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6"/>
  </bookViews>
  <sheets>
    <sheet name="Résumé de l’exportation" sheetId="1" state="visible" r:id="rId2"/>
    <sheet name="TOT" sheetId="2" state="visible" r:id="rId3"/>
    <sheet name="Legend" sheetId="3" state="visible" r:id="rId4"/>
    <sheet name="ABOUT" sheetId="4" state="visible" r:id="rId5"/>
    <sheet name="POSITION - Tableau 1" sheetId="5" state="visible" r:id="rId6"/>
    <sheet name="POSITION - Tableau 2" sheetId="6" state="visible" r:id="rId7"/>
    <sheet name="RATES" sheetId="7" state="visible" r:id="rId8"/>
    <sheet name="NOT NHL_AHL" sheetId="8" state="visible" r:id="rId9"/>
    <sheet name="CK - Tableau 1" sheetId="9" state="visible" r:id="rId10"/>
    <sheet name="CK - HITS" sheetId="10" state="visible" r:id="rId11"/>
    <sheet name="FG - Tableau 1" sheetId="11" state="visible" r:id="rId12"/>
    <sheet name="FG - COMBATS" sheetId="12" state="visible" r:id="rId13"/>
    <sheet name="DI - Tableau 1" sheetId="13" state="visible" r:id="rId14"/>
    <sheet name="DI - PENALTIES" sheetId="14" state="visible" r:id="rId15"/>
    <sheet name="SK - Tableau 1" sheetId="15" state="visible" r:id="rId16"/>
    <sheet name="SK - HITS TAKEN" sheetId="16" state="visible" r:id="rId17"/>
    <sheet name="ST - Tableau 1" sheetId="17" state="visible" r:id="rId18"/>
    <sheet name="ST - MASSE CORPORELLE" sheetId="18" state="visible" r:id="rId19"/>
    <sheet name="EN - Tableau 1" sheetId="19" state="visible" r:id="rId20"/>
    <sheet name="EN - TEMPS DE GLACE ATT." sheetId="20" state="visible" r:id="rId21"/>
    <sheet name="EN - TEMPS DE GLACE DÉF." sheetId="21" state="visible" r:id="rId22"/>
    <sheet name="DU" sheetId="22" state="visible" r:id="rId23"/>
    <sheet name="PH - Tableau 1" sheetId="23" state="visible" r:id="rId24"/>
    <sheet name="PH - GIVEAWAYS" sheetId="24" state="visible" r:id="rId25"/>
    <sheet name="PH - BLOCKED SHOTS" sheetId="25" state="visible" r:id="rId26"/>
    <sheet name="PH - GAME SCORE" sheetId="26" state="visible" r:id="rId27"/>
    <sheet name="PH - Tableau 2" sheetId="27" state="visible" r:id="rId28"/>
    <sheet name="FO - Tableau 1" sheetId="28" state="visible" r:id="rId29"/>
    <sheet name="FO - FACEOFFS %" sheetId="29" state="visible" r:id="rId30"/>
    <sheet name="PA - Tableau 1" sheetId="30" state="visible" r:id="rId31"/>
    <sheet name="PA - ASSISTS" sheetId="31" state="visible" r:id="rId32"/>
    <sheet name="PA - Tableau 2" sheetId="32" state="visible" r:id="rId33"/>
    <sheet name="PA - Tableau 3" sheetId="33" state="visible" r:id="rId34"/>
    <sheet name="SC - Tableau 1" sheetId="34" state="visible" r:id="rId35"/>
    <sheet name="SC - SHOTS" sheetId="35" state="visible" r:id="rId36"/>
    <sheet name="SC - GOALS" sheetId="36" state="visible" r:id="rId37"/>
    <sheet name="DF - Tableau 1" sheetId="37" state="visible" r:id="rId38"/>
    <sheet name="DF - Tableau 2" sheetId="38" state="visible" r:id="rId39"/>
    <sheet name="PS" sheetId="39" state="visible" r:id="rId40"/>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<sst xmlns="http://schemas.openxmlformats.org/spreadsheetml/2006/main" count="27414" uniqueCount="4442">
  <si>
    <t xml:space="preserve">Ce document a été exporté depuis Numbers. Chaque tableau a été converti en feuille de calcul Excel. Tous les autres objets sur chaque feuille Numbers ont été placés sur des feuilles de calcul différentes. Veuillez noter que les calculs de formules peuvent être différents dans Excel.</t>
  </si>
  <si>
    <t xml:space="preserve">Nom de la feuille Numbers</t>
  </si>
  <si>
    <t xml:space="preserve">Nom du tableau Numbers</t>
  </si>
  <si>
    <t xml:space="preserve">Nom de la feuille de calcul Excel</t>
  </si>
  <si>
    <t xml:space="preserve">TOT</t>
  </si>
  <si>
    <t xml:space="preserve">Tableau 1</t>
  </si>
  <si>
    <t xml:space="preserve">Legend</t>
  </si>
  <si>
    <t xml:space="preserve">ABOUT</t>
  </si>
  <si>
    <t xml:space="preserve">POSITION</t>
  </si>
  <si>
    <t xml:space="preserve">POSITION - Tableau 1</t>
  </si>
  <si>
    <t xml:space="preserve">Tableau 2</t>
  </si>
  <si>
    <t xml:space="preserve">POSITION - Tableau 2</t>
  </si>
  <si>
    <t xml:space="preserve">RATES</t>
  </si>
  <si>
    <t xml:space="preserve">NOT NHL/AHL</t>
  </si>
  <si>
    <t xml:space="preserve">NOT NHL_AHL</t>
  </si>
  <si>
    <t xml:space="preserve">CK</t>
  </si>
  <si>
    <t xml:space="preserve">CK - Tableau 1</t>
  </si>
  <si>
    <t xml:space="preserve">HITS</t>
  </si>
  <si>
    <t xml:space="preserve">CK - HITS</t>
  </si>
  <si>
    <t xml:space="preserve">FG</t>
  </si>
  <si>
    <t xml:space="preserve">FG - Tableau 1</t>
  </si>
  <si>
    <t xml:space="preserve">COMBATS</t>
  </si>
  <si>
    <t xml:space="preserve">FG - COMBATS</t>
  </si>
  <si>
    <t xml:space="preserve">DI</t>
  </si>
  <si>
    <t xml:space="preserve">DI - Tableau 1</t>
  </si>
  <si>
    <t xml:space="preserve">PENALTIES</t>
  </si>
  <si>
    <t xml:space="preserve">DI - PENALTIES</t>
  </si>
  <si>
    <t xml:space="preserve">SK</t>
  </si>
  <si>
    <t xml:space="preserve">SK - Tableau 1</t>
  </si>
  <si>
    <t xml:space="preserve">HITS TAKEN</t>
  </si>
  <si>
    <t xml:space="preserve">SK - HITS TAKEN</t>
  </si>
  <si>
    <t xml:space="preserve">ST</t>
  </si>
  <si>
    <t xml:space="preserve">ST - Tableau 1</t>
  </si>
  <si>
    <t xml:space="preserve">MASSE CORPORELLE</t>
  </si>
  <si>
    <t xml:space="preserve">ST - MASSE CORPORELLE</t>
  </si>
  <si>
    <t xml:space="preserve">EN</t>
  </si>
  <si>
    <t xml:space="preserve">EN - Tableau 1</t>
  </si>
  <si>
    <t xml:space="preserve">TEMPS DE GLACE ATT.</t>
  </si>
  <si>
    <t xml:space="preserve">EN - TEMPS DE GLACE ATT.</t>
  </si>
  <si>
    <t xml:space="preserve">TEMPS DE GLACE DÉF.</t>
  </si>
  <si>
    <t xml:space="preserve">EN - TEMPS DE GLACE DÉF.</t>
  </si>
  <si>
    <t xml:space="preserve">DU</t>
  </si>
  <si>
    <t xml:space="preserve">PH</t>
  </si>
  <si>
    <t xml:space="preserve">PH - Tableau 1</t>
  </si>
  <si>
    <t xml:space="preserve">GIVEAWAYS</t>
  </si>
  <si>
    <t xml:space="preserve">PH - GIVEAWAYS</t>
  </si>
  <si>
    <t xml:space="preserve">BLOCKED SHOTS</t>
  </si>
  <si>
    <t xml:space="preserve">PH - BLOCKED SHOTS</t>
  </si>
  <si>
    <t xml:space="preserve">GAME SCORE</t>
  </si>
  <si>
    <t xml:space="preserve">PH - GAME SCORE</t>
  </si>
  <si>
    <t xml:space="preserve">PH - Tableau 2</t>
  </si>
  <si>
    <t xml:space="preserve">FO</t>
  </si>
  <si>
    <t xml:space="preserve">FO - Tableau 1</t>
  </si>
  <si>
    <t xml:space="preserve">FACEOFFS %</t>
  </si>
  <si>
    <t xml:space="preserve">FO - FACEOFFS %</t>
  </si>
  <si>
    <t xml:space="preserve">PA</t>
  </si>
  <si>
    <t xml:space="preserve">PA - Tableau 1</t>
  </si>
  <si>
    <t xml:space="preserve">ASSISTS</t>
  </si>
  <si>
    <t xml:space="preserve">PA - ASSISTS</t>
  </si>
  <si>
    <t xml:space="preserve">PA - Tableau 2</t>
  </si>
  <si>
    <t xml:space="preserve">Tableau 3</t>
  </si>
  <si>
    <t xml:space="preserve">PA - Tableau 3</t>
  </si>
  <si>
    <t xml:space="preserve">SC</t>
  </si>
  <si>
    <t xml:space="preserve">SC - Tableau 1</t>
  </si>
  <si>
    <t xml:space="preserve">SHOTS</t>
  </si>
  <si>
    <t xml:space="preserve">SC - SHOTS</t>
  </si>
  <si>
    <t xml:space="preserve">GOALS</t>
  </si>
  <si>
    <t xml:space="preserve">SC - GOALS</t>
  </si>
  <si>
    <t xml:space="preserve">DF</t>
  </si>
  <si>
    <t xml:space="preserve">DF - Tableau 1</t>
  </si>
  <si>
    <t xml:space="preserve">DF - Tableau 2</t>
  </si>
  <si>
    <t xml:space="preserve">PS</t>
  </si>
  <si>
    <t xml:space="preserve">Player Information</t>
  </si>
  <si>
    <t xml:space="preserve">Primary Stats</t>
  </si>
  <si>
    <t xml:space="preserve">Individual Stats</t>
  </si>
  <si>
    <t xml:space="preserve">Faceoff Stats</t>
  </si>
  <si>
    <t xml:space="preserve">Individual Goal and Shot Breakdown</t>
  </si>
  <si>
    <t xml:space="preserve">Penalty Stats</t>
  </si>
  <si>
    <t xml:space="preserve">On-Ice Team Stats</t>
  </si>
  <si>
    <t xml:space="preserve">Catch-All</t>
  </si>
  <si>
    <t xml:space="preserve">Other</t>
  </si>
  <si>
    <t xml:space="preserve">Contract Information</t>
  </si>
  <si>
    <t xml:space="preserve">Career Stats</t>
  </si>
  <si>
    <t xml:space="preserve">NHL</t>
  </si>
  <si>
    <t xml:space="preserve">HR</t>
  </si>
  <si>
    <t xml:space="preserve">CH</t>
  </si>
  <si>
    <t xml:space="preserve">Mult</t>
  </si>
  <si>
    <t xml:space="preserve">NST</t>
  </si>
  <si>
    <t xml:space="preserve">RV</t>
  </si>
  <si>
    <t xml:space="preserve">DZ</t>
  </si>
  <si>
    <t xml:space="preserve">DL</t>
  </si>
  <si>
    <t xml:space="preserve">SN</t>
  </si>
  <si>
    <t xml:space="preserve">IF</t>
  </si>
  <si>
    <t xml:space="preserve">KR</t>
  </si>
  <si>
    <t xml:space="preserve">TC</t>
  </si>
  <si>
    <t xml:space="preserve">CF</t>
  </si>
  <si>
    <t xml:space="preserve">Born</t>
  </si>
  <si>
    <t xml:space="preserve">City</t>
  </si>
  <si>
    <t xml:space="preserve">Pr/St</t>
  </si>
  <si>
    <t xml:space="preserve">Cntry</t>
  </si>
  <si>
    <t xml:space="preserve">Nat</t>
  </si>
  <si>
    <t xml:space="preserve">Ht</t>
  </si>
  <si>
    <t xml:space="preserve">Wt</t>
  </si>
  <si>
    <t xml:space="preserve">DftYr</t>
  </si>
  <si>
    <t xml:space="preserve">DftRd</t>
  </si>
  <si>
    <t xml:space="preserve">Ovrl</t>
  </si>
  <si>
    <t xml:space="preserve">Hand</t>
  </si>
  <si>
    <t xml:space="preserve">Debut</t>
  </si>
  <si>
    <t xml:space="preserve">Age</t>
  </si>
  <si>
    <t xml:space="preserve">Seasons</t>
  </si>
  <si>
    <t xml:space="preserve">NHLid</t>
  </si>
  <si>
    <t xml:space="preserve">CorsicaID</t>
  </si>
  <si>
    <t xml:space="preserve">H-Ref Name</t>
  </si>
  <si>
    <t xml:space="preserve">Last Name</t>
  </si>
  <si>
    <t xml:space="preserve">First Name</t>
  </si>
  <si>
    <t xml:space="preserve">Position</t>
  </si>
  <si>
    <t xml:space="preserve">Team</t>
  </si>
  <si>
    <t xml:space="preserve">GP</t>
  </si>
  <si>
    <t xml:space="preserve">G</t>
  </si>
  <si>
    <t xml:space="preserve">A</t>
  </si>
  <si>
    <t xml:space="preserve">A1</t>
  </si>
  <si>
    <t xml:space="preserve">PTS</t>
  </si>
  <si>
    <t xml:space="preserve">Rnk</t>
  </si>
  <si>
    <t xml:space="preserve">Gap</t>
  </si>
  <si>
    <t xml:space="preserve">PTS/GP</t>
  </si>
  <si>
    <t xml:space="preserve">PAX</t>
  </si>
  <si>
    <t xml:space="preserve">GC</t>
  </si>
  <si>
    <t xml:space="preserve">+/-</t>
  </si>
  <si>
    <t xml:space="preserve">E+/-</t>
  </si>
  <si>
    <t xml:space="preserve">PIM</t>
  </si>
  <si>
    <t xml:space="preserve">Shifts</t>
  </si>
  <si>
    <t xml:space="preserve">TOI</t>
  </si>
  <si>
    <t xml:space="preserve">TOI/GP</t>
  </si>
  <si>
    <t xml:space="preserve">TOI%</t>
  </si>
  <si>
    <t xml:space="preserve">IPP%</t>
  </si>
  <si>
    <t xml:space="preserve">iCF</t>
  </si>
  <si>
    <t xml:space="preserve">iFF</t>
  </si>
  <si>
    <t xml:space="preserve">iSF</t>
  </si>
  <si>
    <t xml:space="preserve">iSCF</t>
  </si>
  <si>
    <t xml:space="preserve">iHDCF</t>
  </si>
  <si>
    <t xml:space="preserve">iRush</t>
  </si>
  <si>
    <t xml:space="preserve">iReb</t>
  </si>
  <si>
    <t xml:space="preserve">iDS</t>
  </si>
  <si>
    <t xml:space="preserve">ixG</t>
  </si>
  <si>
    <t xml:space="preserve">sDist</t>
  </si>
  <si>
    <t xml:space="preserve">Pass</t>
  </si>
  <si>
    <t xml:space="preserve">Pass/60</t>
  </si>
  <si>
    <t xml:space="preserve">TOff</t>
  </si>
  <si>
    <t xml:space="preserve">TOff/60</t>
  </si>
  <si>
    <t xml:space="preserve">OZS</t>
  </si>
  <si>
    <t xml:space="preserve">NZS</t>
  </si>
  <si>
    <t xml:space="preserve">DZS</t>
  </si>
  <si>
    <t xml:space="preserve">ZS%</t>
  </si>
  <si>
    <t xml:space="preserve">iHF</t>
  </si>
  <si>
    <t xml:space="preserve">iHA</t>
  </si>
  <si>
    <t xml:space="preserve">iHDf</t>
  </si>
  <si>
    <t xml:space="preserve">iMiss</t>
  </si>
  <si>
    <t xml:space="preserve">iGVA</t>
  </si>
  <si>
    <t xml:space="preserve">iTKA</t>
  </si>
  <si>
    <t xml:space="preserve">iBLK</t>
  </si>
  <si>
    <t xml:space="preserve">BLK%</t>
  </si>
  <si>
    <t xml:space="preserve">iFOW</t>
  </si>
  <si>
    <t xml:space="preserve">iFOL</t>
  </si>
  <si>
    <t xml:space="preserve">FO%</t>
  </si>
  <si>
    <t xml:space="preserve">dzFOW</t>
  </si>
  <si>
    <t xml:space="preserve">dzFOL</t>
  </si>
  <si>
    <t xml:space="preserve">nzFOW</t>
  </si>
  <si>
    <t xml:space="preserve">nzFOL</t>
  </si>
  <si>
    <t xml:space="preserve">ozFOW</t>
  </si>
  <si>
    <t xml:space="preserve">ozFOL</t>
  </si>
  <si>
    <t xml:space="preserve">FOW.Up</t>
  </si>
  <si>
    <t xml:space="preserve">FOL.Up</t>
  </si>
  <si>
    <t xml:space="preserve">FOW.Down</t>
  </si>
  <si>
    <t xml:space="preserve">FOL.Down</t>
  </si>
  <si>
    <t xml:space="preserve">FOW.Close</t>
  </si>
  <si>
    <t xml:space="preserve">FOL.Close</t>
  </si>
  <si>
    <t xml:space="preserve">Hat</t>
  </si>
  <si>
    <t xml:space="preserve">OTG</t>
  </si>
  <si>
    <t xml:space="preserve">1G</t>
  </si>
  <si>
    <t xml:space="preserve">GWG</t>
  </si>
  <si>
    <t xml:space="preserve">ENG</t>
  </si>
  <si>
    <t xml:space="preserve">PSG</t>
  </si>
  <si>
    <t xml:space="preserve">PSA</t>
  </si>
  <si>
    <t xml:space="preserve">G.Bkhd</t>
  </si>
  <si>
    <t xml:space="preserve">G.Dflct</t>
  </si>
  <si>
    <t xml:space="preserve">G.Slap</t>
  </si>
  <si>
    <t xml:space="preserve">G.Snap</t>
  </si>
  <si>
    <t xml:space="preserve">G.Tip</t>
  </si>
  <si>
    <t xml:space="preserve">G.Wrap</t>
  </si>
  <si>
    <t xml:space="preserve">G.Wrst</t>
  </si>
  <si>
    <t xml:space="preserve">CBar </t>
  </si>
  <si>
    <t xml:space="preserve">Post</t>
  </si>
  <si>
    <t xml:space="preserve">Over</t>
  </si>
  <si>
    <t xml:space="preserve">Wide</t>
  </si>
  <si>
    <t xml:space="preserve">S.Bkhd</t>
  </si>
  <si>
    <t xml:space="preserve">S.Dflct</t>
  </si>
  <si>
    <t xml:space="preserve">S.Slap</t>
  </si>
  <si>
    <t xml:space="preserve">S.Snap</t>
  </si>
  <si>
    <t xml:space="preserve">S.Tip</t>
  </si>
  <si>
    <t xml:space="preserve">S.Wrap</t>
  </si>
  <si>
    <t xml:space="preserve">S.Wrst</t>
  </si>
  <si>
    <t xml:space="preserve">iPenT</t>
  </si>
  <si>
    <t xml:space="preserve">iPenD</t>
  </si>
  <si>
    <t xml:space="preserve">iPENT</t>
  </si>
  <si>
    <t xml:space="preserve">iPENT2</t>
  </si>
  <si>
    <t xml:space="preserve">iPENT5</t>
  </si>
  <si>
    <t xml:space="preserve">iPEND</t>
  </si>
  <si>
    <t xml:space="preserve">iPEND2</t>
  </si>
  <si>
    <t xml:space="preserve">iPEND5</t>
  </si>
  <si>
    <t xml:space="preserve">iPenDf</t>
  </si>
  <si>
    <t xml:space="preserve">NPD</t>
  </si>
  <si>
    <t xml:space="preserve">Min</t>
  </si>
  <si>
    <t xml:space="preserve">Maj</t>
  </si>
  <si>
    <t xml:space="preserve">Match</t>
  </si>
  <si>
    <t xml:space="preserve">Misc</t>
  </si>
  <si>
    <t xml:space="preserve">Game</t>
  </si>
  <si>
    <t xml:space="preserve">CA</t>
  </si>
  <si>
    <t xml:space="preserve">FF</t>
  </si>
  <si>
    <t xml:space="preserve">FA</t>
  </si>
  <si>
    <t xml:space="preserve">SF</t>
  </si>
  <si>
    <t xml:space="preserve">SA</t>
  </si>
  <si>
    <t xml:space="preserve">xGF</t>
  </si>
  <si>
    <t xml:space="preserve">xGA</t>
  </si>
  <si>
    <t xml:space="preserve">GF</t>
  </si>
  <si>
    <t xml:space="preserve">GA</t>
  </si>
  <si>
    <t xml:space="preserve">SH%</t>
  </si>
  <si>
    <t xml:space="preserve">SV%</t>
  </si>
  <si>
    <t xml:space="preserve">PDO</t>
  </si>
  <si>
    <t xml:space="preserve">SCF</t>
  </si>
  <si>
    <t xml:space="preserve">SCA</t>
  </si>
  <si>
    <t xml:space="preserve">HDCF</t>
  </si>
  <si>
    <t xml:space="preserve">HDCA</t>
  </si>
  <si>
    <t xml:space="preserve">HDGF</t>
  </si>
  <si>
    <t xml:space="preserve">HDGA</t>
  </si>
  <si>
    <t xml:space="preserve">PENT</t>
  </si>
  <si>
    <t xml:space="preserve">PEND</t>
  </si>
  <si>
    <t xml:space="preserve">OPS</t>
  </si>
  <si>
    <t xml:space="preserve">DPS</t>
  </si>
  <si>
    <t xml:space="preserve">GS</t>
  </si>
  <si>
    <t xml:space="preserve">GS/G</t>
  </si>
  <si>
    <t xml:space="preserve">Star</t>
  </si>
  <si>
    <t xml:space="preserve">OWAR</t>
  </si>
  <si>
    <t xml:space="preserve">DWAR</t>
  </si>
  <si>
    <t xml:space="preserve">WAR</t>
  </si>
  <si>
    <t xml:space="preserve">SOS</t>
  </si>
  <si>
    <t xml:space="preserve">SOG</t>
  </si>
  <si>
    <t xml:space="preserve">SOGDG</t>
  </si>
  <si>
    <t xml:space="preserve">Grit</t>
  </si>
  <si>
    <t xml:space="preserve">DAP</t>
  </si>
  <si>
    <t xml:space="preserve">Pres</t>
  </si>
  <si>
    <t xml:space="preserve">CPP</t>
  </si>
  <si>
    <t xml:space="preserve">Pace</t>
  </si>
  <si>
    <t xml:space="preserve">MGL</t>
  </si>
  <si>
    <t xml:space="preserve">Injuries</t>
  </si>
  <si>
    <t xml:space="preserve">CHIP</t>
  </si>
  <si>
    <t xml:space="preserve">NMC</t>
  </si>
  <si>
    <t xml:space="preserve">Status</t>
  </si>
  <si>
    <t xml:space="preserve">Salary</t>
  </si>
  <si>
    <t xml:space="preserve">Cap Hit</t>
  </si>
  <si>
    <t xml:space="preserve">Shot</t>
  </si>
  <si>
    <t xml:space="preserve">Joliette</t>
  </si>
  <si>
    <t xml:space="preserve">QC</t>
  </si>
  <si>
    <t xml:space="preserve">CAN</t>
  </si>
  <si>
    <t xml:space="preserve">L</t>
  </si>
  <si>
    <t xml:space="preserve">A.J..GREER</t>
  </si>
  <si>
    <t xml:space="preserve">A.J. Greer</t>
  </si>
  <si>
    <t xml:space="preserve">Greer</t>
  </si>
  <si>
    <t xml:space="preserve">A.J.</t>
  </si>
  <si>
    <t xml:space="preserve">LW</t>
  </si>
  <si>
    <t xml:space="preserve">COL</t>
  </si>
  <si>
    <t xml:space="preserve">RFA</t>
  </si>
  <si>
    <t xml:space="preserve">Windsor</t>
  </si>
  <si>
    <t xml:space="preserve">ON</t>
  </si>
  <si>
    <t xml:space="preserve">R</t>
  </si>
  <si>
    <t xml:space="preserve">AARON.EKBLAD</t>
  </si>
  <si>
    <t xml:space="preserve">Aaron Ekblad</t>
  </si>
  <si>
    <t xml:space="preserve">Ekblad</t>
  </si>
  <si>
    <t xml:space="preserve">Aaron</t>
  </si>
  <si>
    <t xml:space="preserve">D</t>
  </si>
  <si>
    <t xml:space="preserve">FLA</t>
  </si>
  <si>
    <t xml:space="preserve">UFA</t>
  </si>
  <si>
    <t xml:space="preserve">Roseau</t>
  </si>
  <si>
    <t xml:space="preserve">MN</t>
  </si>
  <si>
    <t xml:space="preserve">USA</t>
  </si>
  <si>
    <t xml:space="preserve">AARON.NESS</t>
  </si>
  <si>
    <t xml:space="preserve">Aaron Ness</t>
  </si>
  <si>
    <t xml:space="preserve">Ness</t>
  </si>
  <si>
    <t xml:space="preserve">WSH</t>
  </si>
  <si>
    <t xml:space="preserve">Niagara Falls</t>
  </si>
  <si>
    <t xml:space="preserve">NY</t>
  </si>
  <si>
    <t xml:space="preserve">ADAM.CLENDENING</t>
  </si>
  <si>
    <t xml:space="preserve">Adam Clendening</t>
  </si>
  <si>
    <t xml:space="preserve">Clendening</t>
  </si>
  <si>
    <t xml:space="preserve">Adam</t>
  </si>
  <si>
    <t xml:space="preserve">ARI</t>
  </si>
  <si>
    <t xml:space="preserve">Prince Albert</t>
  </si>
  <si>
    <t xml:space="preserve">ADAM.CRACKNELL</t>
  </si>
  <si>
    <t xml:space="preserve">Adam Cracknell</t>
  </si>
  <si>
    <t xml:space="preserve">Cracknell</t>
  </si>
  <si>
    <t xml:space="preserve">RW</t>
  </si>
  <si>
    <t xml:space="preserve">DAL, NYR</t>
  </si>
  <si>
    <t xml:space="preserve">New Haven</t>
  </si>
  <si>
    <t xml:space="preserve">CT</t>
  </si>
  <si>
    <t xml:space="preserve">ADAM.ERNE</t>
  </si>
  <si>
    <t xml:space="preserve">Adam Erne</t>
  </si>
  <si>
    <t xml:space="preserve">Erne</t>
  </si>
  <si>
    <t xml:space="preserve">TBL</t>
  </si>
  <si>
    <t xml:space="preserve">Lower body</t>
  </si>
  <si>
    <t xml:space="preserve">Braintree</t>
  </si>
  <si>
    <t xml:space="preserve">MA</t>
  </si>
  <si>
    <t xml:space="preserve">ADAM.GAUDETTE</t>
  </si>
  <si>
    <t xml:space="preserve">Adam Gaudette</t>
  </si>
  <si>
    <t xml:space="preserve">Gaudette</t>
  </si>
  <si>
    <t xml:space="preserve">C</t>
  </si>
  <si>
    <t xml:space="preserve">VAN</t>
  </si>
  <si>
    <t xml:space="preserve">Brantford</t>
  </si>
  <si>
    <t xml:space="preserve">ADAM.HENRIQUE</t>
  </si>
  <si>
    <t xml:space="preserve">Adam Henrique</t>
  </si>
  <si>
    <t xml:space="preserve">Henrique</t>
  </si>
  <si>
    <t xml:space="preserve">NJD, ANA</t>
  </si>
  <si>
    <t xml:space="preserve">Skellefteå</t>
  </si>
  <si>
    <t xml:space="preserve">SWE</t>
  </si>
  <si>
    <t xml:space="preserve">ADAM.LARSSON</t>
  </si>
  <si>
    <t xml:space="preserve">Adam Larsson</t>
  </si>
  <si>
    <t xml:space="preserve">Larsson</t>
  </si>
  <si>
    <t xml:space="preserve">EDM</t>
  </si>
  <si>
    <t xml:space="preserve">Upper body</t>
  </si>
  <si>
    <t xml:space="preserve">St. Louis</t>
  </si>
  <si>
    <t xml:space="preserve">MO</t>
  </si>
  <si>
    <t xml:space="preserve">ADAM.LOWRY</t>
  </si>
  <si>
    <t xml:space="preserve">Adam Lowry</t>
  </si>
  <si>
    <t xml:space="preserve">Lowry</t>
  </si>
  <si>
    <t xml:space="preserve">WPG</t>
  </si>
  <si>
    <t xml:space="preserve">Charlottetown</t>
  </si>
  <si>
    <t xml:space="preserve">PE</t>
  </si>
  <si>
    <t xml:space="preserve">ADAM.MCQUAID</t>
  </si>
  <si>
    <t xml:space="preserve">Adam McQuaid</t>
  </si>
  <si>
    <t xml:space="preserve">McQuaid</t>
  </si>
  <si>
    <t xml:space="preserve">BOS</t>
  </si>
  <si>
    <t xml:space="preserve">Leg</t>
  </si>
  <si>
    <t xml:space="preserve">Toronto</t>
  </si>
  <si>
    <t xml:space="preserve">ADAM.PELECH</t>
  </si>
  <si>
    <t xml:space="preserve">Adam Pelech</t>
  </si>
  <si>
    <t xml:space="preserve">Pelech</t>
  </si>
  <si>
    <t xml:space="preserve">NYI</t>
  </si>
  <si>
    <t xml:space="preserve">Undisclosed</t>
  </si>
  <si>
    <t xml:space="preserve">Kramfors</t>
  </si>
  <si>
    <t xml:space="preserve">ADRIAN.KEMPE</t>
  </si>
  <si>
    <t xml:space="preserve">Adrian Kempe</t>
  </si>
  <si>
    <t xml:space="preserve">Kempe</t>
  </si>
  <si>
    <t xml:space="preserve">Adrian</t>
  </si>
  <si>
    <t xml:space="preserve">LAK</t>
  </si>
  <si>
    <t xml:space="preserve">Illness</t>
  </si>
  <si>
    <t xml:space="preserve">Belleville</t>
  </si>
  <si>
    <t xml:space="preserve">ALAN.QUINE</t>
  </si>
  <si>
    <t xml:space="preserve">Alan Quine</t>
  </si>
  <si>
    <t xml:space="preserve">Quine</t>
  </si>
  <si>
    <t xml:space="preserve">Alan</t>
  </si>
  <si>
    <t xml:space="preserve">Undisclosed, Upper body</t>
  </si>
  <si>
    <t xml:space="preserve">Rochester Hills</t>
  </si>
  <si>
    <t xml:space="preserve">MI</t>
  </si>
  <si>
    <t xml:space="preserve">ALEC.MARTINEZ</t>
  </si>
  <si>
    <t xml:space="preserve">Alec Martinez</t>
  </si>
  <si>
    <t xml:space="preserve">Martinez</t>
  </si>
  <si>
    <t xml:space="preserve">Alec</t>
  </si>
  <si>
    <t xml:space="preserve">Tampere</t>
  </si>
  <si>
    <t xml:space="preserve">FIN</t>
  </si>
  <si>
    <t xml:space="preserve">ALEKSANDER.BARKOV</t>
  </si>
  <si>
    <t xml:space="preserve">Aleksander Barkov</t>
  </si>
  <si>
    <t xml:space="preserve">Barkov</t>
  </si>
  <si>
    <t xml:space="preserve">Aleksander</t>
  </si>
  <si>
    <t xml:space="preserve">Pardubice</t>
  </si>
  <si>
    <t xml:space="preserve">CZE</t>
  </si>
  <si>
    <t xml:space="preserve">ALES.HEMSKY</t>
  </si>
  <si>
    <t xml:space="preserve">Ales Hemsky</t>
  </si>
  <si>
    <t xml:space="preserve">Hemsky</t>
  </si>
  <si>
    <t xml:space="preserve">Ales</t>
  </si>
  <si>
    <t xml:space="preserve">MTL</t>
  </si>
  <si>
    <t xml:space="preserve">Concussion</t>
  </si>
  <si>
    <t xml:space="preserve">Montreal</t>
  </si>
  <si>
    <t xml:space="preserve">ALEX.BIEGA</t>
  </si>
  <si>
    <t xml:space="preserve">Alex Biega</t>
  </si>
  <si>
    <t xml:space="preserve">Biega</t>
  </si>
  <si>
    <t xml:space="preserve">Alex</t>
  </si>
  <si>
    <t xml:space="preserve">New Lenox</t>
  </si>
  <si>
    <t xml:space="preserve">IL</t>
  </si>
  <si>
    <t xml:space="preserve">ALEX.BROADHURST</t>
  </si>
  <si>
    <t xml:space="preserve">Alex Broadhurst</t>
  </si>
  <si>
    <t xml:space="preserve">Broadhurst</t>
  </si>
  <si>
    <t xml:space="preserve">CBJ</t>
  </si>
  <si>
    <t xml:space="preserve">ALEX.CHIASSON</t>
  </si>
  <si>
    <t xml:space="preserve">Alex Chiasson</t>
  </si>
  <si>
    <t xml:space="preserve">Chiasson</t>
  </si>
  <si>
    <t xml:space="preserve">Farmington Hills</t>
  </si>
  <si>
    <t xml:space="preserve">ALEX.DEBRINCAT</t>
  </si>
  <si>
    <t xml:space="preserve">Alex DeBrincat</t>
  </si>
  <si>
    <t xml:space="preserve">DeBrincat</t>
  </si>
  <si>
    <t xml:space="preserve">CHI</t>
  </si>
  <si>
    <t xml:space="preserve">Barrie</t>
  </si>
  <si>
    <t xml:space="preserve">ALEX.FORMENTON</t>
  </si>
  <si>
    <t xml:space="preserve">Alex Formenton</t>
  </si>
  <si>
    <t xml:space="preserve">Formenton</t>
  </si>
  <si>
    <t xml:space="preserve">OTT</t>
  </si>
  <si>
    <t xml:space="preserve">Milwaukee</t>
  </si>
  <si>
    <t xml:space="preserve">WI</t>
  </si>
  <si>
    <t xml:space="preserve">ALEX.GALCHENYUK</t>
  </si>
  <si>
    <t xml:space="preserve">Alex Galchenyuk</t>
  </si>
  <si>
    <t xml:space="preserve">Galchenyuk</t>
  </si>
  <si>
    <t xml:space="preserve">Grand Rapids</t>
  </si>
  <si>
    <t xml:space="preserve">ALEX.GOLIGOSKI</t>
  </si>
  <si>
    <t xml:space="preserve">Alex Goligoski</t>
  </si>
  <si>
    <t xml:space="preserve">Goligoski</t>
  </si>
  <si>
    <t xml:space="preserve">NTC</t>
  </si>
  <si>
    <t xml:space="preserve">Eden</t>
  </si>
  <si>
    <t xml:space="preserve">ALEX.IAFALLO</t>
  </si>
  <si>
    <t xml:space="preserve">Alex Iafallo</t>
  </si>
  <si>
    <t xml:space="preserve">Iafallo</t>
  </si>
  <si>
    <t xml:space="preserve">Halifax</t>
  </si>
  <si>
    <t xml:space="preserve">NS</t>
  </si>
  <si>
    <t xml:space="preserve">ALEX.KILLORN</t>
  </si>
  <si>
    <t xml:space="preserve">Alex Killorn</t>
  </si>
  <si>
    <t xml:space="preserve">Killorn</t>
  </si>
  <si>
    <t xml:space="preserve">Moscow</t>
  </si>
  <si>
    <t xml:space="preserve">RUS</t>
  </si>
  <si>
    <t xml:space="preserve">ALEX.OVECHKIN</t>
  </si>
  <si>
    <t xml:space="preserve">Alex Ovechkin</t>
  </si>
  <si>
    <t xml:space="preserve">Ovechkin</t>
  </si>
  <si>
    <t xml:space="preserve">M-NTC</t>
  </si>
  <si>
    <t xml:space="preserve">King City</t>
  </si>
  <si>
    <t xml:space="preserve">ALEX.PIETRANGELO</t>
  </si>
  <si>
    <t xml:space="preserve">Alex Pietrangelo</t>
  </si>
  <si>
    <t xml:space="preserve">Pietrangelo</t>
  </si>
  <si>
    <t xml:space="preserve">STL</t>
  </si>
  <si>
    <t xml:space="preserve">Foot</t>
  </si>
  <si>
    <t xml:space="preserve">Winnipeg</t>
  </si>
  <si>
    <t xml:space="preserve">MB</t>
  </si>
  <si>
    <t xml:space="preserve">ALEX.STEEN</t>
  </si>
  <si>
    <t xml:space="preserve">Alex Steen</t>
  </si>
  <si>
    <t xml:space="preserve">Steen</t>
  </si>
  <si>
    <t xml:space="preserve">Alexander</t>
  </si>
  <si>
    <t xml:space="preserve">Syracuse</t>
  </si>
  <si>
    <t xml:space="preserve">ALEX.TUCH</t>
  </si>
  <si>
    <t xml:space="preserve">Alex Tuch</t>
  </si>
  <si>
    <t xml:space="preserve">Tuch</t>
  </si>
  <si>
    <t xml:space="preserve">VGK</t>
  </si>
  <si>
    <t xml:space="preserve">Kazan</t>
  </si>
  <si>
    <t xml:space="preserve">ALEX.BURMISTROV</t>
  </si>
  <si>
    <t xml:space="preserve">Alexander Burmistrov</t>
  </si>
  <si>
    <t xml:space="preserve">Burmistrov</t>
  </si>
  <si>
    <t xml:space="preserve">Ostersund</t>
  </si>
  <si>
    <t xml:space="preserve">ALEX.EDLER</t>
  </si>
  <si>
    <t xml:space="preserve">Alexander Edler</t>
  </si>
  <si>
    <t xml:space="preserve">Edler</t>
  </si>
  <si>
    <t xml:space="preserve">Knee</t>
  </si>
  <si>
    <t xml:space="preserve">Vancouver</t>
  </si>
  <si>
    <t xml:space="preserve">BC</t>
  </si>
  <si>
    <t xml:space="preserve">ALEX.KERFOOT</t>
  </si>
  <si>
    <t xml:space="preserve">Alexander Kerfoot</t>
  </si>
  <si>
    <t xml:space="preserve">Kerfoot</t>
  </si>
  <si>
    <t xml:space="preserve">Calgary</t>
  </si>
  <si>
    <t xml:space="preserve">AB</t>
  </si>
  <si>
    <t xml:space="preserve">ALEX.NYLANDER</t>
  </si>
  <si>
    <t xml:space="preserve">Alexander Nylander</t>
  </si>
  <si>
    <t xml:space="preserve">Nylander</t>
  </si>
  <si>
    <t xml:space="preserve">BUF</t>
  </si>
  <si>
    <t xml:space="preserve">Edmonton</t>
  </si>
  <si>
    <t xml:space="preserve">ALEX.PETROVIC</t>
  </si>
  <si>
    <t xml:space="preserve">Alexander Petrovic</t>
  </si>
  <si>
    <t xml:space="preserve">Petrovic</t>
  </si>
  <si>
    <t xml:space="preserve">Nizhny Tagil</t>
  </si>
  <si>
    <t xml:space="preserve">ALEX.RADULOV</t>
  </si>
  <si>
    <t xml:space="preserve">Alexander Radulov</t>
  </si>
  <si>
    <t xml:space="preserve">Radulov</t>
  </si>
  <si>
    <t xml:space="preserve">DAL</t>
  </si>
  <si>
    <t xml:space="preserve">Stockholm</t>
  </si>
  <si>
    <t xml:space="preserve">ALEX.WENNBERG</t>
  </si>
  <si>
    <t xml:space="preserve">Alexander Wennberg</t>
  </si>
  <si>
    <t xml:space="preserve">Wennberg</t>
  </si>
  <si>
    <t xml:space="preserve">Pincourt</t>
  </si>
  <si>
    <t xml:space="preserve">ALEX.BURROWS</t>
  </si>
  <si>
    <t xml:space="preserve">Alexandre Burrows</t>
  </si>
  <si>
    <t xml:space="preserve">Burrows</t>
  </si>
  <si>
    <t xml:space="preserve">Alexandre</t>
  </si>
  <si>
    <t xml:space="preserve">Togliatti</t>
  </si>
  <si>
    <t xml:space="preserve">ALEXEI.EMELIN</t>
  </si>
  <si>
    <t xml:space="preserve">Alexei Emelin</t>
  </si>
  <si>
    <t xml:space="preserve">Emelin</t>
  </si>
  <si>
    <t xml:space="preserve">Alexei</t>
  </si>
  <si>
    <t xml:space="preserve">NSH</t>
  </si>
  <si>
    <t xml:space="preserve">Mequon</t>
  </si>
  <si>
    <t xml:space="preserve">ANDERS.BJORK</t>
  </si>
  <si>
    <t xml:space="preserve">Anders Bjork</t>
  </si>
  <si>
    <t xml:space="preserve">Bjork</t>
  </si>
  <si>
    <t xml:space="preserve">Anders</t>
  </si>
  <si>
    <t xml:space="preserve">Edina</t>
  </si>
  <si>
    <t xml:space="preserve">ANDERS.LEE</t>
  </si>
  <si>
    <t xml:space="preserve">Anders Lee</t>
  </si>
  <si>
    <t xml:space="preserve">Lee</t>
  </si>
  <si>
    <t xml:space="preserve">Klagenfurt</t>
  </si>
  <si>
    <t xml:space="preserve">AUT</t>
  </si>
  <si>
    <t xml:space="preserve">ANDRE.BURAKOVSKY</t>
  </si>
  <si>
    <t xml:space="preserve">Andre Burakovsky</t>
  </si>
  <si>
    <t xml:space="preserve">Burakovsky</t>
  </si>
  <si>
    <t xml:space="preserve">Andre</t>
  </si>
  <si>
    <t xml:space="preserve">Thumb</t>
  </si>
  <si>
    <t xml:space="preserve">London</t>
  </si>
  <si>
    <t xml:space="preserve">ANDREAS.ATHANASIOU</t>
  </si>
  <si>
    <t xml:space="preserve">Andreas Athanasiou</t>
  </si>
  <si>
    <t xml:space="preserve">Athanasiou</t>
  </si>
  <si>
    <t xml:space="preserve">Andreas</t>
  </si>
  <si>
    <t xml:space="preserve">DET</t>
  </si>
  <si>
    <t xml:space="preserve">ANDREAS.BORGMAN</t>
  </si>
  <si>
    <t xml:space="preserve">Andreas Borgman</t>
  </si>
  <si>
    <t xml:space="preserve">Borgman</t>
  </si>
  <si>
    <t xml:space="preserve">TOR</t>
  </si>
  <si>
    <t xml:space="preserve">ANDREAS.ENGLUND</t>
  </si>
  <si>
    <t xml:space="preserve">Andreas Englund</t>
  </si>
  <si>
    <t xml:space="preserve">Englund</t>
  </si>
  <si>
    <t xml:space="preserve">Gävle</t>
  </si>
  <si>
    <t xml:space="preserve">ANDREAS.JOHNSSON</t>
  </si>
  <si>
    <t xml:space="preserve">Andreas Johnsson</t>
  </si>
  <si>
    <t xml:space="preserve">Johnsson</t>
  </si>
  <si>
    <t xml:space="preserve">Bærum</t>
  </si>
  <si>
    <t xml:space="preserve">NOR</t>
  </si>
  <si>
    <t xml:space="preserve">ANDREAS.MARTINSEN</t>
  </si>
  <si>
    <t xml:space="preserve">Andreas Martinsen</t>
  </si>
  <si>
    <t xml:space="preserve">Martinsen</t>
  </si>
  <si>
    <t xml:space="preserve">ANDREI.MIRONOV</t>
  </si>
  <si>
    <t xml:space="preserve">Andrei Mironov</t>
  </si>
  <si>
    <t xml:space="preserve">Mironov</t>
  </si>
  <si>
    <t xml:space="preserve">Andrei</t>
  </si>
  <si>
    <t xml:space="preserve">Bojnice</t>
  </si>
  <si>
    <t xml:space="preserve">SVK</t>
  </si>
  <si>
    <t xml:space="preserve">ANDREJ.SEKERA</t>
  </si>
  <si>
    <t xml:space="preserve">Andrej Sekera</t>
  </si>
  <si>
    <t xml:space="preserve">Sekera</t>
  </si>
  <si>
    <t xml:space="preserve">Andrej</t>
  </si>
  <si>
    <t xml:space="preserve">Plzen</t>
  </si>
  <si>
    <t xml:space="preserve">ANDREJ.SUSTR</t>
  </si>
  <si>
    <t xml:space="preserve">Andrej Sustr</t>
  </si>
  <si>
    <t xml:space="preserve">Sustr</t>
  </si>
  <si>
    <t xml:space="preserve">ANDREW.COGLIANO</t>
  </si>
  <si>
    <t xml:space="preserve">Andrew Cogliano</t>
  </si>
  <si>
    <t xml:space="preserve">Cogliano</t>
  </si>
  <si>
    <t xml:space="preserve">Andrew</t>
  </si>
  <si>
    <t xml:space="preserve">ANA</t>
  </si>
  <si>
    <t xml:space="preserve">Ann Arbor</t>
  </si>
  <si>
    <t xml:space="preserve">ANDREW.COPP</t>
  </si>
  <si>
    <t xml:space="preserve">Andrew Copp</t>
  </si>
  <si>
    <t xml:space="preserve">Copp</t>
  </si>
  <si>
    <t xml:space="preserve">Thornhill</t>
  </si>
  <si>
    <t xml:space="preserve">ANDREW.CRESCENZI</t>
  </si>
  <si>
    <t xml:space="preserve">Andrew Crescenzi</t>
  </si>
  <si>
    <t xml:space="preserve">Crescenzi</t>
  </si>
  <si>
    <t xml:space="preserve">Maple Ridge</t>
  </si>
  <si>
    <t xml:space="preserve">ANDREW.LADD</t>
  </si>
  <si>
    <t xml:space="preserve">Andrew Ladd</t>
  </si>
  <si>
    <t xml:space="preserve">Ladd</t>
  </si>
  <si>
    <t xml:space="preserve">Judique</t>
  </si>
  <si>
    <t xml:space="preserve">ANDREW.MACDONALD</t>
  </si>
  <si>
    <t xml:space="preserve">Andrew MacDonald</t>
  </si>
  <si>
    <t xml:space="preserve">MacDonald</t>
  </si>
  <si>
    <t xml:space="preserve">PHI</t>
  </si>
  <si>
    <t xml:space="preserve">Lower body, Upper body</t>
  </si>
  <si>
    <t xml:space="preserve">ANDREW.MANGIAPANE</t>
  </si>
  <si>
    <t xml:space="preserve">Andrew Mangiapane</t>
  </si>
  <si>
    <t xml:space="preserve">Mangiapane</t>
  </si>
  <si>
    <t xml:space="preserve">CGY</t>
  </si>
  <si>
    <t xml:space="preserve">ANDREW.SHAW</t>
  </si>
  <si>
    <t xml:space="preserve">Andrew Shaw</t>
  </si>
  <si>
    <t xml:space="preserve">Shaw</t>
  </si>
  <si>
    <t xml:space="preserve">Head, Lower body</t>
  </si>
  <si>
    <t xml:space="preserve">Pickering</t>
  </si>
  <si>
    <t xml:space="preserve">ANDY.ANDREOFF</t>
  </si>
  <si>
    <t xml:space="preserve">Andy Andreoff</t>
  </si>
  <si>
    <t xml:space="preserve">Andreoff</t>
  </si>
  <si>
    <t xml:space="preserve">Andy</t>
  </si>
  <si>
    <t xml:space="preserve">Trenton</t>
  </si>
  <si>
    <t xml:space="preserve">ANDY.GREENE</t>
  </si>
  <si>
    <t xml:space="preserve">Andy Greene</t>
  </si>
  <si>
    <t xml:space="preserve">Greene</t>
  </si>
  <si>
    <t xml:space="preserve">NJD</t>
  </si>
  <si>
    <t xml:space="preserve">Duluth</t>
  </si>
  <si>
    <t xml:space="preserve">ANDY.WELINSKI</t>
  </si>
  <si>
    <t xml:space="preserve">Andy Welinski</t>
  </si>
  <si>
    <t xml:space="preserve">Welinski</t>
  </si>
  <si>
    <t xml:space="preserve">Sorel-Tracy</t>
  </si>
  <si>
    <t xml:space="preserve">ANTHONY.BEAUVILLIER</t>
  </si>
  <si>
    <t xml:space="preserve">Anthony Beauvillier</t>
  </si>
  <si>
    <t xml:space="preserve">Beauvillier</t>
  </si>
  <si>
    <t xml:space="preserve">Anthony</t>
  </si>
  <si>
    <t xml:space="preserve">LW/C</t>
  </si>
  <si>
    <t xml:space="preserve">Island Park</t>
  </si>
  <si>
    <t xml:space="preserve">ANTHONY.BITETTO</t>
  </si>
  <si>
    <t xml:space="preserve">Anthony Bitetto</t>
  </si>
  <si>
    <t xml:space="preserve">Bitetto</t>
  </si>
  <si>
    <t xml:space="preserve">Etobicoke</t>
  </si>
  <si>
    <t xml:space="preserve">ANTHONY.CIRELLI</t>
  </si>
  <si>
    <t xml:space="preserve">Anthony Cirelli</t>
  </si>
  <si>
    <t xml:space="preserve">Cirelli</t>
  </si>
  <si>
    <t xml:space="preserve">Sewell</t>
  </si>
  <si>
    <t xml:space="preserve">NJ</t>
  </si>
  <si>
    <t xml:space="preserve">TONY.DEANGELO</t>
  </si>
  <si>
    <t xml:space="preserve">Anthony DeAngelo</t>
  </si>
  <si>
    <t xml:space="preserve">DeAngelo</t>
  </si>
  <si>
    <t xml:space="preserve">Tony</t>
  </si>
  <si>
    <t xml:space="preserve">NYR</t>
  </si>
  <si>
    <t xml:space="preserve">Ankle</t>
  </si>
  <si>
    <t xml:space="preserve">Pointe-Claire</t>
  </si>
  <si>
    <t xml:space="preserve">ANTHONY.DUCLAIR</t>
  </si>
  <si>
    <t xml:space="preserve">Anthony Duclair</t>
  </si>
  <si>
    <t xml:space="preserve">Duclair</t>
  </si>
  <si>
    <t xml:space="preserve">ARI, CHI</t>
  </si>
  <si>
    <t xml:space="preserve">Longueuil</t>
  </si>
  <si>
    <t xml:space="preserve">ANTHONY.MANTHA</t>
  </si>
  <si>
    <t xml:space="preserve">Anthony Mantha</t>
  </si>
  <si>
    <t xml:space="preserve">Mantha</t>
  </si>
  <si>
    <t xml:space="preserve">Groin</t>
  </si>
  <si>
    <t xml:space="preserve">North York</t>
  </si>
  <si>
    <t xml:space="preserve">ANTHONY.PELUSO</t>
  </si>
  <si>
    <t xml:space="preserve">Anthony Peluso</t>
  </si>
  <si>
    <t xml:space="preserve">Peluso</t>
  </si>
  <si>
    <t xml:space="preserve">Roubaix</t>
  </si>
  <si>
    <t xml:space="preserve">FRA</t>
  </si>
  <si>
    <t xml:space="preserve">ANTOINE.ROUSSEL</t>
  </si>
  <si>
    <t xml:space="preserve">Antoine Roussel</t>
  </si>
  <si>
    <t xml:space="preserve">Roussel</t>
  </si>
  <si>
    <t xml:space="preserve">Antoine</t>
  </si>
  <si>
    <t xml:space="preserve">Flu, Illness</t>
  </si>
  <si>
    <t xml:space="preserve">St. Agapit</t>
  </si>
  <si>
    <t xml:space="preserve">ANTOINE.VERMETTE</t>
  </si>
  <si>
    <t xml:space="preserve">Antoine Vermette</t>
  </si>
  <si>
    <t xml:space="preserve">Vermette</t>
  </si>
  <si>
    <t xml:space="preserve">Molnlycke</t>
  </si>
  <si>
    <t xml:space="preserve">ANTON.BLIDH</t>
  </si>
  <si>
    <t xml:space="preserve">Anton Blidh</t>
  </si>
  <si>
    <t xml:space="preserve">Blidh</t>
  </si>
  <si>
    <t xml:space="preserve">Anton</t>
  </si>
  <si>
    <t xml:space="preserve">ANTON.LINDHOLM</t>
  </si>
  <si>
    <t xml:space="preserve">Anton Lindholm</t>
  </si>
  <si>
    <t xml:space="preserve">Lindholm</t>
  </si>
  <si>
    <t xml:space="preserve">Jaw, Upper body</t>
  </si>
  <si>
    <t xml:space="preserve">Penza</t>
  </si>
  <si>
    <t xml:space="preserve">ANTON.SLEPYSHEV</t>
  </si>
  <si>
    <t xml:space="preserve">Anton Slepyshev</t>
  </si>
  <si>
    <t xml:space="preserve">Slepyshev</t>
  </si>
  <si>
    <t xml:space="preserve">Groin, Lower body</t>
  </si>
  <si>
    <t xml:space="preserve">Tibro</t>
  </si>
  <si>
    <t xml:space="preserve">ANTON.STRALMAN</t>
  </si>
  <si>
    <t xml:space="preserve">Anton Stralman</t>
  </si>
  <si>
    <t xml:space="preserve">Stralman</t>
  </si>
  <si>
    <t xml:space="preserve">Jesenice</t>
  </si>
  <si>
    <t xml:space="preserve">SVN</t>
  </si>
  <si>
    <t xml:space="preserve">ANZE.KOPITAR</t>
  </si>
  <si>
    <t xml:space="preserve">Anze Kopitar</t>
  </si>
  <si>
    <t xml:space="preserve">Kopitar</t>
  </si>
  <si>
    <t xml:space="preserve">Anze</t>
  </si>
  <si>
    <t xml:space="preserve">Yaroslavl</t>
  </si>
  <si>
    <t xml:space="preserve">ARTEM.ANISIMOV</t>
  </si>
  <si>
    <t xml:space="preserve">Artem Anisimov</t>
  </si>
  <si>
    <t xml:space="preserve">Anisimov</t>
  </si>
  <si>
    <t xml:space="preserve">Artem</t>
  </si>
  <si>
    <t xml:space="preserve">Korkino</t>
  </si>
  <si>
    <t xml:space="preserve">ARTEMI.PANARIN</t>
  </si>
  <si>
    <t xml:space="preserve">Artemi Panarin</t>
  </si>
  <si>
    <t xml:space="preserve">Panarin</t>
  </si>
  <si>
    <t xml:space="preserve">Artemi</t>
  </si>
  <si>
    <t xml:space="preserve">Piikkio</t>
  </si>
  <si>
    <t xml:space="preserve">ARTTURI.LEHKONEN</t>
  </si>
  <si>
    <t xml:space="preserve">Artturi Lehkonen</t>
  </si>
  <si>
    <t xml:space="preserve">Lehkonen</t>
  </si>
  <si>
    <t xml:space="preserve">Artturi</t>
  </si>
  <si>
    <t xml:space="preserve">Flin Flon</t>
  </si>
  <si>
    <t xml:space="preserve">ASHTON.SAUTNER</t>
  </si>
  <si>
    <t xml:space="preserve">Ashton Sautner</t>
  </si>
  <si>
    <t xml:space="preserve">Sautner</t>
  </si>
  <si>
    <t xml:space="preserve">Ashton</t>
  </si>
  <si>
    <t xml:space="preserve">Detroit</t>
  </si>
  <si>
    <t xml:space="preserve">AUSTIN.CZARNIK</t>
  </si>
  <si>
    <t xml:space="preserve">Austin Czarnik</t>
  </si>
  <si>
    <t xml:space="preserve">Czarnik</t>
  </si>
  <si>
    <t xml:space="preserve">Austin</t>
  </si>
  <si>
    <t xml:space="preserve">AUSTIN.WATSON</t>
  </si>
  <si>
    <t xml:space="preserve">Austin Watson</t>
  </si>
  <si>
    <t xml:space="preserve">Watson</t>
  </si>
  <si>
    <t xml:space="preserve">San Ramon</t>
  </si>
  <si>
    <t xml:space="preserve">AUSTON.MATTHEWS</t>
  </si>
  <si>
    <t xml:space="preserve">Auston Matthews</t>
  </si>
  <si>
    <t xml:space="preserve">Matthews</t>
  </si>
  <si>
    <t xml:space="preserve">Auston</t>
  </si>
  <si>
    <t xml:space="preserve">BARCLAY.GOODROW</t>
  </si>
  <si>
    <t xml:space="preserve">Barclay Goodrow</t>
  </si>
  <si>
    <t xml:space="preserve">Goodrow</t>
  </si>
  <si>
    <t xml:space="preserve">Barclay</t>
  </si>
  <si>
    <t xml:space="preserve">SJS</t>
  </si>
  <si>
    <t xml:space="preserve">Gardena</t>
  </si>
  <si>
    <t xml:space="preserve">BEAU.BENNETT</t>
  </si>
  <si>
    <t xml:space="preserve">Beau Bennett</t>
  </si>
  <si>
    <t xml:space="preserve">Bennett</t>
  </si>
  <si>
    <t xml:space="preserve">Beau</t>
  </si>
  <si>
    <t xml:space="preserve">Hamilton</t>
  </si>
  <si>
    <t xml:space="preserve">BEN.CHIAROT</t>
  </si>
  <si>
    <t xml:space="preserve">Ben Chiarot</t>
  </si>
  <si>
    <t xml:space="preserve">Chiarot</t>
  </si>
  <si>
    <t xml:space="preserve">Ben</t>
  </si>
  <si>
    <t xml:space="preserve">BEN.HARPUR</t>
  </si>
  <si>
    <t xml:space="preserve">Ben Harpur</t>
  </si>
  <si>
    <t xml:space="preserve">Harpur</t>
  </si>
  <si>
    <t xml:space="preserve">Shoulder</t>
  </si>
  <si>
    <t xml:space="preserve">Brockville</t>
  </si>
  <si>
    <t xml:space="preserve">BEN.HUTTON</t>
  </si>
  <si>
    <t xml:space="preserve">Ben Hutton</t>
  </si>
  <si>
    <t xml:space="preserve">Hutton</t>
  </si>
  <si>
    <t xml:space="preserve">Concord</t>
  </si>
  <si>
    <t xml:space="preserve">NH</t>
  </si>
  <si>
    <t xml:space="preserve">BEN.LOVEJOY</t>
  </si>
  <si>
    <t xml:space="preserve">Ben Lovejoy</t>
  </si>
  <si>
    <t xml:space="preserve">Lovejoy</t>
  </si>
  <si>
    <t xml:space="preserve">Ottawa</t>
  </si>
  <si>
    <t xml:space="preserve">BEN.SEXTON</t>
  </si>
  <si>
    <t xml:space="preserve">Ben Sexton</t>
  </si>
  <si>
    <t xml:space="preserve">Sexton</t>
  </si>
  <si>
    <t xml:space="preserve">Alfred</t>
  </si>
  <si>
    <t xml:space="preserve">BENOIT.POULIOT</t>
  </si>
  <si>
    <t xml:space="preserve">Benoit Pouliot</t>
  </si>
  <si>
    <t xml:space="preserve">Pouliot</t>
  </si>
  <si>
    <t xml:space="preserve">Benoit</t>
  </si>
  <si>
    <t xml:space="preserve">Plano</t>
  </si>
  <si>
    <t xml:space="preserve">TX</t>
  </si>
  <si>
    <t xml:space="preserve">BLAKE.COLEMAN</t>
  </si>
  <si>
    <t xml:space="preserve">Blake Coleman</t>
  </si>
  <si>
    <t xml:space="preserve">Coleman</t>
  </si>
  <si>
    <t xml:space="preserve">Blake</t>
  </si>
  <si>
    <t xml:space="preserve">Meadow Lake</t>
  </si>
  <si>
    <t xml:space="preserve">BLAKE.COMEAU</t>
  </si>
  <si>
    <t xml:space="preserve">Blake Comeau</t>
  </si>
  <si>
    <t xml:space="preserve">Comeau</t>
  </si>
  <si>
    <t xml:space="preserve">Elk River</t>
  </si>
  <si>
    <t xml:space="preserve">BLAKE.HILLMAN</t>
  </si>
  <si>
    <t xml:space="preserve">Blake Hillman</t>
  </si>
  <si>
    <t xml:space="preserve">Hillman</t>
  </si>
  <si>
    <t xml:space="preserve">Milford</t>
  </si>
  <si>
    <t xml:space="preserve">BLAKE.PIETILA</t>
  </si>
  <si>
    <t xml:space="preserve">Blake Pietila</t>
  </si>
  <si>
    <t xml:space="preserve">Pietila</t>
  </si>
  <si>
    <t xml:space="preserve">Plymouth</t>
  </si>
  <si>
    <t xml:space="preserve">BLAKE.WHEELER</t>
  </si>
  <si>
    <t xml:space="preserve">Blake Wheeler</t>
  </si>
  <si>
    <t xml:space="preserve">Wheeler</t>
  </si>
  <si>
    <t xml:space="preserve">BO.HORVAT</t>
  </si>
  <si>
    <t xml:space="preserve">Bo Horvat</t>
  </si>
  <si>
    <t xml:space="preserve">Horvat</t>
  </si>
  <si>
    <t xml:space="preserve">Bo</t>
  </si>
  <si>
    <t xml:space="preserve">Cherry Hill</t>
  </si>
  <si>
    <t xml:space="preserve">BOBBY.RYAN</t>
  </si>
  <si>
    <t xml:space="preserve">Bobby Ryan</t>
  </si>
  <si>
    <t xml:space="preserve">Ryan</t>
  </si>
  <si>
    <t xml:space="preserve">Bobby</t>
  </si>
  <si>
    <t xml:space="preserve">BOO.NIEVES</t>
  </si>
  <si>
    <t xml:space="preserve">Boo Nieves</t>
  </si>
  <si>
    <t xml:space="preserve">Nieves</t>
  </si>
  <si>
    <t xml:space="preserve">Boo</t>
  </si>
  <si>
    <t xml:space="preserve">Flu, Hip</t>
  </si>
  <si>
    <t xml:space="preserve">Dorchester</t>
  </si>
  <si>
    <t xml:space="preserve">BOONE.JENNER</t>
  </si>
  <si>
    <t xml:space="preserve">Boone Jenner</t>
  </si>
  <si>
    <t xml:space="preserve">Jenner</t>
  </si>
  <si>
    <t xml:space="preserve">Boone</t>
  </si>
  <si>
    <t xml:space="preserve">Back</t>
  </si>
  <si>
    <t xml:space="preserve">BRAD.HUNT</t>
  </si>
  <si>
    <t xml:space="preserve">Brad Hunt</t>
  </si>
  <si>
    <t xml:space="preserve">Hunt</t>
  </si>
  <si>
    <t xml:space="preserve">Brad</t>
  </si>
  <si>
    <t xml:space="preserve">Miramichi</t>
  </si>
  <si>
    <t xml:space="preserve">NB</t>
  </si>
  <si>
    <t xml:space="preserve">BRAD.MALONE</t>
  </si>
  <si>
    <t xml:space="preserve">Brad Malone</t>
  </si>
  <si>
    <t xml:space="preserve">Malone</t>
  </si>
  <si>
    <t xml:space="preserve">BRAD.MARCHAND</t>
  </si>
  <si>
    <t xml:space="preserve">Brad Marchand</t>
  </si>
  <si>
    <t xml:space="preserve">Marchand</t>
  </si>
  <si>
    <t xml:space="preserve">BRAD.RICHARDSON</t>
  </si>
  <si>
    <t xml:space="preserve">Brad Richardson</t>
  </si>
  <si>
    <t xml:space="preserve">Richardson</t>
  </si>
  <si>
    <t xml:space="preserve">Lakeville</t>
  </si>
  <si>
    <t xml:space="preserve">BRADY.SKJEI</t>
  </si>
  <si>
    <t xml:space="preserve">Brady Skjei</t>
  </si>
  <si>
    <t xml:space="preserve">Skjei</t>
  </si>
  <si>
    <t xml:space="preserve">Brady</t>
  </si>
  <si>
    <t xml:space="preserve">Colorado Springs</t>
  </si>
  <si>
    <t xml:space="preserve">CO</t>
  </si>
  <si>
    <t xml:space="preserve">BRANDON.CARLO</t>
  </si>
  <si>
    <t xml:space="preserve">Brandon Carlo</t>
  </si>
  <si>
    <t xml:space="preserve">Carlo</t>
  </si>
  <si>
    <t xml:space="preserve">Brandon</t>
  </si>
  <si>
    <t xml:space="preserve">Taber</t>
  </si>
  <si>
    <t xml:space="preserve">BRANDON.DAVIDSON</t>
  </si>
  <si>
    <t xml:space="preserve">Brandon Davidson</t>
  </si>
  <si>
    <t xml:space="preserve">Davidson</t>
  </si>
  <si>
    <t xml:space="preserve">MTL, EDM, NYI</t>
  </si>
  <si>
    <t xml:space="preserve">Anchorage</t>
  </si>
  <si>
    <t xml:space="preserve">AK</t>
  </si>
  <si>
    <t xml:space="preserve">BRANDON.DUBINSKY</t>
  </si>
  <si>
    <t xml:space="preserve">Brandon Dubinsky</t>
  </si>
  <si>
    <t xml:space="preserve">Dubinsky</t>
  </si>
  <si>
    <t xml:space="preserve">Orbital bone</t>
  </si>
  <si>
    <t xml:space="preserve">Prince George</t>
  </si>
  <si>
    <t xml:space="preserve">BRANDON.MANNING</t>
  </si>
  <si>
    <t xml:space="preserve">Brandon Manning</t>
  </si>
  <si>
    <t xml:space="preserve">Manning</t>
  </si>
  <si>
    <t xml:space="preserve">BRANDON.MONTOUR</t>
  </si>
  <si>
    <t xml:space="preserve">Brandon Montour</t>
  </si>
  <si>
    <t xml:space="preserve">Montour</t>
  </si>
  <si>
    <t xml:space="preserve">Elbow</t>
  </si>
  <si>
    <t xml:space="preserve">BRANDON.PIRRI</t>
  </si>
  <si>
    <t xml:space="preserve">Brandon Pirri</t>
  </si>
  <si>
    <t xml:space="preserve">Pirri</t>
  </si>
  <si>
    <t xml:space="preserve">RW/C</t>
  </si>
  <si>
    <t xml:space="preserve">Pittsburgh</t>
  </si>
  <si>
    <t xml:space="preserve">BRANDON.SAAD</t>
  </si>
  <si>
    <t xml:space="preserve">Brandon Saad</t>
  </si>
  <si>
    <t xml:space="preserve">Saad</t>
  </si>
  <si>
    <t xml:space="preserve">Huntington</t>
  </si>
  <si>
    <t xml:space="preserve">BRANDON.SUTTER</t>
  </si>
  <si>
    <t xml:space="preserve">Brandon Sutter</t>
  </si>
  <si>
    <t xml:space="preserve">Sutter</t>
  </si>
  <si>
    <t xml:space="preserve">BRANDON.TANEV</t>
  </si>
  <si>
    <t xml:space="preserve">Brandon Tanev</t>
  </si>
  <si>
    <t xml:space="preserve">Tanev</t>
  </si>
  <si>
    <t xml:space="preserve">BRAYDEN.MCNABB</t>
  </si>
  <si>
    <t xml:space="preserve">Brayden McNabb</t>
  </si>
  <si>
    <t xml:space="preserve">McNabb</t>
  </si>
  <si>
    <t xml:space="preserve">Brayden</t>
  </si>
  <si>
    <t xml:space="preserve">BRAYDEN.POINT</t>
  </si>
  <si>
    <t xml:space="preserve">Brayden Point</t>
  </si>
  <si>
    <t xml:space="preserve">Point</t>
  </si>
  <si>
    <t xml:space="preserve">Saskatoon</t>
  </si>
  <si>
    <t xml:space="preserve">BRAYDEN.SCHENN</t>
  </si>
  <si>
    <t xml:space="preserve">Brayden Schenn</t>
  </si>
  <si>
    <t xml:space="preserve">Schenn</t>
  </si>
  <si>
    <t xml:space="preserve">Shaunavon</t>
  </si>
  <si>
    <t xml:space="preserve">BRAYDON.COBURN</t>
  </si>
  <si>
    <t xml:space="preserve">Braydon Coburn</t>
  </si>
  <si>
    <t xml:space="preserve">Coburn</t>
  </si>
  <si>
    <t xml:space="preserve">Braydon</t>
  </si>
  <si>
    <t xml:space="preserve">BRENDAN.GALLAGHER</t>
  </si>
  <si>
    <t xml:space="preserve">Brendan Gallagher</t>
  </si>
  <si>
    <t xml:space="preserve">Gallagher</t>
  </si>
  <si>
    <t xml:space="preserve">Brendan</t>
  </si>
  <si>
    <t xml:space="preserve">Sudbury</t>
  </si>
  <si>
    <t xml:space="preserve">BRENDAN.GAUNCE</t>
  </si>
  <si>
    <t xml:space="preserve">Brendan Gaunce</t>
  </si>
  <si>
    <t xml:space="preserve">Gaunce</t>
  </si>
  <si>
    <t xml:space="preserve">BRENDAN.GUHLE</t>
  </si>
  <si>
    <t xml:space="preserve">Brendan Guhle</t>
  </si>
  <si>
    <t xml:space="preserve">Guhle</t>
  </si>
  <si>
    <t xml:space="preserve">BRENDAN.LEIPSIC</t>
  </si>
  <si>
    <t xml:space="preserve">Brendan Leipsic</t>
  </si>
  <si>
    <t xml:space="preserve">Leipsic</t>
  </si>
  <si>
    <t xml:space="preserve">VGK, VAN</t>
  </si>
  <si>
    <t xml:space="preserve">Upper body, Undisclosed</t>
  </si>
  <si>
    <t xml:space="preserve">Denver</t>
  </si>
  <si>
    <t xml:space="preserve">BRENDAN.LEMIEUX</t>
  </si>
  <si>
    <t xml:space="preserve">Brendan Lemieux</t>
  </si>
  <si>
    <t xml:space="preserve">Lemieux</t>
  </si>
  <si>
    <t xml:space="preserve">Guildford</t>
  </si>
  <si>
    <t xml:space="preserve">GBR</t>
  </si>
  <si>
    <t xml:space="preserve">BRENDAN.PERLINI</t>
  </si>
  <si>
    <t xml:space="preserve">Brendan Perlini</t>
  </si>
  <si>
    <t xml:space="preserve">Perlini</t>
  </si>
  <si>
    <t xml:space="preserve">Mimico</t>
  </si>
  <si>
    <t xml:space="preserve">BRENDAN.SMITH</t>
  </si>
  <si>
    <t xml:space="preserve">Brendan Smith</t>
  </si>
  <si>
    <t xml:space="preserve">Smith</t>
  </si>
  <si>
    <t xml:space="preserve">New Westminster</t>
  </si>
  <si>
    <t xml:space="preserve">BRENDEN.DILLON</t>
  </si>
  <si>
    <t xml:space="preserve">Brenden Dillon</t>
  </si>
  <si>
    <t xml:space="preserve">Dillon</t>
  </si>
  <si>
    <t xml:space="preserve">Brenden</t>
  </si>
  <si>
    <t xml:space="preserve">BRENT.BURNS</t>
  </si>
  <si>
    <t xml:space="preserve">Brent Burns</t>
  </si>
  <si>
    <t xml:space="preserve">Burns</t>
  </si>
  <si>
    <t xml:space="preserve">Brent</t>
  </si>
  <si>
    <t xml:space="preserve">Richmond</t>
  </si>
  <si>
    <t xml:space="preserve">BRENT.SEABROOK</t>
  </si>
  <si>
    <t xml:space="preserve">Brent Seabrook</t>
  </si>
  <si>
    <t xml:space="preserve">Seabrook</t>
  </si>
  <si>
    <t xml:space="preserve">Campbell River</t>
  </si>
  <si>
    <t xml:space="preserve">BRETT.CONNOLLY</t>
  </si>
  <si>
    <t xml:space="preserve">Brett Connolly</t>
  </si>
  <si>
    <t xml:space="preserve">Connolly</t>
  </si>
  <si>
    <t xml:space="preserve">Brett</t>
  </si>
  <si>
    <t xml:space="preserve">BRETT.KULAK</t>
  </si>
  <si>
    <t xml:space="preserve">Brett Kulak</t>
  </si>
  <si>
    <t xml:space="preserve">Kulak</t>
  </si>
  <si>
    <t xml:space="preserve">BRETT.LERNOUT</t>
  </si>
  <si>
    <t xml:space="preserve">Brett Lernout</t>
  </si>
  <si>
    <t xml:space="preserve">Lernout</t>
  </si>
  <si>
    <t xml:space="preserve">Tarrytown</t>
  </si>
  <si>
    <t xml:space="preserve">BRETT.PESCE</t>
  </si>
  <si>
    <t xml:space="preserve">Brett Pesce</t>
  </si>
  <si>
    <t xml:space="preserve">Pesce</t>
  </si>
  <si>
    <t xml:space="preserve">CAR</t>
  </si>
  <si>
    <t xml:space="preserve">Orangeville</t>
  </si>
  <si>
    <t xml:space="preserve">BRETT.RITCHIE</t>
  </si>
  <si>
    <t xml:space="preserve">Brett Ritchie</t>
  </si>
  <si>
    <t xml:space="preserve">Ritchie</t>
  </si>
  <si>
    <t xml:space="preserve">Hingham</t>
  </si>
  <si>
    <t xml:space="preserve">BRIAN.BOYLE</t>
  </si>
  <si>
    <t xml:space="preserve">Brian Boyle</t>
  </si>
  <si>
    <t xml:space="preserve">Boyle</t>
  </si>
  <si>
    <t xml:space="preserve">Brian</t>
  </si>
  <si>
    <t xml:space="preserve">Biddeford</t>
  </si>
  <si>
    <t xml:space="preserve">ME</t>
  </si>
  <si>
    <t xml:space="preserve">BRIAN.DUMOULIN</t>
  </si>
  <si>
    <t xml:space="preserve">Brian Dumoulin</t>
  </si>
  <si>
    <t xml:space="preserve">Dumoulin</t>
  </si>
  <si>
    <t xml:space="preserve">PIT</t>
  </si>
  <si>
    <t xml:space="preserve">BRIAN.GIBBONS</t>
  </si>
  <si>
    <t xml:space="preserve">Brian Gibbons</t>
  </si>
  <si>
    <t xml:space="preserve">Gibbons</t>
  </si>
  <si>
    <t xml:space="preserve">Rochester</t>
  </si>
  <si>
    <t xml:space="preserve">BRIAN.GIONTA</t>
  </si>
  <si>
    <t xml:space="preserve">Brian Gionta</t>
  </si>
  <si>
    <t xml:space="preserve">Gionta</t>
  </si>
  <si>
    <t xml:space="preserve">Albany</t>
  </si>
  <si>
    <t xml:space="preserve">BRIAN.LASHOFF</t>
  </si>
  <si>
    <t xml:space="preserve">Brian Lashoff</t>
  </si>
  <si>
    <t xml:space="preserve">Lashoff</t>
  </si>
  <si>
    <t xml:space="preserve">Burnsville</t>
  </si>
  <si>
    <t xml:space="preserve">BROCK.BOESER</t>
  </si>
  <si>
    <t xml:space="preserve">Brock Boeser</t>
  </si>
  <si>
    <t xml:space="preserve">Boeser</t>
  </si>
  <si>
    <t xml:space="preserve">Brock</t>
  </si>
  <si>
    <t xml:space="preserve">Fergus</t>
  </si>
  <si>
    <t xml:space="preserve">BROCK.MCGINN</t>
  </si>
  <si>
    <t xml:space="preserve">Brock McGinn</t>
  </si>
  <si>
    <t xml:space="preserve">McGinn</t>
  </si>
  <si>
    <t xml:space="preserve">Warroad</t>
  </si>
  <si>
    <t xml:space="preserve">BROCK.NELSON</t>
  </si>
  <si>
    <t xml:space="preserve">Brock Nelson</t>
  </si>
  <si>
    <t xml:space="preserve">Nelson</t>
  </si>
  <si>
    <t xml:space="preserve">Wawota</t>
  </si>
  <si>
    <t xml:space="preserve">BROOKS.LAICH</t>
  </si>
  <si>
    <t xml:space="preserve">Brooks Laich</t>
  </si>
  <si>
    <t xml:space="preserve">Laich</t>
  </si>
  <si>
    <t xml:space="preserve">Brooks</t>
  </si>
  <si>
    <t xml:space="preserve">San Francisco</t>
  </si>
  <si>
    <t xml:space="preserve">BROOKS.ORPIK</t>
  </si>
  <si>
    <t xml:space="preserve">Brooks Orpik</t>
  </si>
  <si>
    <t xml:space="preserve">Orpik</t>
  </si>
  <si>
    <t xml:space="preserve">BRYAN.LITTLE</t>
  </si>
  <si>
    <t xml:space="preserve">Bryan Little</t>
  </si>
  <si>
    <t xml:space="preserve">Little</t>
  </si>
  <si>
    <t xml:space="preserve">Bryan</t>
  </si>
  <si>
    <t xml:space="preserve">Pontiac</t>
  </si>
  <si>
    <t xml:space="preserve">BRYAN.RUST</t>
  </si>
  <si>
    <t xml:space="preserve">Bryan Rust</t>
  </si>
  <si>
    <t xml:space="preserve">Rust</t>
  </si>
  <si>
    <t xml:space="preserve">Winkler</t>
  </si>
  <si>
    <t xml:space="preserve">BYRON.FROESE</t>
  </si>
  <si>
    <t xml:space="preserve">Byron Froese</t>
  </si>
  <si>
    <t xml:space="preserve">Froese</t>
  </si>
  <si>
    <t xml:space="preserve">Byron</t>
  </si>
  <si>
    <t xml:space="preserve">Welland</t>
  </si>
  <si>
    <t xml:space="preserve">CAL.CLUTTERBUCK</t>
  </si>
  <si>
    <t xml:space="preserve">Cal Clutterbuck</t>
  </si>
  <si>
    <t xml:space="preserve">Clutterbuck</t>
  </si>
  <si>
    <t xml:space="preserve">Cal</t>
  </si>
  <si>
    <t xml:space="preserve">CAL.O'REILLY</t>
  </si>
  <si>
    <t xml:space="preserve">Cal O'Reilly</t>
  </si>
  <si>
    <t xml:space="preserve">O'Reilly</t>
  </si>
  <si>
    <t xml:space="preserve">MIN</t>
  </si>
  <si>
    <t xml:space="preserve">CALLE.JARNKROK</t>
  </si>
  <si>
    <t xml:space="preserve">Calle Jarnkrok</t>
  </si>
  <si>
    <t xml:space="preserve">Jarnkrok</t>
  </si>
  <si>
    <t xml:space="preserve">Calle</t>
  </si>
  <si>
    <t xml:space="preserve">Vaxjo</t>
  </si>
  <si>
    <t xml:space="preserve">CALLE.ROSEN</t>
  </si>
  <si>
    <t xml:space="preserve">Calle Rosen</t>
  </si>
  <si>
    <t xml:space="preserve">Rosen</t>
  </si>
  <si>
    <t xml:space="preserve">Carp</t>
  </si>
  <si>
    <t xml:space="preserve">CALVIN.DE HAAN</t>
  </si>
  <si>
    <t xml:space="preserve">Calvin de Haan</t>
  </si>
  <si>
    <t xml:space="preserve">de Haan</t>
  </si>
  <si>
    <t xml:space="preserve">Calvin</t>
  </si>
  <si>
    <t xml:space="preserve">Riverside</t>
  </si>
  <si>
    <t xml:space="preserve">CAM.ATKINSON</t>
  </si>
  <si>
    <t xml:space="preserve">Cam Atkinson</t>
  </si>
  <si>
    <t xml:space="preserve">Atkinson</t>
  </si>
  <si>
    <t xml:space="preserve">Cam</t>
  </si>
  <si>
    <t xml:space="preserve">CAM.FOWLER</t>
  </si>
  <si>
    <t xml:space="preserve">Cam Fowler</t>
  </si>
  <si>
    <t xml:space="preserve">Fowler</t>
  </si>
  <si>
    <t xml:space="preserve">Lower body, Shoulder</t>
  </si>
  <si>
    <t xml:space="preserve">CARL.DAHLSTROM</t>
  </si>
  <si>
    <t xml:space="preserve">Carl Dahlstrom</t>
  </si>
  <si>
    <t xml:space="preserve">Dahlstrom</t>
  </si>
  <si>
    <t xml:space="preserve">Carl</t>
  </si>
  <si>
    <t xml:space="preserve">Orebro</t>
  </si>
  <si>
    <t xml:space="preserve">CARL.GUNNARSSON</t>
  </si>
  <si>
    <t xml:space="preserve">Carl Gunnarsson</t>
  </si>
  <si>
    <t xml:space="preserve">Gunnarsson</t>
  </si>
  <si>
    <t xml:space="preserve">Knee, Upper body</t>
  </si>
  <si>
    <t xml:space="preserve">Sodertalje</t>
  </si>
  <si>
    <t xml:space="preserve">CARL.HAGELIN</t>
  </si>
  <si>
    <t xml:space="preserve">Carl Hagelin</t>
  </si>
  <si>
    <t xml:space="preserve">Hagelin</t>
  </si>
  <si>
    <t xml:space="preserve">Malmö</t>
  </si>
  <si>
    <t xml:space="preserve">CARL.SODERBERG</t>
  </si>
  <si>
    <t xml:space="preserve">Carl Soderberg</t>
  </si>
  <si>
    <t xml:space="preserve">Soderberg</t>
  </si>
  <si>
    <t xml:space="preserve">Viking</t>
  </si>
  <si>
    <t xml:space="preserve">CARSON.SOUCY</t>
  </si>
  <si>
    <t xml:space="preserve">Carson Soucy</t>
  </si>
  <si>
    <t xml:space="preserve">Soucy</t>
  </si>
  <si>
    <t xml:space="preserve">Carson</t>
  </si>
  <si>
    <t xml:space="preserve">Grand Prairie</t>
  </si>
  <si>
    <t xml:space="preserve">CARTER.ROWNEY</t>
  </si>
  <si>
    <t xml:space="preserve">Carter Rowney</t>
  </si>
  <si>
    <t xml:space="preserve">Rowney</t>
  </si>
  <si>
    <t xml:space="preserve">Carter</t>
  </si>
  <si>
    <t xml:space="preserve">CASEY.CIZIKAS</t>
  </si>
  <si>
    <t xml:space="preserve">Casey Cizikas</t>
  </si>
  <si>
    <t xml:space="preserve">Cizikas</t>
  </si>
  <si>
    <t xml:space="preserve">Casey</t>
  </si>
  <si>
    <t xml:space="preserve">Eden Prairie</t>
  </si>
  <si>
    <t xml:space="preserve">CASEY.MITTELSTADT</t>
  </si>
  <si>
    <t xml:space="preserve">Casey Mittelstadt</t>
  </si>
  <si>
    <t xml:space="preserve">Mittelstadt</t>
  </si>
  <si>
    <t xml:space="preserve">Wisconsin Rapids</t>
  </si>
  <si>
    <t xml:space="preserve">CASEY.NELSON</t>
  </si>
  <si>
    <t xml:space="preserve">Casey Nelson</t>
  </si>
  <si>
    <t xml:space="preserve">Gaspe</t>
  </si>
  <si>
    <t xml:space="preserve">CEDRIC.PAQUETTE</t>
  </si>
  <si>
    <t xml:space="preserve">Cedric Paquette</t>
  </si>
  <si>
    <t xml:space="preserve">Paquette</t>
  </si>
  <si>
    <t xml:space="preserve">Cedric</t>
  </si>
  <si>
    <t xml:space="preserve">San Diego</t>
  </si>
  <si>
    <t xml:space="preserve">CHAD.RUHWEDEL</t>
  </si>
  <si>
    <t xml:space="preserve">Chad Ruhwedel</t>
  </si>
  <si>
    <t xml:space="preserve">Ruhwedel</t>
  </si>
  <si>
    <t xml:space="preserve">Chad</t>
  </si>
  <si>
    <t xml:space="preserve">CHANDLER.STEPHENSON</t>
  </si>
  <si>
    <t xml:space="preserve">Chandler Stephenson</t>
  </si>
  <si>
    <t xml:space="preserve">Stephenson</t>
  </si>
  <si>
    <t xml:space="preserve">Chandler</t>
  </si>
  <si>
    <t xml:space="preserve">Alma</t>
  </si>
  <si>
    <t xml:space="preserve">CHARLES.HUDON</t>
  </si>
  <si>
    <t xml:space="preserve">Charles Hudon</t>
  </si>
  <si>
    <t xml:space="preserve">Hudon</t>
  </si>
  <si>
    <t xml:space="preserve">Charles</t>
  </si>
  <si>
    <t xml:space="preserve">E. Weymouth</t>
  </si>
  <si>
    <t xml:space="preserve">CHARLIE.COYLE</t>
  </si>
  <si>
    <t xml:space="preserve">Charlie Coyle</t>
  </si>
  <si>
    <t xml:space="preserve">Coyle</t>
  </si>
  <si>
    <t xml:space="preserve">Charlie</t>
  </si>
  <si>
    <t xml:space="preserve">Long Beach</t>
  </si>
  <si>
    <t xml:space="preserve">CHARLIE.MCAVOY</t>
  </si>
  <si>
    <t xml:space="preserve">Charlie McAvoy</t>
  </si>
  <si>
    <t xml:space="preserve">McAvoy</t>
  </si>
  <si>
    <t xml:space="preserve">Fullerton</t>
  </si>
  <si>
    <t xml:space="preserve">CHASE.BALISY</t>
  </si>
  <si>
    <t xml:space="preserve">Chase Balisy</t>
  </si>
  <si>
    <t xml:space="preserve">Balisy</t>
  </si>
  <si>
    <t xml:space="preserve">Chase</t>
  </si>
  <si>
    <t xml:space="preserve">Orillia</t>
  </si>
  <si>
    <t xml:space="preserve">CHRIS.BIGRAS</t>
  </si>
  <si>
    <t xml:space="preserve">Chris Bigras</t>
  </si>
  <si>
    <t xml:space="preserve">Bigras</t>
  </si>
  <si>
    <t xml:space="preserve">Chris</t>
  </si>
  <si>
    <t xml:space="preserve">CHRIS.BUTLER</t>
  </si>
  <si>
    <t xml:space="preserve">Chris Butler</t>
  </si>
  <si>
    <t xml:space="preserve">Butler</t>
  </si>
  <si>
    <t xml:space="preserve">CHRIS.KELLY</t>
  </si>
  <si>
    <t xml:space="preserve">Chris Kelly</t>
  </si>
  <si>
    <t xml:space="preserve">Kelly</t>
  </si>
  <si>
    <t xml:space="preserve">Boxford</t>
  </si>
  <si>
    <t xml:space="preserve">CHRIS.KREIDER</t>
  </si>
  <si>
    <t xml:space="preserve">Chris Kreider</t>
  </si>
  <si>
    <t xml:space="preserve">Kreider</t>
  </si>
  <si>
    <t xml:space="preserve">Blood clots</t>
  </si>
  <si>
    <t xml:space="preserve">Regina</t>
  </si>
  <si>
    <t xml:space="preserve">CHRIS.KUNITZ</t>
  </si>
  <si>
    <t xml:space="preserve">Chris Kunitz</t>
  </si>
  <si>
    <t xml:space="preserve">Kunitz</t>
  </si>
  <si>
    <t xml:space="preserve">CHRIS.STEWART</t>
  </si>
  <si>
    <t xml:space="preserve">Chris Stewart</t>
  </si>
  <si>
    <t xml:space="preserve">Stewart</t>
  </si>
  <si>
    <t xml:space="preserve">MIN, CGY</t>
  </si>
  <si>
    <t xml:space="preserve">CHRIS.TANEV</t>
  </si>
  <si>
    <t xml:space="preserve">Chris Tanev</t>
  </si>
  <si>
    <t xml:space="preserve">Christopher</t>
  </si>
  <si>
    <t xml:space="preserve">Mouth, Thumb</t>
  </si>
  <si>
    <t xml:space="preserve">Sault Ste. Marie</t>
  </si>
  <si>
    <t xml:space="preserve">CHRIS.THORBURN</t>
  </si>
  <si>
    <t xml:space="preserve">Chris Thorburn</t>
  </si>
  <si>
    <t xml:space="preserve">Thorburn</t>
  </si>
  <si>
    <t xml:space="preserve">Keswick</t>
  </si>
  <si>
    <t xml:space="preserve">CHRIS.TIERNEY</t>
  </si>
  <si>
    <t xml:space="preserve">Chris Tierney</t>
  </si>
  <si>
    <t xml:space="preserve">Tierney</t>
  </si>
  <si>
    <t xml:space="preserve">Walpole</t>
  </si>
  <si>
    <t xml:space="preserve">CHRIS.WAGNER</t>
  </si>
  <si>
    <t xml:space="preserve">Chris Wagner</t>
  </si>
  <si>
    <t xml:space="preserve">Wagner</t>
  </si>
  <si>
    <t xml:space="preserve">C/RW</t>
  </si>
  <si>
    <t xml:space="preserve">ANA, NYI</t>
  </si>
  <si>
    <t xml:space="preserve">CHRIS.WIDEMAN</t>
  </si>
  <si>
    <t xml:space="preserve">Chris Wideman</t>
  </si>
  <si>
    <t xml:space="preserve">Wideman</t>
  </si>
  <si>
    <t xml:space="preserve">Neck</t>
  </si>
  <si>
    <t xml:space="preserve">Gothenburg</t>
  </si>
  <si>
    <t xml:space="preserve">CHRISTIAN.DJOOS</t>
  </si>
  <si>
    <t xml:space="preserve">Christian Djoos</t>
  </si>
  <si>
    <t xml:space="preserve">Djoos</t>
  </si>
  <si>
    <t xml:space="preserve">Christian</t>
  </si>
  <si>
    <t xml:space="preserve">Palos</t>
  </si>
  <si>
    <t xml:space="preserve">CHRISTIAN.DVORAK</t>
  </si>
  <si>
    <t xml:space="preserve">Christian Dvorak</t>
  </si>
  <si>
    <t xml:space="preserve">Dvorak</t>
  </si>
  <si>
    <t xml:space="preserve">Chicago</t>
  </si>
  <si>
    <t xml:space="preserve">CHRISTIAN.FISCHER</t>
  </si>
  <si>
    <t xml:space="preserve">Christian Fischer</t>
  </si>
  <si>
    <t xml:space="preserve">Fischer</t>
  </si>
  <si>
    <t xml:space="preserve">CHRISTIAN.FOLIN</t>
  </si>
  <si>
    <t xml:space="preserve">Christian Folin</t>
  </si>
  <si>
    <t xml:space="preserve">Folin</t>
  </si>
  <si>
    <t xml:space="preserve">Kosice</t>
  </si>
  <si>
    <t xml:space="preserve">CHRISTIAN.JAROS</t>
  </si>
  <si>
    <t xml:space="preserve">Christian Jaros</t>
  </si>
  <si>
    <t xml:space="preserve">Jaros</t>
  </si>
  <si>
    <t xml:space="preserve">Quebec City</t>
  </si>
  <si>
    <t xml:space="preserve">CHRISTIAN.WOLANIN</t>
  </si>
  <si>
    <t xml:space="preserve">Christian Wolanin</t>
  </si>
  <si>
    <t xml:space="preserve">Wolanin</t>
  </si>
  <si>
    <t xml:space="preserve">Fribourg</t>
  </si>
  <si>
    <t xml:space="preserve">CHE</t>
  </si>
  <si>
    <t xml:space="preserve">CHRISTOPH.BERTSCHY</t>
  </si>
  <si>
    <t xml:space="preserve">Christoph Bertschy</t>
  </si>
  <si>
    <t xml:space="preserve">Bertschy</t>
  </si>
  <si>
    <t xml:space="preserve">Christoph</t>
  </si>
  <si>
    <t xml:space="preserve">CHRIS.DIDOMENICO</t>
  </si>
  <si>
    <t xml:space="preserve">Christopher Didomenico</t>
  </si>
  <si>
    <t xml:space="preserve">DiDomenico</t>
  </si>
  <si>
    <t xml:space="preserve">Hearst</t>
  </si>
  <si>
    <t xml:space="preserve">CLAUDE.GIROUX</t>
  </si>
  <si>
    <t xml:space="preserve">Claude Giroux</t>
  </si>
  <si>
    <t xml:space="preserve">Giroux</t>
  </si>
  <si>
    <t xml:space="preserve">Claude</t>
  </si>
  <si>
    <t xml:space="preserve">Chesterfield</t>
  </si>
  <si>
    <t xml:space="preserve">CLAYTON.KELLER</t>
  </si>
  <si>
    <t xml:space="preserve">Clayton Keller</t>
  </si>
  <si>
    <t xml:space="preserve">Keller</t>
  </si>
  <si>
    <t xml:space="preserve">Clayton</t>
  </si>
  <si>
    <t xml:space="preserve">CODY.CECI</t>
  </si>
  <si>
    <t xml:space="preserve">Cody Ceci</t>
  </si>
  <si>
    <t xml:space="preserve">Ceci</t>
  </si>
  <si>
    <t xml:space="preserve">Cody</t>
  </si>
  <si>
    <t xml:space="preserve">CODY.EAKIN</t>
  </si>
  <si>
    <t xml:space="preserve">Cody Eakin</t>
  </si>
  <si>
    <t xml:space="preserve">Eakin</t>
  </si>
  <si>
    <t xml:space="preserve">Sicamous</t>
  </si>
  <si>
    <t xml:space="preserve">CODY.FRANSON</t>
  </si>
  <si>
    <t xml:space="preserve">Cody Franson</t>
  </si>
  <si>
    <t xml:space="preserve">Franson</t>
  </si>
  <si>
    <t xml:space="preserve">Binscarth</t>
  </si>
  <si>
    <t xml:space="preserve">CODY.MCLEOD</t>
  </si>
  <si>
    <t xml:space="preserve">Cody McLeod</t>
  </si>
  <si>
    <t xml:space="preserve">McLeod</t>
  </si>
  <si>
    <t xml:space="preserve">NSH, NYR</t>
  </si>
  <si>
    <t xml:space="preserve">Abdominal</t>
  </si>
  <si>
    <t xml:space="preserve">Battleford</t>
  </si>
  <si>
    <t xml:space="preserve">COLBY.CAVE</t>
  </si>
  <si>
    <t xml:space="preserve">Colby Cave</t>
  </si>
  <si>
    <t xml:space="preserve">Cave</t>
  </si>
  <si>
    <t xml:space="preserve">Colby</t>
  </si>
  <si>
    <t xml:space="preserve">COLIN.MILLER</t>
  </si>
  <si>
    <t xml:space="preserve">Colin Miller</t>
  </si>
  <si>
    <t xml:space="preserve">Miller</t>
  </si>
  <si>
    <t xml:space="preserve">Colin</t>
  </si>
  <si>
    <t xml:space="preserve">Boston</t>
  </si>
  <si>
    <t xml:space="preserve">COLIN.WHITE</t>
  </si>
  <si>
    <t xml:space="preserve">Colin White</t>
  </si>
  <si>
    <t xml:space="preserve">White</t>
  </si>
  <si>
    <t xml:space="preserve">Greenwich</t>
  </si>
  <si>
    <t xml:space="preserve">COLIN.WILSON</t>
  </si>
  <si>
    <t xml:space="preserve">Colin Wilson</t>
  </si>
  <si>
    <t xml:space="preserve">Wilson</t>
  </si>
  <si>
    <t xml:space="preserve">St. Albert</t>
  </si>
  <si>
    <t xml:space="preserve">COLTON.PARAYKO</t>
  </si>
  <si>
    <t xml:space="preserve">Colton Parayko</t>
  </si>
  <si>
    <t xml:space="preserve">Parayko</t>
  </si>
  <si>
    <t xml:space="preserve">Colton</t>
  </si>
  <si>
    <t xml:space="preserve">Red Deer</t>
  </si>
  <si>
    <t xml:space="preserve">COLTON.SCEVIOUR</t>
  </si>
  <si>
    <t xml:space="preserve">Colton Sceviour</t>
  </si>
  <si>
    <t xml:space="preserve">Sceviour</t>
  </si>
  <si>
    <t xml:space="preserve">Head, Upper body</t>
  </si>
  <si>
    <t xml:space="preserve">North Vancouver</t>
  </si>
  <si>
    <t xml:space="preserve">COLTON.SISSONS</t>
  </si>
  <si>
    <t xml:space="preserve">Colton Sissons</t>
  </si>
  <si>
    <t xml:space="preserve">Sissons</t>
  </si>
  <si>
    <t xml:space="preserve">Everett</t>
  </si>
  <si>
    <t xml:space="preserve">CONNOR.BRICKLEY</t>
  </si>
  <si>
    <t xml:space="preserve">Connor Brickley</t>
  </si>
  <si>
    <t xml:space="preserve">Brickley</t>
  </si>
  <si>
    <t xml:space="preserve">Connor</t>
  </si>
  <si>
    <t xml:space="preserve">CONNOR.BROWN</t>
  </si>
  <si>
    <t xml:space="preserve">Connor Brown</t>
  </si>
  <si>
    <t xml:space="preserve">Brown</t>
  </si>
  <si>
    <t xml:space="preserve">Orland Park</t>
  </si>
  <si>
    <t xml:space="preserve">CONNOR.CARRICK</t>
  </si>
  <si>
    <t xml:space="preserve">Connor Carrick</t>
  </si>
  <si>
    <t xml:space="preserve">Carrick</t>
  </si>
  <si>
    <t xml:space="preserve">Richmond Hill</t>
  </si>
  <si>
    <t xml:space="preserve">CONNOR.MCDAVID</t>
  </si>
  <si>
    <t xml:space="preserve">Connor McDavid</t>
  </si>
  <si>
    <t xml:space="preserve">McDavid</t>
  </si>
  <si>
    <t xml:space="preserve">Dublin</t>
  </si>
  <si>
    <t xml:space="preserve">OH</t>
  </si>
  <si>
    <t xml:space="preserve">CONNOR.MURPHY</t>
  </si>
  <si>
    <t xml:space="preserve">Connor Murphy</t>
  </si>
  <si>
    <t xml:space="preserve">Murphy</t>
  </si>
  <si>
    <t xml:space="preserve">Winchester</t>
  </si>
  <si>
    <t xml:space="preserve">CONOR.SHEARY</t>
  </si>
  <si>
    <t xml:space="preserve">Conor Sheary</t>
  </si>
  <si>
    <t xml:space="preserve">Sheary</t>
  </si>
  <si>
    <t xml:space="preserve">Conor</t>
  </si>
  <si>
    <t xml:space="preserve">Peterborough</t>
  </si>
  <si>
    <t xml:space="preserve">COREY.PERRY</t>
  </si>
  <si>
    <t xml:space="preserve">Corey Perry</t>
  </si>
  <si>
    <t xml:space="preserve">Perry</t>
  </si>
  <si>
    <t xml:space="preserve">Corey</t>
  </si>
  <si>
    <t xml:space="preserve">Burlington</t>
  </si>
  <si>
    <t xml:space="preserve">CORY.CONACHER</t>
  </si>
  <si>
    <t xml:space="preserve">Cory Conacher</t>
  </si>
  <si>
    <t xml:space="preserve">Conacher</t>
  </si>
  <si>
    <t xml:space="preserve">Cory</t>
  </si>
  <si>
    <t xml:space="preserve">Madison</t>
  </si>
  <si>
    <t xml:space="preserve">CRAIG.SMITH</t>
  </si>
  <si>
    <t xml:space="preserve">Craig Smith</t>
  </si>
  <si>
    <t xml:space="preserve">Craig</t>
  </si>
  <si>
    <t xml:space="preserve">Salmon Arm</t>
  </si>
  <si>
    <t xml:space="preserve">CURTIS.LAZAR</t>
  </si>
  <si>
    <t xml:space="preserve">Curtis Lazar</t>
  </si>
  <si>
    <t xml:space="preserve">Lazar</t>
  </si>
  <si>
    <t xml:space="preserve">Curtis</t>
  </si>
  <si>
    <t xml:space="preserve">Golden</t>
  </si>
  <si>
    <t xml:space="preserve">CURTIS.MCKENZIE</t>
  </si>
  <si>
    <t xml:space="preserve">Curtis McKenzie</t>
  </si>
  <si>
    <t xml:space="preserve">McKenzie</t>
  </si>
  <si>
    <t xml:space="preserve">Medicine Hat</t>
  </si>
  <si>
    <t xml:space="preserve">CURTIS.VALK</t>
  </si>
  <si>
    <t xml:space="preserve">Curtis Valk</t>
  </si>
  <si>
    <t xml:space="preserve">Valk</t>
  </si>
  <si>
    <t xml:space="preserve">Alton</t>
  </si>
  <si>
    <t xml:space="preserve">DAKOTA.MERMIS</t>
  </si>
  <si>
    <t xml:space="preserve">Dakota Mermis</t>
  </si>
  <si>
    <t xml:space="preserve">Mermis</t>
  </si>
  <si>
    <t xml:space="preserve">Dakota</t>
  </si>
  <si>
    <t xml:space="preserve">DALE.WEISE</t>
  </si>
  <si>
    <t xml:space="preserve">Dale Weise</t>
  </si>
  <si>
    <t xml:space="preserve">Weise</t>
  </si>
  <si>
    <t xml:space="preserve">Dale</t>
  </si>
  <si>
    <t xml:space="preserve">Kingsville</t>
  </si>
  <si>
    <t xml:space="preserve">DALTON.PROUT</t>
  </si>
  <si>
    <t xml:space="preserve">Dalton Prout</t>
  </si>
  <si>
    <t xml:space="preserve">Prout</t>
  </si>
  <si>
    <t xml:space="preserve">Dalton</t>
  </si>
  <si>
    <t xml:space="preserve">Melville</t>
  </si>
  <si>
    <t xml:space="preserve">DAMON.SEVERSON</t>
  </si>
  <si>
    <t xml:space="preserve">Damon Severson</t>
  </si>
  <si>
    <t xml:space="preserve">Severson</t>
  </si>
  <si>
    <t xml:space="preserve">Damon</t>
  </si>
  <si>
    <t xml:space="preserve">DAN.GIRARDI</t>
  </si>
  <si>
    <t xml:space="preserve">Dan Girardi</t>
  </si>
  <si>
    <t xml:space="preserve">Girardi</t>
  </si>
  <si>
    <t xml:space="preserve">Dan</t>
  </si>
  <si>
    <t xml:space="preserve">Lower body, Neck</t>
  </si>
  <si>
    <t xml:space="preserve">Smithers</t>
  </si>
  <si>
    <t xml:space="preserve">DAN.HAMHUIS</t>
  </si>
  <si>
    <t xml:space="preserve">Dan Hamhuis</t>
  </si>
  <si>
    <t xml:space="preserve">Hamhuis</t>
  </si>
  <si>
    <t xml:space="preserve">Drummondville</t>
  </si>
  <si>
    <t xml:space="preserve">DANICK.MARTEL</t>
  </si>
  <si>
    <t xml:space="preserve">Danick Martel</t>
  </si>
  <si>
    <t xml:space="preserve">Martel</t>
  </si>
  <si>
    <t xml:space="preserve">Danick</t>
  </si>
  <si>
    <t xml:space="preserve">SANDY</t>
  </si>
  <si>
    <t xml:space="preserve">UT</t>
  </si>
  <si>
    <t xml:space="preserve">DANIEL.BRICKLEY</t>
  </si>
  <si>
    <t xml:space="preserve">Daniel Brickley</t>
  </si>
  <si>
    <t xml:space="preserve">Daniel</t>
  </si>
  <si>
    <t xml:space="preserve">Sherwood Park</t>
  </si>
  <si>
    <t xml:space="preserve">DANIEL.CARR</t>
  </si>
  <si>
    <t xml:space="preserve">Daniel Carr</t>
  </si>
  <si>
    <t xml:space="preserve">Carr</t>
  </si>
  <si>
    <t xml:space="preserve">DANIEL.CATENACCI</t>
  </si>
  <si>
    <t xml:space="preserve">Daniel Catenacci</t>
  </si>
  <si>
    <t xml:space="preserve">Catenacci</t>
  </si>
  <si>
    <t xml:space="preserve">Berlin</t>
  </si>
  <si>
    <t xml:space="preserve">DEU</t>
  </si>
  <si>
    <t xml:space="preserve">DANNY.O'REGAN</t>
  </si>
  <si>
    <t xml:space="preserve">Daniel O'Regan</t>
  </si>
  <si>
    <t xml:space="preserve">O'Regan</t>
  </si>
  <si>
    <t xml:space="preserve">Danny</t>
  </si>
  <si>
    <t xml:space="preserve">SJS, BUF</t>
  </si>
  <si>
    <t xml:space="preserve">Ornskoldsvik</t>
  </si>
  <si>
    <t xml:space="preserve">DANIEL.SEDIN</t>
  </si>
  <si>
    <t xml:space="preserve">Daniel Sedin</t>
  </si>
  <si>
    <t xml:space="preserve">Sedin</t>
  </si>
  <si>
    <t xml:space="preserve">Amsterdam</t>
  </si>
  <si>
    <t xml:space="preserve">NLD</t>
  </si>
  <si>
    <t xml:space="preserve">DANIEL.SPRONG</t>
  </si>
  <si>
    <t xml:space="preserve">Daniel Sprong</t>
  </si>
  <si>
    <t xml:space="preserve">Sprong</t>
  </si>
  <si>
    <t xml:space="preserve">DANIEL.WINNIK</t>
  </si>
  <si>
    <t xml:space="preserve">Daniel Winnik</t>
  </si>
  <si>
    <t xml:space="preserve">Winnik</t>
  </si>
  <si>
    <t xml:space="preserve">DANNY.DEKEYSER</t>
  </si>
  <si>
    <t xml:space="preserve">Danny DeKeyser</t>
  </si>
  <si>
    <t xml:space="preserve">DeKeyser</t>
  </si>
  <si>
    <t xml:space="preserve">Langley</t>
  </si>
  <si>
    <t xml:space="preserve">DANTON.HEINEN</t>
  </si>
  <si>
    <t xml:space="preserve">Danton Heinen</t>
  </si>
  <si>
    <t xml:space="preserve">Heinen</t>
  </si>
  <si>
    <t xml:space="preserve">Danton</t>
  </si>
  <si>
    <t xml:space="preserve">DARNELL.NURSE</t>
  </si>
  <si>
    <t xml:space="preserve">Darnell Nurse</t>
  </si>
  <si>
    <t xml:space="preserve">Nurse</t>
  </si>
  <si>
    <t xml:space="preserve">Darnell</t>
  </si>
  <si>
    <t xml:space="preserve">Newmarket</t>
  </si>
  <si>
    <t xml:space="preserve">DARREN.ARCHIBALD</t>
  </si>
  <si>
    <t xml:space="preserve">Darren Archibald</t>
  </si>
  <si>
    <t xml:space="preserve">Archibald</t>
  </si>
  <si>
    <t xml:space="preserve">Darren</t>
  </si>
  <si>
    <t xml:space="preserve">St. Andrews</t>
  </si>
  <si>
    <t xml:space="preserve">DARREN.HELM</t>
  </si>
  <si>
    <t xml:space="preserve">Darren Helm</t>
  </si>
  <si>
    <t xml:space="preserve">Helm</t>
  </si>
  <si>
    <t xml:space="preserve">Lower body, Undisclosed</t>
  </si>
  <si>
    <t xml:space="preserve">Minneapolis</t>
  </si>
  <si>
    <t xml:space="preserve">DAVID.BACKES</t>
  </si>
  <si>
    <t xml:space="preserve">David Backes</t>
  </si>
  <si>
    <t xml:space="preserve">Backes</t>
  </si>
  <si>
    <t xml:space="preserve">David</t>
  </si>
  <si>
    <t xml:space="preserve">DAVID.BOOTH</t>
  </si>
  <si>
    <t xml:space="preserve">David Booth</t>
  </si>
  <si>
    <t xml:space="preserve">Booth</t>
  </si>
  <si>
    <t xml:space="preserve">Laurier-Station</t>
  </si>
  <si>
    <t xml:space="preserve">DAVID.DESHARNAIS</t>
  </si>
  <si>
    <t xml:space="preserve">David Desharnais</t>
  </si>
  <si>
    <t xml:space="preserve">Desharnais</t>
  </si>
  <si>
    <t xml:space="preserve">Kidney stones, Wrist</t>
  </si>
  <si>
    <t xml:space="preserve">Chomutov</t>
  </si>
  <si>
    <t xml:space="preserve">DAVID.KAMPF</t>
  </si>
  <si>
    <t xml:space="preserve">David Kampf</t>
  </si>
  <si>
    <t xml:space="preserve">Kampf</t>
  </si>
  <si>
    <t xml:space="preserve">Sternberk</t>
  </si>
  <si>
    <t xml:space="preserve">DAVID.KREJCI</t>
  </si>
  <si>
    <t xml:space="preserve">David Krejci</t>
  </si>
  <si>
    <t xml:space="preserve">Krejci</t>
  </si>
  <si>
    <t xml:space="preserve">Havirov</t>
  </si>
  <si>
    <t xml:space="preserve">DAVID.PASTRNAK</t>
  </si>
  <si>
    <t xml:space="preserve">David Pastrnak</t>
  </si>
  <si>
    <t xml:space="preserve">Pastrnak</t>
  </si>
  <si>
    <t xml:space="preserve">Sherbrooke</t>
  </si>
  <si>
    <t xml:space="preserve">DAVID.PERRON</t>
  </si>
  <si>
    <t xml:space="preserve">David Perron</t>
  </si>
  <si>
    <t xml:space="preserve">Perron</t>
  </si>
  <si>
    <t xml:space="preserve">St. Hyacinthe</t>
  </si>
  <si>
    <t xml:space="preserve">DAVID.SAVARD</t>
  </si>
  <si>
    <t xml:space="preserve">David Savard</t>
  </si>
  <si>
    <t xml:space="preserve">Savard</t>
  </si>
  <si>
    <t xml:space="preserve">DAVID.SCHLEMKO</t>
  </si>
  <si>
    <t xml:space="preserve">David Schlemko</t>
  </si>
  <si>
    <t xml:space="preserve">Schlemko</t>
  </si>
  <si>
    <t xml:space="preserve">Marshfield</t>
  </si>
  <si>
    <t xml:space="preserve">DAVID.WARSOFSKY</t>
  </si>
  <si>
    <t xml:space="preserve">David Warsofsky</t>
  </si>
  <si>
    <t xml:space="preserve">Warsofsky</t>
  </si>
  <si>
    <t xml:space="preserve">Volketswil</t>
  </si>
  <si>
    <t xml:space="preserve">DEAN.KUKAN</t>
  </si>
  <si>
    <t xml:space="preserve">Dean Kukan</t>
  </si>
  <si>
    <t xml:space="preserve">Kukan</t>
  </si>
  <si>
    <t xml:space="preserve">Dean</t>
  </si>
  <si>
    <t xml:space="preserve">Olten</t>
  </si>
  <si>
    <t xml:space="preserve">DENIS.MALGIN</t>
  </si>
  <si>
    <t xml:space="preserve">Denis Malgin</t>
  </si>
  <si>
    <t xml:space="preserve">Malgin</t>
  </si>
  <si>
    <t xml:space="preserve">Denis</t>
  </si>
  <si>
    <t xml:space="preserve">Vasteras</t>
  </si>
  <si>
    <t xml:space="preserve">DENNIS.RASMUSSEN</t>
  </si>
  <si>
    <t xml:space="preserve">Dennis Rasmussen</t>
  </si>
  <si>
    <t xml:space="preserve">Rasmussen</t>
  </si>
  <si>
    <t xml:space="preserve">Dennis</t>
  </si>
  <si>
    <t xml:space="preserve">Schwenningen</t>
  </si>
  <si>
    <t xml:space="preserve">DENNIS.SEIDENBERG</t>
  </si>
  <si>
    <t xml:space="preserve">Dennis Seidenberg</t>
  </si>
  <si>
    <t xml:space="preserve">Seidenberg</t>
  </si>
  <si>
    <t xml:space="preserve">Kindersley</t>
  </si>
  <si>
    <t xml:space="preserve">DEREK.DORSETT</t>
  </si>
  <si>
    <t xml:space="preserve">Derek Dorsett</t>
  </si>
  <si>
    <t xml:space="preserve">Dorsett</t>
  </si>
  <si>
    <t xml:space="preserve">Derek</t>
  </si>
  <si>
    <t xml:space="preserve">DEREK.FORBORT</t>
  </si>
  <si>
    <t xml:space="preserve">Derek Forbort</t>
  </si>
  <si>
    <t xml:space="preserve">Forbort</t>
  </si>
  <si>
    <t xml:space="preserve">Abbotsford</t>
  </si>
  <si>
    <t xml:space="preserve">DEREK.GRANT</t>
  </si>
  <si>
    <t xml:space="preserve">Derek Grant</t>
  </si>
  <si>
    <t xml:space="preserve">Grant</t>
  </si>
  <si>
    <t xml:space="preserve">DEREK.MACKENZIE</t>
  </si>
  <si>
    <t xml:space="preserve">Derek MacKenzie</t>
  </si>
  <si>
    <t xml:space="preserve">MacKenzie</t>
  </si>
  <si>
    <t xml:space="preserve">Spokane</t>
  </si>
  <si>
    <t xml:space="preserve">WA</t>
  </si>
  <si>
    <t xml:space="preserve">DEREK.RYAN</t>
  </si>
  <si>
    <t xml:space="preserve">Derek Ryan</t>
  </si>
  <si>
    <t xml:space="preserve">Hastings</t>
  </si>
  <si>
    <t xml:space="preserve">DEREK.STEPAN</t>
  </si>
  <si>
    <t xml:space="preserve">Derek Stepan</t>
  </si>
  <si>
    <t xml:space="preserve">Stepan</t>
  </si>
  <si>
    <t xml:space="preserve">Hull</t>
  </si>
  <si>
    <t xml:space="preserve">DERICK.BRASSARD</t>
  </si>
  <si>
    <t xml:space="preserve">Derick Brassard</t>
  </si>
  <si>
    <t xml:space="preserve">Brassard</t>
  </si>
  <si>
    <t xml:space="preserve">Derick</t>
  </si>
  <si>
    <t xml:space="preserve">OTT, PIT</t>
  </si>
  <si>
    <t xml:space="preserve">Undisclosed, Groin</t>
  </si>
  <si>
    <t xml:space="preserve">Estevan</t>
  </si>
  <si>
    <t xml:space="preserve">DERRICK.POULIOT</t>
  </si>
  <si>
    <t xml:space="preserve">Derrick Pouliot</t>
  </si>
  <si>
    <t xml:space="preserve">Derrick</t>
  </si>
  <si>
    <t xml:space="preserve">DERYK.ENGELLAND</t>
  </si>
  <si>
    <t xml:space="preserve">Deryk Engelland</t>
  </si>
  <si>
    <t xml:space="preserve">Engelland</t>
  </si>
  <si>
    <t xml:space="preserve">Deryk</t>
  </si>
  <si>
    <t xml:space="preserve">M-NTC, NMC</t>
  </si>
  <si>
    <t xml:space="preserve">Scarborough</t>
  </si>
  <si>
    <t xml:space="preserve">DEVANTE.SMITH-PELLY</t>
  </si>
  <si>
    <t xml:space="preserve">Devante Smith-Pelly</t>
  </si>
  <si>
    <t xml:space="preserve">Smith-Pelly</t>
  </si>
  <si>
    <t xml:space="preserve">Devante</t>
  </si>
  <si>
    <t xml:space="preserve">Ajax</t>
  </si>
  <si>
    <t xml:space="preserve">DEVIN.SHORE</t>
  </si>
  <si>
    <t xml:space="preserve">Devin Shore</t>
  </si>
  <si>
    <t xml:space="preserve">Shore</t>
  </si>
  <si>
    <t xml:space="preserve">Devin</t>
  </si>
  <si>
    <t xml:space="preserve">DILLON.HEATHERINGTON</t>
  </si>
  <si>
    <t xml:space="preserve">Dillon Heatherington</t>
  </si>
  <si>
    <t xml:space="preserve">Heatherington</t>
  </si>
  <si>
    <t xml:space="preserve">DION.PHANEUF</t>
  </si>
  <si>
    <t xml:space="preserve">Dion Phaneuf</t>
  </si>
  <si>
    <t xml:space="preserve">Phaneuf</t>
  </si>
  <si>
    <t xml:space="preserve">Dion</t>
  </si>
  <si>
    <t xml:space="preserve">OTT, LAK</t>
  </si>
  <si>
    <t xml:space="preserve">Omsk</t>
  </si>
  <si>
    <t xml:space="preserve">DMITRIJ.JASKIN</t>
  </si>
  <si>
    <t xml:space="preserve">Dmitrij Jaskin</t>
  </si>
  <si>
    <t xml:space="preserve">Jaskin</t>
  </si>
  <si>
    <t xml:space="preserve">Dmitrij</t>
  </si>
  <si>
    <t xml:space="preserve">Lipetsk</t>
  </si>
  <si>
    <t xml:space="preserve">DMITRY.KULIKOV</t>
  </si>
  <si>
    <t xml:space="preserve">Dmitry Kulikov</t>
  </si>
  <si>
    <t xml:space="preserve">Kulikov</t>
  </si>
  <si>
    <t xml:space="preserve">Dmitry</t>
  </si>
  <si>
    <t xml:space="preserve">Novokuznetsk</t>
  </si>
  <si>
    <t xml:space="preserve">DMITRY.ORLOV</t>
  </si>
  <si>
    <t xml:space="preserve">Dmitry Orlov</t>
  </si>
  <si>
    <t xml:space="preserve">Orlov</t>
  </si>
  <si>
    <t xml:space="preserve">DOMINIC.MOORE</t>
  </si>
  <si>
    <t xml:space="preserve">Dominic Moore</t>
  </si>
  <si>
    <t xml:space="preserve">Moore</t>
  </si>
  <si>
    <t xml:space="preserve">Dominic</t>
  </si>
  <si>
    <t xml:space="preserve">DOMINIC.TONINATO</t>
  </si>
  <si>
    <t xml:space="preserve">Dominic Toninato</t>
  </si>
  <si>
    <t xml:space="preserve">Toninato</t>
  </si>
  <si>
    <t xml:space="preserve">DOMINIC.TURGEON</t>
  </si>
  <si>
    <t xml:space="preserve">Dominic Turgeon</t>
  </si>
  <si>
    <t xml:space="preserve">Turgeon</t>
  </si>
  <si>
    <t xml:space="preserve">Prague</t>
  </si>
  <si>
    <t xml:space="preserve">DOMINIK.SIMON</t>
  </si>
  <si>
    <t xml:space="preserve">Dominik Simon</t>
  </si>
  <si>
    <t xml:space="preserve">Simon</t>
  </si>
  <si>
    <t xml:space="preserve">Dominik</t>
  </si>
  <si>
    <t xml:space="preserve">DOUGIE.HAMILTON</t>
  </si>
  <si>
    <t xml:space="preserve">Dougie Hamilton</t>
  </si>
  <si>
    <t xml:space="preserve">Dougie</t>
  </si>
  <si>
    <t xml:space="preserve">DRAKE.CAGGIULA</t>
  </si>
  <si>
    <t xml:space="preserve">Drake Caggiula</t>
  </si>
  <si>
    <t xml:space="preserve">Caggiula</t>
  </si>
  <si>
    <t xml:space="preserve">Drake</t>
  </si>
  <si>
    <t xml:space="preserve">Mouth, Undisclosed</t>
  </si>
  <si>
    <t xml:space="preserve">DREW.DOUGHTY</t>
  </si>
  <si>
    <t xml:space="preserve">Drew Doughty</t>
  </si>
  <si>
    <t xml:space="preserve">Doughty</t>
  </si>
  <si>
    <t xml:space="preserve">Drew</t>
  </si>
  <si>
    <t xml:space="preserve">DREW.STAFFORD</t>
  </si>
  <si>
    <t xml:space="preserve">Drew Stafford</t>
  </si>
  <si>
    <t xml:space="preserve">Stafford</t>
  </si>
  <si>
    <t xml:space="preserve">Cranbrook</t>
  </si>
  <si>
    <t xml:space="preserve">DRYDEN.HUNT</t>
  </si>
  <si>
    <t xml:space="preserve">Dryden Hunt</t>
  </si>
  <si>
    <t xml:space="preserve">Dryden</t>
  </si>
  <si>
    <t xml:space="preserve">DUNCAN.KEITH</t>
  </si>
  <si>
    <t xml:space="preserve">Duncan Keith</t>
  </si>
  <si>
    <t xml:space="preserve">Keith</t>
  </si>
  <si>
    <t xml:space="preserve">Duncan</t>
  </si>
  <si>
    <t xml:space="preserve">DUNCAN.SIEMENS</t>
  </si>
  <si>
    <t xml:space="preserve">Duncan Siemens</t>
  </si>
  <si>
    <t xml:space="preserve">Siemens</t>
  </si>
  <si>
    <t xml:space="preserve">Ithaca</t>
  </si>
  <si>
    <t xml:space="preserve">DUSTIN.BROWN</t>
  </si>
  <si>
    <t xml:space="preserve">Dustin Brown</t>
  </si>
  <si>
    <t xml:space="preserve">Dustin</t>
  </si>
  <si>
    <t xml:space="preserve">DUSTIN.BYFUGLIEN</t>
  </si>
  <si>
    <t xml:space="preserve">Dustin Byfuglien</t>
  </si>
  <si>
    <t xml:space="preserve">Byfuglien</t>
  </si>
  <si>
    <t xml:space="preserve">DYLAN.DEMELO</t>
  </si>
  <si>
    <t xml:space="preserve">Dylan DeMelo</t>
  </si>
  <si>
    <t xml:space="preserve">DeMelo</t>
  </si>
  <si>
    <t xml:space="preserve">Dylan</t>
  </si>
  <si>
    <t xml:space="preserve">Flu</t>
  </si>
  <si>
    <t xml:space="preserve">Bonney Lake</t>
  </si>
  <si>
    <t xml:space="preserve">DYLAN.GAMBRELL</t>
  </si>
  <si>
    <t xml:space="preserve">Dylan Gambrell</t>
  </si>
  <si>
    <t xml:space="preserve">Gambrell</t>
  </si>
  <si>
    <t xml:space="preserve">Waterford</t>
  </si>
  <si>
    <t xml:space="preserve">DYLAN.LARKIN</t>
  </si>
  <si>
    <t xml:space="preserve">Dylan Larkin</t>
  </si>
  <si>
    <t xml:space="preserve">Larkin</t>
  </si>
  <si>
    <t xml:space="preserve">Aurora</t>
  </si>
  <si>
    <t xml:space="preserve">DYLAN.SIKURA</t>
  </si>
  <si>
    <t xml:space="preserve">Dylan Sikura</t>
  </si>
  <si>
    <t xml:space="preserve">Sikura</t>
  </si>
  <si>
    <t xml:space="preserve">Mississauga</t>
  </si>
  <si>
    <t xml:space="preserve">DYLAN.STROME</t>
  </si>
  <si>
    <t xml:space="preserve">Dylan Strome</t>
  </si>
  <si>
    <t xml:space="preserve">Strome</t>
  </si>
  <si>
    <t xml:space="preserve">Vihti</t>
  </si>
  <si>
    <t xml:space="preserve">EELI.TOLVANEN</t>
  </si>
  <si>
    <t xml:space="preserve">Eeli Tolvanen</t>
  </si>
  <si>
    <t xml:space="preserve">Tolvanen</t>
  </si>
  <si>
    <t xml:space="preserve">Eeli</t>
  </si>
  <si>
    <t xml:space="preserve">Boden</t>
  </si>
  <si>
    <t xml:space="preserve">ELIAS.LINDHOLM</t>
  </si>
  <si>
    <t xml:space="preserve">Elias Lindholm</t>
  </si>
  <si>
    <t xml:space="preserve">Elias</t>
  </si>
  <si>
    <t xml:space="preserve">ERIC.FEHR</t>
  </si>
  <si>
    <t xml:space="preserve">Eric Fehr</t>
  </si>
  <si>
    <t xml:space="preserve">Fehr</t>
  </si>
  <si>
    <t xml:space="preserve">Eric</t>
  </si>
  <si>
    <t xml:space="preserve">TOR, SJS</t>
  </si>
  <si>
    <t xml:space="preserve">ERIC.GRYBA</t>
  </si>
  <si>
    <t xml:space="preserve">Eric Gryba</t>
  </si>
  <si>
    <t xml:space="preserve">Gryba</t>
  </si>
  <si>
    <t xml:space="preserve">BELLMAWR</t>
  </si>
  <si>
    <t xml:space="preserve">ERIC.ROBINSON</t>
  </si>
  <si>
    <t xml:space="preserve">Eric Robinson</t>
  </si>
  <si>
    <t xml:space="preserve">Robinson</t>
  </si>
  <si>
    <t xml:space="preserve">Thunder Bay</t>
  </si>
  <si>
    <t xml:space="preserve">ERIC.STAAL</t>
  </si>
  <si>
    <t xml:space="preserve">Eric Staal</t>
  </si>
  <si>
    <t xml:space="preserve">Staal</t>
  </si>
  <si>
    <t xml:space="preserve">Abington</t>
  </si>
  <si>
    <t xml:space="preserve">ERIK.BURGDOERFER</t>
  </si>
  <si>
    <t xml:space="preserve">Erik Burgdoerfer</t>
  </si>
  <si>
    <t xml:space="preserve">Burgdoerfer</t>
  </si>
  <si>
    <t xml:space="preserve">Erik</t>
  </si>
  <si>
    <t xml:space="preserve">ERIK.GUDBRANSON</t>
  </si>
  <si>
    <t xml:space="preserve">Erik Gudbranson</t>
  </si>
  <si>
    <t xml:space="preserve">Gudbranson</t>
  </si>
  <si>
    <t xml:space="preserve">Shoulder, Upper body</t>
  </si>
  <si>
    <t xml:space="preserve">Nynashamn</t>
  </si>
  <si>
    <t xml:space="preserve">ERIK.GUSTAFSSON</t>
  </si>
  <si>
    <t xml:space="preserve">Erik Gustafsson</t>
  </si>
  <si>
    <t xml:space="preserve">Gustafsson</t>
  </si>
  <si>
    <t xml:space="preserve">Pori</t>
  </si>
  <si>
    <t xml:space="preserve">ERIK.HAULA</t>
  </si>
  <si>
    <t xml:space="preserve">Erik Haula</t>
  </si>
  <si>
    <t xml:space="preserve">Haula</t>
  </si>
  <si>
    <t xml:space="preserve">Flu, Lower body</t>
  </si>
  <si>
    <t xml:space="preserve">Bloomington</t>
  </si>
  <si>
    <t xml:space="preserve">ERIK.JOHNSON</t>
  </si>
  <si>
    <t xml:space="preserve">Erik Johnson</t>
  </si>
  <si>
    <t xml:space="preserve">Johnson</t>
  </si>
  <si>
    <t xml:space="preserve">Landsbro</t>
  </si>
  <si>
    <t xml:space="preserve">ERIK.KARLSSON</t>
  </si>
  <si>
    <t xml:space="preserve">Erik Karlsson</t>
  </si>
  <si>
    <t xml:space="preserve">Karlsson</t>
  </si>
  <si>
    <t xml:space="preserve">Vantaa</t>
  </si>
  <si>
    <t xml:space="preserve">ESA.LINDELL</t>
  </si>
  <si>
    <t xml:space="preserve">Esa Lindell</t>
  </si>
  <si>
    <t xml:space="preserve">Lindell</t>
  </si>
  <si>
    <t xml:space="preserve">Esa</t>
  </si>
  <si>
    <t xml:space="preserve">ETHAN.BEAR</t>
  </si>
  <si>
    <t xml:space="preserve">Ethan Bear</t>
  </si>
  <si>
    <t xml:space="preserve">Bear</t>
  </si>
  <si>
    <t xml:space="preserve">Ethan</t>
  </si>
  <si>
    <t xml:space="preserve">EVAN.RODRIGUES</t>
  </si>
  <si>
    <t xml:space="preserve">Evan Rodrigues</t>
  </si>
  <si>
    <t xml:space="preserve">Rodrigues</t>
  </si>
  <si>
    <t xml:space="preserve">Evan</t>
  </si>
  <si>
    <t xml:space="preserve">Ribs</t>
  </si>
  <si>
    <t xml:space="preserve">EVANDER.KANE</t>
  </si>
  <si>
    <t xml:space="preserve">Evander Kane</t>
  </si>
  <si>
    <t xml:space="preserve">Kane</t>
  </si>
  <si>
    <t xml:space="preserve">Evander</t>
  </si>
  <si>
    <t xml:space="preserve">BUF, SJS</t>
  </si>
  <si>
    <t xml:space="preserve">Arm</t>
  </si>
  <si>
    <t xml:space="preserve">Chelyabinsk</t>
  </si>
  <si>
    <t xml:space="preserve">EVGENY.DADONOV</t>
  </si>
  <si>
    <t xml:space="preserve">Evgeni Dadonov</t>
  </si>
  <si>
    <t xml:space="preserve">Dadonov</t>
  </si>
  <si>
    <t xml:space="preserve">Evgenii</t>
  </si>
  <si>
    <t xml:space="preserve">Magnitogorsk</t>
  </si>
  <si>
    <t xml:space="preserve">EVGENI.MALKIN</t>
  </si>
  <si>
    <t xml:space="preserve">Evgeni Malkin</t>
  </si>
  <si>
    <t xml:space="preserve">Malkin</t>
  </si>
  <si>
    <t xml:space="preserve">Evgeni</t>
  </si>
  <si>
    <t xml:space="preserve">EVGENY.KUZNETSOV</t>
  </si>
  <si>
    <t xml:space="preserve">Evgeny Kuznetsov</t>
  </si>
  <si>
    <t xml:space="preserve">Kuznetsov</t>
  </si>
  <si>
    <t xml:space="preserve">Evgeny</t>
  </si>
  <si>
    <t xml:space="preserve">Yuzhno-Sakhalinsk</t>
  </si>
  <si>
    <t xml:space="preserve">EVGENY.SVECHNIKOV</t>
  </si>
  <si>
    <t xml:space="preserve">Evgeny Svechnikov</t>
  </si>
  <si>
    <t xml:space="preserve">Svechnikov</t>
  </si>
  <si>
    <t xml:space="preserve">FILIP.CHLAPIK</t>
  </si>
  <si>
    <t xml:space="preserve">Filip Chlapik</t>
  </si>
  <si>
    <t xml:space="preserve">Chlapik</t>
  </si>
  <si>
    <t xml:space="preserve">Filip</t>
  </si>
  <si>
    <t xml:space="preserve">Kromeriz</t>
  </si>
  <si>
    <t xml:space="preserve">FILIP.CHYTIL</t>
  </si>
  <si>
    <t xml:space="preserve">Filip Chytil</t>
  </si>
  <si>
    <t xml:space="preserve">Chytil</t>
  </si>
  <si>
    <t xml:space="preserve">Ostervala</t>
  </si>
  <si>
    <t xml:space="preserve">FILIP.FORSBERG</t>
  </si>
  <si>
    <t xml:space="preserve">Filip Forsberg</t>
  </si>
  <si>
    <t xml:space="preserve">Forsberg</t>
  </si>
  <si>
    <t xml:space="preserve">Sorel</t>
  </si>
  <si>
    <t xml:space="preserve">FRANCOIS.BEAUCHEMIN</t>
  </si>
  <si>
    <t xml:space="preserve">Francois Beauchemin</t>
  </si>
  <si>
    <t xml:space="preserve">Beauchemin</t>
  </si>
  <si>
    <t xml:space="preserve">Francois</t>
  </si>
  <si>
    <t xml:space="preserve">FRANK.CORRADO</t>
  </si>
  <si>
    <t xml:space="preserve">Frank Corrado</t>
  </si>
  <si>
    <t xml:space="preserve">Corrado</t>
  </si>
  <si>
    <t xml:space="preserve">Frank</t>
  </si>
  <si>
    <t xml:space="preserve">East Longmeadow</t>
  </si>
  <si>
    <t xml:space="preserve">FRANK.VATRANO</t>
  </si>
  <si>
    <t xml:space="preserve">Frank Vatrano</t>
  </si>
  <si>
    <t xml:space="preserve">Vatrano</t>
  </si>
  <si>
    <t xml:space="preserve">BOS, FLA</t>
  </si>
  <si>
    <t xml:space="preserve">Herning</t>
  </si>
  <si>
    <t xml:space="preserve">DNK</t>
  </si>
  <si>
    <t xml:space="preserve">FRANS.NIELSEN</t>
  </si>
  <si>
    <t xml:space="preserve">Frans Nielsen</t>
  </si>
  <si>
    <t xml:space="preserve">Nielsen</t>
  </si>
  <si>
    <t xml:space="preserve">Frans</t>
  </si>
  <si>
    <t xml:space="preserve">FREDDIE.HAMILTON</t>
  </si>
  <si>
    <t xml:space="preserve">Freddie Hamilton</t>
  </si>
  <si>
    <t xml:space="preserve">Freddie</t>
  </si>
  <si>
    <t xml:space="preserve">CGY, ARI</t>
  </si>
  <si>
    <t xml:space="preserve">Bromont</t>
  </si>
  <si>
    <t xml:space="preserve">FREDERICK.GAUDREAU</t>
  </si>
  <si>
    <t xml:space="preserve">Frederick Gaudreau</t>
  </si>
  <si>
    <t xml:space="preserve">Gaudreau</t>
  </si>
  <si>
    <t xml:space="preserve">Frederick</t>
  </si>
  <si>
    <t xml:space="preserve">Laval</t>
  </si>
  <si>
    <t xml:space="preserve">FREDERIK.GAUTHIER</t>
  </si>
  <si>
    <t xml:space="preserve">Frederik Gauthier</t>
  </si>
  <si>
    <t xml:space="preserve">Gauthier</t>
  </si>
  <si>
    <t xml:space="preserve">Frederik</t>
  </si>
  <si>
    <t xml:space="preserve">FREDRIK.CLAESSON</t>
  </si>
  <si>
    <t xml:space="preserve">Fredrik Claesson</t>
  </si>
  <si>
    <t xml:space="preserve">Claesson</t>
  </si>
  <si>
    <t xml:space="preserve">Fredrik</t>
  </si>
  <si>
    <t xml:space="preserve">Rimouski</t>
  </si>
  <si>
    <t xml:space="preserve">GABRIEL.BOURQUE</t>
  </si>
  <si>
    <t xml:space="preserve">Gabriel Bourque</t>
  </si>
  <si>
    <t xml:space="preserve">Bourque</t>
  </si>
  <si>
    <t xml:space="preserve">Gabriel</t>
  </si>
  <si>
    <t xml:space="preserve">GABRIEL.CARLSSON</t>
  </si>
  <si>
    <t xml:space="preserve">Gabriel Carlsson</t>
  </si>
  <si>
    <t xml:space="preserve">Carlsson</t>
  </si>
  <si>
    <t xml:space="preserve">Ville Degelis</t>
  </si>
  <si>
    <t xml:space="preserve">GABRIEL.DUMONT</t>
  </si>
  <si>
    <t xml:space="preserve">Gabriel Dumont</t>
  </si>
  <si>
    <t xml:space="preserve">Dumont</t>
  </si>
  <si>
    <t xml:space="preserve">TBL, OTT</t>
  </si>
  <si>
    <t xml:space="preserve">GABRIEL.LANDESKOG</t>
  </si>
  <si>
    <t xml:space="preserve">Gabriel Landeskog</t>
  </si>
  <si>
    <t xml:space="preserve">Landeskog</t>
  </si>
  <si>
    <t xml:space="preserve">Kennebunkport</t>
  </si>
  <si>
    <t xml:space="preserve">GARNET.HATHAWAY</t>
  </si>
  <si>
    <t xml:space="preserve">Garnet Hathaway</t>
  </si>
  <si>
    <t xml:space="preserve">Hathaway</t>
  </si>
  <si>
    <t xml:space="preserve">Garnet</t>
  </si>
  <si>
    <t xml:space="preserve">GEMEL.SMITH</t>
  </si>
  <si>
    <t xml:space="preserve">Gemel Smith</t>
  </si>
  <si>
    <t xml:space="preserve">Gemel</t>
  </si>
  <si>
    <t xml:space="preserve">GIOVANNI.FIORE</t>
  </si>
  <si>
    <t xml:space="preserve">Giovanni Fiore</t>
  </si>
  <si>
    <t xml:space="preserve">Fiore</t>
  </si>
  <si>
    <t xml:space="preserve">Giovanni</t>
  </si>
  <si>
    <t xml:space="preserve">St. Thomas</t>
  </si>
  <si>
    <t xml:space="preserve">GREG.MCKEGG</t>
  </si>
  <si>
    <t xml:space="preserve">Greg McKegg</t>
  </si>
  <si>
    <t xml:space="preserve">McKegg</t>
  </si>
  <si>
    <t xml:space="preserve">Greg</t>
  </si>
  <si>
    <t xml:space="preserve">Sterling Heights</t>
  </si>
  <si>
    <t xml:space="preserve">GREG.PATERYN</t>
  </si>
  <si>
    <t xml:space="preserve">Greg Pateryn</t>
  </si>
  <si>
    <t xml:space="preserve">Pateryn</t>
  </si>
  <si>
    <t xml:space="preserve">Linkoping</t>
  </si>
  <si>
    <t xml:space="preserve">GUSTAV.FORSLING</t>
  </si>
  <si>
    <t xml:space="preserve">Gustav Forsling</t>
  </si>
  <si>
    <t xml:space="preserve">Forsling</t>
  </si>
  <si>
    <t xml:space="preserve">Gustav</t>
  </si>
  <si>
    <t xml:space="preserve">Head</t>
  </si>
  <si>
    <t xml:space="preserve">Halmstad</t>
  </si>
  <si>
    <t xml:space="preserve">GUSTAV.NYQUIST</t>
  </si>
  <si>
    <t xml:space="preserve">Gustav Nyquist</t>
  </si>
  <si>
    <t xml:space="preserve">Nyquist</t>
  </si>
  <si>
    <t xml:space="preserve">Boras</t>
  </si>
  <si>
    <t xml:space="preserve">GUSTAV.OLOFSSON</t>
  </si>
  <si>
    <t xml:space="preserve">Gustav Olofsson</t>
  </si>
  <si>
    <t xml:space="preserve">Olofsson</t>
  </si>
  <si>
    <t xml:space="preserve">Helsingborg</t>
  </si>
  <si>
    <t xml:space="preserve">HAMPUS.LINDHOLM</t>
  </si>
  <si>
    <t xml:space="preserve">Hampus Lindholm</t>
  </si>
  <si>
    <t xml:space="preserve">Hampus</t>
  </si>
  <si>
    <t xml:space="preserve">Carlyle</t>
  </si>
  <si>
    <t xml:space="preserve">HAYDN.FLEURY</t>
  </si>
  <si>
    <t xml:space="preserve">Haydn Fleury</t>
  </si>
  <si>
    <t xml:space="preserve">Fleury</t>
  </si>
  <si>
    <t xml:space="preserve">Haydn</t>
  </si>
  <si>
    <t xml:space="preserve">Helsinki</t>
  </si>
  <si>
    <t xml:space="preserve">HENRIK.BORGSTROM</t>
  </si>
  <si>
    <t xml:space="preserve">Henrik Borgström</t>
  </si>
  <si>
    <t xml:space="preserve">Borgstrom</t>
  </si>
  <si>
    <t xml:space="preserve">Henrik</t>
  </si>
  <si>
    <t xml:space="preserve">Lempaala</t>
  </si>
  <si>
    <t xml:space="preserve">HENRIK.HAAPALA</t>
  </si>
  <si>
    <t xml:space="preserve">Henrik Haapala</t>
  </si>
  <si>
    <t xml:space="preserve">Haapala</t>
  </si>
  <si>
    <t xml:space="preserve">HENRIK.SEDIN</t>
  </si>
  <si>
    <t xml:space="preserve">Henrik Sedin</t>
  </si>
  <si>
    <t xml:space="preserve">Njurunda</t>
  </si>
  <si>
    <t xml:space="preserve">HENRIK.ZETTERBERG</t>
  </si>
  <si>
    <t xml:space="preserve">Henrik Zetterberg</t>
  </si>
  <si>
    <t xml:space="preserve">Zetterberg</t>
  </si>
  <si>
    <t xml:space="preserve">HUDSON.FASCHING</t>
  </si>
  <si>
    <t xml:space="preserve">Hudson Fasching</t>
  </si>
  <si>
    <t xml:space="preserve">Fasching</t>
  </si>
  <si>
    <t xml:space="preserve">Hudson</t>
  </si>
  <si>
    <t xml:space="preserve">IAN.COLE</t>
  </si>
  <si>
    <t xml:space="preserve">Ian Cole</t>
  </si>
  <si>
    <t xml:space="preserve">Cole</t>
  </si>
  <si>
    <t xml:space="preserve">Ian</t>
  </si>
  <si>
    <t xml:space="preserve">PIT, CBJ</t>
  </si>
  <si>
    <t xml:space="preserve">Mouth</t>
  </si>
  <si>
    <t xml:space="preserve">Anaheim</t>
  </si>
  <si>
    <t xml:space="preserve">IAN.MCCOSHEN</t>
  </si>
  <si>
    <t xml:space="preserve">Ian McCoshen</t>
  </si>
  <si>
    <t xml:space="preserve">McCoshen</t>
  </si>
  <si>
    <t xml:space="preserve">Loviisa</t>
  </si>
  <si>
    <t xml:space="preserve">IIRO.PAKARINEN</t>
  </si>
  <si>
    <t xml:space="preserve">Iiro Pakarinen</t>
  </si>
  <si>
    <t xml:space="preserve">Pakarinen</t>
  </si>
  <si>
    <t xml:space="preserve">Iiro</t>
  </si>
  <si>
    <t xml:space="preserve">IVAN.BARBASHEV</t>
  </si>
  <si>
    <t xml:space="preserve">Ivan Barbashev</t>
  </si>
  <si>
    <t xml:space="preserve">Barbashev</t>
  </si>
  <si>
    <t xml:space="preserve">Ivan</t>
  </si>
  <si>
    <t xml:space="preserve">IVAN.PROVOROV</t>
  </si>
  <si>
    <t xml:space="preserve">Ivan Provorov</t>
  </si>
  <si>
    <t xml:space="preserve">Provorov</t>
  </si>
  <si>
    <t xml:space="preserve">J.T..BROWN</t>
  </si>
  <si>
    <t xml:space="preserve">J.T. Brown</t>
  </si>
  <si>
    <t xml:space="preserve">J.T.</t>
  </si>
  <si>
    <t xml:space="preserve">TBL, ANA</t>
  </si>
  <si>
    <t xml:space="preserve">Northbrook</t>
  </si>
  <si>
    <t xml:space="preserve">J.T..COMPHER</t>
  </si>
  <si>
    <t xml:space="preserve">J.T. Compher</t>
  </si>
  <si>
    <t xml:space="preserve">Compher</t>
  </si>
  <si>
    <t xml:space="preserve">East Palestine</t>
  </si>
  <si>
    <t xml:space="preserve">J.T..MILLER</t>
  </si>
  <si>
    <t xml:space="preserve">J.T. Miller</t>
  </si>
  <si>
    <t xml:space="preserve">NYR, TBL</t>
  </si>
  <si>
    <t xml:space="preserve">JACCOB.SLAVIN</t>
  </si>
  <si>
    <t xml:space="preserve">Jaccob Slavin</t>
  </si>
  <si>
    <t xml:space="preserve">Slavin</t>
  </si>
  <si>
    <t xml:space="preserve">Jaccob</t>
  </si>
  <si>
    <t xml:space="preserve">North Chelmsford</t>
  </si>
  <si>
    <t xml:space="preserve">JACK.EICHEL</t>
  </si>
  <si>
    <t xml:space="preserve">Jack Eichel</t>
  </si>
  <si>
    <t xml:space="preserve">Eichel</t>
  </si>
  <si>
    <t xml:space="preserve">Jack</t>
  </si>
  <si>
    <t xml:space="preserve">Indianapolis</t>
  </si>
  <si>
    <t xml:space="preserve">IN</t>
  </si>
  <si>
    <t xml:space="preserve">JACK.JOHNSON</t>
  </si>
  <si>
    <t xml:space="preserve">Jack Johnson</t>
  </si>
  <si>
    <t xml:space="preserve">JACK.RODEWALD</t>
  </si>
  <si>
    <t xml:space="preserve">Jack Rodewald</t>
  </si>
  <si>
    <t xml:space="preserve">Rodewald</t>
  </si>
  <si>
    <t xml:space="preserve">Columbus</t>
  </si>
  <si>
    <t xml:space="preserve">JACK.ROSLOVIC</t>
  </si>
  <si>
    <t xml:space="preserve">Jack Roslovic</t>
  </si>
  <si>
    <t xml:space="preserve">Roslovic</t>
  </si>
  <si>
    <t xml:space="preserve">Arvika</t>
  </si>
  <si>
    <t xml:space="preserve">JACOB.DE LA ROSE</t>
  </si>
  <si>
    <t xml:space="preserve">Jacob de La Rose</t>
  </si>
  <si>
    <t xml:space="preserve">de la Rose</t>
  </si>
  <si>
    <t xml:space="preserve">Jacob</t>
  </si>
  <si>
    <t xml:space="preserve">JACOB.JOSEFSON</t>
  </si>
  <si>
    <t xml:space="preserve">Jacob Josefson</t>
  </si>
  <si>
    <t xml:space="preserve">Josefson</t>
  </si>
  <si>
    <t xml:space="preserve">JACOB.TROUBA</t>
  </si>
  <si>
    <t xml:space="preserve">Jacob Trouba</t>
  </si>
  <si>
    <t xml:space="preserve">Trouba</t>
  </si>
  <si>
    <t xml:space="preserve">Wilcox</t>
  </si>
  <si>
    <t xml:space="preserve">JADEN.SCHWARTZ</t>
  </si>
  <si>
    <t xml:space="preserve">Jaden Schwartz</t>
  </si>
  <si>
    <t xml:space="preserve">Schwartz</t>
  </si>
  <si>
    <t xml:space="preserve">Jaden</t>
  </si>
  <si>
    <t xml:space="preserve">JAKE.DEBRUSK</t>
  </si>
  <si>
    <t xml:space="preserve">Jake Debrusk</t>
  </si>
  <si>
    <t xml:space="preserve">DeBrusk</t>
  </si>
  <si>
    <t xml:space="preserve">Jake</t>
  </si>
  <si>
    <t xml:space="preserve">Cambridge</t>
  </si>
  <si>
    <t xml:space="preserve">JAKE.DOTCHIN</t>
  </si>
  <si>
    <t xml:space="preserve">Jake Dotchin</t>
  </si>
  <si>
    <t xml:space="preserve">Dotchin</t>
  </si>
  <si>
    <t xml:space="preserve">Minnetonka</t>
  </si>
  <si>
    <t xml:space="preserve">JAKE.GARDINER</t>
  </si>
  <si>
    <t xml:space="preserve">Jake Gardiner</t>
  </si>
  <si>
    <t xml:space="preserve">Gardiner</t>
  </si>
  <si>
    <t xml:space="preserve">Omaha</t>
  </si>
  <si>
    <t xml:space="preserve">NE</t>
  </si>
  <si>
    <t xml:space="preserve">JAKE.GUENTZEL</t>
  </si>
  <si>
    <t xml:space="preserve">Jake Guentzel</t>
  </si>
  <si>
    <t xml:space="preserve">Guentzel</t>
  </si>
  <si>
    <t xml:space="preserve">Eau Claire</t>
  </si>
  <si>
    <t xml:space="preserve">JAKE.MCCABE</t>
  </si>
  <si>
    <t xml:space="preserve">Jake McCabe</t>
  </si>
  <si>
    <t xml:space="preserve">McCabe</t>
  </si>
  <si>
    <t xml:space="preserve">Woodstock</t>
  </si>
  <si>
    <t xml:space="preserve">JAKE.MUZZIN</t>
  </si>
  <si>
    <t xml:space="preserve">Jake Muzzin</t>
  </si>
  <si>
    <t xml:space="preserve">Muzzin</t>
  </si>
  <si>
    <t xml:space="preserve">JAKE.VIRTANEN</t>
  </si>
  <si>
    <t xml:space="preserve">Jake Virtanen</t>
  </si>
  <si>
    <t xml:space="preserve">Virtanen</t>
  </si>
  <si>
    <t xml:space="preserve">Boca Raton</t>
  </si>
  <si>
    <t xml:space="preserve">FL</t>
  </si>
  <si>
    <t xml:space="preserve">JAKOB.CHYCHRUN</t>
  </si>
  <si>
    <t xml:space="preserve">Jakob Chychrun</t>
  </si>
  <si>
    <t xml:space="preserve">Chychrun</t>
  </si>
  <si>
    <t xml:space="preserve">Jakob</t>
  </si>
  <si>
    <t xml:space="preserve">JAKOB.SILFVERBERG</t>
  </si>
  <si>
    <t xml:space="preserve">Jakob Silfverberg</t>
  </si>
  <si>
    <t xml:space="preserve">Silfverberg</t>
  </si>
  <si>
    <t xml:space="preserve">Pilsen</t>
  </si>
  <si>
    <t xml:space="preserve">JAKUB.JERABEK</t>
  </si>
  <si>
    <t xml:space="preserve">Jakub Jerabek</t>
  </si>
  <si>
    <t xml:space="preserve">Jerabek</t>
  </si>
  <si>
    <t xml:space="preserve">Jakub</t>
  </si>
  <si>
    <t xml:space="preserve">MTL, WSH</t>
  </si>
  <si>
    <t xml:space="preserve">Kladno</t>
  </si>
  <si>
    <t xml:space="preserve">JAKUB.VORACEK</t>
  </si>
  <si>
    <t xml:space="preserve">Jakub Voracek</t>
  </si>
  <si>
    <t xml:space="preserve">Voracek</t>
  </si>
  <si>
    <t xml:space="preserve">JAKUB.VRANA</t>
  </si>
  <si>
    <t xml:space="preserve">Jakub Vrana</t>
  </si>
  <si>
    <t xml:space="preserve">Vrana</t>
  </si>
  <si>
    <t xml:space="preserve">Whitby</t>
  </si>
  <si>
    <t xml:space="preserve">JAMES.NEAL</t>
  </si>
  <si>
    <t xml:space="preserve">James Neal</t>
  </si>
  <si>
    <t xml:space="preserve">Neal</t>
  </si>
  <si>
    <t xml:space="preserve">James</t>
  </si>
  <si>
    <t xml:space="preserve">Hand, Illness</t>
  </si>
  <si>
    <t xml:space="preserve">Middletown</t>
  </si>
  <si>
    <t xml:space="preserve">JAMES.VAN RIEMSDYK</t>
  </si>
  <si>
    <t xml:space="preserve">James van Riemsdyk</t>
  </si>
  <si>
    <t xml:space="preserve">van Riemsdyk</t>
  </si>
  <si>
    <t xml:space="preserve">Victoria</t>
  </si>
  <si>
    <t xml:space="preserve">JAMIE.BENN</t>
  </si>
  <si>
    <t xml:space="preserve">Jamie Benn</t>
  </si>
  <si>
    <t xml:space="preserve">Benn</t>
  </si>
  <si>
    <t xml:space="preserve">Jamie</t>
  </si>
  <si>
    <t xml:space="preserve">JAMIE.MCGINN</t>
  </si>
  <si>
    <t xml:space="preserve">Jamie McGinn</t>
  </si>
  <si>
    <t xml:space="preserve">JAMIE.OLEKSIAK</t>
  </si>
  <si>
    <t xml:space="preserve">Jamie Oleksiak</t>
  </si>
  <si>
    <t xml:space="preserve">Oleksiak</t>
  </si>
  <si>
    <t xml:space="preserve">DAL, PIT</t>
  </si>
  <si>
    <t xml:space="preserve">Písek</t>
  </si>
  <si>
    <t xml:space="preserve">JAN.RUTTA</t>
  </si>
  <si>
    <t xml:space="preserve">Jan Rutta</t>
  </si>
  <si>
    <t xml:space="preserve">Rutta</t>
  </si>
  <si>
    <t xml:space="preserve">Jan</t>
  </si>
  <si>
    <t xml:space="preserve">Oulunsalo</t>
  </si>
  <si>
    <t xml:space="preserve">JANNE.KUOKKANEN</t>
  </si>
  <si>
    <t xml:space="preserve">Janne Kuokkanen</t>
  </si>
  <si>
    <t xml:space="preserve">Kuokkanen</t>
  </si>
  <si>
    <t xml:space="preserve">Janne</t>
  </si>
  <si>
    <t xml:space="preserve">Rødovre</t>
  </si>
  <si>
    <t xml:space="preserve">JANNIK.HANSEN</t>
  </si>
  <si>
    <t xml:space="preserve">Jannik Hansen</t>
  </si>
  <si>
    <t xml:space="preserve">Hansen</t>
  </si>
  <si>
    <t xml:space="preserve">Jannik</t>
  </si>
  <si>
    <t xml:space="preserve">Charlotte</t>
  </si>
  <si>
    <t xml:space="preserve">NC</t>
  </si>
  <si>
    <t xml:space="preserve">JARED.BOLL</t>
  </si>
  <si>
    <t xml:space="preserve">Jared Boll</t>
  </si>
  <si>
    <t xml:space="preserve">Boll</t>
  </si>
  <si>
    <t xml:space="preserve">Jared</t>
  </si>
  <si>
    <t xml:space="preserve">Stratford</t>
  </si>
  <si>
    <t xml:space="preserve">JARED.MCCANN</t>
  </si>
  <si>
    <t xml:space="preserve">Jared McCann</t>
  </si>
  <si>
    <t xml:space="preserve">McCann</t>
  </si>
  <si>
    <t xml:space="preserve">JARED.SPURGEON</t>
  </si>
  <si>
    <t xml:space="preserve">Jared Spurgeon</t>
  </si>
  <si>
    <t xml:space="preserve">Spurgeon</t>
  </si>
  <si>
    <t xml:space="preserve">JAROMIR.JAGR</t>
  </si>
  <si>
    <t xml:space="preserve">Jaromir Jagr</t>
  </si>
  <si>
    <t xml:space="preserve">Jagr</t>
  </si>
  <si>
    <t xml:space="preserve">Jaromir</t>
  </si>
  <si>
    <t xml:space="preserve">JASON.CHIMERA</t>
  </si>
  <si>
    <t xml:space="preserve">Jason Chimera</t>
  </si>
  <si>
    <t xml:space="preserve">Chimera</t>
  </si>
  <si>
    <t xml:space="preserve">Jason</t>
  </si>
  <si>
    <t xml:space="preserve">NYI, ANA</t>
  </si>
  <si>
    <t xml:space="preserve">Dorval</t>
  </si>
  <si>
    <t xml:space="preserve">JASON.DEMERS</t>
  </si>
  <si>
    <t xml:space="preserve">Jason Demers</t>
  </si>
  <si>
    <t xml:space="preserve">Demers</t>
  </si>
  <si>
    <t xml:space="preserve">Georgetown</t>
  </si>
  <si>
    <t xml:space="preserve">JASON.DICKINSON</t>
  </si>
  <si>
    <t xml:space="preserve">Jason Dickinson</t>
  </si>
  <si>
    <t xml:space="preserve">Dickinson</t>
  </si>
  <si>
    <t xml:space="preserve">White Rock</t>
  </si>
  <si>
    <t xml:space="preserve">JASON.GARRISON</t>
  </si>
  <si>
    <t xml:space="preserve">Jason Garrison</t>
  </si>
  <si>
    <t xml:space="preserve">Garrison</t>
  </si>
  <si>
    <t xml:space="preserve">Repentigny</t>
  </si>
  <si>
    <t xml:space="preserve">JASON.POMINVILLE</t>
  </si>
  <si>
    <t xml:space="preserve">Jason Pominville</t>
  </si>
  <si>
    <t xml:space="preserve">Pominville</t>
  </si>
  <si>
    <t xml:space="preserve">JASON.SPEZZA</t>
  </si>
  <si>
    <t xml:space="preserve">Jason Spezza</t>
  </si>
  <si>
    <t xml:space="preserve">Spezza</t>
  </si>
  <si>
    <t xml:space="preserve">Newport Beach</t>
  </si>
  <si>
    <t xml:space="preserve">JASON.ZUCKER</t>
  </si>
  <si>
    <t xml:space="preserve">Jason Zucker</t>
  </si>
  <si>
    <t xml:space="preserve">Zucker</t>
  </si>
  <si>
    <t xml:space="preserve">JAY.BEAGLE</t>
  </si>
  <si>
    <t xml:space="preserve">Jay Beagle</t>
  </si>
  <si>
    <t xml:space="preserve">Beagle</t>
  </si>
  <si>
    <t xml:space="preserve">Jay</t>
  </si>
  <si>
    <t xml:space="preserve">JAY.BOUWMEESTER</t>
  </si>
  <si>
    <t xml:space="preserve">Jay Bouwmeester</t>
  </si>
  <si>
    <t xml:space="preserve">Bouwmeester</t>
  </si>
  <si>
    <t xml:space="preserve">Hip, Undisclosed</t>
  </si>
  <si>
    <t xml:space="preserve">Plantation</t>
  </si>
  <si>
    <t xml:space="preserve">JAYCOB.MEGNA</t>
  </si>
  <si>
    <t xml:space="preserve">Jaycob Megna</t>
  </si>
  <si>
    <t xml:space="preserve">Megna</t>
  </si>
  <si>
    <t xml:space="preserve">Jaycob</t>
  </si>
  <si>
    <t xml:space="preserve">Fort Lauderdale</t>
  </si>
  <si>
    <t xml:space="preserve">JAYSON.MEGNA</t>
  </si>
  <si>
    <t xml:space="preserve">Jayson Megna</t>
  </si>
  <si>
    <t xml:space="preserve">Jayson</t>
  </si>
  <si>
    <t xml:space="preserve">JEAN-GABRIEL.PAGEAU</t>
  </si>
  <si>
    <t xml:space="preserve">Jean-Gabriel Pageau</t>
  </si>
  <si>
    <t xml:space="preserve">Pageau</t>
  </si>
  <si>
    <t xml:space="preserve">Jean-Gabriel</t>
  </si>
  <si>
    <t xml:space="preserve">JEAN-SEBASTIEN.DEA</t>
  </si>
  <si>
    <t xml:space="preserve">Jean-Sebastien Dea</t>
  </si>
  <si>
    <t xml:space="preserve">Dea</t>
  </si>
  <si>
    <t xml:space="preserve">Jean-Sebastien</t>
  </si>
  <si>
    <t xml:space="preserve">JEFF.CARTER</t>
  </si>
  <si>
    <t xml:space="preserve">Jeff Carter</t>
  </si>
  <si>
    <t xml:space="preserve">Jeff</t>
  </si>
  <si>
    <t xml:space="preserve">JEFF.PETRY</t>
  </si>
  <si>
    <t xml:space="preserve">Jeff Petry</t>
  </si>
  <si>
    <t xml:space="preserve">Petry</t>
  </si>
  <si>
    <t xml:space="preserve">JEFF.SKINNER</t>
  </si>
  <si>
    <t xml:space="preserve">Jeff Skinner</t>
  </si>
  <si>
    <t xml:space="preserve">Skinner</t>
  </si>
  <si>
    <t xml:space="preserve">JESPER.BRATT</t>
  </si>
  <si>
    <t xml:space="preserve">Jesper Bratt</t>
  </si>
  <si>
    <t xml:space="preserve">Bratt</t>
  </si>
  <si>
    <t xml:space="preserve">Jesper</t>
  </si>
  <si>
    <t xml:space="preserve">Nassjo</t>
  </si>
  <si>
    <t xml:space="preserve">JESPER.FAST</t>
  </si>
  <si>
    <t xml:space="preserve">Jesper Fast</t>
  </si>
  <si>
    <t xml:space="preserve">Fast</t>
  </si>
  <si>
    <t xml:space="preserve">Alvkarleby</t>
  </si>
  <si>
    <t xml:space="preserve">JESSE.PULJUJARVI</t>
  </si>
  <si>
    <t xml:space="preserve">Jesse Puljujarvi</t>
  </si>
  <si>
    <t xml:space="preserve">Puljujarvi</t>
  </si>
  <si>
    <t xml:space="preserve">Jesse</t>
  </si>
  <si>
    <t xml:space="preserve">Maplewood</t>
  </si>
  <si>
    <t xml:space="preserve">JIM.O'BRIEN</t>
  </si>
  <si>
    <t xml:space="preserve">Jim O'Brien</t>
  </si>
  <si>
    <t xml:space="preserve">O'Brien</t>
  </si>
  <si>
    <t xml:space="preserve">Jim</t>
  </si>
  <si>
    <t xml:space="preserve">JIMMY.HAYES</t>
  </si>
  <si>
    <t xml:space="preserve">Jimmy Hayes</t>
  </si>
  <si>
    <t xml:space="preserve">Hayes</t>
  </si>
  <si>
    <t xml:space="preserve">Jimmy</t>
  </si>
  <si>
    <t xml:space="preserve">JIMMY.VESEY</t>
  </si>
  <si>
    <t xml:space="preserve">Jimmy Vesey</t>
  </si>
  <si>
    <t xml:space="preserve">Vesey</t>
  </si>
  <si>
    <t xml:space="preserve">JOAKIM.NORDSTROM</t>
  </si>
  <si>
    <t xml:space="preserve">Joakim Nordstrom</t>
  </si>
  <si>
    <t xml:space="preserve">Nordstrom</t>
  </si>
  <si>
    <t xml:space="preserve">Joakim</t>
  </si>
  <si>
    <t xml:space="preserve">Illness, Upper body</t>
  </si>
  <si>
    <t xml:space="preserve">Rumson</t>
  </si>
  <si>
    <t xml:space="preserve">JOAKIM.RYAN</t>
  </si>
  <si>
    <t xml:space="preserve">Joakim Ryan</t>
  </si>
  <si>
    <t xml:space="preserve">Kamloops</t>
  </si>
  <si>
    <t xml:space="preserve">JOE.HICKETTS</t>
  </si>
  <si>
    <t xml:space="preserve">Joe Hicketts</t>
  </si>
  <si>
    <t xml:space="preserve">Hicketts</t>
  </si>
  <si>
    <t xml:space="preserve">Joe</t>
  </si>
  <si>
    <t xml:space="preserve">Plover</t>
  </si>
  <si>
    <t xml:space="preserve">JOE.PAVELSKI</t>
  </si>
  <si>
    <t xml:space="preserve">Joe Pavelski</t>
  </si>
  <si>
    <t xml:space="preserve">Pavelski</t>
  </si>
  <si>
    <t xml:space="preserve">JOE.THORNTON</t>
  </si>
  <si>
    <t xml:space="preserve">Joe Thornton</t>
  </si>
  <si>
    <t xml:space="preserve">Thornton</t>
  </si>
  <si>
    <t xml:space="preserve">JOEL.ARMIA</t>
  </si>
  <si>
    <t xml:space="preserve">Joel Armia</t>
  </si>
  <si>
    <t xml:space="preserve">Armia</t>
  </si>
  <si>
    <t xml:space="preserve">Joel</t>
  </si>
  <si>
    <t xml:space="preserve">JOEL.EDMUNDSON</t>
  </si>
  <si>
    <t xml:space="preserve">Joel Edmundson</t>
  </si>
  <si>
    <t xml:space="preserve">Edmundson</t>
  </si>
  <si>
    <t xml:space="preserve">Karlstad</t>
  </si>
  <si>
    <t xml:space="preserve">JOEL.ERIKSSON EK</t>
  </si>
  <si>
    <t xml:space="preserve">Joel Eriksson Ek</t>
  </si>
  <si>
    <t xml:space="preserve">Eriksson Ek</t>
  </si>
  <si>
    <t xml:space="preserve">JOEL.HANLEY</t>
  </si>
  <si>
    <t xml:space="preserve">Joel Hanley</t>
  </si>
  <si>
    <t xml:space="preserve">Hanley</t>
  </si>
  <si>
    <t xml:space="preserve">JOEL.WARD</t>
  </si>
  <si>
    <t xml:space="preserve">Joel Ward</t>
  </si>
  <si>
    <t xml:space="preserve">Ward</t>
  </si>
  <si>
    <t xml:space="preserve">Lau</t>
  </si>
  <si>
    <t xml:space="preserve">JOHAN.LARSSON</t>
  </si>
  <si>
    <t xml:space="preserve">Johan Larsson</t>
  </si>
  <si>
    <t xml:space="preserve">Johan</t>
  </si>
  <si>
    <t xml:space="preserve">Natick</t>
  </si>
  <si>
    <t xml:space="preserve">JOHN.CARLSON</t>
  </si>
  <si>
    <t xml:space="preserve">John Carlson</t>
  </si>
  <si>
    <t xml:space="preserve">Carlson</t>
  </si>
  <si>
    <t xml:space="preserve">John</t>
  </si>
  <si>
    <t xml:space="preserve">JOHN.GILMOUR</t>
  </si>
  <si>
    <t xml:space="preserve">John Gilmour</t>
  </si>
  <si>
    <t xml:space="preserve">Gilmour</t>
  </si>
  <si>
    <t xml:space="preserve">JOHN.HAYDEN</t>
  </si>
  <si>
    <t xml:space="preserve">John Hayden</t>
  </si>
  <si>
    <t xml:space="preserve">Hayden</t>
  </si>
  <si>
    <t xml:space="preserve">JOHN.KLINGBERG</t>
  </si>
  <si>
    <t xml:space="preserve">John Klingberg</t>
  </si>
  <si>
    <t xml:space="preserve">Klingberg</t>
  </si>
  <si>
    <t xml:space="preserve">Winnetka</t>
  </si>
  <si>
    <t xml:space="preserve">JOHN.MOORE</t>
  </si>
  <si>
    <t xml:space="preserve">John Moore</t>
  </si>
  <si>
    <t xml:space="preserve">JOHN.QUENNEVILLE</t>
  </si>
  <si>
    <t xml:space="preserve">John Quenneville</t>
  </si>
  <si>
    <t xml:space="preserve">Quenneville</t>
  </si>
  <si>
    <t xml:space="preserve">JOHN.TAVARES</t>
  </si>
  <si>
    <t xml:space="preserve">John Tavares</t>
  </si>
  <si>
    <t xml:space="preserve">Tavares</t>
  </si>
  <si>
    <t xml:space="preserve">JOHNNY.BOYCHUK</t>
  </si>
  <si>
    <t xml:space="preserve">Johnny Boychuk</t>
  </si>
  <si>
    <t xml:space="preserve">Boychuk</t>
  </si>
  <si>
    <t xml:space="preserve">Johnny</t>
  </si>
  <si>
    <t xml:space="preserve">Salem</t>
  </si>
  <si>
    <t xml:space="preserve">JOHNNY.GAUDREAU</t>
  </si>
  <si>
    <t xml:space="preserve">Johnny Gaudreau</t>
  </si>
  <si>
    <t xml:space="preserve">JOHNNY.ODUYA</t>
  </si>
  <si>
    <t xml:space="preserve">Johnny Oduya</t>
  </si>
  <si>
    <t xml:space="preserve">Oduya</t>
  </si>
  <si>
    <t xml:space="preserve">OTT, PHI</t>
  </si>
  <si>
    <t xml:space="preserve">Cap-Rouge</t>
  </si>
  <si>
    <t xml:space="preserve">JONATHAN.MARCHESSAULT</t>
  </si>
  <si>
    <t xml:space="preserve">Jon Marchessault</t>
  </si>
  <si>
    <t xml:space="preserve">Marchessault</t>
  </si>
  <si>
    <t xml:space="preserve">Jonathan</t>
  </si>
  <si>
    <t xml:space="preserve">JONAS.BRODIN</t>
  </si>
  <si>
    <t xml:space="preserve">Jonas Brodin</t>
  </si>
  <si>
    <t xml:space="preserve">Brodin</t>
  </si>
  <si>
    <t xml:space="preserve">Jonas</t>
  </si>
  <si>
    <t xml:space="preserve">Ste-Agathe</t>
  </si>
  <si>
    <t xml:space="preserve">JONATHAN.DROUIN</t>
  </si>
  <si>
    <t xml:space="preserve">Jonathan Drouin</t>
  </si>
  <si>
    <t xml:space="preserve">Drouin</t>
  </si>
  <si>
    <t xml:space="preserve">Karlskrona</t>
  </si>
  <si>
    <t xml:space="preserve">JONATHAN.ERICSSON</t>
  </si>
  <si>
    <t xml:space="preserve">Jonathan Ericsson</t>
  </si>
  <si>
    <t xml:space="preserve">Ericsson</t>
  </si>
  <si>
    <t xml:space="preserve">Saint-Jerome</t>
  </si>
  <si>
    <t xml:space="preserve">JONATHAN.HUBERDEAU</t>
  </si>
  <si>
    <t xml:space="preserve">Jonathan Huberdeau</t>
  </si>
  <si>
    <t xml:space="preserve">Huberdeau</t>
  </si>
  <si>
    <t xml:space="preserve">JONATHAN.TOEWS</t>
  </si>
  <si>
    <t xml:space="preserve">Jonathan Toews</t>
  </si>
  <si>
    <t xml:space="preserve">Toews</t>
  </si>
  <si>
    <t xml:space="preserve">Oklahoma City</t>
  </si>
  <si>
    <t xml:space="preserve">OK</t>
  </si>
  <si>
    <t xml:space="preserve">JON.MERRILL</t>
  </si>
  <si>
    <t xml:space="preserve">Jonathon Merrill</t>
  </si>
  <si>
    <t xml:space="preserve">Merrill</t>
  </si>
  <si>
    <t xml:space="preserve">Jon</t>
  </si>
  <si>
    <t xml:space="preserve">Ham Lake</t>
  </si>
  <si>
    <t xml:space="preserve">JONNY.BRODZINSKI</t>
  </si>
  <si>
    <t xml:space="preserve">Jonny Brodzinski</t>
  </si>
  <si>
    <t xml:space="preserve">Brodzinski</t>
  </si>
  <si>
    <t xml:space="preserve">Jonny</t>
  </si>
  <si>
    <t xml:space="preserve">Raahe</t>
  </si>
  <si>
    <t xml:space="preserve">JOONAS.DONSKOI</t>
  </si>
  <si>
    <t xml:space="preserve">Joonas Donskoi</t>
  </si>
  <si>
    <t xml:space="preserve">Donskoi</t>
  </si>
  <si>
    <t xml:space="preserve">Joonas</t>
  </si>
  <si>
    <t xml:space="preserve">JORDAN.EBERLE</t>
  </si>
  <si>
    <t xml:space="preserve">Jordan Eberle</t>
  </si>
  <si>
    <t xml:space="preserve">Eberle</t>
  </si>
  <si>
    <t xml:space="preserve">Jordan</t>
  </si>
  <si>
    <t xml:space="preserve">Canton</t>
  </si>
  <si>
    <t xml:space="preserve">JORDAN.GREENWAY</t>
  </si>
  <si>
    <t xml:space="preserve">Jordan Greenway</t>
  </si>
  <si>
    <t xml:space="preserve">Greenway</t>
  </si>
  <si>
    <t xml:space="preserve">JORDAN.MARTINOOK</t>
  </si>
  <si>
    <t xml:space="preserve">Jordan Martinook</t>
  </si>
  <si>
    <t xml:space="preserve">Martinook</t>
  </si>
  <si>
    <t xml:space="preserve">Garden River, First Nations</t>
  </si>
  <si>
    <t xml:space="preserve">JORDAN.NOLAN</t>
  </si>
  <si>
    <t xml:space="preserve">Jordan Nolan</t>
  </si>
  <si>
    <t xml:space="preserve">Nolan</t>
  </si>
  <si>
    <t xml:space="preserve">Dearborn Heights</t>
  </si>
  <si>
    <t xml:space="preserve">JORDAN.OESTERLE</t>
  </si>
  <si>
    <t xml:space="preserve">Jordan Oesterle</t>
  </si>
  <si>
    <t xml:space="preserve">Oesterle</t>
  </si>
  <si>
    <t xml:space="preserve">JORDAN.SCHMALTZ</t>
  </si>
  <si>
    <t xml:space="preserve">Jordan Schmaltz</t>
  </si>
  <si>
    <t xml:space="preserve">Schmaltz</t>
  </si>
  <si>
    <t xml:space="preserve">JORDAN.SCHROEDER</t>
  </si>
  <si>
    <t xml:space="preserve">Jordan Schroeder</t>
  </si>
  <si>
    <t xml:space="preserve">Schroeder</t>
  </si>
  <si>
    <t xml:space="preserve">JORDAN.STAAL</t>
  </si>
  <si>
    <t xml:space="preserve">Jordan Staal</t>
  </si>
  <si>
    <t xml:space="preserve">JORDAN.SZWARZ</t>
  </si>
  <si>
    <t xml:space="preserve">Jordan Szwarz</t>
  </si>
  <si>
    <t xml:space="preserve">Szwarz</t>
  </si>
  <si>
    <t xml:space="preserve">JORDAN.WEAL</t>
  </si>
  <si>
    <t xml:space="preserve">Jordan Weal</t>
  </si>
  <si>
    <t xml:space="preserve">Weal</t>
  </si>
  <si>
    <t xml:space="preserve">JORDIE.BENN</t>
  </si>
  <si>
    <t xml:space="preserve">Jordie Benn</t>
  </si>
  <si>
    <t xml:space="preserve">Jordie</t>
  </si>
  <si>
    <t xml:space="preserve">JORI.LEHTERA</t>
  </si>
  <si>
    <t xml:space="preserve">Jori Lehtera</t>
  </si>
  <si>
    <t xml:space="preserve">Lehtera</t>
  </si>
  <si>
    <t xml:space="preserve">Jori</t>
  </si>
  <si>
    <t xml:space="preserve">Markham</t>
  </si>
  <si>
    <t xml:space="preserve">JOSEPH.BLANDISI</t>
  </si>
  <si>
    <t xml:space="preserve">Joseph Blandisi</t>
  </si>
  <si>
    <t xml:space="preserve">Blandisi</t>
  </si>
  <si>
    <t xml:space="preserve">Joseph</t>
  </si>
  <si>
    <t xml:space="preserve">JOE.MORROW</t>
  </si>
  <si>
    <t xml:space="preserve">Joseph Morrow</t>
  </si>
  <si>
    <t xml:space="preserve">Morrow</t>
  </si>
  <si>
    <t xml:space="preserve">MTL, WPG</t>
  </si>
  <si>
    <t xml:space="preserve">JOSH.ANDERSON</t>
  </si>
  <si>
    <t xml:space="preserve">Josh Anderson</t>
  </si>
  <si>
    <t xml:space="preserve">Anderson</t>
  </si>
  <si>
    <t xml:space="preserve">Josh</t>
  </si>
  <si>
    <t xml:space="preserve">JOSH.ARCHIBALD</t>
  </si>
  <si>
    <t xml:space="preserve">Josh Archibald</t>
  </si>
  <si>
    <t xml:space="preserve">PIT, ARI</t>
  </si>
  <si>
    <t xml:space="preserve">Bowmanville</t>
  </si>
  <si>
    <t xml:space="preserve">JOSH.BAILEY</t>
  </si>
  <si>
    <t xml:space="preserve">Josh Bailey</t>
  </si>
  <si>
    <t xml:space="preserve">Bailey</t>
  </si>
  <si>
    <t xml:space="preserve">Kelowna</t>
  </si>
  <si>
    <t xml:space="preserve">JOSH.GORGES</t>
  </si>
  <si>
    <t xml:space="preserve">Josh Gorges</t>
  </si>
  <si>
    <t xml:space="preserve">Gorges</t>
  </si>
  <si>
    <t xml:space="preserve">JOSH.JOORIS</t>
  </si>
  <si>
    <t xml:space="preserve">Josh Jooris</t>
  </si>
  <si>
    <t xml:space="preserve">Jooris</t>
  </si>
  <si>
    <t xml:space="preserve">CAR, PIT</t>
  </si>
  <si>
    <t xml:space="preserve">Innisfil</t>
  </si>
  <si>
    <t xml:space="preserve">JOSH.LEIVO</t>
  </si>
  <si>
    <t xml:space="preserve">Josh Leivo</t>
  </si>
  <si>
    <t xml:space="preserve">Leivo</t>
  </si>
  <si>
    <t xml:space="preserve">Hinsdale</t>
  </si>
  <si>
    <t xml:space="preserve">JOSH.MANSON</t>
  </si>
  <si>
    <t xml:space="preserve">Josh Manson</t>
  </si>
  <si>
    <t xml:space="preserve">Manson</t>
  </si>
  <si>
    <t xml:space="preserve">JOSH.MORRISSEY</t>
  </si>
  <si>
    <t xml:space="preserve">Josh Morrissey</t>
  </si>
  <si>
    <t xml:space="preserve">Morrissey</t>
  </si>
  <si>
    <t xml:space="preserve">JOSHUA.HO-SANG</t>
  </si>
  <si>
    <t xml:space="preserve">Joshua Ho-Sang</t>
  </si>
  <si>
    <t xml:space="preserve">Ho-Sang</t>
  </si>
  <si>
    <t xml:space="preserve">Joshua</t>
  </si>
  <si>
    <t xml:space="preserve">Surrey</t>
  </si>
  <si>
    <t xml:space="preserve">JUJHAR.KHAIRA</t>
  </si>
  <si>
    <t xml:space="preserve">Jujhar Khaira</t>
  </si>
  <si>
    <t xml:space="preserve">Khaira</t>
  </si>
  <si>
    <t xml:space="preserve">Jujhar</t>
  </si>
  <si>
    <t xml:space="preserve">Jyväskylä</t>
  </si>
  <si>
    <t xml:space="preserve">JULIUS.HONKA</t>
  </si>
  <si>
    <t xml:space="preserve">Julius Honka</t>
  </si>
  <si>
    <t xml:space="preserve">Honka</t>
  </si>
  <si>
    <t xml:space="preserve">Julius</t>
  </si>
  <si>
    <t xml:space="preserve">Kalajoki</t>
  </si>
  <si>
    <t xml:space="preserve">JUSSI.JOKINEN</t>
  </si>
  <si>
    <t xml:space="preserve">Jussi Jokinen</t>
  </si>
  <si>
    <t xml:space="preserve">Jokinen</t>
  </si>
  <si>
    <t xml:space="preserve">Jussi</t>
  </si>
  <si>
    <t xml:space="preserve">EDM, LAK, CBJ, VAN</t>
  </si>
  <si>
    <t xml:space="preserve">Muskegon</t>
  </si>
  <si>
    <t xml:space="preserve">JUSTIN.ABDELKADER</t>
  </si>
  <si>
    <t xml:space="preserve">Justin Abdelkader</t>
  </si>
  <si>
    <t xml:space="preserve">Abdelkader</t>
  </si>
  <si>
    <t xml:space="preserve">Justin</t>
  </si>
  <si>
    <t xml:space="preserve">Kitchener</t>
  </si>
  <si>
    <t xml:space="preserve">JUSTIN.AUGER</t>
  </si>
  <si>
    <t xml:space="preserve">Justin Auger</t>
  </si>
  <si>
    <t xml:space="preserve">Auger</t>
  </si>
  <si>
    <t xml:space="preserve">Buffalo</t>
  </si>
  <si>
    <t xml:space="preserve">JUSTIN.BAILEY</t>
  </si>
  <si>
    <t xml:space="preserve">Justin Bailey</t>
  </si>
  <si>
    <t xml:space="preserve">JUSTIN.BRAUN</t>
  </si>
  <si>
    <t xml:space="preserve">Justin Braun</t>
  </si>
  <si>
    <t xml:space="preserve">Braun</t>
  </si>
  <si>
    <t xml:space="preserve">Snowflake</t>
  </si>
  <si>
    <t xml:space="preserve">JUSTIN.FALK</t>
  </si>
  <si>
    <t xml:space="preserve">Justin Falk</t>
  </si>
  <si>
    <t xml:space="preserve">Falk</t>
  </si>
  <si>
    <t xml:space="preserve">South St.Paul</t>
  </si>
  <si>
    <t xml:space="preserve">JUSTIN.FAULK</t>
  </si>
  <si>
    <t xml:space="preserve">Justin Faulk</t>
  </si>
  <si>
    <t xml:space="preserve">Faulk</t>
  </si>
  <si>
    <t xml:space="preserve">Tonka Bay</t>
  </si>
  <si>
    <t xml:space="preserve">JUSTIN.HOLL</t>
  </si>
  <si>
    <t xml:space="preserve">Justin Holl</t>
  </si>
  <si>
    <t xml:space="preserve">Holl</t>
  </si>
  <si>
    <t xml:space="preserve">JUSTIN.KLOOS</t>
  </si>
  <si>
    <t xml:space="preserve">Justin Kloos</t>
  </si>
  <si>
    <t xml:space="preserve">Kloos</t>
  </si>
  <si>
    <t xml:space="preserve">JUSTIN.SCHULTZ</t>
  </si>
  <si>
    <t xml:space="preserve">Justin Schultz</t>
  </si>
  <si>
    <t xml:space="preserve">Schultz</t>
  </si>
  <si>
    <t xml:space="preserve">Illness, Lower body</t>
  </si>
  <si>
    <t xml:space="preserve">Cobourg</t>
  </si>
  <si>
    <t xml:space="preserve">JUSTIN.WILLIAMS</t>
  </si>
  <si>
    <t xml:space="preserve">Justin Williams</t>
  </si>
  <si>
    <t xml:space="preserve">Williams</t>
  </si>
  <si>
    <t xml:space="preserve">KAILER.YAMAMOTO</t>
  </si>
  <si>
    <t xml:space="preserve">Kailer Yamamoto</t>
  </si>
  <si>
    <t xml:space="preserve">Yamamoto</t>
  </si>
  <si>
    <t xml:space="preserve">Kailer</t>
  </si>
  <si>
    <t xml:space="preserve">Kauniainen</t>
  </si>
  <si>
    <t xml:space="preserve">KALLE.KOSSILA</t>
  </si>
  <si>
    <t xml:space="preserve">Kalle Kossila</t>
  </si>
  <si>
    <t xml:space="preserve">Kossila</t>
  </si>
  <si>
    <t xml:space="preserve">Kalle</t>
  </si>
  <si>
    <t xml:space="preserve">Burnaby</t>
  </si>
  <si>
    <t xml:space="preserve">KARL.ALZNER</t>
  </si>
  <si>
    <t xml:space="preserve">Karl Alzner</t>
  </si>
  <si>
    <t xml:space="preserve">Alzner</t>
  </si>
  <si>
    <t xml:space="preserve">Karl</t>
  </si>
  <si>
    <t xml:space="preserve">Kuopio</t>
  </si>
  <si>
    <t xml:space="preserve">KASPERI.KAPANEN</t>
  </si>
  <si>
    <t xml:space="preserve">Kasperi Kapanen</t>
  </si>
  <si>
    <t xml:space="preserve">Kapanen</t>
  </si>
  <si>
    <t xml:space="preserve">Kasperi</t>
  </si>
  <si>
    <t xml:space="preserve">KEEGAN.LOWE</t>
  </si>
  <si>
    <t xml:space="preserve">Keegan Lowe</t>
  </si>
  <si>
    <t xml:space="preserve">Lowe</t>
  </si>
  <si>
    <t xml:space="preserve">Keegan</t>
  </si>
  <si>
    <t xml:space="preserve">KEITH.YANDLE</t>
  </si>
  <si>
    <t xml:space="preserve">Keith Yandle</t>
  </si>
  <si>
    <t xml:space="preserve">Yandle</t>
  </si>
  <si>
    <t xml:space="preserve">Morristown</t>
  </si>
  <si>
    <t xml:space="preserve">KENNY.AGOSTINO</t>
  </si>
  <si>
    <t xml:space="preserve">Kenny Agostino</t>
  </si>
  <si>
    <t xml:space="preserve">Agostino</t>
  </si>
  <si>
    <t xml:space="preserve">Kenny</t>
  </si>
  <si>
    <t xml:space="preserve">Torrance</t>
  </si>
  <si>
    <t xml:space="preserve">KERBY.RYCHEL</t>
  </si>
  <si>
    <t xml:space="preserve">Kerby Rychel</t>
  </si>
  <si>
    <t xml:space="preserve">Rychel</t>
  </si>
  <si>
    <t xml:space="preserve">Kerby</t>
  </si>
  <si>
    <t xml:space="preserve">Los Angeles</t>
  </si>
  <si>
    <t xml:space="preserve">KEVAN.MILLER</t>
  </si>
  <si>
    <t xml:space="preserve">Kevan Miller</t>
  </si>
  <si>
    <t xml:space="preserve">Kevan</t>
  </si>
  <si>
    <t xml:space="preserve">Grimsby</t>
  </si>
  <si>
    <t xml:space="preserve">KEVIN.BIEKSA</t>
  </si>
  <si>
    <t xml:space="preserve">Kevin Bieksa</t>
  </si>
  <si>
    <t xml:space="preserve">Bieksa</t>
  </si>
  <si>
    <t xml:space="preserve">Kevin</t>
  </si>
  <si>
    <t xml:space="preserve">KEVIN.CONNAUTON</t>
  </si>
  <si>
    <t xml:space="preserve">Kevin Connauton</t>
  </si>
  <si>
    <t xml:space="preserve">Connauton</t>
  </si>
  <si>
    <t xml:space="preserve">St. Gallen</t>
  </si>
  <si>
    <t xml:space="preserve">KEVIN.FIALA</t>
  </si>
  <si>
    <t xml:space="preserve">Kevin Fiala</t>
  </si>
  <si>
    <t xml:space="preserve">Fiala</t>
  </si>
  <si>
    <t xml:space="preserve">Kingsford</t>
  </si>
  <si>
    <t xml:space="preserve">KEVIN.GRAVEL</t>
  </si>
  <si>
    <t xml:space="preserve">Kevin Gravel</t>
  </si>
  <si>
    <t xml:space="preserve">Gravel</t>
  </si>
  <si>
    <t xml:space="preserve">KEVIN.HAYES</t>
  </si>
  <si>
    <t xml:space="preserve">Kevin Hayes</t>
  </si>
  <si>
    <t xml:space="preserve">Brooklyn</t>
  </si>
  <si>
    <t xml:space="preserve">KEVIN.LABANC</t>
  </si>
  <si>
    <t xml:space="preserve">Kevin Labanc</t>
  </si>
  <si>
    <t xml:space="preserve">Labanc</t>
  </si>
  <si>
    <t xml:space="preserve">KEVIN.ROONEY</t>
  </si>
  <si>
    <t xml:space="preserve">Kevin Rooney</t>
  </si>
  <si>
    <t xml:space="preserve">Rooney</t>
  </si>
  <si>
    <t xml:space="preserve">Greenfield Park</t>
  </si>
  <si>
    <t xml:space="preserve">KEVIN.ROY</t>
  </si>
  <si>
    <t xml:space="preserve">Kevin Roy</t>
  </si>
  <si>
    <t xml:space="preserve">Roy</t>
  </si>
  <si>
    <t xml:space="preserve">New Rochelle</t>
  </si>
  <si>
    <t xml:space="preserve">KEVIN.SHATTENKIRK</t>
  </si>
  <si>
    <t xml:space="preserve">Kevin Shattenkirk</t>
  </si>
  <si>
    <t xml:space="preserve">Shattenkirk</t>
  </si>
  <si>
    <t xml:space="preserve">Katrineholm</t>
  </si>
  <si>
    <t xml:space="preserve">KLAS.DAHLBECK</t>
  </si>
  <si>
    <t xml:space="preserve">Klas Dahlbeck</t>
  </si>
  <si>
    <t xml:space="preserve">Dahlbeck</t>
  </si>
  <si>
    <t xml:space="preserve">Klas</t>
  </si>
  <si>
    <t xml:space="preserve">Munich</t>
  </si>
  <si>
    <t xml:space="preserve">KORBINIAN.HOLZER</t>
  </si>
  <si>
    <t xml:space="preserve">Korbinian Holzer</t>
  </si>
  <si>
    <t xml:space="preserve">Holzer</t>
  </si>
  <si>
    <t xml:space="preserve">Korbinian</t>
  </si>
  <si>
    <t xml:space="preserve">KRIS.LETANG</t>
  </si>
  <si>
    <t xml:space="preserve">Kris Letang</t>
  </si>
  <si>
    <t xml:space="preserve">Letang</t>
  </si>
  <si>
    <t xml:space="preserve">Kris</t>
  </si>
  <si>
    <t xml:space="preserve">Caroline</t>
  </si>
  <si>
    <t xml:space="preserve">KRIS.RUSSELL</t>
  </si>
  <si>
    <t xml:space="preserve">Kris Russell</t>
  </si>
  <si>
    <t xml:space="preserve">Russell</t>
  </si>
  <si>
    <t xml:space="preserve">Hand, Undisclosed</t>
  </si>
  <si>
    <t xml:space="preserve">Lethbridge</t>
  </si>
  <si>
    <t xml:space="preserve">KRIS.VERSTEEG</t>
  </si>
  <si>
    <t xml:space="preserve">Kris Versteeg</t>
  </si>
  <si>
    <t xml:space="preserve">Versteeg</t>
  </si>
  <si>
    <t xml:space="preserve">Hip</t>
  </si>
  <si>
    <t xml:space="preserve">Sauble Beach</t>
  </si>
  <si>
    <t xml:space="preserve">KURTIS.MACDERMID</t>
  </si>
  <si>
    <t xml:space="preserve">Kurtis MacDermid</t>
  </si>
  <si>
    <t xml:space="preserve">MacDermid</t>
  </si>
  <si>
    <t xml:space="preserve">Kurtis</t>
  </si>
  <si>
    <t xml:space="preserve">St. Paul</t>
  </si>
  <si>
    <t xml:space="preserve">KYLE.BRODZIAK</t>
  </si>
  <si>
    <t xml:space="preserve">Kyle Brodziak</t>
  </si>
  <si>
    <t xml:space="preserve">Brodziak</t>
  </si>
  <si>
    <t xml:space="preserve">Kyle</t>
  </si>
  <si>
    <t xml:space="preserve">KYLE.CAPOBIANCO</t>
  </si>
  <si>
    <t xml:space="preserve">Kyle Capobianco</t>
  </si>
  <si>
    <t xml:space="preserve">Capobianco</t>
  </si>
  <si>
    <t xml:space="preserve">Ayr</t>
  </si>
  <si>
    <t xml:space="preserve">KYLE.CLIFFORD</t>
  </si>
  <si>
    <t xml:space="preserve">Kyle Clifford</t>
  </si>
  <si>
    <t xml:space="preserve">Clifford</t>
  </si>
  <si>
    <t xml:space="preserve">Shelby Twp.</t>
  </si>
  <si>
    <t xml:space="preserve">KYLE.CONNOR</t>
  </si>
  <si>
    <t xml:space="preserve">Kyle Connor</t>
  </si>
  <si>
    <t xml:space="preserve">Southampton</t>
  </si>
  <si>
    <t xml:space="preserve">KYLE.CRISCUOLO</t>
  </si>
  <si>
    <t xml:space="preserve">Kyle Criscuolo</t>
  </si>
  <si>
    <t xml:space="preserve">Criscuolo</t>
  </si>
  <si>
    <t xml:space="preserve">KYLE.OKPOSO</t>
  </si>
  <si>
    <t xml:space="preserve">Kyle Okposo</t>
  </si>
  <si>
    <t xml:space="preserve">Okposo</t>
  </si>
  <si>
    <t xml:space="preserve">Concussion, Illness</t>
  </si>
  <si>
    <t xml:space="preserve">Smithtown</t>
  </si>
  <si>
    <t xml:space="preserve">KYLE.PALMIERI</t>
  </si>
  <si>
    <t xml:space="preserve">Kyle Palmieri</t>
  </si>
  <si>
    <t xml:space="preserve">Palmieri</t>
  </si>
  <si>
    <t xml:space="preserve">KYLE.QUINCEY</t>
  </si>
  <si>
    <t xml:space="preserve">Kyle Quincey</t>
  </si>
  <si>
    <t xml:space="preserve">Quincey</t>
  </si>
  <si>
    <t xml:space="preserve">KYLE.RAU</t>
  </si>
  <si>
    <t xml:space="preserve">Kyle Rau</t>
  </si>
  <si>
    <t xml:space="preserve">Rau</t>
  </si>
  <si>
    <t xml:space="preserve">KYLE.TURRIS</t>
  </si>
  <si>
    <t xml:space="preserve">Kyle Turris</t>
  </si>
  <si>
    <t xml:space="preserve">Turris</t>
  </si>
  <si>
    <t xml:space="preserve">OTT, NSH</t>
  </si>
  <si>
    <t xml:space="preserve">Undisclosed, Illness</t>
  </si>
  <si>
    <t xml:space="preserve">Provost</t>
  </si>
  <si>
    <t xml:space="preserve">LANCE.BOUMA</t>
  </si>
  <si>
    <t xml:space="preserve">Lance Bouma</t>
  </si>
  <si>
    <t xml:space="preserve">Bouma</t>
  </si>
  <si>
    <t xml:space="preserve">Lance</t>
  </si>
  <si>
    <t xml:space="preserve">Trail</t>
  </si>
  <si>
    <t xml:space="preserve">LANDON.FERRARO</t>
  </si>
  <si>
    <t xml:space="preserve">Landon Ferraro</t>
  </si>
  <si>
    <t xml:space="preserve">Ferraro</t>
  </si>
  <si>
    <t xml:space="preserve">Landon</t>
  </si>
  <si>
    <t xml:space="preserve">Rodovre</t>
  </si>
  <si>
    <t xml:space="preserve">LARS.ELLER</t>
  </si>
  <si>
    <t xml:space="preserve">Lars Eller</t>
  </si>
  <si>
    <t xml:space="preserve">Eller</t>
  </si>
  <si>
    <t xml:space="preserve">Lars</t>
  </si>
  <si>
    <t xml:space="preserve">LAURENT.DAUPHIN</t>
  </si>
  <si>
    <t xml:space="preserve">Laurent Dauphin</t>
  </si>
  <si>
    <t xml:space="preserve">Dauphin</t>
  </si>
  <si>
    <t xml:space="preserve">Laurent</t>
  </si>
  <si>
    <t xml:space="preserve">Mt. Brydges</t>
  </si>
  <si>
    <t xml:space="preserve">LAWSON.CROUSE</t>
  </si>
  <si>
    <t xml:space="preserve">Lawson Crouse</t>
  </si>
  <si>
    <t xml:space="preserve">Crouse</t>
  </si>
  <si>
    <t xml:space="preserve">Lawson</t>
  </si>
  <si>
    <t xml:space="preserve">West Seneca</t>
  </si>
  <si>
    <t xml:space="preserve">LEE.STEMPNIAK</t>
  </si>
  <si>
    <t xml:space="preserve">Lee Stempniak</t>
  </si>
  <si>
    <t xml:space="preserve">Stempniak</t>
  </si>
  <si>
    <t xml:space="preserve">Narva</t>
  </si>
  <si>
    <t xml:space="preserve">EST</t>
  </si>
  <si>
    <t xml:space="preserve">LEO.KOMAROV</t>
  </si>
  <si>
    <t xml:space="preserve">Leo Komarov</t>
  </si>
  <si>
    <t xml:space="preserve">Komarov</t>
  </si>
  <si>
    <t xml:space="preserve">Leo</t>
  </si>
  <si>
    <t xml:space="preserve">Cologne</t>
  </si>
  <si>
    <t xml:space="preserve">LEON.DRAISAITL</t>
  </si>
  <si>
    <t xml:space="preserve">Leon Draisaitl</t>
  </si>
  <si>
    <t xml:space="preserve">Draisaitl</t>
  </si>
  <si>
    <t xml:space="preserve">Leon</t>
  </si>
  <si>
    <t xml:space="preserve">LIAM.O'BRIEN</t>
  </si>
  <si>
    <t xml:space="preserve">Liam O'Brien</t>
  </si>
  <si>
    <t xml:space="preserve">Liam</t>
  </si>
  <si>
    <t xml:space="preserve">Smogen</t>
  </si>
  <si>
    <t xml:space="preserve">LIAS.ANDERSSON</t>
  </si>
  <si>
    <t xml:space="preserve">Lias Andersson</t>
  </si>
  <si>
    <t xml:space="preserve">Andersson</t>
  </si>
  <si>
    <t xml:space="preserve">Lias</t>
  </si>
  <si>
    <t xml:space="preserve">Raleigh</t>
  </si>
  <si>
    <t xml:space="preserve">LOGAN.BROWN</t>
  </si>
  <si>
    <t xml:space="preserve">Logan Brown</t>
  </si>
  <si>
    <t xml:space="preserve">Logan</t>
  </si>
  <si>
    <t xml:space="preserve">Guelph</t>
  </si>
  <si>
    <t xml:space="preserve">LOGAN.COUTURE</t>
  </si>
  <si>
    <t xml:space="preserve">Logan Couture</t>
  </si>
  <si>
    <t xml:space="preserve">Couture</t>
  </si>
  <si>
    <t xml:space="preserve">Glace Bay</t>
  </si>
  <si>
    <t xml:space="preserve">LOGAN.SHAW</t>
  </si>
  <si>
    <t xml:space="preserve">Logan Shaw</t>
  </si>
  <si>
    <t xml:space="preserve">ANA, MTL</t>
  </si>
  <si>
    <t xml:space="preserve">LOUI.ERIKSSON</t>
  </si>
  <si>
    <t xml:space="preserve">Loui Eriksson</t>
  </si>
  <si>
    <t xml:space="preserve">Eriksson</t>
  </si>
  <si>
    <t xml:space="preserve">Loui</t>
  </si>
  <si>
    <t xml:space="preserve">Skokie</t>
  </si>
  <si>
    <t xml:space="preserve">LOUIE.BELPEDIO</t>
  </si>
  <si>
    <t xml:space="preserve">Louis Belpedio</t>
  </si>
  <si>
    <t xml:space="preserve">Belpedio</t>
  </si>
  <si>
    <t xml:space="preserve">Louie</t>
  </si>
  <si>
    <t xml:space="preserve">Ozieri</t>
  </si>
  <si>
    <t xml:space="preserve">ITA</t>
  </si>
  <si>
    <t xml:space="preserve">LUCA.SBISA</t>
  </si>
  <si>
    <t xml:space="preserve">Luca Sbisa</t>
  </si>
  <si>
    <t xml:space="preserve">Sbisa</t>
  </si>
  <si>
    <t xml:space="preserve">Luca</t>
  </si>
  <si>
    <t xml:space="preserve">Umea</t>
  </si>
  <si>
    <t xml:space="preserve">LUCAS.WALLMARK</t>
  </si>
  <si>
    <t xml:space="preserve">Lucas Wallmark</t>
  </si>
  <si>
    <t xml:space="preserve">Wallmark</t>
  </si>
  <si>
    <t xml:space="preserve">Lucas</t>
  </si>
  <si>
    <t xml:space="preserve">Ceské Budejovice</t>
  </si>
  <si>
    <t xml:space="preserve">LUKAS.SEDLAK</t>
  </si>
  <si>
    <t xml:space="preserve">Lukas Sedlak</t>
  </si>
  <si>
    <t xml:space="preserve">Sedlak</t>
  </si>
  <si>
    <t xml:space="preserve">Lukas</t>
  </si>
  <si>
    <t xml:space="preserve">Ankle, Head</t>
  </si>
  <si>
    <t xml:space="preserve">LUKE.GLENDENING</t>
  </si>
  <si>
    <t xml:space="preserve">Luke Glendening</t>
  </si>
  <si>
    <t xml:space="preserve">Glendening</t>
  </si>
  <si>
    <t xml:space="preserve">Luke</t>
  </si>
  <si>
    <t xml:space="preserve">Hand, Upper body</t>
  </si>
  <si>
    <t xml:space="preserve">LUKE.KUNIN</t>
  </si>
  <si>
    <t xml:space="preserve">Luke Kunin</t>
  </si>
  <si>
    <t xml:space="preserve">Kunin</t>
  </si>
  <si>
    <t xml:space="preserve">LUKE.SCHENN</t>
  </si>
  <si>
    <t xml:space="preserve">Luke Schenn</t>
  </si>
  <si>
    <t xml:space="preserve">Holland</t>
  </si>
  <si>
    <t xml:space="preserve">LUKE.WITKOWSKI</t>
  </si>
  <si>
    <t xml:space="preserve">Luke Witkowski</t>
  </si>
  <si>
    <t xml:space="preserve">Witkowski</t>
  </si>
  <si>
    <t xml:space="preserve">MACKENZIE.WEEGAR</t>
  </si>
  <si>
    <t xml:space="preserve">MacKenzie Weegar</t>
  </si>
  <si>
    <t xml:space="preserve">Weegar</t>
  </si>
  <si>
    <t xml:space="preserve">MADISON.BOWEY</t>
  </si>
  <si>
    <t xml:space="preserve">Madison Bowey</t>
  </si>
  <si>
    <t xml:space="preserve">Bowey</t>
  </si>
  <si>
    <t xml:space="preserve">Norrkoping</t>
  </si>
  <si>
    <t xml:space="preserve">MAGNUS.PAAJARVI</t>
  </si>
  <si>
    <t xml:space="preserve">Magnus Paajarvi</t>
  </si>
  <si>
    <t xml:space="preserve">Paajarvi</t>
  </si>
  <si>
    <t xml:space="preserve">Magnus</t>
  </si>
  <si>
    <t xml:space="preserve">STL, OTT</t>
  </si>
  <si>
    <t xml:space="preserve">MARC.METHOT</t>
  </si>
  <si>
    <t xml:space="preserve">Marc Methot</t>
  </si>
  <si>
    <t xml:space="preserve">Methot</t>
  </si>
  <si>
    <t xml:space="preserve">Marc</t>
  </si>
  <si>
    <t xml:space="preserve">Knee, Lower body</t>
  </si>
  <si>
    <t xml:space="preserve">MARC.STAAL</t>
  </si>
  <si>
    <t xml:space="preserve">Marc Staal</t>
  </si>
  <si>
    <t xml:space="preserve">Hip, Neck</t>
  </si>
  <si>
    <t xml:space="preserve">MARC-EDOUARD.VLASIC</t>
  </si>
  <si>
    <t xml:space="preserve">Marc-Edouard Vlasic</t>
  </si>
  <si>
    <t xml:space="preserve">Vlasic</t>
  </si>
  <si>
    <t xml:space="preserve">Marc-Edouard</t>
  </si>
  <si>
    <t xml:space="preserve">MARCO.SCANDELLA</t>
  </si>
  <si>
    <t xml:space="preserve">Marco Scandella</t>
  </si>
  <si>
    <t xml:space="preserve">Scandella</t>
  </si>
  <si>
    <t xml:space="preserve">Marco</t>
  </si>
  <si>
    <t xml:space="preserve">MARCUS.FOLIGNO</t>
  </si>
  <si>
    <t xml:space="preserve">Marcus Foligno</t>
  </si>
  <si>
    <t xml:space="preserve">Foligno</t>
  </si>
  <si>
    <t xml:space="preserve">Marcus</t>
  </si>
  <si>
    <t xml:space="preserve">Facial</t>
  </si>
  <si>
    <t xml:space="preserve">Landskrona</t>
  </si>
  <si>
    <t xml:space="preserve">MARCUS.JOHANSSON</t>
  </si>
  <si>
    <t xml:space="preserve">Marcus Johansson</t>
  </si>
  <si>
    <t xml:space="preserve">Johansson</t>
  </si>
  <si>
    <t xml:space="preserve">Concussion, Lower body</t>
  </si>
  <si>
    <t xml:space="preserve">MARCUS.KRUGER</t>
  </si>
  <si>
    <t xml:space="preserve">Marcus Kruger</t>
  </si>
  <si>
    <t xml:space="preserve">Kruger</t>
  </si>
  <si>
    <t xml:space="preserve">MARCUS.PETTERSSON</t>
  </si>
  <si>
    <t xml:space="preserve">Marcus Pettersson</t>
  </si>
  <si>
    <t xml:space="preserve">Pettersson</t>
  </si>
  <si>
    <t xml:space="preserve">MARCUS.SORENSEN</t>
  </si>
  <si>
    <t xml:space="preserve">Marcus Sorensen</t>
  </si>
  <si>
    <t xml:space="preserve">Sorensen</t>
  </si>
  <si>
    <t xml:space="preserve">Cadca</t>
  </si>
  <si>
    <t xml:space="preserve">MAREK.HRIVIK</t>
  </si>
  <si>
    <t xml:space="preserve">Marek Hrivik</t>
  </si>
  <si>
    <t xml:space="preserve">Hrivik</t>
  </si>
  <si>
    <t xml:space="preserve">Marek</t>
  </si>
  <si>
    <t xml:space="preserve">Trencin</t>
  </si>
  <si>
    <t xml:space="preserve">MARIAN.GABORIK</t>
  </si>
  <si>
    <t xml:space="preserve">Marian Gaborik</t>
  </si>
  <si>
    <t xml:space="preserve">Gaborik</t>
  </si>
  <si>
    <t xml:space="preserve">Marian</t>
  </si>
  <si>
    <t xml:space="preserve">LAK, OTT</t>
  </si>
  <si>
    <t xml:space="preserve">Knee, Undisclosed</t>
  </si>
  <si>
    <t xml:space="preserve">MARIO.KEMPE</t>
  </si>
  <si>
    <t xml:space="preserve">Mario Kempe</t>
  </si>
  <si>
    <t xml:space="preserve">Mario</t>
  </si>
  <si>
    <t xml:space="preserve">Kansas City</t>
  </si>
  <si>
    <t xml:space="preserve">MARK.ALT</t>
  </si>
  <si>
    <t xml:space="preserve">Mark Alt</t>
  </si>
  <si>
    <t xml:space="preserve">Alt</t>
  </si>
  <si>
    <t xml:space="preserve">Mark</t>
  </si>
  <si>
    <t xml:space="preserve">PHI, COL</t>
  </si>
  <si>
    <t xml:space="preserve">MARK.BARBERIO</t>
  </si>
  <si>
    <t xml:space="preserve">Mark Barberio</t>
  </si>
  <si>
    <t xml:space="preserve">Barberio</t>
  </si>
  <si>
    <t xml:space="preserve">MARK.BOROWIECKI</t>
  </si>
  <si>
    <t xml:space="preserve">Mark Borowiecki</t>
  </si>
  <si>
    <t xml:space="preserve">Borowiecki</t>
  </si>
  <si>
    <t xml:space="preserve">MARK.GIORDANO</t>
  </si>
  <si>
    <t xml:space="preserve">Mark Giordano</t>
  </si>
  <si>
    <t xml:space="preserve">Giordano</t>
  </si>
  <si>
    <t xml:space="preserve">MARK.JANKOWSKI</t>
  </si>
  <si>
    <t xml:space="preserve">Mark Jankowski</t>
  </si>
  <si>
    <t xml:space="preserve">Jankowski</t>
  </si>
  <si>
    <t xml:space="preserve">Elk Point</t>
  </si>
  <si>
    <t xml:space="preserve">MARK.LETESTU</t>
  </si>
  <si>
    <t xml:space="preserve">Mark Letestu</t>
  </si>
  <si>
    <t xml:space="preserve">Letestu</t>
  </si>
  <si>
    <t xml:space="preserve">EDM, CBJ</t>
  </si>
  <si>
    <t xml:space="preserve">MARK.PYSYK</t>
  </si>
  <si>
    <t xml:space="preserve">Mark Pysyk</t>
  </si>
  <si>
    <t xml:space="preserve">Pysyk</t>
  </si>
  <si>
    <t xml:space="preserve">MARK.SCHEIFELE</t>
  </si>
  <si>
    <t xml:space="preserve">Mark Scheifele</t>
  </si>
  <si>
    <t xml:space="preserve">Scheifele</t>
  </si>
  <si>
    <t xml:space="preserve">MARK.STONE</t>
  </si>
  <si>
    <t xml:space="preserve">Mark Stone</t>
  </si>
  <si>
    <t xml:space="preserve">Stone</t>
  </si>
  <si>
    <t xml:space="preserve">Bern</t>
  </si>
  <si>
    <t xml:space="preserve">MARK.STREIT</t>
  </si>
  <si>
    <t xml:space="preserve">Mark Streit</t>
  </si>
  <si>
    <t xml:space="preserve">Streit</t>
  </si>
  <si>
    <t xml:space="preserve">Eisenstadt</t>
  </si>
  <si>
    <t xml:space="preserve">MARKO.DANO</t>
  </si>
  <si>
    <t xml:space="preserve">Marko Dano</t>
  </si>
  <si>
    <t xml:space="preserve">Dano</t>
  </si>
  <si>
    <t xml:space="preserve">Marko</t>
  </si>
  <si>
    <t xml:space="preserve">Oulu</t>
  </si>
  <si>
    <t xml:space="preserve">MARKUS.GRANLUND</t>
  </si>
  <si>
    <t xml:space="preserve">Markus Granlund</t>
  </si>
  <si>
    <t xml:space="preserve">Granlund</t>
  </si>
  <si>
    <t xml:space="preserve">Markus</t>
  </si>
  <si>
    <t xml:space="preserve">MARKUS.HANNIKAINEN</t>
  </si>
  <si>
    <t xml:space="preserve">Markus Hannikainen</t>
  </si>
  <si>
    <t xml:space="preserve">Hannikainen</t>
  </si>
  <si>
    <t xml:space="preserve">MARKUS.NUTIVAARA</t>
  </si>
  <si>
    <t xml:space="preserve">Markus Nutivaara</t>
  </si>
  <si>
    <t xml:space="preserve">Nutivaara</t>
  </si>
  <si>
    <t xml:space="preserve">Pelhrimov</t>
  </si>
  <si>
    <t xml:space="preserve">MARTIN.FRK</t>
  </si>
  <si>
    <t xml:space="preserve">Martin Frk</t>
  </si>
  <si>
    <t xml:space="preserve">Frk</t>
  </si>
  <si>
    <t xml:space="preserve">Martin</t>
  </si>
  <si>
    <t xml:space="preserve">Pisek</t>
  </si>
  <si>
    <t xml:space="preserve">MARTIN.HANZAL</t>
  </si>
  <si>
    <t xml:space="preserve">Martin Hanzal</t>
  </si>
  <si>
    <t xml:space="preserve">Hanzal</t>
  </si>
  <si>
    <t xml:space="preserve">MARTIN.MARINCIN</t>
  </si>
  <si>
    <t xml:space="preserve">Martin Marincin</t>
  </si>
  <si>
    <t xml:space="preserve">Marincin</t>
  </si>
  <si>
    <t xml:space="preserve">Nove Mesto na Morave</t>
  </si>
  <si>
    <t xml:space="preserve">MARTIN.NECAS</t>
  </si>
  <si>
    <t xml:space="preserve">Martin Necas</t>
  </si>
  <si>
    <t xml:space="preserve">Necas</t>
  </si>
  <si>
    <t xml:space="preserve">Coquitlam</t>
  </si>
  <si>
    <t xml:space="preserve">MATHEW.BARZAL</t>
  </si>
  <si>
    <t xml:space="preserve">Mathew Barzal</t>
  </si>
  <si>
    <t xml:space="preserve">Barzal</t>
  </si>
  <si>
    <t xml:space="preserve">Mathew</t>
  </si>
  <si>
    <t xml:space="preserve">MATT.DUMBA</t>
  </si>
  <si>
    <t xml:space="preserve">Mathew Dumba</t>
  </si>
  <si>
    <t xml:space="preserve">Dumba</t>
  </si>
  <si>
    <t xml:space="preserve">Matt</t>
  </si>
  <si>
    <t xml:space="preserve">MATHIEU.PERREAULT</t>
  </si>
  <si>
    <t xml:space="preserve">Mathieu Perreault</t>
  </si>
  <si>
    <t xml:space="preserve">Perreault</t>
  </si>
  <si>
    <t xml:space="preserve">Mathieu</t>
  </si>
  <si>
    <t xml:space="preserve">Oslo</t>
  </si>
  <si>
    <t xml:space="preserve">MATS.ZUCCARELLO</t>
  </si>
  <si>
    <t xml:space="preserve">Mats Zuccarello</t>
  </si>
  <si>
    <t xml:space="preserve">Zuccarello</t>
  </si>
  <si>
    <t xml:space="preserve">Mats</t>
  </si>
  <si>
    <t xml:space="preserve">MATT.BARTKOWSKI</t>
  </si>
  <si>
    <t xml:space="preserve">Matt Bartkowski</t>
  </si>
  <si>
    <t xml:space="preserve">Bartkowski</t>
  </si>
  <si>
    <t xml:space="preserve">MATT.BELESKEY</t>
  </si>
  <si>
    <t xml:space="preserve">Matt Beleskey</t>
  </si>
  <si>
    <t xml:space="preserve">Beleskey</t>
  </si>
  <si>
    <t xml:space="preserve">BOS, NYR</t>
  </si>
  <si>
    <t xml:space="preserve">MATT.BENNING</t>
  </si>
  <si>
    <t xml:space="preserve">Matt Benning</t>
  </si>
  <si>
    <t xml:space="preserve">Benning</t>
  </si>
  <si>
    <t xml:space="preserve">MATT.CALVERT</t>
  </si>
  <si>
    <t xml:space="preserve">Matt Calvert</t>
  </si>
  <si>
    <t xml:space="preserve">Calvert</t>
  </si>
  <si>
    <t xml:space="preserve">Virginia</t>
  </si>
  <si>
    <t xml:space="preserve">MATT.CULLEN</t>
  </si>
  <si>
    <t xml:space="preserve">Matt Cullen</t>
  </si>
  <si>
    <t xml:space="preserve">Cullen</t>
  </si>
  <si>
    <t xml:space="preserve">Haliburton</t>
  </si>
  <si>
    <t xml:space="preserve">MATT.DUCHENE</t>
  </si>
  <si>
    <t xml:space="preserve">Matt Duchene</t>
  </si>
  <si>
    <t xml:space="preserve">Duchene</t>
  </si>
  <si>
    <t xml:space="preserve">COL, OTT</t>
  </si>
  <si>
    <t xml:space="preserve">Charlestown</t>
  </si>
  <si>
    <t xml:space="preserve">MATT.GRZELCYK</t>
  </si>
  <si>
    <t xml:space="preserve">Matt Grzelcyk</t>
  </si>
  <si>
    <t xml:space="preserve">Grzelcyk</t>
  </si>
  <si>
    <t xml:space="preserve">Blaine</t>
  </si>
  <si>
    <t xml:space="preserve">MATT.HENDRICKS</t>
  </si>
  <si>
    <t xml:space="preserve">Matt Hendricks</t>
  </si>
  <si>
    <t xml:space="preserve">Hendricks</t>
  </si>
  <si>
    <t xml:space="preserve">Warren</t>
  </si>
  <si>
    <t xml:space="preserve">MATT.HUNWICK</t>
  </si>
  <si>
    <t xml:space="preserve">Matt Hunwick</t>
  </si>
  <si>
    <t xml:space="preserve">Hunwick</t>
  </si>
  <si>
    <t xml:space="preserve">MATT.IRWIN</t>
  </si>
  <si>
    <t xml:space="preserve">Matt Irwin</t>
  </si>
  <si>
    <t xml:space="preserve">Irwin</t>
  </si>
  <si>
    <t xml:space="preserve">MATT.MARTIN</t>
  </si>
  <si>
    <t xml:space="preserve">Matt Martin</t>
  </si>
  <si>
    <t xml:space="preserve">MATT.MOULSON</t>
  </si>
  <si>
    <t xml:space="preserve">Matt Moulson</t>
  </si>
  <si>
    <t xml:space="preserve">Moulson</t>
  </si>
  <si>
    <t xml:space="preserve">MATT.NISKANEN</t>
  </si>
  <si>
    <t xml:space="preserve">Matt Niskanen</t>
  </si>
  <si>
    <t xml:space="preserve">Niskanen</t>
  </si>
  <si>
    <t xml:space="preserve">Ilderton</t>
  </si>
  <si>
    <t xml:space="preserve">MATT.READ</t>
  </si>
  <si>
    <t xml:space="preserve">Matt Read</t>
  </si>
  <si>
    <t xml:space="preserve">Read</t>
  </si>
  <si>
    <t xml:space="preserve">MATT.STAJAN</t>
  </si>
  <si>
    <t xml:space="preserve">Matt Stajan</t>
  </si>
  <si>
    <t xml:space="preserve">Stajan</t>
  </si>
  <si>
    <t xml:space="preserve">MATT.TENNYSON</t>
  </si>
  <si>
    <t xml:space="preserve">Matt Tennyson</t>
  </si>
  <si>
    <t xml:space="preserve">Tennyson</t>
  </si>
  <si>
    <t xml:space="preserve">MATTHEW.HIGHMORE</t>
  </si>
  <si>
    <t xml:space="preserve">Matthew Highmore</t>
  </si>
  <si>
    <t xml:space="preserve">Highmore</t>
  </si>
  <si>
    <t xml:space="preserve">Matthew</t>
  </si>
  <si>
    <t xml:space="preserve">MATT.NIETO</t>
  </si>
  <si>
    <t xml:space="preserve">Matthew Nieto</t>
  </si>
  <si>
    <t xml:space="preserve">Nieto</t>
  </si>
  <si>
    <t xml:space="preserve">Petawawa</t>
  </si>
  <si>
    <t xml:space="preserve">MATTHEW.PECA</t>
  </si>
  <si>
    <t xml:space="preserve">Matthew Peca</t>
  </si>
  <si>
    <t xml:space="preserve">Peca</t>
  </si>
  <si>
    <t xml:space="preserve">Scottsdale</t>
  </si>
  <si>
    <t xml:space="preserve">AZ</t>
  </si>
  <si>
    <t xml:space="preserve">MATTHEW.TKACHUK</t>
  </si>
  <si>
    <t xml:space="preserve">Matthew Tkachuk</t>
  </si>
  <si>
    <t xml:space="preserve">Tkachuk</t>
  </si>
  <si>
    <t xml:space="preserve">Borlange</t>
  </si>
  <si>
    <t xml:space="preserve">MATTIAS.EKHOLM</t>
  </si>
  <si>
    <t xml:space="preserve">Mattias Ekholm</t>
  </si>
  <si>
    <t xml:space="preserve">Ekholm</t>
  </si>
  <si>
    <t xml:space="preserve">Mattias</t>
  </si>
  <si>
    <t xml:space="preserve">MATTIAS.JANMARK</t>
  </si>
  <si>
    <t xml:space="preserve">Mattias Janmark</t>
  </si>
  <si>
    <t xml:space="preserve">Janmark</t>
  </si>
  <si>
    <t xml:space="preserve">MAX.DOMI</t>
  </si>
  <si>
    <t xml:space="preserve">Max Domi</t>
  </si>
  <si>
    <t xml:space="preserve">Domi</t>
  </si>
  <si>
    <t xml:space="preserve">Max</t>
  </si>
  <si>
    <t xml:space="preserve">De Pere</t>
  </si>
  <si>
    <t xml:space="preserve">MAX.MCCORMICK</t>
  </si>
  <si>
    <t xml:space="preserve">Max McCormick</t>
  </si>
  <si>
    <t xml:space="preserve">McCormick</t>
  </si>
  <si>
    <t xml:space="preserve">New Canaan</t>
  </si>
  <si>
    <t xml:space="preserve">MAX.PACIORETTY</t>
  </si>
  <si>
    <t xml:space="preserve">Max Pacioretty</t>
  </si>
  <si>
    <t xml:space="preserve">Pacioretty</t>
  </si>
  <si>
    <t xml:space="preserve">MAXIM.MAMIN</t>
  </si>
  <si>
    <t xml:space="preserve">Maxim Mamin</t>
  </si>
  <si>
    <t xml:space="preserve">Mamin</t>
  </si>
  <si>
    <t xml:space="preserve">Maxim</t>
  </si>
  <si>
    <t xml:space="preserve">Lycksele</t>
  </si>
  <si>
    <t xml:space="preserve">MELKER.KARLSSON</t>
  </si>
  <si>
    <t xml:space="preserve">Melker Karlsson</t>
  </si>
  <si>
    <t xml:space="preserve">Melker</t>
  </si>
  <si>
    <t xml:space="preserve">MICHAEL.AMADIO</t>
  </si>
  <si>
    <t xml:space="preserve">Michael Amadio</t>
  </si>
  <si>
    <t xml:space="preserve">Amadio</t>
  </si>
  <si>
    <t xml:space="preserve">Michael</t>
  </si>
  <si>
    <t xml:space="preserve">Shawinigan</t>
  </si>
  <si>
    <t xml:space="preserve">MICHAEL.BOURNIVAL</t>
  </si>
  <si>
    <t xml:space="preserve">Michael Bournival</t>
  </si>
  <si>
    <t xml:space="preserve">Bournival</t>
  </si>
  <si>
    <t xml:space="preserve">Ile Bizard</t>
  </si>
  <si>
    <t xml:space="preserve">MICHAEL.CHAPUT</t>
  </si>
  <si>
    <t xml:space="preserve">Michael Chaput</t>
  </si>
  <si>
    <t xml:space="preserve">Chaput</t>
  </si>
  <si>
    <t xml:space="preserve">MICHAEL.DAL COLLE</t>
  </si>
  <si>
    <t xml:space="preserve">Michael Dal Colle</t>
  </si>
  <si>
    <t xml:space="preserve">Dal Colle</t>
  </si>
  <si>
    <t xml:space="preserve">Stouffville</t>
  </si>
  <si>
    <t xml:space="preserve">MICHAEL.DEL ZOTTO</t>
  </si>
  <si>
    <t xml:space="preserve">Michael Del Zotto</t>
  </si>
  <si>
    <t xml:space="preserve">Del Zotto</t>
  </si>
  <si>
    <t xml:space="preserve">MICHAEL.FROLIK</t>
  </si>
  <si>
    <t xml:space="preserve">Michael Frolik</t>
  </si>
  <si>
    <t xml:space="preserve">Frolik</t>
  </si>
  <si>
    <t xml:space="preserve">Jaw</t>
  </si>
  <si>
    <t xml:space="preserve">Villach</t>
  </si>
  <si>
    <t xml:space="preserve">MICHAEL.GRABNER</t>
  </si>
  <si>
    <t xml:space="preserve">Michael Grabner</t>
  </si>
  <si>
    <t xml:space="preserve">Grabner</t>
  </si>
  <si>
    <t xml:space="preserve">NYR, NJD</t>
  </si>
  <si>
    <t xml:space="preserve">Grosse Pointe</t>
  </si>
  <si>
    <t xml:space="preserve">MICHAEL.MCCARRON</t>
  </si>
  <si>
    <t xml:space="preserve">Michael McCarron</t>
  </si>
  <si>
    <t xml:space="preserve">McCarron</t>
  </si>
  <si>
    <t xml:space="preserve">MICHAEL.RAFFL</t>
  </si>
  <si>
    <t xml:space="preserve">Michael Raffl</t>
  </si>
  <si>
    <t xml:space="preserve">Raffl</t>
  </si>
  <si>
    <t xml:space="preserve">MICHAEL.STONE</t>
  </si>
  <si>
    <t xml:space="preserve">Michael Stone</t>
  </si>
  <si>
    <t xml:space="preserve">Hodonin</t>
  </si>
  <si>
    <t xml:space="preserve">MICHAL.KEMPNY</t>
  </si>
  <si>
    <t xml:space="preserve">Michal Kempny</t>
  </si>
  <si>
    <t xml:space="preserve">Kempny</t>
  </si>
  <si>
    <t xml:space="preserve">Michal</t>
  </si>
  <si>
    <t xml:space="preserve">CHI, WSH</t>
  </si>
  <si>
    <t xml:space="preserve">Swan River</t>
  </si>
  <si>
    <t xml:space="preserve">MICHEAL.FERLAND</t>
  </si>
  <si>
    <t xml:space="preserve">Micheal Ferland</t>
  </si>
  <si>
    <t xml:space="preserve">Ferland</t>
  </si>
  <si>
    <t xml:space="preserve">Micheal</t>
  </si>
  <si>
    <t xml:space="preserve">MICHEAL.HALEY</t>
  </si>
  <si>
    <t xml:space="preserve">Micheal Haley</t>
  </si>
  <si>
    <t xml:space="preserve">Haley</t>
  </si>
  <si>
    <t xml:space="preserve">MIIKKA.SALOMAKI</t>
  </si>
  <si>
    <t xml:space="preserve">Miikka Salomaki</t>
  </si>
  <si>
    <t xml:space="preserve">Salomaki</t>
  </si>
  <si>
    <t xml:space="preserve">Miikka</t>
  </si>
  <si>
    <t xml:space="preserve">Huddinge</t>
  </si>
  <si>
    <t xml:space="preserve">MIKA.ZIBANEJAD</t>
  </si>
  <si>
    <t xml:space="preserve">Mika Zibanejad</t>
  </si>
  <si>
    <t xml:space="preserve">Zibanejad</t>
  </si>
  <si>
    <t xml:space="preserve">Mika</t>
  </si>
  <si>
    <t xml:space="preserve">MIKAEL.BACKLUND</t>
  </si>
  <si>
    <t xml:space="preserve">Mikael Backlund</t>
  </si>
  <si>
    <t xml:space="preserve">Backlund</t>
  </si>
  <si>
    <t xml:space="preserve">Mikael</t>
  </si>
  <si>
    <t xml:space="preserve">MIKAEL.GRANLUND</t>
  </si>
  <si>
    <t xml:space="preserve">Mikael Granlund</t>
  </si>
  <si>
    <t xml:space="preserve">MIKE.BLUNDEN</t>
  </si>
  <si>
    <t xml:space="preserve">Mike Blunden</t>
  </si>
  <si>
    <t xml:space="preserve">Blunden</t>
  </si>
  <si>
    <t xml:space="preserve">Mike</t>
  </si>
  <si>
    <t xml:space="preserve">MIKE.CAMMALLERI</t>
  </si>
  <si>
    <t xml:space="preserve">Mike Cammalleri</t>
  </si>
  <si>
    <t xml:space="preserve">Cammalleri</t>
  </si>
  <si>
    <t xml:space="preserve">LAK, EDM</t>
  </si>
  <si>
    <t xml:space="preserve">MIKE.FISHER</t>
  </si>
  <si>
    <t xml:space="preserve">Mike Fisher</t>
  </si>
  <si>
    <t xml:space="preserve">Fisher</t>
  </si>
  <si>
    <t xml:space="preserve">MIKE.GREEN</t>
  </si>
  <si>
    <t xml:space="preserve">Mike Green</t>
  </si>
  <si>
    <t xml:space="preserve">Green</t>
  </si>
  <si>
    <t xml:space="preserve">MIKE.HOFFMAN</t>
  </si>
  <si>
    <t xml:space="preserve">Mike Hoffman</t>
  </si>
  <si>
    <t xml:space="preserve">Hoffman</t>
  </si>
  <si>
    <t xml:space="preserve">MIKE.LIAMBAS</t>
  </si>
  <si>
    <t xml:space="preserve">Mike Liambas</t>
  </si>
  <si>
    <t xml:space="preserve">Liambas</t>
  </si>
  <si>
    <t xml:space="preserve">MIKE.MATHESON</t>
  </si>
  <si>
    <t xml:space="preserve">Mike Matheson</t>
  </si>
  <si>
    <t xml:space="preserve">Matheson</t>
  </si>
  <si>
    <t xml:space="preserve">MIKE.REILLY</t>
  </si>
  <si>
    <t xml:space="preserve">Mike Reilly</t>
  </si>
  <si>
    <t xml:space="preserve">Reilly</t>
  </si>
  <si>
    <t xml:space="preserve">MIN, MTL</t>
  </si>
  <si>
    <t xml:space="preserve">Nizhnekamsk</t>
  </si>
  <si>
    <t xml:space="preserve">MIKHAIL.SERGACHEV</t>
  </si>
  <si>
    <t xml:space="preserve">Mikhail Sergachev</t>
  </si>
  <si>
    <t xml:space="preserve">Sergachev</t>
  </si>
  <si>
    <t xml:space="preserve">Mikhail</t>
  </si>
  <si>
    <t xml:space="preserve">Brondby</t>
  </si>
  <si>
    <t xml:space="preserve">MIKKEL.BOEDKER</t>
  </si>
  <si>
    <t xml:space="preserve">Mikkel Boedker</t>
  </si>
  <si>
    <t xml:space="preserve">Boedker</t>
  </si>
  <si>
    <t xml:space="preserve">Mikkel</t>
  </si>
  <si>
    <t xml:space="preserve">Turku</t>
  </si>
  <si>
    <t xml:space="preserve">MIKKO.KOIVU</t>
  </si>
  <si>
    <t xml:space="preserve">Mikko Koivu</t>
  </si>
  <si>
    <t xml:space="preserve">Koivu</t>
  </si>
  <si>
    <t xml:space="preserve">Mikko</t>
  </si>
  <si>
    <t xml:space="preserve">Nousiainen</t>
  </si>
  <si>
    <t xml:space="preserve">MIKKO.RANTANEN</t>
  </si>
  <si>
    <t xml:space="preserve">Mikko Rantanen</t>
  </si>
  <si>
    <t xml:space="preserve">Rantanen</t>
  </si>
  <si>
    <t xml:space="preserve">MILAN.LUCIC</t>
  </si>
  <si>
    <t xml:space="preserve">Milan Lucic</t>
  </si>
  <si>
    <t xml:space="preserve">Lucic</t>
  </si>
  <si>
    <t xml:space="preserve">Milan</t>
  </si>
  <si>
    <t xml:space="preserve">MILES.WOOD</t>
  </si>
  <si>
    <t xml:space="preserve">Miles Wood</t>
  </si>
  <si>
    <t xml:space="preserve">Wood</t>
  </si>
  <si>
    <t xml:space="preserve">Miles</t>
  </si>
  <si>
    <t xml:space="preserve">Winterthur</t>
  </si>
  <si>
    <t xml:space="preserve">MIRCO.MUELLER</t>
  </si>
  <si>
    <t xml:space="preserve">Mirco Mueller</t>
  </si>
  <si>
    <t xml:space="preserve">Mueller</t>
  </si>
  <si>
    <t xml:space="preserve">Mirco</t>
  </si>
  <si>
    <t xml:space="preserve">Collarbone</t>
  </si>
  <si>
    <t xml:space="preserve">MITCH.MARNER</t>
  </si>
  <si>
    <t xml:space="preserve">Mitch Marner</t>
  </si>
  <si>
    <t xml:space="preserve">Marner</t>
  </si>
  <si>
    <t xml:space="preserve">Mitchell</t>
  </si>
  <si>
    <t xml:space="preserve">STILLWATER</t>
  </si>
  <si>
    <t xml:space="preserve">MITCH.REINKE</t>
  </si>
  <si>
    <t xml:space="preserve">Mitch Reinke</t>
  </si>
  <si>
    <t xml:space="preserve">Reinke</t>
  </si>
  <si>
    <t xml:space="preserve">Mitch</t>
  </si>
  <si>
    <t xml:space="preserve">MORGAN.KLIMCHUK</t>
  </si>
  <si>
    <t xml:space="preserve">Morgan Klimchuk</t>
  </si>
  <si>
    <t xml:space="preserve">Klimchuk</t>
  </si>
  <si>
    <t xml:space="preserve">Morgan</t>
  </si>
  <si>
    <t xml:space="preserve">MORGAN.RIELLY</t>
  </si>
  <si>
    <t xml:space="preserve">Morgan Rielly</t>
  </si>
  <si>
    <t xml:space="preserve">Rielly</t>
  </si>
  <si>
    <t xml:space="preserve">NAIL.YAKUPOV</t>
  </si>
  <si>
    <t xml:space="preserve">Nail Yakupov</t>
  </si>
  <si>
    <t xml:space="preserve">Yakupov</t>
  </si>
  <si>
    <t xml:space="preserve">Nail</t>
  </si>
  <si>
    <t xml:space="preserve">NATE.PROSSER</t>
  </si>
  <si>
    <t xml:space="preserve">Nate Prosser</t>
  </si>
  <si>
    <t xml:space="preserve">Prosser</t>
  </si>
  <si>
    <t xml:space="preserve">Nate</t>
  </si>
  <si>
    <t xml:space="preserve">STL, MIN</t>
  </si>
  <si>
    <t xml:space="preserve">St. Cloud</t>
  </si>
  <si>
    <t xml:space="preserve">NATE.SCHMIDT</t>
  </si>
  <si>
    <t xml:space="preserve">Nate Schmidt</t>
  </si>
  <si>
    <t xml:space="preserve">Schmidt</t>
  </si>
  <si>
    <t xml:space="preserve">NATE.THOMPSON</t>
  </si>
  <si>
    <t xml:space="preserve">Nate Thompson</t>
  </si>
  <si>
    <t xml:space="preserve">Thompson</t>
  </si>
  <si>
    <t xml:space="preserve">Strathroy</t>
  </si>
  <si>
    <t xml:space="preserve">NATHAN.BEAULIEU</t>
  </si>
  <si>
    <t xml:space="preserve">Nathan Beaulieu</t>
  </si>
  <si>
    <t xml:space="preserve">Beaulieu</t>
  </si>
  <si>
    <t xml:space="preserve">Nathan</t>
  </si>
  <si>
    <t xml:space="preserve">Oxford</t>
  </si>
  <si>
    <t xml:space="preserve">NATHAN.GERBE</t>
  </si>
  <si>
    <t xml:space="preserve">Nathan Gerbe</t>
  </si>
  <si>
    <t xml:space="preserve">Gerbe</t>
  </si>
  <si>
    <t xml:space="preserve">NATHAN.MACKINNON</t>
  </si>
  <si>
    <t xml:space="preserve">Nathan MacKinnon</t>
  </si>
  <si>
    <t xml:space="preserve">MacKinnon</t>
  </si>
  <si>
    <t xml:space="preserve">Cardiff</t>
  </si>
  <si>
    <t xml:space="preserve">AUS</t>
  </si>
  <si>
    <t xml:space="preserve">NATHAN.WALKER</t>
  </si>
  <si>
    <t xml:space="preserve">Nathan Walker</t>
  </si>
  <si>
    <t xml:space="preserve">Walker</t>
  </si>
  <si>
    <t xml:space="preserve">WSH, EDM</t>
  </si>
  <si>
    <t xml:space="preserve">NAZEM.KADRI</t>
  </si>
  <si>
    <t xml:space="preserve">Nazem Kadri</t>
  </si>
  <si>
    <t xml:space="preserve">Kadri</t>
  </si>
  <si>
    <t xml:space="preserve">Nazem</t>
  </si>
  <si>
    <t xml:space="preserve">Hermantown</t>
  </si>
  <si>
    <t xml:space="preserve">NEAL.PIONK</t>
  </si>
  <si>
    <t xml:space="preserve">Neal Pionk</t>
  </si>
  <si>
    <t xml:space="preserve">Pionk</t>
  </si>
  <si>
    <t xml:space="preserve">Huntsville</t>
  </si>
  <si>
    <t xml:space="preserve">AL</t>
  </si>
  <si>
    <t xml:space="preserve">NIC.DOWD</t>
  </si>
  <si>
    <t xml:space="preserve">Nic Dowd</t>
  </si>
  <si>
    <t xml:space="preserve">Dowd</t>
  </si>
  <si>
    <t xml:space="preserve">Nic</t>
  </si>
  <si>
    <t xml:space="preserve">LAK, VAN</t>
  </si>
  <si>
    <t xml:space="preserve">Delta</t>
  </si>
  <si>
    <t xml:space="preserve">NIC.PETAN</t>
  </si>
  <si>
    <t xml:space="preserve">Nic Petan</t>
  </si>
  <si>
    <t xml:space="preserve">Petan</t>
  </si>
  <si>
    <t xml:space="preserve">NICHOLAS.BAPTISTE</t>
  </si>
  <si>
    <t xml:space="preserve">Nicholas Baptiste</t>
  </si>
  <si>
    <t xml:space="preserve">Baptiste</t>
  </si>
  <si>
    <t xml:space="preserve">Nicholas</t>
  </si>
  <si>
    <t xml:space="preserve">NICHOLAS.MERKLEY</t>
  </si>
  <si>
    <t xml:space="preserve">Nicholas Merkley</t>
  </si>
  <si>
    <t xml:space="preserve">Merkley</t>
  </si>
  <si>
    <t xml:space="preserve">NICK.BJUGSTAD</t>
  </si>
  <si>
    <t xml:space="preserve">Nick Bjugstad</t>
  </si>
  <si>
    <t xml:space="preserve">Bjugstad</t>
  </si>
  <si>
    <t xml:space="preserve">Nick</t>
  </si>
  <si>
    <t xml:space="preserve">Hartford</t>
  </si>
  <si>
    <t xml:space="preserve">NICK.BONINO</t>
  </si>
  <si>
    <t xml:space="preserve">Nick Bonino</t>
  </si>
  <si>
    <t xml:space="preserve">Bonino</t>
  </si>
  <si>
    <t xml:space="preserve">NICK.COUSINS</t>
  </si>
  <si>
    <t xml:space="preserve">Nick Cousins</t>
  </si>
  <si>
    <t xml:space="preserve">Cousins</t>
  </si>
  <si>
    <t xml:space="preserve">NICK.FOLIGNO</t>
  </si>
  <si>
    <t xml:space="preserve">Nick Foligno</t>
  </si>
  <si>
    <t xml:space="preserve">NICK.HOLDEN</t>
  </si>
  <si>
    <t xml:space="preserve">Nick Holden</t>
  </si>
  <si>
    <t xml:space="preserve">Holden</t>
  </si>
  <si>
    <t xml:space="preserve">NYR, BOS</t>
  </si>
  <si>
    <t xml:space="preserve">NICK.JENSEN</t>
  </si>
  <si>
    <t xml:space="preserve">Nick Jensen</t>
  </si>
  <si>
    <t xml:space="preserve">Jensen</t>
  </si>
  <si>
    <t xml:space="preserve">Geneva</t>
  </si>
  <si>
    <t xml:space="preserve">NICK.LAPPIN</t>
  </si>
  <si>
    <t xml:space="preserve">Nick Lappin</t>
  </si>
  <si>
    <t xml:space="preserve">Lappin</t>
  </si>
  <si>
    <t xml:space="preserve">NICK.LEDDY</t>
  </si>
  <si>
    <t xml:space="preserve">Nick Leddy</t>
  </si>
  <si>
    <t xml:space="preserve">Leddy</t>
  </si>
  <si>
    <t xml:space="preserve">NICK.PAUL</t>
  </si>
  <si>
    <t xml:space="preserve">Nick Paul</t>
  </si>
  <si>
    <t xml:space="preserve">Paul</t>
  </si>
  <si>
    <t xml:space="preserve">NICK.RITCHIE</t>
  </si>
  <si>
    <t xml:space="preserve">Nick Ritchie</t>
  </si>
  <si>
    <t xml:space="preserve">NICK.SCHMALTZ</t>
  </si>
  <si>
    <t xml:space="preserve">Nick Schmaltz</t>
  </si>
  <si>
    <t xml:space="preserve">NICK.SEELER</t>
  </si>
  <si>
    <t xml:space="preserve">Nick Seeler</t>
  </si>
  <si>
    <t xml:space="preserve">Seeler</t>
  </si>
  <si>
    <t xml:space="preserve">Bicep</t>
  </si>
  <si>
    <t xml:space="preserve">NICK.SHORE</t>
  </si>
  <si>
    <t xml:space="preserve">Nick Shore</t>
  </si>
  <si>
    <t xml:space="preserve">LAK, OTT, CGY</t>
  </si>
  <si>
    <t xml:space="preserve">Illness, Undisclosed</t>
  </si>
  <si>
    <t xml:space="preserve">NICKLAS.BACKSTROM</t>
  </si>
  <si>
    <t xml:space="preserve">Nicklas Backstrom</t>
  </si>
  <si>
    <t xml:space="preserve">Backstrom</t>
  </si>
  <si>
    <t xml:space="preserve">Nicklas</t>
  </si>
  <si>
    <t xml:space="preserve">Brig</t>
  </si>
  <si>
    <t xml:space="preserve">NICO.HISCHIER</t>
  </si>
  <si>
    <t xml:space="preserve">Nico Hischier</t>
  </si>
  <si>
    <t xml:space="preserve">Hischier</t>
  </si>
  <si>
    <t xml:space="preserve">Nico</t>
  </si>
  <si>
    <t xml:space="preserve">LaSalle</t>
  </si>
  <si>
    <t xml:space="preserve">NICOLAS.DESLAURIERS</t>
  </si>
  <si>
    <t xml:space="preserve">Nicolas Deslauriers</t>
  </si>
  <si>
    <t xml:space="preserve">Deslauriers</t>
  </si>
  <si>
    <t xml:space="preserve">Nicolas</t>
  </si>
  <si>
    <t xml:space="preserve">Lewisville</t>
  </si>
  <si>
    <t xml:space="preserve">NICOLAS.KERDILES</t>
  </si>
  <si>
    <t xml:space="preserve">Nicolas Kerdiles</t>
  </si>
  <si>
    <t xml:space="preserve">Kerdiles</t>
  </si>
  <si>
    <t xml:space="preserve">Amos</t>
  </si>
  <si>
    <t xml:space="preserve">NICOLAS.ROY</t>
  </si>
  <si>
    <t xml:space="preserve">Nicolas Roy</t>
  </si>
  <si>
    <t xml:space="preserve">Maykop</t>
  </si>
  <si>
    <t xml:space="preserve">NIKITA.KUCHEROV</t>
  </si>
  <si>
    <t xml:space="preserve">Nikita Kucherov</t>
  </si>
  <si>
    <t xml:space="preserve">Kucherov</t>
  </si>
  <si>
    <t xml:space="preserve">Nikita</t>
  </si>
  <si>
    <t xml:space="preserve">NIKITA.SCHERBAK</t>
  </si>
  <si>
    <t xml:space="preserve">Nikita Scherbak</t>
  </si>
  <si>
    <t xml:space="preserve">Scherbak</t>
  </si>
  <si>
    <t xml:space="preserve">NIKITA.SOSHNIKOV</t>
  </si>
  <si>
    <t xml:space="preserve">Nikita Soshnikov</t>
  </si>
  <si>
    <t xml:space="preserve">Soshnikov</t>
  </si>
  <si>
    <t xml:space="preserve">TOR, STL</t>
  </si>
  <si>
    <t xml:space="preserve">Upper body, Lower body</t>
  </si>
  <si>
    <t xml:space="preserve">NIKITA.ZADOROV</t>
  </si>
  <si>
    <t xml:space="preserve">Nikita Zadorov</t>
  </si>
  <si>
    <t xml:space="preserve">Zadorov</t>
  </si>
  <si>
    <t xml:space="preserve">NIKITA.ZAITSEV</t>
  </si>
  <si>
    <t xml:space="preserve">Nikita Zaitsev</t>
  </si>
  <si>
    <t xml:space="preserve">Zaitsev</t>
  </si>
  <si>
    <t xml:space="preserve">Eksjo</t>
  </si>
  <si>
    <t xml:space="preserve">NIKLAS.HJALMARSSON</t>
  </si>
  <si>
    <t xml:space="preserve">Niklas Hjalmarsson</t>
  </si>
  <si>
    <t xml:space="preserve">Hjalmarsson</t>
  </si>
  <si>
    <t xml:space="preserve">Niklas</t>
  </si>
  <si>
    <t xml:space="preserve">NIKLAS.KRONWALL</t>
  </si>
  <si>
    <t xml:space="preserve">Niklas Kronwall</t>
  </si>
  <si>
    <t xml:space="preserve">Kronwall</t>
  </si>
  <si>
    <t xml:space="preserve">NIKOLAY.KULEMIN</t>
  </si>
  <si>
    <t xml:space="preserve">Nikolai Kulemin</t>
  </si>
  <si>
    <t xml:space="preserve">Kulemin</t>
  </si>
  <si>
    <t xml:space="preserve">Nikolay</t>
  </si>
  <si>
    <t xml:space="preserve">Aalborg</t>
  </si>
  <si>
    <t xml:space="preserve">NIKOLAJ.EHLERS</t>
  </si>
  <si>
    <t xml:space="preserve">Nikolaj Ehlers</t>
  </si>
  <si>
    <t xml:space="preserve">Ehlers</t>
  </si>
  <si>
    <t xml:space="preserve">Nikolaj</t>
  </si>
  <si>
    <t xml:space="preserve">NIKOLAY.GOLDOBIN</t>
  </si>
  <si>
    <t xml:space="preserve">Nikolay Goldobin</t>
  </si>
  <si>
    <t xml:space="preserve">Goldobin</t>
  </si>
  <si>
    <t xml:space="preserve">Chur</t>
  </si>
  <si>
    <t xml:space="preserve">NINO.NIEDERREITER</t>
  </si>
  <si>
    <t xml:space="preserve">Nino Niederreiter</t>
  </si>
  <si>
    <t xml:space="preserve">Niederreiter</t>
  </si>
  <si>
    <t xml:space="preserve">Nino</t>
  </si>
  <si>
    <t xml:space="preserve">NOAH.HANIFIN</t>
  </si>
  <si>
    <t xml:space="preserve">Noah Hanifin</t>
  </si>
  <si>
    <t xml:space="preserve">Hanifin</t>
  </si>
  <si>
    <t xml:space="preserve">Noah</t>
  </si>
  <si>
    <t xml:space="preserve">NOAH.JUULSEN</t>
  </si>
  <si>
    <t xml:space="preserve">Noah Juulsen</t>
  </si>
  <si>
    <t xml:space="preserve">Juulsen</t>
  </si>
  <si>
    <t xml:space="preserve">Johnston</t>
  </si>
  <si>
    <t xml:space="preserve">RI</t>
  </si>
  <si>
    <t xml:space="preserve">NOEL.ACCIARI</t>
  </si>
  <si>
    <t xml:space="preserve">Noel Acciari</t>
  </si>
  <si>
    <t xml:space="preserve">Acciari</t>
  </si>
  <si>
    <t xml:space="preserve">Noel</t>
  </si>
  <si>
    <t xml:space="preserve">NOLAN.PATRICK</t>
  </si>
  <si>
    <t xml:space="preserve">Nolan Patrick</t>
  </si>
  <si>
    <t xml:space="preserve">Patrick</t>
  </si>
  <si>
    <t xml:space="preserve">OLIVER.BJORKSTRAND</t>
  </si>
  <si>
    <t xml:space="preserve">Oliver Bjorkstrand</t>
  </si>
  <si>
    <t xml:space="preserve">Bjorkstrand</t>
  </si>
  <si>
    <t xml:space="preserve">Oliver</t>
  </si>
  <si>
    <t xml:space="preserve">OLIVER.EKMAN-LARSSON</t>
  </si>
  <si>
    <t xml:space="preserve">Oliver Ekman-Larsson</t>
  </si>
  <si>
    <t xml:space="preserve">Ekman-Larsson</t>
  </si>
  <si>
    <t xml:space="preserve">OLLI.MAATTA</t>
  </si>
  <si>
    <t xml:space="preserve">Olli Maatta</t>
  </si>
  <si>
    <t xml:space="preserve">Maatta</t>
  </si>
  <si>
    <t xml:space="preserve">Olli</t>
  </si>
  <si>
    <t xml:space="preserve">Kadan</t>
  </si>
  <si>
    <t xml:space="preserve">ONDREJ.KASE</t>
  </si>
  <si>
    <t xml:space="preserve">Ondrej Kase</t>
  </si>
  <si>
    <t xml:space="preserve">Kase</t>
  </si>
  <si>
    <t xml:space="preserve">Ondrej</t>
  </si>
  <si>
    <t xml:space="preserve">Flu, Head</t>
  </si>
  <si>
    <t xml:space="preserve">Frydek-Mistek</t>
  </si>
  <si>
    <t xml:space="preserve">ONDREJ.PALAT</t>
  </si>
  <si>
    <t xml:space="preserve">Ondrej Palat</t>
  </si>
  <si>
    <t xml:space="preserve">Palat</t>
  </si>
  <si>
    <t xml:space="preserve">Ljunby</t>
  </si>
  <si>
    <t xml:space="preserve">OSCAR.FANTENBERG</t>
  </si>
  <si>
    <t xml:space="preserve">Oscar Fantenberg</t>
  </si>
  <si>
    <t xml:space="preserve">Fantenberg</t>
  </si>
  <si>
    <t xml:space="preserve">Oscar</t>
  </si>
  <si>
    <t xml:space="preserve">OSCAR.KLEFBOM</t>
  </si>
  <si>
    <t xml:space="preserve">Oscar Klefbom</t>
  </si>
  <si>
    <t xml:space="preserve">Klefbom</t>
  </si>
  <si>
    <t xml:space="preserve">Shoulder, Undisclosed</t>
  </si>
  <si>
    <t xml:space="preserve">OSCAR.LINDBERG</t>
  </si>
  <si>
    <t xml:space="preserve">Oscar Lindberg</t>
  </si>
  <si>
    <t xml:space="preserve">Lindberg</t>
  </si>
  <si>
    <t xml:space="preserve">OSKAR.LINDBLOM</t>
  </si>
  <si>
    <t xml:space="preserve">Oskar Lindblom</t>
  </si>
  <si>
    <t xml:space="preserve">Lindblom</t>
  </si>
  <si>
    <t xml:space="preserve">Oskar</t>
  </si>
  <si>
    <t xml:space="preserve">OSKAR.SUNDQVIST</t>
  </si>
  <si>
    <t xml:space="preserve">Oskar Sundqvist</t>
  </si>
  <si>
    <t xml:space="preserve">Sundqvist</t>
  </si>
  <si>
    <t xml:space="preserve">OWEN.TIPPETT</t>
  </si>
  <si>
    <t xml:space="preserve">Owen Tippett</t>
  </si>
  <si>
    <t xml:space="preserve">Tippett</t>
  </si>
  <si>
    <t xml:space="preserve">Owen</t>
  </si>
  <si>
    <t xml:space="preserve">P.K..SUBBAN</t>
  </si>
  <si>
    <t xml:space="preserve">P.K. Subban</t>
  </si>
  <si>
    <t xml:space="preserve">Subban</t>
  </si>
  <si>
    <t xml:space="preserve">P.K.</t>
  </si>
  <si>
    <t xml:space="preserve">Sollentuna</t>
  </si>
  <si>
    <t xml:space="preserve">PATRIC.HORNQVIST</t>
  </si>
  <si>
    <t xml:space="preserve">Patric Hornqvist</t>
  </si>
  <si>
    <t xml:space="preserve">Hornqvist</t>
  </si>
  <si>
    <t xml:space="preserve">Patric</t>
  </si>
  <si>
    <t xml:space="preserve">Ancienne-Lorette</t>
  </si>
  <si>
    <t xml:space="preserve">PATRICE.BERGERON</t>
  </si>
  <si>
    <t xml:space="preserve">Patrice Bergeron</t>
  </si>
  <si>
    <t xml:space="preserve">Bergeron</t>
  </si>
  <si>
    <t xml:space="preserve">Patrice</t>
  </si>
  <si>
    <t xml:space="preserve">PATRICK.EAVES</t>
  </si>
  <si>
    <t xml:space="preserve">Patrick Eaves</t>
  </si>
  <si>
    <t xml:space="preserve">Eaves</t>
  </si>
  <si>
    <t xml:space="preserve">PATRICK.KANE</t>
  </si>
  <si>
    <t xml:space="preserve">Patrick Kane</t>
  </si>
  <si>
    <t xml:space="preserve">Aneroid</t>
  </si>
  <si>
    <t xml:space="preserve">PATRICK.MARLEAU</t>
  </si>
  <si>
    <t xml:space="preserve">Patrick Marleau</t>
  </si>
  <si>
    <t xml:space="preserve">Marleau</t>
  </si>
  <si>
    <t xml:space="preserve">PATRICK.MAROON</t>
  </si>
  <si>
    <t xml:space="preserve">Patrick Maroon</t>
  </si>
  <si>
    <t xml:space="preserve">Maroon</t>
  </si>
  <si>
    <t xml:space="preserve">EDM, NJD</t>
  </si>
  <si>
    <t xml:space="preserve">PATRICK.SHARP</t>
  </si>
  <si>
    <t xml:space="preserve">Patrick Sharp</t>
  </si>
  <si>
    <t xml:space="preserve">Sharp</t>
  </si>
  <si>
    <t xml:space="preserve">PATRICK.SIELOFF</t>
  </si>
  <si>
    <t xml:space="preserve">Patrick Sieloff</t>
  </si>
  <si>
    <t xml:space="preserve">Sieloff</t>
  </si>
  <si>
    <t xml:space="preserve">Västerås</t>
  </si>
  <si>
    <t xml:space="preserve">PATRIK.BERGLUND</t>
  </si>
  <si>
    <t xml:space="preserve">Patrik Berglund</t>
  </si>
  <si>
    <t xml:space="preserve">Berglund</t>
  </si>
  <si>
    <t xml:space="preserve">Patrik</t>
  </si>
  <si>
    <t xml:space="preserve">PATRIK.LAINE</t>
  </si>
  <si>
    <t xml:space="preserve">Patrik Laine</t>
  </si>
  <si>
    <t xml:space="preserve">Laine</t>
  </si>
  <si>
    <t xml:space="preserve">PATRIK.NEMETH</t>
  </si>
  <si>
    <t xml:space="preserve">Patrik Nemeth</t>
  </si>
  <si>
    <t xml:space="preserve">Nemeth</t>
  </si>
  <si>
    <t xml:space="preserve">PAUL.BYRON</t>
  </si>
  <si>
    <t xml:space="preserve">Paul Byron</t>
  </si>
  <si>
    <t xml:space="preserve">PAUL.CAREY</t>
  </si>
  <si>
    <t xml:space="preserve">Paul Carey</t>
  </si>
  <si>
    <t xml:space="preserve">Carey</t>
  </si>
  <si>
    <t xml:space="preserve">Grand Forks</t>
  </si>
  <si>
    <t xml:space="preserve">ND</t>
  </si>
  <si>
    <t xml:space="preserve">PAUL.LADUE</t>
  </si>
  <si>
    <t xml:space="preserve">Paul Ladue</t>
  </si>
  <si>
    <t xml:space="preserve">LaDue</t>
  </si>
  <si>
    <t xml:space="preserve">PAUL.MARTIN</t>
  </si>
  <si>
    <t xml:space="preserve">Paul Martin</t>
  </si>
  <si>
    <t xml:space="preserve">PAUL.POSTMA</t>
  </si>
  <si>
    <t xml:space="preserve">Paul Postma</t>
  </si>
  <si>
    <t xml:space="preserve">Postma</t>
  </si>
  <si>
    <t xml:space="preserve">PAUL.STASTNY</t>
  </si>
  <si>
    <t xml:space="preserve">Paul Stastny</t>
  </si>
  <si>
    <t xml:space="preserve">Stastny</t>
  </si>
  <si>
    <t xml:space="preserve">STL, WPG</t>
  </si>
  <si>
    <t xml:space="preserve">Cherepovets</t>
  </si>
  <si>
    <t xml:space="preserve">PAVEL.BUCHNEVICH</t>
  </si>
  <si>
    <t xml:space="preserve">Pavel Buchnevich</t>
  </si>
  <si>
    <t xml:space="preserve">Buchnevich</t>
  </si>
  <si>
    <t xml:space="preserve">Pavel</t>
  </si>
  <si>
    <t xml:space="preserve">Brno</t>
  </si>
  <si>
    <t xml:space="preserve">PAVEL.ZACHA</t>
  </si>
  <si>
    <t xml:space="preserve">Pavel Zacha</t>
  </si>
  <si>
    <t xml:space="preserve">Zacha</t>
  </si>
  <si>
    <t xml:space="preserve">Zilina</t>
  </si>
  <si>
    <t xml:space="preserve">PETER.CEHLARIK</t>
  </si>
  <si>
    <t xml:space="preserve">Peter Cehlarik</t>
  </si>
  <si>
    <t xml:space="preserve">Cehlarik</t>
  </si>
  <si>
    <t xml:space="preserve">Peter</t>
  </si>
  <si>
    <t xml:space="preserve">PETER.HOLLAND</t>
  </si>
  <si>
    <t xml:space="preserve">Peter Holland</t>
  </si>
  <si>
    <t xml:space="preserve">PHIL.KESSEL</t>
  </si>
  <si>
    <t xml:space="preserve">Phil Kessel</t>
  </si>
  <si>
    <t xml:space="preserve">Kessel</t>
  </si>
  <si>
    <t xml:space="preserve">Phil</t>
  </si>
  <si>
    <t xml:space="preserve">PHILIP.HOLM</t>
  </si>
  <si>
    <t xml:space="preserve">Philip Holm</t>
  </si>
  <si>
    <t xml:space="preserve">Holm</t>
  </si>
  <si>
    <t xml:space="preserve">Philip</t>
  </si>
  <si>
    <t xml:space="preserve">Victoriaville</t>
  </si>
  <si>
    <t xml:space="preserve">PHILLIP.DANAULT</t>
  </si>
  <si>
    <t xml:space="preserve">Phillip Danault</t>
  </si>
  <si>
    <t xml:space="preserve">Danault</t>
  </si>
  <si>
    <t xml:space="preserve">Phillip</t>
  </si>
  <si>
    <t xml:space="preserve">PHILLIP.DI GIUSEPPE</t>
  </si>
  <si>
    <t xml:space="preserve">Phillip Di Giuseppe</t>
  </si>
  <si>
    <t xml:space="preserve">Di Giuseppe</t>
  </si>
  <si>
    <t xml:space="preserve">Le Blanc-Mesnil</t>
  </si>
  <si>
    <t xml:space="preserve">PIERRE-EDOUARD.BELLEMARE</t>
  </si>
  <si>
    <t xml:space="preserve">Pierre-Edouard Bellemare</t>
  </si>
  <si>
    <t xml:space="preserve">Bellemare</t>
  </si>
  <si>
    <t xml:space="preserve">Pierre-Edouard</t>
  </si>
  <si>
    <t xml:space="preserve">Ste-Agathe-Des-Monts</t>
  </si>
  <si>
    <t xml:space="preserve">PIERRE-LUC.DUBOIS</t>
  </si>
  <si>
    <t xml:space="preserve">Pierre-Luc Dubois</t>
  </si>
  <si>
    <t xml:space="preserve">Dubois</t>
  </si>
  <si>
    <t xml:space="preserve">Pierre-Luc</t>
  </si>
  <si>
    <t xml:space="preserve">PONTUS.ABERG</t>
  </si>
  <si>
    <t xml:space="preserve">Pontus Aberg</t>
  </si>
  <si>
    <t xml:space="preserve">Aberg</t>
  </si>
  <si>
    <t xml:space="preserve">Pontus</t>
  </si>
  <si>
    <t xml:space="preserve">NSH, EDM</t>
  </si>
  <si>
    <t xml:space="preserve">Vitkov</t>
  </si>
  <si>
    <t xml:space="preserve">RADEK.FAKSA</t>
  </si>
  <si>
    <t xml:space="preserve">Radek Faksa</t>
  </si>
  <si>
    <t xml:space="preserve">Faksa</t>
  </si>
  <si>
    <t xml:space="preserve">Radek</t>
  </si>
  <si>
    <t xml:space="preserve">Foot, Lower body</t>
  </si>
  <si>
    <t xml:space="preserve">Mlada Boleslav</t>
  </si>
  <si>
    <t xml:space="preserve">RADIM.VRBATA</t>
  </si>
  <si>
    <t xml:space="preserve">Radim Vrbata</t>
  </si>
  <si>
    <t xml:space="preserve">Vrbata</t>
  </si>
  <si>
    <t xml:space="preserve">Radim</t>
  </si>
  <si>
    <t xml:space="preserve">Facial, Illness</t>
  </si>
  <si>
    <t xml:space="preserve">RADKO.GUDAS</t>
  </si>
  <si>
    <t xml:space="preserve">Radko Gudas</t>
  </si>
  <si>
    <t xml:space="preserve">Gudas</t>
  </si>
  <si>
    <t xml:space="preserve">Radko</t>
  </si>
  <si>
    <t xml:space="preserve">RASMUS.ANDERSSON</t>
  </si>
  <si>
    <t xml:space="preserve">Rasmus Andersson</t>
  </si>
  <si>
    <t xml:space="preserve">Rasmus</t>
  </si>
  <si>
    <t xml:space="preserve">RASMUS.RISTOLAINEN</t>
  </si>
  <si>
    <t xml:space="preserve">Rasmus Ristolainen</t>
  </si>
  <si>
    <t xml:space="preserve">Ristolainen</t>
  </si>
  <si>
    <t xml:space="preserve">Lansing</t>
  </si>
  <si>
    <t xml:space="preserve">REID.BOUCHER</t>
  </si>
  <si>
    <t xml:space="preserve">Reid Boucher</t>
  </si>
  <si>
    <t xml:space="preserve">Boucher</t>
  </si>
  <si>
    <t xml:space="preserve">Reid</t>
  </si>
  <si>
    <t xml:space="preserve">REILLY.SMITH</t>
  </si>
  <si>
    <t xml:space="preserve">Reilly Smith</t>
  </si>
  <si>
    <t xml:space="preserve">Cornwall</t>
  </si>
  <si>
    <t xml:space="preserve">REMI.ELIE</t>
  </si>
  <si>
    <t xml:space="preserve">Remi Elie</t>
  </si>
  <si>
    <t xml:space="preserve">Elie</t>
  </si>
  <si>
    <t xml:space="preserve">Remi</t>
  </si>
  <si>
    <t xml:space="preserve">RICHARD.PANIK</t>
  </si>
  <si>
    <t xml:space="preserve">Richard Panik</t>
  </si>
  <si>
    <t xml:space="preserve">Panik</t>
  </si>
  <si>
    <t xml:space="preserve">Richard</t>
  </si>
  <si>
    <t xml:space="preserve">CHI, ARI</t>
  </si>
  <si>
    <t xml:space="preserve">Brampton</t>
  </si>
  <si>
    <t xml:space="preserve">RICK.NASH</t>
  </si>
  <si>
    <t xml:space="preserve">Rick Nash</t>
  </si>
  <si>
    <t xml:space="preserve">Nash</t>
  </si>
  <si>
    <t xml:space="preserve">Rick</t>
  </si>
  <si>
    <t xml:space="preserve">Sundbyberg</t>
  </si>
  <si>
    <t xml:space="preserve">RICKARD.RAKELL</t>
  </si>
  <si>
    <t xml:space="preserve">Rickard Rakell</t>
  </si>
  <si>
    <t xml:space="preserve">Rakell</t>
  </si>
  <si>
    <t xml:space="preserve">Rickard</t>
  </si>
  <si>
    <t xml:space="preserve">Consort</t>
  </si>
  <si>
    <t xml:space="preserve">RILEY.NASH</t>
  </si>
  <si>
    <t xml:space="preserve">Riley Nash</t>
  </si>
  <si>
    <t xml:space="preserve">Riley</t>
  </si>
  <si>
    <t xml:space="preserve">St. Catharines</t>
  </si>
  <si>
    <t xml:space="preserve">RILEY.SHEAHAN</t>
  </si>
  <si>
    <t xml:space="preserve">Riley Sheahan</t>
  </si>
  <si>
    <t xml:space="preserve">Sheahan</t>
  </si>
  <si>
    <t xml:space="preserve">DET, PIT</t>
  </si>
  <si>
    <t xml:space="preserve">ROU</t>
  </si>
  <si>
    <t xml:space="preserve">RINAT.VALIEV</t>
  </si>
  <si>
    <t xml:space="preserve">Rinat Valiev</t>
  </si>
  <si>
    <t xml:space="preserve">Valiev</t>
  </si>
  <si>
    <t xml:space="preserve">Rinat</t>
  </si>
  <si>
    <t xml:space="preserve">Massapequa</t>
  </si>
  <si>
    <t xml:space="preserve">ROB.O'GARA</t>
  </si>
  <si>
    <t xml:space="preserve">Rob O'Gara</t>
  </si>
  <si>
    <t xml:space="preserve">O'Gara</t>
  </si>
  <si>
    <t xml:space="preserve">Rob</t>
  </si>
  <si>
    <t xml:space="preserve">ROBERT.BORTUZZO</t>
  </si>
  <si>
    <t xml:space="preserve">Robert Bortuzzo</t>
  </si>
  <si>
    <t xml:space="preserve">Bortuzzo</t>
  </si>
  <si>
    <t xml:space="preserve">Robert</t>
  </si>
  <si>
    <t xml:space="preserve">Uppsala</t>
  </si>
  <si>
    <t xml:space="preserve">ROBERT.HAGG</t>
  </si>
  <si>
    <t xml:space="preserve">Robert Hagg</t>
  </si>
  <si>
    <t xml:space="preserve">Hagg</t>
  </si>
  <si>
    <t xml:space="preserve">ROCCO.GRIMALDI</t>
  </si>
  <si>
    <t xml:space="preserve">Rocco Grimaldi</t>
  </si>
  <si>
    <t xml:space="preserve">Grimaldi</t>
  </si>
  <si>
    <t xml:space="preserve">Rocco</t>
  </si>
  <si>
    <t xml:space="preserve">Listowel</t>
  </si>
  <si>
    <t xml:space="preserve">ROLAND.MCKEOWN</t>
  </si>
  <si>
    <t xml:space="preserve">Roland McKeown</t>
  </si>
  <si>
    <t xml:space="preserve">McKeown</t>
  </si>
  <si>
    <t xml:space="preserve">Roland</t>
  </si>
  <si>
    <t xml:space="preserve">ROMAN.JOSI</t>
  </si>
  <si>
    <t xml:space="preserve">Roman Josi</t>
  </si>
  <si>
    <t xml:space="preserve">Josi</t>
  </si>
  <si>
    <t xml:space="preserve">Roman</t>
  </si>
  <si>
    <t xml:space="preserve">Ostrava</t>
  </si>
  <si>
    <t xml:space="preserve">ROMAN.POLAK</t>
  </si>
  <si>
    <t xml:space="preserve">Roman Polak</t>
  </si>
  <si>
    <t xml:space="preserve">Polak</t>
  </si>
  <si>
    <t xml:space="preserve">Bolton</t>
  </si>
  <si>
    <t xml:space="preserve">RON.HAINSEY</t>
  </si>
  <si>
    <t xml:space="preserve">Ron Hainsey</t>
  </si>
  <si>
    <t xml:space="preserve">Hainsey</t>
  </si>
  <si>
    <t xml:space="preserve">Ron</t>
  </si>
  <si>
    <t xml:space="preserve">ROSS.JOHNSTON</t>
  </si>
  <si>
    <t xml:space="preserve">Ross Johnston</t>
  </si>
  <si>
    <t xml:space="preserve">Ross</t>
  </si>
  <si>
    <t xml:space="preserve">RYAN.CALLAHAN</t>
  </si>
  <si>
    <t xml:space="preserve">Ryan Callahan</t>
  </si>
  <si>
    <t xml:space="preserve">Callahan</t>
  </si>
  <si>
    <t xml:space="preserve">Oviedo</t>
  </si>
  <si>
    <t xml:space="preserve">RYAN.CARPENTER</t>
  </si>
  <si>
    <t xml:space="preserve">Ryan Carpenter</t>
  </si>
  <si>
    <t xml:space="preserve">Carpenter</t>
  </si>
  <si>
    <t xml:space="preserve">SJS, VGK</t>
  </si>
  <si>
    <t xml:space="preserve">RYAN.DONATO</t>
  </si>
  <si>
    <t xml:space="preserve">Ryan Donato</t>
  </si>
  <si>
    <t xml:space="preserve">Donato</t>
  </si>
  <si>
    <t xml:space="preserve">Wheaton</t>
  </si>
  <si>
    <t xml:space="preserve">RYAN.DZINGEL</t>
  </si>
  <si>
    <t xml:space="preserve">Ryan Dzingel</t>
  </si>
  <si>
    <t xml:space="preserve">Dzingel</t>
  </si>
  <si>
    <t xml:space="preserve">RYAN.ELLIS</t>
  </si>
  <si>
    <t xml:space="preserve">Ryan Ellis</t>
  </si>
  <si>
    <t xml:space="preserve">Ellis</t>
  </si>
  <si>
    <t xml:space="preserve">RYAN.GETZLAF</t>
  </si>
  <si>
    <t xml:space="preserve">Ryan Getzlaf</t>
  </si>
  <si>
    <t xml:space="preserve">Getzlaf</t>
  </si>
  <si>
    <t xml:space="preserve">Hilton Head Isl.</t>
  </si>
  <si>
    <t xml:space="preserve">RYAN.HARTMAN</t>
  </si>
  <si>
    <t xml:space="preserve">Ryan Hartman</t>
  </si>
  <si>
    <t xml:space="preserve">Hartman</t>
  </si>
  <si>
    <t xml:space="preserve">LW/RW</t>
  </si>
  <si>
    <t xml:space="preserve">CHI, NSH</t>
  </si>
  <si>
    <t xml:space="preserve">RYAN.JOHANSEN</t>
  </si>
  <si>
    <t xml:space="preserve">Ryan Johansen</t>
  </si>
  <si>
    <t xml:space="preserve">Johansen</t>
  </si>
  <si>
    <t xml:space="preserve">Livonia</t>
  </si>
  <si>
    <t xml:space="preserve">RYAN.KESLER</t>
  </si>
  <si>
    <t xml:space="preserve">Ryan Kesler</t>
  </si>
  <si>
    <t xml:space="preserve">Kesler</t>
  </si>
  <si>
    <t xml:space="preserve">Hip, Lower body</t>
  </si>
  <si>
    <t xml:space="preserve">RYAN.LOMBERG</t>
  </si>
  <si>
    <t xml:space="preserve">Ryan Lomberg</t>
  </si>
  <si>
    <t xml:space="preserve">Lomberg</t>
  </si>
  <si>
    <t xml:space="preserve">RYAN.MCDONAGH</t>
  </si>
  <si>
    <t xml:space="preserve">Ryan McDonagh</t>
  </si>
  <si>
    <t xml:space="preserve">McDonagh</t>
  </si>
  <si>
    <t xml:space="preserve">RYAN.MURPHY</t>
  </si>
  <si>
    <t xml:space="preserve">Ryan Murphy</t>
  </si>
  <si>
    <t xml:space="preserve">RYAN.MURRAY</t>
  </si>
  <si>
    <t xml:space="preserve">Ryan Murray</t>
  </si>
  <si>
    <t xml:space="preserve">Murray</t>
  </si>
  <si>
    <t xml:space="preserve">RYAN.NUGENT-HOPKINS</t>
  </si>
  <si>
    <t xml:space="preserve">Ryan Nugent-Hopkins</t>
  </si>
  <si>
    <t xml:space="preserve">Nugent-Hopkins</t>
  </si>
  <si>
    <t xml:space="preserve">Clinton</t>
  </si>
  <si>
    <t xml:space="preserve">RYAN.O'REILLY</t>
  </si>
  <si>
    <t xml:space="preserve">Ryan O'Reilly</t>
  </si>
  <si>
    <t xml:space="preserve">RYAN.PULOCK</t>
  </si>
  <si>
    <t xml:space="preserve">Ryan Pulock</t>
  </si>
  <si>
    <t xml:space="preserve">Pulock</t>
  </si>
  <si>
    <t xml:space="preserve">RYAN.REAVES</t>
  </si>
  <si>
    <t xml:space="preserve">Ryan Reaves</t>
  </si>
  <si>
    <t xml:space="preserve">Reaves</t>
  </si>
  <si>
    <t xml:space="preserve">PIT, VGK</t>
  </si>
  <si>
    <t xml:space="preserve">RYAN.SPOONER</t>
  </si>
  <si>
    <t xml:space="preserve">Ryan Spooner</t>
  </si>
  <si>
    <t xml:space="preserve">Spooner</t>
  </si>
  <si>
    <t xml:space="preserve">RYAN.SPROUL</t>
  </si>
  <si>
    <t xml:space="preserve">Ryan Sproul</t>
  </si>
  <si>
    <t xml:space="preserve">Sproul</t>
  </si>
  <si>
    <t xml:space="preserve">RYAN.STROME</t>
  </si>
  <si>
    <t xml:space="preserve">Ryan Strome</t>
  </si>
  <si>
    <t xml:space="preserve">RYAN.SUTER</t>
  </si>
  <si>
    <t xml:space="preserve">Ryan Suter</t>
  </si>
  <si>
    <t xml:space="preserve">Suter</t>
  </si>
  <si>
    <t xml:space="preserve">Holland Landing</t>
  </si>
  <si>
    <t xml:space="preserve">SAM.BENNETT</t>
  </si>
  <si>
    <t xml:space="preserve">Sam Bennett</t>
  </si>
  <si>
    <t xml:space="preserve">Sam</t>
  </si>
  <si>
    <t xml:space="preserve">SAM.GAGNER</t>
  </si>
  <si>
    <t xml:space="preserve">Sam Gagner</t>
  </si>
  <si>
    <t xml:space="preserve">Gagner</t>
  </si>
  <si>
    <t xml:space="preserve">West Vancouver</t>
  </si>
  <si>
    <t xml:space="preserve">SAM.REINHART</t>
  </si>
  <si>
    <t xml:space="preserve">Sam Reinhart</t>
  </si>
  <si>
    <t xml:space="preserve">Reinhart</t>
  </si>
  <si>
    <t xml:space="preserve">Haapavesi</t>
  </si>
  <si>
    <t xml:space="preserve">SAMI.NIKU</t>
  </si>
  <si>
    <t xml:space="preserve">Sami Niku</t>
  </si>
  <si>
    <t xml:space="preserve">Niku</t>
  </si>
  <si>
    <t xml:space="preserve">Sami</t>
  </si>
  <si>
    <t xml:space="preserve">SAMI.VATANEN</t>
  </si>
  <si>
    <t xml:space="preserve">Sami Vatanen</t>
  </si>
  <si>
    <t xml:space="preserve">Vatanen</t>
  </si>
  <si>
    <t xml:space="preserve">ANA, NJD</t>
  </si>
  <si>
    <t xml:space="preserve">Montmagny</t>
  </si>
  <si>
    <t xml:space="preserve">SAMMY.BLAIS</t>
  </si>
  <si>
    <t xml:space="preserve">Samuel Blais</t>
  </si>
  <si>
    <t xml:space="preserve">Blais</t>
  </si>
  <si>
    <t xml:space="preserve">Sammy</t>
  </si>
  <si>
    <t xml:space="preserve">Roberval</t>
  </si>
  <si>
    <t xml:space="preserve">SAMUEL.GIRARD</t>
  </si>
  <si>
    <t xml:space="preserve">Samuel Girard</t>
  </si>
  <si>
    <t xml:space="preserve">Girard</t>
  </si>
  <si>
    <t xml:space="preserve">Samuel</t>
  </si>
  <si>
    <t xml:space="preserve">NSH, COL</t>
  </si>
  <si>
    <t xml:space="preserve">Lac-Beauport</t>
  </si>
  <si>
    <t xml:space="preserve">SAMUEL.MORIN</t>
  </si>
  <si>
    <t xml:space="preserve">Samuel Morin</t>
  </si>
  <si>
    <t xml:space="preserve">Morin</t>
  </si>
  <si>
    <t xml:space="preserve">Kingston</t>
  </si>
  <si>
    <t xml:space="preserve">SCOTT.HARRINGTON</t>
  </si>
  <si>
    <t xml:space="preserve">Scott Harrington</t>
  </si>
  <si>
    <t xml:space="preserve">Harrington</t>
  </si>
  <si>
    <t xml:space="preserve">Scott</t>
  </si>
  <si>
    <t xml:space="preserve">SCOTT.HARTNELL</t>
  </si>
  <si>
    <t xml:space="preserve">Scott Hartnell</t>
  </si>
  <si>
    <t xml:space="preserve">Hartnell</t>
  </si>
  <si>
    <t xml:space="preserve">Oakville</t>
  </si>
  <si>
    <t xml:space="preserve">SCOTT.LAUGHTON</t>
  </si>
  <si>
    <t xml:space="preserve">Scott Laughton</t>
  </si>
  <si>
    <t xml:space="preserve">Laughton</t>
  </si>
  <si>
    <t xml:space="preserve">SCOTT.MAYFIELD</t>
  </si>
  <si>
    <t xml:space="preserve">Scott Mayfield</t>
  </si>
  <si>
    <t xml:space="preserve">Mayfield</t>
  </si>
  <si>
    <t xml:space="preserve">Lower body, Soreness</t>
  </si>
  <si>
    <t xml:space="preserve">SCOTT.WILSON</t>
  </si>
  <si>
    <t xml:space="preserve">Scott Wilson</t>
  </si>
  <si>
    <t xml:space="preserve">PIT, DET, BUF</t>
  </si>
  <si>
    <t xml:space="preserve">Fort McMurray</t>
  </si>
  <si>
    <t xml:space="preserve">SCOTTIE.UPSHALL</t>
  </si>
  <si>
    <t xml:space="preserve">Scottie Upshall</t>
  </si>
  <si>
    <t xml:space="preserve">Upshall</t>
  </si>
  <si>
    <t xml:space="preserve">Scottie</t>
  </si>
  <si>
    <t xml:space="preserve">Kidney, Knee</t>
  </si>
  <si>
    <t xml:space="preserve">Phoenix</t>
  </si>
  <si>
    <t xml:space="preserve">SEAN.COUTURIER</t>
  </si>
  <si>
    <t xml:space="preserve">Sean Couturier</t>
  </si>
  <si>
    <t xml:space="preserve">Couturier</t>
  </si>
  <si>
    <t xml:space="preserve">Sean</t>
  </si>
  <si>
    <t xml:space="preserve">SEAN.KURALY</t>
  </si>
  <si>
    <t xml:space="preserve">Sean Kuraly</t>
  </si>
  <si>
    <t xml:space="preserve">Kuraly</t>
  </si>
  <si>
    <t xml:space="preserve">SEAN.MONAHAN</t>
  </si>
  <si>
    <t xml:space="preserve">Sean Monahan</t>
  </si>
  <si>
    <t xml:space="preserve">Monahan</t>
  </si>
  <si>
    <t xml:space="preserve">Wrist</t>
  </si>
  <si>
    <t xml:space="preserve">Rauma</t>
  </si>
  <si>
    <t xml:space="preserve">SEBASTIAN.AHO</t>
  </si>
  <si>
    <t xml:space="preserve">Sebastian Aho</t>
  </si>
  <si>
    <t xml:space="preserve">Aho</t>
  </si>
  <si>
    <t xml:space="preserve">Sebastian</t>
  </si>
  <si>
    <t xml:space="preserve">5EBASTIAN.AHO</t>
  </si>
  <si>
    <t xml:space="preserve">Wallaceburg</t>
  </si>
  <si>
    <t xml:space="preserve">SETH.GRIFFITH</t>
  </si>
  <si>
    <t xml:space="preserve">Seth Griffith</t>
  </si>
  <si>
    <t xml:space="preserve">Griffith</t>
  </si>
  <si>
    <t xml:space="preserve">Seth</t>
  </si>
  <si>
    <t xml:space="preserve">Arlington</t>
  </si>
  <si>
    <t xml:space="preserve">SETH.JONES</t>
  </si>
  <si>
    <t xml:space="preserve">Seth Jones</t>
  </si>
  <si>
    <t xml:space="preserve">Jones</t>
  </si>
  <si>
    <t xml:space="preserve">Chaska</t>
  </si>
  <si>
    <t xml:space="preserve">SHANE.GERSICH</t>
  </si>
  <si>
    <t xml:space="preserve">Shane Gersich</t>
  </si>
  <si>
    <t xml:space="preserve">Gersich</t>
  </si>
  <si>
    <t xml:space="preserve">Shane</t>
  </si>
  <si>
    <t xml:space="preserve">SHANE.PRINCE</t>
  </si>
  <si>
    <t xml:space="preserve">Shane Prince</t>
  </si>
  <si>
    <t xml:space="preserve">Prince</t>
  </si>
  <si>
    <t xml:space="preserve">SHAWN.MATTHIAS</t>
  </si>
  <si>
    <t xml:space="preserve">Shawn Matthias</t>
  </si>
  <si>
    <t xml:space="preserve">Matthias</t>
  </si>
  <si>
    <t xml:space="preserve">Shawn</t>
  </si>
  <si>
    <t xml:space="preserve">Pembroke Pines</t>
  </si>
  <si>
    <t xml:space="preserve">SHAYNE.GOSTISBEHERE</t>
  </si>
  <si>
    <t xml:space="preserve">Shayne Gostisbehere</t>
  </si>
  <si>
    <t xml:space="preserve">Gostisbehere</t>
  </si>
  <si>
    <t xml:space="preserve">Shayne</t>
  </si>
  <si>
    <t xml:space="preserve">SHEA.THEODORE</t>
  </si>
  <si>
    <t xml:space="preserve">Shea Theodore</t>
  </si>
  <si>
    <t xml:space="preserve">Theodore</t>
  </si>
  <si>
    <t xml:space="preserve">Shea</t>
  </si>
  <si>
    <t xml:space="preserve">Throat</t>
  </si>
  <si>
    <t xml:space="preserve">SHEA.WEBER</t>
  </si>
  <si>
    <t xml:space="preserve">Shea Weber</t>
  </si>
  <si>
    <t xml:space="preserve">Weber</t>
  </si>
  <si>
    <t xml:space="preserve">Cole Harbour</t>
  </si>
  <si>
    <t xml:space="preserve">SIDNEY.CROSBY</t>
  </si>
  <si>
    <t xml:space="preserve">Sidney Crosby</t>
  </si>
  <si>
    <t xml:space="preserve">Crosby</t>
  </si>
  <si>
    <t xml:space="preserve">Sidney</t>
  </si>
  <si>
    <t xml:space="preserve">SLATER.KOEKKOEK</t>
  </si>
  <si>
    <t xml:space="preserve">Slater Koekkoek</t>
  </si>
  <si>
    <t xml:space="preserve">Koekkoek</t>
  </si>
  <si>
    <t xml:space="preserve">Slater</t>
  </si>
  <si>
    <t xml:space="preserve">SONNY.MILANO</t>
  </si>
  <si>
    <t xml:space="preserve">Sonny Milano</t>
  </si>
  <si>
    <t xml:space="preserve">Milano</t>
  </si>
  <si>
    <t xml:space="preserve">Sonny</t>
  </si>
  <si>
    <t xml:space="preserve">Oblique</t>
  </si>
  <si>
    <t xml:space="preserve">SPENCER.FOO</t>
  </si>
  <si>
    <t xml:space="preserve">Spencer Foo</t>
  </si>
  <si>
    <t xml:space="preserve">Foo</t>
  </si>
  <si>
    <t xml:space="preserve">Spencer</t>
  </si>
  <si>
    <t xml:space="preserve">STEFAN.MATTEAU</t>
  </si>
  <si>
    <t xml:space="preserve">Stefan Matteau</t>
  </si>
  <si>
    <t xml:space="preserve">Matteau</t>
  </si>
  <si>
    <t xml:space="preserve">Stefan</t>
  </si>
  <si>
    <t xml:space="preserve">STEFAN.NOESEN</t>
  </si>
  <si>
    <t xml:space="preserve">Stefan Noesen</t>
  </si>
  <si>
    <t xml:space="preserve">Noesen</t>
  </si>
  <si>
    <t xml:space="preserve">Ellwood City</t>
  </si>
  <si>
    <t xml:space="preserve">STEPHEN.JOHNS</t>
  </si>
  <si>
    <t xml:space="preserve">Stephen Johns</t>
  </si>
  <si>
    <t xml:space="preserve">Johns</t>
  </si>
  <si>
    <t xml:space="preserve">Stephen</t>
  </si>
  <si>
    <t xml:space="preserve">STEVE.BERNIER</t>
  </si>
  <si>
    <t xml:space="preserve">Steve Bernier</t>
  </si>
  <si>
    <t xml:space="preserve">Bernier</t>
  </si>
  <si>
    <t xml:space="preserve">Steve</t>
  </si>
  <si>
    <t xml:space="preserve">Chambersburg</t>
  </si>
  <si>
    <t xml:space="preserve">STEVEN.FOGARTY</t>
  </si>
  <si>
    <t xml:space="preserve">Steven Fogarty</t>
  </si>
  <si>
    <t xml:space="preserve">Fogarty</t>
  </si>
  <si>
    <t xml:space="preserve">Steven</t>
  </si>
  <si>
    <t xml:space="preserve">STEVEN.KAMPFER</t>
  </si>
  <si>
    <t xml:space="preserve">Steven Kampfer</t>
  </si>
  <si>
    <t xml:space="preserve">Kampfer</t>
  </si>
  <si>
    <t xml:space="preserve">Bronxville</t>
  </si>
  <si>
    <t xml:space="preserve">STEVEN.SANTINI</t>
  </si>
  <si>
    <t xml:space="preserve">Steven Santini</t>
  </si>
  <si>
    <t xml:space="preserve">Santini</t>
  </si>
  <si>
    <t xml:space="preserve">STEVEN.STAMKOS</t>
  </si>
  <si>
    <t xml:space="preserve">Steven Stamkos</t>
  </si>
  <si>
    <t xml:space="preserve">Stamkos</t>
  </si>
  <si>
    <t xml:space="preserve">Zurich</t>
  </si>
  <si>
    <t xml:space="preserve">SVEN.ANDRIGHETTO</t>
  </si>
  <si>
    <t xml:space="preserve">Sven Andrighetto</t>
  </si>
  <si>
    <t xml:space="preserve">Andrighetto</t>
  </si>
  <si>
    <t xml:space="preserve">Sven</t>
  </si>
  <si>
    <t xml:space="preserve">SVEN.BAERTSCHI</t>
  </si>
  <si>
    <t xml:space="preserve">Sven Baertschi</t>
  </si>
  <si>
    <t xml:space="preserve">Baertschi</t>
  </si>
  <si>
    <t xml:space="preserve">Jaw, Shoulder</t>
  </si>
  <si>
    <t xml:space="preserve">Chatham</t>
  </si>
  <si>
    <t xml:space="preserve">TJ.BRODIE</t>
  </si>
  <si>
    <t xml:space="preserve">T.J. Brodie</t>
  </si>
  <si>
    <t xml:space="preserve">Brodie</t>
  </si>
  <si>
    <t xml:space="preserve">TJ</t>
  </si>
  <si>
    <t xml:space="preserve">T.J..OSHIE</t>
  </si>
  <si>
    <t xml:space="preserve">T.J. Oshie</t>
  </si>
  <si>
    <t xml:space="preserve">Oshie</t>
  </si>
  <si>
    <t xml:space="preserve">T.J.</t>
  </si>
  <si>
    <t xml:space="preserve">TAGE.THOMPSON</t>
  </si>
  <si>
    <t xml:space="preserve">Tage Thompson</t>
  </si>
  <si>
    <t xml:space="preserve">Tage</t>
  </si>
  <si>
    <t xml:space="preserve">Grande Prairie</t>
  </si>
  <si>
    <t xml:space="preserve">TANNER.FRITZ</t>
  </si>
  <si>
    <t xml:space="preserve">Tanner Fritz</t>
  </si>
  <si>
    <t xml:space="preserve">Fritz</t>
  </si>
  <si>
    <t xml:space="preserve">Tanner</t>
  </si>
  <si>
    <t xml:space="preserve">TANNER.GLASS</t>
  </si>
  <si>
    <t xml:space="preserve">Tanner Glass</t>
  </si>
  <si>
    <t xml:space="preserve">Glass</t>
  </si>
  <si>
    <t xml:space="preserve">Hancock</t>
  </si>
  <si>
    <t xml:space="preserve">TANNER.KERO</t>
  </si>
  <si>
    <t xml:space="preserve">Tanner Kero</t>
  </si>
  <si>
    <t xml:space="preserve">Kero</t>
  </si>
  <si>
    <t xml:space="preserve">TANNER.PEARSON</t>
  </si>
  <si>
    <t xml:space="preserve">Tanner Pearson</t>
  </si>
  <si>
    <t xml:space="preserve">Pearson</t>
  </si>
  <si>
    <t xml:space="preserve">TAYLOR.CHORNEY</t>
  </si>
  <si>
    <t xml:space="preserve">Taylor Chorney</t>
  </si>
  <si>
    <t xml:space="preserve">Chorney</t>
  </si>
  <si>
    <t xml:space="preserve">Taylor</t>
  </si>
  <si>
    <t xml:space="preserve">WSH, CBJ</t>
  </si>
  <si>
    <t xml:space="preserve">TAYLOR.FEDUN</t>
  </si>
  <si>
    <t xml:space="preserve">Taylor Fedun</t>
  </si>
  <si>
    <t xml:space="preserve">Fedun</t>
  </si>
  <si>
    <t xml:space="preserve">TAYLOR.HALL</t>
  </si>
  <si>
    <t xml:space="preserve">Taylor Hall</t>
  </si>
  <si>
    <t xml:space="preserve">Hall</t>
  </si>
  <si>
    <t xml:space="preserve">Hand, Knee</t>
  </si>
  <si>
    <t xml:space="preserve">TAYLOR.LEIER</t>
  </si>
  <si>
    <t xml:space="preserve">Taylor Leier</t>
  </si>
  <si>
    <t xml:space="preserve">Leier</t>
  </si>
  <si>
    <t xml:space="preserve">TEUVO.TERAVAINEN</t>
  </si>
  <si>
    <t xml:space="preserve">Teuvo Teravainen</t>
  </si>
  <si>
    <t xml:space="preserve">Teravainen</t>
  </si>
  <si>
    <t xml:space="preserve">Teuvo</t>
  </si>
  <si>
    <t xml:space="preserve">Sainte-Marie</t>
  </si>
  <si>
    <t xml:space="preserve">THOMAS.CHABOT</t>
  </si>
  <si>
    <t xml:space="preserve">Thomas Chabot</t>
  </si>
  <si>
    <t xml:space="preserve">Chabot</t>
  </si>
  <si>
    <t xml:space="preserve">Thomas</t>
  </si>
  <si>
    <t xml:space="preserve">THOMAS.HICKEY</t>
  </si>
  <si>
    <t xml:space="preserve">Thomas Hickey</t>
  </si>
  <si>
    <t xml:space="preserve">Hickey</t>
  </si>
  <si>
    <t xml:space="preserve">Vienna</t>
  </si>
  <si>
    <t xml:space="preserve">THOMAS.VANEK</t>
  </si>
  <si>
    <t xml:space="preserve">Thomas Vanek</t>
  </si>
  <si>
    <t xml:space="preserve">Vanek</t>
  </si>
  <si>
    <t xml:space="preserve">VAN, CBJ</t>
  </si>
  <si>
    <t xml:space="preserve">TIM.HEED</t>
  </si>
  <si>
    <t xml:space="preserve">Tim Heed</t>
  </si>
  <si>
    <t xml:space="preserve">Heed</t>
  </si>
  <si>
    <t xml:space="preserve">Tim</t>
  </si>
  <si>
    <t xml:space="preserve">Merrimack</t>
  </si>
  <si>
    <t xml:space="preserve">TIM.SCHALLER</t>
  </si>
  <si>
    <t xml:space="preserve">Tim Schaller</t>
  </si>
  <si>
    <t xml:space="preserve">Schaller</t>
  </si>
  <si>
    <t xml:space="preserve">Herisau</t>
  </si>
  <si>
    <t xml:space="preserve">TIMO.MEIER</t>
  </si>
  <si>
    <t xml:space="preserve">Timo Meier</t>
  </si>
  <si>
    <t xml:space="preserve">Meier</t>
  </si>
  <si>
    <t xml:space="preserve">Timo</t>
  </si>
  <si>
    <t xml:space="preserve">Landshut</t>
  </si>
  <si>
    <t xml:space="preserve">TOBIAS.RIEDER</t>
  </si>
  <si>
    <t xml:space="preserve">Tobias Rieder</t>
  </si>
  <si>
    <t xml:space="preserve">Rieder</t>
  </si>
  <si>
    <t xml:space="preserve">Tobias</t>
  </si>
  <si>
    <t xml:space="preserve">ARI, LAK</t>
  </si>
  <si>
    <t xml:space="preserve">Nordingra</t>
  </si>
  <si>
    <t xml:space="preserve">TOBIAS.ENSTROM</t>
  </si>
  <si>
    <t xml:space="preserve">Toby Enstrom</t>
  </si>
  <si>
    <t xml:space="preserve">Enstrom</t>
  </si>
  <si>
    <t xml:space="preserve">Toby</t>
  </si>
  <si>
    <t xml:space="preserve">TOM.KUHNHACKL</t>
  </si>
  <si>
    <t xml:space="preserve">Tom Kuhnhackl</t>
  </si>
  <si>
    <t xml:space="preserve">Kuhnhackl</t>
  </si>
  <si>
    <t xml:space="preserve">Tom</t>
  </si>
  <si>
    <t xml:space="preserve">TOM.PYATT</t>
  </si>
  <si>
    <t xml:space="preserve">Tom Pyatt</t>
  </si>
  <si>
    <t xml:space="preserve">Pyatt</t>
  </si>
  <si>
    <t xml:space="preserve">TOM.WILSON</t>
  </si>
  <si>
    <t xml:space="preserve">Tom Wilson</t>
  </si>
  <si>
    <t xml:space="preserve">Praha</t>
  </si>
  <si>
    <t xml:space="preserve">TOMAS.HERTL</t>
  </si>
  <si>
    <t xml:space="preserve">Tomas Hertl</t>
  </si>
  <si>
    <t xml:space="preserve">Hertl</t>
  </si>
  <si>
    <t xml:space="preserve">Tomas</t>
  </si>
  <si>
    <t xml:space="preserve">TOMAS.HYKA</t>
  </si>
  <si>
    <t xml:space="preserve">Tomas Hyka</t>
  </si>
  <si>
    <t xml:space="preserve">Hyka</t>
  </si>
  <si>
    <t xml:space="preserve">TOMAS.JURCO</t>
  </si>
  <si>
    <t xml:space="preserve">Tomas Jurco</t>
  </si>
  <si>
    <t xml:space="preserve">Jurco</t>
  </si>
  <si>
    <t xml:space="preserve">TOMAS.NOSEK</t>
  </si>
  <si>
    <t xml:space="preserve">Tomas Nosek</t>
  </si>
  <si>
    <t xml:space="preserve">Nosek</t>
  </si>
  <si>
    <t xml:space="preserve">TOMAS.PLEKANEC</t>
  </si>
  <si>
    <t xml:space="preserve">Tomas Plekanec</t>
  </si>
  <si>
    <t xml:space="preserve">Plekanec</t>
  </si>
  <si>
    <t xml:space="preserve">MTL, TOR</t>
  </si>
  <si>
    <t xml:space="preserve">Ilava</t>
  </si>
  <si>
    <t xml:space="preserve">TOMAS.TATAR</t>
  </si>
  <si>
    <t xml:space="preserve">Tomas Tatar</t>
  </si>
  <si>
    <t xml:space="preserve">Tatar</t>
  </si>
  <si>
    <t xml:space="preserve">DET, VGK</t>
  </si>
  <si>
    <t xml:space="preserve">Evanston</t>
  </si>
  <si>
    <t xml:space="preserve">TOMMY.WINGELS</t>
  </si>
  <si>
    <t xml:space="preserve">Tommy Wingels</t>
  </si>
  <si>
    <t xml:space="preserve">Wingels</t>
  </si>
  <si>
    <t xml:space="preserve">Tommy</t>
  </si>
  <si>
    <t xml:space="preserve">CHI, BOS</t>
  </si>
  <si>
    <t xml:space="preserve">TOREY.KRUG</t>
  </si>
  <si>
    <t xml:space="preserve">Torey Krug</t>
  </si>
  <si>
    <t xml:space="preserve">Krug</t>
  </si>
  <si>
    <t xml:space="preserve">Torey</t>
  </si>
  <si>
    <t xml:space="preserve">TORREY.MITCHELL</t>
  </si>
  <si>
    <t xml:space="preserve">Torrey Mitchell</t>
  </si>
  <si>
    <t xml:space="preserve">Torrey</t>
  </si>
  <si>
    <t xml:space="preserve">MTL, LAK</t>
  </si>
  <si>
    <t xml:space="preserve">Hopkins</t>
  </si>
  <si>
    <t xml:space="preserve">TRAVIS.BOYD</t>
  </si>
  <si>
    <t xml:space="preserve">Travis Boyd</t>
  </si>
  <si>
    <t xml:space="preserve">Boyd</t>
  </si>
  <si>
    <t xml:space="preserve">Travis</t>
  </si>
  <si>
    <t xml:space="preserve">TRAVIS.DERMOTT</t>
  </si>
  <si>
    <t xml:space="preserve">Travis Dermott</t>
  </si>
  <si>
    <t xml:space="preserve">Dermott</t>
  </si>
  <si>
    <t xml:space="preserve">St. Malo</t>
  </si>
  <si>
    <t xml:space="preserve">TRAVIS.HAMONIC</t>
  </si>
  <si>
    <t xml:space="preserve">Travis Hamonic</t>
  </si>
  <si>
    <t xml:space="preserve">Hamonic</t>
  </si>
  <si>
    <t xml:space="preserve">TRAVIS.KONECNY</t>
  </si>
  <si>
    <t xml:space="preserve">Travis Konecny</t>
  </si>
  <si>
    <t xml:space="preserve">Konecny</t>
  </si>
  <si>
    <t xml:space="preserve">Elkhorn</t>
  </si>
  <si>
    <t xml:space="preserve">TRAVIS.SANHEIM</t>
  </si>
  <si>
    <t xml:space="preserve">Travis Sanheim</t>
  </si>
  <si>
    <t xml:space="preserve">Sanheim</t>
  </si>
  <si>
    <t xml:space="preserve">TRAVIS.ZAJAC</t>
  </si>
  <si>
    <t xml:space="preserve">Travis Zajac</t>
  </si>
  <si>
    <t xml:space="preserve">Zajac</t>
  </si>
  <si>
    <t xml:space="preserve">TREVOR.CARRICK</t>
  </si>
  <si>
    <t xml:space="preserve">Trevor Carrick</t>
  </si>
  <si>
    <t xml:space="preserve">Trevor</t>
  </si>
  <si>
    <t xml:space="preserve">TREVOR.DALEY</t>
  </si>
  <si>
    <t xml:space="preserve">Trevor Daley</t>
  </si>
  <si>
    <t xml:space="preserve">Daley</t>
  </si>
  <si>
    <t xml:space="preserve">Salt Lake City</t>
  </si>
  <si>
    <t xml:space="preserve">TREVOR.LEWIS</t>
  </si>
  <si>
    <t xml:space="preserve">Trevor Lewis</t>
  </si>
  <si>
    <t xml:space="preserve">Lewis</t>
  </si>
  <si>
    <t xml:space="preserve">Concussion, Upper body</t>
  </si>
  <si>
    <t xml:space="preserve">TREVOR.MURPHY</t>
  </si>
  <si>
    <t xml:space="preserve">Trevor Murphy</t>
  </si>
  <si>
    <t xml:space="preserve">TREVOR.VAN RIEMSDYK</t>
  </si>
  <si>
    <t xml:space="preserve">Trevor van Riemsdyk</t>
  </si>
  <si>
    <t xml:space="preserve">TROY.BROUWER</t>
  </si>
  <si>
    <t xml:space="preserve">Troy Brouwer</t>
  </si>
  <si>
    <t xml:space="preserve">Brouwer</t>
  </si>
  <si>
    <t xml:space="preserve">Troy</t>
  </si>
  <si>
    <t xml:space="preserve">TROY.STECHER</t>
  </si>
  <si>
    <t xml:space="preserve">Troy Stecher</t>
  </si>
  <si>
    <t xml:space="preserve">Stecher</t>
  </si>
  <si>
    <t xml:space="preserve">TROY.TERRY</t>
  </si>
  <si>
    <t xml:space="preserve">Troy Terry</t>
  </si>
  <si>
    <t xml:space="preserve">Terry</t>
  </si>
  <si>
    <t xml:space="preserve">Dubuque</t>
  </si>
  <si>
    <t xml:space="preserve">IA</t>
  </si>
  <si>
    <t xml:space="preserve">TUCKER.POOLMAN</t>
  </si>
  <si>
    <t xml:space="preserve">Tucker Poolman</t>
  </si>
  <si>
    <t xml:space="preserve">Poolman</t>
  </si>
  <si>
    <t xml:space="preserve">Tucker</t>
  </si>
  <si>
    <t xml:space="preserve">TY.RATTIE</t>
  </si>
  <si>
    <t xml:space="preserve">Ty Rattie</t>
  </si>
  <si>
    <t xml:space="preserve">Rattie</t>
  </si>
  <si>
    <t xml:space="preserve">Ty</t>
  </si>
  <si>
    <t xml:space="preserve">TYLER.BERTUZZI</t>
  </si>
  <si>
    <t xml:space="preserve">Tyler Bertuzzi</t>
  </si>
  <si>
    <t xml:space="preserve">Bertuzzi</t>
  </si>
  <si>
    <t xml:space="preserve">Tyler</t>
  </si>
  <si>
    <t xml:space="preserve">TYLER.BOZAK</t>
  </si>
  <si>
    <t xml:space="preserve">Tyler Bozak</t>
  </si>
  <si>
    <t xml:space="preserve">Bozak</t>
  </si>
  <si>
    <t xml:space="preserve">TYLER.ENNIS</t>
  </si>
  <si>
    <t xml:space="preserve">Tyler Ennis</t>
  </si>
  <si>
    <t xml:space="preserve">Ennis</t>
  </si>
  <si>
    <t xml:space="preserve">TYLER.GRAOVAC</t>
  </si>
  <si>
    <t xml:space="preserve">Tyler Graovac</t>
  </si>
  <si>
    <t xml:space="preserve">Graovac</t>
  </si>
  <si>
    <t xml:space="preserve">TYLER.JOHNSON</t>
  </si>
  <si>
    <t xml:space="preserve">Tyler Johnson</t>
  </si>
  <si>
    <t xml:space="preserve">St. Clair</t>
  </si>
  <si>
    <t xml:space="preserve">TYLER.MOTTE</t>
  </si>
  <si>
    <t xml:space="preserve">Tyler Motte</t>
  </si>
  <si>
    <t xml:space="preserve">Motte</t>
  </si>
  <si>
    <t xml:space="preserve">CBJ, VAN</t>
  </si>
  <si>
    <t xml:space="preserve">Houston</t>
  </si>
  <si>
    <t xml:space="preserve">TYLER.MYERS</t>
  </si>
  <si>
    <t xml:space="preserve">Tyler Myers</t>
  </si>
  <si>
    <t xml:space="preserve">Myers</t>
  </si>
  <si>
    <t xml:space="preserve">TYLER.PITLICK</t>
  </si>
  <si>
    <t xml:space="preserve">Tyler Pitlick</t>
  </si>
  <si>
    <t xml:space="preserve">Pitlick</t>
  </si>
  <si>
    <t xml:space="preserve">TYLER.SEGUIN</t>
  </si>
  <si>
    <t xml:space="preserve">Tyler Seguin</t>
  </si>
  <si>
    <t xml:space="preserve">Seguin</t>
  </si>
  <si>
    <t xml:space="preserve">TYLER.TOFFOLI</t>
  </si>
  <si>
    <t xml:space="preserve">Tyler Toffoli</t>
  </si>
  <si>
    <t xml:space="preserve">Toffoli</t>
  </si>
  <si>
    <t xml:space="preserve">TYRELL.GOULBOURNE</t>
  </si>
  <si>
    <t xml:space="preserve">Tyrell Goulbourne</t>
  </si>
  <si>
    <t xml:space="preserve">Goulbourne</t>
  </si>
  <si>
    <t xml:space="preserve">Tyrell</t>
  </si>
  <si>
    <t xml:space="preserve">TYSON.BARRIE</t>
  </si>
  <si>
    <t xml:space="preserve">Tyson Barrie</t>
  </si>
  <si>
    <t xml:space="preserve">Tyson</t>
  </si>
  <si>
    <t xml:space="preserve">TYSON.JOST</t>
  </si>
  <si>
    <t xml:space="preserve">Tyson Jost</t>
  </si>
  <si>
    <t xml:space="preserve">Jost</t>
  </si>
  <si>
    <t xml:space="preserve">Leg, Lower body</t>
  </si>
  <si>
    <t xml:space="preserve">VADIM.SHIPACHYOV</t>
  </si>
  <si>
    <t xml:space="preserve">Vadim Shipachyov</t>
  </si>
  <si>
    <t xml:space="preserve">Shipachyov</t>
  </si>
  <si>
    <t xml:space="preserve">Vadim</t>
  </si>
  <si>
    <t xml:space="preserve">St. Petersburg</t>
  </si>
  <si>
    <t xml:space="preserve">VALENTIN.ZYKOV</t>
  </si>
  <si>
    <t xml:space="preserve">Valentin Zykov</t>
  </si>
  <si>
    <t xml:space="preserve">Zykov</t>
  </si>
  <si>
    <t xml:space="preserve">Valentin</t>
  </si>
  <si>
    <t xml:space="preserve">VALTTERI.FILPPULA</t>
  </si>
  <si>
    <t xml:space="preserve">Valtteri Filppula</t>
  </si>
  <si>
    <t xml:space="preserve">Filppula</t>
  </si>
  <si>
    <t xml:space="preserve">Valtteri</t>
  </si>
  <si>
    <t xml:space="preserve">Ust-Kamenogorsk</t>
  </si>
  <si>
    <t xml:space="preserve">KAZ</t>
  </si>
  <si>
    <t xml:space="preserve">VICTOR.ANTIPIN</t>
  </si>
  <si>
    <t xml:space="preserve">Victor Antipin</t>
  </si>
  <si>
    <t xml:space="preserve">Antipin</t>
  </si>
  <si>
    <t xml:space="preserve">Victor</t>
  </si>
  <si>
    <t xml:space="preserve">VICTOR.EJDSELL</t>
  </si>
  <si>
    <t xml:space="preserve">Victor Ejdsell</t>
  </si>
  <si>
    <t xml:space="preserve">Ejdsell</t>
  </si>
  <si>
    <t xml:space="preserve">VICTOR.HEDMAN</t>
  </si>
  <si>
    <t xml:space="preserve">Victor Hedman</t>
  </si>
  <si>
    <t xml:space="preserve">Hedman</t>
  </si>
  <si>
    <t xml:space="preserve">Woodbridge</t>
  </si>
  <si>
    <t xml:space="preserve">VICTOR.METE</t>
  </si>
  <si>
    <t xml:space="preserve">Victor Mete</t>
  </si>
  <si>
    <t xml:space="preserve">Mete</t>
  </si>
  <si>
    <t xml:space="preserve">Finger</t>
  </si>
  <si>
    <t xml:space="preserve">Leksand</t>
  </si>
  <si>
    <t xml:space="preserve">VICTOR.RASK</t>
  </si>
  <si>
    <t xml:space="preserve">Victor Rask</t>
  </si>
  <si>
    <t xml:space="preserve">Rask</t>
  </si>
  <si>
    <t xml:space="preserve">VIKTOR.ARVIDSSON</t>
  </si>
  <si>
    <t xml:space="preserve">Viktor Arvidsson</t>
  </si>
  <si>
    <t xml:space="preserve">Arvidsson</t>
  </si>
  <si>
    <t xml:space="preserve">Viktor</t>
  </si>
  <si>
    <t xml:space="preserve">VINCE.DUNN</t>
  </si>
  <si>
    <t xml:space="preserve">Vince Dunn</t>
  </si>
  <si>
    <t xml:space="preserve">Dunn</t>
  </si>
  <si>
    <t xml:space="preserve">Vince</t>
  </si>
  <si>
    <t xml:space="preserve">VINCENT.TROCHECK</t>
  </si>
  <si>
    <t xml:space="preserve">Vincent Trocheck</t>
  </si>
  <si>
    <t xml:space="preserve">Trocheck</t>
  </si>
  <si>
    <t xml:space="preserve">Vincent</t>
  </si>
  <si>
    <t xml:space="preserve">Excelsior</t>
  </si>
  <si>
    <t xml:space="preserve">VINNI.LETTIERI</t>
  </si>
  <si>
    <t xml:space="preserve">Vinni Lettieri</t>
  </si>
  <si>
    <t xml:space="preserve">Lettieri</t>
  </si>
  <si>
    <t xml:space="preserve">Vinni</t>
  </si>
  <si>
    <t xml:space="preserve">VINNIE.HINOSTROZA</t>
  </si>
  <si>
    <t xml:space="preserve">Vinnie Hinostroza</t>
  </si>
  <si>
    <t xml:space="preserve">Hinostroza</t>
  </si>
  <si>
    <t xml:space="preserve">Vinnie</t>
  </si>
  <si>
    <t xml:space="preserve">Trebic</t>
  </si>
  <si>
    <t xml:space="preserve">VLADIMIR.SOBOTKA</t>
  </si>
  <si>
    <t xml:space="preserve">Vladimir Sobotka</t>
  </si>
  <si>
    <t xml:space="preserve">Sobotka</t>
  </si>
  <si>
    <t xml:space="preserve">Vladimir</t>
  </si>
  <si>
    <t xml:space="preserve">VLADIMIR.TARASENKO</t>
  </si>
  <si>
    <t xml:space="preserve">Vladimir Tarasenko</t>
  </si>
  <si>
    <t xml:space="preserve">Tarasenko</t>
  </si>
  <si>
    <t xml:space="preserve">Orsk</t>
  </si>
  <si>
    <t xml:space="preserve">VLADISLAV.KAMENEV</t>
  </si>
  <si>
    <t xml:space="preserve">Vladislav Kamenev</t>
  </si>
  <si>
    <t xml:space="preserve">Kamenev</t>
  </si>
  <si>
    <t xml:space="preserve">Vladislav</t>
  </si>
  <si>
    <t xml:space="preserve">Zhukovskiy</t>
  </si>
  <si>
    <t xml:space="preserve">VLADISLAV.NAMESTNIKOV</t>
  </si>
  <si>
    <t xml:space="preserve">Vladislav Namestnikov</t>
  </si>
  <si>
    <t xml:space="preserve">Namestnikov</t>
  </si>
  <si>
    <t xml:space="preserve">TBL, NYR</t>
  </si>
  <si>
    <t xml:space="preserve">WADE.MEGAN</t>
  </si>
  <si>
    <t xml:space="preserve">Wade Megan</t>
  </si>
  <si>
    <t xml:space="preserve">Megan</t>
  </si>
  <si>
    <t xml:space="preserve">Wade</t>
  </si>
  <si>
    <t xml:space="preserve">WARREN.FOEGELE</t>
  </si>
  <si>
    <t xml:space="preserve">Warren Foegele</t>
  </si>
  <si>
    <t xml:space="preserve">Foegele</t>
  </si>
  <si>
    <t xml:space="preserve">WAYNE.SIMMONDS</t>
  </si>
  <si>
    <t xml:space="preserve">Wayne Simmonds</t>
  </si>
  <si>
    <t xml:space="preserve">Simmonds</t>
  </si>
  <si>
    <t xml:space="preserve">Wayne</t>
  </si>
  <si>
    <t xml:space="preserve">Sun Prairie</t>
  </si>
  <si>
    <t xml:space="preserve">WILL.BUTCHER</t>
  </si>
  <si>
    <t xml:space="preserve">Will Butcher</t>
  </si>
  <si>
    <t xml:space="preserve">Butcher</t>
  </si>
  <si>
    <t xml:space="preserve">Will</t>
  </si>
  <si>
    <t xml:space="preserve">WILL.O'NEILL</t>
  </si>
  <si>
    <t xml:space="preserve">Will O'Neill</t>
  </si>
  <si>
    <t xml:space="preserve">O'Neill</t>
  </si>
  <si>
    <t xml:space="preserve">WILLIAM.CARRIER</t>
  </si>
  <si>
    <t xml:space="preserve">William Carrier</t>
  </si>
  <si>
    <t xml:space="preserve">Carrier</t>
  </si>
  <si>
    <t xml:space="preserve">William</t>
  </si>
  <si>
    <t xml:space="preserve">Marsta</t>
  </si>
  <si>
    <t xml:space="preserve">WILLIAM.KARLSSON</t>
  </si>
  <si>
    <t xml:space="preserve">William Karlsson</t>
  </si>
  <si>
    <t xml:space="preserve">WILLIAM.NYLANDER</t>
  </si>
  <si>
    <t xml:space="preserve">William Nylander</t>
  </si>
  <si>
    <t xml:space="preserve">Bayonne</t>
  </si>
  <si>
    <t xml:space="preserve">XAVIER.OUELLET</t>
  </si>
  <si>
    <t xml:space="preserve">Xavier Ouellet</t>
  </si>
  <si>
    <t xml:space="preserve">Ouellet</t>
  </si>
  <si>
    <t xml:space="preserve">Xavier</t>
  </si>
  <si>
    <t xml:space="preserve">Saint-Narcisse</t>
  </si>
  <si>
    <t xml:space="preserve">YANNI.GOURDE</t>
  </si>
  <si>
    <t xml:space="preserve">Yanni Gourde</t>
  </si>
  <si>
    <t xml:space="preserve">Gourde</t>
  </si>
  <si>
    <t xml:space="preserve">Yanni</t>
  </si>
  <si>
    <t xml:space="preserve">Morges</t>
  </si>
  <si>
    <t xml:space="preserve">YANNICK.WEBER</t>
  </si>
  <si>
    <t xml:space="preserve">Yannick Weber</t>
  </si>
  <si>
    <t xml:space="preserve">Yannick</t>
  </si>
  <si>
    <t xml:space="preserve">Ivry-sur-Seine</t>
  </si>
  <si>
    <t xml:space="preserve">YOHANN.AUVITU</t>
  </si>
  <si>
    <t xml:space="preserve">Yohann Auvitu</t>
  </si>
  <si>
    <t xml:space="preserve">Auvitu</t>
  </si>
  <si>
    <t xml:space="preserve">Yohann</t>
  </si>
  <si>
    <t xml:space="preserve">Paris</t>
  </si>
  <si>
    <t xml:space="preserve">ZAC.DALPE</t>
  </si>
  <si>
    <t xml:space="preserve">Zac Dalpe</t>
  </si>
  <si>
    <t xml:space="preserve">Dalpe</t>
  </si>
  <si>
    <t xml:space="preserve">Zac</t>
  </si>
  <si>
    <t xml:space="preserve">ZAC.RINALDO</t>
  </si>
  <si>
    <t xml:space="preserve">Zac Rinaldo</t>
  </si>
  <si>
    <t xml:space="preserve">Rinaldo</t>
  </si>
  <si>
    <t xml:space="preserve">Staten Island</t>
  </si>
  <si>
    <t xml:space="preserve">ZACH.ASTON-REESE</t>
  </si>
  <si>
    <t xml:space="preserve">Zach Aston-Reese</t>
  </si>
  <si>
    <t xml:space="preserve">Aston-Reese</t>
  </si>
  <si>
    <t xml:space="preserve">Zach</t>
  </si>
  <si>
    <t xml:space="preserve">Massena</t>
  </si>
  <si>
    <t xml:space="preserve">ZACH.BOGOSIAN</t>
  </si>
  <si>
    <t xml:space="preserve">Zach Bogosian</t>
  </si>
  <si>
    <t xml:space="preserve">Bogosian</t>
  </si>
  <si>
    <t xml:space="preserve">ZACH.HYMAN</t>
  </si>
  <si>
    <t xml:space="preserve">Zach Hyman</t>
  </si>
  <si>
    <t xml:space="preserve">Hyman</t>
  </si>
  <si>
    <t xml:space="preserve">ZACH.PARISE</t>
  </si>
  <si>
    <t xml:space="preserve">Zach Parise</t>
  </si>
  <si>
    <t xml:space="preserve">Parise</t>
  </si>
  <si>
    <t xml:space="preserve">Traverse City</t>
  </si>
  <si>
    <t xml:space="preserve">ZACH.REDMOND</t>
  </si>
  <si>
    <t xml:space="preserve">Zach Redmond</t>
  </si>
  <si>
    <t xml:space="preserve">Redmond</t>
  </si>
  <si>
    <t xml:space="preserve">Carmel</t>
  </si>
  <si>
    <t xml:space="preserve">ZACH.TROTMAN</t>
  </si>
  <si>
    <t xml:space="preserve">Zach Trotman</t>
  </si>
  <si>
    <t xml:space="preserve">Trotman</t>
  </si>
  <si>
    <t xml:space="preserve">ZACH.WERENSKI</t>
  </si>
  <si>
    <t xml:space="preserve">Zach Werenski</t>
  </si>
  <si>
    <t xml:space="preserve">Werenski</t>
  </si>
  <si>
    <t xml:space="preserve">ZACH.WHITECLOUD</t>
  </si>
  <si>
    <t xml:space="preserve">Zach Whitecloud</t>
  </si>
  <si>
    <t xml:space="preserve">Whitecloud</t>
  </si>
  <si>
    <t xml:space="preserve">ZACK.KASSIAN</t>
  </si>
  <si>
    <t xml:space="preserve">Zack Kassian</t>
  </si>
  <si>
    <t xml:space="preserve">Kassian</t>
  </si>
  <si>
    <t xml:space="preserve">Zack</t>
  </si>
  <si>
    <t xml:space="preserve">Leg, Undisclosed</t>
  </si>
  <si>
    <t xml:space="preserve">ZACK.MITCHELL</t>
  </si>
  <si>
    <t xml:space="preserve">Zack Mitchell</t>
  </si>
  <si>
    <t xml:space="preserve">Maple Creek</t>
  </si>
  <si>
    <t xml:space="preserve">ZACK.SMITH</t>
  </si>
  <si>
    <t xml:space="preserve">Zack Smith</t>
  </si>
  <si>
    <t xml:space="preserve">ZDENO.CHARA</t>
  </si>
  <si>
    <t xml:space="preserve">Zdeno Chara</t>
  </si>
  <si>
    <t xml:space="preserve">Chara</t>
  </si>
  <si>
    <t xml:space="preserve">Zdeno</t>
  </si>
  <si>
    <t xml:space="preserve">Riga</t>
  </si>
  <si>
    <t xml:space="preserve">LVA</t>
  </si>
  <si>
    <t xml:space="preserve">ZEMGUS.GIRGENSONS</t>
  </si>
  <si>
    <t xml:space="preserve">Zemgus Girgensons</t>
  </si>
  <si>
    <t xml:space="preserve">Girgensons</t>
  </si>
  <si>
    <t xml:space="preserve">Zemgus</t>
  </si>
  <si>
    <t xml:space="preserve">Important Preamble</t>
  </si>
  <si>
    <t xml:space="preserve">The volume of information in this spreadsheet can be overwhelming, especially with the confusing acronyms.</t>
  </si>
  <si>
    <t xml:space="preserve">This really isn't an introductory spreadsheet, it is a comprehensive one for those familiar with hockey analytics.</t>
  </si>
  <si>
    <t xml:space="preserve">This is mostly the raw data, with only the most popular diffs, per-60 minute rates, and percentages, but with the ability to calculate your own.</t>
  </si>
  <si>
    <t xml:space="preserve">The stats are grouped by category, and the second row contains an acronym of the data source, which are explained on the ABOUT tab</t>
  </si>
  <si>
    <t xml:space="preserve">Most data sources don't agree even on common stats, and sometimes aren't even close, so multiple instance of several stats are listed in the most contentious cases</t>
  </si>
  <si>
    <t xml:space="preserve">Possible Data Issues</t>
  </si>
  <si>
    <t xml:space="preserve">There are always players who mid-season name changes could cause problems. This year, it's Zach Anton-Reese, and Danny O'Regan</t>
  </si>
  <si>
    <t xml:space="preserve">There could also be issues with players of the same name, Sebastian Aho</t>
  </si>
  <si>
    <t xml:space="preserve">Section</t>
  </si>
  <si>
    <t xml:space="preserve">Meaning</t>
  </si>
  <si>
    <t xml:space="preserve">Some basic totals for the player's entire career, including this season</t>
  </si>
  <si>
    <t xml:space="preserve">All-in-one stats, like GVT, Point Shares, and WAR</t>
  </si>
  <si>
    <t xml:space="preserve">Contractual information, like cap hit and no-move clauses</t>
  </si>
  <si>
    <t xml:space="preserve">Stats about faceoffs</t>
  </si>
  <si>
    <t xml:space="preserve">Additional information about the player's goals and shots.</t>
  </si>
  <si>
    <t xml:space="preserve">The individual's own counting stats, beyond primary stats</t>
  </si>
  <si>
    <t xml:space="preserve">How the team performs with that player on the ice</t>
  </si>
  <si>
    <t xml:space="preserve">A mixed bag of other stats</t>
  </si>
  <si>
    <t xml:space="preserve">Stats about penalties taken and drawn</t>
  </si>
  <si>
    <t xml:space="preserve">Information about the individual, such as birth date and handedness</t>
  </si>
  <si>
    <t xml:space="preserve">Player Usage</t>
  </si>
  <si>
    <t xml:space="preserve">Stats about a player's deployment that can help place other numbers into context</t>
  </si>
  <si>
    <t xml:space="preserve">Traditional stats, like goals and assists</t>
  </si>
  <si>
    <t xml:space="preserve">Quality of Competition Stats</t>
  </si>
  <si>
    <t xml:space="preserve">How the player's opponents perform, to establish the typical quality of competition</t>
  </si>
  <si>
    <t xml:space="preserve">Quality of Teammate Stats</t>
  </si>
  <si>
    <t xml:space="preserve">How the player's teammates perform, to establish the typical quality of teammates</t>
  </si>
  <si>
    <t xml:space="preserve">Team Corsi Stats</t>
  </si>
  <si>
    <t xml:space="preserve">The team's shot attempt stats when the player was on the ice</t>
  </si>
  <si>
    <t xml:space="preserve">Team Fenwick Stats</t>
  </si>
  <si>
    <t xml:space="preserve">The team's unblocked shot attempt stats when the player was on the ice</t>
  </si>
  <si>
    <t xml:space="preserve">Team Goal Stats</t>
  </si>
  <si>
    <t xml:space="preserve">How the team does with this player on the ice in terms of goals, and goal-based stats</t>
  </si>
  <si>
    <t xml:space="preserve">Team Quality-Related Shot Stats</t>
  </si>
  <si>
    <t xml:space="preserve">How the team does in terms of scoring chances, expected goals, high-danger shots, and so on</t>
  </si>
  <si>
    <t xml:space="preserve">Team Shot Stats</t>
  </si>
  <si>
    <t xml:space="preserve">How the team does on the shot clock with that player on the ice</t>
  </si>
  <si>
    <t xml:space="preserve">Zone Starts</t>
  </si>
  <si>
    <t xml:space="preserve">The zones in which a player's shifts started</t>
  </si>
  <si>
    <t xml:space="preserve">Acronym</t>
  </si>
  <si>
    <t xml:space="preserve">Plus/minus</t>
  </si>
  <si>
    <t xml:space="preserve">First goals of a game</t>
  </si>
  <si>
    <t xml:space="preserve">First assists, primary assists</t>
  </si>
  <si>
    <t xml:space="preserve">Percentage of all opposing shot attempts blocked by this player</t>
  </si>
  <si>
    <t xml:space="preserve">Birth date</t>
  </si>
  <si>
    <t xml:space="preserve">C.Close</t>
  </si>
  <si>
    <t xml:space="preserve">A player shot attempt (Corsi) differential when the game was close</t>
  </si>
  <si>
    <t xml:space="preserve">C.Down</t>
  </si>
  <si>
    <t xml:space="preserve">A player shot attempt (Corsi) differential when the team was trailing</t>
  </si>
  <si>
    <t xml:space="preserve">C.Tied</t>
  </si>
  <si>
    <t xml:space="preserve">A player shot attempt (Corsi) differential when the team was tied</t>
  </si>
  <si>
    <t xml:space="preserve">C.Up</t>
  </si>
  <si>
    <t xml:space="preserve">A player shot attempt (Corsi) differential when the team was in the lead</t>
  </si>
  <si>
    <t xml:space="preserve">Shot attempts allowed (Corsi, SAT) while this player was on the ice</t>
  </si>
  <si>
    <t xml:space="preserve">CA/60</t>
  </si>
  <si>
    <t xml:space="preserve">Shot attempts allowed (Corsi, SAT) while this player was on the ice, per 60 minutes</t>
  </si>
  <si>
    <t xml:space="preserve">CA/60.QoC</t>
  </si>
  <si>
    <t xml:space="preserve">A weighted average of the CA/60 of a player's opponents</t>
  </si>
  <si>
    <t xml:space="preserve">CA/60.QoT</t>
  </si>
  <si>
    <t xml:space="preserve">A weighted average of the CA/60 of a player's linemates</t>
  </si>
  <si>
    <t xml:space="preserve">The player's cap hit</t>
  </si>
  <si>
    <t xml:space="preserve">Crossbars hit</t>
  </si>
  <si>
    <t xml:space="preserve">The team's shot attempts (Corsi, SAT) while this player was on the ice</t>
  </si>
  <si>
    <t xml:space="preserve">CF.QoC</t>
  </si>
  <si>
    <t xml:space="preserve">A weighted average of the Corsi percentage of a player's opponents</t>
  </si>
  <si>
    <t xml:space="preserve">CF.QoT</t>
  </si>
  <si>
    <t xml:space="preserve">A weighted average of the Corsi percentage of a player's linemates</t>
  </si>
  <si>
    <t xml:space="preserve">CF/60</t>
  </si>
  <si>
    <t xml:space="preserve">The team's shot attempts (Corsi, SAT) while this player was on the ice, per 60 minutes</t>
  </si>
  <si>
    <t xml:space="preserve">CF/60.QoC</t>
  </si>
  <si>
    <t xml:space="preserve">A weighted average of the CF/60 of a player's opponents</t>
  </si>
  <si>
    <t xml:space="preserve">CF/60.QoT</t>
  </si>
  <si>
    <t xml:space="preserve">A weighted average of the CF/60 of a player's linemates</t>
  </si>
  <si>
    <t xml:space="preserve">CF%</t>
  </si>
  <si>
    <t xml:space="preserve">The team's shot attempt percentage (Corsi, SAT) while the player was on the ice. Shot attempts for divided by all shot attempts</t>
  </si>
  <si>
    <t xml:space="preserve">Cap Hit of Injured Player is games lost to injury multiplied by cap hit per game</t>
  </si>
  <si>
    <t xml:space="preserve">City of birth</t>
  </si>
  <si>
    <t xml:space="preserve">Country of birth</t>
  </si>
  <si>
    <t xml:space="preserve">Corsica ID</t>
  </si>
  <si>
    <t xml:space="preserve">Player ID in Corsica Hockey</t>
  </si>
  <si>
    <t xml:space="preserve">Clean Play Points, by Klein and Reif, is points minus PIM divided by 10. Modern version uses NPD divided by 5 instead.</t>
  </si>
  <si>
    <t xml:space="preserve">Disciplined aggression proxy, which is hits and takeaways divided by minor penalties</t>
  </si>
  <si>
    <t xml:space="preserve">The season (not year) where the player made his regular season debut</t>
  </si>
  <si>
    <t xml:space="preserve">Round in which the player was drafted</t>
  </si>
  <si>
    <t xml:space="preserve">Year drafted</t>
  </si>
  <si>
    <t xml:space="preserve">Defensive point shares, a catch-all stats that measures a player's defensive contributions in points in the standings</t>
  </si>
  <si>
    <t xml:space="preserve">Faceoffs lost in the defensive zone</t>
  </si>
  <si>
    <t xml:space="preserve">Faceoffs win in the defensive zone</t>
  </si>
  <si>
    <t xml:space="preserve">dzGAPF</t>
  </si>
  <si>
    <t xml:space="preserve">Team goals allowed after faceoffs taken in the defensive zone</t>
  </si>
  <si>
    <t xml:space="preserve">dzGFPF</t>
  </si>
  <si>
    <t xml:space="preserve">Team goals scored after faceoffs taken in the defensive zone</t>
  </si>
  <si>
    <t xml:space="preserve">Shifts this player has started with an defensive zone faceoff</t>
  </si>
  <si>
    <t xml:space="preserve">dzSAPF</t>
  </si>
  <si>
    <t xml:space="preserve">Team shot attempts allowed after faceoffs taken in the defensive zone</t>
  </si>
  <si>
    <t xml:space="preserve">dzSFPF</t>
  </si>
  <si>
    <t xml:space="preserve">Team shot attempts taken after faceoffs taken in the defensive zone</t>
  </si>
  <si>
    <t xml:space="preserve">A player's expected +/-, based on his team and minutes played</t>
  </si>
  <si>
    <t xml:space="preserve">Empty-net goals</t>
  </si>
  <si>
    <t xml:space="preserve">Exp dzNGPF</t>
  </si>
  <si>
    <t xml:space="preserve">Expected goal differential after faceoffs taken in the defensive zone, based on the number of them</t>
  </si>
  <si>
    <t xml:space="preserve">Exp dzNSPF</t>
  </si>
  <si>
    <t xml:space="preserve">Expected shot differential after faceoffs taken in the defensive zone, based on the number of them</t>
  </si>
  <si>
    <t xml:space="preserve">Exp ozNGPF</t>
  </si>
  <si>
    <t xml:space="preserve">Expected goal differential after faceoffs taken in the offensive zone, based on the number of them</t>
  </si>
  <si>
    <t xml:space="preserve">Exp ozNSPF</t>
  </si>
  <si>
    <t xml:space="preserve">Expected shot differential after faceoffs taken in the offensive zone, based on the number of them</t>
  </si>
  <si>
    <t xml:space="preserve">F.Close</t>
  </si>
  <si>
    <t xml:space="preserve">A player unblocked shot attempt (Fenwick) differential when the game was close</t>
  </si>
  <si>
    <t xml:space="preserve">F.Down</t>
  </si>
  <si>
    <t xml:space="preserve">A player unblocked shot attempt (Fenwick) differential when the team was trailing</t>
  </si>
  <si>
    <t xml:space="preserve">F.Tied</t>
  </si>
  <si>
    <t xml:space="preserve">A player unblocked shot attempt (Fenwick) differential when the team was tied</t>
  </si>
  <si>
    <t xml:space="preserve">F.Up</t>
  </si>
  <si>
    <t xml:space="preserve">A player unblocked shot attempt (Fenwick) differential when the team was in the lead. Not the best acronym.</t>
  </si>
  <si>
    <t xml:space="preserve">Unblocked shot attempts allowed (Fenwick, USAT) while this player was on the ice</t>
  </si>
  <si>
    <t xml:space="preserve">The team's unblocked shot attempts (Fenwick, USAT) while this player was on the ice</t>
  </si>
  <si>
    <t xml:space="preserve">Faceoff winning percentage</t>
  </si>
  <si>
    <t xml:space="preserve">FO%vsL</t>
  </si>
  <si>
    <t xml:space="preserve">Faceoff winning percentage against lefthanded opponents</t>
  </si>
  <si>
    <t xml:space="preserve">FO%vsR</t>
  </si>
  <si>
    <t xml:space="preserve">Faceoff winning percentage against righthanded opponents</t>
  </si>
  <si>
    <t xml:space="preserve">Faceoffs lost when the score was close</t>
  </si>
  <si>
    <t xml:space="preserve">Faceoffs lost when the team was trailing</t>
  </si>
  <si>
    <t xml:space="preserve">Faceoffs lost when the team was in the lead</t>
  </si>
  <si>
    <t xml:space="preserve">FovsL</t>
  </si>
  <si>
    <t xml:space="preserve">Faceoffs taken against lefthanded opponents</t>
  </si>
  <si>
    <t xml:space="preserve">FovsR</t>
  </si>
  <si>
    <t xml:space="preserve">Faceoffs taken against righthanded opponents</t>
  </si>
  <si>
    <t xml:space="preserve">Faceoffs won when the score was close</t>
  </si>
  <si>
    <t xml:space="preserve">Faceoffs won when the team was trailing</t>
  </si>
  <si>
    <t xml:space="preserve">Faceoffs won when the team was in the lead</t>
  </si>
  <si>
    <t xml:space="preserve">Goals</t>
  </si>
  <si>
    <t xml:space="preserve">Goals scored on the backhand</t>
  </si>
  <si>
    <t xml:space="preserve">Goals scored with deflections</t>
  </si>
  <si>
    <t xml:space="preserve">Goals scored with slap shots</t>
  </si>
  <si>
    <t xml:space="preserve">Goals scored with snap shots</t>
  </si>
  <si>
    <t xml:space="preserve">Goals scored with tip shots</t>
  </si>
  <si>
    <t xml:space="preserve">Goals scored with a wraparound</t>
  </si>
  <si>
    <t xml:space="preserve">Goals scored with a wrist shot</t>
  </si>
  <si>
    <t xml:space="preserve">Goals allowed while this player was on the ice</t>
  </si>
  <si>
    <t xml:space="preserve">GA/60</t>
  </si>
  <si>
    <t xml:space="preserve">Goals allowed while this player was on the ice, per 60 minutes</t>
  </si>
  <si>
    <t xml:space="preserve">Game Misconduct penalties</t>
  </si>
  <si>
    <t xml:space="preserve">Points behind scoring leader (if played for just one team)</t>
  </si>
  <si>
    <t xml:space="preserve">Goals Created, which is half-point for a goal, and a variable amount depending on the team's assists per goal</t>
  </si>
  <si>
    <t xml:space="preserve">The team's goals while this player was on the ice</t>
  </si>
  <si>
    <t xml:space="preserve">GF/60</t>
  </si>
  <si>
    <t xml:space="preserve">The team's goals while this player was on the ice, per 60 minutes</t>
  </si>
  <si>
    <t xml:space="preserve">Games Played</t>
  </si>
  <si>
    <t xml:space="preserve">Defined as hits, blocked shots, penalty minutes, and majors</t>
  </si>
  <si>
    <t xml:space="preserve">The player's combined game score</t>
  </si>
  <si>
    <t xml:space="preserve">The player's average game score</t>
  </si>
  <si>
    <t xml:space="preserve">Game-winning goals</t>
  </si>
  <si>
    <t xml:space="preserve">Handedness</t>
  </si>
  <si>
    <t xml:space="preserve">Hat tricks</t>
  </si>
  <si>
    <t xml:space="preserve">High danger shot attempts allowed when this player was on the ice</t>
  </si>
  <si>
    <t xml:space="preserve">The team's high danger shot attempts when this player was on the ice</t>
  </si>
  <si>
    <t xml:space="preserve">Goals allowed from high-danger situations when this player was on the ice</t>
  </si>
  <si>
    <t xml:space="preserve">Team's goals from high-danger situations when this player was on the ice</t>
  </si>
  <si>
    <t xml:space="preserve">HopFO</t>
  </si>
  <si>
    <t xml:space="preserve">Opening faceoffs taken at home</t>
  </si>
  <si>
    <t xml:space="preserve">HopFOW</t>
  </si>
  <si>
    <t xml:space="preserve">Opening faceoffs won at home</t>
  </si>
  <si>
    <t xml:space="preserve">Height</t>
  </si>
  <si>
    <t xml:space="preserve">Shots blocked by this individual</t>
  </si>
  <si>
    <t xml:space="preserve">Shot attempts (Corsi, SAT) taken by this individual</t>
  </si>
  <si>
    <t xml:space="preserve">Dangerous shots taken by this player, which is the sum of shots off the rush and rebounds.</t>
  </si>
  <si>
    <t xml:space="preserve">Unblocked shot attempts (Fenwick, USAT) taken by this individual</t>
  </si>
  <si>
    <t xml:space="preserve">Faceoff losses by this individual</t>
  </si>
  <si>
    <t xml:space="preserve">Faceoff wins by this individual</t>
  </si>
  <si>
    <t xml:space="preserve">Giveaways by this individual</t>
  </si>
  <si>
    <t xml:space="preserve">Hits taken by this individual</t>
  </si>
  <si>
    <t xml:space="preserve">High danger shot attempts taken by this player</t>
  </si>
  <si>
    <t xml:space="preserve">The difference in hits thrown by this individual minus those taken</t>
  </si>
  <si>
    <t xml:space="preserve">Hits thrown by this individual</t>
  </si>
  <si>
    <t xml:space="preserve">Individual shots taken that missed the net.</t>
  </si>
  <si>
    <t xml:space="preserve">List of types of injuries incurred, if any</t>
  </si>
  <si>
    <t xml:space="preserve">Penalties drawn by this individual</t>
  </si>
  <si>
    <t xml:space="preserve">Minor penalties drawn by this individual</t>
  </si>
  <si>
    <t xml:space="preserve">Major penalties drawn by this individual</t>
  </si>
  <si>
    <t xml:space="preserve">The difference in penalties drawn minus those taken</t>
  </si>
  <si>
    <t xml:space="preserve">Penalties taken by this individual</t>
  </si>
  <si>
    <t xml:space="preserve">Minor penalties taken by this individual</t>
  </si>
  <si>
    <t xml:space="preserve">Major penalties taken by this individual</t>
  </si>
  <si>
    <t xml:space="preserve">Individual points percentage, which is on-ice goals for which this player had the goal or an assist</t>
  </si>
  <si>
    <t xml:space="preserve">Rebounds taken by this player</t>
  </si>
  <si>
    <t xml:space="preserve">Shots taken off the rush by this player</t>
  </si>
  <si>
    <t xml:space="preserve">Scoring chances taken by this player</t>
  </si>
  <si>
    <t xml:space="preserve">Shots on goal taken by this individual</t>
  </si>
  <si>
    <t xml:space="preserve">Takeaways by this individual</t>
  </si>
  <si>
    <t xml:space="preserve">Expected goals (weighted shots) for this individual, which is shot attempts weighted by shot location</t>
  </si>
  <si>
    <t xml:space="preserve">Major penalties taken</t>
  </si>
  <si>
    <t xml:space="preserve">Match penalties</t>
  </si>
  <si>
    <t xml:space="preserve">Games lost due to injury</t>
  </si>
  <si>
    <t xml:space="preserve">Minor penalties taken</t>
  </si>
  <si>
    <t xml:space="preserve">Misconduct penalties</t>
  </si>
  <si>
    <t xml:space="preserve">Nationality</t>
  </si>
  <si>
    <t xml:space="preserve">NGPF</t>
  </si>
  <si>
    <t xml:space="preserve">Net Goals Post Faceoff. A differential of all goals within 10 seconds of a faceoff, relative to expectations set by the zone in which they took place</t>
  </si>
  <si>
    <t xml:space="preserve">NHL player id useful when looking at the raw data in game files</t>
  </si>
  <si>
    <t xml:space="preserve">What kind of no-movement clause this player's contract has, if any</t>
  </si>
  <si>
    <t xml:space="preserve">Net Penalty Differential is the player's penalty differential relative to a player of the same position with the same ice time per manpower situation</t>
  </si>
  <si>
    <t xml:space="preserve">NSPF</t>
  </si>
  <si>
    <t xml:space="preserve">Net Shots Post Faceoff. A differential of all shot attempts within 10 seconds of a faceoff, relative to expectations set by the zone in which they took place</t>
  </si>
  <si>
    <t xml:space="preserve">Faceoffs lost in the neutral zone</t>
  </si>
  <si>
    <t xml:space="preserve">Faceoffs won in the neutral zone</t>
  </si>
  <si>
    <t xml:space="preserve">nzGAPF</t>
  </si>
  <si>
    <t xml:space="preserve">Team goals allowed after faceoffs taken in the neutral zone</t>
  </si>
  <si>
    <t xml:space="preserve">nzGFPF</t>
  </si>
  <si>
    <t xml:space="preserve">Team goals scored after faceoffs taken in the neutral zone</t>
  </si>
  <si>
    <t xml:space="preserve">Shifts this player has started with a neutral zone faceoff</t>
  </si>
  <si>
    <t xml:space="preserve">nzSAPF</t>
  </si>
  <si>
    <t xml:space="preserve">Team shot attempts allowed after faceoffs taken in the neutral zone</t>
  </si>
  <si>
    <t xml:space="preserve">nzSFPF</t>
  </si>
  <si>
    <t xml:space="preserve">Team shot attempts taken after faceoffs taken in the neutral zone</t>
  </si>
  <si>
    <t xml:space="preserve">OpFO</t>
  </si>
  <si>
    <t xml:space="preserve">Opening faceoffs taken</t>
  </si>
  <si>
    <t xml:space="preserve">OpFOW</t>
  </si>
  <si>
    <t xml:space="preserve">Opening faceoffs won</t>
  </si>
  <si>
    <t xml:space="preserve">Offensive point shares, a catch-all stats that measures a player's offensive contributions in points in the standings</t>
  </si>
  <si>
    <t xml:space="preserve">Overtime goals</t>
  </si>
  <si>
    <t xml:space="preserve">Where the player was drafted overall</t>
  </si>
  <si>
    <t xml:space="preserve">Defensive wins above replacement, a catch-all stat that measures a player's offensive contributions in terms of wins</t>
  </si>
  <si>
    <t xml:space="preserve">Offensive wins above replacement, a catch-all stat that measures a player's offensive contributions in terms of wins</t>
  </si>
  <si>
    <t xml:space="preserve">ozFO</t>
  </si>
  <si>
    <t xml:space="preserve">Faceoffs taken in the offensive zone</t>
  </si>
  <si>
    <t xml:space="preserve">Faceoffs lost in the offensive zone</t>
  </si>
  <si>
    <t xml:space="preserve">Faceoffs won in the offensive zone</t>
  </si>
  <si>
    <t xml:space="preserve">ozGAPF</t>
  </si>
  <si>
    <t xml:space="preserve">Team goals allowed after faceoffs taken in the offensive zone</t>
  </si>
  <si>
    <t xml:space="preserve">ozGFPF</t>
  </si>
  <si>
    <t xml:space="preserve">Team goals scored after faceoffs taken in the offensive zone</t>
  </si>
  <si>
    <t xml:space="preserve">Shifts this player has started with an offensive zone faceoff</t>
  </si>
  <si>
    <t xml:space="preserve">ozSAPF</t>
  </si>
  <si>
    <t xml:space="preserve">Team shot attempts allowed after faceoffs taken in the offensive zone</t>
  </si>
  <si>
    <t xml:space="preserve">ozSFPF</t>
  </si>
  <si>
    <t xml:space="preserve">Team shot attempts taken after faceoffs taken in the offensive zone</t>
  </si>
  <si>
    <t xml:space="preserve">The average game pace, as estimated by all shot attempts per 60 minutes</t>
  </si>
  <si>
    <t xml:space="preserve">An estimate of the player's setup passes (passes that result in a shot attempt)</t>
  </si>
  <si>
    <t xml:space="preserve">Points above expectations, based on previous average career points per game</t>
  </si>
  <si>
    <t xml:space="preserve">The team's shooting and save percentages added together, times a thousand</t>
  </si>
  <si>
    <t xml:space="preserve">The team's penalties drawn while this player was on the ice</t>
  </si>
  <si>
    <t xml:space="preserve">The team's penalties taken while this player was on the ice</t>
  </si>
  <si>
    <t xml:space="preserve">Penalties in minutes</t>
  </si>
  <si>
    <t xml:space="preserve">Positions played. NHL source listed first, followed by those listed by any other source.</t>
  </si>
  <si>
    <t xml:space="preserve">Times hit the post</t>
  </si>
  <si>
    <t xml:space="preserve">Goal presence, introduced by Klein and Reif in 1986, G/GP times 82, divided by the team's goals (minus his)</t>
  </si>
  <si>
    <t xml:space="preserve">Province or state of birth</t>
  </si>
  <si>
    <t xml:space="preserve">Point shares, a catch-all stats that measures a player's contributions in points in the standings</t>
  </si>
  <si>
    <t xml:space="preserve">Penalty shot attempts</t>
  </si>
  <si>
    <t xml:space="preserve">Penalty shot goals</t>
  </si>
  <si>
    <t xml:space="preserve">Points. Goals plus all assists</t>
  </si>
  <si>
    <t xml:space="preserve">PTS/60</t>
  </si>
  <si>
    <t xml:space="preserve">Points per 60 minutes</t>
  </si>
  <si>
    <t xml:space="preserve">Points per game</t>
  </si>
  <si>
    <t xml:space="preserve">RelC/60</t>
  </si>
  <si>
    <t xml:space="preserve">Corsi differential per 60 minutes relative to his team</t>
  </si>
  <si>
    <t xml:space="preserve">RelC%</t>
  </si>
  <si>
    <t xml:space="preserve">Corsi percentage relative to his team</t>
  </si>
  <si>
    <t xml:space="preserve">RelCA/60</t>
  </si>
  <si>
    <t xml:space="preserve">On-ice shot attempts allowed per 60 minutes, relative to his team</t>
  </si>
  <si>
    <t xml:space="preserve">RelCF/60</t>
  </si>
  <si>
    <t xml:space="preserve">On-ice shot attempts per 60 minutes relative to his team</t>
  </si>
  <si>
    <t xml:space="preserve">RelF/60</t>
  </si>
  <si>
    <t xml:space="preserve">Fenwick differential per 60 minutes relative to his team</t>
  </si>
  <si>
    <t xml:space="preserve">RelF%</t>
  </si>
  <si>
    <t xml:space="preserve">Fenwick percentage relative to his team</t>
  </si>
  <si>
    <t xml:space="preserve">RelFA/60</t>
  </si>
  <si>
    <t xml:space="preserve">On-ice unblocked shot attempts allowed per 60 minutes, relative to his team</t>
  </si>
  <si>
    <t xml:space="preserve">RelFF/60</t>
  </si>
  <si>
    <t xml:space="preserve">On-ice unblocked shot attempts per 60 minutes relative to his team</t>
  </si>
  <si>
    <t xml:space="preserve">RelGA/60</t>
  </si>
  <si>
    <t xml:space="preserve">The team's goals allowed per 60 minutes when the player was on the ice, relative to when he wasn't</t>
  </si>
  <si>
    <t xml:space="preserve">RelGF/60</t>
  </si>
  <si>
    <t xml:space="preserve">The team's goals per 60 minutes when the player was on the ice, relative to when he wasn't</t>
  </si>
  <si>
    <t xml:space="preserve">RelGF%</t>
  </si>
  <si>
    <t xml:space="preserve">The team's goals percentage when the player was on the ice, relative to when he wasn't</t>
  </si>
  <si>
    <t xml:space="preserve">RelPDO</t>
  </si>
  <si>
    <t xml:space="preserve">The team's PDO when the player was on the ice, relative to when he wasn't.</t>
  </si>
  <si>
    <t xml:space="preserve">RelSA/60</t>
  </si>
  <si>
    <t xml:space="preserve">The team's shots allowed per 60 minutes when the player was on the ice, relative to when he wasn't</t>
  </si>
  <si>
    <t xml:space="preserve">RelSF/60</t>
  </si>
  <si>
    <t xml:space="preserve">The team's shots per 60 minutes when the player was on the ice, relative to when he wasn't</t>
  </si>
  <si>
    <t xml:space="preserve">RelSF%</t>
  </si>
  <si>
    <t xml:space="preserve">The team's shots percentage when the player was on the ice, relative to when he wasn't</t>
  </si>
  <si>
    <t xml:space="preserve">RelSH%</t>
  </si>
  <si>
    <t xml:space="preserve">The team's shooting percentage when the player is on the ice, relative to when he isn't</t>
  </si>
  <si>
    <t xml:space="preserve">RelSV%</t>
  </si>
  <si>
    <t xml:space="preserve">The team's save percentage when the player is on the ice, relative to when he isn't</t>
  </si>
  <si>
    <t xml:space="preserve">RelxGA/60</t>
  </si>
  <si>
    <t xml:space="preserve">The team's expected goals allowed per 60 minutes when the player was on the ice, relative to when he wasn't</t>
  </si>
  <si>
    <t xml:space="preserve">RelxGF/60</t>
  </si>
  <si>
    <t xml:space="preserve">The team's expected goals per 60 minutes when the player was on the ice, relative to when he wasn't</t>
  </si>
  <si>
    <t xml:space="preserve">RelxGF%</t>
  </si>
  <si>
    <t xml:space="preserve">The team's expected goals percentage when the player was on the ice, relative to when he wasn't</t>
  </si>
  <si>
    <t xml:space="preserve">RelZS%</t>
  </si>
  <si>
    <t xml:space="preserve">The player's zone start percentage when he's on the ice relative to when he's not.</t>
  </si>
  <si>
    <t xml:space="preserve">Player's rank on his team in the nearby stat, assuming he played for only one team</t>
  </si>
  <si>
    <t xml:space="preserve">RopFO</t>
  </si>
  <si>
    <t xml:space="preserve">RopFOW</t>
  </si>
  <si>
    <t xml:space="preserve">Backhand shots</t>
  </si>
  <si>
    <t xml:space="preserve">Deflections</t>
  </si>
  <si>
    <t xml:space="preserve">S.Over</t>
  </si>
  <si>
    <t xml:space="preserve">Shots that went over the net</t>
  </si>
  <si>
    <t xml:space="preserve">Slap shots</t>
  </si>
  <si>
    <t xml:space="preserve">Snap shots</t>
  </si>
  <si>
    <t xml:space="preserve">Tipped shots</t>
  </si>
  <si>
    <t xml:space="preserve">Wraparound shots</t>
  </si>
  <si>
    <t xml:space="preserve">Wrist shots</t>
  </si>
  <si>
    <t xml:space="preserve">Shots on goal allowed while this player was on the ice</t>
  </si>
  <si>
    <t xml:space="preserve">The player's salary</t>
  </si>
  <si>
    <t xml:space="preserve">Scoring chances allowed when this player was on the ice</t>
  </si>
  <si>
    <t xml:space="preserve">Team scoring chances while this player was on the ice</t>
  </si>
  <si>
    <t xml:space="preserve">The average shot distance of shots taken by this player</t>
  </si>
  <si>
    <t xml:space="preserve">Number of seasons with at least 1 game, including this one.</t>
  </si>
  <si>
    <t xml:space="preserve">The team's shots on goal while this player was on the ice</t>
  </si>
  <si>
    <t xml:space="preserve">The team's (not individual's) shooting percentage when the player was on the ice</t>
  </si>
  <si>
    <t xml:space="preserve">Shootout Goals</t>
  </si>
  <si>
    <t xml:space="preserve">Game-deciding shootout goals</t>
  </si>
  <si>
    <t xml:space="preserve">Shootout Shots</t>
  </si>
  <si>
    <t xml:space="preserve">Star ratings, from Corsica Hockey</t>
  </si>
  <si>
    <t xml:space="preserve">This player's free agency status</t>
  </si>
  <si>
    <t xml:space="preserve">The team's save percentage when the player was on the ice</t>
  </si>
  <si>
    <t xml:space="preserve">Total Offense, which is shot attempts plus estimated passes that resulted in shot attempts</t>
  </si>
  <si>
    <t xml:space="preserve">Total Offense per 60 minutes, which is shot attempts plus estimated passes that resulted in shot attempts</t>
  </si>
  <si>
    <t xml:space="preserve">Time on ice, in minutes, or in seconds (NHL)</t>
  </si>
  <si>
    <t xml:space="preserve">TOI.QoC</t>
  </si>
  <si>
    <t xml:space="preserve">A weighted average of the TOI% of a player's opponents.</t>
  </si>
  <si>
    <t xml:space="preserve">TOI.QoT</t>
  </si>
  <si>
    <t xml:space="preserve">A weighted average of the TOI% of a player's linemates.</t>
  </si>
  <si>
    <t xml:space="preserve">Time on ice divided by games played</t>
  </si>
  <si>
    <t xml:space="preserve">Percentage of all available ice time assigned to this player.</t>
  </si>
  <si>
    <t xml:space="preserve">Wins above replacement, a catch-all stat that measures a player's offensive contributions in terms of wins</t>
  </si>
  <si>
    <t xml:space="preserve">Shots that went wide of the net</t>
  </si>
  <si>
    <t xml:space="preserve">Weight</t>
  </si>
  <si>
    <t xml:space="preserve">Expected goals allowed (weighted shots) while this player was on the ice, which is shot attempts weighted by location</t>
  </si>
  <si>
    <t xml:space="preserve">xGA/60.QoC</t>
  </si>
  <si>
    <t xml:space="preserve">A weighted average of the expected goals against per 60 minutes of a player's opponents</t>
  </si>
  <si>
    <t xml:space="preserve">xGA/60.QoT</t>
  </si>
  <si>
    <t xml:space="preserve">A weighted average of the expected goals against per 60 minutes of a player's linemates</t>
  </si>
  <si>
    <t xml:space="preserve">The team's expected goals (weighted shots) while this player was on the ice, which is shot attempts weighted by location</t>
  </si>
  <si>
    <t xml:space="preserve">xGF.QoC</t>
  </si>
  <si>
    <t xml:space="preserve">A weighted average of the expected goal percentage of a player's opponents</t>
  </si>
  <si>
    <t xml:space="preserve">xGF.QoT</t>
  </si>
  <si>
    <t xml:space="preserve">A weighted average of the expected goal percentage of a player's linemates</t>
  </si>
  <si>
    <t xml:space="preserve">xGF/60.QoC</t>
  </si>
  <si>
    <t xml:space="preserve">A weighted average of the expected goals per 60 minutes of a player's opponents</t>
  </si>
  <si>
    <t xml:space="preserve">xGF/60.QoT</t>
  </si>
  <si>
    <t xml:space="preserve">A weighted average of the expected goals per 60 minutes of a player's linemates</t>
  </si>
  <si>
    <t xml:space="preserve">Zone start percentage, the percentage of shifts started in the offensive zone, not counting neutral zone or on-the-fly changes</t>
  </si>
  <si>
    <t xml:space="preserve">DO NOT REMOVE THIS MESSAGE</t>
  </si>
  <si>
    <t xml:space="preserve">This spreadsheet is free for distribution</t>
  </si>
  <si>
    <t xml:space="preserve">Stats compiled by Rob Vollman, http://www.hockeyabstract.com</t>
  </si>
  <si>
    <t xml:space="preserve">Data sourced from NHL.com by Matt Cane, http://www.puckplusplus.com </t>
  </si>
  <si>
    <t xml:space="preserve">Yes, both goalie data, and 11 previous seasons are available for download at Hockey Abstract</t>
  </si>
  <si>
    <t xml:space="preserve">Please contact the author for additions or corrections</t>
  </si>
  <si>
    <t xml:space="preserve">Please stay tuned because new stats are commonly added throughout the off-season!</t>
  </si>
  <si>
    <t xml:space="preserve">Data Sources:</t>
  </si>
  <si>
    <t xml:space="preserve">Primary data source is NHL official web site http://www.nhl.com</t>
  </si>
  <si>
    <t xml:space="preserve">Blank means that the column is calculated from other cells using a simple, common formula</t>
  </si>
  <si>
    <t xml:space="preserve">A lot of additional data came from Corsica Hockey http://www.corsica.hockey </t>
  </si>
  <si>
    <t xml:space="preserve">Rebounds, rush shots, high-danger chances, and more came from Natural Stat Trick http://www.naturalstattrick.com </t>
  </si>
  <si>
    <t xml:space="preserve">Salary cap data from Cap Friendly http://www.capfriendly.com </t>
  </si>
  <si>
    <t xml:space="preserve">Point Shares, career data, debut, seasons, and more from Hockey Reference http://www.hockey-reference.com</t>
  </si>
  <si>
    <t xml:space="preserve">PB</t>
  </si>
  <si>
    <t xml:space="preserve">Faceoff stats (NSPF) from Craig Tabita and Puck Base http://www.puckbase.com</t>
  </si>
  <si>
    <t xml:space="preserve">Injury data from Thomas Crawshaw of Springing Malik http://springingmalik.blogspot.ca</t>
  </si>
  <si>
    <t xml:space="preserve">Original Concepts (where different from the data source):</t>
  </si>
  <si>
    <t xml:space="preserve">Expected goals (aka weighted shots) and rebound statistic innovated by Alan Ryder</t>
  </si>
  <si>
    <t xml:space="preserve">Corsi (SAT), Fenwick (USAT), Zone Starts named and popularized by Tim Barnes (aka Vic Ferrari)</t>
  </si>
  <si>
    <t xml:space="preserve">PDO (SPSV) named and popularized by Tim Barnes (aka Vic Ferrari) and Brian King</t>
  </si>
  <si>
    <t xml:space="preserve">Quality of competition and teammates by Gabriel Desjardins</t>
  </si>
  <si>
    <t xml:space="preserve">Rush shots statistic innovated by David Johnson</t>
  </si>
  <si>
    <t xml:space="preserve">This version of Wins Above Replacement (WAR) by Emmanuel Perry of Corsica Hockey</t>
  </si>
  <si>
    <t xml:space="preserve">Disciplined aggression proxy by Iain Fyffe</t>
  </si>
  <si>
    <t xml:space="preserve">Game Score by Dominik Luszczszyn</t>
  </si>
  <si>
    <t xml:space="preserve">Grit by Sportsnet</t>
  </si>
  <si>
    <t xml:space="preserve">Presence and Clean Play Points by Jeff Z Klein and Karl-Eric Reif</t>
  </si>
  <si>
    <t xml:space="preserve">Point Shares by Justin Kubatko of Hockey Reference</t>
  </si>
  <si>
    <t xml:space="preserve">Block shot percentage by Derek Zona</t>
  </si>
  <si>
    <t xml:space="preserve">Pass, Net Penalty differential, IPP%, and more by Rob Vollman</t>
  </si>
  <si>
    <t xml:space="preserve">Origins of scoring chances and high-danger shots are harder to trace, but this iteration was innovated by Andrew Thomas and Sam Ventura</t>
  </si>
  <si>
    <t xml:space="preserve">Please support the work of all of those involved</t>
  </si>
  <si>
    <t xml:space="preserve">Player</t>
  </si>
  <si>
    <t xml:space="preserve">POS</t>
  </si>
  <si>
    <t xml:space="preserve">RW/LW</t>
  </si>
  <si>
    <t xml:space="preserve">RW/C/LW</t>
  </si>
  <si>
    <t xml:space="preserve">D/C</t>
  </si>
  <si>
    <t xml:space="preserve">D/LW</t>
  </si>
  <si>
    <t xml:space="preserve">D/LW/C</t>
  </si>
  <si>
    <t xml:space="preserve">D/RW</t>
  </si>
  <si>
    <t xml:space="preserve">D/RW/C</t>
  </si>
  <si>
    <t xml:space="preserve">D/RW/LW</t>
  </si>
  <si>
    <t xml:space="preserve">D/RW/LW/C</t>
  </si>
  <si>
    <t xml:space="preserve">C/LW</t>
  </si>
  <si>
    <t xml:space="preserve">C/LW/RW</t>
  </si>
  <si>
    <t xml:space="preserve">C/RW/LW</t>
  </si>
  <si>
    <t xml:space="preserve">RW/LW/C</t>
  </si>
  <si>
    <t xml:space="preserve">LW/C/RW</t>
  </si>
  <si>
    <t xml:space="preserve">LW/RW/C</t>
  </si>
  <si>
    <t xml:space="preserve">Country</t>
  </si>
  <si>
    <t xml:space="preserve">Rookie</t>
  </si>
  <si>
    <t xml:space="preserve">Year</t>
  </si>
  <si>
    <t xml:space="preserve">Month</t>
  </si>
  <si>
    <t xml:space="preserve">Day</t>
  </si>
  <si>
    <t xml:space="preserve">Contract</t>
  </si>
  <si>
    <t xml:space="preserve">UrlLink</t>
  </si>
  <si>
    <t xml:space="preserve">DI </t>
  </si>
  <si>
    <t xml:space="preserve">SK </t>
  </si>
  <si>
    <t xml:space="preserve">ST </t>
  </si>
  <si>
    <t xml:space="preserve">DU </t>
  </si>
  <si>
    <t xml:space="preserve">PA </t>
  </si>
  <si>
    <t xml:space="preserve">SC </t>
  </si>
  <si>
    <t xml:space="preserve">DF </t>
  </si>
  <si>
    <t xml:space="preserve">EX </t>
  </si>
  <si>
    <t xml:space="preserve">LD </t>
  </si>
  <si>
    <t xml:space="preserve">PO</t>
  </si>
  <si>
    <t xml:space="preserve">Y</t>
  </si>
  <si>
    <t xml:space="preserve">N</t>
  </si>
  <si>
    <t xml:space="preserve">Adam Pardy</t>
  </si>
  <si>
    <t xml:space="preserve">Andrew Desjardins</t>
  </si>
  <si>
    <t xml:space="preserve">Bryan Bickell</t>
  </si>
  <si>
    <t xml:space="preserve">Chris Neil</t>
  </si>
  <si>
    <t xml:space="preserve">Clarke MacArthur</t>
  </si>
  <si>
    <t xml:space="preserve">Clayton Stoner</t>
  </si>
  <si>
    <t xml:space="preserve">Devin Setoguchi</t>
  </si>
  <si>
    <t xml:space="preserve">Dwight King</t>
  </si>
  <si>
    <t xml:space="preserve">Evan McEneny</t>
  </si>
  <si>
    <t xml:space="preserve">Jack Skille</t>
  </si>
  <si>
    <t xml:space="preserve">Jarome Iginla</t>
  </si>
  <si>
    <t xml:space="preserve">Jiri Hudler</t>
  </si>
  <si>
    <t xml:space="preserve">Joel Vermin</t>
  </si>
  <si>
    <t xml:space="preserve">SUI</t>
  </si>
  <si>
    <t xml:space="preserve">Lauri Korpikoski</t>
  </si>
  <si>
    <t xml:space="preserve">Marian Hossa</t>
  </si>
  <si>
    <t xml:space="preserve">Mark Stuart</t>
  </si>
  <si>
    <t xml:space="preserve">Mason Raymond</t>
  </si>
  <si>
    <t xml:space="preserve">Matt Carle</t>
  </si>
  <si>
    <t xml:space="preserve">Mikhail Grigorenko</t>
  </si>
  <si>
    <t xml:space="preserve">Nelson Nogier</t>
  </si>
  <si>
    <t xml:space="preserve">Nick Schultz</t>
  </si>
  <si>
    <t xml:space="preserve">Nick Sorensen</t>
  </si>
  <si>
    <t xml:space="preserve">Nikita Tryamkin</t>
  </si>
  <si>
    <t xml:space="preserve">PA Parenteau</t>
  </si>
  <si>
    <t xml:space="preserve">Robby Fabbri</t>
  </si>
  <si>
    <t xml:space="preserve">Samuel Henley</t>
  </si>
  <si>
    <t xml:space="preserve">Sergey Kalinin</t>
  </si>
  <si>
    <t xml:space="preserve">Taylor Beck</t>
  </si>
  <si>
    <t xml:space="preserve">Teddy Purcell</t>
  </si>
  <si>
    <t xml:space="preserve">Vernon Fiddler</t>
  </si>
  <si>
    <t xml:space="preserve">PLAYERS</t>
  </si>
  <si>
    <t xml:space="preserve">COTES</t>
  </si>
  <si>
    <t xml:space="preserve">MOD</t>
  </si>
  <si>
    <t xml:space="preserve">MOD 2</t>
  </si>
  <si>
    <t xml:space="preserve">MOD 3</t>
  </si>
  <si>
    <t xml:space="preserve">MOD 4</t>
  </si>
</sst>
</file>

<file path=xl/styles.xml><?xml version="1.0" encoding="utf-8"?>
<styleSheet xmlns="http://schemas.openxmlformats.org/spreadsheetml/2006/main">
  <numFmts count="12">
    <numFmt numFmtId="164" formatCode="General"/>
    <numFmt numFmtId="165" formatCode="@"/>
    <numFmt numFmtId="166" formatCode="0"/>
    <numFmt numFmtId="167" formatCode="0.00"/>
    <numFmt numFmtId="168" formatCode="0.0"/>
    <numFmt numFmtId="169" formatCode="0.0%"/>
    <numFmt numFmtId="170" formatCode="#.000"/>
    <numFmt numFmtId="171" formatCode="0.000"/>
    <numFmt numFmtId="172" formatCode="DD/MM/YY"/>
    <numFmt numFmtId="173" formatCode="\$#,##0;&quot;-$&quot;#,##0"/>
    <numFmt numFmtId="174" formatCode="0%"/>
    <numFmt numFmtId="175" formatCode="0.00%"/>
  </numFmts>
  <fonts count="11">
    <font>
      <sz val="10"/>
      <name val="Arial"/>
      <family val="2"/>
      <charset val="1"/>
    </font>
    <font>
      <sz val="10"/>
      <name val="Arial"/>
      <family val="0"/>
    </font>
    <font>
      <sz val="10"/>
      <name val="Arial"/>
      <family val="0"/>
    </font>
    <font>
      <sz val="10"/>
      <name val="Arial"/>
      <family val="0"/>
    </font>
    <font>
      <sz val="12"/>
      <name val="Arial"/>
      <family val="2"/>
      <charset val="1"/>
    </font>
    <font>
      <sz val="14"/>
      <name val="Arial"/>
      <family val="2"/>
      <charset val="1"/>
    </font>
    <font>
      <u val="single"/>
      <sz val="12"/>
      <color rgb="FF0000FF"/>
      <name val="Arial"/>
      <family val="2"/>
      <charset val="1"/>
    </font>
    <font>
      <b val="true"/>
      <sz val="10"/>
      <name val="Arial"/>
      <family val="2"/>
      <charset val="1"/>
    </font>
    <font>
      <b val="true"/>
      <sz val="11"/>
      <name val="Calibri"/>
      <family val="2"/>
      <charset val="1"/>
    </font>
    <font>
      <sz val="13"/>
      <name val="Arial"/>
      <family val="2"/>
      <charset val="1"/>
    </font>
    <font>
      <b val="true"/>
      <sz val="12"/>
      <name val="Arial"/>
      <family val="2"/>
      <charset val="1"/>
    </font>
  </fonts>
  <fills count="5">
    <fill>
      <patternFill patternType="none"/>
    </fill>
    <fill>
      <patternFill patternType="gray125"/>
    </fill>
    <fill>
      <patternFill patternType="solid">
        <fgColor rgb="FF5E88B1"/>
        <bgColor rgb="FF666699"/>
      </patternFill>
    </fill>
    <fill>
      <patternFill patternType="solid">
        <fgColor rgb="FFEEF3F4"/>
        <bgColor rgb="FFFFFFFF"/>
      </patternFill>
    </fill>
    <fill>
      <patternFill patternType="solid">
        <fgColor rgb="FFFFFFFF"/>
        <bgColor rgb="FFEEF3F4"/>
      </patternFill>
    </fill>
  </fills>
  <borders count="4">
    <border diagonalUp="false" diagonalDown="false">
      <left/>
      <right/>
      <top/>
      <botto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5" fontId="7" fillId="4" borderId="1" xfId="0" applyFont="true" applyBorder="true" applyAlignment="true" applyProtection="false">
      <alignment horizontal="center" vertical="bottom" textRotation="0" wrapText="false" indent="0" shrinkToFit="false"/>
      <protection locked="true" hidden="false"/>
    </xf>
    <xf numFmtId="166" fontId="0" fillId="4" borderId="1" xfId="0" applyFont="true" applyBorder="true" applyAlignment="tru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false" indent="0" shrinkToFit="false"/>
      <protection locked="true" hidden="false"/>
    </xf>
    <xf numFmtId="167" fontId="7" fillId="4" borderId="1" xfId="0" applyFont="true" applyBorder="true" applyAlignment="true" applyProtection="false">
      <alignment horizontal="center" vertical="bottom" textRotation="0" wrapText="false" indent="0" shrinkToFit="false"/>
      <protection locked="true" hidden="false"/>
    </xf>
    <xf numFmtId="168" fontId="7" fillId="4" borderId="1" xfId="0" applyFont="true" applyBorder="true" applyAlignment="true" applyProtection="false">
      <alignment horizontal="center" vertical="bottom" textRotation="0" wrapText="false" indent="0" shrinkToFit="false"/>
      <protection locked="true" hidden="false"/>
    </xf>
    <xf numFmtId="169" fontId="0" fillId="4" borderId="1" xfId="0" applyFont="true" applyBorder="true" applyAlignment="true" applyProtection="false">
      <alignment horizontal="general" vertical="bottom" textRotation="0" wrapText="false" indent="0" shrinkToFit="false"/>
      <protection locked="true" hidden="false"/>
    </xf>
    <xf numFmtId="169" fontId="7" fillId="4" borderId="1" xfId="0" applyFont="true" applyBorder="true" applyAlignment="true" applyProtection="false">
      <alignment horizontal="center" vertical="bottom" textRotation="0" wrapText="false" indent="0" shrinkToFit="false"/>
      <protection locked="true" hidden="false"/>
    </xf>
    <xf numFmtId="170" fontId="7" fillId="4" borderId="1" xfId="0" applyFont="true" applyBorder="true" applyAlignment="true" applyProtection="false">
      <alignment horizontal="center" vertical="bottom" textRotation="0" wrapText="false" indent="0" shrinkToFit="false"/>
      <protection locked="true" hidden="false"/>
    </xf>
    <xf numFmtId="171" fontId="7" fillId="4" borderId="1" xfId="0" applyFont="true" applyBorder="true" applyAlignment="true" applyProtection="false">
      <alignment horizontal="center" vertical="bottom" textRotation="0" wrapText="false" indent="0" shrinkToFit="false"/>
      <protection locked="true" hidden="false"/>
    </xf>
    <xf numFmtId="172" fontId="0" fillId="4" borderId="1" xfId="0" applyFont="true" applyBorder="true" applyAlignment="true" applyProtection="false">
      <alignment horizontal="general" vertical="bottom" textRotation="0" wrapText="false" indent="0" shrinkToFit="false"/>
      <protection locked="true" hidden="false"/>
    </xf>
    <xf numFmtId="165" fontId="0" fillId="4" borderId="1" xfId="0" applyFont="true" applyBorder="true" applyAlignment="true" applyProtection="false">
      <alignment horizontal="general" vertical="bottom" textRotation="0" wrapText="false" indent="0" shrinkToFit="false"/>
      <protection locked="true" hidden="false"/>
    </xf>
    <xf numFmtId="167" fontId="0" fillId="4" borderId="1" xfId="0" applyFont="true" applyBorder="true" applyAlignment="true" applyProtection="false">
      <alignment horizontal="general" vertical="bottom" textRotation="0" wrapText="false" indent="0" shrinkToFit="false"/>
      <protection locked="true" hidden="false"/>
    </xf>
    <xf numFmtId="168" fontId="0" fillId="4" borderId="1" xfId="0" applyFont="true" applyBorder="true" applyAlignment="true" applyProtection="false">
      <alignment horizontal="general" vertical="bottom" textRotation="0" wrapText="false" indent="0" shrinkToFit="false"/>
      <protection locked="true" hidden="false"/>
    </xf>
    <xf numFmtId="170" fontId="0" fillId="4" borderId="1" xfId="0" applyFont="true" applyBorder="true" applyAlignment="true" applyProtection="false">
      <alignment horizontal="general" vertical="bottom" textRotation="0" wrapText="false" indent="0" shrinkToFit="false"/>
      <protection locked="true" hidden="false"/>
    </xf>
    <xf numFmtId="171" fontId="0" fillId="4" borderId="1" xfId="0" applyFont="true" applyBorder="true" applyAlignment="tru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false" indent="0" shrinkToFit="false"/>
      <protection locked="true" hidden="false"/>
    </xf>
    <xf numFmtId="173" fontId="0" fillId="4" borderId="1" xfId="0" applyFont="true" applyBorder="true" applyAlignment="true" applyProtection="false">
      <alignment horizontal="general" vertical="bottom" textRotation="0" wrapText="false" indent="0" shrinkToFit="false"/>
      <protection locked="true" hidden="false"/>
    </xf>
    <xf numFmtId="165" fontId="7" fillId="4" borderId="1" xfId="0" applyFont="true" applyBorder="true" applyAlignment="true" applyProtection="false">
      <alignment horizontal="general" vertical="bottom" textRotation="0" wrapText="false" indent="0" shrinkToFit="false"/>
      <protection locked="true" hidden="false"/>
    </xf>
    <xf numFmtId="165" fontId="8" fillId="4" borderId="1" xfId="0" applyFont="true" applyBorder="true" applyAlignment="true" applyProtection="false">
      <alignment horizontal="general" vertical="bottom" textRotation="0" wrapText="false" indent="0" shrinkToFit="false"/>
      <protection locked="true" hidden="false"/>
    </xf>
    <xf numFmtId="165" fontId="7" fillId="4" borderId="1"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center" textRotation="0" wrapText="false" indent="0" shrinkToFit="false"/>
      <protection locked="true" hidden="false"/>
    </xf>
    <xf numFmtId="164" fontId="0" fillId="4" borderId="2" xfId="0" applyFont="true" applyBorder="true" applyAlignment="true" applyProtection="false">
      <alignment horizontal="general" vertical="bottom" textRotation="0" wrapText="false" indent="0" shrinkToFit="false"/>
      <protection locked="true" hidden="false"/>
    </xf>
    <xf numFmtId="165" fontId="10"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center" vertical="bottom" textRotation="0" wrapText="false" indent="0" shrinkToFit="false"/>
      <protection locked="true" hidden="false"/>
    </xf>
    <xf numFmtId="165" fontId="0" fillId="4" borderId="3" xfId="0" applyFont="true" applyBorder="true" applyAlignment="true" applyProtection="false">
      <alignment horizontal="general" vertical="bottom" textRotation="0" wrapText="false" indent="0" shrinkToFit="false"/>
      <protection locked="true" hidden="false"/>
    </xf>
    <xf numFmtId="166" fontId="0" fillId="4" borderId="3" xfId="0" applyFont="true" applyBorder="true" applyAlignment="true" applyProtection="false">
      <alignment horizontal="general" vertical="bottom" textRotation="0" wrapText="false" indent="0" shrinkToFit="false"/>
      <protection locked="true" hidden="false"/>
    </xf>
    <xf numFmtId="165" fontId="0" fillId="4" borderId="1" xfId="0" applyFont="true" applyBorder="true" applyAlignment="true" applyProtection="false">
      <alignment horizontal="center" vertical="bottom" textRotation="0" wrapText="false" indent="0" shrinkToFit="false"/>
      <protection locked="true" hidden="false"/>
    </xf>
    <xf numFmtId="165" fontId="0" fillId="0"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73"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4" borderId="1" xfId="0" applyFont="true" applyBorder="true" applyAlignment="true" applyProtection="false">
      <alignment horizontal="center" vertical="top" textRotation="0" wrapText="tru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6" fontId="0" fillId="4" borderId="1" xfId="0" applyFont="true" applyBorder="true" applyAlignment="true" applyProtection="false">
      <alignment horizontal="center" vertical="bottom" textRotation="0" wrapText="false" indent="0" shrinkToFit="false"/>
      <protection locked="true" hidden="false"/>
    </xf>
    <xf numFmtId="165" fontId="0" fillId="4" borderId="1" xfId="0" applyFont="tru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7" fillId="4" borderId="1" xfId="0" applyFont="true" applyBorder="true" applyAlignment="true" applyProtection="false">
      <alignment horizontal="center" vertical="top" textRotation="0" wrapText="true" indent="0" shrinkToFit="false"/>
      <protection locked="true" hidden="false"/>
    </xf>
    <xf numFmtId="164" fontId="0" fillId="0" borderId="1" xfId="0" applyFont="true" applyBorder="true" applyAlignment="true" applyProtection="false">
      <alignment horizontal="center" vertical="top" textRotation="0" wrapText="true" indent="0" shrinkToFit="false"/>
      <protection locked="true" hidden="false"/>
    </xf>
    <xf numFmtId="164" fontId="0" fillId="4" borderId="1" xfId="0" applyFont="true" applyBorder="true" applyAlignment="true" applyProtection="false">
      <alignment horizontal="center" vertical="bottom" textRotation="0" wrapText="false" indent="0" shrinkToFit="false"/>
      <protection locked="true" hidden="false"/>
    </xf>
    <xf numFmtId="167" fontId="0" fillId="0" borderId="1" xfId="0" applyFont="true" applyBorder="true" applyAlignment="true" applyProtection="false">
      <alignment horizontal="general" vertical="bottom" textRotation="0" wrapText="false" indent="0" shrinkToFit="false"/>
      <protection locked="true" hidden="false"/>
    </xf>
    <xf numFmtId="164" fontId="7" fillId="4" borderId="1" xfId="0" applyFont="true" applyBorder="true" applyAlignment="true" applyProtection="false">
      <alignment horizontal="general" vertical="top" textRotation="0" wrapText="true" indent="0" shrinkToFit="false"/>
      <protection locked="true" hidden="false"/>
    </xf>
    <xf numFmtId="164" fontId="7" fillId="4" borderId="1"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7" fontId="0" fillId="0" borderId="1" xfId="0" applyFont="true" applyBorder="true" applyAlignment="true" applyProtection="false">
      <alignment horizontal="center" vertical="bottom" textRotation="0" wrapText="false" indent="0" shrinkToFit="false"/>
      <protection locked="true" hidden="false"/>
    </xf>
    <xf numFmtId="166" fontId="0" fillId="0" borderId="1" xfId="0" applyFont="true" applyBorder="true" applyAlignment="true" applyProtection="false">
      <alignment horizontal="general" vertical="bottom" textRotation="0" wrapText="false" indent="0" shrinkToFit="false"/>
      <protection locked="true" hidden="false"/>
    </xf>
    <xf numFmtId="174" fontId="7" fillId="4" borderId="1" xfId="0" applyFont="true" applyBorder="true" applyAlignment="true" applyProtection="false">
      <alignment horizontal="general" vertical="top" textRotation="0" wrapText="true" indent="0" shrinkToFit="false"/>
      <protection locked="true" hidden="false"/>
    </xf>
    <xf numFmtId="175" fontId="7" fillId="4" borderId="1" xfId="0" applyFont="true" applyBorder="true" applyAlignment="true" applyProtection="false">
      <alignment horizontal="general" vertical="top" textRotation="0" wrapText="true" indent="0" shrinkToFit="false"/>
      <protection locked="true" hidden="false"/>
    </xf>
    <xf numFmtId="166" fontId="0" fillId="0" borderId="1" xfId="0" applyFont="true" applyBorder="true" applyAlignment="true" applyProtection="false">
      <alignment horizontal="center"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
    <dxf>
      <font>
        <color rgb="FFFF0000"/>
      </font>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5E88B1"/>
      <rgbColor rgb="FF9999FF"/>
      <rgbColor rgb="FF993366"/>
      <rgbColor rgb="FFEEF3F4"/>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3:D65"/>
  <sheetViews>
    <sheetView windowProtection="false"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
  <cols>
    <col collapsed="false" hidden="false" max="1" min="1" style="0" width="1.88775510204082"/>
    <col collapsed="false" hidden="false" max="4" min="2" style="0" width="33.2091836734694"/>
    <col collapsed="false" hidden="false" max="1025" min="5" style="0" width="9.85204081632653"/>
  </cols>
  <sheetData>
    <row r="3" customFormat="false" ht="50" hidden="false" customHeight="true" outlineLevel="0" collapsed="false">
      <c r="B3" s="1" t="s">
        <v>0</v>
      </c>
      <c r="C3" s="1"/>
      <c r="D3" s="1"/>
    </row>
    <row r="7" customFormat="false" ht="13" hidden="false" customHeight="false" outlineLevel="0" collapsed="false">
      <c r="B7" s="2" t="s">
        <v>1</v>
      </c>
      <c r="C7" s="2" t="s">
        <v>2</v>
      </c>
      <c r="D7" s="2" t="s">
        <v>3</v>
      </c>
    </row>
    <row r="9" customFormat="false" ht="13" hidden="false" customHeight="false" outlineLevel="0" collapsed="false">
      <c r="B9" s="3" t="s">
        <v>4</v>
      </c>
      <c r="C9" s="3"/>
      <c r="D9" s="3"/>
    </row>
    <row r="10" customFormat="false" ht="13" hidden="false" customHeight="false" outlineLevel="0" collapsed="false">
      <c r="B10" s="4"/>
      <c r="C10" s="4" t="s">
        <v>5</v>
      </c>
      <c r="D10" s="5" t="s">
        <v>4</v>
      </c>
    </row>
    <row r="11" customFormat="false" ht="13" hidden="false" customHeight="false" outlineLevel="0" collapsed="false">
      <c r="B11" s="3" t="s">
        <v>6</v>
      </c>
      <c r="C11" s="3"/>
      <c r="D11" s="3"/>
    </row>
    <row r="12" customFormat="false" ht="13" hidden="false" customHeight="false" outlineLevel="0" collapsed="false">
      <c r="B12" s="4"/>
      <c r="C12" s="4" t="s">
        <v>5</v>
      </c>
      <c r="D12" s="5" t="s">
        <v>6</v>
      </c>
    </row>
    <row r="13" customFormat="false" ht="13" hidden="false" customHeight="false" outlineLevel="0" collapsed="false">
      <c r="B13" s="3" t="s">
        <v>7</v>
      </c>
      <c r="C13" s="3"/>
      <c r="D13" s="3"/>
    </row>
    <row r="14" customFormat="false" ht="13" hidden="false" customHeight="false" outlineLevel="0" collapsed="false">
      <c r="B14" s="4"/>
      <c r="C14" s="4" t="s">
        <v>5</v>
      </c>
      <c r="D14" s="5" t="s">
        <v>7</v>
      </c>
    </row>
    <row r="15" customFormat="false" ht="13" hidden="false" customHeight="false" outlineLevel="0" collapsed="false">
      <c r="B15" s="3" t="s">
        <v>8</v>
      </c>
      <c r="C15" s="3"/>
      <c r="D15" s="3"/>
    </row>
    <row r="16" customFormat="false" ht="13" hidden="false" customHeight="false" outlineLevel="0" collapsed="false">
      <c r="B16" s="4"/>
      <c r="C16" s="4" t="s">
        <v>5</v>
      </c>
      <c r="D16" s="5" t="s">
        <v>9</v>
      </c>
    </row>
    <row r="17" customFormat="false" ht="13" hidden="false" customHeight="false" outlineLevel="0" collapsed="false">
      <c r="B17" s="4"/>
      <c r="C17" s="4" t="s">
        <v>10</v>
      </c>
      <c r="D17" s="5" t="s">
        <v>11</v>
      </c>
    </row>
    <row r="18" customFormat="false" ht="13" hidden="false" customHeight="false" outlineLevel="0" collapsed="false">
      <c r="B18" s="3" t="s">
        <v>12</v>
      </c>
      <c r="C18" s="3"/>
      <c r="D18" s="3"/>
    </row>
    <row r="19" customFormat="false" ht="13" hidden="false" customHeight="false" outlineLevel="0" collapsed="false">
      <c r="B19" s="4"/>
      <c r="C19" s="4" t="s">
        <v>5</v>
      </c>
      <c r="D19" s="5" t="s">
        <v>12</v>
      </c>
    </row>
    <row r="20" customFormat="false" ht="13" hidden="false" customHeight="false" outlineLevel="0" collapsed="false">
      <c r="B20" s="3" t="s">
        <v>13</v>
      </c>
      <c r="C20" s="3"/>
      <c r="D20" s="3"/>
    </row>
    <row r="21" customFormat="false" ht="13" hidden="false" customHeight="false" outlineLevel="0" collapsed="false">
      <c r="B21" s="4"/>
      <c r="C21" s="4" t="s">
        <v>5</v>
      </c>
      <c r="D21" s="5" t="s">
        <v>14</v>
      </c>
    </row>
    <row r="22" customFormat="false" ht="13" hidden="false" customHeight="false" outlineLevel="0" collapsed="false">
      <c r="B22" s="3" t="s">
        <v>15</v>
      </c>
      <c r="C22" s="3"/>
      <c r="D22" s="3"/>
    </row>
    <row r="23" customFormat="false" ht="13" hidden="false" customHeight="false" outlineLevel="0" collapsed="false">
      <c r="B23" s="4"/>
      <c r="C23" s="4" t="s">
        <v>5</v>
      </c>
      <c r="D23" s="5" t="s">
        <v>16</v>
      </c>
    </row>
    <row r="24" customFormat="false" ht="13" hidden="false" customHeight="false" outlineLevel="0" collapsed="false">
      <c r="B24" s="4"/>
      <c r="C24" s="4" t="s">
        <v>17</v>
      </c>
      <c r="D24" s="5" t="s">
        <v>18</v>
      </c>
    </row>
    <row r="25" customFormat="false" ht="13" hidden="false" customHeight="false" outlineLevel="0" collapsed="false">
      <c r="B25" s="3" t="s">
        <v>19</v>
      </c>
      <c r="C25" s="3"/>
      <c r="D25" s="3"/>
    </row>
    <row r="26" customFormat="false" ht="13" hidden="false" customHeight="false" outlineLevel="0" collapsed="false">
      <c r="B26" s="4"/>
      <c r="C26" s="4" t="s">
        <v>5</v>
      </c>
      <c r="D26" s="5" t="s">
        <v>20</v>
      </c>
    </row>
    <row r="27" customFormat="false" ht="13" hidden="false" customHeight="false" outlineLevel="0" collapsed="false">
      <c r="B27" s="4"/>
      <c r="C27" s="4" t="s">
        <v>21</v>
      </c>
      <c r="D27" s="5" t="s">
        <v>22</v>
      </c>
    </row>
    <row r="28" customFormat="false" ht="13" hidden="false" customHeight="false" outlineLevel="0" collapsed="false">
      <c r="B28" s="3" t="s">
        <v>23</v>
      </c>
      <c r="C28" s="3"/>
      <c r="D28" s="3"/>
    </row>
    <row r="29" customFormat="false" ht="13" hidden="false" customHeight="false" outlineLevel="0" collapsed="false">
      <c r="B29" s="4"/>
      <c r="C29" s="4" t="s">
        <v>5</v>
      </c>
      <c r="D29" s="5" t="s">
        <v>24</v>
      </c>
    </row>
    <row r="30" customFormat="false" ht="13" hidden="false" customHeight="false" outlineLevel="0" collapsed="false">
      <c r="B30" s="4"/>
      <c r="C30" s="4" t="s">
        <v>25</v>
      </c>
      <c r="D30" s="5" t="s">
        <v>26</v>
      </c>
    </row>
    <row r="31" customFormat="false" ht="13" hidden="false" customHeight="false" outlineLevel="0" collapsed="false">
      <c r="B31" s="3" t="s">
        <v>27</v>
      </c>
      <c r="C31" s="3"/>
      <c r="D31" s="3"/>
    </row>
    <row r="32" customFormat="false" ht="13" hidden="false" customHeight="false" outlineLevel="0" collapsed="false">
      <c r="B32" s="4"/>
      <c r="C32" s="4" t="s">
        <v>5</v>
      </c>
      <c r="D32" s="5" t="s">
        <v>28</v>
      </c>
    </row>
    <row r="33" customFormat="false" ht="13" hidden="false" customHeight="false" outlineLevel="0" collapsed="false">
      <c r="B33" s="4"/>
      <c r="C33" s="4" t="s">
        <v>29</v>
      </c>
      <c r="D33" s="5" t="s">
        <v>30</v>
      </c>
    </row>
    <row r="34" customFormat="false" ht="13" hidden="false" customHeight="false" outlineLevel="0" collapsed="false">
      <c r="B34" s="3" t="s">
        <v>31</v>
      </c>
      <c r="C34" s="3"/>
      <c r="D34" s="3"/>
    </row>
    <row r="35" customFormat="false" ht="13" hidden="false" customHeight="false" outlineLevel="0" collapsed="false">
      <c r="B35" s="4"/>
      <c r="C35" s="4" t="s">
        <v>5</v>
      </c>
      <c r="D35" s="5" t="s">
        <v>32</v>
      </c>
    </row>
    <row r="36" customFormat="false" ht="13" hidden="false" customHeight="false" outlineLevel="0" collapsed="false">
      <c r="B36" s="4"/>
      <c r="C36" s="4" t="s">
        <v>33</v>
      </c>
      <c r="D36" s="5" t="s">
        <v>34</v>
      </c>
    </row>
    <row r="37" customFormat="false" ht="13" hidden="false" customHeight="false" outlineLevel="0" collapsed="false">
      <c r="B37" s="3" t="s">
        <v>35</v>
      </c>
      <c r="C37" s="3"/>
      <c r="D37" s="3"/>
    </row>
    <row r="38" customFormat="false" ht="13" hidden="false" customHeight="false" outlineLevel="0" collapsed="false">
      <c r="B38" s="4"/>
      <c r="C38" s="4" t="s">
        <v>5</v>
      </c>
      <c r="D38" s="5" t="s">
        <v>36</v>
      </c>
    </row>
    <row r="39" customFormat="false" ht="13" hidden="false" customHeight="false" outlineLevel="0" collapsed="false">
      <c r="B39" s="4"/>
      <c r="C39" s="4" t="s">
        <v>37</v>
      </c>
      <c r="D39" s="5" t="s">
        <v>38</v>
      </c>
    </row>
    <row r="40" customFormat="false" ht="13" hidden="false" customHeight="false" outlineLevel="0" collapsed="false">
      <c r="B40" s="4"/>
      <c r="C40" s="4" t="s">
        <v>39</v>
      </c>
      <c r="D40" s="5" t="s">
        <v>40</v>
      </c>
    </row>
    <row r="41" customFormat="false" ht="13" hidden="false" customHeight="false" outlineLevel="0" collapsed="false">
      <c r="B41" s="3" t="s">
        <v>41</v>
      </c>
      <c r="C41" s="3"/>
      <c r="D41" s="3"/>
    </row>
    <row r="42" customFormat="false" ht="13" hidden="false" customHeight="false" outlineLevel="0" collapsed="false">
      <c r="B42" s="4"/>
      <c r="C42" s="4" t="s">
        <v>5</v>
      </c>
      <c r="D42" s="5" t="s">
        <v>41</v>
      </c>
    </row>
    <row r="43" customFormat="false" ht="13" hidden="false" customHeight="false" outlineLevel="0" collapsed="false">
      <c r="B43" s="3" t="s">
        <v>42</v>
      </c>
      <c r="C43" s="3"/>
      <c r="D43" s="3"/>
    </row>
    <row r="44" customFormat="false" ht="13" hidden="false" customHeight="false" outlineLevel="0" collapsed="false">
      <c r="B44" s="4"/>
      <c r="C44" s="4" t="s">
        <v>5</v>
      </c>
      <c r="D44" s="5" t="s">
        <v>43</v>
      </c>
    </row>
    <row r="45" customFormat="false" ht="13" hidden="false" customHeight="false" outlineLevel="0" collapsed="false">
      <c r="B45" s="4"/>
      <c r="C45" s="4" t="s">
        <v>44</v>
      </c>
      <c r="D45" s="5" t="s">
        <v>45</v>
      </c>
    </row>
    <row r="46" customFormat="false" ht="13" hidden="false" customHeight="false" outlineLevel="0" collapsed="false">
      <c r="B46" s="4"/>
      <c r="C46" s="4" t="s">
        <v>46</v>
      </c>
      <c r="D46" s="5" t="s">
        <v>47</v>
      </c>
    </row>
    <row r="47" customFormat="false" ht="13" hidden="false" customHeight="false" outlineLevel="0" collapsed="false">
      <c r="B47" s="4"/>
      <c r="C47" s="4" t="s">
        <v>48</v>
      </c>
      <c r="D47" s="5" t="s">
        <v>49</v>
      </c>
    </row>
    <row r="48" customFormat="false" ht="13" hidden="false" customHeight="false" outlineLevel="0" collapsed="false">
      <c r="B48" s="4"/>
      <c r="C48" s="4" t="s">
        <v>10</v>
      </c>
      <c r="D48" s="5" t="s">
        <v>50</v>
      </c>
    </row>
    <row r="49" customFormat="false" ht="13" hidden="false" customHeight="false" outlineLevel="0" collapsed="false">
      <c r="B49" s="3" t="s">
        <v>51</v>
      </c>
      <c r="C49" s="3"/>
      <c r="D49" s="3"/>
    </row>
    <row r="50" customFormat="false" ht="13" hidden="false" customHeight="false" outlineLevel="0" collapsed="false">
      <c r="B50" s="4"/>
      <c r="C50" s="4" t="s">
        <v>5</v>
      </c>
      <c r="D50" s="5" t="s">
        <v>52</v>
      </c>
    </row>
    <row r="51" customFormat="false" ht="13" hidden="false" customHeight="false" outlineLevel="0" collapsed="false">
      <c r="B51" s="4"/>
      <c r="C51" s="4" t="s">
        <v>53</v>
      </c>
      <c r="D51" s="5" t="s">
        <v>54</v>
      </c>
    </row>
    <row r="52" customFormat="false" ht="13" hidden="false" customHeight="false" outlineLevel="0" collapsed="false">
      <c r="B52" s="3" t="s">
        <v>55</v>
      </c>
      <c r="C52" s="3"/>
      <c r="D52" s="3"/>
    </row>
    <row r="53" customFormat="false" ht="13" hidden="false" customHeight="false" outlineLevel="0" collapsed="false">
      <c r="B53" s="4"/>
      <c r="C53" s="4" t="s">
        <v>5</v>
      </c>
      <c r="D53" s="5" t="s">
        <v>56</v>
      </c>
    </row>
    <row r="54" customFormat="false" ht="13" hidden="false" customHeight="false" outlineLevel="0" collapsed="false">
      <c r="B54" s="4"/>
      <c r="C54" s="4" t="s">
        <v>57</v>
      </c>
      <c r="D54" s="5" t="s">
        <v>58</v>
      </c>
    </row>
    <row r="55" customFormat="false" ht="13" hidden="false" customHeight="false" outlineLevel="0" collapsed="false">
      <c r="B55" s="4"/>
      <c r="C55" s="4" t="s">
        <v>10</v>
      </c>
      <c r="D55" s="5" t="s">
        <v>59</v>
      </c>
    </row>
    <row r="56" customFormat="false" ht="13" hidden="false" customHeight="false" outlineLevel="0" collapsed="false">
      <c r="B56" s="4"/>
      <c r="C56" s="4" t="s">
        <v>60</v>
      </c>
      <c r="D56" s="5" t="s">
        <v>61</v>
      </c>
    </row>
    <row r="57" customFormat="false" ht="13" hidden="false" customHeight="false" outlineLevel="0" collapsed="false">
      <c r="B57" s="3" t="s">
        <v>62</v>
      </c>
      <c r="C57" s="3"/>
      <c r="D57" s="3"/>
    </row>
    <row r="58" customFormat="false" ht="13" hidden="false" customHeight="false" outlineLevel="0" collapsed="false">
      <c r="B58" s="4"/>
      <c r="C58" s="4" t="s">
        <v>5</v>
      </c>
      <c r="D58" s="5" t="s">
        <v>63</v>
      </c>
    </row>
    <row r="59" customFormat="false" ht="13" hidden="false" customHeight="false" outlineLevel="0" collapsed="false">
      <c r="B59" s="4"/>
      <c r="C59" s="4" t="s">
        <v>64</v>
      </c>
      <c r="D59" s="5" t="s">
        <v>65</v>
      </c>
    </row>
    <row r="60" customFormat="false" ht="13" hidden="false" customHeight="false" outlineLevel="0" collapsed="false">
      <c r="B60" s="4"/>
      <c r="C60" s="4" t="s">
        <v>66</v>
      </c>
      <c r="D60" s="5" t="s">
        <v>67</v>
      </c>
    </row>
    <row r="61" customFormat="false" ht="13" hidden="false" customHeight="false" outlineLevel="0" collapsed="false">
      <c r="B61" s="3" t="s">
        <v>68</v>
      </c>
      <c r="C61" s="3"/>
      <c r="D61" s="3"/>
    </row>
    <row r="62" customFormat="false" ht="13" hidden="false" customHeight="false" outlineLevel="0" collapsed="false">
      <c r="B62" s="4"/>
      <c r="C62" s="4" t="s">
        <v>5</v>
      </c>
      <c r="D62" s="5" t="s">
        <v>69</v>
      </c>
    </row>
    <row r="63" customFormat="false" ht="13" hidden="false" customHeight="false" outlineLevel="0" collapsed="false">
      <c r="B63" s="4"/>
      <c r="C63" s="4" t="s">
        <v>10</v>
      </c>
      <c r="D63" s="5" t="s">
        <v>70</v>
      </c>
    </row>
    <row r="64" customFormat="false" ht="13" hidden="false" customHeight="false" outlineLevel="0" collapsed="false">
      <c r="B64" s="3" t="s">
        <v>71</v>
      </c>
      <c r="C64" s="3"/>
      <c r="D64" s="3"/>
    </row>
    <row r="65" customFormat="false" ht="13" hidden="false" customHeight="false" outlineLevel="0" collapsed="false">
      <c r="B65" s="4"/>
      <c r="C65" s="4" t="s">
        <v>5</v>
      </c>
      <c r="D65" s="5" t="s">
        <v>71</v>
      </c>
    </row>
  </sheetData>
  <mergeCells count="1">
    <mergeCell ref="B3:D3"/>
  </mergeCells>
  <hyperlinks>
    <hyperlink ref="D10" location="'TOT'!R1C1" display="TOT"/>
    <hyperlink ref="D12" location="'Legend'!R1C1" display="Legend"/>
    <hyperlink ref="D14" location="'ABOUT'!R1C1" display="ABOUT"/>
    <hyperlink ref="D16" location="'POSITION - Tableau 1'!R1C1" display="POSITION - Tableau 1"/>
    <hyperlink ref="D17" location="'POSITION - Tableau 2'!R2C1" display="POSITION - Tableau 2"/>
    <hyperlink ref="D19" location="'RATES'!R1C1" display="RATES"/>
    <hyperlink ref="D21" location="'NOT NHL_AHL'!R1C1" display="NOT NHL_AHL"/>
    <hyperlink ref="D23" location="'CK - Tableau 1'!R1C1" display="CK - Tableau 1"/>
    <hyperlink ref="D24" location="'CK - HITS'!R2C1" display="CK - HITS"/>
    <hyperlink ref="D26" location="'FG - Tableau 1'!R1C1" display="FG - Tableau 1"/>
    <hyperlink ref="D27" location="'FG - COMBATS'!R2C1" display="FG - COMBATS"/>
    <hyperlink ref="D29" location="'DI - Tableau 1'!R1C1" display="DI - Tableau 1"/>
    <hyperlink ref="D30" location="'DI - PENALTIES'!R2C1" display="DI - PENALTIES"/>
    <hyperlink ref="D32" location="'SK - Tableau 1'!R1C1" display="SK - Tableau 1"/>
    <hyperlink ref="D33" location="'SK - HITS TAKEN'!R2C1" display="SK - HITS TAKEN"/>
    <hyperlink ref="D35" location="'ST - Tableau 1'!R1C1" display="ST - Tableau 1"/>
    <hyperlink ref="D36" location="'ST - MASSE CORPORELLE'!R2C1" display="ST - MASSE CORPORELLE"/>
    <hyperlink ref="D38" location="'EN - Tableau 1'!R1C1" display="EN - Tableau 1"/>
    <hyperlink ref="D39" location="'EN - TEMPS DE GLACE ATT!'!R2C1" display="EN - TEMPS DE GLACE ATT."/>
    <hyperlink ref="D40" location="'EN - TEMPS DE GLACE DÉF!'!R2C1" display="EN - TEMPS DE GLACE DÉF."/>
    <hyperlink ref="D42" location="'DU'!R1C1" display="DU"/>
    <hyperlink ref="D44" location="'PH - Tableau 1'!R1C1" display="PH - Tableau 1"/>
    <hyperlink ref="D45" location="'PH - GIVEAWAYS'!R2C1" display="PH - GIVEAWAYS"/>
    <hyperlink ref="D46" location="'PH - BLOCKED SHOTS'!R2C1" display="PH - BLOCKED SHOTS"/>
    <hyperlink ref="D47" location="'PH - GAME SCORE'!R2C1" display="PH - GAME SCORE"/>
    <hyperlink ref="D48" location="'PH - Tableau 2'!R2C1" display="PH - Tableau 2"/>
    <hyperlink ref="D50" location="'FO - Tableau 1'!R1C1" display="FO - Tableau 1"/>
    <hyperlink ref="D51" location="'FO - FACEOFFS %'!R2C1" display="FO - FACEOFFS %"/>
    <hyperlink ref="D53" location="'PA - Tableau 1'!R1C1" display="PA - Tableau 1"/>
    <hyperlink ref="D54" location="'PA - ASSISTS'!R2C1" display="PA - ASSISTS"/>
    <hyperlink ref="D55" location="'PA - Tableau 2'!R2C1" display="PA - Tableau 2"/>
    <hyperlink ref="D56" location="'PA - Tableau 3'!R2C1" display="PA - Tableau 3"/>
    <hyperlink ref="D58" location="'SC - Tableau 1'!R1C1" display="SC - Tableau 1"/>
    <hyperlink ref="D59" location="'SC - SHOTS'!R2C1" display="SC - SHOTS"/>
    <hyperlink ref="D60" location="'SC - GOALS'!R2C1" display="SC - GOALS"/>
    <hyperlink ref="D62" location="'DF - Tableau 1'!R1C1" display="DF - Tableau 1"/>
    <hyperlink ref="D63" location="'DF - Tableau 2'!R2C1" display="DF - Tableau 2"/>
    <hyperlink ref="D65" location="'PS'!R1C1" display="P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P893"/>
  <sheetViews>
    <sheetView windowProtection="false" showFormulas="false" showGridLines="false" showRowColHeaders="true" showZeros="true" rightToLeft="false" tabSelected="false" showOutlineSymbols="true" defaultGridColor="true" view="normal" topLeftCell="Q1" colorId="64" zoomScale="100" zoomScaleNormal="100" zoomScalePageLayoutView="100" workbookViewId="0">
      <pane xSplit="3191" ySplit="1080" topLeftCell="A3" activePane="bottomRight" state="split"/>
      <selection pane="topLeft" activeCell="Q1" activeCellId="0" sqref="Q1"/>
      <selection pane="topRight" activeCell="A1" activeCellId="0" sqref="A1"/>
      <selection pane="bottomLeft" activeCell="Q3" activeCellId="0" sqref="Q3"/>
      <selection pane="bottomRight" activeCell="A4" activeCellId="0" sqref="A4"/>
    </sheetView>
  </sheetViews>
  <sheetFormatPr defaultRowHeight="12.75"/>
  <cols>
    <col collapsed="false" hidden="false" max="1" min="1" style="6" width="10.530612244898"/>
    <col collapsed="false" hidden="false" max="2" min="2" style="6" width="23.3520408163265"/>
    <col collapsed="false" hidden="false" max="3" min="3" style="6" width="5.80612244897959"/>
    <col collapsed="false" hidden="false" max="4" min="4" style="6" width="6.20918367346939"/>
    <col collapsed="false" hidden="false" max="5" min="5" style="6" width="5.80612244897959"/>
    <col collapsed="false" hidden="false" max="7" min="6" style="6" width="5.12755102040816"/>
    <col collapsed="false" hidden="false" max="8" min="8" style="6" width="5.66836734693878"/>
    <col collapsed="false" hidden="false" max="9" min="9" style="6" width="6.20918367346939"/>
    <col collapsed="false" hidden="false" max="11" min="10" style="6" width="5.12755102040816"/>
    <col collapsed="false" hidden="false" max="12" min="12" style="6" width="6.75"/>
    <col collapsed="false" hidden="false" max="13" min="13" style="6" width="4.99489795918367"/>
    <col collapsed="false" hidden="false" max="14" min="14" style="6" width="9.04591836734694"/>
    <col collapsed="false" hidden="false" max="15" min="15" style="6" width="8.23469387755102"/>
    <col collapsed="false" hidden="false" max="16" min="16" style="6" width="11.6071428571429"/>
    <col collapsed="false" hidden="false" max="17" min="17" style="6" width="19.7244897959184"/>
    <col collapsed="false" hidden="false" max="18" min="18" style="6" width="17.4132653061224"/>
    <col collapsed="false" hidden="false" max="19" min="19" style="6" width="13.9030612244898"/>
    <col collapsed="false" hidden="false" max="20" min="20" style="6" width="9.98979591836735"/>
    <col collapsed="false" hidden="false" max="21" min="21" style="6" width="12.8265306122449"/>
    <col collapsed="false" hidden="false" max="27" min="22" style="6" width="5.12755102040816"/>
    <col collapsed="false" hidden="false" max="28" min="28" style="6" width="5.53571428571429"/>
    <col collapsed="false" hidden="false" max="29" min="29" style="6" width="8.23469387755102"/>
    <col collapsed="false" hidden="false" max="30" min="30" style="6" width="5.53571428571429"/>
    <col collapsed="false" hidden="false" max="32" min="31" style="6" width="5.12755102040816"/>
    <col collapsed="false" hidden="false" max="33" min="33" style="6" width="5.53571428571429"/>
    <col collapsed="false" hidden="false" max="34" min="34" style="6" width="4.86224489795918"/>
    <col collapsed="false" hidden="false" max="35" min="35" style="6" width="6.3469387755102"/>
    <col collapsed="false" hidden="false" max="38" min="36" style="6" width="7.02040816326531"/>
    <col collapsed="false" hidden="false" max="39" min="39" style="6" width="5.26530612244898"/>
    <col collapsed="false" hidden="false" max="40" min="40" style="6" width="7.83163265306122"/>
    <col collapsed="false" hidden="false" max="41" min="41" style="6" width="6.75"/>
    <col collapsed="false" hidden="false" max="42" min="42" style="6" width="7.29081632653061"/>
    <col collapsed="false" hidden="false" max="46" min="43" style="6" width="4.32142857142857"/>
    <col collapsed="false" hidden="false" max="48" min="47" style="6" width="5.12755102040816"/>
    <col collapsed="false" hidden="false" max="49" min="49" style="6" width="4.99489795918367"/>
    <col collapsed="false" hidden="false" max="50" min="50" style="6" width="7.02040816326531"/>
    <col collapsed="false" hidden="false" max="51" min="51" style="6" width="5.53571428571429"/>
    <col collapsed="false" hidden="false" max="52" min="52" style="6" width="6.0765306122449"/>
    <col collapsed="false" hidden="false" max="53" min="53" style="6" width="5.12755102040816"/>
    <col collapsed="false" hidden="false" max="54" min="54" style="6" width="4.99489795918367"/>
    <col collapsed="false" hidden="false" max="55" min="55" style="6" width="5.53571428571429"/>
    <col collapsed="false" hidden="false" max="56" min="56" style="6" width="6.0765306122449"/>
    <col collapsed="false" hidden="false" max="58" min="57" style="6" width="7.02040816326531"/>
    <col collapsed="false" hidden="false" max="59" min="59" style="6" width="7.69387755102041"/>
    <col collapsed="false" hidden="false" max="60" min="60" style="6" width="5.12755102040816"/>
    <col collapsed="false" hidden="false" max="61" min="61" style="6" width="4.32142857142857"/>
    <col collapsed="false" hidden="false" max="62" min="62" style="6" width="4.59183673469388"/>
    <col collapsed="false" hidden="false" max="63" min="63" style="6" width="7.69387755102041"/>
    <col collapsed="false" hidden="false" max="64" min="64" style="6" width="5.12755102040816"/>
    <col collapsed="false" hidden="false" max="65" min="65" style="6" width="4.32142857142857"/>
    <col collapsed="false" hidden="false" max="66" min="66" style="6" width="4.59183673469388"/>
    <col collapsed="false" hidden="false" max="67" min="67" style="6" width="6.0765306122449"/>
    <col collapsed="false" hidden="false" max="68" min="68" style="6" width="5.80612244897959"/>
    <col collapsed="false" hidden="false" max="69" min="69" style="6" width="6.0765306122449"/>
    <col collapsed="false" hidden="false" max="71" min="70" style="6" width="5.66836734693878"/>
    <col collapsed="false" hidden="false" max="73" min="72" style="6" width="6.3469387755102"/>
    <col collapsed="false" hidden="false" max="74" min="74" style="6" width="5.66836734693878"/>
    <col collapsed="false" hidden="false" max="75" min="75" style="6" width="7.69387755102041"/>
    <col collapsed="false" hidden="false" max="76" min="76" style="6" width="7.96428571428571"/>
    <col collapsed="false" hidden="false" max="77" min="77" style="6" width="7.1530612244898"/>
    <col collapsed="false" hidden="false" max="78" min="78" style="6" width="7.96428571428571"/>
    <col collapsed="false" hidden="false" max="79" min="79" style="6" width="7.1530612244898"/>
    <col collapsed="false" hidden="false" max="80" min="80" style="6" width="7.96428571428571"/>
    <col collapsed="false" hidden="false" max="81" min="81" style="6" width="7.1530612244898"/>
    <col collapsed="false" hidden="false" max="82" min="82" style="6" width="8.77551020408163"/>
    <col collapsed="false" hidden="false" max="83" min="83" style="6" width="7.96428571428571"/>
    <col collapsed="false" hidden="false" max="84" min="84" style="6" width="11.4744897959184"/>
    <col collapsed="false" hidden="false" max="85" min="85" style="6" width="10.8010204081633"/>
    <col collapsed="false" hidden="false" max="86" min="86" style="6" width="11.2040816326531"/>
    <col collapsed="false" hidden="false" max="87" min="87" style="6" width="10.6632653061225"/>
    <col collapsed="false" hidden="false" max="89" min="88" style="6" width="5.26530612244898"/>
    <col collapsed="false" hidden="false" max="90" min="90" style="6" width="5.12755102040816"/>
    <col collapsed="false" hidden="false" max="91" min="91" style="6" width="6.20918367346939"/>
    <col collapsed="false" hidden="false" max="92" min="92" style="6" width="5.12755102040816"/>
    <col collapsed="false" hidden="false" max="93" min="93" style="6" width="5.26530612244898"/>
    <col collapsed="false" hidden="false" max="94" min="94" style="6" width="5.12755102040816"/>
    <col collapsed="false" hidden="false" max="95" min="95" style="6" width="7.96428571428571"/>
    <col collapsed="false" hidden="false" max="96" min="96" style="6" width="7.29081632653061"/>
    <col collapsed="false" hidden="false" max="97" min="97" style="6" width="7.56122448979592"/>
    <col collapsed="false" hidden="false" max="98" min="98" style="6" width="7.96428571428571"/>
    <col collapsed="false" hidden="false" max="99" min="99" style="6" width="6.20918367346939"/>
    <col collapsed="false" hidden="false" max="100" min="100" style="6" width="8.10204081632653"/>
    <col collapsed="false" hidden="false" max="101" min="101" style="6" width="7.29081632653061"/>
    <col collapsed="false" hidden="false" max="102" min="102" style="6" width="6.3469387755102"/>
    <col collapsed="false" hidden="false" max="103" min="103" style="6" width="5.12755102040816"/>
    <col collapsed="false" hidden="false" max="104" min="104" style="6" width="5.66836734693878"/>
    <col collapsed="false" hidden="false" max="105" min="105" style="6" width="6.20918367346939"/>
    <col collapsed="false" hidden="false" max="106" min="106" style="6" width="7.83163265306122"/>
    <col collapsed="false" hidden="false" max="107" min="107" style="6" width="7.1530612244898"/>
    <col collapsed="false" hidden="false" max="108" min="108" style="6" width="7.29081632653061"/>
    <col collapsed="false" hidden="false" max="109" min="109" style="6" width="7.96428571428571"/>
    <col collapsed="false" hidden="false" max="110" min="110" style="6" width="6.20918367346939"/>
    <col collapsed="false" hidden="false" max="111" min="111" style="6" width="7.96428571428571"/>
    <col collapsed="false" hidden="false" max="112" min="112" style="6" width="7.1530612244898"/>
    <col collapsed="false" hidden="false" max="113" min="113" style="6" width="6.75"/>
    <col collapsed="false" hidden="false" max="115" min="114" style="6" width="6.88265306122449"/>
    <col collapsed="false" hidden="false" max="116" min="116" style="6" width="7.02040816326531"/>
    <col collapsed="false" hidden="false" max="117" min="117" style="6" width="7.29081632653061"/>
    <col collapsed="false" hidden="false" max="118" min="118" style="6" width="7.02040816326531"/>
    <col collapsed="false" hidden="false" max="120" min="119" style="6" width="7.96428571428571"/>
    <col collapsed="false" hidden="false" max="121" min="121" style="6" width="7.29081632653061"/>
    <col collapsed="false" hidden="false" max="122" min="122" style="6" width="5.53571428571429"/>
    <col collapsed="false" hidden="false" max="124" min="123" style="6" width="5.12755102040816"/>
    <col collapsed="false" hidden="false" max="125" min="125" style="6" width="6.88265306122449"/>
    <col collapsed="false" hidden="false" max="126" min="126" style="6" width="5.26530612244898"/>
    <col collapsed="false" hidden="false" max="127" min="127" style="6" width="6.88265306122449"/>
    <col collapsed="false" hidden="false" max="133" min="128" style="6" width="5.26530612244898"/>
    <col collapsed="false" hidden="false" max="135" min="134" style="6" width="6.0765306122449"/>
    <col collapsed="false" hidden="false" max="137" min="136" style="6" width="4.32142857142857"/>
    <col collapsed="false" hidden="false" max="138" min="138" style="6" width="6.20918367346939"/>
    <col collapsed="false" hidden="false" max="139" min="139" style="6" width="6.3469387755102"/>
    <col collapsed="false" hidden="false" max="146" min="140" style="6" width="5.26530612244898"/>
    <col collapsed="false" hidden="false" max="148" min="147" style="6" width="5.12755102040816"/>
    <col collapsed="false" hidden="false" max="150" min="149" style="6" width="5.26530612244898"/>
    <col collapsed="false" hidden="false" max="151" min="151" style="6" width="6.3469387755102"/>
    <col collapsed="false" hidden="false" max="153" min="152" style="6" width="6.61224489795918"/>
    <col collapsed="false" hidden="false" max="154" min="154" style="6" width="6.75"/>
    <col collapsed="false" hidden="false" max="155" min="155" style="6" width="6.20918367346939"/>
    <col collapsed="false" hidden="false" max="156" min="156" style="6" width="6.3469387755102"/>
    <col collapsed="false" hidden="false" max="157" min="157" style="6" width="5.26530612244898"/>
    <col collapsed="false" hidden="false" max="158" min="158" style="6" width="5.12755102040816"/>
    <col collapsed="false" hidden="false" max="159" min="159" style="6" width="4.99489795918367"/>
    <col collapsed="false" hidden="false" max="160" min="160" style="6" width="6.0765306122449"/>
    <col collapsed="false" hidden="false" max="161" min="161" style="6" width="5.53571428571429"/>
    <col collapsed="false" hidden="false" max="164" min="162" style="6" width="7.1530612244898"/>
    <col collapsed="false" hidden="false" max="165" min="165" style="6" width="5.80612244897959"/>
    <col collapsed="false" hidden="false" max="166" min="166" style="6" width="5.26530612244898"/>
    <col collapsed="false" hidden="false" max="167" min="167" style="6" width="5.53571428571429"/>
    <col collapsed="false" hidden="false" max="168" min="168" style="6" width="8.10204081632653"/>
    <col collapsed="false" hidden="false" max="169" min="169" style="6" width="6.0765306122449"/>
    <col collapsed="false" hidden="false" max="170" min="170" style="6" width="5.12755102040816"/>
    <col collapsed="false" hidden="false" max="171" min="171" style="6" width="6.0765306122449"/>
    <col collapsed="false" hidden="false" max="172" min="172" style="6" width="5.12755102040816"/>
    <col collapsed="false" hidden="false" max="173" min="173" style="6" width="5.53571428571429"/>
    <col collapsed="false" hidden="false" max="174" min="174" style="6" width="6.0765306122449"/>
    <col collapsed="false" hidden="false" max="175" min="175" style="6" width="5.53571428571429"/>
    <col collapsed="false" hidden="false" max="176" min="176" style="6" width="21.8673469387755"/>
    <col collapsed="false" hidden="false" max="177" min="177" style="6" width="5.80612244897959"/>
    <col collapsed="false" hidden="false" max="178" min="178" style="6" width="12.2857142857143"/>
    <col collapsed="false" hidden="false" max="179" min="179" style="6" width="7.02040816326531"/>
    <col collapsed="false" hidden="false" max="181" min="180" style="6" width="11.4744897959184"/>
    <col collapsed="false" hidden="false" max="182" min="182" style="6" width="5.26530612244898"/>
    <col collapsed="false" hidden="false" max="183" min="183" style="6" width="4.32142857142857"/>
    <col collapsed="false" hidden="false" max="185" min="184" style="6" width="5.26530612244898"/>
    <col collapsed="false" hidden="false" max="186" min="186" style="6" width="4.99489795918367"/>
    <col collapsed="false" hidden="false" max="187" min="187" style="6" width="5.26530612244898"/>
    <col collapsed="false" hidden="false" max="188" min="188" style="6" width="5.53571428571429"/>
    <col collapsed="false" hidden="false" max="189" min="189" style="6" width="6.3469387755102"/>
    <col collapsed="false" hidden="false" max="190" min="190" style="6" width="6.0765306122449"/>
    <col collapsed="false" hidden="false" max="191" min="191" style="6" width="5.12755102040816"/>
    <col collapsed="false" hidden="false" max="192" min="192" style="6" width="6.0765306122449"/>
    <col collapsed="false" hidden="false" max="193" min="193" style="6" width="9.04591836734694"/>
    <col collapsed="false" hidden="false" max="194" min="194" style="6" width="23.3520408163265"/>
    <col collapsed="false" hidden="false" max="196" min="195" style="6" width="18.8979591836735"/>
    <col collapsed="false" hidden="false" max="197" min="197" style="6" width="15.6581632653061"/>
    <col collapsed="false" hidden="false" max="198" min="198" style="6" width="20.5204081632653"/>
    <col collapsed="false" hidden="false" max="256" min="199" style="6" width="11.6071428571429"/>
    <col collapsed="false" hidden="false" max="1025" min="257" style="0" width="11.6071428571429"/>
  </cols>
  <sheetData>
    <row r="1" customFormat="false" ht="13.65" hidden="false" customHeight="true" outlineLevel="0" collapsed="false">
      <c r="A1" s="7" t="s">
        <v>72</v>
      </c>
      <c r="B1" s="7"/>
      <c r="C1" s="7"/>
      <c r="D1" s="7"/>
      <c r="E1" s="7"/>
      <c r="F1" s="7"/>
      <c r="G1" s="7"/>
      <c r="H1" s="7"/>
      <c r="I1" s="7"/>
      <c r="J1" s="7"/>
      <c r="K1" s="7"/>
      <c r="L1" s="7"/>
      <c r="M1" s="7"/>
      <c r="N1" s="7"/>
      <c r="O1" s="7"/>
      <c r="P1" s="7"/>
      <c r="Q1" s="7"/>
      <c r="R1" s="7"/>
      <c r="S1" s="7"/>
      <c r="T1" s="7"/>
      <c r="U1" s="7"/>
      <c r="V1" s="7" t="s">
        <v>73</v>
      </c>
      <c r="W1" s="7"/>
      <c r="X1" s="7"/>
      <c r="Y1" s="7"/>
      <c r="Z1" s="7"/>
      <c r="AA1" s="7"/>
      <c r="AB1" s="7"/>
      <c r="AC1" s="7"/>
      <c r="AD1" s="7"/>
      <c r="AE1" s="7"/>
      <c r="AF1" s="7"/>
      <c r="AG1" s="7"/>
      <c r="AH1" s="7"/>
      <c r="AI1" s="7"/>
      <c r="AJ1" s="7"/>
      <c r="AK1" s="7"/>
      <c r="AL1" s="7"/>
      <c r="AM1" s="7"/>
      <c r="AN1" s="7"/>
      <c r="AO1" s="7"/>
      <c r="AP1" s="7"/>
      <c r="AQ1" s="7" t="s">
        <v>74</v>
      </c>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t="s">
        <v>75</v>
      </c>
      <c r="BV1" s="7"/>
      <c r="BW1" s="7"/>
      <c r="BX1" s="7"/>
      <c r="BY1" s="7"/>
      <c r="BZ1" s="7"/>
      <c r="CA1" s="7"/>
      <c r="CB1" s="7"/>
      <c r="CC1" s="7"/>
      <c r="CD1" s="7"/>
      <c r="CE1" s="7"/>
      <c r="CF1" s="7"/>
      <c r="CG1" s="7"/>
      <c r="CH1" s="7"/>
      <c r="CI1" s="7"/>
      <c r="CJ1" s="7" t="s">
        <v>76</v>
      </c>
      <c r="CK1" s="7"/>
      <c r="CL1" s="7"/>
      <c r="CM1" s="7"/>
      <c r="CN1" s="7"/>
      <c r="CO1" s="7"/>
      <c r="CP1" s="7"/>
      <c r="CQ1" s="7"/>
      <c r="CR1" s="7"/>
      <c r="CS1" s="7"/>
      <c r="CT1" s="7"/>
      <c r="CU1" s="7"/>
      <c r="CV1" s="7"/>
      <c r="CW1" s="7"/>
      <c r="CX1" s="7"/>
      <c r="CY1" s="7"/>
      <c r="CZ1" s="7"/>
      <c r="DA1" s="7"/>
      <c r="DB1" s="7"/>
      <c r="DC1" s="7"/>
      <c r="DD1" s="7"/>
      <c r="DE1" s="7"/>
      <c r="DF1" s="7"/>
      <c r="DG1" s="7"/>
      <c r="DH1" s="7"/>
      <c r="DI1" s="7" t="s">
        <v>77</v>
      </c>
      <c r="DJ1" s="7"/>
      <c r="DK1" s="7"/>
      <c r="DL1" s="7"/>
      <c r="DM1" s="7"/>
      <c r="DN1" s="7"/>
      <c r="DO1" s="7"/>
      <c r="DP1" s="7"/>
      <c r="DQ1" s="7"/>
      <c r="DR1" s="7"/>
      <c r="DS1" s="7"/>
      <c r="DT1" s="7"/>
      <c r="DU1" s="7"/>
      <c r="DV1" s="7"/>
      <c r="DW1" s="7"/>
      <c r="DX1" s="7" t="s">
        <v>78</v>
      </c>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t="s">
        <v>79</v>
      </c>
      <c r="FB1" s="7"/>
      <c r="FC1" s="7"/>
      <c r="FD1" s="7"/>
      <c r="FE1" s="7"/>
      <c r="FF1" s="7"/>
      <c r="FG1" s="7"/>
      <c r="FH1" s="7"/>
      <c r="FI1" s="7"/>
      <c r="FJ1" s="7" t="s">
        <v>80</v>
      </c>
      <c r="FK1" s="7"/>
      <c r="FL1" s="7"/>
      <c r="FM1" s="7"/>
      <c r="FN1" s="7"/>
      <c r="FO1" s="7"/>
      <c r="FP1" s="7"/>
      <c r="FQ1" s="7"/>
      <c r="FR1" s="7"/>
      <c r="FS1" s="7"/>
      <c r="FT1" s="7"/>
      <c r="FU1" s="7"/>
      <c r="FV1" s="7" t="s">
        <v>81</v>
      </c>
      <c r="FW1" s="7"/>
      <c r="FX1" s="7"/>
      <c r="FY1" s="7"/>
      <c r="FZ1" s="7" t="s">
        <v>82</v>
      </c>
      <c r="GA1" s="7"/>
      <c r="GB1" s="7"/>
      <c r="GC1" s="7"/>
      <c r="GD1" s="7"/>
      <c r="GE1" s="7"/>
      <c r="GF1" s="7"/>
      <c r="GG1" s="7"/>
      <c r="GH1" s="7"/>
      <c r="GI1" s="7"/>
      <c r="GJ1" s="7"/>
      <c r="GK1" s="8"/>
      <c r="GL1" s="8"/>
      <c r="GM1" s="8"/>
      <c r="GN1" s="8"/>
      <c r="GO1" s="8"/>
      <c r="GP1" s="8"/>
    </row>
    <row r="2" customFormat="false" ht="13.65" hidden="false" customHeight="true" outlineLevel="0" collapsed="false">
      <c r="A2" s="7" t="s">
        <v>83</v>
      </c>
      <c r="B2" s="7" t="s">
        <v>83</v>
      </c>
      <c r="C2" s="7" t="s">
        <v>83</v>
      </c>
      <c r="D2" s="7" t="s">
        <v>83</v>
      </c>
      <c r="E2" s="7" t="s">
        <v>83</v>
      </c>
      <c r="F2" s="7" t="s">
        <v>83</v>
      </c>
      <c r="G2" s="7" t="s">
        <v>83</v>
      </c>
      <c r="H2" s="7" t="s">
        <v>83</v>
      </c>
      <c r="I2" s="7" t="s">
        <v>83</v>
      </c>
      <c r="J2" s="7" t="s">
        <v>83</v>
      </c>
      <c r="K2" s="7" t="s">
        <v>83</v>
      </c>
      <c r="L2" s="7" t="s">
        <v>84</v>
      </c>
      <c r="M2" s="7" t="s">
        <v>84</v>
      </c>
      <c r="N2" s="7" t="s">
        <v>84</v>
      </c>
      <c r="O2" s="7" t="s">
        <v>83</v>
      </c>
      <c r="P2" s="7" t="s">
        <v>85</v>
      </c>
      <c r="Q2" s="7" t="s">
        <v>84</v>
      </c>
      <c r="R2" s="7" t="s">
        <v>83</v>
      </c>
      <c r="S2" s="7" t="s">
        <v>83</v>
      </c>
      <c r="T2" s="7" t="s">
        <v>86</v>
      </c>
      <c r="U2" s="7" t="s">
        <v>83</v>
      </c>
      <c r="V2" s="7" t="s">
        <v>83</v>
      </c>
      <c r="W2" s="7" t="s">
        <v>83</v>
      </c>
      <c r="X2" s="7" t="s">
        <v>83</v>
      </c>
      <c r="Y2" s="7" t="s">
        <v>83</v>
      </c>
      <c r="Z2" s="7" t="s">
        <v>83</v>
      </c>
      <c r="AA2" s="9"/>
      <c r="AB2" s="9"/>
      <c r="AC2" s="9"/>
      <c r="AD2" s="9"/>
      <c r="AE2" s="9"/>
      <c r="AF2" s="7" t="s">
        <v>83</v>
      </c>
      <c r="AG2" s="7" t="s">
        <v>84</v>
      </c>
      <c r="AH2" s="7" t="s">
        <v>83</v>
      </c>
      <c r="AI2" s="7" t="s">
        <v>83</v>
      </c>
      <c r="AJ2" s="7" t="s">
        <v>83</v>
      </c>
      <c r="AK2" s="7" t="s">
        <v>87</v>
      </c>
      <c r="AL2" s="7" t="s">
        <v>85</v>
      </c>
      <c r="AM2" s="7" t="s">
        <v>84</v>
      </c>
      <c r="AN2" s="10"/>
      <c r="AO2" s="7" t="s">
        <v>85</v>
      </c>
      <c r="AP2" s="7" t="s">
        <v>88</v>
      </c>
      <c r="AQ2" s="7" t="s">
        <v>85</v>
      </c>
      <c r="AR2" s="7" t="s">
        <v>84</v>
      </c>
      <c r="AS2" s="7" t="s">
        <v>87</v>
      </c>
      <c r="AT2" s="7" t="s">
        <v>85</v>
      </c>
      <c r="AU2" s="7" t="s">
        <v>87</v>
      </c>
      <c r="AV2" s="7" t="s">
        <v>83</v>
      </c>
      <c r="AW2" s="7" t="s">
        <v>87</v>
      </c>
      <c r="AX2" s="7" t="s">
        <v>87</v>
      </c>
      <c r="AY2" s="7" t="s">
        <v>87</v>
      </c>
      <c r="AZ2" s="7" t="s">
        <v>87</v>
      </c>
      <c r="BA2" s="7" t="s">
        <v>87</v>
      </c>
      <c r="BB2" s="7" t="s">
        <v>85</v>
      </c>
      <c r="BC2" s="7" t="s">
        <v>83</v>
      </c>
      <c r="BD2" s="7" t="s">
        <v>88</v>
      </c>
      <c r="BE2" s="11"/>
      <c r="BF2" s="11"/>
      <c r="BG2" s="11"/>
      <c r="BH2" s="7" t="s">
        <v>87</v>
      </c>
      <c r="BI2" s="7" t="s">
        <v>87</v>
      </c>
      <c r="BJ2" s="7" t="s">
        <v>87</v>
      </c>
      <c r="BK2" s="11"/>
      <c r="BL2" s="7" t="s">
        <v>83</v>
      </c>
      <c r="BM2" s="7" t="s">
        <v>85</v>
      </c>
      <c r="BN2" s="7" t="s">
        <v>85</v>
      </c>
      <c r="BO2" s="9"/>
      <c r="BP2" s="7" t="s">
        <v>83</v>
      </c>
      <c r="BQ2" s="7" t="s">
        <v>83</v>
      </c>
      <c r="BR2" s="7" t="s">
        <v>83</v>
      </c>
      <c r="BS2" s="7" t="s">
        <v>83</v>
      </c>
      <c r="BT2" s="7" t="s">
        <v>89</v>
      </c>
      <c r="BU2" s="7" t="s">
        <v>83</v>
      </c>
      <c r="BV2" s="7" t="s">
        <v>83</v>
      </c>
      <c r="BW2" s="12"/>
      <c r="BX2" s="7" t="s">
        <v>83</v>
      </c>
      <c r="BY2" s="7" t="s">
        <v>83</v>
      </c>
      <c r="BZ2" s="7" t="s">
        <v>83</v>
      </c>
      <c r="CA2" s="7" t="s">
        <v>83</v>
      </c>
      <c r="CB2" s="7" t="s">
        <v>83</v>
      </c>
      <c r="CC2" s="7" t="s">
        <v>83</v>
      </c>
      <c r="CD2" s="7" t="s">
        <v>83</v>
      </c>
      <c r="CE2" s="7" t="s">
        <v>83</v>
      </c>
      <c r="CF2" s="7" t="s">
        <v>83</v>
      </c>
      <c r="CG2" s="7" t="s">
        <v>83</v>
      </c>
      <c r="CH2" s="7" t="s">
        <v>83</v>
      </c>
      <c r="CI2" s="7" t="s">
        <v>83</v>
      </c>
      <c r="CJ2" s="9"/>
      <c r="CK2" s="7" t="s">
        <v>83</v>
      </c>
      <c r="CL2" s="7" t="s">
        <v>83</v>
      </c>
      <c r="CM2" s="7" t="s">
        <v>83</v>
      </c>
      <c r="CN2" s="7" t="s">
        <v>83</v>
      </c>
      <c r="CO2" s="7" t="s">
        <v>83</v>
      </c>
      <c r="CP2" s="7" t="s">
        <v>83</v>
      </c>
      <c r="CQ2" s="7" t="s">
        <v>83</v>
      </c>
      <c r="CR2" s="7" t="s">
        <v>83</v>
      </c>
      <c r="CS2" s="7" t="s">
        <v>83</v>
      </c>
      <c r="CT2" s="7" t="s">
        <v>83</v>
      </c>
      <c r="CU2" s="7" t="s">
        <v>83</v>
      </c>
      <c r="CV2" s="7" t="s">
        <v>83</v>
      </c>
      <c r="CW2" s="7" t="s">
        <v>83</v>
      </c>
      <c r="CX2" s="7" t="s">
        <v>83</v>
      </c>
      <c r="CY2" s="7" t="s">
        <v>83</v>
      </c>
      <c r="CZ2" s="7" t="s">
        <v>83</v>
      </c>
      <c r="DA2" s="7" t="s">
        <v>83</v>
      </c>
      <c r="DB2" s="7" t="s">
        <v>83</v>
      </c>
      <c r="DC2" s="7" t="s">
        <v>83</v>
      </c>
      <c r="DD2" s="7" t="s">
        <v>83</v>
      </c>
      <c r="DE2" s="7" t="s">
        <v>83</v>
      </c>
      <c r="DF2" s="7" t="s">
        <v>83</v>
      </c>
      <c r="DG2" s="7" t="s">
        <v>83</v>
      </c>
      <c r="DH2" s="7" t="s">
        <v>83</v>
      </c>
      <c r="DI2" s="7" t="s">
        <v>83</v>
      </c>
      <c r="DJ2" s="7" t="s">
        <v>83</v>
      </c>
      <c r="DK2" s="7" t="s">
        <v>85</v>
      </c>
      <c r="DL2" s="7" t="s">
        <v>85</v>
      </c>
      <c r="DM2" s="7" t="s">
        <v>85</v>
      </c>
      <c r="DN2" s="7" t="s">
        <v>85</v>
      </c>
      <c r="DO2" s="7" t="s">
        <v>85</v>
      </c>
      <c r="DP2" s="7" t="s">
        <v>85</v>
      </c>
      <c r="DQ2" s="9"/>
      <c r="DR2" s="7" t="s">
        <v>88</v>
      </c>
      <c r="DS2" s="7" t="s">
        <v>83</v>
      </c>
      <c r="DT2" s="7" t="s">
        <v>83</v>
      </c>
      <c r="DU2" s="7" t="s">
        <v>83</v>
      </c>
      <c r="DV2" s="7" t="s">
        <v>83</v>
      </c>
      <c r="DW2" s="7" t="s">
        <v>83</v>
      </c>
      <c r="DX2" s="7" t="s">
        <v>85</v>
      </c>
      <c r="DY2" s="7" t="s">
        <v>85</v>
      </c>
      <c r="DZ2" s="7" t="s">
        <v>85</v>
      </c>
      <c r="EA2" s="7" t="s">
        <v>85</v>
      </c>
      <c r="EB2" s="7" t="s">
        <v>85</v>
      </c>
      <c r="EC2" s="7" t="s">
        <v>85</v>
      </c>
      <c r="ED2" s="7" t="s">
        <v>85</v>
      </c>
      <c r="EE2" s="7" t="s">
        <v>85</v>
      </c>
      <c r="EF2" s="7" t="s">
        <v>85</v>
      </c>
      <c r="EG2" s="7" t="s">
        <v>85</v>
      </c>
      <c r="EH2" s="13"/>
      <c r="EI2" s="14"/>
      <c r="EJ2" s="15"/>
      <c r="EK2" s="7" t="s">
        <v>87</v>
      </c>
      <c r="EL2" s="7" t="s">
        <v>87</v>
      </c>
      <c r="EM2" s="7" t="s">
        <v>87</v>
      </c>
      <c r="EN2" s="7" t="s">
        <v>87</v>
      </c>
      <c r="EO2" s="7" t="s">
        <v>87</v>
      </c>
      <c r="EP2" s="7" t="s">
        <v>87</v>
      </c>
      <c r="EQ2" s="7" t="s">
        <v>87</v>
      </c>
      <c r="ER2" s="7" t="s">
        <v>87</v>
      </c>
      <c r="ES2" s="7" t="s">
        <v>87</v>
      </c>
      <c r="ET2" s="7" t="s">
        <v>87</v>
      </c>
      <c r="EU2" s="7" t="s">
        <v>87</v>
      </c>
      <c r="EV2" s="7" t="s">
        <v>87</v>
      </c>
      <c r="EW2" s="7" t="s">
        <v>87</v>
      </c>
      <c r="EX2" s="7" t="s">
        <v>87</v>
      </c>
      <c r="EY2" s="7" t="s">
        <v>85</v>
      </c>
      <c r="EZ2" s="7" t="s">
        <v>85</v>
      </c>
      <c r="FA2" s="7" t="s">
        <v>84</v>
      </c>
      <c r="FB2" s="7" t="s">
        <v>84</v>
      </c>
      <c r="FC2" s="7" t="s">
        <v>84</v>
      </c>
      <c r="FD2" s="7" t="s">
        <v>85</v>
      </c>
      <c r="FE2" s="7" t="s">
        <v>90</v>
      </c>
      <c r="FF2" s="7" t="s">
        <v>85</v>
      </c>
      <c r="FG2" s="7" t="s">
        <v>85</v>
      </c>
      <c r="FH2" s="7" t="s">
        <v>85</v>
      </c>
      <c r="FI2" s="7" t="s">
        <v>85</v>
      </c>
      <c r="FJ2" s="7" t="s">
        <v>83</v>
      </c>
      <c r="FK2" s="7" t="s">
        <v>83</v>
      </c>
      <c r="FL2" s="7" t="s">
        <v>83</v>
      </c>
      <c r="FM2" s="7" t="s">
        <v>91</v>
      </c>
      <c r="FN2" s="7" t="s">
        <v>92</v>
      </c>
      <c r="FO2" s="7" t="s">
        <v>93</v>
      </c>
      <c r="FP2" s="7" t="s">
        <v>93</v>
      </c>
      <c r="FQ2" s="7" t="s">
        <v>88</v>
      </c>
      <c r="FR2" s="9"/>
      <c r="FS2" s="7" t="s">
        <v>94</v>
      </c>
      <c r="FT2" s="7" t="s">
        <v>94</v>
      </c>
      <c r="FU2" s="7" t="s">
        <v>94</v>
      </c>
      <c r="FV2" s="7" t="s">
        <v>95</v>
      </c>
      <c r="FW2" s="7" t="s">
        <v>95</v>
      </c>
      <c r="FX2" s="7" t="s">
        <v>95</v>
      </c>
      <c r="FY2" s="7" t="s">
        <v>95</v>
      </c>
      <c r="FZ2" s="7" t="s">
        <v>84</v>
      </c>
      <c r="GA2" s="7" t="s">
        <v>84</v>
      </c>
      <c r="GB2" s="7" t="s">
        <v>84</v>
      </c>
      <c r="GC2" s="7" t="s">
        <v>84</v>
      </c>
      <c r="GD2" s="7" t="s">
        <v>84</v>
      </c>
      <c r="GE2" s="7" t="s">
        <v>84</v>
      </c>
      <c r="GF2" s="7" t="s">
        <v>84</v>
      </c>
      <c r="GG2" s="7" t="s">
        <v>84</v>
      </c>
      <c r="GH2" s="7" t="s">
        <v>84</v>
      </c>
      <c r="GI2" s="7" t="s">
        <v>84</v>
      </c>
      <c r="GJ2" s="7" t="s">
        <v>84</v>
      </c>
      <c r="GK2" s="8"/>
      <c r="GL2" s="8"/>
      <c r="GM2" s="8"/>
      <c r="GN2" s="8"/>
      <c r="GO2" s="8"/>
      <c r="GP2" s="8"/>
    </row>
    <row r="3" customFormat="false" ht="13.65" hidden="false" customHeight="true" outlineLevel="0" collapsed="false">
      <c r="A3" s="7" t="s">
        <v>96</v>
      </c>
      <c r="B3" s="7" t="s">
        <v>97</v>
      </c>
      <c r="C3" s="7" t="s">
        <v>98</v>
      </c>
      <c r="D3" s="7" t="s">
        <v>99</v>
      </c>
      <c r="E3" s="7" t="s">
        <v>100</v>
      </c>
      <c r="F3" s="7" t="s">
        <v>101</v>
      </c>
      <c r="G3" s="7" t="s">
        <v>102</v>
      </c>
      <c r="H3" s="7" t="s">
        <v>103</v>
      </c>
      <c r="I3" s="7" t="s">
        <v>104</v>
      </c>
      <c r="J3" s="7" t="s">
        <v>105</v>
      </c>
      <c r="K3" s="7" t="s">
        <v>106</v>
      </c>
      <c r="L3" s="7" t="s">
        <v>107</v>
      </c>
      <c r="M3" s="7" t="s">
        <v>108</v>
      </c>
      <c r="N3" s="7" t="s">
        <v>109</v>
      </c>
      <c r="O3" s="7" t="s">
        <v>110</v>
      </c>
      <c r="P3" s="7" t="s">
        <v>111</v>
      </c>
      <c r="Q3" s="7" t="s">
        <v>112</v>
      </c>
      <c r="R3" s="7" t="s">
        <v>113</v>
      </c>
      <c r="S3" s="7" t="s">
        <v>114</v>
      </c>
      <c r="T3" s="7" t="s">
        <v>115</v>
      </c>
      <c r="U3" s="7" t="s">
        <v>116</v>
      </c>
      <c r="V3" s="7" t="s">
        <v>117</v>
      </c>
      <c r="W3" s="7" t="s">
        <v>118</v>
      </c>
      <c r="X3" s="7" t="s">
        <v>119</v>
      </c>
      <c r="Y3" s="7" t="s">
        <v>120</v>
      </c>
      <c r="Z3" s="7" t="s">
        <v>121</v>
      </c>
      <c r="AA3" s="7" t="s">
        <v>122</v>
      </c>
      <c r="AB3" s="7" t="s">
        <v>123</v>
      </c>
      <c r="AC3" s="7" t="s">
        <v>124</v>
      </c>
      <c r="AD3" s="7" t="s">
        <v>125</v>
      </c>
      <c r="AE3" s="7" t="s">
        <v>126</v>
      </c>
      <c r="AF3" s="7" t="s">
        <v>127</v>
      </c>
      <c r="AG3" s="7" t="s">
        <v>128</v>
      </c>
      <c r="AH3" s="7" t="s">
        <v>129</v>
      </c>
      <c r="AI3" s="7" t="s">
        <v>130</v>
      </c>
      <c r="AJ3" s="7" t="s">
        <v>131</v>
      </c>
      <c r="AK3" s="7" t="s">
        <v>131</v>
      </c>
      <c r="AL3" s="7" t="s">
        <v>131</v>
      </c>
      <c r="AM3" s="7" t="s">
        <v>131</v>
      </c>
      <c r="AN3" s="7" t="s">
        <v>132</v>
      </c>
      <c r="AO3" s="7" t="s">
        <v>133</v>
      </c>
      <c r="AP3" s="7" t="s">
        <v>134</v>
      </c>
      <c r="AQ3" s="7" t="s">
        <v>135</v>
      </c>
      <c r="AR3" s="7" t="s">
        <v>135</v>
      </c>
      <c r="AS3" s="7" t="s">
        <v>135</v>
      </c>
      <c r="AT3" s="7" t="s">
        <v>136</v>
      </c>
      <c r="AU3" s="7" t="s">
        <v>136</v>
      </c>
      <c r="AV3" s="7" t="s">
        <v>137</v>
      </c>
      <c r="AW3" s="7" t="s">
        <v>138</v>
      </c>
      <c r="AX3" s="7" t="s">
        <v>139</v>
      </c>
      <c r="AY3" s="7" t="s">
        <v>140</v>
      </c>
      <c r="AZ3" s="7" t="s">
        <v>141</v>
      </c>
      <c r="BA3" s="7" t="s">
        <v>142</v>
      </c>
      <c r="BB3" s="7" t="s">
        <v>143</v>
      </c>
      <c r="BC3" s="7" t="s">
        <v>144</v>
      </c>
      <c r="BD3" s="7" t="s">
        <v>145</v>
      </c>
      <c r="BE3" s="7" t="s">
        <v>146</v>
      </c>
      <c r="BF3" s="7" t="s">
        <v>147</v>
      </c>
      <c r="BG3" s="7" t="s">
        <v>148</v>
      </c>
      <c r="BH3" s="7" t="s">
        <v>149</v>
      </c>
      <c r="BI3" s="7" t="s">
        <v>150</v>
      </c>
      <c r="BJ3" s="7" t="s">
        <v>151</v>
      </c>
      <c r="BK3" s="7" t="s">
        <v>152</v>
      </c>
      <c r="BL3" s="7" t="s">
        <v>153</v>
      </c>
      <c r="BM3" s="7" t="s">
        <v>153</v>
      </c>
      <c r="BN3" s="7" t="s">
        <v>154</v>
      </c>
      <c r="BO3" s="7" t="s">
        <v>155</v>
      </c>
      <c r="BP3" s="7" t="s">
        <v>156</v>
      </c>
      <c r="BQ3" s="7" t="s">
        <v>157</v>
      </c>
      <c r="BR3" s="7" t="s">
        <v>158</v>
      </c>
      <c r="BS3" s="7" t="s">
        <v>159</v>
      </c>
      <c r="BT3" s="7" t="s">
        <v>160</v>
      </c>
      <c r="BU3" s="7" t="s">
        <v>161</v>
      </c>
      <c r="BV3" s="7" t="s">
        <v>162</v>
      </c>
      <c r="BW3" s="7" t="s">
        <v>163</v>
      </c>
      <c r="BX3" s="7" t="s">
        <v>164</v>
      </c>
      <c r="BY3" s="7" t="s">
        <v>165</v>
      </c>
      <c r="BZ3" s="7" t="s">
        <v>166</v>
      </c>
      <c r="CA3" s="7" t="s">
        <v>167</v>
      </c>
      <c r="CB3" s="7" t="s">
        <v>168</v>
      </c>
      <c r="CC3" s="7" t="s">
        <v>169</v>
      </c>
      <c r="CD3" s="7" t="s">
        <v>170</v>
      </c>
      <c r="CE3" s="7" t="s">
        <v>171</v>
      </c>
      <c r="CF3" s="7" t="s">
        <v>172</v>
      </c>
      <c r="CG3" s="7" t="s">
        <v>173</v>
      </c>
      <c r="CH3" s="7" t="s">
        <v>174</v>
      </c>
      <c r="CI3" s="7" t="s">
        <v>175</v>
      </c>
      <c r="CJ3" s="7" t="s">
        <v>176</v>
      </c>
      <c r="CK3" s="7" t="s">
        <v>177</v>
      </c>
      <c r="CL3" s="7" t="s">
        <v>178</v>
      </c>
      <c r="CM3" s="7" t="s">
        <v>179</v>
      </c>
      <c r="CN3" s="7" t="s">
        <v>180</v>
      </c>
      <c r="CO3" s="7" t="s">
        <v>181</v>
      </c>
      <c r="CP3" s="7" t="s">
        <v>182</v>
      </c>
      <c r="CQ3" s="7" t="s">
        <v>183</v>
      </c>
      <c r="CR3" s="7" t="s">
        <v>184</v>
      </c>
      <c r="CS3" s="7" t="s">
        <v>185</v>
      </c>
      <c r="CT3" s="7" t="s">
        <v>186</v>
      </c>
      <c r="CU3" s="7" t="s">
        <v>187</v>
      </c>
      <c r="CV3" s="7" t="s">
        <v>188</v>
      </c>
      <c r="CW3" s="7" t="s">
        <v>189</v>
      </c>
      <c r="CX3" s="7" t="s">
        <v>190</v>
      </c>
      <c r="CY3" s="7" t="s">
        <v>191</v>
      </c>
      <c r="CZ3" s="7" t="s">
        <v>192</v>
      </c>
      <c r="DA3" s="7" t="s">
        <v>193</v>
      </c>
      <c r="DB3" s="7" t="s">
        <v>194</v>
      </c>
      <c r="DC3" s="7" t="s">
        <v>195</v>
      </c>
      <c r="DD3" s="7" t="s">
        <v>196</v>
      </c>
      <c r="DE3" s="7" t="s">
        <v>197</v>
      </c>
      <c r="DF3" s="7" t="s">
        <v>198</v>
      </c>
      <c r="DG3" s="7" t="s">
        <v>199</v>
      </c>
      <c r="DH3" s="7" t="s">
        <v>200</v>
      </c>
      <c r="DI3" s="7" t="s">
        <v>201</v>
      </c>
      <c r="DJ3" s="7" t="s">
        <v>202</v>
      </c>
      <c r="DK3" s="7" t="s">
        <v>203</v>
      </c>
      <c r="DL3" s="7" t="s">
        <v>204</v>
      </c>
      <c r="DM3" s="7" t="s">
        <v>205</v>
      </c>
      <c r="DN3" s="7" t="s">
        <v>206</v>
      </c>
      <c r="DO3" s="7" t="s">
        <v>207</v>
      </c>
      <c r="DP3" s="7" t="s">
        <v>208</v>
      </c>
      <c r="DQ3" s="7" t="s">
        <v>209</v>
      </c>
      <c r="DR3" s="7" t="s">
        <v>210</v>
      </c>
      <c r="DS3" s="7" t="s">
        <v>211</v>
      </c>
      <c r="DT3" s="7" t="s">
        <v>212</v>
      </c>
      <c r="DU3" s="7" t="s">
        <v>213</v>
      </c>
      <c r="DV3" s="7" t="s">
        <v>214</v>
      </c>
      <c r="DW3" s="7" t="s">
        <v>215</v>
      </c>
      <c r="DX3" s="7" t="s">
        <v>95</v>
      </c>
      <c r="DY3" s="7" t="s">
        <v>216</v>
      </c>
      <c r="DZ3" s="7" t="s">
        <v>217</v>
      </c>
      <c r="EA3" s="7" t="s">
        <v>218</v>
      </c>
      <c r="EB3" s="7" t="s">
        <v>219</v>
      </c>
      <c r="EC3" s="7" t="s">
        <v>220</v>
      </c>
      <c r="ED3" s="7" t="s">
        <v>221</v>
      </c>
      <c r="EE3" s="7" t="s">
        <v>222</v>
      </c>
      <c r="EF3" s="7" t="s">
        <v>223</v>
      </c>
      <c r="EG3" s="7" t="s">
        <v>224</v>
      </c>
      <c r="EH3" s="7" t="s">
        <v>225</v>
      </c>
      <c r="EI3" s="7" t="s">
        <v>226</v>
      </c>
      <c r="EJ3" s="7" t="s">
        <v>227</v>
      </c>
      <c r="EK3" s="7" t="s">
        <v>95</v>
      </c>
      <c r="EL3" s="7" t="s">
        <v>216</v>
      </c>
      <c r="EM3" s="7" t="s">
        <v>217</v>
      </c>
      <c r="EN3" s="7" t="s">
        <v>218</v>
      </c>
      <c r="EO3" s="7" t="s">
        <v>219</v>
      </c>
      <c r="EP3" s="7" t="s">
        <v>220</v>
      </c>
      <c r="EQ3" s="7" t="s">
        <v>223</v>
      </c>
      <c r="ER3" s="7" t="s">
        <v>224</v>
      </c>
      <c r="ES3" s="7" t="s">
        <v>228</v>
      </c>
      <c r="ET3" s="7" t="s">
        <v>229</v>
      </c>
      <c r="EU3" s="7" t="s">
        <v>230</v>
      </c>
      <c r="EV3" s="7" t="s">
        <v>231</v>
      </c>
      <c r="EW3" s="7" t="s">
        <v>232</v>
      </c>
      <c r="EX3" s="7" t="s">
        <v>233</v>
      </c>
      <c r="EY3" s="7" t="s">
        <v>234</v>
      </c>
      <c r="EZ3" s="7" t="s">
        <v>235</v>
      </c>
      <c r="FA3" s="7" t="s">
        <v>236</v>
      </c>
      <c r="FB3" s="7" t="s">
        <v>237</v>
      </c>
      <c r="FC3" s="7" t="s">
        <v>71</v>
      </c>
      <c r="FD3" s="7" t="s">
        <v>238</v>
      </c>
      <c r="FE3" s="7" t="s">
        <v>239</v>
      </c>
      <c r="FF3" s="7" t="s">
        <v>240</v>
      </c>
      <c r="FG3" s="7" t="s">
        <v>241</v>
      </c>
      <c r="FH3" s="7" t="s">
        <v>242</v>
      </c>
      <c r="FI3" s="7" t="s">
        <v>243</v>
      </c>
      <c r="FJ3" s="7" t="s">
        <v>244</v>
      </c>
      <c r="FK3" s="7" t="s">
        <v>245</v>
      </c>
      <c r="FL3" s="7" t="s">
        <v>246</v>
      </c>
      <c r="FM3" s="7" t="s">
        <v>247</v>
      </c>
      <c r="FN3" s="7" t="s">
        <v>248</v>
      </c>
      <c r="FO3" s="7" t="s">
        <v>249</v>
      </c>
      <c r="FP3" s="7" t="s">
        <v>250</v>
      </c>
      <c r="FQ3" s="7" t="s">
        <v>250</v>
      </c>
      <c r="FR3" s="7" t="s">
        <v>251</v>
      </c>
      <c r="FS3" s="7" t="s">
        <v>252</v>
      </c>
      <c r="FT3" s="7" t="s">
        <v>253</v>
      </c>
      <c r="FU3" s="7" t="s">
        <v>254</v>
      </c>
      <c r="FV3" s="7" t="s">
        <v>255</v>
      </c>
      <c r="FW3" s="7" t="s">
        <v>256</v>
      </c>
      <c r="FX3" s="7" t="s">
        <v>257</v>
      </c>
      <c r="FY3" s="7" t="s">
        <v>258</v>
      </c>
      <c r="FZ3" s="7" t="s">
        <v>117</v>
      </c>
      <c r="GA3" s="7" t="s">
        <v>118</v>
      </c>
      <c r="GB3" s="7" t="s">
        <v>119</v>
      </c>
      <c r="GC3" s="7" t="s">
        <v>121</v>
      </c>
      <c r="GD3" s="7" t="s">
        <v>127</v>
      </c>
      <c r="GE3" s="7" t="s">
        <v>129</v>
      </c>
      <c r="GF3" s="7" t="s">
        <v>259</v>
      </c>
      <c r="GG3" s="7" t="s">
        <v>131</v>
      </c>
      <c r="GH3" s="7" t="s">
        <v>236</v>
      </c>
      <c r="GI3" s="7" t="s">
        <v>237</v>
      </c>
      <c r="GJ3" s="7" t="s">
        <v>71</v>
      </c>
      <c r="GK3" s="8"/>
      <c r="GL3" s="8"/>
      <c r="GM3" s="8"/>
      <c r="GN3" s="8"/>
      <c r="GO3" s="8"/>
      <c r="GP3" s="8"/>
    </row>
    <row r="4" customFormat="false" ht="13.65" hidden="false" customHeight="true" outlineLevel="0" collapsed="false">
      <c r="A4" s="16" t="n">
        <v>35413</v>
      </c>
      <c r="B4" s="17" t="s">
        <v>260</v>
      </c>
      <c r="C4" s="17" t="s">
        <v>261</v>
      </c>
      <c r="D4" s="17" t="s">
        <v>262</v>
      </c>
      <c r="E4" s="17" t="s">
        <v>262</v>
      </c>
      <c r="F4" s="8" t="n">
        <v>75</v>
      </c>
      <c r="G4" s="8" t="n">
        <v>204</v>
      </c>
      <c r="H4" s="8" t="n">
        <v>2015</v>
      </c>
      <c r="I4" s="8" t="n">
        <v>2</v>
      </c>
      <c r="J4" s="8" t="n">
        <v>39</v>
      </c>
      <c r="K4" s="17" t="s">
        <v>263</v>
      </c>
      <c r="L4" s="8" t="n">
        <v>2016</v>
      </c>
      <c r="M4" s="8" t="n">
        <v>21</v>
      </c>
      <c r="N4" s="8" t="n">
        <v>2</v>
      </c>
      <c r="O4" s="8" t="n">
        <v>8478421</v>
      </c>
      <c r="P4" s="17" t="s">
        <v>264</v>
      </c>
      <c r="Q4" s="17" t="s">
        <v>265</v>
      </c>
      <c r="R4" s="17" t="s">
        <v>266</v>
      </c>
      <c r="S4" s="17" t="s">
        <v>267</v>
      </c>
      <c r="T4" s="17" t="s">
        <v>268</v>
      </c>
      <c r="U4" s="17" t="s">
        <v>269</v>
      </c>
      <c r="V4" s="8" t="n">
        <v>17</v>
      </c>
      <c r="W4" s="8" t="n">
        <v>0</v>
      </c>
      <c r="X4" s="8" t="n">
        <v>3</v>
      </c>
      <c r="Y4" s="8" t="n">
        <v>2</v>
      </c>
      <c r="Z4" s="8" t="n">
        <v>3</v>
      </c>
      <c r="AA4" s="8" t="n">
        <v>25</v>
      </c>
      <c r="AB4" s="8" t="n">
        <v>94</v>
      </c>
      <c r="AC4" s="18" t="n">
        <f aca="false">Z4/V4</f>
        <v>0.176470588235294</v>
      </c>
      <c r="AD4" s="19" t="n">
        <f aca="false">IF(FZ4&gt;V4,Z4-V4*(GC4-Z4)/(FZ4-V4),0)</f>
        <v>-0.4</v>
      </c>
      <c r="AE4" s="19" t="n">
        <v>0.904</v>
      </c>
      <c r="AF4" s="8" t="n">
        <v>2</v>
      </c>
      <c r="AG4" s="8" t="n">
        <v>-1.4</v>
      </c>
      <c r="AH4" s="8" t="n">
        <v>29</v>
      </c>
      <c r="AI4" s="8" t="n">
        <v>188</v>
      </c>
      <c r="AJ4" s="8" t="n">
        <v>7541</v>
      </c>
      <c r="AK4" s="19" t="n">
        <v>125.68333333333</v>
      </c>
      <c r="AL4" s="8" t="n">
        <v>125.68</v>
      </c>
      <c r="AM4" s="8" t="n">
        <v>126</v>
      </c>
      <c r="AN4" s="18" t="n">
        <f aca="false">AJ4/60/V4</f>
        <v>7.39313725490196</v>
      </c>
      <c r="AO4" s="8" t="n">
        <v>12.65</v>
      </c>
      <c r="AP4" s="12" t="n">
        <f aca="false">IF(EF4&gt;0,Z4/EF4,0)</f>
        <v>0.75</v>
      </c>
      <c r="AQ4" s="8" t="n">
        <v>19</v>
      </c>
      <c r="AR4" s="8" t="n">
        <v>20</v>
      </c>
      <c r="AS4" s="8" t="n">
        <v>20</v>
      </c>
      <c r="AT4" s="8" t="n">
        <v>14</v>
      </c>
      <c r="AU4" s="8" t="n">
        <v>15</v>
      </c>
      <c r="AV4" s="8" t="n">
        <v>13</v>
      </c>
      <c r="AW4" s="8" t="n">
        <v>8</v>
      </c>
      <c r="AX4" s="8" t="n">
        <v>3</v>
      </c>
      <c r="AY4" s="8" t="n">
        <v>1</v>
      </c>
      <c r="AZ4" s="8" t="n">
        <v>0</v>
      </c>
      <c r="BA4" s="8" t="n">
        <f aca="false">AY4+AZ4</f>
        <v>1</v>
      </c>
      <c r="BB4" s="8" t="n">
        <v>0.45</v>
      </c>
      <c r="BC4" s="8" t="n">
        <v>29.9231</v>
      </c>
      <c r="BD4" s="19" t="n">
        <v>41.5</v>
      </c>
      <c r="BE4" s="19" t="n">
        <v>19.8116960615308</v>
      </c>
      <c r="BF4" s="19" t="n">
        <f aca="false">AQ4+BD4</f>
        <v>60.5</v>
      </c>
      <c r="BG4" s="19" t="n">
        <f aca="false">IF(AL4&gt;0,BF4/AL4*60,0)</f>
        <v>28.8828771483132</v>
      </c>
      <c r="BH4" s="8" t="n">
        <v>36</v>
      </c>
      <c r="BI4" s="8" t="n">
        <v>34</v>
      </c>
      <c r="BJ4" s="8" t="n">
        <v>33</v>
      </c>
      <c r="BK4" s="12" t="n">
        <f aca="false">BH4/(BH4+BJ4)</f>
        <v>0.521739130434783</v>
      </c>
      <c r="BL4" s="8" t="n">
        <v>30</v>
      </c>
      <c r="BM4" s="8" t="n">
        <v>30</v>
      </c>
      <c r="BN4" s="8" t="n">
        <v>16</v>
      </c>
      <c r="BO4" s="8" t="n">
        <f aca="false">BM4-BN4</f>
        <v>14</v>
      </c>
      <c r="BP4" s="8" t="n">
        <v>2</v>
      </c>
      <c r="BQ4" s="8" t="n">
        <v>2</v>
      </c>
      <c r="BR4" s="8" t="n">
        <v>3</v>
      </c>
      <c r="BS4" s="8" t="n">
        <v>5</v>
      </c>
      <c r="BT4" s="12" t="n">
        <f aca="false">BS4/(EA4+BS4)</f>
        <v>0.0476190476190476</v>
      </c>
      <c r="BU4" s="8" t="n">
        <v>1</v>
      </c>
      <c r="BV4" s="8" t="n">
        <v>2</v>
      </c>
      <c r="BW4" s="12" t="n">
        <f aca="false">IF(BU4+BV4&gt;0,BU4/(BU4+BV4),0)</f>
        <v>0.333333333333333</v>
      </c>
      <c r="BX4" s="8" t="n">
        <v>1</v>
      </c>
      <c r="BY4" s="8" t="n">
        <v>1</v>
      </c>
      <c r="BZ4" s="8" t="n">
        <v>0</v>
      </c>
      <c r="CA4" s="8" t="n">
        <v>0</v>
      </c>
      <c r="CB4" s="8" t="n">
        <v>0</v>
      </c>
      <c r="CC4" s="8" t="n">
        <v>1</v>
      </c>
      <c r="CD4" s="8" t="n">
        <v>0</v>
      </c>
      <c r="CE4" s="8" t="n">
        <v>0</v>
      </c>
      <c r="CF4" s="8" t="n">
        <v>1</v>
      </c>
      <c r="CG4" s="8" t="n">
        <v>0</v>
      </c>
      <c r="CH4" s="8" t="n">
        <v>1</v>
      </c>
      <c r="CI4" s="8" t="n">
        <v>2</v>
      </c>
      <c r="CJ4" s="8" t="n">
        <v>0</v>
      </c>
      <c r="CK4" s="8" t="n">
        <v>0</v>
      </c>
      <c r="CL4" s="8" t="n">
        <v>0</v>
      </c>
      <c r="CM4" s="8" t="n">
        <v>0</v>
      </c>
      <c r="CN4" s="8" t="n">
        <v>0</v>
      </c>
      <c r="CO4" s="8" t="n">
        <v>0</v>
      </c>
      <c r="CP4" s="8" t="n">
        <v>0</v>
      </c>
      <c r="CQ4" s="8" t="n">
        <v>0</v>
      </c>
      <c r="CR4" s="8" t="n">
        <v>0</v>
      </c>
      <c r="CS4" s="8" t="n">
        <v>0</v>
      </c>
      <c r="CT4" s="8" t="n">
        <v>0</v>
      </c>
      <c r="CU4" s="8" t="n">
        <v>0</v>
      </c>
      <c r="CV4" s="8" t="n">
        <v>0</v>
      </c>
      <c r="CW4" s="8" t="n">
        <v>0</v>
      </c>
      <c r="CX4" s="8" t="n">
        <v>0</v>
      </c>
      <c r="CY4" s="8" t="n">
        <v>0</v>
      </c>
      <c r="CZ4" s="8" t="n">
        <v>0</v>
      </c>
      <c r="DA4" s="8" t="n">
        <v>2</v>
      </c>
      <c r="DB4" s="8" t="n">
        <v>0</v>
      </c>
      <c r="DC4" s="8" t="n">
        <v>0</v>
      </c>
      <c r="DD4" s="8" t="n">
        <v>1</v>
      </c>
      <c r="DE4" s="8" t="n">
        <v>3</v>
      </c>
      <c r="DF4" s="8" t="n">
        <v>0</v>
      </c>
      <c r="DG4" s="8" t="n">
        <v>0</v>
      </c>
      <c r="DH4" s="8" t="n">
        <v>9</v>
      </c>
      <c r="DI4" s="8" t="n">
        <v>9</v>
      </c>
      <c r="DJ4" s="8" t="n">
        <v>5</v>
      </c>
      <c r="DK4" s="8" t="n">
        <v>8</v>
      </c>
      <c r="DL4" s="8" t="n">
        <v>7</v>
      </c>
      <c r="DM4" s="8" t="n">
        <v>1</v>
      </c>
      <c r="DN4" s="8" t="n">
        <v>7</v>
      </c>
      <c r="DO4" s="8" t="n">
        <v>6</v>
      </c>
      <c r="DP4" s="8" t="n">
        <v>1</v>
      </c>
      <c r="DQ4" s="8" t="n">
        <f aca="false">DJ4-DI4</f>
        <v>-4</v>
      </c>
      <c r="DR4" s="19" t="n">
        <v>-1.119</v>
      </c>
      <c r="DS4" s="8" t="n">
        <v>7</v>
      </c>
      <c r="DT4" s="8" t="n">
        <v>1</v>
      </c>
      <c r="DU4" s="8" t="n">
        <v>0</v>
      </c>
      <c r="DV4" s="8" t="n">
        <v>1</v>
      </c>
      <c r="DW4" s="8" t="n">
        <v>0</v>
      </c>
      <c r="DX4" s="8" t="n">
        <v>86</v>
      </c>
      <c r="DY4" s="8" t="n">
        <v>129</v>
      </c>
      <c r="DZ4" s="8" t="n">
        <v>66</v>
      </c>
      <c r="EA4" s="8" t="n">
        <v>100</v>
      </c>
      <c r="EB4" s="8" t="n">
        <v>51</v>
      </c>
      <c r="EC4" s="8" t="n">
        <v>73</v>
      </c>
      <c r="ED4" s="8" t="n">
        <v>3.2</v>
      </c>
      <c r="EE4" s="8" t="n">
        <v>5.4</v>
      </c>
      <c r="EF4" s="8" t="n">
        <v>4</v>
      </c>
      <c r="EG4" s="8" t="n">
        <v>2</v>
      </c>
      <c r="EH4" s="12" t="n">
        <f aca="false">EF4/EB4</f>
        <v>0.0784313725490196</v>
      </c>
      <c r="EI4" s="20" t="n">
        <f aca="false">1-EG4/EC4</f>
        <v>0.972602739726027</v>
      </c>
      <c r="EJ4" s="21" t="n">
        <f aca="false">EH4+EI4</f>
        <v>1.05103411227505</v>
      </c>
      <c r="EK4" s="8" t="n">
        <v>88</v>
      </c>
      <c r="EL4" s="8" t="n">
        <v>129</v>
      </c>
      <c r="EM4" s="8" t="n">
        <v>68</v>
      </c>
      <c r="EN4" s="8" t="n">
        <v>100</v>
      </c>
      <c r="EO4" s="8" t="n">
        <v>54</v>
      </c>
      <c r="EP4" s="8" t="n">
        <v>73</v>
      </c>
      <c r="EQ4" s="8" t="n">
        <v>4</v>
      </c>
      <c r="ER4" s="8" t="n">
        <v>2</v>
      </c>
      <c r="ES4" s="8" t="n">
        <v>47</v>
      </c>
      <c r="ET4" s="8" t="n">
        <v>56</v>
      </c>
      <c r="EU4" s="8" t="n">
        <v>17</v>
      </c>
      <c r="EV4" s="8" t="n">
        <v>26</v>
      </c>
      <c r="EW4" s="8" t="n">
        <v>2</v>
      </c>
      <c r="EX4" s="8" t="n">
        <v>1</v>
      </c>
      <c r="EY4" s="8" t="n">
        <v>19</v>
      </c>
      <c r="EZ4" s="8" t="n">
        <v>15</v>
      </c>
      <c r="FA4" s="8" t="n">
        <v>0</v>
      </c>
      <c r="FB4" s="8" t="n">
        <v>0.2</v>
      </c>
      <c r="FC4" s="8" t="n">
        <v>0.2</v>
      </c>
      <c r="FD4" s="19" t="n">
        <v>1.04</v>
      </c>
      <c r="FE4" s="18" t="n">
        <f aca="false">FD4/V4</f>
        <v>0.0611764705882353</v>
      </c>
      <c r="FF4" s="8" t="n">
        <v>0.01</v>
      </c>
      <c r="FG4" s="8" t="n">
        <v>0.04</v>
      </c>
      <c r="FH4" s="8" t="n">
        <v>-0.06</v>
      </c>
      <c r="FI4" s="8" t="n">
        <v>-0.02</v>
      </c>
      <c r="FJ4" s="22"/>
      <c r="FK4" s="22"/>
      <c r="FL4" s="22"/>
      <c r="FM4" s="8" t="n">
        <f aca="false">BL4+BS4+AH4+DT4</f>
        <v>65</v>
      </c>
      <c r="FN4" s="19" t="n">
        <f aca="false">IF(DS4&gt;0,(BL4+BR4)/DS4,0)</f>
        <v>4.71428571428571</v>
      </c>
      <c r="FO4" s="12" t="n">
        <v>0</v>
      </c>
      <c r="FP4" s="19" t="n">
        <f aca="false">Z4-AH4/10</f>
        <v>0.1</v>
      </c>
      <c r="FQ4" s="19" t="n">
        <f aca="false">Z4+DR4/5</f>
        <v>2.7762</v>
      </c>
      <c r="FR4" s="19" t="n">
        <f aca="false">(DX4+DY4)/AL4*60</f>
        <v>102.641629535328</v>
      </c>
      <c r="FS4" s="22"/>
      <c r="FT4" s="22"/>
      <c r="FU4" s="22"/>
      <c r="FV4" s="22"/>
      <c r="FW4" s="17" t="s">
        <v>270</v>
      </c>
      <c r="FX4" s="23" t="n">
        <v>750000</v>
      </c>
      <c r="FY4" s="23" t="n">
        <v>741667</v>
      </c>
      <c r="FZ4" s="8" t="n">
        <v>22</v>
      </c>
      <c r="GA4" s="8" t="n">
        <v>0</v>
      </c>
      <c r="GB4" s="8" t="n">
        <v>4</v>
      </c>
      <c r="GC4" s="8" t="n">
        <v>4</v>
      </c>
      <c r="GD4" s="8" t="n">
        <v>0</v>
      </c>
      <c r="GE4" s="8" t="n">
        <v>33</v>
      </c>
      <c r="GF4" s="8" t="n">
        <v>21</v>
      </c>
      <c r="GG4" s="8" t="n">
        <v>194</v>
      </c>
      <c r="GH4" s="8" t="n">
        <v>-0.1</v>
      </c>
      <c r="GI4" s="8" t="n">
        <v>0.2</v>
      </c>
      <c r="GJ4" s="8" t="n">
        <v>0.1</v>
      </c>
      <c r="GK4" s="8" t="n">
        <f aca="false">Z4-AH4/10</f>
        <v>0.1</v>
      </c>
      <c r="GL4" s="22"/>
      <c r="GM4" s="22"/>
      <c r="GN4" s="22"/>
      <c r="GO4" s="22"/>
      <c r="GP4" s="22"/>
    </row>
    <row r="5" customFormat="false" ht="13.65" hidden="false" customHeight="true" outlineLevel="0" collapsed="false">
      <c r="A5" s="16" t="n">
        <v>35102</v>
      </c>
      <c r="B5" s="17" t="s">
        <v>271</v>
      </c>
      <c r="C5" s="17" t="s">
        <v>272</v>
      </c>
      <c r="D5" s="17" t="s">
        <v>262</v>
      </c>
      <c r="E5" s="17" t="s">
        <v>262</v>
      </c>
      <c r="F5" s="8" t="n">
        <v>76</v>
      </c>
      <c r="G5" s="8" t="n">
        <v>216</v>
      </c>
      <c r="H5" s="8" t="n">
        <v>2014</v>
      </c>
      <c r="I5" s="8" t="n">
        <v>1</v>
      </c>
      <c r="J5" s="8" t="n">
        <v>1</v>
      </c>
      <c r="K5" s="17" t="s">
        <v>273</v>
      </c>
      <c r="L5" s="8" t="n">
        <v>2014</v>
      </c>
      <c r="M5" s="8" t="n">
        <v>21</v>
      </c>
      <c r="N5" s="8" t="n">
        <v>4</v>
      </c>
      <c r="O5" s="8" t="n">
        <v>8477932</v>
      </c>
      <c r="P5" s="17" t="s">
        <v>274</v>
      </c>
      <c r="Q5" s="17" t="s">
        <v>275</v>
      </c>
      <c r="R5" s="17" t="s">
        <v>276</v>
      </c>
      <c r="S5" s="17" t="s">
        <v>277</v>
      </c>
      <c r="T5" s="17" t="s">
        <v>278</v>
      </c>
      <c r="U5" s="17" t="s">
        <v>279</v>
      </c>
      <c r="V5" s="8" t="n">
        <v>82</v>
      </c>
      <c r="W5" s="8" t="n">
        <v>16</v>
      </c>
      <c r="X5" s="8" t="n">
        <v>22</v>
      </c>
      <c r="Y5" s="8" t="n">
        <v>6</v>
      </c>
      <c r="Z5" s="8" t="n">
        <v>38</v>
      </c>
      <c r="AA5" s="8" t="n">
        <v>7</v>
      </c>
      <c r="AB5" s="8" t="n">
        <v>40</v>
      </c>
      <c r="AC5" s="18" t="n">
        <f aca="false">Z5/V5</f>
        <v>0.463414634146341</v>
      </c>
      <c r="AD5" s="19" t="n">
        <f aca="false">IF(FZ5&gt;V5,Z5-V5*(GC5-Z5)/(FZ5-V5),0)</f>
        <v>3.3215859030837</v>
      </c>
      <c r="AE5" s="19" t="n">
        <v>14.401</v>
      </c>
      <c r="AF5" s="8" t="n">
        <v>9</v>
      </c>
      <c r="AG5" s="8" t="n">
        <v>-8.9</v>
      </c>
      <c r="AH5" s="8" t="n">
        <v>71</v>
      </c>
      <c r="AI5" s="8" t="n">
        <v>2376</v>
      </c>
      <c r="AJ5" s="8" t="n">
        <v>115074</v>
      </c>
      <c r="AK5" s="19" t="n">
        <v>1917.9</v>
      </c>
      <c r="AL5" s="8" t="n">
        <v>1917.9</v>
      </c>
      <c r="AM5" s="8" t="n">
        <v>1918</v>
      </c>
      <c r="AN5" s="18" t="n">
        <f aca="false">AJ5/60/V5</f>
        <v>23.3890243902439</v>
      </c>
      <c r="AO5" s="8" t="n">
        <v>38.65</v>
      </c>
      <c r="AP5" s="12" t="n">
        <f aca="false">IF(EF5&gt;0,Z5/EF5,0)</f>
        <v>0.330434782608696</v>
      </c>
      <c r="AQ5" s="8" t="n">
        <v>399</v>
      </c>
      <c r="AR5" s="8" t="n">
        <v>399</v>
      </c>
      <c r="AS5" s="8" t="n">
        <v>399</v>
      </c>
      <c r="AT5" s="8" t="n">
        <v>283</v>
      </c>
      <c r="AU5" s="8" t="n">
        <v>283</v>
      </c>
      <c r="AV5" s="8" t="n">
        <v>189</v>
      </c>
      <c r="AW5" s="8" t="n">
        <v>134</v>
      </c>
      <c r="AX5" s="8" t="n">
        <v>25</v>
      </c>
      <c r="AY5" s="8" t="n">
        <v>4</v>
      </c>
      <c r="AZ5" s="8" t="n">
        <v>17</v>
      </c>
      <c r="BA5" s="8" t="n">
        <f aca="false">AY5+AZ5</f>
        <v>21</v>
      </c>
      <c r="BB5" s="8" t="n">
        <v>12.95</v>
      </c>
      <c r="BC5" s="8" t="n">
        <v>43.1799</v>
      </c>
      <c r="BD5" s="19" t="n">
        <v>88.2</v>
      </c>
      <c r="BE5" s="19" t="n">
        <v>2.75926794931957</v>
      </c>
      <c r="BF5" s="19" t="n">
        <f aca="false">AQ5+BD5</f>
        <v>487.2</v>
      </c>
      <c r="BG5" s="19" t="n">
        <f aca="false">IF(AL5&gt;0,BF5/AL5*60,0)</f>
        <v>15.2416705771938</v>
      </c>
      <c r="BH5" s="8" t="n">
        <v>622</v>
      </c>
      <c r="BI5" s="8" t="n">
        <v>663</v>
      </c>
      <c r="BJ5" s="8" t="n">
        <v>892</v>
      </c>
      <c r="BK5" s="12" t="n">
        <f aca="false">BH5/(BH5+BJ5)</f>
        <v>0.410832232496697</v>
      </c>
      <c r="BL5" s="8" t="n">
        <v>69</v>
      </c>
      <c r="BM5" s="8" t="n">
        <v>69</v>
      </c>
      <c r="BN5" s="8" t="n">
        <v>72</v>
      </c>
      <c r="BO5" s="8" t="n">
        <f aca="false">BM5-BN5</f>
        <v>-3</v>
      </c>
      <c r="BP5" s="8" t="n">
        <v>94</v>
      </c>
      <c r="BQ5" s="8" t="n">
        <v>99</v>
      </c>
      <c r="BR5" s="8" t="n">
        <v>40</v>
      </c>
      <c r="BS5" s="8" t="n">
        <v>121</v>
      </c>
      <c r="BT5" s="12" t="n">
        <f aca="false">BS5/(EA5+BS5)</f>
        <v>0.0698211194460473</v>
      </c>
      <c r="BU5" s="8" t="n">
        <v>0</v>
      </c>
      <c r="BV5" s="8" t="n">
        <v>0</v>
      </c>
      <c r="BW5" s="12" t="n">
        <f aca="false">IF(BU5+BV5&gt;0,BU5/(BU5+BV5),0)</f>
        <v>0</v>
      </c>
      <c r="BX5" s="8" t="n">
        <v>0</v>
      </c>
      <c r="BY5" s="8" t="n">
        <v>0</v>
      </c>
      <c r="BZ5" s="8" t="n">
        <v>0</v>
      </c>
      <c r="CA5" s="8" t="n">
        <v>0</v>
      </c>
      <c r="CB5" s="8" t="n">
        <v>0</v>
      </c>
      <c r="CC5" s="8" t="n">
        <v>0</v>
      </c>
      <c r="CD5" s="8" t="n">
        <v>0</v>
      </c>
      <c r="CE5" s="8" t="n">
        <v>0</v>
      </c>
      <c r="CF5" s="8" t="n">
        <v>0</v>
      </c>
      <c r="CG5" s="8" t="n">
        <v>0</v>
      </c>
      <c r="CH5" s="8" t="n">
        <v>0</v>
      </c>
      <c r="CI5" s="8" t="n">
        <v>0</v>
      </c>
      <c r="CJ5" s="8" t="n">
        <v>0</v>
      </c>
      <c r="CK5" s="8" t="n">
        <v>1</v>
      </c>
      <c r="CL5" s="8" t="n">
        <v>5</v>
      </c>
      <c r="CM5" s="8" t="n">
        <v>4</v>
      </c>
      <c r="CN5" s="8" t="n">
        <v>0</v>
      </c>
      <c r="CO5" s="8" t="n">
        <v>0</v>
      </c>
      <c r="CP5" s="8" t="n">
        <v>0</v>
      </c>
      <c r="CQ5" s="8" t="n">
        <v>3</v>
      </c>
      <c r="CR5" s="8" t="n">
        <v>0</v>
      </c>
      <c r="CS5" s="8" t="n">
        <v>6</v>
      </c>
      <c r="CT5" s="8" t="n">
        <v>3</v>
      </c>
      <c r="CU5" s="8" t="n">
        <v>1</v>
      </c>
      <c r="CV5" s="8" t="n">
        <v>0</v>
      </c>
      <c r="CW5" s="8" t="n">
        <v>3</v>
      </c>
      <c r="CX5" s="8" t="n">
        <v>1</v>
      </c>
      <c r="CY5" s="8" t="n">
        <v>7</v>
      </c>
      <c r="CZ5" s="8" t="n">
        <v>5</v>
      </c>
      <c r="DA5" s="8" t="n">
        <v>81</v>
      </c>
      <c r="DB5" s="8" t="n">
        <v>12</v>
      </c>
      <c r="DC5" s="8" t="n">
        <v>1</v>
      </c>
      <c r="DD5" s="8" t="n">
        <v>88</v>
      </c>
      <c r="DE5" s="8" t="n">
        <v>30</v>
      </c>
      <c r="DF5" s="8" t="n">
        <v>2</v>
      </c>
      <c r="DG5" s="8" t="n">
        <v>0</v>
      </c>
      <c r="DH5" s="8" t="n">
        <v>56</v>
      </c>
      <c r="DI5" s="8" t="n">
        <v>31</v>
      </c>
      <c r="DJ5" s="8" t="n">
        <v>9</v>
      </c>
      <c r="DK5" s="8" t="n">
        <v>32</v>
      </c>
      <c r="DL5" s="8" t="n">
        <v>29</v>
      </c>
      <c r="DM5" s="8" t="n">
        <v>3</v>
      </c>
      <c r="DN5" s="8" t="n">
        <v>12</v>
      </c>
      <c r="DO5" s="8" t="n">
        <v>9</v>
      </c>
      <c r="DP5" s="8" t="n">
        <v>3</v>
      </c>
      <c r="DQ5" s="8" t="n">
        <f aca="false">DJ5-DI5</f>
        <v>-22</v>
      </c>
      <c r="DR5" s="19" t="n">
        <v>-6.378</v>
      </c>
      <c r="DS5" s="8" t="n">
        <v>28</v>
      </c>
      <c r="DT5" s="8" t="n">
        <v>3</v>
      </c>
      <c r="DU5" s="8" t="n">
        <v>0</v>
      </c>
      <c r="DV5" s="8" t="n">
        <v>0</v>
      </c>
      <c r="DW5" s="8" t="n">
        <v>0</v>
      </c>
      <c r="DX5" s="8" t="n">
        <v>1935</v>
      </c>
      <c r="DY5" s="8" t="n">
        <v>2041</v>
      </c>
      <c r="DZ5" s="8" t="n">
        <v>1526</v>
      </c>
      <c r="EA5" s="8" t="n">
        <v>1612</v>
      </c>
      <c r="EB5" s="8" t="n">
        <v>1113</v>
      </c>
      <c r="EC5" s="8" t="n">
        <v>1207</v>
      </c>
      <c r="ED5" s="8" t="n">
        <v>101.44</v>
      </c>
      <c r="EE5" s="8" t="n">
        <v>113.45</v>
      </c>
      <c r="EF5" s="8" t="n">
        <v>115</v>
      </c>
      <c r="EG5" s="8" t="n">
        <v>104</v>
      </c>
      <c r="EH5" s="12" t="n">
        <f aca="false">EF5/EB5</f>
        <v>0.103324348607368</v>
      </c>
      <c r="EI5" s="20" t="n">
        <f aca="false">1-EG5/EC5</f>
        <v>0.913835956917978</v>
      </c>
      <c r="EJ5" s="21" t="n">
        <f aca="false">EH5+EI5</f>
        <v>1.01716030552535</v>
      </c>
      <c r="EK5" s="8" t="n">
        <v>1937</v>
      </c>
      <c r="EL5" s="8" t="n">
        <v>2037</v>
      </c>
      <c r="EM5" s="8" t="n">
        <v>1531</v>
      </c>
      <c r="EN5" s="8" t="n">
        <v>1609</v>
      </c>
      <c r="EO5" s="8" t="n">
        <v>1114</v>
      </c>
      <c r="EP5" s="8" t="n">
        <v>1204</v>
      </c>
      <c r="EQ5" s="8" t="n">
        <v>115</v>
      </c>
      <c r="ER5" s="8" t="n">
        <v>103</v>
      </c>
      <c r="ES5" s="8" t="n">
        <v>944</v>
      </c>
      <c r="ET5" s="8" t="n">
        <v>1004</v>
      </c>
      <c r="EU5" s="8" t="n">
        <v>341</v>
      </c>
      <c r="EV5" s="8" t="n">
        <v>431</v>
      </c>
      <c r="EW5" s="8" t="n">
        <v>57</v>
      </c>
      <c r="EX5" s="8" t="n">
        <v>58</v>
      </c>
      <c r="EY5" s="8" t="n">
        <v>120</v>
      </c>
      <c r="EZ5" s="8" t="n">
        <v>127</v>
      </c>
      <c r="FA5" s="8" t="n">
        <v>3.1</v>
      </c>
      <c r="FB5" s="8" t="n">
        <v>4.7</v>
      </c>
      <c r="FC5" s="8" t="n">
        <v>7.8</v>
      </c>
      <c r="FD5" s="19" t="n">
        <v>36.12</v>
      </c>
      <c r="FE5" s="18" t="n">
        <f aca="false">FD5/V5</f>
        <v>0.440487804878049</v>
      </c>
      <c r="FF5" s="8" t="n">
        <v>3.619</v>
      </c>
      <c r="FG5" s="8" t="n">
        <v>-0.12</v>
      </c>
      <c r="FH5" s="8" t="n">
        <v>-0.27</v>
      </c>
      <c r="FI5" s="8" t="n">
        <v>-0.39</v>
      </c>
      <c r="FJ5" s="22"/>
      <c r="FK5" s="22"/>
      <c r="FL5" s="22"/>
      <c r="FM5" s="8" t="n">
        <f aca="false">BL5+BS5+AH5+DT5</f>
        <v>264</v>
      </c>
      <c r="FN5" s="19" t="n">
        <f aca="false">IF(DS5&gt;0,(BL5+BR5)/DS5,0)</f>
        <v>3.89285714285714</v>
      </c>
      <c r="FO5" s="12" t="n">
        <v>0.0698689956</v>
      </c>
      <c r="FP5" s="19" t="n">
        <f aca="false">Z5-AH5/10</f>
        <v>30.9</v>
      </c>
      <c r="FQ5" s="19" t="n">
        <f aca="false">Z5+DR5/5</f>
        <v>36.7244</v>
      </c>
      <c r="FR5" s="19" t="n">
        <f aca="false">(DX5+DY5)/AL5*60</f>
        <v>124.386047239168</v>
      </c>
      <c r="FS5" s="22"/>
      <c r="FT5" s="22"/>
      <c r="FU5" s="22"/>
      <c r="FV5" s="22"/>
      <c r="FW5" s="17" t="s">
        <v>280</v>
      </c>
      <c r="FX5" s="23" t="n">
        <v>9000000</v>
      </c>
      <c r="FY5" s="23" t="n">
        <v>7500000</v>
      </c>
      <c r="FZ5" s="8" t="n">
        <v>309</v>
      </c>
      <c r="GA5" s="8" t="n">
        <v>53</v>
      </c>
      <c r="GB5" s="8" t="n">
        <v>81</v>
      </c>
      <c r="GC5" s="8" t="n">
        <v>134</v>
      </c>
      <c r="GD5" s="8" t="n">
        <v>16</v>
      </c>
      <c r="GE5" s="8" t="n">
        <v>202</v>
      </c>
      <c r="GF5" s="8" t="n">
        <v>766</v>
      </c>
      <c r="GG5" s="8" t="n">
        <v>6835</v>
      </c>
      <c r="GH5" s="8" t="n">
        <v>12</v>
      </c>
      <c r="GI5" s="8" t="n">
        <v>15.9</v>
      </c>
      <c r="GJ5" s="8" t="n">
        <v>27.8</v>
      </c>
      <c r="GK5" s="8" t="n">
        <f aca="false">Z5-AH5/10</f>
        <v>30.9</v>
      </c>
      <c r="GL5" s="22"/>
      <c r="GM5" s="22"/>
      <c r="GN5" s="22"/>
      <c r="GO5" s="22"/>
      <c r="GP5" s="22"/>
    </row>
    <row r="6" customFormat="false" ht="13.65" hidden="false" customHeight="true" outlineLevel="0" collapsed="false">
      <c r="A6" s="16" t="n">
        <v>33011</v>
      </c>
      <c r="B6" s="17" t="s">
        <v>281</v>
      </c>
      <c r="C6" s="17" t="s">
        <v>282</v>
      </c>
      <c r="D6" s="17" t="s">
        <v>283</v>
      </c>
      <c r="E6" s="17" t="s">
        <v>283</v>
      </c>
      <c r="F6" s="8" t="n">
        <v>70</v>
      </c>
      <c r="G6" s="8" t="n">
        <v>184</v>
      </c>
      <c r="H6" s="8" t="n">
        <v>2008</v>
      </c>
      <c r="I6" s="8" t="n">
        <v>2</v>
      </c>
      <c r="J6" s="8" t="n">
        <v>40</v>
      </c>
      <c r="K6" s="17" t="s">
        <v>263</v>
      </c>
      <c r="L6" s="8" t="n">
        <v>2011</v>
      </c>
      <c r="M6" s="8" t="n">
        <v>27</v>
      </c>
      <c r="N6" s="8" t="n">
        <v>5</v>
      </c>
      <c r="O6" s="8" t="n">
        <v>8474604</v>
      </c>
      <c r="P6" s="17" t="s">
        <v>284</v>
      </c>
      <c r="Q6" s="17" t="s">
        <v>285</v>
      </c>
      <c r="R6" s="17" t="s">
        <v>286</v>
      </c>
      <c r="S6" s="17" t="s">
        <v>277</v>
      </c>
      <c r="T6" s="17" t="s">
        <v>278</v>
      </c>
      <c r="U6" s="17" t="s">
        <v>287</v>
      </c>
      <c r="V6" s="8" t="n">
        <v>8</v>
      </c>
      <c r="W6" s="8" t="n">
        <v>0</v>
      </c>
      <c r="X6" s="8" t="n">
        <v>1</v>
      </c>
      <c r="Y6" s="8" t="n">
        <v>0</v>
      </c>
      <c r="Z6" s="8" t="n">
        <v>1</v>
      </c>
      <c r="AA6" s="8" t="n">
        <v>25</v>
      </c>
      <c r="AB6" s="8" t="n">
        <v>86</v>
      </c>
      <c r="AC6" s="18" t="n">
        <f aca="false">Z6/V6</f>
        <v>0.125</v>
      </c>
      <c r="AD6" s="19" t="n">
        <f aca="false">IF(FZ6&gt;V6,Z6-V6*(GC6-Z6)/(FZ6-V6),0)</f>
        <v>-0.0256410256410256</v>
      </c>
      <c r="AE6" s="19" t="n">
        <v>0.293</v>
      </c>
      <c r="AF6" s="8" t="n">
        <v>2</v>
      </c>
      <c r="AG6" s="8" t="n">
        <v>-0.9</v>
      </c>
      <c r="AH6" s="8" t="n">
        <v>8</v>
      </c>
      <c r="AI6" s="8" t="n">
        <v>155</v>
      </c>
      <c r="AJ6" s="8" t="n">
        <v>6109</v>
      </c>
      <c r="AK6" s="19" t="n">
        <v>101.81666666667</v>
      </c>
      <c r="AL6" s="8" t="n">
        <v>101.82</v>
      </c>
      <c r="AM6" s="8" t="n">
        <v>102</v>
      </c>
      <c r="AN6" s="18" t="n">
        <f aca="false">AJ6/60/V6</f>
        <v>12.7270833333333</v>
      </c>
      <c r="AO6" s="8" t="n">
        <v>21.23</v>
      </c>
      <c r="AP6" s="12" t="n">
        <f aca="false">IF(EF6&gt;0,Z6/EF6,0)</f>
        <v>0.166666666666667</v>
      </c>
      <c r="AQ6" s="8" t="n">
        <v>3</v>
      </c>
      <c r="AR6" s="8" t="n">
        <v>3</v>
      </c>
      <c r="AS6" s="8" t="n">
        <v>3</v>
      </c>
      <c r="AT6" s="8" t="n">
        <v>2</v>
      </c>
      <c r="AU6" s="8" t="n">
        <v>2</v>
      </c>
      <c r="AV6" s="8" t="n">
        <v>2</v>
      </c>
      <c r="AW6" s="8" t="n">
        <v>1</v>
      </c>
      <c r="AX6" s="8" t="n">
        <v>0</v>
      </c>
      <c r="AY6" s="8" t="n">
        <v>0</v>
      </c>
      <c r="AZ6" s="8" t="n">
        <v>0</v>
      </c>
      <c r="BA6" s="8" t="n">
        <f aca="false">AY6+AZ6</f>
        <v>0</v>
      </c>
      <c r="BB6" s="8" t="n">
        <v>0.03</v>
      </c>
      <c r="BC6" s="8" t="n">
        <v>42.5</v>
      </c>
      <c r="BD6" s="19" t="n">
        <v>0</v>
      </c>
      <c r="BE6" s="19" t="n">
        <v>0</v>
      </c>
      <c r="BF6" s="19" t="n">
        <f aca="false">AQ6+BD6</f>
        <v>3</v>
      </c>
      <c r="BG6" s="19" t="n">
        <f aca="false">IF(AL6&gt;0,BF6/AL6*60,0)</f>
        <v>1.76782557454331</v>
      </c>
      <c r="BH6" s="8" t="n">
        <v>20</v>
      </c>
      <c r="BI6" s="8" t="n">
        <v>37</v>
      </c>
      <c r="BJ6" s="8" t="n">
        <v>32</v>
      </c>
      <c r="BK6" s="12" t="n">
        <f aca="false">BH6/(BH6+BJ6)</f>
        <v>0.384615384615385</v>
      </c>
      <c r="BL6" s="8" t="n">
        <v>1</v>
      </c>
      <c r="BM6" s="8" t="n">
        <v>1</v>
      </c>
      <c r="BN6" s="8" t="n">
        <v>14</v>
      </c>
      <c r="BO6" s="8" t="n">
        <f aca="false">BM6-BN6</f>
        <v>-13</v>
      </c>
      <c r="BP6" s="8" t="n">
        <v>0</v>
      </c>
      <c r="BQ6" s="8" t="n">
        <v>2</v>
      </c>
      <c r="BR6" s="8" t="n">
        <v>1</v>
      </c>
      <c r="BS6" s="8" t="n">
        <v>8</v>
      </c>
      <c r="BT6" s="12" t="n">
        <f aca="false">BS6/(EA6+BS6)</f>
        <v>0.0816326530612245</v>
      </c>
      <c r="BU6" s="8" t="n">
        <v>0</v>
      </c>
      <c r="BV6" s="8" t="n">
        <v>0</v>
      </c>
      <c r="BW6" s="12" t="n">
        <f aca="false">IF(BU6+BV6&gt;0,BU6/(BU6+BV6),0)</f>
        <v>0</v>
      </c>
      <c r="BX6" s="8" t="n">
        <v>0</v>
      </c>
      <c r="BY6" s="8" t="n">
        <v>0</v>
      </c>
      <c r="BZ6" s="8" t="n">
        <v>0</v>
      </c>
      <c r="CA6" s="8" t="n">
        <v>0</v>
      </c>
      <c r="CB6" s="8" t="n">
        <v>0</v>
      </c>
      <c r="CC6" s="8" t="n">
        <v>0</v>
      </c>
      <c r="CD6" s="8" t="n">
        <v>0</v>
      </c>
      <c r="CE6" s="8" t="n">
        <v>0</v>
      </c>
      <c r="CF6" s="8" t="n">
        <v>0</v>
      </c>
      <c r="CG6" s="8" t="n">
        <v>0</v>
      </c>
      <c r="CH6" s="8" t="n">
        <v>0</v>
      </c>
      <c r="CI6" s="8" t="n">
        <v>0</v>
      </c>
      <c r="CJ6" s="8" t="n">
        <v>0</v>
      </c>
      <c r="CK6" s="8" t="n">
        <v>0</v>
      </c>
      <c r="CL6" s="8" t="n">
        <v>0</v>
      </c>
      <c r="CM6" s="8" t="n">
        <v>0</v>
      </c>
      <c r="CN6" s="8" t="n">
        <v>0</v>
      </c>
      <c r="CO6" s="8" t="n">
        <v>0</v>
      </c>
      <c r="CP6" s="8" t="n">
        <v>0</v>
      </c>
      <c r="CQ6" s="8" t="n">
        <v>0</v>
      </c>
      <c r="CR6" s="8" t="n">
        <v>0</v>
      </c>
      <c r="CS6" s="8" t="n">
        <v>0</v>
      </c>
      <c r="CT6" s="8" t="n">
        <v>0</v>
      </c>
      <c r="CU6" s="8" t="n">
        <v>0</v>
      </c>
      <c r="CV6" s="8" t="n">
        <v>0</v>
      </c>
      <c r="CW6" s="8" t="n">
        <v>0</v>
      </c>
      <c r="CX6" s="8" t="n">
        <v>0</v>
      </c>
      <c r="CY6" s="8" t="n">
        <v>0</v>
      </c>
      <c r="CZ6" s="8" t="n">
        <v>0</v>
      </c>
      <c r="DA6" s="8" t="n">
        <v>0</v>
      </c>
      <c r="DB6" s="8" t="n">
        <v>1</v>
      </c>
      <c r="DC6" s="8" t="n">
        <v>0</v>
      </c>
      <c r="DD6" s="8" t="n">
        <v>0</v>
      </c>
      <c r="DE6" s="8" t="n">
        <v>0</v>
      </c>
      <c r="DF6" s="8" t="n">
        <v>0</v>
      </c>
      <c r="DG6" s="8" t="n">
        <v>0</v>
      </c>
      <c r="DH6" s="8" t="n">
        <v>1</v>
      </c>
      <c r="DI6" s="8" t="n">
        <v>4</v>
      </c>
      <c r="DJ6" s="8" t="n">
        <v>1</v>
      </c>
      <c r="DK6" s="8" t="n">
        <v>4</v>
      </c>
      <c r="DL6" s="8" t="n">
        <v>4</v>
      </c>
      <c r="DM6" s="8" t="n">
        <v>0</v>
      </c>
      <c r="DN6" s="8" t="n">
        <v>1</v>
      </c>
      <c r="DO6" s="8" t="n">
        <v>1</v>
      </c>
      <c r="DP6" s="8" t="n">
        <v>0</v>
      </c>
      <c r="DQ6" s="8" t="n">
        <f aca="false">DJ6-DI6</f>
        <v>-3</v>
      </c>
      <c r="DR6" s="19" t="n">
        <v>-3.564</v>
      </c>
      <c r="DS6" s="8" t="n">
        <v>4</v>
      </c>
      <c r="DT6" s="8" t="n">
        <v>0</v>
      </c>
      <c r="DU6" s="8" t="n">
        <v>0</v>
      </c>
      <c r="DV6" s="8" t="n">
        <v>0</v>
      </c>
      <c r="DW6" s="8" t="n">
        <v>0</v>
      </c>
      <c r="DX6" s="8" t="n">
        <v>77</v>
      </c>
      <c r="DY6" s="8" t="n">
        <v>112</v>
      </c>
      <c r="DZ6" s="8" t="n">
        <v>62</v>
      </c>
      <c r="EA6" s="8" t="n">
        <v>90</v>
      </c>
      <c r="EB6" s="8" t="n">
        <v>47</v>
      </c>
      <c r="EC6" s="8" t="n">
        <v>63</v>
      </c>
      <c r="ED6" s="8" t="n">
        <v>3.26</v>
      </c>
      <c r="EE6" s="8" t="n">
        <v>5.01</v>
      </c>
      <c r="EF6" s="8" t="n">
        <v>6</v>
      </c>
      <c r="EG6" s="8" t="n">
        <v>5</v>
      </c>
      <c r="EH6" s="12" t="n">
        <f aca="false">EF6/EB6</f>
        <v>0.127659574468085</v>
      </c>
      <c r="EI6" s="20" t="n">
        <f aca="false">1-EG6/EC6</f>
        <v>0.920634920634921</v>
      </c>
      <c r="EJ6" s="21" t="n">
        <f aca="false">EH6+EI6</f>
        <v>1.04829449510301</v>
      </c>
      <c r="EK6" s="8" t="n">
        <v>78</v>
      </c>
      <c r="EL6" s="8" t="n">
        <v>111</v>
      </c>
      <c r="EM6" s="8" t="n">
        <v>63</v>
      </c>
      <c r="EN6" s="8" t="n">
        <v>90</v>
      </c>
      <c r="EO6" s="8" t="n">
        <v>48</v>
      </c>
      <c r="EP6" s="8" t="n">
        <v>63</v>
      </c>
      <c r="EQ6" s="8" t="n">
        <v>6</v>
      </c>
      <c r="ER6" s="8" t="n">
        <v>5</v>
      </c>
      <c r="ES6" s="8" t="n">
        <v>41</v>
      </c>
      <c r="ET6" s="8" t="n">
        <v>58</v>
      </c>
      <c r="EU6" s="8" t="n">
        <v>7</v>
      </c>
      <c r="EV6" s="8" t="n">
        <v>25</v>
      </c>
      <c r="EW6" s="8" t="n">
        <v>1</v>
      </c>
      <c r="EX6" s="8" t="n">
        <v>3</v>
      </c>
      <c r="EY6" s="8" t="n">
        <v>11</v>
      </c>
      <c r="EZ6" s="8" t="n">
        <v>7</v>
      </c>
      <c r="FA6" s="8" t="n">
        <v>0</v>
      </c>
      <c r="FB6" s="8" t="n">
        <v>0.3</v>
      </c>
      <c r="FC6" s="8" t="n">
        <v>0.3</v>
      </c>
      <c r="FD6" s="19" t="n">
        <v>-0.45</v>
      </c>
      <c r="FE6" s="18" t="n">
        <f aca="false">FD6/V6</f>
        <v>-0.05625</v>
      </c>
      <c r="FF6" s="8" t="n">
        <v>0.0039</v>
      </c>
      <c r="FG6" s="8" t="n">
        <v>-0.12</v>
      </c>
      <c r="FH6" s="8" t="n">
        <v>-0.17</v>
      </c>
      <c r="FI6" s="8" t="n">
        <v>-0.29</v>
      </c>
      <c r="FJ6" s="22"/>
      <c r="FK6" s="22"/>
      <c r="FL6" s="22"/>
      <c r="FM6" s="8" t="n">
        <f aca="false">BL6+BS6+AH6+DT6</f>
        <v>17</v>
      </c>
      <c r="FN6" s="19" t="n">
        <f aca="false">IF(DS6&gt;0,(BL6+BR6)/DS6,0)</f>
        <v>0.5</v>
      </c>
      <c r="FO6" s="12" t="n">
        <v>0</v>
      </c>
      <c r="FP6" s="19" t="n">
        <f aca="false">Z6-AH6/10</f>
        <v>0.2</v>
      </c>
      <c r="FQ6" s="19" t="n">
        <f aca="false">Z6+DR6/5</f>
        <v>0.2872</v>
      </c>
      <c r="FR6" s="19" t="n">
        <f aca="false">(DX6+DY6)/AL6*60</f>
        <v>111.373011196229</v>
      </c>
      <c r="FS6" s="22"/>
      <c r="FT6" s="22"/>
      <c r="FU6" s="22"/>
      <c r="FV6" s="22"/>
      <c r="FW6" s="17" t="s">
        <v>280</v>
      </c>
      <c r="FX6" s="23" t="n">
        <v>650000</v>
      </c>
      <c r="FY6" s="23" t="n">
        <v>612500</v>
      </c>
      <c r="FZ6" s="8" t="n">
        <v>47</v>
      </c>
      <c r="GA6" s="8" t="n">
        <v>1</v>
      </c>
      <c r="GB6" s="8" t="n">
        <v>5</v>
      </c>
      <c r="GC6" s="8" t="n">
        <v>6</v>
      </c>
      <c r="GD6" s="8" t="n">
        <v>-8</v>
      </c>
      <c r="GE6" s="8" t="n">
        <v>22</v>
      </c>
      <c r="GF6" s="8" t="n">
        <v>39</v>
      </c>
      <c r="GG6" s="8" t="n">
        <v>675</v>
      </c>
      <c r="GH6" s="8" t="n">
        <v>-0.1</v>
      </c>
      <c r="GI6" s="8" t="n">
        <v>0.7</v>
      </c>
      <c r="GJ6" s="8" t="n">
        <v>0.7</v>
      </c>
      <c r="GK6" s="8" t="n">
        <f aca="false">Z6-AH6/10</f>
        <v>0.2</v>
      </c>
      <c r="GL6" s="22"/>
      <c r="GM6" s="22"/>
      <c r="GN6" s="22"/>
      <c r="GO6" s="22"/>
      <c r="GP6" s="22"/>
    </row>
    <row r="7" customFormat="false" ht="13.65" hidden="false" customHeight="true" outlineLevel="0" collapsed="false">
      <c r="A7" s="16" t="n">
        <v>33903</v>
      </c>
      <c r="B7" s="17" t="s">
        <v>288</v>
      </c>
      <c r="C7" s="17" t="s">
        <v>289</v>
      </c>
      <c r="D7" s="17" t="s">
        <v>283</v>
      </c>
      <c r="E7" s="17" t="s">
        <v>283</v>
      </c>
      <c r="F7" s="8" t="n">
        <v>72</v>
      </c>
      <c r="G7" s="8" t="n">
        <v>196</v>
      </c>
      <c r="H7" s="8" t="n">
        <v>2011</v>
      </c>
      <c r="I7" s="8" t="n">
        <v>2</v>
      </c>
      <c r="J7" s="8" t="n">
        <v>36</v>
      </c>
      <c r="K7" s="17" t="s">
        <v>273</v>
      </c>
      <c r="L7" s="8" t="n">
        <v>2014</v>
      </c>
      <c r="M7" s="8" t="n">
        <v>25</v>
      </c>
      <c r="N7" s="8" t="n">
        <v>4</v>
      </c>
      <c r="O7" s="8" t="n">
        <v>8476431</v>
      </c>
      <c r="P7" s="17" t="s">
        <v>290</v>
      </c>
      <c r="Q7" s="17" t="s">
        <v>291</v>
      </c>
      <c r="R7" s="17" t="s">
        <v>292</v>
      </c>
      <c r="S7" s="17" t="s">
        <v>293</v>
      </c>
      <c r="T7" s="17" t="s">
        <v>278</v>
      </c>
      <c r="U7" s="17" t="s">
        <v>294</v>
      </c>
      <c r="V7" s="8" t="n">
        <v>5</v>
      </c>
      <c r="W7" s="8" t="n">
        <v>0</v>
      </c>
      <c r="X7" s="8" t="n">
        <v>2</v>
      </c>
      <c r="Y7" s="8" t="n">
        <v>0</v>
      </c>
      <c r="Z7" s="8" t="n">
        <v>2</v>
      </c>
      <c r="AA7" s="8" t="n">
        <v>25</v>
      </c>
      <c r="AB7" s="8" t="n">
        <v>63</v>
      </c>
      <c r="AC7" s="18" t="n">
        <f aca="false">Z7/V7</f>
        <v>0.4</v>
      </c>
      <c r="AD7" s="19" t="n">
        <f aca="false">IF(FZ7&gt;V7,Z7-V7*(GC7-Z7)/(FZ7-V7),0)</f>
        <v>0.641975308641975</v>
      </c>
      <c r="AE7" s="19" t="n">
        <v>0.594</v>
      </c>
      <c r="AF7" s="8" t="n">
        <v>-1</v>
      </c>
      <c r="AG7" s="8" t="n">
        <v>-1.1</v>
      </c>
      <c r="AH7" s="8" t="n">
        <v>2</v>
      </c>
      <c r="AI7" s="8" t="n">
        <v>107</v>
      </c>
      <c r="AJ7" s="8" t="n">
        <v>4780</v>
      </c>
      <c r="AK7" s="19" t="n">
        <v>79.666666666667</v>
      </c>
      <c r="AL7" s="8" t="n">
        <v>79.67</v>
      </c>
      <c r="AM7" s="8" t="n">
        <v>80</v>
      </c>
      <c r="AN7" s="18" t="n">
        <f aca="false">AJ7/60/V7</f>
        <v>15.9333333333333</v>
      </c>
      <c r="AO7" s="8" t="n">
        <v>26.68</v>
      </c>
      <c r="AP7" s="12" t="n">
        <f aca="false">IF(EF7&gt;0,Z7/EF7,0)</f>
        <v>0.5</v>
      </c>
      <c r="AQ7" s="8" t="n">
        <v>11</v>
      </c>
      <c r="AR7" s="8" t="n">
        <v>11</v>
      </c>
      <c r="AS7" s="8" t="n">
        <v>11</v>
      </c>
      <c r="AT7" s="8" t="n">
        <v>8</v>
      </c>
      <c r="AU7" s="8" t="n">
        <v>8</v>
      </c>
      <c r="AV7" s="8" t="n">
        <v>4</v>
      </c>
      <c r="AW7" s="8" t="n">
        <v>4</v>
      </c>
      <c r="AX7" s="8" t="n">
        <v>0</v>
      </c>
      <c r="AY7" s="8" t="n">
        <v>0</v>
      </c>
      <c r="AZ7" s="8" t="n">
        <v>0</v>
      </c>
      <c r="BA7" s="8" t="n">
        <f aca="false">AY7+AZ7</f>
        <v>0</v>
      </c>
      <c r="BB7" s="8" t="n">
        <v>0.13</v>
      </c>
      <c r="BC7" s="8" t="n">
        <v>48.75</v>
      </c>
      <c r="BD7" s="19" t="n">
        <v>0</v>
      </c>
      <c r="BE7" s="19" t="n">
        <v>0</v>
      </c>
      <c r="BF7" s="19" t="n">
        <f aca="false">AQ7+BD7</f>
        <v>11</v>
      </c>
      <c r="BG7" s="19" t="n">
        <f aca="false">IF(AL7&gt;0,BF7/AL7*60,0)</f>
        <v>8.28417221036777</v>
      </c>
      <c r="BH7" s="8" t="n">
        <v>21</v>
      </c>
      <c r="BI7" s="8" t="n">
        <v>28</v>
      </c>
      <c r="BJ7" s="8" t="n">
        <v>25</v>
      </c>
      <c r="BK7" s="12" t="n">
        <f aca="false">BH7/(BH7+BJ7)</f>
        <v>0.456521739130435</v>
      </c>
      <c r="BL7" s="8" t="n">
        <v>2</v>
      </c>
      <c r="BM7" s="8" t="n">
        <v>2</v>
      </c>
      <c r="BN7" s="8" t="n">
        <v>5</v>
      </c>
      <c r="BO7" s="8" t="n">
        <f aca="false">BM7-BN7</f>
        <v>-3</v>
      </c>
      <c r="BP7" s="8" t="n">
        <v>4</v>
      </c>
      <c r="BQ7" s="8" t="n">
        <v>4</v>
      </c>
      <c r="BR7" s="8" t="n">
        <v>2</v>
      </c>
      <c r="BS7" s="8" t="n">
        <v>6</v>
      </c>
      <c r="BT7" s="12" t="n">
        <f aca="false">BS7/(EA7+BS7)</f>
        <v>0.0810810810810811</v>
      </c>
      <c r="BU7" s="8" t="n">
        <v>0</v>
      </c>
      <c r="BV7" s="8" t="n">
        <v>0</v>
      </c>
      <c r="BW7" s="12" t="n">
        <f aca="false">IF(BU7+BV7&gt;0,BU7/(BU7+BV7),0)</f>
        <v>0</v>
      </c>
      <c r="BX7" s="8" t="n">
        <v>0</v>
      </c>
      <c r="BY7" s="8" t="n">
        <v>0</v>
      </c>
      <c r="BZ7" s="8" t="n">
        <v>0</v>
      </c>
      <c r="CA7" s="8" t="n">
        <v>0</v>
      </c>
      <c r="CB7" s="8" t="n">
        <v>0</v>
      </c>
      <c r="CC7" s="8" t="n">
        <v>0</v>
      </c>
      <c r="CD7" s="8" t="n">
        <v>0</v>
      </c>
      <c r="CE7" s="8" t="n">
        <v>0</v>
      </c>
      <c r="CF7" s="8" t="n">
        <v>0</v>
      </c>
      <c r="CG7" s="8" t="n">
        <v>0</v>
      </c>
      <c r="CH7" s="8" t="n">
        <v>0</v>
      </c>
      <c r="CI7" s="8" t="n">
        <v>0</v>
      </c>
      <c r="CJ7" s="8" t="n">
        <v>0</v>
      </c>
      <c r="CK7" s="8" t="n">
        <v>0</v>
      </c>
      <c r="CL7" s="8" t="n">
        <v>0</v>
      </c>
      <c r="CM7" s="8" t="n">
        <v>0</v>
      </c>
      <c r="CN7" s="8" t="n">
        <v>0</v>
      </c>
      <c r="CO7" s="8" t="n">
        <v>0</v>
      </c>
      <c r="CP7" s="8" t="n">
        <v>0</v>
      </c>
      <c r="CQ7" s="8" t="n">
        <v>0</v>
      </c>
      <c r="CR7" s="8" t="n">
        <v>0</v>
      </c>
      <c r="CS7" s="8" t="n">
        <v>0</v>
      </c>
      <c r="CT7" s="8" t="n">
        <v>0</v>
      </c>
      <c r="CU7" s="8" t="n">
        <v>0</v>
      </c>
      <c r="CV7" s="8" t="n">
        <v>0</v>
      </c>
      <c r="CW7" s="8" t="n">
        <v>0</v>
      </c>
      <c r="CX7" s="8" t="n">
        <v>0</v>
      </c>
      <c r="CY7" s="8" t="n">
        <v>0</v>
      </c>
      <c r="CZ7" s="8" t="n">
        <v>0</v>
      </c>
      <c r="DA7" s="8" t="n">
        <v>4</v>
      </c>
      <c r="DB7" s="8" t="n">
        <v>0</v>
      </c>
      <c r="DC7" s="8" t="n">
        <v>0</v>
      </c>
      <c r="DD7" s="8" t="n">
        <v>0</v>
      </c>
      <c r="DE7" s="8" t="n">
        <v>1</v>
      </c>
      <c r="DF7" s="8" t="n">
        <v>0</v>
      </c>
      <c r="DG7" s="8" t="n">
        <v>0</v>
      </c>
      <c r="DH7" s="8" t="n">
        <v>3</v>
      </c>
      <c r="DI7" s="8" t="n">
        <v>1</v>
      </c>
      <c r="DJ7" s="8" t="n">
        <v>0</v>
      </c>
      <c r="DK7" s="8" t="n">
        <v>1</v>
      </c>
      <c r="DL7" s="8" t="n">
        <v>1</v>
      </c>
      <c r="DM7" s="8" t="n">
        <v>0</v>
      </c>
      <c r="DN7" s="8" t="n">
        <v>0</v>
      </c>
      <c r="DO7" s="8" t="n">
        <v>0</v>
      </c>
      <c r="DP7" s="8" t="n">
        <v>0</v>
      </c>
      <c r="DQ7" s="8" t="n">
        <f aca="false">DJ7-DI7</f>
        <v>-1</v>
      </c>
      <c r="DR7" s="19" t="n">
        <v>-0.637</v>
      </c>
      <c r="DS7" s="8" t="n">
        <v>1</v>
      </c>
      <c r="DT7" s="8" t="n">
        <v>0</v>
      </c>
      <c r="DU7" s="8" t="n">
        <v>0</v>
      </c>
      <c r="DV7" s="8" t="n">
        <v>0</v>
      </c>
      <c r="DW7" s="8" t="n">
        <v>0</v>
      </c>
      <c r="DX7" s="8" t="n">
        <v>75</v>
      </c>
      <c r="DY7" s="8" t="n">
        <v>91</v>
      </c>
      <c r="DZ7" s="8" t="n">
        <v>58</v>
      </c>
      <c r="EA7" s="8" t="n">
        <v>68</v>
      </c>
      <c r="EB7" s="8" t="n">
        <v>43</v>
      </c>
      <c r="EC7" s="8" t="n">
        <v>49</v>
      </c>
      <c r="ED7" s="8" t="n">
        <v>2.93</v>
      </c>
      <c r="EE7" s="8" t="n">
        <v>5.24</v>
      </c>
      <c r="EF7" s="8" t="n">
        <v>4</v>
      </c>
      <c r="EG7" s="8" t="n">
        <v>6</v>
      </c>
      <c r="EH7" s="12" t="n">
        <f aca="false">EF7/EB7</f>
        <v>0.0930232558139535</v>
      </c>
      <c r="EI7" s="20" t="n">
        <f aca="false">1-EG7/EC7</f>
        <v>0.877551020408163</v>
      </c>
      <c r="EJ7" s="21" t="n">
        <f aca="false">EH7+EI7</f>
        <v>0.970574276222117</v>
      </c>
      <c r="EK7" s="8" t="n">
        <v>79</v>
      </c>
      <c r="EL7" s="8" t="n">
        <v>91</v>
      </c>
      <c r="EM7" s="8" t="n">
        <v>62</v>
      </c>
      <c r="EN7" s="8" t="n">
        <v>68</v>
      </c>
      <c r="EO7" s="8" t="n">
        <v>45</v>
      </c>
      <c r="EP7" s="8" t="n">
        <v>49</v>
      </c>
      <c r="EQ7" s="8" t="n">
        <v>4</v>
      </c>
      <c r="ER7" s="8" t="n">
        <v>6</v>
      </c>
      <c r="ES7" s="8" t="n">
        <v>41</v>
      </c>
      <c r="ET7" s="8" t="n">
        <v>53</v>
      </c>
      <c r="EU7" s="8" t="n">
        <v>19</v>
      </c>
      <c r="EV7" s="8" t="n">
        <v>24</v>
      </c>
      <c r="EW7" s="8" t="n">
        <v>3</v>
      </c>
      <c r="EX7" s="8" t="n">
        <v>4</v>
      </c>
      <c r="EY7" s="8" t="n">
        <v>5</v>
      </c>
      <c r="EZ7" s="8" t="n">
        <v>6</v>
      </c>
      <c r="FA7" s="8" t="n">
        <v>0.1</v>
      </c>
      <c r="FB7" s="8" t="n">
        <v>0.1</v>
      </c>
      <c r="FC7" s="8" t="n">
        <v>0.2</v>
      </c>
      <c r="FD7" s="19" t="n">
        <v>0.65</v>
      </c>
      <c r="FE7" s="18" t="n">
        <f aca="false">FD7/V7</f>
        <v>0.13</v>
      </c>
      <c r="FF7" s="8" t="n">
        <v>0.0009</v>
      </c>
      <c r="FG7" s="8" t="n">
        <v>0</v>
      </c>
      <c r="FH7" s="8" t="n">
        <v>-0.17</v>
      </c>
      <c r="FI7" s="8" t="n">
        <v>-0.17</v>
      </c>
      <c r="FJ7" s="22"/>
      <c r="FK7" s="22"/>
      <c r="FL7" s="22"/>
      <c r="FM7" s="8" t="n">
        <f aca="false">BL7+BS7+AH7+DT7</f>
        <v>10</v>
      </c>
      <c r="FN7" s="19" t="n">
        <f aca="false">IF(DS7&gt;0,(BL7+BR7)/DS7,0)</f>
        <v>4</v>
      </c>
      <c r="FO7" s="12" t="n">
        <v>0</v>
      </c>
      <c r="FP7" s="19" t="n">
        <f aca="false">Z7-AH7/10</f>
        <v>1.8</v>
      </c>
      <c r="FQ7" s="19" t="n">
        <f aca="false">Z7+DR7/5</f>
        <v>1.8726</v>
      </c>
      <c r="FR7" s="19" t="n">
        <f aca="false">(DX7+DY7)/AL7*60</f>
        <v>125.015689720095</v>
      </c>
      <c r="FS7" s="22"/>
      <c r="FT7" s="22"/>
      <c r="FU7" s="22"/>
      <c r="FV7" s="22"/>
      <c r="FW7" s="17" t="s">
        <v>270</v>
      </c>
      <c r="FX7" s="23" t="n">
        <v>650000</v>
      </c>
      <c r="FY7" s="23" t="n">
        <v>650000</v>
      </c>
      <c r="FZ7" s="8" t="n">
        <v>86</v>
      </c>
      <c r="GA7" s="8" t="n">
        <v>4</v>
      </c>
      <c r="GB7" s="8" t="n">
        <v>20</v>
      </c>
      <c r="GC7" s="8" t="n">
        <v>24</v>
      </c>
      <c r="GD7" s="8" t="n">
        <v>10</v>
      </c>
      <c r="GE7" s="8" t="n">
        <v>49</v>
      </c>
      <c r="GF7" s="8" t="n">
        <v>102</v>
      </c>
      <c r="GG7" s="8" t="n">
        <v>1348</v>
      </c>
      <c r="GH7" s="8" t="n">
        <v>1.4</v>
      </c>
      <c r="GI7" s="8" t="n">
        <v>3.6</v>
      </c>
      <c r="GJ7" s="8" t="n">
        <v>5</v>
      </c>
      <c r="GK7" s="8" t="n">
        <f aca="false">Z7-AH7/10</f>
        <v>1.8</v>
      </c>
      <c r="GL7" s="22"/>
      <c r="GM7" s="22"/>
      <c r="GN7" s="22"/>
      <c r="GO7" s="22"/>
      <c r="GP7" s="22"/>
    </row>
    <row r="8" customFormat="false" ht="13.65" hidden="false" customHeight="true" outlineLevel="0" collapsed="false">
      <c r="A8" s="16" t="n">
        <v>31243</v>
      </c>
      <c r="B8" s="17" t="s">
        <v>295</v>
      </c>
      <c r="C8" s="17" t="s">
        <v>27</v>
      </c>
      <c r="D8" s="17" t="s">
        <v>262</v>
      </c>
      <c r="E8" s="17" t="s">
        <v>262</v>
      </c>
      <c r="F8" s="8" t="n">
        <v>74</v>
      </c>
      <c r="G8" s="8" t="n">
        <v>218</v>
      </c>
      <c r="H8" s="8" t="n">
        <v>2004</v>
      </c>
      <c r="I8" s="8" t="n">
        <v>9</v>
      </c>
      <c r="J8" s="8" t="n">
        <v>279</v>
      </c>
      <c r="K8" s="17" t="s">
        <v>273</v>
      </c>
      <c r="L8" s="8" t="n">
        <v>2010</v>
      </c>
      <c r="M8" s="8" t="n">
        <v>32</v>
      </c>
      <c r="N8" s="8" t="n">
        <v>8</v>
      </c>
      <c r="O8" s="8" t="n">
        <v>8471490</v>
      </c>
      <c r="P8" s="17" t="s">
        <v>296</v>
      </c>
      <c r="Q8" s="17" t="s">
        <v>297</v>
      </c>
      <c r="R8" s="17" t="s">
        <v>298</v>
      </c>
      <c r="S8" s="17" t="s">
        <v>293</v>
      </c>
      <c r="T8" s="17" t="s">
        <v>299</v>
      </c>
      <c r="U8" s="17" t="s">
        <v>300</v>
      </c>
      <c r="V8" s="8" t="n">
        <v>5</v>
      </c>
      <c r="W8" s="8" t="n">
        <v>0</v>
      </c>
      <c r="X8" s="8" t="n">
        <v>0</v>
      </c>
      <c r="Y8" s="8" t="n">
        <v>0</v>
      </c>
      <c r="Z8" s="8" t="n">
        <v>0</v>
      </c>
      <c r="AA8" s="8" t="n">
        <v>0</v>
      </c>
      <c r="AB8" s="8" t="n">
        <v>0</v>
      </c>
      <c r="AC8" s="18" t="n">
        <f aca="false">Z8/V8</f>
        <v>0</v>
      </c>
      <c r="AD8" s="19" t="n">
        <f aca="false">IF(FZ8&gt;V8,Z8-V8*(GC8-Z8)/(FZ8-V8),0)</f>
        <v>-1.05911330049261</v>
      </c>
      <c r="AE8" s="19" t="n">
        <v>0</v>
      </c>
      <c r="AF8" s="8" t="n">
        <v>-1</v>
      </c>
      <c r="AG8" s="8" t="n">
        <v>-0.8</v>
      </c>
      <c r="AH8" s="8" t="n">
        <v>0</v>
      </c>
      <c r="AI8" s="8" t="n">
        <v>66</v>
      </c>
      <c r="AJ8" s="8" t="n">
        <v>2313</v>
      </c>
      <c r="AK8" s="19" t="n">
        <v>38.55</v>
      </c>
      <c r="AL8" s="8" t="n">
        <v>38.55</v>
      </c>
      <c r="AM8" s="8" t="n">
        <v>39</v>
      </c>
      <c r="AN8" s="18" t="n">
        <f aca="false">AJ8/60/V8</f>
        <v>7.71</v>
      </c>
      <c r="AO8" s="8" t="n">
        <v>13.35</v>
      </c>
      <c r="AP8" s="12" t="n">
        <f aca="false">IF(EF8&gt;0,Z8/EF8,0)</f>
        <v>0</v>
      </c>
      <c r="AQ8" s="8" t="n">
        <v>8</v>
      </c>
      <c r="AR8" s="8" t="n">
        <v>8</v>
      </c>
      <c r="AS8" s="8" t="n">
        <v>8</v>
      </c>
      <c r="AT8" s="8" t="n">
        <v>6</v>
      </c>
      <c r="AU8" s="8" t="n">
        <v>6</v>
      </c>
      <c r="AV8" s="8" t="n">
        <v>6</v>
      </c>
      <c r="AW8" s="8" t="n">
        <v>2</v>
      </c>
      <c r="AX8" s="8" t="n">
        <v>1</v>
      </c>
      <c r="AY8" s="8" t="n">
        <v>1</v>
      </c>
      <c r="AZ8" s="8" t="n">
        <v>0</v>
      </c>
      <c r="BA8" s="8" t="n">
        <f aca="false">AY8+AZ8</f>
        <v>1</v>
      </c>
      <c r="BB8" s="8" t="n">
        <v>0.4</v>
      </c>
      <c r="BC8" s="8" t="n">
        <v>31.6667</v>
      </c>
      <c r="BD8" s="19" t="n">
        <v>0</v>
      </c>
      <c r="BE8" s="19" t="n">
        <v>0</v>
      </c>
      <c r="BF8" s="19" t="n">
        <f aca="false">AQ8+BD8</f>
        <v>8</v>
      </c>
      <c r="BG8" s="19" t="n">
        <f aca="false">IF(AL8&gt;0,BF8/AL8*60,0)</f>
        <v>12.4513618677043</v>
      </c>
      <c r="BH8" s="8" t="n">
        <v>7</v>
      </c>
      <c r="BI8" s="8" t="n">
        <v>11</v>
      </c>
      <c r="BJ8" s="8" t="n">
        <v>12</v>
      </c>
      <c r="BK8" s="12" t="n">
        <f aca="false">BH8/(BH8+BJ8)</f>
        <v>0.368421052631579</v>
      </c>
      <c r="BL8" s="8" t="n">
        <v>12</v>
      </c>
      <c r="BM8" s="8" t="n">
        <v>12</v>
      </c>
      <c r="BN8" s="8" t="n">
        <v>3</v>
      </c>
      <c r="BO8" s="8" t="n">
        <f aca="false">BM8-BN8</f>
        <v>9</v>
      </c>
      <c r="BP8" s="8" t="n">
        <v>0</v>
      </c>
      <c r="BQ8" s="8" t="n">
        <v>2</v>
      </c>
      <c r="BR8" s="8" t="n">
        <v>3</v>
      </c>
      <c r="BS8" s="8" t="n">
        <v>1</v>
      </c>
      <c r="BT8" s="12" t="n">
        <f aca="false">BS8/(EA8+BS8)</f>
        <v>0.0333333333333333</v>
      </c>
      <c r="BU8" s="8" t="n">
        <v>3</v>
      </c>
      <c r="BV8" s="8" t="n">
        <v>3</v>
      </c>
      <c r="BW8" s="12" t="n">
        <f aca="false">IF(BU8+BV8&gt;0,BU8/(BU8+BV8),0)</f>
        <v>0.5</v>
      </c>
      <c r="BX8" s="8" t="n">
        <v>1</v>
      </c>
      <c r="BY8" s="8" t="n">
        <v>0</v>
      </c>
      <c r="BZ8" s="8" t="n">
        <v>2</v>
      </c>
      <c r="CA8" s="8" t="n">
        <v>2</v>
      </c>
      <c r="CB8" s="8" t="n">
        <v>0</v>
      </c>
      <c r="CC8" s="8" t="n">
        <v>1</v>
      </c>
      <c r="CD8" s="8" t="n">
        <v>2</v>
      </c>
      <c r="CE8" s="8" t="n">
        <v>1</v>
      </c>
      <c r="CF8" s="8" t="n">
        <v>1</v>
      </c>
      <c r="CG8" s="8" t="n">
        <v>2</v>
      </c>
      <c r="CH8" s="8" t="n">
        <v>0</v>
      </c>
      <c r="CI8" s="8" t="n">
        <v>1</v>
      </c>
      <c r="CJ8" s="8" t="n">
        <v>0</v>
      </c>
      <c r="CK8" s="8" t="n">
        <v>0</v>
      </c>
      <c r="CL8" s="8" t="n">
        <v>0</v>
      </c>
      <c r="CM8" s="8" t="n">
        <v>0</v>
      </c>
      <c r="CN8" s="8" t="n">
        <v>0</v>
      </c>
      <c r="CO8" s="8" t="n">
        <v>0</v>
      </c>
      <c r="CP8" s="8" t="n">
        <v>0</v>
      </c>
      <c r="CQ8" s="8" t="n">
        <v>0</v>
      </c>
      <c r="CR8" s="8" t="n">
        <v>0</v>
      </c>
      <c r="CS8" s="8" t="n">
        <v>0</v>
      </c>
      <c r="CT8" s="8" t="n">
        <v>0</v>
      </c>
      <c r="CU8" s="8" t="n">
        <v>0</v>
      </c>
      <c r="CV8" s="8" t="n">
        <v>0</v>
      </c>
      <c r="CW8" s="8" t="n">
        <v>0</v>
      </c>
      <c r="CX8" s="8" t="n">
        <v>0</v>
      </c>
      <c r="CY8" s="8" t="n">
        <v>0</v>
      </c>
      <c r="CZ8" s="8" t="n">
        <v>0</v>
      </c>
      <c r="DA8" s="8" t="n">
        <v>0</v>
      </c>
      <c r="DB8" s="8" t="n">
        <v>0</v>
      </c>
      <c r="DC8" s="8" t="n">
        <v>0</v>
      </c>
      <c r="DD8" s="8" t="n">
        <v>0</v>
      </c>
      <c r="DE8" s="8" t="n">
        <v>2</v>
      </c>
      <c r="DF8" s="8" t="n">
        <v>1</v>
      </c>
      <c r="DG8" s="8" t="n">
        <v>0</v>
      </c>
      <c r="DH8" s="8" t="n">
        <v>3</v>
      </c>
      <c r="DI8" s="8" t="n">
        <v>0</v>
      </c>
      <c r="DJ8" s="8" t="n">
        <v>0</v>
      </c>
      <c r="DK8" s="8" t="n">
        <v>0</v>
      </c>
      <c r="DL8" s="8" t="n">
        <v>0</v>
      </c>
      <c r="DM8" s="8" t="n">
        <v>0</v>
      </c>
      <c r="DN8" s="8" t="n">
        <v>0</v>
      </c>
      <c r="DO8" s="8" t="n">
        <v>0</v>
      </c>
      <c r="DP8" s="8" t="n">
        <v>0</v>
      </c>
      <c r="DQ8" s="8" t="n">
        <f aca="false">DJ8-DI8</f>
        <v>0</v>
      </c>
      <c r="DR8" s="19" t="n">
        <v>-0.062</v>
      </c>
      <c r="DS8" s="8" t="n">
        <v>0</v>
      </c>
      <c r="DT8" s="8" t="n">
        <v>0</v>
      </c>
      <c r="DU8" s="8" t="n">
        <v>0</v>
      </c>
      <c r="DV8" s="8" t="n">
        <v>0</v>
      </c>
      <c r="DW8" s="8" t="n">
        <v>0</v>
      </c>
      <c r="DX8" s="8" t="n">
        <v>27</v>
      </c>
      <c r="DY8" s="8" t="n">
        <v>36</v>
      </c>
      <c r="DZ8" s="8" t="n">
        <v>18</v>
      </c>
      <c r="EA8" s="8" t="n">
        <v>29</v>
      </c>
      <c r="EB8" s="8" t="n">
        <v>14</v>
      </c>
      <c r="EC8" s="8" t="n">
        <v>24</v>
      </c>
      <c r="ED8" s="8" t="n">
        <v>0.87</v>
      </c>
      <c r="EE8" s="8" t="n">
        <v>2.27</v>
      </c>
      <c r="EF8" s="8" t="n">
        <v>0</v>
      </c>
      <c r="EG8" s="8" t="n">
        <v>2</v>
      </c>
      <c r="EH8" s="12" t="n">
        <f aca="false">EF8/EB8</f>
        <v>0</v>
      </c>
      <c r="EI8" s="20" t="n">
        <f aca="false">1-EG8/EC8</f>
        <v>0.916666666666667</v>
      </c>
      <c r="EJ8" s="21" t="n">
        <f aca="false">EH8+EI8</f>
        <v>0.916666666666667</v>
      </c>
      <c r="EK8" s="8" t="n">
        <v>27</v>
      </c>
      <c r="EL8" s="8" t="n">
        <v>36</v>
      </c>
      <c r="EM8" s="8" t="n">
        <v>18</v>
      </c>
      <c r="EN8" s="8" t="n">
        <v>29</v>
      </c>
      <c r="EO8" s="8" t="n">
        <v>14</v>
      </c>
      <c r="EP8" s="8" t="n">
        <v>24</v>
      </c>
      <c r="EQ8" s="8" t="n">
        <v>0</v>
      </c>
      <c r="ER8" s="8" t="n">
        <v>2</v>
      </c>
      <c r="ES8" s="8" t="n">
        <v>8</v>
      </c>
      <c r="ET8" s="8" t="n">
        <v>16</v>
      </c>
      <c r="EU8" s="8" t="n">
        <v>3</v>
      </c>
      <c r="EV8" s="8" t="n">
        <v>7</v>
      </c>
      <c r="EW8" s="8" t="n">
        <v>0</v>
      </c>
      <c r="EX8" s="8" t="n">
        <v>1</v>
      </c>
      <c r="EY8" s="8" t="n">
        <v>4</v>
      </c>
      <c r="EZ8" s="8" t="n">
        <v>5</v>
      </c>
      <c r="FA8" s="8" t="n">
        <v>-0.1</v>
      </c>
      <c r="FB8" s="8" t="n">
        <v>0</v>
      </c>
      <c r="FC8" s="8" t="n">
        <v>-0.1</v>
      </c>
      <c r="FD8" s="19" t="n">
        <v>0.15</v>
      </c>
      <c r="FE8" s="18" t="n">
        <f aca="false">FD8/V8</f>
        <v>0.03</v>
      </c>
      <c r="FF8" s="8" t="n">
        <v>0.0043</v>
      </c>
      <c r="FG8" s="8" t="n">
        <v>0</v>
      </c>
      <c r="FH8" s="8" t="n">
        <v>0</v>
      </c>
      <c r="FI8" s="8" t="n">
        <v>0</v>
      </c>
      <c r="FJ8" s="22"/>
      <c r="FK8" s="22"/>
      <c r="FL8" s="22"/>
      <c r="FM8" s="8" t="n">
        <f aca="false">BL8+BS8+AH8+DT8</f>
        <v>13</v>
      </c>
      <c r="FN8" s="19" t="n">
        <f aca="false">IF(DS8&gt;0,(BL8+BR8)/DS8,0)</f>
        <v>0</v>
      </c>
      <c r="FO8" s="12" t="n">
        <v>0</v>
      </c>
      <c r="FP8" s="19" t="n">
        <f aca="false">Z8-AH8/10</f>
        <v>0</v>
      </c>
      <c r="FQ8" s="19" t="n">
        <f aca="false">Z8+DR8/5</f>
        <v>-0.0124</v>
      </c>
      <c r="FR8" s="19" t="n">
        <f aca="false">(DX8+DY8)/AL8*60</f>
        <v>98.0544747081712</v>
      </c>
      <c r="FS8" s="22"/>
      <c r="FT8" s="22"/>
      <c r="FU8" s="22"/>
      <c r="FV8" s="22"/>
      <c r="FW8" s="17" t="s">
        <v>280</v>
      </c>
      <c r="FX8" s="23" t="n">
        <v>675000</v>
      </c>
      <c r="FY8" s="23" t="n">
        <v>675000</v>
      </c>
      <c r="FZ8" s="8" t="n">
        <v>208</v>
      </c>
      <c r="GA8" s="8" t="n">
        <v>21</v>
      </c>
      <c r="GB8" s="8" t="n">
        <v>22</v>
      </c>
      <c r="GC8" s="8" t="n">
        <v>43</v>
      </c>
      <c r="GD8" s="8" t="n">
        <v>4</v>
      </c>
      <c r="GE8" s="8" t="n">
        <v>46</v>
      </c>
      <c r="GF8" s="8" t="n">
        <v>242</v>
      </c>
      <c r="GG8" s="8" t="n">
        <v>2123</v>
      </c>
      <c r="GH8" s="8" t="n">
        <v>1.2</v>
      </c>
      <c r="GI8" s="8" t="n">
        <v>2.6</v>
      </c>
      <c r="GJ8" s="8" t="n">
        <v>3.7</v>
      </c>
      <c r="GK8" s="8" t="n">
        <f aca="false">Z8-AH8/10</f>
        <v>0</v>
      </c>
      <c r="GL8" s="22"/>
      <c r="GM8" s="22"/>
      <c r="GN8" s="22"/>
      <c r="GO8" s="22"/>
      <c r="GP8" s="22"/>
    </row>
    <row r="9" customFormat="false" ht="13.65" hidden="false" customHeight="true" outlineLevel="0" collapsed="false">
      <c r="A9" s="16" t="n">
        <v>34809</v>
      </c>
      <c r="B9" s="17" t="s">
        <v>301</v>
      </c>
      <c r="C9" s="17" t="s">
        <v>302</v>
      </c>
      <c r="D9" s="17" t="s">
        <v>283</v>
      </c>
      <c r="E9" s="17" t="s">
        <v>283</v>
      </c>
      <c r="F9" s="8" t="n">
        <v>73</v>
      </c>
      <c r="G9" s="8" t="n">
        <v>214</v>
      </c>
      <c r="H9" s="8" t="n">
        <v>2013</v>
      </c>
      <c r="I9" s="8" t="n">
        <v>2</v>
      </c>
      <c r="J9" s="8" t="n">
        <v>33</v>
      </c>
      <c r="K9" s="17" t="s">
        <v>263</v>
      </c>
      <c r="L9" s="8" t="n">
        <v>2016</v>
      </c>
      <c r="M9" s="8" t="n">
        <v>22</v>
      </c>
      <c r="N9" s="8" t="n">
        <v>2</v>
      </c>
      <c r="O9" s="8" t="n">
        <v>8477454</v>
      </c>
      <c r="P9" s="17" t="s">
        <v>303</v>
      </c>
      <c r="Q9" s="17" t="s">
        <v>304</v>
      </c>
      <c r="R9" s="17" t="s">
        <v>305</v>
      </c>
      <c r="S9" s="17" t="s">
        <v>293</v>
      </c>
      <c r="T9" s="17" t="s">
        <v>268</v>
      </c>
      <c r="U9" s="17" t="s">
        <v>306</v>
      </c>
      <c r="V9" s="8" t="n">
        <v>23</v>
      </c>
      <c r="W9" s="8" t="n">
        <v>3</v>
      </c>
      <c r="X9" s="8" t="n">
        <v>1</v>
      </c>
      <c r="Y9" s="8" t="n">
        <v>0</v>
      </c>
      <c r="Z9" s="8" t="n">
        <v>4</v>
      </c>
      <c r="AA9" s="8" t="n">
        <v>24</v>
      </c>
      <c r="AB9" s="8" t="n">
        <v>96</v>
      </c>
      <c r="AC9" s="18" t="n">
        <f aca="false">Z9/V9</f>
        <v>0.173913043478261</v>
      </c>
      <c r="AD9" s="19" t="n">
        <f aca="false">IF(FZ9&gt;V9,Z9-V9*(GC9-Z9)/(FZ9-V9),0)</f>
        <v>1.34615384615385</v>
      </c>
      <c r="AE9" s="19" t="n">
        <v>1.793</v>
      </c>
      <c r="AF9" s="8" t="n">
        <v>-1</v>
      </c>
      <c r="AG9" s="8" t="n">
        <v>1.4</v>
      </c>
      <c r="AH9" s="8" t="n">
        <v>11</v>
      </c>
      <c r="AI9" s="8" t="n">
        <v>335</v>
      </c>
      <c r="AJ9" s="8" t="n">
        <v>13964</v>
      </c>
      <c r="AK9" s="19" t="n">
        <v>232.73333333333</v>
      </c>
      <c r="AL9" s="8" t="n">
        <v>232.73</v>
      </c>
      <c r="AM9" s="8" t="n">
        <v>233</v>
      </c>
      <c r="AN9" s="18" t="n">
        <f aca="false">AJ9/60/V9</f>
        <v>10.1188405797101</v>
      </c>
      <c r="AO9" s="8" t="n">
        <v>17.17</v>
      </c>
      <c r="AP9" s="12" t="n">
        <f aca="false">IF(EF9&gt;0,Z9/EF9,0)</f>
        <v>0.444444444444444</v>
      </c>
      <c r="AQ9" s="8" t="n">
        <v>49</v>
      </c>
      <c r="AR9" s="8" t="n">
        <v>49</v>
      </c>
      <c r="AS9" s="8" t="n">
        <v>49</v>
      </c>
      <c r="AT9" s="8" t="n">
        <v>42</v>
      </c>
      <c r="AU9" s="8" t="n">
        <v>42</v>
      </c>
      <c r="AV9" s="8" t="n">
        <v>29</v>
      </c>
      <c r="AW9" s="8" t="n">
        <v>30</v>
      </c>
      <c r="AX9" s="8" t="n">
        <v>12</v>
      </c>
      <c r="AY9" s="8" t="n">
        <v>1</v>
      </c>
      <c r="AZ9" s="8" t="n">
        <v>2</v>
      </c>
      <c r="BA9" s="8" t="n">
        <f aca="false">AY9+AZ9</f>
        <v>3</v>
      </c>
      <c r="BB9" s="8" t="n">
        <v>2.32</v>
      </c>
      <c r="BC9" s="8" t="n">
        <v>29.3793</v>
      </c>
      <c r="BD9" s="19" t="n">
        <v>0</v>
      </c>
      <c r="BE9" s="19" t="n">
        <v>0</v>
      </c>
      <c r="BF9" s="19" t="n">
        <f aca="false">AQ9+BD9</f>
        <v>49</v>
      </c>
      <c r="BG9" s="19" t="n">
        <f aca="false">IF(AL9&gt;0,BF9/AL9*60,0)</f>
        <v>12.6326644609634</v>
      </c>
      <c r="BH9" s="8" t="n">
        <v>76</v>
      </c>
      <c r="BI9" s="8" t="n">
        <v>90</v>
      </c>
      <c r="BJ9" s="8" t="n">
        <v>62</v>
      </c>
      <c r="BK9" s="12" t="n">
        <f aca="false">BH9/(BH9+BJ9)</f>
        <v>0.550724637681159</v>
      </c>
      <c r="BL9" s="8" t="n">
        <v>37</v>
      </c>
      <c r="BM9" s="8" t="n">
        <v>37</v>
      </c>
      <c r="BN9" s="8" t="n">
        <v>21</v>
      </c>
      <c r="BO9" s="8" t="n">
        <f aca="false">BM9-BN9</f>
        <v>16</v>
      </c>
      <c r="BP9" s="8" t="n">
        <v>13</v>
      </c>
      <c r="BQ9" s="8" t="n">
        <v>4</v>
      </c>
      <c r="BR9" s="8" t="n">
        <v>4</v>
      </c>
      <c r="BS9" s="8" t="n">
        <v>8</v>
      </c>
      <c r="BT9" s="12" t="n">
        <f aca="false">BS9/(EA9+BS9)</f>
        <v>0.0575539568345324</v>
      </c>
      <c r="BU9" s="8" t="n">
        <v>5</v>
      </c>
      <c r="BV9" s="8" t="n">
        <v>3</v>
      </c>
      <c r="BW9" s="12" t="n">
        <f aca="false">IF(BU9+BV9&gt;0,BU9/(BU9+BV9),0)</f>
        <v>0.625</v>
      </c>
      <c r="BX9" s="8" t="n">
        <v>0</v>
      </c>
      <c r="BY9" s="8" t="n">
        <v>0</v>
      </c>
      <c r="BZ9" s="8" t="n">
        <v>0</v>
      </c>
      <c r="CA9" s="8" t="n">
        <v>3</v>
      </c>
      <c r="CB9" s="8" t="n">
        <v>5</v>
      </c>
      <c r="CC9" s="8" t="n">
        <v>0</v>
      </c>
      <c r="CD9" s="8" t="n">
        <v>2</v>
      </c>
      <c r="CE9" s="8" t="n">
        <v>0</v>
      </c>
      <c r="CF9" s="8" t="n">
        <v>1</v>
      </c>
      <c r="CG9" s="8" t="n">
        <v>2</v>
      </c>
      <c r="CH9" s="8" t="n">
        <v>5</v>
      </c>
      <c r="CI9" s="8" t="n">
        <v>1</v>
      </c>
      <c r="CJ9" s="8" t="n">
        <v>0</v>
      </c>
      <c r="CK9" s="8" t="n">
        <v>0</v>
      </c>
      <c r="CL9" s="8" t="n">
        <v>0</v>
      </c>
      <c r="CM9" s="8" t="n">
        <v>1</v>
      </c>
      <c r="CN9" s="8" t="n">
        <v>0</v>
      </c>
      <c r="CO9" s="8" t="n">
        <v>0</v>
      </c>
      <c r="CP9" s="8" t="n">
        <v>0</v>
      </c>
      <c r="CQ9" s="8" t="n">
        <v>0</v>
      </c>
      <c r="CR9" s="8" t="n">
        <v>0</v>
      </c>
      <c r="CS9" s="8" t="n">
        <v>1</v>
      </c>
      <c r="CT9" s="8" t="n">
        <v>0</v>
      </c>
      <c r="CU9" s="8" t="n">
        <v>0</v>
      </c>
      <c r="CV9" s="8" t="n">
        <v>0</v>
      </c>
      <c r="CW9" s="8" t="n">
        <v>2</v>
      </c>
      <c r="CX9" s="8" t="n">
        <v>0</v>
      </c>
      <c r="CY9" s="8" t="n">
        <v>0</v>
      </c>
      <c r="CZ9" s="8" t="n">
        <v>0</v>
      </c>
      <c r="DA9" s="8" t="n">
        <v>13</v>
      </c>
      <c r="DB9" s="8" t="n">
        <v>6</v>
      </c>
      <c r="DC9" s="8" t="n">
        <v>1</v>
      </c>
      <c r="DD9" s="8" t="n">
        <v>2</v>
      </c>
      <c r="DE9" s="8" t="n">
        <v>1</v>
      </c>
      <c r="DF9" s="8" t="n">
        <v>2</v>
      </c>
      <c r="DG9" s="8" t="n">
        <v>0</v>
      </c>
      <c r="DH9" s="8" t="n">
        <v>17</v>
      </c>
      <c r="DI9" s="8" t="n">
        <v>4</v>
      </c>
      <c r="DJ9" s="8" t="n">
        <v>3</v>
      </c>
      <c r="DK9" s="8" t="n">
        <v>5</v>
      </c>
      <c r="DL9" s="8" t="n">
        <v>4</v>
      </c>
      <c r="DM9" s="8" t="n">
        <v>1</v>
      </c>
      <c r="DN9" s="8" t="n">
        <v>5</v>
      </c>
      <c r="DO9" s="8" t="n">
        <v>4</v>
      </c>
      <c r="DP9" s="8" t="n">
        <v>1</v>
      </c>
      <c r="DQ9" s="8" t="n">
        <f aca="false">DJ9-DI9</f>
        <v>-1</v>
      </c>
      <c r="DR9" s="19" t="n">
        <v>0.757</v>
      </c>
      <c r="DS9" s="8" t="n">
        <v>3</v>
      </c>
      <c r="DT9" s="8" t="n">
        <v>1</v>
      </c>
      <c r="DU9" s="8" t="n">
        <v>0</v>
      </c>
      <c r="DV9" s="8" t="n">
        <v>0</v>
      </c>
      <c r="DW9" s="8" t="n">
        <v>0</v>
      </c>
      <c r="DX9" s="8" t="n">
        <v>202</v>
      </c>
      <c r="DY9" s="8" t="n">
        <v>182</v>
      </c>
      <c r="DZ9" s="8" t="n">
        <v>155</v>
      </c>
      <c r="EA9" s="8" t="n">
        <v>131</v>
      </c>
      <c r="EB9" s="8" t="n">
        <v>113</v>
      </c>
      <c r="EC9" s="8" t="n">
        <v>101</v>
      </c>
      <c r="ED9" s="8" t="n">
        <v>7.48</v>
      </c>
      <c r="EE9" s="8" t="n">
        <v>6.29</v>
      </c>
      <c r="EF9" s="8" t="n">
        <v>9</v>
      </c>
      <c r="EG9" s="8" t="n">
        <v>10</v>
      </c>
      <c r="EH9" s="12" t="n">
        <f aca="false">EF9/EB9</f>
        <v>0.079646017699115</v>
      </c>
      <c r="EI9" s="20" t="n">
        <f aca="false">1-EG9/EC9</f>
        <v>0.900990099009901</v>
      </c>
      <c r="EJ9" s="21" t="n">
        <f aca="false">EH9+EI9</f>
        <v>0.980636116709016</v>
      </c>
      <c r="EK9" s="8" t="n">
        <v>202</v>
      </c>
      <c r="EL9" s="8" t="n">
        <v>181</v>
      </c>
      <c r="EM9" s="8" t="n">
        <v>155</v>
      </c>
      <c r="EN9" s="8" t="n">
        <v>130</v>
      </c>
      <c r="EO9" s="8" t="n">
        <v>113</v>
      </c>
      <c r="EP9" s="8" t="n">
        <v>100</v>
      </c>
      <c r="EQ9" s="8" t="n">
        <v>9</v>
      </c>
      <c r="ER9" s="8" t="n">
        <v>10</v>
      </c>
      <c r="ES9" s="8" t="n">
        <v>96</v>
      </c>
      <c r="ET9" s="8" t="n">
        <v>90</v>
      </c>
      <c r="EU9" s="8" t="n">
        <v>37</v>
      </c>
      <c r="EV9" s="8" t="n">
        <v>25</v>
      </c>
      <c r="EW9" s="8" t="n">
        <v>5</v>
      </c>
      <c r="EX9" s="8" t="n">
        <v>6</v>
      </c>
      <c r="EY9" s="8" t="n">
        <v>17</v>
      </c>
      <c r="EZ9" s="8" t="n">
        <v>18</v>
      </c>
      <c r="FA9" s="8" t="n">
        <v>0.1</v>
      </c>
      <c r="FB9" s="8" t="n">
        <v>0.1</v>
      </c>
      <c r="FC9" s="8" t="n">
        <v>0.2</v>
      </c>
      <c r="FD9" s="19" t="n">
        <v>6.75</v>
      </c>
      <c r="FE9" s="18" t="n">
        <f aca="false">FD9/V9</f>
        <v>0.293478260869565</v>
      </c>
      <c r="FF9" s="8" t="n">
        <v>0.5924</v>
      </c>
      <c r="FG9" s="8" t="n">
        <v>-0.18</v>
      </c>
      <c r="FH9" s="8" t="n">
        <v>0.06</v>
      </c>
      <c r="FI9" s="8" t="n">
        <v>-0.13</v>
      </c>
      <c r="FJ9" s="22"/>
      <c r="FK9" s="22"/>
      <c r="FL9" s="22"/>
      <c r="FM9" s="8" t="n">
        <f aca="false">BL9+BS9+AH9+DT9</f>
        <v>57</v>
      </c>
      <c r="FN9" s="19" t="n">
        <f aca="false">IF(DS9&gt;0,(BL9+BR9)/DS9,0)</f>
        <v>13.6666666666667</v>
      </c>
      <c r="FO9" s="12" t="n">
        <v>0.0372670807</v>
      </c>
      <c r="FP9" s="19" t="n">
        <f aca="false">Z9-AH9/10</f>
        <v>2.9</v>
      </c>
      <c r="FQ9" s="19" t="n">
        <f aca="false">Z9+DR9/5</f>
        <v>4.1514</v>
      </c>
      <c r="FR9" s="19" t="n">
        <f aca="false">(DX9+DY9)/AL9*60</f>
        <v>98.9988398573454</v>
      </c>
      <c r="FS9" s="8" t="n">
        <v>6</v>
      </c>
      <c r="FT9" s="17" t="s">
        <v>307</v>
      </c>
      <c r="FU9" s="8" t="n">
        <v>65</v>
      </c>
      <c r="FV9" s="22"/>
      <c r="FW9" s="17" t="s">
        <v>270</v>
      </c>
      <c r="FX9" s="23" t="n">
        <v>832500</v>
      </c>
      <c r="FY9" s="23" t="n">
        <v>874167</v>
      </c>
      <c r="FZ9" s="8" t="n">
        <v>49</v>
      </c>
      <c r="GA9" s="8" t="n">
        <v>6</v>
      </c>
      <c r="GB9" s="8" t="n">
        <v>1</v>
      </c>
      <c r="GC9" s="8" t="n">
        <v>7</v>
      </c>
      <c r="GD9" s="8" t="n">
        <v>-10</v>
      </c>
      <c r="GE9" s="8" t="n">
        <v>22</v>
      </c>
      <c r="GF9" s="8" t="n">
        <v>69</v>
      </c>
      <c r="GG9" s="8" t="n">
        <v>540</v>
      </c>
      <c r="GH9" s="8" t="n">
        <v>-0.1</v>
      </c>
      <c r="GI9" s="8" t="n">
        <v>0.1</v>
      </c>
      <c r="GJ9" s="8" t="n">
        <v>0</v>
      </c>
      <c r="GK9" s="8" t="n">
        <f aca="false">Z9-AH9/10</f>
        <v>2.9</v>
      </c>
      <c r="GL9" s="22"/>
      <c r="GM9" s="22"/>
      <c r="GN9" s="22"/>
      <c r="GO9" s="22"/>
      <c r="GP9" s="22"/>
    </row>
    <row r="10" customFormat="false" ht="13.65" hidden="false" customHeight="true" outlineLevel="0" collapsed="false">
      <c r="A10" s="16" t="n">
        <v>35341</v>
      </c>
      <c r="B10" s="17" t="s">
        <v>308</v>
      </c>
      <c r="C10" s="17" t="s">
        <v>309</v>
      </c>
      <c r="D10" s="17" t="s">
        <v>283</v>
      </c>
      <c r="E10" s="17" t="s">
        <v>283</v>
      </c>
      <c r="F10" s="8" t="n">
        <v>73</v>
      </c>
      <c r="G10" s="8" t="n">
        <v>170</v>
      </c>
      <c r="H10" s="8" t="n">
        <v>2015</v>
      </c>
      <c r="I10" s="8" t="n">
        <v>5</v>
      </c>
      <c r="J10" s="8" t="n">
        <v>149</v>
      </c>
      <c r="K10" s="17" t="s">
        <v>273</v>
      </c>
      <c r="L10" s="8" t="n">
        <v>2017</v>
      </c>
      <c r="M10" s="8" t="n">
        <v>21</v>
      </c>
      <c r="N10" s="8" t="n">
        <v>1</v>
      </c>
      <c r="O10" s="8" t="n">
        <v>8478874</v>
      </c>
      <c r="P10" s="17" t="s">
        <v>310</v>
      </c>
      <c r="Q10" s="17" t="s">
        <v>311</v>
      </c>
      <c r="R10" s="17" t="s">
        <v>312</v>
      </c>
      <c r="S10" s="17" t="s">
        <v>293</v>
      </c>
      <c r="T10" s="17" t="s">
        <v>313</v>
      </c>
      <c r="U10" s="17" t="s">
        <v>314</v>
      </c>
      <c r="V10" s="8" t="n">
        <v>5</v>
      </c>
      <c r="W10" s="8" t="n">
        <v>0</v>
      </c>
      <c r="X10" s="8" t="n">
        <v>0</v>
      </c>
      <c r="Y10" s="8" t="n">
        <v>0</v>
      </c>
      <c r="Z10" s="8" t="n">
        <v>0</v>
      </c>
      <c r="AA10" s="8" t="n">
        <v>33</v>
      </c>
      <c r="AB10" s="8" t="n">
        <v>55</v>
      </c>
      <c r="AC10" s="18" t="n">
        <f aca="false">Z10/V10</f>
        <v>0</v>
      </c>
      <c r="AD10" s="19" t="n">
        <f aca="false">IF(FZ10&gt;V10,Z10-V10*(GC10-Z10)/(FZ10-V10),0)</f>
        <v>0</v>
      </c>
      <c r="AE10" s="19" t="n">
        <v>0</v>
      </c>
      <c r="AF10" s="8" t="n">
        <v>2</v>
      </c>
      <c r="AG10" s="8" t="n">
        <v>0.4</v>
      </c>
      <c r="AH10" s="8" t="n">
        <v>0</v>
      </c>
      <c r="AI10" s="8" t="n">
        <v>90</v>
      </c>
      <c r="AJ10" s="8" t="n">
        <v>3836</v>
      </c>
      <c r="AK10" s="19" t="n">
        <v>63.933333333333</v>
      </c>
      <c r="AL10" s="8" t="n">
        <v>63.93</v>
      </c>
      <c r="AM10" s="8" t="n">
        <v>64</v>
      </c>
      <c r="AN10" s="18" t="n">
        <f aca="false">AJ10/60/V10</f>
        <v>12.7866666666667</v>
      </c>
      <c r="AO10" s="8" t="n">
        <v>21.39</v>
      </c>
      <c r="AP10" s="12" t="n">
        <f aca="false">IF(EF10&gt;0,Z10/EF10,0)</f>
        <v>0</v>
      </c>
      <c r="AQ10" s="8" t="n">
        <v>20</v>
      </c>
      <c r="AR10" s="8" t="n">
        <v>20</v>
      </c>
      <c r="AS10" s="8" t="n">
        <v>20</v>
      </c>
      <c r="AT10" s="8" t="n">
        <v>14</v>
      </c>
      <c r="AU10" s="8" t="n">
        <v>14</v>
      </c>
      <c r="AV10" s="8" t="n">
        <v>9</v>
      </c>
      <c r="AW10" s="8" t="n">
        <v>13</v>
      </c>
      <c r="AX10" s="8" t="n">
        <v>5</v>
      </c>
      <c r="AY10" s="8" t="n">
        <v>0</v>
      </c>
      <c r="AZ10" s="8" t="n">
        <v>0</v>
      </c>
      <c r="BA10" s="8" t="n">
        <f aca="false">AY10+AZ10</f>
        <v>0</v>
      </c>
      <c r="BB10" s="8" t="n">
        <v>0.75</v>
      </c>
      <c r="BC10" s="8" t="n">
        <v>32.8889</v>
      </c>
      <c r="BD10" s="19" t="n">
        <v>0</v>
      </c>
      <c r="BE10" s="19" t="n">
        <v>0</v>
      </c>
      <c r="BF10" s="19" t="n">
        <f aca="false">AQ10+BD10</f>
        <v>20</v>
      </c>
      <c r="BG10" s="19" t="n">
        <f aca="false">IF(AL10&gt;0,BF10/AL10*60,0)</f>
        <v>18.7705302674801</v>
      </c>
      <c r="BH10" s="8" t="n">
        <v>17</v>
      </c>
      <c r="BI10" s="8" t="n">
        <v>15</v>
      </c>
      <c r="BJ10" s="8" t="n">
        <v>26</v>
      </c>
      <c r="BK10" s="12" t="n">
        <f aca="false">BH10/(BH10+BJ10)</f>
        <v>0.395348837209302</v>
      </c>
      <c r="BL10" s="8" t="n">
        <v>2</v>
      </c>
      <c r="BM10" s="8" t="n">
        <v>2</v>
      </c>
      <c r="BN10" s="8" t="n">
        <v>7</v>
      </c>
      <c r="BO10" s="8" t="n">
        <f aca="false">BM10-BN10</f>
        <v>-5</v>
      </c>
      <c r="BP10" s="8" t="n">
        <v>5</v>
      </c>
      <c r="BQ10" s="8" t="n">
        <v>4</v>
      </c>
      <c r="BR10" s="8" t="n">
        <v>1</v>
      </c>
      <c r="BS10" s="8" t="n">
        <v>3</v>
      </c>
      <c r="BT10" s="12" t="n">
        <f aca="false">BS10/(EA10+BS10)</f>
        <v>0.0625</v>
      </c>
      <c r="BU10" s="8" t="n">
        <v>6</v>
      </c>
      <c r="BV10" s="8" t="n">
        <v>10</v>
      </c>
      <c r="BW10" s="12" t="n">
        <f aca="false">IF(BU10+BV10&gt;0,BU10/(BU10+BV10),0)</f>
        <v>0.375</v>
      </c>
      <c r="BX10" s="8" t="n">
        <v>0</v>
      </c>
      <c r="BY10" s="8" t="n">
        <v>1</v>
      </c>
      <c r="BZ10" s="8" t="n">
        <v>2</v>
      </c>
      <c r="CA10" s="8" t="n">
        <v>6</v>
      </c>
      <c r="CB10" s="8" t="n">
        <v>4</v>
      </c>
      <c r="CC10" s="8" t="n">
        <v>3</v>
      </c>
      <c r="CD10" s="8" t="n">
        <v>3</v>
      </c>
      <c r="CE10" s="8" t="n">
        <v>4</v>
      </c>
      <c r="CF10" s="8" t="n">
        <v>0</v>
      </c>
      <c r="CG10" s="8" t="n">
        <v>3</v>
      </c>
      <c r="CH10" s="8" t="n">
        <v>6</v>
      </c>
      <c r="CI10" s="8" t="n">
        <v>7</v>
      </c>
      <c r="CJ10" s="8" t="n">
        <v>0</v>
      </c>
      <c r="CK10" s="8" t="n">
        <v>0</v>
      </c>
      <c r="CL10" s="8" t="n">
        <v>0</v>
      </c>
      <c r="CM10" s="8" t="n">
        <v>0</v>
      </c>
      <c r="CN10" s="8" t="n">
        <v>0</v>
      </c>
      <c r="CO10" s="8" t="n">
        <v>0</v>
      </c>
      <c r="CP10" s="8" t="n">
        <v>0</v>
      </c>
      <c r="CQ10" s="8" t="n">
        <v>0</v>
      </c>
      <c r="CR10" s="8" t="n">
        <v>0</v>
      </c>
      <c r="CS10" s="8" t="n">
        <v>0</v>
      </c>
      <c r="CT10" s="8" t="n">
        <v>0</v>
      </c>
      <c r="CU10" s="8" t="n">
        <v>0</v>
      </c>
      <c r="CV10" s="8" t="n">
        <v>0</v>
      </c>
      <c r="CW10" s="8" t="n">
        <v>0</v>
      </c>
      <c r="CX10" s="8" t="n">
        <v>0</v>
      </c>
      <c r="CY10" s="8" t="n">
        <v>0</v>
      </c>
      <c r="CZ10" s="8" t="n">
        <v>1</v>
      </c>
      <c r="DA10" s="8" t="n">
        <v>4</v>
      </c>
      <c r="DB10" s="8" t="n">
        <v>1</v>
      </c>
      <c r="DC10" s="8" t="n">
        <v>1</v>
      </c>
      <c r="DD10" s="8" t="n">
        <v>1</v>
      </c>
      <c r="DE10" s="8" t="n">
        <v>0</v>
      </c>
      <c r="DF10" s="8" t="n">
        <v>0</v>
      </c>
      <c r="DG10" s="8" t="n">
        <v>0</v>
      </c>
      <c r="DH10" s="8" t="n">
        <v>6</v>
      </c>
      <c r="DI10" s="8" t="n">
        <v>0</v>
      </c>
      <c r="DJ10" s="8" t="n">
        <v>0</v>
      </c>
      <c r="DK10" s="8" t="n">
        <v>0</v>
      </c>
      <c r="DL10" s="8" t="n">
        <v>0</v>
      </c>
      <c r="DM10" s="8" t="n">
        <v>0</v>
      </c>
      <c r="DN10" s="8" t="n">
        <v>0</v>
      </c>
      <c r="DO10" s="8" t="n">
        <v>0</v>
      </c>
      <c r="DP10" s="8" t="n">
        <v>0</v>
      </c>
      <c r="DQ10" s="8" t="n">
        <f aca="false">DJ10-DI10</f>
        <v>0</v>
      </c>
      <c r="DR10" s="19" t="n">
        <v>-0.051</v>
      </c>
      <c r="DS10" s="8" t="n">
        <v>0</v>
      </c>
      <c r="DT10" s="8" t="n">
        <v>0</v>
      </c>
      <c r="DU10" s="8" t="n">
        <v>0</v>
      </c>
      <c r="DV10" s="8" t="n">
        <v>0</v>
      </c>
      <c r="DW10" s="8" t="n">
        <v>0</v>
      </c>
      <c r="DX10" s="8" t="n">
        <v>61</v>
      </c>
      <c r="DY10" s="8" t="n">
        <v>63</v>
      </c>
      <c r="DZ10" s="8" t="n">
        <v>43</v>
      </c>
      <c r="EA10" s="8" t="n">
        <v>45</v>
      </c>
      <c r="EB10" s="8" t="n">
        <v>30</v>
      </c>
      <c r="EC10" s="8" t="n">
        <v>32</v>
      </c>
      <c r="ED10" s="8" t="n">
        <v>2.97</v>
      </c>
      <c r="EE10" s="8" t="n">
        <v>2.55</v>
      </c>
      <c r="EF10" s="8" t="n">
        <v>2</v>
      </c>
      <c r="EG10" s="8" t="n">
        <v>0</v>
      </c>
      <c r="EH10" s="12" t="n">
        <f aca="false">EF10/EB10</f>
        <v>0.0666666666666667</v>
      </c>
      <c r="EI10" s="20" t="n">
        <f aca="false">1-EG10/EC10</f>
        <v>1</v>
      </c>
      <c r="EJ10" s="21" t="n">
        <f aca="false">EH10+EI10</f>
        <v>1.06666666666667</v>
      </c>
      <c r="EK10" s="8" t="n">
        <v>62</v>
      </c>
      <c r="EL10" s="8" t="n">
        <v>63</v>
      </c>
      <c r="EM10" s="8" t="n">
        <v>43</v>
      </c>
      <c r="EN10" s="8" t="n">
        <v>45</v>
      </c>
      <c r="EO10" s="8" t="n">
        <v>30</v>
      </c>
      <c r="EP10" s="8" t="n">
        <v>32</v>
      </c>
      <c r="EQ10" s="8" t="n">
        <v>2</v>
      </c>
      <c r="ER10" s="8" t="n">
        <v>0</v>
      </c>
      <c r="ES10" s="8" t="n">
        <v>38</v>
      </c>
      <c r="ET10" s="8" t="n">
        <v>34</v>
      </c>
      <c r="EU10" s="8" t="n">
        <v>16</v>
      </c>
      <c r="EV10" s="8" t="n">
        <v>10</v>
      </c>
      <c r="EW10" s="8" t="n">
        <v>2</v>
      </c>
      <c r="EX10" s="8" t="n">
        <v>0</v>
      </c>
      <c r="EY10" s="8" t="n">
        <v>2</v>
      </c>
      <c r="EZ10" s="8" t="n">
        <v>2</v>
      </c>
      <c r="FA10" s="8" t="n">
        <v>-0.2</v>
      </c>
      <c r="FB10" s="8" t="n">
        <v>0.2</v>
      </c>
      <c r="FC10" s="8" t="n">
        <v>0</v>
      </c>
      <c r="FD10" s="19" t="n">
        <v>0.78</v>
      </c>
      <c r="FE10" s="18" t="n">
        <f aca="false">FD10/V10</f>
        <v>0.156</v>
      </c>
      <c r="FF10" s="8" t="n">
        <v>0.0021</v>
      </c>
      <c r="FG10" s="8" t="n">
        <v>0</v>
      </c>
      <c r="FH10" s="8" t="n">
        <v>0</v>
      </c>
      <c r="FI10" s="8" t="n">
        <v>0</v>
      </c>
      <c r="FJ10" s="22"/>
      <c r="FK10" s="22"/>
      <c r="FL10" s="22"/>
      <c r="FM10" s="8" t="n">
        <f aca="false">BL10+BS10+AH10+DT10</f>
        <v>5</v>
      </c>
      <c r="FN10" s="19" t="n">
        <f aca="false">IF(DS10&gt;0,(BL10+BR10)/DS10,0)</f>
        <v>0</v>
      </c>
      <c r="FO10" s="12" t="n">
        <v>0</v>
      </c>
      <c r="FP10" s="19" t="n">
        <f aca="false">Z10-AH10/10</f>
        <v>0</v>
      </c>
      <c r="FQ10" s="19" t="n">
        <f aca="false">Z10+DR10/5</f>
        <v>-0.0102</v>
      </c>
      <c r="FR10" s="19" t="n">
        <f aca="false">(DX10+DY10)/AL10*60</f>
        <v>116.377287658376</v>
      </c>
      <c r="FS10" s="22"/>
      <c r="FT10" s="22"/>
      <c r="FU10" s="22"/>
      <c r="FV10" s="22"/>
      <c r="FW10" s="17" t="s">
        <v>270</v>
      </c>
      <c r="FX10" s="23" t="n">
        <v>900000</v>
      </c>
      <c r="FY10" s="23" t="n">
        <v>916666</v>
      </c>
      <c r="FZ10" s="8" t="n">
        <v>5</v>
      </c>
      <c r="GA10" s="8" t="n">
        <v>0</v>
      </c>
      <c r="GB10" s="8" t="n">
        <v>0</v>
      </c>
      <c r="GC10" s="8" t="n">
        <v>0</v>
      </c>
      <c r="GD10" s="8" t="n">
        <v>2</v>
      </c>
      <c r="GE10" s="8" t="n">
        <v>0</v>
      </c>
      <c r="GF10" s="8" t="n">
        <v>9</v>
      </c>
      <c r="GG10" s="8" t="n">
        <v>64</v>
      </c>
      <c r="GH10" s="8" t="n">
        <v>-0.2</v>
      </c>
      <c r="GI10" s="8" t="n">
        <v>0.2</v>
      </c>
      <c r="GJ10" s="8" t="n">
        <v>0</v>
      </c>
      <c r="GK10" s="8" t="n">
        <f aca="false">Z10-AH10/10</f>
        <v>0</v>
      </c>
      <c r="GL10" s="22"/>
      <c r="GM10" s="22"/>
      <c r="GN10" s="22"/>
      <c r="GO10" s="22"/>
      <c r="GP10" s="22"/>
    </row>
    <row r="11" customFormat="false" ht="13.65" hidden="false" customHeight="true" outlineLevel="0" collapsed="false">
      <c r="A11" s="16" t="n">
        <v>32910</v>
      </c>
      <c r="B11" s="17" t="s">
        <v>315</v>
      </c>
      <c r="C11" s="17" t="s">
        <v>272</v>
      </c>
      <c r="D11" s="17" t="s">
        <v>262</v>
      </c>
      <c r="E11" s="17" t="s">
        <v>262</v>
      </c>
      <c r="F11" s="8" t="n">
        <v>72</v>
      </c>
      <c r="G11" s="8" t="n">
        <v>195</v>
      </c>
      <c r="H11" s="8" t="n">
        <v>2008</v>
      </c>
      <c r="I11" s="8" t="n">
        <v>3</v>
      </c>
      <c r="J11" s="8" t="n">
        <v>82</v>
      </c>
      <c r="K11" s="17" t="s">
        <v>263</v>
      </c>
      <c r="L11" s="8" t="n">
        <v>2010</v>
      </c>
      <c r="M11" s="8" t="n">
        <v>27</v>
      </c>
      <c r="N11" s="8" t="n">
        <v>8</v>
      </c>
      <c r="O11" s="8" t="n">
        <v>8474641</v>
      </c>
      <c r="P11" s="17" t="s">
        <v>316</v>
      </c>
      <c r="Q11" s="17" t="s">
        <v>317</v>
      </c>
      <c r="R11" s="17" t="s">
        <v>318</v>
      </c>
      <c r="S11" s="17" t="s">
        <v>293</v>
      </c>
      <c r="T11" s="17" t="s">
        <v>313</v>
      </c>
      <c r="U11" s="17" t="s">
        <v>319</v>
      </c>
      <c r="V11" s="8" t="n">
        <v>81</v>
      </c>
      <c r="W11" s="8" t="n">
        <v>24</v>
      </c>
      <c r="X11" s="8" t="n">
        <v>26</v>
      </c>
      <c r="Y11" s="8" t="n">
        <v>17</v>
      </c>
      <c r="Z11" s="8" t="n">
        <v>50</v>
      </c>
      <c r="AA11" s="8" t="n">
        <v>0</v>
      </c>
      <c r="AB11" s="8" t="n">
        <v>0</v>
      </c>
      <c r="AC11" s="18" t="n">
        <f aca="false">Z11/V11</f>
        <v>0.617283950617284</v>
      </c>
      <c r="AD11" s="19" t="n">
        <f aca="false">IF(FZ11&gt;V11,Z11-V11*(GC11-Z11)/(FZ11-V11),0)</f>
        <v>4.33178654292343</v>
      </c>
      <c r="AE11" s="19" t="n">
        <v>19.87</v>
      </c>
      <c r="AF11" s="8" t="n">
        <v>11</v>
      </c>
      <c r="AG11" s="8" t="n">
        <v>-7.5</v>
      </c>
      <c r="AH11" s="8" t="n">
        <v>20</v>
      </c>
      <c r="AI11" s="8" t="n">
        <v>1844</v>
      </c>
      <c r="AJ11" s="8" t="n">
        <v>86436</v>
      </c>
      <c r="AK11" s="19" t="n">
        <v>1440.6</v>
      </c>
      <c r="AL11" s="8" t="n">
        <v>1440.32</v>
      </c>
      <c r="AM11" s="8" t="n">
        <v>1440</v>
      </c>
      <c r="AN11" s="18" t="n">
        <f aca="false">AJ11/60/V11</f>
        <v>17.7851851851852</v>
      </c>
      <c r="AO11" s="8" t="n">
        <v>29.24</v>
      </c>
      <c r="AP11" s="12" t="n">
        <f aca="false">IF(EF11&gt;0,Z11/EF11,0)</f>
        <v>0.574712643678161</v>
      </c>
      <c r="AQ11" s="8" t="n">
        <v>264</v>
      </c>
      <c r="AR11" s="8" t="n">
        <v>264</v>
      </c>
      <c r="AS11" s="8" t="n">
        <v>263</v>
      </c>
      <c r="AT11" s="8" t="n">
        <v>213</v>
      </c>
      <c r="AU11" s="8" t="n">
        <v>212</v>
      </c>
      <c r="AV11" s="8" t="n">
        <v>151</v>
      </c>
      <c r="AW11" s="8" t="n">
        <v>183</v>
      </c>
      <c r="AX11" s="8" t="n">
        <v>100</v>
      </c>
      <c r="AY11" s="8" t="n">
        <v>12</v>
      </c>
      <c r="AZ11" s="8" t="n">
        <v>14</v>
      </c>
      <c r="BA11" s="8" t="n">
        <f aca="false">AY11+AZ11</f>
        <v>26</v>
      </c>
      <c r="BB11" s="8" t="n">
        <v>24.41</v>
      </c>
      <c r="BC11" s="8" t="n">
        <v>25.2252</v>
      </c>
      <c r="BD11" s="19" t="n">
        <v>245.2</v>
      </c>
      <c r="BE11" s="19" t="n">
        <v>10.2124114952103</v>
      </c>
      <c r="BF11" s="19" t="n">
        <f aca="false">AQ11+BD11</f>
        <v>509.2</v>
      </c>
      <c r="BG11" s="19" t="n">
        <f aca="false">IF(AL11&gt;0,BF11/AL11*60,0)</f>
        <v>21.2119528993557</v>
      </c>
      <c r="BH11" s="8" t="n">
        <v>495</v>
      </c>
      <c r="BI11" s="8" t="n">
        <v>395</v>
      </c>
      <c r="BJ11" s="8" t="n">
        <v>488</v>
      </c>
      <c r="BK11" s="12" t="n">
        <f aca="false">BH11/(BH11+BJ11)</f>
        <v>0.503560528992879</v>
      </c>
      <c r="BL11" s="8" t="n">
        <v>61</v>
      </c>
      <c r="BM11" s="8" t="n">
        <v>61</v>
      </c>
      <c r="BN11" s="8" t="n">
        <v>78</v>
      </c>
      <c r="BO11" s="8" t="n">
        <f aca="false">BM11-BN11</f>
        <v>-17</v>
      </c>
      <c r="BP11" s="8" t="n">
        <v>61</v>
      </c>
      <c r="BQ11" s="8" t="n">
        <v>29</v>
      </c>
      <c r="BR11" s="8" t="n">
        <v>40</v>
      </c>
      <c r="BS11" s="8" t="n">
        <v>61</v>
      </c>
      <c r="BT11" s="12" t="n">
        <f aca="false">BS11/(EA11+BS11)</f>
        <v>0.0550541516245487</v>
      </c>
      <c r="BU11" s="8" t="n">
        <v>508</v>
      </c>
      <c r="BV11" s="8" t="n">
        <v>547</v>
      </c>
      <c r="BW11" s="12" t="n">
        <f aca="false">IF(BU11+BV11&gt;0,BU11/(BU11+BV11),0)</f>
        <v>0.481516587677725</v>
      </c>
      <c r="BX11" s="8" t="n">
        <v>164</v>
      </c>
      <c r="BY11" s="8" t="n">
        <v>207</v>
      </c>
      <c r="BZ11" s="8" t="n">
        <v>170</v>
      </c>
      <c r="CA11" s="8" t="n">
        <v>166</v>
      </c>
      <c r="CB11" s="8" t="n">
        <v>174</v>
      </c>
      <c r="CC11" s="8" t="n">
        <v>174</v>
      </c>
      <c r="CD11" s="8" t="n">
        <v>153</v>
      </c>
      <c r="CE11" s="8" t="n">
        <v>156</v>
      </c>
      <c r="CF11" s="8" t="n">
        <v>188</v>
      </c>
      <c r="CG11" s="8" t="n">
        <v>199</v>
      </c>
      <c r="CH11" s="8" t="n">
        <v>312</v>
      </c>
      <c r="CI11" s="8" t="n">
        <v>330</v>
      </c>
      <c r="CJ11" s="8" t="n">
        <v>0</v>
      </c>
      <c r="CK11" s="8" t="n">
        <v>1</v>
      </c>
      <c r="CL11" s="8" t="n">
        <v>7</v>
      </c>
      <c r="CM11" s="8" t="n">
        <v>8</v>
      </c>
      <c r="CN11" s="8" t="n">
        <v>2</v>
      </c>
      <c r="CO11" s="8" t="n">
        <v>0</v>
      </c>
      <c r="CP11" s="8" t="n">
        <v>0</v>
      </c>
      <c r="CQ11" s="8" t="n">
        <v>5</v>
      </c>
      <c r="CR11" s="8" t="n">
        <v>1</v>
      </c>
      <c r="CS11" s="8" t="n">
        <v>1</v>
      </c>
      <c r="CT11" s="8" t="n">
        <v>6</v>
      </c>
      <c r="CU11" s="8" t="n">
        <v>2</v>
      </c>
      <c r="CV11" s="8" t="n">
        <v>1</v>
      </c>
      <c r="CW11" s="8" t="n">
        <v>8</v>
      </c>
      <c r="CX11" s="8" t="n">
        <v>1</v>
      </c>
      <c r="CY11" s="8" t="n">
        <v>5</v>
      </c>
      <c r="CZ11" s="8" t="n">
        <v>3</v>
      </c>
      <c r="DA11" s="8" t="n">
        <v>52</v>
      </c>
      <c r="DB11" s="8" t="n">
        <v>27</v>
      </c>
      <c r="DC11" s="8" t="n">
        <v>2</v>
      </c>
      <c r="DD11" s="8" t="n">
        <v>7</v>
      </c>
      <c r="DE11" s="8" t="n">
        <v>32</v>
      </c>
      <c r="DF11" s="8" t="n">
        <v>22</v>
      </c>
      <c r="DG11" s="8" t="n">
        <v>4</v>
      </c>
      <c r="DH11" s="8" t="n">
        <v>57</v>
      </c>
      <c r="DI11" s="8" t="n">
        <v>10</v>
      </c>
      <c r="DJ11" s="8" t="n">
        <v>9</v>
      </c>
      <c r="DK11" s="8" t="n">
        <v>9</v>
      </c>
      <c r="DL11" s="8" t="n">
        <v>9</v>
      </c>
      <c r="DM11" s="8" t="n">
        <v>0</v>
      </c>
      <c r="DN11" s="8" t="n">
        <v>10</v>
      </c>
      <c r="DO11" s="8" t="n">
        <v>10</v>
      </c>
      <c r="DP11" s="8" t="n">
        <v>0</v>
      </c>
      <c r="DQ11" s="8" t="n">
        <f aca="false">DJ11-DI11</f>
        <v>-1</v>
      </c>
      <c r="DR11" s="19" t="n">
        <v>-0.058</v>
      </c>
      <c r="DS11" s="8" t="n">
        <v>10</v>
      </c>
      <c r="DT11" s="8" t="n">
        <v>0</v>
      </c>
      <c r="DU11" s="8" t="n">
        <v>0</v>
      </c>
      <c r="DV11" s="8" t="n">
        <v>0</v>
      </c>
      <c r="DW11" s="8" t="n">
        <v>0</v>
      </c>
      <c r="DX11" s="8" t="n">
        <v>1446</v>
      </c>
      <c r="DY11" s="8" t="n">
        <v>1391</v>
      </c>
      <c r="DZ11" s="8" t="n">
        <v>1105</v>
      </c>
      <c r="EA11" s="8" t="n">
        <v>1047</v>
      </c>
      <c r="EB11" s="8" t="n">
        <v>776</v>
      </c>
      <c r="EC11" s="8" t="n">
        <v>749</v>
      </c>
      <c r="ED11" s="8" t="n">
        <v>86.99</v>
      </c>
      <c r="EE11" s="8" t="n">
        <v>73.49</v>
      </c>
      <c r="EF11" s="8" t="n">
        <v>87</v>
      </c>
      <c r="EG11" s="8" t="n">
        <v>58</v>
      </c>
      <c r="EH11" s="12" t="n">
        <f aca="false">EF11/EB11</f>
        <v>0.112113402061856</v>
      </c>
      <c r="EI11" s="20" t="n">
        <f aca="false">1-EG11/EC11</f>
        <v>0.922563417890521</v>
      </c>
      <c r="EJ11" s="21" t="n">
        <f aca="false">EH11+EI11</f>
        <v>1.03467681995238</v>
      </c>
      <c r="EK11" s="8" t="n">
        <v>1447</v>
      </c>
      <c r="EL11" s="8" t="n">
        <v>1393</v>
      </c>
      <c r="EM11" s="8" t="n">
        <v>1105</v>
      </c>
      <c r="EN11" s="8" t="n">
        <v>1048</v>
      </c>
      <c r="EO11" s="8" t="n">
        <v>773</v>
      </c>
      <c r="EP11" s="8" t="n">
        <v>749</v>
      </c>
      <c r="EQ11" s="8" t="n">
        <v>86</v>
      </c>
      <c r="ER11" s="8" t="n">
        <v>58</v>
      </c>
      <c r="ES11" s="8" t="n">
        <v>736</v>
      </c>
      <c r="ET11" s="8" t="n">
        <v>716</v>
      </c>
      <c r="EU11" s="8" t="n">
        <v>313</v>
      </c>
      <c r="EV11" s="8" t="n">
        <v>277</v>
      </c>
      <c r="EW11" s="8" t="n">
        <v>59</v>
      </c>
      <c r="EX11" s="8" t="n">
        <v>27</v>
      </c>
      <c r="EY11" s="8" t="n">
        <v>87</v>
      </c>
      <c r="EZ11" s="8" t="n">
        <v>69</v>
      </c>
      <c r="FA11" s="8" t="n">
        <v>3.7</v>
      </c>
      <c r="FB11" s="8" t="n">
        <v>2.1</v>
      </c>
      <c r="FC11" s="8" t="n">
        <v>5.7</v>
      </c>
      <c r="FD11" s="19" t="n">
        <v>47.66</v>
      </c>
      <c r="FE11" s="18" t="n">
        <f aca="false">FD11/V11</f>
        <v>0.588395061728395</v>
      </c>
      <c r="FF11" s="8" t="n">
        <v>7.3564</v>
      </c>
      <c r="FG11" s="8" t="n">
        <v>0.59</v>
      </c>
      <c r="FH11" s="8" t="n">
        <v>-0.02</v>
      </c>
      <c r="FI11" s="8" t="n">
        <v>0.57</v>
      </c>
      <c r="FJ11" s="8" t="n">
        <v>5</v>
      </c>
      <c r="FK11" s="8" t="n">
        <v>1</v>
      </c>
      <c r="FL11" s="8" t="n">
        <v>1</v>
      </c>
      <c r="FM11" s="8" t="n">
        <f aca="false">BL11+BS11+AH11+DT11</f>
        <v>142</v>
      </c>
      <c r="FN11" s="19" t="n">
        <f aca="false">IF(DS11&gt;0,(BL11+BR11)/DS11,0)</f>
        <v>10.1</v>
      </c>
      <c r="FO11" s="12" t="n">
        <v>0.1935425627</v>
      </c>
      <c r="FP11" s="19" t="n">
        <f aca="false">Z11-AH11/10</f>
        <v>48</v>
      </c>
      <c r="FQ11" s="19" t="n">
        <f aca="false">Z11+DR11/5</f>
        <v>49.9884</v>
      </c>
      <c r="FR11" s="19" t="n">
        <f aca="false">(DX11+DY11)/AL11*60</f>
        <v>118.182070650966</v>
      </c>
      <c r="FS11" s="22"/>
      <c r="FT11" s="22"/>
      <c r="FU11" s="22"/>
      <c r="FV11" s="22"/>
      <c r="FW11" s="17" t="s">
        <v>280</v>
      </c>
      <c r="FX11" s="23" t="n">
        <v>5000000</v>
      </c>
      <c r="FY11" s="23" t="n">
        <v>4000000</v>
      </c>
      <c r="FZ11" s="8" t="n">
        <v>512</v>
      </c>
      <c r="GA11" s="8" t="n">
        <v>142</v>
      </c>
      <c r="GB11" s="8" t="n">
        <v>151</v>
      </c>
      <c r="GC11" s="8" t="n">
        <v>293</v>
      </c>
      <c r="GD11" s="8" t="n">
        <v>4</v>
      </c>
      <c r="GE11" s="8" t="n">
        <v>158</v>
      </c>
      <c r="GF11" s="8" t="n">
        <v>917</v>
      </c>
      <c r="GG11" s="8" t="n">
        <v>9364</v>
      </c>
      <c r="GH11" s="8" t="n">
        <v>22.2</v>
      </c>
      <c r="GI11" s="8" t="n">
        <v>13.1</v>
      </c>
      <c r="GJ11" s="8" t="n">
        <v>35.3</v>
      </c>
      <c r="GK11" s="8" t="n">
        <f aca="false">Z11-AH11/10</f>
        <v>48</v>
      </c>
      <c r="GL11" s="22"/>
      <c r="GM11" s="22"/>
      <c r="GN11" s="22"/>
      <c r="GO11" s="22"/>
      <c r="GP11" s="22"/>
    </row>
    <row r="12" customFormat="false" ht="13.65" hidden="false" customHeight="true" outlineLevel="0" collapsed="false">
      <c r="A12" s="16" t="n">
        <v>33920</v>
      </c>
      <c r="B12" s="17" t="s">
        <v>320</v>
      </c>
      <c r="C12" s="22"/>
      <c r="D12" s="17" t="s">
        <v>321</v>
      </c>
      <c r="E12" s="17" t="s">
        <v>321</v>
      </c>
      <c r="F12" s="8" t="n">
        <v>75</v>
      </c>
      <c r="G12" s="8" t="n">
        <v>210</v>
      </c>
      <c r="H12" s="8" t="n">
        <v>2011</v>
      </c>
      <c r="I12" s="8" t="n">
        <v>1</v>
      </c>
      <c r="J12" s="8" t="n">
        <v>4</v>
      </c>
      <c r="K12" s="17" t="s">
        <v>273</v>
      </c>
      <c r="L12" s="8" t="n">
        <v>2011</v>
      </c>
      <c r="M12" s="8" t="n">
        <v>25</v>
      </c>
      <c r="N12" s="8" t="n">
        <v>7</v>
      </c>
      <c r="O12" s="8" t="n">
        <v>8476457</v>
      </c>
      <c r="P12" s="17" t="s">
        <v>322</v>
      </c>
      <c r="Q12" s="17" t="s">
        <v>323</v>
      </c>
      <c r="R12" s="17" t="s">
        <v>324</v>
      </c>
      <c r="S12" s="17" t="s">
        <v>293</v>
      </c>
      <c r="T12" s="17" t="s">
        <v>278</v>
      </c>
      <c r="U12" s="17" t="s">
        <v>325</v>
      </c>
      <c r="V12" s="8" t="n">
        <v>63</v>
      </c>
      <c r="W12" s="8" t="n">
        <v>4</v>
      </c>
      <c r="X12" s="8" t="n">
        <v>9</v>
      </c>
      <c r="Y12" s="8" t="n">
        <v>2</v>
      </c>
      <c r="Z12" s="8" t="n">
        <v>13</v>
      </c>
      <c r="AA12" s="8" t="n">
        <v>17</v>
      </c>
      <c r="AB12" s="8" t="n">
        <v>95</v>
      </c>
      <c r="AC12" s="18" t="n">
        <f aca="false">Z12/V12</f>
        <v>0.206349206349206</v>
      </c>
      <c r="AD12" s="19" t="n">
        <f aca="false">IF(FZ12&gt;V12,Z12-V12*(GC12-Z12)/(FZ12-V12),0)</f>
        <v>-2.70538243626062</v>
      </c>
      <c r="AE12" s="19" t="n">
        <v>4.705</v>
      </c>
      <c r="AF12" s="8" t="n">
        <v>10</v>
      </c>
      <c r="AG12" s="8" t="n">
        <v>0</v>
      </c>
      <c r="AH12" s="8" t="n">
        <v>34</v>
      </c>
      <c r="AI12" s="8" t="n">
        <v>1722</v>
      </c>
      <c r="AJ12" s="8" t="n">
        <v>82904</v>
      </c>
      <c r="AK12" s="19" t="n">
        <v>1381.7333333333</v>
      </c>
      <c r="AL12" s="8" t="n">
        <v>1382.05</v>
      </c>
      <c r="AM12" s="8" t="n">
        <v>1382</v>
      </c>
      <c r="AN12" s="18" t="n">
        <f aca="false">AJ12/60/V12</f>
        <v>21.9322751322751</v>
      </c>
      <c r="AO12" s="8" t="n">
        <v>36.68</v>
      </c>
      <c r="AP12" s="12" t="n">
        <f aca="false">IF(EF12&gt;0,Z12/EF12,0)</f>
        <v>0.213114754098361</v>
      </c>
      <c r="AQ12" s="8" t="n">
        <v>194</v>
      </c>
      <c r="AR12" s="8" t="n">
        <v>194</v>
      </c>
      <c r="AS12" s="8" t="n">
        <v>194</v>
      </c>
      <c r="AT12" s="8" t="n">
        <v>130</v>
      </c>
      <c r="AU12" s="8" t="n">
        <v>130</v>
      </c>
      <c r="AV12" s="8" t="n">
        <v>92</v>
      </c>
      <c r="AW12" s="8" t="n">
        <v>48</v>
      </c>
      <c r="AX12" s="8" t="n">
        <v>12</v>
      </c>
      <c r="AY12" s="8" t="n">
        <v>5</v>
      </c>
      <c r="AZ12" s="8" t="n">
        <v>12</v>
      </c>
      <c r="BA12" s="8" t="n">
        <f aca="false">AY12+AZ12</f>
        <v>17</v>
      </c>
      <c r="BB12" s="8" t="n">
        <v>4.41</v>
      </c>
      <c r="BC12" s="8" t="n">
        <v>51.4783</v>
      </c>
      <c r="BD12" s="19" t="n">
        <v>48.5</v>
      </c>
      <c r="BE12" s="19" t="n">
        <v>2.10605037151409</v>
      </c>
      <c r="BF12" s="19" t="n">
        <f aca="false">AQ12+BD12</f>
        <v>242.5</v>
      </c>
      <c r="BG12" s="19" t="n">
        <f aca="false">IF(AL12&gt;0,BF12/AL12*60,0)</f>
        <v>10.5278390796281</v>
      </c>
      <c r="BH12" s="8" t="n">
        <v>379</v>
      </c>
      <c r="BI12" s="8" t="n">
        <v>486</v>
      </c>
      <c r="BJ12" s="8" t="n">
        <v>564</v>
      </c>
      <c r="BK12" s="12" t="n">
        <f aca="false">BH12/(BH12+BJ12)</f>
        <v>0.401908801696713</v>
      </c>
      <c r="BL12" s="8" t="n">
        <v>239</v>
      </c>
      <c r="BM12" s="8" t="n">
        <v>239</v>
      </c>
      <c r="BN12" s="8" t="n">
        <v>105</v>
      </c>
      <c r="BO12" s="8" t="n">
        <f aca="false">BM12-BN12</f>
        <v>134</v>
      </c>
      <c r="BP12" s="8" t="n">
        <v>38</v>
      </c>
      <c r="BQ12" s="8" t="n">
        <v>52</v>
      </c>
      <c r="BR12" s="8" t="n">
        <v>26</v>
      </c>
      <c r="BS12" s="8" t="n">
        <v>140</v>
      </c>
      <c r="BT12" s="12" t="n">
        <f aca="false">BS12/(EA12+BS12)</f>
        <v>0.116086235489221</v>
      </c>
      <c r="BU12" s="8" t="n">
        <v>0</v>
      </c>
      <c r="BV12" s="8" t="n">
        <v>0</v>
      </c>
      <c r="BW12" s="12" t="n">
        <f aca="false">IF(BU12+BV12&gt;0,BU12/(BU12+BV12),0)</f>
        <v>0</v>
      </c>
      <c r="BX12" s="8" t="n">
        <v>0</v>
      </c>
      <c r="BY12" s="8" t="n">
        <v>0</v>
      </c>
      <c r="BZ12" s="8" t="n">
        <v>0</v>
      </c>
      <c r="CA12" s="8" t="n">
        <v>0</v>
      </c>
      <c r="CB12" s="8" t="n">
        <v>0</v>
      </c>
      <c r="CC12" s="8" t="n">
        <v>0</v>
      </c>
      <c r="CD12" s="8" t="n">
        <v>0</v>
      </c>
      <c r="CE12" s="8" t="n">
        <v>0</v>
      </c>
      <c r="CF12" s="8" t="n">
        <v>0</v>
      </c>
      <c r="CG12" s="8" t="n">
        <v>0</v>
      </c>
      <c r="CH12" s="8" t="n">
        <v>0</v>
      </c>
      <c r="CI12" s="8" t="n">
        <v>0</v>
      </c>
      <c r="CJ12" s="8" t="n">
        <v>0</v>
      </c>
      <c r="CK12" s="8" t="n">
        <v>0</v>
      </c>
      <c r="CL12" s="8" t="n">
        <v>0</v>
      </c>
      <c r="CM12" s="8" t="n">
        <v>1</v>
      </c>
      <c r="CN12" s="8" t="n">
        <v>0</v>
      </c>
      <c r="CO12" s="8" t="n">
        <v>0</v>
      </c>
      <c r="CP12" s="8" t="n">
        <v>0</v>
      </c>
      <c r="CQ12" s="8" t="n">
        <v>0</v>
      </c>
      <c r="CR12" s="8" t="n">
        <v>0</v>
      </c>
      <c r="CS12" s="8" t="n">
        <v>2</v>
      </c>
      <c r="CT12" s="8" t="n">
        <v>1</v>
      </c>
      <c r="CU12" s="8" t="n">
        <v>1</v>
      </c>
      <c r="CV12" s="8" t="n">
        <v>0</v>
      </c>
      <c r="CW12" s="8" t="n">
        <v>0</v>
      </c>
      <c r="CX12" s="8" t="n">
        <v>0</v>
      </c>
      <c r="CY12" s="8" t="n">
        <v>1</v>
      </c>
      <c r="CZ12" s="8" t="n">
        <v>3</v>
      </c>
      <c r="DA12" s="8" t="n">
        <v>34</v>
      </c>
      <c r="DB12" s="8" t="n">
        <v>4</v>
      </c>
      <c r="DC12" s="8" t="n">
        <v>0</v>
      </c>
      <c r="DD12" s="8" t="n">
        <v>17</v>
      </c>
      <c r="DE12" s="8" t="n">
        <v>14</v>
      </c>
      <c r="DF12" s="8" t="n">
        <v>1</v>
      </c>
      <c r="DG12" s="8" t="n">
        <v>0</v>
      </c>
      <c r="DH12" s="8" t="n">
        <v>56</v>
      </c>
      <c r="DI12" s="8" t="n">
        <v>17</v>
      </c>
      <c r="DJ12" s="8" t="n">
        <v>7</v>
      </c>
      <c r="DK12" s="8" t="n">
        <v>17</v>
      </c>
      <c r="DL12" s="8" t="n">
        <v>17</v>
      </c>
      <c r="DM12" s="8" t="n">
        <v>0</v>
      </c>
      <c r="DN12" s="8" t="n">
        <v>7</v>
      </c>
      <c r="DO12" s="8" t="n">
        <v>7</v>
      </c>
      <c r="DP12" s="8" t="n">
        <v>0</v>
      </c>
      <c r="DQ12" s="8" t="n">
        <f aca="false">DJ12-DI12</f>
        <v>-10</v>
      </c>
      <c r="DR12" s="19" t="n">
        <v>-3.522</v>
      </c>
      <c r="DS12" s="8" t="n">
        <v>17</v>
      </c>
      <c r="DT12" s="8" t="n">
        <v>0</v>
      </c>
      <c r="DU12" s="8" t="n">
        <v>0</v>
      </c>
      <c r="DV12" s="8" t="n">
        <v>0</v>
      </c>
      <c r="DW12" s="8" t="n">
        <v>0</v>
      </c>
      <c r="DX12" s="8" t="n">
        <v>1250</v>
      </c>
      <c r="DY12" s="8" t="n">
        <v>1426</v>
      </c>
      <c r="DZ12" s="8" t="n">
        <v>954</v>
      </c>
      <c r="EA12" s="8" t="n">
        <v>1066</v>
      </c>
      <c r="EB12" s="8" t="n">
        <v>707</v>
      </c>
      <c r="EC12" s="8" t="n">
        <v>792</v>
      </c>
      <c r="ED12" s="8" t="n">
        <v>67.32</v>
      </c>
      <c r="EE12" s="8" t="n">
        <v>74.63</v>
      </c>
      <c r="EF12" s="8" t="n">
        <v>61</v>
      </c>
      <c r="EG12" s="8" t="n">
        <v>69</v>
      </c>
      <c r="EH12" s="12" t="n">
        <f aca="false">EF12/EB12</f>
        <v>0.0862800565770863</v>
      </c>
      <c r="EI12" s="20" t="n">
        <f aca="false">1-EG12/EC12</f>
        <v>0.912878787878788</v>
      </c>
      <c r="EJ12" s="21" t="n">
        <f aca="false">EH12+EI12</f>
        <v>0.999158844455874</v>
      </c>
      <c r="EK12" s="8" t="n">
        <v>1250</v>
      </c>
      <c r="EL12" s="8" t="n">
        <v>1425</v>
      </c>
      <c r="EM12" s="8" t="n">
        <v>956</v>
      </c>
      <c r="EN12" s="8" t="n">
        <v>1064</v>
      </c>
      <c r="EO12" s="8" t="n">
        <v>708</v>
      </c>
      <c r="EP12" s="8" t="n">
        <v>790</v>
      </c>
      <c r="EQ12" s="8" t="n">
        <v>61</v>
      </c>
      <c r="ER12" s="8" t="n">
        <v>68</v>
      </c>
      <c r="ES12" s="8" t="n">
        <v>644</v>
      </c>
      <c r="ET12" s="8" t="n">
        <v>759</v>
      </c>
      <c r="EU12" s="8" t="n">
        <v>280</v>
      </c>
      <c r="EV12" s="8" t="n">
        <v>311</v>
      </c>
      <c r="EW12" s="8" t="n">
        <v>33</v>
      </c>
      <c r="EX12" s="8" t="n">
        <v>39</v>
      </c>
      <c r="EY12" s="8" t="n">
        <v>83</v>
      </c>
      <c r="EZ12" s="8" t="n">
        <v>64</v>
      </c>
      <c r="FA12" s="8" t="n">
        <v>0</v>
      </c>
      <c r="FB12" s="8" t="n">
        <v>3.5</v>
      </c>
      <c r="FC12" s="8" t="n">
        <v>3.5</v>
      </c>
      <c r="FD12" s="19" t="n">
        <v>20.95</v>
      </c>
      <c r="FE12" s="18" t="n">
        <f aca="false">FD12/V12</f>
        <v>0.332539682539682</v>
      </c>
      <c r="FF12" s="8" t="n">
        <v>1.2003</v>
      </c>
      <c r="FG12" s="8" t="n">
        <v>-0.09</v>
      </c>
      <c r="FH12" s="8" t="n">
        <v>-0.06</v>
      </c>
      <c r="FI12" s="8" t="n">
        <v>-0.16</v>
      </c>
      <c r="FJ12" s="22"/>
      <c r="FK12" s="22"/>
      <c r="FL12" s="22"/>
      <c r="FM12" s="8" t="n">
        <f aca="false">BL12+BS12+AH12+DT12</f>
        <v>413</v>
      </c>
      <c r="FN12" s="19" t="n">
        <f aca="false">IF(DS12&gt;0,(BL12+BR12)/DS12,0)</f>
        <v>15.5882352941177</v>
      </c>
      <c r="FO12" s="12" t="n">
        <v>0.0231393298</v>
      </c>
      <c r="FP12" s="19" t="n">
        <f aca="false">Z12-AH12/10</f>
        <v>9.6</v>
      </c>
      <c r="FQ12" s="19" t="n">
        <f aca="false">Z12+DR12/5</f>
        <v>12.2956</v>
      </c>
      <c r="FR12" s="19" t="n">
        <f aca="false">(DX12+DY12)/AL12*60</f>
        <v>116.175246915814</v>
      </c>
      <c r="FS12" s="8" t="n">
        <v>4</v>
      </c>
      <c r="FT12" s="17" t="s">
        <v>326</v>
      </c>
      <c r="FU12" s="8" t="n">
        <v>195</v>
      </c>
      <c r="FV12" s="22"/>
      <c r="FW12" s="17" t="s">
        <v>280</v>
      </c>
      <c r="FX12" s="23" t="n">
        <v>4500000</v>
      </c>
      <c r="FY12" s="23" t="n">
        <v>4166667</v>
      </c>
      <c r="FZ12" s="8" t="n">
        <v>416</v>
      </c>
      <c r="GA12" s="8" t="n">
        <v>17</v>
      </c>
      <c r="GB12" s="8" t="n">
        <v>84</v>
      </c>
      <c r="GC12" s="8" t="n">
        <v>101</v>
      </c>
      <c r="GD12" s="8" t="n">
        <v>44</v>
      </c>
      <c r="GE12" s="8" t="n">
        <v>244</v>
      </c>
      <c r="GF12" s="8" t="n">
        <v>451</v>
      </c>
      <c r="GG12" s="8" t="n">
        <v>8633</v>
      </c>
      <c r="GH12" s="8" t="n">
        <v>2.5</v>
      </c>
      <c r="GI12" s="8" t="n">
        <v>24.7</v>
      </c>
      <c r="GJ12" s="8" t="n">
        <v>27.2</v>
      </c>
      <c r="GK12" s="8" t="n">
        <f aca="false">Z12-AH12/10</f>
        <v>9.6</v>
      </c>
      <c r="GL12" s="22"/>
      <c r="GM12" s="22"/>
      <c r="GN12" s="22"/>
      <c r="GO12" s="22"/>
      <c r="GP12" s="22"/>
    </row>
    <row r="13" customFormat="false" ht="13.65" hidden="false" customHeight="true" outlineLevel="0" collapsed="false">
      <c r="A13" s="16" t="n">
        <v>34057</v>
      </c>
      <c r="B13" s="17" t="s">
        <v>327</v>
      </c>
      <c r="C13" s="17" t="s">
        <v>328</v>
      </c>
      <c r="D13" s="17" t="s">
        <v>283</v>
      </c>
      <c r="E13" s="17" t="s">
        <v>283</v>
      </c>
      <c r="F13" s="8" t="n">
        <v>77</v>
      </c>
      <c r="G13" s="8" t="n">
        <v>210</v>
      </c>
      <c r="H13" s="8" t="n">
        <v>2011</v>
      </c>
      <c r="I13" s="8" t="n">
        <v>3</v>
      </c>
      <c r="J13" s="8" t="n">
        <v>67</v>
      </c>
      <c r="K13" s="17" t="s">
        <v>263</v>
      </c>
      <c r="L13" s="8" t="n">
        <v>2014</v>
      </c>
      <c r="M13" s="8" t="n">
        <v>24</v>
      </c>
      <c r="N13" s="8" t="n">
        <v>4</v>
      </c>
      <c r="O13" s="8" t="n">
        <v>8476392</v>
      </c>
      <c r="P13" s="17" t="s">
        <v>329</v>
      </c>
      <c r="Q13" s="17" t="s">
        <v>330</v>
      </c>
      <c r="R13" s="17" t="s">
        <v>331</v>
      </c>
      <c r="S13" s="17" t="s">
        <v>293</v>
      </c>
      <c r="T13" s="17" t="s">
        <v>313</v>
      </c>
      <c r="U13" s="17" t="s">
        <v>332</v>
      </c>
      <c r="V13" s="8" t="n">
        <v>45</v>
      </c>
      <c r="W13" s="8" t="n">
        <v>8</v>
      </c>
      <c r="X13" s="8" t="n">
        <v>13</v>
      </c>
      <c r="Y13" s="8" t="n">
        <v>8</v>
      </c>
      <c r="Z13" s="8" t="n">
        <v>21</v>
      </c>
      <c r="AA13" s="8" t="n">
        <v>14</v>
      </c>
      <c r="AB13" s="8" t="n">
        <v>70</v>
      </c>
      <c r="AC13" s="18" t="n">
        <f aca="false">Z13/V13</f>
        <v>0.466666666666667</v>
      </c>
      <c r="AD13" s="19" t="n">
        <f aca="false">IF(FZ13&gt;V13,Z13-V13*(GC13-Z13)/(FZ13-V13),0)</f>
        <v>7.84322033898305</v>
      </c>
      <c r="AE13" s="19" t="n">
        <v>7.841</v>
      </c>
      <c r="AF13" s="8" t="n">
        <v>9</v>
      </c>
      <c r="AG13" s="8" t="n">
        <v>9.2</v>
      </c>
      <c r="AH13" s="8" t="n">
        <v>8</v>
      </c>
      <c r="AI13" s="8" t="n">
        <v>944</v>
      </c>
      <c r="AJ13" s="8" t="n">
        <v>40213</v>
      </c>
      <c r="AK13" s="19" t="n">
        <v>670.03333333333</v>
      </c>
      <c r="AL13" s="8" t="n">
        <v>670.03</v>
      </c>
      <c r="AM13" s="8" t="n">
        <v>670</v>
      </c>
      <c r="AN13" s="18" t="n">
        <f aca="false">AJ13/60/V13</f>
        <v>14.8937037037037</v>
      </c>
      <c r="AO13" s="8" t="n">
        <v>24.98</v>
      </c>
      <c r="AP13" s="12" t="n">
        <f aca="false">IF(EF13&gt;0,Z13/EF13,0)</f>
        <v>0.7</v>
      </c>
      <c r="AQ13" s="8" t="n">
        <v>105</v>
      </c>
      <c r="AR13" s="8" t="n">
        <v>105</v>
      </c>
      <c r="AS13" s="8" t="n">
        <v>105</v>
      </c>
      <c r="AT13" s="8" t="n">
        <v>91</v>
      </c>
      <c r="AU13" s="8" t="n">
        <v>91</v>
      </c>
      <c r="AV13" s="8" t="n">
        <v>70</v>
      </c>
      <c r="AW13" s="8" t="n">
        <v>77</v>
      </c>
      <c r="AX13" s="8" t="n">
        <v>41</v>
      </c>
      <c r="AY13" s="8" t="n">
        <v>6</v>
      </c>
      <c r="AZ13" s="8" t="n">
        <v>9</v>
      </c>
      <c r="BA13" s="8" t="n">
        <f aca="false">AY13+AZ13</f>
        <v>15</v>
      </c>
      <c r="BB13" s="8" t="n">
        <v>7.13</v>
      </c>
      <c r="BC13" s="8" t="n">
        <v>30.2429</v>
      </c>
      <c r="BD13" s="19" t="n">
        <v>185</v>
      </c>
      <c r="BE13" s="19" t="n">
        <v>16.5663399830855</v>
      </c>
      <c r="BF13" s="19" t="n">
        <f aca="false">AQ13+BD13</f>
        <v>290</v>
      </c>
      <c r="BG13" s="19" t="n">
        <f aca="false">IF(AL13&gt;0,BF13/AL13*60,0)</f>
        <v>25.9689864632927</v>
      </c>
      <c r="BH13" s="8" t="n">
        <v>192</v>
      </c>
      <c r="BI13" s="8" t="n">
        <v>248</v>
      </c>
      <c r="BJ13" s="8" t="n">
        <v>293</v>
      </c>
      <c r="BK13" s="12" t="n">
        <f aca="false">BH13/(BH13+BJ13)</f>
        <v>0.395876288659794</v>
      </c>
      <c r="BL13" s="8" t="n">
        <v>124</v>
      </c>
      <c r="BM13" s="8" t="n">
        <v>124</v>
      </c>
      <c r="BN13" s="8" t="n">
        <v>60</v>
      </c>
      <c r="BO13" s="8" t="n">
        <f aca="false">BM13-BN13</f>
        <v>64</v>
      </c>
      <c r="BP13" s="8" t="n">
        <v>21</v>
      </c>
      <c r="BQ13" s="8" t="n">
        <v>4</v>
      </c>
      <c r="BR13" s="8" t="n">
        <v>21</v>
      </c>
      <c r="BS13" s="8" t="n">
        <v>28</v>
      </c>
      <c r="BT13" s="12" t="n">
        <f aca="false">BS13/(EA13+BS13)</f>
        <v>0.0654205607476635</v>
      </c>
      <c r="BU13" s="8" t="n">
        <v>375</v>
      </c>
      <c r="BV13" s="8" t="n">
        <v>296</v>
      </c>
      <c r="BW13" s="12" t="n">
        <f aca="false">IF(BU13+BV13&gt;0,BU13/(BU13+BV13),0)</f>
        <v>0.558867362146051</v>
      </c>
      <c r="BX13" s="8" t="n">
        <v>141</v>
      </c>
      <c r="BY13" s="8" t="n">
        <v>128</v>
      </c>
      <c r="BZ13" s="8" t="n">
        <v>150</v>
      </c>
      <c r="CA13" s="8" t="n">
        <v>91</v>
      </c>
      <c r="CB13" s="8" t="n">
        <v>84</v>
      </c>
      <c r="CC13" s="8" t="n">
        <v>77</v>
      </c>
      <c r="CD13" s="8" t="n">
        <v>101</v>
      </c>
      <c r="CE13" s="8" t="n">
        <v>96</v>
      </c>
      <c r="CF13" s="8" t="n">
        <v>172</v>
      </c>
      <c r="CG13" s="8" t="n">
        <v>122</v>
      </c>
      <c r="CH13" s="8" t="n">
        <v>181</v>
      </c>
      <c r="CI13" s="8" t="n">
        <v>143</v>
      </c>
      <c r="CJ13" s="8" t="n">
        <v>0</v>
      </c>
      <c r="CK13" s="8" t="n">
        <v>0</v>
      </c>
      <c r="CL13" s="8" t="n">
        <v>3</v>
      </c>
      <c r="CM13" s="8" t="n">
        <v>1</v>
      </c>
      <c r="CN13" s="8" t="n">
        <v>0</v>
      </c>
      <c r="CO13" s="8" t="n">
        <v>0</v>
      </c>
      <c r="CP13" s="8" t="n">
        <v>0</v>
      </c>
      <c r="CQ13" s="8" t="n">
        <v>2</v>
      </c>
      <c r="CR13" s="8" t="n">
        <v>1</v>
      </c>
      <c r="CS13" s="8" t="n">
        <v>0</v>
      </c>
      <c r="CT13" s="8" t="n">
        <v>1</v>
      </c>
      <c r="CU13" s="8" t="n">
        <v>1</v>
      </c>
      <c r="CV13" s="8" t="n">
        <v>0</v>
      </c>
      <c r="CW13" s="8" t="n">
        <v>3</v>
      </c>
      <c r="CX13" s="8" t="n">
        <v>1</v>
      </c>
      <c r="CY13" s="8" t="n">
        <v>1</v>
      </c>
      <c r="CZ13" s="8" t="n">
        <v>8</v>
      </c>
      <c r="DA13" s="8" t="n">
        <v>11</v>
      </c>
      <c r="DB13" s="8" t="n">
        <v>7</v>
      </c>
      <c r="DC13" s="8" t="n">
        <v>6</v>
      </c>
      <c r="DD13" s="8" t="n">
        <v>0</v>
      </c>
      <c r="DE13" s="8" t="n">
        <v>8</v>
      </c>
      <c r="DF13" s="8" t="n">
        <v>6</v>
      </c>
      <c r="DG13" s="8" t="n">
        <v>2</v>
      </c>
      <c r="DH13" s="8" t="n">
        <v>41</v>
      </c>
      <c r="DI13" s="8" t="n">
        <v>4</v>
      </c>
      <c r="DJ13" s="8" t="n">
        <v>9</v>
      </c>
      <c r="DK13" s="8" t="n">
        <v>4</v>
      </c>
      <c r="DL13" s="8" t="n">
        <v>4</v>
      </c>
      <c r="DM13" s="8" t="n">
        <v>0</v>
      </c>
      <c r="DN13" s="8" t="n">
        <v>8</v>
      </c>
      <c r="DO13" s="8" t="n">
        <v>8</v>
      </c>
      <c r="DP13" s="8" t="n">
        <v>0</v>
      </c>
      <c r="DQ13" s="8" t="n">
        <f aca="false">DJ13-DI13</f>
        <v>5</v>
      </c>
      <c r="DR13" s="19" t="n">
        <v>3.065</v>
      </c>
      <c r="DS13" s="8" t="n">
        <v>4</v>
      </c>
      <c r="DT13" s="8" t="n">
        <v>0</v>
      </c>
      <c r="DU13" s="8" t="n">
        <v>0</v>
      </c>
      <c r="DV13" s="8" t="n">
        <v>0</v>
      </c>
      <c r="DW13" s="8" t="n">
        <v>0</v>
      </c>
      <c r="DX13" s="8" t="n">
        <v>625</v>
      </c>
      <c r="DY13" s="8" t="n">
        <v>552</v>
      </c>
      <c r="DZ13" s="8" t="n">
        <v>469</v>
      </c>
      <c r="EA13" s="8" t="n">
        <v>400</v>
      </c>
      <c r="EB13" s="8" t="n">
        <v>340</v>
      </c>
      <c r="EC13" s="8" t="n">
        <v>279</v>
      </c>
      <c r="ED13" s="8" t="n">
        <v>27.12</v>
      </c>
      <c r="EE13" s="8" t="n">
        <v>24.32</v>
      </c>
      <c r="EF13" s="8" t="n">
        <v>30</v>
      </c>
      <c r="EG13" s="8" t="n">
        <v>28</v>
      </c>
      <c r="EH13" s="12" t="n">
        <f aca="false">EF13/EB13</f>
        <v>0.0882352941176471</v>
      </c>
      <c r="EI13" s="20" t="n">
        <f aca="false">1-EG13/EC13</f>
        <v>0.899641577060932</v>
      </c>
      <c r="EJ13" s="21" t="n">
        <f aca="false">EH13+EI13</f>
        <v>0.987876871178579</v>
      </c>
      <c r="EK13" s="8" t="n">
        <v>625</v>
      </c>
      <c r="EL13" s="8" t="n">
        <v>552</v>
      </c>
      <c r="EM13" s="8" t="n">
        <v>469</v>
      </c>
      <c r="EN13" s="8" t="n">
        <v>399</v>
      </c>
      <c r="EO13" s="8" t="n">
        <v>340</v>
      </c>
      <c r="EP13" s="8" t="n">
        <v>277</v>
      </c>
      <c r="EQ13" s="8" t="n">
        <v>30</v>
      </c>
      <c r="ER13" s="8" t="n">
        <v>27</v>
      </c>
      <c r="ES13" s="8" t="n">
        <v>303</v>
      </c>
      <c r="ET13" s="8" t="n">
        <v>269</v>
      </c>
      <c r="EU13" s="8" t="n">
        <v>130</v>
      </c>
      <c r="EV13" s="8" t="n">
        <v>88</v>
      </c>
      <c r="EW13" s="8" t="n">
        <v>18</v>
      </c>
      <c r="EX13" s="8" t="n">
        <v>11</v>
      </c>
      <c r="EY13" s="8" t="n">
        <v>39</v>
      </c>
      <c r="EZ13" s="8" t="n">
        <v>47</v>
      </c>
      <c r="FA13" s="8" t="n">
        <v>1.1</v>
      </c>
      <c r="FB13" s="8" t="n">
        <v>1</v>
      </c>
      <c r="FC13" s="8" t="n">
        <v>2.1</v>
      </c>
      <c r="FD13" s="19" t="n">
        <v>30.13</v>
      </c>
      <c r="FE13" s="18" t="n">
        <f aca="false">FD13/V13</f>
        <v>0.669555555555556</v>
      </c>
      <c r="FF13" s="8" t="n">
        <v>2.4006</v>
      </c>
      <c r="FG13" s="8" t="n">
        <v>0.27</v>
      </c>
      <c r="FH13" s="8" t="n">
        <v>0.98</v>
      </c>
      <c r="FI13" s="8" t="n">
        <v>1.25</v>
      </c>
      <c r="FJ13" s="22"/>
      <c r="FK13" s="22"/>
      <c r="FL13" s="22"/>
      <c r="FM13" s="8" t="n">
        <f aca="false">BL13+BS13+AH13+DT13</f>
        <v>160</v>
      </c>
      <c r="FN13" s="19" t="n">
        <f aca="false">IF(DS13&gt;0,(BL13+BR13)/DS13,0)</f>
        <v>36.25</v>
      </c>
      <c r="FO13" s="12" t="n">
        <v>0.0550104822</v>
      </c>
      <c r="FP13" s="19" t="n">
        <f aca="false">Z13-AH13/10</f>
        <v>20.2</v>
      </c>
      <c r="FQ13" s="19" t="n">
        <f aca="false">Z13+DR13/5</f>
        <v>21.613</v>
      </c>
      <c r="FR13" s="19" t="n">
        <f aca="false">(DX13+DY13)/AL13*60</f>
        <v>105.398265749295</v>
      </c>
      <c r="FS13" s="8" t="n">
        <v>23</v>
      </c>
      <c r="FT13" s="17" t="s">
        <v>326</v>
      </c>
      <c r="FU13" s="8" t="n">
        <v>456</v>
      </c>
      <c r="FV13" s="22"/>
      <c r="FW13" s="17" t="s">
        <v>270</v>
      </c>
      <c r="FX13" s="23" t="n">
        <v>1250000</v>
      </c>
      <c r="FY13" s="23" t="n">
        <v>1125000</v>
      </c>
      <c r="FZ13" s="8" t="n">
        <v>281</v>
      </c>
      <c r="GA13" s="8" t="n">
        <v>41</v>
      </c>
      <c r="GB13" s="8" t="n">
        <v>49</v>
      </c>
      <c r="GC13" s="8" t="n">
        <v>90</v>
      </c>
      <c r="GD13" s="8" t="n">
        <v>2</v>
      </c>
      <c r="GE13" s="8" t="n">
        <v>159</v>
      </c>
      <c r="GF13" s="8" t="n">
        <v>369</v>
      </c>
      <c r="GG13" s="8" t="n">
        <v>4124</v>
      </c>
      <c r="GH13" s="8" t="n">
        <v>2.9</v>
      </c>
      <c r="GI13" s="8" t="n">
        <v>4.2</v>
      </c>
      <c r="GJ13" s="8" t="n">
        <v>7.1</v>
      </c>
      <c r="GK13" s="8" t="n">
        <f aca="false">Z13-AH13/10</f>
        <v>20.2</v>
      </c>
      <c r="GL13" s="22"/>
      <c r="GM13" s="22"/>
      <c r="GN13" s="22"/>
      <c r="GO13" s="22"/>
      <c r="GP13" s="22"/>
    </row>
    <row r="14" customFormat="false" ht="13.65" hidden="false" customHeight="true" outlineLevel="0" collapsed="false">
      <c r="A14" s="16" t="n">
        <v>31697</v>
      </c>
      <c r="B14" s="17" t="s">
        <v>333</v>
      </c>
      <c r="C14" s="17" t="s">
        <v>334</v>
      </c>
      <c r="D14" s="17" t="s">
        <v>262</v>
      </c>
      <c r="E14" s="17" t="s">
        <v>262</v>
      </c>
      <c r="F14" s="8" t="n">
        <v>76</v>
      </c>
      <c r="G14" s="8" t="n">
        <v>212</v>
      </c>
      <c r="H14" s="8" t="n">
        <v>2005</v>
      </c>
      <c r="I14" s="8" t="n">
        <v>2</v>
      </c>
      <c r="J14" s="8" t="n">
        <v>55</v>
      </c>
      <c r="K14" s="17" t="s">
        <v>273</v>
      </c>
      <c r="L14" s="8" t="n">
        <v>2009</v>
      </c>
      <c r="M14" s="8" t="n">
        <v>31</v>
      </c>
      <c r="N14" s="8" t="n">
        <v>9</v>
      </c>
      <c r="O14" s="8" t="n">
        <v>8471717</v>
      </c>
      <c r="P14" s="17" t="s">
        <v>335</v>
      </c>
      <c r="Q14" s="17" t="s">
        <v>336</v>
      </c>
      <c r="R14" s="17" t="s">
        <v>337</v>
      </c>
      <c r="S14" s="17" t="s">
        <v>293</v>
      </c>
      <c r="T14" s="17" t="s">
        <v>278</v>
      </c>
      <c r="U14" s="17" t="s">
        <v>338</v>
      </c>
      <c r="V14" s="8" t="n">
        <v>38</v>
      </c>
      <c r="W14" s="8" t="n">
        <v>1</v>
      </c>
      <c r="X14" s="8" t="n">
        <v>3</v>
      </c>
      <c r="Y14" s="8" t="n">
        <v>0</v>
      </c>
      <c r="Z14" s="8" t="n">
        <v>4</v>
      </c>
      <c r="AA14" s="8" t="n">
        <v>26</v>
      </c>
      <c r="AB14" s="8" t="n">
        <v>81</v>
      </c>
      <c r="AC14" s="18" t="n">
        <f aca="false">Z14/V14</f>
        <v>0.105263157894737</v>
      </c>
      <c r="AD14" s="19" t="n">
        <f aca="false">IF(FZ14&gt;V14,Z14-V14*(GC14-Z14)/(FZ14-V14),0)</f>
        <v>-1.55660377358491</v>
      </c>
      <c r="AE14" s="19" t="n">
        <v>1.382</v>
      </c>
      <c r="AF14" s="8" t="n">
        <v>-1</v>
      </c>
      <c r="AG14" s="8" t="n">
        <v>-2.3</v>
      </c>
      <c r="AH14" s="8" t="n">
        <v>62</v>
      </c>
      <c r="AI14" s="8" t="n">
        <v>834</v>
      </c>
      <c r="AJ14" s="8" t="n">
        <v>35803</v>
      </c>
      <c r="AK14" s="19" t="n">
        <v>596.71666666667</v>
      </c>
      <c r="AL14" s="8" t="n">
        <v>596.7</v>
      </c>
      <c r="AM14" s="8" t="n">
        <v>597</v>
      </c>
      <c r="AN14" s="18" t="n">
        <f aca="false">AJ14/60/V14</f>
        <v>15.7030701754386</v>
      </c>
      <c r="AO14" s="8" t="n">
        <v>26.37</v>
      </c>
      <c r="AP14" s="12" t="n">
        <f aca="false">IF(EF14&gt;0,Z14/EF14,0)</f>
        <v>0.222222222222222</v>
      </c>
      <c r="AQ14" s="8" t="n">
        <v>75</v>
      </c>
      <c r="AR14" s="8" t="n">
        <v>75</v>
      </c>
      <c r="AS14" s="8" t="n">
        <v>75</v>
      </c>
      <c r="AT14" s="8" t="n">
        <v>53</v>
      </c>
      <c r="AU14" s="8" t="n">
        <v>53</v>
      </c>
      <c r="AV14" s="8" t="n">
        <v>39</v>
      </c>
      <c r="AW14" s="8" t="n">
        <v>17</v>
      </c>
      <c r="AX14" s="8" t="n">
        <v>1</v>
      </c>
      <c r="AY14" s="8" t="n">
        <v>0</v>
      </c>
      <c r="AZ14" s="8" t="n">
        <v>3</v>
      </c>
      <c r="BA14" s="8" t="n">
        <f aca="false">AY14+AZ14</f>
        <v>3</v>
      </c>
      <c r="BB14" s="8" t="n">
        <v>1.27</v>
      </c>
      <c r="BC14" s="8" t="n">
        <v>55.2564</v>
      </c>
      <c r="BD14" s="19" t="n">
        <v>0</v>
      </c>
      <c r="BE14" s="19" t="n">
        <v>0</v>
      </c>
      <c r="BF14" s="19" t="n">
        <f aca="false">AQ14+BD14</f>
        <v>75</v>
      </c>
      <c r="BG14" s="19" t="n">
        <f aca="false">IF(AL14&gt;0,BF14/AL14*60,0)</f>
        <v>7.54147812971342</v>
      </c>
      <c r="BH14" s="8" t="n">
        <v>207</v>
      </c>
      <c r="BI14" s="8" t="n">
        <v>210</v>
      </c>
      <c r="BJ14" s="8" t="n">
        <v>195</v>
      </c>
      <c r="BK14" s="12" t="n">
        <f aca="false">BH14/(BH14+BJ14)</f>
        <v>0.514925373134328</v>
      </c>
      <c r="BL14" s="8" t="n">
        <v>80</v>
      </c>
      <c r="BM14" s="8" t="n">
        <v>80</v>
      </c>
      <c r="BN14" s="8" t="n">
        <v>56</v>
      </c>
      <c r="BO14" s="8" t="n">
        <f aca="false">BM14-BN14</f>
        <v>24</v>
      </c>
      <c r="BP14" s="8" t="n">
        <v>14</v>
      </c>
      <c r="BQ14" s="8" t="n">
        <v>13</v>
      </c>
      <c r="BR14" s="8" t="n">
        <v>7</v>
      </c>
      <c r="BS14" s="8" t="n">
        <v>56</v>
      </c>
      <c r="BT14" s="12" t="n">
        <f aca="false">BS14/(EA14+BS14)</f>
        <v>0.10958904109589</v>
      </c>
      <c r="BU14" s="8" t="n">
        <v>0</v>
      </c>
      <c r="BV14" s="8" t="n">
        <v>0</v>
      </c>
      <c r="BW14" s="12" t="n">
        <f aca="false">IF(BU14+BV14&gt;0,BU14/(BU14+BV14),0)</f>
        <v>0</v>
      </c>
      <c r="BX14" s="8" t="n">
        <v>0</v>
      </c>
      <c r="BY14" s="8" t="n">
        <v>0</v>
      </c>
      <c r="BZ14" s="8" t="n">
        <v>0</v>
      </c>
      <c r="CA14" s="8" t="n">
        <v>0</v>
      </c>
      <c r="CB14" s="8" t="n">
        <v>0</v>
      </c>
      <c r="CC14" s="8" t="n">
        <v>0</v>
      </c>
      <c r="CD14" s="8" t="n">
        <v>0</v>
      </c>
      <c r="CE14" s="8" t="n">
        <v>0</v>
      </c>
      <c r="CF14" s="8" t="n">
        <v>0</v>
      </c>
      <c r="CG14" s="8" t="n">
        <v>0</v>
      </c>
      <c r="CH14" s="8" t="n">
        <v>0</v>
      </c>
      <c r="CI14" s="8" t="n">
        <v>0</v>
      </c>
      <c r="CJ14" s="8" t="n">
        <v>0</v>
      </c>
      <c r="CK14" s="8" t="n">
        <v>0</v>
      </c>
      <c r="CL14" s="8" t="n">
        <v>0</v>
      </c>
      <c r="CM14" s="8" t="n">
        <v>1</v>
      </c>
      <c r="CN14" s="8" t="n">
        <v>0</v>
      </c>
      <c r="CO14" s="8" t="n">
        <v>0</v>
      </c>
      <c r="CP14" s="8" t="n">
        <v>0</v>
      </c>
      <c r="CQ14" s="8" t="n">
        <v>0</v>
      </c>
      <c r="CR14" s="8" t="n">
        <v>0</v>
      </c>
      <c r="CS14" s="8" t="n">
        <v>0</v>
      </c>
      <c r="CT14" s="8" t="n">
        <v>1</v>
      </c>
      <c r="CU14" s="8" t="n">
        <v>0</v>
      </c>
      <c r="CV14" s="8" t="n">
        <v>0</v>
      </c>
      <c r="CW14" s="8" t="n">
        <v>0</v>
      </c>
      <c r="CX14" s="8" t="n">
        <v>0</v>
      </c>
      <c r="CY14" s="8" t="n">
        <v>0</v>
      </c>
      <c r="CZ14" s="8" t="n">
        <v>2</v>
      </c>
      <c r="DA14" s="8" t="n">
        <v>12</v>
      </c>
      <c r="DB14" s="8" t="n">
        <v>0</v>
      </c>
      <c r="DC14" s="8" t="n">
        <v>0</v>
      </c>
      <c r="DD14" s="8" t="n">
        <v>20</v>
      </c>
      <c r="DE14" s="8" t="n">
        <v>4</v>
      </c>
      <c r="DF14" s="8" t="n">
        <v>0</v>
      </c>
      <c r="DG14" s="8" t="n">
        <v>0</v>
      </c>
      <c r="DH14" s="8" t="n">
        <v>15</v>
      </c>
      <c r="DI14" s="8" t="n">
        <v>18</v>
      </c>
      <c r="DJ14" s="8" t="n">
        <v>1</v>
      </c>
      <c r="DK14" s="8" t="n">
        <v>17</v>
      </c>
      <c r="DL14" s="8" t="n">
        <v>12</v>
      </c>
      <c r="DM14" s="8" t="n">
        <v>5</v>
      </c>
      <c r="DN14" s="8" t="n">
        <v>7</v>
      </c>
      <c r="DO14" s="8" t="n">
        <v>1</v>
      </c>
      <c r="DP14" s="8" t="n">
        <v>6</v>
      </c>
      <c r="DQ14" s="8" t="n">
        <f aca="false">DJ14-DI14</f>
        <v>-17</v>
      </c>
      <c r="DR14" s="19" t="n">
        <v>-3.68</v>
      </c>
      <c r="DS14" s="8" t="n">
        <v>11</v>
      </c>
      <c r="DT14" s="8" t="n">
        <v>6</v>
      </c>
      <c r="DU14" s="8" t="n">
        <v>0</v>
      </c>
      <c r="DV14" s="8" t="n">
        <v>1</v>
      </c>
      <c r="DW14" s="8" t="n">
        <v>0</v>
      </c>
      <c r="DX14" s="8" t="n">
        <v>509</v>
      </c>
      <c r="DY14" s="8" t="n">
        <v>610</v>
      </c>
      <c r="DZ14" s="8" t="n">
        <v>378</v>
      </c>
      <c r="EA14" s="8" t="n">
        <v>455</v>
      </c>
      <c r="EB14" s="8" t="n">
        <v>276</v>
      </c>
      <c r="EC14" s="8" t="n">
        <v>309</v>
      </c>
      <c r="ED14" s="8" t="n">
        <v>19.25</v>
      </c>
      <c r="EE14" s="8" t="n">
        <v>28.38</v>
      </c>
      <c r="EF14" s="8" t="n">
        <v>18</v>
      </c>
      <c r="EG14" s="8" t="n">
        <v>24</v>
      </c>
      <c r="EH14" s="12" t="n">
        <f aca="false">EF14/EB14</f>
        <v>0.0652173913043478</v>
      </c>
      <c r="EI14" s="20" t="n">
        <f aca="false">1-EG14/EC14</f>
        <v>0.922330097087379</v>
      </c>
      <c r="EJ14" s="21" t="n">
        <f aca="false">EH14+EI14</f>
        <v>0.987547488391726</v>
      </c>
      <c r="EK14" s="8" t="n">
        <v>514</v>
      </c>
      <c r="EL14" s="8" t="n">
        <v>611</v>
      </c>
      <c r="EM14" s="8" t="n">
        <v>381</v>
      </c>
      <c r="EN14" s="8" t="n">
        <v>456</v>
      </c>
      <c r="EO14" s="8" t="n">
        <v>277</v>
      </c>
      <c r="EP14" s="8" t="n">
        <v>310</v>
      </c>
      <c r="EQ14" s="8" t="n">
        <v>19</v>
      </c>
      <c r="ER14" s="8" t="n">
        <v>24</v>
      </c>
      <c r="ES14" s="8" t="n">
        <v>247</v>
      </c>
      <c r="ET14" s="8" t="n">
        <v>304</v>
      </c>
      <c r="EU14" s="8" t="n">
        <v>78</v>
      </c>
      <c r="EV14" s="8" t="n">
        <v>112</v>
      </c>
      <c r="EW14" s="8" t="n">
        <v>7</v>
      </c>
      <c r="EX14" s="8" t="n">
        <v>13</v>
      </c>
      <c r="EY14" s="8" t="n">
        <v>36</v>
      </c>
      <c r="EZ14" s="8" t="n">
        <v>36</v>
      </c>
      <c r="FA14" s="8" t="n">
        <v>-0.2</v>
      </c>
      <c r="FB14" s="8" t="n">
        <v>1.2</v>
      </c>
      <c r="FC14" s="8" t="n">
        <v>1</v>
      </c>
      <c r="FD14" s="19" t="n">
        <v>6.72</v>
      </c>
      <c r="FE14" s="18" t="n">
        <f aca="false">FD14/V14</f>
        <v>0.176842105263158</v>
      </c>
      <c r="FF14" s="8" t="n">
        <v>0.313</v>
      </c>
      <c r="FG14" s="8" t="n">
        <v>-0.13</v>
      </c>
      <c r="FH14" s="8" t="n">
        <v>-0.02</v>
      </c>
      <c r="FI14" s="8" t="n">
        <v>-0.15</v>
      </c>
      <c r="FJ14" s="22"/>
      <c r="FK14" s="22"/>
      <c r="FL14" s="22"/>
      <c r="FM14" s="8" t="n">
        <f aca="false">BL14+BS14+AH14+DT14</f>
        <v>204</v>
      </c>
      <c r="FN14" s="19" t="n">
        <f aca="false">IF(DS14&gt;0,(BL14+BR14)/DS14,0)</f>
        <v>7.90909090909091</v>
      </c>
      <c r="FO14" s="12" t="n">
        <v>0.0081123862</v>
      </c>
      <c r="FP14" s="19" t="n">
        <f aca="false">Z14-AH14/10</f>
        <v>-2.2</v>
      </c>
      <c r="FQ14" s="19" t="n">
        <f aca="false">Z14+DR14/5</f>
        <v>3.264</v>
      </c>
      <c r="FR14" s="19" t="n">
        <f aca="false">(DX14+DY14)/AL14*60</f>
        <v>112.518853695324</v>
      </c>
      <c r="FS14" s="8" t="n">
        <v>36</v>
      </c>
      <c r="FT14" s="17" t="s">
        <v>339</v>
      </c>
      <c r="FU14" s="8" t="n">
        <v>1207</v>
      </c>
      <c r="FV14" s="22"/>
      <c r="FW14" s="17" t="s">
        <v>280</v>
      </c>
      <c r="FX14" s="23" t="n">
        <v>3000000</v>
      </c>
      <c r="FY14" s="23" t="n">
        <v>2750000</v>
      </c>
      <c r="FZ14" s="8" t="n">
        <v>462</v>
      </c>
      <c r="GA14" s="8" t="n">
        <v>13</v>
      </c>
      <c r="GB14" s="8" t="n">
        <v>53</v>
      </c>
      <c r="GC14" s="8" t="n">
        <v>66</v>
      </c>
      <c r="GD14" s="8" t="n">
        <v>60</v>
      </c>
      <c r="GE14" s="8" t="n">
        <v>652</v>
      </c>
      <c r="GF14" s="8" t="n">
        <v>375</v>
      </c>
      <c r="GG14" s="8" t="n">
        <v>7533</v>
      </c>
      <c r="GH14" s="8" t="n">
        <v>-0.4</v>
      </c>
      <c r="GI14" s="8" t="n">
        <v>19.8</v>
      </c>
      <c r="GJ14" s="8" t="n">
        <v>19.4</v>
      </c>
      <c r="GK14" s="8" t="n">
        <f aca="false">Z14-AH14/10</f>
        <v>-2.2</v>
      </c>
      <c r="GL14" s="22"/>
      <c r="GM14" s="22"/>
      <c r="GN14" s="22"/>
      <c r="GO14" s="22"/>
      <c r="GP14" s="22"/>
    </row>
    <row r="15" customFormat="false" ht="13.65" hidden="false" customHeight="true" outlineLevel="0" collapsed="false">
      <c r="A15" s="16" t="n">
        <v>34562</v>
      </c>
      <c r="B15" s="17" t="s">
        <v>340</v>
      </c>
      <c r="C15" s="17" t="s">
        <v>272</v>
      </c>
      <c r="D15" s="17" t="s">
        <v>262</v>
      </c>
      <c r="E15" s="17" t="s">
        <v>262</v>
      </c>
      <c r="F15" s="8" t="n">
        <v>75</v>
      </c>
      <c r="G15" s="8" t="n">
        <v>217</v>
      </c>
      <c r="H15" s="8" t="n">
        <v>2012</v>
      </c>
      <c r="I15" s="8" t="n">
        <v>3</v>
      </c>
      <c r="J15" s="8" t="n">
        <v>65</v>
      </c>
      <c r="K15" s="17" t="s">
        <v>263</v>
      </c>
      <c r="L15" s="8" t="n">
        <v>2015</v>
      </c>
      <c r="M15" s="8" t="n">
        <v>23</v>
      </c>
      <c r="N15" s="8" t="n">
        <v>3</v>
      </c>
      <c r="O15" s="8" t="n">
        <v>8476917</v>
      </c>
      <c r="P15" s="17" t="s">
        <v>341</v>
      </c>
      <c r="Q15" s="17" t="s">
        <v>342</v>
      </c>
      <c r="R15" s="17" t="s">
        <v>343</v>
      </c>
      <c r="S15" s="17" t="s">
        <v>293</v>
      </c>
      <c r="T15" s="17" t="s">
        <v>278</v>
      </c>
      <c r="U15" s="17" t="s">
        <v>344</v>
      </c>
      <c r="V15" s="8" t="n">
        <v>78</v>
      </c>
      <c r="W15" s="8" t="n">
        <v>3</v>
      </c>
      <c r="X15" s="8" t="n">
        <v>16</v>
      </c>
      <c r="Y15" s="8" t="n">
        <v>6</v>
      </c>
      <c r="Z15" s="8" t="n">
        <v>19</v>
      </c>
      <c r="AA15" s="8" t="n">
        <v>12</v>
      </c>
      <c r="AB15" s="8" t="n">
        <v>66</v>
      </c>
      <c r="AC15" s="18" t="n">
        <f aca="false">Z15/V15</f>
        <v>0.243589743589744</v>
      </c>
      <c r="AD15" s="19" t="n">
        <f aca="false">IF(FZ15&gt;V15,Z15-V15*(GC15-Z15)/(FZ15-V15),0)</f>
        <v>1.33962264150943</v>
      </c>
      <c r="AE15" s="19" t="n">
        <v>6.13</v>
      </c>
      <c r="AF15" s="8" t="n">
        <v>7</v>
      </c>
      <c r="AG15" s="8" t="n">
        <v>-4.5</v>
      </c>
      <c r="AH15" s="8" t="n">
        <v>28</v>
      </c>
      <c r="AI15" s="8" t="n">
        <v>1841</v>
      </c>
      <c r="AJ15" s="8" t="n">
        <v>90203</v>
      </c>
      <c r="AK15" s="19" t="n">
        <v>1503.3833333333</v>
      </c>
      <c r="AL15" s="8" t="n">
        <v>1503.38</v>
      </c>
      <c r="AM15" s="8" t="n">
        <v>1503</v>
      </c>
      <c r="AN15" s="18" t="n">
        <f aca="false">AJ15/60/V15</f>
        <v>19.2741452991453</v>
      </c>
      <c r="AO15" s="8" t="n">
        <v>32.1</v>
      </c>
      <c r="AP15" s="12" t="n">
        <f aca="false">IF(EF15&gt;0,Z15/EF15,0)</f>
        <v>0.287878787878788</v>
      </c>
      <c r="AQ15" s="8" t="n">
        <v>227</v>
      </c>
      <c r="AR15" s="8" t="n">
        <v>227</v>
      </c>
      <c r="AS15" s="8" t="n">
        <v>227</v>
      </c>
      <c r="AT15" s="8" t="n">
        <v>150</v>
      </c>
      <c r="AU15" s="8" t="n">
        <v>150</v>
      </c>
      <c r="AV15" s="8" t="n">
        <v>106</v>
      </c>
      <c r="AW15" s="8" t="n">
        <v>58</v>
      </c>
      <c r="AX15" s="8" t="n">
        <v>12</v>
      </c>
      <c r="AY15" s="8" t="n">
        <v>4</v>
      </c>
      <c r="AZ15" s="8" t="n">
        <v>7</v>
      </c>
      <c r="BA15" s="8" t="n">
        <f aca="false">AY15+AZ15</f>
        <v>11</v>
      </c>
      <c r="BB15" s="8" t="n">
        <v>4.49</v>
      </c>
      <c r="BC15" s="8" t="n">
        <v>49.1226</v>
      </c>
      <c r="BD15" s="19" t="n">
        <v>115.9</v>
      </c>
      <c r="BE15" s="19" t="n">
        <v>4.62556677715829</v>
      </c>
      <c r="BF15" s="19" t="n">
        <f aca="false">AQ15+BD15</f>
        <v>342.9</v>
      </c>
      <c r="BG15" s="19" t="n">
        <f aca="false">IF(AL15&gt;0,BF15/AL15*60,0)</f>
        <v>13.685162766566</v>
      </c>
      <c r="BH15" s="8" t="n">
        <v>308</v>
      </c>
      <c r="BI15" s="8" t="n">
        <v>491</v>
      </c>
      <c r="BJ15" s="8" t="n">
        <v>660</v>
      </c>
      <c r="BK15" s="12" t="n">
        <f aca="false">BH15/(BH15+BJ15)</f>
        <v>0.318181818181818</v>
      </c>
      <c r="BL15" s="8" t="n">
        <v>100</v>
      </c>
      <c r="BM15" s="8" t="n">
        <v>100</v>
      </c>
      <c r="BN15" s="8" t="n">
        <v>123</v>
      </c>
      <c r="BO15" s="8" t="n">
        <f aca="false">BM15-BN15</f>
        <v>-23</v>
      </c>
      <c r="BP15" s="8" t="n">
        <v>44</v>
      </c>
      <c r="BQ15" s="8" t="n">
        <v>47</v>
      </c>
      <c r="BR15" s="8" t="n">
        <v>32</v>
      </c>
      <c r="BS15" s="8" t="n">
        <v>142</v>
      </c>
      <c r="BT15" s="12" t="n">
        <f aca="false">BS15/(EA15+BS15)</f>
        <v>0.100282485875706</v>
      </c>
      <c r="BU15" s="8" t="n">
        <v>0</v>
      </c>
      <c r="BV15" s="8" t="n">
        <v>0</v>
      </c>
      <c r="BW15" s="12" t="n">
        <f aca="false">IF(BU15+BV15&gt;0,BU15/(BU15+BV15),0)</f>
        <v>0</v>
      </c>
      <c r="BX15" s="8" t="n">
        <v>0</v>
      </c>
      <c r="BY15" s="8" t="n">
        <v>0</v>
      </c>
      <c r="BZ15" s="8" t="n">
        <v>0</v>
      </c>
      <c r="CA15" s="8" t="n">
        <v>0</v>
      </c>
      <c r="CB15" s="8" t="n">
        <v>0</v>
      </c>
      <c r="CC15" s="8" t="n">
        <v>0</v>
      </c>
      <c r="CD15" s="8" t="n">
        <v>0</v>
      </c>
      <c r="CE15" s="8" t="n">
        <v>0</v>
      </c>
      <c r="CF15" s="8" t="n">
        <v>0</v>
      </c>
      <c r="CG15" s="8" t="n">
        <v>0</v>
      </c>
      <c r="CH15" s="8" t="n">
        <v>0</v>
      </c>
      <c r="CI15" s="8" t="n">
        <v>0</v>
      </c>
      <c r="CJ15" s="8" t="n">
        <v>0</v>
      </c>
      <c r="CK15" s="8" t="n">
        <v>0</v>
      </c>
      <c r="CL15" s="8" t="n">
        <v>0</v>
      </c>
      <c r="CM15" s="8" t="n">
        <v>1</v>
      </c>
      <c r="CN15" s="8" t="n">
        <v>0</v>
      </c>
      <c r="CO15" s="8" t="n">
        <v>0</v>
      </c>
      <c r="CP15" s="8" t="n">
        <v>0</v>
      </c>
      <c r="CQ15" s="8" t="n">
        <v>0</v>
      </c>
      <c r="CR15" s="8" t="n">
        <v>0</v>
      </c>
      <c r="CS15" s="8" t="n">
        <v>1</v>
      </c>
      <c r="CT15" s="8" t="n">
        <v>0</v>
      </c>
      <c r="CU15" s="8" t="n">
        <v>0</v>
      </c>
      <c r="CV15" s="8" t="n">
        <v>0</v>
      </c>
      <c r="CW15" s="8" t="n">
        <v>2</v>
      </c>
      <c r="CX15" s="8" t="n">
        <v>1</v>
      </c>
      <c r="CY15" s="8" t="n">
        <v>2</v>
      </c>
      <c r="CZ15" s="8" t="n">
        <v>6</v>
      </c>
      <c r="DA15" s="8" t="n">
        <v>35</v>
      </c>
      <c r="DB15" s="8" t="n">
        <v>4</v>
      </c>
      <c r="DC15" s="8" t="n">
        <v>0</v>
      </c>
      <c r="DD15" s="8" t="n">
        <v>33</v>
      </c>
      <c r="DE15" s="8" t="n">
        <v>13</v>
      </c>
      <c r="DF15" s="8" t="n">
        <v>1</v>
      </c>
      <c r="DG15" s="8" t="n">
        <v>1</v>
      </c>
      <c r="DH15" s="8" t="n">
        <v>54</v>
      </c>
      <c r="DI15" s="8" t="n">
        <v>14</v>
      </c>
      <c r="DJ15" s="8" t="n">
        <v>5</v>
      </c>
      <c r="DK15" s="8" t="n">
        <v>13</v>
      </c>
      <c r="DL15" s="8" t="n">
        <v>13</v>
      </c>
      <c r="DM15" s="8" t="n">
        <v>0</v>
      </c>
      <c r="DN15" s="8" t="n">
        <v>5</v>
      </c>
      <c r="DO15" s="8" t="n">
        <v>5</v>
      </c>
      <c r="DP15" s="8" t="n">
        <v>0</v>
      </c>
      <c r="DQ15" s="8" t="n">
        <f aca="false">DJ15-DI15</f>
        <v>-9</v>
      </c>
      <c r="DR15" s="19" t="n">
        <v>1.911</v>
      </c>
      <c r="DS15" s="8" t="n">
        <v>14</v>
      </c>
      <c r="DT15" s="8" t="n">
        <v>0</v>
      </c>
      <c r="DU15" s="8" t="n">
        <v>0</v>
      </c>
      <c r="DV15" s="8" t="n">
        <v>0</v>
      </c>
      <c r="DW15" s="8" t="n">
        <v>0</v>
      </c>
      <c r="DX15" s="8" t="n">
        <v>1263</v>
      </c>
      <c r="DY15" s="8" t="n">
        <v>1691</v>
      </c>
      <c r="DZ15" s="8" t="n">
        <v>929</v>
      </c>
      <c r="EA15" s="8" t="n">
        <v>1274</v>
      </c>
      <c r="EB15" s="8" t="n">
        <v>682</v>
      </c>
      <c r="EC15" s="8" t="n">
        <v>947</v>
      </c>
      <c r="ED15" s="8" t="n">
        <v>58.9</v>
      </c>
      <c r="EE15" s="8" t="n">
        <v>83.32</v>
      </c>
      <c r="EF15" s="8" t="n">
        <v>66</v>
      </c>
      <c r="EG15" s="8" t="n">
        <v>88</v>
      </c>
      <c r="EH15" s="12" t="n">
        <f aca="false">EF15/EB15</f>
        <v>0.0967741935483871</v>
      </c>
      <c r="EI15" s="20" t="n">
        <f aca="false">1-EG15/EC15</f>
        <v>0.907074973600845</v>
      </c>
      <c r="EJ15" s="21" t="n">
        <f aca="false">EH15+EI15</f>
        <v>1.00384916714923</v>
      </c>
      <c r="EK15" s="8" t="n">
        <v>1272</v>
      </c>
      <c r="EL15" s="8" t="n">
        <v>1688</v>
      </c>
      <c r="EM15" s="8" t="n">
        <v>934</v>
      </c>
      <c r="EN15" s="8" t="n">
        <v>1270</v>
      </c>
      <c r="EO15" s="8" t="n">
        <v>684</v>
      </c>
      <c r="EP15" s="8" t="n">
        <v>943</v>
      </c>
      <c r="EQ15" s="8" t="n">
        <v>67</v>
      </c>
      <c r="ER15" s="8" t="n">
        <v>88</v>
      </c>
      <c r="ES15" s="8" t="n">
        <v>653</v>
      </c>
      <c r="ET15" s="8" t="n">
        <v>913</v>
      </c>
      <c r="EU15" s="8" t="n">
        <v>277</v>
      </c>
      <c r="EV15" s="8" t="n">
        <v>345</v>
      </c>
      <c r="EW15" s="8" t="n">
        <v>36</v>
      </c>
      <c r="EX15" s="8" t="n">
        <v>50</v>
      </c>
      <c r="EY15" s="8" t="n">
        <v>86</v>
      </c>
      <c r="EZ15" s="8" t="n">
        <v>90</v>
      </c>
      <c r="FA15" s="8" t="n">
        <v>0.4</v>
      </c>
      <c r="FB15" s="8" t="n">
        <v>3</v>
      </c>
      <c r="FC15" s="8" t="n">
        <v>3.4</v>
      </c>
      <c r="FD15" s="19" t="n">
        <v>21.4</v>
      </c>
      <c r="FE15" s="18" t="n">
        <f aca="false">FD15/V15</f>
        <v>0.274358974358974</v>
      </c>
      <c r="FF15" s="8" t="n">
        <v>1.3632</v>
      </c>
      <c r="FG15" s="8" t="n">
        <v>-0.09</v>
      </c>
      <c r="FH15" s="8" t="n">
        <v>-0.11</v>
      </c>
      <c r="FI15" s="8" t="n">
        <v>-0.19</v>
      </c>
      <c r="FJ15" s="22"/>
      <c r="FK15" s="22"/>
      <c r="FL15" s="22"/>
      <c r="FM15" s="8" t="n">
        <f aca="false">BL15+BS15+AH15+DT15</f>
        <v>270</v>
      </c>
      <c r="FN15" s="19" t="n">
        <f aca="false">IF(DS15&gt;0,(BL15+BR15)/DS15,0)</f>
        <v>9.42857142857143</v>
      </c>
      <c r="FO15" s="12" t="n">
        <v>0.0122242099</v>
      </c>
      <c r="FP15" s="19" t="n">
        <f aca="false">Z15-AH15/10</f>
        <v>16.2</v>
      </c>
      <c r="FQ15" s="19" t="n">
        <f aca="false">Z15+DR15/5</f>
        <v>19.3822</v>
      </c>
      <c r="FR15" s="19" t="n">
        <f aca="false">(DX15+DY15)/AL15*60</f>
        <v>117.894344743179</v>
      </c>
      <c r="FS15" s="8" t="n">
        <v>4</v>
      </c>
      <c r="FT15" s="17" t="s">
        <v>345</v>
      </c>
      <c r="FU15" s="8" t="n">
        <v>195</v>
      </c>
      <c r="FV15" s="22"/>
      <c r="FW15" s="17" t="s">
        <v>270</v>
      </c>
      <c r="FX15" s="23" t="n">
        <v>875000</v>
      </c>
      <c r="FY15" s="23" t="n">
        <v>1600000</v>
      </c>
      <c r="FZ15" s="8" t="n">
        <v>131</v>
      </c>
      <c r="GA15" s="8" t="n">
        <v>6</v>
      </c>
      <c r="GB15" s="8" t="n">
        <v>25</v>
      </c>
      <c r="GC15" s="8" t="n">
        <v>31</v>
      </c>
      <c r="GD15" s="8" t="n">
        <v>1</v>
      </c>
      <c r="GE15" s="8" t="n">
        <v>34</v>
      </c>
      <c r="GF15" s="8" t="n">
        <v>154</v>
      </c>
      <c r="GG15" s="8" t="n">
        <v>2402</v>
      </c>
      <c r="GH15" s="8" t="n">
        <v>0.9</v>
      </c>
      <c r="GI15" s="8" t="n">
        <v>4.1</v>
      </c>
      <c r="GJ15" s="8" t="n">
        <v>5</v>
      </c>
      <c r="GK15" s="8" t="n">
        <f aca="false">Z15-AH15/10</f>
        <v>16.2</v>
      </c>
      <c r="GL15" s="22"/>
      <c r="GM15" s="22"/>
      <c r="GN15" s="22"/>
      <c r="GO15" s="22"/>
      <c r="GP15" s="22"/>
    </row>
    <row r="16" customFormat="false" ht="13.65" hidden="false" customHeight="true" outlineLevel="0" collapsed="false">
      <c r="A16" s="16" t="n">
        <v>35321</v>
      </c>
      <c r="B16" s="17" t="s">
        <v>346</v>
      </c>
      <c r="C16" s="22"/>
      <c r="D16" s="17" t="s">
        <v>321</v>
      </c>
      <c r="E16" s="17" t="s">
        <v>321</v>
      </c>
      <c r="F16" s="8" t="n">
        <v>74</v>
      </c>
      <c r="G16" s="8" t="n">
        <v>195</v>
      </c>
      <c r="H16" s="8" t="n">
        <v>2014</v>
      </c>
      <c r="I16" s="8" t="n">
        <v>1</v>
      </c>
      <c r="J16" s="8" t="n">
        <v>29</v>
      </c>
      <c r="K16" s="17" t="s">
        <v>263</v>
      </c>
      <c r="L16" s="8" t="n">
        <v>2016</v>
      </c>
      <c r="M16" s="8" t="n">
        <v>21</v>
      </c>
      <c r="N16" s="8" t="n">
        <v>2</v>
      </c>
      <c r="O16" s="8" t="n">
        <v>8477960</v>
      </c>
      <c r="P16" s="17" t="s">
        <v>347</v>
      </c>
      <c r="Q16" s="17" t="s">
        <v>348</v>
      </c>
      <c r="R16" s="17" t="s">
        <v>349</v>
      </c>
      <c r="S16" s="17" t="s">
        <v>350</v>
      </c>
      <c r="T16" s="17" t="s">
        <v>268</v>
      </c>
      <c r="U16" s="17" t="s">
        <v>351</v>
      </c>
      <c r="V16" s="8" t="n">
        <v>81</v>
      </c>
      <c r="W16" s="8" t="n">
        <v>16</v>
      </c>
      <c r="X16" s="8" t="n">
        <v>21</v>
      </c>
      <c r="Y16" s="8" t="n">
        <v>10</v>
      </c>
      <c r="Z16" s="8" t="n">
        <v>37</v>
      </c>
      <c r="AA16" s="8" t="n">
        <v>7</v>
      </c>
      <c r="AB16" s="8" t="n">
        <v>55</v>
      </c>
      <c r="AC16" s="18" t="n">
        <f aca="false">Z16/V16</f>
        <v>0.45679012345679</v>
      </c>
      <c r="AD16" s="19" t="n">
        <f aca="false">IF(FZ16&gt;V16,Z16-V16*(GC16-Z16)/(FZ16-V16),0)</f>
        <v>17.56</v>
      </c>
      <c r="AE16" s="19" t="n">
        <v>14.206</v>
      </c>
      <c r="AF16" s="8" t="n">
        <v>11</v>
      </c>
      <c r="AG16" s="8" t="n">
        <v>-5.7</v>
      </c>
      <c r="AH16" s="8" t="n">
        <v>49</v>
      </c>
      <c r="AI16" s="8" t="n">
        <v>1606</v>
      </c>
      <c r="AJ16" s="8" t="n">
        <v>64789</v>
      </c>
      <c r="AK16" s="19" t="n">
        <v>1079.8166666667</v>
      </c>
      <c r="AL16" s="8" t="n">
        <v>1079.82</v>
      </c>
      <c r="AM16" s="8" t="n">
        <v>1080</v>
      </c>
      <c r="AN16" s="18" t="n">
        <f aca="false">AJ16/60/V16</f>
        <v>13.3310699588477</v>
      </c>
      <c r="AO16" s="8" t="n">
        <v>22.18</v>
      </c>
      <c r="AP16" s="12" t="n">
        <f aca="false">IF(EF16&gt;0,Z16/EF16,0)</f>
        <v>0.711538461538462</v>
      </c>
      <c r="AQ16" s="8" t="n">
        <v>212</v>
      </c>
      <c r="AR16" s="8" t="n">
        <v>212</v>
      </c>
      <c r="AS16" s="8" t="n">
        <v>212</v>
      </c>
      <c r="AT16" s="8" t="n">
        <v>161</v>
      </c>
      <c r="AU16" s="8" t="n">
        <v>161</v>
      </c>
      <c r="AV16" s="8" t="n">
        <v>119</v>
      </c>
      <c r="AW16" s="8" t="n">
        <v>122</v>
      </c>
      <c r="AX16" s="8" t="n">
        <v>40</v>
      </c>
      <c r="AY16" s="8" t="n">
        <v>5</v>
      </c>
      <c r="AZ16" s="8" t="n">
        <v>9</v>
      </c>
      <c r="BA16" s="8" t="n">
        <f aca="false">AY16+AZ16</f>
        <v>14</v>
      </c>
      <c r="BB16" s="8" t="n">
        <v>11.14</v>
      </c>
      <c r="BC16" s="8" t="n">
        <v>31.0588</v>
      </c>
      <c r="BD16" s="19" t="n">
        <v>223.1</v>
      </c>
      <c r="BE16" s="19" t="n">
        <v>12.3965487968633</v>
      </c>
      <c r="BF16" s="19" t="n">
        <f aca="false">AQ16+BD16</f>
        <v>435.1</v>
      </c>
      <c r="BG16" s="19" t="n">
        <f aca="false">IF(AL16&gt;0,BF16/AL16*60,0)</f>
        <v>24.1762515974885</v>
      </c>
      <c r="BH16" s="8" t="n">
        <v>438</v>
      </c>
      <c r="BI16" s="8" t="n">
        <v>346</v>
      </c>
      <c r="BJ16" s="8" t="n">
        <v>176</v>
      </c>
      <c r="BK16" s="12" t="n">
        <f aca="false">BH16/(BH16+BJ16)</f>
        <v>0.713355048859935</v>
      </c>
      <c r="BL16" s="8" t="n">
        <v>91</v>
      </c>
      <c r="BM16" s="8" t="n">
        <v>91</v>
      </c>
      <c r="BN16" s="8" t="n">
        <v>68</v>
      </c>
      <c r="BO16" s="8" t="n">
        <f aca="false">BM16-BN16</f>
        <v>23</v>
      </c>
      <c r="BP16" s="8" t="n">
        <v>42</v>
      </c>
      <c r="BQ16" s="8" t="n">
        <v>30</v>
      </c>
      <c r="BR16" s="8" t="n">
        <v>26</v>
      </c>
      <c r="BS16" s="8" t="n">
        <v>18</v>
      </c>
      <c r="BT16" s="12" t="n">
        <f aca="false">BS16/(EA16+BS16)</f>
        <v>0.0217917675544794</v>
      </c>
      <c r="BU16" s="8" t="n">
        <v>263</v>
      </c>
      <c r="BV16" s="8" t="n">
        <v>420</v>
      </c>
      <c r="BW16" s="12" t="n">
        <f aca="false">IF(BU16+BV16&gt;0,BU16/(BU16+BV16),0)</f>
        <v>0.38506588579795</v>
      </c>
      <c r="BX16" s="8" t="n">
        <v>39</v>
      </c>
      <c r="BY16" s="8" t="n">
        <v>56</v>
      </c>
      <c r="BZ16" s="8" t="n">
        <v>108</v>
      </c>
      <c r="CA16" s="8" t="n">
        <v>175</v>
      </c>
      <c r="CB16" s="8" t="n">
        <v>116</v>
      </c>
      <c r="CC16" s="8" t="n">
        <v>189</v>
      </c>
      <c r="CD16" s="8" t="n">
        <v>77</v>
      </c>
      <c r="CE16" s="8" t="n">
        <v>109</v>
      </c>
      <c r="CF16" s="8" t="n">
        <v>90</v>
      </c>
      <c r="CG16" s="8" t="n">
        <v>154</v>
      </c>
      <c r="CH16" s="8" t="n">
        <v>162</v>
      </c>
      <c r="CI16" s="8" t="n">
        <v>263</v>
      </c>
      <c r="CJ16" s="8" t="n">
        <v>1</v>
      </c>
      <c r="CK16" s="8" t="n">
        <v>0</v>
      </c>
      <c r="CL16" s="8" t="n">
        <v>1</v>
      </c>
      <c r="CM16" s="8" t="n">
        <v>3</v>
      </c>
      <c r="CN16" s="8" t="n">
        <v>0</v>
      </c>
      <c r="CO16" s="8" t="n">
        <v>0</v>
      </c>
      <c r="CP16" s="8" t="n">
        <v>0</v>
      </c>
      <c r="CQ16" s="8" t="n">
        <v>0</v>
      </c>
      <c r="CR16" s="8" t="n">
        <v>1</v>
      </c>
      <c r="CS16" s="8" t="n">
        <v>1</v>
      </c>
      <c r="CT16" s="8" t="n">
        <v>1</v>
      </c>
      <c r="CU16" s="8" t="n">
        <v>2</v>
      </c>
      <c r="CV16" s="8" t="n">
        <v>0</v>
      </c>
      <c r="CW16" s="8" t="n">
        <v>11</v>
      </c>
      <c r="CX16" s="8" t="n">
        <v>0</v>
      </c>
      <c r="CY16" s="8" t="n">
        <v>0</v>
      </c>
      <c r="CZ16" s="8" t="n">
        <v>4</v>
      </c>
      <c r="DA16" s="8" t="n">
        <v>38</v>
      </c>
      <c r="DB16" s="8" t="n">
        <v>6</v>
      </c>
      <c r="DC16" s="8" t="n">
        <v>3</v>
      </c>
      <c r="DD16" s="8" t="n">
        <v>8</v>
      </c>
      <c r="DE16" s="8" t="n">
        <v>26</v>
      </c>
      <c r="DF16" s="8" t="n">
        <v>12</v>
      </c>
      <c r="DG16" s="8" t="n">
        <v>0</v>
      </c>
      <c r="DH16" s="8" t="n">
        <v>64</v>
      </c>
      <c r="DI16" s="8" t="n">
        <v>22</v>
      </c>
      <c r="DJ16" s="8" t="n">
        <v>9</v>
      </c>
      <c r="DK16" s="8" t="n">
        <v>24</v>
      </c>
      <c r="DL16" s="8" t="n">
        <v>23</v>
      </c>
      <c r="DM16" s="8" t="n">
        <v>1</v>
      </c>
      <c r="DN16" s="8" t="n">
        <v>8</v>
      </c>
      <c r="DO16" s="8" t="n">
        <v>7</v>
      </c>
      <c r="DP16" s="8" t="n">
        <v>1</v>
      </c>
      <c r="DQ16" s="8" t="n">
        <f aca="false">DJ16-DI16</f>
        <v>-13</v>
      </c>
      <c r="DR16" s="19" t="n">
        <v>-16.719</v>
      </c>
      <c r="DS16" s="8" t="n">
        <v>21</v>
      </c>
      <c r="DT16" s="8" t="n">
        <v>1</v>
      </c>
      <c r="DU16" s="8" t="n">
        <v>0</v>
      </c>
      <c r="DV16" s="8" t="n">
        <v>0</v>
      </c>
      <c r="DW16" s="8" t="n">
        <v>0</v>
      </c>
      <c r="DX16" s="8" t="n">
        <v>1073</v>
      </c>
      <c r="DY16" s="8" t="n">
        <v>1031</v>
      </c>
      <c r="DZ16" s="8" t="n">
        <v>800</v>
      </c>
      <c r="EA16" s="8" t="n">
        <v>808</v>
      </c>
      <c r="EB16" s="8" t="n">
        <v>556</v>
      </c>
      <c r="EC16" s="8" t="n">
        <v>570</v>
      </c>
      <c r="ED16" s="8" t="n">
        <v>48.32</v>
      </c>
      <c r="EE16" s="8" t="n">
        <v>48.86</v>
      </c>
      <c r="EF16" s="8" t="n">
        <v>52</v>
      </c>
      <c r="EG16" s="8" t="n">
        <v>35</v>
      </c>
      <c r="EH16" s="12" t="n">
        <f aca="false">EF16/EB16</f>
        <v>0.0935251798561151</v>
      </c>
      <c r="EI16" s="20" t="n">
        <f aca="false">1-EG16/EC16</f>
        <v>0.93859649122807</v>
      </c>
      <c r="EJ16" s="21" t="n">
        <f aca="false">EH16+EI16</f>
        <v>1.03212167108419</v>
      </c>
      <c r="EK16" s="8" t="n">
        <v>1070</v>
      </c>
      <c r="EL16" s="8" t="n">
        <v>1035</v>
      </c>
      <c r="EM16" s="8" t="n">
        <v>800</v>
      </c>
      <c r="EN16" s="8" t="n">
        <v>812</v>
      </c>
      <c r="EO16" s="8" t="n">
        <v>556</v>
      </c>
      <c r="EP16" s="8" t="n">
        <v>572</v>
      </c>
      <c r="EQ16" s="8" t="n">
        <v>52</v>
      </c>
      <c r="ER16" s="8" t="n">
        <v>34</v>
      </c>
      <c r="ES16" s="8" t="n">
        <v>496</v>
      </c>
      <c r="ET16" s="8" t="n">
        <v>520</v>
      </c>
      <c r="EU16" s="8" t="n">
        <v>167</v>
      </c>
      <c r="EV16" s="8" t="n">
        <v>206</v>
      </c>
      <c r="EW16" s="8" t="n">
        <v>25</v>
      </c>
      <c r="EX16" s="8" t="n">
        <v>20</v>
      </c>
      <c r="EY16" s="8" t="n">
        <v>85</v>
      </c>
      <c r="EZ16" s="8" t="n">
        <v>67</v>
      </c>
      <c r="FA16" s="8" t="n">
        <v>2.4</v>
      </c>
      <c r="FB16" s="8" t="n">
        <v>1.8</v>
      </c>
      <c r="FC16" s="8" t="n">
        <v>4.2</v>
      </c>
      <c r="FD16" s="19" t="n">
        <v>30</v>
      </c>
      <c r="FE16" s="18" t="n">
        <f aca="false">FD16/V16</f>
        <v>0.37037037037037</v>
      </c>
      <c r="FF16" s="8" t="n">
        <v>3.4423</v>
      </c>
      <c r="FG16" s="8" t="n">
        <v>0.68</v>
      </c>
      <c r="FH16" s="8" t="n">
        <v>-0.77</v>
      </c>
      <c r="FI16" s="8" t="n">
        <v>-0.08</v>
      </c>
      <c r="FJ16" s="8" t="n">
        <v>2</v>
      </c>
      <c r="FK16" s="8" t="n">
        <v>2</v>
      </c>
      <c r="FL16" s="8" t="n">
        <v>0</v>
      </c>
      <c r="FM16" s="8" t="n">
        <f aca="false">BL16+BS16+AH16+DT16</f>
        <v>159</v>
      </c>
      <c r="FN16" s="19" t="n">
        <f aca="false">IF(DS16&gt;0,(BL16+BR16)/DS16,0)</f>
        <v>5.57142857142857</v>
      </c>
      <c r="FO16" s="12" t="n">
        <v>0.0732919949</v>
      </c>
      <c r="FP16" s="19" t="n">
        <f aca="false">Z16-AH16/10</f>
        <v>32.1</v>
      </c>
      <c r="FQ16" s="19" t="n">
        <f aca="false">Z16+DR16/5</f>
        <v>33.6562</v>
      </c>
      <c r="FR16" s="19" t="n">
        <f aca="false">(DX16+DY16)/AL16*60</f>
        <v>116.908373617825</v>
      </c>
      <c r="FS16" s="8" t="n">
        <v>1</v>
      </c>
      <c r="FT16" s="17" t="s">
        <v>352</v>
      </c>
      <c r="FU16" s="8" t="n">
        <v>11</v>
      </c>
      <c r="FV16" s="22"/>
      <c r="FW16" s="17" t="s">
        <v>270</v>
      </c>
      <c r="FX16" s="23" t="n">
        <v>925000</v>
      </c>
      <c r="FY16" s="23" t="n">
        <v>894167</v>
      </c>
      <c r="FZ16" s="8" t="n">
        <v>106</v>
      </c>
      <c r="GA16" s="8" t="n">
        <v>18</v>
      </c>
      <c r="GB16" s="8" t="n">
        <v>25</v>
      </c>
      <c r="GC16" s="8" t="n">
        <v>43</v>
      </c>
      <c r="GD16" s="8" t="n">
        <v>8</v>
      </c>
      <c r="GE16" s="8" t="n">
        <v>55</v>
      </c>
      <c r="GF16" s="8" t="n">
        <v>151</v>
      </c>
      <c r="GG16" s="8" t="n">
        <v>1386</v>
      </c>
      <c r="GH16" s="8" t="n">
        <v>2.4</v>
      </c>
      <c r="GI16" s="8" t="n">
        <v>2.1</v>
      </c>
      <c r="GJ16" s="8" t="n">
        <v>4.5</v>
      </c>
      <c r="GK16" s="8" t="n">
        <f aca="false">Z16-AH16/10</f>
        <v>32.1</v>
      </c>
      <c r="GL16" s="22"/>
      <c r="GM16" s="22"/>
      <c r="GN16" s="22"/>
      <c r="GO16" s="22"/>
      <c r="GP16" s="22"/>
    </row>
    <row r="17" customFormat="false" ht="13.65" hidden="false" customHeight="true" outlineLevel="0" collapsed="false">
      <c r="A17" s="16" t="n">
        <v>34025</v>
      </c>
      <c r="B17" s="17" t="s">
        <v>353</v>
      </c>
      <c r="C17" s="17" t="s">
        <v>272</v>
      </c>
      <c r="D17" s="17" t="s">
        <v>262</v>
      </c>
      <c r="E17" s="17" t="s">
        <v>262</v>
      </c>
      <c r="F17" s="8" t="n">
        <v>72</v>
      </c>
      <c r="G17" s="8" t="n">
        <v>203</v>
      </c>
      <c r="H17" s="8" t="n">
        <v>2013</v>
      </c>
      <c r="I17" s="8" t="n">
        <v>6</v>
      </c>
      <c r="J17" s="8" t="n">
        <v>166</v>
      </c>
      <c r="K17" s="17" t="s">
        <v>263</v>
      </c>
      <c r="L17" s="8" t="n">
        <v>2015</v>
      </c>
      <c r="M17" s="8" t="n">
        <v>24</v>
      </c>
      <c r="N17" s="8" t="n">
        <v>3</v>
      </c>
      <c r="O17" s="8" t="n">
        <v>8476409</v>
      </c>
      <c r="P17" s="17" t="s">
        <v>354</v>
      </c>
      <c r="Q17" s="17" t="s">
        <v>355</v>
      </c>
      <c r="R17" s="17" t="s">
        <v>356</v>
      </c>
      <c r="S17" s="17" t="s">
        <v>357</v>
      </c>
      <c r="T17" s="17" t="s">
        <v>313</v>
      </c>
      <c r="U17" s="17" t="s">
        <v>344</v>
      </c>
      <c r="V17" s="8" t="n">
        <v>21</v>
      </c>
      <c r="W17" s="8" t="n">
        <v>0</v>
      </c>
      <c r="X17" s="8" t="n">
        <v>3</v>
      </c>
      <c r="Y17" s="8" t="n">
        <v>2</v>
      </c>
      <c r="Z17" s="8" t="n">
        <v>3</v>
      </c>
      <c r="AA17" s="8" t="n">
        <v>25</v>
      </c>
      <c r="AB17" s="8" t="n">
        <v>82</v>
      </c>
      <c r="AC17" s="18" t="n">
        <f aca="false">Z17/V17</f>
        <v>0.142857142857143</v>
      </c>
      <c r="AD17" s="19" t="n">
        <f aca="false">IF(FZ17&gt;V17,Z17-V17*(GC17-Z17)/(FZ17-V17),0)</f>
        <v>-3.33333333333333</v>
      </c>
      <c r="AE17" s="19" t="n">
        <v>0.868</v>
      </c>
      <c r="AF17" s="8" t="n">
        <v>-2</v>
      </c>
      <c r="AG17" s="8" t="n">
        <v>-4</v>
      </c>
      <c r="AH17" s="8" t="n">
        <v>4</v>
      </c>
      <c r="AI17" s="8" t="n">
        <v>317</v>
      </c>
      <c r="AJ17" s="8" t="n">
        <v>14787</v>
      </c>
      <c r="AK17" s="19" t="n">
        <v>246.45</v>
      </c>
      <c r="AL17" s="8" t="n">
        <v>246.45</v>
      </c>
      <c r="AM17" s="8" t="n">
        <v>246</v>
      </c>
      <c r="AN17" s="18" t="n">
        <f aca="false">AJ17/60/V17</f>
        <v>11.7357142857143</v>
      </c>
      <c r="AO17" s="8" t="n">
        <v>19.57</v>
      </c>
      <c r="AP17" s="12" t="n">
        <f aca="false">IF(EF17&gt;0,Z17/EF17,0)</f>
        <v>0.375</v>
      </c>
      <c r="AQ17" s="8" t="n">
        <v>31</v>
      </c>
      <c r="AR17" s="8" t="n">
        <v>31</v>
      </c>
      <c r="AS17" s="8" t="n">
        <v>31</v>
      </c>
      <c r="AT17" s="8" t="n">
        <v>20</v>
      </c>
      <c r="AU17" s="8" t="n">
        <v>20</v>
      </c>
      <c r="AV17" s="8" t="n">
        <v>15</v>
      </c>
      <c r="AW17" s="8" t="n">
        <v>17</v>
      </c>
      <c r="AX17" s="8" t="n">
        <v>8</v>
      </c>
      <c r="AY17" s="8" t="n">
        <v>1</v>
      </c>
      <c r="AZ17" s="8" t="n">
        <v>2</v>
      </c>
      <c r="BA17" s="8" t="n">
        <f aca="false">AY17+AZ17</f>
        <v>3</v>
      </c>
      <c r="BB17" s="8" t="n">
        <v>1.33</v>
      </c>
      <c r="BC17" s="8" t="n">
        <v>35.4</v>
      </c>
      <c r="BD17" s="19" t="n">
        <v>43.5</v>
      </c>
      <c r="BE17" s="19" t="n">
        <v>10.5903834449178</v>
      </c>
      <c r="BF17" s="19" t="n">
        <f aca="false">AQ17+BD17</f>
        <v>74.5</v>
      </c>
      <c r="BG17" s="19" t="n">
        <f aca="false">IF(AL17&gt;0,BF17/AL17*60,0)</f>
        <v>18.1375532562386</v>
      </c>
      <c r="BH17" s="8" t="n">
        <v>60</v>
      </c>
      <c r="BI17" s="8" t="n">
        <v>79</v>
      </c>
      <c r="BJ17" s="8" t="n">
        <v>74</v>
      </c>
      <c r="BK17" s="12" t="n">
        <f aca="false">BH17/(BH17+BJ17)</f>
        <v>0.447761194029851</v>
      </c>
      <c r="BL17" s="8" t="n">
        <v>32</v>
      </c>
      <c r="BM17" s="8" t="n">
        <v>32</v>
      </c>
      <c r="BN17" s="8" t="n">
        <v>18</v>
      </c>
      <c r="BO17" s="8" t="n">
        <f aca="false">BM17-BN17</f>
        <v>14</v>
      </c>
      <c r="BP17" s="8" t="n">
        <v>5</v>
      </c>
      <c r="BQ17" s="8" t="n">
        <v>6</v>
      </c>
      <c r="BR17" s="8" t="n">
        <v>5</v>
      </c>
      <c r="BS17" s="8" t="n">
        <v>9</v>
      </c>
      <c r="BT17" s="12" t="n">
        <f aca="false">BS17/(EA17+BS17)</f>
        <v>0.037037037037037</v>
      </c>
      <c r="BU17" s="8" t="n">
        <v>40</v>
      </c>
      <c r="BV17" s="8" t="n">
        <v>63</v>
      </c>
      <c r="BW17" s="12" t="n">
        <f aca="false">IF(BU17+BV17&gt;0,BU17/(BU17+BV17),0)</f>
        <v>0.388349514563107</v>
      </c>
      <c r="BX17" s="8" t="n">
        <v>13</v>
      </c>
      <c r="BY17" s="8" t="n">
        <v>25</v>
      </c>
      <c r="BZ17" s="8" t="n">
        <v>16</v>
      </c>
      <c r="CA17" s="8" t="n">
        <v>17</v>
      </c>
      <c r="CB17" s="8" t="n">
        <v>11</v>
      </c>
      <c r="CC17" s="8" t="n">
        <v>21</v>
      </c>
      <c r="CD17" s="8" t="n">
        <v>17</v>
      </c>
      <c r="CE17" s="8" t="n">
        <v>16</v>
      </c>
      <c r="CF17" s="8" t="n">
        <v>16</v>
      </c>
      <c r="CG17" s="8" t="n">
        <v>26</v>
      </c>
      <c r="CH17" s="8" t="n">
        <v>14</v>
      </c>
      <c r="CI17" s="8" t="n">
        <v>34</v>
      </c>
      <c r="CJ17" s="8" t="n">
        <v>0</v>
      </c>
      <c r="CK17" s="8" t="n">
        <v>0</v>
      </c>
      <c r="CL17" s="8" t="n">
        <v>0</v>
      </c>
      <c r="CM17" s="8" t="n">
        <v>0</v>
      </c>
      <c r="CN17" s="8" t="n">
        <v>0</v>
      </c>
      <c r="CO17" s="8" t="n">
        <v>0</v>
      </c>
      <c r="CP17" s="8" t="n">
        <v>0</v>
      </c>
      <c r="CQ17" s="8" t="n">
        <v>0</v>
      </c>
      <c r="CR17" s="8" t="n">
        <v>0</v>
      </c>
      <c r="CS17" s="8" t="n">
        <v>0</v>
      </c>
      <c r="CT17" s="8" t="n">
        <v>0</v>
      </c>
      <c r="CU17" s="8" t="n">
        <v>0</v>
      </c>
      <c r="CV17" s="8" t="n">
        <v>0</v>
      </c>
      <c r="CW17" s="8" t="n">
        <v>0</v>
      </c>
      <c r="CX17" s="8" t="n">
        <v>0</v>
      </c>
      <c r="CY17" s="8" t="n">
        <v>0</v>
      </c>
      <c r="CZ17" s="8" t="n">
        <v>0</v>
      </c>
      <c r="DA17" s="8" t="n">
        <v>5</v>
      </c>
      <c r="DB17" s="8" t="n">
        <v>1</v>
      </c>
      <c r="DC17" s="8" t="n">
        <v>1</v>
      </c>
      <c r="DD17" s="8" t="n">
        <v>0</v>
      </c>
      <c r="DE17" s="8" t="n">
        <v>0</v>
      </c>
      <c r="DF17" s="8" t="n">
        <v>0</v>
      </c>
      <c r="DG17" s="8" t="n">
        <v>1</v>
      </c>
      <c r="DH17" s="8" t="n">
        <v>12</v>
      </c>
      <c r="DI17" s="8" t="n">
        <v>2</v>
      </c>
      <c r="DJ17" s="8" t="n">
        <v>1</v>
      </c>
      <c r="DK17" s="8" t="n">
        <v>2</v>
      </c>
      <c r="DL17" s="8" t="n">
        <v>2</v>
      </c>
      <c r="DM17" s="8" t="n">
        <v>0</v>
      </c>
      <c r="DN17" s="8" t="n">
        <v>1</v>
      </c>
      <c r="DO17" s="8" t="n">
        <v>1</v>
      </c>
      <c r="DP17" s="8" t="n">
        <v>0</v>
      </c>
      <c r="DQ17" s="8" t="n">
        <f aca="false">DJ17-DI17</f>
        <v>-1</v>
      </c>
      <c r="DR17" s="19" t="n">
        <v>-2.279</v>
      </c>
      <c r="DS17" s="8" t="n">
        <v>2</v>
      </c>
      <c r="DT17" s="8" t="n">
        <v>0</v>
      </c>
      <c r="DU17" s="8" t="n">
        <v>0</v>
      </c>
      <c r="DV17" s="8" t="n">
        <v>0</v>
      </c>
      <c r="DW17" s="8" t="n">
        <v>0</v>
      </c>
      <c r="DX17" s="8" t="n">
        <v>179</v>
      </c>
      <c r="DY17" s="8" t="n">
        <v>297</v>
      </c>
      <c r="DZ17" s="8" t="n">
        <v>134</v>
      </c>
      <c r="EA17" s="8" t="n">
        <v>234</v>
      </c>
      <c r="EB17" s="8" t="n">
        <v>109</v>
      </c>
      <c r="EC17" s="8" t="n">
        <v>165</v>
      </c>
      <c r="ED17" s="8" t="n">
        <v>7.41</v>
      </c>
      <c r="EE17" s="8" t="n">
        <v>13.05</v>
      </c>
      <c r="EF17" s="8" t="n">
        <v>8</v>
      </c>
      <c r="EG17" s="8" t="n">
        <v>10</v>
      </c>
      <c r="EH17" s="12" t="n">
        <f aca="false">EF17/EB17</f>
        <v>0.073394495412844</v>
      </c>
      <c r="EI17" s="20" t="n">
        <f aca="false">1-EG17/EC17</f>
        <v>0.939393939393939</v>
      </c>
      <c r="EJ17" s="21" t="n">
        <f aca="false">EH17+EI17</f>
        <v>1.01278843480678</v>
      </c>
      <c r="EK17" s="8" t="n">
        <v>180</v>
      </c>
      <c r="EL17" s="8" t="n">
        <v>296</v>
      </c>
      <c r="EM17" s="8" t="n">
        <v>136</v>
      </c>
      <c r="EN17" s="8" t="n">
        <v>233</v>
      </c>
      <c r="EO17" s="8" t="n">
        <v>111</v>
      </c>
      <c r="EP17" s="8" t="n">
        <v>165</v>
      </c>
      <c r="EQ17" s="8" t="n">
        <v>8</v>
      </c>
      <c r="ER17" s="8" t="n">
        <v>10</v>
      </c>
      <c r="ES17" s="8" t="n">
        <v>92</v>
      </c>
      <c r="ET17" s="8" t="n">
        <v>144</v>
      </c>
      <c r="EU17" s="8" t="n">
        <v>38</v>
      </c>
      <c r="EV17" s="8" t="n">
        <v>58</v>
      </c>
      <c r="EW17" s="8" t="n">
        <v>4</v>
      </c>
      <c r="EX17" s="8" t="n">
        <v>5</v>
      </c>
      <c r="EY17" s="8" t="n">
        <v>15</v>
      </c>
      <c r="EZ17" s="8" t="n">
        <v>13</v>
      </c>
      <c r="FA17" s="8" t="n">
        <v>-0.4</v>
      </c>
      <c r="FB17" s="8" t="n">
        <v>0.1</v>
      </c>
      <c r="FC17" s="8" t="n">
        <v>-0.2</v>
      </c>
      <c r="FD17" s="19" t="n">
        <v>-1.9</v>
      </c>
      <c r="FE17" s="18" t="n">
        <f aca="false">FD17/V17</f>
        <v>-0.0904761904761905</v>
      </c>
      <c r="FF17" s="8" t="n">
        <v>0.0193</v>
      </c>
      <c r="FG17" s="8" t="n">
        <v>-0.04</v>
      </c>
      <c r="FH17" s="8" t="n">
        <v>-0.02</v>
      </c>
      <c r="FI17" s="8" t="n">
        <v>-0.07</v>
      </c>
      <c r="FJ17" s="22"/>
      <c r="FK17" s="22"/>
      <c r="FL17" s="22"/>
      <c r="FM17" s="8" t="n">
        <f aca="false">BL17+BS17+AH17+DT17</f>
        <v>45</v>
      </c>
      <c r="FN17" s="19" t="n">
        <f aca="false">IF(DS17&gt;0,(BL17+BR17)/DS17,0)</f>
        <v>18.5</v>
      </c>
      <c r="FO17" s="12" t="n">
        <v>0</v>
      </c>
      <c r="FP17" s="19" t="n">
        <f aca="false">Z17-AH17/10</f>
        <v>2.6</v>
      </c>
      <c r="FQ17" s="19" t="n">
        <f aca="false">Z17+DR17/5</f>
        <v>2.5442</v>
      </c>
      <c r="FR17" s="19" t="n">
        <f aca="false">(DX17+DY17)/AL17*60</f>
        <v>115.885575167377</v>
      </c>
      <c r="FS17" s="8" t="n">
        <v>19</v>
      </c>
      <c r="FT17" s="17" t="s">
        <v>358</v>
      </c>
      <c r="FU17" s="8" t="n">
        <v>307</v>
      </c>
      <c r="FV17" s="22"/>
      <c r="FW17" s="17" t="s">
        <v>270</v>
      </c>
      <c r="FX17" s="23" t="n">
        <v>650000</v>
      </c>
      <c r="FY17" s="23" t="n">
        <v>612500</v>
      </c>
      <c r="FZ17" s="8" t="n">
        <v>84</v>
      </c>
      <c r="GA17" s="8" t="n">
        <v>6</v>
      </c>
      <c r="GB17" s="8" t="n">
        <v>16</v>
      </c>
      <c r="GC17" s="8" t="n">
        <v>22</v>
      </c>
      <c r="GD17" s="8" t="n">
        <v>-4</v>
      </c>
      <c r="GE17" s="8" t="n">
        <v>12</v>
      </c>
      <c r="GF17" s="8" t="n">
        <v>102</v>
      </c>
      <c r="GG17" s="8" t="n">
        <v>1046</v>
      </c>
      <c r="GH17" s="8" t="n">
        <v>0.2</v>
      </c>
      <c r="GI17" s="8" t="n">
        <v>0.8</v>
      </c>
      <c r="GJ17" s="8" t="n">
        <v>1</v>
      </c>
      <c r="GK17" s="8" t="n">
        <f aca="false">Z17-AH17/10</f>
        <v>2.6</v>
      </c>
      <c r="GL17" s="22"/>
      <c r="GM17" s="22"/>
      <c r="GN17" s="22"/>
      <c r="GO17" s="22"/>
      <c r="GP17" s="22"/>
    </row>
    <row r="18" customFormat="false" ht="13.65" hidden="false" customHeight="true" outlineLevel="0" collapsed="false">
      <c r="A18" s="16" t="n">
        <v>31984</v>
      </c>
      <c r="B18" s="17" t="s">
        <v>359</v>
      </c>
      <c r="C18" s="17" t="s">
        <v>360</v>
      </c>
      <c r="D18" s="17" t="s">
        <v>283</v>
      </c>
      <c r="E18" s="17" t="s">
        <v>283</v>
      </c>
      <c r="F18" s="8" t="n">
        <v>73</v>
      </c>
      <c r="G18" s="8" t="n">
        <v>208</v>
      </c>
      <c r="H18" s="8" t="n">
        <v>2007</v>
      </c>
      <c r="I18" s="8" t="n">
        <v>4</v>
      </c>
      <c r="J18" s="8" t="n">
        <v>95</v>
      </c>
      <c r="K18" s="17" t="s">
        <v>263</v>
      </c>
      <c r="L18" s="8" t="n">
        <v>2009</v>
      </c>
      <c r="M18" s="8" t="n">
        <v>30</v>
      </c>
      <c r="N18" s="8" t="n">
        <v>9</v>
      </c>
      <c r="O18" s="8" t="n">
        <v>8474166</v>
      </c>
      <c r="P18" s="17" t="s">
        <v>361</v>
      </c>
      <c r="Q18" s="17" t="s">
        <v>362</v>
      </c>
      <c r="R18" s="17" t="s">
        <v>363</v>
      </c>
      <c r="S18" s="17" t="s">
        <v>364</v>
      </c>
      <c r="T18" s="17" t="s">
        <v>278</v>
      </c>
      <c r="U18" s="17" t="s">
        <v>351</v>
      </c>
      <c r="V18" s="8" t="n">
        <v>77</v>
      </c>
      <c r="W18" s="8" t="n">
        <v>9</v>
      </c>
      <c r="X18" s="8" t="n">
        <v>16</v>
      </c>
      <c r="Y18" s="8" t="n">
        <v>10</v>
      </c>
      <c r="Z18" s="8" t="n">
        <v>25</v>
      </c>
      <c r="AA18" s="8" t="n">
        <v>10</v>
      </c>
      <c r="AB18" s="8" t="n">
        <v>67</v>
      </c>
      <c r="AC18" s="18" t="n">
        <f aca="false">Z18/V18</f>
        <v>0.324675324675325</v>
      </c>
      <c r="AD18" s="19" t="n">
        <f aca="false">IF(FZ18&gt;V18,Z18-V18*(GC18-Z18)/(FZ18-V18),0)</f>
        <v>-2.01431980906921</v>
      </c>
      <c r="AE18" s="19" t="n">
        <v>9.228</v>
      </c>
      <c r="AF18" s="8" t="n">
        <v>3</v>
      </c>
      <c r="AG18" s="8" t="n">
        <v>-9</v>
      </c>
      <c r="AH18" s="8" t="n">
        <v>34</v>
      </c>
      <c r="AI18" s="8" t="n">
        <v>2182</v>
      </c>
      <c r="AJ18" s="8" t="n">
        <v>105625</v>
      </c>
      <c r="AK18" s="19" t="n">
        <v>1760.4166666667</v>
      </c>
      <c r="AL18" s="8" t="n">
        <v>1759.73</v>
      </c>
      <c r="AM18" s="8" t="n">
        <v>1760</v>
      </c>
      <c r="AN18" s="18" t="n">
        <f aca="false">AJ18/60/V18</f>
        <v>22.8625541125541</v>
      </c>
      <c r="AO18" s="8" t="n">
        <v>37.76</v>
      </c>
      <c r="AP18" s="12" t="n">
        <f aca="false">IF(EF18&gt;0,Z18/EF18,0)</f>
        <v>0.32051282051282</v>
      </c>
      <c r="AQ18" s="8" t="n">
        <v>229</v>
      </c>
      <c r="AR18" s="8" t="n">
        <v>229</v>
      </c>
      <c r="AS18" s="8" t="n">
        <v>229</v>
      </c>
      <c r="AT18" s="8" t="n">
        <v>153</v>
      </c>
      <c r="AU18" s="8" t="n">
        <v>153</v>
      </c>
      <c r="AV18" s="8" t="n">
        <v>111</v>
      </c>
      <c r="AW18" s="8" t="n">
        <v>68</v>
      </c>
      <c r="AX18" s="8" t="n">
        <v>11</v>
      </c>
      <c r="AY18" s="8" t="n">
        <v>4</v>
      </c>
      <c r="AZ18" s="8" t="n">
        <v>8</v>
      </c>
      <c r="BA18" s="8" t="n">
        <f aca="false">AY18+AZ18</f>
        <v>12</v>
      </c>
      <c r="BB18" s="8" t="n">
        <v>5.83</v>
      </c>
      <c r="BC18" s="8" t="n">
        <v>56.3153</v>
      </c>
      <c r="BD18" s="19" t="n">
        <v>168.6</v>
      </c>
      <c r="BE18" s="19" t="n">
        <v>5.74636686390522</v>
      </c>
      <c r="BF18" s="19" t="n">
        <f aca="false">AQ18+BD18</f>
        <v>397.6</v>
      </c>
      <c r="BG18" s="19" t="n">
        <f aca="false">IF(AL18&gt;0,BF18/AL18*60,0)</f>
        <v>13.5566251640877</v>
      </c>
      <c r="BH18" s="8" t="n">
        <v>591</v>
      </c>
      <c r="BI18" s="8" t="n">
        <v>477</v>
      </c>
      <c r="BJ18" s="8" t="n">
        <v>581</v>
      </c>
      <c r="BK18" s="12" t="n">
        <f aca="false">BH18/(BH18+BJ18)</f>
        <v>0.504266211604096</v>
      </c>
      <c r="BL18" s="8" t="n">
        <v>100</v>
      </c>
      <c r="BM18" s="8" t="n">
        <v>100</v>
      </c>
      <c r="BN18" s="8" t="n">
        <v>136</v>
      </c>
      <c r="BO18" s="8" t="n">
        <f aca="false">BM18-BN18</f>
        <v>-36</v>
      </c>
      <c r="BP18" s="8" t="n">
        <v>42</v>
      </c>
      <c r="BQ18" s="8" t="n">
        <v>81</v>
      </c>
      <c r="BR18" s="8" t="n">
        <v>11</v>
      </c>
      <c r="BS18" s="8" t="n">
        <v>206</v>
      </c>
      <c r="BT18" s="12" t="n">
        <f aca="false">BS18/(EA18+BS18)</f>
        <v>0.134552580013063</v>
      </c>
      <c r="BU18" s="8" t="n">
        <v>0</v>
      </c>
      <c r="BV18" s="8" t="n">
        <v>1</v>
      </c>
      <c r="BW18" s="12" t="n">
        <f aca="false">IF(BU18+BV18&gt;0,BU18/(BU18+BV18),0)</f>
        <v>0</v>
      </c>
      <c r="BX18" s="8" t="n">
        <v>0</v>
      </c>
      <c r="BY18" s="8" t="n">
        <v>1</v>
      </c>
      <c r="BZ18" s="8" t="n">
        <v>0</v>
      </c>
      <c r="CA18" s="8" t="n">
        <v>0</v>
      </c>
      <c r="CB18" s="8" t="n">
        <v>0</v>
      </c>
      <c r="CC18" s="8" t="n">
        <v>0</v>
      </c>
      <c r="CD18" s="8" t="n">
        <v>0</v>
      </c>
      <c r="CE18" s="8" t="n">
        <v>1</v>
      </c>
      <c r="CF18" s="8" t="n">
        <v>0</v>
      </c>
      <c r="CG18" s="8" t="n">
        <v>0</v>
      </c>
      <c r="CH18" s="8" t="n">
        <v>0</v>
      </c>
      <c r="CI18" s="8" t="n">
        <v>1</v>
      </c>
      <c r="CJ18" s="8" t="n">
        <v>0</v>
      </c>
      <c r="CK18" s="8" t="n">
        <v>0</v>
      </c>
      <c r="CL18" s="8" t="n">
        <v>2</v>
      </c>
      <c r="CM18" s="8" t="n">
        <v>0</v>
      </c>
      <c r="CN18" s="8" t="n">
        <v>0</v>
      </c>
      <c r="CO18" s="8" t="n">
        <v>0</v>
      </c>
      <c r="CP18" s="8" t="n">
        <v>0</v>
      </c>
      <c r="CQ18" s="8" t="n">
        <v>1</v>
      </c>
      <c r="CR18" s="8" t="n">
        <v>0</v>
      </c>
      <c r="CS18" s="8" t="n">
        <v>5</v>
      </c>
      <c r="CT18" s="8" t="n">
        <v>1</v>
      </c>
      <c r="CU18" s="8" t="n">
        <v>0</v>
      </c>
      <c r="CV18" s="8" t="n">
        <v>0</v>
      </c>
      <c r="CW18" s="8" t="n">
        <v>2</v>
      </c>
      <c r="CX18" s="8" t="n">
        <v>0</v>
      </c>
      <c r="CY18" s="8" t="n">
        <v>1</v>
      </c>
      <c r="CZ18" s="8" t="n">
        <v>4</v>
      </c>
      <c r="DA18" s="8" t="n">
        <v>37</v>
      </c>
      <c r="DB18" s="8" t="n">
        <v>3</v>
      </c>
      <c r="DC18" s="8" t="n">
        <v>0</v>
      </c>
      <c r="DD18" s="8" t="n">
        <v>39</v>
      </c>
      <c r="DE18" s="8" t="n">
        <v>9</v>
      </c>
      <c r="DF18" s="8" t="n">
        <v>1</v>
      </c>
      <c r="DG18" s="8" t="n">
        <v>0</v>
      </c>
      <c r="DH18" s="8" t="n">
        <v>59</v>
      </c>
      <c r="DI18" s="8" t="n">
        <v>17</v>
      </c>
      <c r="DJ18" s="8" t="n">
        <v>3</v>
      </c>
      <c r="DK18" s="8" t="n">
        <v>17</v>
      </c>
      <c r="DL18" s="8" t="n">
        <v>17</v>
      </c>
      <c r="DM18" s="8" t="n">
        <v>0</v>
      </c>
      <c r="DN18" s="8" t="n">
        <v>3</v>
      </c>
      <c r="DO18" s="8" t="n">
        <v>3</v>
      </c>
      <c r="DP18" s="8" t="n">
        <v>0</v>
      </c>
      <c r="DQ18" s="8" t="n">
        <f aca="false">DJ18-DI18</f>
        <v>-14</v>
      </c>
      <c r="DR18" s="19" t="n">
        <v>-4.939</v>
      </c>
      <c r="DS18" s="8" t="n">
        <v>17</v>
      </c>
      <c r="DT18" s="8" t="n">
        <v>0</v>
      </c>
      <c r="DU18" s="8" t="n">
        <v>0</v>
      </c>
      <c r="DV18" s="8" t="n">
        <v>0</v>
      </c>
      <c r="DW18" s="8" t="n">
        <v>0</v>
      </c>
      <c r="DX18" s="8" t="n">
        <v>1590</v>
      </c>
      <c r="DY18" s="8" t="n">
        <v>1827</v>
      </c>
      <c r="DZ18" s="8" t="n">
        <v>1173</v>
      </c>
      <c r="EA18" s="8" t="n">
        <v>1325</v>
      </c>
      <c r="EB18" s="8" t="n">
        <v>833</v>
      </c>
      <c r="EC18" s="8" t="n">
        <v>937</v>
      </c>
      <c r="ED18" s="8" t="n">
        <v>78.15</v>
      </c>
      <c r="EE18" s="8" t="n">
        <v>89.99</v>
      </c>
      <c r="EF18" s="8" t="n">
        <v>78</v>
      </c>
      <c r="EG18" s="8" t="n">
        <v>76</v>
      </c>
      <c r="EH18" s="12" t="n">
        <f aca="false">EF18/EB18</f>
        <v>0.0936374549819928</v>
      </c>
      <c r="EI18" s="20" t="n">
        <f aca="false">1-EG18/EC18</f>
        <v>0.91889007470651</v>
      </c>
      <c r="EJ18" s="21" t="n">
        <f aca="false">EH18+EI18</f>
        <v>1.0125275296885</v>
      </c>
      <c r="EK18" s="8" t="n">
        <v>1600</v>
      </c>
      <c r="EL18" s="8" t="n">
        <v>1825</v>
      </c>
      <c r="EM18" s="8" t="n">
        <v>1182</v>
      </c>
      <c r="EN18" s="8" t="n">
        <v>1323</v>
      </c>
      <c r="EO18" s="8" t="n">
        <v>844</v>
      </c>
      <c r="EP18" s="8" t="n">
        <v>935</v>
      </c>
      <c r="EQ18" s="8" t="n">
        <v>81</v>
      </c>
      <c r="ER18" s="8" t="n">
        <v>76</v>
      </c>
      <c r="ES18" s="8" t="n">
        <v>756</v>
      </c>
      <c r="ET18" s="8" t="n">
        <v>939</v>
      </c>
      <c r="EU18" s="8" t="n">
        <v>292</v>
      </c>
      <c r="EV18" s="8" t="n">
        <v>326</v>
      </c>
      <c r="EW18" s="8" t="n">
        <v>49</v>
      </c>
      <c r="EX18" s="8" t="n">
        <v>34</v>
      </c>
      <c r="EY18" s="8" t="n">
        <v>109</v>
      </c>
      <c r="EZ18" s="8" t="n">
        <v>90</v>
      </c>
      <c r="FA18" s="8" t="n">
        <v>1.3</v>
      </c>
      <c r="FB18" s="8" t="n">
        <v>4.6</v>
      </c>
      <c r="FC18" s="8" t="n">
        <v>5.9</v>
      </c>
      <c r="FD18" s="19" t="n">
        <v>24.21</v>
      </c>
      <c r="FE18" s="18" t="n">
        <f aca="false">FD18/V18</f>
        <v>0.314415584415584</v>
      </c>
      <c r="FF18" s="8" t="n">
        <v>2.9407</v>
      </c>
      <c r="FG18" s="8" t="n">
        <v>-0.66</v>
      </c>
      <c r="FH18" s="8" t="n">
        <v>-0.38</v>
      </c>
      <c r="FI18" s="8" t="n">
        <v>-1.04</v>
      </c>
      <c r="FJ18" s="22"/>
      <c r="FK18" s="22"/>
      <c r="FL18" s="22"/>
      <c r="FM18" s="8" t="n">
        <f aca="false">BL18+BS18+AH18+DT18</f>
        <v>340</v>
      </c>
      <c r="FN18" s="19" t="n">
        <f aca="false">IF(DS18&gt;0,(BL18+BR18)/DS18,0)</f>
        <v>6.52941176470588</v>
      </c>
      <c r="FO18" s="12" t="n">
        <v>0.0420369105</v>
      </c>
      <c r="FP18" s="19" t="n">
        <f aca="false">Z18-AH18/10</f>
        <v>21.6</v>
      </c>
      <c r="FQ18" s="19" t="n">
        <f aca="false">Z18+DR18/5</f>
        <v>24.0122</v>
      </c>
      <c r="FR18" s="19" t="n">
        <f aca="false">(DX18+DY18)/AL18*60</f>
        <v>116.506509521347</v>
      </c>
      <c r="FS18" s="8" t="n">
        <v>6</v>
      </c>
      <c r="FT18" s="17" t="s">
        <v>307</v>
      </c>
      <c r="FU18" s="8" t="n">
        <v>293</v>
      </c>
      <c r="FV18" s="17" t="s">
        <v>255</v>
      </c>
      <c r="FW18" s="17" t="s">
        <v>280</v>
      </c>
      <c r="FX18" s="23" t="n">
        <v>4000000</v>
      </c>
      <c r="FY18" s="23" t="n">
        <v>4000000</v>
      </c>
      <c r="FZ18" s="8" t="n">
        <v>496</v>
      </c>
      <c r="GA18" s="8" t="n">
        <v>57</v>
      </c>
      <c r="GB18" s="8" t="n">
        <v>115</v>
      </c>
      <c r="GC18" s="8" t="n">
        <v>172</v>
      </c>
      <c r="GD18" s="8" t="n">
        <v>34</v>
      </c>
      <c r="GE18" s="8" t="n">
        <v>160</v>
      </c>
      <c r="GF18" s="8" t="n">
        <v>749</v>
      </c>
      <c r="GG18" s="8" t="n">
        <v>9419</v>
      </c>
      <c r="GH18" s="8" t="n">
        <v>13.6</v>
      </c>
      <c r="GI18" s="8" t="n">
        <v>26.8</v>
      </c>
      <c r="GJ18" s="8" t="n">
        <v>40.5</v>
      </c>
      <c r="GK18" s="8" t="n">
        <f aca="false">Z18-AH18/10</f>
        <v>21.6</v>
      </c>
      <c r="GL18" s="22"/>
      <c r="GM18" s="22"/>
      <c r="GN18" s="22"/>
      <c r="GO18" s="22"/>
      <c r="GP18" s="22"/>
    </row>
    <row r="19" customFormat="false" ht="13.65" hidden="false" customHeight="true" outlineLevel="0" collapsed="false">
      <c r="A19" s="16" t="n">
        <v>34944</v>
      </c>
      <c r="B19" s="17" t="s">
        <v>365</v>
      </c>
      <c r="C19" s="22"/>
      <c r="D19" s="17" t="s">
        <v>366</v>
      </c>
      <c r="E19" s="17" t="s">
        <v>366</v>
      </c>
      <c r="F19" s="8" t="n">
        <v>75</v>
      </c>
      <c r="G19" s="8" t="n">
        <v>213</v>
      </c>
      <c r="H19" s="8" t="n">
        <v>2013</v>
      </c>
      <c r="I19" s="8" t="n">
        <v>1</v>
      </c>
      <c r="J19" s="8" t="n">
        <v>2</v>
      </c>
      <c r="K19" s="17" t="s">
        <v>263</v>
      </c>
      <c r="L19" s="8" t="n">
        <v>2013</v>
      </c>
      <c r="M19" s="8" t="n">
        <v>22</v>
      </c>
      <c r="N19" s="8" t="n">
        <v>5</v>
      </c>
      <c r="O19" s="8" t="n">
        <v>8477493</v>
      </c>
      <c r="P19" s="17" t="s">
        <v>367</v>
      </c>
      <c r="Q19" s="17" t="s">
        <v>368</v>
      </c>
      <c r="R19" s="17" t="s">
        <v>369</v>
      </c>
      <c r="S19" s="17" t="s">
        <v>370</v>
      </c>
      <c r="T19" s="17" t="s">
        <v>313</v>
      </c>
      <c r="U19" s="17" t="s">
        <v>279</v>
      </c>
      <c r="V19" s="8" t="n">
        <v>79</v>
      </c>
      <c r="W19" s="8" t="n">
        <v>27</v>
      </c>
      <c r="X19" s="8" t="n">
        <v>51</v>
      </c>
      <c r="Y19" s="8" t="n">
        <v>27</v>
      </c>
      <c r="Z19" s="8" t="n">
        <v>78</v>
      </c>
      <c r="AA19" s="8" t="n">
        <v>1</v>
      </c>
      <c r="AB19" s="8" t="n">
        <v>0</v>
      </c>
      <c r="AC19" s="18" t="n">
        <f aca="false">Z19/V19</f>
        <v>0.987341772151899</v>
      </c>
      <c r="AD19" s="19" t="n">
        <f aca="false">IF(FZ19&gt;V19,Z19-V19*(GC19-Z19)/(FZ19-V19),0)</f>
        <v>24.3928571428571</v>
      </c>
      <c r="AE19" s="19" t="n">
        <v>28.34</v>
      </c>
      <c r="AF19" s="8" t="n">
        <v>9</v>
      </c>
      <c r="AG19" s="8" t="n">
        <v>7.7</v>
      </c>
      <c r="AH19" s="8" t="n">
        <v>14</v>
      </c>
      <c r="AI19" s="8" t="n">
        <v>2155</v>
      </c>
      <c r="AJ19" s="8" t="n">
        <v>104612</v>
      </c>
      <c r="AK19" s="19" t="n">
        <v>1743.5333333333</v>
      </c>
      <c r="AL19" s="8" t="n">
        <v>1743.53</v>
      </c>
      <c r="AM19" s="8" t="n">
        <v>1744</v>
      </c>
      <c r="AN19" s="18" t="n">
        <f aca="false">AJ19/60/V19</f>
        <v>22.0700421940928</v>
      </c>
      <c r="AO19" s="8" t="n">
        <v>36.43</v>
      </c>
      <c r="AP19" s="12" t="n">
        <f aca="false">IF(EF19&gt;0,Z19/EF19,0)</f>
        <v>0.666666666666667</v>
      </c>
      <c r="AQ19" s="8" t="n">
        <v>376</v>
      </c>
      <c r="AR19" s="8" t="n">
        <v>376</v>
      </c>
      <c r="AS19" s="8" t="n">
        <v>376</v>
      </c>
      <c r="AT19" s="8" t="n">
        <v>319</v>
      </c>
      <c r="AU19" s="8" t="n">
        <v>319</v>
      </c>
      <c r="AV19" s="8" t="n">
        <v>256</v>
      </c>
      <c r="AW19" s="8" t="n">
        <v>248</v>
      </c>
      <c r="AX19" s="8" t="n">
        <v>106</v>
      </c>
      <c r="AY19" s="8" t="n">
        <v>10</v>
      </c>
      <c r="AZ19" s="8" t="n">
        <v>24</v>
      </c>
      <c r="BA19" s="8" t="n">
        <f aca="false">AY19+AZ19</f>
        <v>34</v>
      </c>
      <c r="BB19" s="8" t="n">
        <v>28.09</v>
      </c>
      <c r="BC19" s="8" t="n">
        <v>30.0781</v>
      </c>
      <c r="BD19" s="19" t="n">
        <v>406.6</v>
      </c>
      <c r="BE19" s="19" t="n">
        <v>13.9922762207015</v>
      </c>
      <c r="BF19" s="19" t="n">
        <f aca="false">AQ19+BD19</f>
        <v>782.6</v>
      </c>
      <c r="BG19" s="19" t="n">
        <f aca="false">IF(AL19&gt;0,BF19/AL19*60,0)</f>
        <v>26.9315698611438</v>
      </c>
      <c r="BH19" s="8" t="n">
        <v>682</v>
      </c>
      <c r="BI19" s="8" t="n">
        <v>596</v>
      </c>
      <c r="BJ19" s="8" t="n">
        <v>781</v>
      </c>
      <c r="BK19" s="12" t="n">
        <f aca="false">BH19/(BH19+BJ19)</f>
        <v>0.466165413533835</v>
      </c>
      <c r="BL19" s="8" t="n">
        <v>30</v>
      </c>
      <c r="BM19" s="8" t="n">
        <v>30</v>
      </c>
      <c r="BN19" s="8" t="n">
        <v>107</v>
      </c>
      <c r="BO19" s="8" t="n">
        <f aca="false">BM19-BN19</f>
        <v>-77</v>
      </c>
      <c r="BP19" s="8" t="n">
        <v>63</v>
      </c>
      <c r="BQ19" s="8" t="n">
        <v>63</v>
      </c>
      <c r="BR19" s="8" t="n">
        <v>82</v>
      </c>
      <c r="BS19" s="8" t="n">
        <v>67</v>
      </c>
      <c r="BT19" s="12" t="n">
        <f aca="false">BS19/(EA19+BS19)</f>
        <v>0.0507960576194086</v>
      </c>
      <c r="BU19" s="8" t="n">
        <v>908</v>
      </c>
      <c r="BV19" s="8" t="n">
        <v>789</v>
      </c>
      <c r="BW19" s="12" t="n">
        <f aca="false">IF(BU19+BV19&gt;0,BU19/(BU19+BV19),0)</f>
        <v>0.535061873895109</v>
      </c>
      <c r="BX19" s="8" t="n">
        <v>371</v>
      </c>
      <c r="BY19" s="8" t="n">
        <v>289</v>
      </c>
      <c r="BZ19" s="8" t="n">
        <v>277</v>
      </c>
      <c r="CA19" s="8" t="n">
        <v>259</v>
      </c>
      <c r="CB19" s="8" t="n">
        <v>260</v>
      </c>
      <c r="CC19" s="8" t="n">
        <v>241</v>
      </c>
      <c r="CD19" s="8" t="n">
        <v>223</v>
      </c>
      <c r="CE19" s="8" t="n">
        <v>199</v>
      </c>
      <c r="CF19" s="8" t="n">
        <v>363</v>
      </c>
      <c r="CG19" s="8" t="n">
        <v>320</v>
      </c>
      <c r="CH19" s="8" t="n">
        <v>566</v>
      </c>
      <c r="CI19" s="8" t="n">
        <v>480</v>
      </c>
      <c r="CJ19" s="8" t="n">
        <v>0</v>
      </c>
      <c r="CK19" s="8" t="n">
        <v>0</v>
      </c>
      <c r="CL19" s="8" t="n">
        <v>6</v>
      </c>
      <c r="CM19" s="8" t="n">
        <v>3</v>
      </c>
      <c r="CN19" s="8" t="n">
        <v>3</v>
      </c>
      <c r="CO19" s="8" t="n">
        <v>0</v>
      </c>
      <c r="CP19" s="8" t="n">
        <v>0</v>
      </c>
      <c r="CQ19" s="8" t="n">
        <v>7</v>
      </c>
      <c r="CR19" s="8" t="n">
        <v>1</v>
      </c>
      <c r="CS19" s="8" t="n">
        <v>2</v>
      </c>
      <c r="CT19" s="8" t="n">
        <v>3</v>
      </c>
      <c r="CU19" s="8" t="n">
        <v>4</v>
      </c>
      <c r="CV19" s="8" t="n">
        <v>0</v>
      </c>
      <c r="CW19" s="8" t="n">
        <v>10</v>
      </c>
      <c r="CX19" s="8" t="n">
        <v>0</v>
      </c>
      <c r="CY19" s="8" t="n">
        <v>7</v>
      </c>
      <c r="CZ19" s="8" t="n">
        <v>2</v>
      </c>
      <c r="DA19" s="8" t="n">
        <v>54</v>
      </c>
      <c r="DB19" s="8" t="n">
        <v>27</v>
      </c>
      <c r="DC19" s="8" t="n">
        <v>2</v>
      </c>
      <c r="DD19" s="8" t="n">
        <v>26</v>
      </c>
      <c r="DE19" s="8" t="n">
        <v>67</v>
      </c>
      <c r="DF19" s="8" t="n">
        <v>29</v>
      </c>
      <c r="DG19" s="8" t="n">
        <v>0</v>
      </c>
      <c r="DH19" s="8" t="n">
        <v>105</v>
      </c>
      <c r="DI19" s="8" t="n">
        <v>7</v>
      </c>
      <c r="DJ19" s="8" t="n">
        <v>22</v>
      </c>
      <c r="DK19" s="8" t="n">
        <v>7</v>
      </c>
      <c r="DL19" s="8" t="n">
        <v>7</v>
      </c>
      <c r="DM19" s="8" t="n">
        <v>0</v>
      </c>
      <c r="DN19" s="8" t="n">
        <v>21</v>
      </c>
      <c r="DO19" s="8" t="n">
        <v>21</v>
      </c>
      <c r="DP19" s="8" t="n">
        <v>0</v>
      </c>
      <c r="DQ19" s="8" t="n">
        <f aca="false">DJ19-DI19</f>
        <v>15</v>
      </c>
      <c r="DR19" s="19" t="n">
        <v>11.927</v>
      </c>
      <c r="DS19" s="8" t="n">
        <v>7</v>
      </c>
      <c r="DT19" s="8" t="n">
        <v>0</v>
      </c>
      <c r="DU19" s="8" t="n">
        <v>0</v>
      </c>
      <c r="DV19" s="8" t="n">
        <v>0</v>
      </c>
      <c r="DW19" s="8" t="n">
        <v>0</v>
      </c>
      <c r="DX19" s="8" t="n">
        <v>1950</v>
      </c>
      <c r="DY19" s="8" t="n">
        <v>1619</v>
      </c>
      <c r="DZ19" s="8" t="n">
        <v>1523</v>
      </c>
      <c r="EA19" s="8" t="n">
        <v>1252</v>
      </c>
      <c r="EB19" s="8" t="n">
        <v>1114</v>
      </c>
      <c r="EC19" s="8" t="n">
        <v>925</v>
      </c>
      <c r="ED19" s="8" t="n">
        <v>110.87</v>
      </c>
      <c r="EE19" s="8" t="n">
        <v>87.4</v>
      </c>
      <c r="EF19" s="8" t="n">
        <v>117</v>
      </c>
      <c r="EG19" s="8" t="n">
        <v>83</v>
      </c>
      <c r="EH19" s="12" t="n">
        <f aca="false">EF19/EB19</f>
        <v>0.105026929982047</v>
      </c>
      <c r="EI19" s="20" t="n">
        <f aca="false">1-EG19/EC19</f>
        <v>0.91027027027027</v>
      </c>
      <c r="EJ19" s="21" t="n">
        <f aca="false">EH19+EI19</f>
        <v>1.01529720025232</v>
      </c>
      <c r="EK19" s="8" t="n">
        <v>1951</v>
      </c>
      <c r="EL19" s="8" t="n">
        <v>1617</v>
      </c>
      <c r="EM19" s="8" t="n">
        <v>1523</v>
      </c>
      <c r="EN19" s="8" t="n">
        <v>1250</v>
      </c>
      <c r="EO19" s="8" t="n">
        <v>1113</v>
      </c>
      <c r="EP19" s="8" t="n">
        <v>923</v>
      </c>
      <c r="EQ19" s="8" t="n">
        <v>116</v>
      </c>
      <c r="ER19" s="8" t="n">
        <v>83</v>
      </c>
      <c r="ES19" s="8" t="n">
        <v>1038</v>
      </c>
      <c r="ET19" s="8" t="n">
        <v>780</v>
      </c>
      <c r="EU19" s="8" t="n">
        <v>385</v>
      </c>
      <c r="EV19" s="8" t="n">
        <v>321</v>
      </c>
      <c r="EW19" s="8" t="n">
        <v>59</v>
      </c>
      <c r="EX19" s="8" t="n">
        <v>46</v>
      </c>
      <c r="EY19" s="8" t="n">
        <v>83</v>
      </c>
      <c r="EZ19" s="8" t="n">
        <v>110</v>
      </c>
      <c r="FA19" s="8" t="n">
        <v>5.8</v>
      </c>
      <c r="FB19" s="8" t="n">
        <v>2.2</v>
      </c>
      <c r="FC19" s="8" t="n">
        <v>8</v>
      </c>
      <c r="FD19" s="19" t="n">
        <v>81.64</v>
      </c>
      <c r="FE19" s="18" t="n">
        <f aca="false">FD19/V19</f>
        <v>1.03341772151899</v>
      </c>
      <c r="FF19" s="8" t="n">
        <v>10.5811</v>
      </c>
      <c r="FG19" s="8" t="n">
        <v>1.28</v>
      </c>
      <c r="FH19" s="8" t="n">
        <v>0.3</v>
      </c>
      <c r="FI19" s="8" t="n">
        <v>1.58</v>
      </c>
      <c r="FJ19" s="8" t="n">
        <v>6</v>
      </c>
      <c r="FK19" s="8" t="n">
        <v>4</v>
      </c>
      <c r="FL19" s="8" t="n">
        <v>0</v>
      </c>
      <c r="FM19" s="8" t="n">
        <f aca="false">BL19+BS19+AH19+DT19</f>
        <v>111</v>
      </c>
      <c r="FN19" s="19" t="n">
        <f aca="false">IF(DS19&gt;0,(BL19+BR19)/DS19,0)</f>
        <v>16</v>
      </c>
      <c r="FO19" s="12" t="n">
        <v>0.1285564975</v>
      </c>
      <c r="FP19" s="19" t="n">
        <f aca="false">Z19-AH19/10</f>
        <v>76.6</v>
      </c>
      <c r="FQ19" s="19" t="n">
        <f aca="false">Z19+DR19/5</f>
        <v>80.3854</v>
      </c>
      <c r="FR19" s="19" t="n">
        <f aca="false">(DX19+DY19)/AL19*60</f>
        <v>122.819796619502</v>
      </c>
      <c r="FS19" s="8" t="n">
        <v>6</v>
      </c>
      <c r="FT19" s="17" t="s">
        <v>326</v>
      </c>
      <c r="FU19" s="8" t="n">
        <v>339</v>
      </c>
      <c r="FV19" s="22"/>
      <c r="FW19" s="17" t="s">
        <v>280</v>
      </c>
      <c r="FX19" s="23" t="n">
        <v>5250000</v>
      </c>
      <c r="FY19" s="23" t="n">
        <v>5900000</v>
      </c>
      <c r="FZ19" s="8" t="n">
        <v>331</v>
      </c>
      <c r="GA19" s="8" t="n">
        <v>100</v>
      </c>
      <c r="GB19" s="8" t="n">
        <v>149</v>
      </c>
      <c r="GC19" s="8" t="n">
        <v>249</v>
      </c>
      <c r="GD19" s="8" t="n">
        <v>33</v>
      </c>
      <c r="GE19" s="8" t="n">
        <v>58</v>
      </c>
      <c r="GF19" s="8" t="n">
        <v>779</v>
      </c>
      <c r="GG19" s="8" t="n">
        <v>6375</v>
      </c>
      <c r="GH19" s="8" t="n">
        <v>20.5</v>
      </c>
      <c r="GI19" s="8" t="n">
        <v>8.4</v>
      </c>
      <c r="GJ19" s="8" t="n">
        <v>28.9</v>
      </c>
      <c r="GK19" s="8" t="n">
        <f aca="false">Z19-AH19/10</f>
        <v>76.6</v>
      </c>
      <c r="GL19" s="22"/>
      <c r="GM19" s="22"/>
      <c r="GN19" s="22"/>
      <c r="GO19" s="22"/>
      <c r="GP19" s="22"/>
    </row>
    <row r="20" customFormat="false" ht="13.65" hidden="false" customHeight="true" outlineLevel="0" collapsed="false">
      <c r="A20" s="16" t="n">
        <v>30541</v>
      </c>
      <c r="B20" s="17" t="s">
        <v>371</v>
      </c>
      <c r="C20" s="22"/>
      <c r="D20" s="17" t="s">
        <v>372</v>
      </c>
      <c r="E20" s="17" t="s">
        <v>372</v>
      </c>
      <c r="F20" s="8" t="n">
        <v>72</v>
      </c>
      <c r="G20" s="8" t="n">
        <v>177</v>
      </c>
      <c r="H20" s="8" t="n">
        <v>2001</v>
      </c>
      <c r="I20" s="8" t="n">
        <v>1</v>
      </c>
      <c r="J20" s="8" t="n">
        <v>13</v>
      </c>
      <c r="K20" s="17" t="s">
        <v>273</v>
      </c>
      <c r="L20" s="8" t="n">
        <v>2002</v>
      </c>
      <c r="M20" s="8" t="n">
        <v>34</v>
      </c>
      <c r="N20" s="8" t="n">
        <v>15</v>
      </c>
      <c r="O20" s="8" t="n">
        <v>8469466</v>
      </c>
      <c r="P20" s="17" t="s">
        <v>373</v>
      </c>
      <c r="Q20" s="17" t="s">
        <v>374</v>
      </c>
      <c r="R20" s="17" t="s">
        <v>375</v>
      </c>
      <c r="S20" s="17" t="s">
        <v>376</v>
      </c>
      <c r="T20" s="17" t="s">
        <v>299</v>
      </c>
      <c r="U20" s="17" t="s">
        <v>377</v>
      </c>
      <c r="V20" s="8" t="n">
        <v>7</v>
      </c>
      <c r="W20" s="8" t="n">
        <v>0</v>
      </c>
      <c r="X20" s="8" t="n">
        <v>0</v>
      </c>
      <c r="Y20" s="8" t="n">
        <v>0</v>
      </c>
      <c r="Z20" s="8" t="n">
        <v>0</v>
      </c>
      <c r="AA20" s="8" t="n">
        <v>33</v>
      </c>
      <c r="AB20" s="8" t="n">
        <v>54</v>
      </c>
      <c r="AC20" s="18" t="n">
        <f aca="false">Z20/V20</f>
        <v>0</v>
      </c>
      <c r="AD20" s="19" t="n">
        <f aca="false">IF(FZ20&gt;V20,Z20-V20*(GC20-Z20)/(FZ20-V20),0)</f>
        <v>-4.77804295942721</v>
      </c>
      <c r="AE20" s="19" t="n">
        <v>0</v>
      </c>
      <c r="AF20" s="8" t="n">
        <v>-1</v>
      </c>
      <c r="AG20" s="8" t="n">
        <v>-0.8</v>
      </c>
      <c r="AH20" s="8" t="n">
        <v>10</v>
      </c>
      <c r="AI20" s="8" t="n">
        <v>98</v>
      </c>
      <c r="AJ20" s="8" t="n">
        <v>4167</v>
      </c>
      <c r="AK20" s="19" t="n">
        <v>69.45</v>
      </c>
      <c r="AL20" s="8" t="n">
        <v>69.45</v>
      </c>
      <c r="AM20" s="8" t="n">
        <v>69</v>
      </c>
      <c r="AN20" s="18" t="n">
        <f aca="false">AJ20/60/V20</f>
        <v>9.92142857142857</v>
      </c>
      <c r="AO20" s="8" t="n">
        <v>16.89</v>
      </c>
      <c r="AP20" s="12" t="n">
        <f aca="false">IF(EF20&gt;0,Z20/EF20,0)</f>
        <v>0</v>
      </c>
      <c r="AQ20" s="8" t="n">
        <v>10</v>
      </c>
      <c r="AR20" s="8" t="n">
        <v>10</v>
      </c>
      <c r="AS20" s="8" t="n">
        <v>10</v>
      </c>
      <c r="AT20" s="8" t="n">
        <v>9</v>
      </c>
      <c r="AU20" s="8" t="n">
        <v>9</v>
      </c>
      <c r="AV20" s="8" t="n">
        <v>5</v>
      </c>
      <c r="AW20" s="8" t="n">
        <v>4</v>
      </c>
      <c r="AX20" s="8" t="n">
        <v>4</v>
      </c>
      <c r="AY20" s="8" t="n">
        <v>0</v>
      </c>
      <c r="AZ20" s="8" t="n">
        <v>0</v>
      </c>
      <c r="BA20" s="8" t="n">
        <f aca="false">AY20+AZ20</f>
        <v>0</v>
      </c>
      <c r="BB20" s="8" t="n">
        <v>0.66</v>
      </c>
      <c r="BC20" s="8" t="n">
        <v>30.2</v>
      </c>
      <c r="BD20" s="19" t="n">
        <v>0</v>
      </c>
      <c r="BE20" s="19" t="n">
        <v>0</v>
      </c>
      <c r="BF20" s="19" t="n">
        <f aca="false">AQ20+BD20</f>
        <v>10</v>
      </c>
      <c r="BG20" s="19" t="n">
        <f aca="false">IF(AL20&gt;0,BF20/AL20*60,0)</f>
        <v>8.63930885529158</v>
      </c>
      <c r="BH20" s="8" t="n">
        <v>41</v>
      </c>
      <c r="BI20" s="8" t="n">
        <v>19</v>
      </c>
      <c r="BJ20" s="8" t="n">
        <v>17</v>
      </c>
      <c r="BK20" s="12" t="n">
        <f aca="false">BH20/(BH20+BJ20)</f>
        <v>0.706896551724138</v>
      </c>
      <c r="BL20" s="8" t="n">
        <v>0</v>
      </c>
      <c r="BM20" s="8" t="n">
        <v>0</v>
      </c>
      <c r="BN20" s="8" t="n">
        <v>10</v>
      </c>
      <c r="BO20" s="8" t="n">
        <f aca="false">BM20-BN20</f>
        <v>-10</v>
      </c>
      <c r="BP20" s="8" t="n">
        <v>4</v>
      </c>
      <c r="BQ20" s="8" t="n">
        <v>3</v>
      </c>
      <c r="BR20" s="8" t="n">
        <v>1</v>
      </c>
      <c r="BS20" s="8" t="n">
        <v>2</v>
      </c>
      <c r="BT20" s="12" t="n">
        <f aca="false">BS20/(EA20+BS20)</f>
        <v>0.0487804878048781</v>
      </c>
      <c r="BU20" s="8" t="n">
        <v>0</v>
      </c>
      <c r="BV20" s="8" t="n">
        <v>1</v>
      </c>
      <c r="BW20" s="12" t="n">
        <f aca="false">IF(BU20+BV20&gt;0,BU20/(BU20+BV20),0)</f>
        <v>0</v>
      </c>
      <c r="BX20" s="8" t="n">
        <v>0</v>
      </c>
      <c r="BY20" s="8" t="n">
        <v>0</v>
      </c>
      <c r="BZ20" s="8" t="n">
        <v>0</v>
      </c>
      <c r="CA20" s="8" t="n">
        <v>1</v>
      </c>
      <c r="CB20" s="8" t="n">
        <v>0</v>
      </c>
      <c r="CC20" s="8" t="n">
        <v>0</v>
      </c>
      <c r="CD20" s="8" t="n">
        <v>0</v>
      </c>
      <c r="CE20" s="8" t="n">
        <v>0</v>
      </c>
      <c r="CF20" s="8" t="n">
        <v>0</v>
      </c>
      <c r="CG20" s="8" t="n">
        <v>1</v>
      </c>
      <c r="CH20" s="8" t="n">
        <v>0</v>
      </c>
      <c r="CI20" s="8" t="n">
        <v>1</v>
      </c>
      <c r="CJ20" s="8" t="n">
        <v>0</v>
      </c>
      <c r="CK20" s="8" t="n">
        <v>0</v>
      </c>
      <c r="CL20" s="8" t="n">
        <v>0</v>
      </c>
      <c r="CM20" s="8" t="n">
        <v>0</v>
      </c>
      <c r="CN20" s="8" t="n">
        <v>0</v>
      </c>
      <c r="CO20" s="8" t="n">
        <v>0</v>
      </c>
      <c r="CP20" s="8" t="n">
        <v>0</v>
      </c>
      <c r="CQ20" s="8" t="n">
        <v>0</v>
      </c>
      <c r="CR20" s="8" t="n">
        <v>0</v>
      </c>
      <c r="CS20" s="8" t="n">
        <v>0</v>
      </c>
      <c r="CT20" s="8" t="n">
        <v>0</v>
      </c>
      <c r="CU20" s="8" t="n">
        <v>0</v>
      </c>
      <c r="CV20" s="8" t="n">
        <v>0</v>
      </c>
      <c r="CW20" s="8" t="n">
        <v>0</v>
      </c>
      <c r="CX20" s="8" t="n">
        <v>0</v>
      </c>
      <c r="CY20" s="8" t="n">
        <v>0</v>
      </c>
      <c r="CZ20" s="8" t="n">
        <v>1</v>
      </c>
      <c r="DA20" s="8" t="n">
        <v>3</v>
      </c>
      <c r="DB20" s="8" t="n">
        <v>1</v>
      </c>
      <c r="DC20" s="8" t="n">
        <v>0</v>
      </c>
      <c r="DD20" s="8" t="n">
        <v>0</v>
      </c>
      <c r="DE20" s="8" t="n">
        <v>0</v>
      </c>
      <c r="DF20" s="8" t="n">
        <v>0</v>
      </c>
      <c r="DG20" s="8" t="n">
        <v>1</v>
      </c>
      <c r="DH20" s="8" t="n">
        <v>3</v>
      </c>
      <c r="DI20" s="8" t="n">
        <v>5</v>
      </c>
      <c r="DJ20" s="8" t="n">
        <v>2</v>
      </c>
      <c r="DK20" s="8" t="n">
        <v>5</v>
      </c>
      <c r="DL20" s="8" t="n">
        <v>5</v>
      </c>
      <c r="DM20" s="8" t="n">
        <v>0</v>
      </c>
      <c r="DN20" s="8" t="n">
        <v>2</v>
      </c>
      <c r="DO20" s="8" t="n">
        <v>2</v>
      </c>
      <c r="DP20" s="8" t="n">
        <v>0</v>
      </c>
      <c r="DQ20" s="8" t="n">
        <f aca="false">DJ20-DI20</f>
        <v>-3</v>
      </c>
      <c r="DR20" s="19" t="n">
        <v>-1.983</v>
      </c>
      <c r="DS20" s="8" t="n">
        <v>5</v>
      </c>
      <c r="DT20" s="8" t="n">
        <v>0</v>
      </c>
      <c r="DU20" s="8" t="n">
        <v>0</v>
      </c>
      <c r="DV20" s="8" t="n">
        <v>0</v>
      </c>
      <c r="DW20" s="8" t="n">
        <v>0</v>
      </c>
      <c r="DX20" s="8" t="n">
        <v>82</v>
      </c>
      <c r="DY20" s="8" t="n">
        <v>51</v>
      </c>
      <c r="DZ20" s="8" t="n">
        <v>62</v>
      </c>
      <c r="EA20" s="8" t="n">
        <v>39</v>
      </c>
      <c r="EB20" s="8" t="n">
        <v>46</v>
      </c>
      <c r="EC20" s="8" t="n">
        <v>26</v>
      </c>
      <c r="ED20" s="8" t="n">
        <v>4.12</v>
      </c>
      <c r="EE20" s="8" t="n">
        <v>2.83</v>
      </c>
      <c r="EF20" s="8" t="n">
        <v>1</v>
      </c>
      <c r="EG20" s="8" t="n">
        <v>2</v>
      </c>
      <c r="EH20" s="12" t="n">
        <f aca="false">EF20/EB20</f>
        <v>0.0217391304347826</v>
      </c>
      <c r="EI20" s="20" t="n">
        <f aca="false">1-EG20/EC20</f>
        <v>0.923076923076923</v>
      </c>
      <c r="EJ20" s="21" t="n">
        <f aca="false">EH20+EI20</f>
        <v>0.944816053511706</v>
      </c>
      <c r="EK20" s="8" t="n">
        <v>82</v>
      </c>
      <c r="EL20" s="8" t="n">
        <v>50</v>
      </c>
      <c r="EM20" s="8" t="n">
        <v>62</v>
      </c>
      <c r="EN20" s="8" t="n">
        <v>38</v>
      </c>
      <c r="EO20" s="8" t="n">
        <v>46</v>
      </c>
      <c r="EP20" s="8" t="n">
        <v>25</v>
      </c>
      <c r="EQ20" s="8" t="n">
        <v>1</v>
      </c>
      <c r="ER20" s="8" t="n">
        <v>2</v>
      </c>
      <c r="ES20" s="8" t="n">
        <v>35</v>
      </c>
      <c r="ET20" s="8" t="n">
        <v>22</v>
      </c>
      <c r="EU20" s="8" t="n">
        <v>14</v>
      </c>
      <c r="EV20" s="8" t="n">
        <v>10</v>
      </c>
      <c r="EW20" s="8" t="n">
        <v>1</v>
      </c>
      <c r="EX20" s="8" t="n">
        <v>2</v>
      </c>
      <c r="EY20" s="8" t="n">
        <v>7</v>
      </c>
      <c r="EZ20" s="8" t="n">
        <v>6</v>
      </c>
      <c r="FA20" s="8" t="n">
        <v>-0.2</v>
      </c>
      <c r="FB20" s="8" t="n">
        <v>0</v>
      </c>
      <c r="FC20" s="8" t="n">
        <v>-0.1</v>
      </c>
      <c r="FD20" s="19" t="n">
        <v>-0.28</v>
      </c>
      <c r="FE20" s="18" t="n">
        <f aca="false">FD20/V20</f>
        <v>-0.04</v>
      </c>
      <c r="FF20" s="8" t="n">
        <v>0.0006</v>
      </c>
      <c r="FG20" s="8" t="n">
        <v>0</v>
      </c>
      <c r="FH20" s="8" t="n">
        <v>0</v>
      </c>
      <c r="FI20" s="8" t="n">
        <v>0</v>
      </c>
      <c r="FJ20" s="22"/>
      <c r="FK20" s="22"/>
      <c r="FL20" s="22"/>
      <c r="FM20" s="8" t="n">
        <f aca="false">BL20+BS20+AH20+DT20</f>
        <v>12</v>
      </c>
      <c r="FN20" s="19" t="n">
        <f aca="false">IF(DS20&gt;0,(BL20+BR20)/DS20,0)</f>
        <v>0.2</v>
      </c>
      <c r="FO20" s="12" t="n">
        <v>0</v>
      </c>
      <c r="FP20" s="19" t="n">
        <f aca="false">Z20-AH20/10</f>
        <v>-1</v>
      </c>
      <c r="FQ20" s="19" t="n">
        <f aca="false">Z20+DR20/5</f>
        <v>-0.3966</v>
      </c>
      <c r="FR20" s="19" t="n">
        <f aca="false">(DX20+DY20)/AL20*60</f>
        <v>114.902807775378</v>
      </c>
      <c r="FS20" s="8" t="n">
        <v>74</v>
      </c>
      <c r="FT20" s="17" t="s">
        <v>378</v>
      </c>
      <c r="FU20" s="8" t="n">
        <v>902</v>
      </c>
      <c r="FV20" s="22"/>
      <c r="FW20" s="17" t="s">
        <v>280</v>
      </c>
      <c r="FX20" s="23" t="n">
        <v>1000000</v>
      </c>
      <c r="FY20" s="23" t="n">
        <v>1000000</v>
      </c>
      <c r="FZ20" s="8" t="n">
        <v>845</v>
      </c>
      <c r="GA20" s="8" t="n">
        <v>174</v>
      </c>
      <c r="GB20" s="8" t="n">
        <v>398</v>
      </c>
      <c r="GC20" s="8" t="n">
        <v>572</v>
      </c>
      <c r="GD20" s="8" t="n">
        <v>-53</v>
      </c>
      <c r="GE20" s="8" t="n">
        <v>353</v>
      </c>
      <c r="GF20" s="8" t="n">
        <v>1650</v>
      </c>
      <c r="GG20" s="8" t="n">
        <v>13484</v>
      </c>
      <c r="GH20" s="8" t="n">
        <v>42</v>
      </c>
      <c r="GI20" s="8" t="n">
        <v>12.5</v>
      </c>
      <c r="GJ20" s="8" t="n">
        <v>54.6</v>
      </c>
      <c r="GK20" s="8" t="n">
        <f aca="false">Z20-AH20/10</f>
        <v>-1</v>
      </c>
      <c r="GL20" s="22"/>
      <c r="GM20" s="22"/>
      <c r="GN20" s="22"/>
      <c r="GO20" s="22"/>
      <c r="GP20" s="22"/>
    </row>
    <row r="21" customFormat="false" ht="13.65" hidden="false" customHeight="true" outlineLevel="0" collapsed="false">
      <c r="A21" s="16" t="n">
        <v>32237</v>
      </c>
      <c r="B21" s="17" t="s">
        <v>379</v>
      </c>
      <c r="C21" s="17" t="s">
        <v>261</v>
      </c>
      <c r="D21" s="17" t="s">
        <v>262</v>
      </c>
      <c r="E21" s="17" t="s">
        <v>262</v>
      </c>
      <c r="F21" s="8" t="n">
        <v>70</v>
      </c>
      <c r="G21" s="8" t="n">
        <v>193</v>
      </c>
      <c r="H21" s="8" t="n">
        <v>2006</v>
      </c>
      <c r="I21" s="8" t="n">
        <v>5</v>
      </c>
      <c r="J21" s="8" t="n">
        <v>147</v>
      </c>
      <c r="K21" s="17" t="s">
        <v>273</v>
      </c>
      <c r="L21" s="8" t="n">
        <v>2014</v>
      </c>
      <c r="M21" s="8" t="n">
        <v>29</v>
      </c>
      <c r="N21" s="8" t="n">
        <v>4</v>
      </c>
      <c r="O21" s="8" t="n">
        <v>8473415</v>
      </c>
      <c r="P21" s="17" t="s">
        <v>380</v>
      </c>
      <c r="Q21" s="17" t="s">
        <v>381</v>
      </c>
      <c r="R21" s="17" t="s">
        <v>382</v>
      </c>
      <c r="S21" s="17" t="s">
        <v>383</v>
      </c>
      <c r="T21" s="17" t="s">
        <v>278</v>
      </c>
      <c r="U21" s="17" t="s">
        <v>314</v>
      </c>
      <c r="V21" s="8" t="n">
        <v>44</v>
      </c>
      <c r="W21" s="8" t="n">
        <v>1</v>
      </c>
      <c r="X21" s="8" t="n">
        <v>8</v>
      </c>
      <c r="Y21" s="8" t="n">
        <v>4</v>
      </c>
      <c r="Z21" s="8" t="n">
        <v>9</v>
      </c>
      <c r="AA21" s="8" t="n">
        <v>22</v>
      </c>
      <c r="AB21" s="8" t="n">
        <v>46</v>
      </c>
      <c r="AC21" s="18" t="n">
        <f aca="false">Z21/V21</f>
        <v>0.204545454545455</v>
      </c>
      <c r="AD21" s="19" t="n">
        <f aca="false">IF(FZ21&gt;V21,Z21-V21*(GC21-Z21)/(FZ21-V21),0)</f>
        <v>3.85106382978723</v>
      </c>
      <c r="AE21" s="19" t="n">
        <v>2.902</v>
      </c>
      <c r="AF21" s="8" t="n">
        <v>3</v>
      </c>
      <c r="AG21" s="8" t="n">
        <v>1.7</v>
      </c>
      <c r="AH21" s="8" t="n">
        <v>32</v>
      </c>
      <c r="AI21" s="8" t="n">
        <v>862</v>
      </c>
      <c r="AJ21" s="8" t="n">
        <v>39654</v>
      </c>
      <c r="AK21" s="19" t="n">
        <v>660.9</v>
      </c>
      <c r="AL21" s="8" t="n">
        <v>646.55</v>
      </c>
      <c r="AM21" s="8" t="n">
        <v>661</v>
      </c>
      <c r="AN21" s="18" t="n">
        <f aca="false">AJ21/60/V21</f>
        <v>15.0204545454545</v>
      </c>
      <c r="AO21" s="8" t="n">
        <v>25.25</v>
      </c>
      <c r="AP21" s="12" t="n">
        <f aca="false">IF(EF21&gt;0,Z21/EF21,0)</f>
        <v>0.428571428571429</v>
      </c>
      <c r="AQ21" s="8" t="n">
        <v>148</v>
      </c>
      <c r="AR21" s="8" t="n">
        <v>150</v>
      </c>
      <c r="AS21" s="8" t="n">
        <v>150</v>
      </c>
      <c r="AT21" s="8" t="n">
        <v>105</v>
      </c>
      <c r="AU21" s="8" t="n">
        <v>106</v>
      </c>
      <c r="AV21" s="8" t="n">
        <v>79</v>
      </c>
      <c r="AW21" s="8" t="n">
        <v>61</v>
      </c>
      <c r="AX21" s="8" t="n">
        <v>15</v>
      </c>
      <c r="AY21" s="8" t="n">
        <v>5</v>
      </c>
      <c r="AZ21" s="8" t="n">
        <v>6</v>
      </c>
      <c r="BA21" s="8" t="n">
        <f aca="false">AY21+AZ21</f>
        <v>11</v>
      </c>
      <c r="BB21" s="8" t="n">
        <v>4.02</v>
      </c>
      <c r="BC21" s="8" t="n">
        <v>45.0253</v>
      </c>
      <c r="BD21" s="19" t="n">
        <v>123.2</v>
      </c>
      <c r="BE21" s="19" t="n">
        <v>11.1847480708125</v>
      </c>
      <c r="BF21" s="19" t="n">
        <f aca="false">AQ21+BD21</f>
        <v>271.2</v>
      </c>
      <c r="BG21" s="19" t="n">
        <f aca="false">IF(AL21&gt;0,BF21/AL21*60,0)</f>
        <v>25.167427113139</v>
      </c>
      <c r="BH21" s="8" t="n">
        <v>190</v>
      </c>
      <c r="BI21" s="8" t="n">
        <v>214</v>
      </c>
      <c r="BJ21" s="8" t="n">
        <v>197</v>
      </c>
      <c r="BK21" s="12" t="n">
        <f aca="false">BH21/(BH21+BJ21)</f>
        <v>0.490956072351421</v>
      </c>
      <c r="BL21" s="8" t="n">
        <v>126</v>
      </c>
      <c r="BM21" s="8" t="n">
        <v>124</v>
      </c>
      <c r="BN21" s="8" t="n">
        <v>82</v>
      </c>
      <c r="BO21" s="8" t="n">
        <f aca="false">BM21-BN21</f>
        <v>42</v>
      </c>
      <c r="BP21" s="8" t="n">
        <v>27</v>
      </c>
      <c r="BQ21" s="8" t="n">
        <v>20</v>
      </c>
      <c r="BR21" s="8" t="n">
        <v>9</v>
      </c>
      <c r="BS21" s="8" t="n">
        <v>53</v>
      </c>
      <c r="BT21" s="12" t="n">
        <f aca="false">BS21/(EA21+BS21)</f>
        <v>0.102713178294574</v>
      </c>
      <c r="BU21" s="8" t="n">
        <v>0</v>
      </c>
      <c r="BV21" s="8" t="n">
        <v>0</v>
      </c>
      <c r="BW21" s="12" t="n">
        <f aca="false">IF(BU21+BV21&gt;0,BU21/(BU21+BV21),0)</f>
        <v>0</v>
      </c>
      <c r="BX21" s="8" t="n">
        <v>0</v>
      </c>
      <c r="BY21" s="8" t="n">
        <v>0</v>
      </c>
      <c r="BZ21" s="8" t="n">
        <v>0</v>
      </c>
      <c r="CA21" s="8" t="n">
        <v>0</v>
      </c>
      <c r="CB21" s="8" t="n">
        <v>0</v>
      </c>
      <c r="CC21" s="8" t="n">
        <v>0</v>
      </c>
      <c r="CD21" s="8" t="n">
        <v>0</v>
      </c>
      <c r="CE21" s="8" t="n">
        <v>0</v>
      </c>
      <c r="CF21" s="8" t="n">
        <v>0</v>
      </c>
      <c r="CG21" s="8" t="n">
        <v>0</v>
      </c>
      <c r="CH21" s="8" t="n">
        <v>0</v>
      </c>
      <c r="CI21" s="8" t="n">
        <v>0</v>
      </c>
      <c r="CJ21" s="8" t="n">
        <v>0</v>
      </c>
      <c r="CK21" s="8" t="n">
        <v>0</v>
      </c>
      <c r="CL21" s="8" t="n">
        <v>0</v>
      </c>
      <c r="CM21" s="8" t="n">
        <v>1</v>
      </c>
      <c r="CN21" s="8" t="n">
        <v>0</v>
      </c>
      <c r="CO21" s="8" t="n">
        <v>0</v>
      </c>
      <c r="CP21" s="8" t="n">
        <v>0</v>
      </c>
      <c r="CQ21" s="8" t="n">
        <v>0</v>
      </c>
      <c r="CR21" s="8" t="n">
        <v>0</v>
      </c>
      <c r="CS21" s="8" t="n">
        <v>1</v>
      </c>
      <c r="CT21" s="8" t="n">
        <v>0</v>
      </c>
      <c r="CU21" s="8" t="n">
        <v>0</v>
      </c>
      <c r="CV21" s="8" t="n">
        <v>0</v>
      </c>
      <c r="CW21" s="8" t="n">
        <v>0</v>
      </c>
      <c r="CX21" s="8" t="n">
        <v>0</v>
      </c>
      <c r="CY21" s="8" t="n">
        <v>2</v>
      </c>
      <c r="CZ21" s="8" t="n">
        <v>3</v>
      </c>
      <c r="DA21" s="8" t="n">
        <v>22</v>
      </c>
      <c r="DB21" s="8" t="n">
        <v>4</v>
      </c>
      <c r="DC21" s="8" t="n">
        <v>2</v>
      </c>
      <c r="DD21" s="8" t="n">
        <v>18</v>
      </c>
      <c r="DE21" s="8" t="n">
        <v>5</v>
      </c>
      <c r="DF21" s="8" t="n">
        <v>0</v>
      </c>
      <c r="DG21" s="8" t="n">
        <v>1</v>
      </c>
      <c r="DH21" s="8" t="n">
        <v>49</v>
      </c>
      <c r="DI21" s="8" t="n">
        <v>16</v>
      </c>
      <c r="DJ21" s="8" t="n">
        <v>6</v>
      </c>
      <c r="DK21" s="8" t="n">
        <v>16</v>
      </c>
      <c r="DL21" s="8" t="n">
        <v>16</v>
      </c>
      <c r="DM21" s="8" t="n">
        <v>0</v>
      </c>
      <c r="DN21" s="8" t="n">
        <v>5</v>
      </c>
      <c r="DO21" s="8" t="n">
        <v>5</v>
      </c>
      <c r="DP21" s="8" t="n">
        <v>0</v>
      </c>
      <c r="DQ21" s="8" t="n">
        <f aca="false">DJ21-DI21</f>
        <v>-10</v>
      </c>
      <c r="DR21" s="19" t="n">
        <v>-8.201</v>
      </c>
      <c r="DS21" s="8" t="n">
        <v>16</v>
      </c>
      <c r="DT21" s="8" t="n">
        <v>0</v>
      </c>
      <c r="DU21" s="8" t="n">
        <v>0</v>
      </c>
      <c r="DV21" s="8" t="n">
        <v>0</v>
      </c>
      <c r="DW21" s="8" t="n">
        <v>0</v>
      </c>
      <c r="DX21" s="8" t="n">
        <v>606</v>
      </c>
      <c r="DY21" s="8" t="n">
        <v>619</v>
      </c>
      <c r="DZ21" s="8" t="n">
        <v>468</v>
      </c>
      <c r="EA21" s="8" t="n">
        <v>463</v>
      </c>
      <c r="EB21" s="8" t="n">
        <v>336</v>
      </c>
      <c r="EC21" s="8" t="n">
        <v>337</v>
      </c>
      <c r="ED21" s="8" t="n">
        <v>26.49</v>
      </c>
      <c r="EE21" s="8" t="n">
        <v>27.08</v>
      </c>
      <c r="EF21" s="8" t="n">
        <v>21</v>
      </c>
      <c r="EG21" s="8" t="n">
        <v>20</v>
      </c>
      <c r="EH21" s="12" t="n">
        <f aca="false">EF21/EB21</f>
        <v>0.0625</v>
      </c>
      <c r="EI21" s="20" t="n">
        <f aca="false">1-EG21/EC21</f>
        <v>0.940652818991098</v>
      </c>
      <c r="EJ21" s="21" t="n">
        <f aca="false">EH21+EI21</f>
        <v>1.0031528189911</v>
      </c>
      <c r="EK21" s="8" t="n">
        <v>613</v>
      </c>
      <c r="EL21" s="8" t="n">
        <v>626</v>
      </c>
      <c r="EM21" s="8" t="n">
        <v>476</v>
      </c>
      <c r="EN21" s="8" t="n">
        <v>469</v>
      </c>
      <c r="EO21" s="8" t="n">
        <v>340</v>
      </c>
      <c r="EP21" s="8" t="n">
        <v>342</v>
      </c>
      <c r="EQ21" s="8" t="n">
        <v>21</v>
      </c>
      <c r="ER21" s="8" t="n">
        <v>21</v>
      </c>
      <c r="ES21" s="8" t="n">
        <v>317</v>
      </c>
      <c r="ET21" s="8" t="n">
        <v>319</v>
      </c>
      <c r="EU21" s="8" t="n">
        <v>128</v>
      </c>
      <c r="EV21" s="8" t="n">
        <v>125</v>
      </c>
      <c r="EW21" s="8" t="n">
        <v>14</v>
      </c>
      <c r="EX21" s="8" t="n">
        <v>11</v>
      </c>
      <c r="EY21" s="8" t="n">
        <v>47</v>
      </c>
      <c r="EZ21" s="8" t="n">
        <v>30</v>
      </c>
      <c r="FA21" s="8" t="n">
        <v>0.2</v>
      </c>
      <c r="FB21" s="8" t="n">
        <v>1.8</v>
      </c>
      <c r="FC21" s="8" t="n">
        <v>2</v>
      </c>
      <c r="FD21" s="19" t="n">
        <v>12.95</v>
      </c>
      <c r="FE21" s="18" t="n">
        <f aca="false">FD21/V21</f>
        <v>0.294318181818182</v>
      </c>
      <c r="FF21" s="8" t="n">
        <v>0.3976</v>
      </c>
      <c r="FG21" s="8" t="n">
        <v>-0.16</v>
      </c>
      <c r="FH21" s="8" t="n">
        <v>-0.26</v>
      </c>
      <c r="FI21" s="8" t="n">
        <v>-0.42</v>
      </c>
      <c r="FJ21" s="22"/>
      <c r="FK21" s="22"/>
      <c r="FL21" s="22"/>
      <c r="FM21" s="8" t="n">
        <f aca="false">BL21+BS21+AH21+DT21</f>
        <v>211</v>
      </c>
      <c r="FN21" s="19" t="n">
        <f aca="false">IF(DS21&gt;0,(BL21+BR21)/DS21,0)</f>
        <v>8.4375</v>
      </c>
      <c r="FO21" s="12" t="n">
        <v>0.008588186</v>
      </c>
      <c r="FP21" s="19" t="n">
        <f aca="false">Z21-AH21/10</f>
        <v>5.8</v>
      </c>
      <c r="FQ21" s="19" t="n">
        <f aca="false">Z21+DR21/5</f>
        <v>7.3598</v>
      </c>
      <c r="FR21" s="19" t="n">
        <f aca="false">(DX21+DY21)/AL21*60</f>
        <v>113.680303147475</v>
      </c>
      <c r="FS21" s="22"/>
      <c r="FT21" s="22"/>
      <c r="FU21" s="22"/>
      <c r="FV21" s="22"/>
      <c r="FW21" s="17" t="s">
        <v>280</v>
      </c>
      <c r="FX21" s="23" t="n">
        <v>800000</v>
      </c>
      <c r="FY21" s="23" t="n">
        <v>750000</v>
      </c>
      <c r="FZ21" s="8" t="n">
        <v>138</v>
      </c>
      <c r="GA21" s="8" t="n">
        <v>2</v>
      </c>
      <c r="GB21" s="8" t="n">
        <v>18</v>
      </c>
      <c r="GC21" s="8" t="n">
        <v>20</v>
      </c>
      <c r="GD21" s="8" t="n">
        <v>-14</v>
      </c>
      <c r="GE21" s="8" t="n">
        <v>72</v>
      </c>
      <c r="GF21" s="8" t="n">
        <v>184</v>
      </c>
      <c r="GG21" s="8" t="n">
        <v>2100</v>
      </c>
      <c r="GH21" s="8" t="n">
        <v>-0.2</v>
      </c>
      <c r="GI21" s="8" t="n">
        <v>3.9</v>
      </c>
      <c r="GJ21" s="8" t="n">
        <v>3.7</v>
      </c>
      <c r="GK21" s="8" t="n">
        <f aca="false">Z21-AH21/10</f>
        <v>5.8</v>
      </c>
      <c r="GL21" s="22"/>
      <c r="GM21" s="22"/>
      <c r="GN21" s="22"/>
      <c r="GO21" s="22"/>
      <c r="GP21" s="22"/>
    </row>
    <row r="22" customFormat="false" ht="13.65" hidden="false" customHeight="true" outlineLevel="0" collapsed="false">
      <c r="A22" s="16" t="n">
        <v>34035</v>
      </c>
      <c r="B22" s="17" t="s">
        <v>384</v>
      </c>
      <c r="C22" s="17" t="s">
        <v>385</v>
      </c>
      <c r="D22" s="17" t="s">
        <v>283</v>
      </c>
      <c r="E22" s="17" t="s">
        <v>283</v>
      </c>
      <c r="F22" s="8" t="n">
        <v>72</v>
      </c>
      <c r="G22" s="8" t="n">
        <v>178</v>
      </c>
      <c r="H22" s="8" t="n">
        <v>2011</v>
      </c>
      <c r="I22" s="8" t="n">
        <v>7</v>
      </c>
      <c r="J22" s="8" t="n">
        <v>199</v>
      </c>
      <c r="K22" s="17" t="s">
        <v>263</v>
      </c>
      <c r="L22" s="8" t="n">
        <v>2017</v>
      </c>
      <c r="M22" s="8" t="n">
        <v>24</v>
      </c>
      <c r="N22" s="8" t="n">
        <v>1</v>
      </c>
      <c r="O22" s="8" t="n">
        <v>8476283</v>
      </c>
      <c r="P22" s="17" t="s">
        <v>386</v>
      </c>
      <c r="Q22" s="17" t="s">
        <v>387</v>
      </c>
      <c r="R22" s="17" t="s">
        <v>388</v>
      </c>
      <c r="S22" s="17" t="s">
        <v>383</v>
      </c>
      <c r="T22" s="17" t="s">
        <v>313</v>
      </c>
      <c r="U22" s="17" t="s">
        <v>389</v>
      </c>
      <c r="V22" s="8" t="n">
        <v>2</v>
      </c>
      <c r="W22" s="8" t="n">
        <v>0</v>
      </c>
      <c r="X22" s="8" t="n">
        <v>0</v>
      </c>
      <c r="Y22" s="8" t="n">
        <v>0</v>
      </c>
      <c r="Z22" s="8" t="n">
        <v>0</v>
      </c>
      <c r="AA22" s="8" t="n">
        <v>31</v>
      </c>
      <c r="AB22" s="8" t="n">
        <v>82</v>
      </c>
      <c r="AC22" s="18" t="n">
        <f aca="false">Z22/V22</f>
        <v>0</v>
      </c>
      <c r="AD22" s="19" t="n">
        <f aca="false">IF(FZ22&gt;V22,Z22-V22*(GC22-Z22)/(FZ22-V22),0)</f>
        <v>0</v>
      </c>
      <c r="AE22" s="19" t="n">
        <v>0</v>
      </c>
      <c r="AF22" s="8" t="n">
        <v>0</v>
      </c>
      <c r="AG22" s="8" t="n">
        <v>0.7</v>
      </c>
      <c r="AH22" s="8" t="n">
        <v>2</v>
      </c>
      <c r="AI22" s="8" t="n">
        <v>25</v>
      </c>
      <c r="AJ22" s="8" t="n">
        <v>1205</v>
      </c>
      <c r="AK22" s="19" t="n">
        <v>20.083333333333</v>
      </c>
      <c r="AL22" s="8" t="n">
        <v>20.08</v>
      </c>
      <c r="AM22" s="8" t="n">
        <v>20</v>
      </c>
      <c r="AN22" s="18" t="n">
        <f aca="false">AJ22/60/V22</f>
        <v>10.0416666666667</v>
      </c>
      <c r="AO22" s="8" t="n">
        <v>17.06</v>
      </c>
      <c r="AP22" s="12" t="n">
        <f aca="false">IF(EF22&gt;0,Z22/EF22,0)</f>
        <v>0</v>
      </c>
      <c r="AQ22" s="8" t="n">
        <v>3</v>
      </c>
      <c r="AR22" s="8" t="n">
        <v>3</v>
      </c>
      <c r="AS22" s="8" t="n">
        <v>3</v>
      </c>
      <c r="AT22" s="8" t="n">
        <v>3</v>
      </c>
      <c r="AU22" s="8" t="n">
        <v>3</v>
      </c>
      <c r="AV22" s="8" t="n">
        <v>1</v>
      </c>
      <c r="AW22" s="8" t="n">
        <v>3</v>
      </c>
      <c r="AX22" s="8" t="n">
        <v>0</v>
      </c>
      <c r="AY22" s="8" t="n">
        <v>0</v>
      </c>
      <c r="AZ22" s="8" t="n">
        <v>1</v>
      </c>
      <c r="BA22" s="8" t="n">
        <f aca="false">AY22+AZ22</f>
        <v>1</v>
      </c>
      <c r="BB22" s="8" t="n">
        <v>0.23</v>
      </c>
      <c r="BC22" s="8" t="n">
        <v>13</v>
      </c>
      <c r="BD22" s="19" t="n">
        <v>0</v>
      </c>
      <c r="BE22" s="19" t="n">
        <v>0</v>
      </c>
      <c r="BF22" s="19" t="n">
        <f aca="false">AQ22+BD22</f>
        <v>3</v>
      </c>
      <c r="BG22" s="19" t="n">
        <f aca="false">IF(AL22&gt;0,BF22/AL22*60,0)</f>
        <v>8.96414342629482</v>
      </c>
      <c r="BH22" s="8" t="n">
        <v>8</v>
      </c>
      <c r="BI22" s="8" t="n">
        <v>2</v>
      </c>
      <c r="BJ22" s="8" t="n">
        <v>6</v>
      </c>
      <c r="BK22" s="12" t="n">
        <f aca="false">BH22/(BH22+BJ22)</f>
        <v>0.571428571428571</v>
      </c>
      <c r="BL22" s="8" t="n">
        <v>0</v>
      </c>
      <c r="BM22" s="8" t="n">
        <v>0</v>
      </c>
      <c r="BN22" s="8" t="n">
        <v>0</v>
      </c>
      <c r="BO22" s="8" t="n">
        <f aca="false">BM22-BN22</f>
        <v>0</v>
      </c>
      <c r="BP22" s="8" t="n">
        <v>2</v>
      </c>
      <c r="BQ22" s="8" t="n">
        <v>2</v>
      </c>
      <c r="BR22" s="8" t="n">
        <v>2</v>
      </c>
      <c r="BS22" s="8" t="n">
        <v>0</v>
      </c>
      <c r="BT22" s="12" t="n">
        <f aca="false">BS22/(EA22+BS22)</f>
        <v>0</v>
      </c>
      <c r="BU22" s="8" t="n">
        <v>0</v>
      </c>
      <c r="BV22" s="8" t="n">
        <v>0</v>
      </c>
      <c r="BW22" s="12" t="n">
        <f aca="false">IF(BU22+BV22&gt;0,BU22/(BU22+BV22),0)</f>
        <v>0</v>
      </c>
      <c r="BX22" s="8" t="n">
        <v>0</v>
      </c>
      <c r="BY22" s="8" t="n">
        <v>0</v>
      </c>
      <c r="BZ22" s="8" t="n">
        <v>0</v>
      </c>
      <c r="CA22" s="8" t="n">
        <v>0</v>
      </c>
      <c r="CB22" s="8" t="n">
        <v>0</v>
      </c>
      <c r="CC22" s="8" t="n">
        <v>0</v>
      </c>
      <c r="CD22" s="8" t="n">
        <v>0</v>
      </c>
      <c r="CE22" s="8" t="n">
        <v>0</v>
      </c>
      <c r="CF22" s="8" t="n">
        <v>0</v>
      </c>
      <c r="CG22" s="8" t="n">
        <v>0</v>
      </c>
      <c r="CH22" s="8" t="n">
        <v>0</v>
      </c>
      <c r="CI22" s="8" t="n">
        <v>0</v>
      </c>
      <c r="CJ22" s="8" t="n">
        <v>0</v>
      </c>
      <c r="CK22" s="8" t="n">
        <v>0</v>
      </c>
      <c r="CL22" s="8" t="n">
        <v>0</v>
      </c>
      <c r="CM22" s="8" t="n">
        <v>0</v>
      </c>
      <c r="CN22" s="8" t="n">
        <v>0</v>
      </c>
      <c r="CO22" s="8" t="n">
        <v>0</v>
      </c>
      <c r="CP22" s="8" t="n">
        <v>0</v>
      </c>
      <c r="CQ22" s="8" t="n">
        <v>0</v>
      </c>
      <c r="CR22" s="8" t="n">
        <v>0</v>
      </c>
      <c r="CS22" s="8" t="n">
        <v>0</v>
      </c>
      <c r="CT22" s="8" t="n">
        <v>0</v>
      </c>
      <c r="CU22" s="8" t="n">
        <v>0</v>
      </c>
      <c r="CV22" s="8" t="n">
        <v>0</v>
      </c>
      <c r="CW22" s="8" t="n">
        <v>0</v>
      </c>
      <c r="CX22" s="8" t="n">
        <v>0</v>
      </c>
      <c r="CY22" s="8" t="n">
        <v>0</v>
      </c>
      <c r="CZ22" s="8" t="n">
        <v>0</v>
      </c>
      <c r="DA22" s="8" t="n">
        <v>2</v>
      </c>
      <c r="DB22" s="8" t="n">
        <v>0</v>
      </c>
      <c r="DC22" s="8" t="n">
        <v>0</v>
      </c>
      <c r="DD22" s="8" t="n">
        <v>0</v>
      </c>
      <c r="DE22" s="8" t="n">
        <v>0</v>
      </c>
      <c r="DF22" s="8" t="n">
        <v>0</v>
      </c>
      <c r="DG22" s="8" t="n">
        <v>0</v>
      </c>
      <c r="DH22" s="8" t="n">
        <v>1</v>
      </c>
      <c r="DI22" s="8" t="n">
        <v>1</v>
      </c>
      <c r="DJ22" s="8" t="n">
        <v>0</v>
      </c>
      <c r="DK22" s="8" t="n">
        <v>1</v>
      </c>
      <c r="DL22" s="8" t="n">
        <v>1</v>
      </c>
      <c r="DM22" s="8" t="n">
        <v>0</v>
      </c>
      <c r="DN22" s="8" t="n">
        <v>0</v>
      </c>
      <c r="DO22" s="8" t="n">
        <v>0</v>
      </c>
      <c r="DP22" s="8" t="n">
        <v>0</v>
      </c>
      <c r="DQ22" s="8" t="n">
        <f aca="false">DJ22-DI22</f>
        <v>-1</v>
      </c>
      <c r="DR22" s="19" t="n">
        <v>-1.017</v>
      </c>
      <c r="DS22" s="8" t="n">
        <v>1</v>
      </c>
      <c r="DT22" s="8" t="n">
        <v>0</v>
      </c>
      <c r="DU22" s="8" t="n">
        <v>0</v>
      </c>
      <c r="DV22" s="8" t="n">
        <v>0</v>
      </c>
      <c r="DW22" s="8" t="n">
        <v>0</v>
      </c>
      <c r="DX22" s="8" t="n">
        <v>28</v>
      </c>
      <c r="DY22" s="8" t="n">
        <v>15</v>
      </c>
      <c r="DZ22" s="8" t="n">
        <v>21</v>
      </c>
      <c r="EA22" s="8" t="n">
        <v>9</v>
      </c>
      <c r="EB22" s="8" t="n">
        <v>16</v>
      </c>
      <c r="EC22" s="8" t="n">
        <v>2</v>
      </c>
      <c r="ED22" s="8" t="n">
        <v>1.28</v>
      </c>
      <c r="EE22" s="8" t="n">
        <v>0.64</v>
      </c>
      <c r="EF22" s="8" t="n">
        <v>0</v>
      </c>
      <c r="EG22" s="8" t="n">
        <v>0</v>
      </c>
      <c r="EH22" s="12" t="n">
        <f aca="false">EF22/EB22</f>
        <v>0</v>
      </c>
      <c r="EI22" s="20" t="n">
        <f aca="false">1-EG22/EC22</f>
        <v>1</v>
      </c>
      <c r="EJ22" s="21" t="n">
        <f aca="false">EH22+EI22</f>
        <v>1</v>
      </c>
      <c r="EK22" s="8" t="n">
        <v>28</v>
      </c>
      <c r="EL22" s="8" t="n">
        <v>15</v>
      </c>
      <c r="EM22" s="8" t="n">
        <v>21</v>
      </c>
      <c r="EN22" s="8" t="n">
        <v>9</v>
      </c>
      <c r="EO22" s="8" t="n">
        <v>16</v>
      </c>
      <c r="EP22" s="8" t="n">
        <v>2</v>
      </c>
      <c r="EQ22" s="8" t="n">
        <v>0</v>
      </c>
      <c r="ER22" s="8" t="n">
        <v>0</v>
      </c>
      <c r="ES22" s="8" t="n">
        <v>15</v>
      </c>
      <c r="ET22" s="8" t="n">
        <v>7</v>
      </c>
      <c r="EU22" s="8" t="n">
        <v>3</v>
      </c>
      <c r="EV22" s="8" t="n">
        <v>3</v>
      </c>
      <c r="EW22" s="8" t="n">
        <v>0</v>
      </c>
      <c r="EX22" s="8" t="n">
        <v>0</v>
      </c>
      <c r="EY22" s="8" t="n">
        <v>3</v>
      </c>
      <c r="EZ22" s="8" t="n">
        <v>2</v>
      </c>
      <c r="FA22" s="8" t="n">
        <v>-0.1</v>
      </c>
      <c r="FB22" s="8" t="n">
        <v>0</v>
      </c>
      <c r="FC22" s="8" t="n">
        <v>0</v>
      </c>
      <c r="FD22" s="19" t="n">
        <v>0.52</v>
      </c>
      <c r="FE22" s="18" t="n">
        <f aca="false">FD22/V22</f>
        <v>0.26</v>
      </c>
      <c r="FF22" s="8" t="n">
        <v>0.0005</v>
      </c>
      <c r="FG22" s="8" t="n">
        <v>0</v>
      </c>
      <c r="FH22" s="8" t="n">
        <v>0</v>
      </c>
      <c r="FI22" s="8" t="n">
        <v>0</v>
      </c>
      <c r="FJ22" s="22"/>
      <c r="FK22" s="22"/>
      <c r="FL22" s="22"/>
      <c r="FM22" s="8" t="n">
        <f aca="false">BL22+BS22+AH22+DT22</f>
        <v>2</v>
      </c>
      <c r="FN22" s="19" t="n">
        <f aca="false">IF(DS22&gt;0,(BL22+BR22)/DS22,0)</f>
        <v>2</v>
      </c>
      <c r="FO22" s="12" t="n">
        <v>0</v>
      </c>
      <c r="FP22" s="19" t="n">
        <f aca="false">Z22-AH22/10</f>
        <v>-0.2</v>
      </c>
      <c r="FQ22" s="19" t="n">
        <f aca="false">Z22+DR22/5</f>
        <v>-0.2034</v>
      </c>
      <c r="FR22" s="19" t="n">
        <f aca="false">(DX22+DY22)/AL22*60</f>
        <v>128.486055776892</v>
      </c>
      <c r="FS22" s="22"/>
      <c r="FT22" s="22"/>
      <c r="FU22" s="22"/>
      <c r="FV22" s="22"/>
      <c r="FW22" s="17" t="s">
        <v>280</v>
      </c>
      <c r="FX22" s="23" t="n">
        <v>650000</v>
      </c>
      <c r="FY22" s="23" t="n">
        <v>650000</v>
      </c>
      <c r="FZ22" s="8" t="n">
        <v>2</v>
      </c>
      <c r="GA22" s="8" t="n">
        <v>0</v>
      </c>
      <c r="GB22" s="8" t="n">
        <v>0</v>
      </c>
      <c r="GC22" s="8" t="n">
        <v>0</v>
      </c>
      <c r="GD22" s="8" t="n">
        <v>0</v>
      </c>
      <c r="GE22" s="8" t="n">
        <v>2</v>
      </c>
      <c r="GF22" s="8" t="n">
        <v>1</v>
      </c>
      <c r="GG22" s="8" t="n">
        <v>20</v>
      </c>
      <c r="GH22" s="8" t="n">
        <v>-0.1</v>
      </c>
      <c r="GI22" s="8" t="n">
        <v>0</v>
      </c>
      <c r="GJ22" s="8" t="n">
        <v>0</v>
      </c>
      <c r="GK22" s="8" t="n">
        <f aca="false">Z22-AH22/10</f>
        <v>-0.2</v>
      </c>
      <c r="GL22" s="22"/>
      <c r="GM22" s="22"/>
      <c r="GN22" s="22"/>
      <c r="GO22" s="22"/>
      <c r="GP22" s="22"/>
    </row>
    <row r="23" customFormat="false" ht="13.65" hidden="false" customHeight="true" outlineLevel="0" collapsed="false">
      <c r="A23" s="16" t="n">
        <v>33147</v>
      </c>
      <c r="B23" s="17" t="s">
        <v>379</v>
      </c>
      <c r="C23" s="17" t="s">
        <v>261</v>
      </c>
      <c r="D23" s="17" t="s">
        <v>262</v>
      </c>
      <c r="E23" s="17" t="s">
        <v>262</v>
      </c>
      <c r="F23" s="8" t="n">
        <v>76</v>
      </c>
      <c r="G23" s="8" t="n">
        <v>208</v>
      </c>
      <c r="H23" s="8" t="n">
        <v>2009</v>
      </c>
      <c r="I23" s="8" t="n">
        <v>2</v>
      </c>
      <c r="J23" s="8" t="n">
        <v>38</v>
      </c>
      <c r="K23" s="17" t="s">
        <v>273</v>
      </c>
      <c r="L23" s="8" t="n">
        <v>2012</v>
      </c>
      <c r="M23" s="8" t="n">
        <v>27</v>
      </c>
      <c r="N23" s="8" t="n">
        <v>6</v>
      </c>
      <c r="O23" s="8" t="n">
        <v>8475163</v>
      </c>
      <c r="P23" s="17" t="s">
        <v>390</v>
      </c>
      <c r="Q23" s="17" t="s">
        <v>391</v>
      </c>
      <c r="R23" s="17" t="s">
        <v>392</v>
      </c>
      <c r="S23" s="17" t="s">
        <v>383</v>
      </c>
      <c r="T23" s="17" t="s">
        <v>299</v>
      </c>
      <c r="U23" s="17" t="s">
        <v>287</v>
      </c>
      <c r="V23" s="8" t="n">
        <v>61</v>
      </c>
      <c r="W23" s="8" t="n">
        <v>9</v>
      </c>
      <c r="X23" s="8" t="n">
        <v>9</v>
      </c>
      <c r="Y23" s="8" t="n">
        <v>7</v>
      </c>
      <c r="Z23" s="8" t="n">
        <v>18</v>
      </c>
      <c r="AA23" s="8" t="n">
        <v>14</v>
      </c>
      <c r="AB23" s="8" t="n">
        <v>69</v>
      </c>
      <c r="AC23" s="18" t="n">
        <f aca="false">Z23/V23</f>
        <v>0.295081967213115</v>
      </c>
      <c r="AD23" s="19" t="n">
        <f aca="false">IF(FZ23&gt;V23,Z23-V23*(GC23-Z23)/(FZ23-V23),0)</f>
        <v>-2.20625</v>
      </c>
      <c r="AE23" s="19" t="n">
        <v>7.136</v>
      </c>
      <c r="AF23" s="8" t="n">
        <v>1</v>
      </c>
      <c r="AG23" s="8" t="n">
        <v>-6.1</v>
      </c>
      <c r="AH23" s="8" t="n">
        <v>26</v>
      </c>
      <c r="AI23" s="8" t="n">
        <v>959</v>
      </c>
      <c r="AJ23" s="8" t="n">
        <v>43062</v>
      </c>
      <c r="AK23" s="19" t="n">
        <v>717.7</v>
      </c>
      <c r="AL23" s="8" t="n">
        <v>717.7</v>
      </c>
      <c r="AM23" s="8" t="n">
        <v>718</v>
      </c>
      <c r="AN23" s="18" t="n">
        <f aca="false">AJ23/60/V23</f>
        <v>11.7655737704918</v>
      </c>
      <c r="AO23" s="8" t="n">
        <v>19.85</v>
      </c>
      <c r="AP23" s="12" t="n">
        <f aca="false">IF(EF23&gt;0,Z23/EF23,0)</f>
        <v>0.580645161290323</v>
      </c>
      <c r="AQ23" s="8" t="n">
        <v>91</v>
      </c>
      <c r="AR23" s="8" t="n">
        <v>92</v>
      </c>
      <c r="AS23" s="8" t="n">
        <v>92</v>
      </c>
      <c r="AT23" s="8" t="n">
        <v>73</v>
      </c>
      <c r="AU23" s="8" t="n">
        <v>73</v>
      </c>
      <c r="AV23" s="8" t="n">
        <v>59</v>
      </c>
      <c r="AW23" s="8" t="n">
        <v>68</v>
      </c>
      <c r="AX23" s="8" t="n">
        <v>36</v>
      </c>
      <c r="AY23" s="8" t="n">
        <v>4</v>
      </c>
      <c r="AZ23" s="8" t="n">
        <v>4</v>
      </c>
      <c r="BA23" s="8" t="n">
        <f aca="false">AY23+AZ23</f>
        <v>8</v>
      </c>
      <c r="BB23" s="8" t="n">
        <v>7.89</v>
      </c>
      <c r="BC23" s="8" t="n">
        <v>26.6949</v>
      </c>
      <c r="BD23" s="19" t="n">
        <v>97.4</v>
      </c>
      <c r="BE23" s="19" t="n">
        <v>8.142677999164</v>
      </c>
      <c r="BF23" s="19" t="n">
        <f aca="false">AQ23+BD23</f>
        <v>188.4</v>
      </c>
      <c r="BG23" s="19" t="n">
        <f aca="false">IF(AL23&gt;0,BF23/AL23*60,0)</f>
        <v>15.750313501463</v>
      </c>
      <c r="BH23" s="8" t="n">
        <v>173</v>
      </c>
      <c r="BI23" s="8" t="n">
        <v>256</v>
      </c>
      <c r="BJ23" s="8" t="n">
        <v>282</v>
      </c>
      <c r="BK23" s="12" t="n">
        <f aca="false">BH23/(BH23+BJ23)</f>
        <v>0.38021978021978</v>
      </c>
      <c r="BL23" s="8" t="n">
        <v>57</v>
      </c>
      <c r="BM23" s="8" t="n">
        <v>57</v>
      </c>
      <c r="BN23" s="8" t="n">
        <v>75</v>
      </c>
      <c r="BO23" s="8" t="n">
        <f aca="false">BM23-BN23</f>
        <v>-18</v>
      </c>
      <c r="BP23" s="8" t="n">
        <v>14</v>
      </c>
      <c r="BQ23" s="8" t="n">
        <v>16</v>
      </c>
      <c r="BR23" s="8" t="n">
        <v>29</v>
      </c>
      <c r="BS23" s="8" t="n">
        <v>29</v>
      </c>
      <c r="BT23" s="12" t="n">
        <f aca="false">BS23/(EA23+BS23)</f>
        <v>0.046031746031746</v>
      </c>
      <c r="BU23" s="8" t="n">
        <v>11</v>
      </c>
      <c r="BV23" s="8" t="n">
        <v>30</v>
      </c>
      <c r="BW23" s="12" t="n">
        <f aca="false">IF(BU23+BV23&gt;0,BU23/(BU23+BV23),0)</f>
        <v>0.268292682926829</v>
      </c>
      <c r="BX23" s="8" t="n">
        <v>5</v>
      </c>
      <c r="BY23" s="8" t="n">
        <v>10</v>
      </c>
      <c r="BZ23" s="8" t="n">
        <v>3</v>
      </c>
      <c r="CA23" s="8" t="n">
        <v>10</v>
      </c>
      <c r="CB23" s="8" t="n">
        <v>3</v>
      </c>
      <c r="CC23" s="8" t="n">
        <v>10</v>
      </c>
      <c r="CD23" s="8" t="n">
        <v>4</v>
      </c>
      <c r="CE23" s="8" t="n">
        <v>6</v>
      </c>
      <c r="CF23" s="8" t="n">
        <v>2</v>
      </c>
      <c r="CG23" s="8" t="n">
        <v>13</v>
      </c>
      <c r="CH23" s="8" t="n">
        <v>10</v>
      </c>
      <c r="CI23" s="8" t="n">
        <v>20</v>
      </c>
      <c r="CJ23" s="8" t="n">
        <v>0</v>
      </c>
      <c r="CK23" s="8" t="n">
        <v>0</v>
      </c>
      <c r="CL23" s="8" t="n">
        <v>0</v>
      </c>
      <c r="CM23" s="8" t="n">
        <v>2</v>
      </c>
      <c r="CN23" s="8" t="n">
        <v>1</v>
      </c>
      <c r="CO23" s="8" t="n">
        <v>0</v>
      </c>
      <c r="CP23" s="8" t="n">
        <v>0</v>
      </c>
      <c r="CQ23" s="8" t="n">
        <v>3</v>
      </c>
      <c r="CR23" s="8" t="n">
        <v>0</v>
      </c>
      <c r="CS23" s="8" t="n">
        <v>2</v>
      </c>
      <c r="CT23" s="8" t="n">
        <v>0</v>
      </c>
      <c r="CU23" s="8" t="n">
        <v>1</v>
      </c>
      <c r="CV23" s="8" t="n">
        <v>0</v>
      </c>
      <c r="CW23" s="8" t="n">
        <v>3</v>
      </c>
      <c r="CX23" s="8" t="n">
        <v>0</v>
      </c>
      <c r="CY23" s="8" t="n">
        <v>1</v>
      </c>
      <c r="CZ23" s="8" t="n">
        <v>0</v>
      </c>
      <c r="DA23" s="8" t="n">
        <v>13</v>
      </c>
      <c r="DB23" s="8" t="n">
        <v>9</v>
      </c>
      <c r="DC23" s="8" t="n">
        <v>1</v>
      </c>
      <c r="DD23" s="8" t="n">
        <v>7</v>
      </c>
      <c r="DE23" s="8" t="n">
        <v>13</v>
      </c>
      <c r="DF23" s="8" t="n">
        <v>5</v>
      </c>
      <c r="DG23" s="8" t="n">
        <v>2</v>
      </c>
      <c r="DH23" s="8" t="n">
        <v>22</v>
      </c>
      <c r="DI23" s="8" t="n">
        <v>10</v>
      </c>
      <c r="DJ23" s="8" t="n">
        <v>3</v>
      </c>
      <c r="DK23" s="8" t="n">
        <v>10</v>
      </c>
      <c r="DL23" s="8" t="n">
        <v>8</v>
      </c>
      <c r="DM23" s="8" t="n">
        <v>2</v>
      </c>
      <c r="DN23" s="8" t="n">
        <v>5</v>
      </c>
      <c r="DO23" s="8" t="n">
        <v>3</v>
      </c>
      <c r="DP23" s="8" t="n">
        <v>2</v>
      </c>
      <c r="DQ23" s="8" t="n">
        <f aca="false">DJ23-DI23</f>
        <v>-7</v>
      </c>
      <c r="DR23" s="19" t="n">
        <v>-4.012</v>
      </c>
      <c r="DS23" s="8" t="n">
        <v>8</v>
      </c>
      <c r="DT23" s="8" t="n">
        <v>2</v>
      </c>
      <c r="DU23" s="8" t="n">
        <v>0</v>
      </c>
      <c r="DV23" s="8" t="n">
        <v>0</v>
      </c>
      <c r="DW23" s="8" t="n">
        <v>0</v>
      </c>
      <c r="DX23" s="8" t="n">
        <v>544</v>
      </c>
      <c r="DY23" s="8" t="n">
        <v>786</v>
      </c>
      <c r="DZ23" s="8" t="n">
        <v>397</v>
      </c>
      <c r="EA23" s="8" t="n">
        <v>601</v>
      </c>
      <c r="EB23" s="8" t="n">
        <v>290</v>
      </c>
      <c r="EC23" s="8" t="n">
        <v>433</v>
      </c>
      <c r="ED23" s="8" t="n">
        <v>25.95</v>
      </c>
      <c r="EE23" s="8" t="n">
        <v>41.44</v>
      </c>
      <c r="EF23" s="8" t="n">
        <v>31</v>
      </c>
      <c r="EG23" s="8" t="n">
        <v>45</v>
      </c>
      <c r="EH23" s="12" t="n">
        <f aca="false">EF23/EB23</f>
        <v>0.106896551724138</v>
      </c>
      <c r="EI23" s="20" t="n">
        <f aca="false">1-EG23/EC23</f>
        <v>0.896073903002309</v>
      </c>
      <c r="EJ23" s="21" t="n">
        <f aca="false">EH23+EI23</f>
        <v>1.00297045472645</v>
      </c>
      <c r="EK23" s="8" t="n">
        <v>540</v>
      </c>
      <c r="EL23" s="8" t="n">
        <v>788</v>
      </c>
      <c r="EM23" s="8" t="n">
        <v>393</v>
      </c>
      <c r="EN23" s="8" t="n">
        <v>603</v>
      </c>
      <c r="EO23" s="8" t="n">
        <v>287</v>
      </c>
      <c r="EP23" s="8" t="n">
        <v>435</v>
      </c>
      <c r="EQ23" s="8" t="n">
        <v>31</v>
      </c>
      <c r="ER23" s="8" t="n">
        <v>45</v>
      </c>
      <c r="ES23" s="8" t="n">
        <v>276</v>
      </c>
      <c r="ET23" s="8" t="n">
        <v>420</v>
      </c>
      <c r="EU23" s="8" t="n">
        <v>107</v>
      </c>
      <c r="EV23" s="8" t="n">
        <v>181</v>
      </c>
      <c r="EW23" s="8" t="n">
        <v>19</v>
      </c>
      <c r="EX23" s="8" t="n">
        <v>26</v>
      </c>
      <c r="EY23" s="8" t="n">
        <v>46</v>
      </c>
      <c r="EZ23" s="8" t="n">
        <v>30</v>
      </c>
      <c r="FA23" s="8" t="n">
        <v>0.8</v>
      </c>
      <c r="FB23" s="8" t="n">
        <v>0.8</v>
      </c>
      <c r="FC23" s="8" t="n">
        <v>1.6</v>
      </c>
      <c r="FD23" s="19" t="n">
        <v>10.88</v>
      </c>
      <c r="FE23" s="18" t="n">
        <f aca="false">FD23/V23</f>
        <v>0.178360655737705</v>
      </c>
      <c r="FF23" s="8" t="n">
        <v>2.0038</v>
      </c>
      <c r="FG23" s="8" t="n">
        <v>-0.18</v>
      </c>
      <c r="FH23" s="8" t="n">
        <v>-0.11</v>
      </c>
      <c r="FI23" s="8" t="n">
        <v>-0.28</v>
      </c>
      <c r="FJ23" s="22"/>
      <c r="FK23" s="22"/>
      <c r="FL23" s="22"/>
      <c r="FM23" s="8" t="n">
        <f aca="false">BL23+BS23+AH23+DT23</f>
        <v>114</v>
      </c>
      <c r="FN23" s="19" t="n">
        <f aca="false">IF(DS23&gt;0,(BL23+BR23)/DS23,0)</f>
        <v>10.75</v>
      </c>
      <c r="FO23" s="12" t="n">
        <v>0.0489812172</v>
      </c>
      <c r="FP23" s="19" t="n">
        <f aca="false">Z23-AH23/10</f>
        <v>15.4</v>
      </c>
      <c r="FQ23" s="19" t="n">
        <f aca="false">Z23+DR23/5</f>
        <v>17.1976</v>
      </c>
      <c r="FR23" s="19" t="n">
        <f aca="false">(DX23+DY23)/AL23*60</f>
        <v>111.188518879755</v>
      </c>
      <c r="FS23" s="22"/>
      <c r="FT23" s="22"/>
      <c r="FU23" s="22"/>
      <c r="FV23" s="22"/>
      <c r="FW23" s="17" t="s">
        <v>280</v>
      </c>
      <c r="FX23" s="23" t="n">
        <v>660000</v>
      </c>
      <c r="FY23" s="23" t="n">
        <v>660000</v>
      </c>
      <c r="FZ23" s="8" t="n">
        <v>381</v>
      </c>
      <c r="GA23" s="8" t="n">
        <v>59</v>
      </c>
      <c r="GB23" s="8" t="n">
        <v>65</v>
      </c>
      <c r="GC23" s="8" t="n">
        <v>124</v>
      </c>
      <c r="GD23" s="8" t="n">
        <v>-26</v>
      </c>
      <c r="GE23" s="8" t="n">
        <v>222</v>
      </c>
      <c r="GF23" s="8" t="n">
        <v>513</v>
      </c>
      <c r="GG23" s="8" t="n">
        <v>5161</v>
      </c>
      <c r="GH23" s="8" t="n">
        <v>5.9</v>
      </c>
      <c r="GI23" s="8" t="n">
        <v>4.1</v>
      </c>
      <c r="GJ23" s="8" t="n">
        <v>10</v>
      </c>
      <c r="GK23" s="8" t="n">
        <f aca="false">Z23-AH23/10</f>
        <v>15.4</v>
      </c>
      <c r="GL23" s="22"/>
      <c r="GM23" s="22"/>
      <c r="GN23" s="22"/>
      <c r="GO23" s="22"/>
      <c r="GP23" s="22"/>
    </row>
    <row r="24" customFormat="false" ht="13.65" hidden="false" customHeight="true" outlineLevel="0" collapsed="false">
      <c r="A24" s="16" t="n">
        <v>35782</v>
      </c>
      <c r="B24" s="17" t="s">
        <v>393</v>
      </c>
      <c r="C24" s="17" t="s">
        <v>360</v>
      </c>
      <c r="D24" s="17" t="s">
        <v>283</v>
      </c>
      <c r="E24" s="17" t="s">
        <v>283</v>
      </c>
      <c r="F24" s="8" t="n">
        <v>67</v>
      </c>
      <c r="G24" s="8" t="n">
        <v>165</v>
      </c>
      <c r="H24" s="8" t="n">
        <v>2016</v>
      </c>
      <c r="I24" s="8" t="n">
        <v>2</v>
      </c>
      <c r="J24" s="8" t="n">
        <v>39</v>
      </c>
      <c r="K24" s="17" t="s">
        <v>273</v>
      </c>
      <c r="L24" s="8" t="n">
        <v>2017</v>
      </c>
      <c r="M24" s="8" t="n">
        <v>20</v>
      </c>
      <c r="N24" s="8" t="n">
        <v>1</v>
      </c>
      <c r="O24" s="8" t="n">
        <v>8479337</v>
      </c>
      <c r="P24" s="17" t="s">
        <v>394</v>
      </c>
      <c r="Q24" s="17" t="s">
        <v>395</v>
      </c>
      <c r="R24" s="17" t="s">
        <v>396</v>
      </c>
      <c r="S24" s="17" t="s">
        <v>383</v>
      </c>
      <c r="T24" s="17" t="s">
        <v>299</v>
      </c>
      <c r="U24" s="17" t="s">
        <v>397</v>
      </c>
      <c r="V24" s="8" t="n">
        <v>82</v>
      </c>
      <c r="W24" s="8" t="n">
        <v>28</v>
      </c>
      <c r="X24" s="8" t="n">
        <v>24</v>
      </c>
      <c r="Y24" s="8" t="n">
        <v>15</v>
      </c>
      <c r="Z24" s="8" t="n">
        <v>52</v>
      </c>
      <c r="AA24" s="8" t="n">
        <v>4</v>
      </c>
      <c r="AB24" s="8" t="n">
        <v>24</v>
      </c>
      <c r="AC24" s="18" t="n">
        <f aca="false">Z24/V24</f>
        <v>0.634146341463415</v>
      </c>
      <c r="AD24" s="19" t="n">
        <f aca="false">IF(FZ24&gt;V24,Z24-V24*(GC24-Z24)/(FZ24-V24),0)</f>
        <v>0</v>
      </c>
      <c r="AE24" s="19" t="n">
        <v>21.125</v>
      </c>
      <c r="AF24" s="8" t="n">
        <v>6</v>
      </c>
      <c r="AG24" s="8" t="n">
        <v>-2.3</v>
      </c>
      <c r="AH24" s="8" t="n">
        <v>6</v>
      </c>
      <c r="AI24" s="8" t="n">
        <v>1564</v>
      </c>
      <c r="AJ24" s="8" t="n">
        <v>72826</v>
      </c>
      <c r="AK24" s="19" t="n">
        <v>1213.7666666667</v>
      </c>
      <c r="AL24" s="8" t="n">
        <v>1213.77</v>
      </c>
      <c r="AM24" s="8" t="n">
        <v>1214</v>
      </c>
      <c r="AN24" s="18" t="n">
        <f aca="false">AJ24/60/V24</f>
        <v>14.8020325203252</v>
      </c>
      <c r="AO24" s="8" t="n">
        <v>24.59</v>
      </c>
      <c r="AP24" s="12" t="n">
        <f aca="false">IF(EF24&gt;0,Z24/EF24,0)</f>
        <v>0.68421052631579</v>
      </c>
      <c r="AQ24" s="8" t="n">
        <v>358</v>
      </c>
      <c r="AR24" s="8" t="n">
        <v>358</v>
      </c>
      <c r="AS24" s="8" t="n">
        <v>358</v>
      </c>
      <c r="AT24" s="8" t="n">
        <v>252</v>
      </c>
      <c r="AU24" s="8" t="n">
        <v>252</v>
      </c>
      <c r="AV24" s="8" t="n">
        <v>181</v>
      </c>
      <c r="AW24" s="8" t="n">
        <v>208</v>
      </c>
      <c r="AX24" s="8" t="n">
        <v>54</v>
      </c>
      <c r="AY24" s="8" t="n">
        <v>7</v>
      </c>
      <c r="AZ24" s="8" t="n">
        <v>12</v>
      </c>
      <c r="BA24" s="8" t="n">
        <f aca="false">AY24+AZ24</f>
        <v>19</v>
      </c>
      <c r="BB24" s="8" t="n">
        <v>17.58</v>
      </c>
      <c r="BC24" s="8" t="n">
        <v>29.6243</v>
      </c>
      <c r="BD24" s="19" t="n">
        <v>248.8</v>
      </c>
      <c r="BE24" s="19" t="n">
        <v>12.2989042374973</v>
      </c>
      <c r="BF24" s="19" t="n">
        <f aca="false">AQ24+BD24</f>
        <v>606.8</v>
      </c>
      <c r="BG24" s="19" t="n">
        <f aca="false">IF(AL24&gt;0,BF24/AL24*60,0)</f>
        <v>29.9957982154774</v>
      </c>
      <c r="BH24" s="8" t="n">
        <v>530</v>
      </c>
      <c r="BI24" s="8" t="n">
        <v>393</v>
      </c>
      <c r="BJ24" s="8" t="n">
        <v>303</v>
      </c>
      <c r="BK24" s="12" t="n">
        <f aca="false">BH24/(BH24+BJ24)</f>
        <v>0.63625450180072</v>
      </c>
      <c r="BL24" s="8" t="n">
        <v>40</v>
      </c>
      <c r="BM24" s="8" t="n">
        <v>40</v>
      </c>
      <c r="BN24" s="8" t="n">
        <v>102</v>
      </c>
      <c r="BO24" s="8" t="n">
        <f aca="false">BM24-BN24</f>
        <v>-62</v>
      </c>
      <c r="BP24" s="8" t="n">
        <v>71</v>
      </c>
      <c r="BQ24" s="8" t="n">
        <v>25</v>
      </c>
      <c r="BR24" s="8" t="n">
        <v>33</v>
      </c>
      <c r="BS24" s="8" t="n">
        <v>25</v>
      </c>
      <c r="BT24" s="12" t="n">
        <f aca="false">BS24/(EA24+BS24)</f>
        <v>0.0310173697270472</v>
      </c>
      <c r="BU24" s="8" t="n">
        <v>25</v>
      </c>
      <c r="BV24" s="8" t="n">
        <v>34</v>
      </c>
      <c r="BW24" s="12" t="n">
        <f aca="false">IF(BU24+BV24&gt;0,BU24/(BU24+BV24),0)</f>
        <v>0.423728813559322</v>
      </c>
      <c r="BX24" s="8" t="n">
        <v>3</v>
      </c>
      <c r="BY24" s="8" t="n">
        <v>7</v>
      </c>
      <c r="BZ24" s="8" t="n">
        <v>7</v>
      </c>
      <c r="CA24" s="8" t="n">
        <v>9</v>
      </c>
      <c r="CB24" s="8" t="n">
        <v>15</v>
      </c>
      <c r="CC24" s="8" t="n">
        <v>18</v>
      </c>
      <c r="CD24" s="8" t="n">
        <v>6</v>
      </c>
      <c r="CE24" s="8" t="n">
        <v>6</v>
      </c>
      <c r="CF24" s="8" t="n">
        <v>10</v>
      </c>
      <c r="CG24" s="8" t="n">
        <v>15</v>
      </c>
      <c r="CH24" s="8" t="n">
        <v>16</v>
      </c>
      <c r="CI24" s="8" t="n">
        <v>21</v>
      </c>
      <c r="CJ24" s="8" t="n">
        <v>3</v>
      </c>
      <c r="CK24" s="8" t="n">
        <v>0</v>
      </c>
      <c r="CL24" s="8" t="n">
        <v>3</v>
      </c>
      <c r="CM24" s="8" t="n">
        <v>1</v>
      </c>
      <c r="CN24" s="8" t="n">
        <v>3</v>
      </c>
      <c r="CO24" s="8" t="n">
        <v>0</v>
      </c>
      <c r="CP24" s="8" t="n">
        <v>0</v>
      </c>
      <c r="CQ24" s="8" t="n">
        <v>1</v>
      </c>
      <c r="CR24" s="8" t="n">
        <v>0</v>
      </c>
      <c r="CS24" s="8" t="n">
        <v>3</v>
      </c>
      <c r="CT24" s="8" t="n">
        <v>5</v>
      </c>
      <c r="CU24" s="8" t="n">
        <v>1</v>
      </c>
      <c r="CV24" s="8" t="n">
        <v>0</v>
      </c>
      <c r="CW24" s="8" t="n">
        <v>18</v>
      </c>
      <c r="CX24" s="8" t="n">
        <v>2</v>
      </c>
      <c r="CY24" s="8" t="n">
        <v>5</v>
      </c>
      <c r="CZ24" s="8" t="n">
        <v>11</v>
      </c>
      <c r="DA24" s="8" t="n">
        <v>53</v>
      </c>
      <c r="DB24" s="8" t="n">
        <v>14</v>
      </c>
      <c r="DC24" s="8" t="n">
        <v>2</v>
      </c>
      <c r="DD24" s="8" t="n">
        <v>14</v>
      </c>
      <c r="DE24" s="8" t="n">
        <v>32</v>
      </c>
      <c r="DF24" s="8" t="n">
        <v>5</v>
      </c>
      <c r="DG24" s="8" t="n">
        <v>2</v>
      </c>
      <c r="DH24" s="8" t="n">
        <v>112</v>
      </c>
      <c r="DI24" s="8" t="n">
        <v>3</v>
      </c>
      <c r="DJ24" s="8" t="n">
        <v>13</v>
      </c>
      <c r="DK24" s="8" t="n">
        <v>3</v>
      </c>
      <c r="DL24" s="8" t="n">
        <v>3</v>
      </c>
      <c r="DM24" s="8" t="n">
        <v>0</v>
      </c>
      <c r="DN24" s="8" t="n">
        <v>13</v>
      </c>
      <c r="DO24" s="8" t="n">
        <v>13</v>
      </c>
      <c r="DP24" s="8" t="n">
        <v>0</v>
      </c>
      <c r="DQ24" s="8" t="n">
        <f aca="false">DJ24-DI24</f>
        <v>10</v>
      </c>
      <c r="DR24" s="19" t="n">
        <v>8.503</v>
      </c>
      <c r="DS24" s="8" t="n">
        <v>3</v>
      </c>
      <c r="DT24" s="8" t="n">
        <v>0</v>
      </c>
      <c r="DU24" s="8" t="n">
        <v>0</v>
      </c>
      <c r="DV24" s="8" t="n">
        <v>0</v>
      </c>
      <c r="DW24" s="8" t="n">
        <v>0</v>
      </c>
      <c r="DX24" s="8" t="n">
        <v>1415</v>
      </c>
      <c r="DY24" s="8" t="n">
        <v>1027</v>
      </c>
      <c r="DZ24" s="8" t="n">
        <v>974</v>
      </c>
      <c r="EA24" s="8" t="n">
        <v>781</v>
      </c>
      <c r="EB24" s="8" t="n">
        <v>717</v>
      </c>
      <c r="EC24" s="8" t="n">
        <v>607</v>
      </c>
      <c r="ED24" s="8" t="n">
        <v>61.7</v>
      </c>
      <c r="EE24" s="8" t="n">
        <v>57.09</v>
      </c>
      <c r="EF24" s="8" t="n">
        <v>76</v>
      </c>
      <c r="EG24" s="8" t="n">
        <v>54</v>
      </c>
      <c r="EH24" s="12" t="n">
        <f aca="false">EF24/EB24</f>
        <v>0.105997210599721</v>
      </c>
      <c r="EI24" s="20" t="n">
        <f aca="false">1-EG24/EC24</f>
        <v>0.911037891268534</v>
      </c>
      <c r="EJ24" s="21" t="n">
        <f aca="false">EH24+EI24</f>
        <v>1.01703510186826</v>
      </c>
      <c r="EK24" s="8" t="n">
        <v>1414</v>
      </c>
      <c r="EL24" s="8" t="n">
        <v>1028</v>
      </c>
      <c r="EM24" s="8" t="n">
        <v>973</v>
      </c>
      <c r="EN24" s="8" t="n">
        <v>782</v>
      </c>
      <c r="EO24" s="8" t="n">
        <v>716</v>
      </c>
      <c r="EP24" s="8" t="n">
        <v>608</v>
      </c>
      <c r="EQ24" s="8" t="n">
        <v>76</v>
      </c>
      <c r="ER24" s="8" t="n">
        <v>55</v>
      </c>
      <c r="ES24" s="8" t="n">
        <v>712</v>
      </c>
      <c r="ET24" s="8" t="n">
        <v>508</v>
      </c>
      <c r="EU24" s="8" t="n">
        <v>201</v>
      </c>
      <c r="EV24" s="8" t="n">
        <v>245</v>
      </c>
      <c r="EW24" s="8" t="n">
        <v>34</v>
      </c>
      <c r="EX24" s="8" t="n">
        <v>28</v>
      </c>
      <c r="EY24" s="8" t="n">
        <v>48</v>
      </c>
      <c r="EZ24" s="8" t="n">
        <v>81</v>
      </c>
      <c r="FA24" s="8" t="n">
        <v>4.9</v>
      </c>
      <c r="FB24" s="8" t="n">
        <v>1.6</v>
      </c>
      <c r="FC24" s="8" t="n">
        <v>6.5</v>
      </c>
      <c r="FD24" s="19" t="n">
        <v>60.69</v>
      </c>
      <c r="FE24" s="18" t="n">
        <f aca="false">FD24/V24</f>
        <v>0.740121951219512</v>
      </c>
      <c r="FF24" s="8" t="n">
        <v>6.3217</v>
      </c>
      <c r="FG24" s="8" t="n">
        <v>2.2</v>
      </c>
      <c r="FH24" s="8" t="n">
        <v>0.16</v>
      </c>
      <c r="FI24" s="8" t="n">
        <v>2.36</v>
      </c>
      <c r="FJ24" s="8" t="n">
        <v>2</v>
      </c>
      <c r="FK24" s="8" t="n">
        <v>1</v>
      </c>
      <c r="FL24" s="8" t="n">
        <v>0</v>
      </c>
      <c r="FM24" s="8" t="n">
        <f aca="false">BL24+BS24+AH24+DT24</f>
        <v>71</v>
      </c>
      <c r="FN24" s="19" t="n">
        <f aca="false">IF(DS24&gt;0,(BL24+BR24)/DS24,0)</f>
        <v>24.3333333333333</v>
      </c>
      <c r="FO24" s="12" t="n">
        <v>0.14</v>
      </c>
      <c r="FP24" s="19" t="n">
        <f aca="false">Z24-AH24/10</f>
        <v>51.4</v>
      </c>
      <c r="FQ24" s="19" t="n">
        <f aca="false">Z24+DR24/5</f>
        <v>53.7006</v>
      </c>
      <c r="FR24" s="19" t="n">
        <f aca="false">(DX24+DY24)/AL24*60</f>
        <v>120.714797696433</v>
      </c>
      <c r="FS24" s="22"/>
      <c r="FT24" s="22"/>
      <c r="FU24" s="22"/>
      <c r="FV24" s="22"/>
      <c r="FW24" s="17" t="s">
        <v>270</v>
      </c>
      <c r="FX24" s="23" t="n">
        <v>742500</v>
      </c>
      <c r="FY24" s="23" t="n">
        <v>778333</v>
      </c>
      <c r="FZ24" s="8" t="n">
        <v>82</v>
      </c>
      <c r="GA24" s="8" t="n">
        <v>28</v>
      </c>
      <c r="GB24" s="8" t="n">
        <v>24</v>
      </c>
      <c r="GC24" s="8" t="n">
        <v>52</v>
      </c>
      <c r="GD24" s="8" t="n">
        <v>6</v>
      </c>
      <c r="GE24" s="8" t="n">
        <v>6</v>
      </c>
      <c r="GF24" s="8" t="n">
        <v>181</v>
      </c>
      <c r="GG24" s="8" t="n">
        <v>1214</v>
      </c>
      <c r="GH24" s="8" t="n">
        <v>4.9</v>
      </c>
      <c r="GI24" s="8" t="n">
        <v>1.6</v>
      </c>
      <c r="GJ24" s="8" t="n">
        <v>6.5</v>
      </c>
      <c r="GK24" s="8" t="n">
        <f aca="false">Z24-AH24/10</f>
        <v>51.4</v>
      </c>
      <c r="GL24" s="22"/>
      <c r="GM24" s="22"/>
      <c r="GN24" s="22"/>
      <c r="GO24" s="22"/>
      <c r="GP24" s="22"/>
    </row>
    <row r="25" customFormat="false" ht="13.65" hidden="false" customHeight="true" outlineLevel="0" collapsed="false">
      <c r="A25" s="16" t="n">
        <v>36416</v>
      </c>
      <c r="B25" s="17" t="s">
        <v>398</v>
      </c>
      <c r="C25" s="17" t="s">
        <v>272</v>
      </c>
      <c r="D25" s="17" t="s">
        <v>262</v>
      </c>
      <c r="E25" s="17" t="s">
        <v>262</v>
      </c>
      <c r="F25" s="8" t="n">
        <v>74</v>
      </c>
      <c r="G25" s="8" t="n">
        <v>165</v>
      </c>
      <c r="H25" s="8" t="n">
        <v>2017</v>
      </c>
      <c r="I25" s="8" t="n">
        <v>2</v>
      </c>
      <c r="J25" s="8" t="n">
        <v>47</v>
      </c>
      <c r="K25" s="17" t="s">
        <v>263</v>
      </c>
      <c r="L25" s="8" t="n">
        <v>2017</v>
      </c>
      <c r="M25" s="8" t="n">
        <v>18</v>
      </c>
      <c r="N25" s="8" t="n">
        <v>1</v>
      </c>
      <c r="O25" s="8" t="n">
        <v>8480029</v>
      </c>
      <c r="P25" s="17" t="s">
        <v>399</v>
      </c>
      <c r="Q25" s="17" t="s">
        <v>400</v>
      </c>
      <c r="R25" s="17" t="s">
        <v>401</v>
      </c>
      <c r="S25" s="17" t="s">
        <v>383</v>
      </c>
      <c r="T25" s="17" t="s">
        <v>268</v>
      </c>
      <c r="U25" s="17" t="s">
        <v>402</v>
      </c>
      <c r="V25" s="8" t="n">
        <v>1</v>
      </c>
      <c r="W25" s="8" t="n">
        <v>0</v>
      </c>
      <c r="X25" s="8" t="n">
        <v>0</v>
      </c>
      <c r="Y25" s="8" t="n">
        <v>0</v>
      </c>
      <c r="Z25" s="8" t="n">
        <v>0</v>
      </c>
      <c r="AA25" s="8" t="n">
        <v>36</v>
      </c>
      <c r="AB25" s="8" t="n">
        <v>62</v>
      </c>
      <c r="AC25" s="18" t="n">
        <f aca="false">Z25/V25</f>
        <v>0</v>
      </c>
      <c r="AD25" s="19" t="n">
        <f aca="false">IF(FZ25&gt;V25,Z25-V25*(GC25-Z25)/(FZ25-V25),0)</f>
        <v>0</v>
      </c>
      <c r="AE25" s="19" t="n">
        <v>0</v>
      </c>
      <c r="AF25" s="8" t="n">
        <v>0</v>
      </c>
      <c r="AG25" s="8" t="n">
        <v>-0.1</v>
      </c>
      <c r="AH25" s="8" t="n">
        <v>0</v>
      </c>
      <c r="AI25" s="8" t="n">
        <v>7</v>
      </c>
      <c r="AJ25" s="8" t="n">
        <v>294</v>
      </c>
      <c r="AK25" s="19" t="n">
        <v>4.9</v>
      </c>
      <c r="AL25" s="8" t="n">
        <v>4.9</v>
      </c>
      <c r="AM25" s="8" t="n">
        <v>5</v>
      </c>
      <c r="AN25" s="18" t="n">
        <f aca="false">AJ25/60/V25</f>
        <v>4.9</v>
      </c>
      <c r="AO25" s="8" t="n">
        <v>8.36</v>
      </c>
      <c r="AP25" s="12" t="n">
        <f aca="false">IF(EF25&gt;0,Z25/EF25,0)</f>
        <v>0</v>
      </c>
      <c r="AQ25" s="8" t="n">
        <v>0</v>
      </c>
      <c r="AR25" s="8" t="n">
        <v>0</v>
      </c>
      <c r="AS25" s="8" t="n">
        <v>0</v>
      </c>
      <c r="AT25" s="8" t="n">
        <v>0</v>
      </c>
      <c r="AU25" s="8" t="n">
        <v>0</v>
      </c>
      <c r="AV25" s="8" t="n">
        <v>0</v>
      </c>
      <c r="AW25" s="8" t="n">
        <v>0</v>
      </c>
      <c r="AX25" s="8" t="n">
        <v>0</v>
      </c>
      <c r="AY25" s="8" t="n">
        <v>0</v>
      </c>
      <c r="AZ25" s="8" t="n">
        <v>0</v>
      </c>
      <c r="BA25" s="8" t="n">
        <f aca="false">AY25+AZ25</f>
        <v>0</v>
      </c>
      <c r="BB25" s="8" t="n">
        <v>0</v>
      </c>
      <c r="BC25" s="8" t="n">
        <v>0</v>
      </c>
      <c r="BD25" s="19" t="n">
        <v>0</v>
      </c>
      <c r="BE25" s="19" t="n">
        <v>0</v>
      </c>
      <c r="BF25" s="19" t="n">
        <f aca="false">AQ25+BD25</f>
        <v>0</v>
      </c>
      <c r="BG25" s="19" t="n">
        <f aca="false">IF(AL25&gt;0,BF25/AL25*60,0)</f>
        <v>0</v>
      </c>
      <c r="BH25" s="8" t="n">
        <v>2</v>
      </c>
      <c r="BI25" s="8" t="n">
        <v>0</v>
      </c>
      <c r="BJ25" s="8" t="n">
        <v>0</v>
      </c>
      <c r="BK25" s="12" t="n">
        <f aca="false">BH25/(BH25+BJ25)</f>
        <v>1</v>
      </c>
      <c r="BL25" s="8" t="n">
        <v>1</v>
      </c>
      <c r="BM25" s="8" t="n">
        <v>1</v>
      </c>
      <c r="BN25" s="8" t="n">
        <v>0</v>
      </c>
      <c r="BO25" s="8" t="n">
        <f aca="false">BM25-BN25</f>
        <v>1</v>
      </c>
      <c r="BP25" s="8" t="n">
        <v>0</v>
      </c>
      <c r="BQ25" s="8" t="n">
        <v>1</v>
      </c>
      <c r="BR25" s="8" t="n">
        <v>0</v>
      </c>
      <c r="BS25" s="8" t="n">
        <v>1</v>
      </c>
      <c r="BT25" s="12" t="n">
        <f aca="false">BS25/(EA25+BS25)</f>
        <v>0.125</v>
      </c>
      <c r="BU25" s="8" t="n">
        <v>0</v>
      </c>
      <c r="BV25" s="8" t="n">
        <v>0</v>
      </c>
      <c r="BW25" s="12" t="n">
        <f aca="false">IF(BU25+BV25&gt;0,BU25/(BU25+BV25),0)</f>
        <v>0</v>
      </c>
      <c r="BX25" s="8" t="n">
        <v>0</v>
      </c>
      <c r="BY25" s="8" t="n">
        <v>0</v>
      </c>
      <c r="BZ25" s="8" t="n">
        <v>0</v>
      </c>
      <c r="CA25" s="8" t="n">
        <v>0</v>
      </c>
      <c r="CB25" s="8" t="n">
        <v>0</v>
      </c>
      <c r="CC25" s="8" t="n">
        <v>0</v>
      </c>
      <c r="CD25" s="8" t="n">
        <v>0</v>
      </c>
      <c r="CE25" s="8" t="n">
        <v>0</v>
      </c>
      <c r="CF25" s="8" t="n">
        <v>0</v>
      </c>
      <c r="CG25" s="8" t="n">
        <v>0</v>
      </c>
      <c r="CH25" s="8" t="n">
        <v>0</v>
      </c>
      <c r="CI25" s="8" t="n">
        <v>0</v>
      </c>
      <c r="CJ25" s="8" t="n">
        <v>0</v>
      </c>
      <c r="CK25" s="8" t="n">
        <v>0</v>
      </c>
      <c r="CL25" s="8" t="n">
        <v>0</v>
      </c>
      <c r="CM25" s="8" t="n">
        <v>0</v>
      </c>
      <c r="CN25" s="8" t="n">
        <v>0</v>
      </c>
      <c r="CO25" s="8" t="n">
        <v>0</v>
      </c>
      <c r="CP25" s="8" t="n">
        <v>0</v>
      </c>
      <c r="CQ25" s="8" t="n">
        <v>0</v>
      </c>
      <c r="CR25" s="8" t="n">
        <v>0</v>
      </c>
      <c r="CS25" s="8" t="n">
        <v>0</v>
      </c>
      <c r="CT25" s="8" t="n">
        <v>0</v>
      </c>
      <c r="CU25" s="8" t="n">
        <v>0</v>
      </c>
      <c r="CV25" s="8" t="n">
        <v>0</v>
      </c>
      <c r="CW25" s="8" t="n">
        <v>0</v>
      </c>
      <c r="CX25" s="8" t="n">
        <v>0</v>
      </c>
      <c r="CY25" s="8" t="n">
        <v>0</v>
      </c>
      <c r="CZ25" s="8" t="n">
        <v>0</v>
      </c>
      <c r="DA25" s="8" t="n">
        <v>0</v>
      </c>
      <c r="DB25" s="8" t="n">
        <v>0</v>
      </c>
      <c r="DC25" s="8" t="n">
        <v>0</v>
      </c>
      <c r="DD25" s="8" t="n">
        <v>0</v>
      </c>
      <c r="DE25" s="8" t="n">
        <v>0</v>
      </c>
      <c r="DF25" s="8" t="n">
        <v>0</v>
      </c>
      <c r="DG25" s="8" t="n">
        <v>0</v>
      </c>
      <c r="DH25" s="8" t="n">
        <v>0</v>
      </c>
      <c r="DI25" s="8" t="n">
        <v>0</v>
      </c>
      <c r="DJ25" s="8" t="n">
        <v>0</v>
      </c>
      <c r="DK25" s="8" t="n">
        <v>0</v>
      </c>
      <c r="DL25" s="8" t="n">
        <v>0</v>
      </c>
      <c r="DM25" s="8" t="n">
        <v>0</v>
      </c>
      <c r="DN25" s="8" t="n">
        <v>0</v>
      </c>
      <c r="DO25" s="8" t="n">
        <v>0</v>
      </c>
      <c r="DP25" s="8" t="n">
        <v>0</v>
      </c>
      <c r="DQ25" s="8" t="n">
        <f aca="false">DJ25-DI25</f>
        <v>0</v>
      </c>
      <c r="DR25" s="19" t="n">
        <v>-0.005</v>
      </c>
      <c r="DS25" s="8" t="n">
        <v>0</v>
      </c>
      <c r="DT25" s="8" t="n">
        <v>0</v>
      </c>
      <c r="DU25" s="8" t="n">
        <v>0</v>
      </c>
      <c r="DV25" s="8" t="n">
        <v>0</v>
      </c>
      <c r="DW25" s="8" t="n">
        <v>0</v>
      </c>
      <c r="DX25" s="8" t="n">
        <v>4</v>
      </c>
      <c r="DY25" s="8" t="n">
        <v>8</v>
      </c>
      <c r="DZ25" s="8" t="n">
        <v>3</v>
      </c>
      <c r="EA25" s="8" t="n">
        <v>7</v>
      </c>
      <c r="EB25" s="8" t="n">
        <v>1</v>
      </c>
      <c r="EC25" s="8" t="n">
        <v>5</v>
      </c>
      <c r="ED25" s="8" t="n">
        <v>0.06</v>
      </c>
      <c r="EE25" s="8" t="n">
        <v>0.24</v>
      </c>
      <c r="EF25" s="8" t="n">
        <v>0</v>
      </c>
      <c r="EG25" s="8" t="n">
        <v>0</v>
      </c>
      <c r="EH25" s="12" t="n">
        <f aca="false">EF25/EB25</f>
        <v>0</v>
      </c>
      <c r="EI25" s="20" t="n">
        <f aca="false">1-EG25/EC25</f>
        <v>1</v>
      </c>
      <c r="EJ25" s="21" t="n">
        <f aca="false">EH25+EI25</f>
        <v>1</v>
      </c>
      <c r="EK25" s="8" t="n">
        <v>4</v>
      </c>
      <c r="EL25" s="8" t="n">
        <v>8</v>
      </c>
      <c r="EM25" s="8" t="n">
        <v>3</v>
      </c>
      <c r="EN25" s="8" t="n">
        <v>7</v>
      </c>
      <c r="EO25" s="8" t="n">
        <v>1</v>
      </c>
      <c r="EP25" s="8" t="n">
        <v>5</v>
      </c>
      <c r="EQ25" s="8" t="n">
        <v>0</v>
      </c>
      <c r="ER25" s="8" t="n">
        <v>0</v>
      </c>
      <c r="ES25" s="8" t="n">
        <v>0</v>
      </c>
      <c r="ET25" s="8" t="n">
        <v>4</v>
      </c>
      <c r="EU25" s="8" t="n">
        <v>0</v>
      </c>
      <c r="EV25" s="8" t="n">
        <v>4</v>
      </c>
      <c r="EW25" s="8" t="n">
        <v>0</v>
      </c>
      <c r="EX25" s="8" t="n">
        <v>0</v>
      </c>
      <c r="EY25" s="8" t="n">
        <v>0</v>
      </c>
      <c r="EZ25" s="8" t="n">
        <v>1</v>
      </c>
      <c r="FA25" s="8" t="n">
        <v>0</v>
      </c>
      <c r="FB25" s="8" t="n">
        <v>0</v>
      </c>
      <c r="FC25" s="8" t="n">
        <v>0</v>
      </c>
      <c r="FD25" s="19" t="n">
        <v>-0.15</v>
      </c>
      <c r="FE25" s="18" t="n">
        <f aca="false">FD25/V25</f>
        <v>-0.15</v>
      </c>
      <c r="FF25" s="8" t="n">
        <v>0.0001</v>
      </c>
      <c r="FG25" s="8" t="n">
        <v>0</v>
      </c>
      <c r="FH25" s="8" t="n">
        <v>0</v>
      </c>
      <c r="FI25" s="8" t="n">
        <v>0</v>
      </c>
      <c r="FJ25" s="22"/>
      <c r="FK25" s="22"/>
      <c r="FL25" s="22"/>
      <c r="FM25" s="8" t="n">
        <f aca="false">BL25+BS25+AH25+DT25</f>
        <v>2</v>
      </c>
      <c r="FN25" s="19" t="n">
        <f aca="false">IF(DS25&gt;0,(BL25+BR25)/DS25,0)</f>
        <v>0</v>
      </c>
      <c r="FO25" s="12" t="n">
        <v>0</v>
      </c>
      <c r="FP25" s="19" t="n">
        <f aca="false">Z25-AH25/10</f>
        <v>0</v>
      </c>
      <c r="FQ25" s="19" t="n">
        <f aca="false">Z25+DR25/5</f>
        <v>-0.001</v>
      </c>
      <c r="FR25" s="19" t="n">
        <f aca="false">(DX25+DY25)/AL25*60</f>
        <v>146.938775510204</v>
      </c>
      <c r="FS25" s="22"/>
      <c r="FT25" s="22"/>
      <c r="FU25" s="22"/>
      <c r="FV25" s="22"/>
      <c r="FW25" s="17" t="s">
        <v>270</v>
      </c>
      <c r="FX25" s="23" t="n">
        <v>742500</v>
      </c>
      <c r="FY25" s="23" t="n">
        <v>784166</v>
      </c>
      <c r="FZ25" s="8" t="n">
        <v>1</v>
      </c>
      <c r="GA25" s="8" t="n">
        <v>0</v>
      </c>
      <c r="GB25" s="8" t="n">
        <v>0</v>
      </c>
      <c r="GC25" s="8" t="n">
        <v>0</v>
      </c>
      <c r="GD25" s="8" t="n">
        <v>0</v>
      </c>
      <c r="GE25" s="8" t="n">
        <v>0</v>
      </c>
      <c r="GF25" s="8" t="n">
        <v>0</v>
      </c>
      <c r="GG25" s="8" t="n">
        <v>5</v>
      </c>
      <c r="GH25" s="8" t="n">
        <v>0</v>
      </c>
      <c r="GI25" s="8" t="n">
        <v>0</v>
      </c>
      <c r="GJ25" s="8" t="n">
        <v>0</v>
      </c>
      <c r="GK25" s="8" t="n">
        <f aca="false">Z25-AH25/10</f>
        <v>0</v>
      </c>
      <c r="GL25" s="22"/>
      <c r="GM25" s="22"/>
      <c r="GN25" s="22"/>
      <c r="GO25" s="22"/>
      <c r="GP25" s="22"/>
    </row>
    <row r="26" customFormat="false" ht="13.65" hidden="false" customHeight="true" outlineLevel="0" collapsed="false">
      <c r="A26" s="16" t="n">
        <v>34377</v>
      </c>
      <c r="B26" s="17" t="s">
        <v>403</v>
      </c>
      <c r="C26" s="17" t="s">
        <v>404</v>
      </c>
      <c r="D26" s="17" t="s">
        <v>283</v>
      </c>
      <c r="E26" s="17" t="s">
        <v>283</v>
      </c>
      <c r="F26" s="8" t="n">
        <v>73</v>
      </c>
      <c r="G26" s="8" t="n">
        <v>207</v>
      </c>
      <c r="H26" s="8" t="n">
        <v>2012</v>
      </c>
      <c r="I26" s="8" t="n">
        <v>1</v>
      </c>
      <c r="J26" s="8" t="n">
        <v>3</v>
      </c>
      <c r="K26" s="17" t="s">
        <v>263</v>
      </c>
      <c r="L26" s="8" t="n">
        <v>2012</v>
      </c>
      <c r="M26" s="8" t="n">
        <v>23</v>
      </c>
      <c r="N26" s="8" t="n">
        <v>6</v>
      </c>
      <c r="O26" s="8" t="n">
        <v>8476851</v>
      </c>
      <c r="P26" s="17" t="s">
        <v>405</v>
      </c>
      <c r="Q26" s="17" t="s">
        <v>406</v>
      </c>
      <c r="R26" s="17" t="s">
        <v>407</v>
      </c>
      <c r="S26" s="17" t="s">
        <v>383</v>
      </c>
      <c r="T26" s="17" t="s">
        <v>268</v>
      </c>
      <c r="U26" s="17" t="s">
        <v>377</v>
      </c>
      <c r="V26" s="8" t="n">
        <v>82</v>
      </c>
      <c r="W26" s="8" t="n">
        <v>19</v>
      </c>
      <c r="X26" s="8" t="n">
        <v>32</v>
      </c>
      <c r="Y26" s="8" t="n">
        <v>16</v>
      </c>
      <c r="Z26" s="8" t="n">
        <v>51</v>
      </c>
      <c r="AA26" s="8" t="n">
        <v>2</v>
      </c>
      <c r="AB26" s="8" t="n">
        <v>3</v>
      </c>
      <c r="AC26" s="18" t="n">
        <f aca="false">Z26/V26</f>
        <v>0.621951219512195</v>
      </c>
      <c r="AD26" s="19" t="n">
        <f aca="false">IF(FZ26&gt;V26,Z26-V26*(GC26-Z26)/(FZ26-V26),0)</f>
        <v>1.21428571428572</v>
      </c>
      <c r="AE26" s="19" t="n">
        <v>19.567</v>
      </c>
      <c r="AF26" s="8" t="n">
        <v>-31</v>
      </c>
      <c r="AG26" s="8" t="n">
        <v>-5.4</v>
      </c>
      <c r="AH26" s="8" t="n">
        <v>22</v>
      </c>
      <c r="AI26" s="8" t="n">
        <v>1589</v>
      </c>
      <c r="AJ26" s="8" t="n">
        <v>79872</v>
      </c>
      <c r="AK26" s="19" t="n">
        <v>1331.2</v>
      </c>
      <c r="AL26" s="8" t="n">
        <v>1331.13</v>
      </c>
      <c r="AM26" s="8" t="n">
        <v>1331</v>
      </c>
      <c r="AN26" s="18" t="n">
        <f aca="false">AJ26/60/V26</f>
        <v>16.2341463414634</v>
      </c>
      <c r="AO26" s="8" t="n">
        <v>26.86</v>
      </c>
      <c r="AP26" s="12" t="n">
        <f aca="false">IF(EF26&gt;0,Z26/EF26,0)</f>
        <v>0.761194029850746</v>
      </c>
      <c r="AQ26" s="8" t="n">
        <v>382</v>
      </c>
      <c r="AR26" s="8" t="n">
        <v>382</v>
      </c>
      <c r="AS26" s="8" t="n">
        <v>382</v>
      </c>
      <c r="AT26" s="8" t="n">
        <v>283</v>
      </c>
      <c r="AU26" s="8" t="n">
        <v>283</v>
      </c>
      <c r="AV26" s="8" t="n">
        <v>213</v>
      </c>
      <c r="AW26" s="8" t="n">
        <v>197</v>
      </c>
      <c r="AX26" s="8" t="n">
        <v>76</v>
      </c>
      <c r="AY26" s="8" t="n">
        <v>9</v>
      </c>
      <c r="AZ26" s="8" t="n">
        <v>35</v>
      </c>
      <c r="BA26" s="8" t="n">
        <f aca="false">AY26+AZ26</f>
        <v>44</v>
      </c>
      <c r="BB26" s="8" t="n">
        <v>20.77</v>
      </c>
      <c r="BC26" s="8" t="n">
        <v>29.831</v>
      </c>
      <c r="BD26" s="19" t="n">
        <v>484.7</v>
      </c>
      <c r="BE26" s="19" t="n">
        <v>21.8464543269231</v>
      </c>
      <c r="BF26" s="19" t="n">
        <f aca="false">AQ26+BD26</f>
        <v>866.7</v>
      </c>
      <c r="BG26" s="19" t="n">
        <f aca="false">IF(AL26&gt;0,BF26/AL26*60,0)</f>
        <v>39.0660566586284</v>
      </c>
      <c r="BH26" s="8" t="n">
        <v>620</v>
      </c>
      <c r="BI26" s="8" t="n">
        <v>381</v>
      </c>
      <c r="BJ26" s="8" t="n">
        <v>314</v>
      </c>
      <c r="BK26" s="12" t="n">
        <f aca="false">BH26/(BH26+BJ26)</f>
        <v>0.663811563169165</v>
      </c>
      <c r="BL26" s="8" t="n">
        <v>33</v>
      </c>
      <c r="BM26" s="8" t="n">
        <v>33</v>
      </c>
      <c r="BN26" s="8" t="n">
        <v>93</v>
      </c>
      <c r="BO26" s="8" t="n">
        <f aca="false">BM26-BN26</f>
        <v>-60</v>
      </c>
      <c r="BP26" s="8" t="n">
        <v>70</v>
      </c>
      <c r="BQ26" s="8" t="n">
        <v>56</v>
      </c>
      <c r="BR26" s="8" t="n">
        <v>29</v>
      </c>
      <c r="BS26" s="8" t="n">
        <v>37</v>
      </c>
      <c r="BT26" s="12" t="n">
        <f aca="false">BS26/(EA26+BS26)</f>
        <v>0.0394877267876201</v>
      </c>
      <c r="BU26" s="8" t="n">
        <v>49</v>
      </c>
      <c r="BV26" s="8" t="n">
        <v>60</v>
      </c>
      <c r="BW26" s="12" t="n">
        <f aca="false">IF(BU26+BV26&gt;0,BU26/(BU26+BV26),0)</f>
        <v>0.44954128440367</v>
      </c>
      <c r="BX26" s="8" t="n">
        <v>7</v>
      </c>
      <c r="BY26" s="8" t="n">
        <v>7</v>
      </c>
      <c r="BZ26" s="8" t="n">
        <v>17</v>
      </c>
      <c r="CA26" s="8" t="n">
        <v>16</v>
      </c>
      <c r="CB26" s="8" t="n">
        <v>25</v>
      </c>
      <c r="CC26" s="8" t="n">
        <v>37</v>
      </c>
      <c r="CD26" s="8" t="n">
        <v>12</v>
      </c>
      <c r="CE26" s="8" t="n">
        <v>11</v>
      </c>
      <c r="CF26" s="8" t="n">
        <v>17</v>
      </c>
      <c r="CG26" s="8" t="n">
        <v>28</v>
      </c>
      <c r="CH26" s="8" t="n">
        <v>28</v>
      </c>
      <c r="CI26" s="8" t="n">
        <v>29</v>
      </c>
      <c r="CJ26" s="8" t="n">
        <v>1</v>
      </c>
      <c r="CK26" s="8" t="n">
        <v>0</v>
      </c>
      <c r="CL26" s="8" t="n">
        <v>1</v>
      </c>
      <c r="CM26" s="8" t="n">
        <v>2</v>
      </c>
      <c r="CN26" s="8" t="n">
        <v>1</v>
      </c>
      <c r="CO26" s="8" t="n">
        <v>0</v>
      </c>
      <c r="CP26" s="8" t="n">
        <v>0</v>
      </c>
      <c r="CQ26" s="8" t="n">
        <v>1</v>
      </c>
      <c r="CR26" s="8" t="n">
        <v>0</v>
      </c>
      <c r="CS26" s="8" t="n">
        <v>1</v>
      </c>
      <c r="CT26" s="8" t="n">
        <v>2</v>
      </c>
      <c r="CU26" s="8" t="n">
        <v>1</v>
      </c>
      <c r="CV26" s="8" t="n">
        <v>0</v>
      </c>
      <c r="CW26" s="8" t="n">
        <v>14</v>
      </c>
      <c r="CX26" s="8" t="n">
        <v>0</v>
      </c>
      <c r="CY26" s="8" t="n">
        <v>4</v>
      </c>
      <c r="CZ26" s="8" t="n">
        <v>7</v>
      </c>
      <c r="DA26" s="8" t="n">
        <v>59</v>
      </c>
      <c r="DB26" s="8" t="n">
        <v>17</v>
      </c>
      <c r="DC26" s="8" t="n">
        <v>1</v>
      </c>
      <c r="DD26" s="8" t="n">
        <v>40</v>
      </c>
      <c r="DE26" s="8" t="n">
        <v>27</v>
      </c>
      <c r="DF26" s="8" t="n">
        <v>11</v>
      </c>
      <c r="DG26" s="8" t="n">
        <v>2</v>
      </c>
      <c r="DH26" s="8" t="n">
        <v>115</v>
      </c>
      <c r="DI26" s="8" t="n">
        <v>11</v>
      </c>
      <c r="DJ26" s="8" t="n">
        <v>11</v>
      </c>
      <c r="DK26" s="8" t="n">
        <v>10</v>
      </c>
      <c r="DL26" s="8" t="n">
        <v>10</v>
      </c>
      <c r="DM26" s="8" t="n">
        <v>0</v>
      </c>
      <c r="DN26" s="8" t="n">
        <v>10</v>
      </c>
      <c r="DO26" s="8" t="n">
        <v>10</v>
      </c>
      <c r="DP26" s="8" t="n">
        <v>0</v>
      </c>
      <c r="DQ26" s="8" t="n">
        <f aca="false">DJ26-DI26</f>
        <v>0</v>
      </c>
      <c r="DR26" s="19" t="n">
        <v>0.766</v>
      </c>
      <c r="DS26" s="8" t="n">
        <v>11</v>
      </c>
      <c r="DT26" s="8" t="n">
        <v>0</v>
      </c>
      <c r="DU26" s="8" t="n">
        <v>0</v>
      </c>
      <c r="DV26" s="8" t="n">
        <v>0</v>
      </c>
      <c r="DW26" s="8" t="n">
        <v>0</v>
      </c>
      <c r="DX26" s="8" t="n">
        <v>1575</v>
      </c>
      <c r="DY26" s="8" t="n">
        <v>1210</v>
      </c>
      <c r="DZ26" s="8" t="n">
        <v>1132</v>
      </c>
      <c r="EA26" s="8" t="n">
        <v>900</v>
      </c>
      <c r="EB26" s="8" t="n">
        <v>828</v>
      </c>
      <c r="EC26" s="8" t="n">
        <v>641</v>
      </c>
      <c r="ED26" s="8" t="n">
        <v>82.29</v>
      </c>
      <c r="EE26" s="8" t="n">
        <v>62.68</v>
      </c>
      <c r="EF26" s="8" t="n">
        <v>67</v>
      </c>
      <c r="EG26" s="8" t="n">
        <v>61</v>
      </c>
      <c r="EH26" s="12" t="n">
        <f aca="false">EF26/EB26</f>
        <v>0.0809178743961353</v>
      </c>
      <c r="EI26" s="20" t="n">
        <f aca="false">1-EG26/EC26</f>
        <v>0.904836193447738</v>
      </c>
      <c r="EJ26" s="21" t="n">
        <f aca="false">EH26+EI26</f>
        <v>0.985754067843873</v>
      </c>
      <c r="EK26" s="8" t="n">
        <v>1573</v>
      </c>
      <c r="EL26" s="8" t="n">
        <v>1213</v>
      </c>
      <c r="EM26" s="8" t="n">
        <v>1131</v>
      </c>
      <c r="EN26" s="8" t="n">
        <v>905</v>
      </c>
      <c r="EO26" s="8" t="n">
        <v>826</v>
      </c>
      <c r="EP26" s="8" t="n">
        <v>646</v>
      </c>
      <c r="EQ26" s="8" t="n">
        <v>67</v>
      </c>
      <c r="ER26" s="8" t="n">
        <v>62</v>
      </c>
      <c r="ES26" s="8" t="n">
        <v>767</v>
      </c>
      <c r="ET26" s="8" t="n">
        <v>613</v>
      </c>
      <c r="EU26" s="8" t="n">
        <v>325</v>
      </c>
      <c r="EV26" s="8" t="n">
        <v>233</v>
      </c>
      <c r="EW26" s="8" t="n">
        <v>40</v>
      </c>
      <c r="EX26" s="8" t="n">
        <v>35</v>
      </c>
      <c r="EY26" s="8" t="n">
        <v>70</v>
      </c>
      <c r="EZ26" s="8" t="n">
        <v>82</v>
      </c>
      <c r="FA26" s="8" t="n">
        <v>3.7</v>
      </c>
      <c r="FB26" s="8" t="n">
        <v>0.5</v>
      </c>
      <c r="FC26" s="8" t="n">
        <v>4.2</v>
      </c>
      <c r="FD26" s="19" t="n">
        <v>47.27</v>
      </c>
      <c r="FE26" s="18" t="n">
        <f aca="false">FD26/V26</f>
        <v>0.576463414634146</v>
      </c>
      <c r="FF26" s="8" t="n">
        <v>4.3421</v>
      </c>
      <c r="FG26" s="8" t="n">
        <v>0.4</v>
      </c>
      <c r="FH26" s="8" t="n">
        <v>-0.43</v>
      </c>
      <c r="FI26" s="8" t="n">
        <v>-0.04</v>
      </c>
      <c r="FJ26" s="8" t="n">
        <v>2</v>
      </c>
      <c r="FK26" s="8" t="n">
        <v>0</v>
      </c>
      <c r="FL26" s="8" t="n">
        <v>0</v>
      </c>
      <c r="FM26" s="8" t="n">
        <f aca="false">BL26+BS26+AH26+DT26</f>
        <v>92</v>
      </c>
      <c r="FN26" s="19" t="n">
        <f aca="false">IF(DS26&gt;0,(BL26+BR26)/DS26,0)</f>
        <v>5.63636363636364</v>
      </c>
      <c r="FO26" s="12" t="n">
        <v>0.1010638298</v>
      </c>
      <c r="FP26" s="19" t="n">
        <f aca="false">Z26-AH26/10</f>
        <v>48.8</v>
      </c>
      <c r="FQ26" s="19" t="n">
        <f aca="false">Z26+DR26/5</f>
        <v>51.1532</v>
      </c>
      <c r="FR26" s="19" t="n">
        <f aca="false">(DX26+DY26)/AL26*60</f>
        <v>125.532442361002</v>
      </c>
      <c r="FS26" s="22"/>
      <c r="FT26" s="22"/>
      <c r="FU26" s="22"/>
      <c r="FV26" s="22"/>
      <c r="FW26" s="17" t="s">
        <v>280</v>
      </c>
      <c r="FX26" s="23" t="n">
        <v>4900000</v>
      </c>
      <c r="FY26" s="23" t="n">
        <v>4900000</v>
      </c>
      <c r="FZ26" s="8" t="n">
        <v>418</v>
      </c>
      <c r="GA26" s="8" t="n">
        <v>108</v>
      </c>
      <c r="GB26" s="8" t="n">
        <v>147</v>
      </c>
      <c r="GC26" s="8" t="n">
        <v>255</v>
      </c>
      <c r="GD26" s="8" t="n">
        <v>-34</v>
      </c>
      <c r="GE26" s="8" t="n">
        <v>151</v>
      </c>
      <c r="GF26" s="8" t="n">
        <v>870</v>
      </c>
      <c r="GG26" s="8" t="n">
        <v>6478</v>
      </c>
      <c r="GH26" s="8" t="n">
        <v>22.1</v>
      </c>
      <c r="GI26" s="8" t="n">
        <v>6.2</v>
      </c>
      <c r="GJ26" s="8" t="n">
        <v>28.2</v>
      </c>
      <c r="GK26" s="8" t="n">
        <f aca="false">Z26-AH26/10</f>
        <v>48.8</v>
      </c>
      <c r="GL26" s="22"/>
      <c r="GM26" s="22"/>
      <c r="GN26" s="22"/>
      <c r="GO26" s="22"/>
      <c r="GP26" s="22"/>
    </row>
    <row r="27" customFormat="false" ht="13.65" hidden="false" customHeight="true" outlineLevel="0" collapsed="false">
      <c r="A27" s="16" t="n">
        <v>31258</v>
      </c>
      <c r="B27" s="17" t="s">
        <v>408</v>
      </c>
      <c r="C27" s="17" t="s">
        <v>282</v>
      </c>
      <c r="D27" s="17" t="s">
        <v>283</v>
      </c>
      <c r="E27" s="17" t="s">
        <v>283</v>
      </c>
      <c r="F27" s="8" t="n">
        <v>71</v>
      </c>
      <c r="G27" s="8" t="n">
        <v>185</v>
      </c>
      <c r="H27" s="8" t="n">
        <v>2004</v>
      </c>
      <c r="I27" s="8" t="n">
        <v>2</v>
      </c>
      <c r="J27" s="8" t="n">
        <v>61</v>
      </c>
      <c r="K27" s="17" t="s">
        <v>263</v>
      </c>
      <c r="L27" s="8" t="n">
        <v>2007</v>
      </c>
      <c r="M27" s="8" t="n">
        <v>32</v>
      </c>
      <c r="N27" s="8" t="n">
        <v>11</v>
      </c>
      <c r="O27" s="8" t="n">
        <v>8471274</v>
      </c>
      <c r="P27" s="17" t="s">
        <v>409</v>
      </c>
      <c r="Q27" s="17" t="s">
        <v>410</v>
      </c>
      <c r="R27" s="17" t="s">
        <v>411</v>
      </c>
      <c r="S27" s="17" t="s">
        <v>383</v>
      </c>
      <c r="T27" s="17" t="s">
        <v>278</v>
      </c>
      <c r="U27" s="17" t="s">
        <v>294</v>
      </c>
      <c r="V27" s="8" t="n">
        <v>78</v>
      </c>
      <c r="W27" s="8" t="n">
        <v>12</v>
      </c>
      <c r="X27" s="8" t="n">
        <v>23</v>
      </c>
      <c r="Y27" s="8" t="n">
        <v>16</v>
      </c>
      <c r="Z27" s="8" t="n">
        <v>35</v>
      </c>
      <c r="AA27" s="8" t="n">
        <v>6</v>
      </c>
      <c r="AB27" s="8" t="n">
        <v>30</v>
      </c>
      <c r="AC27" s="18" t="n">
        <f aca="false">Z27/V27</f>
        <v>0.448717948717949</v>
      </c>
      <c r="AD27" s="19" t="n">
        <f aca="false">IF(FZ27&gt;V27,Z27-V27*(GC27-Z27)/(FZ27-V27),0)</f>
        <v>-2.90993788819876</v>
      </c>
      <c r="AE27" s="19" t="n">
        <v>12.827</v>
      </c>
      <c r="AF27" s="8" t="n">
        <v>-31</v>
      </c>
      <c r="AG27" s="8" t="n">
        <v>-11.1</v>
      </c>
      <c r="AH27" s="8" t="n">
        <v>26</v>
      </c>
      <c r="AI27" s="8" t="n">
        <v>2225</v>
      </c>
      <c r="AJ27" s="8" t="n">
        <v>108938</v>
      </c>
      <c r="AK27" s="19" t="n">
        <v>1813.85</v>
      </c>
      <c r="AL27" s="8" t="n">
        <v>1813.85</v>
      </c>
      <c r="AM27" s="8" t="n">
        <v>1816</v>
      </c>
      <c r="AN27" s="18" t="n">
        <f aca="false">AJ27/60/V27</f>
        <v>23.2773504273504</v>
      </c>
      <c r="AO27" s="8" t="n">
        <v>38.35</v>
      </c>
      <c r="AP27" s="12" t="n">
        <f aca="false">IF(EF27&gt;0,Z27/EF27,0)</f>
        <v>0.53030303030303</v>
      </c>
      <c r="AQ27" s="8" t="n">
        <v>276</v>
      </c>
      <c r="AR27" s="8" t="n">
        <v>279</v>
      </c>
      <c r="AS27" s="8" t="n">
        <v>279</v>
      </c>
      <c r="AT27" s="8" t="n">
        <v>173</v>
      </c>
      <c r="AU27" s="8" t="n">
        <v>173</v>
      </c>
      <c r="AV27" s="8" t="n">
        <v>119</v>
      </c>
      <c r="AW27" s="8" t="n">
        <v>85</v>
      </c>
      <c r="AX27" s="8" t="n">
        <v>18</v>
      </c>
      <c r="AY27" s="8" t="n">
        <v>7</v>
      </c>
      <c r="AZ27" s="8" t="n">
        <v>15</v>
      </c>
      <c r="BA27" s="8" t="n">
        <f aca="false">AY27+AZ27</f>
        <v>22</v>
      </c>
      <c r="BB27" s="8" t="n">
        <v>5.85</v>
      </c>
      <c r="BC27" s="8" t="n">
        <v>52.2773</v>
      </c>
      <c r="BD27" s="19" t="n">
        <v>407.4</v>
      </c>
      <c r="BE27" s="19" t="n">
        <v>13.4763073021474</v>
      </c>
      <c r="BF27" s="19" t="n">
        <f aca="false">AQ27+BD27</f>
        <v>683.4</v>
      </c>
      <c r="BG27" s="19" t="n">
        <f aca="false">IF(AL27&gt;0,BF27/AL27*60,0)</f>
        <v>22.6060589354136</v>
      </c>
      <c r="BH27" s="8" t="n">
        <v>527</v>
      </c>
      <c r="BI27" s="8" t="n">
        <v>565</v>
      </c>
      <c r="BJ27" s="8" t="n">
        <v>650</v>
      </c>
      <c r="BK27" s="12" t="n">
        <f aca="false">BH27/(BH27+BJ27)</f>
        <v>0.447748513169074</v>
      </c>
      <c r="BL27" s="8" t="n">
        <v>114</v>
      </c>
      <c r="BM27" s="8" t="n">
        <v>114</v>
      </c>
      <c r="BN27" s="8" t="n">
        <v>114</v>
      </c>
      <c r="BO27" s="8" t="n">
        <f aca="false">BM27-BN27</f>
        <v>0</v>
      </c>
      <c r="BP27" s="8" t="n">
        <v>54</v>
      </c>
      <c r="BQ27" s="8" t="n">
        <v>66</v>
      </c>
      <c r="BR27" s="8" t="n">
        <v>16</v>
      </c>
      <c r="BS27" s="8" t="n">
        <v>154</v>
      </c>
      <c r="BT27" s="12" t="n">
        <f aca="false">BS27/(EA27+BS27)</f>
        <v>0.0945945945945946</v>
      </c>
      <c r="BU27" s="8" t="n">
        <v>0</v>
      </c>
      <c r="BV27" s="8" t="n">
        <v>0</v>
      </c>
      <c r="BW27" s="12" t="n">
        <f aca="false">IF(BU27+BV27&gt;0,BU27/(BU27+BV27),0)</f>
        <v>0</v>
      </c>
      <c r="BX27" s="8" t="n">
        <v>0</v>
      </c>
      <c r="BY27" s="8" t="n">
        <v>0</v>
      </c>
      <c r="BZ27" s="8" t="n">
        <v>0</v>
      </c>
      <c r="CA27" s="8" t="n">
        <v>0</v>
      </c>
      <c r="CB27" s="8" t="n">
        <v>0</v>
      </c>
      <c r="CC27" s="8" t="n">
        <v>0</v>
      </c>
      <c r="CD27" s="8" t="n">
        <v>0</v>
      </c>
      <c r="CE27" s="8" t="n">
        <v>0</v>
      </c>
      <c r="CF27" s="8" t="n">
        <v>0</v>
      </c>
      <c r="CG27" s="8" t="n">
        <v>0</v>
      </c>
      <c r="CH27" s="8" t="n">
        <v>0</v>
      </c>
      <c r="CI27" s="8" t="n">
        <v>0</v>
      </c>
      <c r="CJ27" s="8" t="n">
        <v>0</v>
      </c>
      <c r="CK27" s="8" t="n">
        <v>1</v>
      </c>
      <c r="CL27" s="8" t="n">
        <v>0</v>
      </c>
      <c r="CM27" s="8" t="n">
        <v>3</v>
      </c>
      <c r="CN27" s="8" t="n">
        <v>0</v>
      </c>
      <c r="CO27" s="8" t="n">
        <v>0</v>
      </c>
      <c r="CP27" s="8" t="n">
        <v>0</v>
      </c>
      <c r="CQ27" s="8" t="n">
        <v>1</v>
      </c>
      <c r="CR27" s="8" t="n">
        <v>1</v>
      </c>
      <c r="CS27" s="8" t="n">
        <v>3</v>
      </c>
      <c r="CT27" s="8" t="n">
        <v>3</v>
      </c>
      <c r="CU27" s="8" t="n">
        <v>0</v>
      </c>
      <c r="CV27" s="8" t="n">
        <v>0</v>
      </c>
      <c r="CW27" s="8" t="n">
        <v>4</v>
      </c>
      <c r="CX27" s="8" t="n">
        <v>1</v>
      </c>
      <c r="CY27" s="8" t="n">
        <v>3</v>
      </c>
      <c r="CZ27" s="8" t="n">
        <v>2</v>
      </c>
      <c r="DA27" s="8" t="n">
        <v>48</v>
      </c>
      <c r="DB27" s="8" t="n">
        <v>6</v>
      </c>
      <c r="DC27" s="8" t="n">
        <v>2</v>
      </c>
      <c r="DD27" s="8" t="n">
        <v>28</v>
      </c>
      <c r="DE27" s="8" t="n">
        <v>11</v>
      </c>
      <c r="DF27" s="8" t="n">
        <v>1</v>
      </c>
      <c r="DG27" s="8" t="n">
        <v>1</v>
      </c>
      <c r="DH27" s="8" t="n">
        <v>70</v>
      </c>
      <c r="DI27" s="8" t="n">
        <v>12</v>
      </c>
      <c r="DJ27" s="8" t="n">
        <v>7</v>
      </c>
      <c r="DK27" s="8" t="n">
        <v>13</v>
      </c>
      <c r="DL27" s="8" t="n">
        <v>13</v>
      </c>
      <c r="DM27" s="8" t="n">
        <v>0</v>
      </c>
      <c r="DN27" s="8" t="n">
        <v>7</v>
      </c>
      <c r="DO27" s="8" t="n">
        <v>7</v>
      </c>
      <c r="DP27" s="8" t="n">
        <v>0</v>
      </c>
      <c r="DQ27" s="8" t="n">
        <f aca="false">DJ27-DI27</f>
        <v>-5</v>
      </c>
      <c r="DR27" s="19" t="n">
        <v>1.445</v>
      </c>
      <c r="DS27" s="8" t="n">
        <v>12</v>
      </c>
      <c r="DT27" s="8" t="n">
        <v>0</v>
      </c>
      <c r="DU27" s="8" t="n">
        <v>0</v>
      </c>
      <c r="DV27" s="8" t="n">
        <v>0</v>
      </c>
      <c r="DW27" s="8" t="n">
        <v>0</v>
      </c>
      <c r="DX27" s="8" t="n">
        <v>1667</v>
      </c>
      <c r="DY27" s="8" t="n">
        <v>1938</v>
      </c>
      <c r="DZ27" s="8" t="n">
        <v>1221</v>
      </c>
      <c r="EA27" s="8" t="n">
        <v>1474</v>
      </c>
      <c r="EB27" s="8" t="n">
        <v>864</v>
      </c>
      <c r="EC27" s="8" t="n">
        <v>1003</v>
      </c>
      <c r="ED27" s="8" t="n">
        <v>74.93</v>
      </c>
      <c r="EE27" s="8" t="n">
        <v>97.71</v>
      </c>
      <c r="EF27" s="8" t="n">
        <v>66</v>
      </c>
      <c r="EG27" s="8" t="n">
        <v>99</v>
      </c>
      <c r="EH27" s="12" t="n">
        <f aca="false">EF27/EB27</f>
        <v>0.0763888888888889</v>
      </c>
      <c r="EI27" s="20" t="n">
        <f aca="false">1-EG27/EC27</f>
        <v>0.901296111665005</v>
      </c>
      <c r="EJ27" s="21" t="n">
        <f aca="false">EH27+EI27</f>
        <v>0.977685000553894</v>
      </c>
      <c r="EK27" s="8" t="n">
        <v>1670</v>
      </c>
      <c r="EL27" s="8" t="n">
        <v>1941</v>
      </c>
      <c r="EM27" s="8" t="n">
        <v>1222</v>
      </c>
      <c r="EN27" s="8" t="n">
        <v>1476</v>
      </c>
      <c r="EO27" s="8" t="n">
        <v>861</v>
      </c>
      <c r="EP27" s="8" t="n">
        <v>1006</v>
      </c>
      <c r="EQ27" s="8" t="n">
        <v>66</v>
      </c>
      <c r="ER27" s="8" t="n">
        <v>100</v>
      </c>
      <c r="ES27" s="8" t="n">
        <v>817</v>
      </c>
      <c r="ET27" s="8" t="n">
        <v>956</v>
      </c>
      <c r="EU27" s="8" t="n">
        <v>330</v>
      </c>
      <c r="EV27" s="8" t="n">
        <v>401</v>
      </c>
      <c r="EW27" s="8" t="n">
        <v>35</v>
      </c>
      <c r="EX27" s="8" t="n">
        <v>52</v>
      </c>
      <c r="EY27" s="8" t="n">
        <v>102</v>
      </c>
      <c r="EZ27" s="8" t="n">
        <v>108</v>
      </c>
      <c r="FA27" s="8" t="n">
        <v>2.6</v>
      </c>
      <c r="FB27" s="8" t="n">
        <v>2.2</v>
      </c>
      <c r="FC27" s="8" t="n">
        <v>4.8</v>
      </c>
      <c r="FD27" s="19" t="n">
        <v>24.23</v>
      </c>
      <c r="FE27" s="18" t="n">
        <f aca="false">FD27/V27</f>
        <v>0.310641025641026</v>
      </c>
      <c r="FF27" s="8" t="n">
        <v>3.4341</v>
      </c>
      <c r="FG27" s="8" t="n">
        <v>0.48</v>
      </c>
      <c r="FH27" s="8" t="n">
        <v>-0.42</v>
      </c>
      <c r="FI27" s="8" t="n">
        <v>0.06</v>
      </c>
      <c r="FJ27" s="8" t="n">
        <v>1</v>
      </c>
      <c r="FK27" s="8" t="n">
        <v>1</v>
      </c>
      <c r="FL27" s="8" t="n">
        <v>1</v>
      </c>
      <c r="FM27" s="8" t="n">
        <f aca="false">BL27+BS27+AH27+DT27</f>
        <v>294</v>
      </c>
      <c r="FN27" s="19" t="n">
        <f aca="false">IF(DS27&gt;0,(BL27+BR27)/DS27,0)</f>
        <v>10.8333333333333</v>
      </c>
      <c r="FO27" s="12" t="n">
        <v>0.0650277557</v>
      </c>
      <c r="FP27" s="19" t="n">
        <f aca="false">Z27-AH27/10</f>
        <v>32.4</v>
      </c>
      <c r="FQ27" s="19" t="n">
        <f aca="false">Z27+DR27/5</f>
        <v>35.289</v>
      </c>
      <c r="FR27" s="19" t="n">
        <f aca="false">(DX27+DY27)/AL27*60</f>
        <v>119.249111006974</v>
      </c>
      <c r="FS27" s="8" t="n">
        <v>4</v>
      </c>
      <c r="FT27" s="17" t="s">
        <v>352</v>
      </c>
      <c r="FU27" s="8" t="n">
        <v>195</v>
      </c>
      <c r="FV27" s="17" t="s">
        <v>412</v>
      </c>
      <c r="FW27" s="17" t="s">
        <v>280</v>
      </c>
      <c r="FX27" s="23" t="n">
        <v>6100000</v>
      </c>
      <c r="FY27" s="23" t="n">
        <v>5475000</v>
      </c>
      <c r="FZ27" s="8" t="n">
        <v>722</v>
      </c>
      <c r="GA27" s="8" t="n">
        <v>73</v>
      </c>
      <c r="GB27" s="8" t="n">
        <v>275</v>
      </c>
      <c r="GC27" s="8" t="n">
        <v>348</v>
      </c>
      <c r="GD27" s="8" t="n">
        <v>28</v>
      </c>
      <c r="GE27" s="8" t="n">
        <v>254</v>
      </c>
      <c r="GF27" s="8" t="n">
        <v>1164</v>
      </c>
      <c r="GG27" s="8" t="n">
        <v>16439</v>
      </c>
      <c r="GH27" s="8" t="n">
        <v>26.3</v>
      </c>
      <c r="GI27" s="8" t="n">
        <v>35.2</v>
      </c>
      <c r="GJ27" s="8" t="n">
        <v>61.5</v>
      </c>
      <c r="GK27" s="8" t="n">
        <f aca="false">Z27-AH27/10</f>
        <v>32.4</v>
      </c>
      <c r="GL27" s="22"/>
      <c r="GM27" s="22"/>
      <c r="GN27" s="22"/>
      <c r="GO27" s="22"/>
      <c r="GP27" s="22"/>
    </row>
    <row r="28" customFormat="false" ht="13.65" hidden="false" customHeight="true" outlineLevel="0" collapsed="false">
      <c r="A28" s="16" t="n">
        <v>34324</v>
      </c>
      <c r="B28" s="17" t="s">
        <v>413</v>
      </c>
      <c r="C28" s="17" t="s">
        <v>289</v>
      </c>
      <c r="D28" s="17" t="s">
        <v>283</v>
      </c>
      <c r="E28" s="17" t="s">
        <v>283</v>
      </c>
      <c r="F28" s="8" t="n">
        <v>72</v>
      </c>
      <c r="G28" s="8" t="n">
        <v>185</v>
      </c>
      <c r="H28" s="22"/>
      <c r="I28" s="22"/>
      <c r="J28" s="22"/>
      <c r="K28" s="17" t="s">
        <v>263</v>
      </c>
      <c r="L28" s="8" t="n">
        <v>2017</v>
      </c>
      <c r="M28" s="8" t="n">
        <v>24</v>
      </c>
      <c r="N28" s="8" t="n">
        <v>1</v>
      </c>
      <c r="O28" s="8" t="n">
        <v>8480113</v>
      </c>
      <c r="P28" s="17" t="s">
        <v>414</v>
      </c>
      <c r="Q28" s="17" t="s">
        <v>415</v>
      </c>
      <c r="R28" s="17" t="s">
        <v>416</v>
      </c>
      <c r="S28" s="17" t="s">
        <v>383</v>
      </c>
      <c r="T28" s="17" t="s">
        <v>313</v>
      </c>
      <c r="U28" s="17" t="s">
        <v>351</v>
      </c>
      <c r="V28" s="8" t="n">
        <v>75</v>
      </c>
      <c r="W28" s="8" t="n">
        <v>9</v>
      </c>
      <c r="X28" s="8" t="n">
        <v>16</v>
      </c>
      <c r="Y28" s="8" t="n">
        <v>10</v>
      </c>
      <c r="Z28" s="8" t="n">
        <v>25</v>
      </c>
      <c r="AA28" s="8" t="n">
        <v>9</v>
      </c>
      <c r="AB28" s="8" t="n">
        <v>67</v>
      </c>
      <c r="AC28" s="18" t="n">
        <f aca="false">Z28/V28</f>
        <v>0.333333333333333</v>
      </c>
      <c r="AD28" s="19" t="n">
        <f aca="false">IF(FZ28&gt;V28,Z28-V28*(GC28-Z28)/(FZ28-V28),0)</f>
        <v>0</v>
      </c>
      <c r="AE28" s="19" t="n">
        <v>9.228</v>
      </c>
      <c r="AF28" s="8" t="n">
        <v>10</v>
      </c>
      <c r="AG28" s="8" t="n">
        <v>2.7</v>
      </c>
      <c r="AH28" s="8" t="n">
        <v>12</v>
      </c>
      <c r="AI28" s="8" t="n">
        <v>1487</v>
      </c>
      <c r="AJ28" s="8" t="n">
        <v>67966</v>
      </c>
      <c r="AK28" s="19" t="n">
        <v>1132.7666666667</v>
      </c>
      <c r="AL28" s="8" t="n">
        <v>1132.77</v>
      </c>
      <c r="AM28" s="8" t="n">
        <v>1133</v>
      </c>
      <c r="AN28" s="18" t="n">
        <f aca="false">AJ28/60/V28</f>
        <v>15.1035555555556</v>
      </c>
      <c r="AO28" s="8" t="n">
        <v>25.33</v>
      </c>
      <c r="AP28" s="12" t="n">
        <f aca="false">IF(EF28&gt;0,Z28/EF28,0)</f>
        <v>0.471698113207547</v>
      </c>
      <c r="AQ28" s="8" t="n">
        <v>232</v>
      </c>
      <c r="AR28" s="8" t="n">
        <v>233</v>
      </c>
      <c r="AS28" s="8" t="n">
        <v>233</v>
      </c>
      <c r="AT28" s="8" t="n">
        <v>183</v>
      </c>
      <c r="AU28" s="8" t="n">
        <v>183</v>
      </c>
      <c r="AV28" s="8" t="n">
        <v>129</v>
      </c>
      <c r="AW28" s="8" t="n">
        <v>142</v>
      </c>
      <c r="AX28" s="8" t="n">
        <v>64</v>
      </c>
      <c r="AY28" s="8" t="n">
        <v>7</v>
      </c>
      <c r="AZ28" s="8" t="n">
        <v>11</v>
      </c>
      <c r="BA28" s="8" t="n">
        <f aca="false">AY28+AZ28</f>
        <v>18</v>
      </c>
      <c r="BB28" s="8" t="n">
        <v>12.98</v>
      </c>
      <c r="BC28" s="8" t="n">
        <v>29.3411</v>
      </c>
      <c r="BD28" s="19" t="n">
        <v>208.2</v>
      </c>
      <c r="BE28" s="19" t="n">
        <v>11.0278668746135</v>
      </c>
      <c r="BF28" s="19" t="n">
        <f aca="false">AQ28+BD28</f>
        <v>440.2</v>
      </c>
      <c r="BG28" s="19" t="n">
        <f aca="false">IF(AL28&gt;0,BF28/AL28*60,0)</f>
        <v>23.3162954527397</v>
      </c>
      <c r="BH28" s="8" t="n">
        <v>345</v>
      </c>
      <c r="BI28" s="8" t="n">
        <v>410</v>
      </c>
      <c r="BJ28" s="8" t="n">
        <v>354</v>
      </c>
      <c r="BK28" s="12" t="n">
        <f aca="false">BH28/(BH28+BJ28)</f>
        <v>0.493562231759657</v>
      </c>
      <c r="BL28" s="8" t="n">
        <v>53</v>
      </c>
      <c r="BM28" s="8" t="n">
        <v>53</v>
      </c>
      <c r="BN28" s="8" t="n">
        <v>88</v>
      </c>
      <c r="BO28" s="8" t="n">
        <f aca="false">BM28-BN28</f>
        <v>-35</v>
      </c>
      <c r="BP28" s="8" t="n">
        <v>54</v>
      </c>
      <c r="BQ28" s="8" t="n">
        <v>23</v>
      </c>
      <c r="BR28" s="8" t="n">
        <v>24</v>
      </c>
      <c r="BS28" s="8" t="n">
        <v>33</v>
      </c>
      <c r="BT28" s="12" t="n">
        <f aca="false">BS28/(EA28+BS28)</f>
        <v>0.0429128738621587</v>
      </c>
      <c r="BU28" s="8" t="n">
        <v>14</v>
      </c>
      <c r="BV28" s="8" t="n">
        <v>16</v>
      </c>
      <c r="BW28" s="12" t="n">
        <f aca="false">IF(BU28+BV28&gt;0,BU28/(BU28+BV28),0)</f>
        <v>0.466666666666667</v>
      </c>
      <c r="BX28" s="8" t="n">
        <v>8</v>
      </c>
      <c r="BY28" s="8" t="n">
        <v>5</v>
      </c>
      <c r="BZ28" s="8" t="n">
        <v>2</v>
      </c>
      <c r="CA28" s="8" t="n">
        <v>4</v>
      </c>
      <c r="CB28" s="8" t="n">
        <v>4</v>
      </c>
      <c r="CC28" s="8" t="n">
        <v>7</v>
      </c>
      <c r="CD28" s="8" t="n">
        <v>2</v>
      </c>
      <c r="CE28" s="8" t="n">
        <v>3</v>
      </c>
      <c r="CF28" s="8" t="n">
        <v>5</v>
      </c>
      <c r="CG28" s="8" t="n">
        <v>6</v>
      </c>
      <c r="CH28" s="8" t="n">
        <v>10</v>
      </c>
      <c r="CI28" s="8" t="n">
        <v>11</v>
      </c>
      <c r="CJ28" s="8" t="n">
        <v>0</v>
      </c>
      <c r="CK28" s="8" t="n">
        <v>0</v>
      </c>
      <c r="CL28" s="8" t="n">
        <v>1</v>
      </c>
      <c r="CM28" s="8" t="n">
        <v>1</v>
      </c>
      <c r="CN28" s="8" t="n">
        <v>1</v>
      </c>
      <c r="CO28" s="8" t="n">
        <v>0</v>
      </c>
      <c r="CP28" s="8" t="n">
        <v>0</v>
      </c>
      <c r="CQ28" s="8" t="n">
        <v>1</v>
      </c>
      <c r="CR28" s="8" t="n">
        <v>0</v>
      </c>
      <c r="CS28" s="8" t="n">
        <v>0</v>
      </c>
      <c r="CT28" s="8" t="n">
        <v>1</v>
      </c>
      <c r="CU28" s="8" t="n">
        <v>1</v>
      </c>
      <c r="CV28" s="8" t="n">
        <v>0</v>
      </c>
      <c r="CW28" s="8" t="n">
        <v>6</v>
      </c>
      <c r="CX28" s="8" t="n">
        <v>1</v>
      </c>
      <c r="CY28" s="8" t="n">
        <v>0</v>
      </c>
      <c r="CZ28" s="8" t="n">
        <v>4</v>
      </c>
      <c r="DA28" s="8" t="n">
        <v>49</v>
      </c>
      <c r="DB28" s="8" t="n">
        <v>13</v>
      </c>
      <c r="DC28" s="8" t="n">
        <v>1</v>
      </c>
      <c r="DD28" s="8" t="n">
        <v>10</v>
      </c>
      <c r="DE28" s="8" t="n">
        <v>15</v>
      </c>
      <c r="DF28" s="8" t="n">
        <v>9</v>
      </c>
      <c r="DG28" s="8" t="n">
        <v>1</v>
      </c>
      <c r="DH28" s="8" t="n">
        <v>80</v>
      </c>
      <c r="DI28" s="8" t="n">
        <v>6</v>
      </c>
      <c r="DJ28" s="8" t="n">
        <v>16</v>
      </c>
      <c r="DK28" s="8" t="n">
        <v>7</v>
      </c>
      <c r="DL28" s="8" t="n">
        <v>7</v>
      </c>
      <c r="DM28" s="8" t="n">
        <v>0</v>
      </c>
      <c r="DN28" s="8" t="n">
        <v>16</v>
      </c>
      <c r="DO28" s="8" t="n">
        <v>16</v>
      </c>
      <c r="DP28" s="8" t="n">
        <v>0</v>
      </c>
      <c r="DQ28" s="8" t="n">
        <f aca="false">DJ28-DI28</f>
        <v>10</v>
      </c>
      <c r="DR28" s="19" t="n">
        <v>4.9</v>
      </c>
      <c r="DS28" s="8" t="n">
        <v>6</v>
      </c>
      <c r="DT28" s="8" t="n">
        <v>0</v>
      </c>
      <c r="DU28" s="8" t="n">
        <v>0</v>
      </c>
      <c r="DV28" s="8" t="n">
        <v>0</v>
      </c>
      <c r="DW28" s="8" t="n">
        <v>0</v>
      </c>
      <c r="DX28" s="8" t="n">
        <v>1109</v>
      </c>
      <c r="DY28" s="8" t="n">
        <v>991</v>
      </c>
      <c r="DZ28" s="8" t="n">
        <v>805</v>
      </c>
      <c r="EA28" s="8" t="n">
        <v>736</v>
      </c>
      <c r="EB28" s="8" t="n">
        <v>567</v>
      </c>
      <c r="EC28" s="8" t="n">
        <v>505</v>
      </c>
      <c r="ED28" s="8" t="n">
        <v>48.73</v>
      </c>
      <c r="EE28" s="8" t="n">
        <v>48.13</v>
      </c>
      <c r="EF28" s="8" t="n">
        <v>53</v>
      </c>
      <c r="EG28" s="8" t="n">
        <v>40</v>
      </c>
      <c r="EH28" s="12" t="n">
        <f aca="false">EF28/EB28</f>
        <v>0.0934744268077601</v>
      </c>
      <c r="EI28" s="20" t="n">
        <f aca="false">1-EG28/EC28</f>
        <v>0.920792079207921</v>
      </c>
      <c r="EJ28" s="21" t="n">
        <f aca="false">EH28+EI28</f>
        <v>1.01426650601568</v>
      </c>
      <c r="EK28" s="8" t="n">
        <v>1105</v>
      </c>
      <c r="EL28" s="8" t="n">
        <v>990</v>
      </c>
      <c r="EM28" s="8" t="n">
        <v>800</v>
      </c>
      <c r="EN28" s="8" t="n">
        <v>735</v>
      </c>
      <c r="EO28" s="8" t="n">
        <v>562</v>
      </c>
      <c r="EP28" s="8" t="n">
        <v>505</v>
      </c>
      <c r="EQ28" s="8" t="n">
        <v>53</v>
      </c>
      <c r="ER28" s="8" t="n">
        <v>41</v>
      </c>
      <c r="ES28" s="8" t="n">
        <v>519</v>
      </c>
      <c r="ET28" s="8" t="n">
        <v>507</v>
      </c>
      <c r="EU28" s="8" t="n">
        <v>196</v>
      </c>
      <c r="EV28" s="8" t="n">
        <v>195</v>
      </c>
      <c r="EW28" s="8" t="n">
        <v>31</v>
      </c>
      <c r="EX28" s="8" t="n">
        <v>23</v>
      </c>
      <c r="EY28" s="8" t="n">
        <v>66</v>
      </c>
      <c r="EZ28" s="8" t="n">
        <v>56</v>
      </c>
      <c r="FA28" s="8" t="n">
        <v>0.3</v>
      </c>
      <c r="FB28" s="8" t="n">
        <v>1.8</v>
      </c>
      <c r="FC28" s="8" t="n">
        <v>2.1</v>
      </c>
      <c r="FD28" s="19" t="n">
        <v>35.51</v>
      </c>
      <c r="FE28" s="18" t="n">
        <f aca="false">FD28/V28</f>
        <v>0.473466666666667</v>
      </c>
      <c r="FF28" s="8" t="n">
        <v>1.7521</v>
      </c>
      <c r="FG28" s="8" t="n">
        <v>0.29</v>
      </c>
      <c r="FH28" s="8" t="n">
        <v>0.5</v>
      </c>
      <c r="FI28" s="8" t="n">
        <v>0.79</v>
      </c>
      <c r="FJ28" s="22"/>
      <c r="FK28" s="22"/>
      <c r="FL28" s="22"/>
      <c r="FM28" s="8" t="n">
        <f aca="false">BL28+BS28+AH28+DT28</f>
        <v>98</v>
      </c>
      <c r="FN28" s="19" t="n">
        <f aca="false">IF(DS28&gt;0,(BL28+BR28)/DS28,0)</f>
        <v>12.8333333333333</v>
      </c>
      <c r="FO28" s="12" t="n">
        <v>0.0431578947</v>
      </c>
      <c r="FP28" s="19" t="n">
        <f aca="false">Z28-AH28/10</f>
        <v>23.8</v>
      </c>
      <c r="FQ28" s="19" t="n">
        <f aca="false">Z28+DR28/5</f>
        <v>25.98</v>
      </c>
      <c r="FR28" s="19" t="n">
        <f aca="false">(DX28+DY28)/AL28*60</f>
        <v>111.23175931566</v>
      </c>
      <c r="FS28" s="8" t="n">
        <v>4</v>
      </c>
      <c r="FT28" s="17" t="s">
        <v>326</v>
      </c>
      <c r="FU28" s="8" t="n">
        <v>195</v>
      </c>
      <c r="FV28" s="22"/>
      <c r="FW28" s="17" t="s">
        <v>270</v>
      </c>
      <c r="FX28" s="23" t="n">
        <v>925000</v>
      </c>
      <c r="FY28" s="23" t="n">
        <v>925000</v>
      </c>
      <c r="FZ28" s="8" t="n">
        <v>75</v>
      </c>
      <c r="GA28" s="8" t="n">
        <v>9</v>
      </c>
      <c r="GB28" s="8" t="n">
        <v>16</v>
      </c>
      <c r="GC28" s="8" t="n">
        <v>25</v>
      </c>
      <c r="GD28" s="8" t="n">
        <v>10</v>
      </c>
      <c r="GE28" s="8" t="n">
        <v>12</v>
      </c>
      <c r="GF28" s="8" t="n">
        <v>129</v>
      </c>
      <c r="GG28" s="8" t="n">
        <v>1133</v>
      </c>
      <c r="GH28" s="8" t="n">
        <v>0.3</v>
      </c>
      <c r="GI28" s="8" t="n">
        <v>1.8</v>
      </c>
      <c r="GJ28" s="8" t="n">
        <v>2.1</v>
      </c>
      <c r="GK28" s="8" t="n">
        <f aca="false">Z28-AH28/10</f>
        <v>23.8</v>
      </c>
      <c r="GL28" s="22"/>
      <c r="GM28" s="22"/>
      <c r="GN28" s="22"/>
      <c r="GO28" s="22"/>
      <c r="GP28" s="22"/>
    </row>
    <row r="29" customFormat="false" ht="13.65" hidden="false" customHeight="true" outlineLevel="0" collapsed="false">
      <c r="A29" s="16" t="n">
        <v>32765</v>
      </c>
      <c r="B29" s="17" t="s">
        <v>417</v>
      </c>
      <c r="C29" s="17" t="s">
        <v>418</v>
      </c>
      <c r="D29" s="17" t="s">
        <v>262</v>
      </c>
      <c r="E29" s="17" t="s">
        <v>262</v>
      </c>
      <c r="F29" s="8" t="n">
        <v>73</v>
      </c>
      <c r="G29" s="8" t="n">
        <v>196</v>
      </c>
      <c r="H29" s="8" t="n">
        <v>2007</v>
      </c>
      <c r="I29" s="8" t="n">
        <v>3</v>
      </c>
      <c r="J29" s="8" t="n">
        <v>77</v>
      </c>
      <c r="K29" s="17" t="s">
        <v>263</v>
      </c>
      <c r="L29" s="8" t="n">
        <v>2012</v>
      </c>
      <c r="M29" s="8" t="n">
        <v>28</v>
      </c>
      <c r="N29" s="8" t="n">
        <v>6</v>
      </c>
      <c r="O29" s="8" t="n">
        <v>8473986</v>
      </c>
      <c r="P29" s="17" t="s">
        <v>419</v>
      </c>
      <c r="Q29" s="17" t="s">
        <v>420</v>
      </c>
      <c r="R29" s="17" t="s">
        <v>421</v>
      </c>
      <c r="S29" s="17" t="s">
        <v>383</v>
      </c>
      <c r="T29" s="17" t="s">
        <v>268</v>
      </c>
      <c r="U29" s="17" t="s">
        <v>306</v>
      </c>
      <c r="V29" s="8" t="n">
        <v>82</v>
      </c>
      <c r="W29" s="8" t="n">
        <v>15</v>
      </c>
      <c r="X29" s="8" t="n">
        <v>32</v>
      </c>
      <c r="Y29" s="8" t="n">
        <v>17</v>
      </c>
      <c r="Z29" s="8" t="n">
        <v>47</v>
      </c>
      <c r="AA29" s="8" t="n">
        <v>7</v>
      </c>
      <c r="AB29" s="8" t="n">
        <v>53</v>
      </c>
      <c r="AC29" s="18" t="n">
        <f aca="false">Z29/V29</f>
        <v>0.573170731707317</v>
      </c>
      <c r="AD29" s="19" t="n">
        <f aca="false">IF(FZ29&gt;V29,Z29-V29*(GC29-Z29)/(FZ29-V29),0)</f>
        <v>6.58073654390935</v>
      </c>
      <c r="AE29" s="19" t="n">
        <v>16.874</v>
      </c>
      <c r="AF29" s="8" t="n">
        <v>22</v>
      </c>
      <c r="AG29" s="8" t="n">
        <v>6.3</v>
      </c>
      <c r="AH29" s="8" t="n">
        <v>45</v>
      </c>
      <c r="AI29" s="8" t="n">
        <v>1699</v>
      </c>
      <c r="AJ29" s="8" t="n">
        <v>81170</v>
      </c>
      <c r="AK29" s="19" t="n">
        <v>1352.8333333333</v>
      </c>
      <c r="AL29" s="8" t="n">
        <v>1352.83</v>
      </c>
      <c r="AM29" s="8" t="n">
        <v>1353</v>
      </c>
      <c r="AN29" s="18" t="n">
        <f aca="false">AJ29/60/V29</f>
        <v>16.4979674796748</v>
      </c>
      <c r="AO29" s="8" t="n">
        <v>27.55</v>
      </c>
      <c r="AP29" s="12" t="n">
        <f aca="false">IF(EF29&gt;0,Z29/EF29,0)</f>
        <v>0.479591836734694</v>
      </c>
      <c r="AQ29" s="8" t="n">
        <v>277</v>
      </c>
      <c r="AR29" s="8" t="n">
        <v>277</v>
      </c>
      <c r="AS29" s="8" t="n">
        <v>277</v>
      </c>
      <c r="AT29" s="8" t="n">
        <v>224</v>
      </c>
      <c r="AU29" s="8" t="n">
        <v>224</v>
      </c>
      <c r="AV29" s="8" t="n">
        <v>156</v>
      </c>
      <c r="AW29" s="8" t="n">
        <v>172</v>
      </c>
      <c r="AX29" s="8" t="n">
        <v>68</v>
      </c>
      <c r="AY29" s="8" t="n">
        <v>11</v>
      </c>
      <c r="AZ29" s="8" t="n">
        <v>12</v>
      </c>
      <c r="BA29" s="8" t="n">
        <f aca="false">AY29+AZ29</f>
        <v>23</v>
      </c>
      <c r="BB29" s="8" t="n">
        <v>16.07</v>
      </c>
      <c r="BC29" s="8" t="n">
        <v>29.7885</v>
      </c>
      <c r="BD29" s="19" t="n">
        <v>285.7</v>
      </c>
      <c r="BE29" s="19" t="n">
        <v>12.6711839349516</v>
      </c>
      <c r="BF29" s="19" t="n">
        <f aca="false">AQ29+BD29</f>
        <v>562.7</v>
      </c>
      <c r="BG29" s="19" t="n">
        <f aca="false">IF(AL29&gt;0,BF29/AL29*60,0)</f>
        <v>24.9565725183504</v>
      </c>
      <c r="BH29" s="8" t="n">
        <v>505</v>
      </c>
      <c r="BI29" s="8" t="n">
        <v>432</v>
      </c>
      <c r="BJ29" s="8" t="n">
        <v>363</v>
      </c>
      <c r="BK29" s="12" t="n">
        <f aca="false">BH29/(BH29+BJ29)</f>
        <v>0.581797235023041</v>
      </c>
      <c r="BL29" s="8" t="n">
        <v>82</v>
      </c>
      <c r="BM29" s="8" t="n">
        <v>82</v>
      </c>
      <c r="BN29" s="8" t="n">
        <v>77</v>
      </c>
      <c r="BO29" s="8" t="n">
        <f aca="false">BM29-BN29</f>
        <v>5</v>
      </c>
      <c r="BP29" s="8" t="n">
        <v>68</v>
      </c>
      <c r="BQ29" s="8" t="n">
        <v>32</v>
      </c>
      <c r="BR29" s="8" t="n">
        <v>32</v>
      </c>
      <c r="BS29" s="8" t="n">
        <v>25</v>
      </c>
      <c r="BT29" s="12" t="n">
        <f aca="false">BS29/(EA29+BS29)</f>
        <v>0.028216704288939</v>
      </c>
      <c r="BU29" s="8" t="n">
        <v>22</v>
      </c>
      <c r="BV29" s="8" t="n">
        <v>33</v>
      </c>
      <c r="BW29" s="12" t="n">
        <f aca="false">IF(BU29+BV29&gt;0,BU29/(BU29+BV29),0)</f>
        <v>0.4</v>
      </c>
      <c r="BX29" s="8" t="n">
        <v>5</v>
      </c>
      <c r="BY29" s="8" t="n">
        <v>7</v>
      </c>
      <c r="BZ29" s="8" t="n">
        <v>4</v>
      </c>
      <c r="CA29" s="8" t="n">
        <v>7</v>
      </c>
      <c r="CB29" s="8" t="n">
        <v>13</v>
      </c>
      <c r="CC29" s="8" t="n">
        <v>19</v>
      </c>
      <c r="CD29" s="8" t="n">
        <v>9</v>
      </c>
      <c r="CE29" s="8" t="n">
        <v>11</v>
      </c>
      <c r="CF29" s="8" t="n">
        <v>6</v>
      </c>
      <c r="CG29" s="8" t="n">
        <v>10</v>
      </c>
      <c r="CH29" s="8" t="n">
        <v>10</v>
      </c>
      <c r="CI29" s="8" t="n">
        <v>19</v>
      </c>
      <c r="CJ29" s="8" t="n">
        <v>0</v>
      </c>
      <c r="CK29" s="8" t="n">
        <v>0</v>
      </c>
      <c r="CL29" s="8" t="n">
        <v>0</v>
      </c>
      <c r="CM29" s="8" t="n">
        <v>1</v>
      </c>
      <c r="CN29" s="8" t="n">
        <v>0</v>
      </c>
      <c r="CO29" s="8" t="n">
        <v>0</v>
      </c>
      <c r="CP29" s="8" t="n">
        <v>0</v>
      </c>
      <c r="CQ29" s="8" t="n">
        <v>3</v>
      </c>
      <c r="CR29" s="8" t="n">
        <v>1</v>
      </c>
      <c r="CS29" s="8" t="n">
        <v>2</v>
      </c>
      <c r="CT29" s="8" t="n">
        <v>0</v>
      </c>
      <c r="CU29" s="8" t="n">
        <v>2</v>
      </c>
      <c r="CV29" s="8" t="n">
        <v>0</v>
      </c>
      <c r="CW29" s="8" t="n">
        <v>7</v>
      </c>
      <c r="CX29" s="8" t="n">
        <v>2</v>
      </c>
      <c r="CY29" s="8" t="n">
        <v>4</v>
      </c>
      <c r="CZ29" s="8" t="n">
        <v>11</v>
      </c>
      <c r="DA29" s="8" t="n">
        <v>51</v>
      </c>
      <c r="DB29" s="8" t="n">
        <v>23</v>
      </c>
      <c r="DC29" s="8" t="n">
        <v>1</v>
      </c>
      <c r="DD29" s="8" t="n">
        <v>9</v>
      </c>
      <c r="DE29" s="8" t="n">
        <v>18</v>
      </c>
      <c r="DF29" s="8" t="n">
        <v>11</v>
      </c>
      <c r="DG29" s="8" t="n">
        <v>1</v>
      </c>
      <c r="DH29" s="8" t="n">
        <v>93</v>
      </c>
      <c r="DI29" s="8" t="n">
        <v>21</v>
      </c>
      <c r="DJ29" s="8" t="n">
        <v>13</v>
      </c>
      <c r="DK29" s="8" t="n">
        <v>19</v>
      </c>
      <c r="DL29" s="8" t="n">
        <v>19</v>
      </c>
      <c r="DM29" s="8" t="n">
        <v>0</v>
      </c>
      <c r="DN29" s="8" t="n">
        <v>14</v>
      </c>
      <c r="DO29" s="8" t="n">
        <v>13</v>
      </c>
      <c r="DP29" s="8" t="n">
        <v>1</v>
      </c>
      <c r="DQ29" s="8" t="n">
        <f aca="false">DJ29-DI29</f>
        <v>-8</v>
      </c>
      <c r="DR29" s="19" t="n">
        <v>-7.879</v>
      </c>
      <c r="DS29" s="8" t="n">
        <v>20</v>
      </c>
      <c r="DT29" s="8" t="n">
        <v>1</v>
      </c>
      <c r="DU29" s="8" t="n">
        <v>0</v>
      </c>
      <c r="DV29" s="8" t="n">
        <v>0</v>
      </c>
      <c r="DW29" s="8" t="n">
        <v>0</v>
      </c>
      <c r="DX29" s="8" t="n">
        <v>1500</v>
      </c>
      <c r="DY29" s="8" t="n">
        <v>1122</v>
      </c>
      <c r="DZ29" s="8" t="n">
        <v>1147</v>
      </c>
      <c r="EA29" s="8" t="n">
        <v>861</v>
      </c>
      <c r="EB29" s="8" t="n">
        <v>804</v>
      </c>
      <c r="EC29" s="8" t="n">
        <v>649</v>
      </c>
      <c r="ED29" s="8" t="n">
        <v>75.94</v>
      </c>
      <c r="EE29" s="8" t="n">
        <v>51.29</v>
      </c>
      <c r="EF29" s="8" t="n">
        <v>98</v>
      </c>
      <c r="EG29" s="8" t="n">
        <v>55</v>
      </c>
      <c r="EH29" s="12" t="n">
        <f aca="false">EF29/EB29</f>
        <v>0.121890547263682</v>
      </c>
      <c r="EI29" s="20" t="n">
        <f aca="false">1-EG29/EC29</f>
        <v>0.915254237288135</v>
      </c>
      <c r="EJ29" s="21" t="n">
        <f aca="false">EH29+EI29</f>
        <v>1.03714478455182</v>
      </c>
      <c r="EK29" s="8" t="n">
        <v>1500</v>
      </c>
      <c r="EL29" s="8" t="n">
        <v>1120</v>
      </c>
      <c r="EM29" s="8" t="n">
        <v>1147</v>
      </c>
      <c r="EN29" s="8" t="n">
        <v>859</v>
      </c>
      <c r="EO29" s="8" t="n">
        <v>805</v>
      </c>
      <c r="EP29" s="8" t="n">
        <v>647</v>
      </c>
      <c r="EQ29" s="8" t="n">
        <v>98</v>
      </c>
      <c r="ER29" s="8" t="n">
        <v>55</v>
      </c>
      <c r="ES29" s="8" t="n">
        <v>756</v>
      </c>
      <c r="ET29" s="8" t="n">
        <v>574</v>
      </c>
      <c r="EU29" s="8" t="n">
        <v>280</v>
      </c>
      <c r="EV29" s="8" t="n">
        <v>199</v>
      </c>
      <c r="EW29" s="8" t="n">
        <v>53</v>
      </c>
      <c r="EX29" s="8" t="n">
        <v>25</v>
      </c>
      <c r="EY29" s="8" t="n">
        <v>77</v>
      </c>
      <c r="EZ29" s="8" t="n">
        <v>84</v>
      </c>
      <c r="FA29" s="8" t="n">
        <v>2.6</v>
      </c>
      <c r="FB29" s="8" t="n">
        <v>1.9</v>
      </c>
      <c r="FC29" s="8" t="n">
        <v>4.4</v>
      </c>
      <c r="FD29" s="19" t="n">
        <v>53.99</v>
      </c>
      <c r="FE29" s="18" t="n">
        <f aca="false">FD29/V29</f>
        <v>0.658414634146341</v>
      </c>
      <c r="FF29" s="8" t="n">
        <v>4.4849</v>
      </c>
      <c r="FG29" s="8" t="n">
        <v>0.55</v>
      </c>
      <c r="FH29" s="8" t="n">
        <v>0.96</v>
      </c>
      <c r="FI29" s="8" t="n">
        <v>1.51</v>
      </c>
      <c r="FJ29" s="22"/>
      <c r="FK29" s="22"/>
      <c r="FL29" s="22"/>
      <c r="FM29" s="8" t="n">
        <f aca="false">BL29+BS29+AH29+DT29</f>
        <v>153</v>
      </c>
      <c r="FN29" s="19" t="n">
        <f aca="false">IF(DS29&gt;0,(BL29+BR29)/DS29,0)</f>
        <v>5.7</v>
      </c>
      <c r="FO29" s="12" t="n">
        <v>0.0545454545</v>
      </c>
      <c r="FP29" s="19" t="n">
        <f aca="false">Z29-AH29/10</f>
        <v>42.5</v>
      </c>
      <c r="FQ29" s="19" t="n">
        <f aca="false">Z29+DR29/5</f>
        <v>45.4242</v>
      </c>
      <c r="FR29" s="19" t="n">
        <f aca="false">(DX29+DY29)/AL29*60</f>
        <v>116.28955596786</v>
      </c>
      <c r="FS29" s="22"/>
      <c r="FT29" s="22"/>
      <c r="FU29" s="22"/>
      <c r="FV29" s="17" t="s">
        <v>255</v>
      </c>
      <c r="FW29" s="17" t="s">
        <v>280</v>
      </c>
      <c r="FX29" s="23" t="n">
        <v>4450000</v>
      </c>
      <c r="FY29" s="23" t="n">
        <v>4450000</v>
      </c>
      <c r="FZ29" s="8" t="n">
        <v>435</v>
      </c>
      <c r="GA29" s="8" t="n">
        <v>87</v>
      </c>
      <c r="GB29" s="8" t="n">
        <v>134</v>
      </c>
      <c r="GC29" s="8" t="n">
        <v>221</v>
      </c>
      <c r="GD29" s="8" t="n">
        <v>37</v>
      </c>
      <c r="GE29" s="8" t="n">
        <v>268</v>
      </c>
      <c r="GF29" s="8" t="n">
        <v>871</v>
      </c>
      <c r="GG29" s="8" t="n">
        <v>7388</v>
      </c>
      <c r="GH29" s="8" t="n">
        <v>13.2</v>
      </c>
      <c r="GI29" s="8" t="n">
        <v>8.7</v>
      </c>
      <c r="GJ29" s="8" t="n">
        <v>22</v>
      </c>
      <c r="GK29" s="8" t="n">
        <f aca="false">Z29-AH29/10</f>
        <v>42.5</v>
      </c>
      <c r="GL29" s="22"/>
      <c r="GM29" s="22"/>
      <c r="GN29" s="22"/>
      <c r="GO29" s="22"/>
      <c r="GP29" s="22"/>
    </row>
    <row r="30" customFormat="false" ht="13.65" hidden="false" customHeight="true" outlineLevel="0" collapsed="false">
      <c r="A30" s="16" t="n">
        <v>31307</v>
      </c>
      <c r="B30" s="17" t="s">
        <v>422</v>
      </c>
      <c r="C30" s="22"/>
      <c r="D30" s="17" t="s">
        <v>423</v>
      </c>
      <c r="E30" s="17" t="s">
        <v>423</v>
      </c>
      <c r="F30" s="8" t="n">
        <v>75</v>
      </c>
      <c r="G30" s="8" t="n">
        <v>235</v>
      </c>
      <c r="H30" s="8" t="n">
        <v>2004</v>
      </c>
      <c r="I30" s="8" t="n">
        <v>1</v>
      </c>
      <c r="J30" s="8" t="n">
        <v>1</v>
      </c>
      <c r="K30" s="17" t="s">
        <v>273</v>
      </c>
      <c r="L30" s="8" t="n">
        <v>2005</v>
      </c>
      <c r="M30" s="8" t="n">
        <v>32</v>
      </c>
      <c r="N30" s="8" t="n">
        <v>13</v>
      </c>
      <c r="O30" s="8" t="n">
        <v>8471214</v>
      </c>
      <c r="P30" s="17" t="s">
        <v>424</v>
      </c>
      <c r="Q30" s="17" t="s">
        <v>425</v>
      </c>
      <c r="R30" s="17" t="s">
        <v>426</v>
      </c>
      <c r="S30" s="17" t="s">
        <v>383</v>
      </c>
      <c r="T30" s="17" t="s">
        <v>268</v>
      </c>
      <c r="U30" s="17" t="s">
        <v>287</v>
      </c>
      <c r="V30" s="8" t="n">
        <v>82</v>
      </c>
      <c r="W30" s="8" t="n">
        <v>49</v>
      </c>
      <c r="X30" s="8" t="n">
        <v>38</v>
      </c>
      <c r="Y30" s="8" t="n">
        <v>20</v>
      </c>
      <c r="Z30" s="8" t="n">
        <v>87</v>
      </c>
      <c r="AA30" s="8" t="n">
        <v>1</v>
      </c>
      <c r="AB30" s="8" t="n">
        <v>0</v>
      </c>
      <c r="AC30" s="18" t="n">
        <f aca="false">Z30/V30</f>
        <v>1.0609756097561</v>
      </c>
      <c r="AD30" s="19" t="n">
        <f aca="false">IF(FZ30&gt;V30,Z30-V30*(GC30-Z30)/(FZ30-V30),0)</f>
        <v>-5.14983713355049</v>
      </c>
      <c r="AE30" s="19" t="n">
        <v>35.63</v>
      </c>
      <c r="AF30" s="8" t="n">
        <v>3</v>
      </c>
      <c r="AG30" s="8" t="n">
        <v>-3</v>
      </c>
      <c r="AH30" s="8" t="n">
        <v>32</v>
      </c>
      <c r="AI30" s="8" t="n">
        <v>1730</v>
      </c>
      <c r="AJ30" s="8" t="n">
        <v>99110</v>
      </c>
      <c r="AK30" s="19" t="n">
        <v>1651.8333333333</v>
      </c>
      <c r="AL30" s="8" t="n">
        <v>1651.73</v>
      </c>
      <c r="AM30" s="8" t="n">
        <v>1652</v>
      </c>
      <c r="AN30" s="18" t="n">
        <f aca="false">AJ30/60/V30</f>
        <v>20.1443089430894</v>
      </c>
      <c r="AO30" s="8" t="n">
        <v>33.31</v>
      </c>
      <c r="AP30" s="12" t="n">
        <f aca="false">IF(EF30&gt;0,Z30/EF30,0)</f>
        <v>0.669230769230769</v>
      </c>
      <c r="AQ30" s="8" t="n">
        <v>705</v>
      </c>
      <c r="AR30" s="8" t="n">
        <v>653</v>
      </c>
      <c r="AS30" s="8" t="n">
        <v>705</v>
      </c>
      <c r="AT30" s="8" t="n">
        <v>526</v>
      </c>
      <c r="AU30" s="8" t="n">
        <v>526</v>
      </c>
      <c r="AV30" s="8" t="n">
        <v>355</v>
      </c>
      <c r="AW30" s="8" t="n">
        <v>352</v>
      </c>
      <c r="AX30" s="8" t="n">
        <v>106</v>
      </c>
      <c r="AY30" s="8" t="n">
        <v>15</v>
      </c>
      <c r="AZ30" s="8" t="n">
        <v>47</v>
      </c>
      <c r="BA30" s="8" t="n">
        <f aca="false">AY30+AZ30</f>
        <v>62</v>
      </c>
      <c r="BB30" s="8" t="n">
        <v>35.74</v>
      </c>
      <c r="BC30" s="8" t="n">
        <v>32.2507</v>
      </c>
      <c r="BD30" s="19" t="n">
        <v>315</v>
      </c>
      <c r="BE30" s="19" t="n">
        <v>11.4418323075373</v>
      </c>
      <c r="BF30" s="19" t="n">
        <f aca="false">AQ30+BD30</f>
        <v>1020</v>
      </c>
      <c r="BG30" s="19" t="n">
        <f aca="false">IF(AL30&gt;0,BF30/AL30*60,0)</f>
        <v>37.0520605667997</v>
      </c>
      <c r="BH30" s="8" t="n">
        <v>764</v>
      </c>
      <c r="BI30" s="8" t="n">
        <v>592</v>
      </c>
      <c r="BJ30" s="8" t="n">
        <v>349</v>
      </c>
      <c r="BK30" s="12" t="n">
        <f aca="false">BH30/(BH30+BJ30)</f>
        <v>0.686433063791554</v>
      </c>
      <c r="BL30" s="8" t="n">
        <v>139</v>
      </c>
      <c r="BM30" s="8" t="n">
        <v>139</v>
      </c>
      <c r="BN30" s="8" t="n">
        <v>47</v>
      </c>
      <c r="BO30" s="8" t="n">
        <f aca="false">BM30-BN30</f>
        <v>92</v>
      </c>
      <c r="BP30" s="8" t="n">
        <v>171</v>
      </c>
      <c r="BQ30" s="8" t="n">
        <v>71</v>
      </c>
      <c r="BR30" s="8" t="n">
        <v>25</v>
      </c>
      <c r="BS30" s="8" t="n">
        <v>21</v>
      </c>
      <c r="BT30" s="12" t="n">
        <f aca="false">BS30/(EA30+BS30)</f>
        <v>0.0191082802547771</v>
      </c>
      <c r="BU30" s="8" t="n">
        <v>3</v>
      </c>
      <c r="BV30" s="8" t="n">
        <v>5</v>
      </c>
      <c r="BW30" s="12" t="n">
        <f aca="false">IF(BU30+BV30&gt;0,BU30/(BU30+BV30),0)</f>
        <v>0.375</v>
      </c>
      <c r="BX30" s="8" t="n">
        <v>1</v>
      </c>
      <c r="BY30" s="8" t="n">
        <v>0</v>
      </c>
      <c r="BZ30" s="8" t="n">
        <v>1</v>
      </c>
      <c r="CA30" s="8" t="n">
        <v>2</v>
      </c>
      <c r="CB30" s="8" t="n">
        <v>1</v>
      </c>
      <c r="CC30" s="8" t="n">
        <v>3</v>
      </c>
      <c r="CD30" s="8" t="n">
        <v>1</v>
      </c>
      <c r="CE30" s="8" t="n">
        <v>0</v>
      </c>
      <c r="CF30" s="8" t="n">
        <v>2</v>
      </c>
      <c r="CG30" s="8" t="n">
        <v>2</v>
      </c>
      <c r="CH30" s="8" t="n">
        <v>1</v>
      </c>
      <c r="CI30" s="8" t="n">
        <v>4</v>
      </c>
      <c r="CJ30" s="8" t="n">
        <v>3</v>
      </c>
      <c r="CK30" s="8" t="n">
        <v>3</v>
      </c>
      <c r="CL30" s="8" t="n">
        <v>6</v>
      </c>
      <c r="CM30" s="8" t="n">
        <v>7</v>
      </c>
      <c r="CN30" s="8" t="n">
        <v>3</v>
      </c>
      <c r="CO30" s="8" t="n">
        <v>0</v>
      </c>
      <c r="CP30" s="8" t="n">
        <v>0</v>
      </c>
      <c r="CQ30" s="8" t="n">
        <v>4</v>
      </c>
      <c r="CR30" s="8" t="n">
        <v>1</v>
      </c>
      <c r="CS30" s="8" t="n">
        <v>17</v>
      </c>
      <c r="CT30" s="8" t="n">
        <v>8</v>
      </c>
      <c r="CU30" s="8" t="n">
        <v>4</v>
      </c>
      <c r="CV30" s="8" t="n">
        <v>0</v>
      </c>
      <c r="CW30" s="8" t="n">
        <v>15</v>
      </c>
      <c r="CX30" s="8" t="n">
        <v>1</v>
      </c>
      <c r="CY30" s="8" t="n">
        <v>7</v>
      </c>
      <c r="CZ30" s="8" t="n">
        <v>17</v>
      </c>
      <c r="DA30" s="8" t="n">
        <v>146</v>
      </c>
      <c r="DB30" s="8" t="n">
        <v>18</v>
      </c>
      <c r="DC30" s="8" t="n">
        <v>3</v>
      </c>
      <c r="DD30" s="8" t="n">
        <v>104</v>
      </c>
      <c r="DE30" s="8" t="n">
        <v>71</v>
      </c>
      <c r="DF30" s="8" t="n">
        <v>11</v>
      </c>
      <c r="DG30" s="8" t="n">
        <v>0</v>
      </c>
      <c r="DH30" s="8" t="n">
        <v>148</v>
      </c>
      <c r="DI30" s="8" t="n">
        <v>16</v>
      </c>
      <c r="DJ30" s="8" t="n">
        <v>18</v>
      </c>
      <c r="DK30" s="8" t="n">
        <v>17</v>
      </c>
      <c r="DL30" s="8" t="n">
        <v>17</v>
      </c>
      <c r="DM30" s="8" t="n">
        <v>0</v>
      </c>
      <c r="DN30" s="8" t="n">
        <v>18</v>
      </c>
      <c r="DO30" s="8" t="n">
        <v>18</v>
      </c>
      <c r="DP30" s="8" t="n">
        <v>0</v>
      </c>
      <c r="DQ30" s="8" t="n">
        <f aca="false">DJ30-DI30</f>
        <v>2</v>
      </c>
      <c r="DR30" s="19" t="n">
        <v>-1.049</v>
      </c>
      <c r="DS30" s="8" t="n">
        <v>16</v>
      </c>
      <c r="DT30" s="8" t="n">
        <v>0</v>
      </c>
      <c r="DU30" s="8" t="n">
        <v>0</v>
      </c>
      <c r="DV30" s="8" t="n">
        <v>0</v>
      </c>
      <c r="DW30" s="8" t="n">
        <v>0</v>
      </c>
      <c r="DX30" s="8" t="n">
        <v>1982</v>
      </c>
      <c r="DY30" s="8" t="n">
        <v>1385</v>
      </c>
      <c r="DZ30" s="8" t="n">
        <v>1502</v>
      </c>
      <c r="EA30" s="8" t="n">
        <v>1078</v>
      </c>
      <c r="EB30" s="8" t="n">
        <v>1060</v>
      </c>
      <c r="EC30" s="8" t="n">
        <v>761</v>
      </c>
      <c r="ED30" s="8" t="n">
        <v>103.67</v>
      </c>
      <c r="EE30" s="8" t="n">
        <v>76.49</v>
      </c>
      <c r="EF30" s="8" t="n">
        <v>130</v>
      </c>
      <c r="EG30" s="8" t="n">
        <v>74</v>
      </c>
      <c r="EH30" s="12" t="n">
        <f aca="false">EF30/EB30</f>
        <v>0.122641509433962</v>
      </c>
      <c r="EI30" s="20" t="n">
        <f aca="false">1-EG30/EC30</f>
        <v>0.902759526938239</v>
      </c>
      <c r="EJ30" s="21" t="n">
        <f aca="false">EH30+EI30</f>
        <v>1.0254010363722</v>
      </c>
      <c r="EK30" s="8" t="n">
        <v>1983</v>
      </c>
      <c r="EL30" s="8" t="n">
        <v>1383</v>
      </c>
      <c r="EM30" s="8" t="n">
        <v>1502</v>
      </c>
      <c r="EN30" s="8" t="n">
        <v>1077</v>
      </c>
      <c r="EO30" s="8" t="n">
        <v>1059</v>
      </c>
      <c r="EP30" s="8" t="n">
        <v>760</v>
      </c>
      <c r="EQ30" s="8" t="n">
        <v>130</v>
      </c>
      <c r="ER30" s="8" t="n">
        <v>75</v>
      </c>
      <c r="ES30" s="8" t="n">
        <v>1005</v>
      </c>
      <c r="ET30" s="8" t="n">
        <v>729</v>
      </c>
      <c r="EU30" s="8" t="n">
        <v>378</v>
      </c>
      <c r="EV30" s="8" t="n">
        <v>307</v>
      </c>
      <c r="EW30" s="8" t="n">
        <v>57</v>
      </c>
      <c r="EX30" s="8" t="n">
        <v>50</v>
      </c>
      <c r="EY30" s="8" t="n">
        <v>124</v>
      </c>
      <c r="EZ30" s="8" t="n">
        <v>139</v>
      </c>
      <c r="FA30" s="8" t="n">
        <v>9.3</v>
      </c>
      <c r="FB30" s="8" t="n">
        <v>1.9</v>
      </c>
      <c r="FC30" s="8" t="n">
        <v>11.2</v>
      </c>
      <c r="FD30" s="19" t="n">
        <v>91.61</v>
      </c>
      <c r="FE30" s="18" t="n">
        <f aca="false">FD30/V30</f>
        <v>1.11719512195122</v>
      </c>
      <c r="FF30" s="8" t="n">
        <v>17.1676</v>
      </c>
      <c r="FG30" s="8" t="n">
        <v>5.14</v>
      </c>
      <c r="FH30" s="8" t="n">
        <v>-0.32</v>
      </c>
      <c r="FI30" s="8" t="n">
        <v>4.82</v>
      </c>
      <c r="FJ30" s="8" t="n">
        <v>3</v>
      </c>
      <c r="FK30" s="8" t="n">
        <v>2</v>
      </c>
      <c r="FL30" s="8" t="n">
        <v>1</v>
      </c>
      <c r="FM30" s="8" t="n">
        <f aca="false">BL30+BS30+AH30+DT30</f>
        <v>192</v>
      </c>
      <c r="FN30" s="19" t="n">
        <f aca="false">IF(DS30&gt;0,(BL30+BR30)/DS30,0)</f>
        <v>10.25</v>
      </c>
      <c r="FO30" s="12" t="n">
        <v>0.2367149758</v>
      </c>
      <c r="FP30" s="19" t="n">
        <f aca="false">Z30-AH30/10</f>
        <v>83.8</v>
      </c>
      <c r="FQ30" s="19" t="n">
        <f aca="false">Z30+DR30/5</f>
        <v>86.7902</v>
      </c>
      <c r="FR30" s="19" t="n">
        <f aca="false">(DX30+DY30)/AL30*60</f>
        <v>122.308125420014</v>
      </c>
      <c r="FS30" s="22"/>
      <c r="FT30" s="22"/>
      <c r="FU30" s="22"/>
      <c r="FV30" s="17" t="s">
        <v>427</v>
      </c>
      <c r="FW30" s="17" t="s">
        <v>280</v>
      </c>
      <c r="FX30" s="23" t="n">
        <v>10000000</v>
      </c>
      <c r="FY30" s="23" t="n">
        <v>9538462</v>
      </c>
      <c r="FZ30" s="8" t="n">
        <v>1003</v>
      </c>
      <c r="GA30" s="8" t="n">
        <v>607</v>
      </c>
      <c r="GB30" s="8" t="n">
        <v>515</v>
      </c>
      <c r="GC30" s="8" t="n">
        <v>1122</v>
      </c>
      <c r="GD30" s="8" t="n">
        <v>87</v>
      </c>
      <c r="GE30" s="8" t="n">
        <v>649</v>
      </c>
      <c r="GF30" s="8" t="n">
        <v>4896</v>
      </c>
      <c r="GG30" s="8" t="n">
        <v>21032</v>
      </c>
      <c r="GH30" s="8" t="n">
        <v>128.6</v>
      </c>
      <c r="GI30" s="8" t="n">
        <v>24.1</v>
      </c>
      <c r="GJ30" s="8" t="n">
        <v>152.7</v>
      </c>
      <c r="GK30" s="8" t="n">
        <f aca="false">Z30-AH30/10</f>
        <v>83.8</v>
      </c>
      <c r="GL30" s="22"/>
      <c r="GM30" s="22"/>
      <c r="GN30" s="22"/>
      <c r="GO30" s="22"/>
      <c r="GP30" s="22"/>
    </row>
    <row r="31" customFormat="false" ht="13.65" hidden="false" customHeight="true" outlineLevel="0" collapsed="false">
      <c r="A31" s="16" t="n">
        <v>32891</v>
      </c>
      <c r="B31" s="17" t="s">
        <v>428</v>
      </c>
      <c r="C31" s="17" t="s">
        <v>272</v>
      </c>
      <c r="D31" s="17" t="s">
        <v>262</v>
      </c>
      <c r="E31" s="17" t="s">
        <v>262</v>
      </c>
      <c r="F31" s="8" t="n">
        <v>75</v>
      </c>
      <c r="G31" s="8" t="n">
        <v>210</v>
      </c>
      <c r="H31" s="8" t="n">
        <v>2008</v>
      </c>
      <c r="I31" s="8" t="n">
        <v>1</v>
      </c>
      <c r="J31" s="8" t="n">
        <v>4</v>
      </c>
      <c r="K31" s="17" t="s">
        <v>273</v>
      </c>
      <c r="L31" s="8" t="n">
        <v>2008</v>
      </c>
      <c r="M31" s="8" t="n">
        <v>28</v>
      </c>
      <c r="N31" s="8" t="n">
        <v>10</v>
      </c>
      <c r="O31" s="8" t="n">
        <v>8474565</v>
      </c>
      <c r="P31" s="17" t="s">
        <v>429</v>
      </c>
      <c r="Q31" s="17" t="s">
        <v>430</v>
      </c>
      <c r="R31" s="17" t="s">
        <v>431</v>
      </c>
      <c r="S31" s="17" t="s">
        <v>383</v>
      </c>
      <c r="T31" s="17" t="s">
        <v>278</v>
      </c>
      <c r="U31" s="17" t="s">
        <v>432</v>
      </c>
      <c r="V31" s="8" t="n">
        <v>78</v>
      </c>
      <c r="W31" s="8" t="n">
        <v>15</v>
      </c>
      <c r="X31" s="8" t="n">
        <v>39</v>
      </c>
      <c r="Y31" s="8" t="n">
        <v>19</v>
      </c>
      <c r="Z31" s="8" t="n">
        <v>54</v>
      </c>
      <c r="AA31" s="8" t="n">
        <v>4</v>
      </c>
      <c r="AB31" s="8" t="n">
        <v>16</v>
      </c>
      <c r="AC31" s="18" t="n">
        <f aca="false">Z31/V31</f>
        <v>0.692307692307692</v>
      </c>
      <c r="AD31" s="19" t="n">
        <f aca="false">IF(FZ31&gt;V31,Z31-V31*(GC31-Z31)/(FZ31-V31),0)</f>
        <v>10.152133580705</v>
      </c>
      <c r="AE31" s="19" t="n">
        <v>18.736</v>
      </c>
      <c r="AF31" s="8" t="n">
        <v>8</v>
      </c>
      <c r="AG31" s="8" t="n">
        <v>-8.1</v>
      </c>
      <c r="AH31" s="8" t="n">
        <v>22</v>
      </c>
      <c r="AI31" s="8" t="n">
        <v>2179</v>
      </c>
      <c r="AJ31" s="8" t="n">
        <v>120447</v>
      </c>
      <c r="AK31" s="19" t="n">
        <v>2007.45</v>
      </c>
      <c r="AL31" s="8" t="n">
        <v>2007.45</v>
      </c>
      <c r="AM31" s="8" t="n">
        <v>2007</v>
      </c>
      <c r="AN31" s="18" t="n">
        <f aca="false">AJ31/60/V31</f>
        <v>25.7365384615385</v>
      </c>
      <c r="AO31" s="8" t="n">
        <v>42.58</v>
      </c>
      <c r="AP31" s="12" t="n">
        <f aca="false">IF(EF31&gt;0,Z31/EF31,0)</f>
        <v>0.545454545454545</v>
      </c>
      <c r="AQ31" s="8" t="n">
        <v>417</v>
      </c>
      <c r="AR31" s="8" t="n">
        <v>417</v>
      </c>
      <c r="AS31" s="8" t="n">
        <v>417</v>
      </c>
      <c r="AT31" s="8" t="n">
        <v>295</v>
      </c>
      <c r="AU31" s="8" t="n">
        <v>295</v>
      </c>
      <c r="AV31" s="8" t="n">
        <v>216</v>
      </c>
      <c r="AW31" s="8" t="n">
        <v>143</v>
      </c>
      <c r="AX31" s="8" t="n">
        <v>17</v>
      </c>
      <c r="AY31" s="8" t="n">
        <v>10</v>
      </c>
      <c r="AZ31" s="8" t="n">
        <v>26</v>
      </c>
      <c r="BA31" s="8" t="n">
        <f aca="false">AY31+AZ31</f>
        <v>36</v>
      </c>
      <c r="BB31" s="8" t="n">
        <v>11.59</v>
      </c>
      <c r="BC31" s="8" t="n">
        <v>54.588</v>
      </c>
      <c r="BD31" s="19" t="n">
        <v>354.4</v>
      </c>
      <c r="BE31" s="19" t="n">
        <v>10.5925427781514</v>
      </c>
      <c r="BF31" s="19" t="n">
        <f aca="false">AQ31+BD31</f>
        <v>771.4</v>
      </c>
      <c r="BG31" s="19" t="n">
        <f aca="false">IF(AL31&gt;0,BF31/AL31*60,0)</f>
        <v>23.0561159680191</v>
      </c>
      <c r="BH31" s="8" t="n">
        <v>732</v>
      </c>
      <c r="BI31" s="8" t="n">
        <v>638</v>
      </c>
      <c r="BJ31" s="8" t="n">
        <v>764</v>
      </c>
      <c r="BK31" s="12" t="n">
        <f aca="false">BH31/(BH31+BJ31)</f>
        <v>0.489304812834225</v>
      </c>
      <c r="BL31" s="8" t="n">
        <v>48</v>
      </c>
      <c r="BM31" s="8" t="n">
        <v>48</v>
      </c>
      <c r="BN31" s="8" t="n">
        <v>138</v>
      </c>
      <c r="BO31" s="8" t="n">
        <f aca="false">BM31-BN31</f>
        <v>-90</v>
      </c>
      <c r="BP31" s="8" t="n">
        <v>79</v>
      </c>
      <c r="BQ31" s="8" t="n">
        <v>41</v>
      </c>
      <c r="BR31" s="8" t="n">
        <v>54</v>
      </c>
      <c r="BS31" s="8" t="n">
        <v>164</v>
      </c>
      <c r="BT31" s="12" t="n">
        <f aca="false">BS31/(EA31+BS31)</f>
        <v>0.106770833333333</v>
      </c>
      <c r="BU31" s="8" t="n">
        <v>0</v>
      </c>
      <c r="BV31" s="8" t="n">
        <v>0</v>
      </c>
      <c r="BW31" s="12" t="n">
        <f aca="false">IF(BU31+BV31&gt;0,BU31/(BU31+BV31),0)</f>
        <v>0</v>
      </c>
      <c r="BX31" s="8" t="n">
        <v>0</v>
      </c>
      <c r="BY31" s="8" t="n">
        <v>0</v>
      </c>
      <c r="BZ31" s="8" t="n">
        <v>0</v>
      </c>
      <c r="CA31" s="8" t="n">
        <v>0</v>
      </c>
      <c r="CB31" s="8" t="n">
        <v>0</v>
      </c>
      <c r="CC31" s="8" t="n">
        <v>0</v>
      </c>
      <c r="CD31" s="8" t="n">
        <v>0</v>
      </c>
      <c r="CE31" s="8" t="n">
        <v>0</v>
      </c>
      <c r="CF31" s="8" t="n">
        <v>0</v>
      </c>
      <c r="CG31" s="8" t="n">
        <v>0</v>
      </c>
      <c r="CH31" s="8" t="n">
        <v>0</v>
      </c>
      <c r="CI31" s="8" t="n">
        <v>0</v>
      </c>
      <c r="CJ31" s="8" t="n">
        <v>0</v>
      </c>
      <c r="CK31" s="8" t="n">
        <v>1</v>
      </c>
      <c r="CL31" s="8" t="n">
        <v>1</v>
      </c>
      <c r="CM31" s="8" t="n">
        <v>5</v>
      </c>
      <c r="CN31" s="8" t="n">
        <v>0</v>
      </c>
      <c r="CO31" s="8" t="n">
        <v>0</v>
      </c>
      <c r="CP31" s="8" t="n">
        <v>0</v>
      </c>
      <c r="CQ31" s="8" t="n">
        <v>1</v>
      </c>
      <c r="CR31" s="8" t="n">
        <v>0</v>
      </c>
      <c r="CS31" s="8" t="n">
        <v>5</v>
      </c>
      <c r="CT31" s="8" t="n">
        <v>2</v>
      </c>
      <c r="CU31" s="8" t="n">
        <v>0</v>
      </c>
      <c r="CV31" s="8" t="n">
        <v>0</v>
      </c>
      <c r="CW31" s="8" t="n">
        <v>7</v>
      </c>
      <c r="CX31" s="8" t="n">
        <v>0</v>
      </c>
      <c r="CY31" s="8" t="n">
        <v>1</v>
      </c>
      <c r="CZ31" s="8" t="n">
        <v>13</v>
      </c>
      <c r="DA31" s="8" t="n">
        <v>65</v>
      </c>
      <c r="DB31" s="8" t="n">
        <v>3</v>
      </c>
      <c r="DC31" s="8" t="n">
        <v>0</v>
      </c>
      <c r="DD31" s="8" t="n">
        <v>76</v>
      </c>
      <c r="DE31" s="8" t="n">
        <v>18</v>
      </c>
      <c r="DF31" s="8" t="n">
        <v>2</v>
      </c>
      <c r="DG31" s="8" t="n">
        <v>1</v>
      </c>
      <c r="DH31" s="8" t="n">
        <v>116</v>
      </c>
      <c r="DI31" s="8" t="n">
        <v>10</v>
      </c>
      <c r="DJ31" s="8" t="n">
        <v>18</v>
      </c>
      <c r="DK31" s="8" t="n">
        <v>11</v>
      </c>
      <c r="DL31" s="8" t="n">
        <v>11</v>
      </c>
      <c r="DM31" s="8" t="n">
        <v>0</v>
      </c>
      <c r="DN31" s="8" t="n">
        <v>18</v>
      </c>
      <c r="DO31" s="8" t="n">
        <v>18</v>
      </c>
      <c r="DP31" s="8" t="n">
        <v>0</v>
      </c>
      <c r="DQ31" s="8" t="n">
        <f aca="false">DJ31-DI31</f>
        <v>8</v>
      </c>
      <c r="DR31" s="19" t="n">
        <v>13.156</v>
      </c>
      <c r="DS31" s="8" t="n">
        <v>10</v>
      </c>
      <c r="DT31" s="8" t="n">
        <v>0</v>
      </c>
      <c r="DU31" s="8" t="n">
        <v>0</v>
      </c>
      <c r="DV31" s="8" t="n">
        <v>0</v>
      </c>
      <c r="DW31" s="8" t="n">
        <v>0</v>
      </c>
      <c r="DX31" s="8" t="n">
        <v>2043</v>
      </c>
      <c r="DY31" s="8" t="n">
        <v>1893</v>
      </c>
      <c r="DZ31" s="8" t="n">
        <v>1520</v>
      </c>
      <c r="EA31" s="8" t="n">
        <v>1372</v>
      </c>
      <c r="EB31" s="8" t="n">
        <v>1102</v>
      </c>
      <c r="EC31" s="8" t="n">
        <v>1013</v>
      </c>
      <c r="ED31" s="8" t="n">
        <v>94.85</v>
      </c>
      <c r="EE31" s="8" t="n">
        <v>96.29</v>
      </c>
      <c r="EF31" s="8" t="n">
        <v>99</v>
      </c>
      <c r="EG31" s="8" t="n">
        <v>97</v>
      </c>
      <c r="EH31" s="12" t="n">
        <f aca="false">EF31/EB31</f>
        <v>0.0898366606170599</v>
      </c>
      <c r="EI31" s="20" t="n">
        <f aca="false">1-EG31/EC31</f>
        <v>0.904244817374136</v>
      </c>
      <c r="EJ31" s="21" t="n">
        <f aca="false">EH31+EI31</f>
        <v>0.994081477991196</v>
      </c>
      <c r="EK31" s="8" t="n">
        <v>2045</v>
      </c>
      <c r="EL31" s="8" t="n">
        <v>1892</v>
      </c>
      <c r="EM31" s="8" t="n">
        <v>1520</v>
      </c>
      <c r="EN31" s="8" t="n">
        <v>1371</v>
      </c>
      <c r="EO31" s="8" t="n">
        <v>1103</v>
      </c>
      <c r="EP31" s="8" t="n">
        <v>1012</v>
      </c>
      <c r="EQ31" s="8" t="n">
        <v>99</v>
      </c>
      <c r="ER31" s="8" t="n">
        <v>97</v>
      </c>
      <c r="ES31" s="8" t="n">
        <v>1002</v>
      </c>
      <c r="ET31" s="8" t="n">
        <v>959</v>
      </c>
      <c r="EU31" s="8" t="n">
        <v>339</v>
      </c>
      <c r="EV31" s="8" t="n">
        <v>354</v>
      </c>
      <c r="EW31" s="8" t="n">
        <v>43</v>
      </c>
      <c r="EX31" s="8" t="n">
        <v>54</v>
      </c>
      <c r="EY31" s="8" t="n">
        <v>129</v>
      </c>
      <c r="EZ31" s="8" t="n">
        <v>131</v>
      </c>
      <c r="FA31" s="8" t="n">
        <v>4.5</v>
      </c>
      <c r="FB31" s="8" t="n">
        <v>5.3</v>
      </c>
      <c r="FC31" s="8" t="n">
        <v>9.8</v>
      </c>
      <c r="FD31" s="19" t="n">
        <v>66.8</v>
      </c>
      <c r="FE31" s="18" t="n">
        <f aca="false">FD31/V31</f>
        <v>0.856410256410256</v>
      </c>
      <c r="FF31" s="8" t="n">
        <v>7.3773</v>
      </c>
      <c r="FG31" s="8" t="n">
        <v>-0.21</v>
      </c>
      <c r="FH31" s="8" t="n">
        <v>0.36</v>
      </c>
      <c r="FI31" s="8" t="n">
        <v>0.14</v>
      </c>
      <c r="FJ31" s="22"/>
      <c r="FK31" s="22"/>
      <c r="FL31" s="22"/>
      <c r="FM31" s="8" t="n">
        <f aca="false">BL31+BS31+AH31+DT31</f>
        <v>234</v>
      </c>
      <c r="FN31" s="19" t="n">
        <f aca="false">IF(DS31&gt;0,(BL31+BR31)/DS31,0)</f>
        <v>10.2</v>
      </c>
      <c r="FO31" s="12" t="n">
        <v>0.0758136095</v>
      </c>
      <c r="FP31" s="19" t="n">
        <f aca="false">Z31-AH31/10</f>
        <v>51.8</v>
      </c>
      <c r="FQ31" s="19" t="n">
        <f aca="false">Z31+DR31/5</f>
        <v>56.6312</v>
      </c>
      <c r="FR31" s="19" t="n">
        <f aca="false">(DX31+DY31)/AL31*60</f>
        <v>117.641784353284</v>
      </c>
      <c r="FS31" s="8" t="n">
        <v>4</v>
      </c>
      <c r="FT31" s="17" t="s">
        <v>433</v>
      </c>
      <c r="FU31" s="8" t="n">
        <v>317</v>
      </c>
      <c r="FV31" s="17" t="s">
        <v>427</v>
      </c>
      <c r="FW31" s="17" t="s">
        <v>280</v>
      </c>
      <c r="FX31" s="23" t="n">
        <v>7000000</v>
      </c>
      <c r="FY31" s="23" t="n">
        <v>6500000</v>
      </c>
      <c r="FZ31" s="8" t="n">
        <v>617</v>
      </c>
      <c r="GA31" s="8" t="n">
        <v>80</v>
      </c>
      <c r="GB31" s="8" t="n">
        <v>277</v>
      </c>
      <c r="GC31" s="8" t="n">
        <v>357</v>
      </c>
      <c r="GD31" s="8" t="n">
        <v>64</v>
      </c>
      <c r="GE31" s="8" t="n">
        <v>199</v>
      </c>
      <c r="GF31" s="8" t="n">
        <v>1408</v>
      </c>
      <c r="GG31" s="8" t="n">
        <v>15265</v>
      </c>
      <c r="GH31" s="8" t="n">
        <v>29.5</v>
      </c>
      <c r="GI31" s="8" t="n">
        <v>40.4</v>
      </c>
      <c r="GJ31" s="8" t="n">
        <v>69.9</v>
      </c>
      <c r="GK31" s="8" t="n">
        <f aca="false">Z31-AH31/10</f>
        <v>51.8</v>
      </c>
      <c r="GL31" s="22"/>
      <c r="GM31" s="22"/>
      <c r="GN31" s="22"/>
      <c r="GO31" s="22"/>
      <c r="GP31" s="22"/>
    </row>
    <row r="32" customFormat="false" ht="13.65" hidden="false" customHeight="true" outlineLevel="0" collapsed="false">
      <c r="A32" s="16" t="n">
        <v>30742</v>
      </c>
      <c r="B32" s="17" t="s">
        <v>434</v>
      </c>
      <c r="C32" s="17" t="s">
        <v>435</v>
      </c>
      <c r="D32" s="17" t="s">
        <v>262</v>
      </c>
      <c r="E32" s="17" t="s">
        <v>321</v>
      </c>
      <c r="F32" s="8" t="n">
        <v>72</v>
      </c>
      <c r="G32" s="8" t="n">
        <v>211</v>
      </c>
      <c r="H32" s="8" t="n">
        <v>2002</v>
      </c>
      <c r="I32" s="8" t="n">
        <v>1</v>
      </c>
      <c r="J32" s="8" t="n">
        <v>24</v>
      </c>
      <c r="K32" s="17" t="s">
        <v>263</v>
      </c>
      <c r="L32" s="8" t="n">
        <v>2005</v>
      </c>
      <c r="M32" s="8" t="n">
        <v>33</v>
      </c>
      <c r="N32" s="8" t="n">
        <v>13</v>
      </c>
      <c r="O32" s="8" t="n">
        <v>8470257</v>
      </c>
      <c r="P32" s="17" t="s">
        <v>436</v>
      </c>
      <c r="Q32" s="17" t="s">
        <v>437</v>
      </c>
      <c r="R32" s="17" t="s">
        <v>438</v>
      </c>
      <c r="S32" s="17" t="s">
        <v>439</v>
      </c>
      <c r="T32" s="17" t="s">
        <v>268</v>
      </c>
      <c r="U32" s="17" t="s">
        <v>432</v>
      </c>
      <c r="V32" s="8" t="n">
        <v>76</v>
      </c>
      <c r="W32" s="8" t="n">
        <v>15</v>
      </c>
      <c r="X32" s="8" t="n">
        <v>31</v>
      </c>
      <c r="Y32" s="8" t="n">
        <v>18</v>
      </c>
      <c r="Z32" s="8" t="n">
        <v>46</v>
      </c>
      <c r="AA32" s="8" t="n">
        <v>5</v>
      </c>
      <c r="AB32" s="8" t="n">
        <v>24</v>
      </c>
      <c r="AC32" s="18" t="n">
        <f aca="false">Z32/V32</f>
        <v>0.605263157894737</v>
      </c>
      <c r="AD32" s="19" t="n">
        <f aca="false">IF(FZ32&gt;V32,Z32-V32*(GC32-Z32)/(FZ32-V32),0)</f>
        <v>-3.18734793187348</v>
      </c>
      <c r="AE32" s="19" t="n">
        <v>16.432</v>
      </c>
      <c r="AF32" s="8" t="n">
        <v>-11</v>
      </c>
      <c r="AG32" s="8" t="n">
        <v>5.3</v>
      </c>
      <c r="AH32" s="8" t="n">
        <v>20</v>
      </c>
      <c r="AI32" s="8" t="n">
        <v>1873</v>
      </c>
      <c r="AJ32" s="8" t="n">
        <v>85244</v>
      </c>
      <c r="AK32" s="19" t="n">
        <v>1420.7333333333</v>
      </c>
      <c r="AL32" s="8" t="n">
        <v>1420.73</v>
      </c>
      <c r="AM32" s="8" t="n">
        <v>1421</v>
      </c>
      <c r="AN32" s="18" t="n">
        <f aca="false">AJ32/60/V32</f>
        <v>18.6938596491228</v>
      </c>
      <c r="AO32" s="8" t="n">
        <v>31</v>
      </c>
      <c r="AP32" s="12" t="n">
        <f aca="false">IF(EF32&gt;0,Z32/EF32,0)</f>
        <v>0.575</v>
      </c>
      <c r="AQ32" s="8" t="n">
        <v>303</v>
      </c>
      <c r="AR32" s="8" t="n">
        <v>303</v>
      </c>
      <c r="AS32" s="8" t="n">
        <v>303</v>
      </c>
      <c r="AT32" s="8" t="n">
        <v>216</v>
      </c>
      <c r="AU32" s="8" t="n">
        <v>216</v>
      </c>
      <c r="AV32" s="8" t="n">
        <v>168</v>
      </c>
      <c r="AW32" s="8" t="n">
        <v>156</v>
      </c>
      <c r="AX32" s="8" t="n">
        <v>66</v>
      </c>
      <c r="AY32" s="8" t="n">
        <v>10</v>
      </c>
      <c r="AZ32" s="8" t="n">
        <v>21</v>
      </c>
      <c r="BA32" s="8" t="n">
        <f aca="false">AY32+AZ32</f>
        <v>31</v>
      </c>
      <c r="BB32" s="8" t="n">
        <v>16.11</v>
      </c>
      <c r="BC32" s="8" t="n">
        <v>32.375</v>
      </c>
      <c r="BD32" s="19" t="n">
        <v>398.6</v>
      </c>
      <c r="BE32" s="19" t="n">
        <v>16.8335601332649</v>
      </c>
      <c r="BF32" s="19" t="n">
        <f aca="false">AQ32+BD32</f>
        <v>701.6</v>
      </c>
      <c r="BG32" s="19" t="n">
        <f aca="false">IF(AL32&gt;0,BF32/AL32*60,0)</f>
        <v>29.6298381817798</v>
      </c>
      <c r="BH32" s="8" t="n">
        <v>628</v>
      </c>
      <c r="BI32" s="8" t="n">
        <v>467</v>
      </c>
      <c r="BJ32" s="8" t="n">
        <v>521</v>
      </c>
      <c r="BK32" s="12" t="n">
        <f aca="false">BH32/(BH32+BJ32)</f>
        <v>0.546562228024369</v>
      </c>
      <c r="BL32" s="8" t="n">
        <v>53</v>
      </c>
      <c r="BM32" s="8" t="n">
        <v>53</v>
      </c>
      <c r="BN32" s="8" t="n">
        <v>83</v>
      </c>
      <c r="BO32" s="8" t="n">
        <f aca="false">BM32-BN32</f>
        <v>-30</v>
      </c>
      <c r="BP32" s="8" t="n">
        <v>48</v>
      </c>
      <c r="BQ32" s="8" t="n">
        <v>19</v>
      </c>
      <c r="BR32" s="8" t="n">
        <v>34</v>
      </c>
      <c r="BS32" s="8" t="n">
        <v>58</v>
      </c>
      <c r="BT32" s="12" t="n">
        <f aca="false">BS32/(EA32+BS32)</f>
        <v>0.0631120783460283</v>
      </c>
      <c r="BU32" s="8" t="n">
        <v>24</v>
      </c>
      <c r="BV32" s="8" t="n">
        <v>35</v>
      </c>
      <c r="BW32" s="12" t="n">
        <f aca="false">IF(BU32+BV32&gt;0,BU32/(BU32+BV32),0)</f>
        <v>0.406779661016949</v>
      </c>
      <c r="BX32" s="8" t="n">
        <v>7</v>
      </c>
      <c r="BY32" s="8" t="n">
        <v>11</v>
      </c>
      <c r="BZ32" s="8" t="n">
        <v>3</v>
      </c>
      <c r="CA32" s="8" t="n">
        <v>8</v>
      </c>
      <c r="CB32" s="8" t="n">
        <v>14</v>
      </c>
      <c r="CC32" s="8" t="n">
        <v>16</v>
      </c>
      <c r="CD32" s="8" t="n">
        <v>6</v>
      </c>
      <c r="CE32" s="8" t="n">
        <v>6</v>
      </c>
      <c r="CF32" s="8" t="n">
        <v>8</v>
      </c>
      <c r="CG32" s="8" t="n">
        <v>10</v>
      </c>
      <c r="CH32" s="8" t="n">
        <v>17</v>
      </c>
      <c r="CI32" s="8" t="n">
        <v>25</v>
      </c>
      <c r="CJ32" s="8" t="n">
        <v>0</v>
      </c>
      <c r="CK32" s="8" t="n">
        <v>0</v>
      </c>
      <c r="CL32" s="8" t="n">
        <v>2</v>
      </c>
      <c r="CM32" s="8" t="n">
        <v>2</v>
      </c>
      <c r="CN32" s="8" t="n">
        <v>3</v>
      </c>
      <c r="CO32" s="8" t="n">
        <v>0</v>
      </c>
      <c r="CP32" s="8" t="n">
        <v>0</v>
      </c>
      <c r="CQ32" s="8" t="n">
        <v>1</v>
      </c>
      <c r="CR32" s="8" t="n">
        <v>1</v>
      </c>
      <c r="CS32" s="8" t="n">
        <v>2</v>
      </c>
      <c r="CT32" s="8" t="n">
        <v>2</v>
      </c>
      <c r="CU32" s="8" t="n">
        <v>1</v>
      </c>
      <c r="CV32" s="8" t="n">
        <v>0</v>
      </c>
      <c r="CW32" s="8" t="n">
        <v>8</v>
      </c>
      <c r="CX32" s="8" t="n">
        <v>1</v>
      </c>
      <c r="CY32" s="8" t="n">
        <v>6</v>
      </c>
      <c r="CZ32" s="8" t="n">
        <v>3</v>
      </c>
      <c r="DA32" s="8" t="n">
        <v>38</v>
      </c>
      <c r="DB32" s="8" t="n">
        <v>12</v>
      </c>
      <c r="DC32" s="8" t="n">
        <v>4</v>
      </c>
      <c r="DD32" s="8" t="n">
        <v>22</v>
      </c>
      <c r="DE32" s="8" t="n">
        <v>19</v>
      </c>
      <c r="DF32" s="8" t="n">
        <v>8</v>
      </c>
      <c r="DG32" s="8" t="n">
        <v>1</v>
      </c>
      <c r="DH32" s="8" t="n">
        <v>102</v>
      </c>
      <c r="DI32" s="8" t="n">
        <v>10</v>
      </c>
      <c r="DJ32" s="8" t="n">
        <v>18</v>
      </c>
      <c r="DK32" s="8" t="n">
        <v>10</v>
      </c>
      <c r="DL32" s="8" t="n">
        <v>10</v>
      </c>
      <c r="DM32" s="8" t="n">
        <v>0</v>
      </c>
      <c r="DN32" s="8" t="n">
        <v>17</v>
      </c>
      <c r="DO32" s="8" t="n">
        <v>17</v>
      </c>
      <c r="DP32" s="8" t="n">
        <v>0</v>
      </c>
      <c r="DQ32" s="8" t="n">
        <f aca="false">DJ32-DI32</f>
        <v>8</v>
      </c>
      <c r="DR32" s="19" t="n">
        <v>4.234</v>
      </c>
      <c r="DS32" s="8" t="n">
        <v>10</v>
      </c>
      <c r="DT32" s="8" t="n">
        <v>0</v>
      </c>
      <c r="DU32" s="8" t="n">
        <v>0</v>
      </c>
      <c r="DV32" s="8" t="n">
        <v>0</v>
      </c>
      <c r="DW32" s="8" t="n">
        <v>0</v>
      </c>
      <c r="DX32" s="8" t="n">
        <v>1578</v>
      </c>
      <c r="DY32" s="8" t="n">
        <v>1223</v>
      </c>
      <c r="DZ32" s="8" t="n">
        <v>1176</v>
      </c>
      <c r="EA32" s="8" t="n">
        <v>861</v>
      </c>
      <c r="EB32" s="8" t="n">
        <v>852</v>
      </c>
      <c r="EC32" s="8" t="n">
        <v>616</v>
      </c>
      <c r="ED32" s="8" t="n">
        <v>73.69</v>
      </c>
      <c r="EE32" s="8" t="n">
        <v>61.62</v>
      </c>
      <c r="EF32" s="8" t="n">
        <v>80</v>
      </c>
      <c r="EG32" s="8" t="n">
        <v>75</v>
      </c>
      <c r="EH32" s="12" t="n">
        <f aca="false">EF32/EB32</f>
        <v>0.0938967136150235</v>
      </c>
      <c r="EI32" s="20" t="n">
        <f aca="false">1-EG32/EC32</f>
        <v>0.878246753246753</v>
      </c>
      <c r="EJ32" s="21" t="n">
        <f aca="false">EH32+EI32</f>
        <v>0.972143466861777</v>
      </c>
      <c r="EK32" s="8" t="n">
        <v>1573</v>
      </c>
      <c r="EL32" s="8" t="n">
        <v>1224</v>
      </c>
      <c r="EM32" s="8" t="n">
        <v>1171</v>
      </c>
      <c r="EN32" s="8" t="n">
        <v>861</v>
      </c>
      <c r="EO32" s="8" t="n">
        <v>850</v>
      </c>
      <c r="EP32" s="8" t="n">
        <v>616</v>
      </c>
      <c r="EQ32" s="8" t="n">
        <v>80</v>
      </c>
      <c r="ER32" s="8" t="n">
        <v>75</v>
      </c>
      <c r="ES32" s="8" t="n">
        <v>770</v>
      </c>
      <c r="ET32" s="8" t="n">
        <v>604</v>
      </c>
      <c r="EU32" s="8" t="n">
        <v>258</v>
      </c>
      <c r="EV32" s="8" t="n">
        <v>231</v>
      </c>
      <c r="EW32" s="8" t="n">
        <v>35</v>
      </c>
      <c r="EX32" s="8" t="n">
        <v>41</v>
      </c>
      <c r="EY32" s="8" t="n">
        <v>75</v>
      </c>
      <c r="EZ32" s="8" t="n">
        <v>73</v>
      </c>
      <c r="FA32" s="8" t="n">
        <v>2.2</v>
      </c>
      <c r="FB32" s="8" t="n">
        <v>1.4</v>
      </c>
      <c r="FC32" s="8" t="n">
        <v>3.6</v>
      </c>
      <c r="FD32" s="19" t="n">
        <v>54.04</v>
      </c>
      <c r="FE32" s="18" t="n">
        <f aca="false">FD32/V32</f>
        <v>0.711052631578947</v>
      </c>
      <c r="FF32" s="8" t="n">
        <v>4.4135</v>
      </c>
      <c r="FG32" s="8" t="n">
        <v>0.34</v>
      </c>
      <c r="FH32" s="8" t="n">
        <v>0.05</v>
      </c>
      <c r="FI32" s="8" t="n">
        <v>0.38</v>
      </c>
      <c r="FJ32" s="8" t="n">
        <v>1</v>
      </c>
      <c r="FK32" s="8" t="n">
        <v>1</v>
      </c>
      <c r="FL32" s="8" t="n">
        <v>0</v>
      </c>
      <c r="FM32" s="8" t="n">
        <f aca="false">BL32+BS32+AH32+DT32</f>
        <v>131</v>
      </c>
      <c r="FN32" s="19" t="n">
        <f aca="false">IF(DS32&gt;0,(BL32+BR32)/DS32,0)</f>
        <v>8.7</v>
      </c>
      <c r="FO32" s="12" t="n">
        <v>0.0778087045</v>
      </c>
      <c r="FP32" s="19" t="n">
        <f aca="false">Z32-AH32/10</f>
        <v>44</v>
      </c>
      <c r="FQ32" s="19" t="n">
        <f aca="false">Z32+DR32/5</f>
        <v>46.8468</v>
      </c>
      <c r="FR32" s="19" t="n">
        <f aca="false">(DX32+DY32)/AL32*60</f>
        <v>118.29130095092</v>
      </c>
      <c r="FS32" s="8" t="n">
        <v>6</v>
      </c>
      <c r="FT32" s="17" t="s">
        <v>106</v>
      </c>
      <c r="FU32" s="8" t="n">
        <v>421</v>
      </c>
      <c r="FV32" s="17" t="s">
        <v>255</v>
      </c>
      <c r="FW32" s="17" t="s">
        <v>280</v>
      </c>
      <c r="FX32" s="23" t="n">
        <v>7000000</v>
      </c>
      <c r="FY32" s="23" t="n">
        <v>5750000</v>
      </c>
      <c r="FZ32" s="8" t="n">
        <v>898</v>
      </c>
      <c r="GA32" s="8" t="n">
        <v>228</v>
      </c>
      <c r="GB32" s="8" t="n">
        <v>350</v>
      </c>
      <c r="GC32" s="8" t="n">
        <v>578</v>
      </c>
      <c r="GD32" s="8" t="n">
        <v>33</v>
      </c>
      <c r="GE32" s="8" t="n">
        <v>428</v>
      </c>
      <c r="GF32" s="8" t="n">
        <v>2246</v>
      </c>
      <c r="GG32" s="8" t="n">
        <v>16514</v>
      </c>
      <c r="GH32" s="8" t="n">
        <v>40.6</v>
      </c>
      <c r="GI32" s="8" t="n">
        <v>20.5</v>
      </c>
      <c r="GJ32" s="8" t="n">
        <v>61</v>
      </c>
      <c r="GK32" s="8" t="n">
        <f aca="false">Z32-AH32/10</f>
        <v>44</v>
      </c>
      <c r="GL32" s="22"/>
      <c r="GM32" s="22"/>
      <c r="GN32" s="22"/>
      <c r="GO32" s="22"/>
      <c r="GP32" s="22"/>
    </row>
    <row r="33" customFormat="false" ht="13.65" hidden="false" customHeight="true" outlineLevel="0" collapsed="false">
      <c r="A33" s="16" t="n">
        <v>35195</v>
      </c>
      <c r="B33" s="17" t="s">
        <v>440</v>
      </c>
      <c r="C33" s="17" t="s">
        <v>289</v>
      </c>
      <c r="D33" s="17" t="s">
        <v>283</v>
      </c>
      <c r="E33" s="17" t="s">
        <v>283</v>
      </c>
      <c r="F33" s="8" t="n">
        <v>76</v>
      </c>
      <c r="G33" s="8" t="n">
        <v>222</v>
      </c>
      <c r="H33" s="8" t="n">
        <v>2014</v>
      </c>
      <c r="I33" s="8" t="n">
        <v>1</v>
      </c>
      <c r="J33" s="8" t="n">
        <v>18</v>
      </c>
      <c r="K33" s="17" t="s">
        <v>273</v>
      </c>
      <c r="L33" s="8" t="n">
        <v>2016</v>
      </c>
      <c r="M33" s="8" t="n">
        <v>21</v>
      </c>
      <c r="N33" s="8" t="n">
        <v>2</v>
      </c>
      <c r="O33" s="8" t="n">
        <v>8477949</v>
      </c>
      <c r="P33" s="17" t="s">
        <v>441</v>
      </c>
      <c r="Q33" s="17" t="s">
        <v>442</v>
      </c>
      <c r="R33" s="17" t="s">
        <v>443</v>
      </c>
      <c r="S33" s="17" t="s">
        <v>383</v>
      </c>
      <c r="T33" s="17" t="s">
        <v>299</v>
      </c>
      <c r="U33" s="17" t="s">
        <v>444</v>
      </c>
      <c r="V33" s="8" t="n">
        <v>78</v>
      </c>
      <c r="W33" s="8" t="n">
        <v>15</v>
      </c>
      <c r="X33" s="8" t="n">
        <v>22</v>
      </c>
      <c r="Y33" s="8" t="n">
        <v>15</v>
      </c>
      <c r="Z33" s="8" t="n">
        <v>37</v>
      </c>
      <c r="AA33" s="8" t="n">
        <v>8</v>
      </c>
      <c r="AB33" s="8" t="n">
        <v>41</v>
      </c>
      <c r="AC33" s="18" t="n">
        <f aca="false">Z33/V33</f>
        <v>0.474358974358974</v>
      </c>
      <c r="AD33" s="19" t="n">
        <f aca="false">IF(FZ33&gt;V33,Z33-V33*(GC33-Z33)/(FZ33-V33),0)</f>
        <v>37</v>
      </c>
      <c r="AE33" s="19" t="n">
        <v>14.17</v>
      </c>
      <c r="AF33" s="8" t="n">
        <v>3</v>
      </c>
      <c r="AG33" s="8" t="n">
        <v>6.7</v>
      </c>
      <c r="AH33" s="8" t="n">
        <v>27</v>
      </c>
      <c r="AI33" s="8" t="n">
        <v>1366</v>
      </c>
      <c r="AJ33" s="8" t="n">
        <v>71382</v>
      </c>
      <c r="AK33" s="19" t="n">
        <v>1189.7</v>
      </c>
      <c r="AL33" s="8" t="n">
        <v>1188.53</v>
      </c>
      <c r="AM33" s="8" t="n">
        <v>1190</v>
      </c>
      <c r="AN33" s="18" t="n">
        <f aca="false">AJ33/60/V33</f>
        <v>15.2525641025641</v>
      </c>
      <c r="AO33" s="8" t="n">
        <v>25.37</v>
      </c>
      <c r="AP33" s="12" t="n">
        <f aca="false">IF(EF33&gt;0,Z33/EF33,0)</f>
        <v>0.578125</v>
      </c>
      <c r="AQ33" s="8" t="n">
        <v>302</v>
      </c>
      <c r="AR33" s="8" t="n">
        <v>302</v>
      </c>
      <c r="AS33" s="8" t="n">
        <v>302</v>
      </c>
      <c r="AT33" s="8" t="n">
        <v>244</v>
      </c>
      <c r="AU33" s="8" t="n">
        <v>244</v>
      </c>
      <c r="AV33" s="8" t="n">
        <v>171</v>
      </c>
      <c r="AW33" s="8" t="n">
        <v>224</v>
      </c>
      <c r="AX33" s="8" t="n">
        <v>103</v>
      </c>
      <c r="AY33" s="8" t="n">
        <v>11</v>
      </c>
      <c r="AZ33" s="8" t="n">
        <v>28</v>
      </c>
      <c r="BA33" s="8" t="n">
        <f aca="false">AY33+AZ33</f>
        <v>39</v>
      </c>
      <c r="BB33" s="8" t="n">
        <v>21.26</v>
      </c>
      <c r="BC33" s="8" t="n">
        <v>24.5088</v>
      </c>
      <c r="BD33" s="19" t="n">
        <v>350.1</v>
      </c>
      <c r="BE33" s="19" t="n">
        <v>17.6565520719509</v>
      </c>
      <c r="BF33" s="19" t="n">
        <f aca="false">AQ33+BD33</f>
        <v>652.1</v>
      </c>
      <c r="BG33" s="19" t="n">
        <f aca="false">IF(AL33&gt;0,BF33/AL33*60,0)</f>
        <v>32.9196570553541</v>
      </c>
      <c r="BH33" s="8" t="n">
        <v>499</v>
      </c>
      <c r="BI33" s="8" t="n">
        <v>334</v>
      </c>
      <c r="BJ33" s="8" t="n">
        <v>283</v>
      </c>
      <c r="BK33" s="12" t="n">
        <f aca="false">BH33/(BH33+BJ33)</f>
        <v>0.638107416879795</v>
      </c>
      <c r="BL33" s="8" t="n">
        <v>99</v>
      </c>
      <c r="BM33" s="8" t="n">
        <v>98</v>
      </c>
      <c r="BN33" s="8" t="n">
        <v>109</v>
      </c>
      <c r="BO33" s="8" t="n">
        <f aca="false">BM33-BN33</f>
        <v>-11</v>
      </c>
      <c r="BP33" s="8" t="n">
        <v>73</v>
      </c>
      <c r="BQ33" s="8" t="n">
        <v>29</v>
      </c>
      <c r="BR33" s="8" t="n">
        <v>57</v>
      </c>
      <c r="BS33" s="8" t="n">
        <v>42</v>
      </c>
      <c r="BT33" s="12" t="n">
        <f aca="false">BS33/(EA33+BS33)</f>
        <v>0.0546875</v>
      </c>
      <c r="BU33" s="8" t="n">
        <v>70</v>
      </c>
      <c r="BV33" s="8" t="n">
        <v>95</v>
      </c>
      <c r="BW33" s="12" t="n">
        <f aca="false">IF(BU33+BV33&gt;0,BU33/(BU33+BV33),0)</f>
        <v>0.424242424242424</v>
      </c>
      <c r="BX33" s="8" t="n">
        <v>2</v>
      </c>
      <c r="BY33" s="8" t="n">
        <v>5</v>
      </c>
      <c r="BZ33" s="8" t="n">
        <v>3</v>
      </c>
      <c r="CA33" s="8" t="n">
        <v>14</v>
      </c>
      <c r="CB33" s="8" t="n">
        <v>65</v>
      </c>
      <c r="CC33" s="8" t="n">
        <v>76</v>
      </c>
      <c r="CD33" s="8" t="n">
        <v>21</v>
      </c>
      <c r="CE33" s="8" t="n">
        <v>27</v>
      </c>
      <c r="CF33" s="8" t="n">
        <v>17</v>
      </c>
      <c r="CG33" s="8" t="n">
        <v>34</v>
      </c>
      <c r="CH33" s="8" t="n">
        <v>49</v>
      </c>
      <c r="CI33" s="8" t="n">
        <v>57</v>
      </c>
      <c r="CJ33" s="8" t="n">
        <v>0</v>
      </c>
      <c r="CK33" s="8" t="n">
        <v>0</v>
      </c>
      <c r="CL33" s="8" t="n">
        <v>8</v>
      </c>
      <c r="CM33" s="8" t="n">
        <v>4</v>
      </c>
      <c r="CN33" s="8" t="n">
        <v>1</v>
      </c>
      <c r="CO33" s="8" t="n">
        <v>0</v>
      </c>
      <c r="CP33" s="8" t="n">
        <v>0</v>
      </c>
      <c r="CQ33" s="8" t="n">
        <v>0</v>
      </c>
      <c r="CR33" s="8" t="n">
        <v>0</v>
      </c>
      <c r="CS33" s="8" t="n">
        <v>0</v>
      </c>
      <c r="CT33" s="8" t="n">
        <v>2</v>
      </c>
      <c r="CU33" s="8" t="n">
        <v>3</v>
      </c>
      <c r="CV33" s="8" t="n">
        <v>0</v>
      </c>
      <c r="CW33" s="8" t="n">
        <v>10</v>
      </c>
      <c r="CX33" s="8" t="n">
        <v>1</v>
      </c>
      <c r="CY33" s="8" t="n">
        <v>5</v>
      </c>
      <c r="CZ33" s="8" t="n">
        <v>6</v>
      </c>
      <c r="DA33" s="8" t="n">
        <v>61</v>
      </c>
      <c r="DB33" s="8" t="n">
        <v>22</v>
      </c>
      <c r="DC33" s="8" t="n">
        <v>14</v>
      </c>
      <c r="DD33" s="8" t="n">
        <v>5</v>
      </c>
      <c r="DE33" s="8" t="n">
        <v>11</v>
      </c>
      <c r="DF33" s="8" t="n">
        <v>7</v>
      </c>
      <c r="DG33" s="8" t="n">
        <v>5</v>
      </c>
      <c r="DH33" s="8" t="n">
        <v>107</v>
      </c>
      <c r="DI33" s="8" t="n">
        <v>12</v>
      </c>
      <c r="DJ33" s="8" t="n">
        <v>4</v>
      </c>
      <c r="DK33" s="8" t="n">
        <v>12</v>
      </c>
      <c r="DL33" s="8" t="n">
        <v>11</v>
      </c>
      <c r="DM33" s="8" t="n">
        <v>1</v>
      </c>
      <c r="DN33" s="8" t="n">
        <v>5</v>
      </c>
      <c r="DO33" s="8" t="n">
        <v>4</v>
      </c>
      <c r="DP33" s="8" t="n">
        <v>1</v>
      </c>
      <c r="DQ33" s="8" t="n">
        <f aca="false">DJ33-DI33</f>
        <v>-8</v>
      </c>
      <c r="DR33" s="19" t="n">
        <v>-6.366</v>
      </c>
      <c r="DS33" s="8" t="n">
        <v>11</v>
      </c>
      <c r="DT33" s="8" t="n">
        <v>1</v>
      </c>
      <c r="DU33" s="8" t="n">
        <v>0</v>
      </c>
      <c r="DV33" s="8" t="n">
        <v>0</v>
      </c>
      <c r="DW33" s="8" t="n">
        <v>0</v>
      </c>
      <c r="DX33" s="8" t="n">
        <v>1425</v>
      </c>
      <c r="DY33" s="8" t="n">
        <v>979</v>
      </c>
      <c r="DZ33" s="8" t="n">
        <v>1050</v>
      </c>
      <c r="EA33" s="8" t="n">
        <v>726</v>
      </c>
      <c r="EB33" s="8" t="n">
        <v>754</v>
      </c>
      <c r="EC33" s="8" t="n">
        <v>506</v>
      </c>
      <c r="ED33" s="8" t="n">
        <v>71.96</v>
      </c>
      <c r="EE33" s="8" t="n">
        <v>41.61</v>
      </c>
      <c r="EF33" s="8" t="n">
        <v>64</v>
      </c>
      <c r="EG33" s="8" t="n">
        <v>38</v>
      </c>
      <c r="EH33" s="12" t="n">
        <f aca="false">EF33/EB33</f>
        <v>0.0848806366047745</v>
      </c>
      <c r="EI33" s="20" t="n">
        <f aca="false">1-EG33/EC33</f>
        <v>0.924901185770751</v>
      </c>
      <c r="EJ33" s="21" t="n">
        <f aca="false">EH33+EI33</f>
        <v>1.00978182237553</v>
      </c>
      <c r="EK33" s="8" t="n">
        <v>1425</v>
      </c>
      <c r="EL33" s="8" t="n">
        <v>987</v>
      </c>
      <c r="EM33" s="8" t="n">
        <v>1051</v>
      </c>
      <c r="EN33" s="8" t="n">
        <v>731</v>
      </c>
      <c r="EO33" s="8" t="n">
        <v>756</v>
      </c>
      <c r="EP33" s="8" t="n">
        <v>508</v>
      </c>
      <c r="EQ33" s="8" t="n">
        <v>64</v>
      </c>
      <c r="ER33" s="8" t="n">
        <v>39</v>
      </c>
      <c r="ES33" s="8" t="n">
        <v>707</v>
      </c>
      <c r="ET33" s="8" t="n">
        <v>444</v>
      </c>
      <c r="EU33" s="8" t="n">
        <v>250</v>
      </c>
      <c r="EV33" s="8" t="n">
        <v>161</v>
      </c>
      <c r="EW33" s="8" t="n">
        <v>29</v>
      </c>
      <c r="EX33" s="8" t="n">
        <v>18</v>
      </c>
      <c r="EY33" s="8" t="n">
        <v>57</v>
      </c>
      <c r="EZ33" s="8" t="n">
        <v>56</v>
      </c>
      <c r="FA33" s="8" t="n">
        <v>2.1</v>
      </c>
      <c r="FB33" s="8" t="n">
        <v>1.3</v>
      </c>
      <c r="FC33" s="8" t="n">
        <v>3.4</v>
      </c>
      <c r="FD33" s="19" t="n">
        <v>43.67</v>
      </c>
      <c r="FE33" s="18" t="n">
        <f aca="false">FD33/V33</f>
        <v>0.559871794871795</v>
      </c>
      <c r="FF33" s="8" t="n">
        <v>4.8274</v>
      </c>
      <c r="FG33" s="8" t="n">
        <v>0.76</v>
      </c>
      <c r="FH33" s="8" t="n">
        <v>0.1</v>
      </c>
      <c r="FI33" s="8" t="n">
        <v>0.86</v>
      </c>
      <c r="FJ33" s="8" t="n">
        <v>5</v>
      </c>
      <c r="FK33" s="8" t="n">
        <v>1</v>
      </c>
      <c r="FL33" s="8" t="n">
        <v>1</v>
      </c>
      <c r="FM33" s="8" t="n">
        <f aca="false">BL33+BS33+AH33+DT33</f>
        <v>169</v>
      </c>
      <c r="FN33" s="19" t="n">
        <f aca="false">IF(DS33&gt;0,(BL33+BR33)/DS33,0)</f>
        <v>14.1818181818182</v>
      </c>
      <c r="FO33" s="12" t="n">
        <v>0.0623289754</v>
      </c>
      <c r="FP33" s="19" t="n">
        <f aca="false">Z33-AH33/10</f>
        <v>34.3</v>
      </c>
      <c r="FQ33" s="19" t="n">
        <f aca="false">Z33+DR33/5</f>
        <v>35.7268</v>
      </c>
      <c r="FR33" s="19" t="n">
        <f aca="false">(DX33+DY33)/AL33*60</f>
        <v>121.3599993269</v>
      </c>
      <c r="FS33" s="22"/>
      <c r="FT33" s="22"/>
      <c r="FU33" s="22"/>
      <c r="FV33" s="22"/>
      <c r="FW33" s="17" t="s">
        <v>270</v>
      </c>
      <c r="FX33" s="23" t="n">
        <v>925000</v>
      </c>
      <c r="FY33" s="23" t="n">
        <v>925000</v>
      </c>
      <c r="FZ33" s="8" t="n">
        <v>84</v>
      </c>
      <c r="GA33" s="8" t="n">
        <v>15</v>
      </c>
      <c r="GB33" s="8" t="n">
        <v>22</v>
      </c>
      <c r="GC33" s="8" t="n">
        <v>37</v>
      </c>
      <c r="GD33" s="8" t="n">
        <v>0</v>
      </c>
      <c r="GE33" s="8" t="n">
        <v>27</v>
      </c>
      <c r="GF33" s="8" t="n">
        <v>179</v>
      </c>
      <c r="GG33" s="8" t="n">
        <v>1254</v>
      </c>
      <c r="GH33" s="8" t="n">
        <v>1.9</v>
      </c>
      <c r="GI33" s="8" t="n">
        <v>1.3</v>
      </c>
      <c r="GJ33" s="8" t="n">
        <v>3.2</v>
      </c>
      <c r="GK33" s="8" t="n">
        <f aca="false">Z33-AH33/10</f>
        <v>34.3</v>
      </c>
      <c r="GL33" s="22"/>
      <c r="GM33" s="22"/>
      <c r="GN33" s="22"/>
      <c r="GO33" s="22"/>
      <c r="GP33" s="22"/>
    </row>
    <row r="34" customFormat="false" ht="13.65" hidden="false" customHeight="true" outlineLevel="0" collapsed="false">
      <c r="A34" s="16" t="n">
        <v>33532</v>
      </c>
      <c r="B34" s="17" t="s">
        <v>445</v>
      </c>
      <c r="C34" s="22"/>
      <c r="D34" s="17" t="s">
        <v>423</v>
      </c>
      <c r="E34" s="17" t="s">
        <v>423</v>
      </c>
      <c r="F34" s="8" t="n">
        <v>73</v>
      </c>
      <c r="G34" s="8" t="n">
        <v>180</v>
      </c>
      <c r="H34" s="8" t="n">
        <v>2010</v>
      </c>
      <c r="I34" s="8" t="n">
        <v>1</v>
      </c>
      <c r="J34" s="8" t="n">
        <v>8</v>
      </c>
      <c r="K34" s="17" t="s">
        <v>263</v>
      </c>
      <c r="L34" s="8" t="n">
        <v>2010</v>
      </c>
      <c r="M34" s="8" t="n">
        <v>26</v>
      </c>
      <c r="N34" s="8" t="n">
        <v>6</v>
      </c>
      <c r="O34" s="8" t="n">
        <v>8475788</v>
      </c>
      <c r="P34" s="17" t="s">
        <v>446</v>
      </c>
      <c r="Q34" s="17" t="s">
        <v>447</v>
      </c>
      <c r="R34" s="17" t="s">
        <v>448</v>
      </c>
      <c r="S34" s="17" t="s">
        <v>439</v>
      </c>
      <c r="T34" s="17" t="s">
        <v>313</v>
      </c>
      <c r="U34" s="17" t="s">
        <v>314</v>
      </c>
      <c r="V34" s="8" t="n">
        <v>24</v>
      </c>
      <c r="W34" s="8" t="n">
        <v>2</v>
      </c>
      <c r="X34" s="8" t="n">
        <v>4</v>
      </c>
      <c r="Y34" s="8" t="n">
        <v>3</v>
      </c>
      <c r="Z34" s="8" t="n">
        <v>6</v>
      </c>
      <c r="AA34" s="8" t="n">
        <v>23</v>
      </c>
      <c r="AB34" s="8" t="n">
        <v>49</v>
      </c>
      <c r="AC34" s="18" t="n">
        <f aca="false">Z34/V34</f>
        <v>0.25</v>
      </c>
      <c r="AD34" s="19" t="n">
        <f aca="false">IF(FZ34&gt;V34,Z34-V34*(GC34-Z34)/(FZ34-V34),0)</f>
        <v>-1.03703703703704</v>
      </c>
      <c r="AE34" s="19" t="n">
        <v>2.201</v>
      </c>
      <c r="AF34" s="8" t="n">
        <v>-5</v>
      </c>
      <c r="AG34" s="8" t="n">
        <v>-4.5</v>
      </c>
      <c r="AH34" s="8" t="n">
        <v>12</v>
      </c>
      <c r="AI34" s="8" t="n">
        <v>390</v>
      </c>
      <c r="AJ34" s="8" t="n">
        <v>17247</v>
      </c>
      <c r="AK34" s="19" t="n">
        <v>287.45</v>
      </c>
      <c r="AL34" s="8" t="n">
        <v>278.1</v>
      </c>
      <c r="AM34" s="8" t="n">
        <v>287</v>
      </c>
      <c r="AN34" s="18" t="n">
        <f aca="false">AJ34/60/V34</f>
        <v>11.9770833333333</v>
      </c>
      <c r="AO34" s="8" t="n">
        <v>20.11</v>
      </c>
      <c r="AP34" s="12" t="n">
        <f aca="false">IF(EF34&gt;0,Z34/EF34,0)</f>
        <v>0.666666666666667</v>
      </c>
      <c r="AQ34" s="8" t="n">
        <v>36</v>
      </c>
      <c r="AR34" s="8" t="n">
        <v>38</v>
      </c>
      <c r="AS34" s="8" t="n">
        <v>38</v>
      </c>
      <c r="AT34" s="8" t="n">
        <v>23</v>
      </c>
      <c r="AU34" s="8" t="n">
        <v>25</v>
      </c>
      <c r="AV34" s="8" t="n">
        <v>18</v>
      </c>
      <c r="AW34" s="8" t="n">
        <v>23</v>
      </c>
      <c r="AX34" s="8" t="n">
        <v>10</v>
      </c>
      <c r="AY34" s="8" t="n">
        <v>0</v>
      </c>
      <c r="AZ34" s="8" t="n">
        <v>3</v>
      </c>
      <c r="BA34" s="8" t="n">
        <f aca="false">AY34+AZ34</f>
        <v>3</v>
      </c>
      <c r="BB34" s="8" t="n">
        <v>1.61</v>
      </c>
      <c r="BC34" s="8" t="n">
        <v>38.3889</v>
      </c>
      <c r="BD34" s="19" t="n">
        <v>75</v>
      </c>
      <c r="BE34" s="19" t="n">
        <v>15.6548965037398</v>
      </c>
      <c r="BF34" s="19" t="n">
        <f aca="false">AQ34+BD34</f>
        <v>111</v>
      </c>
      <c r="BG34" s="19" t="n">
        <f aca="false">IF(AL34&gt;0,BF34/AL34*60,0)</f>
        <v>23.9482200647249</v>
      </c>
      <c r="BH34" s="8" t="n">
        <v>77</v>
      </c>
      <c r="BI34" s="8" t="n">
        <v>83</v>
      </c>
      <c r="BJ34" s="8" t="n">
        <v>89</v>
      </c>
      <c r="BK34" s="12" t="n">
        <f aca="false">BH34/(BH34+BJ34)</f>
        <v>0.463855421686747</v>
      </c>
      <c r="BL34" s="8" t="n">
        <v>20</v>
      </c>
      <c r="BM34" s="8" t="n">
        <v>20</v>
      </c>
      <c r="BN34" s="8" t="n">
        <v>13</v>
      </c>
      <c r="BO34" s="8" t="n">
        <f aca="false">BM34-BN34</f>
        <v>7</v>
      </c>
      <c r="BP34" s="8" t="n">
        <v>7</v>
      </c>
      <c r="BQ34" s="8" t="n">
        <v>4</v>
      </c>
      <c r="BR34" s="8" t="n">
        <v>5</v>
      </c>
      <c r="BS34" s="8" t="n">
        <v>4</v>
      </c>
      <c r="BT34" s="12" t="n">
        <f aca="false">BS34/(EA34+BS34)</f>
        <v>0.0186915887850467</v>
      </c>
      <c r="BU34" s="8" t="n">
        <v>87</v>
      </c>
      <c r="BV34" s="8" t="n">
        <v>94</v>
      </c>
      <c r="BW34" s="12" t="n">
        <f aca="false">IF(BU34+BV34&gt;0,BU34/(BU34+BV34),0)</f>
        <v>0.480662983425414</v>
      </c>
      <c r="BX34" s="8" t="n">
        <v>33</v>
      </c>
      <c r="BY34" s="8" t="n">
        <v>41</v>
      </c>
      <c r="BZ34" s="8" t="n">
        <v>38</v>
      </c>
      <c r="CA34" s="8" t="n">
        <v>31</v>
      </c>
      <c r="CB34" s="8" t="n">
        <v>16</v>
      </c>
      <c r="CC34" s="8" t="n">
        <v>22</v>
      </c>
      <c r="CD34" s="8" t="n">
        <v>36</v>
      </c>
      <c r="CE34" s="8" t="n">
        <v>38</v>
      </c>
      <c r="CF34" s="8" t="n">
        <v>15</v>
      </c>
      <c r="CG34" s="8" t="n">
        <v>32</v>
      </c>
      <c r="CH34" s="8" t="n">
        <v>55</v>
      </c>
      <c r="CI34" s="8" t="n">
        <v>53</v>
      </c>
      <c r="CJ34" s="8" t="n">
        <v>0</v>
      </c>
      <c r="CK34" s="8" t="n">
        <v>0</v>
      </c>
      <c r="CL34" s="8" t="n">
        <v>0</v>
      </c>
      <c r="CM34" s="8" t="n">
        <v>0</v>
      </c>
      <c r="CN34" s="8" t="n">
        <v>0</v>
      </c>
      <c r="CO34" s="8" t="n">
        <v>0</v>
      </c>
      <c r="CP34" s="8" t="n">
        <v>0</v>
      </c>
      <c r="CQ34" s="8" t="n">
        <v>0</v>
      </c>
      <c r="CR34" s="8" t="n">
        <v>0</v>
      </c>
      <c r="CS34" s="8" t="n">
        <v>0</v>
      </c>
      <c r="CT34" s="8" t="n">
        <v>0</v>
      </c>
      <c r="CU34" s="8" t="n">
        <v>2</v>
      </c>
      <c r="CV34" s="8" t="n">
        <v>0</v>
      </c>
      <c r="CW34" s="8" t="n">
        <v>0</v>
      </c>
      <c r="CX34" s="8" t="n">
        <v>0</v>
      </c>
      <c r="CY34" s="8" t="n">
        <v>1</v>
      </c>
      <c r="CZ34" s="8" t="n">
        <v>1</v>
      </c>
      <c r="DA34" s="8" t="n">
        <v>5</v>
      </c>
      <c r="DB34" s="8" t="n">
        <v>0</v>
      </c>
      <c r="DC34" s="8" t="n">
        <v>0</v>
      </c>
      <c r="DD34" s="8" t="n">
        <v>4</v>
      </c>
      <c r="DE34" s="8" t="n">
        <v>0</v>
      </c>
      <c r="DF34" s="8" t="n">
        <v>3</v>
      </c>
      <c r="DG34" s="8" t="n">
        <v>0</v>
      </c>
      <c r="DH34" s="8" t="n">
        <v>11</v>
      </c>
      <c r="DI34" s="8" t="n">
        <v>6</v>
      </c>
      <c r="DJ34" s="8" t="n">
        <v>3</v>
      </c>
      <c r="DK34" s="8" t="n">
        <v>5</v>
      </c>
      <c r="DL34" s="8" t="n">
        <v>5</v>
      </c>
      <c r="DM34" s="8" t="n">
        <v>0</v>
      </c>
      <c r="DN34" s="8" t="n">
        <v>2</v>
      </c>
      <c r="DO34" s="8" t="n">
        <v>2</v>
      </c>
      <c r="DP34" s="8" t="n">
        <v>0</v>
      </c>
      <c r="DQ34" s="8" t="n">
        <f aca="false">DJ34-DI34</f>
        <v>-3</v>
      </c>
      <c r="DR34" s="19" t="n">
        <v>-2.292</v>
      </c>
      <c r="DS34" s="8" t="n">
        <v>6</v>
      </c>
      <c r="DT34" s="8" t="n">
        <v>0</v>
      </c>
      <c r="DU34" s="8" t="n">
        <v>0</v>
      </c>
      <c r="DV34" s="8" t="n">
        <v>0</v>
      </c>
      <c r="DW34" s="8" t="n">
        <v>0</v>
      </c>
      <c r="DX34" s="8" t="n">
        <v>229</v>
      </c>
      <c r="DY34" s="8" t="n">
        <v>257</v>
      </c>
      <c r="DZ34" s="8" t="n">
        <v>177</v>
      </c>
      <c r="EA34" s="8" t="n">
        <v>210</v>
      </c>
      <c r="EB34" s="8" t="n">
        <v>121</v>
      </c>
      <c r="EC34" s="8" t="n">
        <v>153</v>
      </c>
      <c r="ED34" s="8" t="n">
        <v>8.68</v>
      </c>
      <c r="EE34" s="8" t="n">
        <v>12.16</v>
      </c>
      <c r="EF34" s="8" t="n">
        <v>9</v>
      </c>
      <c r="EG34" s="8" t="n">
        <v>15</v>
      </c>
      <c r="EH34" s="12" t="n">
        <f aca="false">EF34/EB34</f>
        <v>0.0743801652892562</v>
      </c>
      <c r="EI34" s="20" t="n">
        <f aca="false">1-EG34/EC34</f>
        <v>0.901960784313726</v>
      </c>
      <c r="EJ34" s="21" t="n">
        <f aca="false">EH34+EI34</f>
        <v>0.976340949602982</v>
      </c>
      <c r="EK34" s="8" t="n">
        <v>240</v>
      </c>
      <c r="EL34" s="8" t="n">
        <v>263</v>
      </c>
      <c r="EM34" s="8" t="n">
        <v>184</v>
      </c>
      <c r="EN34" s="8" t="n">
        <v>215</v>
      </c>
      <c r="EO34" s="8" t="n">
        <v>125</v>
      </c>
      <c r="EP34" s="8" t="n">
        <v>157</v>
      </c>
      <c r="EQ34" s="8" t="n">
        <v>9</v>
      </c>
      <c r="ER34" s="8" t="n">
        <v>15</v>
      </c>
      <c r="ES34" s="8" t="n">
        <v>111</v>
      </c>
      <c r="ET34" s="8" t="n">
        <v>133</v>
      </c>
      <c r="EU34" s="8" t="n">
        <v>38</v>
      </c>
      <c r="EV34" s="8" t="n">
        <v>52</v>
      </c>
      <c r="EW34" s="8" t="n">
        <v>6</v>
      </c>
      <c r="EX34" s="8" t="n">
        <v>6</v>
      </c>
      <c r="EY34" s="8" t="n">
        <v>23</v>
      </c>
      <c r="EZ34" s="8" t="n">
        <v>25</v>
      </c>
      <c r="FA34" s="8" t="n">
        <v>0</v>
      </c>
      <c r="FB34" s="8" t="n">
        <v>0.2</v>
      </c>
      <c r="FC34" s="8" t="n">
        <v>0.2</v>
      </c>
      <c r="FD34" s="19" t="n">
        <v>3.4</v>
      </c>
      <c r="FE34" s="18" t="n">
        <f aca="false">FD34/V34</f>
        <v>0.141666666666667</v>
      </c>
      <c r="FF34" s="8" t="n">
        <v>0.4431</v>
      </c>
      <c r="FG34" s="8" t="n">
        <v>-0.1</v>
      </c>
      <c r="FH34" s="8" t="n">
        <v>-0.14</v>
      </c>
      <c r="FI34" s="8" t="n">
        <v>-0.25</v>
      </c>
      <c r="FJ34" s="22"/>
      <c r="FK34" s="22"/>
      <c r="FL34" s="22"/>
      <c r="FM34" s="8" t="n">
        <f aca="false">BL34+BS34+AH34+DT34</f>
        <v>36</v>
      </c>
      <c r="FN34" s="19" t="n">
        <f aca="false">IF(DS34&gt;0,(BL34+BR34)/DS34,0)</f>
        <v>4.16666666666667</v>
      </c>
      <c r="FO34" s="12" t="n">
        <v>0.0316358025</v>
      </c>
      <c r="FP34" s="19" t="n">
        <f aca="false">Z34-AH34/10</f>
        <v>4.8</v>
      </c>
      <c r="FQ34" s="19" t="n">
        <f aca="false">Z34+DR34/5</f>
        <v>5.5416</v>
      </c>
      <c r="FR34" s="19" t="n">
        <f aca="false">(DX34+DY34)/AL34*60</f>
        <v>104.854368932039</v>
      </c>
      <c r="FS34" s="22"/>
      <c r="FT34" s="22"/>
      <c r="FU34" s="22"/>
      <c r="FV34" s="22"/>
      <c r="FW34" s="22"/>
      <c r="FX34" s="22"/>
      <c r="FY34" s="22"/>
      <c r="FZ34" s="8" t="n">
        <v>348</v>
      </c>
      <c r="GA34" s="8" t="n">
        <v>37</v>
      </c>
      <c r="GB34" s="8" t="n">
        <v>64</v>
      </c>
      <c r="GC34" s="8" t="n">
        <v>101</v>
      </c>
      <c r="GD34" s="8" t="n">
        <v>-31</v>
      </c>
      <c r="GE34" s="8" t="n">
        <v>139</v>
      </c>
      <c r="GF34" s="8" t="n">
        <v>435</v>
      </c>
      <c r="GG34" s="8" t="n">
        <v>5184</v>
      </c>
      <c r="GH34" s="8" t="n">
        <v>0.8</v>
      </c>
      <c r="GI34" s="8" t="n">
        <v>4.1</v>
      </c>
      <c r="GJ34" s="8" t="n">
        <v>4.9</v>
      </c>
      <c r="GK34" s="8" t="n">
        <f aca="false">Z34-AH34/10</f>
        <v>4.8</v>
      </c>
      <c r="GL34" s="22"/>
      <c r="GM34" s="22"/>
      <c r="GN34" s="22"/>
      <c r="GO34" s="22"/>
      <c r="GP34" s="22"/>
    </row>
    <row r="35" customFormat="false" ht="13.65" hidden="false" customHeight="true" outlineLevel="0" collapsed="false">
      <c r="A35" s="16" t="n">
        <v>31523</v>
      </c>
      <c r="B35" s="17" t="s">
        <v>449</v>
      </c>
      <c r="C35" s="22"/>
      <c r="D35" s="17" t="s">
        <v>321</v>
      </c>
      <c r="E35" s="17" t="s">
        <v>321</v>
      </c>
      <c r="F35" s="8" t="n">
        <v>75</v>
      </c>
      <c r="G35" s="8" t="n">
        <v>214</v>
      </c>
      <c r="H35" s="8" t="n">
        <v>2004</v>
      </c>
      <c r="I35" s="8" t="n">
        <v>3</v>
      </c>
      <c r="J35" s="8" t="n">
        <v>91</v>
      </c>
      <c r="K35" s="17" t="s">
        <v>263</v>
      </c>
      <c r="L35" s="8" t="n">
        <v>2006</v>
      </c>
      <c r="M35" s="8" t="n">
        <v>31</v>
      </c>
      <c r="N35" s="8" t="n">
        <v>12</v>
      </c>
      <c r="O35" s="8" t="n">
        <v>8471303</v>
      </c>
      <c r="P35" s="17" t="s">
        <v>450</v>
      </c>
      <c r="Q35" s="17" t="s">
        <v>451</v>
      </c>
      <c r="R35" s="17" t="s">
        <v>452</v>
      </c>
      <c r="S35" s="17" t="s">
        <v>439</v>
      </c>
      <c r="T35" s="17" t="s">
        <v>278</v>
      </c>
      <c r="U35" s="17" t="s">
        <v>314</v>
      </c>
      <c r="V35" s="8" t="n">
        <v>70</v>
      </c>
      <c r="W35" s="8" t="n">
        <v>6</v>
      </c>
      <c r="X35" s="8" t="n">
        <v>28</v>
      </c>
      <c r="Y35" s="8" t="n">
        <v>16</v>
      </c>
      <c r="Z35" s="8" t="n">
        <v>34</v>
      </c>
      <c r="AA35" s="8" t="n">
        <v>6</v>
      </c>
      <c r="AB35" s="8" t="n">
        <v>21</v>
      </c>
      <c r="AC35" s="18" t="n">
        <f aca="false">Z35/V35</f>
        <v>0.485714285714286</v>
      </c>
      <c r="AD35" s="19" t="n">
        <f aca="false">IF(FZ35&gt;V35,Z35-V35*(GC35-Z35)/(FZ35-V35),0)</f>
        <v>3.47674418604651</v>
      </c>
      <c r="AE35" s="19" t="n">
        <v>11.408</v>
      </c>
      <c r="AF35" s="8" t="n">
        <v>-18</v>
      </c>
      <c r="AG35" s="8" t="n">
        <v>-7.2</v>
      </c>
      <c r="AH35" s="8" t="n">
        <v>68</v>
      </c>
      <c r="AI35" s="8" t="n">
        <v>1973</v>
      </c>
      <c r="AJ35" s="8" t="n">
        <v>101965</v>
      </c>
      <c r="AK35" s="19" t="n">
        <v>1699.4166666667</v>
      </c>
      <c r="AL35" s="8" t="n">
        <v>1699.42</v>
      </c>
      <c r="AM35" s="8" t="n">
        <v>1699</v>
      </c>
      <c r="AN35" s="18" t="n">
        <f aca="false">AJ35/60/V35</f>
        <v>24.2773809523809</v>
      </c>
      <c r="AO35" s="8" t="n">
        <v>40.06</v>
      </c>
      <c r="AP35" s="12" t="n">
        <f aca="false">IF(EF35&gt;0,Z35/EF35,0)</f>
        <v>0.419753086419753</v>
      </c>
      <c r="AQ35" s="8" t="n">
        <v>354</v>
      </c>
      <c r="AR35" s="8" t="n">
        <v>354</v>
      </c>
      <c r="AS35" s="8" t="n">
        <v>354</v>
      </c>
      <c r="AT35" s="8" t="n">
        <v>230</v>
      </c>
      <c r="AU35" s="8" t="n">
        <v>230</v>
      </c>
      <c r="AV35" s="8" t="n">
        <v>172</v>
      </c>
      <c r="AW35" s="8" t="n">
        <v>99</v>
      </c>
      <c r="AX35" s="8" t="n">
        <v>11</v>
      </c>
      <c r="AY35" s="8" t="n">
        <v>7</v>
      </c>
      <c r="AZ35" s="8" t="n">
        <v>13</v>
      </c>
      <c r="BA35" s="8" t="n">
        <f aca="false">AY35+AZ35</f>
        <v>20</v>
      </c>
      <c r="BB35" s="8" t="n">
        <v>7.81</v>
      </c>
      <c r="BC35" s="8" t="n">
        <v>59.8081</v>
      </c>
      <c r="BD35" s="19" t="n">
        <v>270.2</v>
      </c>
      <c r="BE35" s="19" t="n">
        <v>9.53974402981397</v>
      </c>
      <c r="BF35" s="19" t="n">
        <f aca="false">AQ35+BD35</f>
        <v>624.2</v>
      </c>
      <c r="BG35" s="19" t="n">
        <f aca="false">IF(AL35&gt;0,BF35/AL35*60,0)</f>
        <v>22.0381071188994</v>
      </c>
      <c r="BH35" s="8" t="n">
        <v>607</v>
      </c>
      <c r="BI35" s="8" t="n">
        <v>564</v>
      </c>
      <c r="BJ35" s="8" t="n">
        <v>674</v>
      </c>
      <c r="BK35" s="12" t="n">
        <f aca="false">BH35/(BH35+BJ35)</f>
        <v>0.473848555815769</v>
      </c>
      <c r="BL35" s="8" t="n">
        <v>157</v>
      </c>
      <c r="BM35" s="8" t="n">
        <v>157</v>
      </c>
      <c r="BN35" s="8" t="n">
        <v>146</v>
      </c>
      <c r="BO35" s="8" t="n">
        <f aca="false">BM35-BN35</f>
        <v>11</v>
      </c>
      <c r="BP35" s="8" t="n">
        <v>58</v>
      </c>
      <c r="BQ35" s="8" t="n">
        <v>56</v>
      </c>
      <c r="BR35" s="8" t="n">
        <v>31</v>
      </c>
      <c r="BS35" s="8" t="n">
        <v>203</v>
      </c>
      <c r="BT35" s="12" t="n">
        <f aca="false">BS35/(EA35+BS35)</f>
        <v>0.139423076923077</v>
      </c>
      <c r="BU35" s="8" t="n">
        <v>1</v>
      </c>
      <c r="BV35" s="8" t="n">
        <v>1</v>
      </c>
      <c r="BW35" s="12" t="n">
        <f aca="false">IF(BU35+BV35&gt;0,BU35/(BU35+BV35),0)</f>
        <v>0.5</v>
      </c>
      <c r="BX35" s="8" t="n">
        <v>0</v>
      </c>
      <c r="BY35" s="8" t="n">
        <v>0</v>
      </c>
      <c r="BZ35" s="8" t="n">
        <v>1</v>
      </c>
      <c r="CA35" s="8" t="n">
        <v>0</v>
      </c>
      <c r="CB35" s="8" t="n">
        <v>0</v>
      </c>
      <c r="CC35" s="8" t="n">
        <v>1</v>
      </c>
      <c r="CD35" s="8" t="n">
        <v>0</v>
      </c>
      <c r="CE35" s="8" t="n">
        <v>0</v>
      </c>
      <c r="CF35" s="8" t="n">
        <v>0</v>
      </c>
      <c r="CG35" s="8" t="n">
        <v>0</v>
      </c>
      <c r="CH35" s="8" t="n">
        <v>1</v>
      </c>
      <c r="CI35" s="8" t="n">
        <v>1</v>
      </c>
      <c r="CJ35" s="8" t="n">
        <v>0</v>
      </c>
      <c r="CK35" s="8" t="n">
        <v>1</v>
      </c>
      <c r="CL35" s="8" t="n">
        <v>1</v>
      </c>
      <c r="CM35" s="8" t="n">
        <v>2</v>
      </c>
      <c r="CN35" s="8" t="n">
        <v>0</v>
      </c>
      <c r="CO35" s="8" t="n">
        <v>0</v>
      </c>
      <c r="CP35" s="8" t="n">
        <v>0</v>
      </c>
      <c r="CQ35" s="8" t="n">
        <v>0</v>
      </c>
      <c r="CR35" s="8" t="n">
        <v>0</v>
      </c>
      <c r="CS35" s="8" t="n">
        <v>3</v>
      </c>
      <c r="CT35" s="8" t="n">
        <v>0</v>
      </c>
      <c r="CU35" s="8" t="n">
        <v>0</v>
      </c>
      <c r="CV35" s="8" t="n">
        <v>0</v>
      </c>
      <c r="CW35" s="8" t="n">
        <v>3</v>
      </c>
      <c r="CX35" s="8" t="n">
        <v>0</v>
      </c>
      <c r="CY35" s="8" t="n">
        <v>2</v>
      </c>
      <c r="CZ35" s="8" t="n">
        <v>8</v>
      </c>
      <c r="DA35" s="8" t="n">
        <v>48</v>
      </c>
      <c r="DB35" s="8" t="n">
        <v>0</v>
      </c>
      <c r="DC35" s="8" t="n">
        <v>0</v>
      </c>
      <c r="DD35" s="8" t="n">
        <v>43</v>
      </c>
      <c r="DE35" s="8" t="n">
        <v>16</v>
      </c>
      <c r="DF35" s="8" t="n">
        <v>2</v>
      </c>
      <c r="DG35" s="8" t="n">
        <v>0</v>
      </c>
      <c r="DH35" s="8" t="n">
        <v>111</v>
      </c>
      <c r="DI35" s="8" t="n">
        <v>34</v>
      </c>
      <c r="DJ35" s="8" t="n">
        <v>10</v>
      </c>
      <c r="DK35" s="8" t="n">
        <v>34</v>
      </c>
      <c r="DL35" s="8" t="n">
        <v>34</v>
      </c>
      <c r="DM35" s="8" t="n">
        <v>0</v>
      </c>
      <c r="DN35" s="8" t="n">
        <v>10</v>
      </c>
      <c r="DO35" s="8" t="n">
        <v>10</v>
      </c>
      <c r="DP35" s="8" t="n">
        <v>0</v>
      </c>
      <c r="DQ35" s="8" t="n">
        <f aca="false">DJ35-DI35</f>
        <v>-24</v>
      </c>
      <c r="DR35" s="19" t="n">
        <v>-12.24</v>
      </c>
      <c r="DS35" s="8" t="n">
        <v>34</v>
      </c>
      <c r="DT35" s="8" t="n">
        <v>0</v>
      </c>
      <c r="DU35" s="8" t="n">
        <v>0</v>
      </c>
      <c r="DV35" s="8" t="n">
        <v>0</v>
      </c>
      <c r="DW35" s="8" t="n">
        <v>0</v>
      </c>
      <c r="DX35" s="8" t="n">
        <v>1599</v>
      </c>
      <c r="DY35" s="8" t="n">
        <v>1716</v>
      </c>
      <c r="DZ35" s="8" t="n">
        <v>1197</v>
      </c>
      <c r="EA35" s="8" t="n">
        <v>1253</v>
      </c>
      <c r="EB35" s="8" t="n">
        <v>870</v>
      </c>
      <c r="EC35" s="8" t="n">
        <v>890</v>
      </c>
      <c r="ED35" s="8" t="n">
        <v>82.94</v>
      </c>
      <c r="EE35" s="8" t="n">
        <v>87.49</v>
      </c>
      <c r="EF35" s="8" t="n">
        <v>81</v>
      </c>
      <c r="EG35" s="8" t="n">
        <v>101</v>
      </c>
      <c r="EH35" s="12" t="n">
        <f aca="false">EF35/EB35</f>
        <v>0.0931034482758621</v>
      </c>
      <c r="EI35" s="20" t="n">
        <f aca="false">1-EG35/EC35</f>
        <v>0.886516853932584</v>
      </c>
      <c r="EJ35" s="21" t="n">
        <f aca="false">EH35+EI35</f>
        <v>0.979620302208446</v>
      </c>
      <c r="EK35" s="8" t="n">
        <v>1599</v>
      </c>
      <c r="EL35" s="8" t="n">
        <v>1718</v>
      </c>
      <c r="EM35" s="8" t="n">
        <v>1197</v>
      </c>
      <c r="EN35" s="8" t="n">
        <v>1254</v>
      </c>
      <c r="EO35" s="8" t="n">
        <v>872</v>
      </c>
      <c r="EP35" s="8" t="n">
        <v>891</v>
      </c>
      <c r="EQ35" s="8" t="n">
        <v>81</v>
      </c>
      <c r="ER35" s="8" t="n">
        <v>99</v>
      </c>
      <c r="ES35" s="8" t="n">
        <v>808</v>
      </c>
      <c r="ET35" s="8" t="n">
        <v>951</v>
      </c>
      <c r="EU35" s="8" t="n">
        <v>327</v>
      </c>
      <c r="EV35" s="8" t="n">
        <v>309</v>
      </c>
      <c r="EW35" s="8" t="n">
        <v>45</v>
      </c>
      <c r="EX35" s="8" t="n">
        <v>41</v>
      </c>
      <c r="EY35" s="8" t="n">
        <v>111</v>
      </c>
      <c r="EZ35" s="8" t="n">
        <v>87</v>
      </c>
      <c r="FA35" s="8" t="n">
        <v>2</v>
      </c>
      <c r="FB35" s="8" t="n">
        <v>2.6</v>
      </c>
      <c r="FC35" s="8" t="n">
        <v>4.6</v>
      </c>
      <c r="FD35" s="19" t="n">
        <v>31</v>
      </c>
      <c r="FE35" s="18" t="n">
        <f aca="false">FD35/V35</f>
        <v>0.442857142857143</v>
      </c>
      <c r="FF35" s="8" t="n">
        <v>3.1448</v>
      </c>
      <c r="FG35" s="8" t="n">
        <v>0.58</v>
      </c>
      <c r="FH35" s="8" t="n">
        <v>-0.85</v>
      </c>
      <c r="FI35" s="8" t="n">
        <v>-0.27</v>
      </c>
      <c r="FJ35" s="8" t="n">
        <v>1</v>
      </c>
      <c r="FK35" s="8" t="n">
        <v>0</v>
      </c>
      <c r="FL35" s="8" t="n">
        <v>0</v>
      </c>
      <c r="FM35" s="8" t="n">
        <f aca="false">BL35+BS35+AH35+DT35</f>
        <v>428</v>
      </c>
      <c r="FN35" s="19" t="n">
        <f aca="false">IF(DS35&gt;0,(BL35+BR35)/DS35,0)</f>
        <v>5.52941176470588</v>
      </c>
      <c r="FO35" s="12" t="n">
        <v>0.0331536388</v>
      </c>
      <c r="FP35" s="19" t="n">
        <f aca="false">Z35-AH35/10</f>
        <v>27.2</v>
      </c>
      <c r="FQ35" s="19" t="n">
        <f aca="false">Z35+DR35/5</f>
        <v>31.552</v>
      </c>
      <c r="FR35" s="19" t="n">
        <f aca="false">(DX35+DY35)/AL35*60</f>
        <v>117.039931270669</v>
      </c>
      <c r="FS35" s="8" t="n">
        <v>4</v>
      </c>
      <c r="FT35" s="17" t="s">
        <v>453</v>
      </c>
      <c r="FU35" s="8" t="n">
        <v>195</v>
      </c>
      <c r="FV35" s="22"/>
      <c r="FW35" s="17" t="s">
        <v>280</v>
      </c>
      <c r="FX35" s="23" t="n">
        <v>6000000</v>
      </c>
      <c r="FY35" s="23" t="n">
        <v>5000000</v>
      </c>
      <c r="FZ35" s="8" t="n">
        <v>758</v>
      </c>
      <c r="GA35" s="8" t="n">
        <v>84</v>
      </c>
      <c r="GB35" s="8" t="n">
        <v>250</v>
      </c>
      <c r="GC35" s="8" t="n">
        <v>334</v>
      </c>
      <c r="GD35" s="8" t="n">
        <v>-44</v>
      </c>
      <c r="GE35" s="8" t="n">
        <v>491</v>
      </c>
      <c r="GF35" s="8" t="n">
        <v>1676</v>
      </c>
      <c r="GG35" s="8" t="n">
        <v>17398</v>
      </c>
      <c r="GH35" s="8" t="n">
        <v>24.8</v>
      </c>
      <c r="GI35" s="8" t="n">
        <v>34.7</v>
      </c>
      <c r="GJ35" s="8" t="n">
        <v>59.5</v>
      </c>
      <c r="GK35" s="8" t="n">
        <f aca="false">Z35-AH35/10</f>
        <v>27.2</v>
      </c>
      <c r="GL35" s="22"/>
      <c r="GM35" s="22"/>
      <c r="GN35" s="22"/>
      <c r="GO35" s="22"/>
      <c r="GP35" s="22"/>
    </row>
    <row r="36" customFormat="false" ht="13.65" hidden="false" customHeight="true" outlineLevel="0" collapsed="false">
      <c r="A36" s="16" t="n">
        <v>34557</v>
      </c>
      <c r="B36" s="17" t="s">
        <v>454</v>
      </c>
      <c r="C36" s="17" t="s">
        <v>455</v>
      </c>
      <c r="D36" s="17" t="s">
        <v>262</v>
      </c>
      <c r="E36" s="17" t="s">
        <v>262</v>
      </c>
      <c r="F36" s="8" t="n">
        <v>70</v>
      </c>
      <c r="G36" s="8" t="n">
        <v>175</v>
      </c>
      <c r="H36" s="8" t="n">
        <v>2012</v>
      </c>
      <c r="I36" s="8" t="n">
        <v>5</v>
      </c>
      <c r="J36" s="8" t="n">
        <v>150</v>
      </c>
      <c r="K36" s="17" t="s">
        <v>263</v>
      </c>
      <c r="L36" s="8" t="n">
        <v>2017</v>
      </c>
      <c r="M36" s="8" t="n">
        <v>23</v>
      </c>
      <c r="N36" s="8" t="n">
        <v>1</v>
      </c>
      <c r="O36" s="8" t="n">
        <v>8477021</v>
      </c>
      <c r="P36" s="17" t="s">
        <v>456</v>
      </c>
      <c r="Q36" s="17" t="s">
        <v>457</v>
      </c>
      <c r="R36" s="17" t="s">
        <v>458</v>
      </c>
      <c r="S36" s="17" t="s">
        <v>439</v>
      </c>
      <c r="T36" s="17" t="s">
        <v>313</v>
      </c>
      <c r="U36" s="17" t="s">
        <v>269</v>
      </c>
      <c r="V36" s="8" t="n">
        <v>79</v>
      </c>
      <c r="W36" s="8" t="n">
        <v>19</v>
      </c>
      <c r="X36" s="8" t="n">
        <v>24</v>
      </c>
      <c r="Y36" s="8" t="n">
        <v>15</v>
      </c>
      <c r="Z36" s="8" t="n">
        <v>43</v>
      </c>
      <c r="AA36" s="8" t="n">
        <v>5</v>
      </c>
      <c r="AB36" s="8" t="n">
        <v>54</v>
      </c>
      <c r="AC36" s="18" t="n">
        <f aca="false">Z36/V36</f>
        <v>0.544303797468354</v>
      </c>
      <c r="AD36" s="19" t="n">
        <f aca="false">IF(FZ36&gt;V36,Z36-V36*(GC36-Z36)/(FZ36-V36),0)</f>
        <v>0</v>
      </c>
      <c r="AE36" s="19" t="n">
        <v>16.734</v>
      </c>
      <c r="AF36" s="8" t="n">
        <v>-7</v>
      </c>
      <c r="AG36" s="8" t="n">
        <v>-4.3</v>
      </c>
      <c r="AH36" s="8" t="n">
        <v>28</v>
      </c>
      <c r="AI36" s="8" t="n">
        <v>1398</v>
      </c>
      <c r="AJ36" s="8" t="n">
        <v>63714</v>
      </c>
      <c r="AK36" s="19" t="n">
        <v>1061.9</v>
      </c>
      <c r="AL36" s="8" t="n">
        <v>1061.9</v>
      </c>
      <c r="AM36" s="8" t="n">
        <v>1062</v>
      </c>
      <c r="AN36" s="18" t="n">
        <f aca="false">AJ36/60/V36</f>
        <v>13.4417721518987</v>
      </c>
      <c r="AO36" s="8" t="n">
        <v>22.44</v>
      </c>
      <c r="AP36" s="12" t="n">
        <f aca="false">IF(EF36&gt;0,Z36/EF36,0)</f>
        <v>0.716666666666667</v>
      </c>
      <c r="AQ36" s="8" t="n">
        <v>137</v>
      </c>
      <c r="AR36" s="8" t="n">
        <v>137</v>
      </c>
      <c r="AS36" s="8" t="n">
        <v>137</v>
      </c>
      <c r="AT36" s="8" t="n">
        <v>106</v>
      </c>
      <c r="AU36" s="8" t="n">
        <v>106</v>
      </c>
      <c r="AV36" s="8" t="n">
        <v>82</v>
      </c>
      <c r="AW36" s="8" t="n">
        <v>99</v>
      </c>
      <c r="AX36" s="8" t="n">
        <v>42</v>
      </c>
      <c r="AY36" s="8" t="n">
        <v>4</v>
      </c>
      <c r="AZ36" s="8" t="n">
        <v>7</v>
      </c>
      <c r="BA36" s="8" t="n">
        <f aca="false">AY36+AZ36</f>
        <v>11</v>
      </c>
      <c r="BB36" s="8" t="n">
        <v>9.14</v>
      </c>
      <c r="BC36" s="8" t="n">
        <v>25.8659</v>
      </c>
      <c r="BD36" s="19" t="n">
        <v>242</v>
      </c>
      <c r="BE36" s="19" t="n">
        <v>13.6736039175064</v>
      </c>
      <c r="BF36" s="19" t="n">
        <f aca="false">AQ36+BD36</f>
        <v>379</v>
      </c>
      <c r="BG36" s="19" t="n">
        <f aca="false">IF(AL36&gt;0,BF36/AL36*60,0)</f>
        <v>21.4144458046897</v>
      </c>
      <c r="BH36" s="8" t="n">
        <v>395</v>
      </c>
      <c r="BI36" s="8" t="n">
        <v>307</v>
      </c>
      <c r="BJ36" s="8" t="n">
        <v>231</v>
      </c>
      <c r="BK36" s="12" t="n">
        <f aca="false">BH36/(BH36+BJ36)</f>
        <v>0.630990415335463</v>
      </c>
      <c r="BL36" s="8" t="n">
        <v>42</v>
      </c>
      <c r="BM36" s="8" t="n">
        <v>42</v>
      </c>
      <c r="BN36" s="8" t="n">
        <v>106</v>
      </c>
      <c r="BO36" s="8" t="n">
        <f aca="false">BM36-BN36</f>
        <v>-64</v>
      </c>
      <c r="BP36" s="8" t="n">
        <v>24</v>
      </c>
      <c r="BQ36" s="8" t="n">
        <v>24</v>
      </c>
      <c r="BR36" s="8" t="n">
        <v>30</v>
      </c>
      <c r="BS36" s="8" t="n">
        <v>35</v>
      </c>
      <c r="BT36" s="12" t="n">
        <f aca="false">BS36/(EA36+BS36)</f>
        <v>0.05</v>
      </c>
      <c r="BU36" s="8" t="n">
        <v>207</v>
      </c>
      <c r="BV36" s="8" t="n">
        <v>285</v>
      </c>
      <c r="BW36" s="12" t="n">
        <f aca="false">IF(BU36+BV36&gt;0,BU36/(BU36+BV36),0)</f>
        <v>0.420731707317073</v>
      </c>
      <c r="BX36" s="8" t="n">
        <v>65</v>
      </c>
      <c r="BY36" s="8" t="n">
        <v>82</v>
      </c>
      <c r="BZ36" s="8" t="n">
        <v>84</v>
      </c>
      <c r="CA36" s="8" t="n">
        <v>114</v>
      </c>
      <c r="CB36" s="8" t="n">
        <v>58</v>
      </c>
      <c r="CC36" s="8" t="n">
        <v>89</v>
      </c>
      <c r="CD36" s="8" t="n">
        <v>38</v>
      </c>
      <c r="CE36" s="8" t="n">
        <v>49</v>
      </c>
      <c r="CF36" s="8" t="n">
        <v>105</v>
      </c>
      <c r="CG36" s="8" t="n">
        <v>140</v>
      </c>
      <c r="CH36" s="8" t="n">
        <v>126</v>
      </c>
      <c r="CI36" s="8" t="n">
        <v>170</v>
      </c>
      <c r="CJ36" s="8" t="n">
        <v>0</v>
      </c>
      <c r="CK36" s="8" t="n">
        <v>0</v>
      </c>
      <c r="CL36" s="8" t="n">
        <v>5</v>
      </c>
      <c r="CM36" s="8" t="n">
        <v>0</v>
      </c>
      <c r="CN36" s="8" t="n">
        <v>0</v>
      </c>
      <c r="CO36" s="8" t="n">
        <v>0</v>
      </c>
      <c r="CP36" s="8" t="n">
        <v>0</v>
      </c>
      <c r="CQ36" s="8" t="n">
        <v>2</v>
      </c>
      <c r="CR36" s="8" t="n">
        <v>0</v>
      </c>
      <c r="CS36" s="8" t="n">
        <v>1</v>
      </c>
      <c r="CT36" s="8" t="n">
        <v>1</v>
      </c>
      <c r="CU36" s="8" t="n">
        <v>3</v>
      </c>
      <c r="CV36" s="8" t="n">
        <v>0</v>
      </c>
      <c r="CW36" s="8" t="n">
        <v>12</v>
      </c>
      <c r="CX36" s="8" t="n">
        <v>0</v>
      </c>
      <c r="CY36" s="8" t="n">
        <v>0</v>
      </c>
      <c r="CZ36" s="8" t="n">
        <v>2</v>
      </c>
      <c r="DA36" s="8" t="n">
        <v>22</v>
      </c>
      <c r="DB36" s="8" t="n">
        <v>6</v>
      </c>
      <c r="DC36" s="8" t="n">
        <v>1</v>
      </c>
      <c r="DD36" s="8" t="n">
        <v>3</v>
      </c>
      <c r="DE36" s="8" t="n">
        <v>13</v>
      </c>
      <c r="DF36" s="8" t="n">
        <v>11</v>
      </c>
      <c r="DG36" s="8" t="n">
        <v>0</v>
      </c>
      <c r="DH36" s="8" t="n">
        <v>48</v>
      </c>
      <c r="DI36" s="8" t="n">
        <v>13</v>
      </c>
      <c r="DJ36" s="8" t="n">
        <v>13</v>
      </c>
      <c r="DK36" s="8" t="n">
        <v>13</v>
      </c>
      <c r="DL36" s="8" t="n">
        <v>13</v>
      </c>
      <c r="DM36" s="8" t="n">
        <v>0</v>
      </c>
      <c r="DN36" s="8" t="n">
        <v>10</v>
      </c>
      <c r="DO36" s="8" t="n">
        <v>10</v>
      </c>
      <c r="DP36" s="8" t="n">
        <v>0</v>
      </c>
      <c r="DQ36" s="8" t="n">
        <f aca="false">DJ36-DI36</f>
        <v>0</v>
      </c>
      <c r="DR36" s="19" t="n">
        <v>-2.162</v>
      </c>
      <c r="DS36" s="8" t="n">
        <v>13</v>
      </c>
      <c r="DT36" s="8" t="n">
        <v>0</v>
      </c>
      <c r="DU36" s="8" t="n">
        <v>0</v>
      </c>
      <c r="DV36" s="8" t="n">
        <v>0</v>
      </c>
      <c r="DW36" s="8" t="n">
        <v>0</v>
      </c>
      <c r="DX36" s="8" t="n">
        <v>1068</v>
      </c>
      <c r="DY36" s="8" t="n">
        <v>884</v>
      </c>
      <c r="DZ36" s="8" t="n">
        <v>800</v>
      </c>
      <c r="EA36" s="8" t="n">
        <v>665</v>
      </c>
      <c r="EB36" s="8" t="n">
        <v>581</v>
      </c>
      <c r="EC36" s="8" t="n">
        <v>486</v>
      </c>
      <c r="ED36" s="8" t="n">
        <v>48.84</v>
      </c>
      <c r="EE36" s="8" t="n">
        <v>38.85</v>
      </c>
      <c r="EF36" s="8" t="n">
        <v>60</v>
      </c>
      <c r="EG36" s="8" t="n">
        <v>43</v>
      </c>
      <c r="EH36" s="12" t="n">
        <f aca="false">EF36/EB36</f>
        <v>0.103270223752152</v>
      </c>
      <c r="EI36" s="20" t="n">
        <f aca="false">1-EG36/EC36</f>
        <v>0.911522633744856</v>
      </c>
      <c r="EJ36" s="21" t="n">
        <f aca="false">EH36+EI36</f>
        <v>1.01479285749701</v>
      </c>
      <c r="EK36" s="8" t="n">
        <v>1069</v>
      </c>
      <c r="EL36" s="8" t="n">
        <v>884</v>
      </c>
      <c r="EM36" s="8" t="n">
        <v>802</v>
      </c>
      <c r="EN36" s="8" t="n">
        <v>665</v>
      </c>
      <c r="EO36" s="8" t="n">
        <v>583</v>
      </c>
      <c r="EP36" s="8" t="n">
        <v>485</v>
      </c>
      <c r="EQ36" s="8" t="n">
        <v>60</v>
      </c>
      <c r="ER36" s="8" t="n">
        <v>44</v>
      </c>
      <c r="ES36" s="8" t="n">
        <v>550</v>
      </c>
      <c r="ET36" s="8" t="n">
        <v>436</v>
      </c>
      <c r="EU36" s="8" t="n">
        <v>182</v>
      </c>
      <c r="EV36" s="8" t="n">
        <v>161</v>
      </c>
      <c r="EW36" s="8" t="n">
        <v>28</v>
      </c>
      <c r="EX36" s="8" t="n">
        <v>20</v>
      </c>
      <c r="EY36" s="8" t="n">
        <v>67</v>
      </c>
      <c r="EZ36" s="8" t="n">
        <v>90</v>
      </c>
      <c r="FA36" s="8" t="n">
        <v>3.5</v>
      </c>
      <c r="FB36" s="8" t="n">
        <v>1</v>
      </c>
      <c r="FC36" s="8" t="n">
        <v>4.5</v>
      </c>
      <c r="FD36" s="19" t="n">
        <v>32.52</v>
      </c>
      <c r="FE36" s="18" t="n">
        <f aca="false">FD36/V36</f>
        <v>0.411645569620253</v>
      </c>
      <c r="FF36" s="8" t="n">
        <v>3.6519</v>
      </c>
      <c r="FG36" s="8" t="n">
        <v>2.35</v>
      </c>
      <c r="FH36" s="8" t="n">
        <v>0.04</v>
      </c>
      <c r="FI36" s="8" t="n">
        <v>2.39</v>
      </c>
      <c r="FJ36" s="22"/>
      <c r="FK36" s="22"/>
      <c r="FL36" s="22"/>
      <c r="FM36" s="8" t="n">
        <f aca="false">BL36+BS36+AH36+DT36</f>
        <v>105</v>
      </c>
      <c r="FN36" s="19" t="n">
        <f aca="false">IF(DS36&gt;0,(BL36+BR36)/DS36,0)</f>
        <v>5.53846153846154</v>
      </c>
      <c r="FO36" s="12" t="n">
        <v>0.0835657584</v>
      </c>
      <c r="FP36" s="19" t="n">
        <f aca="false">Z36-AH36/10</f>
        <v>40.2</v>
      </c>
      <c r="FQ36" s="19" t="n">
        <f aca="false">Z36+DR36/5</f>
        <v>42.5676</v>
      </c>
      <c r="FR36" s="19" t="n">
        <f aca="false">(DX36+DY36)/AL36*60</f>
        <v>110.292871268481</v>
      </c>
      <c r="FS36" s="8" t="n">
        <v>3</v>
      </c>
      <c r="FT36" s="17" t="s">
        <v>339</v>
      </c>
      <c r="FU36" s="8" t="n">
        <v>42</v>
      </c>
      <c r="FV36" s="22"/>
      <c r="FW36" s="17" t="s">
        <v>270</v>
      </c>
      <c r="FX36" s="23" t="n">
        <v>925000</v>
      </c>
      <c r="FY36" s="23" t="n">
        <v>925000</v>
      </c>
      <c r="FZ36" s="8" t="n">
        <v>79</v>
      </c>
      <c r="GA36" s="8" t="n">
        <v>19</v>
      </c>
      <c r="GB36" s="8" t="n">
        <v>24</v>
      </c>
      <c r="GC36" s="8" t="n">
        <v>43</v>
      </c>
      <c r="GD36" s="8" t="n">
        <v>-7</v>
      </c>
      <c r="GE36" s="8" t="n">
        <v>28</v>
      </c>
      <c r="GF36" s="8" t="n">
        <v>81</v>
      </c>
      <c r="GG36" s="8" t="n">
        <v>1062</v>
      </c>
      <c r="GH36" s="8" t="n">
        <v>3.5</v>
      </c>
      <c r="GI36" s="8" t="n">
        <v>1</v>
      </c>
      <c r="GJ36" s="8" t="n">
        <v>4.5</v>
      </c>
      <c r="GK36" s="8" t="n">
        <f aca="false">Z36-AH36/10</f>
        <v>40.2</v>
      </c>
      <c r="GL36" s="22"/>
      <c r="GM36" s="22"/>
      <c r="GN36" s="22"/>
      <c r="GO36" s="22"/>
      <c r="GP36" s="22"/>
    </row>
    <row r="37" customFormat="false" ht="13.65" hidden="false" customHeight="true" outlineLevel="0" collapsed="false">
      <c r="A37" s="16" t="n">
        <v>35856</v>
      </c>
      <c r="B37" s="17" t="s">
        <v>459</v>
      </c>
      <c r="C37" s="17" t="s">
        <v>460</v>
      </c>
      <c r="D37" s="17" t="s">
        <v>262</v>
      </c>
      <c r="E37" s="17" t="s">
        <v>262</v>
      </c>
      <c r="F37" s="8" t="n">
        <v>73</v>
      </c>
      <c r="G37" s="8" t="n">
        <v>192</v>
      </c>
      <c r="H37" s="8" t="n">
        <v>2016</v>
      </c>
      <c r="I37" s="8" t="n">
        <v>1</v>
      </c>
      <c r="J37" s="8" t="n">
        <v>8</v>
      </c>
      <c r="K37" s="17" t="s">
        <v>273</v>
      </c>
      <c r="L37" s="8" t="n">
        <v>2016</v>
      </c>
      <c r="M37" s="8" t="n">
        <v>19</v>
      </c>
      <c r="N37" s="8" t="n">
        <v>2</v>
      </c>
      <c r="O37" s="8" t="n">
        <v>8479423</v>
      </c>
      <c r="P37" s="17" t="s">
        <v>461</v>
      </c>
      <c r="Q37" s="17" t="s">
        <v>462</v>
      </c>
      <c r="R37" s="17" t="s">
        <v>463</v>
      </c>
      <c r="S37" s="17" t="s">
        <v>439</v>
      </c>
      <c r="T37" s="17" t="s">
        <v>299</v>
      </c>
      <c r="U37" s="17" t="s">
        <v>464</v>
      </c>
      <c r="V37" s="8" t="n">
        <v>3</v>
      </c>
      <c r="W37" s="8" t="n">
        <v>1</v>
      </c>
      <c r="X37" s="8" t="n">
        <v>0</v>
      </c>
      <c r="Y37" s="8" t="n">
        <v>0</v>
      </c>
      <c r="Z37" s="8" t="n">
        <v>1</v>
      </c>
      <c r="AA37" s="8" t="n">
        <v>27</v>
      </c>
      <c r="AB37" s="8" t="n">
        <v>63</v>
      </c>
      <c r="AC37" s="18" t="n">
        <f aca="false">Z37/V37</f>
        <v>0.333333333333333</v>
      </c>
      <c r="AD37" s="19" t="n">
        <f aca="false">IF(FZ37&gt;V37,Z37-V37*(GC37-Z37)/(FZ37-V37),0)</f>
        <v>0.25</v>
      </c>
      <c r="AE37" s="19" t="n">
        <v>0.5</v>
      </c>
      <c r="AF37" s="8" t="n">
        <v>-3</v>
      </c>
      <c r="AG37" s="8" t="n">
        <v>-0.4</v>
      </c>
      <c r="AH37" s="8" t="n">
        <v>0</v>
      </c>
      <c r="AI37" s="8" t="n">
        <v>54</v>
      </c>
      <c r="AJ37" s="8" t="n">
        <v>2315</v>
      </c>
      <c r="AK37" s="19" t="n">
        <v>38.583333333333</v>
      </c>
      <c r="AL37" s="8" t="n">
        <v>38.58</v>
      </c>
      <c r="AM37" s="8" t="n">
        <v>39</v>
      </c>
      <c r="AN37" s="18" t="n">
        <f aca="false">AJ37/60/V37</f>
        <v>12.8611111111111</v>
      </c>
      <c r="AO37" s="8" t="n">
        <v>21.67</v>
      </c>
      <c r="AP37" s="12" t="n">
        <f aca="false">IF(EF37&gt;0,Z37/EF37,0)</f>
        <v>1</v>
      </c>
      <c r="AQ37" s="8" t="n">
        <v>4</v>
      </c>
      <c r="AR37" s="8" t="n">
        <v>4</v>
      </c>
      <c r="AS37" s="8" t="n">
        <v>4</v>
      </c>
      <c r="AT37" s="8" t="n">
        <v>4</v>
      </c>
      <c r="AU37" s="8" t="n">
        <v>4</v>
      </c>
      <c r="AV37" s="8" t="n">
        <v>2</v>
      </c>
      <c r="AW37" s="8" t="n">
        <v>4</v>
      </c>
      <c r="AX37" s="8" t="n">
        <v>3</v>
      </c>
      <c r="AY37" s="8" t="n">
        <v>0</v>
      </c>
      <c r="AZ37" s="8" t="n">
        <v>0</v>
      </c>
      <c r="BA37" s="8" t="n">
        <f aca="false">AY37+AZ37</f>
        <v>0</v>
      </c>
      <c r="BB37" s="8" t="n">
        <v>0.86</v>
      </c>
      <c r="BC37" s="8" t="n">
        <v>17</v>
      </c>
      <c r="BD37" s="19" t="n">
        <v>0</v>
      </c>
      <c r="BE37" s="19" t="n">
        <v>0</v>
      </c>
      <c r="BF37" s="19" t="n">
        <f aca="false">AQ37+BD37</f>
        <v>4</v>
      </c>
      <c r="BG37" s="19" t="n">
        <f aca="false">IF(AL37&gt;0,BF37/AL37*60,0)</f>
        <v>6.22083981337481</v>
      </c>
      <c r="BH37" s="8" t="n">
        <v>14</v>
      </c>
      <c r="BI37" s="8" t="n">
        <v>14</v>
      </c>
      <c r="BJ37" s="8" t="n">
        <v>4</v>
      </c>
      <c r="BK37" s="12" t="n">
        <f aca="false">BH37/(BH37+BJ37)</f>
        <v>0.777777777777778</v>
      </c>
      <c r="BL37" s="8" t="n">
        <v>0</v>
      </c>
      <c r="BM37" s="8" t="n">
        <v>0</v>
      </c>
      <c r="BN37" s="8" t="n">
        <v>3</v>
      </c>
      <c r="BO37" s="8" t="n">
        <f aca="false">BM37-BN37</f>
        <v>-3</v>
      </c>
      <c r="BP37" s="8" t="n">
        <v>2</v>
      </c>
      <c r="BQ37" s="8" t="n">
        <v>2</v>
      </c>
      <c r="BR37" s="8" t="n">
        <v>0</v>
      </c>
      <c r="BS37" s="8" t="n">
        <v>0</v>
      </c>
      <c r="BT37" s="12" t="n">
        <f aca="false">BS37/(EA37+BS37)</f>
        <v>0</v>
      </c>
      <c r="BU37" s="8" t="n">
        <v>0</v>
      </c>
      <c r="BV37" s="8" t="n">
        <v>0</v>
      </c>
      <c r="BW37" s="12" t="n">
        <f aca="false">IF(BU37+BV37&gt;0,BU37/(BU37+BV37),0)</f>
        <v>0</v>
      </c>
      <c r="BX37" s="8" t="n">
        <v>0</v>
      </c>
      <c r="BY37" s="8" t="n">
        <v>0</v>
      </c>
      <c r="BZ37" s="8" t="n">
        <v>0</v>
      </c>
      <c r="CA37" s="8" t="n">
        <v>0</v>
      </c>
      <c r="CB37" s="8" t="n">
        <v>0</v>
      </c>
      <c r="CC37" s="8" t="n">
        <v>0</v>
      </c>
      <c r="CD37" s="8" t="n">
        <v>0</v>
      </c>
      <c r="CE37" s="8" t="n">
        <v>0</v>
      </c>
      <c r="CF37" s="8" t="n">
        <v>0</v>
      </c>
      <c r="CG37" s="8" t="n">
        <v>0</v>
      </c>
      <c r="CH37" s="8" t="n">
        <v>0</v>
      </c>
      <c r="CI37" s="8" t="n">
        <v>0</v>
      </c>
      <c r="CJ37" s="8" t="n">
        <v>0</v>
      </c>
      <c r="CK37" s="8" t="n">
        <v>0</v>
      </c>
      <c r="CL37" s="8" t="n">
        <v>0</v>
      </c>
      <c r="CM37" s="8" t="n">
        <v>0</v>
      </c>
      <c r="CN37" s="8" t="n">
        <v>0</v>
      </c>
      <c r="CO37" s="8" t="n">
        <v>0</v>
      </c>
      <c r="CP37" s="8" t="n">
        <v>0</v>
      </c>
      <c r="CQ37" s="8" t="n">
        <v>0</v>
      </c>
      <c r="CR37" s="8" t="n">
        <v>0</v>
      </c>
      <c r="CS37" s="8" t="n">
        <v>0</v>
      </c>
      <c r="CT37" s="8" t="n">
        <v>0</v>
      </c>
      <c r="CU37" s="8" t="n">
        <v>1</v>
      </c>
      <c r="CV37" s="8" t="n">
        <v>0</v>
      </c>
      <c r="CW37" s="8" t="n">
        <v>0</v>
      </c>
      <c r="CX37" s="8" t="n">
        <v>0</v>
      </c>
      <c r="CY37" s="8" t="n">
        <v>0</v>
      </c>
      <c r="CZ37" s="8" t="n">
        <v>1</v>
      </c>
      <c r="DA37" s="8" t="n">
        <v>1</v>
      </c>
      <c r="DB37" s="8" t="n">
        <v>0</v>
      </c>
      <c r="DC37" s="8" t="n">
        <v>0</v>
      </c>
      <c r="DD37" s="8" t="n">
        <v>0</v>
      </c>
      <c r="DE37" s="8" t="n">
        <v>0</v>
      </c>
      <c r="DF37" s="8" t="n">
        <v>2</v>
      </c>
      <c r="DG37" s="8" t="n">
        <v>0</v>
      </c>
      <c r="DH37" s="8" t="n">
        <v>0</v>
      </c>
      <c r="DI37" s="8" t="n">
        <v>0</v>
      </c>
      <c r="DJ37" s="8" t="n">
        <v>0</v>
      </c>
      <c r="DK37" s="8" t="n">
        <v>0</v>
      </c>
      <c r="DL37" s="8" t="n">
        <v>0</v>
      </c>
      <c r="DM37" s="8" t="n">
        <v>0</v>
      </c>
      <c r="DN37" s="8" t="n">
        <v>0</v>
      </c>
      <c r="DO37" s="8" t="n">
        <v>0</v>
      </c>
      <c r="DP37" s="8" t="n">
        <v>0</v>
      </c>
      <c r="DQ37" s="8" t="n">
        <f aca="false">DJ37-DI37</f>
        <v>0</v>
      </c>
      <c r="DR37" s="19" t="n">
        <v>-0.03</v>
      </c>
      <c r="DS37" s="8" t="n">
        <v>0</v>
      </c>
      <c r="DT37" s="8" t="n">
        <v>0</v>
      </c>
      <c r="DU37" s="8" t="n">
        <v>0</v>
      </c>
      <c r="DV37" s="8" t="n">
        <v>0</v>
      </c>
      <c r="DW37" s="8" t="n">
        <v>0</v>
      </c>
      <c r="DX37" s="8" t="n">
        <v>40</v>
      </c>
      <c r="DY37" s="8" t="n">
        <v>33</v>
      </c>
      <c r="DZ37" s="8" t="n">
        <v>30</v>
      </c>
      <c r="EA37" s="8" t="n">
        <v>28</v>
      </c>
      <c r="EB37" s="8" t="n">
        <v>24</v>
      </c>
      <c r="EC37" s="8" t="n">
        <v>21</v>
      </c>
      <c r="ED37" s="8" t="n">
        <v>1.64</v>
      </c>
      <c r="EE37" s="8" t="n">
        <v>2.1</v>
      </c>
      <c r="EF37" s="8" t="n">
        <v>1</v>
      </c>
      <c r="EG37" s="8" t="n">
        <v>4</v>
      </c>
      <c r="EH37" s="12" t="n">
        <f aca="false">EF37/EB37</f>
        <v>0.0416666666666667</v>
      </c>
      <c r="EI37" s="20" t="n">
        <f aca="false">1-EG37/EC37</f>
        <v>0.80952380952381</v>
      </c>
      <c r="EJ37" s="21" t="n">
        <f aca="false">EH37+EI37</f>
        <v>0.851190476190476</v>
      </c>
      <c r="EK37" s="8" t="n">
        <v>40</v>
      </c>
      <c r="EL37" s="8" t="n">
        <v>33</v>
      </c>
      <c r="EM37" s="8" t="n">
        <v>30</v>
      </c>
      <c r="EN37" s="8" t="n">
        <v>28</v>
      </c>
      <c r="EO37" s="8" t="n">
        <v>24</v>
      </c>
      <c r="EP37" s="8" t="n">
        <v>21</v>
      </c>
      <c r="EQ37" s="8" t="n">
        <v>1</v>
      </c>
      <c r="ER37" s="8" t="n">
        <v>4</v>
      </c>
      <c r="ES37" s="8" t="n">
        <v>14</v>
      </c>
      <c r="ET37" s="8" t="n">
        <v>15</v>
      </c>
      <c r="EU37" s="8" t="n">
        <v>5</v>
      </c>
      <c r="EV37" s="8" t="n">
        <v>7</v>
      </c>
      <c r="EW37" s="8" t="n">
        <v>0</v>
      </c>
      <c r="EX37" s="8" t="n">
        <v>2</v>
      </c>
      <c r="EY37" s="8" t="n">
        <v>1</v>
      </c>
      <c r="EZ37" s="8" t="n">
        <v>4</v>
      </c>
      <c r="FA37" s="8" t="n">
        <v>0.1</v>
      </c>
      <c r="FB37" s="8" t="n">
        <v>-0.1</v>
      </c>
      <c r="FC37" s="8" t="n">
        <v>0</v>
      </c>
      <c r="FD37" s="19" t="n">
        <v>0.8</v>
      </c>
      <c r="FE37" s="18" t="n">
        <f aca="false">FD37/V37</f>
        <v>0.266666666666667</v>
      </c>
      <c r="FF37" s="8" t="n">
        <v>0.0012</v>
      </c>
      <c r="FG37" s="8" t="n">
        <v>0</v>
      </c>
      <c r="FH37" s="8" t="n">
        <v>0</v>
      </c>
      <c r="FI37" s="8" t="n">
        <v>0</v>
      </c>
      <c r="FJ37" s="22"/>
      <c r="FK37" s="22"/>
      <c r="FL37" s="22"/>
      <c r="FM37" s="8" t="n">
        <f aca="false">BL37+BS37+AH37+DT37</f>
        <v>0</v>
      </c>
      <c r="FN37" s="19" t="n">
        <f aca="false">IF(DS37&gt;0,(BL37+BR37)/DS37,0)</f>
        <v>0</v>
      </c>
      <c r="FO37" s="12" t="n">
        <v>0.1387478849</v>
      </c>
      <c r="FP37" s="19" t="n">
        <f aca="false">Z37-AH37/10</f>
        <v>1</v>
      </c>
      <c r="FQ37" s="19" t="n">
        <f aca="false">Z37+DR37/5</f>
        <v>0.994</v>
      </c>
      <c r="FR37" s="19" t="n">
        <f aca="false">(DX37+DY37)/AL37*60</f>
        <v>113.53032659409</v>
      </c>
      <c r="FS37" s="22"/>
      <c r="FT37" s="22"/>
      <c r="FU37" s="22"/>
      <c r="FV37" s="22"/>
      <c r="FW37" s="17" t="s">
        <v>270</v>
      </c>
      <c r="FX37" s="23" t="n">
        <v>925000</v>
      </c>
      <c r="FY37" s="23" t="n">
        <v>894166</v>
      </c>
      <c r="FZ37" s="8" t="n">
        <v>7</v>
      </c>
      <c r="GA37" s="8" t="n">
        <v>1</v>
      </c>
      <c r="GB37" s="8" t="n">
        <v>1</v>
      </c>
      <c r="GC37" s="8" t="n">
        <v>2</v>
      </c>
      <c r="GD37" s="8" t="n">
        <v>-5</v>
      </c>
      <c r="GE37" s="8" t="n">
        <v>0</v>
      </c>
      <c r="GF37" s="8" t="n">
        <v>6</v>
      </c>
      <c r="GG37" s="8" t="n">
        <v>88</v>
      </c>
      <c r="GH37" s="8" t="n">
        <v>0.1</v>
      </c>
      <c r="GI37" s="8" t="n">
        <v>-0.1</v>
      </c>
      <c r="GJ37" s="8" t="n">
        <v>0</v>
      </c>
      <c r="GK37" s="8" t="n">
        <f aca="false">Z37-AH37/10</f>
        <v>1</v>
      </c>
      <c r="GL37" s="22"/>
      <c r="GM37" s="22"/>
      <c r="GN37" s="22"/>
      <c r="GO37" s="22"/>
      <c r="GP37" s="22"/>
    </row>
    <row r="38" customFormat="false" ht="13.65" hidden="false" customHeight="true" outlineLevel="0" collapsed="false">
      <c r="A38" s="16" t="n">
        <v>33666</v>
      </c>
      <c r="B38" s="17" t="s">
        <v>465</v>
      </c>
      <c r="C38" s="17" t="s">
        <v>460</v>
      </c>
      <c r="D38" s="17" t="s">
        <v>262</v>
      </c>
      <c r="E38" s="17" t="s">
        <v>262</v>
      </c>
      <c r="F38" s="8" t="n">
        <v>76</v>
      </c>
      <c r="G38" s="8" t="n">
        <v>206</v>
      </c>
      <c r="H38" s="8" t="n">
        <v>2010</v>
      </c>
      <c r="I38" s="8" t="n">
        <v>2</v>
      </c>
      <c r="J38" s="8" t="n">
        <v>36</v>
      </c>
      <c r="K38" s="17" t="s">
        <v>273</v>
      </c>
      <c r="L38" s="8" t="n">
        <v>2012</v>
      </c>
      <c r="M38" s="8" t="n">
        <v>25</v>
      </c>
      <c r="N38" s="8" t="n">
        <v>6</v>
      </c>
      <c r="O38" s="8" t="n">
        <v>8475755</v>
      </c>
      <c r="P38" s="17" t="s">
        <v>466</v>
      </c>
      <c r="Q38" s="17" t="s">
        <v>467</v>
      </c>
      <c r="R38" s="17" t="s">
        <v>468</v>
      </c>
      <c r="S38" s="17" t="s">
        <v>439</v>
      </c>
      <c r="T38" s="17" t="s">
        <v>278</v>
      </c>
      <c r="U38" s="17" t="s">
        <v>279</v>
      </c>
      <c r="V38" s="8" t="n">
        <v>67</v>
      </c>
      <c r="W38" s="8" t="n">
        <v>2</v>
      </c>
      <c r="X38" s="8" t="n">
        <v>11</v>
      </c>
      <c r="Y38" s="8" t="n">
        <v>5</v>
      </c>
      <c r="Z38" s="8" t="n">
        <v>13</v>
      </c>
      <c r="AA38" s="8" t="n">
        <v>16</v>
      </c>
      <c r="AB38" s="8" t="n">
        <v>65</v>
      </c>
      <c r="AC38" s="18" t="n">
        <f aca="false">Z38/V38</f>
        <v>0.194029850746269</v>
      </c>
      <c r="AD38" s="19" t="n">
        <f aca="false">IF(FZ38&gt;V38,Z38-V38*(GC38-Z38)/(FZ38-V38),0)</f>
        <v>-1.56521739130435</v>
      </c>
      <c r="AE38" s="19" t="n">
        <v>4.201</v>
      </c>
      <c r="AF38" s="8" t="n">
        <v>-2</v>
      </c>
      <c r="AG38" s="8" t="n">
        <v>1.5</v>
      </c>
      <c r="AH38" s="8" t="n">
        <v>98</v>
      </c>
      <c r="AI38" s="8" t="n">
        <v>1278</v>
      </c>
      <c r="AJ38" s="8" t="n">
        <v>58920</v>
      </c>
      <c r="AK38" s="19" t="n">
        <v>982</v>
      </c>
      <c r="AL38" s="8" t="n">
        <v>982</v>
      </c>
      <c r="AM38" s="8" t="n">
        <v>982</v>
      </c>
      <c r="AN38" s="18" t="n">
        <f aca="false">AJ38/60/V38</f>
        <v>14.6567164179105</v>
      </c>
      <c r="AO38" s="8" t="n">
        <v>24.83</v>
      </c>
      <c r="AP38" s="12" t="n">
        <f aca="false">IF(EF38&gt;0,Z38/EF38,0)</f>
        <v>0.371428571428571</v>
      </c>
      <c r="AQ38" s="8" t="n">
        <v>147</v>
      </c>
      <c r="AR38" s="8" t="n">
        <v>147</v>
      </c>
      <c r="AS38" s="8" t="n">
        <v>147</v>
      </c>
      <c r="AT38" s="8" t="n">
        <v>95</v>
      </c>
      <c r="AU38" s="8" t="n">
        <v>95</v>
      </c>
      <c r="AV38" s="8" t="n">
        <v>60</v>
      </c>
      <c r="AW38" s="8" t="n">
        <v>30</v>
      </c>
      <c r="AX38" s="8" t="n">
        <v>4</v>
      </c>
      <c r="AY38" s="8" t="n">
        <v>1</v>
      </c>
      <c r="AZ38" s="8" t="n">
        <v>8</v>
      </c>
      <c r="BA38" s="8" t="n">
        <f aca="false">AY38+AZ38</f>
        <v>9</v>
      </c>
      <c r="BB38" s="8" t="n">
        <v>2.64</v>
      </c>
      <c r="BC38" s="8" t="n">
        <v>51.6833</v>
      </c>
      <c r="BD38" s="19" t="n">
        <v>131.5</v>
      </c>
      <c r="BE38" s="19" t="n">
        <v>8.03462321792261</v>
      </c>
      <c r="BF38" s="19" t="n">
        <f aca="false">AQ38+BD38</f>
        <v>278.5</v>
      </c>
      <c r="BG38" s="19" t="n">
        <f aca="false">IF(AL38&gt;0,BF38/AL38*60,0)</f>
        <v>17.0162932790224</v>
      </c>
      <c r="BH38" s="8" t="n">
        <v>334</v>
      </c>
      <c r="BI38" s="8" t="n">
        <v>361</v>
      </c>
      <c r="BJ38" s="8" t="n">
        <v>234</v>
      </c>
      <c r="BK38" s="12" t="n">
        <f aca="false">BH38/(BH38+BJ38)</f>
        <v>0.588028169014085</v>
      </c>
      <c r="BL38" s="8" t="n">
        <v>142</v>
      </c>
      <c r="BM38" s="8" t="n">
        <v>142</v>
      </c>
      <c r="BN38" s="8" t="n">
        <v>102</v>
      </c>
      <c r="BO38" s="8" t="n">
        <f aca="false">BM38-BN38</f>
        <v>40</v>
      </c>
      <c r="BP38" s="8" t="n">
        <v>35</v>
      </c>
      <c r="BQ38" s="8" t="n">
        <v>33</v>
      </c>
      <c r="BR38" s="8" t="n">
        <v>17</v>
      </c>
      <c r="BS38" s="8" t="n">
        <v>74</v>
      </c>
      <c r="BT38" s="12" t="n">
        <f aca="false">BS38/(EA38+BS38)</f>
        <v>0.0991957104557641</v>
      </c>
      <c r="BU38" s="8" t="n">
        <v>0</v>
      </c>
      <c r="BV38" s="8" t="n">
        <v>0</v>
      </c>
      <c r="BW38" s="12" t="n">
        <f aca="false">IF(BU38+BV38&gt;0,BU38/(BU38+BV38),0)</f>
        <v>0</v>
      </c>
      <c r="BX38" s="8" t="n">
        <v>0</v>
      </c>
      <c r="BY38" s="8" t="n">
        <v>0</v>
      </c>
      <c r="BZ38" s="8" t="n">
        <v>0</v>
      </c>
      <c r="CA38" s="8" t="n">
        <v>0</v>
      </c>
      <c r="CB38" s="8" t="n">
        <v>0</v>
      </c>
      <c r="CC38" s="8" t="n">
        <v>0</v>
      </c>
      <c r="CD38" s="8" t="n">
        <v>0</v>
      </c>
      <c r="CE38" s="8" t="n">
        <v>0</v>
      </c>
      <c r="CF38" s="8" t="n">
        <v>0</v>
      </c>
      <c r="CG38" s="8" t="n">
        <v>0</v>
      </c>
      <c r="CH38" s="8" t="n">
        <v>0</v>
      </c>
      <c r="CI38" s="8" t="n">
        <v>0</v>
      </c>
      <c r="CJ38" s="8" t="n">
        <v>0</v>
      </c>
      <c r="CK38" s="8" t="n">
        <v>0</v>
      </c>
      <c r="CL38" s="8" t="n">
        <v>0</v>
      </c>
      <c r="CM38" s="8" t="n">
        <v>1</v>
      </c>
      <c r="CN38" s="8" t="n">
        <v>0</v>
      </c>
      <c r="CO38" s="8" t="n">
        <v>0</v>
      </c>
      <c r="CP38" s="8" t="n">
        <v>0</v>
      </c>
      <c r="CQ38" s="8" t="n">
        <v>0</v>
      </c>
      <c r="CR38" s="8" t="n">
        <v>0</v>
      </c>
      <c r="CS38" s="8" t="n">
        <v>1</v>
      </c>
      <c r="CT38" s="8" t="n">
        <v>0</v>
      </c>
      <c r="CU38" s="8" t="n">
        <v>0</v>
      </c>
      <c r="CV38" s="8" t="n">
        <v>0</v>
      </c>
      <c r="CW38" s="8" t="n">
        <v>1</v>
      </c>
      <c r="CX38" s="8" t="n">
        <v>0</v>
      </c>
      <c r="CY38" s="8" t="n">
        <v>0</v>
      </c>
      <c r="CZ38" s="8" t="n">
        <v>2</v>
      </c>
      <c r="DA38" s="8" t="n">
        <v>33</v>
      </c>
      <c r="DB38" s="8" t="n">
        <v>2</v>
      </c>
      <c r="DC38" s="8" t="n">
        <v>0</v>
      </c>
      <c r="DD38" s="8" t="n">
        <v>38</v>
      </c>
      <c r="DE38" s="8" t="n">
        <v>5</v>
      </c>
      <c r="DF38" s="8" t="n">
        <v>1</v>
      </c>
      <c r="DG38" s="8" t="n">
        <v>0</v>
      </c>
      <c r="DH38" s="8" t="n">
        <v>14</v>
      </c>
      <c r="DI38" s="8" t="n">
        <v>28</v>
      </c>
      <c r="DJ38" s="8" t="n">
        <v>4</v>
      </c>
      <c r="DK38" s="8" t="n">
        <v>28</v>
      </c>
      <c r="DL38" s="8" t="n">
        <v>22</v>
      </c>
      <c r="DM38" s="8" t="n">
        <v>6</v>
      </c>
      <c r="DN38" s="8" t="n">
        <v>11</v>
      </c>
      <c r="DO38" s="8" t="n">
        <v>6</v>
      </c>
      <c r="DP38" s="8" t="n">
        <v>5</v>
      </c>
      <c r="DQ38" s="8" t="n">
        <f aca="false">DJ38-DI38</f>
        <v>-24</v>
      </c>
      <c r="DR38" s="19" t="n">
        <v>-9.642</v>
      </c>
      <c r="DS38" s="8" t="n">
        <v>19</v>
      </c>
      <c r="DT38" s="8" t="n">
        <v>6</v>
      </c>
      <c r="DU38" s="8" t="n">
        <v>0</v>
      </c>
      <c r="DV38" s="8" t="n">
        <v>2</v>
      </c>
      <c r="DW38" s="8" t="n">
        <v>1</v>
      </c>
      <c r="DX38" s="8" t="n">
        <v>920</v>
      </c>
      <c r="DY38" s="8" t="n">
        <v>895</v>
      </c>
      <c r="DZ38" s="8" t="n">
        <v>710</v>
      </c>
      <c r="EA38" s="8" t="n">
        <v>672</v>
      </c>
      <c r="EB38" s="8" t="n">
        <v>510</v>
      </c>
      <c r="EC38" s="8" t="n">
        <v>483</v>
      </c>
      <c r="ED38" s="8" t="n">
        <v>38.25</v>
      </c>
      <c r="EE38" s="8" t="n">
        <v>38.68</v>
      </c>
      <c r="EF38" s="8" t="n">
        <v>35</v>
      </c>
      <c r="EG38" s="8" t="n">
        <v>39</v>
      </c>
      <c r="EH38" s="12" t="n">
        <f aca="false">EF38/EB38</f>
        <v>0.0686274509803922</v>
      </c>
      <c r="EI38" s="20" t="n">
        <f aca="false">1-EG38/EC38</f>
        <v>0.919254658385093</v>
      </c>
      <c r="EJ38" s="21" t="n">
        <f aca="false">EH38+EI38</f>
        <v>0.987882109365485</v>
      </c>
      <c r="EK38" s="8" t="n">
        <v>920</v>
      </c>
      <c r="EL38" s="8" t="n">
        <v>893</v>
      </c>
      <c r="EM38" s="8" t="n">
        <v>712</v>
      </c>
      <c r="EN38" s="8" t="n">
        <v>670</v>
      </c>
      <c r="EO38" s="8" t="n">
        <v>512</v>
      </c>
      <c r="EP38" s="8" t="n">
        <v>481</v>
      </c>
      <c r="EQ38" s="8" t="n">
        <v>34</v>
      </c>
      <c r="ER38" s="8" t="n">
        <v>39</v>
      </c>
      <c r="ES38" s="8" t="n">
        <v>402</v>
      </c>
      <c r="ET38" s="8" t="n">
        <v>414</v>
      </c>
      <c r="EU38" s="8" t="n">
        <v>155</v>
      </c>
      <c r="EV38" s="8" t="n">
        <v>148</v>
      </c>
      <c r="EW38" s="8" t="n">
        <v>19</v>
      </c>
      <c r="EX38" s="8" t="n">
        <v>23</v>
      </c>
      <c r="EY38" s="8" t="n">
        <v>89</v>
      </c>
      <c r="EZ38" s="8" t="n">
        <v>85</v>
      </c>
      <c r="FA38" s="8" t="n">
        <v>0.3</v>
      </c>
      <c r="FB38" s="8" t="n">
        <v>1.9</v>
      </c>
      <c r="FC38" s="8" t="n">
        <v>2.2</v>
      </c>
      <c r="FD38" s="19" t="n">
        <v>16.2</v>
      </c>
      <c r="FE38" s="18" t="n">
        <f aca="false">FD38/V38</f>
        <v>0.241791044776119</v>
      </c>
      <c r="FF38" s="8" t="n">
        <v>0.5446</v>
      </c>
      <c r="FG38" s="8" t="n">
        <v>-0.03</v>
      </c>
      <c r="FH38" s="8" t="n">
        <v>-0.09</v>
      </c>
      <c r="FI38" s="8" t="n">
        <v>-0.11</v>
      </c>
      <c r="FJ38" s="22"/>
      <c r="FK38" s="22"/>
      <c r="FL38" s="22"/>
      <c r="FM38" s="8" t="n">
        <f aca="false">BL38+BS38+AH38+DT38</f>
        <v>320</v>
      </c>
      <c r="FN38" s="19" t="n">
        <f aca="false">IF(DS38&gt;0,(BL38+BR38)/DS38,0)</f>
        <v>8.36842105263158</v>
      </c>
      <c r="FO38" s="12" t="n">
        <v>0.0100730913</v>
      </c>
      <c r="FP38" s="19" t="n">
        <f aca="false">Z38-AH38/10</f>
        <v>3.2</v>
      </c>
      <c r="FQ38" s="19" t="n">
        <f aca="false">Z38+DR38/5</f>
        <v>11.0716</v>
      </c>
      <c r="FR38" s="19" t="n">
        <f aca="false">(DX38+DY38)/AL38*60</f>
        <v>110.896130346232</v>
      </c>
      <c r="FS38" s="8" t="n">
        <v>4</v>
      </c>
      <c r="FT38" s="17" t="s">
        <v>307</v>
      </c>
      <c r="FU38" s="8" t="n">
        <v>195</v>
      </c>
      <c r="FV38" s="17" t="s">
        <v>412</v>
      </c>
      <c r="FW38" s="17" t="s">
        <v>270</v>
      </c>
      <c r="FX38" s="23" t="n">
        <v>1850000</v>
      </c>
      <c r="FY38" s="23" t="n">
        <v>1850000</v>
      </c>
      <c r="FZ38" s="8" t="n">
        <v>228</v>
      </c>
      <c r="GA38" s="8" t="n">
        <v>5</v>
      </c>
      <c r="GB38" s="8" t="n">
        <v>43</v>
      </c>
      <c r="GC38" s="8" t="n">
        <v>48</v>
      </c>
      <c r="GD38" s="8" t="n">
        <v>5</v>
      </c>
      <c r="GE38" s="8" t="n">
        <v>334</v>
      </c>
      <c r="GF38" s="8" t="n">
        <v>206</v>
      </c>
      <c r="GG38" s="8" t="n">
        <v>3725</v>
      </c>
      <c r="GH38" s="8" t="n">
        <v>1.2</v>
      </c>
      <c r="GI38" s="8" t="n">
        <v>8.3</v>
      </c>
      <c r="GJ38" s="8" t="n">
        <v>9.5</v>
      </c>
      <c r="GK38" s="8" t="n">
        <f aca="false">Z38-AH38/10</f>
        <v>3.2</v>
      </c>
      <c r="GL38" s="22"/>
      <c r="GM38" s="22"/>
      <c r="GN38" s="22"/>
      <c r="GO38" s="22"/>
      <c r="GP38" s="22"/>
    </row>
    <row r="39" customFormat="false" ht="13.65" hidden="false" customHeight="true" outlineLevel="0" collapsed="false">
      <c r="A39" s="16" t="n">
        <v>31598</v>
      </c>
      <c r="B39" s="17" t="s">
        <v>469</v>
      </c>
      <c r="C39" s="22"/>
      <c r="D39" s="17" t="s">
        <v>423</v>
      </c>
      <c r="E39" s="17" t="s">
        <v>423</v>
      </c>
      <c r="F39" s="8" t="n">
        <v>73</v>
      </c>
      <c r="G39" s="8" t="n">
        <v>201</v>
      </c>
      <c r="H39" s="8" t="n">
        <v>2004</v>
      </c>
      <c r="I39" s="8" t="n">
        <v>1</v>
      </c>
      <c r="J39" s="8" t="n">
        <v>15</v>
      </c>
      <c r="K39" s="17" t="s">
        <v>263</v>
      </c>
      <c r="L39" s="8" t="n">
        <v>2006</v>
      </c>
      <c r="M39" s="8" t="n">
        <v>31</v>
      </c>
      <c r="N39" s="8" t="n">
        <v>5</v>
      </c>
      <c r="O39" s="8" t="n">
        <v>8471228</v>
      </c>
      <c r="P39" s="17" t="s">
        <v>470</v>
      </c>
      <c r="Q39" s="17" t="s">
        <v>471</v>
      </c>
      <c r="R39" s="17" t="s">
        <v>472</v>
      </c>
      <c r="S39" s="17" t="s">
        <v>439</v>
      </c>
      <c r="T39" s="17" t="s">
        <v>299</v>
      </c>
      <c r="U39" s="17" t="s">
        <v>473</v>
      </c>
      <c r="V39" s="8" t="n">
        <v>82</v>
      </c>
      <c r="W39" s="8" t="n">
        <v>27</v>
      </c>
      <c r="X39" s="8" t="n">
        <v>45</v>
      </c>
      <c r="Y39" s="8" t="n">
        <v>31</v>
      </c>
      <c r="Z39" s="8" t="n">
        <v>72</v>
      </c>
      <c r="AA39" s="8" t="n">
        <v>3</v>
      </c>
      <c r="AB39" s="8" t="n">
        <v>7</v>
      </c>
      <c r="AC39" s="18" t="n">
        <f aca="false">Z39/V39</f>
        <v>0.878048780487805</v>
      </c>
      <c r="AD39" s="19" t="n">
        <f aca="false">IF(FZ39&gt;V39,Z39-V39*(GC39-Z39)/(FZ39-V39),0)</f>
        <v>16.3826086956522</v>
      </c>
      <c r="AE39" s="19" t="n">
        <v>27.286</v>
      </c>
      <c r="AF39" s="8" t="n">
        <v>4</v>
      </c>
      <c r="AG39" s="8" t="n">
        <v>20.3</v>
      </c>
      <c r="AH39" s="8" t="n">
        <v>72</v>
      </c>
      <c r="AI39" s="8" t="n">
        <v>2087</v>
      </c>
      <c r="AJ39" s="8" t="n">
        <v>99029</v>
      </c>
      <c r="AK39" s="19" t="n">
        <v>1650.4833333333</v>
      </c>
      <c r="AL39" s="8" t="n">
        <v>1650.45</v>
      </c>
      <c r="AM39" s="8" t="n">
        <v>1650</v>
      </c>
      <c r="AN39" s="18" t="n">
        <f aca="false">AJ39/60/V39</f>
        <v>20.1278455284553</v>
      </c>
      <c r="AO39" s="8" t="n">
        <v>33.28</v>
      </c>
      <c r="AP39" s="12" t="n">
        <f aca="false">IF(EF39&gt;0,Z39/EF39,0)</f>
        <v>0.654545454545455</v>
      </c>
      <c r="AQ39" s="8" t="n">
        <v>388</v>
      </c>
      <c r="AR39" s="8" t="n">
        <v>388</v>
      </c>
      <c r="AS39" s="8" t="n">
        <v>388</v>
      </c>
      <c r="AT39" s="8" t="n">
        <v>303</v>
      </c>
      <c r="AU39" s="8" t="n">
        <v>303</v>
      </c>
      <c r="AV39" s="8" t="n">
        <v>217</v>
      </c>
      <c r="AW39" s="8" t="n">
        <v>227</v>
      </c>
      <c r="AX39" s="8" t="n">
        <v>108</v>
      </c>
      <c r="AY39" s="8" t="n">
        <v>8</v>
      </c>
      <c r="AZ39" s="8" t="n">
        <v>23</v>
      </c>
      <c r="BA39" s="8" t="n">
        <f aca="false">AY39+AZ39</f>
        <v>31</v>
      </c>
      <c r="BB39" s="8" t="n">
        <v>25.96</v>
      </c>
      <c r="BC39" s="8" t="n">
        <v>25.7742</v>
      </c>
      <c r="BD39" s="19" t="n">
        <v>579.3</v>
      </c>
      <c r="BE39" s="19" t="n">
        <v>21.0592856637959</v>
      </c>
      <c r="BF39" s="19" t="n">
        <f aca="false">AQ39+BD39</f>
        <v>967.3</v>
      </c>
      <c r="BG39" s="19" t="n">
        <f aca="false">IF(AL39&gt;0,BF39/AL39*60,0)</f>
        <v>35.1649550122694</v>
      </c>
      <c r="BH39" s="8" t="n">
        <v>821</v>
      </c>
      <c r="BI39" s="8" t="n">
        <v>545</v>
      </c>
      <c r="BJ39" s="8" t="n">
        <v>433</v>
      </c>
      <c r="BK39" s="12" t="n">
        <f aca="false">BH39/(BH39+BJ39)</f>
        <v>0.654704944178628</v>
      </c>
      <c r="BL39" s="8" t="n">
        <v>77</v>
      </c>
      <c r="BM39" s="8" t="n">
        <v>77</v>
      </c>
      <c r="BN39" s="8" t="n">
        <v>86</v>
      </c>
      <c r="BO39" s="8" t="n">
        <f aca="false">BM39-BN39</f>
        <v>-9</v>
      </c>
      <c r="BP39" s="8" t="n">
        <v>86</v>
      </c>
      <c r="BQ39" s="8" t="n">
        <v>50</v>
      </c>
      <c r="BR39" s="8" t="n">
        <v>46</v>
      </c>
      <c r="BS39" s="8" t="n">
        <v>64</v>
      </c>
      <c r="BT39" s="12" t="n">
        <f aca="false">BS39/(EA39+BS39)</f>
        <v>0.0595348837209302</v>
      </c>
      <c r="BU39" s="8" t="n">
        <v>6</v>
      </c>
      <c r="BV39" s="8" t="n">
        <v>4</v>
      </c>
      <c r="BW39" s="12" t="n">
        <f aca="false">IF(BU39+BV39&gt;0,BU39/(BU39+BV39),0)</f>
        <v>0.6</v>
      </c>
      <c r="BX39" s="8" t="n">
        <v>0</v>
      </c>
      <c r="BY39" s="8" t="n">
        <v>0</v>
      </c>
      <c r="BZ39" s="8" t="n">
        <v>1</v>
      </c>
      <c r="CA39" s="8" t="n">
        <v>0</v>
      </c>
      <c r="CB39" s="8" t="n">
        <v>5</v>
      </c>
      <c r="CC39" s="8" t="n">
        <v>4</v>
      </c>
      <c r="CD39" s="8" t="n">
        <v>2</v>
      </c>
      <c r="CE39" s="8" t="n">
        <v>2</v>
      </c>
      <c r="CF39" s="8" t="n">
        <v>1</v>
      </c>
      <c r="CG39" s="8" t="n">
        <v>2</v>
      </c>
      <c r="CH39" s="8" t="n">
        <v>4</v>
      </c>
      <c r="CI39" s="8" t="n">
        <v>2</v>
      </c>
      <c r="CJ39" s="8" t="n">
        <v>0</v>
      </c>
      <c r="CK39" s="8" t="n">
        <v>2</v>
      </c>
      <c r="CL39" s="8" t="n">
        <v>2</v>
      </c>
      <c r="CM39" s="8" t="n">
        <v>4</v>
      </c>
      <c r="CN39" s="8" t="n">
        <v>3</v>
      </c>
      <c r="CO39" s="8" t="n">
        <v>0</v>
      </c>
      <c r="CP39" s="8" t="n">
        <v>0</v>
      </c>
      <c r="CQ39" s="8" t="n">
        <v>7</v>
      </c>
      <c r="CR39" s="8" t="n">
        <v>0</v>
      </c>
      <c r="CS39" s="8" t="n">
        <v>0</v>
      </c>
      <c r="CT39" s="8" t="n">
        <v>7</v>
      </c>
      <c r="CU39" s="8" t="n">
        <v>1</v>
      </c>
      <c r="CV39" s="8" t="n">
        <v>0</v>
      </c>
      <c r="CW39" s="8" t="n">
        <v>12</v>
      </c>
      <c r="CX39" s="8" t="n">
        <v>1</v>
      </c>
      <c r="CY39" s="8" t="n">
        <v>1</v>
      </c>
      <c r="CZ39" s="8" t="n">
        <v>10</v>
      </c>
      <c r="DA39" s="8" t="n">
        <v>74</v>
      </c>
      <c r="DB39" s="8" t="n">
        <v>30</v>
      </c>
      <c r="DC39" s="8" t="n">
        <v>3</v>
      </c>
      <c r="DD39" s="8" t="n">
        <v>16</v>
      </c>
      <c r="DE39" s="8" t="n">
        <v>24</v>
      </c>
      <c r="DF39" s="8" t="n">
        <v>18</v>
      </c>
      <c r="DG39" s="8" t="n">
        <v>2</v>
      </c>
      <c r="DH39" s="8" t="n">
        <v>124</v>
      </c>
      <c r="DI39" s="8" t="n">
        <v>36</v>
      </c>
      <c r="DJ39" s="8" t="n">
        <v>23</v>
      </c>
      <c r="DK39" s="8" t="n">
        <v>36</v>
      </c>
      <c r="DL39" s="8" t="n">
        <v>36</v>
      </c>
      <c r="DM39" s="8" t="n">
        <v>0</v>
      </c>
      <c r="DN39" s="8" t="n">
        <v>22</v>
      </c>
      <c r="DO39" s="8" t="n">
        <v>22</v>
      </c>
      <c r="DP39" s="8" t="n">
        <v>0</v>
      </c>
      <c r="DQ39" s="8" t="n">
        <f aca="false">DJ39-DI39</f>
        <v>-13</v>
      </c>
      <c r="DR39" s="19" t="n">
        <v>-13.386</v>
      </c>
      <c r="DS39" s="8" t="n">
        <v>36</v>
      </c>
      <c r="DT39" s="8" t="n">
        <v>0</v>
      </c>
      <c r="DU39" s="8" t="n">
        <v>0</v>
      </c>
      <c r="DV39" s="8" t="n">
        <v>0</v>
      </c>
      <c r="DW39" s="8" t="n">
        <v>0</v>
      </c>
      <c r="DX39" s="8" t="n">
        <v>2017</v>
      </c>
      <c r="DY39" s="8" t="n">
        <v>1387</v>
      </c>
      <c r="DZ39" s="8" t="n">
        <v>1483</v>
      </c>
      <c r="EA39" s="8" t="n">
        <v>1011</v>
      </c>
      <c r="EB39" s="8" t="n">
        <v>1095</v>
      </c>
      <c r="EC39" s="8" t="n">
        <v>737</v>
      </c>
      <c r="ED39" s="8" t="n">
        <v>112.16</v>
      </c>
      <c r="EE39" s="8" t="n">
        <v>65.02</v>
      </c>
      <c r="EF39" s="8" t="n">
        <v>110</v>
      </c>
      <c r="EG39" s="8" t="n">
        <v>71</v>
      </c>
      <c r="EH39" s="12" t="n">
        <f aca="false">EF39/EB39</f>
        <v>0.100456621004566</v>
      </c>
      <c r="EI39" s="20" t="n">
        <f aca="false">1-EG39/EC39</f>
        <v>0.903663500678426</v>
      </c>
      <c r="EJ39" s="21" t="n">
        <f aca="false">EH39+EI39</f>
        <v>1.00412012168299</v>
      </c>
      <c r="EK39" s="8" t="n">
        <v>2019</v>
      </c>
      <c r="EL39" s="8" t="n">
        <v>1386</v>
      </c>
      <c r="EM39" s="8" t="n">
        <v>1484</v>
      </c>
      <c r="EN39" s="8" t="n">
        <v>1009</v>
      </c>
      <c r="EO39" s="8" t="n">
        <v>1094</v>
      </c>
      <c r="EP39" s="8" t="n">
        <v>734</v>
      </c>
      <c r="EQ39" s="8" t="n">
        <v>110</v>
      </c>
      <c r="ER39" s="8" t="n">
        <v>71</v>
      </c>
      <c r="ES39" s="8" t="n">
        <v>1074</v>
      </c>
      <c r="ET39" s="8" t="n">
        <v>682</v>
      </c>
      <c r="EU39" s="8" t="n">
        <v>432</v>
      </c>
      <c r="EV39" s="8" t="n">
        <v>215</v>
      </c>
      <c r="EW39" s="8" t="n">
        <v>48</v>
      </c>
      <c r="EX39" s="8" t="n">
        <v>28</v>
      </c>
      <c r="EY39" s="8" t="n">
        <v>107</v>
      </c>
      <c r="EZ39" s="8" t="n">
        <v>100</v>
      </c>
      <c r="FA39" s="8" t="n">
        <v>5.7</v>
      </c>
      <c r="FB39" s="8" t="n">
        <v>2.2</v>
      </c>
      <c r="FC39" s="8" t="n">
        <v>8</v>
      </c>
      <c r="FD39" s="19" t="n">
        <v>73.3</v>
      </c>
      <c r="FE39" s="18" t="n">
        <f aca="false">FD39/V39</f>
        <v>0.89390243902439</v>
      </c>
      <c r="FF39" s="8" t="n">
        <v>9.2906</v>
      </c>
      <c r="FG39" s="8" t="n">
        <v>1.3</v>
      </c>
      <c r="FH39" s="8" t="n">
        <v>0</v>
      </c>
      <c r="FI39" s="8" t="n">
        <v>1.3</v>
      </c>
      <c r="FJ39" s="8" t="n">
        <v>7</v>
      </c>
      <c r="FK39" s="8" t="n">
        <v>3</v>
      </c>
      <c r="FL39" s="8" t="n">
        <v>2</v>
      </c>
      <c r="FM39" s="8" t="n">
        <f aca="false">BL39+BS39+AH39+DT39</f>
        <v>213</v>
      </c>
      <c r="FN39" s="19" t="n">
        <f aca="false">IF(DS39&gt;0,(BL39+BR39)/DS39,0)</f>
        <v>3.41666666666667</v>
      </c>
      <c r="FO39" s="12" t="n">
        <v>0.1323529412</v>
      </c>
      <c r="FP39" s="19" t="n">
        <f aca="false">Z39-AH39/10</f>
        <v>64.8</v>
      </c>
      <c r="FQ39" s="19" t="n">
        <f aca="false">Z39+DR39/5</f>
        <v>69.3228</v>
      </c>
      <c r="FR39" s="19" t="n">
        <f aca="false">(DX39+DY39)/AL39*60</f>
        <v>123.748068708534</v>
      </c>
      <c r="FS39" s="22"/>
      <c r="FT39" s="22"/>
      <c r="FU39" s="22"/>
      <c r="FV39" s="17" t="s">
        <v>255</v>
      </c>
      <c r="FW39" s="17" t="s">
        <v>280</v>
      </c>
      <c r="FX39" s="23" t="n">
        <v>8000000</v>
      </c>
      <c r="FY39" s="23" t="n">
        <v>6250000</v>
      </c>
      <c r="FZ39" s="8" t="n">
        <v>312</v>
      </c>
      <c r="GA39" s="8" t="n">
        <v>92</v>
      </c>
      <c r="GB39" s="8" t="n">
        <v>136</v>
      </c>
      <c r="GC39" s="8" t="n">
        <v>228</v>
      </c>
      <c r="GD39" s="8" t="n">
        <v>43</v>
      </c>
      <c r="GE39" s="8" t="n">
        <v>208</v>
      </c>
      <c r="GF39" s="8" t="n">
        <v>664</v>
      </c>
      <c r="GG39" s="8" t="n">
        <v>5287</v>
      </c>
      <c r="GH39" s="8" t="n">
        <v>19.1</v>
      </c>
      <c r="GI39" s="8" t="n">
        <v>7.7</v>
      </c>
      <c r="GJ39" s="8" t="n">
        <v>26.8</v>
      </c>
      <c r="GK39" s="8" t="n">
        <f aca="false">Z39-AH39/10</f>
        <v>64.8</v>
      </c>
      <c r="GL39" s="22"/>
      <c r="GM39" s="22"/>
      <c r="GN39" s="22"/>
      <c r="GO39" s="22"/>
      <c r="GP39" s="22"/>
    </row>
    <row r="40" customFormat="false" ht="13.65" hidden="false" customHeight="true" outlineLevel="0" collapsed="false">
      <c r="A40" s="16" t="n">
        <v>34599</v>
      </c>
      <c r="B40" s="17" t="s">
        <v>474</v>
      </c>
      <c r="C40" s="22"/>
      <c r="D40" s="17" t="s">
        <v>321</v>
      </c>
      <c r="E40" s="17" t="s">
        <v>321</v>
      </c>
      <c r="F40" s="8" t="n">
        <v>74</v>
      </c>
      <c r="G40" s="8" t="n">
        <v>196</v>
      </c>
      <c r="H40" s="8" t="n">
        <v>2013</v>
      </c>
      <c r="I40" s="8" t="n">
        <v>1</v>
      </c>
      <c r="J40" s="8" t="n">
        <v>14</v>
      </c>
      <c r="K40" s="17" t="s">
        <v>263</v>
      </c>
      <c r="L40" s="8" t="n">
        <v>2014</v>
      </c>
      <c r="M40" s="8" t="n">
        <v>23</v>
      </c>
      <c r="N40" s="8" t="n">
        <v>4</v>
      </c>
      <c r="O40" s="8" t="n">
        <v>8477505</v>
      </c>
      <c r="P40" s="17" t="s">
        <v>475</v>
      </c>
      <c r="Q40" s="17" t="s">
        <v>476</v>
      </c>
      <c r="R40" s="17" t="s">
        <v>477</v>
      </c>
      <c r="S40" s="17" t="s">
        <v>439</v>
      </c>
      <c r="T40" s="17" t="s">
        <v>313</v>
      </c>
      <c r="U40" s="17" t="s">
        <v>389</v>
      </c>
      <c r="V40" s="8" t="n">
        <v>66</v>
      </c>
      <c r="W40" s="8" t="n">
        <v>8</v>
      </c>
      <c r="X40" s="8" t="n">
        <v>27</v>
      </c>
      <c r="Y40" s="8" t="n">
        <v>15</v>
      </c>
      <c r="Z40" s="8" t="n">
        <v>35</v>
      </c>
      <c r="AA40" s="8" t="n">
        <v>7</v>
      </c>
      <c r="AB40" s="8" t="n">
        <v>47</v>
      </c>
      <c r="AC40" s="18" t="n">
        <f aca="false">Z40/V40</f>
        <v>0.53030303030303</v>
      </c>
      <c r="AD40" s="19" t="n">
        <f aca="false">IF(FZ40&gt;V40,Z40-V40*(GC40-Z40)/(FZ40-V40),0)</f>
        <v>-1.19354838709678</v>
      </c>
      <c r="AE40" s="19" t="n">
        <v>12.233</v>
      </c>
      <c r="AF40" s="8" t="n">
        <v>22</v>
      </c>
      <c r="AG40" s="8" t="n">
        <v>10.2</v>
      </c>
      <c r="AH40" s="8" t="n">
        <v>12</v>
      </c>
      <c r="AI40" s="8" t="n">
        <v>1489</v>
      </c>
      <c r="AJ40" s="8" t="n">
        <v>71800</v>
      </c>
      <c r="AK40" s="19" t="n">
        <v>1196.3</v>
      </c>
      <c r="AL40" s="8" t="n">
        <v>1196.3</v>
      </c>
      <c r="AM40" s="8" t="n">
        <v>1197</v>
      </c>
      <c r="AN40" s="18" t="n">
        <f aca="false">AJ40/60/V40</f>
        <v>18.1313131313131</v>
      </c>
      <c r="AO40" s="8" t="n">
        <v>30.01</v>
      </c>
      <c r="AP40" s="12" t="n">
        <f aca="false">IF(EF40&gt;0,Z40/EF40,0)</f>
        <v>0.416666666666667</v>
      </c>
      <c r="AQ40" s="8" t="n">
        <v>127</v>
      </c>
      <c r="AR40" s="8" t="n">
        <v>127</v>
      </c>
      <c r="AS40" s="8" t="n">
        <v>127</v>
      </c>
      <c r="AT40" s="8" t="n">
        <v>104</v>
      </c>
      <c r="AU40" s="8" t="n">
        <v>104</v>
      </c>
      <c r="AV40" s="8" t="n">
        <v>74</v>
      </c>
      <c r="AW40" s="8" t="n">
        <v>86</v>
      </c>
      <c r="AX40" s="8" t="n">
        <v>42</v>
      </c>
      <c r="AY40" s="8" t="n">
        <v>2</v>
      </c>
      <c r="AZ40" s="8" t="n">
        <v>6</v>
      </c>
      <c r="BA40" s="8" t="n">
        <f aca="false">AY40+AZ40</f>
        <v>8</v>
      </c>
      <c r="BB40" s="8" t="n">
        <v>10.24</v>
      </c>
      <c r="BC40" s="8" t="n">
        <v>25.9054</v>
      </c>
      <c r="BD40" s="19" t="n">
        <v>246.2</v>
      </c>
      <c r="BE40" s="19" t="n">
        <v>12.3480732257795</v>
      </c>
      <c r="BF40" s="19" t="n">
        <f aca="false">AQ40+BD40</f>
        <v>373.2</v>
      </c>
      <c r="BG40" s="19" t="n">
        <f aca="false">IF(AL40&gt;0,BF40/AL40*60,0)</f>
        <v>18.7177129482571</v>
      </c>
      <c r="BH40" s="8" t="n">
        <v>565</v>
      </c>
      <c r="BI40" s="8" t="n">
        <v>326</v>
      </c>
      <c r="BJ40" s="8" t="n">
        <v>277</v>
      </c>
      <c r="BK40" s="12" t="n">
        <f aca="false">BH40/(BH40+BJ40)</f>
        <v>0.671021377672209</v>
      </c>
      <c r="BL40" s="8" t="n">
        <v>28</v>
      </c>
      <c r="BM40" s="8" t="n">
        <v>28</v>
      </c>
      <c r="BN40" s="8" t="n">
        <v>66</v>
      </c>
      <c r="BO40" s="8" t="n">
        <f aca="false">BM40-BN40</f>
        <v>-38</v>
      </c>
      <c r="BP40" s="8" t="n">
        <v>30</v>
      </c>
      <c r="BQ40" s="8" t="n">
        <v>15</v>
      </c>
      <c r="BR40" s="8" t="n">
        <v>36</v>
      </c>
      <c r="BS40" s="8" t="n">
        <v>46</v>
      </c>
      <c r="BT40" s="12" t="n">
        <f aca="false">BS40/(EA40+BS40)</f>
        <v>0.0576441102756892</v>
      </c>
      <c r="BU40" s="8" t="n">
        <v>350</v>
      </c>
      <c r="BV40" s="8" t="n">
        <v>424</v>
      </c>
      <c r="BW40" s="12" t="n">
        <f aca="false">IF(BU40+BV40&gt;0,BU40/(BU40+BV40),0)</f>
        <v>0.452196382428941</v>
      </c>
      <c r="BX40" s="8" t="n">
        <v>88</v>
      </c>
      <c r="BY40" s="8" t="n">
        <v>109</v>
      </c>
      <c r="BZ40" s="8" t="n">
        <v>132</v>
      </c>
      <c r="CA40" s="8" t="n">
        <v>155</v>
      </c>
      <c r="CB40" s="8" t="n">
        <v>130</v>
      </c>
      <c r="CC40" s="8" t="n">
        <v>160</v>
      </c>
      <c r="CD40" s="8" t="n">
        <v>105</v>
      </c>
      <c r="CE40" s="8" t="n">
        <v>125</v>
      </c>
      <c r="CF40" s="8" t="n">
        <v>110</v>
      </c>
      <c r="CG40" s="8" t="n">
        <v>162</v>
      </c>
      <c r="CH40" s="8" t="n">
        <v>219</v>
      </c>
      <c r="CI40" s="8" t="n">
        <v>251</v>
      </c>
      <c r="CJ40" s="8" t="n">
        <v>0</v>
      </c>
      <c r="CK40" s="8" t="n">
        <v>1</v>
      </c>
      <c r="CL40" s="8" t="n">
        <v>2</v>
      </c>
      <c r="CM40" s="8" t="n">
        <v>2</v>
      </c>
      <c r="CN40" s="8" t="n">
        <v>0</v>
      </c>
      <c r="CO40" s="8" t="n">
        <v>0</v>
      </c>
      <c r="CP40" s="8" t="n">
        <v>0</v>
      </c>
      <c r="CQ40" s="8" t="n">
        <v>0</v>
      </c>
      <c r="CR40" s="8" t="n">
        <v>1</v>
      </c>
      <c r="CS40" s="8" t="n">
        <v>1</v>
      </c>
      <c r="CT40" s="8" t="n">
        <v>1</v>
      </c>
      <c r="CU40" s="8" t="n">
        <v>1</v>
      </c>
      <c r="CV40" s="8" t="n">
        <v>0</v>
      </c>
      <c r="CW40" s="8" t="n">
        <v>4</v>
      </c>
      <c r="CX40" s="8" t="n">
        <v>0</v>
      </c>
      <c r="CY40" s="8" t="n">
        <v>0</v>
      </c>
      <c r="CZ40" s="8" t="n">
        <v>3</v>
      </c>
      <c r="DA40" s="8" t="n">
        <v>27</v>
      </c>
      <c r="DB40" s="8" t="n">
        <v>6</v>
      </c>
      <c r="DC40" s="8" t="n">
        <v>1</v>
      </c>
      <c r="DD40" s="8" t="n">
        <v>6</v>
      </c>
      <c r="DE40" s="8" t="n">
        <v>16</v>
      </c>
      <c r="DF40" s="8" t="n">
        <v>5</v>
      </c>
      <c r="DG40" s="8" t="n">
        <v>2</v>
      </c>
      <c r="DH40" s="8" t="n">
        <v>38</v>
      </c>
      <c r="DI40" s="8" t="n">
        <v>5</v>
      </c>
      <c r="DJ40" s="8" t="n">
        <v>10</v>
      </c>
      <c r="DK40" s="8" t="n">
        <v>5</v>
      </c>
      <c r="DL40" s="8" t="n">
        <v>5</v>
      </c>
      <c r="DM40" s="8" t="n">
        <v>0</v>
      </c>
      <c r="DN40" s="8" t="n">
        <v>11</v>
      </c>
      <c r="DO40" s="8" t="n">
        <v>11</v>
      </c>
      <c r="DP40" s="8" t="n">
        <v>0</v>
      </c>
      <c r="DQ40" s="8" t="n">
        <f aca="false">DJ40-DI40</f>
        <v>5</v>
      </c>
      <c r="DR40" s="19" t="n">
        <v>4.292</v>
      </c>
      <c r="DS40" s="8" t="n">
        <v>5</v>
      </c>
      <c r="DT40" s="8" t="n">
        <v>0</v>
      </c>
      <c r="DU40" s="8" t="n">
        <v>0</v>
      </c>
      <c r="DV40" s="8" t="n">
        <v>0</v>
      </c>
      <c r="DW40" s="8" t="n">
        <v>0</v>
      </c>
      <c r="DX40" s="8" t="n">
        <v>1308</v>
      </c>
      <c r="DY40" s="8" t="n">
        <v>1003</v>
      </c>
      <c r="DZ40" s="8" t="n">
        <v>1018</v>
      </c>
      <c r="EA40" s="8" t="n">
        <v>752</v>
      </c>
      <c r="EB40" s="8" t="n">
        <v>752</v>
      </c>
      <c r="EC40" s="8" t="n">
        <v>554</v>
      </c>
      <c r="ED40" s="8" t="n">
        <v>70.23</v>
      </c>
      <c r="EE40" s="8" t="n">
        <v>56.2</v>
      </c>
      <c r="EF40" s="8" t="n">
        <v>84</v>
      </c>
      <c r="EG40" s="8" t="n">
        <v>50</v>
      </c>
      <c r="EH40" s="12" t="n">
        <f aca="false">EF40/EB40</f>
        <v>0.111702127659575</v>
      </c>
      <c r="EI40" s="20" t="n">
        <f aca="false">1-EG40/EC40</f>
        <v>0.909747292418773</v>
      </c>
      <c r="EJ40" s="21" t="n">
        <f aca="false">EH40+EI40</f>
        <v>1.02144942007835</v>
      </c>
      <c r="EK40" s="8" t="n">
        <v>1307</v>
      </c>
      <c r="EL40" s="8" t="n">
        <v>997</v>
      </c>
      <c r="EM40" s="8" t="n">
        <v>1018</v>
      </c>
      <c r="EN40" s="8" t="n">
        <v>747</v>
      </c>
      <c r="EO40" s="8" t="n">
        <v>752</v>
      </c>
      <c r="EP40" s="8" t="n">
        <v>549</v>
      </c>
      <c r="EQ40" s="8" t="n">
        <v>83</v>
      </c>
      <c r="ER40" s="8" t="n">
        <v>49</v>
      </c>
      <c r="ES40" s="8" t="n">
        <v>663</v>
      </c>
      <c r="ET40" s="8" t="n">
        <v>514</v>
      </c>
      <c r="EU40" s="8" t="n">
        <v>246</v>
      </c>
      <c r="EV40" s="8" t="n">
        <v>206</v>
      </c>
      <c r="EW40" s="8" t="n">
        <v>45</v>
      </c>
      <c r="EX40" s="8" t="n">
        <v>25</v>
      </c>
      <c r="EY40" s="8" t="n">
        <v>47</v>
      </c>
      <c r="EZ40" s="8" t="n">
        <v>61</v>
      </c>
      <c r="FA40" s="8" t="n">
        <v>1.1</v>
      </c>
      <c r="FB40" s="8" t="n">
        <v>2.1</v>
      </c>
      <c r="FC40" s="8" t="n">
        <v>3.3</v>
      </c>
      <c r="FD40" s="19" t="n">
        <v>41.65</v>
      </c>
      <c r="FE40" s="18" t="n">
        <f aca="false">FD40/V40</f>
        <v>0.631060606060606</v>
      </c>
      <c r="FF40" s="8" t="n">
        <v>3.0302</v>
      </c>
      <c r="FG40" s="8" t="n">
        <v>0.55</v>
      </c>
      <c r="FH40" s="8" t="n">
        <v>0.15</v>
      </c>
      <c r="FI40" s="8" t="n">
        <v>0.7</v>
      </c>
      <c r="FJ40" s="8" t="n">
        <v>4</v>
      </c>
      <c r="FK40" s="8" t="n">
        <v>0</v>
      </c>
      <c r="FL40" s="8" t="n">
        <v>0</v>
      </c>
      <c r="FM40" s="8" t="n">
        <f aca="false">BL40+BS40+AH40+DT40</f>
        <v>86</v>
      </c>
      <c r="FN40" s="19" t="n">
        <f aca="false">IF(DS40&gt;0,(BL40+BR40)/DS40,0)</f>
        <v>12.8</v>
      </c>
      <c r="FO40" s="12" t="n">
        <v>0.0435938331</v>
      </c>
      <c r="FP40" s="19" t="n">
        <f aca="false">Z40-AH40/10</f>
        <v>33.8</v>
      </c>
      <c r="FQ40" s="19" t="n">
        <f aca="false">Z40+DR40/5</f>
        <v>35.8584</v>
      </c>
      <c r="FR40" s="19" t="n">
        <f aca="false">(DX40+DY40)/AL40*60</f>
        <v>115.907381091699</v>
      </c>
      <c r="FS40" s="8" t="n">
        <v>4</v>
      </c>
      <c r="FT40" s="17" t="s">
        <v>326</v>
      </c>
      <c r="FU40" s="8" t="n">
        <v>195</v>
      </c>
      <c r="FV40" s="22"/>
      <c r="FW40" s="17" t="s">
        <v>280</v>
      </c>
      <c r="FX40" s="23" t="n">
        <v>3500000</v>
      </c>
      <c r="FY40" s="23" t="n">
        <v>4900000</v>
      </c>
      <c r="FZ40" s="8" t="n">
        <v>283</v>
      </c>
      <c r="GA40" s="8" t="n">
        <v>33</v>
      </c>
      <c r="GB40" s="8" t="n">
        <v>121</v>
      </c>
      <c r="GC40" s="8" t="n">
        <v>154</v>
      </c>
      <c r="GD40" s="8" t="n">
        <v>11</v>
      </c>
      <c r="GE40" s="8" t="n">
        <v>57</v>
      </c>
      <c r="GF40" s="8" t="n">
        <v>365</v>
      </c>
      <c r="GG40" s="8" t="n">
        <v>4824</v>
      </c>
      <c r="GH40" s="8" t="n">
        <v>7.2</v>
      </c>
      <c r="GI40" s="8" t="n">
        <v>5.4</v>
      </c>
      <c r="GJ40" s="8" t="n">
        <v>12.6</v>
      </c>
      <c r="GK40" s="8" t="n">
        <f aca="false">Z40-AH40/10</f>
        <v>33.8</v>
      </c>
      <c r="GL40" s="22"/>
      <c r="GM40" s="22"/>
      <c r="GN40" s="22"/>
      <c r="GO40" s="22"/>
      <c r="GP40" s="22"/>
    </row>
    <row r="41" customFormat="false" ht="13.65" hidden="false" customHeight="true" outlineLevel="0" collapsed="false">
      <c r="A41" s="16" t="n">
        <v>29687</v>
      </c>
      <c r="B41" s="17" t="s">
        <v>478</v>
      </c>
      <c r="C41" s="17" t="s">
        <v>261</v>
      </c>
      <c r="D41" s="17" t="s">
        <v>262</v>
      </c>
      <c r="E41" s="17" t="s">
        <v>262</v>
      </c>
      <c r="F41" s="8" t="n">
        <v>73</v>
      </c>
      <c r="G41" s="8" t="n">
        <v>197</v>
      </c>
      <c r="H41" s="22"/>
      <c r="I41" s="22"/>
      <c r="J41" s="22"/>
      <c r="K41" s="17" t="s">
        <v>263</v>
      </c>
      <c r="L41" s="8" t="n">
        <v>2005</v>
      </c>
      <c r="M41" s="8" t="n">
        <v>36</v>
      </c>
      <c r="N41" s="8" t="n">
        <v>13</v>
      </c>
      <c r="O41" s="8" t="n">
        <v>8470358</v>
      </c>
      <c r="P41" s="17" t="s">
        <v>479</v>
      </c>
      <c r="Q41" s="17" t="s">
        <v>480</v>
      </c>
      <c r="R41" s="17" t="s">
        <v>481</v>
      </c>
      <c r="S41" s="17" t="s">
        <v>482</v>
      </c>
      <c r="T41" s="17" t="s">
        <v>299</v>
      </c>
      <c r="U41" s="17" t="s">
        <v>402</v>
      </c>
      <c r="V41" s="8" t="n">
        <v>71</v>
      </c>
      <c r="W41" s="8" t="n">
        <v>6</v>
      </c>
      <c r="X41" s="8" t="n">
        <v>8</v>
      </c>
      <c r="Y41" s="8" t="n">
        <v>2</v>
      </c>
      <c r="Z41" s="8" t="n">
        <v>14</v>
      </c>
      <c r="AA41" s="8" t="n">
        <v>14</v>
      </c>
      <c r="AB41" s="8" t="n">
        <v>48</v>
      </c>
      <c r="AC41" s="18" t="n">
        <f aca="false">Z41/V41</f>
        <v>0.197183098591549</v>
      </c>
      <c r="AD41" s="19" t="n">
        <f aca="false">IF(FZ41&gt;V41,Z41-V41*(GC41-Z41)/(FZ41-V41),0)</f>
        <v>-19.3076009501188</v>
      </c>
      <c r="AE41" s="19" t="n">
        <v>5.355</v>
      </c>
      <c r="AF41" s="8" t="n">
        <v>-8</v>
      </c>
      <c r="AG41" s="8" t="n">
        <v>-3.3</v>
      </c>
      <c r="AH41" s="8" t="n">
        <v>59</v>
      </c>
      <c r="AI41" s="8" t="n">
        <v>1198</v>
      </c>
      <c r="AJ41" s="8" t="n">
        <v>49798</v>
      </c>
      <c r="AK41" s="19" t="n">
        <v>829.96666666667</v>
      </c>
      <c r="AL41" s="8" t="n">
        <v>829.55</v>
      </c>
      <c r="AM41" s="8" t="n">
        <v>830</v>
      </c>
      <c r="AN41" s="18" t="n">
        <f aca="false">AJ41/60/V41</f>
        <v>11.6896713615024</v>
      </c>
      <c r="AO41" s="8" t="n">
        <v>19.75</v>
      </c>
      <c r="AP41" s="12" t="n">
        <f aca="false">IF(EF41&gt;0,Z41/EF41,0)</f>
        <v>0.518518518518518</v>
      </c>
      <c r="AQ41" s="8" t="n">
        <v>156</v>
      </c>
      <c r="AR41" s="8" t="n">
        <v>156</v>
      </c>
      <c r="AS41" s="8" t="n">
        <v>156</v>
      </c>
      <c r="AT41" s="8" t="n">
        <v>127</v>
      </c>
      <c r="AU41" s="8" t="n">
        <v>127</v>
      </c>
      <c r="AV41" s="8" t="n">
        <v>90</v>
      </c>
      <c r="AW41" s="8" t="n">
        <v>80</v>
      </c>
      <c r="AX41" s="8" t="n">
        <v>38</v>
      </c>
      <c r="AY41" s="8" t="n">
        <v>6</v>
      </c>
      <c r="AZ41" s="8" t="n">
        <v>6</v>
      </c>
      <c r="BA41" s="8" t="n">
        <f aca="false">AY41+AZ41</f>
        <v>12</v>
      </c>
      <c r="BB41" s="8" t="n">
        <v>8.55</v>
      </c>
      <c r="BC41" s="8" t="n">
        <v>36.1889</v>
      </c>
      <c r="BD41" s="19" t="n">
        <v>72</v>
      </c>
      <c r="BE41" s="19" t="n">
        <v>5.20502831439012</v>
      </c>
      <c r="BF41" s="19" t="n">
        <f aca="false">AQ41+BD41</f>
        <v>228</v>
      </c>
      <c r="BG41" s="19" t="n">
        <f aca="false">IF(AL41&gt;0,BF41/AL41*60,0)</f>
        <v>16.4908685431861</v>
      </c>
      <c r="BH41" s="8" t="n">
        <v>267</v>
      </c>
      <c r="BI41" s="8" t="n">
        <v>261</v>
      </c>
      <c r="BJ41" s="8" t="n">
        <v>211</v>
      </c>
      <c r="BK41" s="12" t="n">
        <f aca="false">BH41/(BH41+BJ41)</f>
        <v>0.558577405857741</v>
      </c>
      <c r="BL41" s="8" t="n">
        <v>65</v>
      </c>
      <c r="BM41" s="8" t="n">
        <v>64</v>
      </c>
      <c r="BN41" s="8" t="n">
        <v>75</v>
      </c>
      <c r="BO41" s="8" t="n">
        <f aca="false">BM41-BN41</f>
        <v>-11</v>
      </c>
      <c r="BP41" s="8" t="n">
        <v>37</v>
      </c>
      <c r="BQ41" s="8" t="n">
        <v>14</v>
      </c>
      <c r="BR41" s="8" t="n">
        <v>7</v>
      </c>
      <c r="BS41" s="8" t="n">
        <v>32</v>
      </c>
      <c r="BT41" s="12" t="n">
        <f aca="false">BS41/(EA41+BS41)</f>
        <v>0.0552677029360967</v>
      </c>
      <c r="BU41" s="8" t="n">
        <v>8</v>
      </c>
      <c r="BV41" s="8" t="n">
        <v>22</v>
      </c>
      <c r="BW41" s="12" t="n">
        <f aca="false">IF(BU41+BV41&gt;0,BU41/(BU41+BV41),0)</f>
        <v>0.266666666666667</v>
      </c>
      <c r="BX41" s="8" t="n">
        <v>1</v>
      </c>
      <c r="BY41" s="8" t="n">
        <v>3</v>
      </c>
      <c r="BZ41" s="8" t="n">
        <v>4</v>
      </c>
      <c r="CA41" s="8" t="n">
        <v>8</v>
      </c>
      <c r="CB41" s="8" t="n">
        <v>3</v>
      </c>
      <c r="CC41" s="8" t="n">
        <v>11</v>
      </c>
      <c r="CD41" s="8" t="n">
        <v>4</v>
      </c>
      <c r="CE41" s="8" t="n">
        <v>7</v>
      </c>
      <c r="CF41" s="8" t="n">
        <v>0</v>
      </c>
      <c r="CG41" s="8" t="n">
        <v>6</v>
      </c>
      <c r="CH41" s="8" t="n">
        <v>5</v>
      </c>
      <c r="CI41" s="8" t="n">
        <v>14</v>
      </c>
      <c r="CJ41" s="8" t="n">
        <v>0</v>
      </c>
      <c r="CK41" s="8" t="n">
        <v>0</v>
      </c>
      <c r="CL41" s="8" t="n">
        <v>1</v>
      </c>
      <c r="CM41" s="8" t="n">
        <v>2</v>
      </c>
      <c r="CN41" s="8" t="n">
        <v>1</v>
      </c>
      <c r="CO41" s="8" t="n">
        <v>0</v>
      </c>
      <c r="CP41" s="8" t="n">
        <v>0</v>
      </c>
      <c r="CQ41" s="8" t="n">
        <v>2</v>
      </c>
      <c r="CR41" s="8" t="n">
        <v>1</v>
      </c>
      <c r="CS41" s="8" t="n">
        <v>0</v>
      </c>
      <c r="CT41" s="8" t="n">
        <v>1</v>
      </c>
      <c r="CU41" s="8" t="n">
        <v>0</v>
      </c>
      <c r="CV41" s="8" t="n">
        <v>1</v>
      </c>
      <c r="CW41" s="8" t="n">
        <v>1</v>
      </c>
      <c r="CX41" s="8" t="n">
        <v>0</v>
      </c>
      <c r="CY41" s="8" t="n">
        <v>0</v>
      </c>
      <c r="CZ41" s="8" t="n">
        <v>5</v>
      </c>
      <c r="DA41" s="8" t="n">
        <v>32</v>
      </c>
      <c r="DB41" s="8" t="n">
        <v>9</v>
      </c>
      <c r="DC41" s="8" t="n">
        <v>5</v>
      </c>
      <c r="DD41" s="8" t="n">
        <v>8</v>
      </c>
      <c r="DE41" s="8" t="n">
        <v>13</v>
      </c>
      <c r="DF41" s="8" t="n">
        <v>3</v>
      </c>
      <c r="DG41" s="8" t="n">
        <v>2</v>
      </c>
      <c r="DH41" s="8" t="n">
        <v>50</v>
      </c>
      <c r="DI41" s="8" t="n">
        <v>20</v>
      </c>
      <c r="DJ41" s="8" t="n">
        <v>10</v>
      </c>
      <c r="DK41" s="8" t="n">
        <v>18</v>
      </c>
      <c r="DL41" s="8" t="n">
        <v>18</v>
      </c>
      <c r="DM41" s="8" t="n">
        <v>0</v>
      </c>
      <c r="DN41" s="8" t="n">
        <v>8</v>
      </c>
      <c r="DO41" s="8" t="n">
        <v>8</v>
      </c>
      <c r="DP41" s="8" t="n">
        <v>0</v>
      </c>
      <c r="DQ41" s="8" t="n">
        <f aca="false">DJ41-DI41</f>
        <v>-10</v>
      </c>
      <c r="DR41" s="19" t="n">
        <v>-7.624</v>
      </c>
      <c r="DS41" s="8" t="n">
        <v>17</v>
      </c>
      <c r="DT41" s="8" t="n">
        <v>1</v>
      </c>
      <c r="DU41" s="8" t="n">
        <v>0</v>
      </c>
      <c r="DV41" s="8" t="n">
        <v>1</v>
      </c>
      <c r="DW41" s="8" t="n">
        <v>1</v>
      </c>
      <c r="DX41" s="8" t="n">
        <v>720</v>
      </c>
      <c r="DY41" s="8" t="n">
        <v>770</v>
      </c>
      <c r="DZ41" s="8" t="n">
        <v>535</v>
      </c>
      <c r="EA41" s="8" t="n">
        <v>547</v>
      </c>
      <c r="EB41" s="8" t="n">
        <v>382</v>
      </c>
      <c r="EC41" s="8" t="n">
        <v>394</v>
      </c>
      <c r="ED41" s="8" t="n">
        <v>30.7</v>
      </c>
      <c r="EE41" s="8" t="n">
        <v>32.83</v>
      </c>
      <c r="EF41" s="8" t="n">
        <v>27</v>
      </c>
      <c r="EG41" s="8" t="n">
        <v>36</v>
      </c>
      <c r="EH41" s="12" t="n">
        <f aca="false">EF41/EB41</f>
        <v>0.0706806282722513</v>
      </c>
      <c r="EI41" s="20" t="n">
        <f aca="false">1-EG41/EC41</f>
        <v>0.908629441624365</v>
      </c>
      <c r="EJ41" s="21" t="n">
        <f aca="false">EH41+EI41</f>
        <v>0.979310069896617</v>
      </c>
      <c r="EK41" s="8" t="n">
        <v>719</v>
      </c>
      <c r="EL41" s="8" t="n">
        <v>770</v>
      </c>
      <c r="EM41" s="8" t="n">
        <v>534</v>
      </c>
      <c r="EN41" s="8" t="n">
        <v>546</v>
      </c>
      <c r="EO41" s="8" t="n">
        <v>381</v>
      </c>
      <c r="EP41" s="8" t="n">
        <v>394</v>
      </c>
      <c r="EQ41" s="8" t="n">
        <v>27</v>
      </c>
      <c r="ER41" s="8" t="n">
        <v>36</v>
      </c>
      <c r="ES41" s="8" t="n">
        <v>320</v>
      </c>
      <c r="ET41" s="8" t="n">
        <v>378</v>
      </c>
      <c r="EU41" s="8" t="n">
        <v>120</v>
      </c>
      <c r="EV41" s="8" t="n">
        <v>139</v>
      </c>
      <c r="EW41" s="8" t="n">
        <v>14</v>
      </c>
      <c r="EX41" s="8" t="n">
        <v>22</v>
      </c>
      <c r="EY41" s="8" t="n">
        <v>62</v>
      </c>
      <c r="EZ41" s="8" t="n">
        <v>50</v>
      </c>
      <c r="FA41" s="8" t="n">
        <v>-0.3</v>
      </c>
      <c r="FB41" s="8" t="n">
        <v>0.6</v>
      </c>
      <c r="FC41" s="8" t="n">
        <v>0.4</v>
      </c>
      <c r="FD41" s="19" t="n">
        <v>10.26</v>
      </c>
      <c r="FE41" s="18" t="n">
        <f aca="false">FD41/V41</f>
        <v>0.144507042253521</v>
      </c>
      <c r="FF41" s="8" t="n">
        <v>0.7929</v>
      </c>
      <c r="FG41" s="8" t="n">
        <v>-0.07</v>
      </c>
      <c r="FH41" s="8" t="n">
        <v>0.09</v>
      </c>
      <c r="FI41" s="8" t="n">
        <v>0.02</v>
      </c>
      <c r="FJ41" s="8" t="n">
        <v>1</v>
      </c>
      <c r="FK41" s="8" t="n">
        <v>0</v>
      </c>
      <c r="FL41" s="8" t="n">
        <v>0</v>
      </c>
      <c r="FM41" s="8" t="n">
        <f aca="false">BL41+BS41+AH41+DT41</f>
        <v>157</v>
      </c>
      <c r="FN41" s="19" t="n">
        <f aca="false">IF(DS41&gt;0,(BL41+BR41)/DS41,0)</f>
        <v>4.23529411764706</v>
      </c>
      <c r="FO41" s="12" t="n">
        <v>0.0325332275</v>
      </c>
      <c r="FP41" s="19" t="n">
        <f aca="false">Z41-AH41/10</f>
        <v>8.1</v>
      </c>
      <c r="FQ41" s="19" t="n">
        <f aca="false">Z41+DR41/5</f>
        <v>12.4752</v>
      </c>
      <c r="FR41" s="19" t="n">
        <f aca="false">(DX41+DY41)/AL41*60</f>
        <v>107.769272497137</v>
      </c>
      <c r="FS41" s="22"/>
      <c r="FT41" s="22"/>
      <c r="FU41" s="22"/>
      <c r="FV41" s="17" t="s">
        <v>427</v>
      </c>
      <c r="FW41" s="17" t="s">
        <v>280</v>
      </c>
      <c r="FX41" s="23" t="n">
        <v>2500000</v>
      </c>
      <c r="FY41" s="23" t="n">
        <v>2500000</v>
      </c>
      <c r="FZ41" s="8" t="n">
        <v>913</v>
      </c>
      <c r="GA41" s="8" t="n">
        <v>205</v>
      </c>
      <c r="GB41" s="8" t="n">
        <v>204</v>
      </c>
      <c r="GC41" s="8" t="n">
        <v>409</v>
      </c>
      <c r="GD41" s="8" t="n">
        <v>104</v>
      </c>
      <c r="GE41" s="8" t="n">
        <v>1134</v>
      </c>
      <c r="GF41" s="8" t="n">
        <v>1736</v>
      </c>
      <c r="GG41" s="8" t="n">
        <v>14134</v>
      </c>
      <c r="GH41" s="8" t="n">
        <v>26.8</v>
      </c>
      <c r="GI41" s="8" t="n">
        <v>20.3</v>
      </c>
      <c r="GJ41" s="8" t="n">
        <v>47.1</v>
      </c>
      <c r="GK41" s="8" t="n">
        <f aca="false">Z41-AH41/10</f>
        <v>8.1</v>
      </c>
      <c r="GL41" s="22"/>
      <c r="GM41" s="22"/>
      <c r="GN41" s="22"/>
      <c r="GO41" s="22"/>
      <c r="GP41" s="22"/>
    </row>
    <row r="42" customFormat="false" ht="13.65" hidden="false" customHeight="true" outlineLevel="0" collapsed="false">
      <c r="A42" s="16" t="n">
        <v>31527</v>
      </c>
      <c r="B42" s="17" t="s">
        <v>483</v>
      </c>
      <c r="C42" s="22"/>
      <c r="D42" s="17" t="s">
        <v>423</v>
      </c>
      <c r="E42" s="17" t="s">
        <v>423</v>
      </c>
      <c r="F42" s="8" t="n">
        <v>74</v>
      </c>
      <c r="G42" s="8" t="n">
        <v>218</v>
      </c>
      <c r="H42" s="8" t="n">
        <v>2004</v>
      </c>
      <c r="I42" s="8" t="n">
        <v>3</v>
      </c>
      <c r="J42" s="8" t="n">
        <v>84</v>
      </c>
      <c r="K42" s="17" t="s">
        <v>263</v>
      </c>
      <c r="L42" s="8" t="n">
        <v>2011</v>
      </c>
      <c r="M42" s="8" t="n">
        <v>31</v>
      </c>
      <c r="N42" s="8" t="n">
        <v>7</v>
      </c>
      <c r="O42" s="8" t="n">
        <v>8471296</v>
      </c>
      <c r="P42" s="17" t="s">
        <v>484</v>
      </c>
      <c r="Q42" s="17" t="s">
        <v>485</v>
      </c>
      <c r="R42" s="17" t="s">
        <v>486</v>
      </c>
      <c r="S42" s="17" t="s">
        <v>487</v>
      </c>
      <c r="T42" s="17" t="s">
        <v>278</v>
      </c>
      <c r="U42" s="17" t="s">
        <v>488</v>
      </c>
      <c r="V42" s="8" t="n">
        <v>76</v>
      </c>
      <c r="W42" s="8" t="n">
        <v>1</v>
      </c>
      <c r="X42" s="8" t="n">
        <v>8</v>
      </c>
      <c r="Y42" s="8" t="n">
        <v>5</v>
      </c>
      <c r="Z42" s="8" t="n">
        <v>9</v>
      </c>
      <c r="AA42" s="8" t="n">
        <v>16</v>
      </c>
      <c r="AB42" s="8" t="n">
        <v>55</v>
      </c>
      <c r="AC42" s="18" t="n">
        <f aca="false">Z42/V42</f>
        <v>0.118421052631579</v>
      </c>
      <c r="AD42" s="19" t="n">
        <f aca="false">IF(FZ42&gt;V42,Z42-V42*(GC42-Z42)/(FZ42-V42),0)</f>
        <v>-5.4</v>
      </c>
      <c r="AE42" s="19" t="n">
        <v>2.951</v>
      </c>
      <c r="AF42" s="8" t="n">
        <v>9</v>
      </c>
      <c r="AG42" s="8" t="n">
        <v>-5.1</v>
      </c>
      <c r="AH42" s="8" t="n">
        <v>40</v>
      </c>
      <c r="AI42" s="8" t="n">
        <v>1726</v>
      </c>
      <c r="AJ42" s="8" t="n">
        <v>76979</v>
      </c>
      <c r="AK42" s="19" t="n">
        <v>1282.9833333333</v>
      </c>
      <c r="AL42" s="8" t="n">
        <v>1282.98</v>
      </c>
      <c r="AM42" s="8" t="n">
        <v>1283</v>
      </c>
      <c r="AN42" s="18" t="n">
        <f aca="false">AJ42/60/V42</f>
        <v>16.8813596491228</v>
      </c>
      <c r="AO42" s="8" t="n">
        <v>28.43</v>
      </c>
      <c r="AP42" s="12" t="n">
        <f aca="false">IF(EF42&gt;0,Z42/EF42,0)</f>
        <v>0.214285714285714</v>
      </c>
      <c r="AQ42" s="8" t="n">
        <v>135</v>
      </c>
      <c r="AR42" s="8" t="n">
        <v>135</v>
      </c>
      <c r="AS42" s="8" t="n">
        <v>135</v>
      </c>
      <c r="AT42" s="8" t="n">
        <v>94</v>
      </c>
      <c r="AU42" s="8" t="n">
        <v>94</v>
      </c>
      <c r="AV42" s="8" t="n">
        <v>59</v>
      </c>
      <c r="AW42" s="8" t="n">
        <v>31</v>
      </c>
      <c r="AX42" s="8" t="n">
        <v>3</v>
      </c>
      <c r="AY42" s="8" t="n">
        <v>1</v>
      </c>
      <c r="AZ42" s="8" t="n">
        <v>7</v>
      </c>
      <c r="BA42" s="8" t="n">
        <f aca="false">AY42+AZ42</f>
        <v>8</v>
      </c>
      <c r="BB42" s="8" t="n">
        <v>2.61</v>
      </c>
      <c r="BC42" s="8" t="n">
        <v>53.1864</v>
      </c>
      <c r="BD42" s="19" t="n">
        <v>124.9</v>
      </c>
      <c r="BE42" s="19" t="n">
        <v>5.84107353953691</v>
      </c>
      <c r="BF42" s="19" t="n">
        <f aca="false">AQ42+BD42</f>
        <v>259.9</v>
      </c>
      <c r="BG42" s="19" t="n">
        <f aca="false">IF(AL42&gt;0,BF42/AL42*60,0)</f>
        <v>12.154515269139</v>
      </c>
      <c r="BH42" s="8" t="n">
        <v>351</v>
      </c>
      <c r="BI42" s="8" t="n">
        <v>428</v>
      </c>
      <c r="BJ42" s="8" t="n">
        <v>509</v>
      </c>
      <c r="BK42" s="12" t="n">
        <f aca="false">BH42/(BH42+BJ42)</f>
        <v>0.408139534883721</v>
      </c>
      <c r="BL42" s="8" t="n">
        <v>181</v>
      </c>
      <c r="BM42" s="8" t="n">
        <v>181</v>
      </c>
      <c r="BN42" s="8" t="n">
        <v>148</v>
      </c>
      <c r="BO42" s="8" t="n">
        <f aca="false">BM42-BN42</f>
        <v>33</v>
      </c>
      <c r="BP42" s="8" t="n">
        <v>35</v>
      </c>
      <c r="BQ42" s="8" t="n">
        <v>39</v>
      </c>
      <c r="BR42" s="8" t="n">
        <v>20</v>
      </c>
      <c r="BS42" s="8" t="n">
        <v>109</v>
      </c>
      <c r="BT42" s="12" t="n">
        <f aca="false">BS42/(EA42+BS42)</f>
        <v>0.100091827364555</v>
      </c>
      <c r="BU42" s="8" t="n">
        <v>1</v>
      </c>
      <c r="BV42" s="8" t="n">
        <v>0</v>
      </c>
      <c r="BW42" s="12" t="n">
        <f aca="false">IF(BU42+BV42&gt;0,BU42/(BU42+BV42),0)</f>
        <v>1</v>
      </c>
      <c r="BX42" s="8" t="n">
        <v>1</v>
      </c>
      <c r="BY42" s="8" t="n">
        <v>0</v>
      </c>
      <c r="BZ42" s="8" t="n">
        <v>0</v>
      </c>
      <c r="CA42" s="8" t="n">
        <v>0</v>
      </c>
      <c r="CB42" s="8" t="n">
        <v>0</v>
      </c>
      <c r="CC42" s="8" t="n">
        <v>0</v>
      </c>
      <c r="CD42" s="8" t="n">
        <v>0</v>
      </c>
      <c r="CE42" s="8" t="n">
        <v>0</v>
      </c>
      <c r="CF42" s="8" t="n">
        <v>0</v>
      </c>
      <c r="CG42" s="8" t="n">
        <v>0</v>
      </c>
      <c r="CH42" s="8" t="n">
        <v>1</v>
      </c>
      <c r="CI42" s="8" t="n">
        <v>0</v>
      </c>
      <c r="CJ42" s="8" t="n">
        <v>0</v>
      </c>
      <c r="CK42" s="8" t="n">
        <v>0</v>
      </c>
      <c r="CL42" s="8" t="n">
        <v>1</v>
      </c>
      <c r="CM42" s="8" t="n">
        <v>0</v>
      </c>
      <c r="CN42" s="8" t="n">
        <v>0</v>
      </c>
      <c r="CO42" s="8" t="n">
        <v>0</v>
      </c>
      <c r="CP42" s="8" t="n">
        <v>0</v>
      </c>
      <c r="CQ42" s="8" t="n">
        <v>0</v>
      </c>
      <c r="CR42" s="8" t="n">
        <v>0</v>
      </c>
      <c r="CS42" s="8" t="n">
        <v>0</v>
      </c>
      <c r="CT42" s="8" t="n">
        <v>0</v>
      </c>
      <c r="CU42" s="8" t="n">
        <v>0</v>
      </c>
      <c r="CV42" s="8" t="n">
        <v>0</v>
      </c>
      <c r="CW42" s="8" t="n">
        <v>1</v>
      </c>
      <c r="CX42" s="8" t="n">
        <v>1</v>
      </c>
      <c r="CY42" s="8" t="n">
        <v>2</v>
      </c>
      <c r="CZ42" s="8" t="n">
        <v>2</v>
      </c>
      <c r="DA42" s="8" t="n">
        <v>30</v>
      </c>
      <c r="DB42" s="8" t="n">
        <v>4</v>
      </c>
      <c r="DC42" s="8" t="n">
        <v>0</v>
      </c>
      <c r="DD42" s="8" t="n">
        <v>21</v>
      </c>
      <c r="DE42" s="8" t="n">
        <v>9</v>
      </c>
      <c r="DF42" s="8" t="n">
        <v>0</v>
      </c>
      <c r="DG42" s="8" t="n">
        <v>0</v>
      </c>
      <c r="DH42" s="8" t="n">
        <v>25</v>
      </c>
      <c r="DI42" s="8" t="n">
        <v>20</v>
      </c>
      <c r="DJ42" s="8" t="n">
        <v>8</v>
      </c>
      <c r="DK42" s="8" t="n">
        <v>20</v>
      </c>
      <c r="DL42" s="8" t="n">
        <v>20</v>
      </c>
      <c r="DM42" s="8" t="n">
        <v>0</v>
      </c>
      <c r="DN42" s="8" t="n">
        <v>8</v>
      </c>
      <c r="DO42" s="8" t="n">
        <v>8</v>
      </c>
      <c r="DP42" s="8" t="n">
        <v>0</v>
      </c>
      <c r="DQ42" s="8" t="n">
        <f aca="false">DJ42-DI42</f>
        <v>-12</v>
      </c>
      <c r="DR42" s="19" t="n">
        <v>-3.749</v>
      </c>
      <c r="DS42" s="8" t="n">
        <v>20</v>
      </c>
      <c r="DT42" s="8" t="n">
        <v>0</v>
      </c>
      <c r="DU42" s="8" t="n">
        <v>0</v>
      </c>
      <c r="DV42" s="8" t="n">
        <v>0</v>
      </c>
      <c r="DW42" s="8" t="n">
        <v>0</v>
      </c>
      <c r="DX42" s="8" t="n">
        <v>1018</v>
      </c>
      <c r="DY42" s="8" t="n">
        <v>1336</v>
      </c>
      <c r="DZ42" s="8" t="n">
        <v>785</v>
      </c>
      <c r="EA42" s="8" t="n">
        <v>980</v>
      </c>
      <c r="EB42" s="8" t="n">
        <v>546</v>
      </c>
      <c r="EC42" s="8" t="n">
        <v>710</v>
      </c>
      <c r="ED42" s="8" t="n">
        <v>45.66</v>
      </c>
      <c r="EE42" s="8" t="n">
        <v>59.2</v>
      </c>
      <c r="EF42" s="8" t="n">
        <v>42</v>
      </c>
      <c r="EG42" s="8" t="n">
        <v>50</v>
      </c>
      <c r="EH42" s="12" t="n">
        <f aca="false">EF42/EB42</f>
        <v>0.0769230769230769</v>
      </c>
      <c r="EI42" s="20" t="n">
        <f aca="false">1-EG42/EC42</f>
        <v>0.929577464788732</v>
      </c>
      <c r="EJ42" s="21" t="n">
        <f aca="false">EH42+EI42</f>
        <v>1.00650054171181</v>
      </c>
      <c r="EK42" s="8" t="n">
        <v>1016</v>
      </c>
      <c r="EL42" s="8" t="n">
        <v>1333</v>
      </c>
      <c r="EM42" s="8" t="n">
        <v>784</v>
      </c>
      <c r="EN42" s="8" t="n">
        <v>977</v>
      </c>
      <c r="EO42" s="8" t="n">
        <v>542</v>
      </c>
      <c r="EP42" s="8" t="n">
        <v>707</v>
      </c>
      <c r="EQ42" s="8" t="n">
        <v>41</v>
      </c>
      <c r="ER42" s="8" t="n">
        <v>50</v>
      </c>
      <c r="ES42" s="8" t="n">
        <v>444</v>
      </c>
      <c r="ET42" s="8" t="n">
        <v>637</v>
      </c>
      <c r="EU42" s="8" t="n">
        <v>176</v>
      </c>
      <c r="EV42" s="8" t="n">
        <v>263</v>
      </c>
      <c r="EW42" s="8" t="n">
        <v>22</v>
      </c>
      <c r="EX42" s="8" t="n">
        <v>28</v>
      </c>
      <c r="EY42" s="8" t="n">
        <v>107</v>
      </c>
      <c r="EZ42" s="8" t="n">
        <v>85</v>
      </c>
      <c r="FA42" s="8" t="n">
        <v>-0.6</v>
      </c>
      <c r="FB42" s="8" t="n">
        <v>3.1</v>
      </c>
      <c r="FC42" s="8" t="n">
        <v>2.6</v>
      </c>
      <c r="FD42" s="19" t="n">
        <v>8.13</v>
      </c>
      <c r="FE42" s="18" t="n">
        <f aca="false">FD42/V42</f>
        <v>0.106973684210526</v>
      </c>
      <c r="FF42" s="8" t="n">
        <v>0.4142</v>
      </c>
      <c r="FG42" s="8" t="n">
        <v>-0.68</v>
      </c>
      <c r="FH42" s="8" t="n">
        <v>-0.28</v>
      </c>
      <c r="FI42" s="8" t="n">
        <v>-0.96</v>
      </c>
      <c r="FJ42" s="22"/>
      <c r="FK42" s="22"/>
      <c r="FL42" s="22"/>
      <c r="FM42" s="8" t="n">
        <f aca="false">BL42+BS42+AH42+DT42</f>
        <v>330</v>
      </c>
      <c r="FN42" s="19" t="n">
        <f aca="false">IF(DS42&gt;0,(BL42+BR42)/DS42,0)</f>
        <v>10.05</v>
      </c>
      <c r="FO42" s="12" t="n">
        <v>0.0041497976</v>
      </c>
      <c r="FP42" s="19" t="n">
        <f aca="false">Z42-AH42/10</f>
        <v>5</v>
      </c>
      <c r="FQ42" s="19" t="n">
        <f aca="false">Z42+DR42/5</f>
        <v>8.2502</v>
      </c>
      <c r="FR42" s="19" t="n">
        <f aca="false">(DX42+DY42)/AL42*60</f>
        <v>110.087452649301</v>
      </c>
      <c r="FS42" s="8" t="n">
        <v>2</v>
      </c>
      <c r="FT42" s="17" t="s">
        <v>326</v>
      </c>
      <c r="FU42" s="8" t="n">
        <v>73</v>
      </c>
      <c r="FV42" s="22"/>
      <c r="FW42" s="17" t="s">
        <v>280</v>
      </c>
      <c r="FX42" s="23" t="n">
        <v>4400000</v>
      </c>
      <c r="FY42" s="23" t="n">
        <v>4100000</v>
      </c>
      <c r="FZ42" s="8" t="n">
        <v>456</v>
      </c>
      <c r="GA42" s="8" t="n">
        <v>15</v>
      </c>
      <c r="GB42" s="8" t="n">
        <v>66</v>
      </c>
      <c r="GC42" s="8" t="n">
        <v>81</v>
      </c>
      <c r="GD42" s="8" t="n">
        <v>-9</v>
      </c>
      <c r="GE42" s="8" t="n">
        <v>363</v>
      </c>
      <c r="GF42" s="8" t="n">
        <v>408</v>
      </c>
      <c r="GG42" s="8" t="n">
        <v>8769</v>
      </c>
      <c r="GH42" s="8" t="n">
        <v>-0.1</v>
      </c>
      <c r="GI42" s="8" t="n">
        <v>18.3</v>
      </c>
      <c r="GJ42" s="8" t="n">
        <v>18.2</v>
      </c>
      <c r="GK42" s="8" t="n">
        <f aca="false">Z42-AH42/10</f>
        <v>5</v>
      </c>
      <c r="GL42" s="22"/>
      <c r="GM42" s="22"/>
      <c r="GN42" s="22"/>
      <c r="GO42" s="22"/>
      <c r="GP42" s="22"/>
    </row>
    <row r="43" customFormat="false" ht="13.65" hidden="false" customHeight="true" outlineLevel="0" collapsed="false">
      <c r="A43" s="16" t="n">
        <v>35282</v>
      </c>
      <c r="B43" s="17" t="s">
        <v>489</v>
      </c>
      <c r="C43" s="17" t="s">
        <v>404</v>
      </c>
      <c r="D43" s="17" t="s">
        <v>283</v>
      </c>
      <c r="E43" s="17" t="s">
        <v>283</v>
      </c>
      <c r="F43" s="8" t="n">
        <v>72</v>
      </c>
      <c r="G43" s="8" t="n">
        <v>186</v>
      </c>
      <c r="H43" s="8" t="n">
        <v>2014</v>
      </c>
      <c r="I43" s="8" t="n">
        <v>5</v>
      </c>
      <c r="J43" s="8" t="n">
        <v>146</v>
      </c>
      <c r="K43" s="17" t="s">
        <v>263</v>
      </c>
      <c r="L43" s="8" t="n">
        <v>2017</v>
      </c>
      <c r="M43" s="8" t="n">
        <v>21</v>
      </c>
      <c r="N43" s="8" t="n">
        <v>1</v>
      </c>
      <c r="O43" s="8" t="n">
        <v>8478075</v>
      </c>
      <c r="P43" s="17" t="s">
        <v>490</v>
      </c>
      <c r="Q43" s="17" t="s">
        <v>491</v>
      </c>
      <c r="R43" s="17" t="s">
        <v>492</v>
      </c>
      <c r="S43" s="17" t="s">
        <v>493</v>
      </c>
      <c r="T43" s="17" t="s">
        <v>268</v>
      </c>
      <c r="U43" s="17" t="s">
        <v>338</v>
      </c>
      <c r="V43" s="8" t="n">
        <v>30</v>
      </c>
      <c r="W43" s="8" t="n">
        <v>4</v>
      </c>
      <c r="X43" s="8" t="n">
        <v>8</v>
      </c>
      <c r="Y43" s="8" t="n">
        <v>4</v>
      </c>
      <c r="Z43" s="8" t="n">
        <v>12</v>
      </c>
      <c r="AA43" s="8" t="n">
        <v>17</v>
      </c>
      <c r="AB43" s="8" t="n">
        <v>73</v>
      </c>
      <c r="AC43" s="18" t="n">
        <f aca="false">Z43/V43</f>
        <v>0.4</v>
      </c>
      <c r="AD43" s="19" t="n">
        <f aca="false">IF(FZ43&gt;V43,Z43-V43*(GC43-Z43)/(FZ43-V43),0)</f>
        <v>0</v>
      </c>
      <c r="AE43" s="19" t="n">
        <v>4.352</v>
      </c>
      <c r="AF43" s="8" t="n">
        <v>2</v>
      </c>
      <c r="AG43" s="8" t="n">
        <v>2.5</v>
      </c>
      <c r="AH43" s="8" t="n">
        <v>6</v>
      </c>
      <c r="AI43" s="8" t="n">
        <v>490</v>
      </c>
      <c r="AJ43" s="8" t="n">
        <v>22225</v>
      </c>
      <c r="AK43" s="19" t="n">
        <v>370.41666666667</v>
      </c>
      <c r="AL43" s="8" t="n">
        <v>370.42</v>
      </c>
      <c r="AM43" s="8" t="n">
        <v>370</v>
      </c>
      <c r="AN43" s="18" t="n">
        <f aca="false">AJ43/60/V43</f>
        <v>12.3472222222222</v>
      </c>
      <c r="AO43" s="8" t="n">
        <v>20.78</v>
      </c>
      <c r="AP43" s="12" t="n">
        <f aca="false">IF(EF43&gt;0,Z43/EF43,0)</f>
        <v>0.571428571428571</v>
      </c>
      <c r="AQ43" s="8" t="n">
        <v>74</v>
      </c>
      <c r="AR43" s="8" t="n">
        <v>74</v>
      </c>
      <c r="AS43" s="8" t="n">
        <v>74</v>
      </c>
      <c r="AT43" s="8" t="n">
        <v>47</v>
      </c>
      <c r="AU43" s="8" t="n">
        <v>47</v>
      </c>
      <c r="AV43" s="8" t="n">
        <v>30</v>
      </c>
      <c r="AW43" s="8" t="n">
        <v>44</v>
      </c>
      <c r="AX43" s="8" t="n">
        <v>13</v>
      </c>
      <c r="AY43" s="8" t="n">
        <v>4</v>
      </c>
      <c r="AZ43" s="8" t="n">
        <v>5</v>
      </c>
      <c r="BA43" s="8" t="n">
        <f aca="false">AY43+AZ43</f>
        <v>9</v>
      </c>
      <c r="BB43" s="8" t="n">
        <v>3.25</v>
      </c>
      <c r="BC43" s="8" t="n">
        <v>29.5333</v>
      </c>
      <c r="BD43" s="19" t="n">
        <v>69.6</v>
      </c>
      <c r="BE43" s="19" t="n">
        <v>11.2737907761529</v>
      </c>
      <c r="BF43" s="19" t="n">
        <f aca="false">AQ43+BD43</f>
        <v>143.6</v>
      </c>
      <c r="BG43" s="19" t="n">
        <f aca="false">IF(AL43&gt;0,BF43/AL43*60,0)</f>
        <v>23.2600831488581</v>
      </c>
      <c r="BH43" s="8" t="n">
        <v>178</v>
      </c>
      <c r="BI43" s="8" t="n">
        <v>119</v>
      </c>
      <c r="BJ43" s="8" t="n">
        <v>77</v>
      </c>
      <c r="BK43" s="12" t="n">
        <f aca="false">BH43/(BH43+BJ43)</f>
        <v>0.698039215686274</v>
      </c>
      <c r="BL43" s="8" t="n">
        <v>19</v>
      </c>
      <c r="BM43" s="8" t="n">
        <v>19</v>
      </c>
      <c r="BN43" s="8" t="n">
        <v>35</v>
      </c>
      <c r="BO43" s="8" t="n">
        <f aca="false">BM43-BN43</f>
        <v>-16</v>
      </c>
      <c r="BP43" s="8" t="n">
        <v>17</v>
      </c>
      <c r="BQ43" s="8" t="n">
        <v>11</v>
      </c>
      <c r="BR43" s="8" t="n">
        <v>16</v>
      </c>
      <c r="BS43" s="8" t="n">
        <v>11</v>
      </c>
      <c r="BT43" s="12" t="n">
        <f aca="false">BS43/(EA43+BS43)</f>
        <v>0.0452674897119342</v>
      </c>
      <c r="BU43" s="8" t="n">
        <v>1</v>
      </c>
      <c r="BV43" s="8" t="n">
        <v>1</v>
      </c>
      <c r="BW43" s="12" t="n">
        <f aca="false">IF(BU43+BV43&gt;0,BU43/(BU43+BV43),0)</f>
        <v>0.5</v>
      </c>
      <c r="BX43" s="8" t="n">
        <v>0</v>
      </c>
      <c r="BY43" s="8" t="n">
        <v>0</v>
      </c>
      <c r="BZ43" s="8" t="n">
        <v>0</v>
      </c>
      <c r="CA43" s="8" t="n">
        <v>0</v>
      </c>
      <c r="CB43" s="8" t="n">
        <v>1</v>
      </c>
      <c r="CC43" s="8" t="n">
        <v>1</v>
      </c>
      <c r="CD43" s="8" t="n">
        <v>0</v>
      </c>
      <c r="CE43" s="8" t="n">
        <v>0</v>
      </c>
      <c r="CF43" s="8" t="n">
        <v>1</v>
      </c>
      <c r="CG43" s="8" t="n">
        <v>0</v>
      </c>
      <c r="CH43" s="8" t="n">
        <v>1</v>
      </c>
      <c r="CI43" s="8" t="n">
        <v>1</v>
      </c>
      <c r="CJ43" s="8" t="n">
        <v>0</v>
      </c>
      <c r="CK43" s="8" t="n">
        <v>0</v>
      </c>
      <c r="CL43" s="8" t="n">
        <v>0</v>
      </c>
      <c r="CM43" s="8" t="n">
        <v>0</v>
      </c>
      <c r="CN43" s="8" t="n">
        <v>0</v>
      </c>
      <c r="CO43" s="8" t="n">
        <v>0</v>
      </c>
      <c r="CP43" s="8" t="n">
        <v>0</v>
      </c>
      <c r="CQ43" s="8" t="n">
        <v>0</v>
      </c>
      <c r="CR43" s="8" t="n">
        <v>0</v>
      </c>
      <c r="CS43" s="8" t="n">
        <v>1</v>
      </c>
      <c r="CT43" s="8" t="n">
        <v>0</v>
      </c>
      <c r="CU43" s="8" t="n">
        <v>0</v>
      </c>
      <c r="CV43" s="8" t="n">
        <v>0</v>
      </c>
      <c r="CW43" s="8" t="n">
        <v>3</v>
      </c>
      <c r="CX43" s="8" t="n">
        <v>0</v>
      </c>
      <c r="CY43" s="8" t="n">
        <v>0</v>
      </c>
      <c r="CZ43" s="8" t="n">
        <v>4</v>
      </c>
      <c r="DA43" s="8" t="n">
        <v>13</v>
      </c>
      <c r="DB43" s="8" t="n">
        <v>1</v>
      </c>
      <c r="DC43" s="8" t="n">
        <v>0</v>
      </c>
      <c r="DD43" s="8" t="n">
        <v>4</v>
      </c>
      <c r="DE43" s="8" t="n">
        <v>5</v>
      </c>
      <c r="DF43" s="8" t="n">
        <v>2</v>
      </c>
      <c r="DG43" s="8" t="n">
        <v>0</v>
      </c>
      <c r="DH43" s="8" t="n">
        <v>18</v>
      </c>
      <c r="DI43" s="8" t="n">
        <v>3</v>
      </c>
      <c r="DJ43" s="8" t="n">
        <v>4</v>
      </c>
      <c r="DK43" s="8" t="n">
        <v>2</v>
      </c>
      <c r="DL43" s="8" t="n">
        <v>2</v>
      </c>
      <c r="DM43" s="8" t="n">
        <v>0</v>
      </c>
      <c r="DN43" s="8" t="n">
        <v>4</v>
      </c>
      <c r="DO43" s="8" t="n">
        <v>4</v>
      </c>
      <c r="DP43" s="8" t="n">
        <v>0</v>
      </c>
      <c r="DQ43" s="8" t="n">
        <f aca="false">DJ43-DI43</f>
        <v>1</v>
      </c>
      <c r="DR43" s="19" t="n">
        <v>0.755</v>
      </c>
      <c r="DS43" s="8" t="n">
        <v>3</v>
      </c>
      <c r="DT43" s="8" t="n">
        <v>0</v>
      </c>
      <c r="DU43" s="8" t="n">
        <v>0</v>
      </c>
      <c r="DV43" s="8" t="n">
        <v>0</v>
      </c>
      <c r="DW43" s="8" t="n">
        <v>0</v>
      </c>
      <c r="DX43" s="8" t="n">
        <v>383</v>
      </c>
      <c r="DY43" s="8" t="n">
        <v>303</v>
      </c>
      <c r="DZ43" s="8" t="n">
        <v>276</v>
      </c>
      <c r="EA43" s="8" t="n">
        <v>232</v>
      </c>
      <c r="EB43" s="8" t="n">
        <v>202</v>
      </c>
      <c r="EC43" s="8" t="n">
        <v>168</v>
      </c>
      <c r="ED43" s="8" t="n">
        <v>15.45</v>
      </c>
      <c r="EE43" s="8" t="n">
        <v>13.82</v>
      </c>
      <c r="EF43" s="8" t="n">
        <v>21</v>
      </c>
      <c r="EG43" s="8" t="n">
        <v>14</v>
      </c>
      <c r="EH43" s="12" t="n">
        <f aca="false">EF43/EB43</f>
        <v>0.103960396039604</v>
      </c>
      <c r="EI43" s="20" t="n">
        <f aca="false">1-EG43/EC43</f>
        <v>0.916666666666667</v>
      </c>
      <c r="EJ43" s="21" t="n">
        <f aca="false">EH43+EI43</f>
        <v>1.02062706270627</v>
      </c>
      <c r="EK43" s="8" t="n">
        <v>381</v>
      </c>
      <c r="EL43" s="8" t="n">
        <v>304</v>
      </c>
      <c r="EM43" s="8" t="n">
        <v>274</v>
      </c>
      <c r="EN43" s="8" t="n">
        <v>232</v>
      </c>
      <c r="EO43" s="8" t="n">
        <v>200</v>
      </c>
      <c r="EP43" s="8" t="n">
        <v>168</v>
      </c>
      <c r="EQ43" s="8" t="n">
        <v>21</v>
      </c>
      <c r="ER43" s="8" t="n">
        <v>14</v>
      </c>
      <c r="ES43" s="8" t="n">
        <v>190</v>
      </c>
      <c r="ET43" s="8" t="n">
        <v>146</v>
      </c>
      <c r="EU43" s="8" t="n">
        <v>57</v>
      </c>
      <c r="EV43" s="8" t="n">
        <v>54</v>
      </c>
      <c r="EW43" s="8" t="n">
        <v>11</v>
      </c>
      <c r="EX43" s="8" t="n">
        <v>6</v>
      </c>
      <c r="EY43" s="8" t="n">
        <v>32</v>
      </c>
      <c r="EZ43" s="8" t="n">
        <v>21</v>
      </c>
      <c r="FA43" s="8" t="n">
        <v>0.6</v>
      </c>
      <c r="FB43" s="8" t="n">
        <v>0.5</v>
      </c>
      <c r="FC43" s="8" t="n">
        <v>1.1</v>
      </c>
      <c r="FD43" s="19" t="n">
        <v>14.55</v>
      </c>
      <c r="FE43" s="18" t="n">
        <f aca="false">FD43/V43</f>
        <v>0.485</v>
      </c>
      <c r="FF43" s="8" t="n">
        <v>0.9743</v>
      </c>
      <c r="FG43" s="8" t="n">
        <v>-0.15</v>
      </c>
      <c r="FH43" s="8" t="n">
        <v>-0.02</v>
      </c>
      <c r="FI43" s="8" t="n">
        <v>-0.17</v>
      </c>
      <c r="FJ43" s="22"/>
      <c r="FK43" s="22"/>
      <c r="FL43" s="22"/>
      <c r="FM43" s="8" t="n">
        <f aca="false">BL43+BS43+AH43+DT43</f>
        <v>36</v>
      </c>
      <c r="FN43" s="19" t="n">
        <f aca="false">IF(DS43&gt;0,(BL43+BR43)/DS43,0)</f>
        <v>11.6666666666667</v>
      </c>
      <c r="FO43" s="12" t="n">
        <v>0.0415716096</v>
      </c>
      <c r="FP43" s="19" t="n">
        <f aca="false">Z43-AH43/10</f>
        <v>11.4</v>
      </c>
      <c r="FQ43" s="19" t="n">
        <f aca="false">Z43+DR43/5</f>
        <v>12.151</v>
      </c>
      <c r="FR43" s="19" t="n">
        <f aca="false">(DX43+DY43)/AL43*60</f>
        <v>111.117110307219</v>
      </c>
      <c r="FS43" s="8" t="n">
        <v>4</v>
      </c>
      <c r="FT43" s="17" t="s">
        <v>345</v>
      </c>
      <c r="FU43" s="8" t="n">
        <v>195</v>
      </c>
      <c r="FV43" s="22"/>
      <c r="FW43" s="17" t="s">
        <v>270</v>
      </c>
      <c r="FX43" s="23" t="n">
        <v>925000</v>
      </c>
      <c r="FY43" s="23" t="n">
        <v>925000</v>
      </c>
      <c r="FZ43" s="8" t="n">
        <v>30</v>
      </c>
      <c r="GA43" s="8" t="n">
        <v>4</v>
      </c>
      <c r="GB43" s="8" t="n">
        <v>8</v>
      </c>
      <c r="GC43" s="8" t="n">
        <v>12</v>
      </c>
      <c r="GD43" s="8" t="n">
        <v>2</v>
      </c>
      <c r="GE43" s="8" t="n">
        <v>6</v>
      </c>
      <c r="GF43" s="8" t="n">
        <v>30</v>
      </c>
      <c r="GG43" s="8" t="n">
        <v>370</v>
      </c>
      <c r="GH43" s="8" t="n">
        <v>0.6</v>
      </c>
      <c r="GI43" s="8" t="n">
        <v>0.5</v>
      </c>
      <c r="GJ43" s="8" t="n">
        <v>1.1</v>
      </c>
      <c r="GK43" s="8" t="n">
        <f aca="false">Z43-AH43/10</f>
        <v>11.4</v>
      </c>
      <c r="GL43" s="22"/>
      <c r="GM43" s="22"/>
      <c r="GN43" s="22"/>
      <c r="GO43" s="22"/>
      <c r="GP43" s="22"/>
    </row>
    <row r="44" customFormat="false" ht="13.65" hidden="false" customHeight="true" outlineLevel="0" collapsed="false">
      <c r="A44" s="16" t="n">
        <v>33057</v>
      </c>
      <c r="B44" s="17" t="s">
        <v>494</v>
      </c>
      <c r="C44" s="17" t="s">
        <v>282</v>
      </c>
      <c r="D44" s="17" t="s">
        <v>283</v>
      </c>
      <c r="E44" s="17" t="s">
        <v>283</v>
      </c>
      <c r="F44" s="8" t="n">
        <v>75</v>
      </c>
      <c r="G44" s="8" t="n">
        <v>231</v>
      </c>
      <c r="H44" s="8" t="n">
        <v>2009</v>
      </c>
      <c r="I44" s="8" t="n">
        <v>6</v>
      </c>
      <c r="J44" s="8" t="n">
        <v>152</v>
      </c>
      <c r="K44" s="17" t="s">
        <v>263</v>
      </c>
      <c r="L44" s="8" t="n">
        <v>2012</v>
      </c>
      <c r="M44" s="8" t="n">
        <v>27</v>
      </c>
      <c r="N44" s="8" t="n">
        <v>6</v>
      </c>
      <c r="O44" s="8" t="n">
        <v>8475314</v>
      </c>
      <c r="P44" s="17" t="s">
        <v>495</v>
      </c>
      <c r="Q44" s="17" t="s">
        <v>496</v>
      </c>
      <c r="R44" s="17" t="s">
        <v>497</v>
      </c>
      <c r="S44" s="17" t="s">
        <v>493</v>
      </c>
      <c r="T44" s="17" t="s">
        <v>268</v>
      </c>
      <c r="U44" s="17" t="s">
        <v>344</v>
      </c>
      <c r="V44" s="8" t="n">
        <v>82</v>
      </c>
      <c r="W44" s="8" t="n">
        <v>40</v>
      </c>
      <c r="X44" s="8" t="n">
        <v>22</v>
      </c>
      <c r="Y44" s="8" t="n">
        <v>15</v>
      </c>
      <c r="Z44" s="8" t="n">
        <v>62</v>
      </c>
      <c r="AA44" s="8" t="n">
        <v>4</v>
      </c>
      <c r="AB44" s="8" t="n">
        <v>23</v>
      </c>
      <c r="AC44" s="18" t="n">
        <f aca="false">Z44/V44</f>
        <v>0.75609756097561</v>
      </c>
      <c r="AD44" s="19" t="n">
        <f aca="false">IF(FZ44&gt;V44,Z44-V44*(GC44-Z44)/(FZ44-V44),0)</f>
        <v>16.4444444444444</v>
      </c>
      <c r="AE44" s="19" t="n">
        <v>26.366</v>
      </c>
      <c r="AF44" s="8" t="n">
        <v>-25</v>
      </c>
      <c r="AG44" s="8" t="n">
        <v>-7.4</v>
      </c>
      <c r="AH44" s="8" t="n">
        <v>44</v>
      </c>
      <c r="AI44" s="8" t="n">
        <v>1636</v>
      </c>
      <c r="AJ44" s="8" t="n">
        <v>84953</v>
      </c>
      <c r="AK44" s="19" t="n">
        <v>1415.8833333333</v>
      </c>
      <c r="AL44" s="8" t="n">
        <v>1415.88</v>
      </c>
      <c r="AM44" s="8" t="n">
        <v>1416</v>
      </c>
      <c r="AN44" s="18" t="n">
        <f aca="false">AJ44/60/V44</f>
        <v>17.2668699186992</v>
      </c>
      <c r="AO44" s="8" t="n">
        <v>28.79</v>
      </c>
      <c r="AP44" s="12" t="n">
        <f aca="false">IF(EF44&gt;0,Z44/EF44,0)</f>
        <v>0.596153846153846</v>
      </c>
      <c r="AQ44" s="8" t="n">
        <v>316</v>
      </c>
      <c r="AR44" s="8" t="n">
        <v>317</v>
      </c>
      <c r="AS44" s="8" t="n">
        <v>317</v>
      </c>
      <c r="AT44" s="8" t="n">
        <v>272</v>
      </c>
      <c r="AU44" s="8" t="n">
        <v>273</v>
      </c>
      <c r="AV44" s="8" t="n">
        <v>208</v>
      </c>
      <c r="AW44" s="8" t="n">
        <v>253</v>
      </c>
      <c r="AX44" s="8" t="n">
        <v>163</v>
      </c>
      <c r="AY44" s="8" t="n">
        <v>7</v>
      </c>
      <c r="AZ44" s="8" t="n">
        <v>22</v>
      </c>
      <c r="BA44" s="8" t="n">
        <f aca="false">AY44+AZ44</f>
        <v>29</v>
      </c>
      <c r="BB44" s="8" t="n">
        <v>32.75</v>
      </c>
      <c r="BC44" s="8" t="n">
        <v>21.7308</v>
      </c>
      <c r="BD44" s="19" t="n">
        <v>221</v>
      </c>
      <c r="BE44" s="19" t="n">
        <v>9.36517839275857</v>
      </c>
      <c r="BF44" s="19" t="n">
        <f aca="false">AQ44+BD44</f>
        <v>537</v>
      </c>
      <c r="BG44" s="19" t="n">
        <f aca="false">IF(AL44&gt;0,BF44/AL44*60,0)</f>
        <v>22.7561657767607</v>
      </c>
      <c r="BH44" s="8" t="n">
        <v>706</v>
      </c>
      <c r="BI44" s="8" t="n">
        <v>434</v>
      </c>
      <c r="BJ44" s="8" t="n">
        <v>395</v>
      </c>
      <c r="BK44" s="12" t="n">
        <f aca="false">BH44/(BH44+BJ44)</f>
        <v>0.641235240690282</v>
      </c>
      <c r="BL44" s="8" t="n">
        <v>102</v>
      </c>
      <c r="BM44" s="8" t="n">
        <v>102</v>
      </c>
      <c r="BN44" s="8" t="n">
        <v>78</v>
      </c>
      <c r="BO44" s="8" t="n">
        <f aca="false">BM44-BN44</f>
        <v>24</v>
      </c>
      <c r="BP44" s="8" t="n">
        <v>65</v>
      </c>
      <c r="BQ44" s="8" t="n">
        <v>35</v>
      </c>
      <c r="BR44" s="8" t="n">
        <v>26</v>
      </c>
      <c r="BS44" s="8" t="n">
        <v>38</v>
      </c>
      <c r="BT44" s="12" t="n">
        <f aca="false">BS44/(EA44+BS44)</f>
        <v>0.0359848484848485</v>
      </c>
      <c r="BU44" s="8" t="n">
        <v>11</v>
      </c>
      <c r="BV44" s="8" t="n">
        <v>5</v>
      </c>
      <c r="BW44" s="12" t="n">
        <f aca="false">IF(BU44+BV44&gt;0,BU44/(BU44+BV44),0)</f>
        <v>0.6875</v>
      </c>
      <c r="BX44" s="8" t="n">
        <v>1</v>
      </c>
      <c r="BY44" s="8" t="n">
        <v>0</v>
      </c>
      <c r="BZ44" s="8" t="n">
        <v>2</v>
      </c>
      <c r="CA44" s="8" t="n">
        <v>0</v>
      </c>
      <c r="CB44" s="8" t="n">
        <v>8</v>
      </c>
      <c r="CC44" s="8" t="n">
        <v>5</v>
      </c>
      <c r="CD44" s="8" t="n">
        <v>1</v>
      </c>
      <c r="CE44" s="8" t="n">
        <v>2</v>
      </c>
      <c r="CF44" s="8" t="n">
        <v>5</v>
      </c>
      <c r="CG44" s="8" t="n">
        <v>3</v>
      </c>
      <c r="CH44" s="8" t="n">
        <v>6</v>
      </c>
      <c r="CI44" s="8" t="n">
        <v>2</v>
      </c>
      <c r="CJ44" s="8" t="n">
        <v>0</v>
      </c>
      <c r="CK44" s="8" t="n">
        <v>0</v>
      </c>
      <c r="CL44" s="8" t="n">
        <v>7</v>
      </c>
      <c r="CM44" s="8" t="n">
        <v>2</v>
      </c>
      <c r="CN44" s="8" t="n">
        <v>1</v>
      </c>
      <c r="CO44" s="8" t="n">
        <v>0</v>
      </c>
      <c r="CP44" s="8" t="n">
        <v>0</v>
      </c>
      <c r="CQ44" s="8" t="n">
        <v>8</v>
      </c>
      <c r="CR44" s="8" t="n">
        <v>1</v>
      </c>
      <c r="CS44" s="8" t="n">
        <v>2</v>
      </c>
      <c r="CT44" s="8" t="n">
        <v>3</v>
      </c>
      <c r="CU44" s="8" t="n">
        <v>9</v>
      </c>
      <c r="CV44" s="8" t="n">
        <v>0</v>
      </c>
      <c r="CW44" s="8" t="n">
        <v>17</v>
      </c>
      <c r="CX44" s="8" t="n">
        <v>1</v>
      </c>
      <c r="CY44" s="8" t="n">
        <v>4</v>
      </c>
      <c r="CZ44" s="8" t="n">
        <v>6</v>
      </c>
      <c r="DA44" s="8" t="n">
        <v>54</v>
      </c>
      <c r="DB44" s="8" t="n">
        <v>41</v>
      </c>
      <c r="DC44" s="8" t="n">
        <v>2</v>
      </c>
      <c r="DD44" s="8" t="n">
        <v>12</v>
      </c>
      <c r="DE44" s="8" t="n">
        <v>24</v>
      </c>
      <c r="DF44" s="8" t="n">
        <v>37</v>
      </c>
      <c r="DG44" s="8" t="n">
        <v>1</v>
      </c>
      <c r="DH44" s="8" t="n">
        <v>91</v>
      </c>
      <c r="DI44" s="8" t="n">
        <v>22</v>
      </c>
      <c r="DJ44" s="8" t="n">
        <v>13</v>
      </c>
      <c r="DK44" s="8" t="n">
        <v>22</v>
      </c>
      <c r="DL44" s="8" t="n">
        <v>22</v>
      </c>
      <c r="DM44" s="8" t="n">
        <v>0</v>
      </c>
      <c r="DN44" s="8" t="n">
        <v>14</v>
      </c>
      <c r="DO44" s="8" t="n">
        <v>14</v>
      </c>
      <c r="DP44" s="8" t="n">
        <v>0</v>
      </c>
      <c r="DQ44" s="8" t="n">
        <f aca="false">DJ44-DI44</f>
        <v>-9</v>
      </c>
      <c r="DR44" s="19" t="n">
        <v>-5.252</v>
      </c>
      <c r="DS44" s="8" t="n">
        <v>22</v>
      </c>
      <c r="DT44" s="8" t="n">
        <v>0</v>
      </c>
      <c r="DU44" s="8" t="n">
        <v>0</v>
      </c>
      <c r="DV44" s="8" t="n">
        <v>0</v>
      </c>
      <c r="DW44" s="8" t="n">
        <v>0</v>
      </c>
      <c r="DX44" s="8" t="n">
        <v>1613</v>
      </c>
      <c r="DY44" s="8" t="n">
        <v>1307</v>
      </c>
      <c r="DZ44" s="8" t="n">
        <v>1194</v>
      </c>
      <c r="EA44" s="8" t="n">
        <v>1018</v>
      </c>
      <c r="EB44" s="8" t="n">
        <v>885</v>
      </c>
      <c r="EC44" s="8" t="n">
        <v>753</v>
      </c>
      <c r="ED44" s="8" t="n">
        <v>94.33</v>
      </c>
      <c r="EE44" s="8" t="n">
        <v>70.7</v>
      </c>
      <c r="EF44" s="8" t="n">
        <v>104</v>
      </c>
      <c r="EG44" s="8" t="n">
        <v>87</v>
      </c>
      <c r="EH44" s="12" t="n">
        <f aca="false">EF44/EB44</f>
        <v>0.117514124293785</v>
      </c>
      <c r="EI44" s="20" t="n">
        <f aca="false">1-EG44/EC44</f>
        <v>0.884462151394422</v>
      </c>
      <c r="EJ44" s="21" t="n">
        <f aca="false">EH44+EI44</f>
        <v>1.00197627568821</v>
      </c>
      <c r="EK44" s="8" t="n">
        <v>1611</v>
      </c>
      <c r="EL44" s="8" t="n">
        <v>1305</v>
      </c>
      <c r="EM44" s="8" t="n">
        <v>1192</v>
      </c>
      <c r="EN44" s="8" t="n">
        <v>1018</v>
      </c>
      <c r="EO44" s="8" t="n">
        <v>883</v>
      </c>
      <c r="EP44" s="8" t="n">
        <v>751</v>
      </c>
      <c r="EQ44" s="8" t="n">
        <v>103</v>
      </c>
      <c r="ER44" s="8" t="n">
        <v>87</v>
      </c>
      <c r="ES44" s="8" t="n">
        <v>934</v>
      </c>
      <c r="ET44" s="8" t="n">
        <v>705</v>
      </c>
      <c r="EU44" s="8" t="n">
        <v>389</v>
      </c>
      <c r="EV44" s="8" t="n">
        <v>286</v>
      </c>
      <c r="EW44" s="8" t="n">
        <v>68</v>
      </c>
      <c r="EX44" s="8" t="n">
        <v>52</v>
      </c>
      <c r="EY44" s="8" t="n">
        <v>71</v>
      </c>
      <c r="EZ44" s="8" t="n">
        <v>69</v>
      </c>
      <c r="FA44" s="8" t="n">
        <v>6.5</v>
      </c>
      <c r="FB44" s="8" t="n">
        <v>0.3</v>
      </c>
      <c r="FC44" s="8" t="n">
        <v>6.7</v>
      </c>
      <c r="FD44" s="19" t="n">
        <v>53.28</v>
      </c>
      <c r="FE44" s="18" t="n">
        <f aca="false">FD44/V44</f>
        <v>0.649756097560976</v>
      </c>
      <c r="FF44" s="8" t="n">
        <v>7.335</v>
      </c>
      <c r="FG44" s="8" t="n">
        <v>1.76</v>
      </c>
      <c r="FH44" s="8" t="n">
        <v>-0.64</v>
      </c>
      <c r="FI44" s="8" t="n">
        <v>1.12</v>
      </c>
      <c r="FJ44" s="8" t="n">
        <v>1</v>
      </c>
      <c r="FK44" s="8" t="n">
        <v>0</v>
      </c>
      <c r="FL44" s="8" t="n">
        <v>0</v>
      </c>
      <c r="FM44" s="8" t="n">
        <f aca="false">BL44+BS44+AH44+DT44</f>
        <v>184</v>
      </c>
      <c r="FN44" s="19" t="n">
        <f aca="false">IF(DS44&gt;0,(BL44+BR44)/DS44,0)</f>
        <v>5.81818181818182</v>
      </c>
      <c r="FO44" s="12" t="n">
        <v>0.1809954751</v>
      </c>
      <c r="FP44" s="19" t="n">
        <f aca="false">Z44-AH44/10</f>
        <v>57.6</v>
      </c>
      <c r="FQ44" s="19" t="n">
        <f aca="false">Z44+DR44/5</f>
        <v>60.9496</v>
      </c>
      <c r="FR44" s="19" t="n">
        <f aca="false">(DX44+DY44)/AL44*60</f>
        <v>123.739299940673</v>
      </c>
      <c r="FS44" s="22"/>
      <c r="FT44" s="22"/>
      <c r="FU44" s="22"/>
      <c r="FV44" s="22"/>
      <c r="FW44" s="17" t="s">
        <v>280</v>
      </c>
      <c r="FX44" s="23" t="n">
        <v>4500000</v>
      </c>
      <c r="FY44" s="23" t="n">
        <v>3750000</v>
      </c>
      <c r="FZ44" s="8" t="n">
        <v>343</v>
      </c>
      <c r="GA44" s="8" t="n">
        <v>124</v>
      </c>
      <c r="GB44" s="8" t="n">
        <v>83</v>
      </c>
      <c r="GC44" s="8" t="n">
        <v>207</v>
      </c>
      <c r="GD44" s="8" t="n">
        <v>-9</v>
      </c>
      <c r="GE44" s="8" t="n">
        <v>198</v>
      </c>
      <c r="GF44" s="8" t="n">
        <v>849</v>
      </c>
      <c r="GG44" s="8" t="n">
        <v>5301</v>
      </c>
      <c r="GH44" s="8" t="n">
        <v>21.6</v>
      </c>
      <c r="GI44" s="8" t="n">
        <v>4.8</v>
      </c>
      <c r="GJ44" s="8" t="n">
        <v>26.4</v>
      </c>
      <c r="GK44" s="8" t="n">
        <f aca="false">Z44-AH44/10</f>
        <v>57.6</v>
      </c>
      <c r="GL44" s="22"/>
      <c r="GM44" s="22"/>
      <c r="GN44" s="22"/>
      <c r="GO44" s="22"/>
      <c r="GP44" s="22"/>
    </row>
    <row r="45" customFormat="false" ht="13.65" hidden="false" customHeight="true" outlineLevel="0" collapsed="false">
      <c r="A45" s="16" t="n">
        <v>34739</v>
      </c>
      <c r="B45" s="17" t="s">
        <v>498</v>
      </c>
      <c r="C45" s="22"/>
      <c r="D45" s="17" t="s">
        <v>499</v>
      </c>
      <c r="E45" s="17" t="s">
        <v>321</v>
      </c>
      <c r="F45" s="8" t="n">
        <v>75</v>
      </c>
      <c r="G45" s="8" t="n">
        <v>201</v>
      </c>
      <c r="H45" s="8" t="n">
        <v>2013</v>
      </c>
      <c r="I45" s="8" t="n">
        <v>1</v>
      </c>
      <c r="J45" s="8" t="n">
        <v>23</v>
      </c>
      <c r="K45" s="17" t="s">
        <v>263</v>
      </c>
      <c r="L45" s="8" t="n">
        <v>2014</v>
      </c>
      <c r="M45" s="8" t="n">
        <v>22</v>
      </c>
      <c r="N45" s="8" t="n">
        <v>4</v>
      </c>
      <c r="O45" s="8" t="n">
        <v>8477444</v>
      </c>
      <c r="P45" s="17" t="s">
        <v>500</v>
      </c>
      <c r="Q45" s="17" t="s">
        <v>501</v>
      </c>
      <c r="R45" s="17" t="s">
        <v>502</v>
      </c>
      <c r="S45" s="17" t="s">
        <v>503</v>
      </c>
      <c r="T45" s="17" t="s">
        <v>268</v>
      </c>
      <c r="U45" s="17" t="s">
        <v>287</v>
      </c>
      <c r="V45" s="8" t="n">
        <v>56</v>
      </c>
      <c r="W45" s="8" t="n">
        <v>12</v>
      </c>
      <c r="X45" s="8" t="n">
        <v>13</v>
      </c>
      <c r="Y45" s="8" t="n">
        <v>8</v>
      </c>
      <c r="Z45" s="8" t="n">
        <v>25</v>
      </c>
      <c r="AA45" s="8" t="n">
        <v>12</v>
      </c>
      <c r="AB45" s="8" t="n">
        <v>62</v>
      </c>
      <c r="AC45" s="18" t="n">
        <f aca="false">Z45/V45</f>
        <v>0.446428571428571</v>
      </c>
      <c r="AD45" s="19" t="n">
        <f aca="false">IF(FZ45&gt;V45,Z45-V45*(GC45-Z45)/(FZ45-V45),0)</f>
        <v>-2.14285714285714</v>
      </c>
      <c r="AE45" s="19" t="n">
        <v>9.808</v>
      </c>
      <c r="AF45" s="8" t="n">
        <v>3</v>
      </c>
      <c r="AG45" s="8" t="n">
        <v>-1</v>
      </c>
      <c r="AH45" s="8" t="n">
        <v>27</v>
      </c>
      <c r="AI45" s="8" t="n">
        <v>931</v>
      </c>
      <c r="AJ45" s="8" t="n">
        <v>46497</v>
      </c>
      <c r="AK45" s="19" t="n">
        <v>774.95</v>
      </c>
      <c r="AL45" s="8" t="n">
        <v>774.95</v>
      </c>
      <c r="AM45" s="8" t="n">
        <v>775</v>
      </c>
      <c r="AN45" s="18" t="n">
        <f aca="false">AJ45/60/V45</f>
        <v>13.8383928571429</v>
      </c>
      <c r="AO45" s="8" t="n">
        <v>23.19</v>
      </c>
      <c r="AP45" s="12" t="n">
        <f aca="false">IF(EF45&gt;0,Z45/EF45,0)</f>
        <v>0.694444444444444</v>
      </c>
      <c r="AQ45" s="8" t="n">
        <v>170</v>
      </c>
      <c r="AR45" s="8" t="n">
        <v>170</v>
      </c>
      <c r="AS45" s="8" t="n">
        <v>170</v>
      </c>
      <c r="AT45" s="8" t="n">
        <v>123</v>
      </c>
      <c r="AU45" s="8" t="n">
        <v>123</v>
      </c>
      <c r="AV45" s="8" t="n">
        <v>84</v>
      </c>
      <c r="AW45" s="8" t="n">
        <v>107</v>
      </c>
      <c r="AX45" s="8" t="n">
        <v>38</v>
      </c>
      <c r="AY45" s="8" t="n">
        <v>9</v>
      </c>
      <c r="AZ45" s="8" t="n">
        <v>5</v>
      </c>
      <c r="BA45" s="8" t="n">
        <f aca="false">AY45+AZ45</f>
        <v>14</v>
      </c>
      <c r="BB45" s="8" t="n">
        <v>8.86</v>
      </c>
      <c r="BC45" s="8" t="n">
        <v>25.2857</v>
      </c>
      <c r="BD45" s="19" t="n">
        <v>133.6</v>
      </c>
      <c r="BE45" s="19" t="n">
        <v>10.3438931543971</v>
      </c>
      <c r="BF45" s="19" t="n">
        <f aca="false">AQ45+BD45</f>
        <v>303.6</v>
      </c>
      <c r="BG45" s="19" t="n">
        <f aca="false">IF(AL45&gt;0,BF45/AL45*60,0)</f>
        <v>23.5060326472676</v>
      </c>
      <c r="BH45" s="8" t="n">
        <v>241</v>
      </c>
      <c r="BI45" s="8" t="n">
        <v>251</v>
      </c>
      <c r="BJ45" s="8" t="n">
        <v>179</v>
      </c>
      <c r="BK45" s="12" t="n">
        <f aca="false">BH45/(BH45+BJ45)</f>
        <v>0.573809523809524</v>
      </c>
      <c r="BL45" s="8" t="n">
        <v>40</v>
      </c>
      <c r="BM45" s="8" t="n">
        <v>40</v>
      </c>
      <c r="BN45" s="8" t="n">
        <v>79</v>
      </c>
      <c r="BO45" s="8" t="n">
        <f aca="false">BM45-BN45</f>
        <v>-39</v>
      </c>
      <c r="BP45" s="8" t="n">
        <v>39</v>
      </c>
      <c r="BQ45" s="8" t="n">
        <v>34</v>
      </c>
      <c r="BR45" s="8" t="n">
        <v>23</v>
      </c>
      <c r="BS45" s="8" t="n">
        <v>26</v>
      </c>
      <c r="BT45" s="12" t="n">
        <f aca="false">BS45/(EA45+BS45)</f>
        <v>0.0501930501930502</v>
      </c>
      <c r="BU45" s="8" t="n">
        <v>18</v>
      </c>
      <c r="BV45" s="8" t="n">
        <v>15</v>
      </c>
      <c r="BW45" s="12" t="n">
        <f aca="false">IF(BU45+BV45&gt;0,BU45/(BU45+BV45),0)</f>
        <v>0.545454545454545</v>
      </c>
      <c r="BX45" s="8" t="n">
        <v>3</v>
      </c>
      <c r="BY45" s="8" t="n">
        <v>2</v>
      </c>
      <c r="BZ45" s="8" t="n">
        <v>4</v>
      </c>
      <c r="CA45" s="8" t="n">
        <v>2</v>
      </c>
      <c r="CB45" s="8" t="n">
        <v>11</v>
      </c>
      <c r="CC45" s="8" t="n">
        <v>11</v>
      </c>
      <c r="CD45" s="8" t="n">
        <v>10</v>
      </c>
      <c r="CE45" s="8" t="n">
        <v>3</v>
      </c>
      <c r="CF45" s="8" t="n">
        <v>5</v>
      </c>
      <c r="CG45" s="8" t="n">
        <v>6</v>
      </c>
      <c r="CH45" s="8" t="n">
        <v>10</v>
      </c>
      <c r="CI45" s="8" t="n">
        <v>10</v>
      </c>
      <c r="CJ45" s="8" t="n">
        <v>0</v>
      </c>
      <c r="CK45" s="8" t="n">
        <v>1</v>
      </c>
      <c r="CL45" s="8" t="n">
        <v>1</v>
      </c>
      <c r="CM45" s="8" t="n">
        <v>5</v>
      </c>
      <c r="CN45" s="8" t="n">
        <v>0</v>
      </c>
      <c r="CO45" s="8" t="n">
        <v>0</v>
      </c>
      <c r="CP45" s="8" t="n">
        <v>0</v>
      </c>
      <c r="CQ45" s="8" t="n">
        <v>1</v>
      </c>
      <c r="CR45" s="8" t="n">
        <v>0</v>
      </c>
      <c r="CS45" s="8" t="n">
        <v>1</v>
      </c>
      <c r="CT45" s="8" t="n">
        <v>2</v>
      </c>
      <c r="CU45" s="8" t="n">
        <v>2</v>
      </c>
      <c r="CV45" s="8" t="n">
        <v>0</v>
      </c>
      <c r="CW45" s="8" t="n">
        <v>6</v>
      </c>
      <c r="CX45" s="8" t="n">
        <v>0</v>
      </c>
      <c r="CY45" s="8" t="n">
        <v>4</v>
      </c>
      <c r="CZ45" s="8" t="n">
        <v>7</v>
      </c>
      <c r="DA45" s="8" t="n">
        <v>28</v>
      </c>
      <c r="DB45" s="8" t="n">
        <v>4</v>
      </c>
      <c r="DC45" s="8" t="n">
        <v>1</v>
      </c>
      <c r="DD45" s="8" t="n">
        <v>2</v>
      </c>
      <c r="DE45" s="8" t="n">
        <v>17</v>
      </c>
      <c r="DF45" s="8" t="n">
        <v>9</v>
      </c>
      <c r="DG45" s="8" t="n">
        <v>0</v>
      </c>
      <c r="DH45" s="8" t="n">
        <v>51</v>
      </c>
      <c r="DI45" s="8" t="n">
        <v>8</v>
      </c>
      <c r="DJ45" s="8" t="n">
        <v>8</v>
      </c>
      <c r="DK45" s="8" t="n">
        <v>8</v>
      </c>
      <c r="DL45" s="8" t="n">
        <v>7</v>
      </c>
      <c r="DM45" s="8" t="n">
        <v>1</v>
      </c>
      <c r="DN45" s="8" t="n">
        <v>9</v>
      </c>
      <c r="DO45" s="8" t="n">
        <v>8</v>
      </c>
      <c r="DP45" s="8" t="n">
        <v>1</v>
      </c>
      <c r="DQ45" s="8" t="n">
        <f aca="false">DJ45-DI45</f>
        <v>0</v>
      </c>
      <c r="DR45" s="19" t="n">
        <v>-1.496</v>
      </c>
      <c r="DS45" s="8" t="n">
        <v>6</v>
      </c>
      <c r="DT45" s="8" t="n">
        <v>1</v>
      </c>
      <c r="DU45" s="8" t="n">
        <v>0</v>
      </c>
      <c r="DV45" s="8" t="n">
        <v>1</v>
      </c>
      <c r="DW45" s="8" t="n">
        <v>0</v>
      </c>
      <c r="DX45" s="8" t="n">
        <v>789</v>
      </c>
      <c r="DY45" s="8" t="n">
        <v>651</v>
      </c>
      <c r="DZ45" s="8" t="n">
        <v>554</v>
      </c>
      <c r="EA45" s="8" t="n">
        <v>492</v>
      </c>
      <c r="EB45" s="8" t="n">
        <v>393</v>
      </c>
      <c r="EC45" s="8" t="n">
        <v>333</v>
      </c>
      <c r="ED45" s="8" t="n">
        <v>29.85</v>
      </c>
      <c r="EE45" s="8" t="n">
        <v>30.99</v>
      </c>
      <c r="EF45" s="8" t="n">
        <v>36</v>
      </c>
      <c r="EG45" s="8" t="n">
        <v>28</v>
      </c>
      <c r="EH45" s="12" t="n">
        <f aca="false">EF45/EB45</f>
        <v>0.0916030534351145</v>
      </c>
      <c r="EI45" s="20" t="n">
        <f aca="false">1-EG45/EC45</f>
        <v>0.915915915915916</v>
      </c>
      <c r="EJ45" s="21" t="n">
        <f aca="false">EH45+EI45</f>
        <v>1.00751896935103</v>
      </c>
      <c r="EK45" s="8" t="n">
        <v>789</v>
      </c>
      <c r="EL45" s="8" t="n">
        <v>649</v>
      </c>
      <c r="EM45" s="8" t="n">
        <v>554</v>
      </c>
      <c r="EN45" s="8" t="n">
        <v>490</v>
      </c>
      <c r="EO45" s="8" t="n">
        <v>393</v>
      </c>
      <c r="EP45" s="8" t="n">
        <v>331</v>
      </c>
      <c r="EQ45" s="8" t="n">
        <v>36</v>
      </c>
      <c r="ER45" s="8" t="n">
        <v>28</v>
      </c>
      <c r="ES45" s="8" t="n">
        <v>392</v>
      </c>
      <c r="ET45" s="8" t="n">
        <v>326</v>
      </c>
      <c r="EU45" s="8" t="n">
        <v>112</v>
      </c>
      <c r="EV45" s="8" t="n">
        <v>134</v>
      </c>
      <c r="EW45" s="8" t="n">
        <v>16</v>
      </c>
      <c r="EX45" s="8" t="n">
        <v>19</v>
      </c>
      <c r="EY45" s="8" t="n">
        <v>53</v>
      </c>
      <c r="EZ45" s="8" t="n">
        <v>44</v>
      </c>
      <c r="FA45" s="8" t="n">
        <v>1.6</v>
      </c>
      <c r="FB45" s="8" t="n">
        <v>0.9</v>
      </c>
      <c r="FC45" s="8" t="n">
        <v>2.6</v>
      </c>
      <c r="FD45" s="19" t="n">
        <v>28.73</v>
      </c>
      <c r="FE45" s="18" t="n">
        <f aca="false">FD45/V45</f>
        <v>0.513035714285714</v>
      </c>
      <c r="FF45" s="8" t="n">
        <v>2.5756</v>
      </c>
      <c r="FG45" s="8" t="n">
        <v>-0.09</v>
      </c>
      <c r="FH45" s="8" t="n">
        <v>0.13</v>
      </c>
      <c r="FI45" s="8" t="n">
        <v>0.04</v>
      </c>
      <c r="FJ45" s="22"/>
      <c r="FK45" s="22"/>
      <c r="FL45" s="22"/>
      <c r="FM45" s="8" t="n">
        <f aca="false">BL45+BS45+AH45+DT45</f>
        <v>94</v>
      </c>
      <c r="FN45" s="19" t="n">
        <f aca="false">IF(DS45&gt;0,(BL45+BR45)/DS45,0)</f>
        <v>10.5</v>
      </c>
      <c r="FO45" s="12" t="n">
        <v>0.0720140515</v>
      </c>
      <c r="FP45" s="19" t="n">
        <f aca="false">Z45-AH45/10</f>
        <v>22.3</v>
      </c>
      <c r="FQ45" s="19" t="n">
        <f aca="false">Z45+DR45/5</f>
        <v>24.7008</v>
      </c>
      <c r="FR45" s="19" t="n">
        <f aca="false">(DX45+DY45)/AL45*60</f>
        <v>111.491063939609</v>
      </c>
      <c r="FS45" s="8" t="n">
        <v>4</v>
      </c>
      <c r="FT45" s="17" t="s">
        <v>504</v>
      </c>
      <c r="FU45" s="8" t="n">
        <v>195</v>
      </c>
      <c r="FV45" s="22"/>
      <c r="FW45" s="17" t="s">
        <v>270</v>
      </c>
      <c r="FX45" s="23" t="n">
        <v>2750000</v>
      </c>
      <c r="FY45" s="23" t="n">
        <v>3000000</v>
      </c>
      <c r="FZ45" s="8" t="n">
        <v>252</v>
      </c>
      <c r="GA45" s="8" t="n">
        <v>50</v>
      </c>
      <c r="GB45" s="8" t="n">
        <v>70</v>
      </c>
      <c r="GC45" s="8" t="n">
        <v>120</v>
      </c>
      <c r="GD45" s="8" t="n">
        <v>32</v>
      </c>
      <c r="GE45" s="8" t="n">
        <v>63</v>
      </c>
      <c r="GF45" s="8" t="n">
        <v>386</v>
      </c>
      <c r="GG45" s="8" t="n">
        <v>3338</v>
      </c>
      <c r="GH45" s="8" t="n">
        <v>9.3</v>
      </c>
      <c r="GI45" s="8" t="n">
        <v>4.8</v>
      </c>
      <c r="GJ45" s="8" t="n">
        <v>14.1</v>
      </c>
      <c r="GK45" s="8" t="n">
        <f aca="false">Z45-AH45/10</f>
        <v>22.3</v>
      </c>
      <c r="GL45" s="22"/>
      <c r="GM45" s="22"/>
      <c r="GN45" s="22"/>
      <c r="GO45" s="22"/>
      <c r="GP45" s="22"/>
    </row>
    <row r="46" customFormat="false" ht="13.65" hidden="false" customHeight="true" outlineLevel="0" collapsed="false">
      <c r="A46" s="16" t="n">
        <v>34552</v>
      </c>
      <c r="B46" s="17" t="s">
        <v>505</v>
      </c>
      <c r="C46" s="17" t="s">
        <v>272</v>
      </c>
      <c r="D46" s="17" t="s">
        <v>262</v>
      </c>
      <c r="E46" s="17" t="s">
        <v>262</v>
      </c>
      <c r="F46" s="8" t="n">
        <v>74</v>
      </c>
      <c r="G46" s="8" t="n">
        <v>188</v>
      </c>
      <c r="H46" s="8" t="n">
        <v>2012</v>
      </c>
      <c r="I46" s="8" t="n">
        <v>4</v>
      </c>
      <c r="J46" s="8" t="n">
        <v>110</v>
      </c>
      <c r="K46" s="17" t="s">
        <v>263</v>
      </c>
      <c r="L46" s="8" t="n">
        <v>2015</v>
      </c>
      <c r="M46" s="8" t="n">
        <v>23</v>
      </c>
      <c r="N46" s="8" t="n">
        <v>3</v>
      </c>
      <c r="O46" s="8" t="n">
        <v>8476960</v>
      </c>
      <c r="P46" s="17" t="s">
        <v>506</v>
      </c>
      <c r="Q46" s="17" t="s">
        <v>507</v>
      </c>
      <c r="R46" s="17" t="s">
        <v>508</v>
      </c>
      <c r="S46" s="17" t="s">
        <v>509</v>
      </c>
      <c r="T46" s="17" t="s">
        <v>268</v>
      </c>
      <c r="U46" s="17" t="s">
        <v>510</v>
      </c>
      <c r="V46" s="8" t="n">
        <v>71</v>
      </c>
      <c r="W46" s="8" t="n">
        <v>16</v>
      </c>
      <c r="X46" s="8" t="n">
        <v>17</v>
      </c>
      <c r="Y46" s="8" t="n">
        <v>10</v>
      </c>
      <c r="Z46" s="8" t="n">
        <v>33</v>
      </c>
      <c r="AA46" s="8" t="n">
        <v>7</v>
      </c>
      <c r="AB46" s="8" t="n">
        <v>30</v>
      </c>
      <c r="AC46" s="18" t="n">
        <f aca="false">Z46/V46</f>
        <v>0.464788732394366</v>
      </c>
      <c r="AD46" s="19" t="n">
        <f aca="false">IF(FZ46&gt;V46,Z46-V46*(GC46-Z46)/(FZ46-V46),0)</f>
        <v>2.77227722772277</v>
      </c>
      <c r="AE46" s="19" t="n">
        <v>12.978</v>
      </c>
      <c r="AF46" s="8" t="n">
        <v>-15</v>
      </c>
      <c r="AG46" s="8" t="n">
        <v>-3.4</v>
      </c>
      <c r="AH46" s="8" t="n">
        <v>16</v>
      </c>
      <c r="AI46" s="8" t="n">
        <v>1461</v>
      </c>
      <c r="AJ46" s="8" t="n">
        <v>65238</v>
      </c>
      <c r="AK46" s="19" t="n">
        <v>1087.3</v>
      </c>
      <c r="AL46" s="8" t="n">
        <v>1074.82</v>
      </c>
      <c r="AM46" s="8" t="n">
        <v>1087</v>
      </c>
      <c r="AN46" s="18" t="n">
        <f aca="false">AJ46/60/V46</f>
        <v>15.3140845070423</v>
      </c>
      <c r="AO46" s="8" t="n">
        <v>25.41</v>
      </c>
      <c r="AP46" s="12" t="n">
        <f aca="false">IF(EF46&gt;0,Z46/EF46,0)</f>
        <v>0.702127659574468</v>
      </c>
      <c r="AQ46" s="8" t="n">
        <v>320</v>
      </c>
      <c r="AR46" s="8" t="n">
        <v>321</v>
      </c>
      <c r="AS46" s="8" t="n">
        <v>322</v>
      </c>
      <c r="AT46" s="8" t="n">
        <v>238</v>
      </c>
      <c r="AU46" s="8" t="n">
        <v>239</v>
      </c>
      <c r="AV46" s="8" t="n">
        <v>170</v>
      </c>
      <c r="AW46" s="8" t="n">
        <v>164</v>
      </c>
      <c r="AX46" s="8" t="n">
        <v>61</v>
      </c>
      <c r="AY46" s="8" t="n">
        <v>9</v>
      </c>
      <c r="AZ46" s="8" t="n">
        <v>5</v>
      </c>
      <c r="BA46" s="8" t="n">
        <f aca="false">AY46+AZ46</f>
        <v>14</v>
      </c>
      <c r="BB46" s="8" t="n">
        <v>16.25</v>
      </c>
      <c r="BC46" s="8" t="n">
        <v>28.9471</v>
      </c>
      <c r="BD46" s="19" t="n">
        <v>234.7</v>
      </c>
      <c r="BE46" s="19" t="n">
        <v>12.9513473742297</v>
      </c>
      <c r="BF46" s="19" t="n">
        <f aca="false">AQ46+BD46</f>
        <v>554.7</v>
      </c>
      <c r="BG46" s="19" t="n">
        <f aca="false">IF(AL46&gt;0,BF46/AL46*60,0)</f>
        <v>30.965184868164</v>
      </c>
      <c r="BH46" s="8" t="n">
        <v>426</v>
      </c>
      <c r="BI46" s="8" t="n">
        <v>338</v>
      </c>
      <c r="BJ46" s="8" t="n">
        <v>302</v>
      </c>
      <c r="BK46" s="12" t="n">
        <f aca="false">BH46/(BH46+BJ46)</f>
        <v>0.585164835164835</v>
      </c>
      <c r="BL46" s="8" t="n">
        <v>24</v>
      </c>
      <c r="BM46" s="8" t="n">
        <v>24</v>
      </c>
      <c r="BN46" s="8" t="n">
        <v>57</v>
      </c>
      <c r="BO46" s="8" t="n">
        <f aca="false">BM46-BN46</f>
        <v>-33</v>
      </c>
      <c r="BP46" s="8" t="n">
        <v>69</v>
      </c>
      <c r="BQ46" s="8" t="n">
        <v>36</v>
      </c>
      <c r="BR46" s="8" t="n">
        <v>38</v>
      </c>
      <c r="BS46" s="8" t="n">
        <v>28</v>
      </c>
      <c r="BT46" s="12" t="n">
        <f aca="false">BS46/(EA46+BS46)</f>
        <v>0.0356687898089172</v>
      </c>
      <c r="BU46" s="8" t="n">
        <v>106</v>
      </c>
      <c r="BV46" s="8" t="n">
        <v>149</v>
      </c>
      <c r="BW46" s="12" t="n">
        <f aca="false">IF(BU46+BV46&gt;0,BU46/(BU46+BV46),0)</f>
        <v>0.415686274509804</v>
      </c>
      <c r="BX46" s="8" t="n">
        <v>32</v>
      </c>
      <c r="BY46" s="8" t="n">
        <v>32</v>
      </c>
      <c r="BZ46" s="8" t="n">
        <v>39</v>
      </c>
      <c r="CA46" s="8" t="n">
        <v>49</v>
      </c>
      <c r="CB46" s="8" t="n">
        <v>35</v>
      </c>
      <c r="CC46" s="8" t="n">
        <v>68</v>
      </c>
      <c r="CD46" s="8" t="n">
        <v>32</v>
      </c>
      <c r="CE46" s="8" t="n">
        <v>40</v>
      </c>
      <c r="CF46" s="8" t="n">
        <v>34</v>
      </c>
      <c r="CG46" s="8" t="n">
        <v>52</v>
      </c>
      <c r="CH46" s="8" t="n">
        <v>68</v>
      </c>
      <c r="CI46" s="8" t="n">
        <v>91</v>
      </c>
      <c r="CJ46" s="8" t="n">
        <v>0</v>
      </c>
      <c r="CK46" s="8" t="n">
        <v>1</v>
      </c>
      <c r="CL46" s="8" t="n">
        <v>5</v>
      </c>
      <c r="CM46" s="8" t="n">
        <v>2</v>
      </c>
      <c r="CN46" s="8" t="n">
        <v>0</v>
      </c>
      <c r="CO46" s="8" t="n">
        <v>0</v>
      </c>
      <c r="CP46" s="8" t="n">
        <v>1</v>
      </c>
      <c r="CQ46" s="8" t="n">
        <v>3</v>
      </c>
      <c r="CR46" s="8" t="n">
        <v>1</v>
      </c>
      <c r="CS46" s="8" t="n">
        <v>2</v>
      </c>
      <c r="CT46" s="8" t="n">
        <v>2</v>
      </c>
      <c r="CU46" s="8" t="n">
        <v>0</v>
      </c>
      <c r="CV46" s="8" t="n">
        <v>0</v>
      </c>
      <c r="CW46" s="8" t="n">
        <v>8</v>
      </c>
      <c r="CX46" s="8" t="n">
        <v>0</v>
      </c>
      <c r="CY46" s="8" t="n">
        <v>2</v>
      </c>
      <c r="CZ46" s="8" t="n">
        <v>6</v>
      </c>
      <c r="DA46" s="8" t="n">
        <v>61</v>
      </c>
      <c r="DB46" s="8" t="n">
        <v>19</v>
      </c>
      <c r="DC46" s="8" t="n">
        <v>2</v>
      </c>
      <c r="DD46" s="8" t="n">
        <v>16</v>
      </c>
      <c r="DE46" s="8" t="n">
        <v>30</v>
      </c>
      <c r="DF46" s="8" t="n">
        <v>1</v>
      </c>
      <c r="DG46" s="8" t="n">
        <v>3</v>
      </c>
      <c r="DH46" s="8" t="n">
        <v>99</v>
      </c>
      <c r="DI46" s="8" t="n">
        <v>8</v>
      </c>
      <c r="DJ46" s="8" t="n">
        <v>22</v>
      </c>
      <c r="DK46" s="8" t="n">
        <v>8</v>
      </c>
      <c r="DL46" s="8" t="n">
        <v>8</v>
      </c>
      <c r="DM46" s="8" t="n">
        <v>0</v>
      </c>
      <c r="DN46" s="8" t="n">
        <v>22</v>
      </c>
      <c r="DO46" s="8" t="n">
        <v>22</v>
      </c>
      <c r="DP46" s="8" t="n">
        <v>0</v>
      </c>
      <c r="DQ46" s="8" t="n">
        <f aca="false">DJ46-DI46</f>
        <v>14</v>
      </c>
      <c r="DR46" s="19" t="n">
        <v>13.338</v>
      </c>
      <c r="DS46" s="8" t="n">
        <v>8</v>
      </c>
      <c r="DT46" s="8" t="n">
        <v>0</v>
      </c>
      <c r="DU46" s="8" t="n">
        <v>0</v>
      </c>
      <c r="DV46" s="8" t="n">
        <v>0</v>
      </c>
      <c r="DW46" s="8" t="n">
        <v>0</v>
      </c>
      <c r="DX46" s="8" t="n">
        <v>1080</v>
      </c>
      <c r="DY46" s="8" t="n">
        <v>971</v>
      </c>
      <c r="DZ46" s="8" t="n">
        <v>793</v>
      </c>
      <c r="EA46" s="8" t="n">
        <v>757</v>
      </c>
      <c r="EB46" s="8" t="n">
        <v>566</v>
      </c>
      <c r="EC46" s="8" t="n">
        <v>550</v>
      </c>
      <c r="ED46" s="8" t="n">
        <v>50.41</v>
      </c>
      <c r="EE46" s="8" t="n">
        <v>51.98</v>
      </c>
      <c r="EF46" s="8" t="n">
        <v>47</v>
      </c>
      <c r="EG46" s="8" t="n">
        <v>57</v>
      </c>
      <c r="EH46" s="12" t="n">
        <f aca="false">EF46/EB46</f>
        <v>0.0830388692579505</v>
      </c>
      <c r="EI46" s="20" t="n">
        <f aca="false">1-EG46/EC46</f>
        <v>0.896363636363636</v>
      </c>
      <c r="EJ46" s="21" t="n">
        <f aca="false">EH46+EI46</f>
        <v>0.979402505621587</v>
      </c>
      <c r="EK46" s="8" t="n">
        <v>1095</v>
      </c>
      <c r="EL46" s="8" t="n">
        <v>987</v>
      </c>
      <c r="EM46" s="8" t="n">
        <v>806</v>
      </c>
      <c r="EN46" s="8" t="n">
        <v>772</v>
      </c>
      <c r="EO46" s="8" t="n">
        <v>576</v>
      </c>
      <c r="EP46" s="8" t="n">
        <v>561</v>
      </c>
      <c r="EQ46" s="8" t="n">
        <v>48</v>
      </c>
      <c r="ER46" s="8" t="n">
        <v>58</v>
      </c>
      <c r="ES46" s="8" t="n">
        <v>530</v>
      </c>
      <c r="ET46" s="8" t="n">
        <v>508</v>
      </c>
      <c r="EU46" s="8" t="n">
        <v>201</v>
      </c>
      <c r="EV46" s="8" t="n">
        <v>205</v>
      </c>
      <c r="EW46" s="8" t="n">
        <v>31</v>
      </c>
      <c r="EX46" s="8" t="n">
        <v>34</v>
      </c>
      <c r="EY46" s="8" t="n">
        <v>77</v>
      </c>
      <c r="EZ46" s="8" t="n">
        <v>60</v>
      </c>
      <c r="FA46" s="8" t="n">
        <v>2</v>
      </c>
      <c r="FB46" s="8" t="n">
        <v>0.8</v>
      </c>
      <c r="FC46" s="8" t="n">
        <v>2.7</v>
      </c>
      <c r="FD46" s="19" t="n">
        <v>35.55</v>
      </c>
      <c r="FE46" s="18" t="n">
        <f aca="false">FD46/V46</f>
        <v>0.500704225352113</v>
      </c>
      <c r="FF46" s="8" t="n">
        <v>5.2518</v>
      </c>
      <c r="FG46" s="8" t="n">
        <v>0.38</v>
      </c>
      <c r="FH46" s="8" t="n">
        <v>-0.03</v>
      </c>
      <c r="FI46" s="8" t="n">
        <v>0.35</v>
      </c>
      <c r="FJ46" s="8" t="n">
        <v>3</v>
      </c>
      <c r="FK46" s="8" t="n">
        <v>1</v>
      </c>
      <c r="FL46" s="8" t="n">
        <v>0</v>
      </c>
      <c r="FM46" s="8" t="n">
        <f aca="false">BL46+BS46+AH46+DT46</f>
        <v>68</v>
      </c>
      <c r="FN46" s="19" t="n">
        <f aca="false">IF(DS46&gt;0,(BL46+BR46)/DS46,0)</f>
        <v>7.75</v>
      </c>
      <c r="FO46" s="12" t="n">
        <v>0.0942799655</v>
      </c>
      <c r="FP46" s="19" t="n">
        <f aca="false">Z46-AH46/10</f>
        <v>31.4</v>
      </c>
      <c r="FQ46" s="19" t="n">
        <f aca="false">Z46+DR46/5</f>
        <v>35.6676</v>
      </c>
      <c r="FR46" s="19" t="n">
        <f aca="false">(DX46+DY46)/AL46*60</f>
        <v>114.493589624309</v>
      </c>
      <c r="FS46" s="8" t="n">
        <v>1</v>
      </c>
      <c r="FT46" s="17" t="s">
        <v>352</v>
      </c>
      <c r="FU46" s="8" t="n">
        <v>17</v>
      </c>
      <c r="FV46" s="22"/>
      <c r="FW46" s="17" t="s">
        <v>270</v>
      </c>
      <c r="FX46" s="23" t="n">
        <v>1387500</v>
      </c>
      <c r="FY46" s="23" t="n">
        <v>1387500</v>
      </c>
      <c r="FZ46" s="8" t="n">
        <v>172</v>
      </c>
      <c r="GA46" s="8" t="n">
        <v>43</v>
      </c>
      <c r="GB46" s="8" t="n">
        <v>33</v>
      </c>
      <c r="GC46" s="8" t="n">
        <v>76</v>
      </c>
      <c r="GD46" s="8" t="n">
        <v>-21</v>
      </c>
      <c r="GE46" s="8" t="n">
        <v>49</v>
      </c>
      <c r="GF46" s="8" t="n">
        <v>343</v>
      </c>
      <c r="GG46" s="8" t="n">
        <v>2283</v>
      </c>
      <c r="GH46" s="8" t="n">
        <v>6.5</v>
      </c>
      <c r="GI46" s="8" t="n">
        <v>2</v>
      </c>
      <c r="GJ46" s="8" t="n">
        <v>8.5</v>
      </c>
      <c r="GK46" s="8" t="n">
        <f aca="false">Z46-AH46/10</f>
        <v>31.4</v>
      </c>
      <c r="GL46" s="22"/>
      <c r="GM46" s="22"/>
      <c r="GN46" s="22"/>
      <c r="GO46" s="22"/>
      <c r="GP46" s="22"/>
    </row>
    <row r="47" customFormat="false" ht="13.65" hidden="false" customHeight="true" outlineLevel="0" collapsed="false">
      <c r="A47" s="16" t="n">
        <v>34868</v>
      </c>
      <c r="B47" s="17" t="s">
        <v>474</v>
      </c>
      <c r="C47" s="22"/>
      <c r="D47" s="17" t="s">
        <v>321</v>
      </c>
      <c r="E47" s="17" t="s">
        <v>321</v>
      </c>
      <c r="F47" s="8" t="n">
        <v>72</v>
      </c>
      <c r="G47" s="8" t="n">
        <v>212</v>
      </c>
      <c r="H47" s="22"/>
      <c r="I47" s="22"/>
      <c r="J47" s="22"/>
      <c r="K47" s="17" t="s">
        <v>263</v>
      </c>
      <c r="L47" s="8" t="n">
        <v>2017</v>
      </c>
      <c r="M47" s="8" t="n">
        <v>22</v>
      </c>
      <c r="N47" s="8" t="n">
        <v>1</v>
      </c>
      <c r="O47" s="8" t="n">
        <v>8480158</v>
      </c>
      <c r="P47" s="17" t="s">
        <v>511</v>
      </c>
      <c r="Q47" s="17" t="s">
        <v>512</v>
      </c>
      <c r="R47" s="17" t="s">
        <v>513</v>
      </c>
      <c r="S47" s="17" t="s">
        <v>509</v>
      </c>
      <c r="T47" s="17" t="s">
        <v>278</v>
      </c>
      <c r="U47" s="17" t="s">
        <v>514</v>
      </c>
      <c r="V47" s="8" t="n">
        <v>48</v>
      </c>
      <c r="W47" s="8" t="n">
        <v>3</v>
      </c>
      <c r="X47" s="8" t="n">
        <v>8</v>
      </c>
      <c r="Y47" s="8" t="n">
        <v>3</v>
      </c>
      <c r="Z47" s="8" t="n">
        <v>11</v>
      </c>
      <c r="AA47" s="8" t="n">
        <v>20</v>
      </c>
      <c r="AB47" s="8" t="n">
        <v>58</v>
      </c>
      <c r="AC47" s="18" t="n">
        <f aca="false">Z47/V47</f>
        <v>0.229166666666667</v>
      </c>
      <c r="AD47" s="19" t="n">
        <f aca="false">IF(FZ47&gt;V47,Z47-V47*(GC47-Z47)/(FZ47-V47),0)</f>
        <v>0</v>
      </c>
      <c r="AE47" s="19" t="n">
        <v>3.938</v>
      </c>
      <c r="AF47" s="8" t="n">
        <v>4</v>
      </c>
      <c r="AG47" s="8" t="n">
        <v>3.1</v>
      </c>
      <c r="AH47" s="8" t="n">
        <v>28</v>
      </c>
      <c r="AI47" s="8" t="n">
        <v>958</v>
      </c>
      <c r="AJ47" s="8" t="n">
        <v>39420</v>
      </c>
      <c r="AK47" s="19" t="n">
        <v>657</v>
      </c>
      <c r="AL47" s="8" t="n">
        <v>657</v>
      </c>
      <c r="AM47" s="8" t="n">
        <v>657</v>
      </c>
      <c r="AN47" s="18" t="n">
        <f aca="false">AJ47/60/V47</f>
        <v>13.6875</v>
      </c>
      <c r="AO47" s="8" t="n">
        <v>23.16</v>
      </c>
      <c r="AP47" s="12" t="n">
        <f aca="false">IF(EF47&gt;0,Z47/EF47,0)</f>
        <v>0.333333333333333</v>
      </c>
      <c r="AQ47" s="8" t="n">
        <v>117</v>
      </c>
      <c r="AR47" s="8" t="n">
        <v>117</v>
      </c>
      <c r="AS47" s="8" t="n">
        <v>117</v>
      </c>
      <c r="AT47" s="8" t="n">
        <v>71</v>
      </c>
      <c r="AU47" s="8" t="n">
        <v>71</v>
      </c>
      <c r="AV47" s="8" t="n">
        <v>46</v>
      </c>
      <c r="AW47" s="8" t="n">
        <v>26</v>
      </c>
      <c r="AX47" s="8" t="n">
        <v>4</v>
      </c>
      <c r="AY47" s="8" t="n">
        <v>1</v>
      </c>
      <c r="AZ47" s="8" t="n">
        <v>4</v>
      </c>
      <c r="BA47" s="8" t="n">
        <f aca="false">AY47+AZ47</f>
        <v>5</v>
      </c>
      <c r="BB47" s="8" t="n">
        <v>2.1</v>
      </c>
      <c r="BC47" s="8" t="n">
        <v>57.3261</v>
      </c>
      <c r="BD47" s="19" t="n">
        <v>57.2</v>
      </c>
      <c r="BE47" s="19" t="n">
        <v>5.22374429223744</v>
      </c>
      <c r="BF47" s="19" t="n">
        <f aca="false">AQ47+BD47</f>
        <v>174.2</v>
      </c>
      <c r="BG47" s="19" t="n">
        <f aca="false">IF(AL47&gt;0,BF47/AL47*60,0)</f>
        <v>15.9086757990868</v>
      </c>
      <c r="BH47" s="8" t="n">
        <v>205</v>
      </c>
      <c r="BI47" s="8" t="n">
        <v>210</v>
      </c>
      <c r="BJ47" s="8" t="n">
        <v>161</v>
      </c>
      <c r="BK47" s="12" t="n">
        <f aca="false">BH47/(BH47+BJ47)</f>
        <v>0.560109289617486</v>
      </c>
      <c r="BL47" s="8" t="n">
        <v>121</v>
      </c>
      <c r="BM47" s="8" t="n">
        <v>121</v>
      </c>
      <c r="BN47" s="8" t="n">
        <v>86</v>
      </c>
      <c r="BO47" s="8" t="n">
        <f aca="false">BM47-BN47</f>
        <v>35</v>
      </c>
      <c r="BP47" s="8" t="n">
        <v>25</v>
      </c>
      <c r="BQ47" s="8" t="n">
        <v>36</v>
      </c>
      <c r="BR47" s="8" t="n">
        <v>13</v>
      </c>
      <c r="BS47" s="8" t="n">
        <v>36</v>
      </c>
      <c r="BT47" s="12" t="n">
        <f aca="false">BS47/(EA47+BS47)</f>
        <v>0.0681818181818182</v>
      </c>
      <c r="BU47" s="8" t="n">
        <v>0</v>
      </c>
      <c r="BV47" s="8" t="n">
        <v>0</v>
      </c>
      <c r="BW47" s="12" t="n">
        <f aca="false">IF(BU47+BV47&gt;0,BU47/(BU47+BV47),0)</f>
        <v>0</v>
      </c>
      <c r="BX47" s="8" t="n">
        <v>0</v>
      </c>
      <c r="BY47" s="8" t="n">
        <v>0</v>
      </c>
      <c r="BZ47" s="8" t="n">
        <v>0</v>
      </c>
      <c r="CA47" s="8" t="n">
        <v>0</v>
      </c>
      <c r="CB47" s="8" t="n">
        <v>0</v>
      </c>
      <c r="CC47" s="8" t="n">
        <v>0</v>
      </c>
      <c r="CD47" s="8" t="n">
        <v>0</v>
      </c>
      <c r="CE47" s="8" t="n">
        <v>0</v>
      </c>
      <c r="CF47" s="8" t="n">
        <v>0</v>
      </c>
      <c r="CG47" s="8" t="n">
        <v>0</v>
      </c>
      <c r="CH47" s="8" t="n">
        <v>0</v>
      </c>
      <c r="CI47" s="8" t="n">
        <v>0</v>
      </c>
      <c r="CJ47" s="8" t="n">
        <v>0</v>
      </c>
      <c r="CK47" s="8" t="n">
        <v>0</v>
      </c>
      <c r="CL47" s="8" t="n">
        <v>1</v>
      </c>
      <c r="CM47" s="8" t="n">
        <v>0</v>
      </c>
      <c r="CN47" s="8" t="n">
        <v>0</v>
      </c>
      <c r="CO47" s="8" t="n">
        <v>0</v>
      </c>
      <c r="CP47" s="8" t="n">
        <v>0</v>
      </c>
      <c r="CQ47" s="8" t="n">
        <v>0</v>
      </c>
      <c r="CR47" s="8" t="n">
        <v>0</v>
      </c>
      <c r="CS47" s="8" t="n">
        <v>2</v>
      </c>
      <c r="CT47" s="8" t="n">
        <v>0</v>
      </c>
      <c r="CU47" s="8" t="n">
        <v>0</v>
      </c>
      <c r="CV47" s="8" t="n">
        <v>0</v>
      </c>
      <c r="CW47" s="8" t="n">
        <v>1</v>
      </c>
      <c r="CX47" s="8" t="n">
        <v>0</v>
      </c>
      <c r="CY47" s="8" t="n">
        <v>2</v>
      </c>
      <c r="CZ47" s="8" t="n">
        <v>0</v>
      </c>
      <c r="DA47" s="8" t="n">
        <v>23</v>
      </c>
      <c r="DB47" s="8" t="n">
        <v>1</v>
      </c>
      <c r="DC47" s="8" t="n">
        <v>0</v>
      </c>
      <c r="DD47" s="8" t="n">
        <v>18</v>
      </c>
      <c r="DE47" s="8" t="n">
        <v>11</v>
      </c>
      <c r="DF47" s="8" t="n">
        <v>1</v>
      </c>
      <c r="DG47" s="8" t="n">
        <v>0</v>
      </c>
      <c r="DH47" s="8" t="n">
        <v>15</v>
      </c>
      <c r="DI47" s="8" t="n">
        <v>14</v>
      </c>
      <c r="DJ47" s="8" t="n">
        <v>6</v>
      </c>
      <c r="DK47" s="8" t="n">
        <v>14</v>
      </c>
      <c r="DL47" s="8" t="n">
        <v>14</v>
      </c>
      <c r="DM47" s="8" t="n">
        <v>0</v>
      </c>
      <c r="DN47" s="8" t="n">
        <v>5</v>
      </c>
      <c r="DO47" s="8" t="n">
        <v>5</v>
      </c>
      <c r="DP47" s="8" t="n">
        <v>0</v>
      </c>
      <c r="DQ47" s="8" t="n">
        <f aca="false">DJ47-DI47</f>
        <v>-8</v>
      </c>
      <c r="DR47" s="19" t="n">
        <v>-6.031</v>
      </c>
      <c r="DS47" s="8" t="n">
        <v>14</v>
      </c>
      <c r="DT47" s="8" t="n">
        <v>0</v>
      </c>
      <c r="DU47" s="8" t="n">
        <v>0</v>
      </c>
      <c r="DV47" s="8" t="n">
        <v>0</v>
      </c>
      <c r="DW47" s="8" t="n">
        <v>0</v>
      </c>
      <c r="DX47" s="8" t="n">
        <v>639</v>
      </c>
      <c r="DY47" s="8" t="n">
        <v>637</v>
      </c>
      <c r="DZ47" s="8" t="n">
        <v>458</v>
      </c>
      <c r="EA47" s="8" t="n">
        <v>492</v>
      </c>
      <c r="EB47" s="8" t="n">
        <v>319</v>
      </c>
      <c r="EC47" s="8" t="n">
        <v>358</v>
      </c>
      <c r="ED47" s="8" t="n">
        <v>27.13</v>
      </c>
      <c r="EE47" s="8" t="n">
        <v>28.31</v>
      </c>
      <c r="EF47" s="8" t="n">
        <v>33</v>
      </c>
      <c r="EG47" s="8" t="n">
        <v>31</v>
      </c>
      <c r="EH47" s="12" t="n">
        <f aca="false">EF47/EB47</f>
        <v>0.103448275862069</v>
      </c>
      <c r="EI47" s="20" t="n">
        <f aca="false">1-EG47/EC47</f>
        <v>0.91340782122905</v>
      </c>
      <c r="EJ47" s="21" t="n">
        <f aca="false">EH47+EI47</f>
        <v>1.01685609709112</v>
      </c>
      <c r="EK47" s="8" t="n">
        <v>638</v>
      </c>
      <c r="EL47" s="8" t="n">
        <v>636</v>
      </c>
      <c r="EM47" s="8" t="n">
        <v>457</v>
      </c>
      <c r="EN47" s="8" t="n">
        <v>492</v>
      </c>
      <c r="EO47" s="8" t="n">
        <v>317</v>
      </c>
      <c r="EP47" s="8" t="n">
        <v>358</v>
      </c>
      <c r="EQ47" s="8" t="n">
        <v>33</v>
      </c>
      <c r="ER47" s="8" t="n">
        <v>31</v>
      </c>
      <c r="ES47" s="8" t="n">
        <v>323</v>
      </c>
      <c r="ET47" s="8" t="n">
        <v>302</v>
      </c>
      <c r="EU47" s="8" t="n">
        <v>115</v>
      </c>
      <c r="EV47" s="8" t="n">
        <v>104</v>
      </c>
      <c r="EW47" s="8" t="n">
        <v>16</v>
      </c>
      <c r="EX47" s="8" t="n">
        <v>17</v>
      </c>
      <c r="EY47" s="8" t="n">
        <v>54</v>
      </c>
      <c r="EZ47" s="8" t="n">
        <v>51</v>
      </c>
      <c r="FA47" s="8" t="n">
        <v>0.6</v>
      </c>
      <c r="FB47" s="8" t="n">
        <v>1.5</v>
      </c>
      <c r="FC47" s="8" t="n">
        <v>2.2</v>
      </c>
      <c r="FD47" s="19" t="n">
        <v>11.1</v>
      </c>
      <c r="FE47" s="18" t="n">
        <f aca="false">FD47/V47</f>
        <v>0.23125</v>
      </c>
      <c r="FF47" s="8" t="n">
        <v>0.102</v>
      </c>
      <c r="FG47" s="8" t="n">
        <v>-0.2</v>
      </c>
      <c r="FH47" s="8" t="n">
        <v>-0.07</v>
      </c>
      <c r="FI47" s="8" t="n">
        <v>-0.26</v>
      </c>
      <c r="FJ47" s="22"/>
      <c r="FK47" s="22"/>
      <c r="FL47" s="22"/>
      <c r="FM47" s="8" t="n">
        <f aca="false">BL47+BS47+AH47+DT47</f>
        <v>185</v>
      </c>
      <c r="FN47" s="19" t="n">
        <f aca="false">IF(DS47&gt;0,(BL47+BR47)/DS47,0)</f>
        <v>9.57142857142857</v>
      </c>
      <c r="FO47" s="12" t="n">
        <v>0.0191947566</v>
      </c>
      <c r="FP47" s="19" t="n">
        <f aca="false">Z47-AH47/10</f>
        <v>8.2</v>
      </c>
      <c r="FQ47" s="19" t="n">
        <f aca="false">Z47+DR47/5</f>
        <v>9.7938</v>
      </c>
      <c r="FR47" s="19" t="n">
        <f aca="false">(DX47+DY47)/AL47*60</f>
        <v>116.529680365297</v>
      </c>
      <c r="FS47" s="22"/>
      <c r="FT47" s="22"/>
      <c r="FU47" s="22"/>
      <c r="FV47" s="17" t="s">
        <v>255</v>
      </c>
      <c r="FW47" s="17" t="s">
        <v>270</v>
      </c>
      <c r="FX47" s="23" t="n">
        <v>925000</v>
      </c>
      <c r="FY47" s="23" t="n">
        <v>925000</v>
      </c>
      <c r="FZ47" s="8" t="n">
        <v>48</v>
      </c>
      <c r="GA47" s="8" t="n">
        <v>3</v>
      </c>
      <c r="GB47" s="8" t="n">
        <v>8</v>
      </c>
      <c r="GC47" s="8" t="n">
        <v>11</v>
      </c>
      <c r="GD47" s="8" t="n">
        <v>4</v>
      </c>
      <c r="GE47" s="8" t="n">
        <v>28</v>
      </c>
      <c r="GF47" s="8" t="n">
        <v>46</v>
      </c>
      <c r="GG47" s="8" t="n">
        <v>657</v>
      </c>
      <c r="GH47" s="8" t="n">
        <v>0.6</v>
      </c>
      <c r="GI47" s="8" t="n">
        <v>1.5</v>
      </c>
      <c r="GJ47" s="8" t="n">
        <v>2.2</v>
      </c>
      <c r="GK47" s="8" t="n">
        <f aca="false">Z47-AH47/10</f>
        <v>8.2</v>
      </c>
      <c r="GL47" s="22"/>
      <c r="GM47" s="22"/>
      <c r="GN47" s="22"/>
      <c r="GO47" s="22"/>
      <c r="GP47" s="22"/>
    </row>
    <row r="48" customFormat="false" ht="13.65" hidden="false" customHeight="true" outlineLevel="0" collapsed="false">
      <c r="A48" s="16" t="n">
        <v>35085</v>
      </c>
      <c r="B48" s="17" t="s">
        <v>474</v>
      </c>
      <c r="C48" s="22"/>
      <c r="D48" s="17" t="s">
        <v>321</v>
      </c>
      <c r="E48" s="17" t="s">
        <v>321</v>
      </c>
      <c r="F48" s="8" t="n">
        <v>75</v>
      </c>
      <c r="G48" s="8" t="n">
        <v>189</v>
      </c>
      <c r="H48" s="8" t="n">
        <v>2014</v>
      </c>
      <c r="I48" s="8" t="n">
        <v>2</v>
      </c>
      <c r="J48" s="8" t="n">
        <v>40</v>
      </c>
      <c r="K48" s="17" t="s">
        <v>263</v>
      </c>
      <c r="L48" s="8" t="n">
        <v>2016</v>
      </c>
      <c r="M48" s="8" t="n">
        <v>22</v>
      </c>
      <c r="N48" s="8" t="n">
        <v>2</v>
      </c>
      <c r="O48" s="8" t="n">
        <v>8477971</v>
      </c>
      <c r="P48" s="17" t="s">
        <v>515</v>
      </c>
      <c r="Q48" s="17" t="s">
        <v>516</v>
      </c>
      <c r="R48" s="17" t="s">
        <v>517</v>
      </c>
      <c r="S48" s="17" t="s">
        <v>509</v>
      </c>
      <c r="T48" s="17" t="s">
        <v>278</v>
      </c>
      <c r="U48" s="17" t="s">
        <v>402</v>
      </c>
      <c r="V48" s="8" t="n">
        <v>1</v>
      </c>
      <c r="W48" s="8" t="n">
        <v>0</v>
      </c>
      <c r="X48" s="8" t="n">
        <v>0</v>
      </c>
      <c r="Y48" s="8" t="n">
        <v>0</v>
      </c>
      <c r="Z48" s="8" t="n">
        <v>0</v>
      </c>
      <c r="AA48" s="8" t="n">
        <v>37</v>
      </c>
      <c r="AB48" s="8" t="n">
        <v>62</v>
      </c>
      <c r="AC48" s="18" t="n">
        <f aca="false">Z48/V48</f>
        <v>0</v>
      </c>
      <c r="AD48" s="19" t="n">
        <f aca="false">IF(FZ48&gt;V48,Z48-V48*(GC48-Z48)/(FZ48-V48),0)</f>
        <v>0</v>
      </c>
      <c r="AE48" s="19" t="n">
        <v>0</v>
      </c>
      <c r="AF48" s="8" t="n">
        <v>1</v>
      </c>
      <c r="AG48" s="8" t="n">
        <v>-0.1</v>
      </c>
      <c r="AH48" s="8" t="n">
        <v>0</v>
      </c>
      <c r="AI48" s="8" t="n">
        <v>16</v>
      </c>
      <c r="AJ48" s="8" t="n">
        <v>681</v>
      </c>
      <c r="AK48" s="19" t="n">
        <v>11.35</v>
      </c>
      <c r="AL48" s="8" t="n">
        <v>11.35</v>
      </c>
      <c r="AM48" s="8" t="n">
        <v>11</v>
      </c>
      <c r="AN48" s="18" t="n">
        <f aca="false">AJ48/60/V48</f>
        <v>11.35</v>
      </c>
      <c r="AO48" s="8" t="n">
        <v>19.41</v>
      </c>
      <c r="AP48" s="12" t="n">
        <f aca="false">IF(EF48&gt;0,Z48/EF48,0)</f>
        <v>0</v>
      </c>
      <c r="AQ48" s="8" t="n">
        <v>0</v>
      </c>
      <c r="AR48" s="8" t="n">
        <v>0</v>
      </c>
      <c r="AS48" s="8" t="n">
        <v>0</v>
      </c>
      <c r="AT48" s="8" t="n">
        <v>0</v>
      </c>
      <c r="AU48" s="8" t="n">
        <v>0</v>
      </c>
      <c r="AV48" s="8" t="n">
        <v>0</v>
      </c>
      <c r="AW48" s="8" t="n">
        <v>0</v>
      </c>
      <c r="AX48" s="8" t="n">
        <v>0</v>
      </c>
      <c r="AY48" s="8" t="n">
        <v>0</v>
      </c>
      <c r="AZ48" s="8" t="n">
        <v>0</v>
      </c>
      <c r="BA48" s="8" t="n">
        <f aca="false">AY48+AZ48</f>
        <v>0</v>
      </c>
      <c r="BB48" s="8" t="n">
        <v>0</v>
      </c>
      <c r="BC48" s="8" t="n">
        <v>0</v>
      </c>
      <c r="BD48" s="19" t="n">
        <v>0</v>
      </c>
      <c r="BE48" s="19" t="n">
        <v>0</v>
      </c>
      <c r="BF48" s="19" t="n">
        <f aca="false">AQ48+BD48</f>
        <v>0</v>
      </c>
      <c r="BG48" s="19" t="n">
        <f aca="false">IF(AL48&gt;0,BF48/AL48*60,0)</f>
        <v>0</v>
      </c>
      <c r="BH48" s="8" t="n">
        <v>4</v>
      </c>
      <c r="BI48" s="8" t="n">
        <v>4</v>
      </c>
      <c r="BJ48" s="8" t="n">
        <v>6</v>
      </c>
      <c r="BK48" s="12" t="n">
        <f aca="false">BH48/(BH48+BJ48)</f>
        <v>0.4</v>
      </c>
      <c r="BL48" s="8" t="n">
        <v>3</v>
      </c>
      <c r="BM48" s="8" t="n">
        <v>3</v>
      </c>
      <c r="BN48" s="8" t="n">
        <v>0</v>
      </c>
      <c r="BO48" s="8" t="n">
        <f aca="false">BM48-BN48</f>
        <v>3</v>
      </c>
      <c r="BP48" s="8" t="n">
        <v>0</v>
      </c>
      <c r="BQ48" s="8" t="n">
        <v>1</v>
      </c>
      <c r="BR48" s="8" t="n">
        <v>1</v>
      </c>
      <c r="BS48" s="8" t="n">
        <v>2</v>
      </c>
      <c r="BT48" s="12" t="n">
        <f aca="false">BS48/(EA48+BS48)</f>
        <v>0.166666666666667</v>
      </c>
      <c r="BU48" s="8" t="n">
        <v>0</v>
      </c>
      <c r="BV48" s="8" t="n">
        <v>0</v>
      </c>
      <c r="BW48" s="12" t="n">
        <f aca="false">IF(BU48+BV48&gt;0,BU48/(BU48+BV48),0)</f>
        <v>0</v>
      </c>
      <c r="BX48" s="8" t="n">
        <v>0</v>
      </c>
      <c r="BY48" s="8" t="n">
        <v>0</v>
      </c>
      <c r="BZ48" s="8" t="n">
        <v>0</v>
      </c>
      <c r="CA48" s="8" t="n">
        <v>0</v>
      </c>
      <c r="CB48" s="8" t="n">
        <v>0</v>
      </c>
      <c r="CC48" s="8" t="n">
        <v>0</v>
      </c>
      <c r="CD48" s="8" t="n">
        <v>0</v>
      </c>
      <c r="CE48" s="8" t="n">
        <v>0</v>
      </c>
      <c r="CF48" s="8" t="n">
        <v>0</v>
      </c>
      <c r="CG48" s="8" t="n">
        <v>0</v>
      </c>
      <c r="CH48" s="8" t="n">
        <v>0</v>
      </c>
      <c r="CI48" s="8" t="n">
        <v>0</v>
      </c>
      <c r="CJ48" s="8" t="n">
        <v>0</v>
      </c>
      <c r="CK48" s="8" t="n">
        <v>0</v>
      </c>
      <c r="CL48" s="8" t="n">
        <v>0</v>
      </c>
      <c r="CM48" s="8" t="n">
        <v>0</v>
      </c>
      <c r="CN48" s="8" t="n">
        <v>0</v>
      </c>
      <c r="CO48" s="8" t="n">
        <v>0</v>
      </c>
      <c r="CP48" s="8" t="n">
        <v>0</v>
      </c>
      <c r="CQ48" s="8" t="n">
        <v>0</v>
      </c>
      <c r="CR48" s="8" t="n">
        <v>0</v>
      </c>
      <c r="CS48" s="8" t="n">
        <v>0</v>
      </c>
      <c r="CT48" s="8" t="n">
        <v>0</v>
      </c>
      <c r="CU48" s="8" t="n">
        <v>0</v>
      </c>
      <c r="CV48" s="8" t="n">
        <v>0</v>
      </c>
      <c r="CW48" s="8" t="n">
        <v>0</v>
      </c>
      <c r="CX48" s="8" t="n">
        <v>0</v>
      </c>
      <c r="CY48" s="8" t="n">
        <v>0</v>
      </c>
      <c r="CZ48" s="8" t="n">
        <v>0</v>
      </c>
      <c r="DA48" s="8" t="n">
        <v>0</v>
      </c>
      <c r="DB48" s="8" t="n">
        <v>0</v>
      </c>
      <c r="DC48" s="8" t="n">
        <v>0</v>
      </c>
      <c r="DD48" s="8" t="n">
        <v>0</v>
      </c>
      <c r="DE48" s="8" t="n">
        <v>0</v>
      </c>
      <c r="DF48" s="8" t="n">
        <v>0</v>
      </c>
      <c r="DG48" s="8" t="n">
        <v>0</v>
      </c>
      <c r="DH48" s="8" t="n">
        <v>0</v>
      </c>
      <c r="DI48" s="8" t="n">
        <v>0</v>
      </c>
      <c r="DJ48" s="8" t="n">
        <v>0</v>
      </c>
      <c r="DK48" s="8" t="n">
        <v>0</v>
      </c>
      <c r="DL48" s="8" t="n">
        <v>0</v>
      </c>
      <c r="DM48" s="8" t="n">
        <v>0</v>
      </c>
      <c r="DN48" s="8" t="n">
        <v>0</v>
      </c>
      <c r="DO48" s="8" t="n">
        <v>0</v>
      </c>
      <c r="DP48" s="8" t="n">
        <v>0</v>
      </c>
      <c r="DQ48" s="8" t="n">
        <f aca="false">DJ48-DI48</f>
        <v>0</v>
      </c>
      <c r="DR48" s="19" t="n">
        <v>0.05</v>
      </c>
      <c r="DS48" s="8" t="n">
        <v>0</v>
      </c>
      <c r="DT48" s="8" t="n">
        <v>0</v>
      </c>
      <c r="DU48" s="8" t="n">
        <v>0</v>
      </c>
      <c r="DV48" s="8" t="n">
        <v>0</v>
      </c>
      <c r="DW48" s="8" t="n">
        <v>0</v>
      </c>
      <c r="DX48" s="8" t="n">
        <v>5</v>
      </c>
      <c r="DY48" s="8" t="n">
        <v>15</v>
      </c>
      <c r="DZ48" s="8" t="n">
        <v>3</v>
      </c>
      <c r="EA48" s="8" t="n">
        <v>10</v>
      </c>
      <c r="EB48" s="8" t="n">
        <v>2</v>
      </c>
      <c r="EC48" s="8" t="n">
        <v>5</v>
      </c>
      <c r="ED48" s="8" t="n">
        <v>0.1</v>
      </c>
      <c r="EE48" s="8" t="n">
        <v>0.34</v>
      </c>
      <c r="EF48" s="8" t="n">
        <v>1</v>
      </c>
      <c r="EG48" s="8" t="n">
        <v>0</v>
      </c>
      <c r="EH48" s="12" t="n">
        <f aca="false">EF48/EB48</f>
        <v>0.5</v>
      </c>
      <c r="EI48" s="20" t="n">
        <f aca="false">1-EG48/EC48</f>
        <v>1</v>
      </c>
      <c r="EJ48" s="21" t="n">
        <f aca="false">EH48+EI48</f>
        <v>1.5</v>
      </c>
      <c r="EK48" s="8" t="n">
        <v>6</v>
      </c>
      <c r="EL48" s="8" t="n">
        <v>15</v>
      </c>
      <c r="EM48" s="8" t="n">
        <v>4</v>
      </c>
      <c r="EN48" s="8" t="n">
        <v>10</v>
      </c>
      <c r="EO48" s="8" t="n">
        <v>3</v>
      </c>
      <c r="EP48" s="8" t="n">
        <v>5</v>
      </c>
      <c r="EQ48" s="8" t="n">
        <v>1</v>
      </c>
      <c r="ER48" s="8" t="n">
        <v>0</v>
      </c>
      <c r="ES48" s="8" t="n">
        <v>2</v>
      </c>
      <c r="ET48" s="8" t="n">
        <v>8</v>
      </c>
      <c r="EU48" s="8" t="n">
        <v>0</v>
      </c>
      <c r="EV48" s="8" t="n">
        <v>0</v>
      </c>
      <c r="EW48" s="8" t="n">
        <v>0</v>
      </c>
      <c r="EX48" s="8" t="n">
        <v>0</v>
      </c>
      <c r="EY48" s="8" t="n">
        <v>2</v>
      </c>
      <c r="EZ48" s="8" t="n">
        <v>0</v>
      </c>
      <c r="FA48" s="8" t="n">
        <v>0</v>
      </c>
      <c r="FB48" s="8" t="n">
        <v>0.1</v>
      </c>
      <c r="FC48" s="8" t="n">
        <v>0.1</v>
      </c>
      <c r="FD48" s="19" t="n">
        <v>-0.2</v>
      </c>
      <c r="FE48" s="18" t="n">
        <f aca="false">FD48/V48</f>
        <v>-0.2</v>
      </c>
      <c r="FF48" s="8" t="n">
        <v>0</v>
      </c>
      <c r="FG48" s="8" t="n">
        <v>0</v>
      </c>
      <c r="FH48" s="8" t="n">
        <v>0</v>
      </c>
      <c r="FI48" s="8" t="n">
        <v>0</v>
      </c>
      <c r="FJ48" s="22"/>
      <c r="FK48" s="22"/>
      <c r="FL48" s="22"/>
      <c r="FM48" s="8" t="n">
        <f aca="false">BL48+BS48+AH48+DT48</f>
        <v>5</v>
      </c>
      <c r="FN48" s="19" t="n">
        <f aca="false">IF(DS48&gt;0,(BL48+BR48)/DS48,0)</f>
        <v>0</v>
      </c>
      <c r="FO48" s="12" t="n">
        <v>0</v>
      </c>
      <c r="FP48" s="19" t="n">
        <f aca="false">Z48-AH48/10</f>
        <v>0</v>
      </c>
      <c r="FQ48" s="19" t="n">
        <f aca="false">Z48+DR48/5</f>
        <v>0.01</v>
      </c>
      <c r="FR48" s="19" t="n">
        <f aca="false">(DX48+DY48)/AL48*60</f>
        <v>105.726872246696</v>
      </c>
      <c r="FS48" s="22"/>
      <c r="FT48" s="22"/>
      <c r="FU48" s="22"/>
      <c r="FV48" s="22"/>
      <c r="FW48" s="22"/>
      <c r="FX48" s="22"/>
      <c r="FY48" s="22"/>
      <c r="FZ48" s="8" t="n">
        <v>6</v>
      </c>
      <c r="GA48" s="8" t="n">
        <v>0</v>
      </c>
      <c r="GB48" s="8" t="n">
        <v>0</v>
      </c>
      <c r="GC48" s="8" t="n">
        <v>0</v>
      </c>
      <c r="GD48" s="8" t="n">
        <v>-2</v>
      </c>
      <c r="GE48" s="8" t="n">
        <v>2</v>
      </c>
      <c r="GF48" s="8" t="n">
        <v>3</v>
      </c>
      <c r="GG48" s="8" t="n">
        <v>65</v>
      </c>
      <c r="GH48" s="8" t="n">
        <v>-0.1</v>
      </c>
      <c r="GI48" s="8" t="n">
        <v>0</v>
      </c>
      <c r="GJ48" s="8" t="n">
        <v>-0.1</v>
      </c>
      <c r="GK48" s="8" t="n">
        <f aca="false">Z48-AH48/10</f>
        <v>0</v>
      </c>
      <c r="GL48" s="22"/>
      <c r="GM48" s="22"/>
      <c r="GN48" s="22"/>
      <c r="GO48" s="22"/>
      <c r="GP48" s="22"/>
    </row>
    <row r="49" customFormat="false" ht="13.65" hidden="false" customHeight="true" outlineLevel="0" collapsed="false">
      <c r="A49" s="16" t="n">
        <v>34659</v>
      </c>
      <c r="B49" s="17" t="s">
        <v>518</v>
      </c>
      <c r="C49" s="22"/>
      <c r="D49" s="17" t="s">
        <v>321</v>
      </c>
      <c r="E49" s="17" t="s">
        <v>321</v>
      </c>
      <c r="F49" s="8" t="n">
        <v>70</v>
      </c>
      <c r="G49" s="8" t="n">
        <v>180</v>
      </c>
      <c r="H49" s="8" t="n">
        <v>2013</v>
      </c>
      <c r="I49" s="8" t="n">
        <v>7</v>
      </c>
      <c r="J49" s="8" t="n">
        <v>202</v>
      </c>
      <c r="K49" s="17" t="s">
        <v>263</v>
      </c>
      <c r="L49" s="8" t="n">
        <v>2017</v>
      </c>
      <c r="M49" s="8" t="n">
        <v>23</v>
      </c>
      <c r="N49" s="8" t="n">
        <v>1</v>
      </c>
      <c r="O49" s="8" t="n">
        <v>8477341</v>
      </c>
      <c r="P49" s="17" t="s">
        <v>519</v>
      </c>
      <c r="Q49" s="17" t="s">
        <v>520</v>
      </c>
      <c r="R49" s="17" t="s">
        <v>521</v>
      </c>
      <c r="S49" s="17" t="s">
        <v>509</v>
      </c>
      <c r="T49" s="17" t="s">
        <v>268</v>
      </c>
      <c r="U49" s="17" t="s">
        <v>514</v>
      </c>
      <c r="V49" s="8" t="n">
        <v>9</v>
      </c>
      <c r="W49" s="8" t="n">
        <v>2</v>
      </c>
      <c r="X49" s="8" t="n">
        <v>1</v>
      </c>
      <c r="Y49" s="8" t="n">
        <v>0</v>
      </c>
      <c r="Z49" s="8" t="n">
        <v>3</v>
      </c>
      <c r="AA49" s="8" t="n">
        <v>23</v>
      </c>
      <c r="AB49" s="8" t="n">
        <v>66</v>
      </c>
      <c r="AC49" s="18" t="n">
        <f aca="false">Z49/V49</f>
        <v>0.333333333333333</v>
      </c>
      <c r="AD49" s="19" t="n">
        <f aca="false">IF(FZ49&gt;V49,Z49-V49*(GC49-Z49)/(FZ49-V49),0)</f>
        <v>0</v>
      </c>
      <c r="AE49" s="19" t="n">
        <v>1.305</v>
      </c>
      <c r="AF49" s="8" t="n">
        <v>-2</v>
      </c>
      <c r="AG49" s="8" t="n">
        <v>1.9</v>
      </c>
      <c r="AH49" s="8" t="n">
        <v>0</v>
      </c>
      <c r="AI49" s="8" t="n">
        <v>159</v>
      </c>
      <c r="AJ49" s="8" t="n">
        <v>6318</v>
      </c>
      <c r="AK49" s="19" t="n">
        <v>105.3</v>
      </c>
      <c r="AL49" s="8" t="n">
        <v>105.3</v>
      </c>
      <c r="AM49" s="8" t="n">
        <v>105</v>
      </c>
      <c r="AN49" s="18" t="n">
        <f aca="false">AJ49/60/V49</f>
        <v>11.7</v>
      </c>
      <c r="AO49" s="8" t="n">
        <v>19.93</v>
      </c>
      <c r="AP49" s="12" t="n">
        <f aca="false">IF(EF49&gt;0,Z49/EF49,0)</f>
        <v>0.428571428571429</v>
      </c>
      <c r="AQ49" s="8" t="n">
        <v>27</v>
      </c>
      <c r="AR49" s="8" t="n">
        <v>27</v>
      </c>
      <c r="AS49" s="8" t="n">
        <v>27</v>
      </c>
      <c r="AT49" s="8" t="n">
        <v>23</v>
      </c>
      <c r="AU49" s="8" t="n">
        <v>23</v>
      </c>
      <c r="AV49" s="8" t="n">
        <v>19</v>
      </c>
      <c r="AW49" s="8" t="n">
        <v>19</v>
      </c>
      <c r="AX49" s="8" t="n">
        <v>12</v>
      </c>
      <c r="AY49" s="8" t="n">
        <v>2</v>
      </c>
      <c r="AZ49" s="8" t="n">
        <v>0</v>
      </c>
      <c r="BA49" s="8" t="n">
        <f aca="false">AY49+AZ49</f>
        <v>2</v>
      </c>
      <c r="BB49" s="8" t="n">
        <v>1.96</v>
      </c>
      <c r="BC49" s="8" t="n">
        <v>21.2105</v>
      </c>
      <c r="BD49" s="19" t="n">
        <v>0</v>
      </c>
      <c r="BE49" s="19" t="n">
        <v>0</v>
      </c>
      <c r="BF49" s="19" t="n">
        <f aca="false">AQ49+BD49</f>
        <v>27</v>
      </c>
      <c r="BG49" s="19" t="n">
        <f aca="false">IF(AL49&gt;0,BF49/AL49*60,0)</f>
        <v>15.3846153846154</v>
      </c>
      <c r="BH49" s="8" t="n">
        <v>27</v>
      </c>
      <c r="BI49" s="8" t="n">
        <v>36</v>
      </c>
      <c r="BJ49" s="8" t="n">
        <v>33</v>
      </c>
      <c r="BK49" s="12" t="n">
        <f aca="false">BH49/(BH49+BJ49)</f>
        <v>0.45</v>
      </c>
      <c r="BL49" s="8" t="n">
        <v>5</v>
      </c>
      <c r="BM49" s="8" t="n">
        <v>5</v>
      </c>
      <c r="BN49" s="8" t="n">
        <v>14</v>
      </c>
      <c r="BO49" s="8" t="n">
        <f aca="false">BM49-BN49</f>
        <v>-9</v>
      </c>
      <c r="BP49" s="8" t="n">
        <v>4</v>
      </c>
      <c r="BQ49" s="8" t="n">
        <v>5</v>
      </c>
      <c r="BR49" s="8" t="n">
        <v>4</v>
      </c>
      <c r="BS49" s="8" t="n">
        <v>5</v>
      </c>
      <c r="BT49" s="12" t="n">
        <f aca="false">BS49/(EA49+BS49)</f>
        <v>0.0793650793650794</v>
      </c>
      <c r="BU49" s="8" t="n">
        <v>2</v>
      </c>
      <c r="BV49" s="8" t="n">
        <v>4</v>
      </c>
      <c r="BW49" s="12" t="n">
        <f aca="false">IF(BU49+BV49&gt;0,BU49/(BU49+BV49),0)</f>
        <v>0.333333333333333</v>
      </c>
      <c r="BX49" s="8" t="n">
        <v>1</v>
      </c>
      <c r="BY49" s="8" t="n">
        <v>1</v>
      </c>
      <c r="BZ49" s="8" t="n">
        <v>1</v>
      </c>
      <c r="CA49" s="8" t="n">
        <v>3</v>
      </c>
      <c r="CB49" s="8" t="n">
        <v>0</v>
      </c>
      <c r="CC49" s="8" t="n">
        <v>0</v>
      </c>
      <c r="CD49" s="8" t="n">
        <v>1</v>
      </c>
      <c r="CE49" s="8" t="n">
        <v>1</v>
      </c>
      <c r="CF49" s="8" t="n">
        <v>1</v>
      </c>
      <c r="CG49" s="8" t="n">
        <v>2</v>
      </c>
      <c r="CH49" s="8" t="n">
        <v>1</v>
      </c>
      <c r="CI49" s="8" t="n">
        <v>3</v>
      </c>
      <c r="CJ49" s="8" t="n">
        <v>0</v>
      </c>
      <c r="CK49" s="8" t="n">
        <v>0</v>
      </c>
      <c r="CL49" s="8" t="n">
        <v>1</v>
      </c>
      <c r="CM49" s="8" t="n">
        <v>0</v>
      </c>
      <c r="CN49" s="8" t="n">
        <v>0</v>
      </c>
      <c r="CO49" s="8" t="n">
        <v>0</v>
      </c>
      <c r="CP49" s="8" t="n">
        <v>0</v>
      </c>
      <c r="CQ49" s="8" t="n">
        <v>0</v>
      </c>
      <c r="CR49" s="8" t="n">
        <v>0</v>
      </c>
      <c r="CS49" s="8" t="n">
        <v>0</v>
      </c>
      <c r="CT49" s="8" t="n">
        <v>0</v>
      </c>
      <c r="CU49" s="8" t="n">
        <v>1</v>
      </c>
      <c r="CV49" s="8" t="n">
        <v>0</v>
      </c>
      <c r="CW49" s="8" t="n">
        <v>1</v>
      </c>
      <c r="CX49" s="8" t="n">
        <v>0</v>
      </c>
      <c r="CY49" s="8" t="n">
        <v>0</v>
      </c>
      <c r="CZ49" s="8" t="n">
        <v>0</v>
      </c>
      <c r="DA49" s="8" t="n">
        <v>4</v>
      </c>
      <c r="DB49" s="8" t="n">
        <v>3</v>
      </c>
      <c r="DC49" s="8" t="n">
        <v>0</v>
      </c>
      <c r="DD49" s="8" t="n">
        <v>1</v>
      </c>
      <c r="DE49" s="8" t="n">
        <v>4</v>
      </c>
      <c r="DF49" s="8" t="n">
        <v>4</v>
      </c>
      <c r="DG49" s="8" t="n">
        <v>0</v>
      </c>
      <c r="DH49" s="8" t="n">
        <v>7</v>
      </c>
      <c r="DI49" s="8" t="n">
        <v>0</v>
      </c>
      <c r="DJ49" s="8" t="n">
        <v>2</v>
      </c>
      <c r="DK49" s="8" t="n">
        <v>0</v>
      </c>
      <c r="DL49" s="8" t="n">
        <v>0</v>
      </c>
      <c r="DM49" s="8" t="n">
        <v>0</v>
      </c>
      <c r="DN49" s="8" t="n">
        <v>2</v>
      </c>
      <c r="DO49" s="8" t="n">
        <v>2</v>
      </c>
      <c r="DP49" s="8" t="n">
        <v>0</v>
      </c>
      <c r="DQ49" s="8" t="n">
        <f aca="false">DJ49-DI49</f>
        <v>2</v>
      </c>
      <c r="DR49" s="19" t="n">
        <v>1.92</v>
      </c>
      <c r="DS49" s="8" t="n">
        <v>0</v>
      </c>
      <c r="DT49" s="8" t="n">
        <v>0</v>
      </c>
      <c r="DU49" s="8" t="n">
        <v>0</v>
      </c>
      <c r="DV49" s="8" t="n">
        <v>0</v>
      </c>
      <c r="DW49" s="8" t="n">
        <v>0</v>
      </c>
      <c r="DX49" s="8" t="n">
        <v>122</v>
      </c>
      <c r="DY49" s="8" t="n">
        <v>78</v>
      </c>
      <c r="DZ49" s="8" t="n">
        <v>94</v>
      </c>
      <c r="EA49" s="8" t="n">
        <v>58</v>
      </c>
      <c r="EB49" s="8" t="n">
        <v>68</v>
      </c>
      <c r="EC49" s="8" t="n">
        <v>43</v>
      </c>
      <c r="ED49" s="8" t="n">
        <v>5.85</v>
      </c>
      <c r="EE49" s="8" t="n">
        <v>3.18</v>
      </c>
      <c r="EF49" s="8" t="n">
        <v>7</v>
      </c>
      <c r="EG49" s="8" t="n">
        <v>5</v>
      </c>
      <c r="EH49" s="12" t="n">
        <f aca="false">EF49/EB49</f>
        <v>0.102941176470588</v>
      </c>
      <c r="EI49" s="20" t="n">
        <f aca="false">1-EG49/EC49</f>
        <v>0.883720930232558</v>
      </c>
      <c r="EJ49" s="21" t="n">
        <f aca="false">EH49+EI49</f>
        <v>0.986662106703146</v>
      </c>
      <c r="EK49" s="8" t="n">
        <v>122</v>
      </c>
      <c r="EL49" s="8" t="n">
        <v>77</v>
      </c>
      <c r="EM49" s="8" t="n">
        <v>94</v>
      </c>
      <c r="EN49" s="8" t="n">
        <v>57</v>
      </c>
      <c r="EO49" s="8" t="n">
        <v>68</v>
      </c>
      <c r="EP49" s="8" t="n">
        <v>42</v>
      </c>
      <c r="EQ49" s="8" t="n">
        <v>7</v>
      </c>
      <c r="ER49" s="8" t="n">
        <v>5</v>
      </c>
      <c r="ES49" s="8" t="n">
        <v>70</v>
      </c>
      <c r="ET49" s="8" t="n">
        <v>32</v>
      </c>
      <c r="EU49" s="8" t="n">
        <v>26</v>
      </c>
      <c r="EV49" s="8" t="n">
        <v>12</v>
      </c>
      <c r="EW49" s="8" t="n">
        <v>3</v>
      </c>
      <c r="EX49" s="8" t="n">
        <v>1</v>
      </c>
      <c r="EY49" s="8" t="n">
        <v>3</v>
      </c>
      <c r="EZ49" s="8" t="n">
        <v>6</v>
      </c>
      <c r="FA49" s="8" t="n">
        <v>0.2</v>
      </c>
      <c r="FB49" s="8" t="n">
        <v>0</v>
      </c>
      <c r="FC49" s="8" t="n">
        <v>0.3</v>
      </c>
      <c r="FD49" s="19" t="n">
        <v>4.75</v>
      </c>
      <c r="FE49" s="18" t="n">
        <f aca="false">FD49/V49</f>
        <v>0.527777777777778</v>
      </c>
      <c r="FF49" s="8" t="n">
        <v>0.3882</v>
      </c>
      <c r="FG49" s="8" t="n">
        <v>0.17</v>
      </c>
      <c r="FH49" s="8" t="n">
        <v>0.11</v>
      </c>
      <c r="FI49" s="8" t="n">
        <v>0.28</v>
      </c>
      <c r="FJ49" s="22"/>
      <c r="FK49" s="22"/>
      <c r="FL49" s="22"/>
      <c r="FM49" s="8" t="n">
        <f aca="false">BL49+BS49+AH49+DT49</f>
        <v>10</v>
      </c>
      <c r="FN49" s="19" t="n">
        <f aca="false">IF(DS49&gt;0,(BL49+BR49)/DS49,0)</f>
        <v>0</v>
      </c>
      <c r="FO49" s="12" t="n">
        <v>0.0679933665</v>
      </c>
      <c r="FP49" s="19" t="n">
        <f aca="false">Z49-AH49/10</f>
        <v>3</v>
      </c>
      <c r="FQ49" s="19" t="n">
        <f aca="false">Z49+DR49/5</f>
        <v>3.384</v>
      </c>
      <c r="FR49" s="19" t="n">
        <f aca="false">(DX49+DY49)/AL49*60</f>
        <v>113.960113960114</v>
      </c>
      <c r="FS49" s="22"/>
      <c r="FT49" s="22"/>
      <c r="FU49" s="22"/>
      <c r="FV49" s="22"/>
      <c r="FW49" s="17" t="s">
        <v>270</v>
      </c>
      <c r="FX49" s="23" t="n">
        <v>842500</v>
      </c>
      <c r="FY49" s="23" t="n">
        <v>750833</v>
      </c>
      <c r="FZ49" s="8" t="n">
        <v>9</v>
      </c>
      <c r="GA49" s="8" t="n">
        <v>2</v>
      </c>
      <c r="GB49" s="8" t="n">
        <v>1</v>
      </c>
      <c r="GC49" s="8" t="n">
        <v>3</v>
      </c>
      <c r="GD49" s="8" t="n">
        <v>-2</v>
      </c>
      <c r="GE49" s="8" t="n">
        <v>0</v>
      </c>
      <c r="GF49" s="8" t="n">
        <v>19</v>
      </c>
      <c r="GG49" s="8" t="n">
        <v>105</v>
      </c>
      <c r="GH49" s="8" t="n">
        <v>0.2</v>
      </c>
      <c r="GI49" s="8" t="n">
        <v>0</v>
      </c>
      <c r="GJ49" s="8" t="n">
        <v>0.3</v>
      </c>
      <c r="GK49" s="8" t="n">
        <f aca="false">Z49-AH49/10</f>
        <v>3</v>
      </c>
      <c r="GL49" s="22"/>
      <c r="GM49" s="22"/>
      <c r="GN49" s="22"/>
      <c r="GO49" s="22"/>
      <c r="GP49" s="22"/>
    </row>
    <row r="50" customFormat="false" ht="13.65" hidden="false" customHeight="true" outlineLevel="0" collapsed="false">
      <c r="A50" s="16" t="n">
        <v>33037</v>
      </c>
      <c r="B50" s="17" t="s">
        <v>522</v>
      </c>
      <c r="C50" s="22"/>
      <c r="D50" s="17" t="s">
        <v>523</v>
      </c>
      <c r="E50" s="17" t="s">
        <v>523</v>
      </c>
      <c r="F50" s="8" t="n">
        <v>75</v>
      </c>
      <c r="G50" s="8" t="n">
        <v>229</v>
      </c>
      <c r="H50" s="22"/>
      <c r="I50" s="22"/>
      <c r="J50" s="22"/>
      <c r="K50" s="17" t="s">
        <v>263</v>
      </c>
      <c r="L50" s="8" t="n">
        <v>2015</v>
      </c>
      <c r="M50" s="8" t="n">
        <v>27</v>
      </c>
      <c r="N50" s="8" t="n">
        <v>3</v>
      </c>
      <c r="O50" s="8" t="n">
        <v>8478561</v>
      </c>
      <c r="P50" s="17" t="s">
        <v>524</v>
      </c>
      <c r="Q50" s="17" t="s">
        <v>525</v>
      </c>
      <c r="R50" s="17" t="s">
        <v>526</v>
      </c>
      <c r="S50" s="17" t="s">
        <v>509</v>
      </c>
      <c r="T50" s="17" t="s">
        <v>268</v>
      </c>
      <c r="U50" s="17" t="s">
        <v>397</v>
      </c>
      <c r="V50" s="8" t="n">
        <v>9</v>
      </c>
      <c r="W50" s="8" t="n">
        <v>1</v>
      </c>
      <c r="X50" s="8" t="n">
        <v>0</v>
      </c>
      <c r="Y50" s="8" t="n">
        <v>0</v>
      </c>
      <c r="Z50" s="8" t="n">
        <v>1</v>
      </c>
      <c r="AA50" s="8" t="n">
        <v>32</v>
      </c>
      <c r="AB50" s="8" t="n">
        <v>75</v>
      </c>
      <c r="AC50" s="18" t="n">
        <f aca="false">Z50/V50</f>
        <v>0.111111111111111</v>
      </c>
      <c r="AD50" s="19" t="n">
        <f aca="false">IF(FZ50&gt;V50,Z50-V50*(GC50-Z50)/(FZ50-V50),0)</f>
        <v>-0.361344537815126</v>
      </c>
      <c r="AE50" s="19" t="n">
        <v>0.5</v>
      </c>
      <c r="AF50" s="8" t="n">
        <v>-1</v>
      </c>
      <c r="AG50" s="8" t="n">
        <v>-0.3</v>
      </c>
      <c r="AH50" s="8" t="n">
        <v>17</v>
      </c>
      <c r="AI50" s="8" t="n">
        <v>158</v>
      </c>
      <c r="AJ50" s="8" t="n">
        <v>6826</v>
      </c>
      <c r="AK50" s="19" t="n">
        <v>113.76666666667</v>
      </c>
      <c r="AL50" s="8" t="n">
        <v>113.77</v>
      </c>
      <c r="AM50" s="8" t="n">
        <v>114</v>
      </c>
      <c r="AN50" s="18" t="n">
        <f aca="false">AJ50/60/V50</f>
        <v>12.6407407407407</v>
      </c>
      <c r="AO50" s="8" t="n">
        <v>21.26</v>
      </c>
      <c r="AP50" s="12" t="n">
        <f aca="false">IF(EF50&gt;0,Z50/EF50,0)</f>
        <v>0.5</v>
      </c>
      <c r="AQ50" s="8" t="n">
        <v>26</v>
      </c>
      <c r="AR50" s="8" t="n">
        <v>26</v>
      </c>
      <c r="AS50" s="8" t="n">
        <v>26</v>
      </c>
      <c r="AT50" s="8" t="n">
        <v>17</v>
      </c>
      <c r="AU50" s="8" t="n">
        <v>17</v>
      </c>
      <c r="AV50" s="8" t="n">
        <v>14</v>
      </c>
      <c r="AW50" s="8" t="n">
        <v>11</v>
      </c>
      <c r="AX50" s="8" t="n">
        <v>4</v>
      </c>
      <c r="AY50" s="8" t="n">
        <v>1</v>
      </c>
      <c r="AZ50" s="8" t="n">
        <v>2</v>
      </c>
      <c r="BA50" s="8" t="n">
        <f aca="false">AY50+AZ50</f>
        <v>3</v>
      </c>
      <c r="BB50" s="8" t="n">
        <v>0.8</v>
      </c>
      <c r="BC50" s="8" t="n">
        <v>27.9286</v>
      </c>
      <c r="BD50" s="19" t="n">
        <v>0</v>
      </c>
      <c r="BE50" s="19" t="n">
        <v>0</v>
      </c>
      <c r="BF50" s="19" t="n">
        <f aca="false">AQ50+BD50</f>
        <v>26</v>
      </c>
      <c r="BG50" s="19" t="n">
        <f aca="false">IF(AL50&gt;0,BF50/AL50*60,0)</f>
        <v>13.7118748351938</v>
      </c>
      <c r="BH50" s="8" t="n">
        <v>33</v>
      </c>
      <c r="BI50" s="8" t="n">
        <v>33</v>
      </c>
      <c r="BJ50" s="8" t="n">
        <v>50</v>
      </c>
      <c r="BK50" s="12" t="n">
        <f aca="false">BH50/(BH50+BJ50)</f>
        <v>0.397590361445783</v>
      </c>
      <c r="BL50" s="8" t="n">
        <v>35</v>
      </c>
      <c r="BM50" s="8" t="n">
        <v>35</v>
      </c>
      <c r="BN50" s="8" t="n">
        <v>19</v>
      </c>
      <c r="BO50" s="8" t="n">
        <f aca="false">BM50-BN50</f>
        <v>16</v>
      </c>
      <c r="BP50" s="8" t="n">
        <v>3</v>
      </c>
      <c r="BQ50" s="8" t="n">
        <v>3</v>
      </c>
      <c r="BR50" s="8" t="n">
        <v>2</v>
      </c>
      <c r="BS50" s="8" t="n">
        <v>4</v>
      </c>
      <c r="BT50" s="12" t="n">
        <f aca="false">BS50/(EA50+BS50)</f>
        <v>0.0487804878048781</v>
      </c>
      <c r="BU50" s="8" t="n">
        <v>0</v>
      </c>
      <c r="BV50" s="8" t="n">
        <v>0</v>
      </c>
      <c r="BW50" s="12" t="n">
        <f aca="false">IF(BU50+BV50&gt;0,BU50/(BU50+BV50),0)</f>
        <v>0</v>
      </c>
      <c r="BX50" s="8" t="n">
        <v>0</v>
      </c>
      <c r="BY50" s="8" t="n">
        <v>0</v>
      </c>
      <c r="BZ50" s="8" t="n">
        <v>0</v>
      </c>
      <c r="CA50" s="8" t="n">
        <v>0</v>
      </c>
      <c r="CB50" s="8" t="n">
        <v>0</v>
      </c>
      <c r="CC50" s="8" t="n">
        <v>0</v>
      </c>
      <c r="CD50" s="8" t="n">
        <v>0</v>
      </c>
      <c r="CE50" s="8" t="n">
        <v>0</v>
      </c>
      <c r="CF50" s="8" t="n">
        <v>0</v>
      </c>
      <c r="CG50" s="8" t="n">
        <v>0</v>
      </c>
      <c r="CH50" s="8" t="n">
        <v>0</v>
      </c>
      <c r="CI50" s="8" t="n">
        <v>0</v>
      </c>
      <c r="CJ50" s="8" t="n">
        <v>0</v>
      </c>
      <c r="CK50" s="8" t="n">
        <v>0</v>
      </c>
      <c r="CL50" s="8" t="n">
        <v>0</v>
      </c>
      <c r="CM50" s="8" t="n">
        <v>0</v>
      </c>
      <c r="CN50" s="8" t="n">
        <v>0</v>
      </c>
      <c r="CO50" s="8" t="n">
        <v>0</v>
      </c>
      <c r="CP50" s="8" t="n">
        <v>0</v>
      </c>
      <c r="CQ50" s="8" t="n">
        <v>0</v>
      </c>
      <c r="CR50" s="8" t="n">
        <v>0</v>
      </c>
      <c r="CS50" s="8" t="n">
        <v>0</v>
      </c>
      <c r="CT50" s="8" t="n">
        <v>0</v>
      </c>
      <c r="CU50" s="8" t="n">
        <v>0</v>
      </c>
      <c r="CV50" s="8" t="n">
        <v>0</v>
      </c>
      <c r="CW50" s="8" t="n">
        <v>1</v>
      </c>
      <c r="CX50" s="8" t="n">
        <v>0</v>
      </c>
      <c r="CY50" s="8" t="n">
        <v>0</v>
      </c>
      <c r="CZ50" s="8" t="n">
        <v>0</v>
      </c>
      <c r="DA50" s="8" t="n">
        <v>3</v>
      </c>
      <c r="DB50" s="8" t="n">
        <v>0</v>
      </c>
      <c r="DC50" s="8" t="n">
        <v>0</v>
      </c>
      <c r="DD50" s="8" t="n">
        <v>0</v>
      </c>
      <c r="DE50" s="8" t="n">
        <v>1</v>
      </c>
      <c r="DF50" s="8" t="n">
        <v>1</v>
      </c>
      <c r="DG50" s="8" t="n">
        <v>0</v>
      </c>
      <c r="DH50" s="8" t="n">
        <v>12</v>
      </c>
      <c r="DI50" s="8" t="n">
        <v>7</v>
      </c>
      <c r="DJ50" s="8" t="n">
        <v>1</v>
      </c>
      <c r="DK50" s="8" t="n">
        <v>7</v>
      </c>
      <c r="DL50" s="8" t="n">
        <v>6</v>
      </c>
      <c r="DM50" s="8" t="n">
        <v>1</v>
      </c>
      <c r="DN50" s="8" t="n">
        <v>2</v>
      </c>
      <c r="DO50" s="8" t="n">
        <v>1</v>
      </c>
      <c r="DP50" s="8" t="n">
        <v>1</v>
      </c>
      <c r="DQ50" s="8" t="n">
        <f aca="false">DJ50-DI50</f>
        <v>-6</v>
      </c>
      <c r="DR50" s="19" t="n">
        <v>-5.137</v>
      </c>
      <c r="DS50" s="8" t="n">
        <v>6</v>
      </c>
      <c r="DT50" s="8" t="n">
        <v>1</v>
      </c>
      <c r="DU50" s="8" t="n">
        <v>0</v>
      </c>
      <c r="DV50" s="8" t="n">
        <v>0</v>
      </c>
      <c r="DW50" s="8" t="n">
        <v>0</v>
      </c>
      <c r="DX50" s="8" t="n">
        <v>118</v>
      </c>
      <c r="DY50" s="8" t="n">
        <v>112</v>
      </c>
      <c r="DZ50" s="8" t="n">
        <v>76</v>
      </c>
      <c r="EA50" s="8" t="n">
        <v>78</v>
      </c>
      <c r="EB50" s="8" t="n">
        <v>65</v>
      </c>
      <c r="EC50" s="8" t="n">
        <v>66</v>
      </c>
      <c r="ED50" s="8" t="n">
        <v>3.76</v>
      </c>
      <c r="EE50" s="8" t="n">
        <v>4.04</v>
      </c>
      <c r="EF50" s="8" t="n">
        <v>2</v>
      </c>
      <c r="EG50" s="8" t="n">
        <v>4</v>
      </c>
      <c r="EH50" s="12" t="n">
        <f aca="false">EF50/EB50</f>
        <v>0.0307692307692308</v>
      </c>
      <c r="EI50" s="20" t="n">
        <f aca="false">1-EG50/EC50</f>
        <v>0.939393939393939</v>
      </c>
      <c r="EJ50" s="21" t="n">
        <f aca="false">EH50+EI50</f>
        <v>0.97016317016317</v>
      </c>
      <c r="EK50" s="8" t="n">
        <v>119</v>
      </c>
      <c r="EL50" s="8" t="n">
        <v>113</v>
      </c>
      <c r="EM50" s="8" t="n">
        <v>77</v>
      </c>
      <c r="EN50" s="8" t="n">
        <v>79</v>
      </c>
      <c r="EO50" s="8" t="n">
        <v>66</v>
      </c>
      <c r="EP50" s="8" t="n">
        <v>67</v>
      </c>
      <c r="EQ50" s="8" t="n">
        <v>2</v>
      </c>
      <c r="ER50" s="8" t="n">
        <v>4</v>
      </c>
      <c r="ES50" s="8" t="n">
        <v>58</v>
      </c>
      <c r="ET50" s="8" t="n">
        <v>49</v>
      </c>
      <c r="EU50" s="8" t="n">
        <v>16</v>
      </c>
      <c r="EV50" s="8" t="n">
        <v>20</v>
      </c>
      <c r="EW50" s="8" t="n">
        <v>1</v>
      </c>
      <c r="EX50" s="8" t="n">
        <v>2</v>
      </c>
      <c r="EY50" s="8" t="n">
        <v>10</v>
      </c>
      <c r="EZ50" s="8" t="n">
        <v>6</v>
      </c>
      <c r="FA50" s="8" t="n">
        <v>-0.1</v>
      </c>
      <c r="FB50" s="8" t="n">
        <v>0.1</v>
      </c>
      <c r="FC50" s="8" t="n">
        <v>0</v>
      </c>
      <c r="FD50" s="19" t="n">
        <v>1.8</v>
      </c>
      <c r="FE50" s="18" t="n">
        <f aca="false">FD50/V50</f>
        <v>0.2</v>
      </c>
      <c r="FF50" s="8" t="n">
        <v>0.1135</v>
      </c>
      <c r="FG50" s="8" t="n">
        <v>0.13</v>
      </c>
      <c r="FH50" s="8" t="n">
        <v>-0.02</v>
      </c>
      <c r="FI50" s="8" t="n">
        <v>0.11</v>
      </c>
      <c r="FJ50" s="22"/>
      <c r="FK50" s="22"/>
      <c r="FL50" s="22"/>
      <c r="FM50" s="8" t="n">
        <f aca="false">BL50+BS50+AH50+DT50</f>
        <v>57</v>
      </c>
      <c r="FN50" s="19" t="n">
        <f aca="false">IF(DS50&gt;0,(BL50+BR50)/DS50,0)</f>
        <v>6.16666666666667</v>
      </c>
      <c r="FO50" s="12" t="n">
        <v>0.0401370534</v>
      </c>
      <c r="FP50" s="19" t="n">
        <f aca="false">Z50-AH50/10</f>
        <v>-0.7</v>
      </c>
      <c r="FQ50" s="19" t="n">
        <f aca="false">Z50+DR50/5</f>
        <v>-0.0274000000000001</v>
      </c>
      <c r="FR50" s="19" t="n">
        <f aca="false">(DX50+DY50)/AL50*60</f>
        <v>121.29735431133</v>
      </c>
      <c r="FS50" s="22"/>
      <c r="FT50" s="22"/>
      <c r="FU50" s="22"/>
      <c r="FV50" s="22"/>
      <c r="FW50" s="17" t="s">
        <v>280</v>
      </c>
      <c r="FX50" s="23" t="n">
        <v>675000</v>
      </c>
      <c r="FY50" s="23" t="n">
        <v>675000</v>
      </c>
      <c r="FZ50" s="8" t="n">
        <v>128</v>
      </c>
      <c r="GA50" s="8" t="n">
        <v>8</v>
      </c>
      <c r="GB50" s="8" t="n">
        <v>11</v>
      </c>
      <c r="GC50" s="8" t="n">
        <v>19</v>
      </c>
      <c r="GD50" s="8" t="n">
        <v>-19</v>
      </c>
      <c r="GE50" s="8" t="n">
        <v>96</v>
      </c>
      <c r="GF50" s="8" t="n">
        <v>139</v>
      </c>
      <c r="GG50" s="8" t="n">
        <v>1361</v>
      </c>
      <c r="GH50" s="8" t="n">
        <v>-0.8</v>
      </c>
      <c r="GI50" s="8" t="n">
        <v>0.9</v>
      </c>
      <c r="GJ50" s="8" t="n">
        <v>0.1</v>
      </c>
      <c r="GK50" s="8" t="n">
        <f aca="false">Z50-AH50/10</f>
        <v>-0.7</v>
      </c>
      <c r="GL50" s="22"/>
      <c r="GM50" s="22"/>
      <c r="GN50" s="22"/>
      <c r="GO50" s="22"/>
      <c r="GP50" s="22"/>
    </row>
    <row r="51" customFormat="false" ht="13.65" hidden="false" customHeight="true" outlineLevel="0" collapsed="false">
      <c r="A51" s="16" t="n">
        <v>34544</v>
      </c>
      <c r="B51" s="17" t="s">
        <v>422</v>
      </c>
      <c r="C51" s="22"/>
      <c r="D51" s="17" t="s">
        <v>423</v>
      </c>
      <c r="E51" s="17" t="s">
        <v>423</v>
      </c>
      <c r="F51" s="8" t="n">
        <v>75</v>
      </c>
      <c r="G51" s="8" t="n">
        <v>194</v>
      </c>
      <c r="H51" s="8" t="n">
        <v>2015</v>
      </c>
      <c r="I51" s="8" t="n">
        <v>4</v>
      </c>
      <c r="J51" s="8" t="n">
        <v>101</v>
      </c>
      <c r="K51" s="17" t="s">
        <v>263</v>
      </c>
      <c r="L51" s="8" t="n">
        <v>2017</v>
      </c>
      <c r="M51" s="8" t="n">
        <v>23</v>
      </c>
      <c r="N51" s="8" t="n">
        <v>1</v>
      </c>
      <c r="O51" s="8" t="n">
        <v>8478842</v>
      </c>
      <c r="P51" s="17" t="s">
        <v>527</v>
      </c>
      <c r="Q51" s="17" t="s">
        <v>528</v>
      </c>
      <c r="R51" s="17" t="s">
        <v>529</v>
      </c>
      <c r="S51" s="17" t="s">
        <v>530</v>
      </c>
      <c r="T51" s="17" t="s">
        <v>278</v>
      </c>
      <c r="U51" s="17" t="s">
        <v>269</v>
      </c>
      <c r="V51" s="8" t="n">
        <v>10</v>
      </c>
      <c r="W51" s="8" t="n">
        <v>1</v>
      </c>
      <c r="X51" s="8" t="n">
        <v>2</v>
      </c>
      <c r="Y51" s="8" t="n">
        <v>0</v>
      </c>
      <c r="Z51" s="8" t="n">
        <v>3</v>
      </c>
      <c r="AA51" s="8" t="n">
        <v>24</v>
      </c>
      <c r="AB51" s="8" t="n">
        <v>94</v>
      </c>
      <c r="AC51" s="18" t="n">
        <f aca="false">Z51/V51</f>
        <v>0.3</v>
      </c>
      <c r="AD51" s="19" t="n">
        <f aca="false">IF(FZ51&gt;V51,Z51-V51*(GC51-Z51)/(FZ51-V51),0)</f>
        <v>0</v>
      </c>
      <c r="AE51" s="19" t="n">
        <v>1.103</v>
      </c>
      <c r="AF51" s="8" t="n">
        <v>2</v>
      </c>
      <c r="AG51" s="8" t="n">
        <v>-1.7</v>
      </c>
      <c r="AH51" s="8" t="n">
        <v>12</v>
      </c>
      <c r="AI51" s="8" t="n">
        <v>159</v>
      </c>
      <c r="AJ51" s="8" t="n">
        <v>6628</v>
      </c>
      <c r="AK51" s="19" t="n">
        <v>110.46666666667</v>
      </c>
      <c r="AL51" s="8" t="n">
        <v>110.47</v>
      </c>
      <c r="AM51" s="8" t="n">
        <v>110</v>
      </c>
      <c r="AN51" s="18" t="n">
        <f aca="false">AJ51/60/V51</f>
        <v>11.0466666666667</v>
      </c>
      <c r="AO51" s="8" t="n">
        <v>18.75</v>
      </c>
      <c r="AP51" s="12" t="n">
        <f aca="false">IF(EF51&gt;0,Z51/EF51,0)</f>
        <v>0.75</v>
      </c>
      <c r="AQ51" s="8" t="n">
        <v>9</v>
      </c>
      <c r="AR51" s="8" t="n">
        <v>9</v>
      </c>
      <c r="AS51" s="8" t="n">
        <v>9</v>
      </c>
      <c r="AT51" s="8" t="n">
        <v>4</v>
      </c>
      <c r="AU51" s="8" t="n">
        <v>4</v>
      </c>
      <c r="AV51" s="8" t="n">
        <v>3</v>
      </c>
      <c r="AW51" s="8" t="n">
        <v>2</v>
      </c>
      <c r="AX51" s="8" t="n">
        <v>1</v>
      </c>
      <c r="AY51" s="8" t="n">
        <v>2</v>
      </c>
      <c r="AZ51" s="8" t="n">
        <v>0</v>
      </c>
      <c r="BA51" s="8" t="n">
        <f aca="false">AY51+AZ51</f>
        <v>2</v>
      </c>
      <c r="BB51" s="8" t="n">
        <v>0.11</v>
      </c>
      <c r="BC51" s="8" t="n">
        <v>46</v>
      </c>
      <c r="BD51" s="19" t="n">
        <v>0</v>
      </c>
      <c r="BE51" s="19" t="n">
        <v>0</v>
      </c>
      <c r="BF51" s="19" t="n">
        <f aca="false">AQ51+BD51</f>
        <v>9</v>
      </c>
      <c r="BG51" s="19" t="n">
        <f aca="false">IF(AL51&gt;0,BF51/AL51*60,0)</f>
        <v>4.88820494251833</v>
      </c>
      <c r="BH51" s="8" t="n">
        <v>36</v>
      </c>
      <c r="BI51" s="8" t="n">
        <v>31</v>
      </c>
      <c r="BJ51" s="8" t="n">
        <v>25</v>
      </c>
      <c r="BK51" s="12" t="n">
        <f aca="false">BH51/(BH51+BJ51)</f>
        <v>0.590163934426229</v>
      </c>
      <c r="BL51" s="8" t="n">
        <v>19</v>
      </c>
      <c r="BM51" s="8" t="n">
        <v>19</v>
      </c>
      <c r="BN51" s="8" t="n">
        <v>8</v>
      </c>
      <c r="BO51" s="8" t="n">
        <f aca="false">BM51-BN51</f>
        <v>11</v>
      </c>
      <c r="BP51" s="8" t="n">
        <v>1</v>
      </c>
      <c r="BQ51" s="8" t="n">
        <v>3</v>
      </c>
      <c r="BR51" s="8" t="n">
        <v>1</v>
      </c>
      <c r="BS51" s="8" t="n">
        <v>16</v>
      </c>
      <c r="BT51" s="12" t="n">
        <f aca="false">BS51/(EA51+BS51)</f>
        <v>0.155339805825243</v>
      </c>
      <c r="BU51" s="8" t="n">
        <v>0</v>
      </c>
      <c r="BV51" s="8" t="n">
        <v>0</v>
      </c>
      <c r="BW51" s="12" t="n">
        <f aca="false">IF(BU51+BV51&gt;0,BU51/(BU51+BV51),0)</f>
        <v>0</v>
      </c>
      <c r="BX51" s="8" t="n">
        <v>0</v>
      </c>
      <c r="BY51" s="8" t="n">
        <v>0</v>
      </c>
      <c r="BZ51" s="8" t="n">
        <v>0</v>
      </c>
      <c r="CA51" s="8" t="n">
        <v>0</v>
      </c>
      <c r="CB51" s="8" t="n">
        <v>0</v>
      </c>
      <c r="CC51" s="8" t="n">
        <v>0</v>
      </c>
      <c r="CD51" s="8" t="n">
        <v>0</v>
      </c>
      <c r="CE51" s="8" t="n">
        <v>0</v>
      </c>
      <c r="CF51" s="8" t="n">
        <v>0</v>
      </c>
      <c r="CG51" s="8" t="n">
        <v>0</v>
      </c>
      <c r="CH51" s="8" t="n">
        <v>0</v>
      </c>
      <c r="CI51" s="8" t="n">
        <v>0</v>
      </c>
      <c r="CJ51" s="8" t="n">
        <v>0</v>
      </c>
      <c r="CK51" s="8" t="n">
        <v>0</v>
      </c>
      <c r="CL51" s="8" t="n">
        <v>0</v>
      </c>
      <c r="CM51" s="8" t="n">
        <v>0</v>
      </c>
      <c r="CN51" s="8" t="n">
        <v>0</v>
      </c>
      <c r="CO51" s="8" t="n">
        <v>0</v>
      </c>
      <c r="CP51" s="8" t="n">
        <v>0</v>
      </c>
      <c r="CQ51" s="8" t="n">
        <v>0</v>
      </c>
      <c r="CR51" s="8" t="n">
        <v>0</v>
      </c>
      <c r="CS51" s="8" t="n">
        <v>0</v>
      </c>
      <c r="CT51" s="8" t="n">
        <v>0</v>
      </c>
      <c r="CU51" s="8" t="n">
        <v>0</v>
      </c>
      <c r="CV51" s="8" t="n">
        <v>0</v>
      </c>
      <c r="CW51" s="8" t="n">
        <v>1</v>
      </c>
      <c r="CX51" s="8" t="n">
        <v>0</v>
      </c>
      <c r="CY51" s="8" t="n">
        <v>0</v>
      </c>
      <c r="CZ51" s="8" t="n">
        <v>0</v>
      </c>
      <c r="DA51" s="8" t="n">
        <v>1</v>
      </c>
      <c r="DB51" s="8" t="n">
        <v>0</v>
      </c>
      <c r="DC51" s="8" t="n">
        <v>0</v>
      </c>
      <c r="DD51" s="8" t="n">
        <v>2</v>
      </c>
      <c r="DE51" s="8" t="n">
        <v>0</v>
      </c>
      <c r="DF51" s="8" t="n">
        <v>0</v>
      </c>
      <c r="DG51" s="8" t="n">
        <v>0</v>
      </c>
      <c r="DH51" s="8" t="n">
        <v>1</v>
      </c>
      <c r="DI51" s="8" t="n">
        <v>6</v>
      </c>
      <c r="DJ51" s="8" t="n">
        <v>0</v>
      </c>
      <c r="DK51" s="8" t="n">
        <v>6</v>
      </c>
      <c r="DL51" s="8" t="n">
        <v>6</v>
      </c>
      <c r="DM51" s="8" t="n">
        <v>0</v>
      </c>
      <c r="DN51" s="8" t="n">
        <v>0</v>
      </c>
      <c r="DO51" s="8" t="n">
        <v>0</v>
      </c>
      <c r="DP51" s="8" t="n">
        <v>0</v>
      </c>
      <c r="DQ51" s="8" t="n">
        <f aca="false">DJ51-DI51</f>
        <v>-6</v>
      </c>
      <c r="DR51" s="19" t="n">
        <v>-4.567</v>
      </c>
      <c r="DS51" s="8" t="n">
        <v>6</v>
      </c>
      <c r="DT51" s="8" t="n">
        <v>0</v>
      </c>
      <c r="DU51" s="8" t="n">
        <v>0</v>
      </c>
      <c r="DV51" s="8" t="n">
        <v>0</v>
      </c>
      <c r="DW51" s="8" t="n">
        <v>0</v>
      </c>
      <c r="DX51" s="8" t="n">
        <v>74</v>
      </c>
      <c r="DY51" s="8" t="n">
        <v>135</v>
      </c>
      <c r="DZ51" s="8" t="n">
        <v>46</v>
      </c>
      <c r="EA51" s="8" t="n">
        <v>87</v>
      </c>
      <c r="EB51" s="8" t="n">
        <v>35</v>
      </c>
      <c r="EC51" s="8" t="n">
        <v>64</v>
      </c>
      <c r="ED51" s="8" t="n">
        <v>1.72</v>
      </c>
      <c r="EE51" s="8" t="n">
        <v>4.96</v>
      </c>
      <c r="EF51" s="8" t="n">
        <v>4</v>
      </c>
      <c r="EG51" s="8" t="n">
        <v>4</v>
      </c>
      <c r="EH51" s="12" t="n">
        <f aca="false">EF51/EB51</f>
        <v>0.114285714285714</v>
      </c>
      <c r="EI51" s="20" t="n">
        <f aca="false">1-EG51/EC51</f>
        <v>0.9375</v>
      </c>
      <c r="EJ51" s="21" t="n">
        <f aca="false">EH51+EI51</f>
        <v>1.05178571428571</v>
      </c>
      <c r="EK51" s="8" t="n">
        <v>74</v>
      </c>
      <c r="EL51" s="8" t="n">
        <v>135</v>
      </c>
      <c r="EM51" s="8" t="n">
        <v>46</v>
      </c>
      <c r="EN51" s="8" t="n">
        <v>87</v>
      </c>
      <c r="EO51" s="8" t="n">
        <v>35</v>
      </c>
      <c r="EP51" s="8" t="n">
        <v>64</v>
      </c>
      <c r="EQ51" s="8" t="n">
        <v>4</v>
      </c>
      <c r="ER51" s="8" t="n">
        <v>4</v>
      </c>
      <c r="ES51" s="8" t="n">
        <v>30</v>
      </c>
      <c r="ET51" s="8" t="n">
        <v>63</v>
      </c>
      <c r="EU51" s="8" t="n">
        <v>11</v>
      </c>
      <c r="EV51" s="8" t="n">
        <v>24</v>
      </c>
      <c r="EW51" s="8" t="n">
        <v>2</v>
      </c>
      <c r="EX51" s="8" t="n">
        <v>2</v>
      </c>
      <c r="EY51" s="8" t="n">
        <v>13</v>
      </c>
      <c r="EZ51" s="8" t="n">
        <v>10</v>
      </c>
      <c r="FA51" s="8" t="n">
        <v>0.3</v>
      </c>
      <c r="FB51" s="8" t="n">
        <v>0.4</v>
      </c>
      <c r="FC51" s="8" t="n">
        <v>0.7</v>
      </c>
      <c r="FD51" s="19" t="n">
        <v>0.28</v>
      </c>
      <c r="FE51" s="18" t="n">
        <f aca="false">FD51/V51</f>
        <v>0.028</v>
      </c>
      <c r="FF51" s="8" t="n">
        <v>0.0086</v>
      </c>
      <c r="FG51" s="8" t="n">
        <v>-0.01</v>
      </c>
      <c r="FH51" s="8" t="n">
        <v>-0.12</v>
      </c>
      <c r="FI51" s="8" t="n">
        <v>-0.13</v>
      </c>
      <c r="FJ51" s="22"/>
      <c r="FK51" s="22"/>
      <c r="FL51" s="22"/>
      <c r="FM51" s="8" t="n">
        <f aca="false">BL51+BS51+AH51+DT51</f>
        <v>47</v>
      </c>
      <c r="FN51" s="19" t="n">
        <f aca="false">IF(DS51&gt;0,(BL51+BR51)/DS51,0)</f>
        <v>3.33333333333333</v>
      </c>
      <c r="FO51" s="12" t="n">
        <v>0.0322834646</v>
      </c>
      <c r="FP51" s="19" t="n">
        <f aca="false">Z51-AH51/10</f>
        <v>1.8</v>
      </c>
      <c r="FQ51" s="19" t="n">
        <f aca="false">Z51+DR51/5</f>
        <v>2.0866</v>
      </c>
      <c r="FR51" s="19" t="n">
        <f aca="false">(DX51+DY51)/AL51*60</f>
        <v>113.514981442926</v>
      </c>
      <c r="FS51" s="22"/>
      <c r="FT51" s="22"/>
      <c r="FU51" s="22"/>
      <c r="FV51" s="22"/>
      <c r="FW51" s="17" t="s">
        <v>270</v>
      </c>
      <c r="FX51" s="23" t="n">
        <v>925000</v>
      </c>
      <c r="FY51" s="23" t="n">
        <v>925000</v>
      </c>
      <c r="FZ51" s="8" t="n">
        <v>10</v>
      </c>
      <c r="GA51" s="8" t="n">
        <v>1</v>
      </c>
      <c r="GB51" s="8" t="n">
        <v>2</v>
      </c>
      <c r="GC51" s="8" t="n">
        <v>3</v>
      </c>
      <c r="GD51" s="8" t="n">
        <v>2</v>
      </c>
      <c r="GE51" s="8" t="n">
        <v>12</v>
      </c>
      <c r="GF51" s="8" t="n">
        <v>3</v>
      </c>
      <c r="GG51" s="8" t="n">
        <v>110</v>
      </c>
      <c r="GH51" s="8" t="n">
        <v>0.3</v>
      </c>
      <c r="GI51" s="8" t="n">
        <v>0.4</v>
      </c>
      <c r="GJ51" s="8" t="n">
        <v>0.7</v>
      </c>
      <c r="GK51" s="8" t="n">
        <f aca="false">Z51-AH51/10</f>
        <v>1.8</v>
      </c>
      <c r="GL51" s="22"/>
      <c r="GM51" s="22"/>
      <c r="GN51" s="22"/>
      <c r="GO51" s="22"/>
      <c r="GP51" s="22"/>
    </row>
    <row r="52" customFormat="false" ht="13.65" hidden="false" customHeight="true" outlineLevel="0" collapsed="false">
      <c r="A52" s="16" t="n">
        <v>31571</v>
      </c>
      <c r="B52" s="17" t="s">
        <v>531</v>
      </c>
      <c r="C52" s="22"/>
      <c r="D52" s="17" t="s">
        <v>532</v>
      </c>
      <c r="E52" s="17" t="s">
        <v>532</v>
      </c>
      <c r="F52" s="8" t="n">
        <v>72</v>
      </c>
      <c r="G52" s="8" t="n">
        <v>200</v>
      </c>
      <c r="H52" s="8" t="n">
        <v>2004</v>
      </c>
      <c r="I52" s="8" t="n">
        <v>3</v>
      </c>
      <c r="J52" s="8" t="n">
        <v>71</v>
      </c>
      <c r="K52" s="17" t="s">
        <v>263</v>
      </c>
      <c r="L52" s="8" t="n">
        <v>2006</v>
      </c>
      <c r="M52" s="8" t="n">
        <v>31</v>
      </c>
      <c r="N52" s="8" t="n">
        <v>12</v>
      </c>
      <c r="O52" s="8" t="n">
        <v>8471284</v>
      </c>
      <c r="P52" s="17" t="s">
        <v>533</v>
      </c>
      <c r="Q52" s="17" t="s">
        <v>534</v>
      </c>
      <c r="R52" s="17" t="s">
        <v>535</v>
      </c>
      <c r="S52" s="17" t="s">
        <v>536</v>
      </c>
      <c r="T52" s="17" t="s">
        <v>278</v>
      </c>
      <c r="U52" s="17" t="s">
        <v>325</v>
      </c>
      <c r="V52" s="8" t="n">
        <v>36</v>
      </c>
      <c r="W52" s="8" t="n">
        <v>0</v>
      </c>
      <c r="X52" s="8" t="n">
        <v>8</v>
      </c>
      <c r="Y52" s="8" t="n">
        <v>4</v>
      </c>
      <c r="Z52" s="8" t="n">
        <v>8</v>
      </c>
      <c r="AA52" s="8" t="n">
        <v>22</v>
      </c>
      <c r="AB52" s="8" t="n">
        <v>100</v>
      </c>
      <c r="AC52" s="18" t="n">
        <f aca="false">Z52/V52</f>
        <v>0.222222222222222</v>
      </c>
      <c r="AD52" s="19" t="n">
        <f aca="false">IF(FZ52&gt;V52,Z52-V52*(GC52-Z52)/(FZ52-V52),0)</f>
        <v>-4.46367851622875</v>
      </c>
      <c r="AE52" s="19" t="n">
        <v>2.404</v>
      </c>
      <c r="AF52" s="8" t="n">
        <v>-15</v>
      </c>
      <c r="AG52" s="8" t="n">
        <v>-4.5</v>
      </c>
      <c r="AH52" s="8" t="n">
        <v>6</v>
      </c>
      <c r="AI52" s="8" t="n">
        <v>804</v>
      </c>
      <c r="AJ52" s="8" t="n">
        <v>35274</v>
      </c>
      <c r="AK52" s="19" t="n">
        <v>587.9</v>
      </c>
      <c r="AL52" s="8" t="n">
        <v>587.82</v>
      </c>
      <c r="AM52" s="8" t="n">
        <v>588</v>
      </c>
      <c r="AN52" s="18" t="n">
        <f aca="false">AJ52/60/V52</f>
        <v>16.3305555555556</v>
      </c>
      <c r="AO52" s="8" t="n">
        <v>27.4</v>
      </c>
      <c r="AP52" s="12" t="n">
        <f aca="false">IF(EF52&gt;0,Z52/EF52,0)</f>
        <v>0.5</v>
      </c>
      <c r="AQ52" s="8" t="n">
        <v>95</v>
      </c>
      <c r="AR52" s="8" t="n">
        <v>95</v>
      </c>
      <c r="AS52" s="8" t="n">
        <v>95</v>
      </c>
      <c r="AT52" s="8" t="n">
        <v>50</v>
      </c>
      <c r="AU52" s="8" t="n">
        <v>50</v>
      </c>
      <c r="AV52" s="8" t="n">
        <v>36</v>
      </c>
      <c r="AW52" s="8" t="n">
        <v>25</v>
      </c>
      <c r="AX52" s="8" t="n">
        <v>2</v>
      </c>
      <c r="AY52" s="8" t="n">
        <v>3</v>
      </c>
      <c r="AZ52" s="8" t="n">
        <v>7</v>
      </c>
      <c r="BA52" s="8" t="n">
        <f aca="false">AY52+AZ52</f>
        <v>10</v>
      </c>
      <c r="BB52" s="8" t="n">
        <v>1.43</v>
      </c>
      <c r="BC52" s="8" t="n">
        <v>52.1667</v>
      </c>
      <c r="BD52" s="19" t="n">
        <v>134.5</v>
      </c>
      <c r="BE52" s="19" t="n">
        <v>13.7268242898452</v>
      </c>
      <c r="BF52" s="19" t="n">
        <f aca="false">AQ52+BD52</f>
        <v>229.5</v>
      </c>
      <c r="BG52" s="19" t="n">
        <f aca="false">IF(AL52&gt;0,BF52/AL52*60,0)</f>
        <v>23.4255384301317</v>
      </c>
      <c r="BH52" s="8" t="n">
        <v>214</v>
      </c>
      <c r="BI52" s="8" t="n">
        <v>171</v>
      </c>
      <c r="BJ52" s="8" t="n">
        <v>158</v>
      </c>
      <c r="BK52" s="12" t="n">
        <f aca="false">BH52/(BH52+BJ52)</f>
        <v>0.575268817204301</v>
      </c>
      <c r="BL52" s="8" t="n">
        <v>27</v>
      </c>
      <c r="BM52" s="8" t="n">
        <v>27</v>
      </c>
      <c r="BN52" s="8" t="n">
        <v>48</v>
      </c>
      <c r="BO52" s="8" t="n">
        <f aca="false">BM52-BN52</f>
        <v>-21</v>
      </c>
      <c r="BP52" s="8" t="n">
        <v>14</v>
      </c>
      <c r="BQ52" s="8" t="n">
        <v>18</v>
      </c>
      <c r="BR52" s="8" t="n">
        <v>11</v>
      </c>
      <c r="BS52" s="8" t="n">
        <v>42</v>
      </c>
      <c r="BT52" s="12" t="n">
        <f aca="false">BS52/(EA52+BS52)</f>
        <v>0.0886075949367089</v>
      </c>
      <c r="BU52" s="8" t="n">
        <v>0</v>
      </c>
      <c r="BV52" s="8" t="n">
        <v>0</v>
      </c>
      <c r="BW52" s="12" t="n">
        <f aca="false">IF(BU52+BV52&gt;0,BU52/(BU52+BV52),0)</f>
        <v>0</v>
      </c>
      <c r="BX52" s="8" t="n">
        <v>0</v>
      </c>
      <c r="BY52" s="8" t="n">
        <v>0</v>
      </c>
      <c r="BZ52" s="8" t="n">
        <v>0</v>
      </c>
      <c r="CA52" s="8" t="n">
        <v>0</v>
      </c>
      <c r="CB52" s="8" t="n">
        <v>0</v>
      </c>
      <c r="CC52" s="8" t="n">
        <v>0</v>
      </c>
      <c r="CD52" s="8" t="n">
        <v>0</v>
      </c>
      <c r="CE52" s="8" t="n">
        <v>0</v>
      </c>
      <c r="CF52" s="8" t="n">
        <v>0</v>
      </c>
      <c r="CG52" s="8" t="n">
        <v>0</v>
      </c>
      <c r="CH52" s="8" t="n">
        <v>0</v>
      </c>
      <c r="CI52" s="8" t="n">
        <v>0</v>
      </c>
      <c r="CJ52" s="8" t="n">
        <v>0</v>
      </c>
      <c r="CK52" s="8" t="n">
        <v>0</v>
      </c>
      <c r="CL52" s="8" t="n">
        <v>0</v>
      </c>
      <c r="CM52" s="8" t="n">
        <v>0</v>
      </c>
      <c r="CN52" s="8" t="n">
        <v>0</v>
      </c>
      <c r="CO52" s="8" t="n">
        <v>0</v>
      </c>
      <c r="CP52" s="8" t="n">
        <v>0</v>
      </c>
      <c r="CQ52" s="8" t="n">
        <v>0</v>
      </c>
      <c r="CR52" s="8" t="n">
        <v>0</v>
      </c>
      <c r="CS52" s="8" t="n">
        <v>0</v>
      </c>
      <c r="CT52" s="8" t="n">
        <v>0</v>
      </c>
      <c r="CU52" s="8" t="n">
        <v>0</v>
      </c>
      <c r="CV52" s="8" t="n">
        <v>0</v>
      </c>
      <c r="CW52" s="8" t="n">
        <v>0</v>
      </c>
      <c r="CX52" s="8" t="n">
        <v>1</v>
      </c>
      <c r="CY52" s="8" t="n">
        <v>0</v>
      </c>
      <c r="CZ52" s="8" t="n">
        <v>1</v>
      </c>
      <c r="DA52" s="8" t="n">
        <v>12</v>
      </c>
      <c r="DB52" s="8" t="n">
        <v>0</v>
      </c>
      <c r="DC52" s="8" t="n">
        <v>0</v>
      </c>
      <c r="DD52" s="8" t="n">
        <v>12</v>
      </c>
      <c r="DE52" s="8" t="n">
        <v>7</v>
      </c>
      <c r="DF52" s="8" t="n">
        <v>0</v>
      </c>
      <c r="DG52" s="8" t="n">
        <v>1</v>
      </c>
      <c r="DH52" s="8" t="n">
        <v>16</v>
      </c>
      <c r="DI52" s="8" t="n">
        <v>3</v>
      </c>
      <c r="DJ52" s="8" t="n">
        <v>1</v>
      </c>
      <c r="DK52" s="8" t="n">
        <v>3</v>
      </c>
      <c r="DL52" s="8" t="n">
        <v>3</v>
      </c>
      <c r="DM52" s="8" t="n">
        <v>0</v>
      </c>
      <c r="DN52" s="8" t="n">
        <v>1</v>
      </c>
      <c r="DO52" s="8" t="n">
        <v>1</v>
      </c>
      <c r="DP52" s="8" t="n">
        <v>0</v>
      </c>
      <c r="DQ52" s="8" t="n">
        <f aca="false">DJ52-DI52</f>
        <v>-2</v>
      </c>
      <c r="DR52" s="19" t="n">
        <v>0.464</v>
      </c>
      <c r="DS52" s="8" t="n">
        <v>3</v>
      </c>
      <c r="DT52" s="8" t="n">
        <v>0</v>
      </c>
      <c r="DU52" s="8" t="n">
        <v>0</v>
      </c>
      <c r="DV52" s="8" t="n">
        <v>0</v>
      </c>
      <c r="DW52" s="8" t="n">
        <v>0</v>
      </c>
      <c r="DX52" s="8" t="n">
        <v>567</v>
      </c>
      <c r="DY52" s="8" t="n">
        <v>574</v>
      </c>
      <c r="DZ52" s="8" t="n">
        <v>406</v>
      </c>
      <c r="EA52" s="8" t="n">
        <v>432</v>
      </c>
      <c r="EB52" s="8" t="n">
        <v>299</v>
      </c>
      <c r="EC52" s="8" t="n">
        <v>307</v>
      </c>
      <c r="ED52" s="8" t="n">
        <v>23.85</v>
      </c>
      <c r="EE52" s="8" t="n">
        <v>30.12</v>
      </c>
      <c r="EF52" s="8" t="n">
        <v>16</v>
      </c>
      <c r="EG52" s="8" t="n">
        <v>33</v>
      </c>
      <c r="EH52" s="12" t="n">
        <f aca="false">EF52/EB52</f>
        <v>0.0535117056856187</v>
      </c>
      <c r="EI52" s="20" t="n">
        <f aca="false">1-EG52/EC52</f>
        <v>0.892508143322475</v>
      </c>
      <c r="EJ52" s="21" t="n">
        <f aca="false">EH52+EI52</f>
        <v>0.946019849008094</v>
      </c>
      <c r="EK52" s="8" t="n">
        <v>566</v>
      </c>
      <c r="EL52" s="8" t="n">
        <v>575</v>
      </c>
      <c r="EM52" s="8" t="n">
        <v>407</v>
      </c>
      <c r="EN52" s="8" t="n">
        <v>433</v>
      </c>
      <c r="EO52" s="8" t="n">
        <v>300</v>
      </c>
      <c r="EP52" s="8" t="n">
        <v>308</v>
      </c>
      <c r="EQ52" s="8" t="n">
        <v>17</v>
      </c>
      <c r="ER52" s="8" t="n">
        <v>33</v>
      </c>
      <c r="ES52" s="8" t="n">
        <v>267</v>
      </c>
      <c r="ET52" s="8" t="n">
        <v>294</v>
      </c>
      <c r="EU52" s="8" t="n">
        <v>99</v>
      </c>
      <c r="EV52" s="8" t="n">
        <v>134</v>
      </c>
      <c r="EW52" s="8" t="n">
        <v>11</v>
      </c>
      <c r="EX52" s="8" t="n">
        <v>19</v>
      </c>
      <c r="EY52" s="8" t="n">
        <v>27</v>
      </c>
      <c r="EZ52" s="8" t="n">
        <v>33</v>
      </c>
      <c r="FA52" s="8" t="n">
        <v>0.1</v>
      </c>
      <c r="FB52" s="8" t="n">
        <v>0</v>
      </c>
      <c r="FC52" s="8" t="n">
        <v>0.1</v>
      </c>
      <c r="FD52" s="19" t="n">
        <v>4.8</v>
      </c>
      <c r="FE52" s="18" t="n">
        <f aca="false">FD52/V52</f>
        <v>0.133333333333333</v>
      </c>
      <c r="FF52" s="8" t="n">
        <v>0.0577</v>
      </c>
      <c r="FG52" s="8" t="n">
        <v>-0.2</v>
      </c>
      <c r="FH52" s="8" t="n">
        <v>-0.2</v>
      </c>
      <c r="FI52" s="8" t="n">
        <v>-0.4</v>
      </c>
      <c r="FJ52" s="22"/>
      <c r="FK52" s="22"/>
      <c r="FL52" s="22"/>
      <c r="FM52" s="8" t="n">
        <f aca="false">BL52+BS52+AH52+DT52</f>
        <v>75</v>
      </c>
      <c r="FN52" s="19" t="n">
        <f aca="false">IF(DS52&gt;0,(BL52+BR52)/DS52,0)</f>
        <v>12.6666666666667</v>
      </c>
      <c r="FO52" s="12" t="n">
        <v>0</v>
      </c>
      <c r="FP52" s="19" t="n">
        <f aca="false">Z52-AH52/10</f>
        <v>7.4</v>
      </c>
      <c r="FQ52" s="19" t="n">
        <f aca="false">Z52+DR52/5</f>
        <v>8.0928</v>
      </c>
      <c r="FR52" s="19" t="n">
        <f aca="false">(DX52+DY52)/AL52*60</f>
        <v>116.464223741962</v>
      </c>
      <c r="FS52" s="8" t="n">
        <v>6</v>
      </c>
      <c r="FT52" s="17" t="s">
        <v>453</v>
      </c>
      <c r="FU52" s="8" t="n">
        <v>329</v>
      </c>
      <c r="FV52" s="22"/>
      <c r="FW52" s="17" t="s">
        <v>280</v>
      </c>
      <c r="FX52" s="23" t="n">
        <v>5500000</v>
      </c>
      <c r="FY52" s="23" t="n">
        <v>5500000</v>
      </c>
      <c r="FZ52" s="8" t="n">
        <v>683</v>
      </c>
      <c r="GA52" s="8" t="n">
        <v>45</v>
      </c>
      <c r="GB52" s="8" t="n">
        <v>187</v>
      </c>
      <c r="GC52" s="8" t="n">
        <v>232</v>
      </c>
      <c r="GD52" s="8" t="n">
        <v>-9</v>
      </c>
      <c r="GE52" s="8" t="n">
        <v>172</v>
      </c>
      <c r="GF52" s="8" t="n">
        <v>941</v>
      </c>
      <c r="GG52" s="8" t="n">
        <v>14197</v>
      </c>
      <c r="GH52" s="8" t="n">
        <v>13.6</v>
      </c>
      <c r="GI52" s="8" t="n">
        <v>30.7</v>
      </c>
      <c r="GJ52" s="8" t="n">
        <v>44.3</v>
      </c>
      <c r="GK52" s="8" t="n">
        <f aca="false">Z52-AH52/10</f>
        <v>7.4</v>
      </c>
      <c r="GL52" s="22"/>
      <c r="GM52" s="22"/>
      <c r="GN52" s="22"/>
      <c r="GO52" s="22"/>
      <c r="GP52" s="22"/>
    </row>
    <row r="53" customFormat="false" ht="13.65" hidden="false" customHeight="true" outlineLevel="0" collapsed="false">
      <c r="A53" s="16" t="n">
        <v>33206</v>
      </c>
      <c r="B53" s="17" t="s">
        <v>537</v>
      </c>
      <c r="C53" s="22"/>
      <c r="D53" s="17" t="s">
        <v>372</v>
      </c>
      <c r="E53" s="17" t="s">
        <v>372</v>
      </c>
      <c r="F53" s="8" t="n">
        <v>79</v>
      </c>
      <c r="G53" s="8" t="n">
        <v>220</v>
      </c>
      <c r="H53" s="22"/>
      <c r="I53" s="22"/>
      <c r="J53" s="22"/>
      <c r="K53" s="17" t="s">
        <v>273</v>
      </c>
      <c r="L53" s="8" t="n">
        <v>2012</v>
      </c>
      <c r="M53" s="8" t="n">
        <v>27</v>
      </c>
      <c r="N53" s="8" t="n">
        <v>6</v>
      </c>
      <c r="O53" s="8" t="n">
        <v>8477205</v>
      </c>
      <c r="P53" s="17" t="s">
        <v>538</v>
      </c>
      <c r="Q53" s="17" t="s">
        <v>539</v>
      </c>
      <c r="R53" s="17" t="s">
        <v>540</v>
      </c>
      <c r="S53" s="17" t="s">
        <v>536</v>
      </c>
      <c r="T53" s="17" t="s">
        <v>278</v>
      </c>
      <c r="U53" s="17" t="s">
        <v>306</v>
      </c>
      <c r="V53" s="8" t="n">
        <v>44</v>
      </c>
      <c r="W53" s="8" t="n">
        <v>2</v>
      </c>
      <c r="X53" s="8" t="n">
        <v>5</v>
      </c>
      <c r="Y53" s="8" t="n">
        <v>5</v>
      </c>
      <c r="Z53" s="8" t="n">
        <v>7</v>
      </c>
      <c r="AA53" s="8" t="n">
        <v>22</v>
      </c>
      <c r="AB53" s="8" t="n">
        <v>93</v>
      </c>
      <c r="AC53" s="18" t="n">
        <f aca="false">Z53/V53</f>
        <v>0.159090909090909</v>
      </c>
      <c r="AD53" s="19" t="n">
        <f aca="false">IF(FZ53&gt;V53,Z53-V53*(GC53-Z53)/(FZ53-V53),0)</f>
        <v>-1.99270072992701</v>
      </c>
      <c r="AE53" s="19" t="n">
        <v>2.465</v>
      </c>
      <c r="AF53" s="8" t="n">
        <v>-5</v>
      </c>
      <c r="AG53" s="8" t="n">
        <v>-1</v>
      </c>
      <c r="AH53" s="8" t="n">
        <v>18</v>
      </c>
      <c r="AI53" s="8" t="n">
        <v>713</v>
      </c>
      <c r="AJ53" s="8" t="n">
        <v>33895</v>
      </c>
      <c r="AK53" s="19" t="n">
        <v>564.91666666667</v>
      </c>
      <c r="AL53" s="8" t="n">
        <v>564.92</v>
      </c>
      <c r="AM53" s="8" t="n">
        <v>565</v>
      </c>
      <c r="AN53" s="18" t="n">
        <f aca="false">AJ53/60/V53</f>
        <v>12.8390151515152</v>
      </c>
      <c r="AO53" s="8" t="n">
        <v>21.84</v>
      </c>
      <c r="AP53" s="12" t="n">
        <f aca="false">IF(EF53&gt;0,Z53/EF53,0)</f>
        <v>0.333333333333333</v>
      </c>
      <c r="AQ53" s="8" t="n">
        <v>94</v>
      </c>
      <c r="AR53" s="8" t="n">
        <v>94</v>
      </c>
      <c r="AS53" s="8" t="n">
        <v>94</v>
      </c>
      <c r="AT53" s="8" t="n">
        <v>66</v>
      </c>
      <c r="AU53" s="8" t="n">
        <v>66</v>
      </c>
      <c r="AV53" s="8" t="n">
        <v>45</v>
      </c>
      <c r="AW53" s="8" t="n">
        <v>25</v>
      </c>
      <c r="AX53" s="8" t="n">
        <v>5</v>
      </c>
      <c r="AY53" s="8" t="n">
        <v>4</v>
      </c>
      <c r="AZ53" s="8" t="n">
        <v>1</v>
      </c>
      <c r="BA53" s="8" t="n">
        <f aca="false">AY53+AZ53</f>
        <v>5</v>
      </c>
      <c r="BB53" s="8" t="n">
        <v>2.31</v>
      </c>
      <c r="BC53" s="8" t="n">
        <v>56.2222</v>
      </c>
      <c r="BD53" s="19" t="n">
        <v>130.3</v>
      </c>
      <c r="BE53" s="19" t="n">
        <v>13.8392093229089</v>
      </c>
      <c r="BF53" s="19" t="n">
        <f aca="false">AQ53+BD53</f>
        <v>224.3</v>
      </c>
      <c r="BG53" s="19" t="n">
        <f aca="false">IF(AL53&gt;0,BF53/AL53*60,0)</f>
        <v>23.822842172343</v>
      </c>
      <c r="BH53" s="8" t="n">
        <v>116</v>
      </c>
      <c r="BI53" s="8" t="n">
        <v>168</v>
      </c>
      <c r="BJ53" s="8" t="n">
        <v>174</v>
      </c>
      <c r="BK53" s="12" t="n">
        <f aca="false">BH53/(BH53+BJ53)</f>
        <v>0.4</v>
      </c>
      <c r="BL53" s="8" t="n">
        <v>9</v>
      </c>
      <c r="BM53" s="8" t="n">
        <v>9</v>
      </c>
      <c r="BN53" s="8" t="n">
        <v>49</v>
      </c>
      <c r="BO53" s="8" t="n">
        <f aca="false">BM53-BN53</f>
        <v>-40</v>
      </c>
      <c r="BP53" s="8" t="n">
        <v>21</v>
      </c>
      <c r="BQ53" s="8" t="n">
        <v>16</v>
      </c>
      <c r="BR53" s="8" t="n">
        <v>6</v>
      </c>
      <c r="BS53" s="8" t="n">
        <v>33</v>
      </c>
      <c r="BT53" s="12" t="n">
        <f aca="false">BS53/(EA53+BS53)</f>
        <v>0.0723684210526316</v>
      </c>
      <c r="BU53" s="8" t="n">
        <v>0</v>
      </c>
      <c r="BV53" s="8" t="n">
        <v>0</v>
      </c>
      <c r="BW53" s="12" t="n">
        <f aca="false">IF(BU53+BV53&gt;0,BU53/(BU53+BV53),0)</f>
        <v>0</v>
      </c>
      <c r="BX53" s="8" t="n">
        <v>0</v>
      </c>
      <c r="BY53" s="8" t="n">
        <v>0</v>
      </c>
      <c r="BZ53" s="8" t="n">
        <v>0</v>
      </c>
      <c r="CA53" s="8" t="n">
        <v>0</v>
      </c>
      <c r="CB53" s="8" t="n">
        <v>0</v>
      </c>
      <c r="CC53" s="8" t="n">
        <v>0</v>
      </c>
      <c r="CD53" s="8" t="n">
        <v>0</v>
      </c>
      <c r="CE53" s="8" t="n">
        <v>0</v>
      </c>
      <c r="CF53" s="8" t="n">
        <v>0</v>
      </c>
      <c r="CG53" s="8" t="n">
        <v>0</v>
      </c>
      <c r="CH53" s="8" t="n">
        <v>0</v>
      </c>
      <c r="CI53" s="8" t="n">
        <v>0</v>
      </c>
      <c r="CJ53" s="8" t="n">
        <v>0</v>
      </c>
      <c r="CK53" s="8" t="n">
        <v>0</v>
      </c>
      <c r="CL53" s="8" t="n">
        <v>0</v>
      </c>
      <c r="CM53" s="8" t="n">
        <v>0</v>
      </c>
      <c r="CN53" s="8" t="n">
        <v>0</v>
      </c>
      <c r="CO53" s="8" t="n">
        <v>0</v>
      </c>
      <c r="CP53" s="8" t="n">
        <v>0</v>
      </c>
      <c r="CQ53" s="8" t="n">
        <v>0</v>
      </c>
      <c r="CR53" s="8" t="n">
        <v>0</v>
      </c>
      <c r="CS53" s="8" t="n">
        <v>0</v>
      </c>
      <c r="CT53" s="8" t="n">
        <v>0</v>
      </c>
      <c r="CU53" s="8" t="n">
        <v>1</v>
      </c>
      <c r="CV53" s="8" t="n">
        <v>0</v>
      </c>
      <c r="CW53" s="8" t="n">
        <v>1</v>
      </c>
      <c r="CX53" s="8" t="n">
        <v>0</v>
      </c>
      <c r="CY53" s="8" t="n">
        <v>1</v>
      </c>
      <c r="CZ53" s="8" t="n">
        <v>0</v>
      </c>
      <c r="DA53" s="8" t="n">
        <v>20</v>
      </c>
      <c r="DB53" s="8" t="n">
        <v>1</v>
      </c>
      <c r="DC53" s="8" t="n">
        <v>0</v>
      </c>
      <c r="DD53" s="8" t="n">
        <v>18</v>
      </c>
      <c r="DE53" s="8" t="n">
        <v>5</v>
      </c>
      <c r="DF53" s="8" t="n">
        <v>2</v>
      </c>
      <c r="DG53" s="8" t="n">
        <v>0</v>
      </c>
      <c r="DH53" s="8" t="n">
        <v>19</v>
      </c>
      <c r="DI53" s="8" t="n">
        <v>9</v>
      </c>
      <c r="DJ53" s="8" t="n">
        <v>1</v>
      </c>
      <c r="DK53" s="8" t="n">
        <v>9</v>
      </c>
      <c r="DL53" s="8" t="n">
        <v>9</v>
      </c>
      <c r="DM53" s="8" t="n">
        <v>0</v>
      </c>
      <c r="DN53" s="8" t="n">
        <v>0</v>
      </c>
      <c r="DO53" s="8" t="n">
        <v>0</v>
      </c>
      <c r="DP53" s="8" t="n">
        <v>0</v>
      </c>
      <c r="DQ53" s="8" t="n">
        <f aca="false">DJ53-DI53</f>
        <v>-8</v>
      </c>
      <c r="DR53" s="19" t="n">
        <v>-4.51</v>
      </c>
      <c r="DS53" s="8" t="n">
        <v>9</v>
      </c>
      <c r="DT53" s="8" t="n">
        <v>0</v>
      </c>
      <c r="DU53" s="8" t="n">
        <v>0</v>
      </c>
      <c r="DV53" s="8" t="n">
        <v>0</v>
      </c>
      <c r="DW53" s="8" t="n">
        <v>0</v>
      </c>
      <c r="DX53" s="8" t="n">
        <v>531</v>
      </c>
      <c r="DY53" s="8" t="n">
        <v>540</v>
      </c>
      <c r="DZ53" s="8" t="n">
        <v>373</v>
      </c>
      <c r="EA53" s="8" t="n">
        <v>423</v>
      </c>
      <c r="EB53" s="8" t="n">
        <v>279</v>
      </c>
      <c r="EC53" s="8" t="n">
        <v>321</v>
      </c>
      <c r="ED53" s="8" t="n">
        <v>21.56</v>
      </c>
      <c r="EE53" s="8" t="n">
        <v>22.27</v>
      </c>
      <c r="EF53" s="8" t="n">
        <v>21</v>
      </c>
      <c r="EG53" s="8" t="n">
        <v>29</v>
      </c>
      <c r="EH53" s="12" t="n">
        <f aca="false">EF53/EB53</f>
        <v>0.0752688172043011</v>
      </c>
      <c r="EI53" s="20" t="n">
        <f aca="false">1-EG53/EC53</f>
        <v>0.909657320872274</v>
      </c>
      <c r="EJ53" s="21" t="n">
        <f aca="false">EH53+EI53</f>
        <v>0.984926138076575</v>
      </c>
      <c r="EK53" s="8" t="n">
        <v>534</v>
      </c>
      <c r="EL53" s="8" t="n">
        <v>539</v>
      </c>
      <c r="EM53" s="8" t="n">
        <v>375</v>
      </c>
      <c r="EN53" s="8" t="n">
        <v>422</v>
      </c>
      <c r="EO53" s="8" t="n">
        <v>279</v>
      </c>
      <c r="EP53" s="8" t="n">
        <v>320</v>
      </c>
      <c r="EQ53" s="8" t="n">
        <v>21</v>
      </c>
      <c r="ER53" s="8" t="n">
        <v>29</v>
      </c>
      <c r="ES53" s="8" t="n">
        <v>262</v>
      </c>
      <c r="ET53" s="8" t="n">
        <v>266</v>
      </c>
      <c r="EU53" s="8" t="n">
        <v>94</v>
      </c>
      <c r="EV53" s="8" t="n">
        <v>84</v>
      </c>
      <c r="EW53" s="8" t="n">
        <v>12</v>
      </c>
      <c r="EX53" s="8" t="n">
        <v>13</v>
      </c>
      <c r="EY53" s="8" t="n">
        <v>41</v>
      </c>
      <c r="EZ53" s="8" t="n">
        <v>36</v>
      </c>
      <c r="FA53" s="8" t="n">
        <v>0.2</v>
      </c>
      <c r="FB53" s="8" t="n">
        <v>0.4</v>
      </c>
      <c r="FC53" s="8" t="n">
        <v>0.6</v>
      </c>
      <c r="FD53" s="19" t="n">
        <v>8.43</v>
      </c>
      <c r="FE53" s="18" t="n">
        <f aca="false">FD53/V53</f>
        <v>0.191590909090909</v>
      </c>
      <c r="FF53" s="8" t="n">
        <v>0.1929</v>
      </c>
      <c r="FG53" s="8" t="n">
        <v>-0.05</v>
      </c>
      <c r="FH53" s="8" t="n">
        <v>-0.07</v>
      </c>
      <c r="FI53" s="8" t="n">
        <v>-0.13</v>
      </c>
      <c r="FJ53" s="22"/>
      <c r="FK53" s="22"/>
      <c r="FL53" s="22"/>
      <c r="FM53" s="8" t="n">
        <f aca="false">BL53+BS53+AH53+DT53</f>
        <v>60</v>
      </c>
      <c r="FN53" s="19" t="n">
        <f aca="false">IF(DS53&gt;0,(BL53+BR53)/DS53,0)</f>
        <v>1.66666666666667</v>
      </c>
      <c r="FO53" s="12" t="n">
        <v>0.0129419192</v>
      </c>
      <c r="FP53" s="19" t="n">
        <f aca="false">Z53-AH53/10</f>
        <v>5.2</v>
      </c>
      <c r="FQ53" s="19" t="n">
        <f aca="false">Z53+DR53/5</f>
        <v>6.098</v>
      </c>
      <c r="FR53" s="19" t="n">
        <f aca="false">(DX53+DY53)/AL53*60</f>
        <v>113.750619556751</v>
      </c>
      <c r="FS53" s="22"/>
      <c r="FT53" s="22"/>
      <c r="FU53" s="22"/>
      <c r="FV53" s="17" t="s">
        <v>412</v>
      </c>
      <c r="FW53" s="17" t="s">
        <v>280</v>
      </c>
      <c r="FX53" s="23" t="n">
        <v>1950000</v>
      </c>
      <c r="FY53" s="23" t="n">
        <v>1950000</v>
      </c>
      <c r="FZ53" s="8" t="n">
        <v>318</v>
      </c>
      <c r="GA53" s="8" t="n">
        <v>10</v>
      </c>
      <c r="GB53" s="8" t="n">
        <v>53</v>
      </c>
      <c r="GC53" s="8" t="n">
        <v>63</v>
      </c>
      <c r="GD53" s="8" t="n">
        <v>-3</v>
      </c>
      <c r="GE53" s="8" t="n">
        <v>141</v>
      </c>
      <c r="GF53" s="8" t="n">
        <v>299</v>
      </c>
      <c r="GG53" s="8" t="n">
        <v>5244</v>
      </c>
      <c r="GH53" s="8" t="n">
        <v>1.6</v>
      </c>
      <c r="GI53" s="8" t="n">
        <v>10.1</v>
      </c>
      <c r="GJ53" s="8" t="n">
        <v>11.6</v>
      </c>
      <c r="GK53" s="8" t="n">
        <f aca="false">Z53-AH53/10</f>
        <v>5.2</v>
      </c>
      <c r="GL53" s="22"/>
      <c r="GM53" s="22"/>
      <c r="GN53" s="22"/>
      <c r="GO53" s="22"/>
      <c r="GP53" s="22"/>
    </row>
    <row r="54" customFormat="false" ht="13.65" hidden="false" customHeight="true" outlineLevel="0" collapsed="false">
      <c r="A54" s="16" t="n">
        <v>31942</v>
      </c>
      <c r="B54" s="17" t="s">
        <v>340</v>
      </c>
      <c r="C54" s="17" t="s">
        <v>272</v>
      </c>
      <c r="D54" s="17" t="s">
        <v>262</v>
      </c>
      <c r="E54" s="17" t="s">
        <v>262</v>
      </c>
      <c r="F54" s="8" t="n">
        <v>70</v>
      </c>
      <c r="G54" s="8" t="n">
        <v>177</v>
      </c>
      <c r="H54" s="8" t="n">
        <v>2005</v>
      </c>
      <c r="I54" s="8" t="n">
        <v>1</v>
      </c>
      <c r="J54" s="8" t="n">
        <v>25</v>
      </c>
      <c r="K54" s="17" t="s">
        <v>263</v>
      </c>
      <c r="L54" s="8" t="n">
        <v>2007</v>
      </c>
      <c r="M54" s="8" t="n">
        <v>30</v>
      </c>
      <c r="N54" s="8" t="n">
        <v>11</v>
      </c>
      <c r="O54" s="8" t="n">
        <v>8471699</v>
      </c>
      <c r="P54" s="17" t="s">
        <v>541</v>
      </c>
      <c r="Q54" s="17" t="s">
        <v>542</v>
      </c>
      <c r="R54" s="17" t="s">
        <v>543</v>
      </c>
      <c r="S54" s="17" t="s">
        <v>544</v>
      </c>
      <c r="T54" s="17" t="s">
        <v>268</v>
      </c>
      <c r="U54" s="17" t="s">
        <v>545</v>
      </c>
      <c r="V54" s="8" t="n">
        <v>80</v>
      </c>
      <c r="W54" s="8" t="n">
        <v>12</v>
      </c>
      <c r="X54" s="8" t="n">
        <v>23</v>
      </c>
      <c r="Y54" s="8" t="n">
        <v>16</v>
      </c>
      <c r="Z54" s="8" t="n">
        <v>35</v>
      </c>
      <c r="AA54" s="8" t="n">
        <v>8</v>
      </c>
      <c r="AB54" s="8" t="n">
        <v>34</v>
      </c>
      <c r="AC54" s="18" t="n">
        <f aca="false">Z54/V54</f>
        <v>0.4375</v>
      </c>
      <c r="AD54" s="19" t="n">
        <f aca="false">IF(FZ54&gt;V54,Z54-V54*(GC54-Z54)/(FZ54-V54),0)</f>
        <v>1.10687022900763</v>
      </c>
      <c r="AE54" s="19" t="n">
        <v>12.777</v>
      </c>
      <c r="AF54" s="8" t="n">
        <v>18</v>
      </c>
      <c r="AG54" s="8" t="n">
        <v>-5.2</v>
      </c>
      <c r="AH54" s="8" t="n">
        <v>41</v>
      </c>
      <c r="AI54" s="8" t="n">
        <v>1790</v>
      </c>
      <c r="AJ54" s="8" t="n">
        <v>72956</v>
      </c>
      <c r="AK54" s="19" t="n">
        <v>1216.1666666667</v>
      </c>
      <c r="AL54" s="8" t="n">
        <v>1216.25</v>
      </c>
      <c r="AM54" s="8" t="n">
        <v>1216</v>
      </c>
      <c r="AN54" s="18" t="n">
        <f aca="false">AJ54/60/V54</f>
        <v>15.1991666666667</v>
      </c>
      <c r="AO54" s="8" t="n">
        <v>25.44</v>
      </c>
      <c r="AP54" s="12" t="n">
        <f aca="false">IF(EF54&gt;0,Z54/EF54,0)</f>
        <v>0.714285714285714</v>
      </c>
      <c r="AQ54" s="8" t="n">
        <v>301</v>
      </c>
      <c r="AR54" s="8" t="n">
        <v>303</v>
      </c>
      <c r="AS54" s="8" t="n">
        <v>303</v>
      </c>
      <c r="AT54" s="8" t="n">
        <v>235</v>
      </c>
      <c r="AU54" s="8" t="n">
        <v>237</v>
      </c>
      <c r="AV54" s="8" t="n">
        <v>175</v>
      </c>
      <c r="AW54" s="8" t="n">
        <v>160</v>
      </c>
      <c r="AX54" s="8" t="n">
        <v>66</v>
      </c>
      <c r="AY54" s="8" t="n">
        <v>13</v>
      </c>
      <c r="AZ54" s="8" t="n">
        <v>16</v>
      </c>
      <c r="BA54" s="8" t="n">
        <f aca="false">AY54+AZ54</f>
        <v>29</v>
      </c>
      <c r="BB54" s="8" t="n">
        <v>17.99</v>
      </c>
      <c r="BC54" s="8" t="n">
        <v>31.8343</v>
      </c>
      <c r="BD54" s="19" t="n">
        <v>365.4</v>
      </c>
      <c r="BE54" s="19" t="n">
        <v>18.02713443881</v>
      </c>
      <c r="BF54" s="19" t="n">
        <f aca="false">AQ54+BD54</f>
        <v>666.4</v>
      </c>
      <c r="BG54" s="19" t="n">
        <f aca="false">IF(AL54&gt;0,BF54/AL54*60,0)</f>
        <v>32.8748201438849</v>
      </c>
      <c r="BH54" s="8" t="n">
        <v>312</v>
      </c>
      <c r="BI54" s="8" t="n">
        <v>417</v>
      </c>
      <c r="BJ54" s="8" t="n">
        <v>425</v>
      </c>
      <c r="BK54" s="12" t="n">
        <f aca="false">BH54/(BH54+BJ54)</f>
        <v>0.423337856173677</v>
      </c>
      <c r="BL54" s="8" t="n">
        <v>80</v>
      </c>
      <c r="BM54" s="8" t="n">
        <v>80</v>
      </c>
      <c r="BN54" s="8" t="n">
        <v>70</v>
      </c>
      <c r="BO54" s="8" t="n">
        <f aca="false">BM54-BN54</f>
        <v>10</v>
      </c>
      <c r="BP54" s="8" t="n">
        <v>62</v>
      </c>
      <c r="BQ54" s="8" t="n">
        <v>41</v>
      </c>
      <c r="BR54" s="8" t="n">
        <v>24</v>
      </c>
      <c r="BS54" s="8" t="n">
        <v>31</v>
      </c>
      <c r="BT54" s="12" t="n">
        <f aca="false">BS54/(EA54+BS54)</f>
        <v>0.0300096805421104</v>
      </c>
      <c r="BU54" s="8" t="n">
        <v>35</v>
      </c>
      <c r="BV54" s="8" t="n">
        <v>36</v>
      </c>
      <c r="BW54" s="12" t="n">
        <f aca="false">IF(BU54+BV54&gt;0,BU54/(BU54+BV54),0)</f>
        <v>0.492957746478873</v>
      </c>
      <c r="BX54" s="8" t="n">
        <v>13</v>
      </c>
      <c r="BY54" s="8" t="n">
        <v>4</v>
      </c>
      <c r="BZ54" s="8" t="n">
        <v>11</v>
      </c>
      <c r="CA54" s="8" t="n">
        <v>10</v>
      </c>
      <c r="CB54" s="8" t="n">
        <v>11</v>
      </c>
      <c r="CC54" s="8" t="n">
        <v>22</v>
      </c>
      <c r="CD54" s="8" t="n">
        <v>8</v>
      </c>
      <c r="CE54" s="8" t="n">
        <v>13</v>
      </c>
      <c r="CF54" s="8" t="n">
        <v>10</v>
      </c>
      <c r="CG54" s="8" t="n">
        <v>11</v>
      </c>
      <c r="CH54" s="8" t="n">
        <v>26</v>
      </c>
      <c r="CI54" s="8" t="n">
        <v>24</v>
      </c>
      <c r="CJ54" s="8" t="n">
        <v>0</v>
      </c>
      <c r="CK54" s="8" t="n">
        <v>0</v>
      </c>
      <c r="CL54" s="8" t="n">
        <v>3</v>
      </c>
      <c r="CM54" s="8" t="n">
        <v>1</v>
      </c>
      <c r="CN54" s="8" t="n">
        <v>1</v>
      </c>
      <c r="CO54" s="8" t="n">
        <v>0</v>
      </c>
      <c r="CP54" s="8" t="n">
        <v>0</v>
      </c>
      <c r="CQ54" s="8" t="n">
        <v>1</v>
      </c>
      <c r="CR54" s="8" t="n">
        <v>0</v>
      </c>
      <c r="CS54" s="8" t="n">
        <v>2</v>
      </c>
      <c r="CT54" s="8" t="n">
        <v>1</v>
      </c>
      <c r="CU54" s="8" t="n">
        <v>1</v>
      </c>
      <c r="CV54" s="8" t="n">
        <v>0</v>
      </c>
      <c r="CW54" s="8" t="n">
        <v>7</v>
      </c>
      <c r="CX54" s="8" t="n">
        <v>0</v>
      </c>
      <c r="CY54" s="8" t="n">
        <v>2</v>
      </c>
      <c r="CZ54" s="8" t="n">
        <v>3</v>
      </c>
      <c r="DA54" s="8" t="n">
        <v>57</v>
      </c>
      <c r="DB54" s="8" t="n">
        <v>14</v>
      </c>
      <c r="DC54" s="8" t="n">
        <v>5</v>
      </c>
      <c r="DD54" s="8" t="n">
        <v>8</v>
      </c>
      <c r="DE54" s="8" t="n">
        <v>25</v>
      </c>
      <c r="DF54" s="8" t="n">
        <v>16</v>
      </c>
      <c r="DG54" s="8" t="n">
        <v>0</v>
      </c>
      <c r="DH54" s="8" t="n">
        <v>107</v>
      </c>
      <c r="DI54" s="8" t="n">
        <v>19</v>
      </c>
      <c r="DJ54" s="8" t="n">
        <v>11</v>
      </c>
      <c r="DK54" s="8" t="n">
        <v>18</v>
      </c>
      <c r="DL54" s="8" t="n">
        <v>17</v>
      </c>
      <c r="DM54" s="8" t="n">
        <v>1</v>
      </c>
      <c r="DN54" s="8" t="n">
        <v>11</v>
      </c>
      <c r="DO54" s="8" t="n">
        <v>10</v>
      </c>
      <c r="DP54" s="8" t="n">
        <v>1</v>
      </c>
      <c r="DQ54" s="8" t="n">
        <f aca="false">DJ54-DI54</f>
        <v>-8</v>
      </c>
      <c r="DR54" s="19" t="n">
        <v>-8.824</v>
      </c>
      <c r="DS54" s="8" t="n">
        <v>18</v>
      </c>
      <c r="DT54" s="8" t="n">
        <v>1</v>
      </c>
      <c r="DU54" s="8" t="n">
        <v>0</v>
      </c>
      <c r="DV54" s="8" t="n">
        <v>0</v>
      </c>
      <c r="DW54" s="8" t="n">
        <v>0</v>
      </c>
      <c r="DX54" s="8" t="n">
        <v>1102</v>
      </c>
      <c r="DY54" s="8" t="n">
        <v>1320</v>
      </c>
      <c r="DZ54" s="8" t="n">
        <v>826</v>
      </c>
      <c r="EA54" s="8" t="n">
        <v>1002</v>
      </c>
      <c r="EB54" s="8" t="n">
        <v>581</v>
      </c>
      <c r="EC54" s="8" t="n">
        <v>729</v>
      </c>
      <c r="ED54" s="8" t="n">
        <v>52.87</v>
      </c>
      <c r="EE54" s="8" t="n">
        <v>64.52</v>
      </c>
      <c r="EF54" s="8" t="n">
        <v>49</v>
      </c>
      <c r="EG54" s="8" t="n">
        <v>45</v>
      </c>
      <c r="EH54" s="12" t="n">
        <f aca="false">EF54/EB54</f>
        <v>0.0843373493975904</v>
      </c>
      <c r="EI54" s="20" t="n">
        <f aca="false">1-EG54/EC54</f>
        <v>0.938271604938272</v>
      </c>
      <c r="EJ54" s="21" t="n">
        <f aca="false">EH54+EI54</f>
        <v>1.02260895433586</v>
      </c>
      <c r="EK54" s="8" t="n">
        <v>1105</v>
      </c>
      <c r="EL54" s="8" t="n">
        <v>1319</v>
      </c>
      <c r="EM54" s="8" t="n">
        <v>830</v>
      </c>
      <c r="EN54" s="8" t="n">
        <v>1001</v>
      </c>
      <c r="EO54" s="8" t="n">
        <v>583</v>
      </c>
      <c r="EP54" s="8" t="n">
        <v>727</v>
      </c>
      <c r="EQ54" s="8" t="n">
        <v>50</v>
      </c>
      <c r="ER54" s="8" t="n">
        <v>43</v>
      </c>
      <c r="ES54" s="8" t="n">
        <v>536</v>
      </c>
      <c r="ET54" s="8" t="n">
        <v>695</v>
      </c>
      <c r="EU54" s="8" t="n">
        <v>215</v>
      </c>
      <c r="EV54" s="8" t="n">
        <v>287</v>
      </c>
      <c r="EW54" s="8" t="n">
        <v>31</v>
      </c>
      <c r="EX54" s="8" t="n">
        <v>30</v>
      </c>
      <c r="EY54" s="8" t="n">
        <v>85</v>
      </c>
      <c r="EZ54" s="8" t="n">
        <v>66</v>
      </c>
      <c r="FA54" s="8" t="n">
        <v>1.4</v>
      </c>
      <c r="FB54" s="8" t="n">
        <v>2</v>
      </c>
      <c r="FC54" s="8" t="n">
        <v>3.5</v>
      </c>
      <c r="FD54" s="19" t="n">
        <v>38.13</v>
      </c>
      <c r="FE54" s="18" t="n">
        <f aca="false">FD54/V54</f>
        <v>0.476625</v>
      </c>
      <c r="FF54" s="8" t="n">
        <v>2.6049</v>
      </c>
      <c r="FG54" s="8" t="n">
        <v>0.03</v>
      </c>
      <c r="FH54" s="8" t="n">
        <v>0</v>
      </c>
      <c r="FI54" s="8" t="n">
        <v>0.03</v>
      </c>
      <c r="FJ54" s="22"/>
      <c r="FK54" s="22"/>
      <c r="FL54" s="22"/>
      <c r="FM54" s="8" t="n">
        <f aca="false">BL54+BS54+AH54+DT54</f>
        <v>153</v>
      </c>
      <c r="FN54" s="19" t="n">
        <f aca="false">IF(DS54&gt;0,(BL54+BR54)/DS54,0)</f>
        <v>5.77777777777778</v>
      </c>
      <c r="FO54" s="12" t="n">
        <v>0.0561643836</v>
      </c>
      <c r="FP54" s="19" t="n">
        <f aca="false">Z54-AH54/10</f>
        <v>30.9</v>
      </c>
      <c r="FQ54" s="19" t="n">
        <f aca="false">Z54+DR54/5</f>
        <v>33.2352</v>
      </c>
      <c r="FR54" s="19" t="n">
        <f aca="false">(DX54+DY54)/AL54*60</f>
        <v>119.482014388489</v>
      </c>
      <c r="FS54" s="22"/>
      <c r="FT54" s="22"/>
      <c r="FU54" s="22"/>
      <c r="FV54" s="17" t="s">
        <v>255</v>
      </c>
      <c r="FW54" s="17" t="s">
        <v>280</v>
      </c>
      <c r="FX54" s="23" t="n">
        <v>3300000</v>
      </c>
      <c r="FY54" s="23" t="n">
        <v>3000000</v>
      </c>
      <c r="FZ54" s="8" t="n">
        <v>866</v>
      </c>
      <c r="GA54" s="8" t="n">
        <v>157</v>
      </c>
      <c r="GB54" s="8" t="n">
        <v>211</v>
      </c>
      <c r="GC54" s="8" t="n">
        <v>368</v>
      </c>
      <c r="GD54" s="8" t="n">
        <v>37</v>
      </c>
      <c r="GE54" s="8" t="n">
        <v>293</v>
      </c>
      <c r="GF54" s="8" t="n">
        <v>1452</v>
      </c>
      <c r="GG54" s="8" t="n">
        <v>12922</v>
      </c>
      <c r="GH54" s="8" t="n">
        <v>21</v>
      </c>
      <c r="GI54" s="8" t="n">
        <v>15.5</v>
      </c>
      <c r="GJ54" s="8" t="n">
        <v>36.5</v>
      </c>
      <c r="GK54" s="8" t="n">
        <f aca="false">Z54-AH54/10</f>
        <v>30.9</v>
      </c>
      <c r="GL54" s="22"/>
      <c r="GM54" s="22"/>
      <c r="GN54" s="22"/>
      <c r="GO54" s="22"/>
      <c r="GP54" s="22"/>
    </row>
    <row r="55" customFormat="false" ht="13.65" hidden="false" customHeight="true" outlineLevel="0" collapsed="false">
      <c r="A55" s="16" t="n">
        <v>34523</v>
      </c>
      <c r="B55" s="17" t="s">
        <v>546</v>
      </c>
      <c r="C55" s="17" t="s">
        <v>360</v>
      </c>
      <c r="D55" s="17" t="s">
        <v>283</v>
      </c>
      <c r="E55" s="17" t="s">
        <v>283</v>
      </c>
      <c r="F55" s="8" t="n">
        <v>73</v>
      </c>
      <c r="G55" s="8" t="n">
        <v>206</v>
      </c>
      <c r="H55" s="8" t="n">
        <v>2013</v>
      </c>
      <c r="I55" s="8" t="n">
        <v>4</v>
      </c>
      <c r="J55" s="8" t="n">
        <v>104</v>
      </c>
      <c r="K55" s="17" t="s">
        <v>263</v>
      </c>
      <c r="L55" s="8" t="n">
        <v>2014</v>
      </c>
      <c r="M55" s="8" t="n">
        <v>23</v>
      </c>
      <c r="N55" s="8" t="n">
        <v>4</v>
      </c>
      <c r="O55" s="8" t="n">
        <v>8477429</v>
      </c>
      <c r="P55" s="17" t="s">
        <v>547</v>
      </c>
      <c r="Q55" s="17" t="s">
        <v>548</v>
      </c>
      <c r="R55" s="17" t="s">
        <v>549</v>
      </c>
      <c r="S55" s="17" t="s">
        <v>544</v>
      </c>
      <c r="T55" s="17" t="s">
        <v>313</v>
      </c>
      <c r="U55" s="17" t="s">
        <v>332</v>
      </c>
      <c r="V55" s="8" t="n">
        <v>82</v>
      </c>
      <c r="W55" s="8" t="n">
        <v>9</v>
      </c>
      <c r="X55" s="8" t="n">
        <v>19</v>
      </c>
      <c r="Y55" s="8" t="n">
        <v>8</v>
      </c>
      <c r="Z55" s="8" t="n">
        <v>28</v>
      </c>
      <c r="AA55" s="8" t="n">
        <v>11</v>
      </c>
      <c r="AB55" s="8" t="n">
        <v>63</v>
      </c>
      <c r="AC55" s="18" t="n">
        <f aca="false">Z55/V55</f>
        <v>0.341463414634146</v>
      </c>
      <c r="AD55" s="19" t="n">
        <f aca="false">IF(FZ55&gt;V55,Z55-V55*(GC55-Z55)/(FZ55-V55),0)</f>
        <v>10.0985915492958</v>
      </c>
      <c r="AE55" s="19" t="n">
        <v>10.114</v>
      </c>
      <c r="AF55" s="8" t="n">
        <v>17</v>
      </c>
      <c r="AG55" s="8" t="n">
        <v>6.4</v>
      </c>
      <c r="AH55" s="8" t="n">
        <v>14</v>
      </c>
      <c r="AI55" s="8" t="n">
        <v>1637</v>
      </c>
      <c r="AJ55" s="8" t="n">
        <v>67569</v>
      </c>
      <c r="AK55" s="19" t="n">
        <v>1125.9666666667</v>
      </c>
      <c r="AL55" s="8" t="n">
        <v>1125.93</v>
      </c>
      <c r="AM55" s="8" t="n">
        <v>1126</v>
      </c>
      <c r="AN55" s="18" t="n">
        <f aca="false">AJ55/60/V55</f>
        <v>13.7335365853659</v>
      </c>
      <c r="AO55" s="8" t="n">
        <v>23.06</v>
      </c>
      <c r="AP55" s="12" t="n">
        <f aca="false">IF(EF55&gt;0,Z55/EF55,0)</f>
        <v>0.608695652173913</v>
      </c>
      <c r="AQ55" s="8" t="n">
        <v>186</v>
      </c>
      <c r="AR55" s="8" t="n">
        <v>186</v>
      </c>
      <c r="AS55" s="8" t="n">
        <v>186</v>
      </c>
      <c r="AT55" s="8" t="n">
        <v>135</v>
      </c>
      <c r="AU55" s="8" t="n">
        <v>135</v>
      </c>
      <c r="AV55" s="8" t="n">
        <v>96</v>
      </c>
      <c r="AW55" s="8" t="n">
        <v>103</v>
      </c>
      <c r="AX55" s="8" t="n">
        <v>53</v>
      </c>
      <c r="AY55" s="8" t="n">
        <v>7</v>
      </c>
      <c r="AZ55" s="8" t="n">
        <v>9</v>
      </c>
      <c r="BA55" s="8" t="n">
        <f aca="false">AY55+AZ55</f>
        <v>16</v>
      </c>
      <c r="BB55" s="8" t="n">
        <v>9.95</v>
      </c>
      <c r="BC55" s="8" t="n">
        <v>27</v>
      </c>
      <c r="BD55" s="19" t="n">
        <v>124.5</v>
      </c>
      <c r="BE55" s="19" t="n">
        <v>6.63429941679722</v>
      </c>
      <c r="BF55" s="19" t="n">
        <f aca="false">AQ55+BD55</f>
        <v>310.5</v>
      </c>
      <c r="BG55" s="19" t="n">
        <f aca="false">IF(AL55&gt;0,BF55/AL55*60,0)</f>
        <v>16.5463217073886</v>
      </c>
      <c r="BH55" s="8" t="n">
        <v>283</v>
      </c>
      <c r="BI55" s="8" t="n">
        <v>408</v>
      </c>
      <c r="BJ55" s="8" t="n">
        <v>482</v>
      </c>
      <c r="BK55" s="12" t="n">
        <f aca="false">BH55/(BH55+BJ55)</f>
        <v>0.369934640522876</v>
      </c>
      <c r="BL55" s="8" t="n">
        <v>99</v>
      </c>
      <c r="BM55" s="8" t="n">
        <v>99</v>
      </c>
      <c r="BN55" s="8" t="n">
        <v>67</v>
      </c>
      <c r="BO55" s="8" t="n">
        <f aca="false">BM55-BN55</f>
        <v>32</v>
      </c>
      <c r="BP55" s="8" t="n">
        <v>39</v>
      </c>
      <c r="BQ55" s="8" t="n">
        <v>30</v>
      </c>
      <c r="BR55" s="8" t="n">
        <v>29</v>
      </c>
      <c r="BS55" s="8" t="n">
        <v>51</v>
      </c>
      <c r="BT55" s="12" t="n">
        <f aca="false">BS55/(EA55+BS55)</f>
        <v>0.0585533869115959</v>
      </c>
      <c r="BU55" s="8" t="n">
        <v>296</v>
      </c>
      <c r="BV55" s="8" t="n">
        <v>275</v>
      </c>
      <c r="BW55" s="12" t="n">
        <f aca="false">IF(BU55+BV55&gt;0,BU55/(BU55+BV55),0)</f>
        <v>0.518388791593695</v>
      </c>
      <c r="BX55" s="8" t="n">
        <v>119</v>
      </c>
      <c r="BY55" s="8" t="n">
        <v>112</v>
      </c>
      <c r="BZ55" s="8" t="n">
        <v>103</v>
      </c>
      <c r="CA55" s="8" t="n">
        <v>97</v>
      </c>
      <c r="CB55" s="8" t="n">
        <v>74</v>
      </c>
      <c r="CC55" s="8" t="n">
        <v>66</v>
      </c>
      <c r="CD55" s="8" t="n">
        <v>88</v>
      </c>
      <c r="CE55" s="8" t="n">
        <v>78</v>
      </c>
      <c r="CF55" s="8" t="n">
        <v>110</v>
      </c>
      <c r="CG55" s="8" t="n">
        <v>101</v>
      </c>
      <c r="CH55" s="8" t="n">
        <v>172</v>
      </c>
      <c r="CI55" s="8" t="n">
        <v>159</v>
      </c>
      <c r="CJ55" s="8" t="n">
        <v>0</v>
      </c>
      <c r="CK55" s="8" t="n">
        <v>0</v>
      </c>
      <c r="CL55" s="8" t="n">
        <v>4</v>
      </c>
      <c r="CM55" s="8" t="n">
        <v>0</v>
      </c>
      <c r="CN55" s="8" t="n">
        <v>0</v>
      </c>
      <c r="CO55" s="8" t="n">
        <v>0</v>
      </c>
      <c r="CP55" s="8" t="n">
        <v>0</v>
      </c>
      <c r="CQ55" s="8" t="n">
        <v>1</v>
      </c>
      <c r="CR55" s="8" t="n">
        <v>0</v>
      </c>
      <c r="CS55" s="8" t="n">
        <v>0</v>
      </c>
      <c r="CT55" s="8" t="n">
        <v>2</v>
      </c>
      <c r="CU55" s="8" t="n">
        <v>0</v>
      </c>
      <c r="CV55" s="8" t="n">
        <v>0</v>
      </c>
      <c r="CW55" s="8" t="n">
        <v>6</v>
      </c>
      <c r="CX55" s="8" t="n">
        <v>0</v>
      </c>
      <c r="CY55" s="8" t="n">
        <v>2</v>
      </c>
      <c r="CZ55" s="8" t="n">
        <v>3</v>
      </c>
      <c r="DA55" s="8" t="n">
        <v>34</v>
      </c>
      <c r="DB55" s="8" t="n">
        <v>11</v>
      </c>
      <c r="DC55" s="8" t="n">
        <v>3</v>
      </c>
      <c r="DD55" s="8" t="n">
        <v>4</v>
      </c>
      <c r="DE55" s="8" t="n">
        <v>9</v>
      </c>
      <c r="DF55" s="8" t="n">
        <v>3</v>
      </c>
      <c r="DG55" s="8" t="n">
        <v>1</v>
      </c>
      <c r="DH55" s="8" t="n">
        <v>65</v>
      </c>
      <c r="DI55" s="8" t="n">
        <v>7</v>
      </c>
      <c r="DJ55" s="8" t="n">
        <v>8</v>
      </c>
      <c r="DK55" s="8" t="n">
        <v>7</v>
      </c>
      <c r="DL55" s="8" t="n">
        <v>7</v>
      </c>
      <c r="DM55" s="8" t="n">
        <v>0</v>
      </c>
      <c r="DN55" s="8" t="n">
        <v>8</v>
      </c>
      <c r="DO55" s="8" t="n">
        <v>8</v>
      </c>
      <c r="DP55" s="8" t="n">
        <v>0</v>
      </c>
      <c r="DQ55" s="8" t="n">
        <f aca="false">DJ55-DI55</f>
        <v>1</v>
      </c>
      <c r="DR55" s="19" t="n">
        <v>-1.837</v>
      </c>
      <c r="DS55" s="8" t="n">
        <v>7</v>
      </c>
      <c r="DT55" s="8" t="n">
        <v>0</v>
      </c>
      <c r="DU55" s="8" t="n">
        <v>0</v>
      </c>
      <c r="DV55" s="8" t="n">
        <v>0</v>
      </c>
      <c r="DW55" s="8" t="n">
        <v>0</v>
      </c>
      <c r="DX55" s="8" t="n">
        <v>940</v>
      </c>
      <c r="DY55" s="8" t="n">
        <v>1099</v>
      </c>
      <c r="DZ55" s="8" t="n">
        <v>690</v>
      </c>
      <c r="EA55" s="8" t="n">
        <v>820</v>
      </c>
      <c r="EB55" s="8" t="n">
        <v>500</v>
      </c>
      <c r="EC55" s="8" t="n">
        <v>577</v>
      </c>
      <c r="ED55" s="8" t="n">
        <v>39.89</v>
      </c>
      <c r="EE55" s="8" t="n">
        <v>51.58</v>
      </c>
      <c r="EF55" s="8" t="n">
        <v>46</v>
      </c>
      <c r="EG55" s="8" t="n">
        <v>44</v>
      </c>
      <c r="EH55" s="12" t="n">
        <f aca="false">EF55/EB55</f>
        <v>0.092</v>
      </c>
      <c r="EI55" s="20" t="n">
        <f aca="false">1-EG55/EC55</f>
        <v>0.923743500866551</v>
      </c>
      <c r="EJ55" s="21" t="n">
        <f aca="false">EH55+EI55</f>
        <v>1.01574350086655</v>
      </c>
      <c r="EK55" s="8" t="n">
        <v>938</v>
      </c>
      <c r="EL55" s="8" t="n">
        <v>1097</v>
      </c>
      <c r="EM55" s="8" t="n">
        <v>689</v>
      </c>
      <c r="EN55" s="8" t="n">
        <v>816</v>
      </c>
      <c r="EO55" s="8" t="n">
        <v>499</v>
      </c>
      <c r="EP55" s="8" t="n">
        <v>573</v>
      </c>
      <c r="EQ55" s="8" t="n">
        <v>47</v>
      </c>
      <c r="ER55" s="8" t="n">
        <v>44</v>
      </c>
      <c r="ES55" s="8" t="n">
        <v>423</v>
      </c>
      <c r="ET55" s="8" t="n">
        <v>526</v>
      </c>
      <c r="EU55" s="8" t="n">
        <v>177</v>
      </c>
      <c r="EV55" s="8" t="n">
        <v>185</v>
      </c>
      <c r="EW55" s="8" t="n">
        <v>22</v>
      </c>
      <c r="EX55" s="8" t="n">
        <v>16</v>
      </c>
      <c r="EY55" s="8" t="n">
        <v>68</v>
      </c>
      <c r="EZ55" s="8" t="n">
        <v>69</v>
      </c>
      <c r="FA55" s="8" t="n">
        <v>0.6</v>
      </c>
      <c r="FB55" s="8" t="n">
        <v>1.8</v>
      </c>
      <c r="FC55" s="8" t="n">
        <v>2.4</v>
      </c>
      <c r="FD55" s="19" t="n">
        <v>34.71</v>
      </c>
      <c r="FE55" s="18" t="n">
        <f aca="false">FD55/V55</f>
        <v>0.423292682926829</v>
      </c>
      <c r="FF55" s="8" t="n">
        <v>1.7718</v>
      </c>
      <c r="FG55" s="8" t="n">
        <v>0.03</v>
      </c>
      <c r="FH55" s="8" t="n">
        <v>0.47</v>
      </c>
      <c r="FI55" s="8" t="n">
        <v>0.5</v>
      </c>
      <c r="FJ55" s="22"/>
      <c r="FK55" s="22"/>
      <c r="FL55" s="22"/>
      <c r="FM55" s="8" t="n">
        <f aca="false">BL55+BS55+AH55+DT55</f>
        <v>164</v>
      </c>
      <c r="FN55" s="19" t="n">
        <f aca="false">IF(DS55&gt;0,(BL55+BR55)/DS55,0)</f>
        <v>18.2857142857143</v>
      </c>
      <c r="FO55" s="12" t="n">
        <v>0.0340909091</v>
      </c>
      <c r="FP55" s="19" t="n">
        <f aca="false">Z55-AH55/10</f>
        <v>26.6</v>
      </c>
      <c r="FQ55" s="19" t="n">
        <f aca="false">Z55+DR55/5</f>
        <v>27.6326</v>
      </c>
      <c r="FR55" s="19" t="n">
        <f aca="false">(DX55+DY55)/AL55*60</f>
        <v>108.656843675895</v>
      </c>
      <c r="FS55" s="22"/>
      <c r="FT55" s="22"/>
      <c r="FU55" s="22"/>
      <c r="FV55" s="22"/>
      <c r="FW55" s="17" t="s">
        <v>270</v>
      </c>
      <c r="FX55" s="23" t="n">
        <v>900000</v>
      </c>
      <c r="FY55" s="23" t="n">
        <v>1000000</v>
      </c>
      <c r="FZ55" s="8" t="n">
        <v>224</v>
      </c>
      <c r="GA55" s="8" t="n">
        <v>25</v>
      </c>
      <c r="GB55" s="8" t="n">
        <v>34</v>
      </c>
      <c r="GC55" s="8" t="n">
        <v>59</v>
      </c>
      <c r="GD55" s="8" t="n">
        <v>35</v>
      </c>
      <c r="GE55" s="8" t="n">
        <v>38</v>
      </c>
      <c r="GF55" s="8" t="n">
        <v>231</v>
      </c>
      <c r="GG55" s="8" t="n">
        <v>2546</v>
      </c>
      <c r="GH55" s="8" t="n">
        <v>1.9</v>
      </c>
      <c r="GI55" s="8" t="n">
        <v>3.9</v>
      </c>
      <c r="GJ55" s="8" t="n">
        <v>5.9</v>
      </c>
      <c r="GK55" s="8" t="n">
        <f aca="false">Z55-AH55/10</f>
        <v>26.6</v>
      </c>
      <c r="GL55" s="22"/>
      <c r="GM55" s="22"/>
      <c r="GN55" s="22"/>
      <c r="GO55" s="22"/>
      <c r="GP55" s="22"/>
    </row>
    <row r="56" customFormat="false" ht="13.65" hidden="false" customHeight="true" outlineLevel="0" collapsed="false">
      <c r="A56" s="16" t="n">
        <v>33814</v>
      </c>
      <c r="B56" s="17" t="s">
        <v>550</v>
      </c>
      <c r="C56" s="17" t="s">
        <v>272</v>
      </c>
      <c r="D56" s="17" t="s">
        <v>262</v>
      </c>
      <c r="E56" s="17" t="s">
        <v>262</v>
      </c>
      <c r="F56" s="8" t="n">
        <v>77</v>
      </c>
      <c r="G56" s="8" t="n">
        <v>207</v>
      </c>
      <c r="H56" s="22"/>
      <c r="I56" s="22"/>
      <c r="J56" s="22"/>
      <c r="K56" s="17" t="s">
        <v>263</v>
      </c>
      <c r="L56" s="8" t="n">
        <v>2017</v>
      </c>
      <c r="M56" s="8" t="n">
        <v>25</v>
      </c>
      <c r="N56" s="8" t="n">
        <v>1</v>
      </c>
      <c r="O56" s="8" t="n">
        <v>8476020</v>
      </c>
      <c r="P56" s="17" t="s">
        <v>551</v>
      </c>
      <c r="Q56" s="17" t="s">
        <v>552</v>
      </c>
      <c r="R56" s="17" t="s">
        <v>553</v>
      </c>
      <c r="S56" s="17" t="s">
        <v>544</v>
      </c>
      <c r="T56" s="17" t="s">
        <v>313</v>
      </c>
      <c r="U56" s="17" t="s">
        <v>351</v>
      </c>
      <c r="V56" s="8" t="n">
        <v>2</v>
      </c>
      <c r="W56" s="8" t="n">
        <v>0</v>
      </c>
      <c r="X56" s="8" t="n">
        <v>0</v>
      </c>
      <c r="Y56" s="8" t="n">
        <v>0</v>
      </c>
      <c r="Z56" s="8" t="n">
        <v>0</v>
      </c>
      <c r="AA56" s="8" t="n">
        <v>33</v>
      </c>
      <c r="AB56" s="8" t="n">
        <v>92</v>
      </c>
      <c r="AC56" s="18" t="n">
        <f aca="false">Z56/V56</f>
        <v>0</v>
      </c>
      <c r="AD56" s="19" t="n">
        <f aca="false">IF(FZ56&gt;V56,Z56-V56*(GC56-Z56)/(FZ56-V56),0)</f>
        <v>0</v>
      </c>
      <c r="AE56" s="19" t="n">
        <v>0</v>
      </c>
      <c r="AF56" s="8" t="n">
        <v>0</v>
      </c>
      <c r="AG56" s="8" t="n">
        <v>-0.8</v>
      </c>
      <c r="AH56" s="8" t="n">
        <v>2</v>
      </c>
      <c r="AI56" s="8" t="n">
        <v>28</v>
      </c>
      <c r="AJ56" s="8" t="n">
        <v>943</v>
      </c>
      <c r="AK56" s="19" t="n">
        <v>15.716666666667</v>
      </c>
      <c r="AL56" s="8" t="n">
        <v>15.72</v>
      </c>
      <c r="AM56" s="8" t="n">
        <v>16</v>
      </c>
      <c r="AN56" s="18" t="n">
        <f aca="false">AJ56/60/V56</f>
        <v>7.85833333333333</v>
      </c>
      <c r="AO56" s="8" t="n">
        <v>13.48</v>
      </c>
      <c r="AP56" s="12" t="n">
        <f aca="false">IF(EF56&gt;0,Z56/EF56,0)</f>
        <v>0</v>
      </c>
      <c r="AQ56" s="8" t="n">
        <v>1</v>
      </c>
      <c r="AR56" s="8" t="n">
        <v>1</v>
      </c>
      <c r="AS56" s="8" t="n">
        <v>1</v>
      </c>
      <c r="AT56" s="8" t="n">
        <v>1</v>
      </c>
      <c r="AU56" s="8" t="n">
        <v>1</v>
      </c>
      <c r="AV56" s="8" t="n">
        <v>0</v>
      </c>
      <c r="AW56" s="8" t="n">
        <v>1</v>
      </c>
      <c r="AX56" s="8" t="n">
        <v>1</v>
      </c>
      <c r="AY56" s="8" t="n">
        <v>0</v>
      </c>
      <c r="AZ56" s="8" t="n">
        <v>0</v>
      </c>
      <c r="BA56" s="8" t="n">
        <f aca="false">AY56+AZ56</f>
        <v>0</v>
      </c>
      <c r="BB56" s="8" t="n">
        <v>0.05</v>
      </c>
      <c r="BC56" s="8" t="n">
        <v>0</v>
      </c>
      <c r="BD56" s="19" t="n">
        <v>0</v>
      </c>
      <c r="BE56" s="19" t="n">
        <v>0</v>
      </c>
      <c r="BF56" s="19" t="n">
        <f aca="false">AQ56+BD56</f>
        <v>1</v>
      </c>
      <c r="BG56" s="19" t="n">
        <f aca="false">IF(AL56&gt;0,BF56/AL56*60,0)</f>
        <v>3.81679389312977</v>
      </c>
      <c r="BH56" s="8" t="n">
        <v>7</v>
      </c>
      <c r="BI56" s="8" t="n">
        <v>4</v>
      </c>
      <c r="BJ56" s="8" t="n">
        <v>8</v>
      </c>
      <c r="BK56" s="12" t="n">
        <f aca="false">BH56/(BH56+BJ56)</f>
        <v>0.466666666666667</v>
      </c>
      <c r="BL56" s="8" t="n">
        <v>4</v>
      </c>
      <c r="BM56" s="8" t="n">
        <v>4</v>
      </c>
      <c r="BN56" s="8" t="n">
        <v>1</v>
      </c>
      <c r="BO56" s="8" t="n">
        <f aca="false">BM56-BN56</f>
        <v>3</v>
      </c>
      <c r="BP56" s="8" t="n">
        <v>1</v>
      </c>
      <c r="BQ56" s="8" t="n">
        <v>0</v>
      </c>
      <c r="BR56" s="8" t="n">
        <v>1</v>
      </c>
      <c r="BS56" s="8" t="n">
        <v>0</v>
      </c>
      <c r="BT56" s="12" t="n">
        <f aca="false">BS56/(EA56+BS56)</f>
        <v>0</v>
      </c>
      <c r="BU56" s="8" t="n">
        <v>8</v>
      </c>
      <c r="BV56" s="8" t="n">
        <v>8</v>
      </c>
      <c r="BW56" s="12" t="n">
        <f aca="false">IF(BU56+BV56&gt;0,BU56/(BU56+BV56),0)</f>
        <v>0.5</v>
      </c>
      <c r="BX56" s="8" t="n">
        <v>5</v>
      </c>
      <c r="BY56" s="8" t="n">
        <v>3</v>
      </c>
      <c r="BZ56" s="8" t="n">
        <v>1</v>
      </c>
      <c r="CA56" s="8" t="n">
        <v>2</v>
      </c>
      <c r="CB56" s="8" t="n">
        <v>2</v>
      </c>
      <c r="CC56" s="8" t="n">
        <v>3</v>
      </c>
      <c r="CD56" s="8" t="n">
        <v>2</v>
      </c>
      <c r="CE56" s="8" t="n">
        <v>2</v>
      </c>
      <c r="CF56" s="8" t="n">
        <v>2</v>
      </c>
      <c r="CG56" s="8" t="n">
        <v>3</v>
      </c>
      <c r="CH56" s="8" t="n">
        <v>5</v>
      </c>
      <c r="CI56" s="8" t="n">
        <v>4</v>
      </c>
      <c r="CJ56" s="8" t="n">
        <v>0</v>
      </c>
      <c r="CK56" s="8" t="n">
        <v>0</v>
      </c>
      <c r="CL56" s="8" t="n">
        <v>0</v>
      </c>
      <c r="CM56" s="8" t="n">
        <v>0</v>
      </c>
      <c r="CN56" s="8" t="n">
        <v>0</v>
      </c>
      <c r="CO56" s="8" t="n">
        <v>0</v>
      </c>
      <c r="CP56" s="8" t="n">
        <v>0</v>
      </c>
      <c r="CQ56" s="8" t="n">
        <v>0</v>
      </c>
      <c r="CR56" s="8" t="n">
        <v>0</v>
      </c>
      <c r="CS56" s="8" t="n">
        <v>0</v>
      </c>
      <c r="CT56" s="8" t="n">
        <v>0</v>
      </c>
      <c r="CU56" s="8" t="n">
        <v>0</v>
      </c>
      <c r="CV56" s="8" t="n">
        <v>0</v>
      </c>
      <c r="CW56" s="8" t="n">
        <v>0</v>
      </c>
      <c r="CX56" s="8" t="n">
        <v>0</v>
      </c>
      <c r="CY56" s="8" t="n">
        <v>0</v>
      </c>
      <c r="CZ56" s="8" t="n">
        <v>0</v>
      </c>
      <c r="DA56" s="8" t="n">
        <v>1</v>
      </c>
      <c r="DB56" s="8" t="n">
        <v>0</v>
      </c>
      <c r="DC56" s="8" t="n">
        <v>0</v>
      </c>
      <c r="DD56" s="8" t="n">
        <v>0</v>
      </c>
      <c r="DE56" s="8" t="n">
        <v>0</v>
      </c>
      <c r="DF56" s="8" t="n">
        <v>0</v>
      </c>
      <c r="DG56" s="8" t="n">
        <v>0</v>
      </c>
      <c r="DH56" s="8" t="n">
        <v>0</v>
      </c>
      <c r="DI56" s="8" t="n">
        <v>1</v>
      </c>
      <c r="DJ56" s="8" t="n">
        <v>0</v>
      </c>
      <c r="DK56" s="8" t="n">
        <v>1</v>
      </c>
      <c r="DL56" s="8" t="n">
        <v>1</v>
      </c>
      <c r="DM56" s="8" t="n">
        <v>0</v>
      </c>
      <c r="DN56" s="8" t="n">
        <v>0</v>
      </c>
      <c r="DO56" s="8" t="n">
        <v>0</v>
      </c>
      <c r="DP56" s="8" t="n">
        <v>0</v>
      </c>
      <c r="DQ56" s="8" t="n">
        <f aca="false">DJ56-DI56</f>
        <v>-1</v>
      </c>
      <c r="DR56" s="19" t="n">
        <v>-1.028</v>
      </c>
      <c r="DS56" s="8" t="n">
        <v>1</v>
      </c>
      <c r="DT56" s="8" t="n">
        <v>0</v>
      </c>
      <c r="DU56" s="8" t="n">
        <v>0</v>
      </c>
      <c r="DV56" s="8" t="n">
        <v>0</v>
      </c>
      <c r="DW56" s="8" t="n">
        <v>0</v>
      </c>
      <c r="DX56" s="8" t="n">
        <v>5</v>
      </c>
      <c r="DY56" s="8" t="n">
        <v>23</v>
      </c>
      <c r="DZ56" s="8" t="n">
        <v>4</v>
      </c>
      <c r="EA56" s="8" t="n">
        <v>16</v>
      </c>
      <c r="EB56" s="8" t="n">
        <v>3</v>
      </c>
      <c r="EC56" s="8" t="n">
        <v>13</v>
      </c>
      <c r="ED56" s="8" t="n">
        <v>0.14</v>
      </c>
      <c r="EE56" s="8" t="n">
        <v>1.13</v>
      </c>
      <c r="EF56" s="8" t="n">
        <v>0</v>
      </c>
      <c r="EG56" s="8" t="n">
        <v>1</v>
      </c>
      <c r="EH56" s="12" t="n">
        <f aca="false">EF56/EB56</f>
        <v>0</v>
      </c>
      <c r="EI56" s="20" t="n">
        <f aca="false">1-EG56/EC56</f>
        <v>0.923076923076923</v>
      </c>
      <c r="EJ56" s="21" t="n">
        <f aca="false">EH56+EI56</f>
        <v>0.923076923076923</v>
      </c>
      <c r="EK56" s="8" t="n">
        <v>5</v>
      </c>
      <c r="EL56" s="8" t="n">
        <v>23</v>
      </c>
      <c r="EM56" s="8" t="n">
        <v>4</v>
      </c>
      <c r="EN56" s="8" t="n">
        <v>16</v>
      </c>
      <c r="EO56" s="8" t="n">
        <v>3</v>
      </c>
      <c r="EP56" s="8" t="n">
        <v>13</v>
      </c>
      <c r="EQ56" s="8" t="n">
        <v>0</v>
      </c>
      <c r="ER56" s="8" t="n">
        <v>1</v>
      </c>
      <c r="ES56" s="8" t="n">
        <v>4</v>
      </c>
      <c r="ET56" s="8" t="n">
        <v>13</v>
      </c>
      <c r="EU56" s="8" t="n">
        <v>1</v>
      </c>
      <c r="EV56" s="8" t="n">
        <v>8</v>
      </c>
      <c r="EW56" s="8" t="n">
        <v>0</v>
      </c>
      <c r="EX56" s="8" t="n">
        <v>1</v>
      </c>
      <c r="EY56" s="8" t="n">
        <v>4</v>
      </c>
      <c r="EZ56" s="8" t="n">
        <v>2</v>
      </c>
      <c r="FA56" s="8" t="n">
        <v>0</v>
      </c>
      <c r="FB56" s="8" t="n">
        <v>0</v>
      </c>
      <c r="FC56" s="8" t="n">
        <v>0</v>
      </c>
      <c r="FD56" s="19" t="n">
        <v>-0.75</v>
      </c>
      <c r="FE56" s="18" t="n">
        <f aca="false">FD56/V56</f>
        <v>-0.375</v>
      </c>
      <c r="FF56" s="8" t="n">
        <v>0.0006</v>
      </c>
      <c r="FG56" s="8" t="n">
        <v>0</v>
      </c>
      <c r="FH56" s="8" t="n">
        <v>0</v>
      </c>
      <c r="FI56" s="8" t="n">
        <v>0</v>
      </c>
      <c r="FJ56" s="22"/>
      <c r="FK56" s="22"/>
      <c r="FL56" s="22"/>
      <c r="FM56" s="8" t="n">
        <f aca="false">BL56+BS56+AH56+DT56</f>
        <v>6</v>
      </c>
      <c r="FN56" s="19" t="n">
        <f aca="false">IF(DS56&gt;0,(BL56+BR56)/DS56,0)</f>
        <v>5</v>
      </c>
      <c r="FO56" s="12" t="n">
        <v>0</v>
      </c>
      <c r="FP56" s="19" t="n">
        <f aca="false">Z56-AH56/10</f>
        <v>-0.2</v>
      </c>
      <c r="FQ56" s="19" t="n">
        <f aca="false">Z56+DR56/5</f>
        <v>-0.2056</v>
      </c>
      <c r="FR56" s="19" t="n">
        <f aca="false">(DX56+DY56)/AL56*60</f>
        <v>106.870229007634</v>
      </c>
      <c r="FS56" s="22"/>
      <c r="FT56" s="22"/>
      <c r="FU56" s="22"/>
      <c r="FV56" s="22"/>
      <c r="FW56" s="17" t="s">
        <v>280</v>
      </c>
      <c r="FX56" s="23" t="n">
        <v>650000</v>
      </c>
      <c r="FY56" s="23" t="n">
        <v>650000</v>
      </c>
      <c r="FZ56" s="8" t="n">
        <v>2</v>
      </c>
      <c r="GA56" s="8" t="n">
        <v>0</v>
      </c>
      <c r="GB56" s="8" t="n">
        <v>0</v>
      </c>
      <c r="GC56" s="8" t="n">
        <v>0</v>
      </c>
      <c r="GD56" s="8" t="n">
        <v>0</v>
      </c>
      <c r="GE56" s="8" t="n">
        <v>2</v>
      </c>
      <c r="GF56" s="8" t="n">
        <v>0</v>
      </c>
      <c r="GG56" s="8" t="n">
        <v>16</v>
      </c>
      <c r="GH56" s="8" t="n">
        <v>0</v>
      </c>
      <c r="GI56" s="8" t="n">
        <v>0</v>
      </c>
      <c r="GJ56" s="8" t="n">
        <v>0</v>
      </c>
      <c r="GK56" s="8" t="n">
        <f aca="false">Z56-AH56/10</f>
        <v>-0.2</v>
      </c>
      <c r="GL56" s="22"/>
      <c r="GM56" s="22"/>
      <c r="GN56" s="22"/>
      <c r="GO56" s="22"/>
      <c r="GP56" s="22"/>
    </row>
    <row r="57" customFormat="false" ht="13.65" hidden="false" customHeight="true" outlineLevel="0" collapsed="false">
      <c r="A57" s="16" t="n">
        <v>31393</v>
      </c>
      <c r="B57" s="17" t="s">
        <v>554</v>
      </c>
      <c r="C57" s="17" t="s">
        <v>455</v>
      </c>
      <c r="D57" s="17" t="s">
        <v>262</v>
      </c>
      <c r="E57" s="17" t="s">
        <v>262</v>
      </c>
      <c r="F57" s="8" t="n">
        <v>75</v>
      </c>
      <c r="G57" s="8" t="n">
        <v>192</v>
      </c>
      <c r="H57" s="8" t="n">
        <v>2004</v>
      </c>
      <c r="I57" s="8" t="n">
        <v>1</v>
      </c>
      <c r="J57" s="8" t="n">
        <v>4</v>
      </c>
      <c r="K57" s="17" t="s">
        <v>263</v>
      </c>
      <c r="L57" s="8" t="n">
        <v>2005</v>
      </c>
      <c r="M57" s="8" t="n">
        <v>32</v>
      </c>
      <c r="N57" s="8" t="n">
        <v>13</v>
      </c>
      <c r="O57" s="8" t="n">
        <v>8471217</v>
      </c>
      <c r="P57" s="17" t="s">
        <v>555</v>
      </c>
      <c r="Q57" s="17" t="s">
        <v>556</v>
      </c>
      <c r="R57" s="17" t="s">
        <v>557</v>
      </c>
      <c r="S57" s="17" t="s">
        <v>544</v>
      </c>
      <c r="T57" s="17" t="s">
        <v>268</v>
      </c>
      <c r="U57" s="17" t="s">
        <v>344</v>
      </c>
      <c r="V57" s="8" t="n">
        <v>73</v>
      </c>
      <c r="W57" s="8" t="n">
        <v>12</v>
      </c>
      <c r="X57" s="8" t="n">
        <v>17</v>
      </c>
      <c r="Y57" s="8" t="n">
        <v>11</v>
      </c>
      <c r="Z57" s="8" t="n">
        <v>29</v>
      </c>
      <c r="AA57" s="8" t="n">
        <v>10</v>
      </c>
      <c r="AB57" s="8" t="n">
        <v>56</v>
      </c>
      <c r="AC57" s="18" t="n">
        <f aca="false">Z57/V57</f>
        <v>0.397260273972603</v>
      </c>
      <c r="AD57" s="19" t="n">
        <f aca="false">IF(FZ57&gt;V57,Z57-V57*(GC57-Z57)/(FZ57-V57),0)</f>
        <v>-13.8347107438017</v>
      </c>
      <c r="AE57" s="19" t="n">
        <v>10.919</v>
      </c>
      <c r="AF57" s="8" t="n">
        <v>11</v>
      </c>
      <c r="AG57" s="8" t="n">
        <v>-0.5</v>
      </c>
      <c r="AH57" s="8" t="n">
        <v>24</v>
      </c>
      <c r="AI57" s="8" t="n">
        <v>1446</v>
      </c>
      <c r="AJ57" s="8" t="n">
        <v>69612</v>
      </c>
      <c r="AK57" s="19" t="n">
        <v>1160.2</v>
      </c>
      <c r="AL57" s="8" t="n">
        <v>1160.2</v>
      </c>
      <c r="AM57" s="8" t="n">
        <v>1160</v>
      </c>
      <c r="AN57" s="18" t="n">
        <f aca="false">AJ57/60/V57</f>
        <v>15.8931506849315</v>
      </c>
      <c r="AO57" s="8" t="n">
        <v>26.53</v>
      </c>
      <c r="AP57" s="12" t="n">
        <f aca="false">IF(EF57&gt;0,Z57/EF57,0)</f>
        <v>0.517857142857143</v>
      </c>
      <c r="AQ57" s="8" t="n">
        <v>220</v>
      </c>
      <c r="AR57" s="8" t="n">
        <v>220</v>
      </c>
      <c r="AS57" s="8" t="n">
        <v>220</v>
      </c>
      <c r="AT57" s="8" t="n">
        <v>169</v>
      </c>
      <c r="AU57" s="8" t="n">
        <v>169</v>
      </c>
      <c r="AV57" s="8" t="n">
        <v>112</v>
      </c>
      <c r="AW57" s="8" t="n">
        <v>150</v>
      </c>
      <c r="AX57" s="8" t="n">
        <v>77</v>
      </c>
      <c r="AY57" s="8" t="n">
        <v>6</v>
      </c>
      <c r="AZ57" s="8" t="n">
        <v>8</v>
      </c>
      <c r="BA57" s="8" t="n">
        <f aca="false">AY57+AZ57</f>
        <v>14</v>
      </c>
      <c r="BB57" s="8" t="n">
        <v>13.85</v>
      </c>
      <c r="BC57" s="8" t="n">
        <v>24.9018</v>
      </c>
      <c r="BD57" s="19" t="n">
        <v>181.5</v>
      </c>
      <c r="BE57" s="19" t="n">
        <v>9.38631270470608</v>
      </c>
      <c r="BF57" s="19" t="n">
        <f aca="false">AQ57+BD57</f>
        <v>401.5</v>
      </c>
      <c r="BG57" s="19" t="n">
        <f aca="false">IF(AL57&gt;0,BF57/AL57*60,0)</f>
        <v>20.7636614376832</v>
      </c>
      <c r="BH57" s="8" t="n">
        <v>308</v>
      </c>
      <c r="BI57" s="8" t="n">
        <v>341</v>
      </c>
      <c r="BJ57" s="8" t="n">
        <v>379</v>
      </c>
      <c r="BK57" s="12" t="n">
        <f aca="false">BH57/(BH57+BJ57)</f>
        <v>0.448326055312955</v>
      </c>
      <c r="BL57" s="8" t="n">
        <v>76</v>
      </c>
      <c r="BM57" s="8" t="n">
        <v>76</v>
      </c>
      <c r="BN57" s="8" t="n">
        <v>78</v>
      </c>
      <c r="BO57" s="8" t="n">
        <f aca="false">BM57-BN57</f>
        <v>-2</v>
      </c>
      <c r="BP57" s="8" t="n">
        <v>57</v>
      </c>
      <c r="BQ57" s="8" t="n">
        <v>40</v>
      </c>
      <c r="BR57" s="8" t="n">
        <v>29</v>
      </c>
      <c r="BS57" s="8" t="n">
        <v>40</v>
      </c>
      <c r="BT57" s="12" t="n">
        <f aca="false">BS57/(EA57+BS57)</f>
        <v>0.0479616306954437</v>
      </c>
      <c r="BU57" s="8" t="n">
        <v>1</v>
      </c>
      <c r="BV57" s="8" t="n">
        <v>9</v>
      </c>
      <c r="BW57" s="12" t="n">
        <f aca="false">IF(BU57+BV57&gt;0,BU57/(BU57+BV57),0)</f>
        <v>0.1</v>
      </c>
      <c r="BX57" s="8" t="n">
        <v>0</v>
      </c>
      <c r="BY57" s="8" t="n">
        <v>4</v>
      </c>
      <c r="BZ57" s="8" t="n">
        <v>1</v>
      </c>
      <c r="CA57" s="8" t="n">
        <v>1</v>
      </c>
      <c r="CB57" s="8" t="n">
        <v>0</v>
      </c>
      <c r="CC57" s="8" t="n">
        <v>4</v>
      </c>
      <c r="CD57" s="8" t="n">
        <v>0</v>
      </c>
      <c r="CE57" s="8" t="n">
        <v>1</v>
      </c>
      <c r="CF57" s="8" t="n">
        <v>1</v>
      </c>
      <c r="CG57" s="8" t="n">
        <v>4</v>
      </c>
      <c r="CH57" s="8" t="n">
        <v>1</v>
      </c>
      <c r="CI57" s="8" t="n">
        <v>6</v>
      </c>
      <c r="CJ57" s="8" t="n">
        <v>0</v>
      </c>
      <c r="CK57" s="8" t="n">
        <v>0</v>
      </c>
      <c r="CL57" s="8" t="n">
        <v>2</v>
      </c>
      <c r="CM57" s="8" t="n">
        <v>2</v>
      </c>
      <c r="CN57" s="8" t="n">
        <v>0</v>
      </c>
      <c r="CO57" s="8" t="n">
        <v>0</v>
      </c>
      <c r="CP57" s="8" t="n">
        <v>0</v>
      </c>
      <c r="CQ57" s="8" t="n">
        <v>0</v>
      </c>
      <c r="CR57" s="8" t="n">
        <v>1</v>
      </c>
      <c r="CS57" s="8" t="n">
        <v>0</v>
      </c>
      <c r="CT57" s="8" t="n">
        <v>1</v>
      </c>
      <c r="CU57" s="8" t="n">
        <v>0</v>
      </c>
      <c r="CV57" s="8" t="n">
        <v>0</v>
      </c>
      <c r="CW57" s="8" t="n">
        <v>10</v>
      </c>
      <c r="CX57" s="8" t="n">
        <v>0</v>
      </c>
      <c r="CY57" s="8" t="n">
        <v>3</v>
      </c>
      <c r="CZ57" s="8" t="n">
        <v>6</v>
      </c>
      <c r="DA57" s="8" t="n">
        <v>48</v>
      </c>
      <c r="DB57" s="8" t="n">
        <v>7</v>
      </c>
      <c r="DC57" s="8" t="n">
        <v>3</v>
      </c>
      <c r="DD57" s="8" t="n">
        <v>4</v>
      </c>
      <c r="DE57" s="8" t="n">
        <v>16</v>
      </c>
      <c r="DF57" s="8" t="n">
        <v>16</v>
      </c>
      <c r="DG57" s="8" t="n">
        <v>1</v>
      </c>
      <c r="DH57" s="8" t="n">
        <v>65</v>
      </c>
      <c r="DI57" s="8" t="n">
        <v>12</v>
      </c>
      <c r="DJ57" s="8" t="n">
        <v>7</v>
      </c>
      <c r="DK57" s="8" t="n">
        <v>11</v>
      </c>
      <c r="DL57" s="8" t="n">
        <v>11</v>
      </c>
      <c r="DM57" s="8" t="n">
        <v>0</v>
      </c>
      <c r="DN57" s="8" t="n">
        <v>7</v>
      </c>
      <c r="DO57" s="8" t="n">
        <v>7</v>
      </c>
      <c r="DP57" s="8" t="n">
        <v>0</v>
      </c>
      <c r="DQ57" s="8" t="n">
        <f aca="false">DJ57-DI57</f>
        <v>-5</v>
      </c>
      <c r="DR57" s="19" t="n">
        <v>-2.998</v>
      </c>
      <c r="DS57" s="8" t="n">
        <v>12</v>
      </c>
      <c r="DT57" s="8" t="n">
        <v>0</v>
      </c>
      <c r="DU57" s="8" t="n">
        <v>0</v>
      </c>
      <c r="DV57" s="8" t="n">
        <v>0</v>
      </c>
      <c r="DW57" s="8" t="n">
        <v>0</v>
      </c>
      <c r="DX57" s="8" t="n">
        <v>1111</v>
      </c>
      <c r="DY57" s="8" t="n">
        <v>1083</v>
      </c>
      <c r="DZ57" s="8" t="n">
        <v>810</v>
      </c>
      <c r="EA57" s="8" t="n">
        <v>794</v>
      </c>
      <c r="EB57" s="8" t="n">
        <v>586</v>
      </c>
      <c r="EC57" s="8" t="n">
        <v>573</v>
      </c>
      <c r="ED57" s="8" t="n">
        <v>51.34</v>
      </c>
      <c r="EE57" s="8" t="n">
        <v>52.16</v>
      </c>
      <c r="EF57" s="8" t="n">
        <v>56</v>
      </c>
      <c r="EG57" s="8" t="n">
        <v>57</v>
      </c>
      <c r="EH57" s="12" t="n">
        <f aca="false">EF57/EB57</f>
        <v>0.0955631399317406</v>
      </c>
      <c r="EI57" s="20" t="n">
        <f aca="false">1-EG57/EC57</f>
        <v>0.900523560209424</v>
      </c>
      <c r="EJ57" s="21" t="n">
        <f aca="false">EH57+EI57</f>
        <v>0.996086700141165</v>
      </c>
      <c r="EK57" s="8" t="n">
        <v>1110</v>
      </c>
      <c r="EL57" s="8" t="n">
        <v>1083</v>
      </c>
      <c r="EM57" s="8" t="n">
        <v>809</v>
      </c>
      <c r="EN57" s="8" t="n">
        <v>793</v>
      </c>
      <c r="EO57" s="8" t="n">
        <v>586</v>
      </c>
      <c r="EP57" s="8" t="n">
        <v>574</v>
      </c>
      <c r="EQ57" s="8" t="n">
        <v>56</v>
      </c>
      <c r="ER57" s="8" t="n">
        <v>57</v>
      </c>
      <c r="ES57" s="8" t="n">
        <v>546</v>
      </c>
      <c r="ET57" s="8" t="n">
        <v>584</v>
      </c>
      <c r="EU57" s="8" t="n">
        <v>217</v>
      </c>
      <c r="EV57" s="8" t="n">
        <v>220</v>
      </c>
      <c r="EW57" s="8" t="n">
        <v>32</v>
      </c>
      <c r="EX57" s="8" t="n">
        <v>32</v>
      </c>
      <c r="EY57" s="8" t="n">
        <v>64</v>
      </c>
      <c r="EZ57" s="8" t="n">
        <v>72</v>
      </c>
      <c r="FA57" s="8" t="n">
        <v>0.9</v>
      </c>
      <c r="FB57" s="8" t="n">
        <v>1.5</v>
      </c>
      <c r="FC57" s="8" t="n">
        <v>2.4</v>
      </c>
      <c r="FD57" s="19" t="n">
        <v>35.12</v>
      </c>
      <c r="FE57" s="18" t="n">
        <f aca="false">FD57/V57</f>
        <v>0.481095890410959</v>
      </c>
      <c r="FF57" s="8" t="n">
        <v>2.4509</v>
      </c>
      <c r="FG57" s="8" t="n">
        <v>-0.15</v>
      </c>
      <c r="FH57" s="8" t="n">
        <v>1.06</v>
      </c>
      <c r="FI57" s="8" t="n">
        <v>0.92</v>
      </c>
      <c r="FJ57" s="22"/>
      <c r="FK57" s="22"/>
      <c r="FL57" s="22"/>
      <c r="FM57" s="8" t="n">
        <f aca="false">BL57+BS57+AH57+DT57</f>
        <v>140</v>
      </c>
      <c r="FN57" s="19" t="n">
        <f aca="false">IF(DS57&gt;0,(BL57+BR57)/DS57,0)</f>
        <v>8.75</v>
      </c>
      <c r="FO57" s="12" t="n">
        <v>0.0541343456</v>
      </c>
      <c r="FP57" s="19" t="n">
        <f aca="false">Z57-AH57/10</f>
        <v>26.6</v>
      </c>
      <c r="FQ57" s="19" t="n">
        <f aca="false">Z57+DR57/5</f>
        <v>28.4004</v>
      </c>
      <c r="FR57" s="19" t="n">
        <f aca="false">(DX57+DY57)/AL57*60</f>
        <v>113.46319600069</v>
      </c>
      <c r="FS57" s="8" t="n">
        <v>4</v>
      </c>
      <c r="FT57" s="17" t="s">
        <v>326</v>
      </c>
      <c r="FU57" s="8" t="n">
        <v>195</v>
      </c>
      <c r="FV57" s="17" t="s">
        <v>255</v>
      </c>
      <c r="FW57" s="17" t="s">
        <v>280</v>
      </c>
      <c r="FX57" s="23" t="n">
        <v>7500000</v>
      </c>
      <c r="FY57" s="23" t="n">
        <v>5500000</v>
      </c>
      <c r="FZ57" s="8" t="n">
        <v>920</v>
      </c>
      <c r="GA57" s="8" t="n">
        <v>245</v>
      </c>
      <c r="GB57" s="8" t="n">
        <v>281</v>
      </c>
      <c r="GC57" s="8" t="n">
        <v>526</v>
      </c>
      <c r="GD57" s="8" t="n">
        <v>35</v>
      </c>
      <c r="GE57" s="8" t="n">
        <v>548</v>
      </c>
      <c r="GF57" s="8" t="n">
        <v>2055</v>
      </c>
      <c r="GG57" s="8" t="n">
        <v>15396</v>
      </c>
      <c r="GH57" s="8" t="n">
        <v>41.4</v>
      </c>
      <c r="GI57" s="8" t="n">
        <v>16.8</v>
      </c>
      <c r="GJ57" s="8" t="n">
        <v>58.2</v>
      </c>
      <c r="GK57" s="8" t="n">
        <f aca="false">Z57-AH57/10</f>
        <v>26.6</v>
      </c>
      <c r="GL57" s="22"/>
      <c r="GM57" s="22"/>
      <c r="GN57" s="22"/>
      <c r="GO57" s="22"/>
      <c r="GP57" s="22"/>
    </row>
    <row r="58" customFormat="false" ht="13.65" hidden="false" customHeight="true" outlineLevel="0" collapsed="false">
      <c r="A58" s="16" t="n">
        <v>31662</v>
      </c>
      <c r="B58" s="17" t="s">
        <v>558</v>
      </c>
      <c r="C58" s="17" t="s">
        <v>418</v>
      </c>
      <c r="D58" s="17" t="s">
        <v>262</v>
      </c>
      <c r="E58" s="17" t="s">
        <v>262</v>
      </c>
      <c r="F58" s="8" t="n">
        <v>73</v>
      </c>
      <c r="G58" s="8" t="n">
        <v>204</v>
      </c>
      <c r="H58" s="8" t="n">
        <v>2006</v>
      </c>
      <c r="I58" s="8" t="n">
        <v>6</v>
      </c>
      <c r="J58" s="8" t="n">
        <v>160</v>
      </c>
      <c r="K58" s="17" t="s">
        <v>263</v>
      </c>
      <c r="L58" s="8" t="n">
        <v>2008</v>
      </c>
      <c r="M58" s="8" t="n">
        <v>31</v>
      </c>
      <c r="N58" s="8" t="n">
        <v>10</v>
      </c>
      <c r="O58" s="8" t="n">
        <v>8473584</v>
      </c>
      <c r="P58" s="17" t="s">
        <v>559</v>
      </c>
      <c r="Q58" s="17" t="s">
        <v>560</v>
      </c>
      <c r="R58" s="17" t="s">
        <v>561</v>
      </c>
      <c r="S58" s="17" t="s">
        <v>544</v>
      </c>
      <c r="T58" s="17" t="s">
        <v>278</v>
      </c>
      <c r="U58" s="17" t="s">
        <v>562</v>
      </c>
      <c r="V58" s="8" t="n">
        <v>66</v>
      </c>
      <c r="W58" s="8" t="n">
        <v>6</v>
      </c>
      <c r="X58" s="8" t="n">
        <v>15</v>
      </c>
      <c r="Y58" s="8" t="n">
        <v>2</v>
      </c>
      <c r="Z58" s="8" t="n">
        <v>21</v>
      </c>
      <c r="AA58" s="8" t="n">
        <v>11</v>
      </c>
      <c r="AB58" s="8" t="n">
        <v>81</v>
      </c>
      <c r="AC58" s="18" t="n">
        <f aca="false">Z58/V58</f>
        <v>0.318181818181818</v>
      </c>
      <c r="AD58" s="19" t="n">
        <f aca="false">IF(FZ58&gt;V58,Z58-V58*(GC58-Z58)/(FZ58-V58),0)</f>
        <v>2.72093023255814</v>
      </c>
      <c r="AE58" s="19" t="n">
        <v>7.225</v>
      </c>
      <c r="AF58" s="8" t="n">
        <v>8</v>
      </c>
      <c r="AG58" s="8" t="n">
        <v>0.2</v>
      </c>
      <c r="AH58" s="8" t="n">
        <v>30</v>
      </c>
      <c r="AI58" s="8" t="n">
        <v>1698</v>
      </c>
      <c r="AJ58" s="8" t="n">
        <v>78611</v>
      </c>
      <c r="AK58" s="19" t="n">
        <v>1310.1833333333</v>
      </c>
      <c r="AL58" s="8" t="n">
        <v>1310.7</v>
      </c>
      <c r="AM58" s="8" t="n">
        <v>1310</v>
      </c>
      <c r="AN58" s="18" t="n">
        <f aca="false">AJ58/60/V58</f>
        <v>19.8512626262626</v>
      </c>
      <c r="AO58" s="8" t="n">
        <v>32.97</v>
      </c>
      <c r="AP58" s="12" t="n">
        <f aca="false">IF(EF58&gt;0,Z58/EF58,0)</f>
        <v>0.388888888888889</v>
      </c>
      <c r="AQ58" s="8" t="n">
        <v>194</v>
      </c>
      <c r="AR58" s="8" t="n">
        <v>194</v>
      </c>
      <c r="AS58" s="8" t="n">
        <v>194</v>
      </c>
      <c r="AT58" s="8" t="n">
        <v>121</v>
      </c>
      <c r="AU58" s="8" t="n">
        <v>121</v>
      </c>
      <c r="AV58" s="8" t="n">
        <v>82</v>
      </c>
      <c r="AW58" s="8" t="n">
        <v>54</v>
      </c>
      <c r="AX58" s="8" t="n">
        <v>6</v>
      </c>
      <c r="AY58" s="8" t="n">
        <v>3</v>
      </c>
      <c r="AZ58" s="8" t="n">
        <v>16</v>
      </c>
      <c r="BA58" s="8" t="n">
        <f aca="false">AY58+AZ58</f>
        <v>19</v>
      </c>
      <c r="BB58" s="8" t="n">
        <v>3.96</v>
      </c>
      <c r="BC58" s="8" t="n">
        <v>61.8659</v>
      </c>
      <c r="BD58" s="19" t="n">
        <v>22.8</v>
      </c>
      <c r="BE58" s="19" t="n">
        <v>1.04412868428085</v>
      </c>
      <c r="BF58" s="19" t="n">
        <f aca="false">AQ58+BD58</f>
        <v>216.8</v>
      </c>
      <c r="BG58" s="19" t="n">
        <f aca="false">IF(AL58&gt;0,BF58/AL58*60,0)</f>
        <v>9.92446784161135</v>
      </c>
      <c r="BH58" s="8" t="n">
        <v>306</v>
      </c>
      <c r="BI58" s="8" t="n">
        <v>422</v>
      </c>
      <c r="BJ58" s="8" t="n">
        <v>524</v>
      </c>
      <c r="BK58" s="12" t="n">
        <f aca="false">BH58/(BH58+BJ58)</f>
        <v>0.368674698795181</v>
      </c>
      <c r="BL58" s="8" t="n">
        <v>36</v>
      </c>
      <c r="BM58" s="8" t="n">
        <v>36</v>
      </c>
      <c r="BN58" s="8" t="n">
        <v>120</v>
      </c>
      <c r="BO58" s="8" t="n">
        <f aca="false">BM58-BN58</f>
        <v>-84</v>
      </c>
      <c r="BP58" s="8" t="n">
        <v>39</v>
      </c>
      <c r="BQ58" s="8" t="n">
        <v>46</v>
      </c>
      <c r="BR58" s="8" t="n">
        <v>16</v>
      </c>
      <c r="BS58" s="8" t="n">
        <v>131</v>
      </c>
      <c r="BT58" s="12" t="n">
        <f aca="false">BS58/(EA58+BS58)</f>
        <v>0.114811568799299</v>
      </c>
      <c r="BU58" s="8" t="n">
        <v>0</v>
      </c>
      <c r="BV58" s="8" t="n">
        <v>0</v>
      </c>
      <c r="BW58" s="12" t="n">
        <f aca="false">IF(BU58+BV58&gt;0,BU58/(BU58+BV58),0)</f>
        <v>0</v>
      </c>
      <c r="BX58" s="8" t="n">
        <v>0</v>
      </c>
      <c r="BY58" s="8" t="n">
        <v>0</v>
      </c>
      <c r="BZ58" s="8" t="n">
        <v>0</v>
      </c>
      <c r="CA58" s="8" t="n">
        <v>0</v>
      </c>
      <c r="CB58" s="8" t="n">
        <v>0</v>
      </c>
      <c r="CC58" s="8" t="n">
        <v>0</v>
      </c>
      <c r="CD58" s="8" t="n">
        <v>0</v>
      </c>
      <c r="CE58" s="8" t="n">
        <v>0</v>
      </c>
      <c r="CF58" s="8" t="n">
        <v>0</v>
      </c>
      <c r="CG58" s="8" t="n">
        <v>0</v>
      </c>
      <c r="CH58" s="8" t="n">
        <v>0</v>
      </c>
      <c r="CI58" s="8" t="n">
        <v>0</v>
      </c>
      <c r="CJ58" s="8" t="n">
        <v>0</v>
      </c>
      <c r="CK58" s="8" t="n">
        <v>0</v>
      </c>
      <c r="CL58" s="8" t="n">
        <v>0</v>
      </c>
      <c r="CM58" s="8" t="n">
        <v>2</v>
      </c>
      <c r="CN58" s="8" t="n">
        <v>0</v>
      </c>
      <c r="CO58" s="8" t="n">
        <v>0</v>
      </c>
      <c r="CP58" s="8" t="n">
        <v>0</v>
      </c>
      <c r="CQ58" s="8" t="n">
        <v>1</v>
      </c>
      <c r="CR58" s="8" t="n">
        <v>1</v>
      </c>
      <c r="CS58" s="8" t="n">
        <v>3</v>
      </c>
      <c r="CT58" s="8" t="n">
        <v>0</v>
      </c>
      <c r="CU58" s="8" t="n">
        <v>0</v>
      </c>
      <c r="CV58" s="8" t="n">
        <v>0</v>
      </c>
      <c r="CW58" s="8" t="n">
        <v>1</v>
      </c>
      <c r="CX58" s="8" t="n">
        <v>0</v>
      </c>
      <c r="CY58" s="8" t="n">
        <v>0</v>
      </c>
      <c r="CZ58" s="8" t="n">
        <v>3</v>
      </c>
      <c r="DA58" s="8" t="n">
        <v>36</v>
      </c>
      <c r="DB58" s="8" t="n">
        <v>10</v>
      </c>
      <c r="DC58" s="8" t="n">
        <v>1</v>
      </c>
      <c r="DD58" s="8" t="n">
        <v>32</v>
      </c>
      <c r="DE58" s="8" t="n">
        <v>10</v>
      </c>
      <c r="DF58" s="8" t="n">
        <v>1</v>
      </c>
      <c r="DG58" s="8" t="n">
        <v>1</v>
      </c>
      <c r="DH58" s="8" t="n">
        <v>27</v>
      </c>
      <c r="DI58" s="8" t="n">
        <v>14</v>
      </c>
      <c r="DJ58" s="8" t="n">
        <v>11</v>
      </c>
      <c r="DK58" s="8" t="n">
        <v>15</v>
      </c>
      <c r="DL58" s="8" t="n">
        <v>15</v>
      </c>
      <c r="DM58" s="8" t="n">
        <v>0</v>
      </c>
      <c r="DN58" s="8" t="n">
        <v>12</v>
      </c>
      <c r="DO58" s="8" t="n">
        <v>12</v>
      </c>
      <c r="DP58" s="8" t="n">
        <v>0</v>
      </c>
      <c r="DQ58" s="8" t="n">
        <f aca="false">DJ58-DI58</f>
        <v>-3</v>
      </c>
      <c r="DR58" s="19" t="n">
        <v>3.307</v>
      </c>
      <c r="DS58" s="8" t="n">
        <v>14</v>
      </c>
      <c r="DT58" s="8" t="n">
        <v>0</v>
      </c>
      <c r="DU58" s="8" t="n">
        <v>0</v>
      </c>
      <c r="DV58" s="8" t="n">
        <v>0</v>
      </c>
      <c r="DW58" s="8" t="n">
        <v>0</v>
      </c>
      <c r="DX58" s="8" t="n">
        <v>1041</v>
      </c>
      <c r="DY58" s="8" t="n">
        <v>1387</v>
      </c>
      <c r="DZ58" s="8" t="n">
        <v>783</v>
      </c>
      <c r="EA58" s="8" t="n">
        <v>1010</v>
      </c>
      <c r="EB58" s="8" t="n">
        <v>568</v>
      </c>
      <c r="EC58" s="8" t="n">
        <v>707</v>
      </c>
      <c r="ED58" s="8" t="n">
        <v>54.79</v>
      </c>
      <c r="EE58" s="8" t="n">
        <v>63.71</v>
      </c>
      <c r="EF58" s="8" t="n">
        <v>54</v>
      </c>
      <c r="EG58" s="8" t="n">
        <v>61</v>
      </c>
      <c r="EH58" s="12" t="n">
        <f aca="false">EF58/EB58</f>
        <v>0.0950704225352113</v>
      </c>
      <c r="EI58" s="20" t="n">
        <f aca="false">1-EG58/EC58</f>
        <v>0.913719943422914</v>
      </c>
      <c r="EJ58" s="21" t="n">
        <f aca="false">EH58+EI58</f>
        <v>1.00879036595813</v>
      </c>
      <c r="EK58" s="8" t="n">
        <v>1036</v>
      </c>
      <c r="EL58" s="8" t="n">
        <v>1388</v>
      </c>
      <c r="EM58" s="8" t="n">
        <v>778</v>
      </c>
      <c r="EN58" s="8" t="n">
        <v>1010</v>
      </c>
      <c r="EO58" s="8" t="n">
        <v>561</v>
      </c>
      <c r="EP58" s="8" t="n">
        <v>707</v>
      </c>
      <c r="EQ58" s="8" t="n">
        <v>53</v>
      </c>
      <c r="ER58" s="8" t="n">
        <v>60</v>
      </c>
      <c r="ES58" s="8" t="n">
        <v>521</v>
      </c>
      <c r="ET58" s="8" t="n">
        <v>671</v>
      </c>
      <c r="EU58" s="8" t="n">
        <v>202</v>
      </c>
      <c r="EV58" s="8" t="n">
        <v>245</v>
      </c>
      <c r="EW58" s="8" t="n">
        <v>26</v>
      </c>
      <c r="EX58" s="8" t="n">
        <v>34</v>
      </c>
      <c r="EY58" s="8" t="n">
        <v>79</v>
      </c>
      <c r="EZ58" s="8" t="n">
        <v>76</v>
      </c>
      <c r="FA58" s="8" t="n">
        <v>1.1</v>
      </c>
      <c r="FB58" s="8" t="n">
        <v>3.2</v>
      </c>
      <c r="FC58" s="8" t="n">
        <v>4.3</v>
      </c>
      <c r="FD58" s="19" t="n">
        <v>17.45</v>
      </c>
      <c r="FE58" s="18" t="n">
        <f aca="false">FD58/V58</f>
        <v>0.264393939393939</v>
      </c>
      <c r="FF58" s="8" t="n">
        <v>1.5526</v>
      </c>
      <c r="FG58" s="8" t="n">
        <v>0.17</v>
      </c>
      <c r="FH58" s="8" t="n">
        <v>-0.07</v>
      </c>
      <c r="FI58" s="8" t="n">
        <v>0.1</v>
      </c>
      <c r="FJ58" s="22"/>
      <c r="FK58" s="22"/>
      <c r="FL58" s="22"/>
      <c r="FM58" s="8" t="n">
        <f aca="false">BL58+BS58+AH58+DT58</f>
        <v>197</v>
      </c>
      <c r="FN58" s="19" t="n">
        <f aca="false">IF(DS58&gt;0,(BL58+BR58)/DS58,0)</f>
        <v>3.71428571428571</v>
      </c>
      <c r="FO58" s="12" t="n">
        <v>0.0306771418</v>
      </c>
      <c r="FP58" s="19" t="n">
        <f aca="false">Z58-AH58/10</f>
        <v>18</v>
      </c>
      <c r="FQ58" s="19" t="n">
        <f aca="false">Z58+DR58/5</f>
        <v>21.6614</v>
      </c>
      <c r="FR58" s="19" t="n">
        <f aca="false">(DX58+DY58)/AL58*60</f>
        <v>111.146715495537</v>
      </c>
      <c r="FS58" s="8" t="n">
        <v>5</v>
      </c>
      <c r="FT58" s="17" t="s">
        <v>563</v>
      </c>
      <c r="FU58" s="8" t="n">
        <v>256</v>
      </c>
      <c r="FV58" s="22"/>
      <c r="FW58" s="17" t="s">
        <v>280</v>
      </c>
      <c r="FX58" s="23" t="n">
        <v>5250000</v>
      </c>
      <c r="FY58" s="23" t="n">
        <v>5000000</v>
      </c>
      <c r="FZ58" s="8" t="n">
        <v>539</v>
      </c>
      <c r="GA58" s="8" t="n">
        <v>28</v>
      </c>
      <c r="GB58" s="8" t="n">
        <v>124</v>
      </c>
      <c r="GC58" s="8" t="n">
        <v>152</v>
      </c>
      <c r="GD58" s="8" t="n">
        <v>-6</v>
      </c>
      <c r="GE58" s="8" t="n">
        <v>258</v>
      </c>
      <c r="GF58" s="8" t="n">
        <v>553</v>
      </c>
      <c r="GG58" s="8" t="n">
        <v>11763</v>
      </c>
      <c r="GH58" s="8" t="n">
        <v>5.4</v>
      </c>
      <c r="GI58" s="8" t="n">
        <v>24.8</v>
      </c>
      <c r="GJ58" s="8" t="n">
        <v>30.2</v>
      </c>
      <c r="GK58" s="8" t="n">
        <f aca="false">Z58-AH58/10</f>
        <v>18</v>
      </c>
      <c r="GL58" s="22"/>
      <c r="GM58" s="22"/>
      <c r="GN58" s="22"/>
      <c r="GO58" s="22"/>
      <c r="GP58" s="22"/>
    </row>
    <row r="59" customFormat="false" ht="13.65" hidden="false" customHeight="true" outlineLevel="0" collapsed="false">
      <c r="A59" s="16" t="n">
        <v>35159</v>
      </c>
      <c r="B59" s="17" t="s">
        <v>340</v>
      </c>
      <c r="C59" s="17" t="s">
        <v>272</v>
      </c>
      <c r="D59" s="17" t="s">
        <v>262</v>
      </c>
      <c r="E59" s="17" t="s">
        <v>262</v>
      </c>
      <c r="F59" s="8" t="n">
        <v>70</v>
      </c>
      <c r="G59" s="8" t="n">
        <v>184</v>
      </c>
      <c r="H59" s="8" t="n">
        <v>2015</v>
      </c>
      <c r="I59" s="8" t="n">
        <v>6</v>
      </c>
      <c r="J59" s="8" t="n">
        <v>166</v>
      </c>
      <c r="K59" s="17" t="s">
        <v>263</v>
      </c>
      <c r="L59" s="8" t="n">
        <v>2017</v>
      </c>
      <c r="M59" s="8" t="n">
        <v>21</v>
      </c>
      <c r="N59" s="8" t="n">
        <v>1</v>
      </c>
      <c r="O59" s="8" t="n">
        <v>8478233</v>
      </c>
      <c r="P59" s="17" t="s">
        <v>564</v>
      </c>
      <c r="Q59" s="17" t="s">
        <v>565</v>
      </c>
      <c r="R59" s="17" t="s">
        <v>566</v>
      </c>
      <c r="S59" s="17" t="s">
        <v>544</v>
      </c>
      <c r="T59" s="17" t="s">
        <v>268</v>
      </c>
      <c r="U59" s="17" t="s">
        <v>567</v>
      </c>
      <c r="V59" s="8" t="n">
        <v>10</v>
      </c>
      <c r="W59" s="8" t="n">
        <v>0</v>
      </c>
      <c r="X59" s="8" t="n">
        <v>0</v>
      </c>
      <c r="Y59" s="8" t="n">
        <v>0</v>
      </c>
      <c r="Z59" s="8" t="n">
        <v>0</v>
      </c>
      <c r="AA59" s="8" t="n">
        <v>29</v>
      </c>
      <c r="AB59" s="8" t="n">
        <v>84</v>
      </c>
      <c r="AC59" s="18" t="n">
        <f aca="false">Z59/V59</f>
        <v>0</v>
      </c>
      <c r="AD59" s="19" t="n">
        <f aca="false">IF(FZ59&gt;V59,Z59-V59*(GC59-Z59)/(FZ59-V59),0)</f>
        <v>0</v>
      </c>
      <c r="AE59" s="19" t="n">
        <v>0</v>
      </c>
      <c r="AF59" s="8" t="n">
        <v>-3</v>
      </c>
      <c r="AG59" s="8" t="n">
        <v>-0.9</v>
      </c>
      <c r="AH59" s="8" t="n">
        <v>2</v>
      </c>
      <c r="AI59" s="8" t="n">
        <v>129</v>
      </c>
      <c r="AJ59" s="8" t="n">
        <v>5358</v>
      </c>
      <c r="AK59" s="19" t="n">
        <v>89.3</v>
      </c>
      <c r="AL59" s="8" t="n">
        <v>89.3</v>
      </c>
      <c r="AM59" s="8" t="n">
        <v>89</v>
      </c>
      <c r="AN59" s="18" t="n">
        <f aca="false">AJ59/60/V59</f>
        <v>8.93</v>
      </c>
      <c r="AO59" s="8" t="n">
        <v>15.25</v>
      </c>
      <c r="AP59" s="12" t="n">
        <f aca="false">IF(EF59&gt;0,Z59/EF59,0)</f>
        <v>0</v>
      </c>
      <c r="AQ59" s="8" t="n">
        <v>19</v>
      </c>
      <c r="AR59" s="8" t="n">
        <v>19</v>
      </c>
      <c r="AS59" s="8" t="n">
        <v>19</v>
      </c>
      <c r="AT59" s="8" t="n">
        <v>15</v>
      </c>
      <c r="AU59" s="8" t="n">
        <v>15</v>
      </c>
      <c r="AV59" s="8" t="n">
        <v>7</v>
      </c>
      <c r="AW59" s="8" t="n">
        <v>10</v>
      </c>
      <c r="AX59" s="8" t="n">
        <v>7</v>
      </c>
      <c r="AY59" s="8" t="n">
        <v>2</v>
      </c>
      <c r="AZ59" s="8" t="n">
        <v>2</v>
      </c>
      <c r="BA59" s="8" t="n">
        <f aca="false">AY59+AZ59</f>
        <v>4</v>
      </c>
      <c r="BB59" s="8" t="n">
        <v>1.03</v>
      </c>
      <c r="BC59" s="8" t="n">
        <v>25.1429</v>
      </c>
      <c r="BD59" s="19" t="n">
        <v>0</v>
      </c>
      <c r="BE59" s="19" t="n">
        <v>0</v>
      </c>
      <c r="BF59" s="19" t="n">
        <f aca="false">AQ59+BD59</f>
        <v>19</v>
      </c>
      <c r="BG59" s="19" t="n">
        <f aca="false">IF(AL59&gt;0,BF59/AL59*60,0)</f>
        <v>12.7659574468085</v>
      </c>
      <c r="BH59" s="8" t="n">
        <v>36</v>
      </c>
      <c r="BI59" s="8" t="n">
        <v>24</v>
      </c>
      <c r="BJ59" s="8" t="n">
        <v>25</v>
      </c>
      <c r="BK59" s="12" t="n">
        <f aca="false">BH59/(BH59+BJ59)</f>
        <v>0.590163934426229</v>
      </c>
      <c r="BL59" s="8" t="n">
        <v>9</v>
      </c>
      <c r="BM59" s="8" t="n">
        <v>9</v>
      </c>
      <c r="BN59" s="8" t="n">
        <v>9</v>
      </c>
      <c r="BO59" s="8" t="n">
        <f aca="false">BM59-BN59</f>
        <v>0</v>
      </c>
      <c r="BP59" s="8" t="n">
        <v>8</v>
      </c>
      <c r="BQ59" s="8" t="n">
        <v>3</v>
      </c>
      <c r="BR59" s="8" t="n">
        <v>2</v>
      </c>
      <c r="BS59" s="8" t="n">
        <v>4</v>
      </c>
      <c r="BT59" s="12" t="n">
        <f aca="false">BS59/(EA59+BS59)</f>
        <v>0.0588235294117647</v>
      </c>
      <c r="BU59" s="8" t="n">
        <v>1</v>
      </c>
      <c r="BV59" s="8" t="n">
        <v>0</v>
      </c>
      <c r="BW59" s="12" t="n">
        <f aca="false">IF(BU59+BV59&gt;0,BU59/(BU59+BV59),0)</f>
        <v>1</v>
      </c>
      <c r="BX59" s="8" t="n">
        <v>0</v>
      </c>
      <c r="BY59" s="8" t="n">
        <v>0</v>
      </c>
      <c r="BZ59" s="8" t="n">
        <v>1</v>
      </c>
      <c r="CA59" s="8" t="n">
        <v>0</v>
      </c>
      <c r="CB59" s="8" t="n">
        <v>0</v>
      </c>
      <c r="CC59" s="8" t="n">
        <v>0</v>
      </c>
      <c r="CD59" s="8" t="n">
        <v>0</v>
      </c>
      <c r="CE59" s="8" t="n">
        <v>0</v>
      </c>
      <c r="CF59" s="8" t="n">
        <v>1</v>
      </c>
      <c r="CG59" s="8" t="n">
        <v>0</v>
      </c>
      <c r="CH59" s="8" t="n">
        <v>1</v>
      </c>
      <c r="CI59" s="8" t="n">
        <v>0</v>
      </c>
      <c r="CJ59" s="8" t="n">
        <v>0</v>
      </c>
      <c r="CK59" s="8" t="n">
        <v>0</v>
      </c>
      <c r="CL59" s="8" t="n">
        <v>0</v>
      </c>
      <c r="CM59" s="8" t="n">
        <v>0</v>
      </c>
      <c r="CN59" s="8" t="n">
        <v>0</v>
      </c>
      <c r="CO59" s="8" t="n">
        <v>0</v>
      </c>
      <c r="CP59" s="8" t="n">
        <v>0</v>
      </c>
      <c r="CQ59" s="8" t="n">
        <v>0</v>
      </c>
      <c r="CR59" s="8" t="n">
        <v>0</v>
      </c>
      <c r="CS59" s="8" t="n">
        <v>0</v>
      </c>
      <c r="CT59" s="8" t="n">
        <v>0</v>
      </c>
      <c r="CU59" s="8" t="n">
        <v>0</v>
      </c>
      <c r="CV59" s="8" t="n">
        <v>0</v>
      </c>
      <c r="CW59" s="8" t="n">
        <v>0</v>
      </c>
      <c r="CX59" s="8" t="n">
        <v>0</v>
      </c>
      <c r="CY59" s="8" t="n">
        <v>0</v>
      </c>
      <c r="CZ59" s="8" t="n">
        <v>1</v>
      </c>
      <c r="DA59" s="8" t="n">
        <v>7</v>
      </c>
      <c r="DB59" s="8" t="n">
        <v>1</v>
      </c>
      <c r="DC59" s="8" t="n">
        <v>0</v>
      </c>
      <c r="DD59" s="8" t="n">
        <v>1</v>
      </c>
      <c r="DE59" s="8" t="n">
        <v>1</v>
      </c>
      <c r="DF59" s="8" t="n">
        <v>2</v>
      </c>
      <c r="DG59" s="8" t="n">
        <v>0</v>
      </c>
      <c r="DH59" s="8" t="n">
        <v>2</v>
      </c>
      <c r="DI59" s="8" t="n">
        <v>1</v>
      </c>
      <c r="DJ59" s="8" t="n">
        <v>0</v>
      </c>
      <c r="DK59" s="8" t="n">
        <v>1</v>
      </c>
      <c r="DL59" s="8" t="n">
        <v>1</v>
      </c>
      <c r="DM59" s="8" t="n">
        <v>0</v>
      </c>
      <c r="DN59" s="8" t="n">
        <v>0</v>
      </c>
      <c r="DO59" s="8" t="n">
        <v>0</v>
      </c>
      <c r="DP59" s="8" t="n">
        <v>0</v>
      </c>
      <c r="DQ59" s="8" t="n">
        <f aca="false">DJ59-DI59</f>
        <v>-1</v>
      </c>
      <c r="DR59" s="19" t="n">
        <v>-1.093</v>
      </c>
      <c r="DS59" s="8" t="n">
        <v>1</v>
      </c>
      <c r="DT59" s="8" t="n">
        <v>0</v>
      </c>
      <c r="DU59" s="8" t="n">
        <v>0</v>
      </c>
      <c r="DV59" s="8" t="n">
        <v>0</v>
      </c>
      <c r="DW59" s="8" t="n">
        <v>0</v>
      </c>
      <c r="DX59" s="8" t="n">
        <v>91</v>
      </c>
      <c r="DY59" s="8" t="n">
        <v>92</v>
      </c>
      <c r="DZ59" s="8" t="n">
        <v>62</v>
      </c>
      <c r="EA59" s="8" t="n">
        <v>64</v>
      </c>
      <c r="EB59" s="8" t="n">
        <v>38</v>
      </c>
      <c r="EC59" s="8" t="n">
        <v>52</v>
      </c>
      <c r="ED59" s="8" t="n">
        <v>3.19</v>
      </c>
      <c r="EE59" s="8" t="n">
        <v>2.8</v>
      </c>
      <c r="EF59" s="8" t="n">
        <v>0</v>
      </c>
      <c r="EG59" s="8" t="n">
        <v>3</v>
      </c>
      <c r="EH59" s="12" t="n">
        <f aca="false">EF59/EB59</f>
        <v>0</v>
      </c>
      <c r="EI59" s="20" t="n">
        <f aca="false">1-EG59/EC59</f>
        <v>0.942307692307692</v>
      </c>
      <c r="EJ59" s="21" t="n">
        <f aca="false">EH59+EI59</f>
        <v>0.942307692307692</v>
      </c>
      <c r="EK59" s="8" t="n">
        <v>90</v>
      </c>
      <c r="EL59" s="8" t="n">
        <v>93</v>
      </c>
      <c r="EM59" s="8" t="n">
        <v>61</v>
      </c>
      <c r="EN59" s="8" t="n">
        <v>64</v>
      </c>
      <c r="EO59" s="8" t="n">
        <v>38</v>
      </c>
      <c r="EP59" s="8" t="n">
        <v>52</v>
      </c>
      <c r="EQ59" s="8" t="n">
        <v>0</v>
      </c>
      <c r="ER59" s="8" t="n">
        <v>3</v>
      </c>
      <c r="ES59" s="8" t="n">
        <v>33</v>
      </c>
      <c r="ET59" s="8" t="n">
        <v>36</v>
      </c>
      <c r="EU59" s="8" t="n">
        <v>15</v>
      </c>
      <c r="EV59" s="8" t="n">
        <v>10</v>
      </c>
      <c r="EW59" s="8" t="n">
        <v>0</v>
      </c>
      <c r="EX59" s="8" t="n">
        <v>2</v>
      </c>
      <c r="EY59" s="8" t="n">
        <v>6</v>
      </c>
      <c r="EZ59" s="8" t="n">
        <v>10</v>
      </c>
      <c r="FA59" s="8" t="n">
        <v>-0.3</v>
      </c>
      <c r="FB59" s="8" t="n">
        <v>0</v>
      </c>
      <c r="FC59" s="8" t="n">
        <v>-0.3</v>
      </c>
      <c r="FD59" s="19" t="n">
        <v>0.38</v>
      </c>
      <c r="FE59" s="18" t="n">
        <f aca="false">FD59/V59</f>
        <v>0.038</v>
      </c>
      <c r="FF59" s="8" t="n">
        <v>0.0014</v>
      </c>
      <c r="FG59" s="8" t="n">
        <v>-0.02</v>
      </c>
      <c r="FH59" s="8" t="n">
        <v>-0.02</v>
      </c>
      <c r="FI59" s="8" t="n">
        <v>-0.04</v>
      </c>
      <c r="FJ59" s="22"/>
      <c r="FK59" s="22"/>
      <c r="FL59" s="22"/>
      <c r="FM59" s="8" t="n">
        <f aca="false">BL59+BS59+AH59+DT59</f>
        <v>15</v>
      </c>
      <c r="FN59" s="19" t="n">
        <f aca="false">IF(DS59&gt;0,(BL59+BR59)/DS59,0)</f>
        <v>11</v>
      </c>
      <c r="FO59" s="12" t="n">
        <v>0</v>
      </c>
      <c r="FP59" s="19" t="n">
        <f aca="false">Z59-AH59/10</f>
        <v>-0.2</v>
      </c>
      <c r="FQ59" s="19" t="n">
        <f aca="false">Z59+DR59/5</f>
        <v>-0.2186</v>
      </c>
      <c r="FR59" s="19" t="n">
        <f aca="false">(DX59+DY59)/AL59*60</f>
        <v>122.956326987682</v>
      </c>
      <c r="FS59" s="22"/>
      <c r="FT59" s="22"/>
      <c r="FU59" s="22"/>
      <c r="FV59" s="22"/>
      <c r="FW59" s="17" t="s">
        <v>270</v>
      </c>
      <c r="FX59" s="23" t="n">
        <v>730000</v>
      </c>
      <c r="FY59" s="23" t="n">
        <v>705000</v>
      </c>
      <c r="FZ59" s="8" t="n">
        <v>10</v>
      </c>
      <c r="GA59" s="8" t="n">
        <v>0</v>
      </c>
      <c r="GB59" s="8" t="n">
        <v>0</v>
      </c>
      <c r="GC59" s="8" t="n">
        <v>0</v>
      </c>
      <c r="GD59" s="8" t="n">
        <v>-3</v>
      </c>
      <c r="GE59" s="8" t="n">
        <v>2</v>
      </c>
      <c r="GF59" s="8" t="n">
        <v>7</v>
      </c>
      <c r="GG59" s="8" t="n">
        <v>89</v>
      </c>
      <c r="GH59" s="8" t="n">
        <v>-0.3</v>
      </c>
      <c r="GI59" s="8" t="n">
        <v>0</v>
      </c>
      <c r="GJ59" s="8" t="n">
        <v>-0.3</v>
      </c>
      <c r="GK59" s="8" t="n">
        <f aca="false">Z59-AH59/10</f>
        <v>-0.2</v>
      </c>
      <c r="GL59" s="22"/>
      <c r="GM59" s="22"/>
      <c r="GN59" s="22"/>
      <c r="GO59" s="22"/>
      <c r="GP59" s="22"/>
    </row>
    <row r="60" customFormat="false" ht="13.65" hidden="false" customHeight="true" outlineLevel="0" collapsed="false">
      <c r="A60" s="16" t="n">
        <v>33439</v>
      </c>
      <c r="B60" s="17" t="s">
        <v>353</v>
      </c>
      <c r="C60" s="17" t="s">
        <v>272</v>
      </c>
      <c r="D60" s="17" t="s">
        <v>262</v>
      </c>
      <c r="E60" s="17" t="s">
        <v>262</v>
      </c>
      <c r="F60" s="8" t="n">
        <v>71</v>
      </c>
      <c r="G60" s="8" t="n">
        <v>182</v>
      </c>
      <c r="H60" s="8" t="n">
        <v>2011</v>
      </c>
      <c r="I60" s="8" t="n">
        <v>5</v>
      </c>
      <c r="J60" s="8" t="n">
        <v>139</v>
      </c>
      <c r="K60" s="17" t="s">
        <v>273</v>
      </c>
      <c r="L60" s="8" t="n">
        <v>2011</v>
      </c>
      <c r="M60" s="8" t="n">
        <v>26</v>
      </c>
      <c r="N60" s="8" t="n">
        <v>7</v>
      </c>
      <c r="O60" s="8" t="n">
        <v>8476381</v>
      </c>
      <c r="P60" s="17" t="s">
        <v>568</v>
      </c>
      <c r="Q60" s="17" t="s">
        <v>569</v>
      </c>
      <c r="R60" s="17" t="s">
        <v>570</v>
      </c>
      <c r="S60" s="17" t="s">
        <v>544</v>
      </c>
      <c r="T60" s="17" t="s">
        <v>299</v>
      </c>
      <c r="U60" s="17" t="s">
        <v>377</v>
      </c>
      <c r="V60" s="8" t="n">
        <v>51</v>
      </c>
      <c r="W60" s="8" t="n">
        <v>10</v>
      </c>
      <c r="X60" s="8" t="n">
        <v>10</v>
      </c>
      <c r="Y60" s="8" t="n">
        <v>6</v>
      </c>
      <c r="Z60" s="8" t="n">
        <v>20</v>
      </c>
      <c r="AA60" s="8" t="n">
        <v>11</v>
      </c>
      <c r="AB60" s="8" t="n">
        <v>34</v>
      </c>
      <c r="AC60" s="18" t="n">
        <f aca="false">Z60/V60</f>
        <v>0.392156862745098</v>
      </c>
      <c r="AD60" s="19" t="n">
        <f aca="false">IF(FZ60&gt;V60,Z60-V60*(GC60-Z60)/(FZ60-V60),0)</f>
        <v>-1.70769230769231</v>
      </c>
      <c r="AE60" s="19" t="n">
        <v>8.146</v>
      </c>
      <c r="AF60" s="8" t="n">
        <v>-8</v>
      </c>
      <c r="AG60" s="8" t="n">
        <v>2.8</v>
      </c>
      <c r="AH60" s="8" t="n">
        <v>53</v>
      </c>
      <c r="AI60" s="8" t="n">
        <v>990</v>
      </c>
      <c r="AJ60" s="8" t="n">
        <v>48377</v>
      </c>
      <c r="AK60" s="19" t="n">
        <v>806.28333333333</v>
      </c>
      <c r="AL60" s="8" t="n">
        <v>806.28</v>
      </c>
      <c r="AM60" s="8" t="n">
        <v>806</v>
      </c>
      <c r="AN60" s="18" t="n">
        <f aca="false">AJ60/60/V60</f>
        <v>15.809477124183</v>
      </c>
      <c r="AO60" s="8" t="n">
        <v>26.42</v>
      </c>
      <c r="AP60" s="12" t="n">
        <f aca="false">IF(EF60&gt;0,Z60/EF60,0)</f>
        <v>0.5</v>
      </c>
      <c r="AQ60" s="8" t="n">
        <v>152</v>
      </c>
      <c r="AR60" s="8" t="n">
        <v>152</v>
      </c>
      <c r="AS60" s="8" t="n">
        <v>152</v>
      </c>
      <c r="AT60" s="8" t="n">
        <v>126</v>
      </c>
      <c r="AU60" s="8" t="n">
        <v>126</v>
      </c>
      <c r="AV60" s="8" t="n">
        <v>94</v>
      </c>
      <c r="AW60" s="8" t="n">
        <v>104</v>
      </c>
      <c r="AX60" s="8" t="n">
        <v>61</v>
      </c>
      <c r="AY60" s="8" t="n">
        <v>3</v>
      </c>
      <c r="AZ60" s="8" t="n">
        <v>12</v>
      </c>
      <c r="BA60" s="8" t="n">
        <f aca="false">AY60+AZ60</f>
        <v>15</v>
      </c>
      <c r="BB60" s="8" t="n">
        <v>10.93</v>
      </c>
      <c r="BC60" s="8" t="n">
        <v>26.1383</v>
      </c>
      <c r="BD60" s="19" t="n">
        <v>154.3</v>
      </c>
      <c r="BE60" s="19" t="n">
        <v>11.4823159766005</v>
      </c>
      <c r="BF60" s="19" t="n">
        <f aca="false">AQ60+BD60</f>
        <v>306.3</v>
      </c>
      <c r="BG60" s="19" t="n">
        <f aca="false">IF(AL60&gt;0,BF60/AL60*60,0)</f>
        <v>22.7935704717964</v>
      </c>
      <c r="BH60" s="8" t="n">
        <v>369</v>
      </c>
      <c r="BI60" s="8" t="n">
        <v>277</v>
      </c>
      <c r="BJ60" s="8" t="n">
        <v>201</v>
      </c>
      <c r="BK60" s="12" t="n">
        <f aca="false">BH60/(BH60+BJ60)</f>
        <v>0.647368421052632</v>
      </c>
      <c r="BL60" s="8" t="n">
        <v>80</v>
      </c>
      <c r="BM60" s="8" t="n">
        <v>80</v>
      </c>
      <c r="BN60" s="8" t="n">
        <v>105</v>
      </c>
      <c r="BO60" s="8" t="n">
        <f aca="false">BM60-BN60</f>
        <v>-25</v>
      </c>
      <c r="BP60" s="8" t="n">
        <v>32</v>
      </c>
      <c r="BQ60" s="8" t="n">
        <v>28</v>
      </c>
      <c r="BR60" s="8" t="n">
        <v>19</v>
      </c>
      <c r="BS60" s="8" t="n">
        <v>26</v>
      </c>
      <c r="BT60" s="12" t="n">
        <f aca="false">BS60/(EA60+BS60)</f>
        <v>0.0474452554744526</v>
      </c>
      <c r="BU60" s="8" t="n">
        <v>177</v>
      </c>
      <c r="BV60" s="8" t="n">
        <v>149</v>
      </c>
      <c r="BW60" s="12" t="n">
        <f aca="false">IF(BU60+BV60&gt;0,BU60/(BU60+BV60),0)</f>
        <v>0.542944785276074</v>
      </c>
      <c r="BX60" s="8" t="n">
        <v>23</v>
      </c>
      <c r="BY60" s="8" t="n">
        <v>29</v>
      </c>
      <c r="BZ60" s="8" t="n">
        <v>36</v>
      </c>
      <c r="CA60" s="8" t="n">
        <v>33</v>
      </c>
      <c r="CB60" s="8" t="n">
        <v>118</v>
      </c>
      <c r="CC60" s="8" t="n">
        <v>87</v>
      </c>
      <c r="CD60" s="8" t="n">
        <v>50</v>
      </c>
      <c r="CE60" s="8" t="n">
        <v>34</v>
      </c>
      <c r="CF60" s="8" t="n">
        <v>67</v>
      </c>
      <c r="CG60" s="8" t="n">
        <v>62</v>
      </c>
      <c r="CH60" s="8" t="n">
        <v>99</v>
      </c>
      <c r="CI60" s="8" t="n">
        <v>78</v>
      </c>
      <c r="CJ60" s="8" t="n">
        <v>0</v>
      </c>
      <c r="CK60" s="8" t="n">
        <v>0</v>
      </c>
      <c r="CL60" s="8" t="n">
        <v>0</v>
      </c>
      <c r="CM60" s="8" t="n">
        <v>0</v>
      </c>
      <c r="CN60" s="8" t="n">
        <v>1</v>
      </c>
      <c r="CO60" s="8" t="n">
        <v>0</v>
      </c>
      <c r="CP60" s="8" t="n">
        <v>0</v>
      </c>
      <c r="CQ60" s="8" t="n">
        <v>0</v>
      </c>
      <c r="CR60" s="8" t="n">
        <v>1</v>
      </c>
      <c r="CS60" s="8" t="n">
        <v>0</v>
      </c>
      <c r="CT60" s="8" t="n">
        <v>0</v>
      </c>
      <c r="CU60" s="8" t="n">
        <v>2</v>
      </c>
      <c r="CV60" s="8" t="n">
        <v>0</v>
      </c>
      <c r="CW60" s="8" t="n">
        <v>7</v>
      </c>
      <c r="CX60" s="8" t="n">
        <v>1</v>
      </c>
      <c r="CY60" s="8" t="n">
        <v>0</v>
      </c>
      <c r="CZ60" s="8" t="n">
        <v>0</v>
      </c>
      <c r="DA60" s="8" t="n">
        <v>31</v>
      </c>
      <c r="DB60" s="8" t="n">
        <v>11</v>
      </c>
      <c r="DC60" s="8" t="n">
        <v>4</v>
      </c>
      <c r="DD60" s="8" t="n">
        <v>2</v>
      </c>
      <c r="DE60" s="8" t="n">
        <v>4</v>
      </c>
      <c r="DF60" s="8" t="n">
        <v>12</v>
      </c>
      <c r="DG60" s="8" t="n">
        <v>5</v>
      </c>
      <c r="DH60" s="8" t="n">
        <v>56</v>
      </c>
      <c r="DI60" s="8" t="n">
        <v>20</v>
      </c>
      <c r="DJ60" s="8" t="n">
        <v>14</v>
      </c>
      <c r="DK60" s="8" t="n">
        <v>21</v>
      </c>
      <c r="DL60" s="8" t="n">
        <v>20</v>
      </c>
      <c r="DM60" s="8" t="n">
        <v>1</v>
      </c>
      <c r="DN60" s="8" t="n">
        <v>12</v>
      </c>
      <c r="DO60" s="8" t="n">
        <v>11</v>
      </c>
      <c r="DP60" s="8" t="n">
        <v>1</v>
      </c>
      <c r="DQ60" s="8" t="n">
        <f aca="false">DJ60-DI60</f>
        <v>-6</v>
      </c>
      <c r="DR60" s="19" t="n">
        <v>-9.284</v>
      </c>
      <c r="DS60" s="8" t="n">
        <v>18</v>
      </c>
      <c r="DT60" s="8" t="n">
        <v>1</v>
      </c>
      <c r="DU60" s="8" t="n">
        <v>0</v>
      </c>
      <c r="DV60" s="8" t="n">
        <v>1</v>
      </c>
      <c r="DW60" s="8" t="n">
        <v>0</v>
      </c>
      <c r="DX60" s="8" t="n">
        <v>921</v>
      </c>
      <c r="DY60" s="8" t="n">
        <v>704</v>
      </c>
      <c r="DZ60" s="8" t="n">
        <v>657</v>
      </c>
      <c r="EA60" s="8" t="n">
        <v>522</v>
      </c>
      <c r="EB60" s="8" t="n">
        <v>487</v>
      </c>
      <c r="EC60" s="8" t="n">
        <v>379</v>
      </c>
      <c r="ED60" s="8" t="n">
        <v>45.78</v>
      </c>
      <c r="EE60" s="8" t="n">
        <v>31.69</v>
      </c>
      <c r="EF60" s="8" t="n">
        <v>40</v>
      </c>
      <c r="EG60" s="8" t="n">
        <v>37</v>
      </c>
      <c r="EH60" s="12" t="n">
        <f aca="false">EF60/EB60</f>
        <v>0.0821355236139631</v>
      </c>
      <c r="EI60" s="20" t="n">
        <f aca="false">1-EG60/EC60</f>
        <v>0.902374670184696</v>
      </c>
      <c r="EJ60" s="21" t="n">
        <f aca="false">EH60+EI60</f>
        <v>0.98451019379866</v>
      </c>
      <c r="EK60" s="8" t="n">
        <v>920</v>
      </c>
      <c r="EL60" s="8" t="n">
        <v>706</v>
      </c>
      <c r="EM60" s="8" t="n">
        <v>656</v>
      </c>
      <c r="EN60" s="8" t="n">
        <v>523</v>
      </c>
      <c r="EO60" s="8" t="n">
        <v>486</v>
      </c>
      <c r="EP60" s="8" t="n">
        <v>380</v>
      </c>
      <c r="EQ60" s="8" t="n">
        <v>39</v>
      </c>
      <c r="ER60" s="8" t="n">
        <v>37</v>
      </c>
      <c r="ES60" s="8" t="n">
        <v>440</v>
      </c>
      <c r="ET60" s="8" t="n">
        <v>351</v>
      </c>
      <c r="EU60" s="8" t="n">
        <v>185</v>
      </c>
      <c r="EV60" s="8" t="n">
        <v>127</v>
      </c>
      <c r="EW60" s="8" t="n">
        <v>19</v>
      </c>
      <c r="EX60" s="8" t="n">
        <v>18</v>
      </c>
      <c r="EY60" s="8" t="n">
        <v>60</v>
      </c>
      <c r="EZ60" s="8" t="n">
        <v>58</v>
      </c>
      <c r="FA60" s="8" t="n">
        <v>0.9</v>
      </c>
      <c r="FB60" s="8" t="n">
        <v>0.7</v>
      </c>
      <c r="FC60" s="8" t="n">
        <v>1.6</v>
      </c>
      <c r="FD60" s="19" t="n">
        <v>22.48</v>
      </c>
      <c r="FE60" s="18" t="n">
        <f aca="false">FD60/V60</f>
        <v>0.44078431372549</v>
      </c>
      <c r="FF60" s="8" t="n">
        <v>1.8589</v>
      </c>
      <c r="FG60" s="8" t="n">
        <v>0.03</v>
      </c>
      <c r="FH60" s="8" t="n">
        <v>-0.22</v>
      </c>
      <c r="FI60" s="8" t="n">
        <v>-0.2</v>
      </c>
      <c r="FJ60" s="22"/>
      <c r="FK60" s="22"/>
      <c r="FL60" s="22"/>
      <c r="FM60" s="8" t="n">
        <f aca="false">BL60+BS60+AH60+DT60</f>
        <v>160</v>
      </c>
      <c r="FN60" s="19" t="n">
        <f aca="false">IF(DS60&gt;0,(BL60+BR60)/DS60,0)</f>
        <v>5.5</v>
      </c>
      <c r="FO60" s="12" t="n">
        <v>0.0816164029</v>
      </c>
      <c r="FP60" s="19" t="n">
        <f aca="false">Z60-AH60/10</f>
        <v>14.7</v>
      </c>
      <c r="FQ60" s="19" t="n">
        <f aca="false">Z60+DR60/5</f>
        <v>18.1432</v>
      </c>
      <c r="FR60" s="19" t="n">
        <f aca="false">(DX60+DY60)/AL60*60</f>
        <v>120.925732995982</v>
      </c>
      <c r="FS60" s="8" t="n">
        <v>23</v>
      </c>
      <c r="FT60" s="17" t="s">
        <v>571</v>
      </c>
      <c r="FU60" s="8" t="n">
        <v>1099</v>
      </c>
      <c r="FV60" s="22"/>
      <c r="FW60" s="17" t="s">
        <v>280</v>
      </c>
      <c r="FX60" s="23" t="n">
        <v>5000000</v>
      </c>
      <c r="FY60" s="23" t="n">
        <v>3900000</v>
      </c>
      <c r="FZ60" s="8" t="n">
        <v>441</v>
      </c>
      <c r="GA60" s="8" t="n">
        <v>92</v>
      </c>
      <c r="GB60" s="8" t="n">
        <v>94</v>
      </c>
      <c r="GC60" s="8" t="n">
        <v>186</v>
      </c>
      <c r="GD60" s="8" t="n">
        <v>16</v>
      </c>
      <c r="GE60" s="8" t="n">
        <v>463</v>
      </c>
      <c r="GF60" s="8" t="n">
        <v>807</v>
      </c>
      <c r="GG60" s="8" t="n">
        <v>6704</v>
      </c>
      <c r="GH60" s="8" t="n">
        <v>12.2</v>
      </c>
      <c r="GI60" s="8" t="n">
        <v>7.6</v>
      </c>
      <c r="GJ60" s="8" t="n">
        <v>19.8</v>
      </c>
      <c r="GK60" s="8" t="n">
        <f aca="false">Z60-AH60/10</f>
        <v>14.7</v>
      </c>
      <c r="GL60" s="22"/>
      <c r="GM60" s="22"/>
      <c r="GN60" s="22"/>
      <c r="GO60" s="22"/>
      <c r="GP60" s="22"/>
    </row>
    <row r="61" customFormat="false" ht="13.65" hidden="false" customHeight="true" outlineLevel="0" collapsed="false">
      <c r="A61" s="16" t="n">
        <v>33375</v>
      </c>
      <c r="B61" s="17" t="s">
        <v>572</v>
      </c>
      <c r="C61" s="17" t="s">
        <v>272</v>
      </c>
      <c r="D61" s="17" t="s">
        <v>262</v>
      </c>
      <c r="E61" s="17" t="s">
        <v>262</v>
      </c>
      <c r="F61" s="8" t="n">
        <v>73</v>
      </c>
      <c r="G61" s="8" t="n">
        <v>203</v>
      </c>
      <c r="H61" s="8" t="n">
        <v>2011</v>
      </c>
      <c r="I61" s="8" t="n">
        <v>3</v>
      </c>
      <c r="J61" s="8" t="n">
        <v>80</v>
      </c>
      <c r="K61" s="17" t="s">
        <v>263</v>
      </c>
      <c r="L61" s="8" t="n">
        <v>2014</v>
      </c>
      <c r="M61" s="8" t="n">
        <v>26</v>
      </c>
      <c r="N61" s="8" t="n">
        <v>4</v>
      </c>
      <c r="O61" s="8" t="n">
        <v>8476404</v>
      </c>
      <c r="P61" s="17" t="s">
        <v>573</v>
      </c>
      <c r="Q61" s="17" t="s">
        <v>574</v>
      </c>
      <c r="R61" s="17" t="s">
        <v>575</v>
      </c>
      <c r="S61" s="17" t="s">
        <v>576</v>
      </c>
      <c r="T61" s="17" t="s">
        <v>268</v>
      </c>
      <c r="U61" s="17" t="s">
        <v>351</v>
      </c>
      <c r="V61" s="8" t="n">
        <v>45</v>
      </c>
      <c r="W61" s="8" t="n">
        <v>3</v>
      </c>
      <c r="X61" s="8" t="n">
        <v>6</v>
      </c>
      <c r="Y61" s="8" t="n">
        <v>4</v>
      </c>
      <c r="Z61" s="8" t="n">
        <v>9</v>
      </c>
      <c r="AA61" s="8" t="n">
        <v>20</v>
      </c>
      <c r="AB61" s="8" t="n">
        <v>83</v>
      </c>
      <c r="AC61" s="18" t="n">
        <f aca="false">Z61/V61</f>
        <v>0.2</v>
      </c>
      <c r="AD61" s="19" t="n">
        <f aca="false">IF(FZ61&gt;V61,Z61-V61*(GC61-Z61)/(FZ61-V61),0)</f>
        <v>3.07894736842105</v>
      </c>
      <c r="AE61" s="19" t="n">
        <v>3.273</v>
      </c>
      <c r="AF61" s="8" t="n">
        <v>-6</v>
      </c>
      <c r="AG61" s="8" t="n">
        <v>-4.3</v>
      </c>
      <c r="AH61" s="8" t="n">
        <v>50</v>
      </c>
      <c r="AI61" s="8" t="n">
        <v>597</v>
      </c>
      <c r="AJ61" s="8" t="n">
        <v>25352</v>
      </c>
      <c r="AK61" s="19" t="n">
        <v>422.53333333333</v>
      </c>
      <c r="AL61" s="8" t="n">
        <v>422.53</v>
      </c>
      <c r="AM61" s="8" t="n">
        <v>423</v>
      </c>
      <c r="AN61" s="18" t="n">
        <f aca="false">AJ61/60/V61</f>
        <v>9.38962962962963</v>
      </c>
      <c r="AO61" s="8" t="n">
        <v>16.06</v>
      </c>
      <c r="AP61" s="12" t="n">
        <f aca="false">IF(EF61&gt;0,Z61/EF61,0)</f>
        <v>0.9</v>
      </c>
      <c r="AQ61" s="8" t="n">
        <v>83</v>
      </c>
      <c r="AR61" s="8" t="n">
        <v>83</v>
      </c>
      <c r="AS61" s="8" t="n">
        <v>83</v>
      </c>
      <c r="AT61" s="8" t="n">
        <v>62</v>
      </c>
      <c r="AU61" s="8" t="n">
        <v>62</v>
      </c>
      <c r="AV61" s="8" t="n">
        <v>47</v>
      </c>
      <c r="AW61" s="8" t="n">
        <v>38</v>
      </c>
      <c r="AX61" s="8" t="n">
        <v>13</v>
      </c>
      <c r="AY61" s="8" t="n">
        <v>2</v>
      </c>
      <c r="AZ61" s="8" t="n">
        <v>4</v>
      </c>
      <c r="BA61" s="8" t="n">
        <f aca="false">AY61+AZ61</f>
        <v>6</v>
      </c>
      <c r="BB61" s="8" t="n">
        <v>3.33</v>
      </c>
      <c r="BC61" s="8" t="n">
        <v>31.4255</v>
      </c>
      <c r="BD61" s="19" t="n">
        <v>138.4</v>
      </c>
      <c r="BE61" s="19" t="n">
        <v>19.6528873461661</v>
      </c>
      <c r="BF61" s="19" t="n">
        <f aca="false">AQ61+BD61</f>
        <v>221.4</v>
      </c>
      <c r="BG61" s="19" t="n">
        <f aca="false">IF(AL61&gt;0,BF61/AL61*60,0)</f>
        <v>31.4391877499823</v>
      </c>
      <c r="BH61" s="8" t="n">
        <v>130</v>
      </c>
      <c r="BI61" s="8" t="n">
        <v>125</v>
      </c>
      <c r="BJ61" s="8" t="n">
        <v>108</v>
      </c>
      <c r="BK61" s="12" t="n">
        <f aca="false">BH61/(BH61+BJ61)</f>
        <v>0.546218487394958</v>
      </c>
      <c r="BL61" s="8" t="n">
        <v>77</v>
      </c>
      <c r="BM61" s="8" t="n">
        <v>77</v>
      </c>
      <c r="BN61" s="8" t="n">
        <v>48</v>
      </c>
      <c r="BO61" s="8" t="n">
        <f aca="false">BM61-BN61</f>
        <v>29</v>
      </c>
      <c r="BP61" s="8" t="n">
        <v>15</v>
      </c>
      <c r="BQ61" s="8" t="n">
        <v>7</v>
      </c>
      <c r="BR61" s="8" t="n">
        <v>3</v>
      </c>
      <c r="BS61" s="8" t="n">
        <v>11</v>
      </c>
      <c r="BT61" s="12" t="n">
        <f aca="false">BS61/(EA61+BS61)</f>
        <v>0.0337423312883436</v>
      </c>
      <c r="BU61" s="8" t="n">
        <v>24</v>
      </c>
      <c r="BV61" s="8" t="n">
        <v>29</v>
      </c>
      <c r="BW61" s="12" t="n">
        <f aca="false">IF(BU61+BV61&gt;0,BU61/(BU61+BV61),0)</f>
        <v>0.452830188679245</v>
      </c>
      <c r="BX61" s="8" t="n">
        <v>4</v>
      </c>
      <c r="BY61" s="8" t="n">
        <v>3</v>
      </c>
      <c r="BZ61" s="8" t="n">
        <v>6</v>
      </c>
      <c r="CA61" s="8" t="n">
        <v>5</v>
      </c>
      <c r="CB61" s="8" t="n">
        <v>14</v>
      </c>
      <c r="CC61" s="8" t="n">
        <v>21</v>
      </c>
      <c r="CD61" s="8" t="n">
        <v>6</v>
      </c>
      <c r="CE61" s="8" t="n">
        <v>8</v>
      </c>
      <c r="CF61" s="8" t="n">
        <v>8</v>
      </c>
      <c r="CG61" s="8" t="n">
        <v>11</v>
      </c>
      <c r="CH61" s="8" t="n">
        <v>18</v>
      </c>
      <c r="CI61" s="8" t="n">
        <v>17</v>
      </c>
      <c r="CJ61" s="8" t="n">
        <v>0</v>
      </c>
      <c r="CK61" s="8" t="n">
        <v>0</v>
      </c>
      <c r="CL61" s="8" t="n">
        <v>1</v>
      </c>
      <c r="CM61" s="8" t="n">
        <v>2</v>
      </c>
      <c r="CN61" s="8" t="n">
        <v>0</v>
      </c>
      <c r="CO61" s="8" t="n">
        <v>0</v>
      </c>
      <c r="CP61" s="8" t="n">
        <v>0</v>
      </c>
      <c r="CQ61" s="8" t="n">
        <v>0</v>
      </c>
      <c r="CR61" s="8" t="n">
        <v>0</v>
      </c>
      <c r="CS61" s="8" t="n">
        <v>0</v>
      </c>
      <c r="CT61" s="8" t="n">
        <v>1</v>
      </c>
      <c r="CU61" s="8" t="n">
        <v>1</v>
      </c>
      <c r="CV61" s="8" t="n">
        <v>0</v>
      </c>
      <c r="CW61" s="8" t="n">
        <v>1</v>
      </c>
      <c r="CX61" s="8" t="n">
        <v>0</v>
      </c>
      <c r="CY61" s="8" t="n">
        <v>1</v>
      </c>
      <c r="CZ61" s="8" t="n">
        <v>0</v>
      </c>
      <c r="DA61" s="8" t="n">
        <v>14</v>
      </c>
      <c r="DB61" s="8" t="n">
        <v>5</v>
      </c>
      <c r="DC61" s="8" t="n">
        <v>0</v>
      </c>
      <c r="DD61" s="8" t="n">
        <v>4</v>
      </c>
      <c r="DE61" s="8" t="n">
        <v>3</v>
      </c>
      <c r="DF61" s="8" t="n">
        <v>1</v>
      </c>
      <c r="DG61" s="8" t="n">
        <v>0</v>
      </c>
      <c r="DH61" s="8" t="n">
        <v>34</v>
      </c>
      <c r="DI61" s="8" t="n">
        <v>16</v>
      </c>
      <c r="DJ61" s="8" t="n">
        <v>8</v>
      </c>
      <c r="DK61" s="8" t="n">
        <v>15</v>
      </c>
      <c r="DL61" s="8" t="n">
        <v>9</v>
      </c>
      <c r="DM61" s="8" t="n">
        <v>6</v>
      </c>
      <c r="DN61" s="8" t="n">
        <v>14</v>
      </c>
      <c r="DO61" s="8" t="n">
        <v>8</v>
      </c>
      <c r="DP61" s="8" t="n">
        <v>6</v>
      </c>
      <c r="DQ61" s="8" t="n">
        <f aca="false">DJ61-DI61</f>
        <v>-8</v>
      </c>
      <c r="DR61" s="19" t="n">
        <v>-0.439</v>
      </c>
      <c r="DS61" s="8" t="n">
        <v>10</v>
      </c>
      <c r="DT61" s="8" t="n">
        <v>6</v>
      </c>
      <c r="DU61" s="8" t="n">
        <v>0</v>
      </c>
      <c r="DV61" s="8" t="n">
        <v>0</v>
      </c>
      <c r="DW61" s="8" t="n">
        <v>0</v>
      </c>
      <c r="DX61" s="8" t="n">
        <v>349</v>
      </c>
      <c r="DY61" s="8" t="n">
        <v>419</v>
      </c>
      <c r="DZ61" s="8" t="n">
        <v>259</v>
      </c>
      <c r="EA61" s="8" t="n">
        <v>315</v>
      </c>
      <c r="EB61" s="8" t="n">
        <v>181</v>
      </c>
      <c r="EC61" s="8" t="n">
        <v>236</v>
      </c>
      <c r="ED61" s="8" t="n">
        <v>12.78</v>
      </c>
      <c r="EE61" s="8" t="n">
        <v>16.3</v>
      </c>
      <c r="EF61" s="8" t="n">
        <v>10</v>
      </c>
      <c r="EG61" s="8" t="n">
        <v>18</v>
      </c>
      <c r="EH61" s="12" t="n">
        <f aca="false">EF61/EB61</f>
        <v>0.0552486187845304</v>
      </c>
      <c r="EI61" s="20" t="n">
        <f aca="false">1-EG61/EC61</f>
        <v>0.923728813559322</v>
      </c>
      <c r="EJ61" s="21" t="n">
        <f aca="false">EH61+EI61</f>
        <v>0.978977432343852</v>
      </c>
      <c r="EK61" s="8" t="n">
        <v>350</v>
      </c>
      <c r="EL61" s="8" t="n">
        <v>417</v>
      </c>
      <c r="EM61" s="8" t="n">
        <v>260</v>
      </c>
      <c r="EN61" s="8" t="n">
        <v>313</v>
      </c>
      <c r="EO61" s="8" t="n">
        <v>182</v>
      </c>
      <c r="EP61" s="8" t="n">
        <v>234</v>
      </c>
      <c r="EQ61" s="8" t="n">
        <v>11</v>
      </c>
      <c r="ER61" s="8" t="n">
        <v>17</v>
      </c>
      <c r="ES61" s="8" t="n">
        <v>159</v>
      </c>
      <c r="ET61" s="8" t="n">
        <v>206</v>
      </c>
      <c r="EU61" s="8" t="n">
        <v>48</v>
      </c>
      <c r="EV61" s="8" t="n">
        <v>75</v>
      </c>
      <c r="EW61" s="8" t="n">
        <v>4</v>
      </c>
      <c r="EX61" s="8" t="n">
        <v>9</v>
      </c>
      <c r="EY61" s="8" t="n">
        <v>44</v>
      </c>
      <c r="EZ61" s="8" t="n">
        <v>33</v>
      </c>
      <c r="FA61" s="8" t="n">
        <v>0</v>
      </c>
      <c r="FB61" s="8" t="n">
        <v>0.3</v>
      </c>
      <c r="FC61" s="8" t="n">
        <v>0.3</v>
      </c>
      <c r="FD61" s="19" t="n">
        <v>5.47</v>
      </c>
      <c r="FE61" s="18" t="n">
        <f aca="false">FD61/V61</f>
        <v>0.121555555555556</v>
      </c>
      <c r="FF61" s="8" t="n">
        <v>0.6468</v>
      </c>
      <c r="FG61" s="8" t="n">
        <v>-0.1</v>
      </c>
      <c r="FH61" s="8" t="n">
        <v>-0.02</v>
      </c>
      <c r="FI61" s="8" t="n">
        <v>-0.12</v>
      </c>
      <c r="FJ61" s="22"/>
      <c r="FK61" s="22"/>
      <c r="FL61" s="22"/>
      <c r="FM61" s="8" t="n">
        <f aca="false">BL61+BS61+AH61+DT61</f>
        <v>144</v>
      </c>
      <c r="FN61" s="19" t="n">
        <f aca="false">IF(DS61&gt;0,(BL61+BR61)/DS61,0)</f>
        <v>8</v>
      </c>
      <c r="FO61" s="12" t="n">
        <v>0.0233618234</v>
      </c>
      <c r="FP61" s="19" t="n">
        <f aca="false">Z61-AH61/10</f>
        <v>4</v>
      </c>
      <c r="FQ61" s="19" t="n">
        <f aca="false">Z61+DR61/5</f>
        <v>8.9122</v>
      </c>
      <c r="FR61" s="19" t="n">
        <f aca="false">(DX61+DY61)/AL61*60</f>
        <v>109.057345040589</v>
      </c>
      <c r="FS61" s="8" t="n">
        <v>4</v>
      </c>
      <c r="FT61" s="17" t="s">
        <v>326</v>
      </c>
      <c r="FU61" s="8" t="n">
        <v>195</v>
      </c>
      <c r="FV61" s="22"/>
      <c r="FW61" s="17" t="s">
        <v>280</v>
      </c>
      <c r="FX61" s="23" t="n">
        <v>675000</v>
      </c>
      <c r="FY61" s="23" t="n">
        <v>677500</v>
      </c>
      <c r="FZ61" s="8" t="n">
        <v>159</v>
      </c>
      <c r="GA61" s="8" t="n">
        <v>13</v>
      </c>
      <c r="GB61" s="8" t="n">
        <v>11</v>
      </c>
      <c r="GC61" s="8" t="n">
        <v>24</v>
      </c>
      <c r="GD61" s="8" t="n">
        <v>-6</v>
      </c>
      <c r="GE61" s="8" t="n">
        <v>214</v>
      </c>
      <c r="GF61" s="8" t="n">
        <v>145</v>
      </c>
      <c r="GG61" s="8" t="n">
        <v>1486</v>
      </c>
      <c r="GH61" s="8" t="n">
        <v>-0.1</v>
      </c>
      <c r="GI61" s="8" t="n">
        <v>1.6</v>
      </c>
      <c r="GJ61" s="8" t="n">
        <v>1.5</v>
      </c>
      <c r="GK61" s="8" t="n">
        <f aca="false">Z61-AH61/10</f>
        <v>4</v>
      </c>
      <c r="GL61" s="22"/>
      <c r="GM61" s="22"/>
      <c r="GN61" s="22"/>
      <c r="GO61" s="22"/>
      <c r="GP61" s="22"/>
    </row>
    <row r="62" customFormat="false" ht="13.65" hidden="false" customHeight="true" outlineLevel="0" collapsed="false">
      <c r="A62" s="16" t="n">
        <v>30254</v>
      </c>
      <c r="B62" s="17" t="s">
        <v>577</v>
      </c>
      <c r="C62" s="17" t="s">
        <v>360</v>
      </c>
      <c r="D62" s="17" t="s">
        <v>283</v>
      </c>
      <c r="E62" s="17" t="s">
        <v>283</v>
      </c>
      <c r="F62" s="8" t="n">
        <v>71</v>
      </c>
      <c r="G62" s="8" t="n">
        <v>190</v>
      </c>
      <c r="H62" s="22"/>
      <c r="I62" s="22"/>
      <c r="J62" s="22"/>
      <c r="K62" s="17" t="s">
        <v>263</v>
      </c>
      <c r="L62" s="8" t="n">
        <v>2006</v>
      </c>
      <c r="M62" s="8" t="n">
        <v>35</v>
      </c>
      <c r="N62" s="8" t="n">
        <v>12</v>
      </c>
      <c r="O62" s="8" t="n">
        <v>8472382</v>
      </c>
      <c r="P62" s="17" t="s">
        <v>578</v>
      </c>
      <c r="Q62" s="17" t="s">
        <v>579</v>
      </c>
      <c r="R62" s="17" t="s">
        <v>580</v>
      </c>
      <c r="S62" s="17" t="s">
        <v>576</v>
      </c>
      <c r="T62" s="17" t="s">
        <v>278</v>
      </c>
      <c r="U62" s="17" t="s">
        <v>581</v>
      </c>
      <c r="V62" s="8" t="n">
        <v>81</v>
      </c>
      <c r="W62" s="8" t="n">
        <v>3</v>
      </c>
      <c r="X62" s="8" t="n">
        <v>10</v>
      </c>
      <c r="Y62" s="8" t="n">
        <v>5</v>
      </c>
      <c r="Z62" s="8" t="n">
        <v>13</v>
      </c>
      <c r="AA62" s="8" t="n">
        <v>20</v>
      </c>
      <c r="AB62" s="8" t="n">
        <v>80</v>
      </c>
      <c r="AC62" s="18" t="n">
        <f aca="false">Z62/V62</f>
        <v>0.160493827160494</v>
      </c>
      <c r="AD62" s="19" t="n">
        <f aca="false">IF(FZ62&gt;V62,Z62-V62*(GC62-Z62)/(FZ62-V62),0)</f>
        <v>-9.57001414427157</v>
      </c>
      <c r="AE62" s="19" t="n">
        <v>4.656</v>
      </c>
      <c r="AF62" s="8" t="n">
        <v>-9</v>
      </c>
      <c r="AG62" s="8" t="n">
        <v>-0.9</v>
      </c>
      <c r="AH62" s="8" t="n">
        <v>21</v>
      </c>
      <c r="AI62" s="8" t="n">
        <v>2292</v>
      </c>
      <c r="AJ62" s="8" t="n">
        <v>102662</v>
      </c>
      <c r="AK62" s="19" t="n">
        <v>1711.0333333333</v>
      </c>
      <c r="AL62" s="8" t="n">
        <v>1711.03</v>
      </c>
      <c r="AM62" s="8" t="n">
        <v>1711</v>
      </c>
      <c r="AN62" s="18" t="n">
        <f aca="false">AJ62/60/V62</f>
        <v>21.1238683127572</v>
      </c>
      <c r="AO62" s="8" t="n">
        <v>34.9</v>
      </c>
      <c r="AP62" s="12" t="n">
        <f aca="false">IF(EF62&gt;0,Z62/EF62,0)</f>
        <v>0.209677419354839</v>
      </c>
      <c r="AQ62" s="8" t="n">
        <v>195</v>
      </c>
      <c r="AR62" s="8" t="n">
        <v>196</v>
      </c>
      <c r="AS62" s="8" t="n">
        <v>196</v>
      </c>
      <c r="AT62" s="8" t="n">
        <v>136</v>
      </c>
      <c r="AU62" s="8" t="n">
        <v>137</v>
      </c>
      <c r="AV62" s="8" t="n">
        <v>93</v>
      </c>
      <c r="AW62" s="8" t="n">
        <v>48</v>
      </c>
      <c r="AX62" s="8" t="n">
        <v>8</v>
      </c>
      <c r="AY62" s="8" t="n">
        <v>0</v>
      </c>
      <c r="AZ62" s="8" t="n">
        <v>13</v>
      </c>
      <c r="BA62" s="8" t="n">
        <f aca="false">AY62+AZ62</f>
        <v>13</v>
      </c>
      <c r="BB62" s="8" t="n">
        <v>4.39</v>
      </c>
      <c r="BC62" s="8" t="n">
        <v>52.1613</v>
      </c>
      <c r="BD62" s="19" t="n">
        <v>96.2</v>
      </c>
      <c r="BE62" s="19" t="n">
        <v>3.37340008961453</v>
      </c>
      <c r="BF62" s="19" t="n">
        <f aca="false">AQ62+BD62</f>
        <v>291.2</v>
      </c>
      <c r="BG62" s="19" t="n">
        <f aca="false">IF(AL62&gt;0,BF62/AL62*60,0)</f>
        <v>10.2113931374669</v>
      </c>
      <c r="BH62" s="8" t="n">
        <v>422</v>
      </c>
      <c r="BI62" s="8" t="n">
        <v>674</v>
      </c>
      <c r="BJ62" s="8" t="n">
        <v>946</v>
      </c>
      <c r="BK62" s="12" t="n">
        <f aca="false">BH62/(BH62+BJ62)</f>
        <v>0.308479532163743</v>
      </c>
      <c r="BL62" s="8" t="n">
        <v>84</v>
      </c>
      <c r="BM62" s="8" t="n">
        <v>84</v>
      </c>
      <c r="BN62" s="8" t="n">
        <v>112</v>
      </c>
      <c r="BO62" s="8" t="n">
        <f aca="false">BM62-BN62</f>
        <v>-28</v>
      </c>
      <c r="BP62" s="8" t="n">
        <v>44</v>
      </c>
      <c r="BQ62" s="8" t="n">
        <v>37</v>
      </c>
      <c r="BR62" s="8" t="n">
        <v>24</v>
      </c>
      <c r="BS62" s="8" t="n">
        <v>188</v>
      </c>
      <c r="BT62" s="12" t="n">
        <f aca="false">BS62/(EA62+BS62)</f>
        <v>0.11470408785845</v>
      </c>
      <c r="BU62" s="8" t="n">
        <v>0</v>
      </c>
      <c r="BV62" s="8" t="n">
        <v>0</v>
      </c>
      <c r="BW62" s="12" t="n">
        <f aca="false">IF(BU62+BV62&gt;0,BU62/(BU62+BV62),0)</f>
        <v>0</v>
      </c>
      <c r="BX62" s="8" t="n">
        <v>0</v>
      </c>
      <c r="BY62" s="8" t="n">
        <v>0</v>
      </c>
      <c r="BZ62" s="8" t="n">
        <v>0</v>
      </c>
      <c r="CA62" s="8" t="n">
        <v>0</v>
      </c>
      <c r="CB62" s="8" t="n">
        <v>0</v>
      </c>
      <c r="CC62" s="8" t="n">
        <v>0</v>
      </c>
      <c r="CD62" s="8" t="n">
        <v>0</v>
      </c>
      <c r="CE62" s="8" t="n">
        <v>0</v>
      </c>
      <c r="CF62" s="8" t="n">
        <v>0</v>
      </c>
      <c r="CG62" s="8" t="n">
        <v>0</v>
      </c>
      <c r="CH62" s="8" t="n">
        <v>0</v>
      </c>
      <c r="CI62" s="8" t="n">
        <v>0</v>
      </c>
      <c r="CJ62" s="8" t="n">
        <v>0</v>
      </c>
      <c r="CK62" s="8" t="n">
        <v>0</v>
      </c>
      <c r="CL62" s="8" t="n">
        <v>0</v>
      </c>
      <c r="CM62" s="8" t="n">
        <v>0</v>
      </c>
      <c r="CN62" s="8" t="n">
        <v>0</v>
      </c>
      <c r="CO62" s="8" t="n">
        <v>0</v>
      </c>
      <c r="CP62" s="8" t="n">
        <v>0</v>
      </c>
      <c r="CQ62" s="8" t="n">
        <v>0</v>
      </c>
      <c r="CR62" s="8" t="n">
        <v>0</v>
      </c>
      <c r="CS62" s="8" t="n">
        <v>0</v>
      </c>
      <c r="CT62" s="8" t="n">
        <v>1</v>
      </c>
      <c r="CU62" s="8" t="n">
        <v>0</v>
      </c>
      <c r="CV62" s="8" t="n">
        <v>0</v>
      </c>
      <c r="CW62" s="8" t="n">
        <v>2</v>
      </c>
      <c r="CX62" s="8" t="n">
        <v>0</v>
      </c>
      <c r="CY62" s="8" t="n">
        <v>1</v>
      </c>
      <c r="CZ62" s="8" t="n">
        <v>3</v>
      </c>
      <c r="DA62" s="8" t="n">
        <v>40</v>
      </c>
      <c r="DB62" s="8" t="n">
        <v>2</v>
      </c>
      <c r="DC62" s="8" t="n">
        <v>1</v>
      </c>
      <c r="DD62" s="8" t="n">
        <v>24</v>
      </c>
      <c r="DE62" s="8" t="n">
        <v>26</v>
      </c>
      <c r="DF62" s="8" t="n">
        <v>1</v>
      </c>
      <c r="DG62" s="8" t="n">
        <v>1</v>
      </c>
      <c r="DH62" s="8" t="n">
        <v>38</v>
      </c>
      <c r="DI62" s="8" t="n">
        <v>9</v>
      </c>
      <c r="DJ62" s="8" t="n">
        <v>9</v>
      </c>
      <c r="DK62" s="8" t="n">
        <v>9</v>
      </c>
      <c r="DL62" s="8" t="n">
        <v>8</v>
      </c>
      <c r="DM62" s="8" t="n">
        <v>1</v>
      </c>
      <c r="DN62" s="8" t="n">
        <v>11</v>
      </c>
      <c r="DO62" s="8" t="n">
        <v>10</v>
      </c>
      <c r="DP62" s="8" t="n">
        <v>1</v>
      </c>
      <c r="DQ62" s="8" t="n">
        <f aca="false">DJ62-DI62</f>
        <v>0</v>
      </c>
      <c r="DR62" s="19" t="n">
        <v>9.349</v>
      </c>
      <c r="DS62" s="8" t="n">
        <v>8</v>
      </c>
      <c r="DT62" s="8" t="n">
        <v>1</v>
      </c>
      <c r="DU62" s="8" t="n">
        <v>0</v>
      </c>
      <c r="DV62" s="8" t="n">
        <v>0</v>
      </c>
      <c r="DW62" s="8" t="n">
        <v>0</v>
      </c>
      <c r="DX62" s="8" t="n">
        <v>1286</v>
      </c>
      <c r="DY62" s="8" t="n">
        <v>1960</v>
      </c>
      <c r="DZ62" s="8" t="n">
        <v>1003</v>
      </c>
      <c r="EA62" s="8" t="n">
        <v>1451</v>
      </c>
      <c r="EB62" s="8" t="n">
        <v>736</v>
      </c>
      <c r="EC62" s="8" t="n">
        <v>1044</v>
      </c>
      <c r="ED62" s="8" t="n">
        <v>67.61</v>
      </c>
      <c r="EE62" s="8" t="n">
        <v>96.14</v>
      </c>
      <c r="EF62" s="8" t="n">
        <v>62</v>
      </c>
      <c r="EG62" s="8" t="n">
        <v>98</v>
      </c>
      <c r="EH62" s="12" t="n">
        <f aca="false">EF62/EB62</f>
        <v>0.0842391304347826</v>
      </c>
      <c r="EI62" s="20" t="n">
        <f aca="false">1-EG62/EC62</f>
        <v>0.906130268199234</v>
      </c>
      <c r="EJ62" s="21" t="n">
        <f aca="false">EH62+EI62</f>
        <v>0.990369398634016</v>
      </c>
      <c r="EK62" s="8" t="n">
        <v>1292</v>
      </c>
      <c r="EL62" s="8" t="n">
        <v>1961</v>
      </c>
      <c r="EM62" s="8" t="n">
        <v>1006</v>
      </c>
      <c r="EN62" s="8" t="n">
        <v>1451</v>
      </c>
      <c r="EO62" s="8" t="n">
        <v>741</v>
      </c>
      <c r="EP62" s="8" t="n">
        <v>1044</v>
      </c>
      <c r="EQ62" s="8" t="n">
        <v>62</v>
      </c>
      <c r="ER62" s="8" t="n">
        <v>98</v>
      </c>
      <c r="ES62" s="8" t="n">
        <v>621</v>
      </c>
      <c r="ET62" s="8" t="n">
        <v>997</v>
      </c>
      <c r="EU62" s="8" t="n">
        <v>287</v>
      </c>
      <c r="EV62" s="8" t="n">
        <v>329</v>
      </c>
      <c r="EW62" s="8" t="n">
        <v>42</v>
      </c>
      <c r="EX62" s="8" t="n">
        <v>46</v>
      </c>
      <c r="EY62" s="8" t="n">
        <v>103</v>
      </c>
      <c r="EZ62" s="8" t="n">
        <v>115</v>
      </c>
      <c r="FA62" s="8" t="n">
        <v>-0.4</v>
      </c>
      <c r="FB62" s="8" t="n">
        <v>3.1</v>
      </c>
      <c r="FC62" s="8" t="n">
        <v>2.7</v>
      </c>
      <c r="FD62" s="19" t="n">
        <v>10.18</v>
      </c>
      <c r="FE62" s="18" t="n">
        <f aca="false">FD62/V62</f>
        <v>0.125679012345679</v>
      </c>
      <c r="FF62" s="8" t="n">
        <v>0.6164</v>
      </c>
      <c r="FG62" s="8" t="n">
        <v>0.33</v>
      </c>
      <c r="FH62" s="8" t="n">
        <v>0.42</v>
      </c>
      <c r="FI62" s="8" t="n">
        <v>0.75</v>
      </c>
      <c r="FJ62" s="22"/>
      <c r="FK62" s="22"/>
      <c r="FL62" s="22"/>
      <c r="FM62" s="8" t="n">
        <f aca="false">BL62+BS62+AH62+DT62</f>
        <v>294</v>
      </c>
      <c r="FN62" s="19" t="n">
        <f aca="false">IF(DS62&gt;0,(BL62+BR62)/DS62,0)</f>
        <v>13.5</v>
      </c>
      <c r="FO62" s="12" t="n">
        <v>0.012654321</v>
      </c>
      <c r="FP62" s="19" t="n">
        <f aca="false">Z62-AH62/10</f>
        <v>10.9</v>
      </c>
      <c r="FQ62" s="19" t="n">
        <f aca="false">Z62+DR62/5</f>
        <v>14.8698</v>
      </c>
      <c r="FR62" s="19" t="n">
        <f aca="false">(DX62+DY62)/AL62*60</f>
        <v>113.826174877121</v>
      </c>
      <c r="FS62" s="22"/>
      <c r="FT62" s="22"/>
      <c r="FU62" s="22"/>
      <c r="FV62" s="22"/>
      <c r="FW62" s="17" t="s">
        <v>280</v>
      </c>
      <c r="FX62" s="23" t="n">
        <v>5000000</v>
      </c>
      <c r="FY62" s="23" t="n">
        <v>5000000</v>
      </c>
      <c r="FZ62" s="8" t="n">
        <v>788</v>
      </c>
      <c r="GA62" s="8" t="n">
        <v>42</v>
      </c>
      <c r="GB62" s="8" t="n">
        <v>168</v>
      </c>
      <c r="GC62" s="8" t="n">
        <v>210</v>
      </c>
      <c r="GD62" s="8" t="n">
        <v>-11</v>
      </c>
      <c r="GE62" s="8" t="n">
        <v>229</v>
      </c>
      <c r="GF62" s="8" t="n">
        <v>860</v>
      </c>
      <c r="GG62" s="8" t="n">
        <v>17132</v>
      </c>
      <c r="GH62" s="8" t="n">
        <v>7</v>
      </c>
      <c r="GI62" s="8" t="n">
        <v>44</v>
      </c>
      <c r="GJ62" s="8" t="n">
        <v>51</v>
      </c>
      <c r="GK62" s="8" t="n">
        <f aca="false">Z62-AH62/10</f>
        <v>10.9</v>
      </c>
      <c r="GL62" s="22"/>
      <c r="GM62" s="22"/>
      <c r="GN62" s="22"/>
      <c r="GO62" s="22"/>
      <c r="GP62" s="22"/>
    </row>
    <row r="63" customFormat="false" ht="13.65" hidden="false" customHeight="true" outlineLevel="0" collapsed="false">
      <c r="A63" s="16" t="n">
        <v>34086</v>
      </c>
      <c r="B63" s="17" t="s">
        <v>582</v>
      </c>
      <c r="C63" s="17" t="s">
        <v>282</v>
      </c>
      <c r="D63" s="17" t="s">
        <v>283</v>
      </c>
      <c r="E63" s="17" t="s">
        <v>283</v>
      </c>
      <c r="F63" s="8" t="n">
        <v>73</v>
      </c>
      <c r="G63" s="8" t="n">
        <v>206</v>
      </c>
      <c r="H63" s="8" t="n">
        <v>2011</v>
      </c>
      <c r="I63" s="8" t="n">
        <v>3</v>
      </c>
      <c r="J63" s="8" t="n">
        <v>83</v>
      </c>
      <c r="K63" s="17" t="s">
        <v>273</v>
      </c>
      <c r="L63" s="8" t="n">
        <v>2017</v>
      </c>
      <c r="M63" s="8" t="n">
        <v>24</v>
      </c>
      <c r="N63" s="8" t="n">
        <v>1</v>
      </c>
      <c r="O63" s="8" t="n">
        <v>8476407</v>
      </c>
      <c r="P63" s="17" t="s">
        <v>583</v>
      </c>
      <c r="Q63" s="17" t="s">
        <v>584</v>
      </c>
      <c r="R63" s="17" t="s">
        <v>585</v>
      </c>
      <c r="S63" s="17" t="s">
        <v>576</v>
      </c>
      <c r="T63" s="17" t="s">
        <v>278</v>
      </c>
      <c r="U63" s="17" t="s">
        <v>545</v>
      </c>
      <c r="V63" s="8" t="n">
        <v>7</v>
      </c>
      <c r="W63" s="8" t="n">
        <v>0</v>
      </c>
      <c r="X63" s="8" t="n">
        <v>2</v>
      </c>
      <c r="Y63" s="8" t="n">
        <v>1</v>
      </c>
      <c r="Z63" s="8" t="n">
        <v>2</v>
      </c>
      <c r="AA63" s="8" t="n">
        <v>25</v>
      </c>
      <c r="AB63" s="8" t="n">
        <v>67</v>
      </c>
      <c r="AC63" s="18" t="n">
        <f aca="false">Z63/V63</f>
        <v>0.285714285714286</v>
      </c>
      <c r="AD63" s="19" t="n">
        <f aca="false">IF(FZ63&gt;V63,Z63-V63*(GC63-Z63)/(FZ63-V63),0)</f>
        <v>0</v>
      </c>
      <c r="AE63" s="19" t="n">
        <v>0.589</v>
      </c>
      <c r="AF63" s="8" t="n">
        <v>-1</v>
      </c>
      <c r="AG63" s="8" t="n">
        <v>-2.3</v>
      </c>
      <c r="AH63" s="8" t="n">
        <v>0</v>
      </c>
      <c r="AI63" s="8" t="n">
        <v>129</v>
      </c>
      <c r="AJ63" s="8" t="n">
        <v>6793</v>
      </c>
      <c r="AK63" s="19" t="n">
        <v>113.21666666667</v>
      </c>
      <c r="AL63" s="8" t="n">
        <v>113.22</v>
      </c>
      <c r="AM63" s="8" t="n">
        <v>113</v>
      </c>
      <c r="AN63" s="18" t="n">
        <f aca="false">AJ63/60/V63</f>
        <v>16.1738095238095</v>
      </c>
      <c r="AO63" s="8" t="n">
        <v>27.69</v>
      </c>
      <c r="AP63" s="12" t="n">
        <f aca="false">IF(EF63&gt;0,Z63/EF63,0)</f>
        <v>1</v>
      </c>
      <c r="AQ63" s="8" t="n">
        <v>14</v>
      </c>
      <c r="AR63" s="8" t="n">
        <v>14</v>
      </c>
      <c r="AS63" s="8" t="n">
        <v>14</v>
      </c>
      <c r="AT63" s="8" t="n">
        <v>12</v>
      </c>
      <c r="AU63" s="8" t="n">
        <v>12</v>
      </c>
      <c r="AV63" s="8" t="n">
        <v>6</v>
      </c>
      <c r="AW63" s="8" t="n">
        <v>3</v>
      </c>
      <c r="AX63" s="8" t="n">
        <v>0</v>
      </c>
      <c r="AY63" s="8" t="n">
        <v>0</v>
      </c>
      <c r="AZ63" s="8" t="n">
        <v>1</v>
      </c>
      <c r="BA63" s="8" t="n">
        <f aca="false">AY63+AZ63</f>
        <v>1</v>
      </c>
      <c r="BB63" s="8" t="n">
        <v>0.53</v>
      </c>
      <c r="BC63" s="8" t="n">
        <v>60.1667</v>
      </c>
      <c r="BD63" s="19" t="n">
        <v>33.5</v>
      </c>
      <c r="BE63" s="19" t="n">
        <v>17.753569851317</v>
      </c>
      <c r="BF63" s="19" t="n">
        <f aca="false">AQ63+BD63</f>
        <v>47.5</v>
      </c>
      <c r="BG63" s="19" t="n">
        <f aca="false">IF(AL63&gt;0,BF63/AL63*60,0)</f>
        <v>25.172231054584</v>
      </c>
      <c r="BH63" s="8" t="n">
        <v>35</v>
      </c>
      <c r="BI63" s="8" t="n">
        <v>34</v>
      </c>
      <c r="BJ63" s="8" t="n">
        <v>34</v>
      </c>
      <c r="BK63" s="12" t="n">
        <f aca="false">BH63/(BH63+BJ63)</f>
        <v>0.507246376811594</v>
      </c>
      <c r="BL63" s="8" t="n">
        <v>4</v>
      </c>
      <c r="BM63" s="8" t="n">
        <v>4</v>
      </c>
      <c r="BN63" s="8" t="n">
        <v>7</v>
      </c>
      <c r="BO63" s="8" t="n">
        <f aca="false">BM63-BN63</f>
        <v>-3</v>
      </c>
      <c r="BP63" s="8" t="n">
        <v>6</v>
      </c>
      <c r="BQ63" s="8" t="n">
        <v>5</v>
      </c>
      <c r="BR63" s="8" t="n">
        <v>1</v>
      </c>
      <c r="BS63" s="8" t="n">
        <v>8</v>
      </c>
      <c r="BT63" s="12" t="n">
        <f aca="false">BS63/(EA63+BS63)</f>
        <v>0.0833333333333333</v>
      </c>
      <c r="BU63" s="8" t="n">
        <v>0</v>
      </c>
      <c r="BV63" s="8" t="n">
        <v>0</v>
      </c>
      <c r="BW63" s="12" t="n">
        <f aca="false">IF(BU63+BV63&gt;0,BU63/(BU63+BV63),0)</f>
        <v>0</v>
      </c>
      <c r="BX63" s="8" t="n">
        <v>0</v>
      </c>
      <c r="BY63" s="8" t="n">
        <v>0</v>
      </c>
      <c r="BZ63" s="8" t="n">
        <v>0</v>
      </c>
      <c r="CA63" s="8" t="n">
        <v>0</v>
      </c>
      <c r="CB63" s="8" t="n">
        <v>0</v>
      </c>
      <c r="CC63" s="8" t="n">
        <v>0</v>
      </c>
      <c r="CD63" s="8" t="n">
        <v>0</v>
      </c>
      <c r="CE63" s="8" t="n">
        <v>0</v>
      </c>
      <c r="CF63" s="8" t="n">
        <v>0</v>
      </c>
      <c r="CG63" s="8" t="n">
        <v>0</v>
      </c>
      <c r="CH63" s="8" t="n">
        <v>0</v>
      </c>
      <c r="CI63" s="8" t="n">
        <v>0</v>
      </c>
      <c r="CJ63" s="8" t="n">
        <v>0</v>
      </c>
      <c r="CK63" s="8" t="n">
        <v>0</v>
      </c>
      <c r="CL63" s="8" t="n">
        <v>0</v>
      </c>
      <c r="CM63" s="8" t="n">
        <v>0</v>
      </c>
      <c r="CN63" s="8" t="n">
        <v>0</v>
      </c>
      <c r="CO63" s="8" t="n">
        <v>0</v>
      </c>
      <c r="CP63" s="8" t="n">
        <v>0</v>
      </c>
      <c r="CQ63" s="8" t="n">
        <v>0</v>
      </c>
      <c r="CR63" s="8" t="n">
        <v>0</v>
      </c>
      <c r="CS63" s="8" t="n">
        <v>0</v>
      </c>
      <c r="CT63" s="8" t="n">
        <v>0</v>
      </c>
      <c r="CU63" s="8" t="n">
        <v>0</v>
      </c>
      <c r="CV63" s="8" t="n">
        <v>0</v>
      </c>
      <c r="CW63" s="8" t="n">
        <v>0</v>
      </c>
      <c r="CX63" s="8" t="n">
        <v>0</v>
      </c>
      <c r="CY63" s="8" t="n">
        <v>0</v>
      </c>
      <c r="CZ63" s="8" t="n">
        <v>0</v>
      </c>
      <c r="DA63" s="8" t="n">
        <v>6</v>
      </c>
      <c r="DB63" s="8" t="n">
        <v>0</v>
      </c>
      <c r="DC63" s="8" t="n">
        <v>0</v>
      </c>
      <c r="DD63" s="8" t="n">
        <v>4</v>
      </c>
      <c r="DE63" s="8" t="n">
        <v>2</v>
      </c>
      <c r="DF63" s="8" t="n">
        <v>0</v>
      </c>
      <c r="DG63" s="8" t="n">
        <v>0</v>
      </c>
      <c r="DH63" s="8" t="n">
        <v>0</v>
      </c>
      <c r="DI63" s="8" t="n">
        <v>0</v>
      </c>
      <c r="DJ63" s="8" t="n">
        <v>0</v>
      </c>
      <c r="DK63" s="8" t="n">
        <v>0</v>
      </c>
      <c r="DL63" s="8" t="n">
        <v>0</v>
      </c>
      <c r="DM63" s="8" t="n">
        <v>0</v>
      </c>
      <c r="DN63" s="8" t="n">
        <v>0</v>
      </c>
      <c r="DO63" s="8" t="n">
        <v>0</v>
      </c>
      <c r="DP63" s="8" t="n">
        <v>0</v>
      </c>
      <c r="DQ63" s="8" t="n">
        <f aca="false">DJ63-DI63</f>
        <v>0</v>
      </c>
      <c r="DR63" s="19" t="n">
        <v>0.49</v>
      </c>
      <c r="DS63" s="8" t="n">
        <v>0</v>
      </c>
      <c r="DT63" s="8" t="n">
        <v>0</v>
      </c>
      <c r="DU63" s="8" t="n">
        <v>0</v>
      </c>
      <c r="DV63" s="8" t="n">
        <v>0</v>
      </c>
      <c r="DW63" s="8" t="n">
        <v>0</v>
      </c>
      <c r="DX63" s="8" t="n">
        <v>80</v>
      </c>
      <c r="DY63" s="8" t="n">
        <v>116</v>
      </c>
      <c r="DZ63" s="8" t="n">
        <v>59</v>
      </c>
      <c r="EA63" s="8" t="n">
        <v>88</v>
      </c>
      <c r="EB63" s="8" t="n">
        <v>41</v>
      </c>
      <c r="EC63" s="8" t="n">
        <v>66</v>
      </c>
      <c r="ED63" s="8" t="n">
        <v>3.36</v>
      </c>
      <c r="EE63" s="8" t="n">
        <v>5.23</v>
      </c>
      <c r="EF63" s="8" t="n">
        <v>2</v>
      </c>
      <c r="EG63" s="8" t="n">
        <v>3</v>
      </c>
      <c r="EH63" s="12" t="n">
        <f aca="false">EF63/EB63</f>
        <v>0.0487804878048781</v>
      </c>
      <c r="EI63" s="20" t="n">
        <f aca="false">1-EG63/EC63</f>
        <v>0.954545454545455</v>
      </c>
      <c r="EJ63" s="21" t="n">
        <f aca="false">EH63+EI63</f>
        <v>1.00332594235033</v>
      </c>
      <c r="EK63" s="8" t="n">
        <v>80</v>
      </c>
      <c r="EL63" s="8" t="n">
        <v>116</v>
      </c>
      <c r="EM63" s="8" t="n">
        <v>59</v>
      </c>
      <c r="EN63" s="8" t="n">
        <v>88</v>
      </c>
      <c r="EO63" s="8" t="n">
        <v>41</v>
      </c>
      <c r="EP63" s="8" t="n">
        <v>66</v>
      </c>
      <c r="EQ63" s="8" t="n">
        <v>2</v>
      </c>
      <c r="ER63" s="8" t="n">
        <v>3</v>
      </c>
      <c r="ES63" s="8" t="n">
        <v>35</v>
      </c>
      <c r="ET63" s="8" t="n">
        <v>56</v>
      </c>
      <c r="EU63" s="8" t="n">
        <v>13</v>
      </c>
      <c r="EV63" s="8" t="n">
        <v>27</v>
      </c>
      <c r="EW63" s="8" t="n">
        <v>1</v>
      </c>
      <c r="EX63" s="8" t="n">
        <v>1</v>
      </c>
      <c r="EY63" s="8" t="n">
        <v>4</v>
      </c>
      <c r="EZ63" s="8" t="n">
        <v>2</v>
      </c>
      <c r="FA63" s="8" t="n">
        <v>0.1</v>
      </c>
      <c r="FB63" s="8" t="n">
        <v>0.2</v>
      </c>
      <c r="FC63" s="8" t="n">
        <v>0.2</v>
      </c>
      <c r="FD63" s="19" t="n">
        <v>0.25</v>
      </c>
      <c r="FE63" s="18" t="n">
        <f aca="false">FD63/V63</f>
        <v>0.0357142857142857</v>
      </c>
      <c r="FF63" s="8" t="n">
        <v>0.0335</v>
      </c>
      <c r="FG63" s="8" t="n">
        <v>-0.05</v>
      </c>
      <c r="FH63" s="8" t="n">
        <v>-0.03</v>
      </c>
      <c r="FI63" s="8" t="n">
        <v>-0.08</v>
      </c>
      <c r="FJ63" s="22"/>
      <c r="FK63" s="22"/>
      <c r="FL63" s="22"/>
      <c r="FM63" s="8" t="n">
        <f aca="false">BL63+BS63+AH63+DT63</f>
        <v>12</v>
      </c>
      <c r="FN63" s="19" t="n">
        <f aca="false">IF(DS63&gt;0,(BL63+BR63)/DS63,0)</f>
        <v>0</v>
      </c>
      <c r="FO63" s="12" t="n">
        <v>0</v>
      </c>
      <c r="FP63" s="19" t="n">
        <f aca="false">Z63-AH63/10</f>
        <v>2</v>
      </c>
      <c r="FQ63" s="19" t="n">
        <f aca="false">Z63+DR63/5</f>
        <v>2.098</v>
      </c>
      <c r="FR63" s="19" t="n">
        <f aca="false">(DX63+DY63)/AL63*60</f>
        <v>103.86857445681</v>
      </c>
      <c r="FS63" s="22"/>
      <c r="FT63" s="22"/>
      <c r="FU63" s="22"/>
      <c r="FV63" s="22"/>
      <c r="FW63" s="17" t="s">
        <v>270</v>
      </c>
      <c r="FX63" s="23" t="n">
        <v>925000</v>
      </c>
      <c r="FY63" s="23" t="n">
        <v>925000</v>
      </c>
      <c r="FZ63" s="8" t="n">
        <v>7</v>
      </c>
      <c r="GA63" s="8" t="n">
        <v>0</v>
      </c>
      <c r="GB63" s="8" t="n">
        <v>2</v>
      </c>
      <c r="GC63" s="8" t="n">
        <v>2</v>
      </c>
      <c r="GD63" s="8" t="n">
        <v>-1</v>
      </c>
      <c r="GE63" s="8" t="n">
        <v>0</v>
      </c>
      <c r="GF63" s="8" t="n">
        <v>6</v>
      </c>
      <c r="GG63" s="8" t="n">
        <v>113</v>
      </c>
      <c r="GH63" s="8" t="n">
        <v>0.1</v>
      </c>
      <c r="GI63" s="8" t="n">
        <v>0.2</v>
      </c>
      <c r="GJ63" s="8" t="n">
        <v>0.2</v>
      </c>
      <c r="GK63" s="8" t="n">
        <f aca="false">Z63-AH63/10</f>
        <v>2</v>
      </c>
      <c r="GL63" s="22"/>
      <c r="GM63" s="22"/>
      <c r="GN63" s="22"/>
      <c r="GO63" s="22"/>
      <c r="GP63" s="22"/>
    </row>
    <row r="64" customFormat="false" ht="13.65" hidden="false" customHeight="true" outlineLevel="0" collapsed="false">
      <c r="A64" s="16" t="n">
        <v>35589</v>
      </c>
      <c r="B64" s="17" t="s">
        <v>586</v>
      </c>
      <c r="C64" s="17" t="s">
        <v>261</v>
      </c>
      <c r="D64" s="17" t="s">
        <v>262</v>
      </c>
      <c r="E64" s="17" t="s">
        <v>262</v>
      </c>
      <c r="F64" s="8" t="n">
        <v>71</v>
      </c>
      <c r="G64" s="8" t="n">
        <v>182</v>
      </c>
      <c r="H64" s="8" t="n">
        <v>2015</v>
      </c>
      <c r="I64" s="8" t="n">
        <v>1</v>
      </c>
      <c r="J64" s="8" t="n">
        <v>28</v>
      </c>
      <c r="K64" s="17" t="s">
        <v>263</v>
      </c>
      <c r="L64" s="8" t="n">
        <v>2016</v>
      </c>
      <c r="M64" s="8" t="n">
        <v>20</v>
      </c>
      <c r="N64" s="8" t="n">
        <v>2</v>
      </c>
      <c r="O64" s="8" t="n">
        <v>8478463</v>
      </c>
      <c r="P64" s="17" t="s">
        <v>587</v>
      </c>
      <c r="Q64" s="17" t="s">
        <v>588</v>
      </c>
      <c r="R64" s="17" t="s">
        <v>589</v>
      </c>
      <c r="S64" s="17" t="s">
        <v>590</v>
      </c>
      <c r="T64" s="17" t="s">
        <v>591</v>
      </c>
      <c r="U64" s="17" t="s">
        <v>344</v>
      </c>
      <c r="V64" s="8" t="n">
        <v>71</v>
      </c>
      <c r="W64" s="8" t="n">
        <v>21</v>
      </c>
      <c r="X64" s="8" t="n">
        <v>15</v>
      </c>
      <c r="Y64" s="8" t="n">
        <v>10</v>
      </c>
      <c r="Z64" s="8" t="n">
        <v>36</v>
      </c>
      <c r="AA64" s="8" t="n">
        <v>7</v>
      </c>
      <c r="AB64" s="8" t="n">
        <v>49</v>
      </c>
      <c r="AC64" s="18" t="n">
        <f aca="false">Z64/V64</f>
        <v>0.507042253521127</v>
      </c>
      <c r="AD64" s="19" t="n">
        <f aca="false">IF(FZ64&gt;V64,Z64-V64*(GC64-Z64)/(FZ64-V64),0)</f>
        <v>10.1818181818182</v>
      </c>
      <c r="AE64" s="19" t="n">
        <v>14.84</v>
      </c>
      <c r="AF64" s="8" t="n">
        <v>2</v>
      </c>
      <c r="AG64" s="8" t="n">
        <v>0.4</v>
      </c>
      <c r="AH64" s="8" t="n">
        <v>16</v>
      </c>
      <c r="AI64" s="8" t="n">
        <v>1266</v>
      </c>
      <c r="AJ64" s="8" t="n">
        <v>61884</v>
      </c>
      <c r="AK64" s="19" t="n">
        <v>1031.4</v>
      </c>
      <c r="AL64" s="8" t="n">
        <v>1031.4</v>
      </c>
      <c r="AM64" s="8" t="n">
        <v>1031</v>
      </c>
      <c r="AN64" s="18" t="n">
        <f aca="false">AJ64/60/V64</f>
        <v>14.5267605633803</v>
      </c>
      <c r="AO64" s="8" t="n">
        <v>24.28</v>
      </c>
      <c r="AP64" s="12" t="n">
        <f aca="false">IF(EF64&gt;0,Z64/EF64,0)</f>
        <v>0.590163934426229</v>
      </c>
      <c r="AQ64" s="8" t="n">
        <v>218</v>
      </c>
      <c r="AR64" s="8" t="n">
        <v>219</v>
      </c>
      <c r="AS64" s="8" t="n">
        <v>219</v>
      </c>
      <c r="AT64" s="8" t="n">
        <v>169</v>
      </c>
      <c r="AU64" s="8" t="n">
        <v>170</v>
      </c>
      <c r="AV64" s="8" t="n">
        <v>132</v>
      </c>
      <c r="AW64" s="8" t="n">
        <v>160</v>
      </c>
      <c r="AX64" s="8" t="n">
        <v>73</v>
      </c>
      <c r="AY64" s="8" t="n">
        <v>7</v>
      </c>
      <c r="AZ64" s="8" t="n">
        <v>5</v>
      </c>
      <c r="BA64" s="8" t="n">
        <f aca="false">AY64+AZ64</f>
        <v>12</v>
      </c>
      <c r="BB64" s="8" t="n">
        <v>14.18</v>
      </c>
      <c r="BC64" s="8" t="n">
        <v>24.2955</v>
      </c>
      <c r="BD64" s="19" t="n">
        <v>148.5</v>
      </c>
      <c r="BE64" s="19" t="n">
        <v>8.63874345549738</v>
      </c>
      <c r="BF64" s="19" t="n">
        <f aca="false">AQ64+BD64</f>
        <v>366.5</v>
      </c>
      <c r="BG64" s="19" t="n">
        <f aca="false">IF(AL64&gt;0,BF64/AL64*60,0)</f>
        <v>21.3205351948807</v>
      </c>
      <c r="BH64" s="8" t="n">
        <v>272</v>
      </c>
      <c r="BI64" s="8" t="n">
        <v>321</v>
      </c>
      <c r="BJ64" s="8" t="n">
        <v>299</v>
      </c>
      <c r="BK64" s="12" t="n">
        <f aca="false">BH64/(BH64+BJ64)</f>
        <v>0.476357267950963</v>
      </c>
      <c r="BL64" s="8" t="n">
        <v>80</v>
      </c>
      <c r="BM64" s="8" t="n">
        <v>80</v>
      </c>
      <c r="BN64" s="8" t="n">
        <v>88</v>
      </c>
      <c r="BO64" s="8" t="n">
        <f aca="false">BM64-BN64</f>
        <v>-8</v>
      </c>
      <c r="BP64" s="8" t="n">
        <v>38</v>
      </c>
      <c r="BQ64" s="8" t="n">
        <v>20</v>
      </c>
      <c r="BR64" s="8" t="n">
        <v>26</v>
      </c>
      <c r="BS64" s="8" t="n">
        <v>29</v>
      </c>
      <c r="BT64" s="12" t="n">
        <f aca="false">BS64/(EA64+BS64)</f>
        <v>0.0333716915995397</v>
      </c>
      <c r="BU64" s="8" t="n">
        <v>72</v>
      </c>
      <c r="BV64" s="8" t="n">
        <v>94</v>
      </c>
      <c r="BW64" s="12" t="n">
        <f aca="false">IF(BU64+BV64&gt;0,BU64/(BU64+BV64),0)</f>
        <v>0.433734939759036</v>
      </c>
      <c r="BX64" s="8" t="n">
        <v>16</v>
      </c>
      <c r="BY64" s="8" t="n">
        <v>25</v>
      </c>
      <c r="BZ64" s="8" t="n">
        <v>20</v>
      </c>
      <c r="CA64" s="8" t="n">
        <v>21</v>
      </c>
      <c r="CB64" s="8" t="n">
        <v>36</v>
      </c>
      <c r="CC64" s="8" t="n">
        <v>48</v>
      </c>
      <c r="CD64" s="8" t="n">
        <v>25</v>
      </c>
      <c r="CE64" s="8" t="n">
        <v>35</v>
      </c>
      <c r="CF64" s="8" t="n">
        <v>23</v>
      </c>
      <c r="CG64" s="8" t="n">
        <v>31</v>
      </c>
      <c r="CH64" s="8" t="n">
        <v>37</v>
      </c>
      <c r="CI64" s="8" t="n">
        <v>50</v>
      </c>
      <c r="CJ64" s="8" t="n">
        <v>0</v>
      </c>
      <c r="CK64" s="8" t="n">
        <v>0</v>
      </c>
      <c r="CL64" s="8" t="n">
        <v>3</v>
      </c>
      <c r="CM64" s="8" t="n">
        <v>2</v>
      </c>
      <c r="CN64" s="8" t="n">
        <v>0</v>
      </c>
      <c r="CO64" s="8" t="n">
        <v>0</v>
      </c>
      <c r="CP64" s="8" t="n">
        <v>0</v>
      </c>
      <c r="CQ64" s="8" t="n">
        <v>2</v>
      </c>
      <c r="CR64" s="8" t="n">
        <v>1</v>
      </c>
      <c r="CS64" s="8" t="n">
        <v>0</v>
      </c>
      <c r="CT64" s="8" t="n">
        <v>5</v>
      </c>
      <c r="CU64" s="8" t="n">
        <v>2</v>
      </c>
      <c r="CV64" s="8" t="n">
        <v>0</v>
      </c>
      <c r="CW64" s="8" t="n">
        <v>11</v>
      </c>
      <c r="CX64" s="8" t="n">
        <v>0</v>
      </c>
      <c r="CY64" s="8" t="n">
        <v>5</v>
      </c>
      <c r="CZ64" s="8" t="n">
        <v>3</v>
      </c>
      <c r="DA64" s="8" t="n">
        <v>30</v>
      </c>
      <c r="DB64" s="8" t="n">
        <v>11</v>
      </c>
      <c r="DC64" s="8" t="n">
        <v>1</v>
      </c>
      <c r="DD64" s="8" t="n">
        <v>5</v>
      </c>
      <c r="DE64" s="8" t="n">
        <v>16</v>
      </c>
      <c r="DF64" s="8" t="n">
        <v>10</v>
      </c>
      <c r="DG64" s="8" t="n">
        <v>5</v>
      </c>
      <c r="DH64" s="8" t="n">
        <v>84</v>
      </c>
      <c r="DI64" s="8" t="n">
        <v>8</v>
      </c>
      <c r="DJ64" s="8" t="n">
        <v>7</v>
      </c>
      <c r="DK64" s="8" t="n">
        <v>9</v>
      </c>
      <c r="DL64" s="8" t="n">
        <v>9</v>
      </c>
      <c r="DM64" s="8" t="n">
        <v>0</v>
      </c>
      <c r="DN64" s="8" t="n">
        <v>6</v>
      </c>
      <c r="DO64" s="8" t="n">
        <v>6</v>
      </c>
      <c r="DP64" s="8" t="n">
        <v>0</v>
      </c>
      <c r="DQ64" s="8" t="n">
        <f aca="false">DJ64-DI64</f>
        <v>-1</v>
      </c>
      <c r="DR64" s="19" t="n">
        <v>-3.997</v>
      </c>
      <c r="DS64" s="8" t="n">
        <v>8</v>
      </c>
      <c r="DT64" s="8" t="n">
        <v>0</v>
      </c>
      <c r="DU64" s="8" t="n">
        <v>0</v>
      </c>
      <c r="DV64" s="8" t="n">
        <v>0</v>
      </c>
      <c r="DW64" s="8" t="n">
        <v>0</v>
      </c>
      <c r="DX64" s="8" t="n">
        <v>1042</v>
      </c>
      <c r="DY64" s="8" t="n">
        <v>1096</v>
      </c>
      <c r="DZ64" s="8" t="n">
        <v>786</v>
      </c>
      <c r="EA64" s="8" t="n">
        <v>840</v>
      </c>
      <c r="EB64" s="8" t="n">
        <v>595</v>
      </c>
      <c r="EC64" s="8" t="n">
        <v>645</v>
      </c>
      <c r="ED64" s="8" t="n">
        <v>49.29</v>
      </c>
      <c r="EE64" s="8" t="n">
        <v>53.45</v>
      </c>
      <c r="EF64" s="8" t="n">
        <v>61</v>
      </c>
      <c r="EG64" s="8" t="n">
        <v>60</v>
      </c>
      <c r="EH64" s="12" t="n">
        <f aca="false">EF64/EB64</f>
        <v>0.102521008403361</v>
      </c>
      <c r="EI64" s="20" t="n">
        <f aca="false">1-EG64/EC64</f>
        <v>0.906976744186047</v>
      </c>
      <c r="EJ64" s="21" t="n">
        <f aca="false">EH64+EI64</f>
        <v>1.00949775258941</v>
      </c>
      <c r="EK64" s="8" t="n">
        <v>1041</v>
      </c>
      <c r="EL64" s="8" t="n">
        <v>1092</v>
      </c>
      <c r="EM64" s="8" t="n">
        <v>786</v>
      </c>
      <c r="EN64" s="8" t="n">
        <v>835</v>
      </c>
      <c r="EO64" s="8" t="n">
        <v>595</v>
      </c>
      <c r="EP64" s="8" t="n">
        <v>640</v>
      </c>
      <c r="EQ64" s="8" t="n">
        <v>62</v>
      </c>
      <c r="ER64" s="8" t="n">
        <v>59</v>
      </c>
      <c r="ES64" s="8" t="n">
        <v>555</v>
      </c>
      <c r="ET64" s="8" t="n">
        <v>588</v>
      </c>
      <c r="EU64" s="8" t="n">
        <v>230</v>
      </c>
      <c r="EV64" s="8" t="n">
        <v>218</v>
      </c>
      <c r="EW64" s="8" t="n">
        <v>30</v>
      </c>
      <c r="EX64" s="8" t="n">
        <v>38</v>
      </c>
      <c r="EY64" s="8" t="n">
        <v>63</v>
      </c>
      <c r="EZ64" s="8" t="n">
        <v>58</v>
      </c>
      <c r="FA64" s="8" t="n">
        <v>2.9</v>
      </c>
      <c r="FB64" s="8" t="n">
        <v>1</v>
      </c>
      <c r="FC64" s="8" t="n">
        <v>3.9</v>
      </c>
      <c r="FD64" s="19" t="n">
        <v>34.2</v>
      </c>
      <c r="FE64" s="18" t="n">
        <f aca="false">FD64/V64</f>
        <v>0.48169014084507</v>
      </c>
      <c r="FF64" s="8" t="n">
        <v>3.5477</v>
      </c>
      <c r="FG64" s="8" t="n">
        <v>1.43</v>
      </c>
      <c r="FH64" s="8" t="n">
        <v>-0.45</v>
      </c>
      <c r="FI64" s="8" t="n">
        <v>0.98</v>
      </c>
      <c r="FJ64" s="8" t="n">
        <v>2</v>
      </c>
      <c r="FK64" s="8" t="n">
        <v>0</v>
      </c>
      <c r="FL64" s="8" t="n">
        <v>0</v>
      </c>
      <c r="FM64" s="8" t="n">
        <f aca="false">BL64+BS64+AH64+DT64</f>
        <v>125</v>
      </c>
      <c r="FN64" s="19" t="n">
        <f aca="false">IF(DS64&gt;0,(BL64+BR64)/DS64,0)</f>
        <v>13.25</v>
      </c>
      <c r="FO64" s="12" t="n">
        <v>0.101056338</v>
      </c>
      <c r="FP64" s="19" t="n">
        <f aca="false">Z64-AH64/10</f>
        <v>34.4</v>
      </c>
      <c r="FQ64" s="19" t="n">
        <f aca="false">Z64+DR64/5</f>
        <v>35.2006</v>
      </c>
      <c r="FR64" s="19" t="n">
        <f aca="false">(DX64+DY64)/AL64*60</f>
        <v>124.374636416521</v>
      </c>
      <c r="FS64" s="8" t="n">
        <v>1</v>
      </c>
      <c r="FT64" s="17" t="s">
        <v>339</v>
      </c>
      <c r="FU64" s="8" t="n">
        <v>13</v>
      </c>
      <c r="FV64" s="22"/>
      <c r="FW64" s="17" t="s">
        <v>270</v>
      </c>
      <c r="FX64" s="23" t="n">
        <v>925000</v>
      </c>
      <c r="FY64" s="23" t="n">
        <v>894167</v>
      </c>
      <c r="FZ64" s="8" t="n">
        <v>137</v>
      </c>
      <c r="GA64" s="8" t="n">
        <v>30</v>
      </c>
      <c r="GB64" s="8" t="n">
        <v>30</v>
      </c>
      <c r="GC64" s="8" t="n">
        <v>60</v>
      </c>
      <c r="GD64" s="8" t="n">
        <v>3</v>
      </c>
      <c r="GE64" s="8" t="n">
        <v>26</v>
      </c>
      <c r="GF64" s="8" t="n">
        <v>233</v>
      </c>
      <c r="GG64" s="8" t="n">
        <v>1891</v>
      </c>
      <c r="GH64" s="8" t="n">
        <v>4.2</v>
      </c>
      <c r="GI64" s="8" t="n">
        <v>1.8</v>
      </c>
      <c r="GJ64" s="8" t="n">
        <v>6.1</v>
      </c>
      <c r="GK64" s="8" t="n">
        <f aca="false">Z64-AH64/10</f>
        <v>34.4</v>
      </c>
      <c r="GL64" s="22"/>
      <c r="GM64" s="22"/>
      <c r="GN64" s="22"/>
      <c r="GO64" s="22"/>
      <c r="GP64" s="22"/>
    </row>
    <row r="65" customFormat="false" ht="13.65" hidden="false" customHeight="true" outlineLevel="0" collapsed="false">
      <c r="A65" s="16" t="n">
        <v>33069</v>
      </c>
      <c r="B65" s="17" t="s">
        <v>592</v>
      </c>
      <c r="C65" s="17" t="s">
        <v>289</v>
      </c>
      <c r="D65" s="17" t="s">
        <v>283</v>
      </c>
      <c r="E65" s="17" t="s">
        <v>283</v>
      </c>
      <c r="F65" s="8" t="n">
        <v>73</v>
      </c>
      <c r="G65" s="8" t="n">
        <v>210</v>
      </c>
      <c r="H65" s="8" t="n">
        <v>2010</v>
      </c>
      <c r="I65" s="8" t="n">
        <v>6</v>
      </c>
      <c r="J65" s="8" t="n">
        <v>168</v>
      </c>
      <c r="K65" s="17" t="s">
        <v>263</v>
      </c>
      <c r="L65" s="8" t="n">
        <v>2014</v>
      </c>
      <c r="M65" s="8" t="n">
        <v>27</v>
      </c>
      <c r="N65" s="8" t="n">
        <v>4</v>
      </c>
      <c r="O65" s="8" t="n">
        <v>8475868</v>
      </c>
      <c r="P65" s="17" t="s">
        <v>593</v>
      </c>
      <c r="Q65" s="17" t="s">
        <v>594</v>
      </c>
      <c r="R65" s="17" t="s">
        <v>595</v>
      </c>
      <c r="S65" s="17" t="s">
        <v>590</v>
      </c>
      <c r="T65" s="17" t="s">
        <v>278</v>
      </c>
      <c r="U65" s="17" t="s">
        <v>488</v>
      </c>
      <c r="V65" s="8" t="n">
        <v>32</v>
      </c>
      <c r="W65" s="8" t="n">
        <v>1</v>
      </c>
      <c r="X65" s="8" t="n">
        <v>2</v>
      </c>
      <c r="Y65" s="8" t="n">
        <v>0</v>
      </c>
      <c r="Z65" s="8" t="n">
        <v>3</v>
      </c>
      <c r="AA65" s="8" t="n">
        <v>25</v>
      </c>
      <c r="AB65" s="8" t="n">
        <v>61</v>
      </c>
      <c r="AC65" s="18" t="n">
        <f aca="false">Z65/V65</f>
        <v>0.09375</v>
      </c>
      <c r="AD65" s="19" t="n">
        <f aca="false">IF(FZ65&gt;V65,Z65-V65*(GC65-Z65)/(FZ65-V65),0)</f>
        <v>-3.5</v>
      </c>
      <c r="AE65" s="19" t="n">
        <v>1.113</v>
      </c>
      <c r="AF65" s="8" t="n">
        <v>-1</v>
      </c>
      <c r="AG65" s="8" t="n">
        <v>-0.8</v>
      </c>
      <c r="AH65" s="8" t="n">
        <v>27</v>
      </c>
      <c r="AI65" s="8" t="n">
        <v>596</v>
      </c>
      <c r="AJ65" s="8" t="n">
        <v>25804</v>
      </c>
      <c r="AK65" s="19" t="n">
        <v>430.06666666667</v>
      </c>
      <c r="AL65" s="8" t="n">
        <v>430.45</v>
      </c>
      <c r="AM65" s="8" t="n">
        <v>430</v>
      </c>
      <c r="AN65" s="18" t="n">
        <f aca="false">AJ65/60/V65</f>
        <v>13.4395833333333</v>
      </c>
      <c r="AO65" s="8" t="n">
        <v>22.74</v>
      </c>
      <c r="AP65" s="12" t="n">
        <f aca="false">IF(EF65&gt;0,Z65/EF65,0)</f>
        <v>0.2</v>
      </c>
      <c r="AQ65" s="8" t="n">
        <v>54</v>
      </c>
      <c r="AR65" s="8" t="n">
        <v>54</v>
      </c>
      <c r="AS65" s="8" t="n">
        <v>54</v>
      </c>
      <c r="AT65" s="8" t="n">
        <v>38</v>
      </c>
      <c r="AU65" s="8" t="n">
        <v>38</v>
      </c>
      <c r="AV65" s="8" t="n">
        <v>25</v>
      </c>
      <c r="AW65" s="8" t="n">
        <v>12</v>
      </c>
      <c r="AX65" s="8" t="n">
        <v>3</v>
      </c>
      <c r="AY65" s="8" t="n">
        <v>2</v>
      </c>
      <c r="AZ65" s="8" t="n">
        <v>0</v>
      </c>
      <c r="BA65" s="8" t="n">
        <f aca="false">AY65+AZ65</f>
        <v>2</v>
      </c>
      <c r="BB65" s="8" t="n">
        <v>0.89</v>
      </c>
      <c r="BC65" s="8" t="n">
        <v>49.32</v>
      </c>
      <c r="BD65" s="19" t="n">
        <v>0</v>
      </c>
      <c r="BE65" s="19" t="n">
        <v>0</v>
      </c>
      <c r="BF65" s="19" t="n">
        <f aca="false">AQ65+BD65</f>
        <v>54</v>
      </c>
      <c r="BG65" s="19" t="n">
        <f aca="false">IF(AL65&gt;0,BF65/AL65*60,0)</f>
        <v>7.52700662097805</v>
      </c>
      <c r="BH65" s="8" t="n">
        <v>140</v>
      </c>
      <c r="BI65" s="8" t="n">
        <v>146</v>
      </c>
      <c r="BJ65" s="8" t="n">
        <v>127</v>
      </c>
      <c r="BK65" s="12" t="n">
        <f aca="false">BH65/(BH65+BJ65)</f>
        <v>0.524344569288389</v>
      </c>
      <c r="BL65" s="8" t="n">
        <v>40</v>
      </c>
      <c r="BM65" s="8" t="n">
        <v>40</v>
      </c>
      <c r="BN65" s="8" t="n">
        <v>55</v>
      </c>
      <c r="BO65" s="8" t="n">
        <f aca="false">BM65-BN65</f>
        <v>-15</v>
      </c>
      <c r="BP65" s="8" t="n">
        <v>13</v>
      </c>
      <c r="BQ65" s="8" t="n">
        <v>16</v>
      </c>
      <c r="BR65" s="8" t="n">
        <v>7</v>
      </c>
      <c r="BS65" s="8" t="n">
        <v>31</v>
      </c>
      <c r="BT65" s="12" t="n">
        <f aca="false">BS65/(EA65+BS65)</f>
        <v>0.0856353591160221</v>
      </c>
      <c r="BU65" s="8" t="n">
        <v>0</v>
      </c>
      <c r="BV65" s="8" t="n">
        <v>0</v>
      </c>
      <c r="BW65" s="12" t="n">
        <f aca="false">IF(BU65+BV65&gt;0,BU65/(BU65+BV65),0)</f>
        <v>0</v>
      </c>
      <c r="BX65" s="8" t="n">
        <v>0</v>
      </c>
      <c r="BY65" s="8" t="n">
        <v>0</v>
      </c>
      <c r="BZ65" s="8" t="n">
        <v>0</v>
      </c>
      <c r="CA65" s="8" t="n">
        <v>0</v>
      </c>
      <c r="CB65" s="8" t="n">
        <v>0</v>
      </c>
      <c r="CC65" s="8" t="n">
        <v>0</v>
      </c>
      <c r="CD65" s="8" t="n">
        <v>0</v>
      </c>
      <c r="CE65" s="8" t="n">
        <v>0</v>
      </c>
      <c r="CF65" s="8" t="n">
        <v>0</v>
      </c>
      <c r="CG65" s="8" t="n">
        <v>0</v>
      </c>
      <c r="CH65" s="8" t="n">
        <v>0</v>
      </c>
      <c r="CI65" s="8" t="n">
        <v>0</v>
      </c>
      <c r="CJ65" s="8" t="n">
        <v>0</v>
      </c>
      <c r="CK65" s="8" t="n">
        <v>0</v>
      </c>
      <c r="CL65" s="8" t="n">
        <v>0</v>
      </c>
      <c r="CM65" s="8" t="n">
        <v>1</v>
      </c>
      <c r="CN65" s="8" t="n">
        <v>0</v>
      </c>
      <c r="CO65" s="8" t="n">
        <v>0</v>
      </c>
      <c r="CP65" s="8" t="n">
        <v>0</v>
      </c>
      <c r="CQ65" s="8" t="n">
        <v>0</v>
      </c>
      <c r="CR65" s="8" t="n">
        <v>0</v>
      </c>
      <c r="CS65" s="8" t="n">
        <v>1</v>
      </c>
      <c r="CT65" s="8" t="n">
        <v>0</v>
      </c>
      <c r="CU65" s="8" t="n">
        <v>0</v>
      </c>
      <c r="CV65" s="8" t="n">
        <v>0</v>
      </c>
      <c r="CW65" s="8" t="n">
        <v>0</v>
      </c>
      <c r="CX65" s="8" t="n">
        <v>0</v>
      </c>
      <c r="CY65" s="8" t="n">
        <v>0</v>
      </c>
      <c r="CZ65" s="8" t="n">
        <v>0</v>
      </c>
      <c r="DA65" s="8" t="n">
        <v>13</v>
      </c>
      <c r="DB65" s="8" t="n">
        <v>1</v>
      </c>
      <c r="DC65" s="8" t="n">
        <v>0</v>
      </c>
      <c r="DD65" s="8" t="n">
        <v>7</v>
      </c>
      <c r="DE65" s="8" t="n">
        <v>3</v>
      </c>
      <c r="DF65" s="8" t="n">
        <v>0</v>
      </c>
      <c r="DG65" s="8" t="n">
        <v>0</v>
      </c>
      <c r="DH65" s="8" t="n">
        <v>14</v>
      </c>
      <c r="DI65" s="8" t="n">
        <v>12</v>
      </c>
      <c r="DJ65" s="8" t="n">
        <v>5</v>
      </c>
      <c r="DK65" s="8" t="n">
        <v>11</v>
      </c>
      <c r="DL65" s="8" t="n">
        <v>10</v>
      </c>
      <c r="DM65" s="8" t="n">
        <v>1</v>
      </c>
      <c r="DN65" s="8" t="n">
        <v>6</v>
      </c>
      <c r="DO65" s="8" t="n">
        <v>5</v>
      </c>
      <c r="DP65" s="8" t="n">
        <v>1</v>
      </c>
      <c r="DQ65" s="8" t="n">
        <f aca="false">DJ65-DI65</f>
        <v>-7</v>
      </c>
      <c r="DR65" s="19" t="n">
        <v>-3.036</v>
      </c>
      <c r="DS65" s="8" t="n">
        <v>11</v>
      </c>
      <c r="DT65" s="8" t="n">
        <v>1</v>
      </c>
      <c r="DU65" s="8" t="n">
        <v>0</v>
      </c>
      <c r="DV65" s="8" t="n">
        <v>0</v>
      </c>
      <c r="DW65" s="8" t="n">
        <v>0</v>
      </c>
      <c r="DX65" s="8" t="n">
        <v>362</v>
      </c>
      <c r="DY65" s="8" t="n">
        <v>460</v>
      </c>
      <c r="DZ65" s="8" t="n">
        <v>278</v>
      </c>
      <c r="EA65" s="8" t="n">
        <v>331</v>
      </c>
      <c r="EB65" s="8" t="n">
        <v>199</v>
      </c>
      <c r="EC65" s="8" t="n">
        <v>242</v>
      </c>
      <c r="ED65" s="8" t="n">
        <v>13.6</v>
      </c>
      <c r="EE65" s="8" t="n">
        <v>17.28</v>
      </c>
      <c r="EF65" s="8" t="n">
        <v>15</v>
      </c>
      <c r="EG65" s="8" t="n">
        <v>14</v>
      </c>
      <c r="EH65" s="12" t="n">
        <f aca="false">EF65/EB65</f>
        <v>0.0753768844221106</v>
      </c>
      <c r="EI65" s="20" t="n">
        <f aca="false">1-EG65/EC65</f>
        <v>0.942148760330578</v>
      </c>
      <c r="EJ65" s="21" t="n">
        <f aca="false">EH65+EI65</f>
        <v>1.01752564475269</v>
      </c>
      <c r="EK65" s="8" t="n">
        <v>364</v>
      </c>
      <c r="EL65" s="8" t="n">
        <v>462</v>
      </c>
      <c r="EM65" s="8" t="n">
        <v>280</v>
      </c>
      <c r="EN65" s="8" t="n">
        <v>333</v>
      </c>
      <c r="EO65" s="8" t="n">
        <v>201</v>
      </c>
      <c r="EP65" s="8" t="n">
        <v>244</v>
      </c>
      <c r="EQ65" s="8" t="n">
        <v>15</v>
      </c>
      <c r="ER65" s="8" t="n">
        <v>15</v>
      </c>
      <c r="ES65" s="8" t="n">
        <v>165</v>
      </c>
      <c r="ET65" s="8" t="n">
        <v>215</v>
      </c>
      <c r="EU65" s="8" t="n">
        <v>68</v>
      </c>
      <c r="EV65" s="8" t="n">
        <v>69</v>
      </c>
      <c r="EW65" s="8" t="n">
        <v>9</v>
      </c>
      <c r="EX65" s="8" t="n">
        <v>9</v>
      </c>
      <c r="EY65" s="8" t="n">
        <v>42</v>
      </c>
      <c r="EZ65" s="8" t="n">
        <v>25</v>
      </c>
      <c r="FA65" s="8" t="n">
        <v>-0.1</v>
      </c>
      <c r="FB65" s="8" t="n">
        <v>0.7</v>
      </c>
      <c r="FC65" s="8" t="n">
        <v>0.6</v>
      </c>
      <c r="FD65" s="19" t="n">
        <v>-0.18</v>
      </c>
      <c r="FE65" s="18" t="n">
        <f aca="false">FD65/V65</f>
        <v>-0.005625</v>
      </c>
      <c r="FF65" s="8" t="n">
        <v>0.2271</v>
      </c>
      <c r="FG65" s="8" t="n">
        <v>-0.12</v>
      </c>
      <c r="FH65" s="8" t="n">
        <v>-0.27</v>
      </c>
      <c r="FI65" s="8" t="n">
        <v>-0.39</v>
      </c>
      <c r="FJ65" s="22"/>
      <c r="FK65" s="22"/>
      <c r="FL65" s="22"/>
      <c r="FM65" s="8" t="n">
        <f aca="false">BL65+BS65+AH65+DT65</f>
        <v>99</v>
      </c>
      <c r="FN65" s="19" t="n">
        <f aca="false">IF(DS65&gt;0,(BL65+BR65)/DS65,0)</f>
        <v>4.27272727272727</v>
      </c>
      <c r="FO65" s="12" t="n">
        <v>0.0098557692</v>
      </c>
      <c r="FP65" s="19" t="n">
        <f aca="false">Z65-AH65/10</f>
        <v>0.3</v>
      </c>
      <c r="FQ65" s="19" t="n">
        <f aca="false">Z65+DR65/5</f>
        <v>2.3928</v>
      </c>
      <c r="FR65" s="19" t="n">
        <f aca="false">(DX65+DY65)/AL65*60</f>
        <v>114.577767452666</v>
      </c>
      <c r="FS65" s="22"/>
      <c r="FT65" s="22"/>
      <c r="FU65" s="22"/>
      <c r="FV65" s="22"/>
      <c r="FW65" s="17" t="s">
        <v>280</v>
      </c>
      <c r="FX65" s="23" t="n">
        <v>650000</v>
      </c>
      <c r="FY65" s="23" t="n">
        <v>612500</v>
      </c>
      <c r="FZ65" s="8" t="n">
        <v>96</v>
      </c>
      <c r="GA65" s="8" t="n">
        <v>2</v>
      </c>
      <c r="GB65" s="8" t="n">
        <v>14</v>
      </c>
      <c r="GC65" s="8" t="n">
        <v>16</v>
      </c>
      <c r="GD65" s="8" t="n">
        <v>-3</v>
      </c>
      <c r="GE65" s="8" t="n">
        <v>78</v>
      </c>
      <c r="GF65" s="8" t="n">
        <v>63</v>
      </c>
      <c r="GG65" s="8" t="n">
        <v>1195</v>
      </c>
      <c r="GH65" s="8" t="n">
        <v>0.5</v>
      </c>
      <c r="GI65" s="8" t="n">
        <v>2.2</v>
      </c>
      <c r="GJ65" s="8" t="n">
        <v>2.7</v>
      </c>
      <c r="GK65" s="8" t="n">
        <f aca="false">Z65-AH65/10</f>
        <v>0.3</v>
      </c>
      <c r="GL65" s="22"/>
      <c r="GM65" s="22"/>
      <c r="GN65" s="22"/>
      <c r="GO65" s="22"/>
      <c r="GP65" s="22"/>
    </row>
    <row r="66" customFormat="false" ht="13.65" hidden="false" customHeight="true" outlineLevel="0" collapsed="false">
      <c r="A66" s="16" t="n">
        <v>35626</v>
      </c>
      <c r="B66" s="17" t="s">
        <v>596</v>
      </c>
      <c r="C66" s="17" t="s">
        <v>272</v>
      </c>
      <c r="D66" s="17" t="s">
        <v>262</v>
      </c>
      <c r="E66" s="17" t="s">
        <v>262</v>
      </c>
      <c r="F66" s="8" t="n">
        <v>72</v>
      </c>
      <c r="G66" s="8" t="n">
        <v>180</v>
      </c>
      <c r="H66" s="8" t="n">
        <v>2015</v>
      </c>
      <c r="I66" s="8" t="n">
        <v>3</v>
      </c>
      <c r="J66" s="8" t="n">
        <v>72</v>
      </c>
      <c r="K66" s="17" t="s">
        <v>263</v>
      </c>
      <c r="L66" s="8" t="n">
        <v>2017</v>
      </c>
      <c r="M66" s="8" t="n">
        <v>20</v>
      </c>
      <c r="N66" s="8" t="n">
        <v>1</v>
      </c>
      <c r="O66" s="8" t="n">
        <v>8478519</v>
      </c>
      <c r="P66" s="17" t="s">
        <v>597</v>
      </c>
      <c r="Q66" s="17" t="s">
        <v>598</v>
      </c>
      <c r="R66" s="17" t="s">
        <v>599</v>
      </c>
      <c r="S66" s="17" t="s">
        <v>590</v>
      </c>
      <c r="T66" s="17" t="s">
        <v>313</v>
      </c>
      <c r="U66" s="17" t="s">
        <v>306</v>
      </c>
      <c r="V66" s="8" t="n">
        <v>18</v>
      </c>
      <c r="W66" s="8" t="n">
        <v>5</v>
      </c>
      <c r="X66" s="8" t="n">
        <v>6</v>
      </c>
      <c r="Y66" s="8" t="n">
        <v>5</v>
      </c>
      <c r="Z66" s="8" t="n">
        <v>11</v>
      </c>
      <c r="AA66" s="8" t="n">
        <v>18</v>
      </c>
      <c r="AB66" s="8" t="n">
        <v>89</v>
      </c>
      <c r="AC66" s="18" t="n">
        <f aca="false">Z66/V66</f>
        <v>0.611111111111111</v>
      </c>
      <c r="AD66" s="19" t="n">
        <f aca="false">IF(FZ66&gt;V66,Z66-V66*(GC66-Z66)/(FZ66-V66),0)</f>
        <v>0</v>
      </c>
      <c r="AE66" s="19" t="n">
        <v>4.258</v>
      </c>
      <c r="AF66" s="8" t="n">
        <v>11</v>
      </c>
      <c r="AG66" s="8" t="n">
        <v>1.2</v>
      </c>
      <c r="AH66" s="8" t="n">
        <v>6</v>
      </c>
      <c r="AI66" s="8" t="n">
        <v>352</v>
      </c>
      <c r="AJ66" s="8" t="n">
        <v>14290</v>
      </c>
      <c r="AK66" s="19" t="n">
        <v>238.16666666667</v>
      </c>
      <c r="AL66" s="8" t="n">
        <v>238.17</v>
      </c>
      <c r="AM66" s="8" t="n">
        <v>238</v>
      </c>
      <c r="AN66" s="18" t="n">
        <f aca="false">AJ66/60/V66</f>
        <v>13.2314814814815</v>
      </c>
      <c r="AO66" s="8" t="n">
        <v>22.28</v>
      </c>
      <c r="AP66" s="12" t="n">
        <f aca="false">IF(EF66&gt;0,Z66/EF66,0)</f>
        <v>0.733333333333333</v>
      </c>
      <c r="AQ66" s="8" t="n">
        <v>41</v>
      </c>
      <c r="AR66" s="8" t="n">
        <v>41</v>
      </c>
      <c r="AS66" s="8" t="n">
        <v>41</v>
      </c>
      <c r="AT66" s="8" t="n">
        <v>33</v>
      </c>
      <c r="AU66" s="8" t="n">
        <v>33</v>
      </c>
      <c r="AV66" s="8" t="n">
        <v>26</v>
      </c>
      <c r="AW66" s="8" t="n">
        <v>29</v>
      </c>
      <c r="AX66" s="8" t="n">
        <v>19</v>
      </c>
      <c r="AY66" s="8" t="n">
        <v>1</v>
      </c>
      <c r="AZ66" s="8" t="n">
        <v>1</v>
      </c>
      <c r="BA66" s="8" t="n">
        <f aca="false">AY66+AZ66</f>
        <v>2</v>
      </c>
      <c r="BB66" s="8" t="n">
        <v>2.52</v>
      </c>
      <c r="BC66" s="8" t="n">
        <v>27</v>
      </c>
      <c r="BD66" s="19" t="n">
        <v>64.2</v>
      </c>
      <c r="BE66" s="19" t="n">
        <v>16.1735479356191</v>
      </c>
      <c r="BF66" s="19" t="n">
        <f aca="false">AQ66+BD66</f>
        <v>105.2</v>
      </c>
      <c r="BG66" s="19" t="n">
        <f aca="false">IF(AL66&gt;0,BF66/AL66*60,0)</f>
        <v>26.5020783473989</v>
      </c>
      <c r="BH66" s="8" t="n">
        <v>64</v>
      </c>
      <c r="BI66" s="8" t="n">
        <v>83</v>
      </c>
      <c r="BJ66" s="8" t="n">
        <v>85</v>
      </c>
      <c r="BK66" s="12" t="n">
        <f aca="false">BH66/(BH66+BJ66)</f>
        <v>0.429530201342282</v>
      </c>
      <c r="BL66" s="8" t="n">
        <v>17</v>
      </c>
      <c r="BM66" s="8" t="n">
        <v>17</v>
      </c>
      <c r="BN66" s="8" t="n">
        <v>30</v>
      </c>
      <c r="BO66" s="8" t="n">
        <f aca="false">BM66-BN66</f>
        <v>-13</v>
      </c>
      <c r="BP66" s="8" t="n">
        <v>7</v>
      </c>
      <c r="BQ66" s="8" t="n">
        <v>4</v>
      </c>
      <c r="BR66" s="8" t="n">
        <v>8</v>
      </c>
      <c r="BS66" s="8" t="n">
        <v>6</v>
      </c>
      <c r="BT66" s="12" t="n">
        <f aca="false">BS66/(EA66+BS66)</f>
        <v>0.0335195530726257</v>
      </c>
      <c r="BU66" s="8" t="n">
        <v>96</v>
      </c>
      <c r="BV66" s="8" t="n">
        <v>118</v>
      </c>
      <c r="BW66" s="12" t="n">
        <f aca="false">IF(BU66+BV66&gt;0,BU66/(BU66+BV66),0)</f>
        <v>0.448598130841121</v>
      </c>
      <c r="BX66" s="8" t="n">
        <v>29</v>
      </c>
      <c r="BY66" s="8" t="n">
        <v>45</v>
      </c>
      <c r="BZ66" s="8" t="n">
        <v>39</v>
      </c>
      <c r="CA66" s="8" t="n">
        <v>41</v>
      </c>
      <c r="CB66" s="8" t="n">
        <v>28</v>
      </c>
      <c r="CC66" s="8" t="n">
        <v>32</v>
      </c>
      <c r="CD66" s="8" t="n">
        <v>34</v>
      </c>
      <c r="CE66" s="8" t="n">
        <v>45</v>
      </c>
      <c r="CF66" s="8" t="n">
        <v>35</v>
      </c>
      <c r="CG66" s="8" t="n">
        <v>52</v>
      </c>
      <c r="CH66" s="8" t="n">
        <v>51</v>
      </c>
      <c r="CI66" s="8" t="n">
        <v>53</v>
      </c>
      <c r="CJ66" s="8" t="n">
        <v>0</v>
      </c>
      <c r="CK66" s="8" t="n">
        <v>0</v>
      </c>
      <c r="CL66" s="8" t="n">
        <v>2</v>
      </c>
      <c r="CM66" s="8" t="n">
        <v>0</v>
      </c>
      <c r="CN66" s="8" t="n">
        <v>0</v>
      </c>
      <c r="CO66" s="8" t="n">
        <v>0</v>
      </c>
      <c r="CP66" s="8" t="n">
        <v>0</v>
      </c>
      <c r="CQ66" s="8" t="n">
        <v>0</v>
      </c>
      <c r="CR66" s="8" t="n">
        <v>0</v>
      </c>
      <c r="CS66" s="8" t="n">
        <v>0</v>
      </c>
      <c r="CT66" s="8" t="n">
        <v>0</v>
      </c>
      <c r="CU66" s="8" t="n">
        <v>2</v>
      </c>
      <c r="CV66" s="8" t="n">
        <v>1</v>
      </c>
      <c r="CW66" s="8" t="n">
        <v>2</v>
      </c>
      <c r="CX66" s="8" t="n">
        <v>0</v>
      </c>
      <c r="CY66" s="8" t="n">
        <v>0</v>
      </c>
      <c r="CZ66" s="8" t="n">
        <v>0</v>
      </c>
      <c r="DA66" s="8" t="n">
        <v>7</v>
      </c>
      <c r="DB66" s="8" t="n">
        <v>4</v>
      </c>
      <c r="DC66" s="8" t="n">
        <v>0</v>
      </c>
      <c r="DD66" s="8" t="n">
        <v>0</v>
      </c>
      <c r="DE66" s="8" t="n">
        <v>6</v>
      </c>
      <c r="DF66" s="8" t="n">
        <v>4</v>
      </c>
      <c r="DG66" s="8" t="n">
        <v>3</v>
      </c>
      <c r="DH66" s="8" t="n">
        <v>9</v>
      </c>
      <c r="DI66" s="8" t="n">
        <v>3</v>
      </c>
      <c r="DJ66" s="8" t="n">
        <v>4</v>
      </c>
      <c r="DK66" s="8" t="n">
        <v>3</v>
      </c>
      <c r="DL66" s="8" t="n">
        <v>3</v>
      </c>
      <c r="DM66" s="8" t="n">
        <v>0</v>
      </c>
      <c r="DN66" s="8" t="n">
        <v>4</v>
      </c>
      <c r="DO66" s="8" t="n">
        <v>4</v>
      </c>
      <c r="DP66" s="8" t="n">
        <v>0</v>
      </c>
      <c r="DQ66" s="8" t="n">
        <f aca="false">DJ66-DI66</f>
        <v>1</v>
      </c>
      <c r="DR66" s="19" t="n">
        <v>0.637</v>
      </c>
      <c r="DS66" s="8" t="n">
        <v>3</v>
      </c>
      <c r="DT66" s="8" t="n">
        <v>0</v>
      </c>
      <c r="DU66" s="8" t="n">
        <v>0</v>
      </c>
      <c r="DV66" s="8" t="n">
        <v>0</v>
      </c>
      <c r="DW66" s="8" t="n">
        <v>0</v>
      </c>
      <c r="DX66" s="8" t="n">
        <v>207</v>
      </c>
      <c r="DY66" s="8" t="n">
        <v>225</v>
      </c>
      <c r="DZ66" s="8" t="n">
        <v>159</v>
      </c>
      <c r="EA66" s="8" t="n">
        <v>173</v>
      </c>
      <c r="EB66" s="8" t="n">
        <v>120</v>
      </c>
      <c r="EC66" s="8" t="n">
        <v>136</v>
      </c>
      <c r="ED66" s="8" t="n">
        <v>8.83</v>
      </c>
      <c r="EE66" s="8" t="n">
        <v>8.95</v>
      </c>
      <c r="EF66" s="8" t="n">
        <v>15</v>
      </c>
      <c r="EG66" s="8" t="n">
        <v>6</v>
      </c>
      <c r="EH66" s="12" t="n">
        <f aca="false">EF66/EB66</f>
        <v>0.125</v>
      </c>
      <c r="EI66" s="20" t="n">
        <f aca="false">1-EG66/EC66</f>
        <v>0.955882352941176</v>
      </c>
      <c r="EJ66" s="21" t="n">
        <f aca="false">EH66+EI66</f>
        <v>1.08088235294118</v>
      </c>
      <c r="EK66" s="8" t="n">
        <v>207</v>
      </c>
      <c r="EL66" s="8" t="n">
        <v>221</v>
      </c>
      <c r="EM66" s="8" t="n">
        <v>159</v>
      </c>
      <c r="EN66" s="8" t="n">
        <v>169</v>
      </c>
      <c r="EO66" s="8" t="n">
        <v>120</v>
      </c>
      <c r="EP66" s="8" t="n">
        <v>132</v>
      </c>
      <c r="EQ66" s="8" t="n">
        <v>15</v>
      </c>
      <c r="ER66" s="8" t="n">
        <v>6</v>
      </c>
      <c r="ES66" s="8" t="n">
        <v>100</v>
      </c>
      <c r="ET66" s="8" t="n">
        <v>113</v>
      </c>
      <c r="EU66" s="8" t="n">
        <v>40</v>
      </c>
      <c r="EV66" s="8" t="n">
        <v>37</v>
      </c>
      <c r="EW66" s="8" t="n">
        <v>9</v>
      </c>
      <c r="EX66" s="8" t="n">
        <v>1</v>
      </c>
      <c r="EY66" s="8" t="n">
        <v>16</v>
      </c>
      <c r="EZ66" s="8" t="n">
        <v>20</v>
      </c>
      <c r="FA66" s="8" t="n">
        <v>1</v>
      </c>
      <c r="FB66" s="8" t="n">
        <v>0.6</v>
      </c>
      <c r="FC66" s="8" t="n">
        <v>1.6</v>
      </c>
      <c r="FD66" s="19" t="n">
        <v>12.69</v>
      </c>
      <c r="FE66" s="18" t="n">
        <f aca="false">FD66/V66</f>
        <v>0.705</v>
      </c>
      <c r="FF66" s="8" t="n">
        <v>1.8154</v>
      </c>
      <c r="FG66" s="8" t="n">
        <v>0.05</v>
      </c>
      <c r="FH66" s="8" t="n">
        <v>0.15</v>
      </c>
      <c r="FI66" s="8" t="n">
        <v>0.21</v>
      </c>
      <c r="FJ66" s="22"/>
      <c r="FK66" s="22"/>
      <c r="FL66" s="22"/>
      <c r="FM66" s="8" t="n">
        <f aca="false">BL66+BS66+AH66+DT66</f>
        <v>29</v>
      </c>
      <c r="FN66" s="19" t="n">
        <f aca="false">IF(DS66&gt;0,(BL66+BR66)/DS66,0)</f>
        <v>8.33333333333333</v>
      </c>
      <c r="FO66" s="12" t="n">
        <v>0.0799220273</v>
      </c>
      <c r="FP66" s="19" t="n">
        <f aca="false">Z66-AH66/10</f>
        <v>10.4</v>
      </c>
      <c r="FQ66" s="19" t="n">
        <f aca="false">Z66+DR66/5</f>
        <v>11.1274</v>
      </c>
      <c r="FR66" s="19" t="n">
        <f aca="false">(DX66+DY66)/AL66*60</f>
        <v>108.829827434186</v>
      </c>
      <c r="FS66" s="22"/>
      <c r="FT66" s="22"/>
      <c r="FU66" s="22"/>
      <c r="FV66" s="22"/>
      <c r="FW66" s="17" t="s">
        <v>270</v>
      </c>
      <c r="FX66" s="23" t="n">
        <v>742500</v>
      </c>
      <c r="FY66" s="23" t="n">
        <v>728333</v>
      </c>
      <c r="FZ66" s="8" t="n">
        <v>18</v>
      </c>
      <c r="GA66" s="8" t="n">
        <v>5</v>
      </c>
      <c r="GB66" s="8" t="n">
        <v>6</v>
      </c>
      <c r="GC66" s="8" t="n">
        <v>11</v>
      </c>
      <c r="GD66" s="8" t="n">
        <v>11</v>
      </c>
      <c r="GE66" s="8" t="n">
        <v>6</v>
      </c>
      <c r="GF66" s="8" t="n">
        <v>26</v>
      </c>
      <c r="GG66" s="8" t="n">
        <v>238</v>
      </c>
      <c r="GH66" s="8" t="n">
        <v>1</v>
      </c>
      <c r="GI66" s="8" t="n">
        <v>0.6</v>
      </c>
      <c r="GJ66" s="8" t="n">
        <v>1.6</v>
      </c>
      <c r="GK66" s="8" t="n">
        <f aca="false">Z66-AH66/10</f>
        <v>10.4</v>
      </c>
      <c r="GL66" s="22"/>
      <c r="GM66" s="22"/>
      <c r="GN66" s="22"/>
      <c r="GO66" s="22"/>
      <c r="GP66" s="22"/>
    </row>
    <row r="67" customFormat="false" ht="13.65" hidden="false" customHeight="true" outlineLevel="0" collapsed="false">
      <c r="A67" s="16" t="n">
        <v>34996</v>
      </c>
      <c r="B67" s="17" t="s">
        <v>600</v>
      </c>
      <c r="C67" s="17" t="s">
        <v>601</v>
      </c>
      <c r="D67" s="17" t="s">
        <v>283</v>
      </c>
      <c r="E67" s="17" t="s">
        <v>283</v>
      </c>
      <c r="F67" s="8" t="n">
        <v>71</v>
      </c>
      <c r="G67" s="8" t="n">
        <v>181</v>
      </c>
      <c r="H67" s="8" t="n">
        <v>2014</v>
      </c>
      <c r="I67" s="8" t="n">
        <v>1</v>
      </c>
      <c r="J67" s="8" t="n">
        <v>19</v>
      </c>
      <c r="K67" s="17" t="s">
        <v>273</v>
      </c>
      <c r="L67" s="8" t="n">
        <v>2016</v>
      </c>
      <c r="M67" s="8" t="n">
        <v>22</v>
      </c>
      <c r="N67" s="8" t="n">
        <v>2</v>
      </c>
      <c r="O67" s="8" t="n">
        <v>8477950</v>
      </c>
      <c r="P67" s="17" t="s">
        <v>602</v>
      </c>
      <c r="Q67" s="17" t="s">
        <v>603</v>
      </c>
      <c r="R67" s="17" t="s">
        <v>604</v>
      </c>
      <c r="S67" s="17" t="s">
        <v>605</v>
      </c>
      <c r="T67" s="17" t="s">
        <v>278</v>
      </c>
      <c r="U67" s="17" t="s">
        <v>606</v>
      </c>
      <c r="V67" s="8" t="n">
        <v>32</v>
      </c>
      <c r="W67" s="8" t="n">
        <v>0</v>
      </c>
      <c r="X67" s="8" t="n">
        <v>8</v>
      </c>
      <c r="Y67" s="8" t="n">
        <v>6</v>
      </c>
      <c r="Z67" s="8" t="n">
        <v>8</v>
      </c>
      <c r="AA67" s="8" t="n">
        <v>20</v>
      </c>
      <c r="AB67" s="8" t="n">
        <v>45</v>
      </c>
      <c r="AC67" s="18" t="n">
        <f aca="false">Z67/V67</f>
        <v>0.25</v>
      </c>
      <c r="AD67" s="19" t="n">
        <f aca="false">IF(FZ67&gt;V67,Z67-V67*(GC67-Z67)/(FZ67-V67),0)</f>
        <v>-3.48717948717949</v>
      </c>
      <c r="AE67" s="19" t="n">
        <v>2.394</v>
      </c>
      <c r="AF67" s="8" t="n">
        <v>-18</v>
      </c>
      <c r="AG67" s="8" t="n">
        <v>0.6</v>
      </c>
      <c r="AH67" s="8" t="n">
        <v>11</v>
      </c>
      <c r="AI67" s="8" t="n">
        <v>711</v>
      </c>
      <c r="AJ67" s="8" t="n">
        <v>31794</v>
      </c>
      <c r="AK67" s="19" t="n">
        <v>529.9</v>
      </c>
      <c r="AL67" s="8" t="n">
        <v>530.53</v>
      </c>
      <c r="AM67" s="8" t="n">
        <v>530</v>
      </c>
      <c r="AN67" s="18" t="n">
        <f aca="false">AJ67/60/V67</f>
        <v>16.559375</v>
      </c>
      <c r="AO67" s="8" t="n">
        <v>27.75</v>
      </c>
      <c r="AP67" s="12" t="n">
        <f aca="false">IF(EF67&gt;0,Z67/EF67,0)</f>
        <v>0.363636363636364</v>
      </c>
      <c r="AQ67" s="8" t="n">
        <v>107</v>
      </c>
      <c r="AR67" s="8" t="n">
        <v>107</v>
      </c>
      <c r="AS67" s="8" t="n">
        <v>107</v>
      </c>
      <c r="AT67" s="8" t="n">
        <v>82</v>
      </c>
      <c r="AU67" s="8" t="n">
        <v>82</v>
      </c>
      <c r="AV67" s="8" t="n">
        <v>68</v>
      </c>
      <c r="AW67" s="8" t="n">
        <v>29</v>
      </c>
      <c r="AX67" s="8" t="n">
        <v>7</v>
      </c>
      <c r="AY67" s="8" t="n">
        <v>3</v>
      </c>
      <c r="AZ67" s="8" t="n">
        <v>5</v>
      </c>
      <c r="BA67" s="8" t="n">
        <f aca="false">AY67+AZ67</f>
        <v>8</v>
      </c>
      <c r="BB67" s="8" t="n">
        <v>2.92</v>
      </c>
      <c r="BC67" s="8" t="n">
        <v>45.8235</v>
      </c>
      <c r="BD67" s="19" t="n">
        <v>112.3</v>
      </c>
      <c r="BE67" s="19" t="n">
        <v>12.7156067182487</v>
      </c>
      <c r="BF67" s="19" t="n">
        <f aca="false">AQ67+BD67</f>
        <v>219.3</v>
      </c>
      <c r="BG67" s="19" t="n">
        <f aca="false">IF(AL67&gt;0,BF67/AL67*60,0)</f>
        <v>24.8016134808588</v>
      </c>
      <c r="BH67" s="8" t="n">
        <v>204</v>
      </c>
      <c r="BI67" s="8" t="n">
        <v>157</v>
      </c>
      <c r="BJ67" s="8" t="n">
        <v>94</v>
      </c>
      <c r="BK67" s="12" t="n">
        <f aca="false">BH67/(BH67+BJ67)</f>
        <v>0.684563758389262</v>
      </c>
      <c r="BL67" s="8" t="n">
        <v>31</v>
      </c>
      <c r="BM67" s="8" t="n">
        <v>31</v>
      </c>
      <c r="BN67" s="8" t="n">
        <v>37</v>
      </c>
      <c r="BO67" s="8" t="n">
        <f aca="false">BM67-BN67</f>
        <v>-6</v>
      </c>
      <c r="BP67" s="8" t="n">
        <v>14</v>
      </c>
      <c r="BQ67" s="8" t="n">
        <v>29</v>
      </c>
      <c r="BR67" s="8" t="n">
        <v>6</v>
      </c>
      <c r="BS67" s="8" t="n">
        <v>42</v>
      </c>
      <c r="BT67" s="12" t="n">
        <f aca="false">BS67/(EA67+BS67)</f>
        <v>0.0997624703087886</v>
      </c>
      <c r="BU67" s="8" t="n">
        <v>1</v>
      </c>
      <c r="BV67" s="8" t="n">
        <v>0</v>
      </c>
      <c r="BW67" s="12" t="n">
        <f aca="false">IF(BU67+BV67&gt;0,BU67/(BU67+BV67),0)</f>
        <v>1</v>
      </c>
      <c r="BX67" s="8" t="n">
        <v>0</v>
      </c>
      <c r="BY67" s="8" t="n">
        <v>0</v>
      </c>
      <c r="BZ67" s="8" t="n">
        <v>0</v>
      </c>
      <c r="CA67" s="8" t="n">
        <v>0</v>
      </c>
      <c r="CB67" s="8" t="n">
        <v>1</v>
      </c>
      <c r="CC67" s="8" t="n">
        <v>0</v>
      </c>
      <c r="CD67" s="8" t="n">
        <v>0</v>
      </c>
      <c r="CE67" s="8" t="n">
        <v>0</v>
      </c>
      <c r="CF67" s="8" t="n">
        <v>1</v>
      </c>
      <c r="CG67" s="8" t="n">
        <v>0</v>
      </c>
      <c r="CH67" s="8" t="n">
        <v>0</v>
      </c>
      <c r="CI67" s="8" t="n">
        <v>0</v>
      </c>
      <c r="CJ67" s="8" t="n">
        <v>0</v>
      </c>
      <c r="CK67" s="8" t="n">
        <v>0</v>
      </c>
      <c r="CL67" s="8" t="n">
        <v>0</v>
      </c>
      <c r="CM67" s="8" t="n">
        <v>0</v>
      </c>
      <c r="CN67" s="8" t="n">
        <v>0</v>
      </c>
      <c r="CO67" s="8" t="n">
        <v>0</v>
      </c>
      <c r="CP67" s="8" t="n">
        <v>0</v>
      </c>
      <c r="CQ67" s="8" t="n">
        <v>0</v>
      </c>
      <c r="CR67" s="8" t="n">
        <v>0</v>
      </c>
      <c r="CS67" s="8" t="n">
        <v>0</v>
      </c>
      <c r="CT67" s="8" t="n">
        <v>0</v>
      </c>
      <c r="CU67" s="8" t="n">
        <v>0</v>
      </c>
      <c r="CV67" s="8" t="n">
        <v>0</v>
      </c>
      <c r="CW67" s="8" t="n">
        <v>0</v>
      </c>
      <c r="CX67" s="8" t="n">
        <v>0</v>
      </c>
      <c r="CY67" s="8" t="n">
        <v>1</v>
      </c>
      <c r="CZ67" s="8" t="n">
        <v>4</v>
      </c>
      <c r="DA67" s="8" t="n">
        <v>9</v>
      </c>
      <c r="DB67" s="8" t="n">
        <v>1</v>
      </c>
      <c r="DC67" s="8" t="n">
        <v>0</v>
      </c>
      <c r="DD67" s="8" t="n">
        <v>15</v>
      </c>
      <c r="DE67" s="8" t="n">
        <v>12</v>
      </c>
      <c r="DF67" s="8" t="n">
        <v>1</v>
      </c>
      <c r="DG67" s="8" t="n">
        <v>1</v>
      </c>
      <c r="DH67" s="8" t="n">
        <v>38</v>
      </c>
      <c r="DI67" s="8" t="n">
        <v>4</v>
      </c>
      <c r="DJ67" s="8" t="n">
        <v>3</v>
      </c>
      <c r="DK67" s="8" t="n">
        <v>4</v>
      </c>
      <c r="DL67" s="8" t="n">
        <v>3</v>
      </c>
      <c r="DM67" s="8" t="n">
        <v>1</v>
      </c>
      <c r="DN67" s="8" t="n">
        <v>4</v>
      </c>
      <c r="DO67" s="8" t="n">
        <v>3</v>
      </c>
      <c r="DP67" s="8" t="n">
        <v>1</v>
      </c>
      <c r="DQ67" s="8" t="n">
        <f aca="false">DJ67-DI67</f>
        <v>-1</v>
      </c>
      <c r="DR67" s="19" t="n">
        <v>2.423</v>
      </c>
      <c r="DS67" s="8" t="n">
        <v>3</v>
      </c>
      <c r="DT67" s="8" t="n">
        <v>1</v>
      </c>
      <c r="DU67" s="8" t="n">
        <v>0</v>
      </c>
      <c r="DV67" s="8" t="n">
        <v>0</v>
      </c>
      <c r="DW67" s="8" t="n">
        <v>0</v>
      </c>
      <c r="DX67" s="8" t="n">
        <v>565</v>
      </c>
      <c r="DY67" s="8" t="n">
        <v>490</v>
      </c>
      <c r="DZ67" s="8" t="n">
        <v>441</v>
      </c>
      <c r="EA67" s="8" t="n">
        <v>379</v>
      </c>
      <c r="EB67" s="8" t="n">
        <v>334</v>
      </c>
      <c r="EC67" s="8" t="n">
        <v>293</v>
      </c>
      <c r="ED67" s="8" t="n">
        <v>28.95</v>
      </c>
      <c r="EE67" s="8" t="n">
        <v>23.8</v>
      </c>
      <c r="EF67" s="8" t="n">
        <v>22</v>
      </c>
      <c r="EG67" s="8" t="n">
        <v>34</v>
      </c>
      <c r="EH67" s="12" t="n">
        <f aca="false">EF67/EB67</f>
        <v>0.0658682634730539</v>
      </c>
      <c r="EI67" s="20" t="n">
        <f aca="false">1-EG67/EC67</f>
        <v>0.883959044368601</v>
      </c>
      <c r="EJ67" s="21" t="n">
        <f aca="false">EH67+EI67</f>
        <v>0.949827307841655</v>
      </c>
      <c r="EK67" s="8" t="n">
        <v>568</v>
      </c>
      <c r="EL67" s="8" t="n">
        <v>488</v>
      </c>
      <c r="EM67" s="8" t="n">
        <v>444</v>
      </c>
      <c r="EN67" s="8" t="n">
        <v>377</v>
      </c>
      <c r="EO67" s="8" t="n">
        <v>339</v>
      </c>
      <c r="EP67" s="8" t="n">
        <v>291</v>
      </c>
      <c r="EQ67" s="8" t="n">
        <v>22</v>
      </c>
      <c r="ER67" s="8" t="n">
        <v>33</v>
      </c>
      <c r="ES67" s="8" t="n">
        <v>280</v>
      </c>
      <c r="ET67" s="8" t="n">
        <v>251</v>
      </c>
      <c r="EU67" s="8" t="n">
        <v>139</v>
      </c>
      <c r="EV67" s="8" t="n">
        <v>100</v>
      </c>
      <c r="EW67" s="8" t="n">
        <v>12</v>
      </c>
      <c r="EX67" s="8" t="n">
        <v>14</v>
      </c>
      <c r="EY67" s="8" t="n">
        <v>38</v>
      </c>
      <c r="EZ67" s="8" t="n">
        <v>31</v>
      </c>
      <c r="FA67" s="8" t="n">
        <v>0.2</v>
      </c>
      <c r="FB67" s="8" t="n">
        <v>-0.2</v>
      </c>
      <c r="FC67" s="8" t="n">
        <v>0</v>
      </c>
      <c r="FD67" s="19" t="n">
        <v>9.41</v>
      </c>
      <c r="FE67" s="18" t="n">
        <f aca="false">FD67/V67</f>
        <v>0.2940625</v>
      </c>
      <c r="FF67" s="8" t="n">
        <v>0.0561</v>
      </c>
      <c r="FG67" s="8" t="n">
        <v>-0.25</v>
      </c>
      <c r="FH67" s="8" t="n">
        <v>-0.15</v>
      </c>
      <c r="FI67" s="8" t="n">
        <v>-0.4</v>
      </c>
      <c r="FJ67" s="22"/>
      <c r="FK67" s="22"/>
      <c r="FL67" s="22"/>
      <c r="FM67" s="8" t="n">
        <f aca="false">BL67+BS67+AH67+DT67</f>
        <v>85</v>
      </c>
      <c r="FN67" s="19" t="n">
        <f aca="false">IF(DS67&gt;0,(BL67+BR67)/DS67,0)</f>
        <v>12.3333333333333</v>
      </c>
      <c r="FO67" s="12" t="n">
        <v>0</v>
      </c>
      <c r="FP67" s="19" t="n">
        <f aca="false">Z67-AH67/10</f>
        <v>6.9</v>
      </c>
      <c r="FQ67" s="19" t="n">
        <f aca="false">Z67+DR67/5</f>
        <v>8.4846</v>
      </c>
      <c r="FR67" s="19" t="n">
        <f aca="false">(DX67+DY67)/AL67*60</f>
        <v>119.314647616534</v>
      </c>
      <c r="FS67" s="8" t="n">
        <v>12</v>
      </c>
      <c r="FT67" s="17" t="s">
        <v>607</v>
      </c>
      <c r="FU67" s="8" t="n">
        <v>185</v>
      </c>
      <c r="FV67" s="17" t="s">
        <v>412</v>
      </c>
      <c r="FW67" s="17" t="s">
        <v>270</v>
      </c>
      <c r="FX67" s="23" t="n">
        <v>832500</v>
      </c>
      <c r="FY67" s="23" t="n">
        <v>863333</v>
      </c>
      <c r="FZ67" s="8" t="n">
        <v>71</v>
      </c>
      <c r="GA67" s="8" t="n">
        <v>5</v>
      </c>
      <c r="GB67" s="8" t="n">
        <v>17</v>
      </c>
      <c r="GC67" s="8" t="n">
        <v>22</v>
      </c>
      <c r="GD67" s="8" t="n">
        <v>-31</v>
      </c>
      <c r="GE67" s="8" t="n">
        <v>48</v>
      </c>
      <c r="GF67" s="8" t="n">
        <v>128</v>
      </c>
      <c r="GG67" s="8" t="n">
        <v>1197</v>
      </c>
      <c r="GH67" s="8" t="n">
        <v>1.4</v>
      </c>
      <c r="GI67" s="8" t="n">
        <v>0.2</v>
      </c>
      <c r="GJ67" s="8" t="n">
        <v>1.7</v>
      </c>
      <c r="GK67" s="8" t="n">
        <f aca="false">Z67-AH67/10</f>
        <v>6.9</v>
      </c>
      <c r="GL67" s="22"/>
      <c r="GM67" s="22"/>
      <c r="GN67" s="22"/>
      <c r="GO67" s="22"/>
      <c r="GP67" s="22"/>
    </row>
    <row r="68" customFormat="false" ht="13.65" hidden="false" customHeight="true" outlineLevel="0" collapsed="false">
      <c r="A68" s="16" t="n">
        <v>34937</v>
      </c>
      <c r="B68" s="17" t="s">
        <v>608</v>
      </c>
      <c r="C68" s="17" t="s">
        <v>261</v>
      </c>
      <c r="D68" s="17" t="s">
        <v>262</v>
      </c>
      <c r="E68" s="17" t="s">
        <v>262</v>
      </c>
      <c r="F68" s="8" t="n">
        <v>71</v>
      </c>
      <c r="G68" s="8" t="n">
        <v>191</v>
      </c>
      <c r="H68" s="8" t="n">
        <v>2013</v>
      </c>
      <c r="I68" s="8" t="n">
        <v>3</v>
      </c>
      <c r="J68" s="8" t="n">
        <v>80</v>
      </c>
      <c r="K68" s="17" t="s">
        <v>263</v>
      </c>
      <c r="L68" s="8" t="n">
        <v>2014</v>
      </c>
      <c r="M68" s="8" t="n">
        <v>22</v>
      </c>
      <c r="N68" s="8" t="n">
        <v>4</v>
      </c>
      <c r="O68" s="8" t="n">
        <v>8477407</v>
      </c>
      <c r="P68" s="17" t="s">
        <v>609</v>
      </c>
      <c r="Q68" s="17" t="s">
        <v>610</v>
      </c>
      <c r="R68" s="17" t="s">
        <v>611</v>
      </c>
      <c r="S68" s="17" t="s">
        <v>590</v>
      </c>
      <c r="T68" s="17" t="s">
        <v>268</v>
      </c>
      <c r="U68" s="17" t="s">
        <v>612</v>
      </c>
      <c r="V68" s="8" t="n">
        <v>56</v>
      </c>
      <c r="W68" s="8" t="n">
        <v>11</v>
      </c>
      <c r="X68" s="8" t="n">
        <v>12</v>
      </c>
      <c r="Y68" s="8" t="n">
        <v>8</v>
      </c>
      <c r="Z68" s="8" t="n">
        <v>23</v>
      </c>
      <c r="AA68" s="8" t="n">
        <v>0</v>
      </c>
      <c r="AB68" s="8" t="n">
        <v>0</v>
      </c>
      <c r="AC68" s="18" t="n">
        <f aca="false">Z68/V68</f>
        <v>0.410714285714286</v>
      </c>
      <c r="AD68" s="19" t="n">
        <f aca="false">IF(FZ68&gt;V68,Z68-V68*(GC68-Z68)/(FZ68-V68),0)</f>
        <v>-0.541401273885349</v>
      </c>
      <c r="AE68" s="19" t="n">
        <v>9.062</v>
      </c>
      <c r="AF68" s="8" t="n">
        <v>-5</v>
      </c>
      <c r="AG68" s="8" t="n">
        <v>-0.6</v>
      </c>
      <c r="AH68" s="8" t="n">
        <v>16</v>
      </c>
      <c r="AI68" s="8" t="n">
        <v>1053</v>
      </c>
      <c r="AJ68" s="8" t="n">
        <v>44632</v>
      </c>
      <c r="AK68" s="19" t="n">
        <v>743.86666666667</v>
      </c>
      <c r="AL68" s="8" t="n">
        <v>743.78</v>
      </c>
      <c r="AM68" s="8" t="n">
        <v>744</v>
      </c>
      <c r="AN68" s="18" t="n">
        <f aca="false">AJ68/60/V68</f>
        <v>13.2833333333333</v>
      </c>
      <c r="AO68" s="8" t="n">
        <v>22.23</v>
      </c>
      <c r="AP68" s="12" t="n">
        <f aca="false">IF(EF68&gt;0,Z68/EF68,0)</f>
        <v>0.638888888888889</v>
      </c>
      <c r="AQ68" s="8" t="n">
        <v>175</v>
      </c>
      <c r="AR68" s="8" t="n">
        <v>174</v>
      </c>
      <c r="AS68" s="8" t="n">
        <v>175</v>
      </c>
      <c r="AT68" s="8" t="n">
        <v>130</v>
      </c>
      <c r="AU68" s="8" t="n">
        <v>130</v>
      </c>
      <c r="AV68" s="8" t="n">
        <v>97</v>
      </c>
      <c r="AW68" s="8" t="n">
        <v>111</v>
      </c>
      <c r="AX68" s="8" t="n">
        <v>51</v>
      </c>
      <c r="AY68" s="8" t="n">
        <v>2</v>
      </c>
      <c r="AZ68" s="8" t="n">
        <v>14</v>
      </c>
      <c r="BA68" s="8" t="n">
        <f aca="false">AY68+AZ68</f>
        <v>16</v>
      </c>
      <c r="BB68" s="8" t="n">
        <v>9.85</v>
      </c>
      <c r="BC68" s="8" t="n">
        <v>25.8763</v>
      </c>
      <c r="BD68" s="19" t="n">
        <v>200</v>
      </c>
      <c r="BE68" s="19" t="n">
        <v>16.1319232837425</v>
      </c>
      <c r="BF68" s="19" t="n">
        <f aca="false">AQ68+BD68</f>
        <v>375</v>
      </c>
      <c r="BG68" s="19" t="n">
        <f aca="false">IF(AL68&gt;0,BF68/AL68*60,0)</f>
        <v>30.2508806367474</v>
      </c>
      <c r="BH68" s="8" t="n">
        <v>319</v>
      </c>
      <c r="BI68" s="8" t="n">
        <v>231</v>
      </c>
      <c r="BJ68" s="8" t="n">
        <v>214</v>
      </c>
      <c r="BK68" s="12" t="n">
        <f aca="false">BH68/(BH68+BJ68)</f>
        <v>0.598499061913696</v>
      </c>
      <c r="BL68" s="8" t="n">
        <v>46</v>
      </c>
      <c r="BM68" s="8" t="n">
        <v>46</v>
      </c>
      <c r="BN68" s="8" t="n">
        <v>82</v>
      </c>
      <c r="BO68" s="8" t="n">
        <f aca="false">BM68-BN68</f>
        <v>-36</v>
      </c>
      <c r="BP68" s="8" t="n">
        <v>33</v>
      </c>
      <c r="BQ68" s="8" t="n">
        <v>8</v>
      </c>
      <c r="BR68" s="8" t="n">
        <v>21</v>
      </c>
      <c r="BS68" s="8" t="n">
        <v>26</v>
      </c>
      <c r="BT68" s="12" t="n">
        <f aca="false">BS68/(EA68+BS68)</f>
        <v>0.0469314079422383</v>
      </c>
      <c r="BU68" s="8" t="n">
        <v>1</v>
      </c>
      <c r="BV68" s="8" t="n">
        <v>1</v>
      </c>
      <c r="BW68" s="12" t="n">
        <f aca="false">IF(BU68+BV68&gt;0,BU68/(BU68+BV68),0)</f>
        <v>0.5</v>
      </c>
      <c r="BX68" s="8" t="n">
        <v>0</v>
      </c>
      <c r="BY68" s="8" t="n">
        <v>0</v>
      </c>
      <c r="BZ68" s="8" t="n">
        <v>0</v>
      </c>
      <c r="CA68" s="8" t="n">
        <v>0</v>
      </c>
      <c r="CB68" s="8" t="n">
        <v>1</v>
      </c>
      <c r="CC68" s="8" t="n">
        <v>1</v>
      </c>
      <c r="CD68" s="8" t="n">
        <v>0</v>
      </c>
      <c r="CE68" s="8" t="n">
        <v>0</v>
      </c>
      <c r="CF68" s="8" t="n">
        <v>0</v>
      </c>
      <c r="CG68" s="8" t="n">
        <v>1</v>
      </c>
      <c r="CH68" s="8" t="n">
        <v>1</v>
      </c>
      <c r="CI68" s="8" t="n">
        <v>1</v>
      </c>
      <c r="CJ68" s="8" t="n">
        <v>1</v>
      </c>
      <c r="CK68" s="8" t="n">
        <v>1</v>
      </c>
      <c r="CL68" s="8" t="n">
        <v>4</v>
      </c>
      <c r="CM68" s="8" t="n">
        <v>2</v>
      </c>
      <c r="CN68" s="8" t="n">
        <v>0</v>
      </c>
      <c r="CO68" s="8" t="n">
        <v>0</v>
      </c>
      <c r="CP68" s="8" t="n">
        <v>1</v>
      </c>
      <c r="CQ68" s="8" t="n">
        <v>1</v>
      </c>
      <c r="CR68" s="8" t="n">
        <v>0</v>
      </c>
      <c r="CS68" s="8" t="n">
        <v>0</v>
      </c>
      <c r="CT68" s="8" t="n">
        <v>2</v>
      </c>
      <c r="CU68" s="8" t="n">
        <v>1</v>
      </c>
      <c r="CV68" s="8" t="n">
        <v>0</v>
      </c>
      <c r="CW68" s="8" t="n">
        <v>7</v>
      </c>
      <c r="CX68" s="8" t="n">
        <v>0</v>
      </c>
      <c r="CY68" s="8" t="n">
        <v>1</v>
      </c>
      <c r="CZ68" s="8" t="n">
        <v>4</v>
      </c>
      <c r="DA68" s="8" t="n">
        <v>28</v>
      </c>
      <c r="DB68" s="8" t="n">
        <v>14</v>
      </c>
      <c r="DC68" s="8" t="n">
        <v>0</v>
      </c>
      <c r="DD68" s="8" t="n">
        <v>1</v>
      </c>
      <c r="DE68" s="8" t="n">
        <v>7</v>
      </c>
      <c r="DF68" s="8" t="n">
        <v>8</v>
      </c>
      <c r="DG68" s="8" t="n">
        <v>3</v>
      </c>
      <c r="DH68" s="8" t="n">
        <v>64</v>
      </c>
      <c r="DI68" s="8" t="n">
        <v>7</v>
      </c>
      <c r="DJ68" s="8" t="n">
        <v>13</v>
      </c>
      <c r="DK68" s="8" t="n">
        <v>8</v>
      </c>
      <c r="DL68" s="8" t="n">
        <v>8</v>
      </c>
      <c r="DM68" s="8" t="n">
        <v>0</v>
      </c>
      <c r="DN68" s="8" t="n">
        <v>15</v>
      </c>
      <c r="DO68" s="8" t="n">
        <v>15</v>
      </c>
      <c r="DP68" s="8" t="n">
        <v>0</v>
      </c>
      <c r="DQ68" s="8" t="n">
        <f aca="false">DJ68-DI68</f>
        <v>6</v>
      </c>
      <c r="DR68" s="19" t="n">
        <v>3.675</v>
      </c>
      <c r="DS68" s="8" t="n">
        <v>7</v>
      </c>
      <c r="DT68" s="8" t="n">
        <v>0</v>
      </c>
      <c r="DU68" s="8" t="n">
        <v>0</v>
      </c>
      <c r="DV68" s="8" t="n">
        <v>0</v>
      </c>
      <c r="DW68" s="8" t="n">
        <v>0</v>
      </c>
      <c r="DX68" s="8" t="n">
        <v>867</v>
      </c>
      <c r="DY68" s="8" t="n">
        <v>680</v>
      </c>
      <c r="DZ68" s="8" t="n">
        <v>605</v>
      </c>
      <c r="EA68" s="8" t="n">
        <v>528</v>
      </c>
      <c r="EB68" s="8" t="n">
        <v>432</v>
      </c>
      <c r="EC68" s="8" t="n">
        <v>376</v>
      </c>
      <c r="ED68" s="8" t="n">
        <v>36.51</v>
      </c>
      <c r="EE68" s="8" t="n">
        <v>32.15</v>
      </c>
      <c r="EF68" s="8" t="n">
        <v>36</v>
      </c>
      <c r="EG68" s="8" t="n">
        <v>32</v>
      </c>
      <c r="EH68" s="12" t="n">
        <f aca="false">EF68/EB68</f>
        <v>0.0833333333333333</v>
      </c>
      <c r="EI68" s="20" t="n">
        <f aca="false">1-EG68/EC68</f>
        <v>0.914893617021277</v>
      </c>
      <c r="EJ68" s="21" t="n">
        <f aca="false">EH68+EI68</f>
        <v>0.99822695035461</v>
      </c>
      <c r="EK68" s="8" t="n">
        <v>869</v>
      </c>
      <c r="EL68" s="8" t="n">
        <v>677</v>
      </c>
      <c r="EM68" s="8" t="n">
        <v>606</v>
      </c>
      <c r="EN68" s="8" t="n">
        <v>524</v>
      </c>
      <c r="EO68" s="8" t="n">
        <v>433</v>
      </c>
      <c r="EP68" s="8" t="n">
        <v>374</v>
      </c>
      <c r="EQ68" s="8" t="n">
        <v>36</v>
      </c>
      <c r="ER68" s="8" t="n">
        <v>31</v>
      </c>
      <c r="ES68" s="8" t="n">
        <v>443</v>
      </c>
      <c r="ET68" s="8" t="n">
        <v>312</v>
      </c>
      <c r="EU68" s="8" t="n">
        <v>154</v>
      </c>
      <c r="EV68" s="8" t="n">
        <v>132</v>
      </c>
      <c r="EW68" s="8" t="n">
        <v>19</v>
      </c>
      <c r="EX68" s="8" t="n">
        <v>15</v>
      </c>
      <c r="EY68" s="8" t="n">
        <v>40</v>
      </c>
      <c r="EZ68" s="8" t="n">
        <v>53</v>
      </c>
      <c r="FA68" s="8" t="n">
        <v>1.4</v>
      </c>
      <c r="FB68" s="8" t="n">
        <v>0.7</v>
      </c>
      <c r="FC68" s="8" t="n">
        <v>2.1</v>
      </c>
      <c r="FD68" s="19" t="n">
        <v>25.68</v>
      </c>
      <c r="FE68" s="18" t="n">
        <f aca="false">FD68/V68</f>
        <v>0.458571428571429</v>
      </c>
      <c r="FF68" s="8" t="n">
        <v>2.0679</v>
      </c>
      <c r="FG68" s="8" t="n">
        <v>0.16</v>
      </c>
      <c r="FH68" s="8" t="n">
        <v>-0.27</v>
      </c>
      <c r="FI68" s="8" t="n">
        <v>-0.11</v>
      </c>
      <c r="FJ68" s="8" t="n">
        <v>2</v>
      </c>
      <c r="FK68" s="8" t="n">
        <v>0</v>
      </c>
      <c r="FL68" s="8" t="n">
        <v>0</v>
      </c>
      <c r="FM68" s="8" t="n">
        <f aca="false">BL68+BS68+AH68+DT68</f>
        <v>88</v>
      </c>
      <c r="FN68" s="19" t="n">
        <f aca="false">IF(DS68&gt;0,(BL68+BR68)/DS68,0)</f>
        <v>9.57142857142857</v>
      </c>
      <c r="FO68" s="12" t="n">
        <v>0.1450715932</v>
      </c>
      <c r="FP68" s="19" t="n">
        <f aca="false">Z68-AH68/10</f>
        <v>21.4</v>
      </c>
      <c r="FQ68" s="19" t="n">
        <f aca="false">Z68+DR68/5</f>
        <v>23.735</v>
      </c>
      <c r="FR68" s="19" t="n">
        <f aca="false">(DX68+DY68)/AL68*60</f>
        <v>124.794966253462</v>
      </c>
      <c r="FS68" s="8" t="n">
        <v>13</v>
      </c>
      <c r="FT68" s="17" t="s">
        <v>307</v>
      </c>
      <c r="FU68" s="8" t="n">
        <v>190</v>
      </c>
      <c r="FV68" s="22"/>
      <c r="FW68" s="17" t="s">
        <v>270</v>
      </c>
      <c r="FX68" s="23" t="n">
        <v>1200000</v>
      </c>
      <c r="FY68" s="23" t="n">
        <v>1200000</v>
      </c>
      <c r="FZ68" s="8" t="n">
        <v>213</v>
      </c>
      <c r="GA68" s="8" t="n">
        <v>37</v>
      </c>
      <c r="GB68" s="8" t="n">
        <v>52</v>
      </c>
      <c r="GC68" s="8" t="n">
        <v>89</v>
      </c>
      <c r="GD68" s="8" t="n">
        <v>4</v>
      </c>
      <c r="GE68" s="8" t="n">
        <v>83</v>
      </c>
      <c r="GF68" s="8" t="n">
        <v>296</v>
      </c>
      <c r="GG68" s="8" t="n">
        <v>2898</v>
      </c>
      <c r="GH68" s="8" t="n">
        <v>5.8</v>
      </c>
      <c r="GI68" s="8" t="n">
        <v>3.5</v>
      </c>
      <c r="GJ68" s="8" t="n">
        <v>9.3</v>
      </c>
      <c r="GK68" s="8" t="n">
        <f aca="false">Z68-AH68/10</f>
        <v>21.4</v>
      </c>
      <c r="GL68" s="22"/>
      <c r="GM68" s="22"/>
      <c r="GN68" s="22"/>
      <c r="GO68" s="22"/>
      <c r="GP68" s="22"/>
    </row>
    <row r="69" customFormat="false" ht="13.65" hidden="false" customHeight="true" outlineLevel="0" collapsed="false">
      <c r="A69" s="16" t="n">
        <v>34593</v>
      </c>
      <c r="B69" s="17" t="s">
        <v>613</v>
      </c>
      <c r="C69" s="17" t="s">
        <v>261</v>
      </c>
      <c r="D69" s="17" t="s">
        <v>262</v>
      </c>
      <c r="E69" s="17" t="s">
        <v>262</v>
      </c>
      <c r="F69" s="8" t="n">
        <v>77</v>
      </c>
      <c r="G69" s="8" t="n">
        <v>225</v>
      </c>
      <c r="H69" s="8" t="n">
        <v>2013</v>
      </c>
      <c r="I69" s="8" t="n">
        <v>1</v>
      </c>
      <c r="J69" s="8" t="n">
        <v>20</v>
      </c>
      <c r="K69" s="17" t="s">
        <v>263</v>
      </c>
      <c r="L69" s="8" t="n">
        <v>2015</v>
      </c>
      <c r="M69" s="8" t="n">
        <v>23</v>
      </c>
      <c r="N69" s="8" t="n">
        <v>3</v>
      </c>
      <c r="O69" s="8" t="n">
        <v>8477511</v>
      </c>
      <c r="P69" s="17" t="s">
        <v>614</v>
      </c>
      <c r="Q69" s="17" t="s">
        <v>615</v>
      </c>
      <c r="R69" s="17" t="s">
        <v>616</v>
      </c>
      <c r="S69" s="17" t="s">
        <v>590</v>
      </c>
      <c r="T69" s="17" t="s">
        <v>299</v>
      </c>
      <c r="U69" s="17" t="s">
        <v>510</v>
      </c>
      <c r="V69" s="8" t="n">
        <v>80</v>
      </c>
      <c r="W69" s="8" t="n">
        <v>24</v>
      </c>
      <c r="X69" s="8" t="n">
        <v>24</v>
      </c>
      <c r="Y69" s="8" t="n">
        <v>16</v>
      </c>
      <c r="Z69" s="8" t="n">
        <v>48</v>
      </c>
      <c r="AA69" s="8" t="n">
        <v>3</v>
      </c>
      <c r="AB69" s="8" t="n">
        <v>15</v>
      </c>
      <c r="AC69" s="18" t="n">
        <f aca="false">Z69/V69</f>
        <v>0.6</v>
      </c>
      <c r="AD69" s="19" t="n">
        <f aca="false">IF(FZ69&gt;V69,Z69-V69*(GC69-Z69)/(FZ69-V69),0)</f>
        <v>3.42857142857143</v>
      </c>
      <c r="AE69" s="19" t="n">
        <v>19.028</v>
      </c>
      <c r="AF69" s="8" t="n">
        <v>-1</v>
      </c>
      <c r="AG69" s="8" t="n">
        <v>1.1</v>
      </c>
      <c r="AH69" s="8" t="n">
        <v>52</v>
      </c>
      <c r="AI69" s="8" t="n">
        <v>1698</v>
      </c>
      <c r="AJ69" s="8" t="n">
        <v>83010</v>
      </c>
      <c r="AK69" s="19" t="n">
        <v>1383.5</v>
      </c>
      <c r="AL69" s="8" t="n">
        <v>1366.07</v>
      </c>
      <c r="AM69" s="8" t="n">
        <v>1384</v>
      </c>
      <c r="AN69" s="18" t="n">
        <f aca="false">AJ69/60/V69</f>
        <v>17.29375</v>
      </c>
      <c r="AO69" s="8" t="n">
        <v>28.64</v>
      </c>
      <c r="AP69" s="12" t="n">
        <f aca="false">IF(EF69&gt;0,Z69/EF69,0)</f>
        <v>0.685714285714286</v>
      </c>
      <c r="AQ69" s="8" t="n">
        <v>323</v>
      </c>
      <c r="AR69" s="8" t="n">
        <v>331</v>
      </c>
      <c r="AS69" s="8" t="n">
        <v>331</v>
      </c>
      <c r="AT69" s="8" t="n">
        <v>261</v>
      </c>
      <c r="AU69" s="8" t="n">
        <v>267</v>
      </c>
      <c r="AV69" s="8" t="n">
        <v>190</v>
      </c>
      <c r="AW69" s="8" t="n">
        <v>198</v>
      </c>
      <c r="AX69" s="8" t="n">
        <v>97</v>
      </c>
      <c r="AY69" s="8" t="n">
        <v>9</v>
      </c>
      <c r="AZ69" s="8" t="n">
        <v>15</v>
      </c>
      <c r="BA69" s="8" t="n">
        <f aca="false">AY69+AZ69</f>
        <v>24</v>
      </c>
      <c r="BB69" s="8" t="n">
        <v>20.51</v>
      </c>
      <c r="BC69" s="8" t="n">
        <v>26.0632</v>
      </c>
      <c r="BD69" s="19" t="n">
        <v>335.7</v>
      </c>
      <c r="BE69" s="19" t="n">
        <v>14.5587278641128</v>
      </c>
      <c r="BF69" s="19" t="n">
        <f aca="false">AQ69+BD69</f>
        <v>658.7</v>
      </c>
      <c r="BG69" s="19" t="n">
        <f aca="false">IF(AL69&gt;0,BF69/AL69*60,0)</f>
        <v>28.9311675097177</v>
      </c>
      <c r="BH69" s="8" t="n">
        <v>533</v>
      </c>
      <c r="BI69" s="8" t="n">
        <v>428</v>
      </c>
      <c r="BJ69" s="8" t="n">
        <v>323</v>
      </c>
      <c r="BK69" s="12" t="n">
        <f aca="false">BH69/(BH69+BJ69)</f>
        <v>0.622663551401869</v>
      </c>
      <c r="BL69" s="8" t="n">
        <v>91</v>
      </c>
      <c r="BM69" s="8" t="n">
        <v>91</v>
      </c>
      <c r="BN69" s="8" t="n">
        <v>74</v>
      </c>
      <c r="BO69" s="8" t="n">
        <f aca="false">BM69-BN69</f>
        <v>17</v>
      </c>
      <c r="BP69" s="8" t="n">
        <v>77</v>
      </c>
      <c r="BQ69" s="8" t="n">
        <v>67</v>
      </c>
      <c r="BR69" s="8" t="n">
        <v>36</v>
      </c>
      <c r="BS69" s="8" t="n">
        <v>36</v>
      </c>
      <c r="BT69" s="12" t="n">
        <f aca="false">BS69/(EA69+BS69)</f>
        <v>0.0400890868596882</v>
      </c>
      <c r="BU69" s="8" t="n">
        <v>17</v>
      </c>
      <c r="BV69" s="8" t="n">
        <v>35</v>
      </c>
      <c r="BW69" s="12" t="n">
        <f aca="false">IF(BU69+BV69&gt;0,BU69/(BU69+BV69),0)</f>
        <v>0.326923076923077</v>
      </c>
      <c r="BX69" s="8" t="n">
        <v>3</v>
      </c>
      <c r="BY69" s="8" t="n">
        <v>7</v>
      </c>
      <c r="BZ69" s="8" t="n">
        <v>2</v>
      </c>
      <c r="CA69" s="8" t="n">
        <v>9</v>
      </c>
      <c r="CB69" s="8" t="n">
        <v>12</v>
      </c>
      <c r="CC69" s="8" t="n">
        <v>19</v>
      </c>
      <c r="CD69" s="8" t="n">
        <v>4</v>
      </c>
      <c r="CE69" s="8" t="n">
        <v>7</v>
      </c>
      <c r="CF69" s="8" t="n">
        <v>6</v>
      </c>
      <c r="CG69" s="8" t="n">
        <v>11</v>
      </c>
      <c r="CH69" s="8" t="n">
        <v>12</v>
      </c>
      <c r="CI69" s="8" t="n">
        <v>25</v>
      </c>
      <c r="CJ69" s="8" t="n">
        <v>0</v>
      </c>
      <c r="CK69" s="8" t="n">
        <v>0</v>
      </c>
      <c r="CL69" s="8" t="n">
        <v>3</v>
      </c>
      <c r="CM69" s="8" t="n">
        <v>2</v>
      </c>
      <c r="CN69" s="8" t="n">
        <v>0</v>
      </c>
      <c r="CO69" s="8" t="n">
        <v>0</v>
      </c>
      <c r="CP69" s="8" t="n">
        <v>0</v>
      </c>
      <c r="CQ69" s="8" t="n">
        <v>2</v>
      </c>
      <c r="CR69" s="8" t="n">
        <v>2</v>
      </c>
      <c r="CS69" s="8" t="n">
        <v>1</v>
      </c>
      <c r="CT69" s="8" t="n">
        <v>1</v>
      </c>
      <c r="CU69" s="8" t="n">
        <v>5</v>
      </c>
      <c r="CV69" s="8" t="n">
        <v>0</v>
      </c>
      <c r="CW69" s="8" t="n">
        <v>13</v>
      </c>
      <c r="CX69" s="8" t="n">
        <v>2</v>
      </c>
      <c r="CY69" s="8" t="n">
        <v>3</v>
      </c>
      <c r="CZ69" s="8" t="n">
        <v>5</v>
      </c>
      <c r="DA69" s="8" t="n">
        <v>67</v>
      </c>
      <c r="DB69" s="8" t="n">
        <v>31</v>
      </c>
      <c r="DC69" s="8" t="n">
        <v>7</v>
      </c>
      <c r="DD69" s="8" t="n">
        <v>15</v>
      </c>
      <c r="DE69" s="8" t="n">
        <v>31</v>
      </c>
      <c r="DF69" s="8" t="n">
        <v>14</v>
      </c>
      <c r="DG69" s="8" t="n">
        <v>1</v>
      </c>
      <c r="DH69" s="8" t="n">
        <v>91</v>
      </c>
      <c r="DI69" s="8" t="n">
        <v>15</v>
      </c>
      <c r="DJ69" s="8" t="n">
        <v>6</v>
      </c>
      <c r="DK69" s="8" t="n">
        <v>15</v>
      </c>
      <c r="DL69" s="8" t="n">
        <v>13</v>
      </c>
      <c r="DM69" s="8" t="n">
        <v>2</v>
      </c>
      <c r="DN69" s="8" t="n">
        <v>8</v>
      </c>
      <c r="DO69" s="8" t="n">
        <v>6</v>
      </c>
      <c r="DP69" s="8" t="n">
        <v>2</v>
      </c>
      <c r="DQ69" s="8" t="n">
        <f aca="false">DJ69-DI69</f>
        <v>-9</v>
      </c>
      <c r="DR69" s="19" t="n">
        <v>-7.59</v>
      </c>
      <c r="DS69" s="8" t="n">
        <v>11</v>
      </c>
      <c r="DT69" s="8" t="n">
        <v>2</v>
      </c>
      <c r="DU69" s="8" t="n">
        <v>0</v>
      </c>
      <c r="DV69" s="8" t="n">
        <v>0</v>
      </c>
      <c r="DW69" s="8" t="n">
        <v>2</v>
      </c>
      <c r="DX69" s="8" t="n">
        <v>1445</v>
      </c>
      <c r="DY69" s="8" t="n">
        <v>1110</v>
      </c>
      <c r="DZ69" s="8" t="n">
        <v>1109</v>
      </c>
      <c r="EA69" s="8" t="n">
        <v>862</v>
      </c>
      <c r="EB69" s="8" t="n">
        <v>790</v>
      </c>
      <c r="EC69" s="8" t="n">
        <v>639</v>
      </c>
      <c r="ED69" s="8" t="n">
        <v>70.4</v>
      </c>
      <c r="EE69" s="8" t="n">
        <v>55.79</v>
      </c>
      <c r="EF69" s="8" t="n">
        <v>70</v>
      </c>
      <c r="EG69" s="8" t="n">
        <v>54</v>
      </c>
      <c r="EH69" s="12" t="n">
        <f aca="false">EF69/EB69</f>
        <v>0.0886075949367089</v>
      </c>
      <c r="EI69" s="20" t="n">
        <f aca="false">1-EG69/EC69</f>
        <v>0.915492957746479</v>
      </c>
      <c r="EJ69" s="21" t="n">
        <f aca="false">EH69+EI69</f>
        <v>1.00410055268319</v>
      </c>
      <c r="EK69" s="8" t="n">
        <v>1468</v>
      </c>
      <c r="EL69" s="8" t="n">
        <v>1120</v>
      </c>
      <c r="EM69" s="8" t="n">
        <v>1126</v>
      </c>
      <c r="EN69" s="8" t="n">
        <v>865</v>
      </c>
      <c r="EO69" s="8" t="n">
        <v>798</v>
      </c>
      <c r="EP69" s="8" t="n">
        <v>642</v>
      </c>
      <c r="EQ69" s="8" t="n">
        <v>71</v>
      </c>
      <c r="ER69" s="8" t="n">
        <v>54</v>
      </c>
      <c r="ES69" s="8" t="n">
        <v>745</v>
      </c>
      <c r="ET69" s="8" t="n">
        <v>564</v>
      </c>
      <c r="EU69" s="8" t="n">
        <v>290</v>
      </c>
      <c r="EV69" s="8" t="n">
        <v>209</v>
      </c>
      <c r="EW69" s="8" t="n">
        <v>40</v>
      </c>
      <c r="EX69" s="8" t="n">
        <v>28</v>
      </c>
      <c r="EY69" s="8" t="n">
        <v>83</v>
      </c>
      <c r="EZ69" s="8" t="n">
        <v>69</v>
      </c>
      <c r="FA69" s="8" t="n">
        <v>3.5</v>
      </c>
      <c r="FB69" s="8" t="n">
        <v>1.7</v>
      </c>
      <c r="FC69" s="8" t="n">
        <v>5.2</v>
      </c>
      <c r="FD69" s="19" t="n">
        <v>52.86</v>
      </c>
      <c r="FE69" s="18" t="n">
        <f aca="false">FD69/V69</f>
        <v>0.66075</v>
      </c>
      <c r="FF69" s="8" t="n">
        <v>4.1887</v>
      </c>
      <c r="FG69" s="8" t="n">
        <v>0.84</v>
      </c>
      <c r="FH69" s="8" t="n">
        <v>0.22</v>
      </c>
      <c r="FI69" s="8" t="n">
        <v>1.06</v>
      </c>
      <c r="FJ69" s="8" t="n">
        <v>1</v>
      </c>
      <c r="FK69" s="8" t="n">
        <v>0</v>
      </c>
      <c r="FL69" s="8" t="n">
        <v>0</v>
      </c>
      <c r="FM69" s="8" t="n">
        <f aca="false">BL69+BS69+AH69+DT69</f>
        <v>181</v>
      </c>
      <c r="FN69" s="19" t="n">
        <f aca="false">IF(DS69&gt;0,(BL69+BR69)/DS69,0)</f>
        <v>11.5454545454545</v>
      </c>
      <c r="FO69" s="12" t="n">
        <v>0.1308510638</v>
      </c>
      <c r="FP69" s="19" t="n">
        <f aca="false">Z69-AH69/10</f>
        <v>42.8</v>
      </c>
      <c r="FQ69" s="19" t="n">
        <f aca="false">Z69+DR69/5</f>
        <v>46.482</v>
      </c>
      <c r="FR69" s="19" t="n">
        <f aca="false">(DX69+DY69)/AL69*60</f>
        <v>112.219725197098</v>
      </c>
      <c r="FS69" s="8" t="n">
        <v>4</v>
      </c>
      <c r="FT69" s="17" t="s">
        <v>617</v>
      </c>
      <c r="FU69" s="8" t="n">
        <v>195</v>
      </c>
      <c r="FV69" s="22"/>
      <c r="FW69" s="17" t="s">
        <v>270</v>
      </c>
      <c r="FX69" s="23" t="n">
        <v>832500</v>
      </c>
      <c r="FY69" s="23" t="n">
        <v>863333</v>
      </c>
      <c r="FZ69" s="8" t="n">
        <v>150</v>
      </c>
      <c r="GA69" s="8" t="n">
        <v>43</v>
      </c>
      <c r="GB69" s="8" t="n">
        <v>44</v>
      </c>
      <c r="GC69" s="8" t="n">
        <v>87</v>
      </c>
      <c r="GD69" s="8" t="n">
        <v>3</v>
      </c>
      <c r="GE69" s="8" t="n">
        <v>107</v>
      </c>
      <c r="GF69" s="8" t="n">
        <v>341</v>
      </c>
      <c r="GG69" s="8" t="n">
        <v>2455</v>
      </c>
      <c r="GH69" s="8" t="n">
        <v>7</v>
      </c>
      <c r="GI69" s="8" t="n">
        <v>3.2</v>
      </c>
      <c r="GJ69" s="8" t="n">
        <v>10.2</v>
      </c>
      <c r="GK69" s="8" t="n">
        <f aca="false">Z69-AH69/10</f>
        <v>42.8</v>
      </c>
      <c r="GL69" s="22"/>
      <c r="GM69" s="22"/>
      <c r="GN69" s="22"/>
      <c r="GO69" s="22"/>
      <c r="GP69" s="22"/>
    </row>
    <row r="70" customFormat="false" ht="13.65" hidden="false" customHeight="true" outlineLevel="0" collapsed="false">
      <c r="A70" s="16" t="n">
        <v>32616</v>
      </c>
      <c r="B70" s="17" t="s">
        <v>618</v>
      </c>
      <c r="C70" s="17" t="s">
        <v>272</v>
      </c>
      <c r="D70" s="17" t="s">
        <v>262</v>
      </c>
      <c r="E70" s="17" t="s">
        <v>262</v>
      </c>
      <c r="F70" s="8" t="n">
        <v>75</v>
      </c>
      <c r="G70" s="8" t="n">
        <v>225</v>
      </c>
      <c r="H70" s="8" t="n">
        <v>2007</v>
      </c>
      <c r="I70" s="8" t="n">
        <v>6</v>
      </c>
      <c r="J70" s="8" t="n">
        <v>160</v>
      </c>
      <c r="K70" s="17" t="s">
        <v>273</v>
      </c>
      <c r="L70" s="8" t="n">
        <v>2012</v>
      </c>
      <c r="M70" s="8" t="n">
        <v>28</v>
      </c>
      <c r="N70" s="8" t="n">
        <v>5</v>
      </c>
      <c r="O70" s="8" t="n">
        <v>8474061</v>
      </c>
      <c r="P70" s="17" t="s">
        <v>619</v>
      </c>
      <c r="Q70" s="17" t="s">
        <v>620</v>
      </c>
      <c r="R70" s="17" t="s">
        <v>621</v>
      </c>
      <c r="S70" s="17" t="s">
        <v>590</v>
      </c>
      <c r="T70" s="17" t="s">
        <v>299</v>
      </c>
      <c r="U70" s="17" t="s">
        <v>287</v>
      </c>
      <c r="V70" s="8" t="n">
        <v>2</v>
      </c>
      <c r="W70" s="8" t="n">
        <v>0</v>
      </c>
      <c r="X70" s="8" t="n">
        <v>0</v>
      </c>
      <c r="Y70" s="8" t="n">
        <v>0</v>
      </c>
      <c r="Z70" s="8" t="n">
        <v>0</v>
      </c>
      <c r="AA70" s="8" t="n">
        <v>27</v>
      </c>
      <c r="AB70" s="8" t="n">
        <v>87</v>
      </c>
      <c r="AC70" s="18" t="n">
        <f aca="false">Z70/V70</f>
        <v>0</v>
      </c>
      <c r="AD70" s="19" t="n">
        <f aca="false">IF(FZ70&gt;V70,Z70-V70*(GC70-Z70)/(FZ70-V70),0)</f>
        <v>-0.197183098591549</v>
      </c>
      <c r="AE70" s="19" t="n">
        <v>0</v>
      </c>
      <c r="AF70" s="8" t="n">
        <v>0</v>
      </c>
      <c r="AG70" s="8" t="n">
        <v>0</v>
      </c>
      <c r="AH70" s="8" t="n">
        <v>4</v>
      </c>
      <c r="AI70" s="8" t="n">
        <v>16</v>
      </c>
      <c r="AJ70" s="8" t="n">
        <v>557</v>
      </c>
      <c r="AK70" s="19" t="n">
        <v>9.2833333333333</v>
      </c>
      <c r="AL70" s="8" t="n">
        <v>9.28</v>
      </c>
      <c r="AM70" s="8" t="n">
        <v>9</v>
      </c>
      <c r="AN70" s="18" t="n">
        <f aca="false">AJ70/60/V70</f>
        <v>4.64166666666667</v>
      </c>
      <c r="AO70" s="8" t="n">
        <v>8.1</v>
      </c>
      <c r="AP70" s="12" t="n">
        <f aca="false">IF(EF70&gt;0,Z70/EF70,0)</f>
        <v>0</v>
      </c>
      <c r="AQ70" s="8" t="n">
        <v>0</v>
      </c>
      <c r="AR70" s="8" t="n">
        <v>0</v>
      </c>
      <c r="AS70" s="8" t="n">
        <v>0</v>
      </c>
      <c r="AT70" s="8" t="n">
        <v>0</v>
      </c>
      <c r="AU70" s="8" t="n">
        <v>0</v>
      </c>
      <c r="AV70" s="8" t="n">
        <v>0</v>
      </c>
      <c r="AW70" s="8" t="n">
        <v>0</v>
      </c>
      <c r="AX70" s="8" t="n">
        <v>0</v>
      </c>
      <c r="AY70" s="8" t="n">
        <v>0</v>
      </c>
      <c r="AZ70" s="8" t="n">
        <v>0</v>
      </c>
      <c r="BA70" s="8" t="n">
        <f aca="false">AY70+AZ70</f>
        <v>0</v>
      </c>
      <c r="BB70" s="8" t="n">
        <v>0</v>
      </c>
      <c r="BC70" s="8" t="n">
        <v>0</v>
      </c>
      <c r="BD70" s="19" t="n">
        <v>0</v>
      </c>
      <c r="BE70" s="19" t="n">
        <v>0</v>
      </c>
      <c r="BF70" s="19" t="n">
        <f aca="false">AQ70+BD70</f>
        <v>0</v>
      </c>
      <c r="BG70" s="19" t="n">
        <f aca="false">IF(AL70&gt;0,BF70/AL70*60,0)</f>
        <v>0</v>
      </c>
      <c r="BH70" s="8" t="n">
        <v>2</v>
      </c>
      <c r="BI70" s="8" t="n">
        <v>6</v>
      </c>
      <c r="BJ70" s="8" t="n">
        <v>2</v>
      </c>
      <c r="BK70" s="12" t="n">
        <f aca="false">BH70/(BH70+BJ70)</f>
        <v>0.5</v>
      </c>
      <c r="BL70" s="8" t="n">
        <v>4</v>
      </c>
      <c r="BM70" s="8" t="n">
        <v>4</v>
      </c>
      <c r="BN70" s="8" t="n">
        <v>1</v>
      </c>
      <c r="BO70" s="8" t="n">
        <f aca="false">BM70-BN70</f>
        <v>3</v>
      </c>
      <c r="BP70" s="8" t="n">
        <v>0</v>
      </c>
      <c r="BQ70" s="8" t="n">
        <v>1</v>
      </c>
      <c r="BR70" s="8" t="n">
        <v>0</v>
      </c>
      <c r="BS70" s="8" t="n">
        <v>0</v>
      </c>
      <c r="BT70" s="12" t="n">
        <f aca="false">BS70/(EA70+BS70)</f>
        <v>0</v>
      </c>
      <c r="BU70" s="8" t="n">
        <v>0</v>
      </c>
      <c r="BV70" s="8" t="n">
        <v>0</v>
      </c>
      <c r="BW70" s="12" t="n">
        <f aca="false">IF(BU70+BV70&gt;0,BU70/(BU70+BV70),0)</f>
        <v>0</v>
      </c>
      <c r="BX70" s="8" t="n">
        <v>0</v>
      </c>
      <c r="BY70" s="8" t="n">
        <v>0</v>
      </c>
      <c r="BZ70" s="8" t="n">
        <v>0</v>
      </c>
      <c r="CA70" s="8" t="n">
        <v>0</v>
      </c>
      <c r="CB70" s="8" t="n">
        <v>0</v>
      </c>
      <c r="CC70" s="8" t="n">
        <v>0</v>
      </c>
      <c r="CD70" s="8" t="n">
        <v>0</v>
      </c>
      <c r="CE70" s="8" t="n">
        <v>0</v>
      </c>
      <c r="CF70" s="8" t="n">
        <v>0</v>
      </c>
      <c r="CG70" s="8" t="n">
        <v>0</v>
      </c>
      <c r="CH70" s="8" t="n">
        <v>0</v>
      </c>
      <c r="CI70" s="8" t="n">
        <v>0</v>
      </c>
      <c r="CJ70" s="8" t="n">
        <v>0</v>
      </c>
      <c r="CK70" s="8" t="n">
        <v>0</v>
      </c>
      <c r="CL70" s="8" t="n">
        <v>0</v>
      </c>
      <c r="CM70" s="8" t="n">
        <v>0</v>
      </c>
      <c r="CN70" s="8" t="n">
        <v>0</v>
      </c>
      <c r="CO70" s="8" t="n">
        <v>0</v>
      </c>
      <c r="CP70" s="8" t="n">
        <v>0</v>
      </c>
      <c r="CQ70" s="8" t="n">
        <v>0</v>
      </c>
      <c r="CR70" s="8" t="n">
        <v>0</v>
      </c>
      <c r="CS70" s="8" t="n">
        <v>0</v>
      </c>
      <c r="CT70" s="8" t="n">
        <v>0</v>
      </c>
      <c r="CU70" s="8" t="n">
        <v>0</v>
      </c>
      <c r="CV70" s="8" t="n">
        <v>0</v>
      </c>
      <c r="CW70" s="8" t="n">
        <v>0</v>
      </c>
      <c r="CX70" s="8" t="n">
        <v>0</v>
      </c>
      <c r="CY70" s="8" t="n">
        <v>0</v>
      </c>
      <c r="CZ70" s="8" t="n">
        <v>0</v>
      </c>
      <c r="DA70" s="8" t="n">
        <v>0</v>
      </c>
      <c r="DB70" s="8" t="n">
        <v>0</v>
      </c>
      <c r="DC70" s="8" t="n">
        <v>0</v>
      </c>
      <c r="DD70" s="8" t="n">
        <v>0</v>
      </c>
      <c r="DE70" s="8" t="n">
        <v>0</v>
      </c>
      <c r="DF70" s="8" t="n">
        <v>0</v>
      </c>
      <c r="DG70" s="8" t="n">
        <v>0</v>
      </c>
      <c r="DH70" s="8" t="n">
        <v>0</v>
      </c>
      <c r="DI70" s="8" t="n">
        <v>2</v>
      </c>
      <c r="DJ70" s="8" t="n">
        <v>1</v>
      </c>
      <c r="DK70" s="8" t="n">
        <v>2</v>
      </c>
      <c r="DL70" s="8" t="n">
        <v>2</v>
      </c>
      <c r="DM70" s="8" t="n">
        <v>0</v>
      </c>
      <c r="DN70" s="8" t="n">
        <v>1</v>
      </c>
      <c r="DO70" s="8" t="n">
        <v>1</v>
      </c>
      <c r="DP70" s="8" t="n">
        <v>0</v>
      </c>
      <c r="DQ70" s="8" t="n">
        <f aca="false">DJ70-DI70</f>
        <v>-1</v>
      </c>
      <c r="DR70" s="19" t="n">
        <v>-1.01</v>
      </c>
      <c r="DS70" s="8" t="n">
        <v>2</v>
      </c>
      <c r="DT70" s="8" t="n">
        <v>0</v>
      </c>
      <c r="DU70" s="8" t="n">
        <v>0</v>
      </c>
      <c r="DV70" s="8" t="n">
        <v>0</v>
      </c>
      <c r="DW70" s="8" t="n">
        <v>0</v>
      </c>
      <c r="DX70" s="8" t="n">
        <v>4</v>
      </c>
      <c r="DY70" s="8" t="n">
        <v>5</v>
      </c>
      <c r="DZ70" s="8" t="n">
        <v>4</v>
      </c>
      <c r="EA70" s="8" t="n">
        <v>5</v>
      </c>
      <c r="EB70" s="8" t="n">
        <v>3</v>
      </c>
      <c r="EC70" s="8" t="n">
        <v>3</v>
      </c>
      <c r="ED70" s="8" t="n">
        <v>0.1</v>
      </c>
      <c r="EE70" s="8" t="n">
        <v>0.28</v>
      </c>
      <c r="EF70" s="8" t="n">
        <v>0</v>
      </c>
      <c r="EG70" s="8" t="n">
        <v>0</v>
      </c>
      <c r="EH70" s="12" t="n">
        <f aca="false">EF70/EB70</f>
        <v>0</v>
      </c>
      <c r="EI70" s="20" t="n">
        <f aca="false">1-EG70/EC70</f>
        <v>1</v>
      </c>
      <c r="EJ70" s="21" t="n">
        <f aca="false">EH70+EI70</f>
        <v>1</v>
      </c>
      <c r="EK70" s="8" t="n">
        <v>4</v>
      </c>
      <c r="EL70" s="8" t="n">
        <v>5</v>
      </c>
      <c r="EM70" s="8" t="n">
        <v>4</v>
      </c>
      <c r="EN70" s="8" t="n">
        <v>5</v>
      </c>
      <c r="EO70" s="8" t="n">
        <v>3</v>
      </c>
      <c r="EP70" s="8" t="n">
        <v>3</v>
      </c>
      <c r="EQ70" s="8" t="n">
        <v>0</v>
      </c>
      <c r="ER70" s="8" t="n">
        <v>0</v>
      </c>
      <c r="ES70" s="8" t="n">
        <v>2</v>
      </c>
      <c r="ET70" s="8" t="n">
        <v>3</v>
      </c>
      <c r="EU70" s="8" t="n">
        <v>0</v>
      </c>
      <c r="EV70" s="8" t="n">
        <v>1</v>
      </c>
      <c r="EW70" s="8" t="n">
        <v>0</v>
      </c>
      <c r="EX70" s="8" t="n">
        <v>0</v>
      </c>
      <c r="EY70" s="8" t="n">
        <v>2</v>
      </c>
      <c r="EZ70" s="8" t="n">
        <v>1</v>
      </c>
      <c r="FA70" s="8" t="n">
        <v>0</v>
      </c>
      <c r="FB70" s="8" t="n">
        <v>0</v>
      </c>
      <c r="FC70" s="8" t="n">
        <v>0</v>
      </c>
      <c r="FD70" s="19" t="n">
        <v>-0.2</v>
      </c>
      <c r="FE70" s="18" t="n">
        <f aca="false">FD70/V70</f>
        <v>-0.1</v>
      </c>
      <c r="FF70" s="8" t="n">
        <v>0</v>
      </c>
      <c r="FG70" s="8" t="n">
        <v>0</v>
      </c>
      <c r="FH70" s="8" t="n">
        <v>0</v>
      </c>
      <c r="FI70" s="8" t="n">
        <v>0</v>
      </c>
      <c r="FJ70" s="22"/>
      <c r="FK70" s="22"/>
      <c r="FL70" s="22"/>
      <c r="FM70" s="8" t="n">
        <f aca="false">BL70+BS70+AH70+DT70</f>
        <v>8</v>
      </c>
      <c r="FN70" s="19" t="n">
        <f aca="false">IF(DS70&gt;0,(BL70+BR70)/DS70,0)</f>
        <v>2</v>
      </c>
      <c r="FO70" s="12" t="n">
        <v>0</v>
      </c>
      <c r="FP70" s="19" t="n">
        <f aca="false">Z70-AH70/10</f>
        <v>-0.4</v>
      </c>
      <c r="FQ70" s="19" t="n">
        <f aca="false">Z70+DR70/5</f>
        <v>-0.202</v>
      </c>
      <c r="FR70" s="19" t="n">
        <f aca="false">(DX70+DY70)/AL70*60</f>
        <v>58.1896551724138</v>
      </c>
      <c r="FS70" s="22"/>
      <c r="FT70" s="22"/>
      <c r="FU70" s="22"/>
      <c r="FV70" s="22"/>
      <c r="FW70" s="17" t="s">
        <v>280</v>
      </c>
      <c r="FX70" s="23" t="n">
        <v>650000</v>
      </c>
      <c r="FY70" s="23" t="n">
        <v>650000</v>
      </c>
      <c r="FZ70" s="8" t="n">
        <v>144</v>
      </c>
      <c r="GA70" s="8" t="n">
        <v>4</v>
      </c>
      <c r="GB70" s="8" t="n">
        <v>10</v>
      </c>
      <c r="GC70" s="8" t="n">
        <v>14</v>
      </c>
      <c r="GD70" s="8" t="n">
        <v>-3</v>
      </c>
      <c r="GE70" s="8" t="n">
        <v>213</v>
      </c>
      <c r="GF70" s="8" t="n">
        <v>67</v>
      </c>
      <c r="GG70" s="8" t="n">
        <v>852</v>
      </c>
      <c r="GH70" s="8" t="n">
        <v>-0.3</v>
      </c>
      <c r="GI70" s="8" t="n">
        <v>0.7</v>
      </c>
      <c r="GJ70" s="8" t="n">
        <v>0.4</v>
      </c>
      <c r="GK70" s="8" t="n">
        <f aca="false">Z70-AH70/10</f>
        <v>-0.4</v>
      </c>
      <c r="GL70" s="22"/>
      <c r="GM70" s="22"/>
      <c r="GN70" s="22"/>
      <c r="GO70" s="22"/>
      <c r="GP70" s="22"/>
    </row>
    <row r="71" customFormat="false" ht="13.65" hidden="false" customHeight="true" outlineLevel="0" collapsed="false">
      <c r="A71" s="16" t="n">
        <v>32833</v>
      </c>
      <c r="B71" s="17" t="s">
        <v>622</v>
      </c>
      <c r="C71" s="22"/>
      <c r="D71" s="17" t="s">
        <v>623</v>
      </c>
      <c r="E71" s="17" t="s">
        <v>623</v>
      </c>
      <c r="F71" s="8" t="n">
        <v>71</v>
      </c>
      <c r="G71" s="8" t="n">
        <v>195</v>
      </c>
      <c r="H71" s="22"/>
      <c r="I71" s="22"/>
      <c r="J71" s="22"/>
      <c r="K71" s="17" t="s">
        <v>263</v>
      </c>
      <c r="L71" s="8" t="n">
        <v>2012</v>
      </c>
      <c r="M71" s="8" t="n">
        <v>28</v>
      </c>
      <c r="N71" s="8" t="n">
        <v>6</v>
      </c>
      <c r="O71" s="8" t="n">
        <v>8474849</v>
      </c>
      <c r="P71" s="17" t="s">
        <v>624</v>
      </c>
      <c r="Q71" s="17" t="s">
        <v>625</v>
      </c>
      <c r="R71" s="17" t="s">
        <v>626</v>
      </c>
      <c r="S71" s="17" t="s">
        <v>627</v>
      </c>
      <c r="T71" s="17" t="s">
        <v>268</v>
      </c>
      <c r="U71" s="17" t="s">
        <v>473</v>
      </c>
      <c r="V71" s="8" t="n">
        <v>73</v>
      </c>
      <c r="W71" s="8" t="n">
        <v>5</v>
      </c>
      <c r="X71" s="8" t="n">
        <v>12</v>
      </c>
      <c r="Y71" s="8" t="n">
        <v>9</v>
      </c>
      <c r="Z71" s="8" t="n">
        <v>17</v>
      </c>
      <c r="AA71" s="8" t="n">
        <v>12</v>
      </c>
      <c r="AB71" s="8" t="n">
        <v>62</v>
      </c>
      <c r="AC71" s="18" t="n">
        <f aca="false">Z71/V71</f>
        <v>0.232876712328767</v>
      </c>
      <c r="AD71" s="19" t="n">
        <f aca="false">IF(FZ71&gt;V71,Z71-V71*(GC71-Z71)/(FZ71-V71),0)</f>
        <v>-9.62352941176471</v>
      </c>
      <c r="AE71" s="19" t="n">
        <v>6.176</v>
      </c>
      <c r="AF71" s="8" t="n">
        <v>1</v>
      </c>
      <c r="AG71" s="8" t="n">
        <v>3.3</v>
      </c>
      <c r="AH71" s="8" t="n">
        <v>126</v>
      </c>
      <c r="AI71" s="8" t="n">
        <v>1453</v>
      </c>
      <c r="AJ71" s="8" t="n">
        <v>54451</v>
      </c>
      <c r="AK71" s="19" t="n">
        <v>907.51666666667</v>
      </c>
      <c r="AL71" s="8" t="n">
        <v>907.5</v>
      </c>
      <c r="AM71" s="8" t="n">
        <v>908</v>
      </c>
      <c r="AN71" s="18" t="n">
        <f aca="false">AJ71/60/V71</f>
        <v>12.4317351598174</v>
      </c>
      <c r="AO71" s="8" t="n">
        <v>21.12</v>
      </c>
      <c r="AP71" s="12" t="n">
        <f aca="false">IF(EF71&gt;0,Z71/EF71,0)</f>
        <v>0.586206896551724</v>
      </c>
      <c r="AQ71" s="8" t="n">
        <v>170</v>
      </c>
      <c r="AR71" s="8" t="n">
        <v>171</v>
      </c>
      <c r="AS71" s="8" t="n">
        <v>171</v>
      </c>
      <c r="AT71" s="8" t="n">
        <v>126</v>
      </c>
      <c r="AU71" s="8" t="n">
        <v>126</v>
      </c>
      <c r="AV71" s="8" t="n">
        <v>85</v>
      </c>
      <c r="AW71" s="8" t="n">
        <v>102</v>
      </c>
      <c r="AX71" s="8" t="n">
        <v>49</v>
      </c>
      <c r="AY71" s="8" t="n">
        <v>7</v>
      </c>
      <c r="AZ71" s="8" t="n">
        <v>10</v>
      </c>
      <c r="BA71" s="8" t="n">
        <f aca="false">AY71+AZ71</f>
        <v>17</v>
      </c>
      <c r="BB71" s="8" t="n">
        <v>9.13</v>
      </c>
      <c r="BC71" s="8" t="n">
        <v>31.7529</v>
      </c>
      <c r="BD71" s="19" t="n">
        <v>269</v>
      </c>
      <c r="BE71" s="19" t="n">
        <v>17.7847973407283</v>
      </c>
      <c r="BF71" s="19" t="n">
        <f aca="false">AQ71+BD71</f>
        <v>439</v>
      </c>
      <c r="BG71" s="19" t="n">
        <f aca="false">IF(AL71&gt;0,BF71/AL71*60,0)</f>
        <v>29.0247933884297</v>
      </c>
      <c r="BH71" s="8" t="n">
        <v>195</v>
      </c>
      <c r="BI71" s="8" t="n">
        <v>380</v>
      </c>
      <c r="BJ71" s="8" t="n">
        <v>272</v>
      </c>
      <c r="BK71" s="12" t="n">
        <f aca="false">BH71/(BH71+BJ71)</f>
        <v>0.417558886509636</v>
      </c>
      <c r="BL71" s="8" t="n">
        <v>104</v>
      </c>
      <c r="BM71" s="8" t="n">
        <v>104</v>
      </c>
      <c r="BN71" s="8" t="n">
        <v>109</v>
      </c>
      <c r="BO71" s="8" t="n">
        <f aca="false">BM71-BN71</f>
        <v>-5</v>
      </c>
      <c r="BP71" s="8" t="n">
        <v>41</v>
      </c>
      <c r="BQ71" s="8" t="n">
        <v>23</v>
      </c>
      <c r="BR71" s="8" t="n">
        <v>16</v>
      </c>
      <c r="BS71" s="8" t="n">
        <v>42</v>
      </c>
      <c r="BT71" s="12" t="n">
        <f aca="false">BS71/(EA71+BS71)</f>
        <v>0.0649149922720247</v>
      </c>
      <c r="BU71" s="8" t="n">
        <v>22</v>
      </c>
      <c r="BV71" s="8" t="n">
        <v>16</v>
      </c>
      <c r="BW71" s="12" t="n">
        <f aca="false">IF(BU71+BV71&gt;0,BU71/(BU71+BV71),0)</f>
        <v>0.578947368421053</v>
      </c>
      <c r="BX71" s="8" t="n">
        <v>10</v>
      </c>
      <c r="BY71" s="8" t="n">
        <v>4</v>
      </c>
      <c r="BZ71" s="8" t="n">
        <v>6</v>
      </c>
      <c r="CA71" s="8" t="n">
        <v>3</v>
      </c>
      <c r="CB71" s="8" t="n">
        <v>6</v>
      </c>
      <c r="CC71" s="8" t="n">
        <v>9</v>
      </c>
      <c r="CD71" s="8" t="n">
        <v>3</v>
      </c>
      <c r="CE71" s="8" t="n">
        <v>2</v>
      </c>
      <c r="CF71" s="8" t="n">
        <v>10</v>
      </c>
      <c r="CG71" s="8" t="n">
        <v>6</v>
      </c>
      <c r="CH71" s="8" t="n">
        <v>14</v>
      </c>
      <c r="CI71" s="8" t="n">
        <v>12</v>
      </c>
      <c r="CJ71" s="8" t="n">
        <v>0</v>
      </c>
      <c r="CK71" s="8" t="n">
        <v>0</v>
      </c>
      <c r="CL71" s="8" t="n">
        <v>2</v>
      </c>
      <c r="CM71" s="8" t="n">
        <v>0</v>
      </c>
      <c r="CN71" s="8" t="n">
        <v>0</v>
      </c>
      <c r="CO71" s="8" t="n">
        <v>0</v>
      </c>
      <c r="CP71" s="8" t="n">
        <v>0</v>
      </c>
      <c r="CQ71" s="8" t="n">
        <v>0</v>
      </c>
      <c r="CR71" s="8" t="n">
        <v>0</v>
      </c>
      <c r="CS71" s="8" t="n">
        <v>0</v>
      </c>
      <c r="CT71" s="8" t="n">
        <v>1</v>
      </c>
      <c r="CU71" s="8" t="n">
        <v>3</v>
      </c>
      <c r="CV71" s="8" t="n">
        <v>0</v>
      </c>
      <c r="CW71" s="8" t="n">
        <v>1</v>
      </c>
      <c r="CX71" s="8" t="n">
        <v>0</v>
      </c>
      <c r="CY71" s="8" t="n">
        <v>0</v>
      </c>
      <c r="CZ71" s="8" t="n">
        <v>4</v>
      </c>
      <c r="DA71" s="8" t="n">
        <v>37</v>
      </c>
      <c r="DB71" s="8" t="n">
        <v>12</v>
      </c>
      <c r="DC71" s="8" t="n">
        <v>3</v>
      </c>
      <c r="DD71" s="8" t="n">
        <v>4</v>
      </c>
      <c r="DE71" s="8" t="n">
        <v>9</v>
      </c>
      <c r="DF71" s="8" t="n">
        <v>10</v>
      </c>
      <c r="DG71" s="8" t="n">
        <v>1</v>
      </c>
      <c r="DH71" s="8" t="n">
        <v>46</v>
      </c>
      <c r="DI71" s="8" t="n">
        <v>38</v>
      </c>
      <c r="DJ71" s="8" t="n">
        <v>30</v>
      </c>
      <c r="DK71" s="8" t="n">
        <v>38</v>
      </c>
      <c r="DL71" s="8" t="n">
        <v>32</v>
      </c>
      <c r="DM71" s="8" t="n">
        <v>6</v>
      </c>
      <c r="DN71" s="8" t="n">
        <v>37</v>
      </c>
      <c r="DO71" s="8" t="n">
        <v>31</v>
      </c>
      <c r="DP71" s="8" t="n">
        <v>6</v>
      </c>
      <c r="DQ71" s="8" t="n">
        <f aca="false">DJ71-DI71</f>
        <v>-8</v>
      </c>
      <c r="DR71" s="19" t="n">
        <v>-3.248</v>
      </c>
      <c r="DS71" s="8" t="n">
        <v>28</v>
      </c>
      <c r="DT71" s="8" t="n">
        <v>6</v>
      </c>
      <c r="DU71" s="8" t="n">
        <v>0</v>
      </c>
      <c r="DV71" s="8" t="n">
        <v>4</v>
      </c>
      <c r="DW71" s="8" t="n">
        <v>0</v>
      </c>
      <c r="DX71" s="8" t="n">
        <v>842</v>
      </c>
      <c r="DY71" s="8" t="n">
        <v>845</v>
      </c>
      <c r="DZ71" s="8" t="n">
        <v>594</v>
      </c>
      <c r="EA71" s="8" t="n">
        <v>605</v>
      </c>
      <c r="EB71" s="8" t="n">
        <v>420</v>
      </c>
      <c r="EC71" s="8" t="n">
        <v>437</v>
      </c>
      <c r="ED71" s="8" t="n">
        <v>34.79</v>
      </c>
      <c r="EE71" s="8" t="n">
        <v>33.79</v>
      </c>
      <c r="EF71" s="8" t="n">
        <v>29</v>
      </c>
      <c r="EG71" s="8" t="n">
        <v>32</v>
      </c>
      <c r="EH71" s="12" t="n">
        <f aca="false">EF71/EB71</f>
        <v>0.0690476190476191</v>
      </c>
      <c r="EI71" s="20" t="n">
        <f aca="false">1-EG71/EC71</f>
        <v>0.926773455377574</v>
      </c>
      <c r="EJ71" s="21" t="n">
        <f aca="false">EH71+EI71</f>
        <v>0.995821074425193</v>
      </c>
      <c r="EK71" s="8" t="n">
        <v>843</v>
      </c>
      <c r="EL71" s="8" t="n">
        <v>842</v>
      </c>
      <c r="EM71" s="8" t="n">
        <v>593</v>
      </c>
      <c r="EN71" s="8" t="n">
        <v>602</v>
      </c>
      <c r="EO71" s="8" t="n">
        <v>419</v>
      </c>
      <c r="EP71" s="8" t="n">
        <v>435</v>
      </c>
      <c r="EQ71" s="8" t="n">
        <v>28</v>
      </c>
      <c r="ER71" s="8" t="n">
        <v>32</v>
      </c>
      <c r="ES71" s="8" t="n">
        <v>416</v>
      </c>
      <c r="ET71" s="8" t="n">
        <v>411</v>
      </c>
      <c r="EU71" s="8" t="n">
        <v>152</v>
      </c>
      <c r="EV71" s="8" t="n">
        <v>147</v>
      </c>
      <c r="EW71" s="8" t="n">
        <v>18</v>
      </c>
      <c r="EX71" s="8" t="n">
        <v>14</v>
      </c>
      <c r="EY71" s="8" t="n">
        <v>88</v>
      </c>
      <c r="EZ71" s="8" t="n">
        <v>85</v>
      </c>
      <c r="FA71" s="8" t="n">
        <v>-0.2</v>
      </c>
      <c r="FB71" s="8" t="n">
        <v>1.2</v>
      </c>
      <c r="FC71" s="8" t="n">
        <v>0.9</v>
      </c>
      <c r="FD71" s="19" t="n">
        <v>23.79</v>
      </c>
      <c r="FE71" s="18" t="n">
        <f aca="false">FD71/V71</f>
        <v>0.325890410958904</v>
      </c>
      <c r="FF71" s="8" t="n">
        <v>1.4497</v>
      </c>
      <c r="FG71" s="8" t="n">
        <v>0.63</v>
      </c>
      <c r="FH71" s="8" t="n">
        <v>-0.34</v>
      </c>
      <c r="FI71" s="8" t="n">
        <v>0.29</v>
      </c>
      <c r="FJ71" s="22"/>
      <c r="FK71" s="22"/>
      <c r="FL71" s="22"/>
      <c r="FM71" s="8" t="n">
        <f aca="false">BL71+BS71+AH71+DT71</f>
        <v>278</v>
      </c>
      <c r="FN71" s="19" t="n">
        <f aca="false">IF(DS71&gt;0,(BL71+BR71)/DS71,0)</f>
        <v>4.28571428571429</v>
      </c>
      <c r="FO71" s="12" t="n">
        <v>0.0248514972</v>
      </c>
      <c r="FP71" s="19" t="n">
        <f aca="false">Z71-AH71/10</f>
        <v>4.4</v>
      </c>
      <c r="FQ71" s="19" t="n">
        <f aca="false">Z71+DR71/5</f>
        <v>16.3504</v>
      </c>
      <c r="FR71" s="19" t="n">
        <f aca="false">(DX71+DY71)/AL71*60</f>
        <v>111.537190082645</v>
      </c>
      <c r="FS71" s="8" t="n">
        <v>6</v>
      </c>
      <c r="FT71" s="17" t="s">
        <v>628</v>
      </c>
      <c r="FU71" s="8" t="n">
        <v>244</v>
      </c>
      <c r="FV71" s="22"/>
      <c r="FW71" s="17" t="s">
        <v>280</v>
      </c>
      <c r="FX71" s="23" t="n">
        <v>2400000</v>
      </c>
      <c r="FY71" s="23" t="n">
        <v>2000000</v>
      </c>
      <c r="FZ71" s="8" t="n">
        <v>413</v>
      </c>
      <c r="GA71" s="8" t="n">
        <v>64</v>
      </c>
      <c r="GB71" s="8" t="n">
        <v>77</v>
      </c>
      <c r="GC71" s="8" t="n">
        <v>141</v>
      </c>
      <c r="GD71" s="8" t="n">
        <v>-5</v>
      </c>
      <c r="GE71" s="8" t="n">
        <v>806</v>
      </c>
      <c r="GF71" s="8" t="n">
        <v>550</v>
      </c>
      <c r="GG71" s="8" t="n">
        <v>5556</v>
      </c>
      <c r="GH71" s="8" t="n">
        <v>7.4</v>
      </c>
      <c r="GI71" s="8" t="n">
        <v>5.3</v>
      </c>
      <c r="GJ71" s="8" t="n">
        <v>12.6</v>
      </c>
      <c r="GK71" s="8" t="n">
        <f aca="false">Z71-AH71/10</f>
        <v>4.4</v>
      </c>
      <c r="GL71" s="22"/>
      <c r="GM71" s="22"/>
      <c r="GN71" s="22"/>
      <c r="GO71" s="22"/>
      <c r="GP71" s="22"/>
    </row>
    <row r="72" customFormat="false" ht="13.65" hidden="false" customHeight="true" outlineLevel="0" collapsed="false">
      <c r="A72" s="16" t="n">
        <v>30152</v>
      </c>
      <c r="B72" s="17" t="s">
        <v>629</v>
      </c>
      <c r="C72" s="17" t="s">
        <v>261</v>
      </c>
      <c r="D72" s="17" t="s">
        <v>262</v>
      </c>
      <c r="E72" s="17" t="s">
        <v>262</v>
      </c>
      <c r="F72" s="8" t="n">
        <v>73</v>
      </c>
      <c r="G72" s="8" t="n">
        <v>197</v>
      </c>
      <c r="H72" s="8" t="n">
        <v>2000</v>
      </c>
      <c r="I72" s="8" t="n">
        <v>2</v>
      </c>
      <c r="J72" s="8" t="n">
        <v>55</v>
      </c>
      <c r="K72" s="17" t="s">
        <v>263</v>
      </c>
      <c r="L72" s="8" t="n">
        <v>2003</v>
      </c>
      <c r="M72" s="8" t="n">
        <v>35</v>
      </c>
      <c r="N72" s="8" t="n">
        <v>14</v>
      </c>
      <c r="O72" s="8" t="n">
        <v>8468535</v>
      </c>
      <c r="P72" s="17" t="s">
        <v>630</v>
      </c>
      <c r="Q72" s="17" t="s">
        <v>631</v>
      </c>
      <c r="R72" s="17" t="s">
        <v>632</v>
      </c>
      <c r="S72" s="17" t="s">
        <v>627</v>
      </c>
      <c r="T72" s="17" t="s">
        <v>313</v>
      </c>
      <c r="U72" s="17" t="s">
        <v>545</v>
      </c>
      <c r="V72" s="8" t="n">
        <v>64</v>
      </c>
      <c r="W72" s="8" t="n">
        <v>8</v>
      </c>
      <c r="X72" s="8" t="n">
        <v>8</v>
      </c>
      <c r="Y72" s="8" t="n">
        <v>4</v>
      </c>
      <c r="Z72" s="8" t="n">
        <v>16</v>
      </c>
      <c r="AA72" s="8" t="n">
        <v>15</v>
      </c>
      <c r="AB72" s="8" t="n">
        <v>53</v>
      </c>
      <c r="AC72" s="18" t="n">
        <f aca="false">Z72/V72</f>
        <v>0.25</v>
      </c>
      <c r="AD72" s="19" t="n">
        <f aca="false">IF(FZ72&gt;V72,Z72-V72*(GC72-Z72)/(FZ72-V72),0)</f>
        <v>-16.5213849287169</v>
      </c>
      <c r="AE72" s="19" t="n">
        <v>6.357</v>
      </c>
      <c r="AF72" s="8" t="n">
        <v>-5</v>
      </c>
      <c r="AG72" s="8" t="n">
        <v>-6.5</v>
      </c>
      <c r="AH72" s="8" t="n">
        <v>34</v>
      </c>
      <c r="AI72" s="8" t="n">
        <v>1363</v>
      </c>
      <c r="AJ72" s="8" t="n">
        <v>52799</v>
      </c>
      <c r="AK72" s="19" t="n">
        <v>879.98333333333</v>
      </c>
      <c r="AL72" s="8" t="n">
        <v>880.23</v>
      </c>
      <c r="AM72" s="8" t="n">
        <v>880</v>
      </c>
      <c r="AN72" s="18" t="n">
        <f aca="false">AJ72/60/V72</f>
        <v>13.7497395833333</v>
      </c>
      <c r="AO72" s="8" t="n">
        <v>22.95</v>
      </c>
      <c r="AP72" s="12" t="n">
        <f aca="false">IF(EF72&gt;0,Z72/EF72,0)</f>
        <v>0.484848484848485</v>
      </c>
      <c r="AQ72" s="8" t="n">
        <v>141</v>
      </c>
      <c r="AR72" s="8" t="n">
        <v>141</v>
      </c>
      <c r="AS72" s="8" t="n">
        <v>141</v>
      </c>
      <c r="AT72" s="8" t="n">
        <v>115</v>
      </c>
      <c r="AU72" s="8" t="n">
        <v>115</v>
      </c>
      <c r="AV72" s="8" t="n">
        <v>91</v>
      </c>
      <c r="AW72" s="8" t="n">
        <v>79</v>
      </c>
      <c r="AX72" s="8" t="n">
        <v>42</v>
      </c>
      <c r="AY72" s="8" t="n">
        <v>8</v>
      </c>
      <c r="AZ72" s="8" t="n">
        <v>13</v>
      </c>
      <c r="BA72" s="8" t="n">
        <f aca="false">AY72+AZ72</f>
        <v>21</v>
      </c>
      <c r="BB72" s="8" t="n">
        <v>9.97</v>
      </c>
      <c r="BC72" s="8" t="n">
        <v>29.4176</v>
      </c>
      <c r="BD72" s="19" t="n">
        <v>63.4</v>
      </c>
      <c r="BE72" s="19" t="n">
        <v>4.32280914411259</v>
      </c>
      <c r="BF72" s="19" t="n">
        <f aca="false">AQ72+BD72</f>
        <v>204.4</v>
      </c>
      <c r="BG72" s="19" t="n">
        <f aca="false">IF(AL72&gt;0,BF72/AL72*60,0)</f>
        <v>13.9327221294434</v>
      </c>
      <c r="BH72" s="8" t="n">
        <v>344</v>
      </c>
      <c r="BI72" s="8" t="n">
        <v>258</v>
      </c>
      <c r="BJ72" s="8" t="n">
        <v>524</v>
      </c>
      <c r="BK72" s="12" t="n">
        <f aca="false">BH72/(BH72+BJ72)</f>
        <v>0.396313364055299</v>
      </c>
      <c r="BL72" s="8" t="n">
        <v>38</v>
      </c>
      <c r="BM72" s="8" t="n">
        <v>38</v>
      </c>
      <c r="BN72" s="8" t="n">
        <v>53</v>
      </c>
      <c r="BO72" s="8" t="n">
        <f aca="false">BM72-BN72</f>
        <v>-15</v>
      </c>
      <c r="BP72" s="8" t="n">
        <v>24</v>
      </c>
      <c r="BQ72" s="8" t="n">
        <v>17</v>
      </c>
      <c r="BR72" s="8" t="n">
        <v>14</v>
      </c>
      <c r="BS72" s="8" t="n">
        <v>40</v>
      </c>
      <c r="BT72" s="12" t="n">
        <f aca="false">BS72/(EA72+BS72)</f>
        <v>0.0553250345781466</v>
      </c>
      <c r="BU72" s="8" t="n">
        <v>609</v>
      </c>
      <c r="BV72" s="8" t="n">
        <v>406</v>
      </c>
      <c r="BW72" s="12" t="n">
        <f aca="false">IF(BU72+BV72&gt;0,BU72/(BU72+BV72),0)</f>
        <v>0.6</v>
      </c>
      <c r="BX72" s="8" t="n">
        <v>285</v>
      </c>
      <c r="BY72" s="8" t="n">
        <v>202</v>
      </c>
      <c r="BZ72" s="8" t="n">
        <v>143</v>
      </c>
      <c r="CA72" s="8" t="n">
        <v>88</v>
      </c>
      <c r="CB72" s="8" t="n">
        <v>181</v>
      </c>
      <c r="CC72" s="8" t="n">
        <v>116</v>
      </c>
      <c r="CD72" s="8" t="n">
        <v>200</v>
      </c>
      <c r="CE72" s="8" t="n">
        <v>141</v>
      </c>
      <c r="CF72" s="8" t="n">
        <v>211</v>
      </c>
      <c r="CG72" s="8" t="n">
        <v>136</v>
      </c>
      <c r="CH72" s="8" t="n">
        <v>339</v>
      </c>
      <c r="CI72" s="8" t="n">
        <v>225</v>
      </c>
      <c r="CJ72" s="8" t="n">
        <v>0</v>
      </c>
      <c r="CK72" s="8" t="n">
        <v>0</v>
      </c>
      <c r="CL72" s="8" t="n">
        <v>1</v>
      </c>
      <c r="CM72" s="8" t="n">
        <v>2</v>
      </c>
      <c r="CN72" s="8" t="n">
        <v>1</v>
      </c>
      <c r="CO72" s="8" t="n">
        <v>0</v>
      </c>
      <c r="CP72" s="8" t="n">
        <v>0</v>
      </c>
      <c r="CQ72" s="8" t="n">
        <v>0</v>
      </c>
      <c r="CR72" s="8" t="n">
        <v>2</v>
      </c>
      <c r="CS72" s="8" t="n">
        <v>1</v>
      </c>
      <c r="CT72" s="8" t="n">
        <v>0</v>
      </c>
      <c r="CU72" s="8" t="n">
        <v>0</v>
      </c>
      <c r="CV72" s="8" t="n">
        <v>0</v>
      </c>
      <c r="CW72" s="8" t="n">
        <v>5</v>
      </c>
      <c r="CX72" s="8" t="n">
        <v>0</v>
      </c>
      <c r="CY72" s="8" t="n">
        <v>0</v>
      </c>
      <c r="CZ72" s="8" t="n">
        <v>2</v>
      </c>
      <c r="DA72" s="8" t="n">
        <v>22</v>
      </c>
      <c r="DB72" s="8" t="n">
        <v>6</v>
      </c>
      <c r="DC72" s="8" t="n">
        <v>3</v>
      </c>
      <c r="DD72" s="8" t="n">
        <v>7</v>
      </c>
      <c r="DE72" s="8" t="n">
        <v>7</v>
      </c>
      <c r="DF72" s="8" t="n">
        <v>11</v>
      </c>
      <c r="DG72" s="8" t="n">
        <v>0</v>
      </c>
      <c r="DH72" s="8" t="n">
        <v>57</v>
      </c>
      <c r="DI72" s="8" t="n">
        <v>17</v>
      </c>
      <c r="DJ72" s="8" t="n">
        <v>15</v>
      </c>
      <c r="DK72" s="8" t="n">
        <v>17</v>
      </c>
      <c r="DL72" s="8" t="n">
        <v>17</v>
      </c>
      <c r="DM72" s="8" t="n">
        <v>0</v>
      </c>
      <c r="DN72" s="8" t="n">
        <v>14</v>
      </c>
      <c r="DO72" s="8" t="n">
        <v>14</v>
      </c>
      <c r="DP72" s="8" t="n">
        <v>0</v>
      </c>
      <c r="DQ72" s="8" t="n">
        <f aca="false">DJ72-DI72</f>
        <v>-2</v>
      </c>
      <c r="DR72" s="19" t="n">
        <v>-2.764</v>
      </c>
      <c r="DS72" s="8" t="n">
        <v>17</v>
      </c>
      <c r="DT72" s="8" t="n">
        <v>0</v>
      </c>
      <c r="DU72" s="8" t="n">
        <v>0</v>
      </c>
      <c r="DV72" s="8" t="n">
        <v>0</v>
      </c>
      <c r="DW72" s="8" t="n">
        <v>0</v>
      </c>
      <c r="DX72" s="8" t="n">
        <v>806</v>
      </c>
      <c r="DY72" s="8" t="n">
        <v>909</v>
      </c>
      <c r="DZ72" s="8" t="n">
        <v>603</v>
      </c>
      <c r="EA72" s="8" t="n">
        <v>683</v>
      </c>
      <c r="EB72" s="8" t="n">
        <v>437</v>
      </c>
      <c r="EC72" s="8" t="n">
        <v>475</v>
      </c>
      <c r="ED72" s="8" t="n">
        <v>40.95</v>
      </c>
      <c r="EE72" s="8" t="n">
        <v>44.36</v>
      </c>
      <c r="EF72" s="8" t="n">
        <v>33</v>
      </c>
      <c r="EG72" s="8" t="n">
        <v>38</v>
      </c>
      <c r="EH72" s="12" t="n">
        <f aca="false">EF72/EB72</f>
        <v>0.0755148741418765</v>
      </c>
      <c r="EI72" s="20" t="n">
        <f aca="false">1-EG72/EC72</f>
        <v>0.92</v>
      </c>
      <c r="EJ72" s="21" t="n">
        <f aca="false">EH72+EI72</f>
        <v>0.995514874141876</v>
      </c>
      <c r="EK72" s="8" t="n">
        <v>801</v>
      </c>
      <c r="EL72" s="8" t="n">
        <v>907</v>
      </c>
      <c r="EM72" s="8" t="n">
        <v>598</v>
      </c>
      <c r="EN72" s="8" t="n">
        <v>682</v>
      </c>
      <c r="EO72" s="8" t="n">
        <v>435</v>
      </c>
      <c r="EP72" s="8" t="n">
        <v>474</v>
      </c>
      <c r="EQ72" s="8" t="n">
        <v>33</v>
      </c>
      <c r="ER72" s="8" t="n">
        <v>37</v>
      </c>
      <c r="ES72" s="8" t="n">
        <v>369</v>
      </c>
      <c r="ET72" s="8" t="n">
        <v>438</v>
      </c>
      <c r="EU72" s="8" t="n">
        <v>153</v>
      </c>
      <c r="EV72" s="8" t="n">
        <v>172</v>
      </c>
      <c r="EW72" s="8" t="n">
        <v>22</v>
      </c>
      <c r="EX72" s="8" t="n">
        <v>21</v>
      </c>
      <c r="EY72" s="8" t="n">
        <v>70</v>
      </c>
      <c r="EZ72" s="8" t="n">
        <v>68</v>
      </c>
      <c r="FA72" s="8" t="n">
        <v>0</v>
      </c>
      <c r="FB72" s="8" t="n">
        <v>0.8</v>
      </c>
      <c r="FC72" s="8" t="n">
        <v>0.8</v>
      </c>
      <c r="FD72" s="19" t="n">
        <v>14.9</v>
      </c>
      <c r="FE72" s="18" t="n">
        <f aca="false">FD72/V72</f>
        <v>0.2328125</v>
      </c>
      <c r="FF72" s="8" t="n">
        <v>2.2563</v>
      </c>
      <c r="FG72" s="8" t="n">
        <v>0.4</v>
      </c>
      <c r="FH72" s="8" t="n">
        <v>-0.51</v>
      </c>
      <c r="FI72" s="8" t="n">
        <v>-0.12</v>
      </c>
      <c r="FJ72" s="8" t="n">
        <v>2</v>
      </c>
      <c r="FK72" s="8" t="n">
        <v>1</v>
      </c>
      <c r="FL72" s="8" t="n">
        <v>1</v>
      </c>
      <c r="FM72" s="8" t="n">
        <f aca="false">BL72+BS72+AH72+DT72</f>
        <v>112</v>
      </c>
      <c r="FN72" s="19" t="n">
        <f aca="false">IF(DS72&gt;0,(BL72+BR72)/DS72,0)</f>
        <v>3.05882352941176</v>
      </c>
      <c r="FO72" s="12" t="n">
        <v>0.0459641256</v>
      </c>
      <c r="FP72" s="19" t="n">
        <f aca="false">Z72-AH72/10</f>
        <v>12.6</v>
      </c>
      <c r="FQ72" s="19" t="n">
        <f aca="false">Z72+DR72/5</f>
        <v>15.4472</v>
      </c>
      <c r="FR72" s="19" t="n">
        <f aca="false">(DX72+DY72)/AL72*60</f>
        <v>116.901264442248</v>
      </c>
      <c r="FS72" s="22"/>
      <c r="FT72" s="22"/>
      <c r="FU72" s="22"/>
      <c r="FV72" s="17" t="s">
        <v>427</v>
      </c>
      <c r="FW72" s="17" t="s">
        <v>280</v>
      </c>
      <c r="FX72" s="23" t="n">
        <v>1750000</v>
      </c>
      <c r="FY72" s="23" t="n">
        <v>1750000</v>
      </c>
      <c r="FZ72" s="8" t="n">
        <v>1046</v>
      </c>
      <c r="GA72" s="8" t="n">
        <v>228</v>
      </c>
      <c r="GB72" s="8" t="n">
        <v>287</v>
      </c>
      <c r="GC72" s="8" t="n">
        <v>515</v>
      </c>
      <c r="GD72" s="8" t="n">
        <v>-49</v>
      </c>
      <c r="GE72" s="8" t="n">
        <v>622</v>
      </c>
      <c r="GF72" s="8" t="n">
        <v>1836</v>
      </c>
      <c r="GG72" s="8" t="n">
        <v>17608</v>
      </c>
      <c r="GH72" s="8" t="n">
        <v>30.5</v>
      </c>
      <c r="GI72" s="8" t="n">
        <v>16.6</v>
      </c>
      <c r="GJ72" s="8" t="n">
        <v>47.1</v>
      </c>
      <c r="GK72" s="8" t="n">
        <f aca="false">Z72-AH72/10</f>
        <v>12.6</v>
      </c>
      <c r="GL72" s="22"/>
      <c r="GM72" s="22"/>
      <c r="GN72" s="22"/>
      <c r="GO72" s="22"/>
      <c r="GP72" s="22"/>
    </row>
    <row r="73" customFormat="false" ht="13.65" hidden="false" customHeight="true" outlineLevel="0" collapsed="false">
      <c r="A73" s="16" t="n">
        <v>34772</v>
      </c>
      <c r="B73" s="17" t="s">
        <v>633</v>
      </c>
      <c r="C73" s="22"/>
      <c r="D73" s="17" t="s">
        <v>321</v>
      </c>
      <c r="E73" s="17" t="s">
        <v>321</v>
      </c>
      <c r="F73" s="8" t="n">
        <v>72</v>
      </c>
      <c r="G73" s="8" t="n">
        <v>201</v>
      </c>
      <c r="H73" s="8" t="n">
        <v>2013</v>
      </c>
      <c r="I73" s="8" t="n">
        <v>6</v>
      </c>
      <c r="J73" s="8" t="n">
        <v>180</v>
      </c>
      <c r="K73" s="17" t="s">
        <v>263</v>
      </c>
      <c r="L73" s="8" t="n">
        <v>2016</v>
      </c>
      <c r="M73" s="8" t="n">
        <v>22</v>
      </c>
      <c r="N73" s="8" t="n">
        <v>2</v>
      </c>
      <c r="O73" s="8" t="n">
        <v>8477320</v>
      </c>
      <c r="P73" s="17" t="s">
        <v>634</v>
      </c>
      <c r="Q73" s="17" t="s">
        <v>635</v>
      </c>
      <c r="R73" s="17" t="s">
        <v>636</v>
      </c>
      <c r="S73" s="17" t="s">
        <v>637</v>
      </c>
      <c r="T73" s="17" t="s">
        <v>268</v>
      </c>
      <c r="U73" s="17" t="s">
        <v>338</v>
      </c>
      <c r="V73" s="8" t="n">
        <v>1</v>
      </c>
      <c r="W73" s="8" t="n">
        <v>0</v>
      </c>
      <c r="X73" s="8" t="n">
        <v>0</v>
      </c>
      <c r="Y73" s="8" t="n">
        <v>0</v>
      </c>
      <c r="Z73" s="8" t="n">
        <v>0</v>
      </c>
      <c r="AA73" s="8" t="n">
        <v>32</v>
      </c>
      <c r="AB73" s="8" t="n">
        <v>85</v>
      </c>
      <c r="AC73" s="18" t="n">
        <f aca="false">Z73/V73</f>
        <v>0</v>
      </c>
      <c r="AD73" s="19" t="n">
        <f aca="false">IF(FZ73&gt;V73,Z73-V73*(GC73-Z73)/(FZ73-V73),0)</f>
        <v>-0.105263157894737</v>
      </c>
      <c r="AE73" s="19" t="n">
        <v>0</v>
      </c>
      <c r="AF73" s="8" t="n">
        <v>0</v>
      </c>
      <c r="AG73" s="8" t="n">
        <v>0</v>
      </c>
      <c r="AH73" s="8" t="n">
        <v>0</v>
      </c>
      <c r="AI73" s="8" t="n">
        <v>12</v>
      </c>
      <c r="AJ73" s="8" t="n">
        <v>623</v>
      </c>
      <c r="AK73" s="19" t="n">
        <v>10.383333333333</v>
      </c>
      <c r="AL73" s="8" t="n">
        <v>10.38</v>
      </c>
      <c r="AM73" s="8" t="n">
        <v>10</v>
      </c>
      <c r="AN73" s="18" t="n">
        <f aca="false">AJ73/60/V73</f>
        <v>10.3833333333333</v>
      </c>
      <c r="AO73" s="8" t="n">
        <v>17.3</v>
      </c>
      <c r="AP73" s="12" t="n">
        <f aca="false">IF(EF73&gt;0,Z73/EF73,0)</f>
        <v>0</v>
      </c>
      <c r="AQ73" s="8" t="n">
        <v>0</v>
      </c>
      <c r="AR73" s="8" t="n">
        <v>0</v>
      </c>
      <c r="AS73" s="8" t="n">
        <v>0</v>
      </c>
      <c r="AT73" s="8" t="n">
        <v>0</v>
      </c>
      <c r="AU73" s="8" t="n">
        <v>0</v>
      </c>
      <c r="AV73" s="8" t="n">
        <v>0</v>
      </c>
      <c r="AW73" s="8" t="n">
        <v>0</v>
      </c>
      <c r="AX73" s="8" t="n">
        <v>0</v>
      </c>
      <c r="AY73" s="8" t="n">
        <v>0</v>
      </c>
      <c r="AZ73" s="8" t="n">
        <v>0</v>
      </c>
      <c r="BA73" s="8" t="n">
        <f aca="false">AY73+AZ73</f>
        <v>0</v>
      </c>
      <c r="BB73" s="8" t="n">
        <v>0</v>
      </c>
      <c r="BC73" s="8" t="n">
        <v>0</v>
      </c>
      <c r="BD73" s="19" t="n">
        <v>0</v>
      </c>
      <c r="BE73" s="19" t="n">
        <v>0</v>
      </c>
      <c r="BF73" s="19" t="n">
        <f aca="false">AQ73+BD73</f>
        <v>0</v>
      </c>
      <c r="BG73" s="19" t="n">
        <f aca="false">IF(AL73&gt;0,BF73/AL73*60,0)</f>
        <v>0</v>
      </c>
      <c r="BH73" s="8" t="n">
        <v>1</v>
      </c>
      <c r="BI73" s="8" t="n">
        <v>5</v>
      </c>
      <c r="BJ73" s="8" t="n">
        <v>3</v>
      </c>
      <c r="BK73" s="12" t="n">
        <f aca="false">BH73/(BH73+BJ73)</f>
        <v>0.25</v>
      </c>
      <c r="BL73" s="8" t="n">
        <v>3</v>
      </c>
      <c r="BM73" s="8" t="n">
        <v>3</v>
      </c>
      <c r="BN73" s="8" t="n">
        <v>0</v>
      </c>
      <c r="BO73" s="8" t="n">
        <f aca="false">BM73-BN73</f>
        <v>3</v>
      </c>
      <c r="BP73" s="8" t="n">
        <v>0</v>
      </c>
      <c r="BQ73" s="8" t="n">
        <v>0</v>
      </c>
      <c r="BR73" s="8" t="n">
        <v>0</v>
      </c>
      <c r="BS73" s="8" t="n">
        <v>0</v>
      </c>
      <c r="BT73" s="12" t="n">
        <f aca="false">BS73/(EA73+BS73)</f>
        <v>0</v>
      </c>
      <c r="BU73" s="8" t="n">
        <v>0</v>
      </c>
      <c r="BV73" s="8" t="n">
        <v>0</v>
      </c>
      <c r="BW73" s="12" t="n">
        <f aca="false">IF(BU73+BV73&gt;0,BU73/(BU73+BV73),0)</f>
        <v>0</v>
      </c>
      <c r="BX73" s="8" t="n">
        <v>0</v>
      </c>
      <c r="BY73" s="8" t="n">
        <v>0</v>
      </c>
      <c r="BZ73" s="8" t="n">
        <v>0</v>
      </c>
      <c r="CA73" s="8" t="n">
        <v>0</v>
      </c>
      <c r="CB73" s="8" t="n">
        <v>0</v>
      </c>
      <c r="CC73" s="8" t="n">
        <v>0</v>
      </c>
      <c r="CD73" s="8" t="n">
        <v>0</v>
      </c>
      <c r="CE73" s="8" t="n">
        <v>0</v>
      </c>
      <c r="CF73" s="8" t="n">
        <v>0</v>
      </c>
      <c r="CG73" s="8" t="n">
        <v>0</v>
      </c>
      <c r="CH73" s="8" t="n">
        <v>0</v>
      </c>
      <c r="CI73" s="8" t="n">
        <v>0</v>
      </c>
      <c r="CJ73" s="8" t="n">
        <v>0</v>
      </c>
      <c r="CK73" s="8" t="n">
        <v>0</v>
      </c>
      <c r="CL73" s="8" t="n">
        <v>0</v>
      </c>
      <c r="CM73" s="8" t="n">
        <v>0</v>
      </c>
      <c r="CN73" s="8" t="n">
        <v>0</v>
      </c>
      <c r="CO73" s="8" t="n">
        <v>0</v>
      </c>
      <c r="CP73" s="8" t="n">
        <v>0</v>
      </c>
      <c r="CQ73" s="8" t="n">
        <v>0</v>
      </c>
      <c r="CR73" s="8" t="n">
        <v>0</v>
      </c>
      <c r="CS73" s="8" t="n">
        <v>0</v>
      </c>
      <c r="CT73" s="8" t="n">
        <v>0</v>
      </c>
      <c r="CU73" s="8" t="n">
        <v>0</v>
      </c>
      <c r="CV73" s="8" t="n">
        <v>0</v>
      </c>
      <c r="CW73" s="8" t="n">
        <v>0</v>
      </c>
      <c r="CX73" s="8" t="n">
        <v>0</v>
      </c>
      <c r="CY73" s="8" t="n">
        <v>0</v>
      </c>
      <c r="CZ73" s="8" t="n">
        <v>0</v>
      </c>
      <c r="DA73" s="8" t="n">
        <v>0</v>
      </c>
      <c r="DB73" s="8" t="n">
        <v>0</v>
      </c>
      <c r="DC73" s="8" t="n">
        <v>0</v>
      </c>
      <c r="DD73" s="8" t="n">
        <v>0</v>
      </c>
      <c r="DE73" s="8" t="n">
        <v>0</v>
      </c>
      <c r="DF73" s="8" t="n">
        <v>0</v>
      </c>
      <c r="DG73" s="8" t="n">
        <v>0</v>
      </c>
      <c r="DH73" s="8" t="n">
        <v>0</v>
      </c>
      <c r="DI73" s="8" t="n">
        <v>0</v>
      </c>
      <c r="DJ73" s="8" t="n">
        <v>0</v>
      </c>
      <c r="DK73" s="8" t="n">
        <v>0</v>
      </c>
      <c r="DL73" s="8" t="n">
        <v>0</v>
      </c>
      <c r="DM73" s="8" t="n">
        <v>0</v>
      </c>
      <c r="DN73" s="8" t="n">
        <v>0</v>
      </c>
      <c r="DO73" s="8" t="n">
        <v>0</v>
      </c>
      <c r="DP73" s="8" t="n">
        <v>0</v>
      </c>
      <c r="DQ73" s="8" t="n">
        <f aca="false">DJ73-DI73</f>
        <v>0</v>
      </c>
      <c r="DR73" s="19" t="n">
        <v>-0.011</v>
      </c>
      <c r="DS73" s="8" t="n">
        <v>0</v>
      </c>
      <c r="DT73" s="8" t="n">
        <v>0</v>
      </c>
      <c r="DU73" s="8" t="n">
        <v>0</v>
      </c>
      <c r="DV73" s="8" t="n">
        <v>0</v>
      </c>
      <c r="DW73" s="8" t="n">
        <v>0</v>
      </c>
      <c r="DX73" s="8" t="n">
        <v>4</v>
      </c>
      <c r="DY73" s="8" t="n">
        <v>4</v>
      </c>
      <c r="DZ73" s="8" t="n">
        <v>2</v>
      </c>
      <c r="EA73" s="8" t="n">
        <v>2</v>
      </c>
      <c r="EB73" s="8" t="n">
        <v>1</v>
      </c>
      <c r="EC73" s="8" t="n">
        <v>2</v>
      </c>
      <c r="ED73" s="8" t="n">
        <v>0.07</v>
      </c>
      <c r="EE73" s="8" t="n">
        <v>0.09</v>
      </c>
      <c r="EF73" s="8" t="n">
        <v>0</v>
      </c>
      <c r="EG73" s="8" t="n">
        <v>0</v>
      </c>
      <c r="EH73" s="12" t="n">
        <f aca="false">EF73/EB73</f>
        <v>0</v>
      </c>
      <c r="EI73" s="20" t="n">
        <f aca="false">1-EG73/EC73</f>
        <v>1</v>
      </c>
      <c r="EJ73" s="21" t="n">
        <f aca="false">EH73+EI73</f>
        <v>1</v>
      </c>
      <c r="EK73" s="8" t="n">
        <v>4</v>
      </c>
      <c r="EL73" s="8" t="n">
        <v>4</v>
      </c>
      <c r="EM73" s="8" t="n">
        <v>2</v>
      </c>
      <c r="EN73" s="8" t="n">
        <v>2</v>
      </c>
      <c r="EO73" s="8" t="n">
        <v>1</v>
      </c>
      <c r="EP73" s="8" t="n">
        <v>2</v>
      </c>
      <c r="EQ73" s="8" t="n">
        <v>0</v>
      </c>
      <c r="ER73" s="8" t="n">
        <v>0</v>
      </c>
      <c r="ES73" s="8" t="n">
        <v>2</v>
      </c>
      <c r="ET73" s="8" t="n">
        <v>1</v>
      </c>
      <c r="EU73" s="8" t="n">
        <v>0</v>
      </c>
      <c r="EV73" s="8" t="n">
        <v>1</v>
      </c>
      <c r="EW73" s="8" t="n">
        <v>0</v>
      </c>
      <c r="EX73" s="8" t="n">
        <v>0</v>
      </c>
      <c r="EY73" s="8" t="n">
        <v>2</v>
      </c>
      <c r="EZ73" s="8" t="n">
        <v>0</v>
      </c>
      <c r="FA73" s="8" t="n">
        <v>0</v>
      </c>
      <c r="FB73" s="8" t="n">
        <v>0</v>
      </c>
      <c r="FC73" s="8" t="n">
        <v>0</v>
      </c>
      <c r="FD73" s="19" t="n">
        <v>0</v>
      </c>
      <c r="FE73" s="18" t="n">
        <f aca="false">FD73/V73</f>
        <v>0</v>
      </c>
      <c r="FF73" s="8" t="n">
        <v>0</v>
      </c>
      <c r="FG73" s="8" t="n">
        <v>0</v>
      </c>
      <c r="FH73" s="8" t="n">
        <v>0</v>
      </c>
      <c r="FI73" s="8" t="n">
        <v>0</v>
      </c>
      <c r="FJ73" s="22"/>
      <c r="FK73" s="22"/>
      <c r="FL73" s="22"/>
      <c r="FM73" s="8" t="n">
        <f aca="false">BL73+BS73+AH73+DT73</f>
        <v>3</v>
      </c>
      <c r="FN73" s="19" t="n">
        <f aca="false">IF(DS73&gt;0,(BL73+BR73)/DS73,0)</f>
        <v>0</v>
      </c>
      <c r="FO73" s="12" t="n">
        <v>0</v>
      </c>
      <c r="FP73" s="19" t="n">
        <f aca="false">Z73-AH73/10</f>
        <v>0</v>
      </c>
      <c r="FQ73" s="19" t="n">
        <f aca="false">Z73+DR73/5</f>
        <v>-0.0022</v>
      </c>
      <c r="FR73" s="19" t="n">
        <f aca="false">(DX73+DY73)/AL73*60</f>
        <v>46.242774566474</v>
      </c>
      <c r="FS73" s="22"/>
      <c r="FT73" s="22"/>
      <c r="FU73" s="22"/>
      <c r="FV73" s="22"/>
      <c r="FW73" s="17" t="s">
        <v>270</v>
      </c>
      <c r="FX73" s="23" t="n">
        <v>867500</v>
      </c>
      <c r="FY73" s="23" t="n">
        <v>784167</v>
      </c>
      <c r="FZ73" s="8" t="n">
        <v>20</v>
      </c>
      <c r="GA73" s="8" t="n">
        <v>1</v>
      </c>
      <c r="GB73" s="8" t="n">
        <v>1</v>
      </c>
      <c r="GC73" s="8" t="n">
        <v>2</v>
      </c>
      <c r="GD73" s="8" t="n">
        <v>-2</v>
      </c>
      <c r="GE73" s="8" t="n">
        <v>7</v>
      </c>
      <c r="GF73" s="8" t="n">
        <v>26</v>
      </c>
      <c r="GG73" s="8" t="n">
        <v>177</v>
      </c>
      <c r="GH73" s="8" t="n">
        <v>-0.2</v>
      </c>
      <c r="GI73" s="8" t="n">
        <v>0.1</v>
      </c>
      <c r="GJ73" s="8" t="n">
        <v>0</v>
      </c>
      <c r="GK73" s="8" t="n">
        <f aca="false">Z73-AH73/10</f>
        <v>0</v>
      </c>
      <c r="GL73" s="22"/>
      <c r="GM73" s="22"/>
      <c r="GN73" s="22"/>
      <c r="GO73" s="22"/>
      <c r="GP73" s="22"/>
    </row>
    <row r="74" customFormat="false" ht="13.65" hidden="false" customHeight="true" outlineLevel="0" collapsed="false">
      <c r="A74" s="16" t="n">
        <v>34667</v>
      </c>
      <c r="B74" s="17" t="s">
        <v>320</v>
      </c>
      <c r="C74" s="22"/>
      <c r="D74" s="17" t="s">
        <v>321</v>
      </c>
      <c r="E74" s="17" t="s">
        <v>321</v>
      </c>
      <c r="F74" s="8" t="n">
        <v>71</v>
      </c>
      <c r="G74" s="8" t="n">
        <v>191</v>
      </c>
      <c r="H74" s="8" t="n">
        <v>2014</v>
      </c>
      <c r="I74" s="8" t="n">
        <v>5</v>
      </c>
      <c r="J74" s="8" t="n">
        <v>144</v>
      </c>
      <c r="K74" s="17" t="s">
        <v>263</v>
      </c>
      <c r="L74" s="8" t="n">
        <v>2016</v>
      </c>
      <c r="M74" s="8" t="n">
        <v>23</v>
      </c>
      <c r="N74" s="8" t="n">
        <v>2</v>
      </c>
      <c r="O74" s="8" t="n">
        <v>8478073</v>
      </c>
      <c r="P74" s="17" t="s">
        <v>638</v>
      </c>
      <c r="Q74" s="17" t="s">
        <v>639</v>
      </c>
      <c r="R74" s="17" t="s">
        <v>640</v>
      </c>
      <c r="S74" s="17" t="s">
        <v>637</v>
      </c>
      <c r="T74" s="17" t="s">
        <v>278</v>
      </c>
      <c r="U74" s="17" t="s">
        <v>269</v>
      </c>
      <c r="V74" s="8" t="n">
        <v>48</v>
      </c>
      <c r="W74" s="8" t="n">
        <v>0</v>
      </c>
      <c r="X74" s="8" t="n">
        <v>4</v>
      </c>
      <c r="Y74" s="8" t="n">
        <v>2</v>
      </c>
      <c r="Z74" s="8" t="n">
        <v>4</v>
      </c>
      <c r="AA74" s="8" t="n">
        <v>22</v>
      </c>
      <c r="AB74" s="8" t="n">
        <v>93</v>
      </c>
      <c r="AC74" s="18" t="n">
        <f aca="false">Z74/V74</f>
        <v>0.0833333333333333</v>
      </c>
      <c r="AD74" s="19" t="n">
        <f aca="false">IF(FZ74&gt;V74,Z74-V74*(GC74-Z74)/(FZ74-V74),0)</f>
        <v>4</v>
      </c>
      <c r="AE74" s="19" t="n">
        <v>1.206</v>
      </c>
      <c r="AF74" s="8" t="n">
        <v>4</v>
      </c>
      <c r="AG74" s="8" t="n">
        <v>-7.4</v>
      </c>
      <c r="AH74" s="8" t="n">
        <v>14</v>
      </c>
      <c r="AI74" s="8" t="n">
        <v>899</v>
      </c>
      <c r="AJ74" s="8" t="n">
        <v>37927</v>
      </c>
      <c r="AK74" s="19" t="n">
        <v>632.11666666667</v>
      </c>
      <c r="AL74" s="8" t="n">
        <v>632.12</v>
      </c>
      <c r="AM74" s="8" t="n">
        <v>632</v>
      </c>
      <c r="AN74" s="18" t="n">
        <f aca="false">AJ74/60/V74</f>
        <v>13.1690972222222</v>
      </c>
      <c r="AO74" s="8" t="n">
        <v>22.31</v>
      </c>
      <c r="AP74" s="12" t="n">
        <f aca="false">IF(EF74&gt;0,Z74/EF74,0)</f>
        <v>0.166666666666667</v>
      </c>
      <c r="AQ74" s="8" t="n">
        <v>65</v>
      </c>
      <c r="AR74" s="8" t="n">
        <v>65</v>
      </c>
      <c r="AS74" s="8" t="n">
        <v>65</v>
      </c>
      <c r="AT74" s="8" t="n">
        <v>32</v>
      </c>
      <c r="AU74" s="8" t="n">
        <v>32</v>
      </c>
      <c r="AV74" s="8" t="n">
        <v>22</v>
      </c>
      <c r="AW74" s="8" t="n">
        <v>16</v>
      </c>
      <c r="AX74" s="8" t="n">
        <v>2</v>
      </c>
      <c r="AY74" s="8" t="n">
        <v>2</v>
      </c>
      <c r="AZ74" s="8" t="n">
        <v>5</v>
      </c>
      <c r="BA74" s="8" t="n">
        <f aca="false">AY74+AZ74</f>
        <v>7</v>
      </c>
      <c r="BB74" s="8" t="n">
        <v>1.03</v>
      </c>
      <c r="BC74" s="8" t="n">
        <v>64.9091</v>
      </c>
      <c r="BD74" s="19" t="n">
        <v>42.4</v>
      </c>
      <c r="BE74" s="19" t="n">
        <v>4.02457352282013</v>
      </c>
      <c r="BF74" s="19" t="n">
        <f aca="false">AQ74+BD74</f>
        <v>107.4</v>
      </c>
      <c r="BG74" s="19" t="n">
        <f aca="false">IF(AL74&gt;0,BF74/AL74*60,0)</f>
        <v>10.194266911346</v>
      </c>
      <c r="BH74" s="8" t="n">
        <v>99</v>
      </c>
      <c r="BI74" s="8" t="n">
        <v>175</v>
      </c>
      <c r="BJ74" s="8" t="n">
        <v>207</v>
      </c>
      <c r="BK74" s="12" t="n">
        <f aca="false">BH74/(BH74+BJ74)</f>
        <v>0.323529411764706</v>
      </c>
      <c r="BL74" s="8" t="n">
        <v>99</v>
      </c>
      <c r="BM74" s="8" t="n">
        <v>99</v>
      </c>
      <c r="BN74" s="8" t="n">
        <v>50</v>
      </c>
      <c r="BO74" s="8" t="n">
        <f aca="false">BM74-BN74</f>
        <v>49</v>
      </c>
      <c r="BP74" s="8" t="n">
        <v>10</v>
      </c>
      <c r="BQ74" s="8" t="n">
        <v>9</v>
      </c>
      <c r="BR74" s="8" t="n">
        <v>8</v>
      </c>
      <c r="BS74" s="8" t="n">
        <v>51</v>
      </c>
      <c r="BT74" s="12" t="n">
        <f aca="false">BS74/(EA74+BS74)</f>
        <v>0.0855704697986577</v>
      </c>
      <c r="BU74" s="8" t="n">
        <v>0</v>
      </c>
      <c r="BV74" s="8" t="n">
        <v>0</v>
      </c>
      <c r="BW74" s="12" t="n">
        <f aca="false">IF(BU74+BV74&gt;0,BU74/(BU74+BV74),0)</f>
        <v>0</v>
      </c>
      <c r="BX74" s="8" t="n">
        <v>0</v>
      </c>
      <c r="BY74" s="8" t="n">
        <v>0</v>
      </c>
      <c r="BZ74" s="8" t="n">
        <v>0</v>
      </c>
      <c r="CA74" s="8" t="n">
        <v>0</v>
      </c>
      <c r="CB74" s="8" t="n">
        <v>0</v>
      </c>
      <c r="CC74" s="8" t="n">
        <v>0</v>
      </c>
      <c r="CD74" s="8" t="n">
        <v>0</v>
      </c>
      <c r="CE74" s="8" t="n">
        <v>0</v>
      </c>
      <c r="CF74" s="8" t="n">
        <v>0</v>
      </c>
      <c r="CG74" s="8" t="n">
        <v>0</v>
      </c>
      <c r="CH74" s="8" t="n">
        <v>0</v>
      </c>
      <c r="CI74" s="8" t="n">
        <v>0</v>
      </c>
      <c r="CJ74" s="8" t="n">
        <v>0</v>
      </c>
      <c r="CK74" s="8" t="n">
        <v>0</v>
      </c>
      <c r="CL74" s="8" t="n">
        <v>0</v>
      </c>
      <c r="CM74" s="8" t="n">
        <v>0</v>
      </c>
      <c r="CN74" s="8" t="n">
        <v>0</v>
      </c>
      <c r="CO74" s="8" t="n">
        <v>0</v>
      </c>
      <c r="CP74" s="8" t="n">
        <v>0</v>
      </c>
      <c r="CQ74" s="8" t="n">
        <v>0</v>
      </c>
      <c r="CR74" s="8" t="n">
        <v>0</v>
      </c>
      <c r="CS74" s="8" t="n">
        <v>0</v>
      </c>
      <c r="CT74" s="8" t="n">
        <v>0</v>
      </c>
      <c r="CU74" s="8" t="n">
        <v>0</v>
      </c>
      <c r="CV74" s="8" t="n">
        <v>0</v>
      </c>
      <c r="CW74" s="8" t="n">
        <v>0</v>
      </c>
      <c r="CX74" s="8" t="n">
        <v>0</v>
      </c>
      <c r="CY74" s="8" t="n">
        <v>1</v>
      </c>
      <c r="CZ74" s="8" t="n">
        <v>3</v>
      </c>
      <c r="DA74" s="8" t="n">
        <v>6</v>
      </c>
      <c r="DB74" s="8" t="n">
        <v>1</v>
      </c>
      <c r="DC74" s="8" t="n">
        <v>0</v>
      </c>
      <c r="DD74" s="8" t="n">
        <v>7</v>
      </c>
      <c r="DE74" s="8" t="n">
        <v>1</v>
      </c>
      <c r="DF74" s="8" t="n">
        <v>0</v>
      </c>
      <c r="DG74" s="8" t="n">
        <v>0</v>
      </c>
      <c r="DH74" s="8" t="n">
        <v>13</v>
      </c>
      <c r="DI74" s="8" t="n">
        <v>7</v>
      </c>
      <c r="DJ74" s="8" t="n">
        <v>3</v>
      </c>
      <c r="DK74" s="8" t="n">
        <v>7</v>
      </c>
      <c r="DL74" s="8" t="n">
        <v>7</v>
      </c>
      <c r="DM74" s="8" t="n">
        <v>0</v>
      </c>
      <c r="DN74" s="8" t="n">
        <v>3</v>
      </c>
      <c r="DO74" s="8" t="n">
        <v>3</v>
      </c>
      <c r="DP74" s="8" t="n">
        <v>0</v>
      </c>
      <c r="DQ74" s="8" t="n">
        <f aca="false">DJ74-DI74</f>
        <v>-4</v>
      </c>
      <c r="DR74" s="19" t="n">
        <v>-0.511</v>
      </c>
      <c r="DS74" s="8" t="n">
        <v>7</v>
      </c>
      <c r="DT74" s="8" t="n">
        <v>0</v>
      </c>
      <c r="DU74" s="8" t="n">
        <v>0</v>
      </c>
      <c r="DV74" s="8" t="n">
        <v>0</v>
      </c>
      <c r="DW74" s="8" t="n">
        <v>0</v>
      </c>
      <c r="DX74" s="8" t="n">
        <v>470</v>
      </c>
      <c r="DY74" s="8" t="n">
        <v>704</v>
      </c>
      <c r="DZ74" s="8" t="n">
        <v>338</v>
      </c>
      <c r="EA74" s="8" t="n">
        <v>545</v>
      </c>
      <c r="EB74" s="8" t="n">
        <v>249</v>
      </c>
      <c r="EC74" s="8" t="n">
        <v>402</v>
      </c>
      <c r="ED74" s="8" t="n">
        <v>18.77</v>
      </c>
      <c r="EE74" s="8" t="n">
        <v>34.11</v>
      </c>
      <c r="EF74" s="8" t="n">
        <v>24</v>
      </c>
      <c r="EG74" s="8" t="n">
        <v>27</v>
      </c>
      <c r="EH74" s="12" t="n">
        <f aca="false">EF74/EB74</f>
        <v>0.0963855421686747</v>
      </c>
      <c r="EI74" s="20" t="n">
        <f aca="false">1-EG74/EC74</f>
        <v>0.932835820895522</v>
      </c>
      <c r="EJ74" s="21" t="n">
        <f aca="false">EH74+EI74</f>
        <v>1.0292213630642</v>
      </c>
      <c r="EK74" s="8" t="n">
        <v>476</v>
      </c>
      <c r="EL74" s="8" t="n">
        <v>704</v>
      </c>
      <c r="EM74" s="8" t="n">
        <v>343</v>
      </c>
      <c r="EN74" s="8" t="n">
        <v>545</v>
      </c>
      <c r="EO74" s="8" t="n">
        <v>253</v>
      </c>
      <c r="EP74" s="8" t="n">
        <v>402</v>
      </c>
      <c r="EQ74" s="8" t="n">
        <v>23</v>
      </c>
      <c r="ER74" s="8" t="n">
        <v>27</v>
      </c>
      <c r="ES74" s="8" t="n">
        <v>213</v>
      </c>
      <c r="ET74" s="8" t="n">
        <v>338</v>
      </c>
      <c r="EU74" s="8" t="n">
        <v>73</v>
      </c>
      <c r="EV74" s="8" t="n">
        <v>139</v>
      </c>
      <c r="EW74" s="8" t="n">
        <v>15</v>
      </c>
      <c r="EX74" s="8" t="n">
        <v>12</v>
      </c>
      <c r="EY74" s="8" t="n">
        <v>37</v>
      </c>
      <c r="EZ74" s="8" t="n">
        <v>30</v>
      </c>
      <c r="FA74" s="8" t="n">
        <v>-0.4</v>
      </c>
      <c r="FB74" s="8" t="n">
        <v>1.6</v>
      </c>
      <c r="FC74" s="8" t="n">
        <v>1.3</v>
      </c>
      <c r="FD74" s="19" t="n">
        <v>1.2</v>
      </c>
      <c r="FE74" s="18" t="n">
        <f aca="false">FD74/V74</f>
        <v>0.025</v>
      </c>
      <c r="FF74" s="8" t="n">
        <v>0.0396</v>
      </c>
      <c r="FG74" s="8" t="n">
        <v>0.09</v>
      </c>
      <c r="FH74" s="8" t="n">
        <v>-0.02</v>
      </c>
      <c r="FI74" s="8" t="n">
        <v>0.07</v>
      </c>
      <c r="FJ74" s="22"/>
      <c r="FK74" s="22"/>
      <c r="FL74" s="22"/>
      <c r="FM74" s="8" t="n">
        <f aca="false">BL74+BS74+AH74+DT74</f>
        <v>164</v>
      </c>
      <c r="FN74" s="19" t="n">
        <f aca="false">IF(DS74&gt;0,(BL74+BR74)/DS74,0)</f>
        <v>15.2857142857143</v>
      </c>
      <c r="FO74" s="12" t="n">
        <v>0</v>
      </c>
      <c r="FP74" s="19" t="n">
        <f aca="false">Z74-AH74/10</f>
        <v>2.6</v>
      </c>
      <c r="FQ74" s="19" t="n">
        <f aca="false">Z74+DR74/5</f>
        <v>3.8978</v>
      </c>
      <c r="FR74" s="19" t="n">
        <f aca="false">(DX74+DY74)/AL74*60</f>
        <v>111.434537745998</v>
      </c>
      <c r="FS74" s="8" t="n">
        <v>9</v>
      </c>
      <c r="FT74" s="17" t="s">
        <v>641</v>
      </c>
      <c r="FU74" s="8" t="n">
        <v>251</v>
      </c>
      <c r="FV74" s="22"/>
      <c r="FW74" s="17" t="s">
        <v>270</v>
      </c>
      <c r="FX74" s="23" t="n">
        <v>742500</v>
      </c>
      <c r="FY74" s="23" t="n">
        <v>717500</v>
      </c>
      <c r="FZ74" s="8" t="n">
        <v>60</v>
      </c>
      <c r="GA74" s="8" t="n">
        <v>0</v>
      </c>
      <c r="GB74" s="8" t="n">
        <v>4</v>
      </c>
      <c r="GC74" s="8" t="n">
        <v>4</v>
      </c>
      <c r="GD74" s="8" t="n">
        <v>-4</v>
      </c>
      <c r="GE74" s="8" t="n">
        <v>16</v>
      </c>
      <c r="GF74" s="8" t="n">
        <v>29</v>
      </c>
      <c r="GG74" s="8" t="n">
        <v>809</v>
      </c>
      <c r="GH74" s="8" t="n">
        <v>-0.6</v>
      </c>
      <c r="GI74" s="8" t="n">
        <v>1.4</v>
      </c>
      <c r="GJ74" s="8" t="n">
        <v>0.8</v>
      </c>
      <c r="GK74" s="8" t="n">
        <f aca="false">Z74-AH74/10</f>
        <v>2.6</v>
      </c>
      <c r="GL74" s="22"/>
      <c r="GM74" s="22"/>
      <c r="GN74" s="22"/>
      <c r="GO74" s="22"/>
      <c r="GP74" s="22"/>
    </row>
    <row r="75" customFormat="false" ht="13.65" hidden="false" customHeight="true" outlineLevel="0" collapsed="false">
      <c r="A75" s="16" t="n">
        <v>34467</v>
      </c>
      <c r="B75" s="17" t="s">
        <v>642</v>
      </c>
      <c r="C75" s="22"/>
      <c r="D75" s="17" t="s">
        <v>423</v>
      </c>
      <c r="E75" s="17" t="s">
        <v>423</v>
      </c>
      <c r="F75" s="8" t="n">
        <v>74</v>
      </c>
      <c r="G75" s="8" t="n">
        <v>221</v>
      </c>
      <c r="H75" s="8" t="n">
        <v>2013</v>
      </c>
      <c r="I75" s="8" t="n">
        <v>3</v>
      </c>
      <c r="J75" s="8" t="n">
        <v>88</v>
      </c>
      <c r="K75" s="17" t="s">
        <v>273</v>
      </c>
      <c r="L75" s="8" t="n">
        <v>2015</v>
      </c>
      <c r="M75" s="8" t="n">
        <v>23</v>
      </c>
      <c r="N75" s="8" t="n">
        <v>3</v>
      </c>
      <c r="O75" s="8" t="n">
        <v>8477415</v>
      </c>
      <c r="P75" s="17" t="s">
        <v>643</v>
      </c>
      <c r="Q75" s="17" t="s">
        <v>644</v>
      </c>
      <c r="R75" s="17" t="s">
        <v>645</v>
      </c>
      <c r="S75" s="17" t="s">
        <v>637</v>
      </c>
      <c r="T75" s="17" t="s">
        <v>268</v>
      </c>
      <c r="U75" s="17" t="s">
        <v>325</v>
      </c>
      <c r="V75" s="8" t="n">
        <v>50</v>
      </c>
      <c r="W75" s="8" t="n">
        <v>6</v>
      </c>
      <c r="X75" s="8" t="n">
        <v>6</v>
      </c>
      <c r="Y75" s="8" t="n">
        <v>5</v>
      </c>
      <c r="Z75" s="8" t="n">
        <v>12</v>
      </c>
      <c r="AA75" s="8" t="n">
        <v>18</v>
      </c>
      <c r="AB75" s="8" t="n">
        <v>96</v>
      </c>
      <c r="AC75" s="18" t="n">
        <f aca="false">Z75/V75</f>
        <v>0.24</v>
      </c>
      <c r="AD75" s="19" t="n">
        <f aca="false">IF(FZ75&gt;V75,Z75-V75*(GC75-Z75)/(FZ75-V75),0)</f>
        <v>1.42307692307692</v>
      </c>
      <c r="AE75" s="19" t="n">
        <v>4.803</v>
      </c>
      <c r="AF75" s="8" t="n">
        <v>-4</v>
      </c>
      <c r="AG75" s="8" t="n">
        <v>0.4</v>
      </c>
      <c r="AH75" s="8" t="n">
        <v>8</v>
      </c>
      <c r="AI75" s="8" t="n">
        <v>790</v>
      </c>
      <c r="AJ75" s="8" t="n">
        <v>35431</v>
      </c>
      <c r="AK75" s="19" t="n">
        <v>590.51666666667</v>
      </c>
      <c r="AL75" s="8" t="n">
        <v>590.6</v>
      </c>
      <c r="AM75" s="8" t="n">
        <v>591</v>
      </c>
      <c r="AN75" s="18" t="n">
        <f aca="false">AJ75/60/V75</f>
        <v>11.8103333333333</v>
      </c>
      <c r="AO75" s="8" t="n">
        <v>19.88</v>
      </c>
      <c r="AP75" s="12" t="n">
        <f aca="false">IF(EF75&gt;0,Z75/EF75,0)</f>
        <v>0.545454545454545</v>
      </c>
      <c r="AQ75" s="8" t="n">
        <v>140</v>
      </c>
      <c r="AR75" s="8" t="n">
        <v>140</v>
      </c>
      <c r="AS75" s="8" t="n">
        <v>140</v>
      </c>
      <c r="AT75" s="8" t="n">
        <v>108</v>
      </c>
      <c r="AU75" s="8" t="n">
        <v>108</v>
      </c>
      <c r="AV75" s="8" t="n">
        <v>73</v>
      </c>
      <c r="AW75" s="8" t="n">
        <v>89</v>
      </c>
      <c r="AX75" s="8" t="n">
        <v>40</v>
      </c>
      <c r="AY75" s="8" t="n">
        <v>4</v>
      </c>
      <c r="AZ75" s="8" t="n">
        <v>12</v>
      </c>
      <c r="BA75" s="8" t="n">
        <f aca="false">AY75+AZ75</f>
        <v>16</v>
      </c>
      <c r="BB75" s="8" t="n">
        <v>8.08</v>
      </c>
      <c r="BC75" s="8" t="n">
        <v>25.0411</v>
      </c>
      <c r="BD75" s="19" t="n">
        <v>142.6</v>
      </c>
      <c r="BE75" s="19" t="n">
        <v>14.489006801953</v>
      </c>
      <c r="BF75" s="19" t="n">
        <f aca="false">AQ75+BD75</f>
        <v>282.6</v>
      </c>
      <c r="BG75" s="19" t="n">
        <f aca="false">IF(AL75&gt;0,BF75/AL75*60,0)</f>
        <v>28.7097866576363</v>
      </c>
      <c r="BH75" s="8" t="n">
        <v>203</v>
      </c>
      <c r="BI75" s="8" t="n">
        <v>186</v>
      </c>
      <c r="BJ75" s="8" t="n">
        <v>171</v>
      </c>
      <c r="BK75" s="12" t="n">
        <f aca="false">BH75/(BH75+BJ75)</f>
        <v>0.542780748663102</v>
      </c>
      <c r="BL75" s="8" t="n">
        <v>61</v>
      </c>
      <c r="BM75" s="8" t="n">
        <v>61</v>
      </c>
      <c r="BN75" s="8" t="n">
        <v>63</v>
      </c>
      <c r="BO75" s="8" t="n">
        <f aca="false">BM75-BN75</f>
        <v>-2</v>
      </c>
      <c r="BP75" s="8" t="n">
        <v>35</v>
      </c>
      <c r="BQ75" s="8" t="n">
        <v>18</v>
      </c>
      <c r="BR75" s="8" t="n">
        <v>25</v>
      </c>
      <c r="BS75" s="8" t="n">
        <v>18</v>
      </c>
      <c r="BT75" s="12" t="n">
        <f aca="false">BS75/(EA75+BS75)</f>
        <v>0.0394736842105263</v>
      </c>
      <c r="BU75" s="8" t="n">
        <v>1</v>
      </c>
      <c r="BV75" s="8" t="n">
        <v>6</v>
      </c>
      <c r="BW75" s="12" t="n">
        <f aca="false">IF(BU75+BV75&gt;0,BU75/(BU75+BV75),0)</f>
        <v>0.142857142857143</v>
      </c>
      <c r="BX75" s="8" t="n">
        <v>1</v>
      </c>
      <c r="BY75" s="8" t="n">
        <v>3</v>
      </c>
      <c r="BZ75" s="8" t="n">
        <v>0</v>
      </c>
      <c r="CA75" s="8" t="n">
        <v>0</v>
      </c>
      <c r="CB75" s="8" t="n">
        <v>0</v>
      </c>
      <c r="CC75" s="8" t="n">
        <v>3</v>
      </c>
      <c r="CD75" s="8" t="n">
        <v>0</v>
      </c>
      <c r="CE75" s="8" t="n">
        <v>0</v>
      </c>
      <c r="CF75" s="8" t="n">
        <v>0</v>
      </c>
      <c r="CG75" s="8" t="n">
        <v>0</v>
      </c>
      <c r="CH75" s="8" t="n">
        <v>1</v>
      </c>
      <c r="CI75" s="8" t="n">
        <v>6</v>
      </c>
      <c r="CJ75" s="8" t="n">
        <v>0</v>
      </c>
      <c r="CK75" s="8" t="n">
        <v>0</v>
      </c>
      <c r="CL75" s="8" t="n">
        <v>2</v>
      </c>
      <c r="CM75" s="8" t="n">
        <v>0</v>
      </c>
      <c r="CN75" s="8" t="n">
        <v>0</v>
      </c>
      <c r="CO75" s="8" t="n">
        <v>0</v>
      </c>
      <c r="CP75" s="8" t="n">
        <v>0</v>
      </c>
      <c r="CQ75" s="8" t="n">
        <v>1</v>
      </c>
      <c r="CR75" s="8" t="n">
        <v>0</v>
      </c>
      <c r="CS75" s="8" t="n">
        <v>0</v>
      </c>
      <c r="CT75" s="8" t="n">
        <v>2</v>
      </c>
      <c r="CU75" s="8" t="n">
        <v>0</v>
      </c>
      <c r="CV75" s="8" t="n">
        <v>0</v>
      </c>
      <c r="CW75" s="8" t="n">
        <v>3</v>
      </c>
      <c r="CX75" s="8" t="n">
        <v>0</v>
      </c>
      <c r="CY75" s="8" t="n">
        <v>2</v>
      </c>
      <c r="CZ75" s="8" t="n">
        <v>6</v>
      </c>
      <c r="DA75" s="8" t="n">
        <v>27</v>
      </c>
      <c r="DB75" s="8" t="n">
        <v>8</v>
      </c>
      <c r="DC75" s="8" t="n">
        <v>0</v>
      </c>
      <c r="DD75" s="8" t="n">
        <v>6</v>
      </c>
      <c r="DE75" s="8" t="n">
        <v>12</v>
      </c>
      <c r="DF75" s="8" t="n">
        <v>7</v>
      </c>
      <c r="DG75" s="8" t="n">
        <v>1</v>
      </c>
      <c r="DH75" s="8" t="n">
        <v>39</v>
      </c>
      <c r="DI75" s="8" t="n">
        <v>4</v>
      </c>
      <c r="DJ75" s="8" t="n">
        <v>9</v>
      </c>
      <c r="DK75" s="8" t="n">
        <v>4</v>
      </c>
      <c r="DL75" s="8" t="n">
        <v>4</v>
      </c>
      <c r="DM75" s="8" t="n">
        <v>0</v>
      </c>
      <c r="DN75" s="8" t="n">
        <v>9</v>
      </c>
      <c r="DO75" s="8" t="n">
        <v>9</v>
      </c>
      <c r="DP75" s="8" t="n">
        <v>0</v>
      </c>
      <c r="DQ75" s="8" t="n">
        <f aca="false">DJ75-DI75</f>
        <v>5</v>
      </c>
      <c r="DR75" s="19" t="n">
        <v>1.402</v>
      </c>
      <c r="DS75" s="8" t="n">
        <v>4</v>
      </c>
      <c r="DT75" s="8" t="n">
        <v>0</v>
      </c>
      <c r="DU75" s="8" t="n">
        <v>0</v>
      </c>
      <c r="DV75" s="8" t="n">
        <v>0</v>
      </c>
      <c r="DW75" s="8" t="n">
        <v>0</v>
      </c>
      <c r="DX75" s="8" t="n">
        <v>632</v>
      </c>
      <c r="DY75" s="8" t="n">
        <v>582</v>
      </c>
      <c r="DZ75" s="8" t="n">
        <v>470</v>
      </c>
      <c r="EA75" s="8" t="n">
        <v>438</v>
      </c>
      <c r="EB75" s="8" t="n">
        <v>341</v>
      </c>
      <c r="EC75" s="8" t="n">
        <v>333</v>
      </c>
      <c r="ED75" s="8" t="n">
        <v>30.96</v>
      </c>
      <c r="EE75" s="8" t="n">
        <v>30.88</v>
      </c>
      <c r="EF75" s="8" t="n">
        <v>22</v>
      </c>
      <c r="EG75" s="8" t="n">
        <v>25</v>
      </c>
      <c r="EH75" s="12" t="n">
        <f aca="false">EF75/EB75</f>
        <v>0.0645161290322581</v>
      </c>
      <c r="EI75" s="20" t="n">
        <f aca="false">1-EG75/EC75</f>
        <v>0.924924924924925</v>
      </c>
      <c r="EJ75" s="21" t="n">
        <f aca="false">EH75+EI75</f>
        <v>0.989441053957183</v>
      </c>
      <c r="EK75" s="8" t="n">
        <v>632</v>
      </c>
      <c r="EL75" s="8" t="n">
        <v>584</v>
      </c>
      <c r="EM75" s="8" t="n">
        <v>470</v>
      </c>
      <c r="EN75" s="8" t="n">
        <v>439</v>
      </c>
      <c r="EO75" s="8" t="n">
        <v>339</v>
      </c>
      <c r="EP75" s="8" t="n">
        <v>334</v>
      </c>
      <c r="EQ75" s="8" t="n">
        <v>21</v>
      </c>
      <c r="ER75" s="8" t="n">
        <v>25</v>
      </c>
      <c r="ES75" s="8" t="n">
        <v>301</v>
      </c>
      <c r="ET75" s="8" t="n">
        <v>281</v>
      </c>
      <c r="EU75" s="8" t="n">
        <v>124</v>
      </c>
      <c r="EV75" s="8" t="n">
        <v>132</v>
      </c>
      <c r="EW75" s="8" t="n">
        <v>13</v>
      </c>
      <c r="EX75" s="8" t="n">
        <v>13</v>
      </c>
      <c r="EY75" s="8" t="n">
        <v>27</v>
      </c>
      <c r="EZ75" s="8" t="n">
        <v>36</v>
      </c>
      <c r="FA75" s="8" t="n">
        <v>0.2</v>
      </c>
      <c r="FB75" s="8" t="n">
        <v>0.5</v>
      </c>
      <c r="FC75" s="8" t="n">
        <v>0.7</v>
      </c>
      <c r="FD75" s="19" t="n">
        <v>16.88</v>
      </c>
      <c r="FE75" s="18" t="n">
        <f aca="false">FD75/V75</f>
        <v>0.3376</v>
      </c>
      <c r="FF75" s="8" t="n">
        <v>0.314</v>
      </c>
      <c r="FG75" s="8" t="n">
        <v>0.59</v>
      </c>
      <c r="FH75" s="8" t="n">
        <v>-0.85</v>
      </c>
      <c r="FI75" s="8" t="n">
        <v>-0.26</v>
      </c>
      <c r="FJ75" s="22"/>
      <c r="FK75" s="22"/>
      <c r="FL75" s="22"/>
      <c r="FM75" s="8" t="n">
        <f aca="false">BL75+BS75+AH75+DT75</f>
        <v>87</v>
      </c>
      <c r="FN75" s="19" t="n">
        <f aca="false">IF(DS75&gt;0,(BL75+BR75)/DS75,0)</f>
        <v>21.5</v>
      </c>
      <c r="FO75" s="12" t="n">
        <v>0.0441255605</v>
      </c>
      <c r="FP75" s="19" t="n">
        <f aca="false">Z75-AH75/10</f>
        <v>11.2</v>
      </c>
      <c r="FQ75" s="19" t="n">
        <f aca="false">Z75+DR75/5</f>
        <v>12.2804</v>
      </c>
      <c r="FR75" s="19" t="n">
        <f aca="false">(DX75+DY75)/AL75*60</f>
        <v>123.332204537758</v>
      </c>
      <c r="FS75" s="8" t="n">
        <v>6</v>
      </c>
      <c r="FT75" s="17" t="s">
        <v>646</v>
      </c>
      <c r="FU75" s="8" t="n">
        <v>232</v>
      </c>
      <c r="FV75" s="22"/>
      <c r="FW75" s="17" t="s">
        <v>270</v>
      </c>
      <c r="FX75" s="23" t="n">
        <v>925000</v>
      </c>
      <c r="FY75" s="23" t="n">
        <v>925000</v>
      </c>
      <c r="FZ75" s="8" t="n">
        <v>102</v>
      </c>
      <c r="GA75" s="8" t="n">
        <v>10</v>
      </c>
      <c r="GB75" s="8" t="n">
        <v>13</v>
      </c>
      <c r="GC75" s="8" t="n">
        <v>23</v>
      </c>
      <c r="GD75" s="8" t="n">
        <v>-4</v>
      </c>
      <c r="GE75" s="8" t="n">
        <v>14</v>
      </c>
      <c r="GF75" s="8" t="n">
        <v>133</v>
      </c>
      <c r="GG75" s="8" t="n">
        <v>1142</v>
      </c>
      <c r="GH75" s="8" t="n">
        <v>0.3</v>
      </c>
      <c r="GI75" s="8" t="n">
        <v>1.1</v>
      </c>
      <c r="GJ75" s="8" t="n">
        <v>1.4</v>
      </c>
      <c r="GK75" s="8" t="n">
        <f aca="false">Z75-AH75/10</f>
        <v>11.2</v>
      </c>
      <c r="GL75" s="22"/>
      <c r="GM75" s="22"/>
      <c r="GN75" s="22"/>
      <c r="GO75" s="22"/>
      <c r="GP75" s="22"/>
    </row>
    <row r="76" customFormat="false" ht="13.65" hidden="false" customHeight="true" outlineLevel="0" collapsed="false">
      <c r="A76" s="16" t="n">
        <v>31625</v>
      </c>
      <c r="B76" s="17" t="s">
        <v>647</v>
      </c>
      <c r="C76" s="22"/>
      <c r="D76" s="17" t="s">
        <v>321</v>
      </c>
      <c r="E76" s="17" t="s">
        <v>321</v>
      </c>
      <c r="F76" s="8" t="n">
        <v>71</v>
      </c>
      <c r="G76" s="8" t="n">
        <v>190</v>
      </c>
      <c r="H76" s="8" t="n">
        <v>2005</v>
      </c>
      <c r="I76" s="8" t="n">
        <v>7</v>
      </c>
      <c r="J76" s="8" t="n">
        <v>216</v>
      </c>
      <c r="K76" s="17" t="s">
        <v>273</v>
      </c>
      <c r="L76" s="8" t="n">
        <v>2007</v>
      </c>
      <c r="M76" s="8" t="n">
        <v>31</v>
      </c>
      <c r="N76" s="8" t="n">
        <v>11</v>
      </c>
      <c r="O76" s="8" t="n">
        <v>8471873</v>
      </c>
      <c r="P76" s="17" t="s">
        <v>648</v>
      </c>
      <c r="Q76" s="17" t="s">
        <v>649</v>
      </c>
      <c r="R76" s="17" t="s">
        <v>650</v>
      </c>
      <c r="S76" s="17" t="s">
        <v>637</v>
      </c>
      <c r="T76" s="17" t="s">
        <v>278</v>
      </c>
      <c r="U76" s="17" t="s">
        <v>306</v>
      </c>
      <c r="V76" s="8" t="n">
        <v>80</v>
      </c>
      <c r="W76" s="8" t="n">
        <v>4</v>
      </c>
      <c r="X76" s="8" t="n">
        <v>14</v>
      </c>
      <c r="Y76" s="8" t="n">
        <v>7</v>
      </c>
      <c r="Z76" s="8" t="n">
        <v>18</v>
      </c>
      <c r="AA76" s="8" t="n">
        <v>15</v>
      </c>
      <c r="AB76" s="8" t="n">
        <v>82</v>
      </c>
      <c r="AC76" s="18" t="n">
        <f aca="false">Z76/V76</f>
        <v>0.225</v>
      </c>
      <c r="AD76" s="19" t="n">
        <f aca="false">IF(FZ76&gt;V76,Z76-V76*(GC76-Z76)/(FZ76-V76),0)</f>
        <v>-8.62379421221865</v>
      </c>
      <c r="AE76" s="19" t="n">
        <v>6.101</v>
      </c>
      <c r="AF76" s="8" t="n">
        <v>29</v>
      </c>
      <c r="AG76" s="8" t="n">
        <v>5.4</v>
      </c>
      <c r="AH76" s="8" t="n">
        <v>18</v>
      </c>
      <c r="AI76" s="8" t="n">
        <v>2055</v>
      </c>
      <c r="AJ76" s="8" t="n">
        <v>103137</v>
      </c>
      <c r="AK76" s="19" t="n">
        <v>1718.95</v>
      </c>
      <c r="AL76" s="8" t="n">
        <v>1719.08</v>
      </c>
      <c r="AM76" s="8" t="n">
        <v>1719</v>
      </c>
      <c r="AN76" s="18" t="n">
        <f aca="false">AJ76/60/V76</f>
        <v>21.486875</v>
      </c>
      <c r="AO76" s="8" t="n">
        <v>35.54</v>
      </c>
      <c r="AP76" s="12" t="n">
        <f aca="false">IF(EF76&gt;0,Z76/EF76,0)</f>
        <v>0.195652173913043</v>
      </c>
      <c r="AQ76" s="8" t="n">
        <v>239</v>
      </c>
      <c r="AR76" s="8" t="n">
        <v>240</v>
      </c>
      <c r="AS76" s="8" t="n">
        <v>240</v>
      </c>
      <c r="AT76" s="8" t="n">
        <v>159</v>
      </c>
      <c r="AU76" s="8" t="n">
        <v>160</v>
      </c>
      <c r="AV76" s="8" t="n">
        <v>131</v>
      </c>
      <c r="AW76" s="8" t="n">
        <v>64</v>
      </c>
      <c r="AX76" s="8" t="n">
        <v>14</v>
      </c>
      <c r="AY76" s="8" t="n">
        <v>4</v>
      </c>
      <c r="AZ76" s="8" t="n">
        <v>14</v>
      </c>
      <c r="BA76" s="8" t="n">
        <f aca="false">AY76+AZ76</f>
        <v>18</v>
      </c>
      <c r="BB76" s="8" t="n">
        <v>6.93</v>
      </c>
      <c r="BC76" s="8" t="n">
        <v>48.374</v>
      </c>
      <c r="BD76" s="19" t="n">
        <v>120</v>
      </c>
      <c r="BE76" s="19" t="n">
        <v>4.18860350795544</v>
      </c>
      <c r="BF76" s="19" t="n">
        <f aca="false">AQ76+BD76</f>
        <v>359</v>
      </c>
      <c r="BG76" s="19" t="n">
        <f aca="false">IF(AL76&gt;0,BF76/AL76*60,0)</f>
        <v>12.5299578844498</v>
      </c>
      <c r="BH76" s="8" t="n">
        <v>543</v>
      </c>
      <c r="BI76" s="8" t="n">
        <v>600</v>
      </c>
      <c r="BJ76" s="8" t="n">
        <v>608</v>
      </c>
      <c r="BK76" s="12" t="n">
        <f aca="false">BH76/(BH76+BJ76)</f>
        <v>0.471763683753258</v>
      </c>
      <c r="BL76" s="8" t="n">
        <v>104</v>
      </c>
      <c r="BM76" s="8" t="n">
        <v>104</v>
      </c>
      <c r="BN76" s="8" t="n">
        <v>90</v>
      </c>
      <c r="BO76" s="8" t="n">
        <f aca="false">BM76-BN76</f>
        <v>14</v>
      </c>
      <c r="BP76" s="8" t="n">
        <v>29</v>
      </c>
      <c r="BQ76" s="8" t="n">
        <v>29</v>
      </c>
      <c r="BR76" s="8" t="n">
        <v>31</v>
      </c>
      <c r="BS76" s="8" t="n">
        <v>100</v>
      </c>
      <c r="BT76" s="12" t="n">
        <f aca="false">BS76/(EA76+BS76)</f>
        <v>0.0666666666666667</v>
      </c>
      <c r="BU76" s="8" t="n">
        <v>0</v>
      </c>
      <c r="BV76" s="8" t="n">
        <v>0</v>
      </c>
      <c r="BW76" s="12" t="n">
        <f aca="false">IF(BU76+BV76&gt;0,BU76/(BU76+BV76),0)</f>
        <v>0</v>
      </c>
      <c r="BX76" s="8" t="n">
        <v>0</v>
      </c>
      <c r="BY76" s="8" t="n">
        <v>0</v>
      </c>
      <c r="BZ76" s="8" t="n">
        <v>0</v>
      </c>
      <c r="CA76" s="8" t="n">
        <v>0</v>
      </c>
      <c r="CB76" s="8" t="n">
        <v>0</v>
      </c>
      <c r="CC76" s="8" t="n">
        <v>0</v>
      </c>
      <c r="CD76" s="8" t="n">
        <v>0</v>
      </c>
      <c r="CE76" s="8" t="n">
        <v>0</v>
      </c>
      <c r="CF76" s="8" t="n">
        <v>0</v>
      </c>
      <c r="CG76" s="8" t="n">
        <v>0</v>
      </c>
      <c r="CH76" s="8" t="n">
        <v>0</v>
      </c>
      <c r="CI76" s="8" t="n">
        <v>0</v>
      </c>
      <c r="CJ76" s="8" t="n">
        <v>0</v>
      </c>
      <c r="CK76" s="8" t="n">
        <v>0</v>
      </c>
      <c r="CL76" s="8" t="n">
        <v>0</v>
      </c>
      <c r="CM76" s="8" t="n">
        <v>0</v>
      </c>
      <c r="CN76" s="8" t="n">
        <v>1</v>
      </c>
      <c r="CO76" s="8" t="n">
        <v>0</v>
      </c>
      <c r="CP76" s="8" t="n">
        <v>0</v>
      </c>
      <c r="CQ76" s="8" t="n">
        <v>0</v>
      </c>
      <c r="CR76" s="8" t="n">
        <v>0</v>
      </c>
      <c r="CS76" s="8" t="n">
        <v>0</v>
      </c>
      <c r="CT76" s="8" t="n">
        <v>1</v>
      </c>
      <c r="CU76" s="8" t="n">
        <v>0</v>
      </c>
      <c r="CV76" s="8" t="n">
        <v>0</v>
      </c>
      <c r="CW76" s="8" t="n">
        <v>3</v>
      </c>
      <c r="CX76" s="8" t="n">
        <v>0</v>
      </c>
      <c r="CY76" s="8" t="n">
        <v>0</v>
      </c>
      <c r="CZ76" s="8" t="n">
        <v>3</v>
      </c>
      <c r="DA76" s="8" t="n">
        <v>26</v>
      </c>
      <c r="DB76" s="8" t="n">
        <v>2</v>
      </c>
      <c r="DC76" s="8" t="n">
        <v>0</v>
      </c>
      <c r="DD76" s="8" t="n">
        <v>31</v>
      </c>
      <c r="DE76" s="8" t="n">
        <v>14</v>
      </c>
      <c r="DF76" s="8" t="n">
        <v>1</v>
      </c>
      <c r="DG76" s="8" t="n">
        <v>2</v>
      </c>
      <c r="DH76" s="8" t="n">
        <v>81</v>
      </c>
      <c r="DI76" s="8" t="n">
        <v>9</v>
      </c>
      <c r="DJ76" s="8" t="n">
        <v>11</v>
      </c>
      <c r="DK76" s="8" t="n">
        <v>9</v>
      </c>
      <c r="DL76" s="8" t="n">
        <v>9</v>
      </c>
      <c r="DM76" s="8" t="n">
        <v>0</v>
      </c>
      <c r="DN76" s="8" t="n">
        <v>10</v>
      </c>
      <c r="DO76" s="8" t="n">
        <v>10</v>
      </c>
      <c r="DP76" s="8" t="n">
        <v>0</v>
      </c>
      <c r="DQ76" s="8" t="n">
        <f aca="false">DJ76-DI76</f>
        <v>2</v>
      </c>
      <c r="DR76" s="19" t="n">
        <v>5.633</v>
      </c>
      <c r="DS76" s="8" t="n">
        <v>9</v>
      </c>
      <c r="DT76" s="8" t="n">
        <v>0</v>
      </c>
      <c r="DU76" s="8" t="n">
        <v>0</v>
      </c>
      <c r="DV76" s="8" t="n">
        <v>0</v>
      </c>
      <c r="DW76" s="8" t="n">
        <v>0</v>
      </c>
      <c r="DX76" s="8" t="n">
        <v>1519</v>
      </c>
      <c r="DY76" s="8" t="n">
        <v>1771</v>
      </c>
      <c r="DZ76" s="8" t="n">
        <v>1155</v>
      </c>
      <c r="EA76" s="8" t="n">
        <v>1400</v>
      </c>
      <c r="EB76" s="8" t="n">
        <v>837</v>
      </c>
      <c r="EC76" s="8" t="n">
        <v>1024</v>
      </c>
      <c r="ED76" s="8" t="n">
        <v>71.98</v>
      </c>
      <c r="EE76" s="8" t="n">
        <v>82.5</v>
      </c>
      <c r="EF76" s="8" t="n">
        <v>92</v>
      </c>
      <c r="EG76" s="8" t="n">
        <v>89</v>
      </c>
      <c r="EH76" s="12" t="n">
        <f aca="false">EF76/EB76</f>
        <v>0.109916367980884</v>
      </c>
      <c r="EI76" s="20" t="n">
        <f aca="false">1-EG76/EC76</f>
        <v>0.9130859375</v>
      </c>
      <c r="EJ76" s="21" t="n">
        <f aca="false">EH76+EI76</f>
        <v>1.02300230548088</v>
      </c>
      <c r="EK76" s="8" t="n">
        <v>1514</v>
      </c>
      <c r="EL76" s="8" t="n">
        <v>1767</v>
      </c>
      <c r="EM76" s="8" t="n">
        <v>1149</v>
      </c>
      <c r="EN76" s="8" t="n">
        <v>1396</v>
      </c>
      <c r="EO76" s="8" t="n">
        <v>838</v>
      </c>
      <c r="EP76" s="8" t="n">
        <v>1021</v>
      </c>
      <c r="EQ76" s="8" t="n">
        <v>91</v>
      </c>
      <c r="ER76" s="8" t="n">
        <v>88</v>
      </c>
      <c r="ES76" s="8" t="n">
        <v>827</v>
      </c>
      <c r="ET76" s="8" t="n">
        <v>888</v>
      </c>
      <c r="EU76" s="8" t="n">
        <v>322</v>
      </c>
      <c r="EV76" s="8" t="n">
        <v>323</v>
      </c>
      <c r="EW76" s="8" t="n">
        <v>57</v>
      </c>
      <c r="EX76" s="8" t="n">
        <v>42</v>
      </c>
      <c r="EY76" s="8" t="n">
        <v>110</v>
      </c>
      <c r="EZ76" s="8" t="n">
        <v>124</v>
      </c>
      <c r="FA76" s="8" t="n">
        <v>0.1</v>
      </c>
      <c r="FB76" s="8" t="n">
        <v>4.6</v>
      </c>
      <c r="FC76" s="8" t="n">
        <v>4.7</v>
      </c>
      <c r="FD76" s="19" t="n">
        <v>36.6</v>
      </c>
      <c r="FE76" s="18" t="n">
        <f aca="false">FD76/V76</f>
        <v>0.4575</v>
      </c>
      <c r="FF76" s="8" t="n">
        <v>1.213</v>
      </c>
      <c r="FG76" s="8" t="n">
        <v>0.15</v>
      </c>
      <c r="FH76" s="8" t="n">
        <v>0.45</v>
      </c>
      <c r="FI76" s="8" t="n">
        <v>0.61</v>
      </c>
      <c r="FJ76" s="22"/>
      <c r="FK76" s="22"/>
      <c r="FL76" s="22"/>
      <c r="FM76" s="8" t="n">
        <f aca="false">BL76+BS76+AH76+DT76</f>
        <v>222</v>
      </c>
      <c r="FN76" s="19" t="n">
        <f aca="false">IF(DS76&gt;0,(BL76+BR76)/DS76,0)</f>
        <v>15</v>
      </c>
      <c r="FO76" s="12" t="n">
        <v>0.0143356643</v>
      </c>
      <c r="FP76" s="19" t="n">
        <f aca="false">Z76-AH76/10</f>
        <v>16.2</v>
      </c>
      <c r="FQ76" s="19" t="n">
        <f aca="false">Z76+DR76/5</f>
        <v>19.1266</v>
      </c>
      <c r="FR76" s="19" t="n">
        <f aca="false">(DX76+DY76)/AL76*60</f>
        <v>114.828861949415</v>
      </c>
      <c r="FS76" s="8" t="n">
        <v>2</v>
      </c>
      <c r="FT76" s="17" t="s">
        <v>345</v>
      </c>
      <c r="FU76" s="8" t="n">
        <v>110</v>
      </c>
      <c r="FV76" s="22"/>
      <c r="FW76" s="17" t="s">
        <v>280</v>
      </c>
      <c r="FX76" s="23" t="n">
        <v>4500000</v>
      </c>
      <c r="FY76" s="23" t="n">
        <v>4500000</v>
      </c>
      <c r="FZ76" s="8" t="n">
        <v>702</v>
      </c>
      <c r="GA76" s="8" t="n">
        <v>45</v>
      </c>
      <c r="GB76" s="8" t="n">
        <v>180</v>
      </c>
      <c r="GC76" s="8" t="n">
        <v>225</v>
      </c>
      <c r="GD76" s="8" t="n">
        <v>60</v>
      </c>
      <c r="GE76" s="8" t="n">
        <v>243</v>
      </c>
      <c r="GF76" s="8" t="n">
        <v>1035</v>
      </c>
      <c r="GG76" s="8" t="n">
        <v>13880</v>
      </c>
      <c r="GH76" s="8" t="n">
        <v>12.8</v>
      </c>
      <c r="GI76" s="8" t="n">
        <v>32.9</v>
      </c>
      <c r="GJ76" s="8" t="n">
        <v>45.7</v>
      </c>
      <c r="GK76" s="8" t="n">
        <f aca="false">Z76-AH76/10</f>
        <v>16.2</v>
      </c>
      <c r="GL76" s="22"/>
      <c r="GM76" s="22"/>
      <c r="GN76" s="22"/>
      <c r="GO76" s="22"/>
      <c r="GP76" s="22"/>
    </row>
    <row r="77" customFormat="false" ht="13.65" hidden="false" customHeight="true" outlineLevel="0" collapsed="false">
      <c r="A77" s="16" t="n">
        <v>32013</v>
      </c>
      <c r="B77" s="17" t="s">
        <v>651</v>
      </c>
      <c r="C77" s="22"/>
      <c r="D77" s="17" t="s">
        <v>652</v>
      </c>
      <c r="E77" s="17" t="s">
        <v>652</v>
      </c>
      <c r="F77" s="8" t="n">
        <v>75</v>
      </c>
      <c r="G77" s="8" t="n">
        <v>224</v>
      </c>
      <c r="H77" s="8" t="n">
        <v>2005</v>
      </c>
      <c r="I77" s="8" t="n">
        <v>1</v>
      </c>
      <c r="J77" s="8" t="n">
        <v>11</v>
      </c>
      <c r="K77" s="17" t="s">
        <v>263</v>
      </c>
      <c r="L77" s="8" t="n">
        <v>2006</v>
      </c>
      <c r="M77" s="8" t="n">
        <v>30</v>
      </c>
      <c r="N77" s="8" t="n">
        <v>12</v>
      </c>
      <c r="O77" s="8" t="n">
        <v>8471685</v>
      </c>
      <c r="P77" s="17" t="s">
        <v>653</v>
      </c>
      <c r="Q77" s="17" t="s">
        <v>654</v>
      </c>
      <c r="R77" s="17" t="s">
        <v>655</v>
      </c>
      <c r="S77" s="17" t="s">
        <v>656</v>
      </c>
      <c r="T77" s="17" t="s">
        <v>313</v>
      </c>
      <c r="U77" s="17" t="s">
        <v>351</v>
      </c>
      <c r="V77" s="8" t="n">
        <v>82</v>
      </c>
      <c r="W77" s="8" t="n">
        <v>35</v>
      </c>
      <c r="X77" s="8" t="n">
        <v>57</v>
      </c>
      <c r="Y77" s="8" t="n">
        <v>31</v>
      </c>
      <c r="Z77" s="8" t="n">
        <v>92</v>
      </c>
      <c r="AA77" s="8" t="n">
        <v>1</v>
      </c>
      <c r="AB77" s="8" t="n">
        <v>0</v>
      </c>
      <c r="AC77" s="18" t="n">
        <f aca="false">Z77/V77</f>
        <v>1.1219512195122</v>
      </c>
      <c r="AD77" s="19" t="n">
        <f aca="false">IF(FZ77&gt;V77,Z77-V77*(GC77-Z77)/(FZ77-V77),0)</f>
        <v>20.1523809523809</v>
      </c>
      <c r="AE77" s="19" t="n">
        <v>34.344</v>
      </c>
      <c r="AF77" s="8" t="n">
        <v>21</v>
      </c>
      <c r="AG77" s="8" t="n">
        <v>5.5</v>
      </c>
      <c r="AH77" s="8" t="n">
        <v>20</v>
      </c>
      <c r="AI77" s="8" t="n">
        <v>2143</v>
      </c>
      <c r="AJ77" s="8" t="n">
        <v>108658</v>
      </c>
      <c r="AK77" s="19" t="n">
        <v>1810.9666666667</v>
      </c>
      <c r="AL77" s="8" t="n">
        <v>1810.97</v>
      </c>
      <c r="AM77" s="8" t="n">
        <v>1811</v>
      </c>
      <c r="AN77" s="18" t="n">
        <f aca="false">AJ77/60/V77</f>
        <v>22.0849593495935</v>
      </c>
      <c r="AO77" s="8" t="n">
        <v>36.35</v>
      </c>
      <c r="AP77" s="12" t="n">
        <f aca="false">IF(EF77&gt;0,Z77/EF77,0)</f>
        <v>0.793103448275862</v>
      </c>
      <c r="AQ77" s="8" t="n">
        <v>350</v>
      </c>
      <c r="AR77" s="8" t="n">
        <v>350</v>
      </c>
      <c r="AS77" s="8" t="n">
        <v>350</v>
      </c>
      <c r="AT77" s="8" t="n">
        <v>264</v>
      </c>
      <c r="AU77" s="8" t="n">
        <v>264</v>
      </c>
      <c r="AV77" s="8" t="n">
        <v>200</v>
      </c>
      <c r="AW77" s="8" t="n">
        <v>203</v>
      </c>
      <c r="AX77" s="8" t="n">
        <v>84</v>
      </c>
      <c r="AY77" s="8" t="n">
        <v>13</v>
      </c>
      <c r="AZ77" s="8" t="n">
        <v>21</v>
      </c>
      <c r="BA77" s="8" t="n">
        <f aca="false">AY77+AZ77</f>
        <v>34</v>
      </c>
      <c r="BB77" s="8" t="n">
        <v>21.53</v>
      </c>
      <c r="BC77" s="8" t="n">
        <v>32.5</v>
      </c>
      <c r="BD77" s="19" t="n">
        <v>506.5</v>
      </c>
      <c r="BE77" s="19" t="n">
        <v>16.7810929706047</v>
      </c>
      <c r="BF77" s="19" t="n">
        <f aca="false">AQ77+BD77</f>
        <v>856.5</v>
      </c>
      <c r="BG77" s="19" t="n">
        <f aca="false">IF(AL77&gt;0,BF77/AL77*60,0)</f>
        <v>28.3770575989663</v>
      </c>
      <c r="BH77" s="8" t="n">
        <v>689</v>
      </c>
      <c r="BI77" s="8" t="n">
        <v>616</v>
      </c>
      <c r="BJ77" s="8" t="n">
        <v>707</v>
      </c>
      <c r="BK77" s="12" t="n">
        <f aca="false">BH77/(BH77+BJ77)</f>
        <v>0.493553008595989</v>
      </c>
      <c r="BL77" s="8" t="n">
        <v>50</v>
      </c>
      <c r="BM77" s="8" t="n">
        <v>50</v>
      </c>
      <c r="BN77" s="8" t="n">
        <v>102</v>
      </c>
      <c r="BO77" s="8" t="n">
        <f aca="false">BM77-BN77</f>
        <v>-52</v>
      </c>
      <c r="BP77" s="8" t="n">
        <v>64</v>
      </c>
      <c r="BQ77" s="8" t="n">
        <v>70</v>
      </c>
      <c r="BR77" s="8" t="n">
        <v>54</v>
      </c>
      <c r="BS77" s="8" t="n">
        <v>64</v>
      </c>
      <c r="BT77" s="12" t="n">
        <f aca="false">BS77/(EA77+BS77)</f>
        <v>0.050314465408805</v>
      </c>
      <c r="BU77" s="8" t="n">
        <v>983</v>
      </c>
      <c r="BV77" s="8" t="n">
        <v>833</v>
      </c>
      <c r="BW77" s="12" t="n">
        <f aca="false">IF(BU77+BV77&gt;0,BU77/(BU77+BV77),0)</f>
        <v>0.541299559471366</v>
      </c>
      <c r="BX77" s="8" t="n">
        <v>337</v>
      </c>
      <c r="BY77" s="8" t="n">
        <v>299</v>
      </c>
      <c r="BZ77" s="8" t="n">
        <v>324</v>
      </c>
      <c r="CA77" s="8" t="n">
        <v>259</v>
      </c>
      <c r="CB77" s="8" t="n">
        <v>322</v>
      </c>
      <c r="CC77" s="8" t="n">
        <v>275</v>
      </c>
      <c r="CD77" s="8" t="n">
        <v>343</v>
      </c>
      <c r="CE77" s="8" t="n">
        <v>283</v>
      </c>
      <c r="CF77" s="8" t="n">
        <v>292</v>
      </c>
      <c r="CG77" s="8" t="n">
        <v>257</v>
      </c>
      <c r="CH77" s="8" t="n">
        <v>589</v>
      </c>
      <c r="CI77" s="8" t="n">
        <v>483</v>
      </c>
      <c r="CJ77" s="8" t="n">
        <v>1</v>
      </c>
      <c r="CK77" s="8" t="n">
        <v>0</v>
      </c>
      <c r="CL77" s="8" t="n">
        <v>1</v>
      </c>
      <c r="CM77" s="8" t="n">
        <v>6</v>
      </c>
      <c r="CN77" s="8" t="n">
        <v>4</v>
      </c>
      <c r="CO77" s="8" t="n">
        <v>0</v>
      </c>
      <c r="CP77" s="8" t="n">
        <v>0</v>
      </c>
      <c r="CQ77" s="8" t="n">
        <v>2</v>
      </c>
      <c r="CR77" s="8" t="n">
        <v>1</v>
      </c>
      <c r="CS77" s="8" t="n">
        <v>2</v>
      </c>
      <c r="CT77" s="8" t="n">
        <v>7</v>
      </c>
      <c r="CU77" s="8" t="n">
        <v>4</v>
      </c>
      <c r="CV77" s="8" t="n">
        <v>0</v>
      </c>
      <c r="CW77" s="8" t="n">
        <v>19</v>
      </c>
      <c r="CX77" s="8" t="n">
        <v>1</v>
      </c>
      <c r="CY77" s="8" t="n">
        <v>2</v>
      </c>
      <c r="CZ77" s="8" t="n">
        <v>5</v>
      </c>
      <c r="DA77" s="8" t="n">
        <v>56</v>
      </c>
      <c r="DB77" s="8" t="n">
        <v>20</v>
      </c>
      <c r="DC77" s="8" t="n">
        <v>1</v>
      </c>
      <c r="DD77" s="8" t="n">
        <v>20</v>
      </c>
      <c r="DE77" s="8" t="n">
        <v>29</v>
      </c>
      <c r="DF77" s="8" t="n">
        <v>11</v>
      </c>
      <c r="DG77" s="8" t="n">
        <v>3</v>
      </c>
      <c r="DH77" s="8" t="n">
        <v>116</v>
      </c>
      <c r="DI77" s="8" t="n">
        <v>10</v>
      </c>
      <c r="DJ77" s="8" t="n">
        <v>18</v>
      </c>
      <c r="DK77" s="8" t="n">
        <v>11</v>
      </c>
      <c r="DL77" s="8" t="n">
        <v>11</v>
      </c>
      <c r="DM77" s="8" t="n">
        <v>0</v>
      </c>
      <c r="DN77" s="8" t="n">
        <v>15</v>
      </c>
      <c r="DO77" s="8" t="n">
        <v>15</v>
      </c>
      <c r="DP77" s="8" t="n">
        <v>0</v>
      </c>
      <c r="DQ77" s="8" t="n">
        <f aca="false">DJ77-DI77</f>
        <v>8</v>
      </c>
      <c r="DR77" s="19" t="n">
        <v>2.518</v>
      </c>
      <c r="DS77" s="8" t="n">
        <v>10</v>
      </c>
      <c r="DT77" s="8" t="n">
        <v>0</v>
      </c>
      <c r="DU77" s="8" t="n">
        <v>0</v>
      </c>
      <c r="DV77" s="8" t="n">
        <v>0</v>
      </c>
      <c r="DW77" s="8" t="n">
        <v>0</v>
      </c>
      <c r="DX77" s="8" t="n">
        <v>1906</v>
      </c>
      <c r="DY77" s="8" t="n">
        <v>1619</v>
      </c>
      <c r="DZ77" s="8" t="n">
        <v>1427</v>
      </c>
      <c r="EA77" s="8" t="n">
        <v>1208</v>
      </c>
      <c r="EB77" s="8" t="n">
        <v>1032</v>
      </c>
      <c r="EC77" s="8" t="n">
        <v>851</v>
      </c>
      <c r="ED77" s="8" t="n">
        <v>102.48</v>
      </c>
      <c r="EE77" s="8" t="n">
        <v>88.21</v>
      </c>
      <c r="EF77" s="8" t="n">
        <v>116</v>
      </c>
      <c r="EG77" s="8" t="n">
        <v>73</v>
      </c>
      <c r="EH77" s="12" t="n">
        <f aca="false">EF77/EB77</f>
        <v>0.112403100775194</v>
      </c>
      <c r="EI77" s="20" t="n">
        <f aca="false">1-EG77/EC77</f>
        <v>0.914218566392479</v>
      </c>
      <c r="EJ77" s="21" t="n">
        <f aca="false">EH77+EI77</f>
        <v>1.02662166716767</v>
      </c>
      <c r="EK77" s="8" t="n">
        <v>1908</v>
      </c>
      <c r="EL77" s="8" t="n">
        <v>1616</v>
      </c>
      <c r="EM77" s="8" t="n">
        <v>1429</v>
      </c>
      <c r="EN77" s="8" t="n">
        <v>1204</v>
      </c>
      <c r="EO77" s="8" t="n">
        <v>1033</v>
      </c>
      <c r="EP77" s="8" t="n">
        <v>849</v>
      </c>
      <c r="EQ77" s="8" t="n">
        <v>116</v>
      </c>
      <c r="ER77" s="8" t="n">
        <v>74</v>
      </c>
      <c r="ES77" s="8" t="n">
        <v>968</v>
      </c>
      <c r="ET77" s="8" t="n">
        <v>837</v>
      </c>
      <c r="EU77" s="8" t="n">
        <v>379</v>
      </c>
      <c r="EV77" s="8" t="n">
        <v>314</v>
      </c>
      <c r="EW77" s="8" t="n">
        <v>59</v>
      </c>
      <c r="EX77" s="8" t="n">
        <v>37</v>
      </c>
      <c r="EY77" s="8" t="n">
        <v>91</v>
      </c>
      <c r="EZ77" s="8" t="n">
        <v>113</v>
      </c>
      <c r="FA77" s="8" t="n">
        <v>8</v>
      </c>
      <c r="FB77" s="8" t="n">
        <v>3.1</v>
      </c>
      <c r="FC77" s="8" t="n">
        <v>11</v>
      </c>
      <c r="FD77" s="19" t="n">
        <v>88.94</v>
      </c>
      <c r="FE77" s="18" t="n">
        <f aca="false">FD77/V77</f>
        <v>1.08463414634146</v>
      </c>
      <c r="FF77" s="8" t="n">
        <v>13.9661</v>
      </c>
      <c r="FG77" s="8" t="n">
        <v>2.54</v>
      </c>
      <c r="FH77" s="8" t="n">
        <v>0.15</v>
      </c>
      <c r="FI77" s="8" t="n">
        <v>2.69</v>
      </c>
      <c r="FJ77" s="8" t="n">
        <v>3</v>
      </c>
      <c r="FK77" s="8" t="n">
        <v>1</v>
      </c>
      <c r="FL77" s="8" t="n">
        <v>0</v>
      </c>
      <c r="FM77" s="8" t="n">
        <f aca="false">BL77+BS77+AH77+DT77</f>
        <v>134</v>
      </c>
      <c r="FN77" s="19" t="n">
        <f aca="false">IF(DS77&gt;0,(BL77+BR77)/DS77,0)</f>
        <v>10.4</v>
      </c>
      <c r="FO77" s="12" t="n">
        <v>0.1732673267</v>
      </c>
      <c r="FP77" s="19" t="n">
        <f aca="false">Z77-AH77/10</f>
        <v>90</v>
      </c>
      <c r="FQ77" s="19" t="n">
        <f aca="false">Z77+DR77/5</f>
        <v>92.5036</v>
      </c>
      <c r="FR77" s="19" t="n">
        <f aca="false">(DX77+DY77)/AL77*60</f>
        <v>116.788240556166</v>
      </c>
      <c r="FS77" s="22"/>
      <c r="FT77" s="22"/>
      <c r="FU77" s="22"/>
      <c r="FV77" s="17" t="s">
        <v>255</v>
      </c>
      <c r="FW77" s="17" t="s">
        <v>280</v>
      </c>
      <c r="FX77" s="23" t="n">
        <v>13000000</v>
      </c>
      <c r="FY77" s="23" t="n">
        <v>10000000</v>
      </c>
      <c r="FZ77" s="8" t="n">
        <v>922</v>
      </c>
      <c r="GA77" s="8" t="n">
        <v>290</v>
      </c>
      <c r="GB77" s="8" t="n">
        <v>538</v>
      </c>
      <c r="GC77" s="8" t="n">
        <v>828</v>
      </c>
      <c r="GD77" s="8" t="n">
        <v>90</v>
      </c>
      <c r="GE77" s="8" t="n">
        <v>248</v>
      </c>
      <c r="GF77" s="8" t="n">
        <v>2309</v>
      </c>
      <c r="GG77" s="8" t="n">
        <v>19294</v>
      </c>
      <c r="GH77" s="8" t="n">
        <v>67</v>
      </c>
      <c r="GI77" s="8" t="n">
        <v>28</v>
      </c>
      <c r="GJ77" s="8" t="n">
        <v>95</v>
      </c>
      <c r="GK77" s="8" t="n">
        <f aca="false">Z77-AH77/10</f>
        <v>90</v>
      </c>
      <c r="GL77" s="22"/>
      <c r="GM77" s="22"/>
      <c r="GN77" s="22"/>
      <c r="GO77" s="22"/>
      <c r="GP77" s="22"/>
    </row>
    <row r="78" customFormat="false" ht="13.65" hidden="false" customHeight="true" outlineLevel="0" collapsed="false">
      <c r="A78" s="16" t="n">
        <v>32287</v>
      </c>
      <c r="B78" s="17" t="s">
        <v>657</v>
      </c>
      <c r="C78" s="22"/>
      <c r="D78" s="17" t="s">
        <v>423</v>
      </c>
      <c r="E78" s="17" t="s">
        <v>423</v>
      </c>
      <c r="F78" s="8" t="n">
        <v>76</v>
      </c>
      <c r="G78" s="8" t="n">
        <v>198</v>
      </c>
      <c r="H78" s="8" t="n">
        <v>2006</v>
      </c>
      <c r="I78" s="8" t="n">
        <v>2</v>
      </c>
      <c r="J78" s="8" t="n">
        <v>54</v>
      </c>
      <c r="K78" s="17" t="s">
        <v>263</v>
      </c>
      <c r="L78" s="8" t="n">
        <v>2008</v>
      </c>
      <c r="M78" s="8" t="n">
        <v>29</v>
      </c>
      <c r="N78" s="8" t="n">
        <v>10</v>
      </c>
      <c r="O78" s="8" t="n">
        <v>8473573</v>
      </c>
      <c r="P78" s="17" t="s">
        <v>658</v>
      </c>
      <c r="Q78" s="17" t="s">
        <v>659</v>
      </c>
      <c r="R78" s="17" t="s">
        <v>660</v>
      </c>
      <c r="S78" s="17" t="s">
        <v>661</v>
      </c>
      <c r="T78" s="17" t="s">
        <v>313</v>
      </c>
      <c r="U78" s="17" t="s">
        <v>397</v>
      </c>
      <c r="V78" s="8" t="n">
        <v>72</v>
      </c>
      <c r="W78" s="8" t="n">
        <v>20</v>
      </c>
      <c r="X78" s="8" t="n">
        <v>11</v>
      </c>
      <c r="Y78" s="8" t="n">
        <v>8</v>
      </c>
      <c r="Z78" s="8" t="n">
        <v>31</v>
      </c>
      <c r="AA78" s="8" t="n">
        <v>7</v>
      </c>
      <c r="AB78" s="8" t="n">
        <v>45</v>
      </c>
      <c r="AC78" s="18" t="n">
        <f aca="false">Z78/V78</f>
        <v>0.430555555555556</v>
      </c>
      <c r="AD78" s="19" t="n">
        <f aca="false">IF(FZ78&gt;V78,Z78-V78*(GC78-Z78)/(FZ78-V78),0)</f>
        <v>-5.3254972875226</v>
      </c>
      <c r="AE78" s="19" t="n">
        <v>13.266</v>
      </c>
      <c r="AF78" s="8" t="n">
        <v>-17</v>
      </c>
      <c r="AG78" s="8" t="n">
        <v>-8.3</v>
      </c>
      <c r="AH78" s="8" t="n">
        <v>22</v>
      </c>
      <c r="AI78" s="8" t="n">
        <v>1568</v>
      </c>
      <c r="AJ78" s="8" t="n">
        <v>72527</v>
      </c>
      <c r="AK78" s="19" t="n">
        <v>1208.7833333333</v>
      </c>
      <c r="AL78" s="8" t="n">
        <v>1208.78</v>
      </c>
      <c r="AM78" s="8" t="n">
        <v>1209</v>
      </c>
      <c r="AN78" s="18" t="n">
        <f aca="false">AJ78/60/V78</f>
        <v>16.7886574074074</v>
      </c>
      <c r="AO78" s="8" t="n">
        <v>27.87</v>
      </c>
      <c r="AP78" s="12" t="n">
        <f aca="false">IF(EF78&gt;0,Z78/EF78,0)</f>
        <v>0.574074074074074</v>
      </c>
      <c r="AQ78" s="8" t="n">
        <v>226</v>
      </c>
      <c r="AR78" s="8" t="n">
        <v>226</v>
      </c>
      <c r="AS78" s="8" t="n">
        <v>226</v>
      </c>
      <c r="AT78" s="8" t="n">
        <v>169</v>
      </c>
      <c r="AU78" s="8" t="n">
        <v>169</v>
      </c>
      <c r="AV78" s="8" t="n">
        <v>130</v>
      </c>
      <c r="AW78" s="8" t="n">
        <v>160</v>
      </c>
      <c r="AX78" s="8" t="n">
        <v>79</v>
      </c>
      <c r="AY78" s="8" t="n">
        <v>5</v>
      </c>
      <c r="AZ78" s="8" t="n">
        <v>18</v>
      </c>
      <c r="BA78" s="8" t="n">
        <f aca="false">AY78+AZ78</f>
        <v>23</v>
      </c>
      <c r="BB78" s="8" t="n">
        <v>17.63</v>
      </c>
      <c r="BC78" s="8" t="n">
        <v>23.4385</v>
      </c>
      <c r="BD78" s="19" t="n">
        <v>193</v>
      </c>
      <c r="BE78" s="19" t="n">
        <v>9.57988059619203</v>
      </c>
      <c r="BF78" s="19" t="n">
        <f aca="false">AQ78+BD78</f>
        <v>419</v>
      </c>
      <c r="BG78" s="19" t="n">
        <f aca="false">IF(AL78&gt;0,BF78/AL78*60,0)</f>
        <v>20.7978292162346</v>
      </c>
      <c r="BH78" s="8" t="n">
        <v>514</v>
      </c>
      <c r="BI78" s="8" t="n">
        <v>326</v>
      </c>
      <c r="BJ78" s="8" t="n">
        <v>389</v>
      </c>
      <c r="BK78" s="12" t="n">
        <f aca="false">BH78/(BH78+BJ78)</f>
        <v>0.56921373200443</v>
      </c>
      <c r="BL78" s="8" t="n">
        <v>15</v>
      </c>
      <c r="BM78" s="8" t="n">
        <v>15</v>
      </c>
      <c r="BN78" s="8" t="n">
        <v>72</v>
      </c>
      <c r="BO78" s="8" t="n">
        <f aca="false">BM78-BN78</f>
        <v>-57</v>
      </c>
      <c r="BP78" s="8" t="n">
        <v>39</v>
      </c>
      <c r="BQ78" s="8" t="n">
        <v>26</v>
      </c>
      <c r="BR78" s="8" t="n">
        <v>18</v>
      </c>
      <c r="BS78" s="8" t="n">
        <v>40</v>
      </c>
      <c r="BT78" s="12" t="n">
        <f aca="false">BS78/(EA78+BS78)</f>
        <v>0.0430570505920345</v>
      </c>
      <c r="BU78" s="8" t="n">
        <v>416</v>
      </c>
      <c r="BV78" s="8" t="n">
        <v>494</v>
      </c>
      <c r="BW78" s="12" t="n">
        <f aca="false">IF(BU78+BV78&gt;0,BU78/(BU78+BV78),0)</f>
        <v>0.457142857142857</v>
      </c>
      <c r="BX78" s="8" t="n">
        <v>158</v>
      </c>
      <c r="BY78" s="8" t="n">
        <v>181</v>
      </c>
      <c r="BZ78" s="8" t="n">
        <v>131</v>
      </c>
      <c r="CA78" s="8" t="n">
        <v>136</v>
      </c>
      <c r="CB78" s="8" t="n">
        <v>127</v>
      </c>
      <c r="CC78" s="8" t="n">
        <v>177</v>
      </c>
      <c r="CD78" s="8" t="n">
        <v>93</v>
      </c>
      <c r="CE78" s="8" t="n">
        <v>100</v>
      </c>
      <c r="CF78" s="8" t="n">
        <v>157</v>
      </c>
      <c r="CG78" s="8" t="n">
        <v>209</v>
      </c>
      <c r="CH78" s="8" t="n">
        <v>246</v>
      </c>
      <c r="CI78" s="8" t="n">
        <v>288</v>
      </c>
      <c r="CJ78" s="8" t="n">
        <v>1</v>
      </c>
      <c r="CK78" s="8" t="n">
        <v>0</v>
      </c>
      <c r="CL78" s="8" t="n">
        <v>6</v>
      </c>
      <c r="CM78" s="8" t="n">
        <v>6</v>
      </c>
      <c r="CN78" s="8" t="n">
        <v>1</v>
      </c>
      <c r="CO78" s="8" t="n">
        <v>0</v>
      </c>
      <c r="CP78" s="8" t="n">
        <v>0</v>
      </c>
      <c r="CQ78" s="8" t="n">
        <v>0</v>
      </c>
      <c r="CR78" s="8" t="n">
        <v>1</v>
      </c>
      <c r="CS78" s="8" t="n">
        <v>0</v>
      </c>
      <c r="CT78" s="8" t="n">
        <v>0</v>
      </c>
      <c r="CU78" s="8" t="n">
        <v>5</v>
      </c>
      <c r="CV78" s="8" t="n">
        <v>0</v>
      </c>
      <c r="CW78" s="8" t="n">
        <v>14</v>
      </c>
      <c r="CX78" s="8" t="n">
        <v>0</v>
      </c>
      <c r="CY78" s="8" t="n">
        <v>1</v>
      </c>
      <c r="CZ78" s="8" t="n">
        <v>4</v>
      </c>
      <c r="DA78" s="8" t="n">
        <v>34</v>
      </c>
      <c r="DB78" s="8" t="n">
        <v>15</v>
      </c>
      <c r="DC78" s="8" t="n">
        <v>3</v>
      </c>
      <c r="DD78" s="8" t="n">
        <v>1</v>
      </c>
      <c r="DE78" s="8" t="n">
        <v>9</v>
      </c>
      <c r="DF78" s="8" t="n">
        <v>12</v>
      </c>
      <c r="DG78" s="8" t="n">
        <v>1</v>
      </c>
      <c r="DH78" s="8" t="n">
        <v>89</v>
      </c>
      <c r="DI78" s="8" t="n">
        <v>11</v>
      </c>
      <c r="DJ78" s="8" t="n">
        <v>13</v>
      </c>
      <c r="DK78" s="8" t="n">
        <v>11</v>
      </c>
      <c r="DL78" s="8" t="n">
        <v>11</v>
      </c>
      <c r="DM78" s="8" t="n">
        <v>0</v>
      </c>
      <c r="DN78" s="8" t="n">
        <v>12</v>
      </c>
      <c r="DO78" s="8" t="n">
        <v>12</v>
      </c>
      <c r="DP78" s="8" t="n">
        <v>0</v>
      </c>
      <c r="DQ78" s="8" t="n">
        <f aca="false">DJ78-DI78</f>
        <v>2</v>
      </c>
      <c r="DR78" s="19" t="n">
        <v>0.245</v>
      </c>
      <c r="DS78" s="8" t="n">
        <v>11</v>
      </c>
      <c r="DT78" s="8" t="n">
        <v>0</v>
      </c>
      <c r="DU78" s="8" t="n">
        <v>0</v>
      </c>
      <c r="DV78" s="8" t="n">
        <v>0</v>
      </c>
      <c r="DW78" s="8" t="n">
        <v>0</v>
      </c>
      <c r="DX78" s="8" t="n">
        <v>1281</v>
      </c>
      <c r="DY78" s="8" t="n">
        <v>1177</v>
      </c>
      <c r="DZ78" s="8" t="n">
        <v>912</v>
      </c>
      <c r="EA78" s="8" t="n">
        <v>889</v>
      </c>
      <c r="EB78" s="8" t="n">
        <v>698</v>
      </c>
      <c r="EC78" s="8" t="n">
        <v>684</v>
      </c>
      <c r="ED78" s="8" t="n">
        <v>61.98</v>
      </c>
      <c r="EE78" s="8" t="n">
        <v>66.13</v>
      </c>
      <c r="EF78" s="8" t="n">
        <v>54</v>
      </c>
      <c r="EG78" s="8" t="n">
        <v>67</v>
      </c>
      <c r="EH78" s="12" t="n">
        <f aca="false">EF78/EB78</f>
        <v>0.0773638968481375</v>
      </c>
      <c r="EI78" s="20" t="n">
        <f aca="false">1-EG78/EC78</f>
        <v>0.902046783625731</v>
      </c>
      <c r="EJ78" s="21" t="n">
        <f aca="false">EH78+EI78</f>
        <v>0.979410680473868</v>
      </c>
      <c r="EK78" s="8" t="n">
        <v>1283</v>
      </c>
      <c r="EL78" s="8" t="n">
        <v>1177</v>
      </c>
      <c r="EM78" s="8" t="n">
        <v>913</v>
      </c>
      <c r="EN78" s="8" t="n">
        <v>889</v>
      </c>
      <c r="EO78" s="8" t="n">
        <v>699</v>
      </c>
      <c r="EP78" s="8" t="n">
        <v>683</v>
      </c>
      <c r="EQ78" s="8" t="n">
        <v>54</v>
      </c>
      <c r="ER78" s="8" t="n">
        <v>66</v>
      </c>
      <c r="ES78" s="8" t="n">
        <v>651</v>
      </c>
      <c r="ET78" s="8" t="n">
        <v>573</v>
      </c>
      <c r="EU78" s="8" t="n">
        <v>219</v>
      </c>
      <c r="EV78" s="8" t="n">
        <v>238</v>
      </c>
      <c r="EW78" s="8" t="n">
        <v>32</v>
      </c>
      <c r="EX78" s="8" t="n">
        <v>33</v>
      </c>
      <c r="EY78" s="8" t="n">
        <v>54</v>
      </c>
      <c r="EZ78" s="8" t="n">
        <v>60</v>
      </c>
      <c r="FA78" s="8" t="n">
        <v>1.9</v>
      </c>
      <c r="FB78" s="8" t="n">
        <v>0.7</v>
      </c>
      <c r="FC78" s="8" t="n">
        <v>2.6</v>
      </c>
      <c r="FD78" s="19" t="n">
        <v>30.47</v>
      </c>
      <c r="FE78" s="18" t="n">
        <f aca="false">FD78/V78</f>
        <v>0.423194444444444</v>
      </c>
      <c r="FF78" s="8" t="n">
        <v>4.6022</v>
      </c>
      <c r="FG78" s="8" t="n">
        <v>0.52</v>
      </c>
      <c r="FH78" s="8" t="n">
        <v>-0.7</v>
      </c>
      <c r="FI78" s="8" t="n">
        <v>-0.18</v>
      </c>
      <c r="FJ78" s="8" t="n">
        <v>1</v>
      </c>
      <c r="FK78" s="8" t="n">
        <v>0</v>
      </c>
      <c r="FL78" s="8" t="n">
        <v>0</v>
      </c>
      <c r="FM78" s="8" t="n">
        <f aca="false">BL78+BS78+AH78+DT78</f>
        <v>77</v>
      </c>
      <c r="FN78" s="19" t="n">
        <f aca="false">IF(DS78&gt;0,(BL78+BR78)/DS78,0)</f>
        <v>3</v>
      </c>
      <c r="FO78" s="12" t="n">
        <v>0.109508547</v>
      </c>
      <c r="FP78" s="19" t="n">
        <f aca="false">Z78-AH78/10</f>
        <v>28.8</v>
      </c>
      <c r="FQ78" s="19" t="n">
        <f aca="false">Z78+DR78/5</f>
        <v>31.049</v>
      </c>
      <c r="FR78" s="19" t="n">
        <f aca="false">(DX78+DY78)/AL78*60</f>
        <v>122.007313158722</v>
      </c>
      <c r="FS78" s="8" t="n">
        <v>4</v>
      </c>
      <c r="FT78" s="17" t="s">
        <v>326</v>
      </c>
      <c r="FU78" s="8" t="n">
        <v>195</v>
      </c>
      <c r="FV78" s="17" t="s">
        <v>255</v>
      </c>
      <c r="FW78" s="17" t="s">
        <v>280</v>
      </c>
      <c r="FX78" s="23" t="n">
        <v>5000000</v>
      </c>
      <c r="FY78" s="23" t="n">
        <v>4550000</v>
      </c>
      <c r="FZ78" s="8" t="n">
        <v>625</v>
      </c>
      <c r="GA78" s="8" t="n">
        <v>148</v>
      </c>
      <c r="GB78" s="8" t="n">
        <v>162</v>
      </c>
      <c r="GC78" s="8" t="n">
        <v>310</v>
      </c>
      <c r="GD78" s="8" t="n">
        <v>-1</v>
      </c>
      <c r="GE78" s="8" t="n">
        <v>190</v>
      </c>
      <c r="GF78" s="8" t="n">
        <v>1121</v>
      </c>
      <c r="GG78" s="8" t="n">
        <v>10127</v>
      </c>
      <c r="GH78" s="8" t="n">
        <v>22.1</v>
      </c>
      <c r="GI78" s="8" t="n">
        <v>11.5</v>
      </c>
      <c r="GJ78" s="8" t="n">
        <v>33.6</v>
      </c>
      <c r="GK78" s="8" t="n">
        <f aca="false">Z78-AH78/10</f>
        <v>28.8</v>
      </c>
      <c r="GL78" s="22"/>
      <c r="GM78" s="22"/>
      <c r="GN78" s="22"/>
      <c r="GO78" s="22"/>
      <c r="GP78" s="22"/>
    </row>
    <row r="79" customFormat="false" ht="13.65" hidden="false" customHeight="true" outlineLevel="0" collapsed="false">
      <c r="A79" s="16" t="n">
        <v>33541</v>
      </c>
      <c r="B79" s="17" t="s">
        <v>662</v>
      </c>
      <c r="C79" s="22"/>
      <c r="D79" s="17" t="s">
        <v>423</v>
      </c>
      <c r="E79" s="17" t="s">
        <v>423</v>
      </c>
      <c r="F79" s="8" t="n">
        <v>71</v>
      </c>
      <c r="G79" s="8" t="n">
        <v>168</v>
      </c>
      <c r="H79" s="22"/>
      <c r="I79" s="22"/>
      <c r="J79" s="22"/>
      <c r="K79" s="17" t="s">
        <v>273</v>
      </c>
      <c r="L79" s="8" t="n">
        <v>2015</v>
      </c>
      <c r="M79" s="8" t="n">
        <v>26</v>
      </c>
      <c r="N79" s="8" t="n">
        <v>3</v>
      </c>
      <c r="O79" s="8" t="n">
        <v>8478550</v>
      </c>
      <c r="P79" s="17" t="s">
        <v>663</v>
      </c>
      <c r="Q79" s="17" t="s">
        <v>664</v>
      </c>
      <c r="R79" s="17" t="s">
        <v>665</v>
      </c>
      <c r="S79" s="17" t="s">
        <v>666</v>
      </c>
      <c r="T79" s="17" t="s">
        <v>268</v>
      </c>
      <c r="U79" s="17" t="s">
        <v>389</v>
      </c>
      <c r="V79" s="8" t="n">
        <v>81</v>
      </c>
      <c r="W79" s="8" t="n">
        <v>27</v>
      </c>
      <c r="X79" s="8" t="n">
        <v>55</v>
      </c>
      <c r="Y79" s="8" t="n">
        <v>35</v>
      </c>
      <c r="Z79" s="8" t="n">
        <v>82</v>
      </c>
      <c r="AA79" s="8" t="n">
        <v>1</v>
      </c>
      <c r="AB79" s="8" t="n">
        <v>0</v>
      </c>
      <c r="AC79" s="18" t="n">
        <f aca="false">Z79/V79</f>
        <v>1.01234567901235</v>
      </c>
      <c r="AD79" s="19" t="n">
        <f aca="false">IF(FZ79&gt;V79,Z79-V79*(GC79-Z79)/(FZ79-V79),0)</f>
        <v>6.5</v>
      </c>
      <c r="AE79" s="19" t="n">
        <v>30.27</v>
      </c>
      <c r="AF79" s="8" t="n">
        <v>23</v>
      </c>
      <c r="AG79" s="8" t="n">
        <v>8.3</v>
      </c>
      <c r="AH79" s="8" t="n">
        <v>26</v>
      </c>
      <c r="AI79" s="8" t="n">
        <v>1875</v>
      </c>
      <c r="AJ79" s="8" t="n">
        <v>97835</v>
      </c>
      <c r="AK79" s="19" t="n">
        <v>1630.5833333333</v>
      </c>
      <c r="AL79" s="8" t="n">
        <v>1630.68</v>
      </c>
      <c r="AM79" s="8" t="n">
        <v>1631</v>
      </c>
      <c r="AN79" s="18" t="n">
        <f aca="false">AJ79/60/V79</f>
        <v>20.130658436214</v>
      </c>
      <c r="AO79" s="8" t="n">
        <v>33.19</v>
      </c>
      <c r="AP79" s="12" t="n">
        <f aca="false">IF(EF79&gt;0,Z79/EF79,0)</f>
        <v>0.796116504854369</v>
      </c>
      <c r="AQ79" s="8" t="n">
        <v>470</v>
      </c>
      <c r="AR79" s="8" t="n">
        <v>465</v>
      </c>
      <c r="AS79" s="8" t="n">
        <v>470</v>
      </c>
      <c r="AT79" s="8" t="n">
        <v>338</v>
      </c>
      <c r="AU79" s="8" t="n">
        <v>338</v>
      </c>
      <c r="AV79" s="8" t="n">
        <v>228</v>
      </c>
      <c r="AW79" s="8" t="n">
        <v>247</v>
      </c>
      <c r="AX79" s="8" t="n">
        <v>63</v>
      </c>
      <c r="AY79" s="8" t="n">
        <v>19</v>
      </c>
      <c r="AZ79" s="8" t="n">
        <v>18</v>
      </c>
      <c r="BA79" s="8" t="n">
        <f aca="false">AY79+AZ79</f>
        <v>37</v>
      </c>
      <c r="BB79" s="8" t="n">
        <v>23.18</v>
      </c>
      <c r="BC79" s="8" t="n">
        <v>32.4518</v>
      </c>
      <c r="BD79" s="19" t="n">
        <v>686.1</v>
      </c>
      <c r="BE79" s="19" t="n">
        <v>25.2461797925083</v>
      </c>
      <c r="BF79" s="19" t="n">
        <f aca="false">AQ79+BD79</f>
        <v>1156.1</v>
      </c>
      <c r="BG79" s="19" t="n">
        <f aca="false">IF(AL79&gt;0,BF79/AL79*60,0)</f>
        <v>42.5380822724262</v>
      </c>
      <c r="BH79" s="8" t="n">
        <v>772</v>
      </c>
      <c r="BI79" s="8" t="n">
        <v>536</v>
      </c>
      <c r="BJ79" s="8" t="n">
        <v>302</v>
      </c>
      <c r="BK79" s="12" t="n">
        <f aca="false">BH79/(BH79+BJ79)</f>
        <v>0.718808193668529</v>
      </c>
      <c r="BL79" s="8" t="n">
        <v>15</v>
      </c>
      <c r="BM79" s="8" t="n">
        <v>15</v>
      </c>
      <c r="BN79" s="8" t="n">
        <v>56</v>
      </c>
      <c r="BO79" s="8" t="n">
        <f aca="false">BM79-BN79</f>
        <v>-41</v>
      </c>
      <c r="BP79" s="8" t="n">
        <v>110</v>
      </c>
      <c r="BQ79" s="8" t="n">
        <v>51</v>
      </c>
      <c r="BR79" s="8" t="n">
        <v>70</v>
      </c>
      <c r="BS79" s="8" t="n">
        <v>19</v>
      </c>
      <c r="BT79" s="12" t="n">
        <f aca="false">BS79/(EA79+BS79)</f>
        <v>0.0196687370600414</v>
      </c>
      <c r="BU79" s="8" t="n">
        <v>0</v>
      </c>
      <c r="BV79" s="8" t="n">
        <v>7</v>
      </c>
      <c r="BW79" s="12" t="n">
        <f aca="false">IF(BU79+BV79&gt;0,BU79/(BU79+BV79),0)</f>
        <v>0</v>
      </c>
      <c r="BX79" s="8" t="n">
        <v>0</v>
      </c>
      <c r="BY79" s="8" t="n">
        <v>2</v>
      </c>
      <c r="BZ79" s="8" t="n">
        <v>0</v>
      </c>
      <c r="CA79" s="8" t="n">
        <v>2</v>
      </c>
      <c r="CB79" s="8" t="n">
        <v>0</v>
      </c>
      <c r="CC79" s="8" t="n">
        <v>3</v>
      </c>
      <c r="CD79" s="8" t="n">
        <v>0</v>
      </c>
      <c r="CE79" s="8" t="n">
        <v>0</v>
      </c>
      <c r="CF79" s="8" t="n">
        <v>0</v>
      </c>
      <c r="CG79" s="8" t="n">
        <v>2</v>
      </c>
      <c r="CH79" s="8" t="n">
        <v>0</v>
      </c>
      <c r="CI79" s="8" t="n">
        <v>6</v>
      </c>
      <c r="CJ79" s="8" t="n">
        <v>1</v>
      </c>
      <c r="CK79" s="8" t="n">
        <v>1</v>
      </c>
      <c r="CL79" s="8" t="n">
        <v>5</v>
      </c>
      <c r="CM79" s="8" t="n">
        <v>5</v>
      </c>
      <c r="CN79" s="8" t="n">
        <v>2</v>
      </c>
      <c r="CO79" s="8" t="n">
        <v>0</v>
      </c>
      <c r="CP79" s="8" t="n">
        <v>0</v>
      </c>
      <c r="CQ79" s="8" t="n">
        <v>2</v>
      </c>
      <c r="CR79" s="8" t="n">
        <v>1</v>
      </c>
      <c r="CS79" s="8" t="n">
        <v>4</v>
      </c>
      <c r="CT79" s="8" t="n">
        <v>4</v>
      </c>
      <c r="CU79" s="8" t="n">
        <v>2</v>
      </c>
      <c r="CV79" s="8" t="n">
        <v>0</v>
      </c>
      <c r="CW79" s="8" t="n">
        <v>14</v>
      </c>
      <c r="CX79" s="8" t="n">
        <v>1</v>
      </c>
      <c r="CY79" s="8" t="n">
        <v>9</v>
      </c>
      <c r="CZ79" s="8" t="n">
        <v>13</v>
      </c>
      <c r="DA79" s="8" t="n">
        <v>87</v>
      </c>
      <c r="DB79" s="8" t="n">
        <v>13</v>
      </c>
      <c r="DC79" s="8" t="n">
        <v>2</v>
      </c>
      <c r="DD79" s="8" t="n">
        <v>41</v>
      </c>
      <c r="DE79" s="8" t="n">
        <v>41</v>
      </c>
      <c r="DF79" s="8" t="n">
        <v>3</v>
      </c>
      <c r="DG79" s="8" t="n">
        <v>0</v>
      </c>
      <c r="DH79" s="8" t="n">
        <v>128</v>
      </c>
      <c r="DI79" s="8" t="n">
        <v>13</v>
      </c>
      <c r="DJ79" s="8" t="n">
        <v>24</v>
      </c>
      <c r="DK79" s="8" t="n">
        <v>15</v>
      </c>
      <c r="DL79" s="8" t="n">
        <v>15</v>
      </c>
      <c r="DM79" s="8" t="n">
        <v>0</v>
      </c>
      <c r="DN79" s="8" t="n">
        <v>22</v>
      </c>
      <c r="DO79" s="8" t="n">
        <v>22</v>
      </c>
      <c r="DP79" s="8" t="n">
        <v>0</v>
      </c>
      <c r="DQ79" s="8" t="n">
        <f aca="false">DJ79-DI79</f>
        <v>11</v>
      </c>
      <c r="DR79" s="19" t="n">
        <v>5.463</v>
      </c>
      <c r="DS79" s="8" t="n">
        <v>13</v>
      </c>
      <c r="DT79" s="8" t="n">
        <v>0</v>
      </c>
      <c r="DU79" s="8" t="n">
        <v>0</v>
      </c>
      <c r="DV79" s="8" t="n">
        <v>0</v>
      </c>
      <c r="DW79" s="8" t="n">
        <v>0</v>
      </c>
      <c r="DX79" s="8" t="n">
        <v>2012</v>
      </c>
      <c r="DY79" s="8" t="n">
        <v>1266</v>
      </c>
      <c r="DZ79" s="8" t="n">
        <v>1529</v>
      </c>
      <c r="EA79" s="8" t="n">
        <v>947</v>
      </c>
      <c r="EB79" s="8" t="n">
        <v>1094</v>
      </c>
      <c r="EC79" s="8" t="n">
        <v>740</v>
      </c>
      <c r="ED79" s="8" t="n">
        <v>101.17</v>
      </c>
      <c r="EE79" s="8" t="n">
        <v>73.53</v>
      </c>
      <c r="EF79" s="8" t="n">
        <v>103</v>
      </c>
      <c r="EG79" s="8" t="n">
        <v>50</v>
      </c>
      <c r="EH79" s="12" t="n">
        <f aca="false">EF79/EB79</f>
        <v>0.0941499085923218</v>
      </c>
      <c r="EI79" s="20" t="n">
        <f aca="false">1-EG79/EC79</f>
        <v>0.932432432432432</v>
      </c>
      <c r="EJ79" s="21" t="n">
        <f aca="false">EH79+EI79</f>
        <v>1.02658234102475</v>
      </c>
      <c r="EK79" s="8" t="n">
        <v>2017</v>
      </c>
      <c r="EL79" s="8" t="n">
        <v>1264</v>
      </c>
      <c r="EM79" s="8" t="n">
        <v>1532</v>
      </c>
      <c r="EN79" s="8" t="n">
        <v>946</v>
      </c>
      <c r="EO79" s="8" t="n">
        <v>1096</v>
      </c>
      <c r="EP79" s="8" t="n">
        <v>738</v>
      </c>
      <c r="EQ79" s="8" t="n">
        <v>103</v>
      </c>
      <c r="ER79" s="8" t="n">
        <v>52</v>
      </c>
      <c r="ES79" s="8" t="n">
        <v>1023</v>
      </c>
      <c r="ET79" s="8" t="n">
        <v>688</v>
      </c>
      <c r="EU79" s="8" t="n">
        <v>347</v>
      </c>
      <c r="EV79" s="8" t="n">
        <v>276</v>
      </c>
      <c r="EW79" s="8" t="n">
        <v>49</v>
      </c>
      <c r="EX79" s="8" t="n">
        <v>26</v>
      </c>
      <c r="EY79" s="8" t="n">
        <v>77</v>
      </c>
      <c r="EZ79" s="8" t="n">
        <v>109</v>
      </c>
      <c r="FA79" s="8" t="n">
        <v>6.8</v>
      </c>
      <c r="FB79" s="8" t="n">
        <v>2.6</v>
      </c>
      <c r="FC79" s="8" t="n">
        <v>9.4</v>
      </c>
      <c r="FD79" s="19" t="n">
        <v>95.58</v>
      </c>
      <c r="FE79" s="18" t="n">
        <f aca="false">FD79/V79</f>
        <v>1.18</v>
      </c>
      <c r="FF79" s="8" t="n">
        <v>11.2419</v>
      </c>
      <c r="FG79" s="8" t="n">
        <v>0.85</v>
      </c>
      <c r="FH79" s="8" t="n">
        <v>-0.66</v>
      </c>
      <c r="FI79" s="8" t="n">
        <v>0.18</v>
      </c>
      <c r="FJ79" s="8" t="n">
        <v>10</v>
      </c>
      <c r="FK79" s="8" t="n">
        <v>6</v>
      </c>
      <c r="FL79" s="8" t="n">
        <v>2</v>
      </c>
      <c r="FM79" s="8" t="n">
        <f aca="false">BL79+BS79+AH79+DT79</f>
        <v>60</v>
      </c>
      <c r="FN79" s="19" t="n">
        <f aca="false">IF(DS79&gt;0,(BL79+BR79)/DS79,0)</f>
        <v>6.53846153846154</v>
      </c>
      <c r="FO79" s="12" t="n">
        <v>0.1307814992</v>
      </c>
      <c r="FP79" s="19" t="n">
        <f aca="false">Z79-AH79/10</f>
        <v>79.4</v>
      </c>
      <c r="FQ79" s="19" t="n">
        <f aca="false">Z79+DR79/5</f>
        <v>83.0926</v>
      </c>
      <c r="FR79" s="19" t="n">
        <f aca="false">(DX79+DY79)/AL79*60</f>
        <v>120.612259916109</v>
      </c>
      <c r="FS79" s="22"/>
      <c r="FT79" s="22"/>
      <c r="FU79" s="22"/>
      <c r="FV79" s="22"/>
      <c r="FW79" s="17" t="s">
        <v>280</v>
      </c>
      <c r="FX79" s="23" t="n">
        <v>6000000</v>
      </c>
      <c r="FY79" s="23" t="n">
        <v>6000000</v>
      </c>
      <c r="FZ79" s="8" t="n">
        <v>243</v>
      </c>
      <c r="GA79" s="8" t="n">
        <v>88</v>
      </c>
      <c r="GB79" s="8" t="n">
        <v>145</v>
      </c>
      <c r="GC79" s="8" t="n">
        <v>233</v>
      </c>
      <c r="GD79" s="8" t="n">
        <v>49</v>
      </c>
      <c r="GE79" s="8" t="n">
        <v>79</v>
      </c>
      <c r="GF79" s="8" t="n">
        <v>626</v>
      </c>
      <c r="GG79" s="8" t="n">
        <v>4709</v>
      </c>
      <c r="GH79" s="8" t="n">
        <v>21.8</v>
      </c>
      <c r="GI79" s="8" t="n">
        <v>6.8</v>
      </c>
      <c r="GJ79" s="8" t="n">
        <v>28.7</v>
      </c>
      <c r="GK79" s="8" t="n">
        <f aca="false">Z79-AH79/10</f>
        <v>79.4</v>
      </c>
      <c r="GL79" s="22"/>
      <c r="GM79" s="22"/>
      <c r="GN79" s="22"/>
      <c r="GO79" s="22"/>
      <c r="GP79" s="22"/>
    </row>
    <row r="80" customFormat="false" ht="13.65" hidden="false" customHeight="true" outlineLevel="0" collapsed="false">
      <c r="A80" s="16" t="n">
        <v>34884</v>
      </c>
      <c r="B80" s="17" t="s">
        <v>667</v>
      </c>
      <c r="C80" s="22"/>
      <c r="D80" s="17" t="s">
        <v>366</v>
      </c>
      <c r="E80" s="17" t="s">
        <v>366</v>
      </c>
      <c r="F80" s="8" t="n">
        <v>72</v>
      </c>
      <c r="G80" s="8" t="n">
        <v>183</v>
      </c>
      <c r="H80" s="8" t="n">
        <v>2013</v>
      </c>
      <c r="I80" s="8" t="n">
        <v>2</v>
      </c>
      <c r="J80" s="8" t="n">
        <v>55</v>
      </c>
      <c r="K80" s="17" t="s">
        <v>263</v>
      </c>
      <c r="L80" s="8" t="n">
        <v>2016</v>
      </c>
      <c r="M80" s="8" t="n">
        <v>22</v>
      </c>
      <c r="N80" s="8" t="n">
        <v>2</v>
      </c>
      <c r="O80" s="8" t="n">
        <v>8477476</v>
      </c>
      <c r="P80" s="17" t="s">
        <v>668</v>
      </c>
      <c r="Q80" s="17" t="s">
        <v>669</v>
      </c>
      <c r="R80" s="17" t="s">
        <v>670</v>
      </c>
      <c r="S80" s="17" t="s">
        <v>671</v>
      </c>
      <c r="T80" s="17" t="s">
        <v>268</v>
      </c>
      <c r="U80" s="17" t="s">
        <v>377</v>
      </c>
      <c r="V80" s="8" t="n">
        <v>66</v>
      </c>
      <c r="W80" s="8" t="n">
        <v>12</v>
      </c>
      <c r="X80" s="8" t="n">
        <v>9</v>
      </c>
      <c r="Y80" s="8" t="n">
        <v>7</v>
      </c>
      <c r="Z80" s="8" t="n">
        <v>21</v>
      </c>
      <c r="AA80" s="8" t="n">
        <v>10</v>
      </c>
      <c r="AB80" s="8" t="n">
        <v>33</v>
      </c>
      <c r="AC80" s="18" t="n">
        <f aca="false">Z80/V80</f>
        <v>0.318181818181818</v>
      </c>
      <c r="AD80" s="19" t="n">
        <f aca="false">IF(FZ80&gt;V80,Z80-V80*(GC80-Z80)/(FZ80-V80),0)</f>
        <v>-4.31506849315069</v>
      </c>
      <c r="AE80" s="19" t="n">
        <v>8.831</v>
      </c>
      <c r="AF80" s="8" t="n">
        <v>-11</v>
      </c>
      <c r="AG80" s="8" t="n">
        <v>4.9</v>
      </c>
      <c r="AH80" s="8" t="n">
        <v>20</v>
      </c>
      <c r="AI80" s="8" t="n">
        <v>1452</v>
      </c>
      <c r="AJ80" s="8" t="n">
        <v>65288</v>
      </c>
      <c r="AK80" s="19" t="n">
        <v>1088.1333333333</v>
      </c>
      <c r="AL80" s="8" t="n">
        <v>1088.03</v>
      </c>
      <c r="AM80" s="8" t="n">
        <v>1088</v>
      </c>
      <c r="AN80" s="18" t="n">
        <f aca="false">AJ80/60/V80</f>
        <v>16.4868686868687</v>
      </c>
      <c r="AO80" s="8" t="n">
        <v>27.37</v>
      </c>
      <c r="AP80" s="12" t="n">
        <f aca="false">IF(EF80&gt;0,Z80/EF80,0)</f>
        <v>0.552631578947368</v>
      </c>
      <c r="AQ80" s="8" t="n">
        <v>290</v>
      </c>
      <c r="AR80" s="8" t="n">
        <v>290</v>
      </c>
      <c r="AS80" s="8" t="n">
        <v>290</v>
      </c>
      <c r="AT80" s="8" t="n">
        <v>220</v>
      </c>
      <c r="AU80" s="8" t="n">
        <v>220</v>
      </c>
      <c r="AV80" s="8" t="n">
        <v>164</v>
      </c>
      <c r="AW80" s="8" t="n">
        <v>181</v>
      </c>
      <c r="AX80" s="8" t="n">
        <v>89</v>
      </c>
      <c r="AY80" s="8" t="n">
        <v>13</v>
      </c>
      <c r="AZ80" s="8" t="n">
        <v>22</v>
      </c>
      <c r="BA80" s="8" t="n">
        <f aca="false">AY80+AZ80</f>
        <v>35</v>
      </c>
      <c r="BB80" s="8" t="n">
        <v>18.57</v>
      </c>
      <c r="BC80" s="8" t="n">
        <v>26.4024</v>
      </c>
      <c r="BD80" s="19" t="n">
        <v>243.6</v>
      </c>
      <c r="BE80" s="19" t="n">
        <v>13.432177429237</v>
      </c>
      <c r="BF80" s="19" t="n">
        <f aca="false">AQ80+BD80</f>
        <v>533.6</v>
      </c>
      <c r="BG80" s="19" t="n">
        <f aca="false">IF(AL80&gt;0,BF80/AL80*60,0)</f>
        <v>29.4256592189554</v>
      </c>
      <c r="BH80" s="8" t="n">
        <v>415</v>
      </c>
      <c r="BI80" s="8" t="n">
        <v>363</v>
      </c>
      <c r="BJ80" s="8" t="n">
        <v>402</v>
      </c>
      <c r="BK80" s="12" t="n">
        <f aca="false">BH80/(BH80+BJ80)</f>
        <v>0.507955936352509</v>
      </c>
      <c r="BL80" s="8" t="n">
        <v>71</v>
      </c>
      <c r="BM80" s="8" t="n">
        <v>71</v>
      </c>
      <c r="BN80" s="8" t="n">
        <v>107</v>
      </c>
      <c r="BO80" s="8" t="n">
        <f aca="false">BM80-BN80</f>
        <v>-36</v>
      </c>
      <c r="BP80" s="8" t="n">
        <v>56</v>
      </c>
      <c r="BQ80" s="8" t="n">
        <v>19</v>
      </c>
      <c r="BR80" s="8" t="n">
        <v>27</v>
      </c>
      <c r="BS80" s="8" t="n">
        <v>23</v>
      </c>
      <c r="BT80" s="12" t="n">
        <f aca="false">BS80/(EA80+BS80)</f>
        <v>0.0279465370595383</v>
      </c>
      <c r="BU80" s="8" t="n">
        <v>11</v>
      </c>
      <c r="BV80" s="8" t="n">
        <v>19</v>
      </c>
      <c r="BW80" s="12" t="n">
        <f aca="false">IF(BU80+BV80&gt;0,BU80/(BU80+BV80),0)</f>
        <v>0.366666666666667</v>
      </c>
      <c r="BX80" s="8" t="n">
        <v>3</v>
      </c>
      <c r="BY80" s="8" t="n">
        <v>11</v>
      </c>
      <c r="BZ80" s="8" t="n">
        <v>3</v>
      </c>
      <c r="CA80" s="8" t="n">
        <v>2</v>
      </c>
      <c r="CB80" s="8" t="n">
        <v>5</v>
      </c>
      <c r="CC80" s="8" t="n">
        <v>6</v>
      </c>
      <c r="CD80" s="8" t="n">
        <v>2</v>
      </c>
      <c r="CE80" s="8" t="n">
        <v>4</v>
      </c>
      <c r="CF80" s="8" t="n">
        <v>2</v>
      </c>
      <c r="CG80" s="8" t="n">
        <v>6</v>
      </c>
      <c r="CH80" s="8" t="n">
        <v>8</v>
      </c>
      <c r="CI80" s="8" t="n">
        <v>12</v>
      </c>
      <c r="CJ80" s="8" t="n">
        <v>0</v>
      </c>
      <c r="CK80" s="8" t="n">
        <v>0</v>
      </c>
      <c r="CL80" s="8" t="n">
        <v>3</v>
      </c>
      <c r="CM80" s="8" t="n">
        <v>3</v>
      </c>
      <c r="CN80" s="8" t="n">
        <v>0</v>
      </c>
      <c r="CO80" s="8" t="n">
        <v>0</v>
      </c>
      <c r="CP80" s="8" t="n">
        <v>0</v>
      </c>
      <c r="CQ80" s="8" t="n">
        <v>0</v>
      </c>
      <c r="CR80" s="8" t="n">
        <v>0</v>
      </c>
      <c r="CS80" s="8" t="n">
        <v>2</v>
      </c>
      <c r="CT80" s="8" t="n">
        <v>2</v>
      </c>
      <c r="CU80" s="8" t="n">
        <v>1</v>
      </c>
      <c r="CV80" s="8" t="n">
        <v>0</v>
      </c>
      <c r="CW80" s="8" t="n">
        <v>7</v>
      </c>
      <c r="CX80" s="8" t="n">
        <v>0</v>
      </c>
      <c r="CY80" s="8" t="n">
        <v>2</v>
      </c>
      <c r="CZ80" s="8" t="n">
        <v>9</v>
      </c>
      <c r="DA80" s="8" t="n">
        <v>45</v>
      </c>
      <c r="DB80" s="8" t="n">
        <v>20</v>
      </c>
      <c r="DC80" s="8" t="n">
        <v>2</v>
      </c>
      <c r="DD80" s="8" t="n">
        <v>16</v>
      </c>
      <c r="DE80" s="8" t="n">
        <v>13</v>
      </c>
      <c r="DF80" s="8" t="n">
        <v>11</v>
      </c>
      <c r="DG80" s="8" t="n">
        <v>10</v>
      </c>
      <c r="DH80" s="8" t="n">
        <v>92</v>
      </c>
      <c r="DI80" s="8" t="n">
        <v>10</v>
      </c>
      <c r="DJ80" s="8" t="n">
        <v>9</v>
      </c>
      <c r="DK80" s="8" t="n">
        <v>10</v>
      </c>
      <c r="DL80" s="8" t="n">
        <v>10</v>
      </c>
      <c r="DM80" s="8" t="n">
        <v>0</v>
      </c>
      <c r="DN80" s="8" t="n">
        <v>7</v>
      </c>
      <c r="DO80" s="8" t="n">
        <v>7</v>
      </c>
      <c r="DP80" s="8" t="n">
        <v>0</v>
      </c>
      <c r="DQ80" s="8" t="n">
        <f aca="false">DJ80-DI80</f>
        <v>-1</v>
      </c>
      <c r="DR80" s="19" t="n">
        <v>-3.939</v>
      </c>
      <c r="DS80" s="8" t="n">
        <v>10</v>
      </c>
      <c r="DT80" s="8" t="n">
        <v>0</v>
      </c>
      <c r="DU80" s="8" t="n">
        <v>0</v>
      </c>
      <c r="DV80" s="8" t="n">
        <v>0</v>
      </c>
      <c r="DW80" s="8" t="n">
        <v>0</v>
      </c>
      <c r="DX80" s="8" t="n">
        <v>1184</v>
      </c>
      <c r="DY80" s="8" t="n">
        <v>1071</v>
      </c>
      <c r="DZ80" s="8" t="n">
        <v>867</v>
      </c>
      <c r="EA80" s="8" t="n">
        <v>800</v>
      </c>
      <c r="EB80" s="8" t="n">
        <v>644</v>
      </c>
      <c r="EC80" s="8" t="n">
        <v>575</v>
      </c>
      <c r="ED80" s="8" t="n">
        <v>56.97</v>
      </c>
      <c r="EE80" s="8" t="n">
        <v>54.15</v>
      </c>
      <c r="EF80" s="8" t="n">
        <v>38</v>
      </c>
      <c r="EG80" s="8" t="n">
        <v>54</v>
      </c>
      <c r="EH80" s="12" t="n">
        <f aca="false">EF80/EB80</f>
        <v>0.0590062111801242</v>
      </c>
      <c r="EI80" s="20" t="n">
        <f aca="false">1-EG80/EC80</f>
        <v>0.906086956521739</v>
      </c>
      <c r="EJ80" s="21" t="n">
        <f aca="false">EH80+EI80</f>
        <v>0.965093167701863</v>
      </c>
      <c r="EK80" s="8" t="n">
        <v>1179</v>
      </c>
      <c r="EL80" s="8" t="n">
        <v>1070</v>
      </c>
      <c r="EM80" s="8" t="n">
        <v>864</v>
      </c>
      <c r="EN80" s="8" t="n">
        <v>800</v>
      </c>
      <c r="EO80" s="8" t="n">
        <v>641</v>
      </c>
      <c r="EP80" s="8" t="n">
        <v>575</v>
      </c>
      <c r="EQ80" s="8" t="n">
        <v>38</v>
      </c>
      <c r="ER80" s="8" t="n">
        <v>54</v>
      </c>
      <c r="ES80" s="8" t="n">
        <v>557</v>
      </c>
      <c r="ET80" s="8" t="n">
        <v>519</v>
      </c>
      <c r="EU80" s="8" t="n">
        <v>231</v>
      </c>
      <c r="EV80" s="8" t="n">
        <v>196</v>
      </c>
      <c r="EW80" s="8" t="n">
        <v>24</v>
      </c>
      <c r="EX80" s="8" t="n">
        <v>31</v>
      </c>
      <c r="EY80" s="8" t="n">
        <v>63</v>
      </c>
      <c r="EZ80" s="8" t="n">
        <v>51</v>
      </c>
      <c r="FA80" s="8" t="n">
        <v>0.4</v>
      </c>
      <c r="FB80" s="8" t="n">
        <v>0.9</v>
      </c>
      <c r="FC80" s="8" t="n">
        <v>1.4</v>
      </c>
      <c r="FD80" s="19" t="n">
        <v>32.02</v>
      </c>
      <c r="FE80" s="18" t="n">
        <f aca="false">FD80/V80</f>
        <v>0.485151515151515</v>
      </c>
      <c r="FF80" s="8" t="n">
        <v>2.9952</v>
      </c>
      <c r="FG80" s="8" t="n">
        <v>1.02</v>
      </c>
      <c r="FH80" s="8" t="n">
        <v>0</v>
      </c>
      <c r="FI80" s="8" t="n">
        <v>1.02</v>
      </c>
      <c r="FJ80" s="8" t="n">
        <v>2</v>
      </c>
      <c r="FK80" s="8" t="n">
        <v>0</v>
      </c>
      <c r="FL80" s="8" t="n">
        <v>0</v>
      </c>
      <c r="FM80" s="8" t="n">
        <f aca="false">BL80+BS80+AH80+DT80</f>
        <v>114</v>
      </c>
      <c r="FN80" s="19" t="n">
        <f aca="false">IF(DS80&gt;0,(BL80+BR80)/DS80,0)</f>
        <v>9.8</v>
      </c>
      <c r="FO80" s="12" t="n">
        <v>0.0764568765</v>
      </c>
      <c r="FP80" s="19" t="n">
        <f aca="false">Z80-AH80/10</f>
        <v>19</v>
      </c>
      <c r="FQ80" s="19" t="n">
        <f aca="false">Z80+DR80/5</f>
        <v>20.2122</v>
      </c>
      <c r="FR80" s="19" t="n">
        <f aca="false">(DX80+DY80)/AL80*60</f>
        <v>124.35318879075</v>
      </c>
      <c r="FS80" s="8" t="n">
        <v>4</v>
      </c>
      <c r="FT80" s="17" t="s">
        <v>307</v>
      </c>
      <c r="FU80" s="8" t="n">
        <v>195</v>
      </c>
      <c r="FV80" s="22"/>
      <c r="FW80" s="17" t="s">
        <v>270</v>
      </c>
      <c r="FX80" s="23" t="n">
        <v>925000</v>
      </c>
      <c r="FY80" s="23" t="n">
        <v>839167</v>
      </c>
      <c r="FZ80" s="8" t="n">
        <v>139</v>
      </c>
      <c r="GA80" s="8" t="n">
        <v>30</v>
      </c>
      <c r="GB80" s="8" t="n">
        <v>19</v>
      </c>
      <c r="GC80" s="8" t="n">
        <v>49</v>
      </c>
      <c r="GD80" s="8" t="n">
        <v>-12</v>
      </c>
      <c r="GE80" s="8" t="n">
        <v>28</v>
      </c>
      <c r="GF80" s="8" t="n">
        <v>322</v>
      </c>
      <c r="GG80" s="8" t="n">
        <v>2100</v>
      </c>
      <c r="GH80" s="8" t="n">
        <v>2.7</v>
      </c>
      <c r="GI80" s="8" t="n">
        <v>2</v>
      </c>
      <c r="GJ80" s="8" t="n">
        <v>4.8</v>
      </c>
      <c r="GK80" s="8" t="n">
        <f aca="false">Z80-AH80/10</f>
        <v>19</v>
      </c>
      <c r="GL80" s="22"/>
      <c r="GM80" s="22"/>
      <c r="GN80" s="22"/>
      <c r="GO80" s="22"/>
      <c r="GP80" s="22"/>
    </row>
    <row r="81" customFormat="false" ht="13.65" hidden="false" customHeight="true" outlineLevel="0" collapsed="false">
      <c r="A81" s="16" t="n">
        <v>34481</v>
      </c>
      <c r="B81" s="17" t="s">
        <v>672</v>
      </c>
      <c r="C81" s="17" t="s">
        <v>435</v>
      </c>
      <c r="D81" s="17" t="s">
        <v>262</v>
      </c>
      <c r="E81" s="17" t="s">
        <v>262</v>
      </c>
      <c r="F81" s="8" t="n">
        <v>73</v>
      </c>
      <c r="G81" s="8" t="n">
        <v>195</v>
      </c>
      <c r="H81" s="22"/>
      <c r="I81" s="22"/>
      <c r="J81" s="22"/>
      <c r="K81" s="17" t="s">
        <v>263</v>
      </c>
      <c r="L81" s="8" t="n">
        <v>2017</v>
      </c>
      <c r="M81" s="8" t="n">
        <v>23</v>
      </c>
      <c r="N81" s="8" t="n">
        <v>1</v>
      </c>
      <c r="O81" s="8" t="n">
        <v>8477085</v>
      </c>
      <c r="P81" s="17" t="s">
        <v>673</v>
      </c>
      <c r="Q81" s="17" t="s">
        <v>674</v>
      </c>
      <c r="R81" s="17" t="s">
        <v>675</v>
      </c>
      <c r="S81" s="17" t="s">
        <v>676</v>
      </c>
      <c r="T81" s="17" t="s">
        <v>278</v>
      </c>
      <c r="U81" s="17" t="s">
        <v>314</v>
      </c>
      <c r="V81" s="8" t="n">
        <v>5</v>
      </c>
      <c r="W81" s="8" t="n">
        <v>0</v>
      </c>
      <c r="X81" s="8" t="n">
        <v>2</v>
      </c>
      <c r="Y81" s="8" t="n">
        <v>1</v>
      </c>
      <c r="Z81" s="8" t="n">
        <v>2</v>
      </c>
      <c r="AA81" s="8" t="n">
        <v>29</v>
      </c>
      <c r="AB81" s="8" t="n">
        <v>53</v>
      </c>
      <c r="AC81" s="18" t="n">
        <f aca="false">Z81/V81</f>
        <v>0.4</v>
      </c>
      <c r="AD81" s="19" t="n">
        <f aca="false">IF(FZ81&gt;V81,Z81-V81*(GC81-Z81)/(FZ81-V81),0)</f>
        <v>0</v>
      </c>
      <c r="AE81" s="19" t="n">
        <v>0.601</v>
      </c>
      <c r="AF81" s="8" t="n">
        <v>4</v>
      </c>
      <c r="AG81" s="8" t="n">
        <v>0.4</v>
      </c>
      <c r="AH81" s="8" t="n">
        <v>2</v>
      </c>
      <c r="AI81" s="8" t="n">
        <v>88</v>
      </c>
      <c r="AJ81" s="8" t="n">
        <v>4008</v>
      </c>
      <c r="AK81" s="19" t="n">
        <v>66.8</v>
      </c>
      <c r="AL81" s="8" t="n">
        <v>66.8</v>
      </c>
      <c r="AM81" s="8" t="n">
        <v>67</v>
      </c>
      <c r="AN81" s="18" t="n">
        <f aca="false">AJ81/60/V81</f>
        <v>13.36</v>
      </c>
      <c r="AO81" s="8" t="n">
        <v>22.41</v>
      </c>
      <c r="AP81" s="12" t="n">
        <f aca="false">IF(EF81&gt;0,Z81/EF81,0)</f>
        <v>0.4</v>
      </c>
      <c r="AQ81" s="8" t="n">
        <v>5</v>
      </c>
      <c r="AR81" s="8" t="n">
        <v>5</v>
      </c>
      <c r="AS81" s="8" t="n">
        <v>5</v>
      </c>
      <c r="AT81" s="8" t="n">
        <v>4</v>
      </c>
      <c r="AU81" s="8" t="n">
        <v>4</v>
      </c>
      <c r="AV81" s="8" t="n">
        <v>3</v>
      </c>
      <c r="AW81" s="8" t="n">
        <v>1</v>
      </c>
      <c r="AX81" s="8" t="n">
        <v>1</v>
      </c>
      <c r="AY81" s="8" t="n">
        <v>0</v>
      </c>
      <c r="AZ81" s="8" t="n">
        <v>0</v>
      </c>
      <c r="BA81" s="8" t="n">
        <f aca="false">AY81+AZ81</f>
        <v>0</v>
      </c>
      <c r="BB81" s="8" t="n">
        <v>0.18</v>
      </c>
      <c r="BC81" s="8" t="n">
        <v>41.3333</v>
      </c>
      <c r="BD81" s="19" t="n">
        <v>10</v>
      </c>
      <c r="BE81" s="19" t="n">
        <v>8.98203592814371</v>
      </c>
      <c r="BF81" s="19" t="n">
        <f aca="false">AQ81+BD81</f>
        <v>15</v>
      </c>
      <c r="BG81" s="19" t="n">
        <f aca="false">IF(AL81&gt;0,BF81/AL81*60,0)</f>
        <v>13.4730538922156</v>
      </c>
      <c r="BH81" s="8" t="n">
        <v>16</v>
      </c>
      <c r="BI81" s="8" t="n">
        <v>24</v>
      </c>
      <c r="BJ81" s="8" t="n">
        <v>21</v>
      </c>
      <c r="BK81" s="12" t="n">
        <f aca="false">BH81/(BH81+BJ81)</f>
        <v>0.432432432432432</v>
      </c>
      <c r="BL81" s="8" t="n">
        <v>9</v>
      </c>
      <c r="BM81" s="8" t="n">
        <v>9</v>
      </c>
      <c r="BN81" s="8" t="n">
        <v>4</v>
      </c>
      <c r="BO81" s="8" t="n">
        <f aca="false">BM81-BN81</f>
        <v>5</v>
      </c>
      <c r="BP81" s="8" t="n">
        <v>1</v>
      </c>
      <c r="BQ81" s="8" t="n">
        <v>0</v>
      </c>
      <c r="BR81" s="8" t="n">
        <v>0</v>
      </c>
      <c r="BS81" s="8" t="n">
        <v>5</v>
      </c>
      <c r="BT81" s="12" t="n">
        <f aca="false">BS81/(EA81+BS81)</f>
        <v>0.0980392156862745</v>
      </c>
      <c r="BU81" s="8" t="n">
        <v>0</v>
      </c>
      <c r="BV81" s="8" t="n">
        <v>0</v>
      </c>
      <c r="BW81" s="12" t="n">
        <f aca="false">IF(BU81+BV81&gt;0,BU81/(BU81+BV81),0)</f>
        <v>0</v>
      </c>
      <c r="BX81" s="8" t="n">
        <v>0</v>
      </c>
      <c r="BY81" s="8" t="n">
        <v>0</v>
      </c>
      <c r="BZ81" s="8" t="n">
        <v>0</v>
      </c>
      <c r="CA81" s="8" t="n">
        <v>0</v>
      </c>
      <c r="CB81" s="8" t="n">
        <v>0</v>
      </c>
      <c r="CC81" s="8" t="n">
        <v>0</v>
      </c>
      <c r="CD81" s="8" t="n">
        <v>0</v>
      </c>
      <c r="CE81" s="8" t="n">
        <v>0</v>
      </c>
      <c r="CF81" s="8" t="n">
        <v>0</v>
      </c>
      <c r="CG81" s="8" t="n">
        <v>0</v>
      </c>
      <c r="CH81" s="8" t="n">
        <v>0</v>
      </c>
      <c r="CI81" s="8" t="n">
        <v>0</v>
      </c>
      <c r="CJ81" s="8" t="n">
        <v>0</v>
      </c>
      <c r="CK81" s="8" t="n">
        <v>0</v>
      </c>
      <c r="CL81" s="8" t="n">
        <v>0</v>
      </c>
      <c r="CM81" s="8" t="n">
        <v>0</v>
      </c>
      <c r="CN81" s="8" t="n">
        <v>0</v>
      </c>
      <c r="CO81" s="8" t="n">
        <v>0</v>
      </c>
      <c r="CP81" s="8" t="n">
        <v>0</v>
      </c>
      <c r="CQ81" s="8" t="n">
        <v>0</v>
      </c>
      <c r="CR81" s="8" t="n">
        <v>0</v>
      </c>
      <c r="CS81" s="8" t="n">
        <v>0</v>
      </c>
      <c r="CT81" s="8" t="n">
        <v>0</v>
      </c>
      <c r="CU81" s="8" t="n">
        <v>0</v>
      </c>
      <c r="CV81" s="8" t="n">
        <v>0</v>
      </c>
      <c r="CW81" s="8" t="n">
        <v>0</v>
      </c>
      <c r="CX81" s="8" t="n">
        <v>0</v>
      </c>
      <c r="CY81" s="8" t="n">
        <v>0</v>
      </c>
      <c r="CZ81" s="8" t="n">
        <v>0</v>
      </c>
      <c r="DA81" s="8" t="n">
        <v>1</v>
      </c>
      <c r="DB81" s="8" t="n">
        <v>0</v>
      </c>
      <c r="DC81" s="8" t="n">
        <v>0</v>
      </c>
      <c r="DD81" s="8" t="n">
        <v>1</v>
      </c>
      <c r="DE81" s="8" t="n">
        <v>1</v>
      </c>
      <c r="DF81" s="8" t="n">
        <v>0</v>
      </c>
      <c r="DG81" s="8" t="n">
        <v>0</v>
      </c>
      <c r="DH81" s="8" t="n">
        <v>1</v>
      </c>
      <c r="DI81" s="8" t="n">
        <v>1</v>
      </c>
      <c r="DJ81" s="8" t="n">
        <v>0</v>
      </c>
      <c r="DK81" s="8" t="n">
        <v>1</v>
      </c>
      <c r="DL81" s="8" t="n">
        <v>1</v>
      </c>
      <c r="DM81" s="8" t="n">
        <v>0</v>
      </c>
      <c r="DN81" s="8" t="n">
        <v>0</v>
      </c>
      <c r="DO81" s="8" t="n">
        <v>0</v>
      </c>
      <c r="DP81" s="8" t="n">
        <v>0</v>
      </c>
      <c r="DQ81" s="8" t="n">
        <f aca="false">DJ81-DI81</f>
        <v>-1</v>
      </c>
      <c r="DR81" s="19" t="n">
        <v>-0.691</v>
      </c>
      <c r="DS81" s="8" t="n">
        <v>1</v>
      </c>
      <c r="DT81" s="8" t="n">
        <v>0</v>
      </c>
      <c r="DU81" s="8" t="n">
        <v>0</v>
      </c>
      <c r="DV81" s="8" t="n">
        <v>0</v>
      </c>
      <c r="DW81" s="8" t="n">
        <v>0</v>
      </c>
      <c r="DX81" s="8" t="n">
        <v>50</v>
      </c>
      <c r="DY81" s="8" t="n">
        <v>61</v>
      </c>
      <c r="DZ81" s="8" t="n">
        <v>43</v>
      </c>
      <c r="EA81" s="8" t="n">
        <v>46</v>
      </c>
      <c r="EB81" s="8" t="n">
        <v>30</v>
      </c>
      <c r="EC81" s="8" t="n">
        <v>33</v>
      </c>
      <c r="ED81" s="8" t="n">
        <v>2.32</v>
      </c>
      <c r="EE81" s="8" t="n">
        <v>2.23</v>
      </c>
      <c r="EF81" s="8" t="n">
        <v>5</v>
      </c>
      <c r="EG81" s="8" t="n">
        <v>1</v>
      </c>
      <c r="EH81" s="12" t="n">
        <f aca="false">EF81/EB81</f>
        <v>0.166666666666667</v>
      </c>
      <c r="EI81" s="20" t="n">
        <f aca="false">1-EG81/EC81</f>
        <v>0.96969696969697</v>
      </c>
      <c r="EJ81" s="21" t="n">
        <f aca="false">EH81+EI81</f>
        <v>1.13636363636364</v>
      </c>
      <c r="EK81" s="8" t="n">
        <v>50</v>
      </c>
      <c r="EL81" s="8" t="n">
        <v>61</v>
      </c>
      <c r="EM81" s="8" t="n">
        <v>43</v>
      </c>
      <c r="EN81" s="8" t="n">
        <v>46</v>
      </c>
      <c r="EO81" s="8" t="n">
        <v>30</v>
      </c>
      <c r="EP81" s="8" t="n">
        <v>33</v>
      </c>
      <c r="EQ81" s="8" t="n">
        <v>5</v>
      </c>
      <c r="ER81" s="8" t="n">
        <v>1</v>
      </c>
      <c r="ES81" s="8" t="n">
        <v>26</v>
      </c>
      <c r="ET81" s="8" t="n">
        <v>30</v>
      </c>
      <c r="EU81" s="8" t="n">
        <v>10</v>
      </c>
      <c r="EV81" s="8" t="n">
        <v>10</v>
      </c>
      <c r="EW81" s="8" t="n">
        <v>2</v>
      </c>
      <c r="EX81" s="8" t="n">
        <v>1</v>
      </c>
      <c r="EY81" s="8" t="n">
        <v>3</v>
      </c>
      <c r="EZ81" s="8" t="n">
        <v>1</v>
      </c>
      <c r="FA81" s="8" t="n">
        <v>0.1</v>
      </c>
      <c r="FB81" s="8" t="n">
        <v>0.5</v>
      </c>
      <c r="FC81" s="8" t="n">
        <v>0.6</v>
      </c>
      <c r="FD81" s="19" t="n">
        <v>1.68</v>
      </c>
      <c r="FE81" s="18" t="n">
        <f aca="false">FD81/V81</f>
        <v>0.336</v>
      </c>
      <c r="FF81" s="8" t="n">
        <v>0.0122</v>
      </c>
      <c r="FG81" s="8" t="n">
        <v>-0.02</v>
      </c>
      <c r="FH81" s="8" t="n">
        <v>0.01</v>
      </c>
      <c r="FI81" s="8" t="n">
        <v>-0.02</v>
      </c>
      <c r="FJ81" s="22"/>
      <c r="FK81" s="22"/>
      <c r="FL81" s="22"/>
      <c r="FM81" s="8" t="n">
        <f aca="false">BL81+BS81+AH81+DT81</f>
        <v>16</v>
      </c>
      <c r="FN81" s="19" t="n">
        <f aca="false">IF(DS81&gt;0,(BL81+BR81)/DS81,0)</f>
        <v>9</v>
      </c>
      <c r="FO81" s="12" t="n">
        <v>0</v>
      </c>
      <c r="FP81" s="19" t="n">
        <f aca="false">Z81-AH81/10</f>
        <v>1.8</v>
      </c>
      <c r="FQ81" s="19" t="n">
        <f aca="false">Z81+DR81/5</f>
        <v>1.8618</v>
      </c>
      <c r="FR81" s="19" t="n">
        <f aca="false">(DX81+DY81)/AL81*60</f>
        <v>99.7005988023952</v>
      </c>
      <c r="FS81" s="22"/>
      <c r="FT81" s="22"/>
      <c r="FU81" s="22"/>
      <c r="FV81" s="22"/>
      <c r="FW81" s="17" t="s">
        <v>270</v>
      </c>
      <c r="FX81" s="23" t="n">
        <v>720000</v>
      </c>
      <c r="FY81" s="23" t="n">
        <v>675000</v>
      </c>
      <c r="FZ81" s="8" t="n">
        <v>5</v>
      </c>
      <c r="GA81" s="8" t="n">
        <v>0</v>
      </c>
      <c r="GB81" s="8" t="n">
        <v>2</v>
      </c>
      <c r="GC81" s="8" t="n">
        <v>2</v>
      </c>
      <c r="GD81" s="8" t="n">
        <v>4</v>
      </c>
      <c r="GE81" s="8" t="n">
        <v>2</v>
      </c>
      <c r="GF81" s="8" t="n">
        <v>3</v>
      </c>
      <c r="GG81" s="8" t="n">
        <v>67</v>
      </c>
      <c r="GH81" s="8" t="n">
        <v>0.1</v>
      </c>
      <c r="GI81" s="8" t="n">
        <v>0.5</v>
      </c>
      <c r="GJ81" s="8" t="n">
        <v>0.6</v>
      </c>
      <c r="GK81" s="8" t="n">
        <f aca="false">Z81-AH81/10</f>
        <v>1.8</v>
      </c>
      <c r="GL81" s="22"/>
      <c r="GM81" s="22"/>
      <c r="GN81" s="22"/>
      <c r="GO81" s="22"/>
      <c r="GP81" s="22"/>
    </row>
    <row r="82" customFormat="false" ht="13.65" hidden="false" customHeight="true" outlineLevel="0" collapsed="false">
      <c r="A82" s="16" t="n">
        <v>33950</v>
      </c>
      <c r="B82" s="17" t="s">
        <v>677</v>
      </c>
      <c r="C82" s="17" t="s">
        <v>360</v>
      </c>
      <c r="D82" s="17" t="s">
        <v>283</v>
      </c>
      <c r="E82" s="17" t="s">
        <v>283</v>
      </c>
      <c r="F82" s="8" t="n">
        <v>69</v>
      </c>
      <c r="G82" s="8" t="n">
        <v>160</v>
      </c>
      <c r="H82" s="22"/>
      <c r="I82" s="22"/>
      <c r="J82" s="22"/>
      <c r="K82" s="17" t="s">
        <v>273</v>
      </c>
      <c r="L82" s="8" t="n">
        <v>2016</v>
      </c>
      <c r="M82" s="8" t="n">
        <v>25</v>
      </c>
      <c r="N82" s="8" t="n">
        <v>2</v>
      </c>
      <c r="O82" s="8" t="n">
        <v>8478512</v>
      </c>
      <c r="P82" s="17" t="s">
        <v>678</v>
      </c>
      <c r="Q82" s="17" t="s">
        <v>679</v>
      </c>
      <c r="R82" s="17" t="s">
        <v>680</v>
      </c>
      <c r="S82" s="17" t="s">
        <v>681</v>
      </c>
      <c r="T82" s="17" t="s">
        <v>313</v>
      </c>
      <c r="U82" s="17" t="s">
        <v>338</v>
      </c>
      <c r="V82" s="8" t="n">
        <v>10</v>
      </c>
      <c r="W82" s="8" t="n">
        <v>0</v>
      </c>
      <c r="X82" s="8" t="n">
        <v>4</v>
      </c>
      <c r="Y82" s="8" t="n">
        <v>3</v>
      </c>
      <c r="Z82" s="8" t="n">
        <v>4</v>
      </c>
      <c r="AA82" s="8" t="n">
        <v>25</v>
      </c>
      <c r="AB82" s="8" t="n">
        <v>81</v>
      </c>
      <c r="AC82" s="18" t="n">
        <f aca="false">Z82/V82</f>
        <v>0.4</v>
      </c>
      <c r="AD82" s="19" t="n">
        <f aca="false">IF(FZ82&gt;V82,Z82-V82*(GC82-Z82)/(FZ82-V82),0)</f>
        <v>1.3469387755102</v>
      </c>
      <c r="AE82" s="19" t="n">
        <v>1.176</v>
      </c>
      <c r="AF82" s="8" t="n">
        <v>-1</v>
      </c>
      <c r="AG82" s="8" t="n">
        <v>1.2</v>
      </c>
      <c r="AH82" s="8" t="n">
        <v>0</v>
      </c>
      <c r="AI82" s="8" t="n">
        <v>154</v>
      </c>
      <c r="AJ82" s="8" t="n">
        <v>6547</v>
      </c>
      <c r="AK82" s="19" t="n">
        <v>109.11666666667</v>
      </c>
      <c r="AL82" s="8" t="n">
        <v>109.12</v>
      </c>
      <c r="AM82" s="8" t="n">
        <v>109</v>
      </c>
      <c r="AN82" s="18" t="n">
        <f aca="false">AJ82/60/V82</f>
        <v>10.9116666666667</v>
      </c>
      <c r="AO82" s="8" t="n">
        <v>18.58</v>
      </c>
      <c r="AP82" s="12" t="n">
        <f aca="false">IF(EF82&gt;0,Z82/EF82,0)</f>
        <v>1</v>
      </c>
      <c r="AQ82" s="8" t="n">
        <v>12</v>
      </c>
      <c r="AR82" s="8" t="n">
        <v>12</v>
      </c>
      <c r="AS82" s="8" t="n">
        <v>12</v>
      </c>
      <c r="AT82" s="8" t="n">
        <v>11</v>
      </c>
      <c r="AU82" s="8" t="n">
        <v>11</v>
      </c>
      <c r="AV82" s="8" t="n">
        <v>7</v>
      </c>
      <c r="AW82" s="8" t="n">
        <v>8</v>
      </c>
      <c r="AX82" s="8" t="n">
        <v>3</v>
      </c>
      <c r="AY82" s="8" t="n">
        <v>0</v>
      </c>
      <c r="AZ82" s="8" t="n">
        <v>1</v>
      </c>
      <c r="BA82" s="8" t="n">
        <f aca="false">AY82+AZ82</f>
        <v>1</v>
      </c>
      <c r="BB82" s="8" t="n">
        <v>0.62</v>
      </c>
      <c r="BC82" s="8" t="n">
        <v>27.4286</v>
      </c>
      <c r="BD82" s="19" t="n">
        <v>67.7</v>
      </c>
      <c r="BE82" s="19" t="n">
        <v>37.2262104780804</v>
      </c>
      <c r="BF82" s="19" t="n">
        <f aca="false">AQ82+BD82</f>
        <v>79.7</v>
      </c>
      <c r="BG82" s="19" t="n">
        <f aca="false">IF(AL82&gt;0,BF82/AL82*60,0)</f>
        <v>43.8233137829912</v>
      </c>
      <c r="BH82" s="8" t="n">
        <v>39</v>
      </c>
      <c r="BI82" s="8" t="n">
        <v>43</v>
      </c>
      <c r="BJ82" s="8" t="n">
        <v>28</v>
      </c>
      <c r="BK82" s="12" t="n">
        <f aca="false">BH82/(BH82+BJ82)</f>
        <v>0.582089552238806</v>
      </c>
      <c r="BL82" s="8" t="n">
        <v>4</v>
      </c>
      <c r="BM82" s="8" t="n">
        <v>4</v>
      </c>
      <c r="BN82" s="8" t="n">
        <v>13</v>
      </c>
      <c r="BO82" s="8" t="n">
        <f aca="false">BM82-BN82</f>
        <v>-9</v>
      </c>
      <c r="BP82" s="8" t="n">
        <v>4</v>
      </c>
      <c r="BQ82" s="8" t="n">
        <v>2</v>
      </c>
      <c r="BR82" s="8" t="n">
        <v>2</v>
      </c>
      <c r="BS82" s="8" t="n">
        <v>0</v>
      </c>
      <c r="BT82" s="12" t="n">
        <f aca="false">BS82/(EA82+BS82)</f>
        <v>0</v>
      </c>
      <c r="BU82" s="8" t="n">
        <v>14</v>
      </c>
      <c r="BV82" s="8" t="n">
        <v>14</v>
      </c>
      <c r="BW82" s="12" t="n">
        <f aca="false">IF(BU82+BV82&gt;0,BU82/(BU82+BV82),0)</f>
        <v>0.5</v>
      </c>
      <c r="BX82" s="8" t="n">
        <v>2</v>
      </c>
      <c r="BY82" s="8" t="n">
        <v>4</v>
      </c>
      <c r="BZ82" s="8" t="n">
        <v>7</v>
      </c>
      <c r="CA82" s="8" t="n">
        <v>4</v>
      </c>
      <c r="CB82" s="8" t="n">
        <v>5</v>
      </c>
      <c r="CC82" s="8" t="n">
        <v>6</v>
      </c>
      <c r="CD82" s="8" t="n">
        <v>8</v>
      </c>
      <c r="CE82" s="8" t="n">
        <v>6</v>
      </c>
      <c r="CF82" s="8" t="n">
        <v>2</v>
      </c>
      <c r="CG82" s="8" t="n">
        <v>3</v>
      </c>
      <c r="CH82" s="8" t="n">
        <v>4</v>
      </c>
      <c r="CI82" s="8" t="n">
        <v>8</v>
      </c>
      <c r="CJ82" s="8" t="n">
        <v>0</v>
      </c>
      <c r="CK82" s="8" t="n">
        <v>0</v>
      </c>
      <c r="CL82" s="8" t="n">
        <v>0</v>
      </c>
      <c r="CM82" s="8" t="n">
        <v>0</v>
      </c>
      <c r="CN82" s="8" t="n">
        <v>0</v>
      </c>
      <c r="CO82" s="8" t="n">
        <v>0</v>
      </c>
      <c r="CP82" s="8" t="n">
        <v>0</v>
      </c>
      <c r="CQ82" s="8" t="n">
        <v>0</v>
      </c>
      <c r="CR82" s="8" t="n">
        <v>0</v>
      </c>
      <c r="CS82" s="8" t="n">
        <v>0</v>
      </c>
      <c r="CT82" s="8" t="n">
        <v>0</v>
      </c>
      <c r="CU82" s="8" t="n">
        <v>0</v>
      </c>
      <c r="CV82" s="8" t="n">
        <v>0</v>
      </c>
      <c r="CW82" s="8" t="n">
        <v>0</v>
      </c>
      <c r="CX82" s="8" t="n">
        <v>0</v>
      </c>
      <c r="CY82" s="8" t="n">
        <v>0</v>
      </c>
      <c r="CZ82" s="8" t="n">
        <v>0</v>
      </c>
      <c r="DA82" s="8" t="n">
        <v>4</v>
      </c>
      <c r="DB82" s="8" t="n">
        <v>1</v>
      </c>
      <c r="DC82" s="8" t="n">
        <v>0</v>
      </c>
      <c r="DD82" s="8" t="n">
        <v>1</v>
      </c>
      <c r="DE82" s="8" t="n">
        <v>1</v>
      </c>
      <c r="DF82" s="8" t="n">
        <v>1</v>
      </c>
      <c r="DG82" s="8" t="n">
        <v>0</v>
      </c>
      <c r="DH82" s="8" t="n">
        <v>3</v>
      </c>
      <c r="DI82" s="8" t="n">
        <v>0</v>
      </c>
      <c r="DJ82" s="8" t="n">
        <v>1</v>
      </c>
      <c r="DK82" s="8" t="n">
        <v>0</v>
      </c>
      <c r="DL82" s="8" t="n">
        <v>0</v>
      </c>
      <c r="DM82" s="8" t="n">
        <v>0</v>
      </c>
      <c r="DN82" s="8" t="n">
        <v>1</v>
      </c>
      <c r="DO82" s="8" t="n">
        <v>1</v>
      </c>
      <c r="DP82" s="8" t="n">
        <v>0</v>
      </c>
      <c r="DQ82" s="8" t="n">
        <f aca="false">DJ82-DI82</f>
        <v>1</v>
      </c>
      <c r="DR82" s="19" t="n">
        <v>0.886</v>
      </c>
      <c r="DS82" s="8" t="n">
        <v>0</v>
      </c>
      <c r="DT82" s="8" t="n">
        <v>0</v>
      </c>
      <c r="DU82" s="8" t="n">
        <v>0</v>
      </c>
      <c r="DV82" s="8" t="n">
        <v>0</v>
      </c>
      <c r="DW82" s="8" t="n">
        <v>0</v>
      </c>
      <c r="DX82" s="8" t="n">
        <v>101</v>
      </c>
      <c r="DY82" s="8" t="n">
        <v>80</v>
      </c>
      <c r="DZ82" s="8" t="n">
        <v>86</v>
      </c>
      <c r="EA82" s="8" t="n">
        <v>60</v>
      </c>
      <c r="EB82" s="8" t="n">
        <v>56</v>
      </c>
      <c r="EC82" s="8" t="n">
        <v>41</v>
      </c>
      <c r="ED82" s="8" t="n">
        <v>4.68</v>
      </c>
      <c r="EE82" s="8" t="n">
        <v>3.98</v>
      </c>
      <c r="EF82" s="8" t="n">
        <v>4</v>
      </c>
      <c r="EG82" s="8" t="n">
        <v>4</v>
      </c>
      <c r="EH82" s="12" t="n">
        <f aca="false">EF82/EB82</f>
        <v>0.0714285714285714</v>
      </c>
      <c r="EI82" s="20" t="n">
        <f aca="false">1-EG82/EC82</f>
        <v>0.902439024390244</v>
      </c>
      <c r="EJ82" s="21" t="n">
        <f aca="false">EH82+EI82</f>
        <v>0.973867595818815</v>
      </c>
      <c r="EK82" s="8" t="n">
        <v>101</v>
      </c>
      <c r="EL82" s="8" t="n">
        <v>81</v>
      </c>
      <c r="EM82" s="8" t="n">
        <v>86</v>
      </c>
      <c r="EN82" s="8" t="n">
        <v>61</v>
      </c>
      <c r="EO82" s="8" t="n">
        <v>56</v>
      </c>
      <c r="EP82" s="8" t="n">
        <v>42</v>
      </c>
      <c r="EQ82" s="8" t="n">
        <v>4</v>
      </c>
      <c r="ER82" s="8" t="n">
        <v>4</v>
      </c>
      <c r="ES82" s="8" t="n">
        <v>50</v>
      </c>
      <c r="ET82" s="8" t="n">
        <v>37</v>
      </c>
      <c r="EU82" s="8" t="n">
        <v>15</v>
      </c>
      <c r="EV82" s="8" t="n">
        <v>17</v>
      </c>
      <c r="EW82" s="8" t="n">
        <v>1</v>
      </c>
      <c r="EX82" s="8" t="n">
        <v>3</v>
      </c>
      <c r="EY82" s="8" t="n">
        <v>2</v>
      </c>
      <c r="EZ82" s="8" t="n">
        <v>8</v>
      </c>
      <c r="FA82" s="8" t="n">
        <v>0.1</v>
      </c>
      <c r="FB82" s="8" t="n">
        <v>0.1</v>
      </c>
      <c r="FC82" s="8" t="n">
        <v>0.2</v>
      </c>
      <c r="FD82" s="19" t="n">
        <v>4.53</v>
      </c>
      <c r="FE82" s="18" t="n">
        <f aca="false">FD82/V82</f>
        <v>0.453</v>
      </c>
      <c r="FF82" s="8" t="n">
        <v>0.0218</v>
      </c>
      <c r="FG82" s="8" t="n">
        <v>0.06</v>
      </c>
      <c r="FH82" s="8" t="n">
        <v>0.1</v>
      </c>
      <c r="FI82" s="8" t="n">
        <v>0.16</v>
      </c>
      <c r="FJ82" s="22"/>
      <c r="FK82" s="22"/>
      <c r="FL82" s="22"/>
      <c r="FM82" s="8" t="n">
        <f aca="false">BL82+BS82+AH82+DT82</f>
        <v>4</v>
      </c>
      <c r="FN82" s="19" t="n">
        <f aca="false">IF(DS82&gt;0,(BL82+BR82)/DS82,0)</f>
        <v>0</v>
      </c>
      <c r="FO82" s="12" t="n">
        <v>0</v>
      </c>
      <c r="FP82" s="19" t="n">
        <f aca="false">Z82-AH82/10</f>
        <v>4</v>
      </c>
      <c r="FQ82" s="19" t="n">
        <f aca="false">Z82+DR82/5</f>
        <v>4.1772</v>
      </c>
      <c r="FR82" s="19" t="n">
        <f aca="false">(DX82+DY82)/AL82*60</f>
        <v>99.5234604105572</v>
      </c>
      <c r="FS82" s="8" t="n">
        <v>4</v>
      </c>
      <c r="FT82" s="17" t="s">
        <v>352</v>
      </c>
      <c r="FU82" s="8" t="n">
        <v>195</v>
      </c>
      <c r="FV82" s="22"/>
      <c r="FW82" s="17" t="s">
        <v>280</v>
      </c>
      <c r="FX82" s="23" t="n">
        <v>675000</v>
      </c>
      <c r="FY82" s="23" t="n">
        <v>675000</v>
      </c>
      <c r="FZ82" s="8" t="n">
        <v>59</v>
      </c>
      <c r="GA82" s="8" t="n">
        <v>5</v>
      </c>
      <c r="GB82" s="8" t="n">
        <v>12</v>
      </c>
      <c r="GC82" s="8" t="n">
        <v>17</v>
      </c>
      <c r="GD82" s="8" t="n">
        <v>-11</v>
      </c>
      <c r="GE82" s="8" t="n">
        <v>12</v>
      </c>
      <c r="GF82" s="8" t="n">
        <v>73</v>
      </c>
      <c r="GG82" s="8" t="n">
        <v>747</v>
      </c>
      <c r="GH82" s="8" t="n">
        <v>0.4</v>
      </c>
      <c r="GI82" s="8" t="n">
        <v>0.5</v>
      </c>
      <c r="GJ82" s="8" t="n">
        <v>0.9</v>
      </c>
      <c r="GK82" s="8" t="n">
        <f aca="false">Z82-AH82/10</f>
        <v>4</v>
      </c>
      <c r="GL82" s="22"/>
      <c r="GM82" s="22"/>
      <c r="GN82" s="22"/>
      <c r="GO82" s="22"/>
      <c r="GP82" s="22"/>
    </row>
    <row r="83" customFormat="false" ht="13.65" hidden="false" customHeight="true" outlineLevel="0" collapsed="false">
      <c r="A83" s="16" t="n">
        <v>33616</v>
      </c>
      <c r="B83" s="17" t="s">
        <v>546</v>
      </c>
      <c r="C83" s="17" t="s">
        <v>360</v>
      </c>
      <c r="D83" s="17" t="s">
        <v>283</v>
      </c>
      <c r="E83" s="17" t="s">
        <v>283</v>
      </c>
      <c r="F83" s="8" t="n">
        <v>76</v>
      </c>
      <c r="G83" s="8" t="n">
        <v>204</v>
      </c>
      <c r="H83" s="8" t="n">
        <v>2010</v>
      </c>
      <c r="I83" s="8" t="n">
        <v>1</v>
      </c>
      <c r="J83" s="8" t="n">
        <v>18</v>
      </c>
      <c r="K83" s="17" t="s">
        <v>273</v>
      </c>
      <c r="L83" s="8" t="n">
        <v>2012</v>
      </c>
      <c r="M83" s="8" t="n">
        <v>26</v>
      </c>
      <c r="N83" s="8" t="n">
        <v>4</v>
      </c>
      <c r="O83" s="8" t="n">
        <v>8475766</v>
      </c>
      <c r="P83" s="17" t="s">
        <v>682</v>
      </c>
      <c r="Q83" s="17" t="s">
        <v>683</v>
      </c>
      <c r="R83" s="17" t="s">
        <v>684</v>
      </c>
      <c r="S83" s="17" t="s">
        <v>681</v>
      </c>
      <c r="T83" s="17" t="s">
        <v>268</v>
      </c>
      <c r="U83" s="17" t="s">
        <v>488</v>
      </c>
      <c r="V83" s="8" t="n">
        <v>76</v>
      </c>
      <c r="W83" s="8" t="n">
        <v>14</v>
      </c>
      <c r="X83" s="8" t="n">
        <v>5</v>
      </c>
      <c r="Y83" s="8" t="n">
        <v>2</v>
      </c>
      <c r="Z83" s="8" t="n">
        <v>19</v>
      </c>
      <c r="AA83" s="8" t="n">
        <v>15</v>
      </c>
      <c r="AB83" s="8" t="n">
        <v>45</v>
      </c>
      <c r="AC83" s="18" t="n">
        <f aca="false">Z83/V83</f>
        <v>0.25</v>
      </c>
      <c r="AD83" s="19" t="n">
        <f aca="false">IF(FZ83&gt;V83,Z83-V83*(GC83-Z83)/(FZ83-V83),0)</f>
        <v>3.8</v>
      </c>
      <c r="AE83" s="19" t="n">
        <v>8.532</v>
      </c>
      <c r="AF83" s="8" t="n">
        <v>2</v>
      </c>
      <c r="AG83" s="8" t="n">
        <v>-7.5</v>
      </c>
      <c r="AH83" s="8" t="n">
        <v>123</v>
      </c>
      <c r="AI83" s="8" t="n">
        <v>1373</v>
      </c>
      <c r="AJ83" s="8" t="n">
        <v>56232</v>
      </c>
      <c r="AK83" s="19" t="n">
        <v>937.2</v>
      </c>
      <c r="AL83" s="8" t="n">
        <v>937.07</v>
      </c>
      <c r="AM83" s="8" t="n">
        <v>937</v>
      </c>
      <c r="AN83" s="18" t="n">
        <f aca="false">AJ83/60/V83</f>
        <v>12.3315789473684</v>
      </c>
      <c r="AO83" s="8" t="n">
        <v>20.86</v>
      </c>
      <c r="AP83" s="12" t="n">
        <f aca="false">IF(EF83&gt;0,Z83/EF83,0)</f>
        <v>0.612903225806452</v>
      </c>
      <c r="AQ83" s="8" t="n">
        <v>170</v>
      </c>
      <c r="AR83" s="8" t="n">
        <v>170</v>
      </c>
      <c r="AS83" s="8" t="n">
        <v>170</v>
      </c>
      <c r="AT83" s="8" t="n">
        <v>133</v>
      </c>
      <c r="AU83" s="8" t="n">
        <v>133</v>
      </c>
      <c r="AV83" s="8" t="n">
        <v>96</v>
      </c>
      <c r="AW83" s="8" t="n">
        <v>83</v>
      </c>
      <c r="AX83" s="8" t="n">
        <v>42</v>
      </c>
      <c r="AY83" s="8" t="n">
        <v>9</v>
      </c>
      <c r="AZ83" s="8" t="n">
        <v>6</v>
      </c>
      <c r="BA83" s="8" t="n">
        <f aca="false">AY83+AZ83</f>
        <v>15</v>
      </c>
      <c r="BB83" s="8" t="n">
        <v>10.11</v>
      </c>
      <c r="BC83" s="8" t="n">
        <v>33.3646</v>
      </c>
      <c r="BD83" s="19" t="n">
        <v>36.7</v>
      </c>
      <c r="BE83" s="19" t="n">
        <v>2.34955185659411</v>
      </c>
      <c r="BF83" s="19" t="n">
        <f aca="false">AQ83+BD83</f>
        <v>206.7</v>
      </c>
      <c r="BG83" s="19" t="n">
        <f aca="false">IF(AL83&gt;0,BF83/AL83*60,0)</f>
        <v>13.2348703938873</v>
      </c>
      <c r="BH83" s="8" t="n">
        <v>162</v>
      </c>
      <c r="BI83" s="8" t="n">
        <v>285</v>
      </c>
      <c r="BJ83" s="8" t="n">
        <v>533</v>
      </c>
      <c r="BK83" s="12" t="n">
        <f aca="false">BH83/(BH83+BJ83)</f>
        <v>0.233093525179856</v>
      </c>
      <c r="BL83" s="8" t="n">
        <v>187</v>
      </c>
      <c r="BM83" s="8" t="n">
        <v>187</v>
      </c>
      <c r="BN83" s="8" t="n">
        <v>71</v>
      </c>
      <c r="BO83" s="8" t="n">
        <f aca="false">BM83-BN83</f>
        <v>116</v>
      </c>
      <c r="BP83" s="8" t="n">
        <v>37</v>
      </c>
      <c r="BQ83" s="8" t="n">
        <v>27</v>
      </c>
      <c r="BR83" s="8" t="n">
        <v>29</v>
      </c>
      <c r="BS83" s="8" t="n">
        <v>78</v>
      </c>
      <c r="BT83" s="12" t="n">
        <f aca="false">BS83/(EA83+BS83)</f>
        <v>0.0983606557377049</v>
      </c>
      <c r="BU83" s="8" t="n">
        <v>27</v>
      </c>
      <c r="BV83" s="8" t="n">
        <v>16</v>
      </c>
      <c r="BW83" s="12" t="n">
        <f aca="false">IF(BU83+BV83&gt;0,BU83/(BU83+BV83),0)</f>
        <v>0.627906976744186</v>
      </c>
      <c r="BX83" s="8" t="n">
        <v>14</v>
      </c>
      <c r="BY83" s="8" t="n">
        <v>7</v>
      </c>
      <c r="BZ83" s="8" t="n">
        <v>5</v>
      </c>
      <c r="CA83" s="8" t="n">
        <v>6</v>
      </c>
      <c r="CB83" s="8" t="n">
        <v>8</v>
      </c>
      <c r="CC83" s="8" t="n">
        <v>3</v>
      </c>
      <c r="CD83" s="8" t="n">
        <v>4</v>
      </c>
      <c r="CE83" s="8" t="n">
        <v>4</v>
      </c>
      <c r="CF83" s="8" t="n">
        <v>10</v>
      </c>
      <c r="CG83" s="8" t="n">
        <v>6</v>
      </c>
      <c r="CH83" s="8" t="n">
        <v>18</v>
      </c>
      <c r="CI83" s="8" t="n">
        <v>10</v>
      </c>
      <c r="CJ83" s="8" t="n">
        <v>0</v>
      </c>
      <c r="CK83" s="8" t="n">
        <v>0</v>
      </c>
      <c r="CL83" s="8" t="n">
        <v>2</v>
      </c>
      <c r="CM83" s="8" t="n">
        <v>3</v>
      </c>
      <c r="CN83" s="8" t="n">
        <v>1</v>
      </c>
      <c r="CO83" s="8" t="n">
        <v>0</v>
      </c>
      <c r="CP83" s="8" t="n">
        <v>0</v>
      </c>
      <c r="CQ83" s="8" t="n">
        <v>2</v>
      </c>
      <c r="CR83" s="8" t="n">
        <v>1</v>
      </c>
      <c r="CS83" s="8" t="n">
        <v>0</v>
      </c>
      <c r="CT83" s="8" t="n">
        <v>1</v>
      </c>
      <c r="CU83" s="8" t="n">
        <v>2</v>
      </c>
      <c r="CV83" s="8" t="n">
        <v>0</v>
      </c>
      <c r="CW83" s="8" t="n">
        <v>8</v>
      </c>
      <c r="CX83" s="8" t="n">
        <v>0</v>
      </c>
      <c r="CY83" s="8" t="n">
        <v>1</v>
      </c>
      <c r="CZ83" s="8" t="n">
        <v>2</v>
      </c>
      <c r="DA83" s="8" t="n">
        <v>34</v>
      </c>
      <c r="DB83" s="8" t="n">
        <v>8</v>
      </c>
      <c r="DC83" s="8" t="n">
        <v>1</v>
      </c>
      <c r="DD83" s="8" t="n">
        <v>5</v>
      </c>
      <c r="DE83" s="8" t="n">
        <v>10</v>
      </c>
      <c r="DF83" s="8" t="n">
        <v>3</v>
      </c>
      <c r="DG83" s="8" t="n">
        <v>4</v>
      </c>
      <c r="DH83" s="8" t="n">
        <v>65</v>
      </c>
      <c r="DI83" s="8" t="n">
        <v>32</v>
      </c>
      <c r="DJ83" s="8" t="n">
        <v>15</v>
      </c>
      <c r="DK83" s="8" t="n">
        <v>32</v>
      </c>
      <c r="DL83" s="8" t="n">
        <v>25</v>
      </c>
      <c r="DM83" s="8" t="n">
        <v>7</v>
      </c>
      <c r="DN83" s="8" t="n">
        <v>21</v>
      </c>
      <c r="DO83" s="8" t="n">
        <v>14</v>
      </c>
      <c r="DP83" s="8" t="n">
        <v>7</v>
      </c>
      <c r="DQ83" s="8" t="n">
        <f aca="false">DJ83-DI83</f>
        <v>-17</v>
      </c>
      <c r="DR83" s="19" t="n">
        <v>-11.692</v>
      </c>
      <c r="DS83" s="8" t="n">
        <v>19</v>
      </c>
      <c r="DT83" s="8" t="n">
        <v>9</v>
      </c>
      <c r="DU83" s="8" t="n">
        <v>0</v>
      </c>
      <c r="DV83" s="8" t="n">
        <v>2</v>
      </c>
      <c r="DW83" s="8" t="n">
        <v>2</v>
      </c>
      <c r="DX83" s="8" t="n">
        <v>681</v>
      </c>
      <c r="DY83" s="8" t="n">
        <v>1017</v>
      </c>
      <c r="DZ83" s="8" t="n">
        <v>509</v>
      </c>
      <c r="EA83" s="8" t="n">
        <v>715</v>
      </c>
      <c r="EB83" s="8" t="n">
        <v>367</v>
      </c>
      <c r="EC83" s="8" t="n">
        <v>524</v>
      </c>
      <c r="ED83" s="8" t="n">
        <v>32.17</v>
      </c>
      <c r="EE83" s="8" t="n">
        <v>46.82</v>
      </c>
      <c r="EF83" s="8" t="n">
        <v>31</v>
      </c>
      <c r="EG83" s="8" t="n">
        <v>51</v>
      </c>
      <c r="EH83" s="12" t="n">
        <f aca="false">EF83/EB83</f>
        <v>0.0844686648501363</v>
      </c>
      <c r="EI83" s="20" t="n">
        <f aca="false">1-EG83/EC83</f>
        <v>0.902671755725191</v>
      </c>
      <c r="EJ83" s="21" t="n">
        <f aca="false">EH83+EI83</f>
        <v>0.987140420575327</v>
      </c>
      <c r="EK83" s="8" t="n">
        <v>679</v>
      </c>
      <c r="EL83" s="8" t="n">
        <v>1018</v>
      </c>
      <c r="EM83" s="8" t="n">
        <v>507</v>
      </c>
      <c r="EN83" s="8" t="n">
        <v>716</v>
      </c>
      <c r="EO83" s="8" t="n">
        <v>365</v>
      </c>
      <c r="EP83" s="8" t="n">
        <v>525</v>
      </c>
      <c r="EQ83" s="8" t="n">
        <v>31</v>
      </c>
      <c r="ER83" s="8" t="n">
        <v>51</v>
      </c>
      <c r="ES83" s="8" t="n">
        <v>288</v>
      </c>
      <c r="ET83" s="8" t="n">
        <v>459</v>
      </c>
      <c r="EU83" s="8" t="n">
        <v>116</v>
      </c>
      <c r="EV83" s="8" t="n">
        <v>176</v>
      </c>
      <c r="EW83" s="8" t="n">
        <v>15</v>
      </c>
      <c r="EX83" s="8" t="n">
        <v>29</v>
      </c>
      <c r="EY83" s="8" t="n">
        <v>89</v>
      </c>
      <c r="EZ83" s="8" t="n">
        <v>73</v>
      </c>
      <c r="FA83" s="8" t="n">
        <v>0.8</v>
      </c>
      <c r="FB83" s="8" t="n">
        <v>1</v>
      </c>
      <c r="FC83" s="8" t="n">
        <v>1.8</v>
      </c>
      <c r="FD83" s="19" t="n">
        <v>18.26</v>
      </c>
      <c r="FE83" s="18" t="n">
        <f aca="false">FD83/V83</f>
        <v>0.240263157894737</v>
      </c>
      <c r="FF83" s="8" t="n">
        <v>3.2475</v>
      </c>
      <c r="FG83" s="8" t="n">
        <v>0.33</v>
      </c>
      <c r="FH83" s="8" t="n">
        <v>-0.05</v>
      </c>
      <c r="FI83" s="8" t="n">
        <v>0.27</v>
      </c>
      <c r="FJ83" s="22"/>
      <c r="FK83" s="22"/>
      <c r="FL83" s="22"/>
      <c r="FM83" s="8" t="n">
        <f aca="false">BL83+BS83+AH83+DT83</f>
        <v>397</v>
      </c>
      <c r="FN83" s="19" t="n">
        <f aca="false">IF(DS83&gt;0,(BL83+BR83)/DS83,0)</f>
        <v>11.3684210526316</v>
      </c>
      <c r="FO83" s="12" t="n">
        <v>0.0611549116</v>
      </c>
      <c r="FP83" s="19" t="n">
        <f aca="false">Z83-AH83/10</f>
        <v>6.7</v>
      </c>
      <c r="FQ83" s="19" t="n">
        <f aca="false">Z83+DR83/5</f>
        <v>16.6616</v>
      </c>
      <c r="FR83" s="19" t="n">
        <f aca="false">(DX83+DY83)/AL83*60</f>
        <v>108.721867096375</v>
      </c>
      <c r="FS83" s="8" t="n">
        <v>3</v>
      </c>
      <c r="FT83" s="17" t="s">
        <v>326</v>
      </c>
      <c r="FU83" s="8" t="n">
        <v>40</v>
      </c>
      <c r="FV83" s="22"/>
      <c r="FW83" s="17" t="s">
        <v>280</v>
      </c>
      <c r="FX83" s="23" t="n">
        <v>1000000</v>
      </c>
      <c r="FY83" s="23" t="n">
        <v>1100000</v>
      </c>
      <c r="FZ83" s="8" t="n">
        <v>216</v>
      </c>
      <c r="GA83" s="8" t="n">
        <v>23</v>
      </c>
      <c r="GB83" s="8" t="n">
        <v>24</v>
      </c>
      <c r="GC83" s="8" t="n">
        <v>47</v>
      </c>
      <c r="GD83" s="8" t="n">
        <v>10</v>
      </c>
      <c r="GE83" s="8" t="n">
        <v>254</v>
      </c>
      <c r="GF83" s="8" t="n">
        <v>245</v>
      </c>
      <c r="GG83" s="8" t="n">
        <v>2540</v>
      </c>
      <c r="GH83" s="8" t="n">
        <v>0.5</v>
      </c>
      <c r="GI83" s="8" t="n">
        <v>3</v>
      </c>
      <c r="GJ83" s="8" t="n">
        <v>3.6</v>
      </c>
      <c r="GK83" s="8" t="n">
        <f aca="false">Z83-AH83/10</f>
        <v>6.7</v>
      </c>
      <c r="GL83" s="22"/>
      <c r="GM83" s="22"/>
      <c r="GN83" s="22"/>
      <c r="GO83" s="22"/>
      <c r="GP83" s="22"/>
    </row>
    <row r="84" customFormat="false" ht="13.65" hidden="false" customHeight="true" outlineLevel="0" collapsed="false">
      <c r="A84" s="16" t="n">
        <v>35690</v>
      </c>
      <c r="B84" s="17" t="s">
        <v>685</v>
      </c>
      <c r="C84" s="17" t="s">
        <v>216</v>
      </c>
      <c r="D84" s="17" t="s">
        <v>283</v>
      </c>
      <c r="E84" s="17" t="s">
        <v>283</v>
      </c>
      <c r="F84" s="8" t="n">
        <v>75</v>
      </c>
      <c r="G84" s="8" t="n">
        <v>216</v>
      </c>
      <c r="H84" s="8" t="n">
        <v>2016</v>
      </c>
      <c r="I84" s="8" t="n">
        <v>1</v>
      </c>
      <c r="J84" s="8" t="n">
        <v>1</v>
      </c>
      <c r="K84" s="17" t="s">
        <v>263</v>
      </c>
      <c r="L84" s="8" t="n">
        <v>2016</v>
      </c>
      <c r="M84" s="8" t="n">
        <v>20</v>
      </c>
      <c r="N84" s="8" t="n">
        <v>2</v>
      </c>
      <c r="O84" s="8" t="n">
        <v>8479318</v>
      </c>
      <c r="P84" s="17" t="s">
        <v>686</v>
      </c>
      <c r="Q84" s="17" t="s">
        <v>687</v>
      </c>
      <c r="R84" s="17" t="s">
        <v>688</v>
      </c>
      <c r="S84" s="17" t="s">
        <v>689</v>
      </c>
      <c r="T84" s="17" t="s">
        <v>313</v>
      </c>
      <c r="U84" s="17" t="s">
        <v>514</v>
      </c>
      <c r="V84" s="8" t="n">
        <v>62</v>
      </c>
      <c r="W84" s="8" t="n">
        <v>34</v>
      </c>
      <c r="X84" s="8" t="n">
        <v>29</v>
      </c>
      <c r="Y84" s="8" t="n">
        <v>18</v>
      </c>
      <c r="Z84" s="8" t="n">
        <v>63</v>
      </c>
      <c r="AA84" s="8" t="n">
        <v>2</v>
      </c>
      <c r="AB84" s="8" t="n">
        <v>6</v>
      </c>
      <c r="AC84" s="18" t="n">
        <f aca="false">Z84/V84</f>
        <v>1.01612903225807</v>
      </c>
      <c r="AD84" s="19" t="n">
        <f aca="false">IF(FZ84&gt;V84,Z84-V84*(GC84-Z84)/(FZ84-V84),0)</f>
        <v>10.8292682926829</v>
      </c>
      <c r="AE84" s="19" t="n">
        <v>25.837</v>
      </c>
      <c r="AF84" s="8" t="n">
        <v>25</v>
      </c>
      <c r="AG84" s="8" t="n">
        <v>8.3</v>
      </c>
      <c r="AH84" s="8" t="n">
        <v>12</v>
      </c>
      <c r="AI84" s="8" t="n">
        <v>1497</v>
      </c>
      <c r="AJ84" s="8" t="n">
        <v>67437</v>
      </c>
      <c r="AK84" s="19" t="n">
        <v>1123.95</v>
      </c>
      <c r="AL84" s="8" t="n">
        <v>1123.95</v>
      </c>
      <c r="AM84" s="8" t="n">
        <v>1124</v>
      </c>
      <c r="AN84" s="18" t="n">
        <f aca="false">AJ84/60/V84</f>
        <v>18.1282258064516</v>
      </c>
      <c r="AO84" s="8" t="n">
        <v>29.89</v>
      </c>
      <c r="AP84" s="12" t="n">
        <f aca="false">IF(EF84&gt;0,Z84/EF84,0)</f>
        <v>0.741176470588235</v>
      </c>
      <c r="AQ84" s="8" t="n">
        <v>313</v>
      </c>
      <c r="AR84" s="8" t="n">
        <v>311</v>
      </c>
      <c r="AS84" s="8" t="n">
        <v>313</v>
      </c>
      <c r="AT84" s="8" t="n">
        <v>255</v>
      </c>
      <c r="AU84" s="8" t="n">
        <v>255</v>
      </c>
      <c r="AV84" s="8" t="n">
        <v>187</v>
      </c>
      <c r="AW84" s="8" t="n">
        <v>245</v>
      </c>
      <c r="AX84" s="8" t="n">
        <v>85</v>
      </c>
      <c r="AY84" s="8" t="n">
        <v>11</v>
      </c>
      <c r="AZ84" s="8" t="n">
        <v>15</v>
      </c>
      <c r="BA84" s="8" t="n">
        <f aca="false">AY84+AZ84</f>
        <v>26</v>
      </c>
      <c r="BB84" s="8" t="n">
        <v>21.75</v>
      </c>
      <c r="BC84" s="8" t="n">
        <v>26.7647</v>
      </c>
      <c r="BD84" s="19" t="n">
        <v>247.8</v>
      </c>
      <c r="BE84" s="19" t="n">
        <v>13.2283464566929</v>
      </c>
      <c r="BF84" s="19" t="n">
        <f aca="false">AQ84+BD84</f>
        <v>560.8</v>
      </c>
      <c r="BG84" s="19" t="n">
        <f aca="false">IF(AL84&gt;0,BF84/AL84*60,0)</f>
        <v>29.9372747898038</v>
      </c>
      <c r="BH84" s="8" t="n">
        <v>451</v>
      </c>
      <c r="BI84" s="8" t="n">
        <v>366</v>
      </c>
      <c r="BJ84" s="8" t="n">
        <v>344</v>
      </c>
      <c r="BK84" s="12" t="n">
        <f aca="false">BH84/(BH84+BJ84)</f>
        <v>0.567295597484277</v>
      </c>
      <c r="BL84" s="8" t="n">
        <v>16</v>
      </c>
      <c r="BM84" s="8" t="n">
        <v>16</v>
      </c>
      <c r="BN84" s="8" t="n">
        <v>90</v>
      </c>
      <c r="BO84" s="8" t="n">
        <f aca="false">BM84-BN84</f>
        <v>-74</v>
      </c>
      <c r="BP84" s="8" t="n">
        <v>68</v>
      </c>
      <c r="BQ84" s="8" t="n">
        <v>59</v>
      </c>
      <c r="BR84" s="8" t="n">
        <v>59</v>
      </c>
      <c r="BS84" s="8" t="n">
        <v>61</v>
      </c>
      <c r="BT84" s="12" t="n">
        <f aca="false">BS84/(EA84+BS84)</f>
        <v>0.0710955710955711</v>
      </c>
      <c r="BU84" s="8" t="n">
        <v>375</v>
      </c>
      <c r="BV84" s="8" t="n">
        <v>313</v>
      </c>
      <c r="BW84" s="12" t="n">
        <f aca="false">IF(BU84+BV84&gt;0,BU84/(BU84+BV84),0)</f>
        <v>0.545058139534884</v>
      </c>
      <c r="BX84" s="8" t="n">
        <v>129</v>
      </c>
      <c r="BY84" s="8" t="n">
        <v>84</v>
      </c>
      <c r="BZ84" s="8" t="n">
        <v>122</v>
      </c>
      <c r="CA84" s="8" t="n">
        <v>104</v>
      </c>
      <c r="CB84" s="8" t="n">
        <v>124</v>
      </c>
      <c r="CC84" s="8" t="n">
        <v>125</v>
      </c>
      <c r="CD84" s="8" t="n">
        <v>117</v>
      </c>
      <c r="CE84" s="8" t="n">
        <v>105</v>
      </c>
      <c r="CF84" s="8" t="n">
        <v>119</v>
      </c>
      <c r="CG84" s="8" t="n">
        <v>103</v>
      </c>
      <c r="CH84" s="8" t="n">
        <v>214</v>
      </c>
      <c r="CI84" s="8" t="n">
        <v>170</v>
      </c>
      <c r="CJ84" s="8" t="n">
        <v>0</v>
      </c>
      <c r="CK84" s="8" t="n">
        <v>2</v>
      </c>
      <c r="CL84" s="8" t="n">
        <v>5</v>
      </c>
      <c r="CM84" s="8" t="n">
        <v>5</v>
      </c>
      <c r="CN84" s="8" t="n">
        <v>0</v>
      </c>
      <c r="CO84" s="8" t="n">
        <v>1</v>
      </c>
      <c r="CP84" s="8" t="n">
        <v>2</v>
      </c>
      <c r="CQ84" s="8" t="n">
        <v>4</v>
      </c>
      <c r="CR84" s="8" t="n">
        <v>0</v>
      </c>
      <c r="CS84" s="8" t="n">
        <v>2</v>
      </c>
      <c r="CT84" s="8" t="n">
        <v>4</v>
      </c>
      <c r="CU84" s="8" t="n">
        <v>5</v>
      </c>
      <c r="CV84" s="8" t="n">
        <v>1</v>
      </c>
      <c r="CW84" s="8" t="n">
        <v>18</v>
      </c>
      <c r="CX84" s="8" t="n">
        <v>3</v>
      </c>
      <c r="CY84" s="8" t="n">
        <v>5</v>
      </c>
      <c r="CZ84" s="8" t="n">
        <v>11</v>
      </c>
      <c r="DA84" s="8" t="n">
        <v>49</v>
      </c>
      <c r="DB84" s="8" t="n">
        <v>17</v>
      </c>
      <c r="DC84" s="8" t="n">
        <v>1</v>
      </c>
      <c r="DD84" s="8" t="n">
        <v>12</v>
      </c>
      <c r="DE84" s="8" t="n">
        <v>54</v>
      </c>
      <c r="DF84" s="8" t="n">
        <v>13</v>
      </c>
      <c r="DG84" s="8" t="n">
        <v>3</v>
      </c>
      <c r="DH84" s="8" t="n">
        <v>87</v>
      </c>
      <c r="DI84" s="8" t="n">
        <v>6</v>
      </c>
      <c r="DJ84" s="8" t="n">
        <v>17</v>
      </c>
      <c r="DK84" s="8" t="n">
        <v>6</v>
      </c>
      <c r="DL84" s="8" t="n">
        <v>6</v>
      </c>
      <c r="DM84" s="8" t="n">
        <v>0</v>
      </c>
      <c r="DN84" s="8" t="n">
        <v>18</v>
      </c>
      <c r="DO84" s="8" t="n">
        <v>18</v>
      </c>
      <c r="DP84" s="8" t="n">
        <v>0</v>
      </c>
      <c r="DQ84" s="8" t="n">
        <f aca="false">DJ84-DI84</f>
        <v>11</v>
      </c>
      <c r="DR84" s="19" t="n">
        <v>10.487</v>
      </c>
      <c r="DS84" s="8" t="n">
        <v>6</v>
      </c>
      <c r="DT84" s="8" t="n">
        <v>0</v>
      </c>
      <c r="DU84" s="8" t="n">
        <v>0</v>
      </c>
      <c r="DV84" s="8" t="n">
        <v>0</v>
      </c>
      <c r="DW84" s="8" t="n">
        <v>0</v>
      </c>
      <c r="DX84" s="8" t="n">
        <v>1281</v>
      </c>
      <c r="DY84" s="8" t="n">
        <v>1057</v>
      </c>
      <c r="DZ84" s="8" t="n">
        <v>935</v>
      </c>
      <c r="EA84" s="8" t="n">
        <v>797</v>
      </c>
      <c r="EB84" s="8" t="n">
        <v>674</v>
      </c>
      <c r="EC84" s="8" t="n">
        <v>589</v>
      </c>
      <c r="ED84" s="8" t="n">
        <v>74.29</v>
      </c>
      <c r="EE84" s="8" t="n">
        <v>53.04</v>
      </c>
      <c r="EF84" s="8" t="n">
        <v>85</v>
      </c>
      <c r="EG84" s="8" t="n">
        <v>43</v>
      </c>
      <c r="EH84" s="12" t="n">
        <f aca="false">EF84/EB84</f>
        <v>0.126112759643917</v>
      </c>
      <c r="EI84" s="20" t="n">
        <f aca="false">1-EG84/EC84</f>
        <v>0.926994906621392</v>
      </c>
      <c r="EJ84" s="21" t="n">
        <f aca="false">EH84+EI84</f>
        <v>1.05310766626531</v>
      </c>
      <c r="EK84" s="8" t="n">
        <v>1282</v>
      </c>
      <c r="EL84" s="8" t="n">
        <v>1054</v>
      </c>
      <c r="EM84" s="8" t="n">
        <v>936</v>
      </c>
      <c r="EN84" s="8" t="n">
        <v>796</v>
      </c>
      <c r="EO84" s="8" t="n">
        <v>674</v>
      </c>
      <c r="EP84" s="8" t="n">
        <v>588</v>
      </c>
      <c r="EQ84" s="8" t="n">
        <v>84</v>
      </c>
      <c r="ER84" s="8" t="n">
        <v>43</v>
      </c>
      <c r="ES84" s="8" t="n">
        <v>801</v>
      </c>
      <c r="ET84" s="8" t="n">
        <v>552</v>
      </c>
      <c r="EU84" s="8" t="n">
        <v>303</v>
      </c>
      <c r="EV84" s="8" t="n">
        <v>203</v>
      </c>
      <c r="EW84" s="8" t="n">
        <v>47</v>
      </c>
      <c r="EX84" s="8" t="n">
        <v>23</v>
      </c>
      <c r="EY84" s="8" t="n">
        <v>61</v>
      </c>
      <c r="EZ84" s="8" t="n">
        <v>87</v>
      </c>
      <c r="FA84" s="8" t="n">
        <v>7</v>
      </c>
      <c r="FB84" s="8" t="n">
        <v>2.1</v>
      </c>
      <c r="FC84" s="8" t="n">
        <v>9</v>
      </c>
      <c r="FD84" s="19" t="n">
        <v>68.39</v>
      </c>
      <c r="FE84" s="18" t="n">
        <f aca="false">FD84/V84</f>
        <v>1.10306451612903</v>
      </c>
      <c r="FF84" s="8" t="n">
        <v>11.4956</v>
      </c>
      <c r="FG84" s="8" t="n">
        <v>3.87</v>
      </c>
      <c r="FH84" s="8" t="n">
        <v>0.06</v>
      </c>
      <c r="FI84" s="8" t="n">
        <v>3.93</v>
      </c>
      <c r="FJ84" s="8" t="n">
        <v>6</v>
      </c>
      <c r="FK84" s="8" t="n">
        <v>3</v>
      </c>
      <c r="FL84" s="8" t="n">
        <v>0</v>
      </c>
      <c r="FM84" s="8" t="n">
        <f aca="false">BL84+BS84+AH84+DT84</f>
        <v>89</v>
      </c>
      <c r="FN84" s="19" t="n">
        <f aca="false">IF(DS84&gt;0,(BL84+BR84)/DS84,0)</f>
        <v>12.5</v>
      </c>
      <c r="FO84" s="12" t="n">
        <v>0.1905412794</v>
      </c>
      <c r="FP84" s="19" t="n">
        <f aca="false">Z84-AH84/10</f>
        <v>61.8</v>
      </c>
      <c r="FQ84" s="19" t="n">
        <f aca="false">Z84+DR84/5</f>
        <v>65.0974</v>
      </c>
      <c r="FR84" s="19" t="n">
        <f aca="false">(DX84+DY84)/AL84*60</f>
        <v>124.809822501001</v>
      </c>
      <c r="FS84" s="8" t="n">
        <v>4</v>
      </c>
      <c r="FT84" s="17" t="s">
        <v>326</v>
      </c>
      <c r="FU84" s="8" t="n">
        <v>195</v>
      </c>
      <c r="FV84" s="22"/>
      <c r="FW84" s="17" t="s">
        <v>270</v>
      </c>
      <c r="FX84" s="23" t="n">
        <v>925000</v>
      </c>
      <c r="FY84" s="23" t="n">
        <v>925000</v>
      </c>
      <c r="FZ84" s="8" t="n">
        <v>144</v>
      </c>
      <c r="GA84" s="8" t="n">
        <v>74</v>
      </c>
      <c r="GB84" s="8" t="n">
        <v>58</v>
      </c>
      <c r="GC84" s="8" t="n">
        <v>132</v>
      </c>
      <c r="GD84" s="8" t="n">
        <v>27</v>
      </c>
      <c r="GE84" s="8" t="n">
        <v>26</v>
      </c>
      <c r="GF84" s="8" t="n">
        <v>466</v>
      </c>
      <c r="GG84" s="8" t="n">
        <v>2570</v>
      </c>
      <c r="GH84" s="8" t="n">
        <v>15.2</v>
      </c>
      <c r="GI84" s="8" t="n">
        <v>3.5</v>
      </c>
      <c r="GJ84" s="8" t="n">
        <v>18.7</v>
      </c>
      <c r="GK84" s="8" t="n">
        <f aca="false">Z84-AH84/10</f>
        <v>61.8</v>
      </c>
      <c r="GL84" s="22"/>
      <c r="GM84" s="22"/>
      <c r="GN84" s="22"/>
      <c r="GO84" s="22"/>
      <c r="GP84" s="22"/>
    </row>
    <row r="85" customFormat="false" ht="13.65" hidden="false" customHeight="true" outlineLevel="0" collapsed="false">
      <c r="A85" s="16" t="n">
        <v>34026</v>
      </c>
      <c r="B85" s="17" t="s">
        <v>340</v>
      </c>
      <c r="C85" s="17" t="s">
        <v>272</v>
      </c>
      <c r="D85" s="17" t="s">
        <v>262</v>
      </c>
      <c r="E85" s="17" t="s">
        <v>262</v>
      </c>
      <c r="F85" s="8" t="n">
        <v>74</v>
      </c>
      <c r="G85" s="8" t="n">
        <v>210</v>
      </c>
      <c r="H85" s="22"/>
      <c r="I85" s="22"/>
      <c r="J85" s="22"/>
      <c r="K85" s="17" t="s">
        <v>263</v>
      </c>
      <c r="L85" s="8" t="n">
        <v>2014</v>
      </c>
      <c r="M85" s="8" t="n">
        <v>24</v>
      </c>
      <c r="N85" s="8" t="n">
        <v>4</v>
      </c>
      <c r="O85" s="8" t="n">
        <v>8476624</v>
      </c>
      <c r="P85" s="17" t="s">
        <v>690</v>
      </c>
      <c r="Q85" s="17" t="s">
        <v>691</v>
      </c>
      <c r="R85" s="17" t="s">
        <v>692</v>
      </c>
      <c r="S85" s="17" t="s">
        <v>693</v>
      </c>
      <c r="T85" s="17" t="s">
        <v>299</v>
      </c>
      <c r="U85" s="17" t="s">
        <v>694</v>
      </c>
      <c r="V85" s="8" t="n">
        <v>47</v>
      </c>
      <c r="W85" s="8" t="n">
        <v>7</v>
      </c>
      <c r="X85" s="8" t="n">
        <v>7</v>
      </c>
      <c r="Y85" s="8" t="n">
        <v>3</v>
      </c>
      <c r="Z85" s="8" t="n">
        <v>14</v>
      </c>
      <c r="AA85" s="8" t="n">
        <v>18</v>
      </c>
      <c r="AB85" s="8" t="n">
        <v>53</v>
      </c>
      <c r="AC85" s="18" t="n">
        <f aca="false">Z85/V85</f>
        <v>0.297872340425532</v>
      </c>
      <c r="AD85" s="19" t="n">
        <f aca="false">IF(FZ85&gt;V85,Z85-V85*(GC85-Z85)/(FZ85-V85),0)</f>
        <v>4.23376623376623</v>
      </c>
      <c r="AE85" s="19" t="n">
        <v>5.487</v>
      </c>
      <c r="AF85" s="8" t="n">
        <v>1</v>
      </c>
      <c r="AG85" s="8" t="n">
        <v>3.4</v>
      </c>
      <c r="AH85" s="8" t="n">
        <v>28</v>
      </c>
      <c r="AI85" s="8" t="n">
        <v>792</v>
      </c>
      <c r="AJ85" s="8" t="n">
        <v>30693</v>
      </c>
      <c r="AK85" s="19" t="n">
        <v>511.55</v>
      </c>
      <c r="AL85" s="8" t="n">
        <v>511.55</v>
      </c>
      <c r="AM85" s="8" t="n">
        <v>512</v>
      </c>
      <c r="AN85" s="18" t="n">
        <f aca="false">AJ85/60/V85</f>
        <v>10.8840425531915</v>
      </c>
      <c r="AO85" s="8" t="n">
        <v>18.42</v>
      </c>
      <c r="AP85" s="12" t="n">
        <f aca="false">IF(EF85&gt;0,Z85/EF85,0)</f>
        <v>0.518518518518518</v>
      </c>
      <c r="AQ85" s="8" t="n">
        <v>102</v>
      </c>
      <c r="AR85" s="8" t="n">
        <v>102</v>
      </c>
      <c r="AS85" s="8" t="n">
        <v>102</v>
      </c>
      <c r="AT85" s="8" t="n">
        <v>82</v>
      </c>
      <c r="AU85" s="8" t="n">
        <v>82</v>
      </c>
      <c r="AV85" s="8" t="n">
        <v>57</v>
      </c>
      <c r="AW85" s="8" t="n">
        <v>54</v>
      </c>
      <c r="AX85" s="8" t="n">
        <v>33</v>
      </c>
      <c r="AY85" s="8" t="n">
        <v>4</v>
      </c>
      <c r="AZ85" s="8" t="n">
        <v>7</v>
      </c>
      <c r="BA85" s="8" t="n">
        <f aca="false">AY85+AZ85</f>
        <v>11</v>
      </c>
      <c r="BB85" s="8" t="n">
        <v>6.8</v>
      </c>
      <c r="BC85" s="8" t="n">
        <v>28.0526</v>
      </c>
      <c r="BD85" s="19" t="n">
        <v>58</v>
      </c>
      <c r="BE85" s="19" t="n">
        <v>6.80285407096081</v>
      </c>
      <c r="BF85" s="19" t="n">
        <f aca="false">AQ85+BD85</f>
        <v>160</v>
      </c>
      <c r="BG85" s="19" t="n">
        <f aca="false">IF(AL85&gt;0,BF85/AL85*60,0)</f>
        <v>18.7664939888574</v>
      </c>
      <c r="BH85" s="8" t="n">
        <v>131</v>
      </c>
      <c r="BI85" s="8" t="n">
        <v>188</v>
      </c>
      <c r="BJ85" s="8" t="n">
        <v>173</v>
      </c>
      <c r="BK85" s="12" t="n">
        <f aca="false">BH85/(BH85+BJ85)</f>
        <v>0.430921052631579</v>
      </c>
      <c r="BL85" s="8" t="n">
        <v>68</v>
      </c>
      <c r="BM85" s="8" t="n">
        <v>68</v>
      </c>
      <c r="BN85" s="8" t="n">
        <v>80</v>
      </c>
      <c r="BO85" s="8" t="n">
        <f aca="false">BM85-BN85</f>
        <v>-12</v>
      </c>
      <c r="BP85" s="8" t="n">
        <v>25</v>
      </c>
      <c r="BQ85" s="8" t="n">
        <v>9</v>
      </c>
      <c r="BR85" s="8" t="n">
        <v>20</v>
      </c>
      <c r="BS85" s="8" t="n">
        <v>30</v>
      </c>
      <c r="BT85" s="12" t="n">
        <f aca="false">BS85/(EA85+BS85)</f>
        <v>0.0813008130081301</v>
      </c>
      <c r="BU85" s="8" t="n">
        <v>154</v>
      </c>
      <c r="BV85" s="8" t="n">
        <v>108</v>
      </c>
      <c r="BW85" s="12" t="n">
        <f aca="false">IF(BU85+BV85&gt;0,BU85/(BU85+BV85),0)</f>
        <v>0.587786259541985</v>
      </c>
      <c r="BX85" s="8" t="n">
        <v>53</v>
      </c>
      <c r="BY85" s="8" t="n">
        <v>31</v>
      </c>
      <c r="BZ85" s="8" t="n">
        <v>58</v>
      </c>
      <c r="CA85" s="8" t="n">
        <v>51</v>
      </c>
      <c r="CB85" s="8" t="n">
        <v>43</v>
      </c>
      <c r="CC85" s="8" t="n">
        <v>26</v>
      </c>
      <c r="CD85" s="8" t="n">
        <v>46</v>
      </c>
      <c r="CE85" s="8" t="n">
        <v>35</v>
      </c>
      <c r="CF85" s="8" t="n">
        <v>66</v>
      </c>
      <c r="CG85" s="8" t="n">
        <v>45</v>
      </c>
      <c r="CH85" s="8" t="n">
        <v>80</v>
      </c>
      <c r="CI85" s="8" t="n">
        <v>58</v>
      </c>
      <c r="CJ85" s="8" t="n">
        <v>0</v>
      </c>
      <c r="CK85" s="8" t="n">
        <v>0</v>
      </c>
      <c r="CL85" s="8" t="n">
        <v>1</v>
      </c>
      <c r="CM85" s="8" t="n">
        <v>1</v>
      </c>
      <c r="CN85" s="8" t="n">
        <v>0</v>
      </c>
      <c r="CO85" s="8" t="n">
        <v>0</v>
      </c>
      <c r="CP85" s="8" t="n">
        <v>0</v>
      </c>
      <c r="CQ85" s="8" t="n">
        <v>0</v>
      </c>
      <c r="CR85" s="8" t="n">
        <v>0</v>
      </c>
      <c r="CS85" s="8" t="n">
        <v>0</v>
      </c>
      <c r="CT85" s="8" t="n">
        <v>1</v>
      </c>
      <c r="CU85" s="8" t="n">
        <v>0</v>
      </c>
      <c r="CV85" s="8" t="n">
        <v>0</v>
      </c>
      <c r="CW85" s="8" t="n">
        <v>6</v>
      </c>
      <c r="CX85" s="8" t="n">
        <v>0</v>
      </c>
      <c r="CY85" s="8" t="n">
        <v>3</v>
      </c>
      <c r="CZ85" s="8" t="n">
        <v>0</v>
      </c>
      <c r="DA85" s="8" t="n">
        <v>22</v>
      </c>
      <c r="DB85" s="8" t="n">
        <v>4</v>
      </c>
      <c r="DC85" s="8" t="n">
        <v>6</v>
      </c>
      <c r="DD85" s="8" t="n">
        <v>3</v>
      </c>
      <c r="DE85" s="8" t="n">
        <v>8</v>
      </c>
      <c r="DF85" s="8" t="n">
        <v>0</v>
      </c>
      <c r="DG85" s="8" t="n">
        <v>1</v>
      </c>
      <c r="DH85" s="8" t="n">
        <v>35</v>
      </c>
      <c r="DI85" s="8" t="n">
        <v>11</v>
      </c>
      <c r="DJ85" s="8" t="n">
        <v>5</v>
      </c>
      <c r="DK85" s="8" t="n">
        <v>11</v>
      </c>
      <c r="DL85" s="8" t="n">
        <v>9</v>
      </c>
      <c r="DM85" s="8" t="n">
        <v>2</v>
      </c>
      <c r="DN85" s="8" t="n">
        <v>7</v>
      </c>
      <c r="DO85" s="8" t="n">
        <v>5</v>
      </c>
      <c r="DP85" s="8" t="n">
        <v>2</v>
      </c>
      <c r="DQ85" s="8" t="n">
        <f aca="false">DJ85-DI85</f>
        <v>-6</v>
      </c>
      <c r="DR85" s="19" t="n">
        <v>-3.676</v>
      </c>
      <c r="DS85" s="8" t="n">
        <v>9</v>
      </c>
      <c r="DT85" s="8" t="n">
        <v>2</v>
      </c>
      <c r="DU85" s="8" t="n">
        <v>0</v>
      </c>
      <c r="DV85" s="8" t="n">
        <v>0</v>
      </c>
      <c r="DW85" s="8" t="n">
        <v>0</v>
      </c>
      <c r="DX85" s="8" t="n">
        <v>478</v>
      </c>
      <c r="DY85" s="8" t="n">
        <v>494</v>
      </c>
      <c r="DZ85" s="8" t="n">
        <v>349</v>
      </c>
      <c r="EA85" s="8" t="n">
        <v>339</v>
      </c>
      <c r="EB85" s="8" t="n">
        <v>247</v>
      </c>
      <c r="EC85" s="8" t="n">
        <v>238</v>
      </c>
      <c r="ED85" s="8" t="n">
        <v>22</v>
      </c>
      <c r="EE85" s="8" t="n">
        <v>19.98</v>
      </c>
      <c r="EF85" s="8" t="n">
        <v>27</v>
      </c>
      <c r="EG85" s="8" t="n">
        <v>27</v>
      </c>
      <c r="EH85" s="12" t="n">
        <f aca="false">EF85/EB85</f>
        <v>0.109311740890688</v>
      </c>
      <c r="EI85" s="20" t="n">
        <f aca="false">1-EG85/EC85</f>
        <v>0.886554621848739</v>
      </c>
      <c r="EJ85" s="21" t="n">
        <f aca="false">EH85+EI85</f>
        <v>0.995866362739428</v>
      </c>
      <c r="EK85" s="8" t="n">
        <v>479</v>
      </c>
      <c r="EL85" s="8" t="n">
        <v>495</v>
      </c>
      <c r="EM85" s="8" t="n">
        <v>349</v>
      </c>
      <c r="EN85" s="8" t="n">
        <v>340</v>
      </c>
      <c r="EO85" s="8" t="n">
        <v>247</v>
      </c>
      <c r="EP85" s="8" t="n">
        <v>239</v>
      </c>
      <c r="EQ85" s="8" t="n">
        <v>27</v>
      </c>
      <c r="ER85" s="8" t="n">
        <v>27</v>
      </c>
      <c r="ES85" s="8" t="n">
        <v>219</v>
      </c>
      <c r="ET85" s="8" t="n">
        <v>229</v>
      </c>
      <c r="EU85" s="8" t="n">
        <v>99</v>
      </c>
      <c r="EV85" s="8" t="n">
        <v>92</v>
      </c>
      <c r="EW85" s="8" t="n">
        <v>12</v>
      </c>
      <c r="EX85" s="8" t="n">
        <v>13</v>
      </c>
      <c r="EY85" s="8" t="n">
        <v>35</v>
      </c>
      <c r="EZ85" s="8" t="n">
        <v>29</v>
      </c>
      <c r="FA85" s="8" t="n">
        <v>0.7</v>
      </c>
      <c r="FB85" s="8" t="n">
        <v>0.7</v>
      </c>
      <c r="FC85" s="8" t="n">
        <v>1.4</v>
      </c>
      <c r="FD85" s="19" t="n">
        <v>15.73</v>
      </c>
      <c r="FE85" s="18" t="n">
        <f aca="false">FD85/V85</f>
        <v>0.33468085106383</v>
      </c>
      <c r="FF85" s="8" t="n">
        <v>0.6359</v>
      </c>
      <c r="FG85" s="8" t="n">
        <v>0.03</v>
      </c>
      <c r="FH85" s="8" t="n">
        <v>0.06</v>
      </c>
      <c r="FI85" s="8" t="n">
        <v>0.08</v>
      </c>
      <c r="FJ85" s="22"/>
      <c r="FK85" s="22"/>
      <c r="FL85" s="22"/>
      <c r="FM85" s="8" t="n">
        <f aca="false">BL85+BS85+AH85+DT85</f>
        <v>128</v>
      </c>
      <c r="FN85" s="19" t="n">
        <f aca="false">IF(DS85&gt;0,(BL85+BR85)/DS85,0)</f>
        <v>9.77777777777778</v>
      </c>
      <c r="FO85" s="12" t="n">
        <v>0.0508865248</v>
      </c>
      <c r="FP85" s="19" t="n">
        <f aca="false">Z85-AH85/10</f>
        <v>11.2</v>
      </c>
      <c r="FQ85" s="19" t="n">
        <f aca="false">Z85+DR85/5</f>
        <v>13.2648</v>
      </c>
      <c r="FR85" s="19" t="n">
        <f aca="false">(DX85+DY85)/AL85*60</f>
        <v>114.006450982309</v>
      </c>
      <c r="FS85" s="8" t="n">
        <v>4</v>
      </c>
      <c r="FT85" s="17" t="s">
        <v>326</v>
      </c>
      <c r="FU85" s="8" t="n">
        <v>195</v>
      </c>
      <c r="FV85" s="22"/>
      <c r="FW85" s="17" t="s">
        <v>270</v>
      </c>
      <c r="FX85" s="23" t="n">
        <v>650000</v>
      </c>
      <c r="FY85" s="23" t="n">
        <v>650000</v>
      </c>
      <c r="FZ85" s="8" t="n">
        <v>124</v>
      </c>
      <c r="GA85" s="8" t="n">
        <v>11</v>
      </c>
      <c r="GB85" s="8" t="n">
        <v>19</v>
      </c>
      <c r="GC85" s="8" t="n">
        <v>30</v>
      </c>
      <c r="GD85" s="8" t="n">
        <v>1</v>
      </c>
      <c r="GE85" s="8" t="n">
        <v>79</v>
      </c>
      <c r="GF85" s="8" t="n">
        <v>135</v>
      </c>
      <c r="GG85" s="8" t="n">
        <v>1354</v>
      </c>
      <c r="GH85" s="8" t="n">
        <v>0.6</v>
      </c>
      <c r="GI85" s="8" t="n">
        <v>1.7</v>
      </c>
      <c r="GJ85" s="8" t="n">
        <v>2.2</v>
      </c>
      <c r="GK85" s="8" t="n">
        <f aca="false">Z85-AH85/10</f>
        <v>11.2</v>
      </c>
      <c r="GL85" s="22"/>
      <c r="GM85" s="22"/>
      <c r="GN85" s="22"/>
      <c r="GO85" s="22"/>
      <c r="GP85" s="22"/>
    </row>
    <row r="86" customFormat="false" ht="13.65" hidden="false" customHeight="true" outlineLevel="0" collapsed="false">
      <c r="A86" s="16" t="n">
        <v>33569</v>
      </c>
      <c r="B86" s="17" t="s">
        <v>695</v>
      </c>
      <c r="C86" s="17" t="s">
        <v>216</v>
      </c>
      <c r="D86" s="17" t="s">
        <v>283</v>
      </c>
      <c r="E86" s="17" t="s">
        <v>283</v>
      </c>
      <c r="F86" s="8" t="n">
        <v>74</v>
      </c>
      <c r="G86" s="8" t="n">
        <v>195</v>
      </c>
      <c r="H86" s="8" t="n">
        <v>2010</v>
      </c>
      <c r="I86" s="8" t="n">
        <v>1</v>
      </c>
      <c r="J86" s="8" t="n">
        <v>20</v>
      </c>
      <c r="K86" s="17" t="s">
        <v>273</v>
      </c>
      <c r="L86" s="8" t="n">
        <v>2012</v>
      </c>
      <c r="M86" s="8" t="n">
        <v>26</v>
      </c>
      <c r="N86" s="8" t="n">
        <v>6</v>
      </c>
      <c r="O86" s="8" t="n">
        <v>8475761</v>
      </c>
      <c r="P86" s="17" t="s">
        <v>696</v>
      </c>
      <c r="Q86" s="17" t="s">
        <v>697</v>
      </c>
      <c r="R86" s="17" t="s">
        <v>698</v>
      </c>
      <c r="S86" s="17" t="s">
        <v>699</v>
      </c>
      <c r="T86" s="17" t="s">
        <v>299</v>
      </c>
      <c r="U86" s="17" t="s">
        <v>432</v>
      </c>
      <c r="V86" s="8" t="n">
        <v>6</v>
      </c>
      <c r="W86" s="8" t="n">
        <v>0</v>
      </c>
      <c r="X86" s="8" t="n">
        <v>0</v>
      </c>
      <c r="Y86" s="8" t="n">
        <v>0</v>
      </c>
      <c r="Z86" s="8" t="n">
        <v>0</v>
      </c>
      <c r="AA86" s="8" t="n">
        <v>29</v>
      </c>
      <c r="AB86" s="8" t="n">
        <v>70</v>
      </c>
      <c r="AC86" s="18" t="n">
        <f aca="false">Z86/V86</f>
        <v>0</v>
      </c>
      <c r="AD86" s="19" t="n">
        <f aca="false">IF(FZ86&gt;V86,Z86-V86*(GC86-Z86)/(FZ86-V86),0)</f>
        <v>-1.97938144329897</v>
      </c>
      <c r="AE86" s="19" t="n">
        <v>0</v>
      </c>
      <c r="AF86" s="8" t="n">
        <v>-2</v>
      </c>
      <c r="AG86" s="8" t="n">
        <v>-0.4</v>
      </c>
      <c r="AH86" s="8" t="n">
        <v>0</v>
      </c>
      <c r="AI86" s="8" t="n">
        <v>92</v>
      </c>
      <c r="AJ86" s="8" t="n">
        <v>3889</v>
      </c>
      <c r="AK86" s="19" t="n">
        <v>64.816666666667</v>
      </c>
      <c r="AL86" s="8" t="n">
        <v>64.82</v>
      </c>
      <c r="AM86" s="8" t="n">
        <v>65</v>
      </c>
      <c r="AN86" s="18" t="n">
        <f aca="false">AJ86/60/V86</f>
        <v>10.8027777777778</v>
      </c>
      <c r="AO86" s="8" t="n">
        <v>18.26</v>
      </c>
      <c r="AP86" s="12" t="n">
        <f aca="false">IF(EF86&gt;0,Z86/EF86,0)</f>
        <v>0</v>
      </c>
      <c r="AQ86" s="8" t="n">
        <v>14</v>
      </c>
      <c r="AR86" s="8" t="n">
        <v>14</v>
      </c>
      <c r="AS86" s="8" t="n">
        <v>14</v>
      </c>
      <c r="AT86" s="8" t="n">
        <v>10</v>
      </c>
      <c r="AU86" s="8" t="n">
        <v>10</v>
      </c>
      <c r="AV86" s="8" t="n">
        <v>6</v>
      </c>
      <c r="AW86" s="8" t="n">
        <v>6</v>
      </c>
      <c r="AX86" s="8" t="n">
        <v>3</v>
      </c>
      <c r="AY86" s="8" t="n">
        <v>0</v>
      </c>
      <c r="AZ86" s="8" t="n">
        <v>0</v>
      </c>
      <c r="BA86" s="8" t="n">
        <f aca="false">AY86+AZ86</f>
        <v>0</v>
      </c>
      <c r="BB86" s="8" t="n">
        <v>0.52</v>
      </c>
      <c r="BC86" s="8" t="n">
        <v>18</v>
      </c>
      <c r="BD86" s="19" t="n">
        <v>0</v>
      </c>
      <c r="BE86" s="19" t="n">
        <v>0</v>
      </c>
      <c r="BF86" s="19" t="n">
        <f aca="false">AQ86+BD86</f>
        <v>14</v>
      </c>
      <c r="BG86" s="19" t="n">
        <f aca="false">IF(AL86&gt;0,BF86/AL86*60,0)</f>
        <v>12.9589632829374</v>
      </c>
      <c r="BH86" s="8" t="n">
        <v>13</v>
      </c>
      <c r="BI86" s="8" t="n">
        <v>21</v>
      </c>
      <c r="BJ86" s="8" t="n">
        <v>19</v>
      </c>
      <c r="BK86" s="12" t="n">
        <f aca="false">BH86/(BH86+BJ86)</f>
        <v>0.40625</v>
      </c>
      <c r="BL86" s="8" t="n">
        <v>9</v>
      </c>
      <c r="BM86" s="8" t="n">
        <v>9</v>
      </c>
      <c r="BN86" s="8" t="n">
        <v>7</v>
      </c>
      <c r="BO86" s="8" t="n">
        <f aca="false">BM86-BN86</f>
        <v>2</v>
      </c>
      <c r="BP86" s="8" t="n">
        <v>4</v>
      </c>
      <c r="BQ86" s="8" t="n">
        <v>0</v>
      </c>
      <c r="BR86" s="8" t="n">
        <v>2</v>
      </c>
      <c r="BS86" s="8" t="n">
        <v>1</v>
      </c>
      <c r="BT86" s="12" t="n">
        <f aca="false">BS86/(EA86+BS86)</f>
        <v>0.0204081632653061</v>
      </c>
      <c r="BU86" s="8" t="n">
        <v>1</v>
      </c>
      <c r="BV86" s="8" t="n">
        <v>2</v>
      </c>
      <c r="BW86" s="12" t="n">
        <f aca="false">IF(BU86+BV86&gt;0,BU86/(BU86+BV86),0)</f>
        <v>0.333333333333333</v>
      </c>
      <c r="BX86" s="8" t="n">
        <v>0</v>
      </c>
      <c r="BY86" s="8" t="n">
        <v>2</v>
      </c>
      <c r="BZ86" s="8" t="n">
        <v>0</v>
      </c>
      <c r="CA86" s="8" t="n">
        <v>0</v>
      </c>
      <c r="CB86" s="8" t="n">
        <v>1</v>
      </c>
      <c r="CC86" s="8" t="n">
        <v>0</v>
      </c>
      <c r="CD86" s="8" t="n">
        <v>0</v>
      </c>
      <c r="CE86" s="8" t="n">
        <v>0</v>
      </c>
      <c r="CF86" s="8" t="n">
        <v>0</v>
      </c>
      <c r="CG86" s="8" t="n">
        <v>0</v>
      </c>
      <c r="CH86" s="8" t="n">
        <v>1</v>
      </c>
      <c r="CI86" s="8" t="n">
        <v>2</v>
      </c>
      <c r="CJ86" s="8" t="n">
        <v>0</v>
      </c>
      <c r="CK86" s="8" t="n">
        <v>0</v>
      </c>
      <c r="CL86" s="8" t="n">
        <v>0</v>
      </c>
      <c r="CM86" s="8" t="n">
        <v>0</v>
      </c>
      <c r="CN86" s="8" t="n">
        <v>0</v>
      </c>
      <c r="CO86" s="8" t="n">
        <v>0</v>
      </c>
      <c r="CP86" s="8" t="n">
        <v>0</v>
      </c>
      <c r="CQ86" s="8" t="n">
        <v>0</v>
      </c>
      <c r="CR86" s="8" t="n">
        <v>0</v>
      </c>
      <c r="CS86" s="8" t="n">
        <v>0</v>
      </c>
      <c r="CT86" s="8" t="n">
        <v>0</v>
      </c>
      <c r="CU86" s="8" t="n">
        <v>0</v>
      </c>
      <c r="CV86" s="8" t="n">
        <v>0</v>
      </c>
      <c r="CW86" s="8" t="n">
        <v>0</v>
      </c>
      <c r="CX86" s="8" t="n">
        <v>0</v>
      </c>
      <c r="CY86" s="8" t="n">
        <v>0</v>
      </c>
      <c r="CZ86" s="8" t="n">
        <v>0</v>
      </c>
      <c r="DA86" s="8" t="n">
        <v>4</v>
      </c>
      <c r="DB86" s="8" t="n">
        <v>1</v>
      </c>
      <c r="DC86" s="8" t="n">
        <v>0</v>
      </c>
      <c r="DD86" s="8" t="n">
        <v>0</v>
      </c>
      <c r="DE86" s="8" t="n">
        <v>0</v>
      </c>
      <c r="DF86" s="8" t="n">
        <v>1</v>
      </c>
      <c r="DG86" s="8" t="n">
        <v>1</v>
      </c>
      <c r="DH86" s="8" t="n">
        <v>3</v>
      </c>
      <c r="DI86" s="8" t="n">
        <v>0</v>
      </c>
      <c r="DJ86" s="8" t="n">
        <v>0</v>
      </c>
      <c r="DK86" s="8" t="n">
        <v>1</v>
      </c>
      <c r="DL86" s="8" t="n">
        <v>1</v>
      </c>
      <c r="DM86" s="8" t="n">
        <v>0</v>
      </c>
      <c r="DN86" s="8" t="n">
        <v>0</v>
      </c>
      <c r="DO86" s="8" t="n">
        <v>0</v>
      </c>
      <c r="DP86" s="8" t="n">
        <v>0</v>
      </c>
      <c r="DQ86" s="8" t="n">
        <f aca="false">DJ86-DI86</f>
        <v>0</v>
      </c>
      <c r="DR86" s="19" t="n">
        <v>-1.045</v>
      </c>
      <c r="DS86" s="8" t="n">
        <v>0</v>
      </c>
      <c r="DT86" s="8" t="n">
        <v>0</v>
      </c>
      <c r="DU86" s="8" t="n">
        <v>0</v>
      </c>
      <c r="DV86" s="8" t="n">
        <v>0</v>
      </c>
      <c r="DW86" s="8" t="n">
        <v>0</v>
      </c>
      <c r="DX86" s="8" t="n">
        <v>75</v>
      </c>
      <c r="DY86" s="8" t="n">
        <v>56</v>
      </c>
      <c r="DZ86" s="8" t="n">
        <v>58</v>
      </c>
      <c r="EA86" s="8" t="n">
        <v>48</v>
      </c>
      <c r="EB86" s="8" t="n">
        <v>41</v>
      </c>
      <c r="EC86" s="8" t="n">
        <v>33</v>
      </c>
      <c r="ED86" s="8" t="n">
        <v>2.63</v>
      </c>
      <c r="EE86" s="8" t="n">
        <v>2.76</v>
      </c>
      <c r="EF86" s="8" t="n">
        <v>0</v>
      </c>
      <c r="EG86" s="8" t="n">
        <v>2</v>
      </c>
      <c r="EH86" s="12" t="n">
        <f aca="false">EF86/EB86</f>
        <v>0</v>
      </c>
      <c r="EI86" s="20" t="n">
        <f aca="false">1-EG86/EC86</f>
        <v>0.939393939393939</v>
      </c>
      <c r="EJ86" s="21" t="n">
        <f aca="false">EH86+EI86</f>
        <v>0.939393939393939</v>
      </c>
      <c r="EK86" s="8" t="n">
        <v>76</v>
      </c>
      <c r="EL86" s="8" t="n">
        <v>56</v>
      </c>
      <c r="EM86" s="8" t="n">
        <v>59</v>
      </c>
      <c r="EN86" s="8" t="n">
        <v>48</v>
      </c>
      <c r="EO86" s="8" t="n">
        <v>42</v>
      </c>
      <c r="EP86" s="8" t="n">
        <v>33</v>
      </c>
      <c r="EQ86" s="8" t="n">
        <v>0</v>
      </c>
      <c r="ER86" s="8" t="n">
        <v>2</v>
      </c>
      <c r="ES86" s="8" t="n">
        <v>28</v>
      </c>
      <c r="ET86" s="8" t="n">
        <v>29</v>
      </c>
      <c r="EU86" s="8" t="n">
        <v>12</v>
      </c>
      <c r="EV86" s="8" t="n">
        <v>12</v>
      </c>
      <c r="EW86" s="8" t="n">
        <v>0</v>
      </c>
      <c r="EX86" s="8" t="n">
        <v>1</v>
      </c>
      <c r="EY86" s="8" t="n">
        <v>3</v>
      </c>
      <c r="EZ86" s="8" t="n">
        <v>4</v>
      </c>
      <c r="FA86" s="8" t="n">
        <v>-0.2</v>
      </c>
      <c r="FB86" s="8" t="n">
        <v>0</v>
      </c>
      <c r="FC86" s="8" t="n">
        <v>-0.2</v>
      </c>
      <c r="FD86" s="19" t="n">
        <v>0.39</v>
      </c>
      <c r="FE86" s="18" t="n">
        <f aca="false">FD86/V86</f>
        <v>0.065</v>
      </c>
      <c r="FF86" s="8" t="n">
        <v>0.001</v>
      </c>
      <c r="FG86" s="8" t="n">
        <v>0</v>
      </c>
      <c r="FH86" s="8" t="n">
        <v>0</v>
      </c>
      <c r="FI86" s="8" t="n">
        <v>0</v>
      </c>
      <c r="FJ86" s="22"/>
      <c r="FK86" s="22"/>
      <c r="FL86" s="22"/>
      <c r="FM86" s="8" t="n">
        <f aca="false">BL86+BS86+AH86+DT86</f>
        <v>10</v>
      </c>
      <c r="FN86" s="19" t="n">
        <f aca="false">IF(DS86&gt;0,(BL86+BR86)/DS86,0)</f>
        <v>0</v>
      </c>
      <c r="FO86" s="12" t="n">
        <v>0</v>
      </c>
      <c r="FP86" s="19" t="n">
        <f aca="false">Z86-AH86/10</f>
        <v>0</v>
      </c>
      <c r="FQ86" s="19" t="n">
        <f aca="false">Z86+DR86/5</f>
        <v>-0.209</v>
      </c>
      <c r="FR86" s="19" t="n">
        <f aca="false">(DX86+DY86)/AL86*60</f>
        <v>121.258870718914</v>
      </c>
      <c r="FS86" s="22"/>
      <c r="FT86" s="22"/>
      <c r="FU86" s="22"/>
      <c r="FV86" s="22"/>
      <c r="FW86" s="17" t="s">
        <v>270</v>
      </c>
      <c r="FX86" s="23" t="n">
        <v>650000</v>
      </c>
      <c r="FY86" s="23" t="n">
        <v>650000</v>
      </c>
      <c r="FZ86" s="8" t="n">
        <v>200</v>
      </c>
      <c r="GA86" s="8" t="n">
        <v>24</v>
      </c>
      <c r="GB86" s="8" t="n">
        <v>40</v>
      </c>
      <c r="GC86" s="8" t="n">
        <v>64</v>
      </c>
      <c r="GD86" s="8" t="n">
        <v>-2</v>
      </c>
      <c r="GE86" s="8" t="n">
        <v>52</v>
      </c>
      <c r="GF86" s="8" t="n">
        <v>297</v>
      </c>
      <c r="GG86" s="8" t="n">
        <v>2561</v>
      </c>
      <c r="GH86" s="8" t="n">
        <v>2.7</v>
      </c>
      <c r="GI86" s="8" t="n">
        <v>3</v>
      </c>
      <c r="GJ86" s="8" t="n">
        <v>5.7</v>
      </c>
      <c r="GK86" s="8" t="n">
        <f aca="false">Z86-AH86/10</f>
        <v>0</v>
      </c>
      <c r="GL86" s="22"/>
      <c r="GM86" s="22"/>
      <c r="GN86" s="22"/>
      <c r="GO86" s="22"/>
      <c r="GP86" s="22"/>
    </row>
    <row r="87" customFormat="false" ht="13.65" hidden="false" customHeight="true" outlineLevel="0" collapsed="false">
      <c r="A87" s="16" t="n">
        <v>33367</v>
      </c>
      <c r="B87" s="17" t="s">
        <v>700</v>
      </c>
      <c r="C87" s="17" t="s">
        <v>272</v>
      </c>
      <c r="D87" s="17" t="s">
        <v>262</v>
      </c>
      <c r="E87" s="17" t="s">
        <v>262</v>
      </c>
      <c r="F87" s="8" t="n">
        <v>75</v>
      </c>
      <c r="G87" s="8" t="n">
        <v>219</v>
      </c>
      <c r="H87" s="8" t="n">
        <v>2009</v>
      </c>
      <c r="I87" s="8" t="n">
        <v>4</v>
      </c>
      <c r="J87" s="8" t="n">
        <v>120</v>
      </c>
      <c r="K87" s="17" t="s">
        <v>263</v>
      </c>
      <c r="L87" s="8" t="n">
        <v>2013</v>
      </c>
      <c r="M87" s="8" t="n">
        <v>26</v>
      </c>
      <c r="N87" s="8" t="n">
        <v>5</v>
      </c>
      <c r="O87" s="8" t="n">
        <v>8475279</v>
      </c>
      <c r="P87" s="17" t="s">
        <v>701</v>
      </c>
      <c r="Q87" s="17" t="s">
        <v>702</v>
      </c>
      <c r="R87" s="17" t="s">
        <v>703</v>
      </c>
      <c r="S87" s="17" t="s">
        <v>704</v>
      </c>
      <c r="T87" s="17" t="s">
        <v>278</v>
      </c>
      <c r="U87" s="17" t="s">
        <v>332</v>
      </c>
      <c r="V87" s="8" t="n">
        <v>57</v>
      </c>
      <c r="W87" s="8" t="n">
        <v>2</v>
      </c>
      <c r="X87" s="8" t="n">
        <v>12</v>
      </c>
      <c r="Y87" s="8" t="n">
        <v>7</v>
      </c>
      <c r="Z87" s="8" t="n">
        <v>14</v>
      </c>
      <c r="AA87" s="8" t="n">
        <v>17</v>
      </c>
      <c r="AB87" s="8" t="n">
        <v>77</v>
      </c>
      <c r="AC87" s="18" t="n">
        <f aca="false">Z87/V87</f>
        <v>0.245614035087719</v>
      </c>
      <c r="AD87" s="19" t="n">
        <f aca="false">IF(FZ87&gt;V87,Z87-V87*(GC87-Z87)/(FZ87-V87),0)</f>
        <v>3.94117647058824</v>
      </c>
      <c r="AE87" s="19" t="n">
        <v>4.545</v>
      </c>
      <c r="AF87" s="8" t="n">
        <v>15</v>
      </c>
      <c r="AG87" s="8" t="n">
        <v>1.2</v>
      </c>
      <c r="AH87" s="8" t="n">
        <v>32</v>
      </c>
      <c r="AI87" s="8" t="n">
        <v>1058</v>
      </c>
      <c r="AJ87" s="8" t="n">
        <v>52244</v>
      </c>
      <c r="AK87" s="19" t="n">
        <v>870.55</v>
      </c>
      <c r="AL87" s="8" t="n">
        <v>870.55</v>
      </c>
      <c r="AM87" s="8" t="n">
        <v>871</v>
      </c>
      <c r="AN87" s="18" t="n">
        <f aca="false">AJ87/60/V87</f>
        <v>15.2760233918129</v>
      </c>
      <c r="AO87" s="8" t="n">
        <v>25.76</v>
      </c>
      <c r="AP87" s="12" t="n">
        <f aca="false">IF(EF87&gt;0,Z87/EF87,0)</f>
        <v>0.35</v>
      </c>
      <c r="AQ87" s="8" t="n">
        <v>132</v>
      </c>
      <c r="AR87" s="8" t="n">
        <v>132</v>
      </c>
      <c r="AS87" s="8" t="n">
        <v>132</v>
      </c>
      <c r="AT87" s="8" t="n">
        <v>84</v>
      </c>
      <c r="AU87" s="8" t="n">
        <v>84</v>
      </c>
      <c r="AV87" s="8" t="n">
        <v>57</v>
      </c>
      <c r="AW87" s="8" t="n">
        <v>35</v>
      </c>
      <c r="AX87" s="8" t="n">
        <v>0</v>
      </c>
      <c r="AY87" s="8" t="n">
        <v>1</v>
      </c>
      <c r="AZ87" s="8" t="n">
        <v>7</v>
      </c>
      <c r="BA87" s="8" t="n">
        <f aca="false">AY87+AZ87</f>
        <v>8</v>
      </c>
      <c r="BB87" s="8" t="n">
        <v>2.12</v>
      </c>
      <c r="BC87" s="8" t="n">
        <v>60.6491</v>
      </c>
      <c r="BD87" s="19" t="n">
        <v>144.5</v>
      </c>
      <c r="BE87" s="19" t="n">
        <v>9.95922118201137</v>
      </c>
      <c r="BF87" s="19" t="n">
        <f aca="false">AQ87+BD87</f>
        <v>276.5</v>
      </c>
      <c r="BG87" s="19" t="n">
        <f aca="false">IF(AL87&gt;0,BF87/AL87*60,0)</f>
        <v>19.0569180403193</v>
      </c>
      <c r="BH87" s="8" t="n">
        <v>279</v>
      </c>
      <c r="BI87" s="8" t="n">
        <v>302</v>
      </c>
      <c r="BJ87" s="8" t="n">
        <v>296</v>
      </c>
      <c r="BK87" s="12" t="n">
        <f aca="false">BH87/(BH87+BJ87)</f>
        <v>0.485217391304348</v>
      </c>
      <c r="BL87" s="8" t="n">
        <v>105</v>
      </c>
      <c r="BM87" s="8" t="n">
        <v>105</v>
      </c>
      <c r="BN87" s="8" t="n">
        <v>99</v>
      </c>
      <c r="BO87" s="8" t="n">
        <f aca="false">BM87-BN87</f>
        <v>6</v>
      </c>
      <c r="BP87" s="8" t="n">
        <v>27</v>
      </c>
      <c r="BQ87" s="8" t="n">
        <v>34</v>
      </c>
      <c r="BR87" s="8" t="n">
        <v>10</v>
      </c>
      <c r="BS87" s="8" t="n">
        <v>75</v>
      </c>
      <c r="BT87" s="12" t="n">
        <f aca="false">BS87/(EA87+BS87)</f>
        <v>0.100401606425703</v>
      </c>
      <c r="BU87" s="8" t="n">
        <v>0</v>
      </c>
      <c r="BV87" s="8" t="n">
        <v>0</v>
      </c>
      <c r="BW87" s="12" t="n">
        <f aca="false">IF(BU87+BV87&gt;0,BU87/(BU87+BV87),0)</f>
        <v>0</v>
      </c>
      <c r="BX87" s="8" t="n">
        <v>0</v>
      </c>
      <c r="BY87" s="8" t="n">
        <v>0</v>
      </c>
      <c r="BZ87" s="8" t="n">
        <v>0</v>
      </c>
      <c r="CA87" s="8" t="n">
        <v>0</v>
      </c>
      <c r="CB87" s="8" t="n">
        <v>0</v>
      </c>
      <c r="CC87" s="8" t="n">
        <v>0</v>
      </c>
      <c r="CD87" s="8" t="n">
        <v>0</v>
      </c>
      <c r="CE87" s="8" t="n">
        <v>0</v>
      </c>
      <c r="CF87" s="8" t="n">
        <v>0</v>
      </c>
      <c r="CG87" s="8" t="n">
        <v>0</v>
      </c>
      <c r="CH87" s="8" t="n">
        <v>0</v>
      </c>
      <c r="CI87" s="8" t="n">
        <v>0</v>
      </c>
      <c r="CJ87" s="8" t="n">
        <v>0</v>
      </c>
      <c r="CK87" s="8" t="n">
        <v>0</v>
      </c>
      <c r="CL87" s="8" t="n">
        <v>0</v>
      </c>
      <c r="CM87" s="8" t="n">
        <v>0</v>
      </c>
      <c r="CN87" s="8" t="n">
        <v>0</v>
      </c>
      <c r="CO87" s="8" t="n">
        <v>0</v>
      </c>
      <c r="CP87" s="8" t="n">
        <v>0</v>
      </c>
      <c r="CQ87" s="8" t="n">
        <v>0</v>
      </c>
      <c r="CR87" s="8" t="n">
        <v>0</v>
      </c>
      <c r="CS87" s="8" t="n">
        <v>2</v>
      </c>
      <c r="CT87" s="8" t="n">
        <v>0</v>
      </c>
      <c r="CU87" s="8" t="n">
        <v>0</v>
      </c>
      <c r="CV87" s="8" t="n">
        <v>0</v>
      </c>
      <c r="CW87" s="8" t="n">
        <v>0</v>
      </c>
      <c r="CX87" s="8" t="n">
        <v>0</v>
      </c>
      <c r="CY87" s="8" t="n">
        <v>1</v>
      </c>
      <c r="CZ87" s="8" t="n">
        <v>2</v>
      </c>
      <c r="DA87" s="8" t="n">
        <v>24</v>
      </c>
      <c r="DB87" s="8" t="n">
        <v>1</v>
      </c>
      <c r="DC87" s="8" t="n">
        <v>1</v>
      </c>
      <c r="DD87" s="8" t="n">
        <v>28</v>
      </c>
      <c r="DE87" s="8" t="n">
        <v>4</v>
      </c>
      <c r="DF87" s="8" t="n">
        <v>0</v>
      </c>
      <c r="DG87" s="8" t="n">
        <v>0</v>
      </c>
      <c r="DH87" s="8" t="n">
        <v>23</v>
      </c>
      <c r="DI87" s="8" t="n">
        <v>16</v>
      </c>
      <c r="DJ87" s="8" t="n">
        <v>4</v>
      </c>
      <c r="DK87" s="8" t="n">
        <v>16</v>
      </c>
      <c r="DL87" s="8" t="n">
        <v>16</v>
      </c>
      <c r="DM87" s="8" t="n">
        <v>0</v>
      </c>
      <c r="DN87" s="8" t="n">
        <v>3</v>
      </c>
      <c r="DO87" s="8" t="n">
        <v>3</v>
      </c>
      <c r="DP87" s="8" t="n">
        <v>0</v>
      </c>
      <c r="DQ87" s="8" t="n">
        <f aca="false">DJ87-DI87</f>
        <v>-12</v>
      </c>
      <c r="DR87" s="19" t="n">
        <v>-6.387</v>
      </c>
      <c r="DS87" s="8" t="n">
        <v>16</v>
      </c>
      <c r="DT87" s="8" t="n">
        <v>0</v>
      </c>
      <c r="DU87" s="8" t="n">
        <v>0</v>
      </c>
      <c r="DV87" s="8" t="n">
        <v>0</v>
      </c>
      <c r="DW87" s="8" t="n">
        <v>0</v>
      </c>
      <c r="DX87" s="8" t="n">
        <v>770</v>
      </c>
      <c r="DY87" s="8" t="n">
        <v>910</v>
      </c>
      <c r="DZ87" s="8" t="n">
        <v>580</v>
      </c>
      <c r="EA87" s="8" t="n">
        <v>672</v>
      </c>
      <c r="EB87" s="8" t="n">
        <v>405</v>
      </c>
      <c r="EC87" s="8" t="n">
        <v>492</v>
      </c>
      <c r="ED87" s="8" t="n">
        <v>32.51</v>
      </c>
      <c r="EE87" s="8" t="n">
        <v>42.05</v>
      </c>
      <c r="EF87" s="8" t="n">
        <v>40</v>
      </c>
      <c r="EG87" s="8" t="n">
        <v>34</v>
      </c>
      <c r="EH87" s="12" t="n">
        <f aca="false">EF87/EB87</f>
        <v>0.0987654320987654</v>
      </c>
      <c r="EI87" s="20" t="n">
        <f aca="false">1-EG87/EC87</f>
        <v>0.930894308943089</v>
      </c>
      <c r="EJ87" s="21" t="n">
        <f aca="false">EH87+EI87</f>
        <v>1.02965974104186</v>
      </c>
      <c r="EK87" s="8" t="n">
        <v>769</v>
      </c>
      <c r="EL87" s="8" t="n">
        <v>909</v>
      </c>
      <c r="EM87" s="8" t="n">
        <v>580</v>
      </c>
      <c r="EN87" s="8" t="n">
        <v>671</v>
      </c>
      <c r="EO87" s="8" t="n">
        <v>407</v>
      </c>
      <c r="EP87" s="8" t="n">
        <v>491</v>
      </c>
      <c r="EQ87" s="8" t="n">
        <v>40</v>
      </c>
      <c r="ER87" s="8" t="n">
        <v>34</v>
      </c>
      <c r="ES87" s="8" t="n">
        <v>335</v>
      </c>
      <c r="ET87" s="8" t="n">
        <v>428</v>
      </c>
      <c r="EU87" s="8" t="n">
        <v>142</v>
      </c>
      <c r="EV87" s="8" t="n">
        <v>158</v>
      </c>
      <c r="EW87" s="8" t="n">
        <v>17</v>
      </c>
      <c r="EX87" s="8" t="n">
        <v>16</v>
      </c>
      <c r="EY87" s="8" t="n">
        <v>63</v>
      </c>
      <c r="EZ87" s="8" t="n">
        <v>61</v>
      </c>
      <c r="FA87" s="8" t="n">
        <v>0.6</v>
      </c>
      <c r="FB87" s="8" t="n">
        <v>2.8</v>
      </c>
      <c r="FC87" s="8" t="n">
        <v>3.4</v>
      </c>
      <c r="FD87" s="19" t="n">
        <v>16.68</v>
      </c>
      <c r="FE87" s="18" t="n">
        <f aca="false">FD87/V87</f>
        <v>0.292631578947368</v>
      </c>
      <c r="FF87" s="8" t="n">
        <v>0.5565</v>
      </c>
      <c r="FG87" s="8" t="n">
        <v>0</v>
      </c>
      <c r="FH87" s="8" t="n">
        <v>-0.38</v>
      </c>
      <c r="FI87" s="8" t="n">
        <v>-0.38</v>
      </c>
      <c r="FJ87" s="22"/>
      <c r="FK87" s="22"/>
      <c r="FL87" s="22"/>
      <c r="FM87" s="8" t="n">
        <f aca="false">BL87+BS87+AH87+DT87</f>
        <v>212</v>
      </c>
      <c r="FN87" s="19" t="n">
        <f aca="false">IF(DS87&gt;0,(BL87+BR87)/DS87,0)</f>
        <v>7.1875</v>
      </c>
      <c r="FO87" s="12" t="n">
        <v>0.0106169483</v>
      </c>
      <c r="FP87" s="19" t="n">
        <f aca="false">Z87-AH87/10</f>
        <v>10.8</v>
      </c>
      <c r="FQ87" s="19" t="n">
        <f aca="false">Z87+DR87/5</f>
        <v>12.7226</v>
      </c>
      <c r="FR87" s="19" t="n">
        <f aca="false">(DX87+DY87)/AL87*60</f>
        <v>115.788869105738</v>
      </c>
      <c r="FS87" s="22"/>
      <c r="FT87" s="22"/>
      <c r="FU87" s="22"/>
      <c r="FV87" s="22"/>
      <c r="FW87" s="17" t="s">
        <v>280</v>
      </c>
      <c r="FX87" s="23" t="n">
        <v>1200000</v>
      </c>
      <c r="FY87" s="23" t="n">
        <v>1400000</v>
      </c>
      <c r="FZ87" s="8" t="n">
        <v>227</v>
      </c>
      <c r="GA87" s="8" t="n">
        <v>7</v>
      </c>
      <c r="GB87" s="8" t="n">
        <v>37</v>
      </c>
      <c r="GC87" s="8" t="n">
        <v>44</v>
      </c>
      <c r="GD87" s="8" t="n">
        <v>10</v>
      </c>
      <c r="GE87" s="8" t="n">
        <v>130</v>
      </c>
      <c r="GF87" s="8" t="n">
        <v>217</v>
      </c>
      <c r="GG87" s="8" t="n">
        <v>3478</v>
      </c>
      <c r="GH87" s="8" t="n">
        <v>1.2</v>
      </c>
      <c r="GI87" s="8" t="n">
        <v>6.9</v>
      </c>
      <c r="GJ87" s="8" t="n">
        <v>8.2</v>
      </c>
      <c r="GK87" s="8" t="n">
        <f aca="false">Z87-AH87/10</f>
        <v>10.8</v>
      </c>
      <c r="GL87" s="22"/>
      <c r="GM87" s="22"/>
      <c r="GN87" s="22"/>
      <c r="GO87" s="22"/>
      <c r="GP87" s="22"/>
    </row>
    <row r="88" customFormat="false" ht="13.65" hidden="false" customHeight="true" outlineLevel="0" collapsed="false">
      <c r="A88" s="16" t="n">
        <v>34711</v>
      </c>
      <c r="B88" s="17" t="s">
        <v>700</v>
      </c>
      <c r="C88" s="17" t="s">
        <v>272</v>
      </c>
      <c r="D88" s="17" t="s">
        <v>262</v>
      </c>
      <c r="E88" s="17" t="s">
        <v>262</v>
      </c>
      <c r="F88" s="8" t="n">
        <v>78</v>
      </c>
      <c r="G88" s="8" t="n">
        <v>222</v>
      </c>
      <c r="H88" s="8" t="n">
        <v>2013</v>
      </c>
      <c r="I88" s="8" t="n">
        <v>4</v>
      </c>
      <c r="J88" s="8" t="n">
        <v>108</v>
      </c>
      <c r="K88" s="17" t="s">
        <v>263</v>
      </c>
      <c r="L88" s="8" t="n">
        <v>2015</v>
      </c>
      <c r="M88" s="8" t="n">
        <v>23</v>
      </c>
      <c r="N88" s="8" t="n">
        <v>3</v>
      </c>
      <c r="O88" s="8" t="n">
        <v>8477433</v>
      </c>
      <c r="P88" s="17" t="s">
        <v>705</v>
      </c>
      <c r="Q88" s="17" t="s">
        <v>706</v>
      </c>
      <c r="R88" s="17" t="s">
        <v>707</v>
      </c>
      <c r="S88" s="17" t="s">
        <v>704</v>
      </c>
      <c r="T88" s="17" t="s">
        <v>278</v>
      </c>
      <c r="U88" s="17" t="s">
        <v>402</v>
      </c>
      <c r="V88" s="8" t="n">
        <v>41</v>
      </c>
      <c r="W88" s="8" t="n">
        <v>0</v>
      </c>
      <c r="X88" s="8" t="n">
        <v>1</v>
      </c>
      <c r="Y88" s="8" t="n">
        <v>1</v>
      </c>
      <c r="Z88" s="8" t="n">
        <v>1</v>
      </c>
      <c r="AA88" s="8" t="n">
        <v>35</v>
      </c>
      <c r="AB88" s="8" t="n">
        <v>61</v>
      </c>
      <c r="AC88" s="18" t="n">
        <f aca="false">Z88/V88</f>
        <v>0.024390243902439</v>
      </c>
      <c r="AD88" s="19" t="n">
        <f aca="false">IF(FZ88&gt;V88,Z88-V88*(GC88-Z88)/(FZ88-V88),0)</f>
        <v>-2.72727272727273</v>
      </c>
      <c r="AE88" s="19" t="n">
        <v>0.294</v>
      </c>
      <c r="AF88" s="8" t="n">
        <v>-21</v>
      </c>
      <c r="AG88" s="8" t="n">
        <v>-7</v>
      </c>
      <c r="AH88" s="8" t="n">
        <v>21</v>
      </c>
      <c r="AI88" s="8" t="n">
        <v>874</v>
      </c>
      <c r="AJ88" s="8" t="n">
        <v>36620</v>
      </c>
      <c r="AK88" s="19" t="n">
        <v>610.33333333333</v>
      </c>
      <c r="AL88" s="8" t="n">
        <v>610.33</v>
      </c>
      <c r="AM88" s="8" t="n">
        <v>610</v>
      </c>
      <c r="AN88" s="18" t="n">
        <f aca="false">AJ88/60/V88</f>
        <v>14.8861788617886</v>
      </c>
      <c r="AO88" s="8" t="n">
        <v>25.07</v>
      </c>
      <c r="AP88" s="12" t="n">
        <f aca="false">IF(EF88&gt;0,Z88/EF88,0)</f>
        <v>0.0909090909090909</v>
      </c>
      <c r="AQ88" s="8" t="n">
        <v>70</v>
      </c>
      <c r="AR88" s="8" t="n">
        <v>70</v>
      </c>
      <c r="AS88" s="8" t="n">
        <v>70</v>
      </c>
      <c r="AT88" s="8" t="n">
        <v>41</v>
      </c>
      <c r="AU88" s="8" t="n">
        <v>41</v>
      </c>
      <c r="AV88" s="8" t="n">
        <v>26</v>
      </c>
      <c r="AW88" s="8" t="n">
        <v>17</v>
      </c>
      <c r="AX88" s="8" t="n">
        <v>3</v>
      </c>
      <c r="AY88" s="8" t="n">
        <v>2</v>
      </c>
      <c r="AZ88" s="8" t="n">
        <v>5</v>
      </c>
      <c r="BA88" s="8" t="n">
        <f aca="false">AY88+AZ88</f>
        <v>7</v>
      </c>
      <c r="BB88" s="8" t="n">
        <v>0.97</v>
      </c>
      <c r="BC88" s="8" t="n">
        <v>78.2692</v>
      </c>
      <c r="BD88" s="19" t="n">
        <v>44.7</v>
      </c>
      <c r="BE88" s="19" t="n">
        <v>4.394320043692</v>
      </c>
      <c r="BF88" s="19" t="n">
        <f aca="false">AQ88+BD88</f>
        <v>114.7</v>
      </c>
      <c r="BG88" s="19" t="n">
        <f aca="false">IF(AL88&gt;0,BF88/AL88*60,0)</f>
        <v>11.2758671538348</v>
      </c>
      <c r="BH88" s="8" t="n">
        <v>144</v>
      </c>
      <c r="BI88" s="8" t="n">
        <v>208</v>
      </c>
      <c r="BJ88" s="8" t="n">
        <v>262</v>
      </c>
      <c r="BK88" s="12" t="n">
        <f aca="false">BH88/(BH88+BJ88)</f>
        <v>0.354679802955665</v>
      </c>
      <c r="BL88" s="8" t="n">
        <v>71</v>
      </c>
      <c r="BM88" s="8" t="n">
        <v>71</v>
      </c>
      <c r="BN88" s="8" t="n">
        <v>62</v>
      </c>
      <c r="BO88" s="8" t="n">
        <f aca="false">BM88-BN88</f>
        <v>9</v>
      </c>
      <c r="BP88" s="8" t="n">
        <v>15</v>
      </c>
      <c r="BQ88" s="8" t="n">
        <v>19</v>
      </c>
      <c r="BR88" s="8" t="n">
        <v>8</v>
      </c>
      <c r="BS88" s="8" t="n">
        <v>35</v>
      </c>
      <c r="BT88" s="12" t="n">
        <f aca="false">BS88/(EA88+BS88)</f>
        <v>0.0621669626998224</v>
      </c>
      <c r="BU88" s="8" t="n">
        <v>0</v>
      </c>
      <c r="BV88" s="8" t="n">
        <v>0</v>
      </c>
      <c r="BW88" s="12" t="n">
        <f aca="false">IF(BU88+BV88&gt;0,BU88/(BU88+BV88),0)</f>
        <v>0</v>
      </c>
      <c r="BX88" s="8" t="n">
        <v>0</v>
      </c>
      <c r="BY88" s="8" t="n">
        <v>0</v>
      </c>
      <c r="BZ88" s="8" t="n">
        <v>0</v>
      </c>
      <c r="CA88" s="8" t="n">
        <v>0</v>
      </c>
      <c r="CB88" s="8" t="n">
        <v>0</v>
      </c>
      <c r="CC88" s="8" t="n">
        <v>0</v>
      </c>
      <c r="CD88" s="8" t="n">
        <v>0</v>
      </c>
      <c r="CE88" s="8" t="n">
        <v>0</v>
      </c>
      <c r="CF88" s="8" t="n">
        <v>0</v>
      </c>
      <c r="CG88" s="8" t="n">
        <v>0</v>
      </c>
      <c r="CH88" s="8" t="n">
        <v>0</v>
      </c>
      <c r="CI88" s="8" t="n">
        <v>0</v>
      </c>
      <c r="CJ88" s="8" t="n">
        <v>0</v>
      </c>
      <c r="CK88" s="8" t="n">
        <v>0</v>
      </c>
      <c r="CL88" s="8" t="n">
        <v>0</v>
      </c>
      <c r="CM88" s="8" t="n">
        <v>0</v>
      </c>
      <c r="CN88" s="8" t="n">
        <v>0</v>
      </c>
      <c r="CO88" s="8" t="n">
        <v>0</v>
      </c>
      <c r="CP88" s="8" t="n">
        <v>0</v>
      </c>
      <c r="CQ88" s="8" t="n">
        <v>0</v>
      </c>
      <c r="CR88" s="8" t="n">
        <v>0</v>
      </c>
      <c r="CS88" s="8" t="n">
        <v>0</v>
      </c>
      <c r="CT88" s="8" t="n">
        <v>0</v>
      </c>
      <c r="CU88" s="8" t="n">
        <v>0</v>
      </c>
      <c r="CV88" s="8" t="n">
        <v>0</v>
      </c>
      <c r="CW88" s="8" t="n">
        <v>0</v>
      </c>
      <c r="CX88" s="8" t="n">
        <v>0</v>
      </c>
      <c r="CY88" s="8" t="n">
        <v>0</v>
      </c>
      <c r="CZ88" s="8" t="n">
        <v>0</v>
      </c>
      <c r="DA88" s="8" t="n">
        <v>15</v>
      </c>
      <c r="DB88" s="8" t="n">
        <v>2</v>
      </c>
      <c r="DC88" s="8" t="n">
        <v>0</v>
      </c>
      <c r="DD88" s="8" t="n">
        <v>1</v>
      </c>
      <c r="DE88" s="8" t="n">
        <v>2</v>
      </c>
      <c r="DF88" s="8" t="n">
        <v>0</v>
      </c>
      <c r="DG88" s="8" t="n">
        <v>0</v>
      </c>
      <c r="DH88" s="8" t="n">
        <v>21</v>
      </c>
      <c r="DI88" s="8" t="n">
        <v>9</v>
      </c>
      <c r="DJ88" s="8" t="n">
        <v>5</v>
      </c>
      <c r="DK88" s="8" t="n">
        <v>8</v>
      </c>
      <c r="DL88" s="8" t="n">
        <v>7</v>
      </c>
      <c r="DM88" s="8" t="n">
        <v>1</v>
      </c>
      <c r="DN88" s="8" t="n">
        <v>6</v>
      </c>
      <c r="DO88" s="8" t="n">
        <v>5</v>
      </c>
      <c r="DP88" s="8" t="n">
        <v>1</v>
      </c>
      <c r="DQ88" s="8" t="n">
        <f aca="false">DJ88-DI88</f>
        <v>-4</v>
      </c>
      <c r="DR88" s="19" t="n">
        <v>1.44</v>
      </c>
      <c r="DS88" s="8" t="n">
        <v>8</v>
      </c>
      <c r="DT88" s="8" t="n">
        <v>1</v>
      </c>
      <c r="DU88" s="8" t="n">
        <v>0</v>
      </c>
      <c r="DV88" s="8" t="n">
        <v>0</v>
      </c>
      <c r="DW88" s="8" t="n">
        <v>0</v>
      </c>
      <c r="DX88" s="8" t="n">
        <v>535</v>
      </c>
      <c r="DY88" s="8" t="n">
        <v>701</v>
      </c>
      <c r="DZ88" s="8" t="n">
        <v>379</v>
      </c>
      <c r="EA88" s="8" t="n">
        <v>528</v>
      </c>
      <c r="EB88" s="8" t="n">
        <v>282</v>
      </c>
      <c r="EC88" s="8" t="n">
        <v>367</v>
      </c>
      <c r="ED88" s="8" t="n">
        <v>19.04</v>
      </c>
      <c r="EE88" s="8" t="n">
        <v>34.96</v>
      </c>
      <c r="EF88" s="8" t="n">
        <v>11</v>
      </c>
      <c r="EG88" s="8" t="n">
        <v>43</v>
      </c>
      <c r="EH88" s="12" t="n">
        <f aca="false">EF88/EB88</f>
        <v>0.0390070921985816</v>
      </c>
      <c r="EI88" s="20" t="n">
        <f aca="false">1-EG88/EC88</f>
        <v>0.88283378746594</v>
      </c>
      <c r="EJ88" s="21" t="n">
        <f aca="false">EH88+EI88</f>
        <v>0.921840879664522</v>
      </c>
      <c r="EK88" s="8" t="n">
        <v>539</v>
      </c>
      <c r="EL88" s="8" t="n">
        <v>701</v>
      </c>
      <c r="EM88" s="8" t="n">
        <v>383</v>
      </c>
      <c r="EN88" s="8" t="n">
        <v>528</v>
      </c>
      <c r="EO88" s="8" t="n">
        <v>284</v>
      </c>
      <c r="EP88" s="8" t="n">
        <v>367</v>
      </c>
      <c r="EQ88" s="8" t="n">
        <v>11</v>
      </c>
      <c r="ER88" s="8" t="n">
        <v>42</v>
      </c>
      <c r="ES88" s="8" t="n">
        <v>251</v>
      </c>
      <c r="ET88" s="8" t="n">
        <v>373</v>
      </c>
      <c r="EU88" s="8" t="n">
        <v>91</v>
      </c>
      <c r="EV88" s="8" t="n">
        <v>151</v>
      </c>
      <c r="EW88" s="8" t="n">
        <v>7</v>
      </c>
      <c r="EX88" s="8" t="n">
        <v>22</v>
      </c>
      <c r="EY88" s="8" t="n">
        <v>41</v>
      </c>
      <c r="EZ88" s="8" t="n">
        <v>43</v>
      </c>
      <c r="FA88" s="8" t="n">
        <v>-0.7</v>
      </c>
      <c r="FB88" s="8" t="n">
        <v>-0.3</v>
      </c>
      <c r="FC88" s="8" t="n">
        <v>-0.9</v>
      </c>
      <c r="FD88" s="19" t="n">
        <v>-3.75</v>
      </c>
      <c r="FE88" s="18" t="n">
        <f aca="false">FD88/V88</f>
        <v>-0.0914634146341463</v>
      </c>
      <c r="FF88" s="8" t="n">
        <v>0.0122</v>
      </c>
      <c r="FG88" s="8" t="n">
        <v>-0.02</v>
      </c>
      <c r="FH88" s="8" t="n">
        <v>-0.37</v>
      </c>
      <c r="FI88" s="8" t="n">
        <v>-0.39</v>
      </c>
      <c r="FJ88" s="22"/>
      <c r="FK88" s="22"/>
      <c r="FL88" s="22"/>
      <c r="FM88" s="8" t="n">
        <f aca="false">BL88+BS88+AH88+DT88</f>
        <v>128</v>
      </c>
      <c r="FN88" s="19" t="n">
        <f aca="false">IF(DS88&gt;0,(BL88+BR88)/DS88,0)</f>
        <v>9.875</v>
      </c>
      <c r="FO88" s="12" t="n">
        <v>0</v>
      </c>
      <c r="FP88" s="19" t="n">
        <f aca="false">Z88-AH88/10</f>
        <v>-1.1</v>
      </c>
      <c r="FQ88" s="19" t="n">
        <f aca="false">Z88+DR88/5</f>
        <v>1.288</v>
      </c>
      <c r="FR88" s="19" t="n">
        <f aca="false">(DX88+DY88)/AL88*60</f>
        <v>121.508036635918</v>
      </c>
      <c r="FS88" s="8" t="n">
        <v>4</v>
      </c>
      <c r="FT88" s="17" t="s">
        <v>708</v>
      </c>
      <c r="FU88" s="8" t="n">
        <v>195</v>
      </c>
      <c r="FV88" s="22"/>
      <c r="FW88" s="17" t="s">
        <v>270</v>
      </c>
      <c r="FX88" s="23" t="n">
        <v>650000</v>
      </c>
      <c r="FY88" s="23" t="n">
        <v>653333</v>
      </c>
      <c r="FZ88" s="8" t="n">
        <v>52</v>
      </c>
      <c r="GA88" s="8" t="n">
        <v>0</v>
      </c>
      <c r="GB88" s="8" t="n">
        <v>2</v>
      </c>
      <c r="GC88" s="8" t="n">
        <v>2</v>
      </c>
      <c r="GD88" s="8" t="n">
        <v>-21</v>
      </c>
      <c r="GE88" s="8" t="n">
        <v>23</v>
      </c>
      <c r="GF88" s="8" t="n">
        <v>32</v>
      </c>
      <c r="GG88" s="8" t="n">
        <v>785</v>
      </c>
      <c r="GH88" s="8" t="n">
        <v>-0.8</v>
      </c>
      <c r="GI88" s="8" t="n">
        <v>0.1</v>
      </c>
      <c r="GJ88" s="8" t="n">
        <v>-0.7</v>
      </c>
      <c r="GK88" s="8" t="n">
        <f aca="false">Z88-AH88/10</f>
        <v>-1.1</v>
      </c>
      <c r="GL88" s="22"/>
      <c r="GM88" s="22"/>
      <c r="GN88" s="22"/>
      <c r="GO88" s="22"/>
      <c r="GP88" s="22"/>
    </row>
    <row r="89" customFormat="false" ht="13.65" hidden="false" customHeight="true" outlineLevel="0" collapsed="false">
      <c r="A89" s="16" t="n">
        <v>34079</v>
      </c>
      <c r="B89" s="17" t="s">
        <v>709</v>
      </c>
      <c r="C89" s="17" t="s">
        <v>272</v>
      </c>
      <c r="D89" s="17" t="s">
        <v>262</v>
      </c>
      <c r="E89" s="17" t="s">
        <v>262</v>
      </c>
      <c r="F89" s="8" t="n">
        <v>74</v>
      </c>
      <c r="G89" s="8" t="n">
        <v>207</v>
      </c>
      <c r="H89" s="8" t="n">
        <v>2012</v>
      </c>
      <c r="I89" s="8" t="n">
        <v>5</v>
      </c>
      <c r="J89" s="8" t="n">
        <v>147</v>
      </c>
      <c r="K89" s="17" t="s">
        <v>263</v>
      </c>
      <c r="L89" s="8" t="n">
        <v>2015</v>
      </c>
      <c r="M89" s="8" t="n">
        <v>24</v>
      </c>
      <c r="N89" s="8" t="n">
        <v>3</v>
      </c>
      <c r="O89" s="8" t="n">
        <v>8477018</v>
      </c>
      <c r="P89" s="17" t="s">
        <v>710</v>
      </c>
      <c r="Q89" s="17" t="s">
        <v>711</v>
      </c>
      <c r="R89" s="17" t="s">
        <v>712</v>
      </c>
      <c r="S89" s="17" t="s">
        <v>704</v>
      </c>
      <c r="T89" s="17" t="s">
        <v>278</v>
      </c>
      <c r="U89" s="17" t="s">
        <v>314</v>
      </c>
      <c r="V89" s="8" t="n">
        <v>61</v>
      </c>
      <c r="W89" s="8" t="n">
        <v>0</v>
      </c>
      <c r="X89" s="8" t="n">
        <v>6</v>
      </c>
      <c r="Y89" s="8" t="n">
        <v>2</v>
      </c>
      <c r="Z89" s="8" t="n">
        <v>6</v>
      </c>
      <c r="AA89" s="8" t="n">
        <v>25</v>
      </c>
      <c r="AB89" s="8" t="n">
        <v>49</v>
      </c>
      <c r="AC89" s="18" t="n">
        <f aca="false">Z89/V89</f>
        <v>0.0983606557377049</v>
      </c>
      <c r="AD89" s="19" t="n">
        <f aca="false">IF(FZ89&gt;V89,Z89-V89*(GC89-Z89)/(FZ89-V89),0)</f>
        <v>-12.3835616438356</v>
      </c>
      <c r="AE89" s="19" t="n">
        <v>1.802</v>
      </c>
      <c r="AF89" s="8" t="n">
        <v>-9</v>
      </c>
      <c r="AG89" s="8" t="n">
        <v>-6.6</v>
      </c>
      <c r="AH89" s="8" t="n">
        <v>23</v>
      </c>
      <c r="AI89" s="8" t="n">
        <v>1458</v>
      </c>
      <c r="AJ89" s="8" t="n">
        <v>67397</v>
      </c>
      <c r="AK89" s="19" t="n">
        <v>1123.2833333333</v>
      </c>
      <c r="AL89" s="8" t="n">
        <v>1101.37</v>
      </c>
      <c r="AM89" s="8" t="n">
        <v>1123</v>
      </c>
      <c r="AN89" s="18" t="n">
        <f aca="false">AJ89/60/V89</f>
        <v>18.4144808743169</v>
      </c>
      <c r="AO89" s="8" t="n">
        <v>30.79</v>
      </c>
      <c r="AP89" s="12" t="n">
        <f aca="false">IF(EF89&gt;0,Z89/EF89,0)</f>
        <v>0.166666666666667</v>
      </c>
      <c r="AQ89" s="8" t="n">
        <v>197</v>
      </c>
      <c r="AR89" s="8" t="n">
        <v>204</v>
      </c>
      <c r="AS89" s="8" t="n">
        <v>204</v>
      </c>
      <c r="AT89" s="8" t="n">
        <v>135</v>
      </c>
      <c r="AU89" s="8" t="n">
        <v>139</v>
      </c>
      <c r="AV89" s="8" t="n">
        <v>103</v>
      </c>
      <c r="AW89" s="8" t="n">
        <v>66</v>
      </c>
      <c r="AX89" s="8" t="n">
        <v>11</v>
      </c>
      <c r="AY89" s="8" t="n">
        <v>6</v>
      </c>
      <c r="AZ89" s="8" t="n">
        <v>6</v>
      </c>
      <c r="BA89" s="8" t="n">
        <f aca="false">AY89+AZ89</f>
        <v>12</v>
      </c>
      <c r="BB89" s="8" t="n">
        <v>4.25</v>
      </c>
      <c r="BC89" s="8" t="n">
        <v>51.1262</v>
      </c>
      <c r="BD89" s="19" t="n">
        <v>15.2</v>
      </c>
      <c r="BE89" s="19" t="n">
        <v>0.81190557443212</v>
      </c>
      <c r="BF89" s="19" t="n">
        <f aca="false">AQ89+BD89</f>
        <v>212.2</v>
      </c>
      <c r="BG89" s="19" t="n">
        <f aca="false">IF(AL89&gt;0,BF89/AL89*60,0)</f>
        <v>11.560147815902</v>
      </c>
      <c r="BH89" s="8" t="n">
        <v>361</v>
      </c>
      <c r="BI89" s="8" t="n">
        <v>359</v>
      </c>
      <c r="BJ89" s="8" t="n">
        <v>369</v>
      </c>
      <c r="BK89" s="12" t="n">
        <f aca="false">BH89/(BH89+BJ89)</f>
        <v>0.494520547945205</v>
      </c>
      <c r="BL89" s="8" t="n">
        <v>40</v>
      </c>
      <c r="BM89" s="8" t="n">
        <v>40</v>
      </c>
      <c r="BN89" s="8" t="n">
        <v>79</v>
      </c>
      <c r="BO89" s="8" t="n">
        <f aca="false">BM89-BN89</f>
        <v>-39</v>
      </c>
      <c r="BP89" s="8" t="n">
        <v>36</v>
      </c>
      <c r="BQ89" s="8" t="n">
        <v>43</v>
      </c>
      <c r="BR89" s="8" t="n">
        <v>26</v>
      </c>
      <c r="BS89" s="8" t="n">
        <v>68</v>
      </c>
      <c r="BT89" s="12" t="n">
        <f aca="false">BS89/(EA89+BS89)</f>
        <v>0.0794392523364486</v>
      </c>
      <c r="BU89" s="8" t="n">
        <v>0</v>
      </c>
      <c r="BV89" s="8" t="n">
        <v>1</v>
      </c>
      <c r="BW89" s="12" t="n">
        <f aca="false">IF(BU89+BV89&gt;0,BU89/(BU89+BV89),0)</f>
        <v>0</v>
      </c>
      <c r="BX89" s="8" t="n">
        <v>0</v>
      </c>
      <c r="BY89" s="8" t="n">
        <v>1</v>
      </c>
      <c r="BZ89" s="8" t="n">
        <v>0</v>
      </c>
      <c r="CA89" s="8" t="n">
        <v>0</v>
      </c>
      <c r="CB89" s="8" t="n">
        <v>0</v>
      </c>
      <c r="CC89" s="8" t="n">
        <v>0</v>
      </c>
      <c r="CD89" s="8" t="n">
        <v>0</v>
      </c>
      <c r="CE89" s="8" t="n">
        <v>0</v>
      </c>
      <c r="CF89" s="8" t="n">
        <v>0</v>
      </c>
      <c r="CG89" s="8" t="n">
        <v>1</v>
      </c>
      <c r="CH89" s="8" t="n">
        <v>0</v>
      </c>
      <c r="CI89" s="8" t="n">
        <v>1</v>
      </c>
      <c r="CJ89" s="8" t="n">
        <v>0</v>
      </c>
      <c r="CK89" s="8" t="n">
        <v>0</v>
      </c>
      <c r="CL89" s="8" t="n">
        <v>0</v>
      </c>
      <c r="CM89" s="8" t="n">
        <v>0</v>
      </c>
      <c r="CN89" s="8" t="n">
        <v>0</v>
      </c>
      <c r="CO89" s="8" t="n">
        <v>0</v>
      </c>
      <c r="CP89" s="8" t="n">
        <v>0</v>
      </c>
      <c r="CQ89" s="8" t="n">
        <v>0</v>
      </c>
      <c r="CR89" s="8" t="n">
        <v>0</v>
      </c>
      <c r="CS89" s="8" t="n">
        <v>0</v>
      </c>
      <c r="CT89" s="8" t="n">
        <v>0</v>
      </c>
      <c r="CU89" s="8" t="n">
        <v>0</v>
      </c>
      <c r="CV89" s="8" t="n">
        <v>0</v>
      </c>
      <c r="CW89" s="8" t="n">
        <v>0</v>
      </c>
      <c r="CX89" s="8" t="n">
        <v>0</v>
      </c>
      <c r="CY89" s="8" t="n">
        <v>0</v>
      </c>
      <c r="CZ89" s="8" t="n">
        <v>4</v>
      </c>
      <c r="DA89" s="8" t="n">
        <v>32</v>
      </c>
      <c r="DB89" s="8" t="n">
        <v>3</v>
      </c>
      <c r="DC89" s="8" t="n">
        <v>0</v>
      </c>
      <c r="DD89" s="8" t="n">
        <v>13</v>
      </c>
      <c r="DE89" s="8" t="n">
        <v>5</v>
      </c>
      <c r="DF89" s="8" t="n">
        <v>1</v>
      </c>
      <c r="DG89" s="8" t="n">
        <v>1</v>
      </c>
      <c r="DH89" s="8" t="n">
        <v>80</v>
      </c>
      <c r="DI89" s="8" t="n">
        <v>10</v>
      </c>
      <c r="DJ89" s="8" t="n">
        <v>9</v>
      </c>
      <c r="DK89" s="8" t="n">
        <v>10</v>
      </c>
      <c r="DL89" s="8" t="n">
        <v>9</v>
      </c>
      <c r="DM89" s="8" t="n">
        <v>1</v>
      </c>
      <c r="DN89" s="8" t="n">
        <v>9</v>
      </c>
      <c r="DO89" s="8" t="n">
        <v>8</v>
      </c>
      <c r="DP89" s="8" t="n">
        <v>1</v>
      </c>
      <c r="DQ89" s="8" t="n">
        <f aca="false">DJ89-DI89</f>
        <v>-1</v>
      </c>
      <c r="DR89" s="19" t="n">
        <v>2.562</v>
      </c>
      <c r="DS89" s="8" t="n">
        <v>9</v>
      </c>
      <c r="DT89" s="8" t="n">
        <v>1</v>
      </c>
      <c r="DU89" s="8" t="n">
        <v>0</v>
      </c>
      <c r="DV89" s="8" t="n">
        <v>0</v>
      </c>
      <c r="DW89" s="8" t="n">
        <v>0</v>
      </c>
      <c r="DX89" s="8" t="n">
        <v>950</v>
      </c>
      <c r="DY89" s="8" t="n">
        <v>1001</v>
      </c>
      <c r="DZ89" s="8" t="n">
        <v>703</v>
      </c>
      <c r="EA89" s="8" t="n">
        <v>788</v>
      </c>
      <c r="EB89" s="8" t="n">
        <v>523</v>
      </c>
      <c r="EC89" s="8" t="n">
        <v>556</v>
      </c>
      <c r="ED89" s="8" t="n">
        <v>40.29</v>
      </c>
      <c r="EE89" s="8" t="n">
        <v>53.66</v>
      </c>
      <c r="EF89" s="8" t="n">
        <v>36</v>
      </c>
      <c r="EG89" s="8" t="n">
        <v>49</v>
      </c>
      <c r="EH89" s="12" t="n">
        <f aca="false">EF89/EB89</f>
        <v>0.0688336520076482</v>
      </c>
      <c r="EI89" s="20" t="n">
        <f aca="false">1-EG89/EC89</f>
        <v>0.911870503597122</v>
      </c>
      <c r="EJ89" s="21" t="n">
        <f aca="false">EH89+EI89</f>
        <v>0.98070415560477</v>
      </c>
      <c r="EK89" s="8" t="n">
        <v>971</v>
      </c>
      <c r="EL89" s="8" t="n">
        <v>1018</v>
      </c>
      <c r="EM89" s="8" t="n">
        <v>717</v>
      </c>
      <c r="EN89" s="8" t="n">
        <v>804</v>
      </c>
      <c r="EO89" s="8" t="n">
        <v>535</v>
      </c>
      <c r="EP89" s="8" t="n">
        <v>564</v>
      </c>
      <c r="EQ89" s="8" t="n">
        <v>37</v>
      </c>
      <c r="ER89" s="8" t="n">
        <v>51</v>
      </c>
      <c r="ES89" s="8" t="n">
        <v>475</v>
      </c>
      <c r="ET89" s="8" t="n">
        <v>546</v>
      </c>
      <c r="EU89" s="8" t="n">
        <v>174</v>
      </c>
      <c r="EV89" s="8" t="n">
        <v>198</v>
      </c>
      <c r="EW89" s="8" t="n">
        <v>28</v>
      </c>
      <c r="EX89" s="8" t="n">
        <v>26</v>
      </c>
      <c r="EY89" s="8" t="n">
        <v>64</v>
      </c>
      <c r="EZ89" s="8" t="n">
        <v>68</v>
      </c>
      <c r="FA89" s="8" t="n">
        <v>-0.8</v>
      </c>
      <c r="FB89" s="8" t="n">
        <v>1.9</v>
      </c>
      <c r="FC89" s="8" t="n">
        <v>1.1</v>
      </c>
      <c r="FD89" s="19" t="n">
        <v>10.84</v>
      </c>
      <c r="FE89" s="18" t="n">
        <f aca="false">FD89/V89</f>
        <v>0.177704918032787</v>
      </c>
      <c r="FF89" s="8" t="n">
        <v>0.2349</v>
      </c>
      <c r="FG89" s="8" t="n">
        <v>-0.98</v>
      </c>
      <c r="FH89" s="8" t="n">
        <v>-0.03</v>
      </c>
      <c r="FI89" s="8" t="n">
        <v>-1.01</v>
      </c>
      <c r="FJ89" s="8" t="n">
        <v>1</v>
      </c>
      <c r="FK89" s="8" t="n">
        <v>0</v>
      </c>
      <c r="FL89" s="8" t="n">
        <v>0</v>
      </c>
      <c r="FM89" s="8" t="n">
        <f aca="false">BL89+BS89+AH89+DT89</f>
        <v>132</v>
      </c>
      <c r="FN89" s="19" t="n">
        <f aca="false">IF(DS89&gt;0,(BL89+BR89)/DS89,0)</f>
        <v>7.33333333333333</v>
      </c>
      <c r="FO89" s="12" t="n">
        <v>0</v>
      </c>
      <c r="FP89" s="19" t="n">
        <f aca="false">Z89-AH89/10</f>
        <v>3.7</v>
      </c>
      <c r="FQ89" s="19" t="n">
        <f aca="false">Z89+DR89/5</f>
        <v>6.5124</v>
      </c>
      <c r="FR89" s="19" t="n">
        <f aca="false">(DX89+DY89)/AL89*60</f>
        <v>106.285807675895</v>
      </c>
      <c r="FS89" s="8" t="n">
        <v>9</v>
      </c>
      <c r="FT89" s="17" t="s">
        <v>433</v>
      </c>
      <c r="FU89" s="8" t="n">
        <v>307</v>
      </c>
      <c r="FV89" s="22"/>
      <c r="FW89" s="17" t="s">
        <v>270</v>
      </c>
      <c r="FX89" s="23" t="n">
        <v>2800000</v>
      </c>
      <c r="FY89" s="23" t="n">
        <v>2800000</v>
      </c>
      <c r="FZ89" s="8" t="n">
        <v>207</v>
      </c>
      <c r="GA89" s="8" t="n">
        <v>6</v>
      </c>
      <c r="GB89" s="8" t="n">
        <v>44</v>
      </c>
      <c r="GC89" s="8" t="n">
        <v>50</v>
      </c>
      <c r="GD89" s="8" t="n">
        <v>-52</v>
      </c>
      <c r="GE89" s="8" t="n">
        <v>68</v>
      </c>
      <c r="GF89" s="8" t="n">
        <v>337</v>
      </c>
      <c r="GG89" s="8" t="n">
        <v>4069</v>
      </c>
      <c r="GH89" s="8" t="n">
        <v>1.2</v>
      </c>
      <c r="GI89" s="8" t="n">
        <v>5.8</v>
      </c>
      <c r="GJ89" s="8" t="n">
        <v>7</v>
      </c>
      <c r="GK89" s="8" t="n">
        <f aca="false">Z89-AH89/10</f>
        <v>3.7</v>
      </c>
      <c r="GL89" s="22"/>
      <c r="GM89" s="22"/>
      <c r="GN89" s="22"/>
      <c r="GO89" s="22"/>
      <c r="GP89" s="22"/>
    </row>
    <row r="90" customFormat="false" ht="13.65" hidden="false" customHeight="true" outlineLevel="0" collapsed="false">
      <c r="A90" s="16" t="n">
        <v>30732</v>
      </c>
      <c r="B90" s="17" t="s">
        <v>713</v>
      </c>
      <c r="C90" s="17" t="s">
        <v>714</v>
      </c>
      <c r="D90" s="17" t="s">
        <v>283</v>
      </c>
      <c r="E90" s="17" t="s">
        <v>283</v>
      </c>
      <c r="F90" s="8" t="n">
        <v>73</v>
      </c>
      <c r="G90" s="8" t="n">
        <v>205</v>
      </c>
      <c r="H90" s="22"/>
      <c r="I90" s="22"/>
      <c r="J90" s="22"/>
      <c r="K90" s="17" t="s">
        <v>273</v>
      </c>
      <c r="L90" s="8" t="n">
        <v>2008</v>
      </c>
      <c r="M90" s="8" t="n">
        <v>33</v>
      </c>
      <c r="N90" s="8" t="n">
        <v>10</v>
      </c>
      <c r="O90" s="8" t="n">
        <v>8473933</v>
      </c>
      <c r="P90" s="17" t="s">
        <v>715</v>
      </c>
      <c r="Q90" s="17" t="s">
        <v>716</v>
      </c>
      <c r="R90" s="17" t="s">
        <v>717</v>
      </c>
      <c r="S90" s="17" t="s">
        <v>704</v>
      </c>
      <c r="T90" s="17" t="s">
        <v>278</v>
      </c>
      <c r="U90" s="17" t="s">
        <v>581</v>
      </c>
      <c r="V90" s="8" t="n">
        <v>57</v>
      </c>
      <c r="W90" s="8" t="n">
        <v>2</v>
      </c>
      <c r="X90" s="8" t="n">
        <v>6</v>
      </c>
      <c r="Y90" s="8" t="n">
        <v>2</v>
      </c>
      <c r="Z90" s="8" t="n">
        <v>8</v>
      </c>
      <c r="AA90" s="8" t="n">
        <v>23</v>
      </c>
      <c r="AB90" s="8" t="n">
        <v>85</v>
      </c>
      <c r="AC90" s="18" t="n">
        <f aca="false">Z90/V90</f>
        <v>0.140350877192982</v>
      </c>
      <c r="AD90" s="19" t="n">
        <f aca="false">IF(FZ90&gt;V90,Z90-V90*(GC90-Z90)/(FZ90-V90),0)</f>
        <v>-3.50961538461538</v>
      </c>
      <c r="AE90" s="19" t="n">
        <v>2.894</v>
      </c>
      <c r="AF90" s="8" t="n">
        <v>7</v>
      </c>
      <c r="AG90" s="8" t="n">
        <v>5.2</v>
      </c>
      <c r="AH90" s="8" t="n">
        <v>25</v>
      </c>
      <c r="AI90" s="8" t="n">
        <v>1346</v>
      </c>
      <c r="AJ90" s="8" t="n">
        <v>56738</v>
      </c>
      <c r="AK90" s="19" t="n">
        <v>945.63333333333</v>
      </c>
      <c r="AL90" s="8" t="n">
        <v>945.63</v>
      </c>
      <c r="AM90" s="8" t="n">
        <v>946</v>
      </c>
      <c r="AN90" s="18" t="n">
        <f aca="false">AJ90/60/V90</f>
        <v>16.5900584795322</v>
      </c>
      <c r="AO90" s="8" t="n">
        <v>27.86</v>
      </c>
      <c r="AP90" s="12" t="n">
        <f aca="false">IF(EF90&gt;0,Z90/EF90,0)</f>
        <v>0.25</v>
      </c>
      <c r="AQ90" s="8" t="n">
        <v>140</v>
      </c>
      <c r="AR90" s="8" t="n">
        <v>140</v>
      </c>
      <c r="AS90" s="8" t="n">
        <v>140</v>
      </c>
      <c r="AT90" s="8" t="n">
        <v>102</v>
      </c>
      <c r="AU90" s="8" t="n">
        <v>102</v>
      </c>
      <c r="AV90" s="8" t="n">
        <v>74</v>
      </c>
      <c r="AW90" s="8" t="n">
        <v>31</v>
      </c>
      <c r="AX90" s="8" t="n">
        <v>4</v>
      </c>
      <c r="AY90" s="8" t="n">
        <v>2</v>
      </c>
      <c r="AZ90" s="8" t="n">
        <v>7</v>
      </c>
      <c r="BA90" s="8" t="n">
        <f aca="false">AY90+AZ90</f>
        <v>9</v>
      </c>
      <c r="BB90" s="8" t="n">
        <v>2.66</v>
      </c>
      <c r="BC90" s="8" t="n">
        <v>60.6757</v>
      </c>
      <c r="BD90" s="19" t="n">
        <v>53.3</v>
      </c>
      <c r="BE90" s="19" t="n">
        <v>3.38186048151152</v>
      </c>
      <c r="BF90" s="19" t="n">
        <f aca="false">AQ90+BD90</f>
        <v>193.3</v>
      </c>
      <c r="BG90" s="19" t="n">
        <f aca="false">IF(AL90&gt;0,BF90/AL90*60,0)</f>
        <v>12.2648393134736</v>
      </c>
      <c r="BH90" s="8" t="n">
        <v>181</v>
      </c>
      <c r="BI90" s="8" t="n">
        <v>271</v>
      </c>
      <c r="BJ90" s="8" t="n">
        <v>432</v>
      </c>
      <c r="BK90" s="12" t="n">
        <f aca="false">BH90/(BH90+BJ90)</f>
        <v>0.295269168026101</v>
      </c>
      <c r="BL90" s="8" t="n">
        <v>84</v>
      </c>
      <c r="BM90" s="8" t="n">
        <v>84</v>
      </c>
      <c r="BN90" s="8" t="n">
        <v>96</v>
      </c>
      <c r="BO90" s="8" t="n">
        <f aca="false">BM90-BN90</f>
        <v>-12</v>
      </c>
      <c r="BP90" s="8" t="n">
        <v>28</v>
      </c>
      <c r="BQ90" s="8" t="n">
        <v>27</v>
      </c>
      <c r="BR90" s="8" t="n">
        <v>22</v>
      </c>
      <c r="BS90" s="8" t="n">
        <v>86</v>
      </c>
      <c r="BT90" s="12" t="n">
        <f aca="false">BS90/(EA90+BS90)</f>
        <v>0.112565445026178</v>
      </c>
      <c r="BU90" s="8" t="n">
        <v>0</v>
      </c>
      <c r="BV90" s="8" t="n">
        <v>0</v>
      </c>
      <c r="BW90" s="12" t="n">
        <f aca="false">IF(BU90+BV90&gt;0,BU90/(BU90+BV90),0)</f>
        <v>0</v>
      </c>
      <c r="BX90" s="8" t="n">
        <v>0</v>
      </c>
      <c r="BY90" s="8" t="n">
        <v>0</v>
      </c>
      <c r="BZ90" s="8" t="n">
        <v>0</v>
      </c>
      <c r="CA90" s="8" t="n">
        <v>0</v>
      </c>
      <c r="CB90" s="8" t="n">
        <v>0</v>
      </c>
      <c r="CC90" s="8" t="n">
        <v>0</v>
      </c>
      <c r="CD90" s="8" t="n">
        <v>0</v>
      </c>
      <c r="CE90" s="8" t="n">
        <v>0</v>
      </c>
      <c r="CF90" s="8" t="n">
        <v>0</v>
      </c>
      <c r="CG90" s="8" t="n">
        <v>0</v>
      </c>
      <c r="CH90" s="8" t="n">
        <v>0</v>
      </c>
      <c r="CI90" s="8" t="n">
        <v>0</v>
      </c>
      <c r="CJ90" s="8" t="n">
        <v>0</v>
      </c>
      <c r="CK90" s="8" t="n">
        <v>0</v>
      </c>
      <c r="CL90" s="8" t="n">
        <v>1</v>
      </c>
      <c r="CM90" s="8" t="n">
        <v>0</v>
      </c>
      <c r="CN90" s="8" t="n">
        <v>0</v>
      </c>
      <c r="CO90" s="8" t="n">
        <v>0</v>
      </c>
      <c r="CP90" s="8" t="n">
        <v>0</v>
      </c>
      <c r="CQ90" s="8" t="n">
        <v>0</v>
      </c>
      <c r="CR90" s="8" t="n">
        <v>0</v>
      </c>
      <c r="CS90" s="8" t="n">
        <v>0</v>
      </c>
      <c r="CT90" s="8" t="n">
        <v>0</v>
      </c>
      <c r="CU90" s="8" t="n">
        <v>0</v>
      </c>
      <c r="CV90" s="8" t="n">
        <v>0</v>
      </c>
      <c r="CW90" s="8" t="n">
        <v>2</v>
      </c>
      <c r="CX90" s="8" t="n">
        <v>0</v>
      </c>
      <c r="CY90" s="8" t="n">
        <v>0</v>
      </c>
      <c r="CZ90" s="8" t="n">
        <v>1</v>
      </c>
      <c r="DA90" s="8" t="n">
        <v>27</v>
      </c>
      <c r="DB90" s="8" t="n">
        <v>2</v>
      </c>
      <c r="DC90" s="8" t="n">
        <v>0</v>
      </c>
      <c r="DD90" s="8" t="n">
        <v>22</v>
      </c>
      <c r="DE90" s="8" t="n">
        <v>15</v>
      </c>
      <c r="DF90" s="8" t="n">
        <v>0</v>
      </c>
      <c r="DG90" s="8" t="n">
        <v>0</v>
      </c>
      <c r="DH90" s="8" t="n">
        <v>35</v>
      </c>
      <c r="DI90" s="8" t="n">
        <v>11</v>
      </c>
      <c r="DJ90" s="8" t="n">
        <v>3</v>
      </c>
      <c r="DK90" s="8" t="n">
        <v>11</v>
      </c>
      <c r="DL90" s="8" t="n">
        <v>10</v>
      </c>
      <c r="DM90" s="8" t="n">
        <v>1</v>
      </c>
      <c r="DN90" s="8" t="n">
        <v>4</v>
      </c>
      <c r="DO90" s="8" t="n">
        <v>3</v>
      </c>
      <c r="DP90" s="8" t="n">
        <v>1</v>
      </c>
      <c r="DQ90" s="8" t="n">
        <f aca="false">DJ90-DI90</f>
        <v>-8</v>
      </c>
      <c r="DR90" s="19" t="n">
        <v>-0.589</v>
      </c>
      <c r="DS90" s="8" t="n">
        <v>10</v>
      </c>
      <c r="DT90" s="8" t="n">
        <v>1</v>
      </c>
      <c r="DU90" s="8" t="n">
        <v>0</v>
      </c>
      <c r="DV90" s="8" t="n">
        <v>0</v>
      </c>
      <c r="DW90" s="8" t="n">
        <v>0</v>
      </c>
      <c r="DX90" s="8" t="n">
        <v>777</v>
      </c>
      <c r="DY90" s="8" t="n">
        <v>934</v>
      </c>
      <c r="DZ90" s="8" t="n">
        <v>616</v>
      </c>
      <c r="EA90" s="8" t="n">
        <v>678</v>
      </c>
      <c r="EB90" s="8" t="n">
        <v>432</v>
      </c>
      <c r="EC90" s="8" t="n">
        <v>481</v>
      </c>
      <c r="ED90" s="8" t="n">
        <v>35.96</v>
      </c>
      <c r="EE90" s="8" t="n">
        <v>44.81</v>
      </c>
      <c r="EF90" s="8" t="n">
        <v>32</v>
      </c>
      <c r="EG90" s="8" t="n">
        <v>42</v>
      </c>
      <c r="EH90" s="12" t="n">
        <f aca="false">EF90/EB90</f>
        <v>0.0740740740740741</v>
      </c>
      <c r="EI90" s="20" t="n">
        <f aca="false">1-EG90/EC90</f>
        <v>0.912681912681913</v>
      </c>
      <c r="EJ90" s="21" t="n">
        <f aca="false">EH90+EI90</f>
        <v>0.986755986755987</v>
      </c>
      <c r="EK90" s="8" t="n">
        <v>773</v>
      </c>
      <c r="EL90" s="8" t="n">
        <v>938</v>
      </c>
      <c r="EM90" s="8" t="n">
        <v>611</v>
      </c>
      <c r="EN90" s="8" t="n">
        <v>681</v>
      </c>
      <c r="EO90" s="8" t="n">
        <v>429</v>
      </c>
      <c r="EP90" s="8" t="n">
        <v>484</v>
      </c>
      <c r="EQ90" s="8" t="n">
        <v>32</v>
      </c>
      <c r="ER90" s="8" t="n">
        <v>42</v>
      </c>
      <c r="ES90" s="8" t="n">
        <v>370</v>
      </c>
      <c r="ET90" s="8" t="n">
        <v>447</v>
      </c>
      <c r="EU90" s="8" t="n">
        <v>155</v>
      </c>
      <c r="EV90" s="8" t="n">
        <v>151</v>
      </c>
      <c r="EW90" s="8" t="n">
        <v>17</v>
      </c>
      <c r="EX90" s="8" t="n">
        <v>21</v>
      </c>
      <c r="EY90" s="8" t="n">
        <v>57</v>
      </c>
      <c r="EZ90" s="8" t="n">
        <v>55</v>
      </c>
      <c r="FA90" s="8" t="n">
        <v>-0.1</v>
      </c>
      <c r="FB90" s="8" t="n">
        <v>2.7</v>
      </c>
      <c r="FC90" s="8" t="n">
        <v>2.6</v>
      </c>
      <c r="FD90" s="19" t="n">
        <v>18.05</v>
      </c>
      <c r="FE90" s="18" t="n">
        <f aca="false">FD90/V90</f>
        <v>0.316666666666667</v>
      </c>
      <c r="FF90" s="8" t="n">
        <v>0.479</v>
      </c>
      <c r="FG90" s="8" t="n">
        <v>0</v>
      </c>
      <c r="FH90" s="8" t="n">
        <v>0.86</v>
      </c>
      <c r="FI90" s="8" t="n">
        <v>0.86</v>
      </c>
      <c r="FJ90" s="22"/>
      <c r="FK90" s="22"/>
      <c r="FL90" s="22"/>
      <c r="FM90" s="8" t="n">
        <f aca="false">BL90+BS90+AH90+DT90</f>
        <v>196</v>
      </c>
      <c r="FN90" s="19" t="n">
        <f aca="false">IF(DS90&gt;0,(BL90+BR90)/DS90,0)</f>
        <v>10.6</v>
      </c>
      <c r="FO90" s="12" t="n">
        <v>0.0119385601</v>
      </c>
      <c r="FP90" s="19" t="n">
        <f aca="false">Z90-AH90/10</f>
        <v>5.5</v>
      </c>
      <c r="FQ90" s="19" t="n">
        <f aca="false">Z90+DR90/5</f>
        <v>7.8822</v>
      </c>
      <c r="FR90" s="19" t="n">
        <f aca="false">(DX90+DY90)/AL90*60</f>
        <v>108.562545604518</v>
      </c>
      <c r="FS90" s="22"/>
      <c r="FT90" s="22"/>
      <c r="FU90" s="22"/>
      <c r="FV90" s="22"/>
      <c r="FW90" s="17" t="s">
        <v>280</v>
      </c>
      <c r="FX90" s="23" t="n">
        <v>2750000</v>
      </c>
      <c r="FY90" s="23" t="n">
        <v>2666667</v>
      </c>
      <c r="FZ90" s="8" t="n">
        <v>473</v>
      </c>
      <c r="GA90" s="8" t="n">
        <v>18</v>
      </c>
      <c r="GB90" s="8" t="n">
        <v>74</v>
      </c>
      <c r="GC90" s="8" t="n">
        <v>92</v>
      </c>
      <c r="GD90" s="8" t="n">
        <v>52</v>
      </c>
      <c r="GE90" s="8" t="n">
        <v>250</v>
      </c>
      <c r="GF90" s="8" t="n">
        <v>622</v>
      </c>
      <c r="GG90" s="8" t="n">
        <v>8576</v>
      </c>
      <c r="GH90" s="8" t="n">
        <v>1.7</v>
      </c>
      <c r="GI90" s="8" t="n">
        <v>21.3</v>
      </c>
      <c r="GJ90" s="8" t="n">
        <v>22.9</v>
      </c>
      <c r="GK90" s="8" t="n">
        <f aca="false">Z90-AH90/10</f>
        <v>5.5</v>
      </c>
      <c r="GL90" s="22"/>
      <c r="GM90" s="22"/>
      <c r="GN90" s="22"/>
      <c r="GO90" s="22"/>
      <c r="GP90" s="22"/>
    </row>
    <row r="91" customFormat="false" ht="13.65" hidden="false" customHeight="true" outlineLevel="0" collapsed="false">
      <c r="A91" s="16" t="n">
        <v>33395</v>
      </c>
      <c r="B91" s="17" t="s">
        <v>718</v>
      </c>
      <c r="C91" s="17" t="s">
        <v>272</v>
      </c>
      <c r="D91" s="17" t="s">
        <v>262</v>
      </c>
      <c r="E91" s="17" t="s">
        <v>262</v>
      </c>
      <c r="F91" s="8" t="n">
        <v>71</v>
      </c>
      <c r="G91" s="8" t="n">
        <v>196</v>
      </c>
      <c r="H91" s="8" t="n">
        <v>2009</v>
      </c>
      <c r="I91" s="8" t="n">
        <v>7</v>
      </c>
      <c r="J91" s="8" t="n">
        <v>206</v>
      </c>
      <c r="K91" s="17" t="s">
        <v>273</v>
      </c>
      <c r="L91" s="8" t="n">
        <v>2017</v>
      </c>
      <c r="M91" s="8" t="n">
        <v>26</v>
      </c>
      <c r="N91" s="8" t="n">
        <v>1</v>
      </c>
      <c r="O91" s="8" t="n">
        <v>8475328</v>
      </c>
      <c r="P91" s="17" t="s">
        <v>719</v>
      </c>
      <c r="Q91" s="17" t="s">
        <v>720</v>
      </c>
      <c r="R91" s="17" t="s">
        <v>721</v>
      </c>
      <c r="S91" s="17" t="s">
        <v>704</v>
      </c>
      <c r="T91" s="17" t="s">
        <v>313</v>
      </c>
      <c r="U91" s="17" t="s">
        <v>402</v>
      </c>
      <c r="V91" s="8" t="n">
        <v>2</v>
      </c>
      <c r="W91" s="8" t="n">
        <v>0</v>
      </c>
      <c r="X91" s="8" t="n">
        <v>0</v>
      </c>
      <c r="Y91" s="8" t="n">
        <v>0</v>
      </c>
      <c r="Z91" s="8" t="n">
        <v>0</v>
      </c>
      <c r="AA91" s="8" t="n">
        <v>39</v>
      </c>
      <c r="AB91" s="8" t="n">
        <v>62</v>
      </c>
      <c r="AC91" s="18" t="n">
        <f aca="false">Z91/V91</f>
        <v>0</v>
      </c>
      <c r="AD91" s="19" t="n">
        <f aca="false">IF(FZ91&gt;V91,Z91-V91*(GC91-Z91)/(FZ91-V91),0)</f>
        <v>0</v>
      </c>
      <c r="AE91" s="19" t="n">
        <v>0</v>
      </c>
      <c r="AF91" s="8" t="n">
        <v>-1</v>
      </c>
      <c r="AG91" s="8" t="n">
        <v>0</v>
      </c>
      <c r="AH91" s="8" t="n">
        <v>0</v>
      </c>
      <c r="AI91" s="8" t="n">
        <v>27</v>
      </c>
      <c r="AJ91" s="8" t="n">
        <v>1233</v>
      </c>
      <c r="AK91" s="19" t="n">
        <v>20.55</v>
      </c>
      <c r="AL91" s="8" t="n">
        <v>20.55</v>
      </c>
      <c r="AM91" s="8" t="n">
        <v>21</v>
      </c>
      <c r="AN91" s="18" t="n">
        <f aca="false">AJ91/60/V91</f>
        <v>10.275</v>
      </c>
      <c r="AO91" s="8" t="n">
        <v>17.4</v>
      </c>
      <c r="AP91" s="12" t="n">
        <f aca="false">IF(EF91&gt;0,Z91/EF91,0)</f>
        <v>0</v>
      </c>
      <c r="AQ91" s="8" t="n">
        <v>1</v>
      </c>
      <c r="AR91" s="8" t="n">
        <v>1</v>
      </c>
      <c r="AS91" s="8" t="n">
        <v>1</v>
      </c>
      <c r="AT91" s="8" t="n">
        <v>1</v>
      </c>
      <c r="AU91" s="8" t="n">
        <v>1</v>
      </c>
      <c r="AV91" s="8" t="n">
        <v>1</v>
      </c>
      <c r="AW91" s="8" t="n">
        <v>1</v>
      </c>
      <c r="AX91" s="8" t="n">
        <v>0</v>
      </c>
      <c r="AY91" s="8" t="n">
        <v>0</v>
      </c>
      <c r="AZ91" s="8" t="n">
        <v>0</v>
      </c>
      <c r="BA91" s="8" t="n">
        <f aca="false">AY91+AZ91</f>
        <v>0</v>
      </c>
      <c r="BB91" s="8" t="n">
        <v>0.03</v>
      </c>
      <c r="BC91" s="8" t="n">
        <v>27</v>
      </c>
      <c r="BD91" s="19" t="n">
        <v>0</v>
      </c>
      <c r="BE91" s="19" t="n">
        <v>0</v>
      </c>
      <c r="BF91" s="19" t="n">
        <f aca="false">AQ91+BD91</f>
        <v>1</v>
      </c>
      <c r="BG91" s="19" t="n">
        <f aca="false">IF(AL91&gt;0,BF91/AL91*60,0)</f>
        <v>2.91970802919708</v>
      </c>
      <c r="BH91" s="8" t="n">
        <v>4</v>
      </c>
      <c r="BI91" s="8" t="n">
        <v>8</v>
      </c>
      <c r="BJ91" s="8" t="n">
        <v>2</v>
      </c>
      <c r="BK91" s="12" t="n">
        <f aca="false">BH91/(BH91+BJ91)</f>
        <v>0.666666666666667</v>
      </c>
      <c r="BL91" s="8" t="n">
        <v>6</v>
      </c>
      <c r="BM91" s="8" t="n">
        <v>6</v>
      </c>
      <c r="BN91" s="8" t="n">
        <v>5</v>
      </c>
      <c r="BO91" s="8" t="n">
        <f aca="false">BM91-BN91</f>
        <v>1</v>
      </c>
      <c r="BP91" s="8" t="n">
        <v>0</v>
      </c>
      <c r="BQ91" s="8" t="n">
        <v>1</v>
      </c>
      <c r="BR91" s="8" t="n">
        <v>0</v>
      </c>
      <c r="BS91" s="8" t="n">
        <v>0</v>
      </c>
      <c r="BT91" s="12" t="n">
        <f aca="false">BS91/(EA91+BS91)</f>
        <v>0</v>
      </c>
      <c r="BU91" s="8" t="n">
        <v>3</v>
      </c>
      <c r="BV91" s="8" t="n">
        <v>2</v>
      </c>
      <c r="BW91" s="12" t="n">
        <f aca="false">IF(BU91+BV91&gt;0,BU91/(BU91+BV91),0)</f>
        <v>0.6</v>
      </c>
      <c r="BX91" s="8" t="n">
        <v>0</v>
      </c>
      <c r="BY91" s="8" t="n">
        <v>1</v>
      </c>
      <c r="BZ91" s="8" t="n">
        <v>3</v>
      </c>
      <c r="CA91" s="8" t="n">
        <v>0</v>
      </c>
      <c r="CB91" s="8" t="n">
        <v>0</v>
      </c>
      <c r="CC91" s="8" t="n">
        <v>1</v>
      </c>
      <c r="CD91" s="8" t="n">
        <v>0</v>
      </c>
      <c r="CE91" s="8" t="n">
        <v>0</v>
      </c>
      <c r="CF91" s="8" t="n">
        <v>1</v>
      </c>
      <c r="CG91" s="8" t="n">
        <v>1</v>
      </c>
      <c r="CH91" s="8" t="n">
        <v>2</v>
      </c>
      <c r="CI91" s="8" t="n">
        <v>1</v>
      </c>
      <c r="CJ91" s="8" t="n">
        <v>0</v>
      </c>
      <c r="CK91" s="8" t="n">
        <v>0</v>
      </c>
      <c r="CL91" s="8" t="n">
        <v>0</v>
      </c>
      <c r="CM91" s="8" t="n">
        <v>0</v>
      </c>
      <c r="CN91" s="8" t="n">
        <v>0</v>
      </c>
      <c r="CO91" s="8" t="n">
        <v>0</v>
      </c>
      <c r="CP91" s="8" t="n">
        <v>0</v>
      </c>
      <c r="CQ91" s="8" t="n">
        <v>0</v>
      </c>
      <c r="CR91" s="8" t="n">
        <v>0</v>
      </c>
      <c r="CS91" s="8" t="n">
        <v>0</v>
      </c>
      <c r="CT91" s="8" t="n">
        <v>0</v>
      </c>
      <c r="CU91" s="8" t="n">
        <v>0</v>
      </c>
      <c r="CV91" s="8" t="n">
        <v>0</v>
      </c>
      <c r="CW91" s="8" t="n">
        <v>0</v>
      </c>
      <c r="CX91" s="8" t="n">
        <v>0</v>
      </c>
      <c r="CY91" s="8" t="n">
        <v>0</v>
      </c>
      <c r="CZ91" s="8" t="n">
        <v>0</v>
      </c>
      <c r="DA91" s="8" t="n">
        <v>0</v>
      </c>
      <c r="DB91" s="8" t="n">
        <v>0</v>
      </c>
      <c r="DC91" s="8" t="n">
        <v>0</v>
      </c>
      <c r="DD91" s="8" t="n">
        <v>0</v>
      </c>
      <c r="DE91" s="8" t="n">
        <v>0</v>
      </c>
      <c r="DF91" s="8" t="n">
        <v>0</v>
      </c>
      <c r="DG91" s="8" t="n">
        <v>0</v>
      </c>
      <c r="DH91" s="8" t="n">
        <v>1</v>
      </c>
      <c r="DI91" s="8" t="n">
        <v>0</v>
      </c>
      <c r="DJ91" s="8" t="n">
        <v>0</v>
      </c>
      <c r="DK91" s="8" t="n">
        <v>0</v>
      </c>
      <c r="DL91" s="8" t="n">
        <v>0</v>
      </c>
      <c r="DM91" s="8" t="n">
        <v>0</v>
      </c>
      <c r="DN91" s="8" t="n">
        <v>0</v>
      </c>
      <c r="DO91" s="8" t="n">
        <v>0</v>
      </c>
      <c r="DP91" s="8" t="n">
        <v>0</v>
      </c>
      <c r="DQ91" s="8" t="n">
        <f aca="false">DJ91-DI91</f>
        <v>0</v>
      </c>
      <c r="DR91" s="19" t="n">
        <v>-0.022</v>
      </c>
      <c r="DS91" s="8" t="n">
        <v>0</v>
      </c>
      <c r="DT91" s="8" t="n">
        <v>0</v>
      </c>
      <c r="DU91" s="8" t="n">
        <v>0</v>
      </c>
      <c r="DV91" s="8" t="n">
        <v>0</v>
      </c>
      <c r="DW91" s="8" t="n">
        <v>0</v>
      </c>
      <c r="DX91" s="8" t="n">
        <v>18</v>
      </c>
      <c r="DY91" s="8" t="n">
        <v>11</v>
      </c>
      <c r="DZ91" s="8" t="n">
        <v>13</v>
      </c>
      <c r="EA91" s="8" t="n">
        <v>9</v>
      </c>
      <c r="EB91" s="8" t="n">
        <v>8</v>
      </c>
      <c r="EC91" s="8" t="n">
        <v>8</v>
      </c>
      <c r="ED91" s="8" t="n">
        <v>0.49</v>
      </c>
      <c r="EE91" s="8" t="n">
        <v>0.22</v>
      </c>
      <c r="EF91" s="8" t="n">
        <v>0</v>
      </c>
      <c r="EG91" s="8" t="n">
        <v>1</v>
      </c>
      <c r="EH91" s="12" t="n">
        <f aca="false">EF91/EB91</f>
        <v>0</v>
      </c>
      <c r="EI91" s="20" t="n">
        <f aca="false">1-EG91/EC91</f>
        <v>0.875</v>
      </c>
      <c r="EJ91" s="21" t="n">
        <f aca="false">EH91+EI91</f>
        <v>0.875</v>
      </c>
      <c r="EK91" s="8" t="n">
        <v>18</v>
      </c>
      <c r="EL91" s="8" t="n">
        <v>11</v>
      </c>
      <c r="EM91" s="8" t="n">
        <v>13</v>
      </c>
      <c r="EN91" s="8" t="n">
        <v>9</v>
      </c>
      <c r="EO91" s="8" t="n">
        <v>8</v>
      </c>
      <c r="EP91" s="8" t="n">
        <v>8</v>
      </c>
      <c r="EQ91" s="8" t="n">
        <v>0</v>
      </c>
      <c r="ER91" s="8" t="n">
        <v>1</v>
      </c>
      <c r="ES91" s="8" t="n">
        <v>6</v>
      </c>
      <c r="ET91" s="8" t="n">
        <v>3</v>
      </c>
      <c r="EU91" s="8" t="n">
        <v>1</v>
      </c>
      <c r="EV91" s="8" t="n">
        <v>0</v>
      </c>
      <c r="EW91" s="8" t="n">
        <v>0</v>
      </c>
      <c r="EX91" s="8" t="n">
        <v>0</v>
      </c>
      <c r="EY91" s="8" t="n">
        <v>0</v>
      </c>
      <c r="EZ91" s="8" t="n">
        <v>1</v>
      </c>
      <c r="FA91" s="8" t="n">
        <v>-0.1</v>
      </c>
      <c r="FB91" s="8" t="n">
        <v>0</v>
      </c>
      <c r="FC91" s="8" t="n">
        <v>-0.1</v>
      </c>
      <c r="FD91" s="19" t="n">
        <v>0.28</v>
      </c>
      <c r="FE91" s="18" t="n">
        <f aca="false">FD91/V91</f>
        <v>0.14</v>
      </c>
      <c r="FF91" s="8" t="n">
        <v>0.0001</v>
      </c>
      <c r="FG91" s="8" t="n">
        <v>0</v>
      </c>
      <c r="FH91" s="8" t="n">
        <v>0</v>
      </c>
      <c r="FI91" s="8" t="n">
        <v>0</v>
      </c>
      <c r="FJ91" s="22"/>
      <c r="FK91" s="22"/>
      <c r="FL91" s="22"/>
      <c r="FM91" s="8" t="n">
        <f aca="false">BL91+BS91+AH91+DT91</f>
        <v>6</v>
      </c>
      <c r="FN91" s="19" t="n">
        <f aca="false">IF(DS91&gt;0,(BL91+BR91)/DS91,0)</f>
        <v>0</v>
      </c>
      <c r="FO91" s="12" t="n">
        <v>0</v>
      </c>
      <c r="FP91" s="19" t="n">
        <f aca="false">Z91-AH91/10</f>
        <v>0</v>
      </c>
      <c r="FQ91" s="19" t="n">
        <f aca="false">Z91+DR91/5</f>
        <v>-0.0044</v>
      </c>
      <c r="FR91" s="19" t="n">
        <f aca="false">(DX91+DY91)/AL91*60</f>
        <v>84.6715328467153</v>
      </c>
      <c r="FS91" s="22"/>
      <c r="FT91" s="22"/>
      <c r="FU91" s="22"/>
      <c r="FV91" s="22"/>
      <c r="FW91" s="17" t="s">
        <v>280</v>
      </c>
      <c r="FX91" s="23" t="n">
        <v>725000</v>
      </c>
      <c r="FY91" s="23" t="n">
        <v>725000</v>
      </c>
      <c r="FZ91" s="8" t="n">
        <v>2</v>
      </c>
      <c r="GA91" s="8" t="n">
        <v>0</v>
      </c>
      <c r="GB91" s="8" t="n">
        <v>0</v>
      </c>
      <c r="GC91" s="8" t="n">
        <v>0</v>
      </c>
      <c r="GD91" s="8" t="n">
        <v>-1</v>
      </c>
      <c r="GE91" s="8" t="n">
        <v>0</v>
      </c>
      <c r="GF91" s="8" t="n">
        <v>1</v>
      </c>
      <c r="GG91" s="8" t="n">
        <v>21</v>
      </c>
      <c r="GH91" s="8" t="n">
        <v>-0.1</v>
      </c>
      <c r="GI91" s="8" t="n">
        <v>0</v>
      </c>
      <c r="GJ91" s="8" t="n">
        <v>-0.1</v>
      </c>
      <c r="GK91" s="8" t="n">
        <f aca="false">Z91-AH91/10</f>
        <v>0</v>
      </c>
      <c r="GL91" s="22"/>
      <c r="GM91" s="22"/>
      <c r="GN91" s="22"/>
      <c r="GO91" s="22"/>
      <c r="GP91" s="22"/>
    </row>
    <row r="92" customFormat="false" ht="13.65" hidden="false" customHeight="true" outlineLevel="0" collapsed="false">
      <c r="A92" s="16" t="n">
        <v>31684</v>
      </c>
      <c r="B92" s="17" t="s">
        <v>722</v>
      </c>
      <c r="C92" s="17" t="s">
        <v>272</v>
      </c>
      <c r="D92" s="17" t="s">
        <v>262</v>
      </c>
      <c r="E92" s="17" t="s">
        <v>262</v>
      </c>
      <c r="F92" s="8" t="n">
        <v>75</v>
      </c>
      <c r="G92" s="8" t="n">
        <v>200</v>
      </c>
      <c r="H92" s="8" t="n">
        <v>2005</v>
      </c>
      <c r="I92" s="8" t="n">
        <v>1</v>
      </c>
      <c r="J92" s="8" t="n">
        <v>4</v>
      </c>
      <c r="K92" s="17" t="s">
        <v>263</v>
      </c>
      <c r="L92" s="8" t="n">
        <v>2006</v>
      </c>
      <c r="M92" s="8" t="n">
        <v>31</v>
      </c>
      <c r="N92" s="8" t="n">
        <v>12</v>
      </c>
      <c r="O92" s="8" t="n">
        <v>8471678</v>
      </c>
      <c r="P92" s="17" t="s">
        <v>723</v>
      </c>
      <c r="Q92" s="17" t="s">
        <v>724</v>
      </c>
      <c r="R92" s="17" t="s">
        <v>725</v>
      </c>
      <c r="S92" s="17" t="s">
        <v>726</v>
      </c>
      <c r="T92" s="17" t="s">
        <v>268</v>
      </c>
      <c r="U92" s="17" t="s">
        <v>464</v>
      </c>
      <c r="V92" s="8" t="n">
        <v>74</v>
      </c>
      <c r="W92" s="8" t="n">
        <v>13</v>
      </c>
      <c r="X92" s="8" t="n">
        <v>6</v>
      </c>
      <c r="Y92" s="8" t="n">
        <v>6</v>
      </c>
      <c r="Z92" s="8" t="n">
        <v>19</v>
      </c>
      <c r="AA92" s="8" t="n">
        <v>10</v>
      </c>
      <c r="AB92" s="8" t="n">
        <v>45</v>
      </c>
      <c r="AC92" s="18" t="n">
        <f aca="false">Z92/V92</f>
        <v>0.256756756756757</v>
      </c>
      <c r="AD92" s="19" t="n">
        <f aca="false">IF(FZ92&gt;V92,Z92-V92*(GC92-Z92)/(FZ92-V92),0)</f>
        <v>-13.7695099818512</v>
      </c>
      <c r="AE92" s="19" t="n">
        <v>8.305</v>
      </c>
      <c r="AF92" s="8" t="n">
        <v>-8</v>
      </c>
      <c r="AG92" s="8" t="n">
        <v>-8.4</v>
      </c>
      <c r="AH92" s="8" t="n">
        <v>22</v>
      </c>
      <c r="AI92" s="8" t="n">
        <v>1462</v>
      </c>
      <c r="AJ92" s="8" t="n">
        <v>60751</v>
      </c>
      <c r="AK92" s="19" t="n">
        <v>1012.5166666667</v>
      </c>
      <c r="AL92" s="8" t="n">
        <v>1012.52</v>
      </c>
      <c r="AM92" s="8" t="n">
        <v>1013</v>
      </c>
      <c r="AN92" s="18" t="n">
        <f aca="false">AJ92/60/V92</f>
        <v>13.6826576576577</v>
      </c>
      <c r="AO92" s="8" t="n">
        <v>23.03</v>
      </c>
      <c r="AP92" s="12" t="n">
        <f aca="false">IF(EF92&gt;0,Z92/EF92,0)</f>
        <v>0.612903225806452</v>
      </c>
      <c r="AQ92" s="8" t="n">
        <v>146</v>
      </c>
      <c r="AR92" s="8" t="n">
        <v>146</v>
      </c>
      <c r="AS92" s="8" t="n">
        <v>145</v>
      </c>
      <c r="AT92" s="8" t="n">
        <v>118</v>
      </c>
      <c r="AU92" s="8" t="n">
        <v>117</v>
      </c>
      <c r="AV92" s="8" t="n">
        <v>83</v>
      </c>
      <c r="AW92" s="8" t="n">
        <v>85</v>
      </c>
      <c r="AX92" s="8" t="n">
        <v>44</v>
      </c>
      <c r="AY92" s="8" t="n">
        <v>6</v>
      </c>
      <c r="AZ92" s="8" t="n">
        <v>9</v>
      </c>
      <c r="BA92" s="8" t="n">
        <f aca="false">AY92+AZ92</f>
        <v>15</v>
      </c>
      <c r="BB92" s="8" t="n">
        <v>8.29</v>
      </c>
      <c r="BC92" s="8" t="n">
        <v>30.7229</v>
      </c>
      <c r="BD92" s="19" t="n">
        <v>160.2</v>
      </c>
      <c r="BE92" s="19" t="n">
        <v>9.49317706704385</v>
      </c>
      <c r="BF92" s="19" t="n">
        <f aca="false">AQ92+BD92</f>
        <v>306.2</v>
      </c>
      <c r="BG92" s="19" t="n">
        <f aca="false">IF(AL92&gt;0,BF92/AL92*60,0)</f>
        <v>18.144826768854</v>
      </c>
      <c r="BH92" s="8" t="n">
        <v>296</v>
      </c>
      <c r="BI92" s="8" t="n">
        <v>351</v>
      </c>
      <c r="BJ92" s="8" t="n">
        <v>379</v>
      </c>
      <c r="BK92" s="12" t="n">
        <f aca="false">BH92/(BH92+BJ92)</f>
        <v>0.438518518518518</v>
      </c>
      <c r="BL92" s="8" t="n">
        <v>69</v>
      </c>
      <c r="BM92" s="8" t="n">
        <v>69</v>
      </c>
      <c r="BN92" s="8" t="n">
        <v>49</v>
      </c>
      <c r="BO92" s="8" t="n">
        <f aca="false">BM92-BN92</f>
        <v>20</v>
      </c>
      <c r="BP92" s="8" t="n">
        <v>34</v>
      </c>
      <c r="BQ92" s="8" t="n">
        <v>31</v>
      </c>
      <c r="BR92" s="8" t="n">
        <v>35</v>
      </c>
      <c r="BS92" s="8" t="n">
        <v>34</v>
      </c>
      <c r="BT92" s="12" t="n">
        <f aca="false">BS92/(EA92+BS92)</f>
        <v>0.0385050962627407</v>
      </c>
      <c r="BU92" s="8" t="n">
        <v>12</v>
      </c>
      <c r="BV92" s="8" t="n">
        <v>21</v>
      </c>
      <c r="BW92" s="12" t="n">
        <f aca="false">IF(BU92+BV92&gt;0,BU92/(BU92+BV92),0)</f>
        <v>0.363636363636364</v>
      </c>
      <c r="BX92" s="8" t="n">
        <v>1</v>
      </c>
      <c r="BY92" s="8" t="n">
        <v>7</v>
      </c>
      <c r="BZ92" s="8" t="n">
        <v>4</v>
      </c>
      <c r="CA92" s="8" t="n">
        <v>3</v>
      </c>
      <c r="CB92" s="8" t="n">
        <v>7</v>
      </c>
      <c r="CC92" s="8" t="n">
        <v>11</v>
      </c>
      <c r="CD92" s="8" t="n">
        <v>6</v>
      </c>
      <c r="CE92" s="8" t="n">
        <v>5</v>
      </c>
      <c r="CF92" s="8" t="n">
        <v>2</v>
      </c>
      <c r="CG92" s="8" t="n">
        <v>6</v>
      </c>
      <c r="CH92" s="8" t="n">
        <v>5</v>
      </c>
      <c r="CI92" s="8" t="n">
        <v>15</v>
      </c>
      <c r="CJ92" s="8" t="n">
        <v>0</v>
      </c>
      <c r="CK92" s="8" t="n">
        <v>0</v>
      </c>
      <c r="CL92" s="8" t="n">
        <v>6</v>
      </c>
      <c r="CM92" s="8" t="n">
        <v>4</v>
      </c>
      <c r="CN92" s="8" t="n">
        <v>0</v>
      </c>
      <c r="CO92" s="8" t="n">
        <v>0</v>
      </c>
      <c r="CP92" s="8" t="n">
        <v>0</v>
      </c>
      <c r="CQ92" s="8" t="n">
        <v>3</v>
      </c>
      <c r="CR92" s="8" t="n">
        <v>0</v>
      </c>
      <c r="CS92" s="8" t="n">
        <v>0</v>
      </c>
      <c r="CT92" s="8" t="n">
        <v>3</v>
      </c>
      <c r="CU92" s="8" t="n">
        <v>0</v>
      </c>
      <c r="CV92" s="8" t="n">
        <v>1</v>
      </c>
      <c r="CW92" s="8" t="n">
        <v>6</v>
      </c>
      <c r="CX92" s="8" t="n">
        <v>0</v>
      </c>
      <c r="CY92" s="8" t="n">
        <v>5</v>
      </c>
      <c r="CZ92" s="8" t="n">
        <v>3</v>
      </c>
      <c r="DA92" s="8" t="n">
        <v>26</v>
      </c>
      <c r="DB92" s="8" t="n">
        <v>12</v>
      </c>
      <c r="DC92" s="8" t="n">
        <v>1</v>
      </c>
      <c r="DD92" s="8" t="n">
        <v>11</v>
      </c>
      <c r="DE92" s="8" t="n">
        <v>10</v>
      </c>
      <c r="DF92" s="8" t="n">
        <v>8</v>
      </c>
      <c r="DG92" s="8" t="n">
        <v>1</v>
      </c>
      <c r="DH92" s="8" t="n">
        <v>40</v>
      </c>
      <c r="DI92" s="8" t="n">
        <v>11</v>
      </c>
      <c r="DJ92" s="8" t="n">
        <v>10</v>
      </c>
      <c r="DK92" s="8" t="n">
        <v>11</v>
      </c>
      <c r="DL92" s="8" t="n">
        <v>11</v>
      </c>
      <c r="DM92" s="8" t="n">
        <v>0</v>
      </c>
      <c r="DN92" s="8" t="n">
        <v>9</v>
      </c>
      <c r="DO92" s="8" t="n">
        <v>9</v>
      </c>
      <c r="DP92" s="8" t="n">
        <v>0</v>
      </c>
      <c r="DQ92" s="8" t="n">
        <f aca="false">DJ92-DI92</f>
        <v>-1</v>
      </c>
      <c r="DR92" s="19" t="n">
        <v>-3.361</v>
      </c>
      <c r="DS92" s="8" t="n">
        <v>11</v>
      </c>
      <c r="DT92" s="8" t="n">
        <v>0</v>
      </c>
      <c r="DU92" s="8" t="n">
        <v>0</v>
      </c>
      <c r="DV92" s="8" t="n">
        <v>0</v>
      </c>
      <c r="DW92" s="8" t="n">
        <v>0</v>
      </c>
      <c r="DX92" s="8" t="n">
        <v>816</v>
      </c>
      <c r="DY92" s="8" t="n">
        <v>1094</v>
      </c>
      <c r="DZ92" s="8" t="n">
        <v>616</v>
      </c>
      <c r="EA92" s="8" t="n">
        <v>849</v>
      </c>
      <c r="EB92" s="8" t="n">
        <v>455</v>
      </c>
      <c r="EC92" s="8" t="n">
        <v>584</v>
      </c>
      <c r="ED92" s="8" t="n">
        <v>33.47</v>
      </c>
      <c r="EE92" s="8" t="n">
        <v>53.23</v>
      </c>
      <c r="EF92" s="8" t="n">
        <v>31</v>
      </c>
      <c r="EG92" s="8" t="n">
        <v>53</v>
      </c>
      <c r="EH92" s="12" t="n">
        <f aca="false">EF92/EB92</f>
        <v>0.0681318681318681</v>
      </c>
      <c r="EI92" s="20" t="n">
        <f aca="false">1-EG92/EC92</f>
        <v>0.909246575342466</v>
      </c>
      <c r="EJ92" s="21" t="n">
        <f aca="false">EH92+EI92</f>
        <v>0.977378443474334</v>
      </c>
      <c r="EK92" s="8" t="n">
        <v>815</v>
      </c>
      <c r="EL92" s="8" t="n">
        <v>1095</v>
      </c>
      <c r="EM92" s="8" t="n">
        <v>615</v>
      </c>
      <c r="EN92" s="8" t="n">
        <v>850</v>
      </c>
      <c r="EO92" s="8" t="n">
        <v>454</v>
      </c>
      <c r="EP92" s="8" t="n">
        <v>584</v>
      </c>
      <c r="EQ92" s="8" t="n">
        <v>31</v>
      </c>
      <c r="ER92" s="8" t="n">
        <v>53</v>
      </c>
      <c r="ES92" s="8" t="n">
        <v>349</v>
      </c>
      <c r="ET92" s="8" t="n">
        <v>535</v>
      </c>
      <c r="EU92" s="8" t="n">
        <v>144</v>
      </c>
      <c r="EV92" s="8" t="n">
        <v>197</v>
      </c>
      <c r="EW92" s="8" t="n">
        <v>19</v>
      </c>
      <c r="EX92" s="8" t="n">
        <v>30</v>
      </c>
      <c r="EY92" s="8" t="n">
        <v>41</v>
      </c>
      <c r="EZ92" s="8" t="n">
        <v>45</v>
      </c>
      <c r="FA92" s="8" t="n">
        <v>0.5</v>
      </c>
      <c r="FB92" s="8" t="n">
        <v>1.2</v>
      </c>
      <c r="FC92" s="8" t="n">
        <v>1.7</v>
      </c>
      <c r="FD92" s="19" t="n">
        <v>13.76</v>
      </c>
      <c r="FE92" s="18" t="n">
        <f aca="false">FD92/V92</f>
        <v>0.185945945945946</v>
      </c>
      <c r="FF92" s="8" t="n">
        <v>3.5198</v>
      </c>
      <c r="FG92" s="8" t="n">
        <v>0.75</v>
      </c>
      <c r="FH92" s="8" t="n">
        <v>-0.19</v>
      </c>
      <c r="FI92" s="8" t="n">
        <v>0.56</v>
      </c>
      <c r="FJ92" s="8" t="n">
        <v>1</v>
      </c>
      <c r="FK92" s="8" t="n">
        <v>0</v>
      </c>
      <c r="FL92" s="8" t="n">
        <v>0</v>
      </c>
      <c r="FM92" s="8" t="n">
        <f aca="false">BL92+BS92+AH92+DT92</f>
        <v>125</v>
      </c>
      <c r="FN92" s="19" t="n">
        <f aca="false">IF(DS92&gt;0,(BL92+BR92)/DS92,0)</f>
        <v>9.45454545454546</v>
      </c>
      <c r="FO92" s="12" t="n">
        <v>0.0778670562</v>
      </c>
      <c r="FP92" s="19" t="n">
        <f aca="false">Z92-AH92/10</f>
        <v>16.8</v>
      </c>
      <c r="FQ92" s="19" t="n">
        <f aca="false">Z92+DR92/5</f>
        <v>18.3278</v>
      </c>
      <c r="FR92" s="19" t="n">
        <f aca="false">(DX92+DY92)/AL92*60</f>
        <v>113.182949472603</v>
      </c>
      <c r="FS92" s="22"/>
      <c r="FT92" s="22"/>
      <c r="FU92" s="22"/>
      <c r="FV92" s="22"/>
      <c r="FW92" s="17" t="s">
        <v>280</v>
      </c>
      <c r="FX92" s="23" t="n">
        <v>1150000</v>
      </c>
      <c r="FY92" s="23" t="n">
        <v>1150000</v>
      </c>
      <c r="FZ92" s="8" t="n">
        <v>625</v>
      </c>
      <c r="GA92" s="8" t="n">
        <v>130</v>
      </c>
      <c r="GB92" s="8" t="n">
        <v>133</v>
      </c>
      <c r="GC92" s="8" t="n">
        <v>263</v>
      </c>
      <c r="GD92" s="8" t="n">
        <v>25</v>
      </c>
      <c r="GE92" s="8" t="n">
        <v>371</v>
      </c>
      <c r="GF92" s="8" t="n">
        <v>967</v>
      </c>
      <c r="GG92" s="8" t="n">
        <v>8517</v>
      </c>
      <c r="GH92" s="8" t="n">
        <v>19.6</v>
      </c>
      <c r="GI92" s="8" t="n">
        <v>11.3</v>
      </c>
      <c r="GJ92" s="8" t="n">
        <v>30.9</v>
      </c>
      <c r="GK92" s="8" t="n">
        <f aca="false">Z92-AH92/10</f>
        <v>16.8</v>
      </c>
      <c r="GL92" s="22"/>
      <c r="GM92" s="22"/>
      <c r="GN92" s="22"/>
      <c r="GO92" s="22"/>
      <c r="GP92" s="22"/>
    </row>
    <row r="93" customFormat="false" ht="13.65" hidden="false" customHeight="true" outlineLevel="0" collapsed="false">
      <c r="A93" s="16" t="n">
        <v>33570</v>
      </c>
      <c r="B93" s="17" t="s">
        <v>727</v>
      </c>
      <c r="C93" s="17" t="s">
        <v>728</v>
      </c>
      <c r="D93" s="17" t="s">
        <v>283</v>
      </c>
      <c r="E93" s="17" t="s">
        <v>283</v>
      </c>
      <c r="F93" s="8" t="n">
        <v>71</v>
      </c>
      <c r="G93" s="8" t="n">
        <v>200</v>
      </c>
      <c r="H93" s="8" t="n">
        <v>2011</v>
      </c>
      <c r="I93" s="8" t="n">
        <v>3</v>
      </c>
      <c r="J93" s="8" t="n">
        <v>75</v>
      </c>
      <c r="K93" s="17" t="s">
        <v>263</v>
      </c>
      <c r="L93" s="8" t="n">
        <v>2016</v>
      </c>
      <c r="M93" s="8" t="n">
        <v>26</v>
      </c>
      <c r="N93" s="8" t="n">
        <v>2</v>
      </c>
      <c r="O93" s="8" t="n">
        <v>8476399</v>
      </c>
      <c r="P93" s="17" t="s">
        <v>729</v>
      </c>
      <c r="Q93" s="17" t="s">
        <v>730</v>
      </c>
      <c r="R93" s="17" t="s">
        <v>731</v>
      </c>
      <c r="S93" s="17" t="s">
        <v>732</v>
      </c>
      <c r="T93" s="17" t="s">
        <v>313</v>
      </c>
      <c r="U93" s="17" t="s">
        <v>581</v>
      </c>
      <c r="V93" s="8" t="n">
        <v>79</v>
      </c>
      <c r="W93" s="8" t="n">
        <v>13</v>
      </c>
      <c r="X93" s="8" t="n">
        <v>12</v>
      </c>
      <c r="Y93" s="8" t="n">
        <v>10</v>
      </c>
      <c r="Z93" s="8" t="n">
        <v>25</v>
      </c>
      <c r="AA93" s="8" t="n">
        <v>12</v>
      </c>
      <c r="AB93" s="8" t="n">
        <v>68</v>
      </c>
      <c r="AC93" s="18" t="n">
        <f aca="false">Z93/V93</f>
        <v>0.316455696202532</v>
      </c>
      <c r="AD93" s="19" t="n">
        <f aca="false">IF(FZ93&gt;V93,Z93-V93*(GC93-Z93)/(FZ93-V93),0)</f>
        <v>18.1304347826087</v>
      </c>
      <c r="AE93" s="19" t="n">
        <v>10.287</v>
      </c>
      <c r="AF93" s="8" t="n">
        <v>7</v>
      </c>
      <c r="AG93" s="8" t="n">
        <v>6.1</v>
      </c>
      <c r="AH93" s="8" t="n">
        <v>50</v>
      </c>
      <c r="AI93" s="8" t="n">
        <v>1524</v>
      </c>
      <c r="AJ93" s="8" t="n">
        <v>68235</v>
      </c>
      <c r="AK93" s="19" t="n">
        <v>1137.1333333333</v>
      </c>
      <c r="AL93" s="8" t="n">
        <v>1137.13</v>
      </c>
      <c r="AM93" s="8" t="n">
        <v>1137</v>
      </c>
      <c r="AN93" s="18" t="n">
        <f aca="false">AJ93/60/V93</f>
        <v>14.3955696202532</v>
      </c>
      <c r="AO93" s="8" t="n">
        <v>24.17</v>
      </c>
      <c r="AP93" s="12" t="n">
        <f aca="false">IF(EF93&gt;0,Z93/EF93,0)</f>
        <v>0.568181818181818</v>
      </c>
      <c r="AQ93" s="8" t="n">
        <v>245</v>
      </c>
      <c r="AR93" s="8" t="n">
        <v>245</v>
      </c>
      <c r="AS93" s="8" t="n">
        <v>245</v>
      </c>
      <c r="AT93" s="8" t="n">
        <v>199</v>
      </c>
      <c r="AU93" s="8" t="n">
        <v>199</v>
      </c>
      <c r="AV93" s="8" t="n">
        <v>146</v>
      </c>
      <c r="AW93" s="8" t="n">
        <v>150</v>
      </c>
      <c r="AX93" s="8" t="n">
        <v>77</v>
      </c>
      <c r="AY93" s="8" t="n">
        <v>13</v>
      </c>
      <c r="AZ93" s="8" t="n">
        <v>9</v>
      </c>
      <c r="BA93" s="8" t="n">
        <f aca="false">AY93+AZ93</f>
        <v>22</v>
      </c>
      <c r="BB93" s="8" t="n">
        <v>17.41</v>
      </c>
      <c r="BC93" s="8" t="n">
        <v>28.2808</v>
      </c>
      <c r="BD93" s="19" t="n">
        <v>169.7</v>
      </c>
      <c r="BE93" s="19" t="n">
        <v>8.95409509292399</v>
      </c>
      <c r="BF93" s="19" t="n">
        <f aca="false">AQ93+BD93</f>
        <v>414.7</v>
      </c>
      <c r="BG93" s="19" t="n">
        <f aca="false">IF(AL93&gt;0,BF93/AL93*60,0)</f>
        <v>21.8814031816943</v>
      </c>
      <c r="BH93" s="8" t="n">
        <v>225</v>
      </c>
      <c r="BI93" s="8" t="n">
        <v>353</v>
      </c>
      <c r="BJ93" s="8" t="n">
        <v>544</v>
      </c>
      <c r="BK93" s="12" t="n">
        <f aca="false">BH93/(BH93+BJ93)</f>
        <v>0.2925877763329</v>
      </c>
      <c r="BL93" s="8" t="n">
        <v>216</v>
      </c>
      <c r="BM93" s="8" t="n">
        <v>216</v>
      </c>
      <c r="BN93" s="8" t="n">
        <v>111</v>
      </c>
      <c r="BO93" s="8" t="n">
        <f aca="false">BM93-BN93</f>
        <v>105</v>
      </c>
      <c r="BP93" s="8" t="n">
        <v>53</v>
      </c>
      <c r="BQ93" s="8" t="n">
        <v>21</v>
      </c>
      <c r="BR93" s="8" t="n">
        <v>68</v>
      </c>
      <c r="BS93" s="8" t="n">
        <v>57</v>
      </c>
      <c r="BT93" s="12" t="n">
        <f aca="false">BS93/(EA93+BS93)</f>
        <v>0.0633333333333333</v>
      </c>
      <c r="BU93" s="8" t="n">
        <v>252</v>
      </c>
      <c r="BV93" s="8" t="n">
        <v>285</v>
      </c>
      <c r="BW93" s="12" t="n">
        <f aca="false">IF(BU93+BV93&gt;0,BU93/(BU93+BV93),0)</f>
        <v>0.46927374301676</v>
      </c>
      <c r="BX93" s="8" t="n">
        <v>114</v>
      </c>
      <c r="BY93" s="8" t="n">
        <v>146</v>
      </c>
      <c r="BZ93" s="8" t="n">
        <v>85</v>
      </c>
      <c r="CA93" s="8" t="n">
        <v>83</v>
      </c>
      <c r="CB93" s="8" t="n">
        <v>53</v>
      </c>
      <c r="CC93" s="8" t="n">
        <v>56</v>
      </c>
      <c r="CD93" s="8" t="n">
        <v>105</v>
      </c>
      <c r="CE93" s="8" t="n">
        <v>98</v>
      </c>
      <c r="CF93" s="8" t="n">
        <v>76</v>
      </c>
      <c r="CG93" s="8" t="n">
        <v>103</v>
      </c>
      <c r="CH93" s="8" t="n">
        <v>157</v>
      </c>
      <c r="CI93" s="8" t="n">
        <v>164</v>
      </c>
      <c r="CJ93" s="8" t="n">
        <v>0</v>
      </c>
      <c r="CK93" s="8" t="n">
        <v>0</v>
      </c>
      <c r="CL93" s="8" t="n">
        <v>2</v>
      </c>
      <c r="CM93" s="8" t="n">
        <v>2</v>
      </c>
      <c r="CN93" s="8" t="n">
        <v>0</v>
      </c>
      <c r="CO93" s="8" t="n">
        <v>0</v>
      </c>
      <c r="CP93" s="8" t="n">
        <v>0</v>
      </c>
      <c r="CQ93" s="8" t="n">
        <v>2</v>
      </c>
      <c r="CR93" s="8" t="n">
        <v>0</v>
      </c>
      <c r="CS93" s="8" t="n">
        <v>0</v>
      </c>
      <c r="CT93" s="8" t="n">
        <v>3</v>
      </c>
      <c r="CU93" s="8" t="n">
        <v>1</v>
      </c>
      <c r="CV93" s="8" t="n">
        <v>0</v>
      </c>
      <c r="CW93" s="8" t="n">
        <v>7</v>
      </c>
      <c r="CX93" s="8" t="n">
        <v>0</v>
      </c>
      <c r="CY93" s="8" t="n">
        <v>5</v>
      </c>
      <c r="CZ93" s="8" t="n">
        <v>7</v>
      </c>
      <c r="DA93" s="8" t="n">
        <v>41</v>
      </c>
      <c r="DB93" s="8" t="n">
        <v>23</v>
      </c>
      <c r="DC93" s="8" t="n">
        <v>0</v>
      </c>
      <c r="DD93" s="8" t="n">
        <v>5</v>
      </c>
      <c r="DE93" s="8" t="n">
        <v>41</v>
      </c>
      <c r="DF93" s="8" t="n">
        <v>8</v>
      </c>
      <c r="DG93" s="8" t="n">
        <v>0</v>
      </c>
      <c r="DH93" s="8" t="n">
        <v>69</v>
      </c>
      <c r="DI93" s="8" t="n">
        <v>22</v>
      </c>
      <c r="DJ93" s="8" t="n">
        <v>20</v>
      </c>
      <c r="DK93" s="8" t="n">
        <v>22</v>
      </c>
      <c r="DL93" s="8" t="n">
        <v>20</v>
      </c>
      <c r="DM93" s="8" t="n">
        <v>2</v>
      </c>
      <c r="DN93" s="8" t="n">
        <v>23</v>
      </c>
      <c r="DO93" s="8" t="n">
        <v>21</v>
      </c>
      <c r="DP93" s="8" t="n">
        <v>2</v>
      </c>
      <c r="DQ93" s="8" t="n">
        <f aca="false">DJ93-DI93</f>
        <v>-2</v>
      </c>
      <c r="DR93" s="19" t="n">
        <v>4.129</v>
      </c>
      <c r="DS93" s="8" t="n">
        <v>20</v>
      </c>
      <c r="DT93" s="8" t="n">
        <v>2</v>
      </c>
      <c r="DU93" s="8" t="n">
        <v>0</v>
      </c>
      <c r="DV93" s="8" t="n">
        <v>0</v>
      </c>
      <c r="DW93" s="8" t="n">
        <v>0</v>
      </c>
      <c r="DX93" s="8" t="n">
        <v>877</v>
      </c>
      <c r="DY93" s="8" t="n">
        <v>1142</v>
      </c>
      <c r="DZ93" s="8" t="n">
        <v>692</v>
      </c>
      <c r="EA93" s="8" t="n">
        <v>843</v>
      </c>
      <c r="EB93" s="8" t="n">
        <v>500</v>
      </c>
      <c r="EC93" s="8" t="n">
        <v>595</v>
      </c>
      <c r="ED93" s="8" t="n">
        <v>45.85</v>
      </c>
      <c r="EE93" s="8" t="n">
        <v>52.24</v>
      </c>
      <c r="EF93" s="8" t="n">
        <v>44</v>
      </c>
      <c r="EG93" s="8" t="n">
        <v>56</v>
      </c>
      <c r="EH93" s="12" t="n">
        <f aca="false">EF93/EB93</f>
        <v>0.088</v>
      </c>
      <c r="EI93" s="20" t="n">
        <f aca="false">1-EG93/EC93</f>
        <v>0.905882352941176</v>
      </c>
      <c r="EJ93" s="21" t="n">
        <f aca="false">EH93+EI93</f>
        <v>0.993882352941176</v>
      </c>
      <c r="EK93" s="8" t="n">
        <v>878</v>
      </c>
      <c r="EL93" s="8" t="n">
        <v>1145</v>
      </c>
      <c r="EM93" s="8" t="n">
        <v>692</v>
      </c>
      <c r="EN93" s="8" t="n">
        <v>846</v>
      </c>
      <c r="EO93" s="8" t="n">
        <v>501</v>
      </c>
      <c r="EP93" s="8" t="n">
        <v>599</v>
      </c>
      <c r="EQ93" s="8" t="n">
        <v>44</v>
      </c>
      <c r="ER93" s="8" t="n">
        <v>56</v>
      </c>
      <c r="ES93" s="8" t="n">
        <v>426</v>
      </c>
      <c r="ET93" s="8" t="n">
        <v>542</v>
      </c>
      <c r="EU93" s="8" t="n">
        <v>196</v>
      </c>
      <c r="EV93" s="8" t="n">
        <v>180</v>
      </c>
      <c r="EW93" s="8" t="n">
        <v>27</v>
      </c>
      <c r="EX93" s="8" t="n">
        <v>27</v>
      </c>
      <c r="EY93" s="8" t="n">
        <v>76</v>
      </c>
      <c r="EZ93" s="8" t="n">
        <v>71</v>
      </c>
      <c r="FA93" s="8" t="n">
        <v>0.8</v>
      </c>
      <c r="FB93" s="8" t="n">
        <v>1.6</v>
      </c>
      <c r="FC93" s="8" t="n">
        <v>2.5</v>
      </c>
      <c r="FD93" s="19" t="n">
        <v>29.61</v>
      </c>
      <c r="FE93" s="18" t="n">
        <f aca="false">FD93/V93</f>
        <v>0.374810126582278</v>
      </c>
      <c r="FF93" s="8" t="n">
        <v>3.2016</v>
      </c>
      <c r="FG93" s="8" t="n">
        <v>0.36</v>
      </c>
      <c r="FH93" s="8" t="n">
        <v>0.82</v>
      </c>
      <c r="FI93" s="8" t="n">
        <v>1.18</v>
      </c>
      <c r="FJ93" s="22"/>
      <c r="FK93" s="22"/>
      <c r="FL93" s="22"/>
      <c r="FM93" s="8" t="n">
        <f aca="false">BL93+BS93+AH93+DT93</f>
        <v>325</v>
      </c>
      <c r="FN93" s="19" t="n">
        <f aca="false">IF(DS93&gt;0,(BL93+BR93)/DS93,0)</f>
        <v>14.2</v>
      </c>
      <c r="FO93" s="12" t="n">
        <v>0.0586681343</v>
      </c>
      <c r="FP93" s="19" t="n">
        <f aca="false">Z93-AH93/10</f>
        <v>20</v>
      </c>
      <c r="FQ93" s="19" t="n">
        <f aca="false">Z93+DR93/5</f>
        <v>25.8258</v>
      </c>
      <c r="FR93" s="19" t="n">
        <f aca="false">(DX93+DY93)/AL93*60</f>
        <v>106.531355254017</v>
      </c>
      <c r="FS93" s="22"/>
      <c r="FT93" s="22"/>
      <c r="FU93" s="22"/>
      <c r="FV93" s="22"/>
      <c r="FW93" s="17" t="s">
        <v>270</v>
      </c>
      <c r="FX93" s="23" t="n">
        <v>660000</v>
      </c>
      <c r="FY93" s="23" t="n">
        <v>660000</v>
      </c>
      <c r="FZ93" s="8" t="n">
        <v>102</v>
      </c>
      <c r="GA93" s="8" t="n">
        <v>14</v>
      </c>
      <c r="GB93" s="8" t="n">
        <v>13</v>
      </c>
      <c r="GC93" s="8" t="n">
        <v>27</v>
      </c>
      <c r="GD93" s="8" t="n">
        <v>0</v>
      </c>
      <c r="GE93" s="8" t="n">
        <v>77</v>
      </c>
      <c r="GF93" s="8" t="n">
        <v>175</v>
      </c>
      <c r="GG93" s="8" t="n">
        <v>1433</v>
      </c>
      <c r="GH93" s="8" t="n">
        <v>0.3</v>
      </c>
      <c r="GI93" s="8" t="n">
        <v>1.8</v>
      </c>
      <c r="GJ93" s="8" t="n">
        <v>2.1</v>
      </c>
      <c r="GK93" s="8" t="n">
        <f aca="false">Z93-AH93/10</f>
        <v>20</v>
      </c>
      <c r="GL93" s="22"/>
      <c r="GM93" s="22"/>
      <c r="GN93" s="22"/>
      <c r="GO93" s="22"/>
      <c r="GP93" s="22"/>
    </row>
    <row r="94" customFormat="false" ht="13.65" hidden="false" customHeight="true" outlineLevel="0" collapsed="false">
      <c r="A94" s="16" t="n">
        <v>31461</v>
      </c>
      <c r="B94" s="17" t="s">
        <v>733</v>
      </c>
      <c r="C94" s="17" t="s">
        <v>27</v>
      </c>
      <c r="D94" s="17" t="s">
        <v>262</v>
      </c>
      <c r="E94" s="17" t="s">
        <v>262</v>
      </c>
      <c r="F94" s="8" t="n">
        <v>73</v>
      </c>
      <c r="G94" s="8" t="n">
        <v>202</v>
      </c>
      <c r="H94" s="8" t="n">
        <v>2004</v>
      </c>
      <c r="I94" s="8" t="n">
        <v>2</v>
      </c>
      <c r="J94" s="8" t="n">
        <v>47</v>
      </c>
      <c r="K94" s="17" t="s">
        <v>273</v>
      </c>
      <c r="L94" s="8" t="n">
        <v>2006</v>
      </c>
      <c r="M94" s="8" t="n">
        <v>31</v>
      </c>
      <c r="N94" s="8" t="n">
        <v>12</v>
      </c>
      <c r="O94" s="8" t="n">
        <v>8471260</v>
      </c>
      <c r="P94" s="17" t="s">
        <v>734</v>
      </c>
      <c r="Q94" s="17" t="s">
        <v>735</v>
      </c>
      <c r="R94" s="17" t="s">
        <v>736</v>
      </c>
      <c r="S94" s="17" t="s">
        <v>732</v>
      </c>
      <c r="T94" s="17" t="s">
        <v>268</v>
      </c>
      <c r="U94" s="17" t="s">
        <v>269</v>
      </c>
      <c r="V94" s="8" t="n">
        <v>79</v>
      </c>
      <c r="W94" s="8" t="n">
        <v>13</v>
      </c>
      <c r="X94" s="8" t="n">
        <v>21</v>
      </c>
      <c r="Y94" s="8" t="n">
        <v>16</v>
      </c>
      <c r="Z94" s="8" t="n">
        <v>34</v>
      </c>
      <c r="AA94" s="8" t="n">
        <v>7</v>
      </c>
      <c r="AB94" s="8" t="n">
        <v>63</v>
      </c>
      <c r="AC94" s="18" t="n">
        <f aca="false">Z94/V94</f>
        <v>0.430379746835443</v>
      </c>
      <c r="AD94" s="19" t="n">
        <f aca="false">IF(FZ94&gt;V94,Z94-V94*(GC94-Z94)/(FZ94-V94),0)</f>
        <v>3.06552262090484</v>
      </c>
      <c r="AE94" s="19" t="n">
        <v>12.83</v>
      </c>
      <c r="AF94" s="8" t="n">
        <v>5</v>
      </c>
      <c r="AG94" s="8" t="n">
        <v>-8.4</v>
      </c>
      <c r="AH94" s="8" t="n">
        <v>50</v>
      </c>
      <c r="AI94" s="8" t="n">
        <v>1675</v>
      </c>
      <c r="AJ94" s="8" t="n">
        <v>75235</v>
      </c>
      <c r="AK94" s="19" t="n">
        <v>1253.9166666667</v>
      </c>
      <c r="AL94" s="8" t="n">
        <v>1254.17</v>
      </c>
      <c r="AM94" s="8" t="n">
        <v>1254</v>
      </c>
      <c r="AN94" s="18" t="n">
        <f aca="false">AJ94/60/V94</f>
        <v>15.8723628691983</v>
      </c>
      <c r="AO94" s="8" t="n">
        <v>26.55</v>
      </c>
      <c r="AP94" s="12" t="n">
        <f aca="false">IF(EF94&gt;0,Z94/EF94,0)</f>
        <v>0.739130434782609</v>
      </c>
      <c r="AQ94" s="8" t="n">
        <v>218</v>
      </c>
      <c r="AR94" s="8" t="n">
        <v>219</v>
      </c>
      <c r="AS94" s="8" t="n">
        <v>219</v>
      </c>
      <c r="AT94" s="8" t="n">
        <v>167</v>
      </c>
      <c r="AU94" s="8" t="n">
        <v>167</v>
      </c>
      <c r="AV94" s="8" t="n">
        <v>123</v>
      </c>
      <c r="AW94" s="8" t="n">
        <v>109</v>
      </c>
      <c r="AX94" s="8" t="n">
        <v>38</v>
      </c>
      <c r="AY94" s="8" t="n">
        <v>4</v>
      </c>
      <c r="AZ94" s="8" t="n">
        <v>11</v>
      </c>
      <c r="BA94" s="8" t="n">
        <f aca="false">AY94+AZ94</f>
        <v>15</v>
      </c>
      <c r="BB94" s="8" t="n">
        <v>9.84</v>
      </c>
      <c r="BC94" s="8" t="n">
        <v>36.1301</v>
      </c>
      <c r="BD94" s="19" t="n">
        <v>316.8</v>
      </c>
      <c r="BE94" s="19" t="n">
        <v>15.1589021067318</v>
      </c>
      <c r="BF94" s="19" t="n">
        <f aca="false">AQ94+BD94</f>
        <v>534.8</v>
      </c>
      <c r="BG94" s="19" t="n">
        <f aca="false">IF(AL94&gt;0,BF94/AL94*60,0)</f>
        <v>25.5850482789414</v>
      </c>
      <c r="BH94" s="8" t="n">
        <v>210</v>
      </c>
      <c r="BI94" s="8" t="n">
        <v>378</v>
      </c>
      <c r="BJ94" s="8" t="n">
        <v>619</v>
      </c>
      <c r="BK94" s="12" t="n">
        <f aca="false">BH94/(BH94+BJ94)</f>
        <v>0.253317249698432</v>
      </c>
      <c r="BL94" s="8" t="n">
        <v>145</v>
      </c>
      <c r="BM94" s="8" t="n">
        <v>145</v>
      </c>
      <c r="BN94" s="8" t="n">
        <v>56</v>
      </c>
      <c r="BO94" s="8" t="n">
        <f aca="false">BM94-BN94</f>
        <v>89</v>
      </c>
      <c r="BP94" s="8" t="n">
        <v>44</v>
      </c>
      <c r="BQ94" s="8" t="n">
        <v>29</v>
      </c>
      <c r="BR94" s="8" t="n">
        <v>47</v>
      </c>
      <c r="BS94" s="8" t="n">
        <v>38</v>
      </c>
      <c r="BT94" s="12" t="n">
        <f aca="false">BS94/(EA94+BS94)</f>
        <v>0.0345768880800728</v>
      </c>
      <c r="BU94" s="8" t="n">
        <v>104</v>
      </c>
      <c r="BV94" s="8" t="n">
        <v>167</v>
      </c>
      <c r="BW94" s="12" t="n">
        <f aca="false">IF(BU94+BV94&gt;0,BU94/(BU94+BV94),0)</f>
        <v>0.383763837638376</v>
      </c>
      <c r="BX94" s="8" t="n">
        <v>43</v>
      </c>
      <c r="BY94" s="8" t="n">
        <v>79</v>
      </c>
      <c r="BZ94" s="8" t="n">
        <v>22</v>
      </c>
      <c r="CA94" s="8" t="n">
        <v>47</v>
      </c>
      <c r="CB94" s="8" t="n">
        <v>39</v>
      </c>
      <c r="CC94" s="8" t="n">
        <v>41</v>
      </c>
      <c r="CD94" s="8" t="n">
        <v>24</v>
      </c>
      <c r="CE94" s="8" t="n">
        <v>39</v>
      </c>
      <c r="CF94" s="8" t="n">
        <v>40</v>
      </c>
      <c r="CG94" s="8" t="n">
        <v>64</v>
      </c>
      <c r="CH94" s="8" t="n">
        <v>65</v>
      </c>
      <c r="CI94" s="8" t="n">
        <v>102</v>
      </c>
      <c r="CJ94" s="8" t="n">
        <v>0</v>
      </c>
      <c r="CK94" s="8" t="n">
        <v>0</v>
      </c>
      <c r="CL94" s="8" t="n">
        <v>2</v>
      </c>
      <c r="CM94" s="8" t="n">
        <v>3</v>
      </c>
      <c r="CN94" s="8" t="n">
        <v>1</v>
      </c>
      <c r="CO94" s="8" t="n">
        <v>0</v>
      </c>
      <c r="CP94" s="8" t="n">
        <v>0</v>
      </c>
      <c r="CQ94" s="8" t="n">
        <v>2</v>
      </c>
      <c r="CR94" s="8" t="n">
        <v>1</v>
      </c>
      <c r="CS94" s="8" t="n">
        <v>0</v>
      </c>
      <c r="CT94" s="8" t="n">
        <v>2</v>
      </c>
      <c r="CU94" s="8" t="n">
        <v>2</v>
      </c>
      <c r="CV94" s="8" t="n">
        <v>0</v>
      </c>
      <c r="CW94" s="8" t="n">
        <v>6</v>
      </c>
      <c r="CX94" s="8" t="n">
        <v>0</v>
      </c>
      <c r="CY94" s="8" t="n">
        <v>1</v>
      </c>
      <c r="CZ94" s="8" t="n">
        <v>4</v>
      </c>
      <c r="DA94" s="8" t="n">
        <v>39</v>
      </c>
      <c r="DB94" s="8" t="n">
        <v>15</v>
      </c>
      <c r="DC94" s="8" t="n">
        <v>4</v>
      </c>
      <c r="DD94" s="8" t="n">
        <v>24</v>
      </c>
      <c r="DE94" s="8" t="n">
        <v>12</v>
      </c>
      <c r="DF94" s="8" t="n">
        <v>5</v>
      </c>
      <c r="DG94" s="8" t="n">
        <v>0</v>
      </c>
      <c r="DH94" s="8" t="n">
        <v>63</v>
      </c>
      <c r="DI94" s="8" t="n">
        <v>25</v>
      </c>
      <c r="DJ94" s="8" t="n">
        <v>22</v>
      </c>
      <c r="DK94" s="8" t="n">
        <v>25</v>
      </c>
      <c r="DL94" s="8" t="n">
        <v>25</v>
      </c>
      <c r="DM94" s="8" t="n">
        <v>0</v>
      </c>
      <c r="DN94" s="8" t="n">
        <v>22</v>
      </c>
      <c r="DO94" s="8" t="n">
        <v>22</v>
      </c>
      <c r="DP94" s="8" t="n">
        <v>0</v>
      </c>
      <c r="DQ94" s="8" t="n">
        <f aca="false">DJ94-DI94</f>
        <v>-3</v>
      </c>
      <c r="DR94" s="19" t="n">
        <v>4.865</v>
      </c>
      <c r="DS94" s="8" t="n">
        <v>25</v>
      </c>
      <c r="DT94" s="8" t="n">
        <v>0</v>
      </c>
      <c r="DU94" s="8" t="n">
        <v>0</v>
      </c>
      <c r="DV94" s="8" t="n">
        <v>0</v>
      </c>
      <c r="DW94" s="8" t="n">
        <v>0</v>
      </c>
      <c r="DX94" s="8" t="n">
        <v>988</v>
      </c>
      <c r="DY94" s="8" t="n">
        <v>1463</v>
      </c>
      <c r="DZ94" s="8" t="n">
        <v>711</v>
      </c>
      <c r="EA94" s="8" t="n">
        <v>1061</v>
      </c>
      <c r="EB94" s="8" t="n">
        <v>521</v>
      </c>
      <c r="EC94" s="8" t="n">
        <v>769</v>
      </c>
      <c r="ED94" s="8" t="n">
        <v>40.53</v>
      </c>
      <c r="EE94" s="8" t="n">
        <v>69.01</v>
      </c>
      <c r="EF94" s="8" t="n">
        <v>46</v>
      </c>
      <c r="EG94" s="8" t="n">
        <v>59</v>
      </c>
      <c r="EH94" s="12" t="n">
        <f aca="false">EF94/EB94</f>
        <v>0.0882917466410749</v>
      </c>
      <c r="EI94" s="20" t="n">
        <f aca="false">1-EG94/EC94</f>
        <v>0.923276983094928</v>
      </c>
      <c r="EJ94" s="21" t="n">
        <f aca="false">EH94+EI94</f>
        <v>1.011568729736</v>
      </c>
      <c r="EK94" s="8" t="n">
        <v>990</v>
      </c>
      <c r="EL94" s="8" t="n">
        <v>1465</v>
      </c>
      <c r="EM94" s="8" t="n">
        <v>711</v>
      </c>
      <c r="EN94" s="8" t="n">
        <v>1063</v>
      </c>
      <c r="EO94" s="8" t="n">
        <v>521</v>
      </c>
      <c r="EP94" s="8" t="n">
        <v>770</v>
      </c>
      <c r="EQ94" s="8" t="n">
        <v>46</v>
      </c>
      <c r="ER94" s="8" t="n">
        <v>58</v>
      </c>
      <c r="ES94" s="8" t="n">
        <v>436</v>
      </c>
      <c r="ET94" s="8" t="n">
        <v>700</v>
      </c>
      <c r="EU94" s="8" t="n">
        <v>152</v>
      </c>
      <c r="EV94" s="8" t="n">
        <v>271</v>
      </c>
      <c r="EW94" s="8" t="n">
        <v>24</v>
      </c>
      <c r="EX94" s="8" t="n">
        <v>32</v>
      </c>
      <c r="EY94" s="8" t="n">
        <v>84</v>
      </c>
      <c r="EZ94" s="8" t="n">
        <v>71</v>
      </c>
      <c r="FA94" s="8" t="n">
        <v>1.4</v>
      </c>
      <c r="FB94" s="8" t="n">
        <v>1.7</v>
      </c>
      <c r="FC94" s="8" t="n">
        <v>3.1</v>
      </c>
      <c r="FD94" s="19" t="n">
        <v>27.8</v>
      </c>
      <c r="FE94" s="18" t="n">
        <f aca="false">FD94/V94</f>
        <v>0.351898734177215</v>
      </c>
      <c r="FF94" s="8" t="n">
        <v>2.6168</v>
      </c>
      <c r="FG94" s="8" t="n">
        <v>0.04</v>
      </c>
      <c r="FH94" s="8" t="n">
        <v>-0.02</v>
      </c>
      <c r="FI94" s="8" t="n">
        <v>0.02</v>
      </c>
      <c r="FJ94" s="22"/>
      <c r="FK94" s="22"/>
      <c r="FL94" s="22"/>
      <c r="FM94" s="8" t="n">
        <f aca="false">BL94+BS94+AH94+DT94</f>
        <v>233</v>
      </c>
      <c r="FN94" s="19" t="n">
        <f aca="false">IF(DS94&gt;0,(BL94+BR94)/DS94,0)</f>
        <v>7.68</v>
      </c>
      <c r="FO94" s="12" t="n">
        <v>0.0557589706</v>
      </c>
      <c r="FP94" s="19" t="n">
        <f aca="false">Z94-AH94/10</f>
        <v>29</v>
      </c>
      <c r="FQ94" s="19" t="n">
        <f aca="false">Z94+DR94/5</f>
        <v>34.973</v>
      </c>
      <c r="FR94" s="19" t="n">
        <f aca="false">(DX94+DY94)/AL94*60</f>
        <v>117.25683121108</v>
      </c>
      <c r="FS94" s="8" t="n">
        <v>3</v>
      </c>
      <c r="FT94" s="17" t="s">
        <v>326</v>
      </c>
      <c r="FU94" s="8" t="n">
        <v>88</v>
      </c>
      <c r="FV94" s="22"/>
      <c r="FW94" s="17" t="s">
        <v>280</v>
      </c>
      <c r="FX94" s="23" t="n">
        <v>2400000</v>
      </c>
      <c r="FY94" s="23" t="n">
        <v>2400000</v>
      </c>
      <c r="FZ94" s="8" t="n">
        <v>720</v>
      </c>
      <c r="GA94" s="8" t="n">
        <v>121</v>
      </c>
      <c r="GB94" s="8" t="n">
        <v>164</v>
      </c>
      <c r="GC94" s="8" t="n">
        <v>285</v>
      </c>
      <c r="GD94" s="8" t="n">
        <v>-69</v>
      </c>
      <c r="GE94" s="8" t="n">
        <v>454</v>
      </c>
      <c r="GF94" s="8" t="n">
        <v>1268</v>
      </c>
      <c r="GG94" s="8" t="n">
        <v>11023</v>
      </c>
      <c r="GH94" s="8" t="n">
        <v>13.4</v>
      </c>
      <c r="GI94" s="8" t="n">
        <v>10.2</v>
      </c>
      <c r="GJ94" s="8" t="n">
        <v>23.6</v>
      </c>
      <c r="GK94" s="8" t="n">
        <f aca="false">Z94-AH94/10</f>
        <v>29</v>
      </c>
      <c r="GL94" s="22"/>
      <c r="GM94" s="22"/>
      <c r="GN94" s="22"/>
      <c r="GO94" s="22"/>
      <c r="GP94" s="22"/>
    </row>
    <row r="95" customFormat="false" ht="13.65" hidden="false" customHeight="true" outlineLevel="0" collapsed="false">
      <c r="A95" s="16" t="n">
        <v>35090</v>
      </c>
      <c r="B95" s="17" t="s">
        <v>737</v>
      </c>
      <c r="C95" s="17" t="s">
        <v>282</v>
      </c>
      <c r="D95" s="17" t="s">
        <v>283</v>
      </c>
      <c r="E95" s="17" t="s">
        <v>283</v>
      </c>
      <c r="F95" s="8" t="n">
        <v>73</v>
      </c>
      <c r="G95" s="8" t="n">
        <v>180</v>
      </c>
      <c r="H95" s="8" t="n">
        <v>2016</v>
      </c>
      <c r="I95" s="8" t="n">
        <v>6</v>
      </c>
      <c r="J95" s="8" t="n">
        <v>173</v>
      </c>
      <c r="K95" s="17" t="s">
        <v>263</v>
      </c>
      <c r="L95" s="8" t="n">
        <v>2017</v>
      </c>
      <c r="M95" s="8" t="n">
        <v>22</v>
      </c>
      <c r="N95" s="8" t="n">
        <v>1</v>
      </c>
      <c r="O95" s="8" t="n">
        <v>8479595</v>
      </c>
      <c r="P95" s="17" t="s">
        <v>738</v>
      </c>
      <c r="Q95" s="17" t="s">
        <v>739</v>
      </c>
      <c r="R95" s="17" t="s">
        <v>740</v>
      </c>
      <c r="S95" s="17" t="s">
        <v>732</v>
      </c>
      <c r="T95" s="17" t="s">
        <v>278</v>
      </c>
      <c r="U95" s="17" t="s">
        <v>397</v>
      </c>
      <c r="V95" s="8" t="n">
        <v>4</v>
      </c>
      <c r="W95" s="8" t="n">
        <v>1</v>
      </c>
      <c r="X95" s="8" t="n">
        <v>0</v>
      </c>
      <c r="Y95" s="8" t="n">
        <v>0</v>
      </c>
      <c r="Z95" s="8" t="n">
        <v>1</v>
      </c>
      <c r="AA95" s="8" t="n">
        <v>30</v>
      </c>
      <c r="AB95" s="8" t="n">
        <v>75</v>
      </c>
      <c r="AC95" s="18" t="n">
        <f aca="false">Z95/V95</f>
        <v>0.25</v>
      </c>
      <c r="AD95" s="19" t="n">
        <f aca="false">IF(FZ95&gt;V95,Z95-V95*(GC95-Z95)/(FZ95-V95),0)</f>
        <v>0</v>
      </c>
      <c r="AE95" s="19" t="n">
        <v>0.5</v>
      </c>
      <c r="AF95" s="8" t="n">
        <v>-1</v>
      </c>
      <c r="AG95" s="8" t="n">
        <v>-0.4</v>
      </c>
      <c r="AH95" s="8" t="n">
        <v>0</v>
      </c>
      <c r="AI95" s="8" t="n">
        <v>99</v>
      </c>
      <c r="AJ95" s="8" t="n">
        <v>4327</v>
      </c>
      <c r="AK95" s="19" t="n">
        <v>72.116666666667</v>
      </c>
      <c r="AL95" s="8" t="n">
        <v>72.12</v>
      </c>
      <c r="AM95" s="8" t="n">
        <v>72</v>
      </c>
      <c r="AN95" s="18" t="n">
        <f aca="false">AJ95/60/V95</f>
        <v>18.0291666666667</v>
      </c>
      <c r="AO95" s="8" t="n">
        <v>30.29</v>
      </c>
      <c r="AP95" s="12" t="n">
        <f aca="false">IF(EF95&gt;0,Z95/EF95,0)</f>
        <v>1</v>
      </c>
      <c r="AQ95" s="8" t="n">
        <v>10</v>
      </c>
      <c r="AR95" s="8" t="n">
        <v>10</v>
      </c>
      <c r="AS95" s="8" t="n">
        <v>10</v>
      </c>
      <c r="AT95" s="8" t="n">
        <v>7</v>
      </c>
      <c r="AU95" s="8" t="n">
        <v>7</v>
      </c>
      <c r="AV95" s="8" t="n">
        <v>5</v>
      </c>
      <c r="AW95" s="8" t="n">
        <v>1</v>
      </c>
      <c r="AX95" s="8" t="n">
        <v>0</v>
      </c>
      <c r="AY95" s="8" t="n">
        <v>0</v>
      </c>
      <c r="AZ95" s="8" t="n">
        <v>0</v>
      </c>
      <c r="BA95" s="8" t="n">
        <f aca="false">AY95+AZ95</f>
        <v>0</v>
      </c>
      <c r="BB95" s="8" t="n">
        <v>0.11</v>
      </c>
      <c r="BC95" s="8" t="n">
        <v>54</v>
      </c>
      <c r="BD95" s="19" t="n">
        <v>0</v>
      </c>
      <c r="BE95" s="19" t="n">
        <v>0</v>
      </c>
      <c r="BF95" s="19" t="n">
        <f aca="false">AQ95+BD95</f>
        <v>10</v>
      </c>
      <c r="BG95" s="19" t="n">
        <f aca="false">IF(AL95&gt;0,BF95/AL95*60,0)</f>
        <v>8.31946755407654</v>
      </c>
      <c r="BH95" s="8" t="n">
        <v>15</v>
      </c>
      <c r="BI95" s="8" t="n">
        <v>19</v>
      </c>
      <c r="BJ95" s="8" t="n">
        <v>23</v>
      </c>
      <c r="BK95" s="12" t="n">
        <f aca="false">BH95/(BH95+BJ95)</f>
        <v>0.394736842105263</v>
      </c>
      <c r="BL95" s="8" t="n">
        <v>5</v>
      </c>
      <c r="BM95" s="8" t="n">
        <v>5</v>
      </c>
      <c r="BN95" s="8" t="n">
        <v>8</v>
      </c>
      <c r="BO95" s="8" t="n">
        <f aca="false">BM95-BN95</f>
        <v>-3</v>
      </c>
      <c r="BP95" s="8" t="n">
        <v>2</v>
      </c>
      <c r="BQ95" s="8" t="n">
        <v>0</v>
      </c>
      <c r="BR95" s="8" t="n">
        <v>0</v>
      </c>
      <c r="BS95" s="8" t="n">
        <v>8</v>
      </c>
      <c r="BT95" s="12" t="n">
        <f aca="false">BS95/(EA95+BS95)</f>
        <v>0.117647058823529</v>
      </c>
      <c r="BU95" s="8" t="n">
        <v>0</v>
      </c>
      <c r="BV95" s="8" t="n">
        <v>0</v>
      </c>
      <c r="BW95" s="12" t="n">
        <f aca="false">IF(BU95+BV95&gt;0,BU95/(BU95+BV95),0)</f>
        <v>0</v>
      </c>
      <c r="BX95" s="8" t="n">
        <v>0</v>
      </c>
      <c r="BY95" s="8" t="n">
        <v>0</v>
      </c>
      <c r="BZ95" s="8" t="n">
        <v>0</v>
      </c>
      <c r="CA95" s="8" t="n">
        <v>0</v>
      </c>
      <c r="CB95" s="8" t="n">
        <v>0</v>
      </c>
      <c r="CC95" s="8" t="n">
        <v>0</v>
      </c>
      <c r="CD95" s="8" t="n">
        <v>0</v>
      </c>
      <c r="CE95" s="8" t="n">
        <v>0</v>
      </c>
      <c r="CF95" s="8" t="n">
        <v>0</v>
      </c>
      <c r="CG95" s="8" t="n">
        <v>0</v>
      </c>
      <c r="CH95" s="8" t="n">
        <v>0</v>
      </c>
      <c r="CI95" s="8" t="n">
        <v>0</v>
      </c>
      <c r="CJ95" s="8" t="n">
        <v>0</v>
      </c>
      <c r="CK95" s="8" t="n">
        <v>0</v>
      </c>
      <c r="CL95" s="8" t="n">
        <v>0</v>
      </c>
      <c r="CM95" s="8" t="n">
        <v>0</v>
      </c>
      <c r="CN95" s="8" t="n">
        <v>0</v>
      </c>
      <c r="CO95" s="8" t="n">
        <v>0</v>
      </c>
      <c r="CP95" s="8" t="n">
        <v>0</v>
      </c>
      <c r="CQ95" s="8" t="n">
        <v>0</v>
      </c>
      <c r="CR95" s="8" t="n">
        <v>0</v>
      </c>
      <c r="CS95" s="8" t="n">
        <v>1</v>
      </c>
      <c r="CT95" s="8" t="n">
        <v>0</v>
      </c>
      <c r="CU95" s="8" t="n">
        <v>0</v>
      </c>
      <c r="CV95" s="8" t="n">
        <v>0</v>
      </c>
      <c r="CW95" s="8" t="n">
        <v>0</v>
      </c>
      <c r="CX95" s="8" t="n">
        <v>0</v>
      </c>
      <c r="CY95" s="8" t="n">
        <v>0</v>
      </c>
      <c r="CZ95" s="8" t="n">
        <v>0</v>
      </c>
      <c r="DA95" s="8" t="n">
        <v>2</v>
      </c>
      <c r="DB95" s="8" t="n">
        <v>0</v>
      </c>
      <c r="DC95" s="8" t="n">
        <v>0</v>
      </c>
      <c r="DD95" s="8" t="n">
        <v>2</v>
      </c>
      <c r="DE95" s="8" t="n">
        <v>0</v>
      </c>
      <c r="DF95" s="8" t="n">
        <v>0</v>
      </c>
      <c r="DG95" s="8" t="n">
        <v>0</v>
      </c>
      <c r="DH95" s="8" t="n">
        <v>3</v>
      </c>
      <c r="DI95" s="8" t="n">
        <v>0</v>
      </c>
      <c r="DJ95" s="8" t="n">
        <v>0</v>
      </c>
      <c r="DK95" s="8" t="n">
        <v>0</v>
      </c>
      <c r="DL95" s="8" t="n">
        <v>0</v>
      </c>
      <c r="DM95" s="8" t="n">
        <v>0</v>
      </c>
      <c r="DN95" s="8" t="n">
        <v>0</v>
      </c>
      <c r="DO95" s="8" t="n">
        <v>0</v>
      </c>
      <c r="DP95" s="8" t="n">
        <v>0</v>
      </c>
      <c r="DQ95" s="8" t="n">
        <f aca="false">DJ95-DI95</f>
        <v>0</v>
      </c>
      <c r="DR95" s="19" t="n">
        <v>0.301</v>
      </c>
      <c r="DS95" s="8" t="n">
        <v>0</v>
      </c>
      <c r="DT95" s="8" t="n">
        <v>0</v>
      </c>
      <c r="DU95" s="8" t="n">
        <v>0</v>
      </c>
      <c r="DV95" s="8" t="n">
        <v>0</v>
      </c>
      <c r="DW95" s="8" t="n">
        <v>0</v>
      </c>
      <c r="DX95" s="8" t="n">
        <v>50</v>
      </c>
      <c r="DY95" s="8" t="n">
        <v>87</v>
      </c>
      <c r="DZ95" s="8" t="n">
        <v>39</v>
      </c>
      <c r="EA95" s="8" t="n">
        <v>60</v>
      </c>
      <c r="EB95" s="8" t="n">
        <v>33</v>
      </c>
      <c r="EC95" s="8" t="n">
        <v>38</v>
      </c>
      <c r="ED95" s="8" t="n">
        <v>1.73</v>
      </c>
      <c r="EE95" s="8" t="n">
        <v>3.25</v>
      </c>
      <c r="EF95" s="8" t="n">
        <v>1</v>
      </c>
      <c r="EG95" s="8" t="n">
        <v>2</v>
      </c>
      <c r="EH95" s="12" t="n">
        <f aca="false">EF95/EB95</f>
        <v>0.0303030303030303</v>
      </c>
      <c r="EI95" s="20" t="n">
        <f aca="false">1-EG95/EC95</f>
        <v>0.947368421052632</v>
      </c>
      <c r="EJ95" s="21" t="n">
        <f aca="false">EH95+EI95</f>
        <v>0.977671451355662</v>
      </c>
      <c r="EK95" s="8" t="n">
        <v>50</v>
      </c>
      <c r="EL95" s="8" t="n">
        <v>87</v>
      </c>
      <c r="EM95" s="8" t="n">
        <v>39</v>
      </c>
      <c r="EN95" s="8" t="n">
        <v>60</v>
      </c>
      <c r="EO95" s="8" t="n">
        <v>33</v>
      </c>
      <c r="EP95" s="8" t="n">
        <v>38</v>
      </c>
      <c r="EQ95" s="8" t="n">
        <v>1</v>
      </c>
      <c r="ER95" s="8" t="n">
        <v>2</v>
      </c>
      <c r="ES95" s="8" t="n">
        <v>18</v>
      </c>
      <c r="ET95" s="8" t="n">
        <v>53</v>
      </c>
      <c r="EU95" s="8" t="n">
        <v>6</v>
      </c>
      <c r="EV95" s="8" t="n">
        <v>15</v>
      </c>
      <c r="EW95" s="8" t="n">
        <v>0</v>
      </c>
      <c r="EX95" s="8" t="n">
        <v>0</v>
      </c>
      <c r="EY95" s="8" t="n">
        <v>4</v>
      </c>
      <c r="EZ95" s="8" t="n">
        <v>1</v>
      </c>
      <c r="FA95" s="8" t="n">
        <v>0.1</v>
      </c>
      <c r="FB95" s="8" t="n">
        <v>0.1</v>
      </c>
      <c r="FC95" s="8" t="n">
        <v>0.2</v>
      </c>
      <c r="FD95" s="19" t="n">
        <v>0.12</v>
      </c>
      <c r="FE95" s="18" t="n">
        <f aca="false">FD95/V95</f>
        <v>0.03</v>
      </c>
      <c r="FF95" s="8" t="n">
        <v>0.034</v>
      </c>
      <c r="FG95" s="8" t="n">
        <v>0</v>
      </c>
      <c r="FH95" s="8" t="n">
        <v>0</v>
      </c>
      <c r="FI95" s="8" t="n">
        <v>0</v>
      </c>
      <c r="FJ95" s="22"/>
      <c r="FK95" s="22"/>
      <c r="FL95" s="22"/>
      <c r="FM95" s="8" t="n">
        <f aca="false">BL95+BS95+AH95+DT95</f>
        <v>13</v>
      </c>
      <c r="FN95" s="19" t="n">
        <f aca="false">IF(DS95&gt;0,(BL95+BR95)/DS95,0)</f>
        <v>0</v>
      </c>
      <c r="FO95" s="12" t="n">
        <v>0.09030837</v>
      </c>
      <c r="FP95" s="19" t="n">
        <f aca="false">Z95-AH95/10</f>
        <v>1</v>
      </c>
      <c r="FQ95" s="19" t="n">
        <f aca="false">Z95+DR95/5</f>
        <v>1.0602</v>
      </c>
      <c r="FR95" s="19" t="n">
        <f aca="false">(DX95+DY95)/AL95*60</f>
        <v>113.976705490849</v>
      </c>
      <c r="FS95" s="22"/>
      <c r="FT95" s="22"/>
      <c r="FU95" s="22"/>
      <c r="FV95" s="22"/>
      <c r="FW95" s="17" t="s">
        <v>270</v>
      </c>
      <c r="FX95" s="23" t="n">
        <v>925000</v>
      </c>
      <c r="FY95" s="23" t="n">
        <v>925000</v>
      </c>
      <c r="FZ95" s="8" t="n">
        <v>4</v>
      </c>
      <c r="GA95" s="8" t="n">
        <v>1</v>
      </c>
      <c r="GB95" s="8" t="n">
        <v>0</v>
      </c>
      <c r="GC95" s="8" t="n">
        <v>1</v>
      </c>
      <c r="GD95" s="8" t="n">
        <v>-1</v>
      </c>
      <c r="GE95" s="8" t="n">
        <v>0</v>
      </c>
      <c r="GF95" s="8" t="n">
        <v>5</v>
      </c>
      <c r="GG95" s="8" t="n">
        <v>72</v>
      </c>
      <c r="GH95" s="8" t="n">
        <v>0.1</v>
      </c>
      <c r="GI95" s="8" t="n">
        <v>0.1</v>
      </c>
      <c r="GJ95" s="8" t="n">
        <v>0.2</v>
      </c>
      <c r="GK95" s="8" t="n">
        <f aca="false">Z95-AH95/10</f>
        <v>1</v>
      </c>
      <c r="GL95" s="22"/>
      <c r="GM95" s="22"/>
      <c r="GN95" s="22"/>
      <c r="GO95" s="22"/>
      <c r="GP95" s="22"/>
    </row>
    <row r="96" customFormat="false" ht="13.65" hidden="false" customHeight="true" outlineLevel="0" collapsed="false">
      <c r="A96" s="16" t="n">
        <v>34020</v>
      </c>
      <c r="B96" s="17" t="s">
        <v>741</v>
      </c>
      <c r="C96" s="17" t="s">
        <v>360</v>
      </c>
      <c r="D96" s="17" t="s">
        <v>283</v>
      </c>
      <c r="E96" s="17" t="s">
        <v>283</v>
      </c>
      <c r="F96" s="8" t="n">
        <v>71</v>
      </c>
      <c r="G96" s="8" t="n">
        <v>200</v>
      </c>
      <c r="H96" s="8" t="n">
        <v>2011</v>
      </c>
      <c r="I96" s="8" t="n">
        <v>5</v>
      </c>
      <c r="J96" s="8" t="n">
        <v>129</v>
      </c>
      <c r="K96" s="17" t="s">
        <v>263</v>
      </c>
      <c r="L96" s="8" t="n">
        <v>2015</v>
      </c>
      <c r="M96" s="8" t="n">
        <v>24</v>
      </c>
      <c r="N96" s="8" t="n">
        <v>3</v>
      </c>
      <c r="O96" s="8" t="n">
        <v>8476370</v>
      </c>
      <c r="P96" s="17" t="s">
        <v>742</v>
      </c>
      <c r="Q96" s="17" t="s">
        <v>743</v>
      </c>
      <c r="R96" s="17" t="s">
        <v>744</v>
      </c>
      <c r="S96" s="17" t="s">
        <v>732</v>
      </c>
      <c r="T96" s="17" t="s">
        <v>268</v>
      </c>
      <c r="U96" s="17" t="s">
        <v>581</v>
      </c>
      <c r="V96" s="8" t="n">
        <v>2</v>
      </c>
      <c r="W96" s="8" t="n">
        <v>0</v>
      </c>
      <c r="X96" s="8" t="n">
        <v>0</v>
      </c>
      <c r="Y96" s="8" t="n">
        <v>0</v>
      </c>
      <c r="Z96" s="8" t="n">
        <v>0</v>
      </c>
      <c r="AA96" s="8" t="n">
        <v>28</v>
      </c>
      <c r="AB96" s="8" t="n">
        <v>93</v>
      </c>
      <c r="AC96" s="18" t="n">
        <f aca="false">Z96/V96</f>
        <v>0</v>
      </c>
      <c r="AD96" s="19" t="n">
        <f aca="false">IF(FZ96&gt;V96,Z96-V96*(GC96-Z96)/(FZ96-V96),0)</f>
        <v>-0.352941176470588</v>
      </c>
      <c r="AE96" s="19" t="n">
        <v>0</v>
      </c>
      <c r="AF96" s="8" t="n">
        <v>0</v>
      </c>
      <c r="AG96" s="8" t="n">
        <v>0.4</v>
      </c>
      <c r="AH96" s="8" t="n">
        <v>0</v>
      </c>
      <c r="AI96" s="8" t="n">
        <v>23</v>
      </c>
      <c r="AJ96" s="8" t="n">
        <v>1135</v>
      </c>
      <c r="AK96" s="19" t="n">
        <v>18.916666666667</v>
      </c>
      <c r="AL96" s="8" t="n">
        <v>18.92</v>
      </c>
      <c r="AM96" s="8" t="n">
        <v>19</v>
      </c>
      <c r="AN96" s="18" t="n">
        <f aca="false">AJ96/60/V96</f>
        <v>9.45833333333333</v>
      </c>
      <c r="AO96" s="8" t="n">
        <v>16.72</v>
      </c>
      <c r="AP96" s="12" t="n">
        <f aca="false">IF(EF96&gt;0,Z96/EF96,0)</f>
        <v>0</v>
      </c>
      <c r="AQ96" s="8" t="n">
        <v>4</v>
      </c>
      <c r="AR96" s="8" t="n">
        <v>4</v>
      </c>
      <c r="AS96" s="8" t="n">
        <v>4</v>
      </c>
      <c r="AT96" s="8" t="n">
        <v>4</v>
      </c>
      <c r="AU96" s="8" t="n">
        <v>4</v>
      </c>
      <c r="AV96" s="8" t="n">
        <v>1</v>
      </c>
      <c r="AW96" s="8" t="n">
        <v>1</v>
      </c>
      <c r="AX96" s="8" t="n">
        <v>0</v>
      </c>
      <c r="AY96" s="8" t="n">
        <v>0</v>
      </c>
      <c r="AZ96" s="8" t="n">
        <v>0</v>
      </c>
      <c r="BA96" s="8" t="n">
        <f aca="false">AY96+AZ96</f>
        <v>0</v>
      </c>
      <c r="BB96" s="8" t="n">
        <v>0.13</v>
      </c>
      <c r="BC96" s="8" t="n">
        <v>42</v>
      </c>
      <c r="BD96" s="19" t="n">
        <v>0</v>
      </c>
      <c r="BE96" s="19" t="n">
        <v>0</v>
      </c>
      <c r="BF96" s="19" t="n">
        <f aca="false">AQ96+BD96</f>
        <v>4</v>
      </c>
      <c r="BG96" s="19" t="n">
        <f aca="false">IF(AL96&gt;0,BF96/AL96*60,0)</f>
        <v>12.6849894291755</v>
      </c>
      <c r="BH96" s="8" t="n">
        <v>3</v>
      </c>
      <c r="BI96" s="8" t="n">
        <v>2</v>
      </c>
      <c r="BJ96" s="8" t="n">
        <v>4</v>
      </c>
      <c r="BK96" s="12" t="n">
        <f aca="false">BH96/(BH96+BJ96)</f>
        <v>0.428571428571429</v>
      </c>
      <c r="BL96" s="8" t="n">
        <v>5</v>
      </c>
      <c r="BM96" s="8" t="n">
        <v>5</v>
      </c>
      <c r="BN96" s="8" t="n">
        <v>2</v>
      </c>
      <c r="BO96" s="8" t="n">
        <f aca="false">BM96-BN96</f>
        <v>3</v>
      </c>
      <c r="BP96" s="8" t="n">
        <v>3</v>
      </c>
      <c r="BQ96" s="8" t="n">
        <v>1</v>
      </c>
      <c r="BR96" s="8" t="n">
        <v>2</v>
      </c>
      <c r="BS96" s="8" t="n">
        <v>0</v>
      </c>
      <c r="BT96" s="12" t="n">
        <f aca="false">BS96/(EA96+BS96)</f>
        <v>0</v>
      </c>
      <c r="BU96" s="8" t="n">
        <v>0</v>
      </c>
      <c r="BV96" s="8" t="n">
        <v>0</v>
      </c>
      <c r="BW96" s="12" t="n">
        <f aca="false">IF(BU96+BV96&gt;0,BU96/(BU96+BV96),0)</f>
        <v>0</v>
      </c>
      <c r="BX96" s="8" t="n">
        <v>0</v>
      </c>
      <c r="BY96" s="8" t="n">
        <v>0</v>
      </c>
      <c r="BZ96" s="8" t="n">
        <v>0</v>
      </c>
      <c r="CA96" s="8" t="n">
        <v>0</v>
      </c>
      <c r="CB96" s="8" t="n">
        <v>0</v>
      </c>
      <c r="CC96" s="8" t="n">
        <v>0</v>
      </c>
      <c r="CD96" s="8" t="n">
        <v>0</v>
      </c>
      <c r="CE96" s="8" t="n">
        <v>0</v>
      </c>
      <c r="CF96" s="8" t="n">
        <v>0</v>
      </c>
      <c r="CG96" s="8" t="n">
        <v>0</v>
      </c>
      <c r="CH96" s="8" t="n">
        <v>0</v>
      </c>
      <c r="CI96" s="8" t="n">
        <v>0</v>
      </c>
      <c r="CJ96" s="8" t="n">
        <v>0</v>
      </c>
      <c r="CK96" s="8" t="n">
        <v>0</v>
      </c>
      <c r="CL96" s="8" t="n">
        <v>0</v>
      </c>
      <c r="CM96" s="8" t="n">
        <v>0</v>
      </c>
      <c r="CN96" s="8" t="n">
        <v>0</v>
      </c>
      <c r="CO96" s="8" t="n">
        <v>0</v>
      </c>
      <c r="CP96" s="8" t="n">
        <v>0</v>
      </c>
      <c r="CQ96" s="8" t="n">
        <v>0</v>
      </c>
      <c r="CR96" s="8" t="n">
        <v>0</v>
      </c>
      <c r="CS96" s="8" t="n">
        <v>0</v>
      </c>
      <c r="CT96" s="8" t="n">
        <v>0</v>
      </c>
      <c r="CU96" s="8" t="n">
        <v>0</v>
      </c>
      <c r="CV96" s="8" t="n">
        <v>0</v>
      </c>
      <c r="CW96" s="8" t="n">
        <v>0</v>
      </c>
      <c r="CX96" s="8" t="n">
        <v>0</v>
      </c>
      <c r="CY96" s="8" t="n">
        <v>0</v>
      </c>
      <c r="CZ96" s="8" t="n">
        <v>0</v>
      </c>
      <c r="DA96" s="8" t="n">
        <v>3</v>
      </c>
      <c r="DB96" s="8" t="n">
        <v>0</v>
      </c>
      <c r="DC96" s="8" t="n">
        <v>0</v>
      </c>
      <c r="DD96" s="8" t="n">
        <v>1</v>
      </c>
      <c r="DE96" s="8" t="n">
        <v>0</v>
      </c>
      <c r="DF96" s="8" t="n">
        <v>0</v>
      </c>
      <c r="DG96" s="8" t="n">
        <v>0</v>
      </c>
      <c r="DH96" s="8" t="n">
        <v>0</v>
      </c>
      <c r="DI96" s="8" t="n">
        <v>0</v>
      </c>
      <c r="DJ96" s="8" t="n">
        <v>0</v>
      </c>
      <c r="DK96" s="8" t="n">
        <v>0</v>
      </c>
      <c r="DL96" s="8" t="n">
        <v>0</v>
      </c>
      <c r="DM96" s="8" t="n">
        <v>0</v>
      </c>
      <c r="DN96" s="8" t="n">
        <v>0</v>
      </c>
      <c r="DO96" s="8" t="n">
        <v>0</v>
      </c>
      <c r="DP96" s="8" t="n">
        <v>0</v>
      </c>
      <c r="DQ96" s="8" t="n">
        <f aca="false">DJ96-DI96</f>
        <v>0</v>
      </c>
      <c r="DR96" s="19" t="n">
        <v>-0.02</v>
      </c>
      <c r="DS96" s="8" t="n">
        <v>0</v>
      </c>
      <c r="DT96" s="8" t="n">
        <v>0</v>
      </c>
      <c r="DU96" s="8" t="n">
        <v>0</v>
      </c>
      <c r="DV96" s="8" t="n">
        <v>0</v>
      </c>
      <c r="DW96" s="8" t="n">
        <v>0</v>
      </c>
      <c r="DX96" s="8" t="n">
        <v>14</v>
      </c>
      <c r="DY96" s="8" t="n">
        <v>16</v>
      </c>
      <c r="DZ96" s="8" t="n">
        <v>13</v>
      </c>
      <c r="EA96" s="8" t="n">
        <v>12</v>
      </c>
      <c r="EB96" s="8" t="n">
        <v>10</v>
      </c>
      <c r="EC96" s="8" t="n">
        <v>6</v>
      </c>
      <c r="ED96" s="8" t="n">
        <v>0.54</v>
      </c>
      <c r="EE96" s="8" t="n">
        <v>0.69</v>
      </c>
      <c r="EF96" s="8" t="n">
        <v>0</v>
      </c>
      <c r="EG96" s="8" t="n">
        <v>0</v>
      </c>
      <c r="EH96" s="12" t="n">
        <f aca="false">EF96/EB96</f>
        <v>0</v>
      </c>
      <c r="EI96" s="20" t="n">
        <f aca="false">1-EG96/EC96</f>
        <v>1</v>
      </c>
      <c r="EJ96" s="21" t="n">
        <f aca="false">EH96+EI96</f>
        <v>1</v>
      </c>
      <c r="EK96" s="8" t="n">
        <v>14</v>
      </c>
      <c r="EL96" s="8" t="n">
        <v>17</v>
      </c>
      <c r="EM96" s="8" t="n">
        <v>13</v>
      </c>
      <c r="EN96" s="8" t="n">
        <v>13</v>
      </c>
      <c r="EO96" s="8" t="n">
        <v>10</v>
      </c>
      <c r="EP96" s="8" t="n">
        <v>7</v>
      </c>
      <c r="EQ96" s="8" t="n">
        <v>0</v>
      </c>
      <c r="ER96" s="8" t="n">
        <v>0</v>
      </c>
      <c r="ES96" s="8" t="n">
        <v>7</v>
      </c>
      <c r="ET96" s="8" t="n">
        <v>9</v>
      </c>
      <c r="EU96" s="8" t="n">
        <v>3</v>
      </c>
      <c r="EV96" s="8" t="n">
        <v>3</v>
      </c>
      <c r="EW96" s="8" t="n">
        <v>0</v>
      </c>
      <c r="EX96" s="8" t="n">
        <v>0</v>
      </c>
      <c r="EY96" s="8" t="n">
        <v>1</v>
      </c>
      <c r="EZ96" s="8" t="n">
        <v>0</v>
      </c>
      <c r="FA96" s="8" t="n">
        <v>-0.1</v>
      </c>
      <c r="FB96" s="8" t="n">
        <v>0</v>
      </c>
      <c r="FC96" s="8" t="n">
        <v>0</v>
      </c>
      <c r="FD96" s="19" t="n">
        <v>-0.02</v>
      </c>
      <c r="FE96" s="18" t="n">
        <f aca="false">FD96/V96</f>
        <v>-0.01</v>
      </c>
      <c r="FF96" s="8" t="n">
        <v>0.0009</v>
      </c>
      <c r="FG96" s="8" t="n">
        <v>0</v>
      </c>
      <c r="FH96" s="8" t="n">
        <v>0</v>
      </c>
      <c r="FI96" s="8" t="n">
        <v>0</v>
      </c>
      <c r="FJ96" s="22"/>
      <c r="FK96" s="22"/>
      <c r="FL96" s="22"/>
      <c r="FM96" s="8" t="n">
        <f aca="false">BL96+BS96+AH96+DT96</f>
        <v>5</v>
      </c>
      <c r="FN96" s="19" t="n">
        <f aca="false">IF(DS96&gt;0,(BL96+BR96)/DS96,0)</f>
        <v>0</v>
      </c>
      <c r="FO96" s="12" t="n">
        <v>0</v>
      </c>
      <c r="FP96" s="19" t="n">
        <f aca="false">Z96-AH96/10</f>
        <v>0</v>
      </c>
      <c r="FQ96" s="19" t="n">
        <f aca="false">Z96+DR96/5</f>
        <v>-0.004</v>
      </c>
      <c r="FR96" s="19" t="n">
        <f aca="false">(DX96+DY96)/AL96*60</f>
        <v>95.1374207188161</v>
      </c>
      <c r="FS96" s="22"/>
      <c r="FT96" s="22"/>
      <c r="FU96" s="22"/>
      <c r="FV96" s="22"/>
      <c r="FW96" s="17" t="s">
        <v>270</v>
      </c>
      <c r="FX96" s="23" t="n">
        <v>660000</v>
      </c>
      <c r="FY96" s="23" t="n">
        <v>667500</v>
      </c>
      <c r="FZ96" s="8" t="n">
        <v>19</v>
      </c>
      <c r="GA96" s="8" t="n">
        <v>1</v>
      </c>
      <c r="GB96" s="8" t="n">
        <v>2</v>
      </c>
      <c r="GC96" s="8" t="n">
        <v>3</v>
      </c>
      <c r="GD96" s="8" t="n">
        <v>-5</v>
      </c>
      <c r="GE96" s="8" t="n">
        <v>6</v>
      </c>
      <c r="GF96" s="8" t="n">
        <v>20</v>
      </c>
      <c r="GG96" s="8" t="n">
        <v>234</v>
      </c>
      <c r="GH96" s="8" t="n">
        <v>-0.2</v>
      </c>
      <c r="GI96" s="8" t="n">
        <v>0.1</v>
      </c>
      <c r="GJ96" s="8" t="n">
        <v>-0.1</v>
      </c>
      <c r="GK96" s="8" t="n">
        <f aca="false">Z96-AH96/10</f>
        <v>0</v>
      </c>
      <c r="GL96" s="22"/>
      <c r="GM96" s="22"/>
      <c r="GN96" s="22"/>
      <c r="GO96" s="22"/>
      <c r="GP96" s="22"/>
    </row>
    <row r="97" customFormat="false" ht="13.65" hidden="false" customHeight="true" outlineLevel="0" collapsed="false">
      <c r="A97" s="16" t="n">
        <v>31655</v>
      </c>
      <c r="B97" s="17" t="s">
        <v>745</v>
      </c>
      <c r="C97" s="17" t="s">
        <v>282</v>
      </c>
      <c r="D97" s="17" t="s">
        <v>283</v>
      </c>
      <c r="E97" s="17" t="s">
        <v>283</v>
      </c>
      <c r="F97" s="8" t="n">
        <v>77</v>
      </c>
      <c r="G97" s="8" t="n">
        <v>225</v>
      </c>
      <c r="H97" s="8" t="n">
        <v>2004</v>
      </c>
      <c r="I97" s="8" t="n">
        <v>1</v>
      </c>
      <c r="J97" s="8" t="n">
        <v>5</v>
      </c>
      <c r="K97" s="17" t="s">
        <v>273</v>
      </c>
      <c r="L97" s="8" t="n">
        <v>2008</v>
      </c>
      <c r="M97" s="8" t="n">
        <v>31</v>
      </c>
      <c r="N97" s="8" t="n">
        <v>10</v>
      </c>
      <c r="O97" s="8" t="n">
        <v>8471218</v>
      </c>
      <c r="P97" s="17" t="s">
        <v>746</v>
      </c>
      <c r="Q97" s="17" t="s">
        <v>747</v>
      </c>
      <c r="R97" s="17" t="s">
        <v>748</v>
      </c>
      <c r="S97" s="17" t="s">
        <v>732</v>
      </c>
      <c r="T97" s="17" t="s">
        <v>299</v>
      </c>
      <c r="U97" s="17" t="s">
        <v>332</v>
      </c>
      <c r="V97" s="8" t="n">
        <v>81</v>
      </c>
      <c r="W97" s="8" t="n">
        <v>23</v>
      </c>
      <c r="X97" s="8" t="n">
        <v>68</v>
      </c>
      <c r="Y97" s="8" t="n">
        <v>48</v>
      </c>
      <c r="Z97" s="8" t="n">
        <v>91</v>
      </c>
      <c r="AA97" s="8" t="n">
        <v>1</v>
      </c>
      <c r="AB97" s="8" t="n">
        <v>0</v>
      </c>
      <c r="AC97" s="18" t="n">
        <f aca="false">Z97/V97</f>
        <v>1.12345679012346</v>
      </c>
      <c r="AD97" s="19" t="n">
        <f aca="false">IF(FZ97&gt;V97,Z97-V97*(GC97-Z97)/(FZ97-V97),0)</f>
        <v>31.2668579626973</v>
      </c>
      <c r="AE97" s="19" t="n">
        <v>31.591</v>
      </c>
      <c r="AF97" s="8" t="n">
        <v>13</v>
      </c>
      <c r="AG97" s="8" t="n">
        <v>10.6</v>
      </c>
      <c r="AH97" s="8" t="n">
        <v>52</v>
      </c>
      <c r="AI97" s="8" t="n">
        <v>2056</v>
      </c>
      <c r="AJ97" s="8" t="n">
        <v>98447</v>
      </c>
      <c r="AK97" s="19" t="n">
        <v>1640.7833333333</v>
      </c>
      <c r="AL97" s="8" t="n">
        <v>1640.78</v>
      </c>
      <c r="AM97" s="8" t="n">
        <v>1641</v>
      </c>
      <c r="AN97" s="18" t="n">
        <f aca="false">AJ97/60/V97</f>
        <v>20.2565843621399</v>
      </c>
      <c r="AO97" s="8" t="n">
        <v>33.4</v>
      </c>
      <c r="AP97" s="12" t="n">
        <f aca="false">IF(EF97&gt;0,Z97/EF97,0)</f>
        <v>0.78448275862069</v>
      </c>
      <c r="AQ97" s="8" t="n">
        <v>410</v>
      </c>
      <c r="AR97" s="8" t="n">
        <v>410</v>
      </c>
      <c r="AS97" s="8" t="n">
        <v>410</v>
      </c>
      <c r="AT97" s="8" t="n">
        <v>327</v>
      </c>
      <c r="AU97" s="8" t="n">
        <v>327</v>
      </c>
      <c r="AV97" s="8" t="n">
        <v>246</v>
      </c>
      <c r="AW97" s="8" t="n">
        <v>203</v>
      </c>
      <c r="AX97" s="8" t="n">
        <v>77</v>
      </c>
      <c r="AY97" s="8" t="n">
        <v>4</v>
      </c>
      <c r="AZ97" s="8" t="n">
        <v>27</v>
      </c>
      <c r="BA97" s="8" t="n">
        <f aca="false">AY97+AZ97</f>
        <v>31</v>
      </c>
      <c r="BB97" s="8" t="n">
        <v>21.5</v>
      </c>
      <c r="BC97" s="8" t="n">
        <v>35.2073</v>
      </c>
      <c r="BD97" s="19" t="n">
        <v>563.8</v>
      </c>
      <c r="BE97" s="19" t="n">
        <v>20.6169817262084</v>
      </c>
      <c r="BF97" s="19" t="n">
        <f aca="false">AQ97+BD97</f>
        <v>973.8</v>
      </c>
      <c r="BG97" s="19" t="n">
        <f aca="false">IF(AL97&gt;0,BF97/AL97*60,0)</f>
        <v>35.6098928558369</v>
      </c>
      <c r="BH97" s="8" t="n">
        <v>740</v>
      </c>
      <c r="BI97" s="8" t="n">
        <v>537</v>
      </c>
      <c r="BJ97" s="8" t="n">
        <v>494</v>
      </c>
      <c r="BK97" s="12" t="n">
        <f aca="false">BH97/(BH97+BJ97)</f>
        <v>0.59967585089141</v>
      </c>
      <c r="BL97" s="8" t="n">
        <v>94</v>
      </c>
      <c r="BM97" s="8" t="n">
        <v>94</v>
      </c>
      <c r="BN97" s="8" t="n">
        <v>90</v>
      </c>
      <c r="BO97" s="8" t="n">
        <f aca="false">BM97-BN97</f>
        <v>4</v>
      </c>
      <c r="BP97" s="8" t="n">
        <v>81</v>
      </c>
      <c r="BQ97" s="8" t="n">
        <v>55</v>
      </c>
      <c r="BR97" s="8" t="n">
        <v>34</v>
      </c>
      <c r="BS97" s="8" t="n">
        <v>66</v>
      </c>
      <c r="BT97" s="12" t="n">
        <f aca="false">BS97/(EA97+BS97)</f>
        <v>0.055045871559633</v>
      </c>
      <c r="BU97" s="8" t="n">
        <v>166</v>
      </c>
      <c r="BV97" s="8" t="n">
        <v>196</v>
      </c>
      <c r="BW97" s="12" t="n">
        <f aca="false">IF(BU97+BV97&gt;0,BU97/(BU97+BV97),0)</f>
        <v>0.458563535911602</v>
      </c>
      <c r="BX97" s="8" t="n">
        <v>44</v>
      </c>
      <c r="BY97" s="8" t="n">
        <v>56</v>
      </c>
      <c r="BZ97" s="8" t="n">
        <v>40</v>
      </c>
      <c r="CA97" s="8" t="n">
        <v>58</v>
      </c>
      <c r="CB97" s="8" t="n">
        <v>82</v>
      </c>
      <c r="CC97" s="8" t="n">
        <v>82</v>
      </c>
      <c r="CD97" s="8" t="n">
        <v>34</v>
      </c>
      <c r="CE97" s="8" t="n">
        <v>37</v>
      </c>
      <c r="CF97" s="8" t="n">
        <v>83</v>
      </c>
      <c r="CG97" s="8" t="n">
        <v>113</v>
      </c>
      <c r="CH97" s="8" t="n">
        <v>90</v>
      </c>
      <c r="CI97" s="8" t="n">
        <v>104</v>
      </c>
      <c r="CJ97" s="8" t="n">
        <v>1</v>
      </c>
      <c r="CK97" s="8" t="n">
        <v>0</v>
      </c>
      <c r="CL97" s="8" t="n">
        <v>3</v>
      </c>
      <c r="CM97" s="8" t="n">
        <v>2</v>
      </c>
      <c r="CN97" s="8" t="n">
        <v>2</v>
      </c>
      <c r="CO97" s="8" t="n">
        <v>0</v>
      </c>
      <c r="CP97" s="8" t="n">
        <v>0</v>
      </c>
      <c r="CQ97" s="8" t="n">
        <v>1</v>
      </c>
      <c r="CR97" s="8" t="n">
        <v>3</v>
      </c>
      <c r="CS97" s="8" t="n">
        <v>1</v>
      </c>
      <c r="CT97" s="8" t="n">
        <v>4</v>
      </c>
      <c r="CU97" s="8" t="n">
        <v>1</v>
      </c>
      <c r="CV97" s="8" t="n">
        <v>0</v>
      </c>
      <c r="CW97" s="8" t="n">
        <v>13</v>
      </c>
      <c r="CX97" s="8" t="n">
        <v>2</v>
      </c>
      <c r="CY97" s="8" t="n">
        <v>5</v>
      </c>
      <c r="CZ97" s="8" t="n">
        <v>12</v>
      </c>
      <c r="DA97" s="8" t="n">
        <v>62</v>
      </c>
      <c r="DB97" s="8" t="n">
        <v>17</v>
      </c>
      <c r="DC97" s="8" t="n">
        <v>12</v>
      </c>
      <c r="DD97" s="8" t="n">
        <v>27</v>
      </c>
      <c r="DE97" s="8" t="n">
        <v>26</v>
      </c>
      <c r="DF97" s="8" t="n">
        <v>5</v>
      </c>
      <c r="DG97" s="8" t="n">
        <v>0</v>
      </c>
      <c r="DH97" s="8" t="n">
        <v>159</v>
      </c>
      <c r="DI97" s="8" t="n">
        <v>26</v>
      </c>
      <c r="DJ97" s="8" t="n">
        <v>24</v>
      </c>
      <c r="DK97" s="8" t="n">
        <v>25</v>
      </c>
      <c r="DL97" s="8" t="n">
        <v>25</v>
      </c>
      <c r="DM97" s="8" t="n">
        <v>0</v>
      </c>
      <c r="DN97" s="8" t="n">
        <v>24</v>
      </c>
      <c r="DO97" s="8" t="n">
        <v>24</v>
      </c>
      <c r="DP97" s="8" t="n">
        <v>0</v>
      </c>
      <c r="DQ97" s="8" t="n">
        <f aca="false">DJ97-DI97</f>
        <v>-2</v>
      </c>
      <c r="DR97" s="19" t="n">
        <v>-5.893</v>
      </c>
      <c r="DS97" s="8" t="n">
        <v>26</v>
      </c>
      <c r="DT97" s="8" t="n">
        <v>0</v>
      </c>
      <c r="DU97" s="8" t="n">
        <v>0</v>
      </c>
      <c r="DV97" s="8" t="n">
        <v>0</v>
      </c>
      <c r="DW97" s="8" t="n">
        <v>0</v>
      </c>
      <c r="DX97" s="8" t="n">
        <v>1739</v>
      </c>
      <c r="DY97" s="8" t="n">
        <v>1531</v>
      </c>
      <c r="DZ97" s="8" t="n">
        <v>1360</v>
      </c>
      <c r="EA97" s="8" t="n">
        <v>1133</v>
      </c>
      <c r="EB97" s="8" t="n">
        <v>998</v>
      </c>
      <c r="EC97" s="8" t="n">
        <v>810</v>
      </c>
      <c r="ED97" s="8" t="n">
        <v>98.75</v>
      </c>
      <c r="EE97" s="8" t="n">
        <v>74.95</v>
      </c>
      <c r="EF97" s="8" t="n">
        <v>116</v>
      </c>
      <c r="EG97" s="8" t="n">
        <v>67</v>
      </c>
      <c r="EH97" s="12" t="n">
        <f aca="false">EF97/EB97</f>
        <v>0.11623246492986</v>
      </c>
      <c r="EI97" s="20" t="n">
        <f aca="false">1-EG97/EC97</f>
        <v>0.917283950617284</v>
      </c>
      <c r="EJ97" s="21" t="n">
        <f aca="false">EH97+EI97</f>
        <v>1.03351641554714</v>
      </c>
      <c r="EK97" s="8" t="n">
        <v>1738</v>
      </c>
      <c r="EL97" s="8" t="n">
        <v>1537</v>
      </c>
      <c r="EM97" s="8" t="n">
        <v>1359</v>
      </c>
      <c r="EN97" s="8" t="n">
        <v>1137</v>
      </c>
      <c r="EO97" s="8" t="n">
        <v>998</v>
      </c>
      <c r="EP97" s="8" t="n">
        <v>812</v>
      </c>
      <c r="EQ97" s="8" t="n">
        <v>116</v>
      </c>
      <c r="ER97" s="8" t="n">
        <v>67</v>
      </c>
      <c r="ES97" s="8" t="n">
        <v>899</v>
      </c>
      <c r="ET97" s="8" t="n">
        <v>742</v>
      </c>
      <c r="EU97" s="8" t="n">
        <v>335</v>
      </c>
      <c r="EV97" s="8" t="n">
        <v>253</v>
      </c>
      <c r="EW97" s="8" t="n">
        <v>46</v>
      </c>
      <c r="EX97" s="8" t="n">
        <v>35</v>
      </c>
      <c r="EY97" s="8" t="n">
        <v>111</v>
      </c>
      <c r="EZ97" s="8" t="n">
        <v>100</v>
      </c>
      <c r="FA97" s="8" t="n">
        <v>7.1</v>
      </c>
      <c r="FB97" s="8" t="n">
        <v>2.1</v>
      </c>
      <c r="FC97" s="8" t="n">
        <v>9.2</v>
      </c>
      <c r="FD97" s="19" t="n">
        <v>85.35</v>
      </c>
      <c r="FE97" s="18" t="n">
        <f aca="false">FD97/V97</f>
        <v>1.0537037037037</v>
      </c>
      <c r="FF97" s="8" t="n">
        <v>11.438</v>
      </c>
      <c r="FG97" s="8" t="n">
        <v>2.09</v>
      </c>
      <c r="FH97" s="8" t="n">
        <v>-0.16</v>
      </c>
      <c r="FI97" s="8" t="n">
        <v>1.93</v>
      </c>
      <c r="FJ97" s="8" t="n">
        <v>4</v>
      </c>
      <c r="FK97" s="8" t="n">
        <v>1</v>
      </c>
      <c r="FL97" s="8" t="n">
        <v>0</v>
      </c>
      <c r="FM97" s="8" t="n">
        <f aca="false">BL97+BS97+AH97+DT97</f>
        <v>212</v>
      </c>
      <c r="FN97" s="19" t="n">
        <f aca="false">IF(DS97&gt;0,(BL97+BR97)/DS97,0)</f>
        <v>4.92307692307692</v>
      </c>
      <c r="FO97" s="12" t="n">
        <v>0.0931358025</v>
      </c>
      <c r="FP97" s="19" t="n">
        <f aca="false">Z97-AH97/10</f>
        <v>85.8</v>
      </c>
      <c r="FQ97" s="19" t="n">
        <f aca="false">Z97+DR97/5</f>
        <v>89.8214</v>
      </c>
      <c r="FR97" s="19" t="n">
        <f aca="false">(DX97+DY97)/AL97*60</f>
        <v>119.577274223235</v>
      </c>
      <c r="FS97" s="22"/>
      <c r="FT97" s="22"/>
      <c r="FU97" s="22"/>
      <c r="FV97" s="17" t="s">
        <v>427</v>
      </c>
      <c r="FW97" s="17" t="s">
        <v>280</v>
      </c>
      <c r="FX97" s="23" t="n">
        <v>5800000</v>
      </c>
      <c r="FY97" s="23" t="n">
        <v>5600000</v>
      </c>
      <c r="FZ97" s="8" t="n">
        <v>778</v>
      </c>
      <c r="GA97" s="8" t="n">
        <v>222</v>
      </c>
      <c r="GB97" s="8" t="n">
        <v>383</v>
      </c>
      <c r="GC97" s="8" t="n">
        <v>605</v>
      </c>
      <c r="GD97" s="8" t="n">
        <v>99</v>
      </c>
      <c r="GE97" s="8" t="n">
        <v>512</v>
      </c>
      <c r="GF97" s="8" t="n">
        <v>2055</v>
      </c>
      <c r="GG97" s="8" t="n">
        <v>14149</v>
      </c>
      <c r="GH97" s="8" t="n">
        <v>51.3</v>
      </c>
      <c r="GI97" s="8" t="n">
        <v>18.5</v>
      </c>
      <c r="GJ97" s="8" t="n">
        <v>69.8</v>
      </c>
      <c r="GK97" s="8" t="n">
        <f aca="false">Z97-AH97/10</f>
        <v>85.8</v>
      </c>
      <c r="GL97" s="22"/>
      <c r="GM97" s="22"/>
      <c r="GN97" s="22"/>
      <c r="GO97" s="22"/>
      <c r="GP97" s="22"/>
    </row>
    <row r="98" customFormat="false" ht="13.65" hidden="false" customHeight="true" outlineLevel="0" collapsed="false">
      <c r="A98" s="16" t="n">
        <v>34794</v>
      </c>
      <c r="B98" s="17" t="s">
        <v>505</v>
      </c>
      <c r="C98" s="17" t="s">
        <v>272</v>
      </c>
      <c r="D98" s="17" t="s">
        <v>262</v>
      </c>
      <c r="E98" s="17" t="s">
        <v>262</v>
      </c>
      <c r="F98" s="8" t="n">
        <v>72</v>
      </c>
      <c r="G98" s="8" t="n">
        <v>223</v>
      </c>
      <c r="H98" s="8" t="n">
        <v>2013</v>
      </c>
      <c r="I98" s="8" t="n">
        <v>1</v>
      </c>
      <c r="J98" s="8" t="n">
        <v>9</v>
      </c>
      <c r="K98" s="17" t="s">
        <v>263</v>
      </c>
      <c r="L98" s="8" t="n">
        <v>2014</v>
      </c>
      <c r="M98" s="8" t="n">
        <v>22</v>
      </c>
      <c r="N98" s="8" t="n">
        <v>4</v>
      </c>
      <c r="O98" s="8" t="n">
        <v>8477500</v>
      </c>
      <c r="P98" s="17" t="s">
        <v>749</v>
      </c>
      <c r="Q98" s="17" t="s">
        <v>750</v>
      </c>
      <c r="R98" s="17" t="s">
        <v>751</v>
      </c>
      <c r="S98" s="17" t="s">
        <v>752</v>
      </c>
      <c r="T98" s="17" t="s">
        <v>313</v>
      </c>
      <c r="U98" s="17" t="s">
        <v>314</v>
      </c>
      <c r="V98" s="8" t="n">
        <v>64</v>
      </c>
      <c r="W98" s="8" t="n">
        <v>22</v>
      </c>
      <c r="X98" s="8" t="n">
        <v>22</v>
      </c>
      <c r="Y98" s="8" t="n">
        <v>16</v>
      </c>
      <c r="Z98" s="8" t="n">
        <v>44</v>
      </c>
      <c r="AA98" s="8" t="n">
        <v>4</v>
      </c>
      <c r="AB98" s="8" t="n">
        <v>11</v>
      </c>
      <c r="AC98" s="18" t="n">
        <f aca="false">Z98/V98</f>
        <v>0.6875</v>
      </c>
      <c r="AD98" s="19" t="n">
        <f aca="false">IF(FZ98&gt;V98,Z98-V98*(GC98-Z98)/(FZ98-V98),0)</f>
        <v>11.5844155844156</v>
      </c>
      <c r="AE98" s="19" t="n">
        <v>17.606</v>
      </c>
      <c r="AF98" s="8" t="n">
        <v>-1</v>
      </c>
      <c r="AG98" s="8" t="n">
        <v>0.2</v>
      </c>
      <c r="AH98" s="8" t="n">
        <v>10</v>
      </c>
      <c r="AI98" s="8" t="n">
        <v>1669</v>
      </c>
      <c r="AJ98" s="8" t="n">
        <v>74303</v>
      </c>
      <c r="AK98" s="19" t="n">
        <v>1238.3833333333</v>
      </c>
      <c r="AL98" s="8" t="n">
        <v>1218.42</v>
      </c>
      <c r="AM98" s="8" t="n">
        <v>1238</v>
      </c>
      <c r="AN98" s="18" t="n">
        <f aca="false">AJ98/60/V98</f>
        <v>19.3497395833333</v>
      </c>
      <c r="AO98" s="8" t="n">
        <v>31.94</v>
      </c>
      <c r="AP98" s="12" t="n">
        <f aca="false">IF(EF98&gt;0,Z98/EF98,0)</f>
        <v>0.594594594594595</v>
      </c>
      <c r="AQ98" s="8" t="n">
        <v>247</v>
      </c>
      <c r="AR98" s="8" t="n">
        <v>253</v>
      </c>
      <c r="AS98" s="8" t="n">
        <v>253</v>
      </c>
      <c r="AT98" s="8" t="n">
        <v>200</v>
      </c>
      <c r="AU98" s="8" t="n">
        <v>204</v>
      </c>
      <c r="AV98" s="8" t="n">
        <v>158</v>
      </c>
      <c r="AW98" s="8" t="n">
        <v>177</v>
      </c>
      <c r="AX98" s="8" t="n">
        <v>95</v>
      </c>
      <c r="AY98" s="8" t="n">
        <v>11</v>
      </c>
      <c r="AZ98" s="8" t="n">
        <v>10</v>
      </c>
      <c r="BA98" s="8" t="n">
        <f aca="false">AY98+AZ98</f>
        <v>21</v>
      </c>
      <c r="BB98" s="8" t="n">
        <v>18.18</v>
      </c>
      <c r="BC98" s="8" t="n">
        <v>22.7089</v>
      </c>
      <c r="BD98" s="19" t="n">
        <v>269</v>
      </c>
      <c r="BE98" s="19" t="n">
        <v>13.0331211391199</v>
      </c>
      <c r="BF98" s="19" t="n">
        <f aca="false">AQ98+BD98</f>
        <v>516</v>
      </c>
      <c r="BG98" s="19" t="n">
        <f aca="false">IF(AL98&gt;0,BF98/AL98*60,0)</f>
        <v>25.4099571576304</v>
      </c>
      <c r="BH98" s="8" t="n">
        <v>565</v>
      </c>
      <c r="BI98" s="8" t="n">
        <v>364</v>
      </c>
      <c r="BJ98" s="8" t="n">
        <v>489</v>
      </c>
      <c r="BK98" s="12" t="n">
        <f aca="false">BH98/(BH98+BJ98)</f>
        <v>0.536053130929791</v>
      </c>
      <c r="BL98" s="8" t="n">
        <v>35</v>
      </c>
      <c r="BM98" s="8" t="n">
        <v>35</v>
      </c>
      <c r="BN98" s="8" t="n">
        <v>63</v>
      </c>
      <c r="BO98" s="8" t="n">
        <f aca="false">BM98-BN98</f>
        <v>-28</v>
      </c>
      <c r="BP98" s="8" t="n">
        <v>46</v>
      </c>
      <c r="BQ98" s="8" t="n">
        <v>25</v>
      </c>
      <c r="BR98" s="8" t="n">
        <v>22</v>
      </c>
      <c r="BS98" s="8" t="n">
        <v>29</v>
      </c>
      <c r="BT98" s="12" t="n">
        <f aca="false">BS98/(EA98+BS98)</f>
        <v>0.0330672748004561</v>
      </c>
      <c r="BU98" s="8" t="n">
        <v>712</v>
      </c>
      <c r="BV98" s="8" t="n">
        <v>612</v>
      </c>
      <c r="BW98" s="12" t="n">
        <f aca="false">IF(BU98+BV98&gt;0,BU98/(BU98+BV98),0)</f>
        <v>0.537764350453172</v>
      </c>
      <c r="BX98" s="8" t="n">
        <v>249</v>
      </c>
      <c r="BY98" s="8" t="n">
        <v>194</v>
      </c>
      <c r="BZ98" s="8" t="n">
        <v>178</v>
      </c>
      <c r="CA98" s="8" t="n">
        <v>169</v>
      </c>
      <c r="CB98" s="8" t="n">
        <v>285</v>
      </c>
      <c r="CC98" s="8" t="n">
        <v>249</v>
      </c>
      <c r="CD98" s="8" t="n">
        <v>201</v>
      </c>
      <c r="CE98" s="8" t="n">
        <v>194</v>
      </c>
      <c r="CF98" s="8" t="n">
        <v>303</v>
      </c>
      <c r="CG98" s="8" t="n">
        <v>238</v>
      </c>
      <c r="CH98" s="8" t="n">
        <v>381</v>
      </c>
      <c r="CI98" s="8" t="n">
        <v>321</v>
      </c>
      <c r="CJ98" s="8" t="n">
        <v>0</v>
      </c>
      <c r="CK98" s="8" t="n">
        <v>0</v>
      </c>
      <c r="CL98" s="8" t="n">
        <v>2</v>
      </c>
      <c r="CM98" s="8" t="n">
        <v>3</v>
      </c>
      <c r="CN98" s="8" t="n">
        <v>0</v>
      </c>
      <c r="CO98" s="8" t="n">
        <v>0</v>
      </c>
      <c r="CP98" s="8" t="n">
        <v>0</v>
      </c>
      <c r="CQ98" s="8" t="n">
        <v>3</v>
      </c>
      <c r="CR98" s="8" t="n">
        <v>2</v>
      </c>
      <c r="CS98" s="8" t="n">
        <v>0</v>
      </c>
      <c r="CT98" s="8" t="n">
        <v>2</v>
      </c>
      <c r="CU98" s="8" t="n">
        <v>1</v>
      </c>
      <c r="CV98" s="8" t="n">
        <v>0</v>
      </c>
      <c r="CW98" s="8" t="n">
        <v>14</v>
      </c>
      <c r="CX98" s="8" t="n">
        <v>1</v>
      </c>
      <c r="CY98" s="8" t="n">
        <v>2</v>
      </c>
      <c r="CZ98" s="8" t="n">
        <v>5</v>
      </c>
      <c r="DA98" s="8" t="n">
        <v>38</v>
      </c>
      <c r="DB98" s="8" t="n">
        <v>12</v>
      </c>
      <c r="DC98" s="8" t="n">
        <v>11</v>
      </c>
      <c r="DD98" s="8" t="n">
        <v>6</v>
      </c>
      <c r="DE98" s="8" t="n">
        <v>12</v>
      </c>
      <c r="DF98" s="8" t="n">
        <v>9</v>
      </c>
      <c r="DG98" s="8" t="n">
        <v>2</v>
      </c>
      <c r="DH98" s="8" t="n">
        <v>106</v>
      </c>
      <c r="DI98" s="8" t="n">
        <v>5</v>
      </c>
      <c r="DJ98" s="8" t="n">
        <v>16</v>
      </c>
      <c r="DK98" s="8" t="n">
        <v>5</v>
      </c>
      <c r="DL98" s="8" t="n">
        <v>5</v>
      </c>
      <c r="DM98" s="8" t="n">
        <v>0</v>
      </c>
      <c r="DN98" s="8" t="n">
        <v>15</v>
      </c>
      <c r="DO98" s="8" t="n">
        <v>15</v>
      </c>
      <c r="DP98" s="8" t="n">
        <v>0</v>
      </c>
      <c r="DQ98" s="8" t="n">
        <f aca="false">DJ98-DI98</f>
        <v>11</v>
      </c>
      <c r="DR98" s="19" t="n">
        <v>7.128</v>
      </c>
      <c r="DS98" s="8" t="n">
        <v>5</v>
      </c>
      <c r="DT98" s="8" t="n">
        <v>0</v>
      </c>
      <c r="DU98" s="8" t="n">
        <v>0</v>
      </c>
      <c r="DV98" s="8" t="n">
        <v>0</v>
      </c>
      <c r="DW98" s="8" t="n">
        <v>0</v>
      </c>
      <c r="DX98" s="8" t="n">
        <v>1227</v>
      </c>
      <c r="DY98" s="8" t="n">
        <v>1135</v>
      </c>
      <c r="DZ98" s="8" t="n">
        <v>892</v>
      </c>
      <c r="EA98" s="8" t="n">
        <v>848</v>
      </c>
      <c r="EB98" s="8" t="n">
        <v>656</v>
      </c>
      <c r="EC98" s="8" t="n">
        <v>605</v>
      </c>
      <c r="ED98" s="8" t="n">
        <v>60.4</v>
      </c>
      <c r="EE98" s="8" t="n">
        <v>59.12</v>
      </c>
      <c r="EF98" s="8" t="n">
        <v>74</v>
      </c>
      <c r="EG98" s="8" t="n">
        <v>63</v>
      </c>
      <c r="EH98" s="12" t="n">
        <f aca="false">EF98/EB98</f>
        <v>0.11280487804878</v>
      </c>
      <c r="EI98" s="20" t="n">
        <f aca="false">1-EG98/EC98</f>
        <v>0.895867768595041</v>
      </c>
      <c r="EJ98" s="21" t="n">
        <f aca="false">EH98+EI98</f>
        <v>1.00867264664382</v>
      </c>
      <c r="EK98" s="8" t="n">
        <v>1250</v>
      </c>
      <c r="EL98" s="8" t="n">
        <v>1145</v>
      </c>
      <c r="EM98" s="8" t="n">
        <v>905</v>
      </c>
      <c r="EN98" s="8" t="n">
        <v>857</v>
      </c>
      <c r="EO98" s="8" t="n">
        <v>666</v>
      </c>
      <c r="EP98" s="8" t="n">
        <v>611</v>
      </c>
      <c r="EQ98" s="8" t="n">
        <v>75</v>
      </c>
      <c r="ER98" s="8" t="n">
        <v>64</v>
      </c>
      <c r="ES98" s="8" t="n">
        <v>659</v>
      </c>
      <c r="ET98" s="8" t="n">
        <v>641</v>
      </c>
      <c r="EU98" s="8" t="n">
        <v>252</v>
      </c>
      <c r="EV98" s="8" t="n">
        <v>214</v>
      </c>
      <c r="EW98" s="8" t="n">
        <v>43</v>
      </c>
      <c r="EX98" s="8" t="n">
        <v>27</v>
      </c>
      <c r="EY98" s="8" t="n">
        <v>75</v>
      </c>
      <c r="EZ98" s="8" t="n">
        <v>78</v>
      </c>
      <c r="FA98" s="8" t="n">
        <v>3.4</v>
      </c>
      <c r="FB98" s="8" t="n">
        <v>1.5</v>
      </c>
      <c r="FC98" s="8" t="n">
        <v>4.9</v>
      </c>
      <c r="FD98" s="19" t="n">
        <v>45.03</v>
      </c>
      <c r="FE98" s="18" t="n">
        <f aca="false">FD98/V98</f>
        <v>0.70359375</v>
      </c>
      <c r="FF98" s="8" t="n">
        <v>5.595</v>
      </c>
      <c r="FG98" s="8" t="n">
        <v>1.39</v>
      </c>
      <c r="FH98" s="8" t="n">
        <v>0.08</v>
      </c>
      <c r="FI98" s="8" t="n">
        <v>1.47</v>
      </c>
      <c r="FJ98" s="8" t="n">
        <v>2</v>
      </c>
      <c r="FK98" s="8" t="n">
        <v>0</v>
      </c>
      <c r="FL98" s="8" t="n">
        <v>0</v>
      </c>
      <c r="FM98" s="8" t="n">
        <f aca="false">BL98+BS98+AH98+DT98</f>
        <v>74</v>
      </c>
      <c r="FN98" s="19" t="n">
        <f aca="false">IF(DS98&gt;0,(BL98+BR98)/DS98,0)</f>
        <v>11.4</v>
      </c>
      <c r="FO98" s="12" t="n">
        <v>0.1438137755</v>
      </c>
      <c r="FP98" s="19" t="n">
        <f aca="false">Z98-AH98/10</f>
        <v>43</v>
      </c>
      <c r="FQ98" s="19" t="n">
        <f aca="false">Z98+DR98/5</f>
        <v>45.4256</v>
      </c>
      <c r="FR98" s="19" t="n">
        <f aca="false">(DX98+DY98)/AL98*60</f>
        <v>116.314571330083</v>
      </c>
      <c r="FS98" s="8" t="n">
        <v>4</v>
      </c>
      <c r="FT98" s="17" t="s">
        <v>607</v>
      </c>
      <c r="FU98" s="8" t="n">
        <v>195</v>
      </c>
      <c r="FV98" s="22"/>
      <c r="FW98" s="17" t="s">
        <v>280</v>
      </c>
      <c r="FX98" s="23" t="n">
        <v>6500000</v>
      </c>
      <c r="FY98" s="23" t="n">
        <v>5500000</v>
      </c>
      <c r="FZ98" s="8" t="n">
        <v>295</v>
      </c>
      <c r="GA98" s="8" t="n">
        <v>71</v>
      </c>
      <c r="GB98" s="8" t="n">
        <v>90</v>
      </c>
      <c r="GC98" s="8" t="n">
        <v>161</v>
      </c>
      <c r="GD98" s="8" t="n">
        <v>-46</v>
      </c>
      <c r="GE98" s="8" t="n">
        <v>71</v>
      </c>
      <c r="GF98" s="8" t="n">
        <v>564</v>
      </c>
      <c r="GG98" s="8" t="n">
        <v>4938</v>
      </c>
      <c r="GH98" s="8" t="n">
        <v>11.7</v>
      </c>
      <c r="GI98" s="8" t="n">
        <v>4.3</v>
      </c>
      <c r="GJ98" s="8" t="n">
        <v>16</v>
      </c>
      <c r="GK98" s="8" t="n">
        <f aca="false">Z98-AH98/10</f>
        <v>43</v>
      </c>
      <c r="GL98" s="22"/>
      <c r="GM98" s="22"/>
      <c r="GN98" s="22"/>
      <c r="GO98" s="22"/>
      <c r="GP98" s="22"/>
    </row>
    <row r="99" customFormat="false" ht="13.65" hidden="false" customHeight="true" outlineLevel="0" collapsed="false">
      <c r="A99" s="16" t="n">
        <v>31853</v>
      </c>
      <c r="B99" s="17" t="s">
        <v>753</v>
      </c>
      <c r="C99" s="17" t="s">
        <v>601</v>
      </c>
      <c r="D99" s="17" t="s">
        <v>283</v>
      </c>
      <c r="E99" s="17" t="s">
        <v>283</v>
      </c>
      <c r="F99" s="8" t="n">
        <v>74</v>
      </c>
      <c r="G99" s="8" t="n">
        <v>209</v>
      </c>
      <c r="H99" s="8" t="n">
        <v>2005</v>
      </c>
      <c r="I99" s="8" t="n">
        <v>1</v>
      </c>
      <c r="J99" s="8" t="n">
        <v>2</v>
      </c>
      <c r="K99" s="17" t="s">
        <v>273</v>
      </c>
      <c r="L99" s="8" t="n">
        <v>2007</v>
      </c>
      <c r="M99" s="8" t="n">
        <v>30</v>
      </c>
      <c r="N99" s="8" t="n">
        <v>11</v>
      </c>
      <c r="O99" s="8" t="n">
        <v>8471676</v>
      </c>
      <c r="P99" s="17" t="s">
        <v>754</v>
      </c>
      <c r="Q99" s="17" t="s">
        <v>755</v>
      </c>
      <c r="R99" s="17" t="s">
        <v>756</v>
      </c>
      <c r="S99" s="17" t="s">
        <v>757</v>
      </c>
      <c r="T99" s="17" t="s">
        <v>299</v>
      </c>
      <c r="U99" s="17" t="s">
        <v>402</v>
      </c>
      <c r="V99" s="8" t="n">
        <v>62</v>
      </c>
      <c r="W99" s="8" t="n">
        <v>11</v>
      </c>
      <c r="X99" s="8" t="n">
        <v>22</v>
      </c>
      <c r="Y99" s="8" t="n">
        <v>12</v>
      </c>
      <c r="Z99" s="8" t="n">
        <v>33</v>
      </c>
      <c r="AA99" s="8" t="n">
        <v>7</v>
      </c>
      <c r="AB99" s="8" t="n">
        <v>29</v>
      </c>
      <c r="AC99" s="18" t="n">
        <f aca="false">Z99/V99</f>
        <v>0.532258064516129</v>
      </c>
      <c r="AD99" s="19" t="n">
        <f aca="false">IF(FZ99&gt;V99,Z99-V99*(GC99-Z99)/(FZ99-V99),0)</f>
        <v>-10.7428998505232</v>
      </c>
      <c r="AE99" s="19" t="n">
        <v>11.976</v>
      </c>
      <c r="AF99" s="8" t="n">
        <v>-12</v>
      </c>
      <c r="AG99" s="8" t="n">
        <v>3.2</v>
      </c>
      <c r="AH99" s="8" t="n">
        <v>14</v>
      </c>
      <c r="AI99" s="8" t="n">
        <v>1301</v>
      </c>
      <c r="AJ99" s="8" t="n">
        <v>61163</v>
      </c>
      <c r="AK99" s="19" t="n">
        <v>1019.3833333333</v>
      </c>
      <c r="AL99" s="8" t="n">
        <v>1019.38</v>
      </c>
      <c r="AM99" s="8" t="n">
        <v>1019</v>
      </c>
      <c r="AN99" s="18" t="n">
        <f aca="false">AJ99/60/V99</f>
        <v>16.4416666666667</v>
      </c>
      <c r="AO99" s="8" t="n">
        <v>27.35</v>
      </c>
      <c r="AP99" s="12" t="n">
        <f aca="false">IF(EF99&gt;0,Z99/EF99,0)</f>
        <v>0.647058823529412</v>
      </c>
      <c r="AQ99" s="8" t="n">
        <v>236</v>
      </c>
      <c r="AR99" s="8" t="n">
        <v>236</v>
      </c>
      <c r="AS99" s="8" t="n">
        <v>236</v>
      </c>
      <c r="AT99" s="8" t="n">
        <v>166</v>
      </c>
      <c r="AU99" s="8" t="n">
        <v>166</v>
      </c>
      <c r="AV99" s="8" t="n">
        <v>112</v>
      </c>
      <c r="AW99" s="8" t="n">
        <v>120</v>
      </c>
      <c r="AX99" s="8" t="n">
        <v>51</v>
      </c>
      <c r="AY99" s="8" t="n">
        <v>7</v>
      </c>
      <c r="AZ99" s="8" t="n">
        <v>10</v>
      </c>
      <c r="BA99" s="8" t="n">
        <f aca="false">AY99+AZ99</f>
        <v>17</v>
      </c>
      <c r="BB99" s="8" t="n">
        <v>10.46</v>
      </c>
      <c r="BC99" s="8" t="n">
        <v>34.8393</v>
      </c>
      <c r="BD99" s="19" t="n">
        <v>253.5</v>
      </c>
      <c r="BE99" s="19" t="n">
        <v>14.9207854421796</v>
      </c>
      <c r="BF99" s="19" t="n">
        <f aca="false">AQ99+BD99</f>
        <v>489.5</v>
      </c>
      <c r="BG99" s="19" t="n">
        <f aca="false">IF(AL99&gt;0,BF99/AL99*60,0)</f>
        <v>28.8116305989915</v>
      </c>
      <c r="BH99" s="8" t="n">
        <v>429</v>
      </c>
      <c r="BI99" s="8" t="n">
        <v>336</v>
      </c>
      <c r="BJ99" s="8" t="n">
        <v>290</v>
      </c>
      <c r="BK99" s="12" t="n">
        <f aca="false">BH99/(BH99+BJ99)</f>
        <v>0.596662030598053</v>
      </c>
      <c r="BL99" s="8" t="n">
        <v>97</v>
      </c>
      <c r="BM99" s="8" t="n">
        <v>97</v>
      </c>
      <c r="BN99" s="8" t="n">
        <v>84</v>
      </c>
      <c r="BO99" s="8" t="n">
        <f aca="false">BM99-BN99</f>
        <v>13</v>
      </c>
      <c r="BP99" s="8" t="n">
        <v>54</v>
      </c>
      <c r="BQ99" s="8" t="n">
        <v>37</v>
      </c>
      <c r="BR99" s="8" t="n">
        <v>24</v>
      </c>
      <c r="BS99" s="8" t="n">
        <v>52</v>
      </c>
      <c r="BT99" s="12" t="n">
        <f aca="false">BS99/(EA99+BS99)</f>
        <v>0.0722222222222222</v>
      </c>
      <c r="BU99" s="8" t="n">
        <v>12</v>
      </c>
      <c r="BV99" s="8" t="n">
        <v>10</v>
      </c>
      <c r="BW99" s="12" t="n">
        <f aca="false">IF(BU99+BV99&gt;0,BU99/(BU99+BV99),0)</f>
        <v>0.545454545454545</v>
      </c>
      <c r="BX99" s="8" t="n">
        <v>4</v>
      </c>
      <c r="BY99" s="8" t="n">
        <v>1</v>
      </c>
      <c r="BZ99" s="8" t="n">
        <v>3</v>
      </c>
      <c r="CA99" s="8" t="n">
        <v>1</v>
      </c>
      <c r="CB99" s="8" t="n">
        <v>5</v>
      </c>
      <c r="CC99" s="8" t="n">
        <v>8</v>
      </c>
      <c r="CD99" s="8" t="n">
        <v>6</v>
      </c>
      <c r="CE99" s="8" t="n">
        <v>2</v>
      </c>
      <c r="CF99" s="8" t="n">
        <v>3</v>
      </c>
      <c r="CG99" s="8" t="n">
        <v>3</v>
      </c>
      <c r="CH99" s="8" t="n">
        <v>8</v>
      </c>
      <c r="CI99" s="8" t="n">
        <v>7</v>
      </c>
      <c r="CJ99" s="8" t="n">
        <v>0</v>
      </c>
      <c r="CK99" s="8" t="n">
        <v>0</v>
      </c>
      <c r="CL99" s="8" t="n">
        <v>3</v>
      </c>
      <c r="CM99" s="8" t="n">
        <v>1</v>
      </c>
      <c r="CN99" s="8" t="n">
        <v>0</v>
      </c>
      <c r="CO99" s="8" t="n">
        <v>0</v>
      </c>
      <c r="CP99" s="8" t="n">
        <v>0</v>
      </c>
      <c r="CQ99" s="8" t="n">
        <v>0</v>
      </c>
      <c r="CR99" s="8" t="n">
        <v>2</v>
      </c>
      <c r="CS99" s="8" t="n">
        <v>0</v>
      </c>
      <c r="CT99" s="8" t="n">
        <v>1</v>
      </c>
      <c r="CU99" s="8" t="n">
        <v>1</v>
      </c>
      <c r="CV99" s="8" t="n">
        <v>0</v>
      </c>
      <c r="CW99" s="8" t="n">
        <v>7</v>
      </c>
      <c r="CX99" s="8" t="n">
        <v>0</v>
      </c>
      <c r="CY99" s="8" t="n">
        <v>4</v>
      </c>
      <c r="CZ99" s="8" t="n">
        <v>6</v>
      </c>
      <c r="DA99" s="8" t="n">
        <v>44</v>
      </c>
      <c r="DB99" s="8" t="n">
        <v>9</v>
      </c>
      <c r="DC99" s="8" t="n">
        <v>4</v>
      </c>
      <c r="DD99" s="8" t="n">
        <v>3</v>
      </c>
      <c r="DE99" s="8" t="n">
        <v>16</v>
      </c>
      <c r="DF99" s="8" t="n">
        <v>11</v>
      </c>
      <c r="DG99" s="8" t="n">
        <v>2</v>
      </c>
      <c r="DH99" s="8" t="n">
        <v>67</v>
      </c>
      <c r="DI99" s="8" t="n">
        <v>7</v>
      </c>
      <c r="DJ99" s="8" t="n">
        <v>12</v>
      </c>
      <c r="DK99" s="8" t="n">
        <v>7</v>
      </c>
      <c r="DL99" s="8" t="n">
        <v>7</v>
      </c>
      <c r="DM99" s="8" t="n">
        <v>0</v>
      </c>
      <c r="DN99" s="8" t="n">
        <v>11</v>
      </c>
      <c r="DO99" s="8" t="n">
        <v>11</v>
      </c>
      <c r="DP99" s="8" t="n">
        <v>0</v>
      </c>
      <c r="DQ99" s="8" t="n">
        <f aca="false">DJ99-DI99</f>
        <v>5</v>
      </c>
      <c r="DR99" s="19" t="n">
        <v>3.769</v>
      </c>
      <c r="DS99" s="8" t="n">
        <v>7</v>
      </c>
      <c r="DT99" s="8" t="n">
        <v>0</v>
      </c>
      <c r="DU99" s="8" t="n">
        <v>0</v>
      </c>
      <c r="DV99" s="8" t="n">
        <v>0</v>
      </c>
      <c r="DW99" s="8" t="n">
        <v>0</v>
      </c>
      <c r="DX99" s="8" t="n">
        <v>1106</v>
      </c>
      <c r="DY99" s="8" t="n">
        <v>911</v>
      </c>
      <c r="DZ99" s="8" t="n">
        <v>787</v>
      </c>
      <c r="EA99" s="8" t="n">
        <v>668</v>
      </c>
      <c r="EB99" s="8" t="n">
        <v>569</v>
      </c>
      <c r="EC99" s="8" t="n">
        <v>474</v>
      </c>
      <c r="ED99" s="8" t="n">
        <v>47.82</v>
      </c>
      <c r="EE99" s="8" t="n">
        <v>43.89</v>
      </c>
      <c r="EF99" s="8" t="n">
        <v>51</v>
      </c>
      <c r="EG99" s="8" t="n">
        <v>53</v>
      </c>
      <c r="EH99" s="12" t="n">
        <f aca="false">EF99/EB99</f>
        <v>0.0896309314586995</v>
      </c>
      <c r="EI99" s="20" t="n">
        <f aca="false">1-EG99/EC99</f>
        <v>0.888185654008439</v>
      </c>
      <c r="EJ99" s="21" t="n">
        <f aca="false">EH99+EI99</f>
        <v>0.977816585467138</v>
      </c>
      <c r="EK99" s="8" t="n">
        <v>1105</v>
      </c>
      <c r="EL99" s="8" t="n">
        <v>911</v>
      </c>
      <c r="EM99" s="8" t="n">
        <v>785</v>
      </c>
      <c r="EN99" s="8" t="n">
        <v>668</v>
      </c>
      <c r="EO99" s="8" t="n">
        <v>568</v>
      </c>
      <c r="EP99" s="8" t="n">
        <v>474</v>
      </c>
      <c r="EQ99" s="8" t="n">
        <v>50</v>
      </c>
      <c r="ER99" s="8" t="n">
        <v>53</v>
      </c>
      <c r="ES99" s="8" t="n">
        <v>513</v>
      </c>
      <c r="ET99" s="8" t="n">
        <v>436</v>
      </c>
      <c r="EU99" s="8" t="n">
        <v>201</v>
      </c>
      <c r="EV99" s="8" t="n">
        <v>170</v>
      </c>
      <c r="EW99" s="8" t="n">
        <v>26</v>
      </c>
      <c r="EX99" s="8" t="n">
        <v>27</v>
      </c>
      <c r="EY99" s="8" t="n">
        <v>48</v>
      </c>
      <c r="EZ99" s="8" t="n">
        <v>66</v>
      </c>
      <c r="FA99" s="8" t="n">
        <v>1.7</v>
      </c>
      <c r="FB99" s="8" t="n">
        <v>0.7</v>
      </c>
      <c r="FC99" s="8" t="n">
        <v>2.4</v>
      </c>
      <c r="FD99" s="19" t="n">
        <v>30.37</v>
      </c>
      <c r="FE99" s="18" t="n">
        <f aca="false">FD99/V99</f>
        <v>0.489838709677419</v>
      </c>
      <c r="FF99" s="8" t="n">
        <v>3.0524</v>
      </c>
      <c r="FG99" s="8" t="n">
        <v>0.04</v>
      </c>
      <c r="FH99" s="8" t="n">
        <v>-0.06</v>
      </c>
      <c r="FI99" s="8" t="n">
        <v>-0.02</v>
      </c>
      <c r="FJ99" s="8" t="n">
        <v>4</v>
      </c>
      <c r="FK99" s="8" t="n">
        <v>1</v>
      </c>
      <c r="FL99" s="8" t="n">
        <v>0</v>
      </c>
      <c r="FM99" s="8" t="n">
        <f aca="false">BL99+BS99+AH99+DT99</f>
        <v>163</v>
      </c>
      <c r="FN99" s="19" t="n">
        <f aca="false">IF(DS99&gt;0,(BL99+BR99)/DS99,0)</f>
        <v>17.2857142857143</v>
      </c>
      <c r="FO99" s="12" t="n">
        <v>0.0699441687</v>
      </c>
      <c r="FP99" s="19" t="n">
        <f aca="false">Z99-AH99/10</f>
        <v>31.6</v>
      </c>
      <c r="FQ99" s="19" t="n">
        <f aca="false">Z99+DR99/5</f>
        <v>33.7538</v>
      </c>
      <c r="FR99" s="19" t="n">
        <f aca="false">(DX99+DY99)/AL99*60</f>
        <v>118.719221487571</v>
      </c>
      <c r="FS99" s="8" t="n">
        <v>14</v>
      </c>
      <c r="FT99" s="17" t="s">
        <v>106</v>
      </c>
      <c r="FU99" s="8" t="n">
        <v>1079</v>
      </c>
      <c r="FV99" s="17" t="s">
        <v>427</v>
      </c>
      <c r="FW99" s="17" t="s">
        <v>280</v>
      </c>
      <c r="FX99" s="23" t="n">
        <v>7250000</v>
      </c>
      <c r="FY99" s="23" t="n">
        <v>7250000</v>
      </c>
      <c r="FZ99" s="8" t="n">
        <v>731</v>
      </c>
      <c r="GA99" s="8" t="n">
        <v>234</v>
      </c>
      <c r="GB99" s="8" t="n">
        <v>271</v>
      </c>
      <c r="GC99" s="8" t="n">
        <v>505</v>
      </c>
      <c r="GD99" s="8" t="n">
        <v>28</v>
      </c>
      <c r="GE99" s="8" t="n">
        <v>386</v>
      </c>
      <c r="GF99" s="8" t="n">
        <v>1861</v>
      </c>
      <c r="GG99" s="8" t="n">
        <v>12585</v>
      </c>
      <c r="GH99" s="8" t="n">
        <v>46.1</v>
      </c>
      <c r="GI99" s="8" t="n">
        <v>14.2</v>
      </c>
      <c r="GJ99" s="8" t="n">
        <v>60.4</v>
      </c>
      <c r="GK99" s="8" t="n">
        <f aca="false">Z99-AH99/10</f>
        <v>31.6</v>
      </c>
      <c r="GL99" s="22"/>
      <c r="GM99" s="22"/>
      <c r="GN99" s="22"/>
      <c r="GO99" s="22"/>
      <c r="GP99" s="22"/>
    </row>
    <row r="100" customFormat="false" ht="13.65" hidden="false" customHeight="true" outlineLevel="0" collapsed="false">
      <c r="A100" s="16" t="n">
        <v>34357</v>
      </c>
      <c r="B100" s="17" t="s">
        <v>440</v>
      </c>
      <c r="C100" s="17" t="s">
        <v>289</v>
      </c>
      <c r="D100" s="17" t="s">
        <v>283</v>
      </c>
      <c r="E100" s="17" t="s">
        <v>283</v>
      </c>
      <c r="F100" s="8" t="n">
        <v>75</v>
      </c>
      <c r="G100" s="8" t="n">
        <v>212</v>
      </c>
      <c r="H100" s="8" t="n">
        <v>2012</v>
      </c>
      <c r="I100" s="8" t="n">
        <v>2</v>
      </c>
      <c r="J100" s="8" t="n">
        <v>59</v>
      </c>
      <c r="K100" s="17" t="s">
        <v>263</v>
      </c>
      <c r="L100" s="8" t="n">
        <v>2016</v>
      </c>
      <c r="M100" s="8" t="n">
        <v>24</v>
      </c>
      <c r="N100" s="8" t="n">
        <v>2</v>
      </c>
      <c r="O100" s="8" t="n">
        <v>8476922</v>
      </c>
      <c r="P100" s="17" t="s">
        <v>758</v>
      </c>
      <c r="Q100" s="17" t="s">
        <v>759</v>
      </c>
      <c r="R100" s="17" t="s">
        <v>760</v>
      </c>
      <c r="S100" s="17" t="s">
        <v>761</v>
      </c>
      <c r="T100" s="17" t="s">
        <v>313</v>
      </c>
      <c r="U100" s="17" t="s">
        <v>606</v>
      </c>
      <c r="V100" s="8" t="n">
        <v>28</v>
      </c>
      <c r="W100" s="8" t="n">
        <v>1</v>
      </c>
      <c r="X100" s="8" t="n">
        <v>8</v>
      </c>
      <c r="Y100" s="8" t="n">
        <v>4</v>
      </c>
      <c r="Z100" s="8" t="n">
        <v>9</v>
      </c>
      <c r="AA100" s="8" t="n">
        <v>19</v>
      </c>
      <c r="AB100" s="8" t="n">
        <v>44</v>
      </c>
      <c r="AC100" s="18" t="n">
        <f aca="false">Z100/V100</f>
        <v>0.321428571428571</v>
      </c>
      <c r="AD100" s="19" t="n">
        <f aca="false">IF(FZ100&gt;V100,Z100-V100*(GC100-Z100)/(FZ100-V100),0)</f>
        <v>9</v>
      </c>
      <c r="AE100" s="19" t="n">
        <v>2.894</v>
      </c>
      <c r="AF100" s="8" t="n">
        <v>6</v>
      </c>
      <c r="AG100" s="8" t="n">
        <v>-3</v>
      </c>
      <c r="AH100" s="8" t="n">
        <v>12</v>
      </c>
      <c r="AI100" s="8" t="n">
        <v>444</v>
      </c>
      <c r="AJ100" s="8" t="n">
        <v>17134</v>
      </c>
      <c r="AK100" s="19" t="n">
        <v>285.56666666667</v>
      </c>
      <c r="AL100" s="8" t="n">
        <v>285.57</v>
      </c>
      <c r="AM100" s="8" t="n">
        <v>286</v>
      </c>
      <c r="AN100" s="18" t="n">
        <f aca="false">AJ100/60/V100</f>
        <v>10.1988095238095</v>
      </c>
      <c r="AO100" s="8" t="n">
        <v>17.21</v>
      </c>
      <c r="AP100" s="12" t="n">
        <f aca="false">IF(EF100&gt;0,Z100/EF100,0)</f>
        <v>0.6</v>
      </c>
      <c r="AQ100" s="8" t="n">
        <v>35</v>
      </c>
      <c r="AR100" s="8" t="n">
        <v>35</v>
      </c>
      <c r="AS100" s="8" t="n">
        <v>35</v>
      </c>
      <c r="AT100" s="8" t="n">
        <v>30</v>
      </c>
      <c r="AU100" s="8" t="n">
        <v>30</v>
      </c>
      <c r="AV100" s="8" t="n">
        <v>23</v>
      </c>
      <c r="AW100" s="8" t="n">
        <v>24</v>
      </c>
      <c r="AX100" s="8" t="n">
        <v>8</v>
      </c>
      <c r="AY100" s="8" t="n">
        <v>2</v>
      </c>
      <c r="AZ100" s="8" t="n">
        <v>1</v>
      </c>
      <c r="BA100" s="8" t="n">
        <f aca="false">AY100+AZ100</f>
        <v>3</v>
      </c>
      <c r="BB100" s="8" t="n">
        <v>1.67</v>
      </c>
      <c r="BC100" s="8" t="n">
        <v>31.8261</v>
      </c>
      <c r="BD100" s="19" t="n">
        <v>51.7</v>
      </c>
      <c r="BE100" s="19" t="n">
        <v>10.8626123497139</v>
      </c>
      <c r="BF100" s="19" t="n">
        <f aca="false">AQ100+BD100</f>
        <v>86.7</v>
      </c>
      <c r="BG100" s="19" t="n">
        <f aca="false">IF(AL100&gt;0,BF100/AL100*60,0)</f>
        <v>18.2161991805862</v>
      </c>
      <c r="BH100" s="8" t="n">
        <v>60</v>
      </c>
      <c r="BI100" s="8" t="n">
        <v>97</v>
      </c>
      <c r="BJ100" s="8" t="n">
        <v>79</v>
      </c>
      <c r="BK100" s="12" t="n">
        <f aca="false">BH100/(BH100+BJ100)</f>
        <v>0.431654676258993</v>
      </c>
      <c r="BL100" s="8" t="n">
        <v>30</v>
      </c>
      <c r="BM100" s="8" t="n">
        <v>30</v>
      </c>
      <c r="BN100" s="8" t="n">
        <v>31</v>
      </c>
      <c r="BO100" s="8" t="n">
        <f aca="false">BM100-BN100</f>
        <v>-1</v>
      </c>
      <c r="BP100" s="8" t="n">
        <v>7</v>
      </c>
      <c r="BQ100" s="8" t="n">
        <v>9</v>
      </c>
      <c r="BR100" s="8" t="n">
        <v>15</v>
      </c>
      <c r="BS100" s="8" t="n">
        <v>19</v>
      </c>
      <c r="BT100" s="12" t="n">
        <f aca="false">BS100/(EA100+BS100)</f>
        <v>0.0826086956521739</v>
      </c>
      <c r="BU100" s="8" t="n">
        <v>97</v>
      </c>
      <c r="BV100" s="8" t="n">
        <v>122</v>
      </c>
      <c r="BW100" s="12" t="n">
        <f aca="false">IF(BU100+BV100&gt;0,BU100/(BU100+BV100),0)</f>
        <v>0.442922374429224</v>
      </c>
      <c r="BX100" s="8" t="n">
        <v>37</v>
      </c>
      <c r="BY100" s="8" t="n">
        <v>34</v>
      </c>
      <c r="BZ100" s="8" t="n">
        <v>40</v>
      </c>
      <c r="CA100" s="8" t="n">
        <v>52</v>
      </c>
      <c r="CB100" s="8" t="n">
        <v>20</v>
      </c>
      <c r="CC100" s="8" t="n">
        <v>36</v>
      </c>
      <c r="CD100" s="8" t="n">
        <v>30</v>
      </c>
      <c r="CE100" s="8" t="n">
        <v>32</v>
      </c>
      <c r="CF100" s="8" t="n">
        <v>28</v>
      </c>
      <c r="CG100" s="8" t="n">
        <v>35</v>
      </c>
      <c r="CH100" s="8" t="n">
        <v>62</v>
      </c>
      <c r="CI100" s="8" t="n">
        <v>82</v>
      </c>
      <c r="CJ100" s="8" t="n">
        <v>0</v>
      </c>
      <c r="CK100" s="8" t="n">
        <v>0</v>
      </c>
      <c r="CL100" s="8" t="n">
        <v>0</v>
      </c>
      <c r="CM100" s="8" t="n">
        <v>0</v>
      </c>
      <c r="CN100" s="8" t="n">
        <v>0</v>
      </c>
      <c r="CO100" s="8" t="n">
        <v>0</v>
      </c>
      <c r="CP100" s="8" t="n">
        <v>0</v>
      </c>
      <c r="CQ100" s="8" t="n">
        <v>0</v>
      </c>
      <c r="CR100" s="8" t="n">
        <v>0</v>
      </c>
      <c r="CS100" s="8" t="n">
        <v>0</v>
      </c>
      <c r="CT100" s="8" t="n">
        <v>0</v>
      </c>
      <c r="CU100" s="8" t="n">
        <v>0</v>
      </c>
      <c r="CV100" s="8" t="n">
        <v>0</v>
      </c>
      <c r="CW100" s="8" t="n">
        <v>1</v>
      </c>
      <c r="CX100" s="8" t="n">
        <v>0</v>
      </c>
      <c r="CY100" s="8" t="n">
        <v>1</v>
      </c>
      <c r="CZ100" s="8" t="n">
        <v>0</v>
      </c>
      <c r="DA100" s="8" t="n">
        <v>6</v>
      </c>
      <c r="DB100" s="8" t="n">
        <v>4</v>
      </c>
      <c r="DC100" s="8" t="n">
        <v>0</v>
      </c>
      <c r="DD100" s="8" t="n">
        <v>0</v>
      </c>
      <c r="DE100" s="8" t="n">
        <v>3</v>
      </c>
      <c r="DF100" s="8" t="n">
        <v>1</v>
      </c>
      <c r="DG100" s="8" t="n">
        <v>0</v>
      </c>
      <c r="DH100" s="8" t="n">
        <v>15</v>
      </c>
      <c r="DI100" s="8" t="n">
        <v>6</v>
      </c>
      <c r="DJ100" s="8" t="n">
        <v>1</v>
      </c>
      <c r="DK100" s="8" t="n">
        <v>5</v>
      </c>
      <c r="DL100" s="8" t="n">
        <v>5</v>
      </c>
      <c r="DM100" s="8" t="n">
        <v>0</v>
      </c>
      <c r="DN100" s="8" t="n">
        <v>1</v>
      </c>
      <c r="DO100" s="8" t="n">
        <v>1</v>
      </c>
      <c r="DP100" s="8" t="n">
        <v>0</v>
      </c>
      <c r="DQ100" s="8" t="n">
        <f aca="false">DJ100-DI100</f>
        <v>-5</v>
      </c>
      <c r="DR100" s="19" t="n">
        <v>-4.354</v>
      </c>
      <c r="DS100" s="8" t="n">
        <v>6</v>
      </c>
      <c r="DT100" s="8" t="n">
        <v>0</v>
      </c>
      <c r="DU100" s="8" t="n">
        <v>0</v>
      </c>
      <c r="DV100" s="8" t="n">
        <v>0</v>
      </c>
      <c r="DW100" s="8" t="n">
        <v>0</v>
      </c>
      <c r="DX100" s="8" t="n">
        <v>231</v>
      </c>
      <c r="DY100" s="8" t="n">
        <v>296</v>
      </c>
      <c r="DZ100" s="8" t="n">
        <v>174</v>
      </c>
      <c r="EA100" s="8" t="n">
        <v>211</v>
      </c>
      <c r="EB100" s="8" t="n">
        <v>127</v>
      </c>
      <c r="EC100" s="8" t="n">
        <v>162</v>
      </c>
      <c r="ED100" s="8" t="n">
        <v>11.74</v>
      </c>
      <c r="EE100" s="8" t="n">
        <v>13.1</v>
      </c>
      <c r="EF100" s="8" t="n">
        <v>15</v>
      </c>
      <c r="EG100" s="8" t="n">
        <v>9</v>
      </c>
      <c r="EH100" s="12" t="n">
        <f aca="false">EF100/EB100</f>
        <v>0.118110236220472</v>
      </c>
      <c r="EI100" s="20" t="n">
        <f aca="false">1-EG100/EC100</f>
        <v>0.944444444444444</v>
      </c>
      <c r="EJ100" s="21" t="n">
        <f aca="false">EH100+EI100</f>
        <v>1.06255468066492</v>
      </c>
      <c r="EK100" s="8" t="n">
        <v>230</v>
      </c>
      <c r="EL100" s="8" t="n">
        <v>296</v>
      </c>
      <c r="EM100" s="8" t="n">
        <v>173</v>
      </c>
      <c r="EN100" s="8" t="n">
        <v>211</v>
      </c>
      <c r="EO100" s="8" t="n">
        <v>127</v>
      </c>
      <c r="EP100" s="8" t="n">
        <v>162</v>
      </c>
      <c r="EQ100" s="8" t="n">
        <v>15</v>
      </c>
      <c r="ER100" s="8" t="n">
        <v>9</v>
      </c>
      <c r="ES100" s="8" t="n">
        <v>119</v>
      </c>
      <c r="ET100" s="8" t="n">
        <v>163</v>
      </c>
      <c r="EU100" s="8" t="n">
        <v>50</v>
      </c>
      <c r="EV100" s="8" t="n">
        <v>75</v>
      </c>
      <c r="EW100" s="8" t="n">
        <v>8</v>
      </c>
      <c r="EX100" s="8" t="n">
        <v>5</v>
      </c>
      <c r="EY100" s="8" t="n">
        <v>22</v>
      </c>
      <c r="EZ100" s="8" t="n">
        <v>14</v>
      </c>
      <c r="FA100" s="8" t="n">
        <v>0.2</v>
      </c>
      <c r="FB100" s="8" t="n">
        <v>0.6</v>
      </c>
      <c r="FC100" s="8" t="n">
        <v>0.8</v>
      </c>
      <c r="FD100" s="19" t="n">
        <v>5.83</v>
      </c>
      <c r="FE100" s="18" t="n">
        <f aca="false">FD100/V100</f>
        <v>0.208214285714286</v>
      </c>
      <c r="FF100" s="8" t="n">
        <v>0.6395</v>
      </c>
      <c r="FG100" s="8" t="n">
        <v>0.06</v>
      </c>
      <c r="FH100" s="8" t="n">
        <v>0.01</v>
      </c>
      <c r="FI100" s="8" t="n">
        <v>0.07</v>
      </c>
      <c r="FJ100" s="22"/>
      <c r="FK100" s="22"/>
      <c r="FL100" s="22"/>
      <c r="FM100" s="8" t="n">
        <f aca="false">BL100+BS100+AH100+DT100</f>
        <v>61</v>
      </c>
      <c r="FN100" s="19" t="n">
        <f aca="false">IF(DS100&gt;0,(BL100+BR100)/DS100,0)</f>
        <v>7.5</v>
      </c>
      <c r="FO100" s="12" t="n">
        <v>0.0129011957</v>
      </c>
      <c r="FP100" s="19" t="n">
        <f aca="false">Z100-AH100/10</f>
        <v>7.8</v>
      </c>
      <c r="FQ100" s="19" t="n">
        <f aca="false">Z100+DR100/5</f>
        <v>8.1292</v>
      </c>
      <c r="FR100" s="19" t="n">
        <f aca="false">(DX100+DY100)/AL100*60</f>
        <v>110.725916587877</v>
      </c>
      <c r="FS100" s="8" t="n">
        <v>5</v>
      </c>
      <c r="FT100" s="17" t="s">
        <v>762</v>
      </c>
      <c r="FU100" s="8" t="n">
        <v>206</v>
      </c>
      <c r="FV100" s="22"/>
      <c r="FW100" s="17" t="s">
        <v>270</v>
      </c>
      <c r="FX100" s="23" t="n">
        <v>767500</v>
      </c>
      <c r="FY100" s="23" t="n">
        <v>755000</v>
      </c>
      <c r="FZ100" s="8" t="n">
        <v>29</v>
      </c>
      <c r="GA100" s="8" t="n">
        <v>1</v>
      </c>
      <c r="GB100" s="8" t="n">
        <v>8</v>
      </c>
      <c r="GC100" s="8" t="n">
        <v>9</v>
      </c>
      <c r="GD100" s="8" t="n">
        <v>5</v>
      </c>
      <c r="GE100" s="8" t="n">
        <v>12</v>
      </c>
      <c r="GF100" s="8" t="n">
        <v>23</v>
      </c>
      <c r="GG100" s="8" t="n">
        <v>297</v>
      </c>
      <c r="GH100" s="8" t="n">
        <v>0.2</v>
      </c>
      <c r="GI100" s="8" t="n">
        <v>0.6</v>
      </c>
      <c r="GJ100" s="8" t="n">
        <v>0.8</v>
      </c>
      <c r="GK100" s="8" t="n">
        <f aca="false">Z100-AH100/10</f>
        <v>7.8</v>
      </c>
      <c r="GL100" s="22"/>
      <c r="GM100" s="22"/>
      <c r="GN100" s="22"/>
      <c r="GO100" s="22"/>
      <c r="GP100" s="22"/>
    </row>
    <row r="101" customFormat="false" ht="13.65" hidden="false" customHeight="true" outlineLevel="0" collapsed="false">
      <c r="A101" s="16" t="n">
        <v>34135</v>
      </c>
      <c r="B101" s="17" t="s">
        <v>763</v>
      </c>
      <c r="C101" s="17" t="s">
        <v>272</v>
      </c>
      <c r="D101" s="17" t="s">
        <v>262</v>
      </c>
      <c r="E101" s="17" t="s">
        <v>262</v>
      </c>
      <c r="F101" s="8" t="n">
        <v>74</v>
      </c>
      <c r="G101" s="8" t="n">
        <v>206</v>
      </c>
      <c r="H101" s="8" t="n">
        <v>2011</v>
      </c>
      <c r="I101" s="8" t="n">
        <v>2</v>
      </c>
      <c r="J101" s="8" t="n">
        <v>37</v>
      </c>
      <c r="K101" s="17" t="s">
        <v>263</v>
      </c>
      <c r="L101" s="8" t="n">
        <v>2013</v>
      </c>
      <c r="M101" s="8" t="n">
        <v>24</v>
      </c>
      <c r="N101" s="8" t="n">
        <v>5</v>
      </c>
      <c r="O101" s="8" t="n">
        <v>8476432</v>
      </c>
      <c r="P101" s="17" t="s">
        <v>764</v>
      </c>
      <c r="Q101" s="17" t="s">
        <v>765</v>
      </c>
      <c r="R101" s="17" t="s">
        <v>766</v>
      </c>
      <c r="S101" s="17" t="s">
        <v>767</v>
      </c>
      <c r="T101" s="17" t="s">
        <v>313</v>
      </c>
      <c r="U101" s="17" t="s">
        <v>389</v>
      </c>
      <c r="V101" s="8" t="n">
        <v>75</v>
      </c>
      <c r="W101" s="8" t="n">
        <v>13</v>
      </c>
      <c r="X101" s="8" t="n">
        <v>19</v>
      </c>
      <c r="Y101" s="8" t="n">
        <v>12</v>
      </c>
      <c r="Z101" s="8" t="n">
        <v>32</v>
      </c>
      <c r="AA101" s="8" t="n">
        <v>9</v>
      </c>
      <c r="AB101" s="8" t="n">
        <v>50</v>
      </c>
      <c r="AC101" s="18" t="n">
        <f aca="false">Z101/V101</f>
        <v>0.426666666666667</v>
      </c>
      <c r="AD101" s="19" t="n">
        <f aca="false">IF(FZ101&gt;V101,Z101-V101*(GC101-Z101)/(FZ101-V101),0)</f>
        <v>-4.23595505617978</v>
      </c>
      <c r="AE101" s="19" t="n">
        <v>12.293</v>
      </c>
      <c r="AF101" s="8" t="n">
        <v>1</v>
      </c>
      <c r="AG101" s="8" t="n">
        <v>-3.7</v>
      </c>
      <c r="AH101" s="8" t="n">
        <v>39</v>
      </c>
      <c r="AI101" s="8" t="n">
        <v>1575</v>
      </c>
      <c r="AJ101" s="8" t="n">
        <v>74076</v>
      </c>
      <c r="AK101" s="19" t="n">
        <v>1234.6</v>
      </c>
      <c r="AL101" s="8" t="n">
        <v>1234.6</v>
      </c>
      <c r="AM101" s="8" t="n">
        <v>1235</v>
      </c>
      <c r="AN101" s="18" t="n">
        <f aca="false">AJ101/60/V101</f>
        <v>16.4613333333333</v>
      </c>
      <c r="AO101" s="8" t="n">
        <v>27.49</v>
      </c>
      <c r="AP101" s="12" t="n">
        <f aca="false">IF(EF101&gt;0,Z101/EF101,0)</f>
        <v>0.627450980392157</v>
      </c>
      <c r="AQ101" s="8" t="n">
        <v>310</v>
      </c>
      <c r="AR101" s="8" t="n">
        <v>310</v>
      </c>
      <c r="AS101" s="8" t="n">
        <v>310</v>
      </c>
      <c r="AT101" s="8" t="n">
        <v>257</v>
      </c>
      <c r="AU101" s="8" t="n">
        <v>257</v>
      </c>
      <c r="AV101" s="8" t="n">
        <v>187</v>
      </c>
      <c r="AW101" s="8" t="n">
        <v>180</v>
      </c>
      <c r="AX101" s="8" t="n">
        <v>97</v>
      </c>
      <c r="AY101" s="8" t="n">
        <v>10</v>
      </c>
      <c r="AZ101" s="8" t="n">
        <v>18</v>
      </c>
      <c r="BA101" s="8" t="n">
        <f aca="false">AY101+AZ101</f>
        <v>28</v>
      </c>
      <c r="BB101" s="8" t="n">
        <v>19.53</v>
      </c>
      <c r="BC101" s="8" t="n">
        <v>31.7166</v>
      </c>
      <c r="BD101" s="19" t="n">
        <v>264.5</v>
      </c>
      <c r="BE101" s="19" t="n">
        <v>12.8543657864896</v>
      </c>
      <c r="BF101" s="19" t="n">
        <f aca="false">AQ101+BD101</f>
        <v>574.5</v>
      </c>
      <c r="BG101" s="19" t="n">
        <f aca="false">IF(AL101&gt;0,BF101/AL101*60,0)</f>
        <v>27.9199740806739</v>
      </c>
      <c r="BH101" s="8" t="n">
        <v>394</v>
      </c>
      <c r="BI101" s="8" t="n">
        <v>368</v>
      </c>
      <c r="BJ101" s="8" t="n">
        <v>516</v>
      </c>
      <c r="BK101" s="12" t="n">
        <f aca="false">BH101/(BH101+BJ101)</f>
        <v>0.432967032967033</v>
      </c>
      <c r="BL101" s="8" t="n">
        <v>205</v>
      </c>
      <c r="BM101" s="8" t="n">
        <v>205</v>
      </c>
      <c r="BN101" s="8" t="n">
        <v>105</v>
      </c>
      <c r="BO101" s="8" t="n">
        <f aca="false">BM101-BN101</f>
        <v>100</v>
      </c>
      <c r="BP101" s="8" t="n">
        <v>70</v>
      </c>
      <c r="BQ101" s="8" t="n">
        <v>17</v>
      </c>
      <c r="BR101" s="8" t="n">
        <v>34</v>
      </c>
      <c r="BS101" s="8" t="n">
        <v>83</v>
      </c>
      <c r="BT101" s="12" t="n">
        <f aca="false">BS101/(EA101+BS101)</f>
        <v>0.0833333333333333</v>
      </c>
      <c r="BU101" s="8" t="n">
        <v>268</v>
      </c>
      <c r="BV101" s="8" t="n">
        <v>215</v>
      </c>
      <c r="BW101" s="12" t="n">
        <f aca="false">IF(BU101+BV101&gt;0,BU101/(BU101+BV101),0)</f>
        <v>0.554865424430642</v>
      </c>
      <c r="BX101" s="8" t="n">
        <v>111</v>
      </c>
      <c r="BY101" s="8" t="n">
        <v>89</v>
      </c>
      <c r="BZ101" s="8" t="n">
        <v>43</v>
      </c>
      <c r="CA101" s="8" t="n">
        <v>31</v>
      </c>
      <c r="CB101" s="8" t="n">
        <v>114</v>
      </c>
      <c r="CC101" s="8" t="n">
        <v>95</v>
      </c>
      <c r="CD101" s="8" t="n">
        <v>60</v>
      </c>
      <c r="CE101" s="8" t="n">
        <v>67</v>
      </c>
      <c r="CF101" s="8" t="n">
        <v>102</v>
      </c>
      <c r="CG101" s="8" t="n">
        <v>81</v>
      </c>
      <c r="CH101" s="8" t="n">
        <v>167</v>
      </c>
      <c r="CI101" s="8" t="n">
        <v>126</v>
      </c>
      <c r="CJ101" s="8" t="n">
        <v>0</v>
      </c>
      <c r="CK101" s="8" t="n">
        <v>0</v>
      </c>
      <c r="CL101" s="8" t="n">
        <v>2</v>
      </c>
      <c r="CM101" s="8" t="n">
        <v>2</v>
      </c>
      <c r="CN101" s="8" t="n">
        <v>0</v>
      </c>
      <c r="CO101" s="8" t="n">
        <v>0</v>
      </c>
      <c r="CP101" s="8" t="n">
        <v>0</v>
      </c>
      <c r="CQ101" s="8" t="n">
        <v>0</v>
      </c>
      <c r="CR101" s="8" t="n">
        <v>0</v>
      </c>
      <c r="CS101" s="8" t="n">
        <v>1</v>
      </c>
      <c r="CT101" s="8" t="n">
        <v>1</v>
      </c>
      <c r="CU101" s="8" t="n">
        <v>3</v>
      </c>
      <c r="CV101" s="8" t="n">
        <v>0</v>
      </c>
      <c r="CW101" s="8" t="n">
        <v>8</v>
      </c>
      <c r="CX101" s="8" t="n">
        <v>0</v>
      </c>
      <c r="CY101" s="8" t="n">
        <v>6</v>
      </c>
      <c r="CZ101" s="8" t="n">
        <v>3</v>
      </c>
      <c r="DA101" s="8" t="n">
        <v>61</v>
      </c>
      <c r="DB101" s="8" t="n">
        <v>24</v>
      </c>
      <c r="DC101" s="8" t="n">
        <v>5</v>
      </c>
      <c r="DD101" s="8" t="n">
        <v>9</v>
      </c>
      <c r="DE101" s="8" t="n">
        <v>30</v>
      </c>
      <c r="DF101" s="8" t="n">
        <v>18</v>
      </c>
      <c r="DG101" s="8" t="n">
        <v>2</v>
      </c>
      <c r="DH101" s="8" t="n">
        <v>99</v>
      </c>
      <c r="DI101" s="8" t="n">
        <v>14</v>
      </c>
      <c r="DJ101" s="8" t="n">
        <v>18</v>
      </c>
      <c r="DK101" s="8" t="n">
        <v>13</v>
      </c>
      <c r="DL101" s="8" t="n">
        <v>13</v>
      </c>
      <c r="DM101" s="8" t="n">
        <v>0</v>
      </c>
      <c r="DN101" s="8" t="n">
        <v>17</v>
      </c>
      <c r="DO101" s="8" t="n">
        <v>17</v>
      </c>
      <c r="DP101" s="8" t="n">
        <v>0</v>
      </c>
      <c r="DQ101" s="8" t="n">
        <f aca="false">DJ101-DI101</f>
        <v>4</v>
      </c>
      <c r="DR101" s="19" t="n">
        <v>1.907</v>
      </c>
      <c r="DS101" s="8" t="n">
        <v>12</v>
      </c>
      <c r="DT101" s="8" t="n">
        <v>1</v>
      </c>
      <c r="DU101" s="8" t="n">
        <v>0</v>
      </c>
      <c r="DV101" s="8" t="n">
        <v>0</v>
      </c>
      <c r="DW101" s="8" t="n">
        <v>1</v>
      </c>
      <c r="DX101" s="8" t="n">
        <v>1114</v>
      </c>
      <c r="DY101" s="8" t="n">
        <v>1282</v>
      </c>
      <c r="DZ101" s="8" t="n">
        <v>857</v>
      </c>
      <c r="EA101" s="8" t="n">
        <v>913</v>
      </c>
      <c r="EB101" s="8" t="n">
        <v>615</v>
      </c>
      <c r="EC101" s="8" t="n">
        <v>656</v>
      </c>
      <c r="ED101" s="8" t="n">
        <v>59.65</v>
      </c>
      <c r="EE101" s="8" t="n">
        <v>61.13</v>
      </c>
      <c r="EF101" s="8" t="n">
        <v>51</v>
      </c>
      <c r="EG101" s="8" t="n">
        <v>57</v>
      </c>
      <c r="EH101" s="12" t="n">
        <f aca="false">EF101/EB101</f>
        <v>0.0829268292682927</v>
      </c>
      <c r="EI101" s="20" t="n">
        <f aca="false">1-EG101/EC101</f>
        <v>0.913109756097561</v>
      </c>
      <c r="EJ101" s="21" t="n">
        <f aca="false">EH101+EI101</f>
        <v>0.996036585365854</v>
      </c>
      <c r="EK101" s="8" t="n">
        <v>1114</v>
      </c>
      <c r="EL101" s="8" t="n">
        <v>1279</v>
      </c>
      <c r="EM101" s="8" t="n">
        <v>858</v>
      </c>
      <c r="EN101" s="8" t="n">
        <v>910</v>
      </c>
      <c r="EO101" s="8" t="n">
        <v>616</v>
      </c>
      <c r="EP101" s="8" t="n">
        <v>652</v>
      </c>
      <c r="EQ101" s="8" t="n">
        <v>51</v>
      </c>
      <c r="ER101" s="8" t="n">
        <v>57</v>
      </c>
      <c r="ES101" s="8" t="n">
        <v>563</v>
      </c>
      <c r="ET101" s="8" t="n">
        <v>638</v>
      </c>
      <c r="EU101" s="8" t="n">
        <v>243</v>
      </c>
      <c r="EV101" s="8" t="n">
        <v>251</v>
      </c>
      <c r="EW101" s="8" t="n">
        <v>32</v>
      </c>
      <c r="EX101" s="8" t="n">
        <v>26</v>
      </c>
      <c r="EY101" s="8" t="n">
        <v>73</v>
      </c>
      <c r="EZ101" s="8" t="n">
        <v>60</v>
      </c>
      <c r="FA101" s="8" t="n">
        <v>1.2</v>
      </c>
      <c r="FB101" s="8" t="n">
        <v>1.4</v>
      </c>
      <c r="FC101" s="8" t="n">
        <v>2.6</v>
      </c>
      <c r="FD101" s="19" t="n">
        <v>35.76</v>
      </c>
      <c r="FE101" s="18" t="n">
        <f aca="false">FD101/V101</f>
        <v>0.4768</v>
      </c>
      <c r="FF101" s="8" t="n">
        <v>4.087</v>
      </c>
      <c r="FG101" s="8" t="n">
        <v>1.2</v>
      </c>
      <c r="FH101" s="8" t="n">
        <v>0.01</v>
      </c>
      <c r="FI101" s="8" t="n">
        <v>1.22</v>
      </c>
      <c r="FJ101" s="8" t="n">
        <v>2</v>
      </c>
      <c r="FK101" s="8" t="n">
        <v>0</v>
      </c>
      <c r="FL101" s="8" t="n">
        <v>0</v>
      </c>
      <c r="FM101" s="8" t="n">
        <f aca="false">BL101+BS101+AH101+DT101</f>
        <v>328</v>
      </c>
      <c r="FN101" s="19" t="n">
        <f aca="false">IF(DS101&gt;0,(BL101+BR101)/DS101,0)</f>
        <v>19.9166666666667</v>
      </c>
      <c r="FO101" s="12" t="n">
        <v>0.0637369208</v>
      </c>
      <c r="FP101" s="19" t="n">
        <f aca="false">Z101-AH101/10</f>
        <v>28.1</v>
      </c>
      <c r="FQ101" s="19" t="n">
        <f aca="false">Z101+DR101/5</f>
        <v>32.3814</v>
      </c>
      <c r="FR101" s="19" t="n">
        <f aca="false">(DX101+DY101)/AL101*60</f>
        <v>116.442572493115</v>
      </c>
      <c r="FS101" s="8" t="n">
        <v>4</v>
      </c>
      <c r="FT101" s="17" t="s">
        <v>768</v>
      </c>
      <c r="FU101" s="8" t="n">
        <v>195</v>
      </c>
      <c r="FV101" s="22"/>
      <c r="FW101" s="17" t="s">
        <v>270</v>
      </c>
      <c r="FX101" s="23" t="n">
        <v>2900000</v>
      </c>
      <c r="FY101" s="23" t="n">
        <v>2900000</v>
      </c>
      <c r="FZ101" s="8" t="n">
        <v>342</v>
      </c>
      <c r="GA101" s="8" t="n">
        <v>86</v>
      </c>
      <c r="GB101" s="8" t="n">
        <v>75</v>
      </c>
      <c r="GC101" s="8" t="n">
        <v>161</v>
      </c>
      <c r="GD101" s="8" t="n">
        <v>1</v>
      </c>
      <c r="GE101" s="8" t="n">
        <v>225</v>
      </c>
      <c r="GF101" s="8" t="n">
        <v>833</v>
      </c>
      <c r="GG101" s="8" t="n">
        <v>5477</v>
      </c>
      <c r="GH101" s="8" t="n">
        <v>12.2</v>
      </c>
      <c r="GI101" s="8" t="n">
        <v>5.8</v>
      </c>
      <c r="GJ101" s="8" t="n">
        <v>18</v>
      </c>
      <c r="GK101" s="8" t="n">
        <f aca="false">Z101-AH101/10</f>
        <v>28.1</v>
      </c>
      <c r="GL101" s="22"/>
      <c r="GM101" s="22"/>
      <c r="GN101" s="22"/>
      <c r="GO101" s="22"/>
      <c r="GP101" s="22"/>
    </row>
    <row r="102" customFormat="false" ht="13.65" hidden="false" customHeight="true" outlineLevel="0" collapsed="false">
      <c r="A102" s="16" t="n">
        <v>32379</v>
      </c>
      <c r="B102" s="17" t="s">
        <v>554</v>
      </c>
      <c r="C102" s="17" t="s">
        <v>455</v>
      </c>
      <c r="D102" s="17" t="s">
        <v>262</v>
      </c>
      <c r="E102" s="17" t="s">
        <v>262</v>
      </c>
      <c r="F102" s="8" t="n">
        <v>69</v>
      </c>
      <c r="G102" s="8" t="n">
        <v>187</v>
      </c>
      <c r="H102" s="22"/>
      <c r="I102" s="22"/>
      <c r="J102" s="22"/>
      <c r="K102" s="17" t="s">
        <v>263</v>
      </c>
      <c r="L102" s="8" t="n">
        <v>2013</v>
      </c>
      <c r="M102" s="8" t="n">
        <v>29</v>
      </c>
      <c r="N102" s="8" t="n">
        <v>5</v>
      </c>
      <c r="O102" s="8" t="n">
        <v>8476779</v>
      </c>
      <c r="P102" s="17" t="s">
        <v>769</v>
      </c>
      <c r="Q102" s="17" t="s">
        <v>770</v>
      </c>
      <c r="R102" s="17" t="s">
        <v>771</v>
      </c>
      <c r="S102" s="17" t="s">
        <v>772</v>
      </c>
      <c r="T102" s="17" t="s">
        <v>278</v>
      </c>
      <c r="U102" s="17" t="s">
        <v>444</v>
      </c>
      <c r="V102" s="8" t="n">
        <v>45</v>
      </c>
      <c r="W102" s="8" t="n">
        <v>3</v>
      </c>
      <c r="X102" s="8" t="n">
        <v>15</v>
      </c>
      <c r="Y102" s="8" t="n">
        <v>7</v>
      </c>
      <c r="Z102" s="8" t="n">
        <v>18</v>
      </c>
      <c r="AA102" s="8" t="n">
        <v>13</v>
      </c>
      <c r="AB102" s="8" t="n">
        <v>60</v>
      </c>
      <c r="AC102" s="18" t="n">
        <f aca="false">Z102/V102</f>
        <v>0.4</v>
      </c>
      <c r="AD102" s="19" t="n">
        <f aca="false">IF(FZ102&gt;V102,Z102-V102*(GC102-Z102)/(FZ102-V102),0)</f>
        <v>5.72727272727273</v>
      </c>
      <c r="AE102" s="19" t="n">
        <v>6.048</v>
      </c>
      <c r="AF102" s="8" t="n">
        <v>-5</v>
      </c>
      <c r="AG102" s="8" t="n">
        <v>0.2</v>
      </c>
      <c r="AH102" s="8" t="n">
        <v>6</v>
      </c>
      <c r="AI102" s="8" t="n">
        <v>944</v>
      </c>
      <c r="AJ102" s="8" t="n">
        <v>44947</v>
      </c>
      <c r="AK102" s="19" t="n">
        <v>749.11666666667</v>
      </c>
      <c r="AL102" s="8" t="n">
        <v>748.7</v>
      </c>
      <c r="AM102" s="8" t="n">
        <v>749</v>
      </c>
      <c r="AN102" s="18" t="n">
        <f aca="false">AJ102/60/V102</f>
        <v>16.647037037037</v>
      </c>
      <c r="AO102" s="8" t="n">
        <v>27.86</v>
      </c>
      <c r="AP102" s="12" t="n">
        <f aca="false">IF(EF102&gt;0,Z102/EF102,0)</f>
        <v>0.45</v>
      </c>
      <c r="AQ102" s="8" t="n">
        <v>154</v>
      </c>
      <c r="AR102" s="8" t="n">
        <v>156</v>
      </c>
      <c r="AS102" s="8" t="n">
        <v>156</v>
      </c>
      <c r="AT102" s="8" t="n">
        <v>108</v>
      </c>
      <c r="AU102" s="8" t="n">
        <v>110</v>
      </c>
      <c r="AV102" s="8" t="n">
        <v>80</v>
      </c>
      <c r="AW102" s="8" t="n">
        <v>45</v>
      </c>
      <c r="AX102" s="8" t="n">
        <v>6</v>
      </c>
      <c r="AY102" s="8" t="n">
        <v>0</v>
      </c>
      <c r="AZ102" s="8" t="n">
        <v>3</v>
      </c>
      <c r="BA102" s="8" t="n">
        <f aca="false">AY102+AZ102</f>
        <v>3</v>
      </c>
      <c r="BB102" s="8" t="n">
        <v>4.33</v>
      </c>
      <c r="BC102" s="8" t="n">
        <v>46.4875</v>
      </c>
      <c r="BD102" s="19" t="n">
        <v>110.3</v>
      </c>
      <c r="BE102" s="19" t="n">
        <v>8.83440496584863</v>
      </c>
      <c r="BF102" s="19" t="n">
        <f aca="false">AQ102+BD102</f>
        <v>264.3</v>
      </c>
      <c r="BG102" s="19" t="n">
        <f aca="false">IF(AL102&gt;0,BF102/AL102*60,0)</f>
        <v>21.1807132362762</v>
      </c>
      <c r="BH102" s="8" t="n">
        <v>330</v>
      </c>
      <c r="BI102" s="8" t="n">
        <v>219</v>
      </c>
      <c r="BJ102" s="8" t="n">
        <v>184</v>
      </c>
      <c r="BK102" s="12" t="n">
        <f aca="false">BH102/(BH102+BJ102)</f>
        <v>0.642023346303502</v>
      </c>
      <c r="BL102" s="8" t="n">
        <v>19</v>
      </c>
      <c r="BM102" s="8" t="n">
        <v>19</v>
      </c>
      <c r="BN102" s="8" t="n">
        <v>58</v>
      </c>
      <c r="BO102" s="8" t="n">
        <f aca="false">BM102-BN102</f>
        <v>-39</v>
      </c>
      <c r="BP102" s="8" t="n">
        <v>30</v>
      </c>
      <c r="BQ102" s="8" t="n">
        <v>11</v>
      </c>
      <c r="BR102" s="8" t="n">
        <v>22</v>
      </c>
      <c r="BS102" s="8" t="n">
        <v>36</v>
      </c>
      <c r="BT102" s="12" t="n">
        <f aca="false">BS102/(EA102+BS102)</f>
        <v>0.0751565762004175</v>
      </c>
      <c r="BU102" s="8" t="n">
        <v>0</v>
      </c>
      <c r="BV102" s="8" t="n">
        <v>1</v>
      </c>
      <c r="BW102" s="12" t="n">
        <f aca="false">IF(BU102+BV102&gt;0,BU102/(BU102+BV102),0)</f>
        <v>0</v>
      </c>
      <c r="BX102" s="8" t="n">
        <v>0</v>
      </c>
      <c r="BY102" s="8" t="n">
        <v>0</v>
      </c>
      <c r="BZ102" s="8" t="n">
        <v>0</v>
      </c>
      <c r="CA102" s="8" t="n">
        <v>0</v>
      </c>
      <c r="CB102" s="8" t="n">
        <v>0</v>
      </c>
      <c r="CC102" s="8" t="n">
        <v>1</v>
      </c>
      <c r="CD102" s="8" t="n">
        <v>0</v>
      </c>
      <c r="CE102" s="8" t="n">
        <v>0</v>
      </c>
      <c r="CF102" s="8" t="n">
        <v>0</v>
      </c>
      <c r="CG102" s="8" t="n">
        <v>0</v>
      </c>
      <c r="CH102" s="8" t="n">
        <v>0</v>
      </c>
      <c r="CI102" s="8" t="n">
        <v>1</v>
      </c>
      <c r="CJ102" s="8" t="n">
        <v>0</v>
      </c>
      <c r="CK102" s="8" t="n">
        <v>0</v>
      </c>
      <c r="CL102" s="8" t="n">
        <v>0</v>
      </c>
      <c r="CM102" s="8" t="n">
        <v>0</v>
      </c>
      <c r="CN102" s="8" t="n">
        <v>0</v>
      </c>
      <c r="CO102" s="8" t="n">
        <v>0</v>
      </c>
      <c r="CP102" s="8" t="n">
        <v>0</v>
      </c>
      <c r="CQ102" s="8" t="n">
        <v>0</v>
      </c>
      <c r="CR102" s="8" t="n">
        <v>0</v>
      </c>
      <c r="CS102" s="8" t="n">
        <v>2</v>
      </c>
      <c r="CT102" s="8" t="n">
        <v>0</v>
      </c>
      <c r="CU102" s="8" t="n">
        <v>0</v>
      </c>
      <c r="CV102" s="8" t="n">
        <v>0</v>
      </c>
      <c r="CW102" s="8" t="n">
        <v>1</v>
      </c>
      <c r="CX102" s="8" t="n">
        <v>0</v>
      </c>
      <c r="CY102" s="8" t="n">
        <v>1</v>
      </c>
      <c r="CZ102" s="8" t="n">
        <v>4</v>
      </c>
      <c r="DA102" s="8" t="n">
        <v>25</v>
      </c>
      <c r="DB102" s="8" t="n">
        <v>1</v>
      </c>
      <c r="DC102" s="8" t="n">
        <v>0</v>
      </c>
      <c r="DD102" s="8" t="n">
        <v>32</v>
      </c>
      <c r="DE102" s="8" t="n">
        <v>8</v>
      </c>
      <c r="DF102" s="8" t="n">
        <v>1</v>
      </c>
      <c r="DG102" s="8" t="n">
        <v>0</v>
      </c>
      <c r="DH102" s="8" t="n">
        <v>38</v>
      </c>
      <c r="DI102" s="8" t="n">
        <v>3</v>
      </c>
      <c r="DJ102" s="8" t="n">
        <v>0</v>
      </c>
      <c r="DK102" s="8" t="n">
        <v>3</v>
      </c>
      <c r="DL102" s="8" t="n">
        <v>3</v>
      </c>
      <c r="DM102" s="8" t="n">
        <v>0</v>
      </c>
      <c r="DN102" s="8" t="n">
        <v>0</v>
      </c>
      <c r="DO102" s="8" t="n">
        <v>0</v>
      </c>
      <c r="DP102" s="8" t="n">
        <v>0</v>
      </c>
      <c r="DQ102" s="8" t="n">
        <f aca="false">DJ102-DI102</f>
        <v>-3</v>
      </c>
      <c r="DR102" s="19" t="n">
        <v>0.42</v>
      </c>
      <c r="DS102" s="8" t="n">
        <v>3</v>
      </c>
      <c r="DT102" s="8" t="n">
        <v>0</v>
      </c>
      <c r="DU102" s="8" t="n">
        <v>0</v>
      </c>
      <c r="DV102" s="8" t="n">
        <v>0</v>
      </c>
      <c r="DW102" s="8" t="n">
        <v>0</v>
      </c>
      <c r="DX102" s="8" t="n">
        <v>786</v>
      </c>
      <c r="DY102" s="8" t="n">
        <v>569</v>
      </c>
      <c r="DZ102" s="8" t="n">
        <v>589</v>
      </c>
      <c r="EA102" s="8" t="n">
        <v>443</v>
      </c>
      <c r="EB102" s="8" t="n">
        <v>424</v>
      </c>
      <c r="EC102" s="8" t="n">
        <v>323</v>
      </c>
      <c r="ED102" s="8" t="n">
        <v>35.4</v>
      </c>
      <c r="EE102" s="8" t="n">
        <v>24.83</v>
      </c>
      <c r="EF102" s="8" t="n">
        <v>40</v>
      </c>
      <c r="EG102" s="8" t="n">
        <v>27</v>
      </c>
      <c r="EH102" s="12" t="n">
        <f aca="false">EF102/EB102</f>
        <v>0.0943396226415094</v>
      </c>
      <c r="EI102" s="20" t="n">
        <f aca="false">1-EG102/EC102</f>
        <v>0.91640866873065</v>
      </c>
      <c r="EJ102" s="21" t="n">
        <f aca="false">EH102+EI102</f>
        <v>1.01074829137216</v>
      </c>
      <c r="EK102" s="8" t="n">
        <v>784</v>
      </c>
      <c r="EL102" s="8" t="n">
        <v>572</v>
      </c>
      <c r="EM102" s="8" t="n">
        <v>588</v>
      </c>
      <c r="EN102" s="8" t="n">
        <v>446</v>
      </c>
      <c r="EO102" s="8" t="n">
        <v>423</v>
      </c>
      <c r="EP102" s="8" t="n">
        <v>325</v>
      </c>
      <c r="EQ102" s="8" t="n">
        <v>41</v>
      </c>
      <c r="ER102" s="8" t="n">
        <v>29</v>
      </c>
      <c r="ES102" s="8" t="n">
        <v>372</v>
      </c>
      <c r="ET102" s="8" t="n">
        <v>267</v>
      </c>
      <c r="EU102" s="8" t="n">
        <v>127</v>
      </c>
      <c r="EV102" s="8" t="n">
        <v>107</v>
      </c>
      <c r="EW102" s="8" t="n">
        <v>20</v>
      </c>
      <c r="EX102" s="8" t="n">
        <v>18</v>
      </c>
      <c r="EY102" s="8" t="n">
        <v>45</v>
      </c>
      <c r="EZ102" s="8" t="n">
        <v>41</v>
      </c>
      <c r="FA102" s="8" t="n">
        <v>1.3</v>
      </c>
      <c r="FB102" s="8" t="n">
        <v>1.1</v>
      </c>
      <c r="FC102" s="8" t="n">
        <v>2.3</v>
      </c>
      <c r="FD102" s="19" t="n">
        <v>20.24</v>
      </c>
      <c r="FE102" s="18" t="n">
        <f aca="false">FD102/V102</f>
        <v>0.449777777777778</v>
      </c>
      <c r="FF102" s="8" t="n">
        <v>0.9086</v>
      </c>
      <c r="FG102" s="8" t="n">
        <v>-0.07</v>
      </c>
      <c r="FH102" s="8" t="n">
        <v>0</v>
      </c>
      <c r="FI102" s="8" t="n">
        <v>-0.07</v>
      </c>
      <c r="FJ102" s="22"/>
      <c r="FK102" s="22"/>
      <c r="FL102" s="22"/>
      <c r="FM102" s="8" t="n">
        <f aca="false">BL102+BS102+AH102+DT102</f>
        <v>61</v>
      </c>
      <c r="FN102" s="19" t="n">
        <f aca="false">IF(DS102&gt;0,(BL102+BR102)/DS102,0)</f>
        <v>13.6666666666667</v>
      </c>
      <c r="FO102" s="12" t="n">
        <v>0.0206289308</v>
      </c>
      <c r="FP102" s="19" t="n">
        <f aca="false">Z102-AH102/10</f>
        <v>17.4</v>
      </c>
      <c r="FQ102" s="19" t="n">
        <f aca="false">Z102+DR102/5</f>
        <v>18.084</v>
      </c>
      <c r="FR102" s="19" t="n">
        <f aca="false">(DX102+DY102)/AL102*60</f>
        <v>108.588219580606</v>
      </c>
      <c r="FS102" s="22"/>
      <c r="FT102" s="22"/>
      <c r="FU102" s="22"/>
      <c r="FV102" s="22"/>
      <c r="FW102" s="17" t="s">
        <v>280</v>
      </c>
      <c r="FX102" s="23" t="n">
        <v>650000</v>
      </c>
      <c r="FY102" s="23" t="n">
        <v>650000</v>
      </c>
      <c r="FZ102" s="8" t="n">
        <v>78</v>
      </c>
      <c r="GA102" s="8" t="n">
        <v>5</v>
      </c>
      <c r="GB102" s="8" t="n">
        <v>22</v>
      </c>
      <c r="GC102" s="8" t="n">
        <v>27</v>
      </c>
      <c r="GD102" s="8" t="n">
        <v>-16</v>
      </c>
      <c r="GE102" s="8" t="n">
        <v>10</v>
      </c>
      <c r="GF102" s="8" t="n">
        <v>127</v>
      </c>
      <c r="GG102" s="8" t="n">
        <v>1275</v>
      </c>
      <c r="GH102" s="8" t="n">
        <v>1.8</v>
      </c>
      <c r="GI102" s="8" t="n">
        <v>1.3</v>
      </c>
      <c r="GJ102" s="8" t="n">
        <v>3.2</v>
      </c>
      <c r="GK102" s="8" t="n">
        <f aca="false">Z102-AH102/10</f>
        <v>17.4</v>
      </c>
      <c r="GL102" s="22"/>
      <c r="GM102" s="22"/>
      <c r="GN102" s="22"/>
      <c r="GO102" s="22"/>
      <c r="GP102" s="22"/>
    </row>
    <row r="103" customFormat="false" ht="13.65" hidden="false" customHeight="true" outlineLevel="0" collapsed="false">
      <c r="A103" s="16" t="n">
        <v>32648</v>
      </c>
      <c r="B103" s="17" t="s">
        <v>773</v>
      </c>
      <c r="C103" s="17" t="s">
        <v>774</v>
      </c>
      <c r="D103" s="17" t="s">
        <v>262</v>
      </c>
      <c r="E103" s="17" t="s">
        <v>262</v>
      </c>
      <c r="F103" s="8" t="n">
        <v>73</v>
      </c>
      <c r="G103" s="8" t="n">
        <v>213</v>
      </c>
      <c r="H103" s="8" t="n">
        <v>2007</v>
      </c>
      <c r="I103" s="8" t="n">
        <v>4</v>
      </c>
      <c r="J103" s="8" t="n">
        <v>105</v>
      </c>
      <c r="K103" s="17" t="s">
        <v>263</v>
      </c>
      <c r="L103" s="8" t="n">
        <v>2011</v>
      </c>
      <c r="M103" s="8" t="n">
        <v>28</v>
      </c>
      <c r="N103" s="8" t="n">
        <v>6</v>
      </c>
      <c r="O103" s="8" t="n">
        <v>8474089</v>
      </c>
      <c r="P103" s="17" t="s">
        <v>775</v>
      </c>
      <c r="Q103" s="17" t="s">
        <v>776</v>
      </c>
      <c r="R103" s="17" t="s">
        <v>777</v>
      </c>
      <c r="S103" s="17" t="s">
        <v>772</v>
      </c>
      <c r="T103" s="17" t="s">
        <v>313</v>
      </c>
      <c r="U103" s="17" t="s">
        <v>325</v>
      </c>
      <c r="V103" s="8" t="n">
        <v>7</v>
      </c>
      <c r="W103" s="8" t="n">
        <v>0</v>
      </c>
      <c r="X103" s="8" t="n">
        <v>0</v>
      </c>
      <c r="Y103" s="8" t="n">
        <v>0</v>
      </c>
      <c r="Z103" s="8" t="n">
        <v>0</v>
      </c>
      <c r="AA103" s="8" t="n">
        <v>31</v>
      </c>
      <c r="AB103" s="8" t="n">
        <v>108</v>
      </c>
      <c r="AC103" s="18" t="n">
        <f aca="false">Z103/V103</f>
        <v>0</v>
      </c>
      <c r="AD103" s="19" t="n">
        <f aca="false">IF(FZ103&gt;V103,Z103-V103*(GC103-Z103)/(FZ103-V103),0)</f>
        <v>-1.19318181818182</v>
      </c>
      <c r="AE103" s="19" t="n">
        <v>0</v>
      </c>
      <c r="AF103" s="8" t="n">
        <v>0</v>
      </c>
      <c r="AG103" s="8" t="n">
        <v>1.1</v>
      </c>
      <c r="AH103" s="8" t="n">
        <v>6</v>
      </c>
      <c r="AI103" s="8" t="n">
        <v>86</v>
      </c>
      <c r="AJ103" s="8" t="n">
        <v>3355</v>
      </c>
      <c r="AK103" s="19" t="n">
        <v>55.916666666667</v>
      </c>
      <c r="AL103" s="8" t="n">
        <v>55.92</v>
      </c>
      <c r="AM103" s="8" t="n">
        <v>56</v>
      </c>
      <c r="AN103" s="18" t="n">
        <f aca="false">AJ103/60/V103</f>
        <v>7.98809523809524</v>
      </c>
      <c r="AO103" s="8" t="n">
        <v>13.46</v>
      </c>
      <c r="AP103" s="12" t="n">
        <f aca="false">IF(EF103&gt;0,Z103/EF103,0)</f>
        <v>0</v>
      </c>
      <c r="AQ103" s="8" t="n">
        <v>10</v>
      </c>
      <c r="AR103" s="8" t="n">
        <v>10</v>
      </c>
      <c r="AS103" s="8" t="n">
        <v>10</v>
      </c>
      <c r="AT103" s="8" t="n">
        <v>9</v>
      </c>
      <c r="AU103" s="8" t="n">
        <v>9</v>
      </c>
      <c r="AV103" s="8" t="n">
        <v>9</v>
      </c>
      <c r="AW103" s="8" t="n">
        <v>7</v>
      </c>
      <c r="AX103" s="8" t="n">
        <v>5</v>
      </c>
      <c r="AY103" s="8" t="n">
        <v>0</v>
      </c>
      <c r="AZ103" s="8" t="n">
        <v>0</v>
      </c>
      <c r="BA103" s="8" t="n">
        <f aca="false">AY103+AZ103</f>
        <v>0</v>
      </c>
      <c r="BB103" s="8" t="n">
        <v>0.82</v>
      </c>
      <c r="BC103" s="8" t="n">
        <v>31.2222</v>
      </c>
      <c r="BD103" s="19" t="n">
        <v>0</v>
      </c>
      <c r="BE103" s="19" t="n">
        <v>0</v>
      </c>
      <c r="BF103" s="19" t="n">
        <f aca="false">AQ103+BD103</f>
        <v>10</v>
      </c>
      <c r="BG103" s="19" t="n">
        <f aca="false">IF(AL103&gt;0,BF103/AL103*60,0)</f>
        <v>10.7296137339056</v>
      </c>
      <c r="BH103" s="8" t="n">
        <v>16</v>
      </c>
      <c r="BI103" s="8" t="n">
        <v>18</v>
      </c>
      <c r="BJ103" s="8" t="n">
        <v>18</v>
      </c>
      <c r="BK103" s="12" t="n">
        <f aca="false">BH103/(BH103+BJ103)</f>
        <v>0.470588235294118</v>
      </c>
      <c r="BL103" s="8" t="n">
        <v>19</v>
      </c>
      <c r="BM103" s="8" t="n">
        <v>19</v>
      </c>
      <c r="BN103" s="8" t="n">
        <v>9</v>
      </c>
      <c r="BO103" s="8" t="n">
        <f aca="false">BM103-BN103</f>
        <v>10</v>
      </c>
      <c r="BP103" s="8" t="n">
        <v>0</v>
      </c>
      <c r="BQ103" s="8" t="n">
        <v>3</v>
      </c>
      <c r="BR103" s="8" t="n">
        <v>2</v>
      </c>
      <c r="BS103" s="8" t="n">
        <v>3</v>
      </c>
      <c r="BT103" s="12" t="n">
        <f aca="false">BS103/(EA103+BS103)</f>
        <v>0.107142857142857</v>
      </c>
      <c r="BU103" s="8" t="n">
        <v>21</v>
      </c>
      <c r="BV103" s="8" t="n">
        <v>10</v>
      </c>
      <c r="BW103" s="12" t="n">
        <f aca="false">IF(BU103+BV103&gt;0,BU103/(BU103+BV103),0)</f>
        <v>0.67741935483871</v>
      </c>
      <c r="BX103" s="8" t="n">
        <v>6</v>
      </c>
      <c r="BY103" s="8" t="n">
        <v>5</v>
      </c>
      <c r="BZ103" s="8" t="n">
        <v>8</v>
      </c>
      <c r="CA103" s="8" t="n">
        <v>2</v>
      </c>
      <c r="CB103" s="8" t="n">
        <v>7</v>
      </c>
      <c r="CC103" s="8" t="n">
        <v>3</v>
      </c>
      <c r="CD103" s="8" t="n">
        <v>6</v>
      </c>
      <c r="CE103" s="8" t="n">
        <v>2</v>
      </c>
      <c r="CF103" s="8" t="n">
        <v>4</v>
      </c>
      <c r="CG103" s="8" t="n">
        <v>1</v>
      </c>
      <c r="CH103" s="8" t="n">
        <v>15</v>
      </c>
      <c r="CI103" s="8" t="n">
        <v>8</v>
      </c>
      <c r="CJ103" s="8" t="n">
        <v>0</v>
      </c>
      <c r="CK103" s="8" t="n">
        <v>0</v>
      </c>
      <c r="CL103" s="8" t="n">
        <v>0</v>
      </c>
      <c r="CM103" s="8" t="n">
        <v>0</v>
      </c>
      <c r="CN103" s="8" t="n">
        <v>0</v>
      </c>
      <c r="CO103" s="8" t="n">
        <v>0</v>
      </c>
      <c r="CP103" s="8" t="n">
        <v>0</v>
      </c>
      <c r="CQ103" s="8" t="n">
        <v>0</v>
      </c>
      <c r="CR103" s="8" t="n">
        <v>0</v>
      </c>
      <c r="CS103" s="8" t="n">
        <v>0</v>
      </c>
      <c r="CT103" s="8" t="n">
        <v>0</v>
      </c>
      <c r="CU103" s="8" t="n">
        <v>0</v>
      </c>
      <c r="CV103" s="8" t="n">
        <v>0</v>
      </c>
      <c r="CW103" s="8" t="n">
        <v>0</v>
      </c>
      <c r="CX103" s="8" t="n">
        <v>0</v>
      </c>
      <c r="CY103" s="8" t="n">
        <v>0</v>
      </c>
      <c r="CZ103" s="8" t="n">
        <v>0</v>
      </c>
      <c r="DA103" s="8" t="n">
        <v>0</v>
      </c>
      <c r="DB103" s="8" t="n">
        <v>1</v>
      </c>
      <c r="DC103" s="8" t="n">
        <v>0</v>
      </c>
      <c r="DD103" s="8" t="n">
        <v>1</v>
      </c>
      <c r="DE103" s="8" t="n">
        <v>1</v>
      </c>
      <c r="DF103" s="8" t="n">
        <v>2</v>
      </c>
      <c r="DG103" s="8" t="n">
        <v>0</v>
      </c>
      <c r="DH103" s="8" t="n">
        <v>4</v>
      </c>
      <c r="DI103" s="8" t="n">
        <v>3</v>
      </c>
      <c r="DJ103" s="8" t="n">
        <v>1</v>
      </c>
      <c r="DK103" s="8" t="n">
        <v>3</v>
      </c>
      <c r="DL103" s="8" t="n">
        <v>3</v>
      </c>
      <c r="DM103" s="8" t="n">
        <v>0</v>
      </c>
      <c r="DN103" s="8" t="n">
        <v>1</v>
      </c>
      <c r="DO103" s="8" t="n">
        <v>1</v>
      </c>
      <c r="DP103" s="8" t="n">
        <v>0</v>
      </c>
      <c r="DQ103" s="8" t="n">
        <f aca="false">DJ103-DI103</f>
        <v>-2</v>
      </c>
      <c r="DR103" s="19" t="n">
        <v>-2.071</v>
      </c>
      <c r="DS103" s="8" t="n">
        <v>3</v>
      </c>
      <c r="DT103" s="8" t="n">
        <v>0</v>
      </c>
      <c r="DU103" s="8" t="n">
        <v>0</v>
      </c>
      <c r="DV103" s="8" t="n">
        <v>0</v>
      </c>
      <c r="DW103" s="8" t="n">
        <v>0</v>
      </c>
      <c r="DX103" s="8" t="n">
        <v>49</v>
      </c>
      <c r="DY103" s="8" t="n">
        <v>35</v>
      </c>
      <c r="DZ103" s="8" t="n">
        <v>34</v>
      </c>
      <c r="EA103" s="8" t="n">
        <v>25</v>
      </c>
      <c r="EB103" s="8" t="n">
        <v>25</v>
      </c>
      <c r="EC103" s="8" t="n">
        <v>15</v>
      </c>
      <c r="ED103" s="8" t="n">
        <v>1.97</v>
      </c>
      <c r="EE103" s="8" t="n">
        <v>1.04</v>
      </c>
      <c r="EF103" s="8" t="n">
        <v>0</v>
      </c>
      <c r="EG103" s="8" t="n">
        <v>0</v>
      </c>
      <c r="EH103" s="12" t="n">
        <f aca="false">EF103/EB103</f>
        <v>0</v>
      </c>
      <c r="EI103" s="20" t="n">
        <f aca="false">1-EG103/EC103</f>
        <v>1</v>
      </c>
      <c r="EJ103" s="21" t="n">
        <f aca="false">EH103+EI103</f>
        <v>1</v>
      </c>
      <c r="EK103" s="8" t="n">
        <v>49</v>
      </c>
      <c r="EL103" s="8" t="n">
        <v>36</v>
      </c>
      <c r="EM103" s="8" t="n">
        <v>34</v>
      </c>
      <c r="EN103" s="8" t="n">
        <v>26</v>
      </c>
      <c r="EO103" s="8" t="n">
        <v>25</v>
      </c>
      <c r="EP103" s="8" t="n">
        <v>16</v>
      </c>
      <c r="EQ103" s="8" t="n">
        <v>0</v>
      </c>
      <c r="ER103" s="8" t="n">
        <v>0</v>
      </c>
      <c r="ES103" s="8" t="n">
        <v>22</v>
      </c>
      <c r="ET103" s="8" t="n">
        <v>16</v>
      </c>
      <c r="EU103" s="8" t="n">
        <v>9</v>
      </c>
      <c r="EV103" s="8" t="n">
        <v>3</v>
      </c>
      <c r="EW103" s="8" t="n">
        <v>0</v>
      </c>
      <c r="EX103" s="8" t="n">
        <v>0</v>
      </c>
      <c r="EY103" s="8" t="n">
        <v>5</v>
      </c>
      <c r="EZ103" s="8" t="n">
        <v>5</v>
      </c>
      <c r="FA103" s="8" t="n">
        <v>-0.2</v>
      </c>
      <c r="FB103" s="8" t="n">
        <v>0.1</v>
      </c>
      <c r="FC103" s="8" t="n">
        <v>-0.1</v>
      </c>
      <c r="FD103" s="19" t="n">
        <v>1.08</v>
      </c>
      <c r="FE103" s="18" t="n">
        <f aca="false">FD103/V103</f>
        <v>0.154285714285714</v>
      </c>
      <c r="FF103" s="8" t="n">
        <v>0.0023</v>
      </c>
      <c r="FG103" s="8" t="n">
        <v>0</v>
      </c>
      <c r="FH103" s="8" t="n">
        <v>0</v>
      </c>
      <c r="FI103" s="8" t="n">
        <v>0</v>
      </c>
      <c r="FJ103" s="22"/>
      <c r="FK103" s="22"/>
      <c r="FL103" s="22"/>
      <c r="FM103" s="8" t="n">
        <f aca="false">BL103+BS103+AH103+DT103</f>
        <v>28</v>
      </c>
      <c r="FN103" s="19" t="n">
        <f aca="false">IF(DS103&gt;0,(BL103+BR103)/DS103,0)</f>
        <v>7</v>
      </c>
      <c r="FO103" s="12" t="n">
        <v>0</v>
      </c>
      <c r="FP103" s="19" t="n">
        <f aca="false">Z103-AH103/10</f>
        <v>-0.6</v>
      </c>
      <c r="FQ103" s="19" t="n">
        <f aca="false">Z103+DR103/5</f>
        <v>-0.4142</v>
      </c>
      <c r="FR103" s="19" t="n">
        <f aca="false">(DX103+DY103)/AL103*60</f>
        <v>90.1287553648069</v>
      </c>
      <c r="FS103" s="22"/>
      <c r="FT103" s="22"/>
      <c r="FU103" s="22"/>
      <c r="FV103" s="22"/>
      <c r="FW103" s="17" t="s">
        <v>280</v>
      </c>
      <c r="FX103" s="23" t="n">
        <v>650000</v>
      </c>
      <c r="FY103" s="23" t="n">
        <v>650000</v>
      </c>
      <c r="FZ103" s="8" t="n">
        <v>183</v>
      </c>
      <c r="GA103" s="8" t="n">
        <v>13</v>
      </c>
      <c r="GB103" s="8" t="n">
        <v>17</v>
      </c>
      <c r="GC103" s="8" t="n">
        <v>30</v>
      </c>
      <c r="GD103" s="8" t="n">
        <v>-29</v>
      </c>
      <c r="GE103" s="8" t="n">
        <v>194</v>
      </c>
      <c r="GF103" s="8" t="n">
        <v>137</v>
      </c>
      <c r="GG103" s="8" t="n">
        <v>1681</v>
      </c>
      <c r="GH103" s="8" t="n">
        <v>0.1</v>
      </c>
      <c r="GI103" s="8" t="n">
        <v>1</v>
      </c>
      <c r="GJ103" s="8" t="n">
        <v>1.1</v>
      </c>
      <c r="GK103" s="8" t="n">
        <f aca="false">Z103-AH103/10</f>
        <v>-0.6</v>
      </c>
      <c r="GL103" s="22"/>
      <c r="GM103" s="22"/>
      <c r="GN103" s="22"/>
      <c r="GO103" s="22"/>
      <c r="GP103" s="22"/>
    </row>
    <row r="104" customFormat="false" ht="13.65" hidden="false" customHeight="true" outlineLevel="0" collapsed="false">
      <c r="A104" s="16" t="n">
        <v>32274</v>
      </c>
      <c r="B104" s="17" t="s">
        <v>417</v>
      </c>
      <c r="C104" s="17" t="s">
        <v>418</v>
      </c>
      <c r="D104" s="17" t="s">
        <v>262</v>
      </c>
      <c r="E104" s="17" t="s">
        <v>262</v>
      </c>
      <c r="F104" s="8" t="n">
        <v>69</v>
      </c>
      <c r="G104" s="8" t="n">
        <v>181</v>
      </c>
      <c r="H104" s="8" t="n">
        <v>2006</v>
      </c>
      <c r="I104" s="8" t="n">
        <v>3</v>
      </c>
      <c r="J104" s="8" t="n">
        <v>71</v>
      </c>
      <c r="K104" s="17" t="s">
        <v>263</v>
      </c>
      <c r="L104" s="8" t="n">
        <v>2009</v>
      </c>
      <c r="M104" s="8" t="n">
        <v>29</v>
      </c>
      <c r="N104" s="8" t="n">
        <v>9</v>
      </c>
      <c r="O104" s="8" t="n">
        <v>8473419</v>
      </c>
      <c r="P104" s="17" t="s">
        <v>778</v>
      </c>
      <c r="Q104" s="17" t="s">
        <v>779</v>
      </c>
      <c r="R104" s="17" t="s">
        <v>780</v>
      </c>
      <c r="S104" s="17" t="s">
        <v>772</v>
      </c>
      <c r="T104" s="17" t="s">
        <v>268</v>
      </c>
      <c r="U104" s="17" t="s">
        <v>338</v>
      </c>
      <c r="V104" s="8" t="n">
        <v>68</v>
      </c>
      <c r="W104" s="8" t="n">
        <v>34</v>
      </c>
      <c r="X104" s="8" t="n">
        <v>51</v>
      </c>
      <c r="Y104" s="8" t="n">
        <v>29</v>
      </c>
      <c r="Z104" s="8" t="n">
        <v>85</v>
      </c>
      <c r="AA104" s="8" t="n">
        <v>1</v>
      </c>
      <c r="AB104" s="8" t="n">
        <v>0</v>
      </c>
      <c r="AC104" s="18" t="n">
        <f aca="false">Z104/V104</f>
        <v>1.25</v>
      </c>
      <c r="AD104" s="19" t="n">
        <f aca="false">IF(FZ104&gt;V104,Z104-V104*(GC104-Z104)/(FZ104-V104),0)</f>
        <v>37.374531835206</v>
      </c>
      <c r="AE104" s="19" t="n">
        <v>31.997</v>
      </c>
      <c r="AF104" s="8" t="n">
        <v>25</v>
      </c>
      <c r="AG104" s="8" t="n">
        <v>8.4</v>
      </c>
      <c r="AH104" s="8" t="n">
        <v>63</v>
      </c>
      <c r="AI104" s="8" t="n">
        <v>1650</v>
      </c>
      <c r="AJ104" s="8" t="n">
        <v>80441</v>
      </c>
      <c r="AK104" s="19" t="n">
        <v>1340.6833333333</v>
      </c>
      <c r="AL104" s="8" t="n">
        <v>1340.68</v>
      </c>
      <c r="AM104" s="8" t="n">
        <v>1341</v>
      </c>
      <c r="AN104" s="18" t="n">
        <f aca="false">AJ104/60/V104</f>
        <v>19.715931372549</v>
      </c>
      <c r="AO104" s="8" t="n">
        <v>32.46</v>
      </c>
      <c r="AP104" s="12" t="n">
        <f aca="false">IF(EF104&gt;0,Z104/EF104,0)</f>
        <v>0.758928571428571</v>
      </c>
      <c r="AQ104" s="8" t="n">
        <v>308</v>
      </c>
      <c r="AR104" s="8" t="n">
        <v>307</v>
      </c>
      <c r="AS104" s="8" t="n">
        <v>308</v>
      </c>
      <c r="AT104" s="8" t="n">
        <v>243</v>
      </c>
      <c r="AU104" s="8" t="n">
        <v>243</v>
      </c>
      <c r="AV104" s="8" t="n">
        <v>182</v>
      </c>
      <c r="AW104" s="8" t="n">
        <v>218</v>
      </c>
      <c r="AX104" s="8" t="n">
        <v>96</v>
      </c>
      <c r="AY104" s="8" t="n">
        <v>9</v>
      </c>
      <c r="AZ104" s="8" t="n">
        <v>21</v>
      </c>
      <c r="BA104" s="8" t="n">
        <f aca="false">AY104+AZ104</f>
        <v>30</v>
      </c>
      <c r="BB104" s="8" t="n">
        <v>22.1</v>
      </c>
      <c r="BC104" s="8" t="n">
        <v>26.8516</v>
      </c>
      <c r="BD104" s="19" t="n">
        <v>381</v>
      </c>
      <c r="BE104" s="19" t="n">
        <v>17.0510063276194</v>
      </c>
      <c r="BF104" s="19" t="n">
        <f aca="false">AQ104+BD104</f>
        <v>689</v>
      </c>
      <c r="BG104" s="19" t="n">
        <f aca="false">IF(AL104&gt;0,BF104/AL104*60,0)</f>
        <v>30.8350986066772</v>
      </c>
      <c r="BH104" s="8" t="n">
        <v>678</v>
      </c>
      <c r="BI104" s="8" t="n">
        <v>446</v>
      </c>
      <c r="BJ104" s="8" t="n">
        <v>463</v>
      </c>
      <c r="BK104" s="12" t="n">
        <f aca="false">BH104/(BH104+BJ104)</f>
        <v>0.59421560035057</v>
      </c>
      <c r="BL104" s="8" t="n">
        <v>37</v>
      </c>
      <c r="BM104" s="8" t="n">
        <v>37</v>
      </c>
      <c r="BN104" s="8" t="n">
        <v>102</v>
      </c>
      <c r="BO104" s="8" t="n">
        <f aca="false">BM104-BN104</f>
        <v>-65</v>
      </c>
      <c r="BP104" s="8" t="n">
        <v>61</v>
      </c>
      <c r="BQ104" s="8" t="n">
        <v>76</v>
      </c>
      <c r="BR104" s="8" t="n">
        <v>58</v>
      </c>
      <c r="BS104" s="8" t="n">
        <v>25</v>
      </c>
      <c r="BT104" s="12" t="n">
        <f aca="false">BS104/(EA104+BS104)</f>
        <v>0.0280583613916947</v>
      </c>
      <c r="BU104" s="8" t="n">
        <v>50</v>
      </c>
      <c r="BV104" s="8" t="n">
        <v>76</v>
      </c>
      <c r="BW104" s="12" t="n">
        <f aca="false">IF(BU104+BV104&gt;0,BU104/(BU104+BV104),0)</f>
        <v>0.396825396825397</v>
      </c>
      <c r="BX104" s="8" t="n">
        <v>9</v>
      </c>
      <c r="BY104" s="8" t="n">
        <v>16</v>
      </c>
      <c r="BZ104" s="8" t="n">
        <v>6</v>
      </c>
      <c r="CA104" s="8" t="n">
        <v>7</v>
      </c>
      <c r="CB104" s="8" t="n">
        <v>35</v>
      </c>
      <c r="CC104" s="8" t="n">
        <v>53</v>
      </c>
      <c r="CD104" s="8" t="n">
        <v>10</v>
      </c>
      <c r="CE104" s="8" t="n">
        <v>9</v>
      </c>
      <c r="CF104" s="8" t="n">
        <v>18</v>
      </c>
      <c r="CG104" s="8" t="n">
        <v>30</v>
      </c>
      <c r="CH104" s="8" t="n">
        <v>33</v>
      </c>
      <c r="CI104" s="8" t="n">
        <v>51</v>
      </c>
      <c r="CJ104" s="8" t="n">
        <v>1</v>
      </c>
      <c r="CK104" s="8" t="n">
        <v>5</v>
      </c>
      <c r="CL104" s="8" t="n">
        <v>7</v>
      </c>
      <c r="CM104" s="8" t="n">
        <v>8</v>
      </c>
      <c r="CN104" s="8" t="n">
        <v>3</v>
      </c>
      <c r="CO104" s="8" t="n">
        <v>0</v>
      </c>
      <c r="CP104" s="8" t="n">
        <v>1</v>
      </c>
      <c r="CQ104" s="8" t="n">
        <v>10</v>
      </c>
      <c r="CR104" s="8" t="n">
        <v>1</v>
      </c>
      <c r="CS104" s="8" t="n">
        <v>0</v>
      </c>
      <c r="CT104" s="8" t="n">
        <v>6</v>
      </c>
      <c r="CU104" s="8" t="n">
        <v>0</v>
      </c>
      <c r="CV104" s="8" t="n">
        <v>0</v>
      </c>
      <c r="CW104" s="8" t="n">
        <v>17</v>
      </c>
      <c r="CX104" s="8" t="n">
        <v>1</v>
      </c>
      <c r="CY104" s="8" t="n">
        <v>0</v>
      </c>
      <c r="CZ104" s="8" t="n">
        <v>9</v>
      </c>
      <c r="DA104" s="8" t="n">
        <v>51</v>
      </c>
      <c r="DB104" s="8" t="n">
        <v>30</v>
      </c>
      <c r="DC104" s="8" t="n">
        <v>5</v>
      </c>
      <c r="DD104" s="8" t="n">
        <v>1</v>
      </c>
      <c r="DE104" s="8" t="n">
        <v>33</v>
      </c>
      <c r="DF104" s="8" t="n">
        <v>12</v>
      </c>
      <c r="DG104" s="8" t="n">
        <v>1</v>
      </c>
      <c r="DH104" s="8" t="n">
        <v>100</v>
      </c>
      <c r="DI104" s="8" t="n">
        <v>26</v>
      </c>
      <c r="DJ104" s="8" t="n">
        <v>26</v>
      </c>
      <c r="DK104" s="8" t="n">
        <v>25</v>
      </c>
      <c r="DL104" s="8" t="n">
        <v>25</v>
      </c>
      <c r="DM104" s="8" t="n">
        <v>0</v>
      </c>
      <c r="DN104" s="8" t="n">
        <v>27</v>
      </c>
      <c r="DO104" s="8" t="n">
        <v>27</v>
      </c>
      <c r="DP104" s="8" t="n">
        <v>0</v>
      </c>
      <c r="DQ104" s="8" t="n">
        <f aca="false">DJ104-DI104</f>
        <v>0</v>
      </c>
      <c r="DR104" s="19" t="n">
        <v>3.115</v>
      </c>
      <c r="DS104" s="8" t="n">
        <v>24</v>
      </c>
      <c r="DT104" s="8" t="n">
        <v>1</v>
      </c>
      <c r="DU104" s="8" t="n">
        <v>0</v>
      </c>
      <c r="DV104" s="8" t="n">
        <v>1</v>
      </c>
      <c r="DW104" s="8" t="n">
        <v>0</v>
      </c>
      <c r="DX104" s="8" t="n">
        <v>1554</v>
      </c>
      <c r="DY104" s="8" t="n">
        <v>1097</v>
      </c>
      <c r="DZ104" s="8" t="n">
        <v>1161</v>
      </c>
      <c r="EA104" s="8" t="n">
        <v>866</v>
      </c>
      <c r="EB104" s="8" t="n">
        <v>837</v>
      </c>
      <c r="EC104" s="8" t="n">
        <v>627</v>
      </c>
      <c r="ED104" s="8" t="n">
        <v>85.63</v>
      </c>
      <c r="EE104" s="8" t="n">
        <v>66.6</v>
      </c>
      <c r="EF104" s="8" t="n">
        <v>112</v>
      </c>
      <c r="EG104" s="8" t="n">
        <v>63</v>
      </c>
      <c r="EH104" s="12" t="n">
        <f aca="false">EF104/EB104</f>
        <v>0.133811230585424</v>
      </c>
      <c r="EI104" s="20" t="n">
        <f aca="false">1-EG104/EC104</f>
        <v>0.899521531100478</v>
      </c>
      <c r="EJ104" s="21" t="n">
        <f aca="false">EH104+EI104</f>
        <v>1.0333327616859</v>
      </c>
      <c r="EK104" s="8" t="n">
        <v>1554</v>
      </c>
      <c r="EL104" s="8" t="n">
        <v>1099</v>
      </c>
      <c r="EM104" s="8" t="n">
        <v>1163</v>
      </c>
      <c r="EN104" s="8" t="n">
        <v>868</v>
      </c>
      <c r="EO104" s="8" t="n">
        <v>838</v>
      </c>
      <c r="EP104" s="8" t="n">
        <v>628</v>
      </c>
      <c r="EQ104" s="8" t="n">
        <v>113</v>
      </c>
      <c r="ER104" s="8" t="n">
        <v>63</v>
      </c>
      <c r="ES104" s="8" t="n">
        <v>849</v>
      </c>
      <c r="ET104" s="8" t="n">
        <v>603</v>
      </c>
      <c r="EU104" s="8" t="n">
        <v>300</v>
      </c>
      <c r="EV104" s="8" t="n">
        <v>260</v>
      </c>
      <c r="EW104" s="8" t="n">
        <v>54</v>
      </c>
      <c r="EX104" s="8" t="n">
        <v>42</v>
      </c>
      <c r="EY104" s="8" t="n">
        <v>97</v>
      </c>
      <c r="EZ104" s="8" t="n">
        <v>95</v>
      </c>
      <c r="FA104" s="8" t="n">
        <v>8.4</v>
      </c>
      <c r="FB104" s="8" t="n">
        <v>2.5</v>
      </c>
      <c r="FC104" s="8" t="n">
        <v>11</v>
      </c>
      <c r="FD104" s="19" t="n">
        <v>87.34</v>
      </c>
      <c r="FE104" s="18" t="n">
        <f aca="false">FD104/V104</f>
        <v>1.28441176470588</v>
      </c>
      <c r="FF104" s="8" t="n">
        <v>13.2272</v>
      </c>
      <c r="FG104" s="8" t="n">
        <v>3.19</v>
      </c>
      <c r="FH104" s="8" t="n">
        <v>-0.02</v>
      </c>
      <c r="FI104" s="8" t="n">
        <v>3.16</v>
      </c>
      <c r="FJ104" s="8" t="n">
        <v>5</v>
      </c>
      <c r="FK104" s="8" t="n">
        <v>1</v>
      </c>
      <c r="FL104" s="8" t="n">
        <v>1</v>
      </c>
      <c r="FM104" s="8" t="n">
        <f aca="false">BL104+BS104+AH104+DT104</f>
        <v>126</v>
      </c>
      <c r="FN104" s="19" t="n">
        <f aca="false">IF(DS104&gt;0,(BL104+BR104)/DS104,0)</f>
        <v>3.95833333333333</v>
      </c>
      <c r="FO104" s="12" t="n">
        <v>0.1759656652</v>
      </c>
      <c r="FP104" s="19" t="n">
        <f aca="false">Z104-AH104/10</f>
        <v>78.7</v>
      </c>
      <c r="FQ104" s="19" t="n">
        <f aca="false">Z104+DR104/5</f>
        <v>85.623</v>
      </c>
      <c r="FR104" s="19" t="n">
        <f aca="false">(DX104+DY104)/AL104*60</f>
        <v>118.641286511323</v>
      </c>
      <c r="FS104" s="8" t="n">
        <v>4</v>
      </c>
      <c r="FT104" s="17" t="s">
        <v>326</v>
      </c>
      <c r="FU104" s="8" t="n">
        <v>195</v>
      </c>
      <c r="FV104" s="17" t="s">
        <v>255</v>
      </c>
      <c r="FW104" s="17" t="s">
        <v>280</v>
      </c>
      <c r="FX104" s="23" t="n">
        <v>8000000</v>
      </c>
      <c r="FY104" s="23" t="n">
        <v>6125000</v>
      </c>
      <c r="FZ104" s="8" t="n">
        <v>602</v>
      </c>
      <c r="GA104" s="8" t="n">
        <v>226</v>
      </c>
      <c r="GB104" s="8" t="n">
        <v>233</v>
      </c>
      <c r="GC104" s="8" t="n">
        <v>459</v>
      </c>
      <c r="GD104" s="8" t="n">
        <v>181</v>
      </c>
      <c r="GE104" s="8" t="n">
        <v>578</v>
      </c>
      <c r="GF104" s="8" t="n">
        <v>1426</v>
      </c>
      <c r="GG104" s="8" t="n">
        <v>10356</v>
      </c>
      <c r="GH104" s="8" t="n">
        <v>47.2</v>
      </c>
      <c r="GI104" s="8" t="n">
        <v>18.3</v>
      </c>
      <c r="GJ104" s="8" t="n">
        <v>65.5</v>
      </c>
      <c r="GK104" s="8" t="n">
        <f aca="false">Z104-AH104/10</f>
        <v>78.7</v>
      </c>
      <c r="GL104" s="22"/>
      <c r="GM104" s="22"/>
      <c r="GN104" s="22"/>
      <c r="GO104" s="22"/>
      <c r="GP104" s="22"/>
    </row>
    <row r="105" customFormat="false" ht="13.65" hidden="false" customHeight="true" outlineLevel="0" collapsed="false">
      <c r="A105" s="16" t="n">
        <v>31082</v>
      </c>
      <c r="B105" s="17" t="s">
        <v>353</v>
      </c>
      <c r="C105" s="17" t="s">
        <v>272</v>
      </c>
      <c r="D105" s="17" t="s">
        <v>262</v>
      </c>
      <c r="E105" s="17" t="s">
        <v>262</v>
      </c>
      <c r="F105" s="8" t="n">
        <v>72</v>
      </c>
      <c r="G105" s="8" t="n">
        <v>190</v>
      </c>
      <c r="H105" s="8" t="n">
        <v>2003</v>
      </c>
      <c r="I105" s="8" t="n">
        <v>5</v>
      </c>
      <c r="J105" s="8" t="n">
        <v>163</v>
      </c>
      <c r="K105" s="17" t="s">
        <v>263</v>
      </c>
      <c r="L105" s="8" t="n">
        <v>2005</v>
      </c>
      <c r="M105" s="8" t="n">
        <v>32</v>
      </c>
      <c r="N105" s="8" t="n">
        <v>13</v>
      </c>
      <c r="O105" s="8" t="n">
        <v>8470755</v>
      </c>
      <c r="P105" s="17" t="s">
        <v>781</v>
      </c>
      <c r="Q105" s="17" t="s">
        <v>782</v>
      </c>
      <c r="R105" s="17" t="s">
        <v>783</v>
      </c>
      <c r="S105" s="17" t="s">
        <v>772</v>
      </c>
      <c r="T105" s="17" t="s">
        <v>313</v>
      </c>
      <c r="U105" s="17" t="s">
        <v>294</v>
      </c>
      <c r="V105" s="8" t="n">
        <v>76</v>
      </c>
      <c r="W105" s="8" t="n">
        <v>3</v>
      </c>
      <c r="X105" s="8" t="n">
        <v>12</v>
      </c>
      <c r="Y105" s="8" t="n">
        <v>7</v>
      </c>
      <c r="Z105" s="8" t="n">
        <v>15</v>
      </c>
      <c r="AA105" s="8" t="n">
        <v>15</v>
      </c>
      <c r="AB105" s="8" t="n">
        <v>50</v>
      </c>
      <c r="AC105" s="18" t="n">
        <f aca="false">Z105/V105</f>
        <v>0.197368421052632</v>
      </c>
      <c r="AD105" s="19" t="n">
        <f aca="false">IF(FZ105&gt;V105,Z105-V105*(GC105-Z105)/(FZ105-V105),0)</f>
        <v>-8.66392092257002</v>
      </c>
      <c r="AE105" s="19" t="n">
        <v>5.062</v>
      </c>
      <c r="AF105" s="8" t="n">
        <v>-24</v>
      </c>
      <c r="AG105" s="8" t="n">
        <v>-0.5</v>
      </c>
      <c r="AH105" s="8" t="n">
        <v>45</v>
      </c>
      <c r="AI105" s="8" t="n">
        <v>1700</v>
      </c>
      <c r="AJ105" s="8" t="n">
        <v>67337</v>
      </c>
      <c r="AK105" s="19" t="n">
        <v>1122.15</v>
      </c>
      <c r="AL105" s="8" t="n">
        <v>1122.97</v>
      </c>
      <c r="AM105" s="8" t="n">
        <v>1122</v>
      </c>
      <c r="AN105" s="18" t="n">
        <f aca="false">AJ105/60/V105</f>
        <v>14.7668859649123</v>
      </c>
      <c r="AO105" s="8" t="n">
        <v>24.69</v>
      </c>
      <c r="AP105" s="12" t="n">
        <f aca="false">IF(EF105&gt;0,Z105/EF105,0)</f>
        <v>0.555555555555556</v>
      </c>
      <c r="AQ105" s="8" t="n">
        <v>185</v>
      </c>
      <c r="AR105" s="8" t="n">
        <v>185</v>
      </c>
      <c r="AS105" s="8" t="n">
        <v>185</v>
      </c>
      <c r="AT105" s="8" t="n">
        <v>137</v>
      </c>
      <c r="AU105" s="8" t="n">
        <v>137</v>
      </c>
      <c r="AV105" s="8" t="n">
        <v>105</v>
      </c>
      <c r="AW105" s="8" t="n">
        <v>118</v>
      </c>
      <c r="AX105" s="8" t="n">
        <v>58</v>
      </c>
      <c r="AY105" s="8" t="n">
        <v>4</v>
      </c>
      <c r="AZ105" s="8" t="n">
        <v>17</v>
      </c>
      <c r="BA105" s="8" t="n">
        <f aca="false">AY105+AZ105</f>
        <v>21</v>
      </c>
      <c r="BB105" s="8" t="n">
        <v>11.01</v>
      </c>
      <c r="BC105" s="8" t="n">
        <v>25.781</v>
      </c>
      <c r="BD105" s="19" t="n">
        <v>173.5</v>
      </c>
      <c r="BE105" s="19" t="n">
        <v>9.27683464777436</v>
      </c>
      <c r="BF105" s="19" t="n">
        <f aca="false">AQ105+BD105</f>
        <v>358.5</v>
      </c>
      <c r="BG105" s="19" t="n">
        <f aca="false">IF(AL105&gt;0,BF105/AL105*60,0)</f>
        <v>19.1545633454144</v>
      </c>
      <c r="BH105" s="8" t="n">
        <v>243</v>
      </c>
      <c r="BI105" s="8" t="n">
        <v>357</v>
      </c>
      <c r="BJ105" s="8" t="n">
        <v>650</v>
      </c>
      <c r="BK105" s="12" t="n">
        <f aca="false">BH105/(BH105+BJ105)</f>
        <v>0.272116461366181</v>
      </c>
      <c r="BL105" s="8" t="n">
        <v>72</v>
      </c>
      <c r="BM105" s="8" t="n">
        <v>72</v>
      </c>
      <c r="BN105" s="8" t="n">
        <v>76</v>
      </c>
      <c r="BO105" s="8" t="n">
        <f aca="false">BM105-BN105</f>
        <v>-4</v>
      </c>
      <c r="BP105" s="8" t="n">
        <v>32</v>
      </c>
      <c r="BQ105" s="8" t="n">
        <v>15</v>
      </c>
      <c r="BR105" s="8" t="n">
        <v>24</v>
      </c>
      <c r="BS105" s="8" t="n">
        <v>52</v>
      </c>
      <c r="BT105" s="12" t="n">
        <f aca="false">BS105/(EA105+BS105)</f>
        <v>0.0524722502522704</v>
      </c>
      <c r="BU105" s="8" t="n">
        <v>543</v>
      </c>
      <c r="BV105" s="8" t="n">
        <v>500</v>
      </c>
      <c r="BW105" s="12" t="n">
        <f aca="false">IF(BU105+BV105&gt;0,BU105/(BU105+BV105),0)</f>
        <v>0.520613614573346</v>
      </c>
      <c r="BX105" s="8" t="n">
        <v>272</v>
      </c>
      <c r="BY105" s="8" t="n">
        <v>256</v>
      </c>
      <c r="BZ105" s="8" t="n">
        <v>169</v>
      </c>
      <c r="CA105" s="8" t="n">
        <v>149</v>
      </c>
      <c r="CB105" s="8" t="n">
        <v>102</v>
      </c>
      <c r="CC105" s="8" t="n">
        <v>93</v>
      </c>
      <c r="CD105" s="8" t="n">
        <v>150</v>
      </c>
      <c r="CE105" s="8" t="n">
        <v>146</v>
      </c>
      <c r="CF105" s="8" t="n">
        <v>181</v>
      </c>
      <c r="CG105" s="8" t="n">
        <v>196</v>
      </c>
      <c r="CH105" s="8" t="n">
        <v>334</v>
      </c>
      <c r="CI105" s="8" t="n">
        <v>276</v>
      </c>
      <c r="CJ105" s="8" t="n">
        <v>0</v>
      </c>
      <c r="CK105" s="8" t="n">
        <v>0</v>
      </c>
      <c r="CL105" s="8" t="n">
        <v>1</v>
      </c>
      <c r="CM105" s="8" t="n">
        <v>0</v>
      </c>
      <c r="CN105" s="8" t="n">
        <v>0</v>
      </c>
      <c r="CO105" s="8" t="n">
        <v>0</v>
      </c>
      <c r="CP105" s="8" t="n">
        <v>0</v>
      </c>
      <c r="CQ105" s="8" t="n">
        <v>2</v>
      </c>
      <c r="CR105" s="8" t="n">
        <v>0</v>
      </c>
      <c r="CS105" s="8" t="n">
        <v>1</v>
      </c>
      <c r="CT105" s="8" t="n">
        <v>0</v>
      </c>
      <c r="CU105" s="8" t="n">
        <v>0</v>
      </c>
      <c r="CV105" s="8" t="n">
        <v>0</v>
      </c>
      <c r="CW105" s="8" t="n">
        <v>0</v>
      </c>
      <c r="CX105" s="8" t="n">
        <v>0</v>
      </c>
      <c r="CY105" s="8" t="n">
        <v>4</v>
      </c>
      <c r="CZ105" s="8" t="n">
        <v>1</v>
      </c>
      <c r="DA105" s="8" t="n">
        <v>27</v>
      </c>
      <c r="DB105" s="8" t="n">
        <v>14</v>
      </c>
      <c r="DC105" s="8" t="n">
        <v>3</v>
      </c>
      <c r="DD105" s="8" t="n">
        <v>4</v>
      </c>
      <c r="DE105" s="8" t="n">
        <v>5</v>
      </c>
      <c r="DF105" s="8" t="n">
        <v>5</v>
      </c>
      <c r="DG105" s="8" t="n">
        <v>6</v>
      </c>
      <c r="DH105" s="8" t="n">
        <v>68</v>
      </c>
      <c r="DI105" s="8" t="n">
        <v>17</v>
      </c>
      <c r="DJ105" s="8" t="n">
        <v>10</v>
      </c>
      <c r="DK105" s="8" t="n">
        <v>17</v>
      </c>
      <c r="DL105" s="8" t="n">
        <v>14</v>
      </c>
      <c r="DM105" s="8" t="n">
        <v>3</v>
      </c>
      <c r="DN105" s="8" t="n">
        <v>14</v>
      </c>
      <c r="DO105" s="8" t="n">
        <v>11</v>
      </c>
      <c r="DP105" s="8" t="n">
        <v>3</v>
      </c>
      <c r="DQ105" s="8" t="n">
        <f aca="false">DJ105-DI105</f>
        <v>-7</v>
      </c>
      <c r="DR105" s="19" t="n">
        <v>-3.801</v>
      </c>
      <c r="DS105" s="8" t="n">
        <v>14</v>
      </c>
      <c r="DT105" s="8" t="n">
        <v>3</v>
      </c>
      <c r="DU105" s="8" t="n">
        <v>0</v>
      </c>
      <c r="DV105" s="8" t="n">
        <v>0</v>
      </c>
      <c r="DW105" s="8" t="n">
        <v>0</v>
      </c>
      <c r="DX105" s="8" t="n">
        <v>900</v>
      </c>
      <c r="DY105" s="8" t="n">
        <v>1255</v>
      </c>
      <c r="DZ105" s="8" t="n">
        <v>656</v>
      </c>
      <c r="EA105" s="8" t="n">
        <v>939</v>
      </c>
      <c r="EB105" s="8" t="n">
        <v>481</v>
      </c>
      <c r="EC105" s="8" t="n">
        <v>626</v>
      </c>
      <c r="ED105" s="8" t="n">
        <v>39.37</v>
      </c>
      <c r="EE105" s="8" t="n">
        <v>61.86</v>
      </c>
      <c r="EF105" s="8" t="n">
        <v>27</v>
      </c>
      <c r="EG105" s="8" t="n">
        <v>64</v>
      </c>
      <c r="EH105" s="12" t="n">
        <f aca="false">EF105/EB105</f>
        <v>0.0561330561330561</v>
      </c>
      <c r="EI105" s="20" t="n">
        <f aca="false">1-EG105/EC105</f>
        <v>0.89776357827476</v>
      </c>
      <c r="EJ105" s="21" t="n">
        <f aca="false">EH105+EI105</f>
        <v>0.953896634407817</v>
      </c>
      <c r="EK105" s="8" t="n">
        <v>896</v>
      </c>
      <c r="EL105" s="8" t="n">
        <v>1256</v>
      </c>
      <c r="EM105" s="8" t="n">
        <v>652</v>
      </c>
      <c r="EN105" s="8" t="n">
        <v>939</v>
      </c>
      <c r="EO105" s="8" t="n">
        <v>475</v>
      </c>
      <c r="EP105" s="8" t="n">
        <v>624</v>
      </c>
      <c r="EQ105" s="8" t="n">
        <v>25</v>
      </c>
      <c r="ER105" s="8" t="n">
        <v>65</v>
      </c>
      <c r="ES105" s="8" t="n">
        <v>426</v>
      </c>
      <c r="ET105" s="8" t="n">
        <v>606</v>
      </c>
      <c r="EU105" s="8" t="n">
        <v>183</v>
      </c>
      <c r="EV105" s="8" t="n">
        <v>262</v>
      </c>
      <c r="EW105" s="8" t="n">
        <v>15</v>
      </c>
      <c r="EX105" s="8" t="n">
        <v>30</v>
      </c>
      <c r="EY105" s="8" t="n">
        <v>85</v>
      </c>
      <c r="EZ105" s="8" t="n">
        <v>78</v>
      </c>
      <c r="FA105" s="8" t="n">
        <v>-1.3</v>
      </c>
      <c r="FB105" s="8" t="n">
        <v>0.6</v>
      </c>
      <c r="FC105" s="8" t="n">
        <v>-0.7</v>
      </c>
      <c r="FD105" s="19" t="n">
        <v>13.43</v>
      </c>
      <c r="FE105" s="18" t="n">
        <f aca="false">FD105/V105</f>
        <v>0.176710526315789</v>
      </c>
      <c r="FF105" s="8" t="n">
        <v>1.2911</v>
      </c>
      <c r="FG105" s="8" t="n">
        <v>-0.58</v>
      </c>
      <c r="FH105" s="8" t="n">
        <v>0.23</v>
      </c>
      <c r="FI105" s="8" t="n">
        <v>-0.35</v>
      </c>
      <c r="FJ105" s="22"/>
      <c r="FK105" s="22"/>
      <c r="FL105" s="22"/>
      <c r="FM105" s="8" t="n">
        <f aca="false">BL105+BS105+AH105+DT105</f>
        <v>172</v>
      </c>
      <c r="FN105" s="19" t="n">
        <f aca="false">IF(DS105&gt;0,(BL105+BR105)/DS105,0)</f>
        <v>6.85714285714286</v>
      </c>
      <c r="FO105" s="12" t="n">
        <v>0.015945035</v>
      </c>
      <c r="FP105" s="19" t="n">
        <f aca="false">Z105-AH105/10</f>
        <v>10.5</v>
      </c>
      <c r="FQ105" s="19" t="n">
        <f aca="false">Z105+DR105/5</f>
        <v>14.2398</v>
      </c>
      <c r="FR105" s="19" t="n">
        <f aca="false">(DX105+DY105)/AL105*60</f>
        <v>115.141099049841</v>
      </c>
      <c r="FS105" s="8" t="n">
        <v>4</v>
      </c>
      <c r="FT105" s="17" t="s">
        <v>326</v>
      </c>
      <c r="FU105" s="8" t="n">
        <v>195</v>
      </c>
      <c r="FV105" s="22"/>
      <c r="FW105" s="17" t="s">
        <v>280</v>
      </c>
      <c r="FX105" s="23" t="n">
        <v>2250000</v>
      </c>
      <c r="FY105" s="23" t="n">
        <v>2083333</v>
      </c>
      <c r="FZ105" s="8" t="n">
        <v>683</v>
      </c>
      <c r="GA105" s="8" t="n">
        <v>81</v>
      </c>
      <c r="GB105" s="8" t="n">
        <v>123</v>
      </c>
      <c r="GC105" s="8" t="n">
        <v>204</v>
      </c>
      <c r="GD105" s="8" t="n">
        <v>-37</v>
      </c>
      <c r="GE105" s="8" t="n">
        <v>362</v>
      </c>
      <c r="GF105" s="8" t="n">
        <v>1023</v>
      </c>
      <c r="GG105" s="8" t="n">
        <v>9194</v>
      </c>
      <c r="GH105" s="8" t="n">
        <v>4.8</v>
      </c>
      <c r="GI105" s="8" t="n">
        <v>9.6</v>
      </c>
      <c r="GJ105" s="8" t="n">
        <v>14.5</v>
      </c>
      <c r="GK105" s="8" t="n">
        <f aca="false">Z105-AH105/10</f>
        <v>10.5</v>
      </c>
      <c r="GL105" s="22"/>
      <c r="GM105" s="22"/>
      <c r="GN105" s="22"/>
      <c r="GO105" s="22"/>
      <c r="GP105" s="22"/>
    </row>
    <row r="106" customFormat="false" ht="13.65" hidden="false" customHeight="true" outlineLevel="0" collapsed="false">
      <c r="A106" s="16" t="n">
        <v>34419</v>
      </c>
      <c r="B106" s="17" t="s">
        <v>784</v>
      </c>
      <c r="C106" s="17" t="s">
        <v>282</v>
      </c>
      <c r="D106" s="17" t="s">
        <v>283</v>
      </c>
      <c r="E106" s="17" t="s">
        <v>283</v>
      </c>
      <c r="F106" s="8" t="n">
        <v>75</v>
      </c>
      <c r="G106" s="8" t="n">
        <v>211</v>
      </c>
      <c r="H106" s="8" t="n">
        <v>2012</v>
      </c>
      <c r="I106" s="8" t="n">
        <v>1</v>
      </c>
      <c r="J106" s="8" t="n">
        <v>28</v>
      </c>
      <c r="K106" s="17" t="s">
        <v>263</v>
      </c>
      <c r="L106" s="8" t="n">
        <v>2015</v>
      </c>
      <c r="M106" s="8" t="n">
        <v>23</v>
      </c>
      <c r="N106" s="8" t="n">
        <v>3</v>
      </c>
      <c r="O106" s="8" t="n">
        <v>8476869</v>
      </c>
      <c r="P106" s="17" t="s">
        <v>785</v>
      </c>
      <c r="Q106" s="17" t="s">
        <v>786</v>
      </c>
      <c r="R106" s="17" t="s">
        <v>787</v>
      </c>
      <c r="S106" s="17" t="s">
        <v>788</v>
      </c>
      <c r="T106" s="17" t="s">
        <v>278</v>
      </c>
      <c r="U106" s="17" t="s">
        <v>606</v>
      </c>
      <c r="V106" s="8" t="n">
        <v>82</v>
      </c>
      <c r="W106" s="8" t="n">
        <v>4</v>
      </c>
      <c r="X106" s="8" t="n">
        <v>21</v>
      </c>
      <c r="Y106" s="8" t="n">
        <v>9</v>
      </c>
      <c r="Z106" s="8" t="n">
        <v>25</v>
      </c>
      <c r="AA106" s="8" t="n">
        <v>13</v>
      </c>
      <c r="AB106" s="8" t="n">
        <v>28</v>
      </c>
      <c r="AC106" s="18" t="n">
        <f aca="false">Z106/V106</f>
        <v>0.304878048780488</v>
      </c>
      <c r="AD106" s="19" t="n">
        <f aca="false">IF(FZ106&gt;V106,Z106-V106*(GC106-Z106)/(FZ106-V106),0)</f>
        <v>-11.7586206896552</v>
      </c>
      <c r="AE106" s="19" t="n">
        <v>8.283</v>
      </c>
      <c r="AF106" s="8" t="n">
        <v>-27</v>
      </c>
      <c r="AG106" s="8" t="n">
        <v>-6.4</v>
      </c>
      <c r="AH106" s="8" t="n">
        <v>39</v>
      </c>
      <c r="AI106" s="8" t="n">
        <v>2263</v>
      </c>
      <c r="AJ106" s="8" t="n">
        <v>103443</v>
      </c>
      <c r="AK106" s="19" t="n">
        <v>1724.05</v>
      </c>
      <c r="AL106" s="8" t="n">
        <v>1723.28</v>
      </c>
      <c r="AM106" s="8" t="n">
        <v>1724</v>
      </c>
      <c r="AN106" s="18" t="n">
        <f aca="false">AJ106/60/V106</f>
        <v>21.025</v>
      </c>
      <c r="AO106" s="8" t="n">
        <v>34.74</v>
      </c>
      <c r="AP106" s="12" t="n">
        <f aca="false">IF(EF106&gt;0,Z106/EF106,0)</f>
        <v>0.40983606557377</v>
      </c>
      <c r="AQ106" s="8" t="n">
        <v>282</v>
      </c>
      <c r="AR106" s="8" t="n">
        <v>281</v>
      </c>
      <c r="AS106" s="8" t="n">
        <v>282</v>
      </c>
      <c r="AT106" s="8" t="n">
        <v>202</v>
      </c>
      <c r="AU106" s="8" t="n">
        <v>202</v>
      </c>
      <c r="AV106" s="8" t="n">
        <v>153</v>
      </c>
      <c r="AW106" s="8" t="n">
        <v>113</v>
      </c>
      <c r="AX106" s="8" t="n">
        <v>27</v>
      </c>
      <c r="AY106" s="8" t="n">
        <v>4</v>
      </c>
      <c r="AZ106" s="8" t="n">
        <v>15</v>
      </c>
      <c r="BA106" s="8" t="n">
        <f aca="false">AY106+AZ106</f>
        <v>19</v>
      </c>
      <c r="BB106" s="8" t="n">
        <v>9.05</v>
      </c>
      <c r="BC106" s="8" t="n">
        <v>43.4314</v>
      </c>
      <c r="BD106" s="19" t="n">
        <v>183.8</v>
      </c>
      <c r="BE106" s="19" t="n">
        <v>6.39656622487747</v>
      </c>
      <c r="BF106" s="19" t="n">
        <f aca="false">AQ106+BD106</f>
        <v>465.8</v>
      </c>
      <c r="BG106" s="19" t="n">
        <f aca="false">IF(AL106&gt;0,BF106/AL106*60,0)</f>
        <v>16.2179100320319</v>
      </c>
      <c r="BH106" s="8" t="n">
        <v>599</v>
      </c>
      <c r="BI106" s="8" t="n">
        <v>566</v>
      </c>
      <c r="BJ106" s="8" t="n">
        <v>504</v>
      </c>
      <c r="BK106" s="12" t="n">
        <f aca="false">BH106/(BH106+BJ106)</f>
        <v>0.543064369900272</v>
      </c>
      <c r="BL106" s="8" t="n">
        <v>127</v>
      </c>
      <c r="BM106" s="8" t="n">
        <v>127</v>
      </c>
      <c r="BN106" s="8" t="n">
        <v>108</v>
      </c>
      <c r="BO106" s="8" t="n">
        <f aca="false">BM106-BN106</f>
        <v>19</v>
      </c>
      <c r="BP106" s="8" t="n">
        <v>49</v>
      </c>
      <c r="BQ106" s="8" t="n">
        <v>62</v>
      </c>
      <c r="BR106" s="8" t="n">
        <v>27</v>
      </c>
      <c r="BS106" s="8" t="n">
        <v>119</v>
      </c>
      <c r="BT106" s="12" t="n">
        <f aca="false">BS106/(EA106+BS106)</f>
        <v>0.080952380952381</v>
      </c>
      <c r="BU106" s="8" t="n">
        <v>0</v>
      </c>
      <c r="BV106" s="8" t="n">
        <v>0</v>
      </c>
      <c r="BW106" s="12" t="n">
        <f aca="false">IF(BU106+BV106&gt;0,BU106/(BU106+BV106),0)</f>
        <v>0</v>
      </c>
      <c r="BX106" s="8" t="n">
        <v>0</v>
      </c>
      <c r="BY106" s="8" t="n">
        <v>0</v>
      </c>
      <c r="BZ106" s="8" t="n">
        <v>0</v>
      </c>
      <c r="CA106" s="8" t="n">
        <v>0</v>
      </c>
      <c r="CB106" s="8" t="n">
        <v>0</v>
      </c>
      <c r="CC106" s="8" t="n">
        <v>0</v>
      </c>
      <c r="CD106" s="8" t="n">
        <v>0</v>
      </c>
      <c r="CE106" s="8" t="n">
        <v>0</v>
      </c>
      <c r="CF106" s="8" t="n">
        <v>0</v>
      </c>
      <c r="CG106" s="8" t="n">
        <v>0</v>
      </c>
      <c r="CH106" s="8" t="n">
        <v>0</v>
      </c>
      <c r="CI106" s="8" t="n">
        <v>0</v>
      </c>
      <c r="CJ106" s="8" t="n">
        <v>0</v>
      </c>
      <c r="CK106" s="8" t="n">
        <v>0</v>
      </c>
      <c r="CL106" s="8" t="n">
        <v>2</v>
      </c>
      <c r="CM106" s="8" t="n">
        <v>1</v>
      </c>
      <c r="CN106" s="8" t="n">
        <v>0</v>
      </c>
      <c r="CO106" s="8" t="n">
        <v>0</v>
      </c>
      <c r="CP106" s="8" t="n">
        <v>1</v>
      </c>
      <c r="CQ106" s="8" t="n">
        <v>0</v>
      </c>
      <c r="CR106" s="8" t="n">
        <v>2</v>
      </c>
      <c r="CS106" s="8" t="n">
        <v>1</v>
      </c>
      <c r="CT106" s="8" t="n">
        <v>1</v>
      </c>
      <c r="CU106" s="8" t="n">
        <v>0</v>
      </c>
      <c r="CV106" s="8" t="n">
        <v>0</v>
      </c>
      <c r="CW106" s="8" t="n">
        <v>0</v>
      </c>
      <c r="CX106" s="8" t="n">
        <v>0</v>
      </c>
      <c r="CY106" s="8" t="n">
        <v>2</v>
      </c>
      <c r="CZ106" s="8" t="n">
        <v>9</v>
      </c>
      <c r="DA106" s="8" t="n">
        <v>38</v>
      </c>
      <c r="DB106" s="8" t="n">
        <v>8</v>
      </c>
      <c r="DC106" s="8" t="n">
        <v>2</v>
      </c>
      <c r="DD106" s="8" t="n">
        <v>38</v>
      </c>
      <c r="DE106" s="8" t="n">
        <v>19</v>
      </c>
      <c r="DF106" s="8" t="n">
        <v>3</v>
      </c>
      <c r="DG106" s="8" t="n">
        <v>3</v>
      </c>
      <c r="DH106" s="8" t="n">
        <v>80</v>
      </c>
      <c r="DI106" s="8" t="n">
        <v>18</v>
      </c>
      <c r="DJ106" s="8" t="n">
        <v>13</v>
      </c>
      <c r="DK106" s="8" t="n">
        <v>19</v>
      </c>
      <c r="DL106" s="8" t="n">
        <v>18</v>
      </c>
      <c r="DM106" s="8" t="n">
        <v>1</v>
      </c>
      <c r="DN106" s="8" t="n">
        <v>15</v>
      </c>
      <c r="DO106" s="8" t="n">
        <v>14</v>
      </c>
      <c r="DP106" s="8" t="n">
        <v>1</v>
      </c>
      <c r="DQ106" s="8" t="n">
        <f aca="false">DJ106-DI106</f>
        <v>-5</v>
      </c>
      <c r="DR106" s="19" t="n">
        <v>5.229</v>
      </c>
      <c r="DS106" s="8" t="n">
        <v>17</v>
      </c>
      <c r="DT106" s="8" t="n">
        <v>1</v>
      </c>
      <c r="DU106" s="8" t="n">
        <v>0</v>
      </c>
      <c r="DV106" s="8" t="n">
        <v>0</v>
      </c>
      <c r="DW106" s="8" t="n">
        <v>0</v>
      </c>
      <c r="DX106" s="8" t="n">
        <v>1568</v>
      </c>
      <c r="DY106" s="8" t="n">
        <v>1782</v>
      </c>
      <c r="DZ106" s="8" t="n">
        <v>1212</v>
      </c>
      <c r="EA106" s="8" t="n">
        <v>1351</v>
      </c>
      <c r="EB106" s="8" t="n">
        <v>879</v>
      </c>
      <c r="EC106" s="8" t="n">
        <v>1010</v>
      </c>
      <c r="ED106" s="8" t="n">
        <v>86.14</v>
      </c>
      <c r="EE106" s="8" t="n">
        <v>92.75</v>
      </c>
      <c r="EF106" s="8" t="n">
        <v>61</v>
      </c>
      <c r="EG106" s="8" t="n">
        <v>92</v>
      </c>
      <c r="EH106" s="12" t="n">
        <f aca="false">EF106/EB106</f>
        <v>0.0693970420932878</v>
      </c>
      <c r="EI106" s="20" t="n">
        <f aca="false">1-EG106/EC106</f>
        <v>0.908910891089109</v>
      </c>
      <c r="EJ106" s="21" t="n">
        <f aca="false">EH106+EI106</f>
        <v>0.978307933182397</v>
      </c>
      <c r="EK106" s="8" t="n">
        <v>1566</v>
      </c>
      <c r="EL106" s="8" t="n">
        <v>1780</v>
      </c>
      <c r="EM106" s="8" t="n">
        <v>1210</v>
      </c>
      <c r="EN106" s="8" t="n">
        <v>1349</v>
      </c>
      <c r="EO106" s="8" t="n">
        <v>880</v>
      </c>
      <c r="EP106" s="8" t="n">
        <v>1008</v>
      </c>
      <c r="EQ106" s="8" t="n">
        <v>62</v>
      </c>
      <c r="ER106" s="8" t="n">
        <v>92</v>
      </c>
      <c r="ES106" s="8" t="n">
        <v>831</v>
      </c>
      <c r="ET106" s="8" t="n">
        <v>895</v>
      </c>
      <c r="EU106" s="8" t="n">
        <v>381</v>
      </c>
      <c r="EV106" s="8" t="n">
        <v>380</v>
      </c>
      <c r="EW106" s="8" t="n">
        <v>47</v>
      </c>
      <c r="EX106" s="8" t="n">
        <v>48</v>
      </c>
      <c r="EY106" s="8" t="n">
        <v>98</v>
      </c>
      <c r="EZ106" s="8" t="n">
        <v>98</v>
      </c>
      <c r="FA106" s="8" t="n">
        <v>0.9</v>
      </c>
      <c r="FB106" s="8" t="n">
        <v>1.8</v>
      </c>
      <c r="FC106" s="8" t="n">
        <v>2.7</v>
      </c>
      <c r="FD106" s="19" t="n">
        <v>18.82</v>
      </c>
      <c r="FE106" s="18" t="n">
        <f aca="false">FD106/V106</f>
        <v>0.229512195121951</v>
      </c>
      <c r="FF106" s="8" t="n">
        <v>1.4875</v>
      </c>
      <c r="FG106" s="8" t="n">
        <v>0.33</v>
      </c>
      <c r="FH106" s="8" t="n">
        <v>-0.42</v>
      </c>
      <c r="FI106" s="8" t="n">
        <v>-0.08</v>
      </c>
      <c r="FJ106" s="22"/>
      <c r="FK106" s="22"/>
      <c r="FL106" s="22"/>
      <c r="FM106" s="8" t="n">
        <f aca="false">BL106+BS106+AH106+DT106</f>
        <v>286</v>
      </c>
      <c r="FN106" s="19" t="n">
        <f aca="false">IF(DS106&gt;0,(BL106+BR106)/DS106,0)</f>
        <v>9.05882352941176</v>
      </c>
      <c r="FO106" s="12" t="n">
        <v>0.0178571429</v>
      </c>
      <c r="FP106" s="19" t="n">
        <f aca="false">Z106-AH106/10</f>
        <v>21.1</v>
      </c>
      <c r="FQ106" s="19" t="n">
        <f aca="false">Z106+DR106/5</f>
        <v>26.0458</v>
      </c>
      <c r="FR106" s="19" t="n">
        <f aca="false">(DX106+DY106)/AL106*60</f>
        <v>116.63803908825</v>
      </c>
      <c r="FS106" s="22"/>
      <c r="FT106" s="22"/>
      <c r="FU106" s="22"/>
      <c r="FV106" s="22"/>
      <c r="FW106" s="17" t="s">
        <v>270</v>
      </c>
      <c r="FX106" s="23" t="n">
        <v>925000</v>
      </c>
      <c r="FY106" s="23" t="n">
        <v>925000</v>
      </c>
      <c r="FZ106" s="8" t="n">
        <v>169</v>
      </c>
      <c r="GA106" s="8" t="n">
        <v>9</v>
      </c>
      <c r="GB106" s="8" t="n">
        <v>55</v>
      </c>
      <c r="GC106" s="8" t="n">
        <v>64</v>
      </c>
      <c r="GD106" s="8" t="n">
        <v>-15</v>
      </c>
      <c r="GE106" s="8" t="n">
        <v>85</v>
      </c>
      <c r="GF106" s="8" t="n">
        <v>286</v>
      </c>
      <c r="GG106" s="8" t="n">
        <v>3245</v>
      </c>
      <c r="GH106" s="8" t="n">
        <v>3.8</v>
      </c>
      <c r="GI106" s="8" t="n">
        <v>5.4</v>
      </c>
      <c r="GJ106" s="8" t="n">
        <v>9.2</v>
      </c>
      <c r="GK106" s="8" t="n">
        <f aca="false">Z106-AH106/10</f>
        <v>21.1</v>
      </c>
      <c r="GL106" s="22"/>
      <c r="GM106" s="22"/>
      <c r="GN106" s="22"/>
      <c r="GO106" s="22"/>
      <c r="GP106" s="22"/>
    </row>
    <row r="107" customFormat="false" ht="13.65" hidden="false" customHeight="true" outlineLevel="0" collapsed="false">
      <c r="A107" s="16" t="n">
        <v>35395</v>
      </c>
      <c r="B107" s="17" t="s">
        <v>789</v>
      </c>
      <c r="C107" s="17" t="s">
        <v>790</v>
      </c>
      <c r="D107" s="17" t="s">
        <v>283</v>
      </c>
      <c r="E107" s="17" t="s">
        <v>283</v>
      </c>
      <c r="F107" s="8" t="n">
        <v>77</v>
      </c>
      <c r="G107" s="8" t="n">
        <v>208</v>
      </c>
      <c r="H107" s="8" t="n">
        <v>2015</v>
      </c>
      <c r="I107" s="8" t="n">
        <v>2</v>
      </c>
      <c r="J107" s="8" t="n">
        <v>37</v>
      </c>
      <c r="K107" s="17" t="s">
        <v>273</v>
      </c>
      <c r="L107" s="8" t="n">
        <v>2016</v>
      </c>
      <c r="M107" s="8" t="n">
        <v>21</v>
      </c>
      <c r="N107" s="8" t="n">
        <v>2</v>
      </c>
      <c r="O107" s="8" t="n">
        <v>8478443</v>
      </c>
      <c r="P107" s="17" t="s">
        <v>791</v>
      </c>
      <c r="Q107" s="17" t="s">
        <v>792</v>
      </c>
      <c r="R107" s="17" t="s">
        <v>793</v>
      </c>
      <c r="S107" s="17" t="s">
        <v>794</v>
      </c>
      <c r="T107" s="17" t="s">
        <v>278</v>
      </c>
      <c r="U107" s="17" t="s">
        <v>338</v>
      </c>
      <c r="V107" s="8" t="n">
        <v>76</v>
      </c>
      <c r="W107" s="8" t="n">
        <v>0</v>
      </c>
      <c r="X107" s="8" t="n">
        <v>6</v>
      </c>
      <c r="Y107" s="8" t="n">
        <v>3</v>
      </c>
      <c r="Z107" s="8" t="n">
        <v>6</v>
      </c>
      <c r="AA107" s="8" t="n">
        <v>22</v>
      </c>
      <c r="AB107" s="8" t="n">
        <v>79</v>
      </c>
      <c r="AC107" s="18" t="n">
        <f aca="false">Z107/V107</f>
        <v>0.0789473684210526</v>
      </c>
      <c r="AD107" s="19" t="n">
        <f aca="false">IF(FZ107&gt;V107,Z107-V107*(GC107-Z107)/(FZ107-V107),0)</f>
        <v>-8.82926829268293</v>
      </c>
      <c r="AE107" s="19" t="n">
        <v>1.764</v>
      </c>
      <c r="AF107" s="8" t="n">
        <v>10</v>
      </c>
      <c r="AG107" s="8" t="n">
        <v>8.5</v>
      </c>
      <c r="AH107" s="8" t="n">
        <v>45</v>
      </c>
      <c r="AI107" s="8" t="n">
        <v>1857</v>
      </c>
      <c r="AJ107" s="8" t="n">
        <v>87721</v>
      </c>
      <c r="AK107" s="19" t="n">
        <v>1462.0166666667</v>
      </c>
      <c r="AL107" s="8" t="n">
        <v>1462.03</v>
      </c>
      <c r="AM107" s="8" t="n">
        <v>1462</v>
      </c>
      <c r="AN107" s="18" t="n">
        <f aca="false">AJ107/60/V107</f>
        <v>19.2370614035088</v>
      </c>
      <c r="AO107" s="8" t="n">
        <v>32.09</v>
      </c>
      <c r="AP107" s="12" t="n">
        <f aca="false">IF(EF107&gt;0,Z107/EF107,0)</f>
        <v>0.101694915254237</v>
      </c>
      <c r="AQ107" s="8" t="n">
        <v>144</v>
      </c>
      <c r="AR107" s="8" t="n">
        <v>144</v>
      </c>
      <c r="AS107" s="8" t="n">
        <v>144</v>
      </c>
      <c r="AT107" s="8" t="n">
        <v>103</v>
      </c>
      <c r="AU107" s="8" t="n">
        <v>103</v>
      </c>
      <c r="AV107" s="8" t="n">
        <v>76</v>
      </c>
      <c r="AW107" s="8" t="n">
        <v>36</v>
      </c>
      <c r="AX107" s="8" t="n">
        <v>11</v>
      </c>
      <c r="AY107" s="8" t="n">
        <v>4</v>
      </c>
      <c r="AZ107" s="8" t="n">
        <v>4</v>
      </c>
      <c r="BA107" s="8" t="n">
        <f aca="false">AY107+AZ107</f>
        <v>8</v>
      </c>
      <c r="BB107" s="8" t="n">
        <v>3.54</v>
      </c>
      <c r="BC107" s="8" t="n">
        <v>55.0921</v>
      </c>
      <c r="BD107" s="19" t="n">
        <v>48.1</v>
      </c>
      <c r="BE107" s="19" t="n">
        <v>1.97398570467728</v>
      </c>
      <c r="BF107" s="19" t="n">
        <f aca="false">AQ107+BD107</f>
        <v>192.1</v>
      </c>
      <c r="BG107" s="19" t="n">
        <f aca="false">IF(AL107&gt;0,BF107/AL107*60,0)</f>
        <v>7.88355916089273</v>
      </c>
      <c r="BH107" s="8" t="n">
        <v>428</v>
      </c>
      <c r="BI107" s="8" t="n">
        <v>469</v>
      </c>
      <c r="BJ107" s="8" t="n">
        <v>555</v>
      </c>
      <c r="BK107" s="12" t="n">
        <f aca="false">BH107/(BH107+BJ107)</f>
        <v>0.435401831129196</v>
      </c>
      <c r="BL107" s="8" t="n">
        <v>89</v>
      </c>
      <c r="BM107" s="8" t="n">
        <v>89</v>
      </c>
      <c r="BN107" s="8" t="n">
        <v>202</v>
      </c>
      <c r="BO107" s="8" t="n">
        <f aca="false">BM107-BN107</f>
        <v>-113</v>
      </c>
      <c r="BP107" s="8" t="n">
        <v>27</v>
      </c>
      <c r="BQ107" s="8" t="n">
        <v>45</v>
      </c>
      <c r="BR107" s="8" t="n">
        <v>26</v>
      </c>
      <c r="BS107" s="8" t="n">
        <v>84</v>
      </c>
      <c r="BT107" s="12" t="n">
        <f aca="false">BS107/(EA107+BS107)</f>
        <v>0.0701754385964912</v>
      </c>
      <c r="BU107" s="8" t="n">
        <v>1</v>
      </c>
      <c r="BV107" s="8" t="n">
        <v>0</v>
      </c>
      <c r="BW107" s="12" t="n">
        <f aca="false">IF(BU107+BV107&gt;0,BU107/(BU107+BV107),0)</f>
        <v>1</v>
      </c>
      <c r="BX107" s="8" t="n">
        <v>0</v>
      </c>
      <c r="BY107" s="8" t="n">
        <v>0</v>
      </c>
      <c r="BZ107" s="8" t="n">
        <v>1</v>
      </c>
      <c r="CA107" s="8" t="n">
        <v>0</v>
      </c>
      <c r="CB107" s="8" t="n">
        <v>0</v>
      </c>
      <c r="CC107" s="8" t="n">
        <v>0</v>
      </c>
      <c r="CD107" s="8" t="n">
        <v>0</v>
      </c>
      <c r="CE107" s="8" t="n">
        <v>0</v>
      </c>
      <c r="CF107" s="8" t="n">
        <v>0</v>
      </c>
      <c r="CG107" s="8" t="n">
        <v>0</v>
      </c>
      <c r="CH107" s="8" t="n">
        <v>1</v>
      </c>
      <c r="CI107" s="8" t="n">
        <v>0</v>
      </c>
      <c r="CJ107" s="8" t="n">
        <v>0</v>
      </c>
      <c r="CK107" s="8" t="n">
        <v>0</v>
      </c>
      <c r="CL107" s="8" t="n">
        <v>0</v>
      </c>
      <c r="CM107" s="8" t="n">
        <v>0</v>
      </c>
      <c r="CN107" s="8" t="n">
        <v>0</v>
      </c>
      <c r="CO107" s="8" t="n">
        <v>0</v>
      </c>
      <c r="CP107" s="8" t="n">
        <v>0</v>
      </c>
      <c r="CQ107" s="8" t="n">
        <v>0</v>
      </c>
      <c r="CR107" s="8" t="n">
        <v>0</v>
      </c>
      <c r="CS107" s="8" t="n">
        <v>0</v>
      </c>
      <c r="CT107" s="8" t="n">
        <v>0</v>
      </c>
      <c r="CU107" s="8" t="n">
        <v>0</v>
      </c>
      <c r="CV107" s="8" t="n">
        <v>0</v>
      </c>
      <c r="CW107" s="8" t="n">
        <v>0</v>
      </c>
      <c r="CX107" s="8" t="n">
        <v>0</v>
      </c>
      <c r="CY107" s="8" t="n">
        <v>0</v>
      </c>
      <c r="CZ107" s="8" t="n">
        <v>5</v>
      </c>
      <c r="DA107" s="8" t="n">
        <v>22</v>
      </c>
      <c r="DB107" s="8" t="n">
        <v>4</v>
      </c>
      <c r="DC107" s="8" t="n">
        <v>0</v>
      </c>
      <c r="DD107" s="8" t="n">
        <v>25</v>
      </c>
      <c r="DE107" s="8" t="n">
        <v>14</v>
      </c>
      <c r="DF107" s="8" t="n">
        <v>2</v>
      </c>
      <c r="DG107" s="8" t="n">
        <v>0</v>
      </c>
      <c r="DH107" s="8" t="n">
        <v>31</v>
      </c>
      <c r="DI107" s="8" t="n">
        <v>21</v>
      </c>
      <c r="DJ107" s="8" t="n">
        <v>5</v>
      </c>
      <c r="DK107" s="8" t="n">
        <v>21</v>
      </c>
      <c r="DL107" s="8" t="n">
        <v>21</v>
      </c>
      <c r="DM107" s="8" t="n">
        <v>0</v>
      </c>
      <c r="DN107" s="8" t="n">
        <v>6</v>
      </c>
      <c r="DO107" s="8" t="n">
        <v>6</v>
      </c>
      <c r="DP107" s="8" t="n">
        <v>0</v>
      </c>
      <c r="DQ107" s="8" t="n">
        <f aca="false">DJ107-DI107</f>
        <v>-16</v>
      </c>
      <c r="DR107" s="19" t="n">
        <v>-9.417</v>
      </c>
      <c r="DS107" s="8" t="n">
        <v>20</v>
      </c>
      <c r="DT107" s="8" t="n">
        <v>1</v>
      </c>
      <c r="DU107" s="8" t="n">
        <v>0</v>
      </c>
      <c r="DV107" s="8" t="n">
        <v>0</v>
      </c>
      <c r="DW107" s="8" t="n">
        <v>0</v>
      </c>
      <c r="DX107" s="8" t="n">
        <v>1239</v>
      </c>
      <c r="DY107" s="8" t="n">
        <v>1461</v>
      </c>
      <c r="DZ107" s="8" t="n">
        <v>921</v>
      </c>
      <c r="EA107" s="8" t="n">
        <v>1113</v>
      </c>
      <c r="EB107" s="8" t="n">
        <v>662</v>
      </c>
      <c r="EC107" s="8" t="n">
        <v>798</v>
      </c>
      <c r="ED107" s="8" t="n">
        <v>58.6</v>
      </c>
      <c r="EE107" s="8" t="n">
        <v>67.86</v>
      </c>
      <c r="EF107" s="8" t="n">
        <v>59</v>
      </c>
      <c r="EG107" s="8" t="n">
        <v>72</v>
      </c>
      <c r="EH107" s="12" t="n">
        <f aca="false">EF107/EB107</f>
        <v>0.0891238670694864</v>
      </c>
      <c r="EI107" s="20" t="n">
        <f aca="false">1-EG107/EC107</f>
        <v>0.909774436090225</v>
      </c>
      <c r="EJ107" s="21" t="n">
        <f aca="false">EH107+EI107</f>
        <v>0.998898303159712</v>
      </c>
      <c r="EK107" s="8" t="n">
        <v>1235</v>
      </c>
      <c r="EL107" s="8" t="n">
        <v>1460</v>
      </c>
      <c r="EM107" s="8" t="n">
        <v>920</v>
      </c>
      <c r="EN107" s="8" t="n">
        <v>1112</v>
      </c>
      <c r="EO107" s="8" t="n">
        <v>661</v>
      </c>
      <c r="EP107" s="8" t="n">
        <v>797</v>
      </c>
      <c r="EQ107" s="8" t="n">
        <v>58</v>
      </c>
      <c r="ER107" s="8" t="n">
        <v>72</v>
      </c>
      <c r="ES107" s="8" t="n">
        <v>613</v>
      </c>
      <c r="ET107" s="8" t="n">
        <v>703</v>
      </c>
      <c r="EU107" s="8" t="n">
        <v>236</v>
      </c>
      <c r="EV107" s="8" t="n">
        <v>261</v>
      </c>
      <c r="EW107" s="8" t="n">
        <v>33</v>
      </c>
      <c r="EX107" s="8" t="n">
        <v>35</v>
      </c>
      <c r="EY107" s="8" t="n">
        <v>95</v>
      </c>
      <c r="EZ107" s="8" t="n">
        <v>103</v>
      </c>
      <c r="FA107" s="8" t="n">
        <v>-1.2</v>
      </c>
      <c r="FB107" s="8" t="n">
        <v>3.9</v>
      </c>
      <c r="FC107" s="8" t="n">
        <v>2.7</v>
      </c>
      <c r="FD107" s="19" t="n">
        <v>15.91</v>
      </c>
      <c r="FE107" s="18" t="n">
        <f aca="false">FD107/V107</f>
        <v>0.209342105263158</v>
      </c>
      <c r="FF107" s="8" t="n">
        <v>0.2144</v>
      </c>
      <c r="FG107" s="8" t="n">
        <v>-0.86</v>
      </c>
      <c r="FH107" s="8" t="n">
        <v>0.1</v>
      </c>
      <c r="FI107" s="8" t="n">
        <v>-0.75</v>
      </c>
      <c r="FJ107" s="22"/>
      <c r="FK107" s="22"/>
      <c r="FL107" s="22"/>
      <c r="FM107" s="8" t="n">
        <f aca="false">BL107+BS107+AH107+DT107</f>
        <v>219</v>
      </c>
      <c r="FN107" s="19" t="n">
        <f aca="false">IF(DS107&gt;0,(BL107+BR107)/DS107,0)</f>
        <v>5.75</v>
      </c>
      <c r="FO107" s="12" t="n">
        <v>0</v>
      </c>
      <c r="FP107" s="19" t="n">
        <f aca="false">Z107-AH107/10</f>
        <v>1.5</v>
      </c>
      <c r="FQ107" s="19" t="n">
        <f aca="false">Z107+DR107/5</f>
        <v>4.1166</v>
      </c>
      <c r="FR107" s="19" t="n">
        <f aca="false">(DX107+DY107)/AL107*60</f>
        <v>110.804839845968</v>
      </c>
      <c r="FS107" s="8" t="n">
        <v>5</v>
      </c>
      <c r="FT107" s="17" t="s">
        <v>307</v>
      </c>
      <c r="FU107" s="8" t="n">
        <v>55</v>
      </c>
      <c r="FV107" s="22"/>
      <c r="FW107" s="17" t="s">
        <v>270</v>
      </c>
      <c r="FX107" s="23" t="n">
        <v>817500</v>
      </c>
      <c r="FY107" s="23" t="n">
        <v>789167</v>
      </c>
      <c r="FZ107" s="8" t="n">
        <v>158</v>
      </c>
      <c r="GA107" s="8" t="n">
        <v>6</v>
      </c>
      <c r="GB107" s="8" t="n">
        <v>16</v>
      </c>
      <c r="GC107" s="8" t="n">
        <v>22</v>
      </c>
      <c r="GD107" s="8" t="n">
        <v>19</v>
      </c>
      <c r="GE107" s="8" t="n">
        <v>104</v>
      </c>
      <c r="GF107" s="8" t="n">
        <v>164</v>
      </c>
      <c r="GG107" s="8" t="n">
        <v>3169</v>
      </c>
      <c r="GH107" s="8" t="n">
        <v>-0.8</v>
      </c>
      <c r="GI107" s="8" t="n">
        <v>8.7</v>
      </c>
      <c r="GJ107" s="8" t="n">
        <v>7.9</v>
      </c>
      <c r="GK107" s="8" t="n">
        <f aca="false">Z107-AH107/10</f>
        <v>1.5</v>
      </c>
      <c r="GL107" s="22"/>
      <c r="GM107" s="22"/>
      <c r="GN107" s="22"/>
      <c r="GO107" s="22"/>
      <c r="GP107" s="22"/>
    </row>
    <row r="108" customFormat="false" ht="13.65" hidden="false" customHeight="true" outlineLevel="0" collapsed="false">
      <c r="A108" s="16" t="n">
        <v>33471</v>
      </c>
      <c r="B108" s="17" t="s">
        <v>795</v>
      </c>
      <c r="C108" s="17" t="s">
        <v>460</v>
      </c>
      <c r="D108" s="17" t="s">
        <v>262</v>
      </c>
      <c r="E108" s="17" t="s">
        <v>262</v>
      </c>
      <c r="F108" s="8" t="n">
        <v>74</v>
      </c>
      <c r="G108" s="8" t="n">
        <v>208</v>
      </c>
      <c r="H108" s="8" t="n">
        <v>2010</v>
      </c>
      <c r="I108" s="8" t="n">
        <v>6</v>
      </c>
      <c r="J108" s="8" t="n">
        <v>162</v>
      </c>
      <c r="K108" s="17" t="s">
        <v>263</v>
      </c>
      <c r="L108" s="8" t="n">
        <v>2014</v>
      </c>
      <c r="M108" s="8" t="n">
        <v>26</v>
      </c>
      <c r="N108" s="8" t="n">
        <v>4</v>
      </c>
      <c r="O108" s="8" t="n">
        <v>8475869</v>
      </c>
      <c r="P108" s="17" t="s">
        <v>796</v>
      </c>
      <c r="Q108" s="17" t="s">
        <v>797</v>
      </c>
      <c r="R108" s="17" t="s">
        <v>798</v>
      </c>
      <c r="S108" s="17" t="s">
        <v>794</v>
      </c>
      <c r="T108" s="17" t="s">
        <v>278</v>
      </c>
      <c r="U108" s="17" t="s">
        <v>799</v>
      </c>
      <c r="V108" s="8" t="n">
        <v>51</v>
      </c>
      <c r="W108" s="8" t="n">
        <v>4</v>
      </c>
      <c r="X108" s="8" t="n">
        <v>3</v>
      </c>
      <c r="Y108" s="8" t="n">
        <v>2</v>
      </c>
      <c r="Z108" s="8" t="n">
        <v>7</v>
      </c>
      <c r="AA108" s="8" t="n">
        <v>0</v>
      </c>
      <c r="AB108" s="8" t="n">
        <v>0</v>
      </c>
      <c r="AC108" s="18" t="n">
        <f aca="false">Z108/V108</f>
        <v>0.137254901960784</v>
      </c>
      <c r="AD108" s="19" t="n">
        <f aca="false">IF(FZ108&gt;V108,Z108-V108*(GC108-Z108)/(FZ108-V108),0)</f>
        <v>-0.574257425742574</v>
      </c>
      <c r="AE108" s="19" t="n">
        <v>2.905</v>
      </c>
      <c r="AF108" s="8" t="n">
        <v>-13</v>
      </c>
      <c r="AG108" s="8" t="n">
        <v>0.8</v>
      </c>
      <c r="AH108" s="8" t="n">
        <v>23</v>
      </c>
      <c r="AI108" s="8" t="n">
        <v>1137</v>
      </c>
      <c r="AJ108" s="8" t="n">
        <v>51464</v>
      </c>
      <c r="AK108" s="19" t="n">
        <v>857.73333333333</v>
      </c>
      <c r="AL108" s="8" t="n">
        <v>857.73</v>
      </c>
      <c r="AM108" s="8" t="n">
        <v>858</v>
      </c>
      <c r="AN108" s="18" t="n">
        <f aca="false">AJ108/60/V108</f>
        <v>16.8183006535948</v>
      </c>
      <c r="AO108" s="8" t="n">
        <v>28.38</v>
      </c>
      <c r="AP108" s="12" t="n">
        <f aca="false">IF(EF108&gt;0,Z108/EF108,0)</f>
        <v>0.269230769230769</v>
      </c>
      <c r="AQ108" s="8" t="n">
        <v>124</v>
      </c>
      <c r="AR108" s="8" t="n">
        <v>124</v>
      </c>
      <c r="AS108" s="8" t="n">
        <v>124</v>
      </c>
      <c r="AT108" s="8" t="n">
        <v>87</v>
      </c>
      <c r="AU108" s="8" t="n">
        <v>87</v>
      </c>
      <c r="AV108" s="8" t="n">
        <v>63</v>
      </c>
      <c r="AW108" s="8" t="n">
        <v>28</v>
      </c>
      <c r="AX108" s="8" t="n">
        <v>2</v>
      </c>
      <c r="AY108" s="8" t="n">
        <v>3</v>
      </c>
      <c r="AZ108" s="8" t="n">
        <v>7</v>
      </c>
      <c r="BA108" s="8" t="n">
        <f aca="false">AY108+AZ108</f>
        <v>10</v>
      </c>
      <c r="BB108" s="8" t="n">
        <v>2.39</v>
      </c>
      <c r="BC108" s="8" t="n">
        <v>62.5079</v>
      </c>
      <c r="BD108" s="19" t="n">
        <v>59.1</v>
      </c>
      <c r="BE108" s="19" t="n">
        <v>4.13415202860253</v>
      </c>
      <c r="BF108" s="19" t="n">
        <f aca="false">AQ108+BD108</f>
        <v>183.1</v>
      </c>
      <c r="BG108" s="19" t="n">
        <f aca="false">IF(AL108&gt;0,BF108/AL108*60,0)</f>
        <v>12.80822636494</v>
      </c>
      <c r="BH108" s="8" t="n">
        <v>229</v>
      </c>
      <c r="BI108" s="8" t="n">
        <v>258</v>
      </c>
      <c r="BJ108" s="8" t="n">
        <v>292</v>
      </c>
      <c r="BK108" s="12" t="n">
        <f aca="false">BH108/(BH108+BJ108)</f>
        <v>0.439539347408829</v>
      </c>
      <c r="BL108" s="8" t="n">
        <v>105</v>
      </c>
      <c r="BM108" s="8" t="n">
        <v>105</v>
      </c>
      <c r="BN108" s="8" t="n">
        <v>135</v>
      </c>
      <c r="BO108" s="8" t="n">
        <f aca="false">BM108-BN108</f>
        <v>-30</v>
      </c>
      <c r="BP108" s="8" t="n">
        <v>24</v>
      </c>
      <c r="BQ108" s="8" t="n">
        <v>44</v>
      </c>
      <c r="BR108" s="8" t="n">
        <v>13</v>
      </c>
      <c r="BS108" s="8" t="n">
        <v>89</v>
      </c>
      <c r="BT108" s="12" t="n">
        <f aca="false">BS108/(EA108+BS108)</f>
        <v>0.127507163323782</v>
      </c>
      <c r="BU108" s="8" t="n">
        <v>0</v>
      </c>
      <c r="BV108" s="8" t="n">
        <v>0</v>
      </c>
      <c r="BW108" s="12" t="n">
        <f aca="false">IF(BU108+BV108&gt;0,BU108/(BU108+BV108),0)</f>
        <v>0</v>
      </c>
      <c r="BX108" s="8" t="n">
        <v>0</v>
      </c>
      <c r="BY108" s="8" t="n">
        <v>0</v>
      </c>
      <c r="BZ108" s="8" t="n">
        <v>0</v>
      </c>
      <c r="CA108" s="8" t="n">
        <v>0</v>
      </c>
      <c r="CB108" s="8" t="n">
        <v>0</v>
      </c>
      <c r="CC108" s="8" t="n">
        <v>0</v>
      </c>
      <c r="CD108" s="8" t="n">
        <v>0</v>
      </c>
      <c r="CE108" s="8" t="n">
        <v>0</v>
      </c>
      <c r="CF108" s="8" t="n">
        <v>0</v>
      </c>
      <c r="CG108" s="8" t="n">
        <v>0</v>
      </c>
      <c r="CH108" s="8" t="n">
        <v>0</v>
      </c>
      <c r="CI108" s="8" t="n">
        <v>0</v>
      </c>
      <c r="CJ108" s="8" t="n">
        <v>0</v>
      </c>
      <c r="CK108" s="8" t="n">
        <v>0</v>
      </c>
      <c r="CL108" s="8" t="n">
        <v>1</v>
      </c>
      <c r="CM108" s="8" t="n">
        <v>0</v>
      </c>
      <c r="CN108" s="8" t="n">
        <v>0</v>
      </c>
      <c r="CO108" s="8" t="n">
        <v>0</v>
      </c>
      <c r="CP108" s="8" t="n">
        <v>0</v>
      </c>
      <c r="CQ108" s="8" t="n">
        <v>1</v>
      </c>
      <c r="CR108" s="8" t="n">
        <v>0</v>
      </c>
      <c r="CS108" s="8" t="n">
        <v>2</v>
      </c>
      <c r="CT108" s="8" t="n">
        <v>0</v>
      </c>
      <c r="CU108" s="8" t="n">
        <v>0</v>
      </c>
      <c r="CV108" s="8" t="n">
        <v>0</v>
      </c>
      <c r="CW108" s="8" t="n">
        <v>1</v>
      </c>
      <c r="CX108" s="8" t="n">
        <v>0</v>
      </c>
      <c r="CY108" s="8" t="n">
        <v>0</v>
      </c>
      <c r="CZ108" s="8" t="n">
        <v>2</v>
      </c>
      <c r="DA108" s="8" t="n">
        <v>22</v>
      </c>
      <c r="DB108" s="8" t="n">
        <v>1</v>
      </c>
      <c r="DC108" s="8" t="n">
        <v>0</v>
      </c>
      <c r="DD108" s="8" t="n">
        <v>28</v>
      </c>
      <c r="DE108" s="8" t="n">
        <v>8</v>
      </c>
      <c r="DF108" s="8" t="n">
        <v>1</v>
      </c>
      <c r="DG108" s="8" t="n">
        <v>0</v>
      </c>
      <c r="DH108" s="8" t="n">
        <v>25</v>
      </c>
      <c r="DI108" s="8" t="n">
        <v>10</v>
      </c>
      <c r="DJ108" s="8" t="n">
        <v>7</v>
      </c>
      <c r="DK108" s="8" t="n">
        <v>10</v>
      </c>
      <c r="DL108" s="8" t="n">
        <v>9</v>
      </c>
      <c r="DM108" s="8" t="n">
        <v>1</v>
      </c>
      <c r="DN108" s="8" t="n">
        <v>8</v>
      </c>
      <c r="DO108" s="8" t="n">
        <v>7</v>
      </c>
      <c r="DP108" s="8" t="n">
        <v>1</v>
      </c>
      <c r="DQ108" s="8" t="n">
        <f aca="false">DJ108-DI108</f>
        <v>-3</v>
      </c>
      <c r="DR108" s="19" t="n">
        <v>-1.567</v>
      </c>
      <c r="DS108" s="8" t="n">
        <v>9</v>
      </c>
      <c r="DT108" s="8" t="n">
        <v>1</v>
      </c>
      <c r="DU108" s="8" t="n">
        <v>0</v>
      </c>
      <c r="DV108" s="8" t="n">
        <v>0</v>
      </c>
      <c r="DW108" s="8" t="n">
        <v>0</v>
      </c>
      <c r="DX108" s="8" t="n">
        <v>757</v>
      </c>
      <c r="DY108" s="8" t="n">
        <v>863</v>
      </c>
      <c r="DZ108" s="8" t="n">
        <v>559</v>
      </c>
      <c r="EA108" s="8" t="n">
        <v>609</v>
      </c>
      <c r="EB108" s="8" t="n">
        <v>388</v>
      </c>
      <c r="EC108" s="8" t="n">
        <v>452</v>
      </c>
      <c r="ED108" s="8" t="n">
        <v>34.22</v>
      </c>
      <c r="EE108" s="8" t="n">
        <v>41.48</v>
      </c>
      <c r="EF108" s="8" t="n">
        <v>26</v>
      </c>
      <c r="EG108" s="8" t="n">
        <v>49</v>
      </c>
      <c r="EH108" s="12" t="n">
        <f aca="false">EF108/EB108</f>
        <v>0.0670103092783505</v>
      </c>
      <c r="EI108" s="20" t="n">
        <f aca="false">1-EG108/EC108</f>
        <v>0.891592920353982</v>
      </c>
      <c r="EJ108" s="21" t="n">
        <f aca="false">EH108+EI108</f>
        <v>0.958603229632333</v>
      </c>
      <c r="EK108" s="8" t="n">
        <v>764</v>
      </c>
      <c r="EL108" s="8" t="n">
        <v>862</v>
      </c>
      <c r="EM108" s="8" t="n">
        <v>566</v>
      </c>
      <c r="EN108" s="8" t="n">
        <v>608</v>
      </c>
      <c r="EO108" s="8" t="n">
        <v>391</v>
      </c>
      <c r="EP108" s="8" t="n">
        <v>452</v>
      </c>
      <c r="EQ108" s="8" t="n">
        <v>26</v>
      </c>
      <c r="ER108" s="8" t="n">
        <v>49</v>
      </c>
      <c r="ES108" s="8" t="n">
        <v>358</v>
      </c>
      <c r="ET108" s="8" t="n">
        <v>423</v>
      </c>
      <c r="EU108" s="8" t="n">
        <v>136</v>
      </c>
      <c r="EV108" s="8" t="n">
        <v>148</v>
      </c>
      <c r="EW108" s="8" t="n">
        <v>16</v>
      </c>
      <c r="EX108" s="8" t="n">
        <v>28</v>
      </c>
      <c r="EY108" s="8" t="n">
        <v>51</v>
      </c>
      <c r="EZ108" s="8" t="n">
        <v>47</v>
      </c>
      <c r="FA108" s="8" t="n">
        <v>0.1</v>
      </c>
      <c r="FB108" s="8" t="n">
        <v>0.6</v>
      </c>
      <c r="FC108" s="8" t="n">
        <v>0.8</v>
      </c>
      <c r="FD108" s="19" t="n">
        <v>12.97</v>
      </c>
      <c r="FE108" s="18" t="n">
        <f aca="false">FD108/V108</f>
        <v>0.254313725490196</v>
      </c>
      <c r="FF108" s="8" t="n">
        <v>0.8247</v>
      </c>
      <c r="FG108" s="8" t="n">
        <v>-0.02</v>
      </c>
      <c r="FH108" s="8" t="n">
        <v>0.09</v>
      </c>
      <c r="FI108" s="8" t="n">
        <v>0.06</v>
      </c>
      <c r="FJ108" s="22"/>
      <c r="FK108" s="22"/>
      <c r="FL108" s="22"/>
      <c r="FM108" s="8" t="n">
        <f aca="false">BL108+BS108+AH108+DT108</f>
        <v>218</v>
      </c>
      <c r="FN108" s="19" t="n">
        <f aca="false">IF(DS108&gt;0,(BL108+BR108)/DS108,0)</f>
        <v>13.1111111111111</v>
      </c>
      <c r="FO108" s="12" t="n">
        <v>0.0683515356</v>
      </c>
      <c r="FP108" s="19" t="n">
        <f aca="false">Z108-AH108/10</f>
        <v>4.7</v>
      </c>
      <c r="FQ108" s="19" t="n">
        <f aca="false">Z108+DR108/5</f>
        <v>6.6866</v>
      </c>
      <c r="FR108" s="19" t="n">
        <f aca="false">(DX108+DY108)/AL108*60</f>
        <v>113.322374173691</v>
      </c>
      <c r="FS108" s="8" t="n">
        <v>3</v>
      </c>
      <c r="FT108" s="17" t="s">
        <v>345</v>
      </c>
      <c r="FU108" s="8" t="n">
        <v>52</v>
      </c>
      <c r="FV108" s="22"/>
      <c r="FW108" s="17" t="s">
        <v>270</v>
      </c>
      <c r="FX108" s="23" t="n">
        <v>1550000</v>
      </c>
      <c r="FY108" s="23" t="n">
        <v>1425000</v>
      </c>
      <c r="FZ108" s="8" t="n">
        <v>152</v>
      </c>
      <c r="GA108" s="8" t="n">
        <v>9</v>
      </c>
      <c r="GB108" s="8" t="n">
        <v>13</v>
      </c>
      <c r="GC108" s="8" t="n">
        <v>22</v>
      </c>
      <c r="GD108" s="8" t="n">
        <v>-13</v>
      </c>
      <c r="GE108" s="8" t="n">
        <v>63</v>
      </c>
      <c r="GF108" s="8" t="n">
        <v>175</v>
      </c>
      <c r="GG108" s="8" t="n">
        <v>2616</v>
      </c>
      <c r="GH108" s="8" t="n">
        <v>0.1</v>
      </c>
      <c r="GI108" s="8" t="n">
        <v>4.6</v>
      </c>
      <c r="GJ108" s="8" t="n">
        <v>4.7</v>
      </c>
      <c r="GK108" s="8" t="n">
        <f aca="false">Z108-AH108/10</f>
        <v>4.7</v>
      </c>
      <c r="GL108" s="22"/>
      <c r="GM108" s="22"/>
      <c r="GN108" s="22"/>
      <c r="GO108" s="22"/>
      <c r="GP108" s="22"/>
    </row>
    <row r="109" customFormat="false" ht="13.65" hidden="false" customHeight="true" outlineLevel="0" collapsed="false">
      <c r="A109" s="16" t="n">
        <v>31531</v>
      </c>
      <c r="B109" s="17" t="s">
        <v>800</v>
      </c>
      <c r="C109" s="17" t="s">
        <v>801</v>
      </c>
      <c r="D109" s="17" t="s">
        <v>283</v>
      </c>
      <c r="E109" s="17" t="s">
        <v>283</v>
      </c>
      <c r="F109" s="8" t="n">
        <v>74</v>
      </c>
      <c r="G109" s="8" t="n">
        <v>205</v>
      </c>
      <c r="H109" s="8" t="n">
        <v>2004</v>
      </c>
      <c r="I109" s="8" t="n">
        <v>2</v>
      </c>
      <c r="J109" s="8" t="n">
        <v>60</v>
      </c>
      <c r="K109" s="17" t="s">
        <v>263</v>
      </c>
      <c r="L109" s="8" t="n">
        <v>2006</v>
      </c>
      <c r="M109" s="8" t="n">
        <v>31</v>
      </c>
      <c r="N109" s="8" t="n">
        <v>12</v>
      </c>
      <c r="O109" s="8" t="n">
        <v>8471273</v>
      </c>
      <c r="P109" s="17" t="s">
        <v>802</v>
      </c>
      <c r="Q109" s="17" t="s">
        <v>803</v>
      </c>
      <c r="R109" s="17" t="s">
        <v>804</v>
      </c>
      <c r="S109" s="17" t="s">
        <v>794</v>
      </c>
      <c r="T109" s="17" t="s">
        <v>313</v>
      </c>
      <c r="U109" s="17" t="s">
        <v>389</v>
      </c>
      <c r="V109" s="8" t="n">
        <v>62</v>
      </c>
      <c r="W109" s="8" t="n">
        <v>6</v>
      </c>
      <c r="X109" s="8" t="n">
        <v>10</v>
      </c>
      <c r="Y109" s="8" t="n">
        <v>7</v>
      </c>
      <c r="Z109" s="8" t="n">
        <v>16</v>
      </c>
      <c r="AA109" s="8" t="n">
        <v>14</v>
      </c>
      <c r="AB109" s="8" t="n">
        <v>66</v>
      </c>
      <c r="AC109" s="18" t="n">
        <f aca="false">Z109/V109</f>
        <v>0.258064516129032</v>
      </c>
      <c r="AD109" s="19" t="n">
        <f aca="false">IF(FZ109&gt;V109,Z109-V109*(GC109-Z109)/(FZ109-V109),0)</f>
        <v>-20.1371428571429</v>
      </c>
      <c r="AE109" s="19" t="n">
        <v>6.049</v>
      </c>
      <c r="AF109" s="8" t="n">
        <v>-2</v>
      </c>
      <c r="AG109" s="8" t="n">
        <v>-3.7</v>
      </c>
      <c r="AH109" s="8" t="n">
        <v>33</v>
      </c>
      <c r="AI109" s="8" t="n">
        <v>1293</v>
      </c>
      <c r="AJ109" s="8" t="n">
        <v>57072</v>
      </c>
      <c r="AK109" s="19" t="n">
        <v>951.2</v>
      </c>
      <c r="AL109" s="8" t="n">
        <v>951.23</v>
      </c>
      <c r="AM109" s="8" t="n">
        <v>951</v>
      </c>
      <c r="AN109" s="18" t="n">
        <f aca="false">AJ109/60/V109</f>
        <v>15.341935483871</v>
      </c>
      <c r="AO109" s="8" t="n">
        <v>25.66</v>
      </c>
      <c r="AP109" s="12" t="n">
        <f aca="false">IF(EF109&gt;0,Z109/EF109,0)</f>
        <v>0.516129032258065</v>
      </c>
      <c r="AQ109" s="8" t="n">
        <v>151</v>
      </c>
      <c r="AR109" s="8" t="n">
        <v>151</v>
      </c>
      <c r="AS109" s="8" t="n">
        <v>151</v>
      </c>
      <c r="AT109" s="8" t="n">
        <v>120</v>
      </c>
      <c r="AU109" s="8" t="n">
        <v>120</v>
      </c>
      <c r="AV109" s="8" t="n">
        <v>89</v>
      </c>
      <c r="AW109" s="8" t="n">
        <v>87</v>
      </c>
      <c r="AX109" s="8" t="n">
        <v>38</v>
      </c>
      <c r="AY109" s="8" t="n">
        <v>7</v>
      </c>
      <c r="AZ109" s="8" t="n">
        <v>6</v>
      </c>
      <c r="BA109" s="8" t="n">
        <f aca="false">AY109+AZ109</f>
        <v>13</v>
      </c>
      <c r="BB109" s="8" t="n">
        <v>8.43</v>
      </c>
      <c r="BC109" s="8" t="n">
        <v>28.8202</v>
      </c>
      <c r="BD109" s="19" t="n">
        <v>158.6</v>
      </c>
      <c r="BE109" s="19" t="n">
        <v>10.0042052144659</v>
      </c>
      <c r="BF109" s="19" t="n">
        <f aca="false">AQ109+BD109</f>
        <v>309.6</v>
      </c>
      <c r="BG109" s="19" t="n">
        <f aca="false">IF(AL109&gt;0,BF109/AL109*60,0)</f>
        <v>19.5284000714864</v>
      </c>
      <c r="BH109" s="8" t="n">
        <v>250</v>
      </c>
      <c r="BI109" s="8" t="n">
        <v>308</v>
      </c>
      <c r="BJ109" s="8" t="n">
        <v>526</v>
      </c>
      <c r="BK109" s="12" t="n">
        <f aca="false">BH109/(BH109+BJ109)</f>
        <v>0.322164948453608</v>
      </c>
      <c r="BL109" s="8" t="n">
        <v>145</v>
      </c>
      <c r="BM109" s="8" t="n">
        <v>145</v>
      </c>
      <c r="BN109" s="8" t="n">
        <v>39</v>
      </c>
      <c r="BO109" s="8" t="n">
        <f aca="false">BM109-BN109</f>
        <v>106</v>
      </c>
      <c r="BP109" s="8" t="n">
        <v>31</v>
      </c>
      <c r="BQ109" s="8" t="n">
        <v>12</v>
      </c>
      <c r="BR109" s="8" t="n">
        <v>25</v>
      </c>
      <c r="BS109" s="8" t="n">
        <v>47</v>
      </c>
      <c r="BT109" s="12" t="n">
        <f aca="false">BS109/(EA109+BS109)</f>
        <v>0.0601023017902813</v>
      </c>
      <c r="BU109" s="8" t="n">
        <v>521</v>
      </c>
      <c r="BV109" s="8" t="n">
        <v>431</v>
      </c>
      <c r="BW109" s="12" t="n">
        <f aca="false">IF(BU109+BV109&gt;0,BU109/(BU109+BV109),0)</f>
        <v>0.547268907563025</v>
      </c>
      <c r="BX109" s="8" t="n">
        <v>249</v>
      </c>
      <c r="BY109" s="8" t="n">
        <v>206</v>
      </c>
      <c r="BZ109" s="8" t="n">
        <v>158</v>
      </c>
      <c r="CA109" s="8" t="n">
        <v>123</v>
      </c>
      <c r="CB109" s="8" t="n">
        <v>114</v>
      </c>
      <c r="CC109" s="8" t="n">
        <v>102</v>
      </c>
      <c r="CD109" s="8" t="n">
        <v>159</v>
      </c>
      <c r="CE109" s="8" t="n">
        <v>138</v>
      </c>
      <c r="CF109" s="8" t="n">
        <v>189</v>
      </c>
      <c r="CG109" s="8" t="n">
        <v>147</v>
      </c>
      <c r="CH109" s="8" t="n">
        <v>308</v>
      </c>
      <c r="CI109" s="8" t="n">
        <v>270</v>
      </c>
      <c r="CJ109" s="8" t="n">
        <v>0</v>
      </c>
      <c r="CK109" s="8" t="n">
        <v>0</v>
      </c>
      <c r="CL109" s="8" t="n">
        <v>2</v>
      </c>
      <c r="CM109" s="8" t="n">
        <v>0</v>
      </c>
      <c r="CN109" s="8" t="n">
        <v>0</v>
      </c>
      <c r="CO109" s="8" t="n">
        <v>0</v>
      </c>
      <c r="CP109" s="8" t="n">
        <v>0</v>
      </c>
      <c r="CQ109" s="8" t="n">
        <v>1</v>
      </c>
      <c r="CR109" s="8" t="n">
        <v>0</v>
      </c>
      <c r="CS109" s="8" t="n">
        <v>0</v>
      </c>
      <c r="CT109" s="8" t="n">
        <v>1</v>
      </c>
      <c r="CU109" s="8" t="n">
        <v>0</v>
      </c>
      <c r="CV109" s="8" t="n">
        <v>1</v>
      </c>
      <c r="CW109" s="8" t="n">
        <v>3</v>
      </c>
      <c r="CX109" s="8" t="n">
        <v>0</v>
      </c>
      <c r="CY109" s="8" t="n">
        <v>1</v>
      </c>
      <c r="CZ109" s="8" t="n">
        <v>2</v>
      </c>
      <c r="DA109" s="8" t="n">
        <v>28</v>
      </c>
      <c r="DB109" s="8" t="n">
        <v>13</v>
      </c>
      <c r="DC109" s="8" t="n">
        <v>1</v>
      </c>
      <c r="DD109" s="8" t="n">
        <v>4</v>
      </c>
      <c r="DE109" s="8" t="n">
        <v>27</v>
      </c>
      <c r="DF109" s="8" t="n">
        <v>1</v>
      </c>
      <c r="DG109" s="8" t="n">
        <v>3</v>
      </c>
      <c r="DH109" s="8" t="n">
        <v>40</v>
      </c>
      <c r="DI109" s="8" t="n">
        <v>15</v>
      </c>
      <c r="DJ109" s="8" t="n">
        <v>9</v>
      </c>
      <c r="DK109" s="8" t="n">
        <v>14</v>
      </c>
      <c r="DL109" s="8" t="n">
        <v>13</v>
      </c>
      <c r="DM109" s="8" t="n">
        <v>1</v>
      </c>
      <c r="DN109" s="8" t="n">
        <v>10</v>
      </c>
      <c r="DO109" s="8" t="n">
        <v>9</v>
      </c>
      <c r="DP109" s="8" t="n">
        <v>1</v>
      </c>
      <c r="DQ109" s="8" t="n">
        <f aca="false">DJ109-DI109</f>
        <v>-6</v>
      </c>
      <c r="DR109" s="19" t="n">
        <v>-5.314</v>
      </c>
      <c r="DS109" s="8" t="n">
        <v>14</v>
      </c>
      <c r="DT109" s="8" t="n">
        <v>1</v>
      </c>
      <c r="DU109" s="8" t="n">
        <v>0</v>
      </c>
      <c r="DV109" s="8" t="n">
        <v>0</v>
      </c>
      <c r="DW109" s="8" t="n">
        <v>0</v>
      </c>
      <c r="DX109" s="8" t="n">
        <v>809</v>
      </c>
      <c r="DY109" s="8" t="n">
        <v>1026</v>
      </c>
      <c r="DZ109" s="8" t="n">
        <v>618</v>
      </c>
      <c r="EA109" s="8" t="n">
        <v>735</v>
      </c>
      <c r="EB109" s="8" t="n">
        <v>453</v>
      </c>
      <c r="EC109" s="8" t="n">
        <v>542</v>
      </c>
      <c r="ED109" s="8" t="n">
        <v>39.07</v>
      </c>
      <c r="EE109" s="8" t="n">
        <v>51.47</v>
      </c>
      <c r="EF109" s="8" t="n">
        <v>31</v>
      </c>
      <c r="EG109" s="8" t="n">
        <v>46</v>
      </c>
      <c r="EH109" s="12" t="n">
        <f aca="false">EF109/EB109</f>
        <v>0.0684326710816777</v>
      </c>
      <c r="EI109" s="20" t="n">
        <f aca="false">1-EG109/EC109</f>
        <v>0.915129151291513</v>
      </c>
      <c r="EJ109" s="21" t="n">
        <f aca="false">EH109+EI109</f>
        <v>0.983561822373191</v>
      </c>
      <c r="EK109" s="8" t="n">
        <v>808</v>
      </c>
      <c r="EL109" s="8" t="n">
        <v>1026</v>
      </c>
      <c r="EM109" s="8" t="n">
        <v>618</v>
      </c>
      <c r="EN109" s="8" t="n">
        <v>735</v>
      </c>
      <c r="EO109" s="8" t="n">
        <v>454</v>
      </c>
      <c r="EP109" s="8" t="n">
        <v>543</v>
      </c>
      <c r="EQ109" s="8" t="n">
        <v>31</v>
      </c>
      <c r="ER109" s="8" t="n">
        <v>45</v>
      </c>
      <c r="ES109" s="8" t="n">
        <v>405</v>
      </c>
      <c r="ET109" s="8" t="n">
        <v>477</v>
      </c>
      <c r="EU109" s="8" t="n">
        <v>157</v>
      </c>
      <c r="EV109" s="8" t="n">
        <v>197</v>
      </c>
      <c r="EW109" s="8" t="n">
        <v>16</v>
      </c>
      <c r="EX109" s="8" t="n">
        <v>28</v>
      </c>
      <c r="EY109" s="8" t="n">
        <v>50</v>
      </c>
      <c r="EZ109" s="8" t="n">
        <v>41</v>
      </c>
      <c r="FA109" s="8" t="n">
        <v>-0.4</v>
      </c>
      <c r="FB109" s="8" t="n">
        <v>0.9</v>
      </c>
      <c r="FC109" s="8" t="n">
        <v>0.6</v>
      </c>
      <c r="FD109" s="19" t="n">
        <v>15.53</v>
      </c>
      <c r="FE109" s="18" t="n">
        <f aca="false">FD109/V109</f>
        <v>0.250483870967742</v>
      </c>
      <c r="FF109" s="8" t="n">
        <v>1.3515</v>
      </c>
      <c r="FG109" s="8" t="n">
        <v>0.07</v>
      </c>
      <c r="FH109" s="8" t="n">
        <v>0</v>
      </c>
      <c r="FI109" s="8" t="n">
        <v>0.06</v>
      </c>
      <c r="FJ109" s="8" t="n">
        <v>1</v>
      </c>
      <c r="FK109" s="8" t="n">
        <v>0</v>
      </c>
      <c r="FL109" s="8" t="n">
        <v>0</v>
      </c>
      <c r="FM109" s="8" t="n">
        <f aca="false">BL109+BS109+AH109+DT109</f>
        <v>226</v>
      </c>
      <c r="FN109" s="19" t="n">
        <f aca="false">IF(DS109&gt;0,(BL109+BR109)/DS109,0)</f>
        <v>12.1428571428571</v>
      </c>
      <c r="FO109" s="12" t="n">
        <v>0.0345021038</v>
      </c>
      <c r="FP109" s="19" t="n">
        <f aca="false">Z109-AH109/10</f>
        <v>12.7</v>
      </c>
      <c r="FQ109" s="19" t="n">
        <f aca="false">Z109+DR109/5</f>
        <v>14.9372</v>
      </c>
      <c r="FR109" s="19" t="n">
        <f aca="false">(DX109+DY109)/AL109*60</f>
        <v>115.744877684682</v>
      </c>
      <c r="FS109" s="8" t="n">
        <v>4</v>
      </c>
      <c r="FT109" s="17" t="s">
        <v>805</v>
      </c>
      <c r="FU109" s="8" t="n">
        <v>195</v>
      </c>
      <c r="FV109" s="17" t="s">
        <v>255</v>
      </c>
      <c r="FW109" s="17" t="s">
        <v>280</v>
      </c>
      <c r="FX109" s="23" t="n">
        <v>5850000</v>
      </c>
      <c r="FY109" s="23" t="n">
        <v>5850000</v>
      </c>
      <c r="FZ109" s="8" t="n">
        <v>762</v>
      </c>
      <c r="GA109" s="8" t="n">
        <v>147</v>
      </c>
      <c r="GB109" s="8" t="n">
        <v>277</v>
      </c>
      <c r="GC109" s="8" t="n">
        <v>424</v>
      </c>
      <c r="GD109" s="8" t="n">
        <v>40</v>
      </c>
      <c r="GE109" s="8" t="n">
        <v>869</v>
      </c>
      <c r="GF109" s="8" t="n">
        <v>1562</v>
      </c>
      <c r="GG109" s="8" t="n">
        <v>13362</v>
      </c>
      <c r="GH109" s="8" t="n">
        <v>25.1</v>
      </c>
      <c r="GI109" s="8" t="n">
        <v>17.5</v>
      </c>
      <c r="GJ109" s="8" t="n">
        <v>42.6</v>
      </c>
      <c r="GK109" s="8" t="n">
        <f aca="false">Z109-AH109/10</f>
        <v>12.7</v>
      </c>
      <c r="GL109" s="22"/>
      <c r="GM109" s="22"/>
      <c r="GN109" s="22"/>
      <c r="GO109" s="22"/>
      <c r="GP109" s="22"/>
    </row>
    <row r="110" customFormat="false" ht="13.65" hidden="false" customHeight="true" outlineLevel="0" collapsed="false">
      <c r="A110" s="16" t="n">
        <v>33028</v>
      </c>
      <c r="B110" s="17" t="s">
        <v>806</v>
      </c>
      <c r="C110" s="17" t="s">
        <v>455</v>
      </c>
      <c r="D110" s="17" t="s">
        <v>262</v>
      </c>
      <c r="E110" s="17" t="s">
        <v>262</v>
      </c>
      <c r="F110" s="8" t="n">
        <v>73</v>
      </c>
      <c r="G110" s="8" t="n">
        <v>205</v>
      </c>
      <c r="H110" s="22"/>
      <c r="I110" s="22"/>
      <c r="J110" s="22"/>
      <c r="K110" s="17" t="s">
        <v>263</v>
      </c>
      <c r="L110" s="8" t="n">
        <v>2011</v>
      </c>
      <c r="M110" s="8" t="n">
        <v>27</v>
      </c>
      <c r="N110" s="8" t="n">
        <v>6</v>
      </c>
      <c r="O110" s="8" t="n">
        <v>8475430</v>
      </c>
      <c r="P110" s="17" t="s">
        <v>807</v>
      </c>
      <c r="Q110" s="17" t="s">
        <v>808</v>
      </c>
      <c r="R110" s="17" t="s">
        <v>809</v>
      </c>
      <c r="S110" s="17" t="s">
        <v>794</v>
      </c>
      <c r="T110" s="17" t="s">
        <v>278</v>
      </c>
      <c r="U110" s="17" t="s">
        <v>562</v>
      </c>
      <c r="V110" s="8" t="n">
        <v>65</v>
      </c>
      <c r="W110" s="8" t="n">
        <v>7</v>
      </c>
      <c r="X110" s="8" t="n">
        <v>12</v>
      </c>
      <c r="Y110" s="8" t="n">
        <v>6</v>
      </c>
      <c r="Z110" s="8" t="n">
        <v>19</v>
      </c>
      <c r="AA110" s="8" t="n">
        <v>14</v>
      </c>
      <c r="AB110" s="8" t="n">
        <v>83</v>
      </c>
      <c r="AC110" s="18" t="n">
        <f aca="false">Z110/V110</f>
        <v>0.292307692307692</v>
      </c>
      <c r="AD110" s="19" t="n">
        <f aca="false">IF(FZ110&gt;V110,Z110-V110*(GC110-Z110)/(FZ110-V110),0)</f>
        <v>8.01408450704225</v>
      </c>
      <c r="AE110" s="19" t="n">
        <v>6.88</v>
      </c>
      <c r="AF110" s="8" t="n">
        <v>0</v>
      </c>
      <c r="AG110" s="8" t="n">
        <v>3.3</v>
      </c>
      <c r="AH110" s="8" t="n">
        <v>56</v>
      </c>
      <c r="AI110" s="8" t="n">
        <v>1519</v>
      </c>
      <c r="AJ110" s="8" t="n">
        <v>70013</v>
      </c>
      <c r="AK110" s="19" t="n">
        <v>1166.8833333333</v>
      </c>
      <c r="AL110" s="8" t="n">
        <v>1166.88</v>
      </c>
      <c r="AM110" s="8" t="n">
        <v>1167</v>
      </c>
      <c r="AN110" s="18" t="n">
        <f aca="false">AJ110/60/V110</f>
        <v>17.9520512820513</v>
      </c>
      <c r="AO110" s="8" t="n">
        <v>30</v>
      </c>
      <c r="AP110" s="12" t="n">
        <f aca="false">IF(EF110&gt;0,Z110/EF110,0)</f>
        <v>0.452380952380952</v>
      </c>
      <c r="AQ110" s="8" t="n">
        <v>232</v>
      </c>
      <c r="AR110" s="8" t="n">
        <v>232</v>
      </c>
      <c r="AS110" s="8" t="n">
        <v>232</v>
      </c>
      <c r="AT110" s="8" t="n">
        <v>160</v>
      </c>
      <c r="AU110" s="8" t="n">
        <v>160</v>
      </c>
      <c r="AV110" s="8" t="n">
        <v>111</v>
      </c>
      <c r="AW110" s="8" t="n">
        <v>65</v>
      </c>
      <c r="AX110" s="8" t="n">
        <v>10</v>
      </c>
      <c r="AY110" s="8" t="n">
        <v>3</v>
      </c>
      <c r="AZ110" s="8" t="n">
        <v>20</v>
      </c>
      <c r="BA110" s="8" t="n">
        <f aca="false">AY110+AZ110</f>
        <v>23</v>
      </c>
      <c r="BB110" s="8" t="n">
        <v>5.88</v>
      </c>
      <c r="BC110" s="8" t="n">
        <v>52.6396</v>
      </c>
      <c r="BD110" s="19" t="n">
        <v>158.6</v>
      </c>
      <c r="BE110" s="19" t="n">
        <v>8.15505691800118</v>
      </c>
      <c r="BF110" s="19" t="n">
        <f aca="false">AQ110+BD110</f>
        <v>390.6</v>
      </c>
      <c r="BG110" s="19" t="n">
        <f aca="false">IF(AL110&gt;0,BF110/AL110*60,0)</f>
        <v>20.0843274372686</v>
      </c>
      <c r="BH110" s="8" t="n">
        <v>289</v>
      </c>
      <c r="BI110" s="8" t="n">
        <v>407</v>
      </c>
      <c r="BJ110" s="8" t="n">
        <v>368</v>
      </c>
      <c r="BK110" s="12" t="n">
        <f aca="false">BH110/(BH110+BJ110)</f>
        <v>0.439878234398782</v>
      </c>
      <c r="BL110" s="8" t="n">
        <v>113</v>
      </c>
      <c r="BM110" s="8" t="n">
        <v>113</v>
      </c>
      <c r="BN110" s="8" t="n">
        <v>102</v>
      </c>
      <c r="BO110" s="8" t="n">
        <f aca="false">BM110-BN110</f>
        <v>11</v>
      </c>
      <c r="BP110" s="8" t="n">
        <v>49</v>
      </c>
      <c r="BQ110" s="8" t="n">
        <v>34</v>
      </c>
      <c r="BR110" s="8" t="n">
        <v>17</v>
      </c>
      <c r="BS110" s="8" t="n">
        <v>76</v>
      </c>
      <c r="BT110" s="12" t="n">
        <f aca="false">BS110/(EA110+BS110)</f>
        <v>0.0827886710239651</v>
      </c>
      <c r="BU110" s="8" t="n">
        <v>0</v>
      </c>
      <c r="BV110" s="8" t="n">
        <v>0</v>
      </c>
      <c r="BW110" s="12" t="n">
        <f aca="false">IF(BU110+BV110&gt;0,BU110/(BU110+BV110),0)</f>
        <v>0</v>
      </c>
      <c r="BX110" s="8" t="n">
        <v>0</v>
      </c>
      <c r="BY110" s="8" t="n">
        <v>0</v>
      </c>
      <c r="BZ110" s="8" t="n">
        <v>0</v>
      </c>
      <c r="CA110" s="8" t="n">
        <v>0</v>
      </c>
      <c r="CB110" s="8" t="n">
        <v>0</v>
      </c>
      <c r="CC110" s="8" t="n">
        <v>0</v>
      </c>
      <c r="CD110" s="8" t="n">
        <v>0</v>
      </c>
      <c r="CE110" s="8" t="n">
        <v>0</v>
      </c>
      <c r="CF110" s="8" t="n">
        <v>0</v>
      </c>
      <c r="CG110" s="8" t="n">
        <v>0</v>
      </c>
      <c r="CH110" s="8" t="n">
        <v>0</v>
      </c>
      <c r="CI110" s="8" t="n">
        <v>0</v>
      </c>
      <c r="CJ110" s="8" t="n">
        <v>0</v>
      </c>
      <c r="CK110" s="8" t="n">
        <v>0</v>
      </c>
      <c r="CL110" s="8" t="n">
        <v>2</v>
      </c>
      <c r="CM110" s="8" t="n">
        <v>2</v>
      </c>
      <c r="CN110" s="8" t="n">
        <v>0</v>
      </c>
      <c r="CO110" s="8" t="n">
        <v>0</v>
      </c>
      <c r="CP110" s="8" t="n">
        <v>0</v>
      </c>
      <c r="CQ110" s="8" t="n">
        <v>0</v>
      </c>
      <c r="CR110" s="8" t="n">
        <v>0</v>
      </c>
      <c r="CS110" s="8" t="n">
        <v>1</v>
      </c>
      <c r="CT110" s="8" t="n">
        <v>2</v>
      </c>
      <c r="CU110" s="8" t="n">
        <v>0</v>
      </c>
      <c r="CV110" s="8" t="n">
        <v>1</v>
      </c>
      <c r="CW110" s="8" t="n">
        <v>3</v>
      </c>
      <c r="CX110" s="8" t="n">
        <v>0</v>
      </c>
      <c r="CY110" s="8" t="n">
        <v>1</v>
      </c>
      <c r="CZ110" s="8" t="n">
        <v>5</v>
      </c>
      <c r="DA110" s="8" t="n">
        <v>43</v>
      </c>
      <c r="DB110" s="8" t="n">
        <v>3</v>
      </c>
      <c r="DC110" s="8" t="n">
        <v>0</v>
      </c>
      <c r="DD110" s="8" t="n">
        <v>42</v>
      </c>
      <c r="DE110" s="8" t="n">
        <v>25</v>
      </c>
      <c r="DF110" s="8" t="n">
        <v>2</v>
      </c>
      <c r="DG110" s="8" t="n">
        <v>1</v>
      </c>
      <c r="DH110" s="8" t="n">
        <v>38</v>
      </c>
      <c r="DI110" s="8" t="n">
        <v>22</v>
      </c>
      <c r="DJ110" s="8" t="n">
        <v>8</v>
      </c>
      <c r="DK110" s="8" t="n">
        <v>22</v>
      </c>
      <c r="DL110" s="8" t="n">
        <v>19</v>
      </c>
      <c r="DM110" s="8" t="n">
        <v>3</v>
      </c>
      <c r="DN110" s="8" t="n">
        <v>11</v>
      </c>
      <c r="DO110" s="8" t="n">
        <v>7</v>
      </c>
      <c r="DP110" s="8" t="n">
        <v>4</v>
      </c>
      <c r="DQ110" s="8" t="n">
        <f aca="false">DJ110-DI110</f>
        <v>-14</v>
      </c>
      <c r="DR110" s="19" t="n">
        <v>-6.081</v>
      </c>
      <c r="DS110" s="8" t="n">
        <v>18</v>
      </c>
      <c r="DT110" s="8" t="n">
        <v>4</v>
      </c>
      <c r="DU110" s="8" t="n">
        <v>0</v>
      </c>
      <c r="DV110" s="8" t="n">
        <v>0</v>
      </c>
      <c r="DW110" s="8" t="n">
        <v>0</v>
      </c>
      <c r="DX110" s="8" t="n">
        <v>1036</v>
      </c>
      <c r="DY110" s="8" t="n">
        <v>1119</v>
      </c>
      <c r="DZ110" s="8" t="n">
        <v>780</v>
      </c>
      <c r="EA110" s="8" t="n">
        <v>842</v>
      </c>
      <c r="EB110" s="8" t="n">
        <v>574</v>
      </c>
      <c r="EC110" s="8" t="n">
        <v>570</v>
      </c>
      <c r="ED110" s="8" t="n">
        <v>44.74</v>
      </c>
      <c r="EE110" s="8" t="n">
        <v>55.49</v>
      </c>
      <c r="EF110" s="8" t="n">
        <v>42</v>
      </c>
      <c r="EG110" s="8" t="n">
        <v>54</v>
      </c>
      <c r="EH110" s="12" t="n">
        <f aca="false">EF110/EB110</f>
        <v>0.0731707317073171</v>
      </c>
      <c r="EI110" s="20" t="n">
        <f aca="false">1-EG110/EC110</f>
        <v>0.905263157894737</v>
      </c>
      <c r="EJ110" s="21" t="n">
        <f aca="false">EH110+EI110</f>
        <v>0.978433889602054</v>
      </c>
      <c r="EK110" s="8" t="n">
        <v>1038</v>
      </c>
      <c r="EL110" s="8" t="n">
        <v>1118</v>
      </c>
      <c r="EM110" s="8" t="n">
        <v>782</v>
      </c>
      <c r="EN110" s="8" t="n">
        <v>843</v>
      </c>
      <c r="EO110" s="8" t="n">
        <v>575</v>
      </c>
      <c r="EP110" s="8" t="n">
        <v>571</v>
      </c>
      <c r="EQ110" s="8" t="n">
        <v>43</v>
      </c>
      <c r="ER110" s="8" t="n">
        <v>54</v>
      </c>
      <c r="ES110" s="8" t="n">
        <v>482</v>
      </c>
      <c r="ET110" s="8" t="n">
        <v>577</v>
      </c>
      <c r="EU110" s="8" t="n">
        <v>187</v>
      </c>
      <c r="EV110" s="8" t="n">
        <v>232</v>
      </c>
      <c r="EW110" s="8" t="n">
        <v>28</v>
      </c>
      <c r="EX110" s="8" t="n">
        <v>33</v>
      </c>
      <c r="EY110" s="8" t="n">
        <v>95</v>
      </c>
      <c r="EZ110" s="8" t="n">
        <v>90</v>
      </c>
      <c r="FA110" s="8" t="n">
        <v>1.2</v>
      </c>
      <c r="FB110" s="8" t="n">
        <v>2.3</v>
      </c>
      <c r="FC110" s="8" t="n">
        <v>3.5</v>
      </c>
      <c r="FD110" s="19" t="n">
        <v>23.77</v>
      </c>
      <c r="FE110" s="18" t="n">
        <f aca="false">FD110/V110</f>
        <v>0.365692307692308</v>
      </c>
      <c r="FF110" s="8" t="n">
        <v>1.9645</v>
      </c>
      <c r="FG110" s="8" t="n">
        <v>0.06</v>
      </c>
      <c r="FH110" s="8" t="n">
        <v>-0.27</v>
      </c>
      <c r="FI110" s="8" t="n">
        <v>-0.21</v>
      </c>
      <c r="FJ110" s="22"/>
      <c r="FK110" s="22"/>
      <c r="FL110" s="22"/>
      <c r="FM110" s="8" t="n">
        <f aca="false">BL110+BS110+AH110+DT110</f>
        <v>249</v>
      </c>
      <c r="FN110" s="19" t="n">
        <f aca="false">IF(DS110&gt;0,(BL110+BR110)/DS110,0)</f>
        <v>7.22222222222222</v>
      </c>
      <c r="FO110" s="12" t="n">
        <v>0.0364907819</v>
      </c>
      <c r="FP110" s="19" t="n">
        <f aca="false">Z110-AH110/10</f>
        <v>13.4</v>
      </c>
      <c r="FQ110" s="19" t="n">
        <f aca="false">Z110+DR110/5</f>
        <v>17.7838</v>
      </c>
      <c r="FR110" s="19" t="n">
        <f aca="false">(DX110+DY110)/AL110*60</f>
        <v>110.808309337721</v>
      </c>
      <c r="FS110" s="8" t="n">
        <v>4</v>
      </c>
      <c r="FT110" s="17" t="s">
        <v>345</v>
      </c>
      <c r="FU110" s="8" t="n">
        <v>195</v>
      </c>
      <c r="FV110" s="22"/>
      <c r="FW110" s="17" t="s">
        <v>280</v>
      </c>
      <c r="FX110" s="23" t="n">
        <v>1000000</v>
      </c>
      <c r="FY110" s="23" t="n">
        <v>975000</v>
      </c>
      <c r="FZ110" s="8" t="n">
        <v>207</v>
      </c>
      <c r="GA110" s="8" t="n">
        <v>11</v>
      </c>
      <c r="GB110" s="8" t="n">
        <v>32</v>
      </c>
      <c r="GC110" s="8" t="n">
        <v>43</v>
      </c>
      <c r="GD110" s="8" t="n">
        <v>-2</v>
      </c>
      <c r="GE110" s="8" t="n">
        <v>212</v>
      </c>
      <c r="GF110" s="8" t="n">
        <v>283</v>
      </c>
      <c r="GG110" s="8" t="n">
        <v>3599</v>
      </c>
      <c r="GH110" s="8" t="n">
        <v>1.2</v>
      </c>
      <c r="GI110" s="8" t="n">
        <v>7.8</v>
      </c>
      <c r="GJ110" s="8" t="n">
        <v>9</v>
      </c>
      <c r="GK110" s="8" t="n">
        <f aca="false">Z110-AH110/10</f>
        <v>13.4</v>
      </c>
      <c r="GL110" s="22"/>
      <c r="GM110" s="22"/>
      <c r="GN110" s="22"/>
      <c r="GO110" s="22"/>
      <c r="GP110" s="22"/>
    </row>
    <row r="111" customFormat="false" ht="13.65" hidden="false" customHeight="true" outlineLevel="0" collapsed="false">
      <c r="A111" s="16" t="n">
        <v>34435</v>
      </c>
      <c r="B111" s="17" t="s">
        <v>315</v>
      </c>
      <c r="C111" s="17" t="s">
        <v>272</v>
      </c>
      <c r="D111" s="17" t="s">
        <v>262</v>
      </c>
      <c r="E111" s="17" t="s">
        <v>262</v>
      </c>
      <c r="F111" s="8" t="n">
        <v>72</v>
      </c>
      <c r="G111" s="8" t="n">
        <v>192</v>
      </c>
      <c r="H111" s="8" t="n">
        <v>2014</v>
      </c>
      <c r="I111" s="8" t="n">
        <v>2</v>
      </c>
      <c r="J111" s="8" t="n">
        <v>55</v>
      </c>
      <c r="K111" s="17" t="s">
        <v>273</v>
      </c>
      <c r="L111" s="8" t="n">
        <v>2016</v>
      </c>
      <c r="M111" s="8" t="n">
        <v>23</v>
      </c>
      <c r="N111" s="8" t="n">
        <v>2</v>
      </c>
      <c r="O111" s="8" t="n">
        <v>8477986</v>
      </c>
      <c r="P111" s="17" t="s">
        <v>810</v>
      </c>
      <c r="Q111" s="17" t="s">
        <v>811</v>
      </c>
      <c r="R111" s="17" t="s">
        <v>812</v>
      </c>
      <c r="S111" s="17" t="s">
        <v>794</v>
      </c>
      <c r="T111" s="17" t="s">
        <v>278</v>
      </c>
      <c r="U111" s="17" t="s">
        <v>545</v>
      </c>
      <c r="V111" s="8" t="n">
        <v>80</v>
      </c>
      <c r="W111" s="8" t="n">
        <v>9</v>
      </c>
      <c r="X111" s="8" t="n">
        <v>23</v>
      </c>
      <c r="Y111" s="8" t="n">
        <v>12</v>
      </c>
      <c r="Z111" s="8" t="n">
        <v>32</v>
      </c>
      <c r="AA111" s="8" t="n">
        <v>10</v>
      </c>
      <c r="AB111" s="8" t="n">
        <v>37</v>
      </c>
      <c r="AC111" s="18" t="n">
        <f aca="false">Z111/V111</f>
        <v>0.4</v>
      </c>
      <c r="AD111" s="19" t="n">
        <f aca="false">IF(FZ111&gt;V111,Z111-V111*(GC111-Z111)/(FZ111-V111),0)</f>
        <v>14.2222222222222</v>
      </c>
      <c r="AE111" s="19" t="n">
        <v>11.277</v>
      </c>
      <c r="AF111" s="8" t="n">
        <v>16</v>
      </c>
      <c r="AG111" s="8" t="n">
        <v>-5.7</v>
      </c>
      <c r="AH111" s="8" t="n">
        <v>42</v>
      </c>
      <c r="AI111" s="8" t="n">
        <v>1811</v>
      </c>
      <c r="AJ111" s="8" t="n">
        <v>98255</v>
      </c>
      <c r="AK111" s="19" t="n">
        <v>1637.5833333333</v>
      </c>
      <c r="AL111" s="8" t="n">
        <v>1637.25</v>
      </c>
      <c r="AM111" s="8" t="n">
        <v>1638</v>
      </c>
      <c r="AN111" s="18" t="n">
        <f aca="false">AJ111/60/V111</f>
        <v>20.4697916666667</v>
      </c>
      <c r="AO111" s="8" t="n">
        <v>33.72</v>
      </c>
      <c r="AP111" s="12" t="n">
        <f aca="false">IF(EF111&gt;0,Z111/EF111,0)</f>
        <v>0.367816091954023</v>
      </c>
      <c r="AQ111" s="8" t="n">
        <v>327</v>
      </c>
      <c r="AR111" s="8" t="n">
        <v>327</v>
      </c>
      <c r="AS111" s="8" t="n">
        <v>327</v>
      </c>
      <c r="AT111" s="8" t="n">
        <v>235</v>
      </c>
      <c r="AU111" s="8" t="n">
        <v>235</v>
      </c>
      <c r="AV111" s="8" t="n">
        <v>160</v>
      </c>
      <c r="AW111" s="8" t="n">
        <v>99</v>
      </c>
      <c r="AX111" s="8" t="n">
        <v>18</v>
      </c>
      <c r="AY111" s="8" t="n">
        <v>8</v>
      </c>
      <c r="AZ111" s="8" t="n">
        <v>17</v>
      </c>
      <c r="BA111" s="8" t="n">
        <f aca="false">AY111+AZ111</f>
        <v>25</v>
      </c>
      <c r="BB111" s="8" t="n">
        <v>9.11</v>
      </c>
      <c r="BC111" s="8" t="n">
        <v>44.7625</v>
      </c>
      <c r="BD111" s="19" t="n">
        <v>161.2</v>
      </c>
      <c r="BE111" s="19" t="n">
        <v>5.90626431224886</v>
      </c>
      <c r="BF111" s="19" t="n">
        <f aca="false">AQ111+BD111</f>
        <v>488.2</v>
      </c>
      <c r="BG111" s="19" t="n">
        <f aca="false">IF(AL111&gt;0,BF111/AL111*60,0)</f>
        <v>17.8909757214842</v>
      </c>
      <c r="BH111" s="8" t="n">
        <v>596</v>
      </c>
      <c r="BI111" s="8" t="n">
        <v>486</v>
      </c>
      <c r="BJ111" s="8" t="n">
        <v>477</v>
      </c>
      <c r="BK111" s="12" t="n">
        <f aca="false">BH111/(BH111+BJ111)</f>
        <v>0.555452003727866</v>
      </c>
      <c r="BL111" s="8" t="n">
        <v>96</v>
      </c>
      <c r="BM111" s="8" t="n">
        <v>95</v>
      </c>
      <c r="BN111" s="8" t="n">
        <v>127</v>
      </c>
      <c r="BO111" s="8" t="n">
        <f aca="false">BM111-BN111</f>
        <v>-32</v>
      </c>
      <c r="BP111" s="8" t="n">
        <v>75</v>
      </c>
      <c r="BQ111" s="8" t="n">
        <v>51</v>
      </c>
      <c r="BR111" s="8" t="n">
        <v>20</v>
      </c>
      <c r="BS111" s="8" t="n">
        <v>83</v>
      </c>
      <c r="BT111" s="12" t="n">
        <f aca="false">BS111/(EA111+BS111)</f>
        <v>0.0655090765588003</v>
      </c>
      <c r="BU111" s="8" t="n">
        <v>0</v>
      </c>
      <c r="BV111" s="8" t="n">
        <v>0</v>
      </c>
      <c r="BW111" s="12" t="n">
        <f aca="false">IF(BU111+BV111&gt;0,BU111/(BU111+BV111),0)</f>
        <v>0</v>
      </c>
      <c r="BX111" s="8" t="n">
        <v>0</v>
      </c>
      <c r="BY111" s="8" t="n">
        <v>0</v>
      </c>
      <c r="BZ111" s="8" t="n">
        <v>0</v>
      </c>
      <c r="CA111" s="8" t="n">
        <v>0</v>
      </c>
      <c r="CB111" s="8" t="n">
        <v>0</v>
      </c>
      <c r="CC111" s="8" t="n">
        <v>0</v>
      </c>
      <c r="CD111" s="8" t="n">
        <v>0</v>
      </c>
      <c r="CE111" s="8" t="n">
        <v>0</v>
      </c>
      <c r="CF111" s="8" t="n">
        <v>0</v>
      </c>
      <c r="CG111" s="8" t="n">
        <v>0</v>
      </c>
      <c r="CH111" s="8" t="n">
        <v>0</v>
      </c>
      <c r="CI111" s="8" t="n">
        <v>0</v>
      </c>
      <c r="CJ111" s="8" t="n">
        <v>0</v>
      </c>
      <c r="CK111" s="8" t="n">
        <v>0</v>
      </c>
      <c r="CL111" s="8" t="n">
        <v>1</v>
      </c>
      <c r="CM111" s="8" t="n">
        <v>5</v>
      </c>
      <c r="CN111" s="8" t="n">
        <v>0</v>
      </c>
      <c r="CO111" s="8" t="n">
        <v>0</v>
      </c>
      <c r="CP111" s="8" t="n">
        <v>0</v>
      </c>
      <c r="CQ111" s="8" t="n">
        <v>0</v>
      </c>
      <c r="CR111" s="8" t="n">
        <v>0</v>
      </c>
      <c r="CS111" s="8" t="n">
        <v>3</v>
      </c>
      <c r="CT111" s="8" t="n">
        <v>1</v>
      </c>
      <c r="CU111" s="8" t="n">
        <v>1</v>
      </c>
      <c r="CV111" s="8" t="n">
        <v>0</v>
      </c>
      <c r="CW111" s="8" t="n">
        <v>4</v>
      </c>
      <c r="CX111" s="8" t="n">
        <v>1</v>
      </c>
      <c r="CY111" s="8" t="n">
        <v>1</v>
      </c>
      <c r="CZ111" s="8" t="n">
        <v>4</v>
      </c>
      <c r="DA111" s="8" t="n">
        <v>69</v>
      </c>
      <c r="DB111" s="8" t="n">
        <v>13</v>
      </c>
      <c r="DC111" s="8" t="n">
        <v>1</v>
      </c>
      <c r="DD111" s="8" t="n">
        <v>59</v>
      </c>
      <c r="DE111" s="8" t="n">
        <v>23</v>
      </c>
      <c r="DF111" s="8" t="n">
        <v>1</v>
      </c>
      <c r="DG111" s="8" t="n">
        <v>0</v>
      </c>
      <c r="DH111" s="8" t="n">
        <v>63</v>
      </c>
      <c r="DI111" s="8" t="n">
        <v>20</v>
      </c>
      <c r="DJ111" s="8" t="n">
        <v>15</v>
      </c>
      <c r="DK111" s="8" t="n">
        <v>21</v>
      </c>
      <c r="DL111" s="8" t="n">
        <v>21</v>
      </c>
      <c r="DM111" s="8" t="n">
        <v>0</v>
      </c>
      <c r="DN111" s="8" t="n">
        <v>13</v>
      </c>
      <c r="DO111" s="8" t="n">
        <v>13</v>
      </c>
      <c r="DP111" s="8" t="n">
        <v>0</v>
      </c>
      <c r="DQ111" s="8" t="n">
        <f aca="false">DJ111-DI111</f>
        <v>-5</v>
      </c>
      <c r="DR111" s="19" t="n">
        <v>-1.055</v>
      </c>
      <c r="DS111" s="8" t="n">
        <v>20</v>
      </c>
      <c r="DT111" s="8" t="n">
        <v>0</v>
      </c>
      <c r="DU111" s="8" t="n">
        <v>0</v>
      </c>
      <c r="DV111" s="8" t="n">
        <v>0</v>
      </c>
      <c r="DW111" s="8" t="n">
        <v>0</v>
      </c>
      <c r="DX111" s="8" t="n">
        <v>1660</v>
      </c>
      <c r="DY111" s="8" t="n">
        <v>1561</v>
      </c>
      <c r="DZ111" s="8" t="n">
        <v>1254</v>
      </c>
      <c r="EA111" s="8" t="n">
        <v>1184</v>
      </c>
      <c r="EB111" s="8" t="n">
        <v>875</v>
      </c>
      <c r="EC111" s="8" t="n">
        <v>805</v>
      </c>
      <c r="ED111" s="8" t="n">
        <v>84.7</v>
      </c>
      <c r="EE111" s="8" t="n">
        <v>75.98</v>
      </c>
      <c r="EF111" s="8" t="n">
        <v>87</v>
      </c>
      <c r="EG111" s="8" t="n">
        <v>65</v>
      </c>
      <c r="EH111" s="12" t="n">
        <f aca="false">EF111/EB111</f>
        <v>0.0994285714285714</v>
      </c>
      <c r="EI111" s="20" t="n">
        <f aca="false">1-EG111/EC111</f>
        <v>0.919254658385093</v>
      </c>
      <c r="EJ111" s="21" t="n">
        <f aca="false">EH111+EI111</f>
        <v>1.01868322981367</v>
      </c>
      <c r="EK111" s="8" t="n">
        <v>1663</v>
      </c>
      <c r="EL111" s="8" t="n">
        <v>1561</v>
      </c>
      <c r="EM111" s="8" t="n">
        <v>1256</v>
      </c>
      <c r="EN111" s="8" t="n">
        <v>1184</v>
      </c>
      <c r="EO111" s="8" t="n">
        <v>876</v>
      </c>
      <c r="EP111" s="8" t="n">
        <v>805</v>
      </c>
      <c r="EQ111" s="8" t="n">
        <v>87</v>
      </c>
      <c r="ER111" s="8" t="n">
        <v>65</v>
      </c>
      <c r="ES111" s="8" t="n">
        <v>833</v>
      </c>
      <c r="ET111" s="8" t="n">
        <v>786</v>
      </c>
      <c r="EU111" s="8" t="n">
        <v>325</v>
      </c>
      <c r="EV111" s="8" t="n">
        <v>314</v>
      </c>
      <c r="EW111" s="8" t="n">
        <v>54</v>
      </c>
      <c r="EX111" s="8" t="n">
        <v>34</v>
      </c>
      <c r="EY111" s="8" t="n">
        <v>101</v>
      </c>
      <c r="EZ111" s="8" t="n">
        <v>89</v>
      </c>
      <c r="FA111" s="8" t="n">
        <v>2.2</v>
      </c>
      <c r="FB111" s="8" t="n">
        <v>4.7</v>
      </c>
      <c r="FC111" s="8" t="n">
        <v>6.9</v>
      </c>
      <c r="FD111" s="19" t="n">
        <v>35.85</v>
      </c>
      <c r="FE111" s="18" t="n">
        <f aca="false">FD111/V111</f>
        <v>0.448125</v>
      </c>
      <c r="FF111" s="8" t="n">
        <v>2.8096</v>
      </c>
      <c r="FG111" s="8" t="n">
        <v>0.24</v>
      </c>
      <c r="FH111" s="8" t="n">
        <v>0</v>
      </c>
      <c r="FI111" s="8" t="n">
        <v>0.24</v>
      </c>
      <c r="FJ111" s="8" t="n">
        <v>3</v>
      </c>
      <c r="FK111" s="8" t="n">
        <v>1</v>
      </c>
      <c r="FL111" s="8" t="n">
        <v>0</v>
      </c>
      <c r="FM111" s="8" t="n">
        <f aca="false">BL111+BS111+AH111+DT111</f>
        <v>221</v>
      </c>
      <c r="FN111" s="19" t="n">
        <f aca="false">IF(DS111&gt;0,(BL111+BR111)/DS111,0)</f>
        <v>5.8</v>
      </c>
      <c r="FO111" s="12" t="n">
        <v>0.0415540541</v>
      </c>
      <c r="FP111" s="19" t="n">
        <f aca="false">Z111-AH111/10</f>
        <v>27.8</v>
      </c>
      <c r="FQ111" s="19" t="n">
        <f aca="false">Z111+DR111/5</f>
        <v>31.789</v>
      </c>
      <c r="FR111" s="19" t="n">
        <f aca="false">(DX111+DY111)/AL111*60</f>
        <v>118.039395327531</v>
      </c>
      <c r="FS111" s="8" t="n">
        <v>1</v>
      </c>
      <c r="FT111" s="17" t="s">
        <v>813</v>
      </c>
      <c r="FU111" s="8" t="n">
        <v>11</v>
      </c>
      <c r="FV111" s="17" t="s">
        <v>412</v>
      </c>
      <c r="FW111" s="17" t="s">
        <v>270</v>
      </c>
      <c r="FX111" s="23" t="n">
        <v>925000</v>
      </c>
      <c r="FY111" s="23" t="n">
        <v>925000</v>
      </c>
      <c r="FZ111" s="8" t="n">
        <v>107</v>
      </c>
      <c r="GA111" s="8" t="n">
        <v>11</v>
      </c>
      <c r="GB111" s="8" t="n">
        <v>27</v>
      </c>
      <c r="GC111" s="8" t="n">
        <v>38</v>
      </c>
      <c r="GD111" s="8" t="n">
        <v>27</v>
      </c>
      <c r="GE111" s="8" t="n">
        <v>56</v>
      </c>
      <c r="GF111" s="8" t="n">
        <v>210</v>
      </c>
      <c r="GG111" s="8" t="n">
        <v>2107</v>
      </c>
      <c r="GH111" s="8" t="n">
        <v>2.5</v>
      </c>
      <c r="GI111" s="8" t="n">
        <v>6.7</v>
      </c>
      <c r="GJ111" s="8" t="n">
        <v>9.2</v>
      </c>
      <c r="GK111" s="8" t="n">
        <f aca="false">Z111-AH111/10</f>
        <v>27.8</v>
      </c>
      <c r="GL111" s="22"/>
      <c r="GM111" s="22"/>
      <c r="GN111" s="22"/>
      <c r="GO111" s="22"/>
      <c r="GP111" s="22"/>
    </row>
    <row r="112" customFormat="false" ht="13.65" hidden="false" customHeight="true" outlineLevel="0" collapsed="false">
      <c r="A112" s="16" t="n">
        <v>33338</v>
      </c>
      <c r="B112" s="17" t="s">
        <v>340</v>
      </c>
      <c r="C112" s="17" t="s">
        <v>272</v>
      </c>
      <c r="D112" s="17" t="s">
        <v>262</v>
      </c>
      <c r="E112" s="17" t="s">
        <v>262</v>
      </c>
      <c r="F112" s="8" t="n">
        <v>72</v>
      </c>
      <c r="G112" s="8" t="n">
        <v>186</v>
      </c>
      <c r="H112" s="8" t="n">
        <v>2009</v>
      </c>
      <c r="I112" s="8" t="n">
        <v>2</v>
      </c>
      <c r="J112" s="8" t="n">
        <v>59</v>
      </c>
      <c r="K112" s="17" t="s">
        <v>263</v>
      </c>
      <c r="L112" s="8" t="n">
        <v>2010</v>
      </c>
      <c r="M112" s="8" t="n">
        <v>26</v>
      </c>
      <c r="N112" s="8" t="n">
        <v>8</v>
      </c>
      <c r="O112" s="8" t="n">
        <v>8475204</v>
      </c>
      <c r="P112" s="17" t="s">
        <v>814</v>
      </c>
      <c r="Q112" s="17" t="s">
        <v>815</v>
      </c>
      <c r="R112" s="17" t="s">
        <v>816</v>
      </c>
      <c r="S112" s="17" t="s">
        <v>794</v>
      </c>
      <c r="T112" s="17" t="s">
        <v>817</v>
      </c>
      <c r="U112" s="17" t="s">
        <v>444</v>
      </c>
      <c r="V112" s="8" t="n">
        <v>2</v>
      </c>
      <c r="W112" s="8" t="n">
        <v>3</v>
      </c>
      <c r="X112" s="8" t="n">
        <v>0</v>
      </c>
      <c r="Y112" s="8" t="n">
        <v>0</v>
      </c>
      <c r="Z112" s="8" t="n">
        <v>3</v>
      </c>
      <c r="AA112" s="8" t="n">
        <v>22</v>
      </c>
      <c r="AB112" s="8" t="n">
        <v>75</v>
      </c>
      <c r="AC112" s="18" t="n">
        <f aca="false">Z112/V112</f>
        <v>1.5</v>
      </c>
      <c r="AD112" s="19" t="n">
        <f aca="false">IF(FZ112&gt;V112,Z112-V112*(GC112-Z112)/(FZ112-V112),0)</f>
        <v>2.13274336283186</v>
      </c>
      <c r="AE112" s="19" t="n">
        <v>1.5</v>
      </c>
      <c r="AF112" s="8" t="n">
        <v>3</v>
      </c>
      <c r="AG112" s="8" t="n">
        <v>0.1</v>
      </c>
      <c r="AH112" s="8" t="n">
        <v>0</v>
      </c>
      <c r="AI112" s="8" t="n">
        <v>39</v>
      </c>
      <c r="AJ112" s="8" t="n">
        <v>2114</v>
      </c>
      <c r="AK112" s="19" t="n">
        <v>35.233333333333</v>
      </c>
      <c r="AL112" s="8" t="n">
        <v>35.23</v>
      </c>
      <c r="AM112" s="8" t="n">
        <v>35</v>
      </c>
      <c r="AN112" s="18" t="n">
        <f aca="false">AJ112/60/V112</f>
        <v>17.6166666666667</v>
      </c>
      <c r="AO112" s="8" t="n">
        <v>28.24</v>
      </c>
      <c r="AP112" s="12" t="n">
        <f aca="false">IF(EF112&gt;0,Z112/EF112,0)</f>
        <v>1</v>
      </c>
      <c r="AQ112" s="8" t="n">
        <v>15</v>
      </c>
      <c r="AR112" s="8" t="n">
        <v>15</v>
      </c>
      <c r="AS112" s="8" t="n">
        <v>15</v>
      </c>
      <c r="AT112" s="8" t="n">
        <v>14</v>
      </c>
      <c r="AU112" s="8" t="n">
        <v>14</v>
      </c>
      <c r="AV112" s="8" t="n">
        <v>11</v>
      </c>
      <c r="AW112" s="8" t="n">
        <v>6</v>
      </c>
      <c r="AX112" s="8" t="n">
        <v>3</v>
      </c>
      <c r="AY112" s="8" t="n">
        <v>0</v>
      </c>
      <c r="AZ112" s="8" t="n">
        <v>1</v>
      </c>
      <c r="BA112" s="8" t="n">
        <f aca="false">AY112+AZ112</f>
        <v>1</v>
      </c>
      <c r="BB112" s="8" t="n">
        <v>0.88</v>
      </c>
      <c r="BC112" s="8" t="n">
        <v>42</v>
      </c>
      <c r="BD112" s="19" t="n">
        <v>0</v>
      </c>
      <c r="BE112" s="19" t="n">
        <v>0</v>
      </c>
      <c r="BF112" s="19" t="n">
        <f aca="false">AQ112+BD112</f>
        <v>15</v>
      </c>
      <c r="BG112" s="19" t="n">
        <f aca="false">IF(AL112&gt;0,BF112/AL112*60,0)</f>
        <v>25.546409310247</v>
      </c>
      <c r="BH112" s="8" t="n">
        <v>12</v>
      </c>
      <c r="BI112" s="8" t="n">
        <v>12</v>
      </c>
      <c r="BJ112" s="8" t="n">
        <v>6</v>
      </c>
      <c r="BK112" s="12" t="n">
        <f aca="false">BH112/(BH112+BJ112)</f>
        <v>0.666666666666667</v>
      </c>
      <c r="BL112" s="8" t="n">
        <v>2</v>
      </c>
      <c r="BM112" s="8" t="n">
        <v>2</v>
      </c>
      <c r="BN112" s="8" t="n">
        <v>1</v>
      </c>
      <c r="BO112" s="8" t="n">
        <f aca="false">BM112-BN112</f>
        <v>1</v>
      </c>
      <c r="BP112" s="8" t="n">
        <v>3</v>
      </c>
      <c r="BQ112" s="8" t="n">
        <v>1</v>
      </c>
      <c r="BR112" s="8" t="n">
        <v>2</v>
      </c>
      <c r="BS112" s="8" t="n">
        <v>0</v>
      </c>
      <c r="BT112" s="12" t="n">
        <f aca="false">BS112/(EA112+BS112)</f>
        <v>0</v>
      </c>
      <c r="BU112" s="8" t="n">
        <v>1</v>
      </c>
      <c r="BV112" s="8" t="n">
        <v>1</v>
      </c>
      <c r="BW112" s="12" t="n">
        <f aca="false">IF(BU112+BV112&gt;0,BU112/(BU112+BV112),0)</f>
        <v>0.5</v>
      </c>
      <c r="BX112" s="8" t="n">
        <v>0</v>
      </c>
      <c r="BY112" s="8" t="n">
        <v>0</v>
      </c>
      <c r="BZ112" s="8" t="n">
        <v>0</v>
      </c>
      <c r="CA112" s="8" t="n">
        <v>0</v>
      </c>
      <c r="CB112" s="8" t="n">
        <v>1</v>
      </c>
      <c r="CC112" s="8" t="n">
        <v>1</v>
      </c>
      <c r="CD112" s="8" t="n">
        <v>1</v>
      </c>
      <c r="CE112" s="8" t="n">
        <v>1</v>
      </c>
      <c r="CF112" s="8" t="n">
        <v>0</v>
      </c>
      <c r="CG112" s="8" t="n">
        <v>0</v>
      </c>
      <c r="CH112" s="8" t="n">
        <v>0</v>
      </c>
      <c r="CI112" s="8" t="n">
        <v>0</v>
      </c>
      <c r="CJ112" s="8" t="n">
        <v>0</v>
      </c>
      <c r="CK112" s="8" t="n">
        <v>0</v>
      </c>
      <c r="CL112" s="8" t="n">
        <v>1</v>
      </c>
      <c r="CM112" s="8" t="n">
        <v>0</v>
      </c>
      <c r="CN112" s="8" t="n">
        <v>0</v>
      </c>
      <c r="CO112" s="8" t="n">
        <v>0</v>
      </c>
      <c r="CP112" s="8" t="n">
        <v>0</v>
      </c>
      <c r="CQ112" s="8" t="n">
        <v>0</v>
      </c>
      <c r="CR112" s="8" t="n">
        <v>0</v>
      </c>
      <c r="CS112" s="8" t="n">
        <v>1</v>
      </c>
      <c r="CT112" s="8" t="n">
        <v>1</v>
      </c>
      <c r="CU112" s="8" t="n">
        <v>0</v>
      </c>
      <c r="CV112" s="8" t="n">
        <v>0</v>
      </c>
      <c r="CW112" s="8" t="n">
        <v>1</v>
      </c>
      <c r="CX112" s="8" t="n">
        <v>0</v>
      </c>
      <c r="CY112" s="8" t="n">
        <v>0</v>
      </c>
      <c r="CZ112" s="8" t="n">
        <v>0</v>
      </c>
      <c r="DA112" s="8" t="n">
        <v>3</v>
      </c>
      <c r="DB112" s="8" t="n">
        <v>0</v>
      </c>
      <c r="DC112" s="8" t="n">
        <v>0</v>
      </c>
      <c r="DD112" s="8" t="n">
        <v>2</v>
      </c>
      <c r="DE112" s="8" t="n">
        <v>2</v>
      </c>
      <c r="DF112" s="8" t="n">
        <v>0</v>
      </c>
      <c r="DG112" s="8" t="n">
        <v>0</v>
      </c>
      <c r="DH112" s="8" t="n">
        <v>7</v>
      </c>
      <c r="DI112" s="8" t="n">
        <v>0</v>
      </c>
      <c r="DJ112" s="8" t="n">
        <v>0</v>
      </c>
      <c r="DK112" s="8" t="n">
        <v>0</v>
      </c>
      <c r="DL112" s="8" t="n">
        <v>0</v>
      </c>
      <c r="DM112" s="8" t="n">
        <v>0</v>
      </c>
      <c r="DN112" s="8" t="n">
        <v>0</v>
      </c>
      <c r="DO112" s="8" t="n">
        <v>0</v>
      </c>
      <c r="DP112" s="8" t="n">
        <v>0</v>
      </c>
      <c r="DQ112" s="8" t="n">
        <f aca="false">DJ112-DI112</f>
        <v>0</v>
      </c>
      <c r="DR112" s="19" t="n">
        <v>-0.017</v>
      </c>
      <c r="DS112" s="8" t="n">
        <v>0</v>
      </c>
      <c r="DT112" s="8" t="n">
        <v>0</v>
      </c>
      <c r="DU112" s="8" t="n">
        <v>0</v>
      </c>
      <c r="DV112" s="8" t="n">
        <v>0</v>
      </c>
      <c r="DW112" s="8" t="n">
        <v>0</v>
      </c>
      <c r="DX112" s="8" t="n">
        <v>45</v>
      </c>
      <c r="DY112" s="8" t="n">
        <v>24</v>
      </c>
      <c r="DZ112" s="8" t="n">
        <v>36</v>
      </c>
      <c r="EA112" s="8" t="n">
        <v>20</v>
      </c>
      <c r="EB112" s="8" t="n">
        <v>24</v>
      </c>
      <c r="EC112" s="8" t="n">
        <v>12</v>
      </c>
      <c r="ED112" s="8" t="n">
        <v>2.39</v>
      </c>
      <c r="EE112" s="8" t="n">
        <v>1.73</v>
      </c>
      <c r="EF112" s="8" t="n">
        <v>3</v>
      </c>
      <c r="EG112" s="8" t="n">
        <v>0</v>
      </c>
      <c r="EH112" s="12" t="n">
        <f aca="false">EF112/EB112</f>
        <v>0.125</v>
      </c>
      <c r="EI112" s="20" t="n">
        <f aca="false">1-EG112/EC112</f>
        <v>1</v>
      </c>
      <c r="EJ112" s="21" t="n">
        <f aca="false">EH112+EI112</f>
        <v>1.125</v>
      </c>
      <c r="EK112" s="8" t="n">
        <v>45</v>
      </c>
      <c r="EL112" s="8" t="n">
        <v>24</v>
      </c>
      <c r="EM112" s="8" t="n">
        <v>36</v>
      </c>
      <c r="EN112" s="8" t="n">
        <v>20</v>
      </c>
      <c r="EO112" s="8" t="n">
        <v>24</v>
      </c>
      <c r="EP112" s="8" t="n">
        <v>12</v>
      </c>
      <c r="EQ112" s="8" t="n">
        <v>3</v>
      </c>
      <c r="ER112" s="8" t="n">
        <v>0</v>
      </c>
      <c r="ES112" s="8" t="n">
        <v>28</v>
      </c>
      <c r="ET112" s="8" t="n">
        <v>13</v>
      </c>
      <c r="EU112" s="8" t="n">
        <v>10</v>
      </c>
      <c r="EV112" s="8" t="n">
        <v>5</v>
      </c>
      <c r="EW112" s="8" t="n">
        <v>1</v>
      </c>
      <c r="EX112" s="8" t="n">
        <v>0</v>
      </c>
      <c r="EY112" s="8" t="n">
        <v>0</v>
      </c>
      <c r="EZ112" s="8" t="n">
        <v>1</v>
      </c>
      <c r="FA112" s="8" t="n">
        <v>0.5</v>
      </c>
      <c r="FB112" s="8" t="n">
        <v>0.2</v>
      </c>
      <c r="FC112" s="8" t="n">
        <v>0.7</v>
      </c>
      <c r="FD112" s="19" t="n">
        <v>4.03</v>
      </c>
      <c r="FE112" s="18" t="n">
        <f aca="false">FD112/V112</f>
        <v>2.015</v>
      </c>
      <c r="FF112" s="8" t="n">
        <v>0.6833</v>
      </c>
      <c r="FG112" s="8" t="n">
        <v>0</v>
      </c>
      <c r="FH112" s="8" t="n">
        <v>0</v>
      </c>
      <c r="FI112" s="8" t="n">
        <v>0</v>
      </c>
      <c r="FJ112" s="8" t="n">
        <v>1</v>
      </c>
      <c r="FK112" s="8" t="n">
        <v>0</v>
      </c>
      <c r="FL112" s="8" t="n">
        <v>0</v>
      </c>
      <c r="FM112" s="8" t="n">
        <f aca="false">BL112+BS112+AH112+DT112</f>
        <v>2</v>
      </c>
      <c r="FN112" s="19" t="n">
        <f aca="false">IF(DS112&gt;0,(BL112+BR112)/DS112,0)</f>
        <v>0</v>
      </c>
      <c r="FO112" s="12" t="n">
        <v>0.4641509434</v>
      </c>
      <c r="FP112" s="19" t="n">
        <f aca="false">Z112-AH112/10</f>
        <v>3</v>
      </c>
      <c r="FQ112" s="19" t="n">
        <f aca="false">Z112+DR112/5</f>
        <v>2.9966</v>
      </c>
      <c r="FR112" s="19" t="n">
        <f aca="false">(DX112+DY112)/AL112*60</f>
        <v>117.513482827136</v>
      </c>
      <c r="FS112" s="22"/>
      <c r="FT112" s="22"/>
      <c r="FU112" s="22"/>
      <c r="FV112" s="22"/>
      <c r="FW112" s="17" t="s">
        <v>280</v>
      </c>
      <c r="FX112" s="23" t="n">
        <v>650000</v>
      </c>
      <c r="FY112" s="23" t="n">
        <v>650000</v>
      </c>
      <c r="FZ112" s="8" t="n">
        <v>228</v>
      </c>
      <c r="GA112" s="8" t="n">
        <v>60</v>
      </c>
      <c r="GB112" s="8" t="n">
        <v>41</v>
      </c>
      <c r="GC112" s="8" t="n">
        <v>101</v>
      </c>
      <c r="GD112" s="8" t="n">
        <v>4</v>
      </c>
      <c r="GE112" s="8" t="n">
        <v>77</v>
      </c>
      <c r="GF112" s="8" t="n">
        <v>466</v>
      </c>
      <c r="GG112" s="8" t="n">
        <v>3111</v>
      </c>
      <c r="GH112" s="8" t="n">
        <v>9.5</v>
      </c>
      <c r="GI112" s="8" t="n">
        <v>3.3</v>
      </c>
      <c r="GJ112" s="8" t="n">
        <v>12.7</v>
      </c>
      <c r="GK112" s="8" t="n">
        <f aca="false">Z112-AH112/10</f>
        <v>3</v>
      </c>
      <c r="GL112" s="22"/>
      <c r="GM112" s="22"/>
      <c r="GN112" s="22"/>
      <c r="GO112" s="22"/>
      <c r="GP112" s="22"/>
    </row>
    <row r="113" customFormat="false" ht="13.65" hidden="false" customHeight="true" outlineLevel="0" collapsed="false">
      <c r="A113" s="16" t="n">
        <v>33904</v>
      </c>
      <c r="B113" s="17" t="s">
        <v>818</v>
      </c>
      <c r="C113" s="17" t="s">
        <v>55</v>
      </c>
      <c r="D113" s="17" t="s">
        <v>283</v>
      </c>
      <c r="E113" s="17" t="s">
        <v>283</v>
      </c>
      <c r="F113" s="8" t="n">
        <v>73</v>
      </c>
      <c r="G113" s="8" t="n">
        <v>206</v>
      </c>
      <c r="H113" s="8" t="n">
        <v>2011</v>
      </c>
      <c r="I113" s="8" t="n">
        <v>2</v>
      </c>
      <c r="J113" s="8" t="n">
        <v>43</v>
      </c>
      <c r="K113" s="17" t="s">
        <v>263</v>
      </c>
      <c r="L113" s="8" t="n">
        <v>2011</v>
      </c>
      <c r="M113" s="8" t="n">
        <v>25</v>
      </c>
      <c r="N113" s="8" t="n">
        <v>7</v>
      </c>
      <c r="O113" s="8" t="n">
        <v>8476438</v>
      </c>
      <c r="P113" s="17" t="s">
        <v>819</v>
      </c>
      <c r="Q113" s="17" t="s">
        <v>820</v>
      </c>
      <c r="R113" s="17" t="s">
        <v>821</v>
      </c>
      <c r="S113" s="17" t="s">
        <v>794</v>
      </c>
      <c r="T113" s="17" t="s">
        <v>268</v>
      </c>
      <c r="U113" s="17" t="s">
        <v>397</v>
      </c>
      <c r="V113" s="8" t="n">
        <v>82</v>
      </c>
      <c r="W113" s="8" t="n">
        <v>18</v>
      </c>
      <c r="X113" s="8" t="n">
        <v>17</v>
      </c>
      <c r="Y113" s="8" t="n">
        <v>12</v>
      </c>
      <c r="Z113" s="8" t="n">
        <v>35</v>
      </c>
      <c r="AA113" s="8" t="n">
        <v>5</v>
      </c>
      <c r="AB113" s="8" t="n">
        <v>41</v>
      </c>
      <c r="AC113" s="18" t="n">
        <f aca="false">Z113/V113</f>
        <v>0.426829268292683</v>
      </c>
      <c r="AD113" s="19" t="n">
        <f aca="false">IF(FZ113&gt;V113,Z113-V113*(GC113-Z113)/(FZ113-V113),0)</f>
        <v>-16.695652173913</v>
      </c>
      <c r="AE113" s="19" t="n">
        <v>14.047</v>
      </c>
      <c r="AF113" s="8" t="n">
        <v>-10</v>
      </c>
      <c r="AG113" s="8" t="n">
        <v>5</v>
      </c>
      <c r="AH113" s="8" t="n">
        <v>14</v>
      </c>
      <c r="AI113" s="8" t="n">
        <v>1937</v>
      </c>
      <c r="AJ113" s="8" t="n">
        <v>86120</v>
      </c>
      <c r="AK113" s="19" t="n">
        <v>1435.3333333333</v>
      </c>
      <c r="AL113" s="8" t="n">
        <v>1435.33</v>
      </c>
      <c r="AM113" s="8" t="n">
        <v>1435</v>
      </c>
      <c r="AN113" s="18" t="n">
        <f aca="false">AJ113/60/V113</f>
        <v>17.5040650406504</v>
      </c>
      <c r="AO113" s="8" t="n">
        <v>29.01</v>
      </c>
      <c r="AP113" s="12" t="n">
        <f aca="false">IF(EF113&gt;0,Z113/EF113,0)</f>
        <v>0.514705882352941</v>
      </c>
      <c r="AQ113" s="8" t="n">
        <v>396</v>
      </c>
      <c r="AR113" s="8" t="n">
        <v>396</v>
      </c>
      <c r="AS113" s="8" t="n">
        <v>397</v>
      </c>
      <c r="AT113" s="8" t="n">
        <v>318</v>
      </c>
      <c r="AU113" s="8" t="n">
        <v>319</v>
      </c>
      <c r="AV113" s="8" t="n">
        <v>237</v>
      </c>
      <c r="AW113" s="8" t="n">
        <v>276</v>
      </c>
      <c r="AX113" s="8" t="n">
        <v>132</v>
      </c>
      <c r="AY113" s="8" t="n">
        <v>13</v>
      </c>
      <c r="AZ113" s="8" t="n">
        <v>22</v>
      </c>
      <c r="BA113" s="8" t="n">
        <f aca="false">AY113+AZ113</f>
        <v>35</v>
      </c>
      <c r="BB113" s="8" t="n">
        <v>28.08</v>
      </c>
      <c r="BC113" s="8" t="n">
        <v>23.557</v>
      </c>
      <c r="BD113" s="19" t="n">
        <v>281.7</v>
      </c>
      <c r="BE113" s="19" t="n">
        <v>11.7756618671624</v>
      </c>
      <c r="BF113" s="19" t="n">
        <f aca="false">AQ113+BD113</f>
        <v>677.7</v>
      </c>
      <c r="BG113" s="19" t="n">
        <f aca="false">IF(AL113&gt;0,BF113/AL113*60,0)</f>
        <v>28.3293737328698</v>
      </c>
      <c r="BH113" s="8" t="n">
        <v>612</v>
      </c>
      <c r="BI113" s="8" t="n">
        <v>537</v>
      </c>
      <c r="BJ113" s="8" t="n">
        <v>476</v>
      </c>
      <c r="BK113" s="12" t="n">
        <f aca="false">BH113/(BH113+BJ113)</f>
        <v>0.5625</v>
      </c>
      <c r="BL113" s="8" t="n">
        <v>29</v>
      </c>
      <c r="BM113" s="8" t="n">
        <v>29</v>
      </c>
      <c r="BN113" s="8" t="n">
        <v>75</v>
      </c>
      <c r="BO113" s="8" t="n">
        <f aca="false">BM113-BN113</f>
        <v>-46</v>
      </c>
      <c r="BP113" s="8" t="n">
        <v>82</v>
      </c>
      <c r="BQ113" s="8" t="n">
        <v>16</v>
      </c>
      <c r="BR113" s="8" t="n">
        <v>45</v>
      </c>
      <c r="BS113" s="8" t="n">
        <v>32</v>
      </c>
      <c r="BT113" s="12" t="n">
        <f aca="false">BS113/(EA113+BS113)</f>
        <v>0.0298507462686567</v>
      </c>
      <c r="BU113" s="8" t="n">
        <v>56</v>
      </c>
      <c r="BV113" s="8" t="n">
        <v>65</v>
      </c>
      <c r="BW113" s="12" t="n">
        <f aca="false">IF(BU113+BV113&gt;0,BU113/(BU113+BV113),0)</f>
        <v>0.462809917355372</v>
      </c>
      <c r="BX113" s="8" t="n">
        <v>19</v>
      </c>
      <c r="BY113" s="8" t="n">
        <v>16</v>
      </c>
      <c r="BZ113" s="8" t="n">
        <v>12</v>
      </c>
      <c r="CA113" s="8" t="n">
        <v>17</v>
      </c>
      <c r="CB113" s="8" t="n">
        <v>25</v>
      </c>
      <c r="CC113" s="8" t="n">
        <v>32</v>
      </c>
      <c r="CD113" s="8" t="n">
        <v>10</v>
      </c>
      <c r="CE113" s="8" t="n">
        <v>18</v>
      </c>
      <c r="CF113" s="8" t="n">
        <v>25</v>
      </c>
      <c r="CG113" s="8" t="n">
        <v>25</v>
      </c>
      <c r="CH113" s="8" t="n">
        <v>33</v>
      </c>
      <c r="CI113" s="8" t="n">
        <v>34</v>
      </c>
      <c r="CJ113" s="8" t="n">
        <v>1</v>
      </c>
      <c r="CK113" s="8" t="n">
        <v>2</v>
      </c>
      <c r="CL113" s="8" t="n">
        <v>2</v>
      </c>
      <c r="CM113" s="8" t="n">
        <v>8</v>
      </c>
      <c r="CN113" s="8" t="n">
        <v>0</v>
      </c>
      <c r="CO113" s="8" t="n">
        <v>0</v>
      </c>
      <c r="CP113" s="8" t="n">
        <v>1</v>
      </c>
      <c r="CQ113" s="8" t="n">
        <v>1</v>
      </c>
      <c r="CR113" s="8" t="n">
        <v>1</v>
      </c>
      <c r="CS113" s="8" t="n">
        <v>1</v>
      </c>
      <c r="CT113" s="8" t="n">
        <v>2</v>
      </c>
      <c r="CU113" s="8" t="n">
        <v>4</v>
      </c>
      <c r="CV113" s="8" t="n">
        <v>0</v>
      </c>
      <c r="CW113" s="8" t="n">
        <v>9</v>
      </c>
      <c r="CX113" s="8" t="n">
        <v>1</v>
      </c>
      <c r="CY113" s="8" t="n">
        <v>4</v>
      </c>
      <c r="CZ113" s="8" t="n">
        <v>6</v>
      </c>
      <c r="DA113" s="8" t="n">
        <v>71</v>
      </c>
      <c r="DB113" s="8" t="n">
        <v>31</v>
      </c>
      <c r="DC113" s="8" t="n">
        <v>8</v>
      </c>
      <c r="DD113" s="8" t="n">
        <v>19</v>
      </c>
      <c r="DE113" s="8" t="n">
        <v>38</v>
      </c>
      <c r="DF113" s="8" t="n">
        <v>25</v>
      </c>
      <c r="DG113" s="8" t="n">
        <v>2</v>
      </c>
      <c r="DH113" s="8" t="n">
        <v>114</v>
      </c>
      <c r="DI113" s="8" t="n">
        <v>7</v>
      </c>
      <c r="DJ113" s="8" t="n">
        <v>14</v>
      </c>
      <c r="DK113" s="8" t="n">
        <v>7</v>
      </c>
      <c r="DL113" s="8" t="n">
        <v>7</v>
      </c>
      <c r="DM113" s="8" t="n">
        <v>0</v>
      </c>
      <c r="DN113" s="8" t="n">
        <v>16</v>
      </c>
      <c r="DO113" s="8" t="n">
        <v>16</v>
      </c>
      <c r="DP113" s="8" t="n">
        <v>0</v>
      </c>
      <c r="DQ113" s="8" t="n">
        <f aca="false">DJ113-DI113</f>
        <v>7</v>
      </c>
      <c r="DR113" s="19" t="n">
        <v>4.748</v>
      </c>
      <c r="DS113" s="8" t="n">
        <v>7</v>
      </c>
      <c r="DT113" s="8" t="n">
        <v>0</v>
      </c>
      <c r="DU113" s="8" t="n">
        <v>0</v>
      </c>
      <c r="DV113" s="8" t="n">
        <v>0</v>
      </c>
      <c r="DW113" s="8" t="n">
        <v>0</v>
      </c>
      <c r="DX113" s="8" t="n">
        <v>1698</v>
      </c>
      <c r="DY113" s="8" t="n">
        <v>1344</v>
      </c>
      <c r="DZ113" s="8" t="n">
        <v>1179</v>
      </c>
      <c r="EA113" s="8" t="n">
        <v>1040</v>
      </c>
      <c r="EB113" s="8" t="n">
        <v>879</v>
      </c>
      <c r="EC113" s="8" t="n">
        <v>766</v>
      </c>
      <c r="ED113" s="8" t="n">
        <v>79.06</v>
      </c>
      <c r="EE113" s="8" t="n">
        <v>74.96</v>
      </c>
      <c r="EF113" s="8" t="n">
        <v>68</v>
      </c>
      <c r="EG113" s="8" t="n">
        <v>77</v>
      </c>
      <c r="EH113" s="12" t="n">
        <f aca="false">EF113/EB113</f>
        <v>0.0773606370875995</v>
      </c>
      <c r="EI113" s="20" t="n">
        <f aca="false">1-EG113/EC113</f>
        <v>0.899477806788512</v>
      </c>
      <c r="EJ113" s="21" t="n">
        <f aca="false">EH113+EI113</f>
        <v>0.976838443876111</v>
      </c>
      <c r="EK113" s="8" t="n">
        <v>1701</v>
      </c>
      <c r="EL113" s="8" t="n">
        <v>1334</v>
      </c>
      <c r="EM113" s="8" t="n">
        <v>1182</v>
      </c>
      <c r="EN113" s="8" t="n">
        <v>1031</v>
      </c>
      <c r="EO113" s="8" t="n">
        <v>880</v>
      </c>
      <c r="EP113" s="8" t="n">
        <v>758</v>
      </c>
      <c r="EQ113" s="8" t="n">
        <v>68</v>
      </c>
      <c r="ER113" s="8" t="n">
        <v>75</v>
      </c>
      <c r="ES113" s="8" t="n">
        <v>852</v>
      </c>
      <c r="ET113" s="8" t="n">
        <v>714</v>
      </c>
      <c r="EU113" s="8" t="n">
        <v>301</v>
      </c>
      <c r="EV113" s="8" t="n">
        <v>320</v>
      </c>
      <c r="EW113" s="8" t="n">
        <v>33</v>
      </c>
      <c r="EX113" s="8" t="n">
        <v>47</v>
      </c>
      <c r="EY113" s="8" t="n">
        <v>80</v>
      </c>
      <c r="EZ113" s="8" t="n">
        <v>67</v>
      </c>
      <c r="FA113" s="8" t="n">
        <v>1.4</v>
      </c>
      <c r="FB113" s="8" t="n">
        <v>1.3</v>
      </c>
      <c r="FC113" s="8" t="n">
        <v>2.7</v>
      </c>
      <c r="FD113" s="19" t="n">
        <v>57.11</v>
      </c>
      <c r="FE113" s="18" t="n">
        <f aca="false">FD113/V113</f>
        <v>0.696463414634146</v>
      </c>
      <c r="FF113" s="8" t="n">
        <v>5.2492</v>
      </c>
      <c r="FG113" s="8" t="n">
        <v>0.27</v>
      </c>
      <c r="FH113" s="8" t="n">
        <v>-0.01</v>
      </c>
      <c r="FI113" s="8" t="n">
        <v>0.26</v>
      </c>
      <c r="FJ113" s="22"/>
      <c r="FK113" s="22"/>
      <c r="FL113" s="22"/>
      <c r="FM113" s="8" t="n">
        <f aca="false">BL113+BS113+AH113+DT113</f>
        <v>75</v>
      </c>
      <c r="FN113" s="19" t="n">
        <f aca="false">IF(DS113&gt;0,(BL113+BR113)/DS113,0)</f>
        <v>10.5714285714286</v>
      </c>
      <c r="FO113" s="12" t="n">
        <v>0.0857142857</v>
      </c>
      <c r="FP113" s="19" t="n">
        <f aca="false">Z113-AH113/10</f>
        <v>33.6</v>
      </c>
      <c r="FQ113" s="19" t="n">
        <f aca="false">Z113+DR113/5</f>
        <v>35.9496</v>
      </c>
      <c r="FR113" s="19" t="n">
        <f aca="false">(DX113+DY113)/AL113*60</f>
        <v>127.162394710624</v>
      </c>
      <c r="FS113" s="22"/>
      <c r="FT113" s="22"/>
      <c r="FU113" s="22"/>
      <c r="FV113" s="22"/>
      <c r="FW113" s="17" t="s">
        <v>280</v>
      </c>
      <c r="FX113" s="23" t="n">
        <v>6250000</v>
      </c>
      <c r="FY113" s="23" t="n">
        <v>6000000</v>
      </c>
      <c r="FZ113" s="8" t="n">
        <v>450</v>
      </c>
      <c r="GA113" s="8" t="n">
        <v>125</v>
      </c>
      <c r="GB113" s="8" t="n">
        <v>142</v>
      </c>
      <c r="GC113" s="8" t="n">
        <v>267</v>
      </c>
      <c r="GD113" s="8" t="n">
        <v>58</v>
      </c>
      <c r="GE113" s="8" t="n">
        <v>80</v>
      </c>
      <c r="GF113" s="8" t="n">
        <v>1143</v>
      </c>
      <c r="GG113" s="8" t="n">
        <v>7645</v>
      </c>
      <c r="GH113" s="8" t="n">
        <v>22.4</v>
      </c>
      <c r="GI113" s="8" t="n">
        <v>10.4</v>
      </c>
      <c r="GJ113" s="8" t="n">
        <v>32.8</v>
      </c>
      <c r="GK113" s="8" t="n">
        <f aca="false">Z113-AH113/10</f>
        <v>33.6</v>
      </c>
      <c r="GL113" s="22"/>
      <c r="GM113" s="22"/>
      <c r="GN113" s="22"/>
      <c r="GO113" s="22"/>
      <c r="GP113" s="22"/>
    </row>
    <row r="114" customFormat="false" ht="13.65" hidden="false" customHeight="true" outlineLevel="0" collapsed="false">
      <c r="A114" s="16" t="n">
        <v>32553</v>
      </c>
      <c r="B114" s="17" t="s">
        <v>822</v>
      </c>
      <c r="C114" s="17" t="s">
        <v>289</v>
      </c>
      <c r="D114" s="17" t="s">
        <v>283</v>
      </c>
      <c r="E114" s="17" t="s">
        <v>262</v>
      </c>
      <c r="F114" s="8" t="n">
        <v>75</v>
      </c>
      <c r="G114" s="8" t="n">
        <v>191</v>
      </c>
      <c r="H114" s="8" t="n">
        <v>2007</v>
      </c>
      <c r="I114" s="8" t="n">
        <v>1</v>
      </c>
      <c r="J114" s="8" t="n">
        <v>11</v>
      </c>
      <c r="K114" s="17" t="s">
        <v>273</v>
      </c>
      <c r="L114" s="8" t="n">
        <v>2008</v>
      </c>
      <c r="M114" s="8" t="n">
        <v>28</v>
      </c>
      <c r="N114" s="8" t="n">
        <v>10</v>
      </c>
      <c r="O114" s="8" t="n">
        <v>8474091</v>
      </c>
      <c r="P114" s="17" t="s">
        <v>823</v>
      </c>
      <c r="Q114" s="17" t="s">
        <v>824</v>
      </c>
      <c r="R114" s="17" t="s">
        <v>825</v>
      </c>
      <c r="S114" s="17" t="s">
        <v>794</v>
      </c>
      <c r="T114" s="17" t="s">
        <v>313</v>
      </c>
      <c r="U114" s="17" t="s">
        <v>314</v>
      </c>
      <c r="V114" s="8" t="n">
        <v>61</v>
      </c>
      <c r="W114" s="8" t="n">
        <v>11</v>
      </c>
      <c r="X114" s="8" t="n">
        <v>15</v>
      </c>
      <c r="Y114" s="8" t="n">
        <v>11</v>
      </c>
      <c r="Z114" s="8" t="n">
        <v>26</v>
      </c>
      <c r="AA114" s="8" t="n">
        <v>9</v>
      </c>
      <c r="AB114" s="8" t="n">
        <v>29</v>
      </c>
      <c r="AC114" s="18" t="n">
        <f aca="false">Z114/V114</f>
        <v>0.426229508196721</v>
      </c>
      <c r="AD114" s="19" t="n">
        <f aca="false">IF(FZ114&gt;V114,Z114-V114*(GC114-Z114)/(FZ114-V114),0)</f>
        <v>2.66442953020134</v>
      </c>
      <c r="AE114" s="19" t="n">
        <v>10.004</v>
      </c>
      <c r="AF114" s="8" t="n">
        <v>8</v>
      </c>
      <c r="AG114" s="8" t="n">
        <v>-11.9</v>
      </c>
      <c r="AH114" s="8" t="n">
        <v>8</v>
      </c>
      <c r="AI114" s="8" t="n">
        <v>1525</v>
      </c>
      <c r="AJ114" s="8" t="n">
        <v>63375</v>
      </c>
      <c r="AK114" s="19" t="n">
        <v>1056.25</v>
      </c>
      <c r="AL114" s="8" t="n">
        <v>1040.82</v>
      </c>
      <c r="AM114" s="8" t="n">
        <v>1056</v>
      </c>
      <c r="AN114" s="18" t="n">
        <f aca="false">AJ114/60/V114</f>
        <v>17.3155737704918</v>
      </c>
      <c r="AO114" s="8" t="n">
        <v>28.79</v>
      </c>
      <c r="AP114" s="12" t="n">
        <f aca="false">IF(EF114&gt;0,Z114/EF114,0)</f>
        <v>0.722222222222222</v>
      </c>
      <c r="AQ114" s="8" t="n">
        <v>153</v>
      </c>
      <c r="AR114" s="8" t="n">
        <v>154</v>
      </c>
      <c r="AS114" s="8" t="n">
        <v>155</v>
      </c>
      <c r="AT114" s="8" t="n">
        <v>131</v>
      </c>
      <c r="AU114" s="8" t="n">
        <v>133</v>
      </c>
      <c r="AV114" s="8" t="n">
        <v>106</v>
      </c>
      <c r="AW114" s="8" t="n">
        <v>91</v>
      </c>
      <c r="AX114" s="8" t="n">
        <v>41</v>
      </c>
      <c r="AY114" s="8" t="n">
        <v>14</v>
      </c>
      <c r="AZ114" s="8" t="n">
        <v>6</v>
      </c>
      <c r="BA114" s="8" t="n">
        <f aca="false">AY114+AZ114</f>
        <v>20</v>
      </c>
      <c r="BB114" s="8" t="n">
        <v>9.33</v>
      </c>
      <c r="BC114" s="8" t="n">
        <v>33.8208</v>
      </c>
      <c r="BD114" s="19" t="n">
        <v>187.6</v>
      </c>
      <c r="BE114" s="19" t="n">
        <v>10.6565680473373</v>
      </c>
      <c r="BF114" s="19" t="n">
        <f aca="false">AQ114+BD114</f>
        <v>340.6</v>
      </c>
      <c r="BG114" s="19" t="n">
        <f aca="false">IF(AL114&gt;0,BF114/AL114*60,0)</f>
        <v>19.634518936992</v>
      </c>
      <c r="BH114" s="8" t="n">
        <v>147</v>
      </c>
      <c r="BI114" s="8" t="n">
        <v>381</v>
      </c>
      <c r="BJ114" s="8" t="n">
        <v>648</v>
      </c>
      <c r="BK114" s="12" t="n">
        <f aca="false">BH114/(BH114+BJ114)</f>
        <v>0.184905660377359</v>
      </c>
      <c r="BL114" s="8" t="n">
        <v>55</v>
      </c>
      <c r="BM114" s="8" t="n">
        <v>54</v>
      </c>
      <c r="BN114" s="8" t="n">
        <v>67</v>
      </c>
      <c r="BO114" s="8" t="n">
        <f aca="false">BM114-BN114</f>
        <v>-13</v>
      </c>
      <c r="BP114" s="8" t="n">
        <v>27</v>
      </c>
      <c r="BQ114" s="8" t="n">
        <v>14</v>
      </c>
      <c r="BR114" s="8" t="n">
        <v>29</v>
      </c>
      <c r="BS114" s="8" t="n">
        <v>32</v>
      </c>
      <c r="BT114" s="12" t="n">
        <f aca="false">BS114/(EA114+BS114)</f>
        <v>0.0371660859465738</v>
      </c>
      <c r="BU114" s="8" t="n">
        <v>570</v>
      </c>
      <c r="BV114" s="8" t="n">
        <v>532</v>
      </c>
      <c r="BW114" s="12" t="n">
        <f aca="false">IF(BU114+BV114&gt;0,BU114/(BU114+BV114),0)</f>
        <v>0.517241379310345</v>
      </c>
      <c r="BX114" s="8" t="n">
        <v>326</v>
      </c>
      <c r="BY114" s="8" t="n">
        <v>280</v>
      </c>
      <c r="BZ114" s="8" t="n">
        <v>171</v>
      </c>
      <c r="CA114" s="8" t="n">
        <v>192</v>
      </c>
      <c r="CB114" s="8" t="n">
        <v>73</v>
      </c>
      <c r="CC114" s="8" t="n">
        <v>60</v>
      </c>
      <c r="CD114" s="8" t="n">
        <v>180</v>
      </c>
      <c r="CE114" s="8" t="n">
        <v>168</v>
      </c>
      <c r="CF114" s="8" t="n">
        <v>203</v>
      </c>
      <c r="CG114" s="8" t="n">
        <v>186</v>
      </c>
      <c r="CH114" s="8" t="n">
        <v>347</v>
      </c>
      <c r="CI114" s="8" t="n">
        <v>309</v>
      </c>
      <c r="CJ114" s="8" t="n">
        <v>0</v>
      </c>
      <c r="CK114" s="8" t="n">
        <v>1</v>
      </c>
      <c r="CL114" s="8" t="n">
        <v>0</v>
      </c>
      <c r="CM114" s="8" t="n">
        <v>1</v>
      </c>
      <c r="CN114" s="8" t="n">
        <v>2</v>
      </c>
      <c r="CO114" s="8" t="n">
        <v>0</v>
      </c>
      <c r="CP114" s="8" t="n">
        <v>1</v>
      </c>
      <c r="CQ114" s="8" t="n">
        <v>2</v>
      </c>
      <c r="CR114" s="8" t="n">
        <v>1</v>
      </c>
      <c r="CS114" s="8" t="n">
        <v>0</v>
      </c>
      <c r="CT114" s="8" t="n">
        <v>0</v>
      </c>
      <c r="CU114" s="8" t="n">
        <v>0</v>
      </c>
      <c r="CV114" s="8" t="n">
        <v>0</v>
      </c>
      <c r="CW114" s="8" t="n">
        <v>8</v>
      </c>
      <c r="CX114" s="8" t="n">
        <v>2</v>
      </c>
      <c r="CY114" s="8" t="n">
        <v>2</v>
      </c>
      <c r="CZ114" s="8" t="n">
        <v>3</v>
      </c>
      <c r="DA114" s="8" t="n">
        <v>20</v>
      </c>
      <c r="DB114" s="8" t="n">
        <v>12</v>
      </c>
      <c r="DC114" s="8" t="n">
        <v>3</v>
      </c>
      <c r="DD114" s="8" t="n">
        <v>4</v>
      </c>
      <c r="DE114" s="8" t="n">
        <v>7</v>
      </c>
      <c r="DF114" s="8" t="n">
        <v>3</v>
      </c>
      <c r="DG114" s="8" t="n">
        <v>3</v>
      </c>
      <c r="DH114" s="8" t="n">
        <v>74</v>
      </c>
      <c r="DI114" s="8" t="n">
        <v>4</v>
      </c>
      <c r="DJ114" s="8" t="n">
        <v>15</v>
      </c>
      <c r="DK114" s="8" t="n">
        <v>4</v>
      </c>
      <c r="DL114" s="8" t="n">
        <v>4</v>
      </c>
      <c r="DM114" s="8" t="n">
        <v>0</v>
      </c>
      <c r="DN114" s="8" t="n">
        <v>18</v>
      </c>
      <c r="DO114" s="8" t="n">
        <v>18</v>
      </c>
      <c r="DP114" s="8" t="n">
        <v>0</v>
      </c>
      <c r="DQ114" s="8" t="n">
        <f aca="false">DJ114-DI114</f>
        <v>11</v>
      </c>
      <c r="DR114" s="19" t="n">
        <v>11.158</v>
      </c>
      <c r="DS114" s="8" t="n">
        <v>4</v>
      </c>
      <c r="DT114" s="8" t="n">
        <v>0</v>
      </c>
      <c r="DU114" s="8" t="n">
        <v>0</v>
      </c>
      <c r="DV114" s="8" t="n">
        <v>0</v>
      </c>
      <c r="DW114" s="8" t="n">
        <v>0</v>
      </c>
      <c r="DX114" s="8" t="n">
        <v>714</v>
      </c>
      <c r="DY114" s="8" t="n">
        <v>1132</v>
      </c>
      <c r="DZ114" s="8" t="n">
        <v>557</v>
      </c>
      <c r="EA114" s="8" t="n">
        <v>829</v>
      </c>
      <c r="EB114" s="8" t="n">
        <v>397</v>
      </c>
      <c r="EC114" s="8" t="n">
        <v>600</v>
      </c>
      <c r="ED114" s="8" t="n">
        <v>30.98</v>
      </c>
      <c r="EE114" s="8" t="n">
        <v>53.46</v>
      </c>
      <c r="EF114" s="8" t="n">
        <v>36</v>
      </c>
      <c r="EG114" s="8" t="n">
        <v>51</v>
      </c>
      <c r="EH114" s="12" t="n">
        <f aca="false">EF114/EB114</f>
        <v>0.0906801007556675</v>
      </c>
      <c r="EI114" s="20" t="n">
        <f aca="false">1-EG114/EC114</f>
        <v>0.915</v>
      </c>
      <c r="EJ114" s="21" t="n">
        <f aca="false">EH114+EI114</f>
        <v>1.00568010075567</v>
      </c>
      <c r="EK114" s="8" t="n">
        <v>719</v>
      </c>
      <c r="EL114" s="8" t="n">
        <v>1160</v>
      </c>
      <c r="EM114" s="8" t="n">
        <v>560</v>
      </c>
      <c r="EN114" s="8" t="n">
        <v>853</v>
      </c>
      <c r="EO114" s="8" t="n">
        <v>401</v>
      </c>
      <c r="EP114" s="8" t="n">
        <v>618</v>
      </c>
      <c r="EQ114" s="8" t="n">
        <v>35</v>
      </c>
      <c r="ER114" s="8" t="n">
        <v>53</v>
      </c>
      <c r="ES114" s="8" t="n">
        <v>329</v>
      </c>
      <c r="ET114" s="8" t="n">
        <v>607</v>
      </c>
      <c r="EU114" s="8" t="n">
        <v>116</v>
      </c>
      <c r="EV114" s="8" t="n">
        <v>206</v>
      </c>
      <c r="EW114" s="8" t="n">
        <v>17</v>
      </c>
      <c r="EX114" s="8" t="n">
        <v>32</v>
      </c>
      <c r="EY114" s="8" t="n">
        <v>67</v>
      </c>
      <c r="EZ114" s="8" t="n">
        <v>59</v>
      </c>
      <c r="FA114" s="8" t="n">
        <v>0.9</v>
      </c>
      <c r="FB114" s="8" t="n">
        <v>1.7</v>
      </c>
      <c r="FC114" s="8" t="n">
        <v>2.5</v>
      </c>
      <c r="FD114" s="19" t="n">
        <v>21.09</v>
      </c>
      <c r="FE114" s="18" t="n">
        <f aca="false">FD114/V114</f>
        <v>0.345737704918033</v>
      </c>
      <c r="FF114" s="8" t="n">
        <v>2.8355</v>
      </c>
      <c r="FG114" s="8" t="n">
        <v>-0.34</v>
      </c>
      <c r="FH114" s="8" t="n">
        <v>0.77</v>
      </c>
      <c r="FI114" s="8" t="n">
        <v>0.43</v>
      </c>
      <c r="FJ114" s="8" t="n">
        <v>1</v>
      </c>
      <c r="FK114" s="8" t="n">
        <v>0</v>
      </c>
      <c r="FL114" s="8" t="n">
        <v>0</v>
      </c>
      <c r="FM114" s="8" t="n">
        <f aca="false">BL114+BS114+AH114+DT114</f>
        <v>95</v>
      </c>
      <c r="FN114" s="19" t="n">
        <f aca="false">IF(DS114&gt;0,(BL114+BR114)/DS114,0)</f>
        <v>21</v>
      </c>
      <c r="FO114" s="12" t="n">
        <v>0.0714342282</v>
      </c>
      <c r="FP114" s="19" t="n">
        <f aca="false">Z114-AH114/10</f>
        <v>25.2</v>
      </c>
      <c r="FQ114" s="19" t="n">
        <f aca="false">Z114+DR114/5</f>
        <v>28.2316</v>
      </c>
      <c r="FR114" s="19" t="n">
        <f aca="false">(DX114+DY114)/AL114*60</f>
        <v>106.416095002018</v>
      </c>
      <c r="FS114" s="8" t="n">
        <v>4</v>
      </c>
      <c r="FT114" s="17" t="s">
        <v>326</v>
      </c>
      <c r="FU114" s="8" t="n">
        <v>195</v>
      </c>
      <c r="FV114" s="17" t="s">
        <v>412</v>
      </c>
      <c r="FW114" s="17" t="s">
        <v>280</v>
      </c>
      <c r="FX114" s="23" t="n">
        <v>4250000</v>
      </c>
      <c r="FY114" s="23" t="n">
        <v>4375000</v>
      </c>
      <c r="FZ114" s="8" t="n">
        <v>657</v>
      </c>
      <c r="GA114" s="8" t="n">
        <v>131</v>
      </c>
      <c r="GB114" s="8" t="n">
        <v>123</v>
      </c>
      <c r="GC114" s="8" t="n">
        <v>254</v>
      </c>
      <c r="GD114" s="8" t="n">
        <v>-1</v>
      </c>
      <c r="GE114" s="8" t="n">
        <v>116</v>
      </c>
      <c r="GF114" s="8" t="n">
        <v>1258</v>
      </c>
      <c r="GG114" s="8" t="n">
        <v>10830</v>
      </c>
      <c r="GH114" s="8" t="n">
        <v>12.1</v>
      </c>
      <c r="GI114" s="8" t="n">
        <v>12.4</v>
      </c>
      <c r="GJ114" s="8" t="n">
        <v>24.5</v>
      </c>
      <c r="GK114" s="8" t="n">
        <f aca="false">Z114-AH114/10</f>
        <v>25.2</v>
      </c>
      <c r="GL114" s="22"/>
      <c r="GM114" s="22"/>
      <c r="GN114" s="22"/>
      <c r="GO114" s="22"/>
      <c r="GP114" s="22"/>
    </row>
    <row r="115" customFormat="false" ht="13.65" hidden="false" customHeight="true" outlineLevel="0" collapsed="false">
      <c r="A115" s="16" t="n">
        <v>33603</v>
      </c>
      <c r="B115" s="17" t="s">
        <v>340</v>
      </c>
      <c r="C115" s="17" t="s">
        <v>272</v>
      </c>
      <c r="D115" s="17" t="s">
        <v>262</v>
      </c>
      <c r="E115" s="17" t="s">
        <v>262</v>
      </c>
      <c r="F115" s="8" t="n">
        <v>72</v>
      </c>
      <c r="G115" s="8" t="n">
        <v>180</v>
      </c>
      <c r="H115" s="22"/>
      <c r="I115" s="22"/>
      <c r="J115" s="22"/>
      <c r="K115" s="17" t="s">
        <v>263</v>
      </c>
      <c r="L115" s="8" t="n">
        <v>2015</v>
      </c>
      <c r="M115" s="8" t="n">
        <v>26</v>
      </c>
      <c r="N115" s="8" t="n">
        <v>3</v>
      </c>
      <c r="O115" s="8" t="n">
        <v>8479293</v>
      </c>
      <c r="P115" s="17" t="s">
        <v>826</v>
      </c>
      <c r="Q115" s="17" t="s">
        <v>827</v>
      </c>
      <c r="R115" s="17" t="s">
        <v>828</v>
      </c>
      <c r="S115" s="17" t="s">
        <v>794</v>
      </c>
      <c r="T115" s="17" t="s">
        <v>268</v>
      </c>
      <c r="U115" s="17" t="s">
        <v>332</v>
      </c>
      <c r="V115" s="8" t="n">
        <v>61</v>
      </c>
      <c r="W115" s="8" t="n">
        <v>8</v>
      </c>
      <c r="X115" s="8" t="n">
        <v>10</v>
      </c>
      <c r="Y115" s="8" t="n">
        <v>3</v>
      </c>
      <c r="Z115" s="8" t="n">
        <v>18</v>
      </c>
      <c r="AA115" s="8" t="n">
        <v>15</v>
      </c>
      <c r="AB115" s="8" t="n">
        <v>73</v>
      </c>
      <c r="AC115" s="18" t="n">
        <f aca="false">Z115/V115</f>
        <v>0.295081967213115</v>
      </c>
      <c r="AD115" s="19" t="n">
        <f aca="false">IF(FZ115&gt;V115,Z115-V115*(GC115-Z115)/(FZ115-V115),0)</f>
        <v>13.4814814814815</v>
      </c>
      <c r="AE115" s="19" t="n">
        <v>6.955</v>
      </c>
      <c r="AF115" s="8" t="n">
        <v>13</v>
      </c>
      <c r="AG115" s="8" t="n">
        <v>6.6</v>
      </c>
      <c r="AH115" s="8" t="n">
        <v>18</v>
      </c>
      <c r="AI115" s="8" t="n">
        <v>1151</v>
      </c>
      <c r="AJ115" s="8" t="n">
        <v>46340</v>
      </c>
      <c r="AK115" s="19" t="n">
        <v>772.33333333333</v>
      </c>
      <c r="AL115" s="8" t="n">
        <v>772.33</v>
      </c>
      <c r="AM115" s="8" t="n">
        <v>772</v>
      </c>
      <c r="AN115" s="18" t="n">
        <f aca="false">AJ115/60/V115</f>
        <v>12.6612021857924</v>
      </c>
      <c r="AO115" s="8" t="n">
        <v>21.36</v>
      </c>
      <c r="AP115" s="12" t="n">
        <f aca="false">IF(EF115&gt;0,Z115/EF115,0)</f>
        <v>0.620689655172414</v>
      </c>
      <c r="AQ115" s="8" t="n">
        <v>135</v>
      </c>
      <c r="AR115" s="8" t="n">
        <v>135</v>
      </c>
      <c r="AS115" s="8" t="n">
        <v>135</v>
      </c>
      <c r="AT115" s="8" t="n">
        <v>111</v>
      </c>
      <c r="AU115" s="8" t="n">
        <v>111</v>
      </c>
      <c r="AV115" s="8" t="n">
        <v>79</v>
      </c>
      <c r="AW115" s="8" t="n">
        <v>79</v>
      </c>
      <c r="AX115" s="8" t="n">
        <v>41</v>
      </c>
      <c r="AY115" s="8" t="n">
        <v>5</v>
      </c>
      <c r="AZ115" s="8" t="n">
        <v>9</v>
      </c>
      <c r="BA115" s="8" t="n">
        <f aca="false">AY115+AZ115</f>
        <v>14</v>
      </c>
      <c r="BB115" s="8" t="n">
        <v>7.65</v>
      </c>
      <c r="BC115" s="8" t="n">
        <v>30.5949</v>
      </c>
      <c r="BD115" s="19" t="n">
        <v>67.4</v>
      </c>
      <c r="BE115" s="19" t="n">
        <v>5.23608113940443</v>
      </c>
      <c r="BF115" s="19" t="n">
        <f aca="false">AQ115+BD115</f>
        <v>202.4</v>
      </c>
      <c r="BG115" s="19" t="n">
        <f aca="false">IF(AL115&gt;0,BF115/AL115*60,0)</f>
        <v>15.7238486139345</v>
      </c>
      <c r="BH115" s="8" t="n">
        <v>176</v>
      </c>
      <c r="BI115" s="8" t="n">
        <v>279</v>
      </c>
      <c r="BJ115" s="8" t="n">
        <v>348</v>
      </c>
      <c r="BK115" s="12" t="n">
        <f aca="false">BH115/(BH115+BJ115)</f>
        <v>0.33587786259542</v>
      </c>
      <c r="BL115" s="8" t="n">
        <v>188</v>
      </c>
      <c r="BM115" s="8" t="n">
        <v>188</v>
      </c>
      <c r="BN115" s="8" t="n">
        <v>100</v>
      </c>
      <c r="BO115" s="8" t="n">
        <f aca="false">BM115-BN115</f>
        <v>88</v>
      </c>
      <c r="BP115" s="8" t="n">
        <v>32</v>
      </c>
      <c r="BQ115" s="8" t="n">
        <v>14</v>
      </c>
      <c r="BR115" s="8" t="n">
        <v>20</v>
      </c>
      <c r="BS115" s="8" t="n">
        <v>56</v>
      </c>
      <c r="BT115" s="12" t="n">
        <f aca="false">BS115/(EA115+BS115)</f>
        <v>0.0858895705521472</v>
      </c>
      <c r="BU115" s="8" t="n">
        <v>3</v>
      </c>
      <c r="BV115" s="8" t="n">
        <v>8</v>
      </c>
      <c r="BW115" s="12" t="n">
        <f aca="false">IF(BU115+BV115&gt;0,BU115/(BU115+BV115),0)</f>
        <v>0.272727272727273</v>
      </c>
      <c r="BX115" s="8" t="n">
        <v>2</v>
      </c>
      <c r="BY115" s="8" t="n">
        <v>7</v>
      </c>
      <c r="BZ115" s="8" t="n">
        <v>0</v>
      </c>
      <c r="CA115" s="8" t="n">
        <v>0</v>
      </c>
      <c r="CB115" s="8" t="n">
        <v>1</v>
      </c>
      <c r="CC115" s="8" t="n">
        <v>1</v>
      </c>
      <c r="CD115" s="8" t="n">
        <v>1</v>
      </c>
      <c r="CE115" s="8" t="n">
        <v>3</v>
      </c>
      <c r="CF115" s="8" t="n">
        <v>1</v>
      </c>
      <c r="CG115" s="8" t="n">
        <v>3</v>
      </c>
      <c r="CH115" s="8" t="n">
        <v>2</v>
      </c>
      <c r="CI115" s="8" t="n">
        <v>5</v>
      </c>
      <c r="CJ115" s="8" t="n">
        <v>1</v>
      </c>
      <c r="CK115" s="8" t="n">
        <v>0</v>
      </c>
      <c r="CL115" s="8" t="n">
        <v>3</v>
      </c>
      <c r="CM115" s="8" t="n">
        <v>1</v>
      </c>
      <c r="CN115" s="8" t="n">
        <v>0</v>
      </c>
      <c r="CO115" s="8" t="n">
        <v>0</v>
      </c>
      <c r="CP115" s="8" t="n">
        <v>0</v>
      </c>
      <c r="CQ115" s="8" t="n">
        <v>1</v>
      </c>
      <c r="CR115" s="8" t="n">
        <v>0</v>
      </c>
      <c r="CS115" s="8" t="n">
        <v>0</v>
      </c>
      <c r="CT115" s="8" t="n">
        <v>1</v>
      </c>
      <c r="CU115" s="8" t="n">
        <v>0</v>
      </c>
      <c r="CV115" s="8" t="n">
        <v>1</v>
      </c>
      <c r="CW115" s="8" t="n">
        <v>5</v>
      </c>
      <c r="CX115" s="8" t="n">
        <v>0</v>
      </c>
      <c r="CY115" s="8" t="n">
        <v>2</v>
      </c>
      <c r="CZ115" s="8" t="n">
        <v>0</v>
      </c>
      <c r="DA115" s="8" t="n">
        <v>30</v>
      </c>
      <c r="DB115" s="8" t="n">
        <v>14</v>
      </c>
      <c r="DC115" s="8" t="n">
        <v>2</v>
      </c>
      <c r="DD115" s="8" t="n">
        <v>4</v>
      </c>
      <c r="DE115" s="8" t="n">
        <v>9</v>
      </c>
      <c r="DF115" s="8" t="n">
        <v>2</v>
      </c>
      <c r="DG115" s="8" t="n">
        <v>5</v>
      </c>
      <c r="DH115" s="8" t="n">
        <v>43</v>
      </c>
      <c r="DI115" s="8" t="n">
        <v>9</v>
      </c>
      <c r="DJ115" s="8" t="n">
        <v>21</v>
      </c>
      <c r="DK115" s="8" t="n">
        <v>9</v>
      </c>
      <c r="DL115" s="8" t="n">
        <v>9</v>
      </c>
      <c r="DM115" s="8" t="n">
        <v>0</v>
      </c>
      <c r="DN115" s="8" t="n">
        <v>20</v>
      </c>
      <c r="DO115" s="8" t="n">
        <v>20</v>
      </c>
      <c r="DP115" s="8" t="n">
        <v>0</v>
      </c>
      <c r="DQ115" s="8" t="n">
        <f aca="false">DJ115-DI115</f>
        <v>12</v>
      </c>
      <c r="DR115" s="19" t="n">
        <v>8.69</v>
      </c>
      <c r="DS115" s="8" t="n">
        <v>9</v>
      </c>
      <c r="DT115" s="8" t="n">
        <v>0</v>
      </c>
      <c r="DU115" s="8" t="n">
        <v>0</v>
      </c>
      <c r="DV115" s="8" t="n">
        <v>0</v>
      </c>
      <c r="DW115" s="8" t="n">
        <v>0</v>
      </c>
      <c r="DX115" s="8" t="n">
        <v>582</v>
      </c>
      <c r="DY115" s="8" t="n">
        <v>825</v>
      </c>
      <c r="DZ115" s="8" t="n">
        <v>427</v>
      </c>
      <c r="EA115" s="8" t="n">
        <v>596</v>
      </c>
      <c r="EB115" s="8" t="n">
        <v>307</v>
      </c>
      <c r="EC115" s="8" t="n">
        <v>420</v>
      </c>
      <c r="ED115" s="8" t="n">
        <v>23.81</v>
      </c>
      <c r="EE115" s="8" t="n">
        <v>37.47</v>
      </c>
      <c r="EF115" s="8" t="n">
        <v>29</v>
      </c>
      <c r="EG115" s="8" t="n">
        <v>29</v>
      </c>
      <c r="EH115" s="12" t="n">
        <f aca="false">EF115/EB115</f>
        <v>0.0944625407166124</v>
      </c>
      <c r="EI115" s="20" t="n">
        <f aca="false">1-EG115/EC115</f>
        <v>0.930952380952381</v>
      </c>
      <c r="EJ115" s="21" t="n">
        <f aca="false">EH115+EI115</f>
        <v>1.02541492166899</v>
      </c>
      <c r="EK115" s="8" t="n">
        <v>581</v>
      </c>
      <c r="EL115" s="8" t="n">
        <v>821</v>
      </c>
      <c r="EM115" s="8" t="n">
        <v>428</v>
      </c>
      <c r="EN115" s="8" t="n">
        <v>593</v>
      </c>
      <c r="EO115" s="8" t="n">
        <v>308</v>
      </c>
      <c r="EP115" s="8" t="n">
        <v>418</v>
      </c>
      <c r="EQ115" s="8" t="n">
        <v>29</v>
      </c>
      <c r="ER115" s="8" t="n">
        <v>29</v>
      </c>
      <c r="ES115" s="8" t="n">
        <v>271</v>
      </c>
      <c r="ET115" s="8" t="n">
        <v>359</v>
      </c>
      <c r="EU115" s="8" t="n">
        <v>119</v>
      </c>
      <c r="EV115" s="8" t="n">
        <v>131</v>
      </c>
      <c r="EW115" s="8" t="n">
        <v>16</v>
      </c>
      <c r="EX115" s="8" t="n">
        <v>15</v>
      </c>
      <c r="EY115" s="8" t="n">
        <v>46</v>
      </c>
      <c r="EZ115" s="8" t="n">
        <v>41</v>
      </c>
      <c r="FA115" s="8" t="n">
        <v>0.5</v>
      </c>
      <c r="FB115" s="8" t="n">
        <v>1.3</v>
      </c>
      <c r="FC115" s="8" t="n">
        <v>1.8</v>
      </c>
      <c r="FD115" s="19" t="n">
        <v>24.23</v>
      </c>
      <c r="FE115" s="18" t="n">
        <f aca="false">FD115/V115</f>
        <v>0.397213114754098</v>
      </c>
      <c r="FF115" s="8" t="n">
        <v>1.7015</v>
      </c>
      <c r="FG115" s="8" t="n">
        <v>0.38</v>
      </c>
      <c r="FH115" s="8" t="n">
        <v>-0.08</v>
      </c>
      <c r="FI115" s="8" t="n">
        <v>0.3</v>
      </c>
      <c r="FJ115" s="22"/>
      <c r="FK115" s="22"/>
      <c r="FL115" s="22"/>
      <c r="FM115" s="8" t="n">
        <f aca="false">BL115+BS115+AH115+DT115</f>
        <v>262</v>
      </c>
      <c r="FN115" s="19" t="n">
        <f aca="false">IF(DS115&gt;0,(BL115+BR115)/DS115,0)</f>
        <v>23.1111111111111</v>
      </c>
      <c r="FO115" s="12" t="n">
        <v>0.0405815032</v>
      </c>
      <c r="FP115" s="19" t="n">
        <f aca="false">Z115-AH115/10</f>
        <v>16.2</v>
      </c>
      <c r="FQ115" s="19" t="n">
        <f aca="false">Z115+DR115/5</f>
        <v>19.738</v>
      </c>
      <c r="FR115" s="19" t="n">
        <f aca="false">(DX115+DY115)/AL115*60</f>
        <v>109.30560770655</v>
      </c>
      <c r="FS115" s="8" t="n">
        <v>13</v>
      </c>
      <c r="FT115" s="17" t="s">
        <v>563</v>
      </c>
      <c r="FU115" s="8" t="n">
        <v>272</v>
      </c>
      <c r="FV115" s="22"/>
      <c r="FW115" s="17" t="s">
        <v>270</v>
      </c>
      <c r="FX115" s="23" t="n">
        <v>700000</v>
      </c>
      <c r="FY115" s="23" t="n">
        <v>700000</v>
      </c>
      <c r="FZ115" s="8" t="n">
        <v>115</v>
      </c>
      <c r="GA115" s="8" t="n">
        <v>10</v>
      </c>
      <c r="GB115" s="8" t="n">
        <v>12</v>
      </c>
      <c r="GC115" s="8" t="n">
        <v>22</v>
      </c>
      <c r="GD115" s="8" t="n">
        <v>7</v>
      </c>
      <c r="GE115" s="8" t="n">
        <v>46</v>
      </c>
      <c r="GF115" s="8" t="n">
        <v>137</v>
      </c>
      <c r="GG115" s="8" t="n">
        <v>1353</v>
      </c>
      <c r="GH115" s="8" t="n">
        <v>-0.5</v>
      </c>
      <c r="GI115" s="8" t="n">
        <v>1.5</v>
      </c>
      <c r="GJ115" s="8" t="n">
        <v>1.1</v>
      </c>
      <c r="GK115" s="8" t="n">
        <f aca="false">Z115-AH115/10</f>
        <v>16.2</v>
      </c>
      <c r="GL115" s="22"/>
      <c r="GM115" s="22"/>
      <c r="GN115" s="22"/>
      <c r="GO115" s="22"/>
      <c r="GP115" s="22"/>
    </row>
    <row r="116" customFormat="false" ht="13.65" hidden="false" customHeight="true" outlineLevel="0" collapsed="false">
      <c r="A116" s="16" t="n">
        <v>33259</v>
      </c>
      <c r="B116" s="17" t="s">
        <v>798</v>
      </c>
      <c r="C116" s="17" t="s">
        <v>27</v>
      </c>
      <c r="D116" s="17" t="s">
        <v>262</v>
      </c>
      <c r="E116" s="17" t="s">
        <v>262</v>
      </c>
      <c r="F116" s="8" t="n">
        <v>76</v>
      </c>
      <c r="G116" s="8" t="n">
        <v>212</v>
      </c>
      <c r="H116" s="8" t="n">
        <v>2009</v>
      </c>
      <c r="I116" s="8" t="n">
        <v>3</v>
      </c>
      <c r="J116" s="8" t="n">
        <v>66</v>
      </c>
      <c r="K116" s="17" t="s">
        <v>263</v>
      </c>
      <c r="L116" s="8" t="n">
        <v>2011</v>
      </c>
      <c r="M116" s="8" t="n">
        <v>27</v>
      </c>
      <c r="N116" s="8" t="n">
        <v>6</v>
      </c>
      <c r="O116" s="8" t="n">
        <v>8475188</v>
      </c>
      <c r="P116" s="17" t="s">
        <v>829</v>
      </c>
      <c r="Q116" s="17" t="s">
        <v>830</v>
      </c>
      <c r="R116" s="17" t="s">
        <v>831</v>
      </c>
      <c r="S116" s="17" t="s">
        <v>832</v>
      </c>
      <c r="T116" s="17" t="s">
        <v>278</v>
      </c>
      <c r="U116" s="17" t="s">
        <v>444</v>
      </c>
      <c r="V116" s="8" t="n">
        <v>76</v>
      </c>
      <c r="W116" s="8" t="n">
        <v>5</v>
      </c>
      <c r="X116" s="8" t="n">
        <v>10</v>
      </c>
      <c r="Y116" s="8" t="n">
        <v>2</v>
      </c>
      <c r="Z116" s="8" t="n">
        <v>15</v>
      </c>
      <c r="AA116" s="8" t="n">
        <v>16</v>
      </c>
      <c r="AB116" s="8" t="n">
        <v>63</v>
      </c>
      <c r="AC116" s="18" t="n">
        <f aca="false">Z116/V116</f>
        <v>0.197368421052632</v>
      </c>
      <c r="AD116" s="19" t="n">
        <f aca="false">IF(FZ116&gt;V116,Z116-V116*(GC116-Z116)/(FZ116-V116),0)</f>
        <v>-0.966386554621849</v>
      </c>
      <c r="AE116" s="19" t="n">
        <v>5.532</v>
      </c>
      <c r="AF116" s="8" t="n">
        <v>26</v>
      </c>
      <c r="AG116" s="8" t="n">
        <v>0.8</v>
      </c>
      <c r="AH116" s="8" t="n">
        <v>52</v>
      </c>
      <c r="AI116" s="8" t="n">
        <v>1920</v>
      </c>
      <c r="AJ116" s="8" t="n">
        <v>91892</v>
      </c>
      <c r="AK116" s="19" t="n">
        <v>1531.4333333333</v>
      </c>
      <c r="AL116" s="8" t="n">
        <v>1530.08</v>
      </c>
      <c r="AM116" s="8" t="n">
        <v>1532</v>
      </c>
      <c r="AN116" s="18" t="n">
        <f aca="false">AJ116/60/V116</f>
        <v>20.1517543859649</v>
      </c>
      <c r="AO116" s="8" t="n">
        <v>33.74</v>
      </c>
      <c r="AP116" s="12" t="n">
        <f aca="false">IF(EF116&gt;0,Z116/EF116,0)</f>
        <v>0.197368421052632</v>
      </c>
      <c r="AQ116" s="8" t="n">
        <v>193</v>
      </c>
      <c r="AR116" s="8" t="n">
        <v>193</v>
      </c>
      <c r="AS116" s="8" t="n">
        <v>193</v>
      </c>
      <c r="AT116" s="8" t="n">
        <v>123</v>
      </c>
      <c r="AU116" s="8" t="n">
        <v>123</v>
      </c>
      <c r="AV116" s="8" t="n">
        <v>88</v>
      </c>
      <c r="AW116" s="8" t="n">
        <v>46</v>
      </c>
      <c r="AX116" s="8" t="n">
        <v>5</v>
      </c>
      <c r="AY116" s="8" t="n">
        <v>5</v>
      </c>
      <c r="AZ116" s="8" t="n">
        <v>9</v>
      </c>
      <c r="BA116" s="8" t="n">
        <f aca="false">AY116+AZ116</f>
        <v>14</v>
      </c>
      <c r="BB116" s="8" t="n">
        <v>3.74</v>
      </c>
      <c r="BC116" s="8" t="n">
        <v>58.4205</v>
      </c>
      <c r="BD116" s="19" t="n">
        <v>38.9</v>
      </c>
      <c r="BE116" s="19" t="n">
        <v>1.52406242517906</v>
      </c>
      <c r="BF116" s="19" t="n">
        <f aca="false">AQ116+BD116</f>
        <v>231.9</v>
      </c>
      <c r="BG116" s="19" t="n">
        <f aca="false">IF(AL116&gt;0,BF116/AL116*60,0)</f>
        <v>9.09364216250131</v>
      </c>
      <c r="BH116" s="8" t="n">
        <v>438</v>
      </c>
      <c r="BI116" s="8" t="n">
        <v>541</v>
      </c>
      <c r="BJ116" s="8" t="n">
        <v>642</v>
      </c>
      <c r="BK116" s="12" t="n">
        <f aca="false">BH116/(BH116+BJ116)</f>
        <v>0.405555555555556</v>
      </c>
      <c r="BL116" s="8" t="n">
        <v>225</v>
      </c>
      <c r="BM116" s="8" t="n">
        <v>225</v>
      </c>
      <c r="BN116" s="8" t="n">
        <v>98</v>
      </c>
      <c r="BO116" s="8" t="n">
        <f aca="false">BM116-BN116</f>
        <v>127</v>
      </c>
      <c r="BP116" s="8" t="n">
        <v>35</v>
      </c>
      <c r="BQ116" s="8" t="n">
        <v>40</v>
      </c>
      <c r="BR116" s="8" t="n">
        <v>30</v>
      </c>
      <c r="BS116" s="8" t="n">
        <v>176</v>
      </c>
      <c r="BT116" s="12" t="n">
        <f aca="false">BS116/(EA116+BS116)</f>
        <v>0.134762633996937</v>
      </c>
      <c r="BU116" s="8" t="n">
        <v>0</v>
      </c>
      <c r="BV116" s="8" t="n">
        <v>0</v>
      </c>
      <c r="BW116" s="12" t="n">
        <f aca="false">IF(BU116+BV116&gt;0,BU116/(BU116+BV116),0)</f>
        <v>0</v>
      </c>
      <c r="BX116" s="8" t="n">
        <v>0</v>
      </c>
      <c r="BY116" s="8" t="n">
        <v>0</v>
      </c>
      <c r="BZ116" s="8" t="n">
        <v>0</v>
      </c>
      <c r="CA116" s="8" t="n">
        <v>0</v>
      </c>
      <c r="CB116" s="8" t="n">
        <v>0</v>
      </c>
      <c r="CC116" s="8" t="n">
        <v>0</v>
      </c>
      <c r="CD116" s="8" t="n">
        <v>0</v>
      </c>
      <c r="CE116" s="8" t="n">
        <v>0</v>
      </c>
      <c r="CF116" s="8" t="n">
        <v>0</v>
      </c>
      <c r="CG116" s="8" t="n">
        <v>0</v>
      </c>
      <c r="CH116" s="8" t="n">
        <v>0</v>
      </c>
      <c r="CI116" s="8" t="n">
        <v>0</v>
      </c>
      <c r="CJ116" s="8" t="n">
        <v>0</v>
      </c>
      <c r="CK116" s="8" t="n">
        <v>0</v>
      </c>
      <c r="CL116" s="8" t="n">
        <v>1</v>
      </c>
      <c r="CM116" s="8" t="n">
        <v>1</v>
      </c>
      <c r="CN116" s="8" t="n">
        <v>0</v>
      </c>
      <c r="CO116" s="8" t="n">
        <v>0</v>
      </c>
      <c r="CP116" s="8" t="n">
        <v>0</v>
      </c>
      <c r="CQ116" s="8" t="n">
        <v>0</v>
      </c>
      <c r="CR116" s="8" t="n">
        <v>0</v>
      </c>
      <c r="CS116" s="8" t="n">
        <v>1</v>
      </c>
      <c r="CT116" s="8" t="n">
        <v>1</v>
      </c>
      <c r="CU116" s="8" t="n">
        <v>0</v>
      </c>
      <c r="CV116" s="8" t="n">
        <v>0</v>
      </c>
      <c r="CW116" s="8" t="n">
        <v>3</v>
      </c>
      <c r="CX116" s="8" t="n">
        <v>0</v>
      </c>
      <c r="CY116" s="8" t="n">
        <v>0</v>
      </c>
      <c r="CZ116" s="8" t="n">
        <v>0</v>
      </c>
      <c r="DA116" s="8" t="n">
        <v>35</v>
      </c>
      <c r="DB116" s="8" t="n">
        <v>1</v>
      </c>
      <c r="DC116" s="8" t="n">
        <v>0</v>
      </c>
      <c r="DD116" s="8" t="n">
        <v>28</v>
      </c>
      <c r="DE116" s="8" t="n">
        <v>11</v>
      </c>
      <c r="DF116" s="8" t="n">
        <v>0</v>
      </c>
      <c r="DG116" s="8" t="n">
        <v>0</v>
      </c>
      <c r="DH116" s="8" t="n">
        <v>48</v>
      </c>
      <c r="DI116" s="8" t="n">
        <v>23</v>
      </c>
      <c r="DJ116" s="8" t="n">
        <v>7</v>
      </c>
      <c r="DK116" s="8" t="n">
        <v>22</v>
      </c>
      <c r="DL116" s="8" t="n">
        <v>20</v>
      </c>
      <c r="DM116" s="8" t="n">
        <v>2</v>
      </c>
      <c r="DN116" s="8" t="n">
        <v>8</v>
      </c>
      <c r="DO116" s="8" t="n">
        <v>6</v>
      </c>
      <c r="DP116" s="8" t="n">
        <v>2</v>
      </c>
      <c r="DQ116" s="8" t="n">
        <f aca="false">DJ116-DI116</f>
        <v>-16</v>
      </c>
      <c r="DR116" s="19" t="n">
        <v>-3.225</v>
      </c>
      <c r="DS116" s="8" t="n">
        <v>21</v>
      </c>
      <c r="DT116" s="8" t="n">
        <v>2</v>
      </c>
      <c r="DU116" s="8" t="n">
        <v>0</v>
      </c>
      <c r="DV116" s="8" t="n">
        <v>0</v>
      </c>
      <c r="DW116" s="8" t="n">
        <v>0</v>
      </c>
      <c r="DX116" s="8" t="n">
        <v>1360</v>
      </c>
      <c r="DY116" s="8" t="n">
        <v>1587</v>
      </c>
      <c r="DZ116" s="8" t="n">
        <v>1004</v>
      </c>
      <c r="EA116" s="8" t="n">
        <v>1130</v>
      </c>
      <c r="EB116" s="8" t="n">
        <v>728</v>
      </c>
      <c r="EC116" s="8" t="n">
        <v>817</v>
      </c>
      <c r="ED116" s="8" t="n">
        <v>62.53</v>
      </c>
      <c r="EE116" s="8" t="n">
        <v>74.72</v>
      </c>
      <c r="EF116" s="8" t="n">
        <v>76</v>
      </c>
      <c r="EG116" s="8" t="n">
        <v>76</v>
      </c>
      <c r="EH116" s="12" t="n">
        <f aca="false">EF116/EB116</f>
        <v>0.104395604395604</v>
      </c>
      <c r="EI116" s="20" t="n">
        <f aca="false">1-EG116/EC116</f>
        <v>0.906976744186047</v>
      </c>
      <c r="EJ116" s="21" t="n">
        <f aca="false">EH116+EI116</f>
        <v>1.01137234858165</v>
      </c>
      <c r="EK116" s="8" t="n">
        <v>1366</v>
      </c>
      <c r="EL116" s="8" t="n">
        <v>1588</v>
      </c>
      <c r="EM116" s="8" t="n">
        <v>1011</v>
      </c>
      <c r="EN116" s="8" t="n">
        <v>1129</v>
      </c>
      <c r="EO116" s="8" t="n">
        <v>731</v>
      </c>
      <c r="EP116" s="8" t="n">
        <v>817</v>
      </c>
      <c r="EQ116" s="8" t="n">
        <v>76</v>
      </c>
      <c r="ER116" s="8" t="n">
        <v>74</v>
      </c>
      <c r="ES116" s="8" t="n">
        <v>662</v>
      </c>
      <c r="ET116" s="8" t="n">
        <v>790</v>
      </c>
      <c r="EU116" s="8" t="n">
        <v>233</v>
      </c>
      <c r="EV116" s="8" t="n">
        <v>302</v>
      </c>
      <c r="EW116" s="8" t="n">
        <v>37</v>
      </c>
      <c r="EX116" s="8" t="n">
        <v>36</v>
      </c>
      <c r="EY116" s="8" t="n">
        <v>87</v>
      </c>
      <c r="EZ116" s="8" t="n">
        <v>85</v>
      </c>
      <c r="FA116" s="8" t="n">
        <v>0.2</v>
      </c>
      <c r="FB116" s="8" t="n">
        <v>5</v>
      </c>
      <c r="FC116" s="8" t="n">
        <v>5.2</v>
      </c>
      <c r="FD116" s="19" t="n">
        <v>29.95</v>
      </c>
      <c r="FE116" s="18" t="n">
        <f aca="false">FD116/V116</f>
        <v>0.394078947368421</v>
      </c>
      <c r="FF116" s="8" t="n">
        <v>1.1913</v>
      </c>
      <c r="FG116" s="8" t="n">
        <v>-0.07</v>
      </c>
      <c r="FH116" s="8" t="n">
        <v>-0.14</v>
      </c>
      <c r="FI116" s="8" t="n">
        <v>-0.21</v>
      </c>
      <c r="FJ116" s="22"/>
      <c r="FK116" s="22"/>
      <c r="FL116" s="22"/>
      <c r="FM116" s="8" t="n">
        <f aca="false">BL116+BS116+AH116+DT116</f>
        <v>455</v>
      </c>
      <c r="FN116" s="19" t="n">
        <f aca="false">IF(DS116&gt;0,(BL116+BR116)/DS116,0)</f>
        <v>12.1428571428571</v>
      </c>
      <c r="FO116" s="12" t="n">
        <v>0.0205123074</v>
      </c>
      <c r="FP116" s="19" t="n">
        <f aca="false">Z116-AH116/10</f>
        <v>9.8</v>
      </c>
      <c r="FQ116" s="19" t="n">
        <f aca="false">Z116+DR116/5</f>
        <v>14.355</v>
      </c>
      <c r="FR116" s="19" t="n">
        <f aca="false">(DX116+DY116)/AL116*60</f>
        <v>115.562584962878</v>
      </c>
      <c r="FS116" s="8" t="n">
        <v>4</v>
      </c>
      <c r="FT116" s="17" t="s">
        <v>326</v>
      </c>
      <c r="FU116" s="8" t="n">
        <v>195</v>
      </c>
      <c r="FV116" s="22"/>
      <c r="FW116" s="17" t="s">
        <v>280</v>
      </c>
      <c r="FX116" s="23" t="n">
        <v>1800000</v>
      </c>
      <c r="FY116" s="23" t="n">
        <v>1700000</v>
      </c>
      <c r="FZ116" s="8" t="n">
        <v>314</v>
      </c>
      <c r="GA116" s="8" t="n">
        <v>12</v>
      </c>
      <c r="GB116" s="8" t="n">
        <v>53</v>
      </c>
      <c r="GC116" s="8" t="n">
        <v>65</v>
      </c>
      <c r="GD116" s="8" t="n">
        <v>49</v>
      </c>
      <c r="GE116" s="8" t="n">
        <v>271</v>
      </c>
      <c r="GF116" s="8" t="n">
        <v>333</v>
      </c>
      <c r="GG116" s="8" t="n">
        <v>5575</v>
      </c>
      <c r="GH116" s="8" t="n">
        <v>1.5</v>
      </c>
      <c r="GI116" s="8" t="n">
        <v>16.6</v>
      </c>
      <c r="GJ116" s="8" t="n">
        <v>18.2</v>
      </c>
      <c r="GK116" s="8" t="n">
        <f aca="false">Z116-AH116/10</f>
        <v>9.8</v>
      </c>
      <c r="GL116" s="22"/>
      <c r="GM116" s="22"/>
      <c r="GN116" s="22"/>
      <c r="GO116" s="22"/>
      <c r="GP116" s="22"/>
    </row>
    <row r="117" customFormat="false" ht="13.65" hidden="false" customHeight="true" outlineLevel="0" collapsed="false">
      <c r="A117" s="16" t="n">
        <v>35137</v>
      </c>
      <c r="B117" s="17" t="s">
        <v>459</v>
      </c>
      <c r="C117" s="17" t="s">
        <v>460</v>
      </c>
      <c r="D117" s="17" t="s">
        <v>262</v>
      </c>
      <c r="E117" s="17" t="s">
        <v>262</v>
      </c>
      <c r="F117" s="8" t="n">
        <v>70</v>
      </c>
      <c r="G117" s="8" t="n">
        <v>166</v>
      </c>
      <c r="H117" s="8" t="n">
        <v>2014</v>
      </c>
      <c r="I117" s="8" t="n">
        <v>3</v>
      </c>
      <c r="J117" s="8" t="n">
        <v>79</v>
      </c>
      <c r="K117" s="17" t="s">
        <v>273</v>
      </c>
      <c r="L117" s="8" t="n">
        <v>2016</v>
      </c>
      <c r="M117" s="8" t="n">
        <v>21</v>
      </c>
      <c r="N117" s="8" t="n">
        <v>2</v>
      </c>
      <c r="O117" s="8" t="n">
        <v>8478010</v>
      </c>
      <c r="P117" s="17" t="s">
        <v>833</v>
      </c>
      <c r="Q117" s="17" t="s">
        <v>834</v>
      </c>
      <c r="R117" s="17" t="s">
        <v>835</v>
      </c>
      <c r="S117" s="17" t="s">
        <v>832</v>
      </c>
      <c r="T117" s="17" t="s">
        <v>313</v>
      </c>
      <c r="U117" s="17" t="s">
        <v>306</v>
      </c>
      <c r="V117" s="8" t="n">
        <v>82</v>
      </c>
      <c r="W117" s="8" t="n">
        <v>32</v>
      </c>
      <c r="X117" s="8" t="n">
        <v>34</v>
      </c>
      <c r="Y117" s="8" t="n">
        <v>18</v>
      </c>
      <c r="Z117" s="8" t="n">
        <v>66</v>
      </c>
      <c r="AA117" s="8" t="n">
        <v>3</v>
      </c>
      <c r="AB117" s="8" t="n">
        <v>34</v>
      </c>
      <c r="AC117" s="18" t="n">
        <f aca="false">Z117/V117</f>
        <v>0.804878048780488</v>
      </c>
      <c r="AD117" s="19" t="n">
        <f aca="false">IF(FZ117&gt;V117,Z117-V117*(GC117-Z117)/(FZ117-V117),0)</f>
        <v>17.7647058823529</v>
      </c>
      <c r="AE117" s="19" t="n">
        <v>25.96</v>
      </c>
      <c r="AF117" s="8" t="n">
        <v>18</v>
      </c>
      <c r="AG117" s="8" t="n">
        <v>8.3</v>
      </c>
      <c r="AH117" s="8" t="n">
        <v>24</v>
      </c>
      <c r="AI117" s="8" t="n">
        <v>2022</v>
      </c>
      <c r="AJ117" s="8" t="n">
        <v>96529</v>
      </c>
      <c r="AK117" s="19" t="n">
        <v>1608.8166666667</v>
      </c>
      <c r="AL117" s="8" t="n">
        <v>1608.82</v>
      </c>
      <c r="AM117" s="8" t="n">
        <v>1609</v>
      </c>
      <c r="AN117" s="18" t="n">
        <f aca="false">AJ117/60/V117</f>
        <v>19.6197154471545</v>
      </c>
      <c r="AO117" s="8" t="n">
        <v>32.37</v>
      </c>
      <c r="AP117" s="12" t="n">
        <f aca="false">IF(EF117&gt;0,Z117/EF117,0)</f>
        <v>0.66</v>
      </c>
      <c r="AQ117" s="8" t="n">
        <v>378</v>
      </c>
      <c r="AR117" s="8" t="n">
        <v>378</v>
      </c>
      <c r="AS117" s="8" t="n">
        <v>378</v>
      </c>
      <c r="AT117" s="8" t="n">
        <v>294</v>
      </c>
      <c r="AU117" s="8" t="n">
        <v>294</v>
      </c>
      <c r="AV117" s="8" t="n">
        <v>217</v>
      </c>
      <c r="AW117" s="8" t="n">
        <v>282</v>
      </c>
      <c r="AX117" s="8" t="n">
        <v>126</v>
      </c>
      <c r="AY117" s="8" t="n">
        <v>13</v>
      </c>
      <c r="AZ117" s="8" t="n">
        <v>23</v>
      </c>
      <c r="BA117" s="8" t="n">
        <f aca="false">AY117+AZ117</f>
        <v>36</v>
      </c>
      <c r="BB117" s="8" t="n">
        <v>26.7</v>
      </c>
      <c r="BC117" s="8" t="n">
        <v>24.7419</v>
      </c>
      <c r="BD117" s="19" t="n">
        <v>295.5</v>
      </c>
      <c r="BE117" s="19" t="n">
        <v>11.0205223300767</v>
      </c>
      <c r="BF117" s="19" t="n">
        <f aca="false">AQ117+BD117</f>
        <v>673.5</v>
      </c>
      <c r="BG117" s="19" t="n">
        <f aca="false">IF(AL117&gt;0,BF117/AL117*60,0)</f>
        <v>25.1177881925884</v>
      </c>
      <c r="BH117" s="8" t="n">
        <v>578</v>
      </c>
      <c r="BI117" s="8" t="n">
        <v>532</v>
      </c>
      <c r="BJ117" s="8" t="n">
        <v>617</v>
      </c>
      <c r="BK117" s="12" t="n">
        <f aca="false">BH117/(BH117+BJ117)</f>
        <v>0.483682008368201</v>
      </c>
      <c r="BL117" s="8" t="n">
        <v>26</v>
      </c>
      <c r="BM117" s="8" t="n">
        <v>26</v>
      </c>
      <c r="BN117" s="8" t="n">
        <v>90</v>
      </c>
      <c r="BO117" s="8" t="n">
        <f aca="false">BM117-BN117</f>
        <v>-64</v>
      </c>
      <c r="BP117" s="8" t="n">
        <v>77</v>
      </c>
      <c r="BQ117" s="8" t="n">
        <v>23</v>
      </c>
      <c r="BR117" s="8" t="n">
        <v>56</v>
      </c>
      <c r="BS117" s="8" t="n">
        <v>57</v>
      </c>
      <c r="BT117" s="12" t="n">
        <f aca="false">BS117/(EA117+BS117)</f>
        <v>0.0460792239288602</v>
      </c>
      <c r="BU117" s="8" t="n">
        <v>557</v>
      </c>
      <c r="BV117" s="8" t="n">
        <v>617</v>
      </c>
      <c r="BW117" s="12" t="n">
        <f aca="false">IF(BU117+BV117&gt;0,BU117/(BU117+BV117),0)</f>
        <v>0.474446337308348</v>
      </c>
      <c r="BX117" s="8" t="n">
        <v>197</v>
      </c>
      <c r="BY117" s="8" t="n">
        <v>233</v>
      </c>
      <c r="BZ117" s="8" t="n">
        <v>212</v>
      </c>
      <c r="CA117" s="8" t="n">
        <v>204</v>
      </c>
      <c r="CB117" s="8" t="n">
        <v>148</v>
      </c>
      <c r="CC117" s="8" t="n">
        <v>180</v>
      </c>
      <c r="CD117" s="8" t="n">
        <v>190</v>
      </c>
      <c r="CE117" s="8" t="n">
        <v>221</v>
      </c>
      <c r="CF117" s="8" t="n">
        <v>181</v>
      </c>
      <c r="CG117" s="8" t="n">
        <v>187</v>
      </c>
      <c r="CH117" s="8" t="n">
        <v>300</v>
      </c>
      <c r="CI117" s="8" t="n">
        <v>333</v>
      </c>
      <c r="CJ117" s="8" t="n">
        <v>0</v>
      </c>
      <c r="CK117" s="8" t="n">
        <v>4</v>
      </c>
      <c r="CL117" s="8" t="n">
        <v>7</v>
      </c>
      <c r="CM117" s="8" t="n">
        <v>12</v>
      </c>
      <c r="CN117" s="8" t="n">
        <v>2</v>
      </c>
      <c r="CO117" s="8" t="n">
        <v>0</v>
      </c>
      <c r="CP117" s="8" t="n">
        <v>0</v>
      </c>
      <c r="CQ117" s="8" t="n">
        <v>6</v>
      </c>
      <c r="CR117" s="8" t="n">
        <v>0</v>
      </c>
      <c r="CS117" s="8" t="n">
        <v>1</v>
      </c>
      <c r="CT117" s="8" t="n">
        <v>3</v>
      </c>
      <c r="CU117" s="8" t="n">
        <v>2</v>
      </c>
      <c r="CV117" s="8" t="n">
        <v>1</v>
      </c>
      <c r="CW117" s="8" t="n">
        <v>19</v>
      </c>
      <c r="CX117" s="8" t="n">
        <v>0</v>
      </c>
      <c r="CY117" s="8" t="n">
        <v>8</v>
      </c>
      <c r="CZ117" s="8" t="n">
        <v>11</v>
      </c>
      <c r="DA117" s="8" t="n">
        <v>58</v>
      </c>
      <c r="DB117" s="8" t="n">
        <v>27</v>
      </c>
      <c r="DC117" s="8" t="n">
        <v>4</v>
      </c>
      <c r="DD117" s="8" t="n">
        <v>9</v>
      </c>
      <c r="DE117" s="8" t="n">
        <v>26</v>
      </c>
      <c r="DF117" s="8" t="n">
        <v>13</v>
      </c>
      <c r="DG117" s="8" t="n">
        <v>1</v>
      </c>
      <c r="DH117" s="8" t="n">
        <v>137</v>
      </c>
      <c r="DI117" s="8" t="n">
        <v>9</v>
      </c>
      <c r="DJ117" s="8" t="n">
        <v>22</v>
      </c>
      <c r="DK117" s="8" t="n">
        <v>9</v>
      </c>
      <c r="DL117" s="8" t="n">
        <v>7</v>
      </c>
      <c r="DM117" s="8" t="n">
        <v>2</v>
      </c>
      <c r="DN117" s="8" t="n">
        <v>22</v>
      </c>
      <c r="DO117" s="8" t="n">
        <v>20</v>
      </c>
      <c r="DP117" s="8" t="n">
        <v>2</v>
      </c>
      <c r="DQ117" s="8" t="n">
        <f aca="false">DJ117-DI117</f>
        <v>13</v>
      </c>
      <c r="DR117" s="19" t="n">
        <v>8.547</v>
      </c>
      <c r="DS117" s="8" t="n">
        <v>7</v>
      </c>
      <c r="DT117" s="8" t="n">
        <v>2</v>
      </c>
      <c r="DU117" s="8" t="n">
        <v>0</v>
      </c>
      <c r="DV117" s="8" t="n">
        <v>0</v>
      </c>
      <c r="DW117" s="8" t="n">
        <v>0</v>
      </c>
      <c r="DX117" s="8" t="n">
        <v>1679</v>
      </c>
      <c r="DY117" s="8" t="n">
        <v>1559</v>
      </c>
      <c r="DZ117" s="8" t="n">
        <v>1261</v>
      </c>
      <c r="EA117" s="8" t="n">
        <v>1180</v>
      </c>
      <c r="EB117" s="8" t="n">
        <v>882</v>
      </c>
      <c r="EC117" s="8" t="n">
        <v>894</v>
      </c>
      <c r="ED117" s="8" t="n">
        <v>86.72</v>
      </c>
      <c r="EE117" s="8" t="n">
        <v>74.15</v>
      </c>
      <c r="EF117" s="8" t="n">
        <v>100</v>
      </c>
      <c r="EG117" s="8" t="n">
        <v>83</v>
      </c>
      <c r="EH117" s="12" t="n">
        <f aca="false">EF117/EB117</f>
        <v>0.113378684807256</v>
      </c>
      <c r="EI117" s="20" t="n">
        <f aca="false">1-EG117/EC117</f>
        <v>0.907158836689038</v>
      </c>
      <c r="EJ117" s="21" t="n">
        <f aca="false">EH117+EI117</f>
        <v>1.02053752149629</v>
      </c>
      <c r="EK117" s="8" t="n">
        <v>1682</v>
      </c>
      <c r="EL117" s="8" t="n">
        <v>1559</v>
      </c>
      <c r="EM117" s="8" t="n">
        <v>1263</v>
      </c>
      <c r="EN117" s="8" t="n">
        <v>1179</v>
      </c>
      <c r="EO117" s="8" t="n">
        <v>884</v>
      </c>
      <c r="EP117" s="8" t="n">
        <v>893</v>
      </c>
      <c r="EQ117" s="8" t="n">
        <v>100</v>
      </c>
      <c r="ER117" s="8" t="n">
        <v>83</v>
      </c>
      <c r="ES117" s="8" t="n">
        <v>933</v>
      </c>
      <c r="ET117" s="8" t="n">
        <v>758</v>
      </c>
      <c r="EU117" s="8" t="n">
        <v>351</v>
      </c>
      <c r="EV117" s="8" t="n">
        <v>269</v>
      </c>
      <c r="EW117" s="8" t="n">
        <v>57</v>
      </c>
      <c r="EX117" s="8" t="n">
        <v>35</v>
      </c>
      <c r="EY117" s="8" t="n">
        <v>84</v>
      </c>
      <c r="EZ117" s="8" t="n">
        <v>105</v>
      </c>
      <c r="FA117" s="8" t="n">
        <v>5.5</v>
      </c>
      <c r="FB117" s="8" t="n">
        <v>1.9</v>
      </c>
      <c r="FC117" s="8" t="n">
        <v>7.5</v>
      </c>
      <c r="FD117" s="19" t="n">
        <v>73.48</v>
      </c>
      <c r="FE117" s="18" t="n">
        <f aca="false">FD117/V117</f>
        <v>0.89609756097561</v>
      </c>
      <c r="FF117" s="8" t="n">
        <v>9.7794</v>
      </c>
      <c r="FG117" s="8" t="n">
        <v>2.08</v>
      </c>
      <c r="FH117" s="8" t="n">
        <v>0.69</v>
      </c>
      <c r="FI117" s="8" t="n">
        <v>2.77</v>
      </c>
      <c r="FJ117" s="8" t="n">
        <v>8</v>
      </c>
      <c r="FK117" s="8" t="n">
        <v>5</v>
      </c>
      <c r="FL117" s="8" t="n">
        <v>4</v>
      </c>
      <c r="FM117" s="8" t="n">
        <f aca="false">BL117+BS117+AH117+DT117</f>
        <v>109</v>
      </c>
      <c r="FN117" s="19" t="n">
        <f aca="false">IF(DS117&gt;0,(BL117+BR117)/DS117,0)</f>
        <v>11.7142857142857</v>
      </c>
      <c r="FO117" s="12" t="n">
        <v>0.1240310078</v>
      </c>
      <c r="FP117" s="19" t="n">
        <f aca="false">Z117-AH117/10</f>
        <v>63.6</v>
      </c>
      <c r="FQ117" s="19" t="n">
        <f aca="false">Z117+DR117/5</f>
        <v>67.7094</v>
      </c>
      <c r="FR117" s="19" t="n">
        <f aca="false">(DX117+DY117)/AL117*60</f>
        <v>120.759314280031</v>
      </c>
      <c r="FS117" s="22"/>
      <c r="FT117" s="22"/>
      <c r="FU117" s="22"/>
      <c r="FV117" s="17" t="s">
        <v>427</v>
      </c>
      <c r="FW117" s="17" t="s">
        <v>270</v>
      </c>
      <c r="FX117" s="23" t="n">
        <v>742500</v>
      </c>
      <c r="FY117" s="23" t="n">
        <v>686667</v>
      </c>
      <c r="FZ117" s="8" t="n">
        <v>150</v>
      </c>
      <c r="GA117" s="8" t="n">
        <v>50</v>
      </c>
      <c r="GB117" s="8" t="n">
        <v>56</v>
      </c>
      <c r="GC117" s="8" t="n">
        <v>106</v>
      </c>
      <c r="GD117" s="8" t="n">
        <v>22</v>
      </c>
      <c r="GE117" s="8" t="n">
        <v>38</v>
      </c>
      <c r="GF117" s="8" t="n">
        <v>339</v>
      </c>
      <c r="GG117" s="8" t="n">
        <v>2774</v>
      </c>
      <c r="GH117" s="8" t="n">
        <v>8.7</v>
      </c>
      <c r="GI117" s="8" t="n">
        <v>3.5</v>
      </c>
      <c r="GJ117" s="8" t="n">
        <v>12.1</v>
      </c>
      <c r="GK117" s="8" t="n">
        <f aca="false">Z117-AH117/10</f>
        <v>63.6</v>
      </c>
      <c r="GL117" s="22"/>
      <c r="GM117" s="22"/>
      <c r="GN117" s="22"/>
      <c r="GO117" s="22"/>
      <c r="GP117" s="22"/>
    </row>
    <row r="118" customFormat="false" ht="13.65" hidden="false" customHeight="true" outlineLevel="0" collapsed="false">
      <c r="A118" s="16" t="n">
        <v>33472</v>
      </c>
      <c r="B118" s="17" t="s">
        <v>836</v>
      </c>
      <c r="C118" s="17" t="s">
        <v>27</v>
      </c>
      <c r="D118" s="17" t="s">
        <v>262</v>
      </c>
      <c r="E118" s="17" t="s">
        <v>262</v>
      </c>
      <c r="F118" s="8" t="n">
        <v>73</v>
      </c>
      <c r="G118" s="8" t="n">
        <v>200</v>
      </c>
      <c r="H118" s="8" t="n">
        <v>2009</v>
      </c>
      <c r="I118" s="8" t="n">
        <v>1</v>
      </c>
      <c r="J118" s="8" t="n">
        <v>5</v>
      </c>
      <c r="K118" s="17" t="s">
        <v>263</v>
      </c>
      <c r="L118" s="8" t="n">
        <v>2009</v>
      </c>
      <c r="M118" s="8" t="n">
        <v>26</v>
      </c>
      <c r="N118" s="8" t="n">
        <v>9</v>
      </c>
      <c r="O118" s="8" t="n">
        <v>8475170</v>
      </c>
      <c r="P118" s="17" t="s">
        <v>837</v>
      </c>
      <c r="Q118" s="17" t="s">
        <v>838</v>
      </c>
      <c r="R118" s="17" t="s">
        <v>839</v>
      </c>
      <c r="S118" s="17" t="s">
        <v>832</v>
      </c>
      <c r="T118" s="17" t="s">
        <v>313</v>
      </c>
      <c r="U118" s="17" t="s">
        <v>432</v>
      </c>
      <c r="V118" s="8" t="n">
        <v>82</v>
      </c>
      <c r="W118" s="8" t="n">
        <v>28</v>
      </c>
      <c r="X118" s="8" t="n">
        <v>42</v>
      </c>
      <c r="Y118" s="8" t="n">
        <v>23</v>
      </c>
      <c r="Z118" s="8" t="n">
        <v>70</v>
      </c>
      <c r="AA118" s="8" t="n">
        <v>1</v>
      </c>
      <c r="AB118" s="8" t="n">
        <v>0</v>
      </c>
      <c r="AC118" s="18" t="n">
        <f aca="false">Z118/V118</f>
        <v>0.853658536585366</v>
      </c>
      <c r="AD118" s="19" t="n">
        <f aca="false">IF(FZ118&gt;V118,Z118-V118*(GC118-Z118)/(FZ118-V118),0)</f>
        <v>23.0346420323326</v>
      </c>
      <c r="AE118" s="19" t="n">
        <v>26.101</v>
      </c>
      <c r="AF118" s="8" t="n">
        <v>10</v>
      </c>
      <c r="AG118" s="8" t="n">
        <v>8.7</v>
      </c>
      <c r="AH118" s="8" t="n">
        <v>56</v>
      </c>
      <c r="AI118" s="8" t="n">
        <v>1952</v>
      </c>
      <c r="AJ118" s="8" t="n">
        <v>97049</v>
      </c>
      <c r="AK118" s="19" t="n">
        <v>1617.4833333333</v>
      </c>
      <c r="AL118" s="8" t="n">
        <v>1617.48</v>
      </c>
      <c r="AM118" s="8" t="n">
        <v>1617</v>
      </c>
      <c r="AN118" s="18" t="n">
        <f aca="false">AJ118/60/V118</f>
        <v>19.725406504065</v>
      </c>
      <c r="AO118" s="8" t="n">
        <v>32.62</v>
      </c>
      <c r="AP118" s="12" t="n">
        <f aca="false">IF(EF118&gt;0,Z118/EF118,0)</f>
        <v>0.673076923076923</v>
      </c>
      <c r="AQ118" s="8" t="n">
        <v>355</v>
      </c>
      <c r="AR118" s="8" t="n">
        <v>355</v>
      </c>
      <c r="AS118" s="8" t="n">
        <v>355</v>
      </c>
      <c r="AT118" s="8" t="n">
        <v>291</v>
      </c>
      <c r="AU118" s="8" t="n">
        <v>291</v>
      </c>
      <c r="AV118" s="8" t="n">
        <v>210</v>
      </c>
      <c r="AW118" s="8" t="n">
        <v>253</v>
      </c>
      <c r="AX118" s="8" t="n">
        <v>96</v>
      </c>
      <c r="AY118" s="8" t="n">
        <v>8</v>
      </c>
      <c r="AZ118" s="8" t="n">
        <v>21</v>
      </c>
      <c r="BA118" s="8" t="n">
        <f aca="false">AY118+AZ118</f>
        <v>29</v>
      </c>
      <c r="BB118" s="8" t="n">
        <v>25.31</v>
      </c>
      <c r="BC118" s="8" t="n">
        <v>27.5619</v>
      </c>
      <c r="BD118" s="19" t="n">
        <v>393.7</v>
      </c>
      <c r="BE118" s="19" t="n">
        <v>14.6041690280171</v>
      </c>
      <c r="BF118" s="19" t="n">
        <f aca="false">AQ118+BD118</f>
        <v>748.7</v>
      </c>
      <c r="BG118" s="19" t="n">
        <f aca="false">IF(AL118&gt;0,BF118/AL118*60,0)</f>
        <v>27.772831812449</v>
      </c>
      <c r="BH118" s="8" t="n">
        <v>794</v>
      </c>
      <c r="BI118" s="8" t="n">
        <v>525</v>
      </c>
      <c r="BJ118" s="8" t="n">
        <v>340</v>
      </c>
      <c r="BK118" s="12" t="n">
        <f aca="false">BH118/(BH118+BJ118)</f>
        <v>0.700176366843033</v>
      </c>
      <c r="BL118" s="8" t="n">
        <v>154</v>
      </c>
      <c r="BM118" s="8" t="n">
        <v>154</v>
      </c>
      <c r="BN118" s="8" t="n">
        <v>102</v>
      </c>
      <c r="BO118" s="8" t="n">
        <f aca="false">BM118-BN118</f>
        <v>52</v>
      </c>
      <c r="BP118" s="8" t="n">
        <v>81</v>
      </c>
      <c r="BQ118" s="8" t="n">
        <v>42</v>
      </c>
      <c r="BR118" s="8" t="n">
        <v>56</v>
      </c>
      <c r="BS118" s="8" t="n">
        <v>37</v>
      </c>
      <c r="BT118" s="12" t="n">
        <f aca="false">BS118/(EA118+BS118)</f>
        <v>0.036597428288823</v>
      </c>
      <c r="BU118" s="8" t="n">
        <v>660</v>
      </c>
      <c r="BV118" s="8" t="n">
        <v>714</v>
      </c>
      <c r="BW118" s="12" t="n">
        <f aca="false">IF(BU118+BV118&gt;0,BU118/(BU118+BV118),0)</f>
        <v>0.480349344978166</v>
      </c>
      <c r="BX118" s="8" t="n">
        <v>143</v>
      </c>
      <c r="BY118" s="8" t="n">
        <v>153</v>
      </c>
      <c r="BZ118" s="8" t="n">
        <v>224</v>
      </c>
      <c r="CA118" s="8" t="n">
        <v>257</v>
      </c>
      <c r="CB118" s="8" t="n">
        <v>293</v>
      </c>
      <c r="CC118" s="8" t="n">
        <v>304</v>
      </c>
      <c r="CD118" s="8" t="n">
        <v>200</v>
      </c>
      <c r="CE118" s="8" t="n">
        <v>222</v>
      </c>
      <c r="CF118" s="8" t="n">
        <v>220</v>
      </c>
      <c r="CG118" s="8" t="n">
        <v>230</v>
      </c>
      <c r="CH118" s="8" t="n">
        <v>396</v>
      </c>
      <c r="CI118" s="8" t="n">
        <v>429</v>
      </c>
      <c r="CJ118" s="8" t="n">
        <v>1</v>
      </c>
      <c r="CK118" s="8" t="n">
        <v>2</v>
      </c>
      <c r="CL118" s="8" t="n">
        <v>4</v>
      </c>
      <c r="CM118" s="8" t="n">
        <v>8</v>
      </c>
      <c r="CN118" s="8" t="n">
        <v>2</v>
      </c>
      <c r="CO118" s="8" t="n">
        <v>0</v>
      </c>
      <c r="CP118" s="8" t="n">
        <v>0</v>
      </c>
      <c r="CQ118" s="8" t="n">
        <v>2</v>
      </c>
      <c r="CR118" s="8" t="n">
        <v>0</v>
      </c>
      <c r="CS118" s="8" t="n">
        <v>0</v>
      </c>
      <c r="CT118" s="8" t="n">
        <v>3</v>
      </c>
      <c r="CU118" s="8" t="n">
        <v>2</v>
      </c>
      <c r="CV118" s="8" t="n">
        <v>0</v>
      </c>
      <c r="CW118" s="8" t="n">
        <v>21</v>
      </c>
      <c r="CX118" s="8" t="n">
        <v>0</v>
      </c>
      <c r="CY118" s="8" t="n">
        <v>5</v>
      </c>
      <c r="CZ118" s="8" t="n">
        <v>11</v>
      </c>
      <c r="DA118" s="8" t="n">
        <v>65</v>
      </c>
      <c r="DB118" s="8" t="n">
        <v>16</v>
      </c>
      <c r="DC118" s="8" t="n">
        <v>2</v>
      </c>
      <c r="DD118" s="8" t="n">
        <v>15</v>
      </c>
      <c r="DE118" s="8" t="n">
        <v>21</v>
      </c>
      <c r="DF118" s="8" t="n">
        <v>27</v>
      </c>
      <c r="DG118" s="8" t="n">
        <v>2</v>
      </c>
      <c r="DH118" s="8" t="n">
        <v>127</v>
      </c>
      <c r="DI118" s="8" t="n">
        <v>21</v>
      </c>
      <c r="DJ118" s="8" t="n">
        <v>20</v>
      </c>
      <c r="DK118" s="8" t="n">
        <v>21</v>
      </c>
      <c r="DL118" s="8" t="n">
        <v>20</v>
      </c>
      <c r="DM118" s="8" t="n">
        <v>1</v>
      </c>
      <c r="DN118" s="8" t="n">
        <v>21</v>
      </c>
      <c r="DO118" s="8" t="n">
        <v>20</v>
      </c>
      <c r="DP118" s="8" t="n">
        <v>1</v>
      </c>
      <c r="DQ118" s="8" t="n">
        <f aca="false">DJ118-DI118</f>
        <v>-1</v>
      </c>
      <c r="DR118" s="19" t="n">
        <v>-2.591</v>
      </c>
      <c r="DS118" s="8" t="n">
        <v>18</v>
      </c>
      <c r="DT118" s="8" t="n">
        <v>2</v>
      </c>
      <c r="DU118" s="8" t="n">
        <v>0</v>
      </c>
      <c r="DV118" s="8" t="n">
        <v>1</v>
      </c>
      <c r="DW118" s="8" t="n">
        <v>0</v>
      </c>
      <c r="DX118" s="8" t="n">
        <v>1907</v>
      </c>
      <c r="DY118" s="8" t="n">
        <v>1327</v>
      </c>
      <c r="DZ118" s="8" t="n">
        <v>1425</v>
      </c>
      <c r="EA118" s="8" t="n">
        <v>974</v>
      </c>
      <c r="EB118" s="8" t="n">
        <v>1029</v>
      </c>
      <c r="EC118" s="8" t="n">
        <v>718</v>
      </c>
      <c r="ED118" s="8" t="n">
        <v>92.44</v>
      </c>
      <c r="EE118" s="8" t="n">
        <v>67.2</v>
      </c>
      <c r="EF118" s="8" t="n">
        <v>104</v>
      </c>
      <c r="EG118" s="8" t="n">
        <v>67</v>
      </c>
      <c r="EH118" s="12" t="n">
        <f aca="false">EF118/EB118</f>
        <v>0.101068999028183</v>
      </c>
      <c r="EI118" s="20" t="n">
        <f aca="false">1-EG118/EC118</f>
        <v>0.906685236768802</v>
      </c>
      <c r="EJ118" s="21" t="n">
        <f aca="false">EH118+EI118</f>
        <v>1.00775423579699</v>
      </c>
      <c r="EK118" s="8" t="n">
        <v>1907</v>
      </c>
      <c r="EL118" s="8" t="n">
        <v>1325</v>
      </c>
      <c r="EM118" s="8" t="n">
        <v>1425</v>
      </c>
      <c r="EN118" s="8" t="n">
        <v>972</v>
      </c>
      <c r="EO118" s="8" t="n">
        <v>1029</v>
      </c>
      <c r="EP118" s="8" t="n">
        <v>716</v>
      </c>
      <c r="EQ118" s="8" t="n">
        <v>104</v>
      </c>
      <c r="ER118" s="8" t="n">
        <v>67</v>
      </c>
      <c r="ES118" s="8" t="n">
        <v>1032</v>
      </c>
      <c r="ET118" s="8" t="n">
        <v>662</v>
      </c>
      <c r="EU118" s="8" t="n">
        <v>325</v>
      </c>
      <c r="EV118" s="8" t="n">
        <v>250</v>
      </c>
      <c r="EW118" s="8" t="n">
        <v>47</v>
      </c>
      <c r="EX118" s="8" t="n">
        <v>33</v>
      </c>
      <c r="EY118" s="8" t="n">
        <v>86</v>
      </c>
      <c r="EZ118" s="8" t="n">
        <v>100</v>
      </c>
      <c r="FA118" s="8" t="n">
        <v>5.4</v>
      </c>
      <c r="FB118" s="8" t="n">
        <v>2.5</v>
      </c>
      <c r="FC118" s="8" t="n">
        <v>7.9</v>
      </c>
      <c r="FD118" s="19" t="n">
        <v>77.92</v>
      </c>
      <c r="FE118" s="18" t="n">
        <f aca="false">FD118/V118</f>
        <v>0.950243902439024</v>
      </c>
      <c r="FF118" s="8" t="n">
        <v>11.3399</v>
      </c>
      <c r="FG118" s="8" t="n">
        <v>0.76</v>
      </c>
      <c r="FH118" s="8" t="n">
        <v>0</v>
      </c>
      <c r="FI118" s="8" t="n">
        <v>0.76</v>
      </c>
      <c r="FJ118" s="8" t="n">
        <v>3</v>
      </c>
      <c r="FK118" s="8" t="n">
        <v>3</v>
      </c>
      <c r="FL118" s="8" t="n">
        <v>3</v>
      </c>
      <c r="FM118" s="8" t="n">
        <f aca="false">BL118+BS118+AH118+DT118</f>
        <v>249</v>
      </c>
      <c r="FN118" s="19" t="n">
        <f aca="false">IF(DS118&gt;0,(BL118+BR118)/DS118,0)</f>
        <v>11.6666666666667</v>
      </c>
      <c r="FO118" s="12" t="n">
        <v>0.1435897436</v>
      </c>
      <c r="FP118" s="19" t="n">
        <f aca="false">Z118-AH118/10</f>
        <v>64.4</v>
      </c>
      <c r="FQ118" s="19" t="n">
        <f aca="false">Z118+DR118/5</f>
        <v>69.4818</v>
      </c>
      <c r="FR118" s="19" t="n">
        <f aca="false">(DX118+DY118)/AL118*60</f>
        <v>119.964389049633</v>
      </c>
      <c r="FS118" s="22"/>
      <c r="FT118" s="22"/>
      <c r="FU118" s="22"/>
      <c r="FV118" s="22"/>
      <c r="FW118" s="17" t="s">
        <v>280</v>
      </c>
      <c r="FX118" s="23" t="n">
        <v>5000000</v>
      </c>
      <c r="FY118" s="23" t="n">
        <v>5125000</v>
      </c>
      <c r="FZ118" s="8" t="n">
        <v>515</v>
      </c>
      <c r="GA118" s="8" t="n">
        <v>137</v>
      </c>
      <c r="GB118" s="8" t="n">
        <v>181</v>
      </c>
      <c r="GC118" s="8" t="n">
        <v>318</v>
      </c>
      <c r="GD118" s="8" t="n">
        <v>-22</v>
      </c>
      <c r="GE118" s="8" t="n">
        <v>273</v>
      </c>
      <c r="GF118" s="8" t="n">
        <v>1087</v>
      </c>
      <c r="GG118" s="8" t="n">
        <v>8663</v>
      </c>
      <c r="GH118" s="8" t="n">
        <v>25.5</v>
      </c>
      <c r="GI118" s="8" t="n">
        <v>9</v>
      </c>
      <c r="GJ118" s="8" t="n">
        <v>34.5</v>
      </c>
      <c r="GK118" s="8" t="n">
        <f aca="false">Z118-AH118/10</f>
        <v>64.4</v>
      </c>
      <c r="GL118" s="22"/>
      <c r="GM118" s="22"/>
      <c r="GN118" s="22"/>
      <c r="GO118" s="22"/>
      <c r="GP118" s="22"/>
    </row>
    <row r="119" customFormat="false" ht="13.65" hidden="false" customHeight="true" outlineLevel="0" collapsed="false">
      <c r="A119" s="16" t="n">
        <v>31105</v>
      </c>
      <c r="B119" s="17" t="s">
        <v>840</v>
      </c>
      <c r="C119" s="17" t="s">
        <v>27</v>
      </c>
      <c r="D119" s="17" t="s">
        <v>262</v>
      </c>
      <c r="E119" s="17" t="s">
        <v>262</v>
      </c>
      <c r="F119" s="8" t="n">
        <v>77</v>
      </c>
      <c r="G119" s="8" t="n">
        <v>223</v>
      </c>
      <c r="H119" s="8" t="n">
        <v>2003</v>
      </c>
      <c r="I119" s="8" t="n">
        <v>1</v>
      </c>
      <c r="J119" s="8" t="n">
        <v>8</v>
      </c>
      <c r="K119" s="17" t="s">
        <v>263</v>
      </c>
      <c r="L119" s="8" t="n">
        <v>2005</v>
      </c>
      <c r="M119" s="8" t="n">
        <v>32</v>
      </c>
      <c r="N119" s="8" t="n">
        <v>13</v>
      </c>
      <c r="O119" s="8" t="n">
        <v>8470601</v>
      </c>
      <c r="P119" s="17" t="s">
        <v>841</v>
      </c>
      <c r="Q119" s="17" t="s">
        <v>842</v>
      </c>
      <c r="R119" s="17" t="s">
        <v>843</v>
      </c>
      <c r="S119" s="17" t="s">
        <v>844</v>
      </c>
      <c r="T119" s="17" t="s">
        <v>278</v>
      </c>
      <c r="U119" s="17" t="s">
        <v>306</v>
      </c>
      <c r="V119" s="8" t="n">
        <v>72</v>
      </c>
      <c r="W119" s="8" t="n">
        <v>1</v>
      </c>
      <c r="X119" s="8" t="n">
        <v>14</v>
      </c>
      <c r="Y119" s="8" t="n">
        <v>9</v>
      </c>
      <c r="Z119" s="8" t="n">
        <v>15</v>
      </c>
      <c r="AA119" s="8" t="n">
        <v>16</v>
      </c>
      <c r="AB119" s="8" t="n">
        <v>85</v>
      </c>
      <c r="AC119" s="18" t="n">
        <f aca="false">Z119/V119</f>
        <v>0.208333333333333</v>
      </c>
      <c r="AD119" s="19" t="n">
        <f aca="false">IF(FZ119&gt;V119,Z119-V119*(GC119-Z119)/(FZ119-V119),0)</f>
        <v>-2.58354755784062</v>
      </c>
      <c r="AE119" s="19" t="n">
        <v>4.601</v>
      </c>
      <c r="AF119" s="8" t="n">
        <v>3</v>
      </c>
      <c r="AG119" s="8" t="n">
        <v>-2.3</v>
      </c>
      <c r="AH119" s="8" t="n">
        <v>40</v>
      </c>
      <c r="AI119" s="8" t="n">
        <v>1541</v>
      </c>
      <c r="AJ119" s="8" t="n">
        <v>69223</v>
      </c>
      <c r="AK119" s="19" t="n">
        <v>1153.7166666667</v>
      </c>
      <c r="AL119" s="8" t="n">
        <v>1153.72</v>
      </c>
      <c r="AM119" s="8" t="n">
        <v>1154</v>
      </c>
      <c r="AN119" s="18" t="n">
        <f aca="false">AJ119/60/V119</f>
        <v>16.0238425925926</v>
      </c>
      <c r="AO119" s="8" t="n">
        <v>26.93</v>
      </c>
      <c r="AP119" s="12" t="n">
        <f aca="false">IF(EF119&gt;0,Z119/EF119,0)</f>
        <v>0.340909090909091</v>
      </c>
      <c r="AQ119" s="8" t="n">
        <v>162</v>
      </c>
      <c r="AR119" s="8" t="n">
        <v>162</v>
      </c>
      <c r="AS119" s="8" t="n">
        <v>162</v>
      </c>
      <c r="AT119" s="8" t="n">
        <v>106</v>
      </c>
      <c r="AU119" s="8" t="n">
        <v>106</v>
      </c>
      <c r="AV119" s="8" t="n">
        <v>73</v>
      </c>
      <c r="AW119" s="8" t="n">
        <v>48</v>
      </c>
      <c r="AX119" s="8" t="n">
        <v>9</v>
      </c>
      <c r="AY119" s="8" t="n">
        <v>4</v>
      </c>
      <c r="AZ119" s="8" t="n">
        <v>8</v>
      </c>
      <c r="BA119" s="8" t="n">
        <f aca="false">AY119+AZ119</f>
        <v>12</v>
      </c>
      <c r="BB119" s="8" t="n">
        <v>2.84</v>
      </c>
      <c r="BC119" s="8" t="n">
        <v>52.9589</v>
      </c>
      <c r="BD119" s="19" t="n">
        <v>196.9</v>
      </c>
      <c r="BE119" s="19" t="n">
        <v>10.2399491498487</v>
      </c>
      <c r="BF119" s="19" t="n">
        <f aca="false">AQ119+BD119</f>
        <v>358.9</v>
      </c>
      <c r="BG119" s="19" t="n">
        <f aca="false">IF(AL119&gt;0,BF119/AL119*60,0)</f>
        <v>18.6648406892487</v>
      </c>
      <c r="BH119" s="8" t="n">
        <v>245</v>
      </c>
      <c r="BI119" s="8" t="n">
        <v>433</v>
      </c>
      <c r="BJ119" s="8" t="n">
        <v>443</v>
      </c>
      <c r="BK119" s="12" t="n">
        <f aca="false">BH119/(BH119+BJ119)</f>
        <v>0.356104651162791</v>
      </c>
      <c r="BL119" s="8" t="n">
        <v>77</v>
      </c>
      <c r="BM119" s="8" t="n">
        <v>77</v>
      </c>
      <c r="BN119" s="8" t="n">
        <v>82</v>
      </c>
      <c r="BO119" s="8" t="n">
        <f aca="false">BM119-BN119</f>
        <v>-5</v>
      </c>
      <c r="BP119" s="8" t="n">
        <v>33</v>
      </c>
      <c r="BQ119" s="8" t="n">
        <v>23</v>
      </c>
      <c r="BR119" s="8" t="n">
        <v>11</v>
      </c>
      <c r="BS119" s="8" t="n">
        <v>75</v>
      </c>
      <c r="BT119" s="12" t="n">
        <f aca="false">BS119/(EA119+BS119)</f>
        <v>0.0759878419452888</v>
      </c>
      <c r="BU119" s="8" t="n">
        <v>0</v>
      </c>
      <c r="BV119" s="8" t="n">
        <v>0</v>
      </c>
      <c r="BW119" s="12" t="n">
        <f aca="false">IF(BU119+BV119&gt;0,BU119/(BU119+BV119),0)</f>
        <v>0</v>
      </c>
      <c r="BX119" s="8" t="n">
        <v>0</v>
      </c>
      <c r="BY119" s="8" t="n">
        <v>0</v>
      </c>
      <c r="BZ119" s="8" t="n">
        <v>0</v>
      </c>
      <c r="CA119" s="8" t="n">
        <v>0</v>
      </c>
      <c r="CB119" s="8" t="n">
        <v>0</v>
      </c>
      <c r="CC119" s="8" t="n">
        <v>0</v>
      </c>
      <c r="CD119" s="8" t="n">
        <v>0</v>
      </c>
      <c r="CE119" s="8" t="n">
        <v>0</v>
      </c>
      <c r="CF119" s="8" t="n">
        <v>0</v>
      </c>
      <c r="CG119" s="8" t="n">
        <v>0</v>
      </c>
      <c r="CH119" s="8" t="n">
        <v>0</v>
      </c>
      <c r="CI119" s="8" t="n">
        <v>0</v>
      </c>
      <c r="CJ119" s="8" t="n">
        <v>0</v>
      </c>
      <c r="CK119" s="8" t="n">
        <v>0</v>
      </c>
      <c r="CL119" s="8" t="n">
        <v>0</v>
      </c>
      <c r="CM119" s="8" t="n">
        <v>0</v>
      </c>
      <c r="CN119" s="8" t="n">
        <v>0</v>
      </c>
      <c r="CO119" s="8" t="n">
        <v>0</v>
      </c>
      <c r="CP119" s="8" t="n">
        <v>0</v>
      </c>
      <c r="CQ119" s="8" t="n">
        <v>0</v>
      </c>
      <c r="CR119" s="8" t="n">
        <v>0</v>
      </c>
      <c r="CS119" s="8" t="n">
        <v>0</v>
      </c>
      <c r="CT119" s="8" t="n">
        <v>0</v>
      </c>
      <c r="CU119" s="8" t="n">
        <v>1</v>
      </c>
      <c r="CV119" s="8" t="n">
        <v>0</v>
      </c>
      <c r="CW119" s="8" t="n">
        <v>0</v>
      </c>
      <c r="CX119" s="8" t="n">
        <v>0</v>
      </c>
      <c r="CY119" s="8" t="n">
        <v>0</v>
      </c>
      <c r="CZ119" s="8" t="n">
        <v>4</v>
      </c>
      <c r="DA119" s="8" t="n">
        <v>29</v>
      </c>
      <c r="DB119" s="8" t="n">
        <v>2</v>
      </c>
      <c r="DC119" s="8" t="n">
        <v>0</v>
      </c>
      <c r="DD119" s="8" t="n">
        <v>23</v>
      </c>
      <c r="DE119" s="8" t="n">
        <v>10</v>
      </c>
      <c r="DF119" s="8" t="n">
        <v>2</v>
      </c>
      <c r="DG119" s="8" t="n">
        <v>0</v>
      </c>
      <c r="DH119" s="8" t="n">
        <v>36</v>
      </c>
      <c r="DI119" s="8" t="n">
        <v>17</v>
      </c>
      <c r="DJ119" s="8" t="n">
        <v>2</v>
      </c>
      <c r="DK119" s="8" t="n">
        <v>17</v>
      </c>
      <c r="DL119" s="8" t="n">
        <v>15</v>
      </c>
      <c r="DM119" s="8" t="n">
        <v>2</v>
      </c>
      <c r="DN119" s="8" t="n">
        <v>4</v>
      </c>
      <c r="DO119" s="8" t="n">
        <v>2</v>
      </c>
      <c r="DP119" s="8" t="n">
        <v>2</v>
      </c>
      <c r="DQ119" s="8" t="n">
        <f aca="false">DJ119-DI119</f>
        <v>-15</v>
      </c>
      <c r="DR119" s="19" t="n">
        <v>-8.526</v>
      </c>
      <c r="DS119" s="8" t="n">
        <v>15</v>
      </c>
      <c r="DT119" s="8" t="n">
        <v>2</v>
      </c>
      <c r="DU119" s="8" t="n">
        <v>0</v>
      </c>
      <c r="DV119" s="8" t="n">
        <v>0</v>
      </c>
      <c r="DW119" s="8" t="n">
        <v>0</v>
      </c>
      <c r="DX119" s="8" t="n">
        <v>917</v>
      </c>
      <c r="DY119" s="8" t="n">
        <v>1203</v>
      </c>
      <c r="DZ119" s="8" t="n">
        <v>690</v>
      </c>
      <c r="EA119" s="8" t="n">
        <v>912</v>
      </c>
      <c r="EB119" s="8" t="n">
        <v>507</v>
      </c>
      <c r="EC119" s="8" t="n">
        <v>684</v>
      </c>
      <c r="ED119" s="8" t="n">
        <v>40.92</v>
      </c>
      <c r="EE119" s="8" t="n">
        <v>55.11</v>
      </c>
      <c r="EF119" s="8" t="n">
        <v>44</v>
      </c>
      <c r="EG119" s="8" t="n">
        <v>59</v>
      </c>
      <c r="EH119" s="12" t="n">
        <f aca="false">EF119/EB119</f>
        <v>0.086785009861933</v>
      </c>
      <c r="EI119" s="20" t="n">
        <f aca="false">1-EG119/EC119</f>
        <v>0.91374269005848</v>
      </c>
      <c r="EJ119" s="21" t="n">
        <f aca="false">EH119+EI119</f>
        <v>1.00052769992041</v>
      </c>
      <c r="EK119" s="8" t="n">
        <v>922</v>
      </c>
      <c r="EL119" s="8" t="n">
        <v>1202</v>
      </c>
      <c r="EM119" s="8" t="n">
        <v>693</v>
      </c>
      <c r="EN119" s="8" t="n">
        <v>911</v>
      </c>
      <c r="EO119" s="8" t="n">
        <v>509</v>
      </c>
      <c r="EP119" s="8" t="n">
        <v>682</v>
      </c>
      <c r="EQ119" s="8" t="n">
        <v>43</v>
      </c>
      <c r="ER119" s="8" t="n">
        <v>59</v>
      </c>
      <c r="ES119" s="8" t="n">
        <v>481</v>
      </c>
      <c r="ET119" s="8" t="n">
        <v>597</v>
      </c>
      <c r="EU119" s="8" t="n">
        <v>168</v>
      </c>
      <c r="EV119" s="8" t="n">
        <v>211</v>
      </c>
      <c r="EW119" s="8" t="n">
        <v>24</v>
      </c>
      <c r="EX119" s="8" t="n">
        <v>33</v>
      </c>
      <c r="EY119" s="8" t="n">
        <v>83</v>
      </c>
      <c r="EZ119" s="8" t="n">
        <v>68</v>
      </c>
      <c r="FA119" s="8" t="n">
        <v>0.2</v>
      </c>
      <c r="FB119" s="8" t="n">
        <v>1.8</v>
      </c>
      <c r="FC119" s="8" t="n">
        <v>2</v>
      </c>
      <c r="FD119" s="19" t="n">
        <v>15.47</v>
      </c>
      <c r="FE119" s="18" t="n">
        <f aca="false">FD119/V119</f>
        <v>0.214861111111111</v>
      </c>
      <c r="FF119" s="8" t="n">
        <v>0.3307</v>
      </c>
      <c r="FG119" s="8" t="n">
        <v>-0.5</v>
      </c>
      <c r="FH119" s="8" t="n">
        <v>-0.05</v>
      </c>
      <c r="FI119" s="8" t="n">
        <v>-0.56</v>
      </c>
      <c r="FJ119" s="22"/>
      <c r="FK119" s="22"/>
      <c r="FL119" s="22"/>
      <c r="FM119" s="8" t="n">
        <f aca="false">BL119+BS119+AH119+DT119</f>
        <v>194</v>
      </c>
      <c r="FN119" s="19" t="n">
        <f aca="false">IF(DS119&gt;0,(BL119+BR119)/DS119,0)</f>
        <v>5.86666666666667</v>
      </c>
      <c r="FO119" s="12" t="n">
        <v>0.003940792</v>
      </c>
      <c r="FP119" s="19" t="n">
        <f aca="false">Z119-AH119/10</f>
        <v>11</v>
      </c>
      <c r="FQ119" s="19" t="n">
        <f aca="false">Z119+DR119/5</f>
        <v>13.2948</v>
      </c>
      <c r="FR119" s="19" t="n">
        <f aca="false">(DX119+DY119)/AL119*60</f>
        <v>110.252054224595</v>
      </c>
      <c r="FS119" s="8" t="n">
        <v>4</v>
      </c>
      <c r="FT119" s="17" t="s">
        <v>345</v>
      </c>
      <c r="FU119" s="8" t="n">
        <v>195</v>
      </c>
      <c r="FV119" s="17" t="s">
        <v>427</v>
      </c>
      <c r="FW119" s="17" t="s">
        <v>280</v>
      </c>
      <c r="FX119" s="23" t="n">
        <v>3700000</v>
      </c>
      <c r="FY119" s="23" t="n">
        <v>3700000</v>
      </c>
      <c r="FZ119" s="8" t="n">
        <v>850</v>
      </c>
      <c r="GA119" s="8" t="n">
        <v>44</v>
      </c>
      <c r="GB119" s="8" t="n">
        <v>161</v>
      </c>
      <c r="GC119" s="8" t="n">
        <v>205</v>
      </c>
      <c r="GD119" s="8" t="n">
        <v>40</v>
      </c>
      <c r="GE119" s="8" t="n">
        <v>656</v>
      </c>
      <c r="GF119" s="8" t="n">
        <v>1123</v>
      </c>
      <c r="GG119" s="8" t="n">
        <v>16956</v>
      </c>
      <c r="GH119" s="8" t="n">
        <v>7</v>
      </c>
      <c r="GI119" s="8" t="n">
        <v>35.9</v>
      </c>
      <c r="GJ119" s="8" t="n">
        <v>42.9</v>
      </c>
      <c r="GK119" s="8" t="n">
        <f aca="false">Z119-AH119/10</f>
        <v>11</v>
      </c>
      <c r="GL119" s="22"/>
      <c r="GM119" s="22"/>
      <c r="GN119" s="22"/>
      <c r="GO119" s="22"/>
      <c r="GP119" s="22"/>
    </row>
    <row r="120" customFormat="false" ht="13.65" hidden="false" customHeight="true" outlineLevel="0" collapsed="false">
      <c r="A120" s="16" t="n">
        <v>33730</v>
      </c>
      <c r="B120" s="17" t="s">
        <v>465</v>
      </c>
      <c r="C120" s="17" t="s">
        <v>460</v>
      </c>
      <c r="D120" s="17" t="s">
        <v>262</v>
      </c>
      <c r="E120" s="17" t="s">
        <v>262</v>
      </c>
      <c r="F120" s="8" t="n">
        <v>69</v>
      </c>
      <c r="G120" s="8" t="n">
        <v>181</v>
      </c>
      <c r="H120" s="8" t="n">
        <v>2010</v>
      </c>
      <c r="I120" s="8" t="n">
        <v>5</v>
      </c>
      <c r="J120" s="8" t="n">
        <v>147</v>
      </c>
      <c r="K120" s="17" t="s">
        <v>273</v>
      </c>
      <c r="L120" s="8" t="n">
        <v>2012</v>
      </c>
      <c r="M120" s="8" t="n">
        <v>25</v>
      </c>
      <c r="N120" s="8" t="n">
        <v>6</v>
      </c>
      <c r="O120" s="8" t="n">
        <v>8475848</v>
      </c>
      <c r="P120" s="17" t="s">
        <v>845</v>
      </c>
      <c r="Q120" s="17" t="s">
        <v>846</v>
      </c>
      <c r="R120" s="17" t="s">
        <v>847</v>
      </c>
      <c r="S120" s="17" t="s">
        <v>848</v>
      </c>
      <c r="T120" s="17" t="s">
        <v>299</v>
      </c>
      <c r="U120" s="17" t="s">
        <v>377</v>
      </c>
      <c r="V120" s="8" t="n">
        <v>82</v>
      </c>
      <c r="W120" s="8" t="n">
        <v>31</v>
      </c>
      <c r="X120" s="8" t="n">
        <v>23</v>
      </c>
      <c r="Y120" s="8" t="n">
        <v>13</v>
      </c>
      <c r="Z120" s="8" t="n">
        <v>54</v>
      </c>
      <c r="AA120" s="8" t="n">
        <v>1</v>
      </c>
      <c r="AB120" s="8" t="n">
        <v>0</v>
      </c>
      <c r="AC120" s="18" t="n">
        <f aca="false">Z120/V120</f>
        <v>0.658536585365854</v>
      </c>
      <c r="AD120" s="19" t="n">
        <f aca="false">IF(FZ120&gt;V120,Z120-V120*(GC120-Z120)/(FZ120-V120),0)</f>
        <v>7.17901234567901</v>
      </c>
      <c r="AE120" s="19" t="n">
        <v>22.736</v>
      </c>
      <c r="AF120" s="8" t="n">
        <v>-13</v>
      </c>
      <c r="AG120" s="8" t="n">
        <v>11.4</v>
      </c>
      <c r="AH120" s="8" t="n">
        <v>34</v>
      </c>
      <c r="AI120" s="8" t="n">
        <v>1730</v>
      </c>
      <c r="AJ120" s="8" t="n">
        <v>79494</v>
      </c>
      <c r="AK120" s="19" t="n">
        <v>1324.9</v>
      </c>
      <c r="AL120" s="8" t="n">
        <v>1323.9</v>
      </c>
      <c r="AM120" s="8" t="n">
        <v>1325</v>
      </c>
      <c r="AN120" s="18" t="n">
        <f aca="false">AJ120/60/V120</f>
        <v>16.1573170731707</v>
      </c>
      <c r="AO120" s="8" t="n">
        <v>26.75</v>
      </c>
      <c r="AP120" s="12" t="n">
        <f aca="false">IF(EF120&gt;0,Z120/EF120,0)</f>
        <v>0.666666666666667</v>
      </c>
      <c r="AQ120" s="8" t="n">
        <v>477</v>
      </c>
      <c r="AR120" s="8" t="n">
        <v>477</v>
      </c>
      <c r="AS120" s="8" t="n">
        <v>478</v>
      </c>
      <c r="AT120" s="8" t="n">
        <v>370</v>
      </c>
      <c r="AU120" s="8" t="n">
        <v>370</v>
      </c>
      <c r="AV120" s="8" t="n">
        <v>278</v>
      </c>
      <c r="AW120" s="8" t="n">
        <v>290</v>
      </c>
      <c r="AX120" s="8" t="n">
        <v>166</v>
      </c>
      <c r="AY120" s="8" t="n">
        <v>24</v>
      </c>
      <c r="AZ120" s="8" t="n">
        <v>34</v>
      </c>
      <c r="BA120" s="8" t="n">
        <f aca="false">AY120+AZ120</f>
        <v>58</v>
      </c>
      <c r="BB120" s="8" t="n">
        <v>36.6</v>
      </c>
      <c r="BC120" s="8" t="n">
        <v>25.8022</v>
      </c>
      <c r="BD120" s="19" t="n">
        <v>262</v>
      </c>
      <c r="BE120" s="19" t="n">
        <v>11.8650464185976</v>
      </c>
      <c r="BF120" s="19" t="n">
        <f aca="false">AQ120+BD120</f>
        <v>739</v>
      </c>
      <c r="BG120" s="19" t="n">
        <f aca="false">IF(AL120&gt;0,BF120/AL120*60,0)</f>
        <v>33.4919555857693</v>
      </c>
      <c r="BH120" s="8" t="n">
        <v>540</v>
      </c>
      <c r="BI120" s="8" t="n">
        <v>521</v>
      </c>
      <c r="BJ120" s="8" t="n">
        <v>408</v>
      </c>
      <c r="BK120" s="12" t="n">
        <f aca="false">BH120/(BH120+BJ120)</f>
        <v>0.569620253164557</v>
      </c>
      <c r="BL120" s="8" t="n">
        <v>90</v>
      </c>
      <c r="BM120" s="8" t="n">
        <v>88</v>
      </c>
      <c r="BN120" s="8" t="n">
        <v>139</v>
      </c>
      <c r="BO120" s="8" t="n">
        <f aca="false">BM120-BN120</f>
        <v>-51</v>
      </c>
      <c r="BP120" s="8" t="n">
        <v>92</v>
      </c>
      <c r="BQ120" s="8" t="n">
        <v>27</v>
      </c>
      <c r="BR120" s="8" t="n">
        <v>42</v>
      </c>
      <c r="BS120" s="8" t="n">
        <v>41</v>
      </c>
      <c r="BT120" s="12" t="n">
        <f aca="false">BS120/(EA120+BS120)</f>
        <v>0.0466439135381115</v>
      </c>
      <c r="BU120" s="8" t="n">
        <v>85</v>
      </c>
      <c r="BV120" s="8" t="n">
        <v>97</v>
      </c>
      <c r="BW120" s="12" t="n">
        <f aca="false">IF(BU120+BV120&gt;0,BU120/(BU120+BV120),0)</f>
        <v>0.467032967032967</v>
      </c>
      <c r="BX120" s="8" t="n">
        <v>14</v>
      </c>
      <c r="BY120" s="8" t="n">
        <v>11</v>
      </c>
      <c r="BZ120" s="8" t="n">
        <v>15</v>
      </c>
      <c r="CA120" s="8" t="n">
        <v>24</v>
      </c>
      <c r="CB120" s="8" t="n">
        <v>56</v>
      </c>
      <c r="CC120" s="8" t="n">
        <v>62</v>
      </c>
      <c r="CD120" s="8" t="n">
        <v>18</v>
      </c>
      <c r="CE120" s="8" t="n">
        <v>21</v>
      </c>
      <c r="CF120" s="8" t="n">
        <v>34</v>
      </c>
      <c r="CG120" s="8" t="n">
        <v>40</v>
      </c>
      <c r="CH120" s="8" t="n">
        <v>49</v>
      </c>
      <c r="CI120" s="8" t="n">
        <v>57</v>
      </c>
      <c r="CJ120" s="8" t="n">
        <v>0</v>
      </c>
      <c r="CK120" s="8" t="n">
        <v>0</v>
      </c>
      <c r="CL120" s="8" t="n">
        <v>10</v>
      </c>
      <c r="CM120" s="8" t="n">
        <v>4</v>
      </c>
      <c r="CN120" s="8" t="n">
        <v>2</v>
      </c>
      <c r="CO120" s="8" t="n">
        <v>0</v>
      </c>
      <c r="CP120" s="8" t="n">
        <v>1</v>
      </c>
      <c r="CQ120" s="8" t="n">
        <v>4</v>
      </c>
      <c r="CR120" s="8" t="n">
        <v>4</v>
      </c>
      <c r="CS120" s="8" t="n">
        <v>1</v>
      </c>
      <c r="CT120" s="8" t="n">
        <v>1</v>
      </c>
      <c r="CU120" s="8" t="n">
        <v>5</v>
      </c>
      <c r="CV120" s="8" t="n">
        <v>0</v>
      </c>
      <c r="CW120" s="8" t="n">
        <v>16</v>
      </c>
      <c r="CX120" s="8" t="n">
        <v>0</v>
      </c>
      <c r="CY120" s="8" t="n">
        <v>7</v>
      </c>
      <c r="CZ120" s="8" t="n">
        <v>6</v>
      </c>
      <c r="DA120" s="8" t="n">
        <v>79</v>
      </c>
      <c r="DB120" s="8" t="n">
        <v>20</v>
      </c>
      <c r="DC120" s="8" t="n">
        <v>7</v>
      </c>
      <c r="DD120" s="8" t="n">
        <v>23</v>
      </c>
      <c r="DE120" s="8" t="n">
        <v>20</v>
      </c>
      <c r="DF120" s="8" t="n">
        <v>26</v>
      </c>
      <c r="DG120" s="8" t="n">
        <v>1</v>
      </c>
      <c r="DH120" s="8" t="n">
        <v>181</v>
      </c>
      <c r="DI120" s="8" t="n">
        <v>17</v>
      </c>
      <c r="DJ120" s="8" t="n">
        <v>28</v>
      </c>
      <c r="DK120" s="8" t="n">
        <v>16</v>
      </c>
      <c r="DL120" s="8" t="n">
        <v>16</v>
      </c>
      <c r="DM120" s="8" t="n">
        <v>0</v>
      </c>
      <c r="DN120" s="8" t="n">
        <v>29</v>
      </c>
      <c r="DO120" s="8" t="n">
        <v>29</v>
      </c>
      <c r="DP120" s="8" t="n">
        <v>0</v>
      </c>
      <c r="DQ120" s="8" t="n">
        <f aca="false">DJ120-DI120</f>
        <v>11</v>
      </c>
      <c r="DR120" s="19" t="n">
        <v>11.51</v>
      </c>
      <c r="DS120" s="8" t="n">
        <v>17</v>
      </c>
      <c r="DT120" s="8" t="n">
        <v>0</v>
      </c>
      <c r="DU120" s="8" t="n">
        <v>0</v>
      </c>
      <c r="DV120" s="8" t="n">
        <v>0</v>
      </c>
      <c r="DW120" s="8" t="n">
        <v>0</v>
      </c>
      <c r="DX120" s="8" t="n">
        <v>1629</v>
      </c>
      <c r="DY120" s="8" t="n">
        <v>1137</v>
      </c>
      <c r="DZ120" s="8" t="n">
        <v>1220</v>
      </c>
      <c r="EA120" s="8" t="n">
        <v>838</v>
      </c>
      <c r="EB120" s="8" t="n">
        <v>899</v>
      </c>
      <c r="EC120" s="8" t="n">
        <v>625</v>
      </c>
      <c r="ED120" s="8" t="n">
        <v>91.48</v>
      </c>
      <c r="EE120" s="8" t="n">
        <v>56.1</v>
      </c>
      <c r="EF120" s="8" t="n">
        <v>81</v>
      </c>
      <c r="EG120" s="8" t="n">
        <v>69</v>
      </c>
      <c r="EH120" s="12" t="n">
        <f aca="false">EF120/EB120</f>
        <v>0.0901001112347052</v>
      </c>
      <c r="EI120" s="20" t="n">
        <f aca="false">1-EG120/EC120</f>
        <v>0.8896</v>
      </c>
      <c r="EJ120" s="21" t="n">
        <f aca="false">EH120+EI120</f>
        <v>0.979700111234705</v>
      </c>
      <c r="EK120" s="8" t="n">
        <v>1632</v>
      </c>
      <c r="EL120" s="8" t="n">
        <v>1137</v>
      </c>
      <c r="EM120" s="8" t="n">
        <v>1221</v>
      </c>
      <c r="EN120" s="8" t="n">
        <v>839</v>
      </c>
      <c r="EO120" s="8" t="n">
        <v>901</v>
      </c>
      <c r="EP120" s="8" t="n">
        <v>626</v>
      </c>
      <c r="EQ120" s="8" t="n">
        <v>82</v>
      </c>
      <c r="ER120" s="8" t="n">
        <v>69</v>
      </c>
      <c r="ES120" s="8" t="n">
        <v>798</v>
      </c>
      <c r="ET120" s="8" t="n">
        <v>530</v>
      </c>
      <c r="EU120" s="8" t="n">
        <v>364</v>
      </c>
      <c r="EV120" s="8" t="n">
        <v>202</v>
      </c>
      <c r="EW120" s="8" t="n">
        <v>48</v>
      </c>
      <c r="EX120" s="8" t="n">
        <v>35</v>
      </c>
      <c r="EY120" s="8" t="n">
        <v>87</v>
      </c>
      <c r="EZ120" s="8" t="n">
        <v>86</v>
      </c>
      <c r="FA120" s="8" t="n">
        <v>5.3</v>
      </c>
      <c r="FB120" s="8" t="n">
        <v>1.2</v>
      </c>
      <c r="FC120" s="8" t="n">
        <v>6.5</v>
      </c>
      <c r="FD120" s="19" t="n">
        <v>70.83</v>
      </c>
      <c r="FE120" s="18" t="n">
        <f aca="false">FD120/V120</f>
        <v>0.863780487804878</v>
      </c>
      <c r="FF120" s="8" t="n">
        <v>6.0665</v>
      </c>
      <c r="FG120" s="8" t="n">
        <v>3.31</v>
      </c>
      <c r="FH120" s="8" t="n">
        <v>0.04</v>
      </c>
      <c r="FI120" s="8" t="n">
        <v>3.35</v>
      </c>
      <c r="FJ120" s="8" t="n">
        <v>1</v>
      </c>
      <c r="FK120" s="8" t="n">
        <v>0</v>
      </c>
      <c r="FL120" s="8" t="n">
        <v>0</v>
      </c>
      <c r="FM120" s="8" t="n">
        <f aca="false">BL120+BS120+AH120+DT120</f>
        <v>165</v>
      </c>
      <c r="FN120" s="19" t="n">
        <f aca="false">IF(DS120&gt;0,(BL120+BR120)/DS120,0)</f>
        <v>7.76470588235294</v>
      </c>
      <c r="FO120" s="12" t="n">
        <v>0.1761363636</v>
      </c>
      <c r="FP120" s="19" t="n">
        <f aca="false">Z120-AH120/10</f>
        <v>50.6</v>
      </c>
      <c r="FQ120" s="19" t="n">
        <f aca="false">Z120+DR120/5</f>
        <v>56.302</v>
      </c>
      <c r="FR120" s="19" t="n">
        <f aca="false">(DX120+DY120)/AL120*60</f>
        <v>125.356900067981</v>
      </c>
      <c r="FS120" s="22"/>
      <c r="FT120" s="22"/>
      <c r="FU120" s="22"/>
      <c r="FV120" s="22"/>
      <c r="FW120" s="17" t="s">
        <v>280</v>
      </c>
      <c r="FX120" s="23" t="n">
        <v>2750000</v>
      </c>
      <c r="FY120" s="23" t="n">
        <v>3750000</v>
      </c>
      <c r="FZ120" s="8" t="n">
        <v>406</v>
      </c>
      <c r="GA120" s="8" t="n">
        <v>118</v>
      </c>
      <c r="GB120" s="8" t="n">
        <v>121</v>
      </c>
      <c r="GC120" s="8" t="n">
        <v>239</v>
      </c>
      <c r="GD120" s="8" t="n">
        <v>39</v>
      </c>
      <c r="GE120" s="8" t="n">
        <v>234</v>
      </c>
      <c r="GF120" s="8" t="n">
        <v>1220</v>
      </c>
      <c r="GG120" s="8" t="n">
        <v>6433</v>
      </c>
      <c r="GH120" s="8" t="n">
        <v>21.5</v>
      </c>
      <c r="GI120" s="8" t="n">
        <v>9.2</v>
      </c>
      <c r="GJ120" s="8" t="n">
        <v>30.7</v>
      </c>
      <c r="GK120" s="8" t="n">
        <f aca="false">Z120-AH120/10</f>
        <v>50.6</v>
      </c>
      <c r="GL120" s="22"/>
      <c r="GM120" s="22"/>
      <c r="GN120" s="22"/>
      <c r="GO120" s="22"/>
      <c r="GP120" s="22"/>
    </row>
    <row r="121" customFormat="false" ht="13.65" hidden="false" customHeight="true" outlineLevel="0" collapsed="false">
      <c r="A121" s="16" t="n">
        <v>34418</v>
      </c>
      <c r="B121" s="17" t="s">
        <v>849</v>
      </c>
      <c r="C121" s="17" t="s">
        <v>272</v>
      </c>
      <c r="D121" s="17" t="s">
        <v>262</v>
      </c>
      <c r="E121" s="17" t="s">
        <v>262</v>
      </c>
      <c r="F121" s="8" t="n">
        <v>74</v>
      </c>
      <c r="G121" s="8" t="n">
        <v>217</v>
      </c>
      <c r="H121" s="8" t="n">
        <v>2012</v>
      </c>
      <c r="I121" s="8" t="n">
        <v>1</v>
      </c>
      <c r="J121" s="8" t="n">
        <v>26</v>
      </c>
      <c r="K121" s="17" t="s">
        <v>263</v>
      </c>
      <c r="L121" s="8" t="n">
        <v>2015</v>
      </c>
      <c r="M121" s="8" t="n">
        <v>23</v>
      </c>
      <c r="N121" s="8" t="n">
        <v>3</v>
      </c>
      <c r="O121" s="8" t="n">
        <v>8476867</v>
      </c>
      <c r="P121" s="17" t="s">
        <v>850</v>
      </c>
      <c r="Q121" s="17" t="s">
        <v>851</v>
      </c>
      <c r="R121" s="17" t="s">
        <v>852</v>
      </c>
      <c r="S121" s="17" t="s">
        <v>848</v>
      </c>
      <c r="T121" s="17" t="s">
        <v>591</v>
      </c>
      <c r="U121" s="17" t="s">
        <v>314</v>
      </c>
      <c r="V121" s="8" t="n">
        <v>37</v>
      </c>
      <c r="W121" s="8" t="n">
        <v>4</v>
      </c>
      <c r="X121" s="8" t="n">
        <v>2</v>
      </c>
      <c r="Y121" s="8" t="n">
        <v>2</v>
      </c>
      <c r="Z121" s="8" t="n">
        <v>6</v>
      </c>
      <c r="AA121" s="8" t="n">
        <v>24</v>
      </c>
      <c r="AB121" s="8" t="n">
        <v>49</v>
      </c>
      <c r="AC121" s="18" t="n">
        <f aca="false">Z121/V121</f>
        <v>0.162162162162162</v>
      </c>
      <c r="AD121" s="19" t="n">
        <f aca="false">IF(FZ121&gt;V121,Z121-V121*(GC121-Z121)/(FZ121-V121),0)</f>
        <v>3.11688311688312</v>
      </c>
      <c r="AE121" s="19" t="n">
        <v>2.601</v>
      </c>
      <c r="AF121" s="8" t="n">
        <v>0</v>
      </c>
      <c r="AG121" s="8" t="n">
        <v>-2.2</v>
      </c>
      <c r="AH121" s="8" t="n">
        <v>10</v>
      </c>
      <c r="AI121" s="8" t="n">
        <v>706</v>
      </c>
      <c r="AJ121" s="8" t="n">
        <v>29548</v>
      </c>
      <c r="AK121" s="19" t="n">
        <v>492.46666666667</v>
      </c>
      <c r="AL121" s="8" t="n">
        <v>492.47</v>
      </c>
      <c r="AM121" s="8" t="n">
        <v>492</v>
      </c>
      <c r="AN121" s="18" t="n">
        <f aca="false">AJ121/60/V121</f>
        <v>13.3099099099099</v>
      </c>
      <c r="AO121" s="8" t="n">
        <v>22.25</v>
      </c>
      <c r="AP121" s="12" t="n">
        <f aca="false">IF(EF121&gt;0,Z121/EF121,0)</f>
        <v>0.461538461538462</v>
      </c>
      <c r="AQ121" s="8" t="n">
        <v>96</v>
      </c>
      <c r="AR121" s="8" t="n">
        <v>96</v>
      </c>
      <c r="AS121" s="8" t="n">
        <v>96</v>
      </c>
      <c r="AT121" s="8" t="n">
        <v>75</v>
      </c>
      <c r="AU121" s="8" t="n">
        <v>75</v>
      </c>
      <c r="AV121" s="8" t="n">
        <v>55</v>
      </c>
      <c r="AW121" s="8" t="n">
        <v>58</v>
      </c>
      <c r="AX121" s="8" t="n">
        <v>22</v>
      </c>
      <c r="AY121" s="8" t="n">
        <v>5</v>
      </c>
      <c r="AZ121" s="8" t="n">
        <v>2</v>
      </c>
      <c r="BA121" s="8" t="n">
        <f aca="false">AY121+AZ121</f>
        <v>7</v>
      </c>
      <c r="BB121" s="8" t="n">
        <v>4.49</v>
      </c>
      <c r="BC121" s="8" t="n">
        <v>33.1273</v>
      </c>
      <c r="BD121" s="19" t="n">
        <v>30.5</v>
      </c>
      <c r="BE121" s="19" t="n">
        <v>3.71598754568835</v>
      </c>
      <c r="BF121" s="19" t="n">
        <f aca="false">AQ121+BD121</f>
        <v>126.5</v>
      </c>
      <c r="BG121" s="19" t="n">
        <f aca="false">IF(AL121&gt;0,BF121/AL121*60,0)</f>
        <v>15.4121063211972</v>
      </c>
      <c r="BH121" s="8" t="n">
        <v>41</v>
      </c>
      <c r="BI121" s="8" t="n">
        <v>169</v>
      </c>
      <c r="BJ121" s="8" t="n">
        <v>253</v>
      </c>
      <c r="BK121" s="12" t="n">
        <f aca="false">BH121/(BH121+BJ121)</f>
        <v>0.139455782312925</v>
      </c>
      <c r="BL121" s="8" t="n">
        <v>48</v>
      </c>
      <c r="BM121" s="8" t="n">
        <v>48</v>
      </c>
      <c r="BN121" s="8" t="n">
        <v>31</v>
      </c>
      <c r="BO121" s="8" t="n">
        <f aca="false">BM121-BN121</f>
        <v>17</v>
      </c>
      <c r="BP121" s="8" t="n">
        <v>20</v>
      </c>
      <c r="BQ121" s="8" t="n">
        <v>16</v>
      </c>
      <c r="BR121" s="8" t="n">
        <v>16</v>
      </c>
      <c r="BS121" s="8" t="n">
        <v>11</v>
      </c>
      <c r="BT121" s="12" t="n">
        <f aca="false">BS121/(EA121+BS121)</f>
        <v>0.0282776349614396</v>
      </c>
      <c r="BU121" s="8" t="n">
        <v>38</v>
      </c>
      <c r="BV121" s="8" t="n">
        <v>46</v>
      </c>
      <c r="BW121" s="12" t="n">
        <f aca="false">IF(BU121+BV121&gt;0,BU121/(BU121+BV121),0)</f>
        <v>0.452380952380952</v>
      </c>
      <c r="BX121" s="8" t="n">
        <v>30</v>
      </c>
      <c r="BY121" s="8" t="n">
        <v>26</v>
      </c>
      <c r="BZ121" s="8" t="n">
        <v>7</v>
      </c>
      <c r="CA121" s="8" t="n">
        <v>12</v>
      </c>
      <c r="CB121" s="8" t="n">
        <v>1</v>
      </c>
      <c r="CC121" s="8" t="n">
        <v>8</v>
      </c>
      <c r="CD121" s="8" t="n">
        <v>18</v>
      </c>
      <c r="CE121" s="8" t="n">
        <v>20</v>
      </c>
      <c r="CF121" s="8" t="n">
        <v>6</v>
      </c>
      <c r="CG121" s="8" t="n">
        <v>13</v>
      </c>
      <c r="CH121" s="8" t="n">
        <v>26</v>
      </c>
      <c r="CI121" s="8" t="n">
        <v>26</v>
      </c>
      <c r="CJ121" s="8" t="n">
        <v>0</v>
      </c>
      <c r="CK121" s="8" t="n">
        <v>0</v>
      </c>
      <c r="CL121" s="8" t="n">
        <v>1</v>
      </c>
      <c r="CM121" s="8" t="n">
        <v>1</v>
      </c>
      <c r="CN121" s="8" t="n">
        <v>0</v>
      </c>
      <c r="CO121" s="8" t="n">
        <v>0</v>
      </c>
      <c r="CP121" s="8" t="n">
        <v>0</v>
      </c>
      <c r="CQ121" s="8" t="n">
        <v>0</v>
      </c>
      <c r="CR121" s="8" t="n">
        <v>1</v>
      </c>
      <c r="CS121" s="8" t="n">
        <v>0</v>
      </c>
      <c r="CT121" s="8" t="n">
        <v>0</v>
      </c>
      <c r="CU121" s="8" t="n">
        <v>1</v>
      </c>
      <c r="CV121" s="8" t="n">
        <v>0</v>
      </c>
      <c r="CW121" s="8" t="n">
        <v>2</v>
      </c>
      <c r="CX121" s="8" t="n">
        <v>0</v>
      </c>
      <c r="CY121" s="8" t="n">
        <v>0</v>
      </c>
      <c r="CZ121" s="8" t="n">
        <v>2</v>
      </c>
      <c r="DA121" s="8" t="n">
        <v>18</v>
      </c>
      <c r="DB121" s="8" t="n">
        <v>3</v>
      </c>
      <c r="DC121" s="8" t="n">
        <v>3</v>
      </c>
      <c r="DD121" s="8" t="n">
        <v>2</v>
      </c>
      <c r="DE121" s="8" t="n">
        <v>9</v>
      </c>
      <c r="DF121" s="8" t="n">
        <v>1</v>
      </c>
      <c r="DG121" s="8" t="n">
        <v>1</v>
      </c>
      <c r="DH121" s="8" t="n">
        <v>36</v>
      </c>
      <c r="DI121" s="8" t="n">
        <v>5</v>
      </c>
      <c r="DJ121" s="8" t="n">
        <v>6</v>
      </c>
      <c r="DK121" s="8" t="n">
        <v>6</v>
      </c>
      <c r="DL121" s="8" t="n">
        <v>6</v>
      </c>
      <c r="DM121" s="8" t="n">
        <v>0</v>
      </c>
      <c r="DN121" s="8" t="n">
        <v>6</v>
      </c>
      <c r="DO121" s="8" t="n">
        <v>6</v>
      </c>
      <c r="DP121" s="8" t="n">
        <v>0</v>
      </c>
      <c r="DQ121" s="8" t="n">
        <f aca="false">DJ121-DI121</f>
        <v>1</v>
      </c>
      <c r="DR121" s="19" t="n">
        <v>-1.802</v>
      </c>
      <c r="DS121" s="8" t="n">
        <v>5</v>
      </c>
      <c r="DT121" s="8" t="n">
        <v>0</v>
      </c>
      <c r="DU121" s="8" t="n">
        <v>0</v>
      </c>
      <c r="DV121" s="8" t="n">
        <v>0</v>
      </c>
      <c r="DW121" s="8" t="n">
        <v>0</v>
      </c>
      <c r="DX121" s="8" t="n">
        <v>371</v>
      </c>
      <c r="DY121" s="8" t="n">
        <v>509</v>
      </c>
      <c r="DZ121" s="8" t="n">
        <v>292</v>
      </c>
      <c r="EA121" s="8" t="n">
        <v>378</v>
      </c>
      <c r="EB121" s="8" t="n">
        <v>214</v>
      </c>
      <c r="EC121" s="8" t="n">
        <v>271</v>
      </c>
      <c r="ED121" s="8" t="n">
        <v>16.08</v>
      </c>
      <c r="EE121" s="8" t="n">
        <v>24.29</v>
      </c>
      <c r="EF121" s="8" t="n">
        <v>13</v>
      </c>
      <c r="EG121" s="8" t="n">
        <v>22</v>
      </c>
      <c r="EH121" s="12" t="n">
        <f aca="false">EF121/EB121</f>
        <v>0.0607476635514019</v>
      </c>
      <c r="EI121" s="20" t="n">
        <f aca="false">1-EG121/EC121</f>
        <v>0.918819188191882</v>
      </c>
      <c r="EJ121" s="21" t="n">
        <f aca="false">EH121+EI121</f>
        <v>0.979566851743284</v>
      </c>
      <c r="EK121" s="8" t="n">
        <v>372</v>
      </c>
      <c r="EL121" s="8" t="n">
        <v>509</v>
      </c>
      <c r="EM121" s="8" t="n">
        <v>293</v>
      </c>
      <c r="EN121" s="8" t="n">
        <v>377</v>
      </c>
      <c r="EO121" s="8" t="n">
        <v>215</v>
      </c>
      <c r="EP121" s="8" t="n">
        <v>270</v>
      </c>
      <c r="EQ121" s="8" t="n">
        <v>13</v>
      </c>
      <c r="ER121" s="8" t="n">
        <v>22</v>
      </c>
      <c r="ES121" s="8" t="n">
        <v>179</v>
      </c>
      <c r="ET121" s="8" t="n">
        <v>271</v>
      </c>
      <c r="EU121" s="8" t="n">
        <v>65</v>
      </c>
      <c r="EV121" s="8" t="n">
        <v>96</v>
      </c>
      <c r="EW121" s="8" t="n">
        <v>5</v>
      </c>
      <c r="EX121" s="8" t="n">
        <v>12</v>
      </c>
      <c r="EY121" s="8" t="n">
        <v>37</v>
      </c>
      <c r="EZ121" s="8" t="n">
        <v>24</v>
      </c>
      <c r="FA121" s="8" t="n">
        <v>-0.3</v>
      </c>
      <c r="FB121" s="8" t="n">
        <v>0.6</v>
      </c>
      <c r="FC121" s="8" t="n">
        <v>0.3</v>
      </c>
      <c r="FD121" s="19" t="n">
        <v>6</v>
      </c>
      <c r="FE121" s="18" t="n">
        <f aca="false">FD121/V121</f>
        <v>0.162162162162162</v>
      </c>
      <c r="FF121" s="8" t="n">
        <v>1.1171</v>
      </c>
      <c r="FG121" s="8" t="n">
        <v>0.03</v>
      </c>
      <c r="FH121" s="8" t="n">
        <v>0.13</v>
      </c>
      <c r="FI121" s="8" t="n">
        <v>0.16</v>
      </c>
      <c r="FJ121" s="22"/>
      <c r="FK121" s="22"/>
      <c r="FL121" s="22"/>
      <c r="FM121" s="8" t="n">
        <f aca="false">BL121+BS121+AH121+DT121</f>
        <v>69</v>
      </c>
      <c r="FN121" s="19" t="n">
        <f aca="false">IF(DS121&gt;0,(BL121+BR121)/DS121,0)</f>
        <v>12.8</v>
      </c>
      <c r="FO121" s="12" t="n">
        <v>0.0414246022</v>
      </c>
      <c r="FP121" s="19" t="n">
        <f aca="false">Z121-AH121/10</f>
        <v>5</v>
      </c>
      <c r="FQ121" s="19" t="n">
        <f aca="false">Z121+DR121/5</f>
        <v>5.6396</v>
      </c>
      <c r="FR121" s="19" t="n">
        <f aca="false">(DX121+DY121)/AL121*60</f>
        <v>107.214652669198</v>
      </c>
      <c r="FS121" s="8" t="n">
        <v>4</v>
      </c>
      <c r="FT121" s="17" t="s">
        <v>708</v>
      </c>
      <c r="FU121" s="8" t="n">
        <v>195</v>
      </c>
      <c r="FV121" s="22"/>
      <c r="FW121" s="17" t="s">
        <v>270</v>
      </c>
      <c r="FX121" s="23" t="n">
        <v>700000</v>
      </c>
      <c r="FY121" s="23" t="n">
        <v>750000</v>
      </c>
      <c r="FZ121" s="8" t="n">
        <v>114</v>
      </c>
      <c r="GA121" s="8" t="n">
        <v>5</v>
      </c>
      <c r="GB121" s="8" t="n">
        <v>7</v>
      </c>
      <c r="GC121" s="8" t="n">
        <v>12</v>
      </c>
      <c r="GD121" s="8" t="n">
        <v>-11</v>
      </c>
      <c r="GE121" s="8" t="n">
        <v>45</v>
      </c>
      <c r="GF121" s="8" t="n">
        <v>140</v>
      </c>
      <c r="GG121" s="8" t="n">
        <v>1289</v>
      </c>
      <c r="GH121" s="8" t="n">
        <v>-1.8</v>
      </c>
      <c r="GI121" s="8" t="n">
        <v>1.2</v>
      </c>
      <c r="GJ121" s="8" t="n">
        <v>-0.6</v>
      </c>
      <c r="GK121" s="8" t="n">
        <f aca="false">Z121-AH121/10</f>
        <v>5</v>
      </c>
      <c r="GL121" s="22"/>
      <c r="GM121" s="22"/>
      <c r="GN121" s="22"/>
      <c r="GO121" s="22"/>
      <c r="GP121" s="22"/>
    </row>
    <row r="122" customFormat="false" ht="13.65" hidden="false" customHeight="true" outlineLevel="0" collapsed="false">
      <c r="A122" s="16" t="n">
        <v>35640</v>
      </c>
      <c r="B122" s="17" t="s">
        <v>465</v>
      </c>
      <c r="C122" s="17" t="s">
        <v>460</v>
      </c>
      <c r="D122" s="17" t="s">
        <v>262</v>
      </c>
      <c r="E122" s="17" t="s">
        <v>262</v>
      </c>
      <c r="F122" s="8" t="n">
        <v>74</v>
      </c>
      <c r="G122" s="8" t="n">
        <v>196</v>
      </c>
      <c r="H122" s="8" t="n">
        <v>2015</v>
      </c>
      <c r="I122" s="8" t="n">
        <v>2</v>
      </c>
      <c r="J122" s="8" t="n">
        <v>51</v>
      </c>
      <c r="K122" s="17" t="s">
        <v>263</v>
      </c>
      <c r="L122" s="8" t="n">
        <v>2016</v>
      </c>
      <c r="M122" s="8" t="n">
        <v>20</v>
      </c>
      <c r="N122" s="8" t="n">
        <v>2</v>
      </c>
      <c r="O122" s="8" t="n">
        <v>8478425</v>
      </c>
      <c r="P122" s="17" t="s">
        <v>853</v>
      </c>
      <c r="Q122" s="17" t="s">
        <v>854</v>
      </c>
      <c r="R122" s="17" t="s">
        <v>855</v>
      </c>
      <c r="S122" s="17" t="s">
        <v>848</v>
      </c>
      <c r="T122" s="17" t="s">
        <v>278</v>
      </c>
      <c r="U122" s="17" t="s">
        <v>464</v>
      </c>
      <c r="V122" s="8" t="n">
        <v>18</v>
      </c>
      <c r="W122" s="8" t="n">
        <v>0</v>
      </c>
      <c r="X122" s="8" t="n">
        <v>5</v>
      </c>
      <c r="Y122" s="8" t="n">
        <v>3</v>
      </c>
      <c r="Z122" s="8" t="n">
        <v>5</v>
      </c>
      <c r="AA122" s="8" t="n">
        <v>21</v>
      </c>
      <c r="AB122" s="8" t="n">
        <v>59</v>
      </c>
      <c r="AC122" s="18" t="n">
        <f aca="false">Z122/V122</f>
        <v>0.277777777777778</v>
      </c>
      <c r="AD122" s="19" t="n">
        <f aca="false">IF(FZ122&gt;V122,Z122-V122*(GC122-Z122)/(FZ122-V122),0)</f>
        <v>5</v>
      </c>
      <c r="AE122" s="19" t="n">
        <v>1.505</v>
      </c>
      <c r="AF122" s="8" t="n">
        <v>-6</v>
      </c>
      <c r="AG122" s="8" t="n">
        <v>0.6</v>
      </c>
      <c r="AH122" s="8" t="n">
        <v>10</v>
      </c>
      <c r="AI122" s="8" t="n">
        <v>450</v>
      </c>
      <c r="AJ122" s="8" t="n">
        <v>19554</v>
      </c>
      <c r="AK122" s="19" t="n">
        <v>325.9</v>
      </c>
      <c r="AL122" s="8" t="n">
        <v>325.9</v>
      </c>
      <c r="AM122" s="8" t="n">
        <v>326</v>
      </c>
      <c r="AN122" s="18" t="n">
        <f aca="false">AJ122/60/V122</f>
        <v>18.1055555555556</v>
      </c>
      <c r="AO122" s="8" t="n">
        <v>30.23</v>
      </c>
      <c r="AP122" s="12" t="n">
        <f aca="false">IF(EF122&gt;0,Z122/EF122,0)</f>
        <v>0.357142857142857</v>
      </c>
      <c r="AQ122" s="8" t="n">
        <v>69</v>
      </c>
      <c r="AR122" s="8" t="n">
        <v>69</v>
      </c>
      <c r="AS122" s="8" t="n">
        <v>69</v>
      </c>
      <c r="AT122" s="8" t="n">
        <v>48</v>
      </c>
      <c r="AU122" s="8" t="n">
        <v>48</v>
      </c>
      <c r="AV122" s="8" t="n">
        <v>37</v>
      </c>
      <c r="AW122" s="8" t="n">
        <v>23</v>
      </c>
      <c r="AX122" s="8" t="n">
        <v>3</v>
      </c>
      <c r="AY122" s="8" t="n">
        <v>0</v>
      </c>
      <c r="AZ122" s="8" t="n">
        <v>3</v>
      </c>
      <c r="BA122" s="8" t="n">
        <f aca="false">AY122+AZ122</f>
        <v>3</v>
      </c>
      <c r="BB122" s="8" t="n">
        <v>1.66</v>
      </c>
      <c r="BC122" s="8" t="n">
        <v>44.0811</v>
      </c>
      <c r="BD122" s="19" t="n">
        <v>66.9</v>
      </c>
      <c r="BE122" s="19" t="n">
        <v>12.3166615526235</v>
      </c>
      <c r="BF122" s="19" t="n">
        <f aca="false">AQ122+BD122</f>
        <v>135.9</v>
      </c>
      <c r="BG122" s="19" t="n">
        <f aca="false">IF(AL122&gt;0,BF122/AL122*60,0)</f>
        <v>25.0199447683338</v>
      </c>
      <c r="BH122" s="8" t="n">
        <v>119</v>
      </c>
      <c r="BI122" s="8" t="n">
        <v>118</v>
      </c>
      <c r="BJ122" s="8" t="n">
        <v>101</v>
      </c>
      <c r="BK122" s="12" t="n">
        <f aca="false">BH122/(BH122+BJ122)</f>
        <v>0.540909090909091</v>
      </c>
      <c r="BL122" s="8" t="n">
        <v>10</v>
      </c>
      <c r="BM122" s="8" t="n">
        <v>10</v>
      </c>
      <c r="BN122" s="8" t="n">
        <v>28</v>
      </c>
      <c r="BO122" s="8" t="n">
        <f aca="false">BM122-BN122</f>
        <v>-18</v>
      </c>
      <c r="BP122" s="8" t="n">
        <v>11</v>
      </c>
      <c r="BQ122" s="8" t="n">
        <v>9</v>
      </c>
      <c r="BR122" s="8" t="n">
        <v>1</v>
      </c>
      <c r="BS122" s="8" t="n">
        <v>8</v>
      </c>
      <c r="BT122" s="12" t="n">
        <f aca="false">BS122/(EA122+BS122)</f>
        <v>0.0313725490196078</v>
      </c>
      <c r="BU122" s="8" t="n">
        <v>0</v>
      </c>
      <c r="BV122" s="8" t="n">
        <v>0</v>
      </c>
      <c r="BW122" s="12" t="n">
        <f aca="false">IF(BU122+BV122&gt;0,BU122/(BU122+BV122),0)</f>
        <v>0</v>
      </c>
      <c r="BX122" s="8" t="n">
        <v>0</v>
      </c>
      <c r="BY122" s="8" t="n">
        <v>0</v>
      </c>
      <c r="BZ122" s="8" t="n">
        <v>0</v>
      </c>
      <c r="CA122" s="8" t="n">
        <v>0</v>
      </c>
      <c r="CB122" s="8" t="n">
        <v>0</v>
      </c>
      <c r="CC122" s="8" t="n">
        <v>0</v>
      </c>
      <c r="CD122" s="8" t="n">
        <v>0</v>
      </c>
      <c r="CE122" s="8" t="n">
        <v>0</v>
      </c>
      <c r="CF122" s="8" t="n">
        <v>0</v>
      </c>
      <c r="CG122" s="8" t="n">
        <v>0</v>
      </c>
      <c r="CH122" s="8" t="n">
        <v>0</v>
      </c>
      <c r="CI122" s="8" t="n">
        <v>0</v>
      </c>
      <c r="CJ122" s="8" t="n">
        <v>0</v>
      </c>
      <c r="CK122" s="8" t="n">
        <v>0</v>
      </c>
      <c r="CL122" s="8" t="n">
        <v>0</v>
      </c>
      <c r="CM122" s="8" t="n">
        <v>0</v>
      </c>
      <c r="CN122" s="8" t="n">
        <v>0</v>
      </c>
      <c r="CO122" s="8" t="n">
        <v>0</v>
      </c>
      <c r="CP122" s="8" t="n">
        <v>0</v>
      </c>
      <c r="CQ122" s="8" t="n">
        <v>0</v>
      </c>
      <c r="CR122" s="8" t="n">
        <v>0</v>
      </c>
      <c r="CS122" s="8" t="n">
        <v>0</v>
      </c>
      <c r="CT122" s="8" t="n">
        <v>0</v>
      </c>
      <c r="CU122" s="8" t="n">
        <v>0</v>
      </c>
      <c r="CV122" s="8" t="n">
        <v>0</v>
      </c>
      <c r="CW122" s="8" t="n">
        <v>0</v>
      </c>
      <c r="CX122" s="8" t="n">
        <v>0</v>
      </c>
      <c r="CY122" s="8" t="n">
        <v>0</v>
      </c>
      <c r="CZ122" s="8" t="n">
        <v>2</v>
      </c>
      <c r="DA122" s="8" t="n">
        <v>9</v>
      </c>
      <c r="DB122" s="8" t="n">
        <v>5</v>
      </c>
      <c r="DC122" s="8" t="n">
        <v>0</v>
      </c>
      <c r="DD122" s="8" t="n">
        <v>10</v>
      </c>
      <c r="DE122" s="8" t="n">
        <v>6</v>
      </c>
      <c r="DF122" s="8" t="n">
        <v>2</v>
      </c>
      <c r="DG122" s="8" t="n">
        <v>0</v>
      </c>
      <c r="DH122" s="8" t="n">
        <v>14</v>
      </c>
      <c r="DI122" s="8" t="n">
        <v>5</v>
      </c>
      <c r="DJ122" s="8" t="n">
        <v>2</v>
      </c>
      <c r="DK122" s="8" t="n">
        <v>5</v>
      </c>
      <c r="DL122" s="8" t="n">
        <v>5</v>
      </c>
      <c r="DM122" s="8" t="n">
        <v>0</v>
      </c>
      <c r="DN122" s="8" t="n">
        <v>2</v>
      </c>
      <c r="DO122" s="8" t="n">
        <v>2</v>
      </c>
      <c r="DP122" s="8" t="n">
        <v>0</v>
      </c>
      <c r="DQ122" s="8" t="n">
        <f aca="false">DJ122-DI122</f>
        <v>-3</v>
      </c>
      <c r="DR122" s="19" t="n">
        <v>-0.559</v>
      </c>
      <c r="DS122" s="8" t="n">
        <v>5</v>
      </c>
      <c r="DT122" s="8" t="n">
        <v>0</v>
      </c>
      <c r="DU122" s="8" t="n">
        <v>0</v>
      </c>
      <c r="DV122" s="8" t="n">
        <v>0</v>
      </c>
      <c r="DW122" s="8" t="n">
        <v>0</v>
      </c>
      <c r="DX122" s="8" t="n">
        <v>315</v>
      </c>
      <c r="DY122" s="8" t="n">
        <v>297</v>
      </c>
      <c r="DZ122" s="8" t="n">
        <v>243</v>
      </c>
      <c r="EA122" s="8" t="n">
        <v>247</v>
      </c>
      <c r="EB122" s="8" t="n">
        <v>191</v>
      </c>
      <c r="EC122" s="8" t="n">
        <v>181</v>
      </c>
      <c r="ED122" s="8" t="n">
        <v>12.61</v>
      </c>
      <c r="EE122" s="8" t="n">
        <v>15.32</v>
      </c>
      <c r="EF122" s="8" t="n">
        <v>14</v>
      </c>
      <c r="EG122" s="8" t="n">
        <v>22</v>
      </c>
      <c r="EH122" s="12" t="n">
        <f aca="false">EF122/EB122</f>
        <v>0.0732984293193717</v>
      </c>
      <c r="EI122" s="20" t="n">
        <f aca="false">1-EG122/EC122</f>
        <v>0.878453038674033</v>
      </c>
      <c r="EJ122" s="21" t="n">
        <f aca="false">EH122+EI122</f>
        <v>0.951751467993405</v>
      </c>
      <c r="EK122" s="8" t="n">
        <v>313</v>
      </c>
      <c r="EL122" s="8" t="n">
        <v>297</v>
      </c>
      <c r="EM122" s="8" t="n">
        <v>241</v>
      </c>
      <c r="EN122" s="8" t="n">
        <v>247</v>
      </c>
      <c r="EO122" s="8" t="n">
        <v>189</v>
      </c>
      <c r="EP122" s="8" t="n">
        <v>181</v>
      </c>
      <c r="EQ122" s="8" t="n">
        <v>14</v>
      </c>
      <c r="ER122" s="8" t="n">
        <v>22</v>
      </c>
      <c r="ES122" s="8" t="n">
        <v>141</v>
      </c>
      <c r="ET122" s="8" t="n">
        <v>141</v>
      </c>
      <c r="EU122" s="8" t="n">
        <v>52</v>
      </c>
      <c r="EV122" s="8" t="n">
        <v>59</v>
      </c>
      <c r="EW122" s="8" t="n">
        <v>7</v>
      </c>
      <c r="EX122" s="8" t="n">
        <v>11</v>
      </c>
      <c r="EY122" s="8" t="n">
        <v>13</v>
      </c>
      <c r="EZ122" s="8" t="n">
        <v>16</v>
      </c>
      <c r="FA122" s="8" t="n">
        <v>0.1</v>
      </c>
      <c r="FB122" s="8" t="n">
        <v>0.4</v>
      </c>
      <c r="FC122" s="8" t="n">
        <v>0.5</v>
      </c>
      <c r="FD122" s="19" t="n">
        <v>6.38</v>
      </c>
      <c r="FE122" s="18" t="n">
        <f aca="false">FD122/V122</f>
        <v>0.354444444444444</v>
      </c>
      <c r="FF122" s="8" t="n">
        <v>0.0485</v>
      </c>
      <c r="FG122" s="8" t="n">
        <v>-0.12</v>
      </c>
      <c r="FH122" s="8" t="n">
        <v>-0.02</v>
      </c>
      <c r="FI122" s="8" t="n">
        <v>-0.14</v>
      </c>
      <c r="FJ122" s="22"/>
      <c r="FK122" s="22"/>
      <c r="FL122" s="22"/>
      <c r="FM122" s="8" t="n">
        <f aca="false">BL122+BS122+AH122+DT122</f>
        <v>28</v>
      </c>
      <c r="FN122" s="19" t="n">
        <f aca="false">IF(DS122&gt;0,(BL122+BR122)/DS122,0)</f>
        <v>2.2</v>
      </c>
      <c r="FO122" s="12" t="n">
        <v>0</v>
      </c>
      <c r="FP122" s="19" t="n">
        <f aca="false">Z122-AH122/10</f>
        <v>4</v>
      </c>
      <c r="FQ122" s="19" t="n">
        <f aca="false">Z122+DR122/5</f>
        <v>4.8882</v>
      </c>
      <c r="FR122" s="19" t="n">
        <f aca="false">(DX122+DY122)/AL122*60</f>
        <v>112.672598956735</v>
      </c>
      <c r="FS122" s="8" t="n">
        <v>4</v>
      </c>
      <c r="FT122" s="17" t="s">
        <v>326</v>
      </c>
      <c r="FU122" s="8" t="n">
        <v>195</v>
      </c>
      <c r="FV122" s="22"/>
      <c r="FW122" s="17" t="s">
        <v>270</v>
      </c>
      <c r="FX122" s="23" t="n">
        <v>742500</v>
      </c>
      <c r="FY122" s="23" t="n">
        <v>697500</v>
      </c>
      <c r="FZ122" s="8" t="n">
        <v>21</v>
      </c>
      <c r="GA122" s="8" t="n">
        <v>0</v>
      </c>
      <c r="GB122" s="8" t="n">
        <v>5</v>
      </c>
      <c r="GC122" s="8" t="n">
        <v>5</v>
      </c>
      <c r="GD122" s="8" t="n">
        <v>-5</v>
      </c>
      <c r="GE122" s="8" t="n">
        <v>10</v>
      </c>
      <c r="GF122" s="8" t="n">
        <v>41</v>
      </c>
      <c r="GG122" s="8" t="n">
        <v>375</v>
      </c>
      <c r="GH122" s="8" t="n">
        <v>0.1</v>
      </c>
      <c r="GI122" s="8" t="n">
        <v>0.6</v>
      </c>
      <c r="GJ122" s="8" t="n">
        <v>0.7</v>
      </c>
      <c r="GK122" s="8" t="n">
        <f aca="false">Z122-AH122/10</f>
        <v>4</v>
      </c>
      <c r="GL122" s="22"/>
      <c r="GM122" s="22"/>
      <c r="GN122" s="22"/>
      <c r="GO122" s="22"/>
      <c r="GP122" s="22"/>
    </row>
    <row r="123" customFormat="false" ht="13.65" hidden="false" customHeight="true" outlineLevel="0" collapsed="false">
      <c r="A123" s="16" t="n">
        <v>34473</v>
      </c>
      <c r="B123" s="17" t="s">
        <v>434</v>
      </c>
      <c r="C123" s="17" t="s">
        <v>435</v>
      </c>
      <c r="D123" s="17" t="s">
        <v>262</v>
      </c>
      <c r="E123" s="17" t="s">
        <v>262</v>
      </c>
      <c r="F123" s="8" t="n">
        <v>70</v>
      </c>
      <c r="G123" s="8" t="n">
        <v>180</v>
      </c>
      <c r="H123" s="8" t="n">
        <v>2012</v>
      </c>
      <c r="I123" s="8" t="n">
        <v>3</v>
      </c>
      <c r="J123" s="8" t="n">
        <v>89</v>
      </c>
      <c r="K123" s="17" t="s">
        <v>263</v>
      </c>
      <c r="L123" s="8" t="n">
        <v>2015</v>
      </c>
      <c r="M123" s="8" t="n">
        <v>23</v>
      </c>
      <c r="N123" s="8" t="n">
        <v>2</v>
      </c>
      <c r="O123" s="8" t="n">
        <v>8476894</v>
      </c>
      <c r="P123" s="17" t="s">
        <v>856</v>
      </c>
      <c r="Q123" s="17" t="s">
        <v>857</v>
      </c>
      <c r="R123" s="17" t="s">
        <v>858</v>
      </c>
      <c r="S123" s="17" t="s">
        <v>848</v>
      </c>
      <c r="T123" s="17" t="s">
        <v>268</v>
      </c>
      <c r="U123" s="17" t="s">
        <v>859</v>
      </c>
      <c r="V123" s="8" t="n">
        <v>58</v>
      </c>
      <c r="W123" s="8" t="n">
        <v>5</v>
      </c>
      <c r="X123" s="8" t="n">
        <v>17</v>
      </c>
      <c r="Y123" s="8" t="n">
        <v>13</v>
      </c>
      <c r="Z123" s="8" t="n">
        <v>22</v>
      </c>
      <c r="AA123" s="8" t="n">
        <v>0</v>
      </c>
      <c r="AB123" s="8" t="n">
        <v>0</v>
      </c>
      <c r="AC123" s="18" t="n">
        <f aca="false">Z123/V123</f>
        <v>0.379310344827586</v>
      </c>
      <c r="AD123" s="19" t="n">
        <f aca="false">IF(FZ123&gt;V123,Z123-V123*(GC123-Z123)/(FZ123-V123),0)</f>
        <v>-7</v>
      </c>
      <c r="AE123" s="19" t="n">
        <v>7.637</v>
      </c>
      <c r="AF123" s="8" t="n">
        <v>-4</v>
      </c>
      <c r="AG123" s="8" t="n">
        <v>2.8</v>
      </c>
      <c r="AH123" s="8" t="n">
        <v>14</v>
      </c>
      <c r="AI123" s="8" t="n">
        <v>936</v>
      </c>
      <c r="AJ123" s="8" t="n">
        <v>45714</v>
      </c>
      <c r="AK123" s="19" t="n">
        <v>761.86666666667</v>
      </c>
      <c r="AL123" s="8" t="n">
        <v>762.45</v>
      </c>
      <c r="AM123" s="8" t="n">
        <v>762</v>
      </c>
      <c r="AN123" s="18" t="n">
        <f aca="false">AJ123/60/V123</f>
        <v>13.1362068965517</v>
      </c>
      <c r="AO123" s="8" t="n">
        <v>22.05</v>
      </c>
      <c r="AP123" s="12" t="n">
        <f aca="false">IF(EF123&gt;0,Z123/EF123,0)</f>
        <v>0.666666666666667</v>
      </c>
      <c r="AQ123" s="8" t="n">
        <v>169</v>
      </c>
      <c r="AR123" s="8" t="n">
        <v>169</v>
      </c>
      <c r="AS123" s="8" t="n">
        <v>169</v>
      </c>
      <c r="AT123" s="8" t="n">
        <v>122</v>
      </c>
      <c r="AU123" s="8" t="n">
        <v>122</v>
      </c>
      <c r="AV123" s="8" t="n">
        <v>95</v>
      </c>
      <c r="AW123" s="8" t="n">
        <v>94</v>
      </c>
      <c r="AX123" s="8" t="n">
        <v>35</v>
      </c>
      <c r="AY123" s="8" t="n">
        <v>6</v>
      </c>
      <c r="AZ123" s="8" t="n">
        <v>6</v>
      </c>
      <c r="BA123" s="8" t="n">
        <f aca="false">AY123+AZ123</f>
        <v>12</v>
      </c>
      <c r="BB123" s="8" t="n">
        <v>8.98</v>
      </c>
      <c r="BC123" s="8" t="n">
        <v>31.0105</v>
      </c>
      <c r="BD123" s="19" t="n">
        <v>261.3</v>
      </c>
      <c r="BE123" s="19" t="n">
        <v>20.5784039201959</v>
      </c>
      <c r="BF123" s="19" t="n">
        <f aca="false">AQ123+BD123</f>
        <v>430.3</v>
      </c>
      <c r="BG123" s="19" t="n">
        <f aca="false">IF(AL123&gt;0,BF123/AL123*60,0)</f>
        <v>33.8618925831202</v>
      </c>
      <c r="BH123" s="8" t="n">
        <v>288</v>
      </c>
      <c r="BI123" s="8" t="n">
        <v>216</v>
      </c>
      <c r="BJ123" s="8" t="n">
        <v>191</v>
      </c>
      <c r="BK123" s="12" t="n">
        <f aca="false">BH123/(BH123+BJ123)</f>
        <v>0.60125260960334</v>
      </c>
      <c r="BL123" s="8" t="n">
        <v>32</v>
      </c>
      <c r="BM123" s="8" t="n">
        <v>32</v>
      </c>
      <c r="BN123" s="8" t="n">
        <v>55</v>
      </c>
      <c r="BO123" s="8" t="n">
        <f aca="false">BM123-BN123</f>
        <v>-23</v>
      </c>
      <c r="BP123" s="8" t="n">
        <v>27</v>
      </c>
      <c r="BQ123" s="8" t="n">
        <v>33</v>
      </c>
      <c r="BR123" s="8" t="n">
        <v>39</v>
      </c>
      <c r="BS123" s="8" t="n">
        <v>22</v>
      </c>
      <c r="BT123" s="12" t="n">
        <f aca="false">BS123/(EA123+BS123)</f>
        <v>0.0392857142857143</v>
      </c>
      <c r="BU123" s="8" t="n">
        <v>8</v>
      </c>
      <c r="BV123" s="8" t="n">
        <v>6</v>
      </c>
      <c r="BW123" s="12" t="n">
        <f aca="false">IF(BU123+BV123&gt;0,BU123/(BU123+BV123),0)</f>
        <v>0.571428571428571</v>
      </c>
      <c r="BX123" s="8" t="n">
        <v>1</v>
      </c>
      <c r="BY123" s="8" t="n">
        <v>1</v>
      </c>
      <c r="BZ123" s="8" t="n">
        <v>2</v>
      </c>
      <c r="CA123" s="8" t="n">
        <v>0</v>
      </c>
      <c r="CB123" s="8" t="n">
        <v>5</v>
      </c>
      <c r="CC123" s="8" t="n">
        <v>5</v>
      </c>
      <c r="CD123" s="8" t="n">
        <v>2</v>
      </c>
      <c r="CE123" s="8" t="n">
        <v>1</v>
      </c>
      <c r="CF123" s="8" t="n">
        <v>4</v>
      </c>
      <c r="CG123" s="8" t="n">
        <v>1</v>
      </c>
      <c r="CH123" s="8" t="n">
        <v>6</v>
      </c>
      <c r="CI123" s="8" t="n">
        <v>6</v>
      </c>
      <c r="CJ123" s="8" t="n">
        <v>0</v>
      </c>
      <c r="CK123" s="8" t="n">
        <v>1</v>
      </c>
      <c r="CL123" s="8" t="n">
        <v>0</v>
      </c>
      <c r="CM123" s="8" t="n">
        <v>1</v>
      </c>
      <c r="CN123" s="8" t="n">
        <v>0</v>
      </c>
      <c r="CO123" s="8" t="n">
        <v>0</v>
      </c>
      <c r="CP123" s="8" t="n">
        <v>0</v>
      </c>
      <c r="CQ123" s="8" t="n">
        <v>0</v>
      </c>
      <c r="CR123" s="8" t="n">
        <v>0</v>
      </c>
      <c r="CS123" s="8" t="n">
        <v>0</v>
      </c>
      <c r="CT123" s="8" t="n">
        <v>0</v>
      </c>
      <c r="CU123" s="8" t="n">
        <v>1</v>
      </c>
      <c r="CV123" s="8" t="n">
        <v>0</v>
      </c>
      <c r="CW123" s="8" t="n">
        <v>4</v>
      </c>
      <c r="CX123" s="8" t="n">
        <v>1</v>
      </c>
      <c r="CY123" s="8" t="n">
        <v>2</v>
      </c>
      <c r="CZ123" s="8" t="n">
        <v>5</v>
      </c>
      <c r="DA123" s="8" t="n">
        <v>19</v>
      </c>
      <c r="DB123" s="8" t="n">
        <v>12</v>
      </c>
      <c r="DC123" s="8" t="n">
        <v>3</v>
      </c>
      <c r="DD123" s="8" t="n">
        <v>2</v>
      </c>
      <c r="DE123" s="8" t="n">
        <v>4</v>
      </c>
      <c r="DF123" s="8" t="n">
        <v>1</v>
      </c>
      <c r="DG123" s="8" t="n">
        <v>1</v>
      </c>
      <c r="DH123" s="8" t="n">
        <v>72</v>
      </c>
      <c r="DI123" s="8" t="n">
        <v>7</v>
      </c>
      <c r="DJ123" s="8" t="n">
        <v>9</v>
      </c>
      <c r="DK123" s="8" t="n">
        <v>7</v>
      </c>
      <c r="DL123" s="8" t="n">
        <v>7</v>
      </c>
      <c r="DM123" s="8" t="n">
        <v>0</v>
      </c>
      <c r="DN123" s="8" t="n">
        <v>9</v>
      </c>
      <c r="DO123" s="8" t="n">
        <v>9</v>
      </c>
      <c r="DP123" s="8" t="n">
        <v>0</v>
      </c>
      <c r="DQ123" s="8" t="n">
        <f aca="false">DJ123-DI123</f>
        <v>2</v>
      </c>
      <c r="DR123" s="19" t="n">
        <v>0.449</v>
      </c>
      <c r="DS123" s="8" t="n">
        <v>7</v>
      </c>
      <c r="DT123" s="8" t="n">
        <v>0</v>
      </c>
      <c r="DU123" s="8" t="n">
        <v>0</v>
      </c>
      <c r="DV123" s="8" t="n">
        <v>0</v>
      </c>
      <c r="DW123" s="8" t="n">
        <v>0</v>
      </c>
      <c r="DX123" s="8" t="n">
        <v>767</v>
      </c>
      <c r="DY123" s="8" t="n">
        <v>727</v>
      </c>
      <c r="DZ123" s="8" t="n">
        <v>566</v>
      </c>
      <c r="EA123" s="8" t="n">
        <v>538</v>
      </c>
      <c r="EB123" s="8" t="n">
        <v>406</v>
      </c>
      <c r="EC123" s="8" t="n">
        <v>389</v>
      </c>
      <c r="ED123" s="8" t="n">
        <v>35.1</v>
      </c>
      <c r="EE123" s="8" t="n">
        <v>32.63</v>
      </c>
      <c r="EF123" s="8" t="n">
        <v>33</v>
      </c>
      <c r="EG123" s="8" t="n">
        <v>34</v>
      </c>
      <c r="EH123" s="12" t="n">
        <f aca="false">EF123/EB123</f>
        <v>0.0812807881773399</v>
      </c>
      <c r="EI123" s="20" t="n">
        <f aca="false">1-EG123/EC123</f>
        <v>0.912596401028278</v>
      </c>
      <c r="EJ123" s="21" t="n">
        <f aca="false">EH123+EI123</f>
        <v>0.993877189205618</v>
      </c>
      <c r="EK123" s="8" t="n">
        <v>761</v>
      </c>
      <c r="EL123" s="8" t="n">
        <v>725</v>
      </c>
      <c r="EM123" s="8" t="n">
        <v>560</v>
      </c>
      <c r="EN123" s="8" t="n">
        <v>536</v>
      </c>
      <c r="EO123" s="8" t="n">
        <v>403</v>
      </c>
      <c r="EP123" s="8" t="n">
        <v>389</v>
      </c>
      <c r="EQ123" s="8" t="n">
        <v>33</v>
      </c>
      <c r="ER123" s="8" t="n">
        <v>34</v>
      </c>
      <c r="ES123" s="8" t="n">
        <v>394</v>
      </c>
      <c r="ET123" s="8" t="n">
        <v>356</v>
      </c>
      <c r="EU123" s="8" t="n">
        <v>133</v>
      </c>
      <c r="EV123" s="8" t="n">
        <v>127</v>
      </c>
      <c r="EW123" s="8" t="n">
        <v>20</v>
      </c>
      <c r="EX123" s="8" t="n">
        <v>17</v>
      </c>
      <c r="EY123" s="8" t="n">
        <v>49</v>
      </c>
      <c r="EZ123" s="8" t="n">
        <v>37</v>
      </c>
      <c r="FA123" s="8" t="n">
        <v>0.7</v>
      </c>
      <c r="FB123" s="8" t="n">
        <v>0.7</v>
      </c>
      <c r="FC123" s="8" t="n">
        <v>1.4</v>
      </c>
      <c r="FD123" s="19" t="n">
        <v>22</v>
      </c>
      <c r="FE123" s="18" t="n">
        <f aca="false">FD123/V123</f>
        <v>0.379310344827586</v>
      </c>
      <c r="FF123" s="8" t="n">
        <v>1.3084</v>
      </c>
      <c r="FG123" s="8" t="n">
        <v>-0.03</v>
      </c>
      <c r="FH123" s="8" t="n">
        <v>-0.04</v>
      </c>
      <c r="FI123" s="8" t="n">
        <v>-0.08</v>
      </c>
      <c r="FJ123" s="22"/>
      <c r="FK123" s="22"/>
      <c r="FL123" s="22"/>
      <c r="FM123" s="8" t="n">
        <f aca="false">BL123+BS123+AH123+DT123</f>
        <v>68</v>
      </c>
      <c r="FN123" s="19" t="n">
        <f aca="false">IF(DS123&gt;0,(BL123+BR123)/DS123,0)</f>
        <v>10.1428571428571</v>
      </c>
      <c r="FO123" s="12" t="n">
        <v>0.0957398782</v>
      </c>
      <c r="FP123" s="19" t="n">
        <f aca="false">Z123-AH123/10</f>
        <v>20.6</v>
      </c>
      <c r="FQ123" s="19" t="n">
        <f aca="false">Z123+DR123/5</f>
        <v>22.0898</v>
      </c>
      <c r="FR123" s="19" t="n">
        <f aca="false">(DX123+DY123)/AL123*60</f>
        <v>117.568365138698</v>
      </c>
      <c r="FS123" s="8" t="n">
        <v>8</v>
      </c>
      <c r="FT123" s="17" t="s">
        <v>860</v>
      </c>
      <c r="FU123" s="8" t="n">
        <v>390</v>
      </c>
      <c r="FV123" s="22"/>
      <c r="FW123" s="17" t="s">
        <v>270</v>
      </c>
      <c r="FX123" s="23" t="n">
        <v>650000</v>
      </c>
      <c r="FY123" s="23" t="n">
        <v>650000</v>
      </c>
      <c r="FZ123" s="8" t="n">
        <v>64</v>
      </c>
      <c r="GA123" s="8" t="n">
        <v>6</v>
      </c>
      <c r="GB123" s="8" t="n">
        <v>19</v>
      </c>
      <c r="GC123" s="8" t="n">
        <v>25</v>
      </c>
      <c r="GD123" s="8" t="n">
        <v>-5</v>
      </c>
      <c r="GE123" s="8" t="n">
        <v>16</v>
      </c>
      <c r="GF123" s="8" t="n">
        <v>106</v>
      </c>
      <c r="GG123" s="8" t="n">
        <v>847</v>
      </c>
      <c r="GH123" s="8" t="n">
        <v>0.9</v>
      </c>
      <c r="GI123" s="8" t="n">
        <v>0.7</v>
      </c>
      <c r="GJ123" s="8" t="n">
        <v>1.6</v>
      </c>
      <c r="GK123" s="8" t="n">
        <f aca="false">Z123-AH123/10</f>
        <v>20.6</v>
      </c>
      <c r="GL123" s="22"/>
      <c r="GM123" s="22"/>
      <c r="GN123" s="22"/>
      <c r="GO123" s="22"/>
      <c r="GP123" s="22"/>
    </row>
    <row r="124" customFormat="false" ht="13.65" hidden="false" customHeight="true" outlineLevel="0" collapsed="false">
      <c r="A124" s="16" t="n">
        <v>35139</v>
      </c>
      <c r="B124" s="17" t="s">
        <v>861</v>
      </c>
      <c r="C124" s="17" t="s">
        <v>790</v>
      </c>
      <c r="D124" s="17" t="s">
        <v>283</v>
      </c>
      <c r="E124" s="17" t="s">
        <v>283</v>
      </c>
      <c r="F124" s="8" t="n">
        <v>73</v>
      </c>
      <c r="G124" s="8" t="n">
        <v>210</v>
      </c>
      <c r="H124" s="8" t="n">
        <v>2014</v>
      </c>
      <c r="I124" s="8" t="n">
        <v>2</v>
      </c>
      <c r="J124" s="8" t="n">
        <v>31</v>
      </c>
      <c r="K124" s="17" t="s">
        <v>263</v>
      </c>
      <c r="L124" s="8" t="n">
        <v>2017</v>
      </c>
      <c r="M124" s="8" t="n">
        <v>21</v>
      </c>
      <c r="N124" s="8" t="n">
        <v>1</v>
      </c>
      <c r="O124" s="8" t="n">
        <v>8477962</v>
      </c>
      <c r="P124" s="17" t="s">
        <v>862</v>
      </c>
      <c r="Q124" s="17" t="s">
        <v>863</v>
      </c>
      <c r="R124" s="17" t="s">
        <v>864</v>
      </c>
      <c r="S124" s="17" t="s">
        <v>848</v>
      </c>
      <c r="T124" s="17" t="s">
        <v>268</v>
      </c>
      <c r="U124" s="17" t="s">
        <v>332</v>
      </c>
      <c r="V124" s="8" t="n">
        <v>9</v>
      </c>
      <c r="W124" s="8" t="n">
        <v>1</v>
      </c>
      <c r="X124" s="8" t="n">
        <v>0</v>
      </c>
      <c r="Y124" s="8" t="n">
        <v>0</v>
      </c>
      <c r="Z124" s="8" t="n">
        <v>1</v>
      </c>
      <c r="AA124" s="8" t="n">
        <v>28</v>
      </c>
      <c r="AB124" s="8" t="n">
        <v>90</v>
      </c>
      <c r="AC124" s="18" t="n">
        <f aca="false">Z124/V124</f>
        <v>0.111111111111111</v>
      </c>
      <c r="AD124" s="19" t="n">
        <f aca="false">IF(FZ124&gt;V124,Z124-V124*(GC124-Z124)/(FZ124-V124),0)</f>
        <v>0</v>
      </c>
      <c r="AE124" s="19" t="n">
        <v>0.5</v>
      </c>
      <c r="AF124" s="8" t="n">
        <v>2</v>
      </c>
      <c r="AG124" s="8" t="n">
        <v>-0.6</v>
      </c>
      <c r="AH124" s="8" t="n">
        <v>21</v>
      </c>
      <c r="AI124" s="8" t="n">
        <v>105</v>
      </c>
      <c r="AJ124" s="8" t="n">
        <v>4288</v>
      </c>
      <c r="AK124" s="19" t="n">
        <v>71.466666666667</v>
      </c>
      <c r="AL124" s="8" t="n">
        <v>71.47</v>
      </c>
      <c r="AM124" s="8" t="n">
        <v>71</v>
      </c>
      <c r="AN124" s="18" t="n">
        <f aca="false">AJ124/60/V124</f>
        <v>7.94074074074074</v>
      </c>
      <c r="AO124" s="8" t="n">
        <v>13.68</v>
      </c>
      <c r="AP124" s="12" t="n">
        <f aca="false">IF(EF124&gt;0,Z124/EF124,0)</f>
        <v>0.333333333333333</v>
      </c>
      <c r="AQ124" s="8" t="n">
        <v>10</v>
      </c>
      <c r="AR124" s="8" t="n">
        <v>10</v>
      </c>
      <c r="AS124" s="8" t="n">
        <v>10</v>
      </c>
      <c r="AT124" s="8" t="n">
        <v>8</v>
      </c>
      <c r="AU124" s="8" t="n">
        <v>8</v>
      </c>
      <c r="AV124" s="8" t="n">
        <v>6</v>
      </c>
      <c r="AW124" s="8" t="n">
        <v>4</v>
      </c>
      <c r="AX124" s="8" t="n">
        <v>1</v>
      </c>
      <c r="AY124" s="8" t="n">
        <v>0</v>
      </c>
      <c r="AZ124" s="8" t="n">
        <v>0</v>
      </c>
      <c r="BA124" s="8" t="n">
        <f aca="false">AY124+AZ124</f>
        <v>0</v>
      </c>
      <c r="BB124" s="8" t="n">
        <v>0.35</v>
      </c>
      <c r="BC124" s="8" t="n">
        <v>35.3333</v>
      </c>
      <c r="BD124" s="19" t="n">
        <v>0</v>
      </c>
      <c r="BE124" s="19" t="n">
        <v>0</v>
      </c>
      <c r="BF124" s="19" t="n">
        <f aca="false">AQ124+BD124</f>
        <v>10</v>
      </c>
      <c r="BG124" s="19" t="n">
        <f aca="false">IF(AL124&gt;0,BF124/AL124*60,0)</f>
        <v>8.39513082412201</v>
      </c>
      <c r="BH124" s="8" t="n">
        <v>15</v>
      </c>
      <c r="BI124" s="8" t="n">
        <v>28</v>
      </c>
      <c r="BJ124" s="8" t="n">
        <v>23</v>
      </c>
      <c r="BK124" s="12" t="n">
        <f aca="false">BH124/(BH124+BJ124)</f>
        <v>0.394736842105263</v>
      </c>
      <c r="BL124" s="8" t="n">
        <v>12</v>
      </c>
      <c r="BM124" s="8" t="n">
        <v>12</v>
      </c>
      <c r="BN124" s="8" t="n">
        <v>8</v>
      </c>
      <c r="BO124" s="8" t="n">
        <f aca="false">BM124-BN124</f>
        <v>4</v>
      </c>
      <c r="BP124" s="8" t="n">
        <v>2</v>
      </c>
      <c r="BQ124" s="8" t="n">
        <v>2</v>
      </c>
      <c r="BR124" s="8" t="n">
        <v>1</v>
      </c>
      <c r="BS124" s="8" t="n">
        <v>1</v>
      </c>
      <c r="BT124" s="12" t="n">
        <f aca="false">BS124/(EA124+BS124)</f>
        <v>0.024390243902439</v>
      </c>
      <c r="BU124" s="8" t="n">
        <v>0</v>
      </c>
      <c r="BV124" s="8" t="n">
        <v>0</v>
      </c>
      <c r="BW124" s="12" t="n">
        <f aca="false">IF(BU124+BV124&gt;0,BU124/(BU124+BV124),0)</f>
        <v>0</v>
      </c>
      <c r="BX124" s="8" t="n">
        <v>0</v>
      </c>
      <c r="BY124" s="8" t="n">
        <v>0</v>
      </c>
      <c r="BZ124" s="8" t="n">
        <v>0</v>
      </c>
      <c r="CA124" s="8" t="n">
        <v>0</v>
      </c>
      <c r="CB124" s="8" t="n">
        <v>0</v>
      </c>
      <c r="CC124" s="8" t="n">
        <v>0</v>
      </c>
      <c r="CD124" s="8" t="n">
        <v>0</v>
      </c>
      <c r="CE124" s="8" t="n">
        <v>0</v>
      </c>
      <c r="CF124" s="8" t="n">
        <v>0</v>
      </c>
      <c r="CG124" s="8" t="n">
        <v>0</v>
      </c>
      <c r="CH124" s="8" t="n">
        <v>0</v>
      </c>
      <c r="CI124" s="8" t="n">
        <v>0</v>
      </c>
      <c r="CJ124" s="8" t="n">
        <v>0</v>
      </c>
      <c r="CK124" s="8" t="n">
        <v>0</v>
      </c>
      <c r="CL124" s="8" t="n">
        <v>0</v>
      </c>
      <c r="CM124" s="8" t="n">
        <v>0</v>
      </c>
      <c r="CN124" s="8" t="n">
        <v>0</v>
      </c>
      <c r="CO124" s="8" t="n">
        <v>0</v>
      </c>
      <c r="CP124" s="8" t="n">
        <v>0</v>
      </c>
      <c r="CQ124" s="8" t="n">
        <v>0</v>
      </c>
      <c r="CR124" s="8" t="n">
        <v>1</v>
      </c>
      <c r="CS124" s="8" t="n">
        <v>0</v>
      </c>
      <c r="CT124" s="8" t="n">
        <v>0</v>
      </c>
      <c r="CU124" s="8" t="n">
        <v>0</v>
      </c>
      <c r="CV124" s="8" t="n">
        <v>0</v>
      </c>
      <c r="CW124" s="8" t="n">
        <v>0</v>
      </c>
      <c r="CX124" s="8" t="n">
        <v>0</v>
      </c>
      <c r="CY124" s="8" t="n">
        <v>0</v>
      </c>
      <c r="CZ124" s="8" t="n">
        <v>1</v>
      </c>
      <c r="DA124" s="8" t="n">
        <v>1</v>
      </c>
      <c r="DB124" s="8" t="n">
        <v>0</v>
      </c>
      <c r="DC124" s="8" t="n">
        <v>1</v>
      </c>
      <c r="DD124" s="8" t="n">
        <v>0</v>
      </c>
      <c r="DE124" s="8" t="n">
        <v>0</v>
      </c>
      <c r="DF124" s="8" t="n">
        <v>0</v>
      </c>
      <c r="DG124" s="8" t="n">
        <v>0</v>
      </c>
      <c r="DH124" s="8" t="n">
        <v>5</v>
      </c>
      <c r="DI124" s="8" t="n">
        <v>5</v>
      </c>
      <c r="DJ124" s="8" t="n">
        <v>4</v>
      </c>
      <c r="DK124" s="8" t="n">
        <v>5</v>
      </c>
      <c r="DL124" s="8" t="n">
        <v>4</v>
      </c>
      <c r="DM124" s="8" t="n">
        <v>1</v>
      </c>
      <c r="DN124" s="8" t="n">
        <v>4</v>
      </c>
      <c r="DO124" s="8" t="n">
        <v>3</v>
      </c>
      <c r="DP124" s="8" t="n">
        <v>1</v>
      </c>
      <c r="DQ124" s="8" t="n">
        <f aca="false">DJ124-DI124</f>
        <v>-1</v>
      </c>
      <c r="DR124" s="19" t="n">
        <v>-2.053</v>
      </c>
      <c r="DS124" s="8" t="n">
        <v>3</v>
      </c>
      <c r="DT124" s="8" t="n">
        <v>1</v>
      </c>
      <c r="DU124" s="8" t="n">
        <v>0</v>
      </c>
      <c r="DV124" s="8" t="n">
        <v>1</v>
      </c>
      <c r="DW124" s="8" t="n">
        <v>0</v>
      </c>
      <c r="DX124" s="8" t="n">
        <v>47</v>
      </c>
      <c r="DY124" s="8" t="n">
        <v>52</v>
      </c>
      <c r="DZ124" s="8" t="n">
        <v>37</v>
      </c>
      <c r="EA124" s="8" t="n">
        <v>40</v>
      </c>
      <c r="EB124" s="8" t="n">
        <v>23</v>
      </c>
      <c r="EC124" s="8" t="n">
        <v>27</v>
      </c>
      <c r="ED124" s="8" t="n">
        <v>1.97</v>
      </c>
      <c r="EE124" s="8" t="n">
        <v>1.95</v>
      </c>
      <c r="EF124" s="8" t="n">
        <v>3</v>
      </c>
      <c r="EG124" s="8" t="n">
        <v>1</v>
      </c>
      <c r="EH124" s="12" t="n">
        <f aca="false">EF124/EB124</f>
        <v>0.130434782608696</v>
      </c>
      <c r="EI124" s="20" t="n">
        <f aca="false">1-EG124/EC124</f>
        <v>0.962962962962963</v>
      </c>
      <c r="EJ124" s="21" t="n">
        <f aca="false">EH124+EI124</f>
        <v>1.09339774557166</v>
      </c>
      <c r="EK124" s="8" t="n">
        <v>48</v>
      </c>
      <c r="EL124" s="8" t="n">
        <v>51</v>
      </c>
      <c r="EM124" s="8" t="n">
        <v>37</v>
      </c>
      <c r="EN124" s="8" t="n">
        <v>40</v>
      </c>
      <c r="EO124" s="8" t="n">
        <v>23</v>
      </c>
      <c r="EP124" s="8" t="n">
        <v>27</v>
      </c>
      <c r="EQ124" s="8" t="n">
        <v>3</v>
      </c>
      <c r="ER124" s="8" t="n">
        <v>1</v>
      </c>
      <c r="ES124" s="8" t="n">
        <v>19</v>
      </c>
      <c r="ET124" s="8" t="n">
        <v>23</v>
      </c>
      <c r="EU124" s="8" t="n">
        <v>7</v>
      </c>
      <c r="EV124" s="8" t="n">
        <v>11</v>
      </c>
      <c r="EW124" s="8" t="n">
        <v>1</v>
      </c>
      <c r="EX124" s="8" t="n">
        <v>0</v>
      </c>
      <c r="EY124" s="8" t="n">
        <v>10</v>
      </c>
      <c r="EZ124" s="8" t="n">
        <v>9</v>
      </c>
      <c r="FA124" s="8" t="n">
        <v>0</v>
      </c>
      <c r="FB124" s="8" t="n">
        <v>0.1</v>
      </c>
      <c r="FC124" s="8" t="n">
        <v>0.2</v>
      </c>
      <c r="FD124" s="19" t="n">
        <v>1.1</v>
      </c>
      <c r="FE124" s="18" t="n">
        <f aca="false">FD124/V124</f>
        <v>0.122222222222222</v>
      </c>
      <c r="FF124" s="8" t="n">
        <v>0.0137</v>
      </c>
      <c r="FG124" s="8" t="n">
        <v>0</v>
      </c>
      <c r="FH124" s="8" t="n">
        <v>0</v>
      </c>
      <c r="FI124" s="8" t="n">
        <v>0</v>
      </c>
      <c r="FJ124" s="22"/>
      <c r="FK124" s="22"/>
      <c r="FL124" s="22"/>
      <c r="FM124" s="8" t="n">
        <f aca="false">BL124+BS124+AH124+DT124</f>
        <v>35</v>
      </c>
      <c r="FN124" s="19" t="n">
        <f aca="false">IF(DS124&gt;0,(BL124+BR124)/DS124,0)</f>
        <v>4.33333333333333</v>
      </c>
      <c r="FO124" s="12" t="n">
        <v>0.033496732</v>
      </c>
      <c r="FP124" s="19" t="n">
        <f aca="false">Z124-AH124/10</f>
        <v>-1.1</v>
      </c>
      <c r="FQ124" s="19" t="n">
        <f aca="false">Z124+DR124/5</f>
        <v>0.5894</v>
      </c>
      <c r="FR124" s="19" t="n">
        <f aca="false">(DX124+DY124)/AL124*60</f>
        <v>83.1117951588079</v>
      </c>
      <c r="FS124" s="22"/>
      <c r="FT124" s="22"/>
      <c r="FU124" s="22"/>
      <c r="FV124" s="22"/>
      <c r="FW124" s="17" t="s">
        <v>270</v>
      </c>
      <c r="FX124" s="23" t="n">
        <v>892500</v>
      </c>
      <c r="FY124" s="23" t="n">
        <v>839167</v>
      </c>
      <c r="FZ124" s="8" t="n">
        <v>9</v>
      </c>
      <c r="GA124" s="8" t="n">
        <v>1</v>
      </c>
      <c r="GB124" s="8" t="n">
        <v>0</v>
      </c>
      <c r="GC124" s="8" t="n">
        <v>1</v>
      </c>
      <c r="GD124" s="8" t="n">
        <v>2</v>
      </c>
      <c r="GE124" s="8" t="n">
        <v>21</v>
      </c>
      <c r="GF124" s="8" t="n">
        <v>6</v>
      </c>
      <c r="GG124" s="8" t="n">
        <v>71</v>
      </c>
      <c r="GH124" s="8" t="n">
        <v>0</v>
      </c>
      <c r="GI124" s="8" t="n">
        <v>0.1</v>
      </c>
      <c r="GJ124" s="8" t="n">
        <v>0.2</v>
      </c>
      <c r="GK124" s="8" t="n">
        <f aca="false">Z124-AH124/10</f>
        <v>-1.1</v>
      </c>
      <c r="GL124" s="22"/>
      <c r="GM124" s="22"/>
      <c r="GN124" s="22"/>
      <c r="GO124" s="22"/>
      <c r="GP124" s="22"/>
    </row>
    <row r="125" customFormat="false" ht="13.65" hidden="false" customHeight="true" outlineLevel="0" collapsed="false">
      <c r="A125" s="16" t="n">
        <v>35182</v>
      </c>
      <c r="B125" s="17" t="s">
        <v>865</v>
      </c>
      <c r="C125" s="22"/>
      <c r="D125" s="17" t="s">
        <v>866</v>
      </c>
      <c r="E125" s="17" t="s">
        <v>866</v>
      </c>
      <c r="F125" s="8" t="n">
        <v>75</v>
      </c>
      <c r="G125" s="8" t="n">
        <v>211</v>
      </c>
      <c r="H125" s="8" t="n">
        <v>2014</v>
      </c>
      <c r="I125" s="8" t="n">
        <v>1</v>
      </c>
      <c r="J125" s="8" t="n">
        <v>12</v>
      </c>
      <c r="K125" s="17" t="s">
        <v>263</v>
      </c>
      <c r="L125" s="8" t="n">
        <v>2016</v>
      </c>
      <c r="M125" s="8" t="n">
        <v>21</v>
      </c>
      <c r="N125" s="8" t="n">
        <v>2</v>
      </c>
      <c r="O125" s="8" t="n">
        <v>8477943</v>
      </c>
      <c r="P125" s="17" t="s">
        <v>867</v>
      </c>
      <c r="Q125" s="17" t="s">
        <v>868</v>
      </c>
      <c r="R125" s="17" t="s">
        <v>869</v>
      </c>
      <c r="S125" s="17" t="s">
        <v>848</v>
      </c>
      <c r="T125" s="17" t="s">
        <v>268</v>
      </c>
      <c r="U125" s="17" t="s">
        <v>294</v>
      </c>
      <c r="V125" s="8" t="n">
        <v>74</v>
      </c>
      <c r="W125" s="8" t="n">
        <v>17</v>
      </c>
      <c r="X125" s="8" t="n">
        <v>13</v>
      </c>
      <c r="Y125" s="8" t="n">
        <v>7</v>
      </c>
      <c r="Z125" s="8" t="n">
        <v>30</v>
      </c>
      <c r="AA125" s="8" t="n">
        <v>8</v>
      </c>
      <c r="AB125" s="8" t="n">
        <v>35</v>
      </c>
      <c r="AC125" s="18" t="n">
        <f aca="false">Z125/V125</f>
        <v>0.405405405405405</v>
      </c>
      <c r="AD125" s="19" t="n">
        <f aca="false">IF(FZ125&gt;V125,Z125-V125*(GC125-Z125)/(FZ125-V125),0)</f>
        <v>2.73684210526316</v>
      </c>
      <c r="AE125" s="19" t="n">
        <v>12.359</v>
      </c>
      <c r="AF125" s="8" t="n">
        <v>-2</v>
      </c>
      <c r="AG125" s="8" t="n">
        <v>-5.6</v>
      </c>
      <c r="AH125" s="8" t="n">
        <v>28</v>
      </c>
      <c r="AI125" s="8" t="n">
        <v>1497</v>
      </c>
      <c r="AJ125" s="8" t="n">
        <v>64432</v>
      </c>
      <c r="AK125" s="19" t="n">
        <v>1073.8666666667</v>
      </c>
      <c r="AL125" s="8" t="n">
        <v>1074.05</v>
      </c>
      <c r="AM125" s="8" t="n">
        <v>1074</v>
      </c>
      <c r="AN125" s="18" t="n">
        <f aca="false">AJ125/60/V125</f>
        <v>14.5117117117117</v>
      </c>
      <c r="AO125" s="8" t="n">
        <v>24.02</v>
      </c>
      <c r="AP125" s="12" t="n">
        <f aca="false">IF(EF125&gt;0,Z125/EF125,0)</f>
        <v>0.535714285714286</v>
      </c>
      <c r="AQ125" s="8" t="n">
        <v>280</v>
      </c>
      <c r="AR125" s="8" t="n">
        <v>280</v>
      </c>
      <c r="AS125" s="8" t="n">
        <v>280</v>
      </c>
      <c r="AT125" s="8" t="n">
        <v>201</v>
      </c>
      <c r="AU125" s="8" t="n">
        <v>201</v>
      </c>
      <c r="AV125" s="8" t="n">
        <v>129</v>
      </c>
      <c r="AW125" s="8" t="n">
        <v>144</v>
      </c>
      <c r="AX125" s="8" t="n">
        <v>54</v>
      </c>
      <c r="AY125" s="8" t="n">
        <v>12</v>
      </c>
      <c r="AZ125" s="8" t="n">
        <v>7</v>
      </c>
      <c r="BA125" s="8" t="n">
        <f aca="false">AY125+AZ125</f>
        <v>19</v>
      </c>
      <c r="BB125" s="8" t="n">
        <v>12.19</v>
      </c>
      <c r="BC125" s="8" t="n">
        <v>31.155</v>
      </c>
      <c r="BD125" s="19" t="n">
        <v>130.6</v>
      </c>
      <c r="BE125" s="19" t="n">
        <v>7.2969952818473</v>
      </c>
      <c r="BF125" s="19" t="n">
        <f aca="false">AQ125+BD125</f>
        <v>410.6</v>
      </c>
      <c r="BG125" s="19" t="n">
        <f aca="false">IF(AL125&gt;0,BF125/AL125*60,0)</f>
        <v>22.9374796331642</v>
      </c>
      <c r="BH125" s="8" t="n">
        <v>422</v>
      </c>
      <c r="BI125" s="8" t="n">
        <v>346</v>
      </c>
      <c r="BJ125" s="8" t="n">
        <v>317</v>
      </c>
      <c r="BK125" s="12" t="n">
        <f aca="false">BH125/(BH125+BJ125)</f>
        <v>0.571041948579161</v>
      </c>
      <c r="BL125" s="8" t="n">
        <v>83</v>
      </c>
      <c r="BM125" s="8" t="n">
        <v>83</v>
      </c>
      <c r="BN125" s="8" t="n">
        <v>74</v>
      </c>
      <c r="BO125" s="8" t="n">
        <f aca="false">BM125-BN125</f>
        <v>9</v>
      </c>
      <c r="BP125" s="8" t="n">
        <v>72</v>
      </c>
      <c r="BQ125" s="8" t="n">
        <v>22</v>
      </c>
      <c r="BR125" s="8" t="n">
        <v>16</v>
      </c>
      <c r="BS125" s="8" t="n">
        <v>34</v>
      </c>
      <c r="BT125" s="12" t="n">
        <f aca="false">BS125/(EA125+BS125)</f>
        <v>0.0416156670746634</v>
      </c>
      <c r="BU125" s="8" t="n">
        <v>5</v>
      </c>
      <c r="BV125" s="8" t="n">
        <v>6</v>
      </c>
      <c r="BW125" s="12" t="n">
        <f aca="false">IF(BU125+BV125&gt;0,BU125/(BU125+BV125),0)</f>
        <v>0.454545454545454</v>
      </c>
      <c r="BX125" s="8" t="n">
        <v>1</v>
      </c>
      <c r="BY125" s="8" t="n">
        <v>2</v>
      </c>
      <c r="BZ125" s="8" t="n">
        <v>2</v>
      </c>
      <c r="CA125" s="8" t="n">
        <v>1</v>
      </c>
      <c r="CB125" s="8" t="n">
        <v>2</v>
      </c>
      <c r="CC125" s="8" t="n">
        <v>3</v>
      </c>
      <c r="CD125" s="8" t="n">
        <v>0</v>
      </c>
      <c r="CE125" s="8" t="n">
        <v>2</v>
      </c>
      <c r="CF125" s="8" t="n">
        <v>3</v>
      </c>
      <c r="CG125" s="8" t="n">
        <v>2</v>
      </c>
      <c r="CH125" s="8" t="n">
        <v>3</v>
      </c>
      <c r="CI125" s="8" t="n">
        <v>4</v>
      </c>
      <c r="CJ125" s="8" t="n">
        <v>0</v>
      </c>
      <c r="CK125" s="8" t="n">
        <v>0</v>
      </c>
      <c r="CL125" s="8" t="n">
        <v>1</v>
      </c>
      <c r="CM125" s="8" t="n">
        <v>1</v>
      </c>
      <c r="CN125" s="8" t="n">
        <v>0</v>
      </c>
      <c r="CO125" s="8" t="n">
        <v>0</v>
      </c>
      <c r="CP125" s="8" t="n">
        <v>0</v>
      </c>
      <c r="CQ125" s="8" t="n">
        <v>1</v>
      </c>
      <c r="CR125" s="8" t="n">
        <v>0</v>
      </c>
      <c r="CS125" s="8" t="n">
        <v>2</v>
      </c>
      <c r="CT125" s="8" t="n">
        <v>5</v>
      </c>
      <c r="CU125" s="8" t="n">
        <v>1</v>
      </c>
      <c r="CV125" s="8" t="n">
        <v>0</v>
      </c>
      <c r="CW125" s="8" t="n">
        <v>8</v>
      </c>
      <c r="CX125" s="8" t="n">
        <v>0</v>
      </c>
      <c r="CY125" s="8" t="n">
        <v>5</v>
      </c>
      <c r="CZ125" s="8" t="n">
        <v>4</v>
      </c>
      <c r="DA125" s="8" t="n">
        <v>63</v>
      </c>
      <c r="DB125" s="8" t="n">
        <v>7</v>
      </c>
      <c r="DC125" s="8" t="n">
        <v>1</v>
      </c>
      <c r="DD125" s="8" t="n">
        <v>7</v>
      </c>
      <c r="DE125" s="8" t="n">
        <v>16</v>
      </c>
      <c r="DF125" s="8" t="n">
        <v>9</v>
      </c>
      <c r="DG125" s="8" t="n">
        <v>0</v>
      </c>
      <c r="DH125" s="8" t="n">
        <v>89</v>
      </c>
      <c r="DI125" s="8" t="n">
        <v>10</v>
      </c>
      <c r="DJ125" s="8" t="n">
        <v>7</v>
      </c>
      <c r="DK125" s="8" t="n">
        <v>12</v>
      </c>
      <c r="DL125" s="8" t="n">
        <v>12</v>
      </c>
      <c r="DM125" s="8" t="n">
        <v>0</v>
      </c>
      <c r="DN125" s="8" t="n">
        <v>7</v>
      </c>
      <c r="DO125" s="8" t="n">
        <v>7</v>
      </c>
      <c r="DP125" s="8" t="n">
        <v>0</v>
      </c>
      <c r="DQ125" s="8" t="n">
        <f aca="false">DJ125-DI125</f>
        <v>-3</v>
      </c>
      <c r="DR125" s="19" t="n">
        <v>-4.495</v>
      </c>
      <c r="DS125" s="8" t="n">
        <v>9</v>
      </c>
      <c r="DT125" s="8" t="n">
        <v>0</v>
      </c>
      <c r="DU125" s="8" t="n">
        <v>0</v>
      </c>
      <c r="DV125" s="8" t="n">
        <v>1</v>
      </c>
      <c r="DW125" s="8" t="n">
        <v>0</v>
      </c>
      <c r="DX125" s="8" t="n">
        <v>1100</v>
      </c>
      <c r="DY125" s="8" t="n">
        <v>1026</v>
      </c>
      <c r="DZ125" s="8" t="n">
        <v>773</v>
      </c>
      <c r="EA125" s="8" t="n">
        <v>783</v>
      </c>
      <c r="EB125" s="8" t="n">
        <v>534</v>
      </c>
      <c r="EC125" s="8" t="n">
        <v>543</v>
      </c>
      <c r="ED125" s="8" t="n">
        <v>48.58</v>
      </c>
      <c r="EE125" s="8" t="n">
        <v>48.34</v>
      </c>
      <c r="EF125" s="8" t="n">
        <v>56</v>
      </c>
      <c r="EG125" s="8" t="n">
        <v>42</v>
      </c>
      <c r="EH125" s="12" t="n">
        <f aca="false">EF125/EB125</f>
        <v>0.104868913857678</v>
      </c>
      <c r="EI125" s="20" t="n">
        <f aca="false">1-EG125/EC125</f>
        <v>0.922651933701657</v>
      </c>
      <c r="EJ125" s="21" t="n">
        <f aca="false">EH125+EI125</f>
        <v>1.02752084755934</v>
      </c>
      <c r="EK125" s="8" t="n">
        <v>1094</v>
      </c>
      <c r="EL125" s="8" t="n">
        <v>1025</v>
      </c>
      <c r="EM125" s="8" t="n">
        <v>768</v>
      </c>
      <c r="EN125" s="8" t="n">
        <v>783</v>
      </c>
      <c r="EO125" s="8" t="n">
        <v>531</v>
      </c>
      <c r="EP125" s="8" t="n">
        <v>542</v>
      </c>
      <c r="EQ125" s="8" t="n">
        <v>56</v>
      </c>
      <c r="ER125" s="8" t="n">
        <v>41</v>
      </c>
      <c r="ES125" s="8" t="n">
        <v>531</v>
      </c>
      <c r="ET125" s="8" t="n">
        <v>494</v>
      </c>
      <c r="EU125" s="8" t="n">
        <v>208</v>
      </c>
      <c r="EV125" s="8" t="n">
        <v>196</v>
      </c>
      <c r="EW125" s="8" t="n">
        <v>28</v>
      </c>
      <c r="EX125" s="8" t="n">
        <v>24</v>
      </c>
      <c r="EY125" s="8" t="n">
        <v>59</v>
      </c>
      <c r="EZ125" s="8" t="n">
        <v>48</v>
      </c>
      <c r="FA125" s="8" t="n">
        <v>1.8</v>
      </c>
      <c r="FB125" s="8" t="n">
        <v>1.4</v>
      </c>
      <c r="FC125" s="8" t="n">
        <v>3.2</v>
      </c>
      <c r="FD125" s="19" t="n">
        <v>26.41</v>
      </c>
      <c r="FE125" s="18" t="n">
        <f aca="false">FD125/V125</f>
        <v>0.356891891891892</v>
      </c>
      <c r="FF125" s="8" t="n">
        <v>3.1204</v>
      </c>
      <c r="FG125" s="8" t="n">
        <v>-0.32</v>
      </c>
      <c r="FH125" s="8" t="n">
        <v>-0.17</v>
      </c>
      <c r="FI125" s="8" t="n">
        <v>-0.49</v>
      </c>
      <c r="FJ125" s="8" t="n">
        <v>3</v>
      </c>
      <c r="FK125" s="8" t="n">
        <v>0</v>
      </c>
      <c r="FL125" s="8" t="n">
        <v>0</v>
      </c>
      <c r="FM125" s="8" t="n">
        <f aca="false">BL125+BS125+AH125+DT125</f>
        <v>145</v>
      </c>
      <c r="FN125" s="19" t="n">
        <f aca="false">IF(DS125&gt;0,(BL125+BR125)/DS125,0)</f>
        <v>11</v>
      </c>
      <c r="FO125" s="12" t="n">
        <v>0.0996710997</v>
      </c>
      <c r="FP125" s="19" t="n">
        <f aca="false">Z125-AH125/10</f>
        <v>27.2</v>
      </c>
      <c r="FQ125" s="19" t="n">
        <f aca="false">Z125+DR125/5</f>
        <v>29.101</v>
      </c>
      <c r="FR125" s="19" t="n">
        <f aca="false">(DX125+DY125)/AL125*60</f>
        <v>118.765420604255</v>
      </c>
      <c r="FS125" s="8" t="n">
        <v>4</v>
      </c>
      <c r="FT125" s="17" t="s">
        <v>326</v>
      </c>
      <c r="FU125" s="8" t="n">
        <v>195</v>
      </c>
      <c r="FV125" s="22"/>
      <c r="FW125" s="17" t="s">
        <v>270</v>
      </c>
      <c r="FX125" s="23" t="n">
        <v>832500</v>
      </c>
      <c r="FY125" s="23" t="n">
        <v>863333</v>
      </c>
      <c r="FZ125" s="8" t="n">
        <v>131</v>
      </c>
      <c r="GA125" s="8" t="n">
        <v>31</v>
      </c>
      <c r="GB125" s="8" t="n">
        <v>20</v>
      </c>
      <c r="GC125" s="8" t="n">
        <v>51</v>
      </c>
      <c r="GD125" s="8" t="n">
        <v>-6</v>
      </c>
      <c r="GE125" s="8" t="n">
        <v>48</v>
      </c>
      <c r="GF125" s="8" t="n">
        <v>221</v>
      </c>
      <c r="GG125" s="8" t="n">
        <v>1920</v>
      </c>
      <c r="GH125" s="8" t="n">
        <v>3.4</v>
      </c>
      <c r="GI125" s="8" t="n">
        <v>2.2</v>
      </c>
      <c r="GJ125" s="8" t="n">
        <v>5.6</v>
      </c>
      <c r="GK125" s="8" t="n">
        <f aca="false">Z125-AH125/10</f>
        <v>27.2</v>
      </c>
      <c r="GL125" s="22"/>
      <c r="GM125" s="22"/>
      <c r="GN125" s="22"/>
      <c r="GO125" s="22"/>
      <c r="GP125" s="22"/>
    </row>
    <row r="126" customFormat="false" ht="13.65" hidden="false" customHeight="true" outlineLevel="0" collapsed="false">
      <c r="A126" s="16" t="n">
        <v>32547</v>
      </c>
      <c r="B126" s="17" t="s">
        <v>870</v>
      </c>
      <c r="C126" s="17" t="s">
        <v>272</v>
      </c>
      <c r="D126" s="17" t="s">
        <v>262</v>
      </c>
      <c r="E126" s="17" t="s">
        <v>262</v>
      </c>
      <c r="F126" s="8" t="n">
        <v>74</v>
      </c>
      <c r="G126" s="8" t="n">
        <v>211</v>
      </c>
      <c r="H126" s="8" t="n">
        <v>2007</v>
      </c>
      <c r="I126" s="8" t="n">
        <v>1</v>
      </c>
      <c r="J126" s="8" t="n">
        <v>27</v>
      </c>
      <c r="K126" s="17" t="s">
        <v>263</v>
      </c>
      <c r="L126" s="8" t="n">
        <v>2011</v>
      </c>
      <c r="M126" s="8" t="n">
        <v>28</v>
      </c>
      <c r="N126" s="8" t="n">
        <v>7</v>
      </c>
      <c r="O126" s="8" t="n">
        <v>8474090</v>
      </c>
      <c r="P126" s="17" t="s">
        <v>871</v>
      </c>
      <c r="Q126" s="17" t="s">
        <v>872</v>
      </c>
      <c r="R126" s="17" t="s">
        <v>873</v>
      </c>
      <c r="S126" s="17" t="s">
        <v>848</v>
      </c>
      <c r="T126" s="17" t="s">
        <v>278</v>
      </c>
      <c r="U126" s="17" t="s">
        <v>606</v>
      </c>
      <c r="V126" s="8" t="n">
        <v>44</v>
      </c>
      <c r="W126" s="8" t="n">
        <v>1</v>
      </c>
      <c r="X126" s="8" t="n">
        <v>7</v>
      </c>
      <c r="Y126" s="8" t="n">
        <v>4</v>
      </c>
      <c r="Z126" s="8" t="n">
        <v>8</v>
      </c>
      <c r="AA126" s="8" t="n">
        <v>21</v>
      </c>
      <c r="AB126" s="8" t="n">
        <v>45</v>
      </c>
      <c r="AC126" s="18" t="n">
        <f aca="false">Z126/V126</f>
        <v>0.181818181818182</v>
      </c>
      <c r="AD126" s="19" t="n">
        <f aca="false">IF(FZ126&gt;V126,Z126-V126*(GC126-Z126)/(FZ126-V126),0)</f>
        <v>-2.11003236245955</v>
      </c>
      <c r="AE126" s="19" t="n">
        <v>2.594</v>
      </c>
      <c r="AF126" s="8" t="n">
        <v>2</v>
      </c>
      <c r="AG126" s="8" t="n">
        <v>-2.6</v>
      </c>
      <c r="AH126" s="8" t="n">
        <v>69</v>
      </c>
      <c r="AI126" s="8" t="n">
        <v>1061</v>
      </c>
      <c r="AJ126" s="8" t="n">
        <v>45322</v>
      </c>
      <c r="AK126" s="19" t="n">
        <v>755.36666666667</v>
      </c>
      <c r="AL126" s="8" t="n">
        <v>756</v>
      </c>
      <c r="AM126" s="8" t="n">
        <v>755</v>
      </c>
      <c r="AN126" s="18" t="n">
        <f aca="false">AJ126/60/V126</f>
        <v>17.1674242424242</v>
      </c>
      <c r="AO126" s="8" t="n">
        <v>28.77</v>
      </c>
      <c r="AP126" s="12" t="n">
        <f aca="false">IF(EF126&gt;0,Z126/EF126,0)</f>
        <v>0.235294117647059</v>
      </c>
      <c r="AQ126" s="8" t="n">
        <v>119</v>
      </c>
      <c r="AR126" s="8" t="n">
        <v>119</v>
      </c>
      <c r="AS126" s="8" t="n">
        <v>119</v>
      </c>
      <c r="AT126" s="8" t="n">
        <v>85</v>
      </c>
      <c r="AU126" s="8" t="n">
        <v>85</v>
      </c>
      <c r="AV126" s="8" t="n">
        <v>66</v>
      </c>
      <c r="AW126" s="8" t="n">
        <v>45</v>
      </c>
      <c r="AX126" s="8" t="n">
        <v>12</v>
      </c>
      <c r="AY126" s="8" t="n">
        <v>1</v>
      </c>
      <c r="AZ126" s="8" t="n">
        <v>6</v>
      </c>
      <c r="BA126" s="8" t="n">
        <f aca="false">AY126+AZ126</f>
        <v>7</v>
      </c>
      <c r="BB126" s="8" t="n">
        <v>3.93</v>
      </c>
      <c r="BC126" s="8" t="n">
        <v>49.2121</v>
      </c>
      <c r="BD126" s="19" t="n">
        <v>58.5</v>
      </c>
      <c r="BE126" s="19" t="n">
        <v>4.64674992277479</v>
      </c>
      <c r="BF126" s="19" t="n">
        <f aca="false">AQ126+BD126</f>
        <v>177.5</v>
      </c>
      <c r="BG126" s="19" t="n">
        <f aca="false">IF(AL126&gt;0,BF126/AL126*60,0)</f>
        <v>14.0873015873016</v>
      </c>
      <c r="BH126" s="8" t="n">
        <v>216</v>
      </c>
      <c r="BI126" s="8" t="n">
        <v>235</v>
      </c>
      <c r="BJ126" s="8" t="n">
        <v>222</v>
      </c>
      <c r="BK126" s="12" t="n">
        <f aca="false">BH126/(BH126+BJ126)</f>
        <v>0.493150684931507</v>
      </c>
      <c r="BL126" s="8" t="n">
        <v>58</v>
      </c>
      <c r="BM126" s="8" t="n">
        <v>58</v>
      </c>
      <c r="BN126" s="8" t="n">
        <v>73</v>
      </c>
      <c r="BO126" s="8" t="n">
        <f aca="false">BM126-BN126</f>
        <v>-15</v>
      </c>
      <c r="BP126" s="8" t="n">
        <v>19</v>
      </c>
      <c r="BQ126" s="8" t="n">
        <v>46</v>
      </c>
      <c r="BR126" s="8" t="n">
        <v>23</v>
      </c>
      <c r="BS126" s="8" t="n">
        <v>37</v>
      </c>
      <c r="BT126" s="12" t="n">
        <f aca="false">BS126/(EA126+BS126)</f>
        <v>0.0568356374807988</v>
      </c>
      <c r="BU126" s="8" t="n">
        <v>0</v>
      </c>
      <c r="BV126" s="8" t="n">
        <v>0</v>
      </c>
      <c r="BW126" s="12" t="n">
        <f aca="false">IF(BU126+BV126&gt;0,BU126/(BU126+BV126),0)</f>
        <v>0</v>
      </c>
      <c r="BX126" s="8" t="n">
        <v>0</v>
      </c>
      <c r="BY126" s="8" t="n">
        <v>0</v>
      </c>
      <c r="BZ126" s="8" t="n">
        <v>0</v>
      </c>
      <c r="CA126" s="8" t="n">
        <v>0</v>
      </c>
      <c r="CB126" s="8" t="n">
        <v>0</v>
      </c>
      <c r="CC126" s="8" t="n">
        <v>0</v>
      </c>
      <c r="CD126" s="8" t="n">
        <v>0</v>
      </c>
      <c r="CE126" s="8" t="n">
        <v>0</v>
      </c>
      <c r="CF126" s="8" t="n">
        <v>0</v>
      </c>
      <c r="CG126" s="8" t="n">
        <v>0</v>
      </c>
      <c r="CH126" s="8" t="n">
        <v>0</v>
      </c>
      <c r="CI126" s="8" t="n">
        <v>0</v>
      </c>
      <c r="CJ126" s="8" t="n">
        <v>0</v>
      </c>
      <c r="CK126" s="8" t="n">
        <v>0</v>
      </c>
      <c r="CL126" s="8" t="n">
        <v>0</v>
      </c>
      <c r="CM126" s="8" t="n">
        <v>0</v>
      </c>
      <c r="CN126" s="8" t="n">
        <v>0</v>
      </c>
      <c r="CO126" s="8" t="n">
        <v>0</v>
      </c>
      <c r="CP126" s="8" t="n">
        <v>0</v>
      </c>
      <c r="CQ126" s="8" t="n">
        <v>0</v>
      </c>
      <c r="CR126" s="8" t="n">
        <v>0</v>
      </c>
      <c r="CS126" s="8" t="n">
        <v>1</v>
      </c>
      <c r="CT126" s="8" t="n">
        <v>0</v>
      </c>
      <c r="CU126" s="8" t="n">
        <v>0</v>
      </c>
      <c r="CV126" s="8" t="n">
        <v>0</v>
      </c>
      <c r="CW126" s="8" t="n">
        <v>0</v>
      </c>
      <c r="CX126" s="8" t="n">
        <v>0</v>
      </c>
      <c r="CY126" s="8" t="n">
        <v>0</v>
      </c>
      <c r="CZ126" s="8" t="n">
        <v>4</v>
      </c>
      <c r="DA126" s="8" t="n">
        <v>15</v>
      </c>
      <c r="DB126" s="8" t="n">
        <v>1</v>
      </c>
      <c r="DC126" s="8" t="n">
        <v>0</v>
      </c>
      <c r="DD126" s="8" t="n">
        <v>20</v>
      </c>
      <c r="DE126" s="8" t="n">
        <v>12</v>
      </c>
      <c r="DF126" s="8" t="n">
        <v>0</v>
      </c>
      <c r="DG126" s="8" t="n">
        <v>0</v>
      </c>
      <c r="DH126" s="8" t="n">
        <v>33</v>
      </c>
      <c r="DI126" s="8" t="n">
        <v>26</v>
      </c>
      <c r="DJ126" s="8" t="n">
        <v>19</v>
      </c>
      <c r="DK126" s="8" t="n">
        <v>26</v>
      </c>
      <c r="DL126" s="8" t="n">
        <v>24</v>
      </c>
      <c r="DM126" s="8" t="n">
        <v>2</v>
      </c>
      <c r="DN126" s="8" t="n">
        <v>20</v>
      </c>
      <c r="DO126" s="8" t="n">
        <v>18</v>
      </c>
      <c r="DP126" s="8" t="n">
        <v>2</v>
      </c>
      <c r="DQ126" s="8" t="n">
        <f aca="false">DJ126-DI126</f>
        <v>-7</v>
      </c>
      <c r="DR126" s="19" t="n">
        <v>-4.852</v>
      </c>
      <c r="DS126" s="8" t="n">
        <v>22</v>
      </c>
      <c r="DT126" s="8" t="n">
        <v>3</v>
      </c>
      <c r="DU126" s="8" t="n">
        <v>0</v>
      </c>
      <c r="DV126" s="8" t="n">
        <v>0</v>
      </c>
      <c r="DW126" s="8" t="n">
        <v>1</v>
      </c>
      <c r="DX126" s="8" t="n">
        <v>640</v>
      </c>
      <c r="DY126" s="8" t="n">
        <v>791</v>
      </c>
      <c r="DZ126" s="8" t="n">
        <v>504</v>
      </c>
      <c r="EA126" s="8" t="n">
        <v>614</v>
      </c>
      <c r="EB126" s="8" t="n">
        <v>372</v>
      </c>
      <c r="EC126" s="8" t="n">
        <v>450</v>
      </c>
      <c r="ED126" s="8" t="n">
        <v>33.53</v>
      </c>
      <c r="EE126" s="8" t="n">
        <v>44.13</v>
      </c>
      <c r="EF126" s="8" t="n">
        <v>34</v>
      </c>
      <c r="EG126" s="8" t="n">
        <v>46</v>
      </c>
      <c r="EH126" s="12" t="n">
        <f aca="false">EF126/EB126</f>
        <v>0.0913978494623656</v>
      </c>
      <c r="EI126" s="20" t="n">
        <f aca="false">1-EG126/EC126</f>
        <v>0.897777777777778</v>
      </c>
      <c r="EJ126" s="21" t="n">
        <f aca="false">EH126+EI126</f>
        <v>0.989175627240143</v>
      </c>
      <c r="EK126" s="8" t="n">
        <v>643</v>
      </c>
      <c r="EL126" s="8" t="n">
        <v>790</v>
      </c>
      <c r="EM126" s="8" t="n">
        <v>507</v>
      </c>
      <c r="EN126" s="8" t="n">
        <v>614</v>
      </c>
      <c r="EO126" s="8" t="n">
        <v>375</v>
      </c>
      <c r="EP126" s="8" t="n">
        <v>449</v>
      </c>
      <c r="EQ126" s="8" t="n">
        <v>34</v>
      </c>
      <c r="ER126" s="8" t="n">
        <v>44</v>
      </c>
      <c r="ES126" s="8" t="n">
        <v>324</v>
      </c>
      <c r="ET126" s="8" t="n">
        <v>437</v>
      </c>
      <c r="EU126" s="8" t="n">
        <v>151</v>
      </c>
      <c r="EV126" s="8" t="n">
        <v>191</v>
      </c>
      <c r="EW126" s="8" t="n">
        <v>22</v>
      </c>
      <c r="EX126" s="8" t="n">
        <v>21</v>
      </c>
      <c r="EY126" s="8" t="n">
        <v>61</v>
      </c>
      <c r="EZ126" s="8" t="n">
        <v>58</v>
      </c>
      <c r="FA126" s="8" t="n">
        <v>0</v>
      </c>
      <c r="FB126" s="8" t="n">
        <v>1.9</v>
      </c>
      <c r="FC126" s="8" t="n">
        <v>1.9</v>
      </c>
      <c r="FD126" s="19" t="n">
        <v>6.3</v>
      </c>
      <c r="FE126" s="18" t="n">
        <f aca="false">FD126/V126</f>
        <v>0.143181818181818</v>
      </c>
      <c r="FF126" s="8" t="n">
        <v>0.2478</v>
      </c>
      <c r="FG126" s="8" t="n">
        <v>0.25</v>
      </c>
      <c r="FH126" s="8" t="n">
        <v>-0.89</v>
      </c>
      <c r="FI126" s="8" t="n">
        <v>-0.64</v>
      </c>
      <c r="FJ126" s="22"/>
      <c r="FK126" s="22"/>
      <c r="FL126" s="22"/>
      <c r="FM126" s="8" t="n">
        <f aca="false">BL126+BS126+AH126+DT126</f>
        <v>167</v>
      </c>
      <c r="FN126" s="19" t="n">
        <f aca="false">IF(DS126&gt;0,(BL126+BR126)/DS126,0)</f>
        <v>3.68181818181818</v>
      </c>
      <c r="FO126" s="12" t="n">
        <v>0.0082098518</v>
      </c>
      <c r="FP126" s="19" t="n">
        <f aca="false">Z126-AH126/10</f>
        <v>1.1</v>
      </c>
      <c r="FQ126" s="19" t="n">
        <f aca="false">Z126+DR126/5</f>
        <v>7.0296</v>
      </c>
      <c r="FR126" s="19" t="n">
        <f aca="false">(DX126+DY126)/AL126*60</f>
        <v>113.571428571429</v>
      </c>
      <c r="FS126" s="22"/>
      <c r="FT126" s="22"/>
      <c r="FU126" s="22"/>
      <c r="FV126" s="17" t="s">
        <v>255</v>
      </c>
      <c r="FW126" s="17" t="s">
        <v>280</v>
      </c>
      <c r="FX126" s="23" t="n">
        <v>5000000</v>
      </c>
      <c r="FY126" s="23" t="n">
        <v>4350000</v>
      </c>
      <c r="FZ126" s="8" t="n">
        <v>353</v>
      </c>
      <c r="GA126" s="8" t="n">
        <v>17</v>
      </c>
      <c r="GB126" s="8" t="n">
        <v>62</v>
      </c>
      <c r="GC126" s="8" t="n">
        <v>79</v>
      </c>
      <c r="GD126" s="8" t="n">
        <v>4</v>
      </c>
      <c r="GE126" s="8" t="n">
        <v>379</v>
      </c>
      <c r="GF126" s="8" t="n">
        <v>434</v>
      </c>
      <c r="GG126" s="8" t="n">
        <v>6355</v>
      </c>
      <c r="GH126" s="8" t="n">
        <v>2.8</v>
      </c>
      <c r="GI126" s="8" t="n">
        <v>14.2</v>
      </c>
      <c r="GJ126" s="8" t="n">
        <v>17</v>
      </c>
      <c r="GK126" s="8" t="n">
        <f aca="false">Z126-AH126/10</f>
        <v>1.1</v>
      </c>
      <c r="GL126" s="22"/>
      <c r="GM126" s="22"/>
      <c r="GN126" s="22"/>
      <c r="GO126" s="22"/>
      <c r="GP126" s="22"/>
    </row>
    <row r="127" customFormat="false" ht="13.65" hidden="false" customHeight="true" outlineLevel="0" collapsed="false">
      <c r="A127" s="16" t="n">
        <v>33190</v>
      </c>
      <c r="B127" s="17" t="s">
        <v>874</v>
      </c>
      <c r="C127" s="17" t="s">
        <v>455</v>
      </c>
      <c r="D127" s="17" t="s">
        <v>262</v>
      </c>
      <c r="E127" s="17" t="s">
        <v>262</v>
      </c>
      <c r="F127" s="8" t="n">
        <v>76</v>
      </c>
      <c r="G127" s="8" t="n">
        <v>225</v>
      </c>
      <c r="H127" s="22"/>
      <c r="I127" s="22"/>
      <c r="J127" s="22"/>
      <c r="K127" s="17" t="s">
        <v>263</v>
      </c>
      <c r="L127" s="8" t="n">
        <v>2011</v>
      </c>
      <c r="M127" s="8" t="n">
        <v>27</v>
      </c>
      <c r="N127" s="8" t="n">
        <v>7</v>
      </c>
      <c r="O127" s="8" t="n">
        <v>8475455</v>
      </c>
      <c r="P127" s="17" t="s">
        <v>875</v>
      </c>
      <c r="Q127" s="17" t="s">
        <v>876</v>
      </c>
      <c r="R127" s="17" t="s">
        <v>877</v>
      </c>
      <c r="S127" s="17" t="s">
        <v>878</v>
      </c>
      <c r="T127" s="17" t="s">
        <v>278</v>
      </c>
      <c r="U127" s="17" t="s">
        <v>694</v>
      </c>
      <c r="V127" s="8" t="n">
        <v>81</v>
      </c>
      <c r="W127" s="8" t="n">
        <v>5</v>
      </c>
      <c r="X127" s="8" t="n">
        <v>17</v>
      </c>
      <c r="Y127" s="8" t="n">
        <v>8</v>
      </c>
      <c r="Z127" s="8" t="n">
        <v>22</v>
      </c>
      <c r="AA127" s="8" t="n">
        <v>13</v>
      </c>
      <c r="AB127" s="8" t="n">
        <v>45</v>
      </c>
      <c r="AC127" s="18" t="n">
        <f aca="false">Z127/V127</f>
        <v>0.271604938271605</v>
      </c>
      <c r="AD127" s="19" t="n">
        <f aca="false">IF(FZ127&gt;V127,Z127-V127*(GC127-Z127)/(FZ127-V127),0)</f>
        <v>9.60655737704918</v>
      </c>
      <c r="AE127" s="19" t="n">
        <v>7.326</v>
      </c>
      <c r="AF127" s="8" t="n">
        <v>-7</v>
      </c>
      <c r="AG127" s="8" t="n">
        <v>-0.1</v>
      </c>
      <c r="AH127" s="8" t="n">
        <v>60</v>
      </c>
      <c r="AI127" s="8" t="n">
        <v>1878</v>
      </c>
      <c r="AJ127" s="8" t="n">
        <v>84174</v>
      </c>
      <c r="AK127" s="19" t="n">
        <v>1402.9</v>
      </c>
      <c r="AL127" s="8" t="n">
        <v>1402.9</v>
      </c>
      <c r="AM127" s="8" t="n">
        <v>1403</v>
      </c>
      <c r="AN127" s="18" t="n">
        <f aca="false">AJ127/60/V127</f>
        <v>17.3197530864198</v>
      </c>
      <c r="AO127" s="8" t="n">
        <v>29.14</v>
      </c>
      <c r="AP127" s="12" t="n">
        <f aca="false">IF(EF127&gt;0,Z127/EF127,0)</f>
        <v>0.366666666666667</v>
      </c>
      <c r="AQ127" s="8" t="n">
        <v>202</v>
      </c>
      <c r="AR127" s="8" t="n">
        <v>202</v>
      </c>
      <c r="AS127" s="8" t="n">
        <v>203</v>
      </c>
      <c r="AT127" s="8" t="n">
        <v>139</v>
      </c>
      <c r="AU127" s="8" t="n">
        <v>140</v>
      </c>
      <c r="AV127" s="8" t="n">
        <v>88</v>
      </c>
      <c r="AW127" s="8" t="n">
        <v>59</v>
      </c>
      <c r="AX127" s="8" t="n">
        <v>6</v>
      </c>
      <c r="AY127" s="8" t="n">
        <v>3</v>
      </c>
      <c r="AZ127" s="8" t="n">
        <v>11</v>
      </c>
      <c r="BA127" s="8" t="n">
        <f aca="false">AY127+AZ127</f>
        <v>14</v>
      </c>
      <c r="BB127" s="8" t="n">
        <v>3.78</v>
      </c>
      <c r="BC127" s="8" t="n">
        <v>52.7614</v>
      </c>
      <c r="BD127" s="19" t="n">
        <v>199.7</v>
      </c>
      <c r="BE127" s="19" t="n">
        <v>8.54087960652933</v>
      </c>
      <c r="BF127" s="19" t="n">
        <f aca="false">AQ127+BD127</f>
        <v>401.7</v>
      </c>
      <c r="BG127" s="19" t="n">
        <f aca="false">IF(AL127&gt;0,BF127/AL127*60,0)</f>
        <v>17.1801268800342</v>
      </c>
      <c r="BH127" s="8" t="n">
        <v>406</v>
      </c>
      <c r="BI127" s="8" t="n">
        <v>472</v>
      </c>
      <c r="BJ127" s="8" t="n">
        <v>389</v>
      </c>
      <c r="BK127" s="12" t="n">
        <f aca="false">BH127/(BH127+BJ127)</f>
        <v>0.510691823899371</v>
      </c>
      <c r="BL127" s="8" t="n">
        <v>197</v>
      </c>
      <c r="BM127" s="8" t="n">
        <v>197</v>
      </c>
      <c r="BN127" s="8" t="n">
        <v>132</v>
      </c>
      <c r="BO127" s="8" t="n">
        <f aca="false">BM127-BN127</f>
        <v>65</v>
      </c>
      <c r="BP127" s="8" t="n">
        <v>52</v>
      </c>
      <c r="BQ127" s="8" t="n">
        <v>29</v>
      </c>
      <c r="BR127" s="8" t="n">
        <v>11</v>
      </c>
      <c r="BS127" s="8" t="n">
        <v>107</v>
      </c>
      <c r="BT127" s="12" t="n">
        <f aca="false">BS127/(EA127+BS127)</f>
        <v>0.0951957295373666</v>
      </c>
      <c r="BU127" s="8" t="n">
        <v>0</v>
      </c>
      <c r="BV127" s="8" t="n">
        <v>0</v>
      </c>
      <c r="BW127" s="12" t="n">
        <f aca="false">IF(BU127+BV127&gt;0,BU127/(BU127+BV127),0)</f>
        <v>0</v>
      </c>
      <c r="BX127" s="8" t="n">
        <v>0</v>
      </c>
      <c r="BY127" s="8" t="n">
        <v>0</v>
      </c>
      <c r="BZ127" s="8" t="n">
        <v>0</v>
      </c>
      <c r="CA127" s="8" t="n">
        <v>0</v>
      </c>
      <c r="CB127" s="8" t="n">
        <v>0</v>
      </c>
      <c r="CC127" s="8" t="n">
        <v>0</v>
      </c>
      <c r="CD127" s="8" t="n">
        <v>0</v>
      </c>
      <c r="CE127" s="8" t="n">
        <v>0</v>
      </c>
      <c r="CF127" s="8" t="n">
        <v>0</v>
      </c>
      <c r="CG127" s="8" t="n">
        <v>0</v>
      </c>
      <c r="CH127" s="8" t="n">
        <v>0</v>
      </c>
      <c r="CI127" s="8" t="n">
        <v>0</v>
      </c>
      <c r="CJ127" s="8" t="n">
        <v>0</v>
      </c>
      <c r="CK127" s="8" t="n">
        <v>0</v>
      </c>
      <c r="CL127" s="8" t="n">
        <v>1</v>
      </c>
      <c r="CM127" s="8" t="n">
        <v>0</v>
      </c>
      <c r="CN127" s="8" t="n">
        <v>0</v>
      </c>
      <c r="CO127" s="8" t="n">
        <v>0</v>
      </c>
      <c r="CP127" s="8" t="n">
        <v>0</v>
      </c>
      <c r="CQ127" s="8" t="n">
        <v>0</v>
      </c>
      <c r="CR127" s="8" t="n">
        <v>0</v>
      </c>
      <c r="CS127" s="8" t="n">
        <v>1</v>
      </c>
      <c r="CT127" s="8" t="n">
        <v>3</v>
      </c>
      <c r="CU127" s="8" t="n">
        <v>0</v>
      </c>
      <c r="CV127" s="8" t="n">
        <v>0</v>
      </c>
      <c r="CW127" s="8" t="n">
        <v>1</v>
      </c>
      <c r="CX127" s="8" t="n">
        <v>0</v>
      </c>
      <c r="CY127" s="8" t="n">
        <v>0</v>
      </c>
      <c r="CZ127" s="8" t="n">
        <v>4</v>
      </c>
      <c r="DA127" s="8" t="n">
        <v>48</v>
      </c>
      <c r="DB127" s="8" t="n">
        <v>2</v>
      </c>
      <c r="DC127" s="8" t="n">
        <v>0</v>
      </c>
      <c r="DD127" s="8" t="n">
        <v>25</v>
      </c>
      <c r="DE127" s="8" t="n">
        <v>13</v>
      </c>
      <c r="DF127" s="8" t="n">
        <v>1</v>
      </c>
      <c r="DG127" s="8" t="n">
        <v>1</v>
      </c>
      <c r="DH127" s="8" t="n">
        <v>46</v>
      </c>
      <c r="DI127" s="8" t="n">
        <v>20</v>
      </c>
      <c r="DJ127" s="8" t="n">
        <v>10</v>
      </c>
      <c r="DK127" s="8" t="n">
        <v>20</v>
      </c>
      <c r="DL127" s="8" t="n">
        <v>17</v>
      </c>
      <c r="DM127" s="8" t="n">
        <v>3</v>
      </c>
      <c r="DN127" s="8" t="n">
        <v>12</v>
      </c>
      <c r="DO127" s="8" t="n">
        <v>9</v>
      </c>
      <c r="DP127" s="8" t="n">
        <v>3</v>
      </c>
      <c r="DQ127" s="8" t="n">
        <f aca="false">DJ127-DI127</f>
        <v>-10</v>
      </c>
      <c r="DR127" s="19" t="n">
        <v>-1.21</v>
      </c>
      <c r="DS127" s="8" t="n">
        <v>15</v>
      </c>
      <c r="DT127" s="8" t="n">
        <v>4</v>
      </c>
      <c r="DU127" s="8" t="n">
        <v>0</v>
      </c>
      <c r="DV127" s="8" t="n">
        <v>0</v>
      </c>
      <c r="DW127" s="8" t="n">
        <v>1</v>
      </c>
      <c r="DX127" s="8" t="n">
        <v>1345</v>
      </c>
      <c r="DY127" s="8" t="n">
        <v>1397</v>
      </c>
      <c r="DZ127" s="8" t="n">
        <v>1001</v>
      </c>
      <c r="EA127" s="8" t="n">
        <v>1017</v>
      </c>
      <c r="EB127" s="8" t="n">
        <v>696</v>
      </c>
      <c r="EC127" s="8" t="n">
        <v>733</v>
      </c>
      <c r="ED127" s="8" t="n">
        <v>63.13</v>
      </c>
      <c r="EE127" s="8" t="n">
        <v>68.57</v>
      </c>
      <c r="EF127" s="8" t="n">
        <v>60</v>
      </c>
      <c r="EG127" s="8" t="n">
        <v>74</v>
      </c>
      <c r="EH127" s="12" t="n">
        <f aca="false">EF127/EB127</f>
        <v>0.0862068965517241</v>
      </c>
      <c r="EI127" s="20" t="n">
        <f aca="false">1-EG127/EC127</f>
        <v>0.899045020463847</v>
      </c>
      <c r="EJ127" s="21" t="n">
        <f aca="false">EH127+EI127</f>
        <v>0.985251917015571</v>
      </c>
      <c r="EK127" s="8" t="n">
        <v>1339</v>
      </c>
      <c r="EL127" s="8" t="n">
        <v>1397</v>
      </c>
      <c r="EM127" s="8" t="n">
        <v>997</v>
      </c>
      <c r="EN127" s="8" t="n">
        <v>1017</v>
      </c>
      <c r="EO127" s="8" t="n">
        <v>694</v>
      </c>
      <c r="EP127" s="8" t="n">
        <v>733</v>
      </c>
      <c r="EQ127" s="8" t="n">
        <v>59</v>
      </c>
      <c r="ER127" s="8" t="n">
        <v>74</v>
      </c>
      <c r="ES127" s="8" t="n">
        <v>642</v>
      </c>
      <c r="ET127" s="8" t="n">
        <v>699</v>
      </c>
      <c r="EU127" s="8" t="n">
        <v>273</v>
      </c>
      <c r="EV127" s="8" t="n">
        <v>312</v>
      </c>
      <c r="EW127" s="8" t="n">
        <v>33</v>
      </c>
      <c r="EX127" s="8" t="n">
        <v>53</v>
      </c>
      <c r="EY127" s="8" t="n">
        <v>100</v>
      </c>
      <c r="EZ127" s="8" t="n">
        <v>101</v>
      </c>
      <c r="FA127" s="8" t="n">
        <v>1</v>
      </c>
      <c r="FB127" s="8" t="n">
        <v>2.8</v>
      </c>
      <c r="FC127" s="8" t="n">
        <v>3.8</v>
      </c>
      <c r="FD127" s="19" t="n">
        <v>26.38</v>
      </c>
      <c r="FE127" s="18" t="n">
        <f aca="false">FD127/V127</f>
        <v>0.325679012345679</v>
      </c>
      <c r="FF127" s="8" t="n">
        <v>1.1485</v>
      </c>
      <c r="FG127" s="8" t="n">
        <v>-0.02</v>
      </c>
      <c r="FH127" s="8" t="n">
        <v>-0.81</v>
      </c>
      <c r="FI127" s="8" t="n">
        <v>-0.83</v>
      </c>
      <c r="FJ127" s="22"/>
      <c r="FK127" s="22"/>
      <c r="FL127" s="22"/>
      <c r="FM127" s="8" t="n">
        <f aca="false">BL127+BS127+AH127+DT127</f>
        <v>368</v>
      </c>
      <c r="FN127" s="19" t="n">
        <f aca="false">IF(DS127&gt;0,(BL127+BR127)/DS127,0)</f>
        <v>13.8666666666667</v>
      </c>
      <c r="FO127" s="12" t="n">
        <v>0.020916233</v>
      </c>
      <c r="FP127" s="19" t="n">
        <f aca="false">Z127-AH127/10</f>
        <v>16</v>
      </c>
      <c r="FQ127" s="19" t="n">
        <f aca="false">Z127+DR127/5</f>
        <v>21.758</v>
      </c>
      <c r="FR127" s="19" t="n">
        <f aca="false">(DX127+DY127)/AL127*60</f>
        <v>117.2713664552</v>
      </c>
      <c r="FS127" s="22"/>
      <c r="FT127" s="22"/>
      <c r="FU127" s="22"/>
      <c r="FV127" s="22"/>
      <c r="FW127" s="17" t="s">
        <v>280</v>
      </c>
      <c r="FX127" s="23" t="n">
        <v>3400000</v>
      </c>
      <c r="FY127" s="23" t="n">
        <v>3270000</v>
      </c>
      <c r="FZ127" s="8" t="n">
        <v>447</v>
      </c>
      <c r="GA127" s="8" t="n">
        <v>20</v>
      </c>
      <c r="GB127" s="8" t="n">
        <v>58</v>
      </c>
      <c r="GC127" s="8" t="n">
        <v>78</v>
      </c>
      <c r="GD127" s="8" t="n">
        <v>-4</v>
      </c>
      <c r="GE127" s="8" t="n">
        <v>409</v>
      </c>
      <c r="GF127" s="8" t="n">
        <v>536</v>
      </c>
      <c r="GG127" s="8" t="n">
        <v>8304</v>
      </c>
      <c r="GH127" s="8" t="n">
        <v>0.3</v>
      </c>
      <c r="GI127" s="8" t="n">
        <v>17.3</v>
      </c>
      <c r="GJ127" s="8" t="n">
        <v>17.5</v>
      </c>
      <c r="GK127" s="8" t="n">
        <f aca="false">Z127-AH127/10</f>
        <v>16</v>
      </c>
      <c r="GL127" s="22"/>
      <c r="GM127" s="22"/>
      <c r="GN127" s="22"/>
      <c r="GO127" s="22"/>
      <c r="GP127" s="22"/>
    </row>
    <row r="128" customFormat="false" ht="13.65" hidden="false" customHeight="true" outlineLevel="0" collapsed="false">
      <c r="A128" s="16" t="n">
        <v>31115</v>
      </c>
      <c r="B128" s="17" t="s">
        <v>398</v>
      </c>
      <c r="C128" s="17" t="s">
        <v>272</v>
      </c>
      <c r="D128" s="17" t="s">
        <v>262</v>
      </c>
      <c r="E128" s="17" t="s">
        <v>262</v>
      </c>
      <c r="F128" s="8" t="n">
        <v>77</v>
      </c>
      <c r="G128" s="8" t="n">
        <v>230</v>
      </c>
      <c r="H128" s="8" t="n">
        <v>2003</v>
      </c>
      <c r="I128" s="8" t="n">
        <v>1</v>
      </c>
      <c r="J128" s="8" t="n">
        <v>20</v>
      </c>
      <c r="K128" s="17" t="s">
        <v>273</v>
      </c>
      <c r="L128" s="8" t="n">
        <v>2003</v>
      </c>
      <c r="M128" s="8" t="n">
        <v>32</v>
      </c>
      <c r="N128" s="8" t="n">
        <v>14</v>
      </c>
      <c r="O128" s="8" t="n">
        <v>8470613</v>
      </c>
      <c r="P128" s="17" t="s">
        <v>879</v>
      </c>
      <c r="Q128" s="17" t="s">
        <v>880</v>
      </c>
      <c r="R128" s="17" t="s">
        <v>881</v>
      </c>
      <c r="S128" s="17" t="s">
        <v>882</v>
      </c>
      <c r="T128" s="17" t="s">
        <v>278</v>
      </c>
      <c r="U128" s="17" t="s">
        <v>694</v>
      </c>
      <c r="V128" s="8" t="n">
        <v>82</v>
      </c>
      <c r="W128" s="8" t="n">
        <v>12</v>
      </c>
      <c r="X128" s="8" t="n">
        <v>55</v>
      </c>
      <c r="Y128" s="8" t="n">
        <v>30</v>
      </c>
      <c r="Z128" s="8" t="n">
        <v>67</v>
      </c>
      <c r="AA128" s="8" t="n">
        <v>1</v>
      </c>
      <c r="AB128" s="8" t="n">
        <v>0</v>
      </c>
      <c r="AC128" s="18" t="n">
        <f aca="false">Z128/V128</f>
        <v>0.817073170731707</v>
      </c>
      <c r="AD128" s="19" t="n">
        <f aca="false">IF(FZ128&gt;V128,Z128-V128*(GC128-Z128)/(FZ128-V128),0)</f>
        <v>20.4493742889647</v>
      </c>
      <c r="AE128" s="19" t="n">
        <v>21.615</v>
      </c>
      <c r="AF128" s="8" t="n">
        <v>-16</v>
      </c>
      <c r="AG128" s="8" t="n">
        <v>4.4</v>
      </c>
      <c r="AH128" s="8" t="n">
        <v>46</v>
      </c>
      <c r="AI128" s="8" t="n">
        <v>2275</v>
      </c>
      <c r="AJ128" s="8" t="n">
        <v>124194</v>
      </c>
      <c r="AK128" s="19" t="n">
        <v>2069.9</v>
      </c>
      <c r="AL128" s="8" t="n">
        <v>2069.77</v>
      </c>
      <c r="AM128" s="8" t="n">
        <v>2070</v>
      </c>
      <c r="AN128" s="18" t="n">
        <f aca="false">AJ128/60/V128</f>
        <v>25.2426829268293</v>
      </c>
      <c r="AO128" s="8" t="n">
        <v>41.62</v>
      </c>
      <c r="AP128" s="12" t="n">
        <f aca="false">IF(EF128&gt;0,Z128/EF128,0)</f>
        <v>0.609090909090909</v>
      </c>
      <c r="AQ128" s="8" t="n">
        <v>774</v>
      </c>
      <c r="AR128" s="8" t="n">
        <v>609</v>
      </c>
      <c r="AS128" s="8" t="n">
        <v>775</v>
      </c>
      <c r="AT128" s="8" t="n">
        <v>481</v>
      </c>
      <c r="AU128" s="8" t="n">
        <v>482</v>
      </c>
      <c r="AV128" s="8" t="n">
        <v>332</v>
      </c>
      <c r="AW128" s="8" t="n">
        <v>189</v>
      </c>
      <c r="AX128" s="8" t="n">
        <v>20</v>
      </c>
      <c r="AY128" s="8" t="n">
        <v>11</v>
      </c>
      <c r="AZ128" s="8" t="n">
        <v>36</v>
      </c>
      <c r="BA128" s="8" t="n">
        <f aca="false">AY128+AZ128</f>
        <v>47</v>
      </c>
      <c r="BB128" s="8" t="n">
        <v>16.34</v>
      </c>
      <c r="BC128" s="8" t="n">
        <v>54.1657</v>
      </c>
      <c r="BD128" s="19" t="n">
        <v>661.3</v>
      </c>
      <c r="BE128" s="19" t="n">
        <v>19.1690419827045</v>
      </c>
      <c r="BF128" s="19" t="n">
        <f aca="false">AQ128+BD128</f>
        <v>1435.3</v>
      </c>
      <c r="BG128" s="19" t="n">
        <f aca="false">IF(AL128&gt;0,BF128/AL128*60,0)</f>
        <v>41.6075216086812</v>
      </c>
      <c r="BH128" s="8" t="n">
        <v>992</v>
      </c>
      <c r="BI128" s="8" t="n">
        <v>641</v>
      </c>
      <c r="BJ128" s="8" t="n">
        <v>496</v>
      </c>
      <c r="BK128" s="12" t="n">
        <f aca="false">BH128/(BH128+BJ128)</f>
        <v>0.666666666666667</v>
      </c>
      <c r="BL128" s="8" t="n">
        <v>79</v>
      </c>
      <c r="BM128" s="8" t="n">
        <v>79</v>
      </c>
      <c r="BN128" s="8" t="n">
        <v>79</v>
      </c>
      <c r="BO128" s="8" t="n">
        <f aca="false">BM128-BN128</f>
        <v>0</v>
      </c>
      <c r="BP128" s="8" t="n">
        <v>150</v>
      </c>
      <c r="BQ128" s="8" t="n">
        <v>124</v>
      </c>
      <c r="BR128" s="8" t="n">
        <v>75</v>
      </c>
      <c r="BS128" s="8" t="n">
        <v>136</v>
      </c>
      <c r="BT128" s="12" t="n">
        <f aca="false">BS128/(EA128+BS128)</f>
        <v>0.0900066181336863</v>
      </c>
      <c r="BU128" s="8" t="n">
        <v>0</v>
      </c>
      <c r="BV128" s="8" t="n">
        <v>0</v>
      </c>
      <c r="BW128" s="12" t="n">
        <f aca="false">IF(BU128+BV128&gt;0,BU128/(BU128+BV128),0)</f>
        <v>0</v>
      </c>
      <c r="BX128" s="8" t="n">
        <v>0</v>
      </c>
      <c r="BY128" s="8" t="n">
        <v>0</v>
      </c>
      <c r="BZ128" s="8" t="n">
        <v>0</v>
      </c>
      <c r="CA128" s="8" t="n">
        <v>0</v>
      </c>
      <c r="CB128" s="8" t="n">
        <v>0</v>
      </c>
      <c r="CC128" s="8" t="n">
        <v>0</v>
      </c>
      <c r="CD128" s="8" t="n">
        <v>0</v>
      </c>
      <c r="CE128" s="8" t="n">
        <v>0</v>
      </c>
      <c r="CF128" s="8" t="n">
        <v>0</v>
      </c>
      <c r="CG128" s="8" t="n">
        <v>0</v>
      </c>
      <c r="CH128" s="8" t="n">
        <v>0</v>
      </c>
      <c r="CI128" s="8" t="n">
        <v>0</v>
      </c>
      <c r="CJ128" s="8" t="n">
        <v>0</v>
      </c>
      <c r="CK128" s="8" t="n">
        <v>1</v>
      </c>
      <c r="CL128" s="8" t="n">
        <v>0</v>
      </c>
      <c r="CM128" s="8" t="n">
        <v>2</v>
      </c>
      <c r="CN128" s="8" t="n">
        <v>0</v>
      </c>
      <c r="CO128" s="8" t="n">
        <v>0</v>
      </c>
      <c r="CP128" s="8" t="n">
        <v>0</v>
      </c>
      <c r="CQ128" s="8" t="n">
        <v>0</v>
      </c>
      <c r="CR128" s="8" t="n">
        <v>1</v>
      </c>
      <c r="CS128" s="8" t="n">
        <v>6</v>
      </c>
      <c r="CT128" s="8" t="n">
        <v>1</v>
      </c>
      <c r="CU128" s="8" t="n">
        <v>0</v>
      </c>
      <c r="CV128" s="8" t="n">
        <v>0</v>
      </c>
      <c r="CW128" s="8" t="n">
        <v>4</v>
      </c>
      <c r="CX128" s="8" t="n">
        <v>1</v>
      </c>
      <c r="CY128" s="8" t="n">
        <v>4</v>
      </c>
      <c r="CZ128" s="8" t="n">
        <v>13</v>
      </c>
      <c r="DA128" s="8" t="n">
        <v>132</v>
      </c>
      <c r="DB128" s="8" t="n">
        <v>7</v>
      </c>
      <c r="DC128" s="8" t="n">
        <v>2</v>
      </c>
      <c r="DD128" s="8" t="n">
        <v>112</v>
      </c>
      <c r="DE128" s="8" t="n">
        <v>53</v>
      </c>
      <c r="DF128" s="8" t="n">
        <v>0</v>
      </c>
      <c r="DG128" s="8" t="n">
        <v>0</v>
      </c>
      <c r="DH128" s="8" t="n">
        <v>158</v>
      </c>
      <c r="DI128" s="8" t="n">
        <v>22</v>
      </c>
      <c r="DJ128" s="8" t="n">
        <v>7</v>
      </c>
      <c r="DK128" s="8" t="n">
        <v>25</v>
      </c>
      <c r="DL128" s="8" t="n">
        <v>25</v>
      </c>
      <c r="DM128" s="8" t="n">
        <v>0</v>
      </c>
      <c r="DN128" s="8" t="n">
        <v>7</v>
      </c>
      <c r="DO128" s="8" t="n">
        <v>7</v>
      </c>
      <c r="DP128" s="8" t="n">
        <v>0</v>
      </c>
      <c r="DQ128" s="8" t="n">
        <f aca="false">DJ128-DI128</f>
        <v>-15</v>
      </c>
      <c r="DR128" s="19" t="n">
        <v>-9.244</v>
      </c>
      <c r="DS128" s="8" t="n">
        <v>22</v>
      </c>
      <c r="DT128" s="8" t="n">
        <v>0</v>
      </c>
      <c r="DU128" s="8" t="n">
        <v>0</v>
      </c>
      <c r="DV128" s="8" t="n">
        <v>0</v>
      </c>
      <c r="DW128" s="8" t="n">
        <v>0</v>
      </c>
      <c r="DX128" s="8" t="n">
        <v>2567</v>
      </c>
      <c r="DY128" s="8" t="n">
        <v>1872</v>
      </c>
      <c r="DZ128" s="8" t="n">
        <v>1848</v>
      </c>
      <c r="EA128" s="8" t="n">
        <v>1375</v>
      </c>
      <c r="EB128" s="8" t="n">
        <v>1292</v>
      </c>
      <c r="EC128" s="8" t="n">
        <v>1019</v>
      </c>
      <c r="ED128" s="8" t="n">
        <v>129.08</v>
      </c>
      <c r="EE128" s="8" t="n">
        <v>98.9</v>
      </c>
      <c r="EF128" s="8" t="n">
        <v>110</v>
      </c>
      <c r="EG128" s="8" t="n">
        <v>93</v>
      </c>
      <c r="EH128" s="12" t="n">
        <f aca="false">EF128/EB128</f>
        <v>0.0851393188854489</v>
      </c>
      <c r="EI128" s="20" t="n">
        <f aca="false">1-EG128/EC128</f>
        <v>0.90873405299313</v>
      </c>
      <c r="EJ128" s="21" t="n">
        <f aca="false">EH128+EI128</f>
        <v>0.993873371878579</v>
      </c>
      <c r="EK128" s="8" t="n">
        <v>2569</v>
      </c>
      <c r="EL128" s="8" t="n">
        <v>1871</v>
      </c>
      <c r="EM128" s="8" t="n">
        <v>1850</v>
      </c>
      <c r="EN128" s="8" t="n">
        <v>1374</v>
      </c>
      <c r="EO128" s="8" t="n">
        <v>1296</v>
      </c>
      <c r="EP128" s="8" t="n">
        <v>1018</v>
      </c>
      <c r="EQ128" s="8" t="n">
        <v>111</v>
      </c>
      <c r="ER128" s="8" t="n">
        <v>93</v>
      </c>
      <c r="ES128" s="8" t="n">
        <v>1245</v>
      </c>
      <c r="ET128" s="8" t="n">
        <v>929</v>
      </c>
      <c r="EU128" s="8" t="n">
        <v>498</v>
      </c>
      <c r="EV128" s="8" t="n">
        <v>398</v>
      </c>
      <c r="EW128" s="8" t="n">
        <v>49</v>
      </c>
      <c r="EX128" s="8" t="n">
        <v>54</v>
      </c>
      <c r="EY128" s="8" t="n">
        <v>121</v>
      </c>
      <c r="EZ128" s="8" t="n">
        <v>135</v>
      </c>
      <c r="FA128" s="8" t="n">
        <v>5.4</v>
      </c>
      <c r="FB128" s="8" t="n">
        <v>3.7</v>
      </c>
      <c r="FC128" s="8" t="n">
        <v>9.1</v>
      </c>
      <c r="FD128" s="19" t="n">
        <v>83.38</v>
      </c>
      <c r="FE128" s="18" t="n">
        <f aca="false">FD128/V128</f>
        <v>1.01682926829268</v>
      </c>
      <c r="FF128" s="8" t="n">
        <v>6.4894</v>
      </c>
      <c r="FG128" s="8" t="n">
        <v>0.39</v>
      </c>
      <c r="FH128" s="8" t="n">
        <v>-0.75</v>
      </c>
      <c r="FI128" s="8" t="n">
        <v>-0.36</v>
      </c>
      <c r="FJ128" s="8" t="n">
        <v>5</v>
      </c>
      <c r="FK128" s="8" t="n">
        <v>1</v>
      </c>
      <c r="FL128" s="8" t="n">
        <v>0</v>
      </c>
      <c r="FM128" s="8" t="n">
        <f aca="false">BL128+BS128+AH128+DT128</f>
        <v>261</v>
      </c>
      <c r="FN128" s="19" t="n">
        <f aca="false">IF(DS128&gt;0,(BL128+BR128)/DS128,0)</f>
        <v>7</v>
      </c>
      <c r="FO128" s="12" t="n">
        <v>0.0510638298</v>
      </c>
      <c r="FP128" s="19" t="n">
        <f aca="false">Z128-AH128/10</f>
        <v>62.4</v>
      </c>
      <c r="FQ128" s="19" t="n">
        <f aca="false">Z128+DR128/5</f>
        <v>65.1512</v>
      </c>
      <c r="FR128" s="19" t="n">
        <f aca="false">(DX128+DY128)/AL128*60</f>
        <v>128.680964551617</v>
      </c>
      <c r="FS128" s="22"/>
      <c r="FT128" s="22"/>
      <c r="FU128" s="22"/>
      <c r="FV128" s="22"/>
      <c r="FW128" s="17" t="s">
        <v>280</v>
      </c>
      <c r="FX128" s="23" t="n">
        <v>10000000</v>
      </c>
      <c r="FY128" s="23" t="n">
        <v>8000000</v>
      </c>
      <c r="FZ128" s="8" t="n">
        <v>961</v>
      </c>
      <c r="GA128" s="8" t="n">
        <v>182</v>
      </c>
      <c r="GB128" s="8" t="n">
        <v>384</v>
      </c>
      <c r="GC128" s="8" t="n">
        <v>566</v>
      </c>
      <c r="GD128" s="8" t="n">
        <v>2</v>
      </c>
      <c r="GE128" s="8" t="n">
        <v>617</v>
      </c>
      <c r="GF128" s="8" t="n">
        <v>2571</v>
      </c>
      <c r="GG128" s="8" t="n">
        <v>20658</v>
      </c>
      <c r="GH128" s="8" t="n">
        <v>52</v>
      </c>
      <c r="GI128" s="8" t="n">
        <v>46.6</v>
      </c>
      <c r="GJ128" s="8" t="n">
        <v>98.5</v>
      </c>
      <c r="GK128" s="8" t="n">
        <f aca="false">Z128-AH128/10</f>
        <v>62.4</v>
      </c>
      <c r="GL128" s="22"/>
      <c r="GM128" s="22"/>
      <c r="GN128" s="22"/>
      <c r="GO128" s="22"/>
      <c r="GP128" s="22"/>
    </row>
    <row r="129" customFormat="false" ht="13.65" hidden="false" customHeight="true" outlineLevel="0" collapsed="false">
      <c r="A129" s="16" t="n">
        <v>31157</v>
      </c>
      <c r="B129" s="17" t="s">
        <v>883</v>
      </c>
      <c r="C129" s="17" t="s">
        <v>455</v>
      </c>
      <c r="D129" s="17" t="s">
        <v>262</v>
      </c>
      <c r="E129" s="17" t="s">
        <v>262</v>
      </c>
      <c r="F129" s="8" t="n">
        <v>75</v>
      </c>
      <c r="G129" s="8" t="n">
        <v>220</v>
      </c>
      <c r="H129" s="8" t="n">
        <v>2003</v>
      </c>
      <c r="I129" s="8" t="n">
        <v>1</v>
      </c>
      <c r="J129" s="8" t="n">
        <v>14</v>
      </c>
      <c r="K129" s="17" t="s">
        <v>273</v>
      </c>
      <c r="L129" s="8" t="n">
        <v>2005</v>
      </c>
      <c r="M129" s="8" t="n">
        <v>32</v>
      </c>
      <c r="N129" s="8" t="n">
        <v>13</v>
      </c>
      <c r="O129" s="8" t="n">
        <v>8470607</v>
      </c>
      <c r="P129" s="17" t="s">
        <v>884</v>
      </c>
      <c r="Q129" s="17" t="s">
        <v>885</v>
      </c>
      <c r="R129" s="17" t="s">
        <v>886</v>
      </c>
      <c r="S129" s="17" t="s">
        <v>882</v>
      </c>
      <c r="T129" s="17" t="s">
        <v>278</v>
      </c>
      <c r="U129" s="17" t="s">
        <v>397</v>
      </c>
      <c r="V129" s="8" t="n">
        <v>81</v>
      </c>
      <c r="W129" s="8" t="n">
        <v>7</v>
      </c>
      <c r="X129" s="8" t="n">
        <v>19</v>
      </c>
      <c r="Y129" s="8" t="n">
        <v>8</v>
      </c>
      <c r="Z129" s="8" t="n">
        <v>26</v>
      </c>
      <c r="AA129" s="8" t="n">
        <v>8</v>
      </c>
      <c r="AB129" s="8" t="n">
        <v>50</v>
      </c>
      <c r="AC129" s="18" t="n">
        <f aca="false">Z129/V129</f>
        <v>0.320987654320988</v>
      </c>
      <c r="AD129" s="19" t="n">
        <f aca="false">IF(FZ129&gt;V129,Z129-V129*(GC129-Z129)/(FZ129-V129),0)</f>
        <v>-9.62946912242687</v>
      </c>
      <c r="AE129" s="19" t="n">
        <v>9.141</v>
      </c>
      <c r="AF129" s="8" t="n">
        <v>-3</v>
      </c>
      <c r="AG129" s="8" t="n">
        <v>-1</v>
      </c>
      <c r="AH129" s="8" t="n">
        <v>38</v>
      </c>
      <c r="AI129" s="8" t="n">
        <v>2329</v>
      </c>
      <c r="AJ129" s="8" t="n">
        <v>98159</v>
      </c>
      <c r="AK129" s="19" t="n">
        <v>1635.9833333333</v>
      </c>
      <c r="AL129" s="8" t="n">
        <v>1635.98</v>
      </c>
      <c r="AM129" s="8" t="n">
        <v>1636</v>
      </c>
      <c r="AN129" s="18" t="n">
        <f aca="false">AJ129/60/V129</f>
        <v>20.1973251028807</v>
      </c>
      <c r="AO129" s="8" t="n">
        <v>33.57</v>
      </c>
      <c r="AP129" s="12" t="n">
        <f aca="false">IF(EF129&gt;0,Z129/EF129,0)</f>
        <v>0.346666666666667</v>
      </c>
      <c r="AQ129" s="8" t="n">
        <v>307</v>
      </c>
      <c r="AR129" s="8" t="n">
        <v>307</v>
      </c>
      <c r="AS129" s="8" t="n">
        <v>307</v>
      </c>
      <c r="AT129" s="8" t="n">
        <v>195</v>
      </c>
      <c r="AU129" s="8" t="n">
        <v>195</v>
      </c>
      <c r="AV129" s="8" t="n">
        <v>136</v>
      </c>
      <c r="AW129" s="8" t="n">
        <v>98</v>
      </c>
      <c r="AX129" s="8" t="n">
        <v>14</v>
      </c>
      <c r="AY129" s="8" t="n">
        <v>6</v>
      </c>
      <c r="AZ129" s="8" t="n">
        <v>19</v>
      </c>
      <c r="BA129" s="8" t="n">
        <f aca="false">AY129+AZ129</f>
        <v>25</v>
      </c>
      <c r="BB129" s="8" t="n">
        <v>7.4</v>
      </c>
      <c r="BC129" s="8" t="n">
        <v>52.8309</v>
      </c>
      <c r="BD129" s="19" t="n">
        <v>153.2</v>
      </c>
      <c r="BE129" s="19" t="n">
        <v>5.61863914669069</v>
      </c>
      <c r="BF129" s="19" t="n">
        <f aca="false">AQ129+BD129</f>
        <v>460.2</v>
      </c>
      <c r="BG129" s="19" t="n">
        <f aca="false">IF(AL129&gt;0,BF129/AL129*60,0)</f>
        <v>16.8779569432389</v>
      </c>
      <c r="BH129" s="8" t="n">
        <v>686</v>
      </c>
      <c r="BI129" s="8" t="n">
        <v>512</v>
      </c>
      <c r="BJ129" s="8" t="n">
        <v>613</v>
      </c>
      <c r="BK129" s="12" t="n">
        <f aca="false">BH129/(BH129+BJ129)</f>
        <v>0.528098537336413</v>
      </c>
      <c r="BL129" s="8" t="n">
        <v>85</v>
      </c>
      <c r="BM129" s="8" t="n">
        <v>85</v>
      </c>
      <c r="BN129" s="8" t="n">
        <v>101</v>
      </c>
      <c r="BO129" s="8" t="n">
        <f aca="false">BM129-BN129</f>
        <v>-16</v>
      </c>
      <c r="BP129" s="8" t="n">
        <v>59</v>
      </c>
      <c r="BQ129" s="8" t="n">
        <v>71</v>
      </c>
      <c r="BR129" s="8" t="n">
        <v>25</v>
      </c>
      <c r="BS129" s="8" t="n">
        <v>170</v>
      </c>
      <c r="BT129" s="12" t="n">
        <f aca="false">BS129/(EA129+BS129)</f>
        <v>0.120396600566572</v>
      </c>
      <c r="BU129" s="8" t="n">
        <v>0</v>
      </c>
      <c r="BV129" s="8" t="n">
        <v>2</v>
      </c>
      <c r="BW129" s="12" t="n">
        <f aca="false">IF(BU129+BV129&gt;0,BU129/(BU129+BV129),0)</f>
        <v>0</v>
      </c>
      <c r="BX129" s="8" t="n">
        <v>0</v>
      </c>
      <c r="BY129" s="8" t="n">
        <v>1</v>
      </c>
      <c r="BZ129" s="8" t="n">
        <v>0</v>
      </c>
      <c r="CA129" s="8" t="n">
        <v>0</v>
      </c>
      <c r="CB129" s="8" t="n">
        <v>0</v>
      </c>
      <c r="CC129" s="8" t="n">
        <v>1</v>
      </c>
      <c r="CD129" s="8" t="n">
        <v>0</v>
      </c>
      <c r="CE129" s="8" t="n">
        <v>0</v>
      </c>
      <c r="CF129" s="8" t="n">
        <v>0</v>
      </c>
      <c r="CG129" s="8" t="n">
        <v>0</v>
      </c>
      <c r="CH129" s="8" t="n">
        <v>0</v>
      </c>
      <c r="CI129" s="8" t="n">
        <v>2</v>
      </c>
      <c r="CJ129" s="8" t="n">
        <v>0</v>
      </c>
      <c r="CK129" s="8" t="n">
        <v>0</v>
      </c>
      <c r="CL129" s="8" t="n">
        <v>3</v>
      </c>
      <c r="CM129" s="8" t="n">
        <v>0</v>
      </c>
      <c r="CN129" s="8" t="n">
        <v>1</v>
      </c>
      <c r="CO129" s="8" t="n">
        <v>0</v>
      </c>
      <c r="CP129" s="8" t="n">
        <v>0</v>
      </c>
      <c r="CQ129" s="8" t="n">
        <v>0</v>
      </c>
      <c r="CR129" s="8" t="n">
        <v>0</v>
      </c>
      <c r="CS129" s="8" t="n">
        <v>3</v>
      </c>
      <c r="CT129" s="8" t="n">
        <v>1</v>
      </c>
      <c r="CU129" s="8" t="n">
        <v>0</v>
      </c>
      <c r="CV129" s="8" t="n">
        <v>0</v>
      </c>
      <c r="CW129" s="8" t="n">
        <v>3</v>
      </c>
      <c r="CX129" s="8" t="n">
        <v>0</v>
      </c>
      <c r="CY129" s="8" t="n">
        <v>1</v>
      </c>
      <c r="CZ129" s="8" t="n">
        <v>2</v>
      </c>
      <c r="DA129" s="8" t="n">
        <v>56</v>
      </c>
      <c r="DB129" s="8" t="n">
        <v>2</v>
      </c>
      <c r="DC129" s="8" t="n">
        <v>0</v>
      </c>
      <c r="DD129" s="8" t="n">
        <v>78</v>
      </c>
      <c r="DE129" s="8" t="n">
        <v>8</v>
      </c>
      <c r="DF129" s="8" t="n">
        <v>2</v>
      </c>
      <c r="DG129" s="8" t="n">
        <v>0</v>
      </c>
      <c r="DH129" s="8" t="n">
        <v>46</v>
      </c>
      <c r="DI129" s="8" t="n">
        <v>19</v>
      </c>
      <c r="DJ129" s="8" t="n">
        <v>8</v>
      </c>
      <c r="DK129" s="8" t="n">
        <v>19</v>
      </c>
      <c r="DL129" s="8" t="n">
        <v>19</v>
      </c>
      <c r="DM129" s="8" t="n">
        <v>0</v>
      </c>
      <c r="DN129" s="8" t="n">
        <v>8</v>
      </c>
      <c r="DO129" s="8" t="n">
        <v>8</v>
      </c>
      <c r="DP129" s="8" t="n">
        <v>0</v>
      </c>
      <c r="DQ129" s="8" t="n">
        <f aca="false">DJ129-DI129</f>
        <v>-11</v>
      </c>
      <c r="DR129" s="19" t="n">
        <v>-2.473</v>
      </c>
      <c r="DS129" s="8" t="n">
        <v>19</v>
      </c>
      <c r="DT129" s="8" t="n">
        <v>0</v>
      </c>
      <c r="DU129" s="8" t="n">
        <v>0</v>
      </c>
      <c r="DV129" s="8" t="n">
        <v>0</v>
      </c>
      <c r="DW129" s="8" t="n">
        <v>0</v>
      </c>
      <c r="DX129" s="8" t="n">
        <v>1728</v>
      </c>
      <c r="DY129" s="8" t="n">
        <v>1688</v>
      </c>
      <c r="DZ129" s="8" t="n">
        <v>1213</v>
      </c>
      <c r="EA129" s="8" t="n">
        <v>1242</v>
      </c>
      <c r="EB129" s="8" t="n">
        <v>887</v>
      </c>
      <c r="EC129" s="8" t="n">
        <v>924</v>
      </c>
      <c r="ED129" s="8" t="n">
        <v>83.79</v>
      </c>
      <c r="EE129" s="8" t="n">
        <v>90.53</v>
      </c>
      <c r="EF129" s="8" t="n">
        <v>75</v>
      </c>
      <c r="EG129" s="8" t="n">
        <v>88</v>
      </c>
      <c r="EH129" s="12" t="n">
        <f aca="false">EF129/EB129</f>
        <v>0.084554678692221</v>
      </c>
      <c r="EI129" s="20" t="n">
        <f aca="false">1-EG129/EC129</f>
        <v>0.904761904761905</v>
      </c>
      <c r="EJ129" s="21" t="n">
        <f aca="false">EH129+EI129</f>
        <v>0.989316583454126</v>
      </c>
      <c r="EK129" s="8" t="n">
        <v>1734</v>
      </c>
      <c r="EL129" s="8" t="n">
        <v>1688</v>
      </c>
      <c r="EM129" s="8" t="n">
        <v>1216</v>
      </c>
      <c r="EN129" s="8" t="n">
        <v>1242</v>
      </c>
      <c r="EO129" s="8" t="n">
        <v>891</v>
      </c>
      <c r="EP129" s="8" t="n">
        <v>923</v>
      </c>
      <c r="EQ129" s="8" t="n">
        <v>74</v>
      </c>
      <c r="ER129" s="8" t="n">
        <v>89</v>
      </c>
      <c r="ES129" s="8" t="n">
        <v>884</v>
      </c>
      <c r="ET129" s="8" t="n">
        <v>861</v>
      </c>
      <c r="EU129" s="8" t="n">
        <v>321</v>
      </c>
      <c r="EV129" s="8" t="n">
        <v>379</v>
      </c>
      <c r="EW129" s="8" t="n">
        <v>40</v>
      </c>
      <c r="EX129" s="8" t="n">
        <v>53</v>
      </c>
      <c r="EY129" s="8" t="n">
        <v>89</v>
      </c>
      <c r="EZ129" s="8" t="n">
        <v>94</v>
      </c>
      <c r="FA129" s="8" t="n">
        <v>1.4</v>
      </c>
      <c r="FB129" s="8" t="n">
        <v>3.5</v>
      </c>
      <c r="FC129" s="8" t="n">
        <v>4.9</v>
      </c>
      <c r="FD129" s="19" t="n">
        <v>36.38</v>
      </c>
      <c r="FE129" s="18" t="n">
        <f aca="false">FD129/V129</f>
        <v>0.449135802469136</v>
      </c>
      <c r="FF129" s="8" t="n">
        <v>1.5452</v>
      </c>
      <c r="FG129" s="8" t="n">
        <v>0.32</v>
      </c>
      <c r="FH129" s="8" t="n">
        <v>-0.75</v>
      </c>
      <c r="FI129" s="8" t="n">
        <v>-0.43</v>
      </c>
      <c r="FJ129" s="22"/>
      <c r="FK129" s="22"/>
      <c r="FL129" s="22"/>
      <c r="FM129" s="8" t="n">
        <f aca="false">BL129+BS129+AH129+DT129</f>
        <v>293</v>
      </c>
      <c r="FN129" s="19" t="n">
        <f aca="false">IF(DS129&gt;0,(BL129+BR129)/DS129,0)</f>
        <v>5.78947368421053</v>
      </c>
      <c r="FO129" s="12" t="n">
        <v>0.0320652478</v>
      </c>
      <c r="FP129" s="19" t="n">
        <f aca="false">Z129-AH129/10</f>
        <v>22.2</v>
      </c>
      <c r="FQ129" s="19" t="n">
        <f aca="false">Z129+DR129/5</f>
        <v>25.5054</v>
      </c>
      <c r="FR129" s="19" t="n">
        <f aca="false">(DX129+DY129)/AL129*60</f>
        <v>125.282705167545</v>
      </c>
      <c r="FS129" s="22"/>
      <c r="FT129" s="22"/>
      <c r="FU129" s="22"/>
      <c r="FV129" s="22"/>
      <c r="FW129" s="17" t="s">
        <v>280</v>
      </c>
      <c r="FX129" s="23" t="n">
        <v>9000000</v>
      </c>
      <c r="FY129" s="23" t="n">
        <v>6875000</v>
      </c>
      <c r="FZ129" s="8" t="n">
        <v>1004</v>
      </c>
      <c r="GA129" s="8" t="n">
        <v>95</v>
      </c>
      <c r="GB129" s="8" t="n">
        <v>337</v>
      </c>
      <c r="GC129" s="8" t="n">
        <v>432</v>
      </c>
      <c r="GD129" s="8" t="n">
        <v>116</v>
      </c>
      <c r="GE129" s="8" t="n">
        <v>612</v>
      </c>
      <c r="GF129" s="8" t="n">
        <v>1791</v>
      </c>
      <c r="GG129" s="8" t="n">
        <v>22372</v>
      </c>
      <c r="GH129" s="8" t="n">
        <v>30.6</v>
      </c>
      <c r="GI129" s="8" t="n">
        <v>53.6</v>
      </c>
      <c r="GJ129" s="8" t="n">
        <v>84.1</v>
      </c>
      <c r="GK129" s="8" t="n">
        <f aca="false">Z129-AH129/10</f>
        <v>22.2</v>
      </c>
      <c r="GL129" s="22"/>
      <c r="GM129" s="22"/>
      <c r="GN129" s="22"/>
      <c r="GO129" s="22"/>
      <c r="GP129" s="22"/>
    </row>
    <row r="130" customFormat="false" ht="13.65" hidden="false" customHeight="true" outlineLevel="0" collapsed="false">
      <c r="A130" s="16" t="n">
        <v>33726</v>
      </c>
      <c r="B130" s="17" t="s">
        <v>887</v>
      </c>
      <c r="C130" s="17" t="s">
        <v>455</v>
      </c>
      <c r="D130" s="17" t="s">
        <v>262</v>
      </c>
      <c r="E130" s="17" t="s">
        <v>262</v>
      </c>
      <c r="F130" s="8" t="n">
        <v>75</v>
      </c>
      <c r="G130" s="8" t="n">
        <v>195</v>
      </c>
      <c r="H130" s="8" t="n">
        <v>2010</v>
      </c>
      <c r="I130" s="8" t="n">
        <v>1</v>
      </c>
      <c r="J130" s="8" t="n">
        <v>6</v>
      </c>
      <c r="K130" s="17" t="s">
        <v>273</v>
      </c>
      <c r="L130" s="8" t="n">
        <v>2011</v>
      </c>
      <c r="M130" s="8" t="n">
        <v>25</v>
      </c>
      <c r="N130" s="8" t="n">
        <v>7</v>
      </c>
      <c r="O130" s="8" t="n">
        <v>8475792</v>
      </c>
      <c r="P130" s="17" t="s">
        <v>888</v>
      </c>
      <c r="Q130" s="17" t="s">
        <v>889</v>
      </c>
      <c r="R130" s="17" t="s">
        <v>890</v>
      </c>
      <c r="S130" s="17" t="s">
        <v>891</v>
      </c>
      <c r="T130" s="17" t="s">
        <v>299</v>
      </c>
      <c r="U130" s="17" t="s">
        <v>287</v>
      </c>
      <c r="V130" s="8" t="n">
        <v>70</v>
      </c>
      <c r="W130" s="8" t="n">
        <v>15</v>
      </c>
      <c r="X130" s="8" t="n">
        <v>12</v>
      </c>
      <c r="Y130" s="8" t="n">
        <v>8</v>
      </c>
      <c r="Z130" s="8" t="n">
        <v>27</v>
      </c>
      <c r="AA130" s="8" t="n">
        <v>10</v>
      </c>
      <c r="AB130" s="8" t="n">
        <v>60</v>
      </c>
      <c r="AC130" s="18" t="n">
        <f aca="false">Z130/V130</f>
        <v>0.385714285714286</v>
      </c>
      <c r="AD130" s="19" t="n">
        <f aca="false">IF(FZ130&gt;V130,Z130-V130*(GC130-Z130)/(FZ130-V130),0)</f>
        <v>6.20289855072464</v>
      </c>
      <c r="AE130" s="19" t="n">
        <v>11.015</v>
      </c>
      <c r="AF130" s="8" t="n">
        <v>-6</v>
      </c>
      <c r="AG130" s="8" t="n">
        <v>-8.6</v>
      </c>
      <c r="AH130" s="8" t="n">
        <v>30</v>
      </c>
      <c r="AI130" s="8" t="n">
        <v>1053</v>
      </c>
      <c r="AJ130" s="8" t="n">
        <v>50412</v>
      </c>
      <c r="AK130" s="19" t="n">
        <v>840.2</v>
      </c>
      <c r="AL130" s="8" t="n">
        <v>840.68</v>
      </c>
      <c r="AM130" s="8" t="n">
        <v>840</v>
      </c>
      <c r="AN130" s="18" t="n">
        <f aca="false">AJ130/60/V130</f>
        <v>12.0028571428571</v>
      </c>
      <c r="AO130" s="8" t="n">
        <v>20.27</v>
      </c>
      <c r="AP130" s="12" t="n">
        <f aca="false">IF(EF130&gt;0,Z130/EF130,0)</f>
        <v>0.6</v>
      </c>
      <c r="AQ130" s="8" t="n">
        <v>148</v>
      </c>
      <c r="AR130" s="8" t="n">
        <v>148</v>
      </c>
      <c r="AS130" s="8" t="n">
        <v>148</v>
      </c>
      <c r="AT130" s="8" t="n">
        <v>104</v>
      </c>
      <c r="AU130" s="8" t="n">
        <v>104</v>
      </c>
      <c r="AV130" s="8" t="n">
        <v>67</v>
      </c>
      <c r="AW130" s="8" t="n">
        <v>97</v>
      </c>
      <c r="AX130" s="8" t="n">
        <v>32</v>
      </c>
      <c r="AY130" s="8" t="n">
        <v>3</v>
      </c>
      <c r="AZ130" s="8" t="n">
        <v>7</v>
      </c>
      <c r="BA130" s="8" t="n">
        <f aca="false">AY130+AZ130</f>
        <v>10</v>
      </c>
      <c r="BB130" s="8" t="n">
        <v>8.03</v>
      </c>
      <c r="BC130" s="8" t="n">
        <v>23.5522</v>
      </c>
      <c r="BD130" s="19" t="n">
        <v>149.6</v>
      </c>
      <c r="BE130" s="19" t="n">
        <v>10.6831706736491</v>
      </c>
      <c r="BF130" s="19" t="n">
        <f aca="false">AQ130+BD130</f>
        <v>297.6</v>
      </c>
      <c r="BG130" s="19" t="n">
        <f aca="false">IF(AL130&gt;0,BF130/AL130*60,0)</f>
        <v>21.2399486130275</v>
      </c>
      <c r="BH130" s="8" t="n">
        <v>266</v>
      </c>
      <c r="BI130" s="8" t="n">
        <v>285</v>
      </c>
      <c r="BJ130" s="8" t="n">
        <v>177</v>
      </c>
      <c r="BK130" s="12" t="n">
        <f aca="false">BH130/(BH130+BJ130)</f>
        <v>0.600451467268623</v>
      </c>
      <c r="BL130" s="8" t="n">
        <v>72</v>
      </c>
      <c r="BM130" s="8" t="n">
        <v>72</v>
      </c>
      <c r="BN130" s="8" t="n">
        <v>53</v>
      </c>
      <c r="BO130" s="8" t="n">
        <f aca="false">BM130-BN130</f>
        <v>19</v>
      </c>
      <c r="BP130" s="8" t="n">
        <v>37</v>
      </c>
      <c r="BQ130" s="8" t="n">
        <v>19</v>
      </c>
      <c r="BR130" s="8" t="n">
        <v>17</v>
      </c>
      <c r="BS130" s="8" t="n">
        <v>24</v>
      </c>
      <c r="BT130" s="12" t="n">
        <f aca="false">BS130/(EA130+BS130)</f>
        <v>0.0390879478827362</v>
      </c>
      <c r="BU130" s="8" t="n">
        <v>14</v>
      </c>
      <c r="BV130" s="8" t="n">
        <v>17</v>
      </c>
      <c r="BW130" s="12" t="n">
        <f aca="false">IF(BU130+BV130&gt;0,BU130/(BU130+BV130),0)</f>
        <v>0.451612903225806</v>
      </c>
      <c r="BX130" s="8" t="n">
        <v>2</v>
      </c>
      <c r="BY130" s="8" t="n">
        <v>0</v>
      </c>
      <c r="BZ130" s="8" t="n">
        <v>6</v>
      </c>
      <c r="CA130" s="8" t="n">
        <v>6</v>
      </c>
      <c r="CB130" s="8" t="n">
        <v>6</v>
      </c>
      <c r="CC130" s="8" t="n">
        <v>11</v>
      </c>
      <c r="CD130" s="8" t="n">
        <v>8</v>
      </c>
      <c r="CE130" s="8" t="n">
        <v>7</v>
      </c>
      <c r="CF130" s="8" t="n">
        <v>0</v>
      </c>
      <c r="CG130" s="8" t="n">
        <v>4</v>
      </c>
      <c r="CH130" s="8" t="n">
        <v>7</v>
      </c>
      <c r="CI130" s="8" t="n">
        <v>10</v>
      </c>
      <c r="CJ130" s="8" t="n">
        <v>0</v>
      </c>
      <c r="CK130" s="8" t="n">
        <v>0</v>
      </c>
      <c r="CL130" s="8" t="n">
        <v>3</v>
      </c>
      <c r="CM130" s="8" t="n">
        <v>2</v>
      </c>
      <c r="CN130" s="8" t="n">
        <v>0</v>
      </c>
      <c r="CO130" s="8" t="n">
        <v>0</v>
      </c>
      <c r="CP130" s="8" t="n">
        <v>0</v>
      </c>
      <c r="CQ130" s="8" t="n">
        <v>1</v>
      </c>
      <c r="CR130" s="8" t="n">
        <v>0</v>
      </c>
      <c r="CS130" s="8" t="n">
        <v>2</v>
      </c>
      <c r="CT130" s="8" t="n">
        <v>4</v>
      </c>
      <c r="CU130" s="8" t="n">
        <v>1</v>
      </c>
      <c r="CV130" s="8" t="n">
        <v>0</v>
      </c>
      <c r="CW130" s="8" t="n">
        <v>7</v>
      </c>
      <c r="CX130" s="8" t="n">
        <v>0</v>
      </c>
      <c r="CY130" s="8" t="n">
        <v>1</v>
      </c>
      <c r="CZ130" s="8" t="n">
        <v>3</v>
      </c>
      <c r="DA130" s="8" t="n">
        <v>33</v>
      </c>
      <c r="DB130" s="8" t="n">
        <v>7</v>
      </c>
      <c r="DC130" s="8" t="n">
        <v>1</v>
      </c>
      <c r="DD130" s="8" t="n">
        <v>3</v>
      </c>
      <c r="DE130" s="8" t="n">
        <v>11</v>
      </c>
      <c r="DF130" s="8" t="n">
        <v>6</v>
      </c>
      <c r="DG130" s="8" t="n">
        <v>0</v>
      </c>
      <c r="DH130" s="8" t="n">
        <v>39</v>
      </c>
      <c r="DI130" s="8" t="n">
        <v>11</v>
      </c>
      <c r="DJ130" s="8" t="n">
        <v>4</v>
      </c>
      <c r="DK130" s="8" t="n">
        <v>11</v>
      </c>
      <c r="DL130" s="8" t="n">
        <v>11</v>
      </c>
      <c r="DM130" s="8" t="n">
        <v>0</v>
      </c>
      <c r="DN130" s="8" t="n">
        <v>4</v>
      </c>
      <c r="DO130" s="8" t="n">
        <v>4</v>
      </c>
      <c r="DP130" s="8" t="n">
        <v>0</v>
      </c>
      <c r="DQ130" s="8" t="n">
        <f aca="false">DJ130-DI130</f>
        <v>-7</v>
      </c>
      <c r="DR130" s="19" t="n">
        <v>-5.398</v>
      </c>
      <c r="DS130" s="8" t="n">
        <v>10</v>
      </c>
      <c r="DT130" s="8" t="n">
        <v>0</v>
      </c>
      <c r="DU130" s="8" t="n">
        <v>0</v>
      </c>
      <c r="DV130" s="8" t="n">
        <v>1</v>
      </c>
      <c r="DW130" s="8" t="n">
        <v>0</v>
      </c>
      <c r="DX130" s="8" t="n">
        <v>784</v>
      </c>
      <c r="DY130" s="8" t="n">
        <v>755</v>
      </c>
      <c r="DZ130" s="8" t="n">
        <v>540</v>
      </c>
      <c r="EA130" s="8" t="n">
        <v>590</v>
      </c>
      <c r="EB130" s="8" t="n">
        <v>380</v>
      </c>
      <c r="EC130" s="8" t="n">
        <v>417</v>
      </c>
      <c r="ED130" s="8" t="n">
        <v>32.88</v>
      </c>
      <c r="EE130" s="8" t="n">
        <v>39.53</v>
      </c>
      <c r="EF130" s="8" t="n">
        <v>45</v>
      </c>
      <c r="EG130" s="8" t="n">
        <v>41</v>
      </c>
      <c r="EH130" s="12" t="n">
        <f aca="false">EF130/EB130</f>
        <v>0.118421052631579</v>
      </c>
      <c r="EI130" s="20" t="n">
        <f aca="false">1-EG130/EC130</f>
        <v>0.90167865707434</v>
      </c>
      <c r="EJ130" s="21" t="n">
        <f aca="false">EH130+EI130</f>
        <v>1.02009970970592</v>
      </c>
      <c r="EK130" s="8" t="n">
        <v>789</v>
      </c>
      <c r="EL130" s="8" t="n">
        <v>757</v>
      </c>
      <c r="EM130" s="8" t="n">
        <v>543</v>
      </c>
      <c r="EN130" s="8" t="n">
        <v>591</v>
      </c>
      <c r="EO130" s="8" t="n">
        <v>382</v>
      </c>
      <c r="EP130" s="8" t="n">
        <v>417</v>
      </c>
      <c r="EQ130" s="8" t="n">
        <v>45</v>
      </c>
      <c r="ER130" s="8" t="n">
        <v>40</v>
      </c>
      <c r="ES130" s="8" t="n">
        <v>392</v>
      </c>
      <c r="ET130" s="8" t="n">
        <v>388</v>
      </c>
      <c r="EU130" s="8" t="n">
        <v>125</v>
      </c>
      <c r="EV130" s="8" t="n">
        <v>176</v>
      </c>
      <c r="EW130" s="8" t="n">
        <v>19</v>
      </c>
      <c r="EX130" s="8" t="n">
        <v>29</v>
      </c>
      <c r="EY130" s="8" t="n">
        <v>54</v>
      </c>
      <c r="EZ130" s="8" t="n">
        <v>43</v>
      </c>
      <c r="FA130" s="8" t="n">
        <v>2</v>
      </c>
      <c r="FB130" s="8" t="n">
        <v>0.7</v>
      </c>
      <c r="FC130" s="8" t="n">
        <v>2.6</v>
      </c>
      <c r="FD130" s="19" t="n">
        <v>19.75</v>
      </c>
      <c r="FE130" s="18" t="n">
        <f aca="false">FD130/V130</f>
        <v>0.282142857142857</v>
      </c>
      <c r="FF130" s="8" t="n">
        <v>1.8905</v>
      </c>
      <c r="FG130" s="8" t="n">
        <v>1.07</v>
      </c>
      <c r="FH130" s="8" t="n">
        <v>-0.02</v>
      </c>
      <c r="FI130" s="8" t="n">
        <v>1.04</v>
      </c>
      <c r="FJ130" s="22"/>
      <c r="FK130" s="22"/>
      <c r="FL130" s="22"/>
      <c r="FM130" s="8" t="n">
        <f aca="false">BL130+BS130+AH130+DT130</f>
        <v>126</v>
      </c>
      <c r="FN130" s="19" t="n">
        <f aca="false">IF(DS130&gt;0,(BL130+BR130)/DS130,0)</f>
        <v>8.9</v>
      </c>
      <c r="FO130" s="12" t="n">
        <v>0.072910492</v>
      </c>
      <c r="FP130" s="19" t="n">
        <f aca="false">Z130-AH130/10</f>
        <v>24</v>
      </c>
      <c r="FQ130" s="19" t="n">
        <f aca="false">Z130+DR130/5</f>
        <v>25.9204</v>
      </c>
      <c r="FR130" s="19" t="n">
        <f aca="false">(DX130+DY130)/AL130*60</f>
        <v>109.839653613741</v>
      </c>
      <c r="FS130" s="8" t="n">
        <v>7</v>
      </c>
      <c r="FT130" s="17" t="s">
        <v>378</v>
      </c>
      <c r="FU130" s="8" t="n">
        <v>128</v>
      </c>
      <c r="FV130" s="22"/>
      <c r="FW130" s="17" t="s">
        <v>280</v>
      </c>
      <c r="FX130" s="23" t="n">
        <v>1500000</v>
      </c>
      <c r="FY130" s="23" t="n">
        <v>1500000</v>
      </c>
      <c r="FZ130" s="8" t="n">
        <v>346</v>
      </c>
      <c r="GA130" s="8" t="n">
        <v>57</v>
      </c>
      <c r="GB130" s="8" t="n">
        <v>52</v>
      </c>
      <c r="GC130" s="8" t="n">
        <v>109</v>
      </c>
      <c r="GD130" s="8" t="n">
        <v>-1</v>
      </c>
      <c r="GE130" s="8" t="n">
        <v>172</v>
      </c>
      <c r="GF130" s="8" t="n">
        <v>442</v>
      </c>
      <c r="GG130" s="8" t="n">
        <v>4098</v>
      </c>
      <c r="GH130" s="8" t="n">
        <v>6.7</v>
      </c>
      <c r="GI130" s="8" t="n">
        <v>3.9</v>
      </c>
      <c r="GJ130" s="8" t="n">
        <v>10.6</v>
      </c>
      <c r="GK130" s="8" t="n">
        <f aca="false">Z130-AH130/10</f>
        <v>24</v>
      </c>
      <c r="GL130" s="22"/>
      <c r="GM130" s="22"/>
      <c r="GN130" s="22"/>
      <c r="GO130" s="22"/>
      <c r="GP130" s="22"/>
    </row>
    <row r="131" customFormat="false" ht="13.65" hidden="false" customHeight="true" outlineLevel="0" collapsed="false">
      <c r="A131" s="16" t="n">
        <v>34340</v>
      </c>
      <c r="B131" s="17" t="s">
        <v>465</v>
      </c>
      <c r="C131" s="17" t="s">
        <v>460</v>
      </c>
      <c r="D131" s="17" t="s">
        <v>262</v>
      </c>
      <c r="E131" s="17" t="s">
        <v>262</v>
      </c>
      <c r="F131" s="8" t="n">
        <v>74</v>
      </c>
      <c r="G131" s="8" t="n">
        <v>187</v>
      </c>
      <c r="H131" s="8" t="n">
        <v>2012</v>
      </c>
      <c r="I131" s="8" t="n">
        <v>4</v>
      </c>
      <c r="J131" s="8" t="n">
        <v>105</v>
      </c>
      <c r="K131" s="17" t="s">
        <v>263</v>
      </c>
      <c r="L131" s="8" t="n">
        <v>2014</v>
      </c>
      <c r="M131" s="8" t="n">
        <v>24</v>
      </c>
      <c r="N131" s="8" t="n">
        <v>4</v>
      </c>
      <c r="O131" s="8" t="n">
        <v>8476967</v>
      </c>
      <c r="P131" s="17" t="s">
        <v>892</v>
      </c>
      <c r="Q131" s="17" t="s">
        <v>893</v>
      </c>
      <c r="R131" s="17" t="s">
        <v>894</v>
      </c>
      <c r="S131" s="17" t="s">
        <v>891</v>
      </c>
      <c r="T131" s="17" t="s">
        <v>278</v>
      </c>
      <c r="U131" s="17" t="s">
        <v>567</v>
      </c>
      <c r="V131" s="8" t="n">
        <v>71</v>
      </c>
      <c r="W131" s="8" t="n">
        <v>2</v>
      </c>
      <c r="X131" s="8" t="n">
        <v>6</v>
      </c>
      <c r="Y131" s="8" t="n">
        <v>2</v>
      </c>
      <c r="Z131" s="8" t="n">
        <v>8</v>
      </c>
      <c r="AA131" s="8" t="n">
        <v>19</v>
      </c>
      <c r="AB131" s="8" t="n">
        <v>76</v>
      </c>
      <c r="AC131" s="18" t="n">
        <f aca="false">Z131/V131</f>
        <v>0.112676056338028</v>
      </c>
      <c r="AD131" s="19" t="n">
        <f aca="false">IF(FZ131&gt;V131,Z131-V131*(GC131-Z131)/(FZ131-V131),0)</f>
        <v>0.9</v>
      </c>
      <c r="AE131" s="19" t="n">
        <v>2.737</v>
      </c>
      <c r="AF131" s="8" t="n">
        <v>-3</v>
      </c>
      <c r="AG131" s="8" t="n">
        <v>2.1</v>
      </c>
      <c r="AH131" s="8" t="n">
        <v>27</v>
      </c>
      <c r="AI131" s="8" t="n">
        <v>1224</v>
      </c>
      <c r="AJ131" s="8" t="n">
        <v>55319</v>
      </c>
      <c r="AK131" s="19" t="n">
        <v>921.98333333333</v>
      </c>
      <c r="AL131" s="8" t="n">
        <v>921.95</v>
      </c>
      <c r="AM131" s="8" t="n">
        <v>922</v>
      </c>
      <c r="AN131" s="18" t="n">
        <f aca="false">AJ131/60/V131</f>
        <v>12.9856807511737</v>
      </c>
      <c r="AO131" s="8" t="n">
        <v>22.01</v>
      </c>
      <c r="AP131" s="12" t="n">
        <f aca="false">IF(EF131&gt;0,Z131/EF131,0)</f>
        <v>0.228571428571429</v>
      </c>
      <c r="AQ131" s="8" t="n">
        <v>169</v>
      </c>
      <c r="AR131" s="8" t="n">
        <v>170</v>
      </c>
      <c r="AS131" s="8" t="n">
        <v>170</v>
      </c>
      <c r="AT131" s="8" t="n">
        <v>113</v>
      </c>
      <c r="AU131" s="8" t="n">
        <v>114</v>
      </c>
      <c r="AV131" s="8" t="n">
        <v>73</v>
      </c>
      <c r="AW131" s="8" t="n">
        <v>37</v>
      </c>
      <c r="AX131" s="8" t="n">
        <v>9</v>
      </c>
      <c r="AY131" s="8" t="n">
        <v>5</v>
      </c>
      <c r="AZ131" s="8" t="n">
        <v>6</v>
      </c>
      <c r="BA131" s="8" t="n">
        <f aca="false">AY131+AZ131</f>
        <v>11</v>
      </c>
      <c r="BB131" s="8" t="n">
        <v>3.2</v>
      </c>
      <c r="BC131" s="8" t="n">
        <v>51.9041</v>
      </c>
      <c r="BD131" s="19" t="n">
        <v>52.4</v>
      </c>
      <c r="BE131" s="19" t="n">
        <v>3.41003995010757</v>
      </c>
      <c r="BF131" s="19" t="n">
        <f aca="false">AQ131+BD131</f>
        <v>221.4</v>
      </c>
      <c r="BG131" s="19" t="n">
        <f aca="false">IF(AL131&gt;0,BF131/AL131*60,0)</f>
        <v>14.4085904875536</v>
      </c>
      <c r="BH131" s="8" t="n">
        <v>279</v>
      </c>
      <c r="BI131" s="8" t="n">
        <v>326</v>
      </c>
      <c r="BJ131" s="8" t="n">
        <v>263</v>
      </c>
      <c r="BK131" s="12" t="n">
        <f aca="false">BH131/(BH131+BJ131)</f>
        <v>0.514760147601476</v>
      </c>
      <c r="BL131" s="8" t="n">
        <v>45</v>
      </c>
      <c r="BM131" s="8" t="n">
        <v>45</v>
      </c>
      <c r="BN131" s="8" t="n">
        <v>68</v>
      </c>
      <c r="BO131" s="8" t="n">
        <f aca="false">BM131-BN131</f>
        <v>-23</v>
      </c>
      <c r="BP131" s="8" t="n">
        <v>41</v>
      </c>
      <c r="BQ131" s="8" t="n">
        <v>24</v>
      </c>
      <c r="BR131" s="8" t="n">
        <v>17</v>
      </c>
      <c r="BS131" s="8" t="n">
        <v>49</v>
      </c>
      <c r="BT131" s="12" t="n">
        <f aca="false">BS131/(EA131+BS131)</f>
        <v>0.0701001430615164</v>
      </c>
      <c r="BU131" s="8" t="n">
        <v>0</v>
      </c>
      <c r="BV131" s="8" t="n">
        <v>0</v>
      </c>
      <c r="BW131" s="12" t="n">
        <f aca="false">IF(BU131+BV131&gt;0,BU131/(BU131+BV131),0)</f>
        <v>0</v>
      </c>
      <c r="BX131" s="8" t="n">
        <v>0</v>
      </c>
      <c r="BY131" s="8" t="n">
        <v>0</v>
      </c>
      <c r="BZ131" s="8" t="n">
        <v>0</v>
      </c>
      <c r="CA131" s="8" t="n">
        <v>0</v>
      </c>
      <c r="CB131" s="8" t="n">
        <v>0</v>
      </c>
      <c r="CC131" s="8" t="n">
        <v>0</v>
      </c>
      <c r="CD131" s="8" t="n">
        <v>0</v>
      </c>
      <c r="CE131" s="8" t="n">
        <v>0</v>
      </c>
      <c r="CF131" s="8" t="n">
        <v>0</v>
      </c>
      <c r="CG131" s="8" t="n">
        <v>0</v>
      </c>
      <c r="CH131" s="8" t="n">
        <v>0</v>
      </c>
      <c r="CI131" s="8" t="n">
        <v>0</v>
      </c>
      <c r="CJ131" s="8" t="n">
        <v>0</v>
      </c>
      <c r="CK131" s="8" t="n">
        <v>0</v>
      </c>
      <c r="CL131" s="8" t="n">
        <v>0</v>
      </c>
      <c r="CM131" s="8" t="n">
        <v>0</v>
      </c>
      <c r="CN131" s="8" t="n">
        <v>0</v>
      </c>
      <c r="CO131" s="8" t="n">
        <v>0</v>
      </c>
      <c r="CP131" s="8" t="n">
        <v>0</v>
      </c>
      <c r="CQ131" s="8" t="n">
        <v>0</v>
      </c>
      <c r="CR131" s="8" t="n">
        <v>0</v>
      </c>
      <c r="CS131" s="8" t="n">
        <v>2</v>
      </c>
      <c r="CT131" s="8" t="n">
        <v>0</v>
      </c>
      <c r="CU131" s="8" t="n">
        <v>0</v>
      </c>
      <c r="CV131" s="8" t="n">
        <v>0</v>
      </c>
      <c r="CW131" s="8" t="n">
        <v>0</v>
      </c>
      <c r="CX131" s="8" t="n">
        <v>0</v>
      </c>
      <c r="CY131" s="8" t="n">
        <v>2</v>
      </c>
      <c r="CZ131" s="8" t="n">
        <v>5</v>
      </c>
      <c r="DA131" s="8" t="n">
        <v>34</v>
      </c>
      <c r="DB131" s="8" t="n">
        <v>5</v>
      </c>
      <c r="DC131" s="8" t="n">
        <v>1</v>
      </c>
      <c r="DD131" s="8" t="n">
        <v>20</v>
      </c>
      <c r="DE131" s="8" t="n">
        <v>8</v>
      </c>
      <c r="DF131" s="8" t="n">
        <v>0</v>
      </c>
      <c r="DG131" s="8" t="n">
        <v>1</v>
      </c>
      <c r="DH131" s="8" t="n">
        <v>38</v>
      </c>
      <c r="DI131" s="8" t="n">
        <v>12</v>
      </c>
      <c r="DJ131" s="8" t="n">
        <v>11</v>
      </c>
      <c r="DK131" s="8" t="n">
        <v>12</v>
      </c>
      <c r="DL131" s="8" t="n">
        <v>11</v>
      </c>
      <c r="DM131" s="8" t="n">
        <v>1</v>
      </c>
      <c r="DN131" s="8" t="n">
        <v>12</v>
      </c>
      <c r="DO131" s="8" t="n">
        <v>12</v>
      </c>
      <c r="DP131" s="8" t="n">
        <v>0</v>
      </c>
      <c r="DQ131" s="8" t="n">
        <f aca="false">DJ131-DI131</f>
        <v>-1</v>
      </c>
      <c r="DR131" s="19" t="n">
        <v>7.134</v>
      </c>
      <c r="DS131" s="8" t="n">
        <v>11</v>
      </c>
      <c r="DT131" s="8" t="n">
        <v>1</v>
      </c>
      <c r="DU131" s="8" t="n">
        <v>0</v>
      </c>
      <c r="DV131" s="8" t="n">
        <v>0</v>
      </c>
      <c r="DW131" s="8" t="n">
        <v>0</v>
      </c>
      <c r="DX131" s="8" t="n">
        <v>939</v>
      </c>
      <c r="DY131" s="8" t="n">
        <v>885</v>
      </c>
      <c r="DZ131" s="8" t="n">
        <v>703</v>
      </c>
      <c r="EA131" s="8" t="n">
        <v>650</v>
      </c>
      <c r="EB131" s="8" t="n">
        <v>486</v>
      </c>
      <c r="EC131" s="8" t="n">
        <v>466</v>
      </c>
      <c r="ED131" s="8" t="n">
        <v>40.42</v>
      </c>
      <c r="EE131" s="8" t="n">
        <v>37.33</v>
      </c>
      <c r="EF131" s="8" t="n">
        <v>35</v>
      </c>
      <c r="EG131" s="8" t="n">
        <v>40</v>
      </c>
      <c r="EH131" s="12" t="n">
        <f aca="false">EF131/EB131</f>
        <v>0.0720164609053498</v>
      </c>
      <c r="EI131" s="20" t="n">
        <f aca="false">1-EG131/EC131</f>
        <v>0.914163090128755</v>
      </c>
      <c r="EJ131" s="21" t="n">
        <f aca="false">EH131+EI131</f>
        <v>0.986179551034105</v>
      </c>
      <c r="EK131" s="8" t="n">
        <v>943</v>
      </c>
      <c r="EL131" s="8" t="n">
        <v>884</v>
      </c>
      <c r="EM131" s="8" t="n">
        <v>705</v>
      </c>
      <c r="EN131" s="8" t="n">
        <v>649</v>
      </c>
      <c r="EO131" s="8" t="n">
        <v>488</v>
      </c>
      <c r="EP131" s="8" t="n">
        <v>466</v>
      </c>
      <c r="EQ131" s="8" t="n">
        <v>35</v>
      </c>
      <c r="ER131" s="8" t="n">
        <v>40</v>
      </c>
      <c r="ES131" s="8" t="n">
        <v>433</v>
      </c>
      <c r="ET131" s="8" t="n">
        <v>409</v>
      </c>
      <c r="EU131" s="8" t="n">
        <v>179</v>
      </c>
      <c r="EV131" s="8" t="n">
        <v>165</v>
      </c>
      <c r="EW131" s="8" t="n">
        <v>28</v>
      </c>
      <c r="EX131" s="8" t="n">
        <v>22</v>
      </c>
      <c r="EY131" s="8" t="n">
        <v>83</v>
      </c>
      <c r="EZ131" s="8" t="n">
        <v>98</v>
      </c>
      <c r="FA131" s="8" t="n">
        <v>-0.1</v>
      </c>
      <c r="FB131" s="8" t="n">
        <v>2.1</v>
      </c>
      <c r="FC131" s="8" t="n">
        <v>1.9</v>
      </c>
      <c r="FD131" s="19" t="n">
        <v>16.25</v>
      </c>
      <c r="FE131" s="18" t="n">
        <f aca="false">FD131/V131</f>
        <v>0.22887323943662</v>
      </c>
      <c r="FF131" s="8" t="n">
        <v>0.1975</v>
      </c>
      <c r="FG131" s="8" t="n">
        <v>0.32</v>
      </c>
      <c r="FH131" s="8" t="n">
        <v>-0.15</v>
      </c>
      <c r="FI131" s="8" t="n">
        <v>0.17</v>
      </c>
      <c r="FJ131" s="22"/>
      <c r="FK131" s="22"/>
      <c r="FL131" s="22"/>
      <c r="FM131" s="8" t="n">
        <f aca="false">BL131+BS131+AH131+DT131</f>
        <v>122</v>
      </c>
      <c r="FN131" s="19" t="n">
        <f aca="false">IF(DS131&gt;0,(BL131+BR131)/DS131,0)</f>
        <v>5.63636363636364</v>
      </c>
      <c r="FO131" s="12" t="n">
        <v>0.0107937344</v>
      </c>
      <c r="FP131" s="19" t="n">
        <f aca="false">Z131-AH131/10</f>
        <v>5.3</v>
      </c>
      <c r="FQ131" s="19" t="n">
        <f aca="false">Z131+DR131/5</f>
        <v>9.4268</v>
      </c>
      <c r="FR131" s="19" t="n">
        <f aca="false">(DX131+DY131)/AL131*60</f>
        <v>118.70491892185</v>
      </c>
      <c r="FS131" s="22"/>
      <c r="FT131" s="22"/>
      <c r="FU131" s="22"/>
      <c r="FV131" s="22"/>
      <c r="FW131" s="17" t="s">
        <v>270</v>
      </c>
      <c r="FX131" s="23" t="n">
        <v>650000</v>
      </c>
      <c r="FY131" s="23" t="n">
        <v>650000</v>
      </c>
      <c r="FZ131" s="8" t="n">
        <v>101</v>
      </c>
      <c r="GA131" s="8" t="n">
        <v>2</v>
      </c>
      <c r="GB131" s="8" t="n">
        <v>9</v>
      </c>
      <c r="GC131" s="8" t="n">
        <v>11</v>
      </c>
      <c r="GD131" s="8" t="n">
        <v>-8</v>
      </c>
      <c r="GE131" s="8" t="n">
        <v>41</v>
      </c>
      <c r="GF131" s="8" t="n">
        <v>101</v>
      </c>
      <c r="GG131" s="8" t="n">
        <v>1339</v>
      </c>
      <c r="GH131" s="8" t="n">
        <v>-0.3</v>
      </c>
      <c r="GI131" s="8" t="n">
        <v>2.5</v>
      </c>
      <c r="GJ131" s="8" t="n">
        <v>2.2</v>
      </c>
      <c r="GK131" s="8" t="n">
        <f aca="false">Z131-AH131/10</f>
        <v>5.3</v>
      </c>
      <c r="GL131" s="22"/>
      <c r="GM131" s="22"/>
      <c r="GN131" s="22"/>
      <c r="GO131" s="22"/>
      <c r="GP131" s="22"/>
    </row>
    <row r="132" customFormat="false" ht="13.65" hidden="false" customHeight="true" outlineLevel="0" collapsed="false">
      <c r="A132" s="16" t="n">
        <v>34966</v>
      </c>
      <c r="B132" s="17" t="s">
        <v>434</v>
      </c>
      <c r="C132" s="17" t="s">
        <v>435</v>
      </c>
      <c r="D132" s="17" t="s">
        <v>262</v>
      </c>
      <c r="E132" s="17" t="s">
        <v>262</v>
      </c>
      <c r="F132" s="8" t="n">
        <v>76</v>
      </c>
      <c r="G132" s="8" t="n">
        <v>214</v>
      </c>
      <c r="H132" s="8" t="n">
        <v>2014</v>
      </c>
      <c r="I132" s="8" t="n">
        <v>3</v>
      </c>
      <c r="J132" s="8" t="n">
        <v>73</v>
      </c>
      <c r="K132" s="17" t="s">
        <v>273</v>
      </c>
      <c r="L132" s="8" t="n">
        <v>2015</v>
      </c>
      <c r="M132" s="8" t="n">
        <v>22</v>
      </c>
      <c r="N132" s="8" t="n">
        <v>3</v>
      </c>
      <c r="O132" s="8" t="n">
        <v>8478004</v>
      </c>
      <c r="P132" s="17" t="s">
        <v>895</v>
      </c>
      <c r="Q132" s="17" t="s">
        <v>896</v>
      </c>
      <c r="R132" s="17" t="s">
        <v>897</v>
      </c>
      <c r="S132" s="17" t="s">
        <v>891</v>
      </c>
      <c r="T132" s="17" t="s">
        <v>278</v>
      </c>
      <c r="U132" s="17" t="s">
        <v>377</v>
      </c>
      <c r="V132" s="8" t="n">
        <v>18</v>
      </c>
      <c r="W132" s="8" t="n">
        <v>0</v>
      </c>
      <c r="X132" s="8" t="n">
        <v>1</v>
      </c>
      <c r="Y132" s="8" t="n">
        <v>0</v>
      </c>
      <c r="Z132" s="8" t="n">
        <v>1</v>
      </c>
      <c r="AA132" s="8" t="n">
        <v>29</v>
      </c>
      <c r="AB132" s="8" t="n">
        <v>53</v>
      </c>
      <c r="AC132" s="18" t="n">
        <f aca="false">Z132/V132</f>
        <v>0.0555555555555556</v>
      </c>
      <c r="AD132" s="19" t="n">
        <f aca="false">IF(FZ132&gt;V132,Z132-V132*(GC132-Z132)/(FZ132-V132),0)</f>
        <v>1</v>
      </c>
      <c r="AE132" s="19" t="n">
        <v>0.315</v>
      </c>
      <c r="AF132" s="8" t="n">
        <v>-5</v>
      </c>
      <c r="AG132" s="8" t="n">
        <v>-3</v>
      </c>
      <c r="AH132" s="8" t="n">
        <v>6</v>
      </c>
      <c r="AI132" s="8" t="n">
        <v>405</v>
      </c>
      <c r="AJ132" s="8" t="n">
        <v>18063</v>
      </c>
      <c r="AK132" s="19" t="n">
        <v>301.05</v>
      </c>
      <c r="AL132" s="8" t="n">
        <v>301.05</v>
      </c>
      <c r="AM132" s="8" t="n">
        <v>301</v>
      </c>
      <c r="AN132" s="18" t="n">
        <f aca="false">AJ132/60/V132</f>
        <v>16.725</v>
      </c>
      <c r="AO132" s="8" t="n">
        <v>28.34</v>
      </c>
      <c r="AP132" s="12" t="n">
        <f aca="false">IF(EF132&gt;0,Z132/EF132,0)</f>
        <v>0.166666666666667</v>
      </c>
      <c r="AQ132" s="8" t="n">
        <v>38</v>
      </c>
      <c r="AR132" s="8" t="n">
        <v>38</v>
      </c>
      <c r="AS132" s="8" t="n">
        <v>38</v>
      </c>
      <c r="AT132" s="8" t="n">
        <v>24</v>
      </c>
      <c r="AU132" s="8" t="n">
        <v>24</v>
      </c>
      <c r="AV132" s="8" t="n">
        <v>14</v>
      </c>
      <c r="AW132" s="8" t="n">
        <v>6</v>
      </c>
      <c r="AX132" s="8" t="n">
        <v>0</v>
      </c>
      <c r="AY132" s="8" t="n">
        <v>1</v>
      </c>
      <c r="AZ132" s="8" t="n">
        <v>3</v>
      </c>
      <c r="BA132" s="8" t="n">
        <f aca="false">AY132+AZ132</f>
        <v>4</v>
      </c>
      <c r="BB132" s="8" t="n">
        <v>0.45</v>
      </c>
      <c r="BC132" s="8" t="n">
        <v>74.2143</v>
      </c>
      <c r="BD132" s="19" t="n">
        <v>0</v>
      </c>
      <c r="BE132" s="19" t="n">
        <v>0</v>
      </c>
      <c r="BF132" s="19" t="n">
        <f aca="false">AQ132+BD132</f>
        <v>38</v>
      </c>
      <c r="BG132" s="19" t="n">
        <f aca="false">IF(AL132&gt;0,BF132/AL132*60,0)</f>
        <v>7.5734927752865</v>
      </c>
      <c r="BH132" s="8" t="n">
        <v>89</v>
      </c>
      <c r="BI132" s="8" t="n">
        <v>78</v>
      </c>
      <c r="BJ132" s="8" t="n">
        <v>92</v>
      </c>
      <c r="BK132" s="12" t="n">
        <f aca="false">BH132/(BH132+BJ132)</f>
        <v>0.49171270718232</v>
      </c>
      <c r="BL132" s="8" t="n">
        <v>56</v>
      </c>
      <c r="BM132" s="8" t="n">
        <v>56</v>
      </c>
      <c r="BN132" s="8" t="n">
        <v>20</v>
      </c>
      <c r="BO132" s="8" t="n">
        <f aca="false">BM132-BN132</f>
        <v>36</v>
      </c>
      <c r="BP132" s="8" t="n">
        <v>10</v>
      </c>
      <c r="BQ132" s="8" t="n">
        <v>11</v>
      </c>
      <c r="BR132" s="8" t="n">
        <v>4</v>
      </c>
      <c r="BS132" s="8" t="n">
        <v>18</v>
      </c>
      <c r="BT132" s="12" t="n">
        <f aca="false">BS132/(EA132+BS132)</f>
        <v>0.0740740740740741</v>
      </c>
      <c r="BU132" s="8" t="n">
        <v>0</v>
      </c>
      <c r="BV132" s="8" t="n">
        <v>0</v>
      </c>
      <c r="BW132" s="12" t="n">
        <f aca="false">IF(BU132+BV132&gt;0,BU132/(BU132+BV132),0)</f>
        <v>0</v>
      </c>
      <c r="BX132" s="8" t="n">
        <v>0</v>
      </c>
      <c r="BY132" s="8" t="n">
        <v>0</v>
      </c>
      <c r="BZ132" s="8" t="n">
        <v>0</v>
      </c>
      <c r="CA132" s="8" t="n">
        <v>0</v>
      </c>
      <c r="CB132" s="8" t="n">
        <v>0</v>
      </c>
      <c r="CC132" s="8" t="n">
        <v>0</v>
      </c>
      <c r="CD132" s="8" t="n">
        <v>0</v>
      </c>
      <c r="CE132" s="8" t="n">
        <v>0</v>
      </c>
      <c r="CF132" s="8" t="n">
        <v>0</v>
      </c>
      <c r="CG132" s="8" t="n">
        <v>0</v>
      </c>
      <c r="CH132" s="8" t="n">
        <v>0</v>
      </c>
      <c r="CI132" s="8" t="n">
        <v>0</v>
      </c>
      <c r="CJ132" s="8" t="n">
        <v>0</v>
      </c>
      <c r="CK132" s="8" t="n">
        <v>0</v>
      </c>
      <c r="CL132" s="8" t="n">
        <v>0</v>
      </c>
      <c r="CM132" s="8" t="n">
        <v>0</v>
      </c>
      <c r="CN132" s="8" t="n">
        <v>0</v>
      </c>
      <c r="CO132" s="8" t="n">
        <v>0</v>
      </c>
      <c r="CP132" s="8" t="n">
        <v>0</v>
      </c>
      <c r="CQ132" s="8" t="n">
        <v>0</v>
      </c>
      <c r="CR132" s="8" t="n">
        <v>0</v>
      </c>
      <c r="CS132" s="8" t="n">
        <v>0</v>
      </c>
      <c r="CT132" s="8" t="n">
        <v>0</v>
      </c>
      <c r="CU132" s="8" t="n">
        <v>0</v>
      </c>
      <c r="CV132" s="8" t="n">
        <v>0</v>
      </c>
      <c r="CW132" s="8" t="n">
        <v>0</v>
      </c>
      <c r="CX132" s="8" t="n">
        <v>0</v>
      </c>
      <c r="CY132" s="8" t="n">
        <v>0</v>
      </c>
      <c r="CZ132" s="8" t="n">
        <v>0</v>
      </c>
      <c r="DA132" s="8" t="n">
        <v>10</v>
      </c>
      <c r="DB132" s="8" t="n">
        <v>0</v>
      </c>
      <c r="DC132" s="8" t="n">
        <v>0</v>
      </c>
      <c r="DD132" s="8" t="n">
        <v>3</v>
      </c>
      <c r="DE132" s="8" t="n">
        <v>2</v>
      </c>
      <c r="DF132" s="8" t="n">
        <v>0</v>
      </c>
      <c r="DG132" s="8" t="n">
        <v>0</v>
      </c>
      <c r="DH132" s="8" t="n">
        <v>9</v>
      </c>
      <c r="DI132" s="8" t="n">
        <v>3</v>
      </c>
      <c r="DJ132" s="8" t="n">
        <v>0</v>
      </c>
      <c r="DK132" s="8" t="n">
        <v>4</v>
      </c>
      <c r="DL132" s="8" t="n">
        <v>4</v>
      </c>
      <c r="DM132" s="8" t="n">
        <v>0</v>
      </c>
      <c r="DN132" s="8" t="n">
        <v>0</v>
      </c>
      <c r="DO132" s="8" t="n">
        <v>0</v>
      </c>
      <c r="DP132" s="8" t="n">
        <v>0</v>
      </c>
      <c r="DQ132" s="8" t="n">
        <f aca="false">DJ132-DI132</f>
        <v>-3</v>
      </c>
      <c r="DR132" s="19" t="n">
        <v>-1.724</v>
      </c>
      <c r="DS132" s="8" t="n">
        <v>3</v>
      </c>
      <c r="DT132" s="8" t="n">
        <v>0</v>
      </c>
      <c r="DU132" s="8" t="n">
        <v>0</v>
      </c>
      <c r="DV132" s="8" t="n">
        <v>0</v>
      </c>
      <c r="DW132" s="8" t="n">
        <v>0</v>
      </c>
      <c r="DX132" s="8" t="n">
        <v>243</v>
      </c>
      <c r="DY132" s="8" t="n">
        <v>306</v>
      </c>
      <c r="DZ132" s="8" t="n">
        <v>167</v>
      </c>
      <c r="EA132" s="8" t="n">
        <v>225</v>
      </c>
      <c r="EB132" s="8" t="n">
        <v>123</v>
      </c>
      <c r="EC132" s="8" t="n">
        <v>163</v>
      </c>
      <c r="ED132" s="8" t="n">
        <v>8.72</v>
      </c>
      <c r="EE132" s="8" t="n">
        <v>15.61</v>
      </c>
      <c r="EF132" s="8" t="n">
        <v>6</v>
      </c>
      <c r="EG132" s="8" t="n">
        <v>14</v>
      </c>
      <c r="EH132" s="12" t="n">
        <f aca="false">EF132/EB132</f>
        <v>0.0487804878048781</v>
      </c>
      <c r="EI132" s="20" t="n">
        <f aca="false">1-EG132/EC132</f>
        <v>0.914110429447853</v>
      </c>
      <c r="EJ132" s="21" t="n">
        <f aca="false">EH132+EI132</f>
        <v>0.962890917252731</v>
      </c>
      <c r="EK132" s="8" t="n">
        <v>243</v>
      </c>
      <c r="EL132" s="8" t="n">
        <v>305</v>
      </c>
      <c r="EM132" s="8" t="n">
        <v>168</v>
      </c>
      <c r="EN132" s="8" t="n">
        <v>224</v>
      </c>
      <c r="EO132" s="8" t="n">
        <v>124</v>
      </c>
      <c r="EP132" s="8" t="n">
        <v>162</v>
      </c>
      <c r="EQ132" s="8" t="n">
        <v>6</v>
      </c>
      <c r="ER132" s="8" t="n">
        <v>14</v>
      </c>
      <c r="ES132" s="8" t="n">
        <v>110</v>
      </c>
      <c r="ET132" s="8" t="n">
        <v>154</v>
      </c>
      <c r="EU132" s="8" t="n">
        <v>41</v>
      </c>
      <c r="EV132" s="8" t="n">
        <v>62</v>
      </c>
      <c r="EW132" s="8" t="n">
        <v>3</v>
      </c>
      <c r="EX132" s="8" t="n">
        <v>7</v>
      </c>
      <c r="EY132" s="8" t="n">
        <v>32</v>
      </c>
      <c r="EZ132" s="8" t="n">
        <v>20</v>
      </c>
      <c r="FA132" s="8" t="n">
        <v>-0.3</v>
      </c>
      <c r="FB132" s="8" t="n">
        <v>0.3</v>
      </c>
      <c r="FC132" s="8" t="n">
        <v>0</v>
      </c>
      <c r="FD132" s="19" t="n">
        <v>-0.9</v>
      </c>
      <c r="FE132" s="18" t="n">
        <f aca="false">FD132/V132</f>
        <v>-0.05</v>
      </c>
      <c r="FF132" s="8" t="n">
        <v>0.0091</v>
      </c>
      <c r="FG132" s="8" t="n">
        <v>-0.48</v>
      </c>
      <c r="FH132" s="8" t="n">
        <v>0.01</v>
      </c>
      <c r="FI132" s="8" t="n">
        <v>-0.47</v>
      </c>
      <c r="FJ132" s="22"/>
      <c r="FK132" s="22"/>
      <c r="FL132" s="22"/>
      <c r="FM132" s="8" t="n">
        <f aca="false">BL132+BS132+AH132+DT132</f>
        <v>80</v>
      </c>
      <c r="FN132" s="19" t="n">
        <f aca="false">IF(DS132&gt;0,(BL132+BR132)/DS132,0)</f>
        <v>20</v>
      </c>
      <c r="FO132" s="12" t="n">
        <v>0</v>
      </c>
      <c r="FP132" s="19" t="n">
        <f aca="false">Z132-AH132/10</f>
        <v>0.4</v>
      </c>
      <c r="FQ132" s="19" t="n">
        <f aca="false">Z132+DR132/5</f>
        <v>0.6552</v>
      </c>
      <c r="FR132" s="19" t="n">
        <f aca="false">(DX132+DY132)/AL132*60</f>
        <v>109.417040358744</v>
      </c>
      <c r="FS132" s="22"/>
      <c r="FT132" s="22"/>
      <c r="FU132" s="22"/>
      <c r="FV132" s="22"/>
      <c r="FW132" s="17" t="s">
        <v>270</v>
      </c>
      <c r="FX132" s="23" t="n">
        <v>650000</v>
      </c>
      <c r="FY132" s="23" t="n">
        <v>653333</v>
      </c>
      <c r="FZ132" s="8" t="n">
        <v>21</v>
      </c>
      <c r="GA132" s="8" t="n">
        <v>0</v>
      </c>
      <c r="GB132" s="8" t="n">
        <v>1</v>
      </c>
      <c r="GC132" s="8" t="n">
        <v>1</v>
      </c>
      <c r="GD132" s="8" t="n">
        <v>-6</v>
      </c>
      <c r="GE132" s="8" t="n">
        <v>6</v>
      </c>
      <c r="GF132" s="8" t="n">
        <v>17</v>
      </c>
      <c r="GG132" s="8" t="n">
        <v>346</v>
      </c>
      <c r="GH132" s="8" t="n">
        <v>-0.3</v>
      </c>
      <c r="GI132" s="8" t="n">
        <v>0.3</v>
      </c>
      <c r="GJ132" s="8" t="n">
        <v>0</v>
      </c>
      <c r="GK132" s="8" t="n">
        <f aca="false">Z132-AH132/10</f>
        <v>0.4</v>
      </c>
      <c r="GL132" s="22"/>
      <c r="GM132" s="22"/>
      <c r="GN132" s="22"/>
      <c r="GO132" s="22"/>
      <c r="GP132" s="22"/>
    </row>
    <row r="133" customFormat="false" ht="13.65" hidden="false" customHeight="true" outlineLevel="0" collapsed="false">
      <c r="A133" s="16" t="n">
        <v>34653</v>
      </c>
      <c r="B133" s="17" t="s">
        <v>898</v>
      </c>
      <c r="C133" s="17" t="s">
        <v>289</v>
      </c>
      <c r="D133" s="17" t="s">
        <v>283</v>
      </c>
      <c r="E133" s="17" t="s">
        <v>283</v>
      </c>
      <c r="F133" s="8" t="n">
        <v>75</v>
      </c>
      <c r="G133" s="8" t="n">
        <v>200</v>
      </c>
      <c r="H133" s="8" t="n">
        <v>2013</v>
      </c>
      <c r="I133" s="8" t="n">
        <v>3</v>
      </c>
      <c r="J133" s="8" t="n">
        <v>66</v>
      </c>
      <c r="K133" s="17" t="s">
        <v>273</v>
      </c>
      <c r="L133" s="8" t="n">
        <v>2015</v>
      </c>
      <c r="M133" s="8" t="n">
        <v>23</v>
      </c>
      <c r="N133" s="8" t="n">
        <v>3</v>
      </c>
      <c r="O133" s="8" t="n">
        <v>8477488</v>
      </c>
      <c r="P133" s="17" t="s">
        <v>899</v>
      </c>
      <c r="Q133" s="17" t="s">
        <v>900</v>
      </c>
      <c r="R133" s="17" t="s">
        <v>901</v>
      </c>
      <c r="S133" s="17" t="s">
        <v>891</v>
      </c>
      <c r="T133" s="17" t="s">
        <v>278</v>
      </c>
      <c r="U133" s="17" t="s">
        <v>902</v>
      </c>
      <c r="V133" s="8" t="n">
        <v>65</v>
      </c>
      <c r="W133" s="8" t="n">
        <v>3</v>
      </c>
      <c r="X133" s="8" t="n">
        <v>16</v>
      </c>
      <c r="Y133" s="8" t="n">
        <v>7</v>
      </c>
      <c r="Z133" s="8" t="n">
        <v>19</v>
      </c>
      <c r="AA133" s="8" t="n">
        <v>13</v>
      </c>
      <c r="AB133" s="8" t="n">
        <v>46</v>
      </c>
      <c r="AC133" s="18" t="n">
        <f aca="false">Z133/V133</f>
        <v>0.292307692307692</v>
      </c>
      <c r="AD133" s="19" t="n">
        <f aca="false">IF(FZ133&gt;V133,Z133-V133*(GC133-Z133)/(FZ133-V133),0)</f>
        <v>3.50331125827815</v>
      </c>
      <c r="AE133" s="19" t="n">
        <v>6.127</v>
      </c>
      <c r="AF133" s="8" t="n">
        <v>-6</v>
      </c>
      <c r="AG133" s="8" t="n">
        <v>5</v>
      </c>
      <c r="AH133" s="8" t="n">
        <v>18</v>
      </c>
      <c r="AI133" s="8" t="n">
        <v>1642</v>
      </c>
      <c r="AJ133" s="8" t="n">
        <v>81526</v>
      </c>
      <c r="AK133" s="19" t="n">
        <v>1358.7666666667</v>
      </c>
      <c r="AL133" s="8" t="n">
        <v>1358.77</v>
      </c>
      <c r="AM133" s="8" t="n">
        <v>1359</v>
      </c>
      <c r="AN133" s="18" t="n">
        <f aca="false">AJ133/60/V133</f>
        <v>20.9041025641026</v>
      </c>
      <c r="AO133" s="8" t="n">
        <v>34.71</v>
      </c>
      <c r="AP133" s="12" t="n">
        <f aca="false">IF(EF133&gt;0,Z133/EF133,0)</f>
        <v>0.387755102040816</v>
      </c>
      <c r="AQ133" s="8" t="n">
        <v>199</v>
      </c>
      <c r="AR133" s="8" t="n">
        <v>201</v>
      </c>
      <c r="AS133" s="8" t="n">
        <v>201</v>
      </c>
      <c r="AT133" s="8" t="n">
        <v>130</v>
      </c>
      <c r="AU133" s="8" t="n">
        <v>131</v>
      </c>
      <c r="AV133" s="8" t="n">
        <v>88</v>
      </c>
      <c r="AW133" s="8" t="n">
        <v>61</v>
      </c>
      <c r="AX133" s="8" t="n">
        <v>12</v>
      </c>
      <c r="AY133" s="8" t="n">
        <v>9</v>
      </c>
      <c r="AZ133" s="8" t="n">
        <v>16</v>
      </c>
      <c r="BA133" s="8" t="n">
        <f aca="false">AY133+AZ133</f>
        <v>25</v>
      </c>
      <c r="BB133" s="8" t="n">
        <v>4.54</v>
      </c>
      <c r="BC133" s="8" t="n">
        <v>48.3068</v>
      </c>
      <c r="BD133" s="19" t="n">
        <v>194.7</v>
      </c>
      <c r="BE133" s="19" t="n">
        <v>8.59750263719529</v>
      </c>
      <c r="BF133" s="19" t="n">
        <f aca="false">AQ133+BD133</f>
        <v>393.7</v>
      </c>
      <c r="BG133" s="19" t="n">
        <f aca="false">IF(AL133&gt;0,BF133/AL133*60,0)</f>
        <v>17.3848407015168</v>
      </c>
      <c r="BH133" s="8" t="n">
        <v>358</v>
      </c>
      <c r="BI133" s="8" t="n">
        <v>462</v>
      </c>
      <c r="BJ133" s="8" t="n">
        <v>482</v>
      </c>
      <c r="BK133" s="12" t="n">
        <f aca="false">BH133/(BH133+BJ133)</f>
        <v>0.426190476190476</v>
      </c>
      <c r="BL133" s="8" t="n">
        <v>57</v>
      </c>
      <c r="BM133" s="8" t="n">
        <v>57</v>
      </c>
      <c r="BN133" s="8" t="n">
        <v>92</v>
      </c>
      <c r="BO133" s="8" t="n">
        <f aca="false">BM133-BN133</f>
        <v>-35</v>
      </c>
      <c r="BP133" s="8" t="n">
        <v>43</v>
      </c>
      <c r="BQ133" s="8" t="n">
        <v>24</v>
      </c>
      <c r="BR133" s="8" t="n">
        <v>38</v>
      </c>
      <c r="BS133" s="8" t="n">
        <v>101</v>
      </c>
      <c r="BT133" s="12" t="n">
        <f aca="false">BS133/(EA133+BS133)</f>
        <v>0.0953729933899906</v>
      </c>
      <c r="BU133" s="8" t="n">
        <v>0</v>
      </c>
      <c r="BV133" s="8" t="n">
        <v>1</v>
      </c>
      <c r="BW133" s="12" t="n">
        <f aca="false">IF(BU133+BV133&gt;0,BU133/(BU133+BV133),0)</f>
        <v>0</v>
      </c>
      <c r="BX133" s="8" t="n">
        <v>0</v>
      </c>
      <c r="BY133" s="8" t="n">
        <v>1</v>
      </c>
      <c r="BZ133" s="8" t="n">
        <v>0</v>
      </c>
      <c r="CA133" s="8" t="n">
        <v>0</v>
      </c>
      <c r="CB133" s="8" t="n">
        <v>0</v>
      </c>
      <c r="CC133" s="8" t="n">
        <v>0</v>
      </c>
      <c r="CD133" s="8" t="n">
        <v>0</v>
      </c>
      <c r="CE133" s="8" t="n">
        <v>1</v>
      </c>
      <c r="CF133" s="8" t="n">
        <v>0</v>
      </c>
      <c r="CG133" s="8" t="n">
        <v>0</v>
      </c>
      <c r="CH133" s="8" t="n">
        <v>0</v>
      </c>
      <c r="CI133" s="8" t="n">
        <v>0</v>
      </c>
      <c r="CJ133" s="8" t="n">
        <v>0</v>
      </c>
      <c r="CK133" s="8" t="n">
        <v>0</v>
      </c>
      <c r="CL133" s="8" t="n">
        <v>2</v>
      </c>
      <c r="CM133" s="8" t="n">
        <v>1</v>
      </c>
      <c r="CN133" s="8" t="n">
        <v>0</v>
      </c>
      <c r="CO133" s="8" t="n">
        <v>0</v>
      </c>
      <c r="CP133" s="8" t="n">
        <v>0</v>
      </c>
      <c r="CQ133" s="8" t="n">
        <v>0</v>
      </c>
      <c r="CR133" s="8" t="n">
        <v>0</v>
      </c>
      <c r="CS133" s="8" t="n">
        <v>1</v>
      </c>
      <c r="CT133" s="8" t="n">
        <v>1</v>
      </c>
      <c r="CU133" s="8" t="n">
        <v>0</v>
      </c>
      <c r="CV133" s="8" t="n">
        <v>0</v>
      </c>
      <c r="CW133" s="8" t="n">
        <v>1</v>
      </c>
      <c r="CX133" s="8" t="n">
        <v>0</v>
      </c>
      <c r="CY133" s="8" t="n">
        <v>2</v>
      </c>
      <c r="CZ133" s="8" t="n">
        <v>3</v>
      </c>
      <c r="DA133" s="8" t="n">
        <v>38</v>
      </c>
      <c r="DB133" s="8" t="n">
        <v>2</v>
      </c>
      <c r="DC133" s="8" t="n">
        <v>0</v>
      </c>
      <c r="DD133" s="8" t="n">
        <v>18</v>
      </c>
      <c r="DE133" s="8" t="n">
        <v>25</v>
      </c>
      <c r="DF133" s="8" t="n">
        <v>0</v>
      </c>
      <c r="DG133" s="8" t="n">
        <v>0</v>
      </c>
      <c r="DH133" s="8" t="n">
        <v>43</v>
      </c>
      <c r="DI133" s="8" t="n">
        <v>9</v>
      </c>
      <c r="DJ133" s="8" t="n">
        <v>10</v>
      </c>
      <c r="DK133" s="8" t="n">
        <v>9</v>
      </c>
      <c r="DL133" s="8" t="n">
        <v>9</v>
      </c>
      <c r="DM133" s="8" t="n">
        <v>0</v>
      </c>
      <c r="DN133" s="8" t="n">
        <v>9</v>
      </c>
      <c r="DO133" s="8" t="n">
        <v>9</v>
      </c>
      <c r="DP133" s="8" t="n">
        <v>0</v>
      </c>
      <c r="DQ133" s="8" t="n">
        <f aca="false">DJ133-DI133</f>
        <v>1</v>
      </c>
      <c r="DR133" s="19" t="n">
        <v>8.419</v>
      </c>
      <c r="DS133" s="8" t="n">
        <v>9</v>
      </c>
      <c r="DT133" s="8" t="n">
        <v>0</v>
      </c>
      <c r="DU133" s="8" t="n">
        <v>0</v>
      </c>
      <c r="DV133" s="8" t="n">
        <v>0</v>
      </c>
      <c r="DW133" s="8" t="n">
        <v>0</v>
      </c>
      <c r="DX133" s="8" t="n">
        <v>1237</v>
      </c>
      <c r="DY133" s="8" t="n">
        <v>1268</v>
      </c>
      <c r="DZ133" s="8" t="n">
        <v>904</v>
      </c>
      <c r="EA133" s="8" t="n">
        <v>958</v>
      </c>
      <c r="EB133" s="8" t="n">
        <v>631</v>
      </c>
      <c r="EC133" s="8" t="n">
        <v>675</v>
      </c>
      <c r="ED133" s="8" t="n">
        <v>57.44</v>
      </c>
      <c r="EE133" s="8" t="n">
        <v>63.81</v>
      </c>
      <c r="EF133" s="8" t="n">
        <v>49</v>
      </c>
      <c r="EG133" s="8" t="n">
        <v>77</v>
      </c>
      <c r="EH133" s="12" t="n">
        <f aca="false">EF133/EB133</f>
        <v>0.0776545166402536</v>
      </c>
      <c r="EI133" s="20" t="n">
        <f aca="false">1-EG133/EC133</f>
        <v>0.885925925925926</v>
      </c>
      <c r="EJ133" s="21" t="n">
        <f aca="false">EH133+EI133</f>
        <v>0.96358044256618</v>
      </c>
      <c r="EK133" s="8" t="n">
        <v>1234</v>
      </c>
      <c r="EL133" s="8" t="n">
        <v>1269</v>
      </c>
      <c r="EM133" s="8" t="n">
        <v>902</v>
      </c>
      <c r="EN133" s="8" t="n">
        <v>959</v>
      </c>
      <c r="EO133" s="8" t="n">
        <v>624</v>
      </c>
      <c r="EP133" s="8" t="n">
        <v>676</v>
      </c>
      <c r="EQ133" s="8" t="n">
        <v>49</v>
      </c>
      <c r="ER133" s="8" t="n">
        <v>77</v>
      </c>
      <c r="ES133" s="8" t="n">
        <v>604</v>
      </c>
      <c r="ET133" s="8" t="n">
        <v>629</v>
      </c>
      <c r="EU133" s="8" t="n">
        <v>254</v>
      </c>
      <c r="EV133" s="8" t="n">
        <v>251</v>
      </c>
      <c r="EW133" s="8" t="n">
        <v>32</v>
      </c>
      <c r="EX133" s="8" t="n">
        <v>35</v>
      </c>
      <c r="EY133" s="8" t="n">
        <v>55</v>
      </c>
      <c r="EZ133" s="8" t="n">
        <v>66</v>
      </c>
      <c r="FA133" s="8" t="n">
        <v>0.6</v>
      </c>
      <c r="FB133" s="8" t="n">
        <v>2.8</v>
      </c>
      <c r="FC133" s="8" t="n">
        <v>3.4</v>
      </c>
      <c r="FD133" s="19" t="n">
        <v>30.59</v>
      </c>
      <c r="FE133" s="18" t="n">
        <f aca="false">FD133/V133</f>
        <v>0.470615384615385</v>
      </c>
      <c r="FF133" s="8" t="n">
        <v>1.5951</v>
      </c>
      <c r="FG133" s="8" t="n">
        <v>0.19</v>
      </c>
      <c r="FH133" s="8" t="n">
        <v>0.38</v>
      </c>
      <c r="FI133" s="8" t="n">
        <v>0.57</v>
      </c>
      <c r="FJ133" s="22"/>
      <c r="FK133" s="22"/>
      <c r="FL133" s="22"/>
      <c r="FM133" s="8" t="n">
        <f aca="false">BL133+BS133+AH133+DT133</f>
        <v>176</v>
      </c>
      <c r="FN133" s="19" t="n">
        <f aca="false">IF(DS133&gt;0,(BL133+BR133)/DS133,0)</f>
        <v>10.5555555555556</v>
      </c>
      <c r="FO133" s="12" t="n">
        <v>0.017047817</v>
      </c>
      <c r="FP133" s="19" t="n">
        <f aca="false">Z133-AH133/10</f>
        <v>17.2</v>
      </c>
      <c r="FQ133" s="19" t="n">
        <f aca="false">Z133+DR133/5</f>
        <v>20.6838</v>
      </c>
      <c r="FR133" s="19" t="n">
        <f aca="false">(DX133+DY133)/AL133*60</f>
        <v>110.614747161035</v>
      </c>
      <c r="FS133" s="8" t="n">
        <v>4</v>
      </c>
      <c r="FT133" s="17" t="s">
        <v>326</v>
      </c>
      <c r="FU133" s="8" t="n">
        <v>195</v>
      </c>
      <c r="FV133" s="22"/>
      <c r="FW133" s="17" t="s">
        <v>280</v>
      </c>
      <c r="FX133" s="23" t="n">
        <v>892500</v>
      </c>
      <c r="FY133" s="23" t="n">
        <v>809167</v>
      </c>
      <c r="FZ133" s="8" t="n">
        <v>216</v>
      </c>
      <c r="GA133" s="8" t="n">
        <v>9</v>
      </c>
      <c r="GB133" s="8" t="n">
        <v>46</v>
      </c>
      <c r="GC133" s="8" t="n">
        <v>55</v>
      </c>
      <c r="GD133" s="8" t="n">
        <v>10</v>
      </c>
      <c r="GE133" s="8" t="n">
        <v>54</v>
      </c>
      <c r="GF133" s="8" t="n">
        <v>282</v>
      </c>
      <c r="GG133" s="8" t="n">
        <v>4393</v>
      </c>
      <c r="GH133" s="8" t="n">
        <v>1.4</v>
      </c>
      <c r="GI133" s="8" t="n">
        <v>12</v>
      </c>
      <c r="GJ133" s="8" t="n">
        <v>13.4</v>
      </c>
      <c r="GK133" s="8" t="n">
        <f aca="false">Z133-AH133/10</f>
        <v>17.2</v>
      </c>
      <c r="GL133" s="22"/>
      <c r="GM133" s="22"/>
      <c r="GN133" s="22"/>
      <c r="GO133" s="22"/>
      <c r="GP133" s="22"/>
    </row>
    <row r="134" customFormat="false" ht="13.65" hidden="false" customHeight="true" outlineLevel="0" collapsed="false">
      <c r="A134" s="16" t="n">
        <v>34151</v>
      </c>
      <c r="B134" s="17" t="s">
        <v>903</v>
      </c>
      <c r="C134" s="17" t="s">
        <v>272</v>
      </c>
      <c r="D134" s="17" t="s">
        <v>262</v>
      </c>
      <c r="E134" s="17" t="s">
        <v>262</v>
      </c>
      <c r="F134" s="8" t="n">
        <v>75</v>
      </c>
      <c r="G134" s="8" t="n">
        <v>217</v>
      </c>
      <c r="H134" s="8" t="n">
        <v>2011</v>
      </c>
      <c r="I134" s="8" t="n">
        <v>2</v>
      </c>
      <c r="J134" s="8" t="n">
        <v>44</v>
      </c>
      <c r="K134" s="17" t="s">
        <v>273</v>
      </c>
      <c r="L134" s="8" t="n">
        <v>2014</v>
      </c>
      <c r="M134" s="8" t="n">
        <v>24</v>
      </c>
      <c r="N134" s="8" t="n">
        <v>4</v>
      </c>
      <c r="O134" s="8" t="n">
        <v>8476439</v>
      </c>
      <c r="P134" s="17" t="s">
        <v>904</v>
      </c>
      <c r="Q134" s="17" t="s">
        <v>905</v>
      </c>
      <c r="R134" s="17" t="s">
        <v>906</v>
      </c>
      <c r="S134" s="17" t="s">
        <v>891</v>
      </c>
      <c r="T134" s="17" t="s">
        <v>299</v>
      </c>
      <c r="U134" s="17" t="s">
        <v>473</v>
      </c>
      <c r="V134" s="8" t="n">
        <v>71</v>
      </c>
      <c r="W134" s="8" t="n">
        <v>7</v>
      </c>
      <c r="X134" s="8" t="n">
        <v>7</v>
      </c>
      <c r="Y134" s="8" t="n">
        <v>2</v>
      </c>
      <c r="Z134" s="8" t="n">
        <v>14</v>
      </c>
      <c r="AA134" s="8" t="n">
        <v>14</v>
      </c>
      <c r="AB134" s="8" t="n">
        <v>65</v>
      </c>
      <c r="AC134" s="18" t="n">
        <f aca="false">Z134/V134</f>
        <v>0.197183098591549</v>
      </c>
      <c r="AD134" s="19" t="n">
        <f aca="false">IF(FZ134&gt;V134,Z134-V134*(GC134-Z134)/(FZ134-V134),0)</f>
        <v>-6.63247863247863</v>
      </c>
      <c r="AE134" s="19" t="n">
        <v>5.645</v>
      </c>
      <c r="AF134" s="8" t="n">
        <v>1</v>
      </c>
      <c r="AG134" s="8" t="n">
        <v>8.4</v>
      </c>
      <c r="AH134" s="8" t="n">
        <v>42</v>
      </c>
      <c r="AI134" s="8" t="n">
        <v>1170</v>
      </c>
      <c r="AJ134" s="8" t="n">
        <v>46175</v>
      </c>
      <c r="AK134" s="19" t="n">
        <v>769.58333333333</v>
      </c>
      <c r="AL134" s="8" t="n">
        <v>769.58</v>
      </c>
      <c r="AM134" s="8" t="n">
        <v>770</v>
      </c>
      <c r="AN134" s="18" t="n">
        <f aca="false">AJ134/60/V134</f>
        <v>10.8392018779343</v>
      </c>
      <c r="AO134" s="8" t="n">
        <v>18.46</v>
      </c>
      <c r="AP134" s="12" t="n">
        <f aca="false">IF(EF134&gt;0,Z134/EF134,0)</f>
        <v>0.451612903225806</v>
      </c>
      <c r="AQ134" s="8" t="n">
        <v>211</v>
      </c>
      <c r="AR134" s="8" t="n">
        <v>212</v>
      </c>
      <c r="AS134" s="8" t="n">
        <v>212</v>
      </c>
      <c r="AT134" s="8" t="n">
        <v>157</v>
      </c>
      <c r="AU134" s="8" t="n">
        <v>158</v>
      </c>
      <c r="AV134" s="8" t="n">
        <v>117</v>
      </c>
      <c r="AW134" s="8" t="n">
        <v>128</v>
      </c>
      <c r="AX134" s="8" t="n">
        <v>66</v>
      </c>
      <c r="AY134" s="8" t="n">
        <v>8</v>
      </c>
      <c r="AZ134" s="8" t="n">
        <v>15</v>
      </c>
      <c r="BA134" s="8" t="n">
        <f aca="false">AY134+AZ134</f>
        <v>23</v>
      </c>
      <c r="BB134" s="8" t="n">
        <v>13.28</v>
      </c>
      <c r="BC134" s="8" t="n">
        <v>26.0342</v>
      </c>
      <c r="BD134" s="19" t="n">
        <v>60.7</v>
      </c>
      <c r="BE134" s="19" t="n">
        <v>4.73243096913917</v>
      </c>
      <c r="BF134" s="19" t="n">
        <f aca="false">AQ134+BD134</f>
        <v>271.7</v>
      </c>
      <c r="BG134" s="19" t="n">
        <f aca="false">IF(AL134&gt;0,BF134/AL134*60,0)</f>
        <v>21.1829829257517</v>
      </c>
      <c r="BH134" s="8" t="n">
        <v>281</v>
      </c>
      <c r="BI134" s="8" t="n">
        <v>265</v>
      </c>
      <c r="BJ134" s="8" t="n">
        <v>191</v>
      </c>
      <c r="BK134" s="12" t="n">
        <f aca="false">BH134/(BH134+BJ134)</f>
        <v>0.595338983050847</v>
      </c>
      <c r="BL134" s="8" t="n">
        <v>172</v>
      </c>
      <c r="BM134" s="8" t="n">
        <v>172</v>
      </c>
      <c r="BN134" s="8" t="n">
        <v>61</v>
      </c>
      <c r="BO134" s="8" t="n">
        <f aca="false">BM134-BN134</f>
        <v>111</v>
      </c>
      <c r="BP134" s="8" t="n">
        <v>41</v>
      </c>
      <c r="BQ134" s="8" t="n">
        <v>16</v>
      </c>
      <c r="BR134" s="8" t="n">
        <v>9</v>
      </c>
      <c r="BS134" s="8" t="n">
        <v>10</v>
      </c>
      <c r="BT134" s="12" t="n">
        <f aca="false">BS134/(EA134+BS134)</f>
        <v>0.0242718446601942</v>
      </c>
      <c r="BU134" s="8" t="n">
        <v>0</v>
      </c>
      <c r="BV134" s="8" t="n">
        <v>1</v>
      </c>
      <c r="BW134" s="12" t="n">
        <f aca="false">IF(BU134+BV134&gt;0,BU134/(BU134+BV134),0)</f>
        <v>0</v>
      </c>
      <c r="BX134" s="8" t="n">
        <v>0</v>
      </c>
      <c r="BY134" s="8" t="n">
        <v>0</v>
      </c>
      <c r="BZ134" s="8" t="n">
        <v>0</v>
      </c>
      <c r="CA134" s="8" t="n">
        <v>1</v>
      </c>
      <c r="CB134" s="8" t="n">
        <v>0</v>
      </c>
      <c r="CC134" s="8" t="n">
        <v>0</v>
      </c>
      <c r="CD134" s="8" t="n">
        <v>0</v>
      </c>
      <c r="CE134" s="8" t="n">
        <v>0</v>
      </c>
      <c r="CF134" s="8" t="n">
        <v>0</v>
      </c>
      <c r="CG134" s="8" t="n">
        <v>0</v>
      </c>
      <c r="CH134" s="8" t="n">
        <v>0</v>
      </c>
      <c r="CI134" s="8" t="n">
        <v>1</v>
      </c>
      <c r="CJ134" s="8" t="n">
        <v>0</v>
      </c>
      <c r="CK134" s="8" t="n">
        <v>0</v>
      </c>
      <c r="CL134" s="8" t="n">
        <v>0</v>
      </c>
      <c r="CM134" s="8" t="n">
        <v>0</v>
      </c>
      <c r="CN134" s="8" t="n">
        <v>0</v>
      </c>
      <c r="CO134" s="8" t="n">
        <v>0</v>
      </c>
      <c r="CP134" s="8" t="n">
        <v>0</v>
      </c>
      <c r="CQ134" s="8" t="n">
        <v>0</v>
      </c>
      <c r="CR134" s="8" t="n">
        <v>0</v>
      </c>
      <c r="CS134" s="8" t="n">
        <v>0</v>
      </c>
      <c r="CT134" s="8" t="n">
        <v>1</v>
      </c>
      <c r="CU134" s="8" t="n">
        <v>2</v>
      </c>
      <c r="CV134" s="8" t="n">
        <v>0</v>
      </c>
      <c r="CW134" s="8" t="n">
        <v>4</v>
      </c>
      <c r="CX134" s="8" t="n">
        <v>0</v>
      </c>
      <c r="CY134" s="8" t="n">
        <v>4</v>
      </c>
      <c r="CZ134" s="8" t="n">
        <v>4</v>
      </c>
      <c r="DA134" s="8" t="n">
        <v>33</v>
      </c>
      <c r="DB134" s="8" t="n">
        <v>8</v>
      </c>
      <c r="DC134" s="8" t="n">
        <v>4</v>
      </c>
      <c r="DD134" s="8" t="n">
        <v>4</v>
      </c>
      <c r="DE134" s="8" t="n">
        <v>15</v>
      </c>
      <c r="DF134" s="8" t="n">
        <v>14</v>
      </c>
      <c r="DG134" s="8" t="n">
        <v>2</v>
      </c>
      <c r="DH134" s="8" t="n">
        <v>70</v>
      </c>
      <c r="DI134" s="8" t="n">
        <v>18</v>
      </c>
      <c r="DJ134" s="8" t="n">
        <v>7</v>
      </c>
      <c r="DK134" s="8" t="n">
        <v>18</v>
      </c>
      <c r="DL134" s="8" t="n">
        <v>16</v>
      </c>
      <c r="DM134" s="8" t="n">
        <v>2</v>
      </c>
      <c r="DN134" s="8" t="n">
        <v>8</v>
      </c>
      <c r="DO134" s="8" t="n">
        <v>6</v>
      </c>
      <c r="DP134" s="8" t="n">
        <v>2</v>
      </c>
      <c r="DQ134" s="8" t="n">
        <f aca="false">DJ134-DI134</f>
        <v>-11</v>
      </c>
      <c r="DR134" s="19" t="n">
        <v>-9.315</v>
      </c>
      <c r="DS134" s="8" t="n">
        <v>16</v>
      </c>
      <c r="DT134" s="8" t="n">
        <v>2</v>
      </c>
      <c r="DU134" s="8" t="n">
        <v>0</v>
      </c>
      <c r="DV134" s="8" t="n">
        <v>0</v>
      </c>
      <c r="DW134" s="8" t="n">
        <v>0</v>
      </c>
      <c r="DX134" s="8" t="n">
        <v>861</v>
      </c>
      <c r="DY134" s="8" t="n">
        <v>548</v>
      </c>
      <c r="DZ134" s="8" t="n">
        <v>610</v>
      </c>
      <c r="EA134" s="8" t="n">
        <v>402</v>
      </c>
      <c r="EB134" s="8" t="n">
        <v>435</v>
      </c>
      <c r="EC134" s="8" t="n">
        <v>291</v>
      </c>
      <c r="ED134" s="8" t="n">
        <v>41.8</v>
      </c>
      <c r="EE134" s="8" t="n">
        <v>19.93</v>
      </c>
      <c r="EF134" s="8" t="n">
        <v>31</v>
      </c>
      <c r="EG134" s="8" t="n">
        <v>21</v>
      </c>
      <c r="EH134" s="12" t="n">
        <f aca="false">EF134/EB134</f>
        <v>0.071264367816092</v>
      </c>
      <c r="EI134" s="20" t="n">
        <f aca="false">1-EG134/EC134</f>
        <v>0.927835051546392</v>
      </c>
      <c r="EJ134" s="21" t="n">
        <f aca="false">EH134+EI134</f>
        <v>0.999099419362484</v>
      </c>
      <c r="EK134" s="8" t="n">
        <v>860</v>
      </c>
      <c r="EL134" s="8" t="n">
        <v>552</v>
      </c>
      <c r="EM134" s="8" t="n">
        <v>612</v>
      </c>
      <c r="EN134" s="8" t="n">
        <v>408</v>
      </c>
      <c r="EO134" s="8" t="n">
        <v>437</v>
      </c>
      <c r="EP134" s="8" t="n">
        <v>297</v>
      </c>
      <c r="EQ134" s="8" t="n">
        <v>31</v>
      </c>
      <c r="ER134" s="8" t="n">
        <v>21</v>
      </c>
      <c r="ES134" s="8" t="n">
        <v>445</v>
      </c>
      <c r="ET134" s="8" t="n">
        <v>250</v>
      </c>
      <c r="EU134" s="8" t="n">
        <v>179</v>
      </c>
      <c r="EV134" s="8" t="n">
        <v>83</v>
      </c>
      <c r="EW134" s="8" t="n">
        <v>18</v>
      </c>
      <c r="EX134" s="8" t="n">
        <v>8</v>
      </c>
      <c r="EY134" s="8" t="n">
        <v>60</v>
      </c>
      <c r="EZ134" s="8" t="n">
        <v>43</v>
      </c>
      <c r="FA134" s="8" t="n">
        <v>0</v>
      </c>
      <c r="FB134" s="8" t="n">
        <v>1</v>
      </c>
      <c r="FC134" s="8" t="n">
        <v>1</v>
      </c>
      <c r="FD134" s="19" t="n">
        <v>25.54</v>
      </c>
      <c r="FE134" s="18" t="n">
        <f aca="false">FD134/V134</f>
        <v>0.359718309859155</v>
      </c>
      <c r="FF134" s="8" t="n">
        <v>0.9689</v>
      </c>
      <c r="FG134" s="8" t="n">
        <v>0.1</v>
      </c>
      <c r="FH134" s="8" t="n">
        <v>1.05</v>
      </c>
      <c r="FI134" s="8" t="n">
        <v>1.14</v>
      </c>
      <c r="FJ134" s="22"/>
      <c r="FK134" s="22"/>
      <c r="FL134" s="22"/>
      <c r="FM134" s="8" t="n">
        <f aca="false">BL134+BS134+AH134+DT134</f>
        <v>226</v>
      </c>
      <c r="FN134" s="19" t="n">
        <f aca="false">IF(DS134&gt;0,(BL134+BR134)/DS134,0)</f>
        <v>11.3125</v>
      </c>
      <c r="FO134" s="12" t="n">
        <v>0.0360915493</v>
      </c>
      <c r="FP134" s="19" t="n">
        <f aca="false">Z134-AH134/10</f>
        <v>9.8</v>
      </c>
      <c r="FQ134" s="19" t="n">
        <f aca="false">Z134+DR134/5</f>
        <v>12.137</v>
      </c>
      <c r="FR134" s="19" t="n">
        <f aca="false">(DX134+DY134)/AL134*60</f>
        <v>109.852127134281</v>
      </c>
      <c r="FS134" s="8" t="n">
        <v>7</v>
      </c>
      <c r="FT134" s="17" t="s">
        <v>563</v>
      </c>
      <c r="FU134" s="8" t="n">
        <v>259</v>
      </c>
      <c r="FV134" s="22"/>
      <c r="FW134" s="17" t="s">
        <v>270</v>
      </c>
      <c r="FX134" s="23" t="n">
        <v>1700000</v>
      </c>
      <c r="FY134" s="23" t="n">
        <v>1750000</v>
      </c>
      <c r="FZ134" s="8" t="n">
        <v>188</v>
      </c>
      <c r="GA134" s="8" t="n">
        <v>29</v>
      </c>
      <c r="GB134" s="8" t="n">
        <v>19</v>
      </c>
      <c r="GC134" s="8" t="n">
        <v>48</v>
      </c>
      <c r="GD134" s="8" t="n">
        <v>8</v>
      </c>
      <c r="GE134" s="8" t="n">
        <v>99</v>
      </c>
      <c r="GF134" s="8" t="n">
        <v>377</v>
      </c>
      <c r="GG134" s="8" t="n">
        <v>2302</v>
      </c>
      <c r="GH134" s="8" t="n">
        <v>2</v>
      </c>
      <c r="GI134" s="8" t="n">
        <v>2.7</v>
      </c>
      <c r="GJ134" s="8" t="n">
        <v>4.7</v>
      </c>
      <c r="GK134" s="8" t="n">
        <f aca="false">Z134-AH134/10</f>
        <v>9.8</v>
      </c>
      <c r="GL134" s="22"/>
      <c r="GM134" s="22"/>
      <c r="GN134" s="22"/>
      <c r="GO134" s="22"/>
      <c r="GP134" s="22"/>
    </row>
    <row r="135" customFormat="false" ht="13.65" hidden="false" customHeight="true" outlineLevel="0" collapsed="false">
      <c r="A135" s="16" t="n">
        <v>31034</v>
      </c>
      <c r="B135" s="17" t="s">
        <v>907</v>
      </c>
      <c r="C135" s="17" t="s">
        <v>309</v>
      </c>
      <c r="D135" s="17" t="s">
        <v>283</v>
      </c>
      <c r="E135" s="17" t="s">
        <v>283</v>
      </c>
      <c r="F135" s="8" t="n">
        <v>78</v>
      </c>
      <c r="G135" s="8" t="n">
        <v>245</v>
      </c>
      <c r="H135" s="8" t="n">
        <v>2003</v>
      </c>
      <c r="I135" s="8" t="n">
        <v>1</v>
      </c>
      <c r="J135" s="8" t="n">
        <v>26</v>
      </c>
      <c r="K135" s="17" t="s">
        <v>263</v>
      </c>
      <c r="L135" s="8" t="n">
        <v>2007</v>
      </c>
      <c r="M135" s="8" t="n">
        <v>33</v>
      </c>
      <c r="N135" s="8" t="n">
        <v>11</v>
      </c>
      <c r="O135" s="8" t="n">
        <v>8470619</v>
      </c>
      <c r="P135" s="17" t="s">
        <v>908</v>
      </c>
      <c r="Q135" s="17" t="s">
        <v>909</v>
      </c>
      <c r="R135" s="17" t="s">
        <v>910</v>
      </c>
      <c r="S135" s="17" t="s">
        <v>911</v>
      </c>
      <c r="T135" s="17" t="s">
        <v>313</v>
      </c>
      <c r="U135" s="17" t="s">
        <v>581</v>
      </c>
      <c r="V135" s="8" t="n">
        <v>69</v>
      </c>
      <c r="W135" s="8" t="n">
        <v>13</v>
      </c>
      <c r="X135" s="8" t="n">
        <v>10</v>
      </c>
      <c r="Y135" s="8" t="n">
        <v>7</v>
      </c>
      <c r="Z135" s="8" t="n">
        <v>23</v>
      </c>
      <c r="AA135" s="8" t="n">
        <v>14</v>
      </c>
      <c r="AB135" s="8" t="n">
        <v>70</v>
      </c>
      <c r="AC135" s="18" t="n">
        <f aca="false">Z135/V135</f>
        <v>0.333333333333333</v>
      </c>
      <c r="AD135" s="19" t="n">
        <f aca="false">IF(FZ135&gt;V135,Z135-V135*(GC135-Z135)/(FZ135-V135),0)</f>
        <v>4.3125</v>
      </c>
      <c r="AE135" s="19" t="n">
        <v>9.656</v>
      </c>
      <c r="AF135" s="8" t="n">
        <v>-9</v>
      </c>
      <c r="AG135" s="8" t="n">
        <v>5.6</v>
      </c>
      <c r="AH135" s="8" t="n">
        <v>45</v>
      </c>
      <c r="AI135" s="8" t="n">
        <v>1178</v>
      </c>
      <c r="AJ135" s="8" t="n">
        <v>55026</v>
      </c>
      <c r="AK135" s="19" t="n">
        <v>916.23333333333</v>
      </c>
      <c r="AL135" s="8" t="n">
        <v>916.23</v>
      </c>
      <c r="AM135" s="8" t="n">
        <v>917</v>
      </c>
      <c r="AN135" s="18" t="n">
        <f aca="false">AJ135/60/V135</f>
        <v>13.2913043478261</v>
      </c>
      <c r="AO135" s="8" t="n">
        <v>22.29</v>
      </c>
      <c r="AP135" s="12" t="n">
        <f aca="false">IF(EF135&gt;0,Z135/EF135,0)</f>
        <v>0.522727272727273</v>
      </c>
      <c r="AQ135" s="8" t="n">
        <v>195</v>
      </c>
      <c r="AR135" s="8" t="n">
        <v>196</v>
      </c>
      <c r="AS135" s="8" t="n">
        <v>196</v>
      </c>
      <c r="AT135" s="8" t="n">
        <v>160</v>
      </c>
      <c r="AU135" s="8" t="n">
        <v>160</v>
      </c>
      <c r="AV135" s="8" t="n">
        <v>120</v>
      </c>
      <c r="AW135" s="8" t="n">
        <v>107</v>
      </c>
      <c r="AX135" s="8" t="n">
        <v>53</v>
      </c>
      <c r="AY135" s="8" t="n">
        <v>6</v>
      </c>
      <c r="AZ135" s="8" t="n">
        <v>5</v>
      </c>
      <c r="BA135" s="8" t="n">
        <f aca="false">AY135+AZ135</f>
        <v>11</v>
      </c>
      <c r="BB135" s="8" t="n">
        <v>12.16</v>
      </c>
      <c r="BC135" s="8" t="n">
        <v>32.725</v>
      </c>
      <c r="BD135" s="19" t="n">
        <v>133.8</v>
      </c>
      <c r="BE135" s="19" t="n">
        <v>8.76196019936701</v>
      </c>
      <c r="BF135" s="19" t="n">
        <f aca="false">AQ135+BD135</f>
        <v>328.8</v>
      </c>
      <c r="BG135" s="19" t="n">
        <f aca="false">IF(AL135&gt;0,BF135/AL135*60,0)</f>
        <v>21.5317114698274</v>
      </c>
      <c r="BH135" s="8" t="n">
        <v>378</v>
      </c>
      <c r="BI135" s="8" t="n">
        <v>248</v>
      </c>
      <c r="BJ135" s="8" t="n">
        <v>321</v>
      </c>
      <c r="BK135" s="12" t="n">
        <f aca="false">BH135/(BH135+BJ135)</f>
        <v>0.540772532188841</v>
      </c>
      <c r="BL135" s="8" t="n">
        <v>126</v>
      </c>
      <c r="BM135" s="8" t="n">
        <v>124</v>
      </c>
      <c r="BN135" s="8" t="n">
        <v>49</v>
      </c>
      <c r="BO135" s="8" t="n">
        <f aca="false">BM135-BN135</f>
        <v>75</v>
      </c>
      <c r="BP135" s="8" t="n">
        <v>40</v>
      </c>
      <c r="BQ135" s="8" t="n">
        <v>18</v>
      </c>
      <c r="BR135" s="8" t="n">
        <v>19</v>
      </c>
      <c r="BS135" s="8" t="n">
        <v>26</v>
      </c>
      <c r="BT135" s="12" t="n">
        <f aca="false">BS135/(EA135+BS135)</f>
        <v>0.0411392405063291</v>
      </c>
      <c r="BU135" s="8" t="n">
        <v>420</v>
      </c>
      <c r="BV135" s="8" t="n">
        <v>412</v>
      </c>
      <c r="BW135" s="12" t="n">
        <f aca="false">IF(BU135+BV135&gt;0,BU135/(BU135+BV135),0)</f>
        <v>0.504807692307692</v>
      </c>
      <c r="BX135" s="8" t="n">
        <v>157</v>
      </c>
      <c r="BY135" s="8" t="n">
        <v>139</v>
      </c>
      <c r="BZ135" s="8" t="n">
        <v>97</v>
      </c>
      <c r="CA135" s="8" t="n">
        <v>120</v>
      </c>
      <c r="CB135" s="8" t="n">
        <v>166</v>
      </c>
      <c r="CC135" s="8" t="n">
        <v>153</v>
      </c>
      <c r="CD135" s="8" t="n">
        <v>127</v>
      </c>
      <c r="CE135" s="8" t="n">
        <v>115</v>
      </c>
      <c r="CF135" s="8" t="n">
        <v>141</v>
      </c>
      <c r="CG135" s="8" t="n">
        <v>170</v>
      </c>
      <c r="CH135" s="8" t="n">
        <v>245</v>
      </c>
      <c r="CI135" s="8" t="n">
        <v>228</v>
      </c>
      <c r="CJ135" s="8" t="n">
        <v>0</v>
      </c>
      <c r="CK135" s="8" t="n">
        <v>0</v>
      </c>
      <c r="CL135" s="8" t="n">
        <v>4</v>
      </c>
      <c r="CM135" s="8" t="n">
        <v>2</v>
      </c>
      <c r="CN135" s="8" t="n">
        <v>1</v>
      </c>
      <c r="CO135" s="8" t="n">
        <v>0</v>
      </c>
      <c r="CP135" s="8" t="n">
        <v>0</v>
      </c>
      <c r="CQ135" s="8" t="n">
        <v>1</v>
      </c>
      <c r="CR135" s="8" t="n">
        <v>0</v>
      </c>
      <c r="CS135" s="8" t="n">
        <v>1</v>
      </c>
      <c r="CT135" s="8" t="n">
        <v>5</v>
      </c>
      <c r="CU135" s="8" t="n">
        <v>1</v>
      </c>
      <c r="CV135" s="8" t="n">
        <v>0</v>
      </c>
      <c r="CW135" s="8" t="n">
        <v>5</v>
      </c>
      <c r="CX135" s="8" t="n">
        <v>0</v>
      </c>
      <c r="CY135" s="8" t="n">
        <v>2</v>
      </c>
      <c r="CZ135" s="8" t="n">
        <v>1</v>
      </c>
      <c r="DA135" s="8" t="n">
        <v>37</v>
      </c>
      <c r="DB135" s="8" t="n">
        <v>13</v>
      </c>
      <c r="DC135" s="8" t="n">
        <v>3</v>
      </c>
      <c r="DD135" s="8" t="n">
        <v>8</v>
      </c>
      <c r="DE135" s="8" t="n">
        <v>32</v>
      </c>
      <c r="DF135" s="8" t="n">
        <v>7</v>
      </c>
      <c r="DG135" s="8" t="n">
        <v>0</v>
      </c>
      <c r="DH135" s="8" t="n">
        <v>57</v>
      </c>
      <c r="DI135" s="8" t="n">
        <v>13</v>
      </c>
      <c r="DJ135" s="8" t="n">
        <v>4</v>
      </c>
      <c r="DK135" s="8" t="n">
        <v>13</v>
      </c>
      <c r="DL135" s="8" t="n">
        <v>12</v>
      </c>
      <c r="DM135" s="8" t="n">
        <v>1</v>
      </c>
      <c r="DN135" s="8" t="n">
        <v>5</v>
      </c>
      <c r="DO135" s="8" t="n">
        <v>4</v>
      </c>
      <c r="DP135" s="8" t="n">
        <v>1</v>
      </c>
      <c r="DQ135" s="8" t="n">
        <f aca="false">DJ135-DI135</f>
        <v>-9</v>
      </c>
      <c r="DR135" s="19" t="n">
        <v>-8.321</v>
      </c>
      <c r="DS135" s="8" t="n">
        <v>10</v>
      </c>
      <c r="DT135" s="8" t="n">
        <v>1</v>
      </c>
      <c r="DU135" s="8" t="n">
        <v>0</v>
      </c>
      <c r="DV135" s="8" t="n">
        <v>2</v>
      </c>
      <c r="DW135" s="8" t="n">
        <v>0</v>
      </c>
      <c r="DX135" s="8" t="n">
        <v>961</v>
      </c>
      <c r="DY135" s="8" t="n">
        <v>806</v>
      </c>
      <c r="DZ135" s="8" t="n">
        <v>747</v>
      </c>
      <c r="EA135" s="8" t="n">
        <v>606</v>
      </c>
      <c r="EB135" s="8" t="n">
        <v>542</v>
      </c>
      <c r="EC135" s="8" t="n">
        <v>426</v>
      </c>
      <c r="ED135" s="8" t="n">
        <v>48.55</v>
      </c>
      <c r="EE135" s="8" t="n">
        <v>37.5</v>
      </c>
      <c r="EF135" s="8" t="n">
        <v>44</v>
      </c>
      <c r="EG135" s="8" t="n">
        <v>42</v>
      </c>
      <c r="EH135" s="12" t="n">
        <f aca="false">EF135/EB135</f>
        <v>0.0811808118081181</v>
      </c>
      <c r="EI135" s="20" t="n">
        <f aca="false">1-EG135/EC135</f>
        <v>0.901408450704225</v>
      </c>
      <c r="EJ135" s="21" t="n">
        <f aca="false">EH135+EI135</f>
        <v>0.982589262512344</v>
      </c>
      <c r="EK135" s="8" t="n">
        <v>965</v>
      </c>
      <c r="EL135" s="8" t="n">
        <v>811</v>
      </c>
      <c r="EM135" s="8" t="n">
        <v>748</v>
      </c>
      <c r="EN135" s="8" t="n">
        <v>610</v>
      </c>
      <c r="EO135" s="8" t="n">
        <v>542</v>
      </c>
      <c r="EP135" s="8" t="n">
        <v>429</v>
      </c>
      <c r="EQ135" s="8" t="n">
        <v>44</v>
      </c>
      <c r="ER135" s="8" t="n">
        <v>42</v>
      </c>
      <c r="ES135" s="8" t="n">
        <v>469</v>
      </c>
      <c r="ET135" s="8" t="n">
        <v>380</v>
      </c>
      <c r="EU135" s="8" t="n">
        <v>182</v>
      </c>
      <c r="EV135" s="8" t="n">
        <v>131</v>
      </c>
      <c r="EW135" s="8" t="n">
        <v>22</v>
      </c>
      <c r="EX135" s="8" t="n">
        <v>21</v>
      </c>
      <c r="EY135" s="8" t="n">
        <v>59</v>
      </c>
      <c r="EZ135" s="8" t="n">
        <v>59</v>
      </c>
      <c r="FA135" s="8" t="n">
        <v>1.2</v>
      </c>
      <c r="FB135" s="8" t="n">
        <v>0.7</v>
      </c>
      <c r="FC135" s="8" t="n">
        <v>2</v>
      </c>
      <c r="FD135" s="19" t="n">
        <v>22.33</v>
      </c>
      <c r="FE135" s="18" t="n">
        <f aca="false">FD135/V135</f>
        <v>0.323623188405797</v>
      </c>
      <c r="FF135" s="8" t="n">
        <v>3.0692</v>
      </c>
      <c r="FG135" s="8" t="n">
        <v>-0.05</v>
      </c>
      <c r="FH135" s="8" t="n">
        <v>-0.04</v>
      </c>
      <c r="FI135" s="8" t="n">
        <v>-0.09</v>
      </c>
      <c r="FJ135" s="8" t="n">
        <v>4</v>
      </c>
      <c r="FK135" s="8" t="n">
        <v>2</v>
      </c>
      <c r="FL135" s="8" t="n">
        <v>2</v>
      </c>
      <c r="FM135" s="8" t="n">
        <f aca="false">BL135+BS135+AH135+DT135</f>
        <v>198</v>
      </c>
      <c r="FN135" s="19" t="n">
        <f aca="false">IF(DS135&gt;0,(BL135+BR135)/DS135,0)</f>
        <v>14.5</v>
      </c>
      <c r="FO135" s="12" t="n">
        <v>0.0671707624</v>
      </c>
      <c r="FP135" s="19" t="n">
        <f aca="false">Z135-AH135/10</f>
        <v>18.5</v>
      </c>
      <c r="FQ135" s="19" t="n">
        <f aca="false">Z135+DR135/5</f>
        <v>21.3358</v>
      </c>
      <c r="FR135" s="19" t="n">
        <f aca="false">(DX135+DY135)/AL135*60</f>
        <v>115.713303428179</v>
      </c>
      <c r="FS135" s="8" t="n">
        <v>4</v>
      </c>
      <c r="FT135" s="17" t="s">
        <v>708</v>
      </c>
      <c r="FU135" s="8" t="n">
        <v>195</v>
      </c>
      <c r="FV135" s="22"/>
      <c r="FW135" s="17" t="s">
        <v>280</v>
      </c>
      <c r="FX135" s="23" t="n">
        <v>3000000</v>
      </c>
      <c r="FY135" s="23" t="n">
        <v>2750000</v>
      </c>
      <c r="FZ135" s="8" t="n">
        <v>693</v>
      </c>
      <c r="GA135" s="8" t="n">
        <v>106</v>
      </c>
      <c r="GB135" s="8" t="n">
        <v>86</v>
      </c>
      <c r="GC135" s="8" t="n">
        <v>192</v>
      </c>
      <c r="GD135" s="8" t="n">
        <v>-29</v>
      </c>
      <c r="GE135" s="8" t="n">
        <v>533</v>
      </c>
      <c r="GF135" s="8" t="n">
        <v>1212</v>
      </c>
      <c r="GG135" s="8" t="n">
        <v>9060</v>
      </c>
      <c r="GH135" s="8" t="n">
        <v>7.5</v>
      </c>
      <c r="GI135" s="8" t="n">
        <v>9.4</v>
      </c>
      <c r="GJ135" s="8" t="n">
        <v>16.9</v>
      </c>
      <c r="GK135" s="8" t="n">
        <f aca="false">Z135-AH135/10</f>
        <v>18.5</v>
      </c>
      <c r="GL135" s="22"/>
      <c r="GM135" s="22"/>
      <c r="GN135" s="22"/>
      <c r="GO135" s="22"/>
      <c r="GP135" s="22"/>
    </row>
    <row r="136" customFormat="false" ht="13.65" hidden="false" customHeight="true" outlineLevel="0" collapsed="false">
      <c r="A136" s="16" t="n">
        <v>33487</v>
      </c>
      <c r="B136" s="17" t="s">
        <v>912</v>
      </c>
      <c r="C136" s="17" t="s">
        <v>913</v>
      </c>
      <c r="D136" s="17" t="s">
        <v>283</v>
      </c>
      <c r="E136" s="17" t="s">
        <v>283</v>
      </c>
      <c r="F136" s="8" t="n">
        <v>76</v>
      </c>
      <c r="G136" s="8" t="n">
        <v>207</v>
      </c>
      <c r="H136" s="8" t="n">
        <v>2009</v>
      </c>
      <c r="I136" s="8" t="n">
        <v>2</v>
      </c>
      <c r="J136" s="8" t="n">
        <v>51</v>
      </c>
      <c r="K136" s="17" t="s">
        <v>263</v>
      </c>
      <c r="L136" s="8" t="n">
        <v>2013</v>
      </c>
      <c r="M136" s="8" t="n">
        <v>26</v>
      </c>
      <c r="N136" s="8" t="n">
        <v>5</v>
      </c>
      <c r="O136" s="8" t="n">
        <v>8475208</v>
      </c>
      <c r="P136" s="17" t="s">
        <v>914</v>
      </c>
      <c r="Q136" s="17" t="s">
        <v>915</v>
      </c>
      <c r="R136" s="17" t="s">
        <v>916</v>
      </c>
      <c r="S136" s="17" t="s">
        <v>911</v>
      </c>
      <c r="T136" s="17" t="s">
        <v>278</v>
      </c>
      <c r="U136" s="17" t="s">
        <v>917</v>
      </c>
      <c r="V136" s="8" t="n">
        <v>80</v>
      </c>
      <c r="W136" s="8" t="n">
        <v>5</v>
      </c>
      <c r="X136" s="8" t="n">
        <v>13</v>
      </c>
      <c r="Y136" s="8" t="n">
        <v>7</v>
      </c>
      <c r="Z136" s="8" t="n">
        <v>18</v>
      </c>
      <c r="AA136" s="8" t="n">
        <v>13</v>
      </c>
      <c r="AB136" s="8" t="n">
        <v>80</v>
      </c>
      <c r="AC136" s="18" t="n">
        <f aca="false">Z136/V136</f>
        <v>0.225</v>
      </c>
      <c r="AD136" s="19" t="n">
        <f aca="false">IF(FZ136&gt;V136,Z136-V136*(GC136-Z136)/(FZ136-V136),0)</f>
        <v>1.80368098159509</v>
      </c>
      <c r="AE136" s="19" t="n">
        <v>6.324</v>
      </c>
      <c r="AF136" s="8" t="n">
        <v>-5</v>
      </c>
      <c r="AG136" s="8" t="n">
        <v>7.8</v>
      </c>
      <c r="AH136" s="8" t="n">
        <v>30</v>
      </c>
      <c r="AI136" s="8" t="n">
        <v>2244</v>
      </c>
      <c r="AJ136" s="8" t="n">
        <v>98964</v>
      </c>
      <c r="AK136" s="19" t="n">
        <v>1649.4</v>
      </c>
      <c r="AL136" s="8" t="n">
        <v>1649.38</v>
      </c>
      <c r="AM136" s="8" t="n">
        <v>1649</v>
      </c>
      <c r="AN136" s="18" t="n">
        <f aca="false">AJ136/60/V136</f>
        <v>20.6175</v>
      </c>
      <c r="AO136" s="8" t="n">
        <v>34.29</v>
      </c>
      <c r="AP136" s="12" t="n">
        <f aca="false">IF(EF136&gt;0,Z136/EF136,0)</f>
        <v>0.28125</v>
      </c>
      <c r="AQ136" s="8" t="n">
        <v>213</v>
      </c>
      <c r="AR136" s="8" t="n">
        <v>213</v>
      </c>
      <c r="AS136" s="8" t="n">
        <v>213</v>
      </c>
      <c r="AT136" s="8" t="n">
        <v>142</v>
      </c>
      <c r="AU136" s="8" t="n">
        <v>142</v>
      </c>
      <c r="AV136" s="8" t="n">
        <v>102</v>
      </c>
      <c r="AW136" s="8" t="n">
        <v>69</v>
      </c>
      <c r="AX136" s="8" t="n">
        <v>9</v>
      </c>
      <c r="AY136" s="8" t="n">
        <v>2</v>
      </c>
      <c r="AZ136" s="8" t="n">
        <v>11</v>
      </c>
      <c r="BA136" s="8" t="n">
        <f aca="false">AY136+AZ136</f>
        <v>13</v>
      </c>
      <c r="BB136" s="8" t="n">
        <v>5.19</v>
      </c>
      <c r="BC136" s="8" t="n">
        <v>52.6373</v>
      </c>
      <c r="BD136" s="19" t="n">
        <v>157.2</v>
      </c>
      <c r="BE136" s="19" t="n">
        <v>5.71844307020735</v>
      </c>
      <c r="BF136" s="19" t="n">
        <f aca="false">AQ136+BD136</f>
        <v>370.2</v>
      </c>
      <c r="BG136" s="19" t="n">
        <f aca="false">IF(AL136&gt;0,BF136/AL136*60,0)</f>
        <v>13.4668784634226</v>
      </c>
      <c r="BH136" s="8" t="n">
        <v>560</v>
      </c>
      <c r="BI136" s="8" t="n">
        <v>690</v>
      </c>
      <c r="BJ136" s="8" t="n">
        <v>676</v>
      </c>
      <c r="BK136" s="12" t="n">
        <f aca="false">BH136/(BH136+BJ136)</f>
        <v>0.453074433656958</v>
      </c>
      <c r="BL136" s="8" t="n">
        <v>101</v>
      </c>
      <c r="BM136" s="8" t="n">
        <v>101</v>
      </c>
      <c r="BN136" s="8" t="n">
        <v>157</v>
      </c>
      <c r="BO136" s="8" t="n">
        <f aca="false">BM136-BN136</f>
        <v>-56</v>
      </c>
      <c r="BP136" s="8" t="n">
        <v>40</v>
      </c>
      <c r="BQ136" s="8" t="n">
        <v>43</v>
      </c>
      <c r="BR136" s="8" t="n">
        <v>35</v>
      </c>
      <c r="BS136" s="8" t="n">
        <v>132</v>
      </c>
      <c r="BT136" s="12" t="n">
        <f aca="false">BS136/(EA136+BS136)</f>
        <v>0.0985810306198656</v>
      </c>
      <c r="BU136" s="8" t="n">
        <v>0</v>
      </c>
      <c r="BV136" s="8" t="n">
        <v>0</v>
      </c>
      <c r="BW136" s="12" t="n">
        <f aca="false">IF(BU136+BV136&gt;0,BU136/(BU136+BV136),0)</f>
        <v>0</v>
      </c>
      <c r="BX136" s="8" t="n">
        <v>0</v>
      </c>
      <c r="BY136" s="8" t="n">
        <v>0</v>
      </c>
      <c r="BZ136" s="8" t="n">
        <v>0</v>
      </c>
      <c r="CA136" s="8" t="n">
        <v>0</v>
      </c>
      <c r="CB136" s="8" t="n">
        <v>0</v>
      </c>
      <c r="CC136" s="8" t="n">
        <v>0</v>
      </c>
      <c r="CD136" s="8" t="n">
        <v>0</v>
      </c>
      <c r="CE136" s="8" t="n">
        <v>0</v>
      </c>
      <c r="CF136" s="8" t="n">
        <v>0</v>
      </c>
      <c r="CG136" s="8" t="n">
        <v>0</v>
      </c>
      <c r="CH136" s="8" t="n">
        <v>0</v>
      </c>
      <c r="CI136" s="8" t="n">
        <v>0</v>
      </c>
      <c r="CJ136" s="8" t="n">
        <v>0</v>
      </c>
      <c r="CK136" s="8" t="n">
        <v>0</v>
      </c>
      <c r="CL136" s="8" t="n">
        <v>1</v>
      </c>
      <c r="CM136" s="8" t="n">
        <v>1</v>
      </c>
      <c r="CN136" s="8" t="n">
        <v>0</v>
      </c>
      <c r="CO136" s="8" t="n">
        <v>0</v>
      </c>
      <c r="CP136" s="8" t="n">
        <v>0</v>
      </c>
      <c r="CQ136" s="8" t="n">
        <v>0</v>
      </c>
      <c r="CR136" s="8" t="n">
        <v>0</v>
      </c>
      <c r="CS136" s="8" t="n">
        <v>2</v>
      </c>
      <c r="CT136" s="8" t="n">
        <v>2</v>
      </c>
      <c r="CU136" s="8" t="n">
        <v>0</v>
      </c>
      <c r="CV136" s="8" t="n">
        <v>0</v>
      </c>
      <c r="CW136" s="8" t="n">
        <v>1</v>
      </c>
      <c r="CX136" s="8" t="n">
        <v>0</v>
      </c>
      <c r="CY136" s="8" t="n">
        <v>0</v>
      </c>
      <c r="CZ136" s="8" t="n">
        <v>5</v>
      </c>
      <c r="DA136" s="8" t="n">
        <v>35</v>
      </c>
      <c r="DB136" s="8" t="n">
        <v>4</v>
      </c>
      <c r="DC136" s="8" t="n">
        <v>0</v>
      </c>
      <c r="DD136" s="8" t="n">
        <v>19</v>
      </c>
      <c r="DE136" s="8" t="n">
        <v>19</v>
      </c>
      <c r="DF136" s="8" t="n">
        <v>0</v>
      </c>
      <c r="DG136" s="8" t="n">
        <v>0</v>
      </c>
      <c r="DH136" s="8" t="n">
        <v>60</v>
      </c>
      <c r="DI136" s="8" t="n">
        <v>15</v>
      </c>
      <c r="DJ136" s="8" t="n">
        <v>11</v>
      </c>
      <c r="DK136" s="8" t="n">
        <v>15</v>
      </c>
      <c r="DL136" s="8" t="n">
        <v>15</v>
      </c>
      <c r="DM136" s="8" t="n">
        <v>0</v>
      </c>
      <c r="DN136" s="8" t="n">
        <v>11</v>
      </c>
      <c r="DO136" s="8" t="n">
        <v>11</v>
      </c>
      <c r="DP136" s="8" t="n">
        <v>0</v>
      </c>
      <c r="DQ136" s="8" t="n">
        <f aca="false">DJ136-DI136</f>
        <v>-4</v>
      </c>
      <c r="DR136" s="19" t="n">
        <v>2.437</v>
      </c>
      <c r="DS136" s="8" t="n">
        <v>15</v>
      </c>
      <c r="DT136" s="8" t="n">
        <v>0</v>
      </c>
      <c r="DU136" s="8" t="n">
        <v>0</v>
      </c>
      <c r="DV136" s="8" t="n">
        <v>0</v>
      </c>
      <c r="DW136" s="8" t="n">
        <v>0</v>
      </c>
      <c r="DX136" s="8" t="n">
        <v>1528</v>
      </c>
      <c r="DY136" s="8" t="n">
        <v>1627</v>
      </c>
      <c r="DZ136" s="8" t="n">
        <v>1170</v>
      </c>
      <c r="EA136" s="8" t="n">
        <v>1207</v>
      </c>
      <c r="EB136" s="8" t="n">
        <v>854</v>
      </c>
      <c r="EC136" s="8" t="n">
        <v>907</v>
      </c>
      <c r="ED136" s="8" t="n">
        <v>76.55</v>
      </c>
      <c r="EE136" s="8" t="n">
        <v>83.27</v>
      </c>
      <c r="EF136" s="8" t="n">
        <v>64</v>
      </c>
      <c r="EG136" s="8" t="n">
        <v>95</v>
      </c>
      <c r="EH136" s="12" t="n">
        <f aca="false">EF136/EB136</f>
        <v>0.0749414519906323</v>
      </c>
      <c r="EI136" s="20" t="n">
        <f aca="false">1-EG136/EC136</f>
        <v>0.895259095920618</v>
      </c>
      <c r="EJ136" s="21" t="n">
        <f aca="false">EH136+EI136</f>
        <v>0.97020054791125</v>
      </c>
      <c r="EK136" s="8" t="n">
        <v>1522</v>
      </c>
      <c r="EL136" s="8" t="n">
        <v>1624</v>
      </c>
      <c r="EM136" s="8" t="n">
        <v>1166</v>
      </c>
      <c r="EN136" s="8" t="n">
        <v>1205</v>
      </c>
      <c r="EO136" s="8" t="n">
        <v>850</v>
      </c>
      <c r="EP136" s="8" t="n">
        <v>905</v>
      </c>
      <c r="EQ136" s="8" t="n">
        <v>65</v>
      </c>
      <c r="ER136" s="8" t="n">
        <v>95</v>
      </c>
      <c r="ES136" s="8" t="n">
        <v>802</v>
      </c>
      <c r="ET136" s="8" t="n">
        <v>831</v>
      </c>
      <c r="EU136" s="8" t="n">
        <v>308</v>
      </c>
      <c r="EV136" s="8" t="n">
        <v>345</v>
      </c>
      <c r="EW136" s="8" t="n">
        <v>33</v>
      </c>
      <c r="EX136" s="8" t="n">
        <v>55</v>
      </c>
      <c r="EY136" s="8" t="n">
        <v>117</v>
      </c>
      <c r="EZ136" s="8" t="n">
        <v>114</v>
      </c>
      <c r="FA136" s="8" t="n">
        <v>0.3</v>
      </c>
      <c r="FB136" s="8" t="n">
        <v>3</v>
      </c>
      <c r="FC136" s="8" t="n">
        <v>3.3</v>
      </c>
      <c r="FD136" s="19" t="n">
        <v>33.4</v>
      </c>
      <c r="FE136" s="18" t="n">
        <f aca="false">FD136/V136</f>
        <v>0.4175</v>
      </c>
      <c r="FF136" s="8" t="n">
        <v>0.9332</v>
      </c>
      <c r="FG136" s="8" t="n">
        <v>1.35</v>
      </c>
      <c r="FH136" s="8" t="n">
        <v>-0.25</v>
      </c>
      <c r="FI136" s="8" t="n">
        <v>1.11</v>
      </c>
      <c r="FJ136" s="22"/>
      <c r="FK136" s="22"/>
      <c r="FL136" s="22"/>
      <c r="FM136" s="8" t="n">
        <f aca="false">BL136+BS136+AH136+DT136</f>
        <v>263</v>
      </c>
      <c r="FN136" s="19" t="n">
        <f aca="false">IF(DS136&gt;0,(BL136+BR136)/DS136,0)</f>
        <v>9.06666666666667</v>
      </c>
      <c r="FO136" s="12" t="n">
        <v>0.0193396226</v>
      </c>
      <c r="FP136" s="19" t="n">
        <f aca="false">Z136-AH136/10</f>
        <v>15</v>
      </c>
      <c r="FQ136" s="19" t="n">
        <f aca="false">Z136+DR136/5</f>
        <v>18.4874</v>
      </c>
      <c r="FR136" s="19" t="n">
        <f aca="false">(DX136+DY136)/AL136*60</f>
        <v>114.77039857401</v>
      </c>
      <c r="FS136" s="8" t="n">
        <v>2</v>
      </c>
      <c r="FT136" s="17" t="s">
        <v>378</v>
      </c>
      <c r="FU136" s="8" t="n">
        <v>100</v>
      </c>
      <c r="FV136" s="22"/>
      <c r="FW136" s="17" t="s">
        <v>280</v>
      </c>
      <c r="FX136" s="23" t="n">
        <v>4100000</v>
      </c>
      <c r="FY136" s="23" t="n">
        <v>4100000</v>
      </c>
      <c r="FZ136" s="8" t="n">
        <v>243</v>
      </c>
      <c r="GA136" s="8" t="n">
        <v>7</v>
      </c>
      <c r="GB136" s="8" t="n">
        <v>44</v>
      </c>
      <c r="GC136" s="8" t="n">
        <v>51</v>
      </c>
      <c r="GD136" s="8" t="n">
        <v>7</v>
      </c>
      <c r="GE136" s="8" t="n">
        <v>64</v>
      </c>
      <c r="GF136" s="8" t="n">
        <v>288</v>
      </c>
      <c r="GG136" s="8" t="n">
        <v>4820</v>
      </c>
      <c r="GH136" s="8" t="n">
        <v>0.2</v>
      </c>
      <c r="GI136" s="8" t="n">
        <v>9.1</v>
      </c>
      <c r="GJ136" s="8" t="n">
        <v>9.4</v>
      </c>
      <c r="GK136" s="8" t="n">
        <f aca="false">Z136-AH136/10</f>
        <v>15</v>
      </c>
      <c r="GL136" s="22"/>
      <c r="GM136" s="22"/>
      <c r="GN136" s="22"/>
      <c r="GO136" s="22"/>
      <c r="GP136" s="22"/>
    </row>
    <row r="137" customFormat="false" ht="13.65" hidden="false" customHeight="true" outlineLevel="0" collapsed="false">
      <c r="A137" s="16" t="n">
        <v>32199</v>
      </c>
      <c r="B137" s="17" t="s">
        <v>308</v>
      </c>
      <c r="C137" s="17" t="s">
        <v>309</v>
      </c>
      <c r="D137" s="17" t="s">
        <v>283</v>
      </c>
      <c r="E137" s="17" t="s">
        <v>283</v>
      </c>
      <c r="F137" s="8" t="n">
        <v>68</v>
      </c>
      <c r="G137" s="8" t="n">
        <v>175</v>
      </c>
      <c r="H137" s="22"/>
      <c r="I137" s="22"/>
      <c r="J137" s="22"/>
      <c r="K137" s="17" t="s">
        <v>263</v>
      </c>
      <c r="L137" s="8" t="n">
        <v>2013</v>
      </c>
      <c r="M137" s="8" t="n">
        <v>29</v>
      </c>
      <c r="N137" s="8" t="n">
        <v>3</v>
      </c>
      <c r="O137" s="8" t="n">
        <v>8476207</v>
      </c>
      <c r="P137" s="17" t="s">
        <v>918</v>
      </c>
      <c r="Q137" s="17" t="s">
        <v>919</v>
      </c>
      <c r="R137" s="17" t="s">
        <v>920</v>
      </c>
      <c r="S137" s="17" t="s">
        <v>911</v>
      </c>
      <c r="T137" s="17" t="s">
        <v>268</v>
      </c>
      <c r="U137" s="17" t="s">
        <v>581</v>
      </c>
      <c r="V137" s="8" t="n">
        <v>59</v>
      </c>
      <c r="W137" s="8" t="n">
        <v>12</v>
      </c>
      <c r="X137" s="8" t="n">
        <v>14</v>
      </c>
      <c r="Y137" s="8" t="n">
        <v>11</v>
      </c>
      <c r="Z137" s="8" t="n">
        <v>26</v>
      </c>
      <c r="AA137" s="8" t="n">
        <v>9</v>
      </c>
      <c r="AB137" s="8" t="n">
        <v>67</v>
      </c>
      <c r="AC137" s="18" t="n">
        <f aca="false">Z137/V137</f>
        <v>0.440677966101695</v>
      </c>
      <c r="AD137" s="19" t="n">
        <f aca="false">IF(FZ137&gt;V137,Z137-V137*(GC137-Z137)/(FZ137-V137),0)</f>
        <v>6.33333333333333</v>
      </c>
      <c r="AE137" s="19" t="n">
        <v>10.418</v>
      </c>
      <c r="AF137" s="8" t="n">
        <v>10</v>
      </c>
      <c r="AG137" s="8" t="n">
        <v>-0.3</v>
      </c>
      <c r="AH137" s="8" t="n">
        <v>20</v>
      </c>
      <c r="AI137" s="8" t="n">
        <v>1144</v>
      </c>
      <c r="AJ137" s="8" t="n">
        <v>51084</v>
      </c>
      <c r="AK137" s="19" t="n">
        <v>851.4</v>
      </c>
      <c r="AL137" s="8" t="n">
        <v>851.12</v>
      </c>
      <c r="AM137" s="8" t="n">
        <v>851</v>
      </c>
      <c r="AN137" s="18" t="n">
        <f aca="false">AJ137/60/V137</f>
        <v>14.4305084745763</v>
      </c>
      <c r="AO137" s="8" t="n">
        <v>24.04</v>
      </c>
      <c r="AP137" s="12" t="n">
        <f aca="false">IF(EF137&gt;0,Z137/EF137,0)</f>
        <v>0.702702702702703</v>
      </c>
      <c r="AQ137" s="8" t="n">
        <v>110</v>
      </c>
      <c r="AR137" s="8" t="n">
        <v>109</v>
      </c>
      <c r="AS137" s="8" t="n">
        <v>110</v>
      </c>
      <c r="AT137" s="8" t="n">
        <v>90</v>
      </c>
      <c r="AU137" s="8" t="n">
        <v>90</v>
      </c>
      <c r="AV137" s="8" t="n">
        <v>72</v>
      </c>
      <c r="AW137" s="8" t="n">
        <v>68</v>
      </c>
      <c r="AX137" s="8" t="n">
        <v>35</v>
      </c>
      <c r="AY137" s="8" t="n">
        <v>4</v>
      </c>
      <c r="AZ137" s="8" t="n">
        <v>5</v>
      </c>
      <c r="BA137" s="8" t="n">
        <f aca="false">AY137+AZ137</f>
        <v>9</v>
      </c>
      <c r="BB137" s="8" t="n">
        <v>7.57</v>
      </c>
      <c r="BC137" s="8" t="n">
        <v>29</v>
      </c>
      <c r="BD137" s="19" t="n">
        <v>176.1</v>
      </c>
      <c r="BE137" s="19" t="n">
        <v>12.4101479915433</v>
      </c>
      <c r="BF137" s="19" t="n">
        <f aca="false">AQ137+BD137</f>
        <v>286.1</v>
      </c>
      <c r="BG137" s="19" t="n">
        <f aca="false">IF(AL137&gt;0,BF137/AL137*60,0)</f>
        <v>20.1687188645549</v>
      </c>
      <c r="BH137" s="8" t="n">
        <v>190</v>
      </c>
      <c r="BI137" s="8" t="n">
        <v>255</v>
      </c>
      <c r="BJ137" s="8" t="n">
        <v>433</v>
      </c>
      <c r="BK137" s="12" t="n">
        <f aca="false">BH137/(BH137+BJ137)</f>
        <v>0.304975922953451</v>
      </c>
      <c r="BL137" s="8" t="n">
        <v>35</v>
      </c>
      <c r="BM137" s="8" t="n">
        <v>35</v>
      </c>
      <c r="BN137" s="8" t="n">
        <v>61</v>
      </c>
      <c r="BO137" s="8" t="n">
        <f aca="false">BM137-BN137</f>
        <v>-26</v>
      </c>
      <c r="BP137" s="8" t="n">
        <v>18</v>
      </c>
      <c r="BQ137" s="8" t="n">
        <v>10</v>
      </c>
      <c r="BR137" s="8" t="n">
        <v>35</v>
      </c>
      <c r="BS137" s="8" t="n">
        <v>58</v>
      </c>
      <c r="BT137" s="12" t="n">
        <f aca="false">BS137/(EA137+BS137)</f>
        <v>0.0748387096774194</v>
      </c>
      <c r="BU137" s="8" t="n">
        <v>22</v>
      </c>
      <c r="BV137" s="8" t="n">
        <v>29</v>
      </c>
      <c r="BW137" s="12" t="n">
        <f aca="false">IF(BU137+BV137&gt;0,BU137/(BU137+BV137),0)</f>
        <v>0.431372549019608</v>
      </c>
      <c r="BX137" s="8" t="n">
        <v>8</v>
      </c>
      <c r="BY137" s="8" t="n">
        <v>14</v>
      </c>
      <c r="BZ137" s="8" t="n">
        <v>6</v>
      </c>
      <c r="CA137" s="8" t="n">
        <v>7</v>
      </c>
      <c r="CB137" s="8" t="n">
        <v>8</v>
      </c>
      <c r="CC137" s="8" t="n">
        <v>8</v>
      </c>
      <c r="CD137" s="8" t="n">
        <v>7</v>
      </c>
      <c r="CE137" s="8" t="n">
        <v>11</v>
      </c>
      <c r="CF137" s="8" t="n">
        <v>6</v>
      </c>
      <c r="CG137" s="8" t="n">
        <v>7</v>
      </c>
      <c r="CH137" s="8" t="n">
        <v>16</v>
      </c>
      <c r="CI137" s="8" t="n">
        <v>20</v>
      </c>
      <c r="CJ137" s="8" t="n">
        <v>0</v>
      </c>
      <c r="CK137" s="8" t="n">
        <v>1</v>
      </c>
      <c r="CL137" s="8" t="n">
        <v>0</v>
      </c>
      <c r="CM137" s="8" t="n">
        <v>3</v>
      </c>
      <c r="CN137" s="8" t="n">
        <v>0</v>
      </c>
      <c r="CO137" s="8" t="n">
        <v>1</v>
      </c>
      <c r="CP137" s="8" t="n">
        <v>1</v>
      </c>
      <c r="CQ137" s="8" t="n">
        <v>2</v>
      </c>
      <c r="CR137" s="8" t="n">
        <v>0</v>
      </c>
      <c r="CS137" s="8" t="n">
        <v>0</v>
      </c>
      <c r="CT137" s="8" t="n">
        <v>5</v>
      </c>
      <c r="CU137" s="8" t="n">
        <v>2</v>
      </c>
      <c r="CV137" s="8" t="n">
        <v>0</v>
      </c>
      <c r="CW137" s="8" t="n">
        <v>3</v>
      </c>
      <c r="CX137" s="8" t="n">
        <v>0</v>
      </c>
      <c r="CY137" s="8" t="n">
        <v>0</v>
      </c>
      <c r="CZ137" s="8" t="n">
        <v>0</v>
      </c>
      <c r="DA137" s="8" t="n">
        <v>18</v>
      </c>
      <c r="DB137" s="8" t="n">
        <v>12</v>
      </c>
      <c r="DC137" s="8" t="n">
        <v>0</v>
      </c>
      <c r="DD137" s="8" t="n">
        <v>1</v>
      </c>
      <c r="DE137" s="8" t="n">
        <v>19</v>
      </c>
      <c r="DF137" s="8" t="n">
        <v>8</v>
      </c>
      <c r="DG137" s="8" t="n">
        <v>0</v>
      </c>
      <c r="DH137" s="8" t="n">
        <v>32</v>
      </c>
      <c r="DI137" s="8" t="n">
        <v>10</v>
      </c>
      <c r="DJ137" s="8" t="n">
        <v>10</v>
      </c>
      <c r="DK137" s="8" t="n">
        <v>10</v>
      </c>
      <c r="DL137" s="8" t="n">
        <v>10</v>
      </c>
      <c r="DM137" s="8" t="n">
        <v>0</v>
      </c>
      <c r="DN137" s="8" t="n">
        <v>10</v>
      </c>
      <c r="DO137" s="8" t="n">
        <v>10</v>
      </c>
      <c r="DP137" s="8" t="n">
        <v>0</v>
      </c>
      <c r="DQ137" s="8" t="n">
        <f aca="false">DJ137-DI137</f>
        <v>0</v>
      </c>
      <c r="DR137" s="19" t="n">
        <v>2.424</v>
      </c>
      <c r="DS137" s="8" t="n">
        <v>10</v>
      </c>
      <c r="DT137" s="8" t="n">
        <v>0</v>
      </c>
      <c r="DU137" s="8" t="n">
        <v>0</v>
      </c>
      <c r="DV137" s="8" t="n">
        <v>0</v>
      </c>
      <c r="DW137" s="8" t="n">
        <v>0</v>
      </c>
      <c r="DX137" s="8" t="n">
        <v>601</v>
      </c>
      <c r="DY137" s="8" t="n">
        <v>979</v>
      </c>
      <c r="DZ137" s="8" t="n">
        <v>468</v>
      </c>
      <c r="EA137" s="8" t="n">
        <v>717</v>
      </c>
      <c r="EB137" s="8" t="n">
        <v>364</v>
      </c>
      <c r="EC137" s="8" t="n">
        <v>510</v>
      </c>
      <c r="ED137" s="8" t="n">
        <v>32.6</v>
      </c>
      <c r="EE137" s="8" t="n">
        <v>44.92</v>
      </c>
      <c r="EF137" s="8" t="n">
        <v>37</v>
      </c>
      <c r="EG137" s="8" t="n">
        <v>40</v>
      </c>
      <c r="EH137" s="12" t="n">
        <f aca="false">EF137/EB137</f>
        <v>0.101648351648352</v>
      </c>
      <c r="EI137" s="20" t="n">
        <f aca="false">1-EG137/EC137</f>
        <v>0.92156862745098</v>
      </c>
      <c r="EJ137" s="21" t="n">
        <f aca="false">EH137+EI137</f>
        <v>1.02321697909933</v>
      </c>
      <c r="EK137" s="8" t="n">
        <v>597</v>
      </c>
      <c r="EL137" s="8" t="n">
        <v>977</v>
      </c>
      <c r="EM137" s="8" t="n">
        <v>465</v>
      </c>
      <c r="EN137" s="8" t="n">
        <v>716</v>
      </c>
      <c r="EO137" s="8" t="n">
        <v>362</v>
      </c>
      <c r="EP137" s="8" t="n">
        <v>509</v>
      </c>
      <c r="EQ137" s="8" t="n">
        <v>36</v>
      </c>
      <c r="ER137" s="8" t="n">
        <v>40</v>
      </c>
      <c r="ES137" s="8" t="n">
        <v>301</v>
      </c>
      <c r="ET137" s="8" t="n">
        <v>482</v>
      </c>
      <c r="EU137" s="8" t="n">
        <v>132</v>
      </c>
      <c r="EV137" s="8" t="n">
        <v>171</v>
      </c>
      <c r="EW137" s="8" t="n">
        <v>20</v>
      </c>
      <c r="EX137" s="8" t="n">
        <v>18</v>
      </c>
      <c r="EY137" s="8" t="n">
        <v>67</v>
      </c>
      <c r="EZ137" s="8" t="n">
        <v>54</v>
      </c>
      <c r="FA137" s="8" t="n">
        <v>1.6</v>
      </c>
      <c r="FB137" s="8" t="n">
        <v>1.4</v>
      </c>
      <c r="FC137" s="8" t="n">
        <v>3</v>
      </c>
      <c r="FD137" s="19" t="n">
        <v>21.78</v>
      </c>
      <c r="FE137" s="18" t="n">
        <f aca="false">FD137/V137</f>
        <v>0.369152542372881</v>
      </c>
      <c r="FF137" s="8" t="n">
        <v>2.1888</v>
      </c>
      <c r="FG137" s="8" t="n">
        <v>0.76</v>
      </c>
      <c r="FH137" s="8" t="n">
        <v>-0.02</v>
      </c>
      <c r="FI137" s="8" t="n">
        <v>0.74</v>
      </c>
      <c r="FJ137" s="8" t="n">
        <v>2</v>
      </c>
      <c r="FK137" s="8" t="n">
        <v>0</v>
      </c>
      <c r="FL137" s="8" t="n">
        <v>0</v>
      </c>
      <c r="FM137" s="8" t="n">
        <f aca="false">BL137+BS137+AH137+DT137</f>
        <v>113</v>
      </c>
      <c r="FN137" s="19" t="n">
        <f aca="false">IF(DS137&gt;0,(BL137+BR137)/DS137,0)</f>
        <v>7</v>
      </c>
      <c r="FO137" s="12" t="n">
        <v>0.0721989875</v>
      </c>
      <c r="FP137" s="19" t="n">
        <f aca="false">Z137-AH137/10</f>
        <v>24</v>
      </c>
      <c r="FQ137" s="19" t="n">
        <f aca="false">Z137+DR137/5</f>
        <v>26.4848</v>
      </c>
      <c r="FR137" s="19" t="n">
        <f aca="false">(DX137+DY137)/AL137*60</f>
        <v>111.382648745183</v>
      </c>
      <c r="FS137" s="8" t="n">
        <v>22</v>
      </c>
      <c r="FT137" s="17" t="s">
        <v>504</v>
      </c>
      <c r="FU137" s="8" t="n">
        <v>174</v>
      </c>
      <c r="FV137" s="22"/>
      <c r="FW137" s="17" t="s">
        <v>280</v>
      </c>
      <c r="FX137" s="23" t="n">
        <v>650000</v>
      </c>
      <c r="FY137" s="23" t="n">
        <v>650000</v>
      </c>
      <c r="FZ137" s="8" t="n">
        <v>125</v>
      </c>
      <c r="GA137" s="8" t="n">
        <v>17</v>
      </c>
      <c r="GB137" s="8" t="n">
        <v>31</v>
      </c>
      <c r="GC137" s="8" t="n">
        <v>48</v>
      </c>
      <c r="GD137" s="8" t="n">
        <v>17</v>
      </c>
      <c r="GE137" s="8" t="n">
        <v>34</v>
      </c>
      <c r="GF137" s="8" t="n">
        <v>122</v>
      </c>
      <c r="GG137" s="8" t="n">
        <v>1687</v>
      </c>
      <c r="GH137" s="8" t="n">
        <v>2.3</v>
      </c>
      <c r="GI137" s="8" t="n">
        <v>2.6</v>
      </c>
      <c r="GJ137" s="8" t="n">
        <v>4.9</v>
      </c>
      <c r="GK137" s="8" t="n">
        <f aca="false">Z137-AH137/10</f>
        <v>24</v>
      </c>
      <c r="GL137" s="22"/>
      <c r="GM137" s="22"/>
      <c r="GN137" s="22"/>
      <c r="GO137" s="22"/>
      <c r="GP137" s="22"/>
    </row>
    <row r="138" customFormat="false" ht="13.65" hidden="false" customHeight="true" outlineLevel="0" collapsed="false">
      <c r="A138" s="16" t="n">
        <v>28873</v>
      </c>
      <c r="B138" s="17" t="s">
        <v>921</v>
      </c>
      <c r="C138" s="17" t="s">
        <v>289</v>
      </c>
      <c r="D138" s="17" t="s">
        <v>283</v>
      </c>
      <c r="E138" s="17" t="s">
        <v>283</v>
      </c>
      <c r="F138" s="8" t="n">
        <v>67</v>
      </c>
      <c r="G138" s="8" t="n">
        <v>178</v>
      </c>
      <c r="H138" s="8" t="n">
        <v>1998</v>
      </c>
      <c r="I138" s="8" t="n">
        <v>3</v>
      </c>
      <c r="J138" s="8" t="n">
        <v>82</v>
      </c>
      <c r="K138" s="17" t="s">
        <v>273</v>
      </c>
      <c r="L138" s="8" t="n">
        <v>2001</v>
      </c>
      <c r="M138" s="8" t="n">
        <v>39</v>
      </c>
      <c r="N138" s="8" t="n">
        <v>16</v>
      </c>
      <c r="O138" s="8" t="n">
        <v>8467407</v>
      </c>
      <c r="P138" s="17" t="s">
        <v>922</v>
      </c>
      <c r="Q138" s="17" t="s">
        <v>923</v>
      </c>
      <c r="R138" s="17" t="s">
        <v>924</v>
      </c>
      <c r="S138" s="17" t="s">
        <v>911</v>
      </c>
      <c r="T138" s="17" t="s">
        <v>299</v>
      </c>
      <c r="U138" s="17" t="s">
        <v>338</v>
      </c>
      <c r="V138" s="8" t="n">
        <v>20</v>
      </c>
      <c r="W138" s="8" t="n">
        <v>2</v>
      </c>
      <c r="X138" s="8" t="n">
        <v>5</v>
      </c>
      <c r="Y138" s="8" t="n">
        <v>3</v>
      </c>
      <c r="Z138" s="8" t="n">
        <v>7</v>
      </c>
      <c r="AA138" s="8" t="n">
        <v>20</v>
      </c>
      <c r="AB138" s="8" t="n">
        <v>78</v>
      </c>
      <c r="AC138" s="18" t="n">
        <f aca="false">Z138/V138</f>
        <v>0.35</v>
      </c>
      <c r="AD138" s="19" t="n">
        <f aca="false">IF(FZ138&gt;V138,Z138-V138*(GC138-Z138)/(FZ138-V138),0)</f>
        <v>-4.68986083499006</v>
      </c>
      <c r="AE138" s="19" t="n">
        <v>2.47</v>
      </c>
      <c r="AF138" s="8" t="n">
        <v>-1</v>
      </c>
      <c r="AG138" s="8" t="n">
        <v>1.8</v>
      </c>
      <c r="AH138" s="8" t="n">
        <v>2</v>
      </c>
      <c r="AI138" s="8" t="n">
        <v>331</v>
      </c>
      <c r="AJ138" s="8" t="n">
        <v>15681</v>
      </c>
      <c r="AK138" s="19" t="n">
        <v>261.35</v>
      </c>
      <c r="AL138" s="8" t="n">
        <v>261.35</v>
      </c>
      <c r="AM138" s="8" t="n">
        <v>261</v>
      </c>
      <c r="AN138" s="18" t="n">
        <f aca="false">AJ138/60/V138</f>
        <v>13.0675</v>
      </c>
      <c r="AO138" s="8" t="n">
        <v>21.82</v>
      </c>
      <c r="AP138" s="12" t="n">
        <f aca="false">IF(EF138&gt;0,Z138/EF138,0)</f>
        <v>0.636363636363636</v>
      </c>
      <c r="AQ138" s="8" t="n">
        <v>59</v>
      </c>
      <c r="AR138" s="8" t="n">
        <v>59</v>
      </c>
      <c r="AS138" s="8" t="n">
        <v>59</v>
      </c>
      <c r="AT138" s="8" t="n">
        <v>50</v>
      </c>
      <c r="AU138" s="8" t="n">
        <v>50</v>
      </c>
      <c r="AV138" s="8" t="n">
        <v>42</v>
      </c>
      <c r="AW138" s="8" t="n">
        <v>26</v>
      </c>
      <c r="AX138" s="8" t="n">
        <v>12</v>
      </c>
      <c r="AY138" s="8" t="n">
        <v>2</v>
      </c>
      <c r="AZ138" s="8" t="n">
        <v>6</v>
      </c>
      <c r="BA138" s="8" t="n">
        <f aca="false">AY138+AZ138</f>
        <v>8</v>
      </c>
      <c r="BB138" s="8" t="n">
        <v>3.88</v>
      </c>
      <c r="BC138" s="8" t="n">
        <v>36.7857</v>
      </c>
      <c r="BD138" s="19" t="n">
        <v>114.1</v>
      </c>
      <c r="BE138" s="19" t="n">
        <v>26.1947579873733</v>
      </c>
      <c r="BF138" s="19" t="n">
        <f aca="false">AQ138+BD138</f>
        <v>173.1</v>
      </c>
      <c r="BG138" s="19" t="n">
        <f aca="false">IF(AL138&gt;0,BF138/AL138*60,0)</f>
        <v>39.7398125119571</v>
      </c>
      <c r="BH138" s="8" t="n">
        <v>93</v>
      </c>
      <c r="BI138" s="8" t="n">
        <v>93</v>
      </c>
      <c r="BJ138" s="8" t="n">
        <v>65</v>
      </c>
      <c r="BK138" s="12" t="n">
        <f aca="false">BH138/(BH138+BJ138)</f>
        <v>0.588607594936709</v>
      </c>
      <c r="BL138" s="8" t="n">
        <v>17</v>
      </c>
      <c r="BM138" s="8" t="n">
        <v>17</v>
      </c>
      <c r="BN138" s="8" t="n">
        <v>22</v>
      </c>
      <c r="BO138" s="8" t="n">
        <f aca="false">BM138-BN138</f>
        <v>-5</v>
      </c>
      <c r="BP138" s="8" t="n">
        <v>8</v>
      </c>
      <c r="BQ138" s="8" t="n">
        <v>1</v>
      </c>
      <c r="BR138" s="8" t="n">
        <v>5</v>
      </c>
      <c r="BS138" s="8" t="n">
        <v>6</v>
      </c>
      <c r="BT138" s="12" t="n">
        <f aca="false">BS138/(EA138+BS138)</f>
        <v>0.0382165605095541</v>
      </c>
      <c r="BU138" s="8" t="n">
        <v>6</v>
      </c>
      <c r="BV138" s="8" t="n">
        <v>7</v>
      </c>
      <c r="BW138" s="12" t="n">
        <f aca="false">IF(BU138+BV138&gt;0,BU138/(BU138+BV138),0)</f>
        <v>0.461538461538462</v>
      </c>
      <c r="BX138" s="8" t="n">
        <v>0</v>
      </c>
      <c r="BY138" s="8" t="n">
        <v>0</v>
      </c>
      <c r="BZ138" s="8" t="n">
        <v>1</v>
      </c>
      <c r="CA138" s="8" t="n">
        <v>2</v>
      </c>
      <c r="CB138" s="8" t="n">
        <v>5</v>
      </c>
      <c r="CC138" s="8" t="n">
        <v>5</v>
      </c>
      <c r="CD138" s="8" t="n">
        <v>3</v>
      </c>
      <c r="CE138" s="8" t="n">
        <v>0</v>
      </c>
      <c r="CF138" s="8" t="n">
        <v>1</v>
      </c>
      <c r="CG138" s="8" t="n">
        <v>2</v>
      </c>
      <c r="CH138" s="8" t="n">
        <v>4</v>
      </c>
      <c r="CI138" s="8" t="n">
        <v>6</v>
      </c>
      <c r="CJ138" s="8" t="n">
        <v>0</v>
      </c>
      <c r="CK138" s="8" t="n">
        <v>0</v>
      </c>
      <c r="CL138" s="8" t="n">
        <v>0</v>
      </c>
      <c r="CM138" s="8" t="n">
        <v>1</v>
      </c>
      <c r="CN138" s="8" t="n">
        <v>0</v>
      </c>
      <c r="CO138" s="8" t="n">
        <v>0</v>
      </c>
      <c r="CP138" s="8" t="n">
        <v>0</v>
      </c>
      <c r="CQ138" s="8" t="n">
        <v>1</v>
      </c>
      <c r="CR138" s="8" t="n">
        <v>0</v>
      </c>
      <c r="CS138" s="8" t="n">
        <v>0</v>
      </c>
      <c r="CT138" s="8" t="n">
        <v>0</v>
      </c>
      <c r="CU138" s="8" t="n">
        <v>0</v>
      </c>
      <c r="CV138" s="8" t="n">
        <v>0</v>
      </c>
      <c r="CW138" s="8" t="n">
        <v>1</v>
      </c>
      <c r="CX138" s="8" t="n">
        <v>0</v>
      </c>
      <c r="CY138" s="8" t="n">
        <v>0</v>
      </c>
      <c r="CZ138" s="8" t="n">
        <v>2</v>
      </c>
      <c r="DA138" s="8" t="n">
        <v>6</v>
      </c>
      <c r="DB138" s="8" t="n">
        <v>7</v>
      </c>
      <c r="DC138" s="8" t="n">
        <v>1</v>
      </c>
      <c r="DD138" s="8" t="n">
        <v>7</v>
      </c>
      <c r="DE138" s="8" t="n">
        <v>5</v>
      </c>
      <c r="DF138" s="8" t="n">
        <v>2</v>
      </c>
      <c r="DG138" s="8" t="n">
        <v>0</v>
      </c>
      <c r="DH138" s="8" t="n">
        <v>20</v>
      </c>
      <c r="DI138" s="8" t="n">
        <v>1</v>
      </c>
      <c r="DJ138" s="8" t="n">
        <v>1</v>
      </c>
      <c r="DK138" s="8" t="n">
        <v>1</v>
      </c>
      <c r="DL138" s="8" t="n">
        <v>1</v>
      </c>
      <c r="DM138" s="8" t="n">
        <v>0</v>
      </c>
      <c r="DN138" s="8" t="n">
        <v>1</v>
      </c>
      <c r="DO138" s="8" t="n">
        <v>1</v>
      </c>
      <c r="DP138" s="8" t="n">
        <v>0</v>
      </c>
      <c r="DQ138" s="8" t="n">
        <f aca="false">DJ138-DI138</f>
        <v>0</v>
      </c>
      <c r="DR138" s="19" t="n">
        <v>-0.116</v>
      </c>
      <c r="DS138" s="8" t="n">
        <v>1</v>
      </c>
      <c r="DT138" s="8" t="n">
        <v>0</v>
      </c>
      <c r="DU138" s="8" t="n">
        <v>0</v>
      </c>
      <c r="DV138" s="8" t="n">
        <v>0</v>
      </c>
      <c r="DW138" s="8" t="n">
        <v>0</v>
      </c>
      <c r="DX138" s="8" t="n">
        <v>286</v>
      </c>
      <c r="DY138" s="8" t="n">
        <v>204</v>
      </c>
      <c r="DZ138" s="8" t="n">
        <v>211</v>
      </c>
      <c r="EA138" s="8" t="n">
        <v>151</v>
      </c>
      <c r="EB138" s="8" t="n">
        <v>166</v>
      </c>
      <c r="EC138" s="8" t="n">
        <v>110</v>
      </c>
      <c r="ED138" s="8" t="n">
        <v>14</v>
      </c>
      <c r="EE138" s="8" t="n">
        <v>8.35</v>
      </c>
      <c r="EF138" s="8" t="n">
        <v>11</v>
      </c>
      <c r="EG138" s="8" t="n">
        <v>5</v>
      </c>
      <c r="EH138" s="12" t="n">
        <f aca="false">EF138/EB138</f>
        <v>0.0662650602409639</v>
      </c>
      <c r="EI138" s="20" t="n">
        <f aca="false">1-EG138/EC138</f>
        <v>0.954545454545455</v>
      </c>
      <c r="EJ138" s="21" t="n">
        <f aca="false">EH138+EI138</f>
        <v>1.02081051478642</v>
      </c>
      <c r="EK138" s="8" t="n">
        <v>286</v>
      </c>
      <c r="EL138" s="8" t="n">
        <v>204</v>
      </c>
      <c r="EM138" s="8" t="n">
        <v>210</v>
      </c>
      <c r="EN138" s="8" t="n">
        <v>151</v>
      </c>
      <c r="EO138" s="8" t="n">
        <v>165</v>
      </c>
      <c r="EP138" s="8" t="n">
        <v>110</v>
      </c>
      <c r="EQ138" s="8" t="n">
        <v>11</v>
      </c>
      <c r="ER138" s="8" t="n">
        <v>5</v>
      </c>
      <c r="ES138" s="8" t="n">
        <v>126</v>
      </c>
      <c r="ET138" s="8" t="n">
        <v>90</v>
      </c>
      <c r="EU138" s="8" t="n">
        <v>48</v>
      </c>
      <c r="EV138" s="8" t="n">
        <v>33</v>
      </c>
      <c r="EW138" s="8" t="n">
        <v>6</v>
      </c>
      <c r="EX138" s="8" t="n">
        <v>3</v>
      </c>
      <c r="EY138" s="8" t="n">
        <v>11</v>
      </c>
      <c r="EZ138" s="8" t="n">
        <v>16</v>
      </c>
      <c r="FA138" s="8" t="n">
        <v>0.2</v>
      </c>
      <c r="FB138" s="8" t="n">
        <v>0.3</v>
      </c>
      <c r="FC138" s="8" t="n">
        <v>0.5</v>
      </c>
      <c r="FD138" s="19" t="n">
        <v>8.89</v>
      </c>
      <c r="FE138" s="18" t="n">
        <f aca="false">FD138/V138</f>
        <v>0.4445</v>
      </c>
      <c r="FF138" s="8" t="n">
        <v>0.5091</v>
      </c>
      <c r="FG138" s="8" t="n">
        <v>0</v>
      </c>
      <c r="FH138" s="8" t="n">
        <v>0.08</v>
      </c>
      <c r="FI138" s="8" t="n">
        <v>0.07</v>
      </c>
      <c r="FJ138" s="22"/>
      <c r="FK138" s="22"/>
      <c r="FL138" s="22"/>
      <c r="FM138" s="8" t="n">
        <f aca="false">BL138+BS138+AH138+DT138</f>
        <v>25</v>
      </c>
      <c r="FN138" s="19" t="n">
        <f aca="false">IF(DS138&gt;0,(BL138+BR138)/DS138,0)</f>
        <v>22</v>
      </c>
      <c r="FO138" s="12" t="n">
        <v>0.0309433962</v>
      </c>
      <c r="FP138" s="19" t="n">
        <f aca="false">Z138-AH138/10</f>
        <v>6.8</v>
      </c>
      <c r="FQ138" s="19" t="n">
        <f aca="false">Z138+DR138/5</f>
        <v>6.9768</v>
      </c>
      <c r="FR138" s="19" t="n">
        <f aca="false">(DX138+DY138)/AL138*60</f>
        <v>112.492825712646</v>
      </c>
      <c r="FS138" s="22"/>
      <c r="FT138" s="22"/>
      <c r="FU138" s="22"/>
      <c r="FV138" s="22"/>
      <c r="FW138" s="17" t="s">
        <v>280</v>
      </c>
      <c r="FX138" s="23" t="n">
        <v>700000</v>
      </c>
      <c r="FY138" s="23" t="n">
        <v>700000</v>
      </c>
      <c r="FZ138" s="8" t="n">
        <v>1026</v>
      </c>
      <c r="GA138" s="8" t="n">
        <v>291</v>
      </c>
      <c r="GB138" s="8" t="n">
        <v>304</v>
      </c>
      <c r="GC138" s="8" t="n">
        <v>595</v>
      </c>
      <c r="GD138" s="8" t="n">
        <v>35</v>
      </c>
      <c r="GE138" s="8" t="n">
        <v>377</v>
      </c>
      <c r="GF138" s="8" t="n">
        <v>2770</v>
      </c>
      <c r="GG138" s="8" t="n">
        <v>18132</v>
      </c>
      <c r="GH138" s="8" t="n">
        <v>43.4</v>
      </c>
      <c r="GI138" s="8" t="n">
        <v>24.4</v>
      </c>
      <c r="GJ138" s="8" t="n">
        <v>67.7</v>
      </c>
      <c r="GK138" s="8" t="n">
        <f aca="false">Z138-AH138/10</f>
        <v>6.8</v>
      </c>
      <c r="GL138" s="22"/>
      <c r="GM138" s="22"/>
      <c r="GN138" s="22"/>
      <c r="GO138" s="22"/>
      <c r="GP138" s="22"/>
    </row>
    <row r="139" customFormat="false" ht="13.65" hidden="false" customHeight="true" outlineLevel="0" collapsed="false">
      <c r="A139" s="16" t="n">
        <v>33070</v>
      </c>
      <c r="B139" s="17" t="s">
        <v>925</v>
      </c>
      <c r="C139" s="17" t="s">
        <v>289</v>
      </c>
      <c r="D139" s="17" t="s">
        <v>283</v>
      </c>
      <c r="E139" s="17" t="s">
        <v>283</v>
      </c>
      <c r="F139" s="8" t="n">
        <v>75</v>
      </c>
      <c r="G139" s="8" t="n">
        <v>219</v>
      </c>
      <c r="H139" s="22"/>
      <c r="I139" s="22"/>
      <c r="J139" s="22"/>
      <c r="K139" s="17" t="s">
        <v>263</v>
      </c>
      <c r="L139" s="8" t="n">
        <v>2012</v>
      </c>
      <c r="M139" s="8" t="n">
        <v>27</v>
      </c>
      <c r="N139" s="8" t="n">
        <v>5</v>
      </c>
      <c r="O139" s="8" t="n">
        <v>8474873</v>
      </c>
      <c r="P139" s="17" t="s">
        <v>926</v>
      </c>
      <c r="Q139" s="17" t="s">
        <v>927</v>
      </c>
      <c r="R139" s="17" t="s">
        <v>928</v>
      </c>
      <c r="S139" s="17" t="s">
        <v>911</v>
      </c>
      <c r="T139" s="17" t="s">
        <v>278</v>
      </c>
      <c r="U139" s="17" t="s">
        <v>510</v>
      </c>
      <c r="V139" s="8" t="n">
        <v>1</v>
      </c>
      <c r="W139" s="8" t="n">
        <v>0</v>
      </c>
      <c r="X139" s="8" t="n">
        <v>0</v>
      </c>
      <c r="Y139" s="8" t="n">
        <v>0</v>
      </c>
      <c r="Z139" s="8" t="n">
        <v>0</v>
      </c>
      <c r="AA139" s="8" t="n">
        <v>24</v>
      </c>
      <c r="AB139" s="8" t="n">
        <v>63</v>
      </c>
      <c r="AC139" s="18" t="n">
        <f aca="false">Z139/V139</f>
        <v>0</v>
      </c>
      <c r="AD139" s="19" t="n">
        <f aca="false">IF(FZ139&gt;V139,Z139-V139*(GC139-Z139)/(FZ139-V139),0)</f>
        <v>-0.10655737704918</v>
      </c>
      <c r="AE139" s="19" t="n">
        <v>0</v>
      </c>
      <c r="AF139" s="8" t="n">
        <v>0</v>
      </c>
      <c r="AG139" s="8" t="n">
        <v>-0.1</v>
      </c>
      <c r="AH139" s="8" t="n">
        <v>0</v>
      </c>
      <c r="AI139" s="8" t="n">
        <v>5</v>
      </c>
      <c r="AJ139" s="8" t="n">
        <v>242</v>
      </c>
      <c r="AK139" s="19" t="n">
        <v>4.0333333333333</v>
      </c>
      <c r="AL139" s="8" t="n">
        <v>4.03</v>
      </c>
      <c r="AM139" s="8" t="n">
        <v>4</v>
      </c>
      <c r="AN139" s="18" t="n">
        <f aca="false">AJ139/60/V139</f>
        <v>4.03333333333333</v>
      </c>
      <c r="AO139" s="8" t="n">
        <v>6.72</v>
      </c>
      <c r="AP139" s="12" t="n">
        <f aca="false">IF(EF139&gt;0,Z139/EF139,0)</f>
        <v>0</v>
      </c>
      <c r="AQ139" s="8" t="n">
        <v>0</v>
      </c>
      <c r="AR139" s="8" t="n">
        <v>0</v>
      </c>
      <c r="AS139" s="8" t="n">
        <v>0</v>
      </c>
      <c r="AT139" s="8" t="n">
        <v>0</v>
      </c>
      <c r="AU139" s="8" t="n">
        <v>0</v>
      </c>
      <c r="AV139" s="8" t="n">
        <v>0</v>
      </c>
      <c r="AW139" s="8" t="n">
        <v>0</v>
      </c>
      <c r="AX139" s="8" t="n">
        <v>0</v>
      </c>
      <c r="AY139" s="8" t="n">
        <v>0</v>
      </c>
      <c r="AZ139" s="8" t="n">
        <v>0</v>
      </c>
      <c r="BA139" s="8" t="n">
        <f aca="false">AY139+AZ139</f>
        <v>0</v>
      </c>
      <c r="BB139" s="8" t="n">
        <v>0</v>
      </c>
      <c r="BC139" s="8" t="n">
        <v>0</v>
      </c>
      <c r="BD139" s="19" t="n">
        <v>0</v>
      </c>
      <c r="BE139" s="19" t="n">
        <v>0</v>
      </c>
      <c r="BF139" s="19" t="n">
        <f aca="false">AQ139+BD139</f>
        <v>0</v>
      </c>
      <c r="BG139" s="19" t="n">
        <f aca="false">IF(AL139&gt;0,BF139/AL139*60,0)</f>
        <v>0</v>
      </c>
      <c r="BH139" s="8" t="n">
        <v>1</v>
      </c>
      <c r="BI139" s="8" t="n">
        <v>1</v>
      </c>
      <c r="BJ139" s="8" t="n">
        <v>0</v>
      </c>
      <c r="BK139" s="12" t="n">
        <f aca="false">BH139/(BH139+BJ139)</f>
        <v>1</v>
      </c>
      <c r="BL139" s="8" t="n">
        <v>0</v>
      </c>
      <c r="BM139" s="8" t="n">
        <v>0</v>
      </c>
      <c r="BN139" s="8" t="n">
        <v>0</v>
      </c>
      <c r="BO139" s="8" t="n">
        <f aca="false">BM139-BN139</f>
        <v>0</v>
      </c>
      <c r="BP139" s="8" t="n">
        <v>0</v>
      </c>
      <c r="BQ139" s="8" t="n">
        <v>0</v>
      </c>
      <c r="BR139" s="8" t="n">
        <v>0</v>
      </c>
      <c r="BS139" s="8" t="n">
        <v>0</v>
      </c>
      <c r="BT139" s="12" t="n">
        <f aca="false">BS139/(EA139+BS139)</f>
        <v>0</v>
      </c>
      <c r="BU139" s="8" t="n">
        <v>0</v>
      </c>
      <c r="BV139" s="8" t="n">
        <v>0</v>
      </c>
      <c r="BW139" s="12" t="n">
        <f aca="false">IF(BU139+BV139&gt;0,BU139/(BU139+BV139),0)</f>
        <v>0</v>
      </c>
      <c r="BX139" s="8" t="n">
        <v>0</v>
      </c>
      <c r="BY139" s="8" t="n">
        <v>0</v>
      </c>
      <c r="BZ139" s="8" t="n">
        <v>0</v>
      </c>
      <c r="CA139" s="8" t="n">
        <v>0</v>
      </c>
      <c r="CB139" s="8" t="n">
        <v>0</v>
      </c>
      <c r="CC139" s="8" t="n">
        <v>0</v>
      </c>
      <c r="CD139" s="8" t="n">
        <v>0</v>
      </c>
      <c r="CE139" s="8" t="n">
        <v>0</v>
      </c>
      <c r="CF139" s="8" t="n">
        <v>0</v>
      </c>
      <c r="CG139" s="8" t="n">
        <v>0</v>
      </c>
      <c r="CH139" s="8" t="n">
        <v>0</v>
      </c>
      <c r="CI139" s="8" t="n">
        <v>0</v>
      </c>
      <c r="CJ139" s="8" t="n">
        <v>0</v>
      </c>
      <c r="CK139" s="8" t="n">
        <v>0</v>
      </c>
      <c r="CL139" s="8" t="n">
        <v>0</v>
      </c>
      <c r="CM139" s="8" t="n">
        <v>0</v>
      </c>
      <c r="CN139" s="8" t="n">
        <v>0</v>
      </c>
      <c r="CO139" s="8" t="n">
        <v>0</v>
      </c>
      <c r="CP139" s="8" t="n">
        <v>0</v>
      </c>
      <c r="CQ139" s="8" t="n">
        <v>0</v>
      </c>
      <c r="CR139" s="8" t="n">
        <v>0</v>
      </c>
      <c r="CS139" s="8" t="n">
        <v>0</v>
      </c>
      <c r="CT139" s="8" t="n">
        <v>0</v>
      </c>
      <c r="CU139" s="8" t="n">
        <v>0</v>
      </c>
      <c r="CV139" s="8" t="n">
        <v>0</v>
      </c>
      <c r="CW139" s="8" t="n">
        <v>0</v>
      </c>
      <c r="CX139" s="8" t="n">
        <v>0</v>
      </c>
      <c r="CY139" s="8" t="n">
        <v>0</v>
      </c>
      <c r="CZ139" s="8" t="n">
        <v>0</v>
      </c>
      <c r="DA139" s="8" t="n">
        <v>0</v>
      </c>
      <c r="DB139" s="8" t="n">
        <v>0</v>
      </c>
      <c r="DC139" s="8" t="n">
        <v>0</v>
      </c>
      <c r="DD139" s="8" t="n">
        <v>0</v>
      </c>
      <c r="DE139" s="8" t="n">
        <v>0</v>
      </c>
      <c r="DF139" s="8" t="n">
        <v>0</v>
      </c>
      <c r="DG139" s="8" t="n">
        <v>0</v>
      </c>
      <c r="DH139" s="8" t="n">
        <v>0</v>
      </c>
      <c r="DI139" s="8" t="n">
        <v>0</v>
      </c>
      <c r="DJ139" s="8" t="n">
        <v>0</v>
      </c>
      <c r="DK139" s="8" t="n">
        <v>0</v>
      </c>
      <c r="DL139" s="8" t="n">
        <v>0</v>
      </c>
      <c r="DM139" s="8" t="n">
        <v>0</v>
      </c>
      <c r="DN139" s="8" t="n">
        <v>0</v>
      </c>
      <c r="DO139" s="8" t="n">
        <v>0</v>
      </c>
      <c r="DP139" s="8" t="n">
        <v>0</v>
      </c>
      <c r="DQ139" s="8" t="n">
        <f aca="false">DJ139-DI139</f>
        <v>0</v>
      </c>
      <c r="DR139" s="19" t="n">
        <v>0.011</v>
      </c>
      <c r="DS139" s="8" t="n">
        <v>0</v>
      </c>
      <c r="DT139" s="8" t="n">
        <v>0</v>
      </c>
      <c r="DU139" s="8" t="n">
        <v>0</v>
      </c>
      <c r="DV139" s="8" t="n">
        <v>0</v>
      </c>
      <c r="DW139" s="8" t="n">
        <v>0</v>
      </c>
      <c r="DX139" s="8" t="n">
        <v>2</v>
      </c>
      <c r="DY139" s="8" t="n">
        <v>4</v>
      </c>
      <c r="DZ139" s="8" t="n">
        <v>2</v>
      </c>
      <c r="EA139" s="8" t="n">
        <v>4</v>
      </c>
      <c r="EB139" s="8" t="n">
        <v>1</v>
      </c>
      <c r="EC139" s="8" t="n">
        <v>3</v>
      </c>
      <c r="ED139" s="8" t="n">
        <v>0.1</v>
      </c>
      <c r="EE139" s="8" t="n">
        <v>0.23</v>
      </c>
      <c r="EF139" s="8" t="n">
        <v>0</v>
      </c>
      <c r="EG139" s="8" t="n">
        <v>0</v>
      </c>
      <c r="EH139" s="12" t="n">
        <f aca="false">EF139/EB139</f>
        <v>0</v>
      </c>
      <c r="EI139" s="20" t="n">
        <f aca="false">1-EG139/EC139</f>
        <v>1</v>
      </c>
      <c r="EJ139" s="21" t="n">
        <f aca="false">EH139+EI139</f>
        <v>1</v>
      </c>
      <c r="EK139" s="8" t="n">
        <v>2</v>
      </c>
      <c r="EL139" s="8" t="n">
        <v>4</v>
      </c>
      <c r="EM139" s="8" t="n">
        <v>2</v>
      </c>
      <c r="EN139" s="8" t="n">
        <v>4</v>
      </c>
      <c r="EO139" s="8" t="n">
        <v>1</v>
      </c>
      <c r="EP139" s="8" t="n">
        <v>3</v>
      </c>
      <c r="EQ139" s="8" t="n">
        <v>0</v>
      </c>
      <c r="ER139" s="8" t="n">
        <v>0</v>
      </c>
      <c r="ES139" s="8" t="n">
        <v>1</v>
      </c>
      <c r="ET139" s="8" t="n">
        <v>3</v>
      </c>
      <c r="EU139" s="8" t="n">
        <v>1</v>
      </c>
      <c r="EV139" s="8" t="n">
        <v>1</v>
      </c>
      <c r="EW139" s="8" t="n">
        <v>0</v>
      </c>
      <c r="EX139" s="8" t="n">
        <v>0</v>
      </c>
      <c r="EY139" s="8" t="n">
        <v>0</v>
      </c>
      <c r="EZ139" s="8" t="n">
        <v>1</v>
      </c>
      <c r="FA139" s="8" t="n">
        <v>0</v>
      </c>
      <c r="FB139" s="8" t="n">
        <v>0</v>
      </c>
      <c r="FC139" s="8" t="n">
        <v>0</v>
      </c>
      <c r="FD139" s="19" t="n">
        <v>-0.05</v>
      </c>
      <c r="FE139" s="18" t="n">
        <f aca="false">FD139/V139</f>
        <v>-0.05</v>
      </c>
      <c r="FF139" s="8" t="n">
        <v>0</v>
      </c>
      <c r="FG139" s="8" t="n">
        <v>0</v>
      </c>
      <c r="FH139" s="8" t="n">
        <v>0</v>
      </c>
      <c r="FI139" s="8" t="n">
        <v>0</v>
      </c>
      <c r="FJ139" s="22"/>
      <c r="FK139" s="22"/>
      <c r="FL139" s="22"/>
      <c r="FM139" s="8" t="n">
        <f aca="false">BL139+BS139+AH139+DT139</f>
        <v>0</v>
      </c>
      <c r="FN139" s="19" t="n">
        <f aca="false">IF(DS139&gt;0,(BL139+BR139)/DS139,0)</f>
        <v>0</v>
      </c>
      <c r="FO139" s="12" t="n">
        <v>0</v>
      </c>
      <c r="FP139" s="19" t="n">
        <f aca="false">Z139-AH139/10</f>
        <v>0</v>
      </c>
      <c r="FQ139" s="19" t="n">
        <f aca="false">Z139+DR139/5</f>
        <v>0.0022</v>
      </c>
      <c r="FR139" s="19" t="n">
        <f aca="false">(DX139+DY139)/AL139*60</f>
        <v>89.3300248138958</v>
      </c>
      <c r="FS139" s="22"/>
      <c r="FT139" s="22"/>
      <c r="FU139" s="22"/>
      <c r="FV139" s="22"/>
      <c r="FW139" s="17" t="s">
        <v>280</v>
      </c>
      <c r="FX139" s="23" t="n">
        <v>650000</v>
      </c>
      <c r="FY139" s="23" t="n">
        <v>650000</v>
      </c>
      <c r="FZ139" s="8" t="n">
        <v>123</v>
      </c>
      <c r="GA139" s="8" t="n">
        <v>2</v>
      </c>
      <c r="GB139" s="8" t="n">
        <v>11</v>
      </c>
      <c r="GC139" s="8" t="n">
        <v>13</v>
      </c>
      <c r="GD139" s="8" t="n">
        <v>-11</v>
      </c>
      <c r="GE139" s="8" t="n">
        <v>57</v>
      </c>
      <c r="GF139" s="8" t="n">
        <v>72</v>
      </c>
      <c r="GG139" s="8" t="n">
        <v>1846</v>
      </c>
      <c r="GH139" s="8" t="n">
        <v>-0.6</v>
      </c>
      <c r="GI139" s="8" t="n">
        <v>3.1</v>
      </c>
      <c r="GJ139" s="8" t="n">
        <v>2.5</v>
      </c>
      <c r="GK139" s="8" t="n">
        <f aca="false">Z139-AH139/10</f>
        <v>0</v>
      </c>
      <c r="GL139" s="22"/>
      <c r="GM139" s="22"/>
      <c r="GN139" s="22"/>
      <c r="GO139" s="22"/>
      <c r="GP139" s="22"/>
    </row>
    <row r="140" customFormat="false" ht="13.65" hidden="false" customHeight="true" outlineLevel="0" collapsed="false">
      <c r="A140" s="16" t="n">
        <v>35486</v>
      </c>
      <c r="B140" s="17" t="s">
        <v>929</v>
      </c>
      <c r="C140" s="17" t="s">
        <v>282</v>
      </c>
      <c r="D140" s="17" t="s">
        <v>283</v>
      </c>
      <c r="E140" s="17" t="s">
        <v>283</v>
      </c>
      <c r="F140" s="8" t="n">
        <v>73</v>
      </c>
      <c r="G140" s="8" t="n">
        <v>191</v>
      </c>
      <c r="H140" s="8" t="n">
        <v>2015</v>
      </c>
      <c r="I140" s="8" t="n">
        <v>1</v>
      </c>
      <c r="J140" s="8" t="n">
        <v>23</v>
      </c>
      <c r="K140" s="17" t="s">
        <v>273</v>
      </c>
      <c r="L140" s="8" t="n">
        <v>2016</v>
      </c>
      <c r="M140" s="8" t="n">
        <v>20</v>
      </c>
      <c r="N140" s="8" t="n">
        <v>2</v>
      </c>
      <c r="O140" s="8" t="n">
        <v>8478444</v>
      </c>
      <c r="P140" s="17" t="s">
        <v>930</v>
      </c>
      <c r="Q140" s="17" t="s">
        <v>931</v>
      </c>
      <c r="R140" s="17" t="s">
        <v>932</v>
      </c>
      <c r="S140" s="17" t="s">
        <v>933</v>
      </c>
      <c r="T140" s="17" t="s">
        <v>299</v>
      </c>
      <c r="U140" s="17" t="s">
        <v>314</v>
      </c>
      <c r="V140" s="8" t="n">
        <v>62</v>
      </c>
      <c r="W140" s="8" t="n">
        <v>29</v>
      </c>
      <c r="X140" s="8" t="n">
        <v>26</v>
      </c>
      <c r="Y140" s="8" t="n">
        <v>13</v>
      </c>
      <c r="Z140" s="8" t="n">
        <v>55</v>
      </c>
      <c r="AA140" s="8" t="n">
        <v>1</v>
      </c>
      <c r="AB140" s="8" t="n">
        <v>0</v>
      </c>
      <c r="AC140" s="18" t="n">
        <f aca="false">Z140/V140</f>
        <v>0.887096774193548</v>
      </c>
      <c r="AD140" s="19" t="n">
        <f aca="false">IF(FZ140&gt;V140,Z140-V140*(GC140-Z140)/(FZ140-V140),0)</f>
        <v>20.5555555555556</v>
      </c>
      <c r="AE140" s="19" t="n">
        <v>22.307</v>
      </c>
      <c r="AF140" s="8" t="n">
        <v>-5</v>
      </c>
      <c r="AG140" s="8" t="n">
        <v>-3.4</v>
      </c>
      <c r="AH140" s="8" t="n">
        <v>16</v>
      </c>
      <c r="AI140" s="8" t="n">
        <v>1396</v>
      </c>
      <c r="AJ140" s="8" t="n">
        <v>65072</v>
      </c>
      <c r="AK140" s="19" t="n">
        <v>1084.5333333333</v>
      </c>
      <c r="AL140" s="8" t="n">
        <v>1066.3</v>
      </c>
      <c r="AM140" s="8" t="n">
        <v>1085</v>
      </c>
      <c r="AN140" s="18" t="n">
        <f aca="false">AJ140/60/V140</f>
        <v>17.4924731182796</v>
      </c>
      <c r="AO140" s="8" t="n">
        <v>28.98</v>
      </c>
      <c r="AP140" s="12" t="n">
        <f aca="false">IF(EF140&gt;0,Z140/EF140,0)</f>
        <v>0.733333333333333</v>
      </c>
      <c r="AQ140" s="8" t="n">
        <v>337</v>
      </c>
      <c r="AR140" s="8" t="n">
        <v>341</v>
      </c>
      <c r="AS140" s="8" t="n">
        <v>341</v>
      </c>
      <c r="AT140" s="8" t="n">
        <v>239</v>
      </c>
      <c r="AU140" s="8" t="n">
        <v>240</v>
      </c>
      <c r="AV140" s="8" t="n">
        <v>179</v>
      </c>
      <c r="AW140" s="8" t="n">
        <v>181</v>
      </c>
      <c r="AX140" s="8" t="n">
        <v>53</v>
      </c>
      <c r="AY140" s="8" t="n">
        <v>6</v>
      </c>
      <c r="AZ140" s="8" t="n">
        <v>14</v>
      </c>
      <c r="BA140" s="8" t="n">
        <f aca="false">AY140+AZ140</f>
        <v>20</v>
      </c>
      <c r="BB140" s="8" t="n">
        <v>14.61</v>
      </c>
      <c r="BC140" s="8" t="n">
        <v>33.4637</v>
      </c>
      <c r="BD140" s="19" t="n">
        <v>179.8</v>
      </c>
      <c r="BE140" s="19" t="n">
        <v>9.94713548069861</v>
      </c>
      <c r="BF140" s="19" t="n">
        <f aca="false">AQ140+BD140</f>
        <v>516.8</v>
      </c>
      <c r="BG140" s="19" t="n">
        <f aca="false">IF(AL140&gt;0,BF140/AL140*60,0)</f>
        <v>29.0799962487105</v>
      </c>
      <c r="BH140" s="8" t="n">
        <v>559</v>
      </c>
      <c r="BI140" s="8" t="n">
        <v>342</v>
      </c>
      <c r="BJ140" s="8" t="n">
        <v>237</v>
      </c>
      <c r="BK140" s="12" t="n">
        <f aca="false">BH140/(BH140+BJ140)</f>
        <v>0.702261306532663</v>
      </c>
      <c r="BL140" s="8" t="n">
        <v>29</v>
      </c>
      <c r="BM140" s="8" t="n">
        <v>29</v>
      </c>
      <c r="BN140" s="8" t="n">
        <v>48</v>
      </c>
      <c r="BO140" s="8" t="n">
        <f aca="false">BM140-BN140</f>
        <v>-19</v>
      </c>
      <c r="BP140" s="8" t="n">
        <v>61</v>
      </c>
      <c r="BQ140" s="8" t="n">
        <v>28</v>
      </c>
      <c r="BR140" s="8" t="n">
        <v>26</v>
      </c>
      <c r="BS140" s="8" t="n">
        <v>24</v>
      </c>
      <c r="BT140" s="12" t="n">
        <f aca="false">BS140/(EA140+BS140)</f>
        <v>0.032171581769437</v>
      </c>
      <c r="BU140" s="8" t="n">
        <v>10</v>
      </c>
      <c r="BV140" s="8" t="n">
        <v>29</v>
      </c>
      <c r="BW140" s="12" t="n">
        <f aca="false">IF(BU140+BV140&gt;0,BU140/(BU140+BV140),0)</f>
        <v>0.256410256410256</v>
      </c>
      <c r="BX140" s="8" t="n">
        <v>1</v>
      </c>
      <c r="BY140" s="8" t="n">
        <v>2</v>
      </c>
      <c r="BZ140" s="8" t="n">
        <v>3</v>
      </c>
      <c r="CA140" s="8" t="n">
        <v>8</v>
      </c>
      <c r="CB140" s="8" t="n">
        <v>6</v>
      </c>
      <c r="CC140" s="8" t="n">
        <v>19</v>
      </c>
      <c r="CD140" s="8" t="n">
        <v>6</v>
      </c>
      <c r="CE140" s="8" t="n">
        <v>7</v>
      </c>
      <c r="CF140" s="8" t="n">
        <v>1</v>
      </c>
      <c r="CG140" s="8" t="n">
        <v>13</v>
      </c>
      <c r="CH140" s="8" t="n">
        <v>5</v>
      </c>
      <c r="CI140" s="8" t="n">
        <v>18</v>
      </c>
      <c r="CJ140" s="8" t="n">
        <v>1</v>
      </c>
      <c r="CK140" s="8" t="n">
        <v>0</v>
      </c>
      <c r="CL140" s="8" t="n">
        <v>4</v>
      </c>
      <c r="CM140" s="8" t="n">
        <v>4</v>
      </c>
      <c r="CN140" s="8" t="n">
        <v>0</v>
      </c>
      <c r="CO140" s="8" t="n">
        <v>0</v>
      </c>
      <c r="CP140" s="8" t="n">
        <v>0</v>
      </c>
      <c r="CQ140" s="8" t="n">
        <v>3</v>
      </c>
      <c r="CR140" s="8" t="n">
        <v>0</v>
      </c>
      <c r="CS140" s="8" t="n">
        <v>3</v>
      </c>
      <c r="CT140" s="8" t="n">
        <v>2</v>
      </c>
      <c r="CU140" s="8" t="n">
        <v>1</v>
      </c>
      <c r="CV140" s="8" t="n">
        <v>0</v>
      </c>
      <c r="CW140" s="8" t="n">
        <v>20</v>
      </c>
      <c r="CX140" s="8" t="n">
        <v>1</v>
      </c>
      <c r="CY140" s="8" t="n">
        <v>6</v>
      </c>
      <c r="CZ140" s="8" t="n">
        <v>6</v>
      </c>
      <c r="DA140" s="8" t="n">
        <v>48</v>
      </c>
      <c r="DB140" s="8" t="n">
        <v>12</v>
      </c>
      <c r="DC140" s="8" t="n">
        <v>3</v>
      </c>
      <c r="DD140" s="8" t="n">
        <v>27</v>
      </c>
      <c r="DE140" s="8" t="n">
        <v>16</v>
      </c>
      <c r="DF140" s="8" t="n">
        <v>5</v>
      </c>
      <c r="DG140" s="8" t="n">
        <v>0</v>
      </c>
      <c r="DH140" s="8" t="n">
        <v>116</v>
      </c>
      <c r="DI140" s="8" t="n">
        <v>8</v>
      </c>
      <c r="DJ140" s="8" t="n">
        <v>9</v>
      </c>
      <c r="DK140" s="8" t="n">
        <v>6</v>
      </c>
      <c r="DL140" s="8" t="n">
        <v>6</v>
      </c>
      <c r="DM140" s="8" t="n">
        <v>0</v>
      </c>
      <c r="DN140" s="8" t="n">
        <v>9</v>
      </c>
      <c r="DO140" s="8" t="n">
        <v>9</v>
      </c>
      <c r="DP140" s="8" t="n">
        <v>0</v>
      </c>
      <c r="DQ140" s="8" t="n">
        <f aca="false">DJ140-DI140</f>
        <v>1</v>
      </c>
      <c r="DR140" s="19" t="n">
        <v>3.749</v>
      </c>
      <c r="DS140" s="8" t="n">
        <v>8</v>
      </c>
      <c r="DT140" s="8" t="n">
        <v>0</v>
      </c>
      <c r="DU140" s="8" t="n">
        <v>0</v>
      </c>
      <c r="DV140" s="8" t="n">
        <v>0</v>
      </c>
      <c r="DW140" s="8" t="n">
        <v>0</v>
      </c>
      <c r="DX140" s="8" t="n">
        <v>1169</v>
      </c>
      <c r="DY140" s="8" t="n">
        <v>947</v>
      </c>
      <c r="DZ140" s="8" t="n">
        <v>871</v>
      </c>
      <c r="EA140" s="8" t="n">
        <v>722</v>
      </c>
      <c r="EB140" s="8" t="n">
        <v>654</v>
      </c>
      <c r="EC140" s="8" t="n">
        <v>524</v>
      </c>
      <c r="ED140" s="8" t="n">
        <v>62</v>
      </c>
      <c r="EE140" s="8" t="n">
        <v>47.74</v>
      </c>
      <c r="EF140" s="8" t="n">
        <v>75</v>
      </c>
      <c r="EG140" s="8" t="n">
        <v>51</v>
      </c>
      <c r="EH140" s="12" t="n">
        <f aca="false">EF140/EB140</f>
        <v>0.114678899082569</v>
      </c>
      <c r="EI140" s="20" t="n">
        <f aca="false">1-EG140/EC140</f>
        <v>0.902671755725191</v>
      </c>
      <c r="EJ140" s="21" t="n">
        <f aca="false">EH140+EI140</f>
        <v>1.01735065480776</v>
      </c>
      <c r="EK140" s="8" t="n">
        <v>1190</v>
      </c>
      <c r="EL140" s="8" t="n">
        <v>956</v>
      </c>
      <c r="EM140" s="8" t="n">
        <v>883</v>
      </c>
      <c r="EN140" s="8" t="n">
        <v>730</v>
      </c>
      <c r="EO140" s="8" t="n">
        <v>664</v>
      </c>
      <c r="EP140" s="8" t="n">
        <v>528</v>
      </c>
      <c r="EQ140" s="8" t="n">
        <v>76</v>
      </c>
      <c r="ER140" s="8" t="n">
        <v>51</v>
      </c>
      <c r="ES140" s="8" t="n">
        <v>621</v>
      </c>
      <c r="ET140" s="8" t="n">
        <v>533</v>
      </c>
      <c r="EU140" s="8" t="n">
        <v>247</v>
      </c>
      <c r="EV140" s="8" t="n">
        <v>185</v>
      </c>
      <c r="EW140" s="8" t="n">
        <v>46</v>
      </c>
      <c r="EX140" s="8" t="n">
        <v>19</v>
      </c>
      <c r="EY140" s="8" t="n">
        <v>54</v>
      </c>
      <c r="EZ140" s="8" t="n">
        <v>70</v>
      </c>
      <c r="FA140" s="8" t="n">
        <v>5.6</v>
      </c>
      <c r="FB140" s="8" t="n">
        <v>1.2</v>
      </c>
      <c r="FC140" s="8" t="n">
        <v>6.8</v>
      </c>
      <c r="FD140" s="19" t="n">
        <v>50.19</v>
      </c>
      <c r="FE140" s="18" t="n">
        <f aca="false">FD140/V140</f>
        <v>0.809516129032258</v>
      </c>
      <c r="FF140" s="8" t="n">
        <v>7.0229</v>
      </c>
      <c r="FG140" s="8" t="n">
        <v>3.67</v>
      </c>
      <c r="FH140" s="8" t="n">
        <v>-0.1</v>
      </c>
      <c r="FI140" s="8" t="n">
        <v>3.57</v>
      </c>
      <c r="FJ140" s="8" t="n">
        <v>2</v>
      </c>
      <c r="FK140" s="8" t="n">
        <v>1</v>
      </c>
      <c r="FL140" s="8" t="n">
        <v>0</v>
      </c>
      <c r="FM140" s="8" t="n">
        <f aca="false">BL140+BS140+AH140+DT140</f>
        <v>69</v>
      </c>
      <c r="FN140" s="19" t="n">
        <f aca="false">IF(DS140&gt;0,(BL140+BR140)/DS140,0)</f>
        <v>6.875</v>
      </c>
      <c r="FO140" s="12" t="n">
        <v>0.2029356545</v>
      </c>
      <c r="FP140" s="19" t="n">
        <f aca="false">Z140-AH140/10</f>
        <v>53.4</v>
      </c>
      <c r="FQ140" s="19" t="n">
        <f aca="false">Z140+DR140/5</f>
        <v>55.7498</v>
      </c>
      <c r="FR140" s="19" t="n">
        <f aca="false">(DX140+DY140)/AL140*60</f>
        <v>119.065928913064</v>
      </c>
      <c r="FS140" s="8" t="n">
        <v>4</v>
      </c>
      <c r="FT140" s="17" t="s">
        <v>106</v>
      </c>
      <c r="FU140" s="8" t="n">
        <v>195</v>
      </c>
      <c r="FV140" s="22"/>
      <c r="FW140" s="17" t="s">
        <v>270</v>
      </c>
      <c r="FX140" s="23" t="n">
        <v>925000</v>
      </c>
      <c r="FY140" s="23" t="n">
        <v>925000</v>
      </c>
      <c r="FZ140" s="8" t="n">
        <v>71</v>
      </c>
      <c r="GA140" s="8" t="n">
        <v>33</v>
      </c>
      <c r="GB140" s="8" t="n">
        <v>27</v>
      </c>
      <c r="GC140" s="8" t="n">
        <v>60</v>
      </c>
      <c r="GD140" s="8" t="n">
        <v>-5</v>
      </c>
      <c r="GE140" s="8" t="n">
        <v>16</v>
      </c>
      <c r="GF140" s="8" t="n">
        <v>204</v>
      </c>
      <c r="GG140" s="8" t="n">
        <v>1230</v>
      </c>
      <c r="GH140" s="8" t="n">
        <v>6.2</v>
      </c>
      <c r="GI140" s="8" t="n">
        <v>1.4</v>
      </c>
      <c r="GJ140" s="8" t="n">
        <v>7.6</v>
      </c>
      <c r="GK140" s="8" t="n">
        <f aca="false">Z140-AH140/10</f>
        <v>53.4</v>
      </c>
      <c r="GL140" s="22"/>
      <c r="GM140" s="22"/>
      <c r="GN140" s="22"/>
      <c r="GO140" s="22"/>
      <c r="GP140" s="22"/>
    </row>
    <row r="141" customFormat="false" ht="13.65" hidden="false" customHeight="true" outlineLevel="0" collapsed="false">
      <c r="A141" s="16" t="n">
        <v>34367</v>
      </c>
      <c r="B141" s="17" t="s">
        <v>934</v>
      </c>
      <c r="C141" s="17" t="s">
        <v>272</v>
      </c>
      <c r="D141" s="17" t="s">
        <v>262</v>
      </c>
      <c r="E141" s="17" t="s">
        <v>262</v>
      </c>
      <c r="F141" s="8" t="n">
        <v>72</v>
      </c>
      <c r="G141" s="8" t="n">
        <v>185</v>
      </c>
      <c r="H141" s="8" t="n">
        <v>2012</v>
      </c>
      <c r="I141" s="8" t="n">
        <v>2</v>
      </c>
      <c r="J141" s="8" t="n">
        <v>47</v>
      </c>
      <c r="K141" s="17" t="s">
        <v>263</v>
      </c>
      <c r="L141" s="8" t="n">
        <v>2015</v>
      </c>
      <c r="M141" s="8" t="n">
        <v>23</v>
      </c>
      <c r="N141" s="8" t="n">
        <v>3</v>
      </c>
      <c r="O141" s="8" t="n">
        <v>8476934</v>
      </c>
      <c r="P141" s="17" t="s">
        <v>935</v>
      </c>
      <c r="Q141" s="17" t="s">
        <v>936</v>
      </c>
      <c r="R141" s="17" t="s">
        <v>937</v>
      </c>
      <c r="S141" s="17" t="s">
        <v>933</v>
      </c>
      <c r="T141" s="17" t="s">
        <v>268</v>
      </c>
      <c r="U141" s="17" t="s">
        <v>902</v>
      </c>
      <c r="V141" s="8" t="n">
        <v>80</v>
      </c>
      <c r="W141" s="8" t="n">
        <v>16</v>
      </c>
      <c r="X141" s="8" t="n">
        <v>14</v>
      </c>
      <c r="Y141" s="8" t="n">
        <v>6</v>
      </c>
      <c r="Z141" s="8" t="n">
        <v>30</v>
      </c>
      <c r="AA141" s="8" t="n">
        <v>11</v>
      </c>
      <c r="AB141" s="8" t="n">
        <v>35</v>
      </c>
      <c r="AC141" s="18" t="n">
        <f aca="false">Z141/V141</f>
        <v>0.375</v>
      </c>
      <c r="AD141" s="19" t="n">
        <f aca="false">IF(FZ141&gt;V141,Z141-V141*(GC141-Z141)/(FZ141-V141),0)</f>
        <v>9.48717948717949</v>
      </c>
      <c r="AE141" s="19" t="n">
        <v>12.049</v>
      </c>
      <c r="AF141" s="8" t="n">
        <v>-12</v>
      </c>
      <c r="AG141" s="8" t="n">
        <v>-0.8</v>
      </c>
      <c r="AH141" s="8" t="n">
        <v>22</v>
      </c>
      <c r="AI141" s="8" t="n">
        <v>1657</v>
      </c>
      <c r="AJ141" s="8" t="n">
        <v>69584</v>
      </c>
      <c r="AK141" s="19" t="n">
        <v>1159.7333333333</v>
      </c>
      <c r="AL141" s="8" t="n">
        <v>1159.73</v>
      </c>
      <c r="AM141" s="8" t="n">
        <v>1160</v>
      </c>
      <c r="AN141" s="18" t="n">
        <f aca="false">AJ141/60/V141</f>
        <v>14.4966666666667</v>
      </c>
      <c r="AO141" s="8" t="n">
        <v>24.26</v>
      </c>
      <c r="AP141" s="12" t="n">
        <f aca="false">IF(EF141&gt;0,Z141/EF141,0)</f>
        <v>0.697674418604651</v>
      </c>
      <c r="AQ141" s="8" t="n">
        <v>326</v>
      </c>
      <c r="AR141" s="8" t="n">
        <v>327</v>
      </c>
      <c r="AS141" s="8" t="n">
        <v>327</v>
      </c>
      <c r="AT141" s="8" t="n">
        <v>244</v>
      </c>
      <c r="AU141" s="8" t="n">
        <v>245</v>
      </c>
      <c r="AV141" s="8" t="n">
        <v>160</v>
      </c>
      <c r="AW141" s="8" t="n">
        <v>190</v>
      </c>
      <c r="AX141" s="8" t="n">
        <v>103</v>
      </c>
      <c r="AY141" s="8" t="n">
        <v>7</v>
      </c>
      <c r="AZ141" s="8" t="n">
        <v>22</v>
      </c>
      <c r="BA141" s="8" t="n">
        <f aca="false">AY141+AZ141</f>
        <v>29</v>
      </c>
      <c r="BB141" s="8" t="n">
        <v>20.72</v>
      </c>
      <c r="BC141" s="8" t="n">
        <v>30.0438</v>
      </c>
      <c r="BD141" s="19" t="n">
        <v>178.8</v>
      </c>
      <c r="BE141" s="19" t="n">
        <v>9.2504023913546</v>
      </c>
      <c r="BF141" s="19" t="n">
        <f aca="false">AQ141+BD141</f>
        <v>504.8</v>
      </c>
      <c r="BG141" s="19" t="n">
        <f aca="false">IF(AL141&gt;0,BF141/AL141*60,0)</f>
        <v>26.1164236503324</v>
      </c>
      <c r="BH141" s="8" t="n">
        <v>402</v>
      </c>
      <c r="BI141" s="8" t="n">
        <v>414</v>
      </c>
      <c r="BJ141" s="8" t="n">
        <v>326</v>
      </c>
      <c r="BK141" s="12" t="n">
        <f aca="false">BH141/(BH141+BJ141)</f>
        <v>0.552197802197802</v>
      </c>
      <c r="BL141" s="8" t="n">
        <v>137</v>
      </c>
      <c r="BM141" s="8" t="n">
        <v>137</v>
      </c>
      <c r="BN141" s="8" t="n">
        <v>95</v>
      </c>
      <c r="BO141" s="8" t="n">
        <f aca="false">BM141-BN141</f>
        <v>42</v>
      </c>
      <c r="BP141" s="8" t="n">
        <v>85</v>
      </c>
      <c r="BQ141" s="8" t="n">
        <v>34</v>
      </c>
      <c r="BR141" s="8" t="n">
        <v>38</v>
      </c>
      <c r="BS141" s="8" t="n">
        <v>17</v>
      </c>
      <c r="BT141" s="12" t="n">
        <f aca="false">BS141/(EA141+BS141)</f>
        <v>0.0207317073170732</v>
      </c>
      <c r="BU141" s="8" t="n">
        <v>17</v>
      </c>
      <c r="BV141" s="8" t="n">
        <v>20</v>
      </c>
      <c r="BW141" s="12" t="n">
        <f aca="false">IF(BU141+BV141&gt;0,BU141/(BU141+BV141),0)</f>
        <v>0.45945945945946</v>
      </c>
      <c r="BX141" s="8" t="n">
        <v>5</v>
      </c>
      <c r="BY141" s="8" t="n">
        <v>4</v>
      </c>
      <c r="BZ141" s="8" t="n">
        <v>7</v>
      </c>
      <c r="CA141" s="8" t="n">
        <v>6</v>
      </c>
      <c r="CB141" s="8" t="n">
        <v>5</v>
      </c>
      <c r="CC141" s="8" t="n">
        <v>10</v>
      </c>
      <c r="CD141" s="8" t="n">
        <v>5</v>
      </c>
      <c r="CE141" s="8" t="n">
        <v>10</v>
      </c>
      <c r="CF141" s="8" t="n">
        <v>2</v>
      </c>
      <c r="CG141" s="8" t="n">
        <v>4</v>
      </c>
      <c r="CH141" s="8" t="n">
        <v>15</v>
      </c>
      <c r="CI141" s="8" t="n">
        <v>10</v>
      </c>
      <c r="CJ141" s="8" t="n">
        <v>0</v>
      </c>
      <c r="CK141" s="8" t="n">
        <v>0</v>
      </c>
      <c r="CL141" s="8" t="n">
        <v>5</v>
      </c>
      <c r="CM141" s="8" t="n">
        <v>1</v>
      </c>
      <c r="CN141" s="8" t="n">
        <v>2</v>
      </c>
      <c r="CO141" s="8" t="n">
        <v>0</v>
      </c>
      <c r="CP141" s="8" t="n">
        <v>0</v>
      </c>
      <c r="CQ141" s="8" t="n">
        <v>5</v>
      </c>
      <c r="CR141" s="8" t="n">
        <v>1</v>
      </c>
      <c r="CS141" s="8" t="n">
        <v>0</v>
      </c>
      <c r="CT141" s="8" t="n">
        <v>6</v>
      </c>
      <c r="CU141" s="8" t="n">
        <v>1</v>
      </c>
      <c r="CV141" s="8" t="n">
        <v>0</v>
      </c>
      <c r="CW141" s="8" t="n">
        <v>3</v>
      </c>
      <c r="CX141" s="8" t="n">
        <v>2</v>
      </c>
      <c r="CY141" s="8" t="n">
        <v>10</v>
      </c>
      <c r="CZ141" s="8" t="n">
        <v>4</v>
      </c>
      <c r="DA141" s="8" t="n">
        <v>69</v>
      </c>
      <c r="DB141" s="8" t="n">
        <v>22</v>
      </c>
      <c r="DC141" s="8" t="n">
        <v>10</v>
      </c>
      <c r="DD141" s="8" t="n">
        <v>13</v>
      </c>
      <c r="DE141" s="8" t="n">
        <v>48</v>
      </c>
      <c r="DF141" s="8" t="n">
        <v>17</v>
      </c>
      <c r="DG141" s="8" t="n">
        <v>1</v>
      </c>
      <c r="DH141" s="8" t="n">
        <v>49</v>
      </c>
      <c r="DI141" s="8" t="n">
        <v>8</v>
      </c>
      <c r="DJ141" s="8" t="n">
        <v>29</v>
      </c>
      <c r="DK141" s="8" t="n">
        <v>7</v>
      </c>
      <c r="DL141" s="8" t="n">
        <v>5</v>
      </c>
      <c r="DM141" s="8" t="n">
        <v>2</v>
      </c>
      <c r="DN141" s="8" t="n">
        <v>30</v>
      </c>
      <c r="DO141" s="8" t="n">
        <v>28</v>
      </c>
      <c r="DP141" s="8" t="n">
        <v>2</v>
      </c>
      <c r="DQ141" s="8" t="n">
        <f aca="false">DJ141-DI141</f>
        <v>21</v>
      </c>
      <c r="DR141" s="19" t="n">
        <v>16.493</v>
      </c>
      <c r="DS141" s="8" t="n">
        <v>6</v>
      </c>
      <c r="DT141" s="8" t="n">
        <v>2</v>
      </c>
      <c r="DU141" s="8" t="n">
        <v>0</v>
      </c>
      <c r="DV141" s="8" t="n">
        <v>0</v>
      </c>
      <c r="DW141" s="8" t="n">
        <v>0</v>
      </c>
      <c r="DX141" s="8" t="n">
        <v>1160</v>
      </c>
      <c r="DY141" s="8" t="n">
        <v>1061</v>
      </c>
      <c r="DZ141" s="8" t="n">
        <v>856</v>
      </c>
      <c r="EA141" s="8" t="n">
        <v>803</v>
      </c>
      <c r="EB141" s="8" t="n">
        <v>585</v>
      </c>
      <c r="EC141" s="8" t="n">
        <v>586</v>
      </c>
      <c r="ED141" s="8" t="n">
        <v>55.29</v>
      </c>
      <c r="EE141" s="8" t="n">
        <v>56.79</v>
      </c>
      <c r="EF141" s="8" t="n">
        <v>43</v>
      </c>
      <c r="EG141" s="8" t="n">
        <v>64</v>
      </c>
      <c r="EH141" s="12" t="n">
        <f aca="false">EF141/EB141</f>
        <v>0.0735042735042735</v>
      </c>
      <c r="EI141" s="20" t="n">
        <f aca="false">1-EG141/EC141</f>
        <v>0.890784982935154</v>
      </c>
      <c r="EJ141" s="21" t="n">
        <f aca="false">EH141+EI141</f>
        <v>0.964289256439427</v>
      </c>
      <c r="EK141" s="8" t="n">
        <v>1162</v>
      </c>
      <c r="EL141" s="8" t="n">
        <v>1060</v>
      </c>
      <c r="EM141" s="8" t="n">
        <v>858</v>
      </c>
      <c r="EN141" s="8" t="n">
        <v>802</v>
      </c>
      <c r="EO141" s="8" t="n">
        <v>586</v>
      </c>
      <c r="EP141" s="8" t="n">
        <v>585</v>
      </c>
      <c r="EQ141" s="8" t="n">
        <v>43</v>
      </c>
      <c r="ER141" s="8" t="n">
        <v>64</v>
      </c>
      <c r="ES141" s="8" t="n">
        <v>555</v>
      </c>
      <c r="ET141" s="8" t="n">
        <v>534</v>
      </c>
      <c r="EU141" s="8" t="n">
        <v>233</v>
      </c>
      <c r="EV141" s="8" t="n">
        <v>227</v>
      </c>
      <c r="EW141" s="8" t="n">
        <v>32</v>
      </c>
      <c r="EX141" s="8" t="n">
        <v>38</v>
      </c>
      <c r="EY141" s="8" t="n">
        <v>60</v>
      </c>
      <c r="EZ141" s="8" t="n">
        <v>73</v>
      </c>
      <c r="FA141" s="8" t="n">
        <v>1.4</v>
      </c>
      <c r="FB141" s="8" t="n">
        <v>1</v>
      </c>
      <c r="FC141" s="8" t="n">
        <v>2.5</v>
      </c>
      <c r="FD141" s="19" t="n">
        <v>43.24</v>
      </c>
      <c r="FE141" s="18" t="n">
        <f aca="false">FD141/V141</f>
        <v>0.5405</v>
      </c>
      <c r="FF141" s="8" t="n">
        <v>3.3011</v>
      </c>
      <c r="FG141" s="8" t="n">
        <v>1.11</v>
      </c>
      <c r="FH141" s="8" t="n">
        <v>-0.12</v>
      </c>
      <c r="FI141" s="8" t="n">
        <v>0.99</v>
      </c>
      <c r="FJ141" s="8" t="n">
        <v>3</v>
      </c>
      <c r="FK141" s="8" t="n">
        <v>2</v>
      </c>
      <c r="FL141" s="8" t="n">
        <v>0</v>
      </c>
      <c r="FM141" s="8" t="n">
        <f aca="false">BL141+BS141+AH141+DT141</f>
        <v>178</v>
      </c>
      <c r="FN141" s="19" t="n">
        <f aca="false">IF(DS141&gt;0,(BL141+BR141)/DS141,0)</f>
        <v>29.1666666666667</v>
      </c>
      <c r="FO141" s="12" t="n">
        <v>0.0784688995</v>
      </c>
      <c r="FP141" s="19" t="n">
        <f aca="false">Z141-AH141/10</f>
        <v>27.8</v>
      </c>
      <c r="FQ141" s="19" t="n">
        <f aca="false">Z141+DR141/5</f>
        <v>33.2986</v>
      </c>
      <c r="FR141" s="19" t="n">
        <f aca="false">(DX141+DY141)/AL141*60</f>
        <v>114.906055719866</v>
      </c>
      <c r="FS141" s="8" t="n">
        <v>1</v>
      </c>
      <c r="FT141" s="17" t="s">
        <v>345</v>
      </c>
      <c r="FU141" s="8" t="n">
        <v>11</v>
      </c>
      <c r="FV141" s="22"/>
      <c r="FW141" s="17" t="s">
        <v>270</v>
      </c>
      <c r="FX141" s="23" t="n">
        <v>875000</v>
      </c>
      <c r="FY141" s="23" t="n">
        <v>887500</v>
      </c>
      <c r="FZ141" s="8" t="n">
        <v>158</v>
      </c>
      <c r="GA141" s="8" t="n">
        <v>26</v>
      </c>
      <c r="GB141" s="8" t="n">
        <v>24</v>
      </c>
      <c r="GC141" s="8" t="n">
        <v>50</v>
      </c>
      <c r="GD141" s="8" t="n">
        <v>-37</v>
      </c>
      <c r="GE141" s="8" t="n">
        <v>38</v>
      </c>
      <c r="GF141" s="8" t="n">
        <v>258</v>
      </c>
      <c r="GG141" s="8" t="n">
        <v>2078</v>
      </c>
      <c r="GH141" s="8" t="n">
        <v>2.2</v>
      </c>
      <c r="GI141" s="8" t="n">
        <v>1.2</v>
      </c>
      <c r="GJ141" s="8" t="n">
        <v>3.4</v>
      </c>
      <c r="GK141" s="8" t="n">
        <f aca="false">Z141-AH141/10</f>
        <v>27.8</v>
      </c>
      <c r="GL141" s="22"/>
      <c r="GM141" s="22"/>
      <c r="GN141" s="22"/>
      <c r="GO141" s="22"/>
      <c r="GP141" s="22"/>
    </row>
    <row r="142" customFormat="false" ht="13.65" hidden="false" customHeight="true" outlineLevel="0" collapsed="false">
      <c r="A142" s="16" t="n">
        <v>33526</v>
      </c>
      <c r="B142" s="17" t="s">
        <v>938</v>
      </c>
      <c r="C142" s="17" t="s">
        <v>282</v>
      </c>
      <c r="D142" s="17" t="s">
        <v>283</v>
      </c>
      <c r="E142" s="17" t="s">
        <v>283</v>
      </c>
      <c r="F142" s="8" t="n">
        <v>75</v>
      </c>
      <c r="G142" s="8" t="n">
        <v>212</v>
      </c>
      <c r="H142" s="8" t="n">
        <v>2010</v>
      </c>
      <c r="I142" s="8" t="n">
        <v>1</v>
      </c>
      <c r="J142" s="8" t="n">
        <v>30</v>
      </c>
      <c r="K142" s="17" t="s">
        <v>263</v>
      </c>
      <c r="L142" s="8" t="n">
        <v>2013</v>
      </c>
      <c r="M142" s="8" t="n">
        <v>26</v>
      </c>
      <c r="N142" s="8" t="n">
        <v>5</v>
      </c>
      <c r="O142" s="8" t="n">
        <v>8475754</v>
      </c>
      <c r="P142" s="17" t="s">
        <v>939</v>
      </c>
      <c r="Q142" s="17" t="s">
        <v>940</v>
      </c>
      <c r="R142" s="17" t="s">
        <v>941</v>
      </c>
      <c r="S142" s="17" t="s">
        <v>933</v>
      </c>
      <c r="T142" s="17" t="s">
        <v>591</v>
      </c>
      <c r="U142" s="17" t="s">
        <v>344</v>
      </c>
      <c r="V142" s="8" t="n">
        <v>82</v>
      </c>
      <c r="W142" s="8" t="n">
        <v>19</v>
      </c>
      <c r="X142" s="8" t="n">
        <v>16</v>
      </c>
      <c r="Y142" s="8" t="n">
        <v>6</v>
      </c>
      <c r="Z142" s="8" t="n">
        <v>35</v>
      </c>
      <c r="AA142" s="8" t="n">
        <v>8</v>
      </c>
      <c r="AB142" s="8" t="n">
        <v>50</v>
      </c>
      <c r="AC142" s="18" t="n">
        <f aca="false">Z142/V142</f>
        <v>0.426829268292683</v>
      </c>
      <c r="AD142" s="19" t="n">
        <f aca="false">IF(FZ142&gt;V142,Z142-V142*(GC142-Z142)/(FZ142-V142),0)</f>
        <v>-4.70253164556962</v>
      </c>
      <c r="AE142" s="19" t="n">
        <v>14.13</v>
      </c>
      <c r="AF142" s="8" t="n">
        <v>-4</v>
      </c>
      <c r="AG142" s="8" t="n">
        <v>-11.1</v>
      </c>
      <c r="AH142" s="8" t="n">
        <v>43</v>
      </c>
      <c r="AI142" s="8" t="n">
        <v>1502</v>
      </c>
      <c r="AJ142" s="8" t="n">
        <v>72464</v>
      </c>
      <c r="AK142" s="19" t="n">
        <v>1207.7333333333</v>
      </c>
      <c r="AL142" s="8" t="n">
        <v>1207.47</v>
      </c>
      <c r="AM142" s="8" t="n">
        <v>1208</v>
      </c>
      <c r="AN142" s="18" t="n">
        <f aca="false">AJ142/60/V142</f>
        <v>14.7284552845529</v>
      </c>
      <c r="AO142" s="8" t="n">
        <v>24.55</v>
      </c>
      <c r="AP142" s="12" t="n">
        <f aca="false">IF(EF142&gt;0,Z142/EF142,0)</f>
        <v>0.660377358490566</v>
      </c>
      <c r="AQ142" s="8" t="n">
        <v>247</v>
      </c>
      <c r="AR142" s="8" t="n">
        <v>249</v>
      </c>
      <c r="AS142" s="8" t="n">
        <v>249</v>
      </c>
      <c r="AT142" s="8" t="n">
        <v>184</v>
      </c>
      <c r="AU142" s="8" t="n">
        <v>185</v>
      </c>
      <c r="AV142" s="8" t="n">
        <v>138</v>
      </c>
      <c r="AW142" s="8" t="n">
        <v>176</v>
      </c>
      <c r="AX142" s="8" t="n">
        <v>89</v>
      </c>
      <c r="AY142" s="8" t="n">
        <v>5</v>
      </c>
      <c r="AZ142" s="8" t="n">
        <v>9</v>
      </c>
      <c r="BA142" s="8" t="n">
        <f aca="false">AY142+AZ142</f>
        <v>14</v>
      </c>
      <c r="BB142" s="8" t="n">
        <v>15.92</v>
      </c>
      <c r="BC142" s="8" t="n">
        <v>21.6884</v>
      </c>
      <c r="BD142" s="19" t="n">
        <v>130.3</v>
      </c>
      <c r="BE142" s="19" t="n">
        <v>6.47328328549367</v>
      </c>
      <c r="BF142" s="19" t="n">
        <f aca="false">AQ142+BD142</f>
        <v>377.3</v>
      </c>
      <c r="BG142" s="19" t="n">
        <f aca="false">IF(AL142&gt;0,BF142/AL142*60,0)</f>
        <v>18.7482918830281</v>
      </c>
      <c r="BH142" s="8" t="n">
        <v>358</v>
      </c>
      <c r="BI142" s="8" t="n">
        <v>364</v>
      </c>
      <c r="BJ142" s="8" t="n">
        <v>367</v>
      </c>
      <c r="BK142" s="12" t="n">
        <f aca="false">BH142/(BH142+BJ142)</f>
        <v>0.493793103448276</v>
      </c>
      <c r="BL142" s="8" t="n">
        <v>50</v>
      </c>
      <c r="BM142" s="8" t="n">
        <v>50</v>
      </c>
      <c r="BN142" s="8" t="n">
        <v>91</v>
      </c>
      <c r="BO142" s="8" t="n">
        <f aca="false">BM142-BN142</f>
        <v>-41</v>
      </c>
      <c r="BP142" s="8" t="n">
        <v>47</v>
      </c>
      <c r="BQ142" s="8" t="n">
        <v>29</v>
      </c>
      <c r="BR142" s="8" t="n">
        <v>34</v>
      </c>
      <c r="BS142" s="8" t="n">
        <v>52</v>
      </c>
      <c r="BT142" s="12" t="n">
        <f aca="false">BS142/(EA142+BS142)</f>
        <v>0.0558539205155747</v>
      </c>
      <c r="BU142" s="8" t="n">
        <v>389</v>
      </c>
      <c r="BV142" s="8" t="n">
        <v>416</v>
      </c>
      <c r="BW142" s="12" t="n">
        <f aca="false">IF(BU142+BV142&gt;0,BU142/(BU142+BV142),0)</f>
        <v>0.483229813664596</v>
      </c>
      <c r="BX142" s="8" t="n">
        <v>133</v>
      </c>
      <c r="BY142" s="8" t="n">
        <v>134</v>
      </c>
      <c r="BZ142" s="8" t="n">
        <v>124</v>
      </c>
      <c r="CA142" s="8" t="n">
        <v>157</v>
      </c>
      <c r="CB142" s="8" t="n">
        <v>132</v>
      </c>
      <c r="CC142" s="8" t="n">
        <v>125</v>
      </c>
      <c r="CD142" s="8" t="n">
        <v>117</v>
      </c>
      <c r="CE142" s="8" t="n">
        <v>147</v>
      </c>
      <c r="CF142" s="8" t="n">
        <v>161</v>
      </c>
      <c r="CG142" s="8" t="n">
        <v>144</v>
      </c>
      <c r="CH142" s="8" t="n">
        <v>217</v>
      </c>
      <c r="CI142" s="8" t="n">
        <v>232</v>
      </c>
      <c r="CJ142" s="8" t="n">
        <v>1</v>
      </c>
      <c r="CK142" s="8" t="n">
        <v>1</v>
      </c>
      <c r="CL142" s="8" t="n">
        <v>2</v>
      </c>
      <c r="CM142" s="8" t="n">
        <v>3</v>
      </c>
      <c r="CN142" s="8" t="n">
        <v>0</v>
      </c>
      <c r="CO142" s="8" t="n">
        <v>0</v>
      </c>
      <c r="CP142" s="8" t="n">
        <v>0</v>
      </c>
      <c r="CQ142" s="8" t="n">
        <v>0</v>
      </c>
      <c r="CR142" s="8" t="n">
        <v>0</v>
      </c>
      <c r="CS142" s="8" t="n">
        <v>0</v>
      </c>
      <c r="CT142" s="8" t="n">
        <v>1</v>
      </c>
      <c r="CU142" s="8" t="n">
        <v>5</v>
      </c>
      <c r="CV142" s="8" t="n">
        <v>0</v>
      </c>
      <c r="CW142" s="8" t="n">
        <v>13</v>
      </c>
      <c r="CX142" s="8" t="n">
        <v>1</v>
      </c>
      <c r="CY142" s="8" t="n">
        <v>5</v>
      </c>
      <c r="CZ142" s="8" t="n">
        <v>9</v>
      </c>
      <c r="DA142" s="8" t="n">
        <v>32</v>
      </c>
      <c r="DB142" s="8" t="n">
        <v>15</v>
      </c>
      <c r="DC142" s="8" t="n">
        <v>4</v>
      </c>
      <c r="DD142" s="8" t="n">
        <v>2</v>
      </c>
      <c r="DE142" s="8" t="n">
        <v>13</v>
      </c>
      <c r="DF142" s="8" t="n">
        <v>20</v>
      </c>
      <c r="DG142" s="8" t="n">
        <v>2</v>
      </c>
      <c r="DH142" s="8" t="n">
        <v>82</v>
      </c>
      <c r="DI142" s="8" t="n">
        <v>20</v>
      </c>
      <c r="DJ142" s="8" t="n">
        <v>18</v>
      </c>
      <c r="DK142" s="8" t="n">
        <v>19</v>
      </c>
      <c r="DL142" s="8" t="n">
        <v>18</v>
      </c>
      <c r="DM142" s="8" t="n">
        <v>1</v>
      </c>
      <c r="DN142" s="8" t="n">
        <v>17</v>
      </c>
      <c r="DO142" s="8" t="n">
        <v>16</v>
      </c>
      <c r="DP142" s="8" t="n">
        <v>1</v>
      </c>
      <c r="DQ142" s="8" t="n">
        <f aca="false">DJ142-DI142</f>
        <v>-2</v>
      </c>
      <c r="DR142" s="19" t="n">
        <v>-2.794</v>
      </c>
      <c r="DS142" s="8" t="n">
        <v>19</v>
      </c>
      <c r="DT142" s="8" t="n">
        <v>1</v>
      </c>
      <c r="DU142" s="8" t="n">
        <v>0</v>
      </c>
      <c r="DV142" s="8" t="n">
        <v>0</v>
      </c>
      <c r="DW142" s="8" t="n">
        <v>0</v>
      </c>
      <c r="DX142" s="8" t="n">
        <v>1072</v>
      </c>
      <c r="DY142" s="8" t="n">
        <v>1194</v>
      </c>
      <c r="DZ142" s="8" t="n">
        <v>767</v>
      </c>
      <c r="EA142" s="8" t="n">
        <v>879</v>
      </c>
      <c r="EB142" s="8" t="n">
        <v>555</v>
      </c>
      <c r="EC142" s="8" t="n">
        <v>655</v>
      </c>
      <c r="ED142" s="8" t="n">
        <v>46.63</v>
      </c>
      <c r="EE142" s="8" t="n">
        <v>56.5</v>
      </c>
      <c r="EF142" s="8" t="n">
        <v>53</v>
      </c>
      <c r="EG142" s="8" t="n">
        <v>51</v>
      </c>
      <c r="EH142" s="12" t="n">
        <f aca="false">EF142/EB142</f>
        <v>0.0954954954954955</v>
      </c>
      <c r="EI142" s="20" t="n">
        <f aca="false">1-EG142/EC142</f>
        <v>0.922137404580153</v>
      </c>
      <c r="EJ142" s="21" t="n">
        <f aca="false">EH142+EI142</f>
        <v>1.01763290007565</v>
      </c>
      <c r="EK142" s="8" t="n">
        <v>1073</v>
      </c>
      <c r="EL142" s="8" t="n">
        <v>1198</v>
      </c>
      <c r="EM142" s="8" t="n">
        <v>767</v>
      </c>
      <c r="EN142" s="8" t="n">
        <v>883</v>
      </c>
      <c r="EO142" s="8" t="n">
        <v>554</v>
      </c>
      <c r="EP142" s="8" t="n">
        <v>660</v>
      </c>
      <c r="EQ142" s="8" t="n">
        <v>53</v>
      </c>
      <c r="ER142" s="8" t="n">
        <v>51</v>
      </c>
      <c r="ES142" s="8" t="n">
        <v>529</v>
      </c>
      <c r="ET142" s="8" t="n">
        <v>660</v>
      </c>
      <c r="EU142" s="8" t="n">
        <v>217</v>
      </c>
      <c r="EV142" s="8" t="n">
        <v>264</v>
      </c>
      <c r="EW142" s="8" t="n">
        <v>21</v>
      </c>
      <c r="EX142" s="8" t="n">
        <v>37</v>
      </c>
      <c r="EY142" s="8" t="n">
        <v>51</v>
      </c>
      <c r="EZ142" s="8" t="n">
        <v>63</v>
      </c>
      <c r="FA142" s="8" t="n">
        <v>2.1</v>
      </c>
      <c r="FB142" s="8" t="n">
        <v>0.9</v>
      </c>
      <c r="FC142" s="8" t="n">
        <v>3</v>
      </c>
      <c r="FD142" s="19" t="n">
        <v>28.61</v>
      </c>
      <c r="FE142" s="18" t="n">
        <f aca="false">FD142/V142</f>
        <v>0.34890243902439</v>
      </c>
      <c r="FF142" s="8" t="n">
        <v>3.2637</v>
      </c>
      <c r="FG142" s="8" t="n">
        <v>0.08</v>
      </c>
      <c r="FH142" s="8" t="n">
        <v>-0.17</v>
      </c>
      <c r="FI142" s="8" t="n">
        <v>-0.09</v>
      </c>
      <c r="FJ142" s="8" t="n">
        <v>1</v>
      </c>
      <c r="FK142" s="8" t="n">
        <v>1</v>
      </c>
      <c r="FL142" s="8" t="n">
        <v>1</v>
      </c>
      <c r="FM142" s="8" t="n">
        <f aca="false">BL142+BS142+AH142+DT142</f>
        <v>146</v>
      </c>
      <c r="FN142" s="19" t="n">
        <f aca="false">IF(DS142&gt;0,(BL142+BR142)/DS142,0)</f>
        <v>4.42105263157895</v>
      </c>
      <c r="FO142" s="12" t="n">
        <v>0.0785123967</v>
      </c>
      <c r="FP142" s="19" t="n">
        <f aca="false">Z142-AH142/10</f>
        <v>30.7</v>
      </c>
      <c r="FQ142" s="19" t="n">
        <f aca="false">Z142+DR142/5</f>
        <v>34.4412</v>
      </c>
      <c r="FR142" s="19" t="n">
        <f aca="false">(DX142+DY142)/AL142*60</f>
        <v>112.599070784367</v>
      </c>
      <c r="FS142" s="22"/>
      <c r="FT142" s="22"/>
      <c r="FU142" s="22"/>
      <c r="FV142" s="22"/>
      <c r="FW142" s="17" t="s">
        <v>270</v>
      </c>
      <c r="FX142" s="23" t="n">
        <v>3500000</v>
      </c>
      <c r="FY142" s="23" t="n">
        <v>2500000</v>
      </c>
      <c r="FZ142" s="8" t="n">
        <v>398</v>
      </c>
      <c r="GA142" s="8" t="n">
        <v>99</v>
      </c>
      <c r="GB142" s="8" t="n">
        <v>89</v>
      </c>
      <c r="GC142" s="8" t="n">
        <v>188</v>
      </c>
      <c r="GD142" s="8" t="n">
        <v>-17</v>
      </c>
      <c r="GE142" s="8" t="n">
        <v>145</v>
      </c>
      <c r="GF142" s="8" t="n">
        <v>798</v>
      </c>
      <c r="GG142" s="8" t="n">
        <v>6085</v>
      </c>
      <c r="GH142" s="8" t="n">
        <v>14.9</v>
      </c>
      <c r="GI142" s="8" t="n">
        <v>5.2</v>
      </c>
      <c r="GJ142" s="8" t="n">
        <v>20.1</v>
      </c>
      <c r="GK142" s="8" t="n">
        <f aca="false">Z142-AH142/10</f>
        <v>30.7</v>
      </c>
      <c r="GL142" s="22"/>
      <c r="GM142" s="22"/>
      <c r="GN142" s="22"/>
      <c r="GO142" s="22"/>
      <c r="GP142" s="22"/>
    </row>
    <row r="143" customFormat="false" ht="13.65" hidden="false" customHeight="true" outlineLevel="0" collapsed="false">
      <c r="A143" s="16" t="n">
        <v>30490</v>
      </c>
      <c r="B143" s="17" t="s">
        <v>942</v>
      </c>
      <c r="C143" s="17" t="s">
        <v>27</v>
      </c>
      <c r="D143" s="17" t="s">
        <v>262</v>
      </c>
      <c r="E143" s="17" t="s">
        <v>262</v>
      </c>
      <c r="F143" s="8" t="n">
        <v>74</v>
      </c>
      <c r="G143" s="8" t="n">
        <v>200</v>
      </c>
      <c r="H143" s="8" t="n">
        <v>2001</v>
      </c>
      <c r="I143" s="8" t="n">
        <v>6</v>
      </c>
      <c r="J143" s="8" t="n">
        <v>193</v>
      </c>
      <c r="K143" s="17" t="s">
        <v>263</v>
      </c>
      <c r="L143" s="8" t="n">
        <v>2003</v>
      </c>
      <c r="M143" s="8" t="n">
        <v>34</v>
      </c>
      <c r="N143" s="8" t="n">
        <v>13</v>
      </c>
      <c r="O143" s="8" t="n">
        <v>8469639</v>
      </c>
      <c r="P143" s="17" t="s">
        <v>943</v>
      </c>
      <c r="Q143" s="17" t="s">
        <v>944</v>
      </c>
      <c r="R143" s="17" t="s">
        <v>945</v>
      </c>
      <c r="S143" s="17" t="s">
        <v>946</v>
      </c>
      <c r="T143" s="17" t="s">
        <v>313</v>
      </c>
      <c r="U143" s="17" t="s">
        <v>351</v>
      </c>
      <c r="V143" s="8" t="n">
        <v>12</v>
      </c>
      <c r="W143" s="8" t="n">
        <v>0</v>
      </c>
      <c r="X143" s="8" t="n">
        <v>1</v>
      </c>
      <c r="Y143" s="8" t="n">
        <v>0</v>
      </c>
      <c r="Z143" s="8" t="n">
        <v>1</v>
      </c>
      <c r="AA143" s="8" t="n">
        <v>31</v>
      </c>
      <c r="AB143" s="8" t="n">
        <v>91</v>
      </c>
      <c r="AC143" s="18" t="n">
        <f aca="false">Z143/V143</f>
        <v>0.0833333333333333</v>
      </c>
      <c r="AD143" s="19" t="n">
        <f aca="false">IF(FZ143&gt;V143,Z143-V143*(GC143-Z143)/(FZ143-V143),0)</f>
        <v>-4.19895287958115</v>
      </c>
      <c r="AE143" s="19" t="n">
        <v>0.296</v>
      </c>
      <c r="AF143" s="8" t="n">
        <v>-5</v>
      </c>
      <c r="AG143" s="8" t="n">
        <v>-3.7</v>
      </c>
      <c r="AH143" s="8" t="n">
        <v>6</v>
      </c>
      <c r="AI143" s="8" t="n">
        <v>206</v>
      </c>
      <c r="AJ143" s="8" t="n">
        <v>8059</v>
      </c>
      <c r="AK143" s="19" t="n">
        <v>134.31666666667</v>
      </c>
      <c r="AL143" s="8" t="n">
        <v>134.32</v>
      </c>
      <c r="AM143" s="8" t="n">
        <v>134</v>
      </c>
      <c r="AN143" s="18" t="n">
        <f aca="false">AJ143/60/V143</f>
        <v>11.1930555555555</v>
      </c>
      <c r="AO143" s="8" t="n">
        <v>18.91</v>
      </c>
      <c r="AP143" s="12" t="n">
        <f aca="false">IF(EF143&gt;0,Z143/EF143,0)</f>
        <v>0.5</v>
      </c>
      <c r="AQ143" s="8" t="n">
        <v>21</v>
      </c>
      <c r="AR143" s="8" t="n">
        <v>21</v>
      </c>
      <c r="AS143" s="8" t="n">
        <v>21</v>
      </c>
      <c r="AT143" s="8" t="n">
        <v>14</v>
      </c>
      <c r="AU143" s="8" t="n">
        <v>14</v>
      </c>
      <c r="AV143" s="8" t="n">
        <v>10</v>
      </c>
      <c r="AW143" s="8" t="n">
        <v>7</v>
      </c>
      <c r="AX143" s="8" t="n">
        <v>3</v>
      </c>
      <c r="AY143" s="8" t="n">
        <v>0</v>
      </c>
      <c r="AZ143" s="8" t="n">
        <v>0</v>
      </c>
      <c r="BA143" s="8" t="n">
        <f aca="false">AY143+AZ143</f>
        <v>0</v>
      </c>
      <c r="BB143" s="8" t="n">
        <v>0.82</v>
      </c>
      <c r="BC143" s="8" t="n">
        <v>24.8</v>
      </c>
      <c r="BD143" s="19" t="n">
        <v>0</v>
      </c>
      <c r="BE143" s="19" t="n">
        <v>0</v>
      </c>
      <c r="BF143" s="19" t="n">
        <f aca="false">AQ143+BD143</f>
        <v>21</v>
      </c>
      <c r="BG143" s="19" t="n">
        <f aca="false">IF(AL143&gt;0,BF143/AL143*60,0)</f>
        <v>9.38058368076236</v>
      </c>
      <c r="BH143" s="8" t="n">
        <v>38</v>
      </c>
      <c r="BI143" s="8" t="n">
        <v>43</v>
      </c>
      <c r="BJ143" s="8" t="n">
        <v>66</v>
      </c>
      <c r="BK143" s="12" t="n">
        <f aca="false">BH143/(BH143+BJ143)</f>
        <v>0.365384615384615</v>
      </c>
      <c r="BL143" s="8" t="n">
        <v>22</v>
      </c>
      <c r="BM143" s="8" t="n">
        <v>22</v>
      </c>
      <c r="BN143" s="8" t="n">
        <v>18</v>
      </c>
      <c r="BO143" s="8" t="n">
        <f aca="false">BM143-BN143</f>
        <v>4</v>
      </c>
      <c r="BP143" s="8" t="n">
        <v>4</v>
      </c>
      <c r="BQ143" s="8" t="n">
        <v>2</v>
      </c>
      <c r="BR143" s="8" t="n">
        <v>4</v>
      </c>
      <c r="BS143" s="8" t="n">
        <v>5</v>
      </c>
      <c r="BT143" s="12" t="n">
        <f aca="false">BS143/(EA143+BS143)</f>
        <v>0.0416666666666667</v>
      </c>
      <c r="BU143" s="8" t="n">
        <v>53</v>
      </c>
      <c r="BV143" s="8" t="n">
        <v>56</v>
      </c>
      <c r="BW143" s="12" t="n">
        <f aca="false">IF(BU143+BV143&gt;0,BU143/(BU143+BV143),0)</f>
        <v>0.486238532110092</v>
      </c>
      <c r="BX143" s="8" t="n">
        <v>26</v>
      </c>
      <c r="BY143" s="8" t="n">
        <v>23</v>
      </c>
      <c r="BZ143" s="8" t="n">
        <v>17</v>
      </c>
      <c r="CA143" s="8" t="n">
        <v>18</v>
      </c>
      <c r="CB143" s="8" t="n">
        <v>10</v>
      </c>
      <c r="CC143" s="8" t="n">
        <v>15</v>
      </c>
      <c r="CD143" s="8" t="n">
        <v>19</v>
      </c>
      <c r="CE143" s="8" t="n">
        <v>14</v>
      </c>
      <c r="CF143" s="8" t="n">
        <v>13</v>
      </c>
      <c r="CG143" s="8" t="n">
        <v>22</v>
      </c>
      <c r="CH143" s="8" t="n">
        <v>31</v>
      </c>
      <c r="CI143" s="8" t="n">
        <v>34</v>
      </c>
      <c r="CJ143" s="8" t="n">
        <v>0</v>
      </c>
      <c r="CK143" s="8" t="n">
        <v>0</v>
      </c>
      <c r="CL143" s="8" t="n">
        <v>0</v>
      </c>
      <c r="CM143" s="8" t="n">
        <v>0</v>
      </c>
      <c r="CN143" s="8" t="n">
        <v>0</v>
      </c>
      <c r="CO143" s="8" t="n">
        <v>0</v>
      </c>
      <c r="CP143" s="8" t="n">
        <v>0</v>
      </c>
      <c r="CQ143" s="8" t="n">
        <v>0</v>
      </c>
      <c r="CR143" s="8" t="n">
        <v>0</v>
      </c>
      <c r="CS143" s="8" t="n">
        <v>0</v>
      </c>
      <c r="CT143" s="8" t="n">
        <v>0</v>
      </c>
      <c r="CU143" s="8" t="n">
        <v>0</v>
      </c>
      <c r="CV143" s="8" t="n">
        <v>0</v>
      </c>
      <c r="CW143" s="8" t="n">
        <v>0</v>
      </c>
      <c r="CX143" s="8" t="n">
        <v>0</v>
      </c>
      <c r="CY143" s="8" t="n">
        <v>0</v>
      </c>
      <c r="CZ143" s="8" t="n">
        <v>1</v>
      </c>
      <c r="DA143" s="8" t="n">
        <v>3</v>
      </c>
      <c r="DB143" s="8" t="n">
        <v>3</v>
      </c>
      <c r="DC143" s="8" t="n">
        <v>0</v>
      </c>
      <c r="DD143" s="8" t="n">
        <v>1</v>
      </c>
      <c r="DE143" s="8" t="n">
        <v>1</v>
      </c>
      <c r="DF143" s="8" t="n">
        <v>2</v>
      </c>
      <c r="DG143" s="8" t="n">
        <v>0</v>
      </c>
      <c r="DH143" s="8" t="n">
        <v>3</v>
      </c>
      <c r="DI143" s="8" t="n">
        <v>3</v>
      </c>
      <c r="DJ143" s="8" t="n">
        <v>1</v>
      </c>
      <c r="DK143" s="8" t="n">
        <v>3</v>
      </c>
      <c r="DL143" s="8" t="n">
        <v>3</v>
      </c>
      <c r="DM143" s="8" t="n">
        <v>0</v>
      </c>
      <c r="DN143" s="8" t="n">
        <v>1</v>
      </c>
      <c r="DO143" s="8" t="n">
        <v>1</v>
      </c>
      <c r="DP143" s="8" t="n">
        <v>0</v>
      </c>
      <c r="DQ143" s="8" t="n">
        <f aca="false">DJ143-DI143</f>
        <v>-2</v>
      </c>
      <c r="DR143" s="19" t="n">
        <v>-2.212</v>
      </c>
      <c r="DS143" s="8" t="n">
        <v>3</v>
      </c>
      <c r="DT143" s="8" t="n">
        <v>0</v>
      </c>
      <c r="DU143" s="8" t="n">
        <v>0</v>
      </c>
      <c r="DV143" s="8" t="n">
        <v>0</v>
      </c>
      <c r="DW143" s="8" t="n">
        <v>0</v>
      </c>
      <c r="DX143" s="8" t="n">
        <v>91</v>
      </c>
      <c r="DY143" s="8" t="n">
        <v>154</v>
      </c>
      <c r="DZ143" s="8" t="n">
        <v>64</v>
      </c>
      <c r="EA143" s="8" t="n">
        <v>115</v>
      </c>
      <c r="EB143" s="8" t="n">
        <v>50</v>
      </c>
      <c r="EC143" s="8" t="n">
        <v>87</v>
      </c>
      <c r="ED143" s="8" t="n">
        <v>3.27</v>
      </c>
      <c r="EE143" s="8" t="n">
        <v>8.76</v>
      </c>
      <c r="EF143" s="8" t="n">
        <v>2</v>
      </c>
      <c r="EG143" s="8" t="n">
        <v>7</v>
      </c>
      <c r="EH143" s="12" t="n">
        <f aca="false">EF143/EB143</f>
        <v>0.04</v>
      </c>
      <c r="EI143" s="20" t="n">
        <f aca="false">1-EG143/EC143</f>
        <v>0.919540229885058</v>
      </c>
      <c r="EJ143" s="21" t="n">
        <f aca="false">EH143+EI143</f>
        <v>0.959540229885058</v>
      </c>
      <c r="EK143" s="8" t="n">
        <v>90</v>
      </c>
      <c r="EL143" s="8" t="n">
        <v>153</v>
      </c>
      <c r="EM143" s="8" t="n">
        <v>63</v>
      </c>
      <c r="EN143" s="8" t="n">
        <v>114</v>
      </c>
      <c r="EO143" s="8" t="n">
        <v>49</v>
      </c>
      <c r="EP143" s="8" t="n">
        <v>87</v>
      </c>
      <c r="EQ143" s="8" t="n">
        <v>2</v>
      </c>
      <c r="ER143" s="8" t="n">
        <v>7</v>
      </c>
      <c r="ES143" s="8" t="n">
        <v>38</v>
      </c>
      <c r="ET143" s="8" t="n">
        <v>86</v>
      </c>
      <c r="EU143" s="8" t="n">
        <v>8</v>
      </c>
      <c r="EV143" s="8" t="n">
        <v>38</v>
      </c>
      <c r="EW143" s="8" t="n">
        <v>0</v>
      </c>
      <c r="EX143" s="8" t="n">
        <v>5</v>
      </c>
      <c r="EY143" s="8" t="n">
        <v>11</v>
      </c>
      <c r="EZ143" s="8" t="n">
        <v>9</v>
      </c>
      <c r="FA143" s="8" t="n">
        <v>-0.3</v>
      </c>
      <c r="FB143" s="8" t="n">
        <v>0</v>
      </c>
      <c r="FC143" s="8" t="n">
        <v>-0.3</v>
      </c>
      <c r="FD143" s="19" t="n">
        <v>-0.93</v>
      </c>
      <c r="FE143" s="18" t="n">
        <f aca="false">FD143/V143</f>
        <v>-0.0775</v>
      </c>
      <c r="FF143" s="8" t="n">
        <v>0.0063</v>
      </c>
      <c r="FG143" s="8" t="n">
        <v>-0.07</v>
      </c>
      <c r="FH143" s="8" t="n">
        <v>-0.2</v>
      </c>
      <c r="FI143" s="8" t="n">
        <v>-0.27</v>
      </c>
      <c r="FJ143" s="22"/>
      <c r="FK143" s="22"/>
      <c r="FL143" s="22"/>
      <c r="FM143" s="8" t="n">
        <f aca="false">BL143+BS143+AH143+DT143</f>
        <v>33</v>
      </c>
      <c r="FN143" s="19" t="n">
        <f aca="false">IF(DS143&gt;0,(BL143+BR143)/DS143,0)</f>
        <v>8.66666666666667</v>
      </c>
      <c r="FO143" s="12" t="n">
        <v>0</v>
      </c>
      <c r="FP143" s="19" t="n">
        <f aca="false">Z143-AH143/10</f>
        <v>0.4</v>
      </c>
      <c r="FQ143" s="19" t="n">
        <f aca="false">Z143+DR143/5</f>
        <v>0.5576</v>
      </c>
      <c r="FR143" s="19" t="n">
        <f aca="false">(DX143+DY143)/AL143*60</f>
        <v>109.440142942228</v>
      </c>
      <c r="FS143" s="22"/>
      <c r="FT143" s="22"/>
      <c r="FU143" s="22"/>
      <c r="FV143" s="22"/>
      <c r="FW143" s="22"/>
      <c r="FX143" s="22"/>
      <c r="FY143" s="22"/>
      <c r="FZ143" s="8" t="n">
        <v>776</v>
      </c>
      <c r="GA143" s="8" t="n">
        <v>134</v>
      </c>
      <c r="GB143" s="8" t="n">
        <v>198</v>
      </c>
      <c r="GC143" s="8" t="n">
        <v>332</v>
      </c>
      <c r="GD143" s="8" t="n">
        <v>-19</v>
      </c>
      <c r="GE143" s="8" t="n">
        <v>307</v>
      </c>
      <c r="GF143" s="8" t="n">
        <v>1469</v>
      </c>
      <c r="GG143" s="8" t="n">
        <v>11948</v>
      </c>
      <c r="GH143" s="8" t="n">
        <v>17</v>
      </c>
      <c r="GI143" s="8" t="n">
        <v>10.8</v>
      </c>
      <c r="GJ143" s="8" t="n">
        <v>27.8</v>
      </c>
      <c r="GK143" s="8" t="n">
        <f aca="false">Z143-AH143/10</f>
        <v>0.4</v>
      </c>
      <c r="GL143" s="22"/>
      <c r="GM143" s="22"/>
      <c r="GN143" s="22"/>
      <c r="GO143" s="22"/>
      <c r="GP143" s="22"/>
    </row>
    <row r="144" customFormat="false" ht="13.65" hidden="false" customHeight="true" outlineLevel="0" collapsed="false">
      <c r="A144" s="16" t="n">
        <v>29490</v>
      </c>
      <c r="B144" s="17" t="s">
        <v>947</v>
      </c>
      <c r="C144" s="17" t="s">
        <v>216</v>
      </c>
      <c r="D144" s="17" t="s">
        <v>283</v>
      </c>
      <c r="E144" s="17" t="s">
        <v>283</v>
      </c>
      <c r="F144" s="8" t="n">
        <v>75</v>
      </c>
      <c r="G144" s="8" t="n">
        <v>217</v>
      </c>
      <c r="H144" s="8" t="n">
        <v>2000</v>
      </c>
      <c r="I144" s="8" t="n">
        <v>1</v>
      </c>
      <c r="J144" s="8" t="n">
        <v>18</v>
      </c>
      <c r="K144" s="17" t="s">
        <v>263</v>
      </c>
      <c r="L144" s="8" t="n">
        <v>2002</v>
      </c>
      <c r="M144" s="8" t="n">
        <v>37</v>
      </c>
      <c r="N144" s="8" t="n">
        <v>15</v>
      </c>
      <c r="O144" s="8" t="n">
        <v>8468498</v>
      </c>
      <c r="P144" s="17" t="s">
        <v>948</v>
      </c>
      <c r="Q144" s="17" t="s">
        <v>949</v>
      </c>
      <c r="R144" s="17" t="s">
        <v>950</v>
      </c>
      <c r="S144" s="17" t="s">
        <v>946</v>
      </c>
      <c r="T144" s="17" t="s">
        <v>278</v>
      </c>
      <c r="U144" s="17" t="s">
        <v>287</v>
      </c>
      <c r="V144" s="8" t="n">
        <v>81</v>
      </c>
      <c r="W144" s="8" t="n">
        <v>0</v>
      </c>
      <c r="X144" s="8" t="n">
        <v>10</v>
      </c>
      <c r="Y144" s="8" t="n">
        <v>3</v>
      </c>
      <c r="Z144" s="8" t="n">
        <v>10</v>
      </c>
      <c r="AA144" s="8" t="n">
        <v>19</v>
      </c>
      <c r="AB144" s="8" t="n">
        <v>77</v>
      </c>
      <c r="AC144" s="18" t="n">
        <f aca="false">Z144/V144</f>
        <v>0.123456790123457</v>
      </c>
      <c r="AD144" s="19" t="n">
        <f aca="false">IF(FZ144&gt;V144,Z144-V144*(GC144-Z144)/(FZ144-V144),0)</f>
        <v>-5.73251942286348</v>
      </c>
      <c r="AE144" s="19" t="n">
        <v>2.929</v>
      </c>
      <c r="AF144" s="8" t="n">
        <v>-9</v>
      </c>
      <c r="AG144" s="8" t="n">
        <v>-18.1</v>
      </c>
      <c r="AH144" s="8" t="n">
        <v>68</v>
      </c>
      <c r="AI144" s="8" t="n">
        <v>1797</v>
      </c>
      <c r="AJ144" s="8" t="n">
        <v>94113</v>
      </c>
      <c r="AK144" s="19" t="n">
        <v>1568.55</v>
      </c>
      <c r="AL144" s="8" t="n">
        <v>1568.4</v>
      </c>
      <c r="AM144" s="8" t="n">
        <v>1569</v>
      </c>
      <c r="AN144" s="18" t="n">
        <f aca="false">AJ144/60/V144</f>
        <v>19.3648148148148</v>
      </c>
      <c r="AO144" s="8" t="n">
        <v>32.4</v>
      </c>
      <c r="AP144" s="12" t="n">
        <f aca="false">IF(EF144&gt;0,Z144/EF144,0)</f>
        <v>0.217391304347826</v>
      </c>
      <c r="AQ144" s="8" t="n">
        <v>133</v>
      </c>
      <c r="AR144" s="8" t="n">
        <v>133</v>
      </c>
      <c r="AS144" s="8" t="n">
        <v>133</v>
      </c>
      <c r="AT144" s="8" t="n">
        <v>75</v>
      </c>
      <c r="AU144" s="8" t="n">
        <v>75</v>
      </c>
      <c r="AV144" s="8" t="n">
        <v>54</v>
      </c>
      <c r="AW144" s="8" t="n">
        <v>33</v>
      </c>
      <c r="AX144" s="8" t="n">
        <v>2</v>
      </c>
      <c r="AY144" s="8" t="n">
        <v>0</v>
      </c>
      <c r="AZ144" s="8" t="n">
        <v>4</v>
      </c>
      <c r="BA144" s="8" t="n">
        <f aca="false">AY144+AZ144</f>
        <v>4</v>
      </c>
      <c r="BB144" s="8" t="n">
        <v>1.84</v>
      </c>
      <c r="BC144" s="8" t="n">
        <v>59.5556</v>
      </c>
      <c r="BD144" s="19" t="n">
        <v>56.2</v>
      </c>
      <c r="BE144" s="19" t="n">
        <v>2.14975614420962</v>
      </c>
      <c r="BF144" s="19" t="n">
        <f aca="false">AQ144+BD144</f>
        <v>189.2</v>
      </c>
      <c r="BG144" s="19" t="n">
        <f aca="false">IF(AL144&gt;0,BF144/AL144*60,0)</f>
        <v>7.23794950267789</v>
      </c>
      <c r="BH144" s="8" t="n">
        <v>384</v>
      </c>
      <c r="BI144" s="8" t="n">
        <v>500</v>
      </c>
      <c r="BJ144" s="8" t="n">
        <v>694</v>
      </c>
      <c r="BK144" s="12" t="n">
        <f aca="false">BH144/(BH144+BJ144)</f>
        <v>0.35621521335807</v>
      </c>
      <c r="BL144" s="8" t="n">
        <v>218</v>
      </c>
      <c r="BM144" s="8" t="n">
        <v>218</v>
      </c>
      <c r="BN144" s="8" t="n">
        <v>113</v>
      </c>
      <c r="BO144" s="8" t="n">
        <f aca="false">BM144-BN144</f>
        <v>105</v>
      </c>
      <c r="BP144" s="8" t="n">
        <v>21</v>
      </c>
      <c r="BQ144" s="8" t="n">
        <v>44</v>
      </c>
      <c r="BR144" s="8" t="n">
        <v>17</v>
      </c>
      <c r="BS144" s="8" t="n">
        <v>168</v>
      </c>
      <c r="BT144" s="12" t="n">
        <f aca="false">BS144/(EA144+BS144)</f>
        <v>0.106329113924051</v>
      </c>
      <c r="BU144" s="8" t="n">
        <v>0</v>
      </c>
      <c r="BV144" s="8" t="n">
        <v>0</v>
      </c>
      <c r="BW144" s="12" t="n">
        <f aca="false">IF(BU144+BV144&gt;0,BU144/(BU144+BV144),0)</f>
        <v>0</v>
      </c>
      <c r="BX144" s="8" t="n">
        <v>0</v>
      </c>
      <c r="BY144" s="8" t="n">
        <v>0</v>
      </c>
      <c r="BZ144" s="8" t="n">
        <v>0</v>
      </c>
      <c r="CA144" s="8" t="n">
        <v>0</v>
      </c>
      <c r="CB144" s="8" t="n">
        <v>0</v>
      </c>
      <c r="CC144" s="8" t="n">
        <v>0</v>
      </c>
      <c r="CD144" s="8" t="n">
        <v>0</v>
      </c>
      <c r="CE144" s="8" t="n">
        <v>0</v>
      </c>
      <c r="CF144" s="8" t="n">
        <v>0</v>
      </c>
      <c r="CG144" s="8" t="n">
        <v>0</v>
      </c>
      <c r="CH144" s="8" t="n">
        <v>0</v>
      </c>
      <c r="CI144" s="8" t="n">
        <v>0</v>
      </c>
      <c r="CJ144" s="8" t="n">
        <v>0</v>
      </c>
      <c r="CK144" s="8" t="n">
        <v>0</v>
      </c>
      <c r="CL144" s="8" t="n">
        <v>0</v>
      </c>
      <c r="CM144" s="8" t="n">
        <v>0</v>
      </c>
      <c r="CN144" s="8" t="n">
        <v>0</v>
      </c>
      <c r="CO144" s="8" t="n">
        <v>0</v>
      </c>
      <c r="CP144" s="8" t="n">
        <v>0</v>
      </c>
      <c r="CQ144" s="8" t="n">
        <v>0</v>
      </c>
      <c r="CR144" s="8" t="n">
        <v>0</v>
      </c>
      <c r="CS144" s="8" t="n">
        <v>0</v>
      </c>
      <c r="CT144" s="8" t="n">
        <v>0</v>
      </c>
      <c r="CU144" s="8" t="n">
        <v>0</v>
      </c>
      <c r="CV144" s="8" t="n">
        <v>0</v>
      </c>
      <c r="CW144" s="8" t="n">
        <v>0</v>
      </c>
      <c r="CX144" s="8" t="n">
        <v>1</v>
      </c>
      <c r="CY144" s="8" t="n">
        <v>0</v>
      </c>
      <c r="CZ144" s="8" t="n">
        <v>2</v>
      </c>
      <c r="DA144" s="8" t="n">
        <v>18</v>
      </c>
      <c r="DB144" s="8" t="n">
        <v>1</v>
      </c>
      <c r="DC144" s="8" t="n">
        <v>0</v>
      </c>
      <c r="DD144" s="8" t="n">
        <v>28</v>
      </c>
      <c r="DE144" s="8" t="n">
        <v>7</v>
      </c>
      <c r="DF144" s="8" t="n">
        <v>1</v>
      </c>
      <c r="DG144" s="8" t="n">
        <v>0</v>
      </c>
      <c r="DH144" s="8" t="n">
        <v>17</v>
      </c>
      <c r="DI144" s="8" t="n">
        <v>30</v>
      </c>
      <c r="DJ144" s="8" t="n">
        <v>13</v>
      </c>
      <c r="DK144" s="8" t="n">
        <v>31</v>
      </c>
      <c r="DL144" s="8" t="n">
        <v>29</v>
      </c>
      <c r="DM144" s="8" t="n">
        <v>2</v>
      </c>
      <c r="DN144" s="8" t="n">
        <v>14</v>
      </c>
      <c r="DO144" s="8" t="n">
        <v>12</v>
      </c>
      <c r="DP144" s="8" t="n">
        <v>2</v>
      </c>
      <c r="DQ144" s="8" t="n">
        <f aca="false">DJ144-DI144</f>
        <v>-17</v>
      </c>
      <c r="DR144" s="19" t="n">
        <v>-10.21</v>
      </c>
      <c r="DS144" s="8" t="n">
        <v>28</v>
      </c>
      <c r="DT144" s="8" t="n">
        <v>2</v>
      </c>
      <c r="DU144" s="8" t="n">
        <v>0</v>
      </c>
      <c r="DV144" s="8" t="n">
        <v>0</v>
      </c>
      <c r="DW144" s="8" t="n">
        <v>0</v>
      </c>
      <c r="DX144" s="8" t="n">
        <v>1127</v>
      </c>
      <c r="DY144" s="8" t="n">
        <v>1889</v>
      </c>
      <c r="DZ144" s="8" t="n">
        <v>820</v>
      </c>
      <c r="EA144" s="8" t="n">
        <v>1412</v>
      </c>
      <c r="EB144" s="8" t="n">
        <v>576</v>
      </c>
      <c r="EC144" s="8" t="n">
        <v>994</v>
      </c>
      <c r="ED144" s="8" t="n">
        <v>48.94</v>
      </c>
      <c r="EE144" s="8" t="n">
        <v>95.13</v>
      </c>
      <c r="EF144" s="8" t="n">
        <v>46</v>
      </c>
      <c r="EG144" s="8" t="n">
        <v>82</v>
      </c>
      <c r="EH144" s="12" t="n">
        <f aca="false">EF144/EB144</f>
        <v>0.0798611111111111</v>
      </c>
      <c r="EI144" s="20" t="n">
        <f aca="false">1-EG144/EC144</f>
        <v>0.917505030181086</v>
      </c>
      <c r="EJ144" s="21" t="n">
        <f aca="false">EH144+EI144</f>
        <v>0.997366141292198</v>
      </c>
      <c r="EK144" s="8" t="n">
        <v>1124</v>
      </c>
      <c r="EL144" s="8" t="n">
        <v>1885</v>
      </c>
      <c r="EM144" s="8" t="n">
        <v>818</v>
      </c>
      <c r="EN144" s="8" t="n">
        <v>1409</v>
      </c>
      <c r="EO144" s="8" t="n">
        <v>575</v>
      </c>
      <c r="EP144" s="8" t="n">
        <v>992</v>
      </c>
      <c r="EQ144" s="8" t="n">
        <v>44</v>
      </c>
      <c r="ER144" s="8" t="n">
        <v>81</v>
      </c>
      <c r="ES144" s="8" t="n">
        <v>580</v>
      </c>
      <c r="ET144" s="8" t="n">
        <v>1014</v>
      </c>
      <c r="EU144" s="8" t="n">
        <v>197</v>
      </c>
      <c r="EV144" s="8" t="n">
        <v>411</v>
      </c>
      <c r="EW144" s="8" t="n">
        <v>20</v>
      </c>
      <c r="EX144" s="8" t="n">
        <v>49</v>
      </c>
      <c r="EY144" s="8" t="n">
        <v>110</v>
      </c>
      <c r="EZ144" s="8" t="n">
        <v>91</v>
      </c>
      <c r="FA144" s="8" t="n">
        <v>-0.9</v>
      </c>
      <c r="FB144" s="8" t="n">
        <v>2.3</v>
      </c>
      <c r="FC144" s="8" t="n">
        <v>1.3</v>
      </c>
      <c r="FD144" s="19" t="n">
        <v>-0.45</v>
      </c>
      <c r="FE144" s="18" t="n">
        <f aca="false">FD144/V144</f>
        <v>-0.00555555555555556</v>
      </c>
      <c r="FF144" s="8" t="n">
        <v>0.367</v>
      </c>
      <c r="FG144" s="8" t="n">
        <v>-1.42</v>
      </c>
      <c r="FH144" s="8" t="n">
        <v>-0.2</v>
      </c>
      <c r="FI144" s="8" t="n">
        <v>-1.62</v>
      </c>
      <c r="FJ144" s="22"/>
      <c r="FK144" s="22"/>
      <c r="FL144" s="22"/>
      <c r="FM144" s="8" t="n">
        <f aca="false">BL144+BS144+AH144+DT144</f>
        <v>456</v>
      </c>
      <c r="FN144" s="19" t="n">
        <f aca="false">IF(DS144&gt;0,(BL144+BR144)/DS144,0)</f>
        <v>8.39285714285714</v>
      </c>
      <c r="FO144" s="12" t="n">
        <v>0</v>
      </c>
      <c r="FP144" s="19" t="n">
        <f aca="false">Z144-AH144/10</f>
        <v>3.2</v>
      </c>
      <c r="FQ144" s="19" t="n">
        <f aca="false">Z144+DR144/5</f>
        <v>7.958</v>
      </c>
      <c r="FR144" s="19" t="n">
        <f aca="false">(DX144+DY144)/AL144*60</f>
        <v>115.378729915838</v>
      </c>
      <c r="FS144" s="8" t="n">
        <v>4</v>
      </c>
      <c r="FT144" s="17" t="s">
        <v>307</v>
      </c>
      <c r="FU144" s="8" t="n">
        <v>195</v>
      </c>
      <c r="FV144" s="22"/>
      <c r="FW144" s="17" t="s">
        <v>280</v>
      </c>
      <c r="FX144" s="23" t="n">
        <v>5500000</v>
      </c>
      <c r="FY144" s="23" t="n">
        <v>5500000</v>
      </c>
      <c r="FZ144" s="8" t="n">
        <v>982</v>
      </c>
      <c r="GA144" s="8" t="n">
        <v>16</v>
      </c>
      <c r="GB144" s="8" t="n">
        <v>169</v>
      </c>
      <c r="GC144" s="8" t="n">
        <v>185</v>
      </c>
      <c r="GD144" s="8" t="n">
        <v>71</v>
      </c>
      <c r="GE144" s="8" t="n">
        <v>940</v>
      </c>
      <c r="GF144" s="8" t="n">
        <v>725</v>
      </c>
      <c r="GG144" s="8" t="n">
        <v>19329</v>
      </c>
      <c r="GH144" s="8" t="n">
        <v>-1.4</v>
      </c>
      <c r="GI144" s="8" t="n">
        <v>43.2</v>
      </c>
      <c r="GJ144" s="8" t="n">
        <v>41.8</v>
      </c>
      <c r="GK144" s="8" t="n">
        <f aca="false">Z144-AH144/10</f>
        <v>3.2</v>
      </c>
      <c r="GL144" s="22"/>
      <c r="GM144" s="22"/>
      <c r="GN144" s="22"/>
      <c r="GO144" s="22"/>
      <c r="GP144" s="22"/>
    </row>
    <row r="145" customFormat="false" ht="13.65" hidden="false" customHeight="true" outlineLevel="0" collapsed="false">
      <c r="A145" s="16" t="n">
        <v>32093</v>
      </c>
      <c r="B145" s="17" t="s">
        <v>465</v>
      </c>
      <c r="C145" s="17" t="s">
        <v>460</v>
      </c>
      <c r="D145" s="17" t="s">
        <v>262</v>
      </c>
      <c r="E145" s="17" t="s">
        <v>262</v>
      </c>
      <c r="F145" s="8" t="n">
        <v>72</v>
      </c>
      <c r="G145" s="8" t="n">
        <v>191</v>
      </c>
      <c r="H145" s="8" t="n">
        <v>2006</v>
      </c>
      <c r="I145" s="8" t="n">
        <v>1</v>
      </c>
      <c r="J145" s="8" t="n">
        <v>12</v>
      </c>
      <c r="K145" s="17" t="s">
        <v>273</v>
      </c>
      <c r="L145" s="8" t="n">
        <v>2007</v>
      </c>
      <c r="M145" s="8" t="n">
        <v>30</v>
      </c>
      <c r="N145" s="8" t="n">
        <v>11</v>
      </c>
      <c r="O145" s="8" t="n">
        <v>8473412</v>
      </c>
      <c r="P145" s="17" t="s">
        <v>951</v>
      </c>
      <c r="Q145" s="17" t="s">
        <v>952</v>
      </c>
      <c r="R145" s="17" t="s">
        <v>953</v>
      </c>
      <c r="S145" s="17" t="s">
        <v>954</v>
      </c>
      <c r="T145" s="17" t="s">
        <v>313</v>
      </c>
      <c r="U145" s="17" t="s">
        <v>332</v>
      </c>
      <c r="V145" s="8" t="n">
        <v>82</v>
      </c>
      <c r="W145" s="8" t="n">
        <v>16</v>
      </c>
      <c r="X145" s="8" t="n">
        <v>27</v>
      </c>
      <c r="Y145" s="8" t="n">
        <v>12</v>
      </c>
      <c r="Z145" s="8" t="n">
        <v>43</v>
      </c>
      <c r="AA145" s="8" t="n">
        <v>7</v>
      </c>
      <c r="AB145" s="8" t="n">
        <v>48</v>
      </c>
      <c r="AC145" s="18" t="n">
        <f aca="false">Z145/V145</f>
        <v>0.524390243902439</v>
      </c>
      <c r="AD145" s="19" t="n">
        <f aca="false">IF(FZ145&gt;V145,Z145-V145*(GC145-Z145)/(FZ145-V145),0)</f>
        <v>-9.71428571428572</v>
      </c>
      <c r="AE145" s="19" t="n">
        <v>15.977</v>
      </c>
      <c r="AF145" s="8" t="n">
        <v>2</v>
      </c>
      <c r="AG145" s="8" t="n">
        <v>-0.7</v>
      </c>
      <c r="AH145" s="8" t="n">
        <v>28</v>
      </c>
      <c r="AI145" s="8" t="n">
        <v>1887</v>
      </c>
      <c r="AJ145" s="8" t="n">
        <v>83314</v>
      </c>
      <c r="AK145" s="19" t="n">
        <v>1388.5666666667</v>
      </c>
      <c r="AL145" s="8" t="n">
        <v>1388.57</v>
      </c>
      <c r="AM145" s="8" t="n">
        <v>1389</v>
      </c>
      <c r="AN145" s="18" t="n">
        <f aca="false">AJ145/60/V145</f>
        <v>16.9337398373984</v>
      </c>
      <c r="AO145" s="8" t="n">
        <v>27.94</v>
      </c>
      <c r="AP145" s="12" t="n">
        <f aca="false">IF(EF145&gt;0,Z145/EF145,0)</f>
        <v>0.581081081081081</v>
      </c>
      <c r="AQ145" s="8" t="n">
        <v>231</v>
      </c>
      <c r="AR145" s="8" t="n">
        <v>231</v>
      </c>
      <c r="AS145" s="8" t="n">
        <v>231</v>
      </c>
      <c r="AT145" s="8" t="n">
        <v>168</v>
      </c>
      <c r="AU145" s="8" t="n">
        <v>168</v>
      </c>
      <c r="AV145" s="8" t="n">
        <v>129</v>
      </c>
      <c r="AW145" s="8" t="n">
        <v>149</v>
      </c>
      <c r="AX145" s="8" t="n">
        <v>59</v>
      </c>
      <c r="AY145" s="8" t="n">
        <v>6</v>
      </c>
      <c r="AZ145" s="8" t="n">
        <v>18</v>
      </c>
      <c r="BA145" s="8" t="n">
        <f aca="false">AY145+AZ145</f>
        <v>24</v>
      </c>
      <c r="BB145" s="8" t="n">
        <v>13.69</v>
      </c>
      <c r="BC145" s="8" t="n">
        <v>27.8605</v>
      </c>
      <c r="BD145" s="19" t="n">
        <v>268.5</v>
      </c>
      <c r="BE145" s="19" t="n">
        <v>11.6018916388599</v>
      </c>
      <c r="BF145" s="19" t="n">
        <f aca="false">AQ145+BD145</f>
        <v>499.5</v>
      </c>
      <c r="BG145" s="19" t="n">
        <f aca="false">IF(AL145&gt;0,BF145/AL145*60,0)</f>
        <v>21.5833555384316</v>
      </c>
      <c r="BH145" s="8" t="n">
        <v>551</v>
      </c>
      <c r="BI145" s="8" t="n">
        <v>431</v>
      </c>
      <c r="BJ145" s="8" t="n">
        <v>488</v>
      </c>
      <c r="BK145" s="12" t="n">
        <f aca="false">BH145/(BH145+BJ145)</f>
        <v>0.530317613089509</v>
      </c>
      <c r="BL145" s="8" t="n">
        <v>50</v>
      </c>
      <c r="BM145" s="8" t="n">
        <v>50</v>
      </c>
      <c r="BN145" s="8" t="n">
        <v>66</v>
      </c>
      <c r="BO145" s="8" t="n">
        <f aca="false">BM145-BN145</f>
        <v>-16</v>
      </c>
      <c r="BP145" s="8" t="n">
        <v>39</v>
      </c>
      <c r="BQ145" s="8" t="n">
        <v>20</v>
      </c>
      <c r="BR145" s="8" t="n">
        <v>37</v>
      </c>
      <c r="BS145" s="8" t="n">
        <v>33</v>
      </c>
      <c r="BT145" s="12" t="n">
        <f aca="false">BS145/(EA145+BS145)</f>
        <v>0.0325765054294176</v>
      </c>
      <c r="BU145" s="8" t="n">
        <v>732</v>
      </c>
      <c r="BV145" s="8" t="n">
        <v>574</v>
      </c>
      <c r="BW145" s="12" t="n">
        <f aca="false">IF(BU145+BV145&gt;0,BU145/(BU145+BV145),0)</f>
        <v>0.560490045941807</v>
      </c>
      <c r="BX145" s="8" t="n">
        <v>260</v>
      </c>
      <c r="BY145" s="8" t="n">
        <v>188</v>
      </c>
      <c r="BZ145" s="8" t="n">
        <v>211</v>
      </c>
      <c r="CA145" s="8" t="n">
        <v>175</v>
      </c>
      <c r="CB145" s="8" t="n">
        <v>261</v>
      </c>
      <c r="CC145" s="8" t="n">
        <v>211</v>
      </c>
      <c r="CD145" s="8" t="n">
        <v>208</v>
      </c>
      <c r="CE145" s="8" t="n">
        <v>149</v>
      </c>
      <c r="CF145" s="8" t="n">
        <v>303</v>
      </c>
      <c r="CG145" s="8" t="n">
        <v>234</v>
      </c>
      <c r="CH145" s="8" t="n">
        <v>417</v>
      </c>
      <c r="CI145" s="8" t="n">
        <v>316</v>
      </c>
      <c r="CJ145" s="8" t="n">
        <v>0</v>
      </c>
      <c r="CK145" s="8" t="n">
        <v>1</v>
      </c>
      <c r="CL145" s="8" t="n">
        <v>1</v>
      </c>
      <c r="CM145" s="8" t="n">
        <v>2</v>
      </c>
      <c r="CN145" s="8" t="n">
        <v>0</v>
      </c>
      <c r="CO145" s="8" t="n">
        <v>0</v>
      </c>
      <c r="CP145" s="8" t="n">
        <v>0</v>
      </c>
      <c r="CQ145" s="8" t="n">
        <v>1</v>
      </c>
      <c r="CR145" s="8" t="n">
        <v>2</v>
      </c>
      <c r="CS145" s="8" t="n">
        <v>2</v>
      </c>
      <c r="CT145" s="8" t="n">
        <v>2</v>
      </c>
      <c r="CU145" s="8" t="n">
        <v>2</v>
      </c>
      <c r="CV145" s="8" t="n">
        <v>0</v>
      </c>
      <c r="CW145" s="8" t="n">
        <v>7</v>
      </c>
      <c r="CX145" s="8" t="n">
        <v>0</v>
      </c>
      <c r="CY145" s="8" t="n">
        <v>1</v>
      </c>
      <c r="CZ145" s="8" t="n">
        <v>5</v>
      </c>
      <c r="DA145" s="8" t="n">
        <v>33</v>
      </c>
      <c r="DB145" s="8" t="n">
        <v>15</v>
      </c>
      <c r="DC145" s="8" t="n">
        <v>8</v>
      </c>
      <c r="DD145" s="8" t="n">
        <v>14</v>
      </c>
      <c r="DE145" s="8" t="n">
        <v>15</v>
      </c>
      <c r="DF145" s="8" t="n">
        <v>7</v>
      </c>
      <c r="DG145" s="8" t="n">
        <v>1</v>
      </c>
      <c r="DH145" s="8" t="n">
        <v>69</v>
      </c>
      <c r="DI145" s="8" t="n">
        <v>14</v>
      </c>
      <c r="DJ145" s="8" t="n">
        <v>22</v>
      </c>
      <c r="DK145" s="8" t="n">
        <v>14</v>
      </c>
      <c r="DL145" s="8" t="n">
        <v>14</v>
      </c>
      <c r="DM145" s="8" t="n">
        <v>0</v>
      </c>
      <c r="DN145" s="8" t="n">
        <v>21</v>
      </c>
      <c r="DO145" s="8" t="n">
        <v>21</v>
      </c>
      <c r="DP145" s="8" t="n">
        <v>0</v>
      </c>
      <c r="DQ145" s="8" t="n">
        <f aca="false">DJ145-DI145</f>
        <v>8</v>
      </c>
      <c r="DR145" s="19" t="n">
        <v>4.063</v>
      </c>
      <c r="DS145" s="8" t="n">
        <v>14</v>
      </c>
      <c r="DT145" s="8" t="n">
        <v>0</v>
      </c>
      <c r="DU145" s="8" t="n">
        <v>0</v>
      </c>
      <c r="DV145" s="8" t="n">
        <v>0</v>
      </c>
      <c r="DW145" s="8" t="n">
        <v>0</v>
      </c>
      <c r="DX145" s="8" t="n">
        <v>1447</v>
      </c>
      <c r="DY145" s="8" t="n">
        <v>1301</v>
      </c>
      <c r="DZ145" s="8" t="n">
        <v>1066</v>
      </c>
      <c r="EA145" s="8" t="n">
        <v>980</v>
      </c>
      <c r="EB145" s="8" t="n">
        <v>766</v>
      </c>
      <c r="EC145" s="8" t="n">
        <v>706</v>
      </c>
      <c r="ED145" s="8" t="n">
        <v>70.7</v>
      </c>
      <c r="EE145" s="8" t="n">
        <v>59.04</v>
      </c>
      <c r="EF145" s="8" t="n">
        <v>74</v>
      </c>
      <c r="EG145" s="8" t="n">
        <v>60</v>
      </c>
      <c r="EH145" s="12" t="n">
        <f aca="false">EF145/EB145</f>
        <v>0.0966057441253264</v>
      </c>
      <c r="EI145" s="20" t="n">
        <f aca="false">1-EG145/EC145</f>
        <v>0.915014164305949</v>
      </c>
      <c r="EJ145" s="21" t="n">
        <f aca="false">EH145+EI145</f>
        <v>1.01161990843128</v>
      </c>
      <c r="EK145" s="8" t="n">
        <v>1444</v>
      </c>
      <c r="EL145" s="8" t="n">
        <v>1301</v>
      </c>
      <c r="EM145" s="8" t="n">
        <v>1064</v>
      </c>
      <c r="EN145" s="8" t="n">
        <v>981</v>
      </c>
      <c r="EO145" s="8" t="n">
        <v>764</v>
      </c>
      <c r="EP145" s="8" t="n">
        <v>707</v>
      </c>
      <c r="EQ145" s="8" t="n">
        <v>74</v>
      </c>
      <c r="ER145" s="8" t="n">
        <v>60</v>
      </c>
      <c r="ES145" s="8" t="n">
        <v>688</v>
      </c>
      <c r="ET145" s="8" t="n">
        <v>604</v>
      </c>
      <c r="EU145" s="8" t="n">
        <v>233</v>
      </c>
      <c r="EV145" s="8" t="n">
        <v>214</v>
      </c>
      <c r="EW145" s="8" t="n">
        <v>34</v>
      </c>
      <c r="EX145" s="8" t="n">
        <v>30</v>
      </c>
      <c r="EY145" s="8" t="n">
        <v>81</v>
      </c>
      <c r="EZ145" s="8" t="n">
        <v>101</v>
      </c>
      <c r="FA145" s="8" t="n">
        <v>2.2</v>
      </c>
      <c r="FB145" s="8" t="n">
        <v>1.5</v>
      </c>
      <c r="FC145" s="8" t="n">
        <v>3.6</v>
      </c>
      <c r="FD145" s="19" t="n">
        <v>44.41</v>
      </c>
      <c r="FE145" s="18" t="n">
        <f aca="false">FD145/V145</f>
        <v>0.541585365853658</v>
      </c>
      <c r="FF145" s="8" t="n">
        <v>5.1291</v>
      </c>
      <c r="FG145" s="8" t="n">
        <v>0.6</v>
      </c>
      <c r="FH145" s="8" t="n">
        <v>0.42</v>
      </c>
      <c r="FI145" s="8" t="n">
        <v>1.03</v>
      </c>
      <c r="FJ145" s="8" t="n">
        <v>6</v>
      </c>
      <c r="FK145" s="8" t="n">
        <v>3</v>
      </c>
      <c r="FL145" s="8" t="n">
        <v>2</v>
      </c>
      <c r="FM145" s="8" t="n">
        <f aca="false">BL145+BS145+AH145+DT145</f>
        <v>111</v>
      </c>
      <c r="FN145" s="19" t="n">
        <f aca="false">IF(DS145&gt;0,(BL145+BR145)/DS145,0)</f>
        <v>6.21428571428571</v>
      </c>
      <c r="FO145" s="12" t="n">
        <v>0.0622568093</v>
      </c>
      <c r="FP145" s="19" t="n">
        <f aca="false">Z145-AH145/10</f>
        <v>40.2</v>
      </c>
      <c r="FQ145" s="19" t="n">
        <f aca="false">Z145+DR145/5</f>
        <v>43.8126</v>
      </c>
      <c r="FR145" s="19" t="n">
        <f aca="false">(DX145+DY145)/AL145*60</f>
        <v>118.740862902122</v>
      </c>
      <c r="FS145" s="22"/>
      <c r="FT145" s="22"/>
      <c r="FU145" s="22"/>
      <c r="FV145" s="22"/>
      <c r="FW145" s="17" t="s">
        <v>280</v>
      </c>
      <c r="FX145" s="23" t="n">
        <v>5000000</v>
      </c>
      <c r="FY145" s="23" t="n">
        <v>4700000</v>
      </c>
      <c r="FZ145" s="8" t="n">
        <v>754</v>
      </c>
      <c r="GA145" s="8" t="n">
        <v>200</v>
      </c>
      <c r="GB145" s="8" t="n">
        <v>275</v>
      </c>
      <c r="GC145" s="8" t="n">
        <v>475</v>
      </c>
      <c r="GD145" s="8" t="n">
        <v>-7</v>
      </c>
      <c r="GE145" s="8" t="n">
        <v>265</v>
      </c>
      <c r="GF145" s="8" t="n">
        <v>1510</v>
      </c>
      <c r="GG145" s="8" t="n">
        <v>13755</v>
      </c>
      <c r="GH145" s="8" t="n">
        <v>35.8</v>
      </c>
      <c r="GI145" s="8" t="n">
        <v>13.2</v>
      </c>
      <c r="GJ145" s="8" t="n">
        <v>49.1</v>
      </c>
      <c r="GK145" s="8" t="n">
        <f aca="false">Z145-AH145/10</f>
        <v>40.2</v>
      </c>
      <c r="GL145" s="22"/>
      <c r="GM145" s="22"/>
      <c r="GN145" s="22"/>
      <c r="GO145" s="22"/>
      <c r="GP145" s="22"/>
    </row>
    <row r="146" customFormat="false" ht="13.65" hidden="false" customHeight="true" outlineLevel="0" collapsed="false">
      <c r="A146" s="16" t="n">
        <v>33735</v>
      </c>
      <c r="B146" s="17" t="s">
        <v>955</v>
      </c>
      <c r="C146" s="17" t="s">
        <v>360</v>
      </c>
      <c r="D146" s="17" t="s">
        <v>283</v>
      </c>
      <c r="E146" s="17" t="s">
        <v>283</v>
      </c>
      <c r="F146" s="8" t="n">
        <v>71</v>
      </c>
      <c r="G146" s="8" t="n">
        <v>192</v>
      </c>
      <c r="H146" s="8" t="n">
        <v>2010</v>
      </c>
      <c r="I146" s="8" t="n">
        <v>3</v>
      </c>
      <c r="J146" s="8" t="n">
        <v>80</v>
      </c>
      <c r="K146" s="17" t="s">
        <v>273</v>
      </c>
      <c r="L146" s="8" t="n">
        <v>2014</v>
      </c>
      <c r="M146" s="8" t="n">
        <v>25</v>
      </c>
      <c r="N146" s="8" t="n">
        <v>4</v>
      </c>
      <c r="O146" s="8" t="n">
        <v>8475810</v>
      </c>
      <c r="P146" s="17" t="s">
        <v>956</v>
      </c>
      <c r="Q146" s="17" t="s">
        <v>957</v>
      </c>
      <c r="R146" s="17" t="s">
        <v>958</v>
      </c>
      <c r="S146" s="17" t="s">
        <v>954</v>
      </c>
      <c r="T146" s="17" t="s">
        <v>299</v>
      </c>
      <c r="U146" s="17" t="s">
        <v>917</v>
      </c>
      <c r="V146" s="8" t="n">
        <v>69</v>
      </c>
      <c r="W146" s="8" t="n">
        <v>13</v>
      </c>
      <c r="X146" s="8" t="n">
        <v>25</v>
      </c>
      <c r="Y146" s="8" t="n">
        <v>16</v>
      </c>
      <c r="Z146" s="8" t="n">
        <v>38</v>
      </c>
      <c r="AA146" s="8" t="n">
        <v>7</v>
      </c>
      <c r="AB146" s="8" t="n">
        <v>60</v>
      </c>
      <c r="AC146" s="18" t="n">
        <f aca="false">Z146/V146</f>
        <v>0.550724637681159</v>
      </c>
      <c r="AD146" s="19" t="n">
        <f aca="false">IF(FZ146&gt;V146,Z146-V146*(GC146-Z146)/(FZ146-V146),0)</f>
        <v>12.7410714285714</v>
      </c>
      <c r="AE146" s="19" t="n">
        <v>13.853</v>
      </c>
      <c r="AF146" s="8" t="n">
        <v>11</v>
      </c>
      <c r="AG146" s="8" t="n">
        <v>4.7</v>
      </c>
      <c r="AH146" s="8" t="n">
        <v>26</v>
      </c>
      <c r="AI146" s="8" t="n">
        <v>1606</v>
      </c>
      <c r="AJ146" s="8" t="n">
        <v>66443</v>
      </c>
      <c r="AK146" s="19" t="n">
        <v>1107.3833333333</v>
      </c>
      <c r="AL146" s="8" t="n">
        <v>1107.38</v>
      </c>
      <c r="AM146" s="8" t="n">
        <v>1107</v>
      </c>
      <c r="AN146" s="18" t="n">
        <f aca="false">AJ146/60/V146</f>
        <v>16.0490338164251</v>
      </c>
      <c r="AO146" s="8" t="n">
        <v>26.78</v>
      </c>
      <c r="AP146" s="12" t="n">
        <f aca="false">IF(EF146&gt;0,Z146/EF146,0)</f>
        <v>0.716981132075472</v>
      </c>
      <c r="AQ146" s="8" t="n">
        <v>217</v>
      </c>
      <c r="AR146" s="8" t="n">
        <v>217</v>
      </c>
      <c r="AS146" s="8" t="n">
        <v>217</v>
      </c>
      <c r="AT146" s="8" t="n">
        <v>183</v>
      </c>
      <c r="AU146" s="8" t="n">
        <v>183</v>
      </c>
      <c r="AV146" s="8" t="n">
        <v>123</v>
      </c>
      <c r="AW146" s="8" t="n">
        <v>150</v>
      </c>
      <c r="AX146" s="8" t="n">
        <v>75</v>
      </c>
      <c r="AY146" s="8" t="n">
        <v>7</v>
      </c>
      <c r="AZ146" s="8" t="n">
        <v>15</v>
      </c>
      <c r="BA146" s="8" t="n">
        <f aca="false">AY146+AZ146</f>
        <v>22</v>
      </c>
      <c r="BB146" s="8" t="n">
        <v>16.84</v>
      </c>
      <c r="BC146" s="8" t="n">
        <v>26.8699</v>
      </c>
      <c r="BD146" s="19" t="n">
        <v>345.2</v>
      </c>
      <c r="BE146" s="19" t="n">
        <v>18.7035504116316</v>
      </c>
      <c r="BF146" s="19" t="n">
        <f aca="false">AQ146+BD146</f>
        <v>562.2</v>
      </c>
      <c r="BG146" s="19" t="n">
        <f aca="false">IF(AL146&gt;0,BF146/AL146*60,0)</f>
        <v>30.4610883346277</v>
      </c>
      <c r="BH146" s="8" t="n">
        <v>345</v>
      </c>
      <c r="BI146" s="8" t="n">
        <v>418</v>
      </c>
      <c r="BJ146" s="8" t="n">
        <v>333</v>
      </c>
      <c r="BK146" s="12" t="n">
        <f aca="false">BH146/(BH146+BJ146)</f>
        <v>0.508849557522124</v>
      </c>
      <c r="BL146" s="8" t="n">
        <v>97</v>
      </c>
      <c r="BM146" s="8" t="n">
        <v>97</v>
      </c>
      <c r="BN146" s="8" t="n">
        <v>122</v>
      </c>
      <c r="BO146" s="8" t="n">
        <f aca="false">BM146-BN146</f>
        <v>-25</v>
      </c>
      <c r="BP146" s="8" t="n">
        <v>60</v>
      </c>
      <c r="BQ146" s="8" t="n">
        <v>32</v>
      </c>
      <c r="BR146" s="8" t="n">
        <v>31</v>
      </c>
      <c r="BS146" s="8" t="n">
        <v>40</v>
      </c>
      <c r="BT146" s="12" t="n">
        <f aca="false">BS146/(EA146+BS146)</f>
        <v>0.0518806744487678</v>
      </c>
      <c r="BU146" s="8" t="n">
        <v>8</v>
      </c>
      <c r="BV146" s="8" t="n">
        <v>23</v>
      </c>
      <c r="BW146" s="12" t="n">
        <f aca="false">IF(BU146+BV146&gt;0,BU146/(BU146+BV146),0)</f>
        <v>0.258064516129032</v>
      </c>
      <c r="BX146" s="8" t="n">
        <v>1</v>
      </c>
      <c r="BY146" s="8" t="n">
        <v>7</v>
      </c>
      <c r="BZ146" s="8" t="n">
        <v>3</v>
      </c>
      <c r="CA146" s="8" t="n">
        <v>10</v>
      </c>
      <c r="CB146" s="8" t="n">
        <v>4</v>
      </c>
      <c r="CC146" s="8" t="n">
        <v>6</v>
      </c>
      <c r="CD146" s="8" t="n">
        <v>2</v>
      </c>
      <c r="CE146" s="8" t="n">
        <v>4</v>
      </c>
      <c r="CF146" s="8" t="n">
        <v>3</v>
      </c>
      <c r="CG146" s="8" t="n">
        <v>8</v>
      </c>
      <c r="CH146" s="8" t="n">
        <v>5</v>
      </c>
      <c r="CI146" s="8" t="n">
        <v>15</v>
      </c>
      <c r="CJ146" s="8" t="n">
        <v>0</v>
      </c>
      <c r="CK146" s="8" t="n">
        <v>1</v>
      </c>
      <c r="CL146" s="8" t="n">
        <v>4</v>
      </c>
      <c r="CM146" s="8" t="n">
        <v>3</v>
      </c>
      <c r="CN146" s="8" t="n">
        <v>1</v>
      </c>
      <c r="CO146" s="8" t="n">
        <v>0</v>
      </c>
      <c r="CP146" s="8" t="n">
        <v>0</v>
      </c>
      <c r="CQ146" s="8" t="n">
        <v>2</v>
      </c>
      <c r="CR146" s="8" t="n">
        <v>0</v>
      </c>
      <c r="CS146" s="8" t="n">
        <v>0</v>
      </c>
      <c r="CT146" s="8" t="n">
        <v>1</v>
      </c>
      <c r="CU146" s="8" t="n">
        <v>1</v>
      </c>
      <c r="CV146" s="8" t="n">
        <v>1</v>
      </c>
      <c r="CW146" s="8" t="n">
        <v>8</v>
      </c>
      <c r="CX146" s="8" t="n">
        <v>1</v>
      </c>
      <c r="CY146" s="8" t="n">
        <v>5</v>
      </c>
      <c r="CZ146" s="8" t="n">
        <v>8</v>
      </c>
      <c r="DA146" s="8" t="n">
        <v>46</v>
      </c>
      <c r="DB146" s="8" t="n">
        <v>25</v>
      </c>
      <c r="DC146" s="8" t="n">
        <v>1</v>
      </c>
      <c r="DD146" s="8" t="n">
        <v>5</v>
      </c>
      <c r="DE146" s="8" t="n">
        <v>17</v>
      </c>
      <c r="DF146" s="8" t="n">
        <v>5</v>
      </c>
      <c r="DG146" s="8" t="n">
        <v>6</v>
      </c>
      <c r="DH146" s="8" t="n">
        <v>64</v>
      </c>
      <c r="DI146" s="8" t="n">
        <v>13</v>
      </c>
      <c r="DJ146" s="8" t="n">
        <v>26</v>
      </c>
      <c r="DK146" s="8" t="n">
        <v>12</v>
      </c>
      <c r="DL146" s="8" t="n">
        <v>12</v>
      </c>
      <c r="DM146" s="8" t="n">
        <v>0</v>
      </c>
      <c r="DN146" s="8" t="n">
        <v>23</v>
      </c>
      <c r="DO146" s="8" t="n">
        <v>23</v>
      </c>
      <c r="DP146" s="8" t="n">
        <v>0</v>
      </c>
      <c r="DQ146" s="8" t="n">
        <f aca="false">DJ146-DI146</f>
        <v>13</v>
      </c>
      <c r="DR146" s="19" t="n">
        <v>9.678</v>
      </c>
      <c r="DS146" s="8" t="n">
        <v>13</v>
      </c>
      <c r="DT146" s="8" t="n">
        <v>0</v>
      </c>
      <c r="DU146" s="8" t="n">
        <v>0</v>
      </c>
      <c r="DV146" s="8" t="n">
        <v>0</v>
      </c>
      <c r="DW146" s="8" t="n">
        <v>0</v>
      </c>
      <c r="DX146" s="8" t="n">
        <v>1121</v>
      </c>
      <c r="DY146" s="8" t="n">
        <v>984</v>
      </c>
      <c r="DZ146" s="8" t="n">
        <v>837</v>
      </c>
      <c r="EA146" s="8" t="n">
        <v>731</v>
      </c>
      <c r="EB146" s="8" t="n">
        <v>598</v>
      </c>
      <c r="EC146" s="8" t="n">
        <v>516</v>
      </c>
      <c r="ED146" s="8" t="n">
        <v>54.41</v>
      </c>
      <c r="EE146" s="8" t="n">
        <v>49.5</v>
      </c>
      <c r="EF146" s="8" t="n">
        <v>53</v>
      </c>
      <c r="EG146" s="8" t="n">
        <v>48</v>
      </c>
      <c r="EH146" s="12" t="n">
        <f aca="false">EF146/EB146</f>
        <v>0.088628762541806</v>
      </c>
      <c r="EI146" s="20" t="n">
        <f aca="false">1-EG146/EC146</f>
        <v>0.906976744186047</v>
      </c>
      <c r="EJ146" s="21" t="n">
        <f aca="false">EH146+EI146</f>
        <v>0.995605506727853</v>
      </c>
      <c r="EK146" s="8" t="n">
        <v>1123</v>
      </c>
      <c r="EL146" s="8" t="n">
        <v>983</v>
      </c>
      <c r="EM146" s="8" t="n">
        <v>839</v>
      </c>
      <c r="EN146" s="8" t="n">
        <v>729</v>
      </c>
      <c r="EO146" s="8" t="n">
        <v>601</v>
      </c>
      <c r="EP146" s="8" t="n">
        <v>514</v>
      </c>
      <c r="EQ146" s="8" t="n">
        <v>53</v>
      </c>
      <c r="ER146" s="8" t="n">
        <v>48</v>
      </c>
      <c r="ES146" s="8" t="n">
        <v>545</v>
      </c>
      <c r="ET146" s="8" t="n">
        <v>508</v>
      </c>
      <c r="EU146" s="8" t="n">
        <v>204</v>
      </c>
      <c r="EV146" s="8" t="n">
        <v>213</v>
      </c>
      <c r="EW146" s="8" t="n">
        <v>31</v>
      </c>
      <c r="EX146" s="8" t="n">
        <v>22</v>
      </c>
      <c r="EY146" s="8" t="n">
        <v>64</v>
      </c>
      <c r="EZ146" s="8" t="n">
        <v>73</v>
      </c>
      <c r="FA146" s="8" t="n">
        <v>2.1</v>
      </c>
      <c r="FB146" s="8" t="n">
        <v>1.6</v>
      </c>
      <c r="FC146" s="8" t="n">
        <v>3.7</v>
      </c>
      <c r="FD146" s="19" t="n">
        <v>50.02</v>
      </c>
      <c r="FE146" s="18" t="n">
        <f aca="false">FD146/V146</f>
        <v>0.724927536231884</v>
      </c>
      <c r="FF146" s="8" t="n">
        <v>3.0976</v>
      </c>
      <c r="FG146" s="8" t="n">
        <v>0.94</v>
      </c>
      <c r="FH146" s="8" t="n">
        <v>0.38</v>
      </c>
      <c r="FI146" s="8" t="n">
        <v>1.31</v>
      </c>
      <c r="FJ146" s="22"/>
      <c r="FK146" s="22"/>
      <c r="FL146" s="22"/>
      <c r="FM146" s="8" t="n">
        <f aca="false">BL146+BS146+AH146+DT146</f>
        <v>163</v>
      </c>
      <c r="FN146" s="19" t="n">
        <f aca="false">IF(DS146&gt;0,(BL146+BR146)/DS146,0)</f>
        <v>9.84615384615385</v>
      </c>
      <c r="FO146" s="12" t="n">
        <v>0.0601139119</v>
      </c>
      <c r="FP146" s="19" t="n">
        <f aca="false">Z146-AH146/10</f>
        <v>35.4</v>
      </c>
      <c r="FQ146" s="19" t="n">
        <f aca="false">Z146+DR146/5</f>
        <v>39.9356</v>
      </c>
      <c r="FR146" s="19" t="n">
        <f aca="false">(DX146+DY146)/AL146*60</f>
        <v>114.052989940219</v>
      </c>
      <c r="FS146" s="8" t="n">
        <v>4</v>
      </c>
      <c r="FT146" s="17" t="s">
        <v>326</v>
      </c>
      <c r="FU146" s="8" t="n">
        <v>195</v>
      </c>
      <c r="FV146" s="22"/>
      <c r="FW146" s="17" t="s">
        <v>270</v>
      </c>
      <c r="FX146" s="23" t="n">
        <v>660000</v>
      </c>
      <c r="FY146" s="23" t="n">
        <v>640000</v>
      </c>
      <c r="FZ146" s="8" t="n">
        <v>181</v>
      </c>
      <c r="GA146" s="8" t="n">
        <v>33</v>
      </c>
      <c r="GB146" s="8" t="n">
        <v>46</v>
      </c>
      <c r="GC146" s="8" t="n">
        <v>79</v>
      </c>
      <c r="GD146" s="8" t="n">
        <v>13</v>
      </c>
      <c r="GE146" s="8" t="n">
        <v>50</v>
      </c>
      <c r="GF146" s="8" t="n">
        <v>335</v>
      </c>
      <c r="GG146" s="8" t="n">
        <v>2565</v>
      </c>
      <c r="GH146" s="8" t="n">
        <v>4.8</v>
      </c>
      <c r="GI146" s="8" t="n">
        <v>2.9</v>
      </c>
      <c r="GJ146" s="8" t="n">
        <v>7.7</v>
      </c>
      <c r="GK146" s="8" t="n">
        <f aca="false">Z146-AH146/10</f>
        <v>35.4</v>
      </c>
      <c r="GL146" s="22"/>
      <c r="GM146" s="22"/>
      <c r="GN146" s="22"/>
      <c r="GO146" s="22"/>
      <c r="GP146" s="22"/>
    </row>
    <row r="147" customFormat="false" ht="13.65" hidden="false" customHeight="true" outlineLevel="0" collapsed="false">
      <c r="A147" s="16" t="n">
        <v>33309</v>
      </c>
      <c r="B147" s="17" t="s">
        <v>959</v>
      </c>
      <c r="C147" s="17" t="s">
        <v>435</v>
      </c>
      <c r="D147" s="17" t="s">
        <v>262</v>
      </c>
      <c r="E147" s="17" t="s">
        <v>262</v>
      </c>
      <c r="F147" s="8" t="n">
        <v>73</v>
      </c>
      <c r="G147" s="8" t="n">
        <v>202</v>
      </c>
      <c r="H147" s="8" t="n">
        <v>2009</v>
      </c>
      <c r="I147" s="8" t="n">
        <v>4</v>
      </c>
      <c r="J147" s="8" t="n">
        <v>119</v>
      </c>
      <c r="K147" s="17" t="s">
        <v>273</v>
      </c>
      <c r="L147" s="8" t="n">
        <v>2015</v>
      </c>
      <c r="M147" s="8" t="n">
        <v>26</v>
      </c>
      <c r="N147" s="8" t="n">
        <v>3</v>
      </c>
      <c r="O147" s="8" t="n">
        <v>8475278</v>
      </c>
      <c r="P147" s="17" t="s">
        <v>960</v>
      </c>
      <c r="Q147" s="17" t="s">
        <v>961</v>
      </c>
      <c r="R147" s="17" t="s">
        <v>962</v>
      </c>
      <c r="S147" s="17" t="s">
        <v>963</v>
      </c>
      <c r="T147" s="17" t="s">
        <v>313</v>
      </c>
      <c r="U147" s="17" t="s">
        <v>377</v>
      </c>
      <c r="V147" s="8" t="n">
        <v>48</v>
      </c>
      <c r="W147" s="8" t="n">
        <v>3</v>
      </c>
      <c r="X147" s="8" t="n">
        <v>8</v>
      </c>
      <c r="Y147" s="8" t="n">
        <v>8</v>
      </c>
      <c r="Z147" s="8" t="n">
        <v>11</v>
      </c>
      <c r="AA147" s="8" t="n">
        <v>19</v>
      </c>
      <c r="AB147" s="8" t="n">
        <v>43</v>
      </c>
      <c r="AC147" s="18" t="n">
        <f aca="false">Z147/V147</f>
        <v>0.229166666666667</v>
      </c>
      <c r="AD147" s="19" t="n">
        <f aca="false">IF(FZ147&gt;V147,Z147-V147*(GC147-Z147)/(FZ147-V147),0)</f>
        <v>7.12903225806452</v>
      </c>
      <c r="AE147" s="19" t="n">
        <v>4.017</v>
      </c>
      <c r="AF147" s="8" t="n">
        <v>0</v>
      </c>
      <c r="AG147" s="8" t="n">
        <v>-1.4</v>
      </c>
      <c r="AH147" s="8" t="n">
        <v>26</v>
      </c>
      <c r="AI147" s="8" t="n">
        <v>770</v>
      </c>
      <c r="AJ147" s="8" t="n">
        <v>33349</v>
      </c>
      <c r="AK147" s="19" t="n">
        <v>555.81666666667</v>
      </c>
      <c r="AL147" s="8" t="n">
        <v>555.82</v>
      </c>
      <c r="AM147" s="8" t="n">
        <v>556</v>
      </c>
      <c r="AN147" s="18" t="n">
        <f aca="false">AJ147/60/V147</f>
        <v>11.5795138888889</v>
      </c>
      <c r="AO147" s="8" t="n">
        <v>19.58</v>
      </c>
      <c r="AP147" s="12" t="n">
        <f aca="false">IF(EF147&gt;0,Z147/EF147,0)</f>
        <v>0.733333333333333</v>
      </c>
      <c r="AQ147" s="8" t="n">
        <v>96</v>
      </c>
      <c r="AR147" s="8" t="n">
        <v>96</v>
      </c>
      <c r="AS147" s="8" t="n">
        <v>96</v>
      </c>
      <c r="AT147" s="8" t="n">
        <v>67</v>
      </c>
      <c r="AU147" s="8" t="n">
        <v>67</v>
      </c>
      <c r="AV147" s="8" t="n">
        <v>49</v>
      </c>
      <c r="AW147" s="8" t="n">
        <v>50</v>
      </c>
      <c r="AX147" s="8" t="n">
        <v>23</v>
      </c>
      <c r="AY147" s="8" t="n">
        <v>1</v>
      </c>
      <c r="AZ147" s="8" t="n">
        <v>6</v>
      </c>
      <c r="BA147" s="8" t="n">
        <f aca="false">AY147+AZ147</f>
        <v>7</v>
      </c>
      <c r="BB147" s="8" t="n">
        <v>5.54</v>
      </c>
      <c r="BC147" s="8" t="n">
        <v>31.7347</v>
      </c>
      <c r="BD147" s="19" t="n">
        <v>204</v>
      </c>
      <c r="BE147" s="19" t="n">
        <v>22.0216498245823</v>
      </c>
      <c r="BF147" s="19" t="n">
        <f aca="false">AQ147+BD147</f>
        <v>300</v>
      </c>
      <c r="BG147" s="19" t="n">
        <f aca="false">IF(AL147&gt;0,BF147/AL147*60,0)</f>
        <v>32.3845849375697</v>
      </c>
      <c r="BH147" s="8" t="n">
        <v>116</v>
      </c>
      <c r="BI147" s="8" t="n">
        <v>154</v>
      </c>
      <c r="BJ147" s="8" t="n">
        <v>170</v>
      </c>
      <c r="BK147" s="12" t="n">
        <f aca="false">BH147/(BH147+BJ147)</f>
        <v>0.405594405594406</v>
      </c>
      <c r="BL147" s="8" t="n">
        <v>54</v>
      </c>
      <c r="BM147" s="8" t="n">
        <v>54</v>
      </c>
      <c r="BN147" s="8" t="n">
        <v>58</v>
      </c>
      <c r="BO147" s="8" t="n">
        <f aca="false">BM147-BN147</f>
        <v>-4</v>
      </c>
      <c r="BP147" s="8" t="n">
        <v>18</v>
      </c>
      <c r="BQ147" s="8" t="n">
        <v>11</v>
      </c>
      <c r="BR147" s="8" t="n">
        <v>19</v>
      </c>
      <c r="BS147" s="8" t="n">
        <v>42</v>
      </c>
      <c r="BT147" s="12" t="n">
        <f aca="false">BS147/(EA147+BS147)</f>
        <v>0.091703056768559</v>
      </c>
      <c r="BU147" s="8" t="n">
        <v>156</v>
      </c>
      <c r="BV147" s="8" t="n">
        <v>196</v>
      </c>
      <c r="BW147" s="12" t="n">
        <f aca="false">IF(BU147+BV147&gt;0,BU147/(BU147+BV147),0)</f>
        <v>0.443181818181818</v>
      </c>
      <c r="BX147" s="8" t="n">
        <v>53</v>
      </c>
      <c r="BY147" s="8" t="n">
        <v>92</v>
      </c>
      <c r="BZ147" s="8" t="n">
        <v>62</v>
      </c>
      <c r="CA147" s="8" t="n">
        <v>57</v>
      </c>
      <c r="CB147" s="8" t="n">
        <v>41</v>
      </c>
      <c r="CC147" s="8" t="n">
        <v>47</v>
      </c>
      <c r="CD147" s="8" t="n">
        <v>47</v>
      </c>
      <c r="CE147" s="8" t="n">
        <v>47</v>
      </c>
      <c r="CF147" s="8" t="n">
        <v>70</v>
      </c>
      <c r="CG147" s="8" t="n">
        <v>68</v>
      </c>
      <c r="CH147" s="8" t="n">
        <v>85</v>
      </c>
      <c r="CI147" s="8" t="n">
        <v>128</v>
      </c>
      <c r="CJ147" s="8" t="n">
        <v>0</v>
      </c>
      <c r="CK147" s="8" t="n">
        <v>0</v>
      </c>
      <c r="CL147" s="8" t="n">
        <v>2</v>
      </c>
      <c r="CM147" s="8" t="n">
        <v>0</v>
      </c>
      <c r="CN147" s="8" t="n">
        <v>0</v>
      </c>
      <c r="CO147" s="8" t="n">
        <v>0</v>
      </c>
      <c r="CP147" s="8" t="n">
        <v>0</v>
      </c>
      <c r="CQ147" s="8" t="n">
        <v>1</v>
      </c>
      <c r="CR147" s="8" t="n">
        <v>1</v>
      </c>
      <c r="CS147" s="8" t="n">
        <v>0</v>
      </c>
      <c r="CT147" s="8" t="n">
        <v>0</v>
      </c>
      <c r="CU147" s="8" t="n">
        <v>1</v>
      </c>
      <c r="CV147" s="8" t="n">
        <v>0</v>
      </c>
      <c r="CW147" s="8" t="n">
        <v>0</v>
      </c>
      <c r="CX147" s="8" t="n">
        <v>0</v>
      </c>
      <c r="CY147" s="8" t="n">
        <v>0</v>
      </c>
      <c r="CZ147" s="8" t="n">
        <v>1</v>
      </c>
      <c r="DA147" s="8" t="n">
        <v>17</v>
      </c>
      <c r="DB147" s="8" t="n">
        <v>5</v>
      </c>
      <c r="DC147" s="8" t="n">
        <v>3</v>
      </c>
      <c r="DD147" s="8" t="n">
        <v>3</v>
      </c>
      <c r="DE147" s="8" t="n">
        <v>5</v>
      </c>
      <c r="DF147" s="8" t="n">
        <v>6</v>
      </c>
      <c r="DG147" s="8" t="n">
        <v>1</v>
      </c>
      <c r="DH147" s="8" t="n">
        <v>26</v>
      </c>
      <c r="DI147" s="8" t="n">
        <v>13</v>
      </c>
      <c r="DJ147" s="8" t="n">
        <v>7</v>
      </c>
      <c r="DK147" s="8" t="n">
        <v>13</v>
      </c>
      <c r="DL147" s="8" t="n">
        <v>13</v>
      </c>
      <c r="DM147" s="8" t="n">
        <v>0</v>
      </c>
      <c r="DN147" s="8" t="n">
        <v>7</v>
      </c>
      <c r="DO147" s="8" t="n">
        <v>7</v>
      </c>
      <c r="DP147" s="8" t="n">
        <v>0</v>
      </c>
      <c r="DQ147" s="8" t="n">
        <f aca="false">DJ147-DI147</f>
        <v>-6</v>
      </c>
      <c r="DR147" s="19" t="n">
        <v>-6.817</v>
      </c>
      <c r="DS147" s="8" t="n">
        <v>13</v>
      </c>
      <c r="DT147" s="8" t="n">
        <v>0</v>
      </c>
      <c r="DU147" s="8" t="n">
        <v>0</v>
      </c>
      <c r="DV147" s="8" t="n">
        <v>0</v>
      </c>
      <c r="DW147" s="8" t="n">
        <v>0</v>
      </c>
      <c r="DX147" s="8" t="n">
        <v>429</v>
      </c>
      <c r="DY147" s="8" t="n">
        <v>621</v>
      </c>
      <c r="DZ147" s="8" t="n">
        <v>309</v>
      </c>
      <c r="EA147" s="8" t="n">
        <v>416</v>
      </c>
      <c r="EB147" s="8" t="n">
        <v>218</v>
      </c>
      <c r="EC147" s="8" t="n">
        <v>299</v>
      </c>
      <c r="ED147" s="8" t="n">
        <v>17.45</v>
      </c>
      <c r="EE147" s="8" t="n">
        <v>22.74</v>
      </c>
      <c r="EF147" s="8" t="n">
        <v>15</v>
      </c>
      <c r="EG147" s="8" t="n">
        <v>25</v>
      </c>
      <c r="EH147" s="12" t="n">
        <f aca="false">EF147/EB147</f>
        <v>0.0688073394495413</v>
      </c>
      <c r="EI147" s="20" t="n">
        <f aca="false">1-EG147/EC147</f>
        <v>0.916387959866221</v>
      </c>
      <c r="EJ147" s="21" t="n">
        <f aca="false">EH147+EI147</f>
        <v>0.985195299315762</v>
      </c>
      <c r="EK147" s="8" t="n">
        <v>427</v>
      </c>
      <c r="EL147" s="8" t="n">
        <v>618</v>
      </c>
      <c r="EM147" s="8" t="n">
        <v>307</v>
      </c>
      <c r="EN147" s="8" t="n">
        <v>414</v>
      </c>
      <c r="EO147" s="8" t="n">
        <v>217</v>
      </c>
      <c r="EP147" s="8" t="n">
        <v>297</v>
      </c>
      <c r="EQ147" s="8" t="n">
        <v>15</v>
      </c>
      <c r="ER147" s="8" t="n">
        <v>25</v>
      </c>
      <c r="ES147" s="8" t="n">
        <v>181</v>
      </c>
      <c r="ET147" s="8" t="n">
        <v>252</v>
      </c>
      <c r="EU147" s="8" t="n">
        <v>81</v>
      </c>
      <c r="EV147" s="8" t="n">
        <v>99</v>
      </c>
      <c r="EW147" s="8" t="n">
        <v>10</v>
      </c>
      <c r="EX147" s="8" t="n">
        <v>17</v>
      </c>
      <c r="EY147" s="8" t="n">
        <v>36</v>
      </c>
      <c r="EZ147" s="8" t="n">
        <v>36</v>
      </c>
      <c r="FA147" s="8" t="n">
        <v>-0.1</v>
      </c>
      <c r="FB147" s="8" t="n">
        <v>0.7</v>
      </c>
      <c r="FC147" s="8" t="n">
        <v>0.6</v>
      </c>
      <c r="FD147" s="19" t="n">
        <v>8.53</v>
      </c>
      <c r="FE147" s="18" t="n">
        <f aca="false">FD147/V147</f>
        <v>0.177708333333333</v>
      </c>
      <c r="FF147" s="8" t="n">
        <v>0.8956</v>
      </c>
      <c r="FG147" s="8" t="n">
        <v>-0.1</v>
      </c>
      <c r="FH147" s="8" t="n">
        <v>0.23</v>
      </c>
      <c r="FI147" s="8" t="n">
        <v>0.14</v>
      </c>
      <c r="FJ147" s="22"/>
      <c r="FK147" s="22"/>
      <c r="FL147" s="22"/>
      <c r="FM147" s="8" t="n">
        <f aca="false">BL147+BS147+AH147+DT147</f>
        <v>122</v>
      </c>
      <c r="FN147" s="19" t="n">
        <f aca="false">IF(DS147&gt;0,(BL147+BR147)/DS147,0)</f>
        <v>5.61538461538462</v>
      </c>
      <c r="FO147" s="12" t="n">
        <v>0.025122549</v>
      </c>
      <c r="FP147" s="19" t="n">
        <f aca="false">Z147-AH147/10</f>
        <v>8.4</v>
      </c>
      <c r="FQ147" s="19" t="n">
        <f aca="false">Z147+DR147/5</f>
        <v>9.6366</v>
      </c>
      <c r="FR147" s="19" t="n">
        <f aca="false">(DX147+DY147)/AL147*60</f>
        <v>113.346047281494</v>
      </c>
      <c r="FS147" s="8" t="n">
        <v>4</v>
      </c>
      <c r="FT147" s="17" t="s">
        <v>352</v>
      </c>
      <c r="FU147" s="8" t="n">
        <v>195</v>
      </c>
      <c r="FV147" s="22"/>
      <c r="FW147" s="17" t="s">
        <v>280</v>
      </c>
      <c r="FX147" s="23" t="n">
        <v>650000</v>
      </c>
      <c r="FY147" s="23" t="n">
        <v>650000</v>
      </c>
      <c r="FZ147" s="8" t="n">
        <v>110</v>
      </c>
      <c r="GA147" s="8" t="n">
        <v>5</v>
      </c>
      <c r="GB147" s="8" t="n">
        <v>11</v>
      </c>
      <c r="GC147" s="8" t="n">
        <v>16</v>
      </c>
      <c r="GD147" s="8" t="n">
        <v>-14</v>
      </c>
      <c r="GE147" s="8" t="n">
        <v>47</v>
      </c>
      <c r="GF147" s="8" t="n">
        <v>119</v>
      </c>
      <c r="GG147" s="8" t="n">
        <v>1326</v>
      </c>
      <c r="GH147" s="8" t="n">
        <v>-1.5</v>
      </c>
      <c r="GI147" s="8" t="n">
        <v>1</v>
      </c>
      <c r="GJ147" s="8" t="n">
        <v>-0.4</v>
      </c>
      <c r="GK147" s="8" t="n">
        <f aca="false">Z147-AH147/10</f>
        <v>8.4</v>
      </c>
      <c r="GL147" s="22"/>
      <c r="GM147" s="22"/>
      <c r="GN147" s="22"/>
      <c r="GO147" s="22"/>
      <c r="GP147" s="22"/>
    </row>
    <row r="148" customFormat="false" ht="13.65" hidden="false" customHeight="true" outlineLevel="0" collapsed="false">
      <c r="A148" s="16" t="n">
        <v>32099</v>
      </c>
      <c r="B148" s="17" t="s">
        <v>964</v>
      </c>
      <c r="C148" s="17" t="s">
        <v>272</v>
      </c>
      <c r="D148" s="17" t="s">
        <v>262</v>
      </c>
      <c r="E148" s="17" t="s">
        <v>262</v>
      </c>
      <c r="F148" s="8" t="n">
        <v>71</v>
      </c>
      <c r="G148" s="8" t="n">
        <v>216</v>
      </c>
      <c r="H148" s="8" t="n">
        <v>2006</v>
      </c>
      <c r="I148" s="8" t="n">
        <v>3</v>
      </c>
      <c r="J148" s="8" t="n">
        <v>72</v>
      </c>
      <c r="K148" s="17" t="s">
        <v>273</v>
      </c>
      <c r="L148" s="8" t="n">
        <v>2007</v>
      </c>
      <c r="M148" s="8" t="n">
        <v>30</v>
      </c>
      <c r="N148" s="8" t="n">
        <v>11</v>
      </c>
      <c r="O148" s="8" t="n">
        <v>8473504</v>
      </c>
      <c r="P148" s="17" t="s">
        <v>965</v>
      </c>
      <c r="Q148" s="17" t="s">
        <v>966</v>
      </c>
      <c r="R148" s="17" t="s">
        <v>967</v>
      </c>
      <c r="S148" s="17" t="s">
        <v>968</v>
      </c>
      <c r="T148" s="17" t="s">
        <v>299</v>
      </c>
      <c r="U148" s="17" t="s">
        <v>344</v>
      </c>
      <c r="V148" s="8" t="n">
        <v>76</v>
      </c>
      <c r="W148" s="8" t="n">
        <v>8</v>
      </c>
      <c r="X148" s="8" t="n">
        <v>10</v>
      </c>
      <c r="Y148" s="8" t="n">
        <v>5</v>
      </c>
      <c r="Z148" s="8" t="n">
        <v>18</v>
      </c>
      <c r="AA148" s="8" t="n">
        <v>14</v>
      </c>
      <c r="AB148" s="8" t="n">
        <v>67</v>
      </c>
      <c r="AC148" s="18" t="n">
        <f aca="false">Z148/V148</f>
        <v>0.236842105263158</v>
      </c>
      <c r="AD148" s="19" t="n">
        <f aca="false">IF(FZ148&gt;V148,Z148-V148*(GC148-Z148)/(FZ148-V148),0)</f>
        <v>-4.39498432601881</v>
      </c>
      <c r="AE148" s="19" t="n">
        <v>6.894</v>
      </c>
      <c r="AF148" s="8" t="n">
        <v>-7</v>
      </c>
      <c r="AG148" s="8" t="n">
        <v>-12.5</v>
      </c>
      <c r="AH148" s="8" t="n">
        <v>53</v>
      </c>
      <c r="AI148" s="8" t="n">
        <v>1354</v>
      </c>
      <c r="AJ148" s="8" t="n">
        <v>58317</v>
      </c>
      <c r="AK148" s="19" t="n">
        <v>971.95</v>
      </c>
      <c r="AL148" s="8" t="n">
        <v>970.82</v>
      </c>
      <c r="AM148" s="8" t="n">
        <v>972</v>
      </c>
      <c r="AN148" s="18" t="n">
        <f aca="false">AJ148/60/V148</f>
        <v>12.7888157894737</v>
      </c>
      <c r="AO148" s="8" t="n">
        <v>21.54</v>
      </c>
      <c r="AP148" s="12" t="n">
        <f aca="false">IF(EF148&gt;0,Z148/EF148,0)</f>
        <v>0.545454545454545</v>
      </c>
      <c r="AQ148" s="8" t="n">
        <v>166</v>
      </c>
      <c r="AR148" s="8" t="n">
        <v>168</v>
      </c>
      <c r="AS148" s="8" t="n">
        <v>168</v>
      </c>
      <c r="AT148" s="8" t="n">
        <v>125</v>
      </c>
      <c r="AU148" s="8" t="n">
        <v>127</v>
      </c>
      <c r="AV148" s="8" t="n">
        <v>101</v>
      </c>
      <c r="AW148" s="8" t="n">
        <v>90</v>
      </c>
      <c r="AX148" s="8" t="n">
        <v>37</v>
      </c>
      <c r="AY148" s="8" t="n">
        <v>6</v>
      </c>
      <c r="AZ148" s="8" t="n">
        <v>11</v>
      </c>
      <c r="BA148" s="8" t="n">
        <f aca="false">AY148+AZ148</f>
        <v>17</v>
      </c>
      <c r="BB148" s="8" t="n">
        <v>7.85</v>
      </c>
      <c r="BC148" s="8" t="n">
        <v>34.4851</v>
      </c>
      <c r="BD148" s="19" t="n">
        <v>99.3</v>
      </c>
      <c r="BE148" s="19" t="n">
        <v>6.12994495601626</v>
      </c>
      <c r="BF148" s="19" t="n">
        <f aca="false">AQ148+BD148</f>
        <v>265.3</v>
      </c>
      <c r="BG148" s="19" t="n">
        <f aca="false">IF(AL148&gt;0,BF148/AL148*60,0)</f>
        <v>16.3964483632393</v>
      </c>
      <c r="BH148" s="8" t="n">
        <v>168</v>
      </c>
      <c r="BI148" s="8" t="n">
        <v>373</v>
      </c>
      <c r="BJ148" s="8" t="n">
        <v>576</v>
      </c>
      <c r="BK148" s="12" t="n">
        <f aca="false">BH148/(BH148+BJ148)</f>
        <v>0.225806451612903</v>
      </c>
      <c r="BL148" s="8" t="n">
        <v>226</v>
      </c>
      <c r="BM148" s="8" t="n">
        <v>226</v>
      </c>
      <c r="BN148" s="8" t="n">
        <v>76</v>
      </c>
      <c r="BO148" s="8" t="n">
        <f aca="false">BM148-BN148</f>
        <v>150</v>
      </c>
      <c r="BP148" s="8" t="n">
        <v>26</v>
      </c>
      <c r="BQ148" s="8" t="n">
        <v>31</v>
      </c>
      <c r="BR148" s="8" t="n">
        <v>14</v>
      </c>
      <c r="BS148" s="8" t="n">
        <v>53</v>
      </c>
      <c r="BT148" s="12" t="n">
        <f aca="false">BS148/(EA148+BS148)</f>
        <v>0.0568669527896996</v>
      </c>
      <c r="BU148" s="8" t="n">
        <v>7</v>
      </c>
      <c r="BV148" s="8" t="n">
        <v>13</v>
      </c>
      <c r="BW148" s="12" t="n">
        <f aca="false">IF(BU148+BV148&gt;0,BU148/(BU148+BV148),0)</f>
        <v>0.35</v>
      </c>
      <c r="BX148" s="8" t="n">
        <v>4</v>
      </c>
      <c r="BY148" s="8" t="n">
        <v>7</v>
      </c>
      <c r="BZ148" s="8" t="n">
        <v>1</v>
      </c>
      <c r="CA148" s="8" t="n">
        <v>1</v>
      </c>
      <c r="CB148" s="8" t="n">
        <v>2</v>
      </c>
      <c r="CC148" s="8" t="n">
        <v>5</v>
      </c>
      <c r="CD148" s="8" t="n">
        <v>1</v>
      </c>
      <c r="CE148" s="8" t="n">
        <v>4</v>
      </c>
      <c r="CF148" s="8" t="n">
        <v>1</v>
      </c>
      <c r="CG148" s="8" t="n">
        <v>3</v>
      </c>
      <c r="CH148" s="8" t="n">
        <v>6</v>
      </c>
      <c r="CI148" s="8" t="n">
        <v>10</v>
      </c>
      <c r="CJ148" s="8" t="n">
        <v>0</v>
      </c>
      <c r="CK148" s="8" t="n">
        <v>0</v>
      </c>
      <c r="CL148" s="8" t="n">
        <v>0</v>
      </c>
      <c r="CM148" s="8" t="n">
        <v>1</v>
      </c>
      <c r="CN148" s="8" t="n">
        <v>1</v>
      </c>
      <c r="CO148" s="8" t="n">
        <v>0</v>
      </c>
      <c r="CP148" s="8" t="n">
        <v>0</v>
      </c>
      <c r="CQ148" s="8" t="n">
        <v>0</v>
      </c>
      <c r="CR148" s="8" t="n">
        <v>0</v>
      </c>
      <c r="CS148" s="8" t="n">
        <v>0</v>
      </c>
      <c r="CT148" s="8" t="n">
        <v>1</v>
      </c>
      <c r="CU148" s="8" t="n">
        <v>2</v>
      </c>
      <c r="CV148" s="8" t="n">
        <v>0</v>
      </c>
      <c r="CW148" s="8" t="n">
        <v>5</v>
      </c>
      <c r="CX148" s="8" t="n">
        <v>0</v>
      </c>
      <c r="CY148" s="8" t="n">
        <v>4</v>
      </c>
      <c r="CZ148" s="8" t="n">
        <v>5</v>
      </c>
      <c r="DA148" s="8" t="n">
        <v>17</v>
      </c>
      <c r="DB148" s="8" t="n">
        <v>4</v>
      </c>
      <c r="DC148" s="8" t="n">
        <v>1</v>
      </c>
      <c r="DD148" s="8" t="n">
        <v>5</v>
      </c>
      <c r="DE148" s="8" t="n">
        <v>15</v>
      </c>
      <c r="DF148" s="8" t="n">
        <v>6</v>
      </c>
      <c r="DG148" s="8" t="n">
        <v>1</v>
      </c>
      <c r="DH148" s="8" t="n">
        <v>69</v>
      </c>
      <c r="DI148" s="8" t="n">
        <v>17</v>
      </c>
      <c r="DJ148" s="8" t="n">
        <v>8</v>
      </c>
      <c r="DK148" s="8" t="n">
        <v>13</v>
      </c>
      <c r="DL148" s="8" t="n">
        <v>12</v>
      </c>
      <c r="DM148" s="8" t="n">
        <v>1</v>
      </c>
      <c r="DN148" s="8" t="n">
        <v>9</v>
      </c>
      <c r="DO148" s="8" t="n">
        <v>8</v>
      </c>
      <c r="DP148" s="8" t="n">
        <v>1</v>
      </c>
      <c r="DQ148" s="8" t="n">
        <f aca="false">DJ148-DI148</f>
        <v>-9</v>
      </c>
      <c r="DR148" s="19" t="n">
        <v>-5.688</v>
      </c>
      <c r="DS148" s="8" t="n">
        <v>14</v>
      </c>
      <c r="DT148" s="8" t="n">
        <v>1</v>
      </c>
      <c r="DU148" s="8" t="n">
        <v>0</v>
      </c>
      <c r="DV148" s="8" t="n">
        <v>2</v>
      </c>
      <c r="DW148" s="8" t="n">
        <v>0</v>
      </c>
      <c r="DX148" s="8" t="n">
        <v>650</v>
      </c>
      <c r="DY148" s="8" t="n">
        <v>1206</v>
      </c>
      <c r="DZ148" s="8" t="n">
        <v>482</v>
      </c>
      <c r="EA148" s="8" t="n">
        <v>879</v>
      </c>
      <c r="EB148" s="8" t="n">
        <v>363</v>
      </c>
      <c r="EC148" s="8" t="n">
        <v>655</v>
      </c>
      <c r="ED148" s="8" t="n">
        <v>29.05</v>
      </c>
      <c r="EE148" s="8" t="n">
        <v>57.11</v>
      </c>
      <c r="EF148" s="8" t="n">
        <v>33</v>
      </c>
      <c r="EG148" s="8" t="n">
        <v>62</v>
      </c>
      <c r="EH148" s="12" t="n">
        <f aca="false">EF148/EB148</f>
        <v>0.0909090909090909</v>
      </c>
      <c r="EI148" s="20" t="n">
        <f aca="false">1-EG148/EC148</f>
        <v>0.905343511450382</v>
      </c>
      <c r="EJ148" s="21" t="n">
        <f aca="false">EH148+EI148</f>
        <v>0.996252602359473</v>
      </c>
      <c r="EK148" s="8" t="n">
        <v>653</v>
      </c>
      <c r="EL148" s="8" t="n">
        <v>1210</v>
      </c>
      <c r="EM148" s="8" t="n">
        <v>485</v>
      </c>
      <c r="EN148" s="8" t="n">
        <v>884</v>
      </c>
      <c r="EO148" s="8" t="n">
        <v>367</v>
      </c>
      <c r="EP148" s="8" t="n">
        <v>659</v>
      </c>
      <c r="EQ148" s="8" t="n">
        <v>33</v>
      </c>
      <c r="ER148" s="8" t="n">
        <v>62</v>
      </c>
      <c r="ES148" s="8" t="n">
        <v>309</v>
      </c>
      <c r="ET148" s="8" t="n">
        <v>631</v>
      </c>
      <c r="EU148" s="8" t="n">
        <v>132</v>
      </c>
      <c r="EV148" s="8" t="n">
        <v>226</v>
      </c>
      <c r="EW148" s="8" t="n">
        <v>20</v>
      </c>
      <c r="EX148" s="8" t="n">
        <v>37</v>
      </c>
      <c r="EY148" s="8" t="n">
        <v>65</v>
      </c>
      <c r="EZ148" s="8" t="n">
        <v>52</v>
      </c>
      <c r="FA148" s="8" t="n">
        <v>-0.1</v>
      </c>
      <c r="FB148" s="8" t="n">
        <v>0.6</v>
      </c>
      <c r="FC148" s="8" t="n">
        <v>0.5</v>
      </c>
      <c r="FD148" s="19" t="n">
        <v>8.52</v>
      </c>
      <c r="FE148" s="18" t="n">
        <f aca="false">FD148/V148</f>
        <v>0.112105263157895</v>
      </c>
      <c r="FF148" s="8" t="n">
        <v>1.1446</v>
      </c>
      <c r="FG148" s="8" t="n">
        <v>-0.23</v>
      </c>
      <c r="FH148" s="8" t="n">
        <v>0.16</v>
      </c>
      <c r="FI148" s="8" t="n">
        <v>-0.07</v>
      </c>
      <c r="FJ148" s="22"/>
      <c r="FK148" s="22"/>
      <c r="FL148" s="22"/>
      <c r="FM148" s="8" t="n">
        <f aca="false">BL148+BS148+AH148+DT148</f>
        <v>333</v>
      </c>
      <c r="FN148" s="19" t="n">
        <f aca="false">IF(DS148&gt;0,(BL148+BR148)/DS148,0)</f>
        <v>17.1428571428571</v>
      </c>
      <c r="FO148" s="12" t="n">
        <v>0.0341169128</v>
      </c>
      <c r="FP148" s="19" t="n">
        <f aca="false">Z148-AH148/10</f>
        <v>12.7</v>
      </c>
      <c r="FQ148" s="19" t="n">
        <f aca="false">Z148+DR148/5</f>
        <v>16.8624</v>
      </c>
      <c r="FR148" s="19" t="n">
        <f aca="false">(DX148+DY148)/AL148*60</f>
        <v>114.707154776375</v>
      </c>
      <c r="FS148" s="8" t="n">
        <v>4</v>
      </c>
      <c r="FT148" s="17" t="s">
        <v>345</v>
      </c>
      <c r="FU148" s="8" t="n">
        <v>195</v>
      </c>
      <c r="FV148" s="22"/>
      <c r="FW148" s="17" t="s">
        <v>280</v>
      </c>
      <c r="FX148" s="23" t="n">
        <v>5000000</v>
      </c>
      <c r="FY148" s="23" t="n">
        <v>3500000</v>
      </c>
      <c r="FZ148" s="8" t="n">
        <v>714</v>
      </c>
      <c r="GA148" s="8" t="n">
        <v>109</v>
      </c>
      <c r="GB148" s="8" t="n">
        <v>97</v>
      </c>
      <c r="GC148" s="8" t="n">
        <v>206</v>
      </c>
      <c r="GD148" s="8" t="n">
        <v>-33</v>
      </c>
      <c r="GE148" s="8" t="n">
        <v>540</v>
      </c>
      <c r="GF148" s="8" t="n">
        <v>1303</v>
      </c>
      <c r="GG148" s="8" t="n">
        <v>9904</v>
      </c>
      <c r="GH148" s="8" t="n">
        <v>6.7</v>
      </c>
      <c r="GI148" s="8" t="n">
        <v>10.2</v>
      </c>
      <c r="GJ148" s="8" t="n">
        <v>16.9</v>
      </c>
      <c r="GK148" s="8" t="n">
        <f aca="false">Z148-AH148/10</f>
        <v>12.7</v>
      </c>
      <c r="GL148" s="22"/>
      <c r="GM148" s="22"/>
      <c r="GN148" s="22"/>
      <c r="GO148" s="22"/>
      <c r="GP148" s="22"/>
    </row>
    <row r="149" customFormat="false" ht="13.65" hidden="false" customHeight="true" outlineLevel="0" collapsed="false">
      <c r="A149" s="16" t="n">
        <v>31685</v>
      </c>
      <c r="B149" s="17" t="s">
        <v>340</v>
      </c>
      <c r="C149" s="17" t="s">
        <v>272</v>
      </c>
      <c r="D149" s="17" t="s">
        <v>262</v>
      </c>
      <c r="E149" s="17" t="s">
        <v>262</v>
      </c>
      <c r="F149" s="8" t="n">
        <v>72</v>
      </c>
      <c r="G149" s="8" t="n">
        <v>188</v>
      </c>
      <c r="H149" s="8" t="n">
        <v>2005</v>
      </c>
      <c r="I149" s="8" t="n">
        <v>5</v>
      </c>
      <c r="J149" s="8" t="n">
        <v>150</v>
      </c>
      <c r="K149" s="17" t="s">
        <v>263</v>
      </c>
      <c r="L149" s="8" t="n">
        <v>2008</v>
      </c>
      <c r="M149" s="8" t="n">
        <v>31</v>
      </c>
      <c r="N149" s="8" t="n">
        <v>7</v>
      </c>
      <c r="O149" s="8" t="n">
        <v>8471811</v>
      </c>
      <c r="P149" s="17" t="s">
        <v>969</v>
      </c>
      <c r="Q149" s="17" t="s">
        <v>970</v>
      </c>
      <c r="R149" s="17" t="s">
        <v>971</v>
      </c>
      <c r="S149" s="17" t="s">
        <v>968</v>
      </c>
      <c r="T149" s="17" t="s">
        <v>313</v>
      </c>
      <c r="U149" s="17" t="s">
        <v>972</v>
      </c>
      <c r="V149" s="8" t="n">
        <v>1</v>
      </c>
      <c r="W149" s="8" t="n">
        <v>0</v>
      </c>
      <c r="X149" s="8" t="n">
        <v>0</v>
      </c>
      <c r="Y149" s="8" t="n">
        <v>0</v>
      </c>
      <c r="Z149" s="8" t="n">
        <v>0</v>
      </c>
      <c r="AA149" s="8" t="n">
        <v>30</v>
      </c>
      <c r="AB149" s="8" t="n">
        <v>76</v>
      </c>
      <c r="AC149" s="18" t="n">
        <f aca="false">Z149/V149</f>
        <v>0</v>
      </c>
      <c r="AD149" s="19" t="n">
        <f aca="false">IF(FZ149&gt;V149,Z149-V149*(GC149-Z149)/(FZ149-V149),0)</f>
        <v>-0.340277777777778</v>
      </c>
      <c r="AE149" s="19" t="n">
        <v>0</v>
      </c>
      <c r="AF149" s="8" t="n">
        <v>0</v>
      </c>
      <c r="AG149" s="8" t="n">
        <v>0</v>
      </c>
      <c r="AH149" s="8" t="n">
        <v>0</v>
      </c>
      <c r="AI149" s="8" t="n">
        <v>12</v>
      </c>
      <c r="AJ149" s="8" t="n">
        <v>496</v>
      </c>
      <c r="AK149" s="19" t="n">
        <v>8.2666666666667</v>
      </c>
      <c r="AL149" s="8" t="n">
        <v>8.27</v>
      </c>
      <c r="AM149" s="8" t="n">
        <v>8</v>
      </c>
      <c r="AN149" s="18" t="n">
        <f aca="false">AJ149/60/V149</f>
        <v>8.26666666666667</v>
      </c>
      <c r="AO149" s="8" t="n">
        <v>13.97</v>
      </c>
      <c r="AP149" s="12" t="n">
        <f aca="false">IF(EF149&gt;0,Z149/EF149,0)</f>
        <v>0</v>
      </c>
      <c r="AQ149" s="8" t="n">
        <v>1</v>
      </c>
      <c r="AR149" s="8" t="n">
        <v>1</v>
      </c>
      <c r="AS149" s="8" t="n">
        <v>1</v>
      </c>
      <c r="AT149" s="8" t="n">
        <v>1</v>
      </c>
      <c r="AU149" s="8" t="n">
        <v>1</v>
      </c>
      <c r="AV149" s="8" t="n">
        <v>1</v>
      </c>
      <c r="AW149" s="8" t="n">
        <v>0</v>
      </c>
      <c r="AX149" s="8" t="n">
        <v>0</v>
      </c>
      <c r="AY149" s="8" t="n">
        <v>0</v>
      </c>
      <c r="AZ149" s="8" t="n">
        <v>0</v>
      </c>
      <c r="BA149" s="8" t="n">
        <f aca="false">AY149+AZ149</f>
        <v>0</v>
      </c>
      <c r="BB149" s="8" t="n">
        <v>0.02</v>
      </c>
      <c r="BC149" s="8" t="n">
        <v>47</v>
      </c>
      <c r="BD149" s="19" t="n">
        <v>0</v>
      </c>
      <c r="BE149" s="19" t="n">
        <v>0</v>
      </c>
      <c r="BF149" s="19" t="n">
        <f aca="false">AQ149+BD149</f>
        <v>1</v>
      </c>
      <c r="BG149" s="19" t="n">
        <f aca="false">IF(AL149&gt;0,BF149/AL149*60,0)</f>
        <v>7.25513905683192</v>
      </c>
      <c r="BH149" s="8" t="n">
        <v>3</v>
      </c>
      <c r="BI149" s="8" t="n">
        <v>3</v>
      </c>
      <c r="BJ149" s="8" t="n">
        <v>2</v>
      </c>
      <c r="BK149" s="12" t="n">
        <f aca="false">BH149/(BH149+BJ149)</f>
        <v>0.6</v>
      </c>
      <c r="BL149" s="8" t="n">
        <v>0</v>
      </c>
      <c r="BM149" s="8" t="n">
        <v>0</v>
      </c>
      <c r="BN149" s="8" t="n">
        <v>0</v>
      </c>
      <c r="BO149" s="8" t="n">
        <f aca="false">BM149-BN149</f>
        <v>0</v>
      </c>
      <c r="BP149" s="8" t="n">
        <v>0</v>
      </c>
      <c r="BQ149" s="8" t="n">
        <v>0</v>
      </c>
      <c r="BR149" s="8" t="n">
        <v>1</v>
      </c>
      <c r="BS149" s="8" t="n">
        <v>1</v>
      </c>
      <c r="BT149" s="12" t="n">
        <f aca="false">BS149/(EA149+BS149)</f>
        <v>0.125</v>
      </c>
      <c r="BU149" s="8" t="n">
        <v>2</v>
      </c>
      <c r="BV149" s="8" t="n">
        <v>3</v>
      </c>
      <c r="BW149" s="12" t="n">
        <f aca="false">IF(BU149+BV149&gt;0,BU149/(BU149+BV149),0)</f>
        <v>0.4</v>
      </c>
      <c r="BX149" s="8" t="n">
        <v>1</v>
      </c>
      <c r="BY149" s="8" t="n">
        <v>0</v>
      </c>
      <c r="BZ149" s="8" t="n">
        <v>1</v>
      </c>
      <c r="CA149" s="8" t="n">
        <v>2</v>
      </c>
      <c r="CB149" s="8" t="n">
        <v>0</v>
      </c>
      <c r="CC149" s="8" t="n">
        <v>1</v>
      </c>
      <c r="CD149" s="8" t="n">
        <v>1</v>
      </c>
      <c r="CE149" s="8" t="n">
        <v>2</v>
      </c>
      <c r="CF149" s="8" t="n">
        <v>0</v>
      </c>
      <c r="CG149" s="8" t="n">
        <v>0</v>
      </c>
      <c r="CH149" s="8" t="n">
        <v>2</v>
      </c>
      <c r="CI149" s="8" t="n">
        <v>3</v>
      </c>
      <c r="CJ149" s="8" t="n">
        <v>0</v>
      </c>
      <c r="CK149" s="8" t="n">
        <v>0</v>
      </c>
      <c r="CL149" s="8" t="n">
        <v>0</v>
      </c>
      <c r="CM149" s="8" t="n">
        <v>0</v>
      </c>
      <c r="CN149" s="8" t="n">
        <v>0</v>
      </c>
      <c r="CO149" s="8" t="n">
        <v>0</v>
      </c>
      <c r="CP149" s="8" t="n">
        <v>0</v>
      </c>
      <c r="CQ149" s="8" t="n">
        <v>0</v>
      </c>
      <c r="CR149" s="8" t="n">
        <v>0</v>
      </c>
      <c r="CS149" s="8" t="n">
        <v>0</v>
      </c>
      <c r="CT149" s="8" t="n">
        <v>0</v>
      </c>
      <c r="CU149" s="8" t="n">
        <v>0</v>
      </c>
      <c r="CV149" s="8" t="n">
        <v>0</v>
      </c>
      <c r="CW149" s="8" t="n">
        <v>0</v>
      </c>
      <c r="CX149" s="8" t="n">
        <v>0</v>
      </c>
      <c r="CY149" s="8" t="n">
        <v>0</v>
      </c>
      <c r="CZ149" s="8" t="n">
        <v>0</v>
      </c>
      <c r="DA149" s="8" t="n">
        <v>0</v>
      </c>
      <c r="DB149" s="8" t="n">
        <v>0</v>
      </c>
      <c r="DC149" s="8" t="n">
        <v>0</v>
      </c>
      <c r="DD149" s="8" t="n">
        <v>0</v>
      </c>
      <c r="DE149" s="8" t="n">
        <v>0</v>
      </c>
      <c r="DF149" s="8" t="n">
        <v>0</v>
      </c>
      <c r="DG149" s="8" t="n">
        <v>0</v>
      </c>
      <c r="DH149" s="8" t="n">
        <v>1</v>
      </c>
      <c r="DI149" s="8" t="n">
        <v>0</v>
      </c>
      <c r="DJ149" s="8" t="n">
        <v>0</v>
      </c>
      <c r="DK149" s="8" t="n">
        <v>0</v>
      </c>
      <c r="DL149" s="8" t="n">
        <v>0</v>
      </c>
      <c r="DM149" s="8" t="n">
        <v>0</v>
      </c>
      <c r="DN149" s="8" t="n">
        <v>0</v>
      </c>
      <c r="DO149" s="8" t="n">
        <v>0</v>
      </c>
      <c r="DP149" s="8" t="n">
        <v>0</v>
      </c>
      <c r="DQ149" s="8" t="n">
        <f aca="false">DJ149-DI149</f>
        <v>0</v>
      </c>
      <c r="DR149" s="19" t="n">
        <v>-0.01</v>
      </c>
      <c r="DS149" s="8" t="n">
        <v>0</v>
      </c>
      <c r="DT149" s="8" t="n">
        <v>0</v>
      </c>
      <c r="DU149" s="8" t="n">
        <v>0</v>
      </c>
      <c r="DV149" s="8" t="n">
        <v>0</v>
      </c>
      <c r="DW149" s="8" t="n">
        <v>0</v>
      </c>
      <c r="DX149" s="8" t="n">
        <v>6</v>
      </c>
      <c r="DY149" s="8" t="n">
        <v>11</v>
      </c>
      <c r="DZ149" s="8" t="n">
        <v>4</v>
      </c>
      <c r="EA149" s="8" t="n">
        <v>7</v>
      </c>
      <c r="EB149" s="8" t="n">
        <v>3</v>
      </c>
      <c r="EC149" s="8" t="n">
        <v>4</v>
      </c>
      <c r="ED149" s="8" t="n">
        <v>0.21</v>
      </c>
      <c r="EE149" s="8" t="n">
        <v>0.25</v>
      </c>
      <c r="EF149" s="8" t="n">
        <v>0</v>
      </c>
      <c r="EG149" s="8" t="n">
        <v>0</v>
      </c>
      <c r="EH149" s="12" t="n">
        <f aca="false">EF149/EB149</f>
        <v>0</v>
      </c>
      <c r="EI149" s="20" t="n">
        <f aca="false">1-EG149/EC149</f>
        <v>1</v>
      </c>
      <c r="EJ149" s="21" t="n">
        <f aca="false">EH149+EI149</f>
        <v>1</v>
      </c>
      <c r="EK149" s="8" t="n">
        <v>5</v>
      </c>
      <c r="EL149" s="8" t="n">
        <v>11</v>
      </c>
      <c r="EM149" s="8" t="n">
        <v>3</v>
      </c>
      <c r="EN149" s="8" t="n">
        <v>7</v>
      </c>
      <c r="EO149" s="8" t="n">
        <v>3</v>
      </c>
      <c r="EP149" s="8" t="n">
        <v>4</v>
      </c>
      <c r="EQ149" s="8" t="n">
        <v>0</v>
      </c>
      <c r="ER149" s="8" t="n">
        <v>0</v>
      </c>
      <c r="ES149" s="8" t="n">
        <v>1</v>
      </c>
      <c r="ET149" s="8" t="n">
        <v>6</v>
      </c>
      <c r="EU149" s="8" t="n">
        <v>0</v>
      </c>
      <c r="EV149" s="8" t="n">
        <v>1</v>
      </c>
      <c r="EW149" s="8" t="n">
        <v>0</v>
      </c>
      <c r="EX149" s="8" t="n">
        <v>0</v>
      </c>
      <c r="EY149" s="8" t="n">
        <v>0</v>
      </c>
      <c r="EZ149" s="8" t="n">
        <v>1</v>
      </c>
      <c r="FA149" s="8" t="n">
        <v>0</v>
      </c>
      <c r="FB149" s="8" t="n">
        <v>0</v>
      </c>
      <c r="FC149" s="8" t="n">
        <v>0</v>
      </c>
      <c r="FD149" s="19" t="n">
        <v>-0.18</v>
      </c>
      <c r="FE149" s="18" t="n">
        <f aca="false">FD149/V149</f>
        <v>-0.18</v>
      </c>
      <c r="FF149" s="8" t="n">
        <v>0</v>
      </c>
      <c r="FG149" s="8" t="n">
        <v>0</v>
      </c>
      <c r="FH149" s="8" t="n">
        <v>0</v>
      </c>
      <c r="FI149" s="8" t="n">
        <v>0</v>
      </c>
      <c r="FJ149" s="22"/>
      <c r="FK149" s="22"/>
      <c r="FL149" s="22"/>
      <c r="FM149" s="8" t="n">
        <f aca="false">BL149+BS149+AH149+DT149</f>
        <v>1</v>
      </c>
      <c r="FN149" s="19" t="n">
        <f aca="false">IF(DS149&gt;0,(BL149+BR149)/DS149,0)</f>
        <v>0</v>
      </c>
      <c r="FO149" s="12" t="n">
        <v>0</v>
      </c>
      <c r="FP149" s="19" t="n">
        <f aca="false">Z149-AH149/10</f>
        <v>0</v>
      </c>
      <c r="FQ149" s="19" t="n">
        <f aca="false">Z149+DR149/5</f>
        <v>-0.002</v>
      </c>
      <c r="FR149" s="19" t="n">
        <f aca="false">(DX149+DY149)/AL149*60</f>
        <v>123.337363966143</v>
      </c>
      <c r="FS149" s="22"/>
      <c r="FT149" s="22"/>
      <c r="FU149" s="22"/>
      <c r="FV149" s="22"/>
      <c r="FW149" s="17" t="s">
        <v>280</v>
      </c>
      <c r="FX149" s="23" t="n">
        <v>700000</v>
      </c>
      <c r="FY149" s="23" t="n">
        <v>700000</v>
      </c>
      <c r="FZ149" s="8" t="n">
        <v>145</v>
      </c>
      <c r="GA149" s="8" t="n">
        <v>16</v>
      </c>
      <c r="GB149" s="8" t="n">
        <v>33</v>
      </c>
      <c r="GC149" s="8" t="n">
        <v>49</v>
      </c>
      <c r="GD149" s="8" t="n">
        <v>-11</v>
      </c>
      <c r="GE149" s="8" t="n">
        <v>14</v>
      </c>
      <c r="GF149" s="8" t="n">
        <v>104</v>
      </c>
      <c r="GG149" s="8" t="n">
        <v>1944</v>
      </c>
      <c r="GH149" s="8" t="n">
        <v>1.6</v>
      </c>
      <c r="GI149" s="8" t="n">
        <v>1.8</v>
      </c>
      <c r="GJ149" s="8" t="n">
        <v>3.4</v>
      </c>
      <c r="GK149" s="8" t="n">
        <f aca="false">Z149-AH149/10</f>
        <v>0</v>
      </c>
      <c r="GL149" s="22"/>
      <c r="GM149" s="22"/>
      <c r="GN149" s="22"/>
      <c r="GO149" s="22"/>
      <c r="GP149" s="22"/>
    </row>
    <row r="150" customFormat="false" ht="13.65" hidden="false" customHeight="true" outlineLevel="0" collapsed="false">
      <c r="A150" s="16" t="n">
        <v>33506</v>
      </c>
      <c r="B150" s="17" t="s">
        <v>518</v>
      </c>
      <c r="C150" s="22"/>
      <c r="D150" s="17" t="s">
        <v>321</v>
      </c>
      <c r="E150" s="17" t="s">
        <v>321</v>
      </c>
      <c r="F150" s="8" t="n">
        <v>71</v>
      </c>
      <c r="G150" s="8" t="n">
        <v>186</v>
      </c>
      <c r="H150" s="8" t="n">
        <v>2010</v>
      </c>
      <c r="I150" s="8" t="n">
        <v>2</v>
      </c>
      <c r="J150" s="8" t="n">
        <v>51</v>
      </c>
      <c r="K150" s="17" t="s">
        <v>273</v>
      </c>
      <c r="L150" s="8" t="n">
        <v>2013</v>
      </c>
      <c r="M150" s="8" t="n">
        <v>26</v>
      </c>
      <c r="N150" s="8" t="n">
        <v>5</v>
      </c>
      <c r="O150" s="8" t="n">
        <v>8475714</v>
      </c>
      <c r="P150" s="17" t="s">
        <v>973</v>
      </c>
      <c r="Q150" s="17" t="s">
        <v>974</v>
      </c>
      <c r="R150" s="17" t="s">
        <v>975</v>
      </c>
      <c r="S150" s="17" t="s">
        <v>976</v>
      </c>
      <c r="T150" s="17" t="s">
        <v>313</v>
      </c>
      <c r="U150" s="17" t="s">
        <v>488</v>
      </c>
      <c r="V150" s="8" t="n">
        <v>68</v>
      </c>
      <c r="W150" s="8" t="n">
        <v>16</v>
      </c>
      <c r="X150" s="8" t="n">
        <v>19</v>
      </c>
      <c r="Y150" s="8" t="n">
        <v>10</v>
      </c>
      <c r="Z150" s="8" t="n">
        <v>35</v>
      </c>
      <c r="AA150" s="8" t="n">
        <v>9</v>
      </c>
      <c r="AB150" s="8" t="n">
        <v>29</v>
      </c>
      <c r="AC150" s="18" t="n">
        <f aca="false">Z150/V150</f>
        <v>0.514705882352941</v>
      </c>
      <c r="AD150" s="19" t="n">
        <f aca="false">IF(FZ150&gt;V150,Z150-V150*(GC150-Z150)/(FZ150-V150),0)</f>
        <v>10.8709677419355</v>
      </c>
      <c r="AE150" s="19" t="n">
        <v>13.82</v>
      </c>
      <c r="AF150" s="8" t="n">
        <v>20</v>
      </c>
      <c r="AG150" s="8" t="n">
        <v>-4.6</v>
      </c>
      <c r="AH150" s="8" t="n">
        <v>12</v>
      </c>
      <c r="AI150" s="8" t="n">
        <v>1579</v>
      </c>
      <c r="AJ150" s="8" t="n">
        <v>64812</v>
      </c>
      <c r="AK150" s="19" t="n">
        <v>1080.2</v>
      </c>
      <c r="AL150" s="8" t="n">
        <v>1080.2</v>
      </c>
      <c r="AM150" s="8" t="n">
        <v>1080</v>
      </c>
      <c r="AN150" s="18" t="n">
        <f aca="false">AJ150/60/V150</f>
        <v>15.8852941176471</v>
      </c>
      <c r="AO150" s="8" t="n">
        <v>26.25</v>
      </c>
      <c r="AP150" s="12" t="n">
        <f aca="false">IF(EF150&gt;0,Z150/EF150,0)</f>
        <v>0.74468085106383</v>
      </c>
      <c r="AQ150" s="8" t="n">
        <v>184</v>
      </c>
      <c r="AR150" s="8" t="n">
        <v>184</v>
      </c>
      <c r="AS150" s="8" t="n">
        <v>184</v>
      </c>
      <c r="AT150" s="8" t="n">
        <v>144</v>
      </c>
      <c r="AU150" s="8" t="n">
        <v>144</v>
      </c>
      <c r="AV150" s="8" t="n">
        <v>105</v>
      </c>
      <c r="AW150" s="8" t="n">
        <v>106</v>
      </c>
      <c r="AX150" s="8" t="n">
        <v>43</v>
      </c>
      <c r="AY150" s="8" t="n">
        <v>8</v>
      </c>
      <c r="AZ150" s="8" t="n">
        <v>10</v>
      </c>
      <c r="BA150" s="8" t="n">
        <f aca="false">AY150+AZ150</f>
        <v>18</v>
      </c>
      <c r="BB150" s="8" t="n">
        <v>10.58</v>
      </c>
      <c r="BC150" s="8" t="n">
        <v>29.9524</v>
      </c>
      <c r="BD150" s="19" t="n">
        <v>191.6</v>
      </c>
      <c r="BE150" s="19" t="n">
        <v>10.642473615997</v>
      </c>
      <c r="BF150" s="19" t="n">
        <f aca="false">AQ150+BD150</f>
        <v>375.6</v>
      </c>
      <c r="BG150" s="19" t="n">
        <f aca="false">IF(AL150&gt;0,BF150/AL150*60,0)</f>
        <v>20.8628031845954</v>
      </c>
      <c r="BH150" s="8" t="n">
        <v>314</v>
      </c>
      <c r="BI150" s="8" t="n">
        <v>339</v>
      </c>
      <c r="BJ150" s="8" t="n">
        <v>490</v>
      </c>
      <c r="BK150" s="12" t="n">
        <f aca="false">BH150/(BH150+BJ150)</f>
        <v>0.390547263681592</v>
      </c>
      <c r="BL150" s="8" t="n">
        <v>36</v>
      </c>
      <c r="BM150" s="8" t="n">
        <v>36</v>
      </c>
      <c r="BN150" s="8" t="n">
        <v>61</v>
      </c>
      <c r="BO150" s="8" t="n">
        <f aca="false">BM150-BN150</f>
        <v>-25</v>
      </c>
      <c r="BP150" s="8" t="n">
        <v>39</v>
      </c>
      <c r="BQ150" s="8" t="n">
        <v>10</v>
      </c>
      <c r="BR150" s="8" t="n">
        <v>22</v>
      </c>
      <c r="BS150" s="8" t="n">
        <v>31</v>
      </c>
      <c r="BT150" s="12" t="n">
        <f aca="false">BS150/(EA150+BS150)</f>
        <v>0.0352673492605233</v>
      </c>
      <c r="BU150" s="8" t="n">
        <v>266</v>
      </c>
      <c r="BV150" s="8" t="n">
        <v>253</v>
      </c>
      <c r="BW150" s="12" t="n">
        <f aca="false">IF(BU150+BV150&gt;0,BU150/(BU150+BV150),0)</f>
        <v>0.51252408477842</v>
      </c>
      <c r="BX150" s="8" t="n">
        <v>117</v>
      </c>
      <c r="BY150" s="8" t="n">
        <v>111</v>
      </c>
      <c r="BZ150" s="8" t="n">
        <v>85</v>
      </c>
      <c r="CA150" s="8" t="n">
        <v>66</v>
      </c>
      <c r="CB150" s="8" t="n">
        <v>64</v>
      </c>
      <c r="CC150" s="8" t="n">
        <v>76</v>
      </c>
      <c r="CD150" s="8" t="n">
        <v>91</v>
      </c>
      <c r="CE150" s="8" t="n">
        <v>95</v>
      </c>
      <c r="CF150" s="8" t="n">
        <v>89</v>
      </c>
      <c r="CG150" s="8" t="n">
        <v>86</v>
      </c>
      <c r="CH150" s="8" t="n">
        <v>141</v>
      </c>
      <c r="CI150" s="8" t="n">
        <v>129</v>
      </c>
      <c r="CJ150" s="8" t="n">
        <v>0</v>
      </c>
      <c r="CK150" s="8" t="n">
        <v>1</v>
      </c>
      <c r="CL150" s="8" t="n">
        <v>0</v>
      </c>
      <c r="CM150" s="8" t="n">
        <v>3</v>
      </c>
      <c r="CN150" s="8" t="n">
        <v>0</v>
      </c>
      <c r="CO150" s="8" t="n">
        <v>0</v>
      </c>
      <c r="CP150" s="8" t="n">
        <v>0</v>
      </c>
      <c r="CQ150" s="8" t="n">
        <v>1</v>
      </c>
      <c r="CR150" s="8" t="n">
        <v>0</v>
      </c>
      <c r="CS150" s="8" t="n">
        <v>1</v>
      </c>
      <c r="CT150" s="8" t="n">
        <v>0</v>
      </c>
      <c r="CU150" s="8" t="n">
        <v>0</v>
      </c>
      <c r="CV150" s="8" t="n">
        <v>0</v>
      </c>
      <c r="CW150" s="8" t="n">
        <v>14</v>
      </c>
      <c r="CX150" s="8" t="n">
        <v>0</v>
      </c>
      <c r="CY150" s="8" t="n">
        <v>1</v>
      </c>
      <c r="CZ150" s="8" t="n">
        <v>5</v>
      </c>
      <c r="DA150" s="8" t="n">
        <v>33</v>
      </c>
      <c r="DB150" s="8" t="n">
        <v>6</v>
      </c>
      <c r="DC150" s="8" t="n">
        <v>3</v>
      </c>
      <c r="DD150" s="8" t="n">
        <v>11</v>
      </c>
      <c r="DE150" s="8" t="n">
        <v>12</v>
      </c>
      <c r="DF150" s="8" t="n">
        <v>5</v>
      </c>
      <c r="DG150" s="8" t="n">
        <v>0</v>
      </c>
      <c r="DH150" s="8" t="n">
        <v>68</v>
      </c>
      <c r="DI150" s="8" t="n">
        <v>6</v>
      </c>
      <c r="DJ150" s="8" t="n">
        <v>8</v>
      </c>
      <c r="DK150" s="8" t="n">
        <v>6</v>
      </c>
      <c r="DL150" s="8" t="n">
        <v>6</v>
      </c>
      <c r="DM150" s="8" t="n">
        <v>0</v>
      </c>
      <c r="DN150" s="8" t="n">
        <v>8</v>
      </c>
      <c r="DO150" s="8" t="n">
        <v>8</v>
      </c>
      <c r="DP150" s="8" t="n">
        <v>0</v>
      </c>
      <c r="DQ150" s="8" t="n">
        <f aca="false">DJ150-DI150</f>
        <v>2</v>
      </c>
      <c r="DR150" s="19" t="n">
        <v>-1.583</v>
      </c>
      <c r="DS150" s="8" t="n">
        <v>6</v>
      </c>
      <c r="DT150" s="8" t="n">
        <v>0</v>
      </c>
      <c r="DU150" s="8" t="n">
        <v>0</v>
      </c>
      <c r="DV150" s="8" t="n">
        <v>0</v>
      </c>
      <c r="DW150" s="8" t="n">
        <v>0</v>
      </c>
      <c r="DX150" s="8" t="n">
        <v>909</v>
      </c>
      <c r="DY150" s="8" t="n">
        <v>1136</v>
      </c>
      <c r="DZ150" s="8" t="n">
        <v>683</v>
      </c>
      <c r="EA150" s="8" t="n">
        <v>848</v>
      </c>
      <c r="EB150" s="8" t="n">
        <v>476</v>
      </c>
      <c r="EC150" s="8" t="n">
        <v>627</v>
      </c>
      <c r="ED150" s="8" t="n">
        <v>41.78</v>
      </c>
      <c r="EE150" s="8" t="n">
        <v>57.66</v>
      </c>
      <c r="EF150" s="8" t="n">
        <v>47</v>
      </c>
      <c r="EG150" s="8" t="n">
        <v>38</v>
      </c>
      <c r="EH150" s="12" t="n">
        <f aca="false">EF150/EB150</f>
        <v>0.0987394957983193</v>
      </c>
      <c r="EI150" s="20" t="n">
        <f aca="false">1-EG150/EC150</f>
        <v>0.939393939393939</v>
      </c>
      <c r="EJ150" s="21" t="n">
        <f aca="false">EH150+EI150</f>
        <v>1.03813343519226</v>
      </c>
      <c r="EK150" s="8" t="n">
        <v>906</v>
      </c>
      <c r="EL150" s="8" t="n">
        <v>1135</v>
      </c>
      <c r="EM150" s="8" t="n">
        <v>680</v>
      </c>
      <c r="EN150" s="8" t="n">
        <v>849</v>
      </c>
      <c r="EO150" s="8" t="n">
        <v>474</v>
      </c>
      <c r="EP150" s="8" t="n">
        <v>628</v>
      </c>
      <c r="EQ150" s="8" t="n">
        <v>47</v>
      </c>
      <c r="ER150" s="8" t="n">
        <v>38</v>
      </c>
      <c r="ES150" s="8" t="n">
        <v>410</v>
      </c>
      <c r="ET150" s="8" t="n">
        <v>544</v>
      </c>
      <c r="EU150" s="8" t="n">
        <v>140</v>
      </c>
      <c r="EV150" s="8" t="n">
        <v>216</v>
      </c>
      <c r="EW150" s="8" t="n">
        <v>28</v>
      </c>
      <c r="EX150" s="8" t="n">
        <v>22</v>
      </c>
      <c r="EY150" s="8" t="n">
        <v>66</v>
      </c>
      <c r="EZ150" s="8" t="n">
        <v>65</v>
      </c>
      <c r="FA150" s="8" t="n">
        <v>2.3</v>
      </c>
      <c r="FB150" s="8" t="n">
        <v>1.8</v>
      </c>
      <c r="FC150" s="8" t="n">
        <v>4.1</v>
      </c>
      <c r="FD150" s="19" t="n">
        <v>34.76</v>
      </c>
      <c r="FE150" s="18" t="n">
        <f aca="false">FD150/V150</f>
        <v>0.511176470588235</v>
      </c>
      <c r="FF150" s="8" t="n">
        <v>3.3174</v>
      </c>
      <c r="FG150" s="8" t="n">
        <v>0.97</v>
      </c>
      <c r="FH150" s="8" t="n">
        <v>-0.04</v>
      </c>
      <c r="FI150" s="8" t="n">
        <v>0.92</v>
      </c>
      <c r="FJ150" s="22"/>
      <c r="FK150" s="22"/>
      <c r="FL150" s="22"/>
      <c r="FM150" s="8" t="n">
        <f aca="false">BL150+BS150+AH150+DT150</f>
        <v>79</v>
      </c>
      <c r="FN150" s="19" t="n">
        <f aca="false">IF(DS150&gt;0,(BL150+BR150)/DS150,0)</f>
        <v>9.66666666666667</v>
      </c>
      <c r="FO150" s="12" t="n">
        <v>0.0787515006</v>
      </c>
      <c r="FP150" s="19" t="n">
        <f aca="false">Z150-AH150/10</f>
        <v>33.8</v>
      </c>
      <c r="FQ150" s="19" t="n">
        <f aca="false">Z150+DR150/5</f>
        <v>34.6834</v>
      </c>
      <c r="FR150" s="19" t="n">
        <f aca="false">(DX150+DY150)/AL150*60</f>
        <v>113.590075911868</v>
      </c>
      <c r="FS150" s="8" t="n">
        <v>4</v>
      </c>
      <c r="FT150" s="17" t="s">
        <v>326</v>
      </c>
      <c r="FU150" s="8" t="n">
        <v>195</v>
      </c>
      <c r="FV150" s="22"/>
      <c r="FW150" s="17" t="s">
        <v>280</v>
      </c>
      <c r="FX150" s="23" t="n">
        <v>1800000</v>
      </c>
      <c r="FY150" s="23" t="n">
        <v>2000000</v>
      </c>
      <c r="FZ150" s="8" t="n">
        <v>316</v>
      </c>
      <c r="GA150" s="8" t="n">
        <v>56</v>
      </c>
      <c r="GB150" s="8" t="n">
        <v>67</v>
      </c>
      <c r="GC150" s="8" t="n">
        <v>123</v>
      </c>
      <c r="GD150" s="8" t="n">
        <v>29</v>
      </c>
      <c r="GE150" s="8" t="n">
        <v>73</v>
      </c>
      <c r="GF150" s="8" t="n">
        <v>472</v>
      </c>
      <c r="GG150" s="8" t="n">
        <v>4781</v>
      </c>
      <c r="GH150" s="8" t="n">
        <v>6.4</v>
      </c>
      <c r="GI150" s="8" t="n">
        <v>6.2</v>
      </c>
      <c r="GJ150" s="8" t="n">
        <v>12.6</v>
      </c>
      <c r="GK150" s="8" t="n">
        <f aca="false">Z150-AH150/10</f>
        <v>33.8</v>
      </c>
      <c r="GL150" s="22"/>
      <c r="GM150" s="22"/>
      <c r="GN150" s="22"/>
      <c r="GO150" s="22"/>
      <c r="GP150" s="22"/>
    </row>
    <row r="151" customFormat="false" ht="13.65" hidden="false" customHeight="true" outlineLevel="0" collapsed="false">
      <c r="A151" s="16" t="n">
        <v>34367</v>
      </c>
      <c r="B151" s="17" t="s">
        <v>977</v>
      </c>
      <c r="C151" s="22"/>
      <c r="D151" s="17" t="s">
        <v>321</v>
      </c>
      <c r="E151" s="17" t="s">
        <v>321</v>
      </c>
      <c r="F151" s="8" t="n">
        <v>73</v>
      </c>
      <c r="G151" s="8" t="n">
        <v>195</v>
      </c>
      <c r="H151" s="22"/>
      <c r="I151" s="22"/>
      <c r="J151" s="22"/>
      <c r="K151" s="17" t="s">
        <v>263</v>
      </c>
      <c r="L151" s="8" t="n">
        <v>2017</v>
      </c>
      <c r="M151" s="8" t="n">
        <v>23</v>
      </c>
      <c r="N151" s="8" t="n">
        <v>1</v>
      </c>
      <c r="O151" s="8" t="n">
        <v>8480157</v>
      </c>
      <c r="P151" s="17" t="s">
        <v>978</v>
      </c>
      <c r="Q151" s="17" t="s">
        <v>979</v>
      </c>
      <c r="R151" s="17" t="s">
        <v>980</v>
      </c>
      <c r="S151" s="17" t="s">
        <v>976</v>
      </c>
      <c r="T151" s="17" t="s">
        <v>278</v>
      </c>
      <c r="U151" s="17" t="s">
        <v>514</v>
      </c>
      <c r="V151" s="8" t="n">
        <v>4</v>
      </c>
      <c r="W151" s="8" t="n">
        <v>0</v>
      </c>
      <c r="X151" s="8" t="n">
        <v>1</v>
      </c>
      <c r="Y151" s="8" t="n">
        <v>0</v>
      </c>
      <c r="Z151" s="8" t="n">
        <v>1</v>
      </c>
      <c r="AA151" s="8" t="n">
        <v>26</v>
      </c>
      <c r="AB151" s="8" t="n">
        <v>68</v>
      </c>
      <c r="AC151" s="18" t="n">
        <f aca="false">Z151/V151</f>
        <v>0.25</v>
      </c>
      <c r="AD151" s="19" t="n">
        <f aca="false">IF(FZ151&gt;V151,Z151-V151*(GC151-Z151)/(FZ151-V151),0)</f>
        <v>0</v>
      </c>
      <c r="AE151" s="19" t="n">
        <v>0.305</v>
      </c>
      <c r="AF151" s="8" t="n">
        <v>-3</v>
      </c>
      <c r="AG151" s="8" t="n">
        <v>-0.8</v>
      </c>
      <c r="AH151" s="8" t="n">
        <v>4</v>
      </c>
      <c r="AI151" s="8" t="n">
        <v>78</v>
      </c>
      <c r="AJ151" s="8" t="n">
        <v>3069</v>
      </c>
      <c r="AK151" s="19" t="n">
        <v>51.15</v>
      </c>
      <c r="AL151" s="8" t="n">
        <v>51.15</v>
      </c>
      <c r="AM151" s="8" t="n">
        <v>51</v>
      </c>
      <c r="AN151" s="18" t="n">
        <f aca="false">AJ151/60/V151</f>
        <v>12.7875</v>
      </c>
      <c r="AO151" s="8" t="n">
        <v>21.47</v>
      </c>
      <c r="AP151" s="12" t="n">
        <f aca="false">IF(EF151&gt;0,Z151/EF151,0)</f>
        <v>1</v>
      </c>
      <c r="AQ151" s="8" t="n">
        <v>13</v>
      </c>
      <c r="AR151" s="8" t="n">
        <v>13</v>
      </c>
      <c r="AS151" s="8" t="n">
        <v>13</v>
      </c>
      <c r="AT151" s="8" t="n">
        <v>8</v>
      </c>
      <c r="AU151" s="8" t="n">
        <v>8</v>
      </c>
      <c r="AV151" s="8" t="n">
        <v>5</v>
      </c>
      <c r="AW151" s="8" t="n">
        <v>5</v>
      </c>
      <c r="AX151" s="8" t="n">
        <v>0</v>
      </c>
      <c r="AY151" s="8" t="n">
        <v>0</v>
      </c>
      <c r="AZ151" s="8" t="n">
        <v>2</v>
      </c>
      <c r="BA151" s="8" t="n">
        <f aca="false">AY151+AZ151</f>
        <v>2</v>
      </c>
      <c r="BB151" s="8" t="n">
        <v>0.26</v>
      </c>
      <c r="BC151" s="8" t="n">
        <v>46.2</v>
      </c>
      <c r="BD151" s="19" t="n">
        <v>0</v>
      </c>
      <c r="BE151" s="19" t="n">
        <v>0</v>
      </c>
      <c r="BF151" s="19" t="n">
        <f aca="false">AQ151+BD151</f>
        <v>13</v>
      </c>
      <c r="BG151" s="19" t="n">
        <f aca="false">IF(AL151&gt;0,BF151/AL151*60,0)</f>
        <v>15.2492668621701</v>
      </c>
      <c r="BH151" s="8" t="n">
        <v>24</v>
      </c>
      <c r="BI151" s="8" t="n">
        <v>18</v>
      </c>
      <c r="BJ151" s="8" t="n">
        <v>11</v>
      </c>
      <c r="BK151" s="12" t="n">
        <f aca="false">BH151/(BH151+BJ151)</f>
        <v>0.685714285714286</v>
      </c>
      <c r="BL151" s="8" t="n">
        <v>1</v>
      </c>
      <c r="BM151" s="8" t="n">
        <v>1</v>
      </c>
      <c r="BN151" s="8" t="n">
        <v>3</v>
      </c>
      <c r="BO151" s="8" t="n">
        <f aca="false">BM151-BN151</f>
        <v>-2</v>
      </c>
      <c r="BP151" s="8" t="n">
        <v>3</v>
      </c>
      <c r="BQ151" s="8" t="n">
        <v>1</v>
      </c>
      <c r="BR151" s="8" t="n">
        <v>2</v>
      </c>
      <c r="BS151" s="8" t="n">
        <v>0</v>
      </c>
      <c r="BT151" s="12" t="n">
        <f aca="false">BS151/(EA151+BS151)</f>
        <v>0</v>
      </c>
      <c r="BU151" s="8" t="n">
        <v>0</v>
      </c>
      <c r="BV151" s="8" t="n">
        <v>0</v>
      </c>
      <c r="BW151" s="12" t="n">
        <f aca="false">IF(BU151+BV151&gt;0,BU151/(BU151+BV151),0)</f>
        <v>0</v>
      </c>
      <c r="BX151" s="8" t="n">
        <v>0</v>
      </c>
      <c r="BY151" s="8" t="n">
        <v>0</v>
      </c>
      <c r="BZ151" s="8" t="n">
        <v>0</v>
      </c>
      <c r="CA151" s="8" t="n">
        <v>0</v>
      </c>
      <c r="CB151" s="8" t="n">
        <v>0</v>
      </c>
      <c r="CC151" s="8" t="n">
        <v>0</v>
      </c>
      <c r="CD151" s="8" t="n">
        <v>0</v>
      </c>
      <c r="CE151" s="8" t="n">
        <v>0</v>
      </c>
      <c r="CF151" s="8" t="n">
        <v>0</v>
      </c>
      <c r="CG151" s="8" t="n">
        <v>0</v>
      </c>
      <c r="CH151" s="8" t="n">
        <v>0</v>
      </c>
      <c r="CI151" s="8" t="n">
        <v>0</v>
      </c>
      <c r="CJ151" s="8" t="n">
        <v>0</v>
      </c>
      <c r="CK151" s="8" t="n">
        <v>0</v>
      </c>
      <c r="CL151" s="8" t="n">
        <v>0</v>
      </c>
      <c r="CM151" s="8" t="n">
        <v>0</v>
      </c>
      <c r="CN151" s="8" t="n">
        <v>0</v>
      </c>
      <c r="CO151" s="8" t="n">
        <v>0</v>
      </c>
      <c r="CP151" s="8" t="n">
        <v>0</v>
      </c>
      <c r="CQ151" s="8" t="n">
        <v>0</v>
      </c>
      <c r="CR151" s="8" t="n">
        <v>0</v>
      </c>
      <c r="CS151" s="8" t="n">
        <v>0</v>
      </c>
      <c r="CT151" s="8" t="n">
        <v>0</v>
      </c>
      <c r="CU151" s="8" t="n">
        <v>0</v>
      </c>
      <c r="CV151" s="8" t="n">
        <v>0</v>
      </c>
      <c r="CW151" s="8" t="n">
        <v>0</v>
      </c>
      <c r="CX151" s="8" t="n">
        <v>0</v>
      </c>
      <c r="CY151" s="8" t="n">
        <v>0</v>
      </c>
      <c r="CZ151" s="8" t="n">
        <v>1</v>
      </c>
      <c r="DA151" s="8" t="n">
        <v>2</v>
      </c>
      <c r="DB151" s="8" t="n">
        <v>0</v>
      </c>
      <c r="DC151" s="8" t="n">
        <v>0</v>
      </c>
      <c r="DD151" s="8" t="n">
        <v>2</v>
      </c>
      <c r="DE151" s="8" t="n">
        <v>3</v>
      </c>
      <c r="DF151" s="8" t="n">
        <v>0</v>
      </c>
      <c r="DG151" s="8" t="n">
        <v>0</v>
      </c>
      <c r="DH151" s="8" t="n">
        <v>0</v>
      </c>
      <c r="DI151" s="8" t="n">
        <v>2</v>
      </c>
      <c r="DJ151" s="8" t="n">
        <v>1</v>
      </c>
      <c r="DK151" s="8" t="n">
        <v>2</v>
      </c>
      <c r="DL151" s="8" t="n">
        <v>2</v>
      </c>
      <c r="DM151" s="8" t="n">
        <v>0</v>
      </c>
      <c r="DN151" s="8" t="n">
        <v>1</v>
      </c>
      <c r="DO151" s="8" t="n">
        <v>1</v>
      </c>
      <c r="DP151" s="8" t="n">
        <v>0</v>
      </c>
      <c r="DQ151" s="8" t="n">
        <f aca="false">DJ151-DI151</f>
        <v>-1</v>
      </c>
      <c r="DR151" s="19" t="n">
        <v>-0.763</v>
      </c>
      <c r="DS151" s="8" t="n">
        <v>2</v>
      </c>
      <c r="DT151" s="8" t="n">
        <v>0</v>
      </c>
      <c r="DU151" s="8" t="n">
        <v>0</v>
      </c>
      <c r="DV151" s="8" t="n">
        <v>0</v>
      </c>
      <c r="DW151" s="8" t="n">
        <v>0</v>
      </c>
      <c r="DX151" s="8" t="n">
        <v>55</v>
      </c>
      <c r="DY151" s="8" t="n">
        <v>38</v>
      </c>
      <c r="DZ151" s="8" t="n">
        <v>38</v>
      </c>
      <c r="EA151" s="8" t="n">
        <v>32</v>
      </c>
      <c r="EB151" s="8" t="n">
        <v>23</v>
      </c>
      <c r="EC151" s="8" t="n">
        <v>26</v>
      </c>
      <c r="ED151" s="8" t="n">
        <v>2.33</v>
      </c>
      <c r="EE151" s="8" t="n">
        <v>2.78</v>
      </c>
      <c r="EF151" s="8" t="n">
        <v>1</v>
      </c>
      <c r="EG151" s="8" t="n">
        <v>4</v>
      </c>
      <c r="EH151" s="12" t="n">
        <f aca="false">EF151/EB151</f>
        <v>0.0434782608695652</v>
      </c>
      <c r="EI151" s="20" t="n">
        <f aca="false">1-EG151/EC151</f>
        <v>0.846153846153846</v>
      </c>
      <c r="EJ151" s="21" t="n">
        <f aca="false">EH151+EI151</f>
        <v>0.889632107023411</v>
      </c>
      <c r="EK151" s="8" t="n">
        <v>54</v>
      </c>
      <c r="EL151" s="8" t="n">
        <v>38</v>
      </c>
      <c r="EM151" s="8" t="n">
        <v>37</v>
      </c>
      <c r="EN151" s="8" t="n">
        <v>32</v>
      </c>
      <c r="EO151" s="8" t="n">
        <v>23</v>
      </c>
      <c r="EP151" s="8" t="n">
        <v>26</v>
      </c>
      <c r="EQ151" s="8" t="n">
        <v>1</v>
      </c>
      <c r="ER151" s="8" t="n">
        <v>4</v>
      </c>
      <c r="ES151" s="8" t="n">
        <v>32</v>
      </c>
      <c r="ET151" s="8" t="n">
        <v>21</v>
      </c>
      <c r="EU151" s="8" t="n">
        <v>10</v>
      </c>
      <c r="EV151" s="8" t="n">
        <v>7</v>
      </c>
      <c r="EW151" s="8" t="n">
        <v>0</v>
      </c>
      <c r="EX151" s="8" t="n">
        <v>2</v>
      </c>
      <c r="EY151" s="8" t="n">
        <v>6</v>
      </c>
      <c r="EZ151" s="8" t="n">
        <v>7</v>
      </c>
      <c r="FA151" s="8" t="n">
        <v>0</v>
      </c>
      <c r="FB151" s="8" t="n">
        <v>-0.1</v>
      </c>
      <c r="FC151" s="8" t="n">
        <v>-0.1</v>
      </c>
      <c r="FD151" s="19" t="n">
        <v>1.23</v>
      </c>
      <c r="FE151" s="18" t="n">
        <f aca="false">FD151/V151</f>
        <v>0.3075</v>
      </c>
      <c r="FF151" s="8" t="n">
        <v>0.0186</v>
      </c>
      <c r="FG151" s="8" t="n">
        <v>0</v>
      </c>
      <c r="FH151" s="8" t="n">
        <v>0</v>
      </c>
      <c r="FI151" s="8" t="n">
        <v>0</v>
      </c>
      <c r="FJ151" s="22"/>
      <c r="FK151" s="22"/>
      <c r="FL151" s="22"/>
      <c r="FM151" s="8" t="n">
        <f aca="false">BL151+BS151+AH151+DT151</f>
        <v>5</v>
      </c>
      <c r="FN151" s="19" t="n">
        <f aca="false">IF(DS151&gt;0,(BL151+BR151)/DS151,0)</f>
        <v>1.5</v>
      </c>
      <c r="FO151" s="12" t="n">
        <v>0</v>
      </c>
      <c r="FP151" s="19" t="n">
        <f aca="false">Z151-AH151/10</f>
        <v>0.6</v>
      </c>
      <c r="FQ151" s="19" t="n">
        <f aca="false">Z151+DR151/5</f>
        <v>0.8474</v>
      </c>
      <c r="FR151" s="19" t="n">
        <f aca="false">(DX151+DY151)/AL151*60</f>
        <v>109.090909090909</v>
      </c>
      <c r="FS151" s="22"/>
      <c r="FT151" s="22"/>
      <c r="FU151" s="22"/>
      <c r="FV151" s="22"/>
      <c r="FW151" s="17" t="s">
        <v>270</v>
      </c>
      <c r="FX151" s="23" t="n">
        <v>925000</v>
      </c>
      <c r="FY151" s="23" t="n">
        <v>925000</v>
      </c>
      <c r="FZ151" s="8" t="n">
        <v>4</v>
      </c>
      <c r="GA151" s="8" t="n">
        <v>0</v>
      </c>
      <c r="GB151" s="8" t="n">
        <v>1</v>
      </c>
      <c r="GC151" s="8" t="n">
        <v>1</v>
      </c>
      <c r="GD151" s="8" t="n">
        <v>-3</v>
      </c>
      <c r="GE151" s="8" t="n">
        <v>4</v>
      </c>
      <c r="GF151" s="8" t="n">
        <v>5</v>
      </c>
      <c r="GG151" s="8" t="n">
        <v>51</v>
      </c>
      <c r="GH151" s="8" t="n">
        <v>0</v>
      </c>
      <c r="GI151" s="8" t="n">
        <v>-0.1</v>
      </c>
      <c r="GJ151" s="8" t="n">
        <v>-0.1</v>
      </c>
      <c r="GK151" s="8" t="n">
        <f aca="false">Z151-AH151/10</f>
        <v>0.6</v>
      </c>
      <c r="GL151" s="22"/>
      <c r="GM151" s="22"/>
      <c r="GN151" s="22"/>
      <c r="GO151" s="22"/>
      <c r="GP151" s="22"/>
    </row>
    <row r="152" customFormat="false" ht="13.65" hidden="false" customHeight="true" outlineLevel="0" collapsed="false">
      <c r="A152" s="16" t="n">
        <v>33367</v>
      </c>
      <c r="B152" s="17" t="s">
        <v>981</v>
      </c>
      <c r="C152" s="17" t="s">
        <v>272</v>
      </c>
      <c r="D152" s="17" t="s">
        <v>262</v>
      </c>
      <c r="E152" s="17" t="s">
        <v>262</v>
      </c>
      <c r="F152" s="8" t="n">
        <v>73</v>
      </c>
      <c r="G152" s="8" t="n">
        <v>198</v>
      </c>
      <c r="H152" s="8" t="n">
        <v>2009</v>
      </c>
      <c r="I152" s="8" t="n">
        <v>1</v>
      </c>
      <c r="J152" s="8" t="n">
        <v>12</v>
      </c>
      <c r="K152" s="17" t="s">
        <v>263</v>
      </c>
      <c r="L152" s="8" t="n">
        <v>2011</v>
      </c>
      <c r="M152" s="8" t="n">
        <v>26</v>
      </c>
      <c r="N152" s="8" t="n">
        <v>6</v>
      </c>
      <c r="O152" s="8" t="n">
        <v>8475177</v>
      </c>
      <c r="P152" s="17" t="s">
        <v>982</v>
      </c>
      <c r="Q152" s="17" t="s">
        <v>983</v>
      </c>
      <c r="R152" s="17" t="s">
        <v>984</v>
      </c>
      <c r="S152" s="17" t="s">
        <v>985</v>
      </c>
      <c r="T152" s="17" t="s">
        <v>278</v>
      </c>
      <c r="U152" s="17" t="s">
        <v>344</v>
      </c>
      <c r="V152" s="8" t="n">
        <v>33</v>
      </c>
      <c r="W152" s="8" t="n">
        <v>1</v>
      </c>
      <c r="X152" s="8" t="n">
        <v>11</v>
      </c>
      <c r="Y152" s="8" t="n">
        <v>6</v>
      </c>
      <c r="Z152" s="8" t="n">
        <v>12</v>
      </c>
      <c r="AA152" s="8" t="n">
        <v>17</v>
      </c>
      <c r="AB152" s="8" t="n">
        <v>73</v>
      </c>
      <c r="AC152" s="18" t="n">
        <f aca="false">Z152/V152</f>
        <v>0.363636363636364</v>
      </c>
      <c r="AD152" s="19" t="n">
        <f aca="false">IF(FZ152&gt;V152,Z152-V152*(GC152-Z152)/(FZ152-V152),0)</f>
        <v>3.59778597785978</v>
      </c>
      <c r="AE152" s="19" t="n">
        <v>3.683</v>
      </c>
      <c r="AF152" s="8" t="n">
        <v>11</v>
      </c>
      <c r="AG152" s="8" t="n">
        <v>-0.6</v>
      </c>
      <c r="AH152" s="8" t="n">
        <v>8</v>
      </c>
      <c r="AI152" s="8" t="n">
        <v>770</v>
      </c>
      <c r="AJ152" s="8" t="n">
        <v>37124</v>
      </c>
      <c r="AK152" s="19" t="n">
        <v>618.73333333333</v>
      </c>
      <c r="AL152" s="8" t="n">
        <v>618.7</v>
      </c>
      <c r="AM152" s="8" t="n">
        <v>619</v>
      </c>
      <c r="AN152" s="18" t="n">
        <f aca="false">AJ152/60/V152</f>
        <v>18.749494949495</v>
      </c>
      <c r="AO152" s="8" t="n">
        <v>31.08</v>
      </c>
      <c r="AP152" s="12" t="n">
        <f aca="false">IF(EF152&gt;0,Z152/EF152,0)</f>
        <v>0.342857142857143</v>
      </c>
      <c r="AQ152" s="8" t="n">
        <v>91</v>
      </c>
      <c r="AR152" s="8" t="n">
        <v>91</v>
      </c>
      <c r="AS152" s="8" t="n">
        <v>91</v>
      </c>
      <c r="AT152" s="8" t="n">
        <v>63</v>
      </c>
      <c r="AU152" s="8" t="n">
        <v>63</v>
      </c>
      <c r="AV152" s="8" t="n">
        <v>44</v>
      </c>
      <c r="AW152" s="8" t="n">
        <v>22</v>
      </c>
      <c r="AX152" s="8" t="n">
        <v>3</v>
      </c>
      <c r="AY152" s="8" t="n">
        <v>2</v>
      </c>
      <c r="AZ152" s="8" t="n">
        <v>7</v>
      </c>
      <c r="BA152" s="8" t="n">
        <f aca="false">AY152+AZ152</f>
        <v>9</v>
      </c>
      <c r="BB152" s="8" t="n">
        <v>1.46</v>
      </c>
      <c r="BC152" s="8" t="n">
        <v>61.3864</v>
      </c>
      <c r="BD152" s="19" t="n">
        <v>85.7</v>
      </c>
      <c r="BE152" s="19" t="n">
        <v>8.31052688287904</v>
      </c>
      <c r="BF152" s="19" t="n">
        <f aca="false">AQ152+BD152</f>
        <v>176.7</v>
      </c>
      <c r="BG152" s="19" t="n">
        <f aca="false">IF(AL152&gt;0,BF152/AL152*60,0)</f>
        <v>17.1359301761759</v>
      </c>
      <c r="BH152" s="8" t="n">
        <v>136</v>
      </c>
      <c r="BI152" s="8" t="n">
        <v>210</v>
      </c>
      <c r="BJ152" s="8" t="n">
        <v>232</v>
      </c>
      <c r="BK152" s="12" t="n">
        <f aca="false">BH152/(BH152+BJ152)</f>
        <v>0.369565217391304</v>
      </c>
      <c r="BL152" s="8" t="n">
        <v>45</v>
      </c>
      <c r="BM152" s="8" t="n">
        <v>45</v>
      </c>
      <c r="BN152" s="8" t="n">
        <v>42</v>
      </c>
      <c r="BO152" s="8" t="n">
        <f aca="false">BM152-BN152</f>
        <v>3</v>
      </c>
      <c r="BP152" s="8" t="n">
        <v>19</v>
      </c>
      <c r="BQ152" s="8" t="n">
        <v>24</v>
      </c>
      <c r="BR152" s="8" t="n">
        <v>14</v>
      </c>
      <c r="BS152" s="8" t="n">
        <v>65</v>
      </c>
      <c r="BT152" s="12" t="n">
        <f aca="false">BS152/(EA152+BS152)</f>
        <v>0.116696588868941</v>
      </c>
      <c r="BU152" s="8" t="n">
        <v>0</v>
      </c>
      <c r="BV152" s="8" t="n">
        <v>0</v>
      </c>
      <c r="BW152" s="12" t="n">
        <f aca="false">IF(BU152+BV152&gt;0,BU152/(BU152+BV152),0)</f>
        <v>0</v>
      </c>
      <c r="BX152" s="8" t="n">
        <v>0</v>
      </c>
      <c r="BY152" s="8" t="n">
        <v>0</v>
      </c>
      <c r="BZ152" s="8" t="n">
        <v>0</v>
      </c>
      <c r="CA152" s="8" t="n">
        <v>0</v>
      </c>
      <c r="CB152" s="8" t="n">
        <v>0</v>
      </c>
      <c r="CC152" s="8" t="n">
        <v>0</v>
      </c>
      <c r="CD152" s="8" t="n">
        <v>0</v>
      </c>
      <c r="CE152" s="8" t="n">
        <v>0</v>
      </c>
      <c r="CF152" s="8" t="n">
        <v>0</v>
      </c>
      <c r="CG152" s="8" t="n">
        <v>0</v>
      </c>
      <c r="CH152" s="8" t="n">
        <v>0</v>
      </c>
      <c r="CI152" s="8" t="n">
        <v>0</v>
      </c>
      <c r="CJ152" s="8" t="n">
        <v>0</v>
      </c>
      <c r="CK152" s="8" t="n">
        <v>0</v>
      </c>
      <c r="CL152" s="8" t="n">
        <v>0</v>
      </c>
      <c r="CM152" s="8" t="n">
        <v>0</v>
      </c>
      <c r="CN152" s="8" t="n">
        <v>0</v>
      </c>
      <c r="CO152" s="8" t="n">
        <v>0</v>
      </c>
      <c r="CP152" s="8" t="n">
        <v>0</v>
      </c>
      <c r="CQ152" s="8" t="n">
        <v>0</v>
      </c>
      <c r="CR152" s="8" t="n">
        <v>0</v>
      </c>
      <c r="CS152" s="8" t="n">
        <v>1</v>
      </c>
      <c r="CT152" s="8" t="n">
        <v>0</v>
      </c>
      <c r="CU152" s="8" t="n">
        <v>0</v>
      </c>
      <c r="CV152" s="8" t="n">
        <v>0</v>
      </c>
      <c r="CW152" s="8" t="n">
        <v>0</v>
      </c>
      <c r="CX152" s="8" t="n">
        <v>0</v>
      </c>
      <c r="CY152" s="8" t="n">
        <v>1</v>
      </c>
      <c r="CZ152" s="8" t="n">
        <v>2</v>
      </c>
      <c r="DA152" s="8" t="n">
        <v>16</v>
      </c>
      <c r="DB152" s="8" t="n">
        <v>0</v>
      </c>
      <c r="DC152" s="8" t="n">
        <v>0</v>
      </c>
      <c r="DD152" s="8" t="n">
        <v>10</v>
      </c>
      <c r="DE152" s="8" t="n">
        <v>7</v>
      </c>
      <c r="DF152" s="8" t="n">
        <v>0</v>
      </c>
      <c r="DG152" s="8" t="n">
        <v>0</v>
      </c>
      <c r="DH152" s="8" t="n">
        <v>27</v>
      </c>
      <c r="DI152" s="8" t="n">
        <v>4</v>
      </c>
      <c r="DJ152" s="8" t="n">
        <v>4</v>
      </c>
      <c r="DK152" s="8" t="n">
        <v>3</v>
      </c>
      <c r="DL152" s="8" t="n">
        <v>3</v>
      </c>
      <c r="DM152" s="8" t="n">
        <v>0</v>
      </c>
      <c r="DN152" s="8" t="n">
        <v>4</v>
      </c>
      <c r="DO152" s="8" t="n">
        <v>4</v>
      </c>
      <c r="DP152" s="8" t="n">
        <v>0</v>
      </c>
      <c r="DQ152" s="8" t="n">
        <f aca="false">DJ152-DI152</f>
        <v>0</v>
      </c>
      <c r="DR152" s="19" t="n">
        <v>2.421</v>
      </c>
      <c r="DS152" s="8" t="n">
        <v>4</v>
      </c>
      <c r="DT152" s="8" t="n">
        <v>0</v>
      </c>
      <c r="DU152" s="8" t="n">
        <v>0</v>
      </c>
      <c r="DV152" s="8" t="n">
        <v>0</v>
      </c>
      <c r="DW152" s="8" t="n">
        <v>0</v>
      </c>
      <c r="DX152" s="8" t="n">
        <v>508</v>
      </c>
      <c r="DY152" s="8" t="n">
        <v>663</v>
      </c>
      <c r="DZ152" s="8" t="n">
        <v>380</v>
      </c>
      <c r="EA152" s="8" t="n">
        <v>492</v>
      </c>
      <c r="EB152" s="8" t="n">
        <v>273</v>
      </c>
      <c r="EC152" s="8" t="n">
        <v>370</v>
      </c>
      <c r="ED152" s="8" t="n">
        <v>27.13</v>
      </c>
      <c r="EE152" s="8" t="n">
        <v>33.09</v>
      </c>
      <c r="EF152" s="8" t="n">
        <v>35</v>
      </c>
      <c r="EG152" s="8" t="n">
        <v>38</v>
      </c>
      <c r="EH152" s="12" t="n">
        <f aca="false">EF152/EB152</f>
        <v>0.128205128205128</v>
      </c>
      <c r="EI152" s="20" t="n">
        <f aca="false">1-EG152/EC152</f>
        <v>0.897297297297297</v>
      </c>
      <c r="EJ152" s="21" t="n">
        <f aca="false">EH152+EI152</f>
        <v>1.02550242550243</v>
      </c>
      <c r="EK152" s="8" t="n">
        <v>507</v>
      </c>
      <c r="EL152" s="8" t="n">
        <v>662</v>
      </c>
      <c r="EM152" s="8" t="n">
        <v>378</v>
      </c>
      <c r="EN152" s="8" t="n">
        <v>491</v>
      </c>
      <c r="EO152" s="8" t="n">
        <v>268</v>
      </c>
      <c r="EP152" s="8" t="n">
        <v>370</v>
      </c>
      <c r="EQ152" s="8" t="n">
        <v>35</v>
      </c>
      <c r="ER152" s="8" t="n">
        <v>39</v>
      </c>
      <c r="ES152" s="8" t="n">
        <v>281</v>
      </c>
      <c r="ET152" s="8" t="n">
        <v>359</v>
      </c>
      <c r="EU152" s="8" t="n">
        <v>124</v>
      </c>
      <c r="EV152" s="8" t="n">
        <v>129</v>
      </c>
      <c r="EW152" s="8" t="n">
        <v>19</v>
      </c>
      <c r="EX152" s="8" t="n">
        <v>17</v>
      </c>
      <c r="EY152" s="8" t="n">
        <v>38</v>
      </c>
      <c r="EZ152" s="8" t="n">
        <v>42</v>
      </c>
      <c r="FA152" s="8" t="n">
        <v>0.6</v>
      </c>
      <c r="FB152" s="8" t="n">
        <v>1.9</v>
      </c>
      <c r="FC152" s="8" t="n">
        <v>2.4</v>
      </c>
      <c r="FD152" s="19" t="n">
        <v>14.25</v>
      </c>
      <c r="FE152" s="18" t="n">
        <f aca="false">FD152/V152</f>
        <v>0.431818181818182</v>
      </c>
      <c r="FF152" s="8" t="n">
        <v>0.6072</v>
      </c>
      <c r="FG152" s="8" t="n">
        <v>0.49</v>
      </c>
      <c r="FH152" s="8" t="n">
        <v>0.07</v>
      </c>
      <c r="FI152" s="8" t="n">
        <v>0.57</v>
      </c>
      <c r="FJ152" s="22"/>
      <c r="FK152" s="22"/>
      <c r="FL152" s="22"/>
      <c r="FM152" s="8" t="n">
        <f aca="false">BL152+BS152+AH152+DT152</f>
        <v>118</v>
      </c>
      <c r="FN152" s="19" t="n">
        <f aca="false">IF(DS152&gt;0,(BL152+BR152)/DS152,0)</f>
        <v>14.75</v>
      </c>
      <c r="FO152" s="12" t="n">
        <v>0.0095571096</v>
      </c>
      <c r="FP152" s="19" t="n">
        <f aca="false">Z152-AH152/10</f>
        <v>11.2</v>
      </c>
      <c r="FQ152" s="19" t="n">
        <f aca="false">Z152+DR152/5</f>
        <v>12.4842</v>
      </c>
      <c r="FR152" s="19" t="n">
        <f aca="false">(DX152+DY152)/AL152*60</f>
        <v>113.560691773073</v>
      </c>
      <c r="FS152" s="8" t="n">
        <v>4</v>
      </c>
      <c r="FT152" s="17" t="s">
        <v>326</v>
      </c>
      <c r="FU152" s="8" t="n">
        <v>195</v>
      </c>
      <c r="FV152" s="22"/>
      <c r="FW152" s="17" t="s">
        <v>280</v>
      </c>
      <c r="FX152" s="23" t="n">
        <v>3300000</v>
      </c>
      <c r="FY152" s="23" t="n">
        <v>3300000</v>
      </c>
      <c r="FZ152" s="8" t="n">
        <v>304</v>
      </c>
      <c r="GA152" s="8" t="n">
        <v>12</v>
      </c>
      <c r="GB152" s="8" t="n">
        <v>69</v>
      </c>
      <c r="GC152" s="8" t="n">
        <v>81</v>
      </c>
      <c r="GD152" s="8" t="n">
        <v>26</v>
      </c>
      <c r="GE152" s="8" t="n">
        <v>118</v>
      </c>
      <c r="GF152" s="8" t="n">
        <v>427</v>
      </c>
      <c r="GG152" s="8" t="n">
        <v>6053</v>
      </c>
      <c r="GH152" s="8" t="n">
        <v>2.8</v>
      </c>
      <c r="GI152" s="8" t="n">
        <v>13.3</v>
      </c>
      <c r="GJ152" s="8" t="n">
        <v>16.2</v>
      </c>
      <c r="GK152" s="8" t="n">
        <f aca="false">Z152-AH152/10</f>
        <v>11.2</v>
      </c>
      <c r="GL152" s="22"/>
      <c r="GM152" s="22"/>
      <c r="GN152" s="22"/>
      <c r="GO152" s="22"/>
      <c r="GP152" s="22"/>
    </row>
    <row r="153" customFormat="false" ht="13.65" hidden="false" customHeight="true" outlineLevel="0" collapsed="false">
      <c r="A153" s="16" t="n">
        <v>32664</v>
      </c>
      <c r="B153" s="17" t="s">
        <v>986</v>
      </c>
      <c r="C153" s="17" t="s">
        <v>302</v>
      </c>
      <c r="D153" s="17" t="s">
        <v>283</v>
      </c>
      <c r="E153" s="17" t="s">
        <v>283</v>
      </c>
      <c r="F153" s="8" t="n">
        <v>68</v>
      </c>
      <c r="G153" s="8" t="n">
        <v>179</v>
      </c>
      <c r="H153" s="8" t="n">
        <v>2008</v>
      </c>
      <c r="I153" s="8" t="n">
        <v>6</v>
      </c>
      <c r="J153" s="8" t="n">
        <v>157</v>
      </c>
      <c r="K153" s="17" t="s">
        <v>273</v>
      </c>
      <c r="L153" s="8" t="n">
        <v>2011</v>
      </c>
      <c r="M153" s="8" t="n">
        <v>28</v>
      </c>
      <c r="N153" s="8" t="n">
        <v>7</v>
      </c>
      <c r="O153" s="8" t="n">
        <v>8474715</v>
      </c>
      <c r="P153" s="17" t="s">
        <v>987</v>
      </c>
      <c r="Q153" s="17" t="s">
        <v>988</v>
      </c>
      <c r="R153" s="17" t="s">
        <v>989</v>
      </c>
      <c r="S153" s="17" t="s">
        <v>990</v>
      </c>
      <c r="T153" s="17" t="s">
        <v>299</v>
      </c>
      <c r="U153" s="17" t="s">
        <v>389</v>
      </c>
      <c r="V153" s="8" t="n">
        <v>65</v>
      </c>
      <c r="W153" s="8" t="n">
        <v>24</v>
      </c>
      <c r="X153" s="8" t="n">
        <v>22</v>
      </c>
      <c r="Y153" s="8" t="n">
        <v>16</v>
      </c>
      <c r="Z153" s="8" t="n">
        <v>46</v>
      </c>
      <c r="AA153" s="8" t="n">
        <v>4</v>
      </c>
      <c r="AB153" s="8" t="n">
        <v>36</v>
      </c>
      <c r="AC153" s="18" t="n">
        <f aca="false">Z153/V153</f>
        <v>0.707692307692308</v>
      </c>
      <c r="AD153" s="19" t="n">
        <f aca="false">IF(FZ153&gt;V153,Z153-V153*(GC153-Z153)/(FZ153-V153),0)</f>
        <v>7.37434554973822</v>
      </c>
      <c r="AE153" s="19" t="n">
        <v>18.708</v>
      </c>
      <c r="AF153" s="8" t="n">
        <v>19</v>
      </c>
      <c r="AG153" s="8" t="n">
        <v>4.3</v>
      </c>
      <c r="AH153" s="8" t="n">
        <v>14</v>
      </c>
      <c r="AI153" s="8" t="n">
        <v>1542</v>
      </c>
      <c r="AJ153" s="8" t="n">
        <v>73716</v>
      </c>
      <c r="AK153" s="19" t="n">
        <v>1228.6</v>
      </c>
      <c r="AL153" s="8" t="n">
        <v>1228.57</v>
      </c>
      <c r="AM153" s="8" t="n">
        <v>1229</v>
      </c>
      <c r="AN153" s="18" t="n">
        <f aca="false">AJ153/60/V153</f>
        <v>18.9015384615385</v>
      </c>
      <c r="AO153" s="8" t="n">
        <v>31.23</v>
      </c>
      <c r="AP153" s="12" t="n">
        <f aca="false">IF(EF153&gt;0,Z153/EF153,0)</f>
        <v>0.575</v>
      </c>
      <c r="AQ153" s="8" t="n">
        <v>380</v>
      </c>
      <c r="AR153" s="8" t="n">
        <v>380</v>
      </c>
      <c r="AS153" s="8" t="n">
        <v>380</v>
      </c>
      <c r="AT153" s="8" t="n">
        <v>303</v>
      </c>
      <c r="AU153" s="8" t="n">
        <v>303</v>
      </c>
      <c r="AV153" s="8" t="n">
        <v>231</v>
      </c>
      <c r="AW153" s="8" t="n">
        <v>240</v>
      </c>
      <c r="AX153" s="8" t="n">
        <v>110</v>
      </c>
      <c r="AY153" s="8" t="n">
        <v>9</v>
      </c>
      <c r="AZ153" s="8" t="n">
        <v>34</v>
      </c>
      <c r="BA153" s="8" t="n">
        <f aca="false">AY153+AZ153</f>
        <v>43</v>
      </c>
      <c r="BB153" s="8" t="n">
        <v>29.16</v>
      </c>
      <c r="BC153" s="8" t="n">
        <v>28.1558</v>
      </c>
      <c r="BD153" s="19" t="n">
        <v>292.4</v>
      </c>
      <c r="BE153" s="19" t="n">
        <v>14.2796679146997</v>
      </c>
      <c r="BF153" s="19" t="n">
        <f aca="false">AQ153+BD153</f>
        <v>672.4</v>
      </c>
      <c r="BG153" s="19" t="n">
        <f aca="false">IF(AL153&gt;0,BF153/AL153*60,0)</f>
        <v>32.8381777188113</v>
      </c>
      <c r="BH153" s="8" t="n">
        <v>529</v>
      </c>
      <c r="BI153" s="8" t="n">
        <v>412</v>
      </c>
      <c r="BJ153" s="8" t="n">
        <v>404</v>
      </c>
      <c r="BK153" s="12" t="n">
        <f aca="false">BH153/(BH153+BJ153)</f>
        <v>0.566988210075027</v>
      </c>
      <c r="BL153" s="8" t="n">
        <v>32</v>
      </c>
      <c r="BM153" s="8" t="n">
        <v>32</v>
      </c>
      <c r="BN153" s="8" t="n">
        <v>20</v>
      </c>
      <c r="BO153" s="8" t="n">
        <f aca="false">BM153-BN153</f>
        <v>12</v>
      </c>
      <c r="BP153" s="8" t="n">
        <v>72</v>
      </c>
      <c r="BQ153" s="8" t="n">
        <v>19</v>
      </c>
      <c r="BR153" s="8" t="n">
        <v>31</v>
      </c>
      <c r="BS153" s="8" t="n">
        <v>29</v>
      </c>
      <c r="BT153" s="12" t="n">
        <f aca="false">BS153/(EA153+BS153)</f>
        <v>0.0334101382488479</v>
      </c>
      <c r="BU153" s="8" t="n">
        <v>21</v>
      </c>
      <c r="BV153" s="8" t="n">
        <v>44</v>
      </c>
      <c r="BW153" s="12" t="n">
        <f aca="false">IF(BU153+BV153&gt;0,BU153/(BU153+BV153),0)</f>
        <v>0.323076923076923</v>
      </c>
      <c r="BX153" s="8" t="n">
        <v>8</v>
      </c>
      <c r="BY153" s="8" t="n">
        <v>8</v>
      </c>
      <c r="BZ153" s="8" t="n">
        <v>4</v>
      </c>
      <c r="CA153" s="8" t="n">
        <v>7</v>
      </c>
      <c r="CB153" s="8" t="n">
        <v>9</v>
      </c>
      <c r="CC153" s="8" t="n">
        <v>29</v>
      </c>
      <c r="CD153" s="8" t="n">
        <v>6</v>
      </c>
      <c r="CE153" s="8" t="n">
        <v>13</v>
      </c>
      <c r="CF153" s="8" t="n">
        <v>4</v>
      </c>
      <c r="CG153" s="8" t="n">
        <v>12</v>
      </c>
      <c r="CH153" s="8" t="n">
        <v>15</v>
      </c>
      <c r="CI153" s="8" t="n">
        <v>31</v>
      </c>
      <c r="CJ153" s="8" t="n">
        <v>1</v>
      </c>
      <c r="CK153" s="8" t="n">
        <v>1</v>
      </c>
      <c r="CL153" s="8" t="n">
        <v>3</v>
      </c>
      <c r="CM153" s="8" t="n">
        <v>5</v>
      </c>
      <c r="CN153" s="8" t="n">
        <v>2</v>
      </c>
      <c r="CO153" s="8" t="n">
        <v>0</v>
      </c>
      <c r="CP153" s="8" t="n">
        <v>0</v>
      </c>
      <c r="CQ153" s="8" t="n">
        <v>2</v>
      </c>
      <c r="CR153" s="8" t="n">
        <v>2</v>
      </c>
      <c r="CS153" s="8" t="n">
        <v>1</v>
      </c>
      <c r="CT153" s="8" t="n">
        <v>4</v>
      </c>
      <c r="CU153" s="8" t="n">
        <v>2</v>
      </c>
      <c r="CV153" s="8" t="n">
        <v>0</v>
      </c>
      <c r="CW153" s="8" t="n">
        <v>13</v>
      </c>
      <c r="CX153" s="8" t="n">
        <v>2</v>
      </c>
      <c r="CY153" s="8" t="n">
        <v>4</v>
      </c>
      <c r="CZ153" s="8" t="n">
        <v>5</v>
      </c>
      <c r="DA153" s="8" t="n">
        <v>61</v>
      </c>
      <c r="DB153" s="8" t="n">
        <v>22</v>
      </c>
      <c r="DC153" s="8" t="n">
        <v>5</v>
      </c>
      <c r="DD153" s="8" t="n">
        <v>26</v>
      </c>
      <c r="DE153" s="8" t="n">
        <v>57</v>
      </c>
      <c r="DF153" s="8" t="n">
        <v>16</v>
      </c>
      <c r="DG153" s="8" t="n">
        <v>6</v>
      </c>
      <c r="DH153" s="8" t="n">
        <v>99</v>
      </c>
      <c r="DI153" s="8" t="n">
        <v>7</v>
      </c>
      <c r="DJ153" s="8" t="n">
        <v>9</v>
      </c>
      <c r="DK153" s="8" t="n">
        <v>6</v>
      </c>
      <c r="DL153" s="8" t="n">
        <v>6</v>
      </c>
      <c r="DM153" s="8" t="n">
        <v>0</v>
      </c>
      <c r="DN153" s="8" t="n">
        <v>9</v>
      </c>
      <c r="DO153" s="8" t="n">
        <v>9</v>
      </c>
      <c r="DP153" s="8" t="n">
        <v>0</v>
      </c>
      <c r="DQ153" s="8" t="n">
        <f aca="false">DJ153-DI153</f>
        <v>2</v>
      </c>
      <c r="DR153" s="19" t="n">
        <v>4.212</v>
      </c>
      <c r="DS153" s="8" t="n">
        <v>7</v>
      </c>
      <c r="DT153" s="8" t="n">
        <v>0</v>
      </c>
      <c r="DU153" s="8" t="n">
        <v>0</v>
      </c>
      <c r="DV153" s="8" t="n">
        <v>0</v>
      </c>
      <c r="DW153" s="8" t="n">
        <v>0</v>
      </c>
      <c r="DX153" s="8" t="n">
        <v>1357</v>
      </c>
      <c r="DY153" s="8" t="n">
        <v>1123</v>
      </c>
      <c r="DZ153" s="8" t="n">
        <v>1036</v>
      </c>
      <c r="EA153" s="8" t="n">
        <v>839</v>
      </c>
      <c r="EB153" s="8" t="n">
        <v>760</v>
      </c>
      <c r="EC153" s="8" t="n">
        <v>622</v>
      </c>
      <c r="ED153" s="8" t="n">
        <v>77.51</v>
      </c>
      <c r="EE153" s="8" t="n">
        <v>68.22</v>
      </c>
      <c r="EF153" s="8" t="n">
        <v>80</v>
      </c>
      <c r="EG153" s="8" t="n">
        <v>55</v>
      </c>
      <c r="EH153" s="12" t="n">
        <f aca="false">EF153/EB153</f>
        <v>0.105263157894737</v>
      </c>
      <c r="EI153" s="20" t="n">
        <f aca="false">1-EG153/EC153</f>
        <v>0.911575562700965</v>
      </c>
      <c r="EJ153" s="21" t="n">
        <f aca="false">EH153+EI153</f>
        <v>1.0168387205957</v>
      </c>
      <c r="EK153" s="8" t="n">
        <v>1353</v>
      </c>
      <c r="EL153" s="8" t="n">
        <v>1122</v>
      </c>
      <c r="EM153" s="8" t="n">
        <v>1033</v>
      </c>
      <c r="EN153" s="8" t="n">
        <v>840</v>
      </c>
      <c r="EO153" s="8" t="n">
        <v>757</v>
      </c>
      <c r="EP153" s="8" t="n">
        <v>621</v>
      </c>
      <c r="EQ153" s="8" t="n">
        <v>80</v>
      </c>
      <c r="ER153" s="8" t="n">
        <v>55</v>
      </c>
      <c r="ES153" s="8" t="n">
        <v>694</v>
      </c>
      <c r="ET153" s="8" t="n">
        <v>569</v>
      </c>
      <c r="EU153" s="8" t="n">
        <v>251</v>
      </c>
      <c r="EV153" s="8" t="n">
        <v>226</v>
      </c>
      <c r="EW153" s="8" t="n">
        <v>36</v>
      </c>
      <c r="EX153" s="8" t="n">
        <v>28</v>
      </c>
      <c r="EY153" s="8" t="n">
        <v>60</v>
      </c>
      <c r="EZ153" s="8" t="n">
        <v>60</v>
      </c>
      <c r="FA153" s="8" t="n">
        <v>3.9</v>
      </c>
      <c r="FB153" s="8" t="n">
        <v>2.1</v>
      </c>
      <c r="FC153" s="8" t="n">
        <v>5.9</v>
      </c>
      <c r="FD153" s="19" t="n">
        <v>58.15</v>
      </c>
      <c r="FE153" s="18" t="n">
        <f aca="false">FD153/V153</f>
        <v>0.894615384615384</v>
      </c>
      <c r="FF153" s="8" t="n">
        <v>7.377</v>
      </c>
      <c r="FG153" s="8" t="n">
        <v>1.68</v>
      </c>
      <c r="FH153" s="8" t="n">
        <v>-0.11</v>
      </c>
      <c r="FI153" s="8" t="n">
        <v>1.56</v>
      </c>
      <c r="FJ153" s="8" t="n">
        <v>5</v>
      </c>
      <c r="FK153" s="8" t="n">
        <v>2</v>
      </c>
      <c r="FL153" s="8" t="n">
        <v>1</v>
      </c>
      <c r="FM153" s="8" t="n">
        <f aca="false">BL153+BS153+AH153+DT153</f>
        <v>75</v>
      </c>
      <c r="FN153" s="19" t="n">
        <f aca="false">IF(DS153&gt;0,(BL153+BR153)/DS153,0)</f>
        <v>9</v>
      </c>
      <c r="FO153" s="12" t="n">
        <v>0.1428156749</v>
      </c>
      <c r="FP153" s="19" t="n">
        <f aca="false">Z153-AH153/10</f>
        <v>44.6</v>
      </c>
      <c r="FQ153" s="19" t="n">
        <f aca="false">Z153+DR153/5</f>
        <v>46.8424</v>
      </c>
      <c r="FR153" s="19" t="n">
        <f aca="false">(DX153+DY153)/AL153*60</f>
        <v>121.116419902814</v>
      </c>
      <c r="FS153" s="8" t="n">
        <v>4</v>
      </c>
      <c r="FT153" s="17" t="s">
        <v>307</v>
      </c>
      <c r="FU153" s="8" t="n">
        <v>195</v>
      </c>
      <c r="FV153" s="17" t="s">
        <v>255</v>
      </c>
      <c r="FW153" s="17" t="s">
        <v>280</v>
      </c>
      <c r="FX153" s="23" t="n">
        <v>4500000</v>
      </c>
      <c r="FY153" s="23" t="n">
        <v>3500000</v>
      </c>
      <c r="FZ153" s="8" t="n">
        <v>447</v>
      </c>
      <c r="GA153" s="8" t="n">
        <v>145</v>
      </c>
      <c r="GB153" s="8" t="n">
        <v>128</v>
      </c>
      <c r="GC153" s="8" t="n">
        <v>273</v>
      </c>
      <c r="GD153" s="8" t="n">
        <v>28</v>
      </c>
      <c r="GE153" s="8" t="n">
        <v>116</v>
      </c>
      <c r="GF153" s="8" t="n">
        <v>1282</v>
      </c>
      <c r="GG153" s="8" t="n">
        <v>7687</v>
      </c>
      <c r="GH153" s="8" t="n">
        <v>25.1</v>
      </c>
      <c r="GI153" s="8" t="n">
        <v>9.3</v>
      </c>
      <c r="GJ153" s="8" t="n">
        <v>34.4</v>
      </c>
      <c r="GK153" s="8" t="n">
        <f aca="false">Z153-AH153/10</f>
        <v>44.6</v>
      </c>
      <c r="GL153" s="22"/>
      <c r="GM153" s="22"/>
      <c r="GN153" s="22"/>
      <c r="GO153" s="22"/>
      <c r="GP153" s="22"/>
    </row>
    <row r="154" customFormat="false" ht="13.65" hidden="false" customHeight="true" outlineLevel="0" collapsed="false">
      <c r="A154" s="16" t="n">
        <v>33577</v>
      </c>
      <c r="B154" s="17" t="s">
        <v>271</v>
      </c>
      <c r="C154" s="17" t="s">
        <v>272</v>
      </c>
      <c r="D154" s="17" t="s">
        <v>262</v>
      </c>
      <c r="E154" s="17" t="s">
        <v>283</v>
      </c>
      <c r="F154" s="8" t="n">
        <v>73</v>
      </c>
      <c r="G154" s="8" t="n">
        <v>215</v>
      </c>
      <c r="H154" s="8" t="n">
        <v>2010</v>
      </c>
      <c r="I154" s="8" t="n">
        <v>1</v>
      </c>
      <c r="J154" s="8" t="n">
        <v>12</v>
      </c>
      <c r="K154" s="17" t="s">
        <v>263</v>
      </c>
      <c r="L154" s="8" t="n">
        <v>2010</v>
      </c>
      <c r="M154" s="8" t="n">
        <v>26</v>
      </c>
      <c r="N154" s="8" t="n">
        <v>8</v>
      </c>
      <c r="O154" s="8" t="n">
        <v>8475764</v>
      </c>
      <c r="P154" s="17" t="s">
        <v>991</v>
      </c>
      <c r="Q154" s="17" t="s">
        <v>992</v>
      </c>
      <c r="R154" s="17" t="s">
        <v>993</v>
      </c>
      <c r="S154" s="17" t="s">
        <v>990</v>
      </c>
      <c r="T154" s="17" t="s">
        <v>278</v>
      </c>
      <c r="U154" s="17" t="s">
        <v>545</v>
      </c>
      <c r="V154" s="8" t="n">
        <v>67</v>
      </c>
      <c r="W154" s="8" t="n">
        <v>8</v>
      </c>
      <c r="X154" s="8" t="n">
        <v>24</v>
      </c>
      <c r="Y154" s="8" t="n">
        <v>8</v>
      </c>
      <c r="Z154" s="8" t="n">
        <v>32</v>
      </c>
      <c r="AA154" s="8" t="n">
        <v>9</v>
      </c>
      <c r="AB154" s="8" t="n">
        <v>37</v>
      </c>
      <c r="AC154" s="18" t="n">
        <f aca="false">Z154/V154</f>
        <v>0.477611940298508</v>
      </c>
      <c r="AD154" s="19" t="n">
        <f aca="false">IF(FZ154&gt;V154,Z154-V154*(GC154-Z154)/(FZ154-V154),0)</f>
        <v>2.56882591093117</v>
      </c>
      <c r="AE154" s="19" t="n">
        <v>11.071</v>
      </c>
      <c r="AF154" s="8" t="n">
        <v>3</v>
      </c>
      <c r="AG154" s="8" t="n">
        <v>-1.5</v>
      </c>
      <c r="AH154" s="8" t="n">
        <v>28</v>
      </c>
      <c r="AI154" s="8" t="n">
        <v>1735</v>
      </c>
      <c r="AJ154" s="8" t="n">
        <v>99911</v>
      </c>
      <c r="AK154" s="19" t="n">
        <v>1665.1833333333</v>
      </c>
      <c r="AL154" s="8" t="n">
        <v>1664.85</v>
      </c>
      <c r="AM154" s="8" t="n">
        <v>1665</v>
      </c>
      <c r="AN154" s="18" t="n">
        <f aca="false">AJ154/60/V154</f>
        <v>24.8534825870647</v>
      </c>
      <c r="AO154" s="8" t="n">
        <v>40.92</v>
      </c>
      <c r="AP154" s="12" t="n">
        <f aca="false">IF(EF154&gt;0,Z154/EF154,0)</f>
        <v>0.432432432432432</v>
      </c>
      <c r="AQ154" s="8" t="n">
        <v>274</v>
      </c>
      <c r="AR154" s="8" t="n">
        <v>275</v>
      </c>
      <c r="AS154" s="8" t="n">
        <v>275</v>
      </c>
      <c r="AT154" s="8" t="n">
        <v>163</v>
      </c>
      <c r="AU154" s="8" t="n">
        <v>163</v>
      </c>
      <c r="AV154" s="8" t="n">
        <v>122</v>
      </c>
      <c r="AW154" s="8" t="n">
        <v>121</v>
      </c>
      <c r="AX154" s="8" t="n">
        <v>25</v>
      </c>
      <c r="AY154" s="8" t="n">
        <v>7</v>
      </c>
      <c r="AZ154" s="8" t="n">
        <v>22</v>
      </c>
      <c r="BA154" s="8" t="n">
        <f aca="false">AY154+AZ154</f>
        <v>29</v>
      </c>
      <c r="BB154" s="8" t="n">
        <v>7</v>
      </c>
      <c r="BC154" s="8" t="n">
        <v>44.6885</v>
      </c>
      <c r="BD154" s="19" t="n">
        <v>191</v>
      </c>
      <c r="BE154" s="19" t="n">
        <v>6.88212509133142</v>
      </c>
      <c r="BF154" s="19" t="n">
        <f aca="false">AQ154+BD154</f>
        <v>465</v>
      </c>
      <c r="BG154" s="19" t="n">
        <f aca="false">IF(AL154&gt;0,BF154/AL154*60,0)</f>
        <v>16.7582665104964</v>
      </c>
      <c r="BH154" s="8" t="n">
        <v>566</v>
      </c>
      <c r="BI154" s="8" t="n">
        <v>554</v>
      </c>
      <c r="BJ154" s="8" t="n">
        <v>585</v>
      </c>
      <c r="BK154" s="12" t="n">
        <f aca="false">BH154/(BH154+BJ154)</f>
        <v>0.491746307558645</v>
      </c>
      <c r="BL154" s="8" t="n">
        <v>21</v>
      </c>
      <c r="BM154" s="8" t="n">
        <v>21</v>
      </c>
      <c r="BN154" s="8" t="n">
        <v>98</v>
      </c>
      <c r="BO154" s="8" t="n">
        <f aca="false">BM154-BN154</f>
        <v>-77</v>
      </c>
      <c r="BP154" s="8" t="n">
        <v>41</v>
      </c>
      <c r="BQ154" s="8" t="n">
        <v>47</v>
      </c>
      <c r="BR154" s="8" t="n">
        <v>27</v>
      </c>
      <c r="BS154" s="8" t="n">
        <v>108</v>
      </c>
      <c r="BT154" s="12" t="n">
        <f aca="false">BS154/(EA154+BS154)</f>
        <v>0.0808383233532934</v>
      </c>
      <c r="BU154" s="8" t="n">
        <v>1</v>
      </c>
      <c r="BV154" s="8" t="n">
        <v>1</v>
      </c>
      <c r="BW154" s="12" t="n">
        <f aca="false">IF(BU154+BV154&gt;0,BU154/(BU154+BV154),0)</f>
        <v>0.5</v>
      </c>
      <c r="BX154" s="8" t="n">
        <v>0</v>
      </c>
      <c r="BY154" s="8" t="n">
        <v>1</v>
      </c>
      <c r="BZ154" s="8" t="n">
        <v>0</v>
      </c>
      <c r="CA154" s="8" t="n">
        <v>0</v>
      </c>
      <c r="CB154" s="8" t="n">
        <v>1</v>
      </c>
      <c r="CC154" s="8" t="n">
        <v>0</v>
      </c>
      <c r="CD154" s="8" t="n">
        <v>0</v>
      </c>
      <c r="CE154" s="8" t="n">
        <v>0</v>
      </c>
      <c r="CF154" s="8" t="n">
        <v>0</v>
      </c>
      <c r="CG154" s="8" t="n">
        <v>1</v>
      </c>
      <c r="CH154" s="8" t="n">
        <v>1</v>
      </c>
      <c r="CI154" s="8" t="n">
        <v>0</v>
      </c>
      <c r="CJ154" s="8" t="n">
        <v>0</v>
      </c>
      <c r="CK154" s="8" t="n">
        <v>0</v>
      </c>
      <c r="CL154" s="8" t="n">
        <v>1</v>
      </c>
      <c r="CM154" s="8" t="n">
        <v>1</v>
      </c>
      <c r="CN154" s="8" t="n">
        <v>0</v>
      </c>
      <c r="CO154" s="8" t="n">
        <v>0</v>
      </c>
      <c r="CP154" s="8" t="n">
        <v>0</v>
      </c>
      <c r="CQ154" s="8" t="n">
        <v>1</v>
      </c>
      <c r="CR154" s="8" t="n">
        <v>0</v>
      </c>
      <c r="CS154" s="8" t="n">
        <v>2</v>
      </c>
      <c r="CT154" s="8" t="n">
        <v>1</v>
      </c>
      <c r="CU154" s="8" t="n">
        <v>0</v>
      </c>
      <c r="CV154" s="8" t="n">
        <v>0</v>
      </c>
      <c r="CW154" s="8" t="n">
        <v>4</v>
      </c>
      <c r="CX154" s="8" t="n">
        <v>0</v>
      </c>
      <c r="CY154" s="8" t="n">
        <v>2</v>
      </c>
      <c r="CZ154" s="8" t="n">
        <v>3</v>
      </c>
      <c r="DA154" s="8" t="n">
        <v>36</v>
      </c>
      <c r="DB154" s="8" t="n">
        <v>6</v>
      </c>
      <c r="DC154" s="8" t="n">
        <v>0</v>
      </c>
      <c r="DD154" s="8" t="n">
        <v>40</v>
      </c>
      <c r="DE154" s="8" t="n">
        <v>15</v>
      </c>
      <c r="DF154" s="8" t="n">
        <v>1</v>
      </c>
      <c r="DG154" s="8" t="n">
        <v>1</v>
      </c>
      <c r="DH154" s="8" t="n">
        <v>59</v>
      </c>
      <c r="DI154" s="8" t="n">
        <v>14</v>
      </c>
      <c r="DJ154" s="8" t="n">
        <v>6</v>
      </c>
      <c r="DK154" s="8" t="n">
        <v>14</v>
      </c>
      <c r="DL154" s="8" t="n">
        <v>14</v>
      </c>
      <c r="DM154" s="8" t="n">
        <v>0</v>
      </c>
      <c r="DN154" s="8" t="n">
        <v>6</v>
      </c>
      <c r="DO154" s="8" t="n">
        <v>6</v>
      </c>
      <c r="DP154" s="8" t="n">
        <v>0</v>
      </c>
      <c r="DQ154" s="8" t="n">
        <f aca="false">DJ154-DI154</f>
        <v>-8</v>
      </c>
      <c r="DR154" s="19" t="n">
        <v>-1.353</v>
      </c>
      <c r="DS154" s="8" t="n">
        <v>14</v>
      </c>
      <c r="DT154" s="8" t="n">
        <v>0</v>
      </c>
      <c r="DU154" s="8" t="n">
        <v>0</v>
      </c>
      <c r="DV154" s="8" t="n">
        <v>0</v>
      </c>
      <c r="DW154" s="8" t="n">
        <v>0</v>
      </c>
      <c r="DX154" s="8" t="n">
        <v>1593</v>
      </c>
      <c r="DY154" s="8" t="n">
        <v>1637</v>
      </c>
      <c r="DZ154" s="8" t="n">
        <v>1194</v>
      </c>
      <c r="EA154" s="8" t="n">
        <v>1228</v>
      </c>
      <c r="EB154" s="8" t="n">
        <v>854</v>
      </c>
      <c r="EC154" s="8" t="n">
        <v>878</v>
      </c>
      <c r="ED154" s="8" t="n">
        <v>87.93</v>
      </c>
      <c r="EE154" s="8" t="n">
        <v>85.64</v>
      </c>
      <c r="EF154" s="8" t="n">
        <v>74</v>
      </c>
      <c r="EG154" s="8" t="n">
        <v>72</v>
      </c>
      <c r="EH154" s="12" t="n">
        <f aca="false">EF154/EB154</f>
        <v>0.0866510538641686</v>
      </c>
      <c r="EI154" s="20" t="n">
        <f aca="false">1-EG154/EC154</f>
        <v>0.917995444191344</v>
      </c>
      <c r="EJ154" s="21" t="n">
        <f aca="false">EH154+EI154</f>
        <v>1.00464649805551</v>
      </c>
      <c r="EK154" s="8" t="n">
        <v>1595</v>
      </c>
      <c r="EL154" s="8" t="n">
        <v>1636</v>
      </c>
      <c r="EM154" s="8" t="n">
        <v>1198</v>
      </c>
      <c r="EN154" s="8" t="n">
        <v>1227</v>
      </c>
      <c r="EO154" s="8" t="n">
        <v>857</v>
      </c>
      <c r="EP154" s="8" t="n">
        <v>879</v>
      </c>
      <c r="EQ154" s="8" t="n">
        <v>75</v>
      </c>
      <c r="ER154" s="8" t="n">
        <v>72</v>
      </c>
      <c r="ES154" s="8" t="n">
        <v>813</v>
      </c>
      <c r="ET154" s="8" t="n">
        <v>851</v>
      </c>
      <c r="EU154" s="8" t="n">
        <v>360</v>
      </c>
      <c r="EV154" s="8" t="n">
        <v>337</v>
      </c>
      <c r="EW154" s="8" t="n">
        <v>52</v>
      </c>
      <c r="EX154" s="8" t="n">
        <v>36</v>
      </c>
      <c r="EY154" s="8" t="n">
        <v>96</v>
      </c>
      <c r="EZ154" s="8" t="n">
        <v>98</v>
      </c>
      <c r="FA154" s="8" t="n">
        <v>2</v>
      </c>
      <c r="FB154" s="8" t="n">
        <v>3.8</v>
      </c>
      <c r="FC154" s="8" t="n">
        <v>5.8</v>
      </c>
      <c r="FD154" s="19" t="n">
        <v>30.9</v>
      </c>
      <c r="FE154" s="18" t="n">
        <f aca="false">FD154/V154</f>
        <v>0.461194029850746</v>
      </c>
      <c r="FF154" s="8" t="n">
        <v>2.874</v>
      </c>
      <c r="FG154" s="8" t="n">
        <v>0.02</v>
      </c>
      <c r="FH154" s="8" t="n">
        <v>-0.02</v>
      </c>
      <c r="FI154" s="8" t="n">
        <v>0</v>
      </c>
      <c r="FJ154" s="8" t="n">
        <v>3</v>
      </c>
      <c r="FK154" s="8" t="n">
        <v>1</v>
      </c>
      <c r="FL154" s="8" t="n">
        <v>0</v>
      </c>
      <c r="FM154" s="8" t="n">
        <f aca="false">BL154+BS154+AH154+DT154</f>
        <v>157</v>
      </c>
      <c r="FN154" s="19" t="n">
        <f aca="false">IF(DS154&gt;0,(BL154+BR154)/DS154,0)</f>
        <v>3.42857142857143</v>
      </c>
      <c r="FO154" s="12" t="n">
        <v>0.0439060304</v>
      </c>
      <c r="FP154" s="19" t="n">
        <f aca="false">Z154-AH154/10</f>
        <v>29.2</v>
      </c>
      <c r="FQ154" s="19" t="n">
        <f aca="false">Z154+DR154/5</f>
        <v>31.7294</v>
      </c>
      <c r="FR154" s="19" t="n">
        <f aca="false">(DX154+DY154)/AL154*60</f>
        <v>116.406883503018</v>
      </c>
      <c r="FS154" s="8" t="n">
        <v>7</v>
      </c>
      <c r="FT154" s="17" t="s">
        <v>994</v>
      </c>
      <c r="FU154" s="8" t="n">
        <v>341</v>
      </c>
      <c r="FV154" s="22"/>
      <c r="FW154" s="17" t="s">
        <v>280</v>
      </c>
      <c r="FX154" s="23" t="n">
        <v>4000000</v>
      </c>
      <c r="FY154" s="23" t="n">
        <v>4000000</v>
      </c>
      <c r="FZ154" s="8" t="n">
        <v>561</v>
      </c>
      <c r="GA154" s="8" t="n">
        <v>53</v>
      </c>
      <c r="GB154" s="8" t="n">
        <v>196</v>
      </c>
      <c r="GC154" s="8" t="n">
        <v>249</v>
      </c>
      <c r="GD154" s="8" t="n">
        <v>-36</v>
      </c>
      <c r="GE154" s="8" t="n">
        <v>145</v>
      </c>
      <c r="GF154" s="8" t="n">
        <v>904</v>
      </c>
      <c r="GG154" s="8" t="n">
        <v>12932</v>
      </c>
      <c r="GH154" s="8" t="n">
        <v>17.6</v>
      </c>
      <c r="GI154" s="8" t="n">
        <v>23.8</v>
      </c>
      <c r="GJ154" s="8" t="n">
        <v>41.4</v>
      </c>
      <c r="GK154" s="8" t="n">
        <f aca="false">Z154-AH154/10</f>
        <v>29.2</v>
      </c>
      <c r="GL154" s="22"/>
      <c r="GM154" s="22"/>
      <c r="GN154" s="22"/>
      <c r="GO154" s="22"/>
      <c r="GP154" s="22"/>
    </row>
    <row r="155" customFormat="false" ht="13.65" hidden="false" customHeight="true" outlineLevel="0" collapsed="false">
      <c r="A155" s="16" t="n">
        <v>34727</v>
      </c>
      <c r="B155" s="17" t="s">
        <v>474</v>
      </c>
      <c r="C155" s="22"/>
      <c r="D155" s="17" t="s">
        <v>321</v>
      </c>
      <c r="E155" s="17" t="s">
        <v>321</v>
      </c>
      <c r="F155" s="8" t="n">
        <v>76</v>
      </c>
      <c r="G155" s="8" t="n">
        <v>231</v>
      </c>
      <c r="H155" s="8" t="n">
        <v>2013</v>
      </c>
      <c r="I155" s="8" t="n">
        <v>2</v>
      </c>
      <c r="J155" s="8" t="n">
        <v>51</v>
      </c>
      <c r="K155" s="17" t="s">
        <v>263</v>
      </c>
      <c r="L155" s="8" t="n">
        <v>2017</v>
      </c>
      <c r="M155" s="8" t="n">
        <v>23</v>
      </c>
      <c r="N155" s="8" t="n">
        <v>1</v>
      </c>
      <c r="O155" s="8" t="n">
        <v>8477472</v>
      </c>
      <c r="P155" s="17" t="s">
        <v>995</v>
      </c>
      <c r="Q155" s="17" t="s">
        <v>996</v>
      </c>
      <c r="R155" s="17" t="s">
        <v>997</v>
      </c>
      <c r="S155" s="17" t="s">
        <v>998</v>
      </c>
      <c r="T155" s="17" t="s">
        <v>278</v>
      </c>
      <c r="U155" s="17" t="s">
        <v>397</v>
      </c>
      <c r="V155" s="8" t="n">
        <v>11</v>
      </c>
      <c r="W155" s="8" t="n">
        <v>0</v>
      </c>
      <c r="X155" s="8" t="n">
        <v>3</v>
      </c>
      <c r="Y155" s="8" t="n">
        <v>2</v>
      </c>
      <c r="Z155" s="8" t="n">
        <v>3</v>
      </c>
      <c r="AA155" s="8" t="n">
        <v>28</v>
      </c>
      <c r="AB155" s="8" t="n">
        <v>73</v>
      </c>
      <c r="AC155" s="18" t="n">
        <f aca="false">Z155/V155</f>
        <v>0.272727272727273</v>
      </c>
      <c r="AD155" s="19" t="n">
        <f aca="false">IF(FZ155&gt;V155,Z155-V155*(GC155-Z155)/(FZ155-V155),0)</f>
        <v>0</v>
      </c>
      <c r="AE155" s="19" t="n">
        <v>0.891</v>
      </c>
      <c r="AF155" s="8" t="n">
        <v>-2</v>
      </c>
      <c r="AG155" s="8" t="n">
        <v>-0.7</v>
      </c>
      <c r="AH155" s="8" t="n">
        <v>0</v>
      </c>
      <c r="AI155" s="8" t="n">
        <v>270</v>
      </c>
      <c r="AJ155" s="8" t="n">
        <v>11559</v>
      </c>
      <c r="AK155" s="19" t="n">
        <v>192.65</v>
      </c>
      <c r="AL155" s="8" t="n">
        <v>192.65</v>
      </c>
      <c r="AM155" s="8" t="n">
        <v>193</v>
      </c>
      <c r="AN155" s="18" t="n">
        <f aca="false">AJ155/60/V155</f>
        <v>17.5136363636364</v>
      </c>
      <c r="AO155" s="8" t="n">
        <v>29.69</v>
      </c>
      <c r="AP155" s="12" t="n">
        <f aca="false">IF(EF155&gt;0,Z155/EF155,0)</f>
        <v>0.333333333333333</v>
      </c>
      <c r="AQ155" s="8" t="n">
        <v>30</v>
      </c>
      <c r="AR155" s="8" t="n">
        <v>30</v>
      </c>
      <c r="AS155" s="8" t="n">
        <v>30</v>
      </c>
      <c r="AT155" s="8" t="n">
        <v>15</v>
      </c>
      <c r="AU155" s="8" t="n">
        <v>15</v>
      </c>
      <c r="AV155" s="8" t="n">
        <v>12</v>
      </c>
      <c r="AW155" s="8" t="n">
        <v>16</v>
      </c>
      <c r="AX155" s="8" t="n">
        <v>2</v>
      </c>
      <c r="AY155" s="8" t="n">
        <v>2</v>
      </c>
      <c r="AZ155" s="8" t="n">
        <v>5</v>
      </c>
      <c r="BA155" s="8" t="n">
        <f aca="false">AY155+AZ155</f>
        <v>7</v>
      </c>
      <c r="BB155" s="8" t="n">
        <v>0.61</v>
      </c>
      <c r="BC155" s="8" t="n">
        <v>45.4167</v>
      </c>
      <c r="BD155" s="19" t="n">
        <v>38.7</v>
      </c>
      <c r="BE155" s="19" t="n">
        <v>12.0529457565533</v>
      </c>
      <c r="BF155" s="19" t="n">
        <f aca="false">AQ155+BD155</f>
        <v>68.7</v>
      </c>
      <c r="BG155" s="19" t="n">
        <f aca="false">IF(AL155&gt;0,BF155/AL155*60,0)</f>
        <v>21.396314560083</v>
      </c>
      <c r="BH155" s="8" t="n">
        <v>50</v>
      </c>
      <c r="BI155" s="8" t="n">
        <v>58</v>
      </c>
      <c r="BJ155" s="8" t="n">
        <v>61</v>
      </c>
      <c r="BK155" s="12" t="n">
        <f aca="false">BH155/(BH155+BJ155)</f>
        <v>0.450450450450451</v>
      </c>
      <c r="BL155" s="8" t="n">
        <v>6</v>
      </c>
      <c r="BM155" s="8" t="n">
        <v>6</v>
      </c>
      <c r="BN155" s="8" t="n">
        <v>20</v>
      </c>
      <c r="BO155" s="8" t="n">
        <f aca="false">BM155-BN155</f>
        <v>-14</v>
      </c>
      <c r="BP155" s="8" t="n">
        <v>3</v>
      </c>
      <c r="BQ155" s="8" t="n">
        <v>7</v>
      </c>
      <c r="BR155" s="8" t="n">
        <v>2</v>
      </c>
      <c r="BS155" s="8" t="n">
        <v>9</v>
      </c>
      <c r="BT155" s="12" t="n">
        <f aca="false">BS155/(EA155+BS155)</f>
        <v>0.06</v>
      </c>
      <c r="BU155" s="8" t="n">
        <v>1</v>
      </c>
      <c r="BV155" s="8" t="n">
        <v>0</v>
      </c>
      <c r="BW155" s="12" t="n">
        <f aca="false">IF(BU155+BV155&gt;0,BU155/(BU155+BV155),0)</f>
        <v>1</v>
      </c>
      <c r="BX155" s="8" t="n">
        <v>1</v>
      </c>
      <c r="BY155" s="8" t="n">
        <v>0</v>
      </c>
      <c r="BZ155" s="8" t="n">
        <v>0</v>
      </c>
      <c r="CA155" s="8" t="n">
        <v>0</v>
      </c>
      <c r="CB155" s="8" t="n">
        <v>0</v>
      </c>
      <c r="CC155" s="8" t="n">
        <v>0</v>
      </c>
      <c r="CD155" s="8" t="n">
        <v>1</v>
      </c>
      <c r="CE155" s="8" t="n">
        <v>0</v>
      </c>
      <c r="CF155" s="8" t="n">
        <v>0</v>
      </c>
      <c r="CG155" s="8" t="n">
        <v>0</v>
      </c>
      <c r="CH155" s="8" t="n">
        <v>1</v>
      </c>
      <c r="CI155" s="8" t="n">
        <v>0</v>
      </c>
      <c r="CJ155" s="8" t="n">
        <v>0</v>
      </c>
      <c r="CK155" s="8" t="n">
        <v>0</v>
      </c>
      <c r="CL155" s="8" t="n">
        <v>0</v>
      </c>
      <c r="CM155" s="8" t="n">
        <v>0</v>
      </c>
      <c r="CN155" s="8" t="n">
        <v>0</v>
      </c>
      <c r="CO155" s="8" t="n">
        <v>0</v>
      </c>
      <c r="CP155" s="8" t="n">
        <v>0</v>
      </c>
      <c r="CQ155" s="8" t="n">
        <v>0</v>
      </c>
      <c r="CR155" s="8" t="n">
        <v>0</v>
      </c>
      <c r="CS155" s="8" t="n">
        <v>0</v>
      </c>
      <c r="CT155" s="8" t="n">
        <v>0</v>
      </c>
      <c r="CU155" s="8" t="n">
        <v>0</v>
      </c>
      <c r="CV155" s="8" t="n">
        <v>0</v>
      </c>
      <c r="CW155" s="8" t="n">
        <v>0</v>
      </c>
      <c r="CX155" s="8" t="n">
        <v>0</v>
      </c>
      <c r="CY155" s="8" t="n">
        <v>0</v>
      </c>
      <c r="CZ155" s="8" t="n">
        <v>0</v>
      </c>
      <c r="DA155" s="8" t="n">
        <v>3</v>
      </c>
      <c r="DB155" s="8" t="n">
        <v>0</v>
      </c>
      <c r="DC155" s="8" t="n">
        <v>0</v>
      </c>
      <c r="DD155" s="8" t="n">
        <v>6</v>
      </c>
      <c r="DE155" s="8" t="n">
        <v>0</v>
      </c>
      <c r="DF155" s="8" t="n">
        <v>0</v>
      </c>
      <c r="DG155" s="8" t="n">
        <v>0</v>
      </c>
      <c r="DH155" s="8" t="n">
        <v>6</v>
      </c>
      <c r="DI155" s="8" t="n">
        <v>0</v>
      </c>
      <c r="DJ155" s="8" t="n">
        <v>0</v>
      </c>
      <c r="DK155" s="8" t="n">
        <v>0</v>
      </c>
      <c r="DL155" s="8" t="n">
        <v>0</v>
      </c>
      <c r="DM155" s="8" t="n">
        <v>0</v>
      </c>
      <c r="DN155" s="8" t="n">
        <v>0</v>
      </c>
      <c r="DO155" s="8" t="n">
        <v>0</v>
      </c>
      <c r="DP155" s="8" t="n">
        <v>0</v>
      </c>
      <c r="DQ155" s="8" t="n">
        <f aca="false">DJ155-DI155</f>
        <v>0</v>
      </c>
      <c r="DR155" s="19" t="n">
        <v>0.806</v>
      </c>
      <c r="DS155" s="8" t="n">
        <v>0</v>
      </c>
      <c r="DT155" s="8" t="n">
        <v>0</v>
      </c>
      <c r="DU155" s="8" t="n">
        <v>0</v>
      </c>
      <c r="DV155" s="8" t="n">
        <v>0</v>
      </c>
      <c r="DW155" s="8" t="n">
        <v>0</v>
      </c>
      <c r="DX155" s="8" t="n">
        <v>182</v>
      </c>
      <c r="DY155" s="8" t="n">
        <v>182</v>
      </c>
      <c r="DZ155" s="8" t="n">
        <v>124</v>
      </c>
      <c r="EA155" s="8" t="n">
        <v>141</v>
      </c>
      <c r="EB155" s="8" t="n">
        <v>88</v>
      </c>
      <c r="EC155" s="8" t="n">
        <v>108</v>
      </c>
      <c r="ED155" s="8" t="n">
        <v>7.24</v>
      </c>
      <c r="EE155" s="8" t="n">
        <v>9.54</v>
      </c>
      <c r="EF155" s="8" t="n">
        <v>9</v>
      </c>
      <c r="EG155" s="8" t="n">
        <v>12</v>
      </c>
      <c r="EH155" s="12" t="n">
        <f aca="false">EF155/EB155</f>
        <v>0.102272727272727</v>
      </c>
      <c r="EI155" s="20" t="n">
        <f aca="false">1-EG155/EC155</f>
        <v>0.888888888888889</v>
      </c>
      <c r="EJ155" s="21" t="n">
        <f aca="false">EH155+EI155</f>
        <v>0.991161616161616</v>
      </c>
      <c r="EK155" s="8" t="n">
        <v>180</v>
      </c>
      <c r="EL155" s="8" t="n">
        <v>181</v>
      </c>
      <c r="EM155" s="8" t="n">
        <v>122</v>
      </c>
      <c r="EN155" s="8" t="n">
        <v>140</v>
      </c>
      <c r="EO155" s="8" t="n">
        <v>86</v>
      </c>
      <c r="EP155" s="8" t="n">
        <v>107</v>
      </c>
      <c r="EQ155" s="8" t="n">
        <v>9</v>
      </c>
      <c r="ER155" s="8" t="n">
        <v>12</v>
      </c>
      <c r="ES155" s="8" t="n">
        <v>91</v>
      </c>
      <c r="ET155" s="8" t="n">
        <v>94</v>
      </c>
      <c r="EU155" s="8" t="n">
        <v>31</v>
      </c>
      <c r="EV155" s="8" t="n">
        <v>42</v>
      </c>
      <c r="EW155" s="8" t="n">
        <v>6</v>
      </c>
      <c r="EX155" s="8" t="n">
        <v>6</v>
      </c>
      <c r="EY155" s="8" t="n">
        <v>12</v>
      </c>
      <c r="EZ155" s="8" t="n">
        <v>19</v>
      </c>
      <c r="FA155" s="8" t="n">
        <v>0.1</v>
      </c>
      <c r="FB155" s="8" t="n">
        <v>0.3</v>
      </c>
      <c r="FC155" s="8" t="n">
        <v>0.4</v>
      </c>
      <c r="FD155" s="19" t="n">
        <v>3.76</v>
      </c>
      <c r="FE155" s="18" t="n">
        <f aca="false">FD155/V155</f>
        <v>0.341818181818182</v>
      </c>
      <c r="FF155" s="8" t="n">
        <v>0.0473</v>
      </c>
      <c r="FG155" s="8" t="n">
        <v>-0.05</v>
      </c>
      <c r="FH155" s="8" t="n">
        <v>0</v>
      </c>
      <c r="FI155" s="8" t="n">
        <v>-0.06</v>
      </c>
      <c r="FJ155" s="22"/>
      <c r="FK155" s="22"/>
      <c r="FL155" s="22"/>
      <c r="FM155" s="8" t="n">
        <f aca="false">BL155+BS155+AH155+DT155</f>
        <v>15</v>
      </c>
      <c r="FN155" s="19" t="n">
        <f aca="false">IF(DS155&gt;0,(BL155+BR155)/DS155,0)</f>
        <v>0</v>
      </c>
      <c r="FO155" s="12" t="n">
        <v>0</v>
      </c>
      <c r="FP155" s="19" t="n">
        <f aca="false">Z155-AH155/10</f>
        <v>3</v>
      </c>
      <c r="FQ155" s="19" t="n">
        <f aca="false">Z155+DR155/5</f>
        <v>3.1612</v>
      </c>
      <c r="FR155" s="19" t="n">
        <f aca="false">(DX155+DY155)/AL155*60</f>
        <v>113.366208149494</v>
      </c>
      <c r="FS155" s="22"/>
      <c r="FT155" s="22"/>
      <c r="FU155" s="22"/>
      <c r="FV155" s="22"/>
      <c r="FW155" s="17" t="s">
        <v>270</v>
      </c>
      <c r="FX155" s="23" t="n">
        <v>742500</v>
      </c>
      <c r="FY155" s="23" t="n">
        <v>750833</v>
      </c>
      <c r="FZ155" s="8" t="n">
        <v>11</v>
      </c>
      <c r="GA155" s="8" t="n">
        <v>0</v>
      </c>
      <c r="GB155" s="8" t="n">
        <v>3</v>
      </c>
      <c r="GC155" s="8" t="n">
        <v>3</v>
      </c>
      <c r="GD155" s="8" t="n">
        <v>-2</v>
      </c>
      <c r="GE155" s="8" t="n">
        <v>0</v>
      </c>
      <c r="GF155" s="8" t="n">
        <v>12</v>
      </c>
      <c r="GG155" s="8" t="n">
        <v>193</v>
      </c>
      <c r="GH155" s="8" t="n">
        <v>0.1</v>
      </c>
      <c r="GI155" s="8" t="n">
        <v>0.3</v>
      </c>
      <c r="GJ155" s="8" t="n">
        <v>0.4</v>
      </c>
      <c r="GK155" s="8" t="n">
        <f aca="false">Z155-AH155/10</f>
        <v>3</v>
      </c>
      <c r="GL155" s="22"/>
      <c r="GM155" s="22"/>
      <c r="GN155" s="22"/>
      <c r="GO155" s="22"/>
      <c r="GP155" s="22"/>
    </row>
    <row r="156" customFormat="false" ht="13.65" hidden="false" customHeight="true" outlineLevel="0" collapsed="false">
      <c r="A156" s="16" t="n">
        <v>31725</v>
      </c>
      <c r="B156" s="17" t="s">
        <v>999</v>
      </c>
      <c r="C156" s="22"/>
      <c r="D156" s="17" t="s">
        <v>321</v>
      </c>
      <c r="E156" s="17" t="s">
        <v>321</v>
      </c>
      <c r="F156" s="8" t="n">
        <v>74</v>
      </c>
      <c r="G156" s="8" t="n">
        <v>198</v>
      </c>
      <c r="H156" s="8" t="n">
        <v>2007</v>
      </c>
      <c r="I156" s="8" t="n">
        <v>7</v>
      </c>
      <c r="J156" s="8" t="n">
        <v>194</v>
      </c>
      <c r="K156" s="17" t="s">
        <v>263</v>
      </c>
      <c r="L156" s="8" t="n">
        <v>2009</v>
      </c>
      <c r="M156" s="8" t="n">
        <v>31</v>
      </c>
      <c r="N156" s="8" t="n">
        <v>9</v>
      </c>
      <c r="O156" s="8" t="n">
        <v>8474125</v>
      </c>
      <c r="P156" s="17" t="s">
        <v>1000</v>
      </c>
      <c r="Q156" s="17" t="s">
        <v>1001</v>
      </c>
      <c r="R156" s="17" t="s">
        <v>1002</v>
      </c>
      <c r="S156" s="17" t="s">
        <v>998</v>
      </c>
      <c r="T156" s="17" t="s">
        <v>278</v>
      </c>
      <c r="U156" s="17" t="s">
        <v>432</v>
      </c>
      <c r="V156" s="8" t="n">
        <v>63</v>
      </c>
      <c r="W156" s="8" t="n">
        <v>5</v>
      </c>
      <c r="X156" s="8" t="n">
        <v>4</v>
      </c>
      <c r="Y156" s="8" t="n">
        <v>1</v>
      </c>
      <c r="Z156" s="8" t="n">
        <v>9</v>
      </c>
      <c r="AA156" s="8" t="n">
        <v>18</v>
      </c>
      <c r="AB156" s="8" t="n">
        <v>61</v>
      </c>
      <c r="AC156" s="18" t="n">
        <f aca="false">Z156/V156</f>
        <v>0.142857142857143</v>
      </c>
      <c r="AD156" s="19" t="n">
        <f aca="false">IF(FZ156&gt;V156,Z156-V156*(GC156-Z156)/(FZ156-V156),0)</f>
        <v>-5.44016227180527</v>
      </c>
      <c r="AE156" s="19" t="n">
        <v>3.652</v>
      </c>
      <c r="AF156" s="8" t="n">
        <v>15</v>
      </c>
      <c r="AG156" s="8" t="n">
        <v>0.9</v>
      </c>
      <c r="AH156" s="8" t="n">
        <v>22</v>
      </c>
      <c r="AI156" s="8" t="n">
        <v>1424</v>
      </c>
      <c r="AJ156" s="8" t="n">
        <v>61107</v>
      </c>
      <c r="AK156" s="19" t="n">
        <v>1018.45</v>
      </c>
      <c r="AL156" s="8" t="n">
        <v>1018.45</v>
      </c>
      <c r="AM156" s="8" t="n">
        <v>1018</v>
      </c>
      <c r="AN156" s="18" t="n">
        <f aca="false">AJ156/60/V156</f>
        <v>16.165873015873</v>
      </c>
      <c r="AO156" s="8" t="n">
        <v>27.21</v>
      </c>
      <c r="AP156" s="12" t="n">
        <f aca="false">IF(EF156&gt;0,Z156/EF156,0)</f>
        <v>0.236842105263158</v>
      </c>
      <c r="AQ156" s="8" t="n">
        <v>109</v>
      </c>
      <c r="AR156" s="8" t="n">
        <v>109</v>
      </c>
      <c r="AS156" s="8" t="n">
        <v>109</v>
      </c>
      <c r="AT156" s="8" t="n">
        <v>81</v>
      </c>
      <c r="AU156" s="8" t="n">
        <v>81</v>
      </c>
      <c r="AV156" s="8" t="n">
        <v>59</v>
      </c>
      <c r="AW156" s="8" t="n">
        <v>33</v>
      </c>
      <c r="AX156" s="8" t="n">
        <v>4</v>
      </c>
      <c r="AY156" s="8" t="n">
        <v>2</v>
      </c>
      <c r="AZ156" s="8" t="n">
        <v>3</v>
      </c>
      <c r="BA156" s="8" t="n">
        <f aca="false">AY156+AZ156</f>
        <v>5</v>
      </c>
      <c r="BB156" s="8" t="n">
        <v>2.13</v>
      </c>
      <c r="BC156" s="8" t="n">
        <v>50.2203</v>
      </c>
      <c r="BD156" s="19" t="n">
        <v>21.3</v>
      </c>
      <c r="BE156" s="19" t="n">
        <v>1.2548480534145</v>
      </c>
      <c r="BF156" s="19" t="n">
        <f aca="false">AQ156+BD156</f>
        <v>130.3</v>
      </c>
      <c r="BG156" s="19" t="n">
        <f aca="false">IF(AL156&gt;0,BF156/AL156*60,0)</f>
        <v>7.6763709558643</v>
      </c>
      <c r="BH156" s="8" t="n">
        <v>269</v>
      </c>
      <c r="BI156" s="8" t="n">
        <v>369</v>
      </c>
      <c r="BJ156" s="8" t="n">
        <v>424</v>
      </c>
      <c r="BK156" s="12" t="n">
        <f aca="false">BH156/(BH156+BJ156)</f>
        <v>0.388167388167388</v>
      </c>
      <c r="BL156" s="8" t="n">
        <v>35</v>
      </c>
      <c r="BM156" s="8" t="n">
        <v>35</v>
      </c>
      <c r="BN156" s="8" t="n">
        <v>94</v>
      </c>
      <c r="BO156" s="8" t="n">
        <f aca="false">BM156-BN156</f>
        <v>-59</v>
      </c>
      <c r="BP156" s="8" t="n">
        <v>22</v>
      </c>
      <c r="BQ156" s="8" t="n">
        <v>22</v>
      </c>
      <c r="BR156" s="8" t="n">
        <v>7</v>
      </c>
      <c r="BS156" s="8" t="n">
        <v>102</v>
      </c>
      <c r="BT156" s="12" t="n">
        <f aca="false">BS156/(EA156+BS156)</f>
        <v>0.128787878787879</v>
      </c>
      <c r="BU156" s="8" t="n">
        <v>0</v>
      </c>
      <c r="BV156" s="8" t="n">
        <v>0</v>
      </c>
      <c r="BW156" s="12" t="n">
        <f aca="false">IF(BU156+BV156&gt;0,BU156/(BU156+BV156),0)</f>
        <v>0</v>
      </c>
      <c r="BX156" s="8" t="n">
        <v>0</v>
      </c>
      <c r="BY156" s="8" t="n">
        <v>0</v>
      </c>
      <c r="BZ156" s="8" t="n">
        <v>0</v>
      </c>
      <c r="CA156" s="8" t="n">
        <v>0</v>
      </c>
      <c r="CB156" s="8" t="n">
        <v>0</v>
      </c>
      <c r="CC156" s="8" t="n">
        <v>0</v>
      </c>
      <c r="CD156" s="8" t="n">
        <v>0</v>
      </c>
      <c r="CE156" s="8" t="n">
        <v>0</v>
      </c>
      <c r="CF156" s="8" t="n">
        <v>0</v>
      </c>
      <c r="CG156" s="8" t="n">
        <v>0</v>
      </c>
      <c r="CH156" s="8" t="n">
        <v>0</v>
      </c>
      <c r="CI156" s="8" t="n">
        <v>0</v>
      </c>
      <c r="CJ156" s="8" t="n">
        <v>0</v>
      </c>
      <c r="CK156" s="8" t="n">
        <v>0</v>
      </c>
      <c r="CL156" s="8" t="n">
        <v>3</v>
      </c>
      <c r="CM156" s="8" t="n">
        <v>2</v>
      </c>
      <c r="CN156" s="8" t="n">
        <v>0</v>
      </c>
      <c r="CO156" s="8" t="n">
        <v>0</v>
      </c>
      <c r="CP156" s="8" t="n">
        <v>0</v>
      </c>
      <c r="CQ156" s="8" t="n">
        <v>0</v>
      </c>
      <c r="CR156" s="8" t="n">
        <v>0</v>
      </c>
      <c r="CS156" s="8" t="n">
        <v>0</v>
      </c>
      <c r="CT156" s="8" t="n">
        <v>1</v>
      </c>
      <c r="CU156" s="8" t="n">
        <v>0</v>
      </c>
      <c r="CV156" s="8" t="n">
        <v>0</v>
      </c>
      <c r="CW156" s="8" t="n">
        <v>4</v>
      </c>
      <c r="CX156" s="8" t="n">
        <v>0</v>
      </c>
      <c r="CY156" s="8" t="n">
        <v>0</v>
      </c>
      <c r="CZ156" s="8" t="n">
        <v>2</v>
      </c>
      <c r="DA156" s="8" t="n">
        <v>20</v>
      </c>
      <c r="DB156" s="8" t="n">
        <v>1</v>
      </c>
      <c r="DC156" s="8" t="n">
        <v>0</v>
      </c>
      <c r="DD156" s="8" t="n">
        <v>13</v>
      </c>
      <c r="DE156" s="8" t="n">
        <v>5</v>
      </c>
      <c r="DF156" s="8" t="n">
        <v>0</v>
      </c>
      <c r="DG156" s="8" t="n">
        <v>0</v>
      </c>
      <c r="DH156" s="8" t="n">
        <v>40</v>
      </c>
      <c r="DI156" s="8" t="n">
        <v>11</v>
      </c>
      <c r="DJ156" s="8" t="n">
        <v>8</v>
      </c>
      <c r="DK156" s="8" t="n">
        <v>10</v>
      </c>
      <c r="DL156" s="8" t="n">
        <v>10</v>
      </c>
      <c r="DM156" s="8" t="n">
        <v>0</v>
      </c>
      <c r="DN156" s="8" t="n">
        <v>8</v>
      </c>
      <c r="DO156" s="8" t="n">
        <v>8</v>
      </c>
      <c r="DP156" s="8" t="n">
        <v>0</v>
      </c>
      <c r="DQ156" s="8" t="n">
        <f aca="false">DJ156-DI156</f>
        <v>-3</v>
      </c>
      <c r="DR156" s="19" t="n">
        <v>3.253</v>
      </c>
      <c r="DS156" s="8" t="n">
        <v>11</v>
      </c>
      <c r="DT156" s="8" t="n">
        <v>0</v>
      </c>
      <c r="DU156" s="8" t="n">
        <v>0</v>
      </c>
      <c r="DV156" s="8" t="n">
        <v>0</v>
      </c>
      <c r="DW156" s="8" t="n">
        <v>0</v>
      </c>
      <c r="DX156" s="8" t="n">
        <v>792</v>
      </c>
      <c r="DY156" s="8" t="n">
        <v>1000</v>
      </c>
      <c r="DZ156" s="8" t="n">
        <v>619</v>
      </c>
      <c r="EA156" s="8" t="n">
        <v>690</v>
      </c>
      <c r="EB156" s="8" t="n">
        <v>441</v>
      </c>
      <c r="EC156" s="8" t="n">
        <v>496</v>
      </c>
      <c r="ED156" s="8" t="n">
        <v>33.24</v>
      </c>
      <c r="EE156" s="8" t="n">
        <v>37.16</v>
      </c>
      <c r="EF156" s="8" t="n">
        <v>38</v>
      </c>
      <c r="EG156" s="8" t="n">
        <v>33</v>
      </c>
      <c r="EH156" s="12" t="n">
        <f aca="false">EF156/EB156</f>
        <v>0.0861678004535147</v>
      </c>
      <c r="EI156" s="20" t="n">
        <f aca="false">1-EG156/EC156</f>
        <v>0.933467741935484</v>
      </c>
      <c r="EJ156" s="21" t="n">
        <f aca="false">EH156+EI156</f>
        <v>1.019635542389</v>
      </c>
      <c r="EK156" s="8" t="n">
        <v>796</v>
      </c>
      <c r="EL156" s="8" t="n">
        <v>1001</v>
      </c>
      <c r="EM156" s="8" t="n">
        <v>624</v>
      </c>
      <c r="EN156" s="8" t="n">
        <v>691</v>
      </c>
      <c r="EO156" s="8" t="n">
        <v>445</v>
      </c>
      <c r="EP156" s="8" t="n">
        <v>497</v>
      </c>
      <c r="EQ156" s="8" t="n">
        <v>38</v>
      </c>
      <c r="ER156" s="8" t="n">
        <v>33</v>
      </c>
      <c r="ES156" s="8" t="n">
        <v>387</v>
      </c>
      <c r="ET156" s="8" t="n">
        <v>443</v>
      </c>
      <c r="EU156" s="8" t="n">
        <v>133</v>
      </c>
      <c r="EV156" s="8" t="n">
        <v>143</v>
      </c>
      <c r="EW156" s="8" t="n">
        <v>18</v>
      </c>
      <c r="EX156" s="8" t="n">
        <v>20</v>
      </c>
      <c r="EY156" s="8" t="n">
        <v>64</v>
      </c>
      <c r="EZ156" s="8" t="n">
        <v>70</v>
      </c>
      <c r="FA156" s="8" t="n">
        <v>0.2</v>
      </c>
      <c r="FB156" s="8" t="n">
        <v>3.5</v>
      </c>
      <c r="FC156" s="8" t="n">
        <v>3.7</v>
      </c>
      <c r="FD156" s="19" t="n">
        <v>11.53</v>
      </c>
      <c r="FE156" s="18" t="n">
        <f aca="false">FD156/V156</f>
        <v>0.183015873015873</v>
      </c>
      <c r="FF156" s="8" t="n">
        <v>1.4073</v>
      </c>
      <c r="FG156" s="8" t="n">
        <v>-0.09</v>
      </c>
      <c r="FH156" s="8" t="n">
        <v>0.52</v>
      </c>
      <c r="FI156" s="8" t="n">
        <v>0.44</v>
      </c>
      <c r="FJ156" s="22"/>
      <c r="FK156" s="22"/>
      <c r="FL156" s="22"/>
      <c r="FM156" s="8" t="n">
        <f aca="false">BL156+BS156+AH156+DT156</f>
        <v>159</v>
      </c>
      <c r="FN156" s="19" t="n">
        <f aca="false">IF(DS156&gt;0,(BL156+BR156)/DS156,0)</f>
        <v>3.81818181818182</v>
      </c>
      <c r="FO156" s="12" t="n">
        <v>0.0298529198</v>
      </c>
      <c r="FP156" s="19" t="n">
        <f aca="false">Z156-AH156/10</f>
        <v>6.8</v>
      </c>
      <c r="FQ156" s="19" t="n">
        <f aca="false">Z156+DR156/5</f>
        <v>9.6506</v>
      </c>
      <c r="FR156" s="19" t="n">
        <f aca="false">(DX156+DY156)/AL156*60</f>
        <v>105.572193038441</v>
      </c>
      <c r="FS156" s="8" t="n">
        <v>5</v>
      </c>
      <c r="FT156" s="17" t="s">
        <v>1003</v>
      </c>
      <c r="FU156" s="8" t="n">
        <v>230</v>
      </c>
      <c r="FV156" s="22"/>
      <c r="FW156" s="17" t="s">
        <v>280</v>
      </c>
      <c r="FX156" s="23" t="n">
        <v>2900000</v>
      </c>
      <c r="FY156" s="23" t="n">
        <v>2900000</v>
      </c>
      <c r="FZ156" s="8" t="n">
        <v>556</v>
      </c>
      <c r="GA156" s="8" t="n">
        <v>25</v>
      </c>
      <c r="GB156" s="8" t="n">
        <v>97</v>
      </c>
      <c r="GC156" s="8" t="n">
        <v>122</v>
      </c>
      <c r="GD156" s="8" t="n">
        <v>41</v>
      </c>
      <c r="GE156" s="8" t="n">
        <v>151</v>
      </c>
      <c r="GF156" s="8" t="n">
        <v>475</v>
      </c>
      <c r="GG156" s="8" t="n">
        <v>10285</v>
      </c>
      <c r="GH156" s="8" t="n">
        <v>3.8</v>
      </c>
      <c r="GI156" s="8" t="n">
        <v>24.9</v>
      </c>
      <c r="GJ156" s="8" t="n">
        <v>28.6</v>
      </c>
      <c r="GK156" s="8" t="n">
        <f aca="false">Z156-AH156/10</f>
        <v>6.8</v>
      </c>
      <c r="GL156" s="22"/>
      <c r="GM156" s="22"/>
      <c r="GN156" s="22"/>
      <c r="GO156" s="22"/>
      <c r="GP156" s="22"/>
    </row>
    <row r="157" customFormat="false" ht="13.65" hidden="false" customHeight="true" outlineLevel="0" collapsed="false">
      <c r="A157" s="16" t="n">
        <v>32378</v>
      </c>
      <c r="B157" s="17" t="s">
        <v>1004</v>
      </c>
      <c r="C157" s="22"/>
      <c r="D157" s="17" t="s">
        <v>321</v>
      </c>
      <c r="E157" s="17" t="s">
        <v>321</v>
      </c>
      <c r="F157" s="8" t="n">
        <v>71</v>
      </c>
      <c r="G157" s="8" t="n">
        <v>186</v>
      </c>
      <c r="H157" s="8" t="n">
        <v>2007</v>
      </c>
      <c r="I157" s="8" t="n">
        <v>6</v>
      </c>
      <c r="J157" s="8" t="n">
        <v>168</v>
      </c>
      <c r="K157" s="17" t="s">
        <v>263</v>
      </c>
      <c r="L157" s="8" t="n">
        <v>2011</v>
      </c>
      <c r="M157" s="8" t="n">
        <v>29</v>
      </c>
      <c r="N157" s="8" t="n">
        <v>7</v>
      </c>
      <c r="O157" s="8" t="n">
        <v>8474176</v>
      </c>
      <c r="P157" s="17" t="s">
        <v>1005</v>
      </c>
      <c r="Q157" s="17" t="s">
        <v>1006</v>
      </c>
      <c r="R157" s="17" t="s">
        <v>1007</v>
      </c>
      <c r="S157" s="17" t="s">
        <v>998</v>
      </c>
      <c r="T157" s="17" t="s">
        <v>268</v>
      </c>
      <c r="U157" s="17" t="s">
        <v>917</v>
      </c>
      <c r="V157" s="8" t="n">
        <v>81</v>
      </c>
      <c r="W157" s="8" t="n">
        <v>10</v>
      </c>
      <c r="X157" s="8" t="n">
        <v>21</v>
      </c>
      <c r="Y157" s="8" t="n">
        <v>11</v>
      </c>
      <c r="Z157" s="8" t="n">
        <v>31</v>
      </c>
      <c r="AA157" s="8" t="n">
        <v>9</v>
      </c>
      <c r="AB157" s="8" t="n">
        <v>67</v>
      </c>
      <c r="AC157" s="18" t="n">
        <f aca="false">Z157/V157</f>
        <v>0.382716049382716</v>
      </c>
      <c r="AD157" s="19" t="n">
        <f aca="false">IF(FZ157&gt;V157,Z157-V157*(GC157-Z157)/(FZ157-V157),0)</f>
        <v>-7.01228501228501</v>
      </c>
      <c r="AE157" s="19" t="n">
        <v>11.176</v>
      </c>
      <c r="AF157" s="8" t="n">
        <v>8</v>
      </c>
      <c r="AG157" s="8" t="n">
        <v>12.6</v>
      </c>
      <c r="AH157" s="8" t="n">
        <v>28</v>
      </c>
      <c r="AI157" s="8" t="n">
        <v>1864</v>
      </c>
      <c r="AJ157" s="8" t="n">
        <v>77478</v>
      </c>
      <c r="AK157" s="19" t="n">
        <v>1291.3</v>
      </c>
      <c r="AL157" s="8" t="n">
        <v>1291.3</v>
      </c>
      <c r="AM157" s="8" t="n">
        <v>1291</v>
      </c>
      <c r="AN157" s="18" t="n">
        <f aca="false">AJ157/60/V157</f>
        <v>15.941975308642</v>
      </c>
      <c r="AO157" s="8" t="n">
        <v>26.72</v>
      </c>
      <c r="AP157" s="12" t="n">
        <f aca="false">IF(EF157&gt;0,Z157/EF157,0)</f>
        <v>0.63265306122449</v>
      </c>
      <c r="AQ157" s="8" t="n">
        <v>256</v>
      </c>
      <c r="AR157" s="8" t="n">
        <v>256</v>
      </c>
      <c r="AS157" s="8" t="n">
        <v>256</v>
      </c>
      <c r="AT157" s="8" t="n">
        <v>207</v>
      </c>
      <c r="AU157" s="8" t="n">
        <v>207</v>
      </c>
      <c r="AV157" s="8" t="n">
        <v>169</v>
      </c>
      <c r="AW157" s="8" t="n">
        <v>138</v>
      </c>
      <c r="AX157" s="8" t="n">
        <v>55</v>
      </c>
      <c r="AY157" s="8" t="n">
        <v>15</v>
      </c>
      <c r="AZ157" s="8" t="n">
        <v>19</v>
      </c>
      <c r="BA157" s="8" t="n">
        <f aca="false">AY157+AZ157</f>
        <v>34</v>
      </c>
      <c r="BB157" s="8" t="n">
        <v>12.9</v>
      </c>
      <c r="BC157" s="8" t="n">
        <v>33.9941</v>
      </c>
      <c r="BD157" s="19" t="n">
        <v>235</v>
      </c>
      <c r="BE157" s="19" t="n">
        <v>10.9192286842717</v>
      </c>
      <c r="BF157" s="19" t="n">
        <f aca="false">AQ157+BD157</f>
        <v>491</v>
      </c>
      <c r="BG157" s="19" t="n">
        <f aca="false">IF(AL157&gt;0,BF157/AL157*60,0)</f>
        <v>22.814218229691</v>
      </c>
      <c r="BH157" s="8" t="n">
        <v>386</v>
      </c>
      <c r="BI157" s="8" t="n">
        <v>416</v>
      </c>
      <c r="BJ157" s="8" t="n">
        <v>537</v>
      </c>
      <c r="BK157" s="12" t="n">
        <f aca="false">BH157/(BH157+BJ157)</f>
        <v>0.418201516793066</v>
      </c>
      <c r="BL157" s="8" t="n">
        <v>112</v>
      </c>
      <c r="BM157" s="8" t="n">
        <v>112</v>
      </c>
      <c r="BN157" s="8" t="n">
        <v>116</v>
      </c>
      <c r="BO157" s="8" t="n">
        <f aca="false">BM157-BN157</f>
        <v>-4</v>
      </c>
      <c r="BP157" s="8" t="n">
        <v>38</v>
      </c>
      <c r="BQ157" s="8" t="n">
        <v>25</v>
      </c>
      <c r="BR157" s="8" t="n">
        <v>46</v>
      </c>
      <c r="BS157" s="8" t="n">
        <v>36</v>
      </c>
      <c r="BT157" s="12" t="n">
        <f aca="false">BS157/(EA157+BS157)</f>
        <v>0.0375</v>
      </c>
      <c r="BU157" s="8" t="n">
        <v>21</v>
      </c>
      <c r="BV157" s="8" t="n">
        <v>28</v>
      </c>
      <c r="BW157" s="12" t="n">
        <f aca="false">IF(BU157+BV157&gt;0,BU157/(BU157+BV157),0)</f>
        <v>0.428571428571429</v>
      </c>
      <c r="BX157" s="8" t="n">
        <v>1</v>
      </c>
      <c r="BY157" s="8" t="n">
        <v>7</v>
      </c>
      <c r="BZ157" s="8" t="n">
        <v>9</v>
      </c>
      <c r="CA157" s="8" t="n">
        <v>5</v>
      </c>
      <c r="CB157" s="8" t="n">
        <v>11</v>
      </c>
      <c r="CC157" s="8" t="n">
        <v>16</v>
      </c>
      <c r="CD157" s="8" t="n">
        <v>4</v>
      </c>
      <c r="CE157" s="8" t="n">
        <v>6</v>
      </c>
      <c r="CF157" s="8" t="n">
        <v>13</v>
      </c>
      <c r="CG157" s="8" t="n">
        <v>8</v>
      </c>
      <c r="CH157" s="8" t="n">
        <v>15</v>
      </c>
      <c r="CI157" s="8" t="n">
        <v>19</v>
      </c>
      <c r="CJ157" s="8" t="n">
        <v>0</v>
      </c>
      <c r="CK157" s="8" t="n">
        <v>0</v>
      </c>
      <c r="CL157" s="8" t="n">
        <v>1</v>
      </c>
      <c r="CM157" s="8" t="n">
        <v>2</v>
      </c>
      <c r="CN157" s="8" t="n">
        <v>1</v>
      </c>
      <c r="CO157" s="8" t="n">
        <v>0</v>
      </c>
      <c r="CP157" s="8" t="n">
        <v>0</v>
      </c>
      <c r="CQ157" s="8" t="n">
        <v>0</v>
      </c>
      <c r="CR157" s="8" t="n">
        <v>0</v>
      </c>
      <c r="CS157" s="8" t="n">
        <v>0</v>
      </c>
      <c r="CT157" s="8" t="n">
        <v>2</v>
      </c>
      <c r="CU157" s="8" t="n">
        <v>1</v>
      </c>
      <c r="CV157" s="8" t="n">
        <v>1</v>
      </c>
      <c r="CW157" s="8" t="n">
        <v>6</v>
      </c>
      <c r="CX157" s="8" t="n">
        <v>0</v>
      </c>
      <c r="CY157" s="8" t="n">
        <v>1</v>
      </c>
      <c r="CZ157" s="8" t="n">
        <v>6</v>
      </c>
      <c r="DA157" s="8" t="n">
        <v>31</v>
      </c>
      <c r="DB157" s="8" t="n">
        <v>23</v>
      </c>
      <c r="DC157" s="8" t="n">
        <v>1</v>
      </c>
      <c r="DD157" s="8" t="n">
        <v>12</v>
      </c>
      <c r="DE157" s="8" t="n">
        <v>16</v>
      </c>
      <c r="DF157" s="8" t="n">
        <v>9</v>
      </c>
      <c r="DG157" s="8" t="n">
        <v>4</v>
      </c>
      <c r="DH157" s="8" t="n">
        <v>104</v>
      </c>
      <c r="DI157" s="8" t="n">
        <v>14</v>
      </c>
      <c r="DJ157" s="8" t="n">
        <v>20</v>
      </c>
      <c r="DK157" s="8" t="n">
        <v>13</v>
      </c>
      <c r="DL157" s="8" t="n">
        <v>13</v>
      </c>
      <c r="DM157" s="8" t="n">
        <v>0</v>
      </c>
      <c r="DN157" s="8" t="n">
        <v>20</v>
      </c>
      <c r="DO157" s="8" t="n">
        <v>20</v>
      </c>
      <c r="DP157" s="8" t="n">
        <v>0</v>
      </c>
      <c r="DQ157" s="8" t="n">
        <f aca="false">DJ157-DI157</f>
        <v>6</v>
      </c>
      <c r="DR157" s="19" t="n">
        <v>3.766</v>
      </c>
      <c r="DS157" s="8" t="n">
        <v>14</v>
      </c>
      <c r="DT157" s="8" t="n">
        <v>0</v>
      </c>
      <c r="DU157" s="8" t="n">
        <v>0</v>
      </c>
      <c r="DV157" s="8" t="n">
        <v>0</v>
      </c>
      <c r="DW157" s="8" t="n">
        <v>0</v>
      </c>
      <c r="DX157" s="8" t="n">
        <v>1148</v>
      </c>
      <c r="DY157" s="8" t="n">
        <v>1240</v>
      </c>
      <c r="DZ157" s="8" t="n">
        <v>878</v>
      </c>
      <c r="EA157" s="8" t="n">
        <v>924</v>
      </c>
      <c r="EB157" s="8" t="n">
        <v>671</v>
      </c>
      <c r="EC157" s="8" t="n">
        <v>696</v>
      </c>
      <c r="ED157" s="8" t="n">
        <v>50.5</v>
      </c>
      <c r="EE157" s="8" t="n">
        <v>63.76</v>
      </c>
      <c r="EF157" s="8" t="n">
        <v>49</v>
      </c>
      <c r="EG157" s="8" t="n">
        <v>63</v>
      </c>
      <c r="EH157" s="12" t="n">
        <f aca="false">EF157/EB157</f>
        <v>0.0730253353204173</v>
      </c>
      <c r="EI157" s="20" t="n">
        <f aca="false">1-EG157/EC157</f>
        <v>0.90948275862069</v>
      </c>
      <c r="EJ157" s="21" t="n">
        <f aca="false">EH157+EI157</f>
        <v>0.982508093941107</v>
      </c>
      <c r="EK157" s="8" t="n">
        <v>1148</v>
      </c>
      <c r="EL157" s="8" t="n">
        <v>1238</v>
      </c>
      <c r="EM157" s="8" t="n">
        <v>878</v>
      </c>
      <c r="EN157" s="8" t="n">
        <v>925</v>
      </c>
      <c r="EO157" s="8" t="n">
        <v>671</v>
      </c>
      <c r="EP157" s="8" t="n">
        <v>697</v>
      </c>
      <c r="EQ157" s="8" t="n">
        <v>49</v>
      </c>
      <c r="ER157" s="8" t="n">
        <v>63</v>
      </c>
      <c r="ES157" s="8" t="n">
        <v>552</v>
      </c>
      <c r="ET157" s="8" t="n">
        <v>626</v>
      </c>
      <c r="EU157" s="8" t="n">
        <v>220</v>
      </c>
      <c r="EV157" s="8" t="n">
        <v>274</v>
      </c>
      <c r="EW157" s="8" t="n">
        <v>25</v>
      </c>
      <c r="EX157" s="8" t="n">
        <v>38</v>
      </c>
      <c r="EY157" s="8" t="n">
        <v>89</v>
      </c>
      <c r="EZ157" s="8" t="n">
        <v>100</v>
      </c>
      <c r="FA157" s="8" t="n">
        <v>0.6</v>
      </c>
      <c r="FB157" s="8" t="n">
        <v>1.7</v>
      </c>
      <c r="FC157" s="8" t="n">
        <v>2.2</v>
      </c>
      <c r="FD157" s="19" t="n">
        <v>44.6</v>
      </c>
      <c r="FE157" s="18" t="n">
        <f aca="false">FD157/V157</f>
        <v>0.550617283950617</v>
      </c>
      <c r="FF157" s="8" t="n">
        <v>1.6638</v>
      </c>
      <c r="FG157" s="8" t="n">
        <v>0.43</v>
      </c>
      <c r="FH157" s="8" t="n">
        <v>0.5</v>
      </c>
      <c r="FI157" s="8" t="n">
        <v>0.94</v>
      </c>
      <c r="FJ157" s="22"/>
      <c r="FK157" s="22"/>
      <c r="FL157" s="22"/>
      <c r="FM157" s="8" t="n">
        <f aca="false">BL157+BS157+AH157+DT157</f>
        <v>176</v>
      </c>
      <c r="FN157" s="19" t="n">
        <f aca="false">IF(DS157&gt;0,(BL157+BR157)/DS157,0)</f>
        <v>11.2857142857143</v>
      </c>
      <c r="FO157" s="12" t="n">
        <v>0.0389363723</v>
      </c>
      <c r="FP157" s="19" t="n">
        <f aca="false">Z157-AH157/10</f>
        <v>28.2</v>
      </c>
      <c r="FQ157" s="19" t="n">
        <f aca="false">Z157+DR157/5</f>
        <v>31.7532</v>
      </c>
      <c r="FR157" s="19" t="n">
        <f aca="false">(DX157+DY157)/AL157*60</f>
        <v>110.957949353365</v>
      </c>
      <c r="FS157" s="22"/>
      <c r="FT157" s="22"/>
      <c r="FU157" s="22"/>
      <c r="FV157" s="22"/>
      <c r="FW157" s="17" t="s">
        <v>280</v>
      </c>
      <c r="FX157" s="23" t="n">
        <v>3667000</v>
      </c>
      <c r="FY157" s="23" t="n">
        <v>4000000</v>
      </c>
      <c r="FZ157" s="8" t="n">
        <v>488</v>
      </c>
      <c r="GA157" s="8" t="n">
        <v>88</v>
      </c>
      <c r="GB157" s="8" t="n">
        <v>134</v>
      </c>
      <c r="GC157" s="8" t="n">
        <v>222</v>
      </c>
      <c r="GD157" s="8" t="n">
        <v>83</v>
      </c>
      <c r="GE157" s="8" t="n">
        <v>208</v>
      </c>
      <c r="GF157" s="8" t="n">
        <v>1067</v>
      </c>
      <c r="GG157" s="8" t="n">
        <v>7652</v>
      </c>
      <c r="GH157" s="8" t="n">
        <v>13.2</v>
      </c>
      <c r="GI157" s="8" t="n">
        <v>11.7</v>
      </c>
      <c r="GJ157" s="8" t="n">
        <v>24.8</v>
      </c>
      <c r="GK157" s="8" t="n">
        <f aca="false">Z157-AH157/10</f>
        <v>28.2</v>
      </c>
      <c r="GL157" s="22"/>
      <c r="GM157" s="22"/>
      <c r="GN157" s="22"/>
      <c r="GO157" s="22"/>
      <c r="GP157" s="22"/>
    </row>
    <row r="158" customFormat="false" ht="13.65" hidden="false" customHeight="true" outlineLevel="0" collapsed="false">
      <c r="A158" s="16" t="n">
        <v>31332</v>
      </c>
      <c r="B158" s="17" t="s">
        <v>1008</v>
      </c>
      <c r="C158" s="22"/>
      <c r="D158" s="17" t="s">
        <v>321</v>
      </c>
      <c r="E158" s="17" t="s">
        <v>321</v>
      </c>
      <c r="F158" s="8" t="n">
        <v>75</v>
      </c>
      <c r="G158" s="8" t="n">
        <v>210</v>
      </c>
      <c r="H158" s="8" t="n">
        <v>2004</v>
      </c>
      <c r="I158" s="8" t="n">
        <v>2</v>
      </c>
      <c r="J158" s="8" t="n">
        <v>49</v>
      </c>
      <c r="K158" s="17" t="s">
        <v>263</v>
      </c>
      <c r="L158" s="8" t="n">
        <v>2012</v>
      </c>
      <c r="M158" s="8" t="n">
        <v>32</v>
      </c>
      <c r="N158" s="8" t="n">
        <v>6</v>
      </c>
      <c r="O158" s="8" t="n">
        <v>8471262</v>
      </c>
      <c r="P158" s="17" t="s">
        <v>1009</v>
      </c>
      <c r="Q158" s="17" t="s">
        <v>1010</v>
      </c>
      <c r="R158" s="17" t="s">
        <v>1011</v>
      </c>
      <c r="S158" s="17" t="s">
        <v>998</v>
      </c>
      <c r="T158" s="17" t="s">
        <v>313</v>
      </c>
      <c r="U158" s="17" t="s">
        <v>269</v>
      </c>
      <c r="V158" s="8" t="n">
        <v>77</v>
      </c>
      <c r="W158" s="8" t="n">
        <v>16</v>
      </c>
      <c r="X158" s="8" t="n">
        <v>21</v>
      </c>
      <c r="Y158" s="8" t="n">
        <v>13</v>
      </c>
      <c r="Z158" s="8" t="n">
        <v>37</v>
      </c>
      <c r="AA158" s="8" t="n">
        <v>6</v>
      </c>
      <c r="AB158" s="8" t="n">
        <v>60</v>
      </c>
      <c r="AC158" s="18" t="n">
        <f aca="false">Z158/V158</f>
        <v>0.480519480519481</v>
      </c>
      <c r="AD158" s="19" t="n">
        <f aca="false">IF(FZ158&gt;V158,Z158-V158*(GC158-Z158)/(FZ158-V158),0)</f>
        <v>-0.904024767801857</v>
      </c>
      <c r="AE158" s="19" t="n">
        <v>14.33</v>
      </c>
      <c r="AF158" s="8" t="n">
        <v>0</v>
      </c>
      <c r="AG158" s="8" t="n">
        <v>-5.5</v>
      </c>
      <c r="AH158" s="8" t="n">
        <v>26</v>
      </c>
      <c r="AI158" s="8" t="n">
        <v>1708</v>
      </c>
      <c r="AJ158" s="8" t="n">
        <v>80171</v>
      </c>
      <c r="AK158" s="19" t="n">
        <v>1336.1833333333</v>
      </c>
      <c r="AL158" s="8" t="n">
        <v>1335.93</v>
      </c>
      <c r="AM158" s="8" t="n">
        <v>1336</v>
      </c>
      <c r="AN158" s="18" t="n">
        <f aca="false">AJ158/60/V158</f>
        <v>17.3530303030303</v>
      </c>
      <c r="AO158" s="8" t="n">
        <v>28.76</v>
      </c>
      <c r="AP158" s="12" t="n">
        <f aca="false">IF(EF158&gt;0,Z158/EF158,0)</f>
        <v>0.660714285714286</v>
      </c>
      <c r="AQ158" s="8" t="n">
        <v>256</v>
      </c>
      <c r="AR158" s="8" t="n">
        <v>256</v>
      </c>
      <c r="AS158" s="8" t="n">
        <v>256</v>
      </c>
      <c r="AT158" s="8" t="n">
        <v>204</v>
      </c>
      <c r="AU158" s="8" t="n">
        <v>204</v>
      </c>
      <c r="AV158" s="8" t="n">
        <v>150</v>
      </c>
      <c r="AW158" s="8" t="n">
        <v>154</v>
      </c>
      <c r="AX158" s="8" t="n">
        <v>84</v>
      </c>
      <c r="AY158" s="8" t="n">
        <v>8</v>
      </c>
      <c r="AZ158" s="8" t="n">
        <v>14</v>
      </c>
      <c r="BA158" s="8" t="n">
        <f aca="false">AY158+AZ158</f>
        <v>22</v>
      </c>
      <c r="BB158" s="8" t="n">
        <v>15.99</v>
      </c>
      <c r="BC158" s="8" t="n">
        <v>30.0667</v>
      </c>
      <c r="BD158" s="19" t="n">
        <v>286.9</v>
      </c>
      <c r="BE158" s="19" t="n">
        <v>12.882962667299</v>
      </c>
      <c r="BF158" s="19" t="n">
        <f aca="false">AQ158+BD158</f>
        <v>542.9</v>
      </c>
      <c r="BG158" s="19" t="n">
        <f aca="false">IF(AL158&gt;0,BF158/AL158*60,0)</f>
        <v>24.383014080079</v>
      </c>
      <c r="BH158" s="8" t="n">
        <v>273</v>
      </c>
      <c r="BI158" s="8" t="n">
        <v>375</v>
      </c>
      <c r="BJ158" s="8" t="n">
        <v>625</v>
      </c>
      <c r="BK158" s="12" t="n">
        <f aca="false">BH158/(BH158+BJ158)</f>
        <v>0.304008908685969</v>
      </c>
      <c r="BL158" s="8" t="n">
        <v>71</v>
      </c>
      <c r="BM158" s="8" t="n">
        <v>71</v>
      </c>
      <c r="BN158" s="8" t="n">
        <v>66</v>
      </c>
      <c r="BO158" s="8" t="n">
        <f aca="false">BM158-BN158</f>
        <v>5</v>
      </c>
      <c r="BP158" s="8" t="n">
        <v>54</v>
      </c>
      <c r="BQ158" s="8" t="n">
        <v>14</v>
      </c>
      <c r="BR158" s="8" t="n">
        <v>41</v>
      </c>
      <c r="BS158" s="8" t="n">
        <v>64</v>
      </c>
      <c r="BT158" s="12" t="n">
        <f aca="false">BS158/(EA158+BS158)</f>
        <v>0.0572450805008945</v>
      </c>
      <c r="BU158" s="8" t="n">
        <v>425</v>
      </c>
      <c r="BV158" s="8" t="n">
        <v>514</v>
      </c>
      <c r="BW158" s="12" t="n">
        <f aca="false">IF(BU158+BV158&gt;0,BU158/(BU158+BV158),0)</f>
        <v>0.452609158679446</v>
      </c>
      <c r="BX158" s="8" t="n">
        <v>223</v>
      </c>
      <c r="BY158" s="8" t="n">
        <v>287</v>
      </c>
      <c r="BZ158" s="8" t="n">
        <v>144</v>
      </c>
      <c r="CA158" s="8" t="n">
        <v>148</v>
      </c>
      <c r="CB158" s="8" t="n">
        <v>58</v>
      </c>
      <c r="CC158" s="8" t="n">
        <v>79</v>
      </c>
      <c r="CD158" s="8" t="n">
        <v>76</v>
      </c>
      <c r="CE158" s="8" t="n">
        <v>95</v>
      </c>
      <c r="CF158" s="8" t="n">
        <v>214</v>
      </c>
      <c r="CG158" s="8" t="n">
        <v>247</v>
      </c>
      <c r="CH158" s="8" t="n">
        <v>239</v>
      </c>
      <c r="CI158" s="8" t="n">
        <v>296</v>
      </c>
      <c r="CJ158" s="8" t="n">
        <v>0</v>
      </c>
      <c r="CK158" s="8" t="n">
        <v>0</v>
      </c>
      <c r="CL158" s="8" t="n">
        <v>3</v>
      </c>
      <c r="CM158" s="8" t="n">
        <v>3</v>
      </c>
      <c r="CN158" s="8" t="n">
        <v>1</v>
      </c>
      <c r="CO158" s="8" t="n">
        <v>0</v>
      </c>
      <c r="CP158" s="8" t="n">
        <v>0</v>
      </c>
      <c r="CQ158" s="8" t="n">
        <v>2</v>
      </c>
      <c r="CR158" s="8" t="n">
        <v>0</v>
      </c>
      <c r="CS158" s="8" t="n">
        <v>1</v>
      </c>
      <c r="CT158" s="8" t="n">
        <v>2</v>
      </c>
      <c r="CU158" s="8" t="n">
        <v>3</v>
      </c>
      <c r="CV158" s="8" t="n">
        <v>1</v>
      </c>
      <c r="CW158" s="8" t="n">
        <v>7</v>
      </c>
      <c r="CX158" s="8" t="n">
        <v>0</v>
      </c>
      <c r="CY158" s="8" t="n">
        <v>1</v>
      </c>
      <c r="CZ158" s="8" t="n">
        <v>6</v>
      </c>
      <c r="DA158" s="8" t="n">
        <v>47</v>
      </c>
      <c r="DB158" s="8" t="n">
        <v>21</v>
      </c>
      <c r="DC158" s="8" t="n">
        <v>0</v>
      </c>
      <c r="DD158" s="8" t="n">
        <v>8</v>
      </c>
      <c r="DE158" s="8" t="n">
        <v>10</v>
      </c>
      <c r="DF158" s="8" t="n">
        <v>10</v>
      </c>
      <c r="DG158" s="8" t="n">
        <v>6</v>
      </c>
      <c r="DH158" s="8" t="n">
        <v>95</v>
      </c>
      <c r="DI158" s="8" t="n">
        <v>13</v>
      </c>
      <c r="DJ158" s="8" t="n">
        <v>14</v>
      </c>
      <c r="DK158" s="8" t="n">
        <v>13</v>
      </c>
      <c r="DL158" s="8" t="n">
        <v>13</v>
      </c>
      <c r="DM158" s="8" t="n">
        <v>0</v>
      </c>
      <c r="DN158" s="8" t="n">
        <v>14</v>
      </c>
      <c r="DO158" s="8" t="n">
        <v>14</v>
      </c>
      <c r="DP158" s="8" t="n">
        <v>0</v>
      </c>
      <c r="DQ158" s="8" t="n">
        <f aca="false">DJ158-DI158</f>
        <v>1</v>
      </c>
      <c r="DR158" s="19" t="n">
        <v>-0.468</v>
      </c>
      <c r="DS158" s="8" t="n">
        <v>13</v>
      </c>
      <c r="DT158" s="8" t="n">
        <v>0</v>
      </c>
      <c r="DU158" s="8" t="n">
        <v>0</v>
      </c>
      <c r="DV158" s="8" t="n">
        <v>0</v>
      </c>
      <c r="DW158" s="8" t="n">
        <v>0</v>
      </c>
      <c r="DX158" s="8" t="n">
        <v>1142</v>
      </c>
      <c r="DY158" s="8" t="n">
        <v>1439</v>
      </c>
      <c r="DZ158" s="8" t="n">
        <v>837</v>
      </c>
      <c r="EA158" s="8" t="n">
        <v>1054</v>
      </c>
      <c r="EB158" s="8" t="n">
        <v>612</v>
      </c>
      <c r="EC158" s="8" t="n">
        <v>752</v>
      </c>
      <c r="ED158" s="8" t="n">
        <v>52.54</v>
      </c>
      <c r="EE158" s="8" t="n">
        <v>69.92</v>
      </c>
      <c r="EF158" s="8" t="n">
        <v>56</v>
      </c>
      <c r="EG158" s="8" t="n">
        <v>61</v>
      </c>
      <c r="EH158" s="12" t="n">
        <f aca="false">EF158/EB158</f>
        <v>0.0915032679738562</v>
      </c>
      <c r="EI158" s="20" t="n">
        <f aca="false">1-EG158/EC158</f>
        <v>0.918882978723404</v>
      </c>
      <c r="EJ158" s="21" t="n">
        <f aca="false">EH158+EI158</f>
        <v>1.01038624669726</v>
      </c>
      <c r="EK158" s="8" t="n">
        <v>1146</v>
      </c>
      <c r="EL158" s="8" t="n">
        <v>1442</v>
      </c>
      <c r="EM158" s="8" t="n">
        <v>838</v>
      </c>
      <c r="EN158" s="8" t="n">
        <v>1058</v>
      </c>
      <c r="EO158" s="8" t="n">
        <v>611</v>
      </c>
      <c r="EP158" s="8" t="n">
        <v>754</v>
      </c>
      <c r="EQ158" s="8" t="n">
        <v>56</v>
      </c>
      <c r="ER158" s="8" t="n">
        <v>62</v>
      </c>
      <c r="ES158" s="8" t="n">
        <v>536</v>
      </c>
      <c r="ET158" s="8" t="n">
        <v>678</v>
      </c>
      <c r="EU158" s="8" t="n">
        <v>208</v>
      </c>
      <c r="EV158" s="8" t="n">
        <v>268</v>
      </c>
      <c r="EW158" s="8" t="n">
        <v>27</v>
      </c>
      <c r="EX158" s="8" t="n">
        <v>33</v>
      </c>
      <c r="EY158" s="8" t="n">
        <v>71</v>
      </c>
      <c r="EZ158" s="8" t="n">
        <v>72</v>
      </c>
      <c r="FA158" s="8" t="n">
        <v>1.8</v>
      </c>
      <c r="FB158" s="8" t="n">
        <v>1.6</v>
      </c>
      <c r="FC158" s="8" t="n">
        <v>3.4</v>
      </c>
      <c r="FD158" s="19" t="n">
        <v>32.41</v>
      </c>
      <c r="FE158" s="18" t="n">
        <f aca="false">FD158/V158</f>
        <v>0.420909090909091</v>
      </c>
      <c r="FF158" s="8" t="n">
        <v>4.4869</v>
      </c>
      <c r="FG158" s="8" t="n">
        <v>-0.22</v>
      </c>
      <c r="FH158" s="8" t="n">
        <v>0.1</v>
      </c>
      <c r="FI158" s="8" t="n">
        <v>-0.12</v>
      </c>
      <c r="FJ158" s="22"/>
      <c r="FK158" s="22"/>
      <c r="FL158" s="22"/>
      <c r="FM158" s="8" t="n">
        <f aca="false">BL158+BS158+AH158+DT158</f>
        <v>161</v>
      </c>
      <c r="FN158" s="19" t="n">
        <f aca="false">IF(DS158&gt;0,(BL158+BR158)/DS158,0)</f>
        <v>8.61538461538462</v>
      </c>
      <c r="FO158" s="12" t="n">
        <v>0.071292724</v>
      </c>
      <c r="FP158" s="19" t="n">
        <f aca="false">Z158-AH158/10</f>
        <v>34.4</v>
      </c>
      <c r="FQ158" s="19" t="n">
        <f aca="false">Z158+DR158/5</f>
        <v>36.9064</v>
      </c>
      <c r="FR158" s="19" t="n">
        <f aca="false">(DX158+DY158)/AL158*60</f>
        <v>115.91924726595</v>
      </c>
      <c r="FS158" s="8" t="n">
        <v>2</v>
      </c>
      <c r="FT158" s="17" t="s">
        <v>352</v>
      </c>
      <c r="FU158" s="8" t="n">
        <v>116</v>
      </c>
      <c r="FV158" s="17" t="s">
        <v>427</v>
      </c>
      <c r="FW158" s="17" t="s">
        <v>280</v>
      </c>
      <c r="FX158" s="23" t="n">
        <v>5000000</v>
      </c>
      <c r="FY158" s="23" t="n">
        <v>4750000</v>
      </c>
      <c r="FZ158" s="8" t="n">
        <v>400</v>
      </c>
      <c r="GA158" s="8" t="n">
        <v>63</v>
      </c>
      <c r="GB158" s="8" t="n">
        <v>133</v>
      </c>
      <c r="GC158" s="8" t="n">
        <v>196</v>
      </c>
      <c r="GD158" s="8" t="n">
        <v>-21</v>
      </c>
      <c r="GE158" s="8" t="n">
        <v>148</v>
      </c>
      <c r="GF158" s="8" t="n">
        <v>739</v>
      </c>
      <c r="GG158" s="8" t="n">
        <v>6397</v>
      </c>
      <c r="GH158" s="8" t="n">
        <v>10.7</v>
      </c>
      <c r="GI158" s="8" t="n">
        <v>6.4</v>
      </c>
      <c r="GJ158" s="8" t="n">
        <v>17.1</v>
      </c>
      <c r="GK158" s="8" t="n">
        <f aca="false">Z158-AH158/10</f>
        <v>34.4</v>
      </c>
      <c r="GL158" s="22"/>
      <c r="GM158" s="22"/>
      <c r="GN158" s="22"/>
      <c r="GO158" s="22"/>
      <c r="GP158" s="22"/>
    </row>
    <row r="159" customFormat="false" ht="13.65" hidden="false" customHeight="true" outlineLevel="0" collapsed="false">
      <c r="A159" s="16" t="n">
        <v>34542</v>
      </c>
      <c r="B159" s="17" t="s">
        <v>1012</v>
      </c>
      <c r="C159" s="17" t="s">
        <v>460</v>
      </c>
      <c r="D159" s="17" t="s">
        <v>262</v>
      </c>
      <c r="E159" s="17" t="s">
        <v>262</v>
      </c>
      <c r="F159" s="8" t="n">
        <v>77</v>
      </c>
      <c r="G159" s="8" t="n">
        <v>208</v>
      </c>
      <c r="H159" s="8" t="n">
        <v>2013</v>
      </c>
      <c r="I159" s="8" t="n">
        <v>5</v>
      </c>
      <c r="J159" s="8" t="n">
        <v>137</v>
      </c>
      <c r="K159" s="17" t="s">
        <v>263</v>
      </c>
      <c r="L159" s="8" t="n">
        <v>2017</v>
      </c>
      <c r="M159" s="8" t="n">
        <v>23</v>
      </c>
      <c r="N159" s="8" t="n">
        <v>1</v>
      </c>
      <c r="O159" s="8" t="n">
        <v>8477369</v>
      </c>
      <c r="P159" s="17" t="s">
        <v>1013</v>
      </c>
      <c r="Q159" s="17" t="s">
        <v>1014</v>
      </c>
      <c r="R159" s="17" t="s">
        <v>1015</v>
      </c>
      <c r="S159" s="17" t="s">
        <v>1016</v>
      </c>
      <c r="T159" s="17" t="s">
        <v>278</v>
      </c>
      <c r="U159" s="17" t="s">
        <v>972</v>
      </c>
      <c r="V159" s="8" t="n">
        <v>3</v>
      </c>
      <c r="W159" s="8" t="n">
        <v>0</v>
      </c>
      <c r="X159" s="8" t="n">
        <v>0</v>
      </c>
      <c r="Y159" s="8" t="n">
        <v>0</v>
      </c>
      <c r="Z159" s="8" t="n">
        <v>0</v>
      </c>
      <c r="AA159" s="8" t="n">
        <v>33</v>
      </c>
      <c r="AB159" s="8" t="n">
        <v>76</v>
      </c>
      <c r="AC159" s="18" t="n">
        <f aca="false">Z159/V159</f>
        <v>0</v>
      </c>
      <c r="AD159" s="19" t="n">
        <f aca="false">IF(FZ159&gt;V159,Z159-V159*(GC159-Z159)/(FZ159-V159),0)</f>
        <v>0</v>
      </c>
      <c r="AE159" s="19" t="n">
        <v>0</v>
      </c>
      <c r="AF159" s="8" t="n">
        <v>-2</v>
      </c>
      <c r="AG159" s="8" t="n">
        <v>0.7</v>
      </c>
      <c r="AH159" s="8" t="n">
        <v>2</v>
      </c>
      <c r="AI159" s="8" t="n">
        <v>63</v>
      </c>
      <c r="AJ159" s="8" t="n">
        <v>2672</v>
      </c>
      <c r="AK159" s="19" t="n">
        <v>44.533333333333</v>
      </c>
      <c r="AL159" s="8" t="n">
        <v>44.53</v>
      </c>
      <c r="AM159" s="8" t="n">
        <v>45</v>
      </c>
      <c r="AN159" s="18" t="n">
        <f aca="false">AJ159/60/V159</f>
        <v>14.8444444444444</v>
      </c>
      <c r="AO159" s="8" t="n">
        <v>24.76</v>
      </c>
      <c r="AP159" s="12" t="n">
        <f aca="false">IF(EF159&gt;0,Z159/EF159,0)</f>
        <v>0</v>
      </c>
      <c r="AQ159" s="8" t="n">
        <v>5</v>
      </c>
      <c r="AR159" s="8" t="n">
        <v>5</v>
      </c>
      <c r="AS159" s="8" t="n">
        <v>5</v>
      </c>
      <c r="AT159" s="8" t="n">
        <v>4</v>
      </c>
      <c r="AU159" s="8" t="n">
        <v>4</v>
      </c>
      <c r="AV159" s="8" t="n">
        <v>4</v>
      </c>
      <c r="AW159" s="8" t="n">
        <v>1</v>
      </c>
      <c r="AX159" s="8" t="n">
        <v>0</v>
      </c>
      <c r="AY159" s="8" t="n">
        <v>0</v>
      </c>
      <c r="AZ159" s="8" t="n">
        <v>0</v>
      </c>
      <c r="BA159" s="8" t="n">
        <f aca="false">AY159+AZ159</f>
        <v>0</v>
      </c>
      <c r="BB159" s="8" t="n">
        <v>0.06</v>
      </c>
      <c r="BC159" s="8" t="n">
        <v>55.75</v>
      </c>
      <c r="BD159" s="19" t="n">
        <v>0</v>
      </c>
      <c r="BE159" s="19" t="n">
        <v>0</v>
      </c>
      <c r="BF159" s="19" t="n">
        <f aca="false">AQ159+BD159</f>
        <v>5</v>
      </c>
      <c r="BG159" s="19" t="n">
        <f aca="false">IF(AL159&gt;0,BF159/AL159*60,0)</f>
        <v>6.7370312149113</v>
      </c>
      <c r="BH159" s="8" t="n">
        <v>14</v>
      </c>
      <c r="BI159" s="8" t="n">
        <v>20</v>
      </c>
      <c r="BJ159" s="8" t="n">
        <v>15</v>
      </c>
      <c r="BK159" s="12" t="n">
        <f aca="false">BH159/(BH159+BJ159)</f>
        <v>0.482758620689655</v>
      </c>
      <c r="BL159" s="8" t="n">
        <v>4</v>
      </c>
      <c r="BM159" s="8" t="n">
        <v>4</v>
      </c>
      <c r="BN159" s="8" t="n">
        <v>3</v>
      </c>
      <c r="BO159" s="8" t="n">
        <f aca="false">BM159-BN159</f>
        <v>1</v>
      </c>
      <c r="BP159" s="8" t="n">
        <v>0</v>
      </c>
      <c r="BQ159" s="8" t="n">
        <v>0</v>
      </c>
      <c r="BR159" s="8" t="n">
        <v>1</v>
      </c>
      <c r="BS159" s="8" t="n">
        <v>3</v>
      </c>
      <c r="BT159" s="12" t="n">
        <f aca="false">BS159/(EA159+BS159)</f>
        <v>0.0857142857142857</v>
      </c>
      <c r="BU159" s="8" t="n">
        <v>0</v>
      </c>
      <c r="BV159" s="8" t="n">
        <v>0</v>
      </c>
      <c r="BW159" s="12" t="n">
        <f aca="false">IF(BU159+BV159&gt;0,BU159/(BU159+BV159),0)</f>
        <v>0</v>
      </c>
      <c r="BX159" s="8" t="n">
        <v>0</v>
      </c>
      <c r="BY159" s="8" t="n">
        <v>0</v>
      </c>
      <c r="BZ159" s="8" t="n">
        <v>0</v>
      </c>
      <c r="CA159" s="8" t="n">
        <v>0</v>
      </c>
      <c r="CB159" s="8" t="n">
        <v>0</v>
      </c>
      <c r="CC159" s="8" t="n">
        <v>0</v>
      </c>
      <c r="CD159" s="8" t="n">
        <v>0</v>
      </c>
      <c r="CE159" s="8" t="n">
        <v>0</v>
      </c>
      <c r="CF159" s="8" t="n">
        <v>0</v>
      </c>
      <c r="CG159" s="8" t="n">
        <v>0</v>
      </c>
      <c r="CH159" s="8" t="n">
        <v>0</v>
      </c>
      <c r="CI159" s="8" t="n">
        <v>0</v>
      </c>
      <c r="CJ159" s="8" t="n">
        <v>0</v>
      </c>
      <c r="CK159" s="8" t="n">
        <v>0</v>
      </c>
      <c r="CL159" s="8" t="n">
        <v>0</v>
      </c>
      <c r="CM159" s="8" t="n">
        <v>0</v>
      </c>
      <c r="CN159" s="8" t="n">
        <v>0</v>
      </c>
      <c r="CO159" s="8" t="n">
        <v>0</v>
      </c>
      <c r="CP159" s="8" t="n">
        <v>0</v>
      </c>
      <c r="CQ159" s="8" t="n">
        <v>0</v>
      </c>
      <c r="CR159" s="8" t="n">
        <v>0</v>
      </c>
      <c r="CS159" s="8" t="n">
        <v>0</v>
      </c>
      <c r="CT159" s="8" t="n">
        <v>0</v>
      </c>
      <c r="CU159" s="8" t="n">
        <v>0</v>
      </c>
      <c r="CV159" s="8" t="n">
        <v>0</v>
      </c>
      <c r="CW159" s="8" t="n">
        <v>0</v>
      </c>
      <c r="CX159" s="8" t="n">
        <v>0</v>
      </c>
      <c r="CY159" s="8" t="n">
        <v>0</v>
      </c>
      <c r="CZ159" s="8" t="n">
        <v>0</v>
      </c>
      <c r="DA159" s="8" t="n">
        <v>0</v>
      </c>
      <c r="DB159" s="8" t="n">
        <v>0</v>
      </c>
      <c r="DC159" s="8" t="n">
        <v>0</v>
      </c>
      <c r="DD159" s="8" t="n">
        <v>1</v>
      </c>
      <c r="DE159" s="8" t="n">
        <v>0</v>
      </c>
      <c r="DF159" s="8" t="n">
        <v>0</v>
      </c>
      <c r="DG159" s="8" t="n">
        <v>0</v>
      </c>
      <c r="DH159" s="8" t="n">
        <v>3</v>
      </c>
      <c r="DI159" s="8" t="n">
        <v>1</v>
      </c>
      <c r="DJ159" s="8" t="n">
        <v>3</v>
      </c>
      <c r="DK159" s="8" t="n">
        <v>1</v>
      </c>
      <c r="DL159" s="8" t="n">
        <v>1</v>
      </c>
      <c r="DM159" s="8" t="n">
        <v>0</v>
      </c>
      <c r="DN159" s="8" t="n">
        <v>3</v>
      </c>
      <c r="DO159" s="8" t="n">
        <v>3</v>
      </c>
      <c r="DP159" s="8" t="n">
        <v>0</v>
      </c>
      <c r="DQ159" s="8" t="n">
        <f aca="false">DJ159-DI159</f>
        <v>2</v>
      </c>
      <c r="DR159" s="19" t="n">
        <v>2.195</v>
      </c>
      <c r="DS159" s="8" t="n">
        <v>1</v>
      </c>
      <c r="DT159" s="8" t="n">
        <v>0</v>
      </c>
      <c r="DU159" s="8" t="n">
        <v>0</v>
      </c>
      <c r="DV159" s="8" t="n">
        <v>0</v>
      </c>
      <c r="DW159" s="8" t="n">
        <v>0</v>
      </c>
      <c r="DX159" s="8" t="n">
        <v>36</v>
      </c>
      <c r="DY159" s="8" t="n">
        <v>42</v>
      </c>
      <c r="DZ159" s="8" t="n">
        <v>26</v>
      </c>
      <c r="EA159" s="8" t="n">
        <v>32</v>
      </c>
      <c r="EB159" s="8" t="n">
        <v>23</v>
      </c>
      <c r="EC159" s="8" t="n">
        <v>22</v>
      </c>
      <c r="ED159" s="8" t="n">
        <v>1.16</v>
      </c>
      <c r="EE159" s="8" t="n">
        <v>1.28</v>
      </c>
      <c r="EF159" s="8" t="n">
        <v>0</v>
      </c>
      <c r="EG159" s="8" t="n">
        <v>2</v>
      </c>
      <c r="EH159" s="12" t="n">
        <f aca="false">EF159/EB159</f>
        <v>0</v>
      </c>
      <c r="EI159" s="20" t="n">
        <f aca="false">1-EG159/EC159</f>
        <v>0.909090909090909</v>
      </c>
      <c r="EJ159" s="21" t="n">
        <f aca="false">EH159+EI159</f>
        <v>0.909090909090909</v>
      </c>
      <c r="EK159" s="8" t="n">
        <v>35</v>
      </c>
      <c r="EL159" s="8" t="n">
        <v>42</v>
      </c>
      <c r="EM159" s="8" t="n">
        <v>25</v>
      </c>
      <c r="EN159" s="8" t="n">
        <v>32</v>
      </c>
      <c r="EO159" s="8" t="n">
        <v>22</v>
      </c>
      <c r="EP159" s="8" t="n">
        <v>22</v>
      </c>
      <c r="EQ159" s="8" t="n">
        <v>0</v>
      </c>
      <c r="ER159" s="8" t="n">
        <v>2</v>
      </c>
      <c r="ES159" s="8" t="n">
        <v>18</v>
      </c>
      <c r="ET159" s="8" t="n">
        <v>16</v>
      </c>
      <c r="EU159" s="8" t="n">
        <v>7</v>
      </c>
      <c r="EV159" s="8" t="n">
        <v>4</v>
      </c>
      <c r="EW159" s="8" t="n">
        <v>0</v>
      </c>
      <c r="EX159" s="8" t="n">
        <v>1</v>
      </c>
      <c r="EY159" s="8" t="n">
        <v>1</v>
      </c>
      <c r="EZ159" s="8" t="n">
        <v>3</v>
      </c>
      <c r="FA159" s="8" t="n">
        <v>-0.1</v>
      </c>
      <c r="FB159" s="8" t="n">
        <v>-0.1</v>
      </c>
      <c r="FC159" s="8" t="n">
        <v>-0.1</v>
      </c>
      <c r="FD159" s="19" t="n">
        <v>0.25</v>
      </c>
      <c r="FE159" s="18" t="n">
        <f aca="false">FD159/V159</f>
        <v>0.0833333333333333</v>
      </c>
      <c r="FF159" s="8" t="n">
        <v>0.0042</v>
      </c>
      <c r="FG159" s="8" t="n">
        <v>0</v>
      </c>
      <c r="FH159" s="8" t="n">
        <v>0</v>
      </c>
      <c r="FI159" s="8" t="n">
        <v>0</v>
      </c>
      <c r="FJ159" s="22"/>
      <c r="FK159" s="22"/>
      <c r="FL159" s="22"/>
      <c r="FM159" s="8" t="n">
        <f aca="false">BL159+BS159+AH159+DT159</f>
        <v>9</v>
      </c>
      <c r="FN159" s="19" t="n">
        <f aca="false">IF(DS159&gt;0,(BL159+BR159)/DS159,0)</f>
        <v>5</v>
      </c>
      <c r="FO159" s="12" t="n">
        <v>0</v>
      </c>
      <c r="FP159" s="19" t="n">
        <f aca="false">Z159-AH159/10</f>
        <v>-0.2</v>
      </c>
      <c r="FQ159" s="19" t="n">
        <f aca="false">Z159+DR159/5</f>
        <v>0.439</v>
      </c>
      <c r="FR159" s="19" t="n">
        <f aca="false">(DX159+DY159)/AL159*60</f>
        <v>105.097686952616</v>
      </c>
      <c r="FS159" s="22"/>
      <c r="FT159" s="22"/>
      <c r="FU159" s="22"/>
      <c r="FV159" s="22"/>
      <c r="FW159" s="17" t="s">
        <v>270</v>
      </c>
      <c r="FX159" s="23" t="n">
        <v>925000</v>
      </c>
      <c r="FY159" s="23" t="n">
        <v>925000</v>
      </c>
      <c r="FZ159" s="8" t="n">
        <v>3</v>
      </c>
      <c r="GA159" s="8" t="n">
        <v>0</v>
      </c>
      <c r="GB159" s="8" t="n">
        <v>0</v>
      </c>
      <c r="GC159" s="8" t="n">
        <v>0</v>
      </c>
      <c r="GD159" s="8" t="n">
        <v>-2</v>
      </c>
      <c r="GE159" s="8" t="n">
        <v>2</v>
      </c>
      <c r="GF159" s="8" t="n">
        <v>4</v>
      </c>
      <c r="GG159" s="8" t="n">
        <v>45</v>
      </c>
      <c r="GH159" s="8" t="n">
        <v>-0.1</v>
      </c>
      <c r="GI159" s="8" t="n">
        <v>-0.1</v>
      </c>
      <c r="GJ159" s="8" t="n">
        <v>-0.1</v>
      </c>
      <c r="GK159" s="8" t="n">
        <f aca="false">Z159-AH159/10</f>
        <v>-0.2</v>
      </c>
      <c r="GL159" s="22"/>
      <c r="GM159" s="22"/>
      <c r="GN159" s="22"/>
      <c r="GO159" s="22"/>
      <c r="GP159" s="22"/>
    </row>
    <row r="160" customFormat="false" ht="13.65" hidden="false" customHeight="true" outlineLevel="0" collapsed="false">
      <c r="A160" s="16" t="n">
        <v>32638</v>
      </c>
      <c r="B160" s="17" t="s">
        <v>1017</v>
      </c>
      <c r="C160" s="17" t="s">
        <v>460</v>
      </c>
      <c r="D160" s="17" t="s">
        <v>262</v>
      </c>
      <c r="E160" s="17" t="s">
        <v>262</v>
      </c>
      <c r="F160" s="8" t="n">
        <v>74</v>
      </c>
      <c r="G160" s="8" t="n">
        <v>200</v>
      </c>
      <c r="H160" s="22"/>
      <c r="I160" s="22"/>
      <c r="J160" s="22"/>
      <c r="K160" s="17" t="s">
        <v>273</v>
      </c>
      <c r="L160" s="8" t="n">
        <v>2016</v>
      </c>
      <c r="M160" s="8" t="n">
        <v>28</v>
      </c>
      <c r="N160" s="8" t="n">
        <v>2</v>
      </c>
      <c r="O160" s="8" t="n">
        <v>8477240</v>
      </c>
      <c r="P160" s="17" t="s">
        <v>1018</v>
      </c>
      <c r="Q160" s="17" t="s">
        <v>1019</v>
      </c>
      <c r="R160" s="17" t="s">
        <v>1020</v>
      </c>
      <c r="S160" s="17" t="s">
        <v>1021</v>
      </c>
      <c r="T160" s="17" t="s">
        <v>299</v>
      </c>
      <c r="U160" s="17" t="s">
        <v>917</v>
      </c>
      <c r="V160" s="8" t="n">
        <v>44</v>
      </c>
      <c r="W160" s="8" t="n">
        <v>2</v>
      </c>
      <c r="X160" s="8" t="n">
        <v>3</v>
      </c>
      <c r="Y160" s="8" t="n">
        <v>1</v>
      </c>
      <c r="Z160" s="8" t="n">
        <v>5</v>
      </c>
      <c r="AA160" s="8" t="n">
        <v>22</v>
      </c>
      <c r="AB160" s="8" t="n">
        <v>93</v>
      </c>
      <c r="AC160" s="18" t="n">
        <f aca="false">Z160/V160</f>
        <v>0.113636363636364</v>
      </c>
      <c r="AD160" s="19" t="n">
        <f aca="false">IF(FZ160&gt;V160,Z160-V160*(GC160-Z160)/(FZ160-V160),0)</f>
        <v>-6.40740740740741</v>
      </c>
      <c r="AE160" s="19" t="n">
        <v>1.882</v>
      </c>
      <c r="AF160" s="8" t="n">
        <v>-13</v>
      </c>
      <c r="AG160" s="8" t="n">
        <v>-2.1</v>
      </c>
      <c r="AH160" s="8" t="n">
        <v>4</v>
      </c>
      <c r="AI160" s="8" t="n">
        <v>649</v>
      </c>
      <c r="AJ160" s="8" t="n">
        <v>24675</v>
      </c>
      <c r="AK160" s="19" t="n">
        <v>411.25</v>
      </c>
      <c r="AL160" s="8" t="n">
        <v>411.25</v>
      </c>
      <c r="AM160" s="8" t="n">
        <v>411</v>
      </c>
      <c r="AN160" s="18" t="n">
        <f aca="false">AJ160/60/V160</f>
        <v>9.34659090909091</v>
      </c>
      <c r="AO160" s="8" t="n">
        <v>15.78</v>
      </c>
      <c r="AP160" s="12" t="n">
        <f aca="false">IF(EF160&gt;0,Z160/EF160,0)</f>
        <v>0.625</v>
      </c>
      <c r="AQ160" s="8" t="n">
        <v>43</v>
      </c>
      <c r="AR160" s="8" t="n">
        <v>43</v>
      </c>
      <c r="AS160" s="8" t="n">
        <v>43</v>
      </c>
      <c r="AT160" s="8" t="n">
        <v>31</v>
      </c>
      <c r="AU160" s="8" t="n">
        <v>31</v>
      </c>
      <c r="AV160" s="8" t="n">
        <v>21</v>
      </c>
      <c r="AW160" s="8" t="n">
        <v>26</v>
      </c>
      <c r="AX160" s="8" t="n">
        <v>10</v>
      </c>
      <c r="AY160" s="8" t="n">
        <v>1</v>
      </c>
      <c r="AZ160" s="8" t="n">
        <v>5</v>
      </c>
      <c r="BA160" s="8" t="n">
        <f aca="false">AY160+AZ160</f>
        <v>6</v>
      </c>
      <c r="BB160" s="8" t="n">
        <v>2</v>
      </c>
      <c r="BC160" s="8" t="n">
        <v>27</v>
      </c>
      <c r="BD160" s="19" t="n">
        <v>36.4</v>
      </c>
      <c r="BE160" s="19" t="n">
        <v>5.31063829787234</v>
      </c>
      <c r="BF160" s="19" t="n">
        <f aca="false">AQ160+BD160</f>
        <v>79.4</v>
      </c>
      <c r="BG160" s="19" t="n">
        <f aca="false">IF(AL160&gt;0,BF160/AL160*60,0)</f>
        <v>11.5841945288754</v>
      </c>
      <c r="BH160" s="8" t="n">
        <v>53</v>
      </c>
      <c r="BI160" s="8" t="n">
        <v>119</v>
      </c>
      <c r="BJ160" s="8" t="n">
        <v>217</v>
      </c>
      <c r="BK160" s="12" t="n">
        <f aca="false">BH160/(BH160+BJ160)</f>
        <v>0.196296296296296</v>
      </c>
      <c r="BL160" s="8" t="n">
        <v>74</v>
      </c>
      <c r="BM160" s="8" t="n">
        <v>74</v>
      </c>
      <c r="BN160" s="8" t="n">
        <v>43</v>
      </c>
      <c r="BO160" s="8" t="n">
        <f aca="false">BM160-BN160</f>
        <v>31</v>
      </c>
      <c r="BP160" s="8" t="n">
        <v>10</v>
      </c>
      <c r="BQ160" s="8" t="n">
        <v>6</v>
      </c>
      <c r="BR160" s="8" t="n">
        <v>5</v>
      </c>
      <c r="BS160" s="8" t="n">
        <v>24</v>
      </c>
      <c r="BT160" s="12" t="n">
        <f aca="false">BS160/(EA160+BS160)</f>
        <v>0.0672268907563025</v>
      </c>
      <c r="BU160" s="8" t="n">
        <v>164</v>
      </c>
      <c r="BV160" s="8" t="n">
        <v>146</v>
      </c>
      <c r="BW160" s="12" t="n">
        <f aca="false">IF(BU160+BV160&gt;0,BU160/(BU160+BV160),0)</f>
        <v>0.529032258064516</v>
      </c>
      <c r="BX160" s="8" t="n">
        <v>92</v>
      </c>
      <c r="BY160" s="8" t="n">
        <v>81</v>
      </c>
      <c r="BZ160" s="8" t="n">
        <v>47</v>
      </c>
      <c r="CA160" s="8" t="n">
        <v>43</v>
      </c>
      <c r="CB160" s="8" t="n">
        <v>25</v>
      </c>
      <c r="CC160" s="8" t="n">
        <v>22</v>
      </c>
      <c r="CD160" s="8" t="n">
        <v>48</v>
      </c>
      <c r="CE160" s="8" t="n">
        <v>28</v>
      </c>
      <c r="CF160" s="8" t="n">
        <v>67</v>
      </c>
      <c r="CG160" s="8" t="n">
        <v>75</v>
      </c>
      <c r="CH160" s="8" t="n">
        <v>88</v>
      </c>
      <c r="CI160" s="8" t="n">
        <v>73</v>
      </c>
      <c r="CJ160" s="8" t="n">
        <v>0</v>
      </c>
      <c r="CK160" s="8" t="n">
        <v>0</v>
      </c>
      <c r="CL160" s="8" t="n">
        <v>1</v>
      </c>
      <c r="CM160" s="8" t="n">
        <v>0</v>
      </c>
      <c r="CN160" s="8" t="n">
        <v>0</v>
      </c>
      <c r="CO160" s="8" t="n">
        <v>0</v>
      </c>
      <c r="CP160" s="8" t="n">
        <v>0</v>
      </c>
      <c r="CQ160" s="8" t="n">
        <v>0</v>
      </c>
      <c r="CR160" s="8" t="n">
        <v>0</v>
      </c>
      <c r="CS160" s="8" t="n">
        <v>0</v>
      </c>
      <c r="CT160" s="8" t="n">
        <v>0</v>
      </c>
      <c r="CU160" s="8" t="n">
        <v>0</v>
      </c>
      <c r="CV160" s="8" t="n">
        <v>0</v>
      </c>
      <c r="CW160" s="8" t="n">
        <v>2</v>
      </c>
      <c r="CX160" s="8" t="n">
        <v>0</v>
      </c>
      <c r="CY160" s="8" t="n">
        <v>0</v>
      </c>
      <c r="CZ160" s="8" t="n">
        <v>0</v>
      </c>
      <c r="DA160" s="8" t="n">
        <v>10</v>
      </c>
      <c r="DB160" s="8" t="n">
        <v>2</v>
      </c>
      <c r="DC160" s="8" t="n">
        <v>0</v>
      </c>
      <c r="DD160" s="8" t="n">
        <v>3</v>
      </c>
      <c r="DE160" s="8" t="n">
        <v>2</v>
      </c>
      <c r="DF160" s="8" t="n">
        <v>4</v>
      </c>
      <c r="DG160" s="8" t="n">
        <v>0</v>
      </c>
      <c r="DH160" s="8" t="n">
        <v>10</v>
      </c>
      <c r="DI160" s="8" t="n">
        <v>2</v>
      </c>
      <c r="DJ160" s="8" t="n">
        <v>3</v>
      </c>
      <c r="DK160" s="8" t="n">
        <v>2</v>
      </c>
      <c r="DL160" s="8" t="n">
        <v>2</v>
      </c>
      <c r="DM160" s="8" t="n">
        <v>0</v>
      </c>
      <c r="DN160" s="8" t="n">
        <v>3</v>
      </c>
      <c r="DO160" s="8" t="n">
        <v>3</v>
      </c>
      <c r="DP160" s="8" t="n">
        <v>0</v>
      </c>
      <c r="DQ160" s="8" t="n">
        <f aca="false">DJ160-DI160</f>
        <v>1</v>
      </c>
      <c r="DR160" s="19" t="n">
        <v>0.15</v>
      </c>
      <c r="DS160" s="8" t="n">
        <v>2</v>
      </c>
      <c r="DT160" s="8" t="n">
        <v>0</v>
      </c>
      <c r="DU160" s="8" t="n">
        <v>0</v>
      </c>
      <c r="DV160" s="8" t="n">
        <v>0</v>
      </c>
      <c r="DW160" s="8" t="n">
        <v>0</v>
      </c>
      <c r="DX160" s="8" t="n">
        <v>277</v>
      </c>
      <c r="DY160" s="8" t="n">
        <v>468</v>
      </c>
      <c r="DZ160" s="8" t="n">
        <v>202</v>
      </c>
      <c r="EA160" s="8" t="n">
        <v>333</v>
      </c>
      <c r="EB160" s="8" t="n">
        <v>149</v>
      </c>
      <c r="EC160" s="8" t="n">
        <v>239</v>
      </c>
      <c r="ED160" s="8" t="n">
        <v>11.25</v>
      </c>
      <c r="EE160" s="8" t="n">
        <v>23.51</v>
      </c>
      <c r="EF160" s="8" t="n">
        <v>8</v>
      </c>
      <c r="EG160" s="8" t="n">
        <v>31</v>
      </c>
      <c r="EH160" s="12" t="n">
        <f aca="false">EF160/EB160</f>
        <v>0.0536912751677852</v>
      </c>
      <c r="EI160" s="20" t="n">
        <f aca="false">1-EG160/EC160</f>
        <v>0.870292887029289</v>
      </c>
      <c r="EJ160" s="21" t="n">
        <f aca="false">EH160+EI160</f>
        <v>0.923984162197074</v>
      </c>
      <c r="EK160" s="8" t="n">
        <v>276</v>
      </c>
      <c r="EL160" s="8" t="n">
        <v>469</v>
      </c>
      <c r="EM160" s="8" t="n">
        <v>201</v>
      </c>
      <c r="EN160" s="8" t="n">
        <v>334</v>
      </c>
      <c r="EO160" s="8" t="n">
        <v>148</v>
      </c>
      <c r="EP160" s="8" t="n">
        <v>240</v>
      </c>
      <c r="EQ160" s="8" t="n">
        <v>7</v>
      </c>
      <c r="ER160" s="8" t="n">
        <v>31</v>
      </c>
      <c r="ES160" s="8" t="n">
        <v>118</v>
      </c>
      <c r="ET160" s="8" t="n">
        <v>238</v>
      </c>
      <c r="EU160" s="8" t="n">
        <v>53</v>
      </c>
      <c r="EV160" s="8" t="n">
        <v>87</v>
      </c>
      <c r="EW160" s="8" t="n">
        <v>3</v>
      </c>
      <c r="EX160" s="8" t="n">
        <v>17</v>
      </c>
      <c r="EY160" s="8" t="n">
        <v>27</v>
      </c>
      <c r="EZ160" s="8" t="n">
        <v>24</v>
      </c>
      <c r="FA160" s="8" t="n">
        <v>-0.4</v>
      </c>
      <c r="FB160" s="8" t="n">
        <v>-0.1</v>
      </c>
      <c r="FC160" s="8" t="n">
        <v>-0.5</v>
      </c>
      <c r="FD160" s="19" t="n">
        <v>2.96</v>
      </c>
      <c r="FE160" s="18" t="n">
        <f aca="false">FD160/V160</f>
        <v>0.0672727272727273</v>
      </c>
      <c r="FF160" s="8" t="n">
        <v>0.1603</v>
      </c>
      <c r="FG160" s="8" t="n">
        <v>-0.08</v>
      </c>
      <c r="FH160" s="8" t="n">
        <v>-0.09</v>
      </c>
      <c r="FI160" s="8" t="n">
        <v>-0.17</v>
      </c>
      <c r="FJ160" s="22"/>
      <c r="FK160" s="22"/>
      <c r="FL160" s="22"/>
      <c r="FM160" s="8" t="n">
        <f aca="false">BL160+BS160+AH160+DT160</f>
        <v>102</v>
      </c>
      <c r="FN160" s="19" t="n">
        <f aca="false">IF(DS160&gt;0,(BL160+BR160)/DS160,0)</f>
        <v>39.5</v>
      </c>
      <c r="FO160" s="12" t="n">
        <v>0.0139077341</v>
      </c>
      <c r="FP160" s="19" t="n">
        <f aca="false">Z160-AH160/10</f>
        <v>4.6</v>
      </c>
      <c r="FQ160" s="19" t="n">
        <f aca="false">Z160+DR160/5</f>
        <v>5.03</v>
      </c>
      <c r="FR160" s="19" t="n">
        <f aca="false">(DX160+DY160)/AL160*60</f>
        <v>108.693009118541</v>
      </c>
      <c r="FS160" s="8" t="n">
        <v>14</v>
      </c>
      <c r="FT160" s="17" t="s">
        <v>326</v>
      </c>
      <c r="FU160" s="8" t="n">
        <v>270</v>
      </c>
      <c r="FV160" s="22"/>
      <c r="FW160" s="17" t="s">
        <v>280</v>
      </c>
      <c r="FX160" s="23" t="n">
        <v>650000</v>
      </c>
      <c r="FY160" s="23" t="n">
        <v>612500</v>
      </c>
      <c r="FZ160" s="8" t="n">
        <v>71</v>
      </c>
      <c r="GA160" s="8" t="n">
        <v>5</v>
      </c>
      <c r="GB160" s="8" t="n">
        <v>7</v>
      </c>
      <c r="GC160" s="8" t="n">
        <v>12</v>
      </c>
      <c r="GD160" s="8" t="n">
        <v>-11</v>
      </c>
      <c r="GE160" s="8" t="n">
        <v>8</v>
      </c>
      <c r="GF160" s="8" t="n">
        <v>45</v>
      </c>
      <c r="GG160" s="8" t="n">
        <v>707</v>
      </c>
      <c r="GH160" s="8" t="n">
        <v>-0.2</v>
      </c>
      <c r="GI160" s="8" t="n">
        <v>0.2</v>
      </c>
      <c r="GJ160" s="8" t="n">
        <v>0</v>
      </c>
      <c r="GK160" s="8" t="n">
        <f aca="false">Z160-AH160/10</f>
        <v>4.6</v>
      </c>
      <c r="GL160" s="22"/>
      <c r="GM160" s="22"/>
      <c r="GN160" s="22"/>
      <c r="GO160" s="22"/>
      <c r="GP160" s="22"/>
    </row>
    <row r="161" customFormat="false" ht="13.65" hidden="false" customHeight="true" outlineLevel="0" collapsed="false">
      <c r="A161" s="16" t="n">
        <v>33296</v>
      </c>
      <c r="B161" s="17" t="s">
        <v>340</v>
      </c>
      <c r="C161" s="17" t="s">
        <v>272</v>
      </c>
      <c r="D161" s="17" t="s">
        <v>262</v>
      </c>
      <c r="E161" s="17" t="s">
        <v>262</v>
      </c>
      <c r="F161" s="8" t="n">
        <v>71</v>
      </c>
      <c r="G161" s="8" t="n">
        <v>200</v>
      </c>
      <c r="H161" s="8" t="n">
        <v>2009</v>
      </c>
      <c r="I161" s="8" t="n">
        <v>4</v>
      </c>
      <c r="J161" s="8" t="n">
        <v>92</v>
      </c>
      <c r="K161" s="17" t="s">
        <v>263</v>
      </c>
      <c r="L161" s="8" t="n">
        <v>2011</v>
      </c>
      <c r="M161" s="8" t="n">
        <v>26</v>
      </c>
      <c r="N161" s="8" t="n">
        <v>7</v>
      </c>
      <c r="O161" s="8" t="n">
        <v>8475231</v>
      </c>
      <c r="P161" s="17" t="s">
        <v>1022</v>
      </c>
      <c r="Q161" s="17" t="s">
        <v>1023</v>
      </c>
      <c r="R161" s="17" t="s">
        <v>1024</v>
      </c>
      <c r="S161" s="17" t="s">
        <v>1025</v>
      </c>
      <c r="T161" s="17" t="s">
        <v>313</v>
      </c>
      <c r="U161" s="17" t="s">
        <v>344</v>
      </c>
      <c r="V161" s="8" t="n">
        <v>64</v>
      </c>
      <c r="W161" s="8" t="n">
        <v>7</v>
      </c>
      <c r="X161" s="8" t="n">
        <v>10</v>
      </c>
      <c r="Y161" s="8" t="n">
        <v>4</v>
      </c>
      <c r="Z161" s="8" t="n">
        <v>17</v>
      </c>
      <c r="AA161" s="8" t="n">
        <v>15</v>
      </c>
      <c r="AB161" s="8" t="n">
        <v>68</v>
      </c>
      <c r="AC161" s="18" t="n">
        <f aca="false">Z161/V161</f>
        <v>0.265625</v>
      </c>
      <c r="AD161" s="19" t="n">
        <f aca="false">IF(FZ161&gt;V161,Z161-V161*(GC161-Z161)/(FZ161-V161),0)</f>
        <v>-2.62177650429799</v>
      </c>
      <c r="AE161" s="19" t="n">
        <v>6.394</v>
      </c>
      <c r="AF161" s="8" t="n">
        <v>-12</v>
      </c>
      <c r="AG161" s="8" t="n">
        <v>-8.6</v>
      </c>
      <c r="AH161" s="8" t="n">
        <v>23</v>
      </c>
      <c r="AI161" s="8" t="n">
        <v>1216</v>
      </c>
      <c r="AJ161" s="8" t="n">
        <v>50746</v>
      </c>
      <c r="AK161" s="19" t="n">
        <v>845.76666666667</v>
      </c>
      <c r="AL161" s="8" t="n">
        <v>844.92</v>
      </c>
      <c r="AM161" s="8" t="n">
        <v>846</v>
      </c>
      <c r="AN161" s="18" t="n">
        <f aca="false">AJ161/60/V161</f>
        <v>13.2151041666667</v>
      </c>
      <c r="AO161" s="8" t="n">
        <v>22.07</v>
      </c>
      <c r="AP161" s="12" t="n">
        <f aca="false">IF(EF161&gt;0,Z161/EF161,0)</f>
        <v>0.586206896551724</v>
      </c>
      <c r="AQ161" s="8" t="n">
        <v>123</v>
      </c>
      <c r="AR161" s="8" t="n">
        <v>123</v>
      </c>
      <c r="AS161" s="8" t="n">
        <v>123</v>
      </c>
      <c r="AT161" s="8" t="n">
        <v>91</v>
      </c>
      <c r="AU161" s="8" t="n">
        <v>91</v>
      </c>
      <c r="AV161" s="8" t="n">
        <v>74</v>
      </c>
      <c r="AW161" s="8" t="n">
        <v>78</v>
      </c>
      <c r="AX161" s="8" t="n">
        <v>43</v>
      </c>
      <c r="AY161" s="8" t="n">
        <v>7</v>
      </c>
      <c r="AZ161" s="8" t="n">
        <v>9</v>
      </c>
      <c r="BA161" s="8" t="n">
        <f aca="false">AY161+AZ161</f>
        <v>16</v>
      </c>
      <c r="BB161" s="8" t="n">
        <v>7.58</v>
      </c>
      <c r="BC161" s="8" t="n">
        <v>28.5405</v>
      </c>
      <c r="BD161" s="19" t="n">
        <v>73.1</v>
      </c>
      <c r="BE161" s="19" t="n">
        <v>5.18582745438062</v>
      </c>
      <c r="BF161" s="19" t="n">
        <f aca="false">AQ161+BD161</f>
        <v>196.1</v>
      </c>
      <c r="BG161" s="19" t="n">
        <f aca="false">IF(AL161&gt;0,BF161/AL161*60,0)</f>
        <v>13.925578753018</v>
      </c>
      <c r="BH161" s="8" t="n">
        <v>129</v>
      </c>
      <c r="BI161" s="8" t="n">
        <v>352</v>
      </c>
      <c r="BJ161" s="8" t="n">
        <v>513</v>
      </c>
      <c r="BK161" s="12" t="n">
        <f aca="false">BH161/(BH161+BJ161)</f>
        <v>0.200934579439252</v>
      </c>
      <c r="BL161" s="8" t="n">
        <v>128</v>
      </c>
      <c r="BM161" s="8" t="n">
        <v>128</v>
      </c>
      <c r="BN161" s="8" t="n">
        <v>71</v>
      </c>
      <c r="BO161" s="8" t="n">
        <f aca="false">BM161-BN161</f>
        <v>57</v>
      </c>
      <c r="BP161" s="8" t="n">
        <v>17</v>
      </c>
      <c r="BQ161" s="8" t="n">
        <v>23</v>
      </c>
      <c r="BR161" s="8" t="n">
        <v>33</v>
      </c>
      <c r="BS161" s="8" t="n">
        <v>53</v>
      </c>
      <c r="BT161" s="12" t="n">
        <f aca="false">BS161/(EA161+BS161)</f>
        <v>0.0651906519065191</v>
      </c>
      <c r="BU161" s="8" t="n">
        <v>473</v>
      </c>
      <c r="BV161" s="8" t="n">
        <v>418</v>
      </c>
      <c r="BW161" s="12" t="n">
        <f aca="false">IF(BU161+BV161&gt;0,BU161/(BU161+BV161),0)</f>
        <v>0.530864197530864</v>
      </c>
      <c r="BX161" s="8" t="n">
        <v>236</v>
      </c>
      <c r="BY161" s="8" t="n">
        <v>233</v>
      </c>
      <c r="BZ161" s="8" t="n">
        <v>173</v>
      </c>
      <c r="CA161" s="8" t="n">
        <v>143</v>
      </c>
      <c r="CB161" s="8" t="n">
        <v>64</v>
      </c>
      <c r="CC161" s="8" t="n">
        <v>42</v>
      </c>
      <c r="CD161" s="8" t="n">
        <v>154</v>
      </c>
      <c r="CE161" s="8" t="n">
        <v>141</v>
      </c>
      <c r="CF161" s="8" t="n">
        <v>182</v>
      </c>
      <c r="CG161" s="8" t="n">
        <v>163</v>
      </c>
      <c r="CH161" s="8" t="n">
        <v>244</v>
      </c>
      <c r="CI161" s="8" t="n">
        <v>211</v>
      </c>
      <c r="CJ161" s="8" t="n">
        <v>0</v>
      </c>
      <c r="CK161" s="8" t="n">
        <v>0</v>
      </c>
      <c r="CL161" s="8" t="n">
        <v>1</v>
      </c>
      <c r="CM161" s="8" t="n">
        <v>0</v>
      </c>
      <c r="CN161" s="8" t="n">
        <v>1</v>
      </c>
      <c r="CO161" s="8" t="n">
        <v>0</v>
      </c>
      <c r="CP161" s="8" t="n">
        <v>0</v>
      </c>
      <c r="CQ161" s="8" t="n">
        <v>1</v>
      </c>
      <c r="CR161" s="8" t="n">
        <v>0</v>
      </c>
      <c r="CS161" s="8" t="n">
        <v>1</v>
      </c>
      <c r="CT161" s="8" t="n">
        <v>1</v>
      </c>
      <c r="CU161" s="8" t="n">
        <v>1</v>
      </c>
      <c r="CV161" s="8" t="n">
        <v>1</v>
      </c>
      <c r="CW161" s="8" t="n">
        <v>2</v>
      </c>
      <c r="CX161" s="8" t="n">
        <v>1</v>
      </c>
      <c r="CY161" s="8" t="n">
        <v>2</v>
      </c>
      <c r="CZ161" s="8" t="n">
        <v>2</v>
      </c>
      <c r="DA161" s="8" t="n">
        <v>12</v>
      </c>
      <c r="DB161" s="8" t="n">
        <v>7</v>
      </c>
      <c r="DC161" s="8" t="n">
        <v>3</v>
      </c>
      <c r="DD161" s="8" t="n">
        <v>5</v>
      </c>
      <c r="DE161" s="8" t="n">
        <v>6</v>
      </c>
      <c r="DF161" s="8" t="n">
        <v>8</v>
      </c>
      <c r="DG161" s="8" t="n">
        <v>4</v>
      </c>
      <c r="DH161" s="8" t="n">
        <v>41</v>
      </c>
      <c r="DI161" s="8" t="n">
        <v>10</v>
      </c>
      <c r="DJ161" s="8" t="n">
        <v>15</v>
      </c>
      <c r="DK161" s="8" t="n">
        <v>9</v>
      </c>
      <c r="DL161" s="8" t="n">
        <v>8</v>
      </c>
      <c r="DM161" s="8" t="n">
        <v>1</v>
      </c>
      <c r="DN161" s="8" t="n">
        <v>16</v>
      </c>
      <c r="DO161" s="8" t="n">
        <v>15</v>
      </c>
      <c r="DP161" s="8" t="n">
        <v>1</v>
      </c>
      <c r="DQ161" s="8" t="n">
        <f aca="false">DJ161-DI161</f>
        <v>5</v>
      </c>
      <c r="DR161" s="19" t="n">
        <v>4.496</v>
      </c>
      <c r="DS161" s="8" t="n">
        <v>9</v>
      </c>
      <c r="DT161" s="8" t="n">
        <v>1</v>
      </c>
      <c r="DU161" s="8" t="n">
        <v>0</v>
      </c>
      <c r="DV161" s="8" t="n">
        <v>0</v>
      </c>
      <c r="DW161" s="8" t="n">
        <v>0</v>
      </c>
      <c r="DX161" s="8" t="n">
        <v>586</v>
      </c>
      <c r="DY161" s="8" t="n">
        <v>1022</v>
      </c>
      <c r="DZ161" s="8" t="n">
        <v>421</v>
      </c>
      <c r="EA161" s="8" t="n">
        <v>760</v>
      </c>
      <c r="EB161" s="8" t="n">
        <v>313</v>
      </c>
      <c r="EC161" s="8" t="n">
        <v>549</v>
      </c>
      <c r="ED161" s="8" t="n">
        <v>27.76</v>
      </c>
      <c r="EE161" s="8" t="n">
        <v>53.17</v>
      </c>
      <c r="EF161" s="8" t="n">
        <v>29</v>
      </c>
      <c r="EG161" s="8" t="n">
        <v>59</v>
      </c>
      <c r="EH161" s="12" t="n">
        <f aca="false">EF161/EB161</f>
        <v>0.0926517571884984</v>
      </c>
      <c r="EI161" s="20" t="n">
        <f aca="false">1-EG161/EC161</f>
        <v>0.892531876138433</v>
      </c>
      <c r="EJ161" s="21" t="n">
        <f aca="false">EH161+EI161</f>
        <v>0.985183633326932</v>
      </c>
      <c r="EK161" s="8" t="n">
        <v>586</v>
      </c>
      <c r="EL161" s="8" t="n">
        <v>1022</v>
      </c>
      <c r="EM161" s="8" t="n">
        <v>421</v>
      </c>
      <c r="EN161" s="8" t="n">
        <v>762</v>
      </c>
      <c r="EO161" s="8" t="n">
        <v>314</v>
      </c>
      <c r="EP161" s="8" t="n">
        <v>550</v>
      </c>
      <c r="EQ161" s="8" t="n">
        <v>29</v>
      </c>
      <c r="ER161" s="8" t="n">
        <v>59</v>
      </c>
      <c r="ES161" s="8" t="n">
        <v>292</v>
      </c>
      <c r="ET161" s="8" t="n">
        <v>532</v>
      </c>
      <c r="EU161" s="8" t="n">
        <v>127</v>
      </c>
      <c r="EV161" s="8" t="n">
        <v>210</v>
      </c>
      <c r="EW161" s="8" t="n">
        <v>16</v>
      </c>
      <c r="EX161" s="8" t="n">
        <v>38</v>
      </c>
      <c r="EY161" s="8" t="n">
        <v>66</v>
      </c>
      <c r="EZ161" s="8" t="n">
        <v>62</v>
      </c>
      <c r="FA161" s="8" t="n">
        <v>0.1</v>
      </c>
      <c r="FB161" s="8" t="n">
        <v>0.3</v>
      </c>
      <c r="FC161" s="8" t="n">
        <v>0.4</v>
      </c>
      <c r="FD161" s="19" t="n">
        <v>11.3</v>
      </c>
      <c r="FE161" s="18" t="n">
        <f aca="false">FD161/V161</f>
        <v>0.1765625</v>
      </c>
      <c r="FF161" s="8" t="n">
        <v>1.0773</v>
      </c>
      <c r="FG161" s="8" t="n">
        <v>0.09</v>
      </c>
      <c r="FH161" s="8" t="n">
        <v>-0.02</v>
      </c>
      <c r="FI161" s="8" t="n">
        <v>0.08</v>
      </c>
      <c r="FJ161" s="22"/>
      <c r="FK161" s="22"/>
      <c r="FL161" s="22"/>
      <c r="FM161" s="8" t="n">
        <f aca="false">BL161+BS161+AH161+DT161</f>
        <v>205</v>
      </c>
      <c r="FN161" s="19" t="n">
        <f aca="false">IF(DS161&gt;0,(BL161+BR161)/DS161,0)</f>
        <v>17.8888888888889</v>
      </c>
      <c r="FO161" s="12" t="n">
        <v>0.0353100394</v>
      </c>
      <c r="FP161" s="19" t="n">
        <f aca="false">Z161-AH161/10</f>
        <v>14.7</v>
      </c>
      <c r="FQ161" s="19" t="n">
        <f aca="false">Z161+DR161/5</f>
        <v>17.8992</v>
      </c>
      <c r="FR161" s="19" t="n">
        <f aca="false">(DX161+DY161)/AL161*60</f>
        <v>114.188325521943</v>
      </c>
      <c r="FS161" s="8" t="n">
        <v>11</v>
      </c>
      <c r="FT161" s="17" t="s">
        <v>563</v>
      </c>
      <c r="FU161" s="8" t="n">
        <v>481</v>
      </c>
      <c r="FV161" s="22"/>
      <c r="FW161" s="17" t="s">
        <v>280</v>
      </c>
      <c r="FX161" s="23" t="n">
        <v>3000000</v>
      </c>
      <c r="FY161" s="23" t="n">
        <v>3350000</v>
      </c>
      <c r="FZ161" s="8" t="n">
        <v>413</v>
      </c>
      <c r="GA161" s="8" t="n">
        <v>44</v>
      </c>
      <c r="GB161" s="8" t="n">
        <v>80</v>
      </c>
      <c r="GC161" s="8" t="n">
        <v>124</v>
      </c>
      <c r="GD161" s="8" t="n">
        <v>-12</v>
      </c>
      <c r="GE161" s="8" t="n">
        <v>158</v>
      </c>
      <c r="GF161" s="8" t="n">
        <v>466</v>
      </c>
      <c r="GG161" s="8" t="n">
        <v>5271</v>
      </c>
      <c r="GH161" s="8" t="n">
        <v>4</v>
      </c>
      <c r="GI161" s="8" t="n">
        <v>4.8</v>
      </c>
      <c r="GJ161" s="8" t="n">
        <v>8.7</v>
      </c>
      <c r="GK161" s="8" t="n">
        <f aca="false">Z161-AH161/10</f>
        <v>14.7</v>
      </c>
      <c r="GL161" s="22"/>
      <c r="GM161" s="22"/>
      <c r="GN161" s="22"/>
      <c r="GO161" s="22"/>
      <c r="GP161" s="22"/>
    </row>
    <row r="162" customFormat="false" ht="13.65" hidden="false" customHeight="true" outlineLevel="0" collapsed="false">
      <c r="A162" s="16" t="n">
        <v>36121</v>
      </c>
      <c r="B162" s="17" t="s">
        <v>1026</v>
      </c>
      <c r="C162" s="17" t="s">
        <v>282</v>
      </c>
      <c r="D162" s="17" t="s">
        <v>283</v>
      </c>
      <c r="E162" s="17" t="s">
        <v>283</v>
      </c>
      <c r="F162" s="8" t="n">
        <v>73</v>
      </c>
      <c r="G162" s="8" t="n">
        <v>201</v>
      </c>
      <c r="H162" s="8" t="n">
        <v>2017</v>
      </c>
      <c r="I162" s="8" t="n">
        <v>1</v>
      </c>
      <c r="J162" s="8" t="n">
        <v>8</v>
      </c>
      <c r="K162" s="17" t="s">
        <v>263</v>
      </c>
      <c r="L162" s="8" t="n">
        <v>2017</v>
      </c>
      <c r="M162" s="8" t="n">
        <v>19</v>
      </c>
      <c r="N162" s="8" t="n">
        <v>1</v>
      </c>
      <c r="O162" s="8" t="n">
        <v>8479999</v>
      </c>
      <c r="P162" s="17" t="s">
        <v>1027</v>
      </c>
      <c r="Q162" s="17" t="s">
        <v>1028</v>
      </c>
      <c r="R162" s="17" t="s">
        <v>1029</v>
      </c>
      <c r="S162" s="17" t="s">
        <v>1025</v>
      </c>
      <c r="T162" s="17" t="s">
        <v>313</v>
      </c>
      <c r="U162" s="17" t="s">
        <v>464</v>
      </c>
      <c r="V162" s="8" t="n">
        <v>6</v>
      </c>
      <c r="W162" s="8" t="n">
        <v>1</v>
      </c>
      <c r="X162" s="8" t="n">
        <v>4</v>
      </c>
      <c r="Y162" s="8" t="n">
        <v>2</v>
      </c>
      <c r="Z162" s="8" t="n">
        <v>5</v>
      </c>
      <c r="AA162" s="8" t="n">
        <v>20</v>
      </c>
      <c r="AB162" s="8" t="n">
        <v>59</v>
      </c>
      <c r="AC162" s="18" t="n">
        <f aca="false">Z162/V162</f>
        <v>0.833333333333333</v>
      </c>
      <c r="AD162" s="19" t="n">
        <f aca="false">IF(FZ162&gt;V162,Z162-V162*(GC162-Z162)/(FZ162-V162),0)</f>
        <v>0</v>
      </c>
      <c r="AE162" s="19" t="n">
        <v>1.704</v>
      </c>
      <c r="AF162" s="8" t="n">
        <v>1</v>
      </c>
      <c r="AG162" s="8" t="n">
        <v>0.4</v>
      </c>
      <c r="AH162" s="8" t="n">
        <v>2</v>
      </c>
      <c r="AI162" s="8" t="n">
        <v>122</v>
      </c>
      <c r="AJ162" s="8" t="n">
        <v>5047</v>
      </c>
      <c r="AK162" s="19" t="n">
        <v>84.116666666667</v>
      </c>
      <c r="AL162" s="8" t="n">
        <v>84.12</v>
      </c>
      <c r="AM162" s="8" t="n">
        <v>84</v>
      </c>
      <c r="AN162" s="18" t="n">
        <f aca="false">AJ162/60/V162</f>
        <v>14.0194444444444</v>
      </c>
      <c r="AO162" s="8" t="n">
        <v>23.65</v>
      </c>
      <c r="AP162" s="12" t="n">
        <f aca="false">IF(EF162&gt;0,Z162/EF162,0)</f>
        <v>0.625</v>
      </c>
      <c r="AQ162" s="8" t="n">
        <v>15</v>
      </c>
      <c r="AR162" s="8" t="n">
        <v>15</v>
      </c>
      <c r="AS162" s="8" t="n">
        <v>15</v>
      </c>
      <c r="AT162" s="8" t="n">
        <v>12</v>
      </c>
      <c r="AU162" s="8" t="n">
        <v>12</v>
      </c>
      <c r="AV162" s="8" t="n">
        <v>9</v>
      </c>
      <c r="AW162" s="8" t="n">
        <v>7</v>
      </c>
      <c r="AX162" s="8" t="n">
        <v>4</v>
      </c>
      <c r="AY162" s="8" t="n">
        <v>0</v>
      </c>
      <c r="AZ162" s="8" t="n">
        <v>0</v>
      </c>
      <c r="BA162" s="8" t="n">
        <f aca="false">AY162+AZ162</f>
        <v>0</v>
      </c>
      <c r="BB162" s="8" t="n">
        <v>0.78</v>
      </c>
      <c r="BC162" s="8" t="n">
        <v>25.8889</v>
      </c>
      <c r="BD162" s="19" t="n">
        <v>22</v>
      </c>
      <c r="BE162" s="19" t="n">
        <v>15.6924905884683</v>
      </c>
      <c r="BF162" s="19" t="n">
        <f aca="false">AQ162+BD162</f>
        <v>37</v>
      </c>
      <c r="BG162" s="19" t="n">
        <f aca="false">IF(AL162&gt;0,BF162/AL162*60,0)</f>
        <v>26.3908701854494</v>
      </c>
      <c r="BH162" s="8" t="n">
        <v>35</v>
      </c>
      <c r="BI162" s="8" t="n">
        <v>29</v>
      </c>
      <c r="BJ162" s="8" t="n">
        <v>11</v>
      </c>
      <c r="BK162" s="12" t="n">
        <f aca="false">BH162/(BH162+BJ162)</f>
        <v>0.760869565217391</v>
      </c>
      <c r="BL162" s="8" t="n">
        <v>2</v>
      </c>
      <c r="BM162" s="8" t="n">
        <v>2</v>
      </c>
      <c r="BN162" s="8" t="n">
        <v>8</v>
      </c>
      <c r="BO162" s="8" t="n">
        <f aca="false">BM162-BN162</f>
        <v>-6</v>
      </c>
      <c r="BP162" s="8" t="n">
        <v>3</v>
      </c>
      <c r="BQ162" s="8" t="n">
        <v>5</v>
      </c>
      <c r="BR162" s="8" t="n">
        <v>0</v>
      </c>
      <c r="BS162" s="8" t="n">
        <v>2</v>
      </c>
      <c r="BT162" s="12" t="n">
        <f aca="false">BS162/(EA162+BS162)</f>
        <v>0.037037037037037</v>
      </c>
      <c r="BU162" s="8" t="n">
        <v>17</v>
      </c>
      <c r="BV162" s="8" t="n">
        <v>19</v>
      </c>
      <c r="BW162" s="12" t="n">
        <f aca="false">IF(BU162+BV162&gt;0,BU162/(BU162+BV162),0)</f>
        <v>0.472222222222222</v>
      </c>
      <c r="BX162" s="8" t="n">
        <v>2</v>
      </c>
      <c r="BY162" s="8" t="n">
        <v>2</v>
      </c>
      <c r="BZ162" s="8" t="n">
        <v>8</v>
      </c>
      <c r="CA162" s="8" t="n">
        <v>10</v>
      </c>
      <c r="CB162" s="8" t="n">
        <v>7</v>
      </c>
      <c r="CC162" s="8" t="n">
        <v>7</v>
      </c>
      <c r="CD162" s="8" t="n">
        <v>5</v>
      </c>
      <c r="CE162" s="8" t="n">
        <v>3</v>
      </c>
      <c r="CF162" s="8" t="n">
        <v>10</v>
      </c>
      <c r="CG162" s="8" t="n">
        <v>11</v>
      </c>
      <c r="CH162" s="8" t="n">
        <v>5</v>
      </c>
      <c r="CI162" s="8" t="n">
        <v>11</v>
      </c>
      <c r="CJ162" s="8" t="n">
        <v>0</v>
      </c>
      <c r="CK162" s="8" t="n">
        <v>0</v>
      </c>
      <c r="CL162" s="8" t="n">
        <v>0</v>
      </c>
      <c r="CM162" s="8" t="n">
        <v>0</v>
      </c>
      <c r="CN162" s="8" t="n">
        <v>0</v>
      </c>
      <c r="CO162" s="8" t="n">
        <v>0</v>
      </c>
      <c r="CP162" s="8" t="n">
        <v>0</v>
      </c>
      <c r="CQ162" s="8" t="n">
        <v>0</v>
      </c>
      <c r="CR162" s="8" t="n">
        <v>0</v>
      </c>
      <c r="CS162" s="8" t="n">
        <v>0</v>
      </c>
      <c r="CT162" s="8" t="n">
        <v>0</v>
      </c>
      <c r="CU162" s="8" t="n">
        <v>0</v>
      </c>
      <c r="CV162" s="8" t="n">
        <v>0</v>
      </c>
      <c r="CW162" s="8" t="n">
        <v>1</v>
      </c>
      <c r="CX162" s="8" t="n">
        <v>0</v>
      </c>
      <c r="CY162" s="8" t="n">
        <v>0</v>
      </c>
      <c r="CZ162" s="8" t="n">
        <v>1</v>
      </c>
      <c r="DA162" s="8" t="n">
        <v>2</v>
      </c>
      <c r="DB162" s="8" t="n">
        <v>3</v>
      </c>
      <c r="DC162" s="8" t="n">
        <v>0</v>
      </c>
      <c r="DD162" s="8" t="n">
        <v>0</v>
      </c>
      <c r="DE162" s="8" t="n">
        <v>2</v>
      </c>
      <c r="DF162" s="8" t="n">
        <v>0</v>
      </c>
      <c r="DG162" s="8" t="n">
        <v>0</v>
      </c>
      <c r="DH162" s="8" t="n">
        <v>4</v>
      </c>
      <c r="DI162" s="8" t="n">
        <v>1</v>
      </c>
      <c r="DJ162" s="8" t="n">
        <v>1</v>
      </c>
      <c r="DK162" s="8" t="n">
        <v>1</v>
      </c>
      <c r="DL162" s="8" t="n">
        <v>1</v>
      </c>
      <c r="DM162" s="8" t="n">
        <v>0</v>
      </c>
      <c r="DN162" s="8" t="n">
        <v>1</v>
      </c>
      <c r="DO162" s="8" t="n">
        <v>1</v>
      </c>
      <c r="DP162" s="8" t="n">
        <v>0</v>
      </c>
      <c r="DQ162" s="8" t="n">
        <f aca="false">DJ162-DI162</f>
        <v>0</v>
      </c>
      <c r="DR162" s="19" t="n">
        <v>-0.025</v>
      </c>
      <c r="DS162" s="8" t="n">
        <v>1</v>
      </c>
      <c r="DT162" s="8" t="n">
        <v>0</v>
      </c>
      <c r="DU162" s="8" t="n">
        <v>0</v>
      </c>
      <c r="DV162" s="8" t="n">
        <v>0</v>
      </c>
      <c r="DW162" s="8" t="n">
        <v>0</v>
      </c>
      <c r="DX162" s="8" t="n">
        <v>71</v>
      </c>
      <c r="DY162" s="8" t="n">
        <v>65</v>
      </c>
      <c r="DZ162" s="8" t="n">
        <v>57</v>
      </c>
      <c r="EA162" s="8" t="n">
        <v>52</v>
      </c>
      <c r="EB162" s="8" t="n">
        <v>45</v>
      </c>
      <c r="EC162" s="8" t="n">
        <v>40</v>
      </c>
      <c r="ED162" s="8" t="n">
        <v>3.65</v>
      </c>
      <c r="EE162" s="8" t="n">
        <v>3.07</v>
      </c>
      <c r="EF162" s="8" t="n">
        <v>8</v>
      </c>
      <c r="EG162" s="8" t="n">
        <v>4</v>
      </c>
      <c r="EH162" s="12" t="n">
        <f aca="false">EF162/EB162</f>
        <v>0.177777777777778</v>
      </c>
      <c r="EI162" s="20" t="n">
        <f aca="false">1-EG162/EC162</f>
        <v>0.9</v>
      </c>
      <c r="EJ162" s="21" t="n">
        <f aca="false">EH162+EI162</f>
        <v>1.07777777777778</v>
      </c>
      <c r="EK162" s="8" t="n">
        <v>71</v>
      </c>
      <c r="EL162" s="8" t="n">
        <v>64</v>
      </c>
      <c r="EM162" s="8" t="n">
        <v>57</v>
      </c>
      <c r="EN162" s="8" t="n">
        <v>51</v>
      </c>
      <c r="EO162" s="8" t="n">
        <v>45</v>
      </c>
      <c r="EP162" s="8" t="n">
        <v>39</v>
      </c>
      <c r="EQ162" s="8" t="n">
        <v>8</v>
      </c>
      <c r="ER162" s="8" t="n">
        <v>4</v>
      </c>
      <c r="ES162" s="8" t="n">
        <v>36</v>
      </c>
      <c r="ET162" s="8" t="n">
        <v>28</v>
      </c>
      <c r="EU162" s="8" t="n">
        <v>14</v>
      </c>
      <c r="EV162" s="8" t="n">
        <v>9</v>
      </c>
      <c r="EW162" s="8" t="n">
        <v>2</v>
      </c>
      <c r="EX162" s="8" t="n">
        <v>1</v>
      </c>
      <c r="EY162" s="8" t="n">
        <v>5</v>
      </c>
      <c r="EZ162" s="8" t="n">
        <v>11</v>
      </c>
      <c r="FA162" s="8" t="n">
        <v>0.4</v>
      </c>
      <c r="FB162" s="8" t="n">
        <v>0.2</v>
      </c>
      <c r="FC162" s="8" t="n">
        <v>0.6</v>
      </c>
      <c r="FD162" s="19" t="n">
        <v>4.05</v>
      </c>
      <c r="FE162" s="18" t="n">
        <f aca="false">FD162/V162</f>
        <v>0.675</v>
      </c>
      <c r="FF162" s="8" t="n">
        <v>0.0347</v>
      </c>
      <c r="FG162" s="8" t="n">
        <v>0</v>
      </c>
      <c r="FH162" s="8" t="n">
        <v>0</v>
      </c>
      <c r="FI162" s="8" t="n">
        <v>0</v>
      </c>
      <c r="FJ162" s="22"/>
      <c r="FK162" s="22"/>
      <c r="FL162" s="22"/>
      <c r="FM162" s="8" t="n">
        <f aca="false">BL162+BS162+AH162+DT162</f>
        <v>6</v>
      </c>
      <c r="FN162" s="19" t="n">
        <f aca="false">IF(DS162&gt;0,(BL162+BR162)/DS162,0)</f>
        <v>2</v>
      </c>
      <c r="FO162" s="12" t="n">
        <v>0.0693739425</v>
      </c>
      <c r="FP162" s="19" t="n">
        <f aca="false">Z162-AH162/10</f>
        <v>4.8</v>
      </c>
      <c r="FQ162" s="19" t="n">
        <f aca="false">Z162+DR162/5</f>
        <v>4.995</v>
      </c>
      <c r="FR162" s="19" t="n">
        <f aca="false">(DX162+DY162)/AL162*60</f>
        <v>97.0042796005706</v>
      </c>
      <c r="FS162" s="22"/>
      <c r="FT162" s="22"/>
      <c r="FU162" s="22"/>
      <c r="FV162" s="22"/>
      <c r="FW162" s="17" t="s">
        <v>270</v>
      </c>
      <c r="FX162" s="23" t="n">
        <v>925000</v>
      </c>
      <c r="FY162" s="23" t="n">
        <v>925000</v>
      </c>
      <c r="FZ162" s="8" t="n">
        <v>6</v>
      </c>
      <c r="GA162" s="8" t="n">
        <v>1</v>
      </c>
      <c r="GB162" s="8" t="n">
        <v>4</v>
      </c>
      <c r="GC162" s="8" t="n">
        <v>5</v>
      </c>
      <c r="GD162" s="8" t="n">
        <v>1</v>
      </c>
      <c r="GE162" s="8" t="n">
        <v>2</v>
      </c>
      <c r="GF162" s="8" t="n">
        <v>9</v>
      </c>
      <c r="GG162" s="8" t="n">
        <v>84</v>
      </c>
      <c r="GH162" s="8" t="n">
        <v>0.4</v>
      </c>
      <c r="GI162" s="8" t="n">
        <v>0.2</v>
      </c>
      <c r="GJ162" s="8" t="n">
        <v>0.6</v>
      </c>
      <c r="GK162" s="8" t="n">
        <f aca="false">Z162-AH162/10</f>
        <v>4.8</v>
      </c>
      <c r="GL162" s="22"/>
      <c r="GM162" s="22"/>
      <c r="GN162" s="22"/>
      <c r="GO162" s="22"/>
      <c r="GP162" s="22"/>
    </row>
    <row r="163" customFormat="false" ht="13.65" hidden="false" customHeight="true" outlineLevel="0" collapsed="false">
      <c r="A163" s="16" t="n">
        <v>33803</v>
      </c>
      <c r="B163" s="17" t="s">
        <v>1030</v>
      </c>
      <c r="C163" s="17" t="s">
        <v>404</v>
      </c>
      <c r="D163" s="17" t="s">
        <v>283</v>
      </c>
      <c r="E163" s="17" t="s">
        <v>283</v>
      </c>
      <c r="F163" s="8" t="n">
        <v>73</v>
      </c>
      <c r="G163" s="8" t="n">
        <v>185</v>
      </c>
      <c r="H163" s="22"/>
      <c r="I163" s="22"/>
      <c r="J163" s="22"/>
      <c r="K163" s="17" t="s">
        <v>273</v>
      </c>
      <c r="L163" s="8" t="n">
        <v>2015</v>
      </c>
      <c r="M163" s="8" t="n">
        <v>25</v>
      </c>
      <c r="N163" s="8" t="n">
        <v>3</v>
      </c>
      <c r="O163" s="8" t="n">
        <v>8479268</v>
      </c>
      <c r="P163" s="17" t="s">
        <v>1031</v>
      </c>
      <c r="Q163" s="17" t="s">
        <v>1032</v>
      </c>
      <c r="R163" s="17" t="s">
        <v>941</v>
      </c>
      <c r="S163" s="17" t="s">
        <v>1025</v>
      </c>
      <c r="T163" s="17" t="s">
        <v>278</v>
      </c>
      <c r="U163" s="17" t="s">
        <v>464</v>
      </c>
      <c r="V163" s="8" t="n">
        <v>37</v>
      </c>
      <c r="W163" s="8" t="n">
        <v>3</v>
      </c>
      <c r="X163" s="8" t="n">
        <v>5</v>
      </c>
      <c r="Y163" s="8" t="n">
        <v>3</v>
      </c>
      <c r="Z163" s="8" t="n">
        <v>8</v>
      </c>
      <c r="AA163" s="8" t="n">
        <v>17</v>
      </c>
      <c r="AB163" s="8" t="n">
        <v>56</v>
      </c>
      <c r="AC163" s="18" t="n">
        <f aca="false">Z163/V163</f>
        <v>0.216216216216216</v>
      </c>
      <c r="AD163" s="19" t="n">
        <f aca="false">IF(FZ163&gt;V163,Z163-V163*(GC163-Z163)/(FZ163-V163),0)</f>
        <v>-0.222222222222221</v>
      </c>
      <c r="AE163" s="19" t="n">
        <v>3.005</v>
      </c>
      <c r="AF163" s="8" t="n">
        <v>-14</v>
      </c>
      <c r="AG163" s="8" t="n">
        <v>-5</v>
      </c>
      <c r="AH163" s="8" t="n">
        <v>8</v>
      </c>
      <c r="AI163" s="8" t="n">
        <v>903</v>
      </c>
      <c r="AJ163" s="8" t="n">
        <v>41692</v>
      </c>
      <c r="AK163" s="19" t="n">
        <v>694.86666666667</v>
      </c>
      <c r="AL163" s="8" t="n">
        <v>694.87</v>
      </c>
      <c r="AM163" s="8" t="n">
        <v>695</v>
      </c>
      <c r="AN163" s="18" t="n">
        <f aca="false">AJ163/60/V163</f>
        <v>18.7801801801802</v>
      </c>
      <c r="AO163" s="8" t="n">
        <v>31.56</v>
      </c>
      <c r="AP163" s="12" t="n">
        <f aca="false">IF(EF163&gt;0,Z163/EF163,0)</f>
        <v>0.363636363636364</v>
      </c>
      <c r="AQ163" s="8" t="n">
        <v>103</v>
      </c>
      <c r="AR163" s="8" t="n">
        <v>103</v>
      </c>
      <c r="AS163" s="8" t="n">
        <v>103</v>
      </c>
      <c r="AT163" s="8" t="n">
        <v>66</v>
      </c>
      <c r="AU163" s="8" t="n">
        <v>66</v>
      </c>
      <c r="AV163" s="8" t="n">
        <v>48</v>
      </c>
      <c r="AW163" s="8" t="n">
        <v>24</v>
      </c>
      <c r="AX163" s="8" t="n">
        <v>7</v>
      </c>
      <c r="AY163" s="8" t="n">
        <v>2</v>
      </c>
      <c r="AZ163" s="8" t="n">
        <v>3</v>
      </c>
      <c r="BA163" s="8" t="n">
        <f aca="false">AY163+AZ163</f>
        <v>5</v>
      </c>
      <c r="BB163" s="8" t="n">
        <v>2.27</v>
      </c>
      <c r="BC163" s="8" t="n">
        <v>50.4583</v>
      </c>
      <c r="BD163" s="19" t="n">
        <v>64.2</v>
      </c>
      <c r="BE163" s="19" t="n">
        <v>5.54350954619589</v>
      </c>
      <c r="BF163" s="19" t="n">
        <f aca="false">AQ163+BD163</f>
        <v>167.2</v>
      </c>
      <c r="BG163" s="19" t="n">
        <f aca="false">IF(AL163&gt;0,BF163/AL163*60,0)</f>
        <v>14.4372328637011</v>
      </c>
      <c r="BH163" s="8" t="n">
        <v>198</v>
      </c>
      <c r="BI163" s="8" t="n">
        <v>219</v>
      </c>
      <c r="BJ163" s="8" t="n">
        <v>207</v>
      </c>
      <c r="BK163" s="12" t="n">
        <f aca="false">BH163/(BH163+BJ163)</f>
        <v>0.488888888888889</v>
      </c>
      <c r="BL163" s="8" t="n">
        <v>31</v>
      </c>
      <c r="BM163" s="8" t="n">
        <v>31</v>
      </c>
      <c r="BN163" s="8" t="n">
        <v>53</v>
      </c>
      <c r="BO163" s="8" t="n">
        <f aca="false">BM163-BN163</f>
        <v>-22</v>
      </c>
      <c r="BP163" s="8" t="n">
        <v>18</v>
      </c>
      <c r="BQ163" s="8" t="n">
        <v>23</v>
      </c>
      <c r="BR163" s="8" t="n">
        <v>8</v>
      </c>
      <c r="BS163" s="8" t="n">
        <v>37</v>
      </c>
      <c r="BT163" s="12" t="n">
        <f aca="false">BS163/(EA163+BS163)</f>
        <v>0.0692883895131086</v>
      </c>
      <c r="BU163" s="8" t="n">
        <v>0</v>
      </c>
      <c r="BV163" s="8" t="n">
        <v>0</v>
      </c>
      <c r="BW163" s="12" t="n">
        <f aca="false">IF(BU163+BV163&gt;0,BU163/(BU163+BV163),0)</f>
        <v>0</v>
      </c>
      <c r="BX163" s="8" t="n">
        <v>0</v>
      </c>
      <c r="BY163" s="8" t="n">
        <v>0</v>
      </c>
      <c r="BZ163" s="8" t="n">
        <v>0</v>
      </c>
      <c r="CA163" s="8" t="n">
        <v>0</v>
      </c>
      <c r="CB163" s="8" t="n">
        <v>0</v>
      </c>
      <c r="CC163" s="8" t="n">
        <v>0</v>
      </c>
      <c r="CD163" s="8" t="n">
        <v>0</v>
      </c>
      <c r="CE163" s="8" t="n">
        <v>0</v>
      </c>
      <c r="CF163" s="8" t="n">
        <v>0</v>
      </c>
      <c r="CG163" s="8" t="n">
        <v>0</v>
      </c>
      <c r="CH163" s="8" t="n">
        <v>0</v>
      </c>
      <c r="CI163" s="8" t="n">
        <v>0</v>
      </c>
      <c r="CJ163" s="8" t="n">
        <v>0</v>
      </c>
      <c r="CK163" s="8" t="n">
        <v>0</v>
      </c>
      <c r="CL163" s="8" t="n">
        <v>0</v>
      </c>
      <c r="CM163" s="8" t="n">
        <v>0</v>
      </c>
      <c r="CN163" s="8" t="n">
        <v>0</v>
      </c>
      <c r="CO163" s="8" t="n">
        <v>0</v>
      </c>
      <c r="CP163" s="8" t="n">
        <v>0</v>
      </c>
      <c r="CQ163" s="8" t="n">
        <v>0</v>
      </c>
      <c r="CR163" s="8" t="n">
        <v>0</v>
      </c>
      <c r="CS163" s="8" t="n">
        <v>1</v>
      </c>
      <c r="CT163" s="8" t="n">
        <v>0</v>
      </c>
      <c r="CU163" s="8" t="n">
        <v>0</v>
      </c>
      <c r="CV163" s="8" t="n">
        <v>1</v>
      </c>
      <c r="CW163" s="8" t="n">
        <v>1</v>
      </c>
      <c r="CX163" s="8" t="n">
        <v>0</v>
      </c>
      <c r="CY163" s="8" t="n">
        <v>0</v>
      </c>
      <c r="CZ163" s="8" t="n">
        <v>0</v>
      </c>
      <c r="DA163" s="8" t="n">
        <v>18</v>
      </c>
      <c r="DB163" s="8" t="n">
        <v>3</v>
      </c>
      <c r="DC163" s="8" t="n">
        <v>0</v>
      </c>
      <c r="DD163" s="8" t="n">
        <v>9</v>
      </c>
      <c r="DE163" s="8" t="n">
        <v>7</v>
      </c>
      <c r="DF163" s="8" t="n">
        <v>0</v>
      </c>
      <c r="DG163" s="8" t="n">
        <v>2</v>
      </c>
      <c r="DH163" s="8" t="n">
        <v>27</v>
      </c>
      <c r="DI163" s="8" t="n">
        <v>4</v>
      </c>
      <c r="DJ163" s="8" t="n">
        <v>3</v>
      </c>
      <c r="DK163" s="8" t="n">
        <v>4</v>
      </c>
      <c r="DL163" s="8" t="n">
        <v>4</v>
      </c>
      <c r="DM163" s="8" t="n">
        <v>0</v>
      </c>
      <c r="DN163" s="8" t="n">
        <v>3</v>
      </c>
      <c r="DO163" s="8" t="n">
        <v>3</v>
      </c>
      <c r="DP163" s="8" t="n">
        <v>0</v>
      </c>
      <c r="DQ163" s="8" t="n">
        <f aca="false">DJ163-DI163</f>
        <v>-1</v>
      </c>
      <c r="DR163" s="19" t="n">
        <v>2.97</v>
      </c>
      <c r="DS163" s="8" t="n">
        <v>4</v>
      </c>
      <c r="DT163" s="8" t="n">
        <v>0</v>
      </c>
      <c r="DU163" s="8" t="n">
        <v>0</v>
      </c>
      <c r="DV163" s="8" t="n">
        <v>0</v>
      </c>
      <c r="DW163" s="8" t="n">
        <v>0</v>
      </c>
      <c r="DX163" s="8" t="n">
        <v>565</v>
      </c>
      <c r="DY163" s="8" t="n">
        <v>629</v>
      </c>
      <c r="DZ163" s="8" t="n">
        <v>424</v>
      </c>
      <c r="EA163" s="8" t="n">
        <v>497</v>
      </c>
      <c r="EB163" s="8" t="n">
        <v>320</v>
      </c>
      <c r="EC163" s="8" t="n">
        <v>349</v>
      </c>
      <c r="ED163" s="8" t="n">
        <v>21.35</v>
      </c>
      <c r="EE163" s="8" t="n">
        <v>29.99</v>
      </c>
      <c r="EF163" s="8" t="n">
        <v>22</v>
      </c>
      <c r="EG163" s="8" t="n">
        <v>41</v>
      </c>
      <c r="EH163" s="12" t="n">
        <f aca="false">EF163/EB163</f>
        <v>0.06875</v>
      </c>
      <c r="EI163" s="20" t="n">
        <f aca="false">1-EG163/EC163</f>
        <v>0.882521489971347</v>
      </c>
      <c r="EJ163" s="21" t="n">
        <f aca="false">EH163+EI163</f>
        <v>0.951271489971347</v>
      </c>
      <c r="EK163" s="8" t="n">
        <v>559</v>
      </c>
      <c r="EL163" s="8" t="n">
        <v>630</v>
      </c>
      <c r="EM163" s="8" t="n">
        <v>421</v>
      </c>
      <c r="EN163" s="8" t="n">
        <v>498</v>
      </c>
      <c r="EO163" s="8" t="n">
        <v>318</v>
      </c>
      <c r="EP163" s="8" t="n">
        <v>349</v>
      </c>
      <c r="EQ163" s="8" t="n">
        <v>22</v>
      </c>
      <c r="ER163" s="8" t="n">
        <v>41</v>
      </c>
      <c r="ES163" s="8" t="n">
        <v>229</v>
      </c>
      <c r="ET163" s="8" t="n">
        <v>290</v>
      </c>
      <c r="EU163" s="8" t="n">
        <v>97</v>
      </c>
      <c r="EV163" s="8" t="n">
        <v>124</v>
      </c>
      <c r="EW163" s="8" t="n">
        <v>14</v>
      </c>
      <c r="EX163" s="8" t="n">
        <v>27</v>
      </c>
      <c r="EY163" s="8" t="n">
        <v>43</v>
      </c>
      <c r="EZ163" s="8" t="n">
        <v>42</v>
      </c>
      <c r="FA163" s="8" t="n">
        <v>0.3</v>
      </c>
      <c r="FB163" s="8" t="n">
        <v>0.8</v>
      </c>
      <c r="FC163" s="8" t="n">
        <v>1.1</v>
      </c>
      <c r="FD163" s="19" t="n">
        <v>5.9</v>
      </c>
      <c r="FE163" s="18" t="n">
        <f aca="false">FD163/V163</f>
        <v>0.15945945945946</v>
      </c>
      <c r="FF163" s="8" t="n">
        <v>0.3033</v>
      </c>
      <c r="FG163" s="8" t="n">
        <v>-0.49</v>
      </c>
      <c r="FH163" s="8" t="n">
        <v>0.2</v>
      </c>
      <c r="FI163" s="8" t="n">
        <v>-0.29</v>
      </c>
      <c r="FJ163" s="22"/>
      <c r="FK163" s="22"/>
      <c r="FL163" s="22"/>
      <c r="FM163" s="8" t="n">
        <f aca="false">BL163+BS163+AH163+DT163</f>
        <v>76</v>
      </c>
      <c r="FN163" s="19" t="n">
        <f aca="false">IF(DS163&gt;0,(BL163+BR163)/DS163,0)</f>
        <v>9.75</v>
      </c>
      <c r="FO163" s="12" t="n">
        <v>0.0340956341</v>
      </c>
      <c r="FP163" s="19" t="n">
        <f aca="false">Z163-AH163/10</f>
        <v>7.2</v>
      </c>
      <c r="FQ163" s="19" t="n">
        <f aca="false">Z163+DR163/5</f>
        <v>8.594</v>
      </c>
      <c r="FR163" s="19" t="n">
        <f aca="false">(DX163+DY163)/AL163*60</f>
        <v>103.098421287435</v>
      </c>
      <c r="FS163" s="8" t="n">
        <v>1</v>
      </c>
      <c r="FT163" s="17" t="s">
        <v>307</v>
      </c>
      <c r="FU163" s="8" t="n">
        <v>8</v>
      </c>
      <c r="FV163" s="22"/>
      <c r="FW163" s="17" t="s">
        <v>280</v>
      </c>
      <c r="FX163" s="23" t="n">
        <v>650000</v>
      </c>
      <c r="FY163" s="23" t="n">
        <v>650000</v>
      </c>
      <c r="FZ163" s="8" t="n">
        <v>55</v>
      </c>
      <c r="GA163" s="8" t="n">
        <v>3</v>
      </c>
      <c r="GB163" s="8" t="n">
        <v>9</v>
      </c>
      <c r="GC163" s="8" t="n">
        <v>12</v>
      </c>
      <c r="GD163" s="8" t="n">
        <v>-16</v>
      </c>
      <c r="GE163" s="8" t="n">
        <v>20</v>
      </c>
      <c r="GF163" s="8" t="n">
        <v>63</v>
      </c>
      <c r="GG163" s="8" t="n">
        <v>937</v>
      </c>
      <c r="GH163" s="8" t="n">
        <v>0.4</v>
      </c>
      <c r="GI163" s="8" t="n">
        <v>1.2</v>
      </c>
      <c r="GJ163" s="8" t="n">
        <v>1.7</v>
      </c>
      <c r="GK163" s="8" t="n">
        <f aca="false">Z163-AH163/10</f>
        <v>7.2</v>
      </c>
      <c r="GL163" s="22"/>
      <c r="GM163" s="22"/>
      <c r="GN163" s="22"/>
      <c r="GO163" s="22"/>
      <c r="GP163" s="22"/>
    </row>
    <row r="164" customFormat="false" ht="13.65" hidden="false" customHeight="true" outlineLevel="0" collapsed="false">
      <c r="A164" s="16" t="n">
        <v>34194</v>
      </c>
      <c r="B164" s="17" t="s">
        <v>1033</v>
      </c>
      <c r="C164" s="17" t="s">
        <v>261</v>
      </c>
      <c r="D164" s="17" t="s">
        <v>262</v>
      </c>
      <c r="E164" s="17" t="s">
        <v>262</v>
      </c>
      <c r="F164" s="8" t="n">
        <v>73</v>
      </c>
      <c r="G164" s="8" t="n">
        <v>198</v>
      </c>
      <c r="H164" s="8" t="n">
        <v>2012</v>
      </c>
      <c r="I164" s="8" t="n">
        <v>4</v>
      </c>
      <c r="J164" s="8" t="n">
        <v>101</v>
      </c>
      <c r="K164" s="17" t="s">
        <v>263</v>
      </c>
      <c r="L164" s="8" t="n">
        <v>2013</v>
      </c>
      <c r="M164" s="8" t="n">
        <v>24</v>
      </c>
      <c r="N164" s="8" t="n">
        <v>5</v>
      </c>
      <c r="O164" s="8" t="n">
        <v>8476975</v>
      </c>
      <c r="P164" s="17" t="s">
        <v>1034</v>
      </c>
      <c r="Q164" s="17" t="s">
        <v>1035</v>
      </c>
      <c r="R164" s="17" t="s">
        <v>1036</v>
      </c>
      <c r="S164" s="17" t="s">
        <v>1037</v>
      </c>
      <c r="T164" s="17" t="s">
        <v>313</v>
      </c>
      <c r="U164" s="17" t="s">
        <v>306</v>
      </c>
      <c r="V164" s="8" t="n">
        <v>56</v>
      </c>
      <c r="W164" s="8" t="n">
        <v>5</v>
      </c>
      <c r="X164" s="8" t="n">
        <v>4</v>
      </c>
      <c r="Y164" s="8" t="n">
        <v>2</v>
      </c>
      <c r="Z164" s="8" t="n">
        <v>9</v>
      </c>
      <c r="AA164" s="8" t="n">
        <v>20</v>
      </c>
      <c r="AB164" s="8" t="n">
        <v>91</v>
      </c>
      <c r="AC164" s="18" t="n">
        <f aca="false">Z164/V164</f>
        <v>0.160714285714286</v>
      </c>
      <c r="AD164" s="19" t="n">
        <f aca="false">IF(FZ164&gt;V164,Z164-V164*(GC164-Z164)/(FZ164-V164),0)</f>
        <v>-3.75555555555556</v>
      </c>
      <c r="AE164" s="19" t="n">
        <v>3.672</v>
      </c>
      <c r="AF164" s="8" t="n">
        <v>-5</v>
      </c>
      <c r="AG164" s="8" t="n">
        <v>-3.2</v>
      </c>
      <c r="AH164" s="8" t="n">
        <v>41</v>
      </c>
      <c r="AI164" s="8" t="n">
        <v>840</v>
      </c>
      <c r="AJ164" s="8" t="n">
        <v>34279</v>
      </c>
      <c r="AK164" s="19" t="n">
        <v>571.31666666667</v>
      </c>
      <c r="AL164" s="8" t="n">
        <v>571.6</v>
      </c>
      <c r="AM164" s="8" t="n">
        <v>572</v>
      </c>
      <c r="AN164" s="18" t="n">
        <f aca="false">AJ164/60/V164</f>
        <v>10.2020833333333</v>
      </c>
      <c r="AO164" s="8" t="n">
        <v>17.41</v>
      </c>
      <c r="AP164" s="12" t="n">
        <f aca="false">IF(EF164&gt;0,Z164/EF164,0)</f>
        <v>0.529411764705882</v>
      </c>
      <c r="AQ164" s="8" t="n">
        <v>109</v>
      </c>
      <c r="AR164" s="8" t="n">
        <v>108</v>
      </c>
      <c r="AS164" s="8" t="n">
        <v>109</v>
      </c>
      <c r="AT164" s="8" t="n">
        <v>82</v>
      </c>
      <c r="AU164" s="8" t="n">
        <v>82</v>
      </c>
      <c r="AV164" s="8" t="n">
        <v>64</v>
      </c>
      <c r="AW164" s="8" t="n">
        <v>72</v>
      </c>
      <c r="AX164" s="8" t="n">
        <v>31</v>
      </c>
      <c r="AY164" s="8" t="n">
        <v>1</v>
      </c>
      <c r="AZ164" s="8" t="n">
        <v>7</v>
      </c>
      <c r="BA164" s="8" t="n">
        <f aca="false">AY164+AZ164</f>
        <v>8</v>
      </c>
      <c r="BB164" s="8" t="n">
        <v>5.13</v>
      </c>
      <c r="BC164" s="8" t="n">
        <v>24.6719</v>
      </c>
      <c r="BD164" s="19" t="n">
        <v>32.3</v>
      </c>
      <c r="BE164" s="19" t="n">
        <v>3.39216429884184</v>
      </c>
      <c r="BF164" s="19" t="n">
        <f aca="false">AQ164+BD164</f>
        <v>141.3</v>
      </c>
      <c r="BG164" s="19" t="n">
        <f aca="false">IF(AL164&gt;0,BF164/AL164*60,0)</f>
        <v>14.8320503848845</v>
      </c>
      <c r="BH164" s="8" t="n">
        <v>145</v>
      </c>
      <c r="BI164" s="8" t="n">
        <v>238</v>
      </c>
      <c r="BJ164" s="8" t="n">
        <v>200</v>
      </c>
      <c r="BK164" s="12" t="n">
        <f aca="false">BH164/(BH164+BJ164)</f>
        <v>0.420289855072464</v>
      </c>
      <c r="BL164" s="8" t="n">
        <v>112</v>
      </c>
      <c r="BM164" s="8" t="n">
        <v>112</v>
      </c>
      <c r="BN164" s="8" t="n">
        <v>80</v>
      </c>
      <c r="BO164" s="8" t="n">
        <f aca="false">BM164-BN164</f>
        <v>32</v>
      </c>
      <c r="BP164" s="8" t="n">
        <v>18</v>
      </c>
      <c r="BQ164" s="8" t="n">
        <v>6</v>
      </c>
      <c r="BR164" s="8" t="n">
        <v>8</v>
      </c>
      <c r="BS164" s="8" t="n">
        <v>32</v>
      </c>
      <c r="BT164" s="12" t="n">
        <f aca="false">BS164/(EA164+BS164)</f>
        <v>0.0723981900452489</v>
      </c>
      <c r="BU164" s="8" t="n">
        <v>234</v>
      </c>
      <c r="BV164" s="8" t="n">
        <v>265</v>
      </c>
      <c r="BW164" s="12" t="n">
        <f aca="false">IF(BU164+BV164&gt;0,BU164/(BU164+BV164),0)</f>
        <v>0.468937875751503</v>
      </c>
      <c r="BX164" s="8" t="n">
        <v>84</v>
      </c>
      <c r="BY164" s="8" t="n">
        <v>85</v>
      </c>
      <c r="BZ164" s="8" t="n">
        <v>96</v>
      </c>
      <c r="CA164" s="8" t="n">
        <v>115</v>
      </c>
      <c r="CB164" s="8" t="n">
        <v>54</v>
      </c>
      <c r="CC164" s="8" t="n">
        <v>65</v>
      </c>
      <c r="CD164" s="8" t="n">
        <v>84</v>
      </c>
      <c r="CE164" s="8" t="n">
        <v>92</v>
      </c>
      <c r="CF164" s="8" t="n">
        <v>83</v>
      </c>
      <c r="CG164" s="8" t="n">
        <v>88</v>
      </c>
      <c r="CH164" s="8" t="n">
        <v>134</v>
      </c>
      <c r="CI164" s="8" t="n">
        <v>161</v>
      </c>
      <c r="CJ164" s="8" t="n">
        <v>0</v>
      </c>
      <c r="CK164" s="8" t="n">
        <v>0</v>
      </c>
      <c r="CL164" s="8" t="n">
        <v>2</v>
      </c>
      <c r="CM164" s="8" t="n">
        <v>2</v>
      </c>
      <c r="CN164" s="8" t="n">
        <v>0</v>
      </c>
      <c r="CO164" s="8" t="n">
        <v>0</v>
      </c>
      <c r="CP164" s="8" t="n">
        <v>1</v>
      </c>
      <c r="CQ164" s="8" t="n">
        <v>0</v>
      </c>
      <c r="CR164" s="8" t="n">
        <v>0</v>
      </c>
      <c r="CS164" s="8" t="n">
        <v>0</v>
      </c>
      <c r="CT164" s="8" t="n">
        <v>1</v>
      </c>
      <c r="CU164" s="8" t="n">
        <v>0</v>
      </c>
      <c r="CV164" s="8" t="n">
        <v>0</v>
      </c>
      <c r="CW164" s="8" t="n">
        <v>4</v>
      </c>
      <c r="CX164" s="8" t="n">
        <v>0</v>
      </c>
      <c r="CY164" s="8" t="n">
        <v>1</v>
      </c>
      <c r="CZ164" s="8" t="n">
        <v>2</v>
      </c>
      <c r="DA164" s="8" t="n">
        <v>15</v>
      </c>
      <c r="DB164" s="8" t="n">
        <v>9</v>
      </c>
      <c r="DC164" s="8" t="n">
        <v>2</v>
      </c>
      <c r="DD164" s="8" t="n">
        <v>3</v>
      </c>
      <c r="DE164" s="8" t="n">
        <v>4</v>
      </c>
      <c r="DF164" s="8" t="n">
        <v>5</v>
      </c>
      <c r="DG164" s="8" t="n">
        <v>0</v>
      </c>
      <c r="DH164" s="8" t="n">
        <v>41</v>
      </c>
      <c r="DI164" s="8" t="n">
        <v>18</v>
      </c>
      <c r="DJ164" s="8" t="n">
        <v>16</v>
      </c>
      <c r="DK164" s="8" t="n">
        <v>18</v>
      </c>
      <c r="DL164" s="8" t="n">
        <v>17</v>
      </c>
      <c r="DM164" s="8" t="n">
        <v>1</v>
      </c>
      <c r="DN164" s="8" t="n">
        <v>18</v>
      </c>
      <c r="DO164" s="8" t="n">
        <v>17</v>
      </c>
      <c r="DP164" s="8" t="n">
        <v>1</v>
      </c>
      <c r="DQ164" s="8" t="n">
        <f aca="false">DJ164-DI164</f>
        <v>-2</v>
      </c>
      <c r="DR164" s="19" t="n">
        <v>-0.725</v>
      </c>
      <c r="DS164" s="8" t="n">
        <v>17</v>
      </c>
      <c r="DT164" s="8" t="n">
        <v>1</v>
      </c>
      <c r="DU164" s="8" t="n">
        <v>0</v>
      </c>
      <c r="DV164" s="8" t="n">
        <v>0</v>
      </c>
      <c r="DW164" s="8" t="n">
        <v>0</v>
      </c>
      <c r="DX164" s="8" t="n">
        <v>496</v>
      </c>
      <c r="DY164" s="8" t="n">
        <v>558</v>
      </c>
      <c r="DZ164" s="8" t="n">
        <v>361</v>
      </c>
      <c r="EA164" s="8" t="n">
        <v>410</v>
      </c>
      <c r="EB164" s="8" t="n">
        <v>264</v>
      </c>
      <c r="EC164" s="8" t="n">
        <v>302</v>
      </c>
      <c r="ED164" s="8" t="n">
        <v>17.72</v>
      </c>
      <c r="EE164" s="8" t="n">
        <v>22.03</v>
      </c>
      <c r="EF164" s="8" t="n">
        <v>17</v>
      </c>
      <c r="EG164" s="8" t="n">
        <v>29</v>
      </c>
      <c r="EH164" s="12" t="n">
        <f aca="false">EF164/EB164</f>
        <v>0.0643939393939394</v>
      </c>
      <c r="EI164" s="20" t="n">
        <f aca="false">1-EG164/EC164</f>
        <v>0.903973509933775</v>
      </c>
      <c r="EJ164" s="21" t="n">
        <f aca="false">EH164+EI164</f>
        <v>0.968367449327714</v>
      </c>
      <c r="EK164" s="8" t="n">
        <v>495</v>
      </c>
      <c r="EL164" s="8" t="n">
        <v>561</v>
      </c>
      <c r="EM164" s="8" t="n">
        <v>360</v>
      </c>
      <c r="EN164" s="8" t="n">
        <v>413</v>
      </c>
      <c r="EO164" s="8" t="n">
        <v>263</v>
      </c>
      <c r="EP164" s="8" t="n">
        <v>305</v>
      </c>
      <c r="EQ164" s="8" t="n">
        <v>17</v>
      </c>
      <c r="ER164" s="8" t="n">
        <v>29</v>
      </c>
      <c r="ES164" s="8" t="n">
        <v>249</v>
      </c>
      <c r="ET164" s="8" t="n">
        <v>273</v>
      </c>
      <c r="EU164" s="8" t="n">
        <v>85</v>
      </c>
      <c r="EV164" s="8" t="n">
        <v>102</v>
      </c>
      <c r="EW164" s="8" t="n">
        <v>11</v>
      </c>
      <c r="EX164" s="8" t="n">
        <v>15</v>
      </c>
      <c r="EY164" s="8" t="n">
        <v>59</v>
      </c>
      <c r="EZ164" s="8" t="n">
        <v>50</v>
      </c>
      <c r="FA164" s="8" t="n">
        <v>-0.2</v>
      </c>
      <c r="FB164" s="8" t="n">
        <v>0.2</v>
      </c>
      <c r="FC164" s="8" t="n">
        <v>0.1</v>
      </c>
      <c r="FD164" s="19" t="n">
        <v>10.95</v>
      </c>
      <c r="FE164" s="18" t="n">
        <f aca="false">FD164/V164</f>
        <v>0.195535714285714</v>
      </c>
      <c r="FF164" s="8" t="n">
        <v>1.4114</v>
      </c>
      <c r="FG164" s="8" t="n">
        <v>0.14</v>
      </c>
      <c r="FH164" s="8" t="n">
        <v>-0.05</v>
      </c>
      <c r="FI164" s="8" t="n">
        <v>0.1</v>
      </c>
      <c r="FJ164" s="22"/>
      <c r="FK164" s="22"/>
      <c r="FL164" s="22"/>
      <c r="FM164" s="8" t="n">
        <f aca="false">BL164+BS164+AH164+DT164</f>
        <v>186</v>
      </c>
      <c r="FN164" s="19" t="n">
        <f aca="false">IF(DS164&gt;0,(BL164+BR164)/DS164,0)</f>
        <v>7.05882352941176</v>
      </c>
      <c r="FO164" s="12" t="n">
        <v>0.0256892231</v>
      </c>
      <c r="FP164" s="19" t="n">
        <f aca="false">Z164-AH164/10</f>
        <v>4.9</v>
      </c>
      <c r="FQ164" s="19" t="n">
        <f aca="false">Z164+DR164/5</f>
        <v>8.855</v>
      </c>
      <c r="FR164" s="19" t="n">
        <f aca="false">(DX164+DY164)/AL164*60</f>
        <v>110.636808957313</v>
      </c>
      <c r="FS164" s="8" t="n">
        <v>4</v>
      </c>
      <c r="FT164" s="17" t="s">
        <v>345</v>
      </c>
      <c r="FU164" s="8" t="n">
        <v>195</v>
      </c>
      <c r="FV164" s="22"/>
      <c r="FW164" s="17" t="s">
        <v>270</v>
      </c>
      <c r="FX164" s="23" t="n">
        <v>825000</v>
      </c>
      <c r="FY164" s="23" t="n">
        <v>812500</v>
      </c>
      <c r="FZ164" s="8" t="n">
        <v>236</v>
      </c>
      <c r="GA164" s="8" t="n">
        <v>27</v>
      </c>
      <c r="GB164" s="8" t="n">
        <v>23</v>
      </c>
      <c r="GC164" s="8" t="n">
        <v>50</v>
      </c>
      <c r="GD164" s="8" t="n">
        <v>-8</v>
      </c>
      <c r="GE164" s="8" t="n">
        <v>223</v>
      </c>
      <c r="GF164" s="8" t="n">
        <v>274</v>
      </c>
      <c r="GG164" s="8" t="n">
        <v>2854</v>
      </c>
      <c r="GH164" s="8" t="n">
        <v>0.6</v>
      </c>
      <c r="GI164" s="8" t="n">
        <v>2.5</v>
      </c>
      <c r="GJ164" s="8" t="n">
        <v>3.1</v>
      </c>
      <c r="GK164" s="8" t="n">
        <f aca="false">Z164-AH164/10</f>
        <v>4.9</v>
      </c>
      <c r="GL164" s="22"/>
      <c r="GM164" s="22"/>
      <c r="GN164" s="22"/>
      <c r="GO164" s="22"/>
      <c r="GP164" s="22"/>
    </row>
    <row r="165" customFormat="false" ht="13.65" hidden="false" customHeight="true" outlineLevel="0" collapsed="false">
      <c r="A165" s="16" t="n">
        <v>33000</v>
      </c>
      <c r="B165" s="17" t="s">
        <v>1038</v>
      </c>
      <c r="C165" s="17" t="s">
        <v>216</v>
      </c>
      <c r="D165" s="17" t="s">
        <v>283</v>
      </c>
      <c r="E165" s="17" t="s">
        <v>283</v>
      </c>
      <c r="F165" s="8" t="n">
        <v>71</v>
      </c>
      <c r="G165" s="8" t="n">
        <v>191</v>
      </c>
      <c r="H165" s="22"/>
      <c r="I165" s="22"/>
      <c r="J165" s="22"/>
      <c r="K165" s="17" t="s">
        <v>273</v>
      </c>
      <c r="L165" s="8" t="n">
        <v>2012</v>
      </c>
      <c r="M165" s="8" t="n">
        <v>27</v>
      </c>
      <c r="N165" s="8" t="n">
        <v>6</v>
      </c>
      <c r="O165" s="8" t="n">
        <v>8477244</v>
      </c>
      <c r="P165" s="17" t="s">
        <v>1039</v>
      </c>
      <c r="Q165" s="17" t="s">
        <v>1040</v>
      </c>
      <c r="R165" s="17" t="s">
        <v>1041</v>
      </c>
      <c r="S165" s="17" t="s">
        <v>1042</v>
      </c>
      <c r="T165" s="17" t="s">
        <v>278</v>
      </c>
      <c r="U165" s="17" t="s">
        <v>917</v>
      </c>
      <c r="V165" s="8" t="n">
        <v>44</v>
      </c>
      <c r="W165" s="8" t="n">
        <v>2</v>
      </c>
      <c r="X165" s="8" t="n">
        <v>3</v>
      </c>
      <c r="Y165" s="8" t="n">
        <v>1</v>
      </c>
      <c r="Z165" s="8" t="n">
        <v>5</v>
      </c>
      <c r="AA165" s="8" t="n">
        <v>23</v>
      </c>
      <c r="AB165" s="8" t="n">
        <v>93</v>
      </c>
      <c r="AC165" s="18" t="n">
        <f aca="false">Z165/V165</f>
        <v>0.113636363636364</v>
      </c>
      <c r="AD165" s="19" t="n">
        <f aca="false">IF(FZ165&gt;V165,Z165-V165*(GC165-Z165)/(FZ165-V165),0)</f>
        <v>-2.88059701492537</v>
      </c>
      <c r="AE165" s="19" t="n">
        <v>1.882</v>
      </c>
      <c r="AF165" s="8" t="n">
        <v>-8</v>
      </c>
      <c r="AG165" s="8" t="n">
        <v>2.3</v>
      </c>
      <c r="AH165" s="8" t="n">
        <v>16</v>
      </c>
      <c r="AI165" s="8" t="n">
        <v>955</v>
      </c>
      <c r="AJ165" s="8" t="n">
        <v>41516</v>
      </c>
      <c r="AK165" s="19" t="n">
        <v>691.93333333333</v>
      </c>
      <c r="AL165" s="8" t="n">
        <v>691.95</v>
      </c>
      <c r="AM165" s="8" t="n">
        <v>692</v>
      </c>
      <c r="AN165" s="18" t="n">
        <f aca="false">AJ165/60/V165</f>
        <v>15.7257575757576</v>
      </c>
      <c r="AO165" s="8" t="n">
        <v>26.48</v>
      </c>
      <c r="AP165" s="12" t="n">
        <f aca="false">IF(EF165&gt;0,Z165/EF165,0)</f>
        <v>0.263157894736842</v>
      </c>
      <c r="AQ165" s="8" t="n">
        <v>134</v>
      </c>
      <c r="AR165" s="8" t="n">
        <v>134</v>
      </c>
      <c r="AS165" s="8" t="n">
        <v>134</v>
      </c>
      <c r="AT165" s="8" t="n">
        <v>96</v>
      </c>
      <c r="AU165" s="8" t="n">
        <v>96</v>
      </c>
      <c r="AV165" s="8" t="n">
        <v>67</v>
      </c>
      <c r="AW165" s="8" t="n">
        <v>32</v>
      </c>
      <c r="AX165" s="8" t="n">
        <v>0</v>
      </c>
      <c r="AY165" s="8" t="n">
        <v>2</v>
      </c>
      <c r="AZ165" s="8" t="n">
        <v>7</v>
      </c>
      <c r="BA165" s="8" t="n">
        <f aca="false">AY165+AZ165</f>
        <v>9</v>
      </c>
      <c r="BB165" s="8" t="n">
        <v>2.34</v>
      </c>
      <c r="BC165" s="8" t="n">
        <v>58.3582</v>
      </c>
      <c r="BD165" s="19" t="n">
        <v>35</v>
      </c>
      <c r="BE165" s="19" t="n">
        <v>3.03497446767513</v>
      </c>
      <c r="BF165" s="19" t="n">
        <f aca="false">AQ165+BD165</f>
        <v>169</v>
      </c>
      <c r="BG165" s="19" t="n">
        <f aca="false">IF(AL165&gt;0,BF165/AL165*60,0)</f>
        <v>14.6542380229785</v>
      </c>
      <c r="BH165" s="8" t="n">
        <v>247</v>
      </c>
      <c r="BI165" s="8" t="n">
        <v>201</v>
      </c>
      <c r="BJ165" s="8" t="n">
        <v>204</v>
      </c>
      <c r="BK165" s="12" t="n">
        <f aca="false">BH165/(BH165+BJ165)</f>
        <v>0.547671840354767</v>
      </c>
      <c r="BL165" s="8" t="n">
        <v>67</v>
      </c>
      <c r="BM165" s="8" t="n">
        <v>66</v>
      </c>
      <c r="BN165" s="8" t="n">
        <v>41</v>
      </c>
      <c r="BO165" s="8" t="n">
        <f aca="false">BM165-BN165</f>
        <v>25</v>
      </c>
      <c r="BP165" s="8" t="n">
        <v>29</v>
      </c>
      <c r="BQ165" s="8" t="n">
        <v>9</v>
      </c>
      <c r="BR165" s="8" t="n">
        <v>11</v>
      </c>
      <c r="BS165" s="8" t="n">
        <v>43</v>
      </c>
      <c r="BT165" s="12" t="n">
        <f aca="false">BS165/(EA165+BS165)</f>
        <v>0.0805243445692884</v>
      </c>
      <c r="BU165" s="8" t="n">
        <v>0</v>
      </c>
      <c r="BV165" s="8" t="n">
        <v>0</v>
      </c>
      <c r="BW165" s="12" t="n">
        <f aca="false">IF(BU165+BV165&gt;0,BU165/(BU165+BV165),0)</f>
        <v>0</v>
      </c>
      <c r="BX165" s="8" t="n">
        <v>0</v>
      </c>
      <c r="BY165" s="8" t="n">
        <v>0</v>
      </c>
      <c r="BZ165" s="8" t="n">
        <v>0</v>
      </c>
      <c r="CA165" s="8" t="n">
        <v>0</v>
      </c>
      <c r="CB165" s="8" t="n">
        <v>0</v>
      </c>
      <c r="CC165" s="8" t="n">
        <v>0</v>
      </c>
      <c r="CD165" s="8" t="n">
        <v>0</v>
      </c>
      <c r="CE165" s="8" t="n">
        <v>0</v>
      </c>
      <c r="CF165" s="8" t="n">
        <v>0</v>
      </c>
      <c r="CG165" s="8" t="n">
        <v>0</v>
      </c>
      <c r="CH165" s="8" t="n">
        <v>0</v>
      </c>
      <c r="CI165" s="8" t="n">
        <v>0</v>
      </c>
      <c r="CJ165" s="8" t="n">
        <v>0</v>
      </c>
      <c r="CK165" s="8" t="n">
        <v>0</v>
      </c>
      <c r="CL165" s="8" t="n">
        <v>1</v>
      </c>
      <c r="CM165" s="8" t="n">
        <v>0</v>
      </c>
      <c r="CN165" s="8" t="n">
        <v>0</v>
      </c>
      <c r="CO165" s="8" t="n">
        <v>0</v>
      </c>
      <c r="CP165" s="8" t="n">
        <v>0</v>
      </c>
      <c r="CQ165" s="8" t="n">
        <v>0</v>
      </c>
      <c r="CR165" s="8" t="n">
        <v>0</v>
      </c>
      <c r="CS165" s="8" t="n">
        <v>0</v>
      </c>
      <c r="CT165" s="8" t="n">
        <v>0</v>
      </c>
      <c r="CU165" s="8" t="n">
        <v>0</v>
      </c>
      <c r="CV165" s="8" t="n">
        <v>0</v>
      </c>
      <c r="CW165" s="8" t="n">
        <v>2</v>
      </c>
      <c r="CX165" s="8" t="n">
        <v>0</v>
      </c>
      <c r="CY165" s="8" t="n">
        <v>1</v>
      </c>
      <c r="CZ165" s="8" t="n">
        <v>2</v>
      </c>
      <c r="DA165" s="8" t="n">
        <v>26</v>
      </c>
      <c r="DB165" s="8" t="n">
        <v>0</v>
      </c>
      <c r="DC165" s="8" t="n">
        <v>0</v>
      </c>
      <c r="DD165" s="8" t="n">
        <v>15</v>
      </c>
      <c r="DE165" s="8" t="n">
        <v>6</v>
      </c>
      <c r="DF165" s="8" t="n">
        <v>0</v>
      </c>
      <c r="DG165" s="8" t="n">
        <v>0</v>
      </c>
      <c r="DH165" s="8" t="n">
        <v>46</v>
      </c>
      <c r="DI165" s="8" t="n">
        <v>8</v>
      </c>
      <c r="DJ165" s="8" t="n">
        <v>8</v>
      </c>
      <c r="DK165" s="8" t="n">
        <v>8</v>
      </c>
      <c r="DL165" s="8" t="n">
        <v>8</v>
      </c>
      <c r="DM165" s="8" t="n">
        <v>0</v>
      </c>
      <c r="DN165" s="8" t="n">
        <v>8</v>
      </c>
      <c r="DO165" s="8" t="n">
        <v>8</v>
      </c>
      <c r="DP165" s="8" t="n">
        <v>0</v>
      </c>
      <c r="DQ165" s="8" t="n">
        <f aca="false">DJ165-DI165</f>
        <v>0</v>
      </c>
      <c r="DR165" s="19" t="n">
        <v>5.034</v>
      </c>
      <c r="DS165" s="8" t="n">
        <v>8</v>
      </c>
      <c r="DT165" s="8" t="n">
        <v>0</v>
      </c>
      <c r="DU165" s="8" t="n">
        <v>0</v>
      </c>
      <c r="DV165" s="8" t="n">
        <v>0</v>
      </c>
      <c r="DW165" s="8" t="n">
        <v>0</v>
      </c>
      <c r="DX165" s="8" t="n">
        <v>689</v>
      </c>
      <c r="DY165" s="8" t="n">
        <v>654</v>
      </c>
      <c r="DZ165" s="8" t="n">
        <v>538</v>
      </c>
      <c r="EA165" s="8" t="n">
        <v>491</v>
      </c>
      <c r="EB165" s="8" t="n">
        <v>396</v>
      </c>
      <c r="EC165" s="8" t="n">
        <v>354</v>
      </c>
      <c r="ED165" s="8" t="n">
        <v>27.27</v>
      </c>
      <c r="EE165" s="8" t="n">
        <v>30.78</v>
      </c>
      <c r="EF165" s="8" t="n">
        <v>19</v>
      </c>
      <c r="EG165" s="8" t="n">
        <v>32</v>
      </c>
      <c r="EH165" s="12" t="n">
        <f aca="false">EF165/EB165</f>
        <v>0.047979797979798</v>
      </c>
      <c r="EI165" s="20" t="n">
        <f aca="false">1-EG165/EC165</f>
        <v>0.909604519774011</v>
      </c>
      <c r="EJ165" s="21" t="n">
        <f aca="false">EH165+EI165</f>
        <v>0.957584317753809</v>
      </c>
      <c r="EK165" s="8" t="n">
        <v>684</v>
      </c>
      <c r="EL165" s="8" t="n">
        <v>654</v>
      </c>
      <c r="EM165" s="8" t="n">
        <v>532</v>
      </c>
      <c r="EN165" s="8" t="n">
        <v>491</v>
      </c>
      <c r="EO165" s="8" t="n">
        <v>391</v>
      </c>
      <c r="EP165" s="8" t="n">
        <v>354</v>
      </c>
      <c r="EQ165" s="8" t="n">
        <v>18</v>
      </c>
      <c r="ER165" s="8" t="n">
        <v>32</v>
      </c>
      <c r="ES165" s="8" t="n">
        <v>332</v>
      </c>
      <c r="ET165" s="8" t="n">
        <v>333</v>
      </c>
      <c r="EU165" s="8" t="n">
        <v>126</v>
      </c>
      <c r="EV165" s="8" t="n">
        <v>136</v>
      </c>
      <c r="EW165" s="8" t="n">
        <v>10</v>
      </c>
      <c r="EX165" s="8" t="n">
        <v>16</v>
      </c>
      <c r="EY165" s="8" t="n">
        <v>40</v>
      </c>
      <c r="EZ165" s="8" t="n">
        <v>40</v>
      </c>
      <c r="FA165" s="8" t="n">
        <v>-0.1</v>
      </c>
      <c r="FB165" s="8" t="n">
        <v>0.8</v>
      </c>
      <c r="FC165" s="8" t="n">
        <v>0.7</v>
      </c>
      <c r="FD165" s="19" t="n">
        <v>12.97</v>
      </c>
      <c r="FE165" s="18" t="n">
        <f aca="false">FD165/V165</f>
        <v>0.294772727272727</v>
      </c>
      <c r="FF165" s="8" t="n">
        <v>0.155</v>
      </c>
      <c r="FG165" s="8" t="n">
        <v>0.06</v>
      </c>
      <c r="FH165" s="8" t="n">
        <v>0.07</v>
      </c>
      <c r="FI165" s="8" t="n">
        <v>0.13</v>
      </c>
      <c r="FJ165" s="22"/>
      <c r="FK165" s="22"/>
      <c r="FL165" s="22"/>
      <c r="FM165" s="8" t="n">
        <f aca="false">BL165+BS165+AH165+DT165</f>
        <v>126</v>
      </c>
      <c r="FN165" s="19" t="n">
        <f aca="false">IF(DS165&gt;0,(BL165+BR165)/DS165,0)</f>
        <v>9.75</v>
      </c>
      <c r="FO165" s="12" t="n">
        <v>0.0139077341</v>
      </c>
      <c r="FP165" s="19" t="n">
        <f aca="false">Z165-AH165/10</f>
        <v>3.4</v>
      </c>
      <c r="FQ165" s="19" t="n">
        <f aca="false">Z165+DR165/5</f>
        <v>6.0068</v>
      </c>
      <c r="FR165" s="19" t="n">
        <f aca="false">(DX165+DY165)/AL165*60</f>
        <v>116.453500975504</v>
      </c>
      <c r="FS165" s="8" t="n">
        <v>4</v>
      </c>
      <c r="FT165" s="17" t="s">
        <v>326</v>
      </c>
      <c r="FU165" s="8" t="n">
        <v>195</v>
      </c>
      <c r="FV165" s="22"/>
      <c r="FW165" s="17" t="s">
        <v>280</v>
      </c>
      <c r="FX165" s="23" t="n">
        <v>650000</v>
      </c>
      <c r="FY165" s="23" t="n">
        <v>650000</v>
      </c>
      <c r="FZ165" s="8" t="n">
        <v>111</v>
      </c>
      <c r="GA165" s="8" t="n">
        <v>4</v>
      </c>
      <c r="GB165" s="8" t="n">
        <v>13</v>
      </c>
      <c r="GC165" s="8" t="n">
        <v>17</v>
      </c>
      <c r="GD165" s="8" t="n">
        <v>1</v>
      </c>
      <c r="GE165" s="8" t="n">
        <v>28</v>
      </c>
      <c r="GF165" s="8" t="n">
        <v>160</v>
      </c>
      <c r="GG165" s="8" t="n">
        <v>1822</v>
      </c>
      <c r="GH165" s="8" t="n">
        <v>0</v>
      </c>
      <c r="GI165" s="8" t="n">
        <v>3.8</v>
      </c>
      <c r="GJ165" s="8" t="n">
        <v>3.7</v>
      </c>
      <c r="GK165" s="8" t="n">
        <f aca="false">Z165-AH165/10</f>
        <v>3.4</v>
      </c>
      <c r="GL165" s="22"/>
      <c r="GM165" s="22"/>
      <c r="GN165" s="22"/>
      <c r="GO165" s="22"/>
      <c r="GP165" s="22"/>
    </row>
    <row r="166" customFormat="false" ht="13.65" hidden="false" customHeight="true" outlineLevel="0" collapsed="false">
      <c r="A166" s="16" t="n">
        <v>34446</v>
      </c>
      <c r="B166" s="17" t="s">
        <v>836</v>
      </c>
      <c r="C166" s="17" t="s">
        <v>27</v>
      </c>
      <c r="D166" s="17" t="s">
        <v>262</v>
      </c>
      <c r="E166" s="17" t="s">
        <v>262</v>
      </c>
      <c r="F166" s="8" t="n">
        <v>72</v>
      </c>
      <c r="G166" s="8" t="n">
        <v>203</v>
      </c>
      <c r="H166" s="8" t="n">
        <v>2012</v>
      </c>
      <c r="I166" s="8" t="n">
        <v>3</v>
      </c>
      <c r="J166" s="8" t="n">
        <v>77</v>
      </c>
      <c r="K166" s="17" t="s">
        <v>263</v>
      </c>
      <c r="L166" s="8" t="n">
        <v>2015</v>
      </c>
      <c r="M166" s="8" t="n">
        <v>23</v>
      </c>
      <c r="N166" s="8" t="n">
        <v>3</v>
      </c>
      <c r="O166" s="8" t="n">
        <v>8476905</v>
      </c>
      <c r="P166" s="17" t="s">
        <v>1043</v>
      </c>
      <c r="Q166" s="17" t="s">
        <v>1044</v>
      </c>
      <c r="R166" s="17" t="s">
        <v>1045</v>
      </c>
      <c r="S166" s="17" t="s">
        <v>1046</v>
      </c>
      <c r="T166" s="17" t="s">
        <v>313</v>
      </c>
      <c r="U166" s="17" t="s">
        <v>287</v>
      </c>
      <c r="V166" s="8" t="n">
        <v>67</v>
      </c>
      <c r="W166" s="8" t="n">
        <v>6</v>
      </c>
      <c r="X166" s="8" t="n">
        <v>12</v>
      </c>
      <c r="Y166" s="8" t="n">
        <v>9</v>
      </c>
      <c r="Z166" s="8" t="n">
        <v>18</v>
      </c>
      <c r="AA166" s="8" t="n">
        <v>15</v>
      </c>
      <c r="AB166" s="8" t="n">
        <v>69</v>
      </c>
      <c r="AC166" s="18" t="n">
        <f aca="false">Z166/V166</f>
        <v>0.26865671641791</v>
      </c>
      <c r="AD166" s="19" t="n">
        <f aca="false">IF(FZ166&gt;V166,Z166-V166*(GC166-Z166)/(FZ166-V166),0)</f>
        <v>18</v>
      </c>
      <c r="AE166" s="19" t="n">
        <v>6.515</v>
      </c>
      <c r="AF166" s="8" t="n">
        <v>13</v>
      </c>
      <c r="AG166" s="8" t="n">
        <v>-4.4</v>
      </c>
      <c r="AH166" s="8" t="n">
        <v>8</v>
      </c>
      <c r="AI166" s="8" t="n">
        <v>1081</v>
      </c>
      <c r="AJ166" s="8" t="n">
        <v>47713</v>
      </c>
      <c r="AK166" s="19" t="n">
        <v>795.21666666667</v>
      </c>
      <c r="AL166" s="8" t="n">
        <v>795.22</v>
      </c>
      <c r="AM166" s="8" t="n">
        <v>795</v>
      </c>
      <c r="AN166" s="18" t="n">
        <f aca="false">AJ166/60/V166</f>
        <v>11.8689054726368</v>
      </c>
      <c r="AO166" s="8" t="n">
        <v>19.95</v>
      </c>
      <c r="AP166" s="12" t="n">
        <f aca="false">IF(EF166&gt;0,Z166/EF166,0)</f>
        <v>0.5625</v>
      </c>
      <c r="AQ166" s="8" t="n">
        <v>60</v>
      </c>
      <c r="AR166" s="8" t="n">
        <v>59</v>
      </c>
      <c r="AS166" s="8" t="n">
        <v>60</v>
      </c>
      <c r="AT166" s="8" t="n">
        <v>52</v>
      </c>
      <c r="AU166" s="8" t="n">
        <v>52</v>
      </c>
      <c r="AV166" s="8" t="n">
        <v>36</v>
      </c>
      <c r="AW166" s="8" t="n">
        <v>44</v>
      </c>
      <c r="AX166" s="8" t="n">
        <v>21</v>
      </c>
      <c r="AY166" s="8" t="n">
        <v>0</v>
      </c>
      <c r="AZ166" s="8" t="n">
        <v>3</v>
      </c>
      <c r="BA166" s="8" t="n">
        <f aca="false">AY166+AZ166</f>
        <v>3</v>
      </c>
      <c r="BB166" s="8" t="n">
        <v>4.09</v>
      </c>
      <c r="BC166" s="8" t="n">
        <v>25.1111</v>
      </c>
      <c r="BD166" s="19" t="n">
        <v>158.8</v>
      </c>
      <c r="BE166" s="19" t="n">
        <v>11.9816402238383</v>
      </c>
      <c r="BF166" s="19" t="n">
        <f aca="false">AQ166+BD166</f>
        <v>218.8</v>
      </c>
      <c r="BG166" s="19" t="n">
        <f aca="false">IF(AL166&gt;0,BF166/AL166*60,0)</f>
        <v>16.5086391187344</v>
      </c>
      <c r="BH166" s="8" t="n">
        <v>176</v>
      </c>
      <c r="BI166" s="8" t="n">
        <v>254</v>
      </c>
      <c r="BJ166" s="8" t="n">
        <v>332</v>
      </c>
      <c r="BK166" s="12" t="n">
        <f aca="false">BH166/(BH166+BJ166)</f>
        <v>0.346456692913386</v>
      </c>
      <c r="BL166" s="8" t="n">
        <v>26</v>
      </c>
      <c r="BM166" s="8" t="n">
        <v>26</v>
      </c>
      <c r="BN166" s="8" t="n">
        <v>59</v>
      </c>
      <c r="BO166" s="8" t="n">
        <f aca="false">BM166-BN166</f>
        <v>-33</v>
      </c>
      <c r="BP166" s="8" t="n">
        <v>16</v>
      </c>
      <c r="BQ166" s="8" t="n">
        <v>16</v>
      </c>
      <c r="BR166" s="8" t="n">
        <v>24</v>
      </c>
      <c r="BS166" s="8" t="n">
        <v>33</v>
      </c>
      <c r="BT166" s="12" t="n">
        <f aca="false">BS166/(EA166+BS166)</f>
        <v>0.0506134969325153</v>
      </c>
      <c r="BU166" s="8" t="n">
        <v>40</v>
      </c>
      <c r="BV166" s="8" t="n">
        <v>33</v>
      </c>
      <c r="BW166" s="12" t="n">
        <f aca="false">IF(BU166+BV166&gt;0,BU166/(BU166+BV166),0)</f>
        <v>0.547945205479452</v>
      </c>
      <c r="BX166" s="8" t="n">
        <v>14</v>
      </c>
      <c r="BY166" s="8" t="n">
        <v>14</v>
      </c>
      <c r="BZ166" s="8" t="n">
        <v>9</v>
      </c>
      <c r="CA166" s="8" t="n">
        <v>7</v>
      </c>
      <c r="CB166" s="8" t="n">
        <v>17</v>
      </c>
      <c r="CC166" s="8" t="n">
        <v>12</v>
      </c>
      <c r="CD166" s="8" t="n">
        <v>12</v>
      </c>
      <c r="CE166" s="8" t="n">
        <v>7</v>
      </c>
      <c r="CF166" s="8" t="n">
        <v>17</v>
      </c>
      <c r="CG166" s="8" t="n">
        <v>20</v>
      </c>
      <c r="CH166" s="8" t="n">
        <v>19</v>
      </c>
      <c r="CI166" s="8" t="n">
        <v>13</v>
      </c>
      <c r="CJ166" s="8" t="n">
        <v>0</v>
      </c>
      <c r="CK166" s="8" t="n">
        <v>0</v>
      </c>
      <c r="CL166" s="8" t="n">
        <v>1</v>
      </c>
      <c r="CM166" s="8" t="n">
        <v>0</v>
      </c>
      <c r="CN166" s="8" t="n">
        <v>0</v>
      </c>
      <c r="CO166" s="8" t="n">
        <v>0</v>
      </c>
      <c r="CP166" s="8" t="n">
        <v>1</v>
      </c>
      <c r="CQ166" s="8" t="n">
        <v>1</v>
      </c>
      <c r="CR166" s="8" t="n">
        <v>0</v>
      </c>
      <c r="CS166" s="8" t="n">
        <v>0</v>
      </c>
      <c r="CT166" s="8" t="n">
        <v>1</v>
      </c>
      <c r="CU166" s="8" t="n">
        <v>0</v>
      </c>
      <c r="CV166" s="8" t="n">
        <v>0</v>
      </c>
      <c r="CW166" s="8" t="n">
        <v>4</v>
      </c>
      <c r="CX166" s="8" t="n">
        <v>1</v>
      </c>
      <c r="CY166" s="8" t="n">
        <v>1</v>
      </c>
      <c r="CZ166" s="8" t="n">
        <v>2</v>
      </c>
      <c r="DA166" s="8" t="n">
        <v>12</v>
      </c>
      <c r="DB166" s="8" t="n">
        <v>3</v>
      </c>
      <c r="DC166" s="8" t="n">
        <v>1</v>
      </c>
      <c r="DD166" s="8" t="n">
        <v>3</v>
      </c>
      <c r="DE166" s="8" t="n">
        <v>5</v>
      </c>
      <c r="DF166" s="8" t="n">
        <v>3</v>
      </c>
      <c r="DG166" s="8" t="n">
        <v>1</v>
      </c>
      <c r="DH166" s="8" t="n">
        <v>20</v>
      </c>
      <c r="DI166" s="8" t="n">
        <v>4</v>
      </c>
      <c r="DJ166" s="8" t="n">
        <v>7</v>
      </c>
      <c r="DK166" s="8" t="n">
        <v>4</v>
      </c>
      <c r="DL166" s="8" t="n">
        <v>4</v>
      </c>
      <c r="DM166" s="8" t="n">
        <v>0</v>
      </c>
      <c r="DN166" s="8" t="n">
        <v>5</v>
      </c>
      <c r="DO166" s="8" t="n">
        <v>5</v>
      </c>
      <c r="DP166" s="8" t="n">
        <v>0</v>
      </c>
      <c r="DQ166" s="8" t="n">
        <f aca="false">DJ166-DI166</f>
        <v>3</v>
      </c>
      <c r="DR166" s="19" t="n">
        <v>-0.169</v>
      </c>
      <c r="DS166" s="8" t="n">
        <v>4</v>
      </c>
      <c r="DT166" s="8" t="n">
        <v>0</v>
      </c>
      <c r="DU166" s="8" t="n">
        <v>0</v>
      </c>
      <c r="DV166" s="8" t="n">
        <v>0</v>
      </c>
      <c r="DW166" s="8" t="n">
        <v>0</v>
      </c>
      <c r="DX166" s="8" t="n">
        <v>575</v>
      </c>
      <c r="DY166" s="8" t="n">
        <v>848</v>
      </c>
      <c r="DZ166" s="8" t="n">
        <v>439</v>
      </c>
      <c r="EA166" s="8" t="n">
        <v>619</v>
      </c>
      <c r="EB166" s="8" t="n">
        <v>314</v>
      </c>
      <c r="EC166" s="8" t="n">
        <v>421</v>
      </c>
      <c r="ED166" s="8" t="n">
        <v>26.72</v>
      </c>
      <c r="EE166" s="8" t="n">
        <v>38.95</v>
      </c>
      <c r="EF166" s="8" t="n">
        <v>32</v>
      </c>
      <c r="EG166" s="8" t="n">
        <v>27</v>
      </c>
      <c r="EH166" s="12" t="n">
        <f aca="false">EF166/EB166</f>
        <v>0.101910828025478</v>
      </c>
      <c r="EI166" s="20" t="n">
        <f aca="false">1-EG166/EC166</f>
        <v>0.935866983372922</v>
      </c>
      <c r="EJ166" s="21" t="n">
        <f aca="false">EH166+EI166</f>
        <v>1.0377778113984</v>
      </c>
      <c r="EK166" s="8" t="n">
        <v>573</v>
      </c>
      <c r="EL166" s="8" t="n">
        <v>852</v>
      </c>
      <c r="EM166" s="8" t="n">
        <v>438</v>
      </c>
      <c r="EN166" s="8" t="n">
        <v>622</v>
      </c>
      <c r="EO166" s="8" t="n">
        <v>314</v>
      </c>
      <c r="EP166" s="8" t="n">
        <v>424</v>
      </c>
      <c r="EQ166" s="8" t="n">
        <v>32</v>
      </c>
      <c r="ER166" s="8" t="n">
        <v>26</v>
      </c>
      <c r="ES166" s="8" t="n">
        <v>281</v>
      </c>
      <c r="ET166" s="8" t="n">
        <v>439</v>
      </c>
      <c r="EU166" s="8" t="n">
        <v>101</v>
      </c>
      <c r="EV166" s="8" t="n">
        <v>190</v>
      </c>
      <c r="EW166" s="8" t="n">
        <v>11</v>
      </c>
      <c r="EX166" s="8" t="n">
        <v>18</v>
      </c>
      <c r="EY166" s="8" t="n">
        <v>47</v>
      </c>
      <c r="EZ166" s="8" t="n">
        <v>43</v>
      </c>
      <c r="FA166" s="8" t="n">
        <v>0.2</v>
      </c>
      <c r="FB166" s="8" t="n">
        <v>1.4</v>
      </c>
      <c r="FC166" s="8" t="n">
        <v>1.6</v>
      </c>
      <c r="FD166" s="19" t="n">
        <v>11.07</v>
      </c>
      <c r="FE166" s="18" t="n">
        <f aca="false">FD166/V166</f>
        <v>0.165223880597015</v>
      </c>
      <c r="FF166" s="8" t="n">
        <v>1.2024</v>
      </c>
      <c r="FG166" s="8" t="n">
        <v>0.1</v>
      </c>
      <c r="FH166" s="8" t="n">
        <v>0.07</v>
      </c>
      <c r="FI166" s="8" t="n">
        <v>0.18</v>
      </c>
      <c r="FJ166" s="22"/>
      <c r="FK166" s="22"/>
      <c r="FL166" s="22"/>
      <c r="FM166" s="8" t="n">
        <f aca="false">BL166+BS166+AH166+DT166</f>
        <v>67</v>
      </c>
      <c r="FN166" s="19" t="n">
        <f aca="false">IF(DS166&gt;0,(BL166+BR166)/DS166,0)</f>
        <v>12.5</v>
      </c>
      <c r="FO166" s="12" t="n">
        <v>0.0293731343</v>
      </c>
      <c r="FP166" s="19" t="n">
        <f aca="false">Z166-AH166/10</f>
        <v>17.2</v>
      </c>
      <c r="FQ166" s="19" t="n">
        <f aca="false">Z166+DR166/5</f>
        <v>17.9662</v>
      </c>
      <c r="FR166" s="19" t="n">
        <f aca="false">(DX166+DY166)/AL166*60</f>
        <v>107.366514926687</v>
      </c>
      <c r="FS166" s="8" t="n">
        <v>4</v>
      </c>
      <c r="FT166" s="17" t="s">
        <v>326</v>
      </c>
      <c r="FU166" s="8" t="n">
        <v>195</v>
      </c>
      <c r="FV166" s="22"/>
      <c r="FW166" s="17" t="s">
        <v>270</v>
      </c>
      <c r="FX166" s="23" t="n">
        <v>650000</v>
      </c>
      <c r="FY166" s="23" t="n">
        <v>650000</v>
      </c>
      <c r="FZ166" s="8" t="n">
        <v>80</v>
      </c>
      <c r="GA166" s="8" t="n">
        <v>6</v>
      </c>
      <c r="GB166" s="8" t="n">
        <v>12</v>
      </c>
      <c r="GC166" s="8" t="n">
        <v>18</v>
      </c>
      <c r="GD166" s="8" t="n">
        <v>10</v>
      </c>
      <c r="GE166" s="8" t="n">
        <v>10</v>
      </c>
      <c r="GF166" s="8" t="n">
        <v>41</v>
      </c>
      <c r="GG166" s="8" t="n">
        <v>901</v>
      </c>
      <c r="GH166" s="8" t="n">
        <v>-0.1</v>
      </c>
      <c r="GI166" s="8" t="n">
        <v>1.3</v>
      </c>
      <c r="GJ166" s="8" t="n">
        <v>1.3</v>
      </c>
      <c r="GK166" s="8" t="n">
        <f aca="false">Z166-AH166/10</f>
        <v>17.2</v>
      </c>
      <c r="GL166" s="22"/>
      <c r="GM166" s="22"/>
      <c r="GN166" s="22"/>
      <c r="GO166" s="22"/>
      <c r="GP166" s="22"/>
    </row>
    <row r="167" customFormat="false" ht="13.65" hidden="false" customHeight="true" outlineLevel="0" collapsed="false">
      <c r="A167" s="16" t="n">
        <v>34508</v>
      </c>
      <c r="B167" s="17" t="s">
        <v>1047</v>
      </c>
      <c r="C167" s="17" t="s">
        <v>261</v>
      </c>
      <c r="D167" s="17" t="s">
        <v>262</v>
      </c>
      <c r="E167" s="17" t="s">
        <v>262</v>
      </c>
      <c r="F167" s="8" t="n">
        <v>70</v>
      </c>
      <c r="G167" s="8" t="n">
        <v>188</v>
      </c>
      <c r="H167" s="8" t="n">
        <v>2012</v>
      </c>
      <c r="I167" s="8" t="n">
        <v>5</v>
      </c>
      <c r="J167" s="8" t="n">
        <v>122</v>
      </c>
      <c r="K167" s="17" t="s">
        <v>263</v>
      </c>
      <c r="L167" s="8" t="n">
        <v>2015</v>
      </c>
      <c r="M167" s="8" t="n">
        <v>23</v>
      </c>
      <c r="N167" s="8" t="n">
        <v>3</v>
      </c>
      <c r="O167" s="8" t="n">
        <v>8476948</v>
      </c>
      <c r="P167" s="17" t="s">
        <v>1048</v>
      </c>
      <c r="Q167" s="17" t="s">
        <v>1049</v>
      </c>
      <c r="R167" s="17" t="s">
        <v>1050</v>
      </c>
      <c r="S167" s="17" t="s">
        <v>1051</v>
      </c>
      <c r="T167" s="17" t="s">
        <v>268</v>
      </c>
      <c r="U167" s="17" t="s">
        <v>377</v>
      </c>
      <c r="V167" s="8" t="n">
        <v>72</v>
      </c>
      <c r="W167" s="8" t="n">
        <v>10</v>
      </c>
      <c r="X167" s="8" t="n">
        <v>20</v>
      </c>
      <c r="Y167" s="8" t="n">
        <v>13</v>
      </c>
      <c r="Z167" s="8" t="n">
        <v>30</v>
      </c>
      <c r="AA167" s="8" t="n">
        <v>7</v>
      </c>
      <c r="AB167" s="8" t="n">
        <v>24</v>
      </c>
      <c r="AC167" s="18" t="n">
        <f aca="false">Z167/V167</f>
        <v>0.416666666666667</v>
      </c>
      <c r="AD167" s="19" t="n">
        <f aca="false">IF(FZ167&gt;V167,Z167-V167*(GC167-Z167)/(FZ167-V167),0)</f>
        <v>-18</v>
      </c>
      <c r="AE167" s="19" t="n">
        <v>11.292</v>
      </c>
      <c r="AF167" s="8" t="n">
        <v>-12</v>
      </c>
      <c r="AG167" s="8" t="n">
        <v>1.8</v>
      </c>
      <c r="AH167" s="8" t="n">
        <v>38</v>
      </c>
      <c r="AI167" s="8" t="n">
        <v>1304</v>
      </c>
      <c r="AJ167" s="8" t="n">
        <v>60605</v>
      </c>
      <c r="AK167" s="19" t="n">
        <v>1010.0833333333</v>
      </c>
      <c r="AL167" s="8" t="n">
        <v>1010.08</v>
      </c>
      <c r="AM167" s="8" t="n">
        <v>1010</v>
      </c>
      <c r="AN167" s="18" t="n">
        <f aca="false">AJ167/60/V167</f>
        <v>14.0289351851852</v>
      </c>
      <c r="AO167" s="8" t="n">
        <v>23.42</v>
      </c>
      <c r="AP167" s="12" t="n">
        <f aca="false">IF(EF167&gt;0,Z167/EF167,0)</f>
        <v>0.652173913043478</v>
      </c>
      <c r="AQ167" s="8" t="n">
        <v>285</v>
      </c>
      <c r="AR167" s="8" t="n">
        <v>286</v>
      </c>
      <c r="AS167" s="8" t="n">
        <v>286</v>
      </c>
      <c r="AT167" s="8" t="n">
        <v>212</v>
      </c>
      <c r="AU167" s="8" t="n">
        <v>213</v>
      </c>
      <c r="AV167" s="8" t="n">
        <v>179</v>
      </c>
      <c r="AW167" s="8" t="n">
        <v>153</v>
      </c>
      <c r="AX167" s="8" t="n">
        <v>63</v>
      </c>
      <c r="AY167" s="8" t="n">
        <v>16</v>
      </c>
      <c r="AZ167" s="8" t="n">
        <v>23</v>
      </c>
      <c r="BA167" s="8" t="n">
        <f aca="false">AY167+AZ167</f>
        <v>39</v>
      </c>
      <c r="BB167" s="8" t="n">
        <v>14.83</v>
      </c>
      <c r="BC167" s="8" t="n">
        <v>33.4581</v>
      </c>
      <c r="BD167" s="19" t="n">
        <v>297</v>
      </c>
      <c r="BE167" s="19" t="n">
        <v>17.6421087369035</v>
      </c>
      <c r="BF167" s="19" t="n">
        <f aca="false">AQ167+BD167</f>
        <v>582</v>
      </c>
      <c r="BG167" s="19" t="n">
        <f aca="false">IF(AL167&gt;0,BF167/AL167*60,0)</f>
        <v>34.571519087597</v>
      </c>
      <c r="BH167" s="8" t="n">
        <v>359</v>
      </c>
      <c r="BI167" s="8" t="n">
        <v>344</v>
      </c>
      <c r="BJ167" s="8" t="n">
        <v>271</v>
      </c>
      <c r="BK167" s="12" t="n">
        <f aca="false">BH167/(BH167+BJ167)</f>
        <v>0.56984126984127</v>
      </c>
      <c r="BL167" s="8" t="n">
        <v>126</v>
      </c>
      <c r="BM167" s="8" t="n">
        <v>125</v>
      </c>
      <c r="BN167" s="8" t="n">
        <v>81</v>
      </c>
      <c r="BO167" s="8" t="n">
        <f aca="false">BM167-BN167</f>
        <v>44</v>
      </c>
      <c r="BP167" s="8" t="n">
        <v>34</v>
      </c>
      <c r="BQ167" s="8" t="n">
        <v>25</v>
      </c>
      <c r="BR167" s="8" t="n">
        <v>37</v>
      </c>
      <c r="BS167" s="8" t="n">
        <v>38</v>
      </c>
      <c r="BT167" s="12" t="n">
        <f aca="false">BS167/(EA167+BS167)</f>
        <v>0.0554744525547445</v>
      </c>
      <c r="BU167" s="8" t="n">
        <v>88</v>
      </c>
      <c r="BV167" s="8" t="n">
        <v>131</v>
      </c>
      <c r="BW167" s="12" t="n">
        <f aca="false">IF(BU167+BV167&gt;0,BU167/(BU167+BV167),0)</f>
        <v>0.401826484018265</v>
      </c>
      <c r="BX167" s="8" t="n">
        <v>15</v>
      </c>
      <c r="BY167" s="8" t="n">
        <v>36</v>
      </c>
      <c r="BZ167" s="8" t="n">
        <v>28</v>
      </c>
      <c r="CA167" s="8" t="n">
        <v>40</v>
      </c>
      <c r="CB167" s="8" t="n">
        <v>45</v>
      </c>
      <c r="CC167" s="8" t="n">
        <v>55</v>
      </c>
      <c r="CD167" s="8" t="n">
        <v>18</v>
      </c>
      <c r="CE167" s="8" t="n">
        <v>26</v>
      </c>
      <c r="CF167" s="8" t="n">
        <v>39</v>
      </c>
      <c r="CG167" s="8" t="n">
        <v>65</v>
      </c>
      <c r="CH167" s="8" t="n">
        <v>53</v>
      </c>
      <c r="CI167" s="8" t="n">
        <v>68</v>
      </c>
      <c r="CJ167" s="8" t="n">
        <v>0</v>
      </c>
      <c r="CK167" s="8" t="n">
        <v>0</v>
      </c>
      <c r="CL167" s="8" t="n">
        <v>0</v>
      </c>
      <c r="CM167" s="8" t="n">
        <v>1</v>
      </c>
      <c r="CN167" s="8" t="n">
        <v>0</v>
      </c>
      <c r="CO167" s="8" t="n">
        <v>0</v>
      </c>
      <c r="CP167" s="8" t="n">
        <v>0</v>
      </c>
      <c r="CQ167" s="8" t="n">
        <v>1</v>
      </c>
      <c r="CR167" s="8" t="n">
        <v>0</v>
      </c>
      <c r="CS167" s="8" t="n">
        <v>0</v>
      </c>
      <c r="CT167" s="8" t="n">
        <v>0</v>
      </c>
      <c r="CU167" s="8" t="n">
        <v>1</v>
      </c>
      <c r="CV167" s="8" t="n">
        <v>0</v>
      </c>
      <c r="CW167" s="8" t="n">
        <v>8</v>
      </c>
      <c r="CX167" s="8" t="n">
        <v>0</v>
      </c>
      <c r="CY167" s="8" t="n">
        <v>3</v>
      </c>
      <c r="CZ167" s="8" t="n">
        <v>4</v>
      </c>
      <c r="DA167" s="8" t="n">
        <v>27</v>
      </c>
      <c r="DB167" s="8" t="n">
        <v>19</v>
      </c>
      <c r="DC167" s="8" t="n">
        <v>1</v>
      </c>
      <c r="DD167" s="8" t="n">
        <v>20</v>
      </c>
      <c r="DE167" s="8" t="n">
        <v>15</v>
      </c>
      <c r="DF167" s="8" t="n">
        <v>6</v>
      </c>
      <c r="DG167" s="8" t="n">
        <v>3</v>
      </c>
      <c r="DH167" s="8" t="n">
        <v>115</v>
      </c>
      <c r="DI167" s="8" t="n">
        <v>15</v>
      </c>
      <c r="DJ167" s="8" t="n">
        <v>28</v>
      </c>
      <c r="DK167" s="8" t="n">
        <v>16</v>
      </c>
      <c r="DL167" s="8" t="n">
        <v>16</v>
      </c>
      <c r="DM167" s="8" t="n">
        <v>0</v>
      </c>
      <c r="DN167" s="8" t="n">
        <v>27</v>
      </c>
      <c r="DO167" s="8" t="n">
        <v>27</v>
      </c>
      <c r="DP167" s="8" t="n">
        <v>0</v>
      </c>
      <c r="DQ167" s="8" t="n">
        <f aca="false">DJ167-DI167</f>
        <v>13</v>
      </c>
      <c r="DR167" s="19" t="n">
        <v>9.469</v>
      </c>
      <c r="DS167" s="8" t="n">
        <v>14</v>
      </c>
      <c r="DT167" s="8" t="n">
        <v>0</v>
      </c>
      <c r="DU167" s="8" t="n">
        <v>0</v>
      </c>
      <c r="DV167" s="8" t="n">
        <v>1</v>
      </c>
      <c r="DW167" s="8" t="n">
        <v>0</v>
      </c>
      <c r="DX167" s="8" t="n">
        <v>1122</v>
      </c>
      <c r="DY167" s="8" t="n">
        <v>897</v>
      </c>
      <c r="DZ167" s="8" t="n">
        <v>789</v>
      </c>
      <c r="EA167" s="8" t="n">
        <v>647</v>
      </c>
      <c r="EB167" s="8" t="n">
        <v>583</v>
      </c>
      <c r="EC167" s="8" t="n">
        <v>490</v>
      </c>
      <c r="ED167" s="8" t="n">
        <v>54.08</v>
      </c>
      <c r="EE167" s="8" t="n">
        <v>37.35</v>
      </c>
      <c r="EF167" s="8" t="n">
        <v>46</v>
      </c>
      <c r="EG167" s="8" t="n">
        <v>46</v>
      </c>
      <c r="EH167" s="12" t="n">
        <f aca="false">EF167/EB167</f>
        <v>0.0789022298456261</v>
      </c>
      <c r="EI167" s="20" t="n">
        <f aca="false">1-EG167/EC167</f>
        <v>0.906122448979592</v>
      </c>
      <c r="EJ167" s="21" t="n">
        <f aca="false">EH167+EI167</f>
        <v>0.985024678825218</v>
      </c>
      <c r="EK167" s="8" t="n">
        <v>1122</v>
      </c>
      <c r="EL167" s="8" t="n">
        <v>893</v>
      </c>
      <c r="EM167" s="8" t="n">
        <v>790</v>
      </c>
      <c r="EN167" s="8" t="n">
        <v>643</v>
      </c>
      <c r="EO167" s="8" t="n">
        <v>583</v>
      </c>
      <c r="EP167" s="8" t="n">
        <v>486</v>
      </c>
      <c r="EQ167" s="8" t="n">
        <v>46</v>
      </c>
      <c r="ER167" s="8" t="n">
        <v>46</v>
      </c>
      <c r="ES167" s="8" t="n">
        <v>533</v>
      </c>
      <c r="ET167" s="8" t="n">
        <v>406</v>
      </c>
      <c r="EU167" s="8" t="n">
        <v>217</v>
      </c>
      <c r="EV167" s="8" t="n">
        <v>147</v>
      </c>
      <c r="EW167" s="8" t="n">
        <v>31</v>
      </c>
      <c r="EX167" s="8" t="n">
        <v>24</v>
      </c>
      <c r="EY167" s="8" t="n">
        <v>68</v>
      </c>
      <c r="EZ167" s="8" t="n">
        <v>80</v>
      </c>
      <c r="FA167" s="8" t="n">
        <v>1.4</v>
      </c>
      <c r="FB167" s="8" t="n">
        <v>0.8</v>
      </c>
      <c r="FC167" s="8" t="n">
        <v>2.2</v>
      </c>
      <c r="FD167" s="19" t="n">
        <v>37.52</v>
      </c>
      <c r="FE167" s="18" t="n">
        <f aca="false">FD167/V167</f>
        <v>0.521111111111111</v>
      </c>
      <c r="FF167" s="8" t="n">
        <v>2.2361</v>
      </c>
      <c r="FG167" s="8" t="n">
        <v>0.53</v>
      </c>
      <c r="FH167" s="8" t="n">
        <v>0.05</v>
      </c>
      <c r="FI167" s="8" t="n">
        <v>0.58</v>
      </c>
      <c r="FJ167" s="8" t="n">
        <v>2</v>
      </c>
      <c r="FK167" s="8" t="n">
        <v>0</v>
      </c>
      <c r="FL167" s="8" t="n">
        <v>0</v>
      </c>
      <c r="FM167" s="8" t="n">
        <f aca="false">BL167+BS167+AH167+DT167</f>
        <v>202</v>
      </c>
      <c r="FN167" s="19" t="n">
        <f aca="false">IF(DS167&gt;0,(BL167+BR167)/DS167,0)</f>
        <v>11.6428571428571</v>
      </c>
      <c r="FO167" s="12" t="n">
        <v>0.0578116187</v>
      </c>
      <c r="FP167" s="19" t="n">
        <f aca="false">Z167-AH167/10</f>
        <v>26.2</v>
      </c>
      <c r="FQ167" s="19" t="n">
        <f aca="false">Z167+DR167/5</f>
        <v>31.8938</v>
      </c>
      <c r="FR167" s="19" t="n">
        <f aca="false">(DX167+DY167)/AL167*60</f>
        <v>119.931094566767</v>
      </c>
      <c r="FS167" s="8" t="n">
        <v>8</v>
      </c>
      <c r="FT167" s="17" t="s">
        <v>326</v>
      </c>
      <c r="FU167" s="8" t="n">
        <v>227</v>
      </c>
      <c r="FV167" s="22"/>
      <c r="FW167" s="17" t="s">
        <v>270</v>
      </c>
      <c r="FX167" s="23" t="n">
        <v>650000</v>
      </c>
      <c r="FY167" s="23" t="n">
        <v>650000</v>
      </c>
      <c r="FZ167" s="8" t="n">
        <v>78</v>
      </c>
      <c r="GA167" s="8" t="n">
        <v>10</v>
      </c>
      <c r="GB167" s="8" t="n">
        <v>24</v>
      </c>
      <c r="GC167" s="8" t="n">
        <v>34</v>
      </c>
      <c r="GD167" s="8" t="n">
        <v>-9</v>
      </c>
      <c r="GE167" s="8" t="n">
        <v>40</v>
      </c>
      <c r="GF167" s="8" t="n">
        <v>185</v>
      </c>
      <c r="GG167" s="8" t="n">
        <v>1078</v>
      </c>
      <c r="GH167" s="8" t="n">
        <v>1.7</v>
      </c>
      <c r="GI167" s="8" t="n">
        <v>1</v>
      </c>
      <c r="GJ167" s="8" t="n">
        <v>2.7</v>
      </c>
      <c r="GK167" s="8" t="n">
        <f aca="false">Z167-AH167/10</f>
        <v>26.2</v>
      </c>
      <c r="GL167" s="22"/>
      <c r="GM167" s="22"/>
      <c r="GN167" s="22"/>
      <c r="GO167" s="22"/>
      <c r="GP167" s="22"/>
    </row>
    <row r="168" customFormat="false" ht="13.65" hidden="false" customHeight="true" outlineLevel="0" collapsed="false">
      <c r="A168" s="16" t="n">
        <v>33665</v>
      </c>
      <c r="B168" s="17" t="s">
        <v>1052</v>
      </c>
      <c r="C168" s="17" t="s">
        <v>309</v>
      </c>
      <c r="D168" s="17" t="s">
        <v>283</v>
      </c>
      <c r="E168" s="17" t="s">
        <v>283</v>
      </c>
      <c r="F168" s="8" t="n">
        <v>75</v>
      </c>
      <c r="G168" s="8" t="n">
        <v>221</v>
      </c>
      <c r="H168" s="8" t="n">
        <v>2010</v>
      </c>
      <c r="I168" s="8" t="n">
        <v>1</v>
      </c>
      <c r="J168" s="8" t="n">
        <v>28</v>
      </c>
      <c r="K168" s="17" t="s">
        <v>273</v>
      </c>
      <c r="L168" s="8" t="n">
        <v>2012</v>
      </c>
      <c r="M168" s="8" t="n">
        <v>25</v>
      </c>
      <c r="N168" s="8" t="n">
        <v>6</v>
      </c>
      <c r="O168" s="8" t="n">
        <v>8475745</v>
      </c>
      <c r="P168" s="17" t="s">
        <v>1053</v>
      </c>
      <c r="Q168" s="17" t="s">
        <v>1054</v>
      </c>
      <c r="R168" s="17" t="s">
        <v>1055</v>
      </c>
      <c r="S168" s="17" t="s">
        <v>1056</v>
      </c>
      <c r="T168" s="17" t="s">
        <v>313</v>
      </c>
      <c r="U168" s="17" t="s">
        <v>972</v>
      </c>
      <c r="V168" s="8" t="n">
        <v>66</v>
      </c>
      <c r="W168" s="8" t="n">
        <v>11</v>
      </c>
      <c r="X168" s="8" t="n">
        <v>26</v>
      </c>
      <c r="Y168" s="8" t="n">
        <v>16</v>
      </c>
      <c r="Z168" s="8" t="n">
        <v>37</v>
      </c>
      <c r="AA168" s="8" t="n">
        <v>8</v>
      </c>
      <c r="AB168" s="8" t="n">
        <v>39</v>
      </c>
      <c r="AC168" s="18" t="n">
        <f aca="false">Z168/V168</f>
        <v>0.560606060606061</v>
      </c>
      <c r="AD168" s="19" t="n">
        <f aca="false">IF(FZ168&gt;V168,Z168-V168*(GC168-Z168)/(FZ168-V168),0)</f>
        <v>3.90651558073655</v>
      </c>
      <c r="AE168" s="19" t="n">
        <v>13.129</v>
      </c>
      <c r="AF168" s="8" t="n">
        <v>8</v>
      </c>
      <c r="AG168" s="8" t="n">
        <v>5.7</v>
      </c>
      <c r="AH168" s="8" t="n">
        <v>18</v>
      </c>
      <c r="AI168" s="8" t="n">
        <v>1355</v>
      </c>
      <c r="AJ168" s="8" t="n">
        <v>65471</v>
      </c>
      <c r="AK168" s="19" t="n">
        <v>1091.1833333333</v>
      </c>
      <c r="AL168" s="8" t="n">
        <v>1091.18</v>
      </c>
      <c r="AM168" s="8" t="n">
        <v>1091</v>
      </c>
      <c r="AN168" s="18" t="n">
        <f aca="false">AJ168/60/V168</f>
        <v>16.5330808080808</v>
      </c>
      <c r="AO168" s="8" t="n">
        <v>27.15</v>
      </c>
      <c r="AP168" s="12" t="n">
        <f aca="false">IF(EF168&gt;0,Z168/EF168,0)</f>
        <v>0.660714285714286</v>
      </c>
      <c r="AQ168" s="8" t="n">
        <v>199</v>
      </c>
      <c r="AR168" s="8" t="n">
        <v>199</v>
      </c>
      <c r="AS168" s="8" t="n">
        <v>199</v>
      </c>
      <c r="AT168" s="8" t="n">
        <v>158</v>
      </c>
      <c r="AU168" s="8" t="n">
        <v>158</v>
      </c>
      <c r="AV168" s="8" t="n">
        <v>117</v>
      </c>
      <c r="AW168" s="8" t="n">
        <v>117</v>
      </c>
      <c r="AX168" s="8" t="n">
        <v>61</v>
      </c>
      <c r="AY168" s="8" t="n">
        <v>3</v>
      </c>
      <c r="AZ168" s="8" t="n">
        <v>7</v>
      </c>
      <c r="BA168" s="8" t="n">
        <f aca="false">AY168+AZ168</f>
        <v>10</v>
      </c>
      <c r="BB168" s="8" t="n">
        <v>12.88</v>
      </c>
      <c r="BC168" s="8" t="n">
        <v>28.906</v>
      </c>
      <c r="BD168" s="19" t="n">
        <v>253.7</v>
      </c>
      <c r="BE168" s="19" t="n">
        <v>13.9499931267283</v>
      </c>
      <c r="BF168" s="19" t="n">
        <f aca="false">AQ168+BD168</f>
        <v>452.7</v>
      </c>
      <c r="BG168" s="19" t="n">
        <f aca="false">IF(AL168&gt;0,BF168/AL168*60,0)</f>
        <v>24.8923184075954</v>
      </c>
      <c r="BH168" s="8" t="n">
        <v>346</v>
      </c>
      <c r="BI168" s="8" t="n">
        <v>325</v>
      </c>
      <c r="BJ168" s="8" t="n">
        <v>338</v>
      </c>
      <c r="BK168" s="12" t="n">
        <f aca="false">BH168/(BH168+BJ168)</f>
        <v>0.505847953216374</v>
      </c>
      <c r="BL168" s="8" t="n">
        <v>76</v>
      </c>
      <c r="BM168" s="8" t="n">
        <v>76</v>
      </c>
      <c r="BN168" s="8" t="n">
        <v>56</v>
      </c>
      <c r="BO168" s="8" t="n">
        <f aca="false">BM168-BN168</f>
        <v>20</v>
      </c>
      <c r="BP168" s="8" t="n">
        <v>41</v>
      </c>
      <c r="BQ168" s="8" t="n">
        <v>26</v>
      </c>
      <c r="BR168" s="8" t="n">
        <v>29</v>
      </c>
      <c r="BS168" s="8" t="n">
        <v>63</v>
      </c>
      <c r="BT168" s="12" t="n">
        <f aca="false">BS168/(EA168+BS168)</f>
        <v>0.0724137931034483</v>
      </c>
      <c r="BU168" s="8" t="n">
        <v>240</v>
      </c>
      <c r="BV168" s="8" t="n">
        <v>220</v>
      </c>
      <c r="BW168" s="12" t="n">
        <f aca="false">IF(BU168+BV168&gt;0,BU168/(BU168+BV168),0)</f>
        <v>0.521739130434783</v>
      </c>
      <c r="BX168" s="8" t="n">
        <v>96</v>
      </c>
      <c r="BY168" s="8" t="n">
        <v>79</v>
      </c>
      <c r="BZ168" s="8" t="n">
        <v>71</v>
      </c>
      <c r="CA168" s="8" t="n">
        <v>60</v>
      </c>
      <c r="CB168" s="8" t="n">
        <v>73</v>
      </c>
      <c r="CC168" s="8" t="n">
        <v>81</v>
      </c>
      <c r="CD168" s="8" t="n">
        <v>51</v>
      </c>
      <c r="CE168" s="8" t="n">
        <v>47</v>
      </c>
      <c r="CF168" s="8" t="n">
        <v>104</v>
      </c>
      <c r="CG168" s="8" t="n">
        <v>91</v>
      </c>
      <c r="CH168" s="8" t="n">
        <v>143</v>
      </c>
      <c r="CI168" s="8" t="n">
        <v>136</v>
      </c>
      <c r="CJ168" s="8" t="n">
        <v>0</v>
      </c>
      <c r="CK168" s="8" t="n">
        <v>0</v>
      </c>
      <c r="CL168" s="8" t="n">
        <v>2</v>
      </c>
      <c r="CM168" s="8" t="n">
        <v>1</v>
      </c>
      <c r="CN168" s="8" t="n">
        <v>2</v>
      </c>
      <c r="CO168" s="8" t="n">
        <v>0</v>
      </c>
      <c r="CP168" s="8" t="n">
        <v>0</v>
      </c>
      <c r="CQ168" s="8" t="n">
        <v>1</v>
      </c>
      <c r="CR168" s="8" t="n">
        <v>1</v>
      </c>
      <c r="CS168" s="8" t="n">
        <v>0</v>
      </c>
      <c r="CT168" s="8" t="n">
        <v>2</v>
      </c>
      <c r="CU168" s="8" t="n">
        <v>1</v>
      </c>
      <c r="CV168" s="8" t="n">
        <v>0</v>
      </c>
      <c r="CW168" s="8" t="n">
        <v>6</v>
      </c>
      <c r="CX168" s="8" t="n">
        <v>1</v>
      </c>
      <c r="CY168" s="8" t="n">
        <v>1</v>
      </c>
      <c r="CZ168" s="8" t="n">
        <v>5</v>
      </c>
      <c r="DA168" s="8" t="n">
        <v>34</v>
      </c>
      <c r="DB168" s="8" t="n">
        <v>11</v>
      </c>
      <c r="DC168" s="8" t="n">
        <v>5</v>
      </c>
      <c r="DD168" s="8" t="n">
        <v>9</v>
      </c>
      <c r="DE168" s="8" t="n">
        <v>13</v>
      </c>
      <c r="DF168" s="8" t="n">
        <v>7</v>
      </c>
      <c r="DG168" s="8" t="n">
        <v>3</v>
      </c>
      <c r="DH168" s="8" t="n">
        <v>69</v>
      </c>
      <c r="DI168" s="8" t="n">
        <v>9</v>
      </c>
      <c r="DJ168" s="8" t="n">
        <v>17</v>
      </c>
      <c r="DK168" s="8" t="n">
        <v>9</v>
      </c>
      <c r="DL168" s="8" t="n">
        <v>9</v>
      </c>
      <c r="DM168" s="8" t="n">
        <v>0</v>
      </c>
      <c r="DN168" s="8" t="n">
        <v>16</v>
      </c>
      <c r="DO168" s="8" t="n">
        <v>16</v>
      </c>
      <c r="DP168" s="8" t="n">
        <v>0</v>
      </c>
      <c r="DQ168" s="8" t="n">
        <f aca="false">DJ168-DI168</f>
        <v>8</v>
      </c>
      <c r="DR168" s="19" t="n">
        <v>6.029</v>
      </c>
      <c r="DS168" s="8" t="n">
        <v>9</v>
      </c>
      <c r="DT168" s="8" t="n">
        <v>0</v>
      </c>
      <c r="DU168" s="8" t="n">
        <v>0</v>
      </c>
      <c r="DV168" s="8" t="n">
        <v>0</v>
      </c>
      <c r="DW168" s="8" t="n">
        <v>0</v>
      </c>
      <c r="DX168" s="8" t="n">
        <v>955</v>
      </c>
      <c r="DY168" s="8" t="n">
        <v>1107</v>
      </c>
      <c r="DZ168" s="8" t="n">
        <v>737</v>
      </c>
      <c r="EA168" s="8" t="n">
        <v>807</v>
      </c>
      <c r="EB168" s="8" t="n">
        <v>555</v>
      </c>
      <c r="EC168" s="8" t="n">
        <v>574</v>
      </c>
      <c r="ED168" s="8" t="n">
        <v>53.36</v>
      </c>
      <c r="EE168" s="8" t="n">
        <v>45.71</v>
      </c>
      <c r="EF168" s="8" t="n">
        <v>56</v>
      </c>
      <c r="EG168" s="8" t="n">
        <v>45</v>
      </c>
      <c r="EH168" s="12" t="n">
        <f aca="false">EF168/EB168</f>
        <v>0.100900900900901</v>
      </c>
      <c r="EI168" s="20" t="n">
        <f aca="false">1-EG168/EC168</f>
        <v>0.921602787456446</v>
      </c>
      <c r="EJ168" s="21" t="n">
        <f aca="false">EH168+EI168</f>
        <v>1.02250368835735</v>
      </c>
      <c r="EK168" s="8" t="n">
        <v>957</v>
      </c>
      <c r="EL168" s="8" t="n">
        <v>1106</v>
      </c>
      <c r="EM168" s="8" t="n">
        <v>739</v>
      </c>
      <c r="EN168" s="8" t="n">
        <v>807</v>
      </c>
      <c r="EO168" s="8" t="n">
        <v>557</v>
      </c>
      <c r="EP168" s="8" t="n">
        <v>574</v>
      </c>
      <c r="EQ168" s="8" t="n">
        <v>56</v>
      </c>
      <c r="ER168" s="8" t="n">
        <v>45</v>
      </c>
      <c r="ES168" s="8" t="n">
        <v>483</v>
      </c>
      <c r="ET168" s="8" t="n">
        <v>491</v>
      </c>
      <c r="EU168" s="8" t="n">
        <v>228</v>
      </c>
      <c r="EV168" s="8" t="n">
        <v>179</v>
      </c>
      <c r="EW168" s="8" t="n">
        <v>29</v>
      </c>
      <c r="EX168" s="8" t="n">
        <v>20</v>
      </c>
      <c r="EY168" s="8" t="n">
        <v>60</v>
      </c>
      <c r="EZ168" s="8" t="n">
        <v>77</v>
      </c>
      <c r="FA168" s="8" t="n">
        <v>1.9</v>
      </c>
      <c r="FB168" s="8" t="n">
        <v>1.4</v>
      </c>
      <c r="FC168" s="8" t="n">
        <v>3.3</v>
      </c>
      <c r="FD168" s="19" t="n">
        <v>30.73</v>
      </c>
      <c r="FE168" s="18" t="n">
        <f aca="false">FD168/V168</f>
        <v>0.465606060606061</v>
      </c>
      <c r="FF168" s="8" t="n">
        <v>2.4114</v>
      </c>
      <c r="FG168" s="8" t="n">
        <v>0.27</v>
      </c>
      <c r="FH168" s="8" t="n">
        <v>-0.34</v>
      </c>
      <c r="FI168" s="8" t="n">
        <v>-0.07</v>
      </c>
      <c r="FJ168" s="8" t="n">
        <v>4</v>
      </c>
      <c r="FK168" s="8" t="n">
        <v>1</v>
      </c>
      <c r="FL168" s="8" t="n">
        <v>1</v>
      </c>
      <c r="FM168" s="8" t="n">
        <f aca="false">BL168+BS168+AH168+DT168</f>
        <v>157</v>
      </c>
      <c r="FN168" s="19" t="n">
        <f aca="false">IF(DS168&gt;0,(BL168+BR168)/DS168,0)</f>
        <v>11.6666666666667</v>
      </c>
      <c r="FO168" s="12" t="n">
        <v>0.0571827057</v>
      </c>
      <c r="FP168" s="19" t="n">
        <f aca="false">Z168-AH168/10</f>
        <v>35.2</v>
      </c>
      <c r="FQ168" s="19" t="n">
        <f aca="false">Z168+DR168/5</f>
        <v>38.2058</v>
      </c>
      <c r="FR168" s="19" t="n">
        <f aca="false">(DX168+DY168)/AL168*60</f>
        <v>113.381843508862</v>
      </c>
      <c r="FS168" s="8" t="n">
        <v>4</v>
      </c>
      <c r="FT168" s="17" t="s">
        <v>339</v>
      </c>
      <c r="FU168" s="8" t="n">
        <v>195</v>
      </c>
      <c r="FV168" s="22"/>
      <c r="FW168" s="17" t="s">
        <v>280</v>
      </c>
      <c r="FX168" s="23" t="n">
        <v>3500000</v>
      </c>
      <c r="FY168" s="23" t="n">
        <v>3200000</v>
      </c>
      <c r="FZ168" s="8" t="n">
        <v>419</v>
      </c>
      <c r="GA168" s="8" t="n">
        <v>81</v>
      </c>
      <c r="GB168" s="8" t="n">
        <v>133</v>
      </c>
      <c r="GC168" s="8" t="n">
        <v>214</v>
      </c>
      <c r="GD168" s="8" t="n">
        <v>31</v>
      </c>
      <c r="GE168" s="8" t="n">
        <v>170</v>
      </c>
      <c r="GF168" s="8" t="n">
        <v>721</v>
      </c>
      <c r="GG168" s="8" t="n">
        <v>6827</v>
      </c>
      <c r="GH168" s="8" t="n">
        <v>13.4</v>
      </c>
      <c r="GI168" s="8" t="n">
        <v>8.8</v>
      </c>
      <c r="GJ168" s="8" t="n">
        <v>22.3</v>
      </c>
      <c r="GK168" s="8" t="n">
        <f aca="false">Z168-AH168/10</f>
        <v>35.2</v>
      </c>
      <c r="GL168" s="22"/>
      <c r="GM168" s="22"/>
      <c r="GN168" s="22"/>
      <c r="GO168" s="22"/>
      <c r="GP168" s="22"/>
    </row>
    <row r="169" customFormat="false" ht="13.65" hidden="false" customHeight="true" outlineLevel="0" collapsed="false">
      <c r="A169" s="16" t="n">
        <v>35785</v>
      </c>
      <c r="B169" s="17" t="s">
        <v>1057</v>
      </c>
      <c r="C169" s="17" t="s">
        <v>289</v>
      </c>
      <c r="D169" s="17" t="s">
        <v>283</v>
      </c>
      <c r="E169" s="17" t="s">
        <v>283</v>
      </c>
      <c r="F169" s="8" t="n">
        <v>72</v>
      </c>
      <c r="G169" s="8" t="n">
        <v>208</v>
      </c>
      <c r="H169" s="8" t="n">
        <v>2016</v>
      </c>
      <c r="I169" s="8" t="n">
        <v>1</v>
      </c>
      <c r="J169" s="8" t="n">
        <v>14</v>
      </c>
      <c r="K169" s="17" t="s">
        <v>273</v>
      </c>
      <c r="L169" s="8" t="n">
        <v>2017</v>
      </c>
      <c r="M169" s="8" t="n">
        <v>20</v>
      </c>
      <c r="N169" s="8" t="n">
        <v>1</v>
      </c>
      <c r="O169" s="8" t="n">
        <v>8479325</v>
      </c>
      <c r="P169" s="17" t="s">
        <v>1058</v>
      </c>
      <c r="Q169" s="17" t="s">
        <v>1059</v>
      </c>
      <c r="R169" s="17" t="s">
        <v>1060</v>
      </c>
      <c r="S169" s="17" t="s">
        <v>1056</v>
      </c>
      <c r="T169" s="17" t="s">
        <v>278</v>
      </c>
      <c r="U169" s="17" t="s">
        <v>338</v>
      </c>
      <c r="V169" s="8" t="n">
        <v>63</v>
      </c>
      <c r="W169" s="8" t="n">
        <v>7</v>
      </c>
      <c r="X169" s="8" t="n">
        <v>25</v>
      </c>
      <c r="Y169" s="8" t="n">
        <v>10</v>
      </c>
      <c r="Z169" s="8" t="n">
        <v>32</v>
      </c>
      <c r="AA169" s="8" t="n">
        <v>10</v>
      </c>
      <c r="AB169" s="8" t="n">
        <v>53</v>
      </c>
      <c r="AC169" s="18" t="n">
        <f aca="false">Z169/V169</f>
        <v>0.507936507936508</v>
      </c>
      <c r="AD169" s="19" t="n">
        <f aca="false">IF(FZ169&gt;V169,Z169-V169*(GC169-Z169)/(FZ169-V169),0)</f>
        <v>0</v>
      </c>
      <c r="AE169" s="19" t="n">
        <v>10.851</v>
      </c>
      <c r="AF169" s="8" t="n">
        <v>20</v>
      </c>
      <c r="AG169" s="8" t="n">
        <v>10.1</v>
      </c>
      <c r="AH169" s="8" t="n">
        <v>53</v>
      </c>
      <c r="AI169" s="8" t="n">
        <v>1666</v>
      </c>
      <c r="AJ169" s="8" t="n">
        <v>83717</v>
      </c>
      <c r="AK169" s="19" t="n">
        <v>1395.2833333333</v>
      </c>
      <c r="AL169" s="8" t="n">
        <v>1395.28</v>
      </c>
      <c r="AM169" s="8" t="n">
        <v>1395</v>
      </c>
      <c r="AN169" s="18" t="n">
        <f aca="false">AJ169/60/V169</f>
        <v>22.1473544973545</v>
      </c>
      <c r="AO169" s="8" t="n">
        <v>36.75</v>
      </c>
      <c r="AP169" s="12" t="n">
        <f aca="false">IF(EF169&gt;0,Z169/EF169,0)</f>
        <v>0.40506329113924</v>
      </c>
      <c r="AQ169" s="8" t="n">
        <v>187</v>
      </c>
      <c r="AR169" s="8" t="n">
        <v>187</v>
      </c>
      <c r="AS169" s="8" t="n">
        <v>187</v>
      </c>
      <c r="AT169" s="8" t="n">
        <v>122</v>
      </c>
      <c r="AU169" s="8" t="n">
        <v>122</v>
      </c>
      <c r="AV169" s="8" t="n">
        <v>77</v>
      </c>
      <c r="AW169" s="8" t="n">
        <v>64</v>
      </c>
      <c r="AX169" s="8" t="n">
        <v>9</v>
      </c>
      <c r="AY169" s="8" t="n">
        <v>4</v>
      </c>
      <c r="AZ169" s="8" t="n">
        <v>15</v>
      </c>
      <c r="BA169" s="8" t="n">
        <f aca="false">AY169+AZ169</f>
        <v>19</v>
      </c>
      <c r="BB169" s="8" t="n">
        <v>4.79</v>
      </c>
      <c r="BC169" s="8" t="n">
        <v>47.6104</v>
      </c>
      <c r="BD169" s="19" t="n">
        <v>205.3</v>
      </c>
      <c r="BE169" s="19" t="n">
        <v>8.82831444031699</v>
      </c>
      <c r="BF169" s="19" t="n">
        <f aca="false">AQ169+BD169</f>
        <v>392.3</v>
      </c>
      <c r="BG169" s="19" t="n">
        <f aca="false">IF(AL169&gt;0,BF169/AL169*60,0)</f>
        <v>16.8697322401239</v>
      </c>
      <c r="BH169" s="8" t="n">
        <v>532</v>
      </c>
      <c r="BI169" s="8" t="n">
        <v>482</v>
      </c>
      <c r="BJ169" s="8" t="n">
        <v>402</v>
      </c>
      <c r="BK169" s="12" t="n">
        <f aca="false">BH169/(BH169+BJ169)</f>
        <v>0.569593147751606</v>
      </c>
      <c r="BL169" s="8" t="n">
        <v>133</v>
      </c>
      <c r="BM169" s="8" t="n">
        <v>132</v>
      </c>
      <c r="BN169" s="8" t="n">
        <v>163</v>
      </c>
      <c r="BO169" s="8" t="n">
        <f aca="false">BM169-BN169</f>
        <v>-31</v>
      </c>
      <c r="BP169" s="8" t="n">
        <v>45</v>
      </c>
      <c r="BQ169" s="8" t="n">
        <v>44</v>
      </c>
      <c r="BR169" s="8" t="n">
        <v>22</v>
      </c>
      <c r="BS169" s="8" t="n">
        <v>80</v>
      </c>
      <c r="BT169" s="12" t="n">
        <f aca="false">BS169/(EA169+BS169)</f>
        <v>0.0857449088960343</v>
      </c>
      <c r="BU169" s="8" t="n">
        <v>0</v>
      </c>
      <c r="BV169" s="8" t="n">
        <v>0</v>
      </c>
      <c r="BW169" s="12" t="n">
        <f aca="false">IF(BU169+BV169&gt;0,BU169/(BU169+BV169),0)</f>
        <v>0</v>
      </c>
      <c r="BX169" s="8" t="n">
        <v>0</v>
      </c>
      <c r="BY169" s="8" t="n">
        <v>0</v>
      </c>
      <c r="BZ169" s="8" t="n">
        <v>0</v>
      </c>
      <c r="CA169" s="8" t="n">
        <v>0</v>
      </c>
      <c r="CB169" s="8" t="n">
        <v>0</v>
      </c>
      <c r="CC169" s="8" t="n">
        <v>0</v>
      </c>
      <c r="CD169" s="8" t="n">
        <v>0</v>
      </c>
      <c r="CE169" s="8" t="n">
        <v>0</v>
      </c>
      <c r="CF169" s="8" t="n">
        <v>0</v>
      </c>
      <c r="CG169" s="8" t="n">
        <v>0</v>
      </c>
      <c r="CH169" s="8" t="n">
        <v>0</v>
      </c>
      <c r="CI169" s="8" t="n">
        <v>0</v>
      </c>
      <c r="CJ169" s="8" t="n">
        <v>0</v>
      </c>
      <c r="CK169" s="8" t="n">
        <v>1</v>
      </c>
      <c r="CL169" s="8" t="n">
        <v>2</v>
      </c>
      <c r="CM169" s="8" t="n">
        <v>2</v>
      </c>
      <c r="CN169" s="8" t="n">
        <v>0</v>
      </c>
      <c r="CO169" s="8" t="n">
        <v>0</v>
      </c>
      <c r="CP169" s="8" t="n">
        <v>0</v>
      </c>
      <c r="CQ169" s="8" t="n">
        <v>1</v>
      </c>
      <c r="CR169" s="8" t="n">
        <v>0</v>
      </c>
      <c r="CS169" s="8" t="n">
        <v>2</v>
      </c>
      <c r="CT169" s="8" t="n">
        <v>1</v>
      </c>
      <c r="CU169" s="8" t="n">
        <v>0</v>
      </c>
      <c r="CV169" s="8" t="n">
        <v>0</v>
      </c>
      <c r="CW169" s="8" t="n">
        <v>3</v>
      </c>
      <c r="CX169" s="8" t="n">
        <v>0</v>
      </c>
      <c r="CY169" s="8" t="n">
        <v>1</v>
      </c>
      <c r="CZ169" s="8" t="n">
        <v>3</v>
      </c>
      <c r="DA169" s="8" t="n">
        <v>41</v>
      </c>
      <c r="DB169" s="8" t="n">
        <v>4</v>
      </c>
      <c r="DC169" s="8" t="n">
        <v>0</v>
      </c>
      <c r="DD169" s="8" t="n">
        <v>26</v>
      </c>
      <c r="DE169" s="8" t="n">
        <v>11</v>
      </c>
      <c r="DF169" s="8" t="n">
        <v>0</v>
      </c>
      <c r="DG169" s="8" t="n">
        <v>0</v>
      </c>
      <c r="DH169" s="8" t="n">
        <v>36</v>
      </c>
      <c r="DI169" s="8" t="n">
        <v>25</v>
      </c>
      <c r="DJ169" s="8" t="n">
        <v>12</v>
      </c>
      <c r="DK169" s="8" t="n">
        <v>25</v>
      </c>
      <c r="DL169" s="8" t="n">
        <v>24</v>
      </c>
      <c r="DM169" s="8" t="n">
        <v>1</v>
      </c>
      <c r="DN169" s="8" t="n">
        <v>13</v>
      </c>
      <c r="DO169" s="8" t="n">
        <v>12</v>
      </c>
      <c r="DP169" s="8" t="n">
        <v>1</v>
      </c>
      <c r="DQ169" s="8" t="n">
        <f aca="false">DJ169-DI169</f>
        <v>-13</v>
      </c>
      <c r="DR169" s="19" t="n">
        <v>-4.912</v>
      </c>
      <c r="DS169" s="8" t="n">
        <v>24</v>
      </c>
      <c r="DT169" s="8" t="n">
        <v>1</v>
      </c>
      <c r="DU169" s="8" t="n">
        <v>0</v>
      </c>
      <c r="DV169" s="8" t="n">
        <v>0</v>
      </c>
      <c r="DW169" s="8" t="n">
        <v>0</v>
      </c>
      <c r="DX169" s="8" t="n">
        <v>1417</v>
      </c>
      <c r="DY169" s="8" t="n">
        <v>1132</v>
      </c>
      <c r="DZ169" s="8" t="n">
        <v>1058</v>
      </c>
      <c r="EA169" s="8" t="n">
        <v>853</v>
      </c>
      <c r="EB169" s="8" t="n">
        <v>744</v>
      </c>
      <c r="EC169" s="8" t="n">
        <v>620</v>
      </c>
      <c r="ED169" s="8" t="n">
        <v>67.72</v>
      </c>
      <c r="EE169" s="8" t="n">
        <v>53.5</v>
      </c>
      <c r="EF169" s="8" t="n">
        <v>79</v>
      </c>
      <c r="EG169" s="8" t="n">
        <v>52</v>
      </c>
      <c r="EH169" s="12" t="n">
        <f aca="false">EF169/EB169</f>
        <v>0.106182795698925</v>
      </c>
      <c r="EI169" s="20" t="n">
        <f aca="false">1-EG169/EC169</f>
        <v>0.916129032258064</v>
      </c>
      <c r="EJ169" s="21" t="n">
        <f aca="false">EH169+EI169</f>
        <v>1.02231182795699</v>
      </c>
      <c r="EK169" s="8" t="n">
        <v>1420</v>
      </c>
      <c r="EL169" s="8" t="n">
        <v>1133</v>
      </c>
      <c r="EM169" s="8" t="n">
        <v>1063</v>
      </c>
      <c r="EN169" s="8" t="n">
        <v>853</v>
      </c>
      <c r="EO169" s="8" t="n">
        <v>751</v>
      </c>
      <c r="EP169" s="8" t="n">
        <v>620</v>
      </c>
      <c r="EQ169" s="8" t="n">
        <v>79</v>
      </c>
      <c r="ER169" s="8" t="n">
        <v>52</v>
      </c>
      <c r="ES169" s="8" t="n">
        <v>734</v>
      </c>
      <c r="ET169" s="8" t="n">
        <v>570</v>
      </c>
      <c r="EU169" s="8" t="n">
        <v>255</v>
      </c>
      <c r="EV169" s="8" t="n">
        <v>234</v>
      </c>
      <c r="EW169" s="8" t="n">
        <v>38</v>
      </c>
      <c r="EX169" s="8" t="n">
        <v>27</v>
      </c>
      <c r="EY169" s="8" t="n">
        <v>94</v>
      </c>
      <c r="EZ169" s="8" t="n">
        <v>93</v>
      </c>
      <c r="FA169" s="8" t="n">
        <v>2.3</v>
      </c>
      <c r="FB169" s="8" t="n">
        <v>4.5</v>
      </c>
      <c r="FC169" s="8" t="n">
        <v>6.8</v>
      </c>
      <c r="FD169" s="19" t="n">
        <v>42.92</v>
      </c>
      <c r="FE169" s="18" t="n">
        <f aca="false">FD169/V169</f>
        <v>0.681269841269841</v>
      </c>
      <c r="FF169" s="8" t="n">
        <v>3.4004</v>
      </c>
      <c r="FG169" s="8" t="n">
        <v>0.19</v>
      </c>
      <c r="FH169" s="8" t="n">
        <v>0.88</v>
      </c>
      <c r="FI169" s="8" t="n">
        <v>1.08</v>
      </c>
      <c r="FJ169" s="8" t="n">
        <v>3</v>
      </c>
      <c r="FK169" s="8" t="n">
        <v>2</v>
      </c>
      <c r="FL169" s="8" t="n">
        <v>2</v>
      </c>
      <c r="FM169" s="8" t="n">
        <f aca="false">BL169+BS169+AH169+DT169</f>
        <v>267</v>
      </c>
      <c r="FN169" s="19" t="n">
        <f aca="false">IF(DS169&gt;0,(BL169+BR169)/DS169,0)</f>
        <v>6.45833333333333</v>
      </c>
      <c r="FO169" s="12" t="n">
        <v>0.035042735</v>
      </c>
      <c r="FP169" s="19" t="n">
        <f aca="false">Z169-AH169/10</f>
        <v>26.7</v>
      </c>
      <c r="FQ169" s="19" t="n">
        <f aca="false">Z169+DR169/5</f>
        <v>31.0176</v>
      </c>
      <c r="FR169" s="19" t="n">
        <f aca="false">(DX169+DY169)/AL169*60</f>
        <v>109.612407545439</v>
      </c>
      <c r="FS169" s="8" t="n">
        <v>4</v>
      </c>
      <c r="FT169" s="17" t="s">
        <v>453</v>
      </c>
      <c r="FU169" s="8" t="n">
        <v>195</v>
      </c>
      <c r="FV169" s="22"/>
      <c r="FW169" s="17" t="s">
        <v>270</v>
      </c>
      <c r="FX169" s="23" t="n">
        <v>925000</v>
      </c>
      <c r="FY169" s="23" t="n">
        <v>916667</v>
      </c>
      <c r="FZ169" s="8" t="n">
        <v>63</v>
      </c>
      <c r="GA169" s="8" t="n">
        <v>7</v>
      </c>
      <c r="GB169" s="8" t="n">
        <v>25</v>
      </c>
      <c r="GC169" s="8" t="n">
        <v>32</v>
      </c>
      <c r="GD169" s="8" t="n">
        <v>20</v>
      </c>
      <c r="GE169" s="8" t="n">
        <v>53</v>
      </c>
      <c r="GF169" s="8" t="n">
        <v>77</v>
      </c>
      <c r="GG169" s="8" t="n">
        <v>1395</v>
      </c>
      <c r="GH169" s="8" t="n">
        <v>2.3</v>
      </c>
      <c r="GI169" s="8" t="n">
        <v>4.5</v>
      </c>
      <c r="GJ169" s="8" t="n">
        <v>6.8</v>
      </c>
      <c r="GK169" s="8" t="n">
        <f aca="false">Z169-AH169/10</f>
        <v>26.7</v>
      </c>
      <c r="GL169" s="22"/>
      <c r="GM169" s="22"/>
      <c r="GN169" s="22"/>
      <c r="GO169" s="22"/>
      <c r="GP169" s="22"/>
    </row>
    <row r="170" customFormat="false" ht="13.65" hidden="false" customHeight="true" outlineLevel="0" collapsed="false">
      <c r="A170" s="16" t="n">
        <v>33636</v>
      </c>
      <c r="B170" s="17" t="s">
        <v>1061</v>
      </c>
      <c r="C170" s="17" t="s">
        <v>216</v>
      </c>
      <c r="D170" s="17" t="s">
        <v>283</v>
      </c>
      <c r="E170" s="17" t="s">
        <v>283</v>
      </c>
      <c r="F170" s="8" t="n">
        <v>71</v>
      </c>
      <c r="G170" s="8" t="n">
        <v>179</v>
      </c>
      <c r="H170" s="8" t="n">
        <v>2011</v>
      </c>
      <c r="I170" s="8" t="n">
        <v>6</v>
      </c>
      <c r="J170" s="8" t="n">
        <v>170</v>
      </c>
      <c r="K170" s="17" t="s">
        <v>263</v>
      </c>
      <c r="L170" s="8" t="n">
        <v>2017</v>
      </c>
      <c r="M170" s="8" t="n">
        <v>25</v>
      </c>
      <c r="N170" s="8" t="n">
        <v>1</v>
      </c>
      <c r="O170" s="8" t="n">
        <v>8476322</v>
      </c>
      <c r="P170" s="17" t="s">
        <v>1062</v>
      </c>
      <c r="Q170" s="17" t="s">
        <v>1063</v>
      </c>
      <c r="R170" s="17" t="s">
        <v>1064</v>
      </c>
      <c r="S170" s="17" t="s">
        <v>1065</v>
      </c>
      <c r="T170" s="17" t="s">
        <v>313</v>
      </c>
      <c r="U170" s="17" t="s">
        <v>279</v>
      </c>
      <c r="V170" s="8" t="n">
        <v>8</v>
      </c>
      <c r="W170" s="8" t="n">
        <v>0</v>
      </c>
      <c r="X170" s="8" t="n">
        <v>0</v>
      </c>
      <c r="Y170" s="8" t="n">
        <v>0</v>
      </c>
      <c r="Z170" s="8" t="n">
        <v>0</v>
      </c>
      <c r="AA170" s="8" t="n">
        <v>28</v>
      </c>
      <c r="AB170" s="8" t="n">
        <v>78</v>
      </c>
      <c r="AC170" s="18" t="n">
        <f aca="false">Z170/V170</f>
        <v>0</v>
      </c>
      <c r="AD170" s="19" t="n">
        <f aca="false">IF(FZ170&gt;V170,Z170-V170*(GC170-Z170)/(FZ170-V170),0)</f>
        <v>0</v>
      </c>
      <c r="AE170" s="19" t="n">
        <v>0</v>
      </c>
      <c r="AF170" s="8" t="n">
        <v>-2</v>
      </c>
      <c r="AG170" s="8" t="n">
        <v>-0.5</v>
      </c>
      <c r="AH170" s="8" t="n">
        <v>0</v>
      </c>
      <c r="AI170" s="8" t="n">
        <v>123</v>
      </c>
      <c r="AJ170" s="8" t="n">
        <v>4712</v>
      </c>
      <c r="AK170" s="19" t="n">
        <v>78.533333333333</v>
      </c>
      <c r="AL170" s="8" t="n">
        <v>78.53</v>
      </c>
      <c r="AM170" s="8" t="n">
        <v>79</v>
      </c>
      <c r="AN170" s="18" t="n">
        <f aca="false">AJ170/60/V170</f>
        <v>9.81666666666667</v>
      </c>
      <c r="AO170" s="8" t="n">
        <v>16.53</v>
      </c>
      <c r="AP170" s="12" t="n">
        <f aca="false">IF(EF170&gt;0,Z170/EF170,0)</f>
        <v>0</v>
      </c>
      <c r="AQ170" s="8" t="n">
        <v>13</v>
      </c>
      <c r="AR170" s="8" t="n">
        <v>13</v>
      </c>
      <c r="AS170" s="8" t="n">
        <v>13</v>
      </c>
      <c r="AT170" s="8" t="n">
        <v>9</v>
      </c>
      <c r="AU170" s="8" t="n">
        <v>9</v>
      </c>
      <c r="AV170" s="8" t="n">
        <v>6</v>
      </c>
      <c r="AW170" s="8" t="n">
        <v>7</v>
      </c>
      <c r="AX170" s="8" t="n">
        <v>4</v>
      </c>
      <c r="AY170" s="8" t="n">
        <v>1</v>
      </c>
      <c r="AZ170" s="8" t="n">
        <v>0</v>
      </c>
      <c r="BA170" s="8" t="n">
        <f aca="false">AY170+AZ170</f>
        <v>1</v>
      </c>
      <c r="BB170" s="8" t="n">
        <v>0.71</v>
      </c>
      <c r="BC170" s="8" t="n">
        <v>25.8333</v>
      </c>
      <c r="BD170" s="19" t="n">
        <v>0</v>
      </c>
      <c r="BE170" s="19" t="n">
        <v>0</v>
      </c>
      <c r="BF170" s="19" t="n">
        <f aca="false">AQ170+BD170</f>
        <v>13</v>
      </c>
      <c r="BG170" s="19" t="n">
        <f aca="false">IF(AL170&gt;0,BF170/AL170*60,0)</f>
        <v>9.93250986883993</v>
      </c>
      <c r="BH170" s="8" t="n">
        <v>17</v>
      </c>
      <c r="BI170" s="8" t="n">
        <v>36</v>
      </c>
      <c r="BJ170" s="8" t="n">
        <v>20</v>
      </c>
      <c r="BK170" s="12" t="n">
        <f aca="false">BH170/(BH170+BJ170)</f>
        <v>0.45945945945946</v>
      </c>
      <c r="BL170" s="8" t="n">
        <v>4</v>
      </c>
      <c r="BM170" s="8" t="n">
        <v>4</v>
      </c>
      <c r="BN170" s="8" t="n">
        <v>5</v>
      </c>
      <c r="BO170" s="8" t="n">
        <f aca="false">BM170-BN170</f>
        <v>-1</v>
      </c>
      <c r="BP170" s="8" t="n">
        <v>3</v>
      </c>
      <c r="BQ170" s="8" t="n">
        <v>2</v>
      </c>
      <c r="BR170" s="8" t="n">
        <v>5</v>
      </c>
      <c r="BS170" s="8" t="n">
        <v>2</v>
      </c>
      <c r="BT170" s="12" t="n">
        <f aca="false">BS170/(EA170+BS170)</f>
        <v>0.0338983050847458</v>
      </c>
      <c r="BU170" s="8" t="n">
        <v>11</v>
      </c>
      <c r="BV170" s="8" t="n">
        <v>19</v>
      </c>
      <c r="BW170" s="12" t="n">
        <f aca="false">IF(BU170+BV170&gt;0,BU170/(BU170+BV170),0)</f>
        <v>0.366666666666667</v>
      </c>
      <c r="BX170" s="8" t="n">
        <v>1</v>
      </c>
      <c r="BY170" s="8" t="n">
        <v>6</v>
      </c>
      <c r="BZ170" s="8" t="n">
        <v>7</v>
      </c>
      <c r="CA170" s="8" t="n">
        <v>8</v>
      </c>
      <c r="CB170" s="8" t="n">
        <v>3</v>
      </c>
      <c r="CC170" s="8" t="n">
        <v>5</v>
      </c>
      <c r="CD170" s="8" t="n">
        <v>4</v>
      </c>
      <c r="CE170" s="8" t="n">
        <v>4</v>
      </c>
      <c r="CF170" s="8" t="n">
        <v>3</v>
      </c>
      <c r="CG170" s="8" t="n">
        <v>9</v>
      </c>
      <c r="CH170" s="8" t="n">
        <v>6</v>
      </c>
      <c r="CI170" s="8" t="n">
        <v>12</v>
      </c>
      <c r="CJ170" s="8" t="n">
        <v>0</v>
      </c>
      <c r="CK170" s="8" t="n">
        <v>0</v>
      </c>
      <c r="CL170" s="8" t="n">
        <v>0</v>
      </c>
      <c r="CM170" s="8" t="n">
        <v>0</v>
      </c>
      <c r="CN170" s="8" t="n">
        <v>0</v>
      </c>
      <c r="CO170" s="8" t="n">
        <v>0</v>
      </c>
      <c r="CP170" s="8" t="n">
        <v>0</v>
      </c>
      <c r="CQ170" s="8" t="n">
        <v>0</v>
      </c>
      <c r="CR170" s="8" t="n">
        <v>0</v>
      </c>
      <c r="CS170" s="8" t="n">
        <v>0</v>
      </c>
      <c r="CT170" s="8" t="n">
        <v>0</v>
      </c>
      <c r="CU170" s="8" t="n">
        <v>0</v>
      </c>
      <c r="CV170" s="8" t="n">
        <v>0</v>
      </c>
      <c r="CW170" s="8" t="n">
        <v>0</v>
      </c>
      <c r="CX170" s="8" t="n">
        <v>0</v>
      </c>
      <c r="CY170" s="8" t="n">
        <v>0</v>
      </c>
      <c r="CZ170" s="8" t="n">
        <v>0</v>
      </c>
      <c r="DA170" s="8" t="n">
        <v>3</v>
      </c>
      <c r="DB170" s="8" t="n">
        <v>2</v>
      </c>
      <c r="DC170" s="8" t="n">
        <v>0</v>
      </c>
      <c r="DD170" s="8" t="n">
        <v>2</v>
      </c>
      <c r="DE170" s="8" t="n">
        <v>0</v>
      </c>
      <c r="DF170" s="8" t="n">
        <v>0</v>
      </c>
      <c r="DG170" s="8" t="n">
        <v>0</v>
      </c>
      <c r="DH170" s="8" t="n">
        <v>2</v>
      </c>
      <c r="DI170" s="8" t="n">
        <v>0</v>
      </c>
      <c r="DJ170" s="8" t="n">
        <v>1</v>
      </c>
      <c r="DK170" s="8" t="n">
        <v>0</v>
      </c>
      <c r="DL170" s="8" t="n">
        <v>0</v>
      </c>
      <c r="DM170" s="8" t="n">
        <v>0</v>
      </c>
      <c r="DN170" s="8" t="n">
        <v>1</v>
      </c>
      <c r="DO170" s="8" t="n">
        <v>1</v>
      </c>
      <c r="DP170" s="8" t="n">
        <v>0</v>
      </c>
      <c r="DQ170" s="8" t="n">
        <f aca="false">DJ170-DI170</f>
        <v>1</v>
      </c>
      <c r="DR170" s="19" t="n">
        <v>0.863</v>
      </c>
      <c r="DS170" s="8" t="n">
        <v>0</v>
      </c>
      <c r="DT170" s="8" t="n">
        <v>0</v>
      </c>
      <c r="DU170" s="8" t="n">
        <v>0</v>
      </c>
      <c r="DV170" s="8" t="n">
        <v>0</v>
      </c>
      <c r="DW170" s="8" t="n">
        <v>0</v>
      </c>
      <c r="DX170" s="8" t="n">
        <v>61</v>
      </c>
      <c r="DY170" s="8" t="n">
        <v>78</v>
      </c>
      <c r="DZ170" s="8" t="n">
        <v>47</v>
      </c>
      <c r="EA170" s="8" t="n">
        <v>57</v>
      </c>
      <c r="EB170" s="8" t="n">
        <v>31</v>
      </c>
      <c r="EC170" s="8" t="n">
        <v>41</v>
      </c>
      <c r="ED170" s="8" t="n">
        <v>2.11</v>
      </c>
      <c r="EE170" s="8" t="n">
        <v>3.25</v>
      </c>
      <c r="EF170" s="8" t="n">
        <v>0</v>
      </c>
      <c r="EG170" s="8" t="n">
        <v>3</v>
      </c>
      <c r="EH170" s="12" t="n">
        <f aca="false">EF170/EB170</f>
        <v>0</v>
      </c>
      <c r="EI170" s="20" t="n">
        <f aca="false">1-EG170/EC170</f>
        <v>0.926829268292683</v>
      </c>
      <c r="EJ170" s="21" t="n">
        <f aca="false">EH170+EI170</f>
        <v>0.926829268292683</v>
      </c>
      <c r="EK170" s="8" t="n">
        <v>61</v>
      </c>
      <c r="EL170" s="8" t="n">
        <v>78</v>
      </c>
      <c r="EM170" s="8" t="n">
        <v>47</v>
      </c>
      <c r="EN170" s="8" t="n">
        <v>57</v>
      </c>
      <c r="EO170" s="8" t="n">
        <v>31</v>
      </c>
      <c r="EP170" s="8" t="n">
        <v>41</v>
      </c>
      <c r="EQ170" s="8" t="n">
        <v>0</v>
      </c>
      <c r="ER170" s="8" t="n">
        <v>3</v>
      </c>
      <c r="ES170" s="8" t="n">
        <v>29</v>
      </c>
      <c r="ET170" s="8" t="n">
        <v>25</v>
      </c>
      <c r="EU170" s="8" t="n">
        <v>9</v>
      </c>
      <c r="EV170" s="8" t="n">
        <v>13</v>
      </c>
      <c r="EW170" s="8" t="n">
        <v>0</v>
      </c>
      <c r="EX170" s="8" t="n">
        <v>2</v>
      </c>
      <c r="EY170" s="8" t="n">
        <v>6</v>
      </c>
      <c r="EZ170" s="8" t="n">
        <v>9</v>
      </c>
      <c r="FA170" s="8" t="n">
        <v>-0.2</v>
      </c>
      <c r="FB170" s="8" t="n">
        <v>0</v>
      </c>
      <c r="FC170" s="8" t="n">
        <v>-0.2</v>
      </c>
      <c r="FD170" s="19" t="n">
        <v>0.47</v>
      </c>
      <c r="FE170" s="18" t="n">
        <f aca="false">FD170/V170</f>
        <v>0.05875</v>
      </c>
      <c r="FF170" s="8" t="n">
        <v>0.0009</v>
      </c>
      <c r="FG170" s="8" t="n">
        <v>0.01</v>
      </c>
      <c r="FH170" s="8" t="n">
        <v>0</v>
      </c>
      <c r="FI170" s="8" t="n">
        <v>0.02</v>
      </c>
      <c r="FJ170" s="22"/>
      <c r="FK170" s="22"/>
      <c r="FL170" s="22"/>
      <c r="FM170" s="8" t="n">
        <f aca="false">BL170+BS170+AH170+DT170</f>
        <v>6</v>
      </c>
      <c r="FN170" s="19" t="n">
        <f aca="false">IF(DS170&gt;0,(BL170+BR170)/DS170,0)</f>
        <v>0</v>
      </c>
      <c r="FO170" s="12" t="n">
        <v>0</v>
      </c>
      <c r="FP170" s="19" t="n">
        <f aca="false">Z170-AH170/10</f>
        <v>0</v>
      </c>
      <c r="FQ170" s="19" t="n">
        <f aca="false">Z170+DR170/5</f>
        <v>0.1726</v>
      </c>
      <c r="FR170" s="19" t="n">
        <f aca="false">(DX170+DY170)/AL170*60</f>
        <v>106.201451674519</v>
      </c>
      <c r="FS170" s="22"/>
      <c r="FT170" s="22"/>
      <c r="FU170" s="22"/>
      <c r="FV170" s="22"/>
      <c r="FW170" s="17" t="s">
        <v>280</v>
      </c>
      <c r="FX170" s="23" t="n">
        <v>650000</v>
      </c>
      <c r="FY170" s="23" t="n">
        <v>650000</v>
      </c>
      <c r="FZ170" s="8" t="n">
        <v>8</v>
      </c>
      <c r="GA170" s="8" t="n">
        <v>0</v>
      </c>
      <c r="GB170" s="8" t="n">
        <v>0</v>
      </c>
      <c r="GC170" s="8" t="n">
        <v>0</v>
      </c>
      <c r="GD170" s="8" t="n">
        <v>-2</v>
      </c>
      <c r="GE170" s="8" t="n">
        <v>0</v>
      </c>
      <c r="GF170" s="8" t="n">
        <v>6</v>
      </c>
      <c r="GG170" s="8" t="n">
        <v>79</v>
      </c>
      <c r="GH170" s="8" t="n">
        <v>-0.2</v>
      </c>
      <c r="GI170" s="8" t="n">
        <v>0</v>
      </c>
      <c r="GJ170" s="8" t="n">
        <v>-0.2</v>
      </c>
      <c r="GK170" s="8" t="n">
        <f aca="false">Z170-AH170/10</f>
        <v>0</v>
      </c>
      <c r="GL170" s="22"/>
      <c r="GM170" s="22"/>
      <c r="GN170" s="22"/>
      <c r="GO170" s="22"/>
      <c r="GP170" s="22"/>
    </row>
    <row r="171" customFormat="false" ht="13.65" hidden="false" customHeight="true" outlineLevel="0" collapsed="false">
      <c r="A171" s="16" t="n">
        <v>34752</v>
      </c>
      <c r="B171" s="17" t="s">
        <v>1066</v>
      </c>
      <c r="C171" s="17" t="s">
        <v>272</v>
      </c>
      <c r="D171" s="17" t="s">
        <v>262</v>
      </c>
      <c r="E171" s="17" t="s">
        <v>262</v>
      </c>
      <c r="F171" s="8" t="n">
        <v>73</v>
      </c>
      <c r="G171" s="8" t="n">
        <v>190</v>
      </c>
      <c r="H171" s="8" t="n">
        <v>2013</v>
      </c>
      <c r="I171" s="8" t="n">
        <v>2</v>
      </c>
      <c r="J171" s="8" t="n">
        <v>32</v>
      </c>
      <c r="K171" s="17" t="s">
        <v>263</v>
      </c>
      <c r="L171" s="8" t="n">
        <v>2015</v>
      </c>
      <c r="M171" s="8" t="n">
        <v>22</v>
      </c>
      <c r="N171" s="8" t="n">
        <v>2</v>
      </c>
      <c r="O171" s="8" t="n">
        <v>8477453</v>
      </c>
      <c r="P171" s="17" t="s">
        <v>1067</v>
      </c>
      <c r="Q171" s="17" t="s">
        <v>1068</v>
      </c>
      <c r="R171" s="17" t="s">
        <v>1069</v>
      </c>
      <c r="S171" s="17" t="s">
        <v>1070</v>
      </c>
      <c r="T171" s="17" t="s">
        <v>278</v>
      </c>
      <c r="U171" s="17" t="s">
        <v>269</v>
      </c>
      <c r="V171" s="8" t="n">
        <v>15</v>
      </c>
      <c r="W171" s="8" t="n">
        <v>0</v>
      </c>
      <c r="X171" s="8" t="n">
        <v>1</v>
      </c>
      <c r="Y171" s="8" t="n">
        <v>0</v>
      </c>
      <c r="Z171" s="8" t="n">
        <v>1</v>
      </c>
      <c r="AA171" s="8" t="n">
        <v>28</v>
      </c>
      <c r="AB171" s="8" t="n">
        <v>96</v>
      </c>
      <c r="AC171" s="18" t="n">
        <f aca="false">Z171/V171</f>
        <v>0.0666666666666667</v>
      </c>
      <c r="AD171" s="19" t="n">
        <f aca="false">IF(FZ171&gt;V171,Z171-V171*(GC171-Z171)/(FZ171-V171),0)</f>
        <v>-0.451612903225807</v>
      </c>
      <c r="AE171" s="19" t="n">
        <v>0.301</v>
      </c>
      <c r="AF171" s="8" t="n">
        <v>-2</v>
      </c>
      <c r="AG171" s="8" t="n">
        <v>-2.3</v>
      </c>
      <c r="AH171" s="8" t="n">
        <v>2</v>
      </c>
      <c r="AI171" s="8" t="n">
        <v>284</v>
      </c>
      <c r="AJ171" s="8" t="n">
        <v>12474</v>
      </c>
      <c r="AK171" s="19" t="n">
        <v>207.9</v>
      </c>
      <c r="AL171" s="8" t="n">
        <v>207.9</v>
      </c>
      <c r="AM171" s="8" t="n">
        <v>208</v>
      </c>
      <c r="AN171" s="18" t="n">
        <f aca="false">AJ171/60/V171</f>
        <v>13.86</v>
      </c>
      <c r="AO171" s="8" t="n">
        <v>23.3</v>
      </c>
      <c r="AP171" s="12" t="n">
        <f aca="false">IF(EF171&gt;0,Z171/EF171,0)</f>
        <v>0.2</v>
      </c>
      <c r="AQ171" s="8" t="n">
        <v>23</v>
      </c>
      <c r="AR171" s="8" t="n">
        <v>23</v>
      </c>
      <c r="AS171" s="8" t="n">
        <v>23</v>
      </c>
      <c r="AT171" s="8" t="n">
        <v>13</v>
      </c>
      <c r="AU171" s="8" t="n">
        <v>13</v>
      </c>
      <c r="AV171" s="8" t="n">
        <v>8</v>
      </c>
      <c r="AW171" s="8" t="n">
        <v>5</v>
      </c>
      <c r="AX171" s="8" t="n">
        <v>1</v>
      </c>
      <c r="AY171" s="8" t="n">
        <v>0</v>
      </c>
      <c r="AZ171" s="8" t="n">
        <v>1</v>
      </c>
      <c r="BA171" s="8" t="n">
        <f aca="false">AY171+AZ171</f>
        <v>1</v>
      </c>
      <c r="BB171" s="8" t="n">
        <v>0.49</v>
      </c>
      <c r="BC171" s="8" t="n">
        <v>61</v>
      </c>
      <c r="BD171" s="19" t="n">
        <v>0</v>
      </c>
      <c r="BE171" s="19" t="n">
        <v>0</v>
      </c>
      <c r="BF171" s="19" t="n">
        <f aca="false">AQ171+BD171</f>
        <v>23</v>
      </c>
      <c r="BG171" s="19" t="n">
        <f aca="false">IF(AL171&gt;0,BF171/AL171*60,0)</f>
        <v>6.63780663780664</v>
      </c>
      <c r="BH171" s="8" t="n">
        <v>57</v>
      </c>
      <c r="BI171" s="8" t="n">
        <v>54</v>
      </c>
      <c r="BJ171" s="8" t="n">
        <v>50</v>
      </c>
      <c r="BK171" s="12" t="n">
        <f aca="false">BH171/(BH171+BJ171)</f>
        <v>0.532710280373832</v>
      </c>
      <c r="BL171" s="8" t="n">
        <v>12</v>
      </c>
      <c r="BM171" s="8" t="n">
        <v>12</v>
      </c>
      <c r="BN171" s="8" t="n">
        <v>12</v>
      </c>
      <c r="BO171" s="8" t="n">
        <f aca="false">BM171-BN171</f>
        <v>0</v>
      </c>
      <c r="BP171" s="8" t="n">
        <v>5</v>
      </c>
      <c r="BQ171" s="8" t="n">
        <v>8</v>
      </c>
      <c r="BR171" s="8" t="n">
        <v>1</v>
      </c>
      <c r="BS171" s="8" t="n">
        <v>15</v>
      </c>
      <c r="BT171" s="12" t="n">
        <f aca="false">BS171/(EA171+BS171)</f>
        <v>0.0847457627118644</v>
      </c>
      <c r="BU171" s="8" t="n">
        <v>0</v>
      </c>
      <c r="BV171" s="8" t="n">
        <v>0</v>
      </c>
      <c r="BW171" s="12" t="n">
        <f aca="false">IF(BU171+BV171&gt;0,BU171/(BU171+BV171),0)</f>
        <v>0</v>
      </c>
      <c r="BX171" s="8" t="n">
        <v>0</v>
      </c>
      <c r="BY171" s="8" t="n">
        <v>0</v>
      </c>
      <c r="BZ171" s="8" t="n">
        <v>0</v>
      </c>
      <c r="CA171" s="8" t="n">
        <v>0</v>
      </c>
      <c r="CB171" s="8" t="n">
        <v>0</v>
      </c>
      <c r="CC171" s="8" t="n">
        <v>0</v>
      </c>
      <c r="CD171" s="8" t="n">
        <v>0</v>
      </c>
      <c r="CE171" s="8" t="n">
        <v>0</v>
      </c>
      <c r="CF171" s="8" t="n">
        <v>0</v>
      </c>
      <c r="CG171" s="8" t="n">
        <v>0</v>
      </c>
      <c r="CH171" s="8" t="n">
        <v>0</v>
      </c>
      <c r="CI171" s="8" t="n">
        <v>0</v>
      </c>
      <c r="CJ171" s="8" t="n">
        <v>0</v>
      </c>
      <c r="CK171" s="8" t="n">
        <v>0</v>
      </c>
      <c r="CL171" s="8" t="n">
        <v>0</v>
      </c>
      <c r="CM171" s="8" t="n">
        <v>0</v>
      </c>
      <c r="CN171" s="8" t="n">
        <v>0</v>
      </c>
      <c r="CO171" s="8" t="n">
        <v>0</v>
      </c>
      <c r="CP171" s="8" t="n">
        <v>0</v>
      </c>
      <c r="CQ171" s="8" t="n">
        <v>0</v>
      </c>
      <c r="CR171" s="8" t="n">
        <v>0</v>
      </c>
      <c r="CS171" s="8" t="n">
        <v>0</v>
      </c>
      <c r="CT171" s="8" t="n">
        <v>0</v>
      </c>
      <c r="CU171" s="8" t="n">
        <v>0</v>
      </c>
      <c r="CV171" s="8" t="n">
        <v>0</v>
      </c>
      <c r="CW171" s="8" t="n">
        <v>0</v>
      </c>
      <c r="CX171" s="8" t="n">
        <v>0</v>
      </c>
      <c r="CY171" s="8" t="n">
        <v>1</v>
      </c>
      <c r="CZ171" s="8" t="n">
        <v>1</v>
      </c>
      <c r="DA171" s="8" t="n">
        <v>3</v>
      </c>
      <c r="DB171" s="8" t="n">
        <v>1</v>
      </c>
      <c r="DC171" s="8" t="n">
        <v>0</v>
      </c>
      <c r="DD171" s="8" t="n">
        <v>3</v>
      </c>
      <c r="DE171" s="8" t="n">
        <v>1</v>
      </c>
      <c r="DF171" s="8" t="n">
        <v>0</v>
      </c>
      <c r="DG171" s="8" t="n">
        <v>0</v>
      </c>
      <c r="DH171" s="8" t="n">
        <v>3</v>
      </c>
      <c r="DI171" s="8" t="n">
        <v>1</v>
      </c>
      <c r="DJ171" s="8" t="n">
        <v>2</v>
      </c>
      <c r="DK171" s="8" t="n">
        <v>1</v>
      </c>
      <c r="DL171" s="8" t="n">
        <v>1</v>
      </c>
      <c r="DM171" s="8" t="n">
        <v>0</v>
      </c>
      <c r="DN171" s="8" t="n">
        <v>2</v>
      </c>
      <c r="DO171" s="8" t="n">
        <v>2</v>
      </c>
      <c r="DP171" s="8" t="n">
        <v>0</v>
      </c>
      <c r="DQ171" s="8" t="n">
        <f aca="false">DJ171-DI171</f>
        <v>1</v>
      </c>
      <c r="DR171" s="19" t="n">
        <v>0.832</v>
      </c>
      <c r="DS171" s="8" t="n">
        <v>1</v>
      </c>
      <c r="DT171" s="8" t="n">
        <v>0</v>
      </c>
      <c r="DU171" s="8" t="n">
        <v>0</v>
      </c>
      <c r="DV171" s="8" t="n">
        <v>0</v>
      </c>
      <c r="DW171" s="8" t="n">
        <v>0</v>
      </c>
      <c r="DX171" s="8" t="n">
        <v>148</v>
      </c>
      <c r="DY171" s="8" t="n">
        <v>221</v>
      </c>
      <c r="DZ171" s="8" t="n">
        <v>106</v>
      </c>
      <c r="EA171" s="8" t="n">
        <v>162</v>
      </c>
      <c r="EB171" s="8" t="n">
        <v>78</v>
      </c>
      <c r="EC171" s="8" t="n">
        <v>108</v>
      </c>
      <c r="ED171" s="8" t="n">
        <v>6.69</v>
      </c>
      <c r="EE171" s="8" t="n">
        <v>10.05</v>
      </c>
      <c r="EF171" s="8" t="n">
        <v>5</v>
      </c>
      <c r="EG171" s="8" t="n">
        <v>8</v>
      </c>
      <c r="EH171" s="12" t="n">
        <f aca="false">EF171/EB171</f>
        <v>0.0641025641025641</v>
      </c>
      <c r="EI171" s="20" t="n">
        <f aca="false">1-EG171/EC171</f>
        <v>0.925925925925926</v>
      </c>
      <c r="EJ171" s="21" t="n">
        <f aca="false">EH171+EI171</f>
        <v>0.99002849002849</v>
      </c>
      <c r="EK171" s="8" t="n">
        <v>144</v>
      </c>
      <c r="EL171" s="8" t="n">
        <v>221</v>
      </c>
      <c r="EM171" s="8" t="n">
        <v>102</v>
      </c>
      <c r="EN171" s="8" t="n">
        <v>162</v>
      </c>
      <c r="EO171" s="8" t="n">
        <v>74</v>
      </c>
      <c r="EP171" s="8" t="n">
        <v>108</v>
      </c>
      <c r="EQ171" s="8" t="n">
        <v>4</v>
      </c>
      <c r="ER171" s="8" t="n">
        <v>8</v>
      </c>
      <c r="ES171" s="8" t="n">
        <v>66</v>
      </c>
      <c r="ET171" s="8" t="n">
        <v>98</v>
      </c>
      <c r="EU171" s="8" t="n">
        <v>23</v>
      </c>
      <c r="EV171" s="8" t="n">
        <v>41</v>
      </c>
      <c r="EW171" s="8" t="n">
        <v>2</v>
      </c>
      <c r="EX171" s="8" t="n">
        <v>4</v>
      </c>
      <c r="EY171" s="8" t="n">
        <v>17</v>
      </c>
      <c r="EZ171" s="8" t="n">
        <v>16</v>
      </c>
      <c r="FA171" s="8" t="n">
        <v>-0.2</v>
      </c>
      <c r="FB171" s="8" t="n">
        <v>0.3</v>
      </c>
      <c r="FC171" s="8" t="n">
        <v>0.1</v>
      </c>
      <c r="FD171" s="19" t="n">
        <v>-0.75</v>
      </c>
      <c r="FE171" s="18" t="n">
        <f aca="false">FD171/V171</f>
        <v>-0.05</v>
      </c>
      <c r="FF171" s="8" t="n">
        <v>0.0041</v>
      </c>
      <c r="FG171" s="8" t="n">
        <v>-0.09</v>
      </c>
      <c r="FH171" s="8" t="n">
        <v>-0.07</v>
      </c>
      <c r="FI171" s="8" t="n">
        <v>-0.16</v>
      </c>
      <c r="FJ171" s="22"/>
      <c r="FK171" s="22"/>
      <c r="FL171" s="22"/>
      <c r="FM171" s="8" t="n">
        <f aca="false">BL171+BS171+AH171+DT171</f>
        <v>29</v>
      </c>
      <c r="FN171" s="19" t="n">
        <f aca="false">IF(DS171&gt;0,(BL171+BR171)/DS171,0)</f>
        <v>13</v>
      </c>
      <c r="FO171" s="12" t="n">
        <v>0</v>
      </c>
      <c r="FP171" s="19" t="n">
        <f aca="false">Z171-AH171/10</f>
        <v>0.8</v>
      </c>
      <c r="FQ171" s="19" t="n">
        <f aca="false">Z171+DR171/5</f>
        <v>1.1664</v>
      </c>
      <c r="FR171" s="19" t="n">
        <f aca="false">(DX171+DY171)/AL171*60</f>
        <v>106.493506493507</v>
      </c>
      <c r="FS171" s="8" t="n">
        <v>1</v>
      </c>
      <c r="FT171" s="17" t="s">
        <v>352</v>
      </c>
      <c r="FU171" s="8" t="n">
        <v>11</v>
      </c>
      <c r="FV171" s="22"/>
      <c r="FW171" s="17" t="s">
        <v>270</v>
      </c>
      <c r="FX171" s="23" t="n">
        <v>832500</v>
      </c>
      <c r="FY171" s="23" t="n">
        <v>843333</v>
      </c>
      <c r="FZ171" s="8" t="n">
        <v>46</v>
      </c>
      <c r="GA171" s="8" t="n">
        <v>1</v>
      </c>
      <c r="GB171" s="8" t="n">
        <v>3</v>
      </c>
      <c r="GC171" s="8" t="n">
        <v>4</v>
      </c>
      <c r="GD171" s="8" t="n">
        <v>-4</v>
      </c>
      <c r="GE171" s="8" t="n">
        <v>18</v>
      </c>
      <c r="GF171" s="8" t="n">
        <v>29</v>
      </c>
      <c r="GG171" s="8" t="n">
        <v>622</v>
      </c>
      <c r="GH171" s="8" t="n">
        <v>-0.2</v>
      </c>
      <c r="GI171" s="8" t="n">
        <v>1</v>
      </c>
      <c r="GJ171" s="8" t="n">
        <v>0.8</v>
      </c>
      <c r="GK171" s="8" t="n">
        <f aca="false">Z171-AH171/10</f>
        <v>0.8</v>
      </c>
      <c r="GL171" s="22"/>
      <c r="GM171" s="22"/>
      <c r="GN171" s="22"/>
      <c r="GO171" s="22"/>
      <c r="GP171" s="22"/>
    </row>
    <row r="172" customFormat="false" ht="13.65" hidden="false" customHeight="true" outlineLevel="0" collapsed="false">
      <c r="A172" s="16" t="n">
        <v>31712</v>
      </c>
      <c r="B172" s="17" t="s">
        <v>327</v>
      </c>
      <c r="C172" s="17" t="s">
        <v>328</v>
      </c>
      <c r="D172" s="17" t="s">
        <v>283</v>
      </c>
      <c r="E172" s="17" t="s">
        <v>283</v>
      </c>
      <c r="F172" s="8" t="n">
        <v>73</v>
      </c>
      <c r="G172" s="8" t="n">
        <v>196</v>
      </c>
      <c r="H172" s="8" t="n">
        <v>2005</v>
      </c>
      <c r="I172" s="8" t="n">
        <v>4</v>
      </c>
      <c r="J172" s="8" t="n">
        <v>96</v>
      </c>
      <c r="K172" s="17" t="s">
        <v>263</v>
      </c>
      <c r="L172" s="8" t="n">
        <v>2008</v>
      </c>
      <c r="M172" s="8" t="n">
        <v>31</v>
      </c>
      <c r="N172" s="8" t="n">
        <v>10</v>
      </c>
      <c r="O172" s="8" t="n">
        <v>8471761</v>
      </c>
      <c r="P172" s="17" t="s">
        <v>1071</v>
      </c>
      <c r="Q172" s="17" t="s">
        <v>1072</v>
      </c>
      <c r="R172" s="17" t="s">
        <v>1073</v>
      </c>
      <c r="S172" s="17" t="s">
        <v>1070</v>
      </c>
      <c r="T172" s="17" t="s">
        <v>278</v>
      </c>
      <c r="U172" s="17" t="s">
        <v>432</v>
      </c>
      <c r="V172" s="8" t="n">
        <v>6</v>
      </c>
      <c r="W172" s="8" t="n">
        <v>0</v>
      </c>
      <c r="X172" s="8" t="n">
        <v>0</v>
      </c>
      <c r="Y172" s="8" t="n">
        <v>0</v>
      </c>
      <c r="Z172" s="8" t="n">
        <v>0</v>
      </c>
      <c r="AA172" s="8" t="n">
        <v>30</v>
      </c>
      <c r="AB172" s="8" t="n">
        <v>70</v>
      </c>
      <c r="AC172" s="18" t="n">
        <f aca="false">Z172/V172</f>
        <v>0</v>
      </c>
      <c r="AD172" s="19" t="n">
        <f aca="false">IF(FZ172&gt;V172,Z172-V172*(GC172-Z172)/(FZ172-V172),0)</f>
        <v>-1.29896907216495</v>
      </c>
      <c r="AE172" s="19" t="n">
        <v>0</v>
      </c>
      <c r="AF172" s="8" t="n">
        <v>1</v>
      </c>
      <c r="AG172" s="8" t="n">
        <v>0.2</v>
      </c>
      <c r="AH172" s="8" t="n">
        <v>2</v>
      </c>
      <c r="AI172" s="8" t="n">
        <v>103</v>
      </c>
      <c r="AJ172" s="8" t="n">
        <v>4790</v>
      </c>
      <c r="AK172" s="19" t="n">
        <v>79.833333333333</v>
      </c>
      <c r="AL172" s="8" t="n">
        <v>79.83</v>
      </c>
      <c r="AM172" s="8" t="n">
        <v>80</v>
      </c>
      <c r="AN172" s="18" t="n">
        <f aca="false">AJ172/60/V172</f>
        <v>13.3055555555556</v>
      </c>
      <c r="AO172" s="8" t="n">
        <v>22.89</v>
      </c>
      <c r="AP172" s="12" t="n">
        <f aca="false">IF(EF172&gt;0,Z172/EF172,0)</f>
        <v>0</v>
      </c>
      <c r="AQ172" s="8" t="n">
        <v>7</v>
      </c>
      <c r="AR172" s="8" t="n">
        <v>7</v>
      </c>
      <c r="AS172" s="8" t="n">
        <v>7</v>
      </c>
      <c r="AT172" s="8" t="n">
        <v>2</v>
      </c>
      <c r="AU172" s="8" t="n">
        <v>2</v>
      </c>
      <c r="AV172" s="8" t="n">
        <v>2</v>
      </c>
      <c r="AW172" s="8" t="n">
        <v>1</v>
      </c>
      <c r="AX172" s="8" t="n">
        <v>0</v>
      </c>
      <c r="AY172" s="8" t="n">
        <v>0</v>
      </c>
      <c r="AZ172" s="8" t="n">
        <v>1</v>
      </c>
      <c r="BA172" s="8" t="n">
        <f aca="false">AY172+AZ172</f>
        <v>1</v>
      </c>
      <c r="BB172" s="8" t="n">
        <v>0.03</v>
      </c>
      <c r="BC172" s="8" t="n">
        <v>52</v>
      </c>
      <c r="BD172" s="19" t="n">
        <v>0</v>
      </c>
      <c r="BE172" s="19" t="n">
        <v>0</v>
      </c>
      <c r="BF172" s="19" t="n">
        <f aca="false">AQ172+BD172</f>
        <v>7</v>
      </c>
      <c r="BG172" s="19" t="n">
        <f aca="false">IF(AL172&gt;0,BF172/AL172*60,0)</f>
        <v>5.26118000751597</v>
      </c>
      <c r="BH172" s="8" t="n">
        <v>26</v>
      </c>
      <c r="BI172" s="8" t="n">
        <v>30</v>
      </c>
      <c r="BJ172" s="8" t="n">
        <v>27</v>
      </c>
      <c r="BK172" s="12" t="n">
        <f aca="false">BH172/(BH172+BJ172)</f>
        <v>0.490566037735849</v>
      </c>
      <c r="BL172" s="8" t="n">
        <v>3</v>
      </c>
      <c r="BM172" s="8" t="n">
        <v>3</v>
      </c>
      <c r="BN172" s="8" t="n">
        <v>3</v>
      </c>
      <c r="BO172" s="8" t="n">
        <f aca="false">BM172-BN172</f>
        <v>0</v>
      </c>
      <c r="BP172" s="8" t="n">
        <v>0</v>
      </c>
      <c r="BQ172" s="8" t="n">
        <v>2</v>
      </c>
      <c r="BR172" s="8" t="n">
        <v>0</v>
      </c>
      <c r="BS172" s="8" t="n">
        <v>3</v>
      </c>
      <c r="BT172" s="12" t="n">
        <f aca="false">BS172/(EA172+BS172)</f>
        <v>0.0555555555555556</v>
      </c>
      <c r="BU172" s="8" t="n">
        <v>0</v>
      </c>
      <c r="BV172" s="8" t="n">
        <v>0</v>
      </c>
      <c r="BW172" s="12" t="n">
        <f aca="false">IF(BU172+BV172&gt;0,BU172/(BU172+BV172),0)</f>
        <v>0</v>
      </c>
      <c r="BX172" s="8" t="n">
        <v>0</v>
      </c>
      <c r="BY172" s="8" t="n">
        <v>0</v>
      </c>
      <c r="BZ172" s="8" t="n">
        <v>0</v>
      </c>
      <c r="CA172" s="8" t="n">
        <v>0</v>
      </c>
      <c r="CB172" s="8" t="n">
        <v>0</v>
      </c>
      <c r="CC172" s="8" t="n">
        <v>0</v>
      </c>
      <c r="CD172" s="8" t="n">
        <v>0</v>
      </c>
      <c r="CE172" s="8" t="n">
        <v>0</v>
      </c>
      <c r="CF172" s="8" t="n">
        <v>0</v>
      </c>
      <c r="CG172" s="8" t="n">
        <v>0</v>
      </c>
      <c r="CH172" s="8" t="n">
        <v>0</v>
      </c>
      <c r="CI172" s="8" t="n">
        <v>0</v>
      </c>
      <c r="CJ172" s="8" t="n">
        <v>0</v>
      </c>
      <c r="CK172" s="8" t="n">
        <v>0</v>
      </c>
      <c r="CL172" s="8" t="n">
        <v>0</v>
      </c>
      <c r="CM172" s="8" t="n">
        <v>0</v>
      </c>
      <c r="CN172" s="8" t="n">
        <v>0</v>
      </c>
      <c r="CO172" s="8" t="n">
        <v>0</v>
      </c>
      <c r="CP172" s="8" t="n">
        <v>0</v>
      </c>
      <c r="CQ172" s="8" t="n">
        <v>0</v>
      </c>
      <c r="CR172" s="8" t="n">
        <v>0</v>
      </c>
      <c r="CS172" s="8" t="n">
        <v>0</v>
      </c>
      <c r="CT172" s="8" t="n">
        <v>0</v>
      </c>
      <c r="CU172" s="8" t="n">
        <v>0</v>
      </c>
      <c r="CV172" s="8" t="n">
        <v>0</v>
      </c>
      <c r="CW172" s="8" t="n">
        <v>0</v>
      </c>
      <c r="CX172" s="8" t="n">
        <v>0</v>
      </c>
      <c r="CY172" s="8" t="n">
        <v>0</v>
      </c>
      <c r="CZ172" s="8" t="n">
        <v>0</v>
      </c>
      <c r="DA172" s="8" t="n">
        <v>0</v>
      </c>
      <c r="DB172" s="8" t="n">
        <v>0</v>
      </c>
      <c r="DC172" s="8" t="n">
        <v>0</v>
      </c>
      <c r="DD172" s="8" t="n">
        <v>0</v>
      </c>
      <c r="DE172" s="8" t="n">
        <v>0</v>
      </c>
      <c r="DF172" s="8" t="n">
        <v>0</v>
      </c>
      <c r="DG172" s="8" t="n">
        <v>0</v>
      </c>
      <c r="DH172" s="8" t="n">
        <v>2</v>
      </c>
      <c r="DI172" s="8" t="n">
        <v>1</v>
      </c>
      <c r="DJ172" s="8" t="n">
        <v>0</v>
      </c>
      <c r="DK172" s="8" t="n">
        <v>1</v>
      </c>
      <c r="DL172" s="8" t="n">
        <v>1</v>
      </c>
      <c r="DM172" s="8" t="n">
        <v>0</v>
      </c>
      <c r="DN172" s="8" t="n">
        <v>0</v>
      </c>
      <c r="DO172" s="8" t="n">
        <v>0</v>
      </c>
      <c r="DP172" s="8" t="n">
        <v>0</v>
      </c>
      <c r="DQ172" s="8" t="n">
        <f aca="false">DJ172-DI172</f>
        <v>-1</v>
      </c>
      <c r="DR172" s="19" t="n">
        <v>-0.648</v>
      </c>
      <c r="DS172" s="8" t="n">
        <v>1</v>
      </c>
      <c r="DT172" s="8" t="n">
        <v>0</v>
      </c>
      <c r="DU172" s="8" t="n">
        <v>0</v>
      </c>
      <c r="DV172" s="8" t="n">
        <v>0</v>
      </c>
      <c r="DW172" s="8" t="n">
        <v>0</v>
      </c>
      <c r="DX172" s="8" t="n">
        <v>84</v>
      </c>
      <c r="DY172" s="8" t="n">
        <v>71</v>
      </c>
      <c r="DZ172" s="8" t="n">
        <v>50</v>
      </c>
      <c r="EA172" s="8" t="n">
        <v>51</v>
      </c>
      <c r="EB172" s="8" t="n">
        <v>35</v>
      </c>
      <c r="EC172" s="8" t="n">
        <v>37</v>
      </c>
      <c r="ED172" s="8" t="n">
        <v>2.22</v>
      </c>
      <c r="EE172" s="8" t="n">
        <v>2.57</v>
      </c>
      <c r="EF172" s="8" t="n">
        <v>4</v>
      </c>
      <c r="EG172" s="8" t="n">
        <v>3</v>
      </c>
      <c r="EH172" s="12" t="n">
        <f aca="false">EF172/EB172</f>
        <v>0.114285714285714</v>
      </c>
      <c r="EI172" s="20" t="n">
        <f aca="false">1-EG172/EC172</f>
        <v>0.918918918918919</v>
      </c>
      <c r="EJ172" s="21" t="n">
        <f aca="false">EH172+EI172</f>
        <v>1.03320463320463</v>
      </c>
      <c r="EK172" s="8" t="n">
        <v>84</v>
      </c>
      <c r="EL172" s="8" t="n">
        <v>70</v>
      </c>
      <c r="EM172" s="8" t="n">
        <v>50</v>
      </c>
      <c r="EN172" s="8" t="n">
        <v>50</v>
      </c>
      <c r="EO172" s="8" t="n">
        <v>35</v>
      </c>
      <c r="EP172" s="8" t="n">
        <v>36</v>
      </c>
      <c r="EQ172" s="8" t="n">
        <v>4</v>
      </c>
      <c r="ER172" s="8" t="n">
        <v>3</v>
      </c>
      <c r="ES172" s="8" t="n">
        <v>42</v>
      </c>
      <c r="ET172" s="8" t="n">
        <v>35</v>
      </c>
      <c r="EU172" s="8" t="n">
        <v>12</v>
      </c>
      <c r="EV172" s="8" t="n">
        <v>13</v>
      </c>
      <c r="EW172" s="8" t="n">
        <v>0</v>
      </c>
      <c r="EX172" s="8" t="n">
        <v>2</v>
      </c>
      <c r="EY172" s="8" t="n">
        <v>4</v>
      </c>
      <c r="EZ172" s="8" t="n">
        <v>0</v>
      </c>
      <c r="FA172" s="8" t="n">
        <v>-0.1</v>
      </c>
      <c r="FB172" s="8" t="n">
        <v>0.3</v>
      </c>
      <c r="FC172" s="8" t="n">
        <v>0.2</v>
      </c>
      <c r="FD172" s="19" t="n">
        <v>1.1</v>
      </c>
      <c r="FE172" s="18" t="n">
        <f aca="false">FD172/V172</f>
        <v>0.183333333333333</v>
      </c>
      <c r="FF172" s="8" t="n">
        <v>0.0009</v>
      </c>
      <c r="FG172" s="8" t="n">
        <v>0</v>
      </c>
      <c r="FH172" s="8" t="n">
        <v>0</v>
      </c>
      <c r="FI172" s="8" t="n">
        <v>0</v>
      </c>
      <c r="FJ172" s="22"/>
      <c r="FK172" s="22"/>
      <c r="FL172" s="22"/>
      <c r="FM172" s="8" t="n">
        <f aca="false">BL172+BS172+AH172+DT172</f>
        <v>8</v>
      </c>
      <c r="FN172" s="19" t="n">
        <f aca="false">IF(DS172&gt;0,(BL172+BR172)/DS172,0)</f>
        <v>3</v>
      </c>
      <c r="FO172" s="12" t="n">
        <v>0</v>
      </c>
      <c r="FP172" s="19" t="n">
        <f aca="false">Z172-AH172/10</f>
        <v>-0.2</v>
      </c>
      <c r="FQ172" s="19" t="n">
        <f aca="false">Z172+DR172/5</f>
        <v>-0.1296</v>
      </c>
      <c r="FR172" s="19" t="n">
        <f aca="false">(DX172+DY172)/AL172*60</f>
        <v>116.497557309282</v>
      </c>
      <c r="FS172" s="22"/>
      <c r="FT172" s="22"/>
      <c r="FU172" s="22"/>
      <c r="FV172" s="22"/>
      <c r="FW172" s="17" t="s">
        <v>280</v>
      </c>
      <c r="FX172" s="23" t="n">
        <v>650000</v>
      </c>
      <c r="FY172" s="23" t="n">
        <v>650000</v>
      </c>
      <c r="FZ172" s="8" t="n">
        <v>394</v>
      </c>
      <c r="GA172" s="8" t="n">
        <v>13</v>
      </c>
      <c r="GB172" s="8" t="n">
        <v>71</v>
      </c>
      <c r="GC172" s="8" t="n">
        <v>84</v>
      </c>
      <c r="GD172" s="8" t="n">
        <v>-30</v>
      </c>
      <c r="GE172" s="8" t="n">
        <v>187</v>
      </c>
      <c r="GF172" s="8" t="n">
        <v>395</v>
      </c>
      <c r="GG172" s="8" t="n">
        <v>7464</v>
      </c>
      <c r="GH172" s="8" t="n">
        <v>1.7</v>
      </c>
      <c r="GI172" s="8" t="n">
        <v>14.6</v>
      </c>
      <c r="GJ172" s="8" t="n">
        <v>16.3</v>
      </c>
      <c r="GK172" s="8" t="n">
        <f aca="false">Z172-AH172/10</f>
        <v>-0.2</v>
      </c>
      <c r="GL172" s="22"/>
      <c r="GM172" s="22"/>
      <c r="GN172" s="22"/>
      <c r="GO172" s="22"/>
      <c r="GP172" s="22"/>
    </row>
    <row r="173" customFormat="false" ht="13.65" hidden="false" customHeight="true" outlineLevel="0" collapsed="false">
      <c r="A173" s="16" t="n">
        <v>29536</v>
      </c>
      <c r="B173" s="17" t="s">
        <v>340</v>
      </c>
      <c r="C173" s="17" t="s">
        <v>272</v>
      </c>
      <c r="D173" s="17" t="s">
        <v>262</v>
      </c>
      <c r="E173" s="17" t="s">
        <v>262</v>
      </c>
      <c r="F173" s="8" t="n">
        <v>72</v>
      </c>
      <c r="G173" s="8" t="n">
        <v>190</v>
      </c>
      <c r="H173" s="8" t="n">
        <v>1999</v>
      </c>
      <c r="I173" s="8" t="n">
        <v>3</v>
      </c>
      <c r="J173" s="8" t="n">
        <v>94</v>
      </c>
      <c r="K173" s="17" t="s">
        <v>263</v>
      </c>
      <c r="L173" s="8" t="n">
        <v>2003</v>
      </c>
      <c r="M173" s="8" t="n">
        <v>37</v>
      </c>
      <c r="N173" s="8" t="n">
        <v>14</v>
      </c>
      <c r="O173" s="8" t="n">
        <v>8467967</v>
      </c>
      <c r="P173" s="17" t="s">
        <v>1074</v>
      </c>
      <c r="Q173" s="17" t="s">
        <v>1075</v>
      </c>
      <c r="R173" s="17" t="s">
        <v>1076</v>
      </c>
      <c r="S173" s="17" t="s">
        <v>1070</v>
      </c>
      <c r="T173" s="17" t="s">
        <v>313</v>
      </c>
      <c r="U173" s="17" t="s">
        <v>545</v>
      </c>
      <c r="V173" s="8" t="n">
        <v>12</v>
      </c>
      <c r="W173" s="8" t="n">
        <v>0</v>
      </c>
      <c r="X173" s="8" t="n">
        <v>2</v>
      </c>
      <c r="Y173" s="8" t="n">
        <v>2</v>
      </c>
      <c r="Z173" s="8" t="n">
        <v>2</v>
      </c>
      <c r="AA173" s="8" t="n">
        <v>27</v>
      </c>
      <c r="AB173" s="8" t="n">
        <v>67</v>
      </c>
      <c r="AC173" s="18" t="n">
        <f aca="false">Z173/V173</f>
        <v>0.166666666666667</v>
      </c>
      <c r="AD173" s="19" t="n">
        <f aca="false">IF(FZ173&gt;V173,Z173-V173*(GC173-Z173)/(FZ173-V173),0)</f>
        <v>-2.16326530612245</v>
      </c>
      <c r="AE173" s="19" t="n">
        <v>0.589</v>
      </c>
      <c r="AF173" s="8" t="n">
        <v>1</v>
      </c>
      <c r="AG173" s="8" t="n">
        <v>-2.1</v>
      </c>
      <c r="AH173" s="8" t="n">
        <v>2</v>
      </c>
      <c r="AI173" s="8" t="n">
        <v>156</v>
      </c>
      <c r="AJ173" s="8" t="n">
        <v>5516</v>
      </c>
      <c r="AK173" s="19" t="n">
        <v>91.933333333333</v>
      </c>
      <c r="AL173" s="8" t="n">
        <v>91.93</v>
      </c>
      <c r="AM173" s="8" t="n">
        <v>92</v>
      </c>
      <c r="AN173" s="18" t="n">
        <f aca="false">AJ173/60/V173</f>
        <v>7.66111111111111</v>
      </c>
      <c r="AO173" s="8" t="n">
        <v>13.25</v>
      </c>
      <c r="AP173" s="12" t="n">
        <f aca="false">IF(EF173&gt;0,Z173/EF173,0)</f>
        <v>0.4</v>
      </c>
      <c r="AQ173" s="8" t="n">
        <v>10</v>
      </c>
      <c r="AR173" s="8" t="n">
        <v>10</v>
      </c>
      <c r="AS173" s="8" t="n">
        <v>10</v>
      </c>
      <c r="AT173" s="8" t="n">
        <v>7</v>
      </c>
      <c r="AU173" s="8" t="n">
        <v>7</v>
      </c>
      <c r="AV173" s="8" t="n">
        <v>5</v>
      </c>
      <c r="AW173" s="8" t="n">
        <v>7</v>
      </c>
      <c r="AX173" s="8" t="n">
        <v>2</v>
      </c>
      <c r="AY173" s="8" t="n">
        <v>2</v>
      </c>
      <c r="AZ173" s="8" t="n">
        <v>0</v>
      </c>
      <c r="BA173" s="8" t="n">
        <f aca="false">AY173+AZ173</f>
        <v>2</v>
      </c>
      <c r="BB173" s="8" t="n">
        <v>0.82</v>
      </c>
      <c r="BC173" s="8" t="n">
        <v>28.8</v>
      </c>
      <c r="BD173" s="19" t="n">
        <v>22.4</v>
      </c>
      <c r="BE173" s="19" t="n">
        <v>14.6192893401016</v>
      </c>
      <c r="BF173" s="19" t="n">
        <f aca="false">AQ173+BD173</f>
        <v>32.4</v>
      </c>
      <c r="BG173" s="19" t="n">
        <f aca="false">IF(AL173&gt;0,BF173/AL173*60,0)</f>
        <v>21.1465245295333</v>
      </c>
      <c r="BH173" s="8" t="n">
        <v>31</v>
      </c>
      <c r="BI173" s="8" t="n">
        <v>36</v>
      </c>
      <c r="BJ173" s="8" t="n">
        <v>22</v>
      </c>
      <c r="BK173" s="12" t="n">
        <f aca="false">BH173/(BH173+BJ173)</f>
        <v>0.584905660377358</v>
      </c>
      <c r="BL173" s="8" t="n">
        <v>7</v>
      </c>
      <c r="BM173" s="8" t="n">
        <v>7</v>
      </c>
      <c r="BN173" s="8" t="n">
        <v>4</v>
      </c>
      <c r="BO173" s="8" t="n">
        <f aca="false">BM173-BN173</f>
        <v>3</v>
      </c>
      <c r="BP173" s="8" t="n">
        <v>2</v>
      </c>
      <c r="BQ173" s="8" t="n">
        <v>1</v>
      </c>
      <c r="BR173" s="8" t="n">
        <v>0</v>
      </c>
      <c r="BS173" s="8" t="n">
        <v>6</v>
      </c>
      <c r="BT173" s="12" t="n">
        <f aca="false">BS173/(EA173+BS173)</f>
        <v>0.0821917808219178</v>
      </c>
      <c r="BU173" s="8" t="n">
        <v>2</v>
      </c>
      <c r="BV173" s="8" t="n">
        <v>7</v>
      </c>
      <c r="BW173" s="12" t="n">
        <f aca="false">IF(BU173+BV173&gt;0,BU173/(BU173+BV173),0)</f>
        <v>0.222222222222222</v>
      </c>
      <c r="BX173" s="8" t="n">
        <v>0</v>
      </c>
      <c r="BY173" s="8" t="n">
        <v>1</v>
      </c>
      <c r="BZ173" s="8" t="n">
        <v>2</v>
      </c>
      <c r="CA173" s="8" t="n">
        <v>2</v>
      </c>
      <c r="CB173" s="8" t="n">
        <v>0</v>
      </c>
      <c r="CC173" s="8" t="n">
        <v>4</v>
      </c>
      <c r="CD173" s="8" t="n">
        <v>2</v>
      </c>
      <c r="CE173" s="8" t="n">
        <v>3</v>
      </c>
      <c r="CF173" s="8" t="n">
        <v>0</v>
      </c>
      <c r="CG173" s="8" t="n">
        <v>3</v>
      </c>
      <c r="CH173" s="8" t="n">
        <v>2</v>
      </c>
      <c r="CI173" s="8" t="n">
        <v>3</v>
      </c>
      <c r="CJ173" s="8" t="n">
        <v>0</v>
      </c>
      <c r="CK173" s="8" t="n">
        <v>0</v>
      </c>
      <c r="CL173" s="8" t="n">
        <v>0</v>
      </c>
      <c r="CM173" s="8" t="n">
        <v>0</v>
      </c>
      <c r="CN173" s="8" t="n">
        <v>0</v>
      </c>
      <c r="CO173" s="8" t="n">
        <v>0</v>
      </c>
      <c r="CP173" s="8" t="n">
        <v>0</v>
      </c>
      <c r="CQ173" s="8" t="n">
        <v>0</v>
      </c>
      <c r="CR173" s="8" t="n">
        <v>0</v>
      </c>
      <c r="CS173" s="8" t="n">
        <v>0</v>
      </c>
      <c r="CT173" s="8" t="n">
        <v>0</v>
      </c>
      <c r="CU173" s="8" t="n">
        <v>0</v>
      </c>
      <c r="CV173" s="8" t="n">
        <v>0</v>
      </c>
      <c r="CW173" s="8" t="n">
        <v>0</v>
      </c>
      <c r="CX173" s="8" t="n">
        <v>0</v>
      </c>
      <c r="CY173" s="8" t="n">
        <v>0</v>
      </c>
      <c r="CZ173" s="8" t="n">
        <v>1</v>
      </c>
      <c r="DA173" s="8" t="n">
        <v>1</v>
      </c>
      <c r="DB173" s="8" t="n">
        <v>0</v>
      </c>
      <c r="DC173" s="8" t="n">
        <v>0</v>
      </c>
      <c r="DD173" s="8" t="n">
        <v>0</v>
      </c>
      <c r="DE173" s="8" t="n">
        <v>1</v>
      </c>
      <c r="DF173" s="8" t="n">
        <v>1</v>
      </c>
      <c r="DG173" s="8" t="n">
        <v>0</v>
      </c>
      <c r="DH173" s="8" t="n">
        <v>3</v>
      </c>
      <c r="DI173" s="8" t="n">
        <v>1</v>
      </c>
      <c r="DJ173" s="8" t="n">
        <v>1</v>
      </c>
      <c r="DK173" s="8" t="n">
        <v>1</v>
      </c>
      <c r="DL173" s="8" t="n">
        <v>1</v>
      </c>
      <c r="DM173" s="8" t="n">
        <v>0</v>
      </c>
      <c r="DN173" s="8" t="n">
        <v>1</v>
      </c>
      <c r="DO173" s="8" t="n">
        <v>1</v>
      </c>
      <c r="DP173" s="8" t="n">
        <v>0</v>
      </c>
      <c r="DQ173" s="8" t="n">
        <f aca="false">DJ173-DI173</f>
        <v>0</v>
      </c>
      <c r="DR173" s="19" t="n">
        <v>-0.13</v>
      </c>
      <c r="DS173" s="8" t="n">
        <v>1</v>
      </c>
      <c r="DT173" s="8" t="n">
        <v>0</v>
      </c>
      <c r="DU173" s="8" t="n">
        <v>0</v>
      </c>
      <c r="DV173" s="8" t="n">
        <v>0</v>
      </c>
      <c r="DW173" s="8" t="n">
        <v>0</v>
      </c>
      <c r="DX173" s="8" t="n">
        <v>57</v>
      </c>
      <c r="DY173" s="8" t="n">
        <v>90</v>
      </c>
      <c r="DZ173" s="8" t="n">
        <v>38</v>
      </c>
      <c r="EA173" s="8" t="n">
        <v>67</v>
      </c>
      <c r="EB173" s="8" t="n">
        <v>30</v>
      </c>
      <c r="EC173" s="8" t="n">
        <v>54</v>
      </c>
      <c r="ED173" s="8" t="n">
        <v>2.38</v>
      </c>
      <c r="EE173" s="8" t="n">
        <v>4.03</v>
      </c>
      <c r="EF173" s="8" t="n">
        <v>5</v>
      </c>
      <c r="EG173" s="8" t="n">
        <v>4</v>
      </c>
      <c r="EH173" s="12" t="n">
        <f aca="false">EF173/EB173</f>
        <v>0.166666666666667</v>
      </c>
      <c r="EI173" s="20" t="n">
        <f aca="false">1-EG173/EC173</f>
        <v>0.925925925925926</v>
      </c>
      <c r="EJ173" s="21" t="n">
        <f aca="false">EH173+EI173</f>
        <v>1.09259259259259</v>
      </c>
      <c r="EK173" s="8" t="n">
        <v>56</v>
      </c>
      <c r="EL173" s="8" t="n">
        <v>92</v>
      </c>
      <c r="EM173" s="8" t="n">
        <v>37</v>
      </c>
      <c r="EN173" s="8" t="n">
        <v>69</v>
      </c>
      <c r="EO173" s="8" t="n">
        <v>30</v>
      </c>
      <c r="EP173" s="8" t="n">
        <v>55</v>
      </c>
      <c r="EQ173" s="8" t="n">
        <v>5</v>
      </c>
      <c r="ER173" s="8" t="n">
        <v>4</v>
      </c>
      <c r="ES173" s="8" t="n">
        <v>27</v>
      </c>
      <c r="ET173" s="8" t="n">
        <v>50</v>
      </c>
      <c r="EU173" s="8" t="n">
        <v>8</v>
      </c>
      <c r="EV173" s="8" t="n">
        <v>22</v>
      </c>
      <c r="EW173" s="8" t="n">
        <v>1</v>
      </c>
      <c r="EX173" s="8" t="n">
        <v>3</v>
      </c>
      <c r="EY173" s="8" t="n">
        <v>5</v>
      </c>
      <c r="EZ173" s="8" t="n">
        <v>3</v>
      </c>
      <c r="FA173" s="8" t="n">
        <v>-0.1</v>
      </c>
      <c r="FB173" s="8" t="n">
        <v>0.1</v>
      </c>
      <c r="FC173" s="8" t="n">
        <v>0.1</v>
      </c>
      <c r="FD173" s="19" t="n">
        <v>1.02</v>
      </c>
      <c r="FE173" s="18" t="n">
        <f aca="false">FD173/V173</f>
        <v>0.085</v>
      </c>
      <c r="FF173" s="8" t="n">
        <v>0.0104</v>
      </c>
      <c r="FG173" s="8" t="n">
        <v>-0.07</v>
      </c>
      <c r="FH173" s="8" t="n">
        <v>-0.01</v>
      </c>
      <c r="FI173" s="8" t="n">
        <v>-0.08</v>
      </c>
      <c r="FJ173" s="22"/>
      <c r="FK173" s="22"/>
      <c r="FL173" s="22"/>
      <c r="FM173" s="8" t="n">
        <f aca="false">BL173+BS173+AH173+DT173</f>
        <v>15</v>
      </c>
      <c r="FN173" s="19" t="n">
        <f aca="false">IF(DS173&gt;0,(BL173+BR173)/DS173,0)</f>
        <v>7</v>
      </c>
      <c r="FO173" s="12" t="n">
        <v>0</v>
      </c>
      <c r="FP173" s="19" t="n">
        <f aca="false">Z173-AH173/10</f>
        <v>1.8</v>
      </c>
      <c r="FQ173" s="19" t="n">
        <f aca="false">Z173+DR173/5</f>
        <v>1.974</v>
      </c>
      <c r="FR173" s="19" t="n">
        <f aca="false">(DX173+DY173)/AL173*60</f>
        <v>95.942564995105</v>
      </c>
      <c r="FS173" s="22"/>
      <c r="FT173" s="22"/>
      <c r="FU173" s="22"/>
      <c r="FV173" s="22"/>
      <c r="FW173" s="17" t="s">
        <v>280</v>
      </c>
      <c r="FX173" s="23" t="n">
        <v>1250000</v>
      </c>
      <c r="FY173" s="23" t="n">
        <v>1250000</v>
      </c>
      <c r="FZ173" s="8" t="n">
        <v>845</v>
      </c>
      <c r="GA173" s="8" t="n">
        <v>123</v>
      </c>
      <c r="GB173" s="8" t="n">
        <v>168</v>
      </c>
      <c r="GC173" s="8" t="n">
        <v>291</v>
      </c>
      <c r="GD173" s="8" t="n">
        <v>40</v>
      </c>
      <c r="GE173" s="8" t="n">
        <v>417</v>
      </c>
      <c r="GF173" s="8" t="n">
        <v>1155</v>
      </c>
      <c r="GG173" s="8" t="n">
        <v>12270</v>
      </c>
      <c r="GH173" s="8" t="n">
        <v>10</v>
      </c>
      <c r="GI173" s="8" t="n">
        <v>14</v>
      </c>
      <c r="GJ173" s="8" t="n">
        <v>24.1</v>
      </c>
      <c r="GK173" s="8" t="n">
        <f aca="false">Z173-AH173/10</f>
        <v>1.8</v>
      </c>
      <c r="GL173" s="22"/>
      <c r="GM173" s="22"/>
      <c r="GN173" s="22"/>
      <c r="GO173" s="22"/>
      <c r="GP173" s="22"/>
    </row>
    <row r="174" customFormat="false" ht="13.65" hidden="false" customHeight="true" outlineLevel="0" collapsed="false">
      <c r="A174" s="16" t="n">
        <v>33358</v>
      </c>
      <c r="B174" s="17" t="s">
        <v>1077</v>
      </c>
      <c r="C174" s="17" t="s">
        <v>309</v>
      </c>
      <c r="D174" s="17" t="s">
        <v>283</v>
      </c>
      <c r="E174" s="17" t="s">
        <v>283</v>
      </c>
      <c r="F174" s="8" t="n">
        <v>75</v>
      </c>
      <c r="G174" s="8" t="n">
        <v>224</v>
      </c>
      <c r="H174" s="8" t="n">
        <v>2009</v>
      </c>
      <c r="I174" s="8" t="n">
        <v>1</v>
      </c>
      <c r="J174" s="8" t="n">
        <v>19</v>
      </c>
      <c r="K174" s="17" t="s">
        <v>263</v>
      </c>
      <c r="L174" s="8" t="n">
        <v>2012</v>
      </c>
      <c r="M174" s="8" t="n">
        <v>26</v>
      </c>
      <c r="N174" s="8" t="n">
        <v>6</v>
      </c>
      <c r="O174" s="8" t="n">
        <v>8475184</v>
      </c>
      <c r="P174" s="17" t="s">
        <v>1078</v>
      </c>
      <c r="Q174" s="17" t="s">
        <v>1079</v>
      </c>
      <c r="R174" s="17" t="s">
        <v>1080</v>
      </c>
      <c r="S174" s="17" t="s">
        <v>1070</v>
      </c>
      <c r="T174" s="17" t="s">
        <v>268</v>
      </c>
      <c r="U174" s="17" t="s">
        <v>606</v>
      </c>
      <c r="V174" s="8" t="n">
        <v>58</v>
      </c>
      <c r="W174" s="8" t="n">
        <v>16</v>
      </c>
      <c r="X174" s="8" t="n">
        <v>21</v>
      </c>
      <c r="Y174" s="8" t="n">
        <v>11</v>
      </c>
      <c r="Z174" s="8" t="n">
        <v>37</v>
      </c>
      <c r="AA174" s="8" t="n">
        <v>6</v>
      </c>
      <c r="AB174" s="8" t="n">
        <v>16</v>
      </c>
      <c r="AC174" s="18" t="n">
        <f aca="false">Z174/V174</f>
        <v>0.637931034482759</v>
      </c>
      <c r="AD174" s="19" t="n">
        <f aca="false">IF(FZ174&gt;V174,Z174-V174*(GC174-Z174)/(FZ174-V174),0)</f>
        <v>4.31888544891641</v>
      </c>
      <c r="AE174" s="19" t="n">
        <v>14.283</v>
      </c>
      <c r="AF174" s="8" t="n">
        <v>-2</v>
      </c>
      <c r="AG174" s="8" t="n">
        <v>4.6</v>
      </c>
      <c r="AH174" s="8" t="n">
        <v>44</v>
      </c>
      <c r="AI174" s="8" t="n">
        <v>1261</v>
      </c>
      <c r="AJ174" s="8" t="n">
        <v>54352</v>
      </c>
      <c r="AK174" s="19" t="n">
        <v>905.86666666667</v>
      </c>
      <c r="AL174" s="8" t="n">
        <v>905.87</v>
      </c>
      <c r="AM174" s="8" t="n">
        <v>906</v>
      </c>
      <c r="AN174" s="18" t="n">
        <f aca="false">AJ174/60/V174</f>
        <v>15.6183908045977</v>
      </c>
      <c r="AO174" s="8" t="n">
        <v>25.91</v>
      </c>
      <c r="AP174" s="12" t="n">
        <f aca="false">IF(EF174&gt;0,Z174/EF174,0)</f>
        <v>0.627118644067797</v>
      </c>
      <c r="AQ174" s="8" t="n">
        <v>236</v>
      </c>
      <c r="AR174" s="8" t="n">
        <v>236</v>
      </c>
      <c r="AS174" s="8" t="n">
        <v>236</v>
      </c>
      <c r="AT174" s="8" t="n">
        <v>196</v>
      </c>
      <c r="AU174" s="8" t="n">
        <v>196</v>
      </c>
      <c r="AV174" s="8" t="n">
        <v>137</v>
      </c>
      <c r="AW174" s="8" t="n">
        <v>146</v>
      </c>
      <c r="AX174" s="8" t="n">
        <v>82</v>
      </c>
      <c r="AY174" s="8" t="n">
        <v>8</v>
      </c>
      <c r="AZ174" s="8" t="n">
        <v>12</v>
      </c>
      <c r="BA174" s="8" t="n">
        <f aca="false">AY174+AZ174</f>
        <v>20</v>
      </c>
      <c r="BB174" s="8" t="n">
        <v>17.82</v>
      </c>
      <c r="BC174" s="8" t="n">
        <v>24.5839</v>
      </c>
      <c r="BD174" s="19" t="n">
        <v>220.9</v>
      </c>
      <c r="BE174" s="19" t="n">
        <v>14.63129231675</v>
      </c>
      <c r="BF174" s="19" t="n">
        <f aca="false">AQ174+BD174</f>
        <v>456.9</v>
      </c>
      <c r="BG174" s="19" t="n">
        <f aca="false">IF(AL174&gt;0,BF174/AL174*60,0)</f>
        <v>30.262620464305</v>
      </c>
      <c r="BH174" s="8" t="n">
        <v>422</v>
      </c>
      <c r="BI174" s="8" t="n">
        <v>293</v>
      </c>
      <c r="BJ174" s="8" t="n">
        <v>273</v>
      </c>
      <c r="BK174" s="12" t="n">
        <f aca="false">BH174/(BH174+BJ174)</f>
        <v>0.607194244604317</v>
      </c>
      <c r="BL174" s="8" t="n">
        <v>103</v>
      </c>
      <c r="BM174" s="8" t="n">
        <v>102</v>
      </c>
      <c r="BN174" s="8" t="n">
        <v>48</v>
      </c>
      <c r="BO174" s="8" t="n">
        <f aca="false">BM174-BN174</f>
        <v>54</v>
      </c>
      <c r="BP174" s="8" t="n">
        <v>59</v>
      </c>
      <c r="BQ174" s="8" t="n">
        <v>39</v>
      </c>
      <c r="BR174" s="8" t="n">
        <v>18</v>
      </c>
      <c r="BS174" s="8" t="n">
        <v>24</v>
      </c>
      <c r="BT174" s="12" t="n">
        <f aca="false">BS174/(EA174+BS174)</f>
        <v>0.0394088669950739</v>
      </c>
      <c r="BU174" s="8" t="n">
        <v>25</v>
      </c>
      <c r="BV174" s="8" t="n">
        <v>35</v>
      </c>
      <c r="BW174" s="12" t="n">
        <f aca="false">IF(BU174+BV174&gt;0,BU174/(BU174+BV174),0)</f>
        <v>0.416666666666667</v>
      </c>
      <c r="BX174" s="8" t="n">
        <v>9</v>
      </c>
      <c r="BY174" s="8" t="n">
        <v>5</v>
      </c>
      <c r="BZ174" s="8" t="n">
        <v>3</v>
      </c>
      <c r="CA174" s="8" t="n">
        <v>7</v>
      </c>
      <c r="CB174" s="8" t="n">
        <v>13</v>
      </c>
      <c r="CC174" s="8" t="n">
        <v>23</v>
      </c>
      <c r="CD174" s="8" t="n">
        <v>11</v>
      </c>
      <c r="CE174" s="8" t="n">
        <v>12</v>
      </c>
      <c r="CF174" s="8" t="n">
        <v>8</v>
      </c>
      <c r="CG174" s="8" t="n">
        <v>11</v>
      </c>
      <c r="CH174" s="8" t="n">
        <v>19</v>
      </c>
      <c r="CI174" s="8" t="n">
        <v>20</v>
      </c>
      <c r="CJ174" s="8" t="n">
        <v>0</v>
      </c>
      <c r="CK174" s="8" t="n">
        <v>0</v>
      </c>
      <c r="CL174" s="8" t="n">
        <v>6</v>
      </c>
      <c r="CM174" s="8" t="n">
        <v>0</v>
      </c>
      <c r="CN174" s="8" t="n">
        <v>0</v>
      </c>
      <c r="CO174" s="8" t="n">
        <v>0</v>
      </c>
      <c r="CP174" s="8" t="n">
        <v>0</v>
      </c>
      <c r="CQ174" s="8" t="n">
        <v>1</v>
      </c>
      <c r="CR174" s="8" t="n">
        <v>0</v>
      </c>
      <c r="CS174" s="8" t="n">
        <v>1</v>
      </c>
      <c r="CT174" s="8" t="n">
        <v>3</v>
      </c>
      <c r="CU174" s="8" t="n">
        <v>4</v>
      </c>
      <c r="CV174" s="8" t="n">
        <v>0</v>
      </c>
      <c r="CW174" s="8" t="n">
        <v>7</v>
      </c>
      <c r="CX174" s="8" t="n">
        <v>2</v>
      </c>
      <c r="CY174" s="8" t="n">
        <v>1</v>
      </c>
      <c r="CZ174" s="8" t="n">
        <v>3</v>
      </c>
      <c r="DA174" s="8" t="n">
        <v>53</v>
      </c>
      <c r="DB174" s="8" t="n">
        <v>12</v>
      </c>
      <c r="DC174" s="8" t="n">
        <v>2</v>
      </c>
      <c r="DD174" s="8" t="n">
        <v>13</v>
      </c>
      <c r="DE174" s="8" t="n">
        <v>34</v>
      </c>
      <c r="DF174" s="8" t="n">
        <v>22</v>
      </c>
      <c r="DG174" s="8" t="n">
        <v>1</v>
      </c>
      <c r="DH174" s="8" t="n">
        <v>53</v>
      </c>
      <c r="DI174" s="8" t="n">
        <v>19</v>
      </c>
      <c r="DJ174" s="8" t="n">
        <v>10</v>
      </c>
      <c r="DK174" s="8" t="n">
        <v>21</v>
      </c>
      <c r="DL174" s="8" t="n">
        <v>20</v>
      </c>
      <c r="DM174" s="8" t="n">
        <v>1</v>
      </c>
      <c r="DN174" s="8" t="n">
        <v>12</v>
      </c>
      <c r="DO174" s="8" t="n">
        <v>10</v>
      </c>
      <c r="DP174" s="8" t="n">
        <v>2</v>
      </c>
      <c r="DQ174" s="8" t="n">
        <f aca="false">DJ174-DI174</f>
        <v>-9</v>
      </c>
      <c r="DR174" s="19" t="n">
        <v>-8.224</v>
      </c>
      <c r="DS174" s="8" t="n">
        <v>17</v>
      </c>
      <c r="DT174" s="8" t="n">
        <v>2</v>
      </c>
      <c r="DU174" s="8" t="n">
        <v>0</v>
      </c>
      <c r="DV174" s="8" t="n">
        <v>0</v>
      </c>
      <c r="DW174" s="8" t="n">
        <v>0</v>
      </c>
      <c r="DX174" s="8" t="n">
        <v>1048</v>
      </c>
      <c r="DY174" s="8" t="n">
        <v>766</v>
      </c>
      <c r="DZ174" s="8" t="n">
        <v>803</v>
      </c>
      <c r="EA174" s="8" t="n">
        <v>585</v>
      </c>
      <c r="EB174" s="8" t="n">
        <v>571</v>
      </c>
      <c r="EC174" s="8" t="n">
        <v>423</v>
      </c>
      <c r="ED174" s="8" t="n">
        <v>58</v>
      </c>
      <c r="EE174" s="8" t="n">
        <v>37.52</v>
      </c>
      <c r="EF174" s="8" t="n">
        <v>59</v>
      </c>
      <c r="EG174" s="8" t="n">
        <v>37</v>
      </c>
      <c r="EH174" s="12" t="n">
        <f aca="false">EF174/EB174</f>
        <v>0.103327495621716</v>
      </c>
      <c r="EI174" s="20" t="n">
        <f aca="false">1-EG174/EC174</f>
        <v>0.912529550827423</v>
      </c>
      <c r="EJ174" s="21" t="n">
        <f aca="false">EH174+EI174</f>
        <v>1.01585704644914</v>
      </c>
      <c r="EK174" s="8" t="n">
        <v>1046</v>
      </c>
      <c r="EL174" s="8" t="n">
        <v>766</v>
      </c>
      <c r="EM174" s="8" t="n">
        <v>804</v>
      </c>
      <c r="EN174" s="8" t="n">
        <v>585</v>
      </c>
      <c r="EO174" s="8" t="n">
        <v>572</v>
      </c>
      <c r="EP174" s="8" t="n">
        <v>423</v>
      </c>
      <c r="EQ174" s="8" t="n">
        <v>59</v>
      </c>
      <c r="ER174" s="8" t="n">
        <v>36</v>
      </c>
      <c r="ES174" s="8" t="n">
        <v>562</v>
      </c>
      <c r="ET174" s="8" t="n">
        <v>373</v>
      </c>
      <c r="EU174" s="8" t="n">
        <v>240</v>
      </c>
      <c r="EV174" s="8" t="n">
        <v>143</v>
      </c>
      <c r="EW174" s="8" t="n">
        <v>39</v>
      </c>
      <c r="EX174" s="8" t="n">
        <v>18</v>
      </c>
      <c r="EY174" s="8" t="n">
        <v>60</v>
      </c>
      <c r="EZ174" s="8" t="n">
        <v>58</v>
      </c>
      <c r="FA174" s="8" t="n">
        <v>3</v>
      </c>
      <c r="FB174" s="8" t="n">
        <v>1</v>
      </c>
      <c r="FC174" s="8" t="n">
        <v>4</v>
      </c>
      <c r="FD174" s="19" t="n">
        <v>37.02</v>
      </c>
      <c r="FE174" s="18" t="n">
        <f aca="false">FD174/V174</f>
        <v>0.638275862068966</v>
      </c>
      <c r="FF174" s="8" t="n">
        <v>3.694</v>
      </c>
      <c r="FG174" s="8" t="n">
        <v>1.08</v>
      </c>
      <c r="FH174" s="8" t="n">
        <v>-0.2</v>
      </c>
      <c r="FI174" s="8" t="n">
        <v>0.88</v>
      </c>
      <c r="FJ174" s="22"/>
      <c r="FK174" s="22"/>
      <c r="FL174" s="22"/>
      <c r="FM174" s="8" t="n">
        <f aca="false">BL174+BS174+AH174+DT174</f>
        <v>173</v>
      </c>
      <c r="FN174" s="19" t="n">
        <f aca="false">IF(DS174&gt;0,(BL174+BR174)/DS174,0)</f>
        <v>7.11764705882353</v>
      </c>
      <c r="FO174" s="12" t="n">
        <v>0.1067013663</v>
      </c>
      <c r="FP174" s="19" t="n">
        <f aca="false">Z174-AH174/10</f>
        <v>32.6</v>
      </c>
      <c r="FQ174" s="19" t="n">
        <f aca="false">Z174+DR174/5</f>
        <v>35.3552</v>
      </c>
      <c r="FR174" s="19" t="n">
        <f aca="false">(DX174+DY174)/AL174*60</f>
        <v>120.14969035292</v>
      </c>
      <c r="FS174" s="8" t="n">
        <v>24</v>
      </c>
      <c r="FT174" s="17" t="s">
        <v>1081</v>
      </c>
      <c r="FU174" s="8" t="n">
        <v>1354</v>
      </c>
      <c r="FV174" s="22"/>
      <c r="FW174" s="17" t="s">
        <v>280</v>
      </c>
      <c r="FX174" s="23" t="n">
        <v>5000000</v>
      </c>
      <c r="FY174" s="23" t="n">
        <v>4625000</v>
      </c>
      <c r="FZ174" s="8" t="n">
        <v>381</v>
      </c>
      <c r="GA174" s="8" t="n">
        <v>105</v>
      </c>
      <c r="GB174" s="8" t="n">
        <v>114</v>
      </c>
      <c r="GC174" s="8" t="n">
        <v>219</v>
      </c>
      <c r="GD174" s="8" t="n">
        <v>51</v>
      </c>
      <c r="GE174" s="8" t="n">
        <v>326</v>
      </c>
      <c r="GF174" s="8" t="n">
        <v>816</v>
      </c>
      <c r="GG174" s="8" t="n">
        <v>5969</v>
      </c>
      <c r="GH174" s="8" t="n">
        <v>19.5</v>
      </c>
      <c r="GI174" s="8" t="n">
        <v>8.3</v>
      </c>
      <c r="GJ174" s="8" t="n">
        <v>27.8</v>
      </c>
      <c r="GK174" s="8" t="n">
        <f aca="false">Z174-AH174/10</f>
        <v>32.6</v>
      </c>
      <c r="GL174" s="22"/>
      <c r="GM174" s="22"/>
      <c r="GN174" s="22"/>
      <c r="GO174" s="22"/>
      <c r="GP174" s="22"/>
    </row>
    <row r="175" customFormat="false" ht="13.65" hidden="false" customHeight="true" outlineLevel="0" collapsed="false">
      <c r="A175" s="16" t="n">
        <v>29124</v>
      </c>
      <c r="B175" s="17" t="s">
        <v>1082</v>
      </c>
      <c r="C175" s="17" t="s">
        <v>27</v>
      </c>
      <c r="D175" s="17" t="s">
        <v>262</v>
      </c>
      <c r="E175" s="17" t="s">
        <v>262</v>
      </c>
      <c r="F175" s="8" t="n">
        <v>72</v>
      </c>
      <c r="G175" s="8" t="n">
        <v>195</v>
      </c>
      <c r="H175" s="22"/>
      <c r="I175" s="22"/>
      <c r="J175" s="22"/>
      <c r="K175" s="17" t="s">
        <v>263</v>
      </c>
      <c r="L175" s="8" t="n">
        <v>2003</v>
      </c>
      <c r="M175" s="8" t="n">
        <v>38</v>
      </c>
      <c r="N175" s="8" t="n">
        <v>14</v>
      </c>
      <c r="O175" s="8" t="n">
        <v>8470543</v>
      </c>
      <c r="P175" s="17" t="s">
        <v>1083</v>
      </c>
      <c r="Q175" s="17" t="s">
        <v>1084</v>
      </c>
      <c r="R175" s="17" t="s">
        <v>1085</v>
      </c>
      <c r="S175" s="17" t="s">
        <v>1070</v>
      </c>
      <c r="T175" s="17" t="s">
        <v>268</v>
      </c>
      <c r="U175" s="17" t="s">
        <v>306</v>
      </c>
      <c r="V175" s="8" t="n">
        <v>82</v>
      </c>
      <c r="W175" s="8" t="n">
        <v>13</v>
      </c>
      <c r="X175" s="8" t="n">
        <v>16</v>
      </c>
      <c r="Y175" s="8" t="n">
        <v>9</v>
      </c>
      <c r="Z175" s="8" t="n">
        <v>29</v>
      </c>
      <c r="AA175" s="8" t="n">
        <v>11</v>
      </c>
      <c r="AB175" s="8" t="n">
        <v>71</v>
      </c>
      <c r="AC175" s="18" t="n">
        <f aca="false">Z175/V175</f>
        <v>0.353658536585366</v>
      </c>
      <c r="AD175" s="19" t="n">
        <f aca="false">IF(FZ175&gt;V175,Z175-V175*(GC175-Z175)/(FZ175-V175),0)</f>
        <v>-24.8009049773756</v>
      </c>
      <c r="AE175" s="19" t="n">
        <v>11.187</v>
      </c>
      <c r="AF175" s="8" t="n">
        <v>8</v>
      </c>
      <c r="AG175" s="8" t="n">
        <v>0.3</v>
      </c>
      <c r="AH175" s="8" t="n">
        <v>35</v>
      </c>
      <c r="AI175" s="8" t="n">
        <v>1383</v>
      </c>
      <c r="AJ175" s="8" t="n">
        <v>58776</v>
      </c>
      <c r="AK175" s="19" t="n">
        <v>979.6</v>
      </c>
      <c r="AL175" s="8" t="n">
        <v>979.6</v>
      </c>
      <c r="AM175" s="8" t="n">
        <v>980</v>
      </c>
      <c r="AN175" s="18" t="n">
        <f aca="false">AJ175/60/V175</f>
        <v>11.9463414634146</v>
      </c>
      <c r="AO175" s="8" t="n">
        <v>20.19</v>
      </c>
      <c r="AP175" s="12" t="n">
        <f aca="false">IF(EF175&gt;0,Z175/EF175,0)</f>
        <v>0.743589743589744</v>
      </c>
      <c r="AQ175" s="8" t="n">
        <v>133</v>
      </c>
      <c r="AR175" s="8" t="n">
        <v>133</v>
      </c>
      <c r="AS175" s="8" t="n">
        <v>133</v>
      </c>
      <c r="AT175" s="8" t="n">
        <v>105</v>
      </c>
      <c r="AU175" s="8" t="n">
        <v>105</v>
      </c>
      <c r="AV175" s="8" t="n">
        <v>81</v>
      </c>
      <c r="AW175" s="8" t="n">
        <v>78</v>
      </c>
      <c r="AX175" s="8" t="n">
        <v>39</v>
      </c>
      <c r="AY175" s="8" t="n">
        <v>5</v>
      </c>
      <c r="AZ175" s="8" t="n">
        <v>6</v>
      </c>
      <c r="BA175" s="8" t="n">
        <f aca="false">AY175+AZ175</f>
        <v>11</v>
      </c>
      <c r="BB175" s="8" t="n">
        <v>7.89</v>
      </c>
      <c r="BC175" s="8" t="n">
        <v>28.5309</v>
      </c>
      <c r="BD175" s="19" t="n">
        <v>184</v>
      </c>
      <c r="BE175" s="19" t="n">
        <v>11.269906084116</v>
      </c>
      <c r="BF175" s="19" t="n">
        <f aca="false">AQ175+BD175</f>
        <v>317</v>
      </c>
      <c r="BG175" s="19" t="n">
        <f aca="false">IF(AL175&gt;0,BF175/AL175*60,0)</f>
        <v>19.416088199265</v>
      </c>
      <c r="BH175" s="8" t="n">
        <v>268</v>
      </c>
      <c r="BI175" s="8" t="n">
        <v>398</v>
      </c>
      <c r="BJ175" s="8" t="n">
        <v>309</v>
      </c>
      <c r="BK175" s="12" t="n">
        <f aca="false">BH175/(BH175+BJ175)</f>
        <v>0.464471403812825</v>
      </c>
      <c r="BL175" s="8" t="n">
        <v>131</v>
      </c>
      <c r="BM175" s="8" t="n">
        <v>131</v>
      </c>
      <c r="BN175" s="8" t="n">
        <v>81</v>
      </c>
      <c r="BO175" s="8" t="n">
        <f aca="false">BM175-BN175</f>
        <v>50</v>
      </c>
      <c r="BP175" s="8" t="n">
        <v>24</v>
      </c>
      <c r="BQ175" s="8" t="n">
        <v>29</v>
      </c>
      <c r="BR175" s="8" t="n">
        <v>38</v>
      </c>
      <c r="BS175" s="8" t="n">
        <v>30</v>
      </c>
      <c r="BT175" s="12" t="n">
        <f aca="false">BS175/(EA175+BS175)</f>
        <v>0.0429184549356223</v>
      </c>
      <c r="BU175" s="8" t="n">
        <v>7</v>
      </c>
      <c r="BV175" s="8" t="n">
        <v>12</v>
      </c>
      <c r="BW175" s="12" t="n">
        <f aca="false">IF(BU175+BV175&gt;0,BU175/(BU175+BV175),0)</f>
        <v>0.368421052631579</v>
      </c>
      <c r="BX175" s="8" t="n">
        <v>2</v>
      </c>
      <c r="BY175" s="8" t="n">
        <v>3</v>
      </c>
      <c r="BZ175" s="8" t="n">
        <v>3</v>
      </c>
      <c r="CA175" s="8" t="n">
        <v>4</v>
      </c>
      <c r="CB175" s="8" t="n">
        <v>2</v>
      </c>
      <c r="CC175" s="8" t="n">
        <v>5</v>
      </c>
      <c r="CD175" s="8" t="n">
        <v>4</v>
      </c>
      <c r="CE175" s="8" t="n">
        <v>6</v>
      </c>
      <c r="CF175" s="8" t="n">
        <v>2</v>
      </c>
      <c r="CG175" s="8" t="n">
        <v>4</v>
      </c>
      <c r="CH175" s="8" t="n">
        <v>4</v>
      </c>
      <c r="CI175" s="8" t="n">
        <v>6</v>
      </c>
      <c r="CJ175" s="8" t="n">
        <v>0</v>
      </c>
      <c r="CK175" s="8" t="n">
        <v>0</v>
      </c>
      <c r="CL175" s="8" t="n">
        <v>4</v>
      </c>
      <c r="CM175" s="8" t="n">
        <v>2</v>
      </c>
      <c r="CN175" s="8" t="n">
        <v>0</v>
      </c>
      <c r="CO175" s="8" t="n">
        <v>0</v>
      </c>
      <c r="CP175" s="8" t="n">
        <v>0</v>
      </c>
      <c r="CQ175" s="8" t="n">
        <v>2</v>
      </c>
      <c r="CR175" s="8" t="n">
        <v>0</v>
      </c>
      <c r="CS175" s="8" t="n">
        <v>1</v>
      </c>
      <c r="CT175" s="8" t="n">
        <v>0</v>
      </c>
      <c r="CU175" s="8" t="n">
        <v>4</v>
      </c>
      <c r="CV175" s="8" t="n">
        <v>0</v>
      </c>
      <c r="CW175" s="8" t="n">
        <v>6</v>
      </c>
      <c r="CX175" s="8" t="n">
        <v>0</v>
      </c>
      <c r="CY175" s="8" t="n">
        <v>2</v>
      </c>
      <c r="CZ175" s="8" t="n">
        <v>4</v>
      </c>
      <c r="DA175" s="8" t="n">
        <v>18</v>
      </c>
      <c r="DB175" s="8" t="n">
        <v>9</v>
      </c>
      <c r="DC175" s="8" t="n">
        <v>0</v>
      </c>
      <c r="DD175" s="8" t="n">
        <v>9</v>
      </c>
      <c r="DE175" s="8" t="n">
        <v>12</v>
      </c>
      <c r="DF175" s="8" t="n">
        <v>12</v>
      </c>
      <c r="DG175" s="8" t="n">
        <v>0</v>
      </c>
      <c r="DH175" s="8" t="n">
        <v>39</v>
      </c>
      <c r="DI175" s="8" t="n">
        <v>16</v>
      </c>
      <c r="DJ175" s="8" t="n">
        <v>4</v>
      </c>
      <c r="DK175" s="8" t="n">
        <v>15</v>
      </c>
      <c r="DL175" s="8" t="n">
        <v>14</v>
      </c>
      <c r="DM175" s="8" t="n">
        <v>1</v>
      </c>
      <c r="DN175" s="8" t="n">
        <v>5</v>
      </c>
      <c r="DO175" s="8" t="n">
        <v>4</v>
      </c>
      <c r="DP175" s="8" t="n">
        <v>1</v>
      </c>
      <c r="DQ175" s="8" t="n">
        <f aca="false">DJ175-DI175</f>
        <v>-12</v>
      </c>
      <c r="DR175" s="19" t="n">
        <v>-9.17</v>
      </c>
      <c r="DS175" s="8" t="n">
        <v>15</v>
      </c>
      <c r="DT175" s="8" t="n">
        <v>1</v>
      </c>
      <c r="DU175" s="8" t="n">
        <v>0</v>
      </c>
      <c r="DV175" s="8" t="n">
        <v>0</v>
      </c>
      <c r="DW175" s="8" t="n">
        <v>0</v>
      </c>
      <c r="DX175" s="8" t="n">
        <v>865</v>
      </c>
      <c r="DY175" s="8" t="n">
        <v>893</v>
      </c>
      <c r="DZ175" s="8" t="n">
        <v>642</v>
      </c>
      <c r="EA175" s="8" t="n">
        <v>669</v>
      </c>
      <c r="EB175" s="8" t="n">
        <v>472</v>
      </c>
      <c r="EC175" s="8" t="n">
        <v>490</v>
      </c>
      <c r="ED175" s="8" t="n">
        <v>34.98</v>
      </c>
      <c r="EE175" s="8" t="n">
        <v>35.5</v>
      </c>
      <c r="EF175" s="8" t="n">
        <v>39</v>
      </c>
      <c r="EG175" s="8" t="n">
        <v>36</v>
      </c>
      <c r="EH175" s="12" t="n">
        <f aca="false">EF175/EB175</f>
        <v>0.0826271186440678</v>
      </c>
      <c r="EI175" s="20" t="n">
        <f aca="false">1-EG175/EC175</f>
        <v>0.926530612244898</v>
      </c>
      <c r="EJ175" s="21" t="n">
        <f aca="false">EH175+EI175</f>
        <v>1.00915773088897</v>
      </c>
      <c r="EK175" s="8" t="n">
        <v>862</v>
      </c>
      <c r="EL175" s="8" t="n">
        <v>896</v>
      </c>
      <c r="EM175" s="8" t="n">
        <v>640</v>
      </c>
      <c r="EN175" s="8" t="n">
        <v>671</v>
      </c>
      <c r="EO175" s="8" t="n">
        <v>469</v>
      </c>
      <c r="EP175" s="8" t="n">
        <v>492</v>
      </c>
      <c r="EQ175" s="8" t="n">
        <v>39</v>
      </c>
      <c r="ER175" s="8" t="n">
        <v>36</v>
      </c>
      <c r="ES175" s="8" t="n">
        <v>435</v>
      </c>
      <c r="ET175" s="8" t="n">
        <v>418</v>
      </c>
      <c r="EU175" s="8" t="n">
        <v>148</v>
      </c>
      <c r="EV175" s="8" t="n">
        <v>152</v>
      </c>
      <c r="EW175" s="8" t="n">
        <v>19</v>
      </c>
      <c r="EX175" s="8" t="n">
        <v>18</v>
      </c>
      <c r="EY175" s="8" t="n">
        <v>101</v>
      </c>
      <c r="EZ175" s="8" t="n">
        <v>77</v>
      </c>
      <c r="FA175" s="8" t="n">
        <v>1.6</v>
      </c>
      <c r="FB175" s="8" t="n">
        <v>1.1</v>
      </c>
      <c r="FC175" s="8" t="n">
        <v>2.6</v>
      </c>
      <c r="FD175" s="19" t="n">
        <v>26.77</v>
      </c>
      <c r="FE175" s="18" t="n">
        <f aca="false">FD175/V175</f>
        <v>0.326463414634146</v>
      </c>
      <c r="FF175" s="8" t="n">
        <v>2.9546</v>
      </c>
      <c r="FG175" s="8" t="n">
        <v>0.72</v>
      </c>
      <c r="FH175" s="8" t="n">
        <v>0.38</v>
      </c>
      <c r="FI175" s="8" t="n">
        <v>1.1</v>
      </c>
      <c r="FJ175" s="8" t="n">
        <v>1</v>
      </c>
      <c r="FK175" s="8" t="n">
        <v>0</v>
      </c>
      <c r="FL175" s="8" t="n">
        <v>0</v>
      </c>
      <c r="FM175" s="8" t="n">
        <f aca="false">BL175+BS175+AH175+DT175</f>
        <v>197</v>
      </c>
      <c r="FN175" s="19" t="n">
        <f aca="false">IF(DS175&gt;0,(BL175+BR175)/DS175,0)</f>
        <v>11.2666666666667</v>
      </c>
      <c r="FO175" s="12" t="n">
        <v>0.0469314079</v>
      </c>
      <c r="FP175" s="19" t="n">
        <f aca="false">Z175-AH175/10</f>
        <v>25.5</v>
      </c>
      <c r="FQ175" s="19" t="n">
        <f aca="false">Z175+DR175/5</f>
        <v>27.166</v>
      </c>
      <c r="FR175" s="19" t="n">
        <f aca="false">(DX175+DY175)/AL175*60</f>
        <v>107.676602694978</v>
      </c>
      <c r="FS175" s="22"/>
      <c r="FT175" s="22"/>
      <c r="FU175" s="22"/>
      <c r="FV175" s="17" t="s">
        <v>255</v>
      </c>
      <c r="FW175" s="17" t="s">
        <v>280</v>
      </c>
      <c r="FX175" s="23" t="n">
        <v>2000000</v>
      </c>
      <c r="FY175" s="23" t="n">
        <v>2000000</v>
      </c>
      <c r="FZ175" s="8" t="n">
        <v>966</v>
      </c>
      <c r="GA175" s="8" t="n">
        <v>263</v>
      </c>
      <c r="GB175" s="8" t="n">
        <v>346</v>
      </c>
      <c r="GC175" s="8" t="n">
        <v>609</v>
      </c>
      <c r="GD175" s="8" t="n">
        <v>191</v>
      </c>
      <c r="GE175" s="8" t="n">
        <v>723</v>
      </c>
      <c r="GF175" s="8" t="n">
        <v>2094</v>
      </c>
      <c r="GG175" s="8" t="n">
        <v>15905</v>
      </c>
      <c r="GH175" s="8" t="n">
        <v>49.2</v>
      </c>
      <c r="GI175" s="8" t="n">
        <v>24.5</v>
      </c>
      <c r="GJ175" s="8" t="n">
        <v>73.8</v>
      </c>
      <c r="GK175" s="8" t="n">
        <f aca="false">Z175-AH175/10</f>
        <v>25.5</v>
      </c>
      <c r="GL175" s="22"/>
      <c r="GM175" s="22"/>
      <c r="GN175" s="22"/>
      <c r="GO175" s="22"/>
      <c r="GP175" s="22"/>
    </row>
    <row r="176" customFormat="false" ht="13.65" hidden="false" customHeight="true" outlineLevel="0" collapsed="false">
      <c r="A176" s="16" t="n">
        <v>32080</v>
      </c>
      <c r="B176" s="17" t="s">
        <v>340</v>
      </c>
      <c r="C176" s="17" t="s">
        <v>272</v>
      </c>
      <c r="D176" s="17" t="s">
        <v>262</v>
      </c>
      <c r="E176" s="17" t="s">
        <v>262</v>
      </c>
      <c r="F176" s="8" t="n">
        <v>74</v>
      </c>
      <c r="G176" s="8" t="n">
        <v>242</v>
      </c>
      <c r="H176" s="8" t="n">
        <v>2006</v>
      </c>
      <c r="I176" s="8" t="n">
        <v>1</v>
      </c>
      <c r="J176" s="8" t="n">
        <v>18</v>
      </c>
      <c r="K176" s="17" t="s">
        <v>273</v>
      </c>
      <c r="L176" s="8" t="n">
        <v>2008</v>
      </c>
      <c r="M176" s="8" t="n">
        <v>30</v>
      </c>
      <c r="N176" s="8" t="n">
        <v>10</v>
      </c>
      <c r="O176" s="8" t="n">
        <v>8473485</v>
      </c>
      <c r="P176" s="17" t="s">
        <v>1086</v>
      </c>
      <c r="Q176" s="17" t="s">
        <v>1087</v>
      </c>
      <c r="R176" s="17" t="s">
        <v>1088</v>
      </c>
      <c r="S176" s="17" t="s">
        <v>1070</v>
      </c>
      <c r="T176" s="17" t="s">
        <v>299</v>
      </c>
      <c r="U176" s="17" t="s">
        <v>1089</v>
      </c>
      <c r="V176" s="8" t="n">
        <v>54</v>
      </c>
      <c r="W176" s="8" t="n">
        <v>10</v>
      </c>
      <c r="X176" s="8" t="n">
        <v>6</v>
      </c>
      <c r="Y176" s="8" t="n">
        <v>4</v>
      </c>
      <c r="Z176" s="8" t="n">
        <v>16</v>
      </c>
      <c r="AA176" s="8" t="n">
        <v>0</v>
      </c>
      <c r="AB176" s="8" t="n">
        <v>0</v>
      </c>
      <c r="AC176" s="18" t="n">
        <f aca="false">Z176/V176</f>
        <v>0.296296296296296</v>
      </c>
      <c r="AD176" s="19" t="n">
        <f aca="false">IF(FZ176&gt;V176,Z176-V176*(GC176-Z176)/(FZ176-V176),0)</f>
        <v>-11.5418060200669</v>
      </c>
      <c r="AE176" s="19" t="n">
        <v>6.753</v>
      </c>
      <c r="AF176" s="8" t="n">
        <v>-5</v>
      </c>
      <c r="AG176" s="8" t="n">
        <v>0.2</v>
      </c>
      <c r="AH176" s="8" t="n">
        <v>27</v>
      </c>
      <c r="AI176" s="8" t="n">
        <v>780</v>
      </c>
      <c r="AJ176" s="8" t="n">
        <v>34805</v>
      </c>
      <c r="AK176" s="19" t="n">
        <v>580.08333333333</v>
      </c>
      <c r="AL176" s="8" t="n">
        <v>580.08</v>
      </c>
      <c r="AM176" s="8" t="n">
        <v>580</v>
      </c>
      <c r="AN176" s="18" t="n">
        <f aca="false">AJ176/60/V176</f>
        <v>10.7422839506173</v>
      </c>
      <c r="AO176" s="8" t="n">
        <v>18.12</v>
      </c>
      <c r="AP176" s="12" t="n">
        <f aca="false">IF(EF176&gt;0,Z176/EF176,0)</f>
        <v>0.615384615384615</v>
      </c>
      <c r="AQ176" s="8" t="n">
        <v>100</v>
      </c>
      <c r="AR176" s="8" t="n">
        <v>100</v>
      </c>
      <c r="AS176" s="8" t="n">
        <v>100</v>
      </c>
      <c r="AT176" s="8" t="n">
        <v>88</v>
      </c>
      <c r="AU176" s="8" t="n">
        <v>88</v>
      </c>
      <c r="AV176" s="8" t="n">
        <v>68</v>
      </c>
      <c r="AW176" s="8" t="n">
        <v>59</v>
      </c>
      <c r="AX176" s="8" t="n">
        <v>38</v>
      </c>
      <c r="AY176" s="8" t="n">
        <v>3</v>
      </c>
      <c r="AZ176" s="8" t="n">
        <v>6</v>
      </c>
      <c r="BA176" s="8" t="n">
        <f aca="false">AY176+AZ176</f>
        <v>9</v>
      </c>
      <c r="BB176" s="8" t="n">
        <v>7.95</v>
      </c>
      <c r="BC176" s="8" t="n">
        <v>25.0588</v>
      </c>
      <c r="BD176" s="19" t="n">
        <v>81.5</v>
      </c>
      <c r="BE176" s="19" t="n">
        <v>8.42982330124987</v>
      </c>
      <c r="BF176" s="19" t="n">
        <f aca="false">AQ176+BD176</f>
        <v>181.5</v>
      </c>
      <c r="BG176" s="19" t="n">
        <f aca="false">IF(AL176&gt;0,BF176/AL176*60,0)</f>
        <v>18.773272652048</v>
      </c>
      <c r="BH176" s="8" t="n">
        <v>191</v>
      </c>
      <c r="BI176" s="8" t="n">
        <v>182</v>
      </c>
      <c r="BJ176" s="8" t="n">
        <v>155</v>
      </c>
      <c r="BK176" s="12" t="n">
        <f aca="false">BH176/(BH176+BJ176)</f>
        <v>0.552023121387283</v>
      </c>
      <c r="BL176" s="8" t="n">
        <v>48</v>
      </c>
      <c r="BM176" s="8" t="n">
        <v>48</v>
      </c>
      <c r="BN176" s="8" t="n">
        <v>20</v>
      </c>
      <c r="BO176" s="8" t="n">
        <f aca="false">BM176-BN176</f>
        <v>28</v>
      </c>
      <c r="BP176" s="8" t="n">
        <v>20</v>
      </c>
      <c r="BQ176" s="8" t="n">
        <v>10</v>
      </c>
      <c r="BR176" s="8" t="n">
        <v>7</v>
      </c>
      <c r="BS176" s="8" t="n">
        <v>14</v>
      </c>
      <c r="BT176" s="12" t="n">
        <f aca="false">BS176/(EA176+BS176)</f>
        <v>0.0297872340425532</v>
      </c>
      <c r="BU176" s="8" t="n">
        <v>3</v>
      </c>
      <c r="BV176" s="8" t="n">
        <v>7</v>
      </c>
      <c r="BW176" s="12" t="n">
        <f aca="false">IF(BU176+BV176&gt;0,BU176/(BU176+BV176),0)</f>
        <v>0.3</v>
      </c>
      <c r="BX176" s="8" t="n">
        <v>0</v>
      </c>
      <c r="BY176" s="8" t="n">
        <v>1</v>
      </c>
      <c r="BZ176" s="8" t="n">
        <v>0</v>
      </c>
      <c r="CA176" s="8" t="n">
        <v>3</v>
      </c>
      <c r="CB176" s="8" t="n">
        <v>3</v>
      </c>
      <c r="CC176" s="8" t="n">
        <v>3</v>
      </c>
      <c r="CD176" s="8" t="n">
        <v>2</v>
      </c>
      <c r="CE176" s="8" t="n">
        <v>1</v>
      </c>
      <c r="CF176" s="8" t="n">
        <v>0</v>
      </c>
      <c r="CG176" s="8" t="n">
        <v>3</v>
      </c>
      <c r="CH176" s="8" t="n">
        <v>2</v>
      </c>
      <c r="CI176" s="8" t="n">
        <v>3</v>
      </c>
      <c r="CJ176" s="8" t="n">
        <v>0</v>
      </c>
      <c r="CK176" s="8" t="n">
        <v>0</v>
      </c>
      <c r="CL176" s="8" t="n">
        <v>1</v>
      </c>
      <c r="CM176" s="8" t="n">
        <v>1</v>
      </c>
      <c r="CN176" s="8" t="n">
        <v>1</v>
      </c>
      <c r="CO176" s="8" t="n">
        <v>0</v>
      </c>
      <c r="CP176" s="8" t="n">
        <v>0</v>
      </c>
      <c r="CQ176" s="8" t="n">
        <v>3</v>
      </c>
      <c r="CR176" s="8" t="n">
        <v>0</v>
      </c>
      <c r="CS176" s="8" t="n">
        <v>0</v>
      </c>
      <c r="CT176" s="8" t="n">
        <v>1</v>
      </c>
      <c r="CU176" s="8" t="n">
        <v>1</v>
      </c>
      <c r="CV176" s="8" t="n">
        <v>0</v>
      </c>
      <c r="CW176" s="8" t="n">
        <v>5</v>
      </c>
      <c r="CX176" s="8" t="n">
        <v>0</v>
      </c>
      <c r="CY176" s="8" t="n">
        <v>0</v>
      </c>
      <c r="CZ176" s="8" t="n">
        <v>4</v>
      </c>
      <c r="DA176" s="8" t="n">
        <v>16</v>
      </c>
      <c r="DB176" s="8" t="n">
        <v>15</v>
      </c>
      <c r="DC176" s="8" t="n">
        <v>2</v>
      </c>
      <c r="DD176" s="8" t="n">
        <v>7</v>
      </c>
      <c r="DE176" s="8" t="n">
        <v>3</v>
      </c>
      <c r="DF176" s="8" t="n">
        <v>3</v>
      </c>
      <c r="DG176" s="8" t="n">
        <v>0</v>
      </c>
      <c r="DH176" s="8" t="n">
        <v>38</v>
      </c>
      <c r="DI176" s="8" t="n">
        <v>9</v>
      </c>
      <c r="DJ176" s="8" t="n">
        <v>5</v>
      </c>
      <c r="DK176" s="8" t="n">
        <v>10</v>
      </c>
      <c r="DL176" s="8" t="n">
        <v>7</v>
      </c>
      <c r="DM176" s="8" t="n">
        <v>3</v>
      </c>
      <c r="DN176" s="8" t="n">
        <v>8</v>
      </c>
      <c r="DO176" s="8" t="n">
        <v>5</v>
      </c>
      <c r="DP176" s="8" t="n">
        <v>3</v>
      </c>
      <c r="DQ176" s="8" t="n">
        <f aca="false">DJ176-DI176</f>
        <v>-4</v>
      </c>
      <c r="DR176" s="19" t="n">
        <v>-5.505</v>
      </c>
      <c r="DS176" s="8" t="n">
        <v>6</v>
      </c>
      <c r="DT176" s="8" t="n">
        <v>3</v>
      </c>
      <c r="DU176" s="8" t="n">
        <v>0</v>
      </c>
      <c r="DV176" s="8" t="n">
        <v>0</v>
      </c>
      <c r="DW176" s="8" t="n">
        <v>0</v>
      </c>
      <c r="DX176" s="8" t="n">
        <v>495</v>
      </c>
      <c r="DY176" s="8" t="n">
        <v>625</v>
      </c>
      <c r="DZ176" s="8" t="n">
        <v>379</v>
      </c>
      <c r="EA176" s="8" t="n">
        <v>456</v>
      </c>
      <c r="EB176" s="8" t="n">
        <v>277</v>
      </c>
      <c r="EC176" s="8" t="n">
        <v>314</v>
      </c>
      <c r="ED176" s="8" t="n">
        <v>23.79</v>
      </c>
      <c r="EE176" s="8" t="n">
        <v>25.04</v>
      </c>
      <c r="EF176" s="8" t="n">
        <v>26</v>
      </c>
      <c r="EG176" s="8" t="n">
        <v>29</v>
      </c>
      <c r="EH176" s="12" t="n">
        <f aca="false">EF176/EB176</f>
        <v>0.0938628158844766</v>
      </c>
      <c r="EI176" s="20" t="n">
        <f aca="false">1-EG176/EC176</f>
        <v>0.907643312101911</v>
      </c>
      <c r="EJ176" s="21" t="n">
        <f aca="false">EH176+EI176</f>
        <v>1.00150612798639</v>
      </c>
      <c r="EK176" s="8" t="n">
        <v>497</v>
      </c>
      <c r="EL176" s="8" t="n">
        <v>623</v>
      </c>
      <c r="EM176" s="8" t="n">
        <v>381</v>
      </c>
      <c r="EN176" s="8" t="n">
        <v>454</v>
      </c>
      <c r="EO176" s="8" t="n">
        <v>279</v>
      </c>
      <c r="EP176" s="8" t="n">
        <v>312</v>
      </c>
      <c r="EQ176" s="8" t="n">
        <v>26</v>
      </c>
      <c r="ER176" s="8" t="n">
        <v>29</v>
      </c>
      <c r="ES176" s="8" t="n">
        <v>231</v>
      </c>
      <c r="ET176" s="8" t="n">
        <v>286</v>
      </c>
      <c r="EU176" s="8" t="n">
        <v>103</v>
      </c>
      <c r="EV176" s="8" t="n">
        <v>90</v>
      </c>
      <c r="EW176" s="8" t="n">
        <v>17</v>
      </c>
      <c r="EX176" s="8" t="n">
        <v>15</v>
      </c>
      <c r="EY176" s="8" t="n">
        <v>48</v>
      </c>
      <c r="EZ176" s="8" t="n">
        <v>41</v>
      </c>
      <c r="FA176" s="8" t="n">
        <v>1</v>
      </c>
      <c r="FB176" s="8" t="n">
        <v>0.4</v>
      </c>
      <c r="FC176" s="8" t="n">
        <v>1.4</v>
      </c>
      <c r="FD176" s="19" t="n">
        <v>7.91</v>
      </c>
      <c r="FE176" s="18" t="n">
        <f aca="false">FD176/V176</f>
        <v>0.146481481481481</v>
      </c>
      <c r="FF176" s="8" t="n">
        <v>0.9511</v>
      </c>
      <c r="FG176" s="8" t="n">
        <v>0.03</v>
      </c>
      <c r="FH176" s="8" t="n">
        <v>-0.81</v>
      </c>
      <c r="FI176" s="8" t="n">
        <v>-0.78</v>
      </c>
      <c r="FJ176" s="8" t="n">
        <v>4</v>
      </c>
      <c r="FK176" s="8" t="n">
        <v>3</v>
      </c>
      <c r="FL176" s="8" t="n">
        <v>0</v>
      </c>
      <c r="FM176" s="8" t="n">
        <f aca="false">BL176+BS176+AH176+DT176</f>
        <v>92</v>
      </c>
      <c r="FN176" s="19" t="n">
        <f aca="false">IF(DS176&gt;0,(BL176+BR176)/DS176,0)</f>
        <v>9.16666666666667</v>
      </c>
      <c r="FO176" s="12" t="n">
        <v>0.1196391065</v>
      </c>
      <c r="FP176" s="19" t="n">
        <f aca="false">Z176-AH176/10</f>
        <v>13.3</v>
      </c>
      <c r="FQ176" s="19" t="n">
        <f aca="false">Z176+DR176/5</f>
        <v>14.899</v>
      </c>
      <c r="FR176" s="19" t="n">
        <f aca="false">(DX176+DY176)/AL176*60</f>
        <v>115.846090194456</v>
      </c>
      <c r="FS176" s="22"/>
      <c r="FT176" s="22"/>
      <c r="FU176" s="22"/>
      <c r="FV176" s="22"/>
      <c r="FW176" s="17" t="s">
        <v>280</v>
      </c>
      <c r="FX176" s="23" t="n">
        <v>1100000</v>
      </c>
      <c r="FY176" s="23" t="n">
        <v>1150000</v>
      </c>
      <c r="FZ176" s="8" t="n">
        <v>652</v>
      </c>
      <c r="GA176" s="8" t="n">
        <v>160</v>
      </c>
      <c r="GB176" s="8" t="n">
        <v>161</v>
      </c>
      <c r="GC176" s="8" t="n">
        <v>321</v>
      </c>
      <c r="GD176" s="8" t="n">
        <v>-45</v>
      </c>
      <c r="GE176" s="8" t="n">
        <v>729</v>
      </c>
      <c r="GF176" s="8" t="n">
        <v>1237</v>
      </c>
      <c r="GG176" s="8" t="n">
        <v>9156</v>
      </c>
      <c r="GH176" s="8" t="n">
        <v>27</v>
      </c>
      <c r="GI176" s="8" t="n">
        <v>8.9</v>
      </c>
      <c r="GJ176" s="8" t="n">
        <v>35.9</v>
      </c>
      <c r="GK176" s="8" t="n">
        <f aca="false">Z176-AH176/10</f>
        <v>13.3</v>
      </c>
      <c r="GL176" s="22"/>
      <c r="GM176" s="22"/>
      <c r="GN176" s="22"/>
      <c r="GO176" s="22"/>
      <c r="GP176" s="22"/>
    </row>
    <row r="177" customFormat="false" ht="13.65" hidden="false" customHeight="true" outlineLevel="0" collapsed="false">
      <c r="A177" s="16" t="n">
        <v>32862</v>
      </c>
      <c r="B177" s="17" t="s">
        <v>340</v>
      </c>
      <c r="C177" s="17" t="s">
        <v>272</v>
      </c>
      <c r="D177" s="17" t="s">
        <v>262</v>
      </c>
      <c r="E177" s="17" t="s">
        <v>262</v>
      </c>
      <c r="F177" s="8" t="n">
        <v>74</v>
      </c>
      <c r="G177" s="8" t="n">
        <v>195</v>
      </c>
      <c r="H177" s="22"/>
      <c r="I177" s="22"/>
      <c r="J177" s="22"/>
      <c r="K177" s="17" t="s">
        <v>273</v>
      </c>
      <c r="L177" s="8" t="n">
        <v>2010</v>
      </c>
      <c r="M177" s="8" t="n">
        <v>28</v>
      </c>
      <c r="N177" s="8" t="n">
        <v>8</v>
      </c>
      <c r="O177" s="8" t="n">
        <v>8475690</v>
      </c>
      <c r="P177" s="17" t="s">
        <v>1090</v>
      </c>
      <c r="Q177" s="17" t="s">
        <v>1091</v>
      </c>
      <c r="R177" s="17" t="s">
        <v>828</v>
      </c>
      <c r="S177" s="17" t="s">
        <v>1092</v>
      </c>
      <c r="T177" s="17" t="s">
        <v>278</v>
      </c>
      <c r="U177" s="17" t="s">
        <v>314</v>
      </c>
      <c r="V177" s="8" t="n">
        <v>42</v>
      </c>
      <c r="W177" s="8" t="n">
        <v>2</v>
      </c>
      <c r="X177" s="8" t="n">
        <v>9</v>
      </c>
      <c r="Y177" s="8" t="n">
        <v>2</v>
      </c>
      <c r="Z177" s="8" t="n">
        <v>11</v>
      </c>
      <c r="AA177" s="8" t="n">
        <v>16</v>
      </c>
      <c r="AB177" s="8" t="n">
        <v>44</v>
      </c>
      <c r="AC177" s="18" t="n">
        <f aca="false">Z177/V177</f>
        <v>0.261904761904762</v>
      </c>
      <c r="AD177" s="19" t="n">
        <f aca="false">IF(FZ177&gt;V177,Z177-V177*(GC177-Z177)/(FZ177-V177),0)</f>
        <v>1.94827586206897</v>
      </c>
      <c r="AE177" s="19" t="n">
        <v>3.702</v>
      </c>
      <c r="AF177" s="8" t="n">
        <v>7</v>
      </c>
      <c r="AG177" s="8" t="n">
        <v>-5.6</v>
      </c>
      <c r="AH177" s="8" t="n">
        <v>8</v>
      </c>
      <c r="AI177" s="8" t="n">
        <v>1127</v>
      </c>
      <c r="AJ177" s="8" t="n">
        <v>49835</v>
      </c>
      <c r="AK177" s="19" t="n">
        <v>830.58333333333</v>
      </c>
      <c r="AL177" s="8" t="n">
        <v>811.45</v>
      </c>
      <c r="AM177" s="8" t="n">
        <v>831</v>
      </c>
      <c r="AN177" s="18" t="n">
        <f aca="false">AJ177/60/V177</f>
        <v>19.7757936507936</v>
      </c>
      <c r="AO177" s="8" t="n">
        <v>32.87</v>
      </c>
      <c r="AP177" s="12" t="n">
        <f aca="false">IF(EF177&gt;0,Z177/EF177,0)</f>
        <v>0.282051282051282</v>
      </c>
      <c r="AQ177" s="8" t="n">
        <v>50</v>
      </c>
      <c r="AR177" s="8" t="n">
        <v>51</v>
      </c>
      <c r="AS177" s="8" t="n">
        <v>51</v>
      </c>
      <c r="AT177" s="8" t="n">
        <v>39</v>
      </c>
      <c r="AU177" s="8" t="n">
        <v>39</v>
      </c>
      <c r="AV177" s="8" t="n">
        <v>31</v>
      </c>
      <c r="AW177" s="8" t="n">
        <v>12</v>
      </c>
      <c r="AX177" s="8" t="n">
        <v>0</v>
      </c>
      <c r="AY177" s="8" t="n">
        <v>1</v>
      </c>
      <c r="AZ177" s="8" t="n">
        <v>2</v>
      </c>
      <c r="BA177" s="8" t="n">
        <f aca="false">AY177+AZ177</f>
        <v>3</v>
      </c>
      <c r="BB177" s="8" t="n">
        <v>0.98</v>
      </c>
      <c r="BC177" s="8" t="n">
        <v>60.9677</v>
      </c>
      <c r="BD177" s="19" t="n">
        <v>22.2</v>
      </c>
      <c r="BE177" s="19" t="n">
        <v>1.60369218420789</v>
      </c>
      <c r="BF177" s="19" t="n">
        <f aca="false">AQ177+BD177</f>
        <v>72.2</v>
      </c>
      <c r="BG177" s="19" t="n">
        <f aca="false">IF(AL177&gt;0,BF177/AL177*60,0)</f>
        <v>5.33859141043811</v>
      </c>
      <c r="BH177" s="8" t="n">
        <v>228</v>
      </c>
      <c r="BI177" s="8" t="n">
        <v>321</v>
      </c>
      <c r="BJ177" s="8" t="n">
        <v>433</v>
      </c>
      <c r="BK177" s="12" t="n">
        <f aca="false">BH177/(BH177+BJ177)</f>
        <v>0.344931921331316</v>
      </c>
      <c r="BL177" s="8" t="n">
        <v>21</v>
      </c>
      <c r="BM177" s="8" t="n">
        <v>19</v>
      </c>
      <c r="BN177" s="8" t="n">
        <v>66</v>
      </c>
      <c r="BO177" s="8" t="n">
        <f aca="false">BM177-BN177</f>
        <v>-47</v>
      </c>
      <c r="BP177" s="8" t="n">
        <v>8</v>
      </c>
      <c r="BQ177" s="8" t="n">
        <v>15</v>
      </c>
      <c r="BR177" s="8" t="n">
        <v>15</v>
      </c>
      <c r="BS177" s="8" t="n">
        <v>70</v>
      </c>
      <c r="BT177" s="12" t="n">
        <f aca="false">BS177/(EA177+BS177)</f>
        <v>0.102941176470588</v>
      </c>
      <c r="BU177" s="8" t="n">
        <v>0</v>
      </c>
      <c r="BV177" s="8" t="n">
        <v>0</v>
      </c>
      <c r="BW177" s="12" t="n">
        <f aca="false">IF(BU177+BV177&gt;0,BU177/(BU177+BV177),0)</f>
        <v>0</v>
      </c>
      <c r="BX177" s="8" t="n">
        <v>0</v>
      </c>
      <c r="BY177" s="8" t="n">
        <v>0</v>
      </c>
      <c r="BZ177" s="8" t="n">
        <v>0</v>
      </c>
      <c r="CA177" s="8" t="n">
        <v>0</v>
      </c>
      <c r="CB177" s="8" t="n">
        <v>0</v>
      </c>
      <c r="CC177" s="8" t="n">
        <v>0</v>
      </c>
      <c r="CD177" s="8" t="n">
        <v>0</v>
      </c>
      <c r="CE177" s="8" t="n">
        <v>0</v>
      </c>
      <c r="CF177" s="8" t="n">
        <v>0</v>
      </c>
      <c r="CG177" s="8" t="n">
        <v>0</v>
      </c>
      <c r="CH177" s="8" t="n">
        <v>0</v>
      </c>
      <c r="CI177" s="8" t="n">
        <v>0</v>
      </c>
      <c r="CJ177" s="8" t="n">
        <v>0</v>
      </c>
      <c r="CK177" s="8" t="n">
        <v>0</v>
      </c>
      <c r="CL177" s="8" t="n">
        <v>0</v>
      </c>
      <c r="CM177" s="8" t="n">
        <v>0</v>
      </c>
      <c r="CN177" s="8" t="n">
        <v>0</v>
      </c>
      <c r="CO177" s="8" t="n">
        <v>0</v>
      </c>
      <c r="CP177" s="8" t="n">
        <v>0</v>
      </c>
      <c r="CQ177" s="8" t="n">
        <v>0</v>
      </c>
      <c r="CR177" s="8" t="n">
        <v>0</v>
      </c>
      <c r="CS177" s="8" t="n">
        <v>0</v>
      </c>
      <c r="CT177" s="8" t="n">
        <v>0</v>
      </c>
      <c r="CU177" s="8" t="n">
        <v>0</v>
      </c>
      <c r="CV177" s="8" t="n">
        <v>0</v>
      </c>
      <c r="CW177" s="8" t="n">
        <v>2</v>
      </c>
      <c r="CX177" s="8" t="n">
        <v>0</v>
      </c>
      <c r="CY177" s="8" t="n">
        <v>1</v>
      </c>
      <c r="CZ177" s="8" t="n">
        <v>0</v>
      </c>
      <c r="DA177" s="8" t="n">
        <v>7</v>
      </c>
      <c r="DB177" s="8" t="n">
        <v>0</v>
      </c>
      <c r="DC177" s="8" t="n">
        <v>0</v>
      </c>
      <c r="DD177" s="8" t="n">
        <v>9</v>
      </c>
      <c r="DE177" s="8" t="n">
        <v>5</v>
      </c>
      <c r="DF177" s="8" t="n">
        <v>0</v>
      </c>
      <c r="DG177" s="8" t="n">
        <v>0</v>
      </c>
      <c r="DH177" s="8" t="n">
        <v>17</v>
      </c>
      <c r="DI177" s="8" t="n">
        <v>4</v>
      </c>
      <c r="DJ177" s="8" t="n">
        <v>4</v>
      </c>
      <c r="DK177" s="8" t="n">
        <v>5</v>
      </c>
      <c r="DL177" s="8" t="n">
        <v>5</v>
      </c>
      <c r="DM177" s="8" t="n">
        <v>0</v>
      </c>
      <c r="DN177" s="8" t="n">
        <v>4</v>
      </c>
      <c r="DO177" s="8" t="n">
        <v>4</v>
      </c>
      <c r="DP177" s="8" t="n">
        <v>0</v>
      </c>
      <c r="DQ177" s="8" t="n">
        <f aca="false">DJ177-DI177</f>
        <v>0</v>
      </c>
      <c r="DR177" s="19" t="n">
        <v>1.021</v>
      </c>
      <c r="DS177" s="8" t="n">
        <v>4</v>
      </c>
      <c r="DT177" s="8" t="n">
        <v>0</v>
      </c>
      <c r="DU177" s="8" t="n">
        <v>0</v>
      </c>
      <c r="DV177" s="8" t="n">
        <v>0</v>
      </c>
      <c r="DW177" s="8" t="n">
        <v>0</v>
      </c>
      <c r="DX177" s="8" t="n">
        <v>570</v>
      </c>
      <c r="DY177" s="8" t="n">
        <v>803</v>
      </c>
      <c r="DZ177" s="8" t="n">
        <v>430</v>
      </c>
      <c r="EA177" s="8" t="n">
        <v>610</v>
      </c>
      <c r="EB177" s="8" t="n">
        <v>321</v>
      </c>
      <c r="EC177" s="8" t="n">
        <v>434</v>
      </c>
      <c r="ED177" s="8" t="n">
        <v>24.76</v>
      </c>
      <c r="EE177" s="8" t="n">
        <v>37.48</v>
      </c>
      <c r="EF177" s="8" t="n">
        <v>39</v>
      </c>
      <c r="EG177" s="8" t="n">
        <v>47</v>
      </c>
      <c r="EH177" s="12" t="n">
        <f aca="false">EF177/EB177</f>
        <v>0.121495327102804</v>
      </c>
      <c r="EI177" s="20" t="n">
        <f aca="false">1-EG177/EC177</f>
        <v>0.891705069124424</v>
      </c>
      <c r="EJ177" s="21" t="n">
        <f aca="false">EH177+EI177</f>
        <v>1.01320039622723</v>
      </c>
      <c r="EK177" s="8" t="n">
        <v>585</v>
      </c>
      <c r="EL177" s="8" t="n">
        <v>820</v>
      </c>
      <c r="EM177" s="8" t="n">
        <v>436</v>
      </c>
      <c r="EN177" s="8" t="n">
        <v>626</v>
      </c>
      <c r="EO177" s="8" t="n">
        <v>326</v>
      </c>
      <c r="EP177" s="8" t="n">
        <v>444</v>
      </c>
      <c r="EQ177" s="8" t="n">
        <v>39</v>
      </c>
      <c r="ER177" s="8" t="n">
        <v>48</v>
      </c>
      <c r="ES177" s="8" t="n">
        <v>276</v>
      </c>
      <c r="ET177" s="8" t="n">
        <v>452</v>
      </c>
      <c r="EU177" s="8" t="n">
        <v>106</v>
      </c>
      <c r="EV177" s="8" t="n">
        <v>159</v>
      </c>
      <c r="EW177" s="8" t="n">
        <v>21</v>
      </c>
      <c r="EX177" s="8" t="n">
        <v>26</v>
      </c>
      <c r="EY177" s="8" t="n">
        <v>45</v>
      </c>
      <c r="EZ177" s="8" t="n">
        <v>48</v>
      </c>
      <c r="FA177" s="8" t="n">
        <v>0.3</v>
      </c>
      <c r="FB177" s="8" t="n">
        <v>2.5</v>
      </c>
      <c r="FC177" s="8" t="n">
        <v>2.8</v>
      </c>
      <c r="FD177" s="19" t="n">
        <v>10.07</v>
      </c>
      <c r="FE177" s="18" t="n">
        <f aca="false">FD177/V177</f>
        <v>0.239761904761905</v>
      </c>
      <c r="FF177" s="8" t="n">
        <v>1.2424</v>
      </c>
      <c r="FG177" s="8" t="n">
        <v>0.09</v>
      </c>
      <c r="FH177" s="8" t="n">
        <v>0.1</v>
      </c>
      <c r="FI177" s="8" t="n">
        <v>0.19</v>
      </c>
      <c r="FJ177" s="22"/>
      <c r="FK177" s="22"/>
      <c r="FL177" s="22"/>
      <c r="FM177" s="8" t="n">
        <f aca="false">BL177+BS177+AH177+DT177</f>
        <v>99</v>
      </c>
      <c r="FN177" s="19" t="n">
        <f aca="false">IF(DS177&gt;0,(BL177+BR177)/DS177,0)</f>
        <v>9</v>
      </c>
      <c r="FO177" s="12" t="n">
        <v>0.0180776014</v>
      </c>
      <c r="FP177" s="19" t="n">
        <f aca="false">Z177-AH177/10</f>
        <v>10.2</v>
      </c>
      <c r="FQ177" s="19" t="n">
        <f aca="false">Z177+DR177/5</f>
        <v>11.2042</v>
      </c>
      <c r="FR177" s="19" t="n">
        <f aca="false">(DX177+DY177)/AL177*60</f>
        <v>101.521966849467</v>
      </c>
      <c r="FS177" s="8" t="n">
        <v>11</v>
      </c>
      <c r="FT177" s="17" t="s">
        <v>1093</v>
      </c>
      <c r="FU177" s="8" t="n">
        <v>575</v>
      </c>
      <c r="FV177" s="22"/>
      <c r="FW177" s="17" t="s">
        <v>280</v>
      </c>
      <c r="FX177" s="23" t="n">
        <v>5000000</v>
      </c>
      <c r="FY177" s="23" t="n">
        <v>4450000</v>
      </c>
      <c r="FZ177" s="8" t="n">
        <v>390</v>
      </c>
      <c r="GA177" s="8" t="n">
        <v>18</v>
      </c>
      <c r="GB177" s="8" t="n">
        <v>68</v>
      </c>
      <c r="GC177" s="8" t="n">
        <v>86</v>
      </c>
      <c r="GD177" s="8" t="n">
        <v>36</v>
      </c>
      <c r="GE177" s="8" t="n">
        <v>62</v>
      </c>
      <c r="GF177" s="8" t="n">
        <v>280</v>
      </c>
      <c r="GG177" s="8" t="n">
        <v>7688</v>
      </c>
      <c r="GH177" s="8" t="n">
        <v>2.1</v>
      </c>
      <c r="GI177" s="8" t="n">
        <v>21</v>
      </c>
      <c r="GJ177" s="8" t="n">
        <v>23.1</v>
      </c>
      <c r="GK177" s="8" t="n">
        <f aca="false">Z177-AH177/10</f>
        <v>10.2</v>
      </c>
      <c r="GL177" s="22"/>
      <c r="GM177" s="22"/>
      <c r="GN177" s="22"/>
      <c r="GO177" s="22"/>
      <c r="GP177" s="22"/>
    </row>
    <row r="178" customFormat="false" ht="13.65" hidden="false" customHeight="true" outlineLevel="0" collapsed="false">
      <c r="A178" s="16" t="n">
        <v>30470</v>
      </c>
      <c r="B178" s="17" t="s">
        <v>1094</v>
      </c>
      <c r="C178" s="17" t="s">
        <v>272</v>
      </c>
      <c r="D178" s="17" t="s">
        <v>262</v>
      </c>
      <c r="E178" s="17" t="s">
        <v>262</v>
      </c>
      <c r="F178" s="8" t="n">
        <v>75</v>
      </c>
      <c r="G178" s="8" t="n">
        <v>235</v>
      </c>
      <c r="H178" s="8" t="n">
        <v>2001</v>
      </c>
      <c r="I178" s="8" t="n">
        <v>2</v>
      </c>
      <c r="J178" s="8" t="n">
        <v>50</v>
      </c>
      <c r="K178" s="17" t="s">
        <v>273</v>
      </c>
      <c r="L178" s="8" t="n">
        <v>2005</v>
      </c>
      <c r="M178" s="8" t="n">
        <v>34</v>
      </c>
      <c r="N178" s="8" t="n">
        <v>13</v>
      </c>
      <c r="O178" s="8" t="n">
        <v>8469501</v>
      </c>
      <c r="P178" s="17" t="s">
        <v>1095</v>
      </c>
      <c r="Q178" s="17" t="s">
        <v>1096</v>
      </c>
      <c r="R178" s="17" t="s">
        <v>1097</v>
      </c>
      <c r="S178" s="17" t="s">
        <v>1070</v>
      </c>
      <c r="T178" s="17" t="s">
        <v>299</v>
      </c>
      <c r="U178" s="17" t="s">
        <v>432</v>
      </c>
      <c r="V178" s="8" t="n">
        <v>50</v>
      </c>
      <c r="W178" s="8" t="n">
        <v>1</v>
      </c>
      <c r="X178" s="8" t="n">
        <v>6</v>
      </c>
      <c r="Y178" s="8" t="n">
        <v>5</v>
      </c>
      <c r="Z178" s="8" t="n">
        <v>7</v>
      </c>
      <c r="AA178" s="8" t="n">
        <v>20</v>
      </c>
      <c r="AB178" s="8" t="n">
        <v>63</v>
      </c>
      <c r="AC178" s="18" t="n">
        <f aca="false">Z178/V178</f>
        <v>0.14</v>
      </c>
      <c r="AD178" s="19" t="n">
        <f aca="false">IF(FZ178&gt;V178,Z178-V178*(GC178-Z178)/(FZ178-V178),0)</f>
        <v>-1.46666666666667</v>
      </c>
      <c r="AE178" s="19" t="n">
        <v>2.229</v>
      </c>
      <c r="AF178" s="8" t="n">
        <v>-4</v>
      </c>
      <c r="AG178" s="8" t="n">
        <v>-2.4</v>
      </c>
      <c r="AH178" s="8" t="n">
        <v>60</v>
      </c>
      <c r="AI178" s="8" t="n">
        <v>572</v>
      </c>
      <c r="AJ178" s="8" t="n">
        <v>21115</v>
      </c>
      <c r="AK178" s="19" t="n">
        <v>351.91666666667</v>
      </c>
      <c r="AL178" s="8" t="n">
        <v>351.92</v>
      </c>
      <c r="AM178" s="8" t="n">
        <v>352</v>
      </c>
      <c r="AN178" s="18" t="n">
        <f aca="false">AJ178/60/V178</f>
        <v>7.03833333333333</v>
      </c>
      <c r="AO178" s="8" t="n">
        <v>12.13</v>
      </c>
      <c r="AP178" s="12" t="n">
        <f aca="false">IF(EF178&gt;0,Z178/EF178,0)</f>
        <v>0.636363636363636</v>
      </c>
      <c r="AQ178" s="8" t="n">
        <v>55</v>
      </c>
      <c r="AR178" s="8" t="n">
        <v>55</v>
      </c>
      <c r="AS178" s="8" t="n">
        <v>55</v>
      </c>
      <c r="AT178" s="8" t="n">
        <v>44</v>
      </c>
      <c r="AU178" s="8" t="n">
        <v>44</v>
      </c>
      <c r="AV178" s="8" t="n">
        <v>35</v>
      </c>
      <c r="AW178" s="8" t="n">
        <v>32</v>
      </c>
      <c r="AX178" s="8" t="n">
        <v>16</v>
      </c>
      <c r="AY178" s="8" t="n">
        <v>2</v>
      </c>
      <c r="AZ178" s="8" t="n">
        <v>4</v>
      </c>
      <c r="BA178" s="8" t="n">
        <f aca="false">AY178+AZ178</f>
        <v>6</v>
      </c>
      <c r="BB178" s="8" t="n">
        <v>2.69</v>
      </c>
      <c r="BC178" s="8" t="n">
        <v>36.1143</v>
      </c>
      <c r="BD178" s="19" t="n">
        <v>133.2</v>
      </c>
      <c r="BE178" s="19" t="n">
        <v>22.7099218564999</v>
      </c>
      <c r="BF178" s="19" t="n">
        <f aca="false">AQ178+BD178</f>
        <v>188.2</v>
      </c>
      <c r="BG178" s="19" t="n">
        <f aca="false">IF(AL178&gt;0,BF178/AL178*60,0)</f>
        <v>32.0868379177086</v>
      </c>
      <c r="BH178" s="8" t="n">
        <v>74</v>
      </c>
      <c r="BI178" s="8" t="n">
        <v>130</v>
      </c>
      <c r="BJ178" s="8" t="n">
        <v>138</v>
      </c>
      <c r="BK178" s="12" t="n">
        <f aca="false">BH178/(BH178+BJ178)</f>
        <v>0.349056603773585</v>
      </c>
      <c r="BL178" s="8" t="n">
        <v>99</v>
      </c>
      <c r="BM178" s="8" t="n">
        <v>99</v>
      </c>
      <c r="BN178" s="8" t="n">
        <v>31</v>
      </c>
      <c r="BO178" s="8" t="n">
        <f aca="false">BM178-BN178</f>
        <v>68</v>
      </c>
      <c r="BP178" s="8" t="n">
        <v>9</v>
      </c>
      <c r="BQ178" s="8" t="n">
        <v>6</v>
      </c>
      <c r="BR178" s="8" t="n">
        <v>5</v>
      </c>
      <c r="BS178" s="8" t="n">
        <v>16</v>
      </c>
      <c r="BT178" s="12" t="n">
        <f aca="false">BS178/(EA178+BS178)</f>
        <v>0.0601503759398496</v>
      </c>
      <c r="BU178" s="8" t="n">
        <v>7</v>
      </c>
      <c r="BV178" s="8" t="n">
        <v>5</v>
      </c>
      <c r="BW178" s="12" t="n">
        <f aca="false">IF(BU178+BV178&gt;0,BU178/(BU178+BV178),0)</f>
        <v>0.583333333333333</v>
      </c>
      <c r="BX178" s="8" t="n">
        <v>2</v>
      </c>
      <c r="BY178" s="8" t="n">
        <v>0</v>
      </c>
      <c r="BZ178" s="8" t="n">
        <v>3</v>
      </c>
      <c r="CA178" s="8" t="n">
        <v>3</v>
      </c>
      <c r="CB178" s="8" t="n">
        <v>2</v>
      </c>
      <c r="CC178" s="8" t="n">
        <v>2</v>
      </c>
      <c r="CD178" s="8" t="n">
        <v>0</v>
      </c>
      <c r="CE178" s="8" t="n">
        <v>0</v>
      </c>
      <c r="CF178" s="8" t="n">
        <v>2</v>
      </c>
      <c r="CG178" s="8" t="n">
        <v>1</v>
      </c>
      <c r="CH178" s="8" t="n">
        <v>5</v>
      </c>
      <c r="CI178" s="8" t="n">
        <v>5</v>
      </c>
      <c r="CJ178" s="8" t="n">
        <v>0</v>
      </c>
      <c r="CK178" s="8" t="n">
        <v>0</v>
      </c>
      <c r="CL178" s="8" t="n">
        <v>0</v>
      </c>
      <c r="CM178" s="8" t="n">
        <v>0</v>
      </c>
      <c r="CN178" s="8" t="n">
        <v>0</v>
      </c>
      <c r="CO178" s="8" t="n">
        <v>0</v>
      </c>
      <c r="CP178" s="8" t="n">
        <v>0</v>
      </c>
      <c r="CQ178" s="8" t="n">
        <v>0</v>
      </c>
      <c r="CR178" s="8" t="n">
        <v>0</v>
      </c>
      <c r="CS178" s="8" t="n">
        <v>0</v>
      </c>
      <c r="CT178" s="8" t="n">
        <v>0</v>
      </c>
      <c r="CU178" s="8" t="n">
        <v>0</v>
      </c>
      <c r="CV178" s="8" t="n">
        <v>0</v>
      </c>
      <c r="CW178" s="8" t="n">
        <v>1</v>
      </c>
      <c r="CX178" s="8" t="n">
        <v>0</v>
      </c>
      <c r="CY178" s="8" t="n">
        <v>0</v>
      </c>
      <c r="CZ178" s="8" t="n">
        <v>1</v>
      </c>
      <c r="DA178" s="8" t="n">
        <v>8</v>
      </c>
      <c r="DB178" s="8" t="n">
        <v>5</v>
      </c>
      <c r="DC178" s="8" t="n">
        <v>0</v>
      </c>
      <c r="DD178" s="8" t="n">
        <v>4</v>
      </c>
      <c r="DE178" s="8" t="n">
        <v>2</v>
      </c>
      <c r="DF178" s="8" t="n">
        <v>3</v>
      </c>
      <c r="DG178" s="8" t="n">
        <v>0</v>
      </c>
      <c r="DH178" s="8" t="n">
        <v>21</v>
      </c>
      <c r="DI178" s="8" t="n">
        <v>14</v>
      </c>
      <c r="DJ178" s="8" t="n">
        <v>3</v>
      </c>
      <c r="DK178" s="8" t="n">
        <v>14</v>
      </c>
      <c r="DL178" s="8" t="n">
        <v>6</v>
      </c>
      <c r="DM178" s="8" t="n">
        <v>8</v>
      </c>
      <c r="DN178" s="8" t="n">
        <v>11</v>
      </c>
      <c r="DO178" s="8" t="n">
        <v>3</v>
      </c>
      <c r="DP178" s="8" t="n">
        <v>8</v>
      </c>
      <c r="DQ178" s="8" t="n">
        <f aca="false">DJ178-DI178</f>
        <v>-11</v>
      </c>
      <c r="DR178" s="19" t="n">
        <v>-3.37</v>
      </c>
      <c r="DS178" s="8" t="n">
        <v>5</v>
      </c>
      <c r="DT178" s="8" t="n">
        <v>8</v>
      </c>
      <c r="DU178" s="8" t="n">
        <v>0</v>
      </c>
      <c r="DV178" s="8" t="n">
        <v>1</v>
      </c>
      <c r="DW178" s="8" t="n">
        <v>0</v>
      </c>
      <c r="DX178" s="8" t="n">
        <v>293</v>
      </c>
      <c r="DY178" s="8" t="n">
        <v>345</v>
      </c>
      <c r="DZ178" s="8" t="n">
        <v>211</v>
      </c>
      <c r="EA178" s="8" t="n">
        <v>250</v>
      </c>
      <c r="EB178" s="8" t="n">
        <v>155</v>
      </c>
      <c r="EC178" s="8" t="n">
        <v>178</v>
      </c>
      <c r="ED178" s="8" t="n">
        <v>10.98</v>
      </c>
      <c r="EE178" s="8" t="n">
        <v>11.57</v>
      </c>
      <c r="EF178" s="8" t="n">
        <v>11</v>
      </c>
      <c r="EG178" s="8" t="n">
        <v>15</v>
      </c>
      <c r="EH178" s="12" t="n">
        <f aca="false">EF178/EB178</f>
        <v>0.0709677419354839</v>
      </c>
      <c r="EI178" s="20" t="n">
        <f aca="false">1-EG178/EC178</f>
        <v>0.915730337078652</v>
      </c>
      <c r="EJ178" s="21" t="n">
        <f aca="false">EH178+EI178</f>
        <v>0.986698079014136</v>
      </c>
      <c r="EK178" s="8" t="n">
        <v>294</v>
      </c>
      <c r="EL178" s="8" t="n">
        <v>347</v>
      </c>
      <c r="EM178" s="8" t="n">
        <v>212</v>
      </c>
      <c r="EN178" s="8" t="n">
        <v>252</v>
      </c>
      <c r="EO178" s="8" t="n">
        <v>156</v>
      </c>
      <c r="EP178" s="8" t="n">
        <v>180</v>
      </c>
      <c r="EQ178" s="8" t="n">
        <v>11</v>
      </c>
      <c r="ER178" s="8" t="n">
        <v>15</v>
      </c>
      <c r="ES178" s="8" t="n">
        <v>115</v>
      </c>
      <c r="ET178" s="8" t="n">
        <v>162</v>
      </c>
      <c r="EU178" s="8" t="n">
        <v>45</v>
      </c>
      <c r="EV178" s="8" t="n">
        <v>60</v>
      </c>
      <c r="EW178" s="8" t="n">
        <v>7</v>
      </c>
      <c r="EX178" s="8" t="n">
        <v>6</v>
      </c>
      <c r="EY178" s="8" t="n">
        <v>34</v>
      </c>
      <c r="EZ178" s="8" t="n">
        <v>23</v>
      </c>
      <c r="FA178" s="8" t="n">
        <v>-0.2</v>
      </c>
      <c r="FB178" s="8" t="n">
        <v>0.3</v>
      </c>
      <c r="FC178" s="8" t="n">
        <v>0.1</v>
      </c>
      <c r="FD178" s="19" t="n">
        <v>4.2</v>
      </c>
      <c r="FE178" s="18" t="n">
        <f aca="false">FD178/V178</f>
        <v>0.084</v>
      </c>
      <c r="FF178" s="8" t="n">
        <v>0.0861</v>
      </c>
      <c r="FG178" s="8" t="n">
        <v>0.01</v>
      </c>
      <c r="FH178" s="8" t="n">
        <v>0.21</v>
      </c>
      <c r="FI178" s="8" t="n">
        <v>0.22</v>
      </c>
      <c r="FJ178" s="22"/>
      <c r="FK178" s="22"/>
      <c r="FL178" s="22"/>
      <c r="FM178" s="8" t="n">
        <f aca="false">BL178+BS178+AH178+DT178</f>
        <v>183</v>
      </c>
      <c r="FN178" s="19" t="n">
        <f aca="false">IF(DS178&gt;0,(BL178+BR178)/DS178,0)</f>
        <v>20.8</v>
      </c>
      <c r="FO178" s="12" t="n">
        <v>0.0073873874</v>
      </c>
      <c r="FP178" s="19" t="n">
        <f aca="false">Z178-AH178/10</f>
        <v>1</v>
      </c>
      <c r="FQ178" s="19" t="n">
        <f aca="false">Z178+DR178/5</f>
        <v>6.326</v>
      </c>
      <c r="FR178" s="19" t="n">
        <f aca="false">(DX178+DY178)/AL178*60</f>
        <v>108.77472152762</v>
      </c>
      <c r="FS178" s="22"/>
      <c r="FT178" s="22"/>
      <c r="FU178" s="22"/>
      <c r="FV178" s="22"/>
      <c r="FW178" s="17" t="s">
        <v>280</v>
      </c>
      <c r="FX178" s="23" t="n">
        <v>900000</v>
      </c>
      <c r="FY178" s="23" t="n">
        <v>900000</v>
      </c>
      <c r="FZ178" s="8" t="n">
        <v>800</v>
      </c>
      <c r="GA178" s="8" t="n">
        <v>53</v>
      </c>
      <c r="GB178" s="8" t="n">
        <v>81</v>
      </c>
      <c r="GC178" s="8" t="n">
        <v>134</v>
      </c>
      <c r="GD178" s="8" t="n">
        <v>-40</v>
      </c>
      <c r="GE178" s="8" t="n">
        <v>968</v>
      </c>
      <c r="GF178" s="8" t="n">
        <v>691</v>
      </c>
      <c r="GG178" s="8" t="n">
        <v>7425</v>
      </c>
      <c r="GH178" s="8" t="n">
        <v>-0.5</v>
      </c>
      <c r="GI178" s="8" t="n">
        <v>5.8</v>
      </c>
      <c r="GJ178" s="8" t="n">
        <v>5.3</v>
      </c>
      <c r="GK178" s="8" t="n">
        <f aca="false">Z178-AH178/10</f>
        <v>1</v>
      </c>
      <c r="GL178" s="22"/>
      <c r="GM178" s="22"/>
      <c r="GN178" s="22"/>
      <c r="GO178" s="22"/>
      <c r="GP178" s="22"/>
    </row>
    <row r="179" customFormat="false" ht="13.65" hidden="false" customHeight="true" outlineLevel="0" collapsed="false">
      <c r="A179" s="16" t="n">
        <v>34516</v>
      </c>
      <c r="B179" s="17" t="s">
        <v>1098</v>
      </c>
      <c r="C179" s="17" t="s">
        <v>272</v>
      </c>
      <c r="D179" s="17" t="s">
        <v>262</v>
      </c>
      <c r="E179" s="17" t="s">
        <v>262</v>
      </c>
      <c r="F179" s="8" t="n">
        <v>73</v>
      </c>
      <c r="G179" s="8" t="n">
        <v>195</v>
      </c>
      <c r="H179" s="8" t="n">
        <v>2012</v>
      </c>
      <c r="I179" s="8" t="n">
        <v>2</v>
      </c>
      <c r="J179" s="8" t="n">
        <v>55</v>
      </c>
      <c r="K179" s="17" t="s">
        <v>263</v>
      </c>
      <c r="L179" s="8" t="n">
        <v>2014</v>
      </c>
      <c r="M179" s="8" t="n">
        <v>23</v>
      </c>
      <c r="N179" s="8" t="n">
        <v>4</v>
      </c>
      <c r="O179" s="8" t="n">
        <v>8476919</v>
      </c>
      <c r="P179" s="17" t="s">
        <v>1099</v>
      </c>
      <c r="Q179" s="17" t="s">
        <v>1100</v>
      </c>
      <c r="R179" s="17" t="s">
        <v>1101</v>
      </c>
      <c r="S179" s="17" t="s">
        <v>1070</v>
      </c>
      <c r="T179" s="17" t="s">
        <v>313</v>
      </c>
      <c r="U179" s="17" t="s">
        <v>694</v>
      </c>
      <c r="V179" s="8" t="n">
        <v>82</v>
      </c>
      <c r="W179" s="8" t="n">
        <v>17</v>
      </c>
      <c r="X179" s="8" t="n">
        <v>23</v>
      </c>
      <c r="Y179" s="8" t="n">
        <v>14</v>
      </c>
      <c r="Z179" s="8" t="n">
        <v>40</v>
      </c>
      <c r="AA179" s="8" t="n">
        <v>6</v>
      </c>
      <c r="AB179" s="8" t="n">
        <v>27</v>
      </c>
      <c r="AC179" s="18" t="n">
        <f aca="false">Z179/V179</f>
        <v>0.487804878048781</v>
      </c>
      <c r="AD179" s="19" t="n">
        <f aca="false">IF(FZ179&gt;V179,Z179-V179*(GC179-Z179)/(FZ179-V179),0)</f>
        <v>14.019801980198</v>
      </c>
      <c r="AE179" s="19" t="n">
        <v>15.03</v>
      </c>
      <c r="AF179" s="8" t="n">
        <v>0</v>
      </c>
      <c r="AG179" s="8" t="n">
        <v>-3</v>
      </c>
      <c r="AH179" s="8" t="n">
        <v>8</v>
      </c>
      <c r="AI179" s="8" t="n">
        <v>1863</v>
      </c>
      <c r="AJ179" s="8" t="n">
        <v>78719</v>
      </c>
      <c r="AK179" s="19" t="n">
        <v>1311.9833333333</v>
      </c>
      <c r="AL179" s="8" t="n">
        <v>1311.98</v>
      </c>
      <c r="AM179" s="8" t="n">
        <v>1312</v>
      </c>
      <c r="AN179" s="18" t="n">
        <f aca="false">AJ179/60/V179</f>
        <v>15.9997967479675</v>
      </c>
      <c r="AO179" s="8" t="n">
        <v>26.52</v>
      </c>
      <c r="AP179" s="12" t="n">
        <f aca="false">IF(EF179&gt;0,Z179/EF179,0)</f>
        <v>0.677966101694915</v>
      </c>
      <c r="AQ179" s="8" t="n">
        <v>187</v>
      </c>
      <c r="AR179" s="8" t="n">
        <v>186</v>
      </c>
      <c r="AS179" s="8" t="n">
        <v>187</v>
      </c>
      <c r="AT179" s="8" t="n">
        <v>158</v>
      </c>
      <c r="AU179" s="8" t="n">
        <v>158</v>
      </c>
      <c r="AV179" s="8" t="n">
        <v>118</v>
      </c>
      <c r="AW179" s="8" t="n">
        <v>132</v>
      </c>
      <c r="AX179" s="8" t="n">
        <v>74</v>
      </c>
      <c r="AY179" s="8" t="n">
        <v>11</v>
      </c>
      <c r="AZ179" s="8" t="n">
        <v>7</v>
      </c>
      <c r="BA179" s="8" t="n">
        <f aca="false">AY179+AZ179</f>
        <v>18</v>
      </c>
      <c r="BB179" s="8" t="n">
        <v>17.41</v>
      </c>
      <c r="BC179" s="8" t="n">
        <v>28.4407</v>
      </c>
      <c r="BD179" s="19" t="n">
        <v>298</v>
      </c>
      <c r="BE179" s="19" t="n">
        <v>13.6282219032257</v>
      </c>
      <c r="BF179" s="19" t="n">
        <f aca="false">AQ179+BD179</f>
        <v>485</v>
      </c>
      <c r="BG179" s="19" t="n">
        <f aca="false">IF(AL179&gt;0,BF179/AL179*60,0)</f>
        <v>22.1802161618317</v>
      </c>
      <c r="BH179" s="8" t="n">
        <v>355</v>
      </c>
      <c r="BI179" s="8" t="n">
        <v>431</v>
      </c>
      <c r="BJ179" s="8" t="n">
        <v>404</v>
      </c>
      <c r="BK179" s="12" t="n">
        <f aca="false">BH179/(BH179+BJ179)</f>
        <v>0.467720685111989</v>
      </c>
      <c r="BL179" s="8" t="n">
        <v>26</v>
      </c>
      <c r="BM179" s="8" t="n">
        <v>26</v>
      </c>
      <c r="BN179" s="8" t="n">
        <v>74</v>
      </c>
      <c r="BO179" s="8" t="n">
        <f aca="false">BM179-BN179</f>
        <v>-48</v>
      </c>
      <c r="BP179" s="8" t="n">
        <v>40</v>
      </c>
      <c r="BQ179" s="8" t="n">
        <v>55</v>
      </c>
      <c r="BR179" s="8" t="n">
        <v>50</v>
      </c>
      <c r="BS179" s="8" t="n">
        <v>45</v>
      </c>
      <c r="BT179" s="12" t="n">
        <f aca="false">BS179/(EA179+BS179)</f>
        <v>0.0431861804222649</v>
      </c>
      <c r="BU179" s="8" t="n">
        <v>488</v>
      </c>
      <c r="BV179" s="8" t="n">
        <v>468</v>
      </c>
      <c r="BW179" s="12" t="n">
        <f aca="false">IF(BU179+BV179&gt;0,BU179/(BU179+BV179),0)</f>
        <v>0.510460251046025</v>
      </c>
      <c r="BX179" s="8" t="n">
        <v>162</v>
      </c>
      <c r="BY179" s="8" t="n">
        <v>153</v>
      </c>
      <c r="BZ179" s="8" t="n">
        <v>186</v>
      </c>
      <c r="CA179" s="8" t="n">
        <v>187</v>
      </c>
      <c r="CB179" s="8" t="n">
        <v>140</v>
      </c>
      <c r="CC179" s="8" t="n">
        <v>128</v>
      </c>
      <c r="CD179" s="8" t="n">
        <v>149</v>
      </c>
      <c r="CE179" s="8" t="n">
        <v>148</v>
      </c>
      <c r="CF179" s="8" t="n">
        <v>176</v>
      </c>
      <c r="CG179" s="8" t="n">
        <v>173</v>
      </c>
      <c r="CH179" s="8" t="n">
        <v>292</v>
      </c>
      <c r="CI179" s="8" t="n">
        <v>272</v>
      </c>
      <c r="CJ179" s="8" t="n">
        <v>0</v>
      </c>
      <c r="CK179" s="8" t="n">
        <v>0</v>
      </c>
      <c r="CL179" s="8" t="n">
        <v>1</v>
      </c>
      <c r="CM179" s="8" t="n">
        <v>2</v>
      </c>
      <c r="CN179" s="8" t="n">
        <v>3</v>
      </c>
      <c r="CO179" s="8" t="n">
        <v>1</v>
      </c>
      <c r="CP179" s="8" t="n">
        <v>1</v>
      </c>
      <c r="CQ179" s="8" t="n">
        <v>3</v>
      </c>
      <c r="CR179" s="8" t="n">
        <v>2</v>
      </c>
      <c r="CS179" s="8" t="n">
        <v>2</v>
      </c>
      <c r="CT179" s="8" t="n">
        <v>1</v>
      </c>
      <c r="CU179" s="8" t="n">
        <v>0</v>
      </c>
      <c r="CV179" s="8" t="n">
        <v>0</v>
      </c>
      <c r="CW179" s="8" t="n">
        <v>9</v>
      </c>
      <c r="CX179" s="8" t="n">
        <v>1</v>
      </c>
      <c r="CY179" s="8" t="n">
        <v>3</v>
      </c>
      <c r="CZ179" s="8" t="n">
        <v>6</v>
      </c>
      <c r="DA179" s="8" t="n">
        <v>30</v>
      </c>
      <c r="DB179" s="8" t="n">
        <v>16</v>
      </c>
      <c r="DC179" s="8" t="n">
        <v>5</v>
      </c>
      <c r="DD179" s="8" t="n">
        <v>8</v>
      </c>
      <c r="DE179" s="8" t="n">
        <v>10</v>
      </c>
      <c r="DF179" s="8" t="n">
        <v>8</v>
      </c>
      <c r="DG179" s="8" t="n">
        <v>2</v>
      </c>
      <c r="DH179" s="8" t="n">
        <v>69</v>
      </c>
      <c r="DI179" s="8" t="n">
        <v>4</v>
      </c>
      <c r="DJ179" s="8" t="n">
        <v>17</v>
      </c>
      <c r="DK179" s="8" t="n">
        <v>4</v>
      </c>
      <c r="DL179" s="8" t="n">
        <v>4</v>
      </c>
      <c r="DM179" s="8" t="n">
        <v>0</v>
      </c>
      <c r="DN179" s="8" t="n">
        <v>18</v>
      </c>
      <c r="DO179" s="8" t="n">
        <v>18</v>
      </c>
      <c r="DP179" s="8" t="n">
        <v>0</v>
      </c>
      <c r="DQ179" s="8" t="n">
        <f aca="false">DJ179-DI179</f>
        <v>13</v>
      </c>
      <c r="DR179" s="19" t="n">
        <v>10.477</v>
      </c>
      <c r="DS179" s="8" t="n">
        <v>4</v>
      </c>
      <c r="DT179" s="8" t="n">
        <v>0</v>
      </c>
      <c r="DU179" s="8" t="n">
        <v>0</v>
      </c>
      <c r="DV179" s="8" t="n">
        <v>0</v>
      </c>
      <c r="DW179" s="8" t="n">
        <v>0</v>
      </c>
      <c r="DX179" s="8" t="n">
        <v>1249</v>
      </c>
      <c r="DY179" s="8" t="n">
        <v>1349</v>
      </c>
      <c r="DZ179" s="8" t="n">
        <v>957</v>
      </c>
      <c r="EA179" s="8" t="n">
        <v>997</v>
      </c>
      <c r="EB179" s="8" t="n">
        <v>690</v>
      </c>
      <c r="EC179" s="8" t="n">
        <v>716</v>
      </c>
      <c r="ED179" s="8" t="n">
        <v>68.49</v>
      </c>
      <c r="EE179" s="8" t="n">
        <v>68.73</v>
      </c>
      <c r="EF179" s="8" t="n">
        <v>59</v>
      </c>
      <c r="EG179" s="8" t="n">
        <v>64</v>
      </c>
      <c r="EH179" s="12" t="n">
        <f aca="false">EF179/EB179</f>
        <v>0.0855072463768116</v>
      </c>
      <c r="EI179" s="20" t="n">
        <f aca="false">1-EG179/EC179</f>
        <v>0.910614525139665</v>
      </c>
      <c r="EJ179" s="21" t="n">
        <f aca="false">EH179+EI179</f>
        <v>0.996121771516476</v>
      </c>
      <c r="EK179" s="8" t="n">
        <v>1247</v>
      </c>
      <c r="EL179" s="8" t="n">
        <v>1350</v>
      </c>
      <c r="EM179" s="8" t="n">
        <v>956</v>
      </c>
      <c r="EN179" s="8" t="n">
        <v>997</v>
      </c>
      <c r="EO179" s="8" t="n">
        <v>690</v>
      </c>
      <c r="EP179" s="8" t="n">
        <v>714</v>
      </c>
      <c r="EQ179" s="8" t="n">
        <v>59</v>
      </c>
      <c r="ER179" s="8" t="n">
        <v>63</v>
      </c>
      <c r="ES179" s="8" t="n">
        <v>631</v>
      </c>
      <c r="ET179" s="8" t="n">
        <v>699</v>
      </c>
      <c r="EU179" s="8" t="n">
        <v>261</v>
      </c>
      <c r="EV179" s="8" t="n">
        <v>314</v>
      </c>
      <c r="EW179" s="8" t="n">
        <v>31</v>
      </c>
      <c r="EX179" s="8" t="n">
        <v>38</v>
      </c>
      <c r="EY179" s="8" t="n">
        <v>69</v>
      </c>
      <c r="EZ179" s="8" t="n">
        <v>89</v>
      </c>
      <c r="FA179" s="8" t="n">
        <v>2.1</v>
      </c>
      <c r="FB179" s="8" t="n">
        <v>1.6</v>
      </c>
      <c r="FC179" s="8" t="n">
        <v>3.7</v>
      </c>
      <c r="FD179" s="19" t="n">
        <v>38.05</v>
      </c>
      <c r="FE179" s="18" t="n">
        <f aca="false">FD179/V179</f>
        <v>0.464024390243902</v>
      </c>
      <c r="FF179" s="8" t="n">
        <v>3.2414</v>
      </c>
      <c r="FG179" s="8" t="n">
        <v>0.17</v>
      </c>
      <c r="FH179" s="8" t="n">
        <v>0.18</v>
      </c>
      <c r="FI179" s="8" t="n">
        <v>0.36</v>
      </c>
      <c r="FJ179" s="8" t="n">
        <v>5</v>
      </c>
      <c r="FK179" s="8" t="n">
        <v>1</v>
      </c>
      <c r="FL179" s="8" t="n">
        <v>0</v>
      </c>
      <c r="FM179" s="8" t="n">
        <f aca="false">BL179+BS179+AH179+DT179</f>
        <v>79</v>
      </c>
      <c r="FN179" s="19" t="n">
        <f aca="false">IF(DS179&gt;0,(BL179+BR179)/DS179,0)</f>
        <v>19</v>
      </c>
      <c r="FO179" s="12" t="n">
        <v>0.0739130435</v>
      </c>
      <c r="FP179" s="19" t="n">
        <f aca="false">Z179-AH179/10</f>
        <v>39.2</v>
      </c>
      <c r="FQ179" s="19" t="n">
        <f aca="false">Z179+DR179/5</f>
        <v>42.0954</v>
      </c>
      <c r="FR179" s="19" t="n">
        <f aca="false">(DX179+DY179)/AL179*60</f>
        <v>118.812786780286</v>
      </c>
      <c r="FS179" s="22"/>
      <c r="FT179" s="22"/>
      <c r="FU179" s="22"/>
      <c r="FV179" s="22"/>
      <c r="FW179" s="17" t="s">
        <v>270</v>
      </c>
      <c r="FX179" s="23" t="n">
        <v>735000</v>
      </c>
      <c r="FY179" s="23" t="n">
        <v>735000</v>
      </c>
      <c r="FZ179" s="8" t="n">
        <v>284</v>
      </c>
      <c r="GA179" s="8" t="n">
        <v>41</v>
      </c>
      <c r="GB179" s="8" t="n">
        <v>63</v>
      </c>
      <c r="GC179" s="8" t="n">
        <v>104</v>
      </c>
      <c r="GD179" s="8" t="n">
        <v>-13</v>
      </c>
      <c r="GE179" s="8" t="n">
        <v>40</v>
      </c>
      <c r="GF179" s="8" t="n">
        <v>352</v>
      </c>
      <c r="GG179" s="8" t="n">
        <v>4049</v>
      </c>
      <c r="GH179" s="8" t="n">
        <v>4.2</v>
      </c>
      <c r="GI179" s="8" t="n">
        <v>4.4</v>
      </c>
      <c r="GJ179" s="8" t="n">
        <v>8.6</v>
      </c>
      <c r="GK179" s="8" t="n">
        <f aca="false">Z179-AH179/10</f>
        <v>39.2</v>
      </c>
      <c r="GL179" s="22"/>
      <c r="GM179" s="22"/>
      <c r="GN179" s="22"/>
      <c r="GO179" s="22"/>
      <c r="GP179" s="22"/>
    </row>
    <row r="180" customFormat="false" ht="13.65" hidden="false" customHeight="true" outlineLevel="0" collapsed="false">
      <c r="A180" s="16" t="n">
        <v>33385</v>
      </c>
      <c r="B180" s="17" t="s">
        <v>1102</v>
      </c>
      <c r="C180" s="17" t="s">
        <v>309</v>
      </c>
      <c r="D180" s="17" t="s">
        <v>283</v>
      </c>
      <c r="E180" s="17" t="s">
        <v>283</v>
      </c>
      <c r="F180" s="8" t="n">
        <v>72</v>
      </c>
      <c r="G180" s="8" t="n">
        <v>198</v>
      </c>
      <c r="H180" s="8" t="n">
        <v>2010</v>
      </c>
      <c r="I180" s="8" t="n">
        <v>5</v>
      </c>
      <c r="J180" s="8" t="n">
        <v>122</v>
      </c>
      <c r="K180" s="17" t="s">
        <v>273</v>
      </c>
      <c r="L180" s="8" t="n">
        <v>2014</v>
      </c>
      <c r="M180" s="8" t="n">
        <v>26</v>
      </c>
      <c r="N180" s="8" t="n">
        <v>4</v>
      </c>
      <c r="O180" s="8" t="n">
        <v>8475780</v>
      </c>
      <c r="P180" s="17" t="s">
        <v>1103</v>
      </c>
      <c r="Q180" s="17" t="s">
        <v>1104</v>
      </c>
      <c r="R180" s="17" t="s">
        <v>1105</v>
      </c>
      <c r="S180" s="17" t="s">
        <v>1070</v>
      </c>
      <c r="T180" s="17" t="s">
        <v>1106</v>
      </c>
      <c r="U180" s="17" t="s">
        <v>1107</v>
      </c>
      <c r="V180" s="8" t="n">
        <v>79</v>
      </c>
      <c r="W180" s="8" t="n">
        <v>7</v>
      </c>
      <c r="X180" s="8" t="n">
        <v>9</v>
      </c>
      <c r="Y180" s="8" t="n">
        <v>6</v>
      </c>
      <c r="Z180" s="8" t="n">
        <v>16</v>
      </c>
      <c r="AA180" s="8" t="n">
        <v>0</v>
      </c>
      <c r="AB180" s="8" t="n">
        <v>0</v>
      </c>
      <c r="AC180" s="18" t="n">
        <f aca="false">Z180/V180</f>
        <v>0.20253164556962</v>
      </c>
      <c r="AD180" s="19" t="n">
        <f aca="false">IF(FZ180&gt;V180,Z180-V180*(GC180-Z180)/(FZ180-V180),0)</f>
        <v>5.18947368421053</v>
      </c>
      <c r="AE180" s="19" t="n">
        <v>6.152</v>
      </c>
      <c r="AF180" s="8" t="n">
        <v>-10</v>
      </c>
      <c r="AG180" s="8" t="n">
        <v>-13.6</v>
      </c>
      <c r="AH180" s="8" t="n">
        <v>37</v>
      </c>
      <c r="AI180" s="8" t="n">
        <v>1444</v>
      </c>
      <c r="AJ180" s="8" t="n">
        <v>62938</v>
      </c>
      <c r="AK180" s="19" t="n">
        <v>1048.9666666667</v>
      </c>
      <c r="AL180" s="8" t="n">
        <v>1048.97</v>
      </c>
      <c r="AM180" s="8" t="n">
        <v>1049</v>
      </c>
      <c r="AN180" s="18" t="n">
        <f aca="false">AJ180/60/V180</f>
        <v>13.27805907173</v>
      </c>
      <c r="AO180" s="8" t="n">
        <v>22.29</v>
      </c>
      <c r="AP180" s="12" t="n">
        <f aca="false">IF(EF180&gt;0,Z180/EF180,0)</f>
        <v>0.695652173913043</v>
      </c>
      <c r="AQ180" s="8" t="n">
        <v>174</v>
      </c>
      <c r="AR180" s="8" t="n">
        <v>175</v>
      </c>
      <c r="AS180" s="8" t="n">
        <v>175</v>
      </c>
      <c r="AT180" s="8" t="n">
        <v>136</v>
      </c>
      <c r="AU180" s="8" t="n">
        <v>137</v>
      </c>
      <c r="AV180" s="8" t="n">
        <v>93</v>
      </c>
      <c r="AW180" s="8" t="n">
        <v>95</v>
      </c>
      <c r="AX180" s="8" t="n">
        <v>51</v>
      </c>
      <c r="AY180" s="8" t="n">
        <v>9</v>
      </c>
      <c r="AZ180" s="8" t="n">
        <v>7</v>
      </c>
      <c r="BA180" s="8" t="n">
        <f aca="false">AY180+AZ180</f>
        <v>16</v>
      </c>
      <c r="BB180" s="8" t="n">
        <v>10.82</v>
      </c>
      <c r="BC180" s="8" t="n">
        <v>33.4946</v>
      </c>
      <c r="BD180" s="19" t="n">
        <v>194.8</v>
      </c>
      <c r="BE180" s="19" t="n">
        <v>11.1423941021319</v>
      </c>
      <c r="BF180" s="19" t="n">
        <f aca="false">AQ180+BD180</f>
        <v>368.8</v>
      </c>
      <c r="BG180" s="19" t="n">
        <f aca="false">IF(AL180&gt;0,BF180/AL180*60,0)</f>
        <v>21.0949788840482</v>
      </c>
      <c r="BH180" s="8" t="n">
        <v>240</v>
      </c>
      <c r="BI180" s="8" t="n">
        <v>328</v>
      </c>
      <c r="BJ180" s="8" t="n">
        <v>454</v>
      </c>
      <c r="BK180" s="12" t="n">
        <f aca="false">BH180/(BH180+BJ180)</f>
        <v>0.345821325648415</v>
      </c>
      <c r="BL180" s="8" t="n">
        <v>253</v>
      </c>
      <c r="BM180" s="8" t="n">
        <v>253</v>
      </c>
      <c r="BN180" s="8" t="n">
        <v>100</v>
      </c>
      <c r="BO180" s="8" t="n">
        <f aca="false">BM180-BN180</f>
        <v>153</v>
      </c>
      <c r="BP180" s="8" t="n">
        <v>44</v>
      </c>
      <c r="BQ180" s="8" t="n">
        <v>21</v>
      </c>
      <c r="BR180" s="8" t="n">
        <v>16</v>
      </c>
      <c r="BS180" s="8" t="n">
        <v>49</v>
      </c>
      <c r="BT180" s="12" t="n">
        <f aca="false">BS180/(EA180+BS180)</f>
        <v>0.0502049180327869</v>
      </c>
      <c r="BU180" s="8" t="n">
        <v>230</v>
      </c>
      <c r="BV180" s="8" t="n">
        <v>240</v>
      </c>
      <c r="BW180" s="12" t="n">
        <f aca="false">IF(BU180+BV180&gt;0,BU180/(BU180+BV180),0)</f>
        <v>0.48936170212766</v>
      </c>
      <c r="BX180" s="8" t="n">
        <v>104</v>
      </c>
      <c r="BY180" s="8" t="n">
        <v>119</v>
      </c>
      <c r="BZ180" s="8" t="n">
        <v>82</v>
      </c>
      <c r="CA180" s="8" t="n">
        <v>71</v>
      </c>
      <c r="CB180" s="8" t="n">
        <v>43</v>
      </c>
      <c r="CC180" s="8" t="n">
        <v>50</v>
      </c>
      <c r="CD180" s="8" t="n">
        <v>74</v>
      </c>
      <c r="CE180" s="8" t="n">
        <v>78</v>
      </c>
      <c r="CF180" s="8" t="n">
        <v>69</v>
      </c>
      <c r="CG180" s="8" t="n">
        <v>86</v>
      </c>
      <c r="CH180" s="8" t="n">
        <v>138</v>
      </c>
      <c r="CI180" s="8" t="n">
        <v>141</v>
      </c>
      <c r="CJ180" s="8" t="n">
        <v>0</v>
      </c>
      <c r="CK180" s="8" t="n">
        <v>0</v>
      </c>
      <c r="CL180" s="8" t="n">
        <v>0</v>
      </c>
      <c r="CM180" s="8" t="n">
        <v>0</v>
      </c>
      <c r="CN180" s="8" t="n">
        <v>0</v>
      </c>
      <c r="CO180" s="8" t="n">
        <v>0</v>
      </c>
      <c r="CP180" s="8" t="n">
        <v>0</v>
      </c>
      <c r="CQ180" s="8" t="n">
        <v>1</v>
      </c>
      <c r="CR180" s="8" t="n">
        <v>0</v>
      </c>
      <c r="CS180" s="8" t="n">
        <v>0</v>
      </c>
      <c r="CT180" s="8" t="n">
        <v>1</v>
      </c>
      <c r="CU180" s="8" t="n">
        <v>2</v>
      </c>
      <c r="CV180" s="8" t="n">
        <v>0</v>
      </c>
      <c r="CW180" s="8" t="n">
        <v>3</v>
      </c>
      <c r="CX180" s="8" t="n">
        <v>0</v>
      </c>
      <c r="CY180" s="8" t="n">
        <v>1</v>
      </c>
      <c r="CZ180" s="8" t="n">
        <v>3</v>
      </c>
      <c r="DA180" s="8" t="n">
        <v>40</v>
      </c>
      <c r="DB180" s="8" t="n">
        <v>12</v>
      </c>
      <c r="DC180" s="8" t="n">
        <v>0</v>
      </c>
      <c r="DD180" s="8" t="n">
        <v>10</v>
      </c>
      <c r="DE180" s="8" t="n">
        <v>9</v>
      </c>
      <c r="DF180" s="8" t="n">
        <v>13</v>
      </c>
      <c r="DG180" s="8" t="n">
        <v>3</v>
      </c>
      <c r="DH180" s="8" t="n">
        <v>46</v>
      </c>
      <c r="DI180" s="8" t="n">
        <v>17</v>
      </c>
      <c r="DJ180" s="8" t="n">
        <v>19</v>
      </c>
      <c r="DK180" s="8" t="n">
        <v>17</v>
      </c>
      <c r="DL180" s="8" t="n">
        <v>16</v>
      </c>
      <c r="DM180" s="8" t="n">
        <v>1</v>
      </c>
      <c r="DN180" s="8" t="n">
        <v>18</v>
      </c>
      <c r="DO180" s="8" t="n">
        <v>17</v>
      </c>
      <c r="DP180" s="8" t="n">
        <v>1</v>
      </c>
      <c r="DQ180" s="8" t="n">
        <f aca="false">DJ180-DI180</f>
        <v>2</v>
      </c>
      <c r="DR180" s="19" t="n">
        <v>-1.734</v>
      </c>
      <c r="DS180" s="8" t="n">
        <v>16</v>
      </c>
      <c r="DT180" s="8" t="n">
        <v>1</v>
      </c>
      <c r="DU180" s="8" t="n">
        <v>0</v>
      </c>
      <c r="DV180" s="8" t="n">
        <v>0</v>
      </c>
      <c r="DW180" s="8" t="n">
        <v>0</v>
      </c>
      <c r="DX180" s="8" t="n">
        <v>790</v>
      </c>
      <c r="DY180" s="8" t="n">
        <v>1224</v>
      </c>
      <c r="DZ180" s="8" t="n">
        <v>596</v>
      </c>
      <c r="EA180" s="8" t="n">
        <v>927</v>
      </c>
      <c r="EB180" s="8" t="n">
        <v>412</v>
      </c>
      <c r="EC180" s="8" t="n">
        <v>647</v>
      </c>
      <c r="ED180" s="8" t="n">
        <v>36.66</v>
      </c>
      <c r="EE180" s="8" t="n">
        <v>63.11</v>
      </c>
      <c r="EF180" s="8" t="n">
        <v>23</v>
      </c>
      <c r="EG180" s="8" t="n">
        <v>50</v>
      </c>
      <c r="EH180" s="12" t="n">
        <f aca="false">EF180/EB180</f>
        <v>0.0558252427184466</v>
      </c>
      <c r="EI180" s="20" t="n">
        <f aca="false">1-EG180/EC180</f>
        <v>0.922720247295209</v>
      </c>
      <c r="EJ180" s="21" t="n">
        <f aca="false">EH180+EI180</f>
        <v>0.978545490013655</v>
      </c>
      <c r="EK180" s="8" t="n">
        <v>791</v>
      </c>
      <c r="EL180" s="8" t="n">
        <v>1225</v>
      </c>
      <c r="EM180" s="8" t="n">
        <v>597</v>
      </c>
      <c r="EN180" s="8" t="n">
        <v>929</v>
      </c>
      <c r="EO180" s="8" t="n">
        <v>413</v>
      </c>
      <c r="EP180" s="8" t="n">
        <v>649</v>
      </c>
      <c r="EQ180" s="8" t="n">
        <v>23</v>
      </c>
      <c r="ER180" s="8" t="n">
        <v>50</v>
      </c>
      <c r="ES180" s="8" t="n">
        <v>365</v>
      </c>
      <c r="ET180" s="8" t="n">
        <v>646</v>
      </c>
      <c r="EU180" s="8" t="n">
        <v>152</v>
      </c>
      <c r="EV180" s="8" t="n">
        <v>264</v>
      </c>
      <c r="EW180" s="8" t="n">
        <v>15</v>
      </c>
      <c r="EX180" s="8" t="n">
        <v>27</v>
      </c>
      <c r="EY180" s="8" t="n">
        <v>79</v>
      </c>
      <c r="EZ180" s="8" t="n">
        <v>64</v>
      </c>
      <c r="FA180" s="8" t="n">
        <v>-0.6</v>
      </c>
      <c r="FB180" s="8" t="n">
        <v>0.7</v>
      </c>
      <c r="FC180" s="8" t="n">
        <v>0.1</v>
      </c>
      <c r="FD180" s="19" t="n">
        <v>10.1</v>
      </c>
      <c r="FE180" s="18" t="n">
        <f aca="false">FD180/V180</f>
        <v>0.127848101265823</v>
      </c>
      <c r="FF180" s="8" t="n">
        <v>1.09</v>
      </c>
      <c r="FG180" s="8" t="n">
        <v>-0.33</v>
      </c>
      <c r="FH180" s="8" t="n">
        <v>-0.22</v>
      </c>
      <c r="FI180" s="8" t="n">
        <v>-0.56</v>
      </c>
      <c r="FJ180" s="22"/>
      <c r="FK180" s="22"/>
      <c r="FL180" s="22"/>
      <c r="FM180" s="8" t="n">
        <f aca="false">BL180+BS180+AH180+DT180</f>
        <v>340</v>
      </c>
      <c r="FN180" s="19" t="n">
        <f aca="false">IF(DS180&gt;0,(BL180+BR180)/DS180,0)</f>
        <v>16.8125</v>
      </c>
      <c r="FO180" s="12" t="n">
        <v>0.0551923077</v>
      </c>
      <c r="FP180" s="19" t="n">
        <f aca="false">Z180-AH180/10</f>
        <v>12.3</v>
      </c>
      <c r="FQ180" s="19" t="n">
        <f aca="false">Z180+DR180/5</f>
        <v>15.6532</v>
      </c>
      <c r="FR180" s="19" t="n">
        <f aca="false">(DX180+DY180)/AL180*60</f>
        <v>115.198718743148</v>
      </c>
      <c r="FS180" s="22"/>
      <c r="FT180" s="22"/>
      <c r="FU180" s="22"/>
      <c r="FV180" s="22"/>
      <c r="FW180" s="17" t="s">
        <v>280</v>
      </c>
      <c r="FX180" s="23" t="n">
        <v>650000</v>
      </c>
      <c r="FY180" s="23" t="n">
        <v>637500</v>
      </c>
      <c r="FZ180" s="8" t="n">
        <v>174</v>
      </c>
      <c r="GA180" s="8" t="n">
        <v>17</v>
      </c>
      <c r="GB180" s="8" t="n">
        <v>12</v>
      </c>
      <c r="GC180" s="8" t="n">
        <v>29</v>
      </c>
      <c r="GD180" s="8" t="n">
        <v>-12</v>
      </c>
      <c r="GE180" s="8" t="n">
        <v>73</v>
      </c>
      <c r="GF180" s="8" t="n">
        <v>195</v>
      </c>
      <c r="GG180" s="8" t="n">
        <v>1924</v>
      </c>
      <c r="GH180" s="8" t="n">
        <v>-0.5</v>
      </c>
      <c r="GI180" s="8" t="n">
        <v>1.7</v>
      </c>
      <c r="GJ180" s="8" t="n">
        <v>1.2</v>
      </c>
      <c r="GK180" s="8" t="n">
        <f aca="false">Z180-AH180/10</f>
        <v>12.3</v>
      </c>
      <c r="GL180" s="22"/>
      <c r="GM180" s="22"/>
      <c r="GN180" s="22"/>
      <c r="GO180" s="22"/>
      <c r="GP180" s="22"/>
    </row>
    <row r="181" customFormat="false" ht="13.65" hidden="false" customHeight="true" outlineLevel="0" collapsed="false">
      <c r="A181" s="16" t="n">
        <v>32880</v>
      </c>
      <c r="B181" s="17" t="s">
        <v>327</v>
      </c>
      <c r="C181" s="17" t="s">
        <v>328</v>
      </c>
      <c r="D181" s="17" t="s">
        <v>283</v>
      </c>
      <c r="E181" s="17" t="s">
        <v>283</v>
      </c>
      <c r="F181" s="8" t="n">
        <v>70</v>
      </c>
      <c r="G181" s="8" t="n">
        <v>183</v>
      </c>
      <c r="H181" s="8" t="n">
        <v>2009</v>
      </c>
      <c r="I181" s="8" t="n">
        <v>4</v>
      </c>
      <c r="J181" s="8" t="n">
        <v>100</v>
      </c>
      <c r="K181" s="17" t="s">
        <v>273</v>
      </c>
      <c r="L181" s="8" t="n">
        <v>2015</v>
      </c>
      <c r="M181" s="8" t="n">
        <v>28</v>
      </c>
      <c r="N181" s="8" t="n">
        <v>3</v>
      </c>
      <c r="O181" s="8" t="n">
        <v>8475227</v>
      </c>
      <c r="P181" s="17" t="s">
        <v>1108</v>
      </c>
      <c r="Q181" s="17" t="s">
        <v>1109</v>
      </c>
      <c r="R181" s="17" t="s">
        <v>1110</v>
      </c>
      <c r="S181" s="17" t="s">
        <v>1070</v>
      </c>
      <c r="T181" s="17" t="s">
        <v>278</v>
      </c>
      <c r="U181" s="17" t="s">
        <v>402</v>
      </c>
      <c r="V181" s="8" t="n">
        <v>16</v>
      </c>
      <c r="W181" s="8" t="n">
        <v>3</v>
      </c>
      <c r="X181" s="8" t="n">
        <v>5</v>
      </c>
      <c r="Y181" s="8" t="n">
        <v>0</v>
      </c>
      <c r="Z181" s="8" t="n">
        <v>8</v>
      </c>
      <c r="AA181" s="8" t="n">
        <v>19</v>
      </c>
      <c r="AB181" s="8" t="n">
        <v>54</v>
      </c>
      <c r="AC181" s="18" t="n">
        <f aca="false">Z181/V181</f>
        <v>0.5</v>
      </c>
      <c r="AD181" s="19" t="n">
        <f aca="false">IF(FZ181&gt;V181,Z181-V181*(GC181-Z181)/(FZ181-V181),0)</f>
        <v>4.57142857142857</v>
      </c>
      <c r="AE181" s="19" t="n">
        <v>2.972</v>
      </c>
      <c r="AF181" s="8" t="n">
        <v>5</v>
      </c>
      <c r="AG181" s="8" t="n">
        <v>2.4</v>
      </c>
      <c r="AH181" s="8" t="n">
        <v>6</v>
      </c>
      <c r="AI181" s="8" t="n">
        <v>279</v>
      </c>
      <c r="AJ181" s="8" t="n">
        <v>11094</v>
      </c>
      <c r="AK181" s="19" t="n">
        <v>184.9</v>
      </c>
      <c r="AL181" s="8" t="n">
        <v>184.9</v>
      </c>
      <c r="AM181" s="8" t="n">
        <v>185</v>
      </c>
      <c r="AN181" s="18" t="n">
        <f aca="false">AJ181/60/V181</f>
        <v>11.55625</v>
      </c>
      <c r="AO181" s="8" t="n">
        <v>19.27</v>
      </c>
      <c r="AP181" s="12" t="n">
        <f aca="false">IF(EF181&gt;0,Z181/EF181,0)</f>
        <v>0.615384615384615</v>
      </c>
      <c r="AQ181" s="8" t="n">
        <v>45</v>
      </c>
      <c r="AR181" s="8" t="n">
        <v>45</v>
      </c>
      <c r="AS181" s="8" t="n">
        <v>45</v>
      </c>
      <c r="AT181" s="8" t="n">
        <v>32</v>
      </c>
      <c r="AU181" s="8" t="n">
        <v>32</v>
      </c>
      <c r="AV181" s="8" t="n">
        <v>24</v>
      </c>
      <c r="AW181" s="8" t="n">
        <v>17</v>
      </c>
      <c r="AX181" s="8" t="n">
        <v>3</v>
      </c>
      <c r="AY181" s="8" t="n">
        <v>2</v>
      </c>
      <c r="AZ181" s="8" t="n">
        <v>4</v>
      </c>
      <c r="BA181" s="8" t="n">
        <f aca="false">AY181+AZ181</f>
        <v>6</v>
      </c>
      <c r="BB181" s="8" t="n">
        <v>1.34</v>
      </c>
      <c r="BC181" s="8" t="n">
        <v>43.5833</v>
      </c>
      <c r="BD181" s="19" t="n">
        <v>0</v>
      </c>
      <c r="BE181" s="19" t="n">
        <v>0</v>
      </c>
      <c r="BF181" s="19" t="n">
        <f aca="false">AQ181+BD181</f>
        <v>45</v>
      </c>
      <c r="BG181" s="19" t="n">
        <f aca="false">IF(AL181&gt;0,BF181/AL181*60,0)</f>
        <v>14.6024878312601</v>
      </c>
      <c r="BH181" s="8" t="n">
        <v>93</v>
      </c>
      <c r="BI181" s="8" t="n">
        <v>56</v>
      </c>
      <c r="BJ181" s="8" t="n">
        <v>44</v>
      </c>
      <c r="BK181" s="12" t="n">
        <f aca="false">BH181/(BH181+BJ181)</f>
        <v>0.678832116788321</v>
      </c>
      <c r="BL181" s="8" t="n">
        <v>17</v>
      </c>
      <c r="BM181" s="8" t="n">
        <v>17</v>
      </c>
      <c r="BN181" s="8" t="n">
        <v>26</v>
      </c>
      <c r="BO181" s="8" t="n">
        <f aca="false">BM181-BN181</f>
        <v>-9</v>
      </c>
      <c r="BP181" s="8" t="n">
        <v>8</v>
      </c>
      <c r="BQ181" s="8" t="n">
        <v>9</v>
      </c>
      <c r="BR181" s="8" t="n">
        <v>0</v>
      </c>
      <c r="BS181" s="8" t="n">
        <v>9</v>
      </c>
      <c r="BT181" s="12" t="n">
        <f aca="false">BS181/(EA181+BS181)</f>
        <v>0.0708661417322835</v>
      </c>
      <c r="BU181" s="8" t="n">
        <v>0</v>
      </c>
      <c r="BV181" s="8" t="n">
        <v>0</v>
      </c>
      <c r="BW181" s="12" t="n">
        <f aca="false">IF(BU181+BV181&gt;0,BU181/(BU181+BV181),0)</f>
        <v>0</v>
      </c>
      <c r="BX181" s="8" t="n">
        <v>0</v>
      </c>
      <c r="BY181" s="8" t="n">
        <v>0</v>
      </c>
      <c r="BZ181" s="8" t="n">
        <v>0</v>
      </c>
      <c r="CA181" s="8" t="n">
        <v>0</v>
      </c>
      <c r="CB181" s="8" t="n">
        <v>0</v>
      </c>
      <c r="CC181" s="8" t="n">
        <v>0</v>
      </c>
      <c r="CD181" s="8" t="n">
        <v>0</v>
      </c>
      <c r="CE181" s="8" t="n">
        <v>0</v>
      </c>
      <c r="CF181" s="8" t="n">
        <v>0</v>
      </c>
      <c r="CG181" s="8" t="n">
        <v>0</v>
      </c>
      <c r="CH181" s="8" t="n">
        <v>0</v>
      </c>
      <c r="CI181" s="8" t="n">
        <v>0</v>
      </c>
      <c r="CJ181" s="8" t="n">
        <v>0</v>
      </c>
      <c r="CK181" s="8" t="n">
        <v>0</v>
      </c>
      <c r="CL181" s="8" t="n">
        <v>1</v>
      </c>
      <c r="CM181" s="8" t="n">
        <v>0</v>
      </c>
      <c r="CN181" s="8" t="n">
        <v>0</v>
      </c>
      <c r="CO181" s="8" t="n">
        <v>0</v>
      </c>
      <c r="CP181" s="8" t="n">
        <v>0</v>
      </c>
      <c r="CQ181" s="8" t="n">
        <v>0</v>
      </c>
      <c r="CR181" s="8" t="n">
        <v>0</v>
      </c>
      <c r="CS181" s="8" t="n">
        <v>2</v>
      </c>
      <c r="CT181" s="8" t="n">
        <v>0</v>
      </c>
      <c r="CU181" s="8" t="n">
        <v>0</v>
      </c>
      <c r="CV181" s="8" t="n">
        <v>0</v>
      </c>
      <c r="CW181" s="8" t="n">
        <v>1</v>
      </c>
      <c r="CX181" s="8" t="n">
        <v>0</v>
      </c>
      <c r="CY181" s="8" t="n">
        <v>0</v>
      </c>
      <c r="CZ181" s="8" t="n">
        <v>1</v>
      </c>
      <c r="DA181" s="8" t="n">
        <v>7</v>
      </c>
      <c r="DB181" s="8" t="n">
        <v>2</v>
      </c>
      <c r="DC181" s="8" t="n">
        <v>0</v>
      </c>
      <c r="DD181" s="8" t="n">
        <v>8</v>
      </c>
      <c r="DE181" s="8" t="n">
        <v>2</v>
      </c>
      <c r="DF181" s="8" t="n">
        <v>0</v>
      </c>
      <c r="DG181" s="8" t="n">
        <v>0</v>
      </c>
      <c r="DH181" s="8" t="n">
        <v>12</v>
      </c>
      <c r="DI181" s="8" t="n">
        <v>3</v>
      </c>
      <c r="DJ181" s="8" t="n">
        <v>2</v>
      </c>
      <c r="DK181" s="8" t="n">
        <v>4</v>
      </c>
      <c r="DL181" s="8" t="n">
        <v>4</v>
      </c>
      <c r="DM181" s="8" t="n">
        <v>0</v>
      </c>
      <c r="DN181" s="8" t="n">
        <v>3</v>
      </c>
      <c r="DO181" s="8" t="n">
        <v>3</v>
      </c>
      <c r="DP181" s="8" t="n">
        <v>0</v>
      </c>
      <c r="DQ181" s="8" t="n">
        <f aca="false">DJ181-DI181</f>
        <v>-1</v>
      </c>
      <c r="DR181" s="19" t="n">
        <v>-0.14</v>
      </c>
      <c r="DS181" s="8" t="n">
        <v>3</v>
      </c>
      <c r="DT181" s="8" t="n">
        <v>0</v>
      </c>
      <c r="DU181" s="8" t="n">
        <v>0</v>
      </c>
      <c r="DV181" s="8" t="n">
        <v>0</v>
      </c>
      <c r="DW181" s="8" t="n">
        <v>0</v>
      </c>
      <c r="DX181" s="8" t="n">
        <v>206</v>
      </c>
      <c r="DY181" s="8" t="n">
        <v>149</v>
      </c>
      <c r="DZ181" s="8" t="n">
        <v>165</v>
      </c>
      <c r="EA181" s="8" t="n">
        <v>118</v>
      </c>
      <c r="EB181" s="8" t="n">
        <v>120</v>
      </c>
      <c r="EC181" s="8" t="n">
        <v>80</v>
      </c>
      <c r="ED181" s="8" t="n">
        <v>11.22</v>
      </c>
      <c r="EE181" s="8" t="n">
        <v>6.49</v>
      </c>
      <c r="EF181" s="8" t="n">
        <v>13</v>
      </c>
      <c r="EG181" s="8" t="n">
        <v>5</v>
      </c>
      <c r="EH181" s="12" t="n">
        <f aca="false">EF181/EB181</f>
        <v>0.108333333333333</v>
      </c>
      <c r="EI181" s="20" t="n">
        <f aca="false">1-EG181/EC181</f>
        <v>0.9375</v>
      </c>
      <c r="EJ181" s="21" t="n">
        <f aca="false">EH181+EI181</f>
        <v>1.04583333333333</v>
      </c>
      <c r="EK181" s="8" t="n">
        <v>209</v>
      </c>
      <c r="EL181" s="8" t="n">
        <v>147</v>
      </c>
      <c r="EM181" s="8" t="n">
        <v>167</v>
      </c>
      <c r="EN181" s="8" t="n">
        <v>116</v>
      </c>
      <c r="EO181" s="8" t="n">
        <v>122</v>
      </c>
      <c r="EP181" s="8" t="n">
        <v>79</v>
      </c>
      <c r="EQ181" s="8" t="n">
        <v>13</v>
      </c>
      <c r="ER181" s="8" t="n">
        <v>5</v>
      </c>
      <c r="ES181" s="8" t="n">
        <v>104</v>
      </c>
      <c r="ET181" s="8" t="n">
        <v>64</v>
      </c>
      <c r="EU181" s="8" t="n">
        <v>38</v>
      </c>
      <c r="EV181" s="8" t="n">
        <v>25</v>
      </c>
      <c r="EW181" s="8" t="n">
        <v>5</v>
      </c>
      <c r="EX181" s="8" t="n">
        <v>3</v>
      </c>
      <c r="EY181" s="8" t="n">
        <v>16</v>
      </c>
      <c r="EZ181" s="8" t="n">
        <v>15</v>
      </c>
      <c r="FA181" s="8" t="n">
        <v>0.9</v>
      </c>
      <c r="FB181" s="8" t="n">
        <v>0.8</v>
      </c>
      <c r="FC181" s="8" t="n">
        <v>1.7</v>
      </c>
      <c r="FD181" s="19" t="n">
        <v>8.6</v>
      </c>
      <c r="FE181" s="18" t="n">
        <f aca="false">FD181/V181</f>
        <v>0.5375</v>
      </c>
      <c r="FF181" s="8" t="n">
        <v>0.1587</v>
      </c>
      <c r="FG181" s="8" t="n">
        <v>0.14</v>
      </c>
      <c r="FH181" s="8" t="n">
        <v>0</v>
      </c>
      <c r="FI181" s="8" t="n">
        <v>0.14</v>
      </c>
      <c r="FJ181" s="22"/>
      <c r="FK181" s="22"/>
      <c r="FL181" s="22"/>
      <c r="FM181" s="8" t="n">
        <f aca="false">BL181+BS181+AH181+DT181</f>
        <v>32</v>
      </c>
      <c r="FN181" s="19" t="n">
        <f aca="false">IF(DS181&gt;0,(BL181+BR181)/DS181,0)</f>
        <v>5.66666666666667</v>
      </c>
      <c r="FO181" s="12" t="n">
        <v>0.0711805556</v>
      </c>
      <c r="FP181" s="19" t="n">
        <f aca="false">Z181-AH181/10</f>
        <v>7.4</v>
      </c>
      <c r="FQ181" s="19" t="n">
        <f aca="false">Z181+DR181/5</f>
        <v>7.972</v>
      </c>
      <c r="FR181" s="19" t="n">
        <f aca="false">(DX181+DY181)/AL181*60</f>
        <v>115.197404002163</v>
      </c>
      <c r="FS181" s="8" t="n">
        <v>4</v>
      </c>
      <c r="FT181" s="17" t="s">
        <v>1111</v>
      </c>
      <c r="FU181" s="8" t="n">
        <v>195</v>
      </c>
      <c r="FV181" s="22"/>
      <c r="FW181" s="17" t="s">
        <v>280</v>
      </c>
      <c r="FX181" s="23" t="n">
        <v>800000</v>
      </c>
      <c r="FY181" s="23" t="n">
        <v>800000</v>
      </c>
      <c r="FZ181" s="8" t="n">
        <v>156</v>
      </c>
      <c r="GA181" s="8" t="n">
        <v>14</v>
      </c>
      <c r="GB181" s="8" t="n">
        <v>24</v>
      </c>
      <c r="GC181" s="8" t="n">
        <v>38</v>
      </c>
      <c r="GD181" s="8" t="n">
        <v>16</v>
      </c>
      <c r="GE181" s="8" t="n">
        <v>86</v>
      </c>
      <c r="GF181" s="8" t="n">
        <v>234</v>
      </c>
      <c r="GG181" s="8" t="n">
        <v>2139</v>
      </c>
      <c r="GH181" s="8" t="n">
        <v>3.1</v>
      </c>
      <c r="GI181" s="8" t="n">
        <v>5.5</v>
      </c>
      <c r="GJ181" s="8" t="n">
        <v>8.6</v>
      </c>
      <c r="GK181" s="8" t="n">
        <f aca="false">Z181-AH181/10</f>
        <v>7.4</v>
      </c>
      <c r="GL181" s="22"/>
      <c r="GM181" s="22"/>
      <c r="GN181" s="22"/>
      <c r="GO181" s="22"/>
      <c r="GP181" s="22"/>
    </row>
    <row r="182" customFormat="false" ht="13.65" hidden="false" customHeight="true" outlineLevel="0" collapsed="false">
      <c r="A182" s="16" t="n">
        <v>34552</v>
      </c>
      <c r="B182" s="17" t="s">
        <v>1112</v>
      </c>
      <c r="C182" s="22"/>
      <c r="D182" s="17" t="s">
        <v>321</v>
      </c>
      <c r="E182" s="17" t="s">
        <v>321</v>
      </c>
      <c r="F182" s="8" t="n">
        <v>72</v>
      </c>
      <c r="G182" s="8" t="n">
        <v>169</v>
      </c>
      <c r="H182" s="8" t="n">
        <v>2012</v>
      </c>
      <c r="I182" s="8" t="n">
        <v>7</v>
      </c>
      <c r="J182" s="8" t="n">
        <v>195</v>
      </c>
      <c r="K182" s="17" t="s">
        <v>263</v>
      </c>
      <c r="L182" s="8" t="n">
        <v>2017</v>
      </c>
      <c r="M182" s="8" t="n">
        <v>23</v>
      </c>
      <c r="N182" s="8" t="n">
        <v>1</v>
      </c>
      <c r="O182" s="8" t="n">
        <v>8477043</v>
      </c>
      <c r="P182" s="17" t="s">
        <v>1113</v>
      </c>
      <c r="Q182" s="17" t="s">
        <v>1114</v>
      </c>
      <c r="R182" s="17" t="s">
        <v>1115</v>
      </c>
      <c r="S182" s="17" t="s">
        <v>1116</v>
      </c>
      <c r="T182" s="17" t="s">
        <v>278</v>
      </c>
      <c r="U182" s="17" t="s">
        <v>287</v>
      </c>
      <c r="V182" s="8" t="n">
        <v>63</v>
      </c>
      <c r="W182" s="8" t="n">
        <v>3</v>
      </c>
      <c r="X182" s="8" t="n">
        <v>11</v>
      </c>
      <c r="Y182" s="8" t="n">
        <v>9</v>
      </c>
      <c r="Z182" s="8" t="n">
        <v>14</v>
      </c>
      <c r="AA182" s="8" t="n">
        <v>17</v>
      </c>
      <c r="AB182" s="8" t="n">
        <v>73</v>
      </c>
      <c r="AC182" s="18" t="n">
        <f aca="false">Z182/V182</f>
        <v>0.222222222222222</v>
      </c>
      <c r="AD182" s="19" t="n">
        <f aca="false">IF(FZ182&gt;V182,Z182-V182*(GC182-Z182)/(FZ182-V182),0)</f>
        <v>0</v>
      </c>
      <c r="AE182" s="19" t="n">
        <v>4.722</v>
      </c>
      <c r="AF182" s="8" t="n">
        <v>13</v>
      </c>
      <c r="AG182" s="8" t="n">
        <v>3.8</v>
      </c>
      <c r="AH182" s="8" t="n">
        <v>10</v>
      </c>
      <c r="AI182" s="8" t="n">
        <v>1162</v>
      </c>
      <c r="AJ182" s="8" t="n">
        <v>53050</v>
      </c>
      <c r="AK182" s="19" t="n">
        <v>884.16666666667</v>
      </c>
      <c r="AL182" s="8" t="n">
        <v>884.17</v>
      </c>
      <c r="AM182" s="8" t="n">
        <v>884</v>
      </c>
      <c r="AN182" s="18" t="n">
        <f aca="false">AJ182/60/V182</f>
        <v>14.0343915343915</v>
      </c>
      <c r="AO182" s="8" t="n">
        <v>23.51</v>
      </c>
      <c r="AP182" s="12" t="n">
        <f aca="false">IF(EF182&gt;0,Z182/EF182,0)</f>
        <v>0.318181818181818</v>
      </c>
      <c r="AQ182" s="8" t="n">
        <v>112</v>
      </c>
      <c r="AR182" s="8" t="n">
        <v>112</v>
      </c>
      <c r="AS182" s="8" t="n">
        <v>112</v>
      </c>
      <c r="AT182" s="8" t="n">
        <v>83</v>
      </c>
      <c r="AU182" s="8" t="n">
        <v>83</v>
      </c>
      <c r="AV182" s="8" t="n">
        <v>60</v>
      </c>
      <c r="AW182" s="8" t="n">
        <v>44</v>
      </c>
      <c r="AX182" s="8" t="n">
        <v>13</v>
      </c>
      <c r="AY182" s="8" t="n">
        <v>1</v>
      </c>
      <c r="AZ182" s="8" t="n">
        <v>6</v>
      </c>
      <c r="BA182" s="8" t="n">
        <f aca="false">AY182+AZ182</f>
        <v>7</v>
      </c>
      <c r="BB182" s="8" t="n">
        <v>3.31</v>
      </c>
      <c r="BC182" s="8" t="n">
        <v>40.8167</v>
      </c>
      <c r="BD182" s="19" t="n">
        <v>176.1</v>
      </c>
      <c r="BE182" s="19" t="n">
        <v>11.9502356267672</v>
      </c>
      <c r="BF182" s="19" t="n">
        <f aca="false">AQ182+BD182</f>
        <v>288.1</v>
      </c>
      <c r="BG182" s="19" t="n">
        <f aca="false">IF(AL182&gt;0,BF182/AL182*60,0)</f>
        <v>19.5505389235102</v>
      </c>
      <c r="BH182" s="8" t="n">
        <v>356</v>
      </c>
      <c r="BI182" s="8" t="n">
        <v>317</v>
      </c>
      <c r="BJ182" s="8" t="n">
        <v>233</v>
      </c>
      <c r="BK182" s="12" t="n">
        <f aca="false">BH182/(BH182+BJ182)</f>
        <v>0.604414261460102</v>
      </c>
      <c r="BL182" s="8" t="n">
        <v>22</v>
      </c>
      <c r="BM182" s="8" t="n">
        <v>22</v>
      </c>
      <c r="BN182" s="8" t="n">
        <v>56</v>
      </c>
      <c r="BO182" s="8" t="n">
        <f aca="false">BM182-BN182</f>
        <v>-34</v>
      </c>
      <c r="BP182" s="8" t="n">
        <v>23</v>
      </c>
      <c r="BQ182" s="8" t="n">
        <v>33</v>
      </c>
      <c r="BR182" s="8" t="n">
        <v>13</v>
      </c>
      <c r="BS182" s="8" t="n">
        <v>55</v>
      </c>
      <c r="BT182" s="12" t="n">
        <f aca="false">BS182/(EA182+BS182)</f>
        <v>0.0813609467455621</v>
      </c>
      <c r="BU182" s="8" t="n">
        <v>0</v>
      </c>
      <c r="BV182" s="8" t="n">
        <v>0</v>
      </c>
      <c r="BW182" s="12" t="n">
        <f aca="false">IF(BU182+BV182&gt;0,BU182/(BU182+BV182),0)</f>
        <v>0</v>
      </c>
      <c r="BX182" s="8" t="n">
        <v>0</v>
      </c>
      <c r="BY182" s="8" t="n">
        <v>0</v>
      </c>
      <c r="BZ182" s="8" t="n">
        <v>0</v>
      </c>
      <c r="CA182" s="8" t="n">
        <v>0</v>
      </c>
      <c r="CB182" s="8" t="n">
        <v>0</v>
      </c>
      <c r="CC182" s="8" t="n">
        <v>0</v>
      </c>
      <c r="CD182" s="8" t="n">
        <v>0</v>
      </c>
      <c r="CE182" s="8" t="n">
        <v>0</v>
      </c>
      <c r="CF182" s="8" t="n">
        <v>0</v>
      </c>
      <c r="CG182" s="8" t="n">
        <v>0</v>
      </c>
      <c r="CH182" s="8" t="n">
        <v>0</v>
      </c>
      <c r="CI182" s="8" t="n">
        <v>0</v>
      </c>
      <c r="CJ182" s="8" t="n">
        <v>0</v>
      </c>
      <c r="CK182" s="8" t="n">
        <v>0</v>
      </c>
      <c r="CL182" s="8" t="n">
        <v>0</v>
      </c>
      <c r="CM182" s="8" t="n">
        <v>0</v>
      </c>
      <c r="CN182" s="8" t="n">
        <v>0</v>
      </c>
      <c r="CO182" s="8" t="n">
        <v>0</v>
      </c>
      <c r="CP182" s="8" t="n">
        <v>0</v>
      </c>
      <c r="CQ182" s="8" t="n">
        <v>0</v>
      </c>
      <c r="CR182" s="8" t="n">
        <v>0</v>
      </c>
      <c r="CS182" s="8" t="n">
        <v>1</v>
      </c>
      <c r="CT182" s="8" t="n">
        <v>0</v>
      </c>
      <c r="CU182" s="8" t="n">
        <v>0</v>
      </c>
      <c r="CV182" s="8" t="n">
        <v>0</v>
      </c>
      <c r="CW182" s="8" t="n">
        <v>2</v>
      </c>
      <c r="CX182" s="8" t="n">
        <v>1</v>
      </c>
      <c r="CY182" s="8" t="n">
        <v>0</v>
      </c>
      <c r="CZ182" s="8" t="n">
        <v>3</v>
      </c>
      <c r="DA182" s="8" t="n">
        <v>19</v>
      </c>
      <c r="DB182" s="8" t="n">
        <v>2</v>
      </c>
      <c r="DC182" s="8" t="n">
        <v>0</v>
      </c>
      <c r="DD182" s="8" t="n">
        <v>20</v>
      </c>
      <c r="DE182" s="8" t="n">
        <v>9</v>
      </c>
      <c r="DF182" s="8" t="n">
        <v>0</v>
      </c>
      <c r="DG182" s="8" t="n">
        <v>0</v>
      </c>
      <c r="DH182" s="8" t="n">
        <v>29</v>
      </c>
      <c r="DI182" s="8" t="n">
        <v>5</v>
      </c>
      <c r="DJ182" s="8" t="n">
        <v>6</v>
      </c>
      <c r="DK182" s="8" t="n">
        <v>5</v>
      </c>
      <c r="DL182" s="8" t="n">
        <v>5</v>
      </c>
      <c r="DM182" s="8" t="n">
        <v>0</v>
      </c>
      <c r="DN182" s="8" t="n">
        <v>6</v>
      </c>
      <c r="DO182" s="8" t="n">
        <v>6</v>
      </c>
      <c r="DP182" s="8" t="n">
        <v>0</v>
      </c>
      <c r="DQ182" s="8" t="n">
        <f aca="false">DJ182-DI182</f>
        <v>1</v>
      </c>
      <c r="DR182" s="19" t="n">
        <v>3.076</v>
      </c>
      <c r="DS182" s="8" t="n">
        <v>5</v>
      </c>
      <c r="DT182" s="8" t="n">
        <v>0</v>
      </c>
      <c r="DU182" s="8" t="n">
        <v>0</v>
      </c>
      <c r="DV182" s="8" t="n">
        <v>0</v>
      </c>
      <c r="DW182" s="8" t="n">
        <v>0</v>
      </c>
      <c r="DX182" s="8" t="n">
        <v>881</v>
      </c>
      <c r="DY182" s="8" t="n">
        <v>807</v>
      </c>
      <c r="DZ182" s="8" t="n">
        <v>672</v>
      </c>
      <c r="EA182" s="8" t="n">
        <v>621</v>
      </c>
      <c r="EB182" s="8" t="n">
        <v>455</v>
      </c>
      <c r="EC182" s="8" t="n">
        <v>428</v>
      </c>
      <c r="ED182" s="8" t="n">
        <v>39.06</v>
      </c>
      <c r="EE182" s="8" t="n">
        <v>36.56</v>
      </c>
      <c r="EF182" s="8" t="n">
        <v>44</v>
      </c>
      <c r="EG182" s="8" t="n">
        <v>33</v>
      </c>
      <c r="EH182" s="12" t="n">
        <f aca="false">EF182/EB182</f>
        <v>0.0967032967032967</v>
      </c>
      <c r="EI182" s="20" t="n">
        <f aca="false">1-EG182/EC182</f>
        <v>0.922897196261682</v>
      </c>
      <c r="EJ182" s="21" t="n">
        <f aca="false">EH182+EI182</f>
        <v>1.01960049296498</v>
      </c>
      <c r="EK182" s="8" t="n">
        <v>885</v>
      </c>
      <c r="EL182" s="8" t="n">
        <v>807</v>
      </c>
      <c r="EM182" s="8" t="n">
        <v>677</v>
      </c>
      <c r="EN182" s="8" t="n">
        <v>621</v>
      </c>
      <c r="EO182" s="8" t="n">
        <v>459</v>
      </c>
      <c r="EP182" s="8" t="n">
        <v>428</v>
      </c>
      <c r="EQ182" s="8" t="n">
        <v>46</v>
      </c>
      <c r="ER182" s="8" t="n">
        <v>33</v>
      </c>
      <c r="ES182" s="8" t="n">
        <v>459</v>
      </c>
      <c r="ET182" s="8" t="n">
        <v>419</v>
      </c>
      <c r="EU182" s="8" t="n">
        <v>178</v>
      </c>
      <c r="EV182" s="8" t="n">
        <v>176</v>
      </c>
      <c r="EW182" s="8" t="n">
        <v>23</v>
      </c>
      <c r="EX182" s="8" t="n">
        <v>25</v>
      </c>
      <c r="EY182" s="8" t="n">
        <v>64</v>
      </c>
      <c r="EZ182" s="8" t="n">
        <v>67</v>
      </c>
      <c r="FA182" s="8" t="n">
        <v>0.6</v>
      </c>
      <c r="FB182" s="8" t="n">
        <v>2.7</v>
      </c>
      <c r="FC182" s="8" t="n">
        <v>3.3</v>
      </c>
      <c r="FD182" s="19" t="n">
        <v>21.35</v>
      </c>
      <c r="FE182" s="18" t="n">
        <f aca="false">FD182/V182</f>
        <v>0.338888888888889</v>
      </c>
      <c r="FF182" s="8" t="n">
        <v>0.9845</v>
      </c>
      <c r="FG182" s="8" t="n">
        <v>1.02</v>
      </c>
      <c r="FH182" s="8" t="n">
        <v>-0.05</v>
      </c>
      <c r="FI182" s="8" t="n">
        <v>0.97</v>
      </c>
      <c r="FJ182" s="22"/>
      <c r="FK182" s="22"/>
      <c r="FL182" s="22"/>
      <c r="FM182" s="8" t="n">
        <f aca="false">BL182+BS182+AH182+DT182</f>
        <v>87</v>
      </c>
      <c r="FN182" s="19" t="n">
        <f aca="false">IF(DS182&gt;0,(BL182+BR182)/DS182,0)</f>
        <v>7</v>
      </c>
      <c r="FO182" s="12" t="n">
        <v>0.0154338415</v>
      </c>
      <c r="FP182" s="19" t="n">
        <f aca="false">Z182-AH182/10</f>
        <v>13</v>
      </c>
      <c r="FQ182" s="19" t="n">
        <f aca="false">Z182+DR182/5</f>
        <v>14.6152</v>
      </c>
      <c r="FR182" s="19" t="n">
        <f aca="false">(DX182+DY182)/AL182*60</f>
        <v>114.54810726444</v>
      </c>
      <c r="FS182" s="8" t="n">
        <v>4</v>
      </c>
      <c r="FT182" s="17" t="s">
        <v>326</v>
      </c>
      <c r="FU182" s="8" t="n">
        <v>195</v>
      </c>
      <c r="FV182" s="22"/>
      <c r="FW182" s="17" t="s">
        <v>270</v>
      </c>
      <c r="FX182" s="23" t="n">
        <v>650000</v>
      </c>
      <c r="FY182" s="23" t="n">
        <v>650000</v>
      </c>
      <c r="FZ182" s="8" t="n">
        <v>63</v>
      </c>
      <c r="GA182" s="8" t="n">
        <v>3</v>
      </c>
      <c r="GB182" s="8" t="n">
        <v>11</v>
      </c>
      <c r="GC182" s="8" t="n">
        <v>14</v>
      </c>
      <c r="GD182" s="8" t="n">
        <v>13</v>
      </c>
      <c r="GE182" s="8" t="n">
        <v>10</v>
      </c>
      <c r="GF182" s="8" t="n">
        <v>60</v>
      </c>
      <c r="GG182" s="8" t="n">
        <v>884</v>
      </c>
      <c r="GH182" s="8" t="n">
        <v>0.6</v>
      </c>
      <c r="GI182" s="8" t="n">
        <v>2.7</v>
      </c>
      <c r="GJ182" s="8" t="n">
        <v>3.3</v>
      </c>
      <c r="GK182" s="8" t="n">
        <f aca="false">Z182-AH182/10</f>
        <v>13</v>
      </c>
      <c r="GL182" s="22"/>
      <c r="GM182" s="22"/>
      <c r="GN182" s="22"/>
      <c r="GO182" s="22"/>
      <c r="GP182" s="22"/>
    </row>
    <row r="183" customFormat="false" ht="13.65" hidden="false" customHeight="true" outlineLevel="0" collapsed="false">
      <c r="A183" s="16" t="n">
        <v>35097</v>
      </c>
      <c r="B183" s="17" t="s">
        <v>1117</v>
      </c>
      <c r="C183" s="17" t="s">
        <v>385</v>
      </c>
      <c r="D183" s="17" t="s">
        <v>283</v>
      </c>
      <c r="E183" s="17" t="s">
        <v>283</v>
      </c>
      <c r="F183" s="8" t="n">
        <v>72</v>
      </c>
      <c r="G183" s="8" t="n">
        <v>195</v>
      </c>
      <c r="H183" s="8" t="n">
        <v>2014</v>
      </c>
      <c r="I183" s="8" t="n">
        <v>2</v>
      </c>
      <c r="J183" s="8" t="n">
        <v>58</v>
      </c>
      <c r="K183" s="17" t="s">
        <v>263</v>
      </c>
      <c r="L183" s="8" t="n">
        <v>2016</v>
      </c>
      <c r="M183" s="8" t="n">
        <v>21</v>
      </c>
      <c r="N183" s="8" t="n">
        <v>2</v>
      </c>
      <c r="O183" s="8" t="n">
        <v>8477989</v>
      </c>
      <c r="P183" s="17" t="s">
        <v>1118</v>
      </c>
      <c r="Q183" s="17" t="s">
        <v>1119</v>
      </c>
      <c r="R183" s="17" t="s">
        <v>1120</v>
      </c>
      <c r="S183" s="17" t="s">
        <v>1116</v>
      </c>
      <c r="T183" s="17" t="s">
        <v>313</v>
      </c>
      <c r="U183" s="17" t="s">
        <v>294</v>
      </c>
      <c r="V183" s="8" t="n">
        <v>78</v>
      </c>
      <c r="W183" s="8" t="n">
        <v>15</v>
      </c>
      <c r="X183" s="8" t="n">
        <v>22</v>
      </c>
      <c r="Y183" s="8" t="n">
        <v>15</v>
      </c>
      <c r="Z183" s="8" t="n">
        <v>37</v>
      </c>
      <c r="AA183" s="8" t="n">
        <v>5</v>
      </c>
      <c r="AB183" s="8" t="n">
        <v>28</v>
      </c>
      <c r="AC183" s="18" t="n">
        <f aca="false">Z183/V183</f>
        <v>0.474358974358974</v>
      </c>
      <c r="AD183" s="19" t="n">
        <f aca="false">IF(FZ183&gt;V183,Z183-V183*(GC183-Z183)/(FZ183-V183),0)</f>
        <v>4</v>
      </c>
      <c r="AE183" s="19" t="n">
        <v>14.03</v>
      </c>
      <c r="AF183" s="8" t="n">
        <v>-19</v>
      </c>
      <c r="AG183" s="8" t="n">
        <v>-6.1</v>
      </c>
      <c r="AH183" s="8" t="n">
        <v>22</v>
      </c>
      <c r="AI183" s="8" t="n">
        <v>1828</v>
      </c>
      <c r="AJ183" s="8" t="n">
        <v>76909</v>
      </c>
      <c r="AK183" s="19" t="n">
        <v>1281.3166666667</v>
      </c>
      <c r="AL183" s="8" t="n">
        <v>1281.13</v>
      </c>
      <c r="AM183" s="8" t="n">
        <v>1282</v>
      </c>
      <c r="AN183" s="18" t="n">
        <f aca="false">AJ183/60/V183</f>
        <v>16.433547008547</v>
      </c>
      <c r="AO183" s="8" t="n">
        <v>27.12</v>
      </c>
      <c r="AP183" s="12" t="n">
        <f aca="false">IF(EF183&gt;0,Z183/EF183,0)</f>
        <v>0.637931034482759</v>
      </c>
      <c r="AQ183" s="8" t="n">
        <v>241</v>
      </c>
      <c r="AR183" s="8" t="n">
        <v>242</v>
      </c>
      <c r="AS183" s="8" t="n">
        <v>242</v>
      </c>
      <c r="AT183" s="8" t="n">
        <v>211</v>
      </c>
      <c r="AU183" s="8" t="n">
        <v>212</v>
      </c>
      <c r="AV183" s="8" t="n">
        <v>151</v>
      </c>
      <c r="AW183" s="8" t="n">
        <v>182</v>
      </c>
      <c r="AX183" s="8" t="n">
        <v>112</v>
      </c>
      <c r="AY183" s="8" t="n">
        <v>9</v>
      </c>
      <c r="AZ183" s="8" t="n">
        <v>23</v>
      </c>
      <c r="BA183" s="8" t="n">
        <f aca="false">AY183+AZ183</f>
        <v>32</v>
      </c>
      <c r="BB183" s="8" t="n">
        <v>19.78</v>
      </c>
      <c r="BC183" s="8" t="n">
        <v>23.7285</v>
      </c>
      <c r="BD183" s="19" t="n">
        <v>271.3</v>
      </c>
      <c r="BE183" s="19" t="n">
        <v>12.7041194604505</v>
      </c>
      <c r="BF183" s="19" t="n">
        <f aca="false">AQ183+BD183</f>
        <v>512.3</v>
      </c>
      <c r="BG183" s="19" t="n">
        <f aca="false">IF(AL183&gt;0,BF183/AL183*60,0)</f>
        <v>23.992881284491</v>
      </c>
      <c r="BH183" s="8" t="n">
        <v>460</v>
      </c>
      <c r="BI183" s="8" t="n">
        <v>408</v>
      </c>
      <c r="BJ183" s="8" t="n">
        <v>467</v>
      </c>
      <c r="BK183" s="12" t="n">
        <f aca="false">BH183/(BH183+BJ183)</f>
        <v>0.496224379719525</v>
      </c>
      <c r="BL183" s="8" t="n">
        <v>92</v>
      </c>
      <c r="BM183" s="8" t="n">
        <v>92</v>
      </c>
      <c r="BN183" s="8" t="n">
        <v>103</v>
      </c>
      <c r="BO183" s="8" t="n">
        <f aca="false">BM183-BN183</f>
        <v>-11</v>
      </c>
      <c r="BP183" s="8" t="n">
        <v>61</v>
      </c>
      <c r="BQ183" s="8" t="n">
        <v>25</v>
      </c>
      <c r="BR183" s="8" t="n">
        <v>20</v>
      </c>
      <c r="BS183" s="8" t="n">
        <v>48</v>
      </c>
      <c r="BT183" s="12" t="n">
        <f aca="false">BS183/(EA183+BS183)</f>
        <v>0.0469208211143695</v>
      </c>
      <c r="BU183" s="8" t="n">
        <v>585</v>
      </c>
      <c r="BV183" s="8" t="n">
        <v>554</v>
      </c>
      <c r="BW183" s="12" t="n">
        <f aca="false">IF(BU183+BV183&gt;0,BU183/(BU183+BV183),0)</f>
        <v>0.513608428446005</v>
      </c>
      <c r="BX183" s="8" t="n">
        <v>215</v>
      </c>
      <c r="BY183" s="8" t="n">
        <v>192</v>
      </c>
      <c r="BZ183" s="8" t="n">
        <v>209</v>
      </c>
      <c r="CA183" s="8" t="n">
        <v>165</v>
      </c>
      <c r="CB183" s="8" t="n">
        <v>161</v>
      </c>
      <c r="CC183" s="8" t="n">
        <v>197</v>
      </c>
      <c r="CD183" s="8" t="n">
        <v>165</v>
      </c>
      <c r="CE183" s="8" t="n">
        <v>161</v>
      </c>
      <c r="CF183" s="8" t="n">
        <v>169</v>
      </c>
      <c r="CG183" s="8" t="n">
        <v>194</v>
      </c>
      <c r="CH183" s="8" t="n">
        <v>384</v>
      </c>
      <c r="CI183" s="8" t="n">
        <v>340</v>
      </c>
      <c r="CJ183" s="8" t="n">
        <v>0</v>
      </c>
      <c r="CK183" s="8" t="n">
        <v>0</v>
      </c>
      <c r="CL183" s="8" t="n">
        <v>2</v>
      </c>
      <c r="CM183" s="8" t="n">
        <v>2</v>
      </c>
      <c r="CN183" s="8" t="n">
        <v>0</v>
      </c>
      <c r="CO183" s="8" t="n">
        <v>0</v>
      </c>
      <c r="CP183" s="8" t="n">
        <v>0</v>
      </c>
      <c r="CQ183" s="8" t="n">
        <v>2</v>
      </c>
      <c r="CR183" s="8" t="n">
        <v>0</v>
      </c>
      <c r="CS183" s="8" t="n">
        <v>0</v>
      </c>
      <c r="CT183" s="8" t="n">
        <v>0</v>
      </c>
      <c r="CU183" s="8" t="n">
        <v>3</v>
      </c>
      <c r="CV183" s="8" t="n">
        <v>0</v>
      </c>
      <c r="CW183" s="8" t="n">
        <v>10</v>
      </c>
      <c r="CX183" s="8" t="n">
        <v>0</v>
      </c>
      <c r="CY183" s="8" t="n">
        <v>6</v>
      </c>
      <c r="CZ183" s="8" t="n">
        <v>4</v>
      </c>
      <c r="DA183" s="8" t="n">
        <v>51</v>
      </c>
      <c r="DB183" s="8" t="n">
        <v>22</v>
      </c>
      <c r="DC183" s="8" t="n">
        <v>1</v>
      </c>
      <c r="DD183" s="8" t="n">
        <v>0</v>
      </c>
      <c r="DE183" s="8" t="n">
        <v>13</v>
      </c>
      <c r="DF183" s="8" t="n">
        <v>17</v>
      </c>
      <c r="DG183" s="8" t="n">
        <v>9</v>
      </c>
      <c r="DH183" s="8" t="n">
        <v>89</v>
      </c>
      <c r="DI183" s="8" t="n">
        <v>11</v>
      </c>
      <c r="DJ183" s="8" t="n">
        <v>10</v>
      </c>
      <c r="DK183" s="8" t="n">
        <v>11</v>
      </c>
      <c r="DL183" s="8" t="n">
        <v>11</v>
      </c>
      <c r="DM183" s="8" t="n">
        <v>0</v>
      </c>
      <c r="DN183" s="8" t="n">
        <v>9</v>
      </c>
      <c r="DO183" s="8" t="n">
        <v>9</v>
      </c>
      <c r="DP183" s="8" t="n">
        <v>0</v>
      </c>
      <c r="DQ183" s="8" t="n">
        <f aca="false">DJ183-DI183</f>
        <v>-1</v>
      </c>
      <c r="DR183" s="19" t="n">
        <v>-4.077</v>
      </c>
      <c r="DS183" s="8" t="n">
        <v>11</v>
      </c>
      <c r="DT183" s="8" t="n">
        <v>0</v>
      </c>
      <c r="DU183" s="8" t="n">
        <v>0</v>
      </c>
      <c r="DV183" s="8" t="n">
        <v>0</v>
      </c>
      <c r="DW183" s="8" t="n">
        <v>0</v>
      </c>
      <c r="DX183" s="8" t="n">
        <v>1267</v>
      </c>
      <c r="DY183" s="8" t="n">
        <v>1248</v>
      </c>
      <c r="DZ183" s="8" t="n">
        <v>918</v>
      </c>
      <c r="EA183" s="8" t="n">
        <v>975</v>
      </c>
      <c r="EB183" s="8" t="n">
        <v>634</v>
      </c>
      <c r="EC183" s="8" t="n">
        <v>680</v>
      </c>
      <c r="ED183" s="8" t="n">
        <v>59.53</v>
      </c>
      <c r="EE183" s="8" t="n">
        <v>68.78</v>
      </c>
      <c r="EF183" s="8" t="n">
        <v>58</v>
      </c>
      <c r="EG183" s="8" t="n">
        <v>78</v>
      </c>
      <c r="EH183" s="12" t="n">
        <f aca="false">EF183/EB183</f>
        <v>0.0914826498422713</v>
      </c>
      <c r="EI183" s="20" t="n">
        <f aca="false">1-EG183/EC183</f>
        <v>0.885294117647059</v>
      </c>
      <c r="EJ183" s="21" t="n">
        <f aca="false">EH183+EI183</f>
        <v>0.97677676748933</v>
      </c>
      <c r="EK183" s="8" t="n">
        <v>1270</v>
      </c>
      <c r="EL183" s="8" t="n">
        <v>1249</v>
      </c>
      <c r="EM183" s="8" t="n">
        <v>921</v>
      </c>
      <c r="EN183" s="8" t="n">
        <v>976</v>
      </c>
      <c r="EO183" s="8" t="n">
        <v>638</v>
      </c>
      <c r="EP183" s="8" t="n">
        <v>682</v>
      </c>
      <c r="EQ183" s="8" t="n">
        <v>58</v>
      </c>
      <c r="ER183" s="8" t="n">
        <v>79</v>
      </c>
      <c r="ES183" s="8" t="n">
        <v>628</v>
      </c>
      <c r="ET183" s="8" t="n">
        <v>604</v>
      </c>
      <c r="EU183" s="8" t="n">
        <v>261</v>
      </c>
      <c r="EV183" s="8" t="n">
        <v>268</v>
      </c>
      <c r="EW183" s="8" t="n">
        <v>35</v>
      </c>
      <c r="EX183" s="8" t="n">
        <v>50</v>
      </c>
      <c r="EY183" s="8" t="n">
        <v>64</v>
      </c>
      <c r="EZ183" s="8" t="n">
        <v>71</v>
      </c>
      <c r="FA183" s="8" t="n">
        <v>1.8</v>
      </c>
      <c r="FB183" s="8" t="n">
        <v>1</v>
      </c>
      <c r="FC183" s="8" t="n">
        <v>2.8</v>
      </c>
      <c r="FD183" s="19" t="n">
        <v>33.46</v>
      </c>
      <c r="FE183" s="18" t="n">
        <f aca="false">FD183/V183</f>
        <v>0.428974358974359</v>
      </c>
      <c r="FF183" s="8" t="n">
        <v>3.2949</v>
      </c>
      <c r="FG183" s="8" t="n">
        <v>0.14</v>
      </c>
      <c r="FH183" s="8" t="n">
        <v>-0.38</v>
      </c>
      <c r="FI183" s="8" t="n">
        <v>-0.24</v>
      </c>
      <c r="FJ183" s="8" t="n">
        <v>1</v>
      </c>
      <c r="FK183" s="8" t="n">
        <v>0</v>
      </c>
      <c r="FL183" s="8" t="n">
        <v>0</v>
      </c>
      <c r="FM183" s="8" t="n">
        <f aca="false">BL183+BS183+AH183+DT183</f>
        <v>162</v>
      </c>
      <c r="FN183" s="19" t="n">
        <f aca="false">IF(DS183&gt;0,(BL183+BR183)/DS183,0)</f>
        <v>10.1818181818182</v>
      </c>
      <c r="FO183" s="12" t="n">
        <v>0.0825614176</v>
      </c>
      <c r="FP183" s="19" t="n">
        <f aca="false">Z183-AH183/10</f>
        <v>34.8</v>
      </c>
      <c r="FQ183" s="19" t="n">
        <f aca="false">Z183+DR183/5</f>
        <v>36.1846</v>
      </c>
      <c r="FR183" s="19" t="n">
        <f aca="false">(DX183+DY183)/AL183*60</f>
        <v>117.786641480568</v>
      </c>
      <c r="FS183" s="8" t="n">
        <v>4</v>
      </c>
      <c r="FT183" s="17" t="s">
        <v>307</v>
      </c>
      <c r="FU183" s="8" t="n">
        <v>195</v>
      </c>
      <c r="FV183" s="22"/>
      <c r="FW183" s="17" t="s">
        <v>270</v>
      </c>
      <c r="FX183" s="23" t="n">
        <v>892500</v>
      </c>
      <c r="FY183" s="23" t="n">
        <v>839167</v>
      </c>
      <c r="FZ183" s="8" t="n">
        <v>156</v>
      </c>
      <c r="GA183" s="8" t="n">
        <v>30</v>
      </c>
      <c r="GB183" s="8" t="n">
        <v>40</v>
      </c>
      <c r="GC183" s="8" t="n">
        <v>70</v>
      </c>
      <c r="GD183" s="8" t="n">
        <v>-12</v>
      </c>
      <c r="GE183" s="8" t="n">
        <v>44</v>
      </c>
      <c r="GF183" s="8" t="n">
        <v>239</v>
      </c>
      <c r="GG183" s="8" t="n">
        <v>2500</v>
      </c>
      <c r="GH183" s="8" t="n">
        <v>3.7</v>
      </c>
      <c r="GI183" s="8" t="n">
        <v>2.7</v>
      </c>
      <c r="GJ183" s="8" t="n">
        <v>6.4</v>
      </c>
      <c r="GK183" s="8" t="n">
        <f aca="false">Z183-AH183/10</f>
        <v>34.8</v>
      </c>
      <c r="GL183" s="22"/>
      <c r="GM183" s="22"/>
      <c r="GN183" s="22"/>
      <c r="GO183" s="22"/>
      <c r="GP183" s="22"/>
    </row>
    <row r="184" customFormat="false" ht="13.65" hidden="false" customHeight="true" outlineLevel="0" collapsed="false">
      <c r="A184" s="16" t="n">
        <v>35535</v>
      </c>
      <c r="B184" s="17" t="s">
        <v>1121</v>
      </c>
      <c r="C184" s="17" t="s">
        <v>385</v>
      </c>
      <c r="D184" s="17" t="s">
        <v>283</v>
      </c>
      <c r="E184" s="17" t="s">
        <v>283</v>
      </c>
      <c r="F184" s="8" t="n">
        <v>74</v>
      </c>
      <c r="G184" s="8" t="n">
        <v>214</v>
      </c>
      <c r="H184" s="8" t="n">
        <v>2015</v>
      </c>
      <c r="I184" s="8" t="n">
        <v>2</v>
      </c>
      <c r="J184" s="8" t="n">
        <v>32</v>
      </c>
      <c r="K184" s="17" t="s">
        <v>273</v>
      </c>
      <c r="L184" s="8" t="n">
        <v>2016</v>
      </c>
      <c r="M184" s="8" t="n">
        <v>20</v>
      </c>
      <c r="N184" s="8" t="n">
        <v>2</v>
      </c>
      <c r="O184" s="8" t="n">
        <v>8478432</v>
      </c>
      <c r="P184" s="17" t="s">
        <v>1122</v>
      </c>
      <c r="Q184" s="17" t="s">
        <v>1123</v>
      </c>
      <c r="R184" s="17" t="s">
        <v>1124</v>
      </c>
      <c r="S184" s="17" t="s">
        <v>1116</v>
      </c>
      <c r="T184" s="17" t="s">
        <v>299</v>
      </c>
      <c r="U184" s="17" t="s">
        <v>294</v>
      </c>
      <c r="V184" s="8" t="n">
        <v>79</v>
      </c>
      <c r="W184" s="8" t="n">
        <v>15</v>
      </c>
      <c r="X184" s="8" t="n">
        <v>18</v>
      </c>
      <c r="Y184" s="8" t="n">
        <v>10</v>
      </c>
      <c r="Z184" s="8" t="n">
        <v>33</v>
      </c>
      <c r="AA184" s="8" t="n">
        <v>7</v>
      </c>
      <c r="AB184" s="8" t="n">
        <v>32</v>
      </c>
      <c r="AC184" s="18" t="n">
        <f aca="false">Z184/V184</f>
        <v>0.417721518987342</v>
      </c>
      <c r="AD184" s="19" t="n">
        <f aca="false">IF(FZ184&gt;V184,Z184-V184*(GC184-Z184)/(FZ184-V184),0)</f>
        <v>-0.857142857142854</v>
      </c>
      <c r="AE184" s="19" t="n">
        <v>12.843</v>
      </c>
      <c r="AF184" s="8" t="n">
        <v>-17</v>
      </c>
      <c r="AG184" s="8" t="n">
        <v>0.2</v>
      </c>
      <c r="AH184" s="8" t="n">
        <v>14</v>
      </c>
      <c r="AI184" s="8" t="n">
        <v>1572</v>
      </c>
      <c r="AJ184" s="8" t="n">
        <v>65909</v>
      </c>
      <c r="AK184" s="19" t="n">
        <v>1098.2166666667</v>
      </c>
      <c r="AL184" s="8" t="n">
        <v>1098.22</v>
      </c>
      <c r="AM184" s="8" t="n">
        <v>1098</v>
      </c>
      <c r="AN184" s="18" t="n">
        <f aca="false">AJ184/60/V184</f>
        <v>13.9048523206751</v>
      </c>
      <c r="AO184" s="8" t="n">
        <v>23.13</v>
      </c>
      <c r="AP184" s="12" t="n">
        <f aca="false">IF(EF184&gt;0,Z184/EF184,0)</f>
        <v>0.634615384615385</v>
      </c>
      <c r="AQ184" s="8" t="n">
        <v>240</v>
      </c>
      <c r="AR184" s="8" t="n">
        <v>240</v>
      </c>
      <c r="AS184" s="8" t="n">
        <v>240</v>
      </c>
      <c r="AT184" s="8" t="n">
        <v>196</v>
      </c>
      <c r="AU184" s="8" t="n">
        <v>196</v>
      </c>
      <c r="AV184" s="8" t="n">
        <v>154</v>
      </c>
      <c r="AW184" s="8" t="n">
        <v>153</v>
      </c>
      <c r="AX184" s="8" t="n">
        <v>91</v>
      </c>
      <c r="AY184" s="8" t="n">
        <v>9</v>
      </c>
      <c r="AZ184" s="8" t="n">
        <v>28</v>
      </c>
      <c r="BA184" s="8" t="n">
        <f aca="false">AY184+AZ184</f>
        <v>37</v>
      </c>
      <c r="BB184" s="8" t="n">
        <v>17.86</v>
      </c>
      <c r="BC184" s="8" t="n">
        <v>24.3182</v>
      </c>
      <c r="BD184" s="19" t="n">
        <v>246.6</v>
      </c>
      <c r="BE184" s="19" t="n">
        <v>13.4727512785876</v>
      </c>
      <c r="BF184" s="19" t="n">
        <f aca="false">AQ184+BD184</f>
        <v>486.6</v>
      </c>
      <c r="BG184" s="19" t="n">
        <f aca="false">IF(AL184&gt;0,BF184/AL184*60,0)</f>
        <v>26.5848372821475</v>
      </c>
      <c r="BH184" s="8" t="n">
        <v>415</v>
      </c>
      <c r="BI184" s="8" t="n">
        <v>349</v>
      </c>
      <c r="BJ184" s="8" t="n">
        <v>336</v>
      </c>
      <c r="BK184" s="12" t="n">
        <f aca="false">BH184/(BH184+BJ184)</f>
        <v>0.552596537949401</v>
      </c>
      <c r="BL184" s="8" t="n">
        <v>109</v>
      </c>
      <c r="BM184" s="8" t="n">
        <v>109</v>
      </c>
      <c r="BN184" s="8" t="n">
        <v>101</v>
      </c>
      <c r="BO184" s="8" t="n">
        <f aca="false">BM184-BN184</f>
        <v>8</v>
      </c>
      <c r="BP184" s="8" t="n">
        <v>42</v>
      </c>
      <c r="BQ184" s="8" t="n">
        <v>11</v>
      </c>
      <c r="BR184" s="8" t="n">
        <v>15</v>
      </c>
      <c r="BS184" s="8" t="n">
        <v>23</v>
      </c>
      <c r="BT184" s="12" t="n">
        <f aca="false">BS184/(EA184+BS184)</f>
        <v>0.0294117647058823</v>
      </c>
      <c r="BU184" s="8" t="n">
        <v>5</v>
      </c>
      <c r="BV184" s="8" t="n">
        <v>24</v>
      </c>
      <c r="BW184" s="12" t="n">
        <f aca="false">IF(BU184+BV184&gt;0,BU184/(BU184+BV184),0)</f>
        <v>0.172413793103448</v>
      </c>
      <c r="BX184" s="8" t="n">
        <v>1</v>
      </c>
      <c r="BY184" s="8" t="n">
        <v>4</v>
      </c>
      <c r="BZ184" s="8" t="n">
        <v>2</v>
      </c>
      <c r="CA184" s="8" t="n">
        <v>5</v>
      </c>
      <c r="CB184" s="8" t="n">
        <v>2</v>
      </c>
      <c r="CC184" s="8" t="n">
        <v>15</v>
      </c>
      <c r="CD184" s="8" t="n">
        <v>1</v>
      </c>
      <c r="CE184" s="8" t="n">
        <v>7</v>
      </c>
      <c r="CF184" s="8" t="n">
        <v>1</v>
      </c>
      <c r="CG184" s="8" t="n">
        <v>7</v>
      </c>
      <c r="CH184" s="8" t="n">
        <v>4</v>
      </c>
      <c r="CI184" s="8" t="n">
        <v>14</v>
      </c>
      <c r="CJ184" s="8" t="n">
        <v>0</v>
      </c>
      <c r="CK184" s="8" t="n">
        <v>2</v>
      </c>
      <c r="CL184" s="8" t="n">
        <v>5</v>
      </c>
      <c r="CM184" s="8" t="n">
        <v>3</v>
      </c>
      <c r="CN184" s="8" t="n">
        <v>0</v>
      </c>
      <c r="CO184" s="8" t="n">
        <v>0</v>
      </c>
      <c r="CP184" s="8" t="n">
        <v>0</v>
      </c>
      <c r="CQ184" s="8" t="n">
        <v>2</v>
      </c>
      <c r="CR184" s="8" t="n">
        <v>2</v>
      </c>
      <c r="CS184" s="8" t="n">
        <v>0</v>
      </c>
      <c r="CT184" s="8" t="n">
        <v>1</v>
      </c>
      <c r="CU184" s="8" t="n">
        <v>3</v>
      </c>
      <c r="CV184" s="8" t="n">
        <v>0</v>
      </c>
      <c r="CW184" s="8" t="n">
        <v>7</v>
      </c>
      <c r="CX184" s="8" t="n">
        <v>0</v>
      </c>
      <c r="CY184" s="8" t="n">
        <v>2</v>
      </c>
      <c r="CZ184" s="8" t="n">
        <v>4</v>
      </c>
      <c r="DA184" s="8" t="n">
        <v>36</v>
      </c>
      <c r="DB184" s="8" t="n">
        <v>16</v>
      </c>
      <c r="DC184" s="8" t="n">
        <v>4</v>
      </c>
      <c r="DD184" s="8" t="n">
        <v>5</v>
      </c>
      <c r="DE184" s="8" t="n">
        <v>12</v>
      </c>
      <c r="DF184" s="8" t="n">
        <v>13</v>
      </c>
      <c r="DG184" s="8" t="n">
        <v>6</v>
      </c>
      <c r="DH184" s="8" t="n">
        <v>98</v>
      </c>
      <c r="DI184" s="8" t="n">
        <v>7</v>
      </c>
      <c r="DJ184" s="8" t="n">
        <v>14</v>
      </c>
      <c r="DK184" s="8" t="n">
        <v>7</v>
      </c>
      <c r="DL184" s="8" t="n">
        <v>7</v>
      </c>
      <c r="DM184" s="8" t="n">
        <v>0</v>
      </c>
      <c r="DN184" s="8" t="n">
        <v>13</v>
      </c>
      <c r="DO184" s="8" t="n">
        <v>13</v>
      </c>
      <c r="DP184" s="8" t="n">
        <v>0</v>
      </c>
      <c r="DQ184" s="8" t="n">
        <f aca="false">DJ184-DI184</f>
        <v>7</v>
      </c>
      <c r="DR184" s="19" t="n">
        <v>4.682</v>
      </c>
      <c r="DS184" s="8" t="n">
        <v>7</v>
      </c>
      <c r="DT184" s="8" t="n">
        <v>0</v>
      </c>
      <c r="DU184" s="8" t="n">
        <v>0</v>
      </c>
      <c r="DV184" s="8" t="n">
        <v>0</v>
      </c>
      <c r="DW184" s="8" t="n">
        <v>0</v>
      </c>
      <c r="DX184" s="8" t="n">
        <v>1209</v>
      </c>
      <c r="DY184" s="8" t="n">
        <v>995</v>
      </c>
      <c r="DZ184" s="8" t="n">
        <v>886</v>
      </c>
      <c r="EA184" s="8" t="n">
        <v>759</v>
      </c>
      <c r="EB184" s="8" t="n">
        <v>639</v>
      </c>
      <c r="EC184" s="8" t="n">
        <v>527</v>
      </c>
      <c r="ED184" s="8" t="n">
        <v>58.55</v>
      </c>
      <c r="EE184" s="8" t="n">
        <v>45.11</v>
      </c>
      <c r="EF184" s="8" t="n">
        <v>52</v>
      </c>
      <c r="EG184" s="8" t="n">
        <v>49</v>
      </c>
      <c r="EH184" s="12" t="n">
        <f aca="false">EF184/EB184</f>
        <v>0.081377151799687</v>
      </c>
      <c r="EI184" s="20" t="n">
        <f aca="false">1-EG184/EC184</f>
        <v>0.907020872865275</v>
      </c>
      <c r="EJ184" s="21" t="n">
        <f aca="false">EH184+EI184</f>
        <v>0.988398024664962</v>
      </c>
      <c r="EK184" s="8" t="n">
        <v>1218</v>
      </c>
      <c r="EL184" s="8" t="n">
        <v>998</v>
      </c>
      <c r="EM184" s="8" t="n">
        <v>892</v>
      </c>
      <c r="EN184" s="8" t="n">
        <v>762</v>
      </c>
      <c r="EO184" s="8" t="n">
        <v>644</v>
      </c>
      <c r="EP184" s="8" t="n">
        <v>530</v>
      </c>
      <c r="EQ184" s="8" t="n">
        <v>52</v>
      </c>
      <c r="ER184" s="8" t="n">
        <v>50</v>
      </c>
      <c r="ES184" s="8" t="n">
        <v>597</v>
      </c>
      <c r="ET184" s="8" t="n">
        <v>473</v>
      </c>
      <c r="EU184" s="8" t="n">
        <v>262</v>
      </c>
      <c r="EV184" s="8" t="n">
        <v>186</v>
      </c>
      <c r="EW184" s="8" t="n">
        <v>29</v>
      </c>
      <c r="EX184" s="8" t="n">
        <v>26</v>
      </c>
      <c r="EY184" s="8" t="n">
        <v>65</v>
      </c>
      <c r="EZ184" s="8" t="n">
        <v>77</v>
      </c>
      <c r="FA184" s="8" t="n">
        <v>1.9</v>
      </c>
      <c r="FB184" s="8" t="n">
        <v>0.8</v>
      </c>
      <c r="FC184" s="8" t="n">
        <v>2.7</v>
      </c>
      <c r="FD184" s="19" t="n">
        <v>32.16</v>
      </c>
      <c r="FE184" s="18" t="n">
        <f aca="false">FD184/V184</f>
        <v>0.407088607594937</v>
      </c>
      <c r="FF184" s="8" t="n">
        <v>3.2979</v>
      </c>
      <c r="FG184" s="8" t="n">
        <v>0.34</v>
      </c>
      <c r="FH184" s="8" t="n">
        <v>0.67</v>
      </c>
      <c r="FI184" s="8" t="n">
        <v>1</v>
      </c>
      <c r="FJ184" s="22"/>
      <c r="FK184" s="22"/>
      <c r="FL184" s="22"/>
      <c r="FM184" s="8" t="n">
        <f aca="false">BL184+BS184+AH184+DT184</f>
        <v>146</v>
      </c>
      <c r="FN184" s="19" t="n">
        <f aca="false">IF(DS184&gt;0,(BL184+BR184)/DS184,0)</f>
        <v>17.7142857142857</v>
      </c>
      <c r="FO184" s="12" t="n">
        <v>0.0815163364</v>
      </c>
      <c r="FP184" s="19" t="n">
        <f aca="false">Z184-AH184/10</f>
        <v>31.6</v>
      </c>
      <c r="FQ184" s="19" t="n">
        <f aca="false">Z184+DR184/5</f>
        <v>33.9364</v>
      </c>
      <c r="FR184" s="19" t="n">
        <f aca="false">(DX184+DY184)/AL184*60</f>
        <v>120.413031997232</v>
      </c>
      <c r="FS184" s="8" t="n">
        <v>1</v>
      </c>
      <c r="FT184" s="17" t="s">
        <v>307</v>
      </c>
      <c r="FU184" s="8" t="n">
        <v>13</v>
      </c>
      <c r="FV184" s="22"/>
      <c r="FW184" s="17" t="s">
        <v>270</v>
      </c>
      <c r="FX184" s="23" t="n">
        <v>817500</v>
      </c>
      <c r="FY184" s="23" t="n">
        <v>821666</v>
      </c>
      <c r="FZ184" s="8" t="n">
        <v>86</v>
      </c>
      <c r="GA184" s="8" t="n">
        <v>18</v>
      </c>
      <c r="GB184" s="8" t="n">
        <v>18</v>
      </c>
      <c r="GC184" s="8" t="n">
        <v>36</v>
      </c>
      <c r="GD184" s="8" t="n">
        <v>-17</v>
      </c>
      <c r="GE184" s="8" t="n">
        <v>14</v>
      </c>
      <c r="GF184" s="8" t="n">
        <v>164</v>
      </c>
      <c r="GG184" s="8" t="n">
        <v>1185</v>
      </c>
      <c r="GH184" s="8" t="n">
        <v>2.3</v>
      </c>
      <c r="GI184" s="8" t="n">
        <v>0.9</v>
      </c>
      <c r="GJ184" s="8" t="n">
        <v>3.2</v>
      </c>
      <c r="GK184" s="8" t="n">
        <f aca="false">Z184-AH184/10</f>
        <v>31.6</v>
      </c>
      <c r="GL184" s="22"/>
      <c r="GM184" s="22"/>
      <c r="GN184" s="22"/>
      <c r="GO184" s="22"/>
      <c r="GP184" s="22"/>
    </row>
    <row r="185" customFormat="false" ht="13.65" hidden="false" customHeight="true" outlineLevel="0" collapsed="false">
      <c r="A185" s="16" t="n">
        <v>33278</v>
      </c>
      <c r="B185" s="17" t="s">
        <v>1112</v>
      </c>
      <c r="C185" s="22"/>
      <c r="D185" s="17" t="s">
        <v>321</v>
      </c>
      <c r="E185" s="17" t="s">
        <v>321</v>
      </c>
      <c r="F185" s="8" t="n">
        <v>75</v>
      </c>
      <c r="G185" s="8" t="n">
        <v>204</v>
      </c>
      <c r="H185" s="22"/>
      <c r="I185" s="22"/>
      <c r="J185" s="22"/>
      <c r="K185" s="17" t="s">
        <v>273</v>
      </c>
      <c r="L185" s="8" t="n">
        <v>2013</v>
      </c>
      <c r="M185" s="8" t="n">
        <v>26</v>
      </c>
      <c r="N185" s="8" t="n">
        <v>5</v>
      </c>
      <c r="O185" s="8" t="n">
        <v>8477850</v>
      </c>
      <c r="P185" s="17" t="s">
        <v>1125</v>
      </c>
      <c r="Q185" s="17" t="s">
        <v>1126</v>
      </c>
      <c r="R185" s="17" t="s">
        <v>1127</v>
      </c>
      <c r="S185" s="17" t="s">
        <v>1116</v>
      </c>
      <c r="T185" s="17" t="s">
        <v>278</v>
      </c>
      <c r="U185" s="17" t="s">
        <v>351</v>
      </c>
      <c r="V185" s="8" t="n">
        <v>65</v>
      </c>
      <c r="W185" s="8" t="n">
        <v>3</v>
      </c>
      <c r="X185" s="8" t="n">
        <v>10</v>
      </c>
      <c r="Y185" s="8" t="n">
        <v>7</v>
      </c>
      <c r="Z185" s="8" t="n">
        <v>13</v>
      </c>
      <c r="AA185" s="8" t="n">
        <v>15</v>
      </c>
      <c r="AB185" s="8" t="n">
        <v>79</v>
      </c>
      <c r="AC185" s="18" t="n">
        <f aca="false">Z185/V185</f>
        <v>0.2</v>
      </c>
      <c r="AD185" s="19" t="n">
        <f aca="false">IF(FZ185&gt;V185,Z185-V185*(GC185-Z185)/(FZ185-V185),0)</f>
        <v>0.330508474576272</v>
      </c>
      <c r="AE185" s="19" t="n">
        <v>4.455</v>
      </c>
      <c r="AF185" s="8" t="n">
        <v>1</v>
      </c>
      <c r="AG185" s="8" t="n">
        <v>1</v>
      </c>
      <c r="AH185" s="8" t="n">
        <v>30</v>
      </c>
      <c r="AI185" s="8" t="n">
        <v>1346</v>
      </c>
      <c r="AJ185" s="8" t="n">
        <v>61063</v>
      </c>
      <c r="AK185" s="19" t="n">
        <v>1017.7166666667</v>
      </c>
      <c r="AL185" s="8" t="n">
        <v>1017.72</v>
      </c>
      <c r="AM185" s="8" t="n">
        <v>1018</v>
      </c>
      <c r="AN185" s="18" t="n">
        <f aca="false">AJ185/60/V185</f>
        <v>15.6571794871795</v>
      </c>
      <c r="AO185" s="8" t="n">
        <v>26.36</v>
      </c>
      <c r="AP185" s="12" t="n">
        <f aca="false">IF(EF185&gt;0,Z185/EF185,0)</f>
        <v>0.361111111111111</v>
      </c>
      <c r="AQ185" s="8" t="n">
        <v>113</v>
      </c>
      <c r="AR185" s="8" t="n">
        <v>113</v>
      </c>
      <c r="AS185" s="8" t="n">
        <v>113</v>
      </c>
      <c r="AT185" s="8" t="n">
        <v>81</v>
      </c>
      <c r="AU185" s="8" t="n">
        <v>81</v>
      </c>
      <c r="AV185" s="8" t="n">
        <v>58</v>
      </c>
      <c r="AW185" s="8" t="n">
        <v>22</v>
      </c>
      <c r="AX185" s="8" t="n">
        <v>1</v>
      </c>
      <c r="AY185" s="8" t="n">
        <v>0</v>
      </c>
      <c r="AZ185" s="8" t="n">
        <v>10</v>
      </c>
      <c r="BA185" s="8" t="n">
        <f aca="false">AY185+AZ185</f>
        <v>10</v>
      </c>
      <c r="BB185" s="8" t="n">
        <v>1.71</v>
      </c>
      <c r="BC185" s="8" t="n">
        <v>61.6724</v>
      </c>
      <c r="BD185" s="19" t="n">
        <v>169.9</v>
      </c>
      <c r="BE185" s="19" t="n">
        <v>10.0165402944497</v>
      </c>
      <c r="BF185" s="19" t="n">
        <f aca="false">AQ185+BD185</f>
        <v>282.9</v>
      </c>
      <c r="BG185" s="19" t="n">
        <f aca="false">IF(AL185&gt;0,BF185/AL185*60,0)</f>
        <v>16.6784577290414</v>
      </c>
      <c r="BH185" s="8" t="n">
        <v>279</v>
      </c>
      <c r="BI185" s="8" t="n">
        <v>312</v>
      </c>
      <c r="BJ185" s="8" t="n">
        <v>295</v>
      </c>
      <c r="BK185" s="12" t="n">
        <f aca="false">BH185/(BH185+BJ185)</f>
        <v>0.486062717770035</v>
      </c>
      <c r="BL185" s="8" t="n">
        <v>167</v>
      </c>
      <c r="BM185" s="8" t="n">
        <v>167</v>
      </c>
      <c r="BN185" s="8" t="n">
        <v>131</v>
      </c>
      <c r="BO185" s="8" t="n">
        <f aca="false">BM185-BN185</f>
        <v>36</v>
      </c>
      <c r="BP185" s="8" t="n">
        <v>23</v>
      </c>
      <c r="BQ185" s="8" t="n">
        <v>34</v>
      </c>
      <c r="BR185" s="8" t="n">
        <v>8</v>
      </c>
      <c r="BS185" s="8" t="n">
        <v>106</v>
      </c>
      <c r="BT185" s="12" t="n">
        <f aca="false">BS185/(EA185+BS185)</f>
        <v>0.127864897466828</v>
      </c>
      <c r="BU185" s="8" t="n">
        <v>0</v>
      </c>
      <c r="BV185" s="8" t="n">
        <v>0</v>
      </c>
      <c r="BW185" s="12" t="n">
        <f aca="false">IF(BU185+BV185&gt;0,BU185/(BU185+BV185),0)</f>
        <v>0</v>
      </c>
      <c r="BX185" s="8" t="n">
        <v>0</v>
      </c>
      <c r="BY185" s="8" t="n">
        <v>0</v>
      </c>
      <c r="BZ185" s="8" t="n">
        <v>0</v>
      </c>
      <c r="CA185" s="8" t="n">
        <v>0</v>
      </c>
      <c r="CB185" s="8" t="n">
        <v>0</v>
      </c>
      <c r="CC185" s="8" t="n">
        <v>0</v>
      </c>
      <c r="CD185" s="8" t="n">
        <v>0</v>
      </c>
      <c r="CE185" s="8" t="n">
        <v>0</v>
      </c>
      <c r="CF185" s="8" t="n">
        <v>0</v>
      </c>
      <c r="CG185" s="8" t="n">
        <v>0</v>
      </c>
      <c r="CH185" s="8" t="n">
        <v>0</v>
      </c>
      <c r="CI185" s="8" t="n">
        <v>0</v>
      </c>
      <c r="CJ185" s="8" t="n">
        <v>0</v>
      </c>
      <c r="CK185" s="8" t="n">
        <v>0</v>
      </c>
      <c r="CL185" s="8" t="n">
        <v>1</v>
      </c>
      <c r="CM185" s="8" t="n">
        <v>0</v>
      </c>
      <c r="CN185" s="8" t="n">
        <v>0</v>
      </c>
      <c r="CO185" s="8" t="n">
        <v>0</v>
      </c>
      <c r="CP185" s="8" t="n">
        <v>0</v>
      </c>
      <c r="CQ185" s="8" t="n">
        <v>0</v>
      </c>
      <c r="CR185" s="8" t="n">
        <v>0</v>
      </c>
      <c r="CS185" s="8" t="n">
        <v>1</v>
      </c>
      <c r="CT185" s="8" t="n">
        <v>0</v>
      </c>
      <c r="CU185" s="8" t="n">
        <v>0</v>
      </c>
      <c r="CV185" s="8" t="n">
        <v>0</v>
      </c>
      <c r="CW185" s="8" t="n">
        <v>2</v>
      </c>
      <c r="CX185" s="8" t="n">
        <v>0</v>
      </c>
      <c r="CY185" s="8" t="n">
        <v>0</v>
      </c>
      <c r="CZ185" s="8" t="n">
        <v>3</v>
      </c>
      <c r="DA185" s="8" t="n">
        <v>20</v>
      </c>
      <c r="DB185" s="8" t="n">
        <v>0</v>
      </c>
      <c r="DC185" s="8" t="n">
        <v>0</v>
      </c>
      <c r="DD185" s="8" t="n">
        <v>22</v>
      </c>
      <c r="DE185" s="8" t="n">
        <v>4</v>
      </c>
      <c r="DF185" s="8" t="n">
        <v>1</v>
      </c>
      <c r="DG185" s="8" t="n">
        <v>0</v>
      </c>
      <c r="DH185" s="8" t="n">
        <v>31</v>
      </c>
      <c r="DI185" s="8" t="n">
        <v>12</v>
      </c>
      <c r="DJ185" s="8" t="n">
        <v>9</v>
      </c>
      <c r="DK185" s="8" t="n">
        <v>12</v>
      </c>
      <c r="DL185" s="8" t="n">
        <v>10</v>
      </c>
      <c r="DM185" s="8" t="n">
        <v>2</v>
      </c>
      <c r="DN185" s="8" t="n">
        <v>9</v>
      </c>
      <c r="DO185" s="8" t="n">
        <v>7</v>
      </c>
      <c r="DP185" s="8" t="n">
        <v>2</v>
      </c>
      <c r="DQ185" s="8" t="n">
        <f aca="false">DJ185-DI185</f>
        <v>-3</v>
      </c>
      <c r="DR185" s="19" t="n">
        <v>1.299</v>
      </c>
      <c r="DS185" s="8" t="n">
        <v>10</v>
      </c>
      <c r="DT185" s="8" t="n">
        <v>2</v>
      </c>
      <c r="DU185" s="8" t="n">
        <v>0</v>
      </c>
      <c r="DV185" s="8" t="n">
        <v>0</v>
      </c>
      <c r="DW185" s="8" t="n">
        <v>0</v>
      </c>
      <c r="DX185" s="8" t="n">
        <v>915</v>
      </c>
      <c r="DY185" s="8" t="n">
        <v>1009</v>
      </c>
      <c r="DZ185" s="8" t="n">
        <v>703</v>
      </c>
      <c r="EA185" s="8" t="n">
        <v>723</v>
      </c>
      <c r="EB185" s="8" t="n">
        <v>495</v>
      </c>
      <c r="EC185" s="8" t="n">
        <v>514</v>
      </c>
      <c r="ED185" s="8" t="n">
        <v>38.39</v>
      </c>
      <c r="EE185" s="8" t="n">
        <v>42.61</v>
      </c>
      <c r="EF185" s="8" t="n">
        <v>36</v>
      </c>
      <c r="EG185" s="8" t="n">
        <v>41</v>
      </c>
      <c r="EH185" s="12" t="n">
        <f aca="false">EF185/EB185</f>
        <v>0.0727272727272727</v>
      </c>
      <c r="EI185" s="20" t="n">
        <f aca="false">1-EG185/EC185</f>
        <v>0.92023346303502</v>
      </c>
      <c r="EJ185" s="21" t="n">
        <f aca="false">EH185+EI185</f>
        <v>0.992960735762292</v>
      </c>
      <c r="EK185" s="8" t="n">
        <v>908</v>
      </c>
      <c r="EL185" s="8" t="n">
        <v>1011</v>
      </c>
      <c r="EM185" s="8" t="n">
        <v>697</v>
      </c>
      <c r="EN185" s="8" t="n">
        <v>725</v>
      </c>
      <c r="EO185" s="8" t="n">
        <v>492</v>
      </c>
      <c r="EP185" s="8" t="n">
        <v>515</v>
      </c>
      <c r="EQ185" s="8" t="n">
        <v>37</v>
      </c>
      <c r="ER185" s="8" t="n">
        <v>41</v>
      </c>
      <c r="ES185" s="8" t="n">
        <v>447</v>
      </c>
      <c r="ET185" s="8" t="n">
        <v>489</v>
      </c>
      <c r="EU185" s="8" t="n">
        <v>168</v>
      </c>
      <c r="EV185" s="8" t="n">
        <v>179</v>
      </c>
      <c r="EW185" s="8" t="n">
        <v>21</v>
      </c>
      <c r="EX185" s="8" t="n">
        <v>20</v>
      </c>
      <c r="EY185" s="8" t="n">
        <v>76</v>
      </c>
      <c r="EZ185" s="8" t="n">
        <v>69</v>
      </c>
      <c r="FA185" s="8" t="n">
        <v>0.4</v>
      </c>
      <c r="FB185" s="8" t="n">
        <v>2.6</v>
      </c>
      <c r="FC185" s="8" t="n">
        <v>3</v>
      </c>
      <c r="FD185" s="19" t="n">
        <v>17.4</v>
      </c>
      <c r="FE185" s="18" t="n">
        <f aca="false">FD185/V185</f>
        <v>0.267692307692308</v>
      </c>
      <c r="FF185" s="8" t="n">
        <v>0.8732</v>
      </c>
      <c r="FG185" s="8" t="n">
        <v>0.04</v>
      </c>
      <c r="FH185" s="8" t="n">
        <v>-0.03</v>
      </c>
      <c r="FI185" s="8" t="n">
        <v>0.02</v>
      </c>
      <c r="FJ185" s="22"/>
      <c r="FK185" s="22"/>
      <c r="FL185" s="22"/>
      <c r="FM185" s="8" t="n">
        <f aca="false">BL185+BS185+AH185+DT185</f>
        <v>305</v>
      </c>
      <c r="FN185" s="19" t="n">
        <f aca="false">IF(DS185&gt;0,(BL185+BR185)/DS185,0)</f>
        <v>17.5</v>
      </c>
      <c r="FO185" s="12" t="n">
        <v>0.01617357</v>
      </c>
      <c r="FP185" s="19" t="n">
        <f aca="false">Z185-AH185/10</f>
        <v>10</v>
      </c>
      <c r="FQ185" s="19" t="n">
        <f aca="false">Z185+DR185/5</f>
        <v>13.2598</v>
      </c>
      <c r="FR185" s="19" t="n">
        <f aca="false">(DX185+DY185)/AL185*60</f>
        <v>113.430020044806</v>
      </c>
      <c r="FS185" s="8" t="n">
        <v>6</v>
      </c>
      <c r="FT185" s="17" t="s">
        <v>326</v>
      </c>
      <c r="FU185" s="8" t="n">
        <v>62</v>
      </c>
      <c r="FV185" s="22"/>
      <c r="FW185" s="17" t="s">
        <v>280</v>
      </c>
      <c r="FX185" s="23" t="n">
        <v>850000</v>
      </c>
      <c r="FY185" s="23" t="n">
        <v>850000</v>
      </c>
      <c r="FZ185" s="8" t="n">
        <v>183</v>
      </c>
      <c r="GA185" s="8" t="n">
        <v>7</v>
      </c>
      <c r="GB185" s="8" t="n">
        <v>29</v>
      </c>
      <c r="GC185" s="8" t="n">
        <v>36</v>
      </c>
      <c r="GD185" s="8" t="n">
        <v>16</v>
      </c>
      <c r="GE185" s="8" t="n">
        <v>80</v>
      </c>
      <c r="GF185" s="8" t="n">
        <v>150</v>
      </c>
      <c r="GG185" s="8" t="n">
        <v>2786</v>
      </c>
      <c r="GH185" s="8" t="n">
        <v>1.2</v>
      </c>
      <c r="GI185" s="8" t="n">
        <v>7.5</v>
      </c>
      <c r="GJ185" s="8" t="n">
        <v>8.7</v>
      </c>
      <c r="GK185" s="8" t="n">
        <f aca="false">Z185-AH185/10</f>
        <v>10</v>
      </c>
      <c r="GL185" s="22"/>
      <c r="GM185" s="22"/>
      <c r="GN185" s="22"/>
      <c r="GO185" s="22"/>
      <c r="GP185" s="22"/>
    </row>
    <row r="186" customFormat="false" ht="13.65" hidden="false" customHeight="true" outlineLevel="0" collapsed="false">
      <c r="A186" s="16" t="n">
        <v>35157</v>
      </c>
      <c r="B186" s="17" t="s">
        <v>1128</v>
      </c>
      <c r="C186" s="22"/>
      <c r="D186" s="17" t="s">
        <v>532</v>
      </c>
      <c r="E186" s="17" t="s">
        <v>532</v>
      </c>
      <c r="F186" s="8" t="n">
        <v>75</v>
      </c>
      <c r="G186" s="8" t="n">
        <v>201</v>
      </c>
      <c r="H186" s="8" t="n">
        <v>2015</v>
      </c>
      <c r="I186" s="8" t="n">
        <v>5</v>
      </c>
      <c r="J186" s="8" t="n">
        <v>139</v>
      </c>
      <c r="K186" s="17" t="s">
        <v>273</v>
      </c>
      <c r="L186" s="8" t="n">
        <v>2017</v>
      </c>
      <c r="M186" s="8" t="n">
        <v>21</v>
      </c>
      <c r="N186" s="8" t="n">
        <v>1</v>
      </c>
      <c r="O186" s="8" t="n">
        <v>8478868</v>
      </c>
      <c r="P186" s="17" t="s">
        <v>1129</v>
      </c>
      <c r="Q186" s="17" t="s">
        <v>1130</v>
      </c>
      <c r="R186" s="17" t="s">
        <v>1131</v>
      </c>
      <c r="S186" s="17" t="s">
        <v>1116</v>
      </c>
      <c r="T186" s="17" t="s">
        <v>278</v>
      </c>
      <c r="U186" s="17" t="s">
        <v>402</v>
      </c>
      <c r="V186" s="8" t="n">
        <v>2</v>
      </c>
      <c r="W186" s="8" t="n">
        <v>0</v>
      </c>
      <c r="X186" s="8" t="n">
        <v>0</v>
      </c>
      <c r="Y186" s="8" t="n">
        <v>0</v>
      </c>
      <c r="Z186" s="8" t="n">
        <v>0</v>
      </c>
      <c r="AA186" s="8" t="n">
        <v>40</v>
      </c>
      <c r="AB186" s="8" t="n">
        <v>62</v>
      </c>
      <c r="AC186" s="18" t="n">
        <f aca="false">Z186/V186</f>
        <v>0</v>
      </c>
      <c r="AD186" s="19" t="n">
        <f aca="false">IF(FZ186&gt;V186,Z186-V186*(GC186-Z186)/(FZ186-V186),0)</f>
        <v>0</v>
      </c>
      <c r="AE186" s="19" t="n">
        <v>0</v>
      </c>
      <c r="AF186" s="8" t="n">
        <v>0</v>
      </c>
      <c r="AG186" s="8" t="n">
        <v>0.4</v>
      </c>
      <c r="AH186" s="8" t="n">
        <v>0</v>
      </c>
      <c r="AI186" s="8" t="n">
        <v>28</v>
      </c>
      <c r="AJ186" s="8" t="n">
        <v>956</v>
      </c>
      <c r="AK186" s="19" t="n">
        <v>15.933333333333</v>
      </c>
      <c r="AL186" s="8" t="n">
        <v>15.93</v>
      </c>
      <c r="AM186" s="8" t="n">
        <v>16</v>
      </c>
      <c r="AN186" s="18" t="n">
        <f aca="false">AJ186/60/V186</f>
        <v>7.96666666666667</v>
      </c>
      <c r="AO186" s="8" t="n">
        <v>12.87</v>
      </c>
      <c r="AP186" s="12" t="n">
        <f aca="false">IF(EF186&gt;0,Z186/EF186,0)</f>
        <v>0</v>
      </c>
      <c r="AQ186" s="8" t="n">
        <v>2</v>
      </c>
      <c r="AR186" s="8" t="n">
        <v>2</v>
      </c>
      <c r="AS186" s="8" t="n">
        <v>2</v>
      </c>
      <c r="AT186" s="8" t="n">
        <v>0</v>
      </c>
      <c r="AU186" s="8" t="n">
        <v>0</v>
      </c>
      <c r="AV186" s="8" t="n">
        <v>0</v>
      </c>
      <c r="AW186" s="8" t="n">
        <v>0</v>
      </c>
      <c r="AX186" s="8" t="n">
        <v>0</v>
      </c>
      <c r="AY186" s="8" t="n">
        <v>0</v>
      </c>
      <c r="AZ186" s="8" t="n">
        <v>0</v>
      </c>
      <c r="BA186" s="8" t="n">
        <f aca="false">AY186+AZ186</f>
        <v>0</v>
      </c>
      <c r="BB186" s="8" t="n">
        <v>0</v>
      </c>
      <c r="BC186" s="8" t="n">
        <v>0</v>
      </c>
      <c r="BD186" s="19" t="n">
        <v>0</v>
      </c>
      <c r="BE186" s="19" t="n">
        <v>0</v>
      </c>
      <c r="BF186" s="19" t="n">
        <f aca="false">AQ186+BD186</f>
        <v>2</v>
      </c>
      <c r="BG186" s="19" t="n">
        <f aca="false">IF(AL186&gt;0,BF186/AL186*60,0)</f>
        <v>7.53295668549906</v>
      </c>
      <c r="BH186" s="8" t="n">
        <v>6</v>
      </c>
      <c r="BI186" s="8" t="n">
        <v>7</v>
      </c>
      <c r="BJ186" s="8" t="n">
        <v>3</v>
      </c>
      <c r="BK186" s="12" t="n">
        <f aca="false">BH186/(BH186+BJ186)</f>
        <v>0.666666666666667</v>
      </c>
      <c r="BL186" s="8" t="n">
        <v>4</v>
      </c>
      <c r="BM186" s="8" t="n">
        <v>4</v>
      </c>
      <c r="BN186" s="8" t="n">
        <v>0</v>
      </c>
      <c r="BO186" s="8" t="n">
        <f aca="false">BM186-BN186</f>
        <v>4</v>
      </c>
      <c r="BP186" s="8" t="n">
        <v>0</v>
      </c>
      <c r="BQ186" s="8" t="n">
        <v>0</v>
      </c>
      <c r="BR186" s="8" t="n">
        <v>0</v>
      </c>
      <c r="BS186" s="8" t="n">
        <v>0</v>
      </c>
      <c r="BT186" s="12" t="n">
        <f aca="false">BS186/(EA186+BS186)</f>
        <v>0</v>
      </c>
      <c r="BU186" s="8" t="n">
        <v>0</v>
      </c>
      <c r="BV186" s="8" t="n">
        <v>0</v>
      </c>
      <c r="BW186" s="12" t="n">
        <f aca="false">IF(BU186+BV186&gt;0,BU186/(BU186+BV186),0)</f>
        <v>0</v>
      </c>
      <c r="BX186" s="8" t="n">
        <v>0</v>
      </c>
      <c r="BY186" s="8" t="n">
        <v>0</v>
      </c>
      <c r="BZ186" s="8" t="n">
        <v>0</v>
      </c>
      <c r="CA186" s="8" t="n">
        <v>0</v>
      </c>
      <c r="CB186" s="8" t="n">
        <v>0</v>
      </c>
      <c r="CC186" s="8" t="n">
        <v>0</v>
      </c>
      <c r="CD186" s="8" t="n">
        <v>0</v>
      </c>
      <c r="CE186" s="8" t="n">
        <v>0</v>
      </c>
      <c r="CF186" s="8" t="n">
        <v>0</v>
      </c>
      <c r="CG186" s="8" t="n">
        <v>0</v>
      </c>
      <c r="CH186" s="8" t="n">
        <v>0</v>
      </c>
      <c r="CI186" s="8" t="n">
        <v>0</v>
      </c>
      <c r="CJ186" s="8" t="n">
        <v>0</v>
      </c>
      <c r="CK186" s="8" t="n">
        <v>0</v>
      </c>
      <c r="CL186" s="8" t="n">
        <v>0</v>
      </c>
      <c r="CM186" s="8" t="n">
        <v>0</v>
      </c>
      <c r="CN186" s="8" t="n">
        <v>0</v>
      </c>
      <c r="CO186" s="8" t="n">
        <v>0</v>
      </c>
      <c r="CP186" s="8" t="n">
        <v>0</v>
      </c>
      <c r="CQ186" s="8" t="n">
        <v>0</v>
      </c>
      <c r="CR186" s="8" t="n">
        <v>0</v>
      </c>
      <c r="CS186" s="8" t="n">
        <v>0</v>
      </c>
      <c r="CT186" s="8" t="n">
        <v>0</v>
      </c>
      <c r="CU186" s="8" t="n">
        <v>0</v>
      </c>
      <c r="CV186" s="8" t="n">
        <v>0</v>
      </c>
      <c r="CW186" s="8" t="n">
        <v>0</v>
      </c>
      <c r="CX186" s="8" t="n">
        <v>0</v>
      </c>
      <c r="CY186" s="8" t="n">
        <v>0</v>
      </c>
      <c r="CZ186" s="8" t="n">
        <v>0</v>
      </c>
      <c r="DA186" s="8" t="n">
        <v>0</v>
      </c>
      <c r="DB186" s="8" t="n">
        <v>0</v>
      </c>
      <c r="DC186" s="8" t="n">
        <v>0</v>
      </c>
      <c r="DD186" s="8" t="n">
        <v>0</v>
      </c>
      <c r="DE186" s="8" t="n">
        <v>0</v>
      </c>
      <c r="DF186" s="8" t="n">
        <v>0</v>
      </c>
      <c r="DG186" s="8" t="n">
        <v>0</v>
      </c>
      <c r="DH186" s="8" t="n">
        <v>0</v>
      </c>
      <c r="DI186" s="8" t="n">
        <v>0</v>
      </c>
      <c r="DJ186" s="8" t="n">
        <v>1</v>
      </c>
      <c r="DK186" s="8" t="n">
        <v>0</v>
      </c>
      <c r="DL186" s="8" t="n">
        <v>0</v>
      </c>
      <c r="DM186" s="8" t="n">
        <v>0</v>
      </c>
      <c r="DN186" s="8" t="n">
        <v>1</v>
      </c>
      <c r="DO186" s="8" t="n">
        <v>1</v>
      </c>
      <c r="DP186" s="8" t="n">
        <v>0</v>
      </c>
      <c r="DQ186" s="8" t="n">
        <f aca="false">DJ186-DI186</f>
        <v>1</v>
      </c>
      <c r="DR186" s="19" t="n">
        <v>1.071</v>
      </c>
      <c r="DS186" s="8" t="n">
        <v>0</v>
      </c>
      <c r="DT186" s="8" t="n">
        <v>0</v>
      </c>
      <c r="DU186" s="8" t="n">
        <v>0</v>
      </c>
      <c r="DV186" s="8" t="n">
        <v>0</v>
      </c>
      <c r="DW186" s="8" t="n">
        <v>0</v>
      </c>
      <c r="DX186" s="8" t="n">
        <v>10</v>
      </c>
      <c r="DY186" s="8" t="n">
        <v>12</v>
      </c>
      <c r="DZ186" s="8" t="n">
        <v>8</v>
      </c>
      <c r="EA186" s="8" t="n">
        <v>8</v>
      </c>
      <c r="EB186" s="8" t="n">
        <v>5</v>
      </c>
      <c r="EC186" s="8" t="n">
        <v>6</v>
      </c>
      <c r="ED186" s="8" t="n">
        <v>0.39</v>
      </c>
      <c r="EE186" s="8" t="n">
        <v>0.33</v>
      </c>
      <c r="EF186" s="8" t="n">
        <v>0</v>
      </c>
      <c r="EG186" s="8" t="n">
        <v>0</v>
      </c>
      <c r="EH186" s="12" t="n">
        <f aca="false">EF186/EB186</f>
        <v>0</v>
      </c>
      <c r="EI186" s="20" t="n">
        <f aca="false">1-EG186/EC186</f>
        <v>1</v>
      </c>
      <c r="EJ186" s="21" t="n">
        <f aca="false">EH186+EI186</f>
        <v>1</v>
      </c>
      <c r="EK186" s="8" t="n">
        <v>10</v>
      </c>
      <c r="EL186" s="8" t="n">
        <v>11</v>
      </c>
      <c r="EM186" s="8" t="n">
        <v>8</v>
      </c>
      <c r="EN186" s="8" t="n">
        <v>8</v>
      </c>
      <c r="EO186" s="8" t="n">
        <v>5</v>
      </c>
      <c r="EP186" s="8" t="n">
        <v>6</v>
      </c>
      <c r="EQ186" s="8" t="n">
        <v>0</v>
      </c>
      <c r="ER186" s="8" t="n">
        <v>0</v>
      </c>
      <c r="ES186" s="8" t="n">
        <v>4</v>
      </c>
      <c r="ET186" s="8" t="n">
        <v>5</v>
      </c>
      <c r="EU186" s="8" t="n">
        <v>2</v>
      </c>
      <c r="EV186" s="8" t="n">
        <v>1</v>
      </c>
      <c r="EW186" s="8" t="n">
        <v>0</v>
      </c>
      <c r="EX186" s="8" t="n">
        <v>0</v>
      </c>
      <c r="EY186" s="8" t="n">
        <v>1</v>
      </c>
      <c r="EZ186" s="8" t="n">
        <v>2</v>
      </c>
      <c r="FA186" s="8" t="n">
        <v>0</v>
      </c>
      <c r="FB186" s="8" t="n">
        <v>0</v>
      </c>
      <c r="FC186" s="8" t="n">
        <v>0</v>
      </c>
      <c r="FD186" s="19" t="n">
        <v>0.1</v>
      </c>
      <c r="FE186" s="18" t="n">
        <f aca="false">FD186/V186</f>
        <v>0.05</v>
      </c>
      <c r="FF186" s="8" t="n">
        <v>0.0002</v>
      </c>
      <c r="FG186" s="8" t="n">
        <v>0</v>
      </c>
      <c r="FH186" s="8" t="n">
        <v>0</v>
      </c>
      <c r="FI186" s="8" t="n">
        <v>0</v>
      </c>
      <c r="FJ186" s="22"/>
      <c r="FK186" s="22"/>
      <c r="FL186" s="22"/>
      <c r="FM186" s="8" t="n">
        <f aca="false">BL186+BS186+AH186+DT186</f>
        <v>4</v>
      </c>
      <c r="FN186" s="19" t="n">
        <f aca="false">IF(DS186&gt;0,(BL186+BR186)/DS186,0)</f>
        <v>0</v>
      </c>
      <c r="FO186" s="12" t="n">
        <v>0</v>
      </c>
      <c r="FP186" s="19" t="n">
        <f aca="false">Z186-AH186/10</f>
        <v>0</v>
      </c>
      <c r="FQ186" s="19" t="n">
        <f aca="false">Z186+DR186/5</f>
        <v>0.2142</v>
      </c>
      <c r="FR186" s="19" t="n">
        <f aca="false">(DX186+DY186)/AL186*60</f>
        <v>82.8625235404897</v>
      </c>
      <c r="FS186" s="22"/>
      <c r="FT186" s="22"/>
      <c r="FU186" s="22"/>
      <c r="FV186" s="17" t="s">
        <v>427</v>
      </c>
      <c r="FW186" s="17" t="s">
        <v>270</v>
      </c>
      <c r="FX186" s="23" t="n">
        <v>730000</v>
      </c>
      <c r="FY186" s="23" t="n">
        <v>755000</v>
      </c>
      <c r="FZ186" s="8" t="n">
        <v>2</v>
      </c>
      <c r="GA186" s="8" t="n">
        <v>0</v>
      </c>
      <c r="GB186" s="8" t="n">
        <v>0</v>
      </c>
      <c r="GC186" s="8" t="n">
        <v>0</v>
      </c>
      <c r="GD186" s="8" t="n">
        <v>0</v>
      </c>
      <c r="GE186" s="8" t="n">
        <v>0</v>
      </c>
      <c r="GF186" s="8" t="n">
        <v>0</v>
      </c>
      <c r="GG186" s="8" t="n">
        <v>16</v>
      </c>
      <c r="GH186" s="8" t="n">
        <v>0</v>
      </c>
      <c r="GI186" s="8" t="n">
        <v>0</v>
      </c>
      <c r="GJ186" s="8" t="n">
        <v>0</v>
      </c>
      <c r="GK186" s="8" t="n">
        <f aca="false">Z186-AH186/10</f>
        <v>0</v>
      </c>
      <c r="GL186" s="22"/>
      <c r="GM186" s="22"/>
      <c r="GN186" s="22"/>
      <c r="GO186" s="22"/>
      <c r="GP186" s="22"/>
    </row>
    <row r="187" customFormat="false" ht="13.65" hidden="false" customHeight="true" outlineLevel="0" collapsed="false">
      <c r="A187" s="16" t="n">
        <v>34775</v>
      </c>
      <c r="B187" s="17" t="s">
        <v>1132</v>
      </c>
      <c r="C187" s="17" t="s">
        <v>261</v>
      </c>
      <c r="D187" s="17" t="s">
        <v>262</v>
      </c>
      <c r="E187" s="17" t="s">
        <v>262</v>
      </c>
      <c r="F187" s="8" t="n">
        <v>74</v>
      </c>
      <c r="G187" s="8" t="n">
        <v>185</v>
      </c>
      <c r="H187" s="8" t="n">
        <v>2015</v>
      </c>
      <c r="I187" s="8" t="n">
        <v>4</v>
      </c>
      <c r="J187" s="8" t="n">
        <v>107</v>
      </c>
      <c r="K187" s="17" t="s">
        <v>263</v>
      </c>
      <c r="L187" s="8" t="n">
        <v>2017</v>
      </c>
      <c r="M187" s="8" t="n">
        <v>22</v>
      </c>
      <c r="N187" s="8" t="n">
        <v>1</v>
      </c>
      <c r="O187" s="8" t="n">
        <v>8478846</v>
      </c>
      <c r="P187" s="17" t="s">
        <v>1133</v>
      </c>
      <c r="Q187" s="17" t="s">
        <v>1134</v>
      </c>
      <c r="R187" s="17" t="s">
        <v>1135</v>
      </c>
      <c r="S187" s="17" t="s">
        <v>1116</v>
      </c>
      <c r="T187" s="17" t="s">
        <v>278</v>
      </c>
      <c r="U187" s="17" t="s">
        <v>402</v>
      </c>
      <c r="V187" s="8" t="n">
        <v>10</v>
      </c>
      <c r="W187" s="8" t="n">
        <v>1</v>
      </c>
      <c r="X187" s="8" t="n">
        <v>2</v>
      </c>
      <c r="Y187" s="8" t="n">
        <v>0</v>
      </c>
      <c r="Z187" s="8" t="n">
        <v>3</v>
      </c>
      <c r="AA187" s="8" t="n">
        <v>27</v>
      </c>
      <c r="AB187" s="8" t="n">
        <v>59</v>
      </c>
      <c r="AC187" s="18" t="n">
        <f aca="false">Z187/V187</f>
        <v>0.3</v>
      </c>
      <c r="AD187" s="19" t="n">
        <f aca="false">IF(FZ187&gt;V187,Z187-V187*(GC187-Z187)/(FZ187-V187),0)</f>
        <v>0</v>
      </c>
      <c r="AE187" s="19" t="n">
        <v>1.089</v>
      </c>
      <c r="AF187" s="8" t="n">
        <v>-4</v>
      </c>
      <c r="AG187" s="8" t="n">
        <v>0.7</v>
      </c>
      <c r="AH187" s="8" t="n">
        <v>0</v>
      </c>
      <c r="AI187" s="8" t="n">
        <v>186</v>
      </c>
      <c r="AJ187" s="8" t="n">
        <v>8788</v>
      </c>
      <c r="AK187" s="19" t="n">
        <v>146.46666666667</v>
      </c>
      <c r="AL187" s="8" t="n">
        <v>146.47</v>
      </c>
      <c r="AM187" s="8" t="n">
        <v>146</v>
      </c>
      <c r="AN187" s="18" t="n">
        <f aca="false">AJ187/60/V187</f>
        <v>14.6466666666667</v>
      </c>
      <c r="AO187" s="8" t="n">
        <v>24.63</v>
      </c>
      <c r="AP187" s="12" t="n">
        <f aca="false">IF(EF187&gt;0,Z187/EF187,0)</f>
        <v>0.5</v>
      </c>
      <c r="AQ187" s="8" t="n">
        <v>20</v>
      </c>
      <c r="AR187" s="8" t="n">
        <v>20</v>
      </c>
      <c r="AS187" s="8" t="n">
        <v>20</v>
      </c>
      <c r="AT187" s="8" t="n">
        <v>16</v>
      </c>
      <c r="AU187" s="8" t="n">
        <v>16</v>
      </c>
      <c r="AV187" s="8" t="n">
        <v>14</v>
      </c>
      <c r="AW187" s="8" t="n">
        <v>11</v>
      </c>
      <c r="AX187" s="8" t="n">
        <v>1</v>
      </c>
      <c r="AY187" s="8" t="n">
        <v>0</v>
      </c>
      <c r="AZ187" s="8" t="n">
        <v>1</v>
      </c>
      <c r="BA187" s="8" t="n">
        <f aca="false">AY187+AZ187</f>
        <v>1</v>
      </c>
      <c r="BB187" s="8" t="n">
        <v>0.62</v>
      </c>
      <c r="BC187" s="8" t="n">
        <v>43.8571</v>
      </c>
      <c r="BD187" s="19" t="n">
        <v>0</v>
      </c>
      <c r="BE187" s="19" t="n">
        <v>0</v>
      </c>
      <c r="BF187" s="19" t="n">
        <f aca="false">AQ187+BD187</f>
        <v>20</v>
      </c>
      <c r="BG187" s="19" t="n">
        <f aca="false">IF(AL187&gt;0,BF187/AL187*60,0)</f>
        <v>8.19280398716461</v>
      </c>
      <c r="BH187" s="8" t="n">
        <v>47</v>
      </c>
      <c r="BI187" s="8" t="n">
        <v>40</v>
      </c>
      <c r="BJ187" s="8" t="n">
        <v>23</v>
      </c>
      <c r="BK187" s="12" t="n">
        <f aca="false">BH187/(BH187+BJ187)</f>
        <v>0.671428571428571</v>
      </c>
      <c r="BL187" s="8" t="n">
        <v>5</v>
      </c>
      <c r="BM187" s="8" t="n">
        <v>5</v>
      </c>
      <c r="BN187" s="8" t="n">
        <v>9</v>
      </c>
      <c r="BO187" s="8" t="n">
        <f aca="false">BM187-BN187</f>
        <v>-4</v>
      </c>
      <c r="BP187" s="8" t="n">
        <v>2</v>
      </c>
      <c r="BQ187" s="8" t="n">
        <v>5</v>
      </c>
      <c r="BR187" s="8" t="n">
        <v>3</v>
      </c>
      <c r="BS187" s="8" t="n">
        <v>5</v>
      </c>
      <c r="BT187" s="12" t="n">
        <f aca="false">BS187/(EA187+BS187)</f>
        <v>0.0520833333333333</v>
      </c>
      <c r="BU187" s="8" t="n">
        <v>0</v>
      </c>
      <c r="BV187" s="8" t="n">
        <v>0</v>
      </c>
      <c r="BW187" s="12" t="n">
        <f aca="false">IF(BU187+BV187&gt;0,BU187/(BU187+BV187),0)</f>
        <v>0</v>
      </c>
      <c r="BX187" s="8" t="n">
        <v>0</v>
      </c>
      <c r="BY187" s="8" t="n">
        <v>0</v>
      </c>
      <c r="BZ187" s="8" t="n">
        <v>0</v>
      </c>
      <c r="CA187" s="8" t="n">
        <v>0</v>
      </c>
      <c r="CB187" s="8" t="n">
        <v>0</v>
      </c>
      <c r="CC187" s="8" t="n">
        <v>0</v>
      </c>
      <c r="CD187" s="8" t="n">
        <v>0</v>
      </c>
      <c r="CE187" s="8" t="n">
        <v>0</v>
      </c>
      <c r="CF187" s="8" t="n">
        <v>0</v>
      </c>
      <c r="CG187" s="8" t="n">
        <v>0</v>
      </c>
      <c r="CH187" s="8" t="n">
        <v>0</v>
      </c>
      <c r="CI187" s="8" t="n">
        <v>0</v>
      </c>
      <c r="CJ187" s="8" t="n">
        <v>0</v>
      </c>
      <c r="CK187" s="8" t="n">
        <v>0</v>
      </c>
      <c r="CL187" s="8" t="n">
        <v>0</v>
      </c>
      <c r="CM187" s="8" t="n">
        <v>0</v>
      </c>
      <c r="CN187" s="8" t="n">
        <v>0</v>
      </c>
      <c r="CO187" s="8" t="n">
        <v>0</v>
      </c>
      <c r="CP187" s="8" t="n">
        <v>0</v>
      </c>
      <c r="CQ187" s="8" t="n">
        <v>0</v>
      </c>
      <c r="CR187" s="8" t="n">
        <v>0</v>
      </c>
      <c r="CS187" s="8" t="n">
        <v>0</v>
      </c>
      <c r="CT187" s="8" t="n">
        <v>0</v>
      </c>
      <c r="CU187" s="8" t="n">
        <v>0</v>
      </c>
      <c r="CV187" s="8" t="n">
        <v>0</v>
      </c>
      <c r="CW187" s="8" t="n">
        <v>1</v>
      </c>
      <c r="CX187" s="8" t="n">
        <v>0</v>
      </c>
      <c r="CY187" s="8" t="n">
        <v>0</v>
      </c>
      <c r="CZ187" s="8" t="n">
        <v>0</v>
      </c>
      <c r="DA187" s="8" t="n">
        <v>2</v>
      </c>
      <c r="DB187" s="8" t="n">
        <v>1</v>
      </c>
      <c r="DC187" s="8" t="n">
        <v>0</v>
      </c>
      <c r="DD187" s="8" t="n">
        <v>5</v>
      </c>
      <c r="DE187" s="8" t="n">
        <v>4</v>
      </c>
      <c r="DF187" s="8" t="n">
        <v>0</v>
      </c>
      <c r="DG187" s="8" t="n">
        <v>0</v>
      </c>
      <c r="DH187" s="8" t="n">
        <v>4</v>
      </c>
      <c r="DI187" s="8" t="n">
        <v>0</v>
      </c>
      <c r="DJ187" s="8" t="n">
        <v>0</v>
      </c>
      <c r="DK187" s="8" t="n">
        <v>0</v>
      </c>
      <c r="DL187" s="8" t="n">
        <v>0</v>
      </c>
      <c r="DM187" s="8" t="n">
        <v>0</v>
      </c>
      <c r="DN187" s="8" t="n">
        <v>0</v>
      </c>
      <c r="DO187" s="8" t="n">
        <v>0</v>
      </c>
      <c r="DP187" s="8" t="n">
        <v>0</v>
      </c>
      <c r="DQ187" s="8" t="n">
        <f aca="false">DJ187-DI187</f>
        <v>0</v>
      </c>
      <c r="DR187" s="19" t="n">
        <v>0.673</v>
      </c>
      <c r="DS187" s="8" t="n">
        <v>0</v>
      </c>
      <c r="DT187" s="8" t="n">
        <v>0</v>
      </c>
      <c r="DU187" s="8" t="n">
        <v>0</v>
      </c>
      <c r="DV187" s="8" t="n">
        <v>0</v>
      </c>
      <c r="DW187" s="8" t="n">
        <v>0</v>
      </c>
      <c r="DX187" s="8" t="n">
        <v>149</v>
      </c>
      <c r="DY187" s="8" t="n">
        <v>119</v>
      </c>
      <c r="DZ187" s="8" t="n">
        <v>113</v>
      </c>
      <c r="EA187" s="8" t="n">
        <v>91</v>
      </c>
      <c r="EB187" s="8" t="n">
        <v>84</v>
      </c>
      <c r="EC187" s="8" t="n">
        <v>66</v>
      </c>
      <c r="ED187" s="8" t="n">
        <v>6.32</v>
      </c>
      <c r="EE187" s="8" t="n">
        <v>5.36</v>
      </c>
      <c r="EF187" s="8" t="n">
        <v>6</v>
      </c>
      <c r="EG187" s="8" t="n">
        <v>9</v>
      </c>
      <c r="EH187" s="12" t="n">
        <f aca="false">EF187/EB187</f>
        <v>0.0714285714285714</v>
      </c>
      <c r="EI187" s="20" t="n">
        <f aca="false">1-EG187/EC187</f>
        <v>0.863636363636364</v>
      </c>
      <c r="EJ187" s="21" t="n">
        <f aca="false">EH187+EI187</f>
        <v>0.935064935064935</v>
      </c>
      <c r="EK187" s="8" t="n">
        <v>148</v>
      </c>
      <c r="EL187" s="8" t="n">
        <v>119</v>
      </c>
      <c r="EM187" s="8" t="n">
        <v>112</v>
      </c>
      <c r="EN187" s="8" t="n">
        <v>91</v>
      </c>
      <c r="EO187" s="8" t="n">
        <v>84</v>
      </c>
      <c r="EP187" s="8" t="n">
        <v>66</v>
      </c>
      <c r="EQ187" s="8" t="n">
        <v>6</v>
      </c>
      <c r="ER187" s="8" t="n">
        <v>9</v>
      </c>
      <c r="ES187" s="8" t="n">
        <v>70</v>
      </c>
      <c r="ET187" s="8" t="n">
        <v>58</v>
      </c>
      <c r="EU187" s="8" t="n">
        <v>35</v>
      </c>
      <c r="EV187" s="8" t="n">
        <v>24</v>
      </c>
      <c r="EW187" s="8" t="n">
        <v>6</v>
      </c>
      <c r="EX187" s="8" t="n">
        <v>4</v>
      </c>
      <c r="EY187" s="8" t="n">
        <v>9</v>
      </c>
      <c r="EZ187" s="8" t="n">
        <v>6</v>
      </c>
      <c r="FA187" s="8" t="n">
        <v>0.2</v>
      </c>
      <c r="FB187" s="8" t="n">
        <v>0</v>
      </c>
      <c r="FC187" s="8" t="n">
        <v>0.2</v>
      </c>
      <c r="FD187" s="19" t="n">
        <v>3.6</v>
      </c>
      <c r="FE187" s="18" t="n">
        <f aca="false">FD187/V187</f>
        <v>0.36</v>
      </c>
      <c r="FF187" s="8" t="n">
        <v>0.0089</v>
      </c>
      <c r="FG187" s="8" t="n">
        <v>0</v>
      </c>
      <c r="FH187" s="8" t="n">
        <v>0.04</v>
      </c>
      <c r="FI187" s="8" t="n">
        <v>0.04</v>
      </c>
      <c r="FJ187" s="22"/>
      <c r="FK187" s="22"/>
      <c r="FL187" s="22"/>
      <c r="FM187" s="8" t="n">
        <f aca="false">BL187+BS187+AH187+DT187</f>
        <v>10</v>
      </c>
      <c r="FN187" s="19" t="n">
        <f aca="false">IF(DS187&gt;0,(BL187+BR187)/DS187,0)</f>
        <v>0</v>
      </c>
      <c r="FO187" s="12" t="n">
        <v>0.0376146789</v>
      </c>
      <c r="FP187" s="19" t="n">
        <f aca="false">Z187-AH187/10</f>
        <v>3</v>
      </c>
      <c r="FQ187" s="19" t="n">
        <f aca="false">Z187+DR187/5</f>
        <v>3.1346</v>
      </c>
      <c r="FR187" s="19" t="n">
        <f aca="false">(DX187+DY187)/AL187*60</f>
        <v>109.783573428006</v>
      </c>
      <c r="FS187" s="22"/>
      <c r="FT187" s="22"/>
      <c r="FU187" s="22"/>
      <c r="FV187" s="22"/>
      <c r="FW187" s="17" t="s">
        <v>270</v>
      </c>
      <c r="FX187" s="23" t="n">
        <v>925000</v>
      </c>
      <c r="FY187" s="23" t="n">
        <v>925000</v>
      </c>
      <c r="FZ187" s="8" t="n">
        <v>10</v>
      </c>
      <c r="GA187" s="8" t="n">
        <v>1</v>
      </c>
      <c r="GB187" s="8" t="n">
        <v>2</v>
      </c>
      <c r="GC187" s="8" t="n">
        <v>3</v>
      </c>
      <c r="GD187" s="8" t="n">
        <v>-4</v>
      </c>
      <c r="GE187" s="8" t="n">
        <v>0</v>
      </c>
      <c r="GF187" s="8" t="n">
        <v>14</v>
      </c>
      <c r="GG187" s="8" t="n">
        <v>146</v>
      </c>
      <c r="GH187" s="8" t="n">
        <v>0.2</v>
      </c>
      <c r="GI187" s="8" t="n">
        <v>0</v>
      </c>
      <c r="GJ187" s="8" t="n">
        <v>0.2</v>
      </c>
      <c r="GK187" s="8" t="n">
        <f aca="false">Z187-AH187/10</f>
        <v>3</v>
      </c>
      <c r="GL187" s="22"/>
      <c r="GM187" s="22"/>
      <c r="GN187" s="22"/>
      <c r="GO187" s="22"/>
      <c r="GP187" s="22"/>
    </row>
    <row r="188" customFormat="false" ht="13.65" hidden="false" customHeight="true" outlineLevel="0" collapsed="false">
      <c r="A188" s="16" t="n">
        <v>34429</v>
      </c>
      <c r="B188" s="17" t="s">
        <v>1136</v>
      </c>
      <c r="C188" s="22"/>
      <c r="D188" s="17" t="s">
        <v>1137</v>
      </c>
      <c r="E188" s="17" t="s">
        <v>1137</v>
      </c>
      <c r="F188" s="8" t="n">
        <v>70</v>
      </c>
      <c r="G188" s="8" t="n">
        <v>185</v>
      </c>
      <c r="H188" s="8" t="n">
        <v>2012</v>
      </c>
      <c r="I188" s="8" t="n">
        <v>6</v>
      </c>
      <c r="J188" s="8" t="n">
        <v>158</v>
      </c>
      <c r="K188" s="17" t="s">
        <v>273</v>
      </c>
      <c r="L188" s="8" t="n">
        <v>2015</v>
      </c>
      <c r="M188" s="8" t="n">
        <v>23</v>
      </c>
      <c r="N188" s="8" t="n">
        <v>3</v>
      </c>
      <c r="O188" s="8" t="n">
        <v>8477006</v>
      </c>
      <c r="P188" s="17" t="s">
        <v>1138</v>
      </c>
      <c r="Q188" s="17" t="s">
        <v>1139</v>
      </c>
      <c r="R188" s="17" t="s">
        <v>1140</v>
      </c>
      <c r="S188" s="17" t="s">
        <v>1141</v>
      </c>
      <c r="T188" s="17" t="s">
        <v>313</v>
      </c>
      <c r="U188" s="17" t="s">
        <v>972</v>
      </c>
      <c r="V188" s="8" t="n">
        <v>1</v>
      </c>
      <c r="W188" s="8" t="n">
        <v>0</v>
      </c>
      <c r="X188" s="8" t="n">
        <v>0</v>
      </c>
      <c r="Y188" s="8" t="n">
        <v>0</v>
      </c>
      <c r="Z188" s="8" t="n">
        <v>0</v>
      </c>
      <c r="AA188" s="8" t="n">
        <v>31</v>
      </c>
      <c r="AB188" s="8" t="n">
        <v>76</v>
      </c>
      <c r="AC188" s="18" t="n">
        <f aca="false">Z188/V188</f>
        <v>0</v>
      </c>
      <c r="AD188" s="19" t="n">
        <f aca="false">IF(FZ188&gt;V188,Z188-V188*(GC188-Z188)/(FZ188-V188),0)</f>
        <v>-0.125</v>
      </c>
      <c r="AE188" s="19" t="n">
        <v>0</v>
      </c>
      <c r="AF188" s="8" t="n">
        <v>1</v>
      </c>
      <c r="AG188" s="8" t="n">
        <v>-0.4</v>
      </c>
      <c r="AH188" s="8" t="n">
        <v>4</v>
      </c>
      <c r="AI188" s="8" t="n">
        <v>9</v>
      </c>
      <c r="AJ188" s="8" t="n">
        <v>323</v>
      </c>
      <c r="AK188" s="19" t="n">
        <v>5.3833333333333</v>
      </c>
      <c r="AL188" s="8" t="n">
        <v>5.38</v>
      </c>
      <c r="AM188" s="8" t="n">
        <v>5</v>
      </c>
      <c r="AN188" s="18" t="n">
        <f aca="false">AJ188/60/V188</f>
        <v>5.38333333333333</v>
      </c>
      <c r="AO188" s="8" t="n">
        <v>8.95</v>
      </c>
      <c r="AP188" s="12" t="n">
        <f aca="false">IF(EF188&gt;0,Z188/EF188,0)</f>
        <v>0</v>
      </c>
      <c r="AQ188" s="8" t="n">
        <v>0</v>
      </c>
      <c r="AR188" s="8" t="n">
        <v>0</v>
      </c>
      <c r="AS188" s="8" t="n">
        <v>0</v>
      </c>
      <c r="AT188" s="8" t="n">
        <v>0</v>
      </c>
      <c r="AU188" s="8" t="n">
        <v>0</v>
      </c>
      <c r="AV188" s="8" t="n">
        <v>0</v>
      </c>
      <c r="AW188" s="8" t="n">
        <v>0</v>
      </c>
      <c r="AX188" s="8" t="n">
        <v>0</v>
      </c>
      <c r="AY188" s="8" t="n">
        <v>0</v>
      </c>
      <c r="AZ188" s="8" t="n">
        <v>0</v>
      </c>
      <c r="BA188" s="8" t="n">
        <f aca="false">AY188+AZ188</f>
        <v>0</v>
      </c>
      <c r="BB188" s="8" t="n">
        <v>0</v>
      </c>
      <c r="BC188" s="8" t="n">
        <v>0</v>
      </c>
      <c r="BD188" s="19" t="n">
        <v>0</v>
      </c>
      <c r="BE188" s="19" t="n">
        <v>0</v>
      </c>
      <c r="BF188" s="19" t="n">
        <f aca="false">AQ188+BD188</f>
        <v>0</v>
      </c>
      <c r="BG188" s="19" t="n">
        <f aca="false">IF(AL188&gt;0,BF188/AL188*60,0)</f>
        <v>0</v>
      </c>
      <c r="BH188" s="8" t="n">
        <v>0</v>
      </c>
      <c r="BI188" s="8" t="n">
        <v>2</v>
      </c>
      <c r="BJ188" s="8" t="n">
        <v>1</v>
      </c>
      <c r="BK188" s="12" t="n">
        <f aca="false">BH188/(BH188+BJ188)</f>
        <v>0</v>
      </c>
      <c r="BL188" s="8" t="n">
        <v>0</v>
      </c>
      <c r="BM188" s="8" t="n">
        <v>0</v>
      </c>
      <c r="BN188" s="8" t="n">
        <v>0</v>
      </c>
      <c r="BO188" s="8" t="n">
        <f aca="false">BM188-BN188</f>
        <v>0</v>
      </c>
      <c r="BP188" s="8" t="n">
        <v>0</v>
      </c>
      <c r="BQ188" s="8" t="n">
        <v>1</v>
      </c>
      <c r="BR188" s="8" t="n">
        <v>0</v>
      </c>
      <c r="BS188" s="8" t="n">
        <v>0</v>
      </c>
      <c r="BT188" s="12" t="n">
        <f aca="false">BS188/(EA188+BS188)</f>
        <v>0</v>
      </c>
      <c r="BU188" s="8" t="n">
        <v>0</v>
      </c>
      <c r="BV188" s="8" t="n">
        <v>0</v>
      </c>
      <c r="BW188" s="12" t="n">
        <f aca="false">IF(BU188+BV188&gt;0,BU188/(BU188+BV188),0)</f>
        <v>0</v>
      </c>
      <c r="BX188" s="8" t="n">
        <v>0</v>
      </c>
      <c r="BY188" s="8" t="n">
        <v>0</v>
      </c>
      <c r="BZ188" s="8" t="n">
        <v>0</v>
      </c>
      <c r="CA188" s="8" t="n">
        <v>0</v>
      </c>
      <c r="CB188" s="8" t="n">
        <v>0</v>
      </c>
      <c r="CC188" s="8" t="n">
        <v>0</v>
      </c>
      <c r="CD188" s="8" t="n">
        <v>0</v>
      </c>
      <c r="CE188" s="8" t="n">
        <v>0</v>
      </c>
      <c r="CF188" s="8" t="n">
        <v>0</v>
      </c>
      <c r="CG188" s="8" t="n">
        <v>0</v>
      </c>
      <c r="CH188" s="8" t="n">
        <v>0</v>
      </c>
      <c r="CI188" s="8" t="n">
        <v>0</v>
      </c>
      <c r="CJ188" s="8" t="n">
        <v>0</v>
      </c>
      <c r="CK188" s="8" t="n">
        <v>0</v>
      </c>
      <c r="CL188" s="8" t="n">
        <v>0</v>
      </c>
      <c r="CM188" s="8" t="n">
        <v>0</v>
      </c>
      <c r="CN188" s="8" t="n">
        <v>0</v>
      </c>
      <c r="CO188" s="8" t="n">
        <v>0</v>
      </c>
      <c r="CP188" s="8" t="n">
        <v>0</v>
      </c>
      <c r="CQ188" s="8" t="n">
        <v>0</v>
      </c>
      <c r="CR188" s="8" t="n">
        <v>0</v>
      </c>
      <c r="CS188" s="8" t="n">
        <v>0</v>
      </c>
      <c r="CT188" s="8" t="n">
        <v>0</v>
      </c>
      <c r="CU188" s="8" t="n">
        <v>0</v>
      </c>
      <c r="CV188" s="8" t="n">
        <v>0</v>
      </c>
      <c r="CW188" s="8" t="n">
        <v>0</v>
      </c>
      <c r="CX188" s="8" t="n">
        <v>0</v>
      </c>
      <c r="CY188" s="8" t="n">
        <v>0</v>
      </c>
      <c r="CZ188" s="8" t="n">
        <v>0</v>
      </c>
      <c r="DA188" s="8" t="n">
        <v>0</v>
      </c>
      <c r="DB188" s="8" t="n">
        <v>0</v>
      </c>
      <c r="DC188" s="8" t="n">
        <v>0</v>
      </c>
      <c r="DD188" s="8" t="n">
        <v>0</v>
      </c>
      <c r="DE188" s="8" t="n">
        <v>0</v>
      </c>
      <c r="DF188" s="8" t="n">
        <v>0</v>
      </c>
      <c r="DG188" s="8" t="n">
        <v>0</v>
      </c>
      <c r="DH188" s="8" t="n">
        <v>0</v>
      </c>
      <c r="DI188" s="8" t="n">
        <v>2</v>
      </c>
      <c r="DJ188" s="8" t="n">
        <v>0</v>
      </c>
      <c r="DK188" s="8" t="n">
        <v>2</v>
      </c>
      <c r="DL188" s="8" t="n">
        <v>2</v>
      </c>
      <c r="DM188" s="8" t="n">
        <v>0</v>
      </c>
      <c r="DN188" s="8" t="n">
        <v>0</v>
      </c>
      <c r="DO188" s="8" t="n">
        <v>0</v>
      </c>
      <c r="DP188" s="8" t="n">
        <v>0</v>
      </c>
      <c r="DQ188" s="8" t="n">
        <f aca="false">DJ188-DI188</f>
        <v>-2</v>
      </c>
      <c r="DR188" s="19" t="n">
        <v>-1.005</v>
      </c>
      <c r="DS188" s="8" t="n">
        <v>2</v>
      </c>
      <c r="DT188" s="8" t="n">
        <v>0</v>
      </c>
      <c r="DU188" s="8" t="n">
        <v>0</v>
      </c>
      <c r="DV188" s="8" t="n">
        <v>0</v>
      </c>
      <c r="DW188" s="8" t="n">
        <v>0</v>
      </c>
      <c r="DX188" s="8" t="n">
        <v>2</v>
      </c>
      <c r="DY188" s="8" t="n">
        <v>7</v>
      </c>
      <c r="DZ188" s="8" t="n">
        <v>2</v>
      </c>
      <c r="EA188" s="8" t="n">
        <v>7</v>
      </c>
      <c r="EB188" s="8" t="n">
        <v>2</v>
      </c>
      <c r="EC188" s="8" t="n">
        <v>7</v>
      </c>
      <c r="ED188" s="8" t="n">
        <v>0.11</v>
      </c>
      <c r="EE188" s="8" t="n">
        <v>0.25</v>
      </c>
      <c r="EF188" s="8" t="n">
        <v>1</v>
      </c>
      <c r="EG188" s="8" t="n">
        <v>0</v>
      </c>
      <c r="EH188" s="12" t="n">
        <f aca="false">EF188/EB188</f>
        <v>0.5</v>
      </c>
      <c r="EI188" s="20" t="n">
        <f aca="false">1-EG188/EC188</f>
        <v>1</v>
      </c>
      <c r="EJ188" s="21" t="n">
        <f aca="false">EH188+EI188</f>
        <v>1.5</v>
      </c>
      <c r="EK188" s="8" t="n">
        <v>2</v>
      </c>
      <c r="EL188" s="8" t="n">
        <v>7</v>
      </c>
      <c r="EM188" s="8" t="n">
        <v>2</v>
      </c>
      <c r="EN188" s="8" t="n">
        <v>7</v>
      </c>
      <c r="EO188" s="8" t="n">
        <v>2</v>
      </c>
      <c r="EP188" s="8" t="n">
        <v>7</v>
      </c>
      <c r="EQ188" s="8" t="n">
        <v>1</v>
      </c>
      <c r="ER188" s="8" t="n">
        <v>0</v>
      </c>
      <c r="ES188" s="8" t="n">
        <v>2</v>
      </c>
      <c r="ET188" s="8" t="n">
        <v>4</v>
      </c>
      <c r="EU188" s="8" t="n">
        <v>1</v>
      </c>
      <c r="EV188" s="8" t="n">
        <v>2</v>
      </c>
      <c r="EW188" s="8" t="n">
        <v>0</v>
      </c>
      <c r="EX188" s="8" t="n">
        <v>0</v>
      </c>
      <c r="EY188" s="8" t="n">
        <v>2</v>
      </c>
      <c r="EZ188" s="8" t="n">
        <v>0</v>
      </c>
      <c r="FA188" s="8" t="n">
        <v>0</v>
      </c>
      <c r="FB188" s="8" t="n">
        <v>0</v>
      </c>
      <c r="FC188" s="8" t="n">
        <v>0</v>
      </c>
      <c r="FD188" s="19" t="n">
        <v>-0.35</v>
      </c>
      <c r="FE188" s="18" t="n">
        <f aca="false">FD188/V188</f>
        <v>-0.35</v>
      </c>
      <c r="FF188" s="8" t="n">
        <v>0</v>
      </c>
      <c r="FG188" s="8" t="n">
        <v>0</v>
      </c>
      <c r="FH188" s="8" t="n">
        <v>0</v>
      </c>
      <c r="FI188" s="8" t="n">
        <v>0</v>
      </c>
      <c r="FJ188" s="22"/>
      <c r="FK188" s="22"/>
      <c r="FL188" s="22"/>
      <c r="FM188" s="8" t="n">
        <f aca="false">BL188+BS188+AH188+DT188</f>
        <v>4</v>
      </c>
      <c r="FN188" s="19" t="n">
        <f aca="false">IF(DS188&gt;0,(BL188+BR188)/DS188,0)</f>
        <v>0</v>
      </c>
      <c r="FO188" s="12" t="n">
        <v>0</v>
      </c>
      <c r="FP188" s="19" t="n">
        <f aca="false">Z188-AH188/10</f>
        <v>-0.4</v>
      </c>
      <c r="FQ188" s="19" t="n">
        <f aca="false">Z188+DR188/5</f>
        <v>-0.201</v>
      </c>
      <c r="FR188" s="19" t="n">
        <f aca="false">(DX188+DY188)/AL188*60</f>
        <v>100.371747211896</v>
      </c>
      <c r="FS188" s="22"/>
      <c r="FT188" s="22"/>
      <c r="FU188" s="22"/>
      <c r="FV188" s="22"/>
      <c r="FW188" s="17" t="s">
        <v>270</v>
      </c>
      <c r="FX188" s="23" t="n">
        <v>892500</v>
      </c>
      <c r="FY188" s="23" t="n">
        <v>775833</v>
      </c>
      <c r="FZ188" s="8" t="n">
        <v>9</v>
      </c>
      <c r="GA188" s="8" t="n">
        <v>0</v>
      </c>
      <c r="GB188" s="8" t="n">
        <v>1</v>
      </c>
      <c r="GC188" s="8" t="n">
        <v>1</v>
      </c>
      <c r="GD188" s="8" t="n">
        <v>1</v>
      </c>
      <c r="GE188" s="8" t="n">
        <v>8</v>
      </c>
      <c r="GF188" s="8" t="n">
        <v>8</v>
      </c>
      <c r="GG188" s="8" t="n">
        <v>67</v>
      </c>
      <c r="GH188" s="8" t="n">
        <v>-0.1</v>
      </c>
      <c r="GI188" s="8" t="n">
        <v>0.1</v>
      </c>
      <c r="GJ188" s="8" t="n">
        <v>0</v>
      </c>
      <c r="GK188" s="8" t="n">
        <f aca="false">Z188-AH188/10</f>
        <v>-0.4</v>
      </c>
      <c r="GL188" s="22"/>
      <c r="GM188" s="22"/>
      <c r="GN188" s="22"/>
      <c r="GO188" s="22"/>
      <c r="GP188" s="22"/>
    </row>
    <row r="189" customFormat="false" ht="13.65" hidden="false" customHeight="true" outlineLevel="0" collapsed="false">
      <c r="A189" s="16" t="n">
        <v>32559</v>
      </c>
      <c r="B189" s="17" t="s">
        <v>340</v>
      </c>
      <c r="C189" s="17" t="s">
        <v>272</v>
      </c>
      <c r="D189" s="17" t="s">
        <v>262</v>
      </c>
      <c r="E189" s="17" t="s">
        <v>262</v>
      </c>
      <c r="F189" s="8" t="n">
        <v>71</v>
      </c>
      <c r="G189" s="8" t="n">
        <v>174</v>
      </c>
      <c r="H189" s="8" t="n">
        <v>2007</v>
      </c>
      <c r="I189" s="8" t="n">
        <v>6</v>
      </c>
      <c r="J189" s="8" t="n">
        <v>164</v>
      </c>
      <c r="K189" s="17" t="s">
        <v>273</v>
      </c>
      <c r="L189" s="8" t="n">
        <v>2016</v>
      </c>
      <c r="M189" s="8" t="n">
        <v>28</v>
      </c>
      <c r="N189" s="8" t="n">
        <v>2</v>
      </c>
      <c r="O189" s="8" t="n">
        <v>8474018</v>
      </c>
      <c r="P189" s="17" t="s">
        <v>1142</v>
      </c>
      <c r="Q189" s="17" t="s">
        <v>1143</v>
      </c>
      <c r="R189" s="17" t="s">
        <v>1144</v>
      </c>
      <c r="S189" s="17" t="s">
        <v>1092</v>
      </c>
      <c r="T189" s="17" t="s">
        <v>268</v>
      </c>
      <c r="U189" s="17" t="s">
        <v>402</v>
      </c>
      <c r="V189" s="8" t="n">
        <v>24</v>
      </c>
      <c r="W189" s="8" t="n">
        <v>6</v>
      </c>
      <c r="X189" s="8" t="n">
        <v>4</v>
      </c>
      <c r="Y189" s="8" t="n">
        <v>2</v>
      </c>
      <c r="Z189" s="8" t="n">
        <v>10</v>
      </c>
      <c r="AA189" s="8" t="n">
        <v>17</v>
      </c>
      <c r="AB189" s="8" t="n">
        <v>52</v>
      </c>
      <c r="AC189" s="18" t="n">
        <f aca="false">Z189/V189</f>
        <v>0.416666666666667</v>
      </c>
      <c r="AD189" s="19" t="n">
        <f aca="false">IF(FZ189&gt;V189,Z189-V189*(GC189-Z189)/(FZ189-V189),0)</f>
        <v>10</v>
      </c>
      <c r="AE189" s="19" t="n">
        <v>4.177</v>
      </c>
      <c r="AF189" s="8" t="n">
        <v>-4</v>
      </c>
      <c r="AG189" s="8" t="n">
        <v>-1</v>
      </c>
      <c r="AH189" s="8" t="n">
        <v>8</v>
      </c>
      <c r="AI189" s="8" t="n">
        <v>357</v>
      </c>
      <c r="AJ189" s="8" t="n">
        <v>16972</v>
      </c>
      <c r="AK189" s="19" t="n">
        <v>282.86666666667</v>
      </c>
      <c r="AL189" s="8" t="n">
        <v>282.87</v>
      </c>
      <c r="AM189" s="8" t="n">
        <v>283</v>
      </c>
      <c r="AN189" s="18" t="n">
        <f aca="false">AJ189/60/V189</f>
        <v>11.7861111111111</v>
      </c>
      <c r="AO189" s="8" t="n">
        <v>19.84</v>
      </c>
      <c r="AP189" s="12" t="n">
        <f aca="false">IF(EF189&gt;0,Z189/EF189,0)</f>
        <v>0.625</v>
      </c>
      <c r="AQ189" s="8" t="n">
        <v>42</v>
      </c>
      <c r="AR189" s="8" t="n">
        <v>42</v>
      </c>
      <c r="AS189" s="8" t="n">
        <v>42</v>
      </c>
      <c r="AT189" s="8" t="n">
        <v>37</v>
      </c>
      <c r="AU189" s="8" t="n">
        <v>37</v>
      </c>
      <c r="AV189" s="8" t="n">
        <v>23</v>
      </c>
      <c r="AW189" s="8" t="n">
        <v>26</v>
      </c>
      <c r="AX189" s="8" t="n">
        <v>14</v>
      </c>
      <c r="AY189" s="8" t="n">
        <v>2</v>
      </c>
      <c r="AZ189" s="8" t="n">
        <v>2</v>
      </c>
      <c r="BA189" s="8" t="n">
        <f aca="false">AY189+AZ189</f>
        <v>4</v>
      </c>
      <c r="BB189" s="8" t="n">
        <v>2.93</v>
      </c>
      <c r="BC189" s="8" t="n">
        <v>30.9565</v>
      </c>
      <c r="BD189" s="19" t="n">
        <v>48.2</v>
      </c>
      <c r="BE189" s="19" t="n">
        <v>10.2238981852462</v>
      </c>
      <c r="BF189" s="19" t="n">
        <f aca="false">AQ189+BD189</f>
        <v>90.2</v>
      </c>
      <c r="BG189" s="19" t="n">
        <f aca="false">IF(AL189&gt;0,BF189/AL189*60,0)</f>
        <v>19.1324636758935</v>
      </c>
      <c r="BH189" s="8" t="n">
        <v>91</v>
      </c>
      <c r="BI189" s="8" t="n">
        <v>86</v>
      </c>
      <c r="BJ189" s="8" t="n">
        <v>68</v>
      </c>
      <c r="BK189" s="12" t="n">
        <f aca="false">BH189/(BH189+BJ189)</f>
        <v>0.572327044025157</v>
      </c>
      <c r="BL189" s="8" t="n">
        <v>21</v>
      </c>
      <c r="BM189" s="8" t="n">
        <v>20</v>
      </c>
      <c r="BN189" s="8" t="n">
        <v>33</v>
      </c>
      <c r="BO189" s="8" t="n">
        <f aca="false">BM189-BN189</f>
        <v>-13</v>
      </c>
      <c r="BP189" s="8" t="n">
        <v>14</v>
      </c>
      <c r="BQ189" s="8" t="n">
        <v>8</v>
      </c>
      <c r="BR189" s="8" t="n">
        <v>10</v>
      </c>
      <c r="BS189" s="8" t="n">
        <v>14</v>
      </c>
      <c r="BT189" s="12" t="n">
        <f aca="false">BS189/(EA189+BS189)</f>
        <v>0.0682926829268293</v>
      </c>
      <c r="BU189" s="8" t="n">
        <v>6</v>
      </c>
      <c r="BV189" s="8" t="n">
        <v>13</v>
      </c>
      <c r="BW189" s="12" t="n">
        <f aca="false">IF(BU189+BV189&gt;0,BU189/(BU189+BV189),0)</f>
        <v>0.31578947368421</v>
      </c>
      <c r="BX189" s="8" t="n">
        <v>1</v>
      </c>
      <c r="BY189" s="8" t="n">
        <v>0</v>
      </c>
      <c r="BZ189" s="8" t="n">
        <v>1</v>
      </c>
      <c r="CA189" s="8" t="n">
        <v>2</v>
      </c>
      <c r="CB189" s="8" t="n">
        <v>4</v>
      </c>
      <c r="CC189" s="8" t="n">
        <v>11</v>
      </c>
      <c r="CD189" s="8" t="n">
        <v>2</v>
      </c>
      <c r="CE189" s="8" t="n">
        <v>4</v>
      </c>
      <c r="CF189" s="8" t="n">
        <v>2</v>
      </c>
      <c r="CG189" s="8" t="n">
        <v>4</v>
      </c>
      <c r="CH189" s="8" t="n">
        <v>5</v>
      </c>
      <c r="CI189" s="8" t="n">
        <v>10</v>
      </c>
      <c r="CJ189" s="8" t="n">
        <v>0</v>
      </c>
      <c r="CK189" s="8" t="n">
        <v>0</v>
      </c>
      <c r="CL189" s="8" t="n">
        <v>0</v>
      </c>
      <c r="CM189" s="8" t="n">
        <v>0</v>
      </c>
      <c r="CN189" s="8" t="n">
        <v>0</v>
      </c>
      <c r="CO189" s="8" t="n">
        <v>0</v>
      </c>
      <c r="CP189" s="8" t="n">
        <v>0</v>
      </c>
      <c r="CQ189" s="8" t="n">
        <v>0</v>
      </c>
      <c r="CR189" s="8" t="n">
        <v>0</v>
      </c>
      <c r="CS189" s="8" t="n">
        <v>1</v>
      </c>
      <c r="CT189" s="8" t="n">
        <v>3</v>
      </c>
      <c r="CU189" s="8" t="n">
        <v>0</v>
      </c>
      <c r="CV189" s="8" t="n">
        <v>0</v>
      </c>
      <c r="CW189" s="8" t="n">
        <v>2</v>
      </c>
      <c r="CX189" s="8" t="n">
        <v>0</v>
      </c>
      <c r="CY189" s="8" t="n">
        <v>3</v>
      </c>
      <c r="CZ189" s="8" t="n">
        <v>1</v>
      </c>
      <c r="DA189" s="8" t="n">
        <v>10</v>
      </c>
      <c r="DB189" s="8" t="n">
        <v>1</v>
      </c>
      <c r="DC189" s="8" t="n">
        <v>2</v>
      </c>
      <c r="DD189" s="8" t="n">
        <v>2</v>
      </c>
      <c r="DE189" s="8" t="n">
        <v>7</v>
      </c>
      <c r="DF189" s="8" t="n">
        <v>1</v>
      </c>
      <c r="DG189" s="8" t="n">
        <v>1</v>
      </c>
      <c r="DH189" s="8" t="n">
        <v>9</v>
      </c>
      <c r="DI189" s="8" t="n">
        <v>4</v>
      </c>
      <c r="DJ189" s="8" t="n">
        <v>2</v>
      </c>
      <c r="DK189" s="8" t="n">
        <v>5</v>
      </c>
      <c r="DL189" s="8" t="n">
        <v>5</v>
      </c>
      <c r="DM189" s="8" t="n">
        <v>0</v>
      </c>
      <c r="DN189" s="8" t="n">
        <v>2</v>
      </c>
      <c r="DO189" s="8" t="n">
        <v>2</v>
      </c>
      <c r="DP189" s="8" t="n">
        <v>0</v>
      </c>
      <c r="DQ189" s="8" t="n">
        <f aca="false">DJ189-DI189</f>
        <v>-2</v>
      </c>
      <c r="DR189" s="19" t="n">
        <v>-2.12</v>
      </c>
      <c r="DS189" s="8" t="n">
        <v>4</v>
      </c>
      <c r="DT189" s="8" t="n">
        <v>0</v>
      </c>
      <c r="DU189" s="8" t="n">
        <v>0</v>
      </c>
      <c r="DV189" s="8" t="n">
        <v>0</v>
      </c>
      <c r="DW189" s="8" t="n">
        <v>0</v>
      </c>
      <c r="DX189" s="8" t="n">
        <v>279</v>
      </c>
      <c r="DY189" s="8" t="n">
        <v>257</v>
      </c>
      <c r="DZ189" s="8" t="n">
        <v>207</v>
      </c>
      <c r="EA189" s="8" t="n">
        <v>191</v>
      </c>
      <c r="EB189" s="8" t="n">
        <v>143</v>
      </c>
      <c r="EC189" s="8" t="n">
        <v>132</v>
      </c>
      <c r="ED189" s="8" t="n">
        <v>13.31</v>
      </c>
      <c r="EE189" s="8" t="n">
        <v>9.7</v>
      </c>
      <c r="EF189" s="8" t="n">
        <v>16</v>
      </c>
      <c r="EG189" s="8" t="n">
        <v>15</v>
      </c>
      <c r="EH189" s="12" t="n">
        <f aca="false">EF189/EB189</f>
        <v>0.111888111888112</v>
      </c>
      <c r="EI189" s="20" t="n">
        <f aca="false">1-EG189/EC189</f>
        <v>0.886363636363636</v>
      </c>
      <c r="EJ189" s="21" t="n">
        <f aca="false">EH189+EI189</f>
        <v>0.998251748251748</v>
      </c>
      <c r="EK189" s="8" t="n">
        <v>277</v>
      </c>
      <c r="EL189" s="8" t="n">
        <v>257</v>
      </c>
      <c r="EM189" s="8" t="n">
        <v>205</v>
      </c>
      <c r="EN189" s="8" t="n">
        <v>191</v>
      </c>
      <c r="EO189" s="8" t="n">
        <v>142</v>
      </c>
      <c r="EP189" s="8" t="n">
        <v>132</v>
      </c>
      <c r="EQ189" s="8" t="n">
        <v>16</v>
      </c>
      <c r="ER189" s="8" t="n">
        <v>15</v>
      </c>
      <c r="ES189" s="8" t="n">
        <v>145</v>
      </c>
      <c r="ET189" s="8" t="n">
        <v>119</v>
      </c>
      <c r="EU189" s="8" t="n">
        <v>54</v>
      </c>
      <c r="EV189" s="8" t="n">
        <v>35</v>
      </c>
      <c r="EW189" s="8" t="n">
        <v>9</v>
      </c>
      <c r="EX189" s="8" t="n">
        <v>7</v>
      </c>
      <c r="EY189" s="8" t="n">
        <v>19</v>
      </c>
      <c r="EZ189" s="8" t="n">
        <v>19</v>
      </c>
      <c r="FA189" s="8" t="n">
        <v>0.9</v>
      </c>
      <c r="FB189" s="8" t="n">
        <v>0.2</v>
      </c>
      <c r="FC189" s="8" t="n">
        <v>1</v>
      </c>
      <c r="FD189" s="19" t="n">
        <v>6.86</v>
      </c>
      <c r="FE189" s="18" t="n">
        <f aca="false">FD189/V189</f>
        <v>0.285833333333333</v>
      </c>
      <c r="FF189" s="8" t="n">
        <v>0.5222</v>
      </c>
      <c r="FG189" s="8" t="n">
        <v>0.59</v>
      </c>
      <c r="FH189" s="8" t="n">
        <v>0.01</v>
      </c>
      <c r="FI189" s="8" t="n">
        <v>0.6</v>
      </c>
      <c r="FJ189" s="8" t="n">
        <v>2</v>
      </c>
      <c r="FK189" s="8" t="n">
        <v>0</v>
      </c>
      <c r="FL189" s="8" t="n">
        <v>0</v>
      </c>
      <c r="FM189" s="8" t="n">
        <f aca="false">BL189+BS189+AH189+DT189</f>
        <v>43</v>
      </c>
      <c r="FN189" s="19" t="n">
        <f aca="false">IF(DS189&gt;0,(BL189+BR189)/DS189,0)</f>
        <v>7.75</v>
      </c>
      <c r="FO189" s="12" t="n">
        <v>0.0962441315</v>
      </c>
      <c r="FP189" s="19" t="n">
        <f aca="false">Z189-AH189/10</f>
        <v>9.2</v>
      </c>
      <c r="FQ189" s="19" t="n">
        <f aca="false">Z189+DR189/5</f>
        <v>9.576</v>
      </c>
      <c r="FR189" s="19" t="n">
        <f aca="false">(DX189+DY189)/AL189*60</f>
        <v>113.691801887793</v>
      </c>
      <c r="FS189" s="22"/>
      <c r="FT189" s="22"/>
      <c r="FU189" s="22"/>
      <c r="FV189" s="17" t="s">
        <v>255</v>
      </c>
      <c r="FW189" s="17" t="s">
        <v>280</v>
      </c>
      <c r="FX189" s="23" t="n">
        <v>650000</v>
      </c>
      <c r="FY189" s="23" t="n">
        <v>612500</v>
      </c>
      <c r="FZ189" s="8" t="n">
        <v>27</v>
      </c>
      <c r="GA189" s="8" t="n">
        <v>6</v>
      </c>
      <c r="GB189" s="8" t="n">
        <v>4</v>
      </c>
      <c r="GC189" s="8" t="n">
        <v>10</v>
      </c>
      <c r="GD189" s="8" t="n">
        <v>-4</v>
      </c>
      <c r="GE189" s="8" t="n">
        <v>14</v>
      </c>
      <c r="GF189" s="8" t="n">
        <v>28</v>
      </c>
      <c r="GG189" s="8" t="n">
        <v>316</v>
      </c>
      <c r="GH189" s="8" t="n">
        <v>0.8</v>
      </c>
      <c r="GI189" s="8" t="n">
        <v>0.2</v>
      </c>
      <c r="GJ189" s="8" t="n">
        <v>1</v>
      </c>
      <c r="GK189" s="8" t="n">
        <f aca="false">Z189-AH189/10</f>
        <v>9.2</v>
      </c>
      <c r="GL189" s="22"/>
      <c r="GM189" s="22"/>
      <c r="GN189" s="22"/>
      <c r="GO189" s="22"/>
      <c r="GP189" s="22"/>
    </row>
    <row r="190" customFormat="false" ht="13.65" hidden="false" customHeight="true" outlineLevel="0" collapsed="false">
      <c r="A190" s="16" t="n">
        <v>32154</v>
      </c>
      <c r="B190" s="17" t="s">
        <v>1145</v>
      </c>
      <c r="C190" s="17" t="s">
        <v>272</v>
      </c>
      <c r="D190" s="17" t="s">
        <v>262</v>
      </c>
      <c r="E190" s="17" t="s">
        <v>262</v>
      </c>
      <c r="F190" s="8" t="n">
        <v>71</v>
      </c>
      <c r="G190" s="8" t="n">
        <v>185</v>
      </c>
      <c r="H190" s="8" t="n">
        <v>2006</v>
      </c>
      <c r="I190" s="8" t="n">
        <v>1</v>
      </c>
      <c r="J190" s="8" t="n">
        <v>22</v>
      </c>
      <c r="K190" s="17" t="s">
        <v>273</v>
      </c>
      <c r="L190" s="8" t="n">
        <v>2007</v>
      </c>
      <c r="M190" s="8" t="n">
        <v>30</v>
      </c>
      <c r="N190" s="8" t="n">
        <v>11</v>
      </c>
      <c r="O190" s="8" t="n">
        <v>8473512</v>
      </c>
      <c r="P190" s="17" t="s">
        <v>1146</v>
      </c>
      <c r="Q190" s="17" t="s">
        <v>1147</v>
      </c>
      <c r="R190" s="17" t="s">
        <v>1148</v>
      </c>
      <c r="S190" s="17" t="s">
        <v>1149</v>
      </c>
      <c r="T190" s="17" t="s">
        <v>313</v>
      </c>
      <c r="U190" s="17" t="s">
        <v>562</v>
      </c>
      <c r="V190" s="8" t="n">
        <v>82</v>
      </c>
      <c r="W190" s="8" t="n">
        <v>34</v>
      </c>
      <c r="X190" s="8" t="n">
        <v>68</v>
      </c>
      <c r="Y190" s="8" t="n">
        <v>33</v>
      </c>
      <c r="Z190" s="8" t="n">
        <v>102</v>
      </c>
      <c r="AA190" s="8" t="n">
        <v>1</v>
      </c>
      <c r="AB190" s="8" t="n">
        <v>0</v>
      </c>
      <c r="AC190" s="18" t="n">
        <f aca="false">Z190/V190</f>
        <v>1.24390243902439</v>
      </c>
      <c r="AD190" s="19" t="n">
        <f aca="false">IF(FZ190&gt;V190,Z190-V190*(GC190-Z190)/(FZ190-V190),0)</f>
        <v>30.125</v>
      </c>
      <c r="AE190" s="19" t="n">
        <v>36.154</v>
      </c>
      <c r="AF190" s="8" t="n">
        <v>28</v>
      </c>
      <c r="AG190" s="8" t="n">
        <v>10.6</v>
      </c>
      <c r="AH190" s="8" t="n">
        <v>20</v>
      </c>
      <c r="AI190" s="8" t="n">
        <v>2074</v>
      </c>
      <c r="AJ190" s="8" t="n">
        <v>100188</v>
      </c>
      <c r="AK190" s="19" t="n">
        <v>1669.8</v>
      </c>
      <c r="AL190" s="8" t="n">
        <v>1668.65</v>
      </c>
      <c r="AM190" s="8" t="n">
        <v>1670</v>
      </c>
      <c r="AN190" s="18" t="n">
        <f aca="false">AJ190/60/V190</f>
        <v>20.3634146341463</v>
      </c>
      <c r="AO190" s="8" t="n">
        <v>33.47</v>
      </c>
      <c r="AP190" s="12" t="n">
        <f aca="false">IF(EF190&gt;0,Z190/EF190,0)</f>
        <v>0.728571428571429</v>
      </c>
      <c r="AQ190" s="8" t="n">
        <v>360</v>
      </c>
      <c r="AR190" s="8" t="n">
        <v>361</v>
      </c>
      <c r="AS190" s="8" t="n">
        <v>361</v>
      </c>
      <c r="AT190" s="8" t="n">
        <v>251</v>
      </c>
      <c r="AU190" s="8" t="n">
        <v>252</v>
      </c>
      <c r="AV190" s="8" t="n">
        <v>193</v>
      </c>
      <c r="AW190" s="8" t="n">
        <v>179</v>
      </c>
      <c r="AX190" s="8" t="n">
        <v>63</v>
      </c>
      <c r="AY190" s="8" t="n">
        <v>8</v>
      </c>
      <c r="AZ190" s="8" t="n">
        <v>24</v>
      </c>
      <c r="BA190" s="8" t="n">
        <f aca="false">AY190+AZ190</f>
        <v>32</v>
      </c>
      <c r="BB190" s="8" t="n">
        <v>21.2</v>
      </c>
      <c r="BC190" s="8" t="n">
        <v>33.3627</v>
      </c>
      <c r="BD190" s="19" t="n">
        <v>406.5</v>
      </c>
      <c r="BE190" s="19" t="n">
        <v>14.6065397053539</v>
      </c>
      <c r="BF190" s="19" t="n">
        <f aca="false">AQ190+BD190</f>
        <v>766.5</v>
      </c>
      <c r="BG190" s="19" t="n">
        <f aca="false">IF(AL190&gt;0,BF190/AL190*60,0)</f>
        <v>27.5612021694184</v>
      </c>
      <c r="BH190" s="8" t="n">
        <v>746</v>
      </c>
      <c r="BI190" s="8" t="n">
        <v>521</v>
      </c>
      <c r="BJ190" s="8" t="n">
        <v>607</v>
      </c>
      <c r="BK190" s="12" t="n">
        <f aca="false">BH190/(BH190+BJ190)</f>
        <v>0.551367331855137</v>
      </c>
      <c r="BL190" s="8" t="n">
        <v>30</v>
      </c>
      <c r="BM190" s="8" t="n">
        <v>30</v>
      </c>
      <c r="BN190" s="8" t="n">
        <v>54</v>
      </c>
      <c r="BO190" s="8" t="n">
        <f aca="false">BM190-BN190</f>
        <v>-24</v>
      </c>
      <c r="BP190" s="8" t="n">
        <v>59</v>
      </c>
      <c r="BQ190" s="8" t="n">
        <v>44</v>
      </c>
      <c r="BR190" s="8" t="n">
        <v>34</v>
      </c>
      <c r="BS190" s="8" t="n">
        <v>23</v>
      </c>
      <c r="BT190" s="12" t="n">
        <f aca="false">BS190/(EA190+BS190)</f>
        <v>0.022794846382557</v>
      </c>
      <c r="BU190" s="8" t="n">
        <v>638</v>
      </c>
      <c r="BV190" s="8" t="n">
        <v>450</v>
      </c>
      <c r="BW190" s="12" t="n">
        <f aca="false">IF(BU190+BV190&gt;0,BU190/(BU190+BV190),0)</f>
        <v>0.586397058823529</v>
      </c>
      <c r="BX190" s="8" t="n">
        <v>196</v>
      </c>
      <c r="BY190" s="8" t="n">
        <v>144</v>
      </c>
      <c r="BZ190" s="8" t="n">
        <v>159</v>
      </c>
      <c r="CA190" s="8" t="n">
        <v>103</v>
      </c>
      <c r="CB190" s="8" t="n">
        <v>283</v>
      </c>
      <c r="CC190" s="8" t="n">
        <v>203</v>
      </c>
      <c r="CD190" s="8" t="n">
        <v>200</v>
      </c>
      <c r="CE190" s="8" t="n">
        <v>124</v>
      </c>
      <c r="CF190" s="8" t="n">
        <v>194</v>
      </c>
      <c r="CG190" s="8" t="n">
        <v>132</v>
      </c>
      <c r="CH190" s="8" t="n">
        <v>392</v>
      </c>
      <c r="CI190" s="8" t="n">
        <v>283</v>
      </c>
      <c r="CJ190" s="8" t="n">
        <v>1</v>
      </c>
      <c r="CK190" s="8" t="n">
        <v>1</v>
      </c>
      <c r="CL190" s="8" t="n">
        <v>8</v>
      </c>
      <c r="CM190" s="8" t="n">
        <v>1</v>
      </c>
      <c r="CN190" s="8" t="n">
        <v>1</v>
      </c>
      <c r="CO190" s="8" t="n">
        <v>0</v>
      </c>
      <c r="CP190" s="8" t="n">
        <v>0</v>
      </c>
      <c r="CQ190" s="8" t="n">
        <v>2</v>
      </c>
      <c r="CR190" s="8" t="n">
        <v>1</v>
      </c>
      <c r="CS190" s="8" t="n">
        <v>7</v>
      </c>
      <c r="CT190" s="8" t="n">
        <v>10</v>
      </c>
      <c r="CU190" s="8" t="n">
        <v>0</v>
      </c>
      <c r="CV190" s="8" t="n">
        <v>0</v>
      </c>
      <c r="CW190" s="8" t="n">
        <v>14</v>
      </c>
      <c r="CX190" s="8" t="n">
        <v>0</v>
      </c>
      <c r="CY190" s="8" t="n">
        <v>6</v>
      </c>
      <c r="CZ190" s="8" t="n">
        <v>7</v>
      </c>
      <c r="DA190" s="8" t="n">
        <v>46</v>
      </c>
      <c r="DB190" s="8" t="n">
        <v>11</v>
      </c>
      <c r="DC190" s="8" t="n">
        <v>4</v>
      </c>
      <c r="DD190" s="8" t="n">
        <v>32</v>
      </c>
      <c r="DE190" s="8" t="n">
        <v>37</v>
      </c>
      <c r="DF190" s="8" t="n">
        <v>6</v>
      </c>
      <c r="DG190" s="8" t="n">
        <v>1</v>
      </c>
      <c r="DH190" s="8" t="n">
        <v>102</v>
      </c>
      <c r="DI190" s="8" t="n">
        <v>10</v>
      </c>
      <c r="DJ190" s="8" t="n">
        <v>26</v>
      </c>
      <c r="DK190" s="8" t="n">
        <v>10</v>
      </c>
      <c r="DL190" s="8" t="n">
        <v>10</v>
      </c>
      <c r="DM190" s="8" t="n">
        <v>0</v>
      </c>
      <c r="DN190" s="8" t="n">
        <v>25</v>
      </c>
      <c r="DO190" s="8" t="n">
        <v>25</v>
      </c>
      <c r="DP190" s="8" t="n">
        <v>0</v>
      </c>
      <c r="DQ190" s="8" t="n">
        <f aca="false">DJ190-DI190</f>
        <v>16</v>
      </c>
      <c r="DR190" s="19" t="n">
        <v>8.372</v>
      </c>
      <c r="DS190" s="8" t="n">
        <v>10</v>
      </c>
      <c r="DT190" s="8" t="n">
        <v>0</v>
      </c>
      <c r="DU190" s="8" t="n">
        <v>0</v>
      </c>
      <c r="DV190" s="8" t="n">
        <v>0</v>
      </c>
      <c r="DW190" s="8" t="n">
        <v>0</v>
      </c>
      <c r="DX190" s="8" t="n">
        <v>1955</v>
      </c>
      <c r="DY190" s="8" t="n">
        <v>1315</v>
      </c>
      <c r="DZ190" s="8" t="n">
        <v>1471</v>
      </c>
      <c r="EA190" s="8" t="n">
        <v>986</v>
      </c>
      <c r="EB190" s="8" t="n">
        <v>1086</v>
      </c>
      <c r="EC190" s="8" t="n">
        <v>711</v>
      </c>
      <c r="ED190" s="8" t="n">
        <v>117.76</v>
      </c>
      <c r="EE190" s="8" t="n">
        <v>67.14</v>
      </c>
      <c r="EF190" s="8" t="n">
        <v>140</v>
      </c>
      <c r="EG190" s="8" t="n">
        <v>69</v>
      </c>
      <c r="EH190" s="12" t="n">
        <f aca="false">EF190/EB190</f>
        <v>0.128913443830571</v>
      </c>
      <c r="EI190" s="20" t="n">
        <f aca="false">1-EG190/EC190</f>
        <v>0.90295358649789</v>
      </c>
      <c r="EJ190" s="21" t="n">
        <f aca="false">EH190+EI190</f>
        <v>1.03186703032846</v>
      </c>
      <c r="EK190" s="8" t="n">
        <v>1957</v>
      </c>
      <c r="EL190" s="8" t="n">
        <v>1318</v>
      </c>
      <c r="EM190" s="8" t="n">
        <v>1474</v>
      </c>
      <c r="EN190" s="8" t="n">
        <v>989</v>
      </c>
      <c r="EO190" s="8" t="n">
        <v>1088</v>
      </c>
      <c r="EP190" s="8" t="n">
        <v>714</v>
      </c>
      <c r="EQ190" s="8" t="n">
        <v>140</v>
      </c>
      <c r="ER190" s="8" t="n">
        <v>69</v>
      </c>
      <c r="ES190" s="8" t="n">
        <v>1002</v>
      </c>
      <c r="ET190" s="8" t="n">
        <v>682</v>
      </c>
      <c r="EU190" s="8" t="n">
        <v>414</v>
      </c>
      <c r="EV190" s="8" t="n">
        <v>258</v>
      </c>
      <c r="EW190" s="8" t="n">
        <v>76</v>
      </c>
      <c r="EX190" s="8" t="n">
        <v>37</v>
      </c>
      <c r="EY190" s="8" t="n">
        <v>81</v>
      </c>
      <c r="EZ190" s="8" t="n">
        <v>124</v>
      </c>
      <c r="FA190" s="8" t="n">
        <v>9</v>
      </c>
      <c r="FB190" s="8" t="n">
        <v>2.8</v>
      </c>
      <c r="FC190" s="8" t="n">
        <v>11.8</v>
      </c>
      <c r="FD190" s="19" t="n">
        <v>98.02</v>
      </c>
      <c r="FE190" s="18" t="n">
        <f aca="false">FD190/V190</f>
        <v>1.19536585365854</v>
      </c>
      <c r="FF190" s="8" t="n">
        <v>13.316</v>
      </c>
      <c r="FG190" s="8" t="n">
        <v>3.68</v>
      </c>
      <c r="FH190" s="8" t="n">
        <v>0.09</v>
      </c>
      <c r="FI190" s="8" t="n">
        <v>3.77</v>
      </c>
      <c r="FJ190" s="8" t="n">
        <v>6</v>
      </c>
      <c r="FK190" s="8" t="n">
        <v>0</v>
      </c>
      <c r="FL190" s="8" t="n">
        <v>0</v>
      </c>
      <c r="FM190" s="8" t="n">
        <f aca="false">BL190+BS190+AH190+DT190</f>
        <v>73</v>
      </c>
      <c r="FN190" s="19" t="n">
        <f aca="false">IF(DS190&gt;0,(BL190+BR190)/DS190,0)</f>
        <v>6.4</v>
      </c>
      <c r="FO190" s="12" t="n">
        <v>0.1581395349</v>
      </c>
      <c r="FP190" s="19" t="n">
        <f aca="false">Z190-AH190/10</f>
        <v>100</v>
      </c>
      <c r="FQ190" s="19" t="n">
        <f aca="false">Z190+DR190/5</f>
        <v>103.6744</v>
      </c>
      <c r="FR190" s="19" t="n">
        <f aca="false">(DX190+DY190)/AL190*60</f>
        <v>117.580079705151</v>
      </c>
      <c r="FS190" s="22"/>
      <c r="FT190" s="22"/>
      <c r="FU190" s="22"/>
      <c r="FV190" s="22"/>
      <c r="FW190" s="17" t="s">
        <v>280</v>
      </c>
      <c r="FX190" s="23" t="n">
        <v>9000000</v>
      </c>
      <c r="FY190" s="23" t="n">
        <v>8275000</v>
      </c>
      <c r="FZ190" s="8" t="n">
        <v>738</v>
      </c>
      <c r="GA190" s="8" t="n">
        <v>214</v>
      </c>
      <c r="GB190" s="8" t="n">
        <v>463</v>
      </c>
      <c r="GC190" s="8" t="n">
        <v>677</v>
      </c>
      <c r="GD190" s="8" t="n">
        <v>27</v>
      </c>
      <c r="GE190" s="8" t="n">
        <v>328</v>
      </c>
      <c r="GF190" s="8" t="n">
        <v>1897</v>
      </c>
      <c r="GG190" s="8" t="n">
        <v>14466</v>
      </c>
      <c r="GH190" s="8" t="n">
        <v>57</v>
      </c>
      <c r="GI190" s="8" t="n">
        <v>16.4</v>
      </c>
      <c r="GJ190" s="8" t="n">
        <v>73.3</v>
      </c>
      <c r="GK190" s="8" t="n">
        <f aca="false">Z190-AH190/10</f>
        <v>100</v>
      </c>
      <c r="GL190" s="22"/>
      <c r="GM190" s="22"/>
      <c r="GN190" s="22"/>
      <c r="GO190" s="22"/>
      <c r="GP190" s="22"/>
    </row>
    <row r="191" customFormat="false" ht="13.65" hidden="false" customHeight="true" outlineLevel="0" collapsed="false">
      <c r="A191" s="16" t="n">
        <v>36005</v>
      </c>
      <c r="B191" s="17" t="s">
        <v>1150</v>
      </c>
      <c r="C191" s="17" t="s">
        <v>328</v>
      </c>
      <c r="D191" s="17" t="s">
        <v>283</v>
      </c>
      <c r="E191" s="17" t="s">
        <v>283</v>
      </c>
      <c r="F191" s="8" t="n">
        <v>70</v>
      </c>
      <c r="G191" s="8" t="n">
        <v>170</v>
      </c>
      <c r="H191" s="8" t="n">
        <v>2016</v>
      </c>
      <c r="I191" s="8" t="n">
        <v>1</v>
      </c>
      <c r="J191" s="8" t="n">
        <v>7</v>
      </c>
      <c r="K191" s="17" t="s">
        <v>263</v>
      </c>
      <c r="L191" s="8" t="n">
        <v>2016</v>
      </c>
      <c r="M191" s="8" t="n">
        <v>19</v>
      </c>
      <c r="N191" s="8" t="n">
        <v>2</v>
      </c>
      <c r="O191" s="8" t="n">
        <v>8479343</v>
      </c>
      <c r="P191" s="17" t="s">
        <v>1151</v>
      </c>
      <c r="Q191" s="17" t="s">
        <v>1152</v>
      </c>
      <c r="R191" s="17" t="s">
        <v>1153</v>
      </c>
      <c r="S191" s="17" t="s">
        <v>1154</v>
      </c>
      <c r="T191" s="17" t="s">
        <v>591</v>
      </c>
      <c r="U191" s="17" t="s">
        <v>294</v>
      </c>
      <c r="V191" s="8" t="n">
        <v>82</v>
      </c>
      <c r="W191" s="8" t="n">
        <v>23</v>
      </c>
      <c r="X191" s="8" t="n">
        <v>42</v>
      </c>
      <c r="Y191" s="8" t="n">
        <v>23</v>
      </c>
      <c r="Z191" s="8" t="n">
        <v>65</v>
      </c>
      <c r="AA191" s="8" t="n">
        <v>1</v>
      </c>
      <c r="AB191" s="8" t="n">
        <v>0</v>
      </c>
      <c r="AC191" s="18" t="n">
        <f aca="false">Z191/V191</f>
        <v>0.792682926829268</v>
      </c>
      <c r="AD191" s="19" t="n">
        <f aca="false">IF(FZ191&gt;V191,Z191-V191*(GC191-Z191)/(FZ191-V191),0)</f>
        <v>10.3333333333333</v>
      </c>
      <c r="AE191" s="19" t="n">
        <v>23.967</v>
      </c>
      <c r="AF191" s="8" t="n">
        <v>-7</v>
      </c>
      <c r="AG191" s="8" t="n">
        <v>-0.5</v>
      </c>
      <c r="AH191" s="8" t="n">
        <v>24</v>
      </c>
      <c r="AI191" s="8" t="n">
        <v>1892</v>
      </c>
      <c r="AJ191" s="8" t="n">
        <v>88986</v>
      </c>
      <c r="AK191" s="19" t="n">
        <v>1483.1</v>
      </c>
      <c r="AL191" s="8" t="n">
        <v>1482.5</v>
      </c>
      <c r="AM191" s="8" t="n">
        <v>1483</v>
      </c>
      <c r="AN191" s="18" t="n">
        <f aca="false">AJ191/60/V191</f>
        <v>18.0865853658537</v>
      </c>
      <c r="AO191" s="8" t="n">
        <v>29.75</v>
      </c>
      <c r="AP191" s="12" t="n">
        <f aca="false">IF(EF191&gt;0,Z191/EF191,0)</f>
        <v>0.764705882352941</v>
      </c>
      <c r="AQ191" s="8" t="n">
        <v>385</v>
      </c>
      <c r="AR191" s="8" t="n">
        <v>385</v>
      </c>
      <c r="AS191" s="8" t="n">
        <v>385</v>
      </c>
      <c r="AT191" s="8" t="n">
        <v>303</v>
      </c>
      <c r="AU191" s="8" t="n">
        <v>303</v>
      </c>
      <c r="AV191" s="8" t="n">
        <v>212</v>
      </c>
      <c r="AW191" s="8" t="n">
        <v>231</v>
      </c>
      <c r="AX191" s="8" t="n">
        <v>87</v>
      </c>
      <c r="AY191" s="8" t="n">
        <v>8</v>
      </c>
      <c r="AZ191" s="8" t="n">
        <v>32</v>
      </c>
      <c r="BA191" s="8" t="n">
        <f aca="false">AY191+AZ191</f>
        <v>40</v>
      </c>
      <c r="BB191" s="8" t="n">
        <v>21.64</v>
      </c>
      <c r="BC191" s="8" t="n">
        <v>29.3066</v>
      </c>
      <c r="BD191" s="19" t="n">
        <v>441</v>
      </c>
      <c r="BE191" s="19" t="n">
        <v>17.8410086979974</v>
      </c>
      <c r="BF191" s="19" t="n">
        <f aca="false">AQ191+BD191</f>
        <v>826</v>
      </c>
      <c r="BG191" s="19" t="n">
        <f aca="false">IF(AL191&gt;0,BF191/AL191*60,0)</f>
        <v>33.4300168634064</v>
      </c>
      <c r="BH191" s="8" t="n">
        <v>711</v>
      </c>
      <c r="BI191" s="8" t="n">
        <v>421</v>
      </c>
      <c r="BJ191" s="8" t="n">
        <v>331</v>
      </c>
      <c r="BK191" s="12" t="n">
        <f aca="false">BH191/(BH191+BJ191)</f>
        <v>0.682341650671785</v>
      </c>
      <c r="BL191" s="8" t="n">
        <v>7</v>
      </c>
      <c r="BM191" s="8" t="n">
        <v>7</v>
      </c>
      <c r="BN191" s="8" t="n">
        <v>94</v>
      </c>
      <c r="BO191" s="8" t="n">
        <f aca="false">BM191-BN191</f>
        <v>-87</v>
      </c>
      <c r="BP191" s="8" t="n">
        <v>91</v>
      </c>
      <c r="BQ191" s="8" t="n">
        <v>50</v>
      </c>
      <c r="BR191" s="8" t="n">
        <v>42</v>
      </c>
      <c r="BS191" s="8" t="n">
        <v>28</v>
      </c>
      <c r="BT191" s="12" t="n">
        <f aca="false">BS191/(EA191+BS191)</f>
        <v>0.0267942583732057</v>
      </c>
      <c r="BU191" s="8" t="n">
        <v>37</v>
      </c>
      <c r="BV191" s="8" t="n">
        <v>41</v>
      </c>
      <c r="BW191" s="12" t="n">
        <f aca="false">IF(BU191+BV191&gt;0,BU191/(BU191+BV191),0)</f>
        <v>0.474358974358974</v>
      </c>
      <c r="BX191" s="8" t="n">
        <v>5</v>
      </c>
      <c r="BY191" s="8" t="n">
        <v>2</v>
      </c>
      <c r="BZ191" s="8" t="n">
        <v>10</v>
      </c>
      <c r="CA191" s="8" t="n">
        <v>11</v>
      </c>
      <c r="CB191" s="8" t="n">
        <v>22</v>
      </c>
      <c r="CC191" s="8" t="n">
        <v>28</v>
      </c>
      <c r="CD191" s="8" t="n">
        <v>7</v>
      </c>
      <c r="CE191" s="8" t="n">
        <v>11</v>
      </c>
      <c r="CF191" s="8" t="n">
        <v>9</v>
      </c>
      <c r="CG191" s="8" t="n">
        <v>8</v>
      </c>
      <c r="CH191" s="8" t="n">
        <v>28</v>
      </c>
      <c r="CI191" s="8" t="n">
        <v>29</v>
      </c>
      <c r="CJ191" s="8" t="n">
        <v>0</v>
      </c>
      <c r="CK191" s="8" t="n">
        <v>2</v>
      </c>
      <c r="CL191" s="8" t="n">
        <v>7</v>
      </c>
      <c r="CM191" s="8" t="n">
        <v>3</v>
      </c>
      <c r="CN191" s="8" t="n">
        <v>1</v>
      </c>
      <c r="CO191" s="8" t="n">
        <v>0</v>
      </c>
      <c r="CP191" s="8" t="n">
        <v>0</v>
      </c>
      <c r="CQ191" s="8" t="n">
        <v>3</v>
      </c>
      <c r="CR191" s="8" t="n">
        <v>0</v>
      </c>
      <c r="CS191" s="8" t="n">
        <v>0</v>
      </c>
      <c r="CT191" s="8" t="n">
        <v>2</v>
      </c>
      <c r="CU191" s="8" t="n">
        <v>2</v>
      </c>
      <c r="CV191" s="8" t="n">
        <v>0</v>
      </c>
      <c r="CW191" s="8" t="n">
        <v>16</v>
      </c>
      <c r="CX191" s="8" t="n">
        <v>5</v>
      </c>
      <c r="CY191" s="8" t="n">
        <v>7</v>
      </c>
      <c r="CZ191" s="8" t="n">
        <v>16</v>
      </c>
      <c r="DA191" s="8" t="n">
        <v>63</v>
      </c>
      <c r="DB191" s="8" t="n">
        <v>17</v>
      </c>
      <c r="DC191" s="8" t="n">
        <v>4</v>
      </c>
      <c r="DD191" s="8" t="n">
        <v>15</v>
      </c>
      <c r="DE191" s="8" t="n">
        <v>16</v>
      </c>
      <c r="DF191" s="8" t="n">
        <v>12</v>
      </c>
      <c r="DG191" s="8" t="n">
        <v>2</v>
      </c>
      <c r="DH191" s="8" t="n">
        <v>146</v>
      </c>
      <c r="DI191" s="8" t="n">
        <v>12</v>
      </c>
      <c r="DJ191" s="8" t="n">
        <v>25</v>
      </c>
      <c r="DK191" s="8" t="n">
        <v>12</v>
      </c>
      <c r="DL191" s="8" t="n">
        <v>12</v>
      </c>
      <c r="DM191" s="8" t="n">
        <v>0</v>
      </c>
      <c r="DN191" s="8" t="n">
        <v>24</v>
      </c>
      <c r="DO191" s="8" t="n">
        <v>24</v>
      </c>
      <c r="DP191" s="8" t="n">
        <v>0</v>
      </c>
      <c r="DQ191" s="8" t="n">
        <f aca="false">DJ191-DI191</f>
        <v>13</v>
      </c>
      <c r="DR191" s="19" t="n">
        <v>7.626</v>
      </c>
      <c r="DS191" s="8" t="n">
        <v>12</v>
      </c>
      <c r="DT191" s="8" t="n">
        <v>0</v>
      </c>
      <c r="DU191" s="8" t="n">
        <v>0</v>
      </c>
      <c r="DV191" s="8" t="n">
        <v>0</v>
      </c>
      <c r="DW191" s="8" t="n">
        <v>0</v>
      </c>
      <c r="DX191" s="8" t="n">
        <v>1695</v>
      </c>
      <c r="DY191" s="8" t="n">
        <v>1308</v>
      </c>
      <c r="DZ191" s="8" t="n">
        <v>1250</v>
      </c>
      <c r="EA191" s="8" t="n">
        <v>1017</v>
      </c>
      <c r="EB191" s="8" t="n">
        <v>881</v>
      </c>
      <c r="EC191" s="8" t="n">
        <v>694</v>
      </c>
      <c r="ED191" s="8" t="n">
        <v>82.63</v>
      </c>
      <c r="EE191" s="8" t="n">
        <v>72.76</v>
      </c>
      <c r="EF191" s="8" t="n">
        <v>85</v>
      </c>
      <c r="EG191" s="8" t="n">
        <v>67</v>
      </c>
      <c r="EH191" s="12" t="n">
        <f aca="false">EF191/EB191</f>
        <v>0.0964812712826334</v>
      </c>
      <c r="EI191" s="20" t="n">
        <f aca="false">1-EG191/EC191</f>
        <v>0.903458213256484</v>
      </c>
      <c r="EJ191" s="21" t="n">
        <f aca="false">EH191+EI191</f>
        <v>0.999939484539118</v>
      </c>
      <c r="EK191" s="8" t="n">
        <v>1696</v>
      </c>
      <c r="EL191" s="8" t="n">
        <v>1310</v>
      </c>
      <c r="EM191" s="8" t="n">
        <v>1250</v>
      </c>
      <c r="EN191" s="8" t="n">
        <v>1018</v>
      </c>
      <c r="EO191" s="8" t="n">
        <v>882</v>
      </c>
      <c r="EP191" s="8" t="n">
        <v>694</v>
      </c>
      <c r="EQ191" s="8" t="n">
        <v>85</v>
      </c>
      <c r="ER191" s="8" t="n">
        <v>66</v>
      </c>
      <c r="ES191" s="8" t="n">
        <v>867</v>
      </c>
      <c r="ET191" s="8" t="n">
        <v>674</v>
      </c>
      <c r="EU191" s="8" t="n">
        <v>325</v>
      </c>
      <c r="EV191" s="8" t="n">
        <v>291</v>
      </c>
      <c r="EW191" s="8" t="n">
        <v>39</v>
      </c>
      <c r="EX191" s="8" t="n">
        <v>40</v>
      </c>
      <c r="EY191" s="8" t="n">
        <v>76</v>
      </c>
      <c r="EZ191" s="8" t="n">
        <v>95</v>
      </c>
      <c r="FA191" s="8" t="n">
        <v>4.9</v>
      </c>
      <c r="FB191" s="8" t="n">
        <v>1.7</v>
      </c>
      <c r="FC191" s="8" t="n">
        <v>6.7</v>
      </c>
      <c r="FD191" s="19" t="n">
        <v>59.41</v>
      </c>
      <c r="FE191" s="18" t="n">
        <f aca="false">FD191/V191</f>
        <v>0.724512195121951</v>
      </c>
      <c r="FF191" s="8" t="n">
        <v>7.0536</v>
      </c>
      <c r="FG191" s="8" t="n">
        <v>0.5</v>
      </c>
      <c r="FH191" s="8" t="n">
        <v>-0.27</v>
      </c>
      <c r="FI191" s="8" t="n">
        <v>0.23</v>
      </c>
      <c r="FJ191" s="8" t="n">
        <v>6</v>
      </c>
      <c r="FK191" s="8" t="n">
        <v>2</v>
      </c>
      <c r="FL191" s="8" t="n">
        <v>0</v>
      </c>
      <c r="FM191" s="8" t="n">
        <f aca="false">BL191+BS191+AH191+DT191</f>
        <v>59</v>
      </c>
      <c r="FN191" s="19" t="n">
        <f aca="false">IF(DS191&gt;0,(BL191+BR191)/DS191,0)</f>
        <v>4.08333333333333</v>
      </c>
      <c r="FO191" s="12" t="n">
        <v>0.1256830601</v>
      </c>
      <c r="FP191" s="19" t="n">
        <f aca="false">Z191-AH191/10</f>
        <v>62.6</v>
      </c>
      <c r="FQ191" s="19" t="n">
        <f aca="false">Z191+DR191/5</f>
        <v>66.5252</v>
      </c>
      <c r="FR191" s="19" t="n">
        <f aca="false">(DX191+DY191)/AL191*60</f>
        <v>121.537942664418</v>
      </c>
      <c r="FS191" s="22"/>
      <c r="FT191" s="22"/>
      <c r="FU191" s="22"/>
      <c r="FV191" s="22"/>
      <c r="FW191" s="17" t="s">
        <v>270</v>
      </c>
      <c r="FX191" s="23" t="n">
        <v>900000</v>
      </c>
      <c r="FY191" s="23" t="n">
        <v>885833</v>
      </c>
      <c r="FZ191" s="8" t="n">
        <v>85</v>
      </c>
      <c r="GA191" s="8" t="n">
        <v>23</v>
      </c>
      <c r="GB191" s="8" t="n">
        <v>44</v>
      </c>
      <c r="GC191" s="8" t="n">
        <v>67</v>
      </c>
      <c r="GD191" s="8" t="n">
        <v>-10</v>
      </c>
      <c r="GE191" s="8" t="n">
        <v>24</v>
      </c>
      <c r="GF191" s="8" t="n">
        <v>212</v>
      </c>
      <c r="GG191" s="8" t="n">
        <v>1521</v>
      </c>
      <c r="GH191" s="8" t="n">
        <v>5.1</v>
      </c>
      <c r="GI191" s="8" t="n">
        <v>1.7</v>
      </c>
      <c r="GJ191" s="8" t="n">
        <v>6.7</v>
      </c>
      <c r="GK191" s="8" t="n">
        <f aca="false">Z191-AH191/10</f>
        <v>62.6</v>
      </c>
      <c r="GL191" s="22"/>
      <c r="GM191" s="22"/>
      <c r="GN191" s="22"/>
      <c r="GO191" s="22"/>
      <c r="GP191" s="22"/>
    </row>
    <row r="192" customFormat="false" ht="13.65" hidden="false" customHeight="true" outlineLevel="0" collapsed="false">
      <c r="A192" s="16" t="n">
        <v>34324</v>
      </c>
      <c r="B192" s="17" t="s">
        <v>718</v>
      </c>
      <c r="C192" s="17" t="s">
        <v>272</v>
      </c>
      <c r="D192" s="17" t="s">
        <v>262</v>
      </c>
      <c r="E192" s="17" t="s">
        <v>262</v>
      </c>
      <c r="F192" s="8" t="n">
        <v>74</v>
      </c>
      <c r="G192" s="8" t="n">
        <v>209</v>
      </c>
      <c r="H192" s="8" t="n">
        <v>2012</v>
      </c>
      <c r="I192" s="8" t="n">
        <v>1</v>
      </c>
      <c r="J192" s="8" t="n">
        <v>15</v>
      </c>
      <c r="K192" s="17" t="s">
        <v>273</v>
      </c>
      <c r="L192" s="8" t="n">
        <v>2013</v>
      </c>
      <c r="M192" s="8" t="n">
        <v>24</v>
      </c>
      <c r="N192" s="8" t="n">
        <v>5</v>
      </c>
      <c r="O192" s="8" t="n">
        <v>8476879</v>
      </c>
      <c r="P192" s="17" t="s">
        <v>1155</v>
      </c>
      <c r="Q192" s="17" t="s">
        <v>1156</v>
      </c>
      <c r="R192" s="17" t="s">
        <v>1157</v>
      </c>
      <c r="S192" s="17" t="s">
        <v>1158</v>
      </c>
      <c r="T192" s="17" t="s">
        <v>278</v>
      </c>
      <c r="U192" s="17" t="s">
        <v>402</v>
      </c>
      <c r="V192" s="8" t="n">
        <v>82</v>
      </c>
      <c r="W192" s="8" t="n">
        <v>5</v>
      </c>
      <c r="X192" s="8" t="n">
        <v>14</v>
      </c>
      <c r="Y192" s="8" t="n">
        <v>8</v>
      </c>
      <c r="Z192" s="8" t="n">
        <v>19</v>
      </c>
      <c r="AA192" s="8" t="n">
        <v>12</v>
      </c>
      <c r="AB192" s="8" t="n">
        <v>43</v>
      </c>
      <c r="AC192" s="18" t="n">
        <f aca="false">Z192/V192</f>
        <v>0.231707317073171</v>
      </c>
      <c r="AD192" s="19" t="n">
        <f aca="false">IF(FZ192&gt;V192,Z192-V192*(GC192-Z192)/(FZ192-V192),0)</f>
        <v>-2.0774647887324</v>
      </c>
      <c r="AE192" s="19" t="n">
        <v>6.621</v>
      </c>
      <c r="AF192" s="8" t="n">
        <v>-27</v>
      </c>
      <c r="AG192" s="8" t="n">
        <v>-13.5</v>
      </c>
      <c r="AH192" s="8" t="n">
        <v>12</v>
      </c>
      <c r="AI192" s="8" t="n">
        <v>2442</v>
      </c>
      <c r="AJ192" s="8" t="n">
        <v>114830</v>
      </c>
      <c r="AK192" s="19" t="n">
        <v>1913.8333333333</v>
      </c>
      <c r="AL192" s="8" t="n">
        <v>1912.27</v>
      </c>
      <c r="AM192" s="8" t="n">
        <v>1914</v>
      </c>
      <c r="AN192" s="18" t="n">
        <f aca="false">AJ192/60/V192</f>
        <v>23.3394308943089</v>
      </c>
      <c r="AO192" s="8" t="n">
        <v>38.79</v>
      </c>
      <c r="AP192" s="12" t="n">
        <f aca="false">IF(EF192&gt;0,Z192/EF192,0)</f>
        <v>0.26027397260274</v>
      </c>
      <c r="AQ192" s="8" t="n">
        <v>314</v>
      </c>
      <c r="AR192" s="8" t="n">
        <v>315</v>
      </c>
      <c r="AS192" s="8" t="n">
        <v>315</v>
      </c>
      <c r="AT192" s="8" t="n">
        <v>204</v>
      </c>
      <c r="AU192" s="8" t="n">
        <v>205</v>
      </c>
      <c r="AV192" s="8" t="n">
        <v>143</v>
      </c>
      <c r="AW192" s="8" t="n">
        <v>99</v>
      </c>
      <c r="AX192" s="8" t="n">
        <v>22</v>
      </c>
      <c r="AY192" s="8" t="n">
        <v>6</v>
      </c>
      <c r="AZ192" s="8" t="n">
        <v>18</v>
      </c>
      <c r="BA192" s="8" t="n">
        <f aca="false">AY192+AZ192</f>
        <v>24</v>
      </c>
      <c r="BB192" s="8" t="n">
        <v>7.43</v>
      </c>
      <c r="BC192" s="8" t="n">
        <v>48.1678</v>
      </c>
      <c r="BD192" s="19" t="n">
        <v>141.8</v>
      </c>
      <c r="BE192" s="19" t="n">
        <v>4.44552817208054</v>
      </c>
      <c r="BF192" s="19" t="n">
        <f aca="false">AQ192+BD192</f>
        <v>455.8</v>
      </c>
      <c r="BG192" s="19" t="n">
        <f aca="false">IF(AL192&gt;0,BF192/AL192*60,0)</f>
        <v>14.3013277413754</v>
      </c>
      <c r="BH192" s="8" t="n">
        <v>447</v>
      </c>
      <c r="BI192" s="8" t="n">
        <v>662</v>
      </c>
      <c r="BJ192" s="8" t="n">
        <v>861</v>
      </c>
      <c r="BK192" s="12" t="n">
        <f aca="false">BH192/(BH192+BJ192)</f>
        <v>0.341743119266055</v>
      </c>
      <c r="BL192" s="8" t="n">
        <v>163</v>
      </c>
      <c r="BM192" s="8" t="n">
        <v>162</v>
      </c>
      <c r="BN192" s="8" t="n">
        <v>131</v>
      </c>
      <c r="BO192" s="8" t="n">
        <f aca="false">BM192-BN192</f>
        <v>31</v>
      </c>
      <c r="BP192" s="8" t="n">
        <v>62</v>
      </c>
      <c r="BQ192" s="8" t="n">
        <v>40</v>
      </c>
      <c r="BR192" s="8" t="n">
        <v>18</v>
      </c>
      <c r="BS192" s="8" t="n">
        <v>171</v>
      </c>
      <c r="BT192" s="12" t="n">
        <f aca="false">BS192/(EA192+BS192)</f>
        <v>0.0930865541643985</v>
      </c>
      <c r="BU192" s="8" t="n">
        <v>0</v>
      </c>
      <c r="BV192" s="8" t="n">
        <v>0</v>
      </c>
      <c r="BW192" s="12" t="n">
        <f aca="false">IF(BU192+BV192&gt;0,BU192/(BU192+BV192),0)</f>
        <v>0</v>
      </c>
      <c r="BX192" s="8" t="n">
        <v>0</v>
      </c>
      <c r="BY192" s="8" t="n">
        <v>0</v>
      </c>
      <c r="BZ192" s="8" t="n">
        <v>0</v>
      </c>
      <c r="CA192" s="8" t="n">
        <v>0</v>
      </c>
      <c r="CB192" s="8" t="n">
        <v>0</v>
      </c>
      <c r="CC192" s="8" t="n">
        <v>0</v>
      </c>
      <c r="CD192" s="8" t="n">
        <v>0</v>
      </c>
      <c r="CE192" s="8" t="n">
        <v>0</v>
      </c>
      <c r="CF192" s="8" t="n">
        <v>0</v>
      </c>
      <c r="CG192" s="8" t="n">
        <v>0</v>
      </c>
      <c r="CH192" s="8" t="n">
        <v>0</v>
      </c>
      <c r="CI192" s="8" t="n">
        <v>0</v>
      </c>
      <c r="CJ192" s="8" t="n">
        <v>0</v>
      </c>
      <c r="CK192" s="8" t="n">
        <v>0</v>
      </c>
      <c r="CL192" s="8" t="n">
        <v>2</v>
      </c>
      <c r="CM192" s="8" t="n">
        <v>1</v>
      </c>
      <c r="CN192" s="8" t="n">
        <v>0</v>
      </c>
      <c r="CO192" s="8" t="n">
        <v>0</v>
      </c>
      <c r="CP192" s="8" t="n">
        <v>0</v>
      </c>
      <c r="CQ192" s="8" t="n">
        <v>2</v>
      </c>
      <c r="CR192" s="8" t="n">
        <v>0</v>
      </c>
      <c r="CS192" s="8" t="n">
        <v>0</v>
      </c>
      <c r="CT192" s="8" t="n">
        <v>1</v>
      </c>
      <c r="CU192" s="8" t="n">
        <v>0</v>
      </c>
      <c r="CV192" s="8" t="n">
        <v>0</v>
      </c>
      <c r="CW192" s="8" t="n">
        <v>2</v>
      </c>
      <c r="CX192" s="8" t="n">
        <v>0</v>
      </c>
      <c r="CY192" s="8" t="n">
        <v>4</v>
      </c>
      <c r="CZ192" s="8" t="n">
        <v>6</v>
      </c>
      <c r="DA192" s="8" t="n">
        <v>52</v>
      </c>
      <c r="DB192" s="8" t="n">
        <v>11</v>
      </c>
      <c r="DC192" s="8" t="n">
        <v>0</v>
      </c>
      <c r="DD192" s="8" t="n">
        <v>32</v>
      </c>
      <c r="DE192" s="8" t="n">
        <v>12</v>
      </c>
      <c r="DF192" s="8" t="n">
        <v>4</v>
      </c>
      <c r="DG192" s="8" t="n">
        <v>1</v>
      </c>
      <c r="DH192" s="8" t="n">
        <v>83</v>
      </c>
      <c r="DI192" s="8" t="n">
        <v>6</v>
      </c>
      <c r="DJ192" s="8" t="n">
        <v>6</v>
      </c>
      <c r="DK192" s="8" t="n">
        <v>7</v>
      </c>
      <c r="DL192" s="8" t="n">
        <v>7</v>
      </c>
      <c r="DM192" s="8" t="n">
        <v>0</v>
      </c>
      <c r="DN192" s="8" t="n">
        <v>6</v>
      </c>
      <c r="DO192" s="8" t="n">
        <v>6</v>
      </c>
      <c r="DP192" s="8" t="n">
        <v>0</v>
      </c>
      <c r="DQ192" s="8" t="n">
        <f aca="false">DJ192-DI192</f>
        <v>0</v>
      </c>
      <c r="DR192" s="19" t="n">
        <v>7.537</v>
      </c>
      <c r="DS192" s="8" t="n">
        <v>6</v>
      </c>
      <c r="DT192" s="8" t="n">
        <v>0</v>
      </c>
      <c r="DU192" s="8" t="n">
        <v>0</v>
      </c>
      <c r="DV192" s="8" t="n">
        <v>0</v>
      </c>
      <c r="DW192" s="8" t="n">
        <v>0</v>
      </c>
      <c r="DX192" s="8" t="n">
        <v>1562</v>
      </c>
      <c r="DY192" s="8" t="n">
        <v>2278</v>
      </c>
      <c r="DZ192" s="8" t="n">
        <v>1161</v>
      </c>
      <c r="EA192" s="8" t="n">
        <v>1666</v>
      </c>
      <c r="EB192" s="8" t="n">
        <v>837</v>
      </c>
      <c r="EC192" s="8" t="n">
        <v>1209</v>
      </c>
      <c r="ED192" s="8" t="n">
        <v>66.62</v>
      </c>
      <c r="EE192" s="8" t="n">
        <v>109.33</v>
      </c>
      <c r="EF192" s="8" t="n">
        <v>73</v>
      </c>
      <c r="EG192" s="8" t="n">
        <v>122</v>
      </c>
      <c r="EH192" s="12" t="n">
        <f aca="false">EF192/EB192</f>
        <v>0.0872162485065711</v>
      </c>
      <c r="EI192" s="20" t="n">
        <f aca="false">1-EG192/EC192</f>
        <v>0.899090157154673</v>
      </c>
      <c r="EJ192" s="21" t="n">
        <f aca="false">EH192+EI192</f>
        <v>0.986306405661244</v>
      </c>
      <c r="EK192" s="8" t="n">
        <v>1565</v>
      </c>
      <c r="EL192" s="8" t="n">
        <v>2280</v>
      </c>
      <c r="EM192" s="8" t="n">
        <v>1164</v>
      </c>
      <c r="EN192" s="8" t="n">
        <v>1667</v>
      </c>
      <c r="EO192" s="8" t="n">
        <v>839</v>
      </c>
      <c r="EP192" s="8" t="n">
        <v>1211</v>
      </c>
      <c r="EQ192" s="8" t="n">
        <v>72</v>
      </c>
      <c r="ER192" s="8" t="n">
        <v>121</v>
      </c>
      <c r="ES192" s="8" t="n">
        <v>737</v>
      </c>
      <c r="ET192" s="8" t="n">
        <v>1134</v>
      </c>
      <c r="EU192" s="8" t="n">
        <v>288</v>
      </c>
      <c r="EV192" s="8" t="n">
        <v>424</v>
      </c>
      <c r="EW192" s="8" t="n">
        <v>40</v>
      </c>
      <c r="EX192" s="8" t="n">
        <v>61</v>
      </c>
      <c r="EY192" s="8" t="n">
        <v>120</v>
      </c>
      <c r="EZ192" s="8" t="n">
        <v>105</v>
      </c>
      <c r="FA192" s="8" t="n">
        <v>0.1</v>
      </c>
      <c r="FB192" s="8" t="n">
        <v>2.2</v>
      </c>
      <c r="FC192" s="8" t="n">
        <v>2.2</v>
      </c>
      <c r="FD192" s="19" t="n">
        <v>9.95</v>
      </c>
      <c r="FE192" s="18" t="n">
        <f aca="false">FD192/V192</f>
        <v>0.121341463414634</v>
      </c>
      <c r="FF192" s="8" t="n">
        <v>1.7533</v>
      </c>
      <c r="FG192" s="8" t="n">
        <v>-0.21</v>
      </c>
      <c r="FH192" s="8" t="n">
        <v>-0.69</v>
      </c>
      <c r="FI192" s="8" t="n">
        <v>-0.9</v>
      </c>
      <c r="FJ192" s="22"/>
      <c r="FK192" s="22"/>
      <c r="FL192" s="22"/>
      <c r="FM192" s="8" t="n">
        <f aca="false">BL192+BS192+AH192+DT192</f>
        <v>346</v>
      </c>
      <c r="FN192" s="19" t="n">
        <f aca="false">IF(DS192&gt;0,(BL192+BR192)/DS192,0)</f>
        <v>30.1666666666667</v>
      </c>
      <c r="FO192" s="12" t="n">
        <v>0.023364486</v>
      </c>
      <c r="FP192" s="19" t="n">
        <f aca="false">Z192-AH192/10</f>
        <v>17.8</v>
      </c>
      <c r="FQ192" s="19" t="n">
        <f aca="false">Z192+DR192/5</f>
        <v>20.5074</v>
      </c>
      <c r="FR192" s="19" t="n">
        <f aca="false">(DX192+DY192)/AL192*60</f>
        <v>120.485077944014</v>
      </c>
      <c r="FS192" s="22"/>
      <c r="FT192" s="22"/>
      <c r="FU192" s="22"/>
      <c r="FV192" s="22"/>
      <c r="FW192" s="17" t="s">
        <v>270</v>
      </c>
      <c r="FX192" s="23" t="n">
        <v>3350000</v>
      </c>
      <c r="FY192" s="23" t="n">
        <v>2800000</v>
      </c>
      <c r="FZ192" s="8" t="n">
        <v>366</v>
      </c>
      <c r="GA192" s="8" t="n">
        <v>25</v>
      </c>
      <c r="GB192" s="8" t="n">
        <v>67</v>
      </c>
      <c r="GC192" s="8" t="n">
        <v>92</v>
      </c>
      <c r="GD192" s="8" t="n">
        <v>-37</v>
      </c>
      <c r="GE192" s="8" t="n">
        <v>70</v>
      </c>
      <c r="GF192" s="8" t="n">
        <v>614</v>
      </c>
      <c r="GG192" s="8" t="n">
        <v>7600</v>
      </c>
      <c r="GH192" s="8" t="n">
        <v>3.6</v>
      </c>
      <c r="GI192" s="8" t="n">
        <v>12</v>
      </c>
      <c r="GJ192" s="8" t="n">
        <v>15.6</v>
      </c>
      <c r="GK192" s="8" t="n">
        <f aca="false">Z192-AH192/10</f>
        <v>17.8</v>
      </c>
      <c r="GL192" s="22"/>
      <c r="GM192" s="22"/>
      <c r="GN192" s="22"/>
      <c r="GO192" s="22"/>
      <c r="GP192" s="22"/>
    </row>
    <row r="193" customFormat="false" ht="13.65" hidden="false" customHeight="true" outlineLevel="0" collapsed="false">
      <c r="A193" s="16" t="n">
        <v>33382</v>
      </c>
      <c r="B193" s="17" t="s">
        <v>434</v>
      </c>
      <c r="C193" s="17" t="s">
        <v>435</v>
      </c>
      <c r="D193" s="17" t="s">
        <v>262</v>
      </c>
      <c r="E193" s="17" t="s">
        <v>262</v>
      </c>
      <c r="F193" s="8" t="n">
        <v>72</v>
      </c>
      <c r="G193" s="8" t="n">
        <v>190</v>
      </c>
      <c r="H193" s="8" t="n">
        <v>2009</v>
      </c>
      <c r="I193" s="8" t="n">
        <v>3</v>
      </c>
      <c r="J193" s="8" t="n">
        <v>85</v>
      </c>
      <c r="K193" s="17" t="s">
        <v>263</v>
      </c>
      <c r="L193" s="8" t="n">
        <v>2011</v>
      </c>
      <c r="M193" s="8" t="n">
        <v>26</v>
      </c>
      <c r="N193" s="8" t="n">
        <v>7</v>
      </c>
      <c r="O193" s="8" t="n">
        <v>8475236</v>
      </c>
      <c r="P193" s="17" t="s">
        <v>1159</v>
      </c>
      <c r="Q193" s="17" t="s">
        <v>1160</v>
      </c>
      <c r="R193" s="17" t="s">
        <v>1161</v>
      </c>
      <c r="S193" s="17" t="s">
        <v>1158</v>
      </c>
      <c r="T193" s="17" t="s">
        <v>313</v>
      </c>
      <c r="U193" s="17" t="s">
        <v>444</v>
      </c>
      <c r="V193" s="8" t="n">
        <v>80</v>
      </c>
      <c r="W193" s="8" t="n">
        <v>11</v>
      </c>
      <c r="X193" s="8" t="n">
        <v>16</v>
      </c>
      <c r="Y193" s="8" t="n">
        <v>7</v>
      </c>
      <c r="Z193" s="8" t="n">
        <v>27</v>
      </c>
      <c r="AA193" s="8" t="n">
        <v>11</v>
      </c>
      <c r="AB193" s="8" t="n">
        <v>51</v>
      </c>
      <c r="AC193" s="18" t="n">
        <f aca="false">Z193/V193</f>
        <v>0.3375</v>
      </c>
      <c r="AD193" s="19" t="n">
        <f aca="false">IF(FZ193&gt;V193,Z193-V193*(GC193-Z193)/(FZ193-V193),0)</f>
        <v>-5.5065963060686</v>
      </c>
      <c r="AE193" s="19" t="n">
        <v>10.351</v>
      </c>
      <c r="AF193" s="8" t="n">
        <v>-6</v>
      </c>
      <c r="AG193" s="8" t="n">
        <v>-3.6</v>
      </c>
      <c r="AH193" s="8" t="n">
        <v>22</v>
      </c>
      <c r="AI193" s="8" t="n">
        <v>1482</v>
      </c>
      <c r="AJ193" s="8" t="n">
        <v>69768</v>
      </c>
      <c r="AK193" s="19" t="n">
        <v>1162.8</v>
      </c>
      <c r="AL193" s="8" t="n">
        <v>1162.5</v>
      </c>
      <c r="AM193" s="8" t="n">
        <v>1163</v>
      </c>
      <c r="AN193" s="18" t="n">
        <f aca="false">AJ193/60/V193</f>
        <v>14.535</v>
      </c>
      <c r="AO193" s="8" t="n">
        <v>24.21</v>
      </c>
      <c r="AP193" s="12" t="n">
        <f aca="false">IF(EF193&gt;0,Z193/EF193,0)</f>
        <v>0.642857142857143</v>
      </c>
      <c r="AQ193" s="8" t="n">
        <v>194</v>
      </c>
      <c r="AR193" s="8" t="n">
        <v>195</v>
      </c>
      <c r="AS193" s="8" t="n">
        <v>195</v>
      </c>
      <c r="AT193" s="8" t="n">
        <v>143</v>
      </c>
      <c r="AU193" s="8" t="n">
        <v>144</v>
      </c>
      <c r="AV193" s="8" t="n">
        <v>107</v>
      </c>
      <c r="AW193" s="8" t="n">
        <v>115</v>
      </c>
      <c r="AX193" s="8" t="n">
        <v>45</v>
      </c>
      <c r="AY193" s="8" t="n">
        <v>14</v>
      </c>
      <c r="AZ193" s="8" t="n">
        <v>7</v>
      </c>
      <c r="BA193" s="8" t="n">
        <f aca="false">AY193+AZ193</f>
        <v>21</v>
      </c>
      <c r="BB193" s="8" t="n">
        <v>11.12</v>
      </c>
      <c r="BC193" s="8" t="n">
        <v>33.1495</v>
      </c>
      <c r="BD193" s="19" t="n">
        <v>122.8</v>
      </c>
      <c r="BE193" s="19" t="n">
        <v>6.33642930856553</v>
      </c>
      <c r="BF193" s="19" t="n">
        <f aca="false">AQ193+BD193</f>
        <v>316.8</v>
      </c>
      <c r="BG193" s="19" t="n">
        <f aca="false">IF(AL193&gt;0,BF193/AL193*60,0)</f>
        <v>16.3509677419355</v>
      </c>
      <c r="BH193" s="8" t="n">
        <v>351</v>
      </c>
      <c r="BI193" s="8" t="n">
        <v>385</v>
      </c>
      <c r="BJ193" s="8" t="n">
        <v>413</v>
      </c>
      <c r="BK193" s="12" t="n">
        <f aca="false">BH193/(BH193+BJ193)</f>
        <v>0.459424083769633</v>
      </c>
      <c r="BL193" s="8" t="n">
        <v>63</v>
      </c>
      <c r="BM193" s="8" t="n">
        <v>63</v>
      </c>
      <c r="BN193" s="8" t="n">
        <v>101</v>
      </c>
      <c r="BO193" s="8" t="n">
        <f aca="false">BM193-BN193</f>
        <v>-38</v>
      </c>
      <c r="BP193" s="8" t="n">
        <v>37</v>
      </c>
      <c r="BQ193" s="8" t="n">
        <v>31</v>
      </c>
      <c r="BR193" s="8" t="n">
        <v>60</v>
      </c>
      <c r="BS193" s="8" t="n">
        <v>45</v>
      </c>
      <c r="BT193" s="12" t="n">
        <f aca="false">BS193/(EA193+BS193)</f>
        <v>0.0464396284829722</v>
      </c>
      <c r="BU193" s="8" t="n">
        <v>479</v>
      </c>
      <c r="BV193" s="8" t="n">
        <v>440</v>
      </c>
      <c r="BW193" s="12" t="n">
        <f aca="false">IF(BU193+BV193&gt;0,BU193/(BU193+BV193),0)</f>
        <v>0.521218715995647</v>
      </c>
      <c r="BX193" s="8" t="n">
        <v>179</v>
      </c>
      <c r="BY193" s="8" t="n">
        <v>155</v>
      </c>
      <c r="BZ193" s="8" t="n">
        <v>153</v>
      </c>
      <c r="CA193" s="8" t="n">
        <v>165</v>
      </c>
      <c r="CB193" s="8" t="n">
        <v>147</v>
      </c>
      <c r="CC193" s="8" t="n">
        <v>120</v>
      </c>
      <c r="CD193" s="8" t="n">
        <v>120</v>
      </c>
      <c r="CE193" s="8" t="n">
        <v>115</v>
      </c>
      <c r="CF193" s="8" t="n">
        <v>212</v>
      </c>
      <c r="CG193" s="8" t="n">
        <v>168</v>
      </c>
      <c r="CH193" s="8" t="n">
        <v>273</v>
      </c>
      <c r="CI193" s="8" t="n">
        <v>268</v>
      </c>
      <c r="CJ193" s="8" t="n">
        <v>0</v>
      </c>
      <c r="CK193" s="8" t="n">
        <v>0</v>
      </c>
      <c r="CL193" s="8" t="n">
        <v>0</v>
      </c>
      <c r="CM193" s="8" t="n">
        <v>2</v>
      </c>
      <c r="CN193" s="8" t="n">
        <v>0</v>
      </c>
      <c r="CO193" s="8" t="n">
        <v>0</v>
      </c>
      <c r="CP193" s="8" t="n">
        <v>0</v>
      </c>
      <c r="CQ193" s="8" t="n">
        <v>0</v>
      </c>
      <c r="CR193" s="8" t="n">
        <v>1</v>
      </c>
      <c r="CS193" s="8" t="n">
        <v>2</v>
      </c>
      <c r="CT193" s="8" t="n">
        <v>2</v>
      </c>
      <c r="CU193" s="8" t="n">
        <v>0</v>
      </c>
      <c r="CV193" s="8" t="n">
        <v>0</v>
      </c>
      <c r="CW193" s="8" t="n">
        <v>6</v>
      </c>
      <c r="CX193" s="8" t="n">
        <v>0</v>
      </c>
      <c r="CY193" s="8" t="n">
        <v>1</v>
      </c>
      <c r="CZ193" s="8" t="n">
        <v>4</v>
      </c>
      <c r="DA193" s="8" t="n">
        <v>32</v>
      </c>
      <c r="DB193" s="8" t="n">
        <v>19</v>
      </c>
      <c r="DC193" s="8" t="n">
        <v>3</v>
      </c>
      <c r="DD193" s="8" t="n">
        <v>6</v>
      </c>
      <c r="DE193" s="8" t="n">
        <v>10</v>
      </c>
      <c r="DF193" s="8" t="n">
        <v>5</v>
      </c>
      <c r="DG193" s="8" t="n">
        <v>2</v>
      </c>
      <c r="DH193" s="8" t="n">
        <v>62</v>
      </c>
      <c r="DI193" s="8" t="n">
        <v>11</v>
      </c>
      <c r="DJ193" s="8" t="n">
        <v>7</v>
      </c>
      <c r="DK193" s="8" t="n">
        <v>11</v>
      </c>
      <c r="DL193" s="8" t="n">
        <v>11</v>
      </c>
      <c r="DM193" s="8" t="n">
        <v>0</v>
      </c>
      <c r="DN193" s="8" t="n">
        <v>6</v>
      </c>
      <c r="DO193" s="8" t="n">
        <v>6</v>
      </c>
      <c r="DP193" s="8" t="n">
        <v>0</v>
      </c>
      <c r="DQ193" s="8" t="n">
        <f aca="false">DJ193-DI193</f>
        <v>-4</v>
      </c>
      <c r="DR193" s="19" t="n">
        <v>-6.553</v>
      </c>
      <c r="DS193" s="8" t="n">
        <v>11</v>
      </c>
      <c r="DT193" s="8" t="n">
        <v>0</v>
      </c>
      <c r="DU193" s="8" t="n">
        <v>0</v>
      </c>
      <c r="DV193" s="8" t="n">
        <v>0</v>
      </c>
      <c r="DW193" s="8" t="n">
        <v>0</v>
      </c>
      <c r="DX193" s="8" t="n">
        <v>1004</v>
      </c>
      <c r="DY193" s="8" t="n">
        <v>1205</v>
      </c>
      <c r="DZ193" s="8" t="n">
        <v>744</v>
      </c>
      <c r="EA193" s="8" t="n">
        <v>924</v>
      </c>
      <c r="EB193" s="8" t="n">
        <v>540</v>
      </c>
      <c r="EC193" s="8" t="n">
        <v>654</v>
      </c>
      <c r="ED193" s="8" t="n">
        <v>47.12</v>
      </c>
      <c r="EE193" s="8" t="n">
        <v>58.36</v>
      </c>
      <c r="EF193" s="8" t="n">
        <v>42</v>
      </c>
      <c r="EG193" s="8" t="n">
        <v>65</v>
      </c>
      <c r="EH193" s="12" t="n">
        <f aca="false">EF193/EB193</f>
        <v>0.0777777777777778</v>
      </c>
      <c r="EI193" s="20" t="n">
        <f aca="false">1-EG193/EC193</f>
        <v>0.900611620795107</v>
      </c>
      <c r="EJ193" s="21" t="n">
        <f aca="false">EH193+EI193</f>
        <v>0.978389398572885</v>
      </c>
      <c r="EK193" s="8" t="n">
        <v>1000</v>
      </c>
      <c r="EL193" s="8" t="n">
        <v>1208</v>
      </c>
      <c r="EM193" s="8" t="n">
        <v>740</v>
      </c>
      <c r="EN193" s="8" t="n">
        <v>924</v>
      </c>
      <c r="EO193" s="8" t="n">
        <v>537</v>
      </c>
      <c r="EP193" s="8" t="n">
        <v>655</v>
      </c>
      <c r="EQ193" s="8" t="n">
        <v>41</v>
      </c>
      <c r="ER193" s="8" t="n">
        <v>65</v>
      </c>
      <c r="ES193" s="8" t="n">
        <v>474</v>
      </c>
      <c r="ET193" s="8" t="n">
        <v>572</v>
      </c>
      <c r="EU193" s="8" t="n">
        <v>152</v>
      </c>
      <c r="EV193" s="8" t="n">
        <v>212</v>
      </c>
      <c r="EW193" s="8" t="n">
        <v>22</v>
      </c>
      <c r="EX193" s="8" t="n">
        <v>35</v>
      </c>
      <c r="EY193" s="8" t="n">
        <v>60</v>
      </c>
      <c r="EZ193" s="8" t="n">
        <v>53</v>
      </c>
      <c r="FA193" s="8" t="n">
        <v>0.7</v>
      </c>
      <c r="FB193" s="8" t="n">
        <v>0.9</v>
      </c>
      <c r="FC193" s="8" t="n">
        <v>1.7</v>
      </c>
      <c r="FD193" s="19" t="n">
        <v>22.9</v>
      </c>
      <c r="FE193" s="18" t="n">
        <f aca="false">FD193/V193</f>
        <v>0.28625</v>
      </c>
      <c r="FF193" s="8" t="n">
        <v>2.8242</v>
      </c>
      <c r="FG193" s="8" t="n">
        <v>-0.16</v>
      </c>
      <c r="FH193" s="8" t="n">
        <v>-0.05</v>
      </c>
      <c r="FI193" s="8" t="n">
        <v>-0.21</v>
      </c>
      <c r="FJ193" s="22"/>
      <c r="FK193" s="22"/>
      <c r="FL193" s="22"/>
      <c r="FM193" s="8" t="n">
        <f aca="false">BL193+BS193+AH193+DT193</f>
        <v>130</v>
      </c>
      <c r="FN193" s="19" t="n">
        <f aca="false">IF(DS193&gt;0,(BL193+BR193)/DS193,0)</f>
        <v>11.1818181818182</v>
      </c>
      <c r="FO193" s="12" t="n">
        <v>0.0438715953</v>
      </c>
      <c r="FP193" s="19" t="n">
        <f aca="false">Z193-AH193/10</f>
        <v>24.8</v>
      </c>
      <c r="FQ193" s="19" t="n">
        <f aca="false">Z193+DR193/5</f>
        <v>25.6894</v>
      </c>
      <c r="FR193" s="19" t="n">
        <f aca="false">(DX193+DY193)/AL193*60</f>
        <v>114.012903225807</v>
      </c>
      <c r="FS193" s="8" t="n">
        <v>4</v>
      </c>
      <c r="FT193" s="17" t="s">
        <v>345</v>
      </c>
      <c r="FU193" s="8" t="n">
        <v>195</v>
      </c>
      <c r="FV193" s="22"/>
      <c r="FW193" s="17" t="s">
        <v>280</v>
      </c>
      <c r="FX193" s="23" t="n">
        <v>3850000</v>
      </c>
      <c r="FY193" s="23" t="n">
        <v>3850000</v>
      </c>
      <c r="FZ193" s="8" t="n">
        <v>459</v>
      </c>
      <c r="GA193" s="8" t="n">
        <v>76</v>
      </c>
      <c r="GB193" s="8" t="n">
        <v>105</v>
      </c>
      <c r="GC193" s="8" t="n">
        <v>181</v>
      </c>
      <c r="GD193" s="8" t="n">
        <v>-17</v>
      </c>
      <c r="GE193" s="8" t="n">
        <v>210</v>
      </c>
      <c r="GF193" s="8" t="n">
        <v>722</v>
      </c>
      <c r="GG193" s="8" t="n">
        <v>7261</v>
      </c>
      <c r="GH193" s="8" t="n">
        <v>8.3</v>
      </c>
      <c r="GI193" s="8" t="n">
        <v>6.3</v>
      </c>
      <c r="GJ193" s="8" t="n">
        <v>14.6</v>
      </c>
      <c r="GK193" s="8" t="n">
        <f aca="false">Z193-AH193/10</f>
        <v>24.8</v>
      </c>
      <c r="GL193" s="22"/>
      <c r="GM193" s="22"/>
      <c r="GN193" s="22"/>
      <c r="GO193" s="22"/>
      <c r="GP193" s="22"/>
    </row>
    <row r="194" customFormat="false" ht="13.65" hidden="false" customHeight="true" outlineLevel="0" collapsed="false">
      <c r="A194" s="16" t="n">
        <v>31997</v>
      </c>
      <c r="B194" s="17" t="s">
        <v>1162</v>
      </c>
      <c r="C194" s="17" t="s">
        <v>455</v>
      </c>
      <c r="D194" s="17" t="s">
        <v>262</v>
      </c>
      <c r="E194" s="17" t="s">
        <v>262</v>
      </c>
      <c r="F194" s="8" t="n">
        <v>77</v>
      </c>
      <c r="G194" s="8" t="n">
        <v>224</v>
      </c>
      <c r="H194" s="8" t="n">
        <v>2005</v>
      </c>
      <c r="I194" s="8" t="n">
        <v>3</v>
      </c>
      <c r="J194" s="8" t="n">
        <v>79</v>
      </c>
      <c r="K194" s="17" t="s">
        <v>273</v>
      </c>
      <c r="L194" s="8" t="n">
        <v>2009</v>
      </c>
      <c r="M194" s="8" t="n">
        <v>30</v>
      </c>
      <c r="N194" s="8" t="n">
        <v>9</v>
      </c>
      <c r="O194" s="8" t="n">
        <v>8471742</v>
      </c>
      <c r="P194" s="17" t="s">
        <v>1163</v>
      </c>
      <c r="Q194" s="17" t="s">
        <v>1164</v>
      </c>
      <c r="R194" s="17" t="s">
        <v>1165</v>
      </c>
      <c r="S194" s="17" t="s">
        <v>1158</v>
      </c>
      <c r="T194" s="17" t="s">
        <v>278</v>
      </c>
      <c r="U194" s="17" t="s">
        <v>397</v>
      </c>
      <c r="V194" s="8" t="n">
        <v>23</v>
      </c>
      <c r="W194" s="8" t="n">
        <v>1</v>
      </c>
      <c r="X194" s="8" t="n">
        <v>6</v>
      </c>
      <c r="Y194" s="8" t="n">
        <v>4</v>
      </c>
      <c r="Z194" s="8" t="n">
        <v>7</v>
      </c>
      <c r="AA194" s="8" t="n">
        <v>24</v>
      </c>
      <c r="AB194" s="8" t="n">
        <v>69</v>
      </c>
      <c r="AC194" s="18" t="n">
        <f aca="false">Z194/V194</f>
        <v>0.304347826086956</v>
      </c>
      <c r="AD194" s="19" t="n">
        <f aca="false">IF(FZ194&gt;V194,Z194-V194*(GC194-Z194)/(FZ194-V194),0)</f>
        <v>-1.94686907020873</v>
      </c>
      <c r="AE194" s="19" t="n">
        <v>2.281</v>
      </c>
      <c r="AF194" s="8" t="n">
        <v>-1</v>
      </c>
      <c r="AG194" s="8" t="n">
        <v>3</v>
      </c>
      <c r="AH194" s="8" t="n">
        <v>8</v>
      </c>
      <c r="AI194" s="8" t="n">
        <v>524</v>
      </c>
      <c r="AJ194" s="8" t="n">
        <v>22930</v>
      </c>
      <c r="AK194" s="19" t="n">
        <v>382.16666666667</v>
      </c>
      <c r="AL194" s="8" t="n">
        <v>382.17</v>
      </c>
      <c r="AM194" s="8" t="n">
        <v>382</v>
      </c>
      <c r="AN194" s="18" t="n">
        <f aca="false">AJ194/60/V194</f>
        <v>16.6159420289855</v>
      </c>
      <c r="AO194" s="8" t="n">
        <v>27.87</v>
      </c>
      <c r="AP194" s="12" t="n">
        <f aca="false">IF(EF194&gt;0,Z194/EF194,0)</f>
        <v>0.411764705882353</v>
      </c>
      <c r="AQ194" s="8" t="n">
        <v>104</v>
      </c>
      <c r="AR194" s="8" t="n">
        <v>104</v>
      </c>
      <c r="AS194" s="8" t="n">
        <v>104</v>
      </c>
      <c r="AT194" s="8" t="n">
        <v>70</v>
      </c>
      <c r="AU194" s="8" t="n">
        <v>70</v>
      </c>
      <c r="AV194" s="8" t="n">
        <v>51</v>
      </c>
      <c r="AW194" s="8" t="n">
        <v>27</v>
      </c>
      <c r="AX194" s="8" t="n">
        <v>1</v>
      </c>
      <c r="AY194" s="8" t="n">
        <v>2</v>
      </c>
      <c r="AZ194" s="8" t="n">
        <v>9</v>
      </c>
      <c r="BA194" s="8" t="n">
        <f aca="false">AY194+AZ194</f>
        <v>11</v>
      </c>
      <c r="BB194" s="8" t="n">
        <v>2.08</v>
      </c>
      <c r="BC194" s="8" t="n">
        <v>59.1961</v>
      </c>
      <c r="BD194" s="19" t="n">
        <v>77.4</v>
      </c>
      <c r="BE194" s="19" t="n">
        <v>12.1517662450937</v>
      </c>
      <c r="BF194" s="19" t="n">
        <f aca="false">AQ194+BD194</f>
        <v>181.4</v>
      </c>
      <c r="BG194" s="19" t="n">
        <f aca="false">IF(AL194&gt;0,BF194/AL194*60,0)</f>
        <v>28.4794724860664</v>
      </c>
      <c r="BH194" s="8" t="n">
        <v>204</v>
      </c>
      <c r="BI194" s="8" t="n">
        <v>118</v>
      </c>
      <c r="BJ194" s="8" t="n">
        <v>85</v>
      </c>
      <c r="BK194" s="12" t="n">
        <f aca="false">BH194/(BH194+BJ194)</f>
        <v>0.705882352941176</v>
      </c>
      <c r="BL194" s="8" t="n">
        <v>18</v>
      </c>
      <c r="BM194" s="8" t="n">
        <v>18</v>
      </c>
      <c r="BN194" s="8" t="n">
        <v>12</v>
      </c>
      <c r="BO194" s="8" t="n">
        <f aca="false">BM194-BN194</f>
        <v>6</v>
      </c>
      <c r="BP194" s="8" t="n">
        <v>19</v>
      </c>
      <c r="BQ194" s="8" t="n">
        <v>21</v>
      </c>
      <c r="BR194" s="8" t="n">
        <v>7</v>
      </c>
      <c r="BS194" s="8" t="n">
        <v>18</v>
      </c>
      <c r="BT194" s="12" t="n">
        <f aca="false">BS194/(EA194+BS194)</f>
        <v>0.076271186440678</v>
      </c>
      <c r="BU194" s="8" t="n">
        <v>0</v>
      </c>
      <c r="BV194" s="8" t="n">
        <v>0</v>
      </c>
      <c r="BW194" s="12" t="n">
        <f aca="false">IF(BU194+BV194&gt;0,BU194/(BU194+BV194),0)</f>
        <v>0</v>
      </c>
      <c r="BX194" s="8" t="n">
        <v>0</v>
      </c>
      <c r="BY194" s="8" t="n">
        <v>0</v>
      </c>
      <c r="BZ194" s="8" t="n">
        <v>0</v>
      </c>
      <c r="CA194" s="8" t="n">
        <v>0</v>
      </c>
      <c r="CB194" s="8" t="n">
        <v>0</v>
      </c>
      <c r="CC194" s="8" t="n">
        <v>0</v>
      </c>
      <c r="CD194" s="8" t="n">
        <v>0</v>
      </c>
      <c r="CE194" s="8" t="n">
        <v>0</v>
      </c>
      <c r="CF194" s="8" t="n">
        <v>0</v>
      </c>
      <c r="CG194" s="8" t="n">
        <v>0</v>
      </c>
      <c r="CH194" s="8" t="n">
        <v>0</v>
      </c>
      <c r="CI194" s="8" t="n">
        <v>0</v>
      </c>
      <c r="CJ194" s="8" t="n">
        <v>0</v>
      </c>
      <c r="CK194" s="8" t="n">
        <v>0</v>
      </c>
      <c r="CL194" s="8" t="n">
        <v>0</v>
      </c>
      <c r="CM194" s="8" t="n">
        <v>0</v>
      </c>
      <c r="CN194" s="8" t="n">
        <v>0</v>
      </c>
      <c r="CO194" s="8" t="n">
        <v>0</v>
      </c>
      <c r="CP194" s="8" t="n">
        <v>0</v>
      </c>
      <c r="CQ194" s="8" t="n">
        <v>0</v>
      </c>
      <c r="CR194" s="8" t="n">
        <v>0</v>
      </c>
      <c r="CS194" s="8" t="n">
        <v>0</v>
      </c>
      <c r="CT194" s="8" t="n">
        <v>0</v>
      </c>
      <c r="CU194" s="8" t="n">
        <v>0</v>
      </c>
      <c r="CV194" s="8" t="n">
        <v>0</v>
      </c>
      <c r="CW194" s="8" t="n">
        <v>1</v>
      </c>
      <c r="CX194" s="8" t="n">
        <v>0</v>
      </c>
      <c r="CY194" s="8" t="n">
        <v>0</v>
      </c>
      <c r="CZ194" s="8" t="n">
        <v>2</v>
      </c>
      <c r="DA194" s="8" t="n">
        <v>17</v>
      </c>
      <c r="DB194" s="8" t="n">
        <v>1</v>
      </c>
      <c r="DC194" s="8" t="n">
        <v>0</v>
      </c>
      <c r="DD194" s="8" t="n">
        <v>21</v>
      </c>
      <c r="DE194" s="8" t="n">
        <v>8</v>
      </c>
      <c r="DF194" s="8" t="n">
        <v>0</v>
      </c>
      <c r="DG194" s="8" t="n">
        <v>0</v>
      </c>
      <c r="DH194" s="8" t="n">
        <v>21</v>
      </c>
      <c r="DI194" s="8" t="n">
        <v>4</v>
      </c>
      <c r="DJ194" s="8" t="n">
        <v>3</v>
      </c>
      <c r="DK194" s="8" t="n">
        <v>4</v>
      </c>
      <c r="DL194" s="8" t="n">
        <v>4</v>
      </c>
      <c r="DM194" s="8" t="n">
        <v>0</v>
      </c>
      <c r="DN194" s="8" t="n">
        <v>4</v>
      </c>
      <c r="DO194" s="8" t="n">
        <v>4</v>
      </c>
      <c r="DP194" s="8" t="n">
        <v>0</v>
      </c>
      <c r="DQ194" s="8" t="n">
        <f aca="false">DJ194-DI194</f>
        <v>-1</v>
      </c>
      <c r="DR194" s="19" t="n">
        <v>0.754</v>
      </c>
      <c r="DS194" s="8" t="n">
        <v>4</v>
      </c>
      <c r="DT194" s="8" t="n">
        <v>0</v>
      </c>
      <c r="DU194" s="8" t="n">
        <v>0</v>
      </c>
      <c r="DV194" s="8" t="n">
        <v>0</v>
      </c>
      <c r="DW194" s="8" t="n">
        <v>0</v>
      </c>
      <c r="DX194" s="8" t="n">
        <v>495</v>
      </c>
      <c r="DY194" s="8" t="n">
        <v>284</v>
      </c>
      <c r="DZ194" s="8" t="n">
        <v>370</v>
      </c>
      <c r="EA194" s="8" t="n">
        <v>218</v>
      </c>
      <c r="EB194" s="8" t="n">
        <v>273</v>
      </c>
      <c r="EC194" s="8" t="n">
        <v>156</v>
      </c>
      <c r="ED194" s="8" t="n">
        <v>21.99</v>
      </c>
      <c r="EE194" s="8" t="n">
        <v>13.59</v>
      </c>
      <c r="EF194" s="8" t="n">
        <v>17</v>
      </c>
      <c r="EG194" s="8" t="n">
        <v>12</v>
      </c>
      <c r="EH194" s="12" t="n">
        <f aca="false">EF194/EB194</f>
        <v>0.0622710622710623</v>
      </c>
      <c r="EI194" s="20" t="n">
        <f aca="false">1-EG194/EC194</f>
        <v>0.923076923076923</v>
      </c>
      <c r="EJ194" s="21" t="n">
        <f aca="false">EH194+EI194</f>
        <v>0.985347985347985</v>
      </c>
      <c r="EK194" s="8" t="n">
        <v>491</v>
      </c>
      <c r="EL194" s="8" t="n">
        <v>282</v>
      </c>
      <c r="EM194" s="8" t="n">
        <v>370</v>
      </c>
      <c r="EN194" s="8" t="n">
        <v>216</v>
      </c>
      <c r="EO194" s="8" t="n">
        <v>273</v>
      </c>
      <c r="EP194" s="8" t="n">
        <v>154</v>
      </c>
      <c r="EQ194" s="8" t="n">
        <v>17</v>
      </c>
      <c r="ER194" s="8" t="n">
        <v>11</v>
      </c>
      <c r="ES194" s="8" t="n">
        <v>237</v>
      </c>
      <c r="ET194" s="8" t="n">
        <v>149</v>
      </c>
      <c r="EU194" s="8" t="n">
        <v>83</v>
      </c>
      <c r="EV194" s="8" t="n">
        <v>71</v>
      </c>
      <c r="EW194" s="8" t="n">
        <v>6</v>
      </c>
      <c r="EX194" s="8" t="n">
        <v>7</v>
      </c>
      <c r="EY194" s="8" t="n">
        <v>18</v>
      </c>
      <c r="EZ194" s="8" t="n">
        <v>30</v>
      </c>
      <c r="FA194" s="8" t="n">
        <v>0.4</v>
      </c>
      <c r="FB194" s="8" t="n">
        <v>0.8</v>
      </c>
      <c r="FC194" s="8" t="n">
        <v>1.1</v>
      </c>
      <c r="FD194" s="19" t="n">
        <v>15.07</v>
      </c>
      <c r="FE194" s="18" t="n">
        <f aca="false">FD194/V194</f>
        <v>0.655217391304348</v>
      </c>
      <c r="FF194" s="8" t="n">
        <v>0.2098</v>
      </c>
      <c r="FG194" s="8" t="n">
        <v>0.43</v>
      </c>
      <c r="FH194" s="8" t="n">
        <v>0.28</v>
      </c>
      <c r="FI194" s="8" t="n">
        <v>0.71</v>
      </c>
      <c r="FJ194" s="22"/>
      <c r="FK194" s="22"/>
      <c r="FL194" s="22"/>
      <c r="FM194" s="8" t="n">
        <f aca="false">BL194+BS194+AH194+DT194</f>
        <v>44</v>
      </c>
      <c r="FN194" s="19" t="n">
        <f aca="false">IF(DS194&gt;0,(BL194+BR194)/DS194,0)</f>
        <v>6.25</v>
      </c>
      <c r="FO194" s="12" t="n">
        <v>0.0157058035</v>
      </c>
      <c r="FP194" s="19" t="n">
        <f aca="false">Z194-AH194/10</f>
        <v>6.2</v>
      </c>
      <c r="FQ194" s="19" t="n">
        <f aca="false">Z194+DR194/5</f>
        <v>7.1508</v>
      </c>
      <c r="FR194" s="19" t="n">
        <f aca="false">(DX194+DY194)/AL194*60</f>
        <v>122.301593531674</v>
      </c>
      <c r="FS194" s="8" t="n">
        <v>4</v>
      </c>
      <c r="FT194" s="17" t="s">
        <v>326</v>
      </c>
      <c r="FU194" s="8" t="n">
        <v>195</v>
      </c>
      <c r="FV194" s="22"/>
      <c r="FW194" s="17" t="s">
        <v>280</v>
      </c>
      <c r="FX194" s="23" t="n">
        <v>1000000</v>
      </c>
      <c r="FY194" s="23" t="n">
        <v>1000000</v>
      </c>
      <c r="FZ194" s="8" t="n">
        <v>550</v>
      </c>
      <c r="GA194" s="8" t="n">
        <v>43</v>
      </c>
      <c r="GB194" s="8" t="n">
        <v>169</v>
      </c>
      <c r="GC194" s="8" t="n">
        <v>212</v>
      </c>
      <c r="GD194" s="8" t="n">
        <v>-10</v>
      </c>
      <c r="GE194" s="8" t="n">
        <v>202</v>
      </c>
      <c r="GF194" s="8" t="n">
        <v>859</v>
      </c>
      <c r="GG194" s="8" t="n">
        <v>9647</v>
      </c>
      <c r="GH194" s="8" t="n">
        <v>16.9</v>
      </c>
      <c r="GI194" s="8" t="n">
        <v>20.1</v>
      </c>
      <c r="GJ194" s="8" t="n">
        <v>37</v>
      </c>
      <c r="GK194" s="8" t="n">
        <f aca="false">Z194-AH194/10</f>
        <v>6.2</v>
      </c>
      <c r="GL194" s="22"/>
      <c r="GM194" s="22"/>
      <c r="GN194" s="22"/>
      <c r="GO194" s="22"/>
      <c r="GP194" s="22"/>
    </row>
    <row r="195" customFormat="false" ht="13.65" hidden="false" customHeight="true" outlineLevel="0" collapsed="false">
      <c r="A195" s="16" t="n">
        <v>30859</v>
      </c>
      <c r="B195" s="17" t="s">
        <v>1166</v>
      </c>
      <c r="C195" s="17" t="s">
        <v>435</v>
      </c>
      <c r="D195" s="17" t="s">
        <v>262</v>
      </c>
      <c r="E195" s="17" t="s">
        <v>262</v>
      </c>
      <c r="F195" s="8" t="n">
        <v>74</v>
      </c>
      <c r="G195" s="8" t="n">
        <v>210</v>
      </c>
      <c r="H195" s="22"/>
      <c r="I195" s="22"/>
      <c r="J195" s="22"/>
      <c r="K195" s="17" t="s">
        <v>263</v>
      </c>
      <c r="L195" s="8" t="n">
        <v>2007</v>
      </c>
      <c r="M195" s="8" t="n">
        <v>33</v>
      </c>
      <c r="N195" s="8" t="n">
        <v>11</v>
      </c>
      <c r="O195" s="8" t="n">
        <v>8471657</v>
      </c>
      <c r="P195" s="17" t="s">
        <v>1167</v>
      </c>
      <c r="Q195" s="17" t="s">
        <v>1168</v>
      </c>
      <c r="R195" s="17" t="s">
        <v>1169</v>
      </c>
      <c r="S195" s="17" t="s">
        <v>1158</v>
      </c>
      <c r="T195" s="17" t="s">
        <v>268</v>
      </c>
      <c r="U195" s="17" t="s">
        <v>1170</v>
      </c>
      <c r="V195" s="8" t="n">
        <v>48</v>
      </c>
      <c r="W195" s="8" t="n">
        <v>1</v>
      </c>
      <c r="X195" s="8" t="n">
        <v>3</v>
      </c>
      <c r="Y195" s="8" t="n">
        <v>1</v>
      </c>
      <c r="Z195" s="8" t="n">
        <v>4</v>
      </c>
      <c r="AA195" s="8" t="n">
        <v>0</v>
      </c>
      <c r="AB195" s="8" t="n">
        <v>0</v>
      </c>
      <c r="AC195" s="18" t="n">
        <f aca="false">Z195/V195</f>
        <v>0.0833333333333333</v>
      </c>
      <c r="AD195" s="19" t="n">
        <f aca="false">IF(FZ195&gt;V195,Z195-V195*(GC195-Z195)/(FZ195-V195),0)</f>
        <v>-4.48695652173913</v>
      </c>
      <c r="AE195" s="19" t="n">
        <v>1.404</v>
      </c>
      <c r="AF195" s="8" t="n">
        <v>-11</v>
      </c>
      <c r="AG195" s="8" t="n">
        <v>-5.4</v>
      </c>
      <c r="AH195" s="8" t="n">
        <v>111</v>
      </c>
      <c r="AI195" s="8" t="n">
        <v>536</v>
      </c>
      <c r="AJ195" s="8" t="n">
        <v>21264</v>
      </c>
      <c r="AK195" s="19" t="n">
        <v>354.4</v>
      </c>
      <c r="AL195" s="8" t="n">
        <v>354.4</v>
      </c>
      <c r="AM195" s="8" t="n">
        <v>355</v>
      </c>
      <c r="AN195" s="18" t="n">
        <f aca="false">AJ195/60/V195</f>
        <v>7.38333333333333</v>
      </c>
      <c r="AO195" s="8" t="n">
        <v>12.71</v>
      </c>
      <c r="AP195" s="12" t="n">
        <f aca="false">IF(EF195&gt;0,Z195/EF195,0)</f>
        <v>0.571428571428571</v>
      </c>
      <c r="AQ195" s="8" t="n">
        <v>48</v>
      </c>
      <c r="AR195" s="8" t="n">
        <v>48</v>
      </c>
      <c r="AS195" s="8" t="n">
        <v>48</v>
      </c>
      <c r="AT195" s="8" t="n">
        <v>43</v>
      </c>
      <c r="AU195" s="8" t="n">
        <v>43</v>
      </c>
      <c r="AV195" s="8" t="n">
        <v>36</v>
      </c>
      <c r="AW195" s="8" t="n">
        <v>33</v>
      </c>
      <c r="AX195" s="8" t="n">
        <v>22</v>
      </c>
      <c r="AY195" s="8" t="n">
        <v>3</v>
      </c>
      <c r="AZ195" s="8" t="n">
        <v>5</v>
      </c>
      <c r="BA195" s="8" t="n">
        <f aca="false">AY195+AZ195</f>
        <v>8</v>
      </c>
      <c r="BB195" s="8" t="n">
        <v>3.8</v>
      </c>
      <c r="BC195" s="8" t="n">
        <v>28.7778</v>
      </c>
      <c r="BD195" s="19" t="n">
        <v>35.3</v>
      </c>
      <c r="BE195" s="19" t="n">
        <v>5.97629796839729</v>
      </c>
      <c r="BF195" s="19" t="n">
        <f aca="false">AQ195+BD195</f>
        <v>83.3</v>
      </c>
      <c r="BG195" s="19" t="n">
        <f aca="false">IF(AL195&gt;0,BF195/AL195*60,0)</f>
        <v>14.1027088036117</v>
      </c>
      <c r="BH195" s="8" t="n">
        <v>78</v>
      </c>
      <c r="BI195" s="8" t="n">
        <v>129</v>
      </c>
      <c r="BJ195" s="8" t="n">
        <v>88</v>
      </c>
      <c r="BK195" s="12" t="n">
        <f aca="false">BH195/(BH195+BJ195)</f>
        <v>0.469879518072289</v>
      </c>
      <c r="BL195" s="8" t="n">
        <v>131</v>
      </c>
      <c r="BM195" s="8" t="n">
        <v>130</v>
      </c>
      <c r="BN195" s="8" t="n">
        <v>37</v>
      </c>
      <c r="BO195" s="8" t="n">
        <f aca="false">BM195-BN195</f>
        <v>93</v>
      </c>
      <c r="BP195" s="8" t="n">
        <v>7</v>
      </c>
      <c r="BQ195" s="8" t="n">
        <v>6</v>
      </c>
      <c r="BR195" s="8" t="n">
        <v>2</v>
      </c>
      <c r="BS195" s="8" t="n">
        <v>19</v>
      </c>
      <c r="BT195" s="12" t="n">
        <f aca="false">BS195/(EA195+BS195)</f>
        <v>0.0603174603174603</v>
      </c>
      <c r="BU195" s="8" t="n">
        <v>0</v>
      </c>
      <c r="BV195" s="8" t="n">
        <v>0</v>
      </c>
      <c r="BW195" s="12" t="n">
        <f aca="false">IF(BU195+BV195&gt;0,BU195/(BU195+BV195),0)</f>
        <v>0</v>
      </c>
      <c r="BX195" s="8" t="n">
        <v>0</v>
      </c>
      <c r="BY195" s="8" t="n">
        <v>0</v>
      </c>
      <c r="BZ195" s="8" t="n">
        <v>0</v>
      </c>
      <c r="CA195" s="8" t="n">
        <v>0</v>
      </c>
      <c r="CB195" s="8" t="n">
        <v>0</v>
      </c>
      <c r="CC195" s="8" t="n">
        <v>0</v>
      </c>
      <c r="CD195" s="8" t="n">
        <v>0</v>
      </c>
      <c r="CE195" s="8" t="n">
        <v>0</v>
      </c>
      <c r="CF195" s="8" t="n">
        <v>0</v>
      </c>
      <c r="CG195" s="8" t="n">
        <v>0</v>
      </c>
      <c r="CH195" s="8" t="n">
        <v>0</v>
      </c>
      <c r="CI195" s="8" t="n">
        <v>0</v>
      </c>
      <c r="CJ195" s="8" t="n">
        <v>0</v>
      </c>
      <c r="CK195" s="8" t="n">
        <v>0</v>
      </c>
      <c r="CL195" s="8" t="n">
        <v>0</v>
      </c>
      <c r="CM195" s="8" t="n">
        <v>0</v>
      </c>
      <c r="CN195" s="8" t="n">
        <v>0</v>
      </c>
      <c r="CO195" s="8" t="n">
        <v>0</v>
      </c>
      <c r="CP195" s="8" t="n">
        <v>0</v>
      </c>
      <c r="CQ195" s="8" t="n">
        <v>0</v>
      </c>
      <c r="CR195" s="8" t="n">
        <v>0</v>
      </c>
      <c r="CS195" s="8" t="n">
        <v>0</v>
      </c>
      <c r="CT195" s="8" t="n">
        <v>0</v>
      </c>
      <c r="CU195" s="8" t="n">
        <v>0</v>
      </c>
      <c r="CV195" s="8" t="n">
        <v>0</v>
      </c>
      <c r="CW195" s="8" t="n">
        <v>1</v>
      </c>
      <c r="CX195" s="8" t="n">
        <v>0</v>
      </c>
      <c r="CY195" s="8" t="n">
        <v>1</v>
      </c>
      <c r="CZ195" s="8" t="n">
        <v>1</v>
      </c>
      <c r="DA195" s="8" t="n">
        <v>5</v>
      </c>
      <c r="DB195" s="8" t="n">
        <v>3</v>
      </c>
      <c r="DC195" s="8" t="n">
        <v>0</v>
      </c>
      <c r="DD195" s="8" t="n">
        <v>1</v>
      </c>
      <c r="DE195" s="8" t="n">
        <v>2</v>
      </c>
      <c r="DF195" s="8" t="n">
        <v>6</v>
      </c>
      <c r="DG195" s="8" t="n">
        <v>0</v>
      </c>
      <c r="DH195" s="8" t="n">
        <v>24</v>
      </c>
      <c r="DI195" s="8" t="n">
        <v>24</v>
      </c>
      <c r="DJ195" s="8" t="n">
        <v>8</v>
      </c>
      <c r="DK195" s="8" t="n">
        <v>24</v>
      </c>
      <c r="DL195" s="8" t="n">
        <v>12</v>
      </c>
      <c r="DM195" s="8" t="n">
        <v>12</v>
      </c>
      <c r="DN195" s="8" t="n">
        <v>20</v>
      </c>
      <c r="DO195" s="8" t="n">
        <v>9</v>
      </c>
      <c r="DP195" s="8" t="n">
        <v>11</v>
      </c>
      <c r="DQ195" s="8" t="n">
        <f aca="false">DJ195-DI195</f>
        <v>-16</v>
      </c>
      <c r="DR195" s="19" t="n">
        <v>-4.375</v>
      </c>
      <c r="DS195" s="8" t="n">
        <v>8</v>
      </c>
      <c r="DT195" s="8" t="n">
        <v>13</v>
      </c>
      <c r="DU195" s="8" t="n">
        <v>0</v>
      </c>
      <c r="DV195" s="8" t="n">
        <v>3</v>
      </c>
      <c r="DW195" s="8" t="n">
        <v>0</v>
      </c>
      <c r="DX195" s="8" t="n">
        <v>247</v>
      </c>
      <c r="DY195" s="8" t="n">
        <v>397</v>
      </c>
      <c r="DZ195" s="8" t="n">
        <v>178</v>
      </c>
      <c r="EA195" s="8" t="n">
        <v>296</v>
      </c>
      <c r="EB195" s="8" t="n">
        <v>138</v>
      </c>
      <c r="EC195" s="8" t="n">
        <v>222</v>
      </c>
      <c r="ED195" s="8" t="n">
        <v>10.44</v>
      </c>
      <c r="EE195" s="8" t="n">
        <v>17.18</v>
      </c>
      <c r="EF195" s="8" t="n">
        <v>7</v>
      </c>
      <c r="EG195" s="8" t="n">
        <v>18</v>
      </c>
      <c r="EH195" s="12" t="n">
        <f aca="false">EF195/EB195</f>
        <v>0.0507246376811594</v>
      </c>
      <c r="EI195" s="20" t="n">
        <f aca="false">1-EG195/EC195</f>
        <v>0.918918918918919</v>
      </c>
      <c r="EJ195" s="21" t="n">
        <f aca="false">EH195+EI195</f>
        <v>0.969643556600078</v>
      </c>
      <c r="EK195" s="8" t="n">
        <v>247</v>
      </c>
      <c r="EL195" s="8" t="n">
        <v>397</v>
      </c>
      <c r="EM195" s="8" t="n">
        <v>178</v>
      </c>
      <c r="EN195" s="8" t="n">
        <v>294</v>
      </c>
      <c r="EO195" s="8" t="n">
        <v>138</v>
      </c>
      <c r="EP195" s="8" t="n">
        <v>220</v>
      </c>
      <c r="EQ195" s="8" t="n">
        <v>7</v>
      </c>
      <c r="ER195" s="8" t="n">
        <v>18</v>
      </c>
      <c r="ES195" s="8" t="n">
        <v>120</v>
      </c>
      <c r="ET195" s="8" t="n">
        <v>185</v>
      </c>
      <c r="EU195" s="8" t="n">
        <v>61</v>
      </c>
      <c r="EV195" s="8" t="n">
        <v>77</v>
      </c>
      <c r="EW195" s="8" t="n">
        <v>3</v>
      </c>
      <c r="EX195" s="8" t="n">
        <v>10</v>
      </c>
      <c r="EY195" s="8" t="n">
        <v>47</v>
      </c>
      <c r="EZ195" s="8" t="n">
        <v>42</v>
      </c>
      <c r="FA195" s="8" t="n">
        <v>-0.4</v>
      </c>
      <c r="FB195" s="8" t="n">
        <v>0</v>
      </c>
      <c r="FC195" s="8" t="n">
        <v>-0.5</v>
      </c>
      <c r="FD195" s="19" t="n">
        <v>-3.4</v>
      </c>
      <c r="FE195" s="18" t="n">
        <f aca="false">FD195/V195</f>
        <v>-0.0708333333333333</v>
      </c>
      <c r="FF195" s="8" t="n">
        <v>0.0738</v>
      </c>
      <c r="FG195" s="8" t="n">
        <v>-0.55</v>
      </c>
      <c r="FH195" s="8" t="n">
        <v>0</v>
      </c>
      <c r="FI195" s="8" t="n">
        <v>-0.54</v>
      </c>
      <c r="FJ195" s="22"/>
      <c r="FK195" s="22"/>
      <c r="FL195" s="22"/>
      <c r="FM195" s="8" t="n">
        <f aca="false">BL195+BS195+AH195+DT195</f>
        <v>274</v>
      </c>
      <c r="FN195" s="19" t="n">
        <f aca="false">IF(DS195&gt;0,(BL195+BR195)/DS195,0)</f>
        <v>16.625</v>
      </c>
      <c r="FO195" s="12" t="n">
        <v>0.0137123746</v>
      </c>
      <c r="FP195" s="19" t="n">
        <f aca="false">Z195-AH195/10</f>
        <v>-7.1</v>
      </c>
      <c r="FQ195" s="19" t="n">
        <f aca="false">Z195+DR195/5</f>
        <v>3.125</v>
      </c>
      <c r="FR195" s="19" t="n">
        <f aca="false">(DX195+DY195)/AL195*60</f>
        <v>109.029345372461</v>
      </c>
      <c r="FS195" s="8" t="n">
        <v>3</v>
      </c>
      <c r="FT195" s="17" t="s">
        <v>1171</v>
      </c>
      <c r="FU195" s="8" t="n">
        <v>29</v>
      </c>
      <c r="FV195" s="22"/>
      <c r="FW195" s="17" t="s">
        <v>280</v>
      </c>
      <c r="FX195" s="23" t="n">
        <v>1250000</v>
      </c>
      <c r="FY195" s="23" t="n">
        <v>1333333</v>
      </c>
      <c r="FZ195" s="8" t="n">
        <v>738</v>
      </c>
      <c r="GA195" s="8" t="n">
        <v>71</v>
      </c>
      <c r="GB195" s="8" t="n">
        <v>55</v>
      </c>
      <c r="GC195" s="8" t="n">
        <v>126</v>
      </c>
      <c r="GD195" s="8" t="n">
        <v>-46</v>
      </c>
      <c r="GE195" s="8" t="n">
        <v>1563</v>
      </c>
      <c r="GF195" s="8" t="n">
        <v>818</v>
      </c>
      <c r="GG195" s="8" t="n">
        <v>7522</v>
      </c>
      <c r="GH195" s="8" t="n">
        <v>0.2</v>
      </c>
      <c r="GI195" s="8" t="n">
        <v>6.4</v>
      </c>
      <c r="GJ195" s="8" t="n">
        <v>6.6</v>
      </c>
      <c r="GK195" s="8" t="n">
        <f aca="false">Z195-AH195/10</f>
        <v>-7.1</v>
      </c>
      <c r="GL195" s="22"/>
      <c r="GM195" s="22"/>
      <c r="GN195" s="22"/>
      <c r="GO195" s="22"/>
      <c r="GP195" s="22"/>
    </row>
    <row r="196" customFormat="false" ht="13.65" hidden="false" customHeight="true" outlineLevel="0" collapsed="false">
      <c r="A196" s="16" t="n">
        <v>34694</v>
      </c>
      <c r="B196" s="17" t="s">
        <v>1172</v>
      </c>
      <c r="C196" s="17" t="s">
        <v>27</v>
      </c>
      <c r="D196" s="17" t="s">
        <v>262</v>
      </c>
      <c r="E196" s="17" t="s">
        <v>262</v>
      </c>
      <c r="F196" s="8" t="n">
        <v>73</v>
      </c>
      <c r="G196" s="8" t="n">
        <v>200</v>
      </c>
      <c r="H196" s="22"/>
      <c r="I196" s="22"/>
      <c r="J196" s="22"/>
      <c r="K196" s="17" t="s">
        <v>263</v>
      </c>
      <c r="L196" s="8" t="n">
        <v>2017</v>
      </c>
      <c r="M196" s="8" t="n">
        <v>23</v>
      </c>
      <c r="N196" s="8" t="n">
        <v>1</v>
      </c>
      <c r="O196" s="8" t="n">
        <v>8477529</v>
      </c>
      <c r="P196" s="17" t="s">
        <v>1173</v>
      </c>
      <c r="Q196" s="17" t="s">
        <v>1174</v>
      </c>
      <c r="R196" s="17" t="s">
        <v>1175</v>
      </c>
      <c r="S196" s="17" t="s">
        <v>1176</v>
      </c>
      <c r="T196" s="17" t="s">
        <v>313</v>
      </c>
      <c r="U196" s="17" t="s">
        <v>338</v>
      </c>
      <c r="V196" s="8" t="n">
        <v>3</v>
      </c>
      <c r="W196" s="8" t="n">
        <v>0</v>
      </c>
      <c r="X196" s="8" t="n">
        <v>0</v>
      </c>
      <c r="Y196" s="8" t="n">
        <v>0</v>
      </c>
      <c r="Z196" s="8" t="n">
        <v>0</v>
      </c>
      <c r="AA196" s="8" t="n">
        <v>33</v>
      </c>
      <c r="AB196" s="8" t="n">
        <v>85</v>
      </c>
      <c r="AC196" s="18" t="n">
        <f aca="false">Z196/V196</f>
        <v>0</v>
      </c>
      <c r="AD196" s="19" t="n">
        <f aca="false">IF(FZ196&gt;V196,Z196-V196*(GC196-Z196)/(FZ196-V196),0)</f>
        <v>0</v>
      </c>
      <c r="AE196" s="19" t="n">
        <v>0</v>
      </c>
      <c r="AF196" s="8" t="n">
        <v>0</v>
      </c>
      <c r="AG196" s="8" t="n">
        <v>0.2</v>
      </c>
      <c r="AH196" s="8" t="n">
        <v>2</v>
      </c>
      <c r="AI196" s="8" t="n">
        <v>48</v>
      </c>
      <c r="AJ196" s="8" t="n">
        <v>2062</v>
      </c>
      <c r="AK196" s="19" t="n">
        <v>34.366666666667</v>
      </c>
      <c r="AL196" s="8" t="n">
        <v>34.37</v>
      </c>
      <c r="AM196" s="8" t="n">
        <v>34</v>
      </c>
      <c r="AN196" s="18" t="n">
        <f aca="false">AJ196/60/V196</f>
        <v>11.4555555555556</v>
      </c>
      <c r="AO196" s="8" t="n">
        <v>19.24</v>
      </c>
      <c r="AP196" s="12" t="n">
        <f aca="false">IF(EF196&gt;0,Z196/EF196,0)</f>
        <v>0</v>
      </c>
      <c r="AQ196" s="8" t="n">
        <v>4</v>
      </c>
      <c r="AR196" s="8" t="n">
        <v>4</v>
      </c>
      <c r="AS196" s="8" t="n">
        <v>4</v>
      </c>
      <c r="AT196" s="8" t="n">
        <v>3</v>
      </c>
      <c r="AU196" s="8" t="n">
        <v>3</v>
      </c>
      <c r="AV196" s="8" t="n">
        <v>2</v>
      </c>
      <c r="AW196" s="8" t="n">
        <v>3</v>
      </c>
      <c r="AX196" s="8" t="n">
        <v>2</v>
      </c>
      <c r="AY196" s="8" t="n">
        <v>0</v>
      </c>
      <c r="AZ196" s="8" t="n">
        <v>0</v>
      </c>
      <c r="BA196" s="8" t="n">
        <f aca="false">AY196+AZ196</f>
        <v>0</v>
      </c>
      <c r="BB196" s="8" t="n">
        <v>0.17</v>
      </c>
      <c r="BC196" s="8" t="n">
        <v>28.5</v>
      </c>
      <c r="BD196" s="19" t="n">
        <v>0</v>
      </c>
      <c r="BE196" s="19" t="n">
        <v>0</v>
      </c>
      <c r="BF196" s="19" t="n">
        <f aca="false">AQ196+BD196</f>
        <v>4</v>
      </c>
      <c r="BG196" s="19" t="n">
        <f aca="false">IF(AL196&gt;0,BF196/AL196*60,0)</f>
        <v>6.98283386674425</v>
      </c>
      <c r="BH196" s="8" t="n">
        <v>11</v>
      </c>
      <c r="BI196" s="8" t="n">
        <v>7</v>
      </c>
      <c r="BJ196" s="8" t="n">
        <v>9</v>
      </c>
      <c r="BK196" s="12" t="n">
        <f aca="false">BH196/(BH196+BJ196)</f>
        <v>0.55</v>
      </c>
      <c r="BL196" s="8" t="n">
        <v>3</v>
      </c>
      <c r="BM196" s="8" t="n">
        <v>3</v>
      </c>
      <c r="BN196" s="8" t="n">
        <v>2</v>
      </c>
      <c r="BO196" s="8" t="n">
        <f aca="false">BM196-BN196</f>
        <v>1</v>
      </c>
      <c r="BP196" s="8" t="n">
        <v>1</v>
      </c>
      <c r="BQ196" s="8" t="n">
        <v>0</v>
      </c>
      <c r="BR196" s="8" t="n">
        <v>1</v>
      </c>
      <c r="BS196" s="8" t="n">
        <v>2</v>
      </c>
      <c r="BT196" s="12" t="n">
        <f aca="false">BS196/(EA196+BS196)</f>
        <v>0.0909090909090909</v>
      </c>
      <c r="BU196" s="8" t="n">
        <v>10</v>
      </c>
      <c r="BV196" s="8" t="n">
        <v>14</v>
      </c>
      <c r="BW196" s="12" t="n">
        <f aca="false">IF(BU196+BV196&gt;0,BU196/(BU196+BV196),0)</f>
        <v>0.416666666666667</v>
      </c>
      <c r="BX196" s="8" t="n">
        <v>4</v>
      </c>
      <c r="BY196" s="8" t="n">
        <v>5</v>
      </c>
      <c r="BZ196" s="8" t="n">
        <v>4</v>
      </c>
      <c r="CA196" s="8" t="n">
        <v>3</v>
      </c>
      <c r="CB196" s="8" t="n">
        <v>2</v>
      </c>
      <c r="CC196" s="8" t="n">
        <v>6</v>
      </c>
      <c r="CD196" s="8" t="n">
        <v>0</v>
      </c>
      <c r="CE196" s="8" t="n">
        <v>0</v>
      </c>
      <c r="CF196" s="8" t="n">
        <v>4</v>
      </c>
      <c r="CG196" s="8" t="n">
        <v>8</v>
      </c>
      <c r="CH196" s="8" t="n">
        <v>8</v>
      </c>
      <c r="CI196" s="8" t="n">
        <v>10</v>
      </c>
      <c r="CJ196" s="8" t="n">
        <v>0</v>
      </c>
      <c r="CK196" s="8" t="n">
        <v>0</v>
      </c>
      <c r="CL196" s="8" t="n">
        <v>0</v>
      </c>
      <c r="CM196" s="8" t="n">
        <v>0</v>
      </c>
      <c r="CN196" s="8" t="n">
        <v>0</v>
      </c>
      <c r="CO196" s="8" t="n">
        <v>0</v>
      </c>
      <c r="CP196" s="8" t="n">
        <v>0</v>
      </c>
      <c r="CQ196" s="8" t="n">
        <v>0</v>
      </c>
      <c r="CR196" s="8" t="n">
        <v>0</v>
      </c>
      <c r="CS196" s="8" t="n">
        <v>0</v>
      </c>
      <c r="CT196" s="8" t="n">
        <v>0</v>
      </c>
      <c r="CU196" s="8" t="n">
        <v>0</v>
      </c>
      <c r="CV196" s="8" t="n">
        <v>0</v>
      </c>
      <c r="CW196" s="8" t="n">
        <v>0</v>
      </c>
      <c r="CX196" s="8" t="n">
        <v>0</v>
      </c>
      <c r="CY196" s="8" t="n">
        <v>0</v>
      </c>
      <c r="CZ196" s="8" t="n">
        <v>0</v>
      </c>
      <c r="DA196" s="8" t="n">
        <v>1</v>
      </c>
      <c r="DB196" s="8" t="n">
        <v>0</v>
      </c>
      <c r="DC196" s="8" t="n">
        <v>0</v>
      </c>
      <c r="DD196" s="8" t="n">
        <v>1</v>
      </c>
      <c r="DE196" s="8" t="n">
        <v>0</v>
      </c>
      <c r="DF196" s="8" t="n">
        <v>0</v>
      </c>
      <c r="DG196" s="8" t="n">
        <v>0</v>
      </c>
      <c r="DH196" s="8" t="n">
        <v>1</v>
      </c>
      <c r="DI196" s="8" t="n">
        <v>1</v>
      </c>
      <c r="DJ196" s="8" t="n">
        <v>0</v>
      </c>
      <c r="DK196" s="8" t="n">
        <v>1</v>
      </c>
      <c r="DL196" s="8" t="n">
        <v>1</v>
      </c>
      <c r="DM196" s="8" t="n">
        <v>0</v>
      </c>
      <c r="DN196" s="8" t="n">
        <v>0</v>
      </c>
      <c r="DO196" s="8" t="n">
        <v>0</v>
      </c>
      <c r="DP196" s="8" t="n">
        <v>0</v>
      </c>
      <c r="DQ196" s="8" t="n">
        <f aca="false">DJ196-DI196</f>
        <v>-1</v>
      </c>
      <c r="DR196" s="19" t="n">
        <v>-1.052</v>
      </c>
      <c r="DS196" s="8" t="n">
        <v>1</v>
      </c>
      <c r="DT196" s="8" t="n">
        <v>0</v>
      </c>
      <c r="DU196" s="8" t="n">
        <v>0</v>
      </c>
      <c r="DV196" s="8" t="n">
        <v>0</v>
      </c>
      <c r="DW196" s="8" t="n">
        <v>0</v>
      </c>
      <c r="DX196" s="8" t="n">
        <v>27</v>
      </c>
      <c r="DY196" s="8" t="n">
        <v>31</v>
      </c>
      <c r="DZ196" s="8" t="n">
        <v>22</v>
      </c>
      <c r="EA196" s="8" t="n">
        <v>20</v>
      </c>
      <c r="EB196" s="8" t="n">
        <v>15</v>
      </c>
      <c r="EC196" s="8" t="n">
        <v>15</v>
      </c>
      <c r="ED196" s="8" t="n">
        <v>0.86</v>
      </c>
      <c r="EE196" s="8" t="n">
        <v>1</v>
      </c>
      <c r="EF196" s="8" t="n">
        <v>0</v>
      </c>
      <c r="EG196" s="8" t="n">
        <v>0</v>
      </c>
      <c r="EH196" s="12" t="n">
        <f aca="false">EF196/EB196</f>
        <v>0</v>
      </c>
      <c r="EI196" s="20" t="n">
        <f aca="false">1-EG196/EC196</f>
        <v>1</v>
      </c>
      <c r="EJ196" s="21" t="n">
        <f aca="false">EH196+EI196</f>
        <v>1</v>
      </c>
      <c r="EK196" s="8" t="n">
        <v>27</v>
      </c>
      <c r="EL196" s="8" t="n">
        <v>31</v>
      </c>
      <c r="EM196" s="8" t="n">
        <v>22</v>
      </c>
      <c r="EN196" s="8" t="n">
        <v>20</v>
      </c>
      <c r="EO196" s="8" t="n">
        <v>15</v>
      </c>
      <c r="EP196" s="8" t="n">
        <v>15</v>
      </c>
      <c r="EQ196" s="8" t="n">
        <v>0</v>
      </c>
      <c r="ER196" s="8" t="n">
        <v>0</v>
      </c>
      <c r="ES196" s="8" t="n">
        <v>14</v>
      </c>
      <c r="ET196" s="8" t="n">
        <v>14</v>
      </c>
      <c r="EU196" s="8" t="n">
        <v>5</v>
      </c>
      <c r="EV196" s="8" t="n">
        <v>5</v>
      </c>
      <c r="EW196" s="8" t="n">
        <v>0</v>
      </c>
      <c r="EX196" s="8" t="n">
        <v>0</v>
      </c>
      <c r="EY196" s="8" t="n">
        <v>2</v>
      </c>
      <c r="EZ196" s="8" t="n">
        <v>1</v>
      </c>
      <c r="FA196" s="8" t="n">
        <v>-0.1</v>
      </c>
      <c r="FB196" s="8" t="n">
        <v>0</v>
      </c>
      <c r="FC196" s="8" t="n">
        <v>-0.1</v>
      </c>
      <c r="FD196" s="19" t="n">
        <v>0.01</v>
      </c>
      <c r="FE196" s="18" t="n">
        <f aca="false">FD196/V196</f>
        <v>0.00333333333333333</v>
      </c>
      <c r="FF196" s="8" t="n">
        <v>0.0017</v>
      </c>
      <c r="FG196" s="8" t="n">
        <v>0</v>
      </c>
      <c r="FH196" s="8" t="n">
        <v>0</v>
      </c>
      <c r="FI196" s="8" t="n">
        <v>0</v>
      </c>
      <c r="FJ196" s="22"/>
      <c r="FK196" s="22"/>
      <c r="FL196" s="22"/>
      <c r="FM196" s="8" t="n">
        <f aca="false">BL196+BS196+AH196+DT196</f>
        <v>7</v>
      </c>
      <c r="FN196" s="19" t="n">
        <f aca="false">IF(DS196&gt;0,(BL196+BR196)/DS196,0)</f>
        <v>4</v>
      </c>
      <c r="FO196" s="12" t="n">
        <v>0</v>
      </c>
      <c r="FP196" s="19" t="n">
        <f aca="false">Z196-AH196/10</f>
        <v>-0.2</v>
      </c>
      <c r="FQ196" s="19" t="n">
        <f aca="false">Z196+DR196/5</f>
        <v>-0.2104</v>
      </c>
      <c r="FR196" s="19" t="n">
        <f aca="false">(DX196+DY196)/AL196*60</f>
        <v>101.251091067792</v>
      </c>
      <c r="FS196" s="22"/>
      <c r="FT196" s="22"/>
      <c r="FU196" s="22"/>
      <c r="FV196" s="22"/>
      <c r="FW196" s="17" t="s">
        <v>270</v>
      </c>
      <c r="FX196" s="23" t="n">
        <v>680000</v>
      </c>
      <c r="FY196" s="23" t="n">
        <v>655000</v>
      </c>
      <c r="FZ196" s="8" t="n">
        <v>3</v>
      </c>
      <c r="GA196" s="8" t="n">
        <v>0</v>
      </c>
      <c r="GB196" s="8" t="n">
        <v>0</v>
      </c>
      <c r="GC196" s="8" t="n">
        <v>0</v>
      </c>
      <c r="GD196" s="8" t="n">
        <v>0</v>
      </c>
      <c r="GE196" s="8" t="n">
        <v>2</v>
      </c>
      <c r="GF196" s="8" t="n">
        <v>2</v>
      </c>
      <c r="GG196" s="8" t="n">
        <v>34</v>
      </c>
      <c r="GH196" s="8" t="n">
        <v>-0.1</v>
      </c>
      <c r="GI196" s="8" t="n">
        <v>0</v>
      </c>
      <c r="GJ196" s="8" t="n">
        <v>-0.1</v>
      </c>
      <c r="GK196" s="8" t="n">
        <f aca="false">Z196-AH196/10</f>
        <v>-0.2</v>
      </c>
      <c r="GL196" s="22"/>
      <c r="GM196" s="22"/>
      <c r="GN196" s="22"/>
      <c r="GO196" s="22"/>
      <c r="GP196" s="22"/>
    </row>
    <row r="197" customFormat="false" ht="13.65" hidden="false" customHeight="true" outlineLevel="0" collapsed="false">
      <c r="A197" s="16" t="n">
        <v>33906</v>
      </c>
      <c r="B197" s="17" t="s">
        <v>1094</v>
      </c>
      <c r="C197" s="17" t="s">
        <v>272</v>
      </c>
      <c r="D197" s="17" t="s">
        <v>262</v>
      </c>
      <c r="E197" s="17" t="s">
        <v>262</v>
      </c>
      <c r="F197" s="8" t="n">
        <v>73</v>
      </c>
      <c r="G197" s="8" t="n">
        <v>196</v>
      </c>
      <c r="H197" s="8" t="n">
        <v>2012</v>
      </c>
      <c r="I197" s="8" t="n">
        <v>5</v>
      </c>
      <c r="J197" s="8" t="n">
        <v>151</v>
      </c>
      <c r="K197" s="17" t="s">
        <v>273</v>
      </c>
      <c r="L197" s="8" t="n">
        <v>2015</v>
      </c>
      <c r="M197" s="8" t="n">
        <v>25</v>
      </c>
      <c r="N197" s="8" t="n">
        <v>3</v>
      </c>
      <c r="O197" s="8" t="n">
        <v>8476525</v>
      </c>
      <c r="P197" s="17" t="s">
        <v>1177</v>
      </c>
      <c r="Q197" s="17" t="s">
        <v>1178</v>
      </c>
      <c r="R197" s="17" t="s">
        <v>1179</v>
      </c>
      <c r="S197" s="17" t="s">
        <v>1180</v>
      </c>
      <c r="T197" s="17" t="s">
        <v>278</v>
      </c>
      <c r="U197" s="17" t="s">
        <v>444</v>
      </c>
      <c r="V197" s="8" t="n">
        <v>82</v>
      </c>
      <c r="W197" s="8" t="n">
        <v>10</v>
      </c>
      <c r="X197" s="8" t="n">
        <v>31</v>
      </c>
      <c r="Y197" s="8" t="n">
        <v>18</v>
      </c>
      <c r="Z197" s="8" t="n">
        <v>41</v>
      </c>
      <c r="AA197" s="8" t="n">
        <v>7</v>
      </c>
      <c r="AB197" s="8" t="n">
        <v>37</v>
      </c>
      <c r="AC197" s="18" t="n">
        <f aca="false">Z197/V197</f>
        <v>0.5</v>
      </c>
      <c r="AD197" s="19" t="n">
        <f aca="false">IF(FZ197&gt;V197,Z197-V197*(GC197-Z197)/(FZ197-V197),0)</f>
        <v>17.9126213592233</v>
      </c>
      <c r="AE197" s="19" t="n">
        <v>14.398</v>
      </c>
      <c r="AF197" s="8" t="n">
        <v>-4</v>
      </c>
      <c r="AG197" s="8" t="n">
        <v>10.4</v>
      </c>
      <c r="AH197" s="8" t="n">
        <v>53</v>
      </c>
      <c r="AI197" s="8" t="n">
        <v>1981</v>
      </c>
      <c r="AJ197" s="8" t="n">
        <v>95171</v>
      </c>
      <c r="AK197" s="19" t="n">
        <v>1586.1833333333</v>
      </c>
      <c r="AL197" s="8" t="n">
        <v>1585.15</v>
      </c>
      <c r="AM197" s="8" t="n">
        <v>1586</v>
      </c>
      <c r="AN197" s="18" t="n">
        <f aca="false">AJ197/60/V197</f>
        <v>19.3436991869919</v>
      </c>
      <c r="AO197" s="8" t="n">
        <v>32</v>
      </c>
      <c r="AP197" s="12" t="n">
        <f aca="false">IF(EF197&gt;0,Z197/EF197,0)</f>
        <v>0.493975903614458</v>
      </c>
      <c r="AQ197" s="8" t="n">
        <v>419</v>
      </c>
      <c r="AR197" s="8" t="n">
        <v>392</v>
      </c>
      <c r="AS197" s="8" t="n">
        <v>420</v>
      </c>
      <c r="AT197" s="8" t="n">
        <v>265</v>
      </c>
      <c r="AU197" s="8" t="n">
        <v>265</v>
      </c>
      <c r="AV197" s="8" t="n">
        <v>177</v>
      </c>
      <c r="AW197" s="8" t="n">
        <v>118</v>
      </c>
      <c r="AX197" s="8" t="n">
        <v>11</v>
      </c>
      <c r="AY197" s="8" t="n">
        <v>7</v>
      </c>
      <c r="AZ197" s="8" t="n">
        <v>27</v>
      </c>
      <c r="BA197" s="8" t="n">
        <f aca="false">AY197+AZ197</f>
        <v>34</v>
      </c>
      <c r="BB197" s="8" t="n">
        <v>9.67</v>
      </c>
      <c r="BC197" s="8" t="n">
        <v>50.9322</v>
      </c>
      <c r="BD197" s="19" t="n">
        <v>332.5</v>
      </c>
      <c r="BE197" s="19" t="n">
        <v>12.5773607506491</v>
      </c>
      <c r="BF197" s="19" t="n">
        <f aca="false">AQ197+BD197</f>
        <v>751.5</v>
      </c>
      <c r="BG197" s="19" t="n">
        <f aca="false">IF(AL197&gt;0,BF197/AL197*60,0)</f>
        <v>28.4452575466044</v>
      </c>
      <c r="BH197" s="8" t="n">
        <v>713</v>
      </c>
      <c r="BI197" s="8" t="n">
        <v>472</v>
      </c>
      <c r="BJ197" s="8" t="n">
        <v>360</v>
      </c>
      <c r="BK197" s="12" t="n">
        <f aca="false">BH197/(BH197+BJ197)</f>
        <v>0.664492078285182</v>
      </c>
      <c r="BL197" s="8" t="n">
        <v>165</v>
      </c>
      <c r="BM197" s="8" t="n">
        <v>165</v>
      </c>
      <c r="BN197" s="8" t="n">
        <v>119</v>
      </c>
      <c r="BO197" s="8" t="n">
        <f aca="false">BM197-BN197</f>
        <v>46</v>
      </c>
      <c r="BP197" s="8" t="n">
        <v>88</v>
      </c>
      <c r="BQ197" s="8" t="n">
        <v>56</v>
      </c>
      <c r="BR197" s="8" t="n">
        <v>35</v>
      </c>
      <c r="BS197" s="8" t="n">
        <v>64</v>
      </c>
      <c r="BT197" s="12" t="n">
        <f aca="false">BS197/(EA197+BS197)</f>
        <v>0.0640640640640641</v>
      </c>
      <c r="BU197" s="8" t="n">
        <v>1</v>
      </c>
      <c r="BV197" s="8" t="n">
        <v>0</v>
      </c>
      <c r="BW197" s="12" t="n">
        <f aca="false">IF(BU197+BV197&gt;0,BU197/(BU197+BV197),0)</f>
        <v>1</v>
      </c>
      <c r="BX197" s="8" t="n">
        <v>0</v>
      </c>
      <c r="BY197" s="8" t="n">
        <v>0</v>
      </c>
      <c r="BZ197" s="8" t="n">
        <v>1</v>
      </c>
      <c r="CA197" s="8" t="n">
        <v>0</v>
      </c>
      <c r="CB197" s="8" t="n">
        <v>0</v>
      </c>
      <c r="CC197" s="8" t="n">
        <v>0</v>
      </c>
      <c r="CD197" s="8" t="n">
        <v>0</v>
      </c>
      <c r="CE197" s="8" t="n">
        <v>0</v>
      </c>
      <c r="CF197" s="8" t="n">
        <v>1</v>
      </c>
      <c r="CG197" s="8" t="n">
        <v>0</v>
      </c>
      <c r="CH197" s="8" t="n">
        <v>0</v>
      </c>
      <c r="CI197" s="8" t="n">
        <v>0</v>
      </c>
      <c r="CJ197" s="8" t="n">
        <v>0</v>
      </c>
      <c r="CK197" s="8" t="n">
        <v>0</v>
      </c>
      <c r="CL197" s="8" t="n">
        <v>1</v>
      </c>
      <c r="CM197" s="8" t="n">
        <v>2</v>
      </c>
      <c r="CN197" s="8" t="n">
        <v>0</v>
      </c>
      <c r="CO197" s="8" t="n">
        <v>0</v>
      </c>
      <c r="CP197" s="8" t="n">
        <v>0</v>
      </c>
      <c r="CQ197" s="8" t="n">
        <v>0</v>
      </c>
      <c r="CR197" s="8" t="n">
        <v>0</v>
      </c>
      <c r="CS197" s="8" t="n">
        <v>5</v>
      </c>
      <c r="CT197" s="8" t="n">
        <v>0</v>
      </c>
      <c r="CU197" s="8" t="n">
        <v>0</v>
      </c>
      <c r="CV197" s="8" t="n">
        <v>0</v>
      </c>
      <c r="CW197" s="8" t="n">
        <v>5</v>
      </c>
      <c r="CX197" s="8" t="n">
        <v>0</v>
      </c>
      <c r="CY197" s="8" t="n">
        <v>3</v>
      </c>
      <c r="CZ197" s="8" t="n">
        <v>4</v>
      </c>
      <c r="DA197" s="8" t="n">
        <v>81</v>
      </c>
      <c r="DB197" s="8" t="n">
        <v>1</v>
      </c>
      <c r="DC197" s="8" t="n">
        <v>4</v>
      </c>
      <c r="DD197" s="8" t="n">
        <v>82</v>
      </c>
      <c r="DE197" s="8" t="n">
        <v>15</v>
      </c>
      <c r="DF197" s="8" t="n">
        <v>0</v>
      </c>
      <c r="DG197" s="8" t="n">
        <v>0</v>
      </c>
      <c r="DH197" s="8" t="n">
        <v>75</v>
      </c>
      <c r="DI197" s="8" t="n">
        <v>24</v>
      </c>
      <c r="DJ197" s="8" t="n">
        <v>18</v>
      </c>
      <c r="DK197" s="8" t="n">
        <v>25</v>
      </c>
      <c r="DL197" s="8" t="n">
        <v>24</v>
      </c>
      <c r="DM197" s="8" t="n">
        <v>1</v>
      </c>
      <c r="DN197" s="8" t="n">
        <v>18</v>
      </c>
      <c r="DO197" s="8" t="n">
        <v>17</v>
      </c>
      <c r="DP197" s="8" t="n">
        <v>1</v>
      </c>
      <c r="DQ197" s="8" t="n">
        <f aca="false">DJ197-DI197</f>
        <v>-6</v>
      </c>
      <c r="DR197" s="19" t="n">
        <v>-0.272</v>
      </c>
      <c r="DS197" s="8" t="n">
        <v>23</v>
      </c>
      <c r="DT197" s="8" t="n">
        <v>1</v>
      </c>
      <c r="DU197" s="8" t="n">
        <v>0</v>
      </c>
      <c r="DV197" s="8" t="n">
        <v>0</v>
      </c>
      <c r="DW197" s="8" t="n">
        <v>0</v>
      </c>
      <c r="DX197" s="8" t="n">
        <v>1758</v>
      </c>
      <c r="DY197" s="8" t="n">
        <v>1214</v>
      </c>
      <c r="DZ197" s="8" t="n">
        <v>1295</v>
      </c>
      <c r="EA197" s="8" t="n">
        <v>935</v>
      </c>
      <c r="EB197" s="8" t="n">
        <v>920</v>
      </c>
      <c r="EC197" s="8" t="n">
        <v>677</v>
      </c>
      <c r="ED197" s="8" t="n">
        <v>83.99</v>
      </c>
      <c r="EE197" s="8" t="n">
        <v>60.64</v>
      </c>
      <c r="EF197" s="8" t="n">
        <v>83</v>
      </c>
      <c r="EG197" s="8" t="n">
        <v>68</v>
      </c>
      <c r="EH197" s="12" t="n">
        <f aca="false">EF197/EB197</f>
        <v>0.0902173913043479</v>
      </c>
      <c r="EI197" s="20" t="n">
        <f aca="false">1-EG197/EC197</f>
        <v>0.899556868537666</v>
      </c>
      <c r="EJ197" s="21" t="n">
        <f aca="false">EH197+EI197</f>
        <v>0.989774259842014</v>
      </c>
      <c r="EK197" s="8" t="n">
        <v>1761</v>
      </c>
      <c r="EL197" s="8" t="n">
        <v>1218</v>
      </c>
      <c r="EM197" s="8" t="n">
        <v>1296</v>
      </c>
      <c r="EN197" s="8" t="n">
        <v>939</v>
      </c>
      <c r="EO197" s="8" t="n">
        <v>921</v>
      </c>
      <c r="EP197" s="8" t="n">
        <v>679</v>
      </c>
      <c r="EQ197" s="8" t="n">
        <v>82</v>
      </c>
      <c r="ER197" s="8" t="n">
        <v>70</v>
      </c>
      <c r="ES197" s="8" t="n">
        <v>860</v>
      </c>
      <c r="ET197" s="8" t="n">
        <v>585</v>
      </c>
      <c r="EU197" s="8" t="n">
        <v>301</v>
      </c>
      <c r="EV197" s="8" t="n">
        <v>229</v>
      </c>
      <c r="EW197" s="8" t="n">
        <v>43</v>
      </c>
      <c r="EX197" s="8" t="n">
        <v>45</v>
      </c>
      <c r="EY197" s="8" t="n">
        <v>96</v>
      </c>
      <c r="EZ197" s="8" t="n">
        <v>90</v>
      </c>
      <c r="FA197" s="8" t="n">
        <v>3.3</v>
      </c>
      <c r="FB197" s="8" t="n">
        <v>2.8</v>
      </c>
      <c r="FC197" s="8" t="n">
        <v>6.1</v>
      </c>
      <c r="FD197" s="19" t="n">
        <v>54.73</v>
      </c>
      <c r="FE197" s="18" t="n">
        <f aca="false">FD197/V197</f>
        <v>0.667439024390244</v>
      </c>
      <c r="FF197" s="8" t="n">
        <v>2.8644</v>
      </c>
      <c r="FG197" s="8" t="n">
        <v>0.15</v>
      </c>
      <c r="FH197" s="8" t="n">
        <v>0.56</v>
      </c>
      <c r="FI197" s="8" t="n">
        <v>0.71</v>
      </c>
      <c r="FJ197" s="22"/>
      <c r="FK197" s="22"/>
      <c r="FL197" s="22"/>
      <c r="FM197" s="8" t="n">
        <f aca="false">BL197+BS197+AH197+DT197</f>
        <v>283</v>
      </c>
      <c r="FN197" s="19" t="n">
        <f aca="false">IF(DS197&gt;0,(BL197+BR197)/DS197,0)</f>
        <v>8.69565217391304</v>
      </c>
      <c r="FO197" s="12" t="n">
        <v>0.0387596899</v>
      </c>
      <c r="FP197" s="19" t="n">
        <f aca="false">Z197-AH197/10</f>
        <v>35.7</v>
      </c>
      <c r="FQ197" s="19" t="n">
        <f aca="false">Z197+DR197/5</f>
        <v>40.9456</v>
      </c>
      <c r="FR197" s="19" t="n">
        <f aca="false">(DX197+DY197)/AL197*60</f>
        <v>112.494085733211</v>
      </c>
      <c r="FS197" s="22"/>
      <c r="FT197" s="22"/>
      <c r="FU197" s="22"/>
      <c r="FV197" s="22"/>
      <c r="FW197" s="17" t="s">
        <v>270</v>
      </c>
      <c r="FX197" s="23" t="n">
        <v>1100000</v>
      </c>
      <c r="FY197" s="23" t="n">
        <v>1000000</v>
      </c>
      <c r="FZ197" s="8" t="n">
        <v>185</v>
      </c>
      <c r="GA197" s="8" t="n">
        <v>19</v>
      </c>
      <c r="GB197" s="8" t="n">
        <v>51</v>
      </c>
      <c r="GC197" s="8" t="n">
        <v>70</v>
      </c>
      <c r="GD197" s="8" t="n">
        <v>-4</v>
      </c>
      <c r="GE197" s="8" t="n">
        <v>147</v>
      </c>
      <c r="GF197" s="8" t="n">
        <v>321</v>
      </c>
      <c r="GG197" s="8" t="n">
        <v>3214</v>
      </c>
      <c r="GH197" s="8" t="n">
        <v>5.6</v>
      </c>
      <c r="GI197" s="8" t="n">
        <v>6.3</v>
      </c>
      <c r="GJ197" s="8" t="n">
        <v>11.9</v>
      </c>
      <c r="GK197" s="8" t="n">
        <f aca="false">Z197-AH197/10</f>
        <v>35.7</v>
      </c>
      <c r="GL197" s="22"/>
      <c r="GM197" s="22"/>
      <c r="GN197" s="22"/>
      <c r="GO197" s="22"/>
      <c r="GP197" s="22"/>
    </row>
    <row r="198" customFormat="false" ht="13.65" hidden="false" customHeight="true" outlineLevel="0" collapsed="false">
      <c r="A198" s="16" t="n">
        <v>35460</v>
      </c>
      <c r="B198" s="17" t="s">
        <v>1181</v>
      </c>
      <c r="C198" s="17" t="s">
        <v>309</v>
      </c>
      <c r="D198" s="17" t="s">
        <v>283</v>
      </c>
      <c r="E198" s="17" t="s">
        <v>283</v>
      </c>
      <c r="F198" s="8" t="n">
        <v>72</v>
      </c>
      <c r="G198" s="8" t="n">
        <v>183</v>
      </c>
      <c r="H198" s="8" t="n">
        <v>2015</v>
      </c>
      <c r="I198" s="8" t="n">
        <v>1</v>
      </c>
      <c r="J198" s="8" t="n">
        <v>21</v>
      </c>
      <c r="K198" s="17" t="s">
        <v>273</v>
      </c>
      <c r="L198" s="8" t="n">
        <v>4015</v>
      </c>
      <c r="M198" s="8" t="n">
        <v>21</v>
      </c>
      <c r="N198" s="8" t="n">
        <v>14</v>
      </c>
      <c r="O198" s="8" t="n">
        <v>8478400</v>
      </c>
      <c r="P198" s="17" t="s">
        <v>1182</v>
      </c>
      <c r="Q198" s="17" t="s">
        <v>1183</v>
      </c>
      <c r="R198" s="17" t="s">
        <v>1184</v>
      </c>
      <c r="S198" s="17" t="s">
        <v>1180</v>
      </c>
      <c r="T198" s="17" t="s">
        <v>313</v>
      </c>
      <c r="U198" s="17" t="s">
        <v>402</v>
      </c>
      <c r="V198" s="8" t="n">
        <v>21</v>
      </c>
      <c r="W198" s="8" t="n">
        <v>2</v>
      </c>
      <c r="X198" s="8" t="n">
        <v>4</v>
      </c>
      <c r="Y198" s="8" t="n">
        <v>2</v>
      </c>
      <c r="Z198" s="8" t="n">
        <v>6</v>
      </c>
      <c r="AA198" s="8" t="n">
        <v>24</v>
      </c>
      <c r="AB198" s="8" t="n">
        <v>56</v>
      </c>
      <c r="AC198" s="18" t="n">
        <f aca="false">Z198/V198</f>
        <v>0.285714285714286</v>
      </c>
      <c r="AD198" s="19" t="n">
        <f aca="false">IF(FZ198&gt;V198,Z198-V198*(GC198-Z198)/(FZ198-V198),0)</f>
        <v>2.60951188986233</v>
      </c>
      <c r="AE198" s="19" t="n">
        <v>2.177</v>
      </c>
      <c r="AF198" s="8" t="n">
        <v>1</v>
      </c>
      <c r="AG198" s="8" t="n">
        <v>-3.3</v>
      </c>
      <c r="AH198" s="8" t="n">
        <v>8</v>
      </c>
      <c r="AI198" s="8" t="n">
        <v>375</v>
      </c>
      <c r="AJ198" s="8" t="n">
        <v>16814</v>
      </c>
      <c r="AK198" s="19" t="n">
        <v>280.23333333333</v>
      </c>
      <c r="AL198" s="8" t="n">
        <v>280.23</v>
      </c>
      <c r="AM198" s="8" t="n">
        <v>280</v>
      </c>
      <c r="AN198" s="18" t="n">
        <f aca="false">AJ198/60/V198</f>
        <v>13.3444444444444</v>
      </c>
      <c r="AO198" s="8" t="n">
        <v>22.66</v>
      </c>
      <c r="AP198" s="12" t="n">
        <f aca="false">IF(EF198&gt;0,Z198/EF198,0)</f>
        <v>0.461538461538462</v>
      </c>
      <c r="AQ198" s="8" t="n">
        <v>42</v>
      </c>
      <c r="AR198" s="8" t="n">
        <v>42</v>
      </c>
      <c r="AS198" s="8" t="n">
        <v>42</v>
      </c>
      <c r="AT198" s="8" t="n">
        <v>33</v>
      </c>
      <c r="AU198" s="8" t="n">
        <v>33</v>
      </c>
      <c r="AV198" s="8" t="n">
        <v>24</v>
      </c>
      <c r="AW198" s="8" t="n">
        <v>20</v>
      </c>
      <c r="AX198" s="8" t="n">
        <v>11</v>
      </c>
      <c r="AY198" s="8" t="n">
        <v>2</v>
      </c>
      <c r="AZ198" s="8" t="n">
        <v>2</v>
      </c>
      <c r="BA198" s="8" t="n">
        <f aca="false">AY198+AZ198</f>
        <v>4</v>
      </c>
      <c r="BB198" s="8" t="n">
        <v>2.23</v>
      </c>
      <c r="BC198" s="8" t="n">
        <v>32.0833</v>
      </c>
      <c r="BD198" s="19" t="n">
        <v>36.5</v>
      </c>
      <c r="BE198" s="19" t="n">
        <v>7.81491614131091</v>
      </c>
      <c r="BF198" s="19" t="n">
        <f aca="false">AQ198+BD198</f>
        <v>78.5</v>
      </c>
      <c r="BG198" s="19" t="n">
        <f aca="false">IF(AL198&gt;0,BF198/AL198*60,0)</f>
        <v>16.8076223102452</v>
      </c>
      <c r="BH198" s="8" t="n">
        <v>98</v>
      </c>
      <c r="BI198" s="8" t="n">
        <v>91</v>
      </c>
      <c r="BJ198" s="8" t="n">
        <v>91</v>
      </c>
      <c r="BK198" s="12" t="n">
        <f aca="false">BH198/(BH198+BJ198)</f>
        <v>0.518518518518518</v>
      </c>
      <c r="BL198" s="8" t="n">
        <v>12</v>
      </c>
      <c r="BM198" s="8" t="n">
        <v>12</v>
      </c>
      <c r="BN198" s="8" t="n">
        <v>34</v>
      </c>
      <c r="BO198" s="8" t="n">
        <f aca="false">BM198-BN198</f>
        <v>-22</v>
      </c>
      <c r="BP198" s="8" t="n">
        <v>9</v>
      </c>
      <c r="BQ198" s="8" t="n">
        <v>12</v>
      </c>
      <c r="BR198" s="8" t="n">
        <v>7</v>
      </c>
      <c r="BS198" s="8" t="n">
        <v>15</v>
      </c>
      <c r="BT198" s="12" t="n">
        <f aca="false">BS198/(EA198+BS198)</f>
        <v>0.066079295154185</v>
      </c>
      <c r="BU198" s="8" t="n">
        <v>20</v>
      </c>
      <c r="BV198" s="8" t="n">
        <v>40</v>
      </c>
      <c r="BW198" s="12" t="n">
        <f aca="false">IF(BU198+BV198&gt;0,BU198/(BU198+BV198),0)</f>
        <v>0.333333333333333</v>
      </c>
      <c r="BX198" s="8" t="n">
        <v>2</v>
      </c>
      <c r="BY198" s="8" t="n">
        <v>6</v>
      </c>
      <c r="BZ198" s="8" t="n">
        <v>8</v>
      </c>
      <c r="CA198" s="8" t="n">
        <v>17</v>
      </c>
      <c r="CB198" s="8" t="n">
        <v>10</v>
      </c>
      <c r="CC198" s="8" t="n">
        <v>17</v>
      </c>
      <c r="CD198" s="8" t="n">
        <v>3</v>
      </c>
      <c r="CE198" s="8" t="n">
        <v>14</v>
      </c>
      <c r="CF198" s="8" t="n">
        <v>11</v>
      </c>
      <c r="CG198" s="8" t="n">
        <v>16</v>
      </c>
      <c r="CH198" s="8" t="n">
        <v>11</v>
      </c>
      <c r="CI198" s="8" t="n">
        <v>21</v>
      </c>
      <c r="CJ198" s="8" t="n">
        <v>0</v>
      </c>
      <c r="CK198" s="8" t="n">
        <v>0</v>
      </c>
      <c r="CL198" s="8" t="n">
        <v>0</v>
      </c>
      <c r="CM198" s="8" t="n">
        <v>1</v>
      </c>
      <c r="CN198" s="8" t="n">
        <v>0</v>
      </c>
      <c r="CO198" s="8" t="n">
        <v>0</v>
      </c>
      <c r="CP198" s="8" t="n">
        <v>0</v>
      </c>
      <c r="CQ198" s="8" t="n">
        <v>0</v>
      </c>
      <c r="CR198" s="8" t="n">
        <v>0</v>
      </c>
      <c r="CS198" s="8" t="n">
        <v>0</v>
      </c>
      <c r="CT198" s="8" t="n">
        <v>0</v>
      </c>
      <c r="CU198" s="8" t="n">
        <v>0</v>
      </c>
      <c r="CV198" s="8" t="n">
        <v>0</v>
      </c>
      <c r="CW198" s="8" t="n">
        <v>2</v>
      </c>
      <c r="CX198" s="8" t="n">
        <v>0</v>
      </c>
      <c r="CY198" s="8" t="n">
        <v>0</v>
      </c>
      <c r="CZ198" s="8" t="n">
        <v>0</v>
      </c>
      <c r="DA198" s="8" t="n">
        <v>9</v>
      </c>
      <c r="DB198" s="8" t="n">
        <v>4</v>
      </c>
      <c r="DC198" s="8" t="n">
        <v>0</v>
      </c>
      <c r="DD198" s="8" t="n">
        <v>0</v>
      </c>
      <c r="DE198" s="8" t="n">
        <v>0</v>
      </c>
      <c r="DF198" s="8" t="n">
        <v>2</v>
      </c>
      <c r="DG198" s="8" t="n">
        <v>1</v>
      </c>
      <c r="DH198" s="8" t="n">
        <v>17</v>
      </c>
      <c r="DI198" s="8" t="n">
        <v>4</v>
      </c>
      <c r="DJ198" s="8" t="n">
        <v>3</v>
      </c>
      <c r="DK198" s="8" t="n">
        <v>4</v>
      </c>
      <c r="DL198" s="8" t="n">
        <v>4</v>
      </c>
      <c r="DM198" s="8" t="n">
        <v>0</v>
      </c>
      <c r="DN198" s="8" t="n">
        <v>3</v>
      </c>
      <c r="DO198" s="8" t="n">
        <v>3</v>
      </c>
      <c r="DP198" s="8" t="n">
        <v>0</v>
      </c>
      <c r="DQ198" s="8" t="n">
        <f aca="false">DJ198-DI198</f>
        <v>-1</v>
      </c>
      <c r="DR198" s="19" t="n">
        <v>-1.235</v>
      </c>
      <c r="DS198" s="8" t="n">
        <v>4</v>
      </c>
      <c r="DT198" s="8" t="n">
        <v>0</v>
      </c>
      <c r="DU198" s="8" t="n">
        <v>0</v>
      </c>
      <c r="DV198" s="8" t="n">
        <v>0</v>
      </c>
      <c r="DW198" s="8" t="n">
        <v>0</v>
      </c>
      <c r="DX198" s="8" t="n">
        <v>245</v>
      </c>
      <c r="DY198" s="8" t="n">
        <v>288</v>
      </c>
      <c r="DZ198" s="8" t="n">
        <v>174</v>
      </c>
      <c r="EA198" s="8" t="n">
        <v>212</v>
      </c>
      <c r="EB198" s="8" t="n">
        <v>126</v>
      </c>
      <c r="EC198" s="8" t="n">
        <v>161</v>
      </c>
      <c r="ED198" s="8" t="n">
        <v>10.51</v>
      </c>
      <c r="EE198" s="8" t="n">
        <v>12.14</v>
      </c>
      <c r="EF198" s="8" t="n">
        <v>13</v>
      </c>
      <c r="EG198" s="8" t="n">
        <v>11</v>
      </c>
      <c r="EH198" s="12" t="n">
        <f aca="false">EF198/EB198</f>
        <v>0.103174603174603</v>
      </c>
      <c r="EI198" s="20" t="n">
        <f aca="false">1-EG198/EC198</f>
        <v>0.93167701863354</v>
      </c>
      <c r="EJ198" s="21" t="n">
        <f aca="false">EH198+EI198</f>
        <v>1.03485162180814</v>
      </c>
      <c r="EK198" s="8" t="n">
        <v>244</v>
      </c>
      <c r="EL198" s="8" t="n">
        <v>289</v>
      </c>
      <c r="EM198" s="8" t="n">
        <v>173</v>
      </c>
      <c r="EN198" s="8" t="n">
        <v>212</v>
      </c>
      <c r="EO198" s="8" t="n">
        <v>125</v>
      </c>
      <c r="EP198" s="8" t="n">
        <v>161</v>
      </c>
      <c r="EQ198" s="8" t="n">
        <v>13</v>
      </c>
      <c r="ER198" s="8" t="n">
        <v>11</v>
      </c>
      <c r="ES198" s="8" t="n">
        <v>104</v>
      </c>
      <c r="ET198" s="8" t="n">
        <v>139</v>
      </c>
      <c r="EU198" s="8" t="n">
        <v>45</v>
      </c>
      <c r="EV198" s="8" t="n">
        <v>45</v>
      </c>
      <c r="EW198" s="8" t="n">
        <v>6</v>
      </c>
      <c r="EX198" s="8" t="n">
        <v>4</v>
      </c>
      <c r="EY198" s="8" t="n">
        <v>21</v>
      </c>
      <c r="EZ198" s="8" t="n">
        <v>21</v>
      </c>
      <c r="FA198" s="8" t="n">
        <v>0</v>
      </c>
      <c r="FB198" s="8" t="n">
        <v>0.4</v>
      </c>
      <c r="FC198" s="8" t="n">
        <v>0.4</v>
      </c>
      <c r="FD198" s="19" t="n">
        <v>3.4</v>
      </c>
      <c r="FE198" s="18" t="n">
        <f aca="false">FD198/V198</f>
        <v>0.161904761904762</v>
      </c>
      <c r="FF198" s="8" t="n">
        <v>0.2065</v>
      </c>
      <c r="FG198" s="8" t="n">
        <v>-0.15</v>
      </c>
      <c r="FH198" s="8" t="n">
        <v>0</v>
      </c>
      <c r="FI198" s="8" t="n">
        <v>-0.14</v>
      </c>
      <c r="FJ198" s="22"/>
      <c r="FK198" s="22"/>
      <c r="FL198" s="22"/>
      <c r="FM198" s="8" t="n">
        <f aca="false">BL198+BS198+AH198+DT198</f>
        <v>35</v>
      </c>
      <c r="FN198" s="19" t="n">
        <f aca="false">IF(DS198&gt;0,(BL198+BR198)/DS198,0)</f>
        <v>4.75</v>
      </c>
      <c r="FO198" s="12" t="n">
        <v>0.035988589</v>
      </c>
      <c r="FP198" s="19" t="n">
        <f aca="false">Z198-AH198/10</f>
        <v>5.2</v>
      </c>
      <c r="FQ198" s="19" t="n">
        <f aca="false">Z198+DR198/5</f>
        <v>5.753</v>
      </c>
      <c r="FR198" s="19" t="n">
        <f aca="false">(DX198+DY198)/AL198*60</f>
        <v>114.120543838989</v>
      </c>
      <c r="FS198" s="22"/>
      <c r="FT198" s="22"/>
      <c r="FU198" s="22"/>
      <c r="FV198" s="22"/>
      <c r="FW198" s="17" t="s">
        <v>270</v>
      </c>
      <c r="FX198" s="23" t="n">
        <v>925000</v>
      </c>
      <c r="FY198" s="23" t="n">
        <v>925000</v>
      </c>
      <c r="FZ198" s="8" t="n">
        <v>820</v>
      </c>
      <c r="GA198" s="8" t="n">
        <v>23</v>
      </c>
      <c r="GB198" s="8" t="n">
        <v>112</v>
      </c>
      <c r="GC198" s="8" t="n">
        <v>135</v>
      </c>
      <c r="GD198" s="8" t="n">
        <v>75</v>
      </c>
      <c r="GE198" s="8" t="n">
        <v>877</v>
      </c>
      <c r="GF198" s="8" t="n">
        <v>723</v>
      </c>
      <c r="GG198" s="8" t="n">
        <v>15993</v>
      </c>
      <c r="GH198" s="8" t="n">
        <v>-2.1</v>
      </c>
      <c r="GI198" s="8" t="n">
        <v>44.6</v>
      </c>
      <c r="GJ198" s="8" t="n">
        <v>42.5</v>
      </c>
      <c r="GK198" s="8" t="n">
        <f aca="false">Z198-AH198/10</f>
        <v>5.2</v>
      </c>
      <c r="GL198" s="22"/>
      <c r="GM198" s="22"/>
      <c r="GN198" s="22"/>
      <c r="GO198" s="22"/>
      <c r="GP198" s="22"/>
    </row>
    <row r="199" customFormat="false" ht="13.65" hidden="false" customHeight="true" outlineLevel="0" collapsed="false">
      <c r="A199" s="16" t="n">
        <v>32801</v>
      </c>
      <c r="B199" s="17" t="s">
        <v>1185</v>
      </c>
      <c r="C199" s="17" t="s">
        <v>302</v>
      </c>
      <c r="D199" s="17" t="s">
        <v>283</v>
      </c>
      <c r="E199" s="17" t="s">
        <v>283</v>
      </c>
      <c r="F199" s="8" t="n">
        <v>73</v>
      </c>
      <c r="G199" s="8" t="n">
        <v>221</v>
      </c>
      <c r="H199" s="8" t="n">
        <v>2008</v>
      </c>
      <c r="I199" s="8" t="n">
        <v>1</v>
      </c>
      <c r="J199" s="8" t="n">
        <v>7</v>
      </c>
      <c r="K199" s="17" t="s">
        <v>263</v>
      </c>
      <c r="L199" s="8" t="n">
        <v>2009</v>
      </c>
      <c r="M199" s="8" t="n">
        <v>28</v>
      </c>
      <c r="N199" s="8" t="n">
        <v>9</v>
      </c>
      <c r="O199" s="8" t="n">
        <v>8474569</v>
      </c>
      <c r="P199" s="17" t="s">
        <v>1186</v>
      </c>
      <c r="Q199" s="17" t="s">
        <v>1187</v>
      </c>
      <c r="R199" s="17" t="s">
        <v>1188</v>
      </c>
      <c r="S199" s="17" t="s">
        <v>1180</v>
      </c>
      <c r="T199" s="17" t="s">
        <v>313</v>
      </c>
      <c r="U199" s="17" t="s">
        <v>269</v>
      </c>
      <c r="V199" s="8" t="n">
        <v>56</v>
      </c>
      <c r="W199" s="8" t="n">
        <v>6</v>
      </c>
      <c r="X199" s="8" t="n">
        <v>12</v>
      </c>
      <c r="Y199" s="8" t="n">
        <v>7</v>
      </c>
      <c r="Z199" s="8" t="n">
        <v>18</v>
      </c>
      <c r="AA199" s="8" t="n">
        <v>15</v>
      </c>
      <c r="AB199" s="8" t="n">
        <v>79</v>
      </c>
      <c r="AC199" s="18" t="n">
        <f aca="false">Z199/V199</f>
        <v>0.321428571428571</v>
      </c>
      <c r="AD199" s="19" t="n">
        <f aca="false">IF(FZ199&gt;V199,Z199-V199*(GC199-Z199)/(FZ199-V199),0)</f>
        <v>-8.43824701195219</v>
      </c>
      <c r="AE199" s="19" t="n">
        <v>6.617</v>
      </c>
      <c r="AF199" s="8" t="n">
        <v>-5</v>
      </c>
      <c r="AG199" s="8" t="n">
        <v>0.3</v>
      </c>
      <c r="AH199" s="8" t="n">
        <v>6</v>
      </c>
      <c r="AI199" s="8" t="n">
        <v>987</v>
      </c>
      <c r="AJ199" s="8" t="n">
        <v>44125</v>
      </c>
      <c r="AK199" s="19" t="n">
        <v>735.41666666667</v>
      </c>
      <c r="AL199" s="8" t="n">
        <v>735.42</v>
      </c>
      <c r="AM199" s="8" t="n">
        <v>735</v>
      </c>
      <c r="AN199" s="18" t="n">
        <f aca="false">AJ199/60/V199</f>
        <v>13.1324404761905</v>
      </c>
      <c r="AO199" s="8" t="n">
        <v>22.24</v>
      </c>
      <c r="AP199" s="12" t="n">
        <f aca="false">IF(EF199&gt;0,Z199/EF199,0)</f>
        <v>0.620689655172414</v>
      </c>
      <c r="AQ199" s="8" t="n">
        <v>109</v>
      </c>
      <c r="AR199" s="8" t="n">
        <v>109</v>
      </c>
      <c r="AS199" s="8" t="n">
        <v>109</v>
      </c>
      <c r="AT199" s="8" t="n">
        <v>92</v>
      </c>
      <c r="AU199" s="8" t="n">
        <v>92</v>
      </c>
      <c r="AV199" s="8" t="n">
        <v>75</v>
      </c>
      <c r="AW199" s="8" t="n">
        <v>75</v>
      </c>
      <c r="AX199" s="8" t="n">
        <v>39</v>
      </c>
      <c r="AY199" s="8" t="n">
        <v>1</v>
      </c>
      <c r="AZ199" s="8" t="n">
        <v>10</v>
      </c>
      <c r="BA199" s="8" t="n">
        <f aca="false">AY199+AZ199</f>
        <v>11</v>
      </c>
      <c r="BB199" s="8" t="n">
        <v>8.3</v>
      </c>
      <c r="BC199" s="8" t="n">
        <v>27.2133</v>
      </c>
      <c r="BD199" s="19" t="n">
        <v>178.3</v>
      </c>
      <c r="BE199" s="19" t="n">
        <v>14.5468555240793</v>
      </c>
      <c r="BF199" s="19" t="n">
        <f aca="false">AQ199+BD199</f>
        <v>287.3</v>
      </c>
      <c r="BG199" s="19" t="n">
        <f aca="false">IF(AL199&gt;0,BF199/AL199*60,0)</f>
        <v>23.4396671289875</v>
      </c>
      <c r="BH199" s="8" t="n">
        <v>243</v>
      </c>
      <c r="BI199" s="8" t="n">
        <v>240</v>
      </c>
      <c r="BJ199" s="8" t="n">
        <v>176</v>
      </c>
      <c r="BK199" s="12" t="n">
        <f aca="false">BH199/(BH199+BJ199)</f>
        <v>0.579952267303103</v>
      </c>
      <c r="BL199" s="8" t="n">
        <v>38</v>
      </c>
      <c r="BM199" s="8" t="n">
        <v>38</v>
      </c>
      <c r="BN199" s="8" t="n">
        <v>63</v>
      </c>
      <c r="BO199" s="8" t="n">
        <f aca="false">BM199-BN199</f>
        <v>-25</v>
      </c>
      <c r="BP199" s="8" t="n">
        <v>17</v>
      </c>
      <c r="BQ199" s="8" t="n">
        <v>13</v>
      </c>
      <c r="BR199" s="8" t="n">
        <v>11</v>
      </c>
      <c r="BS199" s="8" t="n">
        <v>23</v>
      </c>
      <c r="BT199" s="12" t="n">
        <f aca="false">BS199/(EA199+BS199)</f>
        <v>0.046</v>
      </c>
      <c r="BU199" s="8" t="n">
        <v>60</v>
      </c>
      <c r="BV199" s="8" t="n">
        <v>55</v>
      </c>
      <c r="BW199" s="12" t="n">
        <f aca="false">IF(BU199+BV199&gt;0,BU199/(BU199+BV199),0)</f>
        <v>0.521739130434783</v>
      </c>
      <c r="BX199" s="8" t="n">
        <v>13</v>
      </c>
      <c r="BY199" s="8" t="n">
        <v>8</v>
      </c>
      <c r="BZ199" s="8" t="n">
        <v>18</v>
      </c>
      <c r="CA199" s="8" t="n">
        <v>13</v>
      </c>
      <c r="CB199" s="8" t="n">
        <v>29</v>
      </c>
      <c r="CC199" s="8" t="n">
        <v>34</v>
      </c>
      <c r="CD199" s="8" t="n">
        <v>13</v>
      </c>
      <c r="CE199" s="8" t="n">
        <v>13</v>
      </c>
      <c r="CF199" s="8" t="n">
        <v>30</v>
      </c>
      <c r="CG199" s="8" t="n">
        <v>17</v>
      </c>
      <c r="CH199" s="8" t="n">
        <v>29</v>
      </c>
      <c r="CI199" s="8" t="n">
        <v>38</v>
      </c>
      <c r="CJ199" s="8" t="n">
        <v>0</v>
      </c>
      <c r="CK199" s="8" t="n">
        <v>0</v>
      </c>
      <c r="CL199" s="8" t="n">
        <v>0</v>
      </c>
      <c r="CM199" s="8" t="n">
        <v>1</v>
      </c>
      <c r="CN199" s="8" t="n">
        <v>0</v>
      </c>
      <c r="CO199" s="8" t="n">
        <v>0</v>
      </c>
      <c r="CP199" s="8" t="n">
        <v>0</v>
      </c>
      <c r="CQ199" s="8" t="n">
        <v>2</v>
      </c>
      <c r="CR199" s="8" t="n">
        <v>0</v>
      </c>
      <c r="CS199" s="8" t="n">
        <v>0</v>
      </c>
      <c r="CT199" s="8" t="n">
        <v>1</v>
      </c>
      <c r="CU199" s="8" t="n">
        <v>0</v>
      </c>
      <c r="CV199" s="8" t="n">
        <v>0</v>
      </c>
      <c r="CW199" s="8" t="n">
        <v>3</v>
      </c>
      <c r="CX199" s="8" t="n">
        <v>0</v>
      </c>
      <c r="CY199" s="8" t="n">
        <v>4</v>
      </c>
      <c r="CZ199" s="8" t="n">
        <v>0</v>
      </c>
      <c r="DA199" s="8" t="n">
        <v>13</v>
      </c>
      <c r="DB199" s="8" t="n">
        <v>13</v>
      </c>
      <c r="DC199" s="8" t="n">
        <v>0</v>
      </c>
      <c r="DD199" s="8" t="n">
        <v>3</v>
      </c>
      <c r="DE199" s="8" t="n">
        <v>7</v>
      </c>
      <c r="DF199" s="8" t="n">
        <v>7</v>
      </c>
      <c r="DG199" s="8" t="n">
        <v>1</v>
      </c>
      <c r="DH199" s="8" t="n">
        <v>44</v>
      </c>
      <c r="DI199" s="8" t="n">
        <v>3</v>
      </c>
      <c r="DJ199" s="8" t="n">
        <v>12</v>
      </c>
      <c r="DK199" s="8" t="n">
        <v>3</v>
      </c>
      <c r="DL199" s="8" t="n">
        <v>3</v>
      </c>
      <c r="DM199" s="8" t="n">
        <v>0</v>
      </c>
      <c r="DN199" s="8" t="n">
        <v>13</v>
      </c>
      <c r="DO199" s="8" t="n">
        <v>13</v>
      </c>
      <c r="DP199" s="8" t="n">
        <v>0</v>
      </c>
      <c r="DQ199" s="8" t="n">
        <f aca="false">DJ199-DI199</f>
        <v>9</v>
      </c>
      <c r="DR199" s="19" t="n">
        <v>9.768</v>
      </c>
      <c r="DS199" s="8" t="n">
        <v>3</v>
      </c>
      <c r="DT199" s="8" t="n">
        <v>0</v>
      </c>
      <c r="DU199" s="8" t="n">
        <v>0</v>
      </c>
      <c r="DV199" s="8" t="n">
        <v>0</v>
      </c>
      <c r="DW199" s="8" t="n">
        <v>0</v>
      </c>
      <c r="DX199" s="8" t="n">
        <v>710</v>
      </c>
      <c r="DY199" s="8" t="n">
        <v>635</v>
      </c>
      <c r="DZ199" s="8" t="n">
        <v>551</v>
      </c>
      <c r="EA199" s="8" t="n">
        <v>477</v>
      </c>
      <c r="EB199" s="8" t="n">
        <v>396</v>
      </c>
      <c r="EC199" s="8" t="n">
        <v>332</v>
      </c>
      <c r="ED199" s="8" t="n">
        <v>31.81</v>
      </c>
      <c r="EE199" s="8" t="n">
        <v>25.42</v>
      </c>
      <c r="EF199" s="8" t="n">
        <v>29</v>
      </c>
      <c r="EG199" s="8" t="n">
        <v>24</v>
      </c>
      <c r="EH199" s="12" t="n">
        <f aca="false">EF199/EB199</f>
        <v>0.0732323232323232</v>
      </c>
      <c r="EI199" s="20" t="n">
        <f aca="false">1-EG199/EC199</f>
        <v>0.927710843373494</v>
      </c>
      <c r="EJ199" s="21" t="n">
        <f aca="false">EH199+EI199</f>
        <v>1.00094316660582</v>
      </c>
      <c r="EK199" s="8" t="n">
        <v>709</v>
      </c>
      <c r="EL199" s="8" t="n">
        <v>635</v>
      </c>
      <c r="EM199" s="8" t="n">
        <v>551</v>
      </c>
      <c r="EN199" s="8" t="n">
        <v>477</v>
      </c>
      <c r="EO199" s="8" t="n">
        <v>397</v>
      </c>
      <c r="EP199" s="8" t="n">
        <v>331</v>
      </c>
      <c r="EQ199" s="8" t="n">
        <v>28</v>
      </c>
      <c r="ER199" s="8" t="n">
        <v>24</v>
      </c>
      <c r="ES199" s="8" t="n">
        <v>338</v>
      </c>
      <c r="ET199" s="8" t="n">
        <v>295</v>
      </c>
      <c r="EU199" s="8" t="n">
        <v>123</v>
      </c>
      <c r="EV199" s="8" t="n">
        <v>111</v>
      </c>
      <c r="EW199" s="8" t="n">
        <v>13</v>
      </c>
      <c r="EX199" s="8" t="n">
        <v>12</v>
      </c>
      <c r="EY199" s="8" t="n">
        <v>37</v>
      </c>
      <c r="EZ199" s="8" t="n">
        <v>55</v>
      </c>
      <c r="FA199" s="8" t="n">
        <v>0.4</v>
      </c>
      <c r="FB199" s="8" t="n">
        <v>0.7</v>
      </c>
      <c r="FC199" s="8" t="n">
        <v>1.1</v>
      </c>
      <c r="FD199" s="19" t="n">
        <v>17.68</v>
      </c>
      <c r="FE199" s="18" t="n">
        <f aca="false">FD199/V199</f>
        <v>0.315714285714286</v>
      </c>
      <c r="FF199" s="8" t="n">
        <v>1.0001</v>
      </c>
      <c r="FG199" s="8" t="n">
        <v>0.64</v>
      </c>
      <c r="FH199" s="8" t="n">
        <v>0.05</v>
      </c>
      <c r="FI199" s="8" t="n">
        <v>0.69</v>
      </c>
      <c r="FJ199" s="22"/>
      <c r="FK199" s="22"/>
      <c r="FL199" s="22"/>
      <c r="FM199" s="8" t="n">
        <f aca="false">BL199+BS199+AH199+DT199</f>
        <v>67</v>
      </c>
      <c r="FN199" s="19" t="n">
        <f aca="false">IF(DS199&gt;0,(BL199+BR199)/DS199,0)</f>
        <v>16.3333333333333</v>
      </c>
      <c r="FO199" s="12" t="n">
        <v>0.0352839931</v>
      </c>
      <c r="FP199" s="19" t="n">
        <f aca="false">Z199-AH199/10</f>
        <v>17.4</v>
      </c>
      <c r="FQ199" s="19" t="n">
        <f aca="false">Z199+DR199/5</f>
        <v>19.9536</v>
      </c>
      <c r="FR199" s="19" t="n">
        <f aca="false">(DX199+DY199)/AL199*60</f>
        <v>109.733213673819</v>
      </c>
      <c r="FS199" s="8" t="n">
        <v>4</v>
      </c>
      <c r="FT199" s="17" t="s">
        <v>307</v>
      </c>
      <c r="FU199" s="8" t="n">
        <v>195</v>
      </c>
      <c r="FV199" s="22"/>
      <c r="FW199" s="17" t="s">
        <v>280</v>
      </c>
      <c r="FX199" s="23" t="n">
        <v>4000000</v>
      </c>
      <c r="FY199" s="23" t="n">
        <v>3937500</v>
      </c>
      <c r="FZ199" s="8" t="n">
        <v>558</v>
      </c>
      <c r="GA199" s="8" t="n">
        <v>101</v>
      </c>
      <c r="GB199" s="8" t="n">
        <v>154</v>
      </c>
      <c r="GC199" s="8" t="n">
        <v>255</v>
      </c>
      <c r="GD199" s="8" t="n">
        <v>32</v>
      </c>
      <c r="GE199" s="8" t="n">
        <v>130</v>
      </c>
      <c r="GF199" s="8" t="n">
        <v>879</v>
      </c>
      <c r="GG199" s="8" t="n">
        <v>8320</v>
      </c>
      <c r="GH199" s="8" t="n">
        <v>16.2</v>
      </c>
      <c r="GI199" s="8" t="n">
        <v>10.6</v>
      </c>
      <c r="GJ199" s="8" t="n">
        <v>26.8</v>
      </c>
      <c r="GK199" s="8" t="n">
        <f aca="false">Z199-AH199/10</f>
        <v>17.4</v>
      </c>
      <c r="GL199" s="22"/>
      <c r="GM199" s="22"/>
      <c r="GN199" s="22"/>
      <c r="GO199" s="22"/>
      <c r="GP199" s="22"/>
    </row>
    <row r="200" customFormat="false" ht="13.65" hidden="false" customHeight="true" outlineLevel="0" collapsed="false">
      <c r="A200" s="16" t="n">
        <v>34101</v>
      </c>
      <c r="B200" s="17" t="s">
        <v>1189</v>
      </c>
      <c r="C200" s="17" t="s">
        <v>460</v>
      </c>
      <c r="D200" s="17" t="s">
        <v>262</v>
      </c>
      <c r="E200" s="17" t="s">
        <v>262</v>
      </c>
      <c r="F200" s="8" t="n">
        <v>78</v>
      </c>
      <c r="G200" s="8" t="n">
        <v>230</v>
      </c>
      <c r="H200" s="8" t="n">
        <v>2012</v>
      </c>
      <c r="I200" s="8" t="n">
        <v>3</v>
      </c>
      <c r="J200" s="8" t="n">
        <v>86</v>
      </c>
      <c r="K200" s="17" t="s">
        <v>273</v>
      </c>
      <c r="L200" s="8" t="n">
        <v>2015</v>
      </c>
      <c r="M200" s="8" t="n">
        <v>24</v>
      </c>
      <c r="N200" s="8" t="n">
        <v>3</v>
      </c>
      <c r="O200" s="8" t="n">
        <v>8476892</v>
      </c>
      <c r="P200" s="17" t="s">
        <v>1190</v>
      </c>
      <c r="Q200" s="17" t="s">
        <v>1191</v>
      </c>
      <c r="R200" s="17" t="s">
        <v>1192</v>
      </c>
      <c r="S200" s="17" t="s">
        <v>1193</v>
      </c>
      <c r="T200" s="17" t="s">
        <v>278</v>
      </c>
      <c r="U200" s="17" t="s">
        <v>432</v>
      </c>
      <c r="V200" s="8" t="n">
        <v>82</v>
      </c>
      <c r="W200" s="8" t="n">
        <v>6</v>
      </c>
      <c r="X200" s="8" t="n">
        <v>29</v>
      </c>
      <c r="Y200" s="8" t="n">
        <v>17</v>
      </c>
      <c r="Z200" s="8" t="n">
        <v>35</v>
      </c>
      <c r="AA200" s="8" t="n">
        <v>7</v>
      </c>
      <c r="AB200" s="8" t="n">
        <v>35</v>
      </c>
      <c r="AC200" s="18" t="n">
        <f aca="false">Z200/V200</f>
        <v>0.426829268292683</v>
      </c>
      <c r="AD200" s="19" t="n">
        <f aca="false">IF(FZ200&gt;V200,Z200-V200*(GC200-Z200)/(FZ200-V200),0)</f>
        <v>0.149999999999999</v>
      </c>
      <c r="AE200" s="19" t="n">
        <v>11.355</v>
      </c>
      <c r="AF200" s="8" t="n">
        <v>-7</v>
      </c>
      <c r="AG200" s="8" t="n">
        <v>9.9</v>
      </c>
      <c r="AH200" s="8" t="n">
        <v>13</v>
      </c>
      <c r="AI200" s="8" t="n">
        <v>2212</v>
      </c>
      <c r="AJ200" s="8" t="n">
        <v>111263</v>
      </c>
      <c r="AK200" s="19" t="n">
        <v>1854.3833333333</v>
      </c>
      <c r="AL200" s="8" t="n">
        <v>1854.38</v>
      </c>
      <c r="AM200" s="8" t="n">
        <v>1854</v>
      </c>
      <c r="AN200" s="18" t="n">
        <f aca="false">AJ200/60/V200</f>
        <v>22.6144308943089</v>
      </c>
      <c r="AO200" s="8" t="n">
        <v>37.49</v>
      </c>
      <c r="AP200" s="12" t="n">
        <f aca="false">IF(EF200&gt;0,Z200/EF200,0)</f>
        <v>0.454545454545454</v>
      </c>
      <c r="AQ200" s="8" t="n">
        <v>394</v>
      </c>
      <c r="AR200" s="8" t="n">
        <v>394</v>
      </c>
      <c r="AS200" s="8" t="n">
        <v>394</v>
      </c>
      <c r="AT200" s="8" t="n">
        <v>287</v>
      </c>
      <c r="AU200" s="8" t="n">
        <v>287</v>
      </c>
      <c r="AV200" s="8" t="n">
        <v>212</v>
      </c>
      <c r="AW200" s="8" t="n">
        <v>108</v>
      </c>
      <c r="AX200" s="8" t="n">
        <v>12</v>
      </c>
      <c r="AY200" s="8" t="n">
        <v>12</v>
      </c>
      <c r="AZ200" s="8" t="n">
        <v>20</v>
      </c>
      <c r="BA200" s="8" t="n">
        <f aca="false">AY200+AZ200</f>
        <v>32</v>
      </c>
      <c r="BB200" s="8" t="n">
        <v>9.61</v>
      </c>
      <c r="BC200" s="8" t="n">
        <v>52.8726</v>
      </c>
      <c r="BD200" s="19" t="n">
        <v>407.4</v>
      </c>
      <c r="BE200" s="19" t="n">
        <v>13.1817405606538</v>
      </c>
      <c r="BF200" s="19" t="n">
        <f aca="false">AQ200+BD200</f>
        <v>801.4</v>
      </c>
      <c r="BG200" s="19" t="n">
        <f aca="false">IF(AL200&gt;0,BF200/AL200*60,0)</f>
        <v>25.9299604180373</v>
      </c>
      <c r="BH200" s="8" t="n">
        <v>569</v>
      </c>
      <c r="BI200" s="8" t="n">
        <v>556</v>
      </c>
      <c r="BJ200" s="8" t="n">
        <v>621</v>
      </c>
      <c r="BK200" s="12" t="n">
        <f aca="false">BH200/(BH200+BJ200)</f>
        <v>0.478151260504202</v>
      </c>
      <c r="BL200" s="8" t="n">
        <v>120</v>
      </c>
      <c r="BM200" s="8" t="n">
        <v>120</v>
      </c>
      <c r="BN200" s="8" t="n">
        <v>149</v>
      </c>
      <c r="BO200" s="8" t="n">
        <f aca="false">BM200-BN200</f>
        <v>-29</v>
      </c>
      <c r="BP200" s="8" t="n">
        <v>75</v>
      </c>
      <c r="BQ200" s="8" t="n">
        <v>43</v>
      </c>
      <c r="BR200" s="8" t="n">
        <v>54</v>
      </c>
      <c r="BS200" s="8" t="n">
        <v>141</v>
      </c>
      <c r="BT200" s="12" t="n">
        <f aca="false">BS200/(EA200+BS200)</f>
        <v>0.103982300884956</v>
      </c>
      <c r="BU200" s="8" t="n">
        <v>0</v>
      </c>
      <c r="BV200" s="8" t="n">
        <v>0</v>
      </c>
      <c r="BW200" s="12" t="n">
        <f aca="false">IF(BU200+BV200&gt;0,BU200/(BU200+BV200),0)</f>
        <v>0</v>
      </c>
      <c r="BX200" s="8" t="n">
        <v>0</v>
      </c>
      <c r="BY200" s="8" t="n">
        <v>0</v>
      </c>
      <c r="BZ200" s="8" t="n">
        <v>0</v>
      </c>
      <c r="CA200" s="8" t="n">
        <v>0</v>
      </c>
      <c r="CB200" s="8" t="n">
        <v>0</v>
      </c>
      <c r="CC200" s="8" t="n">
        <v>0</v>
      </c>
      <c r="CD200" s="8" t="n">
        <v>0</v>
      </c>
      <c r="CE200" s="8" t="n">
        <v>0</v>
      </c>
      <c r="CF200" s="8" t="n">
        <v>0</v>
      </c>
      <c r="CG200" s="8" t="n">
        <v>0</v>
      </c>
      <c r="CH200" s="8" t="n">
        <v>0</v>
      </c>
      <c r="CI200" s="8" t="n">
        <v>0</v>
      </c>
      <c r="CJ200" s="8" t="n">
        <v>0</v>
      </c>
      <c r="CK200" s="8" t="n">
        <v>0</v>
      </c>
      <c r="CL200" s="8" t="n">
        <v>0</v>
      </c>
      <c r="CM200" s="8" t="n">
        <v>0</v>
      </c>
      <c r="CN200" s="8" t="n">
        <v>0</v>
      </c>
      <c r="CO200" s="8" t="n">
        <v>0</v>
      </c>
      <c r="CP200" s="8" t="n">
        <v>0</v>
      </c>
      <c r="CQ200" s="8" t="n">
        <v>0</v>
      </c>
      <c r="CR200" s="8" t="n">
        <v>0</v>
      </c>
      <c r="CS200" s="8" t="n">
        <v>3</v>
      </c>
      <c r="CT200" s="8" t="n">
        <v>1</v>
      </c>
      <c r="CU200" s="8" t="n">
        <v>0</v>
      </c>
      <c r="CV200" s="8" t="n">
        <v>0</v>
      </c>
      <c r="CW200" s="8" t="n">
        <v>2</v>
      </c>
      <c r="CX200" s="8" t="n">
        <v>0</v>
      </c>
      <c r="CY200" s="8" t="n">
        <v>3</v>
      </c>
      <c r="CZ200" s="8" t="n">
        <v>7</v>
      </c>
      <c r="DA200" s="8" t="n">
        <v>65</v>
      </c>
      <c r="DB200" s="8" t="n">
        <v>3</v>
      </c>
      <c r="DC200" s="8" t="n">
        <v>1</v>
      </c>
      <c r="DD200" s="8" t="n">
        <v>93</v>
      </c>
      <c r="DE200" s="8" t="n">
        <v>17</v>
      </c>
      <c r="DF200" s="8" t="n">
        <v>0</v>
      </c>
      <c r="DG200" s="8" t="n">
        <v>2</v>
      </c>
      <c r="DH200" s="8" t="n">
        <v>96</v>
      </c>
      <c r="DI200" s="8" t="n">
        <v>5</v>
      </c>
      <c r="DJ200" s="8" t="n">
        <v>17</v>
      </c>
      <c r="DK200" s="8" t="n">
        <v>4</v>
      </c>
      <c r="DL200" s="8" t="n">
        <v>4</v>
      </c>
      <c r="DM200" s="8" t="n">
        <v>0</v>
      </c>
      <c r="DN200" s="8" t="n">
        <v>16</v>
      </c>
      <c r="DO200" s="8" t="n">
        <v>16</v>
      </c>
      <c r="DP200" s="8" t="n">
        <v>0</v>
      </c>
      <c r="DQ200" s="8" t="n">
        <f aca="false">DJ200-DI200</f>
        <v>12</v>
      </c>
      <c r="DR200" s="19" t="n">
        <v>19.696</v>
      </c>
      <c r="DS200" s="8" t="n">
        <v>4</v>
      </c>
      <c r="DT200" s="8" t="n">
        <v>1</v>
      </c>
      <c r="DU200" s="8" t="n">
        <v>0</v>
      </c>
      <c r="DV200" s="8" t="n">
        <v>0</v>
      </c>
      <c r="DW200" s="8" t="n">
        <v>0</v>
      </c>
      <c r="DX200" s="8" t="n">
        <v>1848</v>
      </c>
      <c r="DY200" s="8" t="n">
        <v>1673</v>
      </c>
      <c r="DZ200" s="8" t="n">
        <v>1410</v>
      </c>
      <c r="EA200" s="8" t="n">
        <v>1215</v>
      </c>
      <c r="EB200" s="8" t="n">
        <v>1023</v>
      </c>
      <c r="EC200" s="8" t="n">
        <v>912</v>
      </c>
      <c r="ED200" s="8" t="n">
        <v>87.21</v>
      </c>
      <c r="EE200" s="8" t="n">
        <v>75.94</v>
      </c>
      <c r="EF200" s="8" t="n">
        <v>77</v>
      </c>
      <c r="EG200" s="8" t="n">
        <v>87</v>
      </c>
      <c r="EH200" s="12" t="n">
        <f aca="false">EF200/EB200</f>
        <v>0.0752688172043011</v>
      </c>
      <c r="EI200" s="20" t="n">
        <f aca="false">1-EG200/EC200</f>
        <v>0.904605263157895</v>
      </c>
      <c r="EJ200" s="21" t="n">
        <f aca="false">EH200+EI200</f>
        <v>0.979874080362196</v>
      </c>
      <c r="EK200" s="8" t="n">
        <v>1843</v>
      </c>
      <c r="EL200" s="8" t="n">
        <v>1673</v>
      </c>
      <c r="EM200" s="8" t="n">
        <v>1405</v>
      </c>
      <c r="EN200" s="8" t="n">
        <v>1214</v>
      </c>
      <c r="EO200" s="8" t="n">
        <v>1018</v>
      </c>
      <c r="EP200" s="8" t="n">
        <v>911</v>
      </c>
      <c r="EQ200" s="8" t="n">
        <v>75</v>
      </c>
      <c r="ER200" s="8" t="n">
        <v>86</v>
      </c>
      <c r="ES200" s="8" t="n">
        <v>904</v>
      </c>
      <c r="ET200" s="8" t="n">
        <v>820</v>
      </c>
      <c r="EU200" s="8" t="n">
        <v>327</v>
      </c>
      <c r="EV200" s="8" t="n">
        <v>294</v>
      </c>
      <c r="EW200" s="8" t="n">
        <v>36</v>
      </c>
      <c r="EX200" s="8" t="n">
        <v>47</v>
      </c>
      <c r="EY200" s="8" t="n">
        <v>79</v>
      </c>
      <c r="EZ200" s="8" t="n">
        <v>102</v>
      </c>
      <c r="FA200" s="8" t="n">
        <v>1.9</v>
      </c>
      <c r="FB200" s="8" t="n">
        <v>3.8</v>
      </c>
      <c r="FC200" s="8" t="n">
        <v>5.6</v>
      </c>
      <c r="FD200" s="19" t="n">
        <v>53.75</v>
      </c>
      <c r="FE200" s="18" t="n">
        <f aca="false">FD200/V200</f>
        <v>0.655487804878049</v>
      </c>
      <c r="FF200" s="8" t="n">
        <v>2.37</v>
      </c>
      <c r="FG200" s="8" t="n">
        <v>0.01</v>
      </c>
      <c r="FH200" s="8" t="n">
        <v>0.63</v>
      </c>
      <c r="FI200" s="8" t="n">
        <v>0.64</v>
      </c>
      <c r="FJ200" s="22"/>
      <c r="FK200" s="22"/>
      <c r="FL200" s="22"/>
      <c r="FM200" s="8" t="n">
        <f aca="false">BL200+BS200+AH200+DT200</f>
        <v>275</v>
      </c>
      <c r="FN200" s="19" t="n">
        <f aca="false">IF(DS200&gt;0,(BL200+BR200)/DS200,0)</f>
        <v>43.5</v>
      </c>
      <c r="FO200" s="12" t="n">
        <v>0.0276497696</v>
      </c>
      <c r="FP200" s="19" t="n">
        <f aca="false">Z200-AH200/10</f>
        <v>33.7</v>
      </c>
      <c r="FQ200" s="19" t="n">
        <f aca="false">Z200+DR200/5</f>
        <v>38.9392</v>
      </c>
      <c r="FR200" s="19" t="n">
        <f aca="false">(DX200+DY200)/AL200*60</f>
        <v>113.924869767793</v>
      </c>
      <c r="FS200" s="22"/>
      <c r="FT200" s="22"/>
      <c r="FU200" s="22"/>
      <c r="FV200" s="22"/>
      <c r="FW200" s="17" t="s">
        <v>280</v>
      </c>
      <c r="FX200" s="23" t="n">
        <v>6500000</v>
      </c>
      <c r="FY200" s="23" t="n">
        <v>5500000</v>
      </c>
      <c r="FZ200" s="8" t="n">
        <v>242</v>
      </c>
      <c r="GA200" s="8" t="n">
        <v>19</v>
      </c>
      <c r="GB200" s="8" t="n">
        <v>84</v>
      </c>
      <c r="GC200" s="8" t="n">
        <v>103</v>
      </c>
      <c r="GD200" s="8" t="n">
        <v>28</v>
      </c>
      <c r="GE200" s="8" t="n">
        <v>74</v>
      </c>
      <c r="GF200" s="8" t="n">
        <v>565</v>
      </c>
      <c r="GG200" s="8" t="n">
        <v>5103</v>
      </c>
      <c r="GH200" s="8" t="n">
        <v>6.9</v>
      </c>
      <c r="GI200" s="8" t="n">
        <v>14.2</v>
      </c>
      <c r="GJ200" s="8" t="n">
        <v>21.1</v>
      </c>
      <c r="GK200" s="8" t="n">
        <f aca="false">Z200-AH200/10</f>
        <v>33.7</v>
      </c>
      <c r="GL200" s="22"/>
      <c r="GM200" s="22"/>
      <c r="GN200" s="22"/>
      <c r="GO200" s="22"/>
      <c r="GP200" s="22"/>
    </row>
    <row r="201" customFormat="false" ht="13.65" hidden="false" customHeight="true" outlineLevel="0" collapsed="false">
      <c r="A201" s="16" t="n">
        <v>32618</v>
      </c>
      <c r="B201" s="17" t="s">
        <v>1194</v>
      </c>
      <c r="C201" s="17" t="s">
        <v>460</v>
      </c>
      <c r="D201" s="17" t="s">
        <v>262</v>
      </c>
      <c r="E201" s="17" t="s">
        <v>262</v>
      </c>
      <c r="F201" s="8" t="n">
        <v>72</v>
      </c>
      <c r="G201" s="8" t="n">
        <v>195</v>
      </c>
      <c r="H201" s="8" t="n">
        <v>2007</v>
      </c>
      <c r="I201" s="8" t="n">
        <v>4</v>
      </c>
      <c r="J201" s="8" t="n">
        <v>112</v>
      </c>
      <c r="K201" s="17" t="s">
        <v>273</v>
      </c>
      <c r="L201" s="8" t="n">
        <v>2010</v>
      </c>
      <c r="M201" s="8" t="n">
        <v>28</v>
      </c>
      <c r="N201" s="8" t="n">
        <v>7</v>
      </c>
      <c r="O201" s="8" t="n">
        <v>8474098</v>
      </c>
      <c r="P201" s="17" t="s">
        <v>1195</v>
      </c>
      <c r="Q201" s="17" t="s">
        <v>1196</v>
      </c>
      <c r="R201" s="17" t="s">
        <v>1197</v>
      </c>
      <c r="S201" s="17" t="s">
        <v>1193</v>
      </c>
      <c r="T201" s="17" t="s">
        <v>817</v>
      </c>
      <c r="U201" s="17" t="s">
        <v>279</v>
      </c>
      <c r="V201" s="8" t="n">
        <v>76</v>
      </c>
      <c r="W201" s="8" t="n">
        <v>11</v>
      </c>
      <c r="X201" s="8" t="n">
        <v>13</v>
      </c>
      <c r="Y201" s="8" t="n">
        <v>8</v>
      </c>
      <c r="Z201" s="8" t="n">
        <v>24</v>
      </c>
      <c r="AA201" s="8" t="n">
        <v>11</v>
      </c>
      <c r="AB201" s="8" t="n">
        <v>54</v>
      </c>
      <c r="AC201" s="18" t="n">
        <f aca="false">Z201/V201</f>
        <v>0.31578947368421</v>
      </c>
      <c r="AD201" s="19" t="n">
        <f aca="false">IF(FZ201&gt;V201,Z201-V201*(GC201-Z201)/(FZ201-V201),0)</f>
        <v>-2.144</v>
      </c>
      <c r="AE201" s="19" t="n">
        <v>9.283</v>
      </c>
      <c r="AF201" s="8" t="n">
        <v>6</v>
      </c>
      <c r="AG201" s="8" t="n">
        <v>-3.2</v>
      </c>
      <c r="AH201" s="8" t="n">
        <v>24</v>
      </c>
      <c r="AI201" s="8" t="n">
        <v>1444</v>
      </c>
      <c r="AJ201" s="8" t="n">
        <v>61284</v>
      </c>
      <c r="AK201" s="19" t="n">
        <v>1021.4</v>
      </c>
      <c r="AL201" s="8" t="n">
        <v>1021.4</v>
      </c>
      <c r="AM201" s="8" t="n">
        <v>1021</v>
      </c>
      <c r="AN201" s="18" t="n">
        <f aca="false">AJ201/60/V201</f>
        <v>13.4394736842105</v>
      </c>
      <c r="AO201" s="8" t="n">
        <v>22.49</v>
      </c>
      <c r="AP201" s="12" t="n">
        <f aca="false">IF(EF201&gt;0,Z201/EF201,0)</f>
        <v>0.666666666666667</v>
      </c>
      <c r="AQ201" s="8" t="n">
        <v>219</v>
      </c>
      <c r="AR201" s="8" t="n">
        <v>219</v>
      </c>
      <c r="AS201" s="8" t="n">
        <v>219</v>
      </c>
      <c r="AT201" s="8" t="n">
        <v>182</v>
      </c>
      <c r="AU201" s="8" t="n">
        <v>182</v>
      </c>
      <c r="AV201" s="8" t="n">
        <v>141</v>
      </c>
      <c r="AW201" s="8" t="n">
        <v>116</v>
      </c>
      <c r="AX201" s="8" t="n">
        <v>64</v>
      </c>
      <c r="AY201" s="8" t="n">
        <v>12</v>
      </c>
      <c r="AZ201" s="8" t="n">
        <v>17</v>
      </c>
      <c r="BA201" s="8" t="n">
        <f aca="false">AY201+AZ201</f>
        <v>29</v>
      </c>
      <c r="BB201" s="8" t="n">
        <v>12.16</v>
      </c>
      <c r="BC201" s="8" t="n">
        <v>33.5816</v>
      </c>
      <c r="BD201" s="19" t="n">
        <v>155.7</v>
      </c>
      <c r="BE201" s="19" t="n">
        <v>9.14626982572939</v>
      </c>
      <c r="BF201" s="19" t="n">
        <f aca="false">AQ201+BD201</f>
        <v>374.7</v>
      </c>
      <c r="BG201" s="19" t="n">
        <f aca="false">IF(AL201&gt;0,BF201/AL201*60,0)</f>
        <v>22.0109653416879</v>
      </c>
      <c r="BH201" s="8" t="n">
        <v>242</v>
      </c>
      <c r="BI201" s="8" t="n">
        <v>299</v>
      </c>
      <c r="BJ201" s="8" t="n">
        <v>427</v>
      </c>
      <c r="BK201" s="12" t="n">
        <f aca="false">BH201/(BH201+BJ201)</f>
        <v>0.361733931240658</v>
      </c>
      <c r="BL201" s="8" t="n">
        <v>84</v>
      </c>
      <c r="BM201" s="8" t="n">
        <v>84</v>
      </c>
      <c r="BN201" s="8" t="n">
        <v>99</v>
      </c>
      <c r="BO201" s="8" t="n">
        <f aca="false">BM201-BN201</f>
        <v>-15</v>
      </c>
      <c r="BP201" s="8" t="n">
        <v>41</v>
      </c>
      <c r="BQ201" s="8" t="n">
        <v>32</v>
      </c>
      <c r="BR201" s="8" t="n">
        <v>31</v>
      </c>
      <c r="BS201" s="8" t="n">
        <v>69</v>
      </c>
      <c r="BT201" s="12" t="n">
        <f aca="false">BS201/(EA201+BS201)</f>
        <v>0.073015873015873</v>
      </c>
      <c r="BU201" s="8" t="n">
        <v>77</v>
      </c>
      <c r="BV201" s="8" t="n">
        <v>81</v>
      </c>
      <c r="BW201" s="12" t="n">
        <f aca="false">IF(BU201+BV201&gt;0,BU201/(BU201+BV201),0)</f>
        <v>0.487341772151899</v>
      </c>
      <c r="BX201" s="8" t="n">
        <v>16</v>
      </c>
      <c r="BY201" s="8" t="n">
        <v>19</v>
      </c>
      <c r="BZ201" s="8" t="n">
        <v>27</v>
      </c>
      <c r="CA201" s="8" t="n">
        <v>28</v>
      </c>
      <c r="CB201" s="8" t="n">
        <v>34</v>
      </c>
      <c r="CC201" s="8" t="n">
        <v>34</v>
      </c>
      <c r="CD201" s="8" t="n">
        <v>17</v>
      </c>
      <c r="CE201" s="8" t="n">
        <v>19</v>
      </c>
      <c r="CF201" s="8" t="n">
        <v>26</v>
      </c>
      <c r="CG201" s="8" t="n">
        <v>30</v>
      </c>
      <c r="CH201" s="8" t="n">
        <v>51</v>
      </c>
      <c r="CI201" s="8" t="n">
        <v>52</v>
      </c>
      <c r="CJ201" s="8" t="n">
        <v>0</v>
      </c>
      <c r="CK201" s="8" t="n">
        <v>0</v>
      </c>
      <c r="CL201" s="8" t="n">
        <v>4</v>
      </c>
      <c r="CM201" s="8" t="n">
        <v>2</v>
      </c>
      <c r="CN201" s="8" t="n">
        <v>0</v>
      </c>
      <c r="CO201" s="8" t="n">
        <v>0</v>
      </c>
      <c r="CP201" s="8" t="n">
        <v>0</v>
      </c>
      <c r="CQ201" s="8" t="n">
        <v>2</v>
      </c>
      <c r="CR201" s="8" t="n">
        <v>2</v>
      </c>
      <c r="CS201" s="8" t="n">
        <v>3</v>
      </c>
      <c r="CT201" s="8" t="n">
        <v>0</v>
      </c>
      <c r="CU201" s="8" t="n">
        <v>0</v>
      </c>
      <c r="CV201" s="8" t="n">
        <v>1</v>
      </c>
      <c r="CW201" s="8" t="n">
        <v>3</v>
      </c>
      <c r="CX201" s="8" t="n">
        <v>0</v>
      </c>
      <c r="CY201" s="8" t="n">
        <v>0</v>
      </c>
      <c r="CZ201" s="8" t="n">
        <v>3</v>
      </c>
      <c r="DA201" s="8" t="n">
        <v>38</v>
      </c>
      <c r="DB201" s="8" t="n">
        <v>18</v>
      </c>
      <c r="DC201" s="8" t="n">
        <v>5</v>
      </c>
      <c r="DD201" s="8" t="n">
        <v>30</v>
      </c>
      <c r="DE201" s="8" t="n">
        <v>24</v>
      </c>
      <c r="DF201" s="8" t="n">
        <v>8</v>
      </c>
      <c r="DG201" s="8" t="n">
        <v>2</v>
      </c>
      <c r="DH201" s="8" t="n">
        <v>54</v>
      </c>
      <c r="DI201" s="8" t="n">
        <v>9</v>
      </c>
      <c r="DJ201" s="8" t="n">
        <v>6</v>
      </c>
      <c r="DK201" s="8" t="n">
        <v>8</v>
      </c>
      <c r="DL201" s="8" t="n">
        <v>6</v>
      </c>
      <c r="DM201" s="8" t="n">
        <v>2</v>
      </c>
      <c r="DN201" s="8" t="n">
        <v>6</v>
      </c>
      <c r="DO201" s="8" t="n">
        <v>4</v>
      </c>
      <c r="DP201" s="8" t="n">
        <v>2</v>
      </c>
      <c r="DQ201" s="8" t="n">
        <f aca="false">DJ201-DI201</f>
        <v>-3</v>
      </c>
      <c r="DR201" s="19" t="n">
        <v>-0.801</v>
      </c>
      <c r="DS201" s="8" t="n">
        <v>7</v>
      </c>
      <c r="DT201" s="8" t="n">
        <v>2</v>
      </c>
      <c r="DU201" s="8" t="n">
        <v>0</v>
      </c>
      <c r="DV201" s="8" t="n">
        <v>0</v>
      </c>
      <c r="DW201" s="8" t="n">
        <v>0</v>
      </c>
      <c r="DX201" s="8" t="n">
        <v>801</v>
      </c>
      <c r="DY201" s="8" t="n">
        <v>1173</v>
      </c>
      <c r="DZ201" s="8" t="n">
        <v>632</v>
      </c>
      <c r="EA201" s="8" t="n">
        <v>876</v>
      </c>
      <c r="EB201" s="8" t="n">
        <v>481</v>
      </c>
      <c r="EC201" s="8" t="n">
        <v>668</v>
      </c>
      <c r="ED201" s="8" t="n">
        <v>37.35</v>
      </c>
      <c r="EE201" s="8" t="n">
        <v>58.46</v>
      </c>
      <c r="EF201" s="8" t="n">
        <v>36</v>
      </c>
      <c r="EG201" s="8" t="n">
        <v>53</v>
      </c>
      <c r="EH201" s="12" t="n">
        <f aca="false">EF201/EB201</f>
        <v>0.0748440748440749</v>
      </c>
      <c r="EI201" s="20" t="n">
        <f aca="false">1-EG201/EC201</f>
        <v>0.92065868263473</v>
      </c>
      <c r="EJ201" s="21" t="n">
        <f aca="false">EH201+EI201</f>
        <v>0.995502757478805</v>
      </c>
      <c r="EK201" s="8" t="n">
        <v>801</v>
      </c>
      <c r="EL201" s="8" t="n">
        <v>1175</v>
      </c>
      <c r="EM201" s="8" t="n">
        <v>634</v>
      </c>
      <c r="EN201" s="8" t="n">
        <v>878</v>
      </c>
      <c r="EO201" s="8" t="n">
        <v>482</v>
      </c>
      <c r="EP201" s="8" t="n">
        <v>669</v>
      </c>
      <c r="EQ201" s="8" t="n">
        <v>36</v>
      </c>
      <c r="ER201" s="8" t="n">
        <v>53</v>
      </c>
      <c r="ES201" s="8" t="n">
        <v>346</v>
      </c>
      <c r="ET201" s="8" t="n">
        <v>560</v>
      </c>
      <c r="EU201" s="8" t="n">
        <v>149</v>
      </c>
      <c r="EV201" s="8" t="n">
        <v>218</v>
      </c>
      <c r="EW201" s="8" t="n">
        <v>23</v>
      </c>
      <c r="EX201" s="8" t="n">
        <v>31</v>
      </c>
      <c r="EY201" s="8" t="n">
        <v>105</v>
      </c>
      <c r="EZ201" s="8" t="n">
        <v>84</v>
      </c>
      <c r="FA201" s="8" t="n">
        <v>0.7</v>
      </c>
      <c r="FB201" s="8" t="n">
        <v>1.3</v>
      </c>
      <c r="FC201" s="8" t="n">
        <v>2</v>
      </c>
      <c r="FD201" s="19" t="n">
        <v>25.73</v>
      </c>
      <c r="FE201" s="18" t="n">
        <f aca="false">FD201/V201</f>
        <v>0.338552631578947</v>
      </c>
      <c r="FF201" s="8" t="n">
        <v>2.7616</v>
      </c>
      <c r="FG201" s="8" t="n">
        <v>-0.13</v>
      </c>
      <c r="FH201" s="8" t="n">
        <v>-0.07</v>
      </c>
      <c r="FI201" s="8" t="n">
        <v>-0.2</v>
      </c>
      <c r="FJ201" s="22"/>
      <c r="FK201" s="22"/>
      <c r="FL201" s="22"/>
      <c r="FM201" s="8" t="n">
        <f aca="false">BL201+BS201+AH201+DT201</f>
        <v>179</v>
      </c>
      <c r="FN201" s="19" t="n">
        <f aca="false">IF(DS201&gt;0,(BL201+BR201)/DS201,0)</f>
        <v>16.4285714285714</v>
      </c>
      <c r="FO201" s="12" t="n">
        <v>0.0507197481</v>
      </c>
      <c r="FP201" s="19" t="n">
        <f aca="false">Z201-AH201/10</f>
        <v>21.6</v>
      </c>
      <c r="FQ201" s="19" t="n">
        <f aca="false">Z201+DR201/5</f>
        <v>23.8398</v>
      </c>
      <c r="FR201" s="19" t="n">
        <f aca="false">(DX201+DY201)/AL201*60</f>
        <v>115.958488349325</v>
      </c>
      <c r="FS201" s="8" t="n">
        <v>9</v>
      </c>
      <c r="FT201" s="17" t="s">
        <v>1198</v>
      </c>
      <c r="FU201" s="8" t="n">
        <v>253</v>
      </c>
      <c r="FV201" s="22"/>
      <c r="FW201" s="17" t="s">
        <v>280</v>
      </c>
      <c r="FX201" s="23" t="n">
        <v>950000</v>
      </c>
      <c r="FY201" s="23" t="n">
        <v>950000</v>
      </c>
      <c r="FZ201" s="8" t="n">
        <v>326</v>
      </c>
      <c r="GA201" s="8" t="n">
        <v>48</v>
      </c>
      <c r="GB201" s="8" t="n">
        <v>62</v>
      </c>
      <c r="GC201" s="8" t="n">
        <v>110</v>
      </c>
      <c r="GD201" s="8" t="n">
        <v>-8</v>
      </c>
      <c r="GE201" s="8" t="n">
        <v>87</v>
      </c>
      <c r="GF201" s="8" t="n">
        <v>620</v>
      </c>
      <c r="GG201" s="8" t="n">
        <v>4391</v>
      </c>
      <c r="GH201" s="8" t="n">
        <v>5.2</v>
      </c>
      <c r="GI201" s="8" t="n">
        <v>4.3</v>
      </c>
      <c r="GJ201" s="8" t="n">
        <v>9.4</v>
      </c>
      <c r="GK201" s="8" t="n">
        <f aca="false">Z201-AH201/10</f>
        <v>21.6</v>
      </c>
      <c r="GL201" s="22"/>
      <c r="GM201" s="22"/>
      <c r="GN201" s="22"/>
      <c r="GO201" s="22"/>
      <c r="GP201" s="22"/>
    </row>
    <row r="202" customFormat="false" ht="13.65" hidden="false" customHeight="true" outlineLevel="0" collapsed="false">
      <c r="A202" s="16" t="n">
        <v>34278</v>
      </c>
      <c r="B202" s="17" t="s">
        <v>1199</v>
      </c>
      <c r="C202" s="17" t="s">
        <v>455</v>
      </c>
      <c r="D202" s="17" t="s">
        <v>262</v>
      </c>
      <c r="E202" s="17" t="s">
        <v>262</v>
      </c>
      <c r="F202" s="8" t="n">
        <v>73</v>
      </c>
      <c r="G202" s="8" t="n">
        <v>200</v>
      </c>
      <c r="H202" s="8" t="n">
        <v>2012</v>
      </c>
      <c r="I202" s="8" t="n">
        <v>2</v>
      </c>
      <c r="J202" s="8" t="n">
        <v>50</v>
      </c>
      <c r="K202" s="17" t="s">
        <v>273</v>
      </c>
      <c r="L202" s="8" t="n">
        <v>2013</v>
      </c>
      <c r="M202" s="8" t="n">
        <v>24</v>
      </c>
      <c r="N202" s="8" t="n">
        <v>4</v>
      </c>
      <c r="O202" s="8" t="n">
        <v>8476925</v>
      </c>
      <c r="P202" s="17" t="s">
        <v>1200</v>
      </c>
      <c r="Q202" s="17" t="s">
        <v>1201</v>
      </c>
      <c r="R202" s="17" t="s">
        <v>1202</v>
      </c>
      <c r="S202" s="17" t="s">
        <v>1193</v>
      </c>
      <c r="T202" s="17" t="s">
        <v>313</v>
      </c>
      <c r="U202" s="17" t="s">
        <v>488</v>
      </c>
      <c r="V202" s="8" t="n">
        <v>81</v>
      </c>
      <c r="W202" s="8" t="n">
        <v>9</v>
      </c>
      <c r="X202" s="8" t="n">
        <v>18</v>
      </c>
      <c r="Y202" s="8" t="n">
        <v>8</v>
      </c>
      <c r="Z202" s="8" t="n">
        <v>27</v>
      </c>
      <c r="AA202" s="8" t="n">
        <v>12</v>
      </c>
      <c r="AB202" s="8" t="n">
        <v>37</v>
      </c>
      <c r="AC202" s="18" t="n">
        <f aca="false">Z202/V202</f>
        <v>0.333333333333333</v>
      </c>
      <c r="AD202" s="19" t="n">
        <f aca="false">IF(FZ202&gt;V202,Z202-V202*(GC202-Z202)/(FZ202-V202),0)</f>
        <v>12.1376146788991</v>
      </c>
      <c r="AE202" s="19" t="n">
        <v>10.014</v>
      </c>
      <c r="AF202" s="8" t="n">
        <v>2</v>
      </c>
      <c r="AG202" s="8" t="n">
        <v>-2.3</v>
      </c>
      <c r="AH202" s="8" t="n">
        <v>42</v>
      </c>
      <c r="AI202" s="8" t="n">
        <v>1832</v>
      </c>
      <c r="AJ202" s="8" t="n">
        <v>78218</v>
      </c>
      <c r="AK202" s="19" t="n">
        <v>1303.6333333333</v>
      </c>
      <c r="AL202" s="8" t="n">
        <v>1303.65</v>
      </c>
      <c r="AM202" s="8" t="n">
        <v>1304</v>
      </c>
      <c r="AN202" s="18" t="n">
        <f aca="false">AJ202/60/V202</f>
        <v>16.0942386831276</v>
      </c>
      <c r="AO202" s="8" t="n">
        <v>26.63</v>
      </c>
      <c r="AP202" s="12" t="n">
        <f aca="false">IF(EF202&gt;0,Z202/EF202,0)</f>
        <v>0.428571428571429</v>
      </c>
      <c r="AQ202" s="8" t="n">
        <v>191</v>
      </c>
      <c r="AR202" s="8" t="n">
        <v>191</v>
      </c>
      <c r="AS202" s="8" t="n">
        <v>192</v>
      </c>
      <c r="AT202" s="8" t="n">
        <v>152</v>
      </c>
      <c r="AU202" s="8" t="n">
        <v>153</v>
      </c>
      <c r="AV202" s="8" t="n">
        <v>120</v>
      </c>
      <c r="AW202" s="8" t="n">
        <v>129</v>
      </c>
      <c r="AX202" s="8" t="n">
        <v>69</v>
      </c>
      <c r="AY202" s="8" t="n">
        <v>7</v>
      </c>
      <c r="AZ202" s="8" t="n">
        <v>7</v>
      </c>
      <c r="BA202" s="8" t="n">
        <f aca="false">AY202+AZ202</f>
        <v>14</v>
      </c>
      <c r="BB202" s="8" t="n">
        <v>14.8</v>
      </c>
      <c r="BC202" s="8" t="n">
        <v>25.425</v>
      </c>
      <c r="BD202" s="19" t="n">
        <v>137.7</v>
      </c>
      <c r="BE202" s="19" t="n">
        <v>6.33767163568504</v>
      </c>
      <c r="BF202" s="19" t="n">
        <f aca="false">AQ202+BD202</f>
        <v>328.7</v>
      </c>
      <c r="BG202" s="19" t="n">
        <f aca="false">IF(AL202&gt;0,BF202/AL202*60,0)</f>
        <v>15.1282936370958</v>
      </c>
      <c r="BH202" s="8" t="n">
        <v>339</v>
      </c>
      <c r="BI202" s="8" t="n">
        <v>371</v>
      </c>
      <c r="BJ202" s="8" t="n">
        <v>676</v>
      </c>
      <c r="BK202" s="12" t="n">
        <f aca="false">BH202/(BH202+BJ202)</f>
        <v>0.333990147783251</v>
      </c>
      <c r="BL202" s="8" t="n">
        <v>136</v>
      </c>
      <c r="BM202" s="8" t="n">
        <v>135</v>
      </c>
      <c r="BN202" s="8" t="n">
        <v>102</v>
      </c>
      <c r="BO202" s="8" t="n">
        <f aca="false">BM202-BN202</f>
        <v>33</v>
      </c>
      <c r="BP202" s="8" t="n">
        <v>33</v>
      </c>
      <c r="BQ202" s="8" t="n">
        <v>30</v>
      </c>
      <c r="BR202" s="8" t="n">
        <v>25</v>
      </c>
      <c r="BS202" s="8" t="n">
        <v>49</v>
      </c>
      <c r="BT202" s="12" t="n">
        <f aca="false">BS202/(EA202+BS202)</f>
        <v>0.0501535312180143</v>
      </c>
      <c r="BU202" s="8" t="n">
        <v>517</v>
      </c>
      <c r="BV202" s="8" t="n">
        <v>418</v>
      </c>
      <c r="BW202" s="12" t="n">
        <f aca="false">IF(BU202+BV202&gt;0,BU202/(BU202+BV202),0)</f>
        <v>0.552941176470588</v>
      </c>
      <c r="BX202" s="8" t="n">
        <v>255</v>
      </c>
      <c r="BY202" s="8" t="n">
        <v>205</v>
      </c>
      <c r="BZ202" s="8" t="n">
        <v>133</v>
      </c>
      <c r="CA202" s="8" t="n">
        <v>109</v>
      </c>
      <c r="CB202" s="8" t="n">
        <v>129</v>
      </c>
      <c r="CC202" s="8" t="n">
        <v>104</v>
      </c>
      <c r="CD202" s="8" t="n">
        <v>162</v>
      </c>
      <c r="CE202" s="8" t="n">
        <v>137</v>
      </c>
      <c r="CF202" s="8" t="n">
        <v>181</v>
      </c>
      <c r="CG202" s="8" t="n">
        <v>138</v>
      </c>
      <c r="CH202" s="8" t="n">
        <v>303</v>
      </c>
      <c r="CI202" s="8" t="n">
        <v>237</v>
      </c>
      <c r="CJ202" s="8" t="n">
        <v>0</v>
      </c>
      <c r="CK202" s="8" t="n">
        <v>0</v>
      </c>
      <c r="CL202" s="8" t="n">
        <v>3</v>
      </c>
      <c r="CM202" s="8" t="n">
        <v>4</v>
      </c>
      <c r="CN202" s="8" t="n">
        <v>0</v>
      </c>
      <c r="CO202" s="8" t="n">
        <v>0</v>
      </c>
      <c r="CP202" s="8" t="n">
        <v>1</v>
      </c>
      <c r="CQ202" s="8" t="n">
        <v>1</v>
      </c>
      <c r="CR202" s="8" t="n">
        <v>0</v>
      </c>
      <c r="CS202" s="8" t="n">
        <v>1</v>
      </c>
      <c r="CT202" s="8" t="n">
        <v>1</v>
      </c>
      <c r="CU202" s="8" t="n">
        <v>2</v>
      </c>
      <c r="CV202" s="8" t="n">
        <v>0</v>
      </c>
      <c r="CW202" s="8" t="n">
        <v>4</v>
      </c>
      <c r="CX202" s="8" t="n">
        <v>0</v>
      </c>
      <c r="CY202" s="8" t="n">
        <v>2</v>
      </c>
      <c r="CZ202" s="8" t="n">
        <v>1</v>
      </c>
      <c r="DA202" s="8" t="n">
        <v>30</v>
      </c>
      <c r="DB202" s="8" t="n">
        <v>14</v>
      </c>
      <c r="DC202" s="8" t="n">
        <v>0</v>
      </c>
      <c r="DD202" s="8" t="n">
        <v>8</v>
      </c>
      <c r="DE202" s="8" t="n">
        <v>10</v>
      </c>
      <c r="DF202" s="8" t="n">
        <v>15</v>
      </c>
      <c r="DG202" s="8" t="n">
        <v>2</v>
      </c>
      <c r="DH202" s="8" t="n">
        <v>71</v>
      </c>
      <c r="DI202" s="8" t="n">
        <v>21</v>
      </c>
      <c r="DJ202" s="8" t="n">
        <v>15</v>
      </c>
      <c r="DK202" s="8" t="n">
        <v>19</v>
      </c>
      <c r="DL202" s="8" t="n">
        <v>19</v>
      </c>
      <c r="DM202" s="8" t="n">
        <v>0</v>
      </c>
      <c r="DN202" s="8" t="n">
        <v>15</v>
      </c>
      <c r="DO202" s="8" t="n">
        <v>15</v>
      </c>
      <c r="DP202" s="8" t="n">
        <v>0</v>
      </c>
      <c r="DQ202" s="8" t="n">
        <f aca="false">DJ202-DI202</f>
        <v>-6</v>
      </c>
      <c r="DR202" s="19" t="n">
        <v>-6.404</v>
      </c>
      <c r="DS202" s="8" t="n">
        <v>21</v>
      </c>
      <c r="DT202" s="8" t="n">
        <v>0</v>
      </c>
      <c r="DU202" s="8" t="n">
        <v>0</v>
      </c>
      <c r="DV202" s="8" t="n">
        <v>0</v>
      </c>
      <c r="DW202" s="8" t="n">
        <v>0</v>
      </c>
      <c r="DX202" s="8" t="n">
        <v>1183</v>
      </c>
      <c r="DY202" s="8" t="n">
        <v>1259</v>
      </c>
      <c r="DZ202" s="8" t="n">
        <v>890</v>
      </c>
      <c r="EA202" s="8" t="n">
        <v>928</v>
      </c>
      <c r="EB202" s="8" t="n">
        <v>630</v>
      </c>
      <c r="EC202" s="8" t="n">
        <v>671</v>
      </c>
      <c r="ED202" s="8" t="n">
        <v>59.69</v>
      </c>
      <c r="EE202" s="8" t="n">
        <v>63.31</v>
      </c>
      <c r="EF202" s="8" t="n">
        <v>63</v>
      </c>
      <c r="EG202" s="8" t="n">
        <v>68</v>
      </c>
      <c r="EH202" s="12" t="n">
        <f aca="false">EF202/EB202</f>
        <v>0.1</v>
      </c>
      <c r="EI202" s="20" t="n">
        <f aca="false">1-EG202/EC202</f>
        <v>0.898658718330849</v>
      </c>
      <c r="EJ202" s="21" t="n">
        <f aca="false">EH202+EI202</f>
        <v>0.998658718330849</v>
      </c>
      <c r="EK202" s="8" t="n">
        <v>1184</v>
      </c>
      <c r="EL202" s="8" t="n">
        <v>1257</v>
      </c>
      <c r="EM202" s="8" t="n">
        <v>891</v>
      </c>
      <c r="EN202" s="8" t="n">
        <v>925</v>
      </c>
      <c r="EO202" s="8" t="n">
        <v>630</v>
      </c>
      <c r="EP202" s="8" t="n">
        <v>668</v>
      </c>
      <c r="EQ202" s="8" t="n">
        <v>63</v>
      </c>
      <c r="ER202" s="8" t="n">
        <v>67</v>
      </c>
      <c r="ES202" s="8" t="n">
        <v>515</v>
      </c>
      <c r="ET202" s="8" t="n">
        <v>603</v>
      </c>
      <c r="EU202" s="8" t="n">
        <v>200</v>
      </c>
      <c r="EV202" s="8" t="n">
        <v>226</v>
      </c>
      <c r="EW202" s="8" t="n">
        <v>19</v>
      </c>
      <c r="EX202" s="8" t="n">
        <v>31</v>
      </c>
      <c r="EY202" s="8" t="n">
        <v>101</v>
      </c>
      <c r="EZ202" s="8" t="n">
        <v>92</v>
      </c>
      <c r="FA202" s="8" t="n">
        <v>0.1</v>
      </c>
      <c r="FB202" s="8" t="n">
        <v>1.3</v>
      </c>
      <c r="FC202" s="8" t="n">
        <v>1.4</v>
      </c>
      <c r="FD202" s="19" t="n">
        <v>28.88</v>
      </c>
      <c r="FE202" s="18" t="n">
        <f aca="false">FD202/V202</f>
        <v>0.356543209876543</v>
      </c>
      <c r="FF202" s="8" t="n">
        <v>2.5866</v>
      </c>
      <c r="FG202" s="8" t="n">
        <v>-0.22</v>
      </c>
      <c r="FH202" s="8" t="n">
        <v>0.54</v>
      </c>
      <c r="FI202" s="8" t="n">
        <v>0.32</v>
      </c>
      <c r="FJ202" s="22"/>
      <c r="FK202" s="22"/>
      <c r="FL202" s="22"/>
      <c r="FM202" s="8" t="n">
        <f aca="false">BL202+BS202+AH202+DT202</f>
        <v>227</v>
      </c>
      <c r="FN202" s="19" t="n">
        <f aca="false">IF(DS202&gt;0,(BL202+BR202)/DS202,0)</f>
        <v>7.66666666666667</v>
      </c>
      <c r="FO202" s="12" t="n">
        <v>0.0361552028</v>
      </c>
      <c r="FP202" s="19" t="n">
        <f aca="false">Z202-AH202/10</f>
        <v>22.8</v>
      </c>
      <c r="FQ202" s="19" t="n">
        <f aca="false">Z202+DR202/5</f>
        <v>25.7192</v>
      </c>
      <c r="FR202" s="19" t="n">
        <f aca="false">(DX202+DY202)/AL202*60</f>
        <v>112.392129789437</v>
      </c>
      <c r="FS202" s="8" t="n">
        <v>4</v>
      </c>
      <c r="FT202" s="17" t="s">
        <v>307</v>
      </c>
      <c r="FU202" s="8" t="n">
        <v>195</v>
      </c>
      <c r="FV202" s="22"/>
      <c r="FW202" s="17" t="s">
        <v>270</v>
      </c>
      <c r="FX202" s="23" t="n">
        <v>650000</v>
      </c>
      <c r="FY202" s="23" t="n">
        <v>625000</v>
      </c>
      <c r="FZ202" s="8" t="n">
        <v>190</v>
      </c>
      <c r="GA202" s="8" t="n">
        <v>22</v>
      </c>
      <c r="GB202" s="8" t="n">
        <v>25</v>
      </c>
      <c r="GC202" s="8" t="n">
        <v>47</v>
      </c>
      <c r="GD202" s="8" t="n">
        <v>18</v>
      </c>
      <c r="GE202" s="8" t="n">
        <v>70</v>
      </c>
      <c r="GF202" s="8" t="n">
        <v>200</v>
      </c>
      <c r="GG202" s="8" t="n">
        <v>2468</v>
      </c>
      <c r="GH202" s="8" t="n">
        <v>0.6</v>
      </c>
      <c r="GI202" s="8" t="n">
        <v>3.3</v>
      </c>
      <c r="GJ202" s="8" t="n">
        <v>3.8</v>
      </c>
      <c r="GK202" s="8" t="n">
        <f aca="false">Z202-AH202/10</f>
        <v>22.8</v>
      </c>
      <c r="GL202" s="22"/>
      <c r="GM202" s="22"/>
      <c r="GN202" s="22"/>
      <c r="GO202" s="22"/>
      <c r="GP202" s="22"/>
    </row>
    <row r="203" customFormat="false" ht="13.65" hidden="false" customHeight="true" outlineLevel="0" collapsed="false">
      <c r="A203" s="16" t="n">
        <v>33659</v>
      </c>
      <c r="B203" s="17" t="s">
        <v>1203</v>
      </c>
      <c r="C203" s="17" t="s">
        <v>309</v>
      </c>
      <c r="D203" s="17" t="s">
        <v>283</v>
      </c>
      <c r="E203" s="17" t="s">
        <v>283</v>
      </c>
      <c r="F203" s="8" t="n">
        <v>72</v>
      </c>
      <c r="G203" s="8" t="n">
        <v>203</v>
      </c>
      <c r="H203" s="8" t="n">
        <v>2010</v>
      </c>
      <c r="I203" s="8" t="n">
        <v>2</v>
      </c>
      <c r="J203" s="8" t="n">
        <v>50</v>
      </c>
      <c r="K203" s="17" t="s">
        <v>263</v>
      </c>
      <c r="L203" s="8" t="n">
        <v>2015</v>
      </c>
      <c r="M203" s="8" t="n">
        <v>25</v>
      </c>
      <c r="N203" s="8" t="n">
        <v>2</v>
      </c>
      <c r="O203" s="8" t="n">
        <v>8475736</v>
      </c>
      <c r="P203" s="17" t="s">
        <v>1204</v>
      </c>
      <c r="Q203" s="17" t="s">
        <v>1205</v>
      </c>
      <c r="R203" s="17" t="s">
        <v>1206</v>
      </c>
      <c r="S203" s="17" t="s">
        <v>1207</v>
      </c>
      <c r="T203" s="17" t="s">
        <v>591</v>
      </c>
      <c r="U203" s="17" t="s">
        <v>279</v>
      </c>
      <c r="V203" s="8" t="n">
        <v>44</v>
      </c>
      <c r="W203" s="8" t="n">
        <v>4</v>
      </c>
      <c r="X203" s="8" t="n">
        <v>8</v>
      </c>
      <c r="Y203" s="8" t="n">
        <v>5</v>
      </c>
      <c r="Z203" s="8" t="n">
        <v>12</v>
      </c>
      <c r="AA203" s="8" t="n">
        <v>17</v>
      </c>
      <c r="AB203" s="8" t="n">
        <v>66</v>
      </c>
      <c r="AC203" s="18" t="n">
        <f aca="false">Z203/V203</f>
        <v>0.272727272727273</v>
      </c>
      <c r="AD203" s="19" t="n">
        <f aca="false">IF(FZ203&gt;V203,Z203-V203*(GC203-Z203)/(FZ203-V203),0)</f>
        <v>2.43478260869565</v>
      </c>
      <c r="AE203" s="19" t="n">
        <v>4.328</v>
      </c>
      <c r="AF203" s="8" t="n">
        <v>-6</v>
      </c>
      <c r="AG203" s="8" t="n">
        <v>-2.4</v>
      </c>
      <c r="AH203" s="8" t="n">
        <v>19</v>
      </c>
      <c r="AI203" s="8" t="n">
        <v>756</v>
      </c>
      <c r="AJ203" s="8" t="n">
        <v>31392</v>
      </c>
      <c r="AK203" s="19" t="n">
        <v>523.2</v>
      </c>
      <c r="AL203" s="8" t="n">
        <v>523.2</v>
      </c>
      <c r="AM203" s="8" t="n">
        <v>523</v>
      </c>
      <c r="AN203" s="18" t="n">
        <f aca="false">AJ203/60/V203</f>
        <v>11.8909090909091</v>
      </c>
      <c r="AO203" s="8" t="n">
        <v>20.2</v>
      </c>
      <c r="AP203" s="12" t="n">
        <f aca="false">IF(EF203&gt;0,Z203/EF203,0)</f>
        <v>0.8</v>
      </c>
      <c r="AQ203" s="8" t="n">
        <v>97</v>
      </c>
      <c r="AR203" s="8" t="n">
        <v>97</v>
      </c>
      <c r="AS203" s="8" t="n">
        <v>97</v>
      </c>
      <c r="AT203" s="8" t="n">
        <v>78</v>
      </c>
      <c r="AU203" s="8" t="n">
        <v>78</v>
      </c>
      <c r="AV203" s="8" t="n">
        <v>62</v>
      </c>
      <c r="AW203" s="8" t="n">
        <v>58</v>
      </c>
      <c r="AX203" s="8" t="n">
        <v>26</v>
      </c>
      <c r="AY203" s="8" t="n">
        <v>5</v>
      </c>
      <c r="AZ203" s="8" t="n">
        <v>9</v>
      </c>
      <c r="BA203" s="8" t="n">
        <f aca="false">AY203+AZ203</f>
        <v>14</v>
      </c>
      <c r="BB203" s="8" t="n">
        <v>5.38</v>
      </c>
      <c r="BC203" s="8" t="n">
        <v>31.2097</v>
      </c>
      <c r="BD203" s="19" t="n">
        <v>140.3</v>
      </c>
      <c r="BE203" s="19" t="n">
        <v>16.0894495412844</v>
      </c>
      <c r="BF203" s="19" t="n">
        <f aca="false">AQ203+BD203</f>
        <v>237.3</v>
      </c>
      <c r="BG203" s="19" t="n">
        <f aca="false">IF(AL203&gt;0,BF203/AL203*60,0)</f>
        <v>27.2133027522936</v>
      </c>
      <c r="BH203" s="8" t="n">
        <v>145</v>
      </c>
      <c r="BI203" s="8" t="n">
        <v>184</v>
      </c>
      <c r="BJ203" s="8" t="n">
        <v>163</v>
      </c>
      <c r="BK203" s="12" t="n">
        <f aca="false">BH203/(BH203+BJ203)</f>
        <v>0.470779220779221</v>
      </c>
      <c r="BL203" s="8" t="n">
        <v>82</v>
      </c>
      <c r="BM203" s="8" t="n">
        <v>82</v>
      </c>
      <c r="BN203" s="8" t="n">
        <v>53</v>
      </c>
      <c r="BO203" s="8" t="n">
        <f aca="false">BM203-BN203</f>
        <v>29</v>
      </c>
      <c r="BP203" s="8" t="n">
        <v>16</v>
      </c>
      <c r="BQ203" s="8" t="n">
        <v>17</v>
      </c>
      <c r="BR203" s="8" t="n">
        <v>10</v>
      </c>
      <c r="BS203" s="8" t="n">
        <v>28</v>
      </c>
      <c r="BT203" s="12" t="n">
        <f aca="false">BS203/(EA203+BS203)</f>
        <v>0.0651162790697674</v>
      </c>
      <c r="BU203" s="8" t="n">
        <v>3</v>
      </c>
      <c r="BV203" s="8" t="n">
        <v>13</v>
      </c>
      <c r="BW203" s="12" t="n">
        <f aca="false">IF(BU203+BV203&gt;0,BU203/(BU203+BV203),0)</f>
        <v>0.1875</v>
      </c>
      <c r="BX203" s="8" t="n">
        <v>1</v>
      </c>
      <c r="BY203" s="8" t="n">
        <v>5</v>
      </c>
      <c r="BZ203" s="8" t="n">
        <v>1</v>
      </c>
      <c r="CA203" s="8" t="n">
        <v>3</v>
      </c>
      <c r="CB203" s="8" t="n">
        <v>1</v>
      </c>
      <c r="CC203" s="8" t="n">
        <v>5</v>
      </c>
      <c r="CD203" s="8" t="n">
        <v>0</v>
      </c>
      <c r="CE203" s="8" t="n">
        <v>2</v>
      </c>
      <c r="CF203" s="8" t="n">
        <v>2</v>
      </c>
      <c r="CG203" s="8" t="n">
        <v>9</v>
      </c>
      <c r="CH203" s="8" t="n">
        <v>1</v>
      </c>
      <c r="CI203" s="8" t="n">
        <v>4</v>
      </c>
      <c r="CJ203" s="8" t="n">
        <v>0</v>
      </c>
      <c r="CK203" s="8" t="n">
        <v>0</v>
      </c>
      <c r="CL203" s="8" t="n">
        <v>2</v>
      </c>
      <c r="CM203" s="8" t="n">
        <v>2</v>
      </c>
      <c r="CN203" s="8" t="n">
        <v>0</v>
      </c>
      <c r="CO203" s="8" t="n">
        <v>0</v>
      </c>
      <c r="CP203" s="8" t="n">
        <v>0</v>
      </c>
      <c r="CQ203" s="8" t="n">
        <v>0</v>
      </c>
      <c r="CR203" s="8" t="n">
        <v>0</v>
      </c>
      <c r="CS203" s="8" t="n">
        <v>0</v>
      </c>
      <c r="CT203" s="8" t="n">
        <v>1</v>
      </c>
      <c r="CU203" s="8" t="n">
        <v>0</v>
      </c>
      <c r="CV203" s="8" t="n">
        <v>0</v>
      </c>
      <c r="CW203" s="8" t="n">
        <v>3</v>
      </c>
      <c r="CX203" s="8" t="n">
        <v>0</v>
      </c>
      <c r="CY203" s="8" t="n">
        <v>1</v>
      </c>
      <c r="CZ203" s="8" t="n">
        <v>1</v>
      </c>
      <c r="DA203" s="8" t="n">
        <v>14</v>
      </c>
      <c r="DB203" s="8" t="n">
        <v>8</v>
      </c>
      <c r="DC203" s="8" t="n">
        <v>0</v>
      </c>
      <c r="DD203" s="8" t="n">
        <v>8</v>
      </c>
      <c r="DE203" s="8" t="n">
        <v>8</v>
      </c>
      <c r="DF203" s="8" t="n">
        <v>8</v>
      </c>
      <c r="DG203" s="8" t="n">
        <v>0</v>
      </c>
      <c r="DH203" s="8" t="n">
        <v>30</v>
      </c>
      <c r="DI203" s="8" t="n">
        <v>8</v>
      </c>
      <c r="DJ203" s="8" t="n">
        <v>4</v>
      </c>
      <c r="DK203" s="8" t="n">
        <v>8</v>
      </c>
      <c r="DL203" s="8" t="n">
        <v>7</v>
      </c>
      <c r="DM203" s="8" t="n">
        <v>1</v>
      </c>
      <c r="DN203" s="8" t="n">
        <v>5</v>
      </c>
      <c r="DO203" s="8" t="n">
        <v>4</v>
      </c>
      <c r="DP203" s="8" t="n">
        <v>1</v>
      </c>
      <c r="DQ203" s="8" t="n">
        <f aca="false">DJ203-DI203</f>
        <v>-4</v>
      </c>
      <c r="DR203" s="19" t="n">
        <v>-3.686</v>
      </c>
      <c r="DS203" s="8" t="n">
        <v>7</v>
      </c>
      <c r="DT203" s="8" t="n">
        <v>1</v>
      </c>
      <c r="DU203" s="8" t="n">
        <v>0</v>
      </c>
      <c r="DV203" s="8" t="n">
        <v>0</v>
      </c>
      <c r="DW203" s="8" t="n">
        <v>0</v>
      </c>
      <c r="DX203" s="8" t="n">
        <v>446</v>
      </c>
      <c r="DY203" s="8" t="n">
        <v>559</v>
      </c>
      <c r="DZ203" s="8" t="n">
        <v>348</v>
      </c>
      <c r="EA203" s="8" t="n">
        <v>402</v>
      </c>
      <c r="EB203" s="8" t="n">
        <v>259</v>
      </c>
      <c r="EC203" s="8" t="n">
        <v>322</v>
      </c>
      <c r="ED203" s="8" t="n">
        <v>18.82</v>
      </c>
      <c r="EE203" s="8" t="n">
        <v>21.54</v>
      </c>
      <c r="EF203" s="8" t="n">
        <v>15</v>
      </c>
      <c r="EG203" s="8" t="n">
        <v>26</v>
      </c>
      <c r="EH203" s="12" t="n">
        <f aca="false">EF203/EB203</f>
        <v>0.0579150579150579</v>
      </c>
      <c r="EI203" s="20" t="n">
        <f aca="false">1-EG203/EC203</f>
        <v>0.919254658385093</v>
      </c>
      <c r="EJ203" s="21" t="n">
        <f aca="false">EH203+EI203</f>
        <v>0.977169716300151</v>
      </c>
      <c r="EK203" s="8" t="n">
        <v>445</v>
      </c>
      <c r="EL203" s="8" t="n">
        <v>560</v>
      </c>
      <c r="EM203" s="8" t="n">
        <v>347</v>
      </c>
      <c r="EN203" s="8" t="n">
        <v>403</v>
      </c>
      <c r="EO203" s="8" t="n">
        <v>258</v>
      </c>
      <c r="EP203" s="8" t="n">
        <v>323</v>
      </c>
      <c r="EQ203" s="8" t="n">
        <v>15</v>
      </c>
      <c r="ER203" s="8" t="n">
        <v>26</v>
      </c>
      <c r="ES203" s="8" t="n">
        <v>207</v>
      </c>
      <c r="ET203" s="8" t="n">
        <v>243</v>
      </c>
      <c r="EU203" s="8" t="n">
        <v>79</v>
      </c>
      <c r="EV203" s="8" t="n">
        <v>93</v>
      </c>
      <c r="EW203" s="8" t="n">
        <v>9</v>
      </c>
      <c r="EX203" s="8" t="n">
        <v>14</v>
      </c>
      <c r="EY203" s="8" t="n">
        <v>42</v>
      </c>
      <c r="EZ203" s="8" t="n">
        <v>38</v>
      </c>
      <c r="FA203" s="8" t="n">
        <v>0.2</v>
      </c>
      <c r="FB203" s="8" t="n">
        <v>0.3</v>
      </c>
      <c r="FC203" s="8" t="n">
        <v>0.5</v>
      </c>
      <c r="FD203" s="19" t="n">
        <v>9.95</v>
      </c>
      <c r="FE203" s="18" t="n">
        <f aca="false">FD203/V203</f>
        <v>0.226136363636364</v>
      </c>
      <c r="FF203" s="8" t="n">
        <v>1.0341</v>
      </c>
      <c r="FG203" s="8" t="n">
        <v>0.01</v>
      </c>
      <c r="FH203" s="8" t="n">
        <v>0.12</v>
      </c>
      <c r="FI203" s="8" t="n">
        <v>0.13</v>
      </c>
      <c r="FJ203" s="22"/>
      <c r="FK203" s="22"/>
      <c r="FL203" s="22"/>
      <c r="FM203" s="8" t="n">
        <f aca="false">BL203+BS203+AH203+DT203</f>
        <v>130</v>
      </c>
      <c r="FN203" s="19" t="n">
        <f aca="false">IF(DS203&gt;0,(BL203+BR203)/DS203,0)</f>
        <v>13.1428571428571</v>
      </c>
      <c r="FO203" s="12" t="n">
        <v>0.0309317239</v>
      </c>
      <c r="FP203" s="19" t="n">
        <f aca="false">Z203-AH203/10</f>
        <v>10.1</v>
      </c>
      <c r="FQ203" s="19" t="n">
        <f aca="false">Z203+DR203/5</f>
        <v>11.2628</v>
      </c>
      <c r="FR203" s="19" t="n">
        <f aca="false">(DX203+DY203)/AL203*60</f>
        <v>115.252293577982</v>
      </c>
      <c r="FS203" s="8" t="n">
        <v>4</v>
      </c>
      <c r="FT203" s="17" t="s">
        <v>326</v>
      </c>
      <c r="FU203" s="8" t="n">
        <v>195</v>
      </c>
      <c r="FV203" s="22"/>
      <c r="FW203" s="17" t="s">
        <v>280</v>
      </c>
      <c r="FX203" s="23" t="n">
        <v>750000</v>
      </c>
      <c r="FY203" s="23" t="n">
        <v>750000</v>
      </c>
      <c r="FZ203" s="8" t="n">
        <v>67</v>
      </c>
      <c r="GA203" s="8" t="n">
        <v>5</v>
      </c>
      <c r="GB203" s="8" t="n">
        <v>12</v>
      </c>
      <c r="GC203" s="8" t="n">
        <v>17</v>
      </c>
      <c r="GD203" s="8" t="n">
        <v>-5</v>
      </c>
      <c r="GE203" s="8" t="n">
        <v>33</v>
      </c>
      <c r="GF203" s="8" t="n">
        <v>75</v>
      </c>
      <c r="GG203" s="8" t="n">
        <v>724</v>
      </c>
      <c r="GH203" s="8" t="n">
        <v>0.3</v>
      </c>
      <c r="GI203" s="8" t="n">
        <v>0.6</v>
      </c>
      <c r="GJ203" s="8" t="n">
        <v>0.9</v>
      </c>
      <c r="GK203" s="8" t="n">
        <f aca="false">Z203-AH203/10</f>
        <v>10.1</v>
      </c>
      <c r="GL203" s="22"/>
      <c r="GM203" s="22"/>
      <c r="GN203" s="22"/>
      <c r="GO203" s="22"/>
      <c r="GP203" s="22"/>
    </row>
    <row r="204" customFormat="false" ht="13.65" hidden="false" customHeight="true" outlineLevel="0" collapsed="false">
      <c r="A204" s="16" t="n">
        <v>34348</v>
      </c>
      <c r="B204" s="17" t="s">
        <v>340</v>
      </c>
      <c r="C204" s="17" t="s">
        <v>272</v>
      </c>
      <c r="D204" s="17" t="s">
        <v>262</v>
      </c>
      <c r="E204" s="17" t="s">
        <v>262</v>
      </c>
      <c r="F204" s="8" t="n">
        <v>72</v>
      </c>
      <c r="G204" s="8" t="n">
        <v>185</v>
      </c>
      <c r="H204" s="8" t="n">
        <v>2012</v>
      </c>
      <c r="I204" s="8" t="n">
        <v>6</v>
      </c>
      <c r="J204" s="8" t="n">
        <v>156</v>
      </c>
      <c r="K204" s="17" t="s">
        <v>273</v>
      </c>
      <c r="L204" s="8" t="n">
        <v>2015</v>
      </c>
      <c r="M204" s="8" t="n">
        <v>24</v>
      </c>
      <c r="N204" s="8" t="n">
        <v>3</v>
      </c>
      <c r="O204" s="8" t="n">
        <v>8477015</v>
      </c>
      <c r="P204" s="17" t="s">
        <v>1208</v>
      </c>
      <c r="Q204" s="17" t="s">
        <v>1209</v>
      </c>
      <c r="R204" s="17" t="s">
        <v>1210</v>
      </c>
      <c r="S204" s="17" t="s">
        <v>1207</v>
      </c>
      <c r="T204" s="17" t="s">
        <v>299</v>
      </c>
      <c r="U204" s="17" t="s">
        <v>514</v>
      </c>
      <c r="V204" s="8" t="n">
        <v>82</v>
      </c>
      <c r="W204" s="8" t="n">
        <v>14</v>
      </c>
      <c r="X204" s="8" t="n">
        <v>14</v>
      </c>
      <c r="Y204" s="8" t="n">
        <v>10</v>
      </c>
      <c r="Z204" s="8" t="n">
        <v>28</v>
      </c>
      <c r="AA204" s="8" t="n">
        <v>11</v>
      </c>
      <c r="AB204" s="8" t="n">
        <v>41</v>
      </c>
      <c r="AC204" s="18" t="n">
        <f aca="false">Z204/V204</f>
        <v>0.341463414634146</v>
      </c>
      <c r="AD204" s="19" t="n">
        <f aca="false">IF(FZ204&gt;V204,Z204-V204*(GC204-Z204)/(FZ204-V204),0)</f>
        <v>-10.6966292134831</v>
      </c>
      <c r="AE204" s="19" t="n">
        <v>11.266</v>
      </c>
      <c r="AF204" s="8" t="n">
        <v>0</v>
      </c>
      <c r="AG204" s="8" t="n">
        <v>0.8</v>
      </c>
      <c r="AH204" s="8" t="n">
        <v>18</v>
      </c>
      <c r="AI204" s="8" t="n">
        <v>1790</v>
      </c>
      <c r="AJ204" s="8" t="n">
        <v>73866</v>
      </c>
      <c r="AK204" s="19" t="n">
        <v>1231.1</v>
      </c>
      <c r="AL204" s="8" t="n">
        <v>1230.42</v>
      </c>
      <c r="AM204" s="8" t="n">
        <v>1231</v>
      </c>
      <c r="AN204" s="18" t="n">
        <f aca="false">AJ204/60/V204</f>
        <v>15.0134146341463</v>
      </c>
      <c r="AO204" s="8" t="n">
        <v>24.97</v>
      </c>
      <c r="AP204" s="12" t="n">
        <f aca="false">IF(EF204&gt;0,Z204/EF204,0)</f>
        <v>0.509090909090909</v>
      </c>
      <c r="AQ204" s="8" t="n">
        <v>203</v>
      </c>
      <c r="AR204" s="8" t="n">
        <v>203</v>
      </c>
      <c r="AS204" s="8" t="n">
        <v>203</v>
      </c>
      <c r="AT204" s="8" t="n">
        <v>172</v>
      </c>
      <c r="AU204" s="8" t="n">
        <v>172</v>
      </c>
      <c r="AV204" s="8" t="n">
        <v>119</v>
      </c>
      <c r="AW204" s="8" t="n">
        <v>136</v>
      </c>
      <c r="AX204" s="8" t="n">
        <v>63</v>
      </c>
      <c r="AY204" s="8" t="n">
        <v>5</v>
      </c>
      <c r="AZ204" s="8" t="n">
        <v>8</v>
      </c>
      <c r="BA204" s="8" t="n">
        <f aca="false">AY204+AZ204</f>
        <v>13</v>
      </c>
      <c r="BB204" s="8" t="n">
        <v>14.61</v>
      </c>
      <c r="BC204" s="8" t="n">
        <v>27.3697</v>
      </c>
      <c r="BD204" s="19" t="n">
        <v>187</v>
      </c>
      <c r="BE204" s="19" t="n">
        <v>9.11380066607099</v>
      </c>
      <c r="BF204" s="19" t="n">
        <f aca="false">AQ204+BD204</f>
        <v>390</v>
      </c>
      <c r="BG204" s="19" t="n">
        <f aca="false">IF(AL204&gt;0,BF204/AL204*60,0)</f>
        <v>19.0178963280831</v>
      </c>
      <c r="BH204" s="8" t="n">
        <v>412</v>
      </c>
      <c r="BI204" s="8" t="n">
        <v>390</v>
      </c>
      <c r="BJ204" s="8" t="n">
        <v>407</v>
      </c>
      <c r="BK204" s="12" t="n">
        <f aca="false">BH204/(BH204+BJ204)</f>
        <v>0.503052503052503</v>
      </c>
      <c r="BL204" s="8" t="n">
        <v>23</v>
      </c>
      <c r="BM204" s="8" t="n">
        <v>23</v>
      </c>
      <c r="BN204" s="8" t="n">
        <v>85</v>
      </c>
      <c r="BO204" s="8" t="n">
        <f aca="false">BM204-BN204</f>
        <v>-62</v>
      </c>
      <c r="BP204" s="8" t="n">
        <v>53</v>
      </c>
      <c r="BQ204" s="8" t="n">
        <v>26</v>
      </c>
      <c r="BR204" s="8" t="n">
        <v>45</v>
      </c>
      <c r="BS204" s="8" t="n">
        <v>28</v>
      </c>
      <c r="BT204" s="12" t="n">
        <f aca="false">BS204/(EA204+BS204)</f>
        <v>0.0291666666666667</v>
      </c>
      <c r="BU204" s="8" t="n">
        <v>59</v>
      </c>
      <c r="BV204" s="8" t="n">
        <v>93</v>
      </c>
      <c r="BW204" s="12" t="n">
        <f aca="false">IF(BU204+BV204&gt;0,BU204/(BU204+BV204),0)</f>
        <v>0.388157894736842</v>
      </c>
      <c r="BX204" s="8" t="n">
        <v>18</v>
      </c>
      <c r="BY204" s="8" t="n">
        <v>24</v>
      </c>
      <c r="BZ204" s="8" t="n">
        <v>14</v>
      </c>
      <c r="CA204" s="8" t="n">
        <v>27</v>
      </c>
      <c r="CB204" s="8" t="n">
        <v>27</v>
      </c>
      <c r="CC204" s="8" t="n">
        <v>42</v>
      </c>
      <c r="CD204" s="8" t="n">
        <v>10</v>
      </c>
      <c r="CE204" s="8" t="n">
        <v>33</v>
      </c>
      <c r="CF204" s="8" t="n">
        <v>27</v>
      </c>
      <c r="CG204" s="8" t="n">
        <v>25</v>
      </c>
      <c r="CH204" s="8" t="n">
        <v>36</v>
      </c>
      <c r="CI204" s="8" t="n">
        <v>58</v>
      </c>
      <c r="CJ204" s="8" t="n">
        <v>0</v>
      </c>
      <c r="CK204" s="8" t="n">
        <v>0</v>
      </c>
      <c r="CL204" s="8" t="n">
        <v>5</v>
      </c>
      <c r="CM204" s="8" t="n">
        <v>2</v>
      </c>
      <c r="CN204" s="8" t="n">
        <v>2</v>
      </c>
      <c r="CO204" s="8" t="n">
        <v>0</v>
      </c>
      <c r="CP204" s="8" t="n">
        <v>0</v>
      </c>
      <c r="CQ204" s="8" t="n">
        <v>0</v>
      </c>
      <c r="CR204" s="8" t="n">
        <v>1</v>
      </c>
      <c r="CS204" s="8" t="n">
        <v>0</v>
      </c>
      <c r="CT204" s="8" t="n">
        <v>3</v>
      </c>
      <c r="CU204" s="8" t="n">
        <v>2</v>
      </c>
      <c r="CV204" s="8" t="n">
        <v>0</v>
      </c>
      <c r="CW204" s="8" t="n">
        <v>8</v>
      </c>
      <c r="CX204" s="8" t="n">
        <v>0</v>
      </c>
      <c r="CY204" s="8" t="n">
        <v>0</v>
      </c>
      <c r="CZ204" s="8" t="n">
        <v>3</v>
      </c>
      <c r="DA204" s="8" t="n">
        <v>50</v>
      </c>
      <c r="DB204" s="8" t="n">
        <v>10</v>
      </c>
      <c r="DC204" s="8" t="n">
        <v>3</v>
      </c>
      <c r="DD204" s="8" t="n">
        <v>5</v>
      </c>
      <c r="DE204" s="8" t="n">
        <v>23</v>
      </c>
      <c r="DF204" s="8" t="n">
        <v>16</v>
      </c>
      <c r="DG204" s="8" t="n">
        <v>0</v>
      </c>
      <c r="DH204" s="8" t="n">
        <v>62</v>
      </c>
      <c r="DI204" s="8" t="n">
        <v>9</v>
      </c>
      <c r="DJ204" s="8" t="n">
        <v>11</v>
      </c>
      <c r="DK204" s="8" t="n">
        <v>9</v>
      </c>
      <c r="DL204" s="8" t="n">
        <v>9</v>
      </c>
      <c r="DM204" s="8" t="n">
        <v>0</v>
      </c>
      <c r="DN204" s="8" t="n">
        <v>11</v>
      </c>
      <c r="DO204" s="8" t="n">
        <v>11</v>
      </c>
      <c r="DP204" s="8" t="n">
        <v>0</v>
      </c>
      <c r="DQ204" s="8" t="n">
        <f aca="false">DJ204-DI204</f>
        <v>2</v>
      </c>
      <c r="DR204" s="19" t="n">
        <v>0.537</v>
      </c>
      <c r="DS204" s="8" t="n">
        <v>9</v>
      </c>
      <c r="DT204" s="8" t="n">
        <v>0</v>
      </c>
      <c r="DU204" s="8" t="n">
        <v>0</v>
      </c>
      <c r="DV204" s="8" t="n">
        <v>0</v>
      </c>
      <c r="DW204" s="8" t="n">
        <v>0</v>
      </c>
      <c r="DX204" s="8" t="n">
        <v>1100</v>
      </c>
      <c r="DY204" s="8" t="n">
        <v>1225</v>
      </c>
      <c r="DZ204" s="8" t="n">
        <v>830</v>
      </c>
      <c r="EA204" s="8" t="n">
        <v>932</v>
      </c>
      <c r="EB204" s="8" t="n">
        <v>581</v>
      </c>
      <c r="EC204" s="8" t="n">
        <v>655</v>
      </c>
      <c r="ED204" s="8" t="n">
        <v>57.2</v>
      </c>
      <c r="EE204" s="8" t="n">
        <v>67.13</v>
      </c>
      <c r="EF204" s="8" t="n">
        <v>55</v>
      </c>
      <c r="EG204" s="8" t="n">
        <v>68</v>
      </c>
      <c r="EH204" s="12" t="n">
        <f aca="false">EF204/EB204</f>
        <v>0.0946643717728055</v>
      </c>
      <c r="EI204" s="20" t="n">
        <f aca="false">1-EG204/EC204</f>
        <v>0.89618320610687</v>
      </c>
      <c r="EJ204" s="21" t="n">
        <f aca="false">EH204+EI204</f>
        <v>0.990847577879676</v>
      </c>
      <c r="EK204" s="8" t="n">
        <v>1103</v>
      </c>
      <c r="EL204" s="8" t="n">
        <v>1231</v>
      </c>
      <c r="EM204" s="8" t="n">
        <v>831</v>
      </c>
      <c r="EN204" s="8" t="n">
        <v>939</v>
      </c>
      <c r="EO204" s="8" t="n">
        <v>584</v>
      </c>
      <c r="EP204" s="8" t="n">
        <v>661</v>
      </c>
      <c r="EQ204" s="8" t="n">
        <v>55</v>
      </c>
      <c r="ER204" s="8" t="n">
        <v>68</v>
      </c>
      <c r="ES204" s="8" t="n">
        <v>605</v>
      </c>
      <c r="ET204" s="8" t="n">
        <v>639</v>
      </c>
      <c r="EU204" s="8" t="n">
        <v>236</v>
      </c>
      <c r="EV204" s="8" t="n">
        <v>239</v>
      </c>
      <c r="EW204" s="8" t="n">
        <v>29</v>
      </c>
      <c r="EX204" s="8" t="n">
        <v>37</v>
      </c>
      <c r="EY204" s="8" t="n">
        <v>71</v>
      </c>
      <c r="EZ204" s="8" t="n">
        <v>56</v>
      </c>
      <c r="FA204" s="8" t="n">
        <v>0.9</v>
      </c>
      <c r="FB204" s="8" t="n">
        <v>1.2</v>
      </c>
      <c r="FC204" s="8" t="n">
        <v>2.1</v>
      </c>
      <c r="FD204" s="19" t="n">
        <v>29.39</v>
      </c>
      <c r="FE204" s="18" t="n">
        <f aca="false">FD204/V204</f>
        <v>0.358414634146341</v>
      </c>
      <c r="FF204" s="8" t="n">
        <v>2.2931</v>
      </c>
      <c r="FG204" s="8" t="n">
        <v>-0.3</v>
      </c>
      <c r="FH204" s="8" t="n">
        <v>0.12</v>
      </c>
      <c r="FI204" s="8" t="n">
        <v>-0.18</v>
      </c>
      <c r="FJ204" s="8" t="n">
        <v>1</v>
      </c>
      <c r="FK204" s="8" t="n">
        <v>0</v>
      </c>
      <c r="FL204" s="8" t="n">
        <v>0</v>
      </c>
      <c r="FM204" s="8" t="n">
        <f aca="false">BL204+BS204+AH204+DT204</f>
        <v>69</v>
      </c>
      <c r="FN204" s="19" t="n">
        <f aca="false">IF(DS204&gt;0,(BL204+BR204)/DS204,0)</f>
        <v>7.55555555555556</v>
      </c>
      <c r="FO204" s="12" t="n">
        <v>0.0546875</v>
      </c>
      <c r="FP204" s="19" t="n">
        <f aca="false">Z204-AH204/10</f>
        <v>26.2</v>
      </c>
      <c r="FQ204" s="19" t="n">
        <f aca="false">Z204+DR204/5</f>
        <v>28.1074</v>
      </c>
      <c r="FR204" s="19" t="n">
        <f aca="false">(DX204+DY204)/AL204*60</f>
        <v>113.375920417418</v>
      </c>
      <c r="FS204" s="8" t="n">
        <v>4</v>
      </c>
      <c r="FT204" s="17" t="s">
        <v>352</v>
      </c>
      <c r="FU204" s="8" t="n">
        <v>195</v>
      </c>
      <c r="FV204" s="22"/>
      <c r="FW204" s="17" t="s">
        <v>270</v>
      </c>
      <c r="FX204" s="23" t="n">
        <v>2100000</v>
      </c>
      <c r="FY204" s="23" t="n">
        <v>2100000</v>
      </c>
      <c r="FZ204" s="8" t="n">
        <v>171</v>
      </c>
      <c r="GA204" s="8" t="n">
        <v>35</v>
      </c>
      <c r="GB204" s="8" t="n">
        <v>35</v>
      </c>
      <c r="GC204" s="8" t="n">
        <v>70</v>
      </c>
      <c r="GD204" s="8" t="n">
        <v>1</v>
      </c>
      <c r="GE204" s="8" t="n">
        <v>28</v>
      </c>
      <c r="GF204" s="8" t="n">
        <v>269</v>
      </c>
      <c r="GG204" s="8" t="n">
        <v>2665</v>
      </c>
      <c r="GH204" s="8" t="n">
        <v>4</v>
      </c>
      <c r="GI204" s="8" t="n">
        <v>2.6</v>
      </c>
      <c r="GJ204" s="8" t="n">
        <v>6.6</v>
      </c>
      <c r="GK204" s="8" t="n">
        <f aca="false">Z204-AH204/10</f>
        <v>26.2</v>
      </c>
      <c r="GL204" s="22"/>
      <c r="GM204" s="22"/>
      <c r="GN204" s="22"/>
      <c r="GO204" s="22"/>
      <c r="GP204" s="22"/>
    </row>
    <row r="205" customFormat="false" ht="13.65" hidden="false" customHeight="true" outlineLevel="0" collapsed="false">
      <c r="A205" s="16" t="n">
        <v>34437</v>
      </c>
      <c r="B205" s="17" t="s">
        <v>1211</v>
      </c>
      <c r="C205" s="17" t="s">
        <v>385</v>
      </c>
      <c r="D205" s="17" t="s">
        <v>283</v>
      </c>
      <c r="E205" s="17" t="s">
        <v>283</v>
      </c>
      <c r="F205" s="8" t="n">
        <v>70</v>
      </c>
      <c r="G205" s="8" t="n">
        <v>192</v>
      </c>
      <c r="H205" s="8" t="n">
        <v>2012</v>
      </c>
      <c r="I205" s="8" t="n">
        <v>5</v>
      </c>
      <c r="J205" s="8" t="n">
        <v>137</v>
      </c>
      <c r="K205" s="17" t="s">
        <v>273</v>
      </c>
      <c r="L205" s="8" t="n">
        <v>2013</v>
      </c>
      <c r="M205" s="8" t="n">
        <v>23</v>
      </c>
      <c r="N205" s="8" t="n">
        <v>4</v>
      </c>
      <c r="O205" s="8" t="n">
        <v>8476941</v>
      </c>
      <c r="P205" s="17" t="s">
        <v>1212</v>
      </c>
      <c r="Q205" s="17" t="s">
        <v>1213</v>
      </c>
      <c r="R205" s="17" t="s">
        <v>1214</v>
      </c>
      <c r="S205" s="17" t="s">
        <v>1207</v>
      </c>
      <c r="T205" s="17" t="s">
        <v>278</v>
      </c>
      <c r="U205" s="17" t="s">
        <v>514</v>
      </c>
      <c r="V205" s="8" t="n">
        <v>47</v>
      </c>
      <c r="W205" s="8" t="n">
        <v>4</v>
      </c>
      <c r="X205" s="8" t="n">
        <v>8</v>
      </c>
      <c r="Y205" s="8" t="n">
        <v>3</v>
      </c>
      <c r="Z205" s="8" t="n">
        <v>12</v>
      </c>
      <c r="AA205" s="8" t="n">
        <v>16</v>
      </c>
      <c r="AB205" s="8" t="n">
        <v>57</v>
      </c>
      <c r="AC205" s="18" t="n">
        <f aca="false">Z205/V205</f>
        <v>0.25531914893617</v>
      </c>
      <c r="AD205" s="19" t="n">
        <f aca="false">IF(FZ205&gt;V205,Z205-V205*(GC205-Z205)/(FZ205-V205),0)</f>
        <v>4.95</v>
      </c>
      <c r="AE205" s="19" t="n">
        <v>4.438</v>
      </c>
      <c r="AF205" s="8" t="n">
        <v>5</v>
      </c>
      <c r="AG205" s="8" t="n">
        <v>7.6</v>
      </c>
      <c r="AH205" s="8" t="n">
        <v>27</v>
      </c>
      <c r="AI205" s="8" t="n">
        <v>992</v>
      </c>
      <c r="AJ205" s="8" t="n">
        <v>42680</v>
      </c>
      <c r="AK205" s="19" t="n">
        <v>711.33333333333</v>
      </c>
      <c r="AL205" s="8" t="n">
        <v>711.33</v>
      </c>
      <c r="AM205" s="8" t="n">
        <v>711</v>
      </c>
      <c r="AN205" s="18" t="n">
        <f aca="false">AJ205/60/V205</f>
        <v>15.1347517730497</v>
      </c>
      <c r="AO205" s="8" t="n">
        <v>25.57</v>
      </c>
      <c r="AP205" s="12" t="n">
        <f aca="false">IF(EF205&gt;0,Z205/EF205,0)</f>
        <v>0.363636363636364</v>
      </c>
      <c r="AQ205" s="8" t="n">
        <v>138</v>
      </c>
      <c r="AR205" s="8" t="n">
        <v>138</v>
      </c>
      <c r="AS205" s="8" t="n">
        <v>138</v>
      </c>
      <c r="AT205" s="8" t="n">
        <v>80</v>
      </c>
      <c r="AU205" s="8" t="n">
        <v>80</v>
      </c>
      <c r="AV205" s="8" t="n">
        <v>55</v>
      </c>
      <c r="AW205" s="8" t="n">
        <v>48</v>
      </c>
      <c r="AX205" s="8" t="n">
        <v>6</v>
      </c>
      <c r="AY205" s="8" t="n">
        <v>2</v>
      </c>
      <c r="AZ205" s="8" t="n">
        <v>4</v>
      </c>
      <c r="BA205" s="8" t="n">
        <f aca="false">AY205+AZ205</f>
        <v>6</v>
      </c>
      <c r="BB205" s="8" t="n">
        <v>2.86</v>
      </c>
      <c r="BC205" s="8" t="n">
        <v>48.7273</v>
      </c>
      <c r="BD205" s="19" t="n">
        <v>45.9</v>
      </c>
      <c r="BE205" s="19" t="n">
        <v>3.87160262417996</v>
      </c>
      <c r="BF205" s="19" t="n">
        <f aca="false">AQ205+BD205</f>
        <v>183.9</v>
      </c>
      <c r="BG205" s="19" t="n">
        <f aca="false">IF(AL205&gt;0,BF205/AL205*60,0)</f>
        <v>15.5117877778246</v>
      </c>
      <c r="BH205" s="8" t="n">
        <v>268</v>
      </c>
      <c r="BI205" s="8" t="n">
        <v>232</v>
      </c>
      <c r="BJ205" s="8" t="n">
        <v>182</v>
      </c>
      <c r="BK205" s="12" t="n">
        <f aca="false">BH205/(BH205+BJ205)</f>
        <v>0.595555555555556</v>
      </c>
      <c r="BL205" s="8" t="n">
        <v>42</v>
      </c>
      <c r="BM205" s="8" t="n">
        <v>42</v>
      </c>
      <c r="BN205" s="8" t="n">
        <v>101</v>
      </c>
      <c r="BO205" s="8" t="n">
        <f aca="false">BM205-BN205</f>
        <v>-59</v>
      </c>
      <c r="BP205" s="8" t="n">
        <v>25</v>
      </c>
      <c r="BQ205" s="8" t="n">
        <v>21</v>
      </c>
      <c r="BR205" s="8" t="n">
        <v>10</v>
      </c>
      <c r="BS205" s="8" t="n">
        <v>53</v>
      </c>
      <c r="BT205" s="12" t="n">
        <f aca="false">BS205/(EA205+BS205)</f>
        <v>0.101338432122371</v>
      </c>
      <c r="BU205" s="8" t="n">
        <v>0</v>
      </c>
      <c r="BV205" s="8" t="n">
        <v>0</v>
      </c>
      <c r="BW205" s="12" t="n">
        <f aca="false">IF(BU205+BV205&gt;0,BU205/(BU205+BV205),0)</f>
        <v>0</v>
      </c>
      <c r="BX205" s="8" t="n">
        <v>0</v>
      </c>
      <c r="BY205" s="8" t="n">
        <v>0</v>
      </c>
      <c r="BZ205" s="8" t="n">
        <v>0</v>
      </c>
      <c r="CA205" s="8" t="n">
        <v>0</v>
      </c>
      <c r="CB205" s="8" t="n">
        <v>0</v>
      </c>
      <c r="CC205" s="8" t="n">
        <v>0</v>
      </c>
      <c r="CD205" s="8" t="n">
        <v>0</v>
      </c>
      <c r="CE205" s="8" t="n">
        <v>0</v>
      </c>
      <c r="CF205" s="8" t="n">
        <v>0</v>
      </c>
      <c r="CG205" s="8" t="n">
        <v>0</v>
      </c>
      <c r="CH205" s="8" t="n">
        <v>0</v>
      </c>
      <c r="CI205" s="8" t="n">
        <v>0</v>
      </c>
      <c r="CJ205" s="8" t="n">
        <v>0</v>
      </c>
      <c r="CK205" s="8" t="n">
        <v>0</v>
      </c>
      <c r="CL205" s="8" t="n">
        <v>0</v>
      </c>
      <c r="CM205" s="8" t="n">
        <v>3</v>
      </c>
      <c r="CN205" s="8" t="n">
        <v>0</v>
      </c>
      <c r="CO205" s="8" t="n">
        <v>0</v>
      </c>
      <c r="CP205" s="8" t="n">
        <v>0</v>
      </c>
      <c r="CQ205" s="8" t="n">
        <v>1</v>
      </c>
      <c r="CR205" s="8" t="n">
        <v>0</v>
      </c>
      <c r="CS205" s="8" t="n">
        <v>0</v>
      </c>
      <c r="CT205" s="8" t="n">
        <v>0</v>
      </c>
      <c r="CU205" s="8" t="n">
        <v>1</v>
      </c>
      <c r="CV205" s="8" t="n">
        <v>0</v>
      </c>
      <c r="CW205" s="8" t="n">
        <v>2</v>
      </c>
      <c r="CX205" s="8" t="n">
        <v>0</v>
      </c>
      <c r="CY205" s="8" t="n">
        <v>0</v>
      </c>
      <c r="CZ205" s="8" t="n">
        <v>3</v>
      </c>
      <c r="DA205" s="8" t="n">
        <v>22</v>
      </c>
      <c r="DB205" s="8" t="n">
        <v>3</v>
      </c>
      <c r="DC205" s="8" t="n">
        <v>1</v>
      </c>
      <c r="DD205" s="8" t="n">
        <v>13</v>
      </c>
      <c r="DE205" s="8" t="n">
        <v>11</v>
      </c>
      <c r="DF205" s="8" t="n">
        <v>3</v>
      </c>
      <c r="DG205" s="8" t="n">
        <v>0</v>
      </c>
      <c r="DH205" s="8" t="n">
        <v>24</v>
      </c>
      <c r="DI205" s="8" t="n">
        <v>12</v>
      </c>
      <c r="DJ205" s="8" t="n">
        <v>3</v>
      </c>
      <c r="DK205" s="8" t="n">
        <v>12</v>
      </c>
      <c r="DL205" s="8" t="n">
        <v>11</v>
      </c>
      <c r="DM205" s="8" t="n">
        <v>1</v>
      </c>
      <c r="DN205" s="8" t="n">
        <v>3</v>
      </c>
      <c r="DO205" s="8" t="n">
        <v>2</v>
      </c>
      <c r="DP205" s="8" t="n">
        <v>1</v>
      </c>
      <c r="DQ205" s="8" t="n">
        <f aca="false">DJ205-DI205</f>
        <v>-9</v>
      </c>
      <c r="DR205" s="19" t="n">
        <v>-3.769</v>
      </c>
      <c r="DS205" s="8" t="n">
        <v>11</v>
      </c>
      <c r="DT205" s="8" t="n">
        <v>1</v>
      </c>
      <c r="DU205" s="8" t="n">
        <v>0</v>
      </c>
      <c r="DV205" s="8" t="n">
        <v>0</v>
      </c>
      <c r="DW205" s="8" t="n">
        <v>0</v>
      </c>
      <c r="DX205" s="8" t="n">
        <v>711</v>
      </c>
      <c r="DY205" s="8" t="n">
        <v>614</v>
      </c>
      <c r="DZ205" s="8" t="n">
        <v>520</v>
      </c>
      <c r="EA205" s="8" t="n">
        <v>470</v>
      </c>
      <c r="EB205" s="8" t="n">
        <v>372</v>
      </c>
      <c r="EC205" s="8" t="n">
        <v>326</v>
      </c>
      <c r="ED205" s="8" t="n">
        <v>33.17</v>
      </c>
      <c r="EE205" s="8" t="n">
        <v>26.32</v>
      </c>
      <c r="EF205" s="8" t="n">
        <v>33</v>
      </c>
      <c r="EG205" s="8" t="n">
        <v>26</v>
      </c>
      <c r="EH205" s="12" t="n">
        <f aca="false">EF205/EB205</f>
        <v>0.0887096774193548</v>
      </c>
      <c r="EI205" s="20" t="n">
        <f aca="false">1-EG205/EC205</f>
        <v>0.920245398773006</v>
      </c>
      <c r="EJ205" s="21" t="n">
        <f aca="false">EH205+EI205</f>
        <v>1.00895507619236</v>
      </c>
      <c r="EK205" s="8" t="n">
        <v>706</v>
      </c>
      <c r="EL205" s="8" t="n">
        <v>612</v>
      </c>
      <c r="EM205" s="8" t="n">
        <v>517</v>
      </c>
      <c r="EN205" s="8" t="n">
        <v>469</v>
      </c>
      <c r="EO205" s="8" t="n">
        <v>371</v>
      </c>
      <c r="EP205" s="8" t="n">
        <v>325</v>
      </c>
      <c r="EQ205" s="8" t="n">
        <v>33</v>
      </c>
      <c r="ER205" s="8" t="n">
        <v>26</v>
      </c>
      <c r="ES205" s="8" t="n">
        <v>371</v>
      </c>
      <c r="ET205" s="8" t="n">
        <v>279</v>
      </c>
      <c r="EU205" s="8" t="n">
        <v>135</v>
      </c>
      <c r="EV205" s="8" t="n">
        <v>109</v>
      </c>
      <c r="EW205" s="8" t="n">
        <v>22</v>
      </c>
      <c r="EX205" s="8" t="n">
        <v>20</v>
      </c>
      <c r="EY205" s="8" t="n">
        <v>49</v>
      </c>
      <c r="EZ205" s="8" t="n">
        <v>44</v>
      </c>
      <c r="FA205" s="8" t="n">
        <v>0.8</v>
      </c>
      <c r="FB205" s="8" t="n">
        <v>1.7</v>
      </c>
      <c r="FC205" s="8" t="n">
        <v>2.5</v>
      </c>
      <c r="FD205" s="19" t="n">
        <v>17.52</v>
      </c>
      <c r="FE205" s="18" t="n">
        <f aca="false">FD205/V205</f>
        <v>0.372765957446809</v>
      </c>
      <c r="FF205" s="8" t="n">
        <v>1.0043</v>
      </c>
      <c r="FG205" s="8" t="n">
        <v>-0.06</v>
      </c>
      <c r="FH205" s="8" t="n">
        <v>-0.05</v>
      </c>
      <c r="FI205" s="8" t="n">
        <v>-0.11</v>
      </c>
      <c r="FJ205" s="22"/>
      <c r="FK205" s="22"/>
      <c r="FL205" s="22"/>
      <c r="FM205" s="8" t="n">
        <f aca="false">BL205+BS205+AH205+DT205</f>
        <v>123</v>
      </c>
      <c r="FN205" s="19" t="n">
        <f aca="false">IF(DS205&gt;0,(BL205+BR205)/DS205,0)</f>
        <v>4.72727272727273</v>
      </c>
      <c r="FO205" s="12" t="n">
        <v>0.0262358023</v>
      </c>
      <c r="FP205" s="19" t="n">
        <f aca="false">Z205-AH205/10</f>
        <v>9.3</v>
      </c>
      <c r="FQ205" s="19" t="n">
        <f aca="false">Z205+DR205/5</f>
        <v>11.2462</v>
      </c>
      <c r="FR205" s="19" t="n">
        <f aca="false">(DX205+DY205)/AL205*60</f>
        <v>111.762473113745</v>
      </c>
      <c r="FS205" s="8" t="n">
        <v>4</v>
      </c>
      <c r="FT205" s="17" t="s">
        <v>326</v>
      </c>
      <c r="FU205" s="8" t="n">
        <v>195</v>
      </c>
      <c r="FV205" s="22"/>
      <c r="FW205" s="17" t="s">
        <v>270</v>
      </c>
      <c r="FX205" s="23" t="n">
        <v>850000</v>
      </c>
      <c r="FY205" s="23" t="n">
        <v>750000</v>
      </c>
      <c r="FZ205" s="8" t="n">
        <v>167</v>
      </c>
      <c r="GA205" s="8" t="n">
        <v>9</v>
      </c>
      <c r="GB205" s="8" t="n">
        <v>21</v>
      </c>
      <c r="GC205" s="8" t="n">
        <v>30</v>
      </c>
      <c r="GD205" s="8" t="n">
        <v>-1</v>
      </c>
      <c r="GE205" s="8" t="n">
        <v>116</v>
      </c>
      <c r="GF205" s="8" t="n">
        <v>191</v>
      </c>
      <c r="GG205" s="8" t="n">
        <v>2644</v>
      </c>
      <c r="GH205" s="8" t="n">
        <v>0.9</v>
      </c>
      <c r="GI205" s="8" t="n">
        <v>4.9</v>
      </c>
      <c r="GJ205" s="8" t="n">
        <v>5.8</v>
      </c>
      <c r="GK205" s="8" t="n">
        <f aca="false">Z205-AH205/10</f>
        <v>9.3</v>
      </c>
      <c r="GL205" s="22"/>
      <c r="GM205" s="22"/>
      <c r="GN205" s="22"/>
      <c r="GO205" s="22"/>
      <c r="GP205" s="22"/>
    </row>
    <row r="206" customFormat="false" ht="13.65" hidden="false" customHeight="true" outlineLevel="0" collapsed="false">
      <c r="A206" s="16" t="n">
        <v>35443</v>
      </c>
      <c r="B206" s="17" t="s">
        <v>1215</v>
      </c>
      <c r="C206" s="17" t="s">
        <v>272</v>
      </c>
      <c r="D206" s="17" t="s">
        <v>262</v>
      </c>
      <c r="E206" s="17" t="s">
        <v>262</v>
      </c>
      <c r="F206" s="8" t="n">
        <v>73</v>
      </c>
      <c r="G206" s="8" t="n">
        <v>192</v>
      </c>
      <c r="H206" s="8" t="n">
        <v>2015</v>
      </c>
      <c r="I206" s="8" t="n">
        <v>1</v>
      </c>
      <c r="J206" s="8" t="n">
        <v>1</v>
      </c>
      <c r="K206" s="17" t="s">
        <v>263</v>
      </c>
      <c r="L206" s="8" t="n">
        <v>2015</v>
      </c>
      <c r="M206" s="8" t="n">
        <v>21</v>
      </c>
      <c r="N206" s="8" t="n">
        <v>3</v>
      </c>
      <c r="O206" s="8" t="n">
        <v>8478402</v>
      </c>
      <c r="P206" s="17" t="s">
        <v>1216</v>
      </c>
      <c r="Q206" s="17" t="s">
        <v>1217</v>
      </c>
      <c r="R206" s="17" t="s">
        <v>1218</v>
      </c>
      <c r="S206" s="17" t="s">
        <v>1207</v>
      </c>
      <c r="T206" s="17" t="s">
        <v>313</v>
      </c>
      <c r="U206" s="17" t="s">
        <v>325</v>
      </c>
      <c r="V206" s="8" t="n">
        <v>82</v>
      </c>
      <c r="W206" s="8" t="n">
        <v>41</v>
      </c>
      <c r="X206" s="8" t="n">
        <v>67</v>
      </c>
      <c r="Y206" s="8" t="n">
        <v>39</v>
      </c>
      <c r="Z206" s="8" t="n">
        <v>108</v>
      </c>
      <c r="AA206" s="8" t="n">
        <v>1</v>
      </c>
      <c r="AB206" s="8" t="n">
        <v>0</v>
      </c>
      <c r="AC206" s="18" t="n">
        <f aca="false">Z206/V206</f>
        <v>1.31707317073171</v>
      </c>
      <c r="AD206" s="19" t="n">
        <f aca="false">IF(FZ206&gt;V206,Z206-V206*(GC206-Z206)/(FZ206-V206),0)</f>
        <v>12.4409448818898</v>
      </c>
      <c r="AE206" s="19" t="n">
        <v>40.635</v>
      </c>
      <c r="AF206" s="8" t="n">
        <v>20</v>
      </c>
      <c r="AG206" s="8" t="n">
        <v>13.7</v>
      </c>
      <c r="AH206" s="8" t="n">
        <v>26</v>
      </c>
      <c r="AI206" s="8" t="n">
        <v>1940</v>
      </c>
      <c r="AJ206" s="8" t="n">
        <v>106034</v>
      </c>
      <c r="AK206" s="19" t="n">
        <v>1766.8</v>
      </c>
      <c r="AL206" s="8" t="n">
        <v>1765.9</v>
      </c>
      <c r="AM206" s="8" t="n">
        <v>1767</v>
      </c>
      <c r="AN206" s="18" t="n">
        <f aca="false">AJ206/60/V206</f>
        <v>21.5516260162602</v>
      </c>
      <c r="AO206" s="8" t="n">
        <v>35.51</v>
      </c>
      <c r="AP206" s="12" t="n">
        <f aca="false">IF(EF206&gt;0,Z206/EF206,0)</f>
        <v>0.892561983471074</v>
      </c>
      <c r="AQ206" s="8" t="n">
        <v>434</v>
      </c>
      <c r="AR206" s="8" t="n">
        <v>433</v>
      </c>
      <c r="AS206" s="8" t="n">
        <v>434</v>
      </c>
      <c r="AT206" s="8" t="n">
        <v>357</v>
      </c>
      <c r="AU206" s="8" t="n">
        <v>357</v>
      </c>
      <c r="AV206" s="8" t="n">
        <v>275</v>
      </c>
      <c r="AW206" s="8" t="n">
        <v>331</v>
      </c>
      <c r="AX206" s="8" t="n">
        <v>173</v>
      </c>
      <c r="AY206" s="8" t="n">
        <v>18</v>
      </c>
      <c r="AZ206" s="8" t="n">
        <v>34</v>
      </c>
      <c r="BA206" s="8" t="n">
        <f aca="false">AY206+AZ206</f>
        <v>52</v>
      </c>
      <c r="BB206" s="8" t="n">
        <v>36.46</v>
      </c>
      <c r="BC206" s="8" t="n">
        <v>19.9491</v>
      </c>
      <c r="BD206" s="19" t="n">
        <v>590.9</v>
      </c>
      <c r="BE206" s="19" t="n">
        <v>20.0667874122708</v>
      </c>
      <c r="BF206" s="19" t="n">
        <f aca="false">AQ206+BD206</f>
        <v>1024.9</v>
      </c>
      <c r="BG206" s="19" t="n">
        <f aca="false">IF(AL206&gt;0,BF206/AL206*60,0)</f>
        <v>34.8230364120279</v>
      </c>
      <c r="BH206" s="8" t="n">
        <v>746</v>
      </c>
      <c r="BI206" s="8" t="n">
        <v>545</v>
      </c>
      <c r="BJ206" s="8" t="n">
        <v>475</v>
      </c>
      <c r="BK206" s="12" t="n">
        <f aca="false">BH206/(BH206+BJ206)</f>
        <v>0.610974610974611</v>
      </c>
      <c r="BL206" s="8" t="n">
        <v>28</v>
      </c>
      <c r="BM206" s="8" t="n">
        <v>28</v>
      </c>
      <c r="BN206" s="8" t="n">
        <v>118</v>
      </c>
      <c r="BO206" s="8" t="n">
        <f aca="false">BM206-BN206</f>
        <v>-90</v>
      </c>
      <c r="BP206" s="8" t="n">
        <v>82</v>
      </c>
      <c r="BQ206" s="8" t="n">
        <v>67</v>
      </c>
      <c r="BR206" s="8" t="n">
        <v>111</v>
      </c>
      <c r="BS206" s="8" t="n">
        <v>46</v>
      </c>
      <c r="BT206" s="12" t="n">
        <f aca="false">BS206/(EA206+BS206)</f>
        <v>0.0363349131121643</v>
      </c>
      <c r="BU206" s="8" t="n">
        <v>376</v>
      </c>
      <c r="BV206" s="8" t="n">
        <v>533</v>
      </c>
      <c r="BW206" s="12" t="n">
        <f aca="false">IF(BU206+BV206&gt;0,BU206/(BU206+BV206),0)</f>
        <v>0.413641364136414</v>
      </c>
      <c r="BX206" s="8" t="n">
        <v>92</v>
      </c>
      <c r="BY206" s="8" t="n">
        <v>152</v>
      </c>
      <c r="BZ206" s="8" t="n">
        <v>161</v>
      </c>
      <c r="CA206" s="8" t="n">
        <v>231</v>
      </c>
      <c r="CB206" s="8" t="n">
        <v>123</v>
      </c>
      <c r="CC206" s="8" t="n">
        <v>150</v>
      </c>
      <c r="CD206" s="8" t="n">
        <v>102</v>
      </c>
      <c r="CE206" s="8" t="n">
        <v>140</v>
      </c>
      <c r="CF206" s="8" t="n">
        <v>122</v>
      </c>
      <c r="CG206" s="8" t="n">
        <v>183</v>
      </c>
      <c r="CH206" s="8" t="n">
        <v>243</v>
      </c>
      <c r="CI206" s="8" t="n">
        <v>341</v>
      </c>
      <c r="CJ206" s="8" t="n">
        <v>3</v>
      </c>
      <c r="CK206" s="8" t="n">
        <v>2</v>
      </c>
      <c r="CL206" s="8" t="n">
        <v>8</v>
      </c>
      <c r="CM206" s="8" t="n">
        <v>7</v>
      </c>
      <c r="CN206" s="8" t="n">
        <v>2</v>
      </c>
      <c r="CO206" s="8" t="n">
        <v>0</v>
      </c>
      <c r="CP206" s="8" t="n">
        <v>1</v>
      </c>
      <c r="CQ206" s="8" t="n">
        <v>3</v>
      </c>
      <c r="CR206" s="8" t="n">
        <v>0</v>
      </c>
      <c r="CS206" s="8" t="n">
        <v>1</v>
      </c>
      <c r="CT206" s="8" t="n">
        <v>9</v>
      </c>
      <c r="CU206" s="8" t="n">
        <v>3</v>
      </c>
      <c r="CV206" s="8" t="n">
        <v>0</v>
      </c>
      <c r="CW206" s="8" t="n">
        <v>25</v>
      </c>
      <c r="CX206" s="8" t="n">
        <v>2</v>
      </c>
      <c r="CY206" s="8" t="n">
        <v>7</v>
      </c>
      <c r="CZ206" s="8" t="n">
        <v>5</v>
      </c>
      <c r="DA206" s="8" t="n">
        <v>68</v>
      </c>
      <c r="DB206" s="8" t="n">
        <v>38</v>
      </c>
      <c r="DC206" s="8" t="n">
        <v>5</v>
      </c>
      <c r="DD206" s="8" t="n">
        <v>7</v>
      </c>
      <c r="DE206" s="8" t="n">
        <v>40</v>
      </c>
      <c r="DF206" s="8" t="n">
        <v>14</v>
      </c>
      <c r="DG206" s="8" t="n">
        <v>3</v>
      </c>
      <c r="DH206" s="8" t="n">
        <v>168</v>
      </c>
      <c r="DI206" s="8" t="n">
        <v>9</v>
      </c>
      <c r="DJ206" s="8" t="n">
        <v>35</v>
      </c>
      <c r="DK206" s="8" t="n">
        <v>8</v>
      </c>
      <c r="DL206" s="8" t="n">
        <v>8</v>
      </c>
      <c r="DM206" s="8" t="n">
        <v>0</v>
      </c>
      <c r="DN206" s="8" t="n">
        <v>36</v>
      </c>
      <c r="DO206" s="8" t="n">
        <v>36</v>
      </c>
      <c r="DP206" s="8" t="n">
        <v>0</v>
      </c>
      <c r="DQ206" s="8" t="n">
        <f aca="false">DJ206-DI206</f>
        <v>26</v>
      </c>
      <c r="DR206" s="19" t="n">
        <v>21.967</v>
      </c>
      <c r="DS206" s="8" t="n">
        <v>8</v>
      </c>
      <c r="DT206" s="8" t="n">
        <v>0</v>
      </c>
      <c r="DU206" s="8" t="n">
        <v>0</v>
      </c>
      <c r="DV206" s="8" t="n">
        <v>0</v>
      </c>
      <c r="DW206" s="8" t="n">
        <v>1</v>
      </c>
      <c r="DX206" s="8" t="n">
        <v>2129</v>
      </c>
      <c r="DY206" s="8" t="n">
        <v>1655</v>
      </c>
      <c r="DZ206" s="8" t="n">
        <v>1632</v>
      </c>
      <c r="EA206" s="8" t="n">
        <v>1220</v>
      </c>
      <c r="EB206" s="8" t="n">
        <v>1166</v>
      </c>
      <c r="EC206" s="8" t="n">
        <v>894</v>
      </c>
      <c r="ED206" s="8" t="n">
        <v>130.56</v>
      </c>
      <c r="EE206" s="8" t="n">
        <v>96.27</v>
      </c>
      <c r="EF206" s="8" t="n">
        <v>121</v>
      </c>
      <c r="EG206" s="8" t="n">
        <v>89</v>
      </c>
      <c r="EH206" s="12" t="n">
        <f aca="false">EF206/EB206</f>
        <v>0.10377358490566</v>
      </c>
      <c r="EI206" s="20" t="n">
        <f aca="false">1-EG206/EC206</f>
        <v>0.900447427293065</v>
      </c>
      <c r="EJ206" s="21" t="n">
        <f aca="false">EH206+EI206</f>
        <v>1.00422101219873</v>
      </c>
      <c r="EK206" s="8" t="n">
        <v>2134</v>
      </c>
      <c r="EL206" s="8" t="n">
        <v>1655</v>
      </c>
      <c r="EM206" s="8" t="n">
        <v>1637</v>
      </c>
      <c r="EN206" s="8" t="n">
        <v>1220</v>
      </c>
      <c r="EO206" s="8" t="n">
        <v>1169</v>
      </c>
      <c r="EP206" s="8" t="n">
        <v>894</v>
      </c>
      <c r="EQ206" s="8" t="n">
        <v>122</v>
      </c>
      <c r="ER206" s="8" t="n">
        <v>90</v>
      </c>
      <c r="ES206" s="8" t="n">
        <v>1184</v>
      </c>
      <c r="ET206" s="8" t="n">
        <v>890</v>
      </c>
      <c r="EU206" s="8" t="n">
        <v>524</v>
      </c>
      <c r="EV206" s="8" t="n">
        <v>369</v>
      </c>
      <c r="EW206" s="8" t="n">
        <v>66</v>
      </c>
      <c r="EX206" s="8" t="n">
        <v>47</v>
      </c>
      <c r="EY206" s="8" t="n">
        <v>82</v>
      </c>
      <c r="EZ206" s="8" t="n">
        <v>119</v>
      </c>
      <c r="FA206" s="8" t="n">
        <v>10.5</v>
      </c>
      <c r="FB206" s="8" t="n">
        <v>2.6</v>
      </c>
      <c r="FC206" s="8" t="n">
        <v>13.1</v>
      </c>
      <c r="FD206" s="19" t="n">
        <v>108.31</v>
      </c>
      <c r="FE206" s="18" t="n">
        <f aca="false">FD206/V206</f>
        <v>1.32085365853659</v>
      </c>
      <c r="FF206" s="8" t="n">
        <v>18.1365</v>
      </c>
      <c r="FG206" s="8" t="n">
        <v>7.86</v>
      </c>
      <c r="FH206" s="8" t="n">
        <v>-0.7</v>
      </c>
      <c r="FI206" s="8" t="n">
        <v>7.16</v>
      </c>
      <c r="FJ206" s="8" t="n">
        <v>6</v>
      </c>
      <c r="FK206" s="8" t="n">
        <v>4</v>
      </c>
      <c r="FL206" s="8" t="n">
        <v>3</v>
      </c>
      <c r="FM206" s="8" t="n">
        <f aca="false">BL206+BS206+AH206+DT206</f>
        <v>100</v>
      </c>
      <c r="FN206" s="19" t="n">
        <f aca="false">IF(DS206&gt;0,(BL206+BR206)/DS206,0)</f>
        <v>17.375</v>
      </c>
      <c r="FO206" s="12" t="n">
        <v>0.2180851064</v>
      </c>
      <c r="FP206" s="19" t="n">
        <f aca="false">Z206-AH206/10</f>
        <v>105.4</v>
      </c>
      <c r="FQ206" s="19" t="n">
        <f aca="false">Z206+DR206/5</f>
        <v>112.3934</v>
      </c>
      <c r="FR206" s="19" t="n">
        <f aca="false">(DX206+DY206)/AL206*60</f>
        <v>128.569001642222</v>
      </c>
      <c r="FS206" s="22"/>
      <c r="FT206" s="22"/>
      <c r="FU206" s="22"/>
      <c r="FV206" s="22"/>
      <c r="FW206" s="17" t="s">
        <v>280</v>
      </c>
      <c r="FX206" s="23" t="n">
        <v>925000</v>
      </c>
      <c r="FY206" s="23" t="n">
        <v>925000</v>
      </c>
      <c r="FZ206" s="8" t="n">
        <v>209</v>
      </c>
      <c r="GA206" s="8" t="n">
        <v>87</v>
      </c>
      <c r="GB206" s="8" t="n">
        <v>169</v>
      </c>
      <c r="GC206" s="8" t="n">
        <v>256</v>
      </c>
      <c r="GD206" s="8" t="n">
        <v>46</v>
      </c>
      <c r="GE206" s="8" t="n">
        <v>70</v>
      </c>
      <c r="GF206" s="8" t="n">
        <v>630</v>
      </c>
      <c r="GG206" s="8" t="n">
        <v>4350</v>
      </c>
      <c r="GH206" s="8" t="n">
        <v>25</v>
      </c>
      <c r="GI206" s="8" t="n">
        <v>6.7</v>
      </c>
      <c r="GJ206" s="8" t="n">
        <v>31.7</v>
      </c>
      <c r="GK206" s="8" t="n">
        <f aca="false">Z206-AH206/10</f>
        <v>105.4</v>
      </c>
      <c r="GL206" s="22"/>
      <c r="GM206" s="22"/>
      <c r="GN206" s="22"/>
      <c r="GO206" s="22"/>
      <c r="GP206" s="22"/>
    </row>
    <row r="207" customFormat="false" ht="13.65" hidden="false" customHeight="true" outlineLevel="0" collapsed="false">
      <c r="A207" s="16" t="n">
        <v>34054</v>
      </c>
      <c r="B207" s="17" t="s">
        <v>1219</v>
      </c>
      <c r="C207" s="17" t="s">
        <v>1220</v>
      </c>
      <c r="D207" s="17" t="s">
        <v>283</v>
      </c>
      <c r="E207" s="17" t="s">
        <v>283</v>
      </c>
      <c r="F207" s="8" t="n">
        <v>76</v>
      </c>
      <c r="G207" s="8" t="n">
        <v>212</v>
      </c>
      <c r="H207" s="8" t="n">
        <v>2011</v>
      </c>
      <c r="I207" s="8" t="n">
        <v>1</v>
      </c>
      <c r="J207" s="8" t="n">
        <v>20</v>
      </c>
      <c r="K207" s="17" t="s">
        <v>273</v>
      </c>
      <c r="L207" s="8" t="n">
        <v>2013</v>
      </c>
      <c r="M207" s="8" t="n">
        <v>24</v>
      </c>
      <c r="N207" s="8" t="n">
        <v>5</v>
      </c>
      <c r="O207" s="8" t="n">
        <v>8476473</v>
      </c>
      <c r="P207" s="17" t="s">
        <v>1221</v>
      </c>
      <c r="Q207" s="17" t="s">
        <v>1222</v>
      </c>
      <c r="R207" s="17" t="s">
        <v>1223</v>
      </c>
      <c r="S207" s="17" t="s">
        <v>1207</v>
      </c>
      <c r="T207" s="17" t="s">
        <v>278</v>
      </c>
      <c r="U207" s="17" t="s">
        <v>397</v>
      </c>
      <c r="V207" s="8" t="n">
        <v>76</v>
      </c>
      <c r="W207" s="8" t="n">
        <v>2</v>
      </c>
      <c r="X207" s="8" t="n">
        <v>12</v>
      </c>
      <c r="Y207" s="8" t="n">
        <v>5</v>
      </c>
      <c r="Z207" s="8" t="n">
        <v>14</v>
      </c>
      <c r="AA207" s="8" t="n">
        <v>16</v>
      </c>
      <c r="AB207" s="8" t="n">
        <v>62</v>
      </c>
      <c r="AC207" s="18" t="n">
        <f aca="false">Z207/V207</f>
        <v>0.18421052631579</v>
      </c>
      <c r="AD207" s="19" t="n">
        <f aca="false">IF(FZ207&gt;V207,Z207-V207*(GC207-Z207)/(FZ207-V207),0)</f>
        <v>-0.434108527131784</v>
      </c>
      <c r="AE207" s="19" t="n">
        <v>4.563</v>
      </c>
      <c r="AF207" s="8" t="n">
        <v>-3</v>
      </c>
      <c r="AG207" s="8" t="n">
        <v>3.4</v>
      </c>
      <c r="AH207" s="8" t="n">
        <v>34</v>
      </c>
      <c r="AI207" s="8" t="n">
        <v>1812</v>
      </c>
      <c r="AJ207" s="8" t="n">
        <v>74663</v>
      </c>
      <c r="AK207" s="19" t="n">
        <v>1244.3833333333</v>
      </c>
      <c r="AL207" s="8" t="n">
        <v>1244.3</v>
      </c>
      <c r="AM207" s="8" t="n">
        <v>1244</v>
      </c>
      <c r="AN207" s="18" t="n">
        <f aca="false">AJ207/60/V207</f>
        <v>16.3734649122807</v>
      </c>
      <c r="AO207" s="8" t="n">
        <v>27.55</v>
      </c>
      <c r="AP207" s="12" t="n">
        <f aca="false">IF(EF207&gt;0,Z207/EF207,0)</f>
        <v>0.311111111111111</v>
      </c>
      <c r="AQ207" s="8" t="n">
        <v>237</v>
      </c>
      <c r="AR207" s="8" t="n">
        <v>237</v>
      </c>
      <c r="AS207" s="8" t="n">
        <v>237</v>
      </c>
      <c r="AT207" s="8" t="n">
        <v>152</v>
      </c>
      <c r="AU207" s="8" t="n">
        <v>152</v>
      </c>
      <c r="AV207" s="8" t="n">
        <v>109</v>
      </c>
      <c r="AW207" s="8" t="n">
        <v>78</v>
      </c>
      <c r="AX207" s="8" t="n">
        <v>9</v>
      </c>
      <c r="AY207" s="8" t="n">
        <v>4</v>
      </c>
      <c r="AZ207" s="8" t="n">
        <v>15</v>
      </c>
      <c r="BA207" s="8" t="n">
        <f aca="false">AY207+AZ207</f>
        <v>19</v>
      </c>
      <c r="BB207" s="8" t="n">
        <v>4.54</v>
      </c>
      <c r="BC207" s="8" t="n">
        <v>53.4679</v>
      </c>
      <c r="BD207" s="19" t="n">
        <v>116.4</v>
      </c>
      <c r="BE207" s="19" t="n">
        <v>5.61241846697844</v>
      </c>
      <c r="BF207" s="19" t="n">
        <f aca="false">AQ207+BD207</f>
        <v>353.4</v>
      </c>
      <c r="BG207" s="19" t="n">
        <f aca="false">IF(AL207&gt;0,BF207/AL207*60,0)</f>
        <v>17.0409065337941</v>
      </c>
      <c r="BH207" s="8" t="n">
        <v>355</v>
      </c>
      <c r="BI207" s="8" t="n">
        <v>440</v>
      </c>
      <c r="BJ207" s="8" t="n">
        <v>387</v>
      </c>
      <c r="BK207" s="12" t="n">
        <f aca="false">BH207/(BH207+BJ207)</f>
        <v>0.478436657681941</v>
      </c>
      <c r="BL207" s="8" t="n">
        <v>138</v>
      </c>
      <c r="BM207" s="8" t="n">
        <v>138</v>
      </c>
      <c r="BN207" s="8" t="n">
        <v>163</v>
      </c>
      <c r="BO207" s="8" t="n">
        <f aca="false">BM207-BN207</f>
        <v>-25</v>
      </c>
      <c r="BP207" s="8" t="n">
        <v>43</v>
      </c>
      <c r="BQ207" s="8" t="n">
        <v>33</v>
      </c>
      <c r="BR207" s="8" t="n">
        <v>15</v>
      </c>
      <c r="BS207" s="8" t="n">
        <v>101</v>
      </c>
      <c r="BT207" s="12" t="n">
        <f aca="false">BS207/(EA207+BS207)</f>
        <v>0.103377686796315</v>
      </c>
      <c r="BU207" s="8" t="n">
        <v>0</v>
      </c>
      <c r="BV207" s="8" t="n">
        <v>0</v>
      </c>
      <c r="BW207" s="12" t="n">
        <f aca="false">IF(BU207+BV207&gt;0,BU207/(BU207+BV207),0)</f>
        <v>0</v>
      </c>
      <c r="BX207" s="8" t="n">
        <v>0</v>
      </c>
      <c r="BY207" s="8" t="n">
        <v>0</v>
      </c>
      <c r="BZ207" s="8" t="n">
        <v>0</v>
      </c>
      <c r="CA207" s="8" t="n">
        <v>0</v>
      </c>
      <c r="CB207" s="8" t="n">
        <v>0</v>
      </c>
      <c r="CC207" s="8" t="n">
        <v>0</v>
      </c>
      <c r="CD207" s="8" t="n">
        <v>0</v>
      </c>
      <c r="CE207" s="8" t="n">
        <v>0</v>
      </c>
      <c r="CF207" s="8" t="n">
        <v>0</v>
      </c>
      <c r="CG207" s="8" t="n">
        <v>0</v>
      </c>
      <c r="CH207" s="8" t="n">
        <v>0</v>
      </c>
      <c r="CI207" s="8" t="n">
        <v>0</v>
      </c>
      <c r="CJ207" s="8" t="n">
        <v>0</v>
      </c>
      <c r="CK207" s="8" t="n">
        <v>0</v>
      </c>
      <c r="CL207" s="8" t="n">
        <v>0</v>
      </c>
      <c r="CM207" s="8" t="n">
        <v>0</v>
      </c>
      <c r="CN207" s="8" t="n">
        <v>0</v>
      </c>
      <c r="CO207" s="8" t="n">
        <v>0</v>
      </c>
      <c r="CP207" s="8" t="n">
        <v>0</v>
      </c>
      <c r="CQ207" s="8" t="n">
        <v>0</v>
      </c>
      <c r="CR207" s="8" t="n">
        <v>0</v>
      </c>
      <c r="CS207" s="8" t="n">
        <v>1</v>
      </c>
      <c r="CT207" s="8" t="n">
        <v>0</v>
      </c>
      <c r="CU207" s="8" t="n">
        <v>0</v>
      </c>
      <c r="CV207" s="8" t="n">
        <v>0</v>
      </c>
      <c r="CW207" s="8" t="n">
        <v>1</v>
      </c>
      <c r="CX207" s="8" t="n">
        <v>0</v>
      </c>
      <c r="CY207" s="8" t="n">
        <v>2</v>
      </c>
      <c r="CZ207" s="8" t="n">
        <v>1</v>
      </c>
      <c r="DA207" s="8" t="n">
        <v>40</v>
      </c>
      <c r="DB207" s="8" t="n">
        <v>2</v>
      </c>
      <c r="DC207" s="8" t="n">
        <v>0</v>
      </c>
      <c r="DD207" s="8" t="n">
        <v>29</v>
      </c>
      <c r="DE207" s="8" t="n">
        <v>9</v>
      </c>
      <c r="DF207" s="8" t="n">
        <v>0</v>
      </c>
      <c r="DG207" s="8" t="n">
        <v>0</v>
      </c>
      <c r="DH207" s="8" t="n">
        <v>69</v>
      </c>
      <c r="DI207" s="8" t="n">
        <v>14</v>
      </c>
      <c r="DJ207" s="8" t="n">
        <v>13</v>
      </c>
      <c r="DK207" s="8" t="n">
        <v>14</v>
      </c>
      <c r="DL207" s="8" t="n">
        <v>12</v>
      </c>
      <c r="DM207" s="8" t="n">
        <v>2</v>
      </c>
      <c r="DN207" s="8" t="n">
        <v>12</v>
      </c>
      <c r="DO207" s="8" t="n">
        <v>10</v>
      </c>
      <c r="DP207" s="8" t="n">
        <v>2</v>
      </c>
      <c r="DQ207" s="8" t="n">
        <f aca="false">DJ207-DI207</f>
        <v>-1</v>
      </c>
      <c r="DR207" s="19" t="n">
        <v>5.28</v>
      </c>
      <c r="DS207" s="8" t="n">
        <v>12</v>
      </c>
      <c r="DT207" s="8" t="n">
        <v>2</v>
      </c>
      <c r="DU207" s="8" t="n">
        <v>0</v>
      </c>
      <c r="DV207" s="8" t="n">
        <v>0</v>
      </c>
      <c r="DW207" s="8" t="n">
        <v>0</v>
      </c>
      <c r="DX207" s="8" t="n">
        <v>1257</v>
      </c>
      <c r="DY207" s="8" t="n">
        <v>1214</v>
      </c>
      <c r="DZ207" s="8" t="n">
        <v>874</v>
      </c>
      <c r="EA207" s="8" t="n">
        <v>876</v>
      </c>
      <c r="EB207" s="8" t="n">
        <v>668</v>
      </c>
      <c r="EC207" s="8" t="n">
        <v>648</v>
      </c>
      <c r="ED207" s="8" t="n">
        <v>51.07</v>
      </c>
      <c r="EE207" s="8" t="n">
        <v>56.79</v>
      </c>
      <c r="EF207" s="8" t="n">
        <v>45</v>
      </c>
      <c r="EG207" s="8" t="n">
        <v>57</v>
      </c>
      <c r="EH207" s="12" t="n">
        <f aca="false">EF207/EB207</f>
        <v>0.0673652694610778</v>
      </c>
      <c r="EI207" s="20" t="n">
        <f aca="false">1-EG207/EC207</f>
        <v>0.912037037037037</v>
      </c>
      <c r="EJ207" s="21" t="n">
        <f aca="false">EH207+EI207</f>
        <v>0.979402306498115</v>
      </c>
      <c r="EK207" s="8" t="n">
        <v>1253</v>
      </c>
      <c r="EL207" s="8" t="n">
        <v>1219</v>
      </c>
      <c r="EM207" s="8" t="n">
        <v>871</v>
      </c>
      <c r="EN207" s="8" t="n">
        <v>880</v>
      </c>
      <c r="EO207" s="8" t="n">
        <v>670</v>
      </c>
      <c r="EP207" s="8" t="n">
        <v>652</v>
      </c>
      <c r="EQ207" s="8" t="n">
        <v>45</v>
      </c>
      <c r="ER207" s="8" t="n">
        <v>57</v>
      </c>
      <c r="ES207" s="8" t="n">
        <v>632</v>
      </c>
      <c r="ET207" s="8" t="n">
        <v>624</v>
      </c>
      <c r="EU207" s="8" t="n">
        <v>209</v>
      </c>
      <c r="EV207" s="8" t="n">
        <v>247</v>
      </c>
      <c r="EW207" s="8" t="n">
        <v>26</v>
      </c>
      <c r="EX207" s="8" t="n">
        <v>36</v>
      </c>
      <c r="EY207" s="8" t="n">
        <v>87</v>
      </c>
      <c r="EZ207" s="8" t="n">
        <v>102</v>
      </c>
      <c r="FA207" s="8" t="n">
        <v>0.1</v>
      </c>
      <c r="FB207" s="8" t="n">
        <v>2.6</v>
      </c>
      <c r="FC207" s="8" t="n">
        <v>2.7</v>
      </c>
      <c r="FD207" s="19" t="n">
        <v>28.43</v>
      </c>
      <c r="FE207" s="18" t="n">
        <f aca="false">FD207/V207</f>
        <v>0.374078947368421</v>
      </c>
      <c r="FF207" s="8" t="n">
        <v>0.3006</v>
      </c>
      <c r="FG207" s="8" t="n">
        <v>-0.07</v>
      </c>
      <c r="FH207" s="8" t="n">
        <v>0.14</v>
      </c>
      <c r="FI207" s="8" t="n">
        <v>0.07</v>
      </c>
      <c r="FJ207" s="22"/>
      <c r="FK207" s="22"/>
      <c r="FL207" s="22"/>
      <c r="FM207" s="8" t="n">
        <f aca="false">BL207+BS207+AH207+DT207</f>
        <v>275</v>
      </c>
      <c r="FN207" s="19" t="n">
        <f aca="false">IF(DS207&gt;0,(BL207+BR207)/DS207,0)</f>
        <v>12.75</v>
      </c>
      <c r="FO207" s="12" t="n">
        <v>0.0095482068</v>
      </c>
      <c r="FP207" s="19" t="n">
        <f aca="false">Z207-AH207/10</f>
        <v>10.6</v>
      </c>
      <c r="FQ207" s="19" t="n">
        <f aca="false">Z207+DR207/5</f>
        <v>15.056</v>
      </c>
      <c r="FR207" s="19" t="n">
        <f aca="false">(DX207+DY207)/AL207*60</f>
        <v>119.151330065097</v>
      </c>
      <c r="FS207" s="22"/>
      <c r="FT207" s="22"/>
      <c r="FU207" s="22"/>
      <c r="FV207" s="22"/>
      <c r="FW207" s="17" t="s">
        <v>280</v>
      </c>
      <c r="FX207" s="23" t="n">
        <v>4600000</v>
      </c>
      <c r="FY207" s="23" t="n">
        <v>3850000</v>
      </c>
      <c r="FZ207" s="8" t="n">
        <v>334</v>
      </c>
      <c r="GA207" s="8" t="n">
        <v>15</v>
      </c>
      <c r="GB207" s="8" t="n">
        <v>48</v>
      </c>
      <c r="GC207" s="8" t="n">
        <v>63</v>
      </c>
      <c r="GD207" s="8" t="n">
        <v>-33</v>
      </c>
      <c r="GE207" s="8" t="n">
        <v>179</v>
      </c>
      <c r="GF207" s="8" t="n">
        <v>393</v>
      </c>
      <c r="GG207" s="8" t="n">
        <v>6086</v>
      </c>
      <c r="GH207" s="8" t="n">
        <v>1</v>
      </c>
      <c r="GI207" s="8" t="n">
        <v>11.1</v>
      </c>
      <c r="GJ207" s="8" t="n">
        <v>12</v>
      </c>
      <c r="GK207" s="8" t="n">
        <f aca="false">Z207-AH207/10</f>
        <v>10.6</v>
      </c>
      <c r="GL207" s="22"/>
      <c r="GM207" s="22"/>
      <c r="GN207" s="22"/>
      <c r="GO207" s="22"/>
      <c r="GP207" s="22"/>
    </row>
    <row r="208" customFormat="false" ht="13.65" hidden="false" customHeight="true" outlineLevel="0" collapsed="false">
      <c r="A208" s="16" t="n">
        <v>33763</v>
      </c>
      <c r="B208" s="17" t="s">
        <v>1224</v>
      </c>
      <c r="C208" s="17" t="s">
        <v>309</v>
      </c>
      <c r="D208" s="17" t="s">
        <v>283</v>
      </c>
      <c r="E208" s="17" t="s">
        <v>283</v>
      </c>
      <c r="F208" s="8" t="n">
        <v>68</v>
      </c>
      <c r="G208" s="8" t="n">
        <v>175</v>
      </c>
      <c r="H208" s="22"/>
      <c r="I208" s="22"/>
      <c r="J208" s="22"/>
      <c r="K208" s="17" t="s">
        <v>263</v>
      </c>
      <c r="L208" s="8" t="n">
        <v>2015</v>
      </c>
      <c r="M208" s="8" t="n">
        <v>25</v>
      </c>
      <c r="N208" s="8" t="n">
        <v>3</v>
      </c>
      <c r="O208" s="8" t="n">
        <v>8477839</v>
      </c>
      <c r="P208" s="17" t="s">
        <v>1225</v>
      </c>
      <c r="Q208" s="17" t="s">
        <v>1226</v>
      </c>
      <c r="R208" s="17" t="s">
        <v>1227</v>
      </c>
      <c r="S208" s="17" t="s">
        <v>1228</v>
      </c>
      <c r="T208" s="17" t="s">
        <v>268</v>
      </c>
      <c r="U208" s="17" t="s">
        <v>917</v>
      </c>
      <c r="V208" s="8" t="n">
        <v>79</v>
      </c>
      <c r="W208" s="8" t="n">
        <v>18</v>
      </c>
      <c r="X208" s="8" t="n">
        <v>12</v>
      </c>
      <c r="Y208" s="8" t="n">
        <v>6</v>
      </c>
      <c r="Z208" s="8" t="n">
        <v>30</v>
      </c>
      <c r="AA208" s="8" t="n">
        <v>10</v>
      </c>
      <c r="AB208" s="8" t="n">
        <v>68</v>
      </c>
      <c r="AC208" s="18" t="n">
        <f aca="false">Z208/V208</f>
        <v>0.379746835443038</v>
      </c>
      <c r="AD208" s="19" t="n">
        <f aca="false">IF(FZ208&gt;V208,Z208-V208*(GC208-Z208)/(FZ208-V208),0)</f>
        <v>-17.4</v>
      </c>
      <c r="AE208" s="19" t="n">
        <v>12.529</v>
      </c>
      <c r="AF208" s="8" t="n">
        <v>2</v>
      </c>
      <c r="AG208" s="8" t="n">
        <v>8.8</v>
      </c>
      <c r="AH208" s="8" t="n">
        <v>10</v>
      </c>
      <c r="AI208" s="8" t="n">
        <v>1513</v>
      </c>
      <c r="AJ208" s="8" t="n">
        <v>66110</v>
      </c>
      <c r="AK208" s="19" t="n">
        <v>1101.8333333333</v>
      </c>
      <c r="AL208" s="8" t="n">
        <v>1101.83</v>
      </c>
      <c r="AM208" s="8" t="n">
        <v>1102</v>
      </c>
      <c r="AN208" s="18" t="n">
        <f aca="false">AJ208/60/V208</f>
        <v>13.9472573839662</v>
      </c>
      <c r="AO208" s="8" t="n">
        <v>23.34</v>
      </c>
      <c r="AP208" s="12" t="n">
        <f aca="false">IF(EF208&gt;0,Z208/EF208,0)</f>
        <v>0.545454545454545</v>
      </c>
      <c r="AQ208" s="8" t="n">
        <v>244</v>
      </c>
      <c r="AR208" s="8" t="n">
        <v>244</v>
      </c>
      <c r="AS208" s="8" t="n">
        <v>244</v>
      </c>
      <c r="AT208" s="8" t="n">
        <v>194</v>
      </c>
      <c r="AU208" s="8" t="n">
        <v>194</v>
      </c>
      <c r="AV208" s="8" t="n">
        <v>142</v>
      </c>
      <c r="AW208" s="8" t="n">
        <v>156</v>
      </c>
      <c r="AX208" s="8" t="n">
        <v>67</v>
      </c>
      <c r="AY208" s="8" t="n">
        <v>5</v>
      </c>
      <c r="AZ208" s="8" t="n">
        <v>18</v>
      </c>
      <c r="BA208" s="8" t="n">
        <f aca="false">AY208+AZ208</f>
        <v>23</v>
      </c>
      <c r="BB208" s="8" t="n">
        <v>13.95</v>
      </c>
      <c r="BC208" s="8" t="n">
        <v>26.5352</v>
      </c>
      <c r="BD208" s="19" t="n">
        <v>130.2</v>
      </c>
      <c r="BE208" s="19" t="n">
        <v>7.09000151263068</v>
      </c>
      <c r="BF208" s="19" t="n">
        <f aca="false">AQ208+BD208</f>
        <v>374.2</v>
      </c>
      <c r="BG208" s="19" t="n">
        <f aca="false">IF(AL208&gt;0,BF208/AL208*60,0)</f>
        <v>20.3770091574925</v>
      </c>
      <c r="BH208" s="8" t="n">
        <v>380</v>
      </c>
      <c r="BI208" s="8" t="n">
        <v>418</v>
      </c>
      <c r="BJ208" s="8" t="n">
        <v>296</v>
      </c>
      <c r="BK208" s="12" t="n">
        <f aca="false">BH208/(BH208+BJ208)</f>
        <v>0.562130177514793</v>
      </c>
      <c r="BL208" s="8" t="n">
        <v>29</v>
      </c>
      <c r="BM208" s="8" t="n">
        <v>29</v>
      </c>
      <c r="BN208" s="8" t="n">
        <v>82</v>
      </c>
      <c r="BO208" s="8" t="n">
        <f aca="false">BM208-BN208</f>
        <v>-53</v>
      </c>
      <c r="BP208" s="8" t="n">
        <v>52</v>
      </c>
      <c r="BQ208" s="8" t="n">
        <v>37</v>
      </c>
      <c r="BR208" s="8" t="n">
        <v>36</v>
      </c>
      <c r="BS208" s="8" t="n">
        <v>31</v>
      </c>
      <c r="BT208" s="12" t="n">
        <f aca="false">BS208/(EA208+BS208)</f>
        <v>0.0408970976253298</v>
      </c>
      <c r="BU208" s="8" t="n">
        <v>4</v>
      </c>
      <c r="BV208" s="8" t="n">
        <v>7</v>
      </c>
      <c r="BW208" s="12" t="n">
        <f aca="false">IF(BU208+BV208&gt;0,BU208/(BU208+BV208),0)</f>
        <v>0.363636363636364</v>
      </c>
      <c r="BX208" s="8" t="n">
        <v>0</v>
      </c>
      <c r="BY208" s="8" t="n">
        <v>0</v>
      </c>
      <c r="BZ208" s="8" t="n">
        <v>2</v>
      </c>
      <c r="CA208" s="8" t="n">
        <v>2</v>
      </c>
      <c r="CB208" s="8" t="n">
        <v>2</v>
      </c>
      <c r="CC208" s="8" t="n">
        <v>5</v>
      </c>
      <c r="CD208" s="8" t="n">
        <v>0</v>
      </c>
      <c r="CE208" s="8" t="n">
        <v>4</v>
      </c>
      <c r="CF208" s="8" t="n">
        <v>2</v>
      </c>
      <c r="CG208" s="8" t="n">
        <v>1</v>
      </c>
      <c r="CH208" s="8" t="n">
        <v>3</v>
      </c>
      <c r="CI208" s="8" t="n">
        <v>5</v>
      </c>
      <c r="CJ208" s="8" t="n">
        <v>0</v>
      </c>
      <c r="CK208" s="8" t="n">
        <v>1</v>
      </c>
      <c r="CL208" s="8" t="n">
        <v>3</v>
      </c>
      <c r="CM208" s="8" t="n">
        <v>4</v>
      </c>
      <c r="CN208" s="8" t="n">
        <v>0</v>
      </c>
      <c r="CO208" s="8" t="n">
        <v>0</v>
      </c>
      <c r="CP208" s="8" t="n">
        <v>0</v>
      </c>
      <c r="CQ208" s="8" t="n">
        <v>2</v>
      </c>
      <c r="CR208" s="8" t="n">
        <v>0</v>
      </c>
      <c r="CS208" s="8" t="n">
        <v>1</v>
      </c>
      <c r="CT208" s="8" t="n">
        <v>4</v>
      </c>
      <c r="CU208" s="8" t="n">
        <v>2</v>
      </c>
      <c r="CV208" s="8" t="n">
        <v>0</v>
      </c>
      <c r="CW208" s="8" t="n">
        <v>9</v>
      </c>
      <c r="CX208" s="8" t="n">
        <v>2</v>
      </c>
      <c r="CY208" s="8" t="n">
        <v>5</v>
      </c>
      <c r="CZ208" s="8" t="n">
        <v>3</v>
      </c>
      <c r="DA208" s="8" t="n">
        <v>42</v>
      </c>
      <c r="DB208" s="8" t="n">
        <v>16</v>
      </c>
      <c r="DC208" s="8" t="n">
        <v>0</v>
      </c>
      <c r="DD208" s="8" t="n">
        <v>5</v>
      </c>
      <c r="DE208" s="8" t="n">
        <v>26</v>
      </c>
      <c r="DF208" s="8" t="n">
        <v>9</v>
      </c>
      <c r="DG208" s="8" t="n">
        <v>1</v>
      </c>
      <c r="DH208" s="8" t="n">
        <v>85</v>
      </c>
      <c r="DI208" s="8" t="n">
        <v>5</v>
      </c>
      <c r="DJ208" s="8" t="n">
        <v>13</v>
      </c>
      <c r="DK208" s="8" t="n">
        <v>6</v>
      </c>
      <c r="DL208" s="8" t="n">
        <v>6</v>
      </c>
      <c r="DM208" s="8" t="n">
        <v>0</v>
      </c>
      <c r="DN208" s="8" t="n">
        <v>13</v>
      </c>
      <c r="DO208" s="8" t="n">
        <v>13</v>
      </c>
      <c r="DP208" s="8" t="n">
        <v>0</v>
      </c>
      <c r="DQ208" s="8" t="n">
        <f aca="false">DJ208-DI208</f>
        <v>8</v>
      </c>
      <c r="DR208" s="19" t="n">
        <v>3.293</v>
      </c>
      <c r="DS208" s="8" t="n">
        <v>5</v>
      </c>
      <c r="DT208" s="8" t="n">
        <v>0</v>
      </c>
      <c r="DU208" s="8" t="n">
        <v>0</v>
      </c>
      <c r="DV208" s="8" t="n">
        <v>0</v>
      </c>
      <c r="DW208" s="8" t="n">
        <v>0</v>
      </c>
      <c r="DX208" s="8" t="n">
        <v>1156</v>
      </c>
      <c r="DY208" s="8" t="n">
        <v>975</v>
      </c>
      <c r="DZ208" s="8" t="n">
        <v>879</v>
      </c>
      <c r="EA208" s="8" t="n">
        <v>727</v>
      </c>
      <c r="EB208" s="8" t="n">
        <v>665</v>
      </c>
      <c r="EC208" s="8" t="n">
        <v>531</v>
      </c>
      <c r="ED208" s="8" t="n">
        <v>53.81</v>
      </c>
      <c r="EE208" s="8" t="n">
        <v>43.97</v>
      </c>
      <c r="EF208" s="8" t="n">
        <v>55</v>
      </c>
      <c r="EG208" s="8" t="n">
        <v>46</v>
      </c>
      <c r="EH208" s="12" t="n">
        <f aca="false">EF208/EB208</f>
        <v>0.0827067669172932</v>
      </c>
      <c r="EI208" s="20" t="n">
        <f aca="false">1-EG208/EC208</f>
        <v>0.913370998116761</v>
      </c>
      <c r="EJ208" s="21" t="n">
        <f aca="false">EH208+EI208</f>
        <v>0.996077765034054</v>
      </c>
      <c r="EK208" s="8" t="n">
        <v>1149</v>
      </c>
      <c r="EL208" s="8" t="n">
        <v>978</v>
      </c>
      <c r="EM208" s="8" t="n">
        <v>873</v>
      </c>
      <c r="EN208" s="8" t="n">
        <v>729</v>
      </c>
      <c r="EO208" s="8" t="n">
        <v>659</v>
      </c>
      <c r="EP208" s="8" t="n">
        <v>533</v>
      </c>
      <c r="EQ208" s="8" t="n">
        <v>55</v>
      </c>
      <c r="ER208" s="8" t="n">
        <v>46</v>
      </c>
      <c r="ES208" s="8" t="n">
        <v>596</v>
      </c>
      <c r="ET208" s="8" t="n">
        <v>513</v>
      </c>
      <c r="EU208" s="8" t="n">
        <v>231</v>
      </c>
      <c r="EV208" s="8" t="n">
        <v>202</v>
      </c>
      <c r="EW208" s="8" t="n">
        <v>30</v>
      </c>
      <c r="EX208" s="8" t="n">
        <v>24</v>
      </c>
      <c r="EY208" s="8" t="n">
        <v>59</v>
      </c>
      <c r="EZ208" s="8" t="n">
        <v>67</v>
      </c>
      <c r="FA208" s="8" t="n">
        <v>1.8</v>
      </c>
      <c r="FB208" s="8" t="n">
        <v>1.2</v>
      </c>
      <c r="FC208" s="8" t="n">
        <v>3.1</v>
      </c>
      <c r="FD208" s="19" t="n">
        <v>38.27</v>
      </c>
      <c r="FE208" s="18" t="n">
        <f aca="false">FD208/V208</f>
        <v>0.484430379746835</v>
      </c>
      <c r="FF208" s="8" t="n">
        <v>3.4168</v>
      </c>
      <c r="FG208" s="8" t="n">
        <v>0.95</v>
      </c>
      <c r="FH208" s="8" t="n">
        <v>0.07</v>
      </c>
      <c r="FI208" s="8" t="n">
        <v>1.02</v>
      </c>
      <c r="FJ208" s="22"/>
      <c r="FK208" s="22"/>
      <c r="FL208" s="22"/>
      <c r="FM208" s="8" t="n">
        <f aca="false">BL208+BS208+AH208+DT208</f>
        <v>70</v>
      </c>
      <c r="FN208" s="19" t="n">
        <f aca="false">IF(DS208&gt;0,(BL208+BR208)/DS208,0)</f>
        <v>13</v>
      </c>
      <c r="FO208" s="12" t="n">
        <v>0.0741410488</v>
      </c>
      <c r="FP208" s="19" t="n">
        <f aca="false">Z208-AH208/10</f>
        <v>29</v>
      </c>
      <c r="FQ208" s="19" t="n">
        <f aca="false">Z208+DR208/5</f>
        <v>30.6586</v>
      </c>
      <c r="FR208" s="19" t="n">
        <f aca="false">(DX208+DY208)/AL208*60</f>
        <v>116.043309766479</v>
      </c>
      <c r="FS208" s="8" t="n">
        <v>4</v>
      </c>
      <c r="FT208" s="17" t="s">
        <v>307</v>
      </c>
      <c r="FU208" s="8" t="n">
        <v>195</v>
      </c>
      <c r="FV208" s="22"/>
      <c r="FW208" s="17" t="s">
        <v>280</v>
      </c>
      <c r="FX208" s="23" t="n">
        <v>3000000</v>
      </c>
      <c r="FY208" s="23" t="n">
        <v>3000000</v>
      </c>
      <c r="FZ208" s="8" t="n">
        <v>184</v>
      </c>
      <c r="GA208" s="8" t="n">
        <v>48</v>
      </c>
      <c r="GB208" s="8" t="n">
        <v>45</v>
      </c>
      <c r="GC208" s="8" t="n">
        <v>93</v>
      </c>
      <c r="GD208" s="8" t="n">
        <v>25</v>
      </c>
      <c r="GE208" s="8" t="n">
        <v>40</v>
      </c>
      <c r="GF208" s="8" t="n">
        <v>347</v>
      </c>
      <c r="GG208" s="8" t="n">
        <v>2503</v>
      </c>
      <c r="GH208" s="8" t="n">
        <v>8.2</v>
      </c>
      <c r="GI208" s="8" t="n">
        <v>3.3</v>
      </c>
      <c r="GJ208" s="8" t="n">
        <v>11.5</v>
      </c>
      <c r="GK208" s="8" t="n">
        <f aca="false">Z208-AH208/10</f>
        <v>29</v>
      </c>
      <c r="GL208" s="22"/>
      <c r="GM208" s="22"/>
      <c r="GN208" s="22"/>
      <c r="GO208" s="22"/>
      <c r="GP208" s="22"/>
    </row>
    <row r="209" customFormat="false" ht="13.65" hidden="false" customHeight="true" outlineLevel="0" collapsed="false">
      <c r="A209" s="16" t="n">
        <v>31183</v>
      </c>
      <c r="B209" s="17" t="s">
        <v>1229</v>
      </c>
      <c r="C209" s="17" t="s">
        <v>272</v>
      </c>
      <c r="D209" s="17" t="s">
        <v>262</v>
      </c>
      <c r="E209" s="17" t="s">
        <v>262</v>
      </c>
      <c r="F209" s="8" t="n">
        <v>75</v>
      </c>
      <c r="G209" s="8" t="n">
        <v>213</v>
      </c>
      <c r="H209" s="8" t="n">
        <v>2003</v>
      </c>
      <c r="I209" s="8" t="n">
        <v>1</v>
      </c>
      <c r="J209" s="8" t="n">
        <v>28</v>
      </c>
      <c r="K209" s="17" t="s">
        <v>273</v>
      </c>
      <c r="L209" s="8" t="n">
        <v>2005</v>
      </c>
      <c r="M209" s="8" t="n">
        <v>32</v>
      </c>
      <c r="N209" s="8" t="n">
        <v>13</v>
      </c>
      <c r="O209" s="8" t="n">
        <v>8470621</v>
      </c>
      <c r="P209" s="17" t="s">
        <v>1230</v>
      </c>
      <c r="Q209" s="17" t="s">
        <v>1231</v>
      </c>
      <c r="R209" s="17" t="s">
        <v>1232</v>
      </c>
      <c r="S209" s="17" t="s">
        <v>1233</v>
      </c>
      <c r="T209" s="17" t="s">
        <v>299</v>
      </c>
      <c r="U209" s="17" t="s">
        <v>545</v>
      </c>
      <c r="V209" s="8" t="n">
        <v>71</v>
      </c>
      <c r="W209" s="8" t="n">
        <v>17</v>
      </c>
      <c r="X209" s="8" t="n">
        <v>32</v>
      </c>
      <c r="Y209" s="8" t="n">
        <v>22</v>
      </c>
      <c r="Z209" s="8" t="n">
        <v>49</v>
      </c>
      <c r="AA209" s="8" t="n">
        <v>3</v>
      </c>
      <c r="AB209" s="8" t="n">
        <v>20</v>
      </c>
      <c r="AC209" s="18" t="n">
        <f aca="false">Z209/V209</f>
        <v>0.690140845070423</v>
      </c>
      <c r="AD209" s="19" t="n">
        <f aca="false">IF(FZ209&gt;V209,Z209-V209*(GC209-Z209)/(FZ209-V209),0)</f>
        <v>-8.45711060948081</v>
      </c>
      <c r="AE209" s="19" t="n">
        <v>17.929</v>
      </c>
      <c r="AF209" s="8" t="n">
        <v>-4</v>
      </c>
      <c r="AG209" s="8" t="n">
        <v>-4</v>
      </c>
      <c r="AH209" s="8" t="n">
        <v>71</v>
      </c>
      <c r="AI209" s="8" t="n">
        <v>1559</v>
      </c>
      <c r="AJ209" s="8" t="n">
        <v>75730</v>
      </c>
      <c r="AK209" s="19" t="n">
        <v>1262.1666666667</v>
      </c>
      <c r="AL209" s="8" t="n">
        <v>1262.17</v>
      </c>
      <c r="AM209" s="8" t="n">
        <v>1262</v>
      </c>
      <c r="AN209" s="18" t="n">
        <f aca="false">AJ209/60/V209</f>
        <v>17.7769953051643</v>
      </c>
      <c r="AO209" s="8" t="n">
        <v>29.86</v>
      </c>
      <c r="AP209" s="12" t="n">
        <f aca="false">IF(EF209&gt;0,Z209/EF209,0)</f>
        <v>0.620253164556962</v>
      </c>
      <c r="AQ209" s="8" t="n">
        <v>286</v>
      </c>
      <c r="AR209" s="8" t="n">
        <v>286</v>
      </c>
      <c r="AS209" s="8" t="n">
        <v>287</v>
      </c>
      <c r="AT209" s="8" t="n">
        <v>224</v>
      </c>
      <c r="AU209" s="8" t="n">
        <v>225</v>
      </c>
      <c r="AV209" s="8" t="n">
        <v>169</v>
      </c>
      <c r="AW209" s="8" t="n">
        <v>193</v>
      </c>
      <c r="AX209" s="8" t="n">
        <v>100</v>
      </c>
      <c r="AY209" s="8" t="n">
        <v>11</v>
      </c>
      <c r="AZ209" s="8" t="n">
        <v>24</v>
      </c>
      <c r="BA209" s="8" t="n">
        <f aca="false">AY209+AZ209</f>
        <v>35</v>
      </c>
      <c r="BB209" s="8" t="n">
        <v>21.58</v>
      </c>
      <c r="BC209" s="8" t="n">
        <v>25.2367</v>
      </c>
      <c r="BD209" s="19" t="n">
        <v>382.8</v>
      </c>
      <c r="BE209" s="19" t="n">
        <v>18.1972798098503</v>
      </c>
      <c r="BF209" s="19" t="n">
        <f aca="false">AQ209+BD209</f>
        <v>668.8</v>
      </c>
      <c r="BG209" s="19" t="n">
        <f aca="false">IF(AL209&gt;0,BF209/AL209*60,0)</f>
        <v>31.792864669577</v>
      </c>
      <c r="BH209" s="8" t="n">
        <v>481</v>
      </c>
      <c r="BI209" s="8" t="n">
        <v>407</v>
      </c>
      <c r="BJ209" s="8" t="n">
        <v>298</v>
      </c>
      <c r="BK209" s="12" t="n">
        <f aca="false">BH209/(BH209+BJ209)</f>
        <v>0.617458279845956</v>
      </c>
      <c r="BL209" s="8" t="n">
        <v>59</v>
      </c>
      <c r="BM209" s="8" t="n">
        <v>59</v>
      </c>
      <c r="BN209" s="8" t="n">
        <v>78</v>
      </c>
      <c r="BO209" s="8" t="n">
        <f aca="false">BM209-BN209</f>
        <v>-19</v>
      </c>
      <c r="BP209" s="8" t="n">
        <v>56</v>
      </c>
      <c r="BQ209" s="8" t="n">
        <v>42</v>
      </c>
      <c r="BR209" s="8" t="n">
        <v>18</v>
      </c>
      <c r="BS209" s="8" t="n">
        <v>36</v>
      </c>
      <c r="BT209" s="12" t="n">
        <f aca="false">BS209/(EA209+BS209)</f>
        <v>0.0388768898488121</v>
      </c>
      <c r="BU209" s="8" t="n">
        <v>2</v>
      </c>
      <c r="BV209" s="8" t="n">
        <v>14</v>
      </c>
      <c r="BW209" s="12" t="n">
        <f aca="false">IF(BU209+BV209&gt;0,BU209/(BU209+BV209),0)</f>
        <v>0.125</v>
      </c>
      <c r="BX209" s="8" t="n">
        <v>0</v>
      </c>
      <c r="BY209" s="8" t="n">
        <v>4</v>
      </c>
      <c r="BZ209" s="8" t="n">
        <v>1</v>
      </c>
      <c r="CA209" s="8" t="n">
        <v>5</v>
      </c>
      <c r="CB209" s="8" t="n">
        <v>1</v>
      </c>
      <c r="CC209" s="8" t="n">
        <v>5</v>
      </c>
      <c r="CD209" s="8" t="n">
        <v>0</v>
      </c>
      <c r="CE209" s="8" t="n">
        <v>5</v>
      </c>
      <c r="CF209" s="8" t="n">
        <v>1</v>
      </c>
      <c r="CG209" s="8" t="n">
        <v>4</v>
      </c>
      <c r="CH209" s="8" t="n">
        <v>2</v>
      </c>
      <c r="CI209" s="8" t="n">
        <v>7</v>
      </c>
      <c r="CJ209" s="8" t="n">
        <v>0</v>
      </c>
      <c r="CK209" s="8" t="n">
        <v>0</v>
      </c>
      <c r="CL209" s="8" t="n">
        <v>2</v>
      </c>
      <c r="CM209" s="8" t="n">
        <v>1</v>
      </c>
      <c r="CN209" s="8" t="n">
        <v>1</v>
      </c>
      <c r="CO209" s="8" t="n">
        <v>0</v>
      </c>
      <c r="CP209" s="8" t="n">
        <v>0</v>
      </c>
      <c r="CQ209" s="8" t="n">
        <v>1</v>
      </c>
      <c r="CR209" s="8" t="n">
        <v>0</v>
      </c>
      <c r="CS209" s="8" t="n">
        <v>1</v>
      </c>
      <c r="CT209" s="8" t="n">
        <v>0</v>
      </c>
      <c r="CU209" s="8" t="n">
        <v>5</v>
      </c>
      <c r="CV209" s="8" t="n">
        <v>0</v>
      </c>
      <c r="CW209" s="8" t="n">
        <v>10</v>
      </c>
      <c r="CX209" s="8" t="n">
        <v>1</v>
      </c>
      <c r="CY209" s="8" t="n">
        <v>1</v>
      </c>
      <c r="CZ209" s="8" t="n">
        <v>8</v>
      </c>
      <c r="DA209" s="8" t="n">
        <v>46</v>
      </c>
      <c r="DB209" s="8" t="n">
        <v>14</v>
      </c>
      <c r="DC209" s="8" t="n">
        <v>0</v>
      </c>
      <c r="DD209" s="8" t="n">
        <v>18</v>
      </c>
      <c r="DE209" s="8" t="n">
        <v>21</v>
      </c>
      <c r="DF209" s="8" t="n">
        <v>21</v>
      </c>
      <c r="DG209" s="8" t="n">
        <v>1</v>
      </c>
      <c r="DH209" s="8" t="n">
        <v>94</v>
      </c>
      <c r="DI209" s="8" t="n">
        <v>24</v>
      </c>
      <c r="DJ209" s="8" t="n">
        <v>18</v>
      </c>
      <c r="DK209" s="8" t="n">
        <v>23</v>
      </c>
      <c r="DL209" s="8" t="n">
        <v>19</v>
      </c>
      <c r="DM209" s="8" t="n">
        <v>4</v>
      </c>
      <c r="DN209" s="8" t="n">
        <v>22</v>
      </c>
      <c r="DO209" s="8" t="n">
        <v>17</v>
      </c>
      <c r="DP209" s="8" t="n">
        <v>5</v>
      </c>
      <c r="DQ209" s="8" t="n">
        <f aca="false">DJ209-DI209</f>
        <v>-6</v>
      </c>
      <c r="DR209" s="19" t="n">
        <v>-1.41</v>
      </c>
      <c r="DS209" s="8" t="n">
        <v>18</v>
      </c>
      <c r="DT209" s="8" t="n">
        <v>5</v>
      </c>
      <c r="DU209" s="8" t="n">
        <v>0</v>
      </c>
      <c r="DV209" s="8" t="n">
        <v>1</v>
      </c>
      <c r="DW209" s="8" t="n">
        <v>0</v>
      </c>
      <c r="DX209" s="8" t="n">
        <v>1362</v>
      </c>
      <c r="DY209" s="8" t="n">
        <v>1167</v>
      </c>
      <c r="DZ209" s="8" t="n">
        <v>1020</v>
      </c>
      <c r="EA209" s="8" t="n">
        <v>890</v>
      </c>
      <c r="EB209" s="8" t="n">
        <v>712</v>
      </c>
      <c r="EC209" s="8" t="n">
        <v>631</v>
      </c>
      <c r="ED209" s="8" t="n">
        <v>74.77</v>
      </c>
      <c r="EE209" s="8" t="n">
        <v>57.17</v>
      </c>
      <c r="EF209" s="8" t="n">
        <v>79</v>
      </c>
      <c r="EG209" s="8" t="n">
        <v>60</v>
      </c>
      <c r="EH209" s="12" t="n">
        <f aca="false">EF209/EB209</f>
        <v>0.110955056179775</v>
      </c>
      <c r="EI209" s="20" t="n">
        <f aca="false">1-EG209/EC209</f>
        <v>0.904912836767036</v>
      </c>
      <c r="EJ209" s="21" t="n">
        <f aca="false">EH209+EI209</f>
        <v>1.01586789294681</v>
      </c>
      <c r="EK209" s="8" t="n">
        <v>1364</v>
      </c>
      <c r="EL209" s="8" t="n">
        <v>1167</v>
      </c>
      <c r="EM209" s="8" t="n">
        <v>1019</v>
      </c>
      <c r="EN209" s="8" t="n">
        <v>892</v>
      </c>
      <c r="EO209" s="8" t="n">
        <v>710</v>
      </c>
      <c r="EP209" s="8" t="n">
        <v>630</v>
      </c>
      <c r="EQ209" s="8" t="n">
        <v>79</v>
      </c>
      <c r="ER209" s="8" t="n">
        <v>60</v>
      </c>
      <c r="ES209" s="8" t="n">
        <v>719</v>
      </c>
      <c r="ET209" s="8" t="n">
        <v>586</v>
      </c>
      <c r="EU209" s="8" t="n">
        <v>297</v>
      </c>
      <c r="EV209" s="8" t="n">
        <v>217</v>
      </c>
      <c r="EW209" s="8" t="n">
        <v>51</v>
      </c>
      <c r="EX209" s="8" t="n">
        <v>31</v>
      </c>
      <c r="EY209" s="8" t="n">
        <v>84</v>
      </c>
      <c r="EZ209" s="8" t="n">
        <v>80</v>
      </c>
      <c r="FA209" s="8" t="n">
        <v>3.3</v>
      </c>
      <c r="FB209" s="8" t="n">
        <v>1.2</v>
      </c>
      <c r="FC209" s="8" t="n">
        <v>4.5</v>
      </c>
      <c r="FD209" s="19" t="n">
        <v>41.63</v>
      </c>
      <c r="FE209" s="18" t="n">
        <f aca="false">FD209/V209</f>
        <v>0.586338028169014</v>
      </c>
      <c r="FF209" s="8" t="n">
        <v>3.5786</v>
      </c>
      <c r="FG209" s="8" t="n">
        <v>0.43</v>
      </c>
      <c r="FH209" s="8" t="n">
        <v>-0.48</v>
      </c>
      <c r="FI209" s="8" t="n">
        <v>-0.05</v>
      </c>
      <c r="FJ209" s="8" t="n">
        <v>8</v>
      </c>
      <c r="FK209" s="8" t="n">
        <v>3</v>
      </c>
      <c r="FL209" s="8" t="n">
        <v>1</v>
      </c>
      <c r="FM209" s="8" t="n">
        <f aca="false">BL209+BS209+AH209+DT209</f>
        <v>171</v>
      </c>
      <c r="FN209" s="19" t="n">
        <f aca="false">IF(DS209&gt;0,(BL209+BR209)/DS209,0)</f>
        <v>4.27777777777778</v>
      </c>
      <c r="FO209" s="12" t="n">
        <v>0.0917467421</v>
      </c>
      <c r="FP209" s="19" t="n">
        <f aca="false">Z209-AH209/10</f>
        <v>41.9</v>
      </c>
      <c r="FQ209" s="19" t="n">
        <f aca="false">Z209+DR209/5</f>
        <v>48.718</v>
      </c>
      <c r="FR209" s="19" t="n">
        <f aca="false">(DX209+DY209)/AL209*60</f>
        <v>120.221523249642</v>
      </c>
      <c r="FS209" s="8" t="n">
        <v>4</v>
      </c>
      <c r="FT209" s="17" t="s">
        <v>339</v>
      </c>
      <c r="FU209" s="8" t="n">
        <v>195</v>
      </c>
      <c r="FV209" s="17" t="s">
        <v>255</v>
      </c>
      <c r="FW209" s="17" t="s">
        <v>280</v>
      </c>
      <c r="FX209" s="23" t="n">
        <v>10000000</v>
      </c>
      <c r="FY209" s="23" t="n">
        <v>8625000</v>
      </c>
      <c r="FZ209" s="8" t="n">
        <v>957</v>
      </c>
      <c r="GA209" s="8" t="n">
        <v>366</v>
      </c>
      <c r="GB209" s="8" t="n">
        <v>400</v>
      </c>
      <c r="GC209" s="8" t="n">
        <v>766</v>
      </c>
      <c r="GD209" s="8" t="n">
        <v>92</v>
      </c>
      <c r="GE209" s="8" t="n">
        <v>1083</v>
      </c>
      <c r="GF209" s="8" t="n">
        <v>2811</v>
      </c>
      <c r="GG209" s="8" t="n">
        <v>17441</v>
      </c>
      <c r="GH209" s="8" t="n">
        <v>74.2</v>
      </c>
      <c r="GI209" s="8" t="n">
        <v>23</v>
      </c>
      <c r="GJ209" s="8" t="n">
        <v>97.1</v>
      </c>
      <c r="GK209" s="8" t="n">
        <f aca="false">Z209-AH209/10</f>
        <v>41.9</v>
      </c>
      <c r="GL209" s="22"/>
      <c r="GM209" s="22"/>
      <c r="GN209" s="22"/>
      <c r="GO209" s="22"/>
      <c r="GP209" s="22"/>
    </row>
    <row r="210" customFormat="false" ht="13.65" hidden="false" customHeight="true" outlineLevel="0" collapsed="false">
      <c r="A210" s="16" t="n">
        <v>32856</v>
      </c>
      <c r="B210" s="17" t="s">
        <v>1234</v>
      </c>
      <c r="C210" s="17" t="s">
        <v>272</v>
      </c>
      <c r="D210" s="17" t="s">
        <v>262</v>
      </c>
      <c r="E210" s="17" t="s">
        <v>262</v>
      </c>
      <c r="F210" s="8" t="n">
        <v>68</v>
      </c>
      <c r="G210" s="8" t="n">
        <v>180</v>
      </c>
      <c r="H210" s="22"/>
      <c r="I210" s="22"/>
      <c r="J210" s="22"/>
      <c r="K210" s="17" t="s">
        <v>263</v>
      </c>
      <c r="L210" s="8" t="n">
        <v>2012</v>
      </c>
      <c r="M210" s="8" t="n">
        <v>28</v>
      </c>
      <c r="N210" s="8" t="n">
        <v>5</v>
      </c>
      <c r="O210" s="8" t="n">
        <v>8476195</v>
      </c>
      <c r="P210" s="17" t="s">
        <v>1235</v>
      </c>
      <c r="Q210" s="17" t="s">
        <v>1236</v>
      </c>
      <c r="R210" s="17" t="s">
        <v>1237</v>
      </c>
      <c r="S210" s="17" t="s">
        <v>1238</v>
      </c>
      <c r="T210" s="17" t="s">
        <v>591</v>
      </c>
      <c r="U210" s="17" t="s">
        <v>306</v>
      </c>
      <c r="V210" s="8" t="n">
        <v>36</v>
      </c>
      <c r="W210" s="8" t="n">
        <v>8</v>
      </c>
      <c r="X210" s="8" t="n">
        <v>4</v>
      </c>
      <c r="Y210" s="8" t="n">
        <v>2</v>
      </c>
      <c r="Z210" s="8" t="n">
        <v>12</v>
      </c>
      <c r="AA210" s="8" t="n">
        <v>17</v>
      </c>
      <c r="AB210" s="8" t="n">
        <v>88</v>
      </c>
      <c r="AC210" s="18" t="n">
        <f aca="false">Z210/V210</f>
        <v>0.333333333333333</v>
      </c>
      <c r="AD210" s="19" t="n">
        <f aca="false">IF(FZ210&gt;V210,Z210-V210*(GC210-Z210)/(FZ210-V210),0)</f>
        <v>-2.68421052631579</v>
      </c>
      <c r="AE210" s="19" t="n">
        <v>5.172</v>
      </c>
      <c r="AF210" s="8" t="n">
        <v>0</v>
      </c>
      <c r="AG210" s="8" t="n">
        <v>1.1</v>
      </c>
      <c r="AH210" s="8" t="n">
        <v>24</v>
      </c>
      <c r="AI210" s="8" t="n">
        <v>521</v>
      </c>
      <c r="AJ210" s="8" t="n">
        <v>21588</v>
      </c>
      <c r="AK210" s="19" t="n">
        <v>359.8</v>
      </c>
      <c r="AL210" s="8" t="n">
        <v>359.8</v>
      </c>
      <c r="AM210" s="8" t="n">
        <v>360</v>
      </c>
      <c r="AN210" s="18" t="n">
        <f aca="false">AJ210/60/V210</f>
        <v>9.99444444444445</v>
      </c>
      <c r="AO210" s="8" t="n">
        <v>17.12</v>
      </c>
      <c r="AP210" s="12" t="n">
        <f aca="false">IF(EF210&gt;0,Z210/EF210,0)</f>
        <v>0.857142857142857</v>
      </c>
      <c r="AQ210" s="8" t="n">
        <v>77</v>
      </c>
      <c r="AR210" s="8" t="n">
        <v>76</v>
      </c>
      <c r="AS210" s="8" t="n">
        <v>77</v>
      </c>
      <c r="AT210" s="8" t="n">
        <v>63</v>
      </c>
      <c r="AU210" s="8" t="n">
        <v>63</v>
      </c>
      <c r="AV210" s="8" t="n">
        <v>45</v>
      </c>
      <c r="AW210" s="8" t="n">
        <v>49</v>
      </c>
      <c r="AX210" s="8" t="n">
        <v>21</v>
      </c>
      <c r="AY210" s="8" t="n">
        <v>1</v>
      </c>
      <c r="AZ210" s="8" t="n">
        <v>7</v>
      </c>
      <c r="BA210" s="8" t="n">
        <f aca="false">AY210+AZ210</f>
        <v>8</v>
      </c>
      <c r="BB210" s="8" t="n">
        <v>4.24</v>
      </c>
      <c r="BC210" s="8" t="n">
        <v>28.6667</v>
      </c>
      <c r="BD210" s="19" t="n">
        <v>48</v>
      </c>
      <c r="BE210" s="19" t="n">
        <v>8.00444691495275</v>
      </c>
      <c r="BF210" s="19" t="n">
        <f aca="false">AQ210+BD210</f>
        <v>125</v>
      </c>
      <c r="BG210" s="19" t="n">
        <f aca="false">IF(AL210&gt;0,BF210/AL210*60,0)</f>
        <v>20.8449138410228</v>
      </c>
      <c r="BH210" s="8" t="n">
        <v>99</v>
      </c>
      <c r="BI210" s="8" t="n">
        <v>136</v>
      </c>
      <c r="BJ210" s="8" t="n">
        <v>96</v>
      </c>
      <c r="BK210" s="12" t="n">
        <f aca="false">BH210/(BH210+BJ210)</f>
        <v>0.507692307692308</v>
      </c>
      <c r="BL210" s="8" t="n">
        <v>32</v>
      </c>
      <c r="BM210" s="8" t="n">
        <v>32</v>
      </c>
      <c r="BN210" s="8" t="n">
        <v>39</v>
      </c>
      <c r="BO210" s="8" t="n">
        <f aca="false">BM210-BN210</f>
        <v>-7</v>
      </c>
      <c r="BP210" s="8" t="n">
        <v>18</v>
      </c>
      <c r="BQ210" s="8" t="n">
        <v>5</v>
      </c>
      <c r="BR210" s="8" t="n">
        <v>5</v>
      </c>
      <c r="BS210" s="8" t="n">
        <v>14</v>
      </c>
      <c r="BT210" s="12" t="n">
        <f aca="false">BS210/(EA210+BS210)</f>
        <v>0.0573770491803279</v>
      </c>
      <c r="BU210" s="8" t="n">
        <v>4</v>
      </c>
      <c r="BV210" s="8" t="n">
        <v>12</v>
      </c>
      <c r="BW210" s="12" t="n">
        <f aca="false">IF(BU210+BV210&gt;0,BU210/(BU210+BV210),0)</f>
        <v>0.25</v>
      </c>
      <c r="BX210" s="8" t="n">
        <v>2</v>
      </c>
      <c r="BY210" s="8" t="n">
        <v>2</v>
      </c>
      <c r="BZ210" s="8" t="n">
        <v>1</v>
      </c>
      <c r="CA210" s="8" t="n">
        <v>4</v>
      </c>
      <c r="CB210" s="8" t="n">
        <v>1</v>
      </c>
      <c r="CC210" s="8" t="n">
        <v>6</v>
      </c>
      <c r="CD210" s="8" t="n">
        <v>1</v>
      </c>
      <c r="CE210" s="8" t="n">
        <v>6</v>
      </c>
      <c r="CF210" s="8" t="n">
        <v>2</v>
      </c>
      <c r="CG210" s="8" t="n">
        <v>4</v>
      </c>
      <c r="CH210" s="8" t="n">
        <v>1</v>
      </c>
      <c r="CI210" s="8" t="n">
        <v>5</v>
      </c>
      <c r="CJ210" s="8" t="n">
        <v>0</v>
      </c>
      <c r="CK210" s="8" t="n">
        <v>1</v>
      </c>
      <c r="CL210" s="8" t="n">
        <v>1</v>
      </c>
      <c r="CM210" s="8" t="n">
        <v>2</v>
      </c>
      <c r="CN210" s="8" t="n">
        <v>0</v>
      </c>
      <c r="CO210" s="8" t="n">
        <v>1</v>
      </c>
      <c r="CP210" s="8" t="n">
        <v>1</v>
      </c>
      <c r="CQ210" s="8" t="n">
        <v>1</v>
      </c>
      <c r="CR210" s="8" t="n">
        <v>0</v>
      </c>
      <c r="CS210" s="8" t="n">
        <v>2</v>
      </c>
      <c r="CT210" s="8" t="n">
        <v>0</v>
      </c>
      <c r="CU210" s="8" t="n">
        <v>0</v>
      </c>
      <c r="CV210" s="8" t="n">
        <v>0</v>
      </c>
      <c r="CW210" s="8" t="n">
        <v>5</v>
      </c>
      <c r="CX210" s="8" t="n">
        <v>0</v>
      </c>
      <c r="CY210" s="8" t="n">
        <v>2</v>
      </c>
      <c r="CZ210" s="8" t="n">
        <v>2</v>
      </c>
      <c r="DA210" s="8" t="n">
        <v>14</v>
      </c>
      <c r="DB210" s="8" t="n">
        <v>6</v>
      </c>
      <c r="DC210" s="8" t="n">
        <v>0</v>
      </c>
      <c r="DD210" s="8" t="n">
        <v>3</v>
      </c>
      <c r="DE210" s="8" t="n">
        <v>3</v>
      </c>
      <c r="DF210" s="8" t="n">
        <v>6</v>
      </c>
      <c r="DG210" s="8" t="n">
        <v>1</v>
      </c>
      <c r="DH210" s="8" t="n">
        <v>26</v>
      </c>
      <c r="DI210" s="8" t="n">
        <v>12</v>
      </c>
      <c r="DJ210" s="8" t="n">
        <v>14</v>
      </c>
      <c r="DK210" s="8" t="n">
        <v>12</v>
      </c>
      <c r="DL210" s="8" t="n">
        <v>12</v>
      </c>
      <c r="DM210" s="8" t="n">
        <v>0</v>
      </c>
      <c r="DN210" s="8" t="n">
        <v>11</v>
      </c>
      <c r="DO210" s="8" t="n">
        <v>11</v>
      </c>
      <c r="DP210" s="8" t="n">
        <v>0</v>
      </c>
      <c r="DQ210" s="8" t="n">
        <f aca="false">DJ210-DI210</f>
        <v>2</v>
      </c>
      <c r="DR210" s="19" t="n">
        <v>-0.314</v>
      </c>
      <c r="DS210" s="8" t="n">
        <v>12</v>
      </c>
      <c r="DT210" s="8" t="n">
        <v>0</v>
      </c>
      <c r="DU210" s="8" t="n">
        <v>0</v>
      </c>
      <c r="DV210" s="8" t="n">
        <v>0</v>
      </c>
      <c r="DW210" s="8" t="n">
        <v>0</v>
      </c>
      <c r="DX210" s="8" t="n">
        <v>332</v>
      </c>
      <c r="DY210" s="8" t="n">
        <v>298</v>
      </c>
      <c r="DZ210" s="8" t="n">
        <v>248</v>
      </c>
      <c r="EA210" s="8" t="n">
        <v>230</v>
      </c>
      <c r="EB210" s="8" t="n">
        <v>183</v>
      </c>
      <c r="EC210" s="8" t="n">
        <v>179</v>
      </c>
      <c r="ED210" s="8" t="n">
        <v>14.12</v>
      </c>
      <c r="EE210" s="8" t="n">
        <v>11.26</v>
      </c>
      <c r="EF210" s="8" t="n">
        <v>14</v>
      </c>
      <c r="EG210" s="8" t="n">
        <v>12</v>
      </c>
      <c r="EH210" s="12" t="n">
        <f aca="false">EF210/EB210</f>
        <v>0.0765027322404372</v>
      </c>
      <c r="EI210" s="20" t="n">
        <f aca="false">1-EG210/EC210</f>
        <v>0.932960893854749</v>
      </c>
      <c r="EJ210" s="21" t="n">
        <f aca="false">EH210+EI210</f>
        <v>1.00946362609519</v>
      </c>
      <c r="EK210" s="8" t="n">
        <v>334</v>
      </c>
      <c r="EL210" s="8" t="n">
        <v>298</v>
      </c>
      <c r="EM210" s="8" t="n">
        <v>248</v>
      </c>
      <c r="EN210" s="8" t="n">
        <v>230</v>
      </c>
      <c r="EO210" s="8" t="n">
        <v>182</v>
      </c>
      <c r="EP210" s="8" t="n">
        <v>179</v>
      </c>
      <c r="EQ210" s="8" t="n">
        <v>14</v>
      </c>
      <c r="ER210" s="8" t="n">
        <v>12</v>
      </c>
      <c r="ES210" s="8" t="n">
        <v>177</v>
      </c>
      <c r="ET210" s="8" t="n">
        <v>142</v>
      </c>
      <c r="EU210" s="8" t="n">
        <v>64</v>
      </c>
      <c r="EV210" s="8" t="n">
        <v>50</v>
      </c>
      <c r="EW210" s="8" t="n">
        <v>10</v>
      </c>
      <c r="EX210" s="8" t="n">
        <v>7</v>
      </c>
      <c r="EY210" s="8" t="n">
        <v>24</v>
      </c>
      <c r="EZ210" s="8" t="n">
        <v>38</v>
      </c>
      <c r="FA210" s="8" t="n">
        <v>1</v>
      </c>
      <c r="FB210" s="8" t="n">
        <v>0.3</v>
      </c>
      <c r="FC210" s="8" t="n">
        <v>1.3</v>
      </c>
      <c r="FD210" s="19" t="n">
        <v>13.64</v>
      </c>
      <c r="FE210" s="18" t="n">
        <f aca="false">FD210/V210</f>
        <v>0.378888888888889</v>
      </c>
      <c r="FF210" s="8" t="n">
        <v>0.9236</v>
      </c>
      <c r="FG210" s="8" t="n">
        <v>0.76</v>
      </c>
      <c r="FH210" s="8" t="n">
        <v>-0.02</v>
      </c>
      <c r="FI210" s="8" t="n">
        <v>0.75</v>
      </c>
      <c r="FJ210" s="8" t="n">
        <v>1</v>
      </c>
      <c r="FK210" s="8" t="n">
        <v>0</v>
      </c>
      <c r="FL210" s="8" t="n">
        <v>0</v>
      </c>
      <c r="FM210" s="8" t="n">
        <f aca="false">BL210+BS210+AH210+DT210</f>
        <v>70</v>
      </c>
      <c r="FN210" s="19" t="n">
        <f aca="false">IF(DS210&gt;0,(BL210+BR210)/DS210,0)</f>
        <v>3.08333333333333</v>
      </c>
      <c r="FO210" s="12" t="n">
        <v>0.0646178093</v>
      </c>
      <c r="FP210" s="19" t="n">
        <f aca="false">Z210-AH210/10</f>
        <v>9.6</v>
      </c>
      <c r="FQ210" s="19" t="n">
        <f aca="false">Z210+DR210/5</f>
        <v>11.9372</v>
      </c>
      <c r="FR210" s="19" t="n">
        <f aca="false">(DX210+DY210)/AL210*60</f>
        <v>105.058365758755</v>
      </c>
      <c r="FS210" s="22"/>
      <c r="FT210" s="22"/>
      <c r="FU210" s="22"/>
      <c r="FV210" s="22"/>
      <c r="FW210" s="17" t="s">
        <v>280</v>
      </c>
      <c r="FX210" s="23" t="n">
        <v>650000</v>
      </c>
      <c r="FY210" s="23" t="n">
        <v>650000</v>
      </c>
      <c r="FZ210" s="8" t="n">
        <v>188</v>
      </c>
      <c r="GA210" s="8" t="n">
        <v>28</v>
      </c>
      <c r="GB210" s="8" t="n">
        <v>46</v>
      </c>
      <c r="GC210" s="8" t="n">
        <v>74</v>
      </c>
      <c r="GD210" s="8" t="n">
        <v>1</v>
      </c>
      <c r="GE210" s="8" t="n">
        <v>112</v>
      </c>
      <c r="GF210" s="8" t="n">
        <v>251</v>
      </c>
      <c r="GG210" s="8" t="n">
        <v>2368</v>
      </c>
      <c r="GH210" s="8" t="n">
        <v>4.6</v>
      </c>
      <c r="GI210" s="8" t="n">
        <v>2.3</v>
      </c>
      <c r="GJ210" s="8" t="n">
        <v>6.9</v>
      </c>
      <c r="GK210" s="8" t="n">
        <f aca="false">Z210-AH210/10</f>
        <v>9.6</v>
      </c>
      <c r="GL210" s="22"/>
      <c r="GM210" s="22"/>
      <c r="GN210" s="22"/>
      <c r="GO210" s="22"/>
      <c r="GP210" s="22"/>
    </row>
    <row r="211" customFormat="false" ht="13.65" hidden="false" customHeight="true" outlineLevel="0" collapsed="false">
      <c r="A211" s="16" t="n">
        <v>32756</v>
      </c>
      <c r="B211" s="17" t="s">
        <v>1239</v>
      </c>
      <c r="C211" s="17" t="s">
        <v>404</v>
      </c>
      <c r="D211" s="17" t="s">
        <v>283</v>
      </c>
      <c r="E211" s="17" t="s">
        <v>283</v>
      </c>
      <c r="F211" s="8" t="n">
        <v>73</v>
      </c>
      <c r="G211" s="8" t="n">
        <v>208</v>
      </c>
      <c r="H211" s="8" t="n">
        <v>2009</v>
      </c>
      <c r="I211" s="8" t="n">
        <v>4</v>
      </c>
      <c r="J211" s="8" t="n">
        <v>98</v>
      </c>
      <c r="K211" s="17" t="s">
        <v>273</v>
      </c>
      <c r="L211" s="8" t="n">
        <v>2011</v>
      </c>
      <c r="M211" s="8" t="n">
        <v>28</v>
      </c>
      <c r="N211" s="8" t="n">
        <v>7</v>
      </c>
      <c r="O211" s="8" t="n">
        <v>8475225</v>
      </c>
      <c r="P211" s="17" t="s">
        <v>1240</v>
      </c>
      <c r="Q211" s="17" t="s">
        <v>1241</v>
      </c>
      <c r="R211" s="17" t="s">
        <v>873</v>
      </c>
      <c r="S211" s="17" t="s">
        <v>1242</v>
      </c>
      <c r="T211" s="17" t="s">
        <v>299</v>
      </c>
      <c r="U211" s="17" t="s">
        <v>488</v>
      </c>
      <c r="V211" s="8" t="n">
        <v>79</v>
      </c>
      <c r="W211" s="8" t="n">
        <v>25</v>
      </c>
      <c r="X211" s="8" t="n">
        <v>26</v>
      </c>
      <c r="Y211" s="8" t="n">
        <v>16</v>
      </c>
      <c r="Z211" s="8" t="n">
        <v>51</v>
      </c>
      <c r="AA211" s="8" t="n">
        <v>6</v>
      </c>
      <c r="AB211" s="8" t="n">
        <v>13</v>
      </c>
      <c r="AC211" s="18" t="n">
        <f aca="false">Z211/V211</f>
        <v>0.645569620253165</v>
      </c>
      <c r="AD211" s="19" t="n">
        <f aca="false">IF(FZ211&gt;V211,Z211-V211*(GC211-Z211)/(FZ211-V211),0)</f>
        <v>13.0366132723112</v>
      </c>
      <c r="AE211" s="19" t="n">
        <v>20.465</v>
      </c>
      <c r="AF211" s="8" t="n">
        <v>20</v>
      </c>
      <c r="AG211" s="8" t="n">
        <v>15</v>
      </c>
      <c r="AH211" s="8" t="n">
        <v>24</v>
      </c>
      <c r="AI211" s="8" t="n">
        <v>1623</v>
      </c>
      <c r="AJ211" s="8" t="n">
        <v>72909</v>
      </c>
      <c r="AK211" s="19" t="n">
        <v>1215.15</v>
      </c>
      <c r="AL211" s="8" t="n">
        <v>1215.15</v>
      </c>
      <c r="AM211" s="8" t="n">
        <v>1215</v>
      </c>
      <c r="AN211" s="18" t="n">
        <f aca="false">AJ211/60/V211</f>
        <v>15.3816455696203</v>
      </c>
      <c r="AO211" s="8" t="n">
        <v>25.49</v>
      </c>
      <c r="AP211" s="12" t="n">
        <f aca="false">IF(EF211&gt;0,Z211/EF211,0)</f>
        <v>0.62962962962963</v>
      </c>
      <c r="AQ211" s="8" t="n">
        <v>372</v>
      </c>
      <c r="AR211" s="8" t="n">
        <v>372</v>
      </c>
      <c r="AS211" s="8" t="n">
        <v>372</v>
      </c>
      <c r="AT211" s="8" t="n">
        <v>319</v>
      </c>
      <c r="AU211" s="8" t="n">
        <v>319</v>
      </c>
      <c r="AV211" s="8" t="n">
        <v>229</v>
      </c>
      <c r="AW211" s="8" t="n">
        <v>241</v>
      </c>
      <c r="AX211" s="8" t="n">
        <v>118</v>
      </c>
      <c r="AY211" s="8" t="n">
        <v>12</v>
      </c>
      <c r="AZ211" s="8" t="n">
        <v>24</v>
      </c>
      <c r="BA211" s="8" t="n">
        <f aca="false">AY211+AZ211</f>
        <v>36</v>
      </c>
      <c r="BB211" s="8" t="n">
        <v>26.71</v>
      </c>
      <c r="BC211" s="8" t="n">
        <v>25.5983</v>
      </c>
      <c r="BD211" s="19" t="n">
        <v>311.4</v>
      </c>
      <c r="BE211" s="19" t="n">
        <v>15.3758795210468</v>
      </c>
      <c r="BF211" s="19" t="n">
        <f aca="false">AQ211+BD211</f>
        <v>683.4</v>
      </c>
      <c r="BG211" s="19" t="n">
        <f aca="false">IF(AL211&gt;0,BF211/AL211*60,0)</f>
        <v>33.7439822244167</v>
      </c>
      <c r="BH211" s="8" t="n">
        <v>501</v>
      </c>
      <c r="BI211" s="8" t="n">
        <v>396</v>
      </c>
      <c r="BJ211" s="8" t="n">
        <v>245</v>
      </c>
      <c r="BK211" s="12" t="n">
        <f aca="false">BH211/(BH211+BJ211)</f>
        <v>0.671581769436997</v>
      </c>
      <c r="BL211" s="8" t="n">
        <v>60</v>
      </c>
      <c r="BM211" s="8" t="n">
        <v>60</v>
      </c>
      <c r="BN211" s="8" t="n">
        <v>101</v>
      </c>
      <c r="BO211" s="8" t="n">
        <f aca="false">BM211-BN211</f>
        <v>-41</v>
      </c>
      <c r="BP211" s="8" t="n">
        <v>90</v>
      </c>
      <c r="BQ211" s="8" t="n">
        <v>28</v>
      </c>
      <c r="BR211" s="8" t="n">
        <v>61</v>
      </c>
      <c r="BS211" s="8" t="n">
        <v>35</v>
      </c>
      <c r="BT211" s="12" t="n">
        <f aca="false">BS211/(EA211+BS211)</f>
        <v>0.0469798657718121</v>
      </c>
      <c r="BU211" s="8" t="n">
        <v>40</v>
      </c>
      <c r="BV211" s="8" t="n">
        <v>54</v>
      </c>
      <c r="BW211" s="12" t="n">
        <f aca="false">IF(BU211+BV211&gt;0,BU211/(BU211+BV211),0)</f>
        <v>0.425531914893617</v>
      </c>
      <c r="BX211" s="8" t="n">
        <v>5</v>
      </c>
      <c r="BY211" s="8" t="n">
        <v>4</v>
      </c>
      <c r="BZ211" s="8" t="n">
        <v>11</v>
      </c>
      <c r="CA211" s="8" t="n">
        <v>15</v>
      </c>
      <c r="CB211" s="8" t="n">
        <v>24</v>
      </c>
      <c r="CC211" s="8" t="n">
        <v>35</v>
      </c>
      <c r="CD211" s="8" t="n">
        <v>13</v>
      </c>
      <c r="CE211" s="8" t="n">
        <v>16</v>
      </c>
      <c r="CF211" s="8" t="n">
        <v>12</v>
      </c>
      <c r="CG211" s="8" t="n">
        <v>18</v>
      </c>
      <c r="CH211" s="8" t="n">
        <v>29</v>
      </c>
      <c r="CI211" s="8" t="n">
        <v>33</v>
      </c>
      <c r="CJ211" s="8" t="n">
        <v>0</v>
      </c>
      <c r="CK211" s="8" t="n">
        <v>0</v>
      </c>
      <c r="CL211" s="8" t="n">
        <v>10</v>
      </c>
      <c r="CM211" s="8" t="n">
        <v>2</v>
      </c>
      <c r="CN211" s="8" t="n">
        <v>0</v>
      </c>
      <c r="CO211" s="8" t="n">
        <v>0</v>
      </c>
      <c r="CP211" s="8" t="n">
        <v>0</v>
      </c>
      <c r="CQ211" s="8" t="n">
        <v>3</v>
      </c>
      <c r="CR211" s="8" t="n">
        <v>0</v>
      </c>
      <c r="CS211" s="8" t="n">
        <v>0</v>
      </c>
      <c r="CT211" s="8" t="n">
        <v>1</v>
      </c>
      <c r="CU211" s="8" t="n">
        <v>2</v>
      </c>
      <c r="CV211" s="8" t="n">
        <v>0</v>
      </c>
      <c r="CW211" s="8" t="n">
        <v>19</v>
      </c>
      <c r="CX211" s="8" t="n">
        <v>2</v>
      </c>
      <c r="CY211" s="8" t="n">
        <v>3</v>
      </c>
      <c r="CZ211" s="8" t="n">
        <v>11</v>
      </c>
      <c r="DA211" s="8" t="n">
        <v>74</v>
      </c>
      <c r="DB211" s="8" t="n">
        <v>20</v>
      </c>
      <c r="DC211" s="8" t="n">
        <v>5</v>
      </c>
      <c r="DD211" s="8" t="n">
        <v>21</v>
      </c>
      <c r="DE211" s="8" t="n">
        <v>16</v>
      </c>
      <c r="DF211" s="8" t="n">
        <v>16</v>
      </c>
      <c r="DG211" s="8" t="n">
        <v>3</v>
      </c>
      <c r="DH211" s="8" t="n">
        <v>148</v>
      </c>
      <c r="DI211" s="8" t="n">
        <v>12</v>
      </c>
      <c r="DJ211" s="8" t="n">
        <v>14</v>
      </c>
      <c r="DK211" s="8" t="n">
        <v>12</v>
      </c>
      <c r="DL211" s="8" t="n">
        <v>12</v>
      </c>
      <c r="DM211" s="8" t="n">
        <v>0</v>
      </c>
      <c r="DN211" s="8" t="n">
        <v>14</v>
      </c>
      <c r="DO211" s="8" t="n">
        <v>14</v>
      </c>
      <c r="DP211" s="8" t="n">
        <v>0</v>
      </c>
      <c r="DQ211" s="8" t="n">
        <f aca="false">DJ211-DI211</f>
        <v>2</v>
      </c>
      <c r="DR211" s="19" t="n">
        <v>0.616</v>
      </c>
      <c r="DS211" s="8" t="n">
        <v>12</v>
      </c>
      <c r="DT211" s="8" t="n">
        <v>0</v>
      </c>
      <c r="DU211" s="8" t="n">
        <v>0</v>
      </c>
      <c r="DV211" s="8" t="n">
        <v>0</v>
      </c>
      <c r="DW211" s="8" t="n">
        <v>0</v>
      </c>
      <c r="DX211" s="8" t="n">
        <v>1505</v>
      </c>
      <c r="DY211" s="8" t="n">
        <v>947</v>
      </c>
      <c r="DZ211" s="8" t="n">
        <v>1133</v>
      </c>
      <c r="EA211" s="8" t="n">
        <v>710</v>
      </c>
      <c r="EB211" s="8" t="n">
        <v>812</v>
      </c>
      <c r="EC211" s="8" t="n">
        <v>549</v>
      </c>
      <c r="ED211" s="8" t="n">
        <v>73.83</v>
      </c>
      <c r="EE211" s="8" t="n">
        <v>43.43</v>
      </c>
      <c r="EF211" s="8" t="n">
        <v>81</v>
      </c>
      <c r="EG211" s="8" t="n">
        <v>34</v>
      </c>
      <c r="EH211" s="12" t="n">
        <f aca="false">EF211/EB211</f>
        <v>0.0997536945812808</v>
      </c>
      <c r="EI211" s="20" t="n">
        <f aca="false">1-EG211/EC211</f>
        <v>0.938069216757741</v>
      </c>
      <c r="EJ211" s="21" t="n">
        <f aca="false">EH211+EI211</f>
        <v>1.03782291133902</v>
      </c>
      <c r="EK211" s="8" t="n">
        <v>1507</v>
      </c>
      <c r="EL211" s="8" t="n">
        <v>947</v>
      </c>
      <c r="EM211" s="8" t="n">
        <v>1136</v>
      </c>
      <c r="EN211" s="8" t="n">
        <v>711</v>
      </c>
      <c r="EO211" s="8" t="n">
        <v>815</v>
      </c>
      <c r="EP211" s="8" t="n">
        <v>548</v>
      </c>
      <c r="EQ211" s="8" t="n">
        <v>81</v>
      </c>
      <c r="ER211" s="8" t="n">
        <v>34</v>
      </c>
      <c r="ES211" s="8" t="n">
        <v>729</v>
      </c>
      <c r="ET211" s="8" t="n">
        <v>481</v>
      </c>
      <c r="EU211" s="8" t="n">
        <v>282</v>
      </c>
      <c r="EV211" s="8" t="n">
        <v>200</v>
      </c>
      <c r="EW211" s="8" t="n">
        <v>42</v>
      </c>
      <c r="EX211" s="8" t="n">
        <v>23</v>
      </c>
      <c r="EY211" s="8" t="n">
        <v>73</v>
      </c>
      <c r="EZ211" s="8" t="n">
        <v>83</v>
      </c>
      <c r="FA211" s="8" t="n">
        <v>4.5</v>
      </c>
      <c r="FB211" s="8" t="n">
        <v>2</v>
      </c>
      <c r="FC211" s="8" t="n">
        <v>6.5</v>
      </c>
      <c r="FD211" s="19" t="n">
        <v>70.89</v>
      </c>
      <c r="FE211" s="18" t="n">
        <f aca="false">FD211/V211</f>
        <v>0.897341772151899</v>
      </c>
      <c r="FF211" s="8" t="n">
        <v>6.0552</v>
      </c>
      <c r="FG211" s="8" t="n">
        <v>1.01</v>
      </c>
      <c r="FH211" s="8" t="n">
        <v>0.3</v>
      </c>
      <c r="FI211" s="8" t="n">
        <v>1.31</v>
      </c>
      <c r="FJ211" s="8" t="n">
        <v>4</v>
      </c>
      <c r="FK211" s="8" t="n">
        <v>1</v>
      </c>
      <c r="FL211" s="8" t="n">
        <v>1</v>
      </c>
      <c r="FM211" s="8" t="n">
        <f aca="false">BL211+BS211+AH211+DT211</f>
        <v>119</v>
      </c>
      <c r="FN211" s="19" t="n">
        <f aca="false">IF(DS211&gt;0,(BL211+BR211)/DS211,0)</f>
        <v>10.0833333333333</v>
      </c>
      <c r="FO211" s="12" t="n">
        <v>0.1099549453</v>
      </c>
      <c r="FP211" s="19" t="n">
        <f aca="false">Z211-AH211/10</f>
        <v>48.6</v>
      </c>
      <c r="FQ211" s="19" t="n">
        <f aca="false">Z211+DR211/5</f>
        <v>51.1232</v>
      </c>
      <c r="FR211" s="19" t="n">
        <f aca="false">(DX211+DY211)/AL211*60</f>
        <v>121.071472657697</v>
      </c>
      <c r="FS211" s="8" t="n">
        <v>4</v>
      </c>
      <c r="FT211" s="17" t="s">
        <v>307</v>
      </c>
      <c r="FU211" s="8" t="n">
        <v>195</v>
      </c>
      <c r="FV211" s="22"/>
      <c r="FW211" s="17" t="s">
        <v>280</v>
      </c>
      <c r="FX211" s="23" t="n">
        <v>4250000</v>
      </c>
      <c r="FY211" s="23" t="n">
        <v>4250000</v>
      </c>
      <c r="FZ211" s="8" t="n">
        <v>516</v>
      </c>
      <c r="GA211" s="8" t="n">
        <v>123</v>
      </c>
      <c r="GB211" s="8" t="n">
        <v>138</v>
      </c>
      <c r="GC211" s="8" t="n">
        <v>261</v>
      </c>
      <c r="GD211" s="8" t="n">
        <v>38</v>
      </c>
      <c r="GE211" s="8" t="n">
        <v>210</v>
      </c>
      <c r="GF211" s="8" t="n">
        <v>1304</v>
      </c>
      <c r="GG211" s="8" t="n">
        <v>7756</v>
      </c>
      <c r="GH211" s="8" t="n">
        <v>20.9</v>
      </c>
      <c r="GI211" s="8" t="n">
        <v>9.8</v>
      </c>
      <c r="GJ211" s="8" t="n">
        <v>30.7</v>
      </c>
      <c r="GK211" s="8" t="n">
        <f aca="false">Z211-AH211/10</f>
        <v>48.6</v>
      </c>
      <c r="GL211" s="22"/>
      <c r="GM211" s="22"/>
      <c r="GN211" s="22"/>
      <c r="GO211" s="22"/>
      <c r="GP211" s="22"/>
    </row>
    <row r="212" customFormat="false" ht="13.65" hidden="false" customHeight="true" outlineLevel="0" collapsed="false">
      <c r="A212" s="16" t="n">
        <v>34732</v>
      </c>
      <c r="B212" s="17" t="s">
        <v>1243</v>
      </c>
      <c r="C212" s="17" t="s">
        <v>455</v>
      </c>
      <c r="D212" s="17" t="s">
        <v>262</v>
      </c>
      <c r="E212" s="17" t="s">
        <v>262</v>
      </c>
      <c r="F212" s="8" t="n">
        <v>72</v>
      </c>
      <c r="G212" s="8" t="n">
        <v>209</v>
      </c>
      <c r="H212" s="8" t="n">
        <v>2013</v>
      </c>
      <c r="I212" s="8" t="n">
        <v>1</v>
      </c>
      <c r="J212" s="8" t="n">
        <v>17</v>
      </c>
      <c r="K212" s="17" t="s">
        <v>273</v>
      </c>
      <c r="L212" s="8" t="n">
        <v>2014</v>
      </c>
      <c r="M212" s="8" t="n">
        <v>22</v>
      </c>
      <c r="N212" s="8" t="n">
        <v>4</v>
      </c>
      <c r="O212" s="8" t="n">
        <v>8477508</v>
      </c>
      <c r="P212" s="17" t="s">
        <v>1244</v>
      </c>
      <c r="Q212" s="17" t="s">
        <v>1245</v>
      </c>
      <c r="R212" s="17" t="s">
        <v>1246</v>
      </c>
      <c r="S212" s="17" t="s">
        <v>1247</v>
      </c>
      <c r="T212" s="17" t="s">
        <v>817</v>
      </c>
      <c r="U212" s="17" t="s">
        <v>567</v>
      </c>
      <c r="V212" s="8" t="n">
        <v>65</v>
      </c>
      <c r="W212" s="8" t="n">
        <v>2</v>
      </c>
      <c r="X212" s="8" t="n">
        <v>10</v>
      </c>
      <c r="Y212" s="8" t="n">
        <v>7</v>
      </c>
      <c r="Z212" s="8" t="n">
        <v>12</v>
      </c>
      <c r="AA212" s="8" t="n">
        <v>14</v>
      </c>
      <c r="AB212" s="8" t="n">
        <v>72</v>
      </c>
      <c r="AC212" s="18" t="n">
        <f aca="false">Z212/V212</f>
        <v>0.184615384615385</v>
      </c>
      <c r="AD212" s="19" t="n">
        <f aca="false">IF(FZ212&gt;V212,Z212-V212*(GC212-Z212)/(FZ212-V212),0)</f>
        <v>-2.08333333333333</v>
      </c>
      <c r="AE212" s="19" t="n">
        <v>3.895</v>
      </c>
      <c r="AF212" s="8" t="n">
        <v>-8</v>
      </c>
      <c r="AG212" s="8" t="n">
        <v>-0.1</v>
      </c>
      <c r="AH212" s="8" t="n">
        <v>23</v>
      </c>
      <c r="AI212" s="8" t="n">
        <v>884</v>
      </c>
      <c r="AJ212" s="8" t="n">
        <v>38443</v>
      </c>
      <c r="AK212" s="19" t="n">
        <v>640.71666666667</v>
      </c>
      <c r="AL212" s="8" t="n">
        <v>640.72</v>
      </c>
      <c r="AM212" s="8" t="n">
        <v>641</v>
      </c>
      <c r="AN212" s="18" t="n">
        <f aca="false">AJ212/60/V212</f>
        <v>9.85717948717949</v>
      </c>
      <c r="AO212" s="8" t="n">
        <v>16.7</v>
      </c>
      <c r="AP212" s="12" t="n">
        <f aca="false">IF(EF212&gt;0,Z212/EF212,0)</f>
        <v>0.666666666666667</v>
      </c>
      <c r="AQ212" s="8" t="n">
        <v>123</v>
      </c>
      <c r="AR212" s="8" t="n">
        <v>124</v>
      </c>
      <c r="AS212" s="8" t="n">
        <v>124</v>
      </c>
      <c r="AT212" s="8" t="n">
        <v>93</v>
      </c>
      <c r="AU212" s="8" t="n">
        <v>94</v>
      </c>
      <c r="AV212" s="8" t="n">
        <v>65</v>
      </c>
      <c r="AW212" s="8" t="n">
        <v>81</v>
      </c>
      <c r="AX212" s="8" t="n">
        <v>37</v>
      </c>
      <c r="AY212" s="8" t="n">
        <v>2</v>
      </c>
      <c r="AZ212" s="8" t="n">
        <v>11</v>
      </c>
      <c r="BA212" s="8" t="n">
        <f aca="false">AY212+AZ212</f>
        <v>13</v>
      </c>
      <c r="BB212" s="8" t="n">
        <v>8.37</v>
      </c>
      <c r="BC212" s="8" t="n">
        <v>26.0923</v>
      </c>
      <c r="BD212" s="19" t="n">
        <v>219.4</v>
      </c>
      <c r="BE212" s="19" t="n">
        <v>20.5457430481491</v>
      </c>
      <c r="BF212" s="19" t="n">
        <f aca="false">AQ212+BD212</f>
        <v>342.4</v>
      </c>
      <c r="BG212" s="19" t="n">
        <f aca="false">IF(AL212&gt;0,BF212/AL212*60,0)</f>
        <v>32.063928080909</v>
      </c>
      <c r="BH212" s="8" t="n">
        <v>186</v>
      </c>
      <c r="BI212" s="8" t="n">
        <v>210</v>
      </c>
      <c r="BJ212" s="8" t="n">
        <v>181</v>
      </c>
      <c r="BK212" s="12" t="n">
        <f aca="false">BH212/(BH212+BJ212)</f>
        <v>0.506811989100817</v>
      </c>
      <c r="BL212" s="8" t="n">
        <v>130</v>
      </c>
      <c r="BM212" s="8" t="n">
        <v>130</v>
      </c>
      <c r="BN212" s="8" t="n">
        <v>71</v>
      </c>
      <c r="BO212" s="8" t="n">
        <f aca="false">BM212-BN212</f>
        <v>59</v>
      </c>
      <c r="BP212" s="8" t="n">
        <v>29</v>
      </c>
      <c r="BQ212" s="8" t="n">
        <v>18</v>
      </c>
      <c r="BR212" s="8" t="n">
        <v>9</v>
      </c>
      <c r="BS212" s="8" t="n">
        <v>26</v>
      </c>
      <c r="BT212" s="12" t="n">
        <f aca="false">BS212/(EA212+BS212)</f>
        <v>0.055793991416309</v>
      </c>
      <c r="BU212" s="8" t="n">
        <v>48</v>
      </c>
      <c r="BV212" s="8" t="n">
        <v>73</v>
      </c>
      <c r="BW212" s="12" t="n">
        <f aca="false">IF(BU212+BV212&gt;0,BU212/(BU212+BV212),0)</f>
        <v>0.396694214876033</v>
      </c>
      <c r="BX212" s="8" t="n">
        <v>8</v>
      </c>
      <c r="BY212" s="8" t="n">
        <v>8</v>
      </c>
      <c r="BZ212" s="8" t="n">
        <v>20</v>
      </c>
      <c r="CA212" s="8" t="n">
        <v>27</v>
      </c>
      <c r="CB212" s="8" t="n">
        <v>20</v>
      </c>
      <c r="CC212" s="8" t="n">
        <v>38</v>
      </c>
      <c r="CD212" s="8" t="n">
        <v>13</v>
      </c>
      <c r="CE212" s="8" t="n">
        <v>20</v>
      </c>
      <c r="CF212" s="8" t="n">
        <v>21</v>
      </c>
      <c r="CG212" s="8" t="n">
        <v>27</v>
      </c>
      <c r="CH212" s="8" t="n">
        <v>24</v>
      </c>
      <c r="CI212" s="8" t="n">
        <v>46</v>
      </c>
      <c r="CJ212" s="8" t="n">
        <v>0</v>
      </c>
      <c r="CK212" s="8" t="n">
        <v>0</v>
      </c>
      <c r="CL212" s="8" t="n">
        <v>0</v>
      </c>
      <c r="CM212" s="8" t="n">
        <v>1</v>
      </c>
      <c r="CN212" s="8" t="n">
        <v>0</v>
      </c>
      <c r="CO212" s="8" t="n">
        <v>0</v>
      </c>
      <c r="CP212" s="8" t="n">
        <v>0</v>
      </c>
      <c r="CQ212" s="8" t="n">
        <v>0</v>
      </c>
      <c r="CR212" s="8" t="n">
        <v>0</v>
      </c>
      <c r="CS212" s="8" t="n">
        <v>0</v>
      </c>
      <c r="CT212" s="8" t="n">
        <v>0</v>
      </c>
      <c r="CU212" s="8" t="n">
        <v>1</v>
      </c>
      <c r="CV212" s="8" t="n">
        <v>0</v>
      </c>
      <c r="CW212" s="8" t="n">
        <v>1</v>
      </c>
      <c r="CX212" s="8" t="n">
        <v>0</v>
      </c>
      <c r="CY212" s="8" t="n">
        <v>0</v>
      </c>
      <c r="CZ212" s="8" t="n">
        <v>1</v>
      </c>
      <c r="DA212" s="8" t="n">
        <v>28</v>
      </c>
      <c r="DB212" s="8" t="n">
        <v>12</v>
      </c>
      <c r="DC212" s="8" t="n">
        <v>1</v>
      </c>
      <c r="DD212" s="8" t="n">
        <v>2</v>
      </c>
      <c r="DE212" s="8" t="n">
        <v>8</v>
      </c>
      <c r="DF212" s="8" t="n">
        <v>8</v>
      </c>
      <c r="DG212" s="8" t="n">
        <v>0</v>
      </c>
      <c r="DH212" s="8" t="n">
        <v>34</v>
      </c>
      <c r="DI212" s="8" t="n">
        <v>10</v>
      </c>
      <c r="DJ212" s="8" t="n">
        <v>9</v>
      </c>
      <c r="DK212" s="8" t="n">
        <v>9</v>
      </c>
      <c r="DL212" s="8" t="n">
        <v>8</v>
      </c>
      <c r="DM212" s="8" t="n">
        <v>1</v>
      </c>
      <c r="DN212" s="8" t="n">
        <v>10</v>
      </c>
      <c r="DO212" s="8" t="n">
        <v>10</v>
      </c>
      <c r="DP212" s="8" t="n">
        <v>0</v>
      </c>
      <c r="DQ212" s="8" t="n">
        <f aca="false">DJ212-DI212</f>
        <v>-1</v>
      </c>
      <c r="DR212" s="19" t="n">
        <v>0.232</v>
      </c>
      <c r="DS212" s="8" t="n">
        <v>9</v>
      </c>
      <c r="DT212" s="8" t="n">
        <v>1</v>
      </c>
      <c r="DU212" s="8" t="n">
        <v>0</v>
      </c>
      <c r="DV212" s="8" t="n">
        <v>0</v>
      </c>
      <c r="DW212" s="8" t="n">
        <v>0</v>
      </c>
      <c r="DX212" s="8" t="n">
        <v>605</v>
      </c>
      <c r="DY212" s="8" t="n">
        <v>603</v>
      </c>
      <c r="DZ212" s="8" t="n">
        <v>448</v>
      </c>
      <c r="EA212" s="8" t="n">
        <v>440</v>
      </c>
      <c r="EB212" s="8" t="n">
        <v>306</v>
      </c>
      <c r="EC212" s="8" t="n">
        <v>312</v>
      </c>
      <c r="ED212" s="8" t="n">
        <v>28.75</v>
      </c>
      <c r="EE212" s="8" t="n">
        <v>23.38</v>
      </c>
      <c r="EF212" s="8" t="n">
        <v>18</v>
      </c>
      <c r="EG212" s="8" t="n">
        <v>26</v>
      </c>
      <c r="EH212" s="12" t="n">
        <f aca="false">EF212/EB212</f>
        <v>0.0588235294117647</v>
      </c>
      <c r="EI212" s="20" t="n">
        <f aca="false">1-EG212/EC212</f>
        <v>0.916666666666667</v>
      </c>
      <c r="EJ212" s="21" t="n">
        <f aca="false">EH212+EI212</f>
        <v>0.975490196078431</v>
      </c>
      <c r="EK212" s="8" t="n">
        <v>606</v>
      </c>
      <c r="EL212" s="8" t="n">
        <v>604</v>
      </c>
      <c r="EM212" s="8" t="n">
        <v>448</v>
      </c>
      <c r="EN212" s="8" t="n">
        <v>441</v>
      </c>
      <c r="EO212" s="8" t="n">
        <v>306</v>
      </c>
      <c r="EP212" s="8" t="n">
        <v>313</v>
      </c>
      <c r="EQ212" s="8" t="n">
        <v>18</v>
      </c>
      <c r="ER212" s="8" t="n">
        <v>27</v>
      </c>
      <c r="ES212" s="8" t="n">
        <v>289</v>
      </c>
      <c r="ET212" s="8" t="n">
        <v>274</v>
      </c>
      <c r="EU212" s="8" t="n">
        <v>116</v>
      </c>
      <c r="EV212" s="8" t="n">
        <v>93</v>
      </c>
      <c r="EW212" s="8" t="n">
        <v>12</v>
      </c>
      <c r="EX212" s="8" t="n">
        <v>11</v>
      </c>
      <c r="EY212" s="8" t="n">
        <v>52</v>
      </c>
      <c r="EZ212" s="8" t="n">
        <v>50</v>
      </c>
      <c r="FA212" s="8" t="n">
        <v>-0.4</v>
      </c>
      <c r="FB212" s="8" t="n">
        <v>0.5</v>
      </c>
      <c r="FC212" s="8" t="n">
        <v>0.1</v>
      </c>
      <c r="FD212" s="19" t="n">
        <v>14.8</v>
      </c>
      <c r="FE212" s="18" t="n">
        <f aca="false">FD212/V212</f>
        <v>0.227692307692308</v>
      </c>
      <c r="FF212" s="8" t="n">
        <v>0.3563</v>
      </c>
      <c r="FG212" s="8" t="n">
        <v>-0.43</v>
      </c>
      <c r="FH212" s="8" t="n">
        <v>0.02</v>
      </c>
      <c r="FI212" s="8" t="n">
        <v>-0.41</v>
      </c>
      <c r="FJ212" s="22"/>
      <c r="FK212" s="22"/>
      <c r="FL212" s="22"/>
      <c r="FM212" s="8" t="n">
        <f aca="false">BL212+BS212+AH212+DT212</f>
        <v>180</v>
      </c>
      <c r="FN212" s="19" t="n">
        <f aca="false">IF(DS212&gt;0,(BL212+BR212)/DS212,0)</f>
        <v>15.4444444444444</v>
      </c>
      <c r="FO212" s="12" t="n">
        <v>0.0117900791</v>
      </c>
      <c r="FP212" s="19" t="n">
        <f aca="false">Z212-AH212/10</f>
        <v>9.7</v>
      </c>
      <c r="FQ212" s="19" t="n">
        <f aca="false">Z212+DR212/5</f>
        <v>12.0464</v>
      </c>
      <c r="FR212" s="19" t="n">
        <f aca="false">(DX212+DY212)/AL212*60</f>
        <v>113.122736920964</v>
      </c>
      <c r="FS212" s="22"/>
      <c r="FT212" s="22"/>
      <c r="FU212" s="22"/>
      <c r="FV212" s="17" t="s">
        <v>255</v>
      </c>
      <c r="FW212" s="17" t="s">
        <v>270</v>
      </c>
      <c r="FX212" s="23" t="n">
        <v>850000</v>
      </c>
      <c r="FY212" s="23" t="n">
        <v>950000</v>
      </c>
      <c r="FZ212" s="8" t="n">
        <v>245</v>
      </c>
      <c r="GA212" s="8" t="n">
        <v>15</v>
      </c>
      <c r="GB212" s="8" t="n">
        <v>36</v>
      </c>
      <c r="GC212" s="8" t="n">
        <v>51</v>
      </c>
      <c r="GD212" s="8" t="n">
        <v>-16</v>
      </c>
      <c r="GE212" s="8" t="n">
        <v>59</v>
      </c>
      <c r="GF212" s="8" t="n">
        <v>261</v>
      </c>
      <c r="GG212" s="8" t="n">
        <v>2896</v>
      </c>
      <c r="GH212" s="8" t="n">
        <v>-0.7</v>
      </c>
      <c r="GI212" s="8" t="n">
        <v>2.3</v>
      </c>
      <c r="GJ212" s="8" t="n">
        <v>1.6</v>
      </c>
      <c r="GK212" s="8" t="n">
        <f aca="false">Z212-AH212/10</f>
        <v>9.7</v>
      </c>
      <c r="GL212" s="22"/>
      <c r="GM212" s="22"/>
      <c r="GN212" s="22"/>
      <c r="GO212" s="22"/>
      <c r="GP212" s="22"/>
    </row>
    <row r="213" customFormat="false" ht="13.65" hidden="false" customHeight="true" outlineLevel="0" collapsed="false">
      <c r="A213" s="16" t="n">
        <v>33291</v>
      </c>
      <c r="B213" s="17" t="s">
        <v>1248</v>
      </c>
      <c r="C213" s="17" t="s">
        <v>455</v>
      </c>
      <c r="D213" s="17" t="s">
        <v>262</v>
      </c>
      <c r="E213" s="17" t="s">
        <v>262</v>
      </c>
      <c r="F213" s="8" t="n">
        <v>74</v>
      </c>
      <c r="G213" s="8" t="n">
        <v>205</v>
      </c>
      <c r="H213" s="8" t="n">
        <v>2009</v>
      </c>
      <c r="I213" s="8" t="n">
        <v>6</v>
      </c>
      <c r="J213" s="8" t="n">
        <v>159</v>
      </c>
      <c r="K213" s="17" t="s">
        <v>263</v>
      </c>
      <c r="L213" s="8" t="n">
        <v>2014</v>
      </c>
      <c r="M213" s="8" t="n">
        <v>26</v>
      </c>
      <c r="N213" s="8" t="n">
        <v>4</v>
      </c>
      <c r="O213" s="8" t="n">
        <v>8475310</v>
      </c>
      <c r="P213" s="17" t="s">
        <v>1249</v>
      </c>
      <c r="Q213" s="17" t="s">
        <v>1250</v>
      </c>
      <c r="R213" s="17" t="s">
        <v>1251</v>
      </c>
      <c r="S213" s="17" t="s">
        <v>1247</v>
      </c>
      <c r="T213" s="17" t="s">
        <v>268</v>
      </c>
      <c r="U213" s="17" t="s">
        <v>473</v>
      </c>
      <c r="V213" s="8" t="n">
        <v>7</v>
      </c>
      <c r="W213" s="8" t="n">
        <v>0</v>
      </c>
      <c r="X213" s="8" t="n">
        <v>2</v>
      </c>
      <c r="Y213" s="8" t="n">
        <v>2</v>
      </c>
      <c r="Z213" s="8" t="n">
        <v>2</v>
      </c>
      <c r="AA213" s="8" t="n">
        <v>22</v>
      </c>
      <c r="AB213" s="8" t="n">
        <v>77</v>
      </c>
      <c r="AC213" s="18" t="n">
        <f aca="false">Z213/V213</f>
        <v>0.285714285714286</v>
      </c>
      <c r="AD213" s="19" t="n">
        <f aca="false">IF(FZ213&gt;V213,Z213-V213*(GC213-Z213)/(FZ213-V213),0)</f>
        <v>0.402173913043478</v>
      </c>
      <c r="AE213" s="19" t="n">
        <v>0.613</v>
      </c>
      <c r="AF213" s="8" t="n">
        <v>3</v>
      </c>
      <c r="AG213" s="8" t="n">
        <v>1.7</v>
      </c>
      <c r="AH213" s="8" t="n">
        <v>11</v>
      </c>
      <c r="AI213" s="8" t="n">
        <v>88</v>
      </c>
      <c r="AJ213" s="8" t="n">
        <v>3403</v>
      </c>
      <c r="AK213" s="19" t="n">
        <v>56.716666666667</v>
      </c>
      <c r="AL213" s="8" t="n">
        <v>56.72</v>
      </c>
      <c r="AM213" s="8" t="n">
        <v>57</v>
      </c>
      <c r="AN213" s="18" t="n">
        <f aca="false">AJ213/60/V213</f>
        <v>8.10238095238095</v>
      </c>
      <c r="AO213" s="8" t="n">
        <v>13.85</v>
      </c>
      <c r="AP213" s="12" t="n">
        <f aca="false">IF(EF213&gt;0,Z213/EF213,0)</f>
        <v>0.666666666666667</v>
      </c>
      <c r="AQ213" s="8" t="n">
        <v>22</v>
      </c>
      <c r="AR213" s="8" t="n">
        <v>22</v>
      </c>
      <c r="AS213" s="8" t="n">
        <v>22</v>
      </c>
      <c r="AT213" s="8" t="n">
        <v>16</v>
      </c>
      <c r="AU213" s="8" t="n">
        <v>16</v>
      </c>
      <c r="AV213" s="8" t="n">
        <v>11</v>
      </c>
      <c r="AW213" s="8" t="n">
        <v>15</v>
      </c>
      <c r="AX213" s="8" t="n">
        <v>10</v>
      </c>
      <c r="AY213" s="8" t="n">
        <v>1</v>
      </c>
      <c r="AZ213" s="8" t="n">
        <v>3</v>
      </c>
      <c r="BA213" s="8" t="n">
        <f aca="false">AY213+AZ213</f>
        <v>4</v>
      </c>
      <c r="BB213" s="8" t="n">
        <v>1.59</v>
      </c>
      <c r="BC213" s="8" t="n">
        <v>24.0909</v>
      </c>
      <c r="BD213" s="19" t="n">
        <v>32.7</v>
      </c>
      <c r="BE213" s="19" t="n">
        <v>34.5930061710254</v>
      </c>
      <c r="BF213" s="19" t="n">
        <f aca="false">AQ213+BD213</f>
        <v>54.7</v>
      </c>
      <c r="BG213" s="19" t="n">
        <f aca="false">IF(AL213&gt;0,BF213/AL213*60,0)</f>
        <v>57.8631875881523</v>
      </c>
      <c r="BH213" s="8" t="n">
        <v>12</v>
      </c>
      <c r="BI213" s="8" t="n">
        <v>20</v>
      </c>
      <c r="BJ213" s="8" t="n">
        <v>12</v>
      </c>
      <c r="BK213" s="12" t="n">
        <f aca="false">BH213/(BH213+BJ213)</f>
        <v>0.5</v>
      </c>
      <c r="BL213" s="8" t="n">
        <v>8</v>
      </c>
      <c r="BM213" s="8" t="n">
        <v>8</v>
      </c>
      <c r="BN213" s="8" t="n">
        <v>4</v>
      </c>
      <c r="BO213" s="8" t="n">
        <f aca="false">BM213-BN213</f>
        <v>4</v>
      </c>
      <c r="BP213" s="8" t="n">
        <v>5</v>
      </c>
      <c r="BQ213" s="8" t="n">
        <v>2</v>
      </c>
      <c r="BR213" s="8" t="n">
        <v>3</v>
      </c>
      <c r="BS213" s="8" t="n">
        <v>1</v>
      </c>
      <c r="BT213" s="12" t="n">
        <f aca="false">BS213/(EA213+BS213)</f>
        <v>0.03125</v>
      </c>
      <c r="BU213" s="8" t="n">
        <v>0</v>
      </c>
      <c r="BV213" s="8" t="n">
        <v>1</v>
      </c>
      <c r="BW213" s="12" t="n">
        <f aca="false">IF(BU213+BV213&gt;0,BU213/(BU213+BV213),0)</f>
        <v>0</v>
      </c>
      <c r="BX213" s="8" t="n">
        <v>0</v>
      </c>
      <c r="BY213" s="8" t="n">
        <v>0</v>
      </c>
      <c r="BZ213" s="8" t="n">
        <v>0</v>
      </c>
      <c r="CA213" s="8" t="n">
        <v>1</v>
      </c>
      <c r="CB213" s="8" t="n">
        <v>0</v>
      </c>
      <c r="CC213" s="8" t="n">
        <v>0</v>
      </c>
      <c r="CD213" s="8" t="n">
        <v>0</v>
      </c>
      <c r="CE213" s="8" t="n">
        <v>0</v>
      </c>
      <c r="CF213" s="8" t="n">
        <v>0</v>
      </c>
      <c r="CG213" s="8" t="n">
        <v>0</v>
      </c>
      <c r="CH213" s="8" t="n">
        <v>0</v>
      </c>
      <c r="CI213" s="8" t="n">
        <v>1</v>
      </c>
      <c r="CJ213" s="8" t="n">
        <v>0</v>
      </c>
      <c r="CK213" s="8" t="n">
        <v>0</v>
      </c>
      <c r="CL213" s="8" t="n">
        <v>0</v>
      </c>
      <c r="CM213" s="8" t="n">
        <v>0</v>
      </c>
      <c r="CN213" s="8" t="n">
        <v>0</v>
      </c>
      <c r="CO213" s="8" t="n">
        <v>0</v>
      </c>
      <c r="CP213" s="8" t="n">
        <v>0</v>
      </c>
      <c r="CQ213" s="8" t="n">
        <v>0</v>
      </c>
      <c r="CR213" s="8" t="n">
        <v>0</v>
      </c>
      <c r="CS213" s="8" t="n">
        <v>0</v>
      </c>
      <c r="CT213" s="8" t="n">
        <v>0</v>
      </c>
      <c r="CU213" s="8" t="n">
        <v>0</v>
      </c>
      <c r="CV213" s="8" t="n">
        <v>0</v>
      </c>
      <c r="CW213" s="8" t="n">
        <v>0</v>
      </c>
      <c r="CX213" s="8" t="n">
        <v>0</v>
      </c>
      <c r="CY213" s="8" t="n">
        <v>0</v>
      </c>
      <c r="CZ213" s="8" t="n">
        <v>0</v>
      </c>
      <c r="DA213" s="8" t="n">
        <v>5</v>
      </c>
      <c r="DB213" s="8" t="n">
        <v>2</v>
      </c>
      <c r="DC213" s="8" t="n">
        <v>2</v>
      </c>
      <c r="DD213" s="8" t="n">
        <v>0</v>
      </c>
      <c r="DE213" s="8" t="n">
        <v>0</v>
      </c>
      <c r="DF213" s="8" t="n">
        <v>0</v>
      </c>
      <c r="DG213" s="8" t="n">
        <v>0</v>
      </c>
      <c r="DH213" s="8" t="n">
        <v>7</v>
      </c>
      <c r="DI213" s="8" t="n">
        <v>4</v>
      </c>
      <c r="DJ213" s="8" t="n">
        <v>1</v>
      </c>
      <c r="DK213" s="8" t="n">
        <v>4</v>
      </c>
      <c r="DL213" s="8" t="n">
        <v>3</v>
      </c>
      <c r="DM213" s="8" t="n">
        <v>1</v>
      </c>
      <c r="DN213" s="8" t="n">
        <v>2</v>
      </c>
      <c r="DO213" s="8" t="n">
        <v>1</v>
      </c>
      <c r="DP213" s="8" t="n">
        <v>1</v>
      </c>
      <c r="DQ213" s="8" t="n">
        <f aca="false">DJ213-DI213</f>
        <v>-3</v>
      </c>
      <c r="DR213" s="19" t="n">
        <v>-2.039</v>
      </c>
      <c r="DS213" s="8" t="n">
        <v>3</v>
      </c>
      <c r="DT213" s="8" t="n">
        <v>1</v>
      </c>
      <c r="DU213" s="8" t="n">
        <v>0</v>
      </c>
      <c r="DV213" s="8" t="n">
        <v>0</v>
      </c>
      <c r="DW213" s="8" t="n">
        <v>0</v>
      </c>
      <c r="DX213" s="8" t="n">
        <v>55</v>
      </c>
      <c r="DY213" s="8" t="n">
        <v>37</v>
      </c>
      <c r="DZ213" s="8" t="n">
        <v>45</v>
      </c>
      <c r="EA213" s="8" t="n">
        <v>31</v>
      </c>
      <c r="EB213" s="8" t="n">
        <v>34</v>
      </c>
      <c r="EC213" s="8" t="n">
        <v>23</v>
      </c>
      <c r="ED213" s="8" t="n">
        <v>4.01</v>
      </c>
      <c r="EE213" s="8" t="n">
        <v>1.77</v>
      </c>
      <c r="EF213" s="8" t="n">
        <v>3</v>
      </c>
      <c r="EG213" s="8" t="n">
        <v>0</v>
      </c>
      <c r="EH213" s="12" t="n">
        <f aca="false">EF213/EB213</f>
        <v>0.0882352941176471</v>
      </c>
      <c r="EI213" s="20" t="n">
        <f aca="false">1-EG213/EC213</f>
        <v>1</v>
      </c>
      <c r="EJ213" s="21" t="n">
        <f aca="false">EH213+EI213</f>
        <v>1.08823529411765</v>
      </c>
      <c r="EK213" s="8" t="n">
        <v>55</v>
      </c>
      <c r="EL213" s="8" t="n">
        <v>38</v>
      </c>
      <c r="EM213" s="8" t="n">
        <v>45</v>
      </c>
      <c r="EN213" s="8" t="n">
        <v>31</v>
      </c>
      <c r="EO213" s="8" t="n">
        <v>34</v>
      </c>
      <c r="EP213" s="8" t="n">
        <v>23</v>
      </c>
      <c r="EQ213" s="8" t="n">
        <v>3</v>
      </c>
      <c r="ER213" s="8" t="n">
        <v>0</v>
      </c>
      <c r="ES213" s="8" t="n">
        <v>29</v>
      </c>
      <c r="ET213" s="8" t="n">
        <v>20</v>
      </c>
      <c r="EU213" s="8" t="n">
        <v>18</v>
      </c>
      <c r="EV213" s="8" t="n">
        <v>8</v>
      </c>
      <c r="EW213" s="8" t="n">
        <v>2</v>
      </c>
      <c r="EX213" s="8" t="n">
        <v>0</v>
      </c>
      <c r="EY213" s="8" t="n">
        <v>6</v>
      </c>
      <c r="EZ213" s="8" t="n">
        <v>4</v>
      </c>
      <c r="FA213" s="8" t="n">
        <v>0.1</v>
      </c>
      <c r="FB213" s="8" t="n">
        <v>0.2</v>
      </c>
      <c r="FC213" s="8" t="n">
        <v>0.2</v>
      </c>
      <c r="FD213" s="19" t="n">
        <v>3.02</v>
      </c>
      <c r="FE213" s="18" t="n">
        <f aca="false">FD213/V213</f>
        <v>0.431428571428571</v>
      </c>
      <c r="FF213" s="8" t="n">
        <v>0.0138</v>
      </c>
      <c r="FG213" s="8" t="n">
        <v>0</v>
      </c>
      <c r="FH213" s="8" t="n">
        <v>0</v>
      </c>
      <c r="FI213" s="8" t="n">
        <v>0</v>
      </c>
      <c r="FJ213" s="22"/>
      <c r="FK213" s="22"/>
      <c r="FL213" s="22"/>
      <c r="FM213" s="8" t="n">
        <f aca="false">BL213+BS213+AH213+DT213</f>
        <v>21</v>
      </c>
      <c r="FN213" s="19" t="n">
        <f aca="false">IF(DS213&gt;0,(BL213+BR213)/DS213,0)</f>
        <v>3.66666666666667</v>
      </c>
      <c r="FO213" s="12" t="n">
        <v>0</v>
      </c>
      <c r="FP213" s="19" t="n">
        <f aca="false">Z213-AH213/10</f>
        <v>0.9</v>
      </c>
      <c r="FQ213" s="19" t="n">
        <f aca="false">Z213+DR213/5</f>
        <v>1.5922</v>
      </c>
      <c r="FR213" s="19" t="n">
        <f aca="false">(DX213+DY213)/AL213*60</f>
        <v>97.3201692524683</v>
      </c>
      <c r="FS213" s="22"/>
      <c r="FT213" s="22"/>
      <c r="FU213" s="22"/>
      <c r="FV213" s="22"/>
      <c r="FW213" s="17" t="s">
        <v>280</v>
      </c>
      <c r="FX213" s="23" t="n">
        <v>700000</v>
      </c>
      <c r="FY213" s="23" t="n">
        <v>700000</v>
      </c>
      <c r="FZ213" s="8" t="n">
        <v>99</v>
      </c>
      <c r="GA213" s="8" t="n">
        <v>10</v>
      </c>
      <c r="GB213" s="8" t="n">
        <v>13</v>
      </c>
      <c r="GC213" s="8" t="n">
        <v>23</v>
      </c>
      <c r="GD213" s="8" t="n">
        <v>-1</v>
      </c>
      <c r="GE213" s="8" t="n">
        <v>131</v>
      </c>
      <c r="GF213" s="8" t="n">
        <v>121</v>
      </c>
      <c r="GG213" s="8" t="n">
        <v>1073</v>
      </c>
      <c r="GH213" s="8" t="n">
        <v>0.7</v>
      </c>
      <c r="GI213" s="8" t="n">
        <v>1</v>
      </c>
      <c r="GJ213" s="8" t="n">
        <v>1.6</v>
      </c>
      <c r="GK213" s="8" t="n">
        <f aca="false">Z213-AH213/10</f>
        <v>0.9</v>
      </c>
      <c r="GL213" s="22"/>
      <c r="GM213" s="22"/>
      <c r="GN213" s="22"/>
      <c r="GO213" s="22"/>
      <c r="GP213" s="22"/>
    </row>
    <row r="214" customFormat="false" ht="13.65" hidden="false" customHeight="true" outlineLevel="0" collapsed="false">
      <c r="A214" s="16" t="n">
        <v>34008</v>
      </c>
      <c r="B214" s="17" t="s">
        <v>1252</v>
      </c>
      <c r="C214" s="17" t="s">
        <v>460</v>
      </c>
      <c r="D214" s="17" t="s">
        <v>262</v>
      </c>
      <c r="E214" s="17" t="s">
        <v>262</v>
      </c>
      <c r="F214" s="8" t="n">
        <v>69</v>
      </c>
      <c r="G214" s="8" t="n">
        <v>170</v>
      </c>
      <c r="H214" s="22"/>
      <c r="I214" s="22"/>
      <c r="J214" s="22"/>
      <c r="K214" s="17" t="s">
        <v>263</v>
      </c>
      <c r="L214" s="8" t="n">
        <v>2017</v>
      </c>
      <c r="M214" s="8" t="n">
        <v>24</v>
      </c>
      <c r="N214" s="8" t="n">
        <v>1</v>
      </c>
      <c r="O214" s="8" t="n">
        <v>8477583</v>
      </c>
      <c r="P214" s="17" t="s">
        <v>1253</v>
      </c>
      <c r="Q214" s="17" t="s">
        <v>1254</v>
      </c>
      <c r="R214" s="17" t="s">
        <v>1255</v>
      </c>
      <c r="S214" s="17" t="s">
        <v>1247</v>
      </c>
      <c r="T214" s="17" t="s">
        <v>591</v>
      </c>
      <c r="U214" s="17" t="s">
        <v>279</v>
      </c>
      <c r="V214" s="8" t="n">
        <v>1</v>
      </c>
      <c r="W214" s="8" t="n">
        <v>0</v>
      </c>
      <c r="X214" s="8" t="n">
        <v>0</v>
      </c>
      <c r="Y214" s="8" t="n">
        <v>0</v>
      </c>
      <c r="Z214" s="8" t="n">
        <v>0</v>
      </c>
      <c r="AA214" s="8" t="n">
        <v>27</v>
      </c>
      <c r="AB214" s="8" t="n">
        <v>78</v>
      </c>
      <c r="AC214" s="18" t="n">
        <f aca="false">Z214/V214</f>
        <v>0</v>
      </c>
      <c r="AD214" s="19" t="n">
        <f aca="false">IF(FZ214&gt;V214,Z214-V214*(GC214-Z214)/(FZ214-V214),0)</f>
        <v>0</v>
      </c>
      <c r="AE214" s="19" t="n">
        <v>0</v>
      </c>
      <c r="AF214" s="8" t="n">
        <v>0</v>
      </c>
      <c r="AG214" s="8" t="n">
        <v>-0.2</v>
      </c>
      <c r="AH214" s="8" t="n">
        <v>0</v>
      </c>
      <c r="AI214" s="8" t="n">
        <v>6</v>
      </c>
      <c r="AJ214" s="8" t="n">
        <v>205</v>
      </c>
      <c r="AK214" s="19" t="n">
        <v>3.4166666666667</v>
      </c>
      <c r="AL214" s="8" t="n">
        <v>3.42</v>
      </c>
      <c r="AM214" s="8" t="n">
        <v>3</v>
      </c>
      <c r="AN214" s="18" t="n">
        <f aca="false">AJ214/60/V214</f>
        <v>3.41666666666667</v>
      </c>
      <c r="AO214" s="8" t="n">
        <v>6.25</v>
      </c>
      <c r="AP214" s="12" t="n">
        <f aca="false">IF(EF214&gt;0,Z214/EF214,0)</f>
        <v>0</v>
      </c>
      <c r="AQ214" s="8" t="n">
        <v>0</v>
      </c>
      <c r="AR214" s="8" t="n">
        <v>0</v>
      </c>
      <c r="AS214" s="8" t="n">
        <v>0</v>
      </c>
      <c r="AT214" s="8" t="n">
        <v>0</v>
      </c>
      <c r="AU214" s="8" t="n">
        <v>0</v>
      </c>
      <c r="AV214" s="8" t="n">
        <v>0</v>
      </c>
      <c r="AW214" s="8" t="n">
        <v>0</v>
      </c>
      <c r="AX214" s="8" t="n">
        <v>0</v>
      </c>
      <c r="AY214" s="8" t="n">
        <v>0</v>
      </c>
      <c r="AZ214" s="8" t="n">
        <v>0</v>
      </c>
      <c r="BA214" s="8" t="n">
        <f aca="false">AY214+AZ214</f>
        <v>0</v>
      </c>
      <c r="BB214" s="8" t="n">
        <v>0</v>
      </c>
      <c r="BC214" s="8" t="n">
        <v>0</v>
      </c>
      <c r="BD214" s="19" t="n">
        <v>0</v>
      </c>
      <c r="BE214" s="19" t="n">
        <v>0</v>
      </c>
      <c r="BF214" s="19" t="n">
        <f aca="false">AQ214+BD214</f>
        <v>0</v>
      </c>
      <c r="BG214" s="19" t="n">
        <f aca="false">IF(AL214&gt;0,BF214/AL214*60,0)</f>
        <v>0</v>
      </c>
      <c r="BH214" s="8" t="n">
        <v>3</v>
      </c>
      <c r="BI214" s="8" t="n">
        <v>0</v>
      </c>
      <c r="BJ214" s="8" t="n">
        <v>0</v>
      </c>
      <c r="BK214" s="12" t="n">
        <f aca="false">BH214/(BH214+BJ214)</f>
        <v>1</v>
      </c>
      <c r="BL214" s="8" t="n">
        <v>1</v>
      </c>
      <c r="BM214" s="8" t="n">
        <v>1</v>
      </c>
      <c r="BN214" s="8" t="n">
        <v>0</v>
      </c>
      <c r="BO214" s="8" t="n">
        <f aca="false">BM214-BN214</f>
        <v>1</v>
      </c>
      <c r="BP214" s="8" t="n">
        <v>0</v>
      </c>
      <c r="BQ214" s="8" t="n">
        <v>0</v>
      </c>
      <c r="BR214" s="8" t="n">
        <v>0</v>
      </c>
      <c r="BS214" s="8" t="n">
        <v>0</v>
      </c>
      <c r="BT214" s="12" t="n">
        <f aca="false">BS214/(EA214+BS214)</f>
        <v>0</v>
      </c>
      <c r="BU214" s="8" t="n">
        <v>0</v>
      </c>
      <c r="BV214" s="8" t="n">
        <v>3</v>
      </c>
      <c r="BW214" s="12" t="n">
        <f aca="false">IF(BU214+BV214&gt;0,BU214/(BU214+BV214),0)</f>
        <v>0</v>
      </c>
      <c r="BX214" s="8" t="n">
        <v>0</v>
      </c>
      <c r="BY214" s="8" t="n">
        <v>0</v>
      </c>
      <c r="BZ214" s="8" t="n">
        <v>0</v>
      </c>
      <c r="CA214" s="8" t="n">
        <v>0</v>
      </c>
      <c r="CB214" s="8" t="n">
        <v>0</v>
      </c>
      <c r="CC214" s="8" t="n">
        <v>3</v>
      </c>
      <c r="CD214" s="8" t="n">
        <v>0</v>
      </c>
      <c r="CE214" s="8" t="n">
        <v>1</v>
      </c>
      <c r="CF214" s="8" t="n">
        <v>0</v>
      </c>
      <c r="CG214" s="8" t="n">
        <v>2</v>
      </c>
      <c r="CH214" s="8" t="n">
        <v>0</v>
      </c>
      <c r="CI214" s="8" t="n">
        <v>3</v>
      </c>
      <c r="CJ214" s="8" t="n">
        <v>0</v>
      </c>
      <c r="CK214" s="8" t="n">
        <v>0</v>
      </c>
      <c r="CL214" s="8" t="n">
        <v>0</v>
      </c>
      <c r="CM214" s="8" t="n">
        <v>0</v>
      </c>
      <c r="CN214" s="8" t="n">
        <v>0</v>
      </c>
      <c r="CO214" s="8" t="n">
        <v>0</v>
      </c>
      <c r="CP214" s="8" t="n">
        <v>0</v>
      </c>
      <c r="CQ214" s="8" t="n">
        <v>0</v>
      </c>
      <c r="CR214" s="8" t="n">
        <v>0</v>
      </c>
      <c r="CS214" s="8" t="n">
        <v>0</v>
      </c>
      <c r="CT214" s="8" t="n">
        <v>0</v>
      </c>
      <c r="CU214" s="8" t="n">
        <v>0</v>
      </c>
      <c r="CV214" s="8" t="n">
        <v>0</v>
      </c>
      <c r="CW214" s="8" t="n">
        <v>0</v>
      </c>
      <c r="CX214" s="8" t="n">
        <v>0</v>
      </c>
      <c r="CY214" s="8" t="n">
        <v>0</v>
      </c>
      <c r="CZ214" s="8" t="n">
        <v>0</v>
      </c>
      <c r="DA214" s="8" t="n">
        <v>0</v>
      </c>
      <c r="DB214" s="8" t="n">
        <v>0</v>
      </c>
      <c r="DC214" s="8" t="n">
        <v>0</v>
      </c>
      <c r="DD214" s="8" t="n">
        <v>0</v>
      </c>
      <c r="DE214" s="8" t="n">
        <v>0</v>
      </c>
      <c r="DF214" s="8" t="n">
        <v>0</v>
      </c>
      <c r="DG214" s="8" t="n">
        <v>0</v>
      </c>
      <c r="DH214" s="8" t="n">
        <v>0</v>
      </c>
      <c r="DI214" s="8" t="n">
        <v>0</v>
      </c>
      <c r="DJ214" s="8" t="n">
        <v>0</v>
      </c>
      <c r="DK214" s="8" t="n">
        <v>0</v>
      </c>
      <c r="DL214" s="8" t="n">
        <v>0</v>
      </c>
      <c r="DM214" s="8" t="n">
        <v>0</v>
      </c>
      <c r="DN214" s="8" t="n">
        <v>0</v>
      </c>
      <c r="DO214" s="8" t="n">
        <v>0</v>
      </c>
      <c r="DP214" s="8" t="n">
        <v>0</v>
      </c>
      <c r="DQ214" s="8" t="n">
        <f aca="false">DJ214-DI214</f>
        <v>0</v>
      </c>
      <c r="DR214" s="19" t="n">
        <v>-0.004</v>
      </c>
      <c r="DS214" s="8" t="n">
        <v>0</v>
      </c>
      <c r="DT214" s="8" t="n">
        <v>0</v>
      </c>
      <c r="DU214" s="8" t="n">
        <v>0</v>
      </c>
      <c r="DV214" s="8" t="n">
        <v>0</v>
      </c>
      <c r="DW214" s="8" t="n">
        <v>0</v>
      </c>
      <c r="DX214" s="8" t="n">
        <v>4</v>
      </c>
      <c r="DY214" s="8" t="n">
        <v>4</v>
      </c>
      <c r="DZ214" s="8" t="n">
        <v>3</v>
      </c>
      <c r="EA214" s="8" t="n">
        <v>4</v>
      </c>
      <c r="EB214" s="8" t="n">
        <v>2</v>
      </c>
      <c r="EC214" s="8" t="n">
        <v>4</v>
      </c>
      <c r="ED214" s="8" t="n">
        <v>0.1</v>
      </c>
      <c r="EE214" s="8" t="n">
        <v>0.22</v>
      </c>
      <c r="EF214" s="8" t="n">
        <v>0</v>
      </c>
      <c r="EG214" s="8" t="n">
        <v>0</v>
      </c>
      <c r="EH214" s="12" t="n">
        <f aca="false">EF214/EB214</f>
        <v>0</v>
      </c>
      <c r="EI214" s="20" t="n">
        <f aca="false">1-EG214/EC214</f>
        <v>1</v>
      </c>
      <c r="EJ214" s="21" t="n">
        <f aca="false">EH214+EI214</f>
        <v>1</v>
      </c>
      <c r="EK214" s="8" t="n">
        <v>4</v>
      </c>
      <c r="EL214" s="8" t="n">
        <v>4</v>
      </c>
      <c r="EM214" s="8" t="n">
        <v>3</v>
      </c>
      <c r="EN214" s="8" t="n">
        <v>4</v>
      </c>
      <c r="EO214" s="8" t="n">
        <v>2</v>
      </c>
      <c r="EP214" s="8" t="n">
        <v>4</v>
      </c>
      <c r="EQ214" s="8" t="n">
        <v>0</v>
      </c>
      <c r="ER214" s="8" t="n">
        <v>0</v>
      </c>
      <c r="ES214" s="8" t="n">
        <v>2</v>
      </c>
      <c r="ET214" s="8" t="n">
        <v>2</v>
      </c>
      <c r="EU214" s="8" t="n">
        <v>1</v>
      </c>
      <c r="EV214" s="8" t="n">
        <v>1</v>
      </c>
      <c r="EW214" s="8" t="n">
        <v>0</v>
      </c>
      <c r="EX214" s="8" t="n">
        <v>0</v>
      </c>
      <c r="EY214" s="8" t="n">
        <v>1</v>
      </c>
      <c r="EZ214" s="8" t="n">
        <v>1</v>
      </c>
      <c r="FA214" s="8" t="n">
        <v>0</v>
      </c>
      <c r="FB214" s="8" t="n">
        <v>0</v>
      </c>
      <c r="FC214" s="8" t="n">
        <v>0</v>
      </c>
      <c r="FD214" s="19" t="n">
        <v>-0.03</v>
      </c>
      <c r="FE214" s="18" t="n">
        <f aca="false">FD214/V214</f>
        <v>-0.03</v>
      </c>
      <c r="FF214" s="8" t="n">
        <v>0</v>
      </c>
      <c r="FG214" s="8" t="n">
        <v>0</v>
      </c>
      <c r="FH214" s="8" t="n">
        <v>0</v>
      </c>
      <c r="FI214" s="8" t="n">
        <v>0</v>
      </c>
      <c r="FJ214" s="22"/>
      <c r="FK214" s="22"/>
      <c r="FL214" s="22"/>
      <c r="FM214" s="8" t="n">
        <f aca="false">BL214+BS214+AH214+DT214</f>
        <v>1</v>
      </c>
      <c r="FN214" s="19" t="n">
        <f aca="false">IF(DS214&gt;0,(BL214+BR214)/DS214,0)</f>
        <v>0</v>
      </c>
      <c r="FO214" s="12" t="n">
        <v>0</v>
      </c>
      <c r="FP214" s="19" t="n">
        <f aca="false">Z214-AH214/10</f>
        <v>0</v>
      </c>
      <c r="FQ214" s="19" t="n">
        <f aca="false">Z214+DR214/5</f>
        <v>-0.0008</v>
      </c>
      <c r="FR214" s="19" t="n">
        <f aca="false">(DX214+DY214)/AL214*60</f>
        <v>140.350877192982</v>
      </c>
      <c r="FS214" s="22"/>
      <c r="FT214" s="22"/>
      <c r="FU214" s="22"/>
      <c r="FV214" s="22"/>
      <c r="FW214" s="17" t="s">
        <v>270</v>
      </c>
      <c r="FX214" s="23" t="n">
        <v>682500</v>
      </c>
      <c r="FY214" s="23" t="n">
        <v>682500</v>
      </c>
      <c r="FZ214" s="8" t="n">
        <v>1</v>
      </c>
      <c r="GA214" s="8" t="n">
        <v>0</v>
      </c>
      <c r="GB214" s="8" t="n">
        <v>0</v>
      </c>
      <c r="GC214" s="8" t="n">
        <v>0</v>
      </c>
      <c r="GD214" s="8" t="n">
        <v>0</v>
      </c>
      <c r="GE214" s="8" t="n">
        <v>0</v>
      </c>
      <c r="GF214" s="8" t="n">
        <v>0</v>
      </c>
      <c r="GG214" s="8" t="n">
        <v>3</v>
      </c>
      <c r="GH214" s="8" t="n">
        <v>0</v>
      </c>
      <c r="GI214" s="8" t="n">
        <v>0</v>
      </c>
      <c r="GJ214" s="8" t="n">
        <v>0</v>
      </c>
      <c r="GK214" s="8" t="n">
        <f aca="false">Z214-AH214/10</f>
        <v>0</v>
      </c>
      <c r="GL214" s="22"/>
      <c r="GM214" s="22"/>
      <c r="GN214" s="22"/>
      <c r="GO214" s="22"/>
      <c r="GP214" s="22"/>
    </row>
    <row r="215" customFormat="false" ht="13.65" hidden="false" customHeight="true" outlineLevel="0" collapsed="false">
      <c r="A215" s="16" t="n">
        <v>34339</v>
      </c>
      <c r="B215" s="17" t="s">
        <v>1256</v>
      </c>
      <c r="C215" s="17" t="s">
        <v>385</v>
      </c>
      <c r="D215" s="17" t="s">
        <v>283</v>
      </c>
      <c r="E215" s="17" t="s">
        <v>283</v>
      </c>
      <c r="F215" s="8" t="n">
        <v>72</v>
      </c>
      <c r="G215" s="8" t="n">
        <v>195</v>
      </c>
      <c r="H215" s="22"/>
      <c r="I215" s="22"/>
      <c r="J215" s="22"/>
      <c r="K215" s="17" t="s">
        <v>263</v>
      </c>
      <c r="L215" s="8" t="n">
        <v>2017</v>
      </c>
      <c r="M215" s="8" t="n">
        <v>24</v>
      </c>
      <c r="N215" s="8" t="n">
        <v>1</v>
      </c>
      <c r="O215" s="8" t="n">
        <v>8477541</v>
      </c>
      <c r="P215" s="17" t="s">
        <v>1257</v>
      </c>
      <c r="Q215" s="17" t="s">
        <v>1258</v>
      </c>
      <c r="R215" s="17" t="s">
        <v>1259</v>
      </c>
      <c r="S215" s="17" t="s">
        <v>1260</v>
      </c>
      <c r="T215" s="17" t="s">
        <v>278</v>
      </c>
      <c r="U215" s="17" t="s">
        <v>294</v>
      </c>
      <c r="V215" s="8" t="n">
        <v>9</v>
      </c>
      <c r="W215" s="8" t="n">
        <v>0</v>
      </c>
      <c r="X215" s="8" t="n">
        <v>0</v>
      </c>
      <c r="Y215" s="8" t="n">
        <v>0</v>
      </c>
      <c r="Z215" s="8" t="n">
        <v>0</v>
      </c>
      <c r="AA215" s="8" t="n">
        <v>32</v>
      </c>
      <c r="AB215" s="8" t="n">
        <v>65</v>
      </c>
      <c r="AC215" s="18" t="n">
        <f aca="false">Z215/V215</f>
        <v>0</v>
      </c>
      <c r="AD215" s="19" t="n">
        <f aca="false">IF(FZ215&gt;V215,Z215-V215*(GC215-Z215)/(FZ215-V215),0)</f>
        <v>0</v>
      </c>
      <c r="AE215" s="19" t="n">
        <v>0</v>
      </c>
      <c r="AF215" s="8" t="n">
        <v>-2</v>
      </c>
      <c r="AG215" s="8" t="n">
        <v>0.5</v>
      </c>
      <c r="AH215" s="8" t="n">
        <v>0</v>
      </c>
      <c r="AI215" s="8" t="n">
        <v>141</v>
      </c>
      <c r="AJ215" s="8" t="n">
        <v>5932</v>
      </c>
      <c r="AK215" s="19" t="n">
        <v>98.866666666667</v>
      </c>
      <c r="AL215" s="8" t="n">
        <v>98.87</v>
      </c>
      <c r="AM215" s="8" t="n">
        <v>99</v>
      </c>
      <c r="AN215" s="18" t="n">
        <f aca="false">AJ215/60/V215</f>
        <v>10.9851851851852</v>
      </c>
      <c r="AO215" s="8" t="n">
        <v>18.67</v>
      </c>
      <c r="AP215" s="12" t="n">
        <f aca="false">IF(EF215&gt;0,Z215/EF215,0)</f>
        <v>0</v>
      </c>
      <c r="AQ215" s="8" t="n">
        <v>11</v>
      </c>
      <c r="AR215" s="8" t="n">
        <v>11</v>
      </c>
      <c r="AS215" s="8" t="n">
        <v>11</v>
      </c>
      <c r="AT215" s="8" t="n">
        <v>8</v>
      </c>
      <c r="AU215" s="8" t="n">
        <v>8</v>
      </c>
      <c r="AV215" s="8" t="n">
        <v>7</v>
      </c>
      <c r="AW215" s="8" t="n">
        <v>1</v>
      </c>
      <c r="AX215" s="8" t="n">
        <v>0</v>
      </c>
      <c r="AY215" s="8" t="n">
        <v>0</v>
      </c>
      <c r="AZ215" s="8" t="n">
        <v>0</v>
      </c>
      <c r="BA215" s="8" t="n">
        <f aca="false">AY215+AZ215</f>
        <v>0</v>
      </c>
      <c r="BB215" s="8" t="n">
        <v>0.12</v>
      </c>
      <c r="BC215" s="8" t="n">
        <v>62</v>
      </c>
      <c r="BD215" s="19" t="n">
        <v>0</v>
      </c>
      <c r="BE215" s="19" t="n">
        <v>0</v>
      </c>
      <c r="BF215" s="19" t="n">
        <f aca="false">AQ215+BD215</f>
        <v>11</v>
      </c>
      <c r="BG215" s="19" t="n">
        <f aca="false">IF(AL215&gt;0,BF215/AL215*60,0)</f>
        <v>6.67543238596136</v>
      </c>
      <c r="BH215" s="8" t="n">
        <v>22</v>
      </c>
      <c r="BI215" s="8" t="n">
        <v>22</v>
      </c>
      <c r="BJ215" s="8" t="n">
        <v>17</v>
      </c>
      <c r="BK215" s="12" t="n">
        <f aca="false">BH215/(BH215+BJ215)</f>
        <v>0.564102564102564</v>
      </c>
      <c r="BL215" s="8" t="n">
        <v>5</v>
      </c>
      <c r="BM215" s="8" t="n">
        <v>5</v>
      </c>
      <c r="BN215" s="8" t="n">
        <v>11</v>
      </c>
      <c r="BO215" s="8" t="n">
        <f aca="false">BM215-BN215</f>
        <v>-6</v>
      </c>
      <c r="BP215" s="8" t="n">
        <v>1</v>
      </c>
      <c r="BQ215" s="8" t="n">
        <v>1</v>
      </c>
      <c r="BR215" s="8" t="n">
        <v>0</v>
      </c>
      <c r="BS215" s="8" t="n">
        <v>6</v>
      </c>
      <c r="BT215" s="12" t="n">
        <f aca="false">BS215/(EA215+BS215)</f>
        <v>0.075</v>
      </c>
      <c r="BU215" s="8" t="n">
        <v>0</v>
      </c>
      <c r="BV215" s="8" t="n">
        <v>0</v>
      </c>
      <c r="BW215" s="12" t="n">
        <f aca="false">IF(BU215+BV215&gt;0,BU215/(BU215+BV215),0)</f>
        <v>0</v>
      </c>
      <c r="BX215" s="8" t="n">
        <v>0</v>
      </c>
      <c r="BY215" s="8" t="n">
        <v>0</v>
      </c>
      <c r="BZ215" s="8" t="n">
        <v>0</v>
      </c>
      <c r="CA215" s="8" t="n">
        <v>0</v>
      </c>
      <c r="CB215" s="8" t="n">
        <v>0</v>
      </c>
      <c r="CC215" s="8" t="n">
        <v>0</v>
      </c>
      <c r="CD215" s="8" t="n">
        <v>0</v>
      </c>
      <c r="CE215" s="8" t="n">
        <v>0</v>
      </c>
      <c r="CF215" s="8" t="n">
        <v>0</v>
      </c>
      <c r="CG215" s="8" t="n">
        <v>0</v>
      </c>
      <c r="CH215" s="8" t="n">
        <v>0</v>
      </c>
      <c r="CI215" s="8" t="n">
        <v>0</v>
      </c>
      <c r="CJ215" s="8" t="n">
        <v>0</v>
      </c>
      <c r="CK215" s="8" t="n">
        <v>0</v>
      </c>
      <c r="CL215" s="8" t="n">
        <v>0</v>
      </c>
      <c r="CM215" s="8" t="n">
        <v>0</v>
      </c>
      <c r="CN215" s="8" t="n">
        <v>0</v>
      </c>
      <c r="CO215" s="8" t="n">
        <v>0</v>
      </c>
      <c r="CP215" s="8" t="n">
        <v>0</v>
      </c>
      <c r="CQ215" s="8" t="n">
        <v>0</v>
      </c>
      <c r="CR215" s="8" t="n">
        <v>0</v>
      </c>
      <c r="CS215" s="8" t="n">
        <v>0</v>
      </c>
      <c r="CT215" s="8" t="n">
        <v>0</v>
      </c>
      <c r="CU215" s="8" t="n">
        <v>0</v>
      </c>
      <c r="CV215" s="8" t="n">
        <v>0</v>
      </c>
      <c r="CW215" s="8" t="n">
        <v>0</v>
      </c>
      <c r="CX215" s="8" t="n">
        <v>0</v>
      </c>
      <c r="CY215" s="8" t="n">
        <v>0</v>
      </c>
      <c r="CZ215" s="8" t="n">
        <v>0</v>
      </c>
      <c r="DA215" s="8" t="n">
        <v>1</v>
      </c>
      <c r="DB215" s="8" t="n">
        <v>0</v>
      </c>
      <c r="DC215" s="8" t="n">
        <v>0</v>
      </c>
      <c r="DD215" s="8" t="n">
        <v>4</v>
      </c>
      <c r="DE215" s="8" t="n">
        <v>0</v>
      </c>
      <c r="DF215" s="8" t="n">
        <v>0</v>
      </c>
      <c r="DG215" s="8" t="n">
        <v>0</v>
      </c>
      <c r="DH215" s="8" t="n">
        <v>3</v>
      </c>
      <c r="DI215" s="8" t="n">
        <v>0</v>
      </c>
      <c r="DJ215" s="8" t="n">
        <v>0</v>
      </c>
      <c r="DK215" s="8" t="n">
        <v>0</v>
      </c>
      <c r="DL215" s="8" t="n">
        <v>0</v>
      </c>
      <c r="DM215" s="8" t="n">
        <v>0</v>
      </c>
      <c r="DN215" s="8" t="n">
        <v>0</v>
      </c>
      <c r="DO215" s="8" t="n">
        <v>0</v>
      </c>
      <c r="DP215" s="8" t="n">
        <v>0</v>
      </c>
      <c r="DQ215" s="8" t="n">
        <f aca="false">DJ215-DI215</f>
        <v>0</v>
      </c>
      <c r="DR215" s="19" t="n">
        <v>0.453</v>
      </c>
      <c r="DS215" s="8" t="n">
        <v>0</v>
      </c>
      <c r="DT215" s="8" t="n">
        <v>0</v>
      </c>
      <c r="DU215" s="8" t="n">
        <v>0</v>
      </c>
      <c r="DV215" s="8" t="n">
        <v>0</v>
      </c>
      <c r="DW215" s="8" t="n">
        <v>0</v>
      </c>
      <c r="DX215" s="8" t="n">
        <v>89</v>
      </c>
      <c r="DY215" s="8" t="n">
        <v>94</v>
      </c>
      <c r="DZ215" s="8" t="n">
        <v>65</v>
      </c>
      <c r="EA215" s="8" t="n">
        <v>74</v>
      </c>
      <c r="EB215" s="8" t="n">
        <v>48</v>
      </c>
      <c r="EC215" s="8" t="n">
        <v>49</v>
      </c>
      <c r="ED215" s="8" t="n">
        <v>2.75</v>
      </c>
      <c r="EE215" s="8" t="n">
        <v>3.57</v>
      </c>
      <c r="EF215" s="8" t="n">
        <v>2</v>
      </c>
      <c r="EG215" s="8" t="n">
        <v>4</v>
      </c>
      <c r="EH215" s="12" t="n">
        <f aca="false">EF215/EB215</f>
        <v>0.0416666666666667</v>
      </c>
      <c r="EI215" s="20" t="n">
        <f aca="false">1-EG215/EC215</f>
        <v>0.918367346938775</v>
      </c>
      <c r="EJ215" s="21" t="n">
        <f aca="false">EH215+EI215</f>
        <v>0.960034013605442</v>
      </c>
      <c r="EK215" s="8" t="n">
        <v>91</v>
      </c>
      <c r="EL215" s="8" t="n">
        <v>94</v>
      </c>
      <c r="EM215" s="8" t="n">
        <v>66</v>
      </c>
      <c r="EN215" s="8" t="n">
        <v>74</v>
      </c>
      <c r="EO215" s="8" t="n">
        <v>49</v>
      </c>
      <c r="EP215" s="8" t="n">
        <v>49</v>
      </c>
      <c r="EQ215" s="8" t="n">
        <v>2</v>
      </c>
      <c r="ER215" s="8" t="n">
        <v>4</v>
      </c>
      <c r="ES215" s="8" t="n">
        <v>40</v>
      </c>
      <c r="ET215" s="8" t="n">
        <v>44</v>
      </c>
      <c r="EU215" s="8" t="n">
        <v>10</v>
      </c>
      <c r="EV215" s="8" t="n">
        <v>17</v>
      </c>
      <c r="EW215" s="8" t="n">
        <v>0</v>
      </c>
      <c r="EX215" s="8" t="n">
        <v>3</v>
      </c>
      <c r="EY215" s="8" t="n">
        <v>4</v>
      </c>
      <c r="EZ215" s="8" t="n">
        <v>6</v>
      </c>
      <c r="FA215" s="8" t="n">
        <v>-0.1</v>
      </c>
      <c r="FB215" s="8" t="n">
        <v>0.1</v>
      </c>
      <c r="FC215" s="8" t="n">
        <v>0</v>
      </c>
      <c r="FD215" s="19" t="n">
        <v>0.08</v>
      </c>
      <c r="FE215" s="18" t="n">
        <f aca="false">FD215/V215</f>
        <v>0.00888888888888889</v>
      </c>
      <c r="FF215" s="8" t="n">
        <v>0.0019</v>
      </c>
      <c r="FG215" s="8" t="n">
        <v>0</v>
      </c>
      <c r="FH215" s="8" t="n">
        <v>0</v>
      </c>
      <c r="FI215" s="8" t="n">
        <v>0</v>
      </c>
      <c r="FJ215" s="22"/>
      <c r="FK215" s="22"/>
      <c r="FL215" s="22"/>
      <c r="FM215" s="8" t="n">
        <f aca="false">BL215+BS215+AH215+DT215</f>
        <v>11</v>
      </c>
      <c r="FN215" s="19" t="n">
        <f aca="false">IF(DS215&gt;0,(BL215+BR215)/DS215,0)</f>
        <v>0</v>
      </c>
      <c r="FO215" s="12" t="n">
        <v>0</v>
      </c>
      <c r="FP215" s="19" t="n">
        <f aca="false">Z215-AH215/10</f>
        <v>0</v>
      </c>
      <c r="FQ215" s="19" t="n">
        <f aca="false">Z215+DR215/5</f>
        <v>0.0906</v>
      </c>
      <c r="FR215" s="19" t="n">
        <f aca="false">(DX215+DY215)/AL215*60</f>
        <v>111.054920602812</v>
      </c>
      <c r="FS215" s="22"/>
      <c r="FT215" s="22"/>
      <c r="FU215" s="22"/>
      <c r="FV215" s="22"/>
      <c r="FW215" s="17" t="s">
        <v>270</v>
      </c>
      <c r="FX215" s="23" t="n">
        <v>670000</v>
      </c>
      <c r="FY215" s="23" t="n">
        <v>626667</v>
      </c>
      <c r="FZ215" s="8" t="n">
        <v>9</v>
      </c>
      <c r="GA215" s="8" t="n">
        <v>0</v>
      </c>
      <c r="GB215" s="8" t="n">
        <v>0</v>
      </c>
      <c r="GC215" s="8" t="n">
        <v>0</v>
      </c>
      <c r="GD215" s="8" t="n">
        <v>-2</v>
      </c>
      <c r="GE215" s="8" t="n">
        <v>0</v>
      </c>
      <c r="GF215" s="8" t="n">
        <v>7</v>
      </c>
      <c r="GG215" s="8" t="n">
        <v>99</v>
      </c>
      <c r="GH215" s="8" t="n">
        <v>-0.1</v>
      </c>
      <c r="GI215" s="8" t="n">
        <v>0.1</v>
      </c>
      <c r="GJ215" s="8" t="n">
        <v>0</v>
      </c>
      <c r="GK215" s="8" t="n">
        <f aca="false">Z215-AH215/10</f>
        <v>0</v>
      </c>
      <c r="GL215" s="22"/>
      <c r="GM215" s="22"/>
      <c r="GN215" s="22"/>
      <c r="GO215" s="22"/>
      <c r="GP215" s="22"/>
    </row>
    <row r="216" customFormat="false" ht="13.65" hidden="false" customHeight="true" outlineLevel="0" collapsed="false">
      <c r="A216" s="16" t="n">
        <v>32360</v>
      </c>
      <c r="B216" s="17" t="s">
        <v>434</v>
      </c>
      <c r="C216" s="17" t="s">
        <v>435</v>
      </c>
      <c r="D216" s="17" t="s">
        <v>262</v>
      </c>
      <c r="E216" s="17" t="s">
        <v>262</v>
      </c>
      <c r="F216" s="8" t="n">
        <v>74</v>
      </c>
      <c r="G216" s="8" t="n">
        <v>206</v>
      </c>
      <c r="H216" s="8" t="n">
        <v>2008</v>
      </c>
      <c r="I216" s="8" t="n">
        <v>4</v>
      </c>
      <c r="J216" s="8" t="n">
        <v>111</v>
      </c>
      <c r="K216" s="17" t="s">
        <v>273</v>
      </c>
      <c r="L216" s="8" t="n">
        <v>2010</v>
      </c>
      <c r="M216" s="8" t="n">
        <v>29</v>
      </c>
      <c r="N216" s="8" t="n">
        <v>8</v>
      </c>
      <c r="O216" s="8" t="n">
        <v>8474668</v>
      </c>
      <c r="P216" s="17" t="s">
        <v>1261</v>
      </c>
      <c r="Q216" s="17" t="s">
        <v>1262</v>
      </c>
      <c r="R216" s="17" t="s">
        <v>1263</v>
      </c>
      <c r="S216" s="17" t="s">
        <v>1264</v>
      </c>
      <c r="T216" s="17" t="s">
        <v>299</v>
      </c>
      <c r="U216" s="17" t="s">
        <v>562</v>
      </c>
      <c r="V216" s="8" t="n">
        <v>46</v>
      </c>
      <c r="W216" s="8" t="n">
        <v>4</v>
      </c>
      <c r="X216" s="8" t="n">
        <v>4</v>
      </c>
      <c r="Y216" s="8" t="n">
        <v>3</v>
      </c>
      <c r="Z216" s="8" t="n">
        <v>8</v>
      </c>
      <c r="AA216" s="8" t="n">
        <v>18</v>
      </c>
      <c r="AB216" s="8" t="n">
        <v>94</v>
      </c>
      <c r="AC216" s="18" t="n">
        <f aca="false">Z216/V216</f>
        <v>0.173913043478261</v>
      </c>
      <c r="AD216" s="19" t="n">
        <f aca="false">IF(FZ216&gt;V216,Z216-V216*(GC216-Z216)/(FZ216-V216),0)</f>
        <v>-3.82188295165394</v>
      </c>
      <c r="AE216" s="19" t="n">
        <v>3.127</v>
      </c>
      <c r="AF216" s="8" t="n">
        <v>-7</v>
      </c>
      <c r="AG216" s="8" t="n">
        <v>-5.6</v>
      </c>
      <c r="AH216" s="8" t="n">
        <v>21</v>
      </c>
      <c r="AI216" s="8" t="n">
        <v>708</v>
      </c>
      <c r="AJ216" s="8" t="n">
        <v>29180</v>
      </c>
      <c r="AK216" s="19" t="n">
        <v>486.33333333333</v>
      </c>
      <c r="AL216" s="8" t="n">
        <v>486.33</v>
      </c>
      <c r="AM216" s="8" t="n">
        <v>486</v>
      </c>
      <c r="AN216" s="18" t="n">
        <f aca="false">AJ216/60/V216</f>
        <v>10.5724637681159</v>
      </c>
      <c r="AO216" s="8" t="n">
        <v>18.03</v>
      </c>
      <c r="AP216" s="12" t="n">
        <f aca="false">IF(EF216&gt;0,Z216/EF216,0)</f>
        <v>0.8</v>
      </c>
      <c r="AQ216" s="8" t="n">
        <v>69</v>
      </c>
      <c r="AR216" s="8" t="n">
        <v>69</v>
      </c>
      <c r="AS216" s="8" t="n">
        <v>69</v>
      </c>
      <c r="AT216" s="8" t="n">
        <v>56</v>
      </c>
      <c r="AU216" s="8" t="n">
        <v>56</v>
      </c>
      <c r="AV216" s="8" t="n">
        <v>44</v>
      </c>
      <c r="AW216" s="8" t="n">
        <v>37</v>
      </c>
      <c r="AX216" s="8" t="n">
        <v>14</v>
      </c>
      <c r="AY216" s="8" t="n">
        <v>0</v>
      </c>
      <c r="AZ216" s="8" t="n">
        <v>1</v>
      </c>
      <c r="BA216" s="8" t="n">
        <f aca="false">AY216+AZ216</f>
        <v>1</v>
      </c>
      <c r="BB216" s="8" t="n">
        <v>3.78</v>
      </c>
      <c r="BC216" s="8" t="n">
        <v>32.6818</v>
      </c>
      <c r="BD216" s="19" t="n">
        <v>125.7</v>
      </c>
      <c r="BE216" s="19" t="n">
        <v>15.5078821110351</v>
      </c>
      <c r="BF216" s="19" t="n">
        <f aca="false">AQ216+BD216</f>
        <v>194.7</v>
      </c>
      <c r="BG216" s="19" t="n">
        <f aca="false">IF(AL216&gt;0,BF216/AL216*60,0)</f>
        <v>24.0207266670779</v>
      </c>
      <c r="BH216" s="8" t="n">
        <v>154</v>
      </c>
      <c r="BI216" s="8" t="n">
        <v>144</v>
      </c>
      <c r="BJ216" s="8" t="n">
        <v>118</v>
      </c>
      <c r="BK216" s="12" t="n">
        <f aca="false">BH216/(BH216+BJ216)</f>
        <v>0.566176470588235</v>
      </c>
      <c r="BL216" s="8" t="n">
        <v>77</v>
      </c>
      <c r="BM216" s="8" t="n">
        <v>77</v>
      </c>
      <c r="BN216" s="8" t="n">
        <v>54</v>
      </c>
      <c r="BO216" s="8" t="n">
        <f aca="false">BM216-BN216</f>
        <v>23</v>
      </c>
      <c r="BP216" s="8" t="n">
        <v>12</v>
      </c>
      <c r="BQ216" s="8" t="n">
        <v>8</v>
      </c>
      <c r="BR216" s="8" t="n">
        <v>13</v>
      </c>
      <c r="BS216" s="8" t="n">
        <v>14</v>
      </c>
      <c r="BT216" s="12" t="n">
        <f aca="false">BS216/(EA216+BS216)</f>
        <v>0.0372340425531915</v>
      </c>
      <c r="BU216" s="8" t="n">
        <v>1</v>
      </c>
      <c r="BV216" s="8" t="n">
        <v>1</v>
      </c>
      <c r="BW216" s="12" t="n">
        <f aca="false">IF(BU216+BV216&gt;0,BU216/(BU216+BV216),0)</f>
        <v>0.5</v>
      </c>
      <c r="BX216" s="8" t="n">
        <v>0</v>
      </c>
      <c r="BY216" s="8" t="n">
        <v>1</v>
      </c>
      <c r="BZ216" s="8" t="n">
        <v>0</v>
      </c>
      <c r="CA216" s="8" t="n">
        <v>0</v>
      </c>
      <c r="CB216" s="8" t="n">
        <v>1</v>
      </c>
      <c r="CC216" s="8" t="n">
        <v>0</v>
      </c>
      <c r="CD216" s="8" t="n">
        <v>1</v>
      </c>
      <c r="CE216" s="8" t="n">
        <v>0</v>
      </c>
      <c r="CF216" s="8" t="n">
        <v>0</v>
      </c>
      <c r="CG216" s="8" t="n">
        <v>0</v>
      </c>
      <c r="CH216" s="8" t="n">
        <v>1</v>
      </c>
      <c r="CI216" s="8" t="n">
        <v>1</v>
      </c>
      <c r="CJ216" s="8" t="n">
        <v>0</v>
      </c>
      <c r="CK216" s="8" t="n">
        <v>0</v>
      </c>
      <c r="CL216" s="8" t="n">
        <v>1</v>
      </c>
      <c r="CM216" s="8" t="n">
        <v>0</v>
      </c>
      <c r="CN216" s="8" t="n">
        <v>0</v>
      </c>
      <c r="CO216" s="8" t="n">
        <v>0</v>
      </c>
      <c r="CP216" s="8" t="n">
        <v>0</v>
      </c>
      <c r="CQ216" s="8" t="n">
        <v>0</v>
      </c>
      <c r="CR216" s="8" t="n">
        <v>0</v>
      </c>
      <c r="CS216" s="8" t="n">
        <v>0</v>
      </c>
      <c r="CT216" s="8" t="n">
        <v>1</v>
      </c>
      <c r="CU216" s="8" t="n">
        <v>0</v>
      </c>
      <c r="CV216" s="8" t="n">
        <v>1</v>
      </c>
      <c r="CW216" s="8" t="n">
        <v>2</v>
      </c>
      <c r="CX216" s="8" t="n">
        <v>0</v>
      </c>
      <c r="CY216" s="8" t="n">
        <v>1</v>
      </c>
      <c r="CZ216" s="8" t="n">
        <v>0</v>
      </c>
      <c r="DA216" s="8" t="n">
        <v>11</v>
      </c>
      <c r="DB216" s="8" t="n">
        <v>3</v>
      </c>
      <c r="DC216" s="8" t="n">
        <v>1</v>
      </c>
      <c r="DD216" s="8" t="n">
        <v>4</v>
      </c>
      <c r="DE216" s="8" t="n">
        <v>6</v>
      </c>
      <c r="DF216" s="8" t="n">
        <v>4</v>
      </c>
      <c r="DG216" s="8" t="n">
        <v>1</v>
      </c>
      <c r="DH216" s="8" t="n">
        <v>25</v>
      </c>
      <c r="DI216" s="8" t="n">
        <v>9</v>
      </c>
      <c r="DJ216" s="8" t="n">
        <v>9</v>
      </c>
      <c r="DK216" s="8" t="n">
        <v>10</v>
      </c>
      <c r="DL216" s="8" t="n">
        <v>9</v>
      </c>
      <c r="DM216" s="8" t="n">
        <v>1</v>
      </c>
      <c r="DN216" s="8" t="n">
        <v>10</v>
      </c>
      <c r="DO216" s="8" t="n">
        <v>9</v>
      </c>
      <c r="DP216" s="8" t="n">
        <v>1</v>
      </c>
      <c r="DQ216" s="8" t="n">
        <f aca="false">DJ216-DI216</f>
        <v>0</v>
      </c>
      <c r="DR216" s="19" t="n">
        <v>-0.428</v>
      </c>
      <c r="DS216" s="8" t="n">
        <v>8</v>
      </c>
      <c r="DT216" s="8" t="n">
        <v>1</v>
      </c>
      <c r="DU216" s="8" t="n">
        <v>0</v>
      </c>
      <c r="DV216" s="8" t="n">
        <v>0</v>
      </c>
      <c r="DW216" s="8" t="n">
        <v>0</v>
      </c>
      <c r="DX216" s="8" t="n">
        <v>410</v>
      </c>
      <c r="DY216" s="8" t="n">
        <v>490</v>
      </c>
      <c r="DZ216" s="8" t="n">
        <v>289</v>
      </c>
      <c r="EA216" s="8" t="n">
        <v>362</v>
      </c>
      <c r="EB216" s="8" t="n">
        <v>209</v>
      </c>
      <c r="EC216" s="8" t="n">
        <v>259</v>
      </c>
      <c r="ED216" s="8" t="n">
        <v>13.93</v>
      </c>
      <c r="EE216" s="8" t="n">
        <v>19.83</v>
      </c>
      <c r="EF216" s="8" t="n">
        <v>10</v>
      </c>
      <c r="EG216" s="8" t="n">
        <v>18</v>
      </c>
      <c r="EH216" s="12" t="n">
        <f aca="false">EF216/EB216</f>
        <v>0.0478468899521531</v>
      </c>
      <c r="EI216" s="20" t="n">
        <f aca="false">1-EG216/EC216</f>
        <v>0.93050193050193</v>
      </c>
      <c r="EJ216" s="21" t="n">
        <f aca="false">EH216+EI216</f>
        <v>0.978348820454083</v>
      </c>
      <c r="EK216" s="8" t="n">
        <v>411</v>
      </c>
      <c r="EL216" s="8" t="n">
        <v>491</v>
      </c>
      <c r="EM216" s="8" t="n">
        <v>290</v>
      </c>
      <c r="EN216" s="8" t="n">
        <v>363</v>
      </c>
      <c r="EO216" s="8" t="n">
        <v>210</v>
      </c>
      <c r="EP216" s="8" t="n">
        <v>260</v>
      </c>
      <c r="EQ216" s="8" t="n">
        <v>10</v>
      </c>
      <c r="ER216" s="8" t="n">
        <v>18</v>
      </c>
      <c r="ES216" s="8" t="n">
        <v>175</v>
      </c>
      <c r="ET216" s="8" t="n">
        <v>233</v>
      </c>
      <c r="EU216" s="8" t="n">
        <v>50</v>
      </c>
      <c r="EV216" s="8" t="n">
        <v>92</v>
      </c>
      <c r="EW216" s="8" t="n">
        <v>3</v>
      </c>
      <c r="EX216" s="8" t="n">
        <v>11</v>
      </c>
      <c r="EY216" s="8" t="n">
        <v>36</v>
      </c>
      <c r="EZ216" s="8" t="n">
        <v>33</v>
      </c>
      <c r="FA216" s="8" t="n">
        <v>-0.2</v>
      </c>
      <c r="FB216" s="8" t="n">
        <v>0.2</v>
      </c>
      <c r="FC216" s="8" t="n">
        <v>0.1</v>
      </c>
      <c r="FD216" s="19" t="n">
        <v>4</v>
      </c>
      <c r="FE216" s="18" t="n">
        <f aca="false">FD216/V216</f>
        <v>0.0869565217391304</v>
      </c>
      <c r="FF216" s="8" t="n">
        <v>0.3621</v>
      </c>
      <c r="FG216" s="8" t="n">
        <v>0.05</v>
      </c>
      <c r="FH216" s="8" t="n">
        <v>-0.02</v>
      </c>
      <c r="FI216" s="8" t="n">
        <v>0.03</v>
      </c>
      <c r="FJ216" s="22"/>
      <c r="FK216" s="22"/>
      <c r="FL216" s="22"/>
      <c r="FM216" s="8" t="n">
        <f aca="false">BL216+BS216+AH216+DT216</f>
        <v>113</v>
      </c>
      <c r="FN216" s="19" t="n">
        <f aca="false">IF(DS216&gt;0,(BL216+BR216)/DS216,0)</f>
        <v>11.25</v>
      </c>
      <c r="FO216" s="12" t="n">
        <v>0.0291038154</v>
      </c>
      <c r="FP216" s="19" t="n">
        <f aca="false">Z216-AH216/10</f>
        <v>5.9</v>
      </c>
      <c r="FQ216" s="19" t="n">
        <f aca="false">Z216+DR216/5</f>
        <v>7.9144</v>
      </c>
      <c r="FR216" s="19" t="n">
        <f aca="false">(DX216+DY216)/AL216*60</f>
        <v>111.035716488804</v>
      </c>
      <c r="FS216" s="22"/>
      <c r="FT216" s="22"/>
      <c r="FU216" s="22"/>
      <c r="FV216" s="22"/>
      <c r="FW216" s="17" t="s">
        <v>280</v>
      </c>
      <c r="FX216" s="23" t="n">
        <v>2550000</v>
      </c>
      <c r="FY216" s="23" t="n">
        <v>2350000</v>
      </c>
      <c r="FZ216" s="8" t="n">
        <v>439</v>
      </c>
      <c r="GA216" s="8" t="n">
        <v>49</v>
      </c>
      <c r="GB216" s="8" t="n">
        <v>60</v>
      </c>
      <c r="GC216" s="8" t="n">
        <v>109</v>
      </c>
      <c r="GD216" s="8" t="n">
        <v>13</v>
      </c>
      <c r="GE216" s="8" t="n">
        <v>320</v>
      </c>
      <c r="GF216" s="8" t="n">
        <v>498</v>
      </c>
      <c r="GG216" s="8" t="n">
        <v>4741</v>
      </c>
      <c r="GH216" s="8" t="n">
        <v>4.3</v>
      </c>
      <c r="GI216" s="8" t="n">
        <v>6</v>
      </c>
      <c r="GJ216" s="8" t="n">
        <v>10.3</v>
      </c>
      <c r="GK216" s="8" t="n">
        <f aca="false">Z216-AH216/10</f>
        <v>5.9</v>
      </c>
      <c r="GL216" s="22"/>
      <c r="GM216" s="22"/>
      <c r="GN216" s="22"/>
      <c r="GO216" s="22"/>
      <c r="GP216" s="22"/>
    </row>
    <row r="217" customFormat="false" ht="13.65" hidden="false" customHeight="true" outlineLevel="0" collapsed="false">
      <c r="A217" s="16" t="n">
        <v>32945</v>
      </c>
      <c r="B217" s="17" t="s">
        <v>1265</v>
      </c>
      <c r="C217" s="17" t="s">
        <v>272</v>
      </c>
      <c r="D217" s="17" t="s">
        <v>262</v>
      </c>
      <c r="E217" s="17" t="s">
        <v>262</v>
      </c>
      <c r="F217" s="8" t="n">
        <v>75</v>
      </c>
      <c r="G217" s="8" t="n">
        <v>230</v>
      </c>
      <c r="H217" s="8" t="n">
        <v>2010</v>
      </c>
      <c r="I217" s="8" t="n">
        <v>6</v>
      </c>
      <c r="J217" s="8" t="n">
        <v>154</v>
      </c>
      <c r="K217" s="17" t="s">
        <v>273</v>
      </c>
      <c r="L217" s="8" t="n">
        <v>2011</v>
      </c>
      <c r="M217" s="8" t="n">
        <v>27</v>
      </c>
      <c r="N217" s="8" t="n">
        <v>7</v>
      </c>
      <c r="O217" s="8" t="n">
        <v>8474774</v>
      </c>
      <c r="P217" s="17" t="s">
        <v>1266</v>
      </c>
      <c r="Q217" s="17" t="s">
        <v>1267</v>
      </c>
      <c r="R217" s="17" t="s">
        <v>1268</v>
      </c>
      <c r="S217" s="17" t="s">
        <v>1269</v>
      </c>
      <c r="T217" s="17" t="s">
        <v>278</v>
      </c>
      <c r="U217" s="17" t="s">
        <v>581</v>
      </c>
      <c r="V217" s="8" t="n">
        <v>4</v>
      </c>
      <c r="W217" s="8" t="n">
        <v>0</v>
      </c>
      <c r="X217" s="8" t="n">
        <v>0</v>
      </c>
      <c r="Y217" s="8" t="n">
        <v>0</v>
      </c>
      <c r="Z217" s="8" t="n">
        <v>0</v>
      </c>
      <c r="AA217" s="8" t="n">
        <v>30</v>
      </c>
      <c r="AB217" s="8" t="n">
        <v>93</v>
      </c>
      <c r="AC217" s="18" t="n">
        <f aca="false">Z217/V217</f>
        <v>0</v>
      </c>
      <c r="AD217" s="19" t="n">
        <f aca="false">IF(FZ217&gt;V217,Z217-V217*(GC217-Z217)/(FZ217-V217),0)</f>
        <v>-0.605042016806723</v>
      </c>
      <c r="AE217" s="19" t="n">
        <v>0</v>
      </c>
      <c r="AF217" s="8" t="n">
        <v>-2</v>
      </c>
      <c r="AG217" s="8" t="n">
        <v>0.4</v>
      </c>
      <c r="AH217" s="8" t="n">
        <v>13</v>
      </c>
      <c r="AI217" s="8" t="n">
        <v>80</v>
      </c>
      <c r="AJ217" s="8" t="n">
        <v>3357</v>
      </c>
      <c r="AK217" s="19" t="n">
        <v>55.95</v>
      </c>
      <c r="AL217" s="8" t="n">
        <v>55.95</v>
      </c>
      <c r="AM217" s="8" t="n">
        <v>56</v>
      </c>
      <c r="AN217" s="18" t="n">
        <f aca="false">AJ217/60/V217</f>
        <v>13.9875</v>
      </c>
      <c r="AO217" s="8" t="n">
        <v>23.37</v>
      </c>
      <c r="AP217" s="12" t="n">
        <f aca="false">IF(EF217&gt;0,Z217/EF217,0)</f>
        <v>0</v>
      </c>
      <c r="AQ217" s="8" t="n">
        <v>9</v>
      </c>
      <c r="AR217" s="8" t="n">
        <v>9</v>
      </c>
      <c r="AS217" s="8" t="n">
        <v>9</v>
      </c>
      <c r="AT217" s="8" t="n">
        <v>7</v>
      </c>
      <c r="AU217" s="8" t="n">
        <v>7</v>
      </c>
      <c r="AV217" s="8" t="n">
        <v>5</v>
      </c>
      <c r="AW217" s="8" t="n">
        <v>2</v>
      </c>
      <c r="AX217" s="8" t="n">
        <v>1</v>
      </c>
      <c r="AY217" s="8" t="n">
        <v>0</v>
      </c>
      <c r="AZ217" s="8" t="n">
        <v>0</v>
      </c>
      <c r="BA217" s="8" t="n">
        <f aca="false">AY217+AZ217</f>
        <v>0</v>
      </c>
      <c r="BB217" s="8" t="n">
        <v>0.16</v>
      </c>
      <c r="BC217" s="8" t="n">
        <v>48.8</v>
      </c>
      <c r="BD217" s="19" t="n">
        <v>0</v>
      </c>
      <c r="BE217" s="19" t="n">
        <v>0</v>
      </c>
      <c r="BF217" s="19" t="n">
        <f aca="false">AQ217+BD217</f>
        <v>9</v>
      </c>
      <c r="BG217" s="19" t="n">
        <f aca="false">IF(AL217&gt;0,BF217/AL217*60,0)</f>
        <v>9.6514745308311</v>
      </c>
      <c r="BH217" s="8" t="n">
        <v>11</v>
      </c>
      <c r="BI217" s="8" t="n">
        <v>21</v>
      </c>
      <c r="BJ217" s="8" t="n">
        <v>20</v>
      </c>
      <c r="BK217" s="12" t="n">
        <f aca="false">BH217/(BH217+BJ217)</f>
        <v>0.354838709677419</v>
      </c>
      <c r="BL217" s="8" t="n">
        <v>7</v>
      </c>
      <c r="BM217" s="8" t="n">
        <v>7</v>
      </c>
      <c r="BN217" s="8" t="n">
        <v>4</v>
      </c>
      <c r="BO217" s="8" t="n">
        <f aca="false">BM217-BN217</f>
        <v>3</v>
      </c>
      <c r="BP217" s="8" t="n">
        <v>2</v>
      </c>
      <c r="BQ217" s="8" t="n">
        <v>4</v>
      </c>
      <c r="BR217" s="8" t="n">
        <v>0</v>
      </c>
      <c r="BS217" s="8" t="n">
        <v>3</v>
      </c>
      <c r="BT217" s="12" t="n">
        <f aca="false">BS217/(EA217+BS217)</f>
        <v>0.0612244897959184</v>
      </c>
      <c r="BU217" s="8" t="n">
        <v>0</v>
      </c>
      <c r="BV217" s="8" t="n">
        <v>0</v>
      </c>
      <c r="BW217" s="12" t="n">
        <f aca="false">IF(BU217+BV217&gt;0,BU217/(BU217+BV217),0)</f>
        <v>0</v>
      </c>
      <c r="BX217" s="8" t="n">
        <v>0</v>
      </c>
      <c r="BY217" s="8" t="n">
        <v>0</v>
      </c>
      <c r="BZ217" s="8" t="n">
        <v>0</v>
      </c>
      <c r="CA217" s="8" t="n">
        <v>0</v>
      </c>
      <c r="CB217" s="8" t="n">
        <v>0</v>
      </c>
      <c r="CC217" s="8" t="n">
        <v>0</v>
      </c>
      <c r="CD217" s="8" t="n">
        <v>0</v>
      </c>
      <c r="CE217" s="8" t="n">
        <v>0</v>
      </c>
      <c r="CF217" s="8" t="n">
        <v>0</v>
      </c>
      <c r="CG217" s="8" t="n">
        <v>0</v>
      </c>
      <c r="CH217" s="8" t="n">
        <v>0</v>
      </c>
      <c r="CI217" s="8" t="n">
        <v>0</v>
      </c>
      <c r="CJ217" s="8" t="n">
        <v>0</v>
      </c>
      <c r="CK217" s="8" t="n">
        <v>0</v>
      </c>
      <c r="CL217" s="8" t="n">
        <v>0</v>
      </c>
      <c r="CM217" s="8" t="n">
        <v>0</v>
      </c>
      <c r="CN217" s="8" t="n">
        <v>0</v>
      </c>
      <c r="CO217" s="8" t="n">
        <v>0</v>
      </c>
      <c r="CP217" s="8" t="n">
        <v>0</v>
      </c>
      <c r="CQ217" s="8" t="n">
        <v>0</v>
      </c>
      <c r="CR217" s="8" t="n">
        <v>0</v>
      </c>
      <c r="CS217" s="8" t="n">
        <v>0</v>
      </c>
      <c r="CT217" s="8" t="n">
        <v>0</v>
      </c>
      <c r="CU217" s="8" t="n">
        <v>0</v>
      </c>
      <c r="CV217" s="8" t="n">
        <v>0</v>
      </c>
      <c r="CW217" s="8" t="n">
        <v>0</v>
      </c>
      <c r="CX217" s="8" t="n">
        <v>0</v>
      </c>
      <c r="CY217" s="8" t="n">
        <v>0</v>
      </c>
      <c r="CZ217" s="8" t="n">
        <v>0</v>
      </c>
      <c r="DA217" s="8" t="n">
        <v>2</v>
      </c>
      <c r="DB217" s="8" t="n">
        <v>0</v>
      </c>
      <c r="DC217" s="8" t="n">
        <v>0</v>
      </c>
      <c r="DD217" s="8" t="n">
        <v>3</v>
      </c>
      <c r="DE217" s="8" t="n">
        <v>2</v>
      </c>
      <c r="DF217" s="8" t="n">
        <v>0</v>
      </c>
      <c r="DG217" s="8" t="n">
        <v>0</v>
      </c>
      <c r="DH217" s="8" t="n">
        <v>0</v>
      </c>
      <c r="DI217" s="8" t="n">
        <v>5</v>
      </c>
      <c r="DJ217" s="8" t="n">
        <v>0</v>
      </c>
      <c r="DK217" s="8" t="n">
        <v>5</v>
      </c>
      <c r="DL217" s="8" t="n">
        <v>4</v>
      </c>
      <c r="DM217" s="8" t="n">
        <v>1</v>
      </c>
      <c r="DN217" s="8" t="n">
        <v>1</v>
      </c>
      <c r="DO217" s="8" t="n">
        <v>0</v>
      </c>
      <c r="DP217" s="8" t="n">
        <v>1</v>
      </c>
      <c r="DQ217" s="8" t="n">
        <f aca="false">DJ217-DI217</f>
        <v>-5</v>
      </c>
      <c r="DR217" s="19" t="n">
        <v>-3.756</v>
      </c>
      <c r="DS217" s="8" t="n">
        <v>4</v>
      </c>
      <c r="DT217" s="8" t="n">
        <v>1</v>
      </c>
      <c r="DU217" s="8" t="n">
        <v>0</v>
      </c>
      <c r="DV217" s="8" t="n">
        <v>0</v>
      </c>
      <c r="DW217" s="8" t="n">
        <v>0</v>
      </c>
      <c r="DX217" s="8" t="n">
        <v>56</v>
      </c>
      <c r="DY217" s="8" t="n">
        <v>54</v>
      </c>
      <c r="DZ217" s="8" t="n">
        <v>48</v>
      </c>
      <c r="EA217" s="8" t="n">
        <v>46</v>
      </c>
      <c r="EB217" s="8" t="n">
        <v>36</v>
      </c>
      <c r="EC217" s="8" t="n">
        <v>30</v>
      </c>
      <c r="ED217" s="8" t="n">
        <v>4.29</v>
      </c>
      <c r="EE217" s="8" t="n">
        <v>2.82</v>
      </c>
      <c r="EF217" s="8" t="n">
        <v>3</v>
      </c>
      <c r="EG217" s="8" t="n">
        <v>5</v>
      </c>
      <c r="EH217" s="12" t="n">
        <f aca="false">EF217/EB217</f>
        <v>0.0833333333333333</v>
      </c>
      <c r="EI217" s="20" t="n">
        <f aca="false">1-EG217/EC217</f>
        <v>0.833333333333333</v>
      </c>
      <c r="EJ217" s="21" t="n">
        <f aca="false">EH217+EI217</f>
        <v>0.916666666666667</v>
      </c>
      <c r="EK217" s="8" t="n">
        <v>56</v>
      </c>
      <c r="EL217" s="8" t="n">
        <v>54</v>
      </c>
      <c r="EM217" s="8" t="n">
        <v>48</v>
      </c>
      <c r="EN217" s="8" t="n">
        <v>46</v>
      </c>
      <c r="EO217" s="8" t="n">
        <v>36</v>
      </c>
      <c r="EP217" s="8" t="n">
        <v>30</v>
      </c>
      <c r="EQ217" s="8" t="n">
        <v>3</v>
      </c>
      <c r="ER217" s="8" t="n">
        <v>5</v>
      </c>
      <c r="ES217" s="8" t="n">
        <v>33</v>
      </c>
      <c r="ET217" s="8" t="n">
        <v>25</v>
      </c>
      <c r="EU217" s="8" t="n">
        <v>16</v>
      </c>
      <c r="EV217" s="8" t="n">
        <v>8</v>
      </c>
      <c r="EW217" s="8" t="n">
        <v>2</v>
      </c>
      <c r="EX217" s="8" t="n">
        <v>3</v>
      </c>
      <c r="EY217" s="8" t="n">
        <v>10</v>
      </c>
      <c r="EZ217" s="8" t="n">
        <v>3</v>
      </c>
      <c r="FA217" s="8" t="n">
        <v>-0.1</v>
      </c>
      <c r="FB217" s="8" t="n">
        <v>0</v>
      </c>
      <c r="FC217" s="8" t="n">
        <v>-0.1</v>
      </c>
      <c r="FD217" s="19" t="n">
        <v>-0.12</v>
      </c>
      <c r="FE217" s="18" t="n">
        <f aca="false">FD217/V217</f>
        <v>-0.03</v>
      </c>
      <c r="FF217" s="8" t="n">
        <v>0.0012</v>
      </c>
      <c r="FG217" s="8" t="n">
        <v>0</v>
      </c>
      <c r="FH217" s="8" t="n">
        <v>0</v>
      </c>
      <c r="FI217" s="8" t="n">
        <v>0</v>
      </c>
      <c r="FJ217" s="22"/>
      <c r="FK217" s="22"/>
      <c r="FL217" s="22"/>
      <c r="FM217" s="8" t="n">
        <f aca="false">BL217+BS217+AH217+DT217</f>
        <v>24</v>
      </c>
      <c r="FN217" s="19" t="n">
        <f aca="false">IF(DS217&gt;0,(BL217+BR217)/DS217,0)</f>
        <v>1.75</v>
      </c>
      <c r="FO217" s="12" t="n">
        <v>0</v>
      </c>
      <c r="FP217" s="19" t="n">
        <f aca="false">Z217-AH217/10</f>
        <v>-1.3</v>
      </c>
      <c r="FQ217" s="19" t="n">
        <f aca="false">Z217+DR217/5</f>
        <v>-0.7512</v>
      </c>
      <c r="FR217" s="19" t="n">
        <f aca="false">(DX217+DY217)/AL217*60</f>
        <v>117.962466487936</v>
      </c>
      <c r="FS217" s="22"/>
      <c r="FT217" s="22"/>
      <c r="FU217" s="22"/>
      <c r="FV217" s="17" t="s">
        <v>412</v>
      </c>
      <c r="FW217" s="17" t="s">
        <v>280</v>
      </c>
      <c r="FX217" s="23" t="n">
        <v>1900000</v>
      </c>
      <c r="FY217" s="23" t="n">
        <v>1575000</v>
      </c>
      <c r="FZ217" s="8" t="n">
        <v>242</v>
      </c>
      <c r="GA217" s="8" t="n">
        <v>6</v>
      </c>
      <c r="GB217" s="8" t="n">
        <v>30</v>
      </c>
      <c r="GC217" s="8" t="n">
        <v>36</v>
      </c>
      <c r="GD217" s="8" t="n">
        <v>-14</v>
      </c>
      <c r="GE217" s="8" t="n">
        <v>306</v>
      </c>
      <c r="GF217" s="8" t="n">
        <v>225</v>
      </c>
      <c r="GG217" s="8" t="n">
        <v>4077</v>
      </c>
      <c r="GH217" s="8" t="n">
        <v>-0.4</v>
      </c>
      <c r="GI217" s="8" t="n">
        <v>7.3</v>
      </c>
      <c r="GJ217" s="8" t="n">
        <v>7</v>
      </c>
      <c r="GK217" s="8" t="n">
        <f aca="false">Z217-AH217/10</f>
        <v>-1.3</v>
      </c>
      <c r="GL217" s="22"/>
      <c r="GM217" s="22"/>
      <c r="GN217" s="22"/>
      <c r="GO217" s="22"/>
      <c r="GP217" s="22"/>
    </row>
    <row r="218" customFormat="false" ht="13.65" hidden="false" customHeight="true" outlineLevel="0" collapsed="false">
      <c r="A218" s="16" t="n">
        <v>34553</v>
      </c>
      <c r="B218" s="17" t="s">
        <v>1270</v>
      </c>
      <c r="C218" s="17" t="s">
        <v>27</v>
      </c>
      <c r="D218" s="17" t="s">
        <v>262</v>
      </c>
      <c r="E218" s="17" t="s">
        <v>262</v>
      </c>
      <c r="F218" s="8" t="n">
        <v>74</v>
      </c>
      <c r="G218" s="8" t="n">
        <v>205</v>
      </c>
      <c r="H218" s="8" t="n">
        <v>2012</v>
      </c>
      <c r="I218" s="8" t="n">
        <v>2</v>
      </c>
      <c r="J218" s="8" t="n">
        <v>60</v>
      </c>
      <c r="K218" s="17" t="s">
        <v>273</v>
      </c>
      <c r="L218" s="8" t="n">
        <v>2014</v>
      </c>
      <c r="M218" s="8" t="n">
        <v>23</v>
      </c>
      <c r="N218" s="8" t="n">
        <v>4</v>
      </c>
      <c r="O218" s="8" t="n">
        <v>8476923</v>
      </c>
      <c r="P218" s="17" t="s">
        <v>1271</v>
      </c>
      <c r="Q218" s="17" t="s">
        <v>1272</v>
      </c>
      <c r="R218" s="17" t="s">
        <v>1273</v>
      </c>
      <c r="S218" s="17" t="s">
        <v>1274</v>
      </c>
      <c r="T218" s="17" t="s">
        <v>278</v>
      </c>
      <c r="U218" s="17" t="s">
        <v>581</v>
      </c>
      <c r="V218" s="8" t="n">
        <v>76</v>
      </c>
      <c r="W218" s="8" t="n">
        <v>9</v>
      </c>
      <c r="X218" s="8" t="n">
        <v>15</v>
      </c>
      <c r="Y218" s="8" t="n">
        <v>11</v>
      </c>
      <c r="Z218" s="8" t="n">
        <v>24</v>
      </c>
      <c r="AA218" s="8" t="n">
        <v>13</v>
      </c>
      <c r="AB218" s="8" t="n">
        <v>69</v>
      </c>
      <c r="AC218" s="18" t="n">
        <f aca="false">Z218/V218</f>
        <v>0.31578947368421</v>
      </c>
      <c r="AD218" s="19" t="n">
        <f aca="false">IF(FZ218&gt;V218,Z218-V218*(GC218-Z218)/(FZ218-V218),0)</f>
        <v>-1.83251231527094</v>
      </c>
      <c r="AE218" s="19" t="n">
        <v>9.234</v>
      </c>
      <c r="AF218" s="8" t="n">
        <v>-8</v>
      </c>
      <c r="AG218" s="8" t="n">
        <v>4.7</v>
      </c>
      <c r="AH218" s="8" t="n">
        <v>42</v>
      </c>
      <c r="AI218" s="8" t="n">
        <v>1904</v>
      </c>
      <c r="AJ218" s="8" t="n">
        <v>89740</v>
      </c>
      <c r="AK218" s="19" t="n">
        <v>1495.55</v>
      </c>
      <c r="AL218" s="8" t="n">
        <v>1495.15</v>
      </c>
      <c r="AM218" s="8" t="n">
        <v>1496</v>
      </c>
      <c r="AN218" s="18" t="n">
        <f aca="false">AJ218/60/V218</f>
        <v>19.6798245614035</v>
      </c>
      <c r="AO218" s="8" t="n">
        <v>32.75</v>
      </c>
      <c r="AP218" s="12" t="n">
        <f aca="false">IF(EF218&gt;0,Z218/EF218,0)</f>
        <v>0.352941176470588</v>
      </c>
      <c r="AQ218" s="8" t="n">
        <v>238</v>
      </c>
      <c r="AR218" s="8" t="n">
        <v>238</v>
      </c>
      <c r="AS218" s="8" t="n">
        <v>238</v>
      </c>
      <c r="AT218" s="8" t="n">
        <v>164</v>
      </c>
      <c r="AU218" s="8" t="n">
        <v>164</v>
      </c>
      <c r="AV218" s="8" t="n">
        <v>121</v>
      </c>
      <c r="AW218" s="8" t="n">
        <v>72</v>
      </c>
      <c r="AX218" s="8" t="n">
        <v>15</v>
      </c>
      <c r="AY218" s="8" t="n">
        <v>5</v>
      </c>
      <c r="AZ218" s="8" t="n">
        <v>16</v>
      </c>
      <c r="BA218" s="8" t="n">
        <f aca="false">AY218+AZ218</f>
        <v>21</v>
      </c>
      <c r="BB218" s="8" t="n">
        <v>6.21</v>
      </c>
      <c r="BC218" s="8" t="n">
        <v>47.4215</v>
      </c>
      <c r="BD218" s="19" t="n">
        <v>211.6</v>
      </c>
      <c r="BE218" s="19" t="n">
        <v>8.48918458092341</v>
      </c>
      <c r="BF218" s="19" t="n">
        <f aca="false">AQ218+BD218</f>
        <v>449.6</v>
      </c>
      <c r="BG218" s="19" t="n">
        <f aca="false">IF(AL218&gt;0,BF218/AL218*60,0)</f>
        <v>18.0423368892753</v>
      </c>
      <c r="BH218" s="8" t="n">
        <v>554</v>
      </c>
      <c r="BI218" s="8" t="n">
        <v>433</v>
      </c>
      <c r="BJ218" s="8" t="n">
        <v>420</v>
      </c>
      <c r="BK218" s="12" t="n">
        <f aca="false">BH218/(BH218+BJ218)</f>
        <v>0.568788501026694</v>
      </c>
      <c r="BL218" s="8" t="n">
        <v>107</v>
      </c>
      <c r="BM218" s="8" t="n">
        <v>107</v>
      </c>
      <c r="BN218" s="8" t="n">
        <v>64</v>
      </c>
      <c r="BO218" s="8" t="n">
        <f aca="false">BM218-BN218</f>
        <v>43</v>
      </c>
      <c r="BP218" s="8" t="n">
        <v>43</v>
      </c>
      <c r="BQ218" s="8" t="n">
        <v>50</v>
      </c>
      <c r="BR218" s="8" t="n">
        <v>26</v>
      </c>
      <c r="BS218" s="8" t="n">
        <v>62</v>
      </c>
      <c r="BT218" s="12" t="n">
        <f aca="false">BS218/(EA218+BS218)</f>
        <v>0.054625550660793</v>
      </c>
      <c r="BU218" s="8" t="n">
        <v>0</v>
      </c>
      <c r="BV218" s="8" t="n">
        <v>0</v>
      </c>
      <c r="BW218" s="12" t="n">
        <f aca="false">IF(BU218+BV218&gt;0,BU218/(BU218+BV218),0)</f>
        <v>0</v>
      </c>
      <c r="BX218" s="8" t="n">
        <v>0</v>
      </c>
      <c r="BY218" s="8" t="n">
        <v>0</v>
      </c>
      <c r="BZ218" s="8" t="n">
        <v>0</v>
      </c>
      <c r="CA218" s="8" t="n">
        <v>0</v>
      </c>
      <c r="CB218" s="8" t="n">
        <v>0</v>
      </c>
      <c r="CC218" s="8" t="n">
        <v>0</v>
      </c>
      <c r="CD218" s="8" t="n">
        <v>0</v>
      </c>
      <c r="CE218" s="8" t="n">
        <v>0</v>
      </c>
      <c r="CF218" s="8" t="n">
        <v>0</v>
      </c>
      <c r="CG218" s="8" t="n">
        <v>0</v>
      </c>
      <c r="CH218" s="8" t="n">
        <v>0</v>
      </c>
      <c r="CI218" s="8" t="n">
        <v>0</v>
      </c>
      <c r="CJ218" s="8" t="n">
        <v>0</v>
      </c>
      <c r="CK218" s="8" t="n">
        <v>0</v>
      </c>
      <c r="CL218" s="8" t="n">
        <v>1</v>
      </c>
      <c r="CM218" s="8" t="n">
        <v>2</v>
      </c>
      <c r="CN218" s="8" t="n">
        <v>0</v>
      </c>
      <c r="CO218" s="8" t="n">
        <v>0</v>
      </c>
      <c r="CP218" s="8" t="n">
        <v>0</v>
      </c>
      <c r="CQ218" s="8" t="n">
        <v>1</v>
      </c>
      <c r="CR218" s="8" t="n">
        <v>0</v>
      </c>
      <c r="CS218" s="8" t="n">
        <v>2</v>
      </c>
      <c r="CT218" s="8" t="n">
        <v>4</v>
      </c>
      <c r="CU218" s="8" t="n">
        <v>0</v>
      </c>
      <c r="CV218" s="8" t="n">
        <v>0</v>
      </c>
      <c r="CW218" s="8" t="n">
        <v>2</v>
      </c>
      <c r="CX218" s="8" t="n">
        <v>0</v>
      </c>
      <c r="CY218" s="8" t="n">
        <v>1</v>
      </c>
      <c r="CZ218" s="8" t="n">
        <v>5</v>
      </c>
      <c r="DA218" s="8" t="n">
        <v>37</v>
      </c>
      <c r="DB218" s="8" t="n">
        <v>4</v>
      </c>
      <c r="DC218" s="8" t="n">
        <v>0</v>
      </c>
      <c r="DD218" s="8" t="n">
        <v>33</v>
      </c>
      <c r="DE218" s="8" t="n">
        <v>45</v>
      </c>
      <c r="DF218" s="8" t="n">
        <v>2</v>
      </c>
      <c r="DG218" s="8" t="n">
        <v>0</v>
      </c>
      <c r="DH218" s="8" t="n">
        <v>37</v>
      </c>
      <c r="DI218" s="8" t="n">
        <v>18</v>
      </c>
      <c r="DJ218" s="8" t="n">
        <v>10</v>
      </c>
      <c r="DK218" s="8" t="n">
        <v>18</v>
      </c>
      <c r="DL218" s="8" t="n">
        <v>16</v>
      </c>
      <c r="DM218" s="8" t="n">
        <v>2</v>
      </c>
      <c r="DN218" s="8" t="n">
        <v>11</v>
      </c>
      <c r="DO218" s="8" t="n">
        <v>10</v>
      </c>
      <c r="DP218" s="8" t="n">
        <v>1</v>
      </c>
      <c r="DQ218" s="8" t="n">
        <f aca="false">DJ218-DI218</f>
        <v>-8</v>
      </c>
      <c r="DR218" s="19" t="n">
        <v>-0.293</v>
      </c>
      <c r="DS218" s="8" t="n">
        <v>16</v>
      </c>
      <c r="DT218" s="8" t="n">
        <v>2</v>
      </c>
      <c r="DU218" s="8" t="n">
        <v>0</v>
      </c>
      <c r="DV218" s="8" t="n">
        <v>0</v>
      </c>
      <c r="DW218" s="8" t="n">
        <v>0</v>
      </c>
      <c r="DX218" s="8" t="n">
        <v>1481</v>
      </c>
      <c r="DY218" s="8" t="n">
        <v>1381</v>
      </c>
      <c r="DZ218" s="8" t="n">
        <v>1149</v>
      </c>
      <c r="EA218" s="8" t="n">
        <v>1073</v>
      </c>
      <c r="EB218" s="8" t="n">
        <v>844</v>
      </c>
      <c r="EC218" s="8" t="n">
        <v>754</v>
      </c>
      <c r="ED218" s="8" t="n">
        <v>75.5</v>
      </c>
      <c r="EE218" s="8" t="n">
        <v>68.86</v>
      </c>
      <c r="EF218" s="8" t="n">
        <v>68</v>
      </c>
      <c r="EG218" s="8" t="n">
        <v>73</v>
      </c>
      <c r="EH218" s="12" t="n">
        <f aca="false">EF218/EB218</f>
        <v>0.0805687203791469</v>
      </c>
      <c r="EI218" s="20" t="n">
        <f aca="false">1-EG218/EC218</f>
        <v>0.903183023872679</v>
      </c>
      <c r="EJ218" s="21" t="n">
        <f aca="false">EH218+EI218</f>
        <v>0.983751744251826</v>
      </c>
      <c r="EK218" s="8" t="n">
        <v>1466</v>
      </c>
      <c r="EL218" s="8" t="n">
        <v>1380</v>
      </c>
      <c r="EM218" s="8" t="n">
        <v>1139</v>
      </c>
      <c r="EN218" s="8" t="n">
        <v>1072</v>
      </c>
      <c r="EO218" s="8" t="n">
        <v>836</v>
      </c>
      <c r="EP218" s="8" t="n">
        <v>753</v>
      </c>
      <c r="EQ218" s="8" t="n">
        <v>69</v>
      </c>
      <c r="ER218" s="8" t="n">
        <v>73</v>
      </c>
      <c r="ES218" s="8" t="n">
        <v>723</v>
      </c>
      <c r="ET218" s="8" t="n">
        <v>710</v>
      </c>
      <c r="EU218" s="8" t="n">
        <v>304</v>
      </c>
      <c r="EV218" s="8" t="n">
        <v>268</v>
      </c>
      <c r="EW218" s="8" t="n">
        <v>40</v>
      </c>
      <c r="EX218" s="8" t="n">
        <v>49</v>
      </c>
      <c r="EY218" s="8" t="n">
        <v>93</v>
      </c>
      <c r="EZ218" s="8" t="n">
        <v>106</v>
      </c>
      <c r="FA218" s="8" t="n">
        <v>1.6</v>
      </c>
      <c r="FB218" s="8" t="n">
        <v>2.7</v>
      </c>
      <c r="FC218" s="8" t="n">
        <v>4.4</v>
      </c>
      <c r="FD218" s="19" t="n">
        <v>24.98</v>
      </c>
      <c r="FE218" s="18" t="n">
        <f aca="false">FD218/V218</f>
        <v>0.328684210526316</v>
      </c>
      <c r="FF218" s="8" t="n">
        <v>2.8735</v>
      </c>
      <c r="FG218" s="8" t="n">
        <v>0.09</v>
      </c>
      <c r="FH218" s="8" t="n">
        <v>-0.8</v>
      </c>
      <c r="FI218" s="8" t="n">
        <v>-0.7</v>
      </c>
      <c r="FJ218" s="8" t="n">
        <v>1</v>
      </c>
      <c r="FK218" s="8" t="n">
        <v>0</v>
      </c>
      <c r="FL218" s="8" t="n">
        <v>0</v>
      </c>
      <c r="FM218" s="8" t="n">
        <f aca="false">BL218+BS218+AH218+DT218</f>
        <v>213</v>
      </c>
      <c r="FN218" s="19" t="n">
        <f aca="false">IF(DS218&gt;0,(BL218+BR218)/DS218,0)</f>
        <v>8.3125</v>
      </c>
      <c r="FO218" s="12" t="n">
        <v>0.0414979757</v>
      </c>
      <c r="FP218" s="19" t="n">
        <f aca="false">Z218-AH218/10</f>
        <v>19.8</v>
      </c>
      <c r="FQ218" s="19" t="n">
        <f aca="false">Z218+DR218/5</f>
        <v>23.9414</v>
      </c>
      <c r="FR218" s="19" t="n">
        <f aca="false">(DX218+DY218)/AL218*60</f>
        <v>114.851352707086</v>
      </c>
      <c r="FS218" s="22"/>
      <c r="FT218" s="22"/>
      <c r="FU218" s="22"/>
      <c r="FV218" s="17" t="s">
        <v>427</v>
      </c>
      <c r="FW218" s="17" t="s">
        <v>280</v>
      </c>
      <c r="FX218" s="23" t="n">
        <v>2500000</v>
      </c>
      <c r="FY218" s="23" t="n">
        <v>4166666</v>
      </c>
      <c r="FZ218" s="8" t="n">
        <v>279</v>
      </c>
      <c r="GA218" s="8" t="n">
        <v>18</v>
      </c>
      <c r="GB218" s="8" t="n">
        <v>75</v>
      </c>
      <c r="GC218" s="8" t="n">
        <v>93</v>
      </c>
      <c r="GD218" s="8" t="n">
        <v>-60</v>
      </c>
      <c r="GE218" s="8" t="n">
        <v>154</v>
      </c>
      <c r="GF218" s="8" t="n">
        <v>433</v>
      </c>
      <c r="GG218" s="8" t="n">
        <v>5552</v>
      </c>
      <c r="GH218" s="8" t="n">
        <v>5.3</v>
      </c>
      <c r="GI218" s="8" t="n">
        <v>9.3</v>
      </c>
      <c r="GJ218" s="8" t="n">
        <v>14.6</v>
      </c>
      <c r="GK218" s="8" t="n">
        <f aca="false">Z218-AH218/10</f>
        <v>19.8</v>
      </c>
      <c r="GL218" s="22"/>
      <c r="GM218" s="22"/>
      <c r="GN218" s="22"/>
      <c r="GO218" s="22"/>
      <c r="GP218" s="22"/>
    </row>
    <row r="219" customFormat="false" ht="13.65" hidden="false" customHeight="true" outlineLevel="0" collapsed="false">
      <c r="A219" s="16" t="n">
        <v>30801</v>
      </c>
      <c r="B219" s="17" t="s">
        <v>964</v>
      </c>
      <c r="C219" s="17" t="s">
        <v>272</v>
      </c>
      <c r="D219" s="17" t="s">
        <v>262</v>
      </c>
      <c r="E219" s="17" t="s">
        <v>262</v>
      </c>
      <c r="F219" s="8" t="n">
        <v>73</v>
      </c>
      <c r="G219" s="8" t="n">
        <v>212</v>
      </c>
      <c r="H219" s="22"/>
      <c r="I219" s="22"/>
      <c r="J219" s="22"/>
      <c r="K219" s="17" t="s">
        <v>273</v>
      </c>
      <c r="L219" s="8" t="n">
        <v>2006</v>
      </c>
      <c r="M219" s="8" t="n">
        <v>33</v>
      </c>
      <c r="N219" s="8" t="n">
        <v>12</v>
      </c>
      <c r="O219" s="8" t="n">
        <v>8471958</v>
      </c>
      <c r="P219" s="17" t="s">
        <v>1275</v>
      </c>
      <c r="Q219" s="17" t="s">
        <v>1276</v>
      </c>
      <c r="R219" s="17" t="s">
        <v>1277</v>
      </c>
      <c r="S219" s="17" t="s">
        <v>1278</v>
      </c>
      <c r="T219" s="17" t="s">
        <v>278</v>
      </c>
      <c r="U219" s="17" t="s">
        <v>306</v>
      </c>
      <c r="V219" s="8" t="n">
        <v>77</v>
      </c>
      <c r="W219" s="8" t="n">
        <v>6</v>
      </c>
      <c r="X219" s="8" t="n">
        <v>12</v>
      </c>
      <c r="Y219" s="8" t="n">
        <v>4</v>
      </c>
      <c r="Z219" s="8" t="n">
        <v>18</v>
      </c>
      <c r="AA219" s="8" t="n">
        <v>14</v>
      </c>
      <c r="AB219" s="8" t="n">
        <v>82</v>
      </c>
      <c r="AC219" s="18" t="n">
        <f aca="false">Z219/V219</f>
        <v>0.233766233766234</v>
      </c>
      <c r="AD219" s="19" t="n">
        <f aca="false">IF(FZ219&gt;V219,Z219-V219*(GC219-Z219)/(FZ219-V219),0)</f>
        <v>-4.4746192893401</v>
      </c>
      <c r="AE219" s="19" t="n">
        <v>6.515</v>
      </c>
      <c r="AF219" s="8" t="n">
        <v>18</v>
      </c>
      <c r="AG219" s="8" t="n">
        <v>-1</v>
      </c>
      <c r="AH219" s="8" t="n">
        <v>27</v>
      </c>
      <c r="AI219" s="8" t="n">
        <v>1833</v>
      </c>
      <c r="AJ219" s="8" t="n">
        <v>80320</v>
      </c>
      <c r="AK219" s="19" t="n">
        <v>1338.6666666667</v>
      </c>
      <c r="AL219" s="8" t="n">
        <v>1338.67</v>
      </c>
      <c r="AM219" s="8" t="n">
        <v>1339</v>
      </c>
      <c r="AN219" s="18" t="n">
        <f aca="false">AJ219/60/V219</f>
        <v>17.3852813852814</v>
      </c>
      <c r="AO219" s="8" t="n">
        <v>29</v>
      </c>
      <c r="AP219" s="12" t="n">
        <f aca="false">IF(EF219&gt;0,Z219/EF219,0)</f>
        <v>0.290322580645161</v>
      </c>
      <c r="AQ219" s="8" t="n">
        <v>170</v>
      </c>
      <c r="AR219" s="8" t="n">
        <v>170</v>
      </c>
      <c r="AS219" s="8" t="n">
        <v>170</v>
      </c>
      <c r="AT219" s="8" t="n">
        <v>127</v>
      </c>
      <c r="AU219" s="8" t="n">
        <v>127</v>
      </c>
      <c r="AV219" s="8" t="n">
        <v>93</v>
      </c>
      <c r="AW219" s="8" t="n">
        <v>43</v>
      </c>
      <c r="AX219" s="8" t="n">
        <v>6</v>
      </c>
      <c r="AY219" s="8" t="n">
        <v>4</v>
      </c>
      <c r="AZ219" s="8" t="n">
        <v>11</v>
      </c>
      <c r="BA219" s="8" t="n">
        <f aca="false">AY219+AZ219</f>
        <v>15</v>
      </c>
      <c r="BB219" s="8" t="n">
        <v>3.8</v>
      </c>
      <c r="BC219" s="8" t="n">
        <v>59.6344</v>
      </c>
      <c r="BD219" s="19" t="n">
        <v>76.9</v>
      </c>
      <c r="BE219" s="19" t="n">
        <v>3.44671314741027</v>
      </c>
      <c r="BF219" s="19" t="n">
        <f aca="false">AQ219+BD219</f>
        <v>246.9</v>
      </c>
      <c r="BG219" s="19" t="n">
        <f aca="false">IF(AL219&gt;0,BF219/AL219*60,0)</f>
        <v>11.0662075044634</v>
      </c>
      <c r="BH219" s="8" t="n">
        <v>349</v>
      </c>
      <c r="BI219" s="8" t="n">
        <v>538</v>
      </c>
      <c r="BJ219" s="8" t="n">
        <v>547</v>
      </c>
      <c r="BK219" s="12" t="n">
        <f aca="false">BH219/(BH219+BJ219)</f>
        <v>0.389508928571428</v>
      </c>
      <c r="BL219" s="8" t="n">
        <v>133</v>
      </c>
      <c r="BM219" s="8" t="n">
        <v>133</v>
      </c>
      <c r="BN219" s="8" t="n">
        <v>97</v>
      </c>
      <c r="BO219" s="8" t="n">
        <f aca="false">BM219-BN219</f>
        <v>36</v>
      </c>
      <c r="BP219" s="8" t="n">
        <v>34</v>
      </c>
      <c r="BQ219" s="8" t="n">
        <v>27</v>
      </c>
      <c r="BR219" s="8" t="n">
        <v>15</v>
      </c>
      <c r="BS219" s="8" t="n">
        <v>155</v>
      </c>
      <c r="BT219" s="12" t="n">
        <f aca="false">BS219/(EA219+BS219)</f>
        <v>0.12591389114541</v>
      </c>
      <c r="BU219" s="8" t="n">
        <v>0</v>
      </c>
      <c r="BV219" s="8" t="n">
        <v>1</v>
      </c>
      <c r="BW219" s="12" t="n">
        <f aca="false">IF(BU219+BV219&gt;0,BU219/(BU219+BV219),0)</f>
        <v>0</v>
      </c>
      <c r="BX219" s="8" t="n">
        <v>0</v>
      </c>
      <c r="BY219" s="8" t="n">
        <v>1</v>
      </c>
      <c r="BZ219" s="8" t="n">
        <v>0</v>
      </c>
      <c r="CA219" s="8" t="n">
        <v>0</v>
      </c>
      <c r="CB219" s="8" t="n">
        <v>0</v>
      </c>
      <c r="CC219" s="8" t="n">
        <v>0</v>
      </c>
      <c r="CD219" s="8" t="n">
        <v>0</v>
      </c>
      <c r="CE219" s="8" t="n">
        <v>1</v>
      </c>
      <c r="CF219" s="8" t="n">
        <v>0</v>
      </c>
      <c r="CG219" s="8" t="n">
        <v>0</v>
      </c>
      <c r="CH219" s="8" t="n">
        <v>0</v>
      </c>
      <c r="CI219" s="8" t="n">
        <v>0</v>
      </c>
      <c r="CJ219" s="8" t="n">
        <v>0</v>
      </c>
      <c r="CK219" s="8" t="n">
        <v>0</v>
      </c>
      <c r="CL219" s="8" t="n">
        <v>2</v>
      </c>
      <c r="CM219" s="8" t="n">
        <v>1</v>
      </c>
      <c r="CN219" s="8" t="n">
        <v>0</v>
      </c>
      <c r="CO219" s="8" t="n">
        <v>0</v>
      </c>
      <c r="CP219" s="8" t="n">
        <v>0</v>
      </c>
      <c r="CQ219" s="8" t="n">
        <v>0</v>
      </c>
      <c r="CR219" s="8" t="n">
        <v>0</v>
      </c>
      <c r="CS219" s="8" t="n">
        <v>2</v>
      </c>
      <c r="CT219" s="8" t="n">
        <v>0</v>
      </c>
      <c r="CU219" s="8" t="n">
        <v>1</v>
      </c>
      <c r="CV219" s="8" t="n">
        <v>0</v>
      </c>
      <c r="CW219" s="8" t="n">
        <v>3</v>
      </c>
      <c r="CX219" s="8" t="n">
        <v>0</v>
      </c>
      <c r="CY219" s="8" t="n">
        <v>0</v>
      </c>
      <c r="CZ219" s="8" t="n">
        <v>1</v>
      </c>
      <c r="DA219" s="8" t="n">
        <v>33</v>
      </c>
      <c r="DB219" s="8" t="n">
        <v>2</v>
      </c>
      <c r="DC219" s="8" t="n">
        <v>0</v>
      </c>
      <c r="DD219" s="8" t="n">
        <v>40</v>
      </c>
      <c r="DE219" s="8" t="n">
        <v>10</v>
      </c>
      <c r="DF219" s="8" t="n">
        <v>1</v>
      </c>
      <c r="DG219" s="8" t="n">
        <v>0</v>
      </c>
      <c r="DH219" s="8" t="n">
        <v>40</v>
      </c>
      <c r="DI219" s="8" t="n">
        <v>12</v>
      </c>
      <c r="DJ219" s="8" t="n">
        <v>7</v>
      </c>
      <c r="DK219" s="8" t="n">
        <v>11</v>
      </c>
      <c r="DL219" s="8" t="n">
        <v>10</v>
      </c>
      <c r="DM219" s="8" t="n">
        <v>1</v>
      </c>
      <c r="DN219" s="8" t="n">
        <v>8</v>
      </c>
      <c r="DO219" s="8" t="n">
        <v>7</v>
      </c>
      <c r="DP219" s="8" t="n">
        <v>1</v>
      </c>
      <c r="DQ219" s="8" t="n">
        <f aca="false">DJ219-DI219</f>
        <v>-5</v>
      </c>
      <c r="DR219" s="19" t="n">
        <v>2.06</v>
      </c>
      <c r="DS219" s="8" t="n">
        <v>11</v>
      </c>
      <c r="DT219" s="8" t="n">
        <v>1</v>
      </c>
      <c r="DU219" s="8" t="n">
        <v>0</v>
      </c>
      <c r="DV219" s="8" t="n">
        <v>0</v>
      </c>
      <c r="DW219" s="8" t="n">
        <v>0</v>
      </c>
      <c r="DX219" s="8" t="n">
        <v>1137</v>
      </c>
      <c r="DY219" s="8" t="n">
        <v>1478</v>
      </c>
      <c r="DZ219" s="8" t="n">
        <v>878</v>
      </c>
      <c r="EA219" s="8" t="n">
        <v>1076</v>
      </c>
      <c r="EB219" s="8" t="n">
        <v>629</v>
      </c>
      <c r="EC219" s="8" t="n">
        <v>815</v>
      </c>
      <c r="ED219" s="8" t="n">
        <v>50.99</v>
      </c>
      <c r="EE219" s="8" t="n">
        <v>63.93</v>
      </c>
      <c r="EF219" s="8" t="n">
        <v>62</v>
      </c>
      <c r="EG219" s="8" t="n">
        <v>77</v>
      </c>
      <c r="EH219" s="12" t="n">
        <f aca="false">EF219/EB219</f>
        <v>0.0985691573926868</v>
      </c>
      <c r="EI219" s="20" t="n">
        <f aca="false">1-EG219/EC219</f>
        <v>0.905521472392638</v>
      </c>
      <c r="EJ219" s="21" t="n">
        <f aca="false">EH219+EI219</f>
        <v>1.00409062978533</v>
      </c>
      <c r="EK219" s="8" t="n">
        <v>1129</v>
      </c>
      <c r="EL219" s="8" t="n">
        <v>1481</v>
      </c>
      <c r="EM219" s="8" t="n">
        <v>873</v>
      </c>
      <c r="EN219" s="8" t="n">
        <v>1079</v>
      </c>
      <c r="EO219" s="8" t="n">
        <v>621</v>
      </c>
      <c r="EP219" s="8" t="n">
        <v>817</v>
      </c>
      <c r="EQ219" s="8" t="n">
        <v>62</v>
      </c>
      <c r="ER219" s="8" t="n">
        <v>77</v>
      </c>
      <c r="ES219" s="8" t="n">
        <v>582</v>
      </c>
      <c r="ET219" s="8" t="n">
        <v>732</v>
      </c>
      <c r="EU219" s="8" t="n">
        <v>225</v>
      </c>
      <c r="EV219" s="8" t="n">
        <v>248</v>
      </c>
      <c r="EW219" s="8" t="n">
        <v>33</v>
      </c>
      <c r="EX219" s="8" t="n">
        <v>41</v>
      </c>
      <c r="EY219" s="8" t="n">
        <v>87</v>
      </c>
      <c r="EZ219" s="8" t="n">
        <v>82</v>
      </c>
      <c r="FA219" s="8" t="n">
        <v>0.8</v>
      </c>
      <c r="FB219" s="8" t="n">
        <v>3.3</v>
      </c>
      <c r="FC219" s="8" t="n">
        <v>4</v>
      </c>
      <c r="FD219" s="19" t="n">
        <v>25.91</v>
      </c>
      <c r="FE219" s="18" t="n">
        <f aca="false">FD219/V219</f>
        <v>0.336493506493506</v>
      </c>
      <c r="FF219" s="8" t="n">
        <v>1.3196</v>
      </c>
      <c r="FG219" s="8" t="n">
        <v>0.11</v>
      </c>
      <c r="FH219" s="8" t="n">
        <v>-0.04</v>
      </c>
      <c r="FI219" s="8" t="n">
        <v>0.07</v>
      </c>
      <c r="FJ219" s="22"/>
      <c r="FK219" s="22"/>
      <c r="FL219" s="22"/>
      <c r="FM219" s="8" t="n">
        <f aca="false">BL219+BS219+AH219+DT219</f>
        <v>316</v>
      </c>
      <c r="FN219" s="19" t="n">
        <f aca="false">IF(DS219&gt;0,(BL219+BR219)/DS219,0)</f>
        <v>13.4545454545455</v>
      </c>
      <c r="FO219" s="12" t="n">
        <v>0.0224986281</v>
      </c>
      <c r="FP219" s="19" t="n">
        <f aca="false">Z219-AH219/10</f>
        <v>15.3</v>
      </c>
      <c r="FQ219" s="19" t="n">
        <f aca="false">Z219+DR219/5</f>
        <v>18.412</v>
      </c>
      <c r="FR219" s="19" t="n">
        <f aca="false">(DX219+DY219)/AL219*60</f>
        <v>117.205883451485</v>
      </c>
      <c r="FS219" s="8" t="n">
        <v>6</v>
      </c>
      <c r="FT219" s="17" t="s">
        <v>1279</v>
      </c>
      <c r="FU219" s="8" t="n">
        <v>268</v>
      </c>
      <c r="FV219" s="22"/>
      <c r="FW219" s="17" t="s">
        <v>280</v>
      </c>
      <c r="FX219" s="23" t="n">
        <v>3250000</v>
      </c>
      <c r="FY219" s="23" t="n">
        <v>3000000</v>
      </c>
      <c r="FZ219" s="8" t="n">
        <v>865</v>
      </c>
      <c r="GA219" s="8" t="n">
        <v>52</v>
      </c>
      <c r="GB219" s="8" t="n">
        <v>196</v>
      </c>
      <c r="GC219" s="8" t="n">
        <v>248</v>
      </c>
      <c r="GD219" s="8" t="n">
        <v>72</v>
      </c>
      <c r="GE219" s="8" t="n">
        <v>302</v>
      </c>
      <c r="GF219" s="8" t="n">
        <v>1160</v>
      </c>
      <c r="GG219" s="8" t="n">
        <v>18870</v>
      </c>
      <c r="GH219" s="8" t="n">
        <v>10.2</v>
      </c>
      <c r="GI219" s="8" t="n">
        <v>47</v>
      </c>
      <c r="GJ219" s="8" t="n">
        <v>57.1</v>
      </c>
      <c r="GK219" s="8" t="n">
        <f aca="false">Z219-AH219/10</f>
        <v>15.3</v>
      </c>
      <c r="GL219" s="22"/>
      <c r="GM219" s="22"/>
      <c r="GN219" s="22"/>
      <c r="GO219" s="22"/>
      <c r="GP219" s="22"/>
    </row>
    <row r="220" customFormat="false" ht="13.65" hidden="false" customHeight="true" outlineLevel="0" collapsed="false">
      <c r="A220" s="16" t="n">
        <v>30298</v>
      </c>
      <c r="B220" s="17" t="s">
        <v>1280</v>
      </c>
      <c r="C220" s="17" t="s">
        <v>455</v>
      </c>
      <c r="D220" s="17" t="s">
        <v>262</v>
      </c>
      <c r="E220" s="17" t="s">
        <v>262</v>
      </c>
      <c r="F220" s="8" t="n">
        <v>73</v>
      </c>
      <c r="G220" s="8" t="n">
        <v>204</v>
      </c>
      <c r="H220" s="8" t="n">
        <v>2001</v>
      </c>
      <c r="I220" s="8" t="n">
        <v>1</v>
      </c>
      <c r="J220" s="8" t="n">
        <v>12</v>
      </c>
      <c r="K220" s="17" t="s">
        <v>263</v>
      </c>
      <c r="L220" s="8" t="n">
        <v>2003</v>
      </c>
      <c r="M220" s="8" t="n">
        <v>35</v>
      </c>
      <c r="N220" s="8" t="n">
        <v>14</v>
      </c>
      <c r="O220" s="8" t="n">
        <v>8469465</v>
      </c>
      <c r="P220" s="17" t="s">
        <v>1281</v>
      </c>
      <c r="Q220" s="17" t="s">
        <v>1282</v>
      </c>
      <c r="R220" s="17" t="s">
        <v>1283</v>
      </c>
      <c r="S220" s="17" t="s">
        <v>1278</v>
      </c>
      <c r="T220" s="17" t="s">
        <v>278</v>
      </c>
      <c r="U220" s="17" t="s">
        <v>473</v>
      </c>
      <c r="V220" s="8" t="n">
        <v>80</v>
      </c>
      <c r="W220" s="8" t="n">
        <v>3</v>
      </c>
      <c r="X220" s="8" t="n">
        <v>21</v>
      </c>
      <c r="Y220" s="8" t="n">
        <v>8</v>
      </c>
      <c r="Z220" s="8" t="n">
        <v>24</v>
      </c>
      <c r="AA220" s="8" t="n">
        <v>11</v>
      </c>
      <c r="AB220" s="8" t="n">
        <v>55</v>
      </c>
      <c r="AC220" s="18" t="n">
        <f aca="false">Z220/V220</f>
        <v>0.3</v>
      </c>
      <c r="AD220" s="19" t="n">
        <f aca="false">IF(FZ220&gt;V220,Z220-V220*(GC220-Z220)/(FZ220-V220),0)</f>
        <v>-2.83491062039958</v>
      </c>
      <c r="AE220" s="19" t="n">
        <v>7.934</v>
      </c>
      <c r="AF220" s="8" t="n">
        <v>-6</v>
      </c>
      <c r="AG220" s="8" t="n">
        <v>2.4</v>
      </c>
      <c r="AH220" s="8" t="n">
        <v>33</v>
      </c>
      <c r="AI220" s="8" t="n">
        <v>2161</v>
      </c>
      <c r="AJ220" s="8" t="n">
        <v>96903</v>
      </c>
      <c r="AK220" s="19" t="n">
        <v>1615.05</v>
      </c>
      <c r="AL220" s="8" t="n">
        <v>1615.28</v>
      </c>
      <c r="AM220" s="8" t="n">
        <v>1615</v>
      </c>
      <c r="AN220" s="18" t="n">
        <f aca="false">AJ220/60/V220</f>
        <v>20.188125</v>
      </c>
      <c r="AO220" s="8" t="n">
        <v>33.61</v>
      </c>
      <c r="AP220" s="12" t="n">
        <f aca="false">IF(EF220&gt;0,Z220/EF220,0)</f>
        <v>0.387096774193548</v>
      </c>
      <c r="AQ220" s="8" t="n">
        <v>161</v>
      </c>
      <c r="AR220" s="8" t="n">
        <v>161</v>
      </c>
      <c r="AS220" s="8" t="n">
        <v>161</v>
      </c>
      <c r="AT220" s="8" t="n">
        <v>97</v>
      </c>
      <c r="AU220" s="8" t="n">
        <v>97</v>
      </c>
      <c r="AV220" s="8" t="n">
        <v>66</v>
      </c>
      <c r="AW220" s="8" t="n">
        <v>46</v>
      </c>
      <c r="AX220" s="8" t="n">
        <v>10</v>
      </c>
      <c r="AY220" s="8" t="n">
        <v>4</v>
      </c>
      <c r="AZ220" s="8" t="n">
        <v>8</v>
      </c>
      <c r="BA220" s="8" t="n">
        <f aca="false">AY220+AZ220</f>
        <v>12</v>
      </c>
      <c r="BB220" s="8" t="n">
        <v>3.54</v>
      </c>
      <c r="BC220" s="8" t="n">
        <v>60.4545</v>
      </c>
      <c r="BD220" s="19" t="n">
        <v>148.9</v>
      </c>
      <c r="BE220" s="19" t="n">
        <v>5.5317172842946</v>
      </c>
      <c r="BF220" s="19" t="n">
        <f aca="false">AQ220+BD220</f>
        <v>309.9</v>
      </c>
      <c r="BG220" s="19" t="n">
        <f aca="false">IF(AL220&gt;0,BF220/AL220*60,0)</f>
        <v>11.5113169233817</v>
      </c>
      <c r="BH220" s="8" t="n">
        <v>379</v>
      </c>
      <c r="BI220" s="8" t="n">
        <v>548</v>
      </c>
      <c r="BJ220" s="8" t="n">
        <v>715</v>
      </c>
      <c r="BK220" s="12" t="n">
        <f aca="false">BH220/(BH220+BJ220)</f>
        <v>0.346435100548446</v>
      </c>
      <c r="BL220" s="8" t="n">
        <v>82</v>
      </c>
      <c r="BM220" s="8" t="n">
        <v>82</v>
      </c>
      <c r="BN220" s="8" t="n">
        <v>88</v>
      </c>
      <c r="BO220" s="8" t="n">
        <f aca="false">BM220-BN220</f>
        <v>-6</v>
      </c>
      <c r="BP220" s="8" t="n">
        <v>31</v>
      </c>
      <c r="BQ220" s="8" t="n">
        <v>30</v>
      </c>
      <c r="BR220" s="8" t="n">
        <v>13</v>
      </c>
      <c r="BS220" s="8" t="n">
        <v>113</v>
      </c>
      <c r="BT220" s="12" t="n">
        <f aca="false">BS220/(EA220+BS220)</f>
        <v>0.089968152866242</v>
      </c>
      <c r="BU220" s="8" t="n">
        <v>0</v>
      </c>
      <c r="BV220" s="8" t="n">
        <v>1</v>
      </c>
      <c r="BW220" s="12" t="n">
        <f aca="false">IF(BU220+BV220&gt;0,BU220/(BU220+BV220),0)</f>
        <v>0</v>
      </c>
      <c r="BX220" s="8" t="n">
        <v>0</v>
      </c>
      <c r="BY220" s="8" t="n">
        <v>0</v>
      </c>
      <c r="BZ220" s="8" t="n">
        <v>0</v>
      </c>
      <c r="CA220" s="8" t="n">
        <v>1</v>
      </c>
      <c r="CB220" s="8" t="n">
        <v>0</v>
      </c>
      <c r="CC220" s="8" t="n">
        <v>0</v>
      </c>
      <c r="CD220" s="8" t="n">
        <v>0</v>
      </c>
      <c r="CE220" s="8" t="n">
        <v>0</v>
      </c>
      <c r="CF220" s="8" t="n">
        <v>0</v>
      </c>
      <c r="CG220" s="8" t="n">
        <v>0</v>
      </c>
      <c r="CH220" s="8" t="n">
        <v>0</v>
      </c>
      <c r="CI220" s="8" t="n">
        <v>1</v>
      </c>
      <c r="CJ220" s="8" t="n">
        <v>0</v>
      </c>
      <c r="CK220" s="8" t="n">
        <v>0</v>
      </c>
      <c r="CL220" s="8" t="n">
        <v>0</v>
      </c>
      <c r="CM220" s="8" t="n">
        <v>1</v>
      </c>
      <c r="CN220" s="8" t="n">
        <v>0</v>
      </c>
      <c r="CO220" s="8" t="n">
        <v>0</v>
      </c>
      <c r="CP220" s="8" t="n">
        <v>0</v>
      </c>
      <c r="CQ220" s="8" t="n">
        <v>0</v>
      </c>
      <c r="CR220" s="8" t="n">
        <v>0</v>
      </c>
      <c r="CS220" s="8" t="n">
        <v>1</v>
      </c>
      <c r="CT220" s="8" t="n">
        <v>0</v>
      </c>
      <c r="CU220" s="8" t="n">
        <v>0</v>
      </c>
      <c r="CV220" s="8" t="n">
        <v>0</v>
      </c>
      <c r="CW220" s="8" t="n">
        <v>2</v>
      </c>
      <c r="CX220" s="8" t="n">
        <v>0</v>
      </c>
      <c r="CY220" s="8" t="n">
        <v>1</v>
      </c>
      <c r="CZ220" s="8" t="n">
        <v>1</v>
      </c>
      <c r="DA220" s="8" t="n">
        <v>29</v>
      </c>
      <c r="DB220" s="8" t="n">
        <v>1</v>
      </c>
      <c r="DC220" s="8" t="n">
        <v>2</v>
      </c>
      <c r="DD220" s="8" t="n">
        <v>15</v>
      </c>
      <c r="DE220" s="8" t="n">
        <v>2</v>
      </c>
      <c r="DF220" s="8" t="n">
        <v>2</v>
      </c>
      <c r="DG220" s="8" t="n">
        <v>0</v>
      </c>
      <c r="DH220" s="8" t="n">
        <v>43</v>
      </c>
      <c r="DI220" s="8" t="n">
        <v>14</v>
      </c>
      <c r="DJ220" s="8" t="n">
        <v>10</v>
      </c>
      <c r="DK220" s="8" t="n">
        <v>15</v>
      </c>
      <c r="DL220" s="8" t="n">
        <v>14</v>
      </c>
      <c r="DM220" s="8" t="n">
        <v>1</v>
      </c>
      <c r="DN220" s="8" t="n">
        <v>9</v>
      </c>
      <c r="DO220" s="8" t="n">
        <v>8</v>
      </c>
      <c r="DP220" s="8" t="n">
        <v>1</v>
      </c>
      <c r="DQ220" s="8" t="n">
        <f aca="false">DJ220-DI220</f>
        <v>-4</v>
      </c>
      <c r="DR220" s="19" t="n">
        <v>0.27</v>
      </c>
      <c r="DS220" s="8" t="n">
        <v>13</v>
      </c>
      <c r="DT220" s="8" t="n">
        <v>1</v>
      </c>
      <c r="DU220" s="8" t="n">
        <v>0</v>
      </c>
      <c r="DV220" s="8" t="n">
        <v>0</v>
      </c>
      <c r="DW220" s="8" t="n">
        <v>0</v>
      </c>
      <c r="DX220" s="8" t="n">
        <v>1350</v>
      </c>
      <c r="DY220" s="8" t="n">
        <v>1616</v>
      </c>
      <c r="DZ220" s="8" t="n">
        <v>978</v>
      </c>
      <c r="EA220" s="8" t="n">
        <v>1143</v>
      </c>
      <c r="EB220" s="8" t="n">
        <v>708</v>
      </c>
      <c r="EC220" s="8" t="n">
        <v>829</v>
      </c>
      <c r="ED220" s="8" t="n">
        <v>60.26</v>
      </c>
      <c r="EE220" s="8" t="n">
        <v>70.3</v>
      </c>
      <c r="EF220" s="8" t="n">
        <v>62</v>
      </c>
      <c r="EG220" s="8" t="n">
        <v>93</v>
      </c>
      <c r="EH220" s="12" t="n">
        <f aca="false">EF220/EB220</f>
        <v>0.0875706214689266</v>
      </c>
      <c r="EI220" s="20" t="n">
        <f aca="false">1-EG220/EC220</f>
        <v>0.887816646562123</v>
      </c>
      <c r="EJ220" s="21" t="n">
        <f aca="false">EH220+EI220</f>
        <v>0.97538726803105</v>
      </c>
      <c r="EK220" s="8" t="n">
        <v>1347</v>
      </c>
      <c r="EL220" s="8" t="n">
        <v>1613</v>
      </c>
      <c r="EM220" s="8" t="n">
        <v>976</v>
      </c>
      <c r="EN220" s="8" t="n">
        <v>1141</v>
      </c>
      <c r="EO220" s="8" t="n">
        <v>707</v>
      </c>
      <c r="EP220" s="8" t="n">
        <v>829</v>
      </c>
      <c r="EQ220" s="8" t="n">
        <v>61</v>
      </c>
      <c r="ER220" s="8" t="n">
        <v>93</v>
      </c>
      <c r="ES220" s="8" t="n">
        <v>649</v>
      </c>
      <c r="ET220" s="8" t="n">
        <v>777</v>
      </c>
      <c r="EU220" s="8" t="n">
        <v>273</v>
      </c>
      <c r="EV220" s="8" t="n">
        <v>272</v>
      </c>
      <c r="EW220" s="8" t="n">
        <v>36</v>
      </c>
      <c r="EX220" s="8" t="n">
        <v>36</v>
      </c>
      <c r="EY220" s="8" t="n">
        <v>114</v>
      </c>
      <c r="EZ220" s="8" t="n">
        <v>110</v>
      </c>
      <c r="FA220" s="8" t="n">
        <v>0.8</v>
      </c>
      <c r="FB220" s="8" t="n">
        <v>3.1</v>
      </c>
      <c r="FC220" s="8" t="n">
        <v>3.9</v>
      </c>
      <c r="FD220" s="19" t="n">
        <v>20.29</v>
      </c>
      <c r="FE220" s="18" t="n">
        <f aca="false">FD220/V220</f>
        <v>0.253625</v>
      </c>
      <c r="FF220" s="8" t="n">
        <v>1.3223</v>
      </c>
      <c r="FG220" s="8" t="n">
        <v>-0.2</v>
      </c>
      <c r="FH220" s="8" t="n">
        <v>0.24</v>
      </c>
      <c r="FI220" s="8" t="n">
        <v>0.04</v>
      </c>
      <c r="FJ220" s="22"/>
      <c r="FK220" s="22"/>
      <c r="FL220" s="22"/>
      <c r="FM220" s="8" t="n">
        <f aca="false">BL220+BS220+AH220+DT220</f>
        <v>229</v>
      </c>
      <c r="FN220" s="19" t="n">
        <f aca="false">IF(DS220&gt;0,(BL220+BR220)/DS220,0)</f>
        <v>7.30769230769231</v>
      </c>
      <c r="FO220" s="12" t="n">
        <v>0.0134868421</v>
      </c>
      <c r="FP220" s="19" t="n">
        <f aca="false">Z220-AH220/10</f>
        <v>20.7</v>
      </c>
      <c r="FQ220" s="19" t="n">
        <f aca="false">Z220+DR220/5</f>
        <v>24.054</v>
      </c>
      <c r="FR220" s="19" t="n">
        <f aca="false">(DX220+DY220)/AL220*60</f>
        <v>110.172849289287</v>
      </c>
      <c r="FS220" s="8" t="n">
        <v>4</v>
      </c>
      <c r="FT220" s="17" t="s">
        <v>617</v>
      </c>
      <c r="FU220" s="8" t="n">
        <v>195</v>
      </c>
      <c r="FV220" s="17" t="s">
        <v>412</v>
      </c>
      <c r="FW220" s="17" t="s">
        <v>280</v>
      </c>
      <c r="FX220" s="23" t="n">
        <v>3000000</v>
      </c>
      <c r="FY220" s="23" t="n">
        <v>3750000</v>
      </c>
      <c r="FZ220" s="8" t="n">
        <v>1031</v>
      </c>
      <c r="GA220" s="8" t="n">
        <v>59</v>
      </c>
      <c r="GB220" s="8" t="n">
        <v>284</v>
      </c>
      <c r="GC220" s="8" t="n">
        <v>343</v>
      </c>
      <c r="GD220" s="8" t="n">
        <v>68</v>
      </c>
      <c r="GE220" s="8" t="n">
        <v>621</v>
      </c>
      <c r="GF220" s="8" t="n">
        <v>1474</v>
      </c>
      <c r="GG220" s="8" t="n">
        <v>22719</v>
      </c>
      <c r="GH220" s="8" t="n">
        <v>16.3</v>
      </c>
      <c r="GI220" s="8" t="n">
        <v>55.3</v>
      </c>
      <c r="GJ220" s="8" t="n">
        <v>71.5</v>
      </c>
      <c r="GK220" s="8" t="n">
        <f aca="false">Z220-AH220/10</f>
        <v>20.7</v>
      </c>
      <c r="GL220" s="22"/>
      <c r="GM220" s="22"/>
      <c r="GN220" s="22"/>
      <c r="GO220" s="22"/>
      <c r="GP220" s="22"/>
    </row>
    <row r="221" customFormat="false" ht="13.65" hidden="false" customHeight="true" outlineLevel="0" collapsed="false">
      <c r="A221" s="16" t="n">
        <v>34680</v>
      </c>
      <c r="B221" s="17" t="s">
        <v>1284</v>
      </c>
      <c r="C221" s="17" t="s">
        <v>261</v>
      </c>
      <c r="D221" s="17" t="s">
        <v>262</v>
      </c>
      <c r="E221" s="17" t="s">
        <v>262</v>
      </c>
      <c r="F221" s="8" t="n">
        <v>68</v>
      </c>
      <c r="G221" s="8" t="n">
        <v>162</v>
      </c>
      <c r="H221" s="22"/>
      <c r="I221" s="22"/>
      <c r="J221" s="22"/>
      <c r="K221" s="17" t="s">
        <v>263</v>
      </c>
      <c r="L221" s="8" t="n">
        <v>2017</v>
      </c>
      <c r="M221" s="8" t="n">
        <v>23</v>
      </c>
      <c r="N221" s="8" t="n">
        <v>1</v>
      </c>
      <c r="O221" s="8" t="n">
        <v>8478365</v>
      </c>
      <c r="P221" s="17" t="s">
        <v>1285</v>
      </c>
      <c r="Q221" s="17" t="s">
        <v>1286</v>
      </c>
      <c r="R221" s="17" t="s">
        <v>1287</v>
      </c>
      <c r="S221" s="17" t="s">
        <v>1288</v>
      </c>
      <c r="T221" s="17" t="s">
        <v>268</v>
      </c>
      <c r="U221" s="17" t="s">
        <v>562</v>
      </c>
      <c r="V221" s="8" t="n">
        <v>4</v>
      </c>
      <c r="W221" s="8" t="n">
        <v>0</v>
      </c>
      <c r="X221" s="8" t="n">
        <v>0</v>
      </c>
      <c r="Y221" s="8" t="n">
        <v>0</v>
      </c>
      <c r="Z221" s="8" t="n">
        <v>0</v>
      </c>
      <c r="AA221" s="8" t="n">
        <v>26</v>
      </c>
      <c r="AB221" s="8" t="n">
        <v>102</v>
      </c>
      <c r="AC221" s="18" t="n">
        <f aca="false">Z221/V221</f>
        <v>0</v>
      </c>
      <c r="AD221" s="19" t="n">
        <f aca="false">IF(FZ221&gt;V221,Z221-V221*(GC221-Z221)/(FZ221-V221),0)</f>
        <v>0</v>
      </c>
      <c r="AE221" s="19" t="n">
        <v>0</v>
      </c>
      <c r="AF221" s="8" t="n">
        <v>-1</v>
      </c>
      <c r="AG221" s="8" t="n">
        <v>0.6</v>
      </c>
      <c r="AH221" s="8" t="n">
        <v>0</v>
      </c>
      <c r="AI221" s="8" t="n">
        <v>58</v>
      </c>
      <c r="AJ221" s="8" t="n">
        <v>2452</v>
      </c>
      <c r="AK221" s="19" t="n">
        <v>40.866666666667</v>
      </c>
      <c r="AL221" s="8" t="n">
        <v>40.87</v>
      </c>
      <c r="AM221" s="8" t="n">
        <v>41</v>
      </c>
      <c r="AN221" s="18" t="n">
        <f aca="false">AJ221/60/V221</f>
        <v>10.2166666666667</v>
      </c>
      <c r="AO221" s="8" t="n">
        <v>17.69</v>
      </c>
      <c r="AP221" s="12" t="n">
        <f aca="false">IF(EF221&gt;0,Z221/EF221,0)</f>
        <v>0</v>
      </c>
      <c r="AQ221" s="8" t="n">
        <v>12</v>
      </c>
      <c r="AR221" s="8" t="n">
        <v>12</v>
      </c>
      <c r="AS221" s="8" t="n">
        <v>12</v>
      </c>
      <c r="AT221" s="8" t="n">
        <v>11</v>
      </c>
      <c r="AU221" s="8" t="n">
        <v>11</v>
      </c>
      <c r="AV221" s="8" t="n">
        <v>6</v>
      </c>
      <c r="AW221" s="8" t="n">
        <v>9</v>
      </c>
      <c r="AX221" s="8" t="n">
        <v>5</v>
      </c>
      <c r="AY221" s="8" t="n">
        <v>1</v>
      </c>
      <c r="AZ221" s="8" t="n">
        <v>0</v>
      </c>
      <c r="BA221" s="8" t="n">
        <f aca="false">AY221+AZ221</f>
        <v>1</v>
      </c>
      <c r="BB221" s="8" t="n">
        <v>1.08</v>
      </c>
      <c r="BC221" s="8" t="n">
        <v>23.6667</v>
      </c>
      <c r="BD221" s="19" t="n">
        <v>0</v>
      </c>
      <c r="BE221" s="19" t="n">
        <v>0</v>
      </c>
      <c r="BF221" s="19" t="n">
        <f aca="false">AQ221+BD221</f>
        <v>12</v>
      </c>
      <c r="BG221" s="19" t="n">
        <f aca="false">IF(AL221&gt;0,BF221/AL221*60,0)</f>
        <v>17.6168338634695</v>
      </c>
      <c r="BH221" s="8" t="n">
        <v>13</v>
      </c>
      <c r="BI221" s="8" t="n">
        <v>14</v>
      </c>
      <c r="BJ221" s="8" t="n">
        <v>13</v>
      </c>
      <c r="BK221" s="12" t="n">
        <f aca="false">BH221/(BH221+BJ221)</f>
        <v>0.5</v>
      </c>
      <c r="BL221" s="8" t="n">
        <v>2</v>
      </c>
      <c r="BM221" s="8" t="n">
        <v>2</v>
      </c>
      <c r="BN221" s="8" t="n">
        <v>3</v>
      </c>
      <c r="BO221" s="8" t="n">
        <f aca="false">BM221-BN221</f>
        <v>-1</v>
      </c>
      <c r="BP221" s="8" t="n">
        <v>5</v>
      </c>
      <c r="BQ221" s="8" t="n">
        <v>0</v>
      </c>
      <c r="BR221" s="8" t="n">
        <v>1</v>
      </c>
      <c r="BS221" s="8" t="n">
        <v>9</v>
      </c>
      <c r="BT221" s="12" t="n">
        <f aca="false">BS221/(EA221+BS221)</f>
        <v>0.183673469387755</v>
      </c>
      <c r="BU221" s="8" t="n">
        <v>0</v>
      </c>
      <c r="BV221" s="8" t="n">
        <v>0</v>
      </c>
      <c r="BW221" s="12" t="n">
        <f aca="false">IF(BU221+BV221&gt;0,BU221/(BU221+BV221),0)</f>
        <v>0</v>
      </c>
      <c r="BX221" s="8" t="n">
        <v>0</v>
      </c>
      <c r="BY221" s="8" t="n">
        <v>0</v>
      </c>
      <c r="BZ221" s="8" t="n">
        <v>0</v>
      </c>
      <c r="CA221" s="8" t="n">
        <v>0</v>
      </c>
      <c r="CB221" s="8" t="n">
        <v>0</v>
      </c>
      <c r="CC221" s="8" t="n">
        <v>0</v>
      </c>
      <c r="CD221" s="8" t="n">
        <v>0</v>
      </c>
      <c r="CE221" s="8" t="n">
        <v>0</v>
      </c>
      <c r="CF221" s="8" t="n">
        <v>0</v>
      </c>
      <c r="CG221" s="8" t="n">
        <v>0</v>
      </c>
      <c r="CH221" s="8" t="n">
        <v>0</v>
      </c>
      <c r="CI221" s="8" t="n">
        <v>0</v>
      </c>
      <c r="CJ221" s="8" t="n">
        <v>0</v>
      </c>
      <c r="CK221" s="8" t="n">
        <v>0</v>
      </c>
      <c r="CL221" s="8" t="n">
        <v>0</v>
      </c>
      <c r="CM221" s="8" t="n">
        <v>0</v>
      </c>
      <c r="CN221" s="8" t="n">
        <v>0</v>
      </c>
      <c r="CO221" s="8" t="n">
        <v>0</v>
      </c>
      <c r="CP221" s="8" t="n">
        <v>0</v>
      </c>
      <c r="CQ221" s="8" t="n">
        <v>0</v>
      </c>
      <c r="CR221" s="8" t="n">
        <v>0</v>
      </c>
      <c r="CS221" s="8" t="n">
        <v>0</v>
      </c>
      <c r="CT221" s="8" t="n">
        <v>0</v>
      </c>
      <c r="CU221" s="8" t="n">
        <v>0</v>
      </c>
      <c r="CV221" s="8" t="n">
        <v>0</v>
      </c>
      <c r="CW221" s="8" t="n">
        <v>0</v>
      </c>
      <c r="CX221" s="8" t="n">
        <v>0</v>
      </c>
      <c r="CY221" s="8" t="n">
        <v>1</v>
      </c>
      <c r="CZ221" s="8" t="n">
        <v>0</v>
      </c>
      <c r="DA221" s="8" t="n">
        <v>4</v>
      </c>
      <c r="DB221" s="8" t="n">
        <v>2</v>
      </c>
      <c r="DC221" s="8" t="n">
        <v>0</v>
      </c>
      <c r="DD221" s="8" t="n">
        <v>0</v>
      </c>
      <c r="DE221" s="8" t="n">
        <v>2</v>
      </c>
      <c r="DF221" s="8" t="n">
        <v>0</v>
      </c>
      <c r="DG221" s="8" t="n">
        <v>0</v>
      </c>
      <c r="DH221" s="8" t="n">
        <v>2</v>
      </c>
      <c r="DI221" s="8" t="n">
        <v>0</v>
      </c>
      <c r="DJ221" s="8" t="n">
        <v>0</v>
      </c>
      <c r="DK221" s="8" t="n">
        <v>0</v>
      </c>
      <c r="DL221" s="8" t="n">
        <v>0</v>
      </c>
      <c r="DM221" s="8" t="n">
        <v>0</v>
      </c>
      <c r="DN221" s="8" t="n">
        <v>0</v>
      </c>
      <c r="DO221" s="8" t="n">
        <v>0</v>
      </c>
      <c r="DP221" s="8" t="n">
        <v>0</v>
      </c>
      <c r="DQ221" s="8" t="n">
        <f aca="false">DJ221-DI221</f>
        <v>0</v>
      </c>
      <c r="DR221" s="19" t="n">
        <v>-0.043</v>
      </c>
      <c r="DS221" s="8" t="n">
        <v>0</v>
      </c>
      <c r="DT221" s="8" t="n">
        <v>0</v>
      </c>
      <c r="DU221" s="8" t="n">
        <v>0</v>
      </c>
      <c r="DV221" s="8" t="n">
        <v>0</v>
      </c>
      <c r="DW221" s="8" t="n">
        <v>0</v>
      </c>
      <c r="DX221" s="8" t="n">
        <v>34</v>
      </c>
      <c r="DY221" s="8" t="n">
        <v>53</v>
      </c>
      <c r="DZ221" s="8" t="n">
        <v>31</v>
      </c>
      <c r="EA221" s="8" t="n">
        <v>40</v>
      </c>
      <c r="EB221" s="8" t="n">
        <v>20</v>
      </c>
      <c r="EC221" s="8" t="n">
        <v>27</v>
      </c>
      <c r="ED221" s="8" t="n">
        <v>2.47</v>
      </c>
      <c r="EE221" s="8" t="n">
        <v>1.82</v>
      </c>
      <c r="EF221" s="8" t="n">
        <v>1</v>
      </c>
      <c r="EG221" s="8" t="n">
        <v>2</v>
      </c>
      <c r="EH221" s="12" t="n">
        <f aca="false">EF221/EB221</f>
        <v>0.05</v>
      </c>
      <c r="EI221" s="20" t="n">
        <f aca="false">1-EG221/EC221</f>
        <v>0.925925925925926</v>
      </c>
      <c r="EJ221" s="21" t="n">
        <f aca="false">EH221+EI221</f>
        <v>0.975925925925926</v>
      </c>
      <c r="EK221" s="8" t="n">
        <v>33</v>
      </c>
      <c r="EL221" s="8" t="n">
        <v>53</v>
      </c>
      <c r="EM221" s="8" t="n">
        <v>30</v>
      </c>
      <c r="EN221" s="8" t="n">
        <v>40</v>
      </c>
      <c r="EO221" s="8" t="n">
        <v>20</v>
      </c>
      <c r="EP221" s="8" t="n">
        <v>27</v>
      </c>
      <c r="EQ221" s="8" t="n">
        <v>1</v>
      </c>
      <c r="ER221" s="8" t="n">
        <v>2</v>
      </c>
      <c r="ES221" s="8" t="n">
        <v>21</v>
      </c>
      <c r="ET221" s="8" t="n">
        <v>20</v>
      </c>
      <c r="EU221" s="8" t="n">
        <v>10</v>
      </c>
      <c r="EV221" s="8" t="n">
        <v>10</v>
      </c>
      <c r="EW221" s="8" t="n">
        <v>0</v>
      </c>
      <c r="EX221" s="8" t="n">
        <v>1</v>
      </c>
      <c r="EY221" s="8" t="n">
        <v>6</v>
      </c>
      <c r="EZ221" s="8" t="n">
        <v>4</v>
      </c>
      <c r="FA221" s="8" t="n">
        <v>-0.1</v>
      </c>
      <c r="FB221" s="8" t="n">
        <v>0</v>
      </c>
      <c r="FC221" s="8" t="n">
        <v>-0.1</v>
      </c>
      <c r="FD221" s="19" t="n">
        <v>-0.2</v>
      </c>
      <c r="FE221" s="18" t="n">
        <f aca="false">FD221/V221</f>
        <v>-0.05</v>
      </c>
      <c r="FF221" s="8" t="n">
        <v>0.0003</v>
      </c>
      <c r="FG221" s="8" t="n">
        <v>0</v>
      </c>
      <c r="FH221" s="8" t="n">
        <v>0</v>
      </c>
      <c r="FI221" s="8" t="n">
        <v>0</v>
      </c>
      <c r="FJ221" s="22"/>
      <c r="FK221" s="22"/>
      <c r="FL221" s="22"/>
      <c r="FM221" s="8" t="n">
        <f aca="false">BL221+BS221+AH221+DT221</f>
        <v>11</v>
      </c>
      <c r="FN221" s="19" t="n">
        <f aca="false">IF(DS221&gt;0,(BL221+BR221)/DS221,0)</f>
        <v>0</v>
      </c>
      <c r="FO221" s="12" t="n">
        <v>0</v>
      </c>
      <c r="FP221" s="19" t="n">
        <f aca="false">Z221-AH221/10</f>
        <v>0</v>
      </c>
      <c r="FQ221" s="19" t="n">
        <f aca="false">Z221+DR221/5</f>
        <v>-0.0086</v>
      </c>
      <c r="FR221" s="19" t="n">
        <f aca="false">(DX221+DY221)/AL221*60</f>
        <v>127.722045510154</v>
      </c>
      <c r="FS221" s="22"/>
      <c r="FT221" s="22"/>
      <c r="FU221" s="22"/>
      <c r="FV221" s="22"/>
      <c r="FW221" s="17" t="s">
        <v>270</v>
      </c>
      <c r="FX221" s="23" t="n">
        <v>730000</v>
      </c>
      <c r="FY221" s="23" t="n">
        <v>680000</v>
      </c>
      <c r="FZ221" s="8" t="n">
        <v>4</v>
      </c>
      <c r="GA221" s="8" t="n">
        <v>0</v>
      </c>
      <c r="GB221" s="8" t="n">
        <v>0</v>
      </c>
      <c r="GC221" s="8" t="n">
        <v>0</v>
      </c>
      <c r="GD221" s="8" t="n">
        <v>-1</v>
      </c>
      <c r="GE221" s="8" t="n">
        <v>0</v>
      </c>
      <c r="GF221" s="8" t="n">
        <v>6</v>
      </c>
      <c r="GG221" s="8" t="n">
        <v>41</v>
      </c>
      <c r="GH221" s="8" t="n">
        <v>-0.1</v>
      </c>
      <c r="GI221" s="8" t="n">
        <v>0</v>
      </c>
      <c r="GJ221" s="8" t="n">
        <v>-0.1</v>
      </c>
      <c r="GK221" s="8" t="n">
        <f aca="false">Z221-AH221/10</f>
        <v>0</v>
      </c>
      <c r="GL221" s="22"/>
      <c r="GM221" s="22"/>
      <c r="GN221" s="22"/>
      <c r="GO221" s="22"/>
      <c r="GP221" s="22"/>
    </row>
    <row r="222" customFormat="false" ht="13.65" hidden="false" customHeight="true" outlineLevel="0" collapsed="false">
      <c r="A222" s="16" t="n">
        <v>34788</v>
      </c>
      <c r="B222" s="17" t="s">
        <v>1289</v>
      </c>
      <c r="C222" s="17" t="s">
        <v>1290</v>
      </c>
      <c r="D222" s="17" t="s">
        <v>283</v>
      </c>
      <c r="E222" s="17" t="s">
        <v>283</v>
      </c>
      <c r="F222" s="8" t="n">
        <v>75</v>
      </c>
      <c r="G222" s="8" t="n">
        <v>203</v>
      </c>
      <c r="H222" s="22"/>
      <c r="I222" s="22"/>
      <c r="J222" s="22"/>
      <c r="K222" s="17" t="s">
        <v>263</v>
      </c>
      <c r="L222" s="8" t="n">
        <v>2017</v>
      </c>
      <c r="M222" s="8" t="n">
        <v>22</v>
      </c>
      <c r="N222" s="8" t="n">
        <v>1</v>
      </c>
      <c r="O222" s="8" t="n">
        <v>8480771</v>
      </c>
      <c r="P222" s="17" t="s">
        <v>1291</v>
      </c>
      <c r="Q222" s="17" t="s">
        <v>1292</v>
      </c>
      <c r="R222" s="17" t="s">
        <v>1206</v>
      </c>
      <c r="S222" s="17" t="s">
        <v>1293</v>
      </c>
      <c r="T222" s="17" t="s">
        <v>278</v>
      </c>
      <c r="U222" s="17" t="s">
        <v>351</v>
      </c>
      <c r="V222" s="8" t="n">
        <v>1</v>
      </c>
      <c r="W222" s="8" t="n">
        <v>0</v>
      </c>
      <c r="X222" s="8" t="n">
        <v>1</v>
      </c>
      <c r="Y222" s="8" t="n">
        <v>0</v>
      </c>
      <c r="Z222" s="8" t="n">
        <v>1</v>
      </c>
      <c r="AA222" s="8" t="n">
        <v>30</v>
      </c>
      <c r="AB222" s="8" t="n">
        <v>91</v>
      </c>
      <c r="AC222" s="18" t="n">
        <f aca="false">Z222/V222</f>
        <v>1</v>
      </c>
      <c r="AD222" s="19" t="n">
        <f aca="false">IF(FZ222&gt;V222,Z222-V222*(GC222-Z222)/(FZ222-V222),0)</f>
        <v>0</v>
      </c>
      <c r="AE222" s="19" t="n">
        <v>0.296</v>
      </c>
      <c r="AF222" s="8" t="n">
        <v>1</v>
      </c>
      <c r="AG222" s="8" t="n">
        <v>0.3</v>
      </c>
      <c r="AH222" s="8" t="n">
        <v>0</v>
      </c>
      <c r="AI222" s="8" t="n">
        <v>14</v>
      </c>
      <c r="AJ222" s="8" t="n">
        <v>648</v>
      </c>
      <c r="AK222" s="19" t="n">
        <v>10.8</v>
      </c>
      <c r="AL222" s="8" t="n">
        <v>10.8</v>
      </c>
      <c r="AM222" s="8" t="n">
        <v>11</v>
      </c>
      <c r="AN222" s="18" t="n">
        <f aca="false">AJ222/60/V222</f>
        <v>10.8</v>
      </c>
      <c r="AO222" s="8" t="n">
        <v>19.01</v>
      </c>
      <c r="AP222" s="12" t="n">
        <f aca="false">IF(EF222&gt;0,Z222/EF222,0)</f>
        <v>1</v>
      </c>
      <c r="AQ222" s="8" t="n">
        <v>1</v>
      </c>
      <c r="AR222" s="8" t="n">
        <v>1</v>
      </c>
      <c r="AS222" s="8" t="n">
        <v>1</v>
      </c>
      <c r="AT222" s="8" t="n">
        <v>0</v>
      </c>
      <c r="AU222" s="8" t="n">
        <v>0</v>
      </c>
      <c r="AV222" s="8" t="n">
        <v>0</v>
      </c>
      <c r="AW222" s="8" t="n">
        <v>0</v>
      </c>
      <c r="AX222" s="8" t="n">
        <v>0</v>
      </c>
      <c r="AY222" s="8" t="n">
        <v>0</v>
      </c>
      <c r="AZ222" s="8" t="n">
        <v>0</v>
      </c>
      <c r="BA222" s="8" t="n">
        <f aca="false">AY222+AZ222</f>
        <v>0</v>
      </c>
      <c r="BB222" s="8" t="n">
        <v>0</v>
      </c>
      <c r="BC222" s="8" t="n">
        <v>0</v>
      </c>
      <c r="BD222" s="19" t="n">
        <v>0</v>
      </c>
      <c r="BE222" s="19" t="n">
        <v>0</v>
      </c>
      <c r="BF222" s="19" t="n">
        <f aca="false">AQ222+BD222</f>
        <v>1</v>
      </c>
      <c r="BG222" s="19" t="n">
        <f aca="false">IF(AL222&gt;0,BF222/AL222*60,0)</f>
        <v>5.55555555555556</v>
      </c>
      <c r="BH222" s="8" t="n">
        <v>4</v>
      </c>
      <c r="BI222" s="8" t="n">
        <v>1</v>
      </c>
      <c r="BJ222" s="8" t="n">
        <v>2</v>
      </c>
      <c r="BK222" s="12" t="n">
        <f aca="false">BH222/(BH222+BJ222)</f>
        <v>0.666666666666667</v>
      </c>
      <c r="BL222" s="8" t="n">
        <v>1</v>
      </c>
      <c r="BM222" s="8" t="n">
        <v>1</v>
      </c>
      <c r="BN222" s="8" t="n">
        <v>0</v>
      </c>
      <c r="BO222" s="8" t="n">
        <f aca="false">BM222-BN222</f>
        <v>1</v>
      </c>
      <c r="BP222" s="8" t="n">
        <v>0</v>
      </c>
      <c r="BQ222" s="8" t="n">
        <v>0</v>
      </c>
      <c r="BR222" s="8" t="n">
        <v>0</v>
      </c>
      <c r="BS222" s="8" t="n">
        <v>1</v>
      </c>
      <c r="BT222" s="12" t="n">
        <f aca="false">BS222/(EA222+BS222)</f>
        <v>0.2</v>
      </c>
      <c r="BU222" s="8" t="n">
        <v>0</v>
      </c>
      <c r="BV222" s="8" t="n">
        <v>0</v>
      </c>
      <c r="BW222" s="12" t="n">
        <f aca="false">IF(BU222+BV222&gt;0,BU222/(BU222+BV222),0)</f>
        <v>0</v>
      </c>
      <c r="BX222" s="8" t="n">
        <v>0</v>
      </c>
      <c r="BY222" s="8" t="n">
        <v>0</v>
      </c>
      <c r="BZ222" s="8" t="n">
        <v>0</v>
      </c>
      <c r="CA222" s="8" t="n">
        <v>0</v>
      </c>
      <c r="CB222" s="8" t="n">
        <v>0</v>
      </c>
      <c r="CC222" s="8" t="n">
        <v>0</v>
      </c>
      <c r="CD222" s="8" t="n">
        <v>0</v>
      </c>
      <c r="CE222" s="8" t="n">
        <v>0</v>
      </c>
      <c r="CF222" s="8" t="n">
        <v>0</v>
      </c>
      <c r="CG222" s="8" t="n">
        <v>0</v>
      </c>
      <c r="CH222" s="8" t="n">
        <v>0</v>
      </c>
      <c r="CI222" s="8" t="n">
        <v>0</v>
      </c>
      <c r="CJ222" s="8" t="n">
        <v>0</v>
      </c>
      <c r="CK222" s="8" t="n">
        <v>0</v>
      </c>
      <c r="CL222" s="8" t="n">
        <v>0</v>
      </c>
      <c r="CM222" s="8" t="n">
        <v>0</v>
      </c>
      <c r="CN222" s="8" t="n">
        <v>0</v>
      </c>
      <c r="CO222" s="8" t="n">
        <v>0</v>
      </c>
      <c r="CP222" s="8" t="n">
        <v>0</v>
      </c>
      <c r="CQ222" s="8" t="n">
        <v>0</v>
      </c>
      <c r="CR222" s="8" t="n">
        <v>0</v>
      </c>
      <c r="CS222" s="8" t="n">
        <v>0</v>
      </c>
      <c r="CT222" s="8" t="n">
        <v>0</v>
      </c>
      <c r="CU222" s="8" t="n">
        <v>0</v>
      </c>
      <c r="CV222" s="8" t="n">
        <v>0</v>
      </c>
      <c r="CW222" s="8" t="n">
        <v>0</v>
      </c>
      <c r="CX222" s="8" t="n">
        <v>0</v>
      </c>
      <c r="CY222" s="8" t="n">
        <v>0</v>
      </c>
      <c r="CZ222" s="8" t="n">
        <v>0</v>
      </c>
      <c r="DA222" s="8" t="n">
        <v>0</v>
      </c>
      <c r="DB222" s="8" t="n">
        <v>0</v>
      </c>
      <c r="DC222" s="8" t="n">
        <v>0</v>
      </c>
      <c r="DD222" s="8" t="n">
        <v>0</v>
      </c>
      <c r="DE222" s="8" t="n">
        <v>0</v>
      </c>
      <c r="DF222" s="8" t="n">
        <v>0</v>
      </c>
      <c r="DG222" s="8" t="n">
        <v>0</v>
      </c>
      <c r="DH222" s="8" t="n">
        <v>0</v>
      </c>
      <c r="DI222" s="8" t="n">
        <v>0</v>
      </c>
      <c r="DJ222" s="8" t="n">
        <v>0</v>
      </c>
      <c r="DK222" s="8" t="n">
        <v>0</v>
      </c>
      <c r="DL222" s="8" t="n">
        <v>0</v>
      </c>
      <c r="DM222" s="8" t="n">
        <v>0</v>
      </c>
      <c r="DN222" s="8" t="n">
        <v>0</v>
      </c>
      <c r="DO222" s="8" t="n">
        <v>0</v>
      </c>
      <c r="DP222" s="8" t="n">
        <v>0</v>
      </c>
      <c r="DQ222" s="8" t="n">
        <f aca="false">DJ222-DI222</f>
        <v>0</v>
      </c>
      <c r="DR222" s="19" t="n">
        <v>0.05</v>
      </c>
      <c r="DS222" s="8" t="n">
        <v>0</v>
      </c>
      <c r="DT222" s="8" t="n">
        <v>0</v>
      </c>
      <c r="DU222" s="8" t="n">
        <v>0</v>
      </c>
      <c r="DV222" s="8" t="n">
        <v>0</v>
      </c>
      <c r="DW222" s="8" t="n">
        <v>0</v>
      </c>
      <c r="DX222" s="8" t="n">
        <v>8</v>
      </c>
      <c r="DY222" s="8" t="n">
        <v>7</v>
      </c>
      <c r="DZ222" s="8" t="n">
        <v>4</v>
      </c>
      <c r="EA222" s="8" t="n">
        <v>4</v>
      </c>
      <c r="EB222" s="8" t="n">
        <v>2</v>
      </c>
      <c r="EC222" s="8" t="n">
        <v>3</v>
      </c>
      <c r="ED222" s="8" t="n">
        <v>0.19</v>
      </c>
      <c r="EE222" s="8" t="n">
        <v>0.06</v>
      </c>
      <c r="EF222" s="8" t="n">
        <v>1</v>
      </c>
      <c r="EG222" s="8" t="n">
        <v>0</v>
      </c>
      <c r="EH222" s="12" t="n">
        <f aca="false">EF222/EB222</f>
        <v>0.5</v>
      </c>
      <c r="EI222" s="20" t="n">
        <f aca="false">1-EG222/EC222</f>
        <v>1</v>
      </c>
      <c r="EJ222" s="21" t="n">
        <f aca="false">EH222+EI222</f>
        <v>1.5</v>
      </c>
      <c r="EK222" s="8" t="n">
        <v>8</v>
      </c>
      <c r="EL222" s="8" t="n">
        <v>7</v>
      </c>
      <c r="EM222" s="8" t="n">
        <v>4</v>
      </c>
      <c r="EN222" s="8" t="n">
        <v>4</v>
      </c>
      <c r="EO222" s="8" t="n">
        <v>2</v>
      </c>
      <c r="EP222" s="8" t="n">
        <v>3</v>
      </c>
      <c r="EQ222" s="8" t="n">
        <v>1</v>
      </c>
      <c r="ER222" s="8" t="n">
        <v>0</v>
      </c>
      <c r="ES222" s="8" t="n">
        <v>5</v>
      </c>
      <c r="ET222" s="8" t="n">
        <v>1</v>
      </c>
      <c r="EU222" s="8" t="n">
        <v>2</v>
      </c>
      <c r="EV222" s="8" t="n">
        <v>0</v>
      </c>
      <c r="EW222" s="8" t="n">
        <v>1</v>
      </c>
      <c r="EX222" s="8" t="n">
        <v>0</v>
      </c>
      <c r="EY222" s="8" t="n">
        <v>0</v>
      </c>
      <c r="EZ222" s="8" t="n">
        <v>1</v>
      </c>
      <c r="FA222" s="8" t="n">
        <v>0.1</v>
      </c>
      <c r="FB222" s="8" t="n">
        <v>0.1</v>
      </c>
      <c r="FC222" s="8" t="n">
        <v>0.2</v>
      </c>
      <c r="FD222" s="19" t="n">
        <v>0.8</v>
      </c>
      <c r="FE222" s="18" t="n">
        <f aca="false">FD222/V222</f>
        <v>0.8</v>
      </c>
      <c r="FF222" s="8" t="n">
        <v>0.0006</v>
      </c>
      <c r="FG222" s="8" t="n">
        <v>0</v>
      </c>
      <c r="FH222" s="8" t="n">
        <v>0</v>
      </c>
      <c r="FI222" s="8" t="n">
        <v>0</v>
      </c>
      <c r="FJ222" s="22"/>
      <c r="FK222" s="22"/>
      <c r="FL222" s="22"/>
      <c r="FM222" s="8" t="n">
        <f aca="false">BL222+BS222+AH222+DT222</f>
        <v>2</v>
      </c>
      <c r="FN222" s="19" t="n">
        <f aca="false">IF(DS222&gt;0,(BL222+BR222)/DS222,0)</f>
        <v>0</v>
      </c>
      <c r="FO222" s="12" t="n">
        <v>0</v>
      </c>
      <c r="FP222" s="19" t="n">
        <f aca="false">Z222-AH222/10</f>
        <v>1</v>
      </c>
      <c r="FQ222" s="19" t="n">
        <f aca="false">Z222+DR222/5</f>
        <v>1.01</v>
      </c>
      <c r="FR222" s="19" t="n">
        <f aca="false">(DX222+DY222)/AL222*60</f>
        <v>83.3333333333333</v>
      </c>
      <c r="FS222" s="22"/>
      <c r="FT222" s="22"/>
      <c r="FU222" s="22"/>
      <c r="FV222" s="22"/>
      <c r="FW222" s="17" t="s">
        <v>270</v>
      </c>
      <c r="FX222" s="23" t="n">
        <v>925000</v>
      </c>
      <c r="FY222" s="23" t="n">
        <v>925000</v>
      </c>
      <c r="FZ222" s="8" t="n">
        <v>1</v>
      </c>
      <c r="GA222" s="8" t="n">
        <v>0</v>
      </c>
      <c r="GB222" s="8" t="n">
        <v>1</v>
      </c>
      <c r="GC222" s="8" t="n">
        <v>1</v>
      </c>
      <c r="GD222" s="8" t="n">
        <v>1</v>
      </c>
      <c r="GE222" s="8" t="n">
        <v>0</v>
      </c>
      <c r="GF222" s="8" t="n">
        <v>0</v>
      </c>
      <c r="GG222" s="8" t="n">
        <v>11</v>
      </c>
      <c r="GH222" s="8" t="n">
        <v>0.1</v>
      </c>
      <c r="GI222" s="8" t="n">
        <v>0.1</v>
      </c>
      <c r="GJ222" s="8" t="n">
        <v>0.2</v>
      </c>
      <c r="GK222" s="8" t="n">
        <f aca="false">Z222-AH222/10</f>
        <v>1</v>
      </c>
      <c r="GL222" s="22"/>
      <c r="GM222" s="22"/>
      <c r="GN222" s="22"/>
      <c r="GO222" s="22"/>
      <c r="GP222" s="22"/>
    </row>
    <row r="223" customFormat="false" ht="13.65" hidden="false" customHeight="true" outlineLevel="0" collapsed="false">
      <c r="A223" s="16" t="n">
        <v>33543</v>
      </c>
      <c r="B223" s="17" t="s">
        <v>1294</v>
      </c>
      <c r="C223" s="17" t="s">
        <v>460</v>
      </c>
      <c r="D223" s="17" t="s">
        <v>262</v>
      </c>
      <c r="E223" s="17" t="s">
        <v>262</v>
      </c>
      <c r="F223" s="8" t="n">
        <v>72</v>
      </c>
      <c r="G223" s="8" t="n">
        <v>193</v>
      </c>
      <c r="H223" s="22"/>
      <c r="I223" s="22"/>
      <c r="J223" s="22"/>
      <c r="K223" s="17" t="s">
        <v>263</v>
      </c>
      <c r="L223" s="8" t="n">
        <v>2015</v>
      </c>
      <c r="M223" s="8" t="n">
        <v>26</v>
      </c>
      <c r="N223" s="8" t="n">
        <v>3</v>
      </c>
      <c r="O223" s="8" t="n">
        <v>8477901</v>
      </c>
      <c r="P223" s="17" t="s">
        <v>1295</v>
      </c>
      <c r="Q223" s="17" t="s">
        <v>1296</v>
      </c>
      <c r="R223" s="17" t="s">
        <v>1297</v>
      </c>
      <c r="S223" s="17" t="s">
        <v>1293</v>
      </c>
      <c r="T223" s="17" t="s">
        <v>268</v>
      </c>
      <c r="U223" s="17" t="s">
        <v>377</v>
      </c>
      <c r="V223" s="8" t="n">
        <v>38</v>
      </c>
      <c r="W223" s="8" t="n">
        <v>6</v>
      </c>
      <c r="X223" s="8" t="n">
        <v>10</v>
      </c>
      <c r="Y223" s="8" t="n">
        <v>3</v>
      </c>
      <c r="Z223" s="8" t="n">
        <v>16</v>
      </c>
      <c r="AA223" s="8" t="n">
        <v>13</v>
      </c>
      <c r="AB223" s="8" t="n">
        <v>38</v>
      </c>
      <c r="AC223" s="18" t="n">
        <f aca="false">Z223/V223</f>
        <v>0.421052631578947</v>
      </c>
      <c r="AD223" s="19" t="n">
        <f aca="false">IF(FZ223&gt;V223,Z223-V223*(GC223-Z223)/(FZ223-V223),0)</f>
        <v>3.78571428571429</v>
      </c>
      <c r="AE223" s="19" t="n">
        <v>6.146</v>
      </c>
      <c r="AF223" s="8" t="n">
        <v>2</v>
      </c>
      <c r="AG223" s="8" t="n">
        <v>2.2</v>
      </c>
      <c r="AH223" s="8" t="n">
        <v>8</v>
      </c>
      <c r="AI223" s="8" t="n">
        <v>606</v>
      </c>
      <c r="AJ223" s="8" t="n">
        <v>27665</v>
      </c>
      <c r="AK223" s="19" t="n">
        <v>461.08333333333</v>
      </c>
      <c r="AL223" s="8" t="n">
        <v>461.08</v>
      </c>
      <c r="AM223" s="8" t="n">
        <v>461</v>
      </c>
      <c r="AN223" s="18" t="n">
        <f aca="false">AJ223/60/V223</f>
        <v>12.1337719298246</v>
      </c>
      <c r="AO223" s="8" t="n">
        <v>20.45</v>
      </c>
      <c r="AP223" s="12" t="n">
        <f aca="false">IF(EF223&gt;0,Z223/EF223,0)</f>
        <v>0.727272727272727</v>
      </c>
      <c r="AQ223" s="8" t="n">
        <v>104</v>
      </c>
      <c r="AR223" s="8" t="n">
        <v>104</v>
      </c>
      <c r="AS223" s="8" t="n">
        <v>104</v>
      </c>
      <c r="AT223" s="8" t="n">
        <v>82</v>
      </c>
      <c r="AU223" s="8" t="n">
        <v>82</v>
      </c>
      <c r="AV223" s="8" t="n">
        <v>52</v>
      </c>
      <c r="AW223" s="8" t="n">
        <v>65</v>
      </c>
      <c r="AX223" s="8" t="n">
        <v>40</v>
      </c>
      <c r="AY223" s="8" t="n">
        <v>1</v>
      </c>
      <c r="AZ223" s="8" t="n">
        <v>5</v>
      </c>
      <c r="BA223" s="8" t="n">
        <f aca="false">AY223+AZ223</f>
        <v>6</v>
      </c>
      <c r="BB223" s="8" t="n">
        <v>6.84</v>
      </c>
      <c r="BC223" s="8" t="n">
        <v>22.4231</v>
      </c>
      <c r="BD223" s="19" t="n">
        <v>69.9</v>
      </c>
      <c r="BE223" s="19" t="n">
        <v>9.09596963672517</v>
      </c>
      <c r="BF223" s="19" t="n">
        <f aca="false">AQ223+BD223</f>
        <v>173.9</v>
      </c>
      <c r="BG223" s="19" t="n">
        <f aca="false">IF(AL223&gt;0,BF223/AL223*60,0)</f>
        <v>22.6294786154247</v>
      </c>
      <c r="BH223" s="8" t="n">
        <v>109</v>
      </c>
      <c r="BI223" s="8" t="n">
        <v>136</v>
      </c>
      <c r="BJ223" s="8" t="n">
        <v>121</v>
      </c>
      <c r="BK223" s="12" t="n">
        <f aca="false">BH223/(BH223+BJ223)</f>
        <v>0.473913043478261</v>
      </c>
      <c r="BL223" s="8" t="n">
        <v>30</v>
      </c>
      <c r="BM223" s="8" t="n">
        <v>30</v>
      </c>
      <c r="BN223" s="8" t="n">
        <v>69</v>
      </c>
      <c r="BO223" s="8" t="n">
        <f aca="false">BM223-BN223</f>
        <v>-39</v>
      </c>
      <c r="BP223" s="8" t="n">
        <v>30</v>
      </c>
      <c r="BQ223" s="8" t="n">
        <v>12</v>
      </c>
      <c r="BR223" s="8" t="n">
        <v>12</v>
      </c>
      <c r="BS223" s="8" t="n">
        <v>16</v>
      </c>
      <c r="BT223" s="12" t="n">
        <f aca="false">BS223/(EA223+BS223)</f>
        <v>0.0504731861198738</v>
      </c>
      <c r="BU223" s="8" t="n">
        <v>3</v>
      </c>
      <c r="BV223" s="8" t="n">
        <v>14</v>
      </c>
      <c r="BW223" s="12" t="n">
        <f aca="false">IF(BU223+BV223&gt;0,BU223/(BU223+BV223),0)</f>
        <v>0.176470588235294</v>
      </c>
      <c r="BX223" s="8" t="n">
        <v>0</v>
      </c>
      <c r="BY223" s="8" t="n">
        <v>4</v>
      </c>
      <c r="BZ223" s="8" t="n">
        <v>0</v>
      </c>
      <c r="CA223" s="8" t="n">
        <v>6</v>
      </c>
      <c r="CB223" s="8" t="n">
        <v>3</v>
      </c>
      <c r="CC223" s="8" t="n">
        <v>4</v>
      </c>
      <c r="CD223" s="8" t="n">
        <v>1</v>
      </c>
      <c r="CE223" s="8" t="n">
        <v>0</v>
      </c>
      <c r="CF223" s="8" t="n">
        <v>1</v>
      </c>
      <c r="CG223" s="8" t="n">
        <v>5</v>
      </c>
      <c r="CH223" s="8" t="n">
        <v>1</v>
      </c>
      <c r="CI223" s="8" t="n">
        <v>11</v>
      </c>
      <c r="CJ223" s="8" t="n">
        <v>0</v>
      </c>
      <c r="CK223" s="8" t="n">
        <v>0</v>
      </c>
      <c r="CL223" s="8" t="n">
        <v>1</v>
      </c>
      <c r="CM223" s="8" t="n">
        <v>0</v>
      </c>
      <c r="CN223" s="8" t="n">
        <v>0</v>
      </c>
      <c r="CO223" s="8" t="n">
        <v>0</v>
      </c>
      <c r="CP223" s="8" t="n">
        <v>0</v>
      </c>
      <c r="CQ223" s="8" t="n">
        <v>2</v>
      </c>
      <c r="CR223" s="8" t="n">
        <v>1</v>
      </c>
      <c r="CS223" s="8" t="n">
        <v>0</v>
      </c>
      <c r="CT223" s="8" t="n">
        <v>0</v>
      </c>
      <c r="CU223" s="8" t="n">
        <v>0</v>
      </c>
      <c r="CV223" s="8" t="n">
        <v>0</v>
      </c>
      <c r="CW223" s="8" t="n">
        <v>3</v>
      </c>
      <c r="CX223" s="8" t="n">
        <v>1</v>
      </c>
      <c r="CY223" s="8" t="n">
        <v>3</v>
      </c>
      <c r="CZ223" s="8" t="n">
        <v>1</v>
      </c>
      <c r="DA223" s="8" t="n">
        <v>25</v>
      </c>
      <c r="DB223" s="8" t="n">
        <v>12</v>
      </c>
      <c r="DC223" s="8" t="n">
        <v>1</v>
      </c>
      <c r="DD223" s="8" t="n">
        <v>1</v>
      </c>
      <c r="DE223" s="8" t="n">
        <v>3</v>
      </c>
      <c r="DF223" s="8" t="n">
        <v>1</v>
      </c>
      <c r="DG223" s="8" t="n">
        <v>2</v>
      </c>
      <c r="DH223" s="8" t="n">
        <v>32</v>
      </c>
      <c r="DI223" s="8" t="n">
        <v>4</v>
      </c>
      <c r="DJ223" s="8" t="n">
        <v>5</v>
      </c>
      <c r="DK223" s="8" t="n">
        <v>5</v>
      </c>
      <c r="DL223" s="8" t="n">
        <v>5</v>
      </c>
      <c r="DM223" s="8" t="n">
        <v>0</v>
      </c>
      <c r="DN223" s="8" t="n">
        <v>4</v>
      </c>
      <c r="DO223" s="8" t="n">
        <v>4</v>
      </c>
      <c r="DP223" s="8" t="n">
        <v>0</v>
      </c>
      <c r="DQ223" s="8" t="n">
        <f aca="false">DJ223-DI223</f>
        <v>1</v>
      </c>
      <c r="DR223" s="19" t="n">
        <v>-2.279</v>
      </c>
      <c r="DS223" s="8" t="n">
        <v>4</v>
      </c>
      <c r="DT223" s="8" t="n">
        <v>0</v>
      </c>
      <c r="DU223" s="8" t="n">
        <v>0</v>
      </c>
      <c r="DV223" s="8" t="n">
        <v>0</v>
      </c>
      <c r="DW223" s="8" t="n">
        <v>0</v>
      </c>
      <c r="DX223" s="8" t="n">
        <v>450</v>
      </c>
      <c r="DY223" s="8" t="n">
        <v>421</v>
      </c>
      <c r="DZ223" s="8" t="n">
        <v>327</v>
      </c>
      <c r="EA223" s="8" t="n">
        <v>301</v>
      </c>
      <c r="EB223" s="8" t="n">
        <v>229</v>
      </c>
      <c r="EC223" s="8" t="n">
        <v>214</v>
      </c>
      <c r="ED223" s="8" t="n">
        <v>20.82</v>
      </c>
      <c r="EE223" s="8" t="n">
        <v>16.01</v>
      </c>
      <c r="EF223" s="8" t="n">
        <v>22</v>
      </c>
      <c r="EG223" s="8" t="n">
        <v>15</v>
      </c>
      <c r="EH223" s="12" t="n">
        <f aca="false">EF223/EB223</f>
        <v>0.0960698689956332</v>
      </c>
      <c r="EI223" s="20" t="n">
        <f aca="false">1-EG223/EC223</f>
        <v>0.929906542056075</v>
      </c>
      <c r="EJ223" s="21" t="n">
        <f aca="false">EH223+EI223</f>
        <v>1.02597641105171</v>
      </c>
      <c r="EK223" s="8" t="n">
        <v>451</v>
      </c>
      <c r="EL223" s="8" t="n">
        <v>420</v>
      </c>
      <c r="EM223" s="8" t="n">
        <v>327</v>
      </c>
      <c r="EN223" s="8" t="n">
        <v>300</v>
      </c>
      <c r="EO223" s="8" t="n">
        <v>229</v>
      </c>
      <c r="EP223" s="8" t="n">
        <v>213</v>
      </c>
      <c r="EQ223" s="8" t="n">
        <v>22</v>
      </c>
      <c r="ER223" s="8" t="n">
        <v>15</v>
      </c>
      <c r="ES223" s="8" t="n">
        <v>216</v>
      </c>
      <c r="ET223" s="8" t="n">
        <v>172</v>
      </c>
      <c r="EU223" s="8" t="n">
        <v>97</v>
      </c>
      <c r="EV223" s="8" t="n">
        <v>66</v>
      </c>
      <c r="EW223" s="8" t="n">
        <v>15</v>
      </c>
      <c r="EX223" s="8" t="n">
        <v>9</v>
      </c>
      <c r="EY223" s="8" t="n">
        <v>30</v>
      </c>
      <c r="EZ223" s="8" t="n">
        <v>27</v>
      </c>
      <c r="FA223" s="8" t="n">
        <v>1</v>
      </c>
      <c r="FB223" s="8" t="n">
        <v>0.7</v>
      </c>
      <c r="FC223" s="8" t="n">
        <v>1.7</v>
      </c>
      <c r="FD223" s="19" t="n">
        <v>13.14</v>
      </c>
      <c r="FE223" s="18" t="n">
        <f aca="false">FD223/V223</f>
        <v>0.34578947368421</v>
      </c>
      <c r="FF223" s="8" t="n">
        <v>0.698</v>
      </c>
      <c r="FG223" s="8" t="n">
        <v>-0.12</v>
      </c>
      <c r="FH223" s="8" t="n">
        <v>0.15</v>
      </c>
      <c r="FI223" s="8" t="n">
        <v>0.04</v>
      </c>
      <c r="FJ223" s="22"/>
      <c r="FK223" s="22"/>
      <c r="FL223" s="22"/>
      <c r="FM223" s="8" t="n">
        <f aca="false">BL223+BS223+AH223+DT223</f>
        <v>54</v>
      </c>
      <c r="FN223" s="19" t="n">
        <f aca="false">IF(DS223&gt;0,(BL223+BR223)/DS223,0)</f>
        <v>10.5</v>
      </c>
      <c r="FO223" s="12" t="n">
        <v>0.0644147683</v>
      </c>
      <c r="FP223" s="19" t="n">
        <f aca="false">Z223-AH223/10</f>
        <v>15.2</v>
      </c>
      <c r="FQ223" s="19" t="n">
        <f aca="false">Z223+DR223/5</f>
        <v>15.5442</v>
      </c>
      <c r="FR223" s="19" t="n">
        <f aca="false">(DX223+DY223)/AL223*60</f>
        <v>113.342586969723</v>
      </c>
      <c r="FS223" s="22"/>
      <c r="FT223" s="22"/>
      <c r="FU223" s="22"/>
      <c r="FV223" s="22"/>
      <c r="FW223" s="17" t="s">
        <v>270</v>
      </c>
      <c r="FX223" s="23" t="n">
        <v>725000</v>
      </c>
      <c r="FY223" s="23" t="n">
        <v>725000</v>
      </c>
      <c r="FZ223" s="8" t="n">
        <v>94</v>
      </c>
      <c r="GA223" s="8" t="n">
        <v>14</v>
      </c>
      <c r="GB223" s="8" t="n">
        <v>20</v>
      </c>
      <c r="GC223" s="8" t="n">
        <v>34</v>
      </c>
      <c r="GD223" s="8" t="n">
        <v>6</v>
      </c>
      <c r="GE223" s="8" t="n">
        <v>22</v>
      </c>
      <c r="GF223" s="8" t="n">
        <v>135</v>
      </c>
      <c r="GG223" s="8" t="n">
        <v>1077</v>
      </c>
      <c r="GH223" s="8" t="n">
        <v>2.2</v>
      </c>
      <c r="GI223" s="8" t="n">
        <v>1.5</v>
      </c>
      <c r="GJ223" s="8" t="n">
        <v>3.7</v>
      </c>
      <c r="GK223" s="8" t="n">
        <f aca="false">Z223-AH223/10</f>
        <v>15.2</v>
      </c>
      <c r="GL223" s="22"/>
      <c r="GM223" s="22"/>
      <c r="GN223" s="22"/>
      <c r="GO223" s="22"/>
      <c r="GP223" s="22"/>
    </row>
    <row r="224" customFormat="false" ht="13.65" hidden="false" customHeight="true" outlineLevel="0" collapsed="false">
      <c r="A224" s="16" t="n">
        <v>34037</v>
      </c>
      <c r="B224" s="17" t="s">
        <v>1215</v>
      </c>
      <c r="C224" s="17" t="s">
        <v>272</v>
      </c>
      <c r="D224" s="17" t="s">
        <v>262</v>
      </c>
      <c r="E224" s="17" t="s">
        <v>262</v>
      </c>
      <c r="F224" s="8" t="n">
        <v>70</v>
      </c>
      <c r="G224" s="8" t="n">
        <v>193</v>
      </c>
      <c r="H224" s="8" t="n">
        <v>2011</v>
      </c>
      <c r="I224" s="8" t="n">
        <v>3</v>
      </c>
      <c r="J224" s="8" t="n">
        <v>77</v>
      </c>
      <c r="K224" s="17" t="s">
        <v>263</v>
      </c>
      <c r="L224" s="8" t="n">
        <v>2015</v>
      </c>
      <c r="M224" s="8" t="n">
        <v>24</v>
      </c>
      <c r="N224" s="8" t="n">
        <v>2</v>
      </c>
      <c r="O224" s="8" t="n">
        <v>8476401</v>
      </c>
      <c r="P224" s="17" t="s">
        <v>1298</v>
      </c>
      <c r="Q224" s="17" t="s">
        <v>1299</v>
      </c>
      <c r="R224" s="17" t="s">
        <v>1300</v>
      </c>
      <c r="S224" s="17" t="s">
        <v>1293</v>
      </c>
      <c r="T224" s="17" t="s">
        <v>313</v>
      </c>
      <c r="U224" s="17" t="s">
        <v>606</v>
      </c>
      <c r="V224" s="8" t="n">
        <v>1</v>
      </c>
      <c r="W224" s="8" t="n">
        <v>0</v>
      </c>
      <c r="X224" s="8" t="n">
        <v>0</v>
      </c>
      <c r="Y224" s="8" t="n">
        <v>0</v>
      </c>
      <c r="Z224" s="8" t="n">
        <v>0</v>
      </c>
      <c r="AA224" s="8" t="n">
        <v>33</v>
      </c>
      <c r="AB224" s="8" t="n">
        <v>53</v>
      </c>
      <c r="AC224" s="18" t="n">
        <f aca="false">Z224/V224</f>
        <v>0</v>
      </c>
      <c r="AD224" s="19" t="n">
        <f aca="false">IF(FZ224&gt;V224,Z224-V224*(GC224-Z224)/(FZ224-V224),0)</f>
        <v>0</v>
      </c>
      <c r="AE224" s="19" t="n">
        <v>0</v>
      </c>
      <c r="AF224" s="8" t="n">
        <v>-1</v>
      </c>
      <c r="AG224" s="8" t="n">
        <v>-0.5</v>
      </c>
      <c r="AH224" s="8" t="n">
        <v>0</v>
      </c>
      <c r="AI224" s="8" t="n">
        <v>16</v>
      </c>
      <c r="AJ224" s="8" t="n">
        <v>663</v>
      </c>
      <c r="AK224" s="19" t="n">
        <v>11.05</v>
      </c>
      <c r="AL224" s="8" t="n">
        <v>11.05</v>
      </c>
      <c r="AM224" s="8" t="n">
        <v>11</v>
      </c>
      <c r="AN224" s="18" t="n">
        <f aca="false">AJ224/60/V224</f>
        <v>11.05</v>
      </c>
      <c r="AO224" s="8" t="n">
        <v>18.75</v>
      </c>
      <c r="AP224" s="12" t="n">
        <f aca="false">IF(EF224&gt;0,Z224/EF224,0)</f>
        <v>0</v>
      </c>
      <c r="AQ224" s="8" t="n">
        <v>1</v>
      </c>
      <c r="AR224" s="8" t="n">
        <v>1</v>
      </c>
      <c r="AS224" s="8" t="n">
        <v>1</v>
      </c>
      <c r="AT224" s="8" t="n">
        <v>1</v>
      </c>
      <c r="AU224" s="8" t="n">
        <v>1</v>
      </c>
      <c r="AV224" s="8" t="n">
        <v>1</v>
      </c>
      <c r="AW224" s="8" t="n">
        <v>1</v>
      </c>
      <c r="AX224" s="8" t="n">
        <v>1</v>
      </c>
      <c r="AY224" s="8" t="n">
        <v>0</v>
      </c>
      <c r="AZ224" s="8" t="n">
        <v>0</v>
      </c>
      <c r="BA224" s="8" t="n">
        <f aca="false">AY224+AZ224</f>
        <v>0</v>
      </c>
      <c r="BB224" s="8" t="n">
        <v>0.15</v>
      </c>
      <c r="BC224" s="8" t="n">
        <v>7</v>
      </c>
      <c r="BD224" s="19" t="n">
        <v>0</v>
      </c>
      <c r="BE224" s="19" t="n">
        <v>0</v>
      </c>
      <c r="BF224" s="19" t="n">
        <f aca="false">AQ224+BD224</f>
        <v>1</v>
      </c>
      <c r="BG224" s="19" t="n">
        <f aca="false">IF(AL224&gt;0,BF224/AL224*60,0)</f>
        <v>5.42986425339367</v>
      </c>
      <c r="BH224" s="8" t="n">
        <v>2</v>
      </c>
      <c r="BI224" s="8" t="n">
        <v>2</v>
      </c>
      <c r="BJ224" s="8" t="n">
        <v>4</v>
      </c>
      <c r="BK224" s="12" t="n">
        <f aca="false">BH224/(BH224+BJ224)</f>
        <v>0.333333333333333</v>
      </c>
      <c r="BL224" s="8" t="n">
        <v>1</v>
      </c>
      <c r="BM224" s="8" t="n">
        <v>1</v>
      </c>
      <c r="BN224" s="8" t="n">
        <v>2</v>
      </c>
      <c r="BO224" s="8" t="n">
        <f aca="false">BM224-BN224</f>
        <v>-1</v>
      </c>
      <c r="BP224" s="8" t="n">
        <v>0</v>
      </c>
      <c r="BQ224" s="8" t="n">
        <v>0</v>
      </c>
      <c r="BR224" s="8" t="n">
        <v>0</v>
      </c>
      <c r="BS224" s="8" t="n">
        <v>1</v>
      </c>
      <c r="BT224" s="12" t="n">
        <f aca="false">BS224/(EA224+BS224)</f>
        <v>0.0625</v>
      </c>
      <c r="BU224" s="8" t="n">
        <v>0</v>
      </c>
      <c r="BV224" s="8" t="n">
        <v>0</v>
      </c>
      <c r="BW224" s="12" t="n">
        <f aca="false">IF(BU224+BV224&gt;0,BU224/(BU224+BV224),0)</f>
        <v>0</v>
      </c>
      <c r="BX224" s="8" t="n">
        <v>0</v>
      </c>
      <c r="BY224" s="8" t="n">
        <v>0</v>
      </c>
      <c r="BZ224" s="8" t="n">
        <v>0</v>
      </c>
      <c r="CA224" s="8" t="n">
        <v>0</v>
      </c>
      <c r="CB224" s="8" t="n">
        <v>0</v>
      </c>
      <c r="CC224" s="8" t="n">
        <v>0</v>
      </c>
      <c r="CD224" s="8" t="n">
        <v>0</v>
      </c>
      <c r="CE224" s="8" t="n">
        <v>0</v>
      </c>
      <c r="CF224" s="8" t="n">
        <v>0</v>
      </c>
      <c r="CG224" s="8" t="n">
        <v>0</v>
      </c>
      <c r="CH224" s="8" t="n">
        <v>0</v>
      </c>
      <c r="CI224" s="8" t="n">
        <v>0</v>
      </c>
      <c r="CJ224" s="8" t="n">
        <v>0</v>
      </c>
      <c r="CK224" s="8" t="n">
        <v>0</v>
      </c>
      <c r="CL224" s="8" t="n">
        <v>0</v>
      </c>
      <c r="CM224" s="8" t="n">
        <v>0</v>
      </c>
      <c r="CN224" s="8" t="n">
        <v>0</v>
      </c>
      <c r="CO224" s="8" t="n">
        <v>0</v>
      </c>
      <c r="CP224" s="8" t="n">
        <v>0</v>
      </c>
      <c r="CQ224" s="8" t="n">
        <v>0</v>
      </c>
      <c r="CR224" s="8" t="n">
        <v>0</v>
      </c>
      <c r="CS224" s="8" t="n">
        <v>0</v>
      </c>
      <c r="CT224" s="8" t="n">
        <v>0</v>
      </c>
      <c r="CU224" s="8" t="n">
        <v>0</v>
      </c>
      <c r="CV224" s="8" t="n">
        <v>0</v>
      </c>
      <c r="CW224" s="8" t="n">
        <v>0</v>
      </c>
      <c r="CX224" s="8" t="n">
        <v>0</v>
      </c>
      <c r="CY224" s="8" t="n">
        <v>0</v>
      </c>
      <c r="CZ224" s="8" t="n">
        <v>0</v>
      </c>
      <c r="DA224" s="8" t="n">
        <v>0</v>
      </c>
      <c r="DB224" s="8" t="n">
        <v>0</v>
      </c>
      <c r="DC224" s="8" t="n">
        <v>0</v>
      </c>
      <c r="DD224" s="8" t="n">
        <v>0</v>
      </c>
      <c r="DE224" s="8" t="n">
        <v>0</v>
      </c>
      <c r="DF224" s="8" t="n">
        <v>0</v>
      </c>
      <c r="DG224" s="8" t="n">
        <v>0</v>
      </c>
      <c r="DH224" s="8" t="n">
        <v>1</v>
      </c>
      <c r="DI224" s="8" t="n">
        <v>0</v>
      </c>
      <c r="DJ224" s="8" t="n">
        <v>0</v>
      </c>
      <c r="DK224" s="8" t="n">
        <v>0</v>
      </c>
      <c r="DL224" s="8" t="n">
        <v>0</v>
      </c>
      <c r="DM224" s="8" t="n">
        <v>0</v>
      </c>
      <c r="DN224" s="8" t="n">
        <v>0</v>
      </c>
      <c r="DO224" s="8" t="n">
        <v>0</v>
      </c>
      <c r="DP224" s="8" t="n">
        <v>0</v>
      </c>
      <c r="DQ224" s="8" t="n">
        <f aca="false">DJ224-DI224</f>
        <v>0</v>
      </c>
      <c r="DR224" s="19" t="n">
        <v>-0.012</v>
      </c>
      <c r="DS224" s="8" t="n">
        <v>0</v>
      </c>
      <c r="DT224" s="8" t="n">
        <v>0</v>
      </c>
      <c r="DU224" s="8" t="n">
        <v>0</v>
      </c>
      <c r="DV224" s="8" t="n">
        <v>0</v>
      </c>
      <c r="DW224" s="8" t="n">
        <v>0</v>
      </c>
      <c r="DX224" s="8" t="n">
        <v>7</v>
      </c>
      <c r="DY224" s="8" t="n">
        <v>19</v>
      </c>
      <c r="DZ224" s="8" t="n">
        <v>7</v>
      </c>
      <c r="EA224" s="8" t="n">
        <v>15</v>
      </c>
      <c r="EB224" s="8" t="n">
        <v>7</v>
      </c>
      <c r="EC224" s="8" t="n">
        <v>11</v>
      </c>
      <c r="ED224" s="8" t="n">
        <v>0.24</v>
      </c>
      <c r="EE224" s="8" t="n">
        <v>0.51</v>
      </c>
      <c r="EF224" s="8" t="n">
        <v>0</v>
      </c>
      <c r="EG224" s="8" t="n">
        <v>1</v>
      </c>
      <c r="EH224" s="12" t="n">
        <f aca="false">EF224/EB224</f>
        <v>0</v>
      </c>
      <c r="EI224" s="20" t="n">
        <f aca="false">1-EG224/EC224</f>
        <v>0.909090909090909</v>
      </c>
      <c r="EJ224" s="21" t="n">
        <f aca="false">EH224+EI224</f>
        <v>0.909090909090909</v>
      </c>
      <c r="EK224" s="8" t="n">
        <v>7</v>
      </c>
      <c r="EL224" s="8" t="n">
        <v>19</v>
      </c>
      <c r="EM224" s="8" t="n">
        <v>7</v>
      </c>
      <c r="EN224" s="8" t="n">
        <v>15</v>
      </c>
      <c r="EO224" s="8" t="n">
        <v>7</v>
      </c>
      <c r="EP224" s="8" t="n">
        <v>11</v>
      </c>
      <c r="EQ224" s="8" t="n">
        <v>0</v>
      </c>
      <c r="ER224" s="8" t="n">
        <v>1</v>
      </c>
      <c r="ES224" s="8" t="n">
        <v>2</v>
      </c>
      <c r="ET224" s="8" t="n">
        <v>8</v>
      </c>
      <c r="EU224" s="8" t="n">
        <v>1</v>
      </c>
      <c r="EV224" s="8" t="n">
        <v>5</v>
      </c>
      <c r="EW224" s="8" t="n">
        <v>0</v>
      </c>
      <c r="EX224" s="8" t="n">
        <v>1</v>
      </c>
      <c r="EY224" s="8" t="n">
        <v>0</v>
      </c>
      <c r="EZ224" s="8" t="n">
        <v>0</v>
      </c>
      <c r="FA224" s="8" t="n">
        <v>0</v>
      </c>
      <c r="FB224" s="8" t="n">
        <v>0</v>
      </c>
      <c r="FC224" s="8" t="n">
        <v>-0.1</v>
      </c>
      <c r="FD224" s="19" t="n">
        <v>-0.62</v>
      </c>
      <c r="FE224" s="18" t="n">
        <f aca="false">FD224/V224</f>
        <v>-0.62</v>
      </c>
      <c r="FF224" s="8" t="n">
        <v>0</v>
      </c>
      <c r="FG224" s="8" t="n">
        <v>0</v>
      </c>
      <c r="FH224" s="8" t="n">
        <v>0</v>
      </c>
      <c r="FI224" s="8" t="n">
        <v>0</v>
      </c>
      <c r="FJ224" s="22"/>
      <c r="FK224" s="22"/>
      <c r="FL224" s="22"/>
      <c r="FM224" s="8" t="n">
        <f aca="false">BL224+BS224+AH224+DT224</f>
        <v>2</v>
      </c>
      <c r="FN224" s="19" t="n">
        <f aca="false">IF(DS224&gt;0,(BL224+BR224)/DS224,0)</f>
        <v>0</v>
      </c>
      <c r="FO224" s="12" t="n">
        <v>0</v>
      </c>
      <c r="FP224" s="19" t="n">
        <f aca="false">Z224-AH224/10</f>
        <v>0</v>
      </c>
      <c r="FQ224" s="19" t="n">
        <f aca="false">Z224+DR224/5</f>
        <v>-0.0024</v>
      </c>
      <c r="FR224" s="19" t="n">
        <f aca="false">(DX224+DY224)/AL224*60</f>
        <v>141.176470588235</v>
      </c>
      <c r="FS224" s="22"/>
      <c r="FT224" s="22"/>
      <c r="FU224" s="22"/>
      <c r="FV224" s="22"/>
      <c r="FW224" s="17" t="s">
        <v>280</v>
      </c>
      <c r="FX224" s="23" t="n">
        <v>650000</v>
      </c>
      <c r="FY224" s="23" t="n">
        <v>650000</v>
      </c>
      <c r="FZ224" s="8" t="n">
        <v>12</v>
      </c>
      <c r="GA224" s="8" t="n">
        <v>0</v>
      </c>
      <c r="GB224" s="8" t="n">
        <v>0</v>
      </c>
      <c r="GC224" s="8" t="n">
        <v>0</v>
      </c>
      <c r="GD224" s="8" t="n">
        <v>-3</v>
      </c>
      <c r="GE224" s="8" t="n">
        <v>0</v>
      </c>
      <c r="GF224" s="8" t="n">
        <v>8</v>
      </c>
      <c r="GG224" s="8" t="n">
        <v>107</v>
      </c>
      <c r="GH224" s="8" t="n">
        <v>-0.3</v>
      </c>
      <c r="GI224" s="8" t="n">
        <v>0</v>
      </c>
      <c r="GJ224" s="8" t="n">
        <v>-0.3</v>
      </c>
      <c r="GK224" s="8" t="n">
        <f aca="false">Z224-AH224/10</f>
        <v>0</v>
      </c>
      <c r="GL224" s="22"/>
      <c r="GM224" s="22"/>
      <c r="GN224" s="22"/>
      <c r="GO224" s="22"/>
      <c r="GP224" s="22"/>
    </row>
    <row r="225" customFormat="false" ht="13.65" hidden="false" customHeight="true" outlineLevel="0" collapsed="false">
      <c r="A225" s="16" t="n">
        <v>34364</v>
      </c>
      <c r="B225" s="17" t="s">
        <v>1301</v>
      </c>
      <c r="C225" s="22"/>
      <c r="D225" s="17" t="s">
        <v>1302</v>
      </c>
      <c r="E225" s="17" t="s">
        <v>283</v>
      </c>
      <c r="F225" s="8" t="n">
        <v>70</v>
      </c>
      <c r="G225" s="8" t="n">
        <v>185</v>
      </c>
      <c r="H225" s="8" t="n">
        <v>2012</v>
      </c>
      <c r="I225" s="8" t="n">
        <v>5</v>
      </c>
      <c r="J225" s="8" t="n">
        <v>138</v>
      </c>
      <c r="K225" s="17" t="s">
        <v>273</v>
      </c>
      <c r="L225" s="8" t="n">
        <v>2016</v>
      </c>
      <c r="M225" s="8" t="n">
        <v>24</v>
      </c>
      <c r="N225" s="8" t="n">
        <v>2</v>
      </c>
      <c r="O225" s="8" t="n">
        <v>8476982</v>
      </c>
      <c r="P225" s="17" t="s">
        <v>1303</v>
      </c>
      <c r="Q225" s="17" t="s">
        <v>1304</v>
      </c>
      <c r="R225" s="17" t="s">
        <v>1305</v>
      </c>
      <c r="S225" s="17" t="s">
        <v>1306</v>
      </c>
      <c r="T225" s="17" t="s">
        <v>313</v>
      </c>
      <c r="U225" s="17" t="s">
        <v>1307</v>
      </c>
      <c r="V225" s="8" t="n">
        <v>21</v>
      </c>
      <c r="W225" s="8" t="n">
        <v>0</v>
      </c>
      <c r="X225" s="8" t="n">
        <v>4</v>
      </c>
      <c r="Y225" s="8" t="n">
        <v>3</v>
      </c>
      <c r="Z225" s="8" t="n">
        <v>4</v>
      </c>
      <c r="AA225" s="8" t="n">
        <v>0</v>
      </c>
      <c r="AB225" s="8" t="n">
        <v>0</v>
      </c>
      <c r="AC225" s="18" t="n">
        <f aca="false">Z225/V225</f>
        <v>0.190476190476191</v>
      </c>
      <c r="AD225" s="19" t="n">
        <f aca="false">IF(FZ225&gt;V225,Z225-V225*(GC225-Z225)/(FZ225-V225),0)</f>
        <v>-3</v>
      </c>
      <c r="AE225" s="19" t="n">
        <v>1.136</v>
      </c>
      <c r="AF225" s="8" t="n">
        <v>-2</v>
      </c>
      <c r="AG225" s="8" t="n">
        <v>1.4</v>
      </c>
      <c r="AH225" s="8" t="n">
        <v>2</v>
      </c>
      <c r="AI225" s="8" t="n">
        <v>305</v>
      </c>
      <c r="AJ225" s="8" t="n">
        <v>12560</v>
      </c>
      <c r="AK225" s="19" t="n">
        <v>209.33333333333</v>
      </c>
      <c r="AL225" s="8" t="n">
        <v>209.33</v>
      </c>
      <c r="AM225" s="8" t="n">
        <v>210</v>
      </c>
      <c r="AN225" s="18" t="n">
        <f aca="false">AJ225/60/V225</f>
        <v>9.96825396825397</v>
      </c>
      <c r="AO225" s="8" t="n">
        <v>17.0127540247</v>
      </c>
      <c r="AP225" s="12" t="n">
        <f aca="false">IF(EF225&gt;0,Z225/EF225,0)</f>
        <v>0.444444444444444</v>
      </c>
      <c r="AQ225" s="8" t="n">
        <v>25</v>
      </c>
      <c r="AR225" s="8" t="n">
        <v>26</v>
      </c>
      <c r="AS225" s="8" t="n">
        <v>26</v>
      </c>
      <c r="AT225" s="8" t="n">
        <v>20</v>
      </c>
      <c r="AU225" s="8" t="n">
        <v>20</v>
      </c>
      <c r="AV225" s="8" t="n">
        <v>17</v>
      </c>
      <c r="AW225" s="8" t="n">
        <v>17</v>
      </c>
      <c r="AX225" s="8" t="n">
        <v>9</v>
      </c>
      <c r="AY225" s="8" t="n">
        <v>0</v>
      </c>
      <c r="AZ225" s="8" t="n">
        <v>4</v>
      </c>
      <c r="BA225" s="8" t="n">
        <f aca="false">AY225+AZ225</f>
        <v>4</v>
      </c>
      <c r="BB225" s="8" t="n">
        <v>1.64</v>
      </c>
      <c r="BC225" s="8" t="n">
        <v>29.8235</v>
      </c>
      <c r="BD225" s="19" t="n">
        <v>52.1</v>
      </c>
      <c r="BE225" s="19" t="n">
        <v>14.9331210191085</v>
      </c>
      <c r="BF225" s="19" t="n">
        <f aca="false">AQ225+BD225</f>
        <v>77.1</v>
      </c>
      <c r="BG225" s="19" t="n">
        <f aca="false">IF(AL225&gt;0,BF225/AL225*60,0)</f>
        <v>22.0990780107963</v>
      </c>
      <c r="BH225" s="8" t="n">
        <v>69</v>
      </c>
      <c r="BI225" s="8" t="n">
        <v>61</v>
      </c>
      <c r="BJ225" s="8" t="n">
        <v>62</v>
      </c>
      <c r="BK225" s="12" t="n">
        <f aca="false">BH225/(BH225+BJ225)</f>
        <v>0.526717557251908</v>
      </c>
      <c r="BL225" s="8" t="n">
        <v>5</v>
      </c>
      <c r="BM225" s="8" t="n">
        <v>5</v>
      </c>
      <c r="BN225" s="8" t="n">
        <v>23</v>
      </c>
      <c r="BO225" s="8" t="n">
        <f aca="false">BM225-BN225</f>
        <v>-18</v>
      </c>
      <c r="BP225" s="8" t="n">
        <v>3</v>
      </c>
      <c r="BQ225" s="8" t="n">
        <v>6</v>
      </c>
      <c r="BR225" s="8" t="n">
        <v>8</v>
      </c>
      <c r="BS225" s="8" t="n">
        <v>6</v>
      </c>
      <c r="BT225" s="12" t="n">
        <f aca="false">BS225/(EA225+BS225)</f>
        <v>0.0357142857142857</v>
      </c>
      <c r="BU225" s="8" t="n">
        <v>58</v>
      </c>
      <c r="BV225" s="8" t="n">
        <v>62</v>
      </c>
      <c r="BW225" s="12" t="n">
        <f aca="false">IF(BU225+BV225&gt;0,BU225/(BU225+BV225),0)</f>
        <v>0.483333333333333</v>
      </c>
      <c r="BX225" s="8" t="n">
        <v>18</v>
      </c>
      <c r="BY225" s="8" t="n">
        <v>16</v>
      </c>
      <c r="BZ225" s="8" t="n">
        <v>16</v>
      </c>
      <c r="CA225" s="8" t="n">
        <v>26</v>
      </c>
      <c r="CB225" s="8" t="n">
        <v>24</v>
      </c>
      <c r="CC225" s="8" t="n">
        <v>20</v>
      </c>
      <c r="CD225" s="8" t="n">
        <v>13</v>
      </c>
      <c r="CE225" s="8" t="n">
        <v>20</v>
      </c>
      <c r="CF225" s="8" t="n">
        <v>29</v>
      </c>
      <c r="CG225" s="8" t="n">
        <v>28</v>
      </c>
      <c r="CH225" s="8" t="n">
        <v>33</v>
      </c>
      <c r="CI225" s="8" t="n">
        <v>39</v>
      </c>
      <c r="CJ225" s="8" t="n">
        <v>0</v>
      </c>
      <c r="CK225" s="8" t="n">
        <v>0</v>
      </c>
      <c r="CL225" s="8" t="n">
        <v>0</v>
      </c>
      <c r="CM225" s="8" t="n">
        <v>0</v>
      </c>
      <c r="CN225" s="8" t="n">
        <v>0</v>
      </c>
      <c r="CO225" s="8" t="n">
        <v>0</v>
      </c>
      <c r="CP225" s="8" t="n">
        <v>0</v>
      </c>
      <c r="CQ225" s="8" t="n">
        <v>0</v>
      </c>
      <c r="CR225" s="8" t="n">
        <v>0</v>
      </c>
      <c r="CS225" s="8" t="n">
        <v>0</v>
      </c>
      <c r="CT225" s="8" t="n">
        <v>0</v>
      </c>
      <c r="CU225" s="8" t="n">
        <v>0</v>
      </c>
      <c r="CV225" s="8" t="n">
        <v>0</v>
      </c>
      <c r="CW225" s="8" t="n">
        <v>0</v>
      </c>
      <c r="CX225" s="8" t="n">
        <v>0</v>
      </c>
      <c r="CY225" s="8" t="n">
        <v>1</v>
      </c>
      <c r="CZ225" s="8" t="n">
        <v>0</v>
      </c>
      <c r="DA225" s="8" t="n">
        <v>2</v>
      </c>
      <c r="DB225" s="8" t="n">
        <v>0</v>
      </c>
      <c r="DC225" s="8" t="n">
        <v>2</v>
      </c>
      <c r="DD225" s="8" t="n">
        <v>5</v>
      </c>
      <c r="DE225" s="8" t="n">
        <v>2</v>
      </c>
      <c r="DF225" s="8" t="n">
        <v>0</v>
      </c>
      <c r="DG225" s="8" t="n">
        <v>0</v>
      </c>
      <c r="DH225" s="8" t="n">
        <v>8</v>
      </c>
      <c r="DI225" s="8" t="n">
        <v>1</v>
      </c>
      <c r="DJ225" s="8" t="n">
        <v>1</v>
      </c>
      <c r="DK225" s="8" t="n">
        <v>1</v>
      </c>
      <c r="DL225" s="8" t="n">
        <v>1</v>
      </c>
      <c r="DM225" s="8" t="n">
        <v>0</v>
      </c>
      <c r="DN225" s="8" t="n">
        <v>1</v>
      </c>
      <c r="DO225" s="8" t="n">
        <v>1</v>
      </c>
      <c r="DP225" s="8" t="n">
        <v>0</v>
      </c>
      <c r="DQ225" s="8" t="n">
        <f aca="false">DJ225-DI225</f>
        <v>0</v>
      </c>
      <c r="DR225" s="19" t="n">
        <v>0.828</v>
      </c>
      <c r="DS225" s="8" t="n">
        <v>1</v>
      </c>
      <c r="DT225" s="8" t="n">
        <v>0</v>
      </c>
      <c r="DU225" s="8" t="n">
        <v>0</v>
      </c>
      <c r="DV225" s="8" t="n">
        <v>0</v>
      </c>
      <c r="DW225" s="8" t="n">
        <v>0</v>
      </c>
      <c r="DX225" s="8" t="n">
        <v>175</v>
      </c>
      <c r="DY225" s="8" t="n">
        <v>214</v>
      </c>
      <c r="DZ225" s="8" t="n">
        <v>131</v>
      </c>
      <c r="EA225" s="8" t="n">
        <v>162</v>
      </c>
      <c r="EB225" s="8" t="n">
        <v>100</v>
      </c>
      <c r="EC225" s="8" t="n">
        <v>114</v>
      </c>
      <c r="ED225" s="8" t="n">
        <v>8.98</v>
      </c>
      <c r="EE225" s="8" t="n">
        <v>9.78</v>
      </c>
      <c r="EF225" s="8" t="n">
        <v>9</v>
      </c>
      <c r="EG225" s="8" t="n">
        <v>11</v>
      </c>
      <c r="EH225" s="12" t="n">
        <f aca="false">EF225/EB225</f>
        <v>0.09</v>
      </c>
      <c r="EI225" s="20" t="n">
        <f aca="false">1-EG225/EC225</f>
        <v>0.903508771929825</v>
      </c>
      <c r="EJ225" s="21" t="n">
        <f aca="false">EH225+EI225</f>
        <v>0.993508771929825</v>
      </c>
      <c r="EK225" s="8" t="n">
        <v>177</v>
      </c>
      <c r="EL225" s="8" t="n">
        <v>213</v>
      </c>
      <c r="EM225" s="8" t="n">
        <v>132</v>
      </c>
      <c r="EN225" s="8" t="n">
        <v>161</v>
      </c>
      <c r="EO225" s="8" t="n">
        <v>101</v>
      </c>
      <c r="EP225" s="8" t="n">
        <v>113</v>
      </c>
      <c r="EQ225" s="8" t="n">
        <v>9</v>
      </c>
      <c r="ER225" s="8" t="n">
        <v>11</v>
      </c>
      <c r="ES225" s="8" t="n">
        <v>92</v>
      </c>
      <c r="ET225" s="8" t="n">
        <v>107</v>
      </c>
      <c r="EU225" s="8" t="n">
        <v>40</v>
      </c>
      <c r="EV225" s="8" t="n">
        <v>46</v>
      </c>
      <c r="EW225" s="8" t="n">
        <v>4</v>
      </c>
      <c r="EX225" s="8" t="n">
        <v>6</v>
      </c>
      <c r="EY225" s="8" t="n">
        <v>13</v>
      </c>
      <c r="EZ225" s="8" t="n">
        <v>14</v>
      </c>
      <c r="FA225" s="8" t="n">
        <v>-0.2</v>
      </c>
      <c r="FB225" s="8" t="n">
        <v>0.2</v>
      </c>
      <c r="FC225" s="8" t="n">
        <v>0</v>
      </c>
      <c r="FD225" s="19" t="n">
        <v>1.04</v>
      </c>
      <c r="FE225" s="18" t="n">
        <f aca="false">FD225/V225</f>
        <v>0.0495238095238095</v>
      </c>
      <c r="FF225" s="8" t="n">
        <v>0.0003</v>
      </c>
      <c r="FG225" s="8" t="n">
        <v>0</v>
      </c>
      <c r="FH225" s="8" t="n">
        <v>0</v>
      </c>
      <c r="FI225" s="8" t="n">
        <v>0</v>
      </c>
      <c r="FJ225" s="8" t="n">
        <v>1</v>
      </c>
      <c r="FK225" s="8" t="n">
        <v>0</v>
      </c>
      <c r="FL225" s="8" t="n">
        <v>0</v>
      </c>
      <c r="FM225" s="8" t="n">
        <f aca="false">BL225+BS225+AH225+DT225</f>
        <v>13</v>
      </c>
      <c r="FN225" s="19" t="n">
        <f aca="false">IF(DS225&gt;0,(BL225+BR225)/DS225,0)</f>
        <v>13</v>
      </c>
      <c r="FO225" s="12" t="n">
        <v>0</v>
      </c>
      <c r="FP225" s="19" t="n">
        <f aca="false">Z225-AH225/10</f>
        <v>3.8</v>
      </c>
      <c r="FQ225" s="19" t="n">
        <f aca="false">Z225+DR225/5</f>
        <v>4.1656</v>
      </c>
      <c r="FR225" s="19" t="n">
        <f aca="false">(DX225+DY225)/AL225*60</f>
        <v>111.498590741891</v>
      </c>
      <c r="FS225" s="22"/>
      <c r="FT225" s="22"/>
      <c r="FU225" s="22"/>
      <c r="FV225" s="22"/>
      <c r="FW225" s="17" t="s">
        <v>270</v>
      </c>
      <c r="FX225" s="23" t="n">
        <v>925000</v>
      </c>
      <c r="FY225" s="23" t="n">
        <v>858750</v>
      </c>
      <c r="FZ225" s="8" t="n">
        <v>24</v>
      </c>
      <c r="GA225" s="8" t="n">
        <v>1</v>
      </c>
      <c r="GB225" s="8" t="n">
        <v>4</v>
      </c>
      <c r="GC225" s="8" t="n">
        <v>5</v>
      </c>
      <c r="GD225" s="8" t="n">
        <v>-4</v>
      </c>
      <c r="GE225" s="8" t="n">
        <v>2</v>
      </c>
      <c r="GF225" s="8" t="n">
        <v>22</v>
      </c>
      <c r="GG225" s="8" t="n">
        <v>244</v>
      </c>
      <c r="GH225" s="8" t="n">
        <v>-0.1</v>
      </c>
      <c r="GI225" s="8" t="n">
        <v>0.1</v>
      </c>
      <c r="GJ225" s="8" t="n">
        <v>0.1</v>
      </c>
      <c r="GK225" s="8" t="n">
        <f aca="false">Z225-AH225/10</f>
        <v>3.8</v>
      </c>
      <c r="GL225" s="22"/>
      <c r="GM225" s="22"/>
      <c r="GN225" s="22"/>
      <c r="GO225" s="22"/>
      <c r="GP225" s="22"/>
    </row>
    <row r="226" customFormat="false" ht="13.65" hidden="false" customHeight="true" outlineLevel="0" collapsed="false">
      <c r="A226" s="16" t="n">
        <v>29490</v>
      </c>
      <c r="B226" s="17" t="s">
        <v>1308</v>
      </c>
      <c r="C226" s="22"/>
      <c r="D226" s="17" t="s">
        <v>321</v>
      </c>
      <c r="E226" s="17" t="s">
        <v>321</v>
      </c>
      <c r="F226" s="8" t="n">
        <v>73</v>
      </c>
      <c r="G226" s="8" t="n">
        <v>190</v>
      </c>
      <c r="H226" s="8" t="n">
        <v>1999</v>
      </c>
      <c r="I226" s="8" t="n">
        <v>1</v>
      </c>
      <c r="J226" s="8" t="n">
        <v>2</v>
      </c>
      <c r="K226" s="17" t="s">
        <v>263</v>
      </c>
      <c r="L226" s="8" t="n">
        <v>2000</v>
      </c>
      <c r="M226" s="8" t="n">
        <v>37</v>
      </c>
      <c r="N226" s="8" t="n">
        <v>17</v>
      </c>
      <c r="O226" s="8" t="n">
        <v>8467875</v>
      </c>
      <c r="P226" s="17" t="s">
        <v>1309</v>
      </c>
      <c r="Q226" s="17" t="s">
        <v>1310</v>
      </c>
      <c r="R226" s="17" t="s">
        <v>1311</v>
      </c>
      <c r="S226" s="17" t="s">
        <v>1293</v>
      </c>
      <c r="T226" s="17" t="s">
        <v>268</v>
      </c>
      <c r="U226" s="17" t="s">
        <v>314</v>
      </c>
      <c r="V226" s="8" t="n">
        <v>81</v>
      </c>
      <c r="W226" s="8" t="n">
        <v>23</v>
      </c>
      <c r="X226" s="8" t="n">
        <v>32</v>
      </c>
      <c r="Y226" s="8" t="n">
        <v>20</v>
      </c>
      <c r="Z226" s="8" t="n">
        <v>55</v>
      </c>
      <c r="AA226" s="8" t="n">
        <v>2</v>
      </c>
      <c r="AB226" s="8" t="n">
        <v>0</v>
      </c>
      <c r="AC226" s="18" t="n">
        <f aca="false">Z226/V226</f>
        <v>0.679012345679012</v>
      </c>
      <c r="AD226" s="19" t="n">
        <f aca="false">IF(FZ226&gt;V226,Z226-V226*(GC226-Z226)/(FZ226-V226),0)</f>
        <v>-10.1967346938775</v>
      </c>
      <c r="AE226" s="19" t="n">
        <v>21.109</v>
      </c>
      <c r="AF226" s="8" t="n">
        <v>-21</v>
      </c>
      <c r="AG226" s="8" t="n">
        <v>4.2</v>
      </c>
      <c r="AH226" s="8" t="n">
        <v>40</v>
      </c>
      <c r="AI226" s="8" t="n">
        <v>1693</v>
      </c>
      <c r="AJ226" s="8" t="n">
        <v>74214</v>
      </c>
      <c r="AK226" s="19" t="n">
        <v>1236.9</v>
      </c>
      <c r="AL226" s="8" t="n">
        <v>1219.83</v>
      </c>
      <c r="AM226" s="8" t="n">
        <v>1237</v>
      </c>
      <c r="AN226" s="18" t="n">
        <f aca="false">AJ226/60/V226</f>
        <v>15.2703703703704</v>
      </c>
      <c r="AO226" s="8" t="n">
        <v>25.41</v>
      </c>
      <c r="AP226" s="12" t="n">
        <f aca="false">IF(EF226&gt;0,Z226/EF226,0)</f>
        <v>0.774647887323944</v>
      </c>
      <c r="AQ226" s="8" t="n">
        <v>309</v>
      </c>
      <c r="AR226" s="8" t="n">
        <v>310</v>
      </c>
      <c r="AS226" s="8" t="n">
        <v>310</v>
      </c>
      <c r="AT226" s="8" t="n">
        <v>257</v>
      </c>
      <c r="AU226" s="8" t="n">
        <v>258</v>
      </c>
      <c r="AV226" s="8" t="n">
        <v>189</v>
      </c>
      <c r="AW226" s="8" t="n">
        <v>209</v>
      </c>
      <c r="AX226" s="8" t="n">
        <v>101</v>
      </c>
      <c r="AY226" s="8" t="n">
        <v>5</v>
      </c>
      <c r="AZ226" s="8" t="n">
        <v>22</v>
      </c>
      <c r="BA226" s="8" t="n">
        <f aca="false">AY226+AZ226</f>
        <v>27</v>
      </c>
      <c r="BB226" s="8" t="n">
        <v>20.83</v>
      </c>
      <c r="BC226" s="8" t="n">
        <v>28.1111</v>
      </c>
      <c r="BD226" s="19" t="n">
        <v>391.5</v>
      </c>
      <c r="BE226" s="19" t="n">
        <v>18.9910259519767</v>
      </c>
      <c r="BF226" s="19" t="n">
        <f aca="false">AQ226+BD226</f>
        <v>700.5</v>
      </c>
      <c r="BG226" s="19" t="n">
        <f aca="false">IF(AL226&gt;0,BF226/AL226*60,0)</f>
        <v>34.4556208652025</v>
      </c>
      <c r="BH226" s="8" t="n">
        <v>711</v>
      </c>
      <c r="BI226" s="8" t="n">
        <v>348</v>
      </c>
      <c r="BJ226" s="8" t="n">
        <v>184</v>
      </c>
      <c r="BK226" s="12" t="n">
        <f aca="false">BH226/(BH226+BJ226)</f>
        <v>0.794413407821229</v>
      </c>
      <c r="BL226" s="8" t="n">
        <v>38</v>
      </c>
      <c r="BM226" s="8" t="n">
        <v>38</v>
      </c>
      <c r="BN226" s="8" t="n">
        <v>51</v>
      </c>
      <c r="BO226" s="8" t="n">
        <f aca="false">BM226-BN226</f>
        <v>-13</v>
      </c>
      <c r="BP226" s="8" t="n">
        <v>69</v>
      </c>
      <c r="BQ226" s="8" t="n">
        <v>37</v>
      </c>
      <c r="BR226" s="8" t="n">
        <v>17</v>
      </c>
      <c r="BS226" s="8" t="n">
        <v>2</v>
      </c>
      <c r="BT226" s="12" t="n">
        <f aca="false">BS226/(EA226+BS226)</f>
        <v>0.00269905533063428</v>
      </c>
      <c r="BU226" s="8" t="n">
        <v>18</v>
      </c>
      <c r="BV226" s="8" t="n">
        <v>22</v>
      </c>
      <c r="BW226" s="12" t="n">
        <f aca="false">IF(BU226+BV226&gt;0,BU226/(BU226+BV226),0)</f>
        <v>0.45</v>
      </c>
      <c r="BX226" s="8" t="n">
        <v>3</v>
      </c>
      <c r="BY226" s="8" t="n">
        <v>0</v>
      </c>
      <c r="BZ226" s="8" t="n">
        <v>1</v>
      </c>
      <c r="CA226" s="8" t="n">
        <v>5</v>
      </c>
      <c r="CB226" s="8" t="n">
        <v>14</v>
      </c>
      <c r="CC226" s="8" t="n">
        <v>17</v>
      </c>
      <c r="CD226" s="8" t="n">
        <v>9</v>
      </c>
      <c r="CE226" s="8" t="n">
        <v>8</v>
      </c>
      <c r="CF226" s="8" t="n">
        <v>6</v>
      </c>
      <c r="CG226" s="8" t="n">
        <v>7</v>
      </c>
      <c r="CH226" s="8" t="n">
        <v>11</v>
      </c>
      <c r="CI226" s="8" t="n">
        <v>14</v>
      </c>
      <c r="CJ226" s="8" t="n">
        <v>0</v>
      </c>
      <c r="CK226" s="8" t="n">
        <v>1</v>
      </c>
      <c r="CL226" s="8" t="n">
        <v>3</v>
      </c>
      <c r="CM226" s="8" t="n">
        <v>5</v>
      </c>
      <c r="CN226" s="8" t="n">
        <v>0</v>
      </c>
      <c r="CO226" s="8" t="n">
        <v>0</v>
      </c>
      <c r="CP226" s="8" t="n">
        <v>0</v>
      </c>
      <c r="CQ226" s="8" t="n">
        <v>2</v>
      </c>
      <c r="CR226" s="8" t="n">
        <v>2</v>
      </c>
      <c r="CS226" s="8" t="n">
        <v>4</v>
      </c>
      <c r="CT226" s="8" t="n">
        <v>0</v>
      </c>
      <c r="CU226" s="8" t="n">
        <v>4</v>
      </c>
      <c r="CV226" s="8" t="n">
        <v>0</v>
      </c>
      <c r="CW226" s="8" t="n">
        <v>11</v>
      </c>
      <c r="CX226" s="8" t="n">
        <v>0</v>
      </c>
      <c r="CY226" s="8" t="n">
        <v>4</v>
      </c>
      <c r="CZ226" s="8" t="n">
        <v>4</v>
      </c>
      <c r="DA226" s="8" t="n">
        <v>61</v>
      </c>
      <c r="DB226" s="8" t="n">
        <v>11</v>
      </c>
      <c r="DC226" s="8" t="n">
        <v>16</v>
      </c>
      <c r="DD226" s="8" t="n">
        <v>23</v>
      </c>
      <c r="DE226" s="8" t="n">
        <v>13</v>
      </c>
      <c r="DF226" s="8" t="n">
        <v>10</v>
      </c>
      <c r="DG226" s="8" t="n">
        <v>1</v>
      </c>
      <c r="DH226" s="8" t="n">
        <v>115</v>
      </c>
      <c r="DI226" s="8" t="n">
        <v>16</v>
      </c>
      <c r="DJ226" s="8" t="n">
        <v>11</v>
      </c>
      <c r="DK226" s="8" t="n">
        <v>16</v>
      </c>
      <c r="DL226" s="8" t="n">
        <v>16</v>
      </c>
      <c r="DM226" s="8" t="n">
        <v>0</v>
      </c>
      <c r="DN226" s="8" t="n">
        <v>10</v>
      </c>
      <c r="DO226" s="8" t="n">
        <v>10</v>
      </c>
      <c r="DP226" s="8" t="n">
        <v>0</v>
      </c>
      <c r="DQ226" s="8" t="n">
        <f aca="false">DJ226-DI226</f>
        <v>-5</v>
      </c>
      <c r="DR226" s="19" t="n">
        <v>-2.153</v>
      </c>
      <c r="DS226" s="8" t="n">
        <v>15</v>
      </c>
      <c r="DT226" s="8" t="n">
        <v>0</v>
      </c>
      <c r="DU226" s="8" t="n">
        <v>0</v>
      </c>
      <c r="DV226" s="8" t="n">
        <v>1</v>
      </c>
      <c r="DW226" s="8" t="n">
        <v>0</v>
      </c>
      <c r="DX226" s="8" t="n">
        <v>1392</v>
      </c>
      <c r="DY226" s="8" t="n">
        <v>940</v>
      </c>
      <c r="DZ226" s="8" t="n">
        <v>1042</v>
      </c>
      <c r="EA226" s="8" t="n">
        <v>739</v>
      </c>
      <c r="EB226" s="8" t="n">
        <v>761</v>
      </c>
      <c r="EC226" s="8" t="n">
        <v>549</v>
      </c>
      <c r="ED226" s="8" t="n">
        <v>74.73</v>
      </c>
      <c r="EE226" s="8" t="n">
        <v>51.58</v>
      </c>
      <c r="EF226" s="8" t="n">
        <v>71</v>
      </c>
      <c r="EG226" s="8" t="n">
        <v>62</v>
      </c>
      <c r="EH226" s="12" t="n">
        <f aca="false">EF226/EB226</f>
        <v>0.0932982917214192</v>
      </c>
      <c r="EI226" s="20" t="n">
        <f aca="false">1-EG226/EC226</f>
        <v>0.887067395264117</v>
      </c>
      <c r="EJ226" s="21" t="n">
        <f aca="false">EH226+EI226</f>
        <v>0.980365686985536</v>
      </c>
      <c r="EK226" s="8" t="n">
        <v>1411</v>
      </c>
      <c r="EL226" s="8" t="n">
        <v>944</v>
      </c>
      <c r="EM226" s="8" t="n">
        <v>1056</v>
      </c>
      <c r="EN226" s="8" t="n">
        <v>740</v>
      </c>
      <c r="EO226" s="8" t="n">
        <v>770</v>
      </c>
      <c r="EP226" s="8" t="n">
        <v>548</v>
      </c>
      <c r="EQ226" s="8" t="n">
        <v>71</v>
      </c>
      <c r="ER226" s="8" t="n">
        <v>60</v>
      </c>
      <c r="ES226" s="8" t="n">
        <v>751</v>
      </c>
      <c r="ET226" s="8" t="n">
        <v>501</v>
      </c>
      <c r="EU226" s="8" t="n">
        <v>314</v>
      </c>
      <c r="EV226" s="8" t="n">
        <v>198</v>
      </c>
      <c r="EW226" s="8" t="n">
        <v>43</v>
      </c>
      <c r="EX226" s="8" t="n">
        <v>31</v>
      </c>
      <c r="EY226" s="8" t="n">
        <v>87</v>
      </c>
      <c r="EZ226" s="8" t="n">
        <v>70</v>
      </c>
      <c r="FA226" s="8" t="n">
        <v>4.6</v>
      </c>
      <c r="FB226" s="8" t="n">
        <v>0.8</v>
      </c>
      <c r="FC226" s="8" t="n">
        <v>5.4</v>
      </c>
      <c r="FD226" s="19" t="n">
        <v>52.52</v>
      </c>
      <c r="FE226" s="18" t="n">
        <f aca="false">FD226/V226</f>
        <v>0.648395061728395</v>
      </c>
      <c r="FF226" s="8" t="n">
        <v>3.7738</v>
      </c>
      <c r="FG226" s="8" t="n">
        <v>0.55</v>
      </c>
      <c r="FH226" s="8" t="n">
        <v>-0.1</v>
      </c>
      <c r="FI226" s="8" t="n">
        <v>0.45</v>
      </c>
      <c r="FJ226" s="8" t="n">
        <v>2</v>
      </c>
      <c r="FK226" s="8" t="n">
        <v>1</v>
      </c>
      <c r="FL226" s="8" t="n">
        <v>0</v>
      </c>
      <c r="FM226" s="8" t="n">
        <f aca="false">BL226+BS226+AH226+DT226</f>
        <v>80</v>
      </c>
      <c r="FN226" s="19" t="n">
        <f aca="false">IF(DS226&gt;0,(BL226+BR226)/DS226,0)</f>
        <v>3.66666666666667</v>
      </c>
      <c r="FO226" s="12" t="n">
        <v>0.119404875</v>
      </c>
      <c r="FP226" s="19" t="n">
        <f aca="false">Z226-AH226/10</f>
        <v>51</v>
      </c>
      <c r="FQ226" s="19" t="n">
        <f aca="false">Z226+DR226/5</f>
        <v>54.5694</v>
      </c>
      <c r="FR226" s="19" t="n">
        <f aca="false">(DX226+DY226)/AL226*60</f>
        <v>114.704508005214</v>
      </c>
      <c r="FS226" s="8" t="n">
        <v>4</v>
      </c>
      <c r="FT226" s="17" t="s">
        <v>768</v>
      </c>
      <c r="FU226" s="8" t="n">
        <v>195</v>
      </c>
      <c r="FV226" s="17" t="s">
        <v>255</v>
      </c>
      <c r="FW226" s="17" t="s">
        <v>280</v>
      </c>
      <c r="FX226" s="23" t="n">
        <v>7000000</v>
      </c>
      <c r="FY226" s="23" t="n">
        <v>7000000</v>
      </c>
      <c r="FZ226" s="8" t="n">
        <v>1306</v>
      </c>
      <c r="GA226" s="8" t="n">
        <v>393</v>
      </c>
      <c r="GB226" s="8" t="n">
        <v>648</v>
      </c>
      <c r="GC226" s="8" t="n">
        <v>1041</v>
      </c>
      <c r="GD226" s="8" t="n">
        <v>147</v>
      </c>
      <c r="GE226" s="8" t="n">
        <v>546</v>
      </c>
      <c r="GF226" s="8" t="n">
        <v>3474</v>
      </c>
      <c r="GG226" s="8" t="n">
        <v>22211</v>
      </c>
      <c r="GH226" s="8" t="n">
        <v>92</v>
      </c>
      <c r="GI226" s="8" t="n">
        <v>31.1</v>
      </c>
      <c r="GJ226" s="8" t="n">
        <v>123.1</v>
      </c>
      <c r="GK226" s="8" t="n">
        <f aca="false">Z226-AH226/10</f>
        <v>51</v>
      </c>
      <c r="GL226" s="22"/>
      <c r="GM226" s="22"/>
      <c r="GN226" s="22"/>
      <c r="GO226" s="22"/>
      <c r="GP226" s="22"/>
    </row>
    <row r="227" customFormat="false" ht="13.65" hidden="false" customHeight="true" outlineLevel="0" collapsed="false">
      <c r="A227" s="16" t="n">
        <v>35506</v>
      </c>
      <c r="B227" s="17" t="s">
        <v>1312</v>
      </c>
      <c r="C227" s="22"/>
      <c r="D227" s="17" t="s">
        <v>1313</v>
      </c>
      <c r="E227" s="17" t="s">
        <v>1313</v>
      </c>
      <c r="F227" s="8" t="n">
        <v>72</v>
      </c>
      <c r="G227" s="8" t="n">
        <v>180</v>
      </c>
      <c r="H227" s="8" t="n">
        <v>2015</v>
      </c>
      <c r="I227" s="8" t="n">
        <v>2</v>
      </c>
      <c r="J227" s="8" t="n">
        <v>46</v>
      </c>
      <c r="K227" s="17" t="s">
        <v>273</v>
      </c>
      <c r="L227" s="8" t="n">
        <v>2015</v>
      </c>
      <c r="M227" s="8" t="n">
        <v>20</v>
      </c>
      <c r="N227" s="8" t="n">
        <v>2</v>
      </c>
      <c r="O227" s="8" t="n">
        <v>8478466</v>
      </c>
      <c r="P227" s="17" t="s">
        <v>1314</v>
      </c>
      <c r="Q227" s="17" t="s">
        <v>1315</v>
      </c>
      <c r="R227" s="17" t="s">
        <v>1316</v>
      </c>
      <c r="S227" s="17" t="s">
        <v>1293</v>
      </c>
      <c r="T227" s="17" t="s">
        <v>299</v>
      </c>
      <c r="U227" s="17" t="s">
        <v>917</v>
      </c>
      <c r="V227" s="8" t="n">
        <v>8</v>
      </c>
      <c r="W227" s="8" t="n">
        <v>2</v>
      </c>
      <c r="X227" s="8" t="n">
        <v>1</v>
      </c>
      <c r="Y227" s="8" t="n">
        <v>1</v>
      </c>
      <c r="Z227" s="8" t="n">
        <v>3</v>
      </c>
      <c r="AA227" s="8" t="n">
        <v>25</v>
      </c>
      <c r="AB227" s="8" t="n">
        <v>95</v>
      </c>
      <c r="AC227" s="18" t="n">
        <f aca="false">Z227/V227</f>
        <v>0.375</v>
      </c>
      <c r="AD227" s="19" t="n">
        <f aca="false">IF(FZ227&gt;V227,Z227-V227*(GC227-Z227)/(FZ227-V227),0)</f>
        <v>2.11111111111111</v>
      </c>
      <c r="AE227" s="19" t="n">
        <v>1.294</v>
      </c>
      <c r="AF227" s="8" t="n">
        <v>2</v>
      </c>
      <c r="AG227" s="8" t="n">
        <v>3.8</v>
      </c>
      <c r="AH227" s="8" t="n">
        <v>0</v>
      </c>
      <c r="AI227" s="8" t="n">
        <v>156</v>
      </c>
      <c r="AJ227" s="8" t="n">
        <v>6710</v>
      </c>
      <c r="AK227" s="19" t="n">
        <v>111.83333333333</v>
      </c>
      <c r="AL227" s="8" t="n">
        <v>111.83</v>
      </c>
      <c r="AM227" s="8" t="n">
        <v>112</v>
      </c>
      <c r="AN227" s="18" t="n">
        <f aca="false">AJ227/60/V227</f>
        <v>13.9791666666667</v>
      </c>
      <c r="AO227" s="8" t="n">
        <v>23.64</v>
      </c>
      <c r="AP227" s="12" t="n">
        <f aca="false">IF(EF227&gt;0,Z227/EF227,0)</f>
        <v>0.6</v>
      </c>
      <c r="AQ227" s="8" t="n">
        <v>33</v>
      </c>
      <c r="AR227" s="8" t="n">
        <v>33</v>
      </c>
      <c r="AS227" s="8" t="n">
        <v>33</v>
      </c>
      <c r="AT227" s="8" t="n">
        <v>30</v>
      </c>
      <c r="AU227" s="8" t="n">
        <v>30</v>
      </c>
      <c r="AV227" s="8" t="n">
        <v>22</v>
      </c>
      <c r="AW227" s="8" t="n">
        <v>26</v>
      </c>
      <c r="AX227" s="8" t="n">
        <v>10</v>
      </c>
      <c r="AY227" s="8" t="n">
        <v>1</v>
      </c>
      <c r="AZ227" s="8" t="n">
        <v>1</v>
      </c>
      <c r="BA227" s="8" t="n">
        <f aca="false">AY227+AZ227</f>
        <v>2</v>
      </c>
      <c r="BB227" s="8" t="n">
        <v>2.1</v>
      </c>
      <c r="BC227" s="8" t="n">
        <v>27.9545</v>
      </c>
      <c r="BD227" s="19" t="n">
        <v>23</v>
      </c>
      <c r="BE227" s="19" t="n">
        <v>12.3397913561852</v>
      </c>
      <c r="BF227" s="19" t="n">
        <f aca="false">AQ227+BD227</f>
        <v>56</v>
      </c>
      <c r="BG227" s="19" t="n">
        <f aca="false">IF(AL227&gt;0,BF227/AL227*60,0)</f>
        <v>30.0456049360637</v>
      </c>
      <c r="BH227" s="8" t="n">
        <v>37</v>
      </c>
      <c r="BI227" s="8" t="n">
        <v>40</v>
      </c>
      <c r="BJ227" s="8" t="n">
        <v>36</v>
      </c>
      <c r="BK227" s="12" t="n">
        <f aca="false">BH227/(BH227+BJ227)</f>
        <v>0.506849315068493</v>
      </c>
      <c r="BL227" s="8" t="n">
        <v>9</v>
      </c>
      <c r="BM227" s="8" t="n">
        <v>9</v>
      </c>
      <c r="BN227" s="8" t="n">
        <v>11</v>
      </c>
      <c r="BO227" s="8" t="n">
        <f aca="false">BM227-BN227</f>
        <v>-2</v>
      </c>
      <c r="BP227" s="8" t="n">
        <v>8</v>
      </c>
      <c r="BQ227" s="8" t="n">
        <v>2</v>
      </c>
      <c r="BR227" s="8" t="n">
        <v>0</v>
      </c>
      <c r="BS227" s="8" t="n">
        <v>4</v>
      </c>
      <c r="BT227" s="12" t="n">
        <f aca="false">BS227/(EA227+BS227)</f>
        <v>0.0816326530612245</v>
      </c>
      <c r="BU227" s="8" t="n">
        <v>0</v>
      </c>
      <c r="BV227" s="8" t="n">
        <v>0</v>
      </c>
      <c r="BW227" s="12" t="n">
        <f aca="false">IF(BU227+BV227&gt;0,BU227/(BU227+BV227),0)</f>
        <v>0</v>
      </c>
      <c r="BX227" s="8" t="n">
        <v>0</v>
      </c>
      <c r="BY227" s="8" t="n">
        <v>0</v>
      </c>
      <c r="BZ227" s="8" t="n">
        <v>0</v>
      </c>
      <c r="CA227" s="8" t="n">
        <v>0</v>
      </c>
      <c r="CB227" s="8" t="n">
        <v>0</v>
      </c>
      <c r="CC227" s="8" t="n">
        <v>0</v>
      </c>
      <c r="CD227" s="8" t="n">
        <v>0</v>
      </c>
      <c r="CE227" s="8" t="n">
        <v>0</v>
      </c>
      <c r="CF227" s="8" t="n">
        <v>0</v>
      </c>
      <c r="CG227" s="8" t="n">
        <v>0</v>
      </c>
      <c r="CH227" s="8" t="n">
        <v>0</v>
      </c>
      <c r="CI227" s="8" t="n">
        <v>0</v>
      </c>
      <c r="CJ227" s="8" t="n">
        <v>0</v>
      </c>
      <c r="CK227" s="8" t="n">
        <v>0</v>
      </c>
      <c r="CL227" s="8" t="n">
        <v>1</v>
      </c>
      <c r="CM227" s="8" t="n">
        <v>1</v>
      </c>
      <c r="CN227" s="8" t="n">
        <v>0</v>
      </c>
      <c r="CO227" s="8" t="n">
        <v>0</v>
      </c>
      <c r="CP227" s="8" t="n">
        <v>0</v>
      </c>
      <c r="CQ227" s="8" t="n">
        <v>0</v>
      </c>
      <c r="CR227" s="8" t="n">
        <v>0</v>
      </c>
      <c r="CS227" s="8" t="n">
        <v>0</v>
      </c>
      <c r="CT227" s="8" t="n">
        <v>0</v>
      </c>
      <c r="CU227" s="8" t="n">
        <v>0</v>
      </c>
      <c r="CV227" s="8" t="n">
        <v>0</v>
      </c>
      <c r="CW227" s="8" t="n">
        <v>2</v>
      </c>
      <c r="CX227" s="8" t="n">
        <v>0</v>
      </c>
      <c r="CY227" s="8" t="n">
        <v>0</v>
      </c>
      <c r="CZ227" s="8" t="n">
        <v>2</v>
      </c>
      <c r="DA227" s="8" t="n">
        <v>6</v>
      </c>
      <c r="DB227" s="8" t="n">
        <v>0</v>
      </c>
      <c r="DC227" s="8" t="n">
        <v>0</v>
      </c>
      <c r="DD227" s="8" t="n">
        <v>3</v>
      </c>
      <c r="DE227" s="8" t="n">
        <v>5</v>
      </c>
      <c r="DF227" s="8" t="n">
        <v>2</v>
      </c>
      <c r="DG227" s="8" t="n">
        <v>0</v>
      </c>
      <c r="DH227" s="8" t="n">
        <v>12</v>
      </c>
      <c r="DI227" s="8" t="n">
        <v>0</v>
      </c>
      <c r="DJ227" s="8" t="n">
        <v>3</v>
      </c>
      <c r="DK227" s="8" t="n">
        <v>0</v>
      </c>
      <c r="DL227" s="8" t="n">
        <v>0</v>
      </c>
      <c r="DM227" s="8" t="n">
        <v>0</v>
      </c>
      <c r="DN227" s="8" t="n">
        <v>3</v>
      </c>
      <c r="DO227" s="8" t="n">
        <v>3</v>
      </c>
      <c r="DP227" s="8" t="n">
        <v>0</v>
      </c>
      <c r="DQ227" s="8" t="n">
        <f aca="false">DJ227-DI227</f>
        <v>3</v>
      </c>
      <c r="DR227" s="19" t="n">
        <v>1.927</v>
      </c>
      <c r="DS227" s="8" t="n">
        <v>0</v>
      </c>
      <c r="DT227" s="8" t="n">
        <v>0</v>
      </c>
      <c r="DU227" s="8" t="n">
        <v>0</v>
      </c>
      <c r="DV227" s="8" t="n">
        <v>0</v>
      </c>
      <c r="DW227" s="8" t="n">
        <v>0</v>
      </c>
      <c r="DX227" s="8" t="n">
        <v>128</v>
      </c>
      <c r="DY227" s="8" t="n">
        <v>72</v>
      </c>
      <c r="DZ227" s="8" t="n">
        <v>99</v>
      </c>
      <c r="EA227" s="8" t="n">
        <v>45</v>
      </c>
      <c r="EB227" s="8" t="n">
        <v>68</v>
      </c>
      <c r="EC227" s="8" t="n">
        <v>34</v>
      </c>
      <c r="ED227" s="8" t="n">
        <v>6.44</v>
      </c>
      <c r="EE227" s="8" t="n">
        <v>1.74</v>
      </c>
      <c r="EF227" s="8" t="n">
        <v>5</v>
      </c>
      <c r="EG227" s="8" t="n">
        <v>3</v>
      </c>
      <c r="EH227" s="12" t="n">
        <f aca="false">EF227/EB227</f>
        <v>0.0735294117647059</v>
      </c>
      <c r="EI227" s="20" t="n">
        <f aca="false">1-EG227/EC227</f>
        <v>0.911764705882353</v>
      </c>
      <c r="EJ227" s="21" t="n">
        <f aca="false">EH227+EI227</f>
        <v>0.985294117647059</v>
      </c>
      <c r="EK227" s="8" t="n">
        <v>127</v>
      </c>
      <c r="EL227" s="8" t="n">
        <v>71</v>
      </c>
      <c r="EM227" s="8" t="n">
        <v>98</v>
      </c>
      <c r="EN227" s="8" t="n">
        <v>44</v>
      </c>
      <c r="EO227" s="8" t="n">
        <v>67</v>
      </c>
      <c r="EP227" s="8" t="n">
        <v>33</v>
      </c>
      <c r="EQ227" s="8" t="n">
        <v>5</v>
      </c>
      <c r="ER227" s="8" t="n">
        <v>3</v>
      </c>
      <c r="ES227" s="8" t="n">
        <v>78</v>
      </c>
      <c r="ET227" s="8" t="n">
        <v>29</v>
      </c>
      <c r="EU227" s="8" t="n">
        <v>23</v>
      </c>
      <c r="EV227" s="8" t="n">
        <v>5</v>
      </c>
      <c r="EW227" s="8" t="n">
        <v>3</v>
      </c>
      <c r="EX227" s="8" t="n">
        <v>1</v>
      </c>
      <c r="EY227" s="8" t="n">
        <v>6</v>
      </c>
      <c r="EZ227" s="8" t="n">
        <v>9</v>
      </c>
      <c r="FA227" s="8" t="n">
        <v>0.2</v>
      </c>
      <c r="FB227" s="8" t="n">
        <v>0.2</v>
      </c>
      <c r="FC227" s="8" t="n">
        <v>0.4</v>
      </c>
      <c r="FD227" s="19" t="n">
        <v>7.15</v>
      </c>
      <c r="FE227" s="18" t="n">
        <f aca="false">FD227/V227</f>
        <v>0.89375</v>
      </c>
      <c r="FF227" s="8" t="n">
        <v>0.7605</v>
      </c>
      <c r="FG227" s="8" t="n">
        <v>0.11</v>
      </c>
      <c r="FH227" s="8" t="n">
        <v>0.35</v>
      </c>
      <c r="FI227" s="8" t="n">
        <v>0.46</v>
      </c>
      <c r="FJ227" s="22"/>
      <c r="FK227" s="22"/>
      <c r="FL227" s="22"/>
      <c r="FM227" s="8" t="n">
        <f aca="false">BL227+BS227+AH227+DT227</f>
        <v>13</v>
      </c>
      <c r="FN227" s="19" t="n">
        <f aca="false">IF(DS227&gt;0,(BL227+BR227)/DS227,0)</f>
        <v>0</v>
      </c>
      <c r="FO227" s="12" t="n">
        <v>0.0764925373</v>
      </c>
      <c r="FP227" s="19" t="n">
        <f aca="false">Z227-AH227/10</f>
        <v>3</v>
      </c>
      <c r="FQ227" s="19" t="n">
        <f aca="false">Z227+DR227/5</f>
        <v>3.3854</v>
      </c>
      <c r="FR227" s="19" t="n">
        <f aca="false">(DX227+DY227)/AL227*60</f>
        <v>107.305731914513</v>
      </c>
      <c r="FS227" s="22"/>
      <c r="FT227" s="22"/>
      <c r="FU227" s="22"/>
      <c r="FV227" s="22"/>
      <c r="FW227" s="17" t="s">
        <v>270</v>
      </c>
      <c r="FX227" s="23" t="n">
        <v>742500</v>
      </c>
      <c r="FY227" s="23" t="n">
        <v>692500</v>
      </c>
      <c r="FZ227" s="8" t="n">
        <v>26</v>
      </c>
      <c r="GA227" s="8" t="n">
        <v>4</v>
      </c>
      <c r="GB227" s="8" t="n">
        <v>1</v>
      </c>
      <c r="GC227" s="8" t="n">
        <v>5</v>
      </c>
      <c r="GD227" s="8" t="n">
        <v>1</v>
      </c>
      <c r="GE227" s="8" t="n">
        <v>0</v>
      </c>
      <c r="GF227" s="8" t="n">
        <v>45</v>
      </c>
      <c r="GG227" s="8" t="n">
        <v>269</v>
      </c>
      <c r="GH227" s="8" t="n">
        <v>0.2</v>
      </c>
      <c r="GI227" s="8" t="n">
        <v>0.3</v>
      </c>
      <c r="GJ227" s="8" t="n">
        <v>0.5</v>
      </c>
      <c r="GK227" s="8" t="n">
        <f aca="false">Z227-AH227/10</f>
        <v>3</v>
      </c>
      <c r="GL227" s="22"/>
      <c r="GM227" s="22"/>
      <c r="GN227" s="22"/>
      <c r="GO227" s="22"/>
      <c r="GP227" s="22"/>
    </row>
    <row r="228" customFormat="false" ht="13.65" hidden="false" customHeight="true" outlineLevel="0" collapsed="false">
      <c r="A228" s="16" t="n">
        <v>31112</v>
      </c>
      <c r="B228" s="17" t="s">
        <v>340</v>
      </c>
      <c r="C228" s="17" t="s">
        <v>272</v>
      </c>
      <c r="D228" s="17" t="s">
        <v>262</v>
      </c>
      <c r="E228" s="17" t="s">
        <v>262</v>
      </c>
      <c r="F228" s="8" t="n">
        <v>74</v>
      </c>
      <c r="G228" s="8" t="n">
        <v>210</v>
      </c>
      <c r="H228" s="8" t="n">
        <v>2004</v>
      </c>
      <c r="I228" s="8" t="n">
        <v>9</v>
      </c>
      <c r="J228" s="8" t="n">
        <v>265</v>
      </c>
      <c r="K228" s="17" t="s">
        <v>263</v>
      </c>
      <c r="L228" s="8" t="n">
        <v>2007</v>
      </c>
      <c r="M228" s="8" t="n">
        <v>32</v>
      </c>
      <c r="N228" s="8" t="n">
        <v>11</v>
      </c>
      <c r="O228" s="8" t="n">
        <v>8471476</v>
      </c>
      <c r="P228" s="17" t="s">
        <v>1317</v>
      </c>
      <c r="Q228" s="17" t="s">
        <v>1318</v>
      </c>
      <c r="R228" s="17" t="s">
        <v>1319</v>
      </c>
      <c r="S228" s="17" t="s">
        <v>1293</v>
      </c>
      <c r="T228" s="17" t="s">
        <v>268</v>
      </c>
      <c r="U228" s="17" t="s">
        <v>972</v>
      </c>
      <c r="V228" s="8" t="n">
        <v>81</v>
      </c>
      <c r="W228" s="8" t="n">
        <v>6</v>
      </c>
      <c r="X228" s="8" t="n">
        <v>17</v>
      </c>
      <c r="Y228" s="8" t="n">
        <v>9</v>
      </c>
      <c r="Z228" s="8" t="n">
        <v>23</v>
      </c>
      <c r="AA228" s="8" t="n">
        <v>12</v>
      </c>
      <c r="AB228" s="8" t="n">
        <v>53</v>
      </c>
      <c r="AC228" s="18" t="n">
        <f aca="false">Z228/V228</f>
        <v>0.283950617283951</v>
      </c>
      <c r="AD228" s="19" t="n">
        <f aca="false">IF(FZ228&gt;V228,Z228-V228*(GC228-Z228)/(FZ228-V228),0)</f>
        <v>-2.75732217573222</v>
      </c>
      <c r="AE228" s="19" t="n">
        <v>7.988</v>
      </c>
      <c r="AF228" s="8" t="n">
        <v>5</v>
      </c>
      <c r="AG228" s="8" t="n">
        <v>-2.3</v>
      </c>
      <c r="AH228" s="8" t="n">
        <v>27</v>
      </c>
      <c r="AI228" s="8" t="n">
        <v>1478</v>
      </c>
      <c r="AJ228" s="8" t="n">
        <v>65940</v>
      </c>
      <c r="AK228" s="19" t="n">
        <v>1099</v>
      </c>
      <c r="AL228" s="8" t="n">
        <v>1099</v>
      </c>
      <c r="AM228" s="8" t="n">
        <v>1099</v>
      </c>
      <c r="AN228" s="18" t="n">
        <f aca="false">AJ228/60/V228</f>
        <v>13.5679012345679</v>
      </c>
      <c r="AO228" s="8" t="n">
        <v>22.7</v>
      </c>
      <c r="AP228" s="12" t="n">
        <f aca="false">IF(EF228&gt;0,Z228/EF228,0)</f>
        <v>0.547619047619048</v>
      </c>
      <c r="AQ228" s="8" t="n">
        <v>151</v>
      </c>
      <c r="AR228" s="8" t="n">
        <v>151</v>
      </c>
      <c r="AS228" s="8" t="n">
        <v>151</v>
      </c>
      <c r="AT228" s="8" t="n">
        <v>113</v>
      </c>
      <c r="AU228" s="8" t="n">
        <v>113</v>
      </c>
      <c r="AV228" s="8" t="n">
        <v>82</v>
      </c>
      <c r="AW228" s="8" t="n">
        <v>85</v>
      </c>
      <c r="AX228" s="8" t="n">
        <v>38</v>
      </c>
      <c r="AY228" s="8" t="n">
        <v>4</v>
      </c>
      <c r="AZ228" s="8" t="n">
        <v>5</v>
      </c>
      <c r="BA228" s="8" t="n">
        <f aca="false">AY228+AZ228</f>
        <v>9</v>
      </c>
      <c r="BB228" s="8" t="n">
        <v>7.78</v>
      </c>
      <c r="BC228" s="8" t="n">
        <v>34.0732</v>
      </c>
      <c r="BD228" s="19" t="n">
        <v>171.6</v>
      </c>
      <c r="BE228" s="19" t="n">
        <v>9.36851683348499</v>
      </c>
      <c r="BF228" s="19" t="n">
        <f aca="false">AQ228+BD228</f>
        <v>322.6</v>
      </c>
      <c r="BG228" s="19" t="n">
        <f aca="false">IF(AL228&gt;0,BF228/AL228*60,0)</f>
        <v>17.6123748862602</v>
      </c>
      <c r="BH228" s="8" t="n">
        <v>277</v>
      </c>
      <c r="BI228" s="8" t="n">
        <v>351</v>
      </c>
      <c r="BJ228" s="8" t="n">
        <v>407</v>
      </c>
      <c r="BK228" s="12" t="n">
        <f aca="false">BH228/(BH228+BJ228)</f>
        <v>0.404970760233918</v>
      </c>
      <c r="BL228" s="8" t="n">
        <v>27</v>
      </c>
      <c r="BM228" s="8" t="n">
        <v>27</v>
      </c>
      <c r="BN228" s="8" t="n">
        <v>72</v>
      </c>
      <c r="BO228" s="8" t="n">
        <f aca="false">BM228-BN228</f>
        <v>-45</v>
      </c>
      <c r="BP228" s="8" t="n">
        <v>31</v>
      </c>
      <c r="BQ228" s="8" t="n">
        <v>10</v>
      </c>
      <c r="BR228" s="8" t="n">
        <v>23</v>
      </c>
      <c r="BS228" s="8" t="n">
        <v>53</v>
      </c>
      <c r="BT228" s="12" t="n">
        <f aca="false">BS228/(EA228+BS228)</f>
        <v>0.0576086956521739</v>
      </c>
      <c r="BU228" s="8" t="n">
        <v>89</v>
      </c>
      <c r="BV228" s="8" t="n">
        <v>110</v>
      </c>
      <c r="BW228" s="12" t="n">
        <f aca="false">IF(BU228+BV228&gt;0,BU228/(BU228+BV228),0)</f>
        <v>0.447236180904523</v>
      </c>
      <c r="BX228" s="8" t="n">
        <v>42</v>
      </c>
      <c r="BY228" s="8" t="n">
        <v>49</v>
      </c>
      <c r="BZ228" s="8" t="n">
        <v>12</v>
      </c>
      <c r="CA228" s="8" t="n">
        <v>21</v>
      </c>
      <c r="CB228" s="8" t="n">
        <v>35</v>
      </c>
      <c r="CC228" s="8" t="n">
        <v>40</v>
      </c>
      <c r="CD228" s="8" t="n">
        <v>20</v>
      </c>
      <c r="CE228" s="8" t="n">
        <v>18</v>
      </c>
      <c r="CF228" s="8" t="n">
        <v>36</v>
      </c>
      <c r="CG228" s="8" t="n">
        <v>45</v>
      </c>
      <c r="CH228" s="8" t="n">
        <v>54</v>
      </c>
      <c r="CI228" s="8" t="n">
        <v>68</v>
      </c>
      <c r="CJ228" s="8" t="n">
        <v>0</v>
      </c>
      <c r="CK228" s="8" t="n">
        <v>0</v>
      </c>
      <c r="CL228" s="8" t="n">
        <v>0</v>
      </c>
      <c r="CM228" s="8" t="n">
        <v>0</v>
      </c>
      <c r="CN228" s="8" t="n">
        <v>1</v>
      </c>
      <c r="CO228" s="8" t="n">
        <v>0</v>
      </c>
      <c r="CP228" s="8" t="n">
        <v>0</v>
      </c>
      <c r="CQ228" s="8" t="n">
        <v>2</v>
      </c>
      <c r="CR228" s="8" t="n">
        <v>0</v>
      </c>
      <c r="CS228" s="8" t="n">
        <v>0</v>
      </c>
      <c r="CT228" s="8" t="n">
        <v>1</v>
      </c>
      <c r="CU228" s="8" t="n">
        <v>0</v>
      </c>
      <c r="CV228" s="8" t="n">
        <v>0</v>
      </c>
      <c r="CW228" s="8" t="n">
        <v>3</v>
      </c>
      <c r="CX228" s="8" t="n">
        <v>0</v>
      </c>
      <c r="CY228" s="8" t="n">
        <v>2</v>
      </c>
      <c r="CZ228" s="8" t="n">
        <v>5</v>
      </c>
      <c r="DA228" s="8" t="n">
        <v>24</v>
      </c>
      <c r="DB228" s="8" t="n">
        <v>14</v>
      </c>
      <c r="DC228" s="8" t="n">
        <v>6</v>
      </c>
      <c r="DD228" s="8" t="n">
        <v>7</v>
      </c>
      <c r="DE228" s="8" t="n">
        <v>6</v>
      </c>
      <c r="DF228" s="8" t="n">
        <v>4</v>
      </c>
      <c r="DG228" s="8" t="n">
        <v>1</v>
      </c>
      <c r="DH228" s="8" t="n">
        <v>44</v>
      </c>
      <c r="DI228" s="8" t="n">
        <v>12</v>
      </c>
      <c r="DJ228" s="8" t="n">
        <v>10</v>
      </c>
      <c r="DK228" s="8" t="n">
        <v>12</v>
      </c>
      <c r="DL228" s="8" t="n">
        <v>11</v>
      </c>
      <c r="DM228" s="8" t="n">
        <v>1</v>
      </c>
      <c r="DN228" s="8" t="n">
        <v>9</v>
      </c>
      <c r="DO228" s="8" t="n">
        <v>8</v>
      </c>
      <c r="DP228" s="8" t="n">
        <v>1</v>
      </c>
      <c r="DQ228" s="8" t="n">
        <f aca="false">DJ228-DI228</f>
        <v>-2</v>
      </c>
      <c r="DR228" s="19" t="n">
        <v>-4.768</v>
      </c>
      <c r="DS228" s="8" t="n">
        <v>11</v>
      </c>
      <c r="DT228" s="8" t="n">
        <v>1</v>
      </c>
      <c r="DU228" s="8" t="n">
        <v>0</v>
      </c>
      <c r="DV228" s="8" t="n">
        <v>0</v>
      </c>
      <c r="DW228" s="8" t="n">
        <v>0</v>
      </c>
      <c r="DX228" s="8" t="n">
        <v>778</v>
      </c>
      <c r="DY228" s="8" t="n">
        <v>1211</v>
      </c>
      <c r="DZ228" s="8" t="n">
        <v>584</v>
      </c>
      <c r="EA228" s="8" t="n">
        <v>867</v>
      </c>
      <c r="EB228" s="8" t="n">
        <v>429</v>
      </c>
      <c r="EC228" s="8" t="n">
        <v>597</v>
      </c>
      <c r="ED228" s="8" t="n">
        <v>32.64</v>
      </c>
      <c r="EE228" s="8" t="n">
        <v>48.02</v>
      </c>
      <c r="EF228" s="8" t="n">
        <v>42</v>
      </c>
      <c r="EG228" s="8" t="n">
        <v>52</v>
      </c>
      <c r="EH228" s="12" t="n">
        <f aca="false">EF228/EB228</f>
        <v>0.0979020979020979</v>
      </c>
      <c r="EI228" s="20" t="n">
        <f aca="false">1-EG228/EC228</f>
        <v>0.912897822445561</v>
      </c>
      <c r="EJ228" s="21" t="n">
        <f aca="false">EH228+EI228</f>
        <v>1.01079992034766</v>
      </c>
      <c r="EK228" s="8" t="n">
        <v>777</v>
      </c>
      <c r="EL228" s="8" t="n">
        <v>1214</v>
      </c>
      <c r="EM228" s="8" t="n">
        <v>584</v>
      </c>
      <c r="EN228" s="8" t="n">
        <v>870</v>
      </c>
      <c r="EO228" s="8" t="n">
        <v>430</v>
      </c>
      <c r="EP228" s="8" t="n">
        <v>598</v>
      </c>
      <c r="EQ228" s="8" t="n">
        <v>42</v>
      </c>
      <c r="ER228" s="8" t="n">
        <v>52</v>
      </c>
      <c r="ES228" s="8" t="n">
        <v>317</v>
      </c>
      <c r="ET228" s="8" t="n">
        <v>540</v>
      </c>
      <c r="EU228" s="8" t="n">
        <v>135</v>
      </c>
      <c r="EV228" s="8" t="n">
        <v>206</v>
      </c>
      <c r="EW228" s="8" t="n">
        <v>22</v>
      </c>
      <c r="EX228" s="8" t="n">
        <v>28</v>
      </c>
      <c r="EY228" s="8" t="n">
        <v>73</v>
      </c>
      <c r="EZ228" s="8" t="n">
        <v>68</v>
      </c>
      <c r="FA228" s="8" t="n">
        <v>-0.1</v>
      </c>
      <c r="FB228" s="8" t="n">
        <v>1.3</v>
      </c>
      <c r="FC228" s="8" t="n">
        <v>1.2</v>
      </c>
      <c r="FD228" s="19" t="n">
        <v>14.99</v>
      </c>
      <c r="FE228" s="18" t="n">
        <f aca="false">FD228/V228</f>
        <v>0.185061728395062</v>
      </c>
      <c r="FF228" s="8" t="n">
        <v>0.8722</v>
      </c>
      <c r="FG228" s="8" t="n">
        <v>-0.92</v>
      </c>
      <c r="FH228" s="8" t="n">
        <v>-0.01</v>
      </c>
      <c r="FI228" s="8" t="n">
        <v>-0.92</v>
      </c>
      <c r="FJ228" s="22"/>
      <c r="FK228" s="22"/>
      <c r="FL228" s="22"/>
      <c r="FM228" s="8" t="n">
        <f aca="false">BL228+BS228+AH228+DT228</f>
        <v>108</v>
      </c>
      <c r="FN228" s="19" t="n">
        <f aca="false">IF(DS228&gt;0,(BL228+BR228)/DS228,0)</f>
        <v>4.54545454545455</v>
      </c>
      <c r="FO228" s="12" t="n">
        <v>0.0248937462</v>
      </c>
      <c r="FP228" s="19" t="n">
        <f aca="false">Z228-AH228/10</f>
        <v>20.3</v>
      </c>
      <c r="FQ228" s="19" t="n">
        <f aca="false">Z228+DR228/5</f>
        <v>22.0464</v>
      </c>
      <c r="FR228" s="19" t="n">
        <f aca="false">(DX228+DY228)/AL228*60</f>
        <v>108.589626933576</v>
      </c>
      <c r="FS228" s="22"/>
      <c r="FT228" s="22"/>
      <c r="FU228" s="22"/>
      <c r="FV228" s="22"/>
      <c r="FW228" s="17" t="s">
        <v>280</v>
      </c>
      <c r="FX228" s="23" t="n">
        <v>660000</v>
      </c>
      <c r="FY228" s="23" t="n">
        <v>660000</v>
      </c>
      <c r="FZ228" s="8" t="n">
        <v>798</v>
      </c>
      <c r="GA228" s="8" t="n">
        <v>82</v>
      </c>
      <c r="GB228" s="8" t="n">
        <v>169</v>
      </c>
      <c r="GC228" s="8" t="n">
        <v>251</v>
      </c>
      <c r="GD228" s="8" t="n">
        <v>52</v>
      </c>
      <c r="GE228" s="8" t="n">
        <v>367</v>
      </c>
      <c r="GF228" s="8" t="n">
        <v>1194</v>
      </c>
      <c r="GG228" s="8" t="n">
        <v>11816</v>
      </c>
      <c r="GH228" s="8" t="n">
        <v>3.2</v>
      </c>
      <c r="GI228" s="8" t="n">
        <v>14.9</v>
      </c>
      <c r="GJ228" s="8" t="n">
        <v>18.1</v>
      </c>
      <c r="GK228" s="8" t="n">
        <f aca="false">Z228-AH228/10</f>
        <v>20.3</v>
      </c>
      <c r="GL228" s="22"/>
      <c r="GM228" s="22"/>
      <c r="GN228" s="22"/>
      <c r="GO228" s="22"/>
      <c r="GP228" s="22"/>
    </row>
    <row r="229" customFormat="false" ht="13.65" hidden="false" customHeight="true" outlineLevel="0" collapsed="false">
      <c r="A229" s="16" t="n">
        <v>32939</v>
      </c>
      <c r="B229" s="17" t="s">
        <v>677</v>
      </c>
      <c r="C229" s="17" t="s">
        <v>360</v>
      </c>
      <c r="D229" s="17" t="s">
        <v>283</v>
      </c>
      <c r="E229" s="17" t="s">
        <v>283</v>
      </c>
      <c r="F229" s="8" t="n">
        <v>75</v>
      </c>
      <c r="G229" s="8" t="n">
        <v>192</v>
      </c>
      <c r="H229" s="22"/>
      <c r="I229" s="22"/>
      <c r="J229" s="22"/>
      <c r="K229" s="17" t="s">
        <v>263</v>
      </c>
      <c r="L229" s="8" t="n">
        <v>2012</v>
      </c>
      <c r="M229" s="8" t="n">
        <v>27</v>
      </c>
      <c r="N229" s="8" t="n">
        <v>6</v>
      </c>
      <c r="O229" s="8" t="n">
        <v>8477215</v>
      </c>
      <c r="P229" s="17" t="s">
        <v>1320</v>
      </c>
      <c r="Q229" s="17" t="s">
        <v>1321</v>
      </c>
      <c r="R229" s="17" t="s">
        <v>1322</v>
      </c>
      <c r="S229" s="17" t="s">
        <v>1306</v>
      </c>
      <c r="T229" s="17" t="s">
        <v>278</v>
      </c>
      <c r="U229" s="17" t="s">
        <v>510</v>
      </c>
      <c r="V229" s="8" t="n">
        <v>65</v>
      </c>
      <c r="W229" s="8" t="n">
        <v>6</v>
      </c>
      <c r="X229" s="8" t="n">
        <v>6</v>
      </c>
      <c r="Y229" s="8" t="n">
        <v>2</v>
      </c>
      <c r="Z229" s="8" t="n">
        <v>12</v>
      </c>
      <c r="AA229" s="8" t="n">
        <v>18</v>
      </c>
      <c r="AB229" s="8" t="n">
        <v>51</v>
      </c>
      <c r="AC229" s="18" t="n">
        <f aca="false">Z229/V229</f>
        <v>0.184615384615385</v>
      </c>
      <c r="AD229" s="19" t="n">
        <f aca="false">IF(FZ229&gt;V229,Z229-V229*(GC229-Z229)/(FZ229-V229),0)</f>
        <v>-5.89556962025317</v>
      </c>
      <c r="AE229" s="19" t="n">
        <v>4.757</v>
      </c>
      <c r="AF229" s="8" t="n">
        <v>2</v>
      </c>
      <c r="AG229" s="8" t="n">
        <v>-2.5</v>
      </c>
      <c r="AH229" s="8" t="n">
        <v>28</v>
      </c>
      <c r="AI229" s="8" t="n">
        <v>1882</v>
      </c>
      <c r="AJ229" s="8" t="n">
        <v>79256</v>
      </c>
      <c r="AK229" s="19" t="n">
        <v>1320.9333333333</v>
      </c>
      <c r="AL229" s="8" t="n">
        <v>1320.93</v>
      </c>
      <c r="AM229" s="8" t="n">
        <v>1321</v>
      </c>
      <c r="AN229" s="18" t="n">
        <f aca="false">AJ229/60/V229</f>
        <v>20.3220512820513</v>
      </c>
      <c r="AO229" s="8" t="n">
        <v>33.76</v>
      </c>
      <c r="AP229" s="12" t="n">
        <f aca="false">IF(EF229&gt;0,Z229/EF229,0)</f>
        <v>0.244897959183673</v>
      </c>
      <c r="AQ229" s="8" t="n">
        <v>147</v>
      </c>
      <c r="AR229" s="8" t="n">
        <v>148</v>
      </c>
      <c r="AS229" s="8" t="n">
        <v>148</v>
      </c>
      <c r="AT229" s="8" t="n">
        <v>96</v>
      </c>
      <c r="AU229" s="8" t="n">
        <v>97</v>
      </c>
      <c r="AV229" s="8" t="n">
        <v>65</v>
      </c>
      <c r="AW229" s="8" t="n">
        <v>43</v>
      </c>
      <c r="AX229" s="8" t="n">
        <v>11</v>
      </c>
      <c r="AY229" s="8" t="n">
        <v>3</v>
      </c>
      <c r="AZ229" s="8" t="n">
        <v>4</v>
      </c>
      <c r="BA229" s="8" t="n">
        <f aca="false">AY229+AZ229</f>
        <v>7</v>
      </c>
      <c r="BB229" s="8" t="n">
        <v>3.73</v>
      </c>
      <c r="BC229" s="8" t="n">
        <v>53.8308</v>
      </c>
      <c r="BD229" s="19" t="n">
        <v>23.5</v>
      </c>
      <c r="BE229" s="19" t="n">
        <v>1.06742707176746</v>
      </c>
      <c r="BF229" s="19" t="n">
        <f aca="false">AQ229+BD229</f>
        <v>170.5</v>
      </c>
      <c r="BG229" s="19" t="n">
        <f aca="false">IF(AL229&gt;0,BF229/AL229*60,0)</f>
        <v>7.74454361699712</v>
      </c>
      <c r="BH229" s="8" t="n">
        <v>367</v>
      </c>
      <c r="BI229" s="8" t="n">
        <v>468</v>
      </c>
      <c r="BJ229" s="8" t="n">
        <v>555</v>
      </c>
      <c r="BK229" s="12" t="n">
        <f aca="false">BH229/(BH229+BJ229)</f>
        <v>0.398047722342733</v>
      </c>
      <c r="BL229" s="8" t="n">
        <v>76</v>
      </c>
      <c r="BM229" s="8" t="n">
        <v>76</v>
      </c>
      <c r="BN229" s="8" t="n">
        <v>88</v>
      </c>
      <c r="BO229" s="8" t="n">
        <f aca="false">BM229-BN229</f>
        <v>-12</v>
      </c>
      <c r="BP229" s="8" t="n">
        <v>32</v>
      </c>
      <c r="BQ229" s="8" t="n">
        <v>31</v>
      </c>
      <c r="BR229" s="8" t="n">
        <v>6</v>
      </c>
      <c r="BS229" s="8" t="n">
        <v>125</v>
      </c>
      <c r="BT229" s="12" t="n">
        <f aca="false">BS229/(EA229+BS229)</f>
        <v>0.112208258527828</v>
      </c>
      <c r="BU229" s="8" t="n">
        <v>0</v>
      </c>
      <c r="BV229" s="8" t="n">
        <v>0</v>
      </c>
      <c r="BW229" s="12" t="n">
        <f aca="false">IF(BU229+BV229&gt;0,BU229/(BU229+BV229),0)</f>
        <v>0</v>
      </c>
      <c r="BX229" s="8" t="n">
        <v>0</v>
      </c>
      <c r="BY229" s="8" t="n">
        <v>0</v>
      </c>
      <c r="BZ229" s="8" t="n">
        <v>0</v>
      </c>
      <c r="CA229" s="8" t="n">
        <v>0</v>
      </c>
      <c r="CB229" s="8" t="n">
        <v>0</v>
      </c>
      <c r="CC229" s="8" t="n">
        <v>0</v>
      </c>
      <c r="CD229" s="8" t="n">
        <v>0</v>
      </c>
      <c r="CE229" s="8" t="n">
        <v>0</v>
      </c>
      <c r="CF229" s="8" t="n">
        <v>0</v>
      </c>
      <c r="CG229" s="8" t="n">
        <v>0</v>
      </c>
      <c r="CH229" s="8" t="n">
        <v>0</v>
      </c>
      <c r="CI229" s="8" t="n">
        <v>0</v>
      </c>
      <c r="CJ229" s="8" t="n">
        <v>0</v>
      </c>
      <c r="CK229" s="8" t="n">
        <v>0</v>
      </c>
      <c r="CL229" s="8" t="n">
        <v>1</v>
      </c>
      <c r="CM229" s="8" t="n">
        <v>0</v>
      </c>
      <c r="CN229" s="8" t="n">
        <v>0</v>
      </c>
      <c r="CO229" s="8" t="n">
        <v>0</v>
      </c>
      <c r="CP229" s="8" t="n">
        <v>0</v>
      </c>
      <c r="CQ229" s="8" t="n">
        <v>0</v>
      </c>
      <c r="CR229" s="8" t="n">
        <v>0</v>
      </c>
      <c r="CS229" s="8" t="n">
        <v>2</v>
      </c>
      <c r="CT229" s="8" t="n">
        <v>3</v>
      </c>
      <c r="CU229" s="8" t="n">
        <v>0</v>
      </c>
      <c r="CV229" s="8" t="n">
        <v>0</v>
      </c>
      <c r="CW229" s="8" t="n">
        <v>1</v>
      </c>
      <c r="CX229" s="8" t="n">
        <v>0</v>
      </c>
      <c r="CY229" s="8" t="n">
        <v>1</v>
      </c>
      <c r="CZ229" s="8" t="n">
        <v>2</v>
      </c>
      <c r="DA229" s="8" t="n">
        <v>29</v>
      </c>
      <c r="DB229" s="8" t="n">
        <v>2</v>
      </c>
      <c r="DC229" s="8" t="n">
        <v>0</v>
      </c>
      <c r="DD229" s="8" t="n">
        <v>24</v>
      </c>
      <c r="DE229" s="8" t="n">
        <v>13</v>
      </c>
      <c r="DF229" s="8" t="n">
        <v>0</v>
      </c>
      <c r="DG229" s="8" t="n">
        <v>0</v>
      </c>
      <c r="DH229" s="8" t="n">
        <v>26</v>
      </c>
      <c r="DI229" s="8" t="n">
        <v>14</v>
      </c>
      <c r="DJ229" s="8" t="n">
        <v>1</v>
      </c>
      <c r="DK229" s="8" t="n">
        <v>14</v>
      </c>
      <c r="DL229" s="8" t="n">
        <v>14</v>
      </c>
      <c r="DM229" s="8" t="n">
        <v>0</v>
      </c>
      <c r="DN229" s="8" t="n">
        <v>2</v>
      </c>
      <c r="DO229" s="8" t="n">
        <v>2</v>
      </c>
      <c r="DP229" s="8" t="n">
        <v>0</v>
      </c>
      <c r="DQ229" s="8" t="n">
        <f aca="false">DJ229-DI229</f>
        <v>-13</v>
      </c>
      <c r="DR229" s="19" t="n">
        <v>-4.686</v>
      </c>
      <c r="DS229" s="8" t="n">
        <v>14</v>
      </c>
      <c r="DT229" s="8" t="n">
        <v>0</v>
      </c>
      <c r="DU229" s="8" t="n">
        <v>0</v>
      </c>
      <c r="DV229" s="8" t="n">
        <v>0</v>
      </c>
      <c r="DW229" s="8" t="n">
        <v>0</v>
      </c>
      <c r="DX229" s="8" t="n">
        <v>1090</v>
      </c>
      <c r="DY229" s="8" t="n">
        <v>1326</v>
      </c>
      <c r="DZ229" s="8" t="n">
        <v>814</v>
      </c>
      <c r="EA229" s="8" t="n">
        <v>989</v>
      </c>
      <c r="EB229" s="8" t="n">
        <v>586</v>
      </c>
      <c r="EC229" s="8" t="n">
        <v>733</v>
      </c>
      <c r="ED229" s="8" t="n">
        <v>47.4</v>
      </c>
      <c r="EE229" s="8" t="n">
        <v>65.86</v>
      </c>
      <c r="EF229" s="8" t="n">
        <v>49</v>
      </c>
      <c r="EG229" s="8" t="n">
        <v>69</v>
      </c>
      <c r="EH229" s="12" t="n">
        <f aca="false">EF229/EB229</f>
        <v>0.083617747440273</v>
      </c>
      <c r="EI229" s="20" t="n">
        <f aca="false">1-EG229/EC229</f>
        <v>0.905866302864939</v>
      </c>
      <c r="EJ229" s="21" t="n">
        <f aca="false">EH229+EI229</f>
        <v>0.989484050305212</v>
      </c>
      <c r="EK229" s="8" t="n">
        <v>1090</v>
      </c>
      <c r="EL229" s="8" t="n">
        <v>1328</v>
      </c>
      <c r="EM229" s="8" t="n">
        <v>815</v>
      </c>
      <c r="EN229" s="8" t="n">
        <v>991</v>
      </c>
      <c r="EO229" s="8" t="n">
        <v>587</v>
      </c>
      <c r="EP229" s="8" t="n">
        <v>735</v>
      </c>
      <c r="EQ229" s="8" t="n">
        <v>49</v>
      </c>
      <c r="ER229" s="8" t="n">
        <v>69</v>
      </c>
      <c r="ES229" s="8" t="n">
        <v>512</v>
      </c>
      <c r="ET229" s="8" t="n">
        <v>639</v>
      </c>
      <c r="EU229" s="8" t="n">
        <v>192</v>
      </c>
      <c r="EV229" s="8" t="n">
        <v>245</v>
      </c>
      <c r="EW229" s="8" t="n">
        <v>30</v>
      </c>
      <c r="EX229" s="8" t="n">
        <v>31</v>
      </c>
      <c r="EY229" s="8" t="n">
        <v>63</v>
      </c>
      <c r="EZ229" s="8" t="n">
        <v>77</v>
      </c>
      <c r="FA229" s="8" t="n">
        <v>0.2</v>
      </c>
      <c r="FB229" s="8" t="n">
        <v>3.3</v>
      </c>
      <c r="FC229" s="8" t="n">
        <v>3.5</v>
      </c>
      <c r="FD229" s="19" t="n">
        <v>16.07</v>
      </c>
      <c r="FE229" s="18" t="n">
        <f aca="false">FD229/V229</f>
        <v>0.247230769230769</v>
      </c>
      <c r="FF229" s="8" t="n">
        <v>1.4681</v>
      </c>
      <c r="FG229" s="8" t="n">
        <v>-0.36</v>
      </c>
      <c r="FH229" s="8" t="n">
        <v>0.06</v>
      </c>
      <c r="FI229" s="8" t="n">
        <v>-0.3</v>
      </c>
      <c r="FJ229" s="22"/>
      <c r="FK229" s="22"/>
      <c r="FL229" s="22"/>
      <c r="FM229" s="8" t="n">
        <f aca="false">BL229+BS229+AH229+DT229</f>
        <v>229</v>
      </c>
      <c r="FN229" s="19" t="n">
        <f aca="false">IF(DS229&gt;0,(BL229+BR229)/DS229,0)</f>
        <v>5.85714285714286</v>
      </c>
      <c r="FO229" s="12" t="n">
        <v>0.0367438387</v>
      </c>
      <c r="FP229" s="19" t="n">
        <f aca="false">Z229-AH229/10</f>
        <v>9.2</v>
      </c>
      <c r="FQ229" s="19" t="n">
        <f aca="false">Z229+DR229/5</f>
        <v>11.0628</v>
      </c>
      <c r="FR229" s="19" t="n">
        <f aca="false">(DX229+DY229)/AL229*60</f>
        <v>109.740864390997</v>
      </c>
      <c r="FS229" s="8" t="n">
        <v>4</v>
      </c>
      <c r="FT229" s="17" t="s">
        <v>607</v>
      </c>
      <c r="FU229" s="8" t="n">
        <v>195</v>
      </c>
      <c r="FV229" s="22"/>
      <c r="FW229" s="17" t="s">
        <v>280</v>
      </c>
      <c r="FX229" s="23" t="n">
        <v>5500000</v>
      </c>
      <c r="FY229" s="23" t="n">
        <v>5000000</v>
      </c>
      <c r="FZ229" s="8" t="n">
        <v>381</v>
      </c>
      <c r="GA229" s="8" t="n">
        <v>24</v>
      </c>
      <c r="GB229" s="8" t="n">
        <v>75</v>
      </c>
      <c r="GC229" s="8" t="n">
        <v>99</v>
      </c>
      <c r="GD229" s="8" t="n">
        <v>7</v>
      </c>
      <c r="GE229" s="8" t="n">
        <v>179</v>
      </c>
      <c r="GF229" s="8" t="n">
        <v>410</v>
      </c>
      <c r="GG229" s="8" t="n">
        <v>8101</v>
      </c>
      <c r="GH229" s="8" t="n">
        <v>3.6</v>
      </c>
      <c r="GI229" s="8" t="n">
        <v>19</v>
      </c>
      <c r="GJ229" s="8" t="n">
        <v>22.6</v>
      </c>
      <c r="GK229" s="8" t="n">
        <f aca="false">Z229-AH229/10</f>
        <v>9.2</v>
      </c>
      <c r="GL229" s="22"/>
      <c r="GM229" s="22"/>
      <c r="GN229" s="22"/>
      <c r="GO229" s="22"/>
      <c r="GP229" s="22"/>
    </row>
    <row r="230" customFormat="false" ht="13.65" hidden="false" customHeight="true" outlineLevel="0" collapsed="false">
      <c r="A230" s="16" t="n">
        <v>34885</v>
      </c>
      <c r="B230" s="17" t="s">
        <v>1323</v>
      </c>
      <c r="C230" s="17" t="s">
        <v>455</v>
      </c>
      <c r="D230" s="17" t="s">
        <v>262</v>
      </c>
      <c r="E230" s="17" t="s">
        <v>262</v>
      </c>
      <c r="F230" s="8" t="n">
        <v>73</v>
      </c>
      <c r="G230" s="8" t="n">
        <v>185</v>
      </c>
      <c r="H230" s="8" t="n">
        <v>2014</v>
      </c>
      <c r="I230" s="8" t="n">
        <v>4</v>
      </c>
      <c r="J230" s="8" t="n">
        <v>116</v>
      </c>
      <c r="K230" s="17" t="s">
        <v>263</v>
      </c>
      <c r="L230" s="8" t="n">
        <v>2016</v>
      </c>
      <c r="M230" s="8" t="n">
        <v>22</v>
      </c>
      <c r="N230" s="8" t="n">
        <v>2</v>
      </c>
      <c r="O230" s="8" t="n">
        <v>8478046</v>
      </c>
      <c r="P230" s="17" t="s">
        <v>1324</v>
      </c>
      <c r="Q230" s="17" t="s">
        <v>1325</v>
      </c>
      <c r="R230" s="17" t="s">
        <v>1326</v>
      </c>
      <c r="S230" s="17" t="s">
        <v>1327</v>
      </c>
      <c r="T230" s="17" t="s">
        <v>313</v>
      </c>
      <c r="U230" s="17" t="s">
        <v>338</v>
      </c>
      <c r="V230" s="8" t="n">
        <v>77</v>
      </c>
      <c r="W230" s="8" t="n">
        <v>16</v>
      </c>
      <c r="X230" s="8" t="n">
        <v>31</v>
      </c>
      <c r="Y230" s="8" t="n">
        <v>12</v>
      </c>
      <c r="Z230" s="8" t="n">
        <v>47</v>
      </c>
      <c r="AA230" s="8" t="n">
        <v>5</v>
      </c>
      <c r="AB230" s="8" t="n">
        <v>38</v>
      </c>
      <c r="AC230" s="18" t="n">
        <f aca="false">Z230/V230</f>
        <v>0.61038961038961</v>
      </c>
      <c r="AD230" s="19" t="n">
        <f aca="false">IF(FZ230&gt;V230,Z230-V230*(GC230-Z230)/(FZ230-V230),0)</f>
        <v>47</v>
      </c>
      <c r="AE230" s="19" t="n">
        <v>17.116</v>
      </c>
      <c r="AF230" s="8" t="n">
        <v>10</v>
      </c>
      <c r="AG230" s="8" t="n">
        <v>10.4</v>
      </c>
      <c r="AH230" s="8" t="n">
        <v>16</v>
      </c>
      <c r="AI230" s="8" t="n">
        <v>1461</v>
      </c>
      <c r="AJ230" s="8" t="n">
        <v>69402</v>
      </c>
      <c r="AK230" s="19" t="n">
        <v>1156.7</v>
      </c>
      <c r="AL230" s="8" t="n">
        <v>1156.7</v>
      </c>
      <c r="AM230" s="8" t="n">
        <v>1157</v>
      </c>
      <c r="AN230" s="18" t="n">
        <f aca="false">AJ230/60/V230</f>
        <v>15.0220779220779</v>
      </c>
      <c r="AO230" s="8" t="n">
        <v>25.1</v>
      </c>
      <c r="AP230" s="12" t="n">
        <f aca="false">IF(EF230&gt;0,Z230/EF230,0)</f>
        <v>0.691176470588235</v>
      </c>
      <c r="AQ230" s="8" t="n">
        <v>231</v>
      </c>
      <c r="AR230" s="8" t="n">
        <v>231</v>
      </c>
      <c r="AS230" s="8" t="n">
        <v>231</v>
      </c>
      <c r="AT230" s="8" t="n">
        <v>178</v>
      </c>
      <c r="AU230" s="8" t="n">
        <v>178</v>
      </c>
      <c r="AV230" s="8" t="n">
        <v>135</v>
      </c>
      <c r="AW230" s="8" t="n">
        <v>143</v>
      </c>
      <c r="AX230" s="8" t="n">
        <v>59</v>
      </c>
      <c r="AY230" s="8" t="n">
        <v>8</v>
      </c>
      <c r="AZ230" s="8" t="n">
        <v>14</v>
      </c>
      <c r="BA230" s="8" t="n">
        <f aca="false">AY230+AZ230</f>
        <v>22</v>
      </c>
      <c r="BB230" s="8" t="n">
        <v>12.72</v>
      </c>
      <c r="BC230" s="8" t="n">
        <v>27.1333</v>
      </c>
      <c r="BD230" s="19" t="n">
        <v>224.7</v>
      </c>
      <c r="BE230" s="19" t="n">
        <v>11.6555718855364</v>
      </c>
      <c r="BF230" s="19" t="n">
        <f aca="false">AQ230+BD230</f>
        <v>455.7</v>
      </c>
      <c r="BG230" s="19" t="n">
        <f aca="false">IF(AL230&gt;0,BF230/AL230*60,0)</f>
        <v>23.6379355061814</v>
      </c>
      <c r="BH230" s="8" t="n">
        <v>426</v>
      </c>
      <c r="BI230" s="8" t="n">
        <v>365</v>
      </c>
      <c r="BJ230" s="8" t="n">
        <v>283</v>
      </c>
      <c r="BK230" s="12" t="n">
        <f aca="false">BH230/(BH230+BJ230)</f>
        <v>0.600846262341326</v>
      </c>
      <c r="BL230" s="8" t="n">
        <v>45</v>
      </c>
      <c r="BM230" s="8" t="n">
        <v>45</v>
      </c>
      <c r="BN230" s="8" t="n">
        <v>76</v>
      </c>
      <c r="BO230" s="8" t="n">
        <f aca="false">BM230-BN230</f>
        <v>-31</v>
      </c>
      <c r="BP230" s="8" t="n">
        <v>43</v>
      </c>
      <c r="BQ230" s="8" t="n">
        <v>26</v>
      </c>
      <c r="BR230" s="8" t="n">
        <v>42</v>
      </c>
      <c r="BS230" s="8" t="n">
        <v>33</v>
      </c>
      <c r="BT230" s="12" t="n">
        <f aca="false">BS230/(EA230+BS230)</f>
        <v>0.0462833099579243</v>
      </c>
      <c r="BU230" s="8" t="n">
        <v>10</v>
      </c>
      <c r="BV230" s="8" t="n">
        <v>13</v>
      </c>
      <c r="BW230" s="12" t="n">
        <f aca="false">IF(BU230+BV230&gt;0,BU230/(BU230+BV230),0)</f>
        <v>0.434782608695652</v>
      </c>
      <c r="BX230" s="8" t="n">
        <v>0</v>
      </c>
      <c r="BY230" s="8" t="n">
        <v>7</v>
      </c>
      <c r="BZ230" s="8" t="n">
        <v>5</v>
      </c>
      <c r="CA230" s="8" t="n">
        <v>2</v>
      </c>
      <c r="CB230" s="8" t="n">
        <v>5</v>
      </c>
      <c r="CC230" s="8" t="n">
        <v>4</v>
      </c>
      <c r="CD230" s="8" t="n">
        <v>3</v>
      </c>
      <c r="CE230" s="8" t="n">
        <v>2</v>
      </c>
      <c r="CF230" s="8" t="n">
        <v>5</v>
      </c>
      <c r="CG230" s="8" t="n">
        <v>4</v>
      </c>
      <c r="CH230" s="8" t="n">
        <v>5</v>
      </c>
      <c r="CI230" s="8" t="n">
        <v>11</v>
      </c>
      <c r="CJ230" s="8" t="n">
        <v>0</v>
      </c>
      <c r="CK230" s="8" t="n">
        <v>0</v>
      </c>
      <c r="CL230" s="8" t="n">
        <v>2</v>
      </c>
      <c r="CM230" s="8" t="n">
        <v>4</v>
      </c>
      <c r="CN230" s="8" t="n">
        <v>1</v>
      </c>
      <c r="CO230" s="8" t="n">
        <v>0</v>
      </c>
      <c r="CP230" s="8" t="n">
        <v>0</v>
      </c>
      <c r="CQ230" s="8" t="n">
        <v>1</v>
      </c>
      <c r="CR230" s="8" t="n">
        <v>0</v>
      </c>
      <c r="CS230" s="8" t="n">
        <v>2</v>
      </c>
      <c r="CT230" s="8" t="n">
        <v>4</v>
      </c>
      <c r="CU230" s="8" t="n">
        <v>0</v>
      </c>
      <c r="CV230" s="8" t="n">
        <v>0</v>
      </c>
      <c r="CW230" s="8" t="n">
        <v>9</v>
      </c>
      <c r="CX230" s="8" t="n">
        <v>0</v>
      </c>
      <c r="CY230" s="8" t="n">
        <v>4</v>
      </c>
      <c r="CZ230" s="8" t="n">
        <v>3</v>
      </c>
      <c r="DA230" s="8" t="n">
        <v>36</v>
      </c>
      <c r="DB230" s="8" t="n">
        <v>14</v>
      </c>
      <c r="DC230" s="8" t="n">
        <v>4</v>
      </c>
      <c r="DD230" s="8" t="n">
        <v>8</v>
      </c>
      <c r="DE230" s="8" t="n">
        <v>25</v>
      </c>
      <c r="DF230" s="8" t="n">
        <v>13</v>
      </c>
      <c r="DG230" s="8" t="n">
        <v>1</v>
      </c>
      <c r="DH230" s="8" t="n">
        <v>70</v>
      </c>
      <c r="DI230" s="8" t="n">
        <v>8</v>
      </c>
      <c r="DJ230" s="8" t="n">
        <v>13</v>
      </c>
      <c r="DK230" s="8" t="n">
        <v>8</v>
      </c>
      <c r="DL230" s="8" t="n">
        <v>8</v>
      </c>
      <c r="DM230" s="8" t="n">
        <v>0</v>
      </c>
      <c r="DN230" s="8" t="n">
        <v>13</v>
      </c>
      <c r="DO230" s="8" t="n">
        <v>13</v>
      </c>
      <c r="DP230" s="8" t="n">
        <v>0</v>
      </c>
      <c r="DQ230" s="8" t="n">
        <f aca="false">DJ230-DI230</f>
        <v>5</v>
      </c>
      <c r="DR230" s="19" t="n">
        <v>5.459</v>
      </c>
      <c r="DS230" s="8" t="n">
        <v>8</v>
      </c>
      <c r="DT230" s="8" t="n">
        <v>0</v>
      </c>
      <c r="DU230" s="8" t="n">
        <v>0</v>
      </c>
      <c r="DV230" s="8" t="n">
        <v>0</v>
      </c>
      <c r="DW230" s="8" t="n">
        <v>0</v>
      </c>
      <c r="DX230" s="8" t="n">
        <v>1233</v>
      </c>
      <c r="DY230" s="8" t="n">
        <v>908</v>
      </c>
      <c r="DZ230" s="8" t="n">
        <v>928</v>
      </c>
      <c r="EA230" s="8" t="n">
        <v>680</v>
      </c>
      <c r="EB230" s="8" t="n">
        <v>665</v>
      </c>
      <c r="EC230" s="8" t="n">
        <v>488</v>
      </c>
      <c r="ED230" s="8" t="n">
        <v>59.24</v>
      </c>
      <c r="EE230" s="8" t="n">
        <v>37.99</v>
      </c>
      <c r="EF230" s="8" t="n">
        <v>68</v>
      </c>
      <c r="EG230" s="8" t="n">
        <v>40</v>
      </c>
      <c r="EH230" s="12" t="n">
        <f aca="false">EF230/EB230</f>
        <v>0.102255639097744</v>
      </c>
      <c r="EI230" s="20" t="n">
        <f aca="false">1-EG230/EC230</f>
        <v>0.918032786885246</v>
      </c>
      <c r="EJ230" s="21" t="n">
        <f aca="false">EH230+EI230</f>
        <v>1.02028842598299</v>
      </c>
      <c r="EK230" s="8" t="n">
        <v>1228</v>
      </c>
      <c r="EL230" s="8" t="n">
        <v>904</v>
      </c>
      <c r="EM230" s="8" t="n">
        <v>924</v>
      </c>
      <c r="EN230" s="8" t="n">
        <v>677</v>
      </c>
      <c r="EO230" s="8" t="n">
        <v>662</v>
      </c>
      <c r="EP230" s="8" t="n">
        <v>486</v>
      </c>
      <c r="EQ230" s="8" t="n">
        <v>68</v>
      </c>
      <c r="ER230" s="8" t="n">
        <v>40</v>
      </c>
      <c r="ES230" s="8" t="n">
        <v>631</v>
      </c>
      <c r="ET230" s="8" t="n">
        <v>421</v>
      </c>
      <c r="EU230" s="8" t="n">
        <v>212</v>
      </c>
      <c r="EV230" s="8" t="n">
        <v>167</v>
      </c>
      <c r="EW230" s="8" t="n">
        <v>28</v>
      </c>
      <c r="EX230" s="8" t="n">
        <v>26</v>
      </c>
      <c r="EY230" s="8" t="n">
        <v>71</v>
      </c>
      <c r="EZ230" s="8" t="n">
        <v>80</v>
      </c>
      <c r="FA230" s="8" t="n">
        <v>3.2</v>
      </c>
      <c r="FB230" s="8" t="n">
        <v>1.7</v>
      </c>
      <c r="FC230" s="8" t="n">
        <v>4.9</v>
      </c>
      <c r="FD230" s="19" t="n">
        <v>54.3</v>
      </c>
      <c r="FE230" s="18" t="n">
        <f aca="false">FD230/V230</f>
        <v>0.705194805194805</v>
      </c>
      <c r="FF230" s="8" t="n">
        <v>4.2552</v>
      </c>
      <c r="FG230" s="8" t="n">
        <v>0.26</v>
      </c>
      <c r="FH230" s="8" t="n">
        <v>1.22</v>
      </c>
      <c r="FI230" s="8" t="n">
        <v>1.47</v>
      </c>
      <c r="FJ230" s="8" t="n">
        <v>2</v>
      </c>
      <c r="FK230" s="8" t="n">
        <v>0</v>
      </c>
      <c r="FL230" s="8" t="n">
        <v>0</v>
      </c>
      <c r="FM230" s="8" t="n">
        <f aca="false">BL230+BS230+AH230+DT230</f>
        <v>94</v>
      </c>
      <c r="FN230" s="19" t="n">
        <f aca="false">IF(DS230&gt;0,(BL230+BR230)/DS230,0)</f>
        <v>10.875</v>
      </c>
      <c r="FO230" s="12" t="n">
        <v>0.0678843069</v>
      </c>
      <c r="FP230" s="19" t="n">
        <f aca="false">Z230-AH230/10</f>
        <v>45.4</v>
      </c>
      <c r="FQ230" s="19" t="n">
        <f aca="false">Z230+DR230/5</f>
        <v>48.0918</v>
      </c>
      <c r="FR230" s="19" t="n">
        <f aca="false">(DX230+DY230)/AL230*60</f>
        <v>111.057318232904</v>
      </c>
      <c r="FS230" s="22"/>
      <c r="FT230" s="22"/>
      <c r="FU230" s="22"/>
      <c r="FV230" s="22"/>
      <c r="FW230" s="17" t="s">
        <v>270</v>
      </c>
      <c r="FX230" s="23" t="n">
        <v>925000</v>
      </c>
      <c r="FY230" s="23" t="n">
        <v>872500</v>
      </c>
      <c r="FZ230" s="8" t="n">
        <v>85</v>
      </c>
      <c r="GA230" s="8" t="n">
        <v>16</v>
      </c>
      <c r="GB230" s="8" t="n">
        <v>31</v>
      </c>
      <c r="GC230" s="8" t="n">
        <v>47</v>
      </c>
      <c r="GD230" s="8" t="n">
        <v>7</v>
      </c>
      <c r="GE230" s="8" t="n">
        <v>18</v>
      </c>
      <c r="GF230" s="8" t="n">
        <v>142</v>
      </c>
      <c r="GG230" s="8" t="n">
        <v>1263</v>
      </c>
      <c r="GH230" s="8" t="n">
        <v>2.9</v>
      </c>
      <c r="GI230" s="8" t="n">
        <v>1.7</v>
      </c>
      <c r="GJ230" s="8" t="n">
        <v>4.7</v>
      </c>
      <c r="GK230" s="8" t="n">
        <f aca="false">Z230-AH230/10</f>
        <v>45.4</v>
      </c>
      <c r="GL230" s="22"/>
      <c r="GM230" s="22"/>
      <c r="GN230" s="22"/>
      <c r="GO230" s="22"/>
      <c r="GP230" s="22"/>
    </row>
    <row r="231" customFormat="false" ht="13.65" hidden="false" customHeight="true" outlineLevel="0" collapsed="false">
      <c r="A231" s="16" t="n">
        <v>34734</v>
      </c>
      <c r="B231" s="17" t="s">
        <v>700</v>
      </c>
      <c r="C231" s="17" t="s">
        <v>272</v>
      </c>
      <c r="D231" s="17" t="s">
        <v>262</v>
      </c>
      <c r="E231" s="17" t="s">
        <v>262</v>
      </c>
      <c r="F231" s="8" t="n">
        <v>76</v>
      </c>
      <c r="G231" s="8" t="n">
        <v>221</v>
      </c>
      <c r="H231" s="8" t="n">
        <v>2013</v>
      </c>
      <c r="I231" s="8" t="n">
        <v>1</v>
      </c>
      <c r="J231" s="8" t="n">
        <v>7</v>
      </c>
      <c r="K231" s="17" t="s">
        <v>263</v>
      </c>
      <c r="L231" s="8" t="n">
        <v>2014</v>
      </c>
      <c r="M231" s="8" t="n">
        <v>22</v>
      </c>
      <c r="N231" s="8" t="n">
        <v>4</v>
      </c>
      <c r="O231" s="8" t="n">
        <v>8477498</v>
      </c>
      <c r="P231" s="17" t="s">
        <v>1328</v>
      </c>
      <c r="Q231" s="17" t="s">
        <v>1329</v>
      </c>
      <c r="R231" s="17" t="s">
        <v>1330</v>
      </c>
      <c r="S231" s="17" t="s">
        <v>1331</v>
      </c>
      <c r="T231" s="17" t="s">
        <v>278</v>
      </c>
      <c r="U231" s="17" t="s">
        <v>325</v>
      </c>
      <c r="V231" s="8" t="n">
        <v>82</v>
      </c>
      <c r="W231" s="8" t="n">
        <v>6</v>
      </c>
      <c r="X231" s="8" t="n">
        <v>20</v>
      </c>
      <c r="Y231" s="8" t="n">
        <v>8</v>
      </c>
      <c r="Z231" s="8" t="n">
        <v>26</v>
      </c>
      <c r="AA231" s="8" t="n">
        <v>7</v>
      </c>
      <c r="AB231" s="8" t="n">
        <v>82</v>
      </c>
      <c r="AC231" s="18" t="n">
        <f aca="false">Z231/V231</f>
        <v>0.317073170731707</v>
      </c>
      <c r="AD231" s="19" t="n">
        <f aca="false">IF(FZ231&gt;V231,Z231-V231*(GC231-Z231)/(FZ231-V231),0)</f>
        <v>11.0260869565217</v>
      </c>
      <c r="AE231" s="19" t="n">
        <v>9.01</v>
      </c>
      <c r="AF231" s="8" t="n">
        <v>15</v>
      </c>
      <c r="AG231" s="8" t="n">
        <v>1.4</v>
      </c>
      <c r="AH231" s="8" t="n">
        <v>67</v>
      </c>
      <c r="AI231" s="8" t="n">
        <v>2270</v>
      </c>
      <c r="AJ231" s="8" t="n">
        <v>109469</v>
      </c>
      <c r="AK231" s="19" t="n">
        <v>1824.35</v>
      </c>
      <c r="AL231" s="8" t="n">
        <v>1824.67</v>
      </c>
      <c r="AM231" s="8" t="n">
        <v>1824</v>
      </c>
      <c r="AN231" s="18" t="n">
        <f aca="false">AJ231/60/V231</f>
        <v>22.2497967479675</v>
      </c>
      <c r="AO231" s="8" t="n">
        <v>36.81</v>
      </c>
      <c r="AP231" s="12" t="n">
        <f aca="false">IF(EF231&gt;0,Z231/EF231,0)</f>
        <v>0.325</v>
      </c>
      <c r="AQ231" s="8" t="n">
        <v>366</v>
      </c>
      <c r="AR231" s="8" t="n">
        <v>366</v>
      </c>
      <c r="AS231" s="8" t="n">
        <v>366</v>
      </c>
      <c r="AT231" s="8" t="n">
        <v>277</v>
      </c>
      <c r="AU231" s="8" t="n">
        <v>277</v>
      </c>
      <c r="AV231" s="8" t="n">
        <v>194</v>
      </c>
      <c r="AW231" s="8" t="n">
        <v>121</v>
      </c>
      <c r="AX231" s="8" t="n">
        <v>28</v>
      </c>
      <c r="AY231" s="8" t="n">
        <v>9</v>
      </c>
      <c r="AZ231" s="8" t="n">
        <v>20</v>
      </c>
      <c r="BA231" s="8" t="n">
        <f aca="false">AY231+AZ231</f>
        <v>29</v>
      </c>
      <c r="BB231" s="8" t="n">
        <v>10.96</v>
      </c>
      <c r="BC231" s="8" t="n">
        <v>45.4227</v>
      </c>
      <c r="BD231" s="19" t="n">
        <v>158.6</v>
      </c>
      <c r="BE231" s="19" t="n">
        <v>5.21610436593855</v>
      </c>
      <c r="BF231" s="19" t="n">
        <f aca="false">AQ231+BD231</f>
        <v>524.6</v>
      </c>
      <c r="BG231" s="19" t="n">
        <f aca="false">IF(AL231&gt;0,BF231/AL231*60,0)</f>
        <v>17.2502425096045</v>
      </c>
      <c r="BH231" s="8" t="n">
        <v>524</v>
      </c>
      <c r="BI231" s="8" t="n">
        <v>622</v>
      </c>
      <c r="BJ231" s="8" t="n">
        <v>668</v>
      </c>
      <c r="BK231" s="12" t="n">
        <f aca="false">BH231/(BH231+BJ231)</f>
        <v>0.439597315436242</v>
      </c>
      <c r="BL231" s="8" t="n">
        <v>161</v>
      </c>
      <c r="BM231" s="8" t="n">
        <v>161</v>
      </c>
      <c r="BN231" s="8" t="n">
        <v>73</v>
      </c>
      <c r="BO231" s="8" t="n">
        <f aca="false">BM231-BN231</f>
        <v>88</v>
      </c>
      <c r="BP231" s="8" t="n">
        <v>83</v>
      </c>
      <c r="BQ231" s="8" t="n">
        <v>72</v>
      </c>
      <c r="BR231" s="8" t="n">
        <v>28</v>
      </c>
      <c r="BS231" s="8" t="n">
        <v>153</v>
      </c>
      <c r="BT231" s="12" t="n">
        <f aca="false">BS231/(EA231+BS231)</f>
        <v>0.102272727272727</v>
      </c>
      <c r="BU231" s="8" t="n">
        <v>0</v>
      </c>
      <c r="BV231" s="8" t="n">
        <v>0</v>
      </c>
      <c r="BW231" s="12" t="n">
        <f aca="false">IF(BU231+BV231&gt;0,BU231/(BU231+BV231),0)</f>
        <v>0</v>
      </c>
      <c r="BX231" s="8" t="n">
        <v>0</v>
      </c>
      <c r="BY231" s="8" t="n">
        <v>0</v>
      </c>
      <c r="BZ231" s="8" t="n">
        <v>0</v>
      </c>
      <c r="CA231" s="8" t="n">
        <v>0</v>
      </c>
      <c r="CB231" s="8" t="n">
        <v>0</v>
      </c>
      <c r="CC231" s="8" t="n">
        <v>0</v>
      </c>
      <c r="CD231" s="8" t="n">
        <v>0</v>
      </c>
      <c r="CE231" s="8" t="n">
        <v>0</v>
      </c>
      <c r="CF231" s="8" t="n">
        <v>0</v>
      </c>
      <c r="CG231" s="8" t="n">
        <v>0</v>
      </c>
      <c r="CH231" s="8" t="n">
        <v>0</v>
      </c>
      <c r="CI231" s="8" t="n">
        <v>0</v>
      </c>
      <c r="CJ231" s="8" t="n">
        <v>0</v>
      </c>
      <c r="CK231" s="8" t="n">
        <v>1</v>
      </c>
      <c r="CL231" s="8" t="n">
        <v>0</v>
      </c>
      <c r="CM231" s="8" t="n">
        <v>2</v>
      </c>
      <c r="CN231" s="8" t="n">
        <v>0</v>
      </c>
      <c r="CO231" s="8" t="n">
        <v>0</v>
      </c>
      <c r="CP231" s="8" t="n">
        <v>0</v>
      </c>
      <c r="CQ231" s="8" t="n">
        <v>1</v>
      </c>
      <c r="CR231" s="8" t="n">
        <v>0</v>
      </c>
      <c r="CS231" s="8" t="n">
        <v>2</v>
      </c>
      <c r="CT231" s="8" t="n">
        <v>0</v>
      </c>
      <c r="CU231" s="8" t="n">
        <v>0</v>
      </c>
      <c r="CV231" s="8" t="n">
        <v>0</v>
      </c>
      <c r="CW231" s="8" t="n">
        <v>3</v>
      </c>
      <c r="CX231" s="8" t="n">
        <v>3</v>
      </c>
      <c r="CY231" s="8" t="n">
        <v>3</v>
      </c>
      <c r="CZ231" s="8" t="n">
        <v>7</v>
      </c>
      <c r="DA231" s="8" t="n">
        <v>70</v>
      </c>
      <c r="DB231" s="8" t="n">
        <v>21</v>
      </c>
      <c r="DC231" s="8" t="n">
        <v>1</v>
      </c>
      <c r="DD231" s="8" t="n">
        <v>32</v>
      </c>
      <c r="DE231" s="8" t="n">
        <v>58</v>
      </c>
      <c r="DF231" s="8" t="n">
        <v>1</v>
      </c>
      <c r="DG231" s="8" t="n">
        <v>2</v>
      </c>
      <c r="DH231" s="8" t="n">
        <v>79</v>
      </c>
      <c r="DI231" s="8" t="n">
        <v>29</v>
      </c>
      <c r="DJ231" s="8" t="n">
        <v>15</v>
      </c>
      <c r="DK231" s="8" t="n">
        <v>29</v>
      </c>
      <c r="DL231" s="8" t="n">
        <v>26</v>
      </c>
      <c r="DM231" s="8" t="n">
        <v>3</v>
      </c>
      <c r="DN231" s="8" t="n">
        <v>19</v>
      </c>
      <c r="DO231" s="8" t="n">
        <v>16</v>
      </c>
      <c r="DP231" s="8" t="n">
        <v>3</v>
      </c>
      <c r="DQ231" s="8" t="n">
        <f aca="false">DJ231-DI231</f>
        <v>-14</v>
      </c>
      <c r="DR231" s="19" t="n">
        <v>-1.634</v>
      </c>
      <c r="DS231" s="8" t="n">
        <v>26</v>
      </c>
      <c r="DT231" s="8" t="n">
        <v>3</v>
      </c>
      <c r="DU231" s="8" t="n">
        <v>0</v>
      </c>
      <c r="DV231" s="8" t="n">
        <v>0</v>
      </c>
      <c r="DW231" s="8" t="n">
        <v>0</v>
      </c>
      <c r="DX231" s="8" t="n">
        <v>1710</v>
      </c>
      <c r="DY231" s="8" t="n">
        <v>1857</v>
      </c>
      <c r="DZ231" s="8" t="n">
        <v>1330</v>
      </c>
      <c r="EA231" s="8" t="n">
        <v>1343</v>
      </c>
      <c r="EB231" s="8" t="n">
        <v>977</v>
      </c>
      <c r="EC231" s="8" t="n">
        <v>993</v>
      </c>
      <c r="ED231" s="8" t="n">
        <v>87.32</v>
      </c>
      <c r="EE231" s="8" t="n">
        <v>100.43</v>
      </c>
      <c r="EF231" s="8" t="n">
        <v>80</v>
      </c>
      <c r="EG231" s="8" t="n">
        <v>87</v>
      </c>
      <c r="EH231" s="12" t="n">
        <f aca="false">EF231/EB231</f>
        <v>0.0818833162743091</v>
      </c>
      <c r="EI231" s="20" t="n">
        <f aca="false">1-EG231/EC231</f>
        <v>0.91238670694864</v>
      </c>
      <c r="EJ231" s="21" t="n">
        <f aca="false">EH231+EI231</f>
        <v>0.994270023222949</v>
      </c>
      <c r="EK231" s="8" t="n">
        <v>1710</v>
      </c>
      <c r="EL231" s="8" t="n">
        <v>1854</v>
      </c>
      <c r="EM231" s="8" t="n">
        <v>1331</v>
      </c>
      <c r="EN231" s="8" t="n">
        <v>1339</v>
      </c>
      <c r="EO231" s="8" t="n">
        <v>979</v>
      </c>
      <c r="EP231" s="8" t="n">
        <v>989</v>
      </c>
      <c r="EQ231" s="8" t="n">
        <v>79</v>
      </c>
      <c r="ER231" s="8" t="n">
        <v>86</v>
      </c>
      <c r="ES231" s="8" t="n">
        <v>895</v>
      </c>
      <c r="ET231" s="8" t="n">
        <v>988</v>
      </c>
      <c r="EU231" s="8" t="n">
        <v>351</v>
      </c>
      <c r="EV231" s="8" t="n">
        <v>398</v>
      </c>
      <c r="EW231" s="8" t="n">
        <v>37</v>
      </c>
      <c r="EX231" s="8" t="n">
        <v>49</v>
      </c>
      <c r="EY231" s="8" t="n">
        <v>115</v>
      </c>
      <c r="EZ231" s="8" t="n">
        <v>93</v>
      </c>
      <c r="FA231" s="8" t="n">
        <v>1</v>
      </c>
      <c r="FB231" s="8" t="n">
        <v>4.7</v>
      </c>
      <c r="FC231" s="8" t="n">
        <v>5.8</v>
      </c>
      <c r="FD231" s="19" t="n">
        <v>39.2</v>
      </c>
      <c r="FE231" s="18" t="n">
        <f aca="false">FD231/V231</f>
        <v>0.478048780487805</v>
      </c>
      <c r="FF231" s="8" t="n">
        <v>2.2741</v>
      </c>
      <c r="FG231" s="8" t="n">
        <v>-0.35</v>
      </c>
      <c r="FH231" s="8" t="n">
        <v>0.21</v>
      </c>
      <c r="FI231" s="8" t="n">
        <v>-0.14</v>
      </c>
      <c r="FJ231" s="22"/>
      <c r="FK231" s="22"/>
      <c r="FL231" s="22"/>
      <c r="FM231" s="8" t="n">
        <f aca="false">BL231+BS231+AH231+DT231</f>
        <v>384</v>
      </c>
      <c r="FN231" s="19" t="n">
        <f aca="false">IF(DS231&gt;0,(BL231+BR231)/DS231,0)</f>
        <v>7.26923076923077</v>
      </c>
      <c r="FO231" s="12" t="n">
        <v>0.0269058296</v>
      </c>
      <c r="FP231" s="19" t="n">
        <f aca="false">Z231-AH231/10</f>
        <v>19.3</v>
      </c>
      <c r="FQ231" s="19" t="n">
        <f aca="false">Z231+DR231/5</f>
        <v>25.6732</v>
      </c>
      <c r="FR231" s="19" t="n">
        <f aca="false">(DX231+DY231)/AL231*60</f>
        <v>117.292441921005</v>
      </c>
      <c r="FS231" s="22"/>
      <c r="FT231" s="22"/>
      <c r="FU231" s="22"/>
      <c r="FV231" s="22"/>
      <c r="FW231" s="17" t="s">
        <v>270</v>
      </c>
      <c r="FX231" s="23" t="n">
        <v>832500</v>
      </c>
      <c r="FY231" s="23" t="n">
        <v>863333</v>
      </c>
      <c r="FZ231" s="8" t="n">
        <v>197</v>
      </c>
      <c r="GA231" s="8" t="n">
        <v>14</v>
      </c>
      <c r="GB231" s="8" t="n">
        <v>33</v>
      </c>
      <c r="GC231" s="8" t="n">
        <v>47</v>
      </c>
      <c r="GD231" s="8" t="n">
        <v>0</v>
      </c>
      <c r="GE231" s="8" t="n">
        <v>160</v>
      </c>
      <c r="GF231" s="8" t="n">
        <v>401</v>
      </c>
      <c r="GG231" s="8" t="n">
        <v>4003</v>
      </c>
      <c r="GH231" s="8" t="n">
        <v>1.6</v>
      </c>
      <c r="GI231" s="8" t="n">
        <v>8.3</v>
      </c>
      <c r="GJ231" s="8" t="n">
        <v>9.9</v>
      </c>
      <c r="GK231" s="8" t="n">
        <f aca="false">Z231-AH231/10</f>
        <v>19.3</v>
      </c>
      <c r="GL231" s="22"/>
      <c r="GM231" s="22"/>
      <c r="GN231" s="22"/>
      <c r="GO231" s="22"/>
      <c r="GP231" s="22"/>
    </row>
    <row r="232" customFormat="false" ht="13.65" hidden="false" customHeight="true" outlineLevel="0" collapsed="false">
      <c r="A232" s="16" t="n">
        <v>32913</v>
      </c>
      <c r="B232" s="17" t="s">
        <v>1332</v>
      </c>
      <c r="C232" s="17" t="s">
        <v>272</v>
      </c>
      <c r="D232" s="17" t="s">
        <v>262</v>
      </c>
      <c r="E232" s="17" t="s">
        <v>262</v>
      </c>
      <c r="F232" s="8" t="n">
        <v>75</v>
      </c>
      <c r="G232" s="8" t="n">
        <v>210</v>
      </c>
      <c r="H232" s="22"/>
      <c r="I232" s="22"/>
      <c r="J232" s="22"/>
      <c r="K232" s="17" t="s">
        <v>263</v>
      </c>
      <c r="L232" s="8" t="n">
        <v>2013</v>
      </c>
      <c r="M232" s="8" t="n">
        <v>27</v>
      </c>
      <c r="N232" s="8" t="n">
        <v>2</v>
      </c>
      <c r="O232" s="8" t="n">
        <v>8475423</v>
      </c>
      <c r="P232" s="17" t="s">
        <v>1333</v>
      </c>
      <c r="Q232" s="17" t="s">
        <v>1334</v>
      </c>
      <c r="R232" s="17" t="s">
        <v>1335</v>
      </c>
      <c r="S232" s="17" t="s">
        <v>1336</v>
      </c>
      <c r="T232" s="17" t="s">
        <v>299</v>
      </c>
      <c r="U232" s="17" t="s">
        <v>314</v>
      </c>
      <c r="V232" s="8" t="n">
        <v>27</v>
      </c>
      <c r="W232" s="8" t="n">
        <v>4</v>
      </c>
      <c r="X232" s="8" t="n">
        <v>5</v>
      </c>
      <c r="Y232" s="8" t="n">
        <v>2</v>
      </c>
      <c r="Z232" s="8" t="n">
        <v>9</v>
      </c>
      <c r="AA232" s="8" t="n">
        <v>21</v>
      </c>
      <c r="AB232" s="8" t="n">
        <v>46</v>
      </c>
      <c r="AC232" s="18" t="n">
        <f aca="false">Z232/V232</f>
        <v>0.333333333333333</v>
      </c>
      <c r="AD232" s="19" t="n">
        <f aca="false">IF(FZ232&gt;V232,Z232-V232*(GC232-Z232)/(FZ232-V232),0)</f>
        <v>3.9375</v>
      </c>
      <c r="AE232" s="19" t="n">
        <v>3.501</v>
      </c>
      <c r="AF232" s="8" t="n">
        <v>-1</v>
      </c>
      <c r="AG232" s="8" t="n">
        <v>-6.4</v>
      </c>
      <c r="AH232" s="8" t="n">
        <v>14</v>
      </c>
      <c r="AI232" s="8" t="n">
        <v>585</v>
      </c>
      <c r="AJ232" s="8" t="n">
        <v>24072</v>
      </c>
      <c r="AK232" s="19" t="n">
        <v>401.2</v>
      </c>
      <c r="AL232" s="8" t="n">
        <v>401.2</v>
      </c>
      <c r="AM232" s="8" t="n">
        <v>401</v>
      </c>
      <c r="AN232" s="18" t="n">
        <f aca="false">AJ232/60/V232</f>
        <v>14.8592592592593</v>
      </c>
      <c r="AO232" s="8" t="n">
        <v>24.99</v>
      </c>
      <c r="AP232" s="12" t="n">
        <f aca="false">IF(EF232&gt;0,Z232/EF232,0)</f>
        <v>0.818181818181818</v>
      </c>
      <c r="AQ232" s="8" t="n">
        <v>54</v>
      </c>
      <c r="AR232" s="8" t="n">
        <v>54</v>
      </c>
      <c r="AS232" s="8" t="n">
        <v>55</v>
      </c>
      <c r="AT232" s="8" t="n">
        <v>44</v>
      </c>
      <c r="AU232" s="8" t="n">
        <v>45</v>
      </c>
      <c r="AV232" s="8" t="n">
        <v>28</v>
      </c>
      <c r="AW232" s="8" t="n">
        <v>37</v>
      </c>
      <c r="AX232" s="8" t="n">
        <v>15</v>
      </c>
      <c r="AY232" s="8" t="n">
        <v>2</v>
      </c>
      <c r="AZ232" s="8" t="n">
        <v>4</v>
      </c>
      <c r="BA232" s="8" t="n">
        <f aca="false">AY232+AZ232</f>
        <v>6</v>
      </c>
      <c r="BB232" s="8" t="n">
        <v>3.18</v>
      </c>
      <c r="BC232" s="8" t="n">
        <v>35.6429</v>
      </c>
      <c r="BD232" s="19" t="n">
        <v>62</v>
      </c>
      <c r="BE232" s="19" t="n">
        <v>9.27218344965105</v>
      </c>
      <c r="BF232" s="19" t="n">
        <f aca="false">AQ232+BD232</f>
        <v>116</v>
      </c>
      <c r="BG232" s="19" t="n">
        <f aca="false">IF(AL232&gt;0,BF232/AL232*60,0)</f>
        <v>17.3479561316052</v>
      </c>
      <c r="BH232" s="8" t="n">
        <v>39</v>
      </c>
      <c r="BI232" s="8" t="n">
        <v>148</v>
      </c>
      <c r="BJ232" s="8" t="n">
        <v>236</v>
      </c>
      <c r="BK232" s="12" t="n">
        <f aca="false">BH232/(BH232+BJ232)</f>
        <v>0.141818181818182</v>
      </c>
      <c r="BL232" s="8" t="n">
        <v>80</v>
      </c>
      <c r="BM232" s="8" t="n">
        <v>80</v>
      </c>
      <c r="BN232" s="8" t="n">
        <v>35</v>
      </c>
      <c r="BO232" s="8" t="n">
        <f aca="false">BM232-BN232</f>
        <v>45</v>
      </c>
      <c r="BP232" s="8" t="n">
        <v>17</v>
      </c>
      <c r="BQ232" s="8" t="n">
        <v>1</v>
      </c>
      <c r="BR232" s="8" t="n">
        <v>5</v>
      </c>
      <c r="BS232" s="8" t="n">
        <v>14</v>
      </c>
      <c r="BT232" s="12" t="n">
        <f aca="false">BS232/(EA232+BS232)</f>
        <v>0.0404624277456647</v>
      </c>
      <c r="BU232" s="8" t="n">
        <v>0</v>
      </c>
      <c r="BV232" s="8" t="n">
        <v>1</v>
      </c>
      <c r="BW232" s="12" t="n">
        <f aca="false">IF(BU232+BV232&gt;0,BU232/(BU232+BV232),0)</f>
        <v>0</v>
      </c>
      <c r="BX232" s="8" t="n">
        <v>0</v>
      </c>
      <c r="BY232" s="8" t="n">
        <v>1</v>
      </c>
      <c r="BZ232" s="8" t="n">
        <v>0</v>
      </c>
      <c r="CA232" s="8" t="n">
        <v>0</v>
      </c>
      <c r="CB232" s="8" t="n">
        <v>0</v>
      </c>
      <c r="CC232" s="8" t="n">
        <v>0</v>
      </c>
      <c r="CD232" s="8" t="n">
        <v>0</v>
      </c>
      <c r="CE232" s="8" t="n">
        <v>0</v>
      </c>
      <c r="CF232" s="8" t="n">
        <v>0</v>
      </c>
      <c r="CG232" s="8" t="n">
        <v>1</v>
      </c>
      <c r="CH232" s="8" t="n">
        <v>0</v>
      </c>
      <c r="CI232" s="8" t="n">
        <v>0</v>
      </c>
      <c r="CJ232" s="8" t="n">
        <v>0</v>
      </c>
      <c r="CK232" s="8" t="n">
        <v>0</v>
      </c>
      <c r="CL232" s="8" t="n">
        <v>1</v>
      </c>
      <c r="CM232" s="8" t="n">
        <v>0</v>
      </c>
      <c r="CN232" s="8" t="n">
        <v>0</v>
      </c>
      <c r="CO232" s="8" t="n">
        <v>1</v>
      </c>
      <c r="CP232" s="8" t="n">
        <v>1</v>
      </c>
      <c r="CQ232" s="8" t="n">
        <v>0</v>
      </c>
      <c r="CR232" s="8" t="n">
        <v>0</v>
      </c>
      <c r="CS232" s="8" t="n">
        <v>0</v>
      </c>
      <c r="CT232" s="8" t="n">
        <v>0</v>
      </c>
      <c r="CU232" s="8" t="n">
        <v>0</v>
      </c>
      <c r="CV232" s="8" t="n">
        <v>0</v>
      </c>
      <c r="CW232" s="8" t="n">
        <v>4</v>
      </c>
      <c r="CX232" s="8" t="n">
        <v>0</v>
      </c>
      <c r="CY232" s="8" t="n">
        <v>0</v>
      </c>
      <c r="CZ232" s="8" t="n">
        <v>0</v>
      </c>
      <c r="DA232" s="8" t="n">
        <v>17</v>
      </c>
      <c r="DB232" s="8" t="n">
        <v>3</v>
      </c>
      <c r="DC232" s="8" t="n">
        <v>0</v>
      </c>
      <c r="DD232" s="8" t="n">
        <v>2</v>
      </c>
      <c r="DE232" s="8" t="n">
        <v>3</v>
      </c>
      <c r="DF232" s="8" t="n">
        <v>2</v>
      </c>
      <c r="DG232" s="8" t="n">
        <v>0</v>
      </c>
      <c r="DH232" s="8" t="n">
        <v>18</v>
      </c>
      <c r="DI232" s="8" t="n">
        <v>4</v>
      </c>
      <c r="DJ232" s="8" t="n">
        <v>2</v>
      </c>
      <c r="DK232" s="8" t="n">
        <v>4</v>
      </c>
      <c r="DL232" s="8" t="n">
        <v>3</v>
      </c>
      <c r="DM232" s="8" t="n">
        <v>1</v>
      </c>
      <c r="DN232" s="8" t="n">
        <v>5</v>
      </c>
      <c r="DO232" s="8" t="n">
        <v>4</v>
      </c>
      <c r="DP232" s="8" t="n">
        <v>1</v>
      </c>
      <c r="DQ232" s="8" t="n">
        <f aca="false">DJ232-DI232</f>
        <v>-2</v>
      </c>
      <c r="DR232" s="19" t="n">
        <v>-0.743</v>
      </c>
      <c r="DS232" s="8" t="n">
        <v>2</v>
      </c>
      <c r="DT232" s="8" t="n">
        <v>2</v>
      </c>
      <c r="DU232" s="8" t="n">
        <v>0</v>
      </c>
      <c r="DV232" s="8" t="n">
        <v>0</v>
      </c>
      <c r="DW232" s="8" t="n">
        <v>0</v>
      </c>
      <c r="DX232" s="8" t="n">
        <v>272</v>
      </c>
      <c r="DY232" s="8" t="n">
        <v>461</v>
      </c>
      <c r="DZ232" s="8" t="n">
        <v>208</v>
      </c>
      <c r="EA232" s="8" t="n">
        <v>332</v>
      </c>
      <c r="EB232" s="8" t="n">
        <v>143</v>
      </c>
      <c r="EC232" s="8" t="n">
        <v>234</v>
      </c>
      <c r="ED232" s="8" t="n">
        <v>10.86</v>
      </c>
      <c r="EE232" s="8" t="n">
        <v>19.72</v>
      </c>
      <c r="EF232" s="8" t="n">
        <v>11</v>
      </c>
      <c r="EG232" s="8" t="n">
        <v>22</v>
      </c>
      <c r="EH232" s="12" t="n">
        <f aca="false">EF232/EB232</f>
        <v>0.0769230769230769</v>
      </c>
      <c r="EI232" s="20" t="n">
        <f aca="false">1-EG232/EC232</f>
        <v>0.905982905982906</v>
      </c>
      <c r="EJ232" s="21" t="n">
        <f aca="false">EH232+EI232</f>
        <v>0.982905982905983</v>
      </c>
      <c r="EK232" s="8" t="n">
        <v>274</v>
      </c>
      <c r="EL232" s="8" t="n">
        <v>461</v>
      </c>
      <c r="EM232" s="8" t="n">
        <v>210</v>
      </c>
      <c r="EN232" s="8" t="n">
        <v>332</v>
      </c>
      <c r="EO232" s="8" t="n">
        <v>143</v>
      </c>
      <c r="EP232" s="8" t="n">
        <v>234</v>
      </c>
      <c r="EQ232" s="8" t="n">
        <v>11</v>
      </c>
      <c r="ER232" s="8" t="n">
        <v>22</v>
      </c>
      <c r="ES232" s="8" t="n">
        <v>119</v>
      </c>
      <c r="ET232" s="8" t="n">
        <v>251</v>
      </c>
      <c r="EU232" s="8" t="n">
        <v>45</v>
      </c>
      <c r="EV232" s="8" t="n">
        <v>83</v>
      </c>
      <c r="EW232" s="8" t="n">
        <v>5</v>
      </c>
      <c r="EX232" s="8" t="n">
        <v>10</v>
      </c>
      <c r="EY232" s="8" t="n">
        <v>21</v>
      </c>
      <c r="EZ232" s="8" t="n">
        <v>17</v>
      </c>
      <c r="FA232" s="8" t="n">
        <v>0.2</v>
      </c>
      <c r="FB232" s="8" t="n">
        <v>0.5</v>
      </c>
      <c r="FC232" s="8" t="n">
        <v>0.7</v>
      </c>
      <c r="FD232" s="19" t="n">
        <v>4.04</v>
      </c>
      <c r="FE232" s="18" t="n">
        <f aca="false">FD232/V232</f>
        <v>0.14962962962963</v>
      </c>
      <c r="FF232" s="8" t="n">
        <v>0.3297</v>
      </c>
      <c r="FG232" s="8" t="n">
        <v>-0.15</v>
      </c>
      <c r="FH232" s="8" t="n">
        <v>-0.19</v>
      </c>
      <c r="FI232" s="8" t="n">
        <v>-0.34</v>
      </c>
      <c r="FJ232" s="22"/>
      <c r="FK232" s="22"/>
      <c r="FL232" s="22"/>
      <c r="FM232" s="8" t="n">
        <f aca="false">BL232+BS232+AH232+DT232</f>
        <v>110</v>
      </c>
      <c r="FN232" s="19" t="n">
        <f aca="false">IF(DS232&gt;0,(BL232+BR232)/DS232,0)</f>
        <v>42.5</v>
      </c>
      <c r="FO232" s="12" t="n">
        <v>0.0567670474</v>
      </c>
      <c r="FP232" s="19" t="n">
        <f aca="false">Z232-AH232/10</f>
        <v>7.6</v>
      </c>
      <c r="FQ232" s="19" t="n">
        <f aca="false">Z232+DR232/5</f>
        <v>8.8514</v>
      </c>
      <c r="FR232" s="19" t="n">
        <f aca="false">(DX232+DY232)/AL232*60</f>
        <v>109.621136590229</v>
      </c>
      <c r="FS232" s="22"/>
      <c r="FT232" s="22"/>
      <c r="FU232" s="22"/>
      <c r="FV232" s="22"/>
      <c r="FW232" s="17" t="s">
        <v>280</v>
      </c>
      <c r="FX232" s="23" t="n">
        <v>650000</v>
      </c>
      <c r="FY232" s="23" t="n">
        <v>650000</v>
      </c>
      <c r="FZ232" s="8" t="n">
        <v>43</v>
      </c>
      <c r="GA232" s="8" t="n">
        <v>5</v>
      </c>
      <c r="GB232" s="8" t="n">
        <v>7</v>
      </c>
      <c r="GC232" s="8" t="n">
        <v>12</v>
      </c>
      <c r="GD232" s="8" t="n">
        <v>0</v>
      </c>
      <c r="GE232" s="8" t="n">
        <v>14</v>
      </c>
      <c r="GF232" s="8" t="n">
        <v>39</v>
      </c>
      <c r="GG232" s="8" t="n">
        <v>526</v>
      </c>
      <c r="GH232" s="8" t="n">
        <v>0.3</v>
      </c>
      <c r="GI232" s="8" t="n">
        <v>0.7</v>
      </c>
      <c r="GJ232" s="8" t="n">
        <v>1</v>
      </c>
      <c r="GK232" s="8" t="n">
        <f aca="false">Z232-AH232/10</f>
        <v>7.6</v>
      </c>
      <c r="GL232" s="22"/>
      <c r="GM232" s="22"/>
      <c r="GN232" s="22"/>
      <c r="GO232" s="22"/>
      <c r="GP232" s="22"/>
    </row>
    <row r="233" customFormat="false" ht="13.65" hidden="false" customHeight="true" outlineLevel="0" collapsed="false">
      <c r="A233" s="16" t="n">
        <v>31798</v>
      </c>
      <c r="B233" s="17" t="s">
        <v>1337</v>
      </c>
      <c r="C233" s="17" t="s">
        <v>435</v>
      </c>
      <c r="D233" s="17" t="s">
        <v>262</v>
      </c>
      <c r="E233" s="17" t="s">
        <v>262</v>
      </c>
      <c r="F233" s="8" t="n">
        <v>72</v>
      </c>
      <c r="G233" s="8" t="n">
        <v>196</v>
      </c>
      <c r="H233" s="8" t="n">
        <v>2005</v>
      </c>
      <c r="I233" s="8" t="n">
        <v>5</v>
      </c>
      <c r="J233" s="8" t="n">
        <v>132</v>
      </c>
      <c r="K233" s="17" t="s">
        <v>263</v>
      </c>
      <c r="L233" s="8" t="n">
        <v>2007</v>
      </c>
      <c r="M233" s="8" t="n">
        <v>31</v>
      </c>
      <c r="N233" s="8" t="n">
        <v>11</v>
      </c>
      <c r="O233" s="8" t="n">
        <v>8471794</v>
      </c>
      <c r="P233" s="17" t="s">
        <v>1338</v>
      </c>
      <c r="Q233" s="17" t="s">
        <v>1339</v>
      </c>
      <c r="R233" s="17" t="s">
        <v>1340</v>
      </c>
      <c r="S233" s="17" t="s">
        <v>1336</v>
      </c>
      <c r="T233" s="17" t="s">
        <v>268</v>
      </c>
      <c r="U233" s="17" t="s">
        <v>510</v>
      </c>
      <c r="V233" s="8" t="n">
        <v>75</v>
      </c>
      <c r="W233" s="8" t="n">
        <v>13</v>
      </c>
      <c r="X233" s="8" t="n">
        <v>18</v>
      </c>
      <c r="Y233" s="8" t="n">
        <v>13</v>
      </c>
      <c r="Z233" s="8" t="n">
        <v>31</v>
      </c>
      <c r="AA233" s="8" t="n">
        <v>9</v>
      </c>
      <c r="AB233" s="8" t="n">
        <v>32</v>
      </c>
      <c r="AC233" s="18" t="n">
        <f aca="false">Z233/V233</f>
        <v>0.413333333333333</v>
      </c>
      <c r="AD233" s="19" t="n">
        <f aca="false">IF(FZ233&gt;V233,Z233-V233*(GC233-Z233)/(FZ233-V233),0)</f>
        <v>3.76876267748479</v>
      </c>
      <c r="AE233" s="19" t="n">
        <v>11.771</v>
      </c>
      <c r="AF233" s="8" t="n">
        <v>3</v>
      </c>
      <c r="AG233" s="8" t="n">
        <v>-9.8</v>
      </c>
      <c r="AH233" s="8" t="n">
        <v>39</v>
      </c>
      <c r="AI233" s="8" t="n">
        <v>1693</v>
      </c>
      <c r="AJ233" s="8" t="n">
        <v>70048</v>
      </c>
      <c r="AK233" s="19" t="n">
        <v>1167.4666666667</v>
      </c>
      <c r="AL233" s="8" t="n">
        <v>1151.65</v>
      </c>
      <c r="AM233" s="8" t="n">
        <v>1167</v>
      </c>
      <c r="AN233" s="18" t="n">
        <f aca="false">AJ233/60/V233</f>
        <v>15.5662222222222</v>
      </c>
      <c r="AO233" s="8" t="n">
        <v>26.02</v>
      </c>
      <c r="AP233" s="12" t="n">
        <f aca="false">IF(EF233&gt;0,Z233/EF233,0)</f>
        <v>0.72093023255814</v>
      </c>
      <c r="AQ233" s="8" t="n">
        <v>217</v>
      </c>
      <c r="AR233" s="8" t="n">
        <v>223</v>
      </c>
      <c r="AS233" s="8" t="n">
        <v>223</v>
      </c>
      <c r="AT233" s="8" t="n">
        <v>178</v>
      </c>
      <c r="AU233" s="8" t="n">
        <v>184</v>
      </c>
      <c r="AV233" s="8" t="n">
        <v>141</v>
      </c>
      <c r="AW233" s="8" t="n">
        <v>102</v>
      </c>
      <c r="AX233" s="8" t="n">
        <v>34</v>
      </c>
      <c r="AY233" s="8" t="n">
        <v>13</v>
      </c>
      <c r="AZ233" s="8" t="n">
        <v>7</v>
      </c>
      <c r="BA233" s="8" t="n">
        <f aca="false">AY233+AZ233</f>
        <v>20</v>
      </c>
      <c r="BB233" s="8" t="n">
        <v>10.94</v>
      </c>
      <c r="BC233" s="8" t="n">
        <v>36.8582</v>
      </c>
      <c r="BD233" s="19" t="n">
        <v>276.2</v>
      </c>
      <c r="BE233" s="19" t="n">
        <v>14.1948378254907</v>
      </c>
      <c r="BF233" s="19" t="n">
        <f aca="false">AQ233+BD233</f>
        <v>493.2</v>
      </c>
      <c r="BG233" s="19" t="n">
        <f aca="false">IF(AL233&gt;0,BF233/AL233*60,0)</f>
        <v>25.6953067338167</v>
      </c>
      <c r="BH233" s="8" t="n">
        <v>302</v>
      </c>
      <c r="BI233" s="8" t="n">
        <v>477</v>
      </c>
      <c r="BJ233" s="8" t="n">
        <v>488</v>
      </c>
      <c r="BK233" s="12" t="n">
        <f aca="false">BH233/(BH233+BJ233)</f>
        <v>0.382278481012658</v>
      </c>
      <c r="BL233" s="8" t="n">
        <v>131</v>
      </c>
      <c r="BM233" s="8" t="n">
        <v>129</v>
      </c>
      <c r="BN233" s="8" t="n">
        <v>74</v>
      </c>
      <c r="BO233" s="8" t="n">
        <f aca="false">BM233-BN233</f>
        <v>55</v>
      </c>
      <c r="BP233" s="8" t="n">
        <v>43</v>
      </c>
      <c r="BQ233" s="8" t="n">
        <v>33</v>
      </c>
      <c r="BR233" s="8" t="n">
        <v>38</v>
      </c>
      <c r="BS233" s="8" t="n">
        <v>36</v>
      </c>
      <c r="BT233" s="12" t="n">
        <f aca="false">BS233/(EA233+BS233)</f>
        <v>0.0373831775700935</v>
      </c>
      <c r="BU233" s="8" t="n">
        <v>45</v>
      </c>
      <c r="BV233" s="8" t="n">
        <v>57</v>
      </c>
      <c r="BW233" s="12" t="n">
        <f aca="false">IF(BU233+BV233&gt;0,BU233/(BU233+BV233),0)</f>
        <v>0.441176470588235</v>
      </c>
      <c r="BX233" s="8" t="n">
        <v>15</v>
      </c>
      <c r="BY233" s="8" t="n">
        <v>16</v>
      </c>
      <c r="BZ233" s="8" t="n">
        <v>11</v>
      </c>
      <c r="CA233" s="8" t="n">
        <v>16</v>
      </c>
      <c r="CB233" s="8" t="n">
        <v>19</v>
      </c>
      <c r="CC233" s="8" t="n">
        <v>25</v>
      </c>
      <c r="CD233" s="8" t="n">
        <v>6</v>
      </c>
      <c r="CE233" s="8" t="n">
        <v>15</v>
      </c>
      <c r="CF233" s="8" t="n">
        <v>17</v>
      </c>
      <c r="CG233" s="8" t="n">
        <v>16</v>
      </c>
      <c r="CH233" s="8" t="n">
        <v>35</v>
      </c>
      <c r="CI233" s="8" t="n">
        <v>39</v>
      </c>
      <c r="CJ233" s="8" t="n">
        <v>0</v>
      </c>
      <c r="CK233" s="8" t="n">
        <v>0</v>
      </c>
      <c r="CL233" s="8" t="n">
        <v>2</v>
      </c>
      <c r="CM233" s="8" t="n">
        <v>0</v>
      </c>
      <c r="CN233" s="8" t="n">
        <v>2</v>
      </c>
      <c r="CO233" s="8" t="n">
        <v>0</v>
      </c>
      <c r="CP233" s="8" t="n">
        <v>0</v>
      </c>
      <c r="CQ233" s="8" t="n">
        <v>0</v>
      </c>
      <c r="CR233" s="8" t="n">
        <v>0</v>
      </c>
      <c r="CS233" s="8" t="n">
        <v>1</v>
      </c>
      <c r="CT233" s="8" t="n">
        <v>2</v>
      </c>
      <c r="CU233" s="8" t="n">
        <v>1</v>
      </c>
      <c r="CV233" s="8" t="n">
        <v>0</v>
      </c>
      <c r="CW233" s="8" t="n">
        <v>9</v>
      </c>
      <c r="CX233" s="8" t="n">
        <v>0</v>
      </c>
      <c r="CY233" s="8" t="n">
        <v>1</v>
      </c>
      <c r="CZ233" s="8" t="n">
        <v>5</v>
      </c>
      <c r="DA233" s="8" t="n">
        <v>37</v>
      </c>
      <c r="DB233" s="8" t="n">
        <v>5</v>
      </c>
      <c r="DC233" s="8" t="n">
        <v>1</v>
      </c>
      <c r="DD233" s="8" t="n">
        <v>15</v>
      </c>
      <c r="DE233" s="8" t="n">
        <v>32</v>
      </c>
      <c r="DF233" s="8" t="n">
        <v>8</v>
      </c>
      <c r="DG233" s="8" t="n">
        <v>0</v>
      </c>
      <c r="DH233" s="8" t="n">
        <v>80</v>
      </c>
      <c r="DI233" s="8" t="n">
        <v>18</v>
      </c>
      <c r="DJ233" s="8" t="n">
        <v>17</v>
      </c>
      <c r="DK233" s="8" t="n">
        <v>18</v>
      </c>
      <c r="DL233" s="8" t="n">
        <v>18</v>
      </c>
      <c r="DM233" s="8" t="n">
        <v>0</v>
      </c>
      <c r="DN233" s="8" t="n">
        <v>17</v>
      </c>
      <c r="DO233" s="8" t="n">
        <v>17</v>
      </c>
      <c r="DP233" s="8" t="n">
        <v>0</v>
      </c>
      <c r="DQ233" s="8" t="n">
        <f aca="false">DJ233-DI233</f>
        <v>-1</v>
      </c>
      <c r="DR233" s="19" t="n">
        <v>-5.814</v>
      </c>
      <c r="DS233" s="8" t="n">
        <v>17</v>
      </c>
      <c r="DT233" s="8" t="n">
        <v>1</v>
      </c>
      <c r="DU233" s="8" t="n">
        <v>0</v>
      </c>
      <c r="DV233" s="8" t="n">
        <v>0</v>
      </c>
      <c r="DW233" s="8" t="n">
        <v>0</v>
      </c>
      <c r="DX233" s="8" t="n">
        <v>906</v>
      </c>
      <c r="DY233" s="8" t="n">
        <v>1238</v>
      </c>
      <c r="DZ233" s="8" t="n">
        <v>705</v>
      </c>
      <c r="EA233" s="8" t="n">
        <v>927</v>
      </c>
      <c r="EB233" s="8" t="n">
        <v>511</v>
      </c>
      <c r="EC233" s="8" t="n">
        <v>684</v>
      </c>
      <c r="ED233" s="8" t="n">
        <v>40.67</v>
      </c>
      <c r="EE233" s="8" t="n">
        <v>60.89</v>
      </c>
      <c r="EF233" s="8" t="n">
        <v>43</v>
      </c>
      <c r="EG233" s="8" t="n">
        <v>61</v>
      </c>
      <c r="EH233" s="12" t="n">
        <f aca="false">EF233/EB233</f>
        <v>0.0841487279843444</v>
      </c>
      <c r="EI233" s="20" t="n">
        <f aca="false">1-EG233/EC233</f>
        <v>0.910818713450292</v>
      </c>
      <c r="EJ233" s="21" t="n">
        <f aca="false">EH233+EI233</f>
        <v>0.994967441434637</v>
      </c>
      <c r="EK233" s="8" t="n">
        <v>921</v>
      </c>
      <c r="EL233" s="8" t="n">
        <v>1259</v>
      </c>
      <c r="EM233" s="8" t="n">
        <v>718</v>
      </c>
      <c r="EN233" s="8" t="n">
        <v>941</v>
      </c>
      <c r="EO233" s="8" t="n">
        <v>523</v>
      </c>
      <c r="EP233" s="8" t="n">
        <v>692</v>
      </c>
      <c r="EQ233" s="8" t="n">
        <v>43</v>
      </c>
      <c r="ER233" s="8" t="n">
        <v>61</v>
      </c>
      <c r="ES233" s="8" t="n">
        <v>412</v>
      </c>
      <c r="ET233" s="8" t="n">
        <v>646</v>
      </c>
      <c r="EU233" s="8" t="n">
        <v>138</v>
      </c>
      <c r="EV233" s="8" t="n">
        <v>261</v>
      </c>
      <c r="EW233" s="8" t="n">
        <v>23</v>
      </c>
      <c r="EX233" s="8" t="n">
        <v>35</v>
      </c>
      <c r="EY233" s="8" t="n">
        <v>77</v>
      </c>
      <c r="EZ233" s="8" t="n">
        <v>65</v>
      </c>
      <c r="FA233" s="8" t="n">
        <v>1.2</v>
      </c>
      <c r="FB233" s="8" t="n">
        <v>1.5</v>
      </c>
      <c r="FC233" s="8" t="n">
        <v>2.8</v>
      </c>
      <c r="FD233" s="19" t="n">
        <v>26.04</v>
      </c>
      <c r="FE233" s="18" t="n">
        <f aca="false">FD233/V233</f>
        <v>0.3472</v>
      </c>
      <c r="FF233" s="8" t="n">
        <v>2.7416</v>
      </c>
      <c r="FG233" s="8" t="n">
        <v>0.29</v>
      </c>
      <c r="FH233" s="8" t="n">
        <v>-0.06</v>
      </c>
      <c r="FI233" s="8" t="n">
        <v>0.23</v>
      </c>
      <c r="FJ233" s="22"/>
      <c r="FK233" s="22"/>
      <c r="FL233" s="22"/>
      <c r="FM233" s="8" t="n">
        <f aca="false">BL233+BS233+AH233+DT233</f>
        <v>207</v>
      </c>
      <c r="FN233" s="19" t="n">
        <f aca="false">IF(DS233&gt;0,(BL233+BR233)/DS233,0)</f>
        <v>9.94117647058824</v>
      </c>
      <c r="FO233" s="12" t="n">
        <v>0.0714237856</v>
      </c>
      <c r="FP233" s="19" t="n">
        <f aca="false">Z233-AH233/10</f>
        <v>27.1</v>
      </c>
      <c r="FQ233" s="19" t="n">
        <f aca="false">Z233+DR233/5</f>
        <v>29.8372</v>
      </c>
      <c r="FR233" s="19" t="n">
        <f aca="false">(DX233+DY233)/AL233*60</f>
        <v>111.700603481961</v>
      </c>
      <c r="FS233" s="8" t="n">
        <v>5</v>
      </c>
      <c r="FT233" s="17" t="s">
        <v>1341</v>
      </c>
      <c r="FU233" s="8" t="n">
        <v>242</v>
      </c>
      <c r="FV233" s="17" t="s">
        <v>412</v>
      </c>
      <c r="FW233" s="17" t="s">
        <v>280</v>
      </c>
      <c r="FX233" s="23" t="n">
        <v>4500000</v>
      </c>
      <c r="FY233" s="23" t="n">
        <v>3850000</v>
      </c>
      <c r="FZ233" s="8" t="n">
        <v>568</v>
      </c>
      <c r="GA233" s="8" t="n">
        <v>93</v>
      </c>
      <c r="GB233" s="8" t="n">
        <v>117</v>
      </c>
      <c r="GC233" s="8" t="n">
        <v>210</v>
      </c>
      <c r="GD233" s="8" t="n">
        <v>7</v>
      </c>
      <c r="GE233" s="8" t="n">
        <v>171</v>
      </c>
      <c r="GF233" s="8" t="n">
        <v>1150</v>
      </c>
      <c r="GG233" s="8" t="n">
        <v>8346</v>
      </c>
      <c r="GH233" s="8" t="n">
        <v>9.7</v>
      </c>
      <c r="GI233" s="8" t="n">
        <v>9.7</v>
      </c>
      <c r="GJ233" s="8" t="n">
        <v>19.4</v>
      </c>
      <c r="GK233" s="8" t="n">
        <f aca="false">Z233-AH233/10</f>
        <v>27.1</v>
      </c>
      <c r="GL233" s="22"/>
      <c r="GM233" s="22"/>
      <c r="GN233" s="22"/>
      <c r="GO233" s="22"/>
      <c r="GP233" s="22"/>
    </row>
    <row r="234" customFormat="false" ht="13.65" hidden="false" customHeight="true" outlineLevel="0" collapsed="false">
      <c r="A234" s="16" t="n">
        <v>30803</v>
      </c>
      <c r="B234" s="17" t="s">
        <v>1342</v>
      </c>
      <c r="C234" s="17" t="s">
        <v>282</v>
      </c>
      <c r="D234" s="17" t="s">
        <v>283</v>
      </c>
      <c r="E234" s="17" t="s">
        <v>283</v>
      </c>
      <c r="F234" s="8" t="n">
        <v>75</v>
      </c>
      <c r="G234" s="8" t="n">
        <v>221</v>
      </c>
      <c r="H234" s="8" t="n">
        <v>2003</v>
      </c>
      <c r="I234" s="8" t="n">
        <v>2</v>
      </c>
      <c r="J234" s="8" t="n">
        <v>62</v>
      </c>
      <c r="K234" s="17" t="s">
        <v>273</v>
      </c>
      <c r="L234" s="8" t="n">
        <v>2006</v>
      </c>
      <c r="M234" s="8" t="n">
        <v>33</v>
      </c>
      <c r="N234" s="8" t="n">
        <v>12</v>
      </c>
      <c r="O234" s="8" t="n">
        <v>8470655</v>
      </c>
      <c r="P234" s="17" t="s">
        <v>1343</v>
      </c>
      <c r="Q234" s="17" t="s">
        <v>1344</v>
      </c>
      <c r="R234" s="17" t="s">
        <v>1345</v>
      </c>
      <c r="S234" s="17" t="s">
        <v>1346</v>
      </c>
      <c r="T234" s="17" t="s">
        <v>299</v>
      </c>
      <c r="U234" s="17" t="s">
        <v>338</v>
      </c>
      <c r="V234" s="8" t="n">
        <v>57</v>
      </c>
      <c r="W234" s="8" t="n">
        <v>14</v>
      </c>
      <c r="X234" s="8" t="n">
        <v>19</v>
      </c>
      <c r="Y234" s="8" t="n">
        <v>14</v>
      </c>
      <c r="Z234" s="8" t="n">
        <v>33</v>
      </c>
      <c r="AA234" s="8" t="n">
        <v>9</v>
      </c>
      <c r="AB234" s="8" t="n">
        <v>52</v>
      </c>
      <c r="AC234" s="18" t="n">
        <f aca="false">Z234/V234</f>
        <v>0.578947368421053</v>
      </c>
      <c r="AD234" s="19" t="n">
        <f aca="false">IF(FZ234&gt;V234,Z234-V234*(GC234-Z234)/(FZ234-V234),0)</f>
        <v>-2.43820224719102</v>
      </c>
      <c r="AE234" s="19" t="n">
        <v>12.587</v>
      </c>
      <c r="AF234" s="8" t="n">
        <v>2</v>
      </c>
      <c r="AG234" s="8" t="n">
        <v>7.4</v>
      </c>
      <c r="AH234" s="8" t="n">
        <v>53</v>
      </c>
      <c r="AI234" s="8" t="n">
        <v>1114</v>
      </c>
      <c r="AJ234" s="8" t="n">
        <v>52652</v>
      </c>
      <c r="AK234" s="19" t="n">
        <v>877.53333333333</v>
      </c>
      <c r="AL234" s="8" t="n">
        <v>877.53</v>
      </c>
      <c r="AM234" s="8" t="n">
        <v>878</v>
      </c>
      <c r="AN234" s="18" t="n">
        <f aca="false">AJ234/60/V234</f>
        <v>15.3953216374269</v>
      </c>
      <c r="AO234" s="8" t="n">
        <v>25.91</v>
      </c>
      <c r="AP234" s="12" t="n">
        <f aca="false">IF(EF234&gt;0,Z234/EF234,0)</f>
        <v>0.6875</v>
      </c>
      <c r="AQ234" s="8" t="n">
        <v>240</v>
      </c>
      <c r="AR234" s="8" t="n">
        <v>240</v>
      </c>
      <c r="AS234" s="8" t="n">
        <v>240</v>
      </c>
      <c r="AT234" s="8" t="n">
        <v>214</v>
      </c>
      <c r="AU234" s="8" t="n">
        <v>214</v>
      </c>
      <c r="AV234" s="8" t="n">
        <v>160</v>
      </c>
      <c r="AW234" s="8" t="n">
        <v>131</v>
      </c>
      <c r="AX234" s="8" t="n">
        <v>61</v>
      </c>
      <c r="AY234" s="8" t="n">
        <v>10</v>
      </c>
      <c r="AZ234" s="8" t="n">
        <v>15</v>
      </c>
      <c r="BA234" s="8" t="n">
        <f aca="false">AY234+AZ234</f>
        <v>25</v>
      </c>
      <c r="BB234" s="8" t="n">
        <v>16.07</v>
      </c>
      <c r="BC234" s="8" t="n">
        <v>37.6688</v>
      </c>
      <c r="BD234" s="19" t="n">
        <v>268.6</v>
      </c>
      <c r="BE234" s="19" t="n">
        <v>18.3651143356378</v>
      </c>
      <c r="BF234" s="19" t="n">
        <f aca="false">AQ234+BD234</f>
        <v>508.6</v>
      </c>
      <c r="BG234" s="19" t="n">
        <f aca="false">IF(AL234&gt;0,BF234/AL234*60,0)</f>
        <v>34.7748794912995</v>
      </c>
      <c r="BH234" s="8" t="n">
        <v>315</v>
      </c>
      <c r="BI234" s="8" t="n">
        <v>282</v>
      </c>
      <c r="BJ234" s="8" t="n">
        <v>264</v>
      </c>
      <c r="BK234" s="12" t="n">
        <f aca="false">BH234/(BH234+BJ234)</f>
        <v>0.544041450777202</v>
      </c>
      <c r="BL234" s="8" t="n">
        <v>137</v>
      </c>
      <c r="BM234" s="8" t="n">
        <v>137</v>
      </c>
      <c r="BN234" s="8" t="n">
        <v>85</v>
      </c>
      <c r="BO234" s="8" t="n">
        <f aca="false">BM234-BN234</f>
        <v>52</v>
      </c>
      <c r="BP234" s="8" t="n">
        <v>54</v>
      </c>
      <c r="BQ234" s="8" t="n">
        <v>21</v>
      </c>
      <c r="BR234" s="8" t="n">
        <v>31</v>
      </c>
      <c r="BS234" s="8" t="n">
        <v>25</v>
      </c>
      <c r="BT234" s="12" t="n">
        <f aca="false">BS234/(EA234+BS234)</f>
        <v>0.0479846449136277</v>
      </c>
      <c r="BU234" s="8" t="n">
        <v>125</v>
      </c>
      <c r="BV234" s="8" t="n">
        <v>117</v>
      </c>
      <c r="BW234" s="12" t="n">
        <f aca="false">IF(BU234+BV234&gt;0,BU234/(BU234+BV234),0)</f>
        <v>0.516528925619835</v>
      </c>
      <c r="BX234" s="8" t="n">
        <v>40</v>
      </c>
      <c r="BY234" s="8" t="n">
        <v>37</v>
      </c>
      <c r="BZ234" s="8" t="n">
        <v>32</v>
      </c>
      <c r="CA234" s="8" t="n">
        <v>39</v>
      </c>
      <c r="CB234" s="8" t="n">
        <v>53</v>
      </c>
      <c r="CC234" s="8" t="n">
        <v>41</v>
      </c>
      <c r="CD234" s="8" t="n">
        <v>20</v>
      </c>
      <c r="CE234" s="8" t="n">
        <v>23</v>
      </c>
      <c r="CF234" s="8" t="n">
        <v>69</v>
      </c>
      <c r="CG234" s="8" t="n">
        <v>51</v>
      </c>
      <c r="CH234" s="8" t="n">
        <v>69</v>
      </c>
      <c r="CI234" s="8" t="n">
        <v>68</v>
      </c>
      <c r="CJ234" s="8" t="n">
        <v>0</v>
      </c>
      <c r="CK234" s="8" t="n">
        <v>0</v>
      </c>
      <c r="CL234" s="8" t="n">
        <v>1</v>
      </c>
      <c r="CM234" s="8" t="n">
        <v>1</v>
      </c>
      <c r="CN234" s="8" t="n">
        <v>3</v>
      </c>
      <c r="CO234" s="8" t="n">
        <v>0</v>
      </c>
      <c r="CP234" s="8" t="n">
        <v>0</v>
      </c>
      <c r="CQ234" s="8" t="n">
        <v>1</v>
      </c>
      <c r="CR234" s="8" t="n">
        <v>0</v>
      </c>
      <c r="CS234" s="8" t="n">
        <v>0</v>
      </c>
      <c r="CT234" s="8" t="n">
        <v>3</v>
      </c>
      <c r="CU234" s="8" t="n">
        <v>2</v>
      </c>
      <c r="CV234" s="8" t="n">
        <v>0</v>
      </c>
      <c r="CW234" s="8" t="n">
        <v>8</v>
      </c>
      <c r="CX234" s="8" t="n">
        <v>0</v>
      </c>
      <c r="CY234" s="8" t="n">
        <v>4</v>
      </c>
      <c r="CZ234" s="8" t="n">
        <v>6</v>
      </c>
      <c r="DA234" s="8" t="n">
        <v>44</v>
      </c>
      <c r="DB234" s="8" t="n">
        <v>10</v>
      </c>
      <c r="DC234" s="8" t="n">
        <v>1</v>
      </c>
      <c r="DD234" s="8" t="n">
        <v>7</v>
      </c>
      <c r="DE234" s="8" t="n">
        <v>34</v>
      </c>
      <c r="DF234" s="8" t="n">
        <v>11</v>
      </c>
      <c r="DG234" s="8" t="n">
        <v>0</v>
      </c>
      <c r="DH234" s="8" t="n">
        <v>97</v>
      </c>
      <c r="DI234" s="8" t="n">
        <v>14</v>
      </c>
      <c r="DJ234" s="8" t="n">
        <v>5</v>
      </c>
      <c r="DK234" s="8" t="n">
        <v>12</v>
      </c>
      <c r="DL234" s="8" t="n">
        <v>11</v>
      </c>
      <c r="DM234" s="8" t="n">
        <v>1</v>
      </c>
      <c r="DN234" s="8" t="n">
        <v>6</v>
      </c>
      <c r="DO234" s="8" t="n">
        <v>4</v>
      </c>
      <c r="DP234" s="8" t="n">
        <v>2</v>
      </c>
      <c r="DQ234" s="8" t="n">
        <f aca="false">DJ234-DI234</f>
        <v>-9</v>
      </c>
      <c r="DR234" s="19" t="n">
        <v>-6.41</v>
      </c>
      <c r="DS234" s="8" t="n">
        <v>9</v>
      </c>
      <c r="DT234" s="8" t="n">
        <v>3</v>
      </c>
      <c r="DU234" s="8" t="n">
        <v>1</v>
      </c>
      <c r="DV234" s="8" t="n">
        <v>0</v>
      </c>
      <c r="DW234" s="8" t="n">
        <v>1</v>
      </c>
      <c r="DX234" s="8" t="n">
        <v>989</v>
      </c>
      <c r="DY234" s="8" t="n">
        <v>675</v>
      </c>
      <c r="DZ234" s="8" t="n">
        <v>750</v>
      </c>
      <c r="EA234" s="8" t="n">
        <v>496</v>
      </c>
      <c r="EB234" s="8" t="n">
        <v>542</v>
      </c>
      <c r="EC234" s="8" t="n">
        <v>349</v>
      </c>
      <c r="ED234" s="8" t="n">
        <v>49.57</v>
      </c>
      <c r="EE234" s="8" t="n">
        <v>27.78</v>
      </c>
      <c r="EF234" s="8" t="n">
        <v>48</v>
      </c>
      <c r="EG234" s="8" t="n">
        <v>33</v>
      </c>
      <c r="EH234" s="12" t="n">
        <f aca="false">EF234/EB234</f>
        <v>0.0885608856088561</v>
      </c>
      <c r="EI234" s="20" t="n">
        <f aca="false">1-EG234/EC234</f>
        <v>0.905444126074498</v>
      </c>
      <c r="EJ234" s="21" t="n">
        <f aca="false">EH234+EI234</f>
        <v>0.994005011683355</v>
      </c>
      <c r="EK234" s="8" t="n">
        <v>990</v>
      </c>
      <c r="EL234" s="8" t="n">
        <v>675</v>
      </c>
      <c r="EM234" s="8" t="n">
        <v>751</v>
      </c>
      <c r="EN234" s="8" t="n">
        <v>496</v>
      </c>
      <c r="EO234" s="8" t="n">
        <v>544</v>
      </c>
      <c r="EP234" s="8" t="n">
        <v>349</v>
      </c>
      <c r="EQ234" s="8" t="n">
        <v>48</v>
      </c>
      <c r="ER234" s="8" t="n">
        <v>33</v>
      </c>
      <c r="ES234" s="8" t="n">
        <v>482</v>
      </c>
      <c r="ET234" s="8" t="n">
        <v>314</v>
      </c>
      <c r="EU234" s="8" t="n">
        <v>168</v>
      </c>
      <c r="EV234" s="8" t="n">
        <v>106</v>
      </c>
      <c r="EW234" s="8" t="n">
        <v>22</v>
      </c>
      <c r="EX234" s="8" t="n">
        <v>22</v>
      </c>
      <c r="EY234" s="8" t="n">
        <v>66</v>
      </c>
      <c r="EZ234" s="8" t="n">
        <v>52</v>
      </c>
      <c r="FA234" s="8" t="n">
        <v>2.4</v>
      </c>
      <c r="FB234" s="8" t="n">
        <v>1.1</v>
      </c>
      <c r="FC234" s="8" t="n">
        <v>3.4</v>
      </c>
      <c r="FD234" s="19" t="n">
        <v>41.93</v>
      </c>
      <c r="FE234" s="18" t="n">
        <f aca="false">FD234/V234</f>
        <v>0.735614035087719</v>
      </c>
      <c r="FF234" s="8" t="n">
        <v>3.0213</v>
      </c>
      <c r="FG234" s="8" t="n">
        <v>-0.09</v>
      </c>
      <c r="FH234" s="8" t="n">
        <v>0.09</v>
      </c>
      <c r="FI234" s="8" t="n">
        <v>-0.01</v>
      </c>
      <c r="FJ234" s="22"/>
      <c r="FK234" s="22"/>
      <c r="FL234" s="22"/>
      <c r="FM234" s="8" t="n">
        <f aca="false">BL234+BS234+AH234+DT234</f>
        <v>218</v>
      </c>
      <c r="FN234" s="19" t="n">
        <f aca="false">IF(DS234&gt;0,(BL234+BR234)/DS234,0)</f>
        <v>18.6666666666667</v>
      </c>
      <c r="FO234" s="12" t="n">
        <v>0.0796061299</v>
      </c>
      <c r="FP234" s="19" t="n">
        <f aca="false">Z234-AH234/10</f>
        <v>27.7</v>
      </c>
      <c r="FQ234" s="19" t="n">
        <f aca="false">Z234+DR234/5</f>
        <v>31.718</v>
      </c>
      <c r="FR234" s="19" t="n">
        <f aca="false">(DX234+DY234)/AL234*60</f>
        <v>113.773888072203</v>
      </c>
      <c r="FS234" s="8" t="n">
        <v>4</v>
      </c>
      <c r="FT234" s="17" t="s">
        <v>453</v>
      </c>
      <c r="FU234" s="8" t="n">
        <v>195</v>
      </c>
      <c r="FV234" s="22"/>
      <c r="FW234" s="17" t="s">
        <v>280</v>
      </c>
      <c r="FX234" s="23" t="n">
        <v>8000000</v>
      </c>
      <c r="FY234" s="23" t="n">
        <v>6000000</v>
      </c>
      <c r="FZ234" s="8" t="n">
        <v>858</v>
      </c>
      <c r="GA234" s="8" t="n">
        <v>237</v>
      </c>
      <c r="GB234" s="8" t="n">
        <v>294</v>
      </c>
      <c r="GC234" s="8" t="n">
        <v>531</v>
      </c>
      <c r="GD234" s="8" t="n">
        <v>69</v>
      </c>
      <c r="GE234" s="8" t="n">
        <v>1091</v>
      </c>
      <c r="GF234" s="8" t="n">
        <v>1985</v>
      </c>
      <c r="GG234" s="8" t="n">
        <v>15409</v>
      </c>
      <c r="GH234" s="8" t="n">
        <v>40.8</v>
      </c>
      <c r="GI234" s="8" t="n">
        <v>21.7</v>
      </c>
      <c r="GJ234" s="8" t="n">
        <v>62.5</v>
      </c>
      <c r="GK234" s="8" t="n">
        <f aca="false">Z234-AH234/10</f>
        <v>27.7</v>
      </c>
      <c r="GL234" s="22"/>
      <c r="GM234" s="22"/>
      <c r="GN234" s="22"/>
      <c r="GO234" s="22"/>
      <c r="GP234" s="22"/>
    </row>
    <row r="235" customFormat="false" ht="13.65" hidden="false" customHeight="true" outlineLevel="0" collapsed="false">
      <c r="A235" s="16" t="n">
        <v>31010</v>
      </c>
      <c r="B235" s="17" t="s">
        <v>677</v>
      </c>
      <c r="C235" s="17" t="s">
        <v>360</v>
      </c>
      <c r="D235" s="17" t="s">
        <v>283</v>
      </c>
      <c r="E235" s="17" t="s">
        <v>283</v>
      </c>
      <c r="F235" s="8" t="n">
        <v>72</v>
      </c>
      <c r="G235" s="8" t="n">
        <v>212</v>
      </c>
      <c r="H235" s="8" t="n">
        <v>2004</v>
      </c>
      <c r="I235" s="8" t="n">
        <v>2</v>
      </c>
      <c r="J235" s="8" t="n">
        <v>53</v>
      </c>
      <c r="K235" s="17" t="s">
        <v>263</v>
      </c>
      <c r="L235" s="8" t="n">
        <v>2006</v>
      </c>
      <c r="M235" s="8" t="n">
        <v>33</v>
      </c>
      <c r="N235" s="8" t="n">
        <v>10</v>
      </c>
      <c r="O235" s="8" t="n">
        <v>8471266</v>
      </c>
      <c r="P235" s="17" t="s">
        <v>1347</v>
      </c>
      <c r="Q235" s="17" t="s">
        <v>1348</v>
      </c>
      <c r="R235" s="17" t="s">
        <v>1349</v>
      </c>
      <c r="S235" s="17" t="s">
        <v>1346</v>
      </c>
      <c r="T235" s="17" t="s">
        <v>268</v>
      </c>
      <c r="U235" s="17" t="s">
        <v>510</v>
      </c>
      <c r="V235" s="8" t="n">
        <v>28</v>
      </c>
      <c r="W235" s="8" t="n">
        <v>4</v>
      </c>
      <c r="X235" s="8" t="n">
        <v>1</v>
      </c>
      <c r="Y235" s="8" t="n">
        <v>1</v>
      </c>
      <c r="Z235" s="8" t="n">
        <v>5</v>
      </c>
      <c r="AA235" s="8" t="n">
        <v>20</v>
      </c>
      <c r="AB235" s="8" t="n">
        <v>58</v>
      </c>
      <c r="AC235" s="18" t="n">
        <f aca="false">Z235/V235</f>
        <v>0.178571428571429</v>
      </c>
      <c r="AD235" s="19" t="n">
        <f aca="false">IF(FZ235&gt;V235,Z235-V235*(GC235-Z235)/(FZ235-V235),0)</f>
        <v>-7.88446215139442</v>
      </c>
      <c r="AE235" s="19" t="n">
        <v>2.293</v>
      </c>
      <c r="AF235" s="8" t="n">
        <v>-5</v>
      </c>
      <c r="AG235" s="8" t="n">
        <v>-3.6</v>
      </c>
      <c r="AH235" s="8" t="n">
        <v>10</v>
      </c>
      <c r="AI235" s="8" t="n">
        <v>292</v>
      </c>
      <c r="AJ235" s="8" t="n">
        <v>11711</v>
      </c>
      <c r="AK235" s="19" t="n">
        <v>195.18333333333</v>
      </c>
      <c r="AL235" s="8" t="n">
        <v>195.18</v>
      </c>
      <c r="AM235" s="8" t="n">
        <v>195</v>
      </c>
      <c r="AN235" s="18" t="n">
        <f aca="false">AJ235/60/V235</f>
        <v>6.97083333333333</v>
      </c>
      <c r="AO235" s="8" t="n">
        <v>11.93</v>
      </c>
      <c r="AP235" s="12" t="n">
        <f aca="false">IF(EF235&gt;0,Z235/EF235,0)</f>
        <v>1</v>
      </c>
      <c r="AQ235" s="8" t="n">
        <v>49</v>
      </c>
      <c r="AR235" s="8" t="n">
        <v>49</v>
      </c>
      <c r="AS235" s="8" t="n">
        <v>49</v>
      </c>
      <c r="AT235" s="8" t="n">
        <v>41</v>
      </c>
      <c r="AU235" s="8" t="n">
        <v>41</v>
      </c>
      <c r="AV235" s="8" t="n">
        <v>33</v>
      </c>
      <c r="AW235" s="8" t="n">
        <v>24</v>
      </c>
      <c r="AX235" s="8" t="n">
        <v>14</v>
      </c>
      <c r="AY235" s="8" t="n">
        <v>1</v>
      </c>
      <c r="AZ235" s="8" t="n">
        <v>1</v>
      </c>
      <c r="BA235" s="8" t="n">
        <f aca="false">AY235+AZ235</f>
        <v>2</v>
      </c>
      <c r="BB235" s="8" t="n">
        <v>2.24</v>
      </c>
      <c r="BC235" s="8" t="n">
        <v>34.1212</v>
      </c>
      <c r="BD235" s="19" t="n">
        <v>2</v>
      </c>
      <c r="BE235" s="19" t="n">
        <v>0.614806592092915</v>
      </c>
      <c r="BF235" s="19" t="n">
        <f aca="false">AQ235+BD235</f>
        <v>51</v>
      </c>
      <c r="BG235" s="19" t="n">
        <f aca="false">IF(AL235&gt;0,BF235/AL235*60,0)</f>
        <v>15.6778358438365</v>
      </c>
      <c r="BH235" s="8" t="n">
        <v>66</v>
      </c>
      <c r="BI235" s="8" t="n">
        <v>54</v>
      </c>
      <c r="BJ235" s="8" t="n">
        <v>45</v>
      </c>
      <c r="BK235" s="12" t="n">
        <f aca="false">BH235/(BH235+BJ235)</f>
        <v>0.594594594594595</v>
      </c>
      <c r="BL235" s="8" t="n">
        <v>23</v>
      </c>
      <c r="BM235" s="8" t="n">
        <v>23</v>
      </c>
      <c r="BN235" s="8" t="n">
        <v>17</v>
      </c>
      <c r="BO235" s="8" t="n">
        <f aca="false">BM235-BN235</f>
        <v>6</v>
      </c>
      <c r="BP235" s="8" t="n">
        <v>8</v>
      </c>
      <c r="BQ235" s="8" t="n">
        <v>9</v>
      </c>
      <c r="BR235" s="8" t="n">
        <v>0</v>
      </c>
      <c r="BS235" s="8" t="n">
        <v>7</v>
      </c>
      <c r="BT235" s="12" t="n">
        <f aca="false">BS235/(EA235+BS235)</f>
        <v>0.0445859872611465</v>
      </c>
      <c r="BU235" s="8" t="n">
        <v>4</v>
      </c>
      <c r="BV235" s="8" t="n">
        <v>6</v>
      </c>
      <c r="BW235" s="12" t="n">
        <f aca="false">IF(BU235+BV235&gt;0,BU235/(BU235+BV235),0)</f>
        <v>0.4</v>
      </c>
      <c r="BX235" s="8" t="n">
        <v>3</v>
      </c>
      <c r="BY235" s="8" t="n">
        <v>0</v>
      </c>
      <c r="BZ235" s="8" t="n">
        <v>1</v>
      </c>
      <c r="CA235" s="8" t="n">
        <v>1</v>
      </c>
      <c r="CB235" s="8" t="n">
        <v>0</v>
      </c>
      <c r="CC235" s="8" t="n">
        <v>5</v>
      </c>
      <c r="CD235" s="8" t="n">
        <v>1</v>
      </c>
      <c r="CE235" s="8" t="n">
        <v>3</v>
      </c>
      <c r="CF235" s="8" t="n">
        <v>2</v>
      </c>
      <c r="CG235" s="8" t="n">
        <v>0</v>
      </c>
      <c r="CH235" s="8" t="n">
        <v>3</v>
      </c>
      <c r="CI235" s="8" t="n">
        <v>5</v>
      </c>
      <c r="CJ235" s="8" t="n">
        <v>0</v>
      </c>
      <c r="CK235" s="8" t="n">
        <v>0</v>
      </c>
      <c r="CL235" s="8" t="n">
        <v>1</v>
      </c>
      <c r="CM235" s="8" t="n">
        <v>0</v>
      </c>
      <c r="CN235" s="8" t="n">
        <v>0</v>
      </c>
      <c r="CO235" s="8" t="n">
        <v>0</v>
      </c>
      <c r="CP235" s="8" t="n">
        <v>0</v>
      </c>
      <c r="CQ235" s="8" t="n">
        <v>0</v>
      </c>
      <c r="CR235" s="8" t="n">
        <v>0</v>
      </c>
      <c r="CS235" s="8" t="n">
        <v>1</v>
      </c>
      <c r="CT235" s="8" t="n">
        <v>0</v>
      </c>
      <c r="CU235" s="8" t="n">
        <v>1</v>
      </c>
      <c r="CV235" s="8" t="n">
        <v>0</v>
      </c>
      <c r="CW235" s="8" t="n">
        <v>2</v>
      </c>
      <c r="CX235" s="8" t="n">
        <v>0</v>
      </c>
      <c r="CY235" s="8" t="n">
        <v>1</v>
      </c>
      <c r="CZ235" s="8" t="n">
        <v>2</v>
      </c>
      <c r="DA235" s="8" t="n">
        <v>5</v>
      </c>
      <c r="DB235" s="8" t="n">
        <v>3</v>
      </c>
      <c r="DC235" s="8" t="n">
        <v>0</v>
      </c>
      <c r="DD235" s="8" t="n">
        <v>3</v>
      </c>
      <c r="DE235" s="8" t="n">
        <v>7</v>
      </c>
      <c r="DF235" s="8" t="n">
        <v>6</v>
      </c>
      <c r="DG235" s="8" t="n">
        <v>1</v>
      </c>
      <c r="DH235" s="8" t="n">
        <v>13</v>
      </c>
      <c r="DI235" s="8" t="n">
        <v>5</v>
      </c>
      <c r="DJ235" s="8" t="n">
        <v>1</v>
      </c>
      <c r="DK235" s="8" t="n">
        <v>5</v>
      </c>
      <c r="DL235" s="8" t="n">
        <v>5</v>
      </c>
      <c r="DM235" s="8" t="n">
        <v>0</v>
      </c>
      <c r="DN235" s="8" t="n">
        <v>1</v>
      </c>
      <c r="DO235" s="8" t="n">
        <v>1</v>
      </c>
      <c r="DP235" s="8" t="n">
        <v>0</v>
      </c>
      <c r="DQ235" s="8" t="n">
        <f aca="false">DJ235-DI235</f>
        <v>-4</v>
      </c>
      <c r="DR235" s="19" t="n">
        <v>-2.196</v>
      </c>
      <c r="DS235" s="8" t="n">
        <v>5</v>
      </c>
      <c r="DT235" s="8" t="n">
        <v>0</v>
      </c>
      <c r="DU235" s="8" t="n">
        <v>0</v>
      </c>
      <c r="DV235" s="8" t="n">
        <v>0</v>
      </c>
      <c r="DW235" s="8" t="n">
        <v>0</v>
      </c>
      <c r="DX235" s="8" t="n">
        <v>135</v>
      </c>
      <c r="DY235" s="8" t="n">
        <v>200</v>
      </c>
      <c r="DZ235" s="8" t="n">
        <v>108</v>
      </c>
      <c r="EA235" s="8" t="n">
        <v>150</v>
      </c>
      <c r="EB235" s="8" t="n">
        <v>82</v>
      </c>
      <c r="EC235" s="8" t="n">
        <v>103</v>
      </c>
      <c r="ED235" s="8" t="n">
        <v>5.77</v>
      </c>
      <c r="EE235" s="8" t="n">
        <v>9.09</v>
      </c>
      <c r="EF235" s="8" t="n">
        <v>5</v>
      </c>
      <c r="EG235" s="8" t="n">
        <v>9</v>
      </c>
      <c r="EH235" s="12" t="n">
        <f aca="false">EF235/EB235</f>
        <v>0.0609756097560976</v>
      </c>
      <c r="EI235" s="20" t="n">
        <f aca="false">1-EG235/EC235</f>
        <v>0.912621359223301</v>
      </c>
      <c r="EJ235" s="21" t="n">
        <f aca="false">EH235+EI235</f>
        <v>0.973596968979399</v>
      </c>
      <c r="EK235" s="8" t="n">
        <v>135</v>
      </c>
      <c r="EL235" s="8" t="n">
        <v>199</v>
      </c>
      <c r="EM235" s="8" t="n">
        <v>108</v>
      </c>
      <c r="EN235" s="8" t="n">
        <v>149</v>
      </c>
      <c r="EO235" s="8" t="n">
        <v>81</v>
      </c>
      <c r="EP235" s="8" t="n">
        <v>103</v>
      </c>
      <c r="EQ235" s="8" t="n">
        <v>5</v>
      </c>
      <c r="ER235" s="8" t="n">
        <v>9</v>
      </c>
      <c r="ES235" s="8" t="n">
        <v>60</v>
      </c>
      <c r="ET235" s="8" t="n">
        <v>106</v>
      </c>
      <c r="EU235" s="8" t="n">
        <v>24</v>
      </c>
      <c r="EV235" s="8" t="n">
        <v>48</v>
      </c>
      <c r="EW235" s="8" t="n">
        <v>3</v>
      </c>
      <c r="EX235" s="8" t="n">
        <v>6</v>
      </c>
      <c r="EY235" s="8" t="n">
        <v>20</v>
      </c>
      <c r="EZ235" s="8" t="n">
        <v>10</v>
      </c>
      <c r="FA235" s="8" t="n">
        <v>0.4</v>
      </c>
      <c r="FB235" s="8" t="n">
        <v>0</v>
      </c>
      <c r="FC235" s="8" t="n">
        <v>0.4</v>
      </c>
      <c r="FD235" s="19" t="n">
        <v>2.06</v>
      </c>
      <c r="FE235" s="18" t="n">
        <f aca="false">FD235/V235</f>
        <v>0.0735714285714286</v>
      </c>
      <c r="FF235" s="8" t="n">
        <v>0.9051</v>
      </c>
      <c r="FG235" s="8" t="n">
        <v>0.12</v>
      </c>
      <c r="FH235" s="8" t="n">
        <v>-0.06</v>
      </c>
      <c r="FI235" s="8" t="n">
        <v>0.06</v>
      </c>
      <c r="FJ235" s="22"/>
      <c r="FK235" s="22"/>
      <c r="FL235" s="22"/>
      <c r="FM235" s="8" t="n">
        <f aca="false">BL235+BS235+AH235+DT235</f>
        <v>40</v>
      </c>
      <c r="FN235" s="19" t="n">
        <f aca="false">IF(DS235&gt;0,(BL235+BR235)/DS235,0)</f>
        <v>4.6</v>
      </c>
      <c r="FO235" s="12" t="n">
        <v>0.0563186813</v>
      </c>
      <c r="FP235" s="19" t="n">
        <f aca="false">Z235-AH235/10</f>
        <v>4</v>
      </c>
      <c r="FQ235" s="19" t="n">
        <f aca="false">Z235+DR235/5</f>
        <v>4.5608</v>
      </c>
      <c r="FR235" s="19" t="n">
        <f aca="false">(DX235+DY235)/AL235*60</f>
        <v>102.981862895789</v>
      </c>
      <c r="FS235" s="8" t="n">
        <v>4</v>
      </c>
      <c r="FT235" s="17" t="s">
        <v>617</v>
      </c>
      <c r="FU235" s="8" t="n">
        <v>195</v>
      </c>
      <c r="FV235" s="22"/>
      <c r="FW235" s="17" t="s">
        <v>280</v>
      </c>
      <c r="FX235" s="23" t="n">
        <v>700000</v>
      </c>
      <c r="FY235" s="23" t="n">
        <v>700000</v>
      </c>
      <c r="FZ235" s="8" t="n">
        <v>530</v>
      </c>
      <c r="GA235" s="8" t="n">
        <v>124</v>
      </c>
      <c r="GB235" s="8" t="n">
        <v>112</v>
      </c>
      <c r="GC235" s="8" t="n">
        <v>236</v>
      </c>
      <c r="GD235" s="8" t="n">
        <v>-31</v>
      </c>
      <c r="GE235" s="8" t="n">
        <v>216</v>
      </c>
      <c r="GF235" s="8" t="n">
        <v>1378</v>
      </c>
      <c r="GG235" s="8" t="n">
        <v>7795</v>
      </c>
      <c r="GH235" s="8" t="n">
        <v>17</v>
      </c>
      <c r="GI235" s="8" t="n">
        <v>7.5</v>
      </c>
      <c r="GJ235" s="8" t="n">
        <v>24.5</v>
      </c>
      <c r="GK235" s="8" t="n">
        <f aca="false">Z235-AH235/10</f>
        <v>4</v>
      </c>
      <c r="GL235" s="22"/>
      <c r="GM235" s="22"/>
      <c r="GN235" s="22"/>
      <c r="GO235" s="22"/>
      <c r="GP235" s="22"/>
    </row>
    <row r="236" customFormat="false" ht="13.65" hidden="false" customHeight="true" outlineLevel="0" collapsed="false">
      <c r="A236" s="16" t="n">
        <v>31669</v>
      </c>
      <c r="B236" s="17" t="s">
        <v>1350</v>
      </c>
      <c r="C236" s="17" t="s">
        <v>261</v>
      </c>
      <c r="D236" s="17" t="s">
        <v>262</v>
      </c>
      <c r="E236" s="17" t="s">
        <v>262</v>
      </c>
      <c r="F236" s="8" t="n">
        <v>67</v>
      </c>
      <c r="G236" s="8" t="n">
        <v>180</v>
      </c>
      <c r="H236" s="22"/>
      <c r="I236" s="22"/>
      <c r="J236" s="22"/>
      <c r="K236" s="17" t="s">
        <v>263</v>
      </c>
      <c r="L236" s="8" t="n">
        <v>2009</v>
      </c>
      <c r="M236" s="8" t="n">
        <v>31</v>
      </c>
      <c r="N236" s="8" t="n">
        <v>9</v>
      </c>
      <c r="O236" s="8" t="n">
        <v>8471976</v>
      </c>
      <c r="P236" s="17" t="s">
        <v>1351</v>
      </c>
      <c r="Q236" s="17" t="s">
        <v>1352</v>
      </c>
      <c r="R236" s="17" t="s">
        <v>1353</v>
      </c>
      <c r="S236" s="17" t="s">
        <v>1346</v>
      </c>
      <c r="T236" s="17" t="s">
        <v>313</v>
      </c>
      <c r="U236" s="17" t="s">
        <v>606</v>
      </c>
      <c r="V236" s="8" t="n">
        <v>71</v>
      </c>
      <c r="W236" s="8" t="n">
        <v>6</v>
      </c>
      <c r="X236" s="8" t="n">
        <v>22</v>
      </c>
      <c r="Y236" s="8" t="n">
        <v>8</v>
      </c>
      <c r="Z236" s="8" t="n">
        <v>28</v>
      </c>
      <c r="AA236" s="8" t="n">
        <v>10</v>
      </c>
      <c r="AB236" s="8" t="n">
        <v>25</v>
      </c>
      <c r="AC236" s="18" t="n">
        <f aca="false">Z236/V236</f>
        <v>0.394366197183099</v>
      </c>
      <c r="AD236" s="19" t="n">
        <f aca="false">IF(FZ236&gt;V236,Z236-V236*(GC236-Z236)/(FZ236-V236),0)</f>
        <v>-11.8101545253863</v>
      </c>
      <c r="AE236" s="19" t="n">
        <v>9.583</v>
      </c>
      <c r="AF236" s="8" t="n">
        <v>-22</v>
      </c>
      <c r="AG236" s="8" t="n">
        <v>-6.9</v>
      </c>
      <c r="AH236" s="8" t="n">
        <v>18</v>
      </c>
      <c r="AI236" s="8" t="n">
        <v>1292</v>
      </c>
      <c r="AJ236" s="8" t="n">
        <v>55622</v>
      </c>
      <c r="AK236" s="19" t="n">
        <v>927.03333333333</v>
      </c>
      <c r="AL236" s="8" t="n">
        <v>927.03</v>
      </c>
      <c r="AM236" s="8" t="n">
        <v>927</v>
      </c>
      <c r="AN236" s="18" t="n">
        <f aca="false">AJ236/60/V236</f>
        <v>13.0568075117371</v>
      </c>
      <c r="AO236" s="8" t="n">
        <v>21.84</v>
      </c>
      <c r="AP236" s="12" t="n">
        <f aca="false">IF(EF236&gt;0,Z236/EF236,0)</f>
        <v>0.717948717948718</v>
      </c>
      <c r="AQ236" s="8" t="n">
        <v>98</v>
      </c>
      <c r="AR236" s="8" t="n">
        <v>98</v>
      </c>
      <c r="AS236" s="8" t="n">
        <v>98</v>
      </c>
      <c r="AT236" s="8" t="n">
        <v>70</v>
      </c>
      <c r="AU236" s="8" t="n">
        <v>70</v>
      </c>
      <c r="AV236" s="8" t="n">
        <v>55</v>
      </c>
      <c r="AW236" s="8" t="n">
        <v>64</v>
      </c>
      <c r="AX236" s="8" t="n">
        <v>30</v>
      </c>
      <c r="AY236" s="8" t="n">
        <v>3</v>
      </c>
      <c r="AZ236" s="8" t="n">
        <v>5</v>
      </c>
      <c r="BA236" s="8" t="n">
        <f aca="false">AY236+AZ236</f>
        <v>8</v>
      </c>
      <c r="BB236" s="8" t="n">
        <v>5.65</v>
      </c>
      <c r="BC236" s="8" t="n">
        <v>25.6545</v>
      </c>
      <c r="BD236" s="19" t="n">
        <v>195.7</v>
      </c>
      <c r="BE236" s="19" t="n">
        <v>12.6662112113912</v>
      </c>
      <c r="BF236" s="19" t="n">
        <f aca="false">AQ236+BD236</f>
        <v>293.7</v>
      </c>
      <c r="BG236" s="19" t="n">
        <f aca="false">IF(AL236&gt;0,BF236/AL236*60,0)</f>
        <v>19.0090935568428</v>
      </c>
      <c r="BH236" s="8" t="n">
        <v>340</v>
      </c>
      <c r="BI236" s="8" t="n">
        <v>280</v>
      </c>
      <c r="BJ236" s="8" t="n">
        <v>233</v>
      </c>
      <c r="BK236" s="12" t="n">
        <f aca="false">BH236/(BH236+BJ236)</f>
        <v>0.593368237347295</v>
      </c>
      <c r="BL236" s="8" t="n">
        <v>22</v>
      </c>
      <c r="BM236" s="8" t="n">
        <v>22</v>
      </c>
      <c r="BN236" s="8" t="n">
        <v>75</v>
      </c>
      <c r="BO236" s="8" t="n">
        <f aca="false">BM236-BN236</f>
        <v>-53</v>
      </c>
      <c r="BP236" s="8" t="n">
        <v>15</v>
      </c>
      <c r="BQ236" s="8" t="n">
        <v>26</v>
      </c>
      <c r="BR236" s="8" t="n">
        <v>26</v>
      </c>
      <c r="BS236" s="8" t="n">
        <v>36</v>
      </c>
      <c r="BT236" s="12" t="n">
        <f aca="false">BS236/(EA236+BS236)</f>
        <v>0.0509193776520509</v>
      </c>
      <c r="BU236" s="8" t="n">
        <v>386</v>
      </c>
      <c r="BV236" s="8" t="n">
        <v>315</v>
      </c>
      <c r="BW236" s="12" t="n">
        <f aca="false">IF(BU236+BV236&gt;0,BU236/(BU236+BV236),0)</f>
        <v>0.550641940085592</v>
      </c>
      <c r="BX236" s="8" t="n">
        <v>95</v>
      </c>
      <c r="BY236" s="8" t="n">
        <v>99</v>
      </c>
      <c r="BZ236" s="8" t="n">
        <v>153</v>
      </c>
      <c r="CA236" s="8" t="n">
        <v>98</v>
      </c>
      <c r="CB236" s="8" t="n">
        <v>138</v>
      </c>
      <c r="CC236" s="8" t="n">
        <v>118</v>
      </c>
      <c r="CD236" s="8" t="n">
        <v>122</v>
      </c>
      <c r="CE236" s="8" t="n">
        <v>80</v>
      </c>
      <c r="CF236" s="8" t="n">
        <v>150</v>
      </c>
      <c r="CG236" s="8" t="n">
        <v>125</v>
      </c>
      <c r="CH236" s="8" t="n">
        <v>215</v>
      </c>
      <c r="CI236" s="8" t="n">
        <v>187</v>
      </c>
      <c r="CJ236" s="8" t="n">
        <v>0</v>
      </c>
      <c r="CK236" s="8" t="n">
        <v>0</v>
      </c>
      <c r="CL236" s="8" t="n">
        <v>3</v>
      </c>
      <c r="CM236" s="8" t="n">
        <v>0</v>
      </c>
      <c r="CN236" s="8" t="n">
        <v>0</v>
      </c>
      <c r="CO236" s="8" t="n">
        <v>0</v>
      </c>
      <c r="CP236" s="8" t="n">
        <v>0</v>
      </c>
      <c r="CQ236" s="8" t="n">
        <v>0</v>
      </c>
      <c r="CR236" s="8" t="n">
        <v>0</v>
      </c>
      <c r="CS236" s="8" t="n">
        <v>0</v>
      </c>
      <c r="CT236" s="8" t="n">
        <v>1</v>
      </c>
      <c r="CU236" s="8" t="n">
        <v>2</v>
      </c>
      <c r="CV236" s="8" t="n">
        <v>0</v>
      </c>
      <c r="CW236" s="8" t="n">
        <v>3</v>
      </c>
      <c r="CX236" s="8" t="n">
        <v>0</v>
      </c>
      <c r="CY236" s="8" t="n">
        <v>0</v>
      </c>
      <c r="CZ236" s="8" t="n">
        <v>2</v>
      </c>
      <c r="DA236" s="8" t="n">
        <v>13</v>
      </c>
      <c r="DB236" s="8" t="n">
        <v>5</v>
      </c>
      <c r="DC236" s="8" t="n">
        <v>1</v>
      </c>
      <c r="DD236" s="8" t="n">
        <v>6</v>
      </c>
      <c r="DE236" s="8" t="n">
        <v>5</v>
      </c>
      <c r="DF236" s="8" t="n">
        <v>7</v>
      </c>
      <c r="DG236" s="8" t="n">
        <v>0</v>
      </c>
      <c r="DH236" s="8" t="n">
        <v>31</v>
      </c>
      <c r="DI236" s="8" t="n">
        <v>9</v>
      </c>
      <c r="DJ236" s="8" t="n">
        <v>11</v>
      </c>
      <c r="DK236" s="8" t="n">
        <v>9</v>
      </c>
      <c r="DL236" s="8" t="n">
        <v>9</v>
      </c>
      <c r="DM236" s="8" t="n">
        <v>0</v>
      </c>
      <c r="DN236" s="8" t="n">
        <v>10</v>
      </c>
      <c r="DO236" s="8" t="n">
        <v>10</v>
      </c>
      <c r="DP236" s="8" t="n">
        <v>0</v>
      </c>
      <c r="DQ236" s="8" t="n">
        <f aca="false">DJ236-DI236</f>
        <v>2</v>
      </c>
      <c r="DR236" s="19" t="n">
        <v>-1.48</v>
      </c>
      <c r="DS236" s="8" t="n">
        <v>9</v>
      </c>
      <c r="DT236" s="8" t="n">
        <v>0</v>
      </c>
      <c r="DU236" s="8" t="n">
        <v>0</v>
      </c>
      <c r="DV236" s="8" t="n">
        <v>0</v>
      </c>
      <c r="DW236" s="8" t="n">
        <v>0</v>
      </c>
      <c r="DX236" s="8" t="n">
        <v>822</v>
      </c>
      <c r="DY236" s="8" t="n">
        <v>863</v>
      </c>
      <c r="DZ236" s="8" t="n">
        <v>611</v>
      </c>
      <c r="EA236" s="8" t="n">
        <v>671</v>
      </c>
      <c r="EB236" s="8" t="n">
        <v>462</v>
      </c>
      <c r="EC236" s="8" t="n">
        <v>501</v>
      </c>
      <c r="ED236" s="8" t="n">
        <v>43.49</v>
      </c>
      <c r="EE236" s="8" t="n">
        <v>42.44</v>
      </c>
      <c r="EF236" s="8" t="n">
        <v>39</v>
      </c>
      <c r="EG236" s="8" t="n">
        <v>51</v>
      </c>
      <c r="EH236" s="12" t="n">
        <f aca="false">EF236/EB236</f>
        <v>0.0844155844155844</v>
      </c>
      <c r="EI236" s="20" t="n">
        <f aca="false">1-EG236/EC236</f>
        <v>0.898203592814371</v>
      </c>
      <c r="EJ236" s="21" t="n">
        <f aca="false">EH236+EI236</f>
        <v>0.982619177229956</v>
      </c>
      <c r="EK236" s="8" t="n">
        <v>820</v>
      </c>
      <c r="EL236" s="8" t="n">
        <v>864</v>
      </c>
      <c r="EM236" s="8" t="n">
        <v>610</v>
      </c>
      <c r="EN236" s="8" t="n">
        <v>672</v>
      </c>
      <c r="EO236" s="8" t="n">
        <v>460</v>
      </c>
      <c r="EP236" s="8" t="n">
        <v>501</v>
      </c>
      <c r="EQ236" s="8" t="n">
        <v>39</v>
      </c>
      <c r="ER236" s="8" t="n">
        <v>51</v>
      </c>
      <c r="ES236" s="8" t="n">
        <v>413</v>
      </c>
      <c r="ET236" s="8" t="n">
        <v>416</v>
      </c>
      <c r="EU236" s="8" t="n">
        <v>177</v>
      </c>
      <c r="EV236" s="8" t="n">
        <v>161</v>
      </c>
      <c r="EW236" s="8" t="n">
        <v>26</v>
      </c>
      <c r="EX236" s="8" t="n">
        <v>29</v>
      </c>
      <c r="EY236" s="8" t="n">
        <v>68</v>
      </c>
      <c r="EZ236" s="8" t="n">
        <v>71</v>
      </c>
      <c r="FA236" s="8" t="n">
        <v>0.9</v>
      </c>
      <c r="FB236" s="8" t="n">
        <v>0.3</v>
      </c>
      <c r="FC236" s="8" t="n">
        <v>1.2</v>
      </c>
      <c r="FD236" s="19" t="n">
        <v>11.84</v>
      </c>
      <c r="FE236" s="18" t="n">
        <f aca="false">FD236/V236</f>
        <v>0.166760563380282</v>
      </c>
      <c r="FF236" s="8" t="n">
        <v>0.8936</v>
      </c>
      <c r="FG236" s="8" t="n">
        <v>-0.29</v>
      </c>
      <c r="FH236" s="8" t="n">
        <v>-0.46</v>
      </c>
      <c r="FI236" s="8" t="n">
        <v>-0.75</v>
      </c>
      <c r="FJ236" s="8" t="n">
        <v>2</v>
      </c>
      <c r="FK236" s="8" t="n">
        <v>0</v>
      </c>
      <c r="FL236" s="8" t="n">
        <v>0</v>
      </c>
      <c r="FM236" s="8" t="n">
        <f aca="false">BL236+BS236+AH236+DT236</f>
        <v>76</v>
      </c>
      <c r="FN236" s="19" t="n">
        <f aca="false">IF(DS236&gt;0,(BL236+BR236)/DS236,0)</f>
        <v>5.33333333333333</v>
      </c>
      <c r="FO236" s="12" t="n">
        <v>0.0312143129</v>
      </c>
      <c r="FP236" s="19" t="n">
        <f aca="false">Z236-AH236/10</f>
        <v>26.2</v>
      </c>
      <c r="FQ236" s="19" t="n">
        <f aca="false">Z236+DR236/5</f>
        <v>27.704</v>
      </c>
      <c r="FR236" s="19" t="n">
        <f aca="false">(DX236+DY236)/AL236*60</f>
        <v>109.057959289343</v>
      </c>
      <c r="FS236" s="8" t="n">
        <v>5</v>
      </c>
      <c r="FT236" s="17" t="s">
        <v>1354</v>
      </c>
      <c r="FU236" s="8" t="n">
        <v>207</v>
      </c>
      <c r="FV236" s="22"/>
      <c r="FW236" s="17" t="s">
        <v>280</v>
      </c>
      <c r="FX236" s="23" t="n">
        <v>1000000</v>
      </c>
      <c r="FY236" s="23" t="n">
        <v>1000000</v>
      </c>
      <c r="FZ236" s="8" t="n">
        <v>524</v>
      </c>
      <c r="GA236" s="8" t="n">
        <v>87</v>
      </c>
      <c r="GB236" s="8" t="n">
        <v>195</v>
      </c>
      <c r="GC236" s="8" t="n">
        <v>282</v>
      </c>
      <c r="GD236" s="8" t="n">
        <v>13</v>
      </c>
      <c r="GE236" s="8" t="n">
        <v>160</v>
      </c>
      <c r="GF236" s="8" t="n">
        <v>598</v>
      </c>
      <c r="GG236" s="8" t="n">
        <v>8236</v>
      </c>
      <c r="GH236" s="8" t="n">
        <v>18.1</v>
      </c>
      <c r="GI236" s="8" t="n">
        <v>10.3</v>
      </c>
      <c r="GJ236" s="8" t="n">
        <v>28.4</v>
      </c>
      <c r="GK236" s="8" t="n">
        <f aca="false">Z236-AH236/10</f>
        <v>26.2</v>
      </c>
      <c r="GL236" s="22"/>
      <c r="GM236" s="22"/>
      <c r="GN236" s="22"/>
      <c r="GO236" s="22"/>
      <c r="GP236" s="22"/>
    </row>
    <row r="237" customFormat="false" ht="13.65" hidden="false" customHeight="true" outlineLevel="0" collapsed="false">
      <c r="A237" s="16" t="n">
        <v>34711</v>
      </c>
      <c r="B237" s="17" t="s">
        <v>1355</v>
      </c>
      <c r="C237" s="22"/>
      <c r="D237" s="17" t="s">
        <v>372</v>
      </c>
      <c r="E237" s="17" t="s">
        <v>372</v>
      </c>
      <c r="F237" s="8" t="n">
        <v>74</v>
      </c>
      <c r="G237" s="8" t="n">
        <v>195</v>
      </c>
      <c r="H237" s="22"/>
      <c r="I237" s="22"/>
      <c r="J237" s="22"/>
      <c r="K237" s="17" t="s">
        <v>263</v>
      </c>
      <c r="L237" s="8" t="n">
        <v>2017</v>
      </c>
      <c r="M237" s="8" t="n">
        <v>23</v>
      </c>
      <c r="N237" s="8" t="n">
        <v>1</v>
      </c>
      <c r="O237" s="8" t="n">
        <v>8480144</v>
      </c>
      <c r="P237" s="17" t="s">
        <v>1356</v>
      </c>
      <c r="Q237" s="17" t="s">
        <v>1357</v>
      </c>
      <c r="R237" s="17" t="s">
        <v>1358</v>
      </c>
      <c r="S237" s="17" t="s">
        <v>1346</v>
      </c>
      <c r="T237" s="17" t="s">
        <v>313</v>
      </c>
      <c r="U237" s="17" t="s">
        <v>397</v>
      </c>
      <c r="V237" s="8" t="n">
        <v>46</v>
      </c>
      <c r="W237" s="8" t="n">
        <v>4</v>
      </c>
      <c r="X237" s="8" t="n">
        <v>7</v>
      </c>
      <c r="Y237" s="8" t="n">
        <v>2</v>
      </c>
      <c r="Z237" s="8" t="n">
        <v>11</v>
      </c>
      <c r="AA237" s="8" t="n">
        <v>20</v>
      </c>
      <c r="AB237" s="8" t="n">
        <v>65</v>
      </c>
      <c r="AC237" s="18" t="n">
        <f aca="false">Z237/V237</f>
        <v>0.239130434782609</v>
      </c>
      <c r="AD237" s="19" t="n">
        <f aca="false">IF(FZ237&gt;V237,Z237-V237*(GC237-Z237)/(FZ237-V237),0)</f>
        <v>0</v>
      </c>
      <c r="AE237" s="19" t="n">
        <v>4.078</v>
      </c>
      <c r="AF237" s="8" t="n">
        <v>-9</v>
      </c>
      <c r="AG237" s="8" t="n">
        <v>-0.2</v>
      </c>
      <c r="AH237" s="8" t="n">
        <v>12</v>
      </c>
      <c r="AI237" s="8" t="n">
        <v>855</v>
      </c>
      <c r="AJ237" s="8" t="n">
        <v>35327</v>
      </c>
      <c r="AK237" s="19" t="n">
        <v>588.78333333333</v>
      </c>
      <c r="AL237" s="8" t="n">
        <v>588.78</v>
      </c>
      <c r="AM237" s="8" t="n">
        <v>589</v>
      </c>
      <c r="AN237" s="18" t="n">
        <f aca="false">AJ237/60/V237</f>
        <v>12.7996376811594</v>
      </c>
      <c r="AO237" s="8" t="n">
        <v>21.59</v>
      </c>
      <c r="AP237" s="12" t="n">
        <f aca="false">IF(EF237&gt;0,Z237/EF237,0)</f>
        <v>0.6875</v>
      </c>
      <c r="AQ237" s="8" t="n">
        <v>85</v>
      </c>
      <c r="AR237" s="8" t="n">
        <v>85</v>
      </c>
      <c r="AS237" s="8" t="n">
        <v>85</v>
      </c>
      <c r="AT237" s="8" t="n">
        <v>66</v>
      </c>
      <c r="AU237" s="8" t="n">
        <v>66</v>
      </c>
      <c r="AV237" s="8" t="n">
        <v>46</v>
      </c>
      <c r="AW237" s="8" t="n">
        <v>61</v>
      </c>
      <c r="AX237" s="8" t="n">
        <v>33</v>
      </c>
      <c r="AY237" s="8" t="n">
        <v>4</v>
      </c>
      <c r="AZ237" s="8" t="n">
        <v>6</v>
      </c>
      <c r="BA237" s="8" t="n">
        <f aca="false">AY237+AZ237</f>
        <v>10</v>
      </c>
      <c r="BB237" s="8" t="n">
        <v>4.62</v>
      </c>
      <c r="BC237" s="8" t="n">
        <v>31.8696</v>
      </c>
      <c r="BD237" s="19" t="n">
        <v>69.2</v>
      </c>
      <c r="BE237" s="19" t="n">
        <v>7.05183004500811</v>
      </c>
      <c r="BF237" s="19" t="n">
        <f aca="false">AQ237+BD237</f>
        <v>154.2</v>
      </c>
      <c r="BG237" s="19" t="n">
        <f aca="false">IF(AL237&gt;0,BF237/AL237*60,0)</f>
        <v>15.7138489758484</v>
      </c>
      <c r="BH237" s="8" t="n">
        <v>182</v>
      </c>
      <c r="BI237" s="8" t="n">
        <v>170</v>
      </c>
      <c r="BJ237" s="8" t="n">
        <v>267</v>
      </c>
      <c r="BK237" s="12" t="n">
        <f aca="false">BH237/(BH237+BJ237)</f>
        <v>0.405345211581292</v>
      </c>
      <c r="BL237" s="8" t="n">
        <v>29</v>
      </c>
      <c r="BM237" s="8" t="n">
        <v>29</v>
      </c>
      <c r="BN237" s="8" t="n">
        <v>77</v>
      </c>
      <c r="BO237" s="8" t="n">
        <f aca="false">BM237-BN237</f>
        <v>-48</v>
      </c>
      <c r="BP237" s="8" t="n">
        <v>20</v>
      </c>
      <c r="BQ237" s="8" t="n">
        <v>8</v>
      </c>
      <c r="BR237" s="8" t="n">
        <v>14</v>
      </c>
      <c r="BS237" s="8" t="n">
        <v>23</v>
      </c>
      <c r="BT237" s="12" t="n">
        <f aca="false">BS237/(EA237+BS237)</f>
        <v>0.048936170212766</v>
      </c>
      <c r="BU237" s="8" t="n">
        <v>291</v>
      </c>
      <c r="BV237" s="8" t="n">
        <v>258</v>
      </c>
      <c r="BW237" s="12" t="n">
        <f aca="false">IF(BU237+BV237&gt;0,BU237/(BU237+BV237),0)</f>
        <v>0.530054644808743</v>
      </c>
      <c r="BX237" s="8" t="n">
        <v>118</v>
      </c>
      <c r="BY237" s="8" t="n">
        <v>102</v>
      </c>
      <c r="BZ237" s="8" t="n">
        <v>79</v>
      </c>
      <c r="CA237" s="8" t="n">
        <v>80</v>
      </c>
      <c r="CB237" s="8" t="n">
        <v>94</v>
      </c>
      <c r="CC237" s="8" t="n">
        <v>76</v>
      </c>
      <c r="CD237" s="8" t="n">
        <v>91</v>
      </c>
      <c r="CE237" s="8" t="n">
        <v>75</v>
      </c>
      <c r="CF237" s="8" t="n">
        <v>107</v>
      </c>
      <c r="CG237" s="8" t="n">
        <v>96</v>
      </c>
      <c r="CH237" s="8" t="n">
        <v>163</v>
      </c>
      <c r="CI237" s="8" t="n">
        <v>142</v>
      </c>
      <c r="CJ237" s="8" t="n">
        <v>0</v>
      </c>
      <c r="CK237" s="8" t="n">
        <v>0</v>
      </c>
      <c r="CL237" s="8" t="n">
        <v>3</v>
      </c>
      <c r="CM237" s="8" t="n">
        <v>0</v>
      </c>
      <c r="CN237" s="8" t="n">
        <v>0</v>
      </c>
      <c r="CO237" s="8" t="n">
        <v>0</v>
      </c>
      <c r="CP237" s="8" t="n">
        <v>0</v>
      </c>
      <c r="CQ237" s="8" t="n">
        <v>0</v>
      </c>
      <c r="CR237" s="8" t="n">
        <v>0</v>
      </c>
      <c r="CS237" s="8" t="n">
        <v>0</v>
      </c>
      <c r="CT237" s="8" t="n">
        <v>0</v>
      </c>
      <c r="CU237" s="8" t="n">
        <v>2</v>
      </c>
      <c r="CV237" s="8" t="n">
        <v>0</v>
      </c>
      <c r="CW237" s="8" t="n">
        <v>2</v>
      </c>
      <c r="CX237" s="8" t="n">
        <v>0</v>
      </c>
      <c r="CY237" s="8" t="n">
        <v>3</v>
      </c>
      <c r="CZ237" s="8" t="n">
        <v>0</v>
      </c>
      <c r="DA237" s="8" t="n">
        <v>17</v>
      </c>
      <c r="DB237" s="8" t="n">
        <v>5</v>
      </c>
      <c r="DC237" s="8" t="n">
        <v>1</v>
      </c>
      <c r="DD237" s="8" t="n">
        <v>2</v>
      </c>
      <c r="DE237" s="8" t="n">
        <v>4</v>
      </c>
      <c r="DF237" s="8" t="n">
        <v>5</v>
      </c>
      <c r="DG237" s="8" t="n">
        <v>0</v>
      </c>
      <c r="DH237" s="8" t="n">
        <v>29</v>
      </c>
      <c r="DI237" s="8" t="n">
        <v>6</v>
      </c>
      <c r="DJ237" s="8" t="n">
        <v>9</v>
      </c>
      <c r="DK237" s="8" t="n">
        <v>6</v>
      </c>
      <c r="DL237" s="8" t="n">
        <v>6</v>
      </c>
      <c r="DM237" s="8" t="n">
        <v>0</v>
      </c>
      <c r="DN237" s="8" t="n">
        <v>9</v>
      </c>
      <c r="DO237" s="8" t="n">
        <v>9</v>
      </c>
      <c r="DP237" s="8" t="n">
        <v>0</v>
      </c>
      <c r="DQ237" s="8" t="n">
        <f aca="false">DJ237-DI237</f>
        <v>3</v>
      </c>
      <c r="DR237" s="19" t="n">
        <v>3.102</v>
      </c>
      <c r="DS237" s="8" t="n">
        <v>6</v>
      </c>
      <c r="DT237" s="8" t="n">
        <v>0</v>
      </c>
      <c r="DU237" s="8" t="n">
        <v>0</v>
      </c>
      <c r="DV237" s="8" t="n">
        <v>0</v>
      </c>
      <c r="DW237" s="8" t="n">
        <v>0</v>
      </c>
      <c r="DX237" s="8" t="n">
        <v>552</v>
      </c>
      <c r="DY237" s="8" t="n">
        <v>620</v>
      </c>
      <c r="DZ237" s="8" t="n">
        <v>396</v>
      </c>
      <c r="EA237" s="8" t="n">
        <v>447</v>
      </c>
      <c r="EB237" s="8" t="n">
        <v>282</v>
      </c>
      <c r="EC237" s="8" t="n">
        <v>315</v>
      </c>
      <c r="ED237" s="8" t="n">
        <v>20.11</v>
      </c>
      <c r="EE237" s="8" t="n">
        <v>32.48</v>
      </c>
      <c r="EF237" s="8" t="n">
        <v>16</v>
      </c>
      <c r="EG237" s="8" t="n">
        <v>34</v>
      </c>
      <c r="EH237" s="12" t="n">
        <f aca="false">EF237/EB237</f>
        <v>0.0567375886524823</v>
      </c>
      <c r="EI237" s="20" t="n">
        <f aca="false">1-EG237/EC237</f>
        <v>0.892063492063492</v>
      </c>
      <c r="EJ237" s="21" t="n">
        <f aca="false">EH237+EI237</f>
        <v>0.948801080715974</v>
      </c>
      <c r="EK237" s="8" t="n">
        <v>550</v>
      </c>
      <c r="EL237" s="8" t="n">
        <v>621</v>
      </c>
      <c r="EM237" s="8" t="n">
        <v>394</v>
      </c>
      <c r="EN237" s="8" t="n">
        <v>448</v>
      </c>
      <c r="EO237" s="8" t="n">
        <v>281</v>
      </c>
      <c r="EP237" s="8" t="n">
        <v>315</v>
      </c>
      <c r="EQ237" s="8" t="n">
        <v>16</v>
      </c>
      <c r="ER237" s="8" t="n">
        <v>35</v>
      </c>
      <c r="ES237" s="8" t="n">
        <v>253</v>
      </c>
      <c r="ET237" s="8" t="n">
        <v>321</v>
      </c>
      <c r="EU237" s="8" t="n">
        <v>90</v>
      </c>
      <c r="EV237" s="8" t="n">
        <v>139</v>
      </c>
      <c r="EW237" s="8" t="n">
        <v>6</v>
      </c>
      <c r="EX237" s="8" t="n">
        <v>18</v>
      </c>
      <c r="EY237" s="8" t="n">
        <v>23</v>
      </c>
      <c r="EZ237" s="8" t="n">
        <v>41</v>
      </c>
      <c r="FA237" s="8" t="n">
        <v>-0.1</v>
      </c>
      <c r="FB237" s="8" t="n">
        <v>0.3</v>
      </c>
      <c r="FC237" s="8" t="n">
        <v>0.2</v>
      </c>
      <c r="FD237" s="19" t="n">
        <v>13.23</v>
      </c>
      <c r="FE237" s="18" t="n">
        <f aca="false">FD237/V237</f>
        <v>0.287608695652174</v>
      </c>
      <c r="FF237" s="8" t="n">
        <v>0.9428</v>
      </c>
      <c r="FG237" s="8" t="n">
        <v>0.19</v>
      </c>
      <c r="FH237" s="8" t="n">
        <v>0.07</v>
      </c>
      <c r="FI237" s="8" t="n">
        <v>0.25</v>
      </c>
      <c r="FJ237" s="22"/>
      <c r="FK237" s="22"/>
      <c r="FL237" s="22"/>
      <c r="FM237" s="8" t="n">
        <f aca="false">BL237+BS237+AH237+DT237</f>
        <v>64</v>
      </c>
      <c r="FN237" s="19" t="n">
        <f aca="false">IF(DS237&gt;0,(BL237+BR237)/DS237,0)</f>
        <v>7.16666666666667</v>
      </c>
      <c r="FO237" s="12" t="n">
        <v>0.0318322981</v>
      </c>
      <c r="FP237" s="19" t="n">
        <f aca="false">Z237-AH237/10</f>
        <v>9.8</v>
      </c>
      <c r="FQ237" s="19" t="n">
        <f aca="false">Z237+DR237/5</f>
        <v>11.6204</v>
      </c>
      <c r="FR237" s="19" t="n">
        <f aca="false">(DX237+DY237)/AL237*60</f>
        <v>119.433404667278</v>
      </c>
      <c r="FS237" s="22"/>
      <c r="FT237" s="22"/>
      <c r="FU237" s="22"/>
      <c r="FV237" s="22"/>
      <c r="FW237" s="17" t="s">
        <v>270</v>
      </c>
      <c r="FX237" s="23" t="n">
        <v>925000</v>
      </c>
      <c r="FY237" s="23" t="n">
        <v>925000</v>
      </c>
      <c r="FZ237" s="8" t="n">
        <v>46</v>
      </c>
      <c r="GA237" s="8" t="n">
        <v>4</v>
      </c>
      <c r="GB237" s="8" t="n">
        <v>7</v>
      </c>
      <c r="GC237" s="8" t="n">
        <v>11</v>
      </c>
      <c r="GD237" s="8" t="n">
        <v>-9</v>
      </c>
      <c r="GE237" s="8" t="n">
        <v>12</v>
      </c>
      <c r="GF237" s="8" t="n">
        <v>46</v>
      </c>
      <c r="GG237" s="8" t="n">
        <v>589</v>
      </c>
      <c r="GH237" s="8" t="n">
        <v>-0.1</v>
      </c>
      <c r="GI237" s="8" t="n">
        <v>0.3</v>
      </c>
      <c r="GJ237" s="8" t="n">
        <v>0.2</v>
      </c>
      <c r="GK237" s="8" t="n">
        <f aca="false">Z237-AH237/10</f>
        <v>9.8</v>
      </c>
      <c r="GL237" s="22"/>
      <c r="GM237" s="22"/>
      <c r="GN237" s="22"/>
      <c r="GO237" s="22"/>
      <c r="GP237" s="22"/>
    </row>
    <row r="238" customFormat="false" ht="13.65" hidden="false" customHeight="true" outlineLevel="0" collapsed="false">
      <c r="A238" s="16" t="n">
        <v>31530</v>
      </c>
      <c r="B238" s="17" t="s">
        <v>1359</v>
      </c>
      <c r="C238" s="22"/>
      <c r="D238" s="17" t="s">
        <v>372</v>
      </c>
      <c r="E238" s="17" t="s">
        <v>372</v>
      </c>
      <c r="F238" s="8" t="n">
        <v>72</v>
      </c>
      <c r="G238" s="8" t="n">
        <v>188</v>
      </c>
      <c r="H238" s="8" t="n">
        <v>2004</v>
      </c>
      <c r="I238" s="8" t="n">
        <v>2</v>
      </c>
      <c r="J238" s="8" t="n">
        <v>63</v>
      </c>
      <c r="K238" s="17" t="s">
        <v>273</v>
      </c>
      <c r="L238" s="8" t="n">
        <v>2006</v>
      </c>
      <c r="M238" s="8" t="n">
        <v>31</v>
      </c>
      <c r="N238" s="8" t="n">
        <v>12</v>
      </c>
      <c r="O238" s="8" t="n">
        <v>8471276</v>
      </c>
      <c r="P238" s="17" t="s">
        <v>1360</v>
      </c>
      <c r="Q238" s="17" t="s">
        <v>1361</v>
      </c>
      <c r="R238" s="17" t="s">
        <v>1362</v>
      </c>
      <c r="S238" s="17" t="s">
        <v>1346</v>
      </c>
      <c r="T238" s="17" t="s">
        <v>313</v>
      </c>
      <c r="U238" s="17" t="s">
        <v>338</v>
      </c>
      <c r="V238" s="8" t="n">
        <v>64</v>
      </c>
      <c r="W238" s="8" t="n">
        <v>17</v>
      </c>
      <c r="X238" s="8" t="n">
        <v>27</v>
      </c>
      <c r="Y238" s="8" t="n">
        <v>17</v>
      </c>
      <c r="Z238" s="8" t="n">
        <v>44</v>
      </c>
      <c r="AA238" s="8" t="n">
        <v>6</v>
      </c>
      <c r="AB238" s="8" t="n">
        <v>41</v>
      </c>
      <c r="AC238" s="18" t="n">
        <f aca="false">Z238/V238</f>
        <v>0.6875</v>
      </c>
      <c r="AD238" s="19" t="n">
        <f aca="false">IF(FZ238&gt;V238,Z238-V238*(GC238-Z238)/(FZ238-V238),0)</f>
        <v>-3.75035460992908</v>
      </c>
      <c r="AE238" s="19" t="n">
        <v>16.439</v>
      </c>
      <c r="AF238" s="8" t="n">
        <v>10</v>
      </c>
      <c r="AG238" s="8" t="n">
        <v>7.3</v>
      </c>
      <c r="AH238" s="8" t="n">
        <v>18</v>
      </c>
      <c r="AI238" s="8" t="n">
        <v>1310</v>
      </c>
      <c r="AJ238" s="8" t="n">
        <v>64803</v>
      </c>
      <c r="AK238" s="19" t="n">
        <v>1080.05</v>
      </c>
      <c r="AL238" s="8" t="n">
        <v>1080.05</v>
      </c>
      <c r="AM238" s="8" t="n">
        <v>1080</v>
      </c>
      <c r="AN238" s="18" t="n">
        <f aca="false">AJ238/60/V238</f>
        <v>16.87578125</v>
      </c>
      <c r="AO238" s="8" t="n">
        <v>27.95</v>
      </c>
      <c r="AP238" s="12" t="n">
        <f aca="false">IF(EF238&gt;0,Z238/EF238,0)</f>
        <v>0.571428571428571</v>
      </c>
      <c r="AQ238" s="8" t="n">
        <v>201</v>
      </c>
      <c r="AR238" s="8" t="n">
        <v>201</v>
      </c>
      <c r="AS238" s="8" t="n">
        <v>201</v>
      </c>
      <c r="AT238" s="8" t="n">
        <v>160</v>
      </c>
      <c r="AU238" s="8" t="n">
        <v>160</v>
      </c>
      <c r="AV238" s="8" t="n">
        <v>119</v>
      </c>
      <c r="AW238" s="8" t="n">
        <v>123</v>
      </c>
      <c r="AX238" s="8" t="n">
        <v>46</v>
      </c>
      <c r="AY238" s="8" t="n">
        <v>7</v>
      </c>
      <c r="AZ238" s="8" t="n">
        <v>14</v>
      </c>
      <c r="BA238" s="8" t="n">
        <f aca="false">AY238+AZ238</f>
        <v>21</v>
      </c>
      <c r="BB238" s="8" t="n">
        <v>13.52</v>
      </c>
      <c r="BC238" s="8" t="n">
        <v>30.2101</v>
      </c>
      <c r="BD238" s="19" t="n">
        <v>303.3</v>
      </c>
      <c r="BE238" s="19" t="n">
        <v>16.8492199435211</v>
      </c>
      <c r="BF238" s="19" t="n">
        <f aca="false">AQ238+BD238</f>
        <v>504.3</v>
      </c>
      <c r="BG238" s="19" t="n">
        <f aca="false">IF(AL238&gt;0,BF238/AL238*60,0)</f>
        <v>28.0153696588121</v>
      </c>
      <c r="BH238" s="8" t="n">
        <v>539</v>
      </c>
      <c r="BI238" s="8" t="n">
        <v>328</v>
      </c>
      <c r="BJ238" s="8" t="n">
        <v>244</v>
      </c>
      <c r="BK238" s="12" t="n">
        <f aca="false">BH238/(BH238+BJ238)</f>
        <v>0.688378033205619</v>
      </c>
      <c r="BL238" s="8" t="n">
        <v>31</v>
      </c>
      <c r="BM238" s="8" t="n">
        <v>31</v>
      </c>
      <c r="BN238" s="8" t="n">
        <v>89</v>
      </c>
      <c r="BO238" s="8" t="n">
        <f aca="false">BM238-BN238</f>
        <v>-58</v>
      </c>
      <c r="BP238" s="8" t="n">
        <v>41</v>
      </c>
      <c r="BQ238" s="8" t="n">
        <v>30</v>
      </c>
      <c r="BR238" s="8" t="n">
        <v>25</v>
      </c>
      <c r="BS238" s="8" t="n">
        <v>35</v>
      </c>
      <c r="BT238" s="12" t="n">
        <f aca="false">BS238/(EA238+BS238)</f>
        <v>0.0487465181058496</v>
      </c>
      <c r="BU238" s="8" t="n">
        <v>502</v>
      </c>
      <c r="BV238" s="8" t="n">
        <v>465</v>
      </c>
      <c r="BW238" s="12" t="n">
        <f aca="false">IF(BU238+BV238&gt;0,BU238/(BU238+BV238),0)</f>
        <v>0.519131334022751</v>
      </c>
      <c r="BX238" s="8" t="n">
        <v>105</v>
      </c>
      <c r="BY238" s="8" t="n">
        <v>105</v>
      </c>
      <c r="BZ238" s="8" t="n">
        <v>158</v>
      </c>
      <c r="CA238" s="8" t="n">
        <v>136</v>
      </c>
      <c r="CB238" s="8" t="n">
        <v>239</v>
      </c>
      <c r="CC238" s="8" t="n">
        <v>224</v>
      </c>
      <c r="CD238" s="8" t="n">
        <v>141</v>
      </c>
      <c r="CE238" s="8" t="n">
        <v>124</v>
      </c>
      <c r="CF238" s="8" t="n">
        <v>198</v>
      </c>
      <c r="CG238" s="8" t="n">
        <v>179</v>
      </c>
      <c r="CH238" s="8" t="n">
        <v>304</v>
      </c>
      <c r="CI238" s="8" t="n">
        <v>278</v>
      </c>
      <c r="CJ238" s="8" t="n">
        <v>1</v>
      </c>
      <c r="CK238" s="8" t="n">
        <v>0</v>
      </c>
      <c r="CL238" s="8" t="n">
        <v>2</v>
      </c>
      <c r="CM238" s="8" t="n">
        <v>2</v>
      </c>
      <c r="CN238" s="8" t="n">
        <v>1</v>
      </c>
      <c r="CO238" s="8" t="n">
        <v>0</v>
      </c>
      <c r="CP238" s="8" t="n">
        <v>0</v>
      </c>
      <c r="CQ238" s="8" t="n">
        <v>2</v>
      </c>
      <c r="CR238" s="8" t="n">
        <v>0</v>
      </c>
      <c r="CS238" s="8" t="n">
        <v>0</v>
      </c>
      <c r="CT238" s="8" t="n">
        <v>4</v>
      </c>
      <c r="CU238" s="8" t="n">
        <v>0</v>
      </c>
      <c r="CV238" s="8" t="n">
        <v>0</v>
      </c>
      <c r="CW238" s="8" t="n">
        <v>11</v>
      </c>
      <c r="CX238" s="8" t="n">
        <v>0</v>
      </c>
      <c r="CY238" s="8" t="n">
        <v>4</v>
      </c>
      <c r="CZ238" s="8" t="n">
        <v>4</v>
      </c>
      <c r="DA238" s="8" t="n">
        <v>33</v>
      </c>
      <c r="DB238" s="8" t="n">
        <v>10</v>
      </c>
      <c r="DC238" s="8" t="n">
        <v>0</v>
      </c>
      <c r="DD238" s="8" t="n">
        <v>25</v>
      </c>
      <c r="DE238" s="8" t="n">
        <v>16</v>
      </c>
      <c r="DF238" s="8" t="n">
        <v>7</v>
      </c>
      <c r="DG238" s="8" t="n">
        <v>1</v>
      </c>
      <c r="DH238" s="8" t="n">
        <v>60</v>
      </c>
      <c r="DI238" s="8" t="n">
        <v>9</v>
      </c>
      <c r="DJ238" s="8" t="n">
        <v>13</v>
      </c>
      <c r="DK238" s="8" t="n">
        <v>9</v>
      </c>
      <c r="DL238" s="8" t="n">
        <v>9</v>
      </c>
      <c r="DM238" s="8" t="n">
        <v>0</v>
      </c>
      <c r="DN238" s="8" t="n">
        <v>12</v>
      </c>
      <c r="DO238" s="8" t="n">
        <v>12</v>
      </c>
      <c r="DP238" s="8" t="n">
        <v>0</v>
      </c>
      <c r="DQ238" s="8" t="n">
        <f aca="false">DJ238-DI238</f>
        <v>4</v>
      </c>
      <c r="DR238" s="19" t="n">
        <v>-1.492</v>
      </c>
      <c r="DS238" s="8" t="n">
        <v>9</v>
      </c>
      <c r="DT238" s="8" t="n">
        <v>0</v>
      </c>
      <c r="DU238" s="8" t="n">
        <v>0</v>
      </c>
      <c r="DV238" s="8" t="n">
        <v>0</v>
      </c>
      <c r="DW238" s="8" t="n">
        <v>0</v>
      </c>
      <c r="DX238" s="8" t="n">
        <v>1181</v>
      </c>
      <c r="DY238" s="8" t="n">
        <v>879</v>
      </c>
      <c r="DZ238" s="8" t="n">
        <v>907</v>
      </c>
      <c r="EA238" s="8" t="n">
        <v>683</v>
      </c>
      <c r="EB238" s="8" t="n">
        <v>663</v>
      </c>
      <c r="EC238" s="8" t="n">
        <v>515</v>
      </c>
      <c r="ED238" s="8" t="n">
        <v>61.37</v>
      </c>
      <c r="EE238" s="8" t="n">
        <v>43.63</v>
      </c>
      <c r="EF238" s="8" t="n">
        <v>77</v>
      </c>
      <c r="EG238" s="8" t="n">
        <v>49</v>
      </c>
      <c r="EH238" s="12" t="n">
        <f aca="false">EF238/EB238</f>
        <v>0.116138763197587</v>
      </c>
      <c r="EI238" s="20" t="n">
        <f aca="false">1-EG238/EC238</f>
        <v>0.904854368932039</v>
      </c>
      <c r="EJ238" s="21" t="n">
        <f aca="false">EH238+EI238</f>
        <v>1.02099313212963</v>
      </c>
      <c r="EK238" s="8" t="n">
        <v>1187</v>
      </c>
      <c r="EL238" s="8" t="n">
        <v>878</v>
      </c>
      <c r="EM238" s="8" t="n">
        <v>911</v>
      </c>
      <c r="EN238" s="8" t="n">
        <v>682</v>
      </c>
      <c r="EO238" s="8" t="n">
        <v>665</v>
      </c>
      <c r="EP238" s="8" t="n">
        <v>514</v>
      </c>
      <c r="EQ238" s="8" t="n">
        <v>77</v>
      </c>
      <c r="ER238" s="8" t="n">
        <v>49</v>
      </c>
      <c r="ES238" s="8" t="n">
        <v>611</v>
      </c>
      <c r="ET238" s="8" t="n">
        <v>410</v>
      </c>
      <c r="EU238" s="8" t="n">
        <v>210</v>
      </c>
      <c r="EV238" s="8" t="n">
        <v>170</v>
      </c>
      <c r="EW238" s="8" t="n">
        <v>42</v>
      </c>
      <c r="EX238" s="8" t="n">
        <v>21</v>
      </c>
      <c r="EY238" s="8" t="n">
        <v>63</v>
      </c>
      <c r="EZ238" s="8" t="n">
        <v>82</v>
      </c>
      <c r="FA238" s="8" t="n">
        <v>3.2</v>
      </c>
      <c r="FB238" s="8" t="n">
        <v>1.6</v>
      </c>
      <c r="FC238" s="8" t="n">
        <v>4.9</v>
      </c>
      <c r="FD238" s="19" t="n">
        <v>49.99</v>
      </c>
      <c r="FE238" s="18" t="n">
        <f aca="false">FD238/V238</f>
        <v>0.78109375</v>
      </c>
      <c r="FF238" s="8" t="n">
        <v>5.6192</v>
      </c>
      <c r="FG238" s="8" t="n">
        <v>0.3</v>
      </c>
      <c r="FH238" s="8" t="n">
        <v>0.12</v>
      </c>
      <c r="FI238" s="8" t="n">
        <v>0.42</v>
      </c>
      <c r="FJ238" s="8" t="n">
        <v>1</v>
      </c>
      <c r="FK238" s="8" t="n">
        <v>0</v>
      </c>
      <c r="FL238" s="8" t="n">
        <v>0</v>
      </c>
      <c r="FM238" s="8" t="n">
        <f aca="false">BL238+BS238+AH238+DT238</f>
        <v>84</v>
      </c>
      <c r="FN238" s="19" t="n">
        <f aca="false">IF(DS238&gt;0,(BL238+BR238)/DS238,0)</f>
        <v>6.22222222222222</v>
      </c>
      <c r="FO238" s="12" t="n">
        <v>0.087125</v>
      </c>
      <c r="FP238" s="19" t="n">
        <f aca="false">Z238-AH238/10</f>
        <v>42.2</v>
      </c>
      <c r="FQ238" s="19" t="n">
        <f aca="false">Z238+DR238/5</f>
        <v>43.7016</v>
      </c>
      <c r="FR238" s="19" t="n">
        <f aca="false">(DX238+DY238)/AL238*60</f>
        <v>114.439146335818</v>
      </c>
      <c r="FS238" s="8" t="n">
        <v>10</v>
      </c>
      <c r="FT238" s="17" t="s">
        <v>326</v>
      </c>
      <c r="FU238" s="8" t="n">
        <v>725</v>
      </c>
      <c r="FV238" s="17" t="s">
        <v>255</v>
      </c>
      <c r="FW238" s="17" t="s">
        <v>280</v>
      </c>
      <c r="FX238" s="23" t="n">
        <v>7500000</v>
      </c>
      <c r="FY238" s="23" t="n">
        <v>7250000</v>
      </c>
      <c r="FZ238" s="8" t="n">
        <v>769</v>
      </c>
      <c r="GA238" s="8" t="n">
        <v>174</v>
      </c>
      <c r="GB238" s="8" t="n">
        <v>396</v>
      </c>
      <c r="GC238" s="8" t="n">
        <v>570</v>
      </c>
      <c r="GD238" s="8" t="n">
        <v>106</v>
      </c>
      <c r="GE238" s="8" t="n">
        <v>284</v>
      </c>
      <c r="GF238" s="8" t="n">
        <v>1431</v>
      </c>
      <c r="GG238" s="8" t="n">
        <v>13848</v>
      </c>
      <c r="GH238" s="8" t="n">
        <v>43</v>
      </c>
      <c r="GI238" s="8" t="n">
        <v>18.8</v>
      </c>
      <c r="GJ238" s="8" t="n">
        <v>61.8</v>
      </c>
      <c r="GK238" s="8" t="n">
        <f aca="false">Z238-AH238/10</f>
        <v>42.2</v>
      </c>
      <c r="GL238" s="22"/>
      <c r="GM238" s="22"/>
      <c r="GN238" s="22"/>
      <c r="GO238" s="22"/>
      <c r="GP238" s="22"/>
    </row>
    <row r="239" customFormat="false" ht="13.65" hidden="false" customHeight="true" outlineLevel="0" collapsed="false">
      <c r="A239" s="16" t="n">
        <v>35210</v>
      </c>
      <c r="B239" s="17" t="s">
        <v>1363</v>
      </c>
      <c r="C239" s="22"/>
      <c r="D239" s="17" t="s">
        <v>372</v>
      </c>
      <c r="E239" s="17" t="s">
        <v>372</v>
      </c>
      <c r="F239" s="8" t="n">
        <v>72</v>
      </c>
      <c r="G239" s="8" t="n">
        <v>188</v>
      </c>
      <c r="H239" s="8" t="n">
        <v>2014</v>
      </c>
      <c r="I239" s="8" t="n">
        <v>1</v>
      </c>
      <c r="J239" s="8" t="n">
        <v>25</v>
      </c>
      <c r="K239" s="17" t="s">
        <v>273</v>
      </c>
      <c r="L239" s="8" t="n">
        <v>2014</v>
      </c>
      <c r="M239" s="8" t="n">
        <v>21</v>
      </c>
      <c r="N239" s="8" t="n">
        <v>4</v>
      </c>
      <c r="O239" s="8" t="n">
        <v>8477956</v>
      </c>
      <c r="P239" s="17" t="s">
        <v>1364</v>
      </c>
      <c r="Q239" s="17" t="s">
        <v>1365</v>
      </c>
      <c r="R239" s="17" t="s">
        <v>1366</v>
      </c>
      <c r="S239" s="17" t="s">
        <v>1346</v>
      </c>
      <c r="T239" s="17" t="s">
        <v>299</v>
      </c>
      <c r="U239" s="17" t="s">
        <v>338</v>
      </c>
      <c r="V239" s="8" t="n">
        <v>82</v>
      </c>
      <c r="W239" s="8" t="n">
        <v>35</v>
      </c>
      <c r="X239" s="8" t="n">
        <v>45</v>
      </c>
      <c r="Y239" s="8" t="n">
        <v>27</v>
      </c>
      <c r="Z239" s="8" t="n">
        <v>80</v>
      </c>
      <c r="AA239" s="8" t="n">
        <v>2</v>
      </c>
      <c r="AB239" s="8" t="n">
        <v>5</v>
      </c>
      <c r="AC239" s="18" t="n">
        <f aca="false">Z239/V239</f>
        <v>0.975609756097561</v>
      </c>
      <c r="AD239" s="19" t="n">
        <f aca="false">IF(FZ239&gt;V239,Z239-V239*(GC239-Z239)/(FZ239-V239),0)</f>
        <v>21.3604651162791</v>
      </c>
      <c r="AE239" s="19" t="n">
        <v>30.732</v>
      </c>
      <c r="AF239" s="8" t="n">
        <v>10</v>
      </c>
      <c r="AG239" s="8" t="n">
        <v>7.2</v>
      </c>
      <c r="AH239" s="8" t="n">
        <v>37</v>
      </c>
      <c r="AI239" s="8" t="n">
        <v>1739</v>
      </c>
      <c r="AJ239" s="8" t="n">
        <v>88392</v>
      </c>
      <c r="AK239" s="19" t="n">
        <v>1473.2</v>
      </c>
      <c r="AL239" s="8" t="n">
        <v>1473.2</v>
      </c>
      <c r="AM239" s="8" t="n">
        <v>1473</v>
      </c>
      <c r="AN239" s="18" t="n">
        <f aca="false">AJ239/60/V239</f>
        <v>17.9658536585366</v>
      </c>
      <c r="AO239" s="8" t="n">
        <v>29.71</v>
      </c>
      <c r="AP239" s="12" t="n">
        <f aca="false">IF(EF239&gt;0,Z239/EF239,0)</f>
        <v>0.695652173913043</v>
      </c>
      <c r="AQ239" s="8" t="n">
        <v>451</v>
      </c>
      <c r="AR239" s="8" t="n">
        <v>451</v>
      </c>
      <c r="AS239" s="8" t="n">
        <v>450</v>
      </c>
      <c r="AT239" s="8" t="n">
        <v>338</v>
      </c>
      <c r="AU239" s="8" t="n">
        <v>337</v>
      </c>
      <c r="AV239" s="8" t="n">
        <v>246</v>
      </c>
      <c r="AW239" s="8" t="n">
        <v>239</v>
      </c>
      <c r="AX239" s="8" t="n">
        <v>72</v>
      </c>
      <c r="AY239" s="8" t="n">
        <v>10</v>
      </c>
      <c r="AZ239" s="8" t="n">
        <v>25</v>
      </c>
      <c r="BA239" s="8" t="n">
        <f aca="false">AY239+AZ239</f>
        <v>35</v>
      </c>
      <c r="BB239" s="8" t="n">
        <v>24.46</v>
      </c>
      <c r="BC239" s="8" t="n">
        <v>30.1463</v>
      </c>
      <c r="BD239" s="19" t="n">
        <v>464.1</v>
      </c>
      <c r="BE239" s="19" t="n">
        <v>18.9017105620418</v>
      </c>
      <c r="BF239" s="19" t="n">
        <f aca="false">AQ239+BD239</f>
        <v>915.1</v>
      </c>
      <c r="BG239" s="19" t="n">
        <f aca="false">IF(AL239&gt;0,BF239/AL239*60,0)</f>
        <v>37.2698886777084</v>
      </c>
      <c r="BH239" s="8" t="n">
        <v>781</v>
      </c>
      <c r="BI239" s="8" t="n">
        <v>490</v>
      </c>
      <c r="BJ239" s="8" t="n">
        <v>330</v>
      </c>
      <c r="BK239" s="12" t="n">
        <f aca="false">BH239/(BH239+BJ239)</f>
        <v>0.702970297029703</v>
      </c>
      <c r="BL239" s="8" t="n">
        <v>55</v>
      </c>
      <c r="BM239" s="8" t="n">
        <v>55</v>
      </c>
      <c r="BN239" s="8" t="n">
        <v>130</v>
      </c>
      <c r="BO239" s="8" t="n">
        <f aca="false">BM239-BN239</f>
        <v>-75</v>
      </c>
      <c r="BP239" s="8" t="n">
        <v>91</v>
      </c>
      <c r="BQ239" s="8" t="n">
        <v>76</v>
      </c>
      <c r="BR239" s="8" t="n">
        <v>50</v>
      </c>
      <c r="BS239" s="8" t="n">
        <v>31</v>
      </c>
      <c r="BT239" s="12" t="n">
        <f aca="false">BS239/(EA239+BS239)</f>
        <v>0.0337323177366703</v>
      </c>
      <c r="BU239" s="8" t="n">
        <v>5</v>
      </c>
      <c r="BV239" s="8" t="n">
        <v>20</v>
      </c>
      <c r="BW239" s="12" t="n">
        <f aca="false">IF(BU239+BV239&gt;0,BU239/(BU239+BV239),0)</f>
        <v>0.2</v>
      </c>
      <c r="BX239" s="8" t="n">
        <v>0</v>
      </c>
      <c r="BY239" s="8" t="n">
        <v>4</v>
      </c>
      <c r="BZ239" s="8" t="n">
        <v>2</v>
      </c>
      <c r="CA239" s="8" t="n">
        <v>7</v>
      </c>
      <c r="CB239" s="8" t="n">
        <v>3</v>
      </c>
      <c r="CC239" s="8" t="n">
        <v>9</v>
      </c>
      <c r="CD239" s="8" t="n">
        <v>2</v>
      </c>
      <c r="CE239" s="8" t="n">
        <v>4</v>
      </c>
      <c r="CF239" s="8" t="n">
        <v>2</v>
      </c>
      <c r="CG239" s="8" t="n">
        <v>5</v>
      </c>
      <c r="CH239" s="8" t="n">
        <v>3</v>
      </c>
      <c r="CI239" s="8" t="n">
        <v>13</v>
      </c>
      <c r="CJ239" s="8" t="n">
        <v>1</v>
      </c>
      <c r="CK239" s="8" t="n">
        <v>0</v>
      </c>
      <c r="CL239" s="8" t="n">
        <v>6</v>
      </c>
      <c r="CM239" s="8" t="n">
        <v>5</v>
      </c>
      <c r="CN239" s="8" t="n">
        <v>1</v>
      </c>
      <c r="CO239" s="8" t="n">
        <v>0</v>
      </c>
      <c r="CP239" s="8" t="n">
        <v>0</v>
      </c>
      <c r="CQ239" s="8" t="n">
        <v>1</v>
      </c>
      <c r="CR239" s="8" t="n">
        <v>2</v>
      </c>
      <c r="CS239" s="8" t="n">
        <v>6</v>
      </c>
      <c r="CT239" s="8" t="n">
        <v>5</v>
      </c>
      <c r="CU239" s="8" t="n">
        <v>1</v>
      </c>
      <c r="CV239" s="8" t="n">
        <v>0</v>
      </c>
      <c r="CW239" s="8" t="n">
        <v>20</v>
      </c>
      <c r="CX239" s="8" t="n">
        <v>0</v>
      </c>
      <c r="CY239" s="8" t="n">
        <v>8</v>
      </c>
      <c r="CZ239" s="8" t="n">
        <v>8</v>
      </c>
      <c r="DA239" s="8" t="n">
        <v>75</v>
      </c>
      <c r="DB239" s="8" t="n">
        <v>17</v>
      </c>
      <c r="DC239" s="8" t="n">
        <v>4</v>
      </c>
      <c r="DD239" s="8" t="n">
        <v>59</v>
      </c>
      <c r="DE239" s="8" t="n">
        <v>27</v>
      </c>
      <c r="DF239" s="8" t="n">
        <v>4</v>
      </c>
      <c r="DG239" s="8" t="n">
        <v>2</v>
      </c>
      <c r="DH239" s="8" t="n">
        <v>133</v>
      </c>
      <c r="DI239" s="8" t="n">
        <v>16</v>
      </c>
      <c r="DJ239" s="8" t="n">
        <v>31</v>
      </c>
      <c r="DK239" s="8" t="n">
        <v>16</v>
      </c>
      <c r="DL239" s="8" t="n">
        <v>15</v>
      </c>
      <c r="DM239" s="8" t="n">
        <v>1</v>
      </c>
      <c r="DN239" s="8" t="n">
        <v>31</v>
      </c>
      <c r="DO239" s="8" t="n">
        <v>30</v>
      </c>
      <c r="DP239" s="8" t="n">
        <v>1</v>
      </c>
      <c r="DQ239" s="8" t="n">
        <f aca="false">DJ239-DI239</f>
        <v>15</v>
      </c>
      <c r="DR239" s="19" t="n">
        <v>12.698</v>
      </c>
      <c r="DS239" s="8" t="n">
        <v>15</v>
      </c>
      <c r="DT239" s="8" t="n">
        <v>1</v>
      </c>
      <c r="DU239" s="8" t="n">
        <v>0</v>
      </c>
      <c r="DV239" s="8" t="n">
        <v>0</v>
      </c>
      <c r="DW239" s="8" t="n">
        <v>0</v>
      </c>
      <c r="DX239" s="8" t="n">
        <v>1789</v>
      </c>
      <c r="DY239" s="8" t="n">
        <v>1114</v>
      </c>
      <c r="DZ239" s="8" t="n">
        <v>1324</v>
      </c>
      <c r="EA239" s="8" t="n">
        <v>888</v>
      </c>
      <c r="EB239" s="8" t="n">
        <v>946</v>
      </c>
      <c r="EC239" s="8" t="n">
        <v>651</v>
      </c>
      <c r="ED239" s="8" t="n">
        <v>91.7</v>
      </c>
      <c r="EE239" s="8" t="n">
        <v>61.39</v>
      </c>
      <c r="EF239" s="8" t="n">
        <v>115</v>
      </c>
      <c r="EG239" s="8" t="n">
        <v>61</v>
      </c>
      <c r="EH239" s="12" t="n">
        <f aca="false">EF239/EB239</f>
        <v>0.121564482029598</v>
      </c>
      <c r="EI239" s="20" t="n">
        <f aca="false">1-EG239/EC239</f>
        <v>0.906298003072197</v>
      </c>
      <c r="EJ239" s="21" t="n">
        <f aca="false">EH239+EI239</f>
        <v>1.0278624851018</v>
      </c>
      <c r="EK239" s="8" t="n">
        <v>1785</v>
      </c>
      <c r="EL239" s="8" t="n">
        <v>1115</v>
      </c>
      <c r="EM239" s="8" t="n">
        <v>1323</v>
      </c>
      <c r="EN239" s="8" t="n">
        <v>889</v>
      </c>
      <c r="EO239" s="8" t="n">
        <v>944</v>
      </c>
      <c r="EP239" s="8" t="n">
        <v>652</v>
      </c>
      <c r="EQ239" s="8" t="n">
        <v>115</v>
      </c>
      <c r="ER239" s="8" t="n">
        <v>61</v>
      </c>
      <c r="ES239" s="8" t="n">
        <v>965</v>
      </c>
      <c r="ET239" s="8" t="n">
        <v>573</v>
      </c>
      <c r="EU239" s="8" t="n">
        <v>334</v>
      </c>
      <c r="EV239" s="8" t="n">
        <v>253</v>
      </c>
      <c r="EW239" s="8" t="n">
        <v>53</v>
      </c>
      <c r="EX239" s="8" t="n">
        <v>36</v>
      </c>
      <c r="EY239" s="8" t="n">
        <v>98</v>
      </c>
      <c r="EZ239" s="8" t="n">
        <v>107</v>
      </c>
      <c r="FA239" s="8" t="n">
        <v>7.7</v>
      </c>
      <c r="FB239" s="8" t="n">
        <v>2.1</v>
      </c>
      <c r="FC239" s="8" t="n">
        <v>9.8</v>
      </c>
      <c r="FD239" s="19" t="n">
        <v>93.19</v>
      </c>
      <c r="FE239" s="18" t="n">
        <f aca="false">FD239/V239</f>
        <v>1.13646341463415</v>
      </c>
      <c r="FF239" s="8" t="n">
        <v>9.9256</v>
      </c>
      <c r="FG239" s="8" t="n">
        <v>2.52</v>
      </c>
      <c r="FH239" s="8" t="n">
        <v>0</v>
      </c>
      <c r="FI239" s="8" t="n">
        <v>2.52</v>
      </c>
      <c r="FJ239" s="8" t="n">
        <v>5</v>
      </c>
      <c r="FK239" s="8" t="n">
        <v>2</v>
      </c>
      <c r="FL239" s="8" t="n">
        <v>0</v>
      </c>
      <c r="FM239" s="8" t="n">
        <f aca="false">BL239+BS239+AH239+DT239</f>
        <v>124</v>
      </c>
      <c r="FN239" s="19" t="n">
        <f aca="false">IF(DS239&gt;0,(BL239+BR239)/DS239,0)</f>
        <v>7</v>
      </c>
      <c r="FO239" s="12" t="n">
        <v>0.150862069</v>
      </c>
      <c r="FP239" s="19" t="n">
        <f aca="false">Z239-AH239/10</f>
        <v>76.3</v>
      </c>
      <c r="FQ239" s="19" t="n">
        <f aca="false">Z239+DR239/5</f>
        <v>82.5396</v>
      </c>
      <c r="FR239" s="19" t="n">
        <f aca="false">(DX239+DY239)/AL239*60</f>
        <v>118.232419223459</v>
      </c>
      <c r="FS239" s="22"/>
      <c r="FT239" s="22"/>
      <c r="FU239" s="22"/>
      <c r="FV239" s="22"/>
      <c r="FW239" s="17" t="s">
        <v>280</v>
      </c>
      <c r="FX239" s="23" t="n">
        <v>8000000</v>
      </c>
      <c r="FY239" s="23" t="n">
        <v>6666666</v>
      </c>
      <c r="FZ239" s="8" t="n">
        <v>254</v>
      </c>
      <c r="GA239" s="8" t="n">
        <v>94</v>
      </c>
      <c r="GB239" s="8" t="n">
        <v>109</v>
      </c>
      <c r="GC239" s="8" t="n">
        <v>203</v>
      </c>
      <c r="GD239" s="8" t="n">
        <v>36</v>
      </c>
      <c r="GE239" s="8" t="n">
        <v>99</v>
      </c>
      <c r="GF239" s="8" t="n">
        <v>709</v>
      </c>
      <c r="GG239" s="8" t="n">
        <v>4176</v>
      </c>
      <c r="GH239" s="8" t="n">
        <v>20.8</v>
      </c>
      <c r="GI239" s="8" t="n">
        <v>6.3</v>
      </c>
      <c r="GJ239" s="8" t="n">
        <v>27.2</v>
      </c>
      <c r="GK239" s="8" t="n">
        <f aca="false">Z239-AH239/10</f>
        <v>76.3</v>
      </c>
      <c r="GL239" s="22"/>
      <c r="GM239" s="22"/>
      <c r="GN239" s="22"/>
      <c r="GO239" s="22"/>
      <c r="GP239" s="22"/>
    </row>
    <row r="240" customFormat="false" ht="13.65" hidden="false" customHeight="true" outlineLevel="0" collapsed="false">
      <c r="A240" s="16" t="n">
        <v>32291</v>
      </c>
      <c r="B240" s="17" t="s">
        <v>1367</v>
      </c>
      <c r="C240" s="17" t="s">
        <v>261</v>
      </c>
      <c r="D240" s="17" t="s">
        <v>262</v>
      </c>
      <c r="E240" s="17" t="s">
        <v>262</v>
      </c>
      <c r="F240" s="8" t="n">
        <v>72</v>
      </c>
      <c r="G240" s="8" t="n">
        <v>200</v>
      </c>
      <c r="H240" s="8" t="n">
        <v>2007</v>
      </c>
      <c r="I240" s="8" t="n">
        <v>1</v>
      </c>
      <c r="J240" s="8" t="n">
        <v>26</v>
      </c>
      <c r="K240" s="17" t="s">
        <v>273</v>
      </c>
      <c r="L240" s="8" t="n">
        <v>2007</v>
      </c>
      <c r="M240" s="8" t="n">
        <v>29</v>
      </c>
      <c r="N240" s="8" t="n">
        <v>11</v>
      </c>
      <c r="O240" s="8" t="n">
        <v>8474102</v>
      </c>
      <c r="P240" s="17" t="s">
        <v>1368</v>
      </c>
      <c r="Q240" s="17" t="s">
        <v>1369</v>
      </c>
      <c r="R240" s="17" t="s">
        <v>1370</v>
      </c>
      <c r="S240" s="17" t="s">
        <v>1346</v>
      </c>
      <c r="T240" s="17" t="s">
        <v>268</v>
      </c>
      <c r="U240" s="17" t="s">
        <v>444</v>
      </c>
      <c r="V240" s="8" t="n">
        <v>70</v>
      </c>
      <c r="W240" s="8" t="n">
        <v>16</v>
      </c>
      <c r="X240" s="8" t="n">
        <v>50</v>
      </c>
      <c r="Y240" s="8" t="n">
        <v>34</v>
      </c>
      <c r="Z240" s="8" t="n">
        <v>66</v>
      </c>
      <c r="AA240" s="8" t="n">
        <v>3</v>
      </c>
      <c r="AB240" s="8" t="n">
        <v>12</v>
      </c>
      <c r="AC240" s="18" t="n">
        <f aca="false">Z240/V240</f>
        <v>0.942857142857143</v>
      </c>
      <c r="AD240" s="19" t="n">
        <f aca="false">IF(FZ240&gt;V240,Z240-V240*(GC240-Z240)/(FZ240-V240),0)</f>
        <v>25.4171779141104</v>
      </c>
      <c r="AE240" s="19" t="n">
        <v>23.158</v>
      </c>
      <c r="AF240" s="8" t="n">
        <v>1</v>
      </c>
      <c r="AG240" s="8" t="n">
        <v>0.8</v>
      </c>
      <c r="AH240" s="8" t="n">
        <v>50</v>
      </c>
      <c r="AI240" s="8" t="n">
        <v>1429</v>
      </c>
      <c r="AJ240" s="8" t="n">
        <v>74795</v>
      </c>
      <c r="AK240" s="19" t="n">
        <v>1246.5833333333</v>
      </c>
      <c r="AL240" s="8" t="n">
        <v>1245.7</v>
      </c>
      <c r="AM240" s="8" t="n">
        <v>1247</v>
      </c>
      <c r="AN240" s="18" t="n">
        <f aca="false">AJ240/60/V240</f>
        <v>17.8083333333333</v>
      </c>
      <c r="AO240" s="8" t="n">
        <v>29.38</v>
      </c>
      <c r="AP240" s="12" t="n">
        <f aca="false">IF(EF240&gt;0,Z240/EF240,0)</f>
        <v>0.75</v>
      </c>
      <c r="AQ240" s="8" t="n">
        <v>232</v>
      </c>
      <c r="AR240" s="8" t="n">
        <v>234</v>
      </c>
      <c r="AS240" s="8" t="n">
        <v>235</v>
      </c>
      <c r="AT240" s="8" t="n">
        <v>163</v>
      </c>
      <c r="AU240" s="8" t="n">
        <v>165</v>
      </c>
      <c r="AV240" s="8" t="n">
        <v>126</v>
      </c>
      <c r="AW240" s="8" t="n">
        <v>126</v>
      </c>
      <c r="AX240" s="8" t="n">
        <v>33</v>
      </c>
      <c r="AY240" s="8" t="n">
        <v>9</v>
      </c>
      <c r="AZ240" s="8" t="n">
        <v>20</v>
      </c>
      <c r="BA240" s="8" t="n">
        <f aca="false">AY240+AZ240</f>
        <v>29</v>
      </c>
      <c r="BB240" s="8" t="n">
        <v>12.57</v>
      </c>
      <c r="BC240" s="8" t="n">
        <v>34.1349</v>
      </c>
      <c r="BD240" s="19" t="n">
        <v>439.5</v>
      </c>
      <c r="BE240" s="19" t="n">
        <v>21.1538204425435</v>
      </c>
      <c r="BF240" s="19" t="n">
        <f aca="false">AQ240+BD240</f>
        <v>671.5</v>
      </c>
      <c r="BG240" s="19" t="n">
        <f aca="false">IF(AL240&gt;0,BF240/AL240*60,0)</f>
        <v>32.3432608172112</v>
      </c>
      <c r="BH240" s="8" t="n">
        <v>514</v>
      </c>
      <c r="BI240" s="8" t="n">
        <v>406</v>
      </c>
      <c r="BJ240" s="8" t="n">
        <v>326</v>
      </c>
      <c r="BK240" s="12" t="n">
        <f aca="false">BH240/(BH240+BJ240)</f>
        <v>0.611904761904762</v>
      </c>
      <c r="BL240" s="8" t="n">
        <v>118</v>
      </c>
      <c r="BM240" s="8" t="n">
        <v>118</v>
      </c>
      <c r="BN240" s="8" t="n">
        <v>123</v>
      </c>
      <c r="BO240" s="8" t="n">
        <f aca="false">BM240-BN240</f>
        <v>-5</v>
      </c>
      <c r="BP240" s="8" t="n">
        <v>39</v>
      </c>
      <c r="BQ240" s="8" t="n">
        <v>33</v>
      </c>
      <c r="BR240" s="8" t="n">
        <v>48</v>
      </c>
      <c r="BS240" s="8" t="n">
        <v>20</v>
      </c>
      <c r="BT240" s="12" t="n">
        <f aca="false">BS240/(EA240+BS240)</f>
        <v>0.0239234449760765</v>
      </c>
      <c r="BU240" s="8" t="n">
        <v>96</v>
      </c>
      <c r="BV240" s="8" t="n">
        <v>142</v>
      </c>
      <c r="BW240" s="12" t="n">
        <f aca="false">IF(BU240+BV240&gt;0,BU240/(BU240+BV240),0)</f>
        <v>0.403361344537815</v>
      </c>
      <c r="BX240" s="8" t="n">
        <v>4</v>
      </c>
      <c r="BY240" s="8" t="n">
        <v>14</v>
      </c>
      <c r="BZ240" s="8" t="n">
        <v>16</v>
      </c>
      <c r="CA240" s="8" t="n">
        <v>23</v>
      </c>
      <c r="CB240" s="8" t="n">
        <v>76</v>
      </c>
      <c r="CC240" s="8" t="n">
        <v>105</v>
      </c>
      <c r="CD240" s="8" t="n">
        <v>24</v>
      </c>
      <c r="CE240" s="8" t="n">
        <v>38</v>
      </c>
      <c r="CF240" s="8" t="n">
        <v>28</v>
      </c>
      <c r="CG240" s="8" t="n">
        <v>50</v>
      </c>
      <c r="CH240" s="8" t="n">
        <v>66</v>
      </c>
      <c r="CI240" s="8" t="n">
        <v>99</v>
      </c>
      <c r="CJ240" s="8" t="n">
        <v>0</v>
      </c>
      <c r="CK240" s="8" t="n">
        <v>3</v>
      </c>
      <c r="CL240" s="8" t="n">
        <v>3</v>
      </c>
      <c r="CM240" s="8" t="n">
        <v>4</v>
      </c>
      <c r="CN240" s="8" t="n">
        <v>3</v>
      </c>
      <c r="CO240" s="8" t="n">
        <v>1</v>
      </c>
      <c r="CP240" s="8" t="n">
        <v>1</v>
      </c>
      <c r="CQ240" s="8" t="n">
        <v>1</v>
      </c>
      <c r="CR240" s="8" t="n">
        <v>0</v>
      </c>
      <c r="CS240" s="8" t="n">
        <v>1</v>
      </c>
      <c r="CT240" s="8" t="n">
        <v>4</v>
      </c>
      <c r="CU240" s="8" t="n">
        <v>0</v>
      </c>
      <c r="CV240" s="8" t="n">
        <v>0</v>
      </c>
      <c r="CW240" s="8" t="n">
        <v>10</v>
      </c>
      <c r="CX240" s="8" t="n">
        <v>0</v>
      </c>
      <c r="CY240" s="8" t="n">
        <v>4</v>
      </c>
      <c r="CZ240" s="8" t="n">
        <v>4</v>
      </c>
      <c r="DA240" s="8" t="n">
        <v>31</v>
      </c>
      <c r="DB240" s="8" t="n">
        <v>7</v>
      </c>
      <c r="DC240" s="8" t="n">
        <v>5</v>
      </c>
      <c r="DD240" s="8" t="n">
        <v>14</v>
      </c>
      <c r="DE240" s="8" t="n">
        <v>25</v>
      </c>
      <c r="DF240" s="8" t="n">
        <v>4</v>
      </c>
      <c r="DG240" s="8" t="n">
        <v>1</v>
      </c>
      <c r="DH240" s="8" t="n">
        <v>70</v>
      </c>
      <c r="DI240" s="8" t="n">
        <v>25</v>
      </c>
      <c r="DJ240" s="8" t="n">
        <v>25</v>
      </c>
      <c r="DK240" s="8" t="n">
        <v>26</v>
      </c>
      <c r="DL240" s="8" t="n">
        <v>26</v>
      </c>
      <c r="DM240" s="8" t="n">
        <v>0</v>
      </c>
      <c r="DN240" s="8" t="n">
        <v>25</v>
      </c>
      <c r="DO240" s="8" t="n">
        <v>25</v>
      </c>
      <c r="DP240" s="8" t="n">
        <v>0</v>
      </c>
      <c r="DQ240" s="8" t="n">
        <f aca="false">DJ240-DI240</f>
        <v>0</v>
      </c>
      <c r="DR240" s="19" t="n">
        <v>-0.483</v>
      </c>
      <c r="DS240" s="8" t="n">
        <v>25</v>
      </c>
      <c r="DT240" s="8" t="n">
        <v>0</v>
      </c>
      <c r="DU240" s="8" t="n">
        <v>0</v>
      </c>
      <c r="DV240" s="8" t="n">
        <v>0</v>
      </c>
      <c r="DW240" s="8" t="n">
        <v>0</v>
      </c>
      <c r="DX240" s="8" t="n">
        <v>1297</v>
      </c>
      <c r="DY240" s="8" t="n">
        <v>1090</v>
      </c>
      <c r="DZ240" s="8" t="n">
        <v>946</v>
      </c>
      <c r="EA240" s="8" t="n">
        <v>816</v>
      </c>
      <c r="EB240" s="8" t="n">
        <v>685</v>
      </c>
      <c r="EC240" s="8" t="n">
        <v>592</v>
      </c>
      <c r="ED240" s="8" t="n">
        <v>62.51</v>
      </c>
      <c r="EE240" s="8" t="n">
        <v>50.24</v>
      </c>
      <c r="EF240" s="8" t="n">
        <v>88</v>
      </c>
      <c r="EG240" s="8" t="n">
        <v>62</v>
      </c>
      <c r="EH240" s="12" t="n">
        <f aca="false">EF240/EB240</f>
        <v>0.128467153284672</v>
      </c>
      <c r="EI240" s="20" t="n">
        <f aca="false">1-EG240/EC240</f>
        <v>0.89527027027027</v>
      </c>
      <c r="EJ240" s="21" t="n">
        <f aca="false">EH240+EI240</f>
        <v>1.02373742355494</v>
      </c>
      <c r="EK240" s="8" t="n">
        <v>1306</v>
      </c>
      <c r="EL240" s="8" t="n">
        <v>1091</v>
      </c>
      <c r="EM240" s="8" t="n">
        <v>955</v>
      </c>
      <c r="EN240" s="8" t="n">
        <v>818</v>
      </c>
      <c r="EO240" s="8" t="n">
        <v>690</v>
      </c>
      <c r="EP240" s="8" t="n">
        <v>594</v>
      </c>
      <c r="EQ240" s="8" t="n">
        <v>89</v>
      </c>
      <c r="ER240" s="8" t="n">
        <v>62</v>
      </c>
      <c r="ES240" s="8" t="n">
        <v>670</v>
      </c>
      <c r="ET240" s="8" t="n">
        <v>538</v>
      </c>
      <c r="EU240" s="8" t="n">
        <v>203</v>
      </c>
      <c r="EV240" s="8" t="n">
        <v>208</v>
      </c>
      <c r="EW240" s="8" t="n">
        <v>42</v>
      </c>
      <c r="EX240" s="8" t="n">
        <v>36</v>
      </c>
      <c r="EY240" s="8" t="n">
        <v>85</v>
      </c>
      <c r="EZ240" s="8" t="n">
        <v>81</v>
      </c>
      <c r="FA240" s="8" t="n">
        <v>5.1</v>
      </c>
      <c r="FB240" s="8" t="n">
        <v>1.3</v>
      </c>
      <c r="FC240" s="8" t="n">
        <v>6.4</v>
      </c>
      <c r="FD240" s="19" t="n">
        <v>50.85</v>
      </c>
      <c r="FE240" s="18" t="n">
        <f aca="false">FD240/V240</f>
        <v>0.726428571428571</v>
      </c>
      <c r="FF240" s="8" t="n">
        <v>6.4797</v>
      </c>
      <c r="FG240" s="8" t="n">
        <v>-0.02</v>
      </c>
      <c r="FH240" s="8" t="n">
        <v>0</v>
      </c>
      <c r="FI240" s="8" t="n">
        <v>-0.02</v>
      </c>
      <c r="FJ240" s="8" t="n">
        <v>5</v>
      </c>
      <c r="FK240" s="8" t="n">
        <v>1</v>
      </c>
      <c r="FL240" s="8" t="n">
        <v>0</v>
      </c>
      <c r="FM240" s="8" t="n">
        <f aca="false">BL240+BS240+AH240+DT240</f>
        <v>188</v>
      </c>
      <c r="FN240" s="19" t="n">
        <f aca="false">IF(DS240&gt;0,(BL240+BR240)/DS240,0)</f>
        <v>6.64</v>
      </c>
      <c r="FO240" s="12" t="n">
        <v>0.0743764172</v>
      </c>
      <c r="FP240" s="19" t="n">
        <f aca="false">Z240-AH240/10</f>
        <v>61</v>
      </c>
      <c r="FQ240" s="19" t="n">
        <f aca="false">Z240+DR240/5</f>
        <v>65.9034</v>
      </c>
      <c r="FR240" s="19" t="n">
        <f aca="false">(DX240+DY240)/AL240*60</f>
        <v>114.971501966766</v>
      </c>
      <c r="FS240" s="8" t="n">
        <v>4</v>
      </c>
      <c r="FT240" s="17" t="s">
        <v>326</v>
      </c>
      <c r="FU240" s="8" t="n">
        <v>195</v>
      </c>
      <c r="FV240" s="17" t="s">
        <v>427</v>
      </c>
      <c r="FW240" s="17" t="s">
        <v>280</v>
      </c>
      <c r="FX240" s="23" t="n">
        <v>3750000</v>
      </c>
      <c r="FY240" s="23" t="n">
        <v>3750000</v>
      </c>
      <c r="FZ240" s="8" t="n">
        <v>722</v>
      </c>
      <c r="GA240" s="8" t="n">
        <v>175</v>
      </c>
      <c r="GB240" s="8" t="n">
        <v>269</v>
      </c>
      <c r="GC240" s="8" t="n">
        <v>444</v>
      </c>
      <c r="GD240" s="8" t="n">
        <v>2</v>
      </c>
      <c r="GE240" s="8" t="n">
        <v>550</v>
      </c>
      <c r="GF240" s="8" t="n">
        <v>1461</v>
      </c>
      <c r="GG240" s="8" t="n">
        <v>12011</v>
      </c>
      <c r="GH240" s="8" t="n">
        <v>34</v>
      </c>
      <c r="GI240" s="8" t="n">
        <v>14.8</v>
      </c>
      <c r="GJ240" s="8" t="n">
        <v>48.8</v>
      </c>
      <c r="GK240" s="8" t="n">
        <f aca="false">Z240-AH240/10</f>
        <v>61</v>
      </c>
      <c r="GL240" s="22"/>
      <c r="GM240" s="22"/>
      <c r="GN240" s="22"/>
      <c r="GO240" s="22"/>
      <c r="GP240" s="22"/>
    </row>
    <row r="241" customFormat="false" ht="13.65" hidden="false" customHeight="true" outlineLevel="0" collapsed="false">
      <c r="A241" s="16" t="n">
        <v>33168</v>
      </c>
      <c r="B241" s="17" t="s">
        <v>1371</v>
      </c>
      <c r="C241" s="17" t="s">
        <v>261</v>
      </c>
      <c r="D241" s="17" t="s">
        <v>262</v>
      </c>
      <c r="E241" s="17" t="s">
        <v>262</v>
      </c>
      <c r="F241" s="8" t="n">
        <v>74</v>
      </c>
      <c r="G241" s="8" t="n">
        <v>227</v>
      </c>
      <c r="H241" s="8" t="n">
        <v>2009</v>
      </c>
      <c r="I241" s="8" t="n">
        <v>4</v>
      </c>
      <c r="J241" s="8" t="n">
        <v>94</v>
      </c>
      <c r="K241" s="17" t="s">
        <v>273</v>
      </c>
      <c r="L241" s="8" t="n">
        <v>2011</v>
      </c>
      <c r="M241" s="8" t="n">
        <v>27</v>
      </c>
      <c r="N241" s="8" t="n">
        <v>7</v>
      </c>
      <c r="O241" s="8" t="n">
        <v>8475233</v>
      </c>
      <c r="P241" s="17" t="s">
        <v>1372</v>
      </c>
      <c r="Q241" s="17" t="s">
        <v>1373</v>
      </c>
      <c r="R241" s="17" t="s">
        <v>1374</v>
      </c>
      <c r="S241" s="17" t="s">
        <v>1346</v>
      </c>
      <c r="T241" s="17" t="s">
        <v>278</v>
      </c>
      <c r="U241" s="17" t="s">
        <v>389</v>
      </c>
      <c r="V241" s="8" t="n">
        <v>81</v>
      </c>
      <c r="W241" s="8" t="n">
        <v>4</v>
      </c>
      <c r="X241" s="8" t="n">
        <v>12</v>
      </c>
      <c r="Y241" s="8" t="n">
        <v>8</v>
      </c>
      <c r="Z241" s="8" t="n">
        <v>16</v>
      </c>
      <c r="AA241" s="8" t="n">
        <v>15</v>
      </c>
      <c r="AB241" s="8" t="n">
        <v>66</v>
      </c>
      <c r="AC241" s="18" t="n">
        <f aca="false">Z241/V241</f>
        <v>0.197530864197531</v>
      </c>
      <c r="AD241" s="19" t="n">
        <f aca="false">IF(FZ241&gt;V241,Z241-V241*(GC241-Z241)/(FZ241-V241),0)</f>
        <v>-11.0828220858896</v>
      </c>
      <c r="AE241" s="19" t="n">
        <v>5.659</v>
      </c>
      <c r="AF241" s="8" t="n">
        <v>2</v>
      </c>
      <c r="AG241" s="8" t="n">
        <v>-2.4</v>
      </c>
      <c r="AH241" s="8" t="n">
        <v>32</v>
      </c>
      <c r="AI241" s="8" t="n">
        <v>1984</v>
      </c>
      <c r="AJ241" s="8" t="n">
        <v>94187</v>
      </c>
      <c r="AK241" s="19" t="n">
        <v>1569.7833333333</v>
      </c>
      <c r="AL241" s="8" t="n">
        <v>1569.75</v>
      </c>
      <c r="AM241" s="8" t="n">
        <v>1570</v>
      </c>
      <c r="AN241" s="18" t="n">
        <f aca="false">AJ241/60/V241</f>
        <v>19.3800411522634</v>
      </c>
      <c r="AO241" s="8" t="n">
        <v>32.4</v>
      </c>
      <c r="AP241" s="12" t="n">
        <f aca="false">IF(EF241&gt;0,Z241/EF241,0)</f>
        <v>0.228571428571429</v>
      </c>
      <c r="AQ241" s="8" t="n">
        <v>270</v>
      </c>
      <c r="AR241" s="8" t="n">
        <v>271</v>
      </c>
      <c r="AS241" s="8" t="n">
        <v>271</v>
      </c>
      <c r="AT241" s="8" t="n">
        <v>189</v>
      </c>
      <c r="AU241" s="8" t="n">
        <v>189</v>
      </c>
      <c r="AV241" s="8" t="n">
        <v>145</v>
      </c>
      <c r="AW241" s="8" t="n">
        <v>74</v>
      </c>
      <c r="AX241" s="8" t="n">
        <v>10</v>
      </c>
      <c r="AY241" s="8" t="n">
        <v>1</v>
      </c>
      <c r="AZ241" s="8" t="n">
        <v>18</v>
      </c>
      <c r="BA241" s="8" t="n">
        <f aca="false">AY241+AZ241</f>
        <v>19</v>
      </c>
      <c r="BB241" s="8" t="n">
        <v>5.66</v>
      </c>
      <c r="BC241" s="8" t="n">
        <v>49.669</v>
      </c>
      <c r="BD241" s="19" t="n">
        <v>182.5</v>
      </c>
      <c r="BE241" s="19" t="n">
        <v>6.97548493953533</v>
      </c>
      <c r="BF241" s="19" t="n">
        <f aca="false">AQ241+BD241</f>
        <v>452.5</v>
      </c>
      <c r="BG241" s="19" t="n">
        <f aca="false">IF(AL241&gt;0,BF241/AL241*60,0)</f>
        <v>17.2957477305303</v>
      </c>
      <c r="BH241" s="8" t="n">
        <v>434</v>
      </c>
      <c r="BI241" s="8" t="n">
        <v>446</v>
      </c>
      <c r="BJ241" s="8" t="n">
        <v>659</v>
      </c>
      <c r="BK241" s="12" t="n">
        <f aca="false">BH241/(BH241+BJ241)</f>
        <v>0.397072278133577</v>
      </c>
      <c r="BL241" s="8" t="n">
        <v>144</v>
      </c>
      <c r="BM241" s="8" t="n">
        <v>144</v>
      </c>
      <c r="BN241" s="8" t="n">
        <v>106</v>
      </c>
      <c r="BO241" s="8" t="n">
        <f aca="false">BM241-BN241</f>
        <v>38</v>
      </c>
      <c r="BP241" s="8" t="n">
        <v>44</v>
      </c>
      <c r="BQ241" s="8" t="n">
        <v>27</v>
      </c>
      <c r="BR241" s="8" t="n">
        <v>24</v>
      </c>
      <c r="BS241" s="8" t="n">
        <v>143</v>
      </c>
      <c r="BT241" s="12" t="n">
        <f aca="false">BS241/(EA241+BS241)</f>
        <v>0.101131541725601</v>
      </c>
      <c r="BU241" s="8" t="n">
        <v>0</v>
      </c>
      <c r="BV241" s="8" t="n">
        <v>0</v>
      </c>
      <c r="BW241" s="12" t="n">
        <f aca="false">IF(BU241+BV241&gt;0,BU241/(BU241+BV241),0)</f>
        <v>0</v>
      </c>
      <c r="BX241" s="8" t="n">
        <v>0</v>
      </c>
      <c r="BY241" s="8" t="n">
        <v>0</v>
      </c>
      <c r="BZ241" s="8" t="n">
        <v>0</v>
      </c>
      <c r="CA241" s="8" t="n">
        <v>0</v>
      </c>
      <c r="CB241" s="8" t="n">
        <v>0</v>
      </c>
      <c r="CC241" s="8" t="n">
        <v>0</v>
      </c>
      <c r="CD241" s="8" t="n">
        <v>0</v>
      </c>
      <c r="CE241" s="8" t="n">
        <v>0</v>
      </c>
      <c r="CF241" s="8" t="n">
        <v>0</v>
      </c>
      <c r="CG241" s="8" t="n">
        <v>0</v>
      </c>
      <c r="CH241" s="8" t="n">
        <v>0</v>
      </c>
      <c r="CI241" s="8" t="n">
        <v>0</v>
      </c>
      <c r="CJ241" s="8" t="n">
        <v>0</v>
      </c>
      <c r="CK241" s="8" t="n">
        <v>0</v>
      </c>
      <c r="CL241" s="8" t="n">
        <v>3</v>
      </c>
      <c r="CM241" s="8" t="n">
        <v>0</v>
      </c>
      <c r="CN241" s="8" t="n">
        <v>0</v>
      </c>
      <c r="CO241" s="8" t="n">
        <v>0</v>
      </c>
      <c r="CP241" s="8" t="n">
        <v>0</v>
      </c>
      <c r="CQ241" s="8" t="n">
        <v>0</v>
      </c>
      <c r="CR241" s="8" t="n">
        <v>0</v>
      </c>
      <c r="CS241" s="8" t="n">
        <v>2</v>
      </c>
      <c r="CT241" s="8" t="n">
        <v>0</v>
      </c>
      <c r="CU241" s="8" t="n">
        <v>1</v>
      </c>
      <c r="CV241" s="8" t="n">
        <v>0</v>
      </c>
      <c r="CW241" s="8" t="n">
        <v>1</v>
      </c>
      <c r="CX241" s="8" t="n">
        <v>0</v>
      </c>
      <c r="CY241" s="8" t="n">
        <v>2</v>
      </c>
      <c r="CZ241" s="8" t="n">
        <v>4</v>
      </c>
      <c r="DA241" s="8" t="n">
        <v>38</v>
      </c>
      <c r="DB241" s="8" t="n">
        <v>6</v>
      </c>
      <c r="DC241" s="8" t="n">
        <v>0</v>
      </c>
      <c r="DD241" s="8" t="n">
        <v>23</v>
      </c>
      <c r="DE241" s="8" t="n">
        <v>30</v>
      </c>
      <c r="DF241" s="8" t="n">
        <v>1</v>
      </c>
      <c r="DG241" s="8" t="n">
        <v>1</v>
      </c>
      <c r="DH241" s="8" t="n">
        <v>84</v>
      </c>
      <c r="DI241" s="8" t="n">
        <v>16</v>
      </c>
      <c r="DJ241" s="8" t="n">
        <v>4</v>
      </c>
      <c r="DK241" s="8" t="n">
        <v>16</v>
      </c>
      <c r="DL241" s="8" t="n">
        <v>16</v>
      </c>
      <c r="DM241" s="8" t="n">
        <v>0</v>
      </c>
      <c r="DN241" s="8" t="n">
        <v>4</v>
      </c>
      <c r="DO241" s="8" t="n">
        <v>4</v>
      </c>
      <c r="DP241" s="8" t="n">
        <v>0</v>
      </c>
      <c r="DQ241" s="8" t="n">
        <f aca="false">DJ241-DI241</f>
        <v>-12</v>
      </c>
      <c r="DR241" s="19" t="n">
        <v>-5.779</v>
      </c>
      <c r="DS241" s="8" t="n">
        <v>16</v>
      </c>
      <c r="DT241" s="8" t="n">
        <v>0</v>
      </c>
      <c r="DU241" s="8" t="n">
        <v>0</v>
      </c>
      <c r="DV241" s="8" t="n">
        <v>0</v>
      </c>
      <c r="DW241" s="8" t="n">
        <v>0</v>
      </c>
      <c r="DX241" s="8" t="n">
        <v>1406</v>
      </c>
      <c r="DY241" s="8" t="n">
        <v>1727</v>
      </c>
      <c r="DZ241" s="8" t="n">
        <v>1082</v>
      </c>
      <c r="EA241" s="8" t="n">
        <v>1271</v>
      </c>
      <c r="EB241" s="8" t="n">
        <v>796</v>
      </c>
      <c r="EC241" s="8" t="n">
        <v>927</v>
      </c>
      <c r="ED241" s="8" t="n">
        <v>68.53</v>
      </c>
      <c r="EE241" s="8" t="n">
        <v>90.2</v>
      </c>
      <c r="EF241" s="8" t="n">
        <v>70</v>
      </c>
      <c r="EG241" s="8" t="n">
        <v>95</v>
      </c>
      <c r="EH241" s="12" t="n">
        <f aca="false">EF241/EB241</f>
        <v>0.0879396984924623</v>
      </c>
      <c r="EI241" s="20" t="n">
        <f aca="false">1-EG241/EC241</f>
        <v>0.897518878101402</v>
      </c>
      <c r="EJ241" s="21" t="n">
        <f aca="false">EH241+EI241</f>
        <v>0.985458576593865</v>
      </c>
      <c r="EK241" s="8" t="n">
        <v>1406</v>
      </c>
      <c r="EL241" s="8" t="n">
        <v>1729</v>
      </c>
      <c r="EM241" s="8" t="n">
        <v>1082</v>
      </c>
      <c r="EN241" s="8" t="n">
        <v>1274</v>
      </c>
      <c r="EO241" s="8" t="n">
        <v>795</v>
      </c>
      <c r="EP241" s="8" t="n">
        <v>929</v>
      </c>
      <c r="EQ241" s="8" t="n">
        <v>70</v>
      </c>
      <c r="ER241" s="8" t="n">
        <v>95</v>
      </c>
      <c r="ES241" s="8" t="n">
        <v>692</v>
      </c>
      <c r="ET241" s="8" t="n">
        <v>887</v>
      </c>
      <c r="EU241" s="8" t="n">
        <v>267</v>
      </c>
      <c r="EV241" s="8" t="n">
        <v>331</v>
      </c>
      <c r="EW241" s="8" t="n">
        <v>37</v>
      </c>
      <c r="EX241" s="8" t="n">
        <v>48</v>
      </c>
      <c r="EY241" s="8" t="n">
        <v>90</v>
      </c>
      <c r="EZ241" s="8" t="n">
        <v>85</v>
      </c>
      <c r="FA241" s="8" t="n">
        <v>0.1</v>
      </c>
      <c r="FB241" s="8" t="n">
        <v>3.4</v>
      </c>
      <c r="FC241" s="8" t="n">
        <v>3.5</v>
      </c>
      <c r="FD241" s="19" t="n">
        <v>26.38</v>
      </c>
      <c r="FE241" s="18" t="n">
        <f aca="false">FD241/V241</f>
        <v>0.325679012345679</v>
      </c>
      <c r="FF241" s="8" t="n">
        <v>1.2321</v>
      </c>
      <c r="FG241" s="8" t="n">
        <v>-0.08</v>
      </c>
      <c r="FH241" s="8" t="n">
        <v>-0.22</v>
      </c>
      <c r="FI241" s="8" t="n">
        <v>-0.3</v>
      </c>
      <c r="FJ241" s="22"/>
      <c r="FK241" s="22"/>
      <c r="FL241" s="22"/>
      <c r="FM241" s="8" t="n">
        <f aca="false">BL241+BS241+AH241+DT241</f>
        <v>319</v>
      </c>
      <c r="FN241" s="19" t="n">
        <f aca="false">IF(DS241&gt;0,(BL241+BR241)/DS241,0)</f>
        <v>10.5</v>
      </c>
      <c r="FO241" s="12" t="n">
        <v>0.0174542358</v>
      </c>
      <c r="FP241" s="19" t="n">
        <f aca="false">Z241-AH241/10</f>
        <v>12.8</v>
      </c>
      <c r="FQ241" s="19" t="n">
        <f aca="false">Z241+DR241/5</f>
        <v>14.8442</v>
      </c>
      <c r="FR241" s="19" t="n">
        <f aca="false">(DX241+DY241)/AL241*60</f>
        <v>119.751552795031</v>
      </c>
      <c r="FS241" s="22"/>
      <c r="FT241" s="22"/>
      <c r="FU241" s="22"/>
      <c r="FV241" s="22"/>
      <c r="FW241" s="17" t="s">
        <v>280</v>
      </c>
      <c r="FX241" s="23" t="n">
        <v>4000000</v>
      </c>
      <c r="FY241" s="23" t="n">
        <v>4250000</v>
      </c>
      <c r="FZ241" s="8" t="n">
        <v>407</v>
      </c>
      <c r="GA241" s="8" t="n">
        <v>32</v>
      </c>
      <c r="GB241" s="8" t="n">
        <v>93</v>
      </c>
      <c r="GC241" s="8" t="n">
        <v>125</v>
      </c>
      <c r="GD241" s="8" t="n">
        <v>27</v>
      </c>
      <c r="GE241" s="8" t="n">
        <v>236</v>
      </c>
      <c r="GF241" s="8" t="n">
        <v>612</v>
      </c>
      <c r="GG241" s="8" t="n">
        <v>8388</v>
      </c>
      <c r="GH241" s="8" t="n">
        <v>7.1</v>
      </c>
      <c r="GI241" s="8" t="n">
        <v>19.1</v>
      </c>
      <c r="GJ241" s="8" t="n">
        <v>26.2</v>
      </c>
      <c r="GK241" s="8" t="n">
        <f aca="false">Z241-AH241/10</f>
        <v>12.8</v>
      </c>
      <c r="GL241" s="22"/>
      <c r="GM241" s="22"/>
      <c r="GN241" s="22"/>
      <c r="GO241" s="22"/>
      <c r="GP241" s="22"/>
    </row>
    <row r="242" customFormat="false" ht="13.65" hidden="false" customHeight="true" outlineLevel="0" collapsed="false">
      <c r="A242" s="16" t="n">
        <v>31904</v>
      </c>
      <c r="B242" s="17" t="s">
        <v>465</v>
      </c>
      <c r="C242" s="17" t="s">
        <v>460</v>
      </c>
      <c r="D242" s="17" t="s">
        <v>262</v>
      </c>
      <c r="E242" s="17" t="s">
        <v>262</v>
      </c>
      <c r="F242" s="8" t="n">
        <v>73</v>
      </c>
      <c r="G242" s="8" t="n">
        <v>189</v>
      </c>
      <c r="H242" s="22"/>
      <c r="I242" s="22"/>
      <c r="J242" s="22"/>
      <c r="K242" s="17" t="s">
        <v>263</v>
      </c>
      <c r="L242" s="8" t="n">
        <v>2008</v>
      </c>
      <c r="M242" s="8" t="n">
        <v>30</v>
      </c>
      <c r="N242" s="8" t="n">
        <v>10</v>
      </c>
      <c r="O242" s="8" t="n">
        <v>8473673</v>
      </c>
      <c r="P242" s="17" t="s">
        <v>1375</v>
      </c>
      <c r="Q242" s="17" t="s">
        <v>1376</v>
      </c>
      <c r="R242" s="17" t="s">
        <v>1377</v>
      </c>
      <c r="S242" s="17" t="s">
        <v>1346</v>
      </c>
      <c r="T242" s="17" t="s">
        <v>278</v>
      </c>
      <c r="U242" s="17" t="s">
        <v>377</v>
      </c>
      <c r="V242" s="8" t="n">
        <v>37</v>
      </c>
      <c r="W242" s="8" t="n">
        <v>1</v>
      </c>
      <c r="X242" s="8" t="n">
        <v>4</v>
      </c>
      <c r="Y242" s="8" t="n">
        <v>4</v>
      </c>
      <c r="Z242" s="8" t="n">
        <v>5</v>
      </c>
      <c r="AA242" s="8" t="n">
        <v>24</v>
      </c>
      <c r="AB242" s="8" t="n">
        <v>49</v>
      </c>
      <c r="AC242" s="18" t="n">
        <f aca="false">Z242/V242</f>
        <v>0.135135135135135</v>
      </c>
      <c r="AD242" s="19" t="n">
        <f aca="false">IF(FZ242&gt;V242,Z242-V242*(GC242-Z242)/(FZ242-V242),0)</f>
        <v>-3.94166666666667</v>
      </c>
      <c r="AE242" s="19" t="n">
        <v>1.758</v>
      </c>
      <c r="AF242" s="8" t="n">
        <v>3</v>
      </c>
      <c r="AG242" s="8" t="n">
        <v>5.6</v>
      </c>
      <c r="AH242" s="8" t="n">
        <v>6</v>
      </c>
      <c r="AI242" s="8" t="n">
        <v>910</v>
      </c>
      <c r="AJ242" s="8" t="n">
        <v>40104</v>
      </c>
      <c r="AK242" s="19" t="n">
        <v>668.4</v>
      </c>
      <c r="AL242" s="8" t="n">
        <v>668.4</v>
      </c>
      <c r="AM242" s="8" t="n">
        <v>668</v>
      </c>
      <c r="AN242" s="18" t="n">
        <f aca="false">AJ242/60/V242</f>
        <v>18.0648648648649</v>
      </c>
      <c r="AO242" s="8" t="n">
        <v>30.2</v>
      </c>
      <c r="AP242" s="12" t="n">
        <f aca="false">IF(EF242&gt;0,Z242/EF242,0)</f>
        <v>0.172413793103448</v>
      </c>
      <c r="AQ242" s="8" t="n">
        <v>89</v>
      </c>
      <c r="AR242" s="8" t="n">
        <v>89</v>
      </c>
      <c r="AS242" s="8" t="n">
        <v>89</v>
      </c>
      <c r="AT242" s="8" t="n">
        <v>50</v>
      </c>
      <c r="AU242" s="8" t="n">
        <v>50</v>
      </c>
      <c r="AV242" s="8" t="n">
        <v>38</v>
      </c>
      <c r="AW242" s="8" t="n">
        <v>21</v>
      </c>
      <c r="AX242" s="8" t="n">
        <v>2</v>
      </c>
      <c r="AY242" s="8" t="n">
        <v>3</v>
      </c>
      <c r="AZ242" s="8" t="n">
        <v>8</v>
      </c>
      <c r="BA242" s="8" t="n">
        <f aca="false">AY242+AZ242</f>
        <v>11</v>
      </c>
      <c r="BB242" s="8" t="n">
        <v>1.65</v>
      </c>
      <c r="BC242" s="8" t="n">
        <v>50.3158</v>
      </c>
      <c r="BD242" s="19" t="n">
        <v>63.6</v>
      </c>
      <c r="BE242" s="19" t="n">
        <v>5.70915619389587</v>
      </c>
      <c r="BF242" s="19" t="n">
        <f aca="false">AQ242+BD242</f>
        <v>152.6</v>
      </c>
      <c r="BG242" s="19" t="n">
        <f aca="false">IF(AL242&gt;0,BF242/AL242*60,0)</f>
        <v>13.6983842010772</v>
      </c>
      <c r="BH242" s="8" t="n">
        <v>216</v>
      </c>
      <c r="BI242" s="8" t="n">
        <v>225</v>
      </c>
      <c r="BJ242" s="8" t="n">
        <v>180</v>
      </c>
      <c r="BK242" s="12" t="n">
        <f aca="false">BH242/(BH242+BJ242)</f>
        <v>0.545454545454545</v>
      </c>
      <c r="BL242" s="8" t="n">
        <v>33</v>
      </c>
      <c r="BM242" s="8" t="n">
        <v>33</v>
      </c>
      <c r="BN242" s="8" t="n">
        <v>82</v>
      </c>
      <c r="BO242" s="8" t="n">
        <f aca="false">BM242-BN242</f>
        <v>-49</v>
      </c>
      <c r="BP242" s="8" t="n">
        <v>12</v>
      </c>
      <c r="BQ242" s="8" t="n">
        <v>27</v>
      </c>
      <c r="BR242" s="8" t="n">
        <v>13</v>
      </c>
      <c r="BS242" s="8" t="n">
        <v>72</v>
      </c>
      <c r="BT242" s="12" t="n">
        <f aca="false">BS242/(EA242+BS242)</f>
        <v>0.132596685082873</v>
      </c>
      <c r="BU242" s="8" t="n">
        <v>0</v>
      </c>
      <c r="BV242" s="8" t="n">
        <v>0</v>
      </c>
      <c r="BW242" s="12" t="n">
        <f aca="false">IF(BU242+BV242&gt;0,BU242/(BU242+BV242),0)</f>
        <v>0</v>
      </c>
      <c r="BX242" s="8" t="n">
        <v>0</v>
      </c>
      <c r="BY242" s="8" t="n">
        <v>0</v>
      </c>
      <c r="BZ242" s="8" t="n">
        <v>0</v>
      </c>
      <c r="CA242" s="8" t="n">
        <v>0</v>
      </c>
      <c r="CB242" s="8" t="n">
        <v>0</v>
      </c>
      <c r="CC242" s="8" t="n">
        <v>0</v>
      </c>
      <c r="CD242" s="8" t="n">
        <v>0</v>
      </c>
      <c r="CE242" s="8" t="n">
        <v>0</v>
      </c>
      <c r="CF242" s="8" t="n">
        <v>0</v>
      </c>
      <c r="CG242" s="8" t="n">
        <v>0</v>
      </c>
      <c r="CH242" s="8" t="n">
        <v>0</v>
      </c>
      <c r="CI242" s="8" t="n">
        <v>0</v>
      </c>
      <c r="CJ242" s="8" t="n">
        <v>0</v>
      </c>
      <c r="CK242" s="8" t="n">
        <v>0</v>
      </c>
      <c r="CL242" s="8" t="n">
        <v>0</v>
      </c>
      <c r="CM242" s="8" t="n">
        <v>1</v>
      </c>
      <c r="CN242" s="8" t="n">
        <v>0</v>
      </c>
      <c r="CO242" s="8" t="n">
        <v>0</v>
      </c>
      <c r="CP242" s="8" t="n">
        <v>0</v>
      </c>
      <c r="CQ242" s="8" t="n">
        <v>0</v>
      </c>
      <c r="CR242" s="8" t="n">
        <v>0</v>
      </c>
      <c r="CS242" s="8" t="n">
        <v>0</v>
      </c>
      <c r="CT242" s="8" t="n">
        <v>0</v>
      </c>
      <c r="CU242" s="8" t="n">
        <v>0</v>
      </c>
      <c r="CV242" s="8" t="n">
        <v>0</v>
      </c>
      <c r="CW242" s="8" t="n">
        <v>1</v>
      </c>
      <c r="CX242" s="8" t="n">
        <v>0</v>
      </c>
      <c r="CY242" s="8" t="n">
        <v>2</v>
      </c>
      <c r="CZ242" s="8" t="n">
        <v>2</v>
      </c>
      <c r="DA242" s="8" t="n">
        <v>8</v>
      </c>
      <c r="DB242" s="8" t="n">
        <v>2</v>
      </c>
      <c r="DC242" s="8" t="n">
        <v>0</v>
      </c>
      <c r="DD242" s="8" t="n">
        <v>12</v>
      </c>
      <c r="DE242" s="8" t="n">
        <v>1</v>
      </c>
      <c r="DF242" s="8" t="n">
        <v>0</v>
      </c>
      <c r="DG242" s="8" t="n">
        <v>0</v>
      </c>
      <c r="DH242" s="8" t="n">
        <v>23</v>
      </c>
      <c r="DI242" s="8" t="n">
        <v>3</v>
      </c>
      <c r="DJ242" s="8" t="n">
        <v>2</v>
      </c>
      <c r="DK242" s="8" t="n">
        <v>3</v>
      </c>
      <c r="DL242" s="8" t="n">
        <v>3</v>
      </c>
      <c r="DM242" s="8" t="n">
        <v>0</v>
      </c>
      <c r="DN242" s="8" t="n">
        <v>2</v>
      </c>
      <c r="DO242" s="8" t="n">
        <v>2</v>
      </c>
      <c r="DP242" s="8" t="n">
        <v>0</v>
      </c>
      <c r="DQ242" s="8" t="n">
        <f aca="false">DJ242-DI242</f>
        <v>-1</v>
      </c>
      <c r="DR242" s="19" t="n">
        <v>1.827</v>
      </c>
      <c r="DS242" s="8" t="n">
        <v>3</v>
      </c>
      <c r="DT242" s="8" t="n">
        <v>0</v>
      </c>
      <c r="DU242" s="8" t="n">
        <v>0</v>
      </c>
      <c r="DV242" s="8" t="n">
        <v>0</v>
      </c>
      <c r="DW242" s="8" t="n">
        <v>0</v>
      </c>
      <c r="DX242" s="8" t="n">
        <v>637</v>
      </c>
      <c r="DY242" s="8" t="n">
        <v>675</v>
      </c>
      <c r="DZ242" s="8" t="n">
        <v>454</v>
      </c>
      <c r="EA242" s="8" t="n">
        <v>471</v>
      </c>
      <c r="EB242" s="8" t="n">
        <v>332</v>
      </c>
      <c r="EC242" s="8" t="n">
        <v>341</v>
      </c>
      <c r="ED242" s="8" t="n">
        <v>32.87</v>
      </c>
      <c r="EE242" s="8" t="n">
        <v>28.71</v>
      </c>
      <c r="EF242" s="8" t="n">
        <v>29</v>
      </c>
      <c r="EG242" s="8" t="n">
        <v>29</v>
      </c>
      <c r="EH242" s="12" t="n">
        <f aca="false">EF242/EB242</f>
        <v>0.0873493975903615</v>
      </c>
      <c r="EI242" s="20" t="n">
        <f aca="false">1-EG242/EC242</f>
        <v>0.914956011730205</v>
      </c>
      <c r="EJ242" s="21" t="n">
        <f aca="false">EH242+EI242</f>
        <v>1.00230540932057</v>
      </c>
      <c r="EK242" s="8" t="n">
        <v>643</v>
      </c>
      <c r="EL242" s="8" t="n">
        <v>674</v>
      </c>
      <c r="EM242" s="8" t="n">
        <v>457</v>
      </c>
      <c r="EN242" s="8" t="n">
        <v>470</v>
      </c>
      <c r="EO242" s="8" t="n">
        <v>336</v>
      </c>
      <c r="EP242" s="8" t="n">
        <v>341</v>
      </c>
      <c r="EQ242" s="8" t="n">
        <v>29</v>
      </c>
      <c r="ER242" s="8" t="n">
        <v>29</v>
      </c>
      <c r="ES242" s="8" t="n">
        <v>327</v>
      </c>
      <c r="ET242" s="8" t="n">
        <v>326</v>
      </c>
      <c r="EU242" s="8" t="n">
        <v>141</v>
      </c>
      <c r="EV242" s="8" t="n">
        <v>113</v>
      </c>
      <c r="EW242" s="8" t="n">
        <v>20</v>
      </c>
      <c r="EX242" s="8" t="n">
        <v>15</v>
      </c>
      <c r="EY242" s="8" t="n">
        <v>32</v>
      </c>
      <c r="EZ242" s="8" t="n">
        <v>30</v>
      </c>
      <c r="FA242" s="8" t="n">
        <v>-0.2</v>
      </c>
      <c r="FB242" s="8" t="n">
        <v>1.8</v>
      </c>
      <c r="FC242" s="8" t="n">
        <v>1.6</v>
      </c>
      <c r="FD242" s="19" t="n">
        <v>8.9</v>
      </c>
      <c r="FE242" s="18" t="n">
        <f aca="false">FD242/V242</f>
        <v>0.240540540540541</v>
      </c>
      <c r="FF242" s="8" t="n">
        <v>0.2065</v>
      </c>
      <c r="FG242" s="8" t="n">
        <v>-0.08</v>
      </c>
      <c r="FH242" s="8" t="n">
        <v>0.09</v>
      </c>
      <c r="FI242" s="8" t="n">
        <v>0.01</v>
      </c>
      <c r="FJ242" s="8" t="n">
        <v>1</v>
      </c>
      <c r="FK242" s="8" t="n">
        <v>0</v>
      </c>
      <c r="FL242" s="8" t="n">
        <v>0</v>
      </c>
      <c r="FM242" s="8" t="n">
        <f aca="false">BL242+BS242+AH242+DT242</f>
        <v>111</v>
      </c>
      <c r="FN242" s="19" t="n">
        <f aca="false">IF(DS242&gt;0,(BL242+BR242)/DS242,0)</f>
        <v>15.3333333333333</v>
      </c>
      <c r="FO242" s="12" t="n">
        <v>0.0107583311</v>
      </c>
      <c r="FP242" s="19" t="n">
        <f aca="false">Z242-AH242/10</f>
        <v>4.4</v>
      </c>
      <c r="FQ242" s="19" t="n">
        <f aca="false">Z242+DR242/5</f>
        <v>5.3654</v>
      </c>
      <c r="FR242" s="19" t="n">
        <f aca="false">(DX242+DY242)/AL242*60</f>
        <v>117.773788150808</v>
      </c>
      <c r="FS242" s="8" t="n">
        <v>4</v>
      </c>
      <c r="FT242" s="17" t="s">
        <v>326</v>
      </c>
      <c r="FU242" s="8" t="n">
        <v>195</v>
      </c>
      <c r="FV242" s="22"/>
      <c r="FW242" s="17" t="s">
        <v>280</v>
      </c>
      <c r="FX242" s="23" t="n">
        <v>2250000</v>
      </c>
      <c r="FY242" s="23" t="n">
        <v>2100000</v>
      </c>
      <c r="FZ242" s="8" t="n">
        <v>397</v>
      </c>
      <c r="GA242" s="8" t="n">
        <v>18</v>
      </c>
      <c r="GB242" s="8" t="n">
        <v>74</v>
      </c>
      <c r="GC242" s="8" t="n">
        <v>92</v>
      </c>
      <c r="GD242" s="8" t="n">
        <v>10</v>
      </c>
      <c r="GE242" s="8" t="n">
        <v>120</v>
      </c>
      <c r="GF242" s="8" t="n">
        <v>528</v>
      </c>
      <c r="GG242" s="8" t="n">
        <v>6829</v>
      </c>
      <c r="GH242" s="8" t="n">
        <v>3.8</v>
      </c>
      <c r="GI242" s="8" t="n">
        <v>16.7</v>
      </c>
      <c r="GJ242" s="8" t="n">
        <v>20.5</v>
      </c>
      <c r="GK242" s="8" t="n">
        <f aca="false">Z242-AH242/10</f>
        <v>4.4</v>
      </c>
      <c r="GL242" s="22"/>
      <c r="GM242" s="22"/>
      <c r="GN242" s="22"/>
      <c r="GO242" s="22"/>
      <c r="GP242" s="22"/>
    </row>
    <row r="243" customFormat="false" ht="13.65" hidden="false" customHeight="true" outlineLevel="0" collapsed="false">
      <c r="A243" s="16" t="n">
        <v>33023</v>
      </c>
      <c r="B243" s="17" t="s">
        <v>1378</v>
      </c>
      <c r="C243" s="17" t="s">
        <v>309</v>
      </c>
      <c r="D243" s="17" t="s">
        <v>283</v>
      </c>
      <c r="E243" s="17" t="s">
        <v>283</v>
      </c>
      <c r="F243" s="8" t="n">
        <v>69</v>
      </c>
      <c r="G243" s="8" t="n">
        <v>170</v>
      </c>
      <c r="H243" s="8" t="n">
        <v>2008</v>
      </c>
      <c r="I243" s="8" t="n">
        <v>4</v>
      </c>
      <c r="J243" s="8" t="n">
        <v>95</v>
      </c>
      <c r="K243" s="17" t="s">
        <v>263</v>
      </c>
      <c r="L243" s="8" t="n">
        <v>2013</v>
      </c>
      <c r="M243" s="8" t="n">
        <v>27</v>
      </c>
      <c r="N243" s="8" t="n">
        <v>5</v>
      </c>
      <c r="O243" s="8" t="n">
        <v>8474660</v>
      </c>
      <c r="P243" s="17" t="s">
        <v>1379</v>
      </c>
      <c r="Q243" s="17" t="s">
        <v>1380</v>
      </c>
      <c r="R243" s="17" t="s">
        <v>1381</v>
      </c>
      <c r="S243" s="17" t="s">
        <v>1346</v>
      </c>
      <c r="T243" s="17" t="s">
        <v>278</v>
      </c>
      <c r="U243" s="17" t="s">
        <v>269</v>
      </c>
      <c r="V243" s="8" t="n">
        <v>16</v>
      </c>
      <c r="W243" s="8" t="n">
        <v>0</v>
      </c>
      <c r="X243" s="8" t="n">
        <v>5</v>
      </c>
      <c r="Y243" s="8" t="n">
        <v>2</v>
      </c>
      <c r="Z243" s="8" t="n">
        <v>5</v>
      </c>
      <c r="AA243" s="8" t="n">
        <v>21</v>
      </c>
      <c r="AB243" s="8" t="n">
        <v>92</v>
      </c>
      <c r="AC243" s="18" t="n">
        <f aca="false">Z243/V243</f>
        <v>0.3125</v>
      </c>
      <c r="AD243" s="19" t="n">
        <f aca="false">IF(FZ243&gt;V243,Z243-V243*(GC243-Z243)/(FZ243-V243),0)</f>
        <v>2.53846153846154</v>
      </c>
      <c r="AE243" s="19" t="n">
        <v>1.507</v>
      </c>
      <c r="AF243" s="8" t="n">
        <v>4</v>
      </c>
      <c r="AG243" s="8" t="n">
        <v>0.5</v>
      </c>
      <c r="AH243" s="8" t="n">
        <v>0</v>
      </c>
      <c r="AI243" s="8" t="n">
        <v>296</v>
      </c>
      <c r="AJ243" s="8" t="n">
        <v>12859</v>
      </c>
      <c r="AK243" s="19" t="n">
        <v>214.31666666667</v>
      </c>
      <c r="AL243" s="8" t="n">
        <v>214.32</v>
      </c>
      <c r="AM243" s="8" t="n">
        <v>214</v>
      </c>
      <c r="AN243" s="18" t="n">
        <f aca="false">AJ243/60/V243</f>
        <v>13.3947916666667</v>
      </c>
      <c r="AO243" s="8" t="n">
        <v>22.61</v>
      </c>
      <c r="AP243" s="12" t="n">
        <f aca="false">IF(EF243&gt;0,Z243/EF243,0)</f>
        <v>0.555555555555556</v>
      </c>
      <c r="AQ243" s="8" t="n">
        <v>40</v>
      </c>
      <c r="AR243" s="8" t="n">
        <v>40</v>
      </c>
      <c r="AS243" s="8" t="n">
        <v>40</v>
      </c>
      <c r="AT243" s="8" t="n">
        <v>24</v>
      </c>
      <c r="AU243" s="8" t="n">
        <v>24</v>
      </c>
      <c r="AV243" s="8" t="n">
        <v>18</v>
      </c>
      <c r="AW243" s="8" t="n">
        <v>10</v>
      </c>
      <c r="AX243" s="8" t="n">
        <v>0</v>
      </c>
      <c r="AY243" s="8" t="n">
        <v>1</v>
      </c>
      <c r="AZ243" s="8" t="n">
        <v>4</v>
      </c>
      <c r="BA243" s="8" t="n">
        <f aca="false">AY243+AZ243</f>
        <v>5</v>
      </c>
      <c r="BB243" s="8" t="n">
        <v>0.6</v>
      </c>
      <c r="BC243" s="8" t="n">
        <v>51.7778</v>
      </c>
      <c r="BD243" s="19" t="n">
        <v>42.4</v>
      </c>
      <c r="BE243" s="19" t="n">
        <v>11.8702854032194</v>
      </c>
      <c r="BF243" s="19" t="n">
        <f aca="false">AQ243+BD243</f>
        <v>82.4</v>
      </c>
      <c r="BG243" s="19" t="n">
        <f aca="false">IF(AL243&gt;0,BF243/AL243*60,0)</f>
        <v>23.0683090705487</v>
      </c>
      <c r="BH243" s="8" t="n">
        <v>46</v>
      </c>
      <c r="BI243" s="8" t="n">
        <v>42</v>
      </c>
      <c r="BJ243" s="8" t="n">
        <v>57</v>
      </c>
      <c r="BK243" s="12" t="n">
        <f aca="false">BH243/(BH243+BJ243)</f>
        <v>0.446601941747573</v>
      </c>
      <c r="BL243" s="8" t="n">
        <v>1</v>
      </c>
      <c r="BM243" s="8" t="n">
        <v>1</v>
      </c>
      <c r="BN243" s="8" t="n">
        <v>13</v>
      </c>
      <c r="BO243" s="8" t="n">
        <f aca="false">BM243-BN243</f>
        <v>-12</v>
      </c>
      <c r="BP243" s="8" t="n">
        <v>6</v>
      </c>
      <c r="BQ243" s="8" t="n">
        <v>7</v>
      </c>
      <c r="BR243" s="8" t="n">
        <v>4</v>
      </c>
      <c r="BS243" s="8" t="n">
        <v>22</v>
      </c>
      <c r="BT243" s="12" t="n">
        <f aca="false">BS243/(EA243+BS243)</f>
        <v>0.122222222222222</v>
      </c>
      <c r="BU243" s="8" t="n">
        <v>0</v>
      </c>
      <c r="BV243" s="8" t="n">
        <v>0</v>
      </c>
      <c r="BW243" s="12" t="n">
        <f aca="false">IF(BU243+BV243&gt;0,BU243/(BU243+BV243),0)</f>
        <v>0</v>
      </c>
      <c r="BX243" s="8" t="n">
        <v>0</v>
      </c>
      <c r="BY243" s="8" t="n">
        <v>0</v>
      </c>
      <c r="BZ243" s="8" t="n">
        <v>0</v>
      </c>
      <c r="CA243" s="8" t="n">
        <v>0</v>
      </c>
      <c r="CB243" s="8" t="n">
        <v>0</v>
      </c>
      <c r="CC243" s="8" t="n">
        <v>0</v>
      </c>
      <c r="CD243" s="8" t="n">
        <v>0</v>
      </c>
      <c r="CE243" s="8" t="n">
        <v>0</v>
      </c>
      <c r="CF243" s="8" t="n">
        <v>0</v>
      </c>
      <c r="CG243" s="8" t="n">
        <v>0</v>
      </c>
      <c r="CH243" s="8" t="n">
        <v>0</v>
      </c>
      <c r="CI243" s="8" t="n">
        <v>0</v>
      </c>
      <c r="CJ243" s="8" t="n">
        <v>0</v>
      </c>
      <c r="CK243" s="8" t="n">
        <v>0</v>
      </c>
      <c r="CL243" s="8" t="n">
        <v>0</v>
      </c>
      <c r="CM243" s="8" t="n">
        <v>0</v>
      </c>
      <c r="CN243" s="8" t="n">
        <v>0</v>
      </c>
      <c r="CO243" s="8" t="n">
        <v>0</v>
      </c>
      <c r="CP243" s="8" t="n">
        <v>0</v>
      </c>
      <c r="CQ243" s="8" t="n">
        <v>0</v>
      </c>
      <c r="CR243" s="8" t="n">
        <v>0</v>
      </c>
      <c r="CS243" s="8" t="n">
        <v>0</v>
      </c>
      <c r="CT243" s="8" t="n">
        <v>0</v>
      </c>
      <c r="CU243" s="8" t="n">
        <v>0</v>
      </c>
      <c r="CV243" s="8" t="n">
        <v>0</v>
      </c>
      <c r="CW243" s="8" t="n">
        <v>0</v>
      </c>
      <c r="CX243" s="8" t="n">
        <v>0</v>
      </c>
      <c r="CY243" s="8" t="n">
        <v>0</v>
      </c>
      <c r="CZ243" s="8" t="n">
        <v>0</v>
      </c>
      <c r="DA243" s="8" t="n">
        <v>6</v>
      </c>
      <c r="DB243" s="8" t="n">
        <v>0</v>
      </c>
      <c r="DC243" s="8" t="n">
        <v>1</v>
      </c>
      <c r="DD243" s="8" t="n">
        <v>5</v>
      </c>
      <c r="DE243" s="8" t="n">
        <v>1</v>
      </c>
      <c r="DF243" s="8" t="n">
        <v>0</v>
      </c>
      <c r="DG243" s="8" t="n">
        <v>0</v>
      </c>
      <c r="DH243" s="8" t="n">
        <v>11</v>
      </c>
      <c r="DI243" s="8" t="n">
        <v>0</v>
      </c>
      <c r="DJ243" s="8" t="n">
        <v>1</v>
      </c>
      <c r="DK243" s="8" t="n">
        <v>0</v>
      </c>
      <c r="DL243" s="8" t="n">
        <v>0</v>
      </c>
      <c r="DM243" s="8" t="n">
        <v>0</v>
      </c>
      <c r="DN243" s="8" t="n">
        <v>1</v>
      </c>
      <c r="DO243" s="8" t="n">
        <v>1</v>
      </c>
      <c r="DP243" s="8" t="n">
        <v>0</v>
      </c>
      <c r="DQ243" s="8" t="n">
        <f aca="false">DJ243-DI243</f>
        <v>1</v>
      </c>
      <c r="DR243" s="19" t="n">
        <v>1.926</v>
      </c>
      <c r="DS243" s="8" t="n">
        <v>0</v>
      </c>
      <c r="DT243" s="8" t="n">
        <v>0</v>
      </c>
      <c r="DU243" s="8" t="n">
        <v>0</v>
      </c>
      <c r="DV243" s="8" t="n">
        <v>0</v>
      </c>
      <c r="DW243" s="8" t="n">
        <v>0</v>
      </c>
      <c r="DX243" s="8" t="n">
        <v>193</v>
      </c>
      <c r="DY243" s="8" t="n">
        <v>227</v>
      </c>
      <c r="DZ243" s="8" t="n">
        <v>145</v>
      </c>
      <c r="EA243" s="8" t="n">
        <v>158</v>
      </c>
      <c r="EB243" s="8" t="n">
        <v>99</v>
      </c>
      <c r="EC243" s="8" t="n">
        <v>103</v>
      </c>
      <c r="ED243" s="8" t="n">
        <v>6.87</v>
      </c>
      <c r="EE243" s="8" t="n">
        <v>7.59</v>
      </c>
      <c r="EF243" s="8" t="n">
        <v>9</v>
      </c>
      <c r="EG243" s="8" t="n">
        <v>7</v>
      </c>
      <c r="EH243" s="12" t="n">
        <f aca="false">EF243/EB243</f>
        <v>0.0909090909090909</v>
      </c>
      <c r="EI243" s="20" t="n">
        <f aca="false">1-EG243/EC243</f>
        <v>0.932038834951456</v>
      </c>
      <c r="EJ243" s="21" t="n">
        <f aca="false">EH243+EI243</f>
        <v>1.02294792586055</v>
      </c>
      <c r="EK243" s="8" t="n">
        <v>193</v>
      </c>
      <c r="EL243" s="8" t="n">
        <v>227</v>
      </c>
      <c r="EM243" s="8" t="n">
        <v>146</v>
      </c>
      <c r="EN243" s="8" t="n">
        <v>158</v>
      </c>
      <c r="EO243" s="8" t="n">
        <v>100</v>
      </c>
      <c r="EP243" s="8" t="n">
        <v>103</v>
      </c>
      <c r="EQ243" s="8" t="n">
        <v>9</v>
      </c>
      <c r="ER243" s="8" t="n">
        <v>7</v>
      </c>
      <c r="ES243" s="8" t="n">
        <v>96</v>
      </c>
      <c r="ET243" s="8" t="n">
        <v>107</v>
      </c>
      <c r="EU243" s="8" t="n">
        <v>33</v>
      </c>
      <c r="EV243" s="8" t="n">
        <v>30</v>
      </c>
      <c r="EW243" s="8" t="n">
        <v>4</v>
      </c>
      <c r="EX243" s="8" t="n">
        <v>3</v>
      </c>
      <c r="EY243" s="8" t="n">
        <v>15</v>
      </c>
      <c r="EZ243" s="8" t="n">
        <v>17</v>
      </c>
      <c r="FA243" s="8" t="n">
        <v>0.3</v>
      </c>
      <c r="FB243" s="8" t="n">
        <v>0.8</v>
      </c>
      <c r="FC243" s="8" t="n">
        <v>1</v>
      </c>
      <c r="FD243" s="19" t="n">
        <v>5.4</v>
      </c>
      <c r="FE243" s="18" t="n">
        <f aca="false">FD243/V243</f>
        <v>0.3375</v>
      </c>
      <c r="FF243" s="8" t="n">
        <v>0.0193</v>
      </c>
      <c r="FG243" s="8" t="n">
        <v>0</v>
      </c>
      <c r="FH243" s="8" t="n">
        <v>0.04</v>
      </c>
      <c r="FI243" s="8" t="n">
        <v>0.04</v>
      </c>
      <c r="FJ243" s="22"/>
      <c r="FK243" s="22"/>
      <c r="FL243" s="22"/>
      <c r="FM243" s="8" t="n">
        <f aca="false">BL243+BS243+AH243+DT243</f>
        <v>23</v>
      </c>
      <c r="FN243" s="19" t="n">
        <f aca="false">IF(DS243&gt;0,(BL243+BR243)/DS243,0)</f>
        <v>0</v>
      </c>
      <c r="FO243" s="12" t="n">
        <v>0</v>
      </c>
      <c r="FP243" s="19" t="n">
        <f aca="false">Z243-AH243/10</f>
        <v>5</v>
      </c>
      <c r="FQ243" s="19" t="n">
        <f aca="false">Z243+DR243/5</f>
        <v>5.3852</v>
      </c>
      <c r="FR243" s="19" t="n">
        <f aca="false">(DX243+DY243)/AL243*60</f>
        <v>117.581187010078</v>
      </c>
      <c r="FS243" s="22"/>
      <c r="FT243" s="22"/>
      <c r="FU243" s="22"/>
      <c r="FV243" s="22"/>
      <c r="FW243" s="17" t="s">
        <v>280</v>
      </c>
      <c r="FX243" s="23" t="n">
        <v>650000</v>
      </c>
      <c r="FY243" s="23" t="n">
        <v>675000</v>
      </c>
      <c r="FZ243" s="8" t="n">
        <v>55</v>
      </c>
      <c r="GA243" s="8" t="n">
        <v>2</v>
      </c>
      <c r="GB243" s="8" t="n">
        <v>9</v>
      </c>
      <c r="GC243" s="8" t="n">
        <v>11</v>
      </c>
      <c r="GD243" s="8" t="n">
        <v>-6</v>
      </c>
      <c r="GE243" s="8" t="n">
        <v>8</v>
      </c>
      <c r="GF243" s="8" t="n">
        <v>89</v>
      </c>
      <c r="GG243" s="8" t="n">
        <v>869</v>
      </c>
      <c r="GH243" s="8" t="n">
        <v>0.3</v>
      </c>
      <c r="GI243" s="8" t="n">
        <v>1.2</v>
      </c>
      <c r="GJ243" s="8" t="n">
        <v>1.6</v>
      </c>
      <c r="GK243" s="8" t="n">
        <f aca="false">Z243-AH243/10</f>
        <v>5</v>
      </c>
      <c r="GL243" s="22"/>
      <c r="GM243" s="22"/>
      <c r="GN243" s="22"/>
      <c r="GO243" s="22"/>
      <c r="GP243" s="22"/>
    </row>
    <row r="244" customFormat="false" ht="13.65" hidden="false" customHeight="true" outlineLevel="0" collapsed="false">
      <c r="A244" s="16" t="n">
        <v>34158</v>
      </c>
      <c r="B244" s="17" t="s">
        <v>1382</v>
      </c>
      <c r="C244" s="22"/>
      <c r="D244" s="17" t="s">
        <v>1137</v>
      </c>
      <c r="E244" s="17" t="s">
        <v>1137</v>
      </c>
      <c r="F244" s="8" t="n">
        <v>74</v>
      </c>
      <c r="G244" s="8" t="n">
        <v>186</v>
      </c>
      <c r="H244" s="22"/>
      <c r="I244" s="22"/>
      <c r="J244" s="22"/>
      <c r="K244" s="17" t="s">
        <v>263</v>
      </c>
      <c r="L244" s="8" t="n">
        <v>2015</v>
      </c>
      <c r="M244" s="8" t="n">
        <v>24</v>
      </c>
      <c r="N244" s="8" t="n">
        <v>2</v>
      </c>
      <c r="O244" s="8" t="n">
        <v>8478567</v>
      </c>
      <c r="P244" s="17" t="s">
        <v>1383</v>
      </c>
      <c r="Q244" s="17" t="s">
        <v>1384</v>
      </c>
      <c r="R244" s="17" t="s">
        <v>1385</v>
      </c>
      <c r="S244" s="17" t="s">
        <v>1386</v>
      </c>
      <c r="T244" s="17" t="s">
        <v>278</v>
      </c>
      <c r="U244" s="17" t="s">
        <v>389</v>
      </c>
      <c r="V244" s="8" t="n">
        <v>11</v>
      </c>
      <c r="W244" s="8" t="n">
        <v>0</v>
      </c>
      <c r="X244" s="8" t="n">
        <v>4</v>
      </c>
      <c r="Y244" s="8" t="n">
        <v>1</v>
      </c>
      <c r="Z244" s="8" t="n">
        <v>4</v>
      </c>
      <c r="AA244" s="8" t="n">
        <v>24</v>
      </c>
      <c r="AB244" s="8" t="n">
        <v>78</v>
      </c>
      <c r="AC244" s="18" t="n">
        <f aca="false">Z244/V244</f>
        <v>0.363636363636364</v>
      </c>
      <c r="AD244" s="19" t="n">
        <f aca="false">IF(FZ244&gt;V244,Z244-V244*(GC244-Z244)/(FZ244-V244),0)</f>
        <v>4</v>
      </c>
      <c r="AE244" s="19" t="n">
        <v>1.22</v>
      </c>
      <c r="AF244" s="8" t="n">
        <v>2</v>
      </c>
      <c r="AG244" s="8" t="n">
        <v>2</v>
      </c>
      <c r="AH244" s="8" t="n">
        <v>2</v>
      </c>
      <c r="AI244" s="8" t="n">
        <v>183</v>
      </c>
      <c r="AJ244" s="8" t="n">
        <v>8159</v>
      </c>
      <c r="AK244" s="19" t="n">
        <v>135.98333333333</v>
      </c>
      <c r="AL244" s="8" t="n">
        <v>135.98</v>
      </c>
      <c r="AM244" s="8" t="n">
        <v>136</v>
      </c>
      <c r="AN244" s="18" t="n">
        <f aca="false">AJ244/60/V244</f>
        <v>12.3621212121212</v>
      </c>
      <c r="AO244" s="8" t="n">
        <v>20.98</v>
      </c>
      <c r="AP244" s="12" t="n">
        <f aca="false">IF(EF244&gt;0,Z244/EF244,0)</f>
        <v>0.444444444444444</v>
      </c>
      <c r="AQ244" s="8" t="n">
        <v>18</v>
      </c>
      <c r="AR244" s="8" t="n">
        <v>18</v>
      </c>
      <c r="AS244" s="8" t="n">
        <v>18</v>
      </c>
      <c r="AT244" s="8" t="n">
        <v>14</v>
      </c>
      <c r="AU244" s="8" t="n">
        <v>14</v>
      </c>
      <c r="AV244" s="8" t="n">
        <v>12</v>
      </c>
      <c r="AW244" s="8" t="n">
        <v>7</v>
      </c>
      <c r="AX244" s="8" t="n">
        <v>1</v>
      </c>
      <c r="AY244" s="8" t="n">
        <v>0</v>
      </c>
      <c r="AZ244" s="8" t="n">
        <v>0</v>
      </c>
      <c r="BA244" s="8" t="n">
        <f aca="false">AY244+AZ244</f>
        <v>0</v>
      </c>
      <c r="BB244" s="8" t="n">
        <v>0.51</v>
      </c>
      <c r="BC244" s="8" t="n">
        <v>50.25</v>
      </c>
      <c r="BD244" s="19" t="n">
        <v>18.2</v>
      </c>
      <c r="BE244" s="19" t="n">
        <v>8.03039588184846</v>
      </c>
      <c r="BF244" s="19" t="n">
        <f aca="false">AQ244+BD244</f>
        <v>36.2</v>
      </c>
      <c r="BG244" s="19" t="n">
        <f aca="false">IF(AL244&gt;0,BF244/AL244*60,0)</f>
        <v>15.9729371966466</v>
      </c>
      <c r="BH244" s="8" t="n">
        <v>58</v>
      </c>
      <c r="BI244" s="8" t="n">
        <v>34</v>
      </c>
      <c r="BJ244" s="8" t="n">
        <v>38</v>
      </c>
      <c r="BK244" s="12" t="n">
        <f aca="false">BH244/(BH244+BJ244)</f>
        <v>0.604166666666667</v>
      </c>
      <c r="BL244" s="8" t="n">
        <v>2</v>
      </c>
      <c r="BM244" s="8" t="n">
        <v>2</v>
      </c>
      <c r="BN244" s="8" t="n">
        <v>11</v>
      </c>
      <c r="BO244" s="8" t="n">
        <f aca="false">BM244-BN244</f>
        <v>-9</v>
      </c>
      <c r="BP244" s="8" t="n">
        <v>2</v>
      </c>
      <c r="BQ244" s="8" t="n">
        <v>3</v>
      </c>
      <c r="BR244" s="8" t="n">
        <v>0</v>
      </c>
      <c r="BS244" s="8" t="n">
        <v>10</v>
      </c>
      <c r="BT244" s="12" t="n">
        <f aca="false">BS244/(EA244+BS244)</f>
        <v>0.104166666666667</v>
      </c>
      <c r="BU244" s="8" t="n">
        <v>0</v>
      </c>
      <c r="BV244" s="8" t="n">
        <v>0</v>
      </c>
      <c r="BW244" s="12" t="n">
        <f aca="false">IF(BU244+BV244&gt;0,BU244/(BU244+BV244),0)</f>
        <v>0</v>
      </c>
      <c r="BX244" s="8" t="n">
        <v>0</v>
      </c>
      <c r="BY244" s="8" t="n">
        <v>0</v>
      </c>
      <c r="BZ244" s="8" t="n">
        <v>0</v>
      </c>
      <c r="CA244" s="8" t="n">
        <v>0</v>
      </c>
      <c r="CB244" s="8" t="n">
        <v>0</v>
      </c>
      <c r="CC244" s="8" t="n">
        <v>0</v>
      </c>
      <c r="CD244" s="8" t="n">
        <v>0</v>
      </c>
      <c r="CE244" s="8" t="n">
        <v>0</v>
      </c>
      <c r="CF244" s="8" t="n">
        <v>0</v>
      </c>
      <c r="CG244" s="8" t="n">
        <v>0</v>
      </c>
      <c r="CH244" s="8" t="n">
        <v>0</v>
      </c>
      <c r="CI244" s="8" t="n">
        <v>0</v>
      </c>
      <c r="CJ244" s="8" t="n">
        <v>0</v>
      </c>
      <c r="CK244" s="8" t="n">
        <v>0</v>
      </c>
      <c r="CL244" s="8" t="n">
        <v>0</v>
      </c>
      <c r="CM244" s="8" t="n">
        <v>0</v>
      </c>
      <c r="CN244" s="8" t="n">
        <v>0</v>
      </c>
      <c r="CO244" s="8" t="n">
        <v>0</v>
      </c>
      <c r="CP244" s="8" t="n">
        <v>0</v>
      </c>
      <c r="CQ244" s="8" t="n">
        <v>0</v>
      </c>
      <c r="CR244" s="8" t="n">
        <v>0</v>
      </c>
      <c r="CS244" s="8" t="n">
        <v>0</v>
      </c>
      <c r="CT244" s="8" t="n">
        <v>0</v>
      </c>
      <c r="CU244" s="8" t="n">
        <v>0</v>
      </c>
      <c r="CV244" s="8" t="n">
        <v>0</v>
      </c>
      <c r="CW244" s="8" t="n">
        <v>0</v>
      </c>
      <c r="CX244" s="8" t="n">
        <v>0</v>
      </c>
      <c r="CY244" s="8" t="n">
        <v>0</v>
      </c>
      <c r="CZ244" s="8" t="n">
        <v>0</v>
      </c>
      <c r="DA244" s="8" t="n">
        <v>2</v>
      </c>
      <c r="DB244" s="8" t="n">
        <v>0</v>
      </c>
      <c r="DC244" s="8" t="n">
        <v>0</v>
      </c>
      <c r="DD244" s="8" t="n">
        <v>4</v>
      </c>
      <c r="DE244" s="8" t="n">
        <v>1</v>
      </c>
      <c r="DF244" s="8" t="n">
        <v>0</v>
      </c>
      <c r="DG244" s="8" t="n">
        <v>0</v>
      </c>
      <c r="DH244" s="8" t="n">
        <v>7</v>
      </c>
      <c r="DI244" s="8" t="n">
        <v>1</v>
      </c>
      <c r="DJ244" s="8" t="n">
        <v>2</v>
      </c>
      <c r="DK244" s="8" t="n">
        <v>1</v>
      </c>
      <c r="DL244" s="8" t="n">
        <v>1</v>
      </c>
      <c r="DM244" s="8" t="n">
        <v>0</v>
      </c>
      <c r="DN244" s="8" t="n">
        <v>2</v>
      </c>
      <c r="DO244" s="8" t="n">
        <v>2</v>
      </c>
      <c r="DP244" s="8" t="n">
        <v>0</v>
      </c>
      <c r="DQ244" s="8" t="n">
        <f aca="false">DJ244-DI244</f>
        <v>1</v>
      </c>
      <c r="DR244" s="19" t="n">
        <v>1.618</v>
      </c>
      <c r="DS244" s="8" t="n">
        <v>1</v>
      </c>
      <c r="DT244" s="8" t="n">
        <v>0</v>
      </c>
      <c r="DU244" s="8" t="n">
        <v>0</v>
      </c>
      <c r="DV244" s="8" t="n">
        <v>0</v>
      </c>
      <c r="DW244" s="8" t="n">
        <v>0</v>
      </c>
      <c r="DX244" s="8" t="n">
        <v>166</v>
      </c>
      <c r="DY244" s="8" t="n">
        <v>129</v>
      </c>
      <c r="DZ244" s="8" t="n">
        <v>128</v>
      </c>
      <c r="EA244" s="8" t="n">
        <v>86</v>
      </c>
      <c r="EB244" s="8" t="n">
        <v>99</v>
      </c>
      <c r="EC244" s="8" t="n">
        <v>58</v>
      </c>
      <c r="ED244" s="8" t="n">
        <v>7.91</v>
      </c>
      <c r="EE244" s="8" t="n">
        <v>4.31</v>
      </c>
      <c r="EF244" s="8" t="n">
        <v>9</v>
      </c>
      <c r="EG244" s="8" t="n">
        <v>7</v>
      </c>
      <c r="EH244" s="12" t="n">
        <f aca="false">EF244/EB244</f>
        <v>0.0909090909090909</v>
      </c>
      <c r="EI244" s="20" t="n">
        <f aca="false">1-EG244/EC244</f>
        <v>0.879310344827586</v>
      </c>
      <c r="EJ244" s="21" t="n">
        <f aca="false">EH244+EI244</f>
        <v>0.970219435736677</v>
      </c>
      <c r="EK244" s="8" t="n">
        <v>164</v>
      </c>
      <c r="EL244" s="8" t="n">
        <v>130</v>
      </c>
      <c r="EM244" s="8" t="n">
        <v>127</v>
      </c>
      <c r="EN244" s="8" t="n">
        <v>87</v>
      </c>
      <c r="EO244" s="8" t="n">
        <v>98</v>
      </c>
      <c r="EP244" s="8" t="n">
        <v>59</v>
      </c>
      <c r="EQ244" s="8" t="n">
        <v>9</v>
      </c>
      <c r="ER244" s="8" t="n">
        <v>7</v>
      </c>
      <c r="ES244" s="8" t="n">
        <v>80</v>
      </c>
      <c r="ET244" s="8" t="n">
        <v>60</v>
      </c>
      <c r="EU244" s="8" t="n">
        <v>32</v>
      </c>
      <c r="EV244" s="8" t="n">
        <v>26</v>
      </c>
      <c r="EW244" s="8" t="n">
        <v>6</v>
      </c>
      <c r="EX244" s="8" t="n">
        <v>5</v>
      </c>
      <c r="EY244" s="8" t="n">
        <v>7</v>
      </c>
      <c r="EZ244" s="8" t="n">
        <v>7</v>
      </c>
      <c r="FA244" s="8" t="n">
        <v>0.2</v>
      </c>
      <c r="FB244" s="8" t="n">
        <v>0.4</v>
      </c>
      <c r="FC244" s="8" t="n">
        <v>0.7</v>
      </c>
      <c r="FD244" s="19" t="n">
        <v>6.15</v>
      </c>
      <c r="FE244" s="18" t="n">
        <f aca="false">FD244/V244</f>
        <v>0.559090909090909</v>
      </c>
      <c r="FF244" s="8" t="n">
        <v>0.0094</v>
      </c>
      <c r="FG244" s="8" t="n">
        <v>0.23</v>
      </c>
      <c r="FH244" s="8" t="n">
        <v>0.05</v>
      </c>
      <c r="FI244" s="8" t="n">
        <v>0.27</v>
      </c>
      <c r="FJ244" s="22"/>
      <c r="FK244" s="22"/>
      <c r="FL244" s="22"/>
      <c r="FM244" s="8" t="n">
        <f aca="false">BL244+BS244+AH244+DT244</f>
        <v>14</v>
      </c>
      <c r="FN244" s="19" t="n">
        <f aca="false">IF(DS244&gt;0,(BL244+BR244)/DS244,0)</f>
        <v>2</v>
      </c>
      <c r="FO244" s="12" t="n">
        <v>0</v>
      </c>
      <c r="FP244" s="19" t="n">
        <f aca="false">Z244-AH244/10</f>
        <v>3.8</v>
      </c>
      <c r="FQ244" s="19" t="n">
        <f aca="false">Z244+DR244/5</f>
        <v>4.3236</v>
      </c>
      <c r="FR244" s="19" t="n">
        <f aca="false">(DX244+DY244)/AL244*60</f>
        <v>130.166200911899</v>
      </c>
      <c r="FS244" s="8" t="n">
        <v>4</v>
      </c>
      <c r="FT244" s="17" t="s">
        <v>326</v>
      </c>
      <c r="FU244" s="8" t="n">
        <v>195</v>
      </c>
      <c r="FV244" s="22"/>
      <c r="FW244" s="17" t="s">
        <v>270</v>
      </c>
      <c r="FX244" s="23" t="n">
        <v>700000</v>
      </c>
      <c r="FY244" s="23" t="n">
        <v>700000</v>
      </c>
      <c r="FZ244" s="8" t="n">
        <v>19</v>
      </c>
      <c r="GA244" s="8" t="n">
        <v>0</v>
      </c>
      <c r="GB244" s="8" t="n">
        <v>4</v>
      </c>
      <c r="GC244" s="8" t="n">
        <v>4</v>
      </c>
      <c r="GD244" s="8" t="n">
        <v>11</v>
      </c>
      <c r="GE244" s="8" t="n">
        <v>2</v>
      </c>
      <c r="GF244" s="8" t="n">
        <v>15</v>
      </c>
      <c r="GG244" s="8" t="n">
        <v>275</v>
      </c>
      <c r="GH244" s="8" t="n">
        <v>0.1</v>
      </c>
      <c r="GI244" s="8" t="n">
        <v>1.5</v>
      </c>
      <c r="GJ244" s="8" t="n">
        <v>1.6</v>
      </c>
      <c r="GK244" s="8" t="n">
        <f aca="false">Z244-AH244/10</f>
        <v>3.8</v>
      </c>
      <c r="GL244" s="22"/>
      <c r="GM244" s="22"/>
      <c r="GN244" s="22"/>
      <c r="GO244" s="22"/>
      <c r="GP244" s="22"/>
    </row>
    <row r="245" customFormat="false" ht="13.65" hidden="false" customHeight="true" outlineLevel="0" collapsed="false">
      <c r="A245" s="16" t="n">
        <v>35448</v>
      </c>
      <c r="B245" s="17" t="s">
        <v>1387</v>
      </c>
      <c r="C245" s="22"/>
      <c r="D245" s="17" t="s">
        <v>1137</v>
      </c>
      <c r="E245" s="17" t="s">
        <v>1137</v>
      </c>
      <c r="F245" s="8" t="n">
        <v>69</v>
      </c>
      <c r="G245" s="8" t="n">
        <v>177</v>
      </c>
      <c r="H245" s="8" t="n">
        <v>2015</v>
      </c>
      <c r="I245" s="8" t="n">
        <v>4</v>
      </c>
      <c r="J245" s="8" t="n">
        <v>102</v>
      </c>
      <c r="K245" s="17" t="s">
        <v>273</v>
      </c>
      <c r="L245" s="8" t="n">
        <v>2016</v>
      </c>
      <c r="M245" s="8" t="n">
        <v>21</v>
      </c>
      <c r="N245" s="8" t="n">
        <v>2</v>
      </c>
      <c r="O245" s="8" t="n">
        <v>8478843</v>
      </c>
      <c r="P245" s="17" t="s">
        <v>1388</v>
      </c>
      <c r="Q245" s="17" t="s">
        <v>1389</v>
      </c>
      <c r="R245" s="17" t="s">
        <v>1390</v>
      </c>
      <c r="S245" s="17" t="s">
        <v>1391</v>
      </c>
      <c r="T245" s="17" t="s">
        <v>313</v>
      </c>
      <c r="U245" s="17" t="s">
        <v>279</v>
      </c>
      <c r="V245" s="8" t="n">
        <v>51</v>
      </c>
      <c r="W245" s="8" t="n">
        <v>11</v>
      </c>
      <c r="X245" s="8" t="n">
        <v>11</v>
      </c>
      <c r="Y245" s="8" t="n">
        <v>6</v>
      </c>
      <c r="Z245" s="8" t="n">
        <v>22</v>
      </c>
      <c r="AA245" s="8" t="n">
        <v>12</v>
      </c>
      <c r="AB245" s="8" t="n">
        <v>56</v>
      </c>
      <c r="AC245" s="18" t="n">
        <f aca="false">Z245/V245</f>
        <v>0.431372549019608</v>
      </c>
      <c r="AD245" s="19" t="n">
        <f aca="false">IF(FZ245&gt;V245,Z245-V245*(GC245-Z245)/(FZ245-V245),0)</f>
        <v>11.1489361702128</v>
      </c>
      <c r="AE245" s="19" t="n">
        <v>8.701</v>
      </c>
      <c r="AF245" s="8" t="n">
        <v>4</v>
      </c>
      <c r="AG245" s="8" t="n">
        <v>-1.3</v>
      </c>
      <c r="AH245" s="8" t="n">
        <v>6</v>
      </c>
      <c r="AI245" s="8" t="n">
        <v>985</v>
      </c>
      <c r="AJ245" s="8" t="n">
        <v>42390</v>
      </c>
      <c r="AK245" s="19" t="n">
        <v>706.5</v>
      </c>
      <c r="AL245" s="8" t="n">
        <v>706.5</v>
      </c>
      <c r="AM245" s="8" t="n">
        <v>707</v>
      </c>
      <c r="AN245" s="18" t="n">
        <f aca="false">AJ245/60/V245</f>
        <v>13.8529411764706</v>
      </c>
      <c r="AO245" s="8" t="n">
        <v>23.24</v>
      </c>
      <c r="AP245" s="12" t="n">
        <f aca="false">IF(EF245&gt;0,Z245/EF245,0)</f>
        <v>0.55</v>
      </c>
      <c r="AQ245" s="8" t="n">
        <v>141</v>
      </c>
      <c r="AR245" s="8" t="n">
        <v>141</v>
      </c>
      <c r="AS245" s="8" t="n">
        <v>141</v>
      </c>
      <c r="AT245" s="8" t="n">
        <v>108</v>
      </c>
      <c r="AU245" s="8" t="n">
        <v>108</v>
      </c>
      <c r="AV245" s="8" t="n">
        <v>79</v>
      </c>
      <c r="AW245" s="8" t="n">
        <v>76</v>
      </c>
      <c r="AX245" s="8" t="n">
        <v>29</v>
      </c>
      <c r="AY245" s="8" t="n">
        <v>1</v>
      </c>
      <c r="AZ245" s="8" t="n">
        <v>10</v>
      </c>
      <c r="BA245" s="8" t="n">
        <f aca="false">AY245+AZ245</f>
        <v>11</v>
      </c>
      <c r="BB245" s="8" t="n">
        <v>7.07</v>
      </c>
      <c r="BC245" s="8" t="n">
        <v>32.3165</v>
      </c>
      <c r="BD245" s="19" t="n">
        <v>104.4</v>
      </c>
      <c r="BE245" s="19" t="n">
        <v>8.86624203821656</v>
      </c>
      <c r="BF245" s="19" t="n">
        <f aca="false">AQ245+BD245</f>
        <v>245.4</v>
      </c>
      <c r="BG245" s="19" t="n">
        <f aca="false">IF(AL245&gt;0,BF245/AL245*60,0)</f>
        <v>20.8407643312102</v>
      </c>
      <c r="BH245" s="8" t="n">
        <v>244</v>
      </c>
      <c r="BI245" s="8" t="n">
        <v>274</v>
      </c>
      <c r="BJ245" s="8" t="n">
        <v>211</v>
      </c>
      <c r="BK245" s="12" t="n">
        <f aca="false">BH245/(BH245+BJ245)</f>
        <v>0.536263736263736</v>
      </c>
      <c r="BL245" s="8" t="n">
        <v>48</v>
      </c>
      <c r="BM245" s="8" t="n">
        <v>48</v>
      </c>
      <c r="BN245" s="8" t="n">
        <v>50</v>
      </c>
      <c r="BO245" s="8" t="n">
        <f aca="false">BM245-BN245</f>
        <v>-2</v>
      </c>
      <c r="BP245" s="8" t="n">
        <v>29</v>
      </c>
      <c r="BQ245" s="8" t="n">
        <v>21</v>
      </c>
      <c r="BR245" s="8" t="n">
        <v>31</v>
      </c>
      <c r="BS245" s="8" t="n">
        <v>24</v>
      </c>
      <c r="BT245" s="12" t="n">
        <f aca="false">BS245/(EA245+BS245)</f>
        <v>0.0455407969639469</v>
      </c>
      <c r="BU245" s="8" t="n">
        <v>52</v>
      </c>
      <c r="BV245" s="8" t="n">
        <v>70</v>
      </c>
      <c r="BW245" s="12" t="n">
        <f aca="false">IF(BU245+BV245&gt;0,BU245/(BU245+BV245),0)</f>
        <v>0.426229508196721</v>
      </c>
      <c r="BX245" s="8" t="n">
        <v>10</v>
      </c>
      <c r="BY245" s="8" t="n">
        <v>18</v>
      </c>
      <c r="BZ245" s="8" t="n">
        <v>21</v>
      </c>
      <c r="CA245" s="8" t="n">
        <v>23</v>
      </c>
      <c r="CB245" s="8" t="n">
        <v>21</v>
      </c>
      <c r="CC245" s="8" t="n">
        <v>29</v>
      </c>
      <c r="CD245" s="8" t="n">
        <v>27</v>
      </c>
      <c r="CE245" s="8" t="n">
        <v>28</v>
      </c>
      <c r="CF245" s="8" t="n">
        <v>19</v>
      </c>
      <c r="CG245" s="8" t="n">
        <v>23</v>
      </c>
      <c r="CH245" s="8" t="n">
        <v>20</v>
      </c>
      <c r="CI245" s="8" t="n">
        <v>38</v>
      </c>
      <c r="CJ245" s="8" t="n">
        <v>0</v>
      </c>
      <c r="CK245" s="8" t="n">
        <v>0</v>
      </c>
      <c r="CL245" s="8" t="n">
        <v>2</v>
      </c>
      <c r="CM245" s="8" t="n">
        <v>3</v>
      </c>
      <c r="CN245" s="8" t="n">
        <v>0</v>
      </c>
      <c r="CO245" s="8" t="n">
        <v>0</v>
      </c>
      <c r="CP245" s="8" t="n">
        <v>0</v>
      </c>
      <c r="CQ245" s="8" t="n">
        <v>1</v>
      </c>
      <c r="CR245" s="8" t="n">
        <v>0</v>
      </c>
      <c r="CS245" s="8" t="n">
        <v>1</v>
      </c>
      <c r="CT245" s="8" t="n">
        <v>5</v>
      </c>
      <c r="CU245" s="8" t="n">
        <v>0</v>
      </c>
      <c r="CV245" s="8" t="n">
        <v>0</v>
      </c>
      <c r="CW245" s="8" t="n">
        <v>4</v>
      </c>
      <c r="CX245" s="8" t="n">
        <v>1</v>
      </c>
      <c r="CY245" s="8" t="n">
        <v>3</v>
      </c>
      <c r="CZ245" s="8" t="n">
        <v>3</v>
      </c>
      <c r="DA245" s="8" t="n">
        <v>22</v>
      </c>
      <c r="DB245" s="8" t="n">
        <v>6</v>
      </c>
      <c r="DC245" s="8" t="n">
        <v>2</v>
      </c>
      <c r="DD245" s="8" t="n">
        <v>17</v>
      </c>
      <c r="DE245" s="8" t="n">
        <v>21</v>
      </c>
      <c r="DF245" s="8" t="n">
        <v>2</v>
      </c>
      <c r="DG245" s="8" t="n">
        <v>0</v>
      </c>
      <c r="DH245" s="8" t="n">
        <v>31</v>
      </c>
      <c r="DI245" s="8" t="n">
        <v>3</v>
      </c>
      <c r="DJ245" s="8" t="n">
        <v>10</v>
      </c>
      <c r="DK245" s="8" t="n">
        <v>3</v>
      </c>
      <c r="DL245" s="8" t="n">
        <v>3</v>
      </c>
      <c r="DM245" s="8" t="n">
        <v>0</v>
      </c>
      <c r="DN245" s="8" t="n">
        <v>11</v>
      </c>
      <c r="DO245" s="8" t="n">
        <v>11</v>
      </c>
      <c r="DP245" s="8" t="n">
        <v>0</v>
      </c>
      <c r="DQ245" s="8" t="n">
        <f aca="false">DJ245-DI245</f>
        <v>7</v>
      </c>
      <c r="DR245" s="19" t="n">
        <v>7.57</v>
      </c>
      <c r="DS245" s="8" t="n">
        <v>3</v>
      </c>
      <c r="DT245" s="8" t="n">
        <v>0</v>
      </c>
      <c r="DU245" s="8" t="n">
        <v>0</v>
      </c>
      <c r="DV245" s="8" t="n">
        <v>0</v>
      </c>
      <c r="DW245" s="8" t="n">
        <v>0</v>
      </c>
      <c r="DX245" s="8" t="n">
        <v>784</v>
      </c>
      <c r="DY245" s="8" t="n">
        <v>656</v>
      </c>
      <c r="DZ245" s="8" t="n">
        <v>596</v>
      </c>
      <c r="EA245" s="8" t="n">
        <v>503</v>
      </c>
      <c r="EB245" s="8" t="n">
        <v>443</v>
      </c>
      <c r="EC245" s="8" t="n">
        <v>354</v>
      </c>
      <c r="ED245" s="8" t="n">
        <v>34.38</v>
      </c>
      <c r="EE245" s="8" t="n">
        <v>29.18</v>
      </c>
      <c r="EF245" s="8" t="n">
        <v>40</v>
      </c>
      <c r="EG245" s="8" t="n">
        <v>26</v>
      </c>
      <c r="EH245" s="12" t="n">
        <f aca="false">EF245/EB245</f>
        <v>0.090293453724605</v>
      </c>
      <c r="EI245" s="20" t="n">
        <f aca="false">1-EG245/EC245</f>
        <v>0.926553672316384</v>
      </c>
      <c r="EJ245" s="21" t="n">
        <f aca="false">EH245+EI245</f>
        <v>1.01684712604099</v>
      </c>
      <c r="EK245" s="8" t="n">
        <v>783</v>
      </c>
      <c r="EL245" s="8" t="n">
        <v>656</v>
      </c>
      <c r="EM245" s="8" t="n">
        <v>594</v>
      </c>
      <c r="EN245" s="8" t="n">
        <v>503</v>
      </c>
      <c r="EO245" s="8" t="n">
        <v>442</v>
      </c>
      <c r="EP245" s="8" t="n">
        <v>354</v>
      </c>
      <c r="EQ245" s="8" t="n">
        <v>40</v>
      </c>
      <c r="ER245" s="8" t="n">
        <v>25</v>
      </c>
      <c r="ES245" s="8" t="n">
        <v>379</v>
      </c>
      <c r="ET245" s="8" t="n">
        <v>320</v>
      </c>
      <c r="EU245" s="8" t="n">
        <v>112</v>
      </c>
      <c r="EV245" s="8" t="n">
        <v>107</v>
      </c>
      <c r="EW245" s="8" t="n">
        <v>21</v>
      </c>
      <c r="EX245" s="8" t="n">
        <v>13</v>
      </c>
      <c r="EY245" s="8" t="n">
        <v>51</v>
      </c>
      <c r="EZ245" s="8" t="n">
        <v>54</v>
      </c>
      <c r="FA245" s="8" t="n">
        <v>1.4</v>
      </c>
      <c r="FB245" s="8" t="n">
        <v>0.9</v>
      </c>
      <c r="FC245" s="8" t="n">
        <v>2.3</v>
      </c>
      <c r="FD245" s="19" t="n">
        <v>25.05</v>
      </c>
      <c r="FE245" s="18" t="n">
        <f aca="false">FD245/V245</f>
        <v>0.491176470588235</v>
      </c>
      <c r="FF245" s="8" t="n">
        <v>1.7455</v>
      </c>
      <c r="FG245" s="8" t="n">
        <v>1.12</v>
      </c>
      <c r="FH245" s="8" t="n">
        <v>-0.04</v>
      </c>
      <c r="FI245" s="8" t="n">
        <v>1.07</v>
      </c>
      <c r="FJ245" s="8" t="n">
        <v>1</v>
      </c>
      <c r="FK245" s="8" t="n">
        <v>0</v>
      </c>
      <c r="FL245" s="8" t="n">
        <v>0</v>
      </c>
      <c r="FM245" s="8" t="n">
        <f aca="false">BL245+BS245+AH245+DT245</f>
        <v>78</v>
      </c>
      <c r="FN245" s="19" t="n">
        <f aca="false">IF(DS245&gt;0,(BL245+BR245)/DS245,0)</f>
        <v>26.3333333333333</v>
      </c>
      <c r="FO245" s="12" t="n">
        <v>0.0755823697</v>
      </c>
      <c r="FP245" s="19" t="n">
        <f aca="false">Z245-AH245/10</f>
        <v>21.4</v>
      </c>
      <c r="FQ245" s="19" t="n">
        <f aca="false">Z245+DR245/5</f>
        <v>23.514</v>
      </c>
      <c r="FR245" s="19" t="n">
        <f aca="false">(DX245+DY245)/AL245*60</f>
        <v>122.292993630573</v>
      </c>
      <c r="FS245" s="8" t="n">
        <v>4</v>
      </c>
      <c r="FT245" s="17" t="s">
        <v>326</v>
      </c>
      <c r="FU245" s="8" t="n">
        <v>195</v>
      </c>
      <c r="FV245" s="22"/>
      <c r="FW245" s="17" t="s">
        <v>270</v>
      </c>
      <c r="FX245" s="23" t="n">
        <v>715000</v>
      </c>
      <c r="FY245" s="23" t="n">
        <v>690000</v>
      </c>
      <c r="FZ245" s="8" t="n">
        <v>98</v>
      </c>
      <c r="GA245" s="8" t="n">
        <v>17</v>
      </c>
      <c r="GB245" s="8" t="n">
        <v>15</v>
      </c>
      <c r="GC245" s="8" t="n">
        <v>32</v>
      </c>
      <c r="GD245" s="8" t="n">
        <v>-1</v>
      </c>
      <c r="GE245" s="8" t="n">
        <v>14</v>
      </c>
      <c r="GF245" s="8" t="n">
        <v>146</v>
      </c>
      <c r="GG245" s="8" t="n">
        <v>1235</v>
      </c>
      <c r="GH245" s="8" t="n">
        <v>1.7</v>
      </c>
      <c r="GI245" s="8" t="n">
        <v>1.4</v>
      </c>
      <c r="GJ245" s="8" t="n">
        <v>3.1</v>
      </c>
      <c r="GK245" s="8" t="n">
        <f aca="false">Z245-AH245/10</f>
        <v>21.4</v>
      </c>
      <c r="GL245" s="22"/>
      <c r="GM245" s="22"/>
      <c r="GN245" s="22"/>
      <c r="GO245" s="22"/>
      <c r="GP245" s="22"/>
    </row>
    <row r="246" customFormat="false" ht="13.65" hidden="false" customHeight="true" outlineLevel="0" collapsed="false">
      <c r="A246" s="16" t="n">
        <v>33057</v>
      </c>
      <c r="B246" s="17" t="s">
        <v>1392</v>
      </c>
      <c r="C246" s="22"/>
      <c r="D246" s="17" t="s">
        <v>321</v>
      </c>
      <c r="E246" s="17" t="s">
        <v>321</v>
      </c>
      <c r="F246" s="8" t="n">
        <v>75</v>
      </c>
      <c r="G246" s="8" t="n">
        <v>192</v>
      </c>
      <c r="H246" s="22"/>
      <c r="I246" s="22"/>
      <c r="J246" s="22"/>
      <c r="K246" s="17" t="s">
        <v>263</v>
      </c>
      <c r="L246" s="8" t="n">
        <v>2015</v>
      </c>
      <c r="M246" s="8" t="n">
        <v>27</v>
      </c>
      <c r="N246" s="8" t="n">
        <v>3</v>
      </c>
      <c r="O246" s="8" t="n">
        <v>8477929</v>
      </c>
      <c r="P246" s="17" t="s">
        <v>1393</v>
      </c>
      <c r="Q246" s="17" t="s">
        <v>1394</v>
      </c>
      <c r="R246" s="17" t="s">
        <v>1395</v>
      </c>
      <c r="S246" s="17" t="s">
        <v>1396</v>
      </c>
      <c r="T246" s="17" t="s">
        <v>313</v>
      </c>
      <c r="U246" s="17" t="s">
        <v>545</v>
      </c>
      <c r="V246" s="8" t="n">
        <v>27</v>
      </c>
      <c r="W246" s="8" t="n">
        <v>1</v>
      </c>
      <c r="X246" s="8" t="n">
        <v>3</v>
      </c>
      <c r="Y246" s="8" t="n">
        <v>0</v>
      </c>
      <c r="Z246" s="8" t="n">
        <v>4</v>
      </c>
      <c r="AA246" s="8" t="n">
        <v>23</v>
      </c>
      <c r="AB246" s="8" t="n">
        <v>65</v>
      </c>
      <c r="AC246" s="18" t="n">
        <f aca="false">Z246/V246</f>
        <v>0.148148148148148</v>
      </c>
      <c r="AD246" s="19" t="n">
        <f aca="false">IF(FZ246&gt;V246,Z246-V246*(GC246-Z246)/(FZ246-V246),0)</f>
        <v>-0.0982142857142856</v>
      </c>
      <c r="AE246" s="19" t="n">
        <v>1.384</v>
      </c>
      <c r="AF246" s="8" t="n">
        <v>4</v>
      </c>
      <c r="AG246" s="8" t="n">
        <v>-3</v>
      </c>
      <c r="AH246" s="8" t="n">
        <v>8</v>
      </c>
      <c r="AI246" s="8" t="n">
        <v>360</v>
      </c>
      <c r="AJ246" s="8" t="n">
        <v>14431</v>
      </c>
      <c r="AK246" s="19" t="n">
        <v>240.51666666667</v>
      </c>
      <c r="AL246" s="8" t="n">
        <v>240.52</v>
      </c>
      <c r="AM246" s="8" t="n">
        <v>241</v>
      </c>
      <c r="AN246" s="18" t="n">
        <f aca="false">AJ246/60/V246</f>
        <v>8.90802469135802</v>
      </c>
      <c r="AO246" s="8" t="n">
        <v>15.32</v>
      </c>
      <c r="AP246" s="12" t="n">
        <f aca="false">IF(EF246&gt;0,Z246/EF246,0)</f>
        <v>0.444444444444444</v>
      </c>
      <c r="AQ246" s="8" t="n">
        <v>32</v>
      </c>
      <c r="AR246" s="8" t="n">
        <v>32</v>
      </c>
      <c r="AS246" s="8" t="n">
        <v>32</v>
      </c>
      <c r="AT246" s="8" t="n">
        <v>25</v>
      </c>
      <c r="AU246" s="8" t="n">
        <v>25</v>
      </c>
      <c r="AV246" s="8" t="n">
        <v>19</v>
      </c>
      <c r="AW246" s="8" t="n">
        <v>22</v>
      </c>
      <c r="AX246" s="8" t="n">
        <v>7</v>
      </c>
      <c r="AY246" s="8" t="n">
        <v>1</v>
      </c>
      <c r="AZ246" s="8" t="n">
        <v>1</v>
      </c>
      <c r="BA246" s="8" t="n">
        <f aca="false">AY246+AZ246</f>
        <v>2</v>
      </c>
      <c r="BB246" s="8" t="n">
        <v>1.55</v>
      </c>
      <c r="BC246" s="8" t="n">
        <v>23.6842</v>
      </c>
      <c r="BD246" s="19" t="n">
        <v>0</v>
      </c>
      <c r="BE246" s="19" t="n">
        <v>0</v>
      </c>
      <c r="BF246" s="19" t="n">
        <f aca="false">AQ246+BD246</f>
        <v>32</v>
      </c>
      <c r="BG246" s="19" t="n">
        <f aca="false">IF(AL246&gt;0,BF246/AL246*60,0)</f>
        <v>7.98270414102777</v>
      </c>
      <c r="BH246" s="8" t="n">
        <v>55</v>
      </c>
      <c r="BI246" s="8" t="n">
        <v>56</v>
      </c>
      <c r="BJ246" s="8" t="n">
        <v>75</v>
      </c>
      <c r="BK246" s="12" t="n">
        <f aca="false">BH246/(BH246+BJ246)</f>
        <v>0.423076923076923</v>
      </c>
      <c r="BL246" s="8" t="n">
        <v>31</v>
      </c>
      <c r="BM246" s="8" t="n">
        <v>30</v>
      </c>
      <c r="BN246" s="8" t="n">
        <v>20</v>
      </c>
      <c r="BO246" s="8" t="n">
        <f aca="false">BM246-BN246</f>
        <v>10</v>
      </c>
      <c r="BP246" s="8" t="n">
        <v>6</v>
      </c>
      <c r="BQ246" s="8" t="n">
        <v>4</v>
      </c>
      <c r="BR246" s="8" t="n">
        <v>9</v>
      </c>
      <c r="BS246" s="8" t="n">
        <v>15</v>
      </c>
      <c r="BT246" s="12" t="n">
        <f aca="false">BS246/(EA246+BS246)</f>
        <v>0.0728155339805825</v>
      </c>
      <c r="BU246" s="8" t="n">
        <v>34</v>
      </c>
      <c r="BV246" s="8" t="n">
        <v>36</v>
      </c>
      <c r="BW246" s="12" t="n">
        <f aca="false">IF(BU246+BV246&gt;0,BU246/(BU246+BV246),0)</f>
        <v>0.485714285714286</v>
      </c>
      <c r="BX246" s="8" t="n">
        <v>9</v>
      </c>
      <c r="BY246" s="8" t="n">
        <v>18</v>
      </c>
      <c r="BZ246" s="8" t="n">
        <v>17</v>
      </c>
      <c r="CA246" s="8" t="n">
        <v>5</v>
      </c>
      <c r="CB246" s="8" t="n">
        <v>8</v>
      </c>
      <c r="CC246" s="8" t="n">
        <v>13</v>
      </c>
      <c r="CD246" s="8" t="n">
        <v>16</v>
      </c>
      <c r="CE246" s="8" t="n">
        <v>9</v>
      </c>
      <c r="CF246" s="8" t="n">
        <v>9</v>
      </c>
      <c r="CG246" s="8" t="n">
        <v>8</v>
      </c>
      <c r="CH246" s="8" t="n">
        <v>18</v>
      </c>
      <c r="CI246" s="8" t="n">
        <v>32</v>
      </c>
      <c r="CJ246" s="8" t="n">
        <v>0</v>
      </c>
      <c r="CK246" s="8" t="n">
        <v>0</v>
      </c>
      <c r="CL246" s="8" t="n">
        <v>1</v>
      </c>
      <c r="CM246" s="8" t="n">
        <v>0</v>
      </c>
      <c r="CN246" s="8" t="n">
        <v>0</v>
      </c>
      <c r="CO246" s="8" t="n">
        <v>0</v>
      </c>
      <c r="CP246" s="8" t="n">
        <v>0</v>
      </c>
      <c r="CQ246" s="8" t="n">
        <v>0</v>
      </c>
      <c r="CR246" s="8" t="n">
        <v>0</v>
      </c>
      <c r="CS246" s="8" t="n">
        <v>0</v>
      </c>
      <c r="CT246" s="8" t="n">
        <v>0</v>
      </c>
      <c r="CU246" s="8" t="n">
        <v>1</v>
      </c>
      <c r="CV246" s="8" t="n">
        <v>0</v>
      </c>
      <c r="CW246" s="8" t="n">
        <v>0</v>
      </c>
      <c r="CX246" s="8" t="n">
        <v>0</v>
      </c>
      <c r="CY246" s="8" t="n">
        <v>0</v>
      </c>
      <c r="CZ246" s="8" t="n">
        <v>0</v>
      </c>
      <c r="DA246" s="8" t="n">
        <v>6</v>
      </c>
      <c r="DB246" s="8" t="n">
        <v>1</v>
      </c>
      <c r="DC246" s="8" t="n">
        <v>0</v>
      </c>
      <c r="DD246" s="8" t="n">
        <v>1</v>
      </c>
      <c r="DE246" s="8" t="n">
        <v>2</v>
      </c>
      <c r="DF246" s="8" t="n">
        <v>6</v>
      </c>
      <c r="DG246" s="8" t="n">
        <v>0</v>
      </c>
      <c r="DH246" s="8" t="n">
        <v>9</v>
      </c>
      <c r="DI246" s="8" t="n">
        <v>4</v>
      </c>
      <c r="DJ246" s="8" t="n">
        <v>1</v>
      </c>
      <c r="DK246" s="8" t="n">
        <v>4</v>
      </c>
      <c r="DL246" s="8" t="n">
        <v>4</v>
      </c>
      <c r="DM246" s="8" t="n">
        <v>0</v>
      </c>
      <c r="DN246" s="8" t="n">
        <v>1</v>
      </c>
      <c r="DO246" s="8" t="n">
        <v>1</v>
      </c>
      <c r="DP246" s="8" t="n">
        <v>0</v>
      </c>
      <c r="DQ246" s="8" t="n">
        <f aca="false">DJ246-DI246</f>
        <v>-3</v>
      </c>
      <c r="DR246" s="19" t="n">
        <v>-2.379</v>
      </c>
      <c r="DS246" s="8" t="n">
        <v>4</v>
      </c>
      <c r="DT246" s="8" t="n">
        <v>0</v>
      </c>
      <c r="DU246" s="8" t="n">
        <v>0</v>
      </c>
      <c r="DV246" s="8" t="n">
        <v>0</v>
      </c>
      <c r="DW246" s="8" t="n">
        <v>0</v>
      </c>
      <c r="DX246" s="8" t="n">
        <v>182</v>
      </c>
      <c r="DY246" s="8" t="n">
        <v>267</v>
      </c>
      <c r="DZ246" s="8" t="n">
        <v>141</v>
      </c>
      <c r="EA246" s="8" t="n">
        <v>191</v>
      </c>
      <c r="EB246" s="8" t="n">
        <v>100</v>
      </c>
      <c r="EC246" s="8" t="n">
        <v>126</v>
      </c>
      <c r="ED246" s="8" t="n">
        <v>7.52</v>
      </c>
      <c r="EE246" s="8" t="n">
        <v>14.37</v>
      </c>
      <c r="EF246" s="8" t="n">
        <v>9</v>
      </c>
      <c r="EG246" s="8" t="n">
        <v>6</v>
      </c>
      <c r="EH246" s="12" t="n">
        <f aca="false">EF246/EB246</f>
        <v>0.09</v>
      </c>
      <c r="EI246" s="20" t="n">
        <f aca="false">1-EG246/EC246</f>
        <v>0.952380952380952</v>
      </c>
      <c r="EJ246" s="21" t="n">
        <f aca="false">EH246+EI246</f>
        <v>1.04238095238095</v>
      </c>
      <c r="EK246" s="8" t="n">
        <v>182</v>
      </c>
      <c r="EL246" s="8" t="n">
        <v>266</v>
      </c>
      <c r="EM246" s="8" t="n">
        <v>141</v>
      </c>
      <c r="EN246" s="8" t="n">
        <v>190</v>
      </c>
      <c r="EO246" s="8" t="n">
        <v>100</v>
      </c>
      <c r="EP246" s="8" t="n">
        <v>126</v>
      </c>
      <c r="EQ246" s="8" t="n">
        <v>9</v>
      </c>
      <c r="ER246" s="8" t="n">
        <v>6</v>
      </c>
      <c r="ES246" s="8" t="n">
        <v>90</v>
      </c>
      <c r="ET246" s="8" t="n">
        <v>138</v>
      </c>
      <c r="EU246" s="8" t="n">
        <v>29</v>
      </c>
      <c r="EV246" s="8" t="n">
        <v>52</v>
      </c>
      <c r="EW246" s="8" t="n">
        <v>3</v>
      </c>
      <c r="EX246" s="8" t="n">
        <v>5</v>
      </c>
      <c r="EY246" s="8" t="n">
        <v>19</v>
      </c>
      <c r="EZ246" s="8" t="n">
        <v>12</v>
      </c>
      <c r="FA246" s="8" t="n">
        <v>-0.2</v>
      </c>
      <c r="FB246" s="8" t="n">
        <v>0.4</v>
      </c>
      <c r="FC246" s="8" t="n">
        <v>0.3</v>
      </c>
      <c r="FD246" s="19" t="n">
        <v>1.7</v>
      </c>
      <c r="FE246" s="18" t="n">
        <f aca="false">FD246/V246</f>
        <v>0.062962962962963</v>
      </c>
      <c r="FF246" s="8" t="n">
        <v>0.0289</v>
      </c>
      <c r="FG246" s="8" t="n">
        <v>-0.17</v>
      </c>
      <c r="FH246" s="8" t="n">
        <v>-0.39</v>
      </c>
      <c r="FI246" s="8" t="n">
        <v>-0.56</v>
      </c>
      <c r="FJ246" s="22"/>
      <c r="FK246" s="22"/>
      <c r="FL246" s="22"/>
      <c r="FM246" s="8" t="n">
        <f aca="false">BL246+BS246+AH246+DT246</f>
        <v>54</v>
      </c>
      <c r="FN246" s="19" t="n">
        <f aca="false">IF(DS246&gt;0,(BL246+BR246)/DS246,0)</f>
        <v>10</v>
      </c>
      <c r="FO246" s="12" t="n">
        <v>0.0132045089</v>
      </c>
      <c r="FP246" s="19" t="n">
        <f aca="false">Z246-AH246/10</f>
        <v>3.2</v>
      </c>
      <c r="FQ246" s="19" t="n">
        <f aca="false">Z246+DR246/5</f>
        <v>3.5242</v>
      </c>
      <c r="FR246" s="19" t="n">
        <f aca="false">(DX246+DY246)/AL246*60</f>
        <v>112.007317478796</v>
      </c>
      <c r="FS246" s="22"/>
      <c r="FT246" s="22"/>
      <c r="FU246" s="22"/>
      <c r="FV246" s="22"/>
      <c r="FW246" s="17" t="s">
        <v>280</v>
      </c>
      <c r="FX246" s="23" t="n">
        <v>725000</v>
      </c>
      <c r="FY246" s="23" t="n">
        <v>725000</v>
      </c>
      <c r="FZ246" s="8" t="n">
        <v>139</v>
      </c>
      <c r="GA246" s="8" t="n">
        <v>9</v>
      </c>
      <c r="GB246" s="8" t="n">
        <v>12</v>
      </c>
      <c r="GC246" s="8" t="n">
        <v>21</v>
      </c>
      <c r="GD246" s="8" t="n">
        <v>9</v>
      </c>
      <c r="GE246" s="8" t="n">
        <v>24</v>
      </c>
      <c r="GF246" s="8" t="n">
        <v>138</v>
      </c>
      <c r="GG246" s="8" t="n">
        <v>1448</v>
      </c>
      <c r="GH246" s="8" t="n">
        <v>-0.8</v>
      </c>
      <c r="GI246" s="8" t="n">
        <v>1.8</v>
      </c>
      <c r="GJ246" s="8" t="n">
        <v>1.1</v>
      </c>
      <c r="GK246" s="8" t="n">
        <f aca="false">Z246-AH246/10</f>
        <v>3.2</v>
      </c>
      <c r="GL246" s="22"/>
      <c r="GM246" s="22"/>
      <c r="GN246" s="22"/>
      <c r="GO246" s="22"/>
      <c r="GP246" s="22"/>
    </row>
    <row r="247" customFormat="false" ht="13.65" hidden="false" customHeight="true" outlineLevel="0" collapsed="false">
      <c r="A247" s="16" t="n">
        <v>29785</v>
      </c>
      <c r="B247" s="17" t="s">
        <v>1397</v>
      </c>
      <c r="C247" s="22"/>
      <c r="D247" s="17" t="s">
        <v>1302</v>
      </c>
      <c r="E247" s="17" t="s">
        <v>1302</v>
      </c>
      <c r="F247" s="8" t="n">
        <v>72</v>
      </c>
      <c r="G247" s="8" t="n">
        <v>199</v>
      </c>
      <c r="H247" s="8" t="n">
        <v>2001</v>
      </c>
      <c r="I247" s="8" t="n">
        <v>6</v>
      </c>
      <c r="J247" s="8" t="n">
        <v>172</v>
      </c>
      <c r="K247" s="17" t="s">
        <v>263</v>
      </c>
      <c r="L247" s="8" t="n">
        <v>2002</v>
      </c>
      <c r="M247" s="8" t="n">
        <v>36</v>
      </c>
      <c r="N247" s="8" t="n">
        <v>15</v>
      </c>
      <c r="O247" s="8" t="n">
        <v>8469619</v>
      </c>
      <c r="P247" s="17" t="s">
        <v>1398</v>
      </c>
      <c r="Q247" s="17" t="s">
        <v>1399</v>
      </c>
      <c r="R247" s="17" t="s">
        <v>1400</v>
      </c>
      <c r="S247" s="17" t="s">
        <v>1396</v>
      </c>
      <c r="T247" s="17" t="s">
        <v>278</v>
      </c>
      <c r="U247" s="17" t="s">
        <v>344</v>
      </c>
      <c r="V247" s="8" t="n">
        <v>28</v>
      </c>
      <c r="W247" s="8" t="n">
        <v>0</v>
      </c>
      <c r="X247" s="8" t="n">
        <v>5</v>
      </c>
      <c r="Y247" s="8" t="n">
        <v>3</v>
      </c>
      <c r="Z247" s="8" t="n">
        <v>5</v>
      </c>
      <c r="AA247" s="8" t="n">
        <v>22</v>
      </c>
      <c r="AB247" s="8" t="n">
        <v>80</v>
      </c>
      <c r="AC247" s="18" t="n">
        <f aca="false">Z247/V247</f>
        <v>0.178571428571429</v>
      </c>
      <c r="AD247" s="19" t="n">
        <f aca="false">IF(FZ247&gt;V247,Z247-V247*(GC247-Z247)/(FZ247-V247),0)</f>
        <v>-3.28880866425993</v>
      </c>
      <c r="AE247" s="19" t="n">
        <v>1.447</v>
      </c>
      <c r="AF247" s="8" t="n">
        <v>-9</v>
      </c>
      <c r="AG247" s="8" t="n">
        <v>-8.4</v>
      </c>
      <c r="AH247" s="8" t="n">
        <v>17</v>
      </c>
      <c r="AI247" s="8" t="n">
        <v>577</v>
      </c>
      <c r="AJ247" s="8" t="n">
        <v>30043</v>
      </c>
      <c r="AK247" s="19" t="n">
        <v>500.71666666667</v>
      </c>
      <c r="AL247" s="8" t="n">
        <v>500.72</v>
      </c>
      <c r="AM247" s="8" t="n">
        <v>501</v>
      </c>
      <c r="AN247" s="18" t="n">
        <f aca="false">AJ247/60/V247</f>
        <v>17.8827380952381</v>
      </c>
      <c r="AO247" s="8" t="n">
        <v>30.07</v>
      </c>
      <c r="AP247" s="12" t="n">
        <f aca="false">IF(EF247&gt;0,Z247/EF247,0)</f>
        <v>0.263157894736842</v>
      </c>
      <c r="AQ247" s="8" t="n">
        <v>62</v>
      </c>
      <c r="AR247" s="8" t="n">
        <v>63</v>
      </c>
      <c r="AS247" s="8" t="n">
        <v>63</v>
      </c>
      <c r="AT247" s="8" t="n">
        <v>43</v>
      </c>
      <c r="AU247" s="8" t="n">
        <v>44</v>
      </c>
      <c r="AV247" s="8" t="n">
        <v>31</v>
      </c>
      <c r="AW247" s="8" t="n">
        <v>21</v>
      </c>
      <c r="AX247" s="8" t="n">
        <v>3</v>
      </c>
      <c r="AY247" s="8" t="n">
        <v>0</v>
      </c>
      <c r="AZ247" s="8" t="n">
        <v>5</v>
      </c>
      <c r="BA247" s="8" t="n">
        <f aca="false">AY247+AZ247</f>
        <v>5</v>
      </c>
      <c r="BB247" s="8" t="n">
        <v>1.31</v>
      </c>
      <c r="BC247" s="8" t="n">
        <v>57.0323</v>
      </c>
      <c r="BD247" s="19" t="n">
        <v>62.3</v>
      </c>
      <c r="BE247" s="19" t="n">
        <v>7.46529973704352</v>
      </c>
      <c r="BF247" s="19" t="n">
        <f aca="false">AQ247+BD247</f>
        <v>124.3</v>
      </c>
      <c r="BG247" s="19" t="n">
        <f aca="false">IF(AL247&gt;0,BF247/AL247*60,0)</f>
        <v>14.8945518453427</v>
      </c>
      <c r="BH247" s="8" t="n">
        <v>117</v>
      </c>
      <c r="BI247" s="8" t="n">
        <v>151</v>
      </c>
      <c r="BJ247" s="8" t="n">
        <v>198</v>
      </c>
      <c r="BK247" s="12" t="n">
        <f aca="false">BH247/(BH247+BJ247)</f>
        <v>0.371428571428571</v>
      </c>
      <c r="BL247" s="8" t="n">
        <v>65</v>
      </c>
      <c r="BM247" s="8" t="n">
        <v>65</v>
      </c>
      <c r="BN247" s="8" t="n">
        <v>44</v>
      </c>
      <c r="BO247" s="8" t="n">
        <f aca="false">BM247-BN247</f>
        <v>21</v>
      </c>
      <c r="BP247" s="8" t="n">
        <v>13</v>
      </c>
      <c r="BQ247" s="8" t="n">
        <v>18</v>
      </c>
      <c r="BR247" s="8" t="n">
        <v>2</v>
      </c>
      <c r="BS247" s="8" t="n">
        <v>43</v>
      </c>
      <c r="BT247" s="12" t="n">
        <f aca="false">BS247/(EA247+BS247)</f>
        <v>0.0803738317757009</v>
      </c>
      <c r="BU247" s="8" t="n">
        <v>0</v>
      </c>
      <c r="BV247" s="8" t="n">
        <v>0</v>
      </c>
      <c r="BW247" s="12" t="n">
        <f aca="false">IF(BU247+BV247&gt;0,BU247/(BU247+BV247),0)</f>
        <v>0</v>
      </c>
      <c r="BX247" s="8" t="n">
        <v>0</v>
      </c>
      <c r="BY247" s="8" t="n">
        <v>0</v>
      </c>
      <c r="BZ247" s="8" t="n">
        <v>0</v>
      </c>
      <c r="CA247" s="8" t="n">
        <v>0</v>
      </c>
      <c r="CB247" s="8" t="n">
        <v>0</v>
      </c>
      <c r="CC247" s="8" t="n">
        <v>0</v>
      </c>
      <c r="CD247" s="8" t="n">
        <v>0</v>
      </c>
      <c r="CE247" s="8" t="n">
        <v>0</v>
      </c>
      <c r="CF247" s="8" t="n">
        <v>0</v>
      </c>
      <c r="CG247" s="8" t="n">
        <v>0</v>
      </c>
      <c r="CH247" s="8" t="n">
        <v>0</v>
      </c>
      <c r="CI247" s="8" t="n">
        <v>0</v>
      </c>
      <c r="CJ247" s="8" t="n">
        <v>0</v>
      </c>
      <c r="CK247" s="8" t="n">
        <v>0</v>
      </c>
      <c r="CL247" s="8" t="n">
        <v>0</v>
      </c>
      <c r="CM247" s="8" t="n">
        <v>0</v>
      </c>
      <c r="CN247" s="8" t="n">
        <v>0</v>
      </c>
      <c r="CO247" s="8" t="n">
        <v>0</v>
      </c>
      <c r="CP247" s="8" t="n">
        <v>0</v>
      </c>
      <c r="CQ247" s="8" t="n">
        <v>0</v>
      </c>
      <c r="CR247" s="8" t="n">
        <v>0</v>
      </c>
      <c r="CS247" s="8" t="n">
        <v>0</v>
      </c>
      <c r="CT247" s="8" t="n">
        <v>0</v>
      </c>
      <c r="CU247" s="8" t="n">
        <v>0</v>
      </c>
      <c r="CV247" s="8" t="n">
        <v>0</v>
      </c>
      <c r="CW247" s="8" t="n">
        <v>0</v>
      </c>
      <c r="CX247" s="8" t="n">
        <v>0</v>
      </c>
      <c r="CY247" s="8" t="n">
        <v>0</v>
      </c>
      <c r="CZ247" s="8" t="n">
        <v>0</v>
      </c>
      <c r="DA247" s="8" t="n">
        <v>13</v>
      </c>
      <c r="DB247" s="8" t="n">
        <v>1</v>
      </c>
      <c r="DC247" s="8" t="n">
        <v>0</v>
      </c>
      <c r="DD247" s="8" t="n">
        <v>14</v>
      </c>
      <c r="DE247" s="8" t="n">
        <v>2</v>
      </c>
      <c r="DF247" s="8" t="n">
        <v>1</v>
      </c>
      <c r="DG247" s="8" t="n">
        <v>0</v>
      </c>
      <c r="DH247" s="8" t="n">
        <v>13</v>
      </c>
      <c r="DI247" s="8" t="n">
        <v>7</v>
      </c>
      <c r="DJ247" s="8" t="n">
        <v>2</v>
      </c>
      <c r="DK247" s="8" t="n">
        <v>7</v>
      </c>
      <c r="DL247" s="8" t="n">
        <v>6</v>
      </c>
      <c r="DM247" s="8" t="n">
        <v>1</v>
      </c>
      <c r="DN247" s="8" t="n">
        <v>3</v>
      </c>
      <c r="DO247" s="8" t="n">
        <v>2</v>
      </c>
      <c r="DP247" s="8" t="n">
        <v>1</v>
      </c>
      <c r="DQ247" s="8" t="n">
        <f aca="false">DJ247-DI247</f>
        <v>-5</v>
      </c>
      <c r="DR247" s="19" t="n">
        <v>-1.056</v>
      </c>
      <c r="DS247" s="8" t="n">
        <v>6</v>
      </c>
      <c r="DT247" s="8" t="n">
        <v>1</v>
      </c>
      <c r="DU247" s="8" t="n">
        <v>0</v>
      </c>
      <c r="DV247" s="8" t="n">
        <v>0</v>
      </c>
      <c r="DW247" s="8" t="n">
        <v>0</v>
      </c>
      <c r="DX247" s="8" t="n">
        <v>396</v>
      </c>
      <c r="DY247" s="8" t="n">
        <v>643</v>
      </c>
      <c r="DZ247" s="8" t="n">
        <v>304</v>
      </c>
      <c r="EA247" s="8" t="n">
        <v>492</v>
      </c>
      <c r="EB247" s="8" t="n">
        <v>222</v>
      </c>
      <c r="EC247" s="8" t="n">
        <v>365</v>
      </c>
      <c r="ED247" s="8" t="n">
        <v>18.38</v>
      </c>
      <c r="EE247" s="8" t="n">
        <v>31.46</v>
      </c>
      <c r="EF247" s="8" t="n">
        <v>19</v>
      </c>
      <c r="EG247" s="8" t="n">
        <v>39</v>
      </c>
      <c r="EH247" s="12" t="n">
        <f aca="false">EF247/EB247</f>
        <v>0.0855855855855856</v>
      </c>
      <c r="EI247" s="20" t="n">
        <f aca="false">1-EG247/EC247</f>
        <v>0.893150684931507</v>
      </c>
      <c r="EJ247" s="21" t="n">
        <f aca="false">EH247+EI247</f>
        <v>0.978736270517092</v>
      </c>
      <c r="EK247" s="8" t="n">
        <v>398</v>
      </c>
      <c r="EL247" s="8" t="n">
        <v>641</v>
      </c>
      <c r="EM247" s="8" t="n">
        <v>305</v>
      </c>
      <c r="EN247" s="8" t="n">
        <v>490</v>
      </c>
      <c r="EO247" s="8" t="n">
        <v>223</v>
      </c>
      <c r="EP247" s="8" t="n">
        <v>365</v>
      </c>
      <c r="EQ247" s="8" t="n">
        <v>19</v>
      </c>
      <c r="ER247" s="8" t="n">
        <v>39</v>
      </c>
      <c r="ES247" s="8" t="n">
        <v>215</v>
      </c>
      <c r="ET247" s="8" t="n">
        <v>363</v>
      </c>
      <c r="EU247" s="8" t="n">
        <v>89</v>
      </c>
      <c r="EV247" s="8" t="n">
        <v>141</v>
      </c>
      <c r="EW247" s="8" t="n">
        <v>12</v>
      </c>
      <c r="EX247" s="8" t="n">
        <v>25</v>
      </c>
      <c r="EY247" s="8" t="n">
        <v>32</v>
      </c>
      <c r="EZ247" s="8" t="n">
        <v>30</v>
      </c>
      <c r="FA247" s="8" t="n">
        <v>-0.1</v>
      </c>
      <c r="FB247" s="8" t="n">
        <v>0.1</v>
      </c>
      <c r="FC247" s="8" t="n">
        <v>0</v>
      </c>
      <c r="FD247" s="19" t="n">
        <v>-1.8</v>
      </c>
      <c r="FE247" s="18" t="n">
        <f aca="false">FD247/V247</f>
        <v>-0.0642857142857143</v>
      </c>
      <c r="FF247" s="8" t="n">
        <v>0.1448</v>
      </c>
      <c r="FG247" s="8" t="n">
        <v>0.03</v>
      </c>
      <c r="FH247" s="8" t="n">
        <v>-0.94</v>
      </c>
      <c r="FI247" s="8" t="n">
        <v>-0.91</v>
      </c>
      <c r="FJ247" s="22"/>
      <c r="FK247" s="22"/>
      <c r="FL247" s="22"/>
      <c r="FM247" s="8" t="n">
        <f aca="false">BL247+BS247+AH247+DT247</f>
        <v>126</v>
      </c>
      <c r="FN247" s="19" t="n">
        <f aca="false">IF(DS247&gt;0,(BL247+BR247)/DS247,0)</f>
        <v>11.1666666666667</v>
      </c>
      <c r="FO247" s="12" t="n">
        <v>0</v>
      </c>
      <c r="FP247" s="19" t="n">
        <f aca="false">Z247-AH247/10</f>
        <v>3.3</v>
      </c>
      <c r="FQ247" s="19" t="n">
        <f aca="false">Z247+DR247/5</f>
        <v>4.7888</v>
      </c>
      <c r="FR247" s="19" t="n">
        <f aca="false">(DX247+DY247)/AL247*60</f>
        <v>124.500718964691</v>
      </c>
      <c r="FS247" s="22"/>
      <c r="FT247" s="22"/>
      <c r="FU247" s="22"/>
      <c r="FV247" s="22"/>
      <c r="FW247" s="17" t="s">
        <v>280</v>
      </c>
      <c r="FX247" s="23" t="n">
        <v>1250000</v>
      </c>
      <c r="FY247" s="23" t="n">
        <v>1250000</v>
      </c>
      <c r="FZ247" s="8" t="n">
        <v>859</v>
      </c>
      <c r="GA247" s="8" t="n">
        <v>44</v>
      </c>
      <c r="GB247" s="8" t="n">
        <v>207</v>
      </c>
      <c r="GC247" s="8" t="n">
        <v>251</v>
      </c>
      <c r="GD247" s="8" t="n">
        <v>39</v>
      </c>
      <c r="GE247" s="8" t="n">
        <v>359</v>
      </c>
      <c r="GF247" s="8" t="n">
        <v>1430</v>
      </c>
      <c r="GG247" s="8" t="n">
        <v>17815</v>
      </c>
      <c r="GH247" s="8" t="n">
        <v>10.9</v>
      </c>
      <c r="GI247" s="8" t="n">
        <v>38.2</v>
      </c>
      <c r="GJ247" s="8" t="n">
        <v>49.1</v>
      </c>
      <c r="GK247" s="8" t="n">
        <f aca="false">Z247-AH247/10</f>
        <v>3.3</v>
      </c>
      <c r="GL247" s="22"/>
      <c r="GM247" s="22"/>
      <c r="GN247" s="22"/>
      <c r="GO247" s="22"/>
      <c r="GP247" s="22"/>
    </row>
    <row r="248" customFormat="false" ht="13.65" hidden="false" customHeight="true" outlineLevel="0" collapsed="false">
      <c r="A248" s="16" t="n">
        <v>31766</v>
      </c>
      <c r="B248" s="17" t="s">
        <v>1401</v>
      </c>
      <c r="C248" s="17" t="s">
        <v>27</v>
      </c>
      <c r="D248" s="17" t="s">
        <v>262</v>
      </c>
      <c r="E248" s="17" t="s">
        <v>262</v>
      </c>
      <c r="F248" s="8" t="n">
        <v>72</v>
      </c>
      <c r="G248" s="8" t="n">
        <v>192</v>
      </c>
      <c r="H248" s="8" t="n">
        <v>2006</v>
      </c>
      <c r="I248" s="8" t="n">
        <v>7</v>
      </c>
      <c r="J248" s="8" t="n">
        <v>189</v>
      </c>
      <c r="K248" s="17" t="s">
        <v>273</v>
      </c>
      <c r="L248" s="8" t="n">
        <v>2008</v>
      </c>
      <c r="M248" s="8" t="n">
        <v>31</v>
      </c>
      <c r="N248" s="8" t="n">
        <v>10</v>
      </c>
      <c r="O248" s="8" t="n">
        <v>8473432</v>
      </c>
      <c r="P248" s="17" t="s">
        <v>1402</v>
      </c>
      <c r="Q248" s="17" t="s">
        <v>1403</v>
      </c>
      <c r="R248" s="17" t="s">
        <v>1404</v>
      </c>
      <c r="S248" s="17" t="s">
        <v>1405</v>
      </c>
      <c r="T248" s="17" t="s">
        <v>299</v>
      </c>
      <c r="U248" s="17" t="s">
        <v>314</v>
      </c>
      <c r="V248" s="8" t="n">
        <v>20</v>
      </c>
      <c r="W248" s="8" t="n">
        <v>7</v>
      </c>
      <c r="X248" s="8" t="n">
        <v>2</v>
      </c>
      <c r="Y248" s="8" t="n">
        <v>2</v>
      </c>
      <c r="Z248" s="8" t="n">
        <v>9</v>
      </c>
      <c r="AA248" s="8" t="n">
        <v>20</v>
      </c>
      <c r="AB248" s="8" t="n">
        <v>46</v>
      </c>
      <c r="AC248" s="18" t="n">
        <f aca="false">Z248/V248</f>
        <v>0.45</v>
      </c>
      <c r="AD248" s="19" t="n">
        <f aca="false">IF(FZ248&gt;V248,Z248-V248*(GC248-Z248)/(FZ248-V248),0)</f>
        <v>4.23232323232323</v>
      </c>
      <c r="AE248" s="19" t="n">
        <v>4.101</v>
      </c>
      <c r="AF248" s="8" t="n">
        <v>-1</v>
      </c>
      <c r="AG248" s="8" t="n">
        <v>-3.9</v>
      </c>
      <c r="AH248" s="8" t="n">
        <v>74</v>
      </c>
      <c r="AI248" s="8" t="n">
        <v>435</v>
      </c>
      <c r="AJ248" s="8" t="n">
        <v>18338</v>
      </c>
      <c r="AK248" s="19" t="n">
        <v>305.63333333333</v>
      </c>
      <c r="AL248" s="8" t="n">
        <v>290.82</v>
      </c>
      <c r="AM248" s="8" t="n">
        <v>306</v>
      </c>
      <c r="AN248" s="18" t="n">
        <f aca="false">AJ248/60/V248</f>
        <v>15.2816666666667</v>
      </c>
      <c r="AO248" s="8" t="n">
        <v>25.58</v>
      </c>
      <c r="AP248" s="12" t="n">
        <f aca="false">IF(EF248&gt;0,Z248/EF248,0)</f>
        <v>0.9</v>
      </c>
      <c r="AQ248" s="8" t="n">
        <v>38</v>
      </c>
      <c r="AR248" s="8" t="n">
        <v>39</v>
      </c>
      <c r="AS248" s="8" t="n">
        <v>39</v>
      </c>
      <c r="AT248" s="8" t="n">
        <v>37</v>
      </c>
      <c r="AU248" s="8" t="n">
        <v>37</v>
      </c>
      <c r="AV248" s="8" t="n">
        <v>26</v>
      </c>
      <c r="AW248" s="8" t="n">
        <v>24</v>
      </c>
      <c r="AX248" s="8" t="n">
        <v>12</v>
      </c>
      <c r="AY248" s="8" t="n">
        <v>2</v>
      </c>
      <c r="AZ248" s="8" t="n">
        <v>2</v>
      </c>
      <c r="BA248" s="8" t="n">
        <f aca="false">AY248+AZ248</f>
        <v>4</v>
      </c>
      <c r="BB248" s="8" t="n">
        <v>3.25</v>
      </c>
      <c r="BC248" s="8" t="n">
        <v>28.8077</v>
      </c>
      <c r="BD248" s="19" t="n">
        <v>45.4</v>
      </c>
      <c r="BE248" s="19" t="n">
        <v>8.91264041880259</v>
      </c>
      <c r="BF248" s="19" t="n">
        <f aca="false">AQ248+BD248</f>
        <v>83.4</v>
      </c>
      <c r="BG248" s="19" t="n">
        <f aca="false">IF(AL248&gt;0,BF248/AL248*60,0)</f>
        <v>17.2065194965958</v>
      </c>
      <c r="BH248" s="8" t="n">
        <v>49</v>
      </c>
      <c r="BI248" s="8" t="n">
        <v>117</v>
      </c>
      <c r="BJ248" s="8" t="n">
        <v>165</v>
      </c>
      <c r="BK248" s="12" t="n">
        <f aca="false">BH248/(BH248+BJ248)</f>
        <v>0.228971962616822</v>
      </c>
      <c r="BL248" s="8" t="n">
        <v>39</v>
      </c>
      <c r="BM248" s="8" t="n">
        <v>37</v>
      </c>
      <c r="BN248" s="8" t="n">
        <v>18</v>
      </c>
      <c r="BO248" s="8" t="n">
        <f aca="false">BM248-BN248</f>
        <v>19</v>
      </c>
      <c r="BP248" s="8" t="n">
        <v>11</v>
      </c>
      <c r="BQ248" s="8" t="n">
        <v>2</v>
      </c>
      <c r="BR248" s="8" t="n">
        <v>4</v>
      </c>
      <c r="BS248" s="8" t="n">
        <v>14</v>
      </c>
      <c r="BT248" s="12" t="n">
        <f aca="false">BS248/(EA248+BS248)</f>
        <v>0.0616740088105727</v>
      </c>
      <c r="BU248" s="8" t="n">
        <v>0</v>
      </c>
      <c r="BV248" s="8" t="n">
        <v>3</v>
      </c>
      <c r="BW248" s="12" t="n">
        <f aca="false">IF(BU248+BV248&gt;0,BU248/(BU248+BV248),0)</f>
        <v>0</v>
      </c>
      <c r="BX248" s="8" t="n">
        <v>0</v>
      </c>
      <c r="BY248" s="8" t="n">
        <v>2</v>
      </c>
      <c r="BZ248" s="8" t="n">
        <v>0</v>
      </c>
      <c r="CA248" s="8" t="n">
        <v>0</v>
      </c>
      <c r="CB248" s="8" t="n">
        <v>0</v>
      </c>
      <c r="CC248" s="8" t="n">
        <v>1</v>
      </c>
      <c r="CD248" s="8" t="n">
        <v>0</v>
      </c>
      <c r="CE248" s="8" t="n">
        <v>1</v>
      </c>
      <c r="CF248" s="8" t="n">
        <v>0</v>
      </c>
      <c r="CG248" s="8" t="n">
        <v>1</v>
      </c>
      <c r="CH248" s="8" t="n">
        <v>0</v>
      </c>
      <c r="CI248" s="8" t="n">
        <v>2</v>
      </c>
      <c r="CJ248" s="8" t="n">
        <v>0</v>
      </c>
      <c r="CK248" s="8" t="n">
        <v>0</v>
      </c>
      <c r="CL248" s="8" t="n">
        <v>1</v>
      </c>
      <c r="CM248" s="8" t="n">
        <v>1</v>
      </c>
      <c r="CN248" s="8" t="n">
        <v>1</v>
      </c>
      <c r="CO248" s="8" t="n">
        <v>0</v>
      </c>
      <c r="CP248" s="8" t="n">
        <v>0</v>
      </c>
      <c r="CQ248" s="8" t="n">
        <v>1</v>
      </c>
      <c r="CR248" s="8" t="n">
        <v>1</v>
      </c>
      <c r="CS248" s="8" t="n">
        <v>1</v>
      </c>
      <c r="CT248" s="8" t="n">
        <v>0</v>
      </c>
      <c r="CU248" s="8" t="n">
        <v>0</v>
      </c>
      <c r="CV248" s="8" t="n">
        <v>0</v>
      </c>
      <c r="CW248" s="8" t="n">
        <v>4</v>
      </c>
      <c r="CX248" s="8" t="n">
        <v>0</v>
      </c>
      <c r="CY248" s="8" t="n">
        <v>1</v>
      </c>
      <c r="CZ248" s="8" t="n">
        <v>1</v>
      </c>
      <c r="DA248" s="8" t="n">
        <v>9</v>
      </c>
      <c r="DB248" s="8" t="n">
        <v>2</v>
      </c>
      <c r="DC248" s="8" t="n">
        <v>2</v>
      </c>
      <c r="DD248" s="8" t="n">
        <v>1</v>
      </c>
      <c r="DE248" s="8" t="n">
        <v>3</v>
      </c>
      <c r="DF248" s="8" t="n">
        <v>0</v>
      </c>
      <c r="DG248" s="8" t="n">
        <v>0</v>
      </c>
      <c r="DH248" s="8" t="n">
        <v>18</v>
      </c>
      <c r="DI248" s="8" t="n">
        <v>18</v>
      </c>
      <c r="DJ248" s="8" t="n">
        <v>9</v>
      </c>
      <c r="DK248" s="8" t="n">
        <v>17</v>
      </c>
      <c r="DL248" s="8" t="n">
        <v>15</v>
      </c>
      <c r="DM248" s="8" t="n">
        <v>2</v>
      </c>
      <c r="DN248" s="8" t="n">
        <v>11</v>
      </c>
      <c r="DO248" s="8" t="n">
        <v>9</v>
      </c>
      <c r="DP248" s="8" t="n">
        <v>2</v>
      </c>
      <c r="DQ248" s="8" t="n">
        <f aca="false">DJ248-DI248</f>
        <v>-9</v>
      </c>
      <c r="DR248" s="19" t="n">
        <v>-4.522</v>
      </c>
      <c r="DS248" s="8" t="n">
        <v>11</v>
      </c>
      <c r="DT248" s="8" t="n">
        <v>4</v>
      </c>
      <c r="DU248" s="8" t="n">
        <v>0</v>
      </c>
      <c r="DV248" s="8" t="n">
        <v>3</v>
      </c>
      <c r="DW248" s="8" t="n">
        <v>0</v>
      </c>
      <c r="DX248" s="8" t="n">
        <v>181</v>
      </c>
      <c r="DY248" s="8" t="n">
        <v>286</v>
      </c>
      <c r="DZ248" s="8" t="n">
        <v>146</v>
      </c>
      <c r="EA248" s="8" t="n">
        <v>213</v>
      </c>
      <c r="EB248" s="8" t="n">
        <v>107</v>
      </c>
      <c r="EC248" s="8" t="n">
        <v>150</v>
      </c>
      <c r="ED248" s="8" t="n">
        <v>8.64</v>
      </c>
      <c r="EE248" s="8" t="n">
        <v>15.16</v>
      </c>
      <c r="EF248" s="8" t="n">
        <v>10</v>
      </c>
      <c r="EG248" s="8" t="n">
        <v>16</v>
      </c>
      <c r="EH248" s="12" t="n">
        <f aca="false">EF248/EB248</f>
        <v>0.0934579439252336</v>
      </c>
      <c r="EI248" s="20" t="n">
        <f aca="false">1-EG248/EC248</f>
        <v>0.893333333333333</v>
      </c>
      <c r="EJ248" s="21" t="n">
        <f aca="false">EH248+EI248</f>
        <v>0.986791277258567</v>
      </c>
      <c r="EK248" s="8" t="n">
        <v>189</v>
      </c>
      <c r="EL248" s="8" t="n">
        <v>309</v>
      </c>
      <c r="EM248" s="8" t="n">
        <v>151</v>
      </c>
      <c r="EN248" s="8" t="n">
        <v>232</v>
      </c>
      <c r="EO248" s="8" t="n">
        <v>112</v>
      </c>
      <c r="EP248" s="8" t="n">
        <v>166</v>
      </c>
      <c r="EQ248" s="8" t="n">
        <v>10</v>
      </c>
      <c r="ER248" s="8" t="n">
        <v>19</v>
      </c>
      <c r="ES248" s="8" t="n">
        <v>82</v>
      </c>
      <c r="ET248" s="8" t="n">
        <v>169</v>
      </c>
      <c r="EU248" s="8" t="n">
        <v>33</v>
      </c>
      <c r="EV248" s="8" t="n">
        <v>67</v>
      </c>
      <c r="EW248" s="8" t="n">
        <v>7</v>
      </c>
      <c r="EX248" s="8" t="n">
        <v>12</v>
      </c>
      <c r="EY248" s="8" t="n">
        <v>31</v>
      </c>
      <c r="EZ248" s="8" t="n">
        <v>26</v>
      </c>
      <c r="FA248" s="8" t="n">
        <v>0.8</v>
      </c>
      <c r="FB248" s="8" t="n">
        <v>0.3</v>
      </c>
      <c r="FC248" s="8" t="n">
        <v>1.1</v>
      </c>
      <c r="FD248" s="19" t="n">
        <v>6.37</v>
      </c>
      <c r="FE248" s="18" t="n">
        <f aca="false">FD248/V248</f>
        <v>0.3185</v>
      </c>
      <c r="FF248" s="8" t="n">
        <v>1.3226</v>
      </c>
      <c r="FG248" s="8" t="n">
        <v>0.69</v>
      </c>
      <c r="FH248" s="8" t="n">
        <v>-0.09</v>
      </c>
      <c r="FI248" s="8" t="n">
        <v>0.6</v>
      </c>
      <c r="FJ248" s="22"/>
      <c r="FK248" s="22"/>
      <c r="FL248" s="22"/>
      <c r="FM248" s="8" t="n">
        <f aca="false">BL248+BS248+AH248+DT248</f>
        <v>131</v>
      </c>
      <c r="FN248" s="19" t="n">
        <f aca="false">IF(DS248&gt;0,(BL248+BR248)/DS248,0)</f>
        <v>3.90909090909091</v>
      </c>
      <c r="FO248" s="12" t="n">
        <v>0.1360189573</v>
      </c>
      <c r="FP248" s="19" t="n">
        <f aca="false">Z248-AH248/10</f>
        <v>1.6</v>
      </c>
      <c r="FQ248" s="19" t="n">
        <f aca="false">Z248+DR248/5</f>
        <v>8.0956</v>
      </c>
      <c r="FR248" s="19" t="n">
        <f aca="false">(DX248+DY248)/AL248*60</f>
        <v>96.3482566536002</v>
      </c>
      <c r="FS248" s="8" t="n">
        <v>62</v>
      </c>
      <c r="FT248" s="17" t="s">
        <v>1111</v>
      </c>
      <c r="FU248" s="8" t="n">
        <v>2004</v>
      </c>
      <c r="FV248" s="22"/>
      <c r="FW248" s="17" t="s">
        <v>280</v>
      </c>
      <c r="FX248" s="23" t="n">
        <v>2500000</v>
      </c>
      <c r="FY248" s="23" t="n">
        <v>2650000</v>
      </c>
      <c r="FZ248" s="8" t="n">
        <v>515</v>
      </c>
      <c r="GA248" s="8" t="n">
        <v>51</v>
      </c>
      <c r="GB248" s="8" t="n">
        <v>76</v>
      </c>
      <c r="GC248" s="8" t="n">
        <v>127</v>
      </c>
      <c r="GD248" s="8" t="n">
        <v>-49</v>
      </c>
      <c r="GE248" s="8" t="n">
        <v>1314</v>
      </c>
      <c r="GF248" s="8" t="n">
        <v>700</v>
      </c>
      <c r="GG248" s="8" t="n">
        <v>6389</v>
      </c>
      <c r="GH248" s="8" t="n">
        <v>1.5</v>
      </c>
      <c r="GI248" s="8" t="n">
        <v>5.3</v>
      </c>
      <c r="GJ248" s="8" t="n">
        <v>6.8</v>
      </c>
      <c r="GK248" s="8" t="n">
        <f aca="false">Z248-AH248/10</f>
        <v>1.6</v>
      </c>
      <c r="GL248" s="22"/>
      <c r="GM248" s="22"/>
      <c r="GN248" s="22"/>
      <c r="GO248" s="22"/>
      <c r="GP248" s="22"/>
    </row>
    <row r="249" customFormat="false" ht="13.65" hidden="false" customHeight="true" outlineLevel="0" collapsed="false">
      <c r="A249" s="16" t="n">
        <v>33667</v>
      </c>
      <c r="B249" s="17" t="s">
        <v>582</v>
      </c>
      <c r="C249" s="17" t="s">
        <v>282</v>
      </c>
      <c r="D249" s="17" t="s">
        <v>283</v>
      </c>
      <c r="E249" s="17" t="s">
        <v>283</v>
      </c>
      <c r="F249" s="8" t="n">
        <v>76</v>
      </c>
      <c r="G249" s="8" t="n">
        <v>215</v>
      </c>
      <c r="H249" s="8" t="n">
        <v>2010</v>
      </c>
      <c r="I249" s="8" t="n">
        <v>1</v>
      </c>
      <c r="J249" s="8" t="n">
        <v>15</v>
      </c>
      <c r="K249" s="17" t="s">
        <v>263</v>
      </c>
      <c r="L249" s="8" t="n">
        <v>2015</v>
      </c>
      <c r="M249" s="8" t="n">
        <v>25</v>
      </c>
      <c r="N249" s="8" t="n">
        <v>3</v>
      </c>
      <c r="O249" s="8" t="n">
        <v>8475762</v>
      </c>
      <c r="P249" s="17" t="s">
        <v>1406</v>
      </c>
      <c r="Q249" s="17" t="s">
        <v>1407</v>
      </c>
      <c r="R249" s="17" t="s">
        <v>1408</v>
      </c>
      <c r="S249" s="17" t="s">
        <v>1405</v>
      </c>
      <c r="T249" s="17" t="s">
        <v>278</v>
      </c>
      <c r="U249" s="17" t="s">
        <v>351</v>
      </c>
      <c r="V249" s="8" t="n">
        <v>78</v>
      </c>
      <c r="W249" s="8" t="n">
        <v>1</v>
      </c>
      <c r="X249" s="8" t="n">
        <v>17</v>
      </c>
      <c r="Y249" s="8" t="n">
        <v>10</v>
      </c>
      <c r="Z249" s="8" t="n">
        <v>18</v>
      </c>
      <c r="AA249" s="8" t="n">
        <v>12</v>
      </c>
      <c r="AB249" s="8" t="n">
        <v>74</v>
      </c>
      <c r="AC249" s="18" t="n">
        <f aca="false">Z249/V249</f>
        <v>0.230769230769231</v>
      </c>
      <c r="AD249" s="19" t="n">
        <f aca="false">IF(FZ249&gt;V249,Z249-V249*(GC249-Z249)/(FZ249-V249),0)</f>
        <v>1.75</v>
      </c>
      <c r="AE249" s="19" t="n">
        <v>5.524</v>
      </c>
      <c r="AF249" s="8" t="n">
        <v>18</v>
      </c>
      <c r="AG249" s="8" t="n">
        <v>-3.2</v>
      </c>
      <c r="AH249" s="8" t="n">
        <v>49</v>
      </c>
      <c r="AI249" s="8" t="n">
        <v>2077</v>
      </c>
      <c r="AJ249" s="8" t="n">
        <v>97288</v>
      </c>
      <c r="AK249" s="19" t="n">
        <v>1621.4666666667</v>
      </c>
      <c r="AL249" s="8" t="n">
        <v>1621.47</v>
      </c>
      <c r="AM249" s="8" t="n">
        <v>1621</v>
      </c>
      <c r="AN249" s="18" t="n">
        <f aca="false">AJ249/60/V249</f>
        <v>20.7880341880342</v>
      </c>
      <c r="AO249" s="8" t="n">
        <v>34.69</v>
      </c>
      <c r="AP249" s="12" t="n">
        <f aca="false">IF(EF249&gt;0,Z249/EF249,0)</f>
        <v>0.276923076923077</v>
      </c>
      <c r="AQ249" s="8" t="n">
        <v>193</v>
      </c>
      <c r="AR249" s="8" t="n">
        <v>194</v>
      </c>
      <c r="AS249" s="8" t="n">
        <v>194</v>
      </c>
      <c r="AT249" s="8" t="n">
        <v>115</v>
      </c>
      <c r="AU249" s="8" t="n">
        <v>116</v>
      </c>
      <c r="AV249" s="8" t="n">
        <v>78</v>
      </c>
      <c r="AW249" s="8" t="n">
        <v>46</v>
      </c>
      <c r="AX249" s="8" t="n">
        <v>7</v>
      </c>
      <c r="AY249" s="8" t="n">
        <v>5</v>
      </c>
      <c r="AZ249" s="8" t="n">
        <v>3</v>
      </c>
      <c r="BA249" s="8" t="n">
        <f aca="false">AY249+AZ249</f>
        <v>8</v>
      </c>
      <c r="BB249" s="8" t="n">
        <v>3.28</v>
      </c>
      <c r="BC249" s="8" t="n">
        <v>55.1923</v>
      </c>
      <c r="BD249" s="19" t="n">
        <v>227.6</v>
      </c>
      <c r="BE249" s="19" t="n">
        <v>8.42200476934445</v>
      </c>
      <c r="BF249" s="19" t="n">
        <f aca="false">AQ249+BD249</f>
        <v>420.6</v>
      </c>
      <c r="BG249" s="19" t="n">
        <f aca="false">IF(AL249&gt;0,BF249/AL249*60,0)</f>
        <v>15.5636552017614</v>
      </c>
      <c r="BH249" s="8" t="n">
        <v>404</v>
      </c>
      <c r="BI249" s="8" t="n">
        <v>564</v>
      </c>
      <c r="BJ249" s="8" t="n">
        <v>687</v>
      </c>
      <c r="BK249" s="12" t="n">
        <f aca="false">BH249/(BH249+BJ249)</f>
        <v>0.370302474793767</v>
      </c>
      <c r="BL249" s="8" t="n">
        <v>142</v>
      </c>
      <c r="BM249" s="8" t="n">
        <v>142</v>
      </c>
      <c r="BN249" s="8" t="n">
        <v>138</v>
      </c>
      <c r="BO249" s="8" t="n">
        <f aca="false">BM249-BN249</f>
        <v>4</v>
      </c>
      <c r="BP249" s="8" t="n">
        <v>38</v>
      </c>
      <c r="BQ249" s="8" t="n">
        <v>79</v>
      </c>
      <c r="BR249" s="8" t="n">
        <v>19</v>
      </c>
      <c r="BS249" s="8" t="n">
        <v>156</v>
      </c>
      <c r="BT249" s="12" t="n">
        <f aca="false">BS249/(EA249+BS249)</f>
        <v>0.111508220157255</v>
      </c>
      <c r="BU249" s="8" t="n">
        <v>0</v>
      </c>
      <c r="BV249" s="8" t="n">
        <v>0</v>
      </c>
      <c r="BW249" s="12" t="n">
        <f aca="false">IF(BU249+BV249&gt;0,BU249/(BU249+BV249),0)</f>
        <v>0</v>
      </c>
      <c r="BX249" s="8" t="n">
        <v>0</v>
      </c>
      <c r="BY249" s="8" t="n">
        <v>0</v>
      </c>
      <c r="BZ249" s="8" t="n">
        <v>0</v>
      </c>
      <c r="CA249" s="8" t="n">
        <v>0</v>
      </c>
      <c r="CB249" s="8" t="n">
        <v>0</v>
      </c>
      <c r="CC249" s="8" t="n">
        <v>0</v>
      </c>
      <c r="CD249" s="8" t="n">
        <v>0</v>
      </c>
      <c r="CE249" s="8" t="n">
        <v>0</v>
      </c>
      <c r="CF249" s="8" t="n">
        <v>0</v>
      </c>
      <c r="CG249" s="8" t="n">
        <v>0</v>
      </c>
      <c r="CH249" s="8" t="n">
        <v>0</v>
      </c>
      <c r="CI249" s="8" t="n">
        <v>0</v>
      </c>
      <c r="CJ249" s="8" t="n">
        <v>0</v>
      </c>
      <c r="CK249" s="8" t="n">
        <v>0</v>
      </c>
      <c r="CL249" s="8" t="n">
        <v>1</v>
      </c>
      <c r="CM249" s="8" t="n">
        <v>0</v>
      </c>
      <c r="CN249" s="8" t="n">
        <v>0</v>
      </c>
      <c r="CO249" s="8" t="n">
        <v>0</v>
      </c>
      <c r="CP249" s="8" t="n">
        <v>0</v>
      </c>
      <c r="CQ249" s="8" t="n">
        <v>0</v>
      </c>
      <c r="CR249" s="8" t="n">
        <v>0</v>
      </c>
      <c r="CS249" s="8" t="n">
        <v>0</v>
      </c>
      <c r="CT249" s="8" t="n">
        <v>0</v>
      </c>
      <c r="CU249" s="8" t="n">
        <v>0</v>
      </c>
      <c r="CV249" s="8" t="n">
        <v>0</v>
      </c>
      <c r="CW249" s="8" t="n">
        <v>1</v>
      </c>
      <c r="CX249" s="8" t="n">
        <v>0</v>
      </c>
      <c r="CY249" s="8" t="n">
        <v>0</v>
      </c>
      <c r="CZ249" s="8" t="n">
        <v>2</v>
      </c>
      <c r="DA249" s="8" t="n">
        <v>36</v>
      </c>
      <c r="DB249" s="8" t="n">
        <v>0</v>
      </c>
      <c r="DC249" s="8" t="n">
        <v>1</v>
      </c>
      <c r="DD249" s="8" t="n">
        <v>15</v>
      </c>
      <c r="DE249" s="8" t="n">
        <v>7</v>
      </c>
      <c r="DF249" s="8" t="n">
        <v>0</v>
      </c>
      <c r="DG249" s="8" t="n">
        <v>0</v>
      </c>
      <c r="DH249" s="8" t="n">
        <v>55</v>
      </c>
      <c r="DI249" s="8" t="n">
        <v>23</v>
      </c>
      <c r="DJ249" s="8" t="n">
        <v>10</v>
      </c>
      <c r="DK249" s="8" t="n">
        <v>24</v>
      </c>
      <c r="DL249" s="8" t="n">
        <v>24</v>
      </c>
      <c r="DM249" s="8" t="n">
        <v>0</v>
      </c>
      <c r="DN249" s="8" t="n">
        <v>11</v>
      </c>
      <c r="DO249" s="8" t="n">
        <v>10</v>
      </c>
      <c r="DP249" s="8" t="n">
        <v>1</v>
      </c>
      <c r="DQ249" s="8" t="n">
        <f aca="false">DJ249-DI249</f>
        <v>-13</v>
      </c>
      <c r="DR249" s="19" t="n">
        <v>-5.74</v>
      </c>
      <c r="DS249" s="8" t="n">
        <v>22</v>
      </c>
      <c r="DT249" s="8" t="n">
        <v>1</v>
      </c>
      <c r="DU249" s="8" t="n">
        <v>0</v>
      </c>
      <c r="DV249" s="8" t="n">
        <v>0</v>
      </c>
      <c r="DW249" s="8" t="n">
        <v>0</v>
      </c>
      <c r="DX249" s="8" t="n">
        <v>1317</v>
      </c>
      <c r="DY249" s="8" t="n">
        <v>1661</v>
      </c>
      <c r="DZ249" s="8" t="n">
        <v>995</v>
      </c>
      <c r="EA249" s="8" t="n">
        <v>1243</v>
      </c>
      <c r="EB249" s="8" t="n">
        <v>725</v>
      </c>
      <c r="EC249" s="8" t="n">
        <v>879</v>
      </c>
      <c r="ED249" s="8" t="n">
        <v>57.65</v>
      </c>
      <c r="EE249" s="8" t="n">
        <v>81.87</v>
      </c>
      <c r="EF249" s="8" t="n">
        <v>65</v>
      </c>
      <c r="EG249" s="8" t="n">
        <v>69</v>
      </c>
      <c r="EH249" s="12" t="n">
        <f aca="false">EF249/EB249</f>
        <v>0.0896551724137931</v>
      </c>
      <c r="EI249" s="20" t="n">
        <f aca="false">1-EG249/EC249</f>
        <v>0.921501706484642</v>
      </c>
      <c r="EJ249" s="21" t="n">
        <f aca="false">EH249+EI249</f>
        <v>1.01115687889844</v>
      </c>
      <c r="EK249" s="8" t="n">
        <v>1306</v>
      </c>
      <c r="EL249" s="8" t="n">
        <v>1659</v>
      </c>
      <c r="EM249" s="8" t="n">
        <v>991</v>
      </c>
      <c r="EN249" s="8" t="n">
        <v>1241</v>
      </c>
      <c r="EO249" s="8" t="n">
        <v>720</v>
      </c>
      <c r="EP249" s="8" t="n">
        <v>877</v>
      </c>
      <c r="EQ249" s="8" t="n">
        <v>65</v>
      </c>
      <c r="ER249" s="8" t="n">
        <v>68</v>
      </c>
      <c r="ES249" s="8" t="n">
        <v>600</v>
      </c>
      <c r="ET249" s="8" t="n">
        <v>860</v>
      </c>
      <c r="EU249" s="8" t="n">
        <v>215</v>
      </c>
      <c r="EV249" s="8" t="n">
        <v>324</v>
      </c>
      <c r="EW249" s="8" t="n">
        <v>31</v>
      </c>
      <c r="EX249" s="8" t="n">
        <v>28</v>
      </c>
      <c r="EY249" s="8" t="n">
        <v>120</v>
      </c>
      <c r="EZ249" s="8" t="n">
        <v>109</v>
      </c>
      <c r="FA249" s="8" t="n">
        <v>-0.1</v>
      </c>
      <c r="FB249" s="8" t="n">
        <v>5.4</v>
      </c>
      <c r="FC249" s="8" t="n">
        <v>5.4</v>
      </c>
      <c r="FD249" s="19" t="n">
        <v>25.38</v>
      </c>
      <c r="FE249" s="18" t="n">
        <f aca="false">FD249/V249</f>
        <v>0.325384615384615</v>
      </c>
      <c r="FF249" s="8" t="n">
        <v>1.0523</v>
      </c>
      <c r="FG249" s="8" t="n">
        <v>-0.55</v>
      </c>
      <c r="FH249" s="8" t="n">
        <v>0.31</v>
      </c>
      <c r="FI249" s="8" t="n">
        <v>-0.25</v>
      </c>
      <c r="FJ249" s="22"/>
      <c r="FK249" s="22"/>
      <c r="FL249" s="22"/>
      <c r="FM249" s="8" t="n">
        <f aca="false">BL249+BS249+AH249+DT249</f>
        <v>348</v>
      </c>
      <c r="FN249" s="19" t="n">
        <f aca="false">IF(DS249&gt;0,(BL249+BR249)/DS249,0)</f>
        <v>7.31818181818182</v>
      </c>
      <c r="FO249" s="12" t="n">
        <v>0.004454585</v>
      </c>
      <c r="FP249" s="19" t="n">
        <f aca="false">Z249-AH249/10</f>
        <v>13.1</v>
      </c>
      <c r="FQ249" s="19" t="n">
        <f aca="false">Z249+DR249/5</f>
        <v>16.852</v>
      </c>
      <c r="FR249" s="19" t="n">
        <f aca="false">(DX249+DY249)/AL249*60</f>
        <v>110.196303354364</v>
      </c>
      <c r="FS249" s="8" t="n">
        <v>6</v>
      </c>
      <c r="FT249" s="17" t="s">
        <v>563</v>
      </c>
      <c r="FU249" s="8" t="n">
        <v>211</v>
      </c>
      <c r="FV249" s="22"/>
      <c r="FW249" s="17" t="s">
        <v>280</v>
      </c>
      <c r="FX249" s="23" t="n">
        <v>650000</v>
      </c>
      <c r="FY249" s="23" t="n">
        <v>650000</v>
      </c>
      <c r="FZ249" s="8" t="n">
        <v>174</v>
      </c>
      <c r="GA249" s="8" t="n">
        <v>4</v>
      </c>
      <c r="GB249" s="8" t="n">
        <v>34</v>
      </c>
      <c r="GC249" s="8" t="n">
        <v>38</v>
      </c>
      <c r="GD249" s="8" t="n">
        <v>25</v>
      </c>
      <c r="GE249" s="8" t="n">
        <v>120</v>
      </c>
      <c r="GF249" s="8" t="n">
        <v>192</v>
      </c>
      <c r="GG249" s="8" t="n">
        <v>3426</v>
      </c>
      <c r="GH249" s="8" t="n">
        <v>0.2</v>
      </c>
      <c r="GI249" s="8" t="n">
        <v>11.2</v>
      </c>
      <c r="GJ249" s="8" t="n">
        <v>11.4</v>
      </c>
      <c r="GK249" s="8" t="n">
        <f aca="false">Z249-AH249/10</f>
        <v>13.1</v>
      </c>
      <c r="GL249" s="22"/>
      <c r="GM249" s="22"/>
      <c r="GN249" s="22"/>
      <c r="GO249" s="22"/>
      <c r="GP249" s="22"/>
    </row>
    <row r="250" customFormat="false" ht="13.65" hidden="false" customHeight="true" outlineLevel="0" collapsed="false">
      <c r="A250" s="16" t="n">
        <v>32983</v>
      </c>
      <c r="B250" s="17" t="s">
        <v>1409</v>
      </c>
      <c r="C250" s="17" t="s">
        <v>455</v>
      </c>
      <c r="D250" s="17" t="s">
        <v>262</v>
      </c>
      <c r="E250" s="17" t="s">
        <v>262</v>
      </c>
      <c r="F250" s="8" t="n">
        <v>75</v>
      </c>
      <c r="G250" s="8" t="n">
        <v>215</v>
      </c>
      <c r="H250" s="8" t="n">
        <v>2008</v>
      </c>
      <c r="I250" s="8" t="n">
        <v>4</v>
      </c>
      <c r="J250" s="8" t="n">
        <v>119</v>
      </c>
      <c r="K250" s="17" t="s">
        <v>263</v>
      </c>
      <c r="L250" s="8" t="n">
        <v>2012</v>
      </c>
      <c r="M250" s="8" t="n">
        <v>27</v>
      </c>
      <c r="N250" s="8" t="n">
        <v>5</v>
      </c>
      <c r="O250" s="8" t="n">
        <v>8474683</v>
      </c>
      <c r="P250" s="17" t="s">
        <v>1410</v>
      </c>
      <c r="Q250" s="17" t="s">
        <v>1411</v>
      </c>
      <c r="R250" s="17" t="s">
        <v>1412</v>
      </c>
      <c r="S250" s="17" t="s">
        <v>1405</v>
      </c>
      <c r="T250" s="17" t="s">
        <v>313</v>
      </c>
      <c r="U250" s="17" t="s">
        <v>545</v>
      </c>
      <c r="V250" s="8" t="n">
        <v>66</v>
      </c>
      <c r="W250" s="8" t="n">
        <v>12</v>
      </c>
      <c r="X250" s="8" t="n">
        <v>12</v>
      </c>
      <c r="Y250" s="8" t="n">
        <v>6</v>
      </c>
      <c r="Z250" s="8" t="n">
        <v>24</v>
      </c>
      <c r="AA250" s="8" t="n">
        <v>13</v>
      </c>
      <c r="AB250" s="8" t="n">
        <v>45</v>
      </c>
      <c r="AC250" s="18" t="n">
        <f aca="false">Z250/V250</f>
        <v>0.363636363636364</v>
      </c>
      <c r="AD250" s="19" t="n">
        <f aca="false">IF(FZ250&gt;V250,Z250-V250*(GC250-Z250)/(FZ250-V250),0)</f>
        <v>18.6279069767442</v>
      </c>
      <c r="AE250" s="19" t="n">
        <v>9.536</v>
      </c>
      <c r="AF250" s="8" t="n">
        <v>3</v>
      </c>
      <c r="AG250" s="8" t="n">
        <v>-4.1</v>
      </c>
      <c r="AH250" s="8" t="n">
        <v>11</v>
      </c>
      <c r="AI250" s="8" t="n">
        <v>1127</v>
      </c>
      <c r="AJ250" s="8" t="n">
        <v>43948</v>
      </c>
      <c r="AK250" s="19" t="n">
        <v>732.46666666667</v>
      </c>
      <c r="AL250" s="8" t="n">
        <v>732.15</v>
      </c>
      <c r="AM250" s="8" t="n">
        <v>732</v>
      </c>
      <c r="AN250" s="18" t="n">
        <f aca="false">AJ250/60/V250</f>
        <v>11.0979797979798</v>
      </c>
      <c r="AO250" s="8" t="n">
        <v>18.81</v>
      </c>
      <c r="AP250" s="12" t="n">
        <f aca="false">IF(EF250&gt;0,Z250/EF250,0)</f>
        <v>0.75</v>
      </c>
      <c r="AQ250" s="8" t="n">
        <v>111</v>
      </c>
      <c r="AR250" s="8" t="n">
        <v>112</v>
      </c>
      <c r="AS250" s="8" t="n">
        <v>112</v>
      </c>
      <c r="AT250" s="8" t="n">
        <v>94</v>
      </c>
      <c r="AU250" s="8" t="n">
        <v>95</v>
      </c>
      <c r="AV250" s="8" t="n">
        <v>65</v>
      </c>
      <c r="AW250" s="8" t="n">
        <v>80</v>
      </c>
      <c r="AX250" s="8" t="n">
        <v>47</v>
      </c>
      <c r="AY250" s="8" t="n">
        <v>9</v>
      </c>
      <c r="AZ250" s="8" t="n">
        <v>7</v>
      </c>
      <c r="BA250" s="8" t="n">
        <f aca="false">AY250+AZ250</f>
        <v>16</v>
      </c>
      <c r="BB250" s="8" t="n">
        <v>9.57</v>
      </c>
      <c r="BC250" s="8" t="n">
        <v>23.1231</v>
      </c>
      <c r="BD250" s="19" t="n">
        <v>122.2</v>
      </c>
      <c r="BE250" s="19" t="n">
        <v>10.0100118321652</v>
      </c>
      <c r="BF250" s="19" t="n">
        <f aca="false">AQ250+BD250</f>
        <v>233.2</v>
      </c>
      <c r="BG250" s="19" t="n">
        <f aca="false">IF(AL250&gt;0,BF250/AL250*60,0)</f>
        <v>19.1108379430445</v>
      </c>
      <c r="BH250" s="8" t="n">
        <v>231</v>
      </c>
      <c r="BI250" s="8" t="n">
        <v>250</v>
      </c>
      <c r="BJ250" s="8" t="n">
        <v>269</v>
      </c>
      <c r="BK250" s="12" t="n">
        <f aca="false">BH250/(BH250+BJ250)</f>
        <v>0.462</v>
      </c>
      <c r="BL250" s="8" t="n">
        <v>63</v>
      </c>
      <c r="BM250" s="8" t="n">
        <v>63</v>
      </c>
      <c r="BN250" s="8" t="n">
        <v>59</v>
      </c>
      <c r="BO250" s="8" t="n">
        <f aca="false">BM250-BN250</f>
        <v>4</v>
      </c>
      <c r="BP250" s="8" t="n">
        <v>30</v>
      </c>
      <c r="BQ250" s="8" t="n">
        <v>13</v>
      </c>
      <c r="BR250" s="8" t="n">
        <v>18</v>
      </c>
      <c r="BS250" s="8" t="n">
        <v>39</v>
      </c>
      <c r="BT250" s="12" t="n">
        <f aca="false">BS250/(EA250+BS250)</f>
        <v>0.0637254901960784</v>
      </c>
      <c r="BU250" s="8" t="n">
        <v>317</v>
      </c>
      <c r="BV250" s="8" t="n">
        <v>280</v>
      </c>
      <c r="BW250" s="12" t="n">
        <f aca="false">IF(BU250+BV250&gt;0,BU250/(BU250+BV250),0)</f>
        <v>0.530988274706868</v>
      </c>
      <c r="BX250" s="8" t="n">
        <v>116</v>
      </c>
      <c r="BY250" s="8" t="n">
        <v>98</v>
      </c>
      <c r="BZ250" s="8" t="n">
        <v>112</v>
      </c>
      <c r="CA250" s="8" t="n">
        <v>102</v>
      </c>
      <c r="CB250" s="8" t="n">
        <v>89</v>
      </c>
      <c r="CC250" s="8" t="n">
        <v>80</v>
      </c>
      <c r="CD250" s="8" t="n">
        <v>107</v>
      </c>
      <c r="CE250" s="8" t="n">
        <v>85</v>
      </c>
      <c r="CF250" s="8" t="n">
        <v>129</v>
      </c>
      <c r="CG250" s="8" t="n">
        <v>113</v>
      </c>
      <c r="CH250" s="8" t="n">
        <v>172</v>
      </c>
      <c r="CI250" s="8" t="n">
        <v>162</v>
      </c>
      <c r="CJ250" s="8" t="n">
        <v>0</v>
      </c>
      <c r="CK250" s="8" t="n">
        <v>0</v>
      </c>
      <c r="CL250" s="8" t="n">
        <v>2</v>
      </c>
      <c r="CM250" s="8" t="n">
        <v>0</v>
      </c>
      <c r="CN250" s="8" t="n">
        <v>0</v>
      </c>
      <c r="CO250" s="8" t="n">
        <v>0</v>
      </c>
      <c r="CP250" s="8" t="n">
        <v>0</v>
      </c>
      <c r="CQ250" s="8" t="n">
        <v>1</v>
      </c>
      <c r="CR250" s="8" t="n">
        <v>1</v>
      </c>
      <c r="CS250" s="8" t="n">
        <v>1</v>
      </c>
      <c r="CT250" s="8" t="n">
        <v>2</v>
      </c>
      <c r="CU250" s="8" t="n">
        <v>3</v>
      </c>
      <c r="CV250" s="8" t="n">
        <v>0</v>
      </c>
      <c r="CW250" s="8" t="n">
        <v>4</v>
      </c>
      <c r="CX250" s="8" t="n">
        <v>1</v>
      </c>
      <c r="CY250" s="8" t="n">
        <v>1</v>
      </c>
      <c r="CZ250" s="8" t="n">
        <v>2</v>
      </c>
      <c r="DA250" s="8" t="n">
        <v>26</v>
      </c>
      <c r="DB250" s="8" t="n">
        <v>7</v>
      </c>
      <c r="DC250" s="8" t="n">
        <v>2</v>
      </c>
      <c r="DD250" s="8" t="n">
        <v>11</v>
      </c>
      <c r="DE250" s="8" t="n">
        <v>9</v>
      </c>
      <c r="DF250" s="8" t="n">
        <v>11</v>
      </c>
      <c r="DG250" s="8" t="n">
        <v>0</v>
      </c>
      <c r="DH250" s="8" t="n">
        <v>25</v>
      </c>
      <c r="DI250" s="8" t="n">
        <v>4</v>
      </c>
      <c r="DJ250" s="8" t="n">
        <v>4</v>
      </c>
      <c r="DK250" s="8" t="n">
        <v>4</v>
      </c>
      <c r="DL250" s="8" t="n">
        <v>3</v>
      </c>
      <c r="DM250" s="8" t="n">
        <v>1</v>
      </c>
      <c r="DN250" s="8" t="n">
        <v>5</v>
      </c>
      <c r="DO250" s="8" t="n">
        <v>4</v>
      </c>
      <c r="DP250" s="8" t="n">
        <v>1</v>
      </c>
      <c r="DQ250" s="8" t="n">
        <f aca="false">DJ250-DI250</f>
        <v>0</v>
      </c>
      <c r="DR250" s="19" t="n">
        <v>0.201</v>
      </c>
      <c r="DS250" s="8" t="n">
        <v>3</v>
      </c>
      <c r="DT250" s="8" t="n">
        <v>1</v>
      </c>
      <c r="DU250" s="8" t="n">
        <v>0</v>
      </c>
      <c r="DV250" s="8" t="n">
        <v>0</v>
      </c>
      <c r="DW250" s="8" t="n">
        <v>0</v>
      </c>
      <c r="DX250" s="8" t="n">
        <v>642</v>
      </c>
      <c r="DY250" s="8" t="n">
        <v>759</v>
      </c>
      <c r="DZ250" s="8" t="n">
        <v>486</v>
      </c>
      <c r="EA250" s="8" t="n">
        <v>573</v>
      </c>
      <c r="EB250" s="8" t="n">
        <v>349</v>
      </c>
      <c r="EC250" s="8" t="n">
        <v>408</v>
      </c>
      <c r="ED250" s="8" t="n">
        <v>31.12</v>
      </c>
      <c r="EE250" s="8" t="n">
        <v>35.61</v>
      </c>
      <c r="EF250" s="8" t="n">
        <v>32</v>
      </c>
      <c r="EG250" s="8" t="n">
        <v>30</v>
      </c>
      <c r="EH250" s="12" t="n">
        <f aca="false">EF250/EB250</f>
        <v>0.0916905444126074</v>
      </c>
      <c r="EI250" s="20" t="n">
        <f aca="false">1-EG250/EC250</f>
        <v>0.926470588235294</v>
      </c>
      <c r="EJ250" s="21" t="n">
        <f aca="false">EH250+EI250</f>
        <v>1.0181611326479</v>
      </c>
      <c r="EK250" s="8" t="n">
        <v>639</v>
      </c>
      <c r="EL250" s="8" t="n">
        <v>759</v>
      </c>
      <c r="EM250" s="8" t="n">
        <v>486</v>
      </c>
      <c r="EN250" s="8" t="n">
        <v>573</v>
      </c>
      <c r="EO250" s="8" t="n">
        <v>348</v>
      </c>
      <c r="EP250" s="8" t="n">
        <v>410</v>
      </c>
      <c r="EQ250" s="8" t="n">
        <v>31</v>
      </c>
      <c r="ER250" s="8" t="n">
        <v>31</v>
      </c>
      <c r="ES250" s="8" t="n">
        <v>323</v>
      </c>
      <c r="ET250" s="8" t="n">
        <v>392</v>
      </c>
      <c r="EU250" s="8" t="n">
        <v>133</v>
      </c>
      <c r="EV250" s="8" t="n">
        <v>154</v>
      </c>
      <c r="EW250" s="8" t="n">
        <v>18</v>
      </c>
      <c r="EX250" s="8" t="n">
        <v>17</v>
      </c>
      <c r="EY250" s="8" t="n">
        <v>56</v>
      </c>
      <c r="EZ250" s="8" t="n">
        <v>48</v>
      </c>
      <c r="FA250" s="8" t="n">
        <v>1.7</v>
      </c>
      <c r="FB250" s="8" t="n">
        <v>0.9</v>
      </c>
      <c r="FC250" s="8" t="n">
        <v>2.6</v>
      </c>
      <c r="FD250" s="19" t="n">
        <v>19.8</v>
      </c>
      <c r="FE250" s="18" t="n">
        <f aca="false">FD250/V250</f>
        <v>0.3</v>
      </c>
      <c r="FF250" s="8" t="n">
        <v>1.26</v>
      </c>
      <c r="FG250" s="8" t="n">
        <v>0.11</v>
      </c>
      <c r="FH250" s="8" t="n">
        <v>0.04</v>
      </c>
      <c r="FI250" s="8" t="n">
        <v>0.15</v>
      </c>
      <c r="FJ250" s="8" t="n">
        <v>1</v>
      </c>
      <c r="FK250" s="8" t="n">
        <v>0</v>
      </c>
      <c r="FL250" s="8" t="n">
        <v>0</v>
      </c>
      <c r="FM250" s="8" t="n">
        <f aca="false">BL250+BS250+AH250+DT250</f>
        <v>114</v>
      </c>
      <c r="FN250" s="19" t="n">
        <f aca="false">IF(DS250&gt;0,(BL250+BR250)/DS250,0)</f>
        <v>27</v>
      </c>
      <c r="FO250" s="12" t="n">
        <v>0.0680780407</v>
      </c>
      <c r="FP250" s="19" t="n">
        <f aca="false">Z250-AH250/10</f>
        <v>22.9</v>
      </c>
      <c r="FQ250" s="19" t="n">
        <f aca="false">Z250+DR250/5</f>
        <v>24.0402</v>
      </c>
      <c r="FR250" s="19" t="n">
        <f aca="false">(DX250+DY250)/AL250*60</f>
        <v>114.812538414259</v>
      </c>
      <c r="FS250" s="22"/>
      <c r="FT250" s="22"/>
      <c r="FU250" s="22"/>
      <c r="FV250" s="22"/>
      <c r="FW250" s="17" t="s">
        <v>280</v>
      </c>
      <c r="FX250" s="23" t="n">
        <v>650000</v>
      </c>
      <c r="FY250" s="23" t="n">
        <v>650000</v>
      </c>
      <c r="FZ250" s="8" t="n">
        <v>152</v>
      </c>
      <c r="GA250" s="8" t="n">
        <v>12</v>
      </c>
      <c r="GB250" s="8" t="n">
        <v>19</v>
      </c>
      <c r="GC250" s="8" t="n">
        <v>31</v>
      </c>
      <c r="GD250" s="8" t="n">
        <v>-13</v>
      </c>
      <c r="GE250" s="8" t="n">
        <v>41</v>
      </c>
      <c r="GF250" s="8" t="n">
        <v>163</v>
      </c>
      <c r="GG250" s="8" t="n">
        <v>1579</v>
      </c>
      <c r="GH250" s="8" t="n">
        <v>0.1</v>
      </c>
      <c r="GI250" s="8" t="n">
        <v>1.2</v>
      </c>
      <c r="GJ250" s="8" t="n">
        <v>1.2</v>
      </c>
      <c r="GK250" s="8" t="n">
        <f aca="false">Z250-AH250/10</f>
        <v>22.9</v>
      </c>
      <c r="GL250" s="22"/>
      <c r="GM250" s="22"/>
      <c r="GN250" s="22"/>
      <c r="GO250" s="22"/>
      <c r="GP250" s="22"/>
    </row>
    <row r="251" customFormat="false" ht="13.65" hidden="false" customHeight="true" outlineLevel="0" collapsed="false">
      <c r="A251" s="16" t="n">
        <v>29748</v>
      </c>
      <c r="B251" s="17" t="s">
        <v>849</v>
      </c>
      <c r="C251" s="17" t="s">
        <v>272</v>
      </c>
      <c r="D251" s="17" t="s">
        <v>262</v>
      </c>
      <c r="E251" s="17" t="s">
        <v>262</v>
      </c>
      <c r="F251" s="8" t="n">
        <v>71</v>
      </c>
      <c r="G251" s="8" t="n">
        <v>181</v>
      </c>
      <c r="H251" s="8" t="n">
        <v>1999</v>
      </c>
      <c r="I251" s="8" t="n">
        <v>5</v>
      </c>
      <c r="J251" s="8" t="n">
        <v>128</v>
      </c>
      <c r="K251" s="17" t="s">
        <v>263</v>
      </c>
      <c r="L251" s="8" t="n">
        <v>2001</v>
      </c>
      <c r="M251" s="8" t="n">
        <v>36</v>
      </c>
      <c r="N251" s="8" t="n">
        <v>15</v>
      </c>
      <c r="O251" s="8" t="n">
        <v>8468001</v>
      </c>
      <c r="P251" s="17" t="s">
        <v>1413</v>
      </c>
      <c r="Q251" s="17" t="s">
        <v>1414</v>
      </c>
      <c r="R251" s="17" t="s">
        <v>1415</v>
      </c>
      <c r="S251" s="17" t="s">
        <v>1405</v>
      </c>
      <c r="T251" s="17" t="s">
        <v>313</v>
      </c>
      <c r="U251" s="17" t="s">
        <v>279</v>
      </c>
      <c r="V251" s="8" t="n">
        <v>75</v>
      </c>
      <c r="W251" s="8" t="n">
        <v>3</v>
      </c>
      <c r="X251" s="8" t="n">
        <v>11</v>
      </c>
      <c r="Y251" s="8" t="n">
        <v>8</v>
      </c>
      <c r="Z251" s="8" t="n">
        <v>14</v>
      </c>
      <c r="AA251" s="8" t="n">
        <v>15</v>
      </c>
      <c r="AB251" s="8" t="n">
        <v>64</v>
      </c>
      <c r="AC251" s="18" t="n">
        <f aca="false">Z251/V251</f>
        <v>0.186666666666667</v>
      </c>
      <c r="AD251" s="19" t="n">
        <f aca="false">IF(FZ251&gt;V251,Z251-V251*(GC251-Z251)/(FZ251-V251),0)</f>
        <v>-1.5607476635514</v>
      </c>
      <c r="AE251" s="19" t="n">
        <v>4.701</v>
      </c>
      <c r="AF251" s="8" t="n">
        <v>-9</v>
      </c>
      <c r="AG251" s="8" t="n">
        <v>-4.7</v>
      </c>
      <c r="AH251" s="8" t="n">
        <v>31</v>
      </c>
      <c r="AI251" s="8" t="n">
        <v>1309</v>
      </c>
      <c r="AJ251" s="8" t="n">
        <v>50886</v>
      </c>
      <c r="AK251" s="19" t="n">
        <v>848.1</v>
      </c>
      <c r="AL251" s="8" t="n">
        <v>848.1</v>
      </c>
      <c r="AM251" s="8" t="n">
        <v>848</v>
      </c>
      <c r="AN251" s="18" t="n">
        <f aca="false">AJ251/60/V251</f>
        <v>11.308</v>
      </c>
      <c r="AO251" s="8" t="n">
        <v>19.11</v>
      </c>
      <c r="AP251" s="12" t="n">
        <f aca="false">IF(EF251&gt;0,Z251/EF251,0)</f>
        <v>0.666666666666667</v>
      </c>
      <c r="AQ251" s="8" t="n">
        <v>120</v>
      </c>
      <c r="AR251" s="8" t="n">
        <v>120</v>
      </c>
      <c r="AS251" s="8" t="n">
        <v>120</v>
      </c>
      <c r="AT251" s="8" t="n">
        <v>108</v>
      </c>
      <c r="AU251" s="8" t="n">
        <v>108</v>
      </c>
      <c r="AV251" s="8" t="n">
        <v>86</v>
      </c>
      <c r="AW251" s="8" t="n">
        <v>52</v>
      </c>
      <c r="AX251" s="8" t="n">
        <v>26</v>
      </c>
      <c r="AY251" s="8" t="n">
        <v>8</v>
      </c>
      <c r="AZ251" s="8" t="n">
        <v>7</v>
      </c>
      <c r="BA251" s="8" t="n">
        <f aca="false">AY251+AZ251</f>
        <v>15</v>
      </c>
      <c r="BB251" s="8" t="n">
        <v>6.98</v>
      </c>
      <c r="BC251" s="8" t="n">
        <v>37.593</v>
      </c>
      <c r="BD251" s="19" t="n">
        <v>225.7</v>
      </c>
      <c r="BE251" s="19" t="n">
        <v>15.9674566678458</v>
      </c>
      <c r="BF251" s="19" t="n">
        <f aca="false">AQ251+BD251</f>
        <v>345.7</v>
      </c>
      <c r="BG251" s="19" t="n">
        <f aca="false">IF(AL251&gt;0,BF251/AL251*60,0)</f>
        <v>24.4570215776441</v>
      </c>
      <c r="BH251" s="8" t="n">
        <v>217</v>
      </c>
      <c r="BI251" s="8" t="n">
        <v>261</v>
      </c>
      <c r="BJ251" s="8" t="n">
        <v>411</v>
      </c>
      <c r="BK251" s="12" t="n">
        <f aca="false">BH251/(BH251+BJ251)</f>
        <v>0.345541401273885</v>
      </c>
      <c r="BL251" s="8" t="n">
        <v>124</v>
      </c>
      <c r="BM251" s="8" t="n">
        <v>124</v>
      </c>
      <c r="BN251" s="8" t="n">
        <v>63</v>
      </c>
      <c r="BO251" s="8" t="n">
        <f aca="false">BM251-BN251</f>
        <v>61</v>
      </c>
      <c r="BP251" s="8" t="n">
        <v>22</v>
      </c>
      <c r="BQ251" s="8" t="n">
        <v>14</v>
      </c>
      <c r="BR251" s="8" t="n">
        <v>24</v>
      </c>
      <c r="BS251" s="8" t="n">
        <v>45</v>
      </c>
      <c r="BT251" s="12" t="n">
        <f aca="false">BS251/(EA251+BS251)</f>
        <v>0.0584415584415584</v>
      </c>
      <c r="BU251" s="8" t="n">
        <v>315</v>
      </c>
      <c r="BV251" s="8" t="n">
        <v>290</v>
      </c>
      <c r="BW251" s="12" t="n">
        <f aca="false">IF(BU251+BV251&gt;0,BU251/(BU251+BV251),0)</f>
        <v>0.520661157024793</v>
      </c>
      <c r="BX251" s="8" t="n">
        <v>147</v>
      </c>
      <c r="BY251" s="8" t="n">
        <v>127</v>
      </c>
      <c r="BZ251" s="8" t="n">
        <v>102</v>
      </c>
      <c r="CA251" s="8" t="n">
        <v>85</v>
      </c>
      <c r="CB251" s="8" t="n">
        <v>66</v>
      </c>
      <c r="CC251" s="8" t="n">
        <v>78</v>
      </c>
      <c r="CD251" s="8" t="n">
        <v>78</v>
      </c>
      <c r="CE251" s="8" t="n">
        <v>76</v>
      </c>
      <c r="CF251" s="8" t="n">
        <v>131</v>
      </c>
      <c r="CG251" s="8" t="n">
        <v>107</v>
      </c>
      <c r="CH251" s="8" t="n">
        <v>179</v>
      </c>
      <c r="CI251" s="8" t="n">
        <v>185</v>
      </c>
      <c r="CJ251" s="8" t="n">
        <v>0</v>
      </c>
      <c r="CK251" s="8" t="n">
        <v>0</v>
      </c>
      <c r="CL251" s="8" t="n">
        <v>0</v>
      </c>
      <c r="CM251" s="8" t="n">
        <v>0</v>
      </c>
      <c r="CN251" s="8" t="n">
        <v>0</v>
      </c>
      <c r="CO251" s="8" t="n">
        <v>0</v>
      </c>
      <c r="CP251" s="8" t="n">
        <v>0</v>
      </c>
      <c r="CQ251" s="8" t="n">
        <v>0</v>
      </c>
      <c r="CR251" s="8" t="n">
        <v>0</v>
      </c>
      <c r="CS251" s="8" t="n">
        <v>1</v>
      </c>
      <c r="CT251" s="8" t="n">
        <v>2</v>
      </c>
      <c r="CU251" s="8" t="n">
        <v>0</v>
      </c>
      <c r="CV251" s="8" t="n">
        <v>0</v>
      </c>
      <c r="CW251" s="8" t="n">
        <v>0</v>
      </c>
      <c r="CX251" s="8" t="n">
        <v>1</v>
      </c>
      <c r="CY251" s="8" t="n">
        <v>1</v>
      </c>
      <c r="CZ251" s="8" t="n">
        <v>2</v>
      </c>
      <c r="DA251" s="8" t="n">
        <v>18</v>
      </c>
      <c r="DB251" s="8" t="n">
        <v>10</v>
      </c>
      <c r="DC251" s="8" t="n">
        <v>4</v>
      </c>
      <c r="DD251" s="8" t="n">
        <v>24</v>
      </c>
      <c r="DE251" s="8" t="n">
        <v>16</v>
      </c>
      <c r="DF251" s="8" t="n">
        <v>2</v>
      </c>
      <c r="DG251" s="8" t="n">
        <v>0</v>
      </c>
      <c r="DH251" s="8" t="n">
        <v>30</v>
      </c>
      <c r="DI251" s="8" t="n">
        <v>11</v>
      </c>
      <c r="DJ251" s="8" t="n">
        <v>5</v>
      </c>
      <c r="DK251" s="8" t="n">
        <v>10</v>
      </c>
      <c r="DL251" s="8" t="n">
        <v>7</v>
      </c>
      <c r="DM251" s="8" t="n">
        <v>3</v>
      </c>
      <c r="DN251" s="8" t="n">
        <v>8</v>
      </c>
      <c r="DO251" s="8" t="n">
        <v>5</v>
      </c>
      <c r="DP251" s="8" t="n">
        <v>3</v>
      </c>
      <c r="DQ251" s="8" t="n">
        <f aca="false">DJ251-DI251</f>
        <v>-6</v>
      </c>
      <c r="DR251" s="19" t="n">
        <v>-3.61</v>
      </c>
      <c r="DS251" s="8" t="n">
        <v>8</v>
      </c>
      <c r="DT251" s="8" t="n">
        <v>3</v>
      </c>
      <c r="DU251" s="8" t="n">
        <v>0</v>
      </c>
      <c r="DV251" s="8" t="n">
        <v>0</v>
      </c>
      <c r="DW251" s="8" t="n">
        <v>0</v>
      </c>
      <c r="DX251" s="8" t="n">
        <v>606</v>
      </c>
      <c r="DY251" s="8" t="n">
        <v>972</v>
      </c>
      <c r="DZ251" s="8" t="n">
        <v>483</v>
      </c>
      <c r="EA251" s="8" t="n">
        <v>725</v>
      </c>
      <c r="EB251" s="8" t="n">
        <v>353</v>
      </c>
      <c r="EC251" s="8" t="n">
        <v>561</v>
      </c>
      <c r="ED251" s="8" t="n">
        <v>26.14</v>
      </c>
      <c r="EE251" s="8" t="n">
        <v>52.07</v>
      </c>
      <c r="EF251" s="8" t="n">
        <v>21</v>
      </c>
      <c r="EG251" s="8" t="n">
        <v>59</v>
      </c>
      <c r="EH251" s="12" t="n">
        <f aca="false">EF251/EB251</f>
        <v>0.0594900849858357</v>
      </c>
      <c r="EI251" s="20" t="n">
        <f aca="false">1-EG251/EC251</f>
        <v>0.894830659536542</v>
      </c>
      <c r="EJ251" s="21" t="n">
        <f aca="false">EH251+EI251</f>
        <v>0.954320744522378</v>
      </c>
      <c r="EK251" s="8" t="n">
        <v>603</v>
      </c>
      <c r="EL251" s="8" t="n">
        <v>972</v>
      </c>
      <c r="EM251" s="8" t="n">
        <v>482</v>
      </c>
      <c r="EN251" s="8" t="n">
        <v>725</v>
      </c>
      <c r="EO251" s="8" t="n">
        <v>352</v>
      </c>
      <c r="EP251" s="8" t="n">
        <v>561</v>
      </c>
      <c r="EQ251" s="8" t="n">
        <v>21</v>
      </c>
      <c r="ER251" s="8" t="n">
        <v>59</v>
      </c>
      <c r="ES251" s="8" t="n">
        <v>234</v>
      </c>
      <c r="ET251" s="8" t="n">
        <v>474</v>
      </c>
      <c r="EU251" s="8" t="n">
        <v>103</v>
      </c>
      <c r="EV251" s="8" t="n">
        <v>193</v>
      </c>
      <c r="EW251" s="8" t="n">
        <v>14</v>
      </c>
      <c r="EX251" s="8" t="n">
        <v>35</v>
      </c>
      <c r="EY251" s="8" t="n">
        <v>93</v>
      </c>
      <c r="EZ251" s="8" t="n">
        <v>76</v>
      </c>
      <c r="FA251" s="8" t="n">
        <v>-0.6</v>
      </c>
      <c r="FB251" s="8" t="n">
        <v>0.6</v>
      </c>
      <c r="FC251" s="8" t="n">
        <v>-0.1</v>
      </c>
      <c r="FD251" s="19" t="n">
        <v>13.55</v>
      </c>
      <c r="FE251" s="18" t="n">
        <f aca="false">FD251/V251</f>
        <v>0.180666666666667</v>
      </c>
      <c r="FF251" s="8" t="n">
        <v>0.3954</v>
      </c>
      <c r="FG251" s="8" t="n">
        <v>-0.12</v>
      </c>
      <c r="FH251" s="8" t="n">
        <v>0.01</v>
      </c>
      <c r="FI251" s="8" t="n">
        <v>-0.11</v>
      </c>
      <c r="FJ251" s="22"/>
      <c r="FK251" s="22"/>
      <c r="FL251" s="22"/>
      <c r="FM251" s="8" t="n">
        <f aca="false">BL251+BS251+AH251+DT251</f>
        <v>203</v>
      </c>
      <c r="FN251" s="19" t="n">
        <f aca="false">IF(DS251&gt;0,(BL251+BR251)/DS251,0)</f>
        <v>18.5</v>
      </c>
      <c r="FO251" s="12" t="n">
        <v>0.013553719</v>
      </c>
      <c r="FP251" s="19" t="n">
        <f aca="false">Z251-AH251/10</f>
        <v>10.9</v>
      </c>
      <c r="FQ251" s="19" t="n">
        <f aca="false">Z251+DR251/5</f>
        <v>13.278</v>
      </c>
      <c r="FR251" s="19" t="n">
        <f aca="false">(DX251+DY251)/AL251*60</f>
        <v>111.637778563849</v>
      </c>
      <c r="FS251" s="8" t="n">
        <v>5</v>
      </c>
      <c r="FT251" s="17" t="s">
        <v>345</v>
      </c>
      <c r="FU251" s="8" t="n">
        <v>84</v>
      </c>
      <c r="FV251" s="22"/>
      <c r="FW251" s="17" t="s">
        <v>280</v>
      </c>
      <c r="FX251" s="23" t="n">
        <v>1650000</v>
      </c>
      <c r="FY251" s="23" t="n">
        <v>1375000</v>
      </c>
      <c r="FZ251" s="8" t="n">
        <v>610</v>
      </c>
      <c r="GA251" s="8" t="n">
        <v>51</v>
      </c>
      <c r="GB251" s="8" t="n">
        <v>74</v>
      </c>
      <c r="GC251" s="8" t="n">
        <v>125</v>
      </c>
      <c r="GD251" s="8" t="n">
        <v>-7</v>
      </c>
      <c r="GE251" s="8" t="n">
        <v>337</v>
      </c>
      <c r="GF251" s="8" t="n">
        <v>624</v>
      </c>
      <c r="GG251" s="8" t="n">
        <v>6843</v>
      </c>
      <c r="GH251" s="8" t="n">
        <v>0.2</v>
      </c>
      <c r="GI251" s="8" t="n">
        <v>7.5</v>
      </c>
      <c r="GJ251" s="8" t="n">
        <v>7.6</v>
      </c>
      <c r="GK251" s="8" t="n">
        <f aca="false">Z251-AH251/10</f>
        <v>10.9</v>
      </c>
      <c r="GL251" s="22"/>
      <c r="GM251" s="22"/>
      <c r="GN251" s="22"/>
      <c r="GO251" s="22"/>
      <c r="GP251" s="22"/>
    </row>
    <row r="252" customFormat="false" ht="13.65" hidden="false" customHeight="true" outlineLevel="0" collapsed="false">
      <c r="A252" s="16" t="n">
        <v>31775</v>
      </c>
      <c r="B252" s="17" t="s">
        <v>1416</v>
      </c>
      <c r="C252" s="17" t="s">
        <v>1417</v>
      </c>
      <c r="D252" s="17" t="s">
        <v>283</v>
      </c>
      <c r="E252" s="17" t="s">
        <v>283</v>
      </c>
      <c r="F252" s="8" t="n">
        <v>71</v>
      </c>
      <c r="G252" s="8" t="n">
        <v>170</v>
      </c>
      <c r="H252" s="22"/>
      <c r="I252" s="22"/>
      <c r="J252" s="22"/>
      <c r="K252" s="17" t="s">
        <v>273</v>
      </c>
      <c r="L252" s="8" t="n">
        <v>2015</v>
      </c>
      <c r="M252" s="8" t="n">
        <v>31</v>
      </c>
      <c r="N252" s="8" t="n">
        <v>3</v>
      </c>
      <c r="O252" s="8" t="n">
        <v>8478585</v>
      </c>
      <c r="P252" s="17" t="s">
        <v>1418</v>
      </c>
      <c r="Q252" s="17" t="s">
        <v>1419</v>
      </c>
      <c r="R252" s="17" t="s">
        <v>756</v>
      </c>
      <c r="S252" s="17" t="s">
        <v>1405</v>
      </c>
      <c r="T252" s="17" t="s">
        <v>313</v>
      </c>
      <c r="U252" s="17" t="s">
        <v>902</v>
      </c>
      <c r="V252" s="8" t="n">
        <v>80</v>
      </c>
      <c r="W252" s="8" t="n">
        <v>15</v>
      </c>
      <c r="X252" s="8" t="n">
        <v>23</v>
      </c>
      <c r="Y252" s="8" t="n">
        <v>12</v>
      </c>
      <c r="Z252" s="8" t="n">
        <v>38</v>
      </c>
      <c r="AA252" s="8" t="n">
        <v>7</v>
      </c>
      <c r="AB252" s="8" t="n">
        <v>27</v>
      </c>
      <c r="AC252" s="18" t="n">
        <f aca="false">Z252/V252</f>
        <v>0.475</v>
      </c>
      <c r="AD252" s="19" t="n">
        <f aca="false">IF(FZ252&gt;V252,Z252-V252*(GC252-Z252)/(FZ252-V252),0)</f>
        <v>4.02739726027397</v>
      </c>
      <c r="AE252" s="19" t="n">
        <v>14.152</v>
      </c>
      <c r="AF252" s="8" t="n">
        <v>-15</v>
      </c>
      <c r="AG252" s="8" t="n">
        <v>7.6</v>
      </c>
      <c r="AH252" s="8" t="n">
        <v>28</v>
      </c>
      <c r="AI252" s="8" t="n">
        <v>1702</v>
      </c>
      <c r="AJ252" s="8" t="n">
        <v>74909</v>
      </c>
      <c r="AK252" s="19" t="n">
        <v>1248.4833333333</v>
      </c>
      <c r="AL252" s="8" t="n">
        <v>1248.48</v>
      </c>
      <c r="AM252" s="8" t="n">
        <v>1248</v>
      </c>
      <c r="AN252" s="18" t="n">
        <f aca="false">AJ252/60/V252</f>
        <v>15.6060416666667</v>
      </c>
      <c r="AO252" s="8" t="n">
        <v>25.96</v>
      </c>
      <c r="AP252" s="12" t="n">
        <f aca="false">IF(EF252&gt;0,Z252/EF252,0)</f>
        <v>0.612903225806452</v>
      </c>
      <c r="AQ252" s="8" t="n">
        <v>247</v>
      </c>
      <c r="AR252" s="8" t="n">
        <v>247</v>
      </c>
      <c r="AS252" s="8" t="n">
        <v>247</v>
      </c>
      <c r="AT252" s="8" t="n">
        <v>202</v>
      </c>
      <c r="AU252" s="8" t="n">
        <v>202</v>
      </c>
      <c r="AV252" s="8" t="n">
        <v>135</v>
      </c>
      <c r="AW252" s="8" t="n">
        <v>170</v>
      </c>
      <c r="AX252" s="8" t="n">
        <v>91</v>
      </c>
      <c r="AY252" s="8" t="n">
        <v>7</v>
      </c>
      <c r="AZ252" s="8" t="n">
        <v>21</v>
      </c>
      <c r="BA252" s="8" t="n">
        <f aca="false">AY252+AZ252</f>
        <v>28</v>
      </c>
      <c r="BB252" s="8" t="n">
        <v>18.97</v>
      </c>
      <c r="BC252" s="8" t="n">
        <v>23.4667</v>
      </c>
      <c r="BD252" s="19" t="n">
        <v>275.1</v>
      </c>
      <c r="BE252" s="19" t="n">
        <v>13.2208412874291</v>
      </c>
      <c r="BF252" s="19" t="n">
        <f aca="false">AQ252+BD252</f>
        <v>522.1</v>
      </c>
      <c r="BG252" s="19" t="n">
        <f aca="false">IF(AL252&gt;0,BF252/AL252*60,0)</f>
        <v>25.0913110342176</v>
      </c>
      <c r="BH252" s="8" t="n">
        <v>536</v>
      </c>
      <c r="BI252" s="8" t="n">
        <v>332</v>
      </c>
      <c r="BJ252" s="8" t="n">
        <v>282</v>
      </c>
      <c r="BK252" s="12" t="n">
        <f aca="false">BH252/(BH252+BJ252)</f>
        <v>0.655256723716381</v>
      </c>
      <c r="BL252" s="8" t="n">
        <v>52</v>
      </c>
      <c r="BM252" s="8" t="n">
        <v>52</v>
      </c>
      <c r="BN252" s="8" t="n">
        <v>106</v>
      </c>
      <c r="BO252" s="8" t="n">
        <f aca="false">BM252-BN252</f>
        <v>-54</v>
      </c>
      <c r="BP252" s="8" t="n">
        <v>67</v>
      </c>
      <c r="BQ252" s="8" t="n">
        <v>48</v>
      </c>
      <c r="BR252" s="8" t="n">
        <v>54</v>
      </c>
      <c r="BS252" s="8" t="n">
        <v>27</v>
      </c>
      <c r="BT252" s="12" t="n">
        <f aca="false">BS252/(EA252+BS252)</f>
        <v>0.0355731225296443</v>
      </c>
      <c r="BU252" s="8" t="n">
        <v>531</v>
      </c>
      <c r="BV252" s="8" t="n">
        <v>409</v>
      </c>
      <c r="BW252" s="12" t="n">
        <f aca="false">IF(BU252+BV252&gt;0,BU252/(BU252+BV252),0)</f>
        <v>0.564893617021277</v>
      </c>
      <c r="BX252" s="8" t="n">
        <v>140</v>
      </c>
      <c r="BY252" s="8" t="n">
        <v>98</v>
      </c>
      <c r="BZ252" s="8" t="n">
        <v>177</v>
      </c>
      <c r="CA252" s="8" t="n">
        <v>109</v>
      </c>
      <c r="CB252" s="8" t="n">
        <v>214</v>
      </c>
      <c r="CC252" s="8" t="n">
        <v>202</v>
      </c>
      <c r="CD252" s="8" t="n">
        <v>158</v>
      </c>
      <c r="CE252" s="8" t="n">
        <v>136</v>
      </c>
      <c r="CF252" s="8" t="n">
        <v>169</v>
      </c>
      <c r="CG252" s="8" t="n">
        <v>130</v>
      </c>
      <c r="CH252" s="8" t="n">
        <v>324</v>
      </c>
      <c r="CI252" s="8" t="n">
        <v>240</v>
      </c>
      <c r="CJ252" s="8" t="n">
        <v>0</v>
      </c>
      <c r="CK252" s="8" t="n">
        <v>0</v>
      </c>
      <c r="CL252" s="8" t="n">
        <v>3</v>
      </c>
      <c r="CM252" s="8" t="n">
        <v>1</v>
      </c>
      <c r="CN252" s="8" t="n">
        <v>0</v>
      </c>
      <c r="CO252" s="8" t="n">
        <v>0</v>
      </c>
      <c r="CP252" s="8" t="n">
        <v>0</v>
      </c>
      <c r="CQ252" s="8" t="n">
        <v>3</v>
      </c>
      <c r="CR252" s="8" t="n">
        <v>1</v>
      </c>
      <c r="CS252" s="8" t="n">
        <v>0</v>
      </c>
      <c r="CT252" s="8" t="n">
        <v>0</v>
      </c>
      <c r="CU252" s="8" t="n">
        <v>4</v>
      </c>
      <c r="CV252" s="8" t="n">
        <v>0</v>
      </c>
      <c r="CW252" s="8" t="n">
        <v>7</v>
      </c>
      <c r="CX252" s="8" t="n">
        <v>0</v>
      </c>
      <c r="CY252" s="8" t="n">
        <v>5</v>
      </c>
      <c r="CZ252" s="8" t="n">
        <v>2</v>
      </c>
      <c r="DA252" s="8" t="n">
        <v>60</v>
      </c>
      <c r="DB252" s="8" t="n">
        <v>17</v>
      </c>
      <c r="DC252" s="8" t="n">
        <v>4</v>
      </c>
      <c r="DD252" s="8" t="n">
        <v>5</v>
      </c>
      <c r="DE252" s="8" t="n">
        <v>24</v>
      </c>
      <c r="DF252" s="8" t="n">
        <v>16</v>
      </c>
      <c r="DG252" s="8" t="n">
        <v>1</v>
      </c>
      <c r="DH252" s="8" t="n">
        <v>68</v>
      </c>
      <c r="DI252" s="8" t="n">
        <v>14</v>
      </c>
      <c r="DJ252" s="8" t="n">
        <v>9</v>
      </c>
      <c r="DK252" s="8" t="n">
        <v>14</v>
      </c>
      <c r="DL252" s="8" t="n">
        <v>14</v>
      </c>
      <c r="DM252" s="8" t="n">
        <v>0</v>
      </c>
      <c r="DN252" s="8" t="n">
        <v>9</v>
      </c>
      <c r="DO252" s="8" t="n">
        <v>9</v>
      </c>
      <c r="DP252" s="8" t="n">
        <v>0</v>
      </c>
      <c r="DQ252" s="8" t="n">
        <f aca="false">DJ252-DI252</f>
        <v>-5</v>
      </c>
      <c r="DR252" s="19" t="n">
        <v>-3.653</v>
      </c>
      <c r="DS252" s="8" t="n">
        <v>14</v>
      </c>
      <c r="DT252" s="8" t="n">
        <v>0</v>
      </c>
      <c r="DU252" s="8" t="n">
        <v>0</v>
      </c>
      <c r="DV252" s="8" t="n">
        <v>0</v>
      </c>
      <c r="DW252" s="8" t="n">
        <v>0</v>
      </c>
      <c r="DX252" s="8" t="n">
        <v>1449</v>
      </c>
      <c r="DY252" s="8" t="n">
        <v>943</v>
      </c>
      <c r="DZ252" s="8" t="n">
        <v>1070</v>
      </c>
      <c r="EA252" s="8" t="n">
        <v>732</v>
      </c>
      <c r="EB252" s="8" t="n">
        <v>750</v>
      </c>
      <c r="EC252" s="8" t="n">
        <v>519</v>
      </c>
      <c r="ED252" s="8" t="n">
        <v>76.03</v>
      </c>
      <c r="EE252" s="8" t="n">
        <v>45.08</v>
      </c>
      <c r="EF252" s="8" t="n">
        <v>62</v>
      </c>
      <c r="EG252" s="8" t="n">
        <v>63</v>
      </c>
      <c r="EH252" s="12" t="n">
        <f aca="false">EF252/EB252</f>
        <v>0.0826666666666667</v>
      </c>
      <c r="EI252" s="20" t="n">
        <f aca="false">1-EG252/EC252</f>
        <v>0.878612716763006</v>
      </c>
      <c r="EJ252" s="21" t="n">
        <f aca="false">EH252+EI252</f>
        <v>0.961279383429672</v>
      </c>
      <c r="EK252" s="8" t="n">
        <v>1450</v>
      </c>
      <c r="EL252" s="8" t="n">
        <v>940</v>
      </c>
      <c r="EM252" s="8" t="n">
        <v>1070</v>
      </c>
      <c r="EN252" s="8" t="n">
        <v>731</v>
      </c>
      <c r="EO252" s="8" t="n">
        <v>751</v>
      </c>
      <c r="EP252" s="8" t="n">
        <v>518</v>
      </c>
      <c r="EQ252" s="8" t="n">
        <v>62</v>
      </c>
      <c r="ER252" s="8" t="n">
        <v>63</v>
      </c>
      <c r="ES252" s="8" t="n">
        <v>730</v>
      </c>
      <c r="ET252" s="8" t="n">
        <v>465</v>
      </c>
      <c r="EU252" s="8" t="n">
        <v>298</v>
      </c>
      <c r="EV252" s="8" t="n">
        <v>176</v>
      </c>
      <c r="EW252" s="8" t="n">
        <v>41</v>
      </c>
      <c r="EX252" s="8" t="n">
        <v>28</v>
      </c>
      <c r="EY252" s="8" t="n">
        <v>66</v>
      </c>
      <c r="EZ252" s="8" t="n">
        <v>74</v>
      </c>
      <c r="FA252" s="8" t="n">
        <v>1.9</v>
      </c>
      <c r="FB252" s="8" t="n">
        <v>1</v>
      </c>
      <c r="FC252" s="8" t="n">
        <v>2.9</v>
      </c>
      <c r="FD252" s="19" t="n">
        <v>49.45</v>
      </c>
      <c r="FE252" s="18" t="n">
        <f aca="false">FD252/V252</f>
        <v>0.618125</v>
      </c>
      <c r="FF252" s="8" t="n">
        <v>3.2908</v>
      </c>
      <c r="FG252" s="8" t="n">
        <v>0.25</v>
      </c>
      <c r="FH252" s="8" t="n">
        <v>0.75</v>
      </c>
      <c r="FI252" s="8" t="n">
        <v>1</v>
      </c>
      <c r="FJ252" s="8" t="n">
        <v>1</v>
      </c>
      <c r="FK252" s="8" t="n">
        <v>0</v>
      </c>
      <c r="FL252" s="8" t="n">
        <v>0</v>
      </c>
      <c r="FM252" s="8" t="n">
        <f aca="false">BL252+BS252+AH252+DT252</f>
        <v>107</v>
      </c>
      <c r="FN252" s="19" t="n">
        <f aca="false">IF(DS252&gt;0,(BL252+BR252)/DS252,0)</f>
        <v>7.57142857142857</v>
      </c>
      <c r="FO252" s="12" t="n">
        <v>0.0732142857</v>
      </c>
      <c r="FP252" s="19" t="n">
        <f aca="false">Z252-AH252/10</f>
        <v>35.2</v>
      </c>
      <c r="FQ252" s="19" t="n">
        <f aca="false">Z252+DR252/5</f>
        <v>37.2694</v>
      </c>
      <c r="FR252" s="19" t="n">
        <f aca="false">(DX252+DY252)/AL252*60</f>
        <v>114.955786236063</v>
      </c>
      <c r="FS252" s="8" t="n">
        <v>4</v>
      </c>
      <c r="FT252" s="17" t="s">
        <v>326</v>
      </c>
      <c r="FU252" s="8" t="n">
        <v>195</v>
      </c>
      <c r="FV252" s="22"/>
      <c r="FW252" s="17" t="s">
        <v>280</v>
      </c>
      <c r="FX252" s="23" t="n">
        <v>1425000</v>
      </c>
      <c r="FY252" s="23" t="n">
        <v>1425000</v>
      </c>
      <c r="FZ252" s="8" t="n">
        <v>153</v>
      </c>
      <c r="GA252" s="8" t="n">
        <v>28</v>
      </c>
      <c r="GB252" s="8" t="n">
        <v>41</v>
      </c>
      <c r="GC252" s="8" t="n">
        <v>69</v>
      </c>
      <c r="GD252" s="8" t="n">
        <v>-22</v>
      </c>
      <c r="GE252" s="8" t="n">
        <v>52</v>
      </c>
      <c r="GF252" s="8" t="n">
        <v>213</v>
      </c>
      <c r="GG252" s="8" t="n">
        <v>2319</v>
      </c>
      <c r="GH252" s="8" t="n">
        <v>3.8</v>
      </c>
      <c r="GI252" s="8" t="n">
        <v>2.1</v>
      </c>
      <c r="GJ252" s="8" t="n">
        <v>5.9</v>
      </c>
      <c r="GK252" s="8" t="n">
        <f aca="false">Z252-AH252/10</f>
        <v>35.2</v>
      </c>
      <c r="GL252" s="22"/>
      <c r="GM252" s="22"/>
      <c r="GN252" s="22"/>
      <c r="GO252" s="22"/>
      <c r="GP252" s="22"/>
    </row>
    <row r="253" customFormat="false" ht="13.65" hidden="false" customHeight="true" outlineLevel="0" collapsed="false">
      <c r="A253" s="16" t="n">
        <v>33042</v>
      </c>
      <c r="B253" s="17" t="s">
        <v>1420</v>
      </c>
      <c r="C253" s="17" t="s">
        <v>282</v>
      </c>
      <c r="D253" s="17" t="s">
        <v>283</v>
      </c>
      <c r="E253" s="17" t="s">
        <v>283</v>
      </c>
      <c r="F253" s="8" t="n">
        <v>72</v>
      </c>
      <c r="G253" s="8" t="n">
        <v>196</v>
      </c>
      <c r="H253" s="8" t="n">
        <v>2008</v>
      </c>
      <c r="I253" s="8" t="n">
        <v>2</v>
      </c>
      <c r="J253" s="8" t="n">
        <v>51</v>
      </c>
      <c r="K253" s="17" t="s">
        <v>273</v>
      </c>
      <c r="L253" s="8" t="n">
        <v>2010</v>
      </c>
      <c r="M253" s="8" t="n">
        <v>27</v>
      </c>
      <c r="N253" s="8" t="n">
        <v>8</v>
      </c>
      <c r="O253" s="8" t="n">
        <v>8474613</v>
      </c>
      <c r="P253" s="17" t="s">
        <v>1421</v>
      </c>
      <c r="Q253" s="17" t="s">
        <v>1422</v>
      </c>
      <c r="R253" s="17" t="s">
        <v>1423</v>
      </c>
      <c r="S253" s="17" t="s">
        <v>1405</v>
      </c>
      <c r="T253" s="17" t="s">
        <v>313</v>
      </c>
      <c r="U253" s="17" t="s">
        <v>294</v>
      </c>
      <c r="V253" s="8" t="n">
        <v>82</v>
      </c>
      <c r="W253" s="8" t="n">
        <v>14</v>
      </c>
      <c r="X253" s="8" t="n">
        <v>42</v>
      </c>
      <c r="Y253" s="8" t="n">
        <v>21</v>
      </c>
      <c r="Z253" s="8" t="n">
        <v>56</v>
      </c>
      <c r="AA253" s="8" t="n">
        <v>2</v>
      </c>
      <c r="AB253" s="8" t="n">
        <v>9</v>
      </c>
      <c r="AC253" s="18" t="n">
        <f aca="false">Z253/V253</f>
        <v>0.682926829268293</v>
      </c>
      <c r="AD253" s="19" t="n">
        <f aca="false">IF(FZ253&gt;V253,Z253-V253*(GC253-Z253)/(FZ253-V253),0)</f>
        <v>-1.32038834951457</v>
      </c>
      <c r="AE253" s="19" t="n">
        <v>19.467</v>
      </c>
      <c r="AF253" s="8" t="n">
        <v>-7</v>
      </c>
      <c r="AG253" s="8" t="n">
        <v>-3.2</v>
      </c>
      <c r="AH253" s="8" t="n">
        <v>26</v>
      </c>
      <c r="AI253" s="8" t="n">
        <v>2122</v>
      </c>
      <c r="AJ253" s="8" t="n">
        <v>94795</v>
      </c>
      <c r="AK253" s="19" t="n">
        <v>1579.9166666667</v>
      </c>
      <c r="AL253" s="8" t="n">
        <v>1580.1</v>
      </c>
      <c r="AM253" s="8" t="n">
        <v>1580</v>
      </c>
      <c r="AN253" s="18" t="n">
        <f aca="false">AJ253/60/V253</f>
        <v>19.2672764227642</v>
      </c>
      <c r="AO253" s="8" t="n">
        <v>31.67</v>
      </c>
      <c r="AP253" s="12" t="n">
        <f aca="false">IF(EF253&gt;0,Z253/EF253,0)</f>
        <v>0.651162790697674</v>
      </c>
      <c r="AQ253" s="8" t="n">
        <v>343</v>
      </c>
      <c r="AR253" s="8" t="n">
        <v>345</v>
      </c>
      <c r="AS253" s="8" t="n">
        <v>345</v>
      </c>
      <c r="AT253" s="8" t="n">
        <v>277</v>
      </c>
      <c r="AU253" s="8" t="n">
        <v>278</v>
      </c>
      <c r="AV253" s="8" t="n">
        <v>209</v>
      </c>
      <c r="AW253" s="8" t="n">
        <v>190</v>
      </c>
      <c r="AX253" s="8" t="n">
        <v>78</v>
      </c>
      <c r="AY253" s="8" t="n">
        <v>13</v>
      </c>
      <c r="AZ253" s="8" t="n">
        <v>26</v>
      </c>
      <c r="BA253" s="8" t="n">
        <f aca="false">AY253+AZ253</f>
        <v>39</v>
      </c>
      <c r="BB253" s="8" t="n">
        <v>17.69</v>
      </c>
      <c r="BC253" s="8" t="n">
        <v>35.9043</v>
      </c>
      <c r="BD253" s="19" t="n">
        <v>353.5</v>
      </c>
      <c r="BE253" s="19" t="n">
        <v>13.424758689804</v>
      </c>
      <c r="BF253" s="19" t="n">
        <f aca="false">AQ253+BD253</f>
        <v>696.5</v>
      </c>
      <c r="BG253" s="19" t="n">
        <f aca="false">IF(AL253&gt;0,BF253/AL253*60,0)</f>
        <v>26.4476931839757</v>
      </c>
      <c r="BH253" s="8" t="n">
        <v>668</v>
      </c>
      <c r="BI253" s="8" t="n">
        <v>494</v>
      </c>
      <c r="BJ253" s="8" t="n">
        <v>556</v>
      </c>
      <c r="BK253" s="12" t="n">
        <f aca="false">BH253/(BH253+BJ253)</f>
        <v>0.545751633986928</v>
      </c>
      <c r="BL253" s="8" t="n">
        <v>52</v>
      </c>
      <c r="BM253" s="8" t="n">
        <v>52</v>
      </c>
      <c r="BN253" s="8" t="n">
        <v>85</v>
      </c>
      <c r="BO253" s="8" t="n">
        <f aca="false">BM253-BN253</f>
        <v>-33</v>
      </c>
      <c r="BP253" s="8" t="n">
        <v>69</v>
      </c>
      <c r="BQ253" s="8" t="n">
        <v>28</v>
      </c>
      <c r="BR253" s="8" t="n">
        <v>42</v>
      </c>
      <c r="BS253" s="8" t="n">
        <v>54</v>
      </c>
      <c r="BT253" s="12" t="n">
        <f aca="false">BS253/(EA253+BS253)</f>
        <v>0.0433734939759036</v>
      </c>
      <c r="BU253" s="8" t="n">
        <v>740</v>
      </c>
      <c r="BV253" s="8" t="n">
        <v>810</v>
      </c>
      <c r="BW253" s="12" t="n">
        <f aca="false">IF(BU253+BV253&gt;0,BU253/(BU253+BV253),0)</f>
        <v>0.47741935483871</v>
      </c>
      <c r="BX253" s="8" t="n">
        <v>245</v>
      </c>
      <c r="BY253" s="8" t="n">
        <v>248</v>
      </c>
      <c r="BZ253" s="8" t="n">
        <v>208</v>
      </c>
      <c r="CA253" s="8" t="n">
        <v>264</v>
      </c>
      <c r="CB253" s="8" t="n">
        <v>287</v>
      </c>
      <c r="CC253" s="8" t="n">
        <v>298</v>
      </c>
      <c r="CD253" s="8" t="n">
        <v>228</v>
      </c>
      <c r="CE253" s="8" t="n">
        <v>237</v>
      </c>
      <c r="CF253" s="8" t="n">
        <v>230</v>
      </c>
      <c r="CG253" s="8" t="n">
        <v>256</v>
      </c>
      <c r="CH253" s="8" t="n">
        <v>447</v>
      </c>
      <c r="CI253" s="8" t="n">
        <v>504</v>
      </c>
      <c r="CJ253" s="8" t="n">
        <v>0</v>
      </c>
      <c r="CK253" s="8" t="n">
        <v>0</v>
      </c>
      <c r="CL253" s="8" t="n">
        <v>2</v>
      </c>
      <c r="CM253" s="8" t="n">
        <v>2</v>
      </c>
      <c r="CN253" s="8" t="n">
        <v>0</v>
      </c>
      <c r="CO253" s="8" t="n">
        <v>0</v>
      </c>
      <c r="CP253" s="8" t="n">
        <v>0</v>
      </c>
      <c r="CQ253" s="8" t="n">
        <v>0</v>
      </c>
      <c r="CR253" s="8" t="n">
        <v>1</v>
      </c>
      <c r="CS253" s="8" t="n">
        <v>1</v>
      </c>
      <c r="CT253" s="8" t="n">
        <v>0</v>
      </c>
      <c r="CU253" s="8" t="n">
        <v>1</v>
      </c>
      <c r="CV253" s="8" t="n">
        <v>0</v>
      </c>
      <c r="CW253" s="8" t="n">
        <v>11</v>
      </c>
      <c r="CX253" s="8" t="n">
        <v>0</v>
      </c>
      <c r="CY253" s="8" t="n">
        <v>4</v>
      </c>
      <c r="CZ253" s="8" t="n">
        <v>8</v>
      </c>
      <c r="DA253" s="8" t="n">
        <v>57</v>
      </c>
      <c r="DB253" s="8" t="n">
        <v>23</v>
      </c>
      <c r="DC253" s="8" t="n">
        <v>2</v>
      </c>
      <c r="DD253" s="8" t="n">
        <v>7</v>
      </c>
      <c r="DE253" s="8" t="n">
        <v>17</v>
      </c>
      <c r="DF253" s="8" t="n">
        <v>7</v>
      </c>
      <c r="DG253" s="8" t="n">
        <v>0</v>
      </c>
      <c r="DH253" s="8" t="n">
        <v>153</v>
      </c>
      <c r="DI253" s="8" t="n">
        <v>13</v>
      </c>
      <c r="DJ253" s="8" t="n">
        <v>8</v>
      </c>
      <c r="DK253" s="8" t="n">
        <v>13</v>
      </c>
      <c r="DL253" s="8" t="n">
        <v>13</v>
      </c>
      <c r="DM253" s="8" t="n">
        <v>0</v>
      </c>
      <c r="DN253" s="8" t="n">
        <v>8</v>
      </c>
      <c r="DO253" s="8" t="n">
        <v>8</v>
      </c>
      <c r="DP253" s="8" t="n">
        <v>0</v>
      </c>
      <c r="DQ253" s="8" t="n">
        <f aca="false">DJ253-DI253</f>
        <v>-5</v>
      </c>
      <c r="DR253" s="19" t="n">
        <v>-4.001</v>
      </c>
      <c r="DS253" s="8" t="n">
        <v>13</v>
      </c>
      <c r="DT253" s="8" t="n">
        <v>0</v>
      </c>
      <c r="DU253" s="8" t="n">
        <v>0</v>
      </c>
      <c r="DV253" s="8" t="n">
        <v>0</v>
      </c>
      <c r="DW253" s="8" t="n">
        <v>0</v>
      </c>
      <c r="DX253" s="8" t="n">
        <v>1697</v>
      </c>
      <c r="DY253" s="8" t="n">
        <v>1529</v>
      </c>
      <c r="DZ253" s="8" t="n">
        <v>1243</v>
      </c>
      <c r="EA253" s="8" t="n">
        <v>1191</v>
      </c>
      <c r="EB253" s="8" t="n">
        <v>864</v>
      </c>
      <c r="EC253" s="8" t="n">
        <v>819</v>
      </c>
      <c r="ED253" s="8" t="n">
        <v>82.43</v>
      </c>
      <c r="EE253" s="8" t="n">
        <v>88.46</v>
      </c>
      <c r="EF253" s="8" t="n">
        <v>86</v>
      </c>
      <c r="EG253" s="8" t="n">
        <v>83</v>
      </c>
      <c r="EH253" s="12" t="n">
        <f aca="false">EF253/EB253</f>
        <v>0.099537037037037</v>
      </c>
      <c r="EI253" s="20" t="n">
        <f aca="false">1-EG253/EC253</f>
        <v>0.898656898656899</v>
      </c>
      <c r="EJ253" s="21" t="n">
        <f aca="false">EH253+EI253</f>
        <v>0.998193935693936</v>
      </c>
      <c r="EK253" s="8" t="n">
        <v>1701</v>
      </c>
      <c r="EL253" s="8" t="n">
        <v>1528</v>
      </c>
      <c r="EM253" s="8" t="n">
        <v>1246</v>
      </c>
      <c r="EN253" s="8" t="n">
        <v>1189</v>
      </c>
      <c r="EO253" s="8" t="n">
        <v>867</v>
      </c>
      <c r="EP253" s="8" t="n">
        <v>819</v>
      </c>
      <c r="EQ253" s="8" t="n">
        <v>86</v>
      </c>
      <c r="ER253" s="8" t="n">
        <v>81</v>
      </c>
      <c r="ES253" s="8" t="n">
        <v>850</v>
      </c>
      <c r="ET253" s="8" t="n">
        <v>764</v>
      </c>
      <c r="EU253" s="8" t="n">
        <v>326</v>
      </c>
      <c r="EV253" s="8" t="n">
        <v>319</v>
      </c>
      <c r="EW253" s="8" t="n">
        <v>42</v>
      </c>
      <c r="EX253" s="8" t="n">
        <v>51</v>
      </c>
      <c r="EY253" s="8" t="n">
        <v>73</v>
      </c>
      <c r="EZ253" s="8" t="n">
        <v>70</v>
      </c>
      <c r="FA253" s="8" t="n">
        <v>2.8</v>
      </c>
      <c r="FB253" s="8" t="n">
        <v>1.9</v>
      </c>
      <c r="FC253" s="8" t="n">
        <v>4.7</v>
      </c>
      <c r="FD253" s="19" t="n">
        <v>51.6</v>
      </c>
      <c r="FE253" s="18" t="n">
        <f aca="false">FD253/V253</f>
        <v>0.629268292682927</v>
      </c>
      <c r="FF253" s="8" t="n">
        <v>5.0341</v>
      </c>
      <c r="FG253" s="8" t="n">
        <v>0.46</v>
      </c>
      <c r="FH253" s="8" t="n">
        <v>0</v>
      </c>
      <c r="FI253" s="8" t="n">
        <v>0.46</v>
      </c>
      <c r="FJ253" s="8" t="n">
        <v>5</v>
      </c>
      <c r="FK253" s="8" t="n">
        <v>1</v>
      </c>
      <c r="FL253" s="8" t="n">
        <v>1</v>
      </c>
      <c r="FM253" s="8" t="n">
        <f aca="false">BL253+BS253+AH253+DT253</f>
        <v>132</v>
      </c>
      <c r="FN253" s="19" t="n">
        <f aca="false">IF(DS253&gt;0,(BL253+BR253)/DS253,0)</f>
        <v>7.23076923076923</v>
      </c>
      <c r="FO253" s="12" t="n">
        <v>0.0729166667</v>
      </c>
      <c r="FP253" s="19" t="n">
        <f aca="false">Z253-AH253/10</f>
        <v>53.4</v>
      </c>
      <c r="FQ253" s="19" t="n">
        <f aca="false">Z253+DR253/5</f>
        <v>55.1998</v>
      </c>
      <c r="FR253" s="19" t="n">
        <f aca="false">(DX253+DY253)/AL253*60</f>
        <v>122.498576039491</v>
      </c>
      <c r="FS253" s="22"/>
      <c r="FT253" s="22"/>
      <c r="FU253" s="22"/>
      <c r="FV253" s="17" t="s">
        <v>412</v>
      </c>
      <c r="FW253" s="17" t="s">
        <v>280</v>
      </c>
      <c r="FX253" s="23" t="n">
        <v>7000000</v>
      </c>
      <c r="FY253" s="23" t="n">
        <v>6500000</v>
      </c>
      <c r="FZ253" s="8" t="n">
        <v>597</v>
      </c>
      <c r="GA253" s="8" t="n">
        <v>142</v>
      </c>
      <c r="GB253" s="8" t="n">
        <v>274</v>
      </c>
      <c r="GC253" s="8" t="n">
        <v>416</v>
      </c>
      <c r="GD253" s="8" t="n">
        <v>102</v>
      </c>
      <c r="GE253" s="8" t="n">
        <v>156</v>
      </c>
      <c r="GF253" s="8" t="n">
        <v>1407</v>
      </c>
      <c r="GG253" s="8" t="n">
        <v>10989</v>
      </c>
      <c r="GH253" s="8" t="n">
        <v>31.4</v>
      </c>
      <c r="GI253" s="8" t="n">
        <v>16.8</v>
      </c>
      <c r="GJ253" s="8" t="n">
        <v>48.2</v>
      </c>
      <c r="GK253" s="8" t="n">
        <f aca="false">Z253-AH253/10</f>
        <v>53.4</v>
      </c>
      <c r="GL253" s="22"/>
      <c r="GM253" s="22"/>
      <c r="GN253" s="22"/>
      <c r="GO253" s="22"/>
      <c r="GP253" s="22"/>
    </row>
    <row r="254" customFormat="false" ht="13.65" hidden="false" customHeight="true" outlineLevel="0" collapsed="false">
      <c r="A254" s="16" t="n">
        <v>32042</v>
      </c>
      <c r="B254" s="17" t="s">
        <v>1424</v>
      </c>
      <c r="C254" s="17" t="s">
        <v>261</v>
      </c>
      <c r="D254" s="17" t="s">
        <v>262</v>
      </c>
      <c r="E254" s="17" t="s">
        <v>262</v>
      </c>
      <c r="F254" s="8" t="n">
        <v>73</v>
      </c>
      <c r="G254" s="8" t="n">
        <v>202</v>
      </c>
      <c r="H254" s="8" t="n">
        <v>2006</v>
      </c>
      <c r="I254" s="8" t="n">
        <v>1</v>
      </c>
      <c r="J254" s="8" t="n">
        <v>6</v>
      </c>
      <c r="K254" s="17" t="s">
        <v>263</v>
      </c>
      <c r="L254" s="8" t="n">
        <v>2007</v>
      </c>
      <c r="M254" s="8" t="n">
        <v>30</v>
      </c>
      <c r="N254" s="8" t="n">
        <v>11</v>
      </c>
      <c r="O254" s="8" t="n">
        <v>8473544</v>
      </c>
      <c r="P254" s="17" t="s">
        <v>1425</v>
      </c>
      <c r="Q254" s="17" t="s">
        <v>1426</v>
      </c>
      <c r="R254" s="17" t="s">
        <v>1427</v>
      </c>
      <c r="S254" s="17" t="s">
        <v>1428</v>
      </c>
      <c r="T254" s="17" t="s">
        <v>313</v>
      </c>
      <c r="U254" s="17" t="s">
        <v>1429</v>
      </c>
      <c r="V254" s="8" t="n">
        <v>72</v>
      </c>
      <c r="W254" s="8" t="n">
        <v>21</v>
      </c>
      <c r="X254" s="8" t="n">
        <v>25</v>
      </c>
      <c r="Y254" s="8" t="n">
        <v>17</v>
      </c>
      <c r="Z254" s="8" t="n">
        <v>46</v>
      </c>
      <c r="AA254" s="8" t="n">
        <v>0</v>
      </c>
      <c r="AB254" s="8" t="n">
        <v>0</v>
      </c>
      <c r="AC254" s="18" t="n">
        <f aca="false">Z254/V254</f>
        <v>0.638888888888889</v>
      </c>
      <c r="AD254" s="19" t="n">
        <f aca="false">IF(FZ254&gt;V254,Z254-V254*(GC254-Z254)/(FZ254-V254),0)</f>
        <v>3.29192546583851</v>
      </c>
      <c r="AE254" s="19" t="n">
        <v>17.858</v>
      </c>
      <c r="AF254" s="8" t="n">
        <v>0</v>
      </c>
      <c r="AG254" s="8" t="n">
        <v>5.8</v>
      </c>
      <c r="AH254" s="8" t="n">
        <v>34</v>
      </c>
      <c r="AI254" s="8" t="n">
        <v>1654</v>
      </c>
      <c r="AJ254" s="8" t="n">
        <v>76605</v>
      </c>
      <c r="AK254" s="19" t="n">
        <v>1276.75</v>
      </c>
      <c r="AL254" s="8" t="n">
        <v>1276.73</v>
      </c>
      <c r="AM254" s="8" t="n">
        <v>1277</v>
      </c>
      <c r="AN254" s="18" t="n">
        <f aca="false">AJ254/60/V254</f>
        <v>17.7326388888889</v>
      </c>
      <c r="AO254" s="8" t="n">
        <v>29.34</v>
      </c>
      <c r="AP254" s="12" t="n">
        <f aca="false">IF(EF254&gt;0,Z254/EF254,0)</f>
        <v>0.575</v>
      </c>
      <c r="AQ254" s="8" t="n">
        <v>317</v>
      </c>
      <c r="AR254" s="8" t="n">
        <v>316</v>
      </c>
      <c r="AS254" s="8" t="n">
        <v>317</v>
      </c>
      <c r="AT254" s="8" t="n">
        <v>258</v>
      </c>
      <c r="AU254" s="8" t="n">
        <v>258</v>
      </c>
      <c r="AV254" s="8" t="n">
        <v>197</v>
      </c>
      <c r="AW254" s="8" t="n">
        <v>198</v>
      </c>
      <c r="AX254" s="8" t="n">
        <v>88</v>
      </c>
      <c r="AY254" s="8" t="n">
        <v>12</v>
      </c>
      <c r="AZ254" s="8" t="n">
        <v>23</v>
      </c>
      <c r="BA254" s="8" t="n">
        <f aca="false">AY254+AZ254</f>
        <v>35</v>
      </c>
      <c r="BB254" s="8" t="n">
        <v>21.26</v>
      </c>
      <c r="BC254" s="8" t="n">
        <v>29</v>
      </c>
      <c r="BD254" s="19" t="n">
        <v>266.3</v>
      </c>
      <c r="BE254" s="19" t="n">
        <v>12.5145878206383</v>
      </c>
      <c r="BF254" s="19" t="n">
        <f aca="false">AQ254+BD254</f>
        <v>583.3</v>
      </c>
      <c r="BG254" s="19" t="n">
        <f aca="false">IF(AL254&gt;0,BF254/AL254*60,0)</f>
        <v>27.4122171484965</v>
      </c>
      <c r="BH254" s="8" t="n">
        <v>534</v>
      </c>
      <c r="BI254" s="8" t="n">
        <v>426</v>
      </c>
      <c r="BJ254" s="8" t="n">
        <v>345</v>
      </c>
      <c r="BK254" s="12" t="n">
        <f aca="false">BH254/(BH254+BJ254)</f>
        <v>0.607508532423208</v>
      </c>
      <c r="BL254" s="8" t="n">
        <v>96</v>
      </c>
      <c r="BM254" s="8" t="n">
        <v>96</v>
      </c>
      <c r="BN254" s="8" t="n">
        <v>60</v>
      </c>
      <c r="BO254" s="8" t="n">
        <f aca="false">BM254-BN254</f>
        <v>36</v>
      </c>
      <c r="BP254" s="8" t="n">
        <v>61</v>
      </c>
      <c r="BQ254" s="8" t="n">
        <v>40</v>
      </c>
      <c r="BR254" s="8" t="n">
        <v>42</v>
      </c>
      <c r="BS254" s="8" t="n">
        <v>25</v>
      </c>
      <c r="BT254" s="12" t="n">
        <f aca="false">BS254/(EA254+BS254)</f>
        <v>0.0279955207166853</v>
      </c>
      <c r="BU254" s="8" t="n">
        <v>516</v>
      </c>
      <c r="BV254" s="8" t="n">
        <v>534</v>
      </c>
      <c r="BW254" s="12" t="n">
        <f aca="false">IF(BU254+BV254&gt;0,BU254/(BU254+BV254),0)</f>
        <v>0.491428571428571</v>
      </c>
      <c r="BX254" s="8" t="n">
        <v>162</v>
      </c>
      <c r="BY254" s="8" t="n">
        <v>142</v>
      </c>
      <c r="BZ254" s="8" t="n">
        <v>179</v>
      </c>
      <c r="CA254" s="8" t="n">
        <v>201</v>
      </c>
      <c r="CB254" s="8" t="n">
        <v>174</v>
      </c>
      <c r="CC254" s="8" t="n">
        <v>191</v>
      </c>
      <c r="CD254" s="8" t="n">
        <v>137</v>
      </c>
      <c r="CE254" s="8" t="n">
        <v>134</v>
      </c>
      <c r="CF254" s="8" t="n">
        <v>204</v>
      </c>
      <c r="CG254" s="8" t="n">
        <v>194</v>
      </c>
      <c r="CH254" s="8" t="n">
        <v>301</v>
      </c>
      <c r="CI254" s="8" t="n">
        <v>343</v>
      </c>
      <c r="CJ254" s="8" t="n">
        <v>0</v>
      </c>
      <c r="CK254" s="8" t="n">
        <v>0</v>
      </c>
      <c r="CL254" s="8" t="n">
        <v>0</v>
      </c>
      <c r="CM254" s="8" t="n">
        <v>3</v>
      </c>
      <c r="CN254" s="8" t="n">
        <v>0</v>
      </c>
      <c r="CO254" s="8" t="n">
        <v>0</v>
      </c>
      <c r="CP254" s="8" t="n">
        <v>1</v>
      </c>
      <c r="CQ254" s="8" t="n">
        <v>3</v>
      </c>
      <c r="CR254" s="8" t="n">
        <v>2</v>
      </c>
      <c r="CS254" s="8" t="n">
        <v>3</v>
      </c>
      <c r="CT254" s="8" t="n">
        <v>3</v>
      </c>
      <c r="CU254" s="8" t="n">
        <v>2</v>
      </c>
      <c r="CV254" s="8" t="n">
        <v>0</v>
      </c>
      <c r="CW254" s="8" t="n">
        <v>8</v>
      </c>
      <c r="CX254" s="8" t="n">
        <v>1</v>
      </c>
      <c r="CY254" s="8" t="n">
        <v>2</v>
      </c>
      <c r="CZ254" s="8" t="n">
        <v>8</v>
      </c>
      <c r="DA254" s="8" t="n">
        <v>50</v>
      </c>
      <c r="DB254" s="8" t="n">
        <v>15</v>
      </c>
      <c r="DC254" s="8" t="n">
        <v>8</v>
      </c>
      <c r="DD254" s="8" t="n">
        <v>27</v>
      </c>
      <c r="DE254" s="8" t="n">
        <v>19</v>
      </c>
      <c r="DF254" s="8" t="n">
        <v>12</v>
      </c>
      <c r="DG254" s="8" t="n">
        <v>8</v>
      </c>
      <c r="DH254" s="8" t="n">
        <v>108</v>
      </c>
      <c r="DI254" s="8" t="n">
        <v>17</v>
      </c>
      <c r="DJ254" s="8" t="n">
        <v>13</v>
      </c>
      <c r="DK254" s="8" t="n">
        <v>17</v>
      </c>
      <c r="DL254" s="8" t="n">
        <v>17</v>
      </c>
      <c r="DM254" s="8" t="n">
        <v>0</v>
      </c>
      <c r="DN254" s="8" t="n">
        <v>14</v>
      </c>
      <c r="DO254" s="8" t="n">
        <v>14</v>
      </c>
      <c r="DP254" s="8" t="n">
        <v>0</v>
      </c>
      <c r="DQ254" s="8" t="n">
        <f aca="false">DJ254-DI254</f>
        <v>-4</v>
      </c>
      <c r="DR254" s="19" t="n">
        <v>2.531</v>
      </c>
      <c r="DS254" s="8" t="n">
        <v>17</v>
      </c>
      <c r="DT254" s="8" t="n">
        <v>0</v>
      </c>
      <c r="DU254" s="8" t="n">
        <v>0</v>
      </c>
      <c r="DV254" s="8" t="n">
        <v>0</v>
      </c>
      <c r="DW254" s="8" t="n">
        <v>0</v>
      </c>
      <c r="DX254" s="8" t="n">
        <v>1429</v>
      </c>
      <c r="DY254" s="8" t="n">
        <v>1153</v>
      </c>
      <c r="DZ254" s="8" t="n">
        <v>1038</v>
      </c>
      <c r="EA254" s="8" t="n">
        <v>868</v>
      </c>
      <c r="EB254" s="8" t="n">
        <v>768</v>
      </c>
      <c r="EC254" s="8" t="n">
        <v>622</v>
      </c>
      <c r="ED254" s="8" t="n">
        <v>72.48</v>
      </c>
      <c r="EE254" s="8" t="n">
        <v>62.49</v>
      </c>
      <c r="EF254" s="8" t="n">
        <v>80</v>
      </c>
      <c r="EG254" s="8" t="n">
        <v>63</v>
      </c>
      <c r="EH254" s="12" t="n">
        <f aca="false">EF254/EB254</f>
        <v>0.104166666666667</v>
      </c>
      <c r="EI254" s="20" t="n">
        <f aca="false">1-EG254/EC254</f>
        <v>0.898713826366559</v>
      </c>
      <c r="EJ254" s="21" t="n">
        <f aca="false">EH254+EI254</f>
        <v>1.00288049303323</v>
      </c>
      <c r="EK254" s="8" t="n">
        <v>1428</v>
      </c>
      <c r="EL254" s="8" t="n">
        <v>1154</v>
      </c>
      <c r="EM254" s="8" t="n">
        <v>1035</v>
      </c>
      <c r="EN254" s="8" t="n">
        <v>869</v>
      </c>
      <c r="EO254" s="8" t="n">
        <v>766</v>
      </c>
      <c r="EP254" s="8" t="n">
        <v>624</v>
      </c>
      <c r="EQ254" s="8" t="n">
        <v>80</v>
      </c>
      <c r="ER254" s="8" t="n">
        <v>63</v>
      </c>
      <c r="ES254" s="8" t="n">
        <v>728</v>
      </c>
      <c r="ET254" s="8" t="n">
        <v>570</v>
      </c>
      <c r="EU254" s="8" t="n">
        <v>281</v>
      </c>
      <c r="EV254" s="8" t="n">
        <v>221</v>
      </c>
      <c r="EW254" s="8" t="n">
        <v>39</v>
      </c>
      <c r="EX254" s="8" t="n">
        <v>34</v>
      </c>
      <c r="EY254" s="8" t="n">
        <v>71</v>
      </c>
      <c r="EZ254" s="8" t="n">
        <v>72</v>
      </c>
      <c r="FA254" s="8" t="n">
        <v>3.3</v>
      </c>
      <c r="FB254" s="8" t="n">
        <v>1.5</v>
      </c>
      <c r="FC254" s="8" t="n">
        <v>4.7</v>
      </c>
      <c r="FD254" s="19" t="n">
        <v>47.34</v>
      </c>
      <c r="FE254" s="18" t="n">
        <f aca="false">FD254/V254</f>
        <v>0.6575</v>
      </c>
      <c r="FF254" s="8" t="n">
        <v>5.25</v>
      </c>
      <c r="FG254" s="8" t="n">
        <v>1.06</v>
      </c>
      <c r="FH254" s="8" t="n">
        <v>-0.35</v>
      </c>
      <c r="FI254" s="8" t="n">
        <v>0.71</v>
      </c>
      <c r="FJ254" s="8" t="n">
        <v>3</v>
      </c>
      <c r="FK254" s="8" t="n">
        <v>0</v>
      </c>
      <c r="FL254" s="8" t="n">
        <v>0</v>
      </c>
      <c r="FM254" s="8" t="n">
        <f aca="false">BL254+BS254+AH254+DT254</f>
        <v>155</v>
      </c>
      <c r="FN254" s="19" t="n">
        <f aca="false">IF(DS254&gt;0,(BL254+BR254)/DS254,0)</f>
        <v>8.11764705882353</v>
      </c>
      <c r="FO254" s="12" t="n">
        <v>0.1924189315</v>
      </c>
      <c r="FP254" s="19" t="n">
        <f aca="false">Z254-AH254/10</f>
        <v>42.6</v>
      </c>
      <c r="FQ254" s="19" t="n">
        <f aca="false">Z254+DR254/5</f>
        <v>46.5062</v>
      </c>
      <c r="FR254" s="19" t="n">
        <f aca="false">(DX254+DY254)/AL254*60</f>
        <v>121.341238946371</v>
      </c>
      <c r="FS254" s="8" t="n">
        <v>7</v>
      </c>
      <c r="FT254" s="17" t="s">
        <v>1430</v>
      </c>
      <c r="FU254" s="8" t="n">
        <v>305</v>
      </c>
      <c r="FV254" s="17" t="s">
        <v>427</v>
      </c>
      <c r="FW254" s="17" t="s">
        <v>280</v>
      </c>
      <c r="FX254" s="23" t="n">
        <v>3500000</v>
      </c>
      <c r="FY254" s="23" t="n">
        <v>5000000</v>
      </c>
      <c r="FZ254" s="8" t="n">
        <v>716</v>
      </c>
      <c r="GA254" s="8" t="n">
        <v>162</v>
      </c>
      <c r="GB254" s="8" t="n">
        <v>266</v>
      </c>
      <c r="GC254" s="8" t="n">
        <v>428</v>
      </c>
      <c r="GD254" s="8" t="n">
        <v>-4</v>
      </c>
      <c r="GE254" s="8" t="n">
        <v>352</v>
      </c>
      <c r="GF254" s="8" t="n">
        <v>1494</v>
      </c>
      <c r="GG254" s="8" t="n">
        <v>11815</v>
      </c>
      <c r="GH254" s="8" t="n">
        <v>32</v>
      </c>
      <c r="GI254" s="8" t="n">
        <v>12.7</v>
      </c>
      <c r="GJ254" s="8" t="n">
        <v>44.7</v>
      </c>
      <c r="GK254" s="8" t="n">
        <f aca="false">Z254-AH254/10</f>
        <v>42.6</v>
      </c>
      <c r="GL254" s="22"/>
      <c r="GM254" s="22"/>
      <c r="GN254" s="22"/>
      <c r="GO254" s="22"/>
      <c r="GP254" s="22"/>
    </row>
    <row r="255" customFormat="false" ht="13.65" hidden="false" customHeight="true" outlineLevel="0" collapsed="false">
      <c r="A255" s="16" t="n">
        <v>34350</v>
      </c>
      <c r="B255" s="17" t="s">
        <v>1431</v>
      </c>
      <c r="C255" s="17" t="s">
        <v>27</v>
      </c>
      <c r="D255" s="17" t="s">
        <v>262</v>
      </c>
      <c r="E255" s="17" t="s">
        <v>262</v>
      </c>
      <c r="F255" s="8" t="n">
        <v>72</v>
      </c>
      <c r="G255" s="8" t="n">
        <v>208</v>
      </c>
      <c r="H255" s="8" t="n">
        <v>2012</v>
      </c>
      <c r="I255" s="8" t="n">
        <v>1</v>
      </c>
      <c r="J255" s="8" t="n">
        <v>8</v>
      </c>
      <c r="K255" s="17" t="s">
        <v>263</v>
      </c>
      <c r="L255" s="8" t="n">
        <v>2014</v>
      </c>
      <c r="M255" s="8" t="n">
        <v>24</v>
      </c>
      <c r="N255" s="8" t="n">
        <v>4</v>
      </c>
      <c r="O255" s="8" t="n">
        <v>8476884</v>
      </c>
      <c r="P255" s="17" t="s">
        <v>1432</v>
      </c>
      <c r="Q255" s="17" t="s">
        <v>1433</v>
      </c>
      <c r="R255" s="17" t="s">
        <v>725</v>
      </c>
      <c r="S255" s="17" t="s">
        <v>1434</v>
      </c>
      <c r="T255" s="17" t="s">
        <v>278</v>
      </c>
      <c r="U255" s="17" t="s">
        <v>314</v>
      </c>
      <c r="V255" s="8" t="n">
        <v>71</v>
      </c>
      <c r="W255" s="8" t="n">
        <v>3</v>
      </c>
      <c r="X255" s="8" t="n">
        <v>19</v>
      </c>
      <c r="Y255" s="8" t="n">
        <v>9</v>
      </c>
      <c r="Z255" s="8" t="n">
        <v>22</v>
      </c>
      <c r="AA255" s="8" t="n">
        <v>11</v>
      </c>
      <c r="AB255" s="8" t="n">
        <v>33</v>
      </c>
      <c r="AC255" s="18" t="n">
        <f aca="false">Z255/V255</f>
        <v>0.309859154929577</v>
      </c>
      <c r="AD255" s="19" t="n">
        <f aca="false">IF(FZ255&gt;V255,Z255-V255*(GC255-Z255)/(FZ255-V255),0)</f>
        <v>7.16417910447761</v>
      </c>
      <c r="AE255" s="19" t="n">
        <v>7.205</v>
      </c>
      <c r="AF255" s="8" t="n">
        <v>-22</v>
      </c>
      <c r="AG255" s="8" t="n">
        <v>-5.3</v>
      </c>
      <c r="AH255" s="8" t="n">
        <v>39</v>
      </c>
      <c r="AI255" s="8" t="n">
        <v>1640</v>
      </c>
      <c r="AJ255" s="8" t="n">
        <v>76048</v>
      </c>
      <c r="AK255" s="19" t="n">
        <v>1267.4666666667</v>
      </c>
      <c r="AL255" s="8" t="n">
        <v>1249.25</v>
      </c>
      <c r="AM255" s="8" t="n">
        <v>1267</v>
      </c>
      <c r="AN255" s="18" t="n">
        <f aca="false">AJ255/60/V255</f>
        <v>17.8516431924883</v>
      </c>
      <c r="AO255" s="8" t="n">
        <v>29.74</v>
      </c>
      <c r="AP255" s="12" t="n">
        <f aca="false">IF(EF255&gt;0,Z255/EF255,0)</f>
        <v>0.407407407407407</v>
      </c>
      <c r="AQ255" s="8" t="n">
        <v>180</v>
      </c>
      <c r="AR255" s="8" t="n">
        <v>185</v>
      </c>
      <c r="AS255" s="8" t="n">
        <v>185</v>
      </c>
      <c r="AT255" s="8" t="n">
        <v>120</v>
      </c>
      <c r="AU255" s="8" t="n">
        <v>124</v>
      </c>
      <c r="AV255" s="8" t="n">
        <v>78</v>
      </c>
      <c r="AW255" s="8" t="n">
        <v>66</v>
      </c>
      <c r="AX255" s="8" t="n">
        <v>7</v>
      </c>
      <c r="AY255" s="8" t="n">
        <v>1</v>
      </c>
      <c r="AZ255" s="8" t="n">
        <v>10</v>
      </c>
      <c r="BA255" s="8" t="n">
        <f aca="false">AY255+AZ255</f>
        <v>11</v>
      </c>
      <c r="BB255" s="8" t="n">
        <v>4.37</v>
      </c>
      <c r="BC255" s="8" t="n">
        <v>47.7692</v>
      </c>
      <c r="BD255" s="19" t="n">
        <v>124.7</v>
      </c>
      <c r="BE255" s="19" t="n">
        <v>5.90311382284857</v>
      </c>
      <c r="BF255" s="19" t="n">
        <f aca="false">AQ255+BD255</f>
        <v>304.7</v>
      </c>
      <c r="BG255" s="19" t="n">
        <f aca="false">IF(AL255&gt;0,BF255/AL255*60,0)</f>
        <v>14.634380628377</v>
      </c>
      <c r="BH255" s="8" t="n">
        <v>483</v>
      </c>
      <c r="BI255" s="8" t="n">
        <v>367</v>
      </c>
      <c r="BJ255" s="8" t="n">
        <v>334</v>
      </c>
      <c r="BK255" s="12" t="n">
        <f aca="false">BH255/(BH255+BJ255)</f>
        <v>0.591187270501836</v>
      </c>
      <c r="BL255" s="8" t="n">
        <v>79</v>
      </c>
      <c r="BM255" s="8" t="n">
        <v>78</v>
      </c>
      <c r="BN255" s="8" t="n">
        <v>78</v>
      </c>
      <c r="BO255" s="8" t="n">
        <f aca="false">BM255-BN255</f>
        <v>0</v>
      </c>
      <c r="BP255" s="8" t="n">
        <v>46</v>
      </c>
      <c r="BQ255" s="8" t="n">
        <v>67</v>
      </c>
      <c r="BR255" s="8" t="n">
        <v>24</v>
      </c>
      <c r="BS255" s="8" t="n">
        <v>118</v>
      </c>
      <c r="BT255" s="12" t="n">
        <f aca="false">BS255/(EA255+BS255)</f>
        <v>0.127843986998917</v>
      </c>
      <c r="BU255" s="8" t="n">
        <v>0</v>
      </c>
      <c r="BV255" s="8" t="n">
        <v>0</v>
      </c>
      <c r="BW255" s="12" t="n">
        <f aca="false">IF(BU255+BV255&gt;0,BU255/(BU255+BV255),0)</f>
        <v>0</v>
      </c>
      <c r="BX255" s="8" t="n">
        <v>0</v>
      </c>
      <c r="BY255" s="8" t="n">
        <v>0</v>
      </c>
      <c r="BZ255" s="8" t="n">
        <v>0</v>
      </c>
      <c r="CA255" s="8" t="n">
        <v>0</v>
      </c>
      <c r="CB255" s="8" t="n">
        <v>0</v>
      </c>
      <c r="CC255" s="8" t="n">
        <v>0</v>
      </c>
      <c r="CD255" s="8" t="n">
        <v>0</v>
      </c>
      <c r="CE255" s="8" t="n">
        <v>0</v>
      </c>
      <c r="CF255" s="8" t="n">
        <v>0</v>
      </c>
      <c r="CG255" s="8" t="n">
        <v>0</v>
      </c>
      <c r="CH255" s="8" t="n">
        <v>0</v>
      </c>
      <c r="CI255" s="8" t="n">
        <v>0</v>
      </c>
      <c r="CJ255" s="8" t="n">
        <v>0</v>
      </c>
      <c r="CK255" s="8" t="n">
        <v>0</v>
      </c>
      <c r="CL255" s="8" t="n">
        <v>1</v>
      </c>
      <c r="CM255" s="8" t="n">
        <v>3</v>
      </c>
      <c r="CN255" s="8" t="n">
        <v>0</v>
      </c>
      <c r="CO255" s="8" t="n">
        <v>0</v>
      </c>
      <c r="CP255" s="8" t="n">
        <v>0</v>
      </c>
      <c r="CQ255" s="8" t="n">
        <v>0</v>
      </c>
      <c r="CR255" s="8" t="n">
        <v>0</v>
      </c>
      <c r="CS255" s="8" t="n">
        <v>0</v>
      </c>
      <c r="CT255" s="8" t="n">
        <v>0</v>
      </c>
      <c r="CU255" s="8" t="n">
        <v>0</v>
      </c>
      <c r="CV255" s="8" t="n">
        <v>0</v>
      </c>
      <c r="CW255" s="8" t="n">
        <v>3</v>
      </c>
      <c r="CX255" s="8" t="n">
        <v>0</v>
      </c>
      <c r="CY255" s="8" t="n">
        <v>1</v>
      </c>
      <c r="CZ255" s="8" t="n">
        <v>6</v>
      </c>
      <c r="DA255" s="8" t="n">
        <v>39</v>
      </c>
      <c r="DB255" s="8" t="n">
        <v>7</v>
      </c>
      <c r="DC255" s="8" t="n">
        <v>0</v>
      </c>
      <c r="DD255" s="8" t="n">
        <v>28</v>
      </c>
      <c r="DE255" s="8" t="n">
        <v>2</v>
      </c>
      <c r="DF255" s="8" t="n">
        <v>0</v>
      </c>
      <c r="DG255" s="8" t="n">
        <v>0</v>
      </c>
      <c r="DH255" s="8" t="n">
        <v>41</v>
      </c>
      <c r="DI255" s="8" t="n">
        <v>13</v>
      </c>
      <c r="DJ255" s="8" t="n">
        <v>6</v>
      </c>
      <c r="DK255" s="8" t="n">
        <v>14</v>
      </c>
      <c r="DL255" s="8" t="n">
        <v>13</v>
      </c>
      <c r="DM255" s="8" t="n">
        <v>1</v>
      </c>
      <c r="DN255" s="8" t="n">
        <v>6</v>
      </c>
      <c r="DO255" s="8" t="n">
        <v>5</v>
      </c>
      <c r="DP255" s="8" t="n">
        <v>1</v>
      </c>
      <c r="DQ255" s="8" t="n">
        <f aca="false">DJ255-DI255</f>
        <v>-7</v>
      </c>
      <c r="DR255" s="19" t="n">
        <v>-1.334</v>
      </c>
      <c r="DS255" s="8" t="n">
        <v>11</v>
      </c>
      <c r="DT255" s="8" t="n">
        <v>1</v>
      </c>
      <c r="DU255" s="8" t="n">
        <v>0</v>
      </c>
      <c r="DV255" s="8" t="n">
        <v>1</v>
      </c>
      <c r="DW255" s="8" t="n">
        <v>0</v>
      </c>
      <c r="DX255" s="8" t="n">
        <v>1235</v>
      </c>
      <c r="DY255" s="8" t="n">
        <v>1091</v>
      </c>
      <c r="DZ255" s="8" t="n">
        <v>919</v>
      </c>
      <c r="EA255" s="8" t="n">
        <v>805</v>
      </c>
      <c r="EB255" s="8" t="n">
        <v>674</v>
      </c>
      <c r="EC255" s="8" t="n">
        <v>604</v>
      </c>
      <c r="ED255" s="8" t="n">
        <v>54.88</v>
      </c>
      <c r="EE255" s="8" t="n">
        <v>55.34</v>
      </c>
      <c r="EF255" s="8" t="n">
        <v>54</v>
      </c>
      <c r="EG255" s="8" t="n">
        <v>63</v>
      </c>
      <c r="EH255" s="12" t="n">
        <f aca="false">EF255/EB255</f>
        <v>0.0801186943620178</v>
      </c>
      <c r="EI255" s="20" t="n">
        <f aca="false">1-EG255/EC255</f>
        <v>0.895695364238411</v>
      </c>
      <c r="EJ255" s="21" t="n">
        <f aca="false">EH255+EI255</f>
        <v>0.975814058600428</v>
      </c>
      <c r="EK255" s="8" t="n">
        <v>1255</v>
      </c>
      <c r="EL255" s="8" t="n">
        <v>1099</v>
      </c>
      <c r="EM255" s="8" t="n">
        <v>934</v>
      </c>
      <c r="EN255" s="8" t="n">
        <v>812</v>
      </c>
      <c r="EO255" s="8" t="n">
        <v>682</v>
      </c>
      <c r="EP255" s="8" t="n">
        <v>610</v>
      </c>
      <c r="EQ255" s="8" t="n">
        <v>54</v>
      </c>
      <c r="ER255" s="8" t="n">
        <v>63</v>
      </c>
      <c r="ES255" s="8" t="n">
        <v>633</v>
      </c>
      <c r="ET255" s="8" t="n">
        <v>592</v>
      </c>
      <c r="EU255" s="8" t="n">
        <v>230</v>
      </c>
      <c r="EV255" s="8" t="n">
        <v>231</v>
      </c>
      <c r="EW255" s="8" t="n">
        <v>33</v>
      </c>
      <c r="EX255" s="8" t="n">
        <v>35</v>
      </c>
      <c r="EY255" s="8" t="n">
        <v>75</v>
      </c>
      <c r="EZ255" s="8" t="n">
        <v>80</v>
      </c>
      <c r="FA255" s="8" t="n">
        <v>1</v>
      </c>
      <c r="FB255" s="8" t="n">
        <v>1.3</v>
      </c>
      <c r="FC255" s="8" t="n">
        <v>2.3</v>
      </c>
      <c r="FD255" s="19" t="n">
        <v>21.38</v>
      </c>
      <c r="FE255" s="18" t="n">
        <f aca="false">FD255/V255</f>
        <v>0.30112676056338</v>
      </c>
      <c r="FF255" s="8" t="n">
        <v>1.7938</v>
      </c>
      <c r="FG255" s="8" t="n">
        <v>0.01</v>
      </c>
      <c r="FH255" s="8" t="n">
        <v>-0.51</v>
      </c>
      <c r="FI255" s="8" t="n">
        <v>-0.5</v>
      </c>
      <c r="FJ255" s="22"/>
      <c r="FK255" s="22"/>
      <c r="FL255" s="22"/>
      <c r="FM255" s="8" t="n">
        <f aca="false">BL255+BS255+AH255+DT255</f>
        <v>237</v>
      </c>
      <c r="FN255" s="19" t="n">
        <f aca="false">IF(DS255&gt;0,(BL255+BR255)/DS255,0)</f>
        <v>9.36363636363636</v>
      </c>
      <c r="FO255" s="12" t="n">
        <v>0.0161152964</v>
      </c>
      <c r="FP255" s="19" t="n">
        <f aca="false">Z255-AH255/10</f>
        <v>18.1</v>
      </c>
      <c r="FQ255" s="19" t="n">
        <f aca="false">Z255+DR255/5</f>
        <v>21.7332</v>
      </c>
      <c r="FR255" s="19" t="n">
        <f aca="false">(DX255+DY255)/AL255*60</f>
        <v>111.71502901741</v>
      </c>
      <c r="FS255" s="22"/>
      <c r="FT255" s="22"/>
      <c r="FU255" s="22"/>
      <c r="FV255" s="22"/>
      <c r="FW255" s="17" t="s">
        <v>270</v>
      </c>
      <c r="FX255" s="23" t="n">
        <v>800000</v>
      </c>
      <c r="FY255" s="23" t="n">
        <v>800000</v>
      </c>
      <c r="FZ255" s="8" t="n">
        <v>138</v>
      </c>
      <c r="GA255" s="8" t="n">
        <v>5</v>
      </c>
      <c r="GB255" s="8" t="n">
        <v>31</v>
      </c>
      <c r="GC255" s="8" t="n">
        <v>36</v>
      </c>
      <c r="GD255" s="8" t="n">
        <v>-33</v>
      </c>
      <c r="GE255" s="8" t="n">
        <v>49</v>
      </c>
      <c r="GF255" s="8" t="n">
        <v>170</v>
      </c>
      <c r="GG255" s="8" t="n">
        <v>2368</v>
      </c>
      <c r="GH255" s="8" t="n">
        <v>1.4</v>
      </c>
      <c r="GI255" s="8" t="n">
        <v>2.5</v>
      </c>
      <c r="GJ255" s="8" t="n">
        <v>3.9</v>
      </c>
      <c r="GK255" s="8" t="n">
        <f aca="false">Z255-AH255/10</f>
        <v>18.1</v>
      </c>
      <c r="GL255" s="22"/>
      <c r="GM255" s="22"/>
      <c r="GN255" s="22"/>
      <c r="GO255" s="22"/>
      <c r="GP255" s="22"/>
    </row>
    <row r="256" customFormat="false" ht="13.65" hidden="false" customHeight="true" outlineLevel="0" collapsed="false">
      <c r="A256" s="16" t="n">
        <v>30044</v>
      </c>
      <c r="B256" s="17" t="s">
        <v>465</v>
      </c>
      <c r="C256" s="17" t="s">
        <v>460</v>
      </c>
      <c r="D256" s="17" t="s">
        <v>262</v>
      </c>
      <c r="E256" s="17" t="s">
        <v>262</v>
      </c>
      <c r="F256" s="8" t="n">
        <v>74</v>
      </c>
      <c r="G256" s="8" t="n">
        <v>214</v>
      </c>
      <c r="H256" s="8" t="n">
        <v>2000</v>
      </c>
      <c r="I256" s="8" t="n">
        <v>6</v>
      </c>
      <c r="J256" s="8" t="n">
        <v>194</v>
      </c>
      <c r="K256" s="17" t="s">
        <v>273</v>
      </c>
      <c r="L256" s="8" t="n">
        <v>2009</v>
      </c>
      <c r="M256" s="8" t="n">
        <v>35</v>
      </c>
      <c r="N256" s="8" t="n">
        <v>9</v>
      </c>
      <c r="O256" s="8" t="n">
        <v>8468674</v>
      </c>
      <c r="P256" s="17" t="s">
        <v>1435</v>
      </c>
      <c r="Q256" s="17" t="s">
        <v>1436</v>
      </c>
      <c r="R256" s="17" t="s">
        <v>1437</v>
      </c>
      <c r="S256" s="17" t="s">
        <v>1438</v>
      </c>
      <c r="T256" s="17" t="s">
        <v>278</v>
      </c>
      <c r="U256" s="17" t="s">
        <v>444</v>
      </c>
      <c r="V256" s="8" t="n">
        <v>79</v>
      </c>
      <c r="W256" s="8" t="n">
        <v>5</v>
      </c>
      <c r="X256" s="8" t="n">
        <v>18</v>
      </c>
      <c r="Y256" s="8" t="n">
        <v>13</v>
      </c>
      <c r="Z256" s="8" t="n">
        <v>23</v>
      </c>
      <c r="AA256" s="8" t="n">
        <v>12</v>
      </c>
      <c r="AB256" s="8" t="n">
        <v>55</v>
      </c>
      <c r="AC256" s="18" t="n">
        <f aca="false">Z256/V256</f>
        <v>0.291139240506329</v>
      </c>
      <c r="AD256" s="19" t="n">
        <f aca="false">IF(FZ256&gt;V256,Z256-V256*(GC256-Z256)/(FZ256-V256),0)</f>
        <v>8.5138592750533</v>
      </c>
      <c r="AE256" s="19" t="n">
        <v>7.957</v>
      </c>
      <c r="AF256" s="8" t="n">
        <v>6</v>
      </c>
      <c r="AG256" s="8" t="n">
        <v>-4</v>
      </c>
      <c r="AH256" s="8" t="n">
        <v>24</v>
      </c>
      <c r="AI256" s="8" t="n">
        <v>1972</v>
      </c>
      <c r="AJ256" s="8" t="n">
        <v>96128</v>
      </c>
      <c r="AK256" s="19" t="n">
        <v>1601.4666666667</v>
      </c>
      <c r="AL256" s="8" t="n">
        <v>1600.25</v>
      </c>
      <c r="AM256" s="8" t="n">
        <v>1602</v>
      </c>
      <c r="AN256" s="18" t="n">
        <f aca="false">AJ256/60/V256</f>
        <v>20.2801687763713</v>
      </c>
      <c r="AO256" s="8" t="n">
        <v>33.85</v>
      </c>
      <c r="AP256" s="12" t="n">
        <f aca="false">IF(EF256&gt;0,Z256/EF256,0)</f>
        <v>0.333333333333333</v>
      </c>
      <c r="AQ256" s="8" t="n">
        <v>216</v>
      </c>
      <c r="AR256" s="8" t="n">
        <v>217</v>
      </c>
      <c r="AS256" s="8" t="n">
        <v>217</v>
      </c>
      <c r="AT256" s="8" t="n">
        <v>155</v>
      </c>
      <c r="AU256" s="8" t="n">
        <v>156</v>
      </c>
      <c r="AV256" s="8" t="n">
        <v>108</v>
      </c>
      <c r="AW256" s="8" t="n">
        <v>44</v>
      </c>
      <c r="AX256" s="8" t="n">
        <v>5</v>
      </c>
      <c r="AY256" s="8" t="n">
        <v>7</v>
      </c>
      <c r="AZ256" s="8" t="n">
        <v>10</v>
      </c>
      <c r="BA256" s="8" t="n">
        <f aca="false">AY256+AZ256</f>
        <v>17</v>
      </c>
      <c r="BB256" s="8" t="n">
        <v>4.49</v>
      </c>
      <c r="BC256" s="8" t="n">
        <v>51.7407</v>
      </c>
      <c r="BD256" s="19" t="n">
        <v>260.6</v>
      </c>
      <c r="BE256" s="19" t="n">
        <v>9.76355007909396</v>
      </c>
      <c r="BF256" s="19" t="n">
        <f aca="false">AQ256+BD256</f>
        <v>476.6</v>
      </c>
      <c r="BG256" s="19" t="n">
        <f aca="false">IF(AL256&gt;0,BF256/AL256*60,0)</f>
        <v>17.8697078581472</v>
      </c>
      <c r="BH256" s="8" t="n">
        <v>430</v>
      </c>
      <c r="BI256" s="8" t="n">
        <v>499</v>
      </c>
      <c r="BJ256" s="8" t="n">
        <v>685</v>
      </c>
      <c r="BK256" s="12" t="n">
        <f aca="false">BH256/(BH256+BJ256)</f>
        <v>0.385650224215247</v>
      </c>
      <c r="BL256" s="8" t="n">
        <v>126</v>
      </c>
      <c r="BM256" s="8" t="n">
        <v>126</v>
      </c>
      <c r="BN256" s="8" t="n">
        <v>128</v>
      </c>
      <c r="BO256" s="8" t="n">
        <f aca="false">BM256-BN256</f>
        <v>-2</v>
      </c>
      <c r="BP256" s="8" t="n">
        <v>48</v>
      </c>
      <c r="BQ256" s="8" t="n">
        <v>53</v>
      </c>
      <c r="BR256" s="8" t="n">
        <v>25</v>
      </c>
      <c r="BS256" s="8" t="n">
        <v>150</v>
      </c>
      <c r="BT256" s="12" t="n">
        <f aca="false">BS256/(EA256+BS256)</f>
        <v>0.101419878296146</v>
      </c>
      <c r="BU256" s="8" t="n">
        <v>0</v>
      </c>
      <c r="BV256" s="8" t="n">
        <v>0</v>
      </c>
      <c r="BW256" s="12" t="n">
        <f aca="false">IF(BU256+BV256&gt;0,BU256/(BU256+BV256),0)</f>
        <v>0</v>
      </c>
      <c r="BX256" s="8" t="n">
        <v>0</v>
      </c>
      <c r="BY256" s="8" t="n">
        <v>0</v>
      </c>
      <c r="BZ256" s="8" t="n">
        <v>0</v>
      </c>
      <c r="CA256" s="8" t="n">
        <v>0</v>
      </c>
      <c r="CB256" s="8" t="n">
        <v>0</v>
      </c>
      <c r="CC256" s="8" t="n">
        <v>0</v>
      </c>
      <c r="CD256" s="8" t="n">
        <v>0</v>
      </c>
      <c r="CE256" s="8" t="n">
        <v>0</v>
      </c>
      <c r="CF256" s="8" t="n">
        <v>0</v>
      </c>
      <c r="CG256" s="8" t="n">
        <v>0</v>
      </c>
      <c r="CH256" s="8" t="n">
        <v>0</v>
      </c>
      <c r="CI256" s="8" t="n">
        <v>0</v>
      </c>
      <c r="CJ256" s="8" t="n">
        <v>0</v>
      </c>
      <c r="CK256" s="8" t="n">
        <v>0</v>
      </c>
      <c r="CL256" s="8" t="n">
        <v>0</v>
      </c>
      <c r="CM256" s="8" t="n">
        <v>0</v>
      </c>
      <c r="CN256" s="8" t="n">
        <v>0</v>
      </c>
      <c r="CO256" s="8" t="n">
        <v>0</v>
      </c>
      <c r="CP256" s="8" t="n">
        <v>0</v>
      </c>
      <c r="CQ256" s="8" t="n">
        <v>0</v>
      </c>
      <c r="CR256" s="8" t="n">
        <v>0</v>
      </c>
      <c r="CS256" s="8" t="n">
        <v>2</v>
      </c>
      <c r="CT256" s="8" t="n">
        <v>0</v>
      </c>
      <c r="CU256" s="8" t="n">
        <v>0</v>
      </c>
      <c r="CV256" s="8" t="n">
        <v>0</v>
      </c>
      <c r="CW256" s="8" t="n">
        <v>3</v>
      </c>
      <c r="CX256" s="8" t="n">
        <v>0</v>
      </c>
      <c r="CY256" s="8" t="n">
        <v>0</v>
      </c>
      <c r="CZ256" s="8" t="n">
        <v>4</v>
      </c>
      <c r="DA256" s="8" t="n">
        <v>44</v>
      </c>
      <c r="DB256" s="8" t="n">
        <v>4</v>
      </c>
      <c r="DC256" s="8" t="n">
        <v>0</v>
      </c>
      <c r="DD256" s="8" t="n">
        <v>24</v>
      </c>
      <c r="DE256" s="8" t="n">
        <v>11</v>
      </c>
      <c r="DF256" s="8" t="n">
        <v>0</v>
      </c>
      <c r="DG256" s="8" t="n">
        <v>0</v>
      </c>
      <c r="DH256" s="8" t="n">
        <v>69</v>
      </c>
      <c r="DI256" s="8" t="n">
        <v>12</v>
      </c>
      <c r="DJ256" s="8" t="n">
        <v>7</v>
      </c>
      <c r="DK256" s="8" t="n">
        <v>12</v>
      </c>
      <c r="DL256" s="8" t="n">
        <v>12</v>
      </c>
      <c r="DM256" s="8" t="n">
        <v>0</v>
      </c>
      <c r="DN256" s="8" t="n">
        <v>6</v>
      </c>
      <c r="DO256" s="8" t="n">
        <v>6</v>
      </c>
      <c r="DP256" s="8" t="n">
        <v>0</v>
      </c>
      <c r="DQ256" s="8" t="n">
        <f aca="false">DJ256-DI256</f>
        <v>-5</v>
      </c>
      <c r="DR256" s="19" t="n">
        <v>2.002</v>
      </c>
      <c r="DS256" s="8" t="n">
        <v>12</v>
      </c>
      <c r="DT256" s="8" t="n">
        <v>0</v>
      </c>
      <c r="DU256" s="8" t="n">
        <v>0</v>
      </c>
      <c r="DV256" s="8" t="n">
        <v>0</v>
      </c>
      <c r="DW256" s="8" t="n">
        <v>0</v>
      </c>
      <c r="DX256" s="8" t="n">
        <v>1338</v>
      </c>
      <c r="DY256" s="8" t="n">
        <v>1787</v>
      </c>
      <c r="DZ256" s="8" t="n">
        <v>1017</v>
      </c>
      <c r="EA256" s="8" t="n">
        <v>1329</v>
      </c>
      <c r="EB256" s="8" t="n">
        <v>741</v>
      </c>
      <c r="EC256" s="8" t="n">
        <v>959</v>
      </c>
      <c r="ED256" s="8" t="n">
        <v>61</v>
      </c>
      <c r="EE256" s="8" t="n">
        <v>84.22</v>
      </c>
      <c r="EF256" s="8" t="n">
        <v>69</v>
      </c>
      <c r="EG256" s="8" t="n">
        <v>87</v>
      </c>
      <c r="EH256" s="12" t="n">
        <f aca="false">EF256/EB256</f>
        <v>0.0931174089068826</v>
      </c>
      <c r="EI256" s="20" t="n">
        <f aca="false">1-EG256/EC256</f>
        <v>0.909280500521376</v>
      </c>
      <c r="EJ256" s="21" t="n">
        <f aca="false">EH256+EI256</f>
        <v>1.00239790942826</v>
      </c>
      <c r="EK256" s="8" t="n">
        <v>1346</v>
      </c>
      <c r="EL256" s="8" t="n">
        <v>1787</v>
      </c>
      <c r="EM256" s="8" t="n">
        <v>1023</v>
      </c>
      <c r="EN256" s="8" t="n">
        <v>1326</v>
      </c>
      <c r="EO256" s="8" t="n">
        <v>743</v>
      </c>
      <c r="EP256" s="8" t="n">
        <v>955</v>
      </c>
      <c r="EQ256" s="8" t="n">
        <v>69</v>
      </c>
      <c r="ER256" s="8" t="n">
        <v>86</v>
      </c>
      <c r="ES256" s="8" t="n">
        <v>658</v>
      </c>
      <c r="ET256" s="8" t="n">
        <v>898</v>
      </c>
      <c r="EU256" s="8" t="n">
        <v>230</v>
      </c>
      <c r="EV256" s="8" t="n">
        <v>352</v>
      </c>
      <c r="EW256" s="8" t="n">
        <v>38</v>
      </c>
      <c r="EX256" s="8" t="n">
        <v>42</v>
      </c>
      <c r="EY256" s="8" t="n">
        <v>87</v>
      </c>
      <c r="EZ256" s="8" t="n">
        <v>99</v>
      </c>
      <c r="FA256" s="8" t="n">
        <v>0.9</v>
      </c>
      <c r="FB256" s="8" t="n">
        <v>3.6</v>
      </c>
      <c r="FC256" s="8" t="n">
        <v>4.5</v>
      </c>
      <c r="FD256" s="19" t="n">
        <v>25.95</v>
      </c>
      <c r="FE256" s="18" t="n">
        <f aca="false">FD256/V256</f>
        <v>0.328481012658228</v>
      </c>
      <c r="FF256" s="8" t="n">
        <v>1.6983</v>
      </c>
      <c r="FG256" s="8" t="n">
        <v>-0.07</v>
      </c>
      <c r="FH256" s="8" t="n">
        <v>-0.36</v>
      </c>
      <c r="FI256" s="8" t="n">
        <v>-0.43</v>
      </c>
      <c r="FJ256" s="22"/>
      <c r="FK256" s="22"/>
      <c r="FL256" s="22"/>
      <c r="FM256" s="8" t="n">
        <f aca="false">BL256+BS256+AH256+DT256</f>
        <v>300</v>
      </c>
      <c r="FN256" s="19" t="n">
        <f aca="false">IF(DS256&gt;0,(BL256+BR256)/DS256,0)</f>
        <v>12.5833333333333</v>
      </c>
      <c r="FO256" s="12" t="n">
        <v>0.019733359</v>
      </c>
      <c r="FP256" s="19" t="n">
        <f aca="false">Z256-AH256/10</f>
        <v>20.6</v>
      </c>
      <c r="FQ256" s="19" t="n">
        <f aca="false">Z256+DR256/5</f>
        <v>23.4004</v>
      </c>
      <c r="FR256" s="19" t="n">
        <f aca="false">(DX256+DY256)/AL256*60</f>
        <v>117.169192313701</v>
      </c>
      <c r="FS256" s="8" t="n">
        <v>4</v>
      </c>
      <c r="FT256" s="17" t="s">
        <v>326</v>
      </c>
      <c r="FU256" s="8" t="n">
        <v>195</v>
      </c>
      <c r="FV256" s="17" t="s">
        <v>1439</v>
      </c>
      <c r="FW256" s="17" t="s">
        <v>280</v>
      </c>
      <c r="FX256" s="23" t="n">
        <v>1000000</v>
      </c>
      <c r="FY256" s="23" t="n">
        <v>1000000</v>
      </c>
      <c r="FZ256" s="8" t="n">
        <v>548</v>
      </c>
      <c r="GA256" s="8" t="n">
        <v>27</v>
      </c>
      <c r="GB256" s="8" t="n">
        <v>82</v>
      </c>
      <c r="GC256" s="8" t="n">
        <v>109</v>
      </c>
      <c r="GD256" s="8" t="n">
        <v>1</v>
      </c>
      <c r="GE256" s="8" t="n">
        <v>524</v>
      </c>
      <c r="GF256" s="8" t="n">
        <v>566</v>
      </c>
      <c r="GG256" s="8" t="n">
        <v>8711</v>
      </c>
      <c r="GH256" s="8" t="n">
        <v>4.2</v>
      </c>
      <c r="GI256" s="8" t="n">
        <v>17.4</v>
      </c>
      <c r="GJ256" s="8" t="n">
        <v>21.5</v>
      </c>
      <c r="GK256" s="8" t="n">
        <f aca="false">Z256-AH256/10</f>
        <v>20.6</v>
      </c>
      <c r="GL256" s="22"/>
      <c r="GM256" s="22"/>
      <c r="GN256" s="22"/>
      <c r="GO256" s="22"/>
      <c r="GP256" s="22"/>
    </row>
    <row r="257" customFormat="false" ht="13.65" hidden="false" customHeight="true" outlineLevel="0" collapsed="false">
      <c r="A257" s="16" t="n">
        <v>33769</v>
      </c>
      <c r="B257" s="17" t="s">
        <v>1440</v>
      </c>
      <c r="C257" s="17" t="s">
        <v>272</v>
      </c>
      <c r="D257" s="17" t="s">
        <v>262</v>
      </c>
      <c r="E257" s="17" t="s">
        <v>262</v>
      </c>
      <c r="F257" s="8" t="n">
        <v>72</v>
      </c>
      <c r="G257" s="8" t="n">
        <v>223</v>
      </c>
      <c r="H257" s="8" t="n">
        <v>2010</v>
      </c>
      <c r="I257" s="8" t="n">
        <v>2</v>
      </c>
      <c r="J257" s="8" t="n">
        <v>42</v>
      </c>
      <c r="K257" s="17" t="s">
        <v>273</v>
      </c>
      <c r="L257" s="8" t="n">
        <v>2011</v>
      </c>
      <c r="M257" s="8" t="n">
        <v>25</v>
      </c>
      <c r="N257" s="8" t="n">
        <v>7</v>
      </c>
      <c r="O257" s="8" t="n">
        <v>8475758</v>
      </c>
      <c r="P257" s="17" t="s">
        <v>1441</v>
      </c>
      <c r="Q257" s="17" t="s">
        <v>1442</v>
      </c>
      <c r="R257" s="17" t="s">
        <v>1443</v>
      </c>
      <c r="S257" s="17" t="s">
        <v>1444</v>
      </c>
      <c r="T257" s="17" t="s">
        <v>299</v>
      </c>
      <c r="U257" s="17" t="s">
        <v>287</v>
      </c>
      <c r="V257" s="8" t="n">
        <v>75</v>
      </c>
      <c r="W257" s="8" t="n">
        <v>7</v>
      </c>
      <c r="X257" s="8" t="n">
        <v>9</v>
      </c>
      <c r="Y257" s="8" t="n">
        <v>7</v>
      </c>
      <c r="Z257" s="8" t="n">
        <v>16</v>
      </c>
      <c r="AA257" s="8" t="n">
        <v>16</v>
      </c>
      <c r="AB257" s="8" t="n">
        <v>71</v>
      </c>
      <c r="AC257" s="18" t="n">
        <f aca="false">Z257/V257</f>
        <v>0.213333333333333</v>
      </c>
      <c r="AD257" s="19" t="n">
        <f aca="false">IF(FZ257&gt;V257,Z257-V257*(GC257-Z257)/(FZ257-V257),0)</f>
        <v>-5.71052631578947</v>
      </c>
      <c r="AE257" s="19" t="n">
        <v>6.136</v>
      </c>
      <c r="AF257" s="8" t="n">
        <v>-6</v>
      </c>
      <c r="AG257" s="8" t="n">
        <v>-3.9</v>
      </c>
      <c r="AH257" s="8" t="n">
        <v>38</v>
      </c>
      <c r="AI257" s="8" t="n">
        <v>1157</v>
      </c>
      <c r="AJ257" s="8" t="n">
        <v>55570</v>
      </c>
      <c r="AK257" s="19" t="n">
        <v>926.16666666667</v>
      </c>
      <c r="AL257" s="8" t="n">
        <v>926.17</v>
      </c>
      <c r="AM257" s="8" t="n">
        <v>926</v>
      </c>
      <c r="AN257" s="18" t="n">
        <f aca="false">AJ257/60/V257</f>
        <v>12.3488888888889</v>
      </c>
      <c r="AO257" s="8" t="n">
        <v>20.88</v>
      </c>
      <c r="AP257" s="12" t="n">
        <f aca="false">IF(EF257&gt;0,Z257/EF257,0)</f>
        <v>0.571428571428571</v>
      </c>
      <c r="AQ257" s="8" t="n">
        <v>195</v>
      </c>
      <c r="AR257" s="8" t="n">
        <v>195</v>
      </c>
      <c r="AS257" s="8" t="n">
        <v>195</v>
      </c>
      <c r="AT257" s="8" t="n">
        <v>155</v>
      </c>
      <c r="AU257" s="8" t="n">
        <v>155</v>
      </c>
      <c r="AV257" s="8" t="n">
        <v>103</v>
      </c>
      <c r="AW257" s="8" t="n">
        <v>108</v>
      </c>
      <c r="AX257" s="8" t="n">
        <v>43</v>
      </c>
      <c r="AY257" s="8" t="n">
        <v>3</v>
      </c>
      <c r="AZ257" s="8" t="n">
        <v>6</v>
      </c>
      <c r="BA257" s="8" t="n">
        <f aca="false">AY257+AZ257</f>
        <v>9</v>
      </c>
      <c r="BB257" s="8" t="n">
        <v>9.92</v>
      </c>
      <c r="BC257" s="8" t="n">
        <v>30.9806</v>
      </c>
      <c r="BD257" s="19" t="n">
        <v>201.6</v>
      </c>
      <c r="BE257" s="19" t="n">
        <v>13.0602843260752</v>
      </c>
      <c r="BF257" s="19" t="n">
        <f aca="false">AQ257+BD257</f>
        <v>396.6</v>
      </c>
      <c r="BG257" s="19" t="n">
        <f aca="false">IF(AL257&gt;0,BF257/AL257*60,0)</f>
        <v>25.6929073496226</v>
      </c>
      <c r="BH257" s="8" t="n">
        <v>217</v>
      </c>
      <c r="BI257" s="8" t="n">
        <v>269</v>
      </c>
      <c r="BJ257" s="8" t="n">
        <v>309</v>
      </c>
      <c r="BK257" s="12" t="n">
        <f aca="false">BH257/(BH257+BJ257)</f>
        <v>0.41254752851711</v>
      </c>
      <c r="BL257" s="8" t="n">
        <v>151</v>
      </c>
      <c r="BM257" s="8" t="n">
        <v>151</v>
      </c>
      <c r="BN257" s="8" t="n">
        <v>88</v>
      </c>
      <c r="BO257" s="8" t="n">
        <f aca="false">BM257-BN257</f>
        <v>63</v>
      </c>
      <c r="BP257" s="8" t="n">
        <v>52</v>
      </c>
      <c r="BQ257" s="8" t="n">
        <v>18</v>
      </c>
      <c r="BR257" s="8" t="n">
        <v>16</v>
      </c>
      <c r="BS257" s="8" t="n">
        <v>62</v>
      </c>
      <c r="BT257" s="12" t="n">
        <f aca="false">BS257/(EA257+BS257)</f>
        <v>0.0746089049338147</v>
      </c>
      <c r="BU257" s="8" t="n">
        <v>16</v>
      </c>
      <c r="BV257" s="8" t="n">
        <v>17</v>
      </c>
      <c r="BW257" s="12" t="n">
        <f aca="false">IF(BU257+BV257&gt;0,BU257/(BU257+BV257),0)</f>
        <v>0.484848484848485</v>
      </c>
      <c r="BX257" s="8" t="n">
        <v>5</v>
      </c>
      <c r="BY257" s="8" t="n">
        <v>4</v>
      </c>
      <c r="BZ257" s="8" t="n">
        <v>6</v>
      </c>
      <c r="CA257" s="8" t="n">
        <v>5</v>
      </c>
      <c r="CB257" s="8" t="n">
        <v>5</v>
      </c>
      <c r="CC257" s="8" t="n">
        <v>8</v>
      </c>
      <c r="CD257" s="8" t="n">
        <v>3</v>
      </c>
      <c r="CE257" s="8" t="n">
        <v>5</v>
      </c>
      <c r="CF257" s="8" t="n">
        <v>10</v>
      </c>
      <c r="CG257" s="8" t="n">
        <v>7</v>
      </c>
      <c r="CH257" s="8" t="n">
        <v>9</v>
      </c>
      <c r="CI257" s="8" t="n">
        <v>8</v>
      </c>
      <c r="CJ257" s="8" t="n">
        <v>0</v>
      </c>
      <c r="CK257" s="8" t="n">
        <v>0</v>
      </c>
      <c r="CL257" s="8" t="n">
        <v>1</v>
      </c>
      <c r="CM257" s="8" t="n">
        <v>1</v>
      </c>
      <c r="CN257" s="8" t="n">
        <v>1</v>
      </c>
      <c r="CO257" s="8" t="n">
        <v>0</v>
      </c>
      <c r="CP257" s="8" t="n">
        <v>0</v>
      </c>
      <c r="CQ257" s="8" t="n">
        <v>1</v>
      </c>
      <c r="CR257" s="8" t="n">
        <v>1</v>
      </c>
      <c r="CS257" s="8" t="n">
        <v>0</v>
      </c>
      <c r="CT257" s="8" t="n">
        <v>1</v>
      </c>
      <c r="CU257" s="8" t="n">
        <v>1</v>
      </c>
      <c r="CV257" s="8" t="n">
        <v>0</v>
      </c>
      <c r="CW257" s="8" t="n">
        <v>3</v>
      </c>
      <c r="CX257" s="8" t="n">
        <v>2</v>
      </c>
      <c r="CY257" s="8" t="n">
        <v>1</v>
      </c>
      <c r="CZ257" s="8" t="n">
        <v>9</v>
      </c>
      <c r="DA257" s="8" t="n">
        <v>40</v>
      </c>
      <c r="DB257" s="8" t="n">
        <v>9</v>
      </c>
      <c r="DC257" s="8" t="n">
        <v>3</v>
      </c>
      <c r="DD257" s="8" t="n">
        <v>6</v>
      </c>
      <c r="DE257" s="8" t="n">
        <v>21</v>
      </c>
      <c r="DF257" s="8" t="n">
        <v>8</v>
      </c>
      <c r="DG257" s="8" t="n">
        <v>0</v>
      </c>
      <c r="DH257" s="8" t="n">
        <v>56</v>
      </c>
      <c r="DI257" s="8" t="n">
        <v>12</v>
      </c>
      <c r="DJ257" s="8" t="n">
        <v>9</v>
      </c>
      <c r="DK257" s="8" t="n">
        <v>12</v>
      </c>
      <c r="DL257" s="8" t="n">
        <v>10</v>
      </c>
      <c r="DM257" s="8" t="n">
        <v>2</v>
      </c>
      <c r="DN257" s="8" t="n">
        <v>11</v>
      </c>
      <c r="DO257" s="8" t="n">
        <v>9</v>
      </c>
      <c r="DP257" s="8" t="n">
        <v>2</v>
      </c>
      <c r="DQ257" s="8" t="n">
        <f aca="false">DJ257-DI257</f>
        <v>-3</v>
      </c>
      <c r="DR257" s="19" t="n">
        <v>-3.278</v>
      </c>
      <c r="DS257" s="8" t="n">
        <v>9</v>
      </c>
      <c r="DT257" s="8" t="n">
        <v>2</v>
      </c>
      <c r="DU257" s="8" t="n">
        <v>0</v>
      </c>
      <c r="DV257" s="8" t="n">
        <v>1</v>
      </c>
      <c r="DW257" s="8" t="n">
        <v>0</v>
      </c>
      <c r="DX257" s="8" t="n">
        <v>743</v>
      </c>
      <c r="DY257" s="8" t="n">
        <v>1055</v>
      </c>
      <c r="DZ257" s="8" t="n">
        <v>568</v>
      </c>
      <c r="EA257" s="8" t="n">
        <v>769</v>
      </c>
      <c r="EB257" s="8" t="n">
        <v>384</v>
      </c>
      <c r="EC257" s="8" t="n">
        <v>527</v>
      </c>
      <c r="ED257" s="8" t="n">
        <v>35.42</v>
      </c>
      <c r="EE257" s="8" t="n">
        <v>47.04</v>
      </c>
      <c r="EF257" s="8" t="n">
        <v>28</v>
      </c>
      <c r="EG257" s="8" t="n">
        <v>41</v>
      </c>
      <c r="EH257" s="12" t="n">
        <f aca="false">EF257/EB257</f>
        <v>0.0729166666666667</v>
      </c>
      <c r="EI257" s="20" t="n">
        <f aca="false">1-EG257/EC257</f>
        <v>0.922201138519924</v>
      </c>
      <c r="EJ257" s="21" t="n">
        <f aca="false">EH257+EI257</f>
        <v>0.995117805186591</v>
      </c>
      <c r="EK257" s="8" t="n">
        <v>744</v>
      </c>
      <c r="EL257" s="8" t="n">
        <v>1054</v>
      </c>
      <c r="EM257" s="8" t="n">
        <v>568</v>
      </c>
      <c r="EN257" s="8" t="n">
        <v>768</v>
      </c>
      <c r="EO257" s="8" t="n">
        <v>385</v>
      </c>
      <c r="EP257" s="8" t="n">
        <v>526</v>
      </c>
      <c r="EQ257" s="8" t="n">
        <v>28</v>
      </c>
      <c r="ER257" s="8" t="n">
        <v>41</v>
      </c>
      <c r="ES257" s="8" t="n">
        <v>388</v>
      </c>
      <c r="ET257" s="8" t="n">
        <v>534</v>
      </c>
      <c r="EU257" s="8" t="n">
        <v>144</v>
      </c>
      <c r="EV257" s="8" t="n">
        <v>200</v>
      </c>
      <c r="EW257" s="8" t="n">
        <v>14</v>
      </c>
      <c r="EX257" s="8" t="n">
        <v>25</v>
      </c>
      <c r="EY257" s="8" t="n">
        <v>56</v>
      </c>
      <c r="EZ257" s="8" t="n">
        <v>40</v>
      </c>
      <c r="FA257" s="8" t="n">
        <v>-0.2</v>
      </c>
      <c r="FB257" s="8" t="n">
        <v>0.8</v>
      </c>
      <c r="FC257" s="8" t="n">
        <v>0.5</v>
      </c>
      <c r="FD257" s="19" t="n">
        <v>11.06</v>
      </c>
      <c r="FE257" s="18" t="n">
        <f aca="false">FD257/V257</f>
        <v>0.147466666666667</v>
      </c>
      <c r="FF257" s="8" t="n">
        <v>1.1705</v>
      </c>
      <c r="FG257" s="8" t="n">
        <v>-0.09</v>
      </c>
      <c r="FH257" s="8" t="n">
        <v>-0.33</v>
      </c>
      <c r="FI257" s="8" t="n">
        <v>-0.42</v>
      </c>
      <c r="FJ257" s="22"/>
      <c r="FK257" s="22"/>
      <c r="FL257" s="22"/>
      <c r="FM257" s="8" t="n">
        <f aca="false">BL257+BS257+AH257+DT257</f>
        <v>253</v>
      </c>
      <c r="FN257" s="19" t="n">
        <f aca="false">IF(DS257&gt;0,(BL257+BR257)/DS257,0)</f>
        <v>18.5555555555556</v>
      </c>
      <c r="FO257" s="12" t="n">
        <v>0.0307362784</v>
      </c>
      <c r="FP257" s="19" t="n">
        <f aca="false">Z257-AH257/10</f>
        <v>12.2</v>
      </c>
      <c r="FQ257" s="19" t="n">
        <f aca="false">Z257+DR257/5</f>
        <v>15.3444</v>
      </c>
      <c r="FR257" s="19" t="n">
        <f aca="false">(DX257+DY257)/AL257*60</f>
        <v>116.479695952147</v>
      </c>
      <c r="FS257" s="22"/>
      <c r="FT257" s="22"/>
      <c r="FU257" s="22"/>
      <c r="FV257" s="22"/>
      <c r="FW257" s="17" t="s">
        <v>270</v>
      </c>
      <c r="FX257" s="23" t="n">
        <v>650000</v>
      </c>
      <c r="FY257" s="23" t="n">
        <v>650000</v>
      </c>
      <c r="FZ257" s="8" t="n">
        <v>341</v>
      </c>
      <c r="GA257" s="8" t="n">
        <v>40</v>
      </c>
      <c r="GB257" s="8" t="n">
        <v>53</v>
      </c>
      <c r="GC257" s="8" t="n">
        <v>93</v>
      </c>
      <c r="GD257" s="8" t="n">
        <v>-35</v>
      </c>
      <c r="GE257" s="8" t="n">
        <v>122</v>
      </c>
      <c r="GF257" s="8" t="n">
        <v>471</v>
      </c>
      <c r="GG257" s="8" t="n">
        <v>4379</v>
      </c>
      <c r="GH257" s="8" t="n">
        <v>2.5</v>
      </c>
      <c r="GI257" s="8" t="n">
        <v>3.6</v>
      </c>
      <c r="GJ257" s="8" t="n">
        <v>6.1</v>
      </c>
      <c r="GK257" s="8" t="n">
        <f aca="false">Z257-AH257/10</f>
        <v>12.2</v>
      </c>
      <c r="GL257" s="22"/>
      <c r="GM257" s="22"/>
      <c r="GN257" s="22"/>
      <c r="GO257" s="22"/>
      <c r="GP257" s="22"/>
    </row>
    <row r="258" customFormat="false" ht="13.65" hidden="false" customHeight="true" outlineLevel="0" collapsed="false">
      <c r="A258" s="16" t="n">
        <v>34534</v>
      </c>
      <c r="B258" s="17" t="s">
        <v>1445</v>
      </c>
      <c r="C258" s="17" t="s">
        <v>272</v>
      </c>
      <c r="D258" s="17" t="s">
        <v>262</v>
      </c>
      <c r="E258" s="17" t="s">
        <v>262</v>
      </c>
      <c r="F258" s="8" t="n">
        <v>72</v>
      </c>
      <c r="G258" s="8" t="n">
        <v>205</v>
      </c>
      <c r="H258" s="8" t="n">
        <v>2012</v>
      </c>
      <c r="I258" s="8" t="n">
        <v>2</v>
      </c>
      <c r="J258" s="8" t="n">
        <v>61</v>
      </c>
      <c r="K258" s="17" t="s">
        <v>263</v>
      </c>
      <c r="L258" s="8" t="n">
        <v>2015</v>
      </c>
      <c r="M258" s="8" t="n">
        <v>23</v>
      </c>
      <c r="N258" s="8" t="n">
        <v>3</v>
      </c>
      <c r="O258" s="8" t="n">
        <v>8476913</v>
      </c>
      <c r="P258" s="17" t="s">
        <v>1446</v>
      </c>
      <c r="Q258" s="17" t="s">
        <v>1447</v>
      </c>
      <c r="R258" s="17" t="s">
        <v>1448</v>
      </c>
      <c r="S258" s="17" t="s">
        <v>1449</v>
      </c>
      <c r="T258" s="17" t="s">
        <v>313</v>
      </c>
      <c r="U258" s="17" t="s">
        <v>473</v>
      </c>
      <c r="V258" s="8" t="n">
        <v>82</v>
      </c>
      <c r="W258" s="8" t="n">
        <v>11</v>
      </c>
      <c r="X258" s="8" t="n">
        <v>21</v>
      </c>
      <c r="Y258" s="8" t="n">
        <v>14</v>
      </c>
      <c r="Z258" s="8" t="n">
        <v>32</v>
      </c>
      <c r="AA258" s="8" t="n">
        <v>7</v>
      </c>
      <c r="AB258" s="8" t="n">
        <v>47</v>
      </c>
      <c r="AC258" s="18" t="n">
        <f aca="false">Z258/V258</f>
        <v>0.390243902439024</v>
      </c>
      <c r="AD258" s="19" t="n">
        <f aca="false">IF(FZ258&gt;V258,Z258-V258*(GC258-Z258)/(FZ258-V258),0)</f>
        <v>0.164705882352941</v>
      </c>
      <c r="AE258" s="19" t="n">
        <v>11.934</v>
      </c>
      <c r="AF258" s="8" t="n">
        <v>-30</v>
      </c>
      <c r="AG258" s="8" t="n">
        <v>0.1</v>
      </c>
      <c r="AH258" s="8" t="n">
        <v>14</v>
      </c>
      <c r="AI258" s="8" t="n">
        <v>1869</v>
      </c>
      <c r="AJ258" s="8" t="n">
        <v>75908</v>
      </c>
      <c r="AK258" s="19" t="n">
        <v>1265.1333333333</v>
      </c>
      <c r="AL258" s="8" t="n">
        <v>1265.1</v>
      </c>
      <c r="AM258" s="8" t="n">
        <v>1265</v>
      </c>
      <c r="AN258" s="18" t="n">
        <f aca="false">AJ258/60/V258</f>
        <v>15.4284552845529</v>
      </c>
      <c r="AO258" s="8" t="n">
        <v>25.79</v>
      </c>
      <c r="AP258" s="12" t="n">
        <f aca="false">IF(EF258&gt;0,Z258/EF258,0)</f>
        <v>0.666666666666667</v>
      </c>
      <c r="AQ258" s="8" t="n">
        <v>220</v>
      </c>
      <c r="AR258" s="8" t="n">
        <v>221</v>
      </c>
      <c r="AS258" s="8" t="n">
        <v>221</v>
      </c>
      <c r="AT258" s="8" t="n">
        <v>174</v>
      </c>
      <c r="AU258" s="8" t="n">
        <v>175</v>
      </c>
      <c r="AV258" s="8" t="n">
        <v>123</v>
      </c>
      <c r="AW258" s="8" t="n">
        <v>167</v>
      </c>
      <c r="AX258" s="8" t="n">
        <v>84</v>
      </c>
      <c r="AY258" s="8" t="n">
        <v>8</v>
      </c>
      <c r="AZ258" s="8" t="n">
        <v>26</v>
      </c>
      <c r="BA258" s="8" t="n">
        <f aca="false">AY258+AZ258</f>
        <v>34</v>
      </c>
      <c r="BB258" s="8" t="n">
        <v>15.95</v>
      </c>
      <c r="BC258" s="8" t="n">
        <v>26.3008</v>
      </c>
      <c r="BD258" s="19" t="n">
        <v>306.5</v>
      </c>
      <c r="BE258" s="19" t="n">
        <v>14.5360172840811</v>
      </c>
      <c r="BF258" s="19" t="n">
        <f aca="false">AQ258+BD258</f>
        <v>526.5</v>
      </c>
      <c r="BG258" s="19" t="n">
        <f aca="false">IF(AL258&gt;0,BF258/AL258*60,0)</f>
        <v>24.9703580744605</v>
      </c>
      <c r="BH258" s="8" t="n">
        <v>427</v>
      </c>
      <c r="BI258" s="8" t="n">
        <v>381</v>
      </c>
      <c r="BJ258" s="8" t="n">
        <v>367</v>
      </c>
      <c r="BK258" s="12" t="n">
        <f aca="false">BH258/(BH258+BJ258)</f>
        <v>0.537783375314861</v>
      </c>
      <c r="BL258" s="8" t="n">
        <v>71</v>
      </c>
      <c r="BM258" s="8" t="n">
        <v>71</v>
      </c>
      <c r="BN258" s="8" t="n">
        <v>95</v>
      </c>
      <c r="BO258" s="8" t="n">
        <f aca="false">BM258-BN258</f>
        <v>-24</v>
      </c>
      <c r="BP258" s="8" t="n">
        <v>52</v>
      </c>
      <c r="BQ258" s="8" t="n">
        <v>19</v>
      </c>
      <c r="BR258" s="8" t="n">
        <v>31</v>
      </c>
      <c r="BS258" s="8" t="n">
        <v>57</v>
      </c>
      <c r="BT258" s="12" t="n">
        <f aca="false">BS258/(EA258+BS258)</f>
        <v>0.0631229235880399</v>
      </c>
      <c r="BU258" s="8" t="n">
        <v>88</v>
      </c>
      <c r="BV258" s="8" t="n">
        <v>102</v>
      </c>
      <c r="BW258" s="12" t="n">
        <f aca="false">IF(BU258+BV258&gt;0,BU258/(BU258+BV258),0)</f>
        <v>0.463157894736842</v>
      </c>
      <c r="BX258" s="8" t="n">
        <v>20</v>
      </c>
      <c r="BY258" s="8" t="n">
        <v>23</v>
      </c>
      <c r="BZ258" s="8" t="n">
        <v>31</v>
      </c>
      <c r="CA258" s="8" t="n">
        <v>35</v>
      </c>
      <c r="CB258" s="8" t="n">
        <v>37</v>
      </c>
      <c r="CC258" s="8" t="n">
        <v>44</v>
      </c>
      <c r="CD258" s="8" t="n">
        <v>22</v>
      </c>
      <c r="CE258" s="8" t="n">
        <v>21</v>
      </c>
      <c r="CF258" s="8" t="n">
        <v>37</v>
      </c>
      <c r="CG258" s="8" t="n">
        <v>40</v>
      </c>
      <c r="CH258" s="8" t="n">
        <v>52</v>
      </c>
      <c r="CI258" s="8" t="n">
        <v>64</v>
      </c>
      <c r="CJ258" s="8" t="n">
        <v>0</v>
      </c>
      <c r="CK258" s="8" t="n">
        <v>0</v>
      </c>
      <c r="CL258" s="8" t="n">
        <v>4</v>
      </c>
      <c r="CM258" s="8" t="n">
        <v>1</v>
      </c>
      <c r="CN258" s="8" t="n">
        <v>1</v>
      </c>
      <c r="CO258" s="8" t="n">
        <v>0</v>
      </c>
      <c r="CP258" s="8" t="n">
        <v>0</v>
      </c>
      <c r="CQ258" s="8" t="n">
        <v>4</v>
      </c>
      <c r="CR258" s="8" t="n">
        <v>0</v>
      </c>
      <c r="CS258" s="8" t="n">
        <v>0</v>
      </c>
      <c r="CT258" s="8" t="n">
        <v>0</v>
      </c>
      <c r="CU258" s="8" t="n">
        <v>3</v>
      </c>
      <c r="CV258" s="8" t="n">
        <v>0</v>
      </c>
      <c r="CW258" s="8" t="n">
        <v>4</v>
      </c>
      <c r="CX258" s="8" t="n">
        <v>1</v>
      </c>
      <c r="CY258" s="8" t="n">
        <v>1</v>
      </c>
      <c r="CZ258" s="8" t="n">
        <v>3</v>
      </c>
      <c r="DA258" s="8" t="n">
        <v>47</v>
      </c>
      <c r="DB258" s="8" t="n">
        <v>9</v>
      </c>
      <c r="DC258" s="8" t="n">
        <v>3</v>
      </c>
      <c r="DD258" s="8" t="n">
        <v>8</v>
      </c>
      <c r="DE258" s="8" t="n">
        <v>14</v>
      </c>
      <c r="DF258" s="8" t="n">
        <v>15</v>
      </c>
      <c r="DG258" s="8" t="n">
        <v>5</v>
      </c>
      <c r="DH258" s="8" t="n">
        <v>69</v>
      </c>
      <c r="DI258" s="8" t="n">
        <v>7</v>
      </c>
      <c r="DJ258" s="8" t="n">
        <v>15</v>
      </c>
      <c r="DK258" s="8" t="n">
        <v>7</v>
      </c>
      <c r="DL258" s="8" t="n">
        <v>7</v>
      </c>
      <c r="DM258" s="8" t="n">
        <v>0</v>
      </c>
      <c r="DN258" s="8" t="n">
        <v>14</v>
      </c>
      <c r="DO258" s="8" t="n">
        <v>14</v>
      </c>
      <c r="DP258" s="8" t="n">
        <v>0</v>
      </c>
      <c r="DQ258" s="8" t="n">
        <f aca="false">DJ258-DI258</f>
        <v>8</v>
      </c>
      <c r="DR258" s="19" t="n">
        <v>6.895</v>
      </c>
      <c r="DS258" s="8" t="n">
        <v>7</v>
      </c>
      <c r="DT258" s="8" t="n">
        <v>0</v>
      </c>
      <c r="DU258" s="8" t="n">
        <v>0</v>
      </c>
      <c r="DV258" s="8" t="n">
        <v>0</v>
      </c>
      <c r="DW258" s="8" t="n">
        <v>0</v>
      </c>
      <c r="DX258" s="8" t="n">
        <v>1172</v>
      </c>
      <c r="DY258" s="8" t="n">
        <v>1156</v>
      </c>
      <c r="DZ258" s="8" t="n">
        <v>861</v>
      </c>
      <c r="EA258" s="8" t="n">
        <v>846</v>
      </c>
      <c r="EB258" s="8" t="n">
        <v>625</v>
      </c>
      <c r="EC258" s="8" t="n">
        <v>601</v>
      </c>
      <c r="ED258" s="8" t="n">
        <v>60.1</v>
      </c>
      <c r="EE258" s="8" t="n">
        <v>53.61</v>
      </c>
      <c r="EF258" s="8" t="n">
        <v>48</v>
      </c>
      <c r="EG258" s="8" t="n">
        <v>71</v>
      </c>
      <c r="EH258" s="12" t="n">
        <f aca="false">EF258/EB258</f>
        <v>0.0768</v>
      </c>
      <c r="EI258" s="20" t="n">
        <f aca="false">1-EG258/EC258</f>
        <v>0.881863560732113</v>
      </c>
      <c r="EJ258" s="21" t="n">
        <f aca="false">EH258+EI258</f>
        <v>0.958663560732113</v>
      </c>
      <c r="EK258" s="8" t="n">
        <v>1174</v>
      </c>
      <c r="EL258" s="8" t="n">
        <v>1155</v>
      </c>
      <c r="EM258" s="8" t="n">
        <v>862</v>
      </c>
      <c r="EN258" s="8" t="n">
        <v>845</v>
      </c>
      <c r="EO258" s="8" t="n">
        <v>627</v>
      </c>
      <c r="EP258" s="8" t="n">
        <v>600</v>
      </c>
      <c r="EQ258" s="8" t="n">
        <v>48</v>
      </c>
      <c r="ER258" s="8" t="n">
        <v>71</v>
      </c>
      <c r="ES258" s="8" t="n">
        <v>601</v>
      </c>
      <c r="ET258" s="8" t="n">
        <v>556</v>
      </c>
      <c r="EU258" s="8" t="n">
        <v>255</v>
      </c>
      <c r="EV258" s="8" t="n">
        <v>198</v>
      </c>
      <c r="EW258" s="8" t="n">
        <v>27</v>
      </c>
      <c r="EX258" s="8" t="n">
        <v>30</v>
      </c>
      <c r="EY258" s="8" t="n">
        <v>80</v>
      </c>
      <c r="EZ258" s="8" t="n">
        <v>74</v>
      </c>
      <c r="FA258" s="8" t="n">
        <v>1</v>
      </c>
      <c r="FB258" s="8" t="n">
        <v>0.4</v>
      </c>
      <c r="FC258" s="8" t="n">
        <v>1.4</v>
      </c>
      <c r="FD258" s="19" t="n">
        <v>28.31</v>
      </c>
      <c r="FE258" s="18" t="n">
        <f aca="false">FD258/V258</f>
        <v>0.345243902439024</v>
      </c>
      <c r="FF258" s="8" t="n">
        <v>2.6573</v>
      </c>
      <c r="FG258" s="8" t="n">
        <v>-0.29</v>
      </c>
      <c r="FH258" s="8" t="n">
        <v>0</v>
      </c>
      <c r="FI258" s="8" t="n">
        <v>-0.29</v>
      </c>
      <c r="FJ258" s="22"/>
      <c r="FK258" s="22"/>
      <c r="FL258" s="22"/>
      <c r="FM258" s="8" t="n">
        <f aca="false">BL258+BS258+AH258+DT258</f>
        <v>142</v>
      </c>
      <c r="FN258" s="19" t="n">
        <f aca="false">IF(DS258&gt;0,(BL258+BR258)/DS258,0)</f>
        <v>14.5714285714286</v>
      </c>
      <c r="FO258" s="12" t="n">
        <v>0.05</v>
      </c>
      <c r="FP258" s="19" t="n">
        <f aca="false">Z258-AH258/10</f>
        <v>30.6</v>
      </c>
      <c r="FQ258" s="19" t="n">
        <f aca="false">Z258+DR258/5</f>
        <v>33.379</v>
      </c>
      <c r="FR258" s="19" t="n">
        <f aca="false">(DX258+DY258)/AL258*60</f>
        <v>110.410244249467</v>
      </c>
      <c r="FS258" s="22"/>
      <c r="FT258" s="22"/>
      <c r="FU258" s="22"/>
      <c r="FV258" s="22"/>
      <c r="FW258" s="17" t="s">
        <v>270</v>
      </c>
      <c r="FX258" s="23" t="n">
        <v>925000</v>
      </c>
      <c r="FY258" s="23" t="n">
        <v>870000</v>
      </c>
      <c r="FZ258" s="8" t="n">
        <v>167</v>
      </c>
      <c r="GA258" s="8" t="n">
        <v>24</v>
      </c>
      <c r="GB258" s="8" t="n">
        <v>41</v>
      </c>
      <c r="GC258" s="8" t="n">
        <v>65</v>
      </c>
      <c r="GD258" s="8" t="n">
        <v>-32</v>
      </c>
      <c r="GE258" s="8" t="n">
        <v>28</v>
      </c>
      <c r="GF258" s="8" t="n">
        <v>239</v>
      </c>
      <c r="GG258" s="8" t="n">
        <v>2461</v>
      </c>
      <c r="GH258" s="8" t="n">
        <v>2.7</v>
      </c>
      <c r="GI258" s="8" t="n">
        <v>1.5</v>
      </c>
      <c r="GJ258" s="8" t="n">
        <v>4.2</v>
      </c>
      <c r="GK258" s="8" t="n">
        <f aca="false">Z258-AH258/10</f>
        <v>30.6</v>
      </c>
      <c r="GL258" s="22"/>
      <c r="GM258" s="22"/>
      <c r="GN258" s="22"/>
      <c r="GO258" s="22"/>
      <c r="GP258" s="22"/>
    </row>
    <row r="259" customFormat="false" ht="13.65" hidden="false" customHeight="true" outlineLevel="0" collapsed="false">
      <c r="A259" s="16" t="n">
        <v>34828</v>
      </c>
      <c r="B259" s="17" t="s">
        <v>459</v>
      </c>
      <c r="C259" s="17" t="s">
        <v>460</v>
      </c>
      <c r="D259" s="17" t="s">
        <v>262</v>
      </c>
      <c r="E259" s="17" t="s">
        <v>262</v>
      </c>
      <c r="F259" s="8" t="n">
        <v>76</v>
      </c>
      <c r="G259" s="8" t="n">
        <v>215</v>
      </c>
      <c r="H259" s="8" t="n">
        <v>2013</v>
      </c>
      <c r="I259" s="8" t="n">
        <v>2</v>
      </c>
      <c r="J259" s="8" t="n">
        <v>50</v>
      </c>
      <c r="K259" s="17" t="s">
        <v>263</v>
      </c>
      <c r="L259" s="8" t="n">
        <v>2017</v>
      </c>
      <c r="M259" s="8" t="n">
        <v>22</v>
      </c>
      <c r="N259" s="8" t="n">
        <v>1</v>
      </c>
      <c r="O259" s="8" t="n">
        <v>8477471</v>
      </c>
      <c r="P259" s="17" t="s">
        <v>1450</v>
      </c>
      <c r="Q259" s="17" t="s">
        <v>1451</v>
      </c>
      <c r="R259" s="17" t="s">
        <v>1452</v>
      </c>
      <c r="S259" s="17" t="s">
        <v>877</v>
      </c>
      <c r="T259" s="17" t="s">
        <v>278</v>
      </c>
      <c r="U259" s="17" t="s">
        <v>473</v>
      </c>
      <c r="V259" s="8" t="n">
        <v>6</v>
      </c>
      <c r="W259" s="8" t="n">
        <v>0</v>
      </c>
      <c r="X259" s="8" t="n">
        <v>1</v>
      </c>
      <c r="Y259" s="8" t="n">
        <v>0</v>
      </c>
      <c r="Z259" s="8" t="n">
        <v>1</v>
      </c>
      <c r="AA259" s="8" t="n">
        <v>24</v>
      </c>
      <c r="AB259" s="8" t="n">
        <v>78</v>
      </c>
      <c r="AC259" s="18" t="n">
        <f aca="false">Z259/V259</f>
        <v>0.166666666666667</v>
      </c>
      <c r="AD259" s="19" t="n">
        <f aca="false">IF(FZ259&gt;V259,Z259-V259*(GC259-Z259)/(FZ259-V259),0)</f>
        <v>0</v>
      </c>
      <c r="AE259" s="19" t="n">
        <v>0.306</v>
      </c>
      <c r="AF259" s="8" t="n">
        <v>3</v>
      </c>
      <c r="AG259" s="8" t="n">
        <v>-0.3</v>
      </c>
      <c r="AH259" s="8" t="n">
        <v>26</v>
      </c>
      <c r="AI259" s="8" t="n">
        <v>96</v>
      </c>
      <c r="AJ259" s="8" t="n">
        <v>3906</v>
      </c>
      <c r="AK259" s="19" t="n">
        <v>65.1</v>
      </c>
      <c r="AL259" s="8" t="n">
        <v>65.1</v>
      </c>
      <c r="AM259" s="8" t="n">
        <v>65</v>
      </c>
      <c r="AN259" s="18" t="n">
        <f aca="false">AJ259/60/V259</f>
        <v>10.85</v>
      </c>
      <c r="AO259" s="8" t="n">
        <v>18.43</v>
      </c>
      <c r="AP259" s="12" t="n">
        <f aca="false">IF(EF259&gt;0,Z259/EF259,0)</f>
        <v>0.25</v>
      </c>
      <c r="AQ259" s="8" t="n">
        <v>10</v>
      </c>
      <c r="AR259" s="8" t="n">
        <v>10</v>
      </c>
      <c r="AS259" s="8" t="n">
        <v>10</v>
      </c>
      <c r="AT259" s="8" t="n">
        <v>9</v>
      </c>
      <c r="AU259" s="8" t="n">
        <v>9</v>
      </c>
      <c r="AV259" s="8" t="n">
        <v>6</v>
      </c>
      <c r="AW259" s="8" t="n">
        <v>2</v>
      </c>
      <c r="AX259" s="8" t="n">
        <v>0</v>
      </c>
      <c r="AY259" s="8" t="n">
        <v>0</v>
      </c>
      <c r="AZ259" s="8" t="n">
        <v>0</v>
      </c>
      <c r="BA259" s="8" t="n">
        <f aca="false">AY259+AZ259</f>
        <v>0</v>
      </c>
      <c r="BB259" s="8" t="n">
        <v>0.16</v>
      </c>
      <c r="BC259" s="8" t="n">
        <v>57.6667</v>
      </c>
      <c r="BD259" s="19" t="n">
        <v>0</v>
      </c>
      <c r="BE259" s="19" t="n">
        <v>0</v>
      </c>
      <c r="BF259" s="19" t="n">
        <f aca="false">AQ259+BD259</f>
        <v>10</v>
      </c>
      <c r="BG259" s="19" t="n">
        <f aca="false">IF(AL259&gt;0,BF259/AL259*60,0)</f>
        <v>9.21658986175115</v>
      </c>
      <c r="BH259" s="8" t="n">
        <v>10</v>
      </c>
      <c r="BI259" s="8" t="n">
        <v>14</v>
      </c>
      <c r="BJ259" s="8" t="n">
        <v>24</v>
      </c>
      <c r="BK259" s="12" t="n">
        <f aca="false">BH259/(BH259+BJ259)</f>
        <v>0.294117647058823</v>
      </c>
      <c r="BL259" s="8" t="n">
        <v>7</v>
      </c>
      <c r="BM259" s="8" t="n">
        <v>7</v>
      </c>
      <c r="BN259" s="8" t="n">
        <v>2</v>
      </c>
      <c r="BO259" s="8" t="n">
        <f aca="false">BM259-BN259</f>
        <v>5</v>
      </c>
      <c r="BP259" s="8" t="n">
        <v>3</v>
      </c>
      <c r="BQ259" s="8" t="n">
        <v>1</v>
      </c>
      <c r="BR259" s="8" t="n">
        <v>0</v>
      </c>
      <c r="BS259" s="8" t="n">
        <v>2</v>
      </c>
      <c r="BT259" s="12" t="n">
        <f aca="false">BS259/(EA259+BS259)</f>
        <v>0.0444444444444445</v>
      </c>
      <c r="BU259" s="8" t="n">
        <v>0</v>
      </c>
      <c r="BV259" s="8" t="n">
        <v>0</v>
      </c>
      <c r="BW259" s="12" t="n">
        <f aca="false">IF(BU259+BV259&gt;0,BU259/(BU259+BV259),0)</f>
        <v>0</v>
      </c>
      <c r="BX259" s="8" t="n">
        <v>0</v>
      </c>
      <c r="BY259" s="8" t="n">
        <v>0</v>
      </c>
      <c r="BZ259" s="8" t="n">
        <v>0</v>
      </c>
      <c r="CA259" s="8" t="n">
        <v>0</v>
      </c>
      <c r="CB259" s="8" t="n">
        <v>0</v>
      </c>
      <c r="CC259" s="8" t="n">
        <v>0</v>
      </c>
      <c r="CD259" s="8" t="n">
        <v>0</v>
      </c>
      <c r="CE259" s="8" t="n">
        <v>0</v>
      </c>
      <c r="CF259" s="8" t="n">
        <v>0</v>
      </c>
      <c r="CG259" s="8" t="n">
        <v>0</v>
      </c>
      <c r="CH259" s="8" t="n">
        <v>0</v>
      </c>
      <c r="CI259" s="8" t="n">
        <v>0</v>
      </c>
      <c r="CJ259" s="8" t="n">
        <v>0</v>
      </c>
      <c r="CK259" s="8" t="n">
        <v>0</v>
      </c>
      <c r="CL259" s="8" t="n">
        <v>0</v>
      </c>
      <c r="CM259" s="8" t="n">
        <v>0</v>
      </c>
      <c r="CN259" s="8" t="n">
        <v>0</v>
      </c>
      <c r="CO259" s="8" t="n">
        <v>0</v>
      </c>
      <c r="CP259" s="8" t="n">
        <v>0</v>
      </c>
      <c r="CQ259" s="8" t="n">
        <v>0</v>
      </c>
      <c r="CR259" s="8" t="n">
        <v>0</v>
      </c>
      <c r="CS259" s="8" t="n">
        <v>0</v>
      </c>
      <c r="CT259" s="8" t="n">
        <v>0</v>
      </c>
      <c r="CU259" s="8" t="n">
        <v>0</v>
      </c>
      <c r="CV259" s="8" t="n">
        <v>0</v>
      </c>
      <c r="CW259" s="8" t="n">
        <v>0</v>
      </c>
      <c r="CX259" s="8" t="n">
        <v>0</v>
      </c>
      <c r="CY259" s="8" t="n">
        <v>0</v>
      </c>
      <c r="CZ259" s="8" t="n">
        <v>0</v>
      </c>
      <c r="DA259" s="8" t="n">
        <v>3</v>
      </c>
      <c r="DB259" s="8" t="n">
        <v>0</v>
      </c>
      <c r="DC259" s="8" t="n">
        <v>0</v>
      </c>
      <c r="DD259" s="8" t="n">
        <v>3</v>
      </c>
      <c r="DE259" s="8" t="n">
        <v>0</v>
      </c>
      <c r="DF259" s="8" t="n">
        <v>0</v>
      </c>
      <c r="DG259" s="8" t="n">
        <v>0</v>
      </c>
      <c r="DH259" s="8" t="n">
        <v>3</v>
      </c>
      <c r="DI259" s="8" t="n">
        <v>6</v>
      </c>
      <c r="DJ259" s="8" t="n">
        <v>4</v>
      </c>
      <c r="DK259" s="8" t="n">
        <v>6</v>
      </c>
      <c r="DL259" s="8" t="n">
        <v>4</v>
      </c>
      <c r="DM259" s="8" t="n">
        <v>2</v>
      </c>
      <c r="DN259" s="8" t="n">
        <v>5</v>
      </c>
      <c r="DO259" s="8" t="n">
        <v>3</v>
      </c>
      <c r="DP259" s="8" t="n">
        <v>2</v>
      </c>
      <c r="DQ259" s="8" t="n">
        <f aca="false">DJ259-DI259</f>
        <v>-2</v>
      </c>
      <c r="DR259" s="19" t="n">
        <v>-1.718</v>
      </c>
      <c r="DS259" s="8" t="n">
        <v>3</v>
      </c>
      <c r="DT259" s="8" t="n">
        <v>2</v>
      </c>
      <c r="DU259" s="8" t="n">
        <v>0</v>
      </c>
      <c r="DV259" s="8" t="n">
        <v>0</v>
      </c>
      <c r="DW259" s="8" t="n">
        <v>1</v>
      </c>
      <c r="DX259" s="8" t="n">
        <v>50</v>
      </c>
      <c r="DY259" s="8" t="n">
        <v>62</v>
      </c>
      <c r="DZ259" s="8" t="n">
        <v>42</v>
      </c>
      <c r="EA259" s="8" t="n">
        <v>43</v>
      </c>
      <c r="EB259" s="8" t="n">
        <v>26</v>
      </c>
      <c r="EC259" s="8" t="n">
        <v>32</v>
      </c>
      <c r="ED259" s="8" t="n">
        <v>2</v>
      </c>
      <c r="EE259" s="8" t="n">
        <v>2.26</v>
      </c>
      <c r="EF259" s="8" t="n">
        <v>4</v>
      </c>
      <c r="EG259" s="8" t="n">
        <v>1</v>
      </c>
      <c r="EH259" s="12" t="n">
        <f aca="false">EF259/EB259</f>
        <v>0.153846153846154</v>
      </c>
      <c r="EI259" s="20" t="n">
        <f aca="false">1-EG259/EC259</f>
        <v>0.96875</v>
      </c>
      <c r="EJ259" s="21" t="n">
        <f aca="false">EH259+EI259</f>
        <v>1.12259615384615</v>
      </c>
      <c r="EK259" s="8" t="n">
        <v>51</v>
      </c>
      <c r="EL259" s="8" t="n">
        <v>62</v>
      </c>
      <c r="EM259" s="8" t="n">
        <v>43</v>
      </c>
      <c r="EN259" s="8" t="n">
        <v>43</v>
      </c>
      <c r="EO259" s="8" t="n">
        <v>27</v>
      </c>
      <c r="EP259" s="8" t="n">
        <v>32</v>
      </c>
      <c r="EQ259" s="8" t="n">
        <v>4</v>
      </c>
      <c r="ER259" s="8" t="n">
        <v>1</v>
      </c>
      <c r="ES259" s="8" t="n">
        <v>24</v>
      </c>
      <c r="ET259" s="8" t="n">
        <v>32</v>
      </c>
      <c r="EU259" s="8" t="n">
        <v>7</v>
      </c>
      <c r="EV259" s="8" t="n">
        <v>11</v>
      </c>
      <c r="EW259" s="8" t="n">
        <v>1</v>
      </c>
      <c r="EX259" s="8" t="n">
        <v>0</v>
      </c>
      <c r="EY259" s="8" t="n">
        <v>9</v>
      </c>
      <c r="EZ259" s="8" t="n">
        <v>11</v>
      </c>
      <c r="FA259" s="8" t="n">
        <v>0</v>
      </c>
      <c r="FB259" s="8" t="n">
        <v>0.4</v>
      </c>
      <c r="FC259" s="8" t="n">
        <v>0.4</v>
      </c>
      <c r="FD259" s="19" t="n">
        <v>0.85</v>
      </c>
      <c r="FE259" s="18" t="n">
        <f aca="false">FD259/V259</f>
        <v>0.141666666666667</v>
      </c>
      <c r="FF259" s="8" t="n">
        <v>0.0096</v>
      </c>
      <c r="FG259" s="8" t="n">
        <v>0</v>
      </c>
      <c r="FH259" s="8" t="n">
        <v>0</v>
      </c>
      <c r="FI259" s="8" t="n">
        <v>0</v>
      </c>
      <c r="FJ259" s="22"/>
      <c r="FK259" s="22"/>
      <c r="FL259" s="22"/>
      <c r="FM259" s="8" t="n">
        <f aca="false">BL259+BS259+AH259+DT259</f>
        <v>37</v>
      </c>
      <c r="FN259" s="19" t="n">
        <f aca="false">IF(DS259&gt;0,(BL259+BR259)/DS259,0)</f>
        <v>2.33333333333333</v>
      </c>
      <c r="FO259" s="12" t="n">
        <v>0</v>
      </c>
      <c r="FP259" s="19" t="n">
        <f aca="false">Z259-AH259/10</f>
        <v>-1.6</v>
      </c>
      <c r="FQ259" s="19" t="n">
        <f aca="false">Z259+DR259/5</f>
        <v>0.6564</v>
      </c>
      <c r="FR259" s="19" t="n">
        <f aca="false">(DX259+DY259)/AL259*60</f>
        <v>103.225806451613</v>
      </c>
      <c r="FS259" s="22"/>
      <c r="FT259" s="22"/>
      <c r="FU259" s="22"/>
      <c r="FV259" s="17" t="s">
        <v>427</v>
      </c>
      <c r="FW259" s="17" t="s">
        <v>270</v>
      </c>
      <c r="FX259" s="23" t="n">
        <v>827500</v>
      </c>
      <c r="FY259" s="23" t="n">
        <v>770833</v>
      </c>
      <c r="FZ259" s="8" t="n">
        <v>6</v>
      </c>
      <c r="GA259" s="8" t="n">
        <v>0</v>
      </c>
      <c r="GB259" s="8" t="n">
        <v>1</v>
      </c>
      <c r="GC259" s="8" t="n">
        <v>1</v>
      </c>
      <c r="GD259" s="8" t="n">
        <v>3</v>
      </c>
      <c r="GE259" s="8" t="n">
        <v>26</v>
      </c>
      <c r="GF259" s="8" t="n">
        <v>6</v>
      </c>
      <c r="GG259" s="8" t="n">
        <v>65</v>
      </c>
      <c r="GH259" s="8" t="n">
        <v>0</v>
      </c>
      <c r="GI259" s="8" t="n">
        <v>0.4</v>
      </c>
      <c r="GJ259" s="8" t="n">
        <v>0.4</v>
      </c>
      <c r="GK259" s="8" t="n">
        <f aca="false">Z259-AH259/10</f>
        <v>-1.6</v>
      </c>
      <c r="GL259" s="22"/>
      <c r="GM259" s="22"/>
      <c r="GN259" s="22"/>
      <c r="GO259" s="22"/>
      <c r="GP259" s="22"/>
    </row>
    <row r="260" customFormat="false" ht="13.65" hidden="false" customHeight="true" outlineLevel="0" collapsed="false">
      <c r="A260" s="16" t="n">
        <v>31147</v>
      </c>
      <c r="B260" s="17" t="s">
        <v>465</v>
      </c>
      <c r="C260" s="17" t="s">
        <v>460</v>
      </c>
      <c r="D260" s="17" t="s">
        <v>262</v>
      </c>
      <c r="E260" s="17" t="s">
        <v>262</v>
      </c>
      <c r="F260" s="8" t="n">
        <v>76</v>
      </c>
      <c r="G260" s="8" t="n">
        <v>225</v>
      </c>
      <c r="H260" s="8" t="n">
        <v>2003</v>
      </c>
      <c r="I260" s="8" t="n">
        <v>1</v>
      </c>
      <c r="J260" s="8" t="n">
        <v>9</v>
      </c>
      <c r="K260" s="17" t="s">
        <v>263</v>
      </c>
      <c r="L260" s="8" t="n">
        <v>2005</v>
      </c>
      <c r="M260" s="8" t="n">
        <v>32</v>
      </c>
      <c r="N260" s="8" t="n">
        <v>13</v>
      </c>
      <c r="O260" s="8" t="n">
        <v>8470602</v>
      </c>
      <c r="P260" s="17" t="s">
        <v>1453</v>
      </c>
      <c r="Q260" s="17" t="s">
        <v>1454</v>
      </c>
      <c r="R260" s="17" t="s">
        <v>1455</v>
      </c>
      <c r="S260" s="17" t="s">
        <v>1456</v>
      </c>
      <c r="T260" s="17" t="s">
        <v>278</v>
      </c>
      <c r="U260" s="17" t="s">
        <v>1457</v>
      </c>
      <c r="V260" s="8" t="n">
        <v>79</v>
      </c>
      <c r="W260" s="8" t="n">
        <v>6</v>
      </c>
      <c r="X260" s="8" t="n">
        <v>20</v>
      </c>
      <c r="Y260" s="8" t="n">
        <v>11</v>
      </c>
      <c r="Z260" s="8" t="n">
        <v>26</v>
      </c>
      <c r="AA260" s="8" t="n">
        <v>0</v>
      </c>
      <c r="AB260" s="8" t="n">
        <v>0</v>
      </c>
      <c r="AC260" s="18" t="n">
        <f aca="false">Z260/V260</f>
        <v>0.329113924050633</v>
      </c>
      <c r="AD260" s="19" t="n">
        <f aca="false">IF(FZ260&gt;V260,Z260-V260*(GC260-Z260)/(FZ260-V260),0)</f>
        <v>-14.4634146341463</v>
      </c>
      <c r="AE260" s="19" t="n">
        <v>8.896</v>
      </c>
      <c r="AF260" s="8" t="n">
        <v>-15</v>
      </c>
      <c r="AG260" s="8" t="n">
        <v>-11.3</v>
      </c>
      <c r="AH260" s="8" t="n">
        <v>49</v>
      </c>
      <c r="AI260" s="8" t="n">
        <v>2094</v>
      </c>
      <c r="AJ260" s="8" t="n">
        <v>94786</v>
      </c>
      <c r="AK260" s="19" t="n">
        <v>1579.7666666667</v>
      </c>
      <c r="AL260" s="8" t="n">
        <v>1579.27</v>
      </c>
      <c r="AM260" s="8" t="n">
        <v>1580</v>
      </c>
      <c r="AN260" s="18" t="n">
        <f aca="false">AJ260/60/V260</f>
        <v>19.9970464135021</v>
      </c>
      <c r="AO260" s="8" t="n">
        <v>33.31</v>
      </c>
      <c r="AP260" s="12" t="n">
        <f aca="false">IF(EF260&gt;0,Z260/EF260,0)</f>
        <v>0.412698412698413</v>
      </c>
      <c r="AQ260" s="8" t="n">
        <v>257</v>
      </c>
      <c r="AR260" s="8" t="n">
        <v>257</v>
      </c>
      <c r="AS260" s="8" t="n">
        <v>256</v>
      </c>
      <c r="AT260" s="8" t="n">
        <v>185</v>
      </c>
      <c r="AU260" s="8" t="n">
        <v>184</v>
      </c>
      <c r="AV260" s="8" t="n">
        <v>134</v>
      </c>
      <c r="AW260" s="8" t="n">
        <v>68</v>
      </c>
      <c r="AX260" s="8" t="n">
        <v>7</v>
      </c>
      <c r="AY260" s="8" t="n">
        <v>2</v>
      </c>
      <c r="AZ260" s="8" t="n">
        <v>18</v>
      </c>
      <c r="BA260" s="8" t="n">
        <f aca="false">AY260+AZ260</f>
        <v>20</v>
      </c>
      <c r="BB260" s="8" t="n">
        <v>5.13</v>
      </c>
      <c r="BC260" s="8" t="n">
        <v>53.7985</v>
      </c>
      <c r="BD260" s="19" t="n">
        <v>192.9</v>
      </c>
      <c r="BE260" s="19" t="n">
        <v>7.32639841326763</v>
      </c>
      <c r="BF260" s="19" t="n">
        <f aca="false">AQ260+BD260</f>
        <v>449.9</v>
      </c>
      <c r="BG260" s="19" t="n">
        <f aca="false">IF(AL260&gt;0,BF260/AL260*60,0)</f>
        <v>17.0927073901233</v>
      </c>
      <c r="BH260" s="8" t="n">
        <v>511</v>
      </c>
      <c r="BI260" s="8" t="n">
        <v>500</v>
      </c>
      <c r="BJ260" s="8" t="n">
        <v>546</v>
      </c>
      <c r="BK260" s="12" t="n">
        <f aca="false">BH260/(BH260+BJ260)</f>
        <v>0.483443708609271</v>
      </c>
      <c r="BL260" s="8" t="n">
        <v>161</v>
      </c>
      <c r="BM260" s="8" t="n">
        <v>161</v>
      </c>
      <c r="BN260" s="8" t="n">
        <v>70</v>
      </c>
      <c r="BO260" s="8" t="n">
        <f aca="false">BM260-BN260</f>
        <v>91</v>
      </c>
      <c r="BP260" s="8" t="n">
        <v>50</v>
      </c>
      <c r="BQ260" s="8" t="n">
        <v>52</v>
      </c>
      <c r="BR260" s="8" t="n">
        <v>20</v>
      </c>
      <c r="BS260" s="8" t="n">
        <v>154</v>
      </c>
      <c r="BT260" s="12" t="n">
        <f aca="false">BS260/(EA260+BS260)</f>
        <v>0.11</v>
      </c>
      <c r="BU260" s="8" t="n">
        <v>0</v>
      </c>
      <c r="BV260" s="8" t="n">
        <v>0</v>
      </c>
      <c r="BW260" s="12" t="n">
        <f aca="false">IF(BU260+BV260&gt;0,BU260/(BU260+BV260),0)</f>
        <v>0</v>
      </c>
      <c r="BX260" s="8" t="n">
        <v>0</v>
      </c>
      <c r="BY260" s="8" t="n">
        <v>0</v>
      </c>
      <c r="BZ260" s="8" t="n">
        <v>0</v>
      </c>
      <c r="CA260" s="8" t="n">
        <v>0</v>
      </c>
      <c r="CB260" s="8" t="n">
        <v>0</v>
      </c>
      <c r="CC260" s="8" t="n">
        <v>0</v>
      </c>
      <c r="CD260" s="8" t="n">
        <v>0</v>
      </c>
      <c r="CE260" s="8" t="n">
        <v>0</v>
      </c>
      <c r="CF260" s="8" t="n">
        <v>0</v>
      </c>
      <c r="CG260" s="8" t="n">
        <v>0</v>
      </c>
      <c r="CH260" s="8" t="n">
        <v>0</v>
      </c>
      <c r="CI260" s="8" t="n">
        <v>0</v>
      </c>
      <c r="CJ260" s="8" t="n">
        <v>0</v>
      </c>
      <c r="CK260" s="8" t="n">
        <v>0</v>
      </c>
      <c r="CL260" s="8" t="n">
        <v>1</v>
      </c>
      <c r="CM260" s="8" t="n">
        <v>0</v>
      </c>
      <c r="CN260" s="8" t="n">
        <v>0</v>
      </c>
      <c r="CO260" s="8" t="n">
        <v>0</v>
      </c>
      <c r="CP260" s="8" t="n">
        <v>0</v>
      </c>
      <c r="CQ260" s="8" t="n">
        <v>0</v>
      </c>
      <c r="CR260" s="8" t="n">
        <v>1</v>
      </c>
      <c r="CS260" s="8" t="n">
        <v>4</v>
      </c>
      <c r="CT260" s="8" t="n">
        <v>0</v>
      </c>
      <c r="CU260" s="8" t="n">
        <v>0</v>
      </c>
      <c r="CV260" s="8" t="n">
        <v>0</v>
      </c>
      <c r="CW260" s="8" t="n">
        <v>1</v>
      </c>
      <c r="CX260" s="8" t="n">
        <v>0</v>
      </c>
      <c r="CY260" s="8" t="n">
        <v>0</v>
      </c>
      <c r="CZ260" s="8" t="n">
        <v>10</v>
      </c>
      <c r="DA260" s="8" t="n">
        <v>40</v>
      </c>
      <c r="DB260" s="8" t="n">
        <v>5</v>
      </c>
      <c r="DC260" s="8" t="n">
        <v>1</v>
      </c>
      <c r="DD260" s="8" t="n">
        <v>59</v>
      </c>
      <c r="DE260" s="8" t="n">
        <v>16</v>
      </c>
      <c r="DF260" s="8" t="n">
        <v>1</v>
      </c>
      <c r="DG260" s="8" t="n">
        <v>0</v>
      </c>
      <c r="DH260" s="8" t="n">
        <v>52</v>
      </c>
      <c r="DI260" s="8" t="n">
        <v>20</v>
      </c>
      <c r="DJ260" s="8" t="n">
        <v>15</v>
      </c>
      <c r="DK260" s="8" t="n">
        <v>21</v>
      </c>
      <c r="DL260" s="8" t="n">
        <v>18</v>
      </c>
      <c r="DM260" s="8" t="n">
        <v>3</v>
      </c>
      <c r="DN260" s="8" t="n">
        <v>17</v>
      </c>
      <c r="DO260" s="8" t="n">
        <v>15</v>
      </c>
      <c r="DP260" s="8" t="n">
        <v>2</v>
      </c>
      <c r="DQ260" s="8" t="n">
        <f aca="false">DJ260-DI260</f>
        <v>-5</v>
      </c>
      <c r="DR260" s="19" t="n">
        <v>4.556</v>
      </c>
      <c r="DS260" s="8" t="n">
        <v>17</v>
      </c>
      <c r="DT260" s="8" t="n">
        <v>3</v>
      </c>
      <c r="DU260" s="8" t="n">
        <v>0</v>
      </c>
      <c r="DV260" s="8" t="n">
        <v>0</v>
      </c>
      <c r="DW260" s="8" t="n">
        <v>0</v>
      </c>
      <c r="DX260" s="8" t="n">
        <v>1408</v>
      </c>
      <c r="DY260" s="8" t="n">
        <v>1702</v>
      </c>
      <c r="DZ260" s="8" t="n">
        <v>1048</v>
      </c>
      <c r="EA260" s="8" t="n">
        <v>1246</v>
      </c>
      <c r="EB260" s="8" t="n">
        <v>759</v>
      </c>
      <c r="EC260" s="8" t="n">
        <v>888</v>
      </c>
      <c r="ED260" s="8" t="n">
        <v>62.08</v>
      </c>
      <c r="EE260" s="8" t="n">
        <v>82.75</v>
      </c>
      <c r="EF260" s="8" t="n">
        <v>63</v>
      </c>
      <c r="EG260" s="8" t="n">
        <v>84</v>
      </c>
      <c r="EH260" s="12" t="n">
        <f aca="false">EF260/EB260</f>
        <v>0.08300395256917</v>
      </c>
      <c r="EI260" s="20" t="n">
        <f aca="false">1-EG260/EC260</f>
        <v>0.905405405405405</v>
      </c>
      <c r="EJ260" s="21" t="n">
        <f aca="false">EH260+EI260</f>
        <v>0.988409357974575</v>
      </c>
      <c r="EK260" s="8" t="n">
        <v>1408</v>
      </c>
      <c r="EL260" s="8" t="n">
        <v>1704</v>
      </c>
      <c r="EM260" s="8" t="n">
        <v>1048</v>
      </c>
      <c r="EN260" s="8" t="n">
        <v>1246</v>
      </c>
      <c r="EO260" s="8" t="n">
        <v>761</v>
      </c>
      <c r="EP260" s="8" t="n">
        <v>887</v>
      </c>
      <c r="EQ260" s="8" t="n">
        <v>63</v>
      </c>
      <c r="ER260" s="8" t="n">
        <v>84</v>
      </c>
      <c r="ES260" s="8" t="n">
        <v>640</v>
      </c>
      <c r="ET260" s="8" t="n">
        <v>816</v>
      </c>
      <c r="EU260" s="8" t="n">
        <v>227</v>
      </c>
      <c r="EV260" s="8" t="n">
        <v>317</v>
      </c>
      <c r="EW260" s="8" t="n">
        <v>35</v>
      </c>
      <c r="EX260" s="8" t="n">
        <v>43</v>
      </c>
      <c r="EY260" s="8" t="n">
        <v>85</v>
      </c>
      <c r="EZ260" s="8" t="n">
        <v>94</v>
      </c>
      <c r="FA260" s="8" t="n">
        <v>1.3</v>
      </c>
      <c r="FB260" s="8" t="n">
        <v>2.5</v>
      </c>
      <c r="FC260" s="8" t="n">
        <v>3.8</v>
      </c>
      <c r="FD260" s="19" t="n">
        <v>16.52</v>
      </c>
      <c r="FE260" s="18" t="n">
        <f aca="false">FD260/V260</f>
        <v>0.209113924050633</v>
      </c>
      <c r="FF260" s="8" t="n">
        <v>2.4156</v>
      </c>
      <c r="FG260" s="8" t="n">
        <v>-0.24</v>
      </c>
      <c r="FH260" s="8" t="n">
        <v>-0.46</v>
      </c>
      <c r="FI260" s="8" t="n">
        <v>-0.7</v>
      </c>
      <c r="FJ260" s="22"/>
      <c r="FK260" s="22"/>
      <c r="FL260" s="22"/>
      <c r="FM260" s="8" t="n">
        <f aca="false">BL260+BS260+AH260+DT260</f>
        <v>367</v>
      </c>
      <c r="FN260" s="19" t="n">
        <f aca="false">IF(DS260&gt;0,(BL260+BR260)/DS260,0)</f>
        <v>10.6470588235294</v>
      </c>
      <c r="FO260" s="12" t="n">
        <v>0.0619223947</v>
      </c>
      <c r="FP260" s="19" t="n">
        <f aca="false">Z260-AH260/10</f>
        <v>21.1</v>
      </c>
      <c r="FQ260" s="19" t="n">
        <f aca="false">Z260+DR260/5</f>
        <v>26.9112</v>
      </c>
      <c r="FR260" s="19" t="n">
        <f aca="false">(DX260+DY260)/AL260*60</f>
        <v>118.155856819923</v>
      </c>
      <c r="FS260" s="22"/>
      <c r="FT260" s="22"/>
      <c r="FU260" s="22"/>
      <c r="FV260" s="22"/>
      <c r="FW260" s="17" t="s">
        <v>280</v>
      </c>
      <c r="FX260" s="23" t="n">
        <v>7000000</v>
      </c>
      <c r="FY260" s="23" t="n">
        <v>7000000</v>
      </c>
      <c r="FZ260" s="8" t="n">
        <v>981</v>
      </c>
      <c r="GA260" s="8" t="n">
        <v>136</v>
      </c>
      <c r="GB260" s="8" t="n">
        <v>352</v>
      </c>
      <c r="GC260" s="8" t="n">
        <v>488</v>
      </c>
      <c r="GD260" s="8" t="n">
        <v>-36</v>
      </c>
      <c r="GE260" s="8" t="n">
        <v>1292</v>
      </c>
      <c r="GF260" s="8" t="n">
        <v>2434</v>
      </c>
      <c r="GG260" s="8" t="n">
        <v>23592</v>
      </c>
      <c r="GH260" s="8" t="n">
        <v>39.4</v>
      </c>
      <c r="GI260" s="8" t="n">
        <v>46.9</v>
      </c>
      <c r="GJ260" s="8" t="n">
        <v>86.3</v>
      </c>
      <c r="GK260" s="8" t="n">
        <f aca="false">Z260-AH260/10</f>
        <v>21.1</v>
      </c>
      <c r="GL260" s="22"/>
      <c r="GM260" s="22"/>
      <c r="GN260" s="22"/>
      <c r="GO260" s="22"/>
      <c r="GP260" s="22"/>
    </row>
    <row r="261" customFormat="false" ht="13.65" hidden="false" customHeight="true" outlineLevel="0" collapsed="false">
      <c r="A261" s="16" t="n">
        <v>34051</v>
      </c>
      <c r="B261" s="17" t="s">
        <v>1458</v>
      </c>
      <c r="C261" s="22"/>
      <c r="D261" s="17" t="s">
        <v>423</v>
      </c>
      <c r="E261" s="17" t="s">
        <v>372</v>
      </c>
      <c r="F261" s="8" t="n">
        <v>74</v>
      </c>
      <c r="G261" s="8" t="n">
        <v>216</v>
      </c>
      <c r="H261" s="8" t="n">
        <v>2011</v>
      </c>
      <c r="I261" s="8" t="n">
        <v>2</v>
      </c>
      <c r="J261" s="8" t="n">
        <v>41</v>
      </c>
      <c r="K261" s="17" t="s">
        <v>263</v>
      </c>
      <c r="L261" s="8" t="n">
        <v>2012</v>
      </c>
      <c r="M261" s="8" t="n">
        <v>24</v>
      </c>
      <c r="N261" s="8" t="n">
        <v>6</v>
      </c>
      <c r="O261" s="8" t="n">
        <v>8476436</v>
      </c>
      <c r="P261" s="17" t="s">
        <v>1459</v>
      </c>
      <c r="Q261" s="17" t="s">
        <v>1460</v>
      </c>
      <c r="R261" s="17" t="s">
        <v>1461</v>
      </c>
      <c r="S261" s="17" t="s">
        <v>1462</v>
      </c>
      <c r="T261" s="17" t="s">
        <v>299</v>
      </c>
      <c r="U261" s="17" t="s">
        <v>432</v>
      </c>
      <c r="V261" s="8" t="n">
        <v>76</v>
      </c>
      <c r="W261" s="8" t="n">
        <v>6</v>
      </c>
      <c r="X261" s="8" t="n">
        <v>11</v>
      </c>
      <c r="Y261" s="8" t="n">
        <v>6</v>
      </c>
      <c r="Z261" s="8" t="n">
        <v>17</v>
      </c>
      <c r="AA261" s="8" t="n">
        <v>14</v>
      </c>
      <c r="AB261" s="8" t="n">
        <v>53</v>
      </c>
      <c r="AC261" s="18" t="n">
        <f aca="false">Z261/V261</f>
        <v>0.223684210526316</v>
      </c>
      <c r="AD261" s="19" t="n">
        <f aca="false">IF(FZ261&gt;V261,Z261-V261*(GC261-Z261)/(FZ261-V261),0)</f>
        <v>-0.600000000000001</v>
      </c>
      <c r="AE261" s="19" t="n">
        <v>6.169</v>
      </c>
      <c r="AF261" s="8" t="n">
        <v>6</v>
      </c>
      <c r="AG261" s="8" t="n">
        <v>2.4</v>
      </c>
      <c r="AH261" s="8" t="n">
        <v>14</v>
      </c>
      <c r="AI261" s="8" t="n">
        <v>1277</v>
      </c>
      <c r="AJ261" s="8" t="n">
        <v>56765</v>
      </c>
      <c r="AK261" s="19" t="n">
        <v>946.08333333333</v>
      </c>
      <c r="AL261" s="8" t="n">
        <v>946.08</v>
      </c>
      <c r="AM261" s="8" t="n">
        <v>946</v>
      </c>
      <c r="AN261" s="18" t="n">
        <f aca="false">AJ261/60/V261</f>
        <v>12.4484649122807</v>
      </c>
      <c r="AO261" s="8" t="n">
        <v>21.08</v>
      </c>
      <c r="AP261" s="12" t="n">
        <f aca="false">IF(EF261&gt;0,Z261/EF261,0)</f>
        <v>0.472222222222222</v>
      </c>
      <c r="AQ261" s="8" t="n">
        <v>212</v>
      </c>
      <c r="AR261" s="8" t="n">
        <v>212</v>
      </c>
      <c r="AS261" s="8" t="n">
        <v>212</v>
      </c>
      <c r="AT261" s="8" t="n">
        <v>170</v>
      </c>
      <c r="AU261" s="8" t="n">
        <v>170</v>
      </c>
      <c r="AV261" s="8" t="n">
        <v>124</v>
      </c>
      <c r="AW261" s="8" t="n">
        <v>134</v>
      </c>
      <c r="AX261" s="8" t="n">
        <v>63</v>
      </c>
      <c r="AY261" s="8" t="n">
        <v>6</v>
      </c>
      <c r="AZ261" s="8" t="n">
        <v>20</v>
      </c>
      <c r="BA261" s="8" t="n">
        <f aca="false">AY261+AZ261</f>
        <v>26</v>
      </c>
      <c r="BB261" s="8" t="n">
        <v>10.69</v>
      </c>
      <c r="BC261" s="8" t="n">
        <v>25</v>
      </c>
      <c r="BD261" s="19" t="n">
        <v>161.8</v>
      </c>
      <c r="BE261" s="19" t="n">
        <v>10.2612525323703</v>
      </c>
      <c r="BF261" s="19" t="n">
        <f aca="false">AQ261+BD261</f>
        <v>373.8</v>
      </c>
      <c r="BG261" s="19" t="n">
        <f aca="false">IF(AL261&gt;0,BF261/AL261*60,0)</f>
        <v>23.7062404870624</v>
      </c>
      <c r="BH261" s="8" t="n">
        <v>222</v>
      </c>
      <c r="BI261" s="8" t="n">
        <v>272</v>
      </c>
      <c r="BJ261" s="8" t="n">
        <v>297</v>
      </c>
      <c r="BK261" s="12" t="n">
        <f aca="false">BH261/(BH261+BJ261)</f>
        <v>0.427745664739884</v>
      </c>
      <c r="BL261" s="8" t="n">
        <v>207</v>
      </c>
      <c r="BM261" s="8" t="n">
        <v>207</v>
      </c>
      <c r="BN261" s="8" t="n">
        <v>128</v>
      </c>
      <c r="BO261" s="8" t="n">
        <f aca="false">BM261-BN261</f>
        <v>79</v>
      </c>
      <c r="BP261" s="8" t="n">
        <v>46</v>
      </c>
      <c r="BQ261" s="8" t="n">
        <v>17</v>
      </c>
      <c r="BR261" s="8" t="n">
        <v>36</v>
      </c>
      <c r="BS261" s="8" t="n">
        <v>46</v>
      </c>
      <c r="BT261" s="12" t="n">
        <f aca="false">BS261/(EA261+BS261)</f>
        <v>0.077834179357022</v>
      </c>
      <c r="BU261" s="8" t="n">
        <v>2</v>
      </c>
      <c r="BV261" s="8" t="n">
        <v>11</v>
      </c>
      <c r="BW261" s="12" t="n">
        <f aca="false">IF(BU261+BV261&gt;0,BU261/(BU261+BV261),0)</f>
        <v>0.153846153846154</v>
      </c>
      <c r="BX261" s="8" t="n">
        <v>0</v>
      </c>
      <c r="BY261" s="8" t="n">
        <v>3</v>
      </c>
      <c r="BZ261" s="8" t="n">
        <v>0</v>
      </c>
      <c r="CA261" s="8" t="n">
        <v>5</v>
      </c>
      <c r="CB261" s="8" t="n">
        <v>2</v>
      </c>
      <c r="CC261" s="8" t="n">
        <v>3</v>
      </c>
      <c r="CD261" s="8" t="n">
        <v>0</v>
      </c>
      <c r="CE261" s="8" t="n">
        <v>1</v>
      </c>
      <c r="CF261" s="8" t="n">
        <v>2</v>
      </c>
      <c r="CG261" s="8" t="n">
        <v>4</v>
      </c>
      <c r="CH261" s="8" t="n">
        <v>1</v>
      </c>
      <c r="CI261" s="8" t="n">
        <v>9</v>
      </c>
      <c r="CJ261" s="8" t="n">
        <v>0</v>
      </c>
      <c r="CK261" s="8" t="n">
        <v>0</v>
      </c>
      <c r="CL261" s="8" t="n">
        <v>1</v>
      </c>
      <c r="CM261" s="8" t="n">
        <v>0</v>
      </c>
      <c r="CN261" s="8" t="n">
        <v>0</v>
      </c>
      <c r="CO261" s="8" t="n">
        <v>0</v>
      </c>
      <c r="CP261" s="8" t="n">
        <v>0</v>
      </c>
      <c r="CQ261" s="8" t="n">
        <v>0</v>
      </c>
      <c r="CR261" s="8" t="n">
        <v>0</v>
      </c>
      <c r="CS261" s="8" t="n">
        <v>0</v>
      </c>
      <c r="CT261" s="8" t="n">
        <v>0</v>
      </c>
      <c r="CU261" s="8" t="n">
        <v>0</v>
      </c>
      <c r="CV261" s="8" t="n">
        <v>0</v>
      </c>
      <c r="CW261" s="8" t="n">
        <v>6</v>
      </c>
      <c r="CX261" s="8" t="n">
        <v>0</v>
      </c>
      <c r="CY261" s="8" t="n">
        <v>4</v>
      </c>
      <c r="CZ261" s="8" t="n">
        <v>0</v>
      </c>
      <c r="DA261" s="8" t="n">
        <v>42</v>
      </c>
      <c r="DB261" s="8" t="n">
        <v>20</v>
      </c>
      <c r="DC261" s="8" t="n">
        <v>3</v>
      </c>
      <c r="DD261" s="8" t="n">
        <v>9</v>
      </c>
      <c r="DE261" s="8" t="n">
        <v>4</v>
      </c>
      <c r="DF261" s="8" t="n">
        <v>8</v>
      </c>
      <c r="DG261" s="8" t="n">
        <v>5</v>
      </c>
      <c r="DH261" s="8" t="n">
        <v>75</v>
      </c>
      <c r="DI261" s="8" t="n">
        <v>6</v>
      </c>
      <c r="DJ261" s="8" t="n">
        <v>10</v>
      </c>
      <c r="DK261" s="8" t="n">
        <v>8</v>
      </c>
      <c r="DL261" s="8" t="n">
        <v>8</v>
      </c>
      <c r="DM261" s="8" t="n">
        <v>0</v>
      </c>
      <c r="DN261" s="8" t="n">
        <v>10</v>
      </c>
      <c r="DO261" s="8" t="n">
        <v>10</v>
      </c>
      <c r="DP261" s="8" t="n">
        <v>0</v>
      </c>
      <c r="DQ261" s="8" t="n">
        <f aca="false">DJ261-DI261</f>
        <v>4</v>
      </c>
      <c r="DR261" s="19" t="n">
        <v>1.162</v>
      </c>
      <c r="DS261" s="8" t="n">
        <v>6</v>
      </c>
      <c r="DT261" s="8" t="n">
        <v>0</v>
      </c>
      <c r="DU261" s="8" t="n">
        <v>0</v>
      </c>
      <c r="DV261" s="8" t="n">
        <v>0</v>
      </c>
      <c r="DW261" s="8" t="n">
        <v>0</v>
      </c>
      <c r="DX261" s="8" t="n">
        <v>892</v>
      </c>
      <c r="DY261" s="8" t="n">
        <v>781</v>
      </c>
      <c r="DZ261" s="8" t="n">
        <v>654</v>
      </c>
      <c r="EA261" s="8" t="n">
        <v>545</v>
      </c>
      <c r="EB261" s="8" t="n">
        <v>479</v>
      </c>
      <c r="EC261" s="8" t="n">
        <v>416</v>
      </c>
      <c r="ED261" s="8" t="n">
        <v>35.33</v>
      </c>
      <c r="EE261" s="8" t="n">
        <v>28.47</v>
      </c>
      <c r="EF261" s="8" t="n">
        <v>36</v>
      </c>
      <c r="EG261" s="8" t="n">
        <v>30</v>
      </c>
      <c r="EH261" s="12" t="n">
        <f aca="false">EF261/EB261</f>
        <v>0.0751565762004175</v>
      </c>
      <c r="EI261" s="20" t="n">
        <f aca="false">1-EG261/EC261</f>
        <v>0.927884615384615</v>
      </c>
      <c r="EJ261" s="21" t="n">
        <f aca="false">EH261+EI261</f>
        <v>1.00304119158503</v>
      </c>
      <c r="EK261" s="8" t="n">
        <v>893</v>
      </c>
      <c r="EL261" s="8" t="n">
        <v>782</v>
      </c>
      <c r="EM261" s="8" t="n">
        <v>655</v>
      </c>
      <c r="EN261" s="8" t="n">
        <v>546</v>
      </c>
      <c r="EO261" s="8" t="n">
        <v>480</v>
      </c>
      <c r="EP261" s="8" t="n">
        <v>416</v>
      </c>
      <c r="EQ261" s="8" t="n">
        <v>36</v>
      </c>
      <c r="ER261" s="8" t="n">
        <v>30</v>
      </c>
      <c r="ES261" s="8" t="n">
        <v>432</v>
      </c>
      <c r="ET261" s="8" t="n">
        <v>374</v>
      </c>
      <c r="EU261" s="8" t="n">
        <v>153</v>
      </c>
      <c r="EV261" s="8" t="n">
        <v>124</v>
      </c>
      <c r="EW261" s="8" t="n">
        <v>19</v>
      </c>
      <c r="EX261" s="8" t="n">
        <v>19</v>
      </c>
      <c r="EY261" s="8" t="n">
        <v>56</v>
      </c>
      <c r="EZ261" s="8" t="n">
        <v>54</v>
      </c>
      <c r="FA261" s="8" t="n">
        <v>-0.3</v>
      </c>
      <c r="FB261" s="8" t="n">
        <v>1.5</v>
      </c>
      <c r="FC261" s="8" t="n">
        <v>1.1</v>
      </c>
      <c r="FD261" s="19" t="n">
        <v>28.11</v>
      </c>
      <c r="FE261" s="18" t="n">
        <f aca="false">FD261/V261</f>
        <v>0.369868421052632</v>
      </c>
      <c r="FF261" s="8" t="n">
        <v>0.8929</v>
      </c>
      <c r="FG261" s="8" t="n">
        <v>0.11</v>
      </c>
      <c r="FH261" s="8" t="n">
        <v>0.83</v>
      </c>
      <c r="FI261" s="8" t="n">
        <v>0.94</v>
      </c>
      <c r="FJ261" s="22"/>
      <c r="FK261" s="22"/>
      <c r="FL261" s="22"/>
      <c r="FM261" s="8" t="n">
        <f aca="false">BL261+BS261+AH261+DT261</f>
        <v>267</v>
      </c>
      <c r="FN261" s="19" t="n">
        <f aca="false">IF(DS261&gt;0,(BL261+BR261)/DS261,0)</f>
        <v>40.5</v>
      </c>
      <c r="FO261" s="12" t="n">
        <v>0.0298326461</v>
      </c>
      <c r="FP261" s="19" t="n">
        <f aca="false">Z261-AH261/10</f>
        <v>15.6</v>
      </c>
      <c r="FQ261" s="19" t="n">
        <f aca="false">Z261+DR261/5</f>
        <v>17.2324</v>
      </c>
      <c r="FR261" s="19" t="n">
        <f aca="false">(DX261+DY261)/AL261*60</f>
        <v>106.100963977676</v>
      </c>
      <c r="FS261" s="22"/>
      <c r="FT261" s="22"/>
      <c r="FU261" s="22"/>
      <c r="FV261" s="22"/>
      <c r="FW261" s="17" t="s">
        <v>270</v>
      </c>
      <c r="FX261" s="23" t="n">
        <v>1000000</v>
      </c>
      <c r="FY261" s="23" t="n">
        <v>1000000</v>
      </c>
      <c r="FZ261" s="8" t="n">
        <v>266</v>
      </c>
      <c r="GA261" s="8" t="n">
        <v>25</v>
      </c>
      <c r="GB261" s="8" t="n">
        <v>36</v>
      </c>
      <c r="GC261" s="8" t="n">
        <v>61</v>
      </c>
      <c r="GD261" s="8" t="n">
        <v>17</v>
      </c>
      <c r="GE261" s="8" t="n">
        <v>82</v>
      </c>
      <c r="GF261" s="8" t="n">
        <v>399</v>
      </c>
      <c r="GG261" s="8" t="n">
        <v>3240</v>
      </c>
      <c r="GH261" s="8" t="n">
        <v>0.3</v>
      </c>
      <c r="GI261" s="8" t="n">
        <v>4.6</v>
      </c>
      <c r="GJ261" s="8" t="n">
        <v>4.9</v>
      </c>
      <c r="GK261" s="8" t="n">
        <f aca="false">Z261-AH261/10</f>
        <v>15.6</v>
      </c>
      <c r="GL261" s="22"/>
      <c r="GM261" s="22"/>
      <c r="GN261" s="22"/>
      <c r="GO261" s="22"/>
      <c r="GP261" s="22"/>
    </row>
    <row r="262" customFormat="false" ht="13.65" hidden="false" customHeight="true" outlineLevel="0" collapsed="false">
      <c r="A262" s="16" t="n">
        <v>33175</v>
      </c>
      <c r="B262" s="17" t="s">
        <v>1463</v>
      </c>
      <c r="C262" s="22"/>
      <c r="D262" s="17" t="s">
        <v>423</v>
      </c>
      <c r="E262" s="17" t="s">
        <v>423</v>
      </c>
      <c r="F262" s="8" t="n">
        <v>73</v>
      </c>
      <c r="G262" s="8" t="n">
        <v>204</v>
      </c>
      <c r="H262" s="8" t="n">
        <v>2009</v>
      </c>
      <c r="I262" s="8" t="n">
        <v>1</v>
      </c>
      <c r="J262" s="8" t="n">
        <v>14</v>
      </c>
      <c r="K262" s="17" t="s">
        <v>263</v>
      </c>
      <c r="L262" s="8" t="n">
        <v>2009</v>
      </c>
      <c r="M262" s="8" t="n">
        <v>27</v>
      </c>
      <c r="N262" s="8" t="n">
        <v>9</v>
      </c>
      <c r="O262" s="8" t="n">
        <v>8475179</v>
      </c>
      <c r="P262" s="17" t="s">
        <v>1464</v>
      </c>
      <c r="Q262" s="17" t="s">
        <v>1465</v>
      </c>
      <c r="R262" s="17" t="s">
        <v>1466</v>
      </c>
      <c r="S262" s="17" t="s">
        <v>1467</v>
      </c>
      <c r="T262" s="17" t="s">
        <v>278</v>
      </c>
      <c r="U262" s="17" t="s">
        <v>332</v>
      </c>
      <c r="V262" s="8" t="n">
        <v>62</v>
      </c>
      <c r="W262" s="8" t="n">
        <v>3</v>
      </c>
      <c r="X262" s="8" t="n">
        <v>8</v>
      </c>
      <c r="Y262" s="8" t="n">
        <v>5</v>
      </c>
      <c r="Z262" s="8" t="n">
        <v>11</v>
      </c>
      <c r="AA262" s="8" t="n">
        <v>20</v>
      </c>
      <c r="AB262" s="8" t="n">
        <v>80</v>
      </c>
      <c r="AC262" s="18" t="n">
        <f aca="false">Z262/V262</f>
        <v>0.17741935483871</v>
      </c>
      <c r="AD262" s="19" t="n">
        <f aca="false">IF(FZ262&gt;V262,Z262-V262*(GC262-Z262)/(FZ262-V262),0)</f>
        <v>-6.48717948717949</v>
      </c>
      <c r="AE262" s="19" t="n">
        <v>3.864</v>
      </c>
      <c r="AF262" s="8" t="n">
        <v>6</v>
      </c>
      <c r="AG262" s="8" t="n">
        <v>0</v>
      </c>
      <c r="AH262" s="8" t="n">
        <v>22</v>
      </c>
      <c r="AI262" s="8" t="n">
        <v>1309</v>
      </c>
      <c r="AJ262" s="8" t="n">
        <v>63508</v>
      </c>
      <c r="AK262" s="19" t="n">
        <v>1058.4666666667</v>
      </c>
      <c r="AL262" s="8" t="n">
        <v>1058.47</v>
      </c>
      <c r="AM262" s="8" t="n">
        <v>1058</v>
      </c>
      <c r="AN262" s="18" t="n">
        <f aca="false">AJ262/60/V262</f>
        <v>17.0720430107527</v>
      </c>
      <c r="AO262" s="8" t="n">
        <v>28.72</v>
      </c>
      <c r="AP262" s="12" t="n">
        <f aca="false">IF(EF262&gt;0,Z262/EF262,0)</f>
        <v>0.261904761904762</v>
      </c>
      <c r="AQ262" s="8" t="n">
        <v>117</v>
      </c>
      <c r="AR262" s="8" t="n">
        <v>117</v>
      </c>
      <c r="AS262" s="8" t="n">
        <v>117</v>
      </c>
      <c r="AT262" s="8" t="n">
        <v>76</v>
      </c>
      <c r="AU262" s="8" t="n">
        <v>76</v>
      </c>
      <c r="AV262" s="8" t="n">
        <v>48</v>
      </c>
      <c r="AW262" s="8" t="n">
        <v>22</v>
      </c>
      <c r="AX262" s="8" t="n">
        <v>4</v>
      </c>
      <c r="AY262" s="8" t="n">
        <v>0</v>
      </c>
      <c r="AZ262" s="8" t="n">
        <v>4</v>
      </c>
      <c r="BA262" s="8" t="n">
        <f aca="false">AY262+AZ262</f>
        <v>4</v>
      </c>
      <c r="BB262" s="8" t="n">
        <v>2.13</v>
      </c>
      <c r="BC262" s="8" t="n">
        <v>56.3125</v>
      </c>
      <c r="BD262" s="19" t="n">
        <v>116</v>
      </c>
      <c r="BE262" s="19" t="n">
        <v>6.57554953706599</v>
      </c>
      <c r="BF262" s="19" t="n">
        <f aca="false">AQ262+BD262</f>
        <v>233</v>
      </c>
      <c r="BG262" s="19" t="n">
        <f aca="false">IF(AL262&gt;0,BF262/AL262*60,0)</f>
        <v>13.2077432520525</v>
      </c>
      <c r="BH262" s="8" t="n">
        <v>261</v>
      </c>
      <c r="BI262" s="8" t="n">
        <v>326</v>
      </c>
      <c r="BJ262" s="8" t="n">
        <v>429</v>
      </c>
      <c r="BK262" s="12" t="n">
        <f aca="false">BH262/(BH262+BJ262)</f>
        <v>0.378260869565217</v>
      </c>
      <c r="BL262" s="8" t="n">
        <v>69</v>
      </c>
      <c r="BM262" s="8" t="n">
        <v>69</v>
      </c>
      <c r="BN262" s="8" t="n">
        <v>103</v>
      </c>
      <c r="BO262" s="8" t="n">
        <f aca="false">BM262-BN262</f>
        <v>-34</v>
      </c>
      <c r="BP262" s="8" t="n">
        <v>28</v>
      </c>
      <c r="BQ262" s="8" t="n">
        <v>53</v>
      </c>
      <c r="BR262" s="8" t="n">
        <v>11</v>
      </c>
      <c r="BS262" s="8" t="n">
        <v>78</v>
      </c>
      <c r="BT262" s="12" t="n">
        <f aca="false">BS262/(EA262+BS262)</f>
        <v>0.0827147401908802</v>
      </c>
      <c r="BU262" s="8" t="n">
        <v>0</v>
      </c>
      <c r="BV262" s="8" t="n">
        <v>0</v>
      </c>
      <c r="BW262" s="12" t="n">
        <f aca="false">IF(BU262+BV262&gt;0,BU262/(BU262+BV262),0)</f>
        <v>0</v>
      </c>
      <c r="BX262" s="8" t="n">
        <v>0</v>
      </c>
      <c r="BY262" s="8" t="n">
        <v>0</v>
      </c>
      <c r="BZ262" s="8" t="n">
        <v>0</v>
      </c>
      <c r="CA262" s="8" t="n">
        <v>0</v>
      </c>
      <c r="CB262" s="8" t="n">
        <v>0</v>
      </c>
      <c r="CC262" s="8" t="n">
        <v>0</v>
      </c>
      <c r="CD262" s="8" t="n">
        <v>0</v>
      </c>
      <c r="CE262" s="8" t="n">
        <v>0</v>
      </c>
      <c r="CF262" s="8" t="n">
        <v>0</v>
      </c>
      <c r="CG262" s="8" t="n">
        <v>0</v>
      </c>
      <c r="CH262" s="8" t="n">
        <v>0</v>
      </c>
      <c r="CI262" s="8" t="n">
        <v>0</v>
      </c>
      <c r="CJ262" s="8" t="n">
        <v>0</v>
      </c>
      <c r="CK262" s="8" t="n">
        <v>0</v>
      </c>
      <c r="CL262" s="8" t="n">
        <v>1</v>
      </c>
      <c r="CM262" s="8" t="n">
        <v>1</v>
      </c>
      <c r="CN262" s="8" t="n">
        <v>0</v>
      </c>
      <c r="CO262" s="8" t="n">
        <v>0</v>
      </c>
      <c r="CP262" s="8" t="n">
        <v>0</v>
      </c>
      <c r="CQ262" s="8" t="n">
        <v>0</v>
      </c>
      <c r="CR262" s="8" t="n">
        <v>0</v>
      </c>
      <c r="CS262" s="8" t="n">
        <v>1</v>
      </c>
      <c r="CT262" s="8" t="n">
        <v>1</v>
      </c>
      <c r="CU262" s="8" t="n">
        <v>0</v>
      </c>
      <c r="CV262" s="8" t="n">
        <v>0</v>
      </c>
      <c r="CW262" s="8" t="n">
        <v>1</v>
      </c>
      <c r="CX262" s="8" t="n">
        <v>0</v>
      </c>
      <c r="CY262" s="8" t="n">
        <v>0</v>
      </c>
      <c r="CZ262" s="8" t="n">
        <v>4</v>
      </c>
      <c r="DA262" s="8" t="n">
        <v>24</v>
      </c>
      <c r="DB262" s="8" t="n">
        <v>2</v>
      </c>
      <c r="DC262" s="8" t="n">
        <v>0</v>
      </c>
      <c r="DD262" s="8" t="n">
        <v>19</v>
      </c>
      <c r="DE262" s="8" t="n">
        <v>7</v>
      </c>
      <c r="DF262" s="8" t="n">
        <v>0</v>
      </c>
      <c r="DG262" s="8" t="n">
        <v>0</v>
      </c>
      <c r="DH262" s="8" t="n">
        <v>20</v>
      </c>
      <c r="DI262" s="8" t="n">
        <v>11</v>
      </c>
      <c r="DJ262" s="8" t="n">
        <v>7</v>
      </c>
      <c r="DK262" s="8" t="n">
        <v>11</v>
      </c>
      <c r="DL262" s="8" t="n">
        <v>11</v>
      </c>
      <c r="DM262" s="8" t="n">
        <v>0</v>
      </c>
      <c r="DN262" s="8" t="n">
        <v>7</v>
      </c>
      <c r="DO262" s="8" t="n">
        <v>7</v>
      </c>
      <c r="DP262" s="8" t="n">
        <v>0</v>
      </c>
      <c r="DQ262" s="8" t="n">
        <f aca="false">DJ262-DI262</f>
        <v>-4</v>
      </c>
      <c r="DR262" s="19" t="n">
        <v>2.019</v>
      </c>
      <c r="DS262" s="8" t="n">
        <v>11</v>
      </c>
      <c r="DT262" s="8" t="n">
        <v>0</v>
      </c>
      <c r="DU262" s="8" t="n">
        <v>0</v>
      </c>
      <c r="DV262" s="8" t="n">
        <v>0</v>
      </c>
      <c r="DW262" s="8" t="n">
        <v>0</v>
      </c>
      <c r="DX262" s="8" t="n">
        <v>862</v>
      </c>
      <c r="DY262" s="8" t="n">
        <v>1181</v>
      </c>
      <c r="DZ262" s="8" t="n">
        <v>649</v>
      </c>
      <c r="EA262" s="8" t="n">
        <v>865</v>
      </c>
      <c r="EB262" s="8" t="n">
        <v>462</v>
      </c>
      <c r="EC262" s="8" t="n">
        <v>609</v>
      </c>
      <c r="ED262" s="8" t="n">
        <v>37.42</v>
      </c>
      <c r="EE262" s="8" t="n">
        <v>54.69</v>
      </c>
      <c r="EF262" s="8" t="n">
        <v>42</v>
      </c>
      <c r="EG262" s="8" t="n">
        <v>51</v>
      </c>
      <c r="EH262" s="12" t="n">
        <f aca="false">EF262/EB262</f>
        <v>0.0909090909090909</v>
      </c>
      <c r="EI262" s="20" t="n">
        <f aca="false">1-EG262/EC262</f>
        <v>0.916256157635468</v>
      </c>
      <c r="EJ262" s="21" t="n">
        <f aca="false">EH262+EI262</f>
        <v>1.00716524854456</v>
      </c>
      <c r="EK262" s="8" t="n">
        <v>857</v>
      </c>
      <c r="EL262" s="8" t="n">
        <v>1181</v>
      </c>
      <c r="EM262" s="8" t="n">
        <v>644</v>
      </c>
      <c r="EN262" s="8" t="n">
        <v>866</v>
      </c>
      <c r="EO262" s="8" t="n">
        <v>460</v>
      </c>
      <c r="EP262" s="8" t="n">
        <v>610</v>
      </c>
      <c r="EQ262" s="8" t="n">
        <v>42</v>
      </c>
      <c r="ER262" s="8" t="n">
        <v>51</v>
      </c>
      <c r="ES262" s="8" t="n">
        <v>403</v>
      </c>
      <c r="ET262" s="8" t="n">
        <v>571</v>
      </c>
      <c r="EU262" s="8" t="n">
        <v>160</v>
      </c>
      <c r="EV262" s="8" t="n">
        <v>211</v>
      </c>
      <c r="EW262" s="8" t="n">
        <v>19</v>
      </c>
      <c r="EX262" s="8" t="n">
        <v>31</v>
      </c>
      <c r="EY262" s="8" t="n">
        <v>62</v>
      </c>
      <c r="EZ262" s="8" t="n">
        <v>68</v>
      </c>
      <c r="FA262" s="8" t="n">
        <v>0.1</v>
      </c>
      <c r="FB262" s="8" t="n">
        <v>2.5</v>
      </c>
      <c r="FC262" s="8" t="n">
        <v>2.6</v>
      </c>
      <c r="FD262" s="19" t="n">
        <v>14.9</v>
      </c>
      <c r="FE262" s="18" t="n">
        <f aca="false">FD262/V262</f>
        <v>0.240322580645161</v>
      </c>
      <c r="FF262" s="8" t="n">
        <v>1.0105</v>
      </c>
      <c r="FG262" s="8" t="n">
        <v>0.05</v>
      </c>
      <c r="FH262" s="8" t="n">
        <v>0.18</v>
      </c>
      <c r="FI262" s="8" t="n">
        <v>0.23</v>
      </c>
      <c r="FJ262" s="22"/>
      <c r="FK262" s="22"/>
      <c r="FL262" s="22"/>
      <c r="FM262" s="8" t="n">
        <f aca="false">BL262+BS262+AH262+DT262</f>
        <v>169</v>
      </c>
      <c r="FN262" s="19" t="n">
        <f aca="false">IF(DS262&gt;0,(BL262+BR262)/DS262,0)</f>
        <v>7.27272727272727</v>
      </c>
      <c r="FO262" s="12" t="n">
        <v>0.0146953405</v>
      </c>
      <c r="FP262" s="19" t="n">
        <f aca="false">Z262-AH262/10</f>
        <v>8.8</v>
      </c>
      <c r="FQ262" s="19" t="n">
        <f aca="false">Z262+DR262/5</f>
        <v>11.4038</v>
      </c>
      <c r="FR262" s="19" t="n">
        <f aca="false">(DX262+DY262)/AL262*60</f>
        <v>115.808667227224</v>
      </c>
      <c r="FS262" s="8" t="n">
        <v>4</v>
      </c>
      <c r="FT262" s="17" t="s">
        <v>307</v>
      </c>
      <c r="FU262" s="8" t="n">
        <v>195</v>
      </c>
      <c r="FV262" s="22"/>
      <c r="FW262" s="17" t="s">
        <v>280</v>
      </c>
      <c r="FX262" s="23" t="n">
        <v>4333333</v>
      </c>
      <c r="FY262" s="23" t="n">
        <v>4333333</v>
      </c>
      <c r="FZ262" s="8" t="n">
        <v>569</v>
      </c>
      <c r="GA262" s="8" t="n">
        <v>33</v>
      </c>
      <c r="GB262" s="8" t="n">
        <v>121</v>
      </c>
      <c r="GC262" s="8" t="n">
        <v>154</v>
      </c>
      <c r="GD262" s="8" t="n">
        <v>-58</v>
      </c>
      <c r="GE262" s="8" t="n">
        <v>348</v>
      </c>
      <c r="GF262" s="8" t="n">
        <v>725</v>
      </c>
      <c r="GG262" s="8" t="n">
        <v>11594</v>
      </c>
      <c r="GH262" s="8" t="n">
        <v>6.7</v>
      </c>
      <c r="GI262" s="8" t="n">
        <v>20.5</v>
      </c>
      <c r="GJ262" s="8" t="n">
        <v>27.2</v>
      </c>
      <c r="GK262" s="8" t="n">
        <f aca="false">Z262-AH262/10</f>
        <v>8.8</v>
      </c>
      <c r="GL262" s="22"/>
      <c r="GM262" s="22"/>
      <c r="GN262" s="22"/>
      <c r="GO262" s="22"/>
      <c r="GP262" s="22"/>
    </row>
    <row r="263" customFormat="false" ht="13.65" hidden="false" customHeight="true" outlineLevel="0" collapsed="false">
      <c r="A263" s="16" t="n">
        <v>33442</v>
      </c>
      <c r="B263" s="17" t="s">
        <v>1468</v>
      </c>
      <c r="C263" s="22"/>
      <c r="D263" s="17" t="s">
        <v>423</v>
      </c>
      <c r="E263" s="17" t="s">
        <v>423</v>
      </c>
      <c r="F263" s="8" t="n">
        <v>71</v>
      </c>
      <c r="G263" s="8" t="n">
        <v>212</v>
      </c>
      <c r="H263" s="8" t="n">
        <v>2009</v>
      </c>
      <c r="I263" s="8" t="n">
        <v>2</v>
      </c>
      <c r="J263" s="8" t="n">
        <v>55</v>
      </c>
      <c r="K263" s="17" t="s">
        <v>263</v>
      </c>
      <c r="L263" s="8" t="n">
        <v>2011</v>
      </c>
      <c r="M263" s="8" t="n">
        <v>26</v>
      </c>
      <c r="N263" s="8" t="n">
        <v>6</v>
      </c>
      <c r="O263" s="8" t="n">
        <v>8475200</v>
      </c>
      <c r="P263" s="17" t="s">
        <v>1469</v>
      </c>
      <c r="Q263" s="17" t="s">
        <v>1470</v>
      </c>
      <c r="R263" s="17" t="s">
        <v>1471</v>
      </c>
      <c r="S263" s="17" t="s">
        <v>1467</v>
      </c>
      <c r="T263" s="17" t="s">
        <v>278</v>
      </c>
      <c r="U263" s="17" t="s">
        <v>287</v>
      </c>
      <c r="V263" s="8" t="n">
        <v>82</v>
      </c>
      <c r="W263" s="8" t="n">
        <v>10</v>
      </c>
      <c r="X263" s="8" t="n">
        <v>21</v>
      </c>
      <c r="Y263" s="8" t="n">
        <v>6</v>
      </c>
      <c r="Z263" s="8" t="n">
        <v>31</v>
      </c>
      <c r="AA263" s="8" t="n">
        <v>8</v>
      </c>
      <c r="AB263" s="8" t="n">
        <v>56</v>
      </c>
      <c r="AC263" s="18" t="n">
        <f aca="false">Z263/V263</f>
        <v>0.378048780487805</v>
      </c>
      <c r="AD263" s="19" t="n">
        <f aca="false">IF(FZ263&gt;V263,Z263-V263*(GC263-Z263)/(FZ263-V263),0)</f>
        <v>4.05300353356891</v>
      </c>
      <c r="AE263" s="19" t="n">
        <v>11.151</v>
      </c>
      <c r="AF263" s="8" t="n">
        <v>10</v>
      </c>
      <c r="AG263" s="8" t="n">
        <v>-0.6</v>
      </c>
      <c r="AH263" s="8" t="n">
        <v>22</v>
      </c>
      <c r="AI263" s="8" t="n">
        <v>2093</v>
      </c>
      <c r="AJ263" s="8" t="n">
        <v>113794</v>
      </c>
      <c r="AK263" s="19" t="n">
        <v>1896.5666666667</v>
      </c>
      <c r="AL263" s="8" t="n">
        <v>1896.83</v>
      </c>
      <c r="AM263" s="8" t="n">
        <v>1897</v>
      </c>
      <c r="AN263" s="18" t="n">
        <f aca="false">AJ263/60/V263</f>
        <v>23.1288617886179</v>
      </c>
      <c r="AO263" s="8" t="n">
        <v>38.32</v>
      </c>
      <c r="AP263" s="12" t="n">
        <f aca="false">IF(EF263&gt;0,Z263/EF263,0)</f>
        <v>0.348314606741573</v>
      </c>
      <c r="AQ263" s="8" t="n">
        <v>243</v>
      </c>
      <c r="AR263" s="8" t="n">
        <v>243</v>
      </c>
      <c r="AS263" s="8" t="n">
        <v>243</v>
      </c>
      <c r="AT263" s="8" t="n">
        <v>167</v>
      </c>
      <c r="AU263" s="8" t="n">
        <v>167</v>
      </c>
      <c r="AV263" s="8" t="n">
        <v>125</v>
      </c>
      <c r="AW263" s="8" t="n">
        <v>95</v>
      </c>
      <c r="AX263" s="8" t="n">
        <v>12</v>
      </c>
      <c r="AY263" s="8" t="n">
        <v>7</v>
      </c>
      <c r="AZ263" s="8" t="n">
        <v>13</v>
      </c>
      <c r="BA263" s="8" t="n">
        <f aca="false">AY263+AZ263</f>
        <v>20</v>
      </c>
      <c r="BB263" s="8" t="n">
        <v>5.97</v>
      </c>
      <c r="BC263" s="8" t="n">
        <v>48.864</v>
      </c>
      <c r="BD263" s="19" t="n">
        <v>79.5</v>
      </c>
      <c r="BE263" s="19" t="n">
        <v>2.51507109337922</v>
      </c>
      <c r="BF263" s="19" t="n">
        <f aca="false">AQ263+BD263</f>
        <v>322.5</v>
      </c>
      <c r="BG263" s="19" t="n">
        <f aca="false">IF(AL263&gt;0,BF263/AL263*60,0)</f>
        <v>10.2012304740014</v>
      </c>
      <c r="BH263" s="8" t="n">
        <v>480</v>
      </c>
      <c r="BI263" s="8" t="n">
        <v>701</v>
      </c>
      <c r="BJ263" s="8" t="n">
        <v>589</v>
      </c>
      <c r="BK263" s="12" t="n">
        <f aca="false">BH263/(BH263+BJ263)</f>
        <v>0.449017773620206</v>
      </c>
      <c r="BL263" s="8" t="n">
        <v>128</v>
      </c>
      <c r="BM263" s="8" t="n">
        <v>128</v>
      </c>
      <c r="BN263" s="8" t="n">
        <v>78</v>
      </c>
      <c r="BO263" s="8" t="n">
        <f aca="false">BM263-BN263</f>
        <v>50</v>
      </c>
      <c r="BP263" s="8" t="n">
        <v>42</v>
      </c>
      <c r="BQ263" s="8" t="n">
        <v>51</v>
      </c>
      <c r="BR263" s="8" t="n">
        <v>54</v>
      </c>
      <c r="BS263" s="8" t="n">
        <v>116</v>
      </c>
      <c r="BT263" s="12" t="n">
        <f aca="false">BS263/(EA263+BS263)</f>
        <v>0.0783254557731263</v>
      </c>
      <c r="BU263" s="8" t="n">
        <v>0</v>
      </c>
      <c r="BV263" s="8" t="n">
        <v>0</v>
      </c>
      <c r="BW263" s="12" t="n">
        <f aca="false">IF(BU263+BV263&gt;0,BU263/(BU263+BV263),0)</f>
        <v>0</v>
      </c>
      <c r="BX263" s="8" t="n">
        <v>0</v>
      </c>
      <c r="BY263" s="8" t="n">
        <v>0</v>
      </c>
      <c r="BZ263" s="8" t="n">
        <v>0</v>
      </c>
      <c r="CA263" s="8" t="n">
        <v>0</v>
      </c>
      <c r="CB263" s="8" t="n">
        <v>0</v>
      </c>
      <c r="CC263" s="8" t="n">
        <v>0</v>
      </c>
      <c r="CD263" s="8" t="n">
        <v>0</v>
      </c>
      <c r="CE263" s="8" t="n">
        <v>0</v>
      </c>
      <c r="CF263" s="8" t="n">
        <v>0</v>
      </c>
      <c r="CG263" s="8" t="n">
        <v>0</v>
      </c>
      <c r="CH263" s="8" t="n">
        <v>0</v>
      </c>
      <c r="CI263" s="8" t="n">
        <v>0</v>
      </c>
      <c r="CJ263" s="8" t="n">
        <v>0</v>
      </c>
      <c r="CK263" s="8" t="n">
        <v>0</v>
      </c>
      <c r="CL263" s="8" t="n">
        <v>0</v>
      </c>
      <c r="CM263" s="8" t="n">
        <v>2</v>
      </c>
      <c r="CN263" s="8" t="n">
        <v>0</v>
      </c>
      <c r="CO263" s="8" t="n">
        <v>0</v>
      </c>
      <c r="CP263" s="8" t="n">
        <v>0</v>
      </c>
      <c r="CQ263" s="8" t="n">
        <v>0</v>
      </c>
      <c r="CR263" s="8" t="n">
        <v>0</v>
      </c>
      <c r="CS263" s="8" t="n">
        <v>4</v>
      </c>
      <c r="CT263" s="8" t="n">
        <v>1</v>
      </c>
      <c r="CU263" s="8" t="n">
        <v>0</v>
      </c>
      <c r="CV263" s="8" t="n">
        <v>0</v>
      </c>
      <c r="CW263" s="8" t="n">
        <v>5</v>
      </c>
      <c r="CX263" s="8" t="n">
        <v>0</v>
      </c>
      <c r="CY263" s="8" t="n">
        <v>3</v>
      </c>
      <c r="CZ263" s="8" t="n">
        <v>2</v>
      </c>
      <c r="DA263" s="8" t="n">
        <v>37</v>
      </c>
      <c r="DB263" s="8" t="n">
        <v>5</v>
      </c>
      <c r="DC263" s="8" t="n">
        <v>0</v>
      </c>
      <c r="DD263" s="8" t="n">
        <v>44</v>
      </c>
      <c r="DE263" s="8" t="n">
        <v>17</v>
      </c>
      <c r="DF263" s="8" t="n">
        <v>0</v>
      </c>
      <c r="DG263" s="8" t="n">
        <v>0</v>
      </c>
      <c r="DH263" s="8" t="n">
        <v>59</v>
      </c>
      <c r="DI263" s="8" t="n">
        <v>11</v>
      </c>
      <c r="DJ263" s="8" t="n">
        <v>21</v>
      </c>
      <c r="DK263" s="8" t="n">
        <v>12</v>
      </c>
      <c r="DL263" s="8" t="n">
        <v>12</v>
      </c>
      <c r="DM263" s="8" t="n">
        <v>0</v>
      </c>
      <c r="DN263" s="8" t="n">
        <v>20</v>
      </c>
      <c r="DO263" s="8" t="n">
        <v>20</v>
      </c>
      <c r="DP263" s="8" t="n">
        <v>0</v>
      </c>
      <c r="DQ263" s="8" t="n">
        <f aca="false">DJ263-DI263</f>
        <v>10</v>
      </c>
      <c r="DR263" s="19" t="n">
        <v>12.856</v>
      </c>
      <c r="DS263" s="8" t="n">
        <v>11</v>
      </c>
      <c r="DT263" s="8" t="n">
        <v>0</v>
      </c>
      <c r="DU263" s="8" t="n">
        <v>0</v>
      </c>
      <c r="DV263" s="8" t="n">
        <v>0</v>
      </c>
      <c r="DW263" s="8" t="n">
        <v>0</v>
      </c>
      <c r="DX263" s="8" t="n">
        <v>1688</v>
      </c>
      <c r="DY263" s="8" t="n">
        <v>1826</v>
      </c>
      <c r="DZ263" s="8" t="n">
        <v>1245</v>
      </c>
      <c r="EA263" s="8" t="n">
        <v>1365</v>
      </c>
      <c r="EB263" s="8" t="n">
        <v>875</v>
      </c>
      <c r="EC263" s="8" t="n">
        <v>938</v>
      </c>
      <c r="ED263" s="8" t="n">
        <v>79.97</v>
      </c>
      <c r="EE263" s="8" t="n">
        <v>90.99</v>
      </c>
      <c r="EF263" s="8" t="n">
        <v>89</v>
      </c>
      <c r="EG263" s="8" t="n">
        <v>87</v>
      </c>
      <c r="EH263" s="12" t="n">
        <f aca="false">EF263/EB263</f>
        <v>0.101714285714286</v>
      </c>
      <c r="EI263" s="20" t="n">
        <f aca="false">1-EG263/EC263</f>
        <v>0.907249466950959</v>
      </c>
      <c r="EJ263" s="21" t="n">
        <f aca="false">EH263+EI263</f>
        <v>1.00896375266525</v>
      </c>
      <c r="EK263" s="8" t="n">
        <v>1691</v>
      </c>
      <c r="EL263" s="8" t="n">
        <v>1827</v>
      </c>
      <c r="EM263" s="8" t="n">
        <v>1247</v>
      </c>
      <c r="EN263" s="8" t="n">
        <v>1365</v>
      </c>
      <c r="EO263" s="8" t="n">
        <v>879</v>
      </c>
      <c r="EP263" s="8" t="n">
        <v>937</v>
      </c>
      <c r="EQ263" s="8" t="n">
        <v>89</v>
      </c>
      <c r="ER263" s="8" t="n">
        <v>87</v>
      </c>
      <c r="ES263" s="8" t="n">
        <v>875</v>
      </c>
      <c r="ET263" s="8" t="n">
        <v>947</v>
      </c>
      <c r="EU263" s="8" t="n">
        <v>312</v>
      </c>
      <c r="EV263" s="8" t="n">
        <v>399</v>
      </c>
      <c r="EW263" s="8" t="n">
        <v>42</v>
      </c>
      <c r="EX263" s="8" t="n">
        <v>59</v>
      </c>
      <c r="EY263" s="8" t="n">
        <v>127</v>
      </c>
      <c r="EZ263" s="8" t="n">
        <v>110</v>
      </c>
      <c r="FA263" s="8" t="n">
        <v>1.8</v>
      </c>
      <c r="FB263" s="8" t="n">
        <v>4.4</v>
      </c>
      <c r="FC263" s="8" t="n">
        <v>6.2</v>
      </c>
      <c r="FD263" s="19" t="n">
        <v>34.88</v>
      </c>
      <c r="FE263" s="18" t="n">
        <f aca="false">FD263/V263</f>
        <v>0.425365853658537</v>
      </c>
      <c r="FF263" s="8" t="n">
        <v>2.413</v>
      </c>
      <c r="FG263" s="8" t="n">
        <v>0.27</v>
      </c>
      <c r="FH263" s="8" t="n">
        <v>0.43</v>
      </c>
      <c r="FI263" s="8" t="n">
        <v>0.7</v>
      </c>
      <c r="FJ263" s="22"/>
      <c r="FK263" s="22"/>
      <c r="FL263" s="22"/>
      <c r="FM263" s="8" t="n">
        <f aca="false">BL263+BS263+AH263+DT263</f>
        <v>266</v>
      </c>
      <c r="FN263" s="19" t="n">
        <f aca="false">IF(DS263&gt;0,(BL263+BR263)/DS263,0)</f>
        <v>16.5454545454546</v>
      </c>
      <c r="FO263" s="12" t="n">
        <v>0.0406504065</v>
      </c>
      <c r="FP263" s="19" t="n">
        <f aca="false">Z263-AH263/10</f>
        <v>28.8</v>
      </c>
      <c r="FQ263" s="19" t="n">
        <f aca="false">Z263+DR263/5</f>
        <v>33.5712</v>
      </c>
      <c r="FR263" s="19" t="n">
        <f aca="false">(DX263+DY263)/AL263*60</f>
        <v>111.153872513615</v>
      </c>
      <c r="FS263" s="22"/>
      <c r="FT263" s="22"/>
      <c r="FU263" s="22"/>
      <c r="FV263" s="22"/>
      <c r="FW263" s="17" t="s">
        <v>280</v>
      </c>
      <c r="FX263" s="23" t="n">
        <v>6500000</v>
      </c>
      <c r="FY263" s="23" t="n">
        <v>5100000</v>
      </c>
      <c r="FZ263" s="8" t="n">
        <v>365</v>
      </c>
      <c r="GA263" s="8" t="n">
        <v>30</v>
      </c>
      <c r="GB263" s="8" t="n">
        <v>94</v>
      </c>
      <c r="GC263" s="8" t="n">
        <v>124</v>
      </c>
      <c r="GD263" s="8" t="n">
        <v>53</v>
      </c>
      <c r="GE263" s="8" t="n">
        <v>136</v>
      </c>
      <c r="GF263" s="8" t="n">
        <v>451</v>
      </c>
      <c r="GG263" s="8" t="n">
        <v>6958</v>
      </c>
      <c r="GH263" s="8" t="n">
        <v>8.2</v>
      </c>
      <c r="GI263" s="8" t="n">
        <v>17.9</v>
      </c>
      <c r="GJ263" s="8" t="n">
        <v>26.1</v>
      </c>
      <c r="GK263" s="8" t="n">
        <f aca="false">Z263-AH263/10</f>
        <v>28.8</v>
      </c>
      <c r="GL263" s="22"/>
      <c r="GM263" s="22"/>
      <c r="GN263" s="22"/>
      <c r="GO263" s="22"/>
      <c r="GP263" s="22"/>
    </row>
    <row r="264" customFormat="false" ht="13.65" hidden="false" customHeight="true" outlineLevel="0" collapsed="false">
      <c r="A264" s="16" t="n">
        <v>29436</v>
      </c>
      <c r="B264" s="17" t="s">
        <v>550</v>
      </c>
      <c r="C264" s="17" t="s">
        <v>272</v>
      </c>
      <c r="D264" s="17" t="s">
        <v>262</v>
      </c>
      <c r="E264" s="17" t="s">
        <v>262</v>
      </c>
      <c r="F264" s="8" t="n">
        <v>72</v>
      </c>
      <c r="G264" s="8" t="n">
        <v>192</v>
      </c>
      <c r="H264" s="8" t="n">
        <v>2000</v>
      </c>
      <c r="I264" s="8" t="n">
        <v>3</v>
      </c>
      <c r="J264" s="8" t="n">
        <v>95</v>
      </c>
      <c r="K264" s="17" t="s">
        <v>263</v>
      </c>
      <c r="L264" s="8" t="n">
        <v>2003</v>
      </c>
      <c r="M264" s="8" t="n">
        <v>37</v>
      </c>
      <c r="N264" s="8" t="n">
        <v>13</v>
      </c>
      <c r="O264" s="8" t="n">
        <v>8468575</v>
      </c>
      <c r="P264" s="17" t="s">
        <v>1472</v>
      </c>
      <c r="Q264" s="17" t="s">
        <v>1473</v>
      </c>
      <c r="R264" s="17" t="s">
        <v>1474</v>
      </c>
      <c r="S264" s="17" t="s">
        <v>1475</v>
      </c>
      <c r="T264" s="17" t="s">
        <v>313</v>
      </c>
      <c r="U264" s="17" t="s">
        <v>514</v>
      </c>
      <c r="V264" s="8" t="n">
        <v>50</v>
      </c>
      <c r="W264" s="8" t="n">
        <v>6</v>
      </c>
      <c r="X264" s="8" t="n">
        <v>6</v>
      </c>
      <c r="Y264" s="8" t="n">
        <v>3</v>
      </c>
      <c r="Z264" s="8" t="n">
        <v>12</v>
      </c>
      <c r="AA264" s="8" t="n">
        <v>17</v>
      </c>
      <c r="AB264" s="8" t="n">
        <v>57</v>
      </c>
      <c r="AC264" s="18" t="n">
        <f aca="false">Z264/V264</f>
        <v>0.24</v>
      </c>
      <c r="AD264" s="19" t="n">
        <f aca="false">IF(FZ264&gt;V264,Z264-V264*(GC264-Z264)/(FZ264-V264),0)</f>
        <v>-3.93860684769776</v>
      </c>
      <c r="AE264" s="19" t="n">
        <v>4.828</v>
      </c>
      <c r="AF264" s="8" t="n">
        <v>3</v>
      </c>
      <c r="AG264" s="8" t="n">
        <v>1.5</v>
      </c>
      <c r="AH264" s="8" t="n">
        <v>16</v>
      </c>
      <c r="AI264" s="8" t="n">
        <v>785</v>
      </c>
      <c r="AJ264" s="8" t="n">
        <v>30892</v>
      </c>
      <c r="AK264" s="19" t="n">
        <v>514.86666666667</v>
      </c>
      <c r="AL264" s="8" t="n">
        <v>514.87</v>
      </c>
      <c r="AM264" s="8" t="n">
        <v>515</v>
      </c>
      <c r="AN264" s="18" t="n">
        <f aca="false">AJ264/60/V264</f>
        <v>10.2973333333333</v>
      </c>
      <c r="AO264" s="8" t="n">
        <v>17.49</v>
      </c>
      <c r="AP264" s="12" t="n">
        <f aca="false">IF(EF264&gt;0,Z264/EF264,0)</f>
        <v>0.631578947368421</v>
      </c>
      <c r="AQ264" s="8" t="n">
        <v>83</v>
      </c>
      <c r="AR264" s="8" t="n">
        <v>83</v>
      </c>
      <c r="AS264" s="8" t="n">
        <v>83</v>
      </c>
      <c r="AT264" s="8" t="n">
        <v>64</v>
      </c>
      <c r="AU264" s="8" t="n">
        <v>64</v>
      </c>
      <c r="AV264" s="8" t="n">
        <v>46</v>
      </c>
      <c r="AW264" s="8" t="n">
        <v>57</v>
      </c>
      <c r="AX264" s="8" t="n">
        <v>22</v>
      </c>
      <c r="AY264" s="8" t="n">
        <v>3</v>
      </c>
      <c r="AZ264" s="8" t="n">
        <v>4</v>
      </c>
      <c r="BA264" s="8" t="n">
        <f aca="false">AY264+AZ264</f>
        <v>7</v>
      </c>
      <c r="BB264" s="8" t="n">
        <v>4.75</v>
      </c>
      <c r="BC264" s="8" t="n">
        <v>22.087</v>
      </c>
      <c r="BD264" s="19" t="n">
        <v>32.2</v>
      </c>
      <c r="BE264" s="19" t="n">
        <v>3.752427813026</v>
      </c>
      <c r="BF264" s="19" t="n">
        <f aca="false">AQ264+BD264</f>
        <v>115.2</v>
      </c>
      <c r="BG264" s="19" t="n">
        <f aca="false">IF(AL264&gt;0,BF264/AL264*60,0)</f>
        <v>13.4247479946394</v>
      </c>
      <c r="BH264" s="8" t="n">
        <v>73</v>
      </c>
      <c r="BI264" s="8" t="n">
        <v>206</v>
      </c>
      <c r="BJ264" s="8" t="n">
        <v>153</v>
      </c>
      <c r="BK264" s="12" t="n">
        <f aca="false">BH264/(BH264+BJ264)</f>
        <v>0.323008849557522</v>
      </c>
      <c r="BL264" s="8" t="n">
        <v>41</v>
      </c>
      <c r="BM264" s="8" t="n">
        <v>41</v>
      </c>
      <c r="BN264" s="8" t="n">
        <v>51</v>
      </c>
      <c r="BO264" s="8" t="n">
        <f aca="false">BM264-BN264</f>
        <v>-10</v>
      </c>
      <c r="BP264" s="8" t="n">
        <v>18</v>
      </c>
      <c r="BQ264" s="8" t="n">
        <v>19</v>
      </c>
      <c r="BR264" s="8" t="n">
        <v>19</v>
      </c>
      <c r="BS264" s="8" t="n">
        <v>19</v>
      </c>
      <c r="BT264" s="12" t="n">
        <f aca="false">BS264/(EA264+BS264)</f>
        <v>0.044392523364486</v>
      </c>
      <c r="BU264" s="8" t="n">
        <v>196</v>
      </c>
      <c r="BV264" s="8" t="n">
        <v>165</v>
      </c>
      <c r="BW264" s="12" t="n">
        <f aca="false">IF(BU264+BV264&gt;0,BU264/(BU264+BV264),0)</f>
        <v>0.542936288088643</v>
      </c>
      <c r="BX264" s="8" t="n">
        <v>61</v>
      </c>
      <c r="BY264" s="8" t="n">
        <v>72</v>
      </c>
      <c r="BZ264" s="8" t="n">
        <v>107</v>
      </c>
      <c r="CA264" s="8" t="n">
        <v>63</v>
      </c>
      <c r="CB264" s="8" t="n">
        <v>28</v>
      </c>
      <c r="CC264" s="8" t="n">
        <v>30</v>
      </c>
      <c r="CD264" s="8" t="n">
        <v>51</v>
      </c>
      <c r="CE264" s="8" t="n">
        <v>42</v>
      </c>
      <c r="CF264" s="8" t="n">
        <v>82</v>
      </c>
      <c r="CG264" s="8" t="n">
        <v>62</v>
      </c>
      <c r="CH264" s="8" t="n">
        <v>117</v>
      </c>
      <c r="CI264" s="8" t="n">
        <v>106</v>
      </c>
      <c r="CJ264" s="8" t="n">
        <v>0</v>
      </c>
      <c r="CK264" s="8" t="n">
        <v>0</v>
      </c>
      <c r="CL264" s="8" t="n">
        <v>2</v>
      </c>
      <c r="CM264" s="8" t="n">
        <v>0</v>
      </c>
      <c r="CN264" s="8" t="n">
        <v>0</v>
      </c>
      <c r="CO264" s="8" t="n">
        <v>0</v>
      </c>
      <c r="CP264" s="8" t="n">
        <v>0</v>
      </c>
      <c r="CQ264" s="8" t="n">
        <v>2</v>
      </c>
      <c r="CR264" s="8" t="n">
        <v>0</v>
      </c>
      <c r="CS264" s="8" t="n">
        <v>0</v>
      </c>
      <c r="CT264" s="8" t="n">
        <v>0</v>
      </c>
      <c r="CU264" s="8" t="n">
        <v>2</v>
      </c>
      <c r="CV264" s="8" t="n">
        <v>0</v>
      </c>
      <c r="CW264" s="8" t="n">
        <v>2</v>
      </c>
      <c r="CX264" s="8" t="n">
        <v>0</v>
      </c>
      <c r="CY264" s="8" t="n">
        <v>0</v>
      </c>
      <c r="CZ264" s="8" t="n">
        <v>0</v>
      </c>
      <c r="DA264" s="8" t="n">
        <v>18</v>
      </c>
      <c r="DB264" s="8" t="n">
        <v>12</v>
      </c>
      <c r="DC264" s="8" t="n">
        <v>3</v>
      </c>
      <c r="DD264" s="8" t="n">
        <v>1</v>
      </c>
      <c r="DE264" s="8" t="n">
        <v>7</v>
      </c>
      <c r="DF264" s="8" t="n">
        <v>6</v>
      </c>
      <c r="DG264" s="8" t="n">
        <v>0</v>
      </c>
      <c r="DH264" s="8" t="n">
        <v>17</v>
      </c>
      <c r="DI264" s="8" t="n">
        <v>8</v>
      </c>
      <c r="DJ264" s="8" t="n">
        <v>6</v>
      </c>
      <c r="DK264" s="8" t="n">
        <v>8</v>
      </c>
      <c r="DL264" s="8" t="n">
        <v>8</v>
      </c>
      <c r="DM264" s="8" t="n">
        <v>0</v>
      </c>
      <c r="DN264" s="8" t="n">
        <v>6</v>
      </c>
      <c r="DO264" s="8" t="n">
        <v>6</v>
      </c>
      <c r="DP264" s="8" t="n">
        <v>0</v>
      </c>
      <c r="DQ264" s="8" t="n">
        <f aca="false">DJ264-DI264</f>
        <v>-2</v>
      </c>
      <c r="DR264" s="19" t="n">
        <v>-1.8</v>
      </c>
      <c r="DS264" s="8" t="n">
        <v>8</v>
      </c>
      <c r="DT264" s="8" t="n">
        <v>0</v>
      </c>
      <c r="DU264" s="8" t="n">
        <v>0</v>
      </c>
      <c r="DV264" s="8" t="n">
        <v>0</v>
      </c>
      <c r="DW264" s="8" t="n">
        <v>0</v>
      </c>
      <c r="DX264" s="8" t="n">
        <v>411</v>
      </c>
      <c r="DY264" s="8" t="n">
        <v>513</v>
      </c>
      <c r="DZ264" s="8" t="n">
        <v>315</v>
      </c>
      <c r="EA264" s="8" t="n">
        <v>409</v>
      </c>
      <c r="EB264" s="8" t="n">
        <v>227</v>
      </c>
      <c r="EC264" s="8" t="n">
        <v>279</v>
      </c>
      <c r="ED264" s="8" t="n">
        <v>17.58</v>
      </c>
      <c r="EE264" s="8" t="n">
        <v>25.16</v>
      </c>
      <c r="EF264" s="8" t="n">
        <v>19</v>
      </c>
      <c r="EG264" s="8" t="n">
        <v>25</v>
      </c>
      <c r="EH264" s="12" t="n">
        <f aca="false">EF264/EB264</f>
        <v>0.0837004405286344</v>
      </c>
      <c r="EI264" s="20" t="n">
        <f aca="false">1-EG264/EC264</f>
        <v>0.910394265232975</v>
      </c>
      <c r="EJ264" s="21" t="n">
        <f aca="false">EH264+EI264</f>
        <v>0.994094705761609</v>
      </c>
      <c r="EK264" s="8" t="n">
        <v>411</v>
      </c>
      <c r="EL264" s="8" t="n">
        <v>516</v>
      </c>
      <c r="EM264" s="8" t="n">
        <v>315</v>
      </c>
      <c r="EN264" s="8" t="n">
        <v>410</v>
      </c>
      <c r="EO264" s="8" t="n">
        <v>228</v>
      </c>
      <c r="EP264" s="8" t="n">
        <v>280</v>
      </c>
      <c r="EQ264" s="8" t="n">
        <v>19</v>
      </c>
      <c r="ER264" s="8" t="n">
        <v>25</v>
      </c>
      <c r="ES264" s="8" t="n">
        <v>196</v>
      </c>
      <c r="ET264" s="8" t="n">
        <v>258</v>
      </c>
      <c r="EU264" s="8" t="n">
        <v>67</v>
      </c>
      <c r="EV264" s="8" t="n">
        <v>89</v>
      </c>
      <c r="EW264" s="8" t="n">
        <v>9</v>
      </c>
      <c r="EX264" s="8" t="n">
        <v>10</v>
      </c>
      <c r="EY264" s="8" t="n">
        <v>33</v>
      </c>
      <c r="EZ264" s="8" t="n">
        <v>27</v>
      </c>
      <c r="FA264" s="8" t="n">
        <v>0.4</v>
      </c>
      <c r="FB264" s="8" t="n">
        <v>0.6</v>
      </c>
      <c r="FC264" s="8" t="n">
        <v>1.1</v>
      </c>
      <c r="FD264" s="19" t="n">
        <v>11.85</v>
      </c>
      <c r="FE264" s="18" t="n">
        <f aca="false">FD264/V264</f>
        <v>0.237</v>
      </c>
      <c r="FF264" s="8" t="n">
        <v>0.2237</v>
      </c>
      <c r="FG264" s="8" t="n">
        <v>0.12</v>
      </c>
      <c r="FH264" s="8" t="n">
        <v>-0.04</v>
      </c>
      <c r="FI264" s="8" t="n">
        <v>0.08</v>
      </c>
      <c r="FJ264" s="22"/>
      <c r="FK264" s="22"/>
      <c r="FL264" s="22"/>
      <c r="FM264" s="8" t="n">
        <f aca="false">BL264+BS264+AH264+DT264</f>
        <v>76</v>
      </c>
      <c r="FN264" s="19" t="n">
        <f aca="false">IF(DS264&gt;0,(BL264+BR264)/DS264,0)</f>
        <v>7.5</v>
      </c>
      <c r="FO264" s="12" t="n">
        <v>0.0372727273</v>
      </c>
      <c r="FP264" s="19" t="n">
        <f aca="false">Z264-AH264/10</f>
        <v>10.4</v>
      </c>
      <c r="FQ264" s="19" t="n">
        <f aca="false">Z264+DR264/5</f>
        <v>11.64</v>
      </c>
      <c r="FR264" s="19" t="n">
        <f aca="false">(DX264+DY264)/AL264*60</f>
        <v>107.677666207004</v>
      </c>
      <c r="FS264" s="22"/>
      <c r="FT264" s="22"/>
      <c r="FU264" s="22"/>
      <c r="FV264" s="22"/>
      <c r="FW264" s="17" t="s">
        <v>280</v>
      </c>
      <c r="FX264" s="23" t="n">
        <v>1000000</v>
      </c>
      <c r="FY264" s="23" t="n">
        <v>1000000</v>
      </c>
      <c r="FZ264" s="8" t="n">
        <v>897</v>
      </c>
      <c r="GA264" s="8" t="n">
        <v>106</v>
      </c>
      <c r="GB264" s="8" t="n">
        <v>176</v>
      </c>
      <c r="GC264" s="8" t="n">
        <v>282</v>
      </c>
      <c r="GD264" s="8" t="n">
        <v>-23</v>
      </c>
      <c r="GE264" s="8" t="n">
        <v>487</v>
      </c>
      <c r="GF264" s="8" t="n">
        <v>1363</v>
      </c>
      <c r="GG264" s="8" t="n">
        <v>12290</v>
      </c>
      <c r="GH264" s="8" t="n">
        <v>7.1</v>
      </c>
      <c r="GI264" s="8" t="n">
        <v>12</v>
      </c>
      <c r="GJ264" s="8" t="n">
        <v>19.2</v>
      </c>
      <c r="GK264" s="8" t="n">
        <f aca="false">Z264-AH264/10</f>
        <v>10.4</v>
      </c>
      <c r="GL264" s="22"/>
      <c r="GM264" s="22"/>
      <c r="GN264" s="22"/>
      <c r="GO264" s="22"/>
      <c r="GP264" s="22"/>
    </row>
    <row r="265" customFormat="false" ht="13.65" hidden="false" customHeight="true" outlineLevel="0" collapsed="false">
      <c r="A265" s="16" t="n">
        <v>34402</v>
      </c>
      <c r="B265" s="17" t="s">
        <v>582</v>
      </c>
      <c r="C265" s="17" t="s">
        <v>282</v>
      </c>
      <c r="D265" s="17" t="s">
        <v>283</v>
      </c>
      <c r="E265" s="17" t="s">
        <v>283</v>
      </c>
      <c r="F265" s="8" t="n">
        <v>74</v>
      </c>
      <c r="G265" s="8" t="n">
        <v>200</v>
      </c>
      <c r="H265" s="8" t="n">
        <v>2012</v>
      </c>
      <c r="I265" s="8" t="n">
        <v>5</v>
      </c>
      <c r="J265" s="8" t="n">
        <v>126</v>
      </c>
      <c r="K265" s="17" t="s">
        <v>263</v>
      </c>
      <c r="L265" s="8" t="n">
        <v>2017</v>
      </c>
      <c r="M265" s="8" t="n">
        <v>23</v>
      </c>
      <c r="N265" s="8" t="n">
        <v>1</v>
      </c>
      <c r="O265" s="8" t="n">
        <v>8476952</v>
      </c>
      <c r="P265" s="17" t="s">
        <v>1476</v>
      </c>
      <c r="Q265" s="17" t="s">
        <v>1477</v>
      </c>
      <c r="R265" s="17" t="s">
        <v>1478</v>
      </c>
      <c r="S265" s="17" t="s">
        <v>1475</v>
      </c>
      <c r="T265" s="17" t="s">
        <v>313</v>
      </c>
      <c r="U265" s="17" t="s">
        <v>269</v>
      </c>
      <c r="V265" s="8" t="n">
        <v>37</v>
      </c>
      <c r="W265" s="8" t="n">
        <v>0</v>
      </c>
      <c r="X265" s="8" t="n">
        <v>2</v>
      </c>
      <c r="Y265" s="8" t="n">
        <v>1</v>
      </c>
      <c r="Z265" s="8" t="n">
        <v>2</v>
      </c>
      <c r="AA265" s="8" t="n">
        <v>27</v>
      </c>
      <c r="AB265" s="8" t="n">
        <v>95</v>
      </c>
      <c r="AC265" s="18" t="n">
        <f aca="false">Z265/V265</f>
        <v>0.0540540540540541</v>
      </c>
      <c r="AD265" s="19" t="n">
        <f aca="false">IF(FZ265&gt;V265,Z265-V265*(GC265-Z265)/(FZ265-V265),0)</f>
        <v>0</v>
      </c>
      <c r="AE265" s="19" t="n">
        <v>0.603</v>
      </c>
      <c r="AF265" s="8" t="n">
        <v>0</v>
      </c>
      <c r="AG265" s="8" t="n">
        <v>1.6</v>
      </c>
      <c r="AH265" s="8" t="n">
        <v>12</v>
      </c>
      <c r="AI265" s="8" t="n">
        <v>427</v>
      </c>
      <c r="AJ265" s="8" t="n">
        <v>17533</v>
      </c>
      <c r="AK265" s="19" t="n">
        <v>292.21666666667</v>
      </c>
      <c r="AL265" s="8" t="n">
        <v>292.22</v>
      </c>
      <c r="AM265" s="8" t="n">
        <v>292</v>
      </c>
      <c r="AN265" s="18" t="n">
        <f aca="false">AJ265/60/V265</f>
        <v>7.89774774774775</v>
      </c>
      <c r="AO265" s="8" t="n">
        <v>13.59</v>
      </c>
      <c r="AP265" s="12" t="n">
        <f aca="false">IF(EF265&gt;0,Z265/EF265,0)</f>
        <v>0.285714285714286</v>
      </c>
      <c r="AQ265" s="8" t="n">
        <v>51</v>
      </c>
      <c r="AR265" s="8" t="n">
        <v>51</v>
      </c>
      <c r="AS265" s="8" t="n">
        <v>51</v>
      </c>
      <c r="AT265" s="8" t="n">
        <v>36</v>
      </c>
      <c r="AU265" s="8" t="n">
        <v>36</v>
      </c>
      <c r="AV265" s="8" t="n">
        <v>25</v>
      </c>
      <c r="AW265" s="8" t="n">
        <v>32</v>
      </c>
      <c r="AX265" s="8" t="n">
        <v>12</v>
      </c>
      <c r="AY265" s="8" t="n">
        <v>5</v>
      </c>
      <c r="AZ265" s="8" t="n">
        <v>6</v>
      </c>
      <c r="BA265" s="8" t="n">
        <f aca="false">AY265+AZ265</f>
        <v>11</v>
      </c>
      <c r="BB265" s="8" t="n">
        <v>2.06</v>
      </c>
      <c r="BC265" s="8" t="n">
        <v>31.48</v>
      </c>
      <c r="BD265" s="19" t="n">
        <v>33.9</v>
      </c>
      <c r="BE265" s="19" t="n">
        <v>6.96058860434601</v>
      </c>
      <c r="BF265" s="19" t="n">
        <f aca="false">AQ265+BD265</f>
        <v>84.9</v>
      </c>
      <c r="BG265" s="19" t="n">
        <f aca="false">IF(AL265&gt;0,BF265/AL265*60,0)</f>
        <v>17.4320717267812</v>
      </c>
      <c r="BH265" s="8" t="n">
        <v>78</v>
      </c>
      <c r="BI265" s="8" t="n">
        <v>86</v>
      </c>
      <c r="BJ265" s="8" t="n">
        <v>82</v>
      </c>
      <c r="BK265" s="12" t="n">
        <f aca="false">BH265/(BH265+BJ265)</f>
        <v>0.4875</v>
      </c>
      <c r="BL265" s="8" t="n">
        <v>24</v>
      </c>
      <c r="BM265" s="8" t="n">
        <v>24</v>
      </c>
      <c r="BN265" s="8" t="n">
        <v>47</v>
      </c>
      <c r="BO265" s="8" t="n">
        <f aca="false">BM265-BN265</f>
        <v>-23</v>
      </c>
      <c r="BP265" s="8" t="n">
        <v>11</v>
      </c>
      <c r="BQ265" s="8" t="n">
        <v>4</v>
      </c>
      <c r="BR265" s="8" t="n">
        <v>3</v>
      </c>
      <c r="BS265" s="8" t="n">
        <v>14</v>
      </c>
      <c r="BT265" s="12" t="n">
        <f aca="false">BS265/(EA265+BS265)</f>
        <v>0.0673076923076923</v>
      </c>
      <c r="BU265" s="8" t="n">
        <v>83</v>
      </c>
      <c r="BV265" s="8" t="n">
        <v>116</v>
      </c>
      <c r="BW265" s="12" t="n">
        <f aca="false">IF(BU265+BV265&gt;0,BU265/(BU265+BV265),0)</f>
        <v>0.417085427135678</v>
      </c>
      <c r="BX265" s="8" t="n">
        <v>26</v>
      </c>
      <c r="BY265" s="8" t="n">
        <v>41</v>
      </c>
      <c r="BZ265" s="8" t="n">
        <v>31</v>
      </c>
      <c r="CA265" s="8" t="n">
        <v>39</v>
      </c>
      <c r="CB265" s="8" t="n">
        <v>26</v>
      </c>
      <c r="CC265" s="8" t="n">
        <v>36</v>
      </c>
      <c r="CD265" s="8" t="n">
        <v>17</v>
      </c>
      <c r="CE265" s="8" t="n">
        <v>24</v>
      </c>
      <c r="CF265" s="8" t="n">
        <v>43</v>
      </c>
      <c r="CG265" s="8" t="n">
        <v>55</v>
      </c>
      <c r="CH265" s="8" t="n">
        <v>40</v>
      </c>
      <c r="CI265" s="8" t="n">
        <v>68</v>
      </c>
      <c r="CJ265" s="8" t="n">
        <v>0</v>
      </c>
      <c r="CK265" s="8" t="n">
        <v>0</v>
      </c>
      <c r="CL265" s="8" t="n">
        <v>0</v>
      </c>
      <c r="CM265" s="8" t="n">
        <v>0</v>
      </c>
      <c r="CN265" s="8" t="n">
        <v>0</v>
      </c>
      <c r="CO265" s="8" t="n">
        <v>0</v>
      </c>
      <c r="CP265" s="8" t="n">
        <v>0</v>
      </c>
      <c r="CQ265" s="8" t="n">
        <v>0</v>
      </c>
      <c r="CR265" s="8" t="n">
        <v>0</v>
      </c>
      <c r="CS265" s="8" t="n">
        <v>0</v>
      </c>
      <c r="CT265" s="8" t="n">
        <v>0</v>
      </c>
      <c r="CU265" s="8" t="n">
        <v>0</v>
      </c>
      <c r="CV265" s="8" t="n">
        <v>0</v>
      </c>
      <c r="CW265" s="8" t="n">
        <v>0</v>
      </c>
      <c r="CX265" s="8" t="n">
        <v>0</v>
      </c>
      <c r="CY265" s="8" t="n">
        <v>0</v>
      </c>
      <c r="CZ265" s="8" t="n">
        <v>1</v>
      </c>
      <c r="DA265" s="8" t="n">
        <v>10</v>
      </c>
      <c r="DB265" s="8" t="n">
        <v>3</v>
      </c>
      <c r="DC265" s="8" t="n">
        <v>0</v>
      </c>
      <c r="DD265" s="8" t="n">
        <v>1</v>
      </c>
      <c r="DE265" s="8" t="n">
        <v>4</v>
      </c>
      <c r="DF265" s="8" t="n">
        <v>2</v>
      </c>
      <c r="DG265" s="8" t="n">
        <v>0</v>
      </c>
      <c r="DH265" s="8" t="n">
        <v>15</v>
      </c>
      <c r="DI265" s="8" t="n">
        <v>6</v>
      </c>
      <c r="DJ265" s="8" t="n">
        <v>8</v>
      </c>
      <c r="DK265" s="8" t="n">
        <v>6</v>
      </c>
      <c r="DL265" s="8" t="n">
        <v>6</v>
      </c>
      <c r="DM265" s="8" t="n">
        <v>0</v>
      </c>
      <c r="DN265" s="8" t="n">
        <v>8</v>
      </c>
      <c r="DO265" s="8" t="n">
        <v>8</v>
      </c>
      <c r="DP265" s="8" t="n">
        <v>0</v>
      </c>
      <c r="DQ265" s="8" t="n">
        <f aca="false">DJ265-DI265</f>
        <v>2</v>
      </c>
      <c r="DR265" s="19" t="n">
        <v>-0.334</v>
      </c>
      <c r="DS265" s="8" t="n">
        <v>6</v>
      </c>
      <c r="DT265" s="8" t="n">
        <v>0</v>
      </c>
      <c r="DU265" s="8" t="n">
        <v>0</v>
      </c>
      <c r="DV265" s="8" t="n">
        <v>0</v>
      </c>
      <c r="DW265" s="8" t="n">
        <v>0</v>
      </c>
      <c r="DX265" s="8" t="n">
        <v>243</v>
      </c>
      <c r="DY265" s="8" t="n">
        <v>270</v>
      </c>
      <c r="DZ265" s="8" t="n">
        <v>173</v>
      </c>
      <c r="EA265" s="8" t="n">
        <v>194</v>
      </c>
      <c r="EB265" s="8" t="n">
        <v>121</v>
      </c>
      <c r="EC265" s="8" t="n">
        <v>147</v>
      </c>
      <c r="ED265" s="8" t="n">
        <v>9.49</v>
      </c>
      <c r="EE265" s="8" t="n">
        <v>8.96</v>
      </c>
      <c r="EF265" s="8" t="n">
        <v>7</v>
      </c>
      <c r="EG265" s="8" t="n">
        <v>7</v>
      </c>
      <c r="EH265" s="12" t="n">
        <f aca="false">EF265/EB265</f>
        <v>0.0578512396694215</v>
      </c>
      <c r="EI265" s="20" t="n">
        <f aca="false">1-EG265/EC265</f>
        <v>0.952380952380952</v>
      </c>
      <c r="EJ265" s="21" t="n">
        <f aca="false">EH265+EI265</f>
        <v>1.01023219205037</v>
      </c>
      <c r="EK265" s="8" t="n">
        <v>243</v>
      </c>
      <c r="EL265" s="8" t="n">
        <v>271</v>
      </c>
      <c r="EM265" s="8" t="n">
        <v>173</v>
      </c>
      <c r="EN265" s="8" t="n">
        <v>195</v>
      </c>
      <c r="EO265" s="8" t="n">
        <v>121</v>
      </c>
      <c r="EP265" s="8" t="n">
        <v>148</v>
      </c>
      <c r="EQ265" s="8" t="n">
        <v>7</v>
      </c>
      <c r="ER265" s="8" t="n">
        <v>8</v>
      </c>
      <c r="ES265" s="8" t="n">
        <v>123</v>
      </c>
      <c r="ET265" s="8" t="n">
        <v>95</v>
      </c>
      <c r="EU265" s="8" t="n">
        <v>44</v>
      </c>
      <c r="EV265" s="8" t="n">
        <v>33</v>
      </c>
      <c r="EW265" s="8" t="n">
        <v>5</v>
      </c>
      <c r="EX265" s="8" t="n">
        <v>4</v>
      </c>
      <c r="EY265" s="8" t="n">
        <v>21</v>
      </c>
      <c r="EZ265" s="8" t="n">
        <v>27</v>
      </c>
      <c r="FA265" s="8" t="n">
        <v>-0.6</v>
      </c>
      <c r="FB265" s="8" t="n">
        <v>0.4</v>
      </c>
      <c r="FC265" s="8" t="n">
        <v>-0.3</v>
      </c>
      <c r="FD265" s="19" t="n">
        <v>3.19</v>
      </c>
      <c r="FE265" s="18" t="n">
        <f aca="false">FD265/V265</f>
        <v>0.0862162162162162</v>
      </c>
      <c r="FF265" s="8" t="n">
        <v>0.0134</v>
      </c>
      <c r="FG265" s="8" t="n">
        <v>0.06</v>
      </c>
      <c r="FH265" s="8" t="n">
        <v>0.26</v>
      </c>
      <c r="FI265" s="8" t="n">
        <v>0.32</v>
      </c>
      <c r="FJ265" s="22"/>
      <c r="FK265" s="22"/>
      <c r="FL265" s="22"/>
      <c r="FM265" s="8" t="n">
        <f aca="false">BL265+BS265+AH265+DT265</f>
        <v>50</v>
      </c>
      <c r="FN265" s="19" t="n">
        <f aca="false">IF(DS265&gt;0,(BL265+BR265)/DS265,0)</f>
        <v>4.5</v>
      </c>
      <c r="FO265" s="12" t="n">
        <v>0</v>
      </c>
      <c r="FP265" s="19" t="n">
        <f aca="false">Z265-AH265/10</f>
        <v>0.8</v>
      </c>
      <c r="FQ265" s="19" t="n">
        <f aca="false">Z265+DR265/5</f>
        <v>1.9332</v>
      </c>
      <c r="FR265" s="19" t="n">
        <f aca="false">(DX265+DY265)/AL265*60</f>
        <v>105.331599479844</v>
      </c>
      <c r="FS265" s="22"/>
      <c r="FT265" s="22"/>
      <c r="FU265" s="22"/>
      <c r="FV265" s="22"/>
      <c r="FW265" s="17" t="s">
        <v>270</v>
      </c>
      <c r="FX265" s="23" t="n">
        <v>925000</v>
      </c>
      <c r="FY265" s="23" t="n">
        <v>925000</v>
      </c>
      <c r="FZ265" s="8" t="n">
        <v>37</v>
      </c>
      <c r="GA265" s="8" t="n">
        <v>0</v>
      </c>
      <c r="GB265" s="8" t="n">
        <v>2</v>
      </c>
      <c r="GC265" s="8" t="n">
        <v>2</v>
      </c>
      <c r="GD265" s="8" t="n">
        <v>0</v>
      </c>
      <c r="GE265" s="8" t="n">
        <v>12</v>
      </c>
      <c r="GF265" s="8" t="n">
        <v>25</v>
      </c>
      <c r="GG265" s="8" t="n">
        <v>292</v>
      </c>
      <c r="GH265" s="8" t="n">
        <v>-0.6</v>
      </c>
      <c r="GI265" s="8" t="n">
        <v>0.4</v>
      </c>
      <c r="GJ265" s="8" t="n">
        <v>-0.3</v>
      </c>
      <c r="GK265" s="8" t="n">
        <f aca="false">Z265-AH265/10</f>
        <v>0.8</v>
      </c>
      <c r="GL265" s="22"/>
      <c r="GM265" s="22"/>
      <c r="GN265" s="22"/>
      <c r="GO265" s="22"/>
      <c r="GP265" s="22"/>
    </row>
    <row r="266" customFormat="false" ht="13.65" hidden="false" customHeight="true" outlineLevel="0" collapsed="false">
      <c r="A266" s="16" t="n">
        <v>35120</v>
      </c>
      <c r="B266" s="17" t="s">
        <v>608</v>
      </c>
      <c r="C266" s="17" t="s">
        <v>261</v>
      </c>
      <c r="D266" s="17" t="s">
        <v>262</v>
      </c>
      <c r="E266" s="17" t="s">
        <v>262</v>
      </c>
      <c r="F266" s="8" t="n">
        <v>74</v>
      </c>
      <c r="G266" s="8" t="n">
        <v>200</v>
      </c>
      <c r="H266" s="8" t="n">
        <v>2014</v>
      </c>
      <c r="I266" s="8" t="n">
        <v>3</v>
      </c>
      <c r="J266" s="8" t="n">
        <v>63</v>
      </c>
      <c r="K266" s="17" t="s">
        <v>263</v>
      </c>
      <c r="L266" s="8" t="n">
        <v>2017</v>
      </c>
      <c r="M266" s="8" t="n">
        <v>21</v>
      </c>
      <c r="N266" s="8" t="n">
        <v>1</v>
      </c>
      <c r="O266" s="8" t="n">
        <v>8477994</v>
      </c>
      <c r="P266" s="17" t="s">
        <v>1479</v>
      </c>
      <c r="Q266" s="17" t="s">
        <v>1480</v>
      </c>
      <c r="R266" s="17" t="s">
        <v>1481</v>
      </c>
      <c r="S266" s="17" t="s">
        <v>1475</v>
      </c>
      <c r="T266" s="17" t="s">
        <v>313</v>
      </c>
      <c r="U266" s="17" t="s">
        <v>510</v>
      </c>
      <c r="V266" s="8" t="n">
        <v>5</v>
      </c>
      <c r="W266" s="8" t="n">
        <v>0</v>
      </c>
      <c r="X266" s="8" t="n">
        <v>0</v>
      </c>
      <c r="Y266" s="8" t="n">
        <v>0</v>
      </c>
      <c r="Z266" s="8" t="n">
        <v>0</v>
      </c>
      <c r="AA266" s="8" t="n">
        <v>25</v>
      </c>
      <c r="AB266" s="8" t="n">
        <v>63</v>
      </c>
      <c r="AC266" s="18" t="n">
        <f aca="false">Z266/V266</f>
        <v>0</v>
      </c>
      <c r="AD266" s="19" t="n">
        <f aca="false">IF(FZ266&gt;V266,Z266-V266*(GC266-Z266)/(FZ266-V266),0)</f>
        <v>0</v>
      </c>
      <c r="AE266" s="19" t="n">
        <v>0</v>
      </c>
      <c r="AF266" s="8" t="n">
        <v>-2</v>
      </c>
      <c r="AG266" s="8" t="n">
        <v>-1.4</v>
      </c>
      <c r="AH266" s="8" t="n">
        <v>2</v>
      </c>
      <c r="AI266" s="8" t="n">
        <v>66</v>
      </c>
      <c r="AJ266" s="8" t="n">
        <v>2770</v>
      </c>
      <c r="AK266" s="19" t="n">
        <v>46.166666666667</v>
      </c>
      <c r="AL266" s="8" t="n">
        <v>46.17</v>
      </c>
      <c r="AM266" s="8" t="n">
        <v>46</v>
      </c>
      <c r="AN266" s="18" t="n">
        <f aca="false">AJ266/60/V266</f>
        <v>9.23333333333333</v>
      </c>
      <c r="AO266" s="8" t="n">
        <v>15.96</v>
      </c>
      <c r="AP266" s="12" t="n">
        <f aca="false">IF(EF266&gt;0,Z266/EF266,0)</f>
        <v>0</v>
      </c>
      <c r="AQ266" s="8" t="n">
        <v>5</v>
      </c>
      <c r="AR266" s="8" t="n">
        <v>5</v>
      </c>
      <c r="AS266" s="8" t="n">
        <v>5</v>
      </c>
      <c r="AT266" s="8" t="n">
        <v>4</v>
      </c>
      <c r="AU266" s="8" t="n">
        <v>4</v>
      </c>
      <c r="AV266" s="8" t="n">
        <v>3</v>
      </c>
      <c r="AW266" s="8" t="n">
        <v>1</v>
      </c>
      <c r="AX266" s="8" t="n">
        <v>1</v>
      </c>
      <c r="AY266" s="8" t="n">
        <v>1</v>
      </c>
      <c r="AZ266" s="8" t="n">
        <v>0</v>
      </c>
      <c r="BA266" s="8" t="n">
        <f aca="false">AY266+AZ266</f>
        <v>1</v>
      </c>
      <c r="BB266" s="8" t="n">
        <v>0.21</v>
      </c>
      <c r="BC266" s="8" t="n">
        <v>53.6667</v>
      </c>
      <c r="BD266" s="19" t="n">
        <v>0</v>
      </c>
      <c r="BE266" s="19" t="n">
        <v>0</v>
      </c>
      <c r="BF266" s="19" t="n">
        <f aca="false">AQ266+BD266</f>
        <v>5</v>
      </c>
      <c r="BG266" s="19" t="n">
        <f aca="false">IF(AL266&gt;0,BF266/AL266*60,0)</f>
        <v>6.49772579597141</v>
      </c>
      <c r="BH266" s="8" t="n">
        <v>9</v>
      </c>
      <c r="BI266" s="8" t="n">
        <v>9</v>
      </c>
      <c r="BJ266" s="8" t="n">
        <v>18</v>
      </c>
      <c r="BK266" s="12" t="n">
        <f aca="false">BH266/(BH266+BJ266)</f>
        <v>0.333333333333333</v>
      </c>
      <c r="BL266" s="8" t="n">
        <v>3</v>
      </c>
      <c r="BM266" s="8" t="n">
        <v>3</v>
      </c>
      <c r="BN266" s="8" t="n">
        <v>6</v>
      </c>
      <c r="BO266" s="8" t="n">
        <f aca="false">BM266-BN266</f>
        <v>-3</v>
      </c>
      <c r="BP266" s="8" t="n">
        <v>1</v>
      </c>
      <c r="BQ266" s="8" t="n">
        <v>2</v>
      </c>
      <c r="BR266" s="8" t="n">
        <v>3</v>
      </c>
      <c r="BS266" s="8" t="n">
        <v>8</v>
      </c>
      <c r="BT266" s="12" t="n">
        <f aca="false">BS266/(EA266+BS266)</f>
        <v>0.163265306122449</v>
      </c>
      <c r="BU266" s="8" t="n">
        <v>7</v>
      </c>
      <c r="BV266" s="8" t="n">
        <v>14</v>
      </c>
      <c r="BW266" s="12" t="n">
        <f aca="false">IF(BU266+BV266&gt;0,BU266/(BU266+BV266),0)</f>
        <v>0.333333333333333</v>
      </c>
      <c r="BX266" s="8" t="n">
        <v>4</v>
      </c>
      <c r="BY266" s="8" t="n">
        <v>4</v>
      </c>
      <c r="BZ266" s="8" t="n">
        <v>1</v>
      </c>
      <c r="CA266" s="8" t="n">
        <v>5</v>
      </c>
      <c r="CB266" s="8" t="n">
        <v>2</v>
      </c>
      <c r="CC266" s="8" t="n">
        <v>5</v>
      </c>
      <c r="CD266" s="8" t="n">
        <v>4</v>
      </c>
      <c r="CE266" s="8" t="n">
        <v>10</v>
      </c>
      <c r="CF266" s="8" t="n">
        <v>0</v>
      </c>
      <c r="CG266" s="8" t="n">
        <v>0</v>
      </c>
      <c r="CH266" s="8" t="n">
        <v>4</v>
      </c>
      <c r="CI266" s="8" t="n">
        <v>11</v>
      </c>
      <c r="CJ266" s="8" t="n">
        <v>0</v>
      </c>
      <c r="CK266" s="8" t="n">
        <v>0</v>
      </c>
      <c r="CL266" s="8" t="n">
        <v>0</v>
      </c>
      <c r="CM266" s="8" t="n">
        <v>0</v>
      </c>
      <c r="CN266" s="8" t="n">
        <v>0</v>
      </c>
      <c r="CO266" s="8" t="n">
        <v>0</v>
      </c>
      <c r="CP266" s="8" t="n">
        <v>0</v>
      </c>
      <c r="CQ266" s="8" t="n">
        <v>0</v>
      </c>
      <c r="CR266" s="8" t="n">
        <v>0</v>
      </c>
      <c r="CS266" s="8" t="n">
        <v>0</v>
      </c>
      <c r="CT266" s="8" t="n">
        <v>0</v>
      </c>
      <c r="CU266" s="8" t="n">
        <v>0</v>
      </c>
      <c r="CV266" s="8" t="n">
        <v>0</v>
      </c>
      <c r="CW266" s="8" t="n">
        <v>0</v>
      </c>
      <c r="CX266" s="8" t="n">
        <v>0</v>
      </c>
      <c r="CY266" s="8" t="n">
        <v>0</v>
      </c>
      <c r="CZ266" s="8" t="n">
        <v>0</v>
      </c>
      <c r="DA266" s="8" t="n">
        <v>1</v>
      </c>
      <c r="DB266" s="8" t="n">
        <v>2</v>
      </c>
      <c r="DC266" s="8" t="n">
        <v>0</v>
      </c>
      <c r="DD266" s="8" t="n">
        <v>0</v>
      </c>
      <c r="DE266" s="8" t="n">
        <v>0</v>
      </c>
      <c r="DF266" s="8" t="n">
        <v>0</v>
      </c>
      <c r="DG266" s="8" t="n">
        <v>0</v>
      </c>
      <c r="DH266" s="8" t="n">
        <v>1</v>
      </c>
      <c r="DI266" s="8" t="n">
        <v>1</v>
      </c>
      <c r="DJ266" s="8" t="n">
        <v>0</v>
      </c>
      <c r="DK266" s="8" t="n">
        <v>1</v>
      </c>
      <c r="DL266" s="8" t="n">
        <v>1</v>
      </c>
      <c r="DM266" s="8" t="n">
        <v>0</v>
      </c>
      <c r="DN266" s="8" t="n">
        <v>0</v>
      </c>
      <c r="DO266" s="8" t="n">
        <v>0</v>
      </c>
      <c r="DP266" s="8" t="n">
        <v>0</v>
      </c>
      <c r="DQ266" s="8" t="n">
        <f aca="false">DJ266-DI266</f>
        <v>-1</v>
      </c>
      <c r="DR266" s="19" t="n">
        <v>-1.089</v>
      </c>
      <c r="DS266" s="8" t="n">
        <v>1</v>
      </c>
      <c r="DT266" s="8" t="n">
        <v>0</v>
      </c>
      <c r="DU266" s="8" t="n">
        <v>0</v>
      </c>
      <c r="DV266" s="8" t="n">
        <v>0</v>
      </c>
      <c r="DW266" s="8" t="n">
        <v>0</v>
      </c>
      <c r="DX266" s="8" t="n">
        <v>20</v>
      </c>
      <c r="DY266" s="8" t="n">
        <v>57</v>
      </c>
      <c r="DZ266" s="8" t="n">
        <v>13</v>
      </c>
      <c r="EA266" s="8" t="n">
        <v>41</v>
      </c>
      <c r="EB266" s="8" t="n">
        <v>10</v>
      </c>
      <c r="EC266" s="8" t="n">
        <v>28</v>
      </c>
      <c r="ED266" s="8" t="n">
        <v>0.52</v>
      </c>
      <c r="EE266" s="8" t="n">
        <v>2.69</v>
      </c>
      <c r="EF266" s="8" t="n">
        <v>0</v>
      </c>
      <c r="EG266" s="8" t="n">
        <v>3</v>
      </c>
      <c r="EH266" s="12" t="n">
        <f aca="false">EF266/EB266</f>
        <v>0</v>
      </c>
      <c r="EI266" s="20" t="n">
        <f aca="false">1-EG266/EC266</f>
        <v>0.892857142857143</v>
      </c>
      <c r="EJ266" s="21" t="n">
        <f aca="false">EH266+EI266</f>
        <v>0.892857142857143</v>
      </c>
      <c r="EK266" s="8" t="n">
        <v>20</v>
      </c>
      <c r="EL266" s="8" t="n">
        <v>57</v>
      </c>
      <c r="EM266" s="8" t="n">
        <v>13</v>
      </c>
      <c r="EN266" s="8" t="n">
        <v>41</v>
      </c>
      <c r="EO266" s="8" t="n">
        <v>10</v>
      </c>
      <c r="EP266" s="8" t="n">
        <v>28</v>
      </c>
      <c r="EQ266" s="8" t="n">
        <v>0</v>
      </c>
      <c r="ER266" s="8" t="n">
        <v>3</v>
      </c>
      <c r="ES266" s="8" t="n">
        <v>5</v>
      </c>
      <c r="ET266" s="8" t="n">
        <v>26</v>
      </c>
      <c r="EU266" s="8" t="n">
        <v>2</v>
      </c>
      <c r="EV266" s="8" t="n">
        <v>5</v>
      </c>
      <c r="EW266" s="8" t="n">
        <v>0</v>
      </c>
      <c r="EX266" s="8" t="n">
        <v>2</v>
      </c>
      <c r="EY266" s="8" t="n">
        <v>6</v>
      </c>
      <c r="EZ266" s="8" t="n">
        <v>1</v>
      </c>
      <c r="FA266" s="8" t="n">
        <v>-0.1</v>
      </c>
      <c r="FB266" s="8" t="n">
        <v>0</v>
      </c>
      <c r="FC266" s="8" t="n">
        <v>-0.2</v>
      </c>
      <c r="FD266" s="19" t="n">
        <v>-0.7</v>
      </c>
      <c r="FE266" s="18" t="n">
        <f aca="false">FD266/V266</f>
        <v>-0.14</v>
      </c>
      <c r="FF266" s="8" t="n">
        <v>0.0005</v>
      </c>
      <c r="FG266" s="8" t="n">
        <v>0</v>
      </c>
      <c r="FH266" s="8" t="n">
        <v>0</v>
      </c>
      <c r="FI266" s="8" t="n">
        <v>0</v>
      </c>
      <c r="FJ266" s="22"/>
      <c r="FK266" s="22"/>
      <c r="FL266" s="22"/>
      <c r="FM266" s="8" t="n">
        <f aca="false">BL266+BS266+AH266+DT266</f>
        <v>13</v>
      </c>
      <c r="FN266" s="19" t="n">
        <f aca="false">IF(DS266&gt;0,(BL266+BR266)/DS266,0)</f>
        <v>6</v>
      </c>
      <c r="FO266" s="12" t="n">
        <v>0</v>
      </c>
      <c r="FP266" s="19" t="n">
        <f aca="false">Z266-AH266/10</f>
        <v>-0.2</v>
      </c>
      <c r="FQ266" s="19" t="n">
        <f aca="false">Z266+DR266/5</f>
        <v>-0.2178</v>
      </c>
      <c r="FR266" s="19" t="n">
        <f aca="false">(DX266+DY266)/AL266*60</f>
        <v>100.06497725796</v>
      </c>
      <c r="FS266" s="22"/>
      <c r="FT266" s="22"/>
      <c r="FU266" s="22"/>
      <c r="FV266" s="22"/>
      <c r="FW266" s="17" t="s">
        <v>270</v>
      </c>
      <c r="FX266" s="23" t="n">
        <v>742500</v>
      </c>
      <c r="FY266" s="23" t="n">
        <v>686667</v>
      </c>
      <c r="FZ266" s="8" t="n">
        <v>5</v>
      </c>
      <c r="GA266" s="8" t="n">
        <v>0</v>
      </c>
      <c r="GB266" s="8" t="n">
        <v>0</v>
      </c>
      <c r="GC266" s="8" t="n">
        <v>0</v>
      </c>
      <c r="GD266" s="8" t="n">
        <v>-2</v>
      </c>
      <c r="GE266" s="8" t="n">
        <v>2</v>
      </c>
      <c r="GF266" s="8" t="n">
        <v>3</v>
      </c>
      <c r="GG266" s="8" t="n">
        <v>46</v>
      </c>
      <c r="GH266" s="8" t="n">
        <v>-0.1</v>
      </c>
      <c r="GI266" s="8" t="n">
        <v>0</v>
      </c>
      <c r="GJ266" s="8" t="n">
        <v>-0.2</v>
      </c>
      <c r="GK266" s="8" t="n">
        <f aca="false">Z266-AH266/10</f>
        <v>-0.2</v>
      </c>
      <c r="GL266" s="22"/>
      <c r="GM266" s="22"/>
      <c r="GN266" s="22"/>
      <c r="GO266" s="22"/>
      <c r="GP266" s="22"/>
    </row>
    <row r="267" customFormat="false" ht="13.65" hidden="false" customHeight="true" outlineLevel="0" collapsed="false">
      <c r="A267" s="16" t="n">
        <v>34554</v>
      </c>
      <c r="B267" s="17" t="s">
        <v>1482</v>
      </c>
      <c r="C267" s="22"/>
      <c r="D267" s="17" t="s">
        <v>372</v>
      </c>
      <c r="E267" s="17" t="s">
        <v>372</v>
      </c>
      <c r="F267" s="8" t="n">
        <v>71</v>
      </c>
      <c r="G267" s="8" t="n">
        <v>176</v>
      </c>
      <c r="H267" s="8" t="n">
        <v>2015</v>
      </c>
      <c r="I267" s="8" t="n">
        <v>5</v>
      </c>
      <c r="J267" s="8" t="n">
        <v>137</v>
      </c>
      <c r="K267" s="17" t="s">
        <v>263</v>
      </c>
      <c r="L267" s="8" t="n">
        <v>2015</v>
      </c>
      <c r="M267" s="8" t="n">
        <v>23</v>
      </c>
      <c r="N267" s="8" t="n">
        <v>3</v>
      </c>
      <c r="O267" s="8" t="n">
        <v>8478866</v>
      </c>
      <c r="P267" s="17" t="s">
        <v>1483</v>
      </c>
      <c r="Q267" s="17" t="s">
        <v>1484</v>
      </c>
      <c r="R267" s="17" t="s">
        <v>1485</v>
      </c>
      <c r="S267" s="17" t="s">
        <v>1486</v>
      </c>
      <c r="T267" s="17" t="s">
        <v>313</v>
      </c>
      <c r="U267" s="17" t="s">
        <v>917</v>
      </c>
      <c r="V267" s="8" t="n">
        <v>33</v>
      </c>
      <c r="W267" s="8" t="n">
        <v>4</v>
      </c>
      <c r="X267" s="8" t="n">
        <v>8</v>
      </c>
      <c r="Y267" s="8" t="n">
        <v>4</v>
      </c>
      <c r="Z267" s="8" t="n">
        <v>12</v>
      </c>
      <c r="AA267" s="8" t="n">
        <v>16</v>
      </c>
      <c r="AB267" s="8" t="n">
        <v>86</v>
      </c>
      <c r="AC267" s="18" t="n">
        <f aca="false">Z267/V267</f>
        <v>0.363636363636364</v>
      </c>
      <c r="AD267" s="19" t="n">
        <f aca="false">IF(FZ267&gt;V267,Z267-V267*(GC267-Z267)/(FZ267-V267),0)</f>
        <v>-1.2</v>
      </c>
      <c r="AE267" s="19" t="n">
        <v>4.353</v>
      </c>
      <c r="AF267" s="8" t="n">
        <v>2</v>
      </c>
      <c r="AG267" s="8" t="n">
        <v>0.4</v>
      </c>
      <c r="AH267" s="8" t="n">
        <v>16</v>
      </c>
      <c r="AI267" s="8" t="n">
        <v>523</v>
      </c>
      <c r="AJ267" s="8" t="n">
        <v>22616</v>
      </c>
      <c r="AK267" s="19" t="n">
        <v>376.93333333333</v>
      </c>
      <c r="AL267" s="8" t="n">
        <v>376.93</v>
      </c>
      <c r="AM267" s="8" t="n">
        <v>377</v>
      </c>
      <c r="AN267" s="18" t="n">
        <f aca="false">AJ267/60/V267</f>
        <v>11.4222222222222</v>
      </c>
      <c r="AO267" s="8" t="n">
        <v>19.43</v>
      </c>
      <c r="AP267" s="12" t="n">
        <f aca="false">IF(EF267&gt;0,Z267/EF267,0)</f>
        <v>0.571428571428571</v>
      </c>
      <c r="AQ267" s="8" t="n">
        <v>67</v>
      </c>
      <c r="AR267" s="8" t="n">
        <v>68</v>
      </c>
      <c r="AS267" s="8" t="n">
        <v>68</v>
      </c>
      <c r="AT267" s="8" t="n">
        <v>50</v>
      </c>
      <c r="AU267" s="8" t="n">
        <v>51</v>
      </c>
      <c r="AV267" s="8" t="n">
        <v>36</v>
      </c>
      <c r="AW267" s="8" t="n">
        <v>47</v>
      </c>
      <c r="AX267" s="8" t="n">
        <v>19</v>
      </c>
      <c r="AY267" s="8" t="n">
        <v>2</v>
      </c>
      <c r="AZ267" s="8" t="n">
        <v>3</v>
      </c>
      <c r="BA267" s="8" t="n">
        <f aca="false">AY267+AZ267</f>
        <v>5</v>
      </c>
      <c r="BB267" s="8" t="n">
        <v>3.97</v>
      </c>
      <c r="BC267" s="8" t="n">
        <v>25.9444</v>
      </c>
      <c r="BD267" s="19" t="n">
        <v>65.5</v>
      </c>
      <c r="BE267" s="19" t="n">
        <v>10.4262469048462</v>
      </c>
      <c r="BF267" s="19" t="n">
        <f aca="false">AQ267+BD267</f>
        <v>132.5</v>
      </c>
      <c r="BG267" s="19" t="n">
        <f aca="false">IF(AL267&gt;0,BF267/AL267*60,0)</f>
        <v>21.0914493407264</v>
      </c>
      <c r="BH267" s="8" t="n">
        <v>112</v>
      </c>
      <c r="BI267" s="8" t="n">
        <v>128</v>
      </c>
      <c r="BJ267" s="8" t="n">
        <v>110</v>
      </c>
      <c r="BK267" s="12" t="n">
        <f aca="false">BH267/(BH267+BJ267)</f>
        <v>0.504504504504504</v>
      </c>
      <c r="BL267" s="8" t="n">
        <v>37</v>
      </c>
      <c r="BM267" s="8" t="n">
        <v>37</v>
      </c>
      <c r="BN267" s="8" t="n">
        <v>31</v>
      </c>
      <c r="BO267" s="8" t="n">
        <f aca="false">BM267-BN267</f>
        <v>6</v>
      </c>
      <c r="BP267" s="8" t="n">
        <v>15</v>
      </c>
      <c r="BQ267" s="8" t="n">
        <v>13</v>
      </c>
      <c r="BR267" s="8" t="n">
        <v>10</v>
      </c>
      <c r="BS267" s="8" t="n">
        <v>18</v>
      </c>
      <c r="BT267" s="12" t="n">
        <f aca="false">BS267/(EA267+BS267)</f>
        <v>0.0697674418604651</v>
      </c>
      <c r="BU267" s="8" t="n">
        <v>6</v>
      </c>
      <c r="BV267" s="8" t="n">
        <v>8</v>
      </c>
      <c r="BW267" s="12" t="n">
        <f aca="false">IF(BU267+BV267&gt;0,BU267/(BU267+BV267),0)</f>
        <v>0.428571428571429</v>
      </c>
      <c r="BX267" s="8" t="n">
        <v>1</v>
      </c>
      <c r="BY267" s="8" t="n">
        <v>0</v>
      </c>
      <c r="BZ267" s="8" t="n">
        <v>1</v>
      </c>
      <c r="CA267" s="8" t="n">
        <v>3</v>
      </c>
      <c r="CB267" s="8" t="n">
        <v>4</v>
      </c>
      <c r="CC267" s="8" t="n">
        <v>5</v>
      </c>
      <c r="CD267" s="8" t="n">
        <v>2</v>
      </c>
      <c r="CE267" s="8" t="n">
        <v>1</v>
      </c>
      <c r="CF267" s="8" t="n">
        <v>2</v>
      </c>
      <c r="CG267" s="8" t="n">
        <v>2</v>
      </c>
      <c r="CH267" s="8" t="n">
        <v>4</v>
      </c>
      <c r="CI267" s="8" t="n">
        <v>5</v>
      </c>
      <c r="CJ267" s="8" t="n">
        <v>0</v>
      </c>
      <c r="CK267" s="8" t="n">
        <v>0</v>
      </c>
      <c r="CL267" s="8" t="n">
        <v>1</v>
      </c>
      <c r="CM267" s="8" t="n">
        <v>0</v>
      </c>
      <c r="CN267" s="8" t="n">
        <v>0</v>
      </c>
      <c r="CO267" s="8" t="n">
        <v>0</v>
      </c>
      <c r="CP267" s="8" t="n">
        <v>0</v>
      </c>
      <c r="CQ267" s="8" t="n">
        <v>0</v>
      </c>
      <c r="CR267" s="8" t="n">
        <v>0</v>
      </c>
      <c r="CS267" s="8" t="n">
        <v>0</v>
      </c>
      <c r="CT267" s="8" t="n">
        <v>2</v>
      </c>
      <c r="CU267" s="8" t="n">
        <v>0</v>
      </c>
      <c r="CV267" s="8" t="n">
        <v>0</v>
      </c>
      <c r="CW267" s="8" t="n">
        <v>2</v>
      </c>
      <c r="CX267" s="8" t="n">
        <v>0</v>
      </c>
      <c r="CY267" s="8" t="n">
        <v>0</v>
      </c>
      <c r="CZ267" s="8" t="n">
        <v>1</v>
      </c>
      <c r="DA267" s="8" t="n">
        <v>14</v>
      </c>
      <c r="DB267" s="8" t="n">
        <v>2</v>
      </c>
      <c r="DC267" s="8" t="n">
        <v>0</v>
      </c>
      <c r="DD267" s="8" t="n">
        <v>1</v>
      </c>
      <c r="DE267" s="8" t="n">
        <v>8</v>
      </c>
      <c r="DF267" s="8" t="n">
        <v>4</v>
      </c>
      <c r="DG267" s="8" t="n">
        <v>0</v>
      </c>
      <c r="DH267" s="8" t="n">
        <v>21</v>
      </c>
      <c r="DI267" s="8" t="n">
        <v>8</v>
      </c>
      <c r="DJ267" s="8" t="n">
        <v>4</v>
      </c>
      <c r="DK267" s="8" t="n">
        <v>8</v>
      </c>
      <c r="DL267" s="8" t="n">
        <v>8</v>
      </c>
      <c r="DM267" s="8" t="n">
        <v>0</v>
      </c>
      <c r="DN267" s="8" t="n">
        <v>4</v>
      </c>
      <c r="DO267" s="8" t="n">
        <v>4</v>
      </c>
      <c r="DP267" s="8" t="n">
        <v>0</v>
      </c>
      <c r="DQ267" s="8" t="n">
        <f aca="false">DJ267-DI267</f>
        <v>-4</v>
      </c>
      <c r="DR267" s="19" t="n">
        <v>-3.309</v>
      </c>
      <c r="DS267" s="8" t="n">
        <v>8</v>
      </c>
      <c r="DT267" s="8" t="n">
        <v>0</v>
      </c>
      <c r="DU267" s="8" t="n">
        <v>0</v>
      </c>
      <c r="DV267" s="8" t="n">
        <v>0</v>
      </c>
      <c r="DW267" s="8" t="n">
        <v>0</v>
      </c>
      <c r="DX267" s="8" t="n">
        <v>416</v>
      </c>
      <c r="DY267" s="8" t="n">
        <v>341</v>
      </c>
      <c r="DZ267" s="8" t="n">
        <v>307</v>
      </c>
      <c r="EA267" s="8" t="n">
        <v>240</v>
      </c>
      <c r="EB267" s="8" t="n">
        <v>225</v>
      </c>
      <c r="EC267" s="8" t="n">
        <v>187</v>
      </c>
      <c r="ED267" s="8" t="n">
        <v>19.35</v>
      </c>
      <c r="EE267" s="8" t="n">
        <v>15.7</v>
      </c>
      <c r="EF267" s="8" t="n">
        <v>21</v>
      </c>
      <c r="EG267" s="8" t="n">
        <v>18</v>
      </c>
      <c r="EH267" s="12" t="n">
        <f aca="false">EF267/EB267</f>
        <v>0.0933333333333334</v>
      </c>
      <c r="EI267" s="20" t="n">
        <f aca="false">1-EG267/EC267</f>
        <v>0.903743315508021</v>
      </c>
      <c r="EJ267" s="21" t="n">
        <f aca="false">EH267+EI267</f>
        <v>0.997076648841355</v>
      </c>
      <c r="EK267" s="8" t="n">
        <v>418</v>
      </c>
      <c r="EL267" s="8" t="n">
        <v>340</v>
      </c>
      <c r="EM267" s="8" t="n">
        <v>309</v>
      </c>
      <c r="EN267" s="8" t="n">
        <v>238</v>
      </c>
      <c r="EO267" s="8" t="n">
        <v>227</v>
      </c>
      <c r="EP267" s="8" t="n">
        <v>186</v>
      </c>
      <c r="EQ267" s="8" t="n">
        <v>21</v>
      </c>
      <c r="ER267" s="8" t="n">
        <v>18</v>
      </c>
      <c r="ES267" s="8" t="n">
        <v>219</v>
      </c>
      <c r="ET267" s="8" t="n">
        <v>184</v>
      </c>
      <c r="EU267" s="8" t="n">
        <v>78</v>
      </c>
      <c r="EV267" s="8" t="n">
        <v>80</v>
      </c>
      <c r="EW267" s="8" t="n">
        <v>10</v>
      </c>
      <c r="EX267" s="8" t="n">
        <v>11</v>
      </c>
      <c r="EY267" s="8" t="n">
        <v>23</v>
      </c>
      <c r="EZ267" s="8" t="n">
        <v>19</v>
      </c>
      <c r="FA267" s="8" t="n">
        <v>0.6</v>
      </c>
      <c r="FB267" s="8" t="n">
        <v>0.5</v>
      </c>
      <c r="FC267" s="8" t="n">
        <v>1.1</v>
      </c>
      <c r="FD267" s="19" t="n">
        <v>13.9</v>
      </c>
      <c r="FE267" s="18" t="n">
        <f aca="false">FD267/V267</f>
        <v>0.421212121212121</v>
      </c>
      <c r="FF267" s="8" t="n">
        <v>0.8816</v>
      </c>
      <c r="FG267" s="8" t="n">
        <v>0.06</v>
      </c>
      <c r="FH267" s="8" t="n">
        <v>-0.23</v>
      </c>
      <c r="FI267" s="8" t="n">
        <v>-0.18</v>
      </c>
      <c r="FJ267" s="22"/>
      <c r="FK267" s="22"/>
      <c r="FL267" s="22"/>
      <c r="FM267" s="8" t="n">
        <f aca="false">BL267+BS267+AH267+DT267</f>
        <v>71</v>
      </c>
      <c r="FN267" s="19" t="n">
        <f aca="false">IF(DS267&gt;0,(BL267+BR267)/DS267,0)</f>
        <v>5.875</v>
      </c>
      <c r="FO267" s="12" t="n">
        <v>0.0373661426</v>
      </c>
      <c r="FP267" s="19" t="n">
        <f aca="false">Z267-AH267/10</f>
        <v>10.4</v>
      </c>
      <c r="FQ267" s="19" t="n">
        <f aca="false">Z267+DR267/5</f>
        <v>11.3382</v>
      </c>
      <c r="FR267" s="19" t="n">
        <f aca="false">(DX267+DY267)/AL267*60</f>
        <v>120.499827554188</v>
      </c>
      <c r="FS267" s="8" t="n">
        <v>4</v>
      </c>
      <c r="FT267" s="17" t="s">
        <v>307</v>
      </c>
      <c r="FU267" s="8" t="n">
        <v>195</v>
      </c>
      <c r="FV267" s="22"/>
      <c r="FW267" s="17" t="s">
        <v>270</v>
      </c>
      <c r="FX267" s="23" t="n">
        <v>742500</v>
      </c>
      <c r="FY267" s="23" t="n">
        <v>692500</v>
      </c>
      <c r="FZ267" s="8" t="n">
        <v>38</v>
      </c>
      <c r="GA267" s="8" t="n">
        <v>4</v>
      </c>
      <c r="GB267" s="8" t="n">
        <v>10</v>
      </c>
      <c r="GC267" s="8" t="n">
        <v>14</v>
      </c>
      <c r="GD267" s="8" t="n">
        <v>1</v>
      </c>
      <c r="GE267" s="8" t="n">
        <v>16</v>
      </c>
      <c r="GF267" s="8" t="n">
        <v>40</v>
      </c>
      <c r="GG267" s="8" t="n">
        <v>421</v>
      </c>
      <c r="GH267" s="8" t="n">
        <v>0.7</v>
      </c>
      <c r="GI267" s="8" t="n">
        <v>0.5</v>
      </c>
      <c r="GJ267" s="8" t="n">
        <v>1.1</v>
      </c>
      <c r="GK267" s="8" t="n">
        <f aca="false">Z267-AH267/10</f>
        <v>10.4</v>
      </c>
      <c r="GL267" s="22"/>
      <c r="GM267" s="22"/>
      <c r="GN267" s="22"/>
      <c r="GO267" s="22"/>
      <c r="GP267" s="22"/>
    </row>
    <row r="268" customFormat="false" ht="13.65" hidden="false" customHeight="true" outlineLevel="0" collapsed="false">
      <c r="A268" s="16" t="n">
        <v>34137</v>
      </c>
      <c r="B268" s="17" t="s">
        <v>340</v>
      </c>
      <c r="C268" s="17" t="s">
        <v>272</v>
      </c>
      <c r="D268" s="17" t="s">
        <v>262</v>
      </c>
      <c r="E268" s="17" t="s">
        <v>262</v>
      </c>
      <c r="F268" s="8" t="n">
        <v>78</v>
      </c>
      <c r="G268" s="8" t="n">
        <v>210</v>
      </c>
      <c r="H268" s="8" t="n">
        <v>2011</v>
      </c>
      <c r="I268" s="8" t="n">
        <v>1</v>
      </c>
      <c r="J268" s="8" t="n">
        <v>9</v>
      </c>
      <c r="K268" s="17" t="s">
        <v>273</v>
      </c>
      <c r="L268" s="8" t="n">
        <v>2012</v>
      </c>
      <c r="M268" s="8" t="n">
        <v>24</v>
      </c>
      <c r="N268" s="8" t="n">
        <v>6</v>
      </c>
      <c r="O268" s="8" t="n">
        <v>8476462</v>
      </c>
      <c r="P268" s="17" t="s">
        <v>1487</v>
      </c>
      <c r="Q268" s="17" t="s">
        <v>1488</v>
      </c>
      <c r="R268" s="17" t="s">
        <v>700</v>
      </c>
      <c r="S268" s="17" t="s">
        <v>1489</v>
      </c>
      <c r="T268" s="17" t="s">
        <v>278</v>
      </c>
      <c r="U268" s="17" t="s">
        <v>567</v>
      </c>
      <c r="V268" s="8" t="n">
        <v>82</v>
      </c>
      <c r="W268" s="8" t="n">
        <v>17</v>
      </c>
      <c r="X268" s="8" t="n">
        <v>27</v>
      </c>
      <c r="Y268" s="8" t="n">
        <v>15</v>
      </c>
      <c r="Z268" s="8" t="n">
        <v>44</v>
      </c>
      <c r="AA268" s="8" t="n">
        <v>5</v>
      </c>
      <c r="AB268" s="8" t="n">
        <v>40</v>
      </c>
      <c r="AC268" s="18" t="n">
        <f aca="false">Z268/V268</f>
        <v>0.536585365853659</v>
      </c>
      <c r="AD268" s="19" t="n">
        <f aca="false">IF(FZ268&gt;V268,Z268-V268*(GC268-Z268)/(FZ268-V268),0)</f>
        <v>1.67741935483871</v>
      </c>
      <c r="AE268" s="19" t="n">
        <v>16.318</v>
      </c>
      <c r="AF268" s="8" t="n">
        <v>1</v>
      </c>
      <c r="AG268" s="8" t="n">
        <v>16.2</v>
      </c>
      <c r="AH268" s="8" t="n">
        <v>64</v>
      </c>
      <c r="AI268" s="8" t="n">
        <v>2087</v>
      </c>
      <c r="AJ268" s="8" t="n">
        <v>105932</v>
      </c>
      <c r="AK268" s="19" t="n">
        <v>1765.5333333333</v>
      </c>
      <c r="AL268" s="8" t="n">
        <v>1765.53</v>
      </c>
      <c r="AM268" s="8" t="n">
        <v>1766</v>
      </c>
      <c r="AN268" s="18" t="n">
        <f aca="false">AJ268/60/V268</f>
        <v>21.5308943089431</v>
      </c>
      <c r="AO268" s="8" t="n">
        <v>35.8</v>
      </c>
      <c r="AP268" s="12" t="n">
        <f aca="false">IF(EF268&gt;0,Z268/EF268,0)</f>
        <v>0.483516483516483</v>
      </c>
      <c r="AQ268" s="8" t="n">
        <v>562</v>
      </c>
      <c r="AR268" s="8" t="n">
        <v>507</v>
      </c>
      <c r="AS268" s="8" t="n">
        <v>561</v>
      </c>
      <c r="AT268" s="8" t="n">
        <v>380</v>
      </c>
      <c r="AU268" s="8" t="n">
        <v>379</v>
      </c>
      <c r="AV268" s="8" t="n">
        <v>270</v>
      </c>
      <c r="AW268" s="8" t="n">
        <v>173</v>
      </c>
      <c r="AX268" s="8" t="n">
        <v>29</v>
      </c>
      <c r="AY268" s="8" t="n">
        <v>9</v>
      </c>
      <c r="AZ268" s="8" t="n">
        <v>22</v>
      </c>
      <c r="BA268" s="8" t="n">
        <f aca="false">AY268+AZ268</f>
        <v>31</v>
      </c>
      <c r="BB268" s="8" t="n">
        <v>14.81</v>
      </c>
      <c r="BC268" s="8" t="n">
        <v>47.4889</v>
      </c>
      <c r="BD268" s="19" t="n">
        <v>355</v>
      </c>
      <c r="BE268" s="19" t="n">
        <v>12.0643431635391</v>
      </c>
      <c r="BF268" s="19" t="n">
        <f aca="false">AQ268+BD268</f>
        <v>917</v>
      </c>
      <c r="BG268" s="19" t="n">
        <f aca="false">IF(AL268&gt;0,BF268/AL268*60,0)</f>
        <v>31.1634466704049</v>
      </c>
      <c r="BH268" s="8" t="n">
        <v>753</v>
      </c>
      <c r="BI268" s="8" t="n">
        <v>563</v>
      </c>
      <c r="BJ268" s="8" t="n">
        <v>551</v>
      </c>
      <c r="BK268" s="12" t="n">
        <f aca="false">BH268/(BH268+BJ268)</f>
        <v>0.577453987730061</v>
      </c>
      <c r="BL268" s="8" t="n">
        <v>83</v>
      </c>
      <c r="BM268" s="8" t="n">
        <v>83</v>
      </c>
      <c r="BN268" s="8" t="n">
        <v>59</v>
      </c>
      <c r="BO268" s="8" t="n">
        <f aca="false">BM268-BN268</f>
        <v>24</v>
      </c>
      <c r="BP268" s="8" t="n">
        <v>109</v>
      </c>
      <c r="BQ268" s="8" t="n">
        <v>72</v>
      </c>
      <c r="BR268" s="8" t="n">
        <v>31</v>
      </c>
      <c r="BS268" s="8" t="n">
        <v>80</v>
      </c>
      <c r="BT268" s="12" t="n">
        <f aca="false">BS268/(EA268+BS268)</f>
        <v>0.0654664484451719</v>
      </c>
      <c r="BU268" s="8" t="n">
        <v>1</v>
      </c>
      <c r="BV268" s="8" t="n">
        <v>2</v>
      </c>
      <c r="BW268" s="12" t="n">
        <f aca="false">IF(BU268+BV268&gt;0,BU268/(BU268+BV268),0)</f>
        <v>0.333333333333333</v>
      </c>
      <c r="BX268" s="8" t="n">
        <v>1</v>
      </c>
      <c r="BY268" s="8" t="n">
        <v>0</v>
      </c>
      <c r="BZ268" s="8" t="n">
        <v>0</v>
      </c>
      <c r="CA268" s="8" t="n">
        <v>1</v>
      </c>
      <c r="CB268" s="8" t="n">
        <v>0</v>
      </c>
      <c r="CC268" s="8" t="n">
        <v>1</v>
      </c>
      <c r="CD268" s="8" t="n">
        <v>0</v>
      </c>
      <c r="CE268" s="8" t="n">
        <v>0</v>
      </c>
      <c r="CF268" s="8" t="n">
        <v>0</v>
      </c>
      <c r="CG268" s="8" t="n">
        <v>2</v>
      </c>
      <c r="CH268" s="8" t="n">
        <v>1</v>
      </c>
      <c r="CI268" s="8" t="n">
        <v>1</v>
      </c>
      <c r="CJ268" s="8" t="n">
        <v>1</v>
      </c>
      <c r="CK268" s="8" t="n">
        <v>1</v>
      </c>
      <c r="CL268" s="8" t="n">
        <v>1</v>
      </c>
      <c r="CM268" s="8" t="n">
        <v>4</v>
      </c>
      <c r="CN268" s="8" t="n">
        <v>0</v>
      </c>
      <c r="CO268" s="8" t="n">
        <v>0</v>
      </c>
      <c r="CP268" s="8" t="n">
        <v>0</v>
      </c>
      <c r="CQ268" s="8" t="n">
        <v>0</v>
      </c>
      <c r="CR268" s="8" t="n">
        <v>0</v>
      </c>
      <c r="CS268" s="8" t="n">
        <v>3</v>
      </c>
      <c r="CT268" s="8" t="n">
        <v>2</v>
      </c>
      <c r="CU268" s="8" t="n">
        <v>0</v>
      </c>
      <c r="CV268" s="8" t="n">
        <v>0</v>
      </c>
      <c r="CW268" s="8" t="n">
        <v>12</v>
      </c>
      <c r="CX268" s="8" t="n">
        <v>4</v>
      </c>
      <c r="CY268" s="8" t="n">
        <v>6</v>
      </c>
      <c r="CZ268" s="8" t="n">
        <v>13</v>
      </c>
      <c r="DA268" s="8" t="n">
        <v>86</v>
      </c>
      <c r="DB268" s="8" t="n">
        <v>3</v>
      </c>
      <c r="DC268" s="8" t="n">
        <v>1</v>
      </c>
      <c r="DD268" s="8" t="n">
        <v>55</v>
      </c>
      <c r="DE268" s="8" t="n">
        <v>48</v>
      </c>
      <c r="DF268" s="8" t="n">
        <v>3</v>
      </c>
      <c r="DG268" s="8" t="n">
        <v>0</v>
      </c>
      <c r="DH268" s="8" t="n">
        <v>160</v>
      </c>
      <c r="DI268" s="8" t="n">
        <v>32</v>
      </c>
      <c r="DJ268" s="8" t="n">
        <v>9</v>
      </c>
      <c r="DK268" s="8" t="n">
        <v>33</v>
      </c>
      <c r="DL268" s="8" t="n">
        <v>33</v>
      </c>
      <c r="DM268" s="8" t="n">
        <v>0</v>
      </c>
      <c r="DN268" s="8" t="n">
        <v>7</v>
      </c>
      <c r="DO268" s="8" t="n">
        <v>7</v>
      </c>
      <c r="DP268" s="8" t="n">
        <v>0</v>
      </c>
      <c r="DQ268" s="8" t="n">
        <f aca="false">DJ268-DI268</f>
        <v>-23</v>
      </c>
      <c r="DR268" s="19" t="n">
        <v>-17.188</v>
      </c>
      <c r="DS268" s="8" t="n">
        <v>32</v>
      </c>
      <c r="DT268" s="8" t="n">
        <v>0</v>
      </c>
      <c r="DU268" s="8" t="n">
        <v>0</v>
      </c>
      <c r="DV268" s="8" t="n">
        <v>0</v>
      </c>
      <c r="DW268" s="8" t="n">
        <v>0</v>
      </c>
      <c r="DX268" s="8" t="n">
        <v>2226</v>
      </c>
      <c r="DY268" s="8" t="n">
        <v>1458</v>
      </c>
      <c r="DZ268" s="8" t="n">
        <v>1662</v>
      </c>
      <c r="EA268" s="8" t="n">
        <v>1142</v>
      </c>
      <c r="EB268" s="8" t="n">
        <v>1147</v>
      </c>
      <c r="EC268" s="8" t="n">
        <v>826</v>
      </c>
      <c r="ED268" s="8" t="n">
        <v>108.96</v>
      </c>
      <c r="EE268" s="8" t="n">
        <v>75.26</v>
      </c>
      <c r="EF268" s="8" t="n">
        <v>91</v>
      </c>
      <c r="EG268" s="8" t="n">
        <v>78</v>
      </c>
      <c r="EH268" s="12" t="n">
        <f aca="false">EF268/EB268</f>
        <v>0.0793374019180471</v>
      </c>
      <c r="EI268" s="20" t="n">
        <f aca="false">1-EG268/EC268</f>
        <v>0.905569007263922</v>
      </c>
      <c r="EJ268" s="21" t="n">
        <f aca="false">EH268+EI268</f>
        <v>0.98490640918197</v>
      </c>
      <c r="EK268" s="8" t="n">
        <v>2224</v>
      </c>
      <c r="EL268" s="8" t="n">
        <v>1457</v>
      </c>
      <c r="EM268" s="8" t="n">
        <v>1658</v>
      </c>
      <c r="EN268" s="8" t="n">
        <v>1142</v>
      </c>
      <c r="EO268" s="8" t="n">
        <v>1145</v>
      </c>
      <c r="EP268" s="8" t="n">
        <v>824</v>
      </c>
      <c r="EQ268" s="8" t="n">
        <v>91</v>
      </c>
      <c r="ER268" s="8" t="n">
        <v>78</v>
      </c>
      <c r="ES268" s="8" t="n">
        <v>1057</v>
      </c>
      <c r="ET268" s="8" t="n">
        <v>695</v>
      </c>
      <c r="EU268" s="8" t="n">
        <v>441</v>
      </c>
      <c r="EV268" s="8" t="n">
        <v>267</v>
      </c>
      <c r="EW268" s="8" t="n">
        <v>41</v>
      </c>
      <c r="EX268" s="8" t="n">
        <v>40</v>
      </c>
      <c r="EY268" s="8" t="n">
        <v>144</v>
      </c>
      <c r="EZ268" s="8" t="n">
        <v>123</v>
      </c>
      <c r="FA268" s="8" t="n">
        <v>4</v>
      </c>
      <c r="FB268" s="8" t="n">
        <v>4.5</v>
      </c>
      <c r="FC268" s="8" t="n">
        <v>8.5</v>
      </c>
      <c r="FD268" s="19" t="n">
        <v>73.77</v>
      </c>
      <c r="FE268" s="18" t="n">
        <f aca="false">FD268/V268</f>
        <v>0.899634146341463</v>
      </c>
      <c r="FF268" s="8" t="n">
        <v>6.0362</v>
      </c>
      <c r="FG268" s="8" t="n">
        <v>1.4</v>
      </c>
      <c r="FH268" s="8" t="n">
        <v>-0.45</v>
      </c>
      <c r="FI268" s="8" t="n">
        <v>0.95</v>
      </c>
      <c r="FJ268" s="22"/>
      <c r="FK268" s="22"/>
      <c r="FL268" s="22"/>
      <c r="FM268" s="8" t="n">
        <f aca="false">BL268+BS268+AH268+DT268</f>
        <v>227</v>
      </c>
      <c r="FN268" s="19" t="n">
        <f aca="false">IF(DS268&gt;0,(BL268+BR268)/DS268,0)</f>
        <v>3.5625</v>
      </c>
      <c r="FO268" s="12" t="n">
        <v>0.0854271357</v>
      </c>
      <c r="FP268" s="19" t="n">
        <f aca="false">Z268-AH268/10</f>
        <v>37.6</v>
      </c>
      <c r="FQ268" s="19" t="n">
        <f aca="false">Z268+DR268/5</f>
        <v>40.5624</v>
      </c>
      <c r="FR268" s="19" t="n">
        <f aca="false">(DX268+DY268)/AL268*60</f>
        <v>125.197532752205</v>
      </c>
      <c r="FS268" s="22"/>
      <c r="FT268" s="22"/>
      <c r="FU268" s="22"/>
      <c r="FV268" s="17" t="s">
        <v>255</v>
      </c>
      <c r="FW268" s="17" t="s">
        <v>280</v>
      </c>
      <c r="FX268" s="23" t="n">
        <v>5750000</v>
      </c>
      <c r="FY268" s="23" t="n">
        <v>5750000</v>
      </c>
      <c r="FZ268" s="8" t="n">
        <v>423</v>
      </c>
      <c r="GA268" s="8" t="n">
        <v>64</v>
      </c>
      <c r="GB268" s="8" t="n">
        <v>156</v>
      </c>
      <c r="GC268" s="8" t="n">
        <v>220</v>
      </c>
      <c r="GD268" s="8" t="n">
        <v>23</v>
      </c>
      <c r="GE268" s="8" t="n">
        <v>269</v>
      </c>
      <c r="GF268" s="8" t="n">
        <v>1067</v>
      </c>
      <c r="GG268" s="8" t="n">
        <v>8458</v>
      </c>
      <c r="GH268" s="8" t="n">
        <v>20.4</v>
      </c>
      <c r="GI268" s="8" t="n">
        <v>19.7</v>
      </c>
      <c r="GJ268" s="8" t="n">
        <v>40.1</v>
      </c>
      <c r="GK268" s="8" t="n">
        <f aca="false">Z268-AH268/10</f>
        <v>37.6</v>
      </c>
      <c r="GL268" s="22"/>
      <c r="GM268" s="22"/>
      <c r="GN268" s="22"/>
      <c r="GO268" s="22"/>
      <c r="GP268" s="22"/>
    </row>
    <row r="269" customFormat="false" ht="13.65" hidden="false" customHeight="true" outlineLevel="0" collapsed="false">
      <c r="A269" s="16" t="n">
        <v>34505</v>
      </c>
      <c r="B269" s="17" t="s">
        <v>572</v>
      </c>
      <c r="C269" s="17" t="s">
        <v>272</v>
      </c>
      <c r="D269" s="17" t="s">
        <v>262</v>
      </c>
      <c r="E269" s="17" t="s">
        <v>262</v>
      </c>
      <c r="F269" s="8" t="n">
        <v>70</v>
      </c>
      <c r="G269" s="8" t="n">
        <v>185</v>
      </c>
      <c r="H269" s="22"/>
      <c r="I269" s="22"/>
      <c r="J269" s="22"/>
      <c r="K269" s="17" t="s">
        <v>263</v>
      </c>
      <c r="L269" s="8" t="n">
        <v>2016</v>
      </c>
      <c r="M269" s="8" t="n">
        <v>23</v>
      </c>
      <c r="N269" s="8" t="n">
        <v>2</v>
      </c>
      <c r="O269" s="8" t="n">
        <v>8479465</v>
      </c>
      <c r="P269" s="17" t="s">
        <v>1490</v>
      </c>
      <c r="Q269" s="17" t="s">
        <v>1491</v>
      </c>
      <c r="R269" s="17" t="s">
        <v>1492</v>
      </c>
      <c r="S269" s="17" t="s">
        <v>1493</v>
      </c>
      <c r="T269" s="17" t="s">
        <v>268</v>
      </c>
      <c r="U269" s="17" t="s">
        <v>325</v>
      </c>
      <c r="V269" s="8" t="n">
        <v>67</v>
      </c>
      <c r="W269" s="8" t="n">
        <v>13</v>
      </c>
      <c r="X269" s="8" t="n">
        <v>7</v>
      </c>
      <c r="Y269" s="8" t="n">
        <v>5</v>
      </c>
      <c r="Z269" s="8" t="n">
        <v>20</v>
      </c>
      <c r="AA269" s="8" t="n">
        <v>14</v>
      </c>
      <c r="AB269" s="8" t="n">
        <v>88</v>
      </c>
      <c r="AC269" s="18" t="n">
        <f aca="false">Z269/V269</f>
        <v>0.298507462686567</v>
      </c>
      <c r="AD269" s="19" t="n">
        <f aca="false">IF(FZ269&gt;V269,Z269-V269*(GC269-Z269)/(FZ269-V269),0)</f>
        <v>-0.100000000000001</v>
      </c>
      <c r="AE269" s="19" t="n">
        <v>8.604</v>
      </c>
      <c r="AF269" s="8" t="n">
        <v>-13</v>
      </c>
      <c r="AG269" s="8" t="n">
        <v>-1.7</v>
      </c>
      <c r="AH269" s="8" t="n">
        <v>37</v>
      </c>
      <c r="AI269" s="8" t="n">
        <v>1196</v>
      </c>
      <c r="AJ269" s="8" t="n">
        <v>54472</v>
      </c>
      <c r="AK269" s="19" t="n">
        <v>907.73333333333</v>
      </c>
      <c r="AL269" s="8" t="n">
        <v>907.73</v>
      </c>
      <c r="AM269" s="8" t="n">
        <v>908</v>
      </c>
      <c r="AN269" s="18" t="n">
        <f aca="false">AJ269/60/V269</f>
        <v>13.5502487562189</v>
      </c>
      <c r="AO269" s="8" t="n">
        <v>22.7</v>
      </c>
      <c r="AP269" s="12" t="n">
        <f aca="false">IF(EF269&gt;0,Z269/EF269,0)</f>
        <v>0.555555555555556</v>
      </c>
      <c r="AQ269" s="8" t="n">
        <v>181</v>
      </c>
      <c r="AR269" s="8" t="n">
        <v>181</v>
      </c>
      <c r="AS269" s="8" t="n">
        <v>181</v>
      </c>
      <c r="AT269" s="8" t="n">
        <v>136</v>
      </c>
      <c r="AU269" s="8" t="n">
        <v>136</v>
      </c>
      <c r="AV269" s="8" t="n">
        <v>104</v>
      </c>
      <c r="AW269" s="8" t="n">
        <v>125</v>
      </c>
      <c r="AX269" s="8" t="n">
        <v>60</v>
      </c>
      <c r="AY269" s="8" t="n">
        <v>11</v>
      </c>
      <c r="AZ269" s="8" t="n">
        <v>14</v>
      </c>
      <c r="BA269" s="8" t="n">
        <f aca="false">AY269+AZ269</f>
        <v>25</v>
      </c>
      <c r="BB269" s="8" t="n">
        <v>12.81</v>
      </c>
      <c r="BC269" s="8" t="n">
        <v>25.1538</v>
      </c>
      <c r="BD269" s="19" t="n">
        <v>137.9</v>
      </c>
      <c r="BE269" s="19" t="n">
        <v>9.11501175088135</v>
      </c>
      <c r="BF269" s="19" t="n">
        <f aca="false">AQ269+BD269</f>
        <v>318.9</v>
      </c>
      <c r="BG269" s="19" t="n">
        <f aca="false">IF(AL269&gt;0,BF269/AL269*60,0)</f>
        <v>21.0789551959283</v>
      </c>
      <c r="BH269" s="8" t="n">
        <v>310</v>
      </c>
      <c r="BI269" s="8" t="n">
        <v>295</v>
      </c>
      <c r="BJ269" s="8" t="n">
        <v>247</v>
      </c>
      <c r="BK269" s="12" t="n">
        <f aca="false">BH269/(BH269+BJ269)</f>
        <v>0.556552962298025</v>
      </c>
      <c r="BL269" s="8" t="n">
        <v>147</v>
      </c>
      <c r="BM269" s="8" t="n">
        <v>146</v>
      </c>
      <c r="BN269" s="8" t="n">
        <v>91</v>
      </c>
      <c r="BO269" s="8" t="n">
        <f aca="false">BM269-BN269</f>
        <v>55</v>
      </c>
      <c r="BP269" s="8" t="n">
        <v>32</v>
      </c>
      <c r="BQ269" s="8" t="n">
        <v>28</v>
      </c>
      <c r="BR269" s="8" t="n">
        <v>27</v>
      </c>
      <c r="BS269" s="8" t="n">
        <v>33</v>
      </c>
      <c r="BT269" s="12" t="n">
        <f aca="false">BS269/(EA269+BS269)</f>
        <v>0.0472103004291846</v>
      </c>
      <c r="BU269" s="8" t="n">
        <v>11</v>
      </c>
      <c r="BV269" s="8" t="n">
        <v>42</v>
      </c>
      <c r="BW269" s="12" t="n">
        <f aca="false">IF(BU269+BV269&gt;0,BU269/(BU269+BV269),0)</f>
        <v>0.207547169811321</v>
      </c>
      <c r="BX269" s="8" t="n">
        <v>2</v>
      </c>
      <c r="BY269" s="8" t="n">
        <v>12</v>
      </c>
      <c r="BZ269" s="8" t="n">
        <v>4</v>
      </c>
      <c r="CA269" s="8" t="n">
        <v>9</v>
      </c>
      <c r="CB269" s="8" t="n">
        <v>5</v>
      </c>
      <c r="CC269" s="8" t="n">
        <v>21</v>
      </c>
      <c r="CD269" s="8" t="n">
        <v>4</v>
      </c>
      <c r="CE269" s="8" t="n">
        <v>15</v>
      </c>
      <c r="CF269" s="8" t="n">
        <v>1</v>
      </c>
      <c r="CG269" s="8" t="n">
        <v>14</v>
      </c>
      <c r="CH269" s="8" t="n">
        <v>8</v>
      </c>
      <c r="CI269" s="8" t="n">
        <v>21</v>
      </c>
      <c r="CJ269" s="8" t="n">
        <v>0</v>
      </c>
      <c r="CK269" s="8" t="n">
        <v>0</v>
      </c>
      <c r="CL269" s="8" t="n">
        <v>3</v>
      </c>
      <c r="CM269" s="8" t="n">
        <v>1</v>
      </c>
      <c r="CN269" s="8" t="n">
        <v>0</v>
      </c>
      <c r="CO269" s="8" t="n">
        <v>0</v>
      </c>
      <c r="CP269" s="8" t="n">
        <v>0</v>
      </c>
      <c r="CQ269" s="8" t="n">
        <v>0</v>
      </c>
      <c r="CR269" s="8" t="n">
        <v>1</v>
      </c>
      <c r="CS269" s="8" t="n">
        <v>0</v>
      </c>
      <c r="CT269" s="8" t="n">
        <v>2</v>
      </c>
      <c r="CU269" s="8" t="n">
        <v>3</v>
      </c>
      <c r="CV269" s="8" t="n">
        <v>0</v>
      </c>
      <c r="CW269" s="8" t="n">
        <v>7</v>
      </c>
      <c r="CX269" s="8" t="n">
        <v>0</v>
      </c>
      <c r="CY269" s="8" t="n">
        <v>4</v>
      </c>
      <c r="CZ269" s="8" t="n">
        <v>4</v>
      </c>
      <c r="DA269" s="8" t="n">
        <v>24</v>
      </c>
      <c r="DB269" s="8" t="n">
        <v>5</v>
      </c>
      <c r="DC269" s="8" t="n">
        <v>4</v>
      </c>
      <c r="DD269" s="8" t="n">
        <v>1</v>
      </c>
      <c r="DE269" s="8" t="n">
        <v>23</v>
      </c>
      <c r="DF269" s="8" t="n">
        <v>16</v>
      </c>
      <c r="DG269" s="8" t="n">
        <v>0</v>
      </c>
      <c r="DH269" s="8" t="n">
        <v>55</v>
      </c>
      <c r="DI269" s="8" t="n">
        <v>16</v>
      </c>
      <c r="DJ269" s="8" t="n">
        <v>12</v>
      </c>
      <c r="DK269" s="8" t="n">
        <v>16</v>
      </c>
      <c r="DL269" s="8" t="n">
        <v>15</v>
      </c>
      <c r="DM269" s="8" t="n">
        <v>1</v>
      </c>
      <c r="DN269" s="8" t="n">
        <v>11</v>
      </c>
      <c r="DO269" s="8" t="n">
        <v>10</v>
      </c>
      <c r="DP269" s="8" t="n">
        <v>1</v>
      </c>
      <c r="DQ269" s="8" t="n">
        <f aca="false">DJ269-DI269</f>
        <v>-4</v>
      </c>
      <c r="DR269" s="19" t="n">
        <v>-6.852</v>
      </c>
      <c r="DS269" s="8" t="n">
        <v>15</v>
      </c>
      <c r="DT269" s="8" t="n">
        <v>1</v>
      </c>
      <c r="DU269" s="8" t="n">
        <v>0</v>
      </c>
      <c r="DV269" s="8" t="n">
        <v>0</v>
      </c>
      <c r="DW269" s="8" t="n">
        <v>0</v>
      </c>
      <c r="DX269" s="8" t="n">
        <v>870</v>
      </c>
      <c r="DY269" s="8" t="n">
        <v>910</v>
      </c>
      <c r="DZ269" s="8" t="n">
        <v>627</v>
      </c>
      <c r="EA269" s="8" t="n">
        <v>666</v>
      </c>
      <c r="EB269" s="8" t="n">
        <v>461</v>
      </c>
      <c r="EC269" s="8" t="n">
        <v>500</v>
      </c>
      <c r="ED269" s="8" t="n">
        <v>41.73</v>
      </c>
      <c r="EE269" s="8" t="n">
        <v>42.26</v>
      </c>
      <c r="EF269" s="8" t="n">
        <v>36</v>
      </c>
      <c r="EG269" s="8" t="n">
        <v>53</v>
      </c>
      <c r="EH269" s="12" t="n">
        <f aca="false">EF269/EB269</f>
        <v>0.0780911062906725</v>
      </c>
      <c r="EI269" s="20" t="n">
        <f aca="false">1-EG269/EC269</f>
        <v>0.894</v>
      </c>
      <c r="EJ269" s="21" t="n">
        <f aca="false">EH269+EI269</f>
        <v>0.972091106290672</v>
      </c>
      <c r="EK269" s="8" t="n">
        <v>871</v>
      </c>
      <c r="EL269" s="8" t="n">
        <v>908</v>
      </c>
      <c r="EM269" s="8" t="n">
        <v>628</v>
      </c>
      <c r="EN269" s="8" t="n">
        <v>666</v>
      </c>
      <c r="EO269" s="8" t="n">
        <v>463</v>
      </c>
      <c r="EP269" s="8" t="n">
        <v>501</v>
      </c>
      <c r="EQ269" s="8" t="n">
        <v>37</v>
      </c>
      <c r="ER269" s="8" t="n">
        <v>53</v>
      </c>
      <c r="ES269" s="8" t="n">
        <v>438</v>
      </c>
      <c r="ET269" s="8" t="n">
        <v>446</v>
      </c>
      <c r="EU269" s="8" t="n">
        <v>170</v>
      </c>
      <c r="EV269" s="8" t="n">
        <v>169</v>
      </c>
      <c r="EW269" s="8" t="n">
        <v>24</v>
      </c>
      <c r="EX269" s="8" t="n">
        <v>28</v>
      </c>
      <c r="EY269" s="8" t="n">
        <v>58</v>
      </c>
      <c r="EZ269" s="8" t="n">
        <v>58</v>
      </c>
      <c r="FA269" s="8" t="n">
        <v>0.9</v>
      </c>
      <c r="FB269" s="8" t="n">
        <v>0.5</v>
      </c>
      <c r="FC269" s="8" t="n">
        <v>1.3</v>
      </c>
      <c r="FD269" s="19" t="n">
        <v>16.19</v>
      </c>
      <c r="FE269" s="18" t="n">
        <f aca="false">FD269/V269</f>
        <v>0.241641791044776</v>
      </c>
      <c r="FF269" s="8" t="n">
        <v>1.6599</v>
      </c>
      <c r="FG269" s="8" t="n">
        <v>0.09</v>
      </c>
      <c r="FH269" s="8" t="n">
        <v>-0.52</v>
      </c>
      <c r="FI269" s="8" t="n">
        <v>-0.43</v>
      </c>
      <c r="FJ269" s="22"/>
      <c r="FK269" s="22"/>
      <c r="FL269" s="22"/>
      <c r="FM269" s="8" t="n">
        <f aca="false">BL269+BS269+AH269+DT269</f>
        <v>218</v>
      </c>
      <c r="FN269" s="19" t="n">
        <f aca="false">IF(DS269&gt;0,(BL269+BR269)/DS269,0)</f>
        <v>11.6</v>
      </c>
      <c r="FO269" s="12" t="n">
        <v>0.0736594804</v>
      </c>
      <c r="FP269" s="19" t="n">
        <f aca="false">Z269-AH269/10</f>
        <v>16.3</v>
      </c>
      <c r="FQ269" s="19" t="n">
        <f aca="false">Z269+DR269/5</f>
        <v>18.6296</v>
      </c>
      <c r="FR269" s="19" t="n">
        <f aca="false">(DX269+DY269)/AL269*60</f>
        <v>117.656131228449</v>
      </c>
      <c r="FS269" s="8" t="n">
        <v>9</v>
      </c>
      <c r="FT269" s="17" t="s">
        <v>1494</v>
      </c>
      <c r="FU269" s="8" t="n">
        <v>277</v>
      </c>
      <c r="FV269" s="17" t="s">
        <v>412</v>
      </c>
      <c r="FW269" s="17" t="s">
        <v>270</v>
      </c>
      <c r="FX269" s="23" t="n">
        <v>925000</v>
      </c>
      <c r="FY269" s="23" t="n">
        <v>925000</v>
      </c>
      <c r="FZ269" s="8" t="n">
        <v>127</v>
      </c>
      <c r="GA269" s="8" t="n">
        <v>20</v>
      </c>
      <c r="GB269" s="8" t="n">
        <v>18</v>
      </c>
      <c r="GC269" s="8" t="n">
        <v>38</v>
      </c>
      <c r="GD269" s="8" t="n">
        <v>-10</v>
      </c>
      <c r="GE269" s="8" t="n">
        <v>53</v>
      </c>
      <c r="GF269" s="8" t="n">
        <v>197</v>
      </c>
      <c r="GG269" s="8" t="n">
        <v>1702</v>
      </c>
      <c r="GH269" s="8" t="n">
        <v>1.5</v>
      </c>
      <c r="GI269" s="8" t="n">
        <v>1.4</v>
      </c>
      <c r="GJ269" s="8" t="n">
        <v>2.9</v>
      </c>
      <c r="GK269" s="8" t="n">
        <f aca="false">Z269-AH269/10</f>
        <v>16.3</v>
      </c>
      <c r="GL269" s="22"/>
      <c r="GM269" s="22"/>
      <c r="GN269" s="22"/>
      <c r="GO269" s="22"/>
      <c r="GP269" s="22"/>
    </row>
    <row r="270" customFormat="false" ht="13.65" hidden="false" customHeight="true" outlineLevel="0" collapsed="false">
      <c r="A270" s="16" t="n">
        <v>32850</v>
      </c>
      <c r="B270" s="17" t="s">
        <v>505</v>
      </c>
      <c r="C270" s="17" t="s">
        <v>272</v>
      </c>
      <c r="D270" s="17" t="s">
        <v>262</v>
      </c>
      <c r="E270" s="17" t="s">
        <v>262</v>
      </c>
      <c r="F270" s="8" t="n">
        <v>73</v>
      </c>
      <c r="G270" s="8" t="n">
        <v>200</v>
      </c>
      <c r="H270" s="8" t="n">
        <v>2008</v>
      </c>
      <c r="I270" s="8" t="n">
        <v>1</v>
      </c>
      <c r="J270" s="8" t="n">
        <v>2</v>
      </c>
      <c r="K270" s="17" t="s">
        <v>273</v>
      </c>
      <c r="L270" s="8" t="n">
        <v>2008</v>
      </c>
      <c r="M270" s="8" t="n">
        <v>28</v>
      </c>
      <c r="N270" s="8" t="n">
        <v>10</v>
      </c>
      <c r="O270" s="8" t="n">
        <v>8474563</v>
      </c>
      <c r="P270" s="17" t="s">
        <v>1495</v>
      </c>
      <c r="Q270" s="17" t="s">
        <v>1496</v>
      </c>
      <c r="R270" s="17" t="s">
        <v>1497</v>
      </c>
      <c r="S270" s="17" t="s">
        <v>1498</v>
      </c>
      <c r="T270" s="17" t="s">
        <v>278</v>
      </c>
      <c r="U270" s="17" t="s">
        <v>351</v>
      </c>
      <c r="V270" s="8" t="n">
        <v>82</v>
      </c>
      <c r="W270" s="8" t="n">
        <v>10</v>
      </c>
      <c r="X270" s="8" t="n">
        <v>50</v>
      </c>
      <c r="Y270" s="8" t="n">
        <v>25</v>
      </c>
      <c r="Z270" s="8" t="n">
        <v>60</v>
      </c>
      <c r="AA270" s="8" t="n">
        <v>3</v>
      </c>
      <c r="AB270" s="8" t="n">
        <v>32</v>
      </c>
      <c r="AC270" s="18" t="n">
        <f aca="false">Z270/V270</f>
        <v>0.731707317073171</v>
      </c>
      <c r="AD270" s="19" t="n">
        <f aca="false">IF(FZ270&gt;V270,Z270-V270*(GC270-Z270)/(FZ270-V270),0)</f>
        <v>16.8546511627907</v>
      </c>
      <c r="AE270" s="19" t="n">
        <v>19.776</v>
      </c>
      <c r="AF270" s="8" t="n">
        <v>23</v>
      </c>
      <c r="AG270" s="8" t="n">
        <v>4.7</v>
      </c>
      <c r="AH270" s="8" t="n">
        <v>54</v>
      </c>
      <c r="AI270" s="8" t="n">
        <v>2511</v>
      </c>
      <c r="AJ270" s="8" t="n">
        <v>132031</v>
      </c>
      <c r="AK270" s="19" t="n">
        <v>2200.5166666667</v>
      </c>
      <c r="AL270" s="8" t="n">
        <v>2200.52</v>
      </c>
      <c r="AM270" s="8" t="n">
        <v>2201</v>
      </c>
      <c r="AN270" s="18" t="n">
        <f aca="false">AJ270/60/V270</f>
        <v>26.8355691056911</v>
      </c>
      <c r="AO270" s="8" t="n">
        <v>44.18</v>
      </c>
      <c r="AP270" s="12" t="n">
        <f aca="false">IF(EF270&gt;0,Z270/EF270,0)</f>
        <v>0.454545454545454</v>
      </c>
      <c r="AQ270" s="8" t="n">
        <v>401</v>
      </c>
      <c r="AR270" s="8" t="n">
        <v>401</v>
      </c>
      <c r="AS270" s="8" t="n">
        <v>401</v>
      </c>
      <c r="AT270" s="8" t="n">
        <v>277</v>
      </c>
      <c r="AU270" s="8" t="n">
        <v>277</v>
      </c>
      <c r="AV270" s="8" t="n">
        <v>205</v>
      </c>
      <c r="AW270" s="8" t="n">
        <v>134</v>
      </c>
      <c r="AX270" s="8" t="n">
        <v>24</v>
      </c>
      <c r="AY270" s="8" t="n">
        <v>6</v>
      </c>
      <c r="AZ270" s="8" t="n">
        <v>27</v>
      </c>
      <c r="BA270" s="8" t="n">
        <f aca="false">AY270+AZ270</f>
        <v>33</v>
      </c>
      <c r="BB270" s="8" t="n">
        <v>12.89</v>
      </c>
      <c r="BC270" s="8" t="n">
        <v>50.2098</v>
      </c>
      <c r="BD270" s="19" t="n">
        <v>364.4</v>
      </c>
      <c r="BE270" s="19" t="n">
        <v>9.93584839923942</v>
      </c>
      <c r="BF270" s="19" t="n">
        <f aca="false">AQ270+BD270</f>
        <v>765.4</v>
      </c>
      <c r="BG270" s="19" t="n">
        <f aca="false">IF(AL270&gt;0,BF270/AL270*60,0)</f>
        <v>20.8696126370131</v>
      </c>
      <c r="BH270" s="8" t="n">
        <v>851</v>
      </c>
      <c r="BI270" s="8" t="n">
        <v>751</v>
      </c>
      <c r="BJ270" s="8" t="n">
        <v>803</v>
      </c>
      <c r="BK270" s="12" t="n">
        <f aca="false">BH270/(BH270+BJ270)</f>
        <v>0.514510278113664</v>
      </c>
      <c r="BL270" s="8" t="n">
        <v>127</v>
      </c>
      <c r="BM270" s="8" t="n">
        <v>127</v>
      </c>
      <c r="BN270" s="8" t="n">
        <v>151</v>
      </c>
      <c r="BO270" s="8" t="n">
        <f aca="false">BM270-BN270</f>
        <v>-24</v>
      </c>
      <c r="BP270" s="8" t="n">
        <v>72</v>
      </c>
      <c r="BQ270" s="8" t="n">
        <v>79</v>
      </c>
      <c r="BR270" s="8" t="n">
        <v>17</v>
      </c>
      <c r="BS270" s="8" t="n">
        <v>128</v>
      </c>
      <c r="BT270" s="12" t="n">
        <f aca="false">BS270/(EA270+BS270)</f>
        <v>0.0755162241887906</v>
      </c>
      <c r="BU270" s="8" t="n">
        <v>0</v>
      </c>
      <c r="BV270" s="8" t="n">
        <v>1</v>
      </c>
      <c r="BW270" s="12" t="n">
        <f aca="false">IF(BU270+BV270&gt;0,BU270/(BU270+BV270),0)</f>
        <v>0</v>
      </c>
      <c r="BX270" s="8" t="n">
        <v>0</v>
      </c>
      <c r="BY270" s="8" t="n">
        <v>0</v>
      </c>
      <c r="BZ270" s="8" t="n">
        <v>0</v>
      </c>
      <c r="CA270" s="8" t="n">
        <v>0</v>
      </c>
      <c r="CB270" s="8" t="n">
        <v>0</v>
      </c>
      <c r="CC270" s="8" t="n">
        <v>1</v>
      </c>
      <c r="CD270" s="8" t="n">
        <v>0</v>
      </c>
      <c r="CE270" s="8" t="n">
        <v>1</v>
      </c>
      <c r="CF270" s="8" t="n">
        <v>0</v>
      </c>
      <c r="CG270" s="8" t="n">
        <v>0</v>
      </c>
      <c r="CH270" s="8" t="n">
        <v>0</v>
      </c>
      <c r="CI270" s="8" t="n">
        <v>0</v>
      </c>
      <c r="CJ270" s="8" t="n">
        <v>0</v>
      </c>
      <c r="CK270" s="8" t="n">
        <v>1</v>
      </c>
      <c r="CL270" s="8" t="n">
        <v>1</v>
      </c>
      <c r="CM270" s="8" t="n">
        <v>4</v>
      </c>
      <c r="CN270" s="8" t="n">
        <v>0</v>
      </c>
      <c r="CO270" s="8" t="n">
        <v>0</v>
      </c>
      <c r="CP270" s="8" t="n">
        <v>0</v>
      </c>
      <c r="CQ270" s="8" t="n">
        <v>0</v>
      </c>
      <c r="CR270" s="8" t="n">
        <v>1</v>
      </c>
      <c r="CS270" s="8" t="n">
        <v>1</v>
      </c>
      <c r="CT270" s="8" t="n">
        <v>1</v>
      </c>
      <c r="CU270" s="8" t="n">
        <v>3</v>
      </c>
      <c r="CV270" s="8" t="n">
        <v>0</v>
      </c>
      <c r="CW270" s="8" t="n">
        <v>4</v>
      </c>
      <c r="CX270" s="8" t="n">
        <v>0</v>
      </c>
      <c r="CY270" s="8" t="n">
        <v>3</v>
      </c>
      <c r="CZ270" s="8" t="n">
        <v>6</v>
      </c>
      <c r="DA270" s="8" t="n">
        <v>63</v>
      </c>
      <c r="DB270" s="8" t="n">
        <v>6</v>
      </c>
      <c r="DC270" s="8" t="n">
        <v>2</v>
      </c>
      <c r="DD270" s="8" t="n">
        <v>104</v>
      </c>
      <c r="DE270" s="8" t="n">
        <v>12</v>
      </c>
      <c r="DF270" s="8" t="n">
        <v>4</v>
      </c>
      <c r="DG270" s="8" t="n">
        <v>0</v>
      </c>
      <c r="DH270" s="8" t="n">
        <v>77</v>
      </c>
      <c r="DI270" s="8" t="n">
        <v>27</v>
      </c>
      <c r="DJ270" s="8" t="n">
        <v>15</v>
      </c>
      <c r="DK270" s="8" t="n">
        <v>26</v>
      </c>
      <c r="DL270" s="8" t="n">
        <v>26</v>
      </c>
      <c r="DM270" s="8" t="n">
        <v>0</v>
      </c>
      <c r="DN270" s="8" t="n">
        <v>15</v>
      </c>
      <c r="DO270" s="8" t="n">
        <v>15</v>
      </c>
      <c r="DP270" s="8" t="n">
        <v>0</v>
      </c>
      <c r="DQ270" s="8" t="n">
        <f aca="false">DJ270-DI270</f>
        <v>-12</v>
      </c>
      <c r="DR270" s="19" t="n">
        <v>-0.212</v>
      </c>
      <c r="DS270" s="8" t="n">
        <v>27</v>
      </c>
      <c r="DT270" s="8" t="n">
        <v>0</v>
      </c>
      <c r="DU270" s="8" t="n">
        <v>0</v>
      </c>
      <c r="DV270" s="8" t="n">
        <v>0</v>
      </c>
      <c r="DW270" s="8" t="n">
        <v>0</v>
      </c>
      <c r="DX270" s="8" t="n">
        <v>2275</v>
      </c>
      <c r="DY270" s="8" t="n">
        <v>2004</v>
      </c>
      <c r="DZ270" s="8" t="n">
        <v>1731</v>
      </c>
      <c r="EA270" s="8" t="n">
        <v>1567</v>
      </c>
      <c r="EB270" s="8" t="n">
        <v>1256</v>
      </c>
      <c r="EC270" s="8" t="n">
        <v>1100</v>
      </c>
      <c r="ED270" s="8" t="n">
        <v>122.73</v>
      </c>
      <c r="EE270" s="8" t="n">
        <v>112.52</v>
      </c>
      <c r="EF270" s="8" t="n">
        <v>132</v>
      </c>
      <c r="EG270" s="8" t="n">
        <v>91</v>
      </c>
      <c r="EH270" s="12" t="n">
        <f aca="false">EF270/EB270</f>
        <v>0.105095541401274</v>
      </c>
      <c r="EI270" s="20" t="n">
        <f aca="false">1-EG270/EC270</f>
        <v>0.917272727272727</v>
      </c>
      <c r="EJ270" s="21" t="n">
        <f aca="false">EH270+EI270</f>
        <v>1.022368268674</v>
      </c>
      <c r="EK270" s="8" t="n">
        <v>2281</v>
      </c>
      <c r="EL270" s="8" t="n">
        <v>2002</v>
      </c>
      <c r="EM270" s="8" t="n">
        <v>1735</v>
      </c>
      <c r="EN270" s="8" t="n">
        <v>1565</v>
      </c>
      <c r="EO270" s="8" t="n">
        <v>1256</v>
      </c>
      <c r="EP270" s="8" t="n">
        <v>1099</v>
      </c>
      <c r="EQ270" s="8" t="n">
        <v>132</v>
      </c>
      <c r="ER270" s="8" t="n">
        <v>90</v>
      </c>
      <c r="ES270" s="8" t="n">
        <v>1133</v>
      </c>
      <c r="ET270" s="8" t="n">
        <v>1017</v>
      </c>
      <c r="EU270" s="8" t="n">
        <v>429</v>
      </c>
      <c r="EV270" s="8" t="n">
        <v>413</v>
      </c>
      <c r="EW270" s="8" t="n">
        <v>66</v>
      </c>
      <c r="EX270" s="8" t="n">
        <v>48</v>
      </c>
      <c r="EY270" s="8" t="n">
        <v>136</v>
      </c>
      <c r="EZ270" s="8" t="n">
        <v>134</v>
      </c>
      <c r="FA270" s="8" t="n">
        <v>4.4</v>
      </c>
      <c r="FB270" s="8" t="n">
        <v>7.3</v>
      </c>
      <c r="FC270" s="8" t="n">
        <v>11.7</v>
      </c>
      <c r="FD270" s="19" t="n">
        <v>67.02</v>
      </c>
      <c r="FE270" s="18" t="n">
        <f aca="false">FD270/V270</f>
        <v>0.817317073170732</v>
      </c>
      <c r="FF270" s="8" t="n">
        <v>7.1838</v>
      </c>
      <c r="FG270" s="8" t="n">
        <v>1.21</v>
      </c>
      <c r="FH270" s="8" t="n">
        <v>-0.05</v>
      </c>
      <c r="FI270" s="8" t="n">
        <v>1.16</v>
      </c>
      <c r="FJ270" s="22"/>
      <c r="FK270" s="22"/>
      <c r="FL270" s="22"/>
      <c r="FM270" s="8" t="n">
        <f aca="false">BL270+BS270+AH270+DT270</f>
        <v>309</v>
      </c>
      <c r="FN270" s="19" t="n">
        <f aca="false">IF(DS270&gt;0,(BL270+BR270)/DS270,0)</f>
        <v>5.33333333333333</v>
      </c>
      <c r="FO270" s="12" t="n">
        <v>0.0440528634</v>
      </c>
      <c r="FP270" s="19" t="n">
        <f aca="false">Z270-AH270/10</f>
        <v>54.6</v>
      </c>
      <c r="FQ270" s="19" t="n">
        <f aca="false">Z270+DR270/5</f>
        <v>59.9576</v>
      </c>
      <c r="FR270" s="19" t="n">
        <f aca="false">(DX270+DY270)/AL270*60</f>
        <v>116.672422881864</v>
      </c>
      <c r="FS270" s="22"/>
      <c r="FT270" s="22"/>
      <c r="FU270" s="22"/>
      <c r="FV270" s="22"/>
      <c r="FW270" s="17" t="s">
        <v>280</v>
      </c>
      <c r="FX270" s="23" t="n">
        <v>7600000</v>
      </c>
      <c r="FY270" s="23" t="n">
        <v>7000000</v>
      </c>
      <c r="FZ270" s="8" t="n">
        <v>770</v>
      </c>
      <c r="GA270" s="8" t="n">
        <v>102</v>
      </c>
      <c r="GB270" s="8" t="n">
        <v>320</v>
      </c>
      <c r="GC270" s="8" t="n">
        <v>422</v>
      </c>
      <c r="GD270" s="8" t="n">
        <v>93</v>
      </c>
      <c r="GE270" s="8" t="n">
        <v>555</v>
      </c>
      <c r="GF270" s="8" t="n">
        <v>1668</v>
      </c>
      <c r="GG270" s="8" t="n">
        <v>20218</v>
      </c>
      <c r="GH270" s="8" t="n">
        <v>32.7</v>
      </c>
      <c r="GI270" s="8" t="n">
        <v>59</v>
      </c>
      <c r="GJ270" s="8" t="n">
        <v>91.7</v>
      </c>
      <c r="GK270" s="8" t="n">
        <f aca="false">Z270-AH270/10</f>
        <v>54.6</v>
      </c>
      <c r="GL270" s="22"/>
      <c r="GM270" s="22"/>
      <c r="GN270" s="22"/>
      <c r="GO270" s="22"/>
      <c r="GP270" s="22"/>
    </row>
    <row r="271" customFormat="false" ht="13.65" hidden="false" customHeight="true" outlineLevel="0" collapsed="false">
      <c r="A271" s="16" t="n">
        <v>31350</v>
      </c>
      <c r="B271" s="17" t="s">
        <v>403</v>
      </c>
      <c r="C271" s="17" t="s">
        <v>404</v>
      </c>
      <c r="D271" s="17" t="s">
        <v>283</v>
      </c>
      <c r="E271" s="17" t="s">
        <v>283</v>
      </c>
      <c r="F271" s="8" t="n">
        <v>74</v>
      </c>
      <c r="G271" s="8" t="n">
        <v>215</v>
      </c>
      <c r="H271" s="8" t="n">
        <v>2004</v>
      </c>
      <c r="I271" s="8" t="n">
        <v>1</v>
      </c>
      <c r="J271" s="8" t="n">
        <v>13</v>
      </c>
      <c r="K271" s="17" t="s">
        <v>273</v>
      </c>
      <c r="L271" s="8" t="n">
        <v>2006</v>
      </c>
      <c r="M271" s="8" t="n">
        <v>32</v>
      </c>
      <c r="N271" s="8" t="n">
        <v>12</v>
      </c>
      <c r="O271" s="8" t="n">
        <v>8471226</v>
      </c>
      <c r="P271" s="17" t="s">
        <v>1499</v>
      </c>
      <c r="Q271" s="17" t="s">
        <v>1500</v>
      </c>
      <c r="R271" s="17" t="s">
        <v>1501</v>
      </c>
      <c r="S271" s="17" t="s">
        <v>1498</v>
      </c>
      <c r="T271" s="17" t="s">
        <v>299</v>
      </c>
      <c r="U271" s="17" t="s">
        <v>581</v>
      </c>
      <c r="V271" s="8" t="n">
        <v>59</v>
      </c>
      <c r="W271" s="8" t="n">
        <v>8</v>
      </c>
      <c r="X271" s="8" t="n">
        <v>7</v>
      </c>
      <c r="Y271" s="8" t="n">
        <v>5</v>
      </c>
      <c r="Z271" s="8" t="n">
        <v>15</v>
      </c>
      <c r="AA271" s="8" t="n">
        <v>16</v>
      </c>
      <c r="AB271" s="8" t="n">
        <v>78</v>
      </c>
      <c r="AC271" s="18" t="n">
        <f aca="false">Z271/V271</f>
        <v>0.254237288135593</v>
      </c>
      <c r="AD271" s="19" t="n">
        <f aca="false">IF(FZ271&gt;V271,Z271-V271*(GC271-Z271)/(FZ271-V271),0)</f>
        <v>-17.551724137931</v>
      </c>
      <c r="AE271" s="19" t="n">
        <v>6.209</v>
      </c>
      <c r="AF271" s="8" t="n">
        <v>-20</v>
      </c>
      <c r="AG271" s="8" t="n">
        <v>-0.6</v>
      </c>
      <c r="AH271" s="8" t="n">
        <v>10</v>
      </c>
      <c r="AI271" s="8" t="n">
        <v>1003</v>
      </c>
      <c r="AJ271" s="8" t="n">
        <v>49062</v>
      </c>
      <c r="AK271" s="19" t="n">
        <v>817.7</v>
      </c>
      <c r="AL271" s="8" t="n">
        <v>817.7</v>
      </c>
      <c r="AM271" s="8" t="n">
        <v>818</v>
      </c>
      <c r="AN271" s="18" t="n">
        <f aca="false">AJ271/60/V271</f>
        <v>13.8593220338983</v>
      </c>
      <c r="AO271" s="8" t="n">
        <v>23.18</v>
      </c>
      <c r="AP271" s="12" t="n">
        <f aca="false">IF(EF271&gt;0,Z271/EF271,0)</f>
        <v>0.5</v>
      </c>
      <c r="AQ271" s="8" t="n">
        <v>166</v>
      </c>
      <c r="AR271" s="8" t="n">
        <v>166</v>
      </c>
      <c r="AS271" s="8" t="n">
        <v>166</v>
      </c>
      <c r="AT271" s="8" t="n">
        <v>139</v>
      </c>
      <c r="AU271" s="8" t="n">
        <v>139</v>
      </c>
      <c r="AV271" s="8" t="n">
        <v>102</v>
      </c>
      <c r="AW271" s="8" t="n">
        <v>107</v>
      </c>
      <c r="AX271" s="8" t="n">
        <v>53</v>
      </c>
      <c r="AY271" s="8" t="n">
        <v>5</v>
      </c>
      <c r="AZ271" s="8" t="n">
        <v>10</v>
      </c>
      <c r="BA271" s="8" t="n">
        <f aca="false">AY271+AZ271</f>
        <v>15</v>
      </c>
      <c r="BB271" s="8" t="n">
        <v>12.2</v>
      </c>
      <c r="BC271" s="8" t="n">
        <v>25.4706</v>
      </c>
      <c r="BD271" s="19" t="n">
        <v>117.5</v>
      </c>
      <c r="BE271" s="19" t="n">
        <v>8.62174391586156</v>
      </c>
      <c r="BF271" s="19" t="n">
        <f aca="false">AQ271+BD271</f>
        <v>283.5</v>
      </c>
      <c r="BG271" s="19" t="n">
        <f aca="false">IF(AL271&gt;0,BF271/AL271*60,0)</f>
        <v>20.8022502140149</v>
      </c>
      <c r="BH271" s="8" t="n">
        <v>290</v>
      </c>
      <c r="BI271" s="8" t="n">
        <v>248</v>
      </c>
      <c r="BJ271" s="8" t="n">
        <v>240</v>
      </c>
      <c r="BK271" s="12" t="n">
        <f aca="false">BH271/(BH271+BJ271)</f>
        <v>0.547169811320755</v>
      </c>
      <c r="BL271" s="8" t="n">
        <v>77</v>
      </c>
      <c r="BM271" s="8" t="n">
        <v>77</v>
      </c>
      <c r="BN271" s="8" t="n">
        <v>71</v>
      </c>
      <c r="BO271" s="8" t="n">
        <f aca="false">BM271-BN271</f>
        <v>6</v>
      </c>
      <c r="BP271" s="8" t="n">
        <v>37</v>
      </c>
      <c r="BQ271" s="8" t="n">
        <v>14</v>
      </c>
      <c r="BR271" s="8" t="n">
        <v>16</v>
      </c>
      <c r="BS271" s="8" t="n">
        <v>15</v>
      </c>
      <c r="BT271" s="12" t="n">
        <f aca="false">BS271/(EA271+BS271)</f>
        <v>0.0269784172661871</v>
      </c>
      <c r="BU271" s="8" t="n">
        <v>41</v>
      </c>
      <c r="BV271" s="8" t="n">
        <v>40</v>
      </c>
      <c r="BW271" s="12" t="n">
        <f aca="false">IF(BU271+BV271&gt;0,BU271/(BU271+BV271),0)</f>
        <v>0.506172839506173</v>
      </c>
      <c r="BX271" s="8" t="n">
        <v>4</v>
      </c>
      <c r="BY271" s="8" t="n">
        <v>7</v>
      </c>
      <c r="BZ271" s="8" t="n">
        <v>6</v>
      </c>
      <c r="CA271" s="8" t="n">
        <v>11</v>
      </c>
      <c r="CB271" s="8" t="n">
        <v>31</v>
      </c>
      <c r="CC271" s="8" t="n">
        <v>22</v>
      </c>
      <c r="CD271" s="8" t="n">
        <v>15</v>
      </c>
      <c r="CE271" s="8" t="n">
        <v>12</v>
      </c>
      <c r="CF271" s="8" t="n">
        <v>10</v>
      </c>
      <c r="CG271" s="8" t="n">
        <v>14</v>
      </c>
      <c r="CH271" s="8" t="n">
        <v>25</v>
      </c>
      <c r="CI271" s="8" t="n">
        <v>23</v>
      </c>
      <c r="CJ271" s="8" t="n">
        <v>0</v>
      </c>
      <c r="CK271" s="8" t="n">
        <v>0</v>
      </c>
      <c r="CL271" s="8" t="n">
        <v>2</v>
      </c>
      <c r="CM271" s="8" t="n">
        <v>1</v>
      </c>
      <c r="CN271" s="8" t="n">
        <v>1</v>
      </c>
      <c r="CO271" s="8" t="n">
        <v>0</v>
      </c>
      <c r="CP271" s="8" t="n">
        <v>0</v>
      </c>
      <c r="CQ271" s="8" t="n">
        <v>2</v>
      </c>
      <c r="CR271" s="8" t="n">
        <v>0</v>
      </c>
      <c r="CS271" s="8" t="n">
        <v>0</v>
      </c>
      <c r="CT271" s="8" t="n">
        <v>3</v>
      </c>
      <c r="CU271" s="8" t="n">
        <v>1</v>
      </c>
      <c r="CV271" s="8" t="n">
        <v>0</v>
      </c>
      <c r="CW271" s="8" t="n">
        <v>2</v>
      </c>
      <c r="CX271" s="8" t="n">
        <v>0</v>
      </c>
      <c r="CY271" s="8" t="n">
        <v>1</v>
      </c>
      <c r="CZ271" s="8" t="n">
        <v>3</v>
      </c>
      <c r="DA271" s="8" t="n">
        <v>33</v>
      </c>
      <c r="DB271" s="8" t="n">
        <v>15</v>
      </c>
      <c r="DC271" s="8" t="n">
        <v>1</v>
      </c>
      <c r="DD271" s="8" t="n">
        <v>6</v>
      </c>
      <c r="DE271" s="8" t="n">
        <v>27</v>
      </c>
      <c r="DF271" s="8" t="n">
        <v>7</v>
      </c>
      <c r="DG271" s="8" t="n">
        <v>5</v>
      </c>
      <c r="DH271" s="8" t="n">
        <v>41</v>
      </c>
      <c r="DI271" s="8" t="n">
        <v>5</v>
      </c>
      <c r="DJ271" s="8" t="n">
        <v>9</v>
      </c>
      <c r="DK271" s="8" t="n">
        <v>5</v>
      </c>
      <c r="DL271" s="8" t="n">
        <v>5</v>
      </c>
      <c r="DM271" s="8" t="n">
        <v>0</v>
      </c>
      <c r="DN271" s="8" t="n">
        <v>8</v>
      </c>
      <c r="DO271" s="8" t="n">
        <v>8</v>
      </c>
      <c r="DP271" s="8" t="n">
        <v>0</v>
      </c>
      <c r="DQ271" s="8" t="n">
        <f aca="false">DJ271-DI271</f>
        <v>4</v>
      </c>
      <c r="DR271" s="19" t="n">
        <v>1.689</v>
      </c>
      <c r="DS271" s="8" t="n">
        <v>5</v>
      </c>
      <c r="DT271" s="8" t="n">
        <v>0</v>
      </c>
      <c r="DU271" s="8" t="n">
        <v>0</v>
      </c>
      <c r="DV271" s="8" t="n">
        <v>0</v>
      </c>
      <c r="DW271" s="8" t="n">
        <v>0</v>
      </c>
      <c r="DX271" s="8" t="n">
        <v>789</v>
      </c>
      <c r="DY271" s="8" t="n">
        <v>700</v>
      </c>
      <c r="DZ271" s="8" t="n">
        <v>605</v>
      </c>
      <c r="EA271" s="8" t="n">
        <v>541</v>
      </c>
      <c r="EB271" s="8" t="n">
        <v>445</v>
      </c>
      <c r="EC271" s="8" t="n">
        <v>388</v>
      </c>
      <c r="ED271" s="8" t="n">
        <v>44.62</v>
      </c>
      <c r="EE271" s="8" t="n">
        <v>32.62</v>
      </c>
      <c r="EF271" s="8" t="n">
        <v>30</v>
      </c>
      <c r="EG271" s="8" t="n">
        <v>40</v>
      </c>
      <c r="EH271" s="12" t="n">
        <f aca="false">EF271/EB271</f>
        <v>0.0674157303370787</v>
      </c>
      <c r="EI271" s="20" t="n">
        <f aca="false">1-EG271/EC271</f>
        <v>0.896907216494845</v>
      </c>
      <c r="EJ271" s="21" t="n">
        <f aca="false">EH271+EI271</f>
        <v>0.964322946831924</v>
      </c>
      <c r="EK271" s="8" t="n">
        <v>792</v>
      </c>
      <c r="EL271" s="8" t="n">
        <v>700</v>
      </c>
      <c r="EM271" s="8" t="n">
        <v>605</v>
      </c>
      <c r="EN271" s="8" t="n">
        <v>540</v>
      </c>
      <c r="EO271" s="8" t="n">
        <v>445</v>
      </c>
      <c r="EP271" s="8" t="n">
        <v>388</v>
      </c>
      <c r="EQ271" s="8" t="n">
        <v>30</v>
      </c>
      <c r="ER271" s="8" t="n">
        <v>40</v>
      </c>
      <c r="ES271" s="8" t="n">
        <v>394</v>
      </c>
      <c r="ET271" s="8" t="n">
        <v>355</v>
      </c>
      <c r="EU271" s="8" t="n">
        <v>175</v>
      </c>
      <c r="EV271" s="8" t="n">
        <v>126</v>
      </c>
      <c r="EW271" s="8" t="n">
        <v>18</v>
      </c>
      <c r="EX271" s="8" t="n">
        <v>24</v>
      </c>
      <c r="EY271" s="8" t="n">
        <v>45</v>
      </c>
      <c r="EZ271" s="8" t="n">
        <v>46</v>
      </c>
      <c r="FA271" s="8" t="n">
        <v>0.1</v>
      </c>
      <c r="FB271" s="8" t="n">
        <v>0.2</v>
      </c>
      <c r="FC271" s="8" t="n">
        <v>0.3</v>
      </c>
      <c r="FD271" s="19" t="n">
        <v>13.01</v>
      </c>
      <c r="FE271" s="18" t="n">
        <f aca="false">FD271/V271</f>
        <v>0.220508474576271</v>
      </c>
      <c r="FF271" s="8" t="n">
        <v>1.7282</v>
      </c>
      <c r="FG271" s="8" t="n">
        <v>0.07</v>
      </c>
      <c r="FH271" s="8" t="n">
        <v>-0.01</v>
      </c>
      <c r="FI271" s="8" t="n">
        <v>0.06</v>
      </c>
      <c r="FJ271" s="8" t="n">
        <v>7</v>
      </c>
      <c r="FK271" s="8" t="n">
        <v>3</v>
      </c>
      <c r="FL271" s="8" t="n">
        <v>1</v>
      </c>
      <c r="FM271" s="8" t="n">
        <f aca="false">BL271+BS271+AH271+DT271</f>
        <v>102</v>
      </c>
      <c r="FN271" s="19" t="n">
        <f aca="false">IF(DS271&gt;0,(BL271+BR271)/DS271,0)</f>
        <v>18.6</v>
      </c>
      <c r="FO271" s="12" t="n">
        <v>0.047313379</v>
      </c>
      <c r="FP271" s="19" t="n">
        <f aca="false">Z271-AH271/10</f>
        <v>14</v>
      </c>
      <c r="FQ271" s="19" t="n">
        <f aca="false">Z271+DR271/5</f>
        <v>15.3378</v>
      </c>
      <c r="FR271" s="19" t="n">
        <f aca="false">(DX271+DY271)/AL271*60</f>
        <v>109.257673963556</v>
      </c>
      <c r="FS271" s="8" t="n">
        <v>4</v>
      </c>
      <c r="FT271" s="17" t="s">
        <v>307</v>
      </c>
      <c r="FU271" s="8" t="n">
        <v>195</v>
      </c>
      <c r="FV271" s="22"/>
      <c r="FW271" s="17" t="s">
        <v>280</v>
      </c>
      <c r="FX271" s="23" t="n">
        <v>800000</v>
      </c>
      <c r="FY271" s="23" t="n">
        <v>800000</v>
      </c>
      <c r="FZ271" s="8" t="n">
        <v>784</v>
      </c>
      <c r="GA271" s="8" t="n">
        <v>191</v>
      </c>
      <c r="GB271" s="8" t="n">
        <v>224</v>
      </c>
      <c r="GC271" s="8" t="n">
        <v>415</v>
      </c>
      <c r="GD271" s="8" t="n">
        <v>-51</v>
      </c>
      <c r="GE271" s="8" t="n">
        <v>397</v>
      </c>
      <c r="GF271" s="8" t="n">
        <v>1790</v>
      </c>
      <c r="GG271" s="8" t="n">
        <v>12446</v>
      </c>
      <c r="GH271" s="8" t="n">
        <v>31.3</v>
      </c>
      <c r="GI271" s="8" t="n">
        <v>11.7</v>
      </c>
      <c r="GJ271" s="8" t="n">
        <v>43</v>
      </c>
      <c r="GK271" s="8" t="n">
        <f aca="false">Z271-AH271/10</f>
        <v>14</v>
      </c>
      <c r="GL271" s="22"/>
      <c r="GM271" s="22"/>
      <c r="GN271" s="22"/>
      <c r="GO271" s="22"/>
      <c r="GP271" s="22"/>
    </row>
    <row r="272" customFormat="false" ht="13.65" hidden="false" customHeight="true" outlineLevel="0" collapsed="false">
      <c r="A272" s="16" t="n">
        <v>35027</v>
      </c>
      <c r="B272" s="17" t="s">
        <v>1502</v>
      </c>
      <c r="C272" s="17" t="s">
        <v>455</v>
      </c>
      <c r="D272" s="17" t="s">
        <v>262</v>
      </c>
      <c r="E272" s="17" t="s">
        <v>262</v>
      </c>
      <c r="F272" s="8" t="n">
        <v>72</v>
      </c>
      <c r="G272" s="8" t="n">
        <v>197</v>
      </c>
      <c r="H272" s="22"/>
      <c r="I272" s="22"/>
      <c r="J272" s="22"/>
      <c r="K272" s="17" t="s">
        <v>263</v>
      </c>
      <c r="L272" s="8" t="n">
        <v>2017</v>
      </c>
      <c r="M272" s="8" t="n">
        <v>22</v>
      </c>
      <c r="N272" s="8" t="n">
        <v>1</v>
      </c>
      <c r="O272" s="8" t="n">
        <v>8478211</v>
      </c>
      <c r="P272" s="17" t="s">
        <v>1503</v>
      </c>
      <c r="Q272" s="17" t="s">
        <v>1504</v>
      </c>
      <c r="R272" s="17" t="s">
        <v>771</v>
      </c>
      <c r="S272" s="17" t="s">
        <v>1505</v>
      </c>
      <c r="T272" s="17" t="s">
        <v>268</v>
      </c>
      <c r="U272" s="17" t="s">
        <v>279</v>
      </c>
      <c r="V272" s="8" t="n">
        <v>11</v>
      </c>
      <c r="W272" s="8" t="n">
        <v>0</v>
      </c>
      <c r="X272" s="8" t="n">
        <v>1</v>
      </c>
      <c r="Y272" s="8" t="n">
        <v>1</v>
      </c>
      <c r="Z272" s="8" t="n">
        <v>1</v>
      </c>
      <c r="AA272" s="8" t="n">
        <v>26</v>
      </c>
      <c r="AB272" s="8" t="n">
        <v>77</v>
      </c>
      <c r="AC272" s="18" t="n">
        <f aca="false">Z272/V272</f>
        <v>0.0909090909090909</v>
      </c>
      <c r="AD272" s="19" t="n">
        <f aca="false">IF(FZ272&gt;V272,Z272-V272*(GC272-Z272)/(FZ272-V272),0)</f>
        <v>0</v>
      </c>
      <c r="AE272" s="19" t="n">
        <v>0.291</v>
      </c>
      <c r="AF272" s="8" t="n">
        <v>-5</v>
      </c>
      <c r="AG272" s="8" t="n">
        <v>-1.4</v>
      </c>
      <c r="AH272" s="8" t="n">
        <v>2</v>
      </c>
      <c r="AI272" s="8" t="n">
        <v>177</v>
      </c>
      <c r="AJ272" s="8" t="n">
        <v>6971</v>
      </c>
      <c r="AK272" s="19" t="n">
        <v>116.18333333333</v>
      </c>
      <c r="AL272" s="8" t="n">
        <v>116.18</v>
      </c>
      <c r="AM272" s="8" t="n">
        <v>116</v>
      </c>
      <c r="AN272" s="18" t="n">
        <f aca="false">AJ272/60/V272</f>
        <v>10.5621212121212</v>
      </c>
      <c r="AO272" s="8" t="n">
        <v>18.27</v>
      </c>
      <c r="AP272" s="12" t="n">
        <f aca="false">IF(EF272&gt;0,Z272/EF272,0)</f>
        <v>0</v>
      </c>
      <c r="AQ272" s="8" t="n">
        <v>23</v>
      </c>
      <c r="AR272" s="8" t="n">
        <v>23</v>
      </c>
      <c r="AS272" s="8" t="n">
        <v>23</v>
      </c>
      <c r="AT272" s="8" t="n">
        <v>20</v>
      </c>
      <c r="AU272" s="8" t="n">
        <v>20</v>
      </c>
      <c r="AV272" s="8" t="n">
        <v>12</v>
      </c>
      <c r="AW272" s="8" t="n">
        <v>4</v>
      </c>
      <c r="AX272" s="8" t="n">
        <v>2</v>
      </c>
      <c r="AY272" s="8" t="n">
        <v>0</v>
      </c>
      <c r="AZ272" s="8" t="n">
        <v>0</v>
      </c>
      <c r="BA272" s="8" t="n">
        <f aca="false">AY272+AZ272</f>
        <v>0</v>
      </c>
      <c r="BB272" s="8" t="n">
        <v>0.58</v>
      </c>
      <c r="BC272" s="8" t="n">
        <v>32.4167</v>
      </c>
      <c r="BD272" s="19" t="n">
        <v>0</v>
      </c>
      <c r="BE272" s="19" t="n">
        <v>0</v>
      </c>
      <c r="BF272" s="19" t="n">
        <f aca="false">AQ272+BD272</f>
        <v>23</v>
      </c>
      <c r="BG272" s="19" t="n">
        <f aca="false">IF(AL272&gt;0,BF272/AL272*60,0)</f>
        <v>11.8781201583749</v>
      </c>
      <c r="BH272" s="8" t="n">
        <v>30</v>
      </c>
      <c r="BI272" s="8" t="n">
        <v>41</v>
      </c>
      <c r="BJ272" s="8" t="n">
        <v>30</v>
      </c>
      <c r="BK272" s="12" t="n">
        <f aca="false">BH272/(BH272+BJ272)</f>
        <v>0.5</v>
      </c>
      <c r="BL272" s="8" t="n">
        <v>22</v>
      </c>
      <c r="BM272" s="8" t="n">
        <v>22</v>
      </c>
      <c r="BN272" s="8" t="n">
        <v>18</v>
      </c>
      <c r="BO272" s="8" t="n">
        <f aca="false">BM272-BN272</f>
        <v>4</v>
      </c>
      <c r="BP272" s="8" t="n">
        <v>8</v>
      </c>
      <c r="BQ272" s="8" t="n">
        <v>4</v>
      </c>
      <c r="BR272" s="8" t="n">
        <v>3</v>
      </c>
      <c r="BS272" s="8" t="n">
        <v>4</v>
      </c>
      <c r="BT272" s="12" t="n">
        <f aca="false">BS272/(EA272+BS272)</f>
        <v>0.0459770114942529</v>
      </c>
      <c r="BU272" s="8" t="n">
        <v>1</v>
      </c>
      <c r="BV272" s="8" t="n">
        <v>3</v>
      </c>
      <c r="BW272" s="12" t="n">
        <f aca="false">IF(BU272+BV272&gt;0,BU272/(BU272+BV272),0)</f>
        <v>0.25</v>
      </c>
      <c r="BX272" s="8" t="n">
        <v>0</v>
      </c>
      <c r="BY272" s="8" t="n">
        <v>0</v>
      </c>
      <c r="BZ272" s="8" t="n">
        <v>0</v>
      </c>
      <c r="CA272" s="8" t="n">
        <v>2</v>
      </c>
      <c r="CB272" s="8" t="n">
        <v>1</v>
      </c>
      <c r="CC272" s="8" t="n">
        <v>1</v>
      </c>
      <c r="CD272" s="8" t="n">
        <v>0</v>
      </c>
      <c r="CE272" s="8" t="n">
        <v>0</v>
      </c>
      <c r="CF272" s="8" t="n">
        <v>0</v>
      </c>
      <c r="CG272" s="8" t="n">
        <v>0</v>
      </c>
      <c r="CH272" s="8" t="n">
        <v>1</v>
      </c>
      <c r="CI272" s="8" t="n">
        <v>3</v>
      </c>
      <c r="CJ272" s="8" t="n">
        <v>0</v>
      </c>
      <c r="CK272" s="8" t="n">
        <v>0</v>
      </c>
      <c r="CL272" s="8" t="n">
        <v>0</v>
      </c>
      <c r="CM272" s="8" t="n">
        <v>0</v>
      </c>
      <c r="CN272" s="8" t="n">
        <v>0</v>
      </c>
      <c r="CO272" s="8" t="n">
        <v>0</v>
      </c>
      <c r="CP272" s="8" t="n">
        <v>0</v>
      </c>
      <c r="CQ272" s="8" t="n">
        <v>0</v>
      </c>
      <c r="CR272" s="8" t="n">
        <v>0</v>
      </c>
      <c r="CS272" s="8" t="n">
        <v>0</v>
      </c>
      <c r="CT272" s="8" t="n">
        <v>0</v>
      </c>
      <c r="CU272" s="8" t="n">
        <v>0</v>
      </c>
      <c r="CV272" s="8" t="n">
        <v>0</v>
      </c>
      <c r="CW272" s="8" t="n">
        <v>0</v>
      </c>
      <c r="CX272" s="8" t="n">
        <v>1</v>
      </c>
      <c r="CY272" s="8" t="n">
        <v>0</v>
      </c>
      <c r="CZ272" s="8" t="n">
        <v>0</v>
      </c>
      <c r="DA272" s="8" t="n">
        <v>7</v>
      </c>
      <c r="DB272" s="8" t="n">
        <v>1</v>
      </c>
      <c r="DC272" s="8" t="n">
        <v>1</v>
      </c>
      <c r="DD272" s="8" t="n">
        <v>0</v>
      </c>
      <c r="DE272" s="8" t="n">
        <v>2</v>
      </c>
      <c r="DF272" s="8" t="n">
        <v>0</v>
      </c>
      <c r="DG272" s="8" t="n">
        <v>0</v>
      </c>
      <c r="DH272" s="8" t="n">
        <v>8</v>
      </c>
      <c r="DI272" s="8" t="n">
        <v>1</v>
      </c>
      <c r="DJ272" s="8" t="n">
        <v>2</v>
      </c>
      <c r="DK272" s="8" t="n">
        <v>1</v>
      </c>
      <c r="DL272" s="8" t="n">
        <v>1</v>
      </c>
      <c r="DM272" s="8" t="n">
        <v>0</v>
      </c>
      <c r="DN272" s="8" t="n">
        <v>2</v>
      </c>
      <c r="DO272" s="8" t="n">
        <v>2</v>
      </c>
      <c r="DP272" s="8" t="n">
        <v>0</v>
      </c>
      <c r="DQ272" s="8" t="n">
        <f aca="false">DJ272-DI272</f>
        <v>1</v>
      </c>
      <c r="DR272" s="19" t="n">
        <v>0.878</v>
      </c>
      <c r="DS272" s="8" t="n">
        <v>1</v>
      </c>
      <c r="DT272" s="8" t="n">
        <v>0</v>
      </c>
      <c r="DU272" s="8" t="n">
        <v>0</v>
      </c>
      <c r="DV272" s="8" t="n">
        <v>0</v>
      </c>
      <c r="DW272" s="8" t="n">
        <v>0</v>
      </c>
      <c r="DX272" s="8" t="n">
        <v>101</v>
      </c>
      <c r="DY272" s="8" t="n">
        <v>106</v>
      </c>
      <c r="DZ272" s="8" t="n">
        <v>80</v>
      </c>
      <c r="EA272" s="8" t="n">
        <v>83</v>
      </c>
      <c r="EB272" s="8" t="n">
        <v>58</v>
      </c>
      <c r="EC272" s="8" t="n">
        <v>64</v>
      </c>
      <c r="ED272" s="8" t="n">
        <v>3.2</v>
      </c>
      <c r="EE272" s="8" t="n">
        <v>3.94</v>
      </c>
      <c r="EF272" s="8" t="n">
        <v>0</v>
      </c>
      <c r="EG272" s="8" t="n">
        <v>6</v>
      </c>
      <c r="EH272" s="12" t="n">
        <f aca="false">EF272/EB272</f>
        <v>0</v>
      </c>
      <c r="EI272" s="20" t="n">
        <f aca="false">1-EG272/EC272</f>
        <v>0.90625</v>
      </c>
      <c r="EJ272" s="21" t="n">
        <f aca="false">EH272+EI272</f>
        <v>0.90625</v>
      </c>
      <c r="EK272" s="8" t="n">
        <v>101</v>
      </c>
      <c r="EL272" s="8" t="n">
        <v>104</v>
      </c>
      <c r="EM272" s="8" t="n">
        <v>80</v>
      </c>
      <c r="EN272" s="8" t="n">
        <v>81</v>
      </c>
      <c r="EO272" s="8" t="n">
        <v>58</v>
      </c>
      <c r="EP272" s="8" t="n">
        <v>62</v>
      </c>
      <c r="EQ272" s="8" t="n">
        <v>0</v>
      </c>
      <c r="ER272" s="8" t="n">
        <v>6</v>
      </c>
      <c r="ES272" s="8" t="n">
        <v>37</v>
      </c>
      <c r="ET272" s="8" t="n">
        <v>51</v>
      </c>
      <c r="EU272" s="8" t="n">
        <v>10</v>
      </c>
      <c r="EV272" s="8" t="n">
        <v>20</v>
      </c>
      <c r="EW272" s="8" t="n">
        <v>0</v>
      </c>
      <c r="EX272" s="8" t="n">
        <v>1</v>
      </c>
      <c r="EY272" s="8" t="n">
        <v>8</v>
      </c>
      <c r="EZ272" s="8" t="n">
        <v>8</v>
      </c>
      <c r="FA272" s="8" t="n">
        <v>-0.2</v>
      </c>
      <c r="FB272" s="8" t="n">
        <v>-0.1</v>
      </c>
      <c r="FC272" s="8" t="n">
        <v>-0.3</v>
      </c>
      <c r="FD272" s="19" t="n">
        <v>0.23</v>
      </c>
      <c r="FE272" s="18" t="n">
        <f aca="false">FD272/V272</f>
        <v>0.0209090909090909</v>
      </c>
      <c r="FF272" s="8" t="n">
        <v>0.0016</v>
      </c>
      <c r="FG272" s="8" t="n">
        <v>0.01</v>
      </c>
      <c r="FH272" s="8" t="n">
        <v>0.02</v>
      </c>
      <c r="FI272" s="8" t="n">
        <v>0.03</v>
      </c>
      <c r="FJ272" s="22"/>
      <c r="FK272" s="22"/>
      <c r="FL272" s="22"/>
      <c r="FM272" s="8" t="n">
        <f aca="false">BL272+BS272+AH272+DT272</f>
        <v>28</v>
      </c>
      <c r="FN272" s="19" t="n">
        <f aca="false">IF(DS272&gt;0,(BL272+BR272)/DS272,0)</f>
        <v>25</v>
      </c>
      <c r="FO272" s="12" t="n">
        <v>0</v>
      </c>
      <c r="FP272" s="19" t="n">
        <f aca="false">Z272-AH272/10</f>
        <v>0.8</v>
      </c>
      <c r="FQ272" s="19" t="n">
        <f aca="false">Z272+DR272/5</f>
        <v>1.1756</v>
      </c>
      <c r="FR272" s="19" t="n">
        <f aca="false">(DX272+DY272)/AL272*60</f>
        <v>106.903081425374</v>
      </c>
      <c r="FS272" s="22"/>
      <c r="FT272" s="22"/>
      <c r="FU272" s="22"/>
      <c r="FV272" s="22"/>
      <c r="FW272" s="17" t="s">
        <v>270</v>
      </c>
      <c r="FX272" s="23" t="n">
        <v>817500</v>
      </c>
      <c r="FY272" s="23" t="n">
        <v>809167</v>
      </c>
      <c r="FZ272" s="8" t="n">
        <v>11</v>
      </c>
      <c r="GA272" s="8" t="n">
        <v>0</v>
      </c>
      <c r="GB272" s="8" t="n">
        <v>1</v>
      </c>
      <c r="GC272" s="8" t="n">
        <v>1</v>
      </c>
      <c r="GD272" s="8" t="n">
        <v>-5</v>
      </c>
      <c r="GE272" s="8" t="n">
        <v>2</v>
      </c>
      <c r="GF272" s="8" t="n">
        <v>12</v>
      </c>
      <c r="GG272" s="8" t="n">
        <v>116</v>
      </c>
      <c r="GH272" s="8" t="n">
        <v>-0.2</v>
      </c>
      <c r="GI272" s="8" t="n">
        <v>-0.1</v>
      </c>
      <c r="GJ272" s="8" t="n">
        <v>-0.3</v>
      </c>
      <c r="GK272" s="8" t="n">
        <f aca="false">Z272-AH272/10</f>
        <v>0.8</v>
      </c>
      <c r="GL272" s="22"/>
      <c r="GM272" s="22"/>
      <c r="GN272" s="22"/>
      <c r="GO272" s="22"/>
      <c r="GP272" s="22"/>
    </row>
    <row r="273" customFormat="false" ht="13.65" hidden="false" customHeight="true" outlineLevel="0" collapsed="false">
      <c r="A273" s="16" t="n">
        <v>30513</v>
      </c>
      <c r="B273" s="17" t="s">
        <v>434</v>
      </c>
      <c r="C273" s="17" t="s">
        <v>435</v>
      </c>
      <c r="D273" s="17" t="s">
        <v>262</v>
      </c>
      <c r="E273" s="17" t="s">
        <v>262</v>
      </c>
      <c r="F273" s="8" t="n">
        <v>73</v>
      </c>
      <c r="G273" s="8" t="n">
        <v>192</v>
      </c>
      <c r="H273" s="8" t="n">
        <v>2002</v>
      </c>
      <c r="I273" s="8" t="n">
        <v>2</v>
      </c>
      <c r="J273" s="8" t="n">
        <v>54</v>
      </c>
      <c r="K273" s="17" t="s">
        <v>263</v>
      </c>
      <c r="L273" s="8" t="n">
        <v>2005</v>
      </c>
      <c r="M273" s="8" t="n">
        <v>34</v>
      </c>
      <c r="N273" s="8" t="n">
        <v>13</v>
      </c>
      <c r="O273" s="8" t="n">
        <v>8470281</v>
      </c>
      <c r="P273" s="17" t="s">
        <v>1506</v>
      </c>
      <c r="Q273" s="17" t="s">
        <v>1507</v>
      </c>
      <c r="R273" s="17" t="s">
        <v>1508</v>
      </c>
      <c r="S273" s="17" t="s">
        <v>1509</v>
      </c>
      <c r="T273" s="17" t="s">
        <v>278</v>
      </c>
      <c r="U273" s="17" t="s">
        <v>397</v>
      </c>
      <c r="V273" s="8" t="n">
        <v>82</v>
      </c>
      <c r="W273" s="8" t="n">
        <v>2</v>
      </c>
      <c r="X273" s="8" t="n">
        <v>30</v>
      </c>
      <c r="Y273" s="8" t="n">
        <v>6</v>
      </c>
      <c r="Z273" s="8" t="n">
        <v>32</v>
      </c>
      <c r="AA273" s="8" t="n">
        <v>6</v>
      </c>
      <c r="AB273" s="8" t="n">
        <v>44</v>
      </c>
      <c r="AC273" s="18" t="n">
        <f aca="false">Z273/V273</f>
        <v>0.390243902439024</v>
      </c>
      <c r="AD273" s="19" t="n">
        <f aca="false">IF(FZ273&gt;V273,Z273-V273*(GC273-Z273)/(FZ273-V273),0)</f>
        <v>-13.894852135816</v>
      </c>
      <c r="AE273" s="19" t="n">
        <v>9.906</v>
      </c>
      <c r="AF273" s="8" t="n">
        <v>-29</v>
      </c>
      <c r="AG273" s="8" t="n">
        <v>-3.7</v>
      </c>
      <c r="AH273" s="8" t="n">
        <v>28</v>
      </c>
      <c r="AI273" s="8" t="n">
        <v>2419</v>
      </c>
      <c r="AJ273" s="8" t="n">
        <v>117229</v>
      </c>
      <c r="AK273" s="19" t="n">
        <v>1953.8166666667</v>
      </c>
      <c r="AL273" s="8" t="n">
        <v>1953.85</v>
      </c>
      <c r="AM273" s="8" t="n">
        <v>1954</v>
      </c>
      <c r="AN273" s="18" t="n">
        <f aca="false">AJ273/60/V273</f>
        <v>23.8270325203252</v>
      </c>
      <c r="AO273" s="8" t="n">
        <v>39.37</v>
      </c>
      <c r="AP273" s="12" t="n">
        <f aca="false">IF(EF273&gt;0,Z273/EF273,0)</f>
        <v>0.426666666666667</v>
      </c>
      <c r="AQ273" s="8" t="n">
        <v>400</v>
      </c>
      <c r="AR273" s="8" t="n">
        <v>374</v>
      </c>
      <c r="AS273" s="8" t="n">
        <v>400</v>
      </c>
      <c r="AT273" s="8" t="n">
        <v>247</v>
      </c>
      <c r="AU273" s="8" t="n">
        <v>247</v>
      </c>
      <c r="AV273" s="8" t="n">
        <v>187</v>
      </c>
      <c r="AW273" s="8" t="n">
        <v>115</v>
      </c>
      <c r="AX273" s="8" t="n">
        <v>6</v>
      </c>
      <c r="AY273" s="8" t="n">
        <v>5</v>
      </c>
      <c r="AZ273" s="8" t="n">
        <v>16</v>
      </c>
      <c r="BA273" s="8" t="n">
        <f aca="false">AY273+AZ273</f>
        <v>21</v>
      </c>
      <c r="BB273" s="8" t="n">
        <v>8.28</v>
      </c>
      <c r="BC273" s="8" t="n">
        <v>53.2567</v>
      </c>
      <c r="BD273" s="19" t="n">
        <v>168.3</v>
      </c>
      <c r="BE273" s="19" t="n">
        <v>5.16834571650351</v>
      </c>
      <c r="BF273" s="19" t="n">
        <f aca="false">AQ273+BD273</f>
        <v>568.3</v>
      </c>
      <c r="BG273" s="19" t="n">
        <f aca="false">IF(AL273&gt;0,BF273/AL273*60,0)</f>
        <v>17.4516979297285</v>
      </c>
      <c r="BH273" s="8" t="n">
        <v>806</v>
      </c>
      <c r="BI273" s="8" t="n">
        <v>660</v>
      </c>
      <c r="BJ273" s="8" t="n">
        <v>646</v>
      </c>
      <c r="BK273" s="12" t="n">
        <f aca="false">BH273/(BH273+BJ273)</f>
        <v>0.555096418732782</v>
      </c>
      <c r="BL273" s="8" t="n">
        <v>41</v>
      </c>
      <c r="BM273" s="8" t="n">
        <v>41</v>
      </c>
      <c r="BN273" s="8" t="n">
        <v>89</v>
      </c>
      <c r="BO273" s="8" t="n">
        <f aca="false">BM273-BN273</f>
        <v>-48</v>
      </c>
      <c r="BP273" s="8" t="n">
        <v>60</v>
      </c>
      <c r="BQ273" s="8" t="n">
        <v>73</v>
      </c>
      <c r="BR273" s="8" t="n">
        <v>34</v>
      </c>
      <c r="BS273" s="8" t="n">
        <v>165</v>
      </c>
      <c r="BT273" s="12" t="n">
        <f aca="false">BS273/(EA273+BS273)</f>
        <v>0.0992182802164762</v>
      </c>
      <c r="BU273" s="8" t="n">
        <v>0</v>
      </c>
      <c r="BV273" s="8" t="n">
        <v>0</v>
      </c>
      <c r="BW273" s="12" t="n">
        <f aca="false">IF(BU273+BV273&gt;0,BU273/(BU273+BV273),0)</f>
        <v>0</v>
      </c>
      <c r="BX273" s="8" t="n">
        <v>0</v>
      </c>
      <c r="BY273" s="8" t="n">
        <v>0</v>
      </c>
      <c r="BZ273" s="8" t="n">
        <v>0</v>
      </c>
      <c r="CA273" s="8" t="n">
        <v>0</v>
      </c>
      <c r="CB273" s="8" t="n">
        <v>0</v>
      </c>
      <c r="CC273" s="8" t="n">
        <v>0</v>
      </c>
      <c r="CD273" s="8" t="n">
        <v>0</v>
      </c>
      <c r="CE273" s="8" t="n">
        <v>0</v>
      </c>
      <c r="CF273" s="8" t="n">
        <v>0</v>
      </c>
      <c r="CG273" s="8" t="n">
        <v>0</v>
      </c>
      <c r="CH273" s="8" t="n">
        <v>0</v>
      </c>
      <c r="CI273" s="8" t="n">
        <v>0</v>
      </c>
      <c r="CJ273" s="8" t="n">
        <v>0</v>
      </c>
      <c r="CK273" s="8" t="n">
        <v>0</v>
      </c>
      <c r="CL273" s="8" t="n">
        <v>1</v>
      </c>
      <c r="CM273" s="8" t="n">
        <v>1</v>
      </c>
      <c r="CN273" s="8" t="n">
        <v>0</v>
      </c>
      <c r="CO273" s="8" t="n">
        <v>0</v>
      </c>
      <c r="CP273" s="8" t="n">
        <v>0</v>
      </c>
      <c r="CQ273" s="8" t="n">
        <v>0</v>
      </c>
      <c r="CR273" s="8" t="n">
        <v>0</v>
      </c>
      <c r="CS273" s="8" t="n">
        <v>2</v>
      </c>
      <c r="CT273" s="8" t="n">
        <v>0</v>
      </c>
      <c r="CU273" s="8" t="n">
        <v>0</v>
      </c>
      <c r="CV273" s="8" t="n">
        <v>0</v>
      </c>
      <c r="CW273" s="8" t="n">
        <v>0</v>
      </c>
      <c r="CX273" s="8" t="n">
        <v>0</v>
      </c>
      <c r="CY273" s="8" t="n">
        <v>3</v>
      </c>
      <c r="CZ273" s="8" t="n">
        <v>7</v>
      </c>
      <c r="DA273" s="8" t="n">
        <v>50</v>
      </c>
      <c r="DB273" s="8" t="n">
        <v>0</v>
      </c>
      <c r="DC273" s="8" t="n">
        <v>0</v>
      </c>
      <c r="DD273" s="8" t="n">
        <v>133</v>
      </c>
      <c r="DE273" s="8" t="n">
        <v>14</v>
      </c>
      <c r="DF273" s="8" t="n">
        <v>0</v>
      </c>
      <c r="DG273" s="8" t="n">
        <v>0</v>
      </c>
      <c r="DH273" s="8" t="n">
        <v>40</v>
      </c>
      <c r="DI273" s="8" t="n">
        <v>14</v>
      </c>
      <c r="DJ273" s="8" t="n">
        <v>3</v>
      </c>
      <c r="DK273" s="8" t="n">
        <v>15</v>
      </c>
      <c r="DL273" s="8" t="n">
        <v>15</v>
      </c>
      <c r="DM273" s="8" t="n">
        <v>0</v>
      </c>
      <c r="DN273" s="8" t="n">
        <v>2</v>
      </c>
      <c r="DO273" s="8" t="n">
        <v>2</v>
      </c>
      <c r="DP273" s="8" t="n">
        <v>0</v>
      </c>
      <c r="DQ273" s="8" t="n">
        <f aca="false">DJ273-DI273</f>
        <v>-11</v>
      </c>
      <c r="DR273" s="19" t="n">
        <v>-2.18</v>
      </c>
      <c r="DS273" s="8" t="n">
        <v>14</v>
      </c>
      <c r="DT273" s="8" t="n">
        <v>0</v>
      </c>
      <c r="DU273" s="8" t="n">
        <v>0</v>
      </c>
      <c r="DV273" s="8" t="n">
        <v>0</v>
      </c>
      <c r="DW273" s="8" t="n">
        <v>0</v>
      </c>
      <c r="DX273" s="8" t="n">
        <v>2102</v>
      </c>
      <c r="DY273" s="8" t="n">
        <v>1963</v>
      </c>
      <c r="DZ273" s="8" t="n">
        <v>1486</v>
      </c>
      <c r="EA273" s="8" t="n">
        <v>1498</v>
      </c>
      <c r="EB273" s="8" t="n">
        <v>1099</v>
      </c>
      <c r="EC273" s="8" t="n">
        <v>1122</v>
      </c>
      <c r="ED273" s="8" t="n">
        <v>97.53</v>
      </c>
      <c r="EE273" s="8" t="n">
        <v>110.14</v>
      </c>
      <c r="EF273" s="8" t="n">
        <v>75</v>
      </c>
      <c r="EG273" s="8" t="n">
        <v>118</v>
      </c>
      <c r="EH273" s="12" t="n">
        <f aca="false">EF273/EB273</f>
        <v>0.0682438580527753</v>
      </c>
      <c r="EI273" s="20" t="n">
        <f aca="false">1-EG273/EC273</f>
        <v>0.894830659536542</v>
      </c>
      <c r="EJ273" s="21" t="n">
        <f aca="false">EH273+EI273</f>
        <v>0.963074517589317</v>
      </c>
      <c r="EK273" s="8" t="n">
        <v>2109</v>
      </c>
      <c r="EL273" s="8" t="n">
        <v>1961</v>
      </c>
      <c r="EM273" s="8" t="n">
        <v>1491</v>
      </c>
      <c r="EN273" s="8" t="n">
        <v>1497</v>
      </c>
      <c r="EO273" s="8" t="n">
        <v>1100</v>
      </c>
      <c r="EP273" s="8" t="n">
        <v>1121</v>
      </c>
      <c r="EQ273" s="8" t="n">
        <v>74</v>
      </c>
      <c r="ER273" s="8" t="n">
        <v>117</v>
      </c>
      <c r="ES273" s="8" t="n">
        <v>1050</v>
      </c>
      <c r="ET273" s="8" t="n">
        <v>1002</v>
      </c>
      <c r="EU273" s="8" t="n">
        <v>337</v>
      </c>
      <c r="EV273" s="8" t="n">
        <v>424</v>
      </c>
      <c r="EW273" s="8" t="n">
        <v>44</v>
      </c>
      <c r="EX273" s="8" t="n">
        <v>59</v>
      </c>
      <c r="EY273" s="8" t="n">
        <v>122</v>
      </c>
      <c r="EZ273" s="8" t="n">
        <v>108</v>
      </c>
      <c r="FA273" s="8" t="n">
        <v>1.1</v>
      </c>
      <c r="FB273" s="8" t="n">
        <v>2.2</v>
      </c>
      <c r="FC273" s="8" t="n">
        <v>3.3</v>
      </c>
      <c r="FD273" s="19" t="n">
        <v>39.52</v>
      </c>
      <c r="FE273" s="18" t="n">
        <f aca="false">FD273/V273</f>
        <v>0.481951219512195</v>
      </c>
      <c r="FF273" s="8" t="n">
        <v>1.2219</v>
      </c>
      <c r="FG273" s="8" t="n">
        <v>-1.71</v>
      </c>
      <c r="FH273" s="8" t="n">
        <v>-0.88</v>
      </c>
      <c r="FI273" s="8" t="n">
        <v>-2.59</v>
      </c>
      <c r="FJ273" s="22"/>
      <c r="FK273" s="22"/>
      <c r="FL273" s="22"/>
      <c r="FM273" s="8" t="n">
        <f aca="false">BL273+BS273+AH273+DT273</f>
        <v>234</v>
      </c>
      <c r="FN273" s="19" t="n">
        <f aca="false">IF(DS273&gt;0,(BL273+BR273)/DS273,0)</f>
        <v>5.35714285714286</v>
      </c>
      <c r="FO273" s="12" t="n">
        <v>0.0088495575</v>
      </c>
      <c r="FP273" s="19" t="n">
        <f aca="false">Z273-AH273/10</f>
        <v>29.2</v>
      </c>
      <c r="FQ273" s="19" t="n">
        <f aca="false">Z273+DR273/5</f>
        <v>31.564</v>
      </c>
      <c r="FR273" s="19" t="n">
        <f aca="false">(DX273+DY273)/AL273*60</f>
        <v>124.83046293216</v>
      </c>
      <c r="FS273" s="22"/>
      <c r="FT273" s="22"/>
      <c r="FU273" s="22"/>
      <c r="FV273" s="22"/>
      <c r="FW273" s="17" t="s">
        <v>280</v>
      </c>
      <c r="FX273" s="23" t="n">
        <v>5000000</v>
      </c>
      <c r="FY273" s="23" t="n">
        <v>5538462</v>
      </c>
      <c r="FZ273" s="8" t="n">
        <v>995</v>
      </c>
      <c r="GA273" s="8" t="n">
        <v>92</v>
      </c>
      <c r="GB273" s="8" t="n">
        <v>451</v>
      </c>
      <c r="GC273" s="8" t="n">
        <v>543</v>
      </c>
      <c r="GD273" s="8" t="n">
        <v>143</v>
      </c>
      <c r="GE273" s="8" t="n">
        <v>535</v>
      </c>
      <c r="GF273" s="8" t="n">
        <v>2085</v>
      </c>
      <c r="GG273" s="8" t="n">
        <v>25092</v>
      </c>
      <c r="GH273" s="8" t="n">
        <v>39.1</v>
      </c>
      <c r="GI273" s="8" t="n">
        <v>61.6</v>
      </c>
      <c r="GJ273" s="8" t="n">
        <v>100.7</v>
      </c>
      <c r="GK273" s="8" t="n">
        <f aca="false">Z273-AH273/10</f>
        <v>29.2</v>
      </c>
      <c r="GL273" s="22"/>
      <c r="GM273" s="22"/>
      <c r="GN273" s="22"/>
      <c r="GO273" s="22"/>
      <c r="GP273" s="22"/>
    </row>
    <row r="274" customFormat="false" ht="13.65" hidden="false" customHeight="true" outlineLevel="0" collapsed="false">
      <c r="A274" s="16" t="n">
        <v>34219</v>
      </c>
      <c r="B274" s="17" t="s">
        <v>465</v>
      </c>
      <c r="C274" s="17" t="s">
        <v>460</v>
      </c>
      <c r="D274" s="17" t="s">
        <v>262</v>
      </c>
      <c r="E274" s="17" t="s">
        <v>262</v>
      </c>
      <c r="F274" s="8" t="n">
        <v>75</v>
      </c>
      <c r="G274" s="8" t="n">
        <v>210</v>
      </c>
      <c r="H274" s="8" t="n">
        <v>2011</v>
      </c>
      <c r="I274" s="8" t="n">
        <v>1</v>
      </c>
      <c r="J274" s="8" t="n">
        <v>11</v>
      </c>
      <c r="K274" s="17" t="s">
        <v>263</v>
      </c>
      <c r="L274" s="8" t="n">
        <v>2014</v>
      </c>
      <c r="M274" s="8" t="n">
        <v>24</v>
      </c>
      <c r="N274" s="8" t="n">
        <v>3</v>
      </c>
      <c r="O274" s="8" t="n">
        <v>8476464</v>
      </c>
      <c r="P274" s="17" t="s">
        <v>1510</v>
      </c>
      <c r="Q274" s="17" t="s">
        <v>1511</v>
      </c>
      <c r="R274" s="17" t="s">
        <v>1512</v>
      </c>
      <c r="S274" s="17" t="s">
        <v>1509</v>
      </c>
      <c r="T274" s="17" t="s">
        <v>278</v>
      </c>
      <c r="U274" s="17" t="s">
        <v>269</v>
      </c>
      <c r="V274" s="8" t="n">
        <v>16</v>
      </c>
      <c r="W274" s="8" t="n">
        <v>1</v>
      </c>
      <c r="X274" s="8" t="n">
        <v>1</v>
      </c>
      <c r="Y274" s="8" t="n">
        <v>0</v>
      </c>
      <c r="Z274" s="8" t="n">
        <v>2</v>
      </c>
      <c r="AA274" s="8" t="n">
        <v>26</v>
      </c>
      <c r="AB274" s="8" t="n">
        <v>95</v>
      </c>
      <c r="AC274" s="18" t="n">
        <f aca="false">Z274/V274</f>
        <v>0.125</v>
      </c>
      <c r="AD274" s="19" t="n">
        <f aca="false">IF(FZ274&gt;V274,Z274-V274*(GC274-Z274)/(FZ274-V274),0)</f>
        <v>2</v>
      </c>
      <c r="AE274" s="19" t="n">
        <v>0.801</v>
      </c>
      <c r="AF274" s="8" t="n">
        <v>-5</v>
      </c>
      <c r="AG274" s="8" t="n">
        <v>-0.2</v>
      </c>
      <c r="AH274" s="8" t="n">
        <v>23</v>
      </c>
      <c r="AI274" s="8" t="n">
        <v>278</v>
      </c>
      <c r="AJ274" s="8" t="n">
        <v>11826</v>
      </c>
      <c r="AK274" s="19" t="n">
        <v>197.1</v>
      </c>
      <c r="AL274" s="8" t="n">
        <v>197.1</v>
      </c>
      <c r="AM274" s="8" t="n">
        <v>197</v>
      </c>
      <c r="AN274" s="18" t="n">
        <f aca="false">AJ274/60/V274</f>
        <v>12.31875</v>
      </c>
      <c r="AO274" s="8" t="n">
        <v>20.75</v>
      </c>
      <c r="AP274" s="12" t="n">
        <f aca="false">IF(EF274&gt;0,Z274/EF274,0)</f>
        <v>0.5</v>
      </c>
      <c r="AQ274" s="8" t="n">
        <v>30</v>
      </c>
      <c r="AR274" s="8" t="n">
        <v>30</v>
      </c>
      <c r="AS274" s="8" t="n">
        <v>30</v>
      </c>
      <c r="AT274" s="8" t="n">
        <v>20</v>
      </c>
      <c r="AU274" s="8" t="n">
        <v>20</v>
      </c>
      <c r="AV274" s="8" t="n">
        <v>14</v>
      </c>
      <c r="AW274" s="8" t="n">
        <v>5</v>
      </c>
      <c r="AX274" s="8" t="n">
        <v>0</v>
      </c>
      <c r="AY274" s="8" t="n">
        <v>0</v>
      </c>
      <c r="AZ274" s="8" t="n">
        <v>0</v>
      </c>
      <c r="BA274" s="8" t="n">
        <f aca="false">AY274+AZ274</f>
        <v>0</v>
      </c>
      <c r="BB274" s="8" t="n">
        <v>0.87</v>
      </c>
      <c r="BC274" s="8" t="n">
        <v>74.5714</v>
      </c>
      <c r="BD274" s="19" t="n">
        <v>0</v>
      </c>
      <c r="BE274" s="19" t="n">
        <v>0</v>
      </c>
      <c r="BF274" s="19" t="n">
        <f aca="false">AQ274+BD274</f>
        <v>30</v>
      </c>
      <c r="BG274" s="19" t="n">
        <f aca="false">IF(AL274&gt;0,BF274/AL274*60,0)</f>
        <v>9.1324200913242</v>
      </c>
      <c r="BH274" s="8" t="n">
        <v>24</v>
      </c>
      <c r="BI274" s="8" t="n">
        <v>48</v>
      </c>
      <c r="BJ274" s="8" t="n">
        <v>82</v>
      </c>
      <c r="BK274" s="12" t="n">
        <f aca="false">BH274/(BH274+BJ274)</f>
        <v>0.226415094339623</v>
      </c>
      <c r="BL274" s="8" t="n">
        <v>22</v>
      </c>
      <c r="BM274" s="8" t="n">
        <v>22</v>
      </c>
      <c r="BN274" s="8" t="n">
        <v>25</v>
      </c>
      <c r="BO274" s="8" t="n">
        <f aca="false">BM274-BN274</f>
        <v>-3</v>
      </c>
      <c r="BP274" s="8" t="n">
        <v>6</v>
      </c>
      <c r="BQ274" s="8" t="n">
        <v>5</v>
      </c>
      <c r="BR274" s="8" t="n">
        <v>2</v>
      </c>
      <c r="BS274" s="8" t="n">
        <v>21</v>
      </c>
      <c r="BT274" s="12" t="n">
        <f aca="false">BS274/(EA274+BS274)</f>
        <v>0.111702127659575</v>
      </c>
      <c r="BU274" s="8" t="n">
        <v>0</v>
      </c>
      <c r="BV274" s="8" t="n">
        <v>0</v>
      </c>
      <c r="BW274" s="12" t="n">
        <f aca="false">IF(BU274+BV274&gt;0,BU274/(BU274+BV274),0)</f>
        <v>0</v>
      </c>
      <c r="BX274" s="8" t="n">
        <v>0</v>
      </c>
      <c r="BY274" s="8" t="n">
        <v>0</v>
      </c>
      <c r="BZ274" s="8" t="n">
        <v>0</v>
      </c>
      <c r="CA274" s="8" t="n">
        <v>0</v>
      </c>
      <c r="CB274" s="8" t="n">
        <v>0</v>
      </c>
      <c r="CC274" s="8" t="n">
        <v>0</v>
      </c>
      <c r="CD274" s="8" t="n">
        <v>0</v>
      </c>
      <c r="CE274" s="8" t="n">
        <v>0</v>
      </c>
      <c r="CF274" s="8" t="n">
        <v>0</v>
      </c>
      <c r="CG274" s="8" t="n">
        <v>0</v>
      </c>
      <c r="CH274" s="8" t="n">
        <v>0</v>
      </c>
      <c r="CI274" s="8" t="n">
        <v>0</v>
      </c>
      <c r="CJ274" s="8" t="n">
        <v>0</v>
      </c>
      <c r="CK274" s="8" t="n">
        <v>0</v>
      </c>
      <c r="CL274" s="8" t="n">
        <v>0</v>
      </c>
      <c r="CM274" s="8" t="n">
        <v>0</v>
      </c>
      <c r="CN274" s="8" t="n">
        <v>1</v>
      </c>
      <c r="CO274" s="8" t="n">
        <v>0</v>
      </c>
      <c r="CP274" s="8" t="n">
        <v>0</v>
      </c>
      <c r="CQ274" s="8" t="n">
        <v>0</v>
      </c>
      <c r="CR274" s="8" t="n">
        <v>0</v>
      </c>
      <c r="CS274" s="8" t="n">
        <v>0</v>
      </c>
      <c r="CT274" s="8" t="n">
        <v>0</v>
      </c>
      <c r="CU274" s="8" t="n">
        <v>0</v>
      </c>
      <c r="CV274" s="8" t="n">
        <v>0</v>
      </c>
      <c r="CW274" s="8" t="n">
        <v>1</v>
      </c>
      <c r="CX274" s="8" t="n">
        <v>0</v>
      </c>
      <c r="CY274" s="8" t="n">
        <v>0</v>
      </c>
      <c r="CZ274" s="8" t="n">
        <v>0</v>
      </c>
      <c r="DA274" s="8" t="n">
        <v>6</v>
      </c>
      <c r="DB274" s="8" t="n">
        <v>0</v>
      </c>
      <c r="DC274" s="8" t="n">
        <v>0</v>
      </c>
      <c r="DD274" s="8" t="n">
        <v>4</v>
      </c>
      <c r="DE274" s="8" t="n">
        <v>2</v>
      </c>
      <c r="DF274" s="8" t="n">
        <v>0</v>
      </c>
      <c r="DG274" s="8" t="n">
        <v>0</v>
      </c>
      <c r="DH274" s="8" t="n">
        <v>8</v>
      </c>
      <c r="DI274" s="8" t="n">
        <v>6</v>
      </c>
      <c r="DJ274" s="8" t="n">
        <v>2</v>
      </c>
      <c r="DK274" s="8" t="n">
        <v>6</v>
      </c>
      <c r="DL274" s="8" t="n">
        <v>5</v>
      </c>
      <c r="DM274" s="8" t="n">
        <v>1</v>
      </c>
      <c r="DN274" s="8" t="n">
        <v>3</v>
      </c>
      <c r="DO274" s="8" t="n">
        <v>2</v>
      </c>
      <c r="DP274" s="8" t="n">
        <v>1</v>
      </c>
      <c r="DQ274" s="8" t="n">
        <f aca="false">DJ274-DI274</f>
        <v>-4</v>
      </c>
      <c r="DR274" s="19" t="n">
        <v>-2.323</v>
      </c>
      <c r="DS274" s="8" t="n">
        <v>4</v>
      </c>
      <c r="DT274" s="8" t="n">
        <v>1</v>
      </c>
      <c r="DU274" s="8" t="n">
        <v>0</v>
      </c>
      <c r="DV274" s="8" t="n">
        <v>1</v>
      </c>
      <c r="DW274" s="8" t="n">
        <v>0</v>
      </c>
      <c r="DX274" s="8" t="n">
        <v>161</v>
      </c>
      <c r="DY274" s="8" t="n">
        <v>232</v>
      </c>
      <c r="DZ274" s="8" t="n">
        <v>122</v>
      </c>
      <c r="EA274" s="8" t="n">
        <v>167</v>
      </c>
      <c r="EB274" s="8" t="n">
        <v>82</v>
      </c>
      <c r="EC274" s="8" t="n">
        <v>117</v>
      </c>
      <c r="ED274" s="8" t="n">
        <v>7.58</v>
      </c>
      <c r="EE274" s="8" t="n">
        <v>9.21</v>
      </c>
      <c r="EF274" s="8" t="n">
        <v>4</v>
      </c>
      <c r="EG274" s="8" t="n">
        <v>10</v>
      </c>
      <c r="EH274" s="12" t="n">
        <f aca="false">EF274/EB274</f>
        <v>0.0487804878048781</v>
      </c>
      <c r="EI274" s="20" t="n">
        <f aca="false">1-EG274/EC274</f>
        <v>0.914529914529914</v>
      </c>
      <c r="EJ274" s="21" t="n">
        <f aca="false">EH274+EI274</f>
        <v>0.963310402334793</v>
      </c>
      <c r="EK274" s="8" t="n">
        <v>164</v>
      </c>
      <c r="EL274" s="8" t="n">
        <v>232</v>
      </c>
      <c r="EM274" s="8" t="n">
        <v>125</v>
      </c>
      <c r="EN274" s="8" t="n">
        <v>167</v>
      </c>
      <c r="EO274" s="8" t="n">
        <v>85</v>
      </c>
      <c r="EP274" s="8" t="n">
        <v>117</v>
      </c>
      <c r="EQ274" s="8" t="n">
        <v>4</v>
      </c>
      <c r="ER274" s="8" t="n">
        <v>10</v>
      </c>
      <c r="ES274" s="8" t="n">
        <v>76</v>
      </c>
      <c r="ET274" s="8" t="n">
        <v>102</v>
      </c>
      <c r="EU274" s="8" t="n">
        <v>23</v>
      </c>
      <c r="EV274" s="8" t="n">
        <v>38</v>
      </c>
      <c r="EW274" s="8" t="n">
        <v>0</v>
      </c>
      <c r="EX274" s="8" t="n">
        <v>2</v>
      </c>
      <c r="EY274" s="8" t="n">
        <v>14</v>
      </c>
      <c r="EZ274" s="8" t="n">
        <v>17</v>
      </c>
      <c r="FA274" s="8" t="n">
        <v>0.1</v>
      </c>
      <c r="FB274" s="8" t="n">
        <v>0</v>
      </c>
      <c r="FC274" s="8" t="n">
        <v>0.1</v>
      </c>
      <c r="FD274" s="19" t="n">
        <v>2.45</v>
      </c>
      <c r="FE274" s="18" t="n">
        <f aca="false">FD274/V274</f>
        <v>0.153125</v>
      </c>
      <c r="FF274" s="8" t="n">
        <v>0.0588</v>
      </c>
      <c r="FG274" s="8" t="n">
        <v>0.16</v>
      </c>
      <c r="FH274" s="8" t="n">
        <v>-0.03</v>
      </c>
      <c r="FI274" s="8" t="n">
        <v>0.14</v>
      </c>
      <c r="FJ274" s="22"/>
      <c r="FK274" s="22"/>
      <c r="FL274" s="22"/>
      <c r="FM274" s="8" t="n">
        <f aca="false">BL274+BS274+AH274+DT274</f>
        <v>67</v>
      </c>
      <c r="FN274" s="19" t="n">
        <f aca="false">IF(DS274&gt;0,(BL274+BR274)/DS274,0)</f>
        <v>6</v>
      </c>
      <c r="FO274" s="12" t="n">
        <v>0.0201771654</v>
      </c>
      <c r="FP274" s="19" t="n">
        <f aca="false">Z274-AH274/10</f>
        <v>-0.3</v>
      </c>
      <c r="FQ274" s="19" t="n">
        <f aca="false">Z274+DR274/5</f>
        <v>1.5354</v>
      </c>
      <c r="FR274" s="19" t="n">
        <f aca="false">(DX274+DY274)/AL274*60</f>
        <v>119.634703196347</v>
      </c>
      <c r="FS274" s="22"/>
      <c r="FT274" s="22"/>
      <c r="FU274" s="22"/>
      <c r="FV274" s="22"/>
      <c r="FW274" s="17" t="s">
        <v>270</v>
      </c>
      <c r="FX274" s="23" t="n">
        <v>750000</v>
      </c>
      <c r="FY274" s="23" t="n">
        <v>750000</v>
      </c>
      <c r="FZ274" s="8" t="n">
        <v>20</v>
      </c>
      <c r="GA274" s="8" t="n">
        <v>1</v>
      </c>
      <c r="GB274" s="8" t="n">
        <v>1</v>
      </c>
      <c r="GC274" s="8" t="n">
        <v>2</v>
      </c>
      <c r="GD274" s="8" t="n">
        <v>-7</v>
      </c>
      <c r="GE274" s="8" t="n">
        <v>25</v>
      </c>
      <c r="GF274" s="8" t="n">
        <v>16</v>
      </c>
      <c r="GG274" s="8" t="n">
        <v>248</v>
      </c>
      <c r="GH274" s="8" t="n">
        <v>0</v>
      </c>
      <c r="GI274" s="8" t="n">
        <v>0</v>
      </c>
      <c r="GJ274" s="8" t="n">
        <v>0</v>
      </c>
      <c r="GK274" s="8" t="n">
        <f aca="false">Z274-AH274/10</f>
        <v>-0.3</v>
      </c>
      <c r="GL274" s="22"/>
      <c r="GM274" s="22"/>
      <c r="GN274" s="22"/>
      <c r="GO274" s="22"/>
      <c r="GP274" s="22"/>
    </row>
    <row r="275" customFormat="false" ht="13.65" hidden="false" customHeight="true" outlineLevel="0" collapsed="false">
      <c r="A275" s="16" t="n">
        <v>30990</v>
      </c>
      <c r="B275" s="17" t="s">
        <v>1513</v>
      </c>
      <c r="C275" s="17" t="s">
        <v>289</v>
      </c>
      <c r="D275" s="17" t="s">
        <v>283</v>
      </c>
      <c r="E275" s="17" t="s">
        <v>283</v>
      </c>
      <c r="F275" s="8" t="n">
        <v>72</v>
      </c>
      <c r="G275" s="8" t="n">
        <v>216</v>
      </c>
      <c r="H275" s="8" t="n">
        <v>2003</v>
      </c>
      <c r="I275" s="8" t="n">
        <v>1</v>
      </c>
      <c r="J275" s="8" t="n">
        <v>13</v>
      </c>
      <c r="K275" s="17" t="s">
        <v>273</v>
      </c>
      <c r="L275" s="8" t="n">
        <v>2003</v>
      </c>
      <c r="M275" s="8" t="n">
        <v>33</v>
      </c>
      <c r="N275" s="8" t="n">
        <v>14</v>
      </c>
      <c r="O275" s="8" t="n">
        <v>8470606</v>
      </c>
      <c r="P275" s="17" t="s">
        <v>1514</v>
      </c>
      <c r="Q275" s="17" t="s">
        <v>1515</v>
      </c>
      <c r="R275" s="17" t="s">
        <v>1210</v>
      </c>
      <c r="S275" s="17" t="s">
        <v>1516</v>
      </c>
      <c r="T275" s="17" t="s">
        <v>299</v>
      </c>
      <c r="U275" s="17" t="s">
        <v>351</v>
      </c>
      <c r="V275" s="8" t="n">
        <v>81</v>
      </c>
      <c r="W275" s="8" t="n">
        <v>28</v>
      </c>
      <c r="X275" s="8" t="n">
        <v>33</v>
      </c>
      <c r="Y275" s="8" t="n">
        <v>21</v>
      </c>
      <c r="Z275" s="8" t="n">
        <v>61</v>
      </c>
      <c r="AA275" s="8" t="n">
        <v>2</v>
      </c>
      <c r="AB275" s="8" t="n">
        <v>31</v>
      </c>
      <c r="AC275" s="18" t="n">
        <f aca="false">Z275/V275</f>
        <v>0.753086419753086</v>
      </c>
      <c r="AD275" s="19" t="n">
        <f aca="false">IF(FZ275&gt;V275,Z275-V275*(GC275-Z275)/(FZ275-V275),0)</f>
        <v>18.4834024896266</v>
      </c>
      <c r="AE275" s="19" t="n">
        <v>23.752</v>
      </c>
      <c r="AF275" s="8" t="n">
        <v>31</v>
      </c>
      <c r="AG275" s="8" t="n">
        <v>5.8</v>
      </c>
      <c r="AH275" s="8" t="n">
        <v>58</v>
      </c>
      <c r="AI275" s="8" t="n">
        <v>2019</v>
      </c>
      <c r="AJ275" s="8" t="n">
        <v>96405</v>
      </c>
      <c r="AK275" s="19" t="n">
        <v>1606.75</v>
      </c>
      <c r="AL275" s="8" t="n">
        <v>1606.75</v>
      </c>
      <c r="AM275" s="8" t="n">
        <v>1607</v>
      </c>
      <c r="AN275" s="18" t="n">
        <f aca="false">AJ275/60/V275</f>
        <v>19.8364197530864</v>
      </c>
      <c r="AO275" s="8" t="n">
        <v>32.73</v>
      </c>
      <c r="AP275" s="12" t="n">
        <f aca="false">IF(EF275&gt;0,Z275/EF275,0)</f>
        <v>0.554545454545455</v>
      </c>
      <c r="AQ275" s="8" t="n">
        <v>368</v>
      </c>
      <c r="AR275" s="8" t="n">
        <v>368</v>
      </c>
      <c r="AS275" s="8" t="n">
        <v>368</v>
      </c>
      <c r="AT275" s="8" t="n">
        <v>302</v>
      </c>
      <c r="AU275" s="8" t="n">
        <v>302</v>
      </c>
      <c r="AV275" s="8" t="n">
        <v>222</v>
      </c>
      <c r="AW275" s="8" t="n">
        <v>220</v>
      </c>
      <c r="AX275" s="8" t="n">
        <v>118</v>
      </c>
      <c r="AY275" s="8" t="n">
        <v>6</v>
      </c>
      <c r="AZ275" s="8" t="n">
        <v>15</v>
      </c>
      <c r="BA275" s="8" t="n">
        <f aca="false">AY275+AZ275</f>
        <v>21</v>
      </c>
      <c r="BB275" s="8" t="n">
        <v>25.31</v>
      </c>
      <c r="BC275" s="8" t="n">
        <v>29.5946</v>
      </c>
      <c r="BD275" s="19" t="n">
        <v>321.3</v>
      </c>
      <c r="BE275" s="19" t="n">
        <v>11.9981328769255</v>
      </c>
      <c r="BF275" s="19" t="n">
        <f aca="false">AQ275+BD275</f>
        <v>689.3</v>
      </c>
      <c r="BG275" s="19" t="n">
        <f aca="false">IF(AL275&gt;0,BF275/AL275*60,0)</f>
        <v>25.7401587054613</v>
      </c>
      <c r="BH275" s="8" t="n">
        <v>663</v>
      </c>
      <c r="BI275" s="8" t="n">
        <v>561</v>
      </c>
      <c r="BJ275" s="8" t="n">
        <v>600</v>
      </c>
      <c r="BK275" s="12" t="n">
        <f aca="false">BH275/(BH275+BJ275)</f>
        <v>0.524940617577197</v>
      </c>
      <c r="BL275" s="8" t="n">
        <v>189</v>
      </c>
      <c r="BM275" s="8" t="n">
        <v>189</v>
      </c>
      <c r="BN275" s="8" t="n">
        <v>138</v>
      </c>
      <c r="BO275" s="8" t="n">
        <f aca="false">BM275-BN275</f>
        <v>51</v>
      </c>
      <c r="BP275" s="8" t="n">
        <v>80</v>
      </c>
      <c r="BQ275" s="8" t="n">
        <v>55</v>
      </c>
      <c r="BR275" s="8" t="n">
        <v>40</v>
      </c>
      <c r="BS275" s="8" t="n">
        <v>33</v>
      </c>
      <c r="BT275" s="12" t="n">
        <f aca="false">BS275/(EA275+BS275)</f>
        <v>0.030812324929972</v>
      </c>
      <c r="BU275" s="8" t="n">
        <v>17</v>
      </c>
      <c r="BV275" s="8" t="n">
        <v>29</v>
      </c>
      <c r="BW275" s="12" t="n">
        <f aca="false">IF(BU275+BV275&gt;0,BU275/(BU275+BV275),0)</f>
        <v>0.369565217391304</v>
      </c>
      <c r="BX275" s="8" t="n">
        <v>13</v>
      </c>
      <c r="BY275" s="8" t="n">
        <v>10</v>
      </c>
      <c r="BZ275" s="8" t="n">
        <v>3</v>
      </c>
      <c r="CA275" s="8" t="n">
        <v>2</v>
      </c>
      <c r="CB275" s="8" t="n">
        <v>1</v>
      </c>
      <c r="CC275" s="8" t="n">
        <v>17</v>
      </c>
      <c r="CD275" s="8" t="n">
        <v>6</v>
      </c>
      <c r="CE275" s="8" t="n">
        <v>8</v>
      </c>
      <c r="CF275" s="8" t="n">
        <v>7</v>
      </c>
      <c r="CG275" s="8" t="n">
        <v>9</v>
      </c>
      <c r="CH275" s="8" t="n">
        <v>10</v>
      </c>
      <c r="CI275" s="8" t="n">
        <v>23</v>
      </c>
      <c r="CJ275" s="8" t="n">
        <v>1</v>
      </c>
      <c r="CK275" s="8" t="n">
        <v>3</v>
      </c>
      <c r="CL275" s="8" t="n">
        <v>4</v>
      </c>
      <c r="CM275" s="8" t="n">
        <v>6</v>
      </c>
      <c r="CN275" s="8" t="n">
        <v>3</v>
      </c>
      <c r="CO275" s="8" t="n">
        <v>0</v>
      </c>
      <c r="CP275" s="8" t="n">
        <v>0</v>
      </c>
      <c r="CQ275" s="8" t="n">
        <v>3</v>
      </c>
      <c r="CR275" s="8" t="n">
        <v>1</v>
      </c>
      <c r="CS275" s="8" t="n">
        <v>0</v>
      </c>
      <c r="CT275" s="8" t="n">
        <v>3</v>
      </c>
      <c r="CU275" s="8" t="n">
        <v>9</v>
      </c>
      <c r="CV275" s="8" t="n">
        <v>0</v>
      </c>
      <c r="CW275" s="8" t="n">
        <v>12</v>
      </c>
      <c r="CX275" s="8" t="n">
        <v>1</v>
      </c>
      <c r="CY275" s="8" t="n">
        <v>5</v>
      </c>
      <c r="CZ275" s="8" t="n">
        <v>8</v>
      </c>
      <c r="DA275" s="8" t="n">
        <v>66</v>
      </c>
      <c r="DB275" s="8" t="n">
        <v>18</v>
      </c>
      <c r="DC275" s="8" t="n">
        <v>5</v>
      </c>
      <c r="DD275" s="8" t="n">
        <v>14</v>
      </c>
      <c r="DE275" s="8" t="n">
        <v>33</v>
      </c>
      <c r="DF275" s="8" t="n">
        <v>28</v>
      </c>
      <c r="DG275" s="8" t="n">
        <v>1</v>
      </c>
      <c r="DH275" s="8" t="n">
        <v>123</v>
      </c>
      <c r="DI275" s="8" t="n">
        <v>18</v>
      </c>
      <c r="DJ275" s="8" t="n">
        <v>28</v>
      </c>
      <c r="DK275" s="8" t="n">
        <v>18</v>
      </c>
      <c r="DL275" s="8" t="n">
        <v>18</v>
      </c>
      <c r="DM275" s="8" t="n">
        <v>0</v>
      </c>
      <c r="DN275" s="8" t="n">
        <v>26</v>
      </c>
      <c r="DO275" s="8" t="n">
        <v>26</v>
      </c>
      <c r="DP275" s="8" t="n">
        <v>0</v>
      </c>
      <c r="DQ275" s="8" t="n">
        <f aca="false">DJ275-DI275</f>
        <v>10</v>
      </c>
      <c r="DR275" s="19" t="n">
        <v>7.761</v>
      </c>
      <c r="DS275" s="8" t="n">
        <v>14</v>
      </c>
      <c r="DT275" s="8" t="n">
        <v>2</v>
      </c>
      <c r="DU275" s="8" t="n">
        <v>0</v>
      </c>
      <c r="DV275" s="8" t="n">
        <v>0</v>
      </c>
      <c r="DW275" s="8" t="n">
        <v>2</v>
      </c>
      <c r="DX275" s="8" t="n">
        <v>1696</v>
      </c>
      <c r="DY275" s="8" t="n">
        <v>1388</v>
      </c>
      <c r="DZ275" s="8" t="n">
        <v>1277</v>
      </c>
      <c r="EA275" s="8" t="n">
        <v>1038</v>
      </c>
      <c r="EB275" s="8" t="n">
        <v>923</v>
      </c>
      <c r="EC275" s="8" t="n">
        <v>728</v>
      </c>
      <c r="ED275" s="8" t="n">
        <v>90.82</v>
      </c>
      <c r="EE275" s="8" t="n">
        <v>74.46</v>
      </c>
      <c r="EF275" s="8" t="n">
        <v>110</v>
      </c>
      <c r="EG275" s="8" t="n">
        <v>56</v>
      </c>
      <c r="EH275" s="12" t="n">
        <f aca="false">EF275/EB275</f>
        <v>0.119176598049838</v>
      </c>
      <c r="EI275" s="20" t="n">
        <f aca="false">1-EG275/EC275</f>
        <v>0.923076923076923</v>
      </c>
      <c r="EJ275" s="21" t="n">
        <f aca="false">EH275+EI275</f>
        <v>1.04225352112676</v>
      </c>
      <c r="EK275" s="8" t="n">
        <v>1698</v>
      </c>
      <c r="EL275" s="8" t="n">
        <v>1388</v>
      </c>
      <c r="EM275" s="8" t="n">
        <v>1279</v>
      </c>
      <c r="EN275" s="8" t="n">
        <v>1038</v>
      </c>
      <c r="EO275" s="8" t="n">
        <v>926</v>
      </c>
      <c r="EP275" s="8" t="n">
        <v>726</v>
      </c>
      <c r="EQ275" s="8" t="n">
        <v>110</v>
      </c>
      <c r="ER275" s="8" t="n">
        <v>55</v>
      </c>
      <c r="ES275" s="8" t="n">
        <v>861</v>
      </c>
      <c r="ET275" s="8" t="n">
        <v>722</v>
      </c>
      <c r="EU275" s="8" t="n">
        <v>336</v>
      </c>
      <c r="EV275" s="8" t="n">
        <v>266</v>
      </c>
      <c r="EW275" s="8" t="n">
        <v>53</v>
      </c>
      <c r="EX275" s="8" t="n">
        <v>32</v>
      </c>
      <c r="EY275" s="8" t="n">
        <v>82</v>
      </c>
      <c r="EZ275" s="8" t="n">
        <v>91</v>
      </c>
      <c r="FA275" s="8" t="n">
        <v>4.6</v>
      </c>
      <c r="FB275" s="8" t="n">
        <v>3.2</v>
      </c>
      <c r="FC275" s="8" t="n">
        <v>7.8</v>
      </c>
      <c r="FD275" s="19" t="n">
        <v>71.03</v>
      </c>
      <c r="FE275" s="18" t="n">
        <f aca="false">FD275/V275</f>
        <v>0.876913580246914</v>
      </c>
      <c r="FF275" s="8" t="n">
        <v>10.5051</v>
      </c>
      <c r="FG275" s="8" t="n">
        <v>1.27</v>
      </c>
      <c r="FH275" s="8" t="n">
        <v>0</v>
      </c>
      <c r="FI275" s="8" t="n">
        <v>1.27</v>
      </c>
      <c r="FJ275" s="22"/>
      <c r="FK275" s="22"/>
      <c r="FL275" s="22"/>
      <c r="FM275" s="8" t="n">
        <f aca="false">BL275+BS275+AH275+DT275</f>
        <v>282</v>
      </c>
      <c r="FN275" s="19" t="n">
        <f aca="false">IF(DS275&gt;0,(BL275+BR275)/DS275,0)</f>
        <v>16.3571428571429</v>
      </c>
      <c r="FO275" s="12" t="n">
        <v>0.1356252584</v>
      </c>
      <c r="FP275" s="19" t="n">
        <f aca="false">Z275-AH275/10</f>
        <v>55.2</v>
      </c>
      <c r="FQ275" s="19" t="n">
        <f aca="false">Z275+DR275/5</f>
        <v>62.5522</v>
      </c>
      <c r="FR275" s="19" t="n">
        <f aca="false">(DX275+DY275)/AL275*60</f>
        <v>115.164151236969</v>
      </c>
      <c r="FS275" s="22"/>
      <c r="FT275" s="22"/>
      <c r="FU275" s="22"/>
      <c r="FV275" s="17" t="s">
        <v>427</v>
      </c>
      <c r="FW275" s="17" t="s">
        <v>280</v>
      </c>
      <c r="FX275" s="23" t="n">
        <v>6500000</v>
      </c>
      <c r="FY275" s="23" t="n">
        <v>5875000</v>
      </c>
      <c r="FZ275" s="8" t="n">
        <v>1045</v>
      </c>
      <c r="GA275" s="8" t="n">
        <v>260</v>
      </c>
      <c r="GB275" s="8" t="n">
        <v>307</v>
      </c>
      <c r="GC275" s="8" t="n">
        <v>567</v>
      </c>
      <c r="GD275" s="8" t="n">
        <v>-12</v>
      </c>
      <c r="GE275" s="8" t="n">
        <v>654</v>
      </c>
      <c r="GF275" s="8" t="n">
        <v>2736</v>
      </c>
      <c r="GG275" s="8" t="n">
        <v>18617</v>
      </c>
      <c r="GH275" s="8" t="n">
        <v>36.3</v>
      </c>
      <c r="GI275" s="8" t="n">
        <v>22.5</v>
      </c>
      <c r="GJ275" s="8" t="n">
        <v>58.8</v>
      </c>
      <c r="GK275" s="8" t="n">
        <f aca="false">Z275-AH275/10</f>
        <v>55.2</v>
      </c>
      <c r="GL275" s="22"/>
      <c r="GM275" s="22"/>
      <c r="GN275" s="22"/>
      <c r="GO275" s="22"/>
      <c r="GP275" s="22"/>
    </row>
    <row r="276" customFormat="false" ht="13.65" hidden="false" customHeight="true" outlineLevel="0" collapsed="false">
      <c r="A276" s="16" t="n">
        <v>31133</v>
      </c>
      <c r="B276" s="17" t="s">
        <v>281</v>
      </c>
      <c r="C276" s="17" t="s">
        <v>282</v>
      </c>
      <c r="D276" s="17" t="s">
        <v>283</v>
      </c>
      <c r="E276" s="17" t="s">
        <v>283</v>
      </c>
      <c r="F276" s="8" t="n">
        <v>77</v>
      </c>
      <c r="G276" s="8" t="n">
        <v>260</v>
      </c>
      <c r="H276" s="8" t="n">
        <v>2003</v>
      </c>
      <c r="I276" s="8" t="n">
        <v>8</v>
      </c>
      <c r="J276" s="8" t="n">
        <v>245</v>
      </c>
      <c r="K276" s="17" t="s">
        <v>273</v>
      </c>
      <c r="L276" s="8" t="n">
        <v>2005</v>
      </c>
      <c r="M276" s="8" t="n">
        <v>32</v>
      </c>
      <c r="N276" s="8" t="n">
        <v>13</v>
      </c>
      <c r="O276" s="8" t="n">
        <v>8470834</v>
      </c>
      <c r="P276" s="17" t="s">
        <v>1517</v>
      </c>
      <c r="Q276" s="17" t="s">
        <v>1518</v>
      </c>
      <c r="R276" s="17" t="s">
        <v>1519</v>
      </c>
      <c r="S276" s="17" t="s">
        <v>1516</v>
      </c>
      <c r="T276" s="17" t="s">
        <v>278</v>
      </c>
      <c r="U276" s="17" t="s">
        <v>332</v>
      </c>
      <c r="V276" s="8" t="n">
        <v>69</v>
      </c>
      <c r="W276" s="8" t="n">
        <v>8</v>
      </c>
      <c r="X276" s="8" t="n">
        <v>37</v>
      </c>
      <c r="Y276" s="8" t="n">
        <v>13</v>
      </c>
      <c r="Z276" s="8" t="n">
        <v>45</v>
      </c>
      <c r="AA276" s="8" t="n">
        <v>6</v>
      </c>
      <c r="AB276" s="8" t="n">
        <v>46</v>
      </c>
      <c r="AC276" s="18" t="n">
        <f aca="false">Z276/V276</f>
        <v>0.652173913043478</v>
      </c>
      <c r="AD276" s="19" t="n">
        <f aca="false">IF(FZ276&gt;V276,Z276-V276*(GC276-Z276)/(FZ276-V276),0)</f>
        <v>4.12796833773087</v>
      </c>
      <c r="AE276" s="19" t="n">
        <v>14.932</v>
      </c>
      <c r="AF276" s="8" t="n">
        <v>15</v>
      </c>
      <c r="AG276" s="8" t="n">
        <v>5.9</v>
      </c>
      <c r="AH276" s="8" t="n">
        <v>112</v>
      </c>
      <c r="AI276" s="8" t="n">
        <v>1728</v>
      </c>
      <c r="AJ276" s="8" t="n">
        <v>100763</v>
      </c>
      <c r="AK276" s="19" t="n">
        <v>1679.3833333333</v>
      </c>
      <c r="AL276" s="8" t="n">
        <v>1679.38</v>
      </c>
      <c r="AM276" s="8" t="n">
        <v>1679</v>
      </c>
      <c r="AN276" s="18" t="n">
        <f aca="false">AJ276/60/V276</f>
        <v>24.3388888888889</v>
      </c>
      <c r="AO276" s="8" t="n">
        <v>40.08</v>
      </c>
      <c r="AP276" s="12" t="n">
        <f aca="false">IF(EF276&gt;0,Z276/EF276,0)</f>
        <v>0.405405405405405</v>
      </c>
      <c r="AQ276" s="8" t="n">
        <v>372</v>
      </c>
      <c r="AR276" s="8" t="n">
        <v>372</v>
      </c>
      <c r="AS276" s="8" t="n">
        <v>372</v>
      </c>
      <c r="AT276" s="8" t="n">
        <v>283</v>
      </c>
      <c r="AU276" s="8" t="n">
        <v>283</v>
      </c>
      <c r="AV276" s="8" t="n">
        <v>193</v>
      </c>
      <c r="AW276" s="8" t="n">
        <v>125</v>
      </c>
      <c r="AX276" s="8" t="n">
        <v>42</v>
      </c>
      <c r="AY276" s="8" t="n">
        <v>10</v>
      </c>
      <c r="AZ276" s="8" t="n">
        <v>21</v>
      </c>
      <c r="BA276" s="8" t="n">
        <f aca="false">AY276+AZ276</f>
        <v>31</v>
      </c>
      <c r="BB276" s="8" t="n">
        <v>13.05</v>
      </c>
      <c r="BC276" s="8" t="n">
        <v>49.9534</v>
      </c>
      <c r="BD276" s="19" t="n">
        <v>199.9</v>
      </c>
      <c r="BE276" s="19" t="n">
        <v>7.14190724770019</v>
      </c>
      <c r="BF276" s="19" t="n">
        <f aca="false">AQ276+BD276</f>
        <v>571.9</v>
      </c>
      <c r="BG276" s="19" t="n">
        <f aca="false">IF(AL276&gt;0,BF276/AL276*60,0)</f>
        <v>20.4325405804523</v>
      </c>
      <c r="BH276" s="8" t="n">
        <v>661</v>
      </c>
      <c r="BI276" s="8" t="n">
        <v>546</v>
      </c>
      <c r="BJ276" s="8" t="n">
        <v>488</v>
      </c>
      <c r="BK276" s="12" t="n">
        <f aca="false">BH276/(BH276+BJ276)</f>
        <v>0.575282854656223</v>
      </c>
      <c r="BL276" s="8" t="n">
        <v>147</v>
      </c>
      <c r="BM276" s="8" t="n">
        <v>146</v>
      </c>
      <c r="BN276" s="8" t="n">
        <v>53</v>
      </c>
      <c r="BO276" s="8" t="n">
        <f aca="false">BM276-BN276</f>
        <v>93</v>
      </c>
      <c r="BP276" s="8" t="n">
        <v>90</v>
      </c>
      <c r="BQ276" s="8" t="n">
        <v>79</v>
      </c>
      <c r="BR276" s="8" t="n">
        <v>34</v>
      </c>
      <c r="BS276" s="8" t="n">
        <v>100</v>
      </c>
      <c r="BT276" s="12" t="n">
        <f aca="false">BS276/(EA276+BS276)</f>
        <v>0.080450522928399</v>
      </c>
      <c r="BU276" s="8" t="n">
        <v>0</v>
      </c>
      <c r="BV276" s="8" t="n">
        <v>0</v>
      </c>
      <c r="BW276" s="12" t="n">
        <f aca="false">IF(BU276+BV276&gt;0,BU276/(BU276+BV276),0)</f>
        <v>0</v>
      </c>
      <c r="BX276" s="8" t="n">
        <v>0</v>
      </c>
      <c r="BY276" s="8" t="n">
        <v>0</v>
      </c>
      <c r="BZ276" s="8" t="n">
        <v>0</v>
      </c>
      <c r="CA276" s="8" t="n">
        <v>0</v>
      </c>
      <c r="CB276" s="8" t="n">
        <v>0</v>
      </c>
      <c r="CC276" s="8" t="n">
        <v>0</v>
      </c>
      <c r="CD276" s="8" t="n">
        <v>0</v>
      </c>
      <c r="CE276" s="8" t="n">
        <v>0</v>
      </c>
      <c r="CF276" s="8" t="n">
        <v>0</v>
      </c>
      <c r="CG276" s="8" t="n">
        <v>0</v>
      </c>
      <c r="CH276" s="8" t="n">
        <v>0</v>
      </c>
      <c r="CI276" s="8" t="n">
        <v>0</v>
      </c>
      <c r="CJ276" s="8" t="n">
        <v>0</v>
      </c>
      <c r="CK276" s="8" t="n">
        <v>0</v>
      </c>
      <c r="CL276" s="8" t="n">
        <v>2</v>
      </c>
      <c r="CM276" s="8" t="n">
        <v>1</v>
      </c>
      <c r="CN276" s="8" t="n">
        <v>0</v>
      </c>
      <c r="CO276" s="8" t="n">
        <v>0</v>
      </c>
      <c r="CP276" s="8" t="n">
        <v>0</v>
      </c>
      <c r="CQ276" s="8" t="n">
        <v>0</v>
      </c>
      <c r="CR276" s="8" t="n">
        <v>0</v>
      </c>
      <c r="CS276" s="8" t="n">
        <v>5</v>
      </c>
      <c r="CT276" s="8" t="n">
        <v>2</v>
      </c>
      <c r="CU276" s="8" t="n">
        <v>0</v>
      </c>
      <c r="CV276" s="8" t="n">
        <v>0</v>
      </c>
      <c r="CW276" s="8" t="n">
        <v>1</v>
      </c>
      <c r="CX276" s="8" t="n">
        <v>0</v>
      </c>
      <c r="CY276" s="8" t="n">
        <v>5</v>
      </c>
      <c r="CZ276" s="8" t="n">
        <v>10</v>
      </c>
      <c r="DA276" s="8" t="n">
        <v>75</v>
      </c>
      <c r="DB276" s="8" t="n">
        <v>8</v>
      </c>
      <c r="DC276" s="8" t="n">
        <v>2</v>
      </c>
      <c r="DD276" s="8" t="n">
        <v>77</v>
      </c>
      <c r="DE276" s="8" t="n">
        <v>19</v>
      </c>
      <c r="DF276" s="8" t="n">
        <v>2</v>
      </c>
      <c r="DG276" s="8" t="n">
        <v>7</v>
      </c>
      <c r="DH276" s="8" t="n">
        <v>78</v>
      </c>
      <c r="DI276" s="8" t="n">
        <v>41</v>
      </c>
      <c r="DJ276" s="8" t="n">
        <v>10</v>
      </c>
      <c r="DK276" s="8" t="n">
        <v>40</v>
      </c>
      <c r="DL276" s="8" t="n">
        <v>38</v>
      </c>
      <c r="DM276" s="8" t="n">
        <v>2</v>
      </c>
      <c r="DN276" s="8" t="n">
        <v>12</v>
      </c>
      <c r="DO276" s="8" t="n">
        <v>10</v>
      </c>
      <c r="DP276" s="8" t="n">
        <v>2</v>
      </c>
      <c r="DQ276" s="8" t="n">
        <f aca="false">DJ276-DI276</f>
        <v>-31</v>
      </c>
      <c r="DR276" s="19" t="n">
        <v>-19.797</v>
      </c>
      <c r="DS276" s="8" t="n">
        <v>36</v>
      </c>
      <c r="DT276" s="8" t="n">
        <v>2</v>
      </c>
      <c r="DU276" s="8" t="n">
        <v>0</v>
      </c>
      <c r="DV276" s="8" t="n">
        <v>3</v>
      </c>
      <c r="DW276" s="8" t="n">
        <v>0</v>
      </c>
      <c r="DX276" s="8" t="n">
        <v>1716</v>
      </c>
      <c r="DY276" s="8" t="n">
        <v>1495</v>
      </c>
      <c r="DZ276" s="8" t="n">
        <v>1319</v>
      </c>
      <c r="EA276" s="8" t="n">
        <v>1143</v>
      </c>
      <c r="EB276" s="8" t="n">
        <v>932</v>
      </c>
      <c r="EC276" s="8" t="n">
        <v>822</v>
      </c>
      <c r="ED276" s="8" t="n">
        <v>90.2</v>
      </c>
      <c r="EE276" s="8" t="n">
        <v>72.91</v>
      </c>
      <c r="EF276" s="8" t="n">
        <v>111</v>
      </c>
      <c r="EG276" s="8" t="n">
        <v>68</v>
      </c>
      <c r="EH276" s="12" t="n">
        <f aca="false">EF276/EB276</f>
        <v>0.119098712446352</v>
      </c>
      <c r="EI276" s="20" t="n">
        <f aca="false">1-EG276/EC276</f>
        <v>0.917274939172749</v>
      </c>
      <c r="EJ276" s="21" t="n">
        <f aca="false">EH276+EI276</f>
        <v>1.0363736516191</v>
      </c>
      <c r="EK276" s="8" t="n">
        <v>1717</v>
      </c>
      <c r="EL276" s="8" t="n">
        <v>1500</v>
      </c>
      <c r="EM276" s="8" t="n">
        <v>1321</v>
      </c>
      <c r="EN276" s="8" t="n">
        <v>1147</v>
      </c>
      <c r="EO276" s="8" t="n">
        <v>935</v>
      </c>
      <c r="EP276" s="8" t="n">
        <v>824</v>
      </c>
      <c r="EQ276" s="8" t="n">
        <v>111</v>
      </c>
      <c r="ER276" s="8" t="n">
        <v>68</v>
      </c>
      <c r="ES276" s="8" t="n">
        <v>837</v>
      </c>
      <c r="ET276" s="8" t="n">
        <v>699</v>
      </c>
      <c r="EU276" s="8" t="n">
        <v>316</v>
      </c>
      <c r="EV276" s="8" t="n">
        <v>262</v>
      </c>
      <c r="EW276" s="8" t="n">
        <v>42</v>
      </c>
      <c r="EX276" s="8" t="n">
        <v>41</v>
      </c>
      <c r="EY276" s="8" t="n">
        <v>125</v>
      </c>
      <c r="EZ276" s="8" t="n">
        <v>116</v>
      </c>
      <c r="FA276" s="8" t="n">
        <v>3.4</v>
      </c>
      <c r="FB276" s="8" t="n">
        <v>4.4</v>
      </c>
      <c r="FC276" s="8" t="n">
        <v>7.7</v>
      </c>
      <c r="FD276" s="19" t="n">
        <v>48.12</v>
      </c>
      <c r="FE276" s="18" t="n">
        <f aca="false">FD276/V276</f>
        <v>0.697391304347826</v>
      </c>
      <c r="FF276" s="8" t="n">
        <v>4.4944</v>
      </c>
      <c r="FG276" s="8" t="n">
        <v>-0.49</v>
      </c>
      <c r="FH276" s="8" t="n">
        <v>0.04</v>
      </c>
      <c r="FI276" s="8" t="n">
        <v>-0.44</v>
      </c>
      <c r="FJ276" s="22"/>
      <c r="FK276" s="22"/>
      <c r="FL276" s="22"/>
      <c r="FM276" s="8" t="n">
        <f aca="false">BL276+BS276+AH276+DT276</f>
        <v>361</v>
      </c>
      <c r="FN276" s="19" t="n">
        <f aca="false">IF(DS276&gt;0,(BL276+BR276)/DS276,0)</f>
        <v>5.02777777777778</v>
      </c>
      <c r="FO276" s="12" t="n">
        <v>0.0358764014</v>
      </c>
      <c r="FP276" s="19" t="n">
        <f aca="false">Z276-AH276/10</f>
        <v>33.8</v>
      </c>
      <c r="FQ276" s="19" t="n">
        <f aca="false">Z276+DR276/5</f>
        <v>41.0406</v>
      </c>
      <c r="FR276" s="19" t="n">
        <f aca="false">(DX276+DY276)/AL276*60</f>
        <v>114.720908906858</v>
      </c>
      <c r="FS276" s="8" t="n">
        <v>14</v>
      </c>
      <c r="FT276" s="17" t="s">
        <v>307</v>
      </c>
      <c r="FU276" s="8" t="n">
        <v>1122</v>
      </c>
      <c r="FV276" s="17" t="s">
        <v>255</v>
      </c>
      <c r="FW276" s="17" t="s">
        <v>280</v>
      </c>
      <c r="FX276" s="23" t="n">
        <v>8000000</v>
      </c>
      <c r="FY276" s="23" t="n">
        <v>7600000</v>
      </c>
      <c r="FZ276" s="8" t="n">
        <v>827</v>
      </c>
      <c r="GA276" s="8" t="n">
        <v>173</v>
      </c>
      <c r="GB276" s="8" t="n">
        <v>321</v>
      </c>
      <c r="GC276" s="8" t="n">
        <v>494</v>
      </c>
      <c r="GD276" s="8" t="n">
        <v>-12</v>
      </c>
      <c r="GE276" s="8" t="n">
        <v>1025</v>
      </c>
      <c r="GF276" s="8" t="n">
        <v>2497</v>
      </c>
      <c r="GG276" s="8" t="n">
        <v>18033</v>
      </c>
      <c r="GH276" s="8" t="n">
        <v>50</v>
      </c>
      <c r="GI276" s="8" t="n">
        <v>31.2</v>
      </c>
      <c r="GJ276" s="8" t="n">
        <v>81.2</v>
      </c>
      <c r="GK276" s="8" t="n">
        <f aca="false">Z276-AH276/10</f>
        <v>33.8</v>
      </c>
      <c r="GL276" s="22"/>
      <c r="GM276" s="22"/>
      <c r="GN276" s="22"/>
      <c r="GO276" s="22"/>
      <c r="GP276" s="22"/>
    </row>
    <row r="277" customFormat="false" ht="13.65" hidden="false" customHeight="true" outlineLevel="0" collapsed="false">
      <c r="A277" s="16" t="n">
        <v>34090</v>
      </c>
      <c r="B277" s="17" t="s">
        <v>505</v>
      </c>
      <c r="C277" s="17" t="s">
        <v>272</v>
      </c>
      <c r="D277" s="17" t="s">
        <v>262</v>
      </c>
      <c r="E277" s="17" t="s">
        <v>262</v>
      </c>
      <c r="F277" s="8" t="n">
        <v>73</v>
      </c>
      <c r="G277" s="8" t="n">
        <v>195</v>
      </c>
      <c r="H277" s="8" t="n">
        <v>2011</v>
      </c>
      <c r="I277" s="8" t="n">
        <v>6</v>
      </c>
      <c r="J277" s="8" t="n">
        <v>179</v>
      </c>
      <c r="K277" s="17" t="s">
        <v>273</v>
      </c>
      <c r="L277" s="8" t="n">
        <v>2015</v>
      </c>
      <c r="M277" s="8" t="n">
        <v>24</v>
      </c>
      <c r="N277" s="8" t="n">
        <v>3</v>
      </c>
      <c r="O277" s="8" t="n">
        <v>8476331</v>
      </c>
      <c r="P277" s="17" t="s">
        <v>1520</v>
      </c>
      <c r="Q277" s="17" t="s">
        <v>1521</v>
      </c>
      <c r="R277" s="17" t="s">
        <v>1522</v>
      </c>
      <c r="S277" s="17" t="s">
        <v>1523</v>
      </c>
      <c r="T277" s="17" t="s">
        <v>278</v>
      </c>
      <c r="U277" s="17" t="s">
        <v>694</v>
      </c>
      <c r="V277" s="8" t="n">
        <v>63</v>
      </c>
      <c r="W277" s="8" t="n">
        <v>0</v>
      </c>
      <c r="X277" s="8" t="n">
        <v>20</v>
      </c>
      <c r="Y277" s="8" t="n">
        <v>10</v>
      </c>
      <c r="Z277" s="8" t="n">
        <v>20</v>
      </c>
      <c r="AA277" s="8" t="n">
        <v>14</v>
      </c>
      <c r="AB277" s="8" t="n">
        <v>47</v>
      </c>
      <c r="AC277" s="18" t="n">
        <f aca="false">Z277/V277</f>
        <v>0.317460317460317</v>
      </c>
      <c r="AD277" s="19" t="n">
        <f aca="false">IF(FZ277&gt;V277,Z277-V277*(GC277-Z277)/(FZ277-V277),0)</f>
        <v>9.2</v>
      </c>
      <c r="AE277" s="19" t="n">
        <v>5.678</v>
      </c>
      <c r="AF277" s="8" t="n">
        <v>-1</v>
      </c>
      <c r="AG277" s="8" t="n">
        <v>4.7</v>
      </c>
      <c r="AH277" s="8" t="n">
        <v>34</v>
      </c>
      <c r="AI277" s="8" t="n">
        <v>1245</v>
      </c>
      <c r="AJ277" s="8" t="n">
        <v>53698</v>
      </c>
      <c r="AK277" s="19" t="n">
        <v>894.96666666667</v>
      </c>
      <c r="AL277" s="8" t="n">
        <v>894.93</v>
      </c>
      <c r="AM277" s="8" t="n">
        <v>895</v>
      </c>
      <c r="AN277" s="18" t="n">
        <f aca="false">AJ277/60/V277</f>
        <v>14.2058201058201</v>
      </c>
      <c r="AO277" s="8" t="n">
        <v>23.9</v>
      </c>
      <c r="AP277" s="12" t="n">
        <f aca="false">IF(EF277&gt;0,Z277/EF277,0)</f>
        <v>0.476190476190476</v>
      </c>
      <c r="AQ277" s="8" t="n">
        <v>140</v>
      </c>
      <c r="AR277" s="8" t="n">
        <v>140</v>
      </c>
      <c r="AS277" s="8" t="n">
        <v>140</v>
      </c>
      <c r="AT277" s="8" t="n">
        <v>102</v>
      </c>
      <c r="AU277" s="8" t="n">
        <v>102</v>
      </c>
      <c r="AV277" s="8" t="n">
        <v>67</v>
      </c>
      <c r="AW277" s="8" t="n">
        <v>34</v>
      </c>
      <c r="AX277" s="8" t="n">
        <v>5</v>
      </c>
      <c r="AY277" s="8" t="n">
        <v>2</v>
      </c>
      <c r="AZ277" s="8" t="n">
        <v>11</v>
      </c>
      <c r="BA277" s="8" t="n">
        <f aca="false">AY277+AZ277</f>
        <v>13</v>
      </c>
      <c r="BB277" s="8" t="n">
        <v>2.8</v>
      </c>
      <c r="BC277" s="8" t="n">
        <v>50.9403</v>
      </c>
      <c r="BD277" s="19" t="n">
        <v>165.3</v>
      </c>
      <c r="BE277" s="19" t="n">
        <v>11.0819769823829</v>
      </c>
      <c r="BF277" s="19" t="n">
        <f aca="false">AQ277+BD277</f>
        <v>305.3</v>
      </c>
      <c r="BG277" s="19" t="n">
        <f aca="false">IF(AL277&gt;0,BF277/AL277*60,0)</f>
        <v>20.4686400053636</v>
      </c>
      <c r="BH277" s="8" t="n">
        <v>222</v>
      </c>
      <c r="BI277" s="8" t="n">
        <v>303</v>
      </c>
      <c r="BJ277" s="8" t="n">
        <v>226</v>
      </c>
      <c r="BK277" s="12" t="n">
        <f aca="false">BH277/(BH277+BJ277)</f>
        <v>0.495535714285714</v>
      </c>
      <c r="BL277" s="8" t="n">
        <v>75</v>
      </c>
      <c r="BM277" s="8" t="n">
        <v>75</v>
      </c>
      <c r="BN277" s="8" t="n">
        <v>137</v>
      </c>
      <c r="BO277" s="8" t="n">
        <f aca="false">BM277-BN277</f>
        <v>-62</v>
      </c>
      <c r="BP277" s="8" t="n">
        <v>35</v>
      </c>
      <c r="BQ277" s="8" t="n">
        <v>16</v>
      </c>
      <c r="BR277" s="8" t="n">
        <v>13</v>
      </c>
      <c r="BS277" s="8" t="n">
        <v>70</v>
      </c>
      <c r="BT277" s="12" t="n">
        <f aca="false">BS277/(EA277+BS277)</f>
        <v>0.104477611940299</v>
      </c>
      <c r="BU277" s="8" t="n">
        <v>0</v>
      </c>
      <c r="BV277" s="8" t="n">
        <v>0</v>
      </c>
      <c r="BW277" s="12" t="n">
        <f aca="false">IF(BU277+BV277&gt;0,BU277/(BU277+BV277),0)</f>
        <v>0</v>
      </c>
      <c r="BX277" s="8" t="n">
        <v>0</v>
      </c>
      <c r="BY277" s="8" t="n">
        <v>0</v>
      </c>
      <c r="BZ277" s="8" t="n">
        <v>0</v>
      </c>
      <c r="CA277" s="8" t="n">
        <v>0</v>
      </c>
      <c r="CB277" s="8" t="n">
        <v>0</v>
      </c>
      <c r="CC277" s="8" t="n">
        <v>0</v>
      </c>
      <c r="CD277" s="8" t="n">
        <v>0</v>
      </c>
      <c r="CE277" s="8" t="n">
        <v>0</v>
      </c>
      <c r="CF277" s="8" t="n">
        <v>0</v>
      </c>
      <c r="CG277" s="8" t="n">
        <v>0</v>
      </c>
      <c r="CH277" s="8" t="n">
        <v>0</v>
      </c>
      <c r="CI277" s="8" t="n">
        <v>0</v>
      </c>
      <c r="CJ277" s="8" t="n">
        <v>0</v>
      </c>
      <c r="CK277" s="8" t="n">
        <v>0</v>
      </c>
      <c r="CL277" s="8" t="n">
        <v>0</v>
      </c>
      <c r="CM277" s="8" t="n">
        <v>0</v>
      </c>
      <c r="CN277" s="8" t="n">
        <v>0</v>
      </c>
      <c r="CO277" s="8" t="n">
        <v>0</v>
      </c>
      <c r="CP277" s="8" t="n">
        <v>0</v>
      </c>
      <c r="CQ277" s="8" t="n">
        <v>0</v>
      </c>
      <c r="CR277" s="8" t="n">
        <v>0</v>
      </c>
      <c r="CS277" s="8" t="n">
        <v>0</v>
      </c>
      <c r="CT277" s="8" t="n">
        <v>0</v>
      </c>
      <c r="CU277" s="8" t="n">
        <v>0</v>
      </c>
      <c r="CV277" s="8" t="n">
        <v>0</v>
      </c>
      <c r="CW277" s="8" t="n">
        <v>0</v>
      </c>
      <c r="CX277" s="8" t="n">
        <v>0</v>
      </c>
      <c r="CY277" s="8" t="n">
        <v>1</v>
      </c>
      <c r="CZ277" s="8" t="n">
        <v>3</v>
      </c>
      <c r="DA277" s="8" t="n">
        <v>31</v>
      </c>
      <c r="DB277" s="8" t="n">
        <v>0</v>
      </c>
      <c r="DC277" s="8" t="n">
        <v>0</v>
      </c>
      <c r="DD277" s="8" t="n">
        <v>32</v>
      </c>
      <c r="DE277" s="8" t="n">
        <v>2</v>
      </c>
      <c r="DF277" s="8" t="n">
        <v>1</v>
      </c>
      <c r="DG277" s="8" t="n">
        <v>0</v>
      </c>
      <c r="DH277" s="8" t="n">
        <v>32</v>
      </c>
      <c r="DI277" s="8" t="n">
        <v>17</v>
      </c>
      <c r="DJ277" s="8" t="n">
        <v>11</v>
      </c>
      <c r="DK277" s="8" t="n">
        <v>16</v>
      </c>
      <c r="DL277" s="8" t="n">
        <v>16</v>
      </c>
      <c r="DM277" s="8" t="n">
        <v>0</v>
      </c>
      <c r="DN277" s="8" t="n">
        <v>10</v>
      </c>
      <c r="DO277" s="8" t="n">
        <v>10</v>
      </c>
      <c r="DP277" s="8" t="n">
        <v>0</v>
      </c>
      <c r="DQ277" s="8" t="n">
        <f aca="false">DJ277-DI277</f>
        <v>-6</v>
      </c>
      <c r="DR277" s="19" t="n">
        <v>-0.982</v>
      </c>
      <c r="DS277" s="8" t="n">
        <v>17</v>
      </c>
      <c r="DT277" s="8" t="n">
        <v>0</v>
      </c>
      <c r="DU277" s="8" t="n">
        <v>0</v>
      </c>
      <c r="DV277" s="8" t="n">
        <v>0</v>
      </c>
      <c r="DW277" s="8" t="n">
        <v>0</v>
      </c>
      <c r="DX277" s="8" t="n">
        <v>871</v>
      </c>
      <c r="DY277" s="8" t="n">
        <v>854</v>
      </c>
      <c r="DZ277" s="8" t="n">
        <v>664</v>
      </c>
      <c r="EA277" s="8" t="n">
        <v>600</v>
      </c>
      <c r="EB277" s="8" t="n">
        <v>467</v>
      </c>
      <c r="EC277" s="8" t="n">
        <v>427</v>
      </c>
      <c r="ED277" s="8" t="n">
        <v>39.31</v>
      </c>
      <c r="EE277" s="8" t="n">
        <v>34.48</v>
      </c>
      <c r="EF277" s="8" t="n">
        <v>42</v>
      </c>
      <c r="EG277" s="8" t="n">
        <v>43</v>
      </c>
      <c r="EH277" s="12" t="n">
        <f aca="false">EF277/EB277</f>
        <v>0.0899357601713062</v>
      </c>
      <c r="EI277" s="20" t="n">
        <f aca="false">1-EG277/EC277</f>
        <v>0.899297423887588</v>
      </c>
      <c r="EJ277" s="21" t="n">
        <f aca="false">EH277+EI277</f>
        <v>0.989233184058894</v>
      </c>
      <c r="EK277" s="8" t="n">
        <v>873</v>
      </c>
      <c r="EL277" s="8" t="n">
        <v>851</v>
      </c>
      <c r="EM277" s="8" t="n">
        <v>667</v>
      </c>
      <c r="EN277" s="8" t="n">
        <v>598</v>
      </c>
      <c r="EO277" s="8" t="n">
        <v>469</v>
      </c>
      <c r="EP277" s="8" t="n">
        <v>426</v>
      </c>
      <c r="EQ277" s="8" t="n">
        <v>42</v>
      </c>
      <c r="ER277" s="8" t="n">
        <v>43</v>
      </c>
      <c r="ES277" s="8" t="n">
        <v>445</v>
      </c>
      <c r="ET277" s="8" t="n">
        <v>389</v>
      </c>
      <c r="EU277" s="8" t="n">
        <v>182</v>
      </c>
      <c r="EV277" s="8" t="n">
        <v>161</v>
      </c>
      <c r="EW277" s="8" t="n">
        <v>27</v>
      </c>
      <c r="EX277" s="8" t="n">
        <v>28</v>
      </c>
      <c r="EY277" s="8" t="n">
        <v>61</v>
      </c>
      <c r="EZ277" s="8" t="n">
        <v>67</v>
      </c>
      <c r="FA277" s="8" t="n">
        <v>0.9</v>
      </c>
      <c r="FB277" s="8" t="n">
        <v>2.1</v>
      </c>
      <c r="FC277" s="8" t="n">
        <v>3</v>
      </c>
      <c r="FD277" s="19" t="n">
        <v>18.77</v>
      </c>
      <c r="FE277" s="18" t="n">
        <f aca="false">FD277/V277</f>
        <v>0.297936507936508</v>
      </c>
      <c r="FF277" s="8" t="n">
        <v>0.4942</v>
      </c>
      <c r="FG277" s="8" t="n">
        <v>-0.14</v>
      </c>
      <c r="FH277" s="8" t="n">
        <v>-0.2</v>
      </c>
      <c r="FI277" s="8" t="n">
        <v>-0.34</v>
      </c>
      <c r="FJ277" s="22"/>
      <c r="FK277" s="22"/>
      <c r="FL277" s="22"/>
      <c r="FM277" s="8" t="n">
        <f aca="false">BL277+BS277+AH277+DT277</f>
        <v>179</v>
      </c>
      <c r="FN277" s="19" t="n">
        <f aca="false">IF(DS277&gt;0,(BL277+BR277)/DS277,0)</f>
        <v>5.17647058823529</v>
      </c>
      <c r="FO277" s="12" t="n">
        <v>0</v>
      </c>
      <c r="FP277" s="19" t="n">
        <f aca="false">Z277-AH277/10</f>
        <v>16.6</v>
      </c>
      <c r="FQ277" s="19" t="n">
        <f aca="false">Z277+DR277/5</f>
        <v>19.8036</v>
      </c>
      <c r="FR277" s="19" t="n">
        <f aca="false">(DX277+DY277)/AL277*60</f>
        <v>115.651503469545</v>
      </c>
      <c r="FS277" s="8" t="n">
        <v>4</v>
      </c>
      <c r="FT277" s="17" t="s">
        <v>1524</v>
      </c>
      <c r="FU277" s="8" t="n">
        <v>195</v>
      </c>
      <c r="FV277" s="22"/>
      <c r="FW277" s="17" t="s">
        <v>270</v>
      </c>
      <c r="FX277" s="23" t="n">
        <v>700000</v>
      </c>
      <c r="FY277" s="23" t="n">
        <v>650000</v>
      </c>
      <c r="FZ277" s="8" t="n">
        <v>133</v>
      </c>
      <c r="GA277" s="8" t="n">
        <v>3</v>
      </c>
      <c r="GB277" s="8" t="n">
        <v>29</v>
      </c>
      <c r="GC277" s="8" t="n">
        <v>32</v>
      </c>
      <c r="GD277" s="8" t="n">
        <v>1</v>
      </c>
      <c r="GE277" s="8" t="n">
        <v>62</v>
      </c>
      <c r="GF277" s="8" t="n">
        <v>141</v>
      </c>
      <c r="GG277" s="8" t="n">
        <v>1905</v>
      </c>
      <c r="GH277" s="8" t="n">
        <v>1.3</v>
      </c>
      <c r="GI277" s="8" t="n">
        <v>4.5</v>
      </c>
      <c r="GJ277" s="8" t="n">
        <v>5.8</v>
      </c>
      <c r="GK277" s="8" t="n">
        <f aca="false">Z277-AH277/10</f>
        <v>16.6</v>
      </c>
      <c r="GL277" s="22"/>
      <c r="GM277" s="22"/>
      <c r="GN277" s="22"/>
      <c r="GO277" s="22"/>
      <c r="GP277" s="22"/>
    </row>
    <row r="278" customFormat="false" ht="13.65" hidden="false" customHeight="true" outlineLevel="0" collapsed="false">
      <c r="A278" s="16" t="n">
        <v>35303</v>
      </c>
      <c r="B278" s="17" t="s">
        <v>1525</v>
      </c>
      <c r="C278" s="17" t="s">
        <v>1417</v>
      </c>
      <c r="D278" s="17" t="s">
        <v>283</v>
      </c>
      <c r="E278" s="17" t="s">
        <v>283</v>
      </c>
      <c r="F278" s="8" t="n">
        <v>72</v>
      </c>
      <c r="G278" s="8" t="n">
        <v>195</v>
      </c>
      <c r="H278" s="8" t="n">
        <v>2016</v>
      </c>
      <c r="I278" s="8" t="n">
        <v>2</v>
      </c>
      <c r="J278" s="8" t="n">
        <v>60</v>
      </c>
      <c r="K278" s="17" t="s">
        <v>273</v>
      </c>
      <c r="L278" s="8" t="n">
        <v>2017</v>
      </c>
      <c r="M278" s="8" t="n">
        <v>21</v>
      </c>
      <c r="N278" s="8" t="n">
        <v>1</v>
      </c>
      <c r="O278" s="8" t="n">
        <v>8479580</v>
      </c>
      <c r="P278" s="17" t="s">
        <v>1526</v>
      </c>
      <c r="Q278" s="17" t="s">
        <v>1527</v>
      </c>
      <c r="R278" s="17" t="s">
        <v>1528</v>
      </c>
      <c r="S278" s="17" t="s">
        <v>1523</v>
      </c>
      <c r="T278" s="17" t="s">
        <v>313</v>
      </c>
      <c r="U278" s="17" t="s">
        <v>694</v>
      </c>
      <c r="V278" s="8" t="n">
        <v>3</v>
      </c>
      <c r="W278" s="8" t="n">
        <v>0</v>
      </c>
      <c r="X278" s="8" t="n">
        <v>0</v>
      </c>
      <c r="Y278" s="8" t="n">
        <v>0</v>
      </c>
      <c r="Z278" s="8" t="n">
        <v>0</v>
      </c>
      <c r="AA278" s="8" t="n">
        <v>27</v>
      </c>
      <c r="AB278" s="8" t="n">
        <v>67</v>
      </c>
      <c r="AC278" s="18" t="n">
        <f aca="false">Z278/V278</f>
        <v>0</v>
      </c>
      <c r="AD278" s="19" t="n">
        <f aca="false">IF(FZ278&gt;V278,Z278-V278*(GC278-Z278)/(FZ278-V278),0)</f>
        <v>0</v>
      </c>
      <c r="AE278" s="19" t="n">
        <v>0</v>
      </c>
      <c r="AF278" s="8" t="n">
        <v>-1</v>
      </c>
      <c r="AG278" s="8" t="n">
        <v>-0.8</v>
      </c>
      <c r="AH278" s="8" t="n">
        <v>0</v>
      </c>
      <c r="AI278" s="8" t="n">
        <v>40</v>
      </c>
      <c r="AJ278" s="8" t="n">
        <v>1900</v>
      </c>
      <c r="AK278" s="19" t="n">
        <v>31.666666666667</v>
      </c>
      <c r="AL278" s="8" t="n">
        <v>31.67</v>
      </c>
      <c r="AM278" s="8" t="n">
        <v>32</v>
      </c>
      <c r="AN278" s="18" t="n">
        <f aca="false">AJ278/60/V278</f>
        <v>10.5555555555556</v>
      </c>
      <c r="AO278" s="8" t="n">
        <v>18.16</v>
      </c>
      <c r="AP278" s="12" t="n">
        <f aca="false">IF(EF278&gt;0,Z278/EF278,0)</f>
        <v>0</v>
      </c>
      <c r="AQ278" s="8" t="n">
        <v>3</v>
      </c>
      <c r="AR278" s="8" t="n">
        <v>3</v>
      </c>
      <c r="AS278" s="8" t="n">
        <v>3</v>
      </c>
      <c r="AT278" s="8" t="n">
        <v>2</v>
      </c>
      <c r="AU278" s="8" t="n">
        <v>2</v>
      </c>
      <c r="AV278" s="8" t="n">
        <v>1</v>
      </c>
      <c r="AW278" s="8" t="n">
        <v>0</v>
      </c>
      <c r="AX278" s="8" t="n">
        <v>0</v>
      </c>
      <c r="AY278" s="8" t="n">
        <v>0</v>
      </c>
      <c r="AZ278" s="8" t="n">
        <v>0</v>
      </c>
      <c r="BA278" s="8" t="n">
        <f aca="false">AY278+AZ278</f>
        <v>0</v>
      </c>
      <c r="BB278" s="8" t="n">
        <v>0.04</v>
      </c>
      <c r="BC278" s="8" t="n">
        <v>40</v>
      </c>
      <c r="BD278" s="19" t="n">
        <v>0</v>
      </c>
      <c r="BE278" s="19" t="n">
        <v>0</v>
      </c>
      <c r="BF278" s="19" t="n">
        <f aca="false">AQ278+BD278</f>
        <v>3</v>
      </c>
      <c r="BG278" s="19" t="n">
        <f aca="false">IF(AL278&gt;0,BF278/AL278*60,0)</f>
        <v>5.68361225134196</v>
      </c>
      <c r="BH278" s="8" t="n">
        <v>12</v>
      </c>
      <c r="BI278" s="8" t="n">
        <v>7</v>
      </c>
      <c r="BJ278" s="8" t="n">
        <v>3</v>
      </c>
      <c r="BK278" s="12" t="n">
        <f aca="false">BH278/(BH278+BJ278)</f>
        <v>0.8</v>
      </c>
      <c r="BL278" s="8" t="n">
        <v>0</v>
      </c>
      <c r="BM278" s="8" t="n">
        <v>0</v>
      </c>
      <c r="BN278" s="8" t="n">
        <v>3</v>
      </c>
      <c r="BO278" s="8" t="n">
        <f aca="false">BM278-BN278</f>
        <v>-3</v>
      </c>
      <c r="BP278" s="8" t="n">
        <v>1</v>
      </c>
      <c r="BQ278" s="8" t="n">
        <v>0</v>
      </c>
      <c r="BR278" s="8" t="n">
        <v>0</v>
      </c>
      <c r="BS278" s="8" t="n">
        <v>2</v>
      </c>
      <c r="BT278" s="12" t="n">
        <f aca="false">BS278/(EA278+BS278)</f>
        <v>0.0952380952380952</v>
      </c>
      <c r="BU278" s="8" t="n">
        <v>9</v>
      </c>
      <c r="BV278" s="8" t="n">
        <v>9</v>
      </c>
      <c r="BW278" s="12" t="n">
        <f aca="false">IF(BU278+BV278&gt;0,BU278/(BU278+BV278),0)</f>
        <v>0.5</v>
      </c>
      <c r="BX278" s="8" t="n">
        <v>0</v>
      </c>
      <c r="BY278" s="8" t="n">
        <v>3</v>
      </c>
      <c r="BZ278" s="8" t="n">
        <v>4</v>
      </c>
      <c r="CA278" s="8" t="n">
        <v>2</v>
      </c>
      <c r="CB278" s="8" t="n">
        <v>5</v>
      </c>
      <c r="CC278" s="8" t="n">
        <v>4</v>
      </c>
      <c r="CD278" s="8" t="n">
        <v>3</v>
      </c>
      <c r="CE278" s="8" t="n">
        <v>2</v>
      </c>
      <c r="CF278" s="8" t="n">
        <v>3</v>
      </c>
      <c r="CG278" s="8" t="n">
        <v>7</v>
      </c>
      <c r="CH278" s="8" t="n">
        <v>4</v>
      </c>
      <c r="CI278" s="8" t="n">
        <v>2</v>
      </c>
      <c r="CJ278" s="8" t="n">
        <v>0</v>
      </c>
      <c r="CK278" s="8" t="n">
        <v>0</v>
      </c>
      <c r="CL278" s="8" t="n">
        <v>0</v>
      </c>
      <c r="CM278" s="8" t="n">
        <v>0</v>
      </c>
      <c r="CN278" s="8" t="n">
        <v>0</v>
      </c>
      <c r="CO278" s="8" t="n">
        <v>0</v>
      </c>
      <c r="CP278" s="8" t="n">
        <v>0</v>
      </c>
      <c r="CQ278" s="8" t="n">
        <v>0</v>
      </c>
      <c r="CR278" s="8" t="n">
        <v>0</v>
      </c>
      <c r="CS278" s="8" t="n">
        <v>0</v>
      </c>
      <c r="CT278" s="8" t="n">
        <v>0</v>
      </c>
      <c r="CU278" s="8" t="n">
        <v>0</v>
      </c>
      <c r="CV278" s="8" t="n">
        <v>0</v>
      </c>
      <c r="CW278" s="8" t="n">
        <v>0</v>
      </c>
      <c r="CX278" s="8" t="n">
        <v>0</v>
      </c>
      <c r="CY278" s="8" t="n">
        <v>0</v>
      </c>
      <c r="CZ278" s="8" t="n">
        <v>0</v>
      </c>
      <c r="DA278" s="8" t="n">
        <v>1</v>
      </c>
      <c r="DB278" s="8" t="n">
        <v>0</v>
      </c>
      <c r="DC278" s="8" t="n">
        <v>0</v>
      </c>
      <c r="DD278" s="8" t="n">
        <v>0</v>
      </c>
      <c r="DE278" s="8" t="n">
        <v>0</v>
      </c>
      <c r="DF278" s="8" t="n">
        <v>0</v>
      </c>
      <c r="DG278" s="8" t="n">
        <v>0</v>
      </c>
      <c r="DH278" s="8" t="n">
        <v>1</v>
      </c>
      <c r="DI278" s="8" t="n">
        <v>0</v>
      </c>
      <c r="DJ278" s="8" t="n">
        <v>0</v>
      </c>
      <c r="DK278" s="8" t="n">
        <v>0</v>
      </c>
      <c r="DL278" s="8" t="n">
        <v>0</v>
      </c>
      <c r="DM278" s="8" t="n">
        <v>0</v>
      </c>
      <c r="DN278" s="8" t="n">
        <v>0</v>
      </c>
      <c r="DO278" s="8" t="n">
        <v>0</v>
      </c>
      <c r="DP278" s="8" t="n">
        <v>0</v>
      </c>
      <c r="DQ278" s="8" t="n">
        <f aca="false">DJ278-DI278</f>
        <v>0</v>
      </c>
      <c r="DR278" s="19" t="n">
        <v>-0.034</v>
      </c>
      <c r="DS278" s="8" t="n">
        <v>0</v>
      </c>
      <c r="DT278" s="8" t="n">
        <v>0</v>
      </c>
      <c r="DU278" s="8" t="n">
        <v>0</v>
      </c>
      <c r="DV278" s="8" t="n">
        <v>0</v>
      </c>
      <c r="DW278" s="8" t="n">
        <v>0</v>
      </c>
      <c r="DX278" s="8" t="n">
        <v>30</v>
      </c>
      <c r="DY278" s="8" t="n">
        <v>34</v>
      </c>
      <c r="DZ278" s="8" t="n">
        <v>19</v>
      </c>
      <c r="EA278" s="8" t="n">
        <v>19</v>
      </c>
      <c r="EB278" s="8" t="n">
        <v>12</v>
      </c>
      <c r="EC278" s="8" t="n">
        <v>11</v>
      </c>
      <c r="ED278" s="8" t="n">
        <v>0.71</v>
      </c>
      <c r="EE278" s="8" t="n">
        <v>0.98</v>
      </c>
      <c r="EF278" s="8" t="n">
        <v>1</v>
      </c>
      <c r="EG278" s="8" t="n">
        <v>2</v>
      </c>
      <c r="EH278" s="12" t="n">
        <f aca="false">EF278/EB278</f>
        <v>0.0833333333333333</v>
      </c>
      <c r="EI278" s="20" t="n">
        <f aca="false">1-EG278/EC278</f>
        <v>0.818181818181818</v>
      </c>
      <c r="EJ278" s="21" t="n">
        <f aca="false">EH278+EI278</f>
        <v>0.901515151515152</v>
      </c>
      <c r="EK278" s="8" t="n">
        <v>30</v>
      </c>
      <c r="EL278" s="8" t="n">
        <v>34</v>
      </c>
      <c r="EM278" s="8" t="n">
        <v>19</v>
      </c>
      <c r="EN278" s="8" t="n">
        <v>19</v>
      </c>
      <c r="EO278" s="8" t="n">
        <v>12</v>
      </c>
      <c r="EP278" s="8" t="n">
        <v>11</v>
      </c>
      <c r="EQ278" s="8" t="n">
        <v>1</v>
      </c>
      <c r="ER278" s="8" t="n">
        <v>2</v>
      </c>
      <c r="ES278" s="8" t="n">
        <v>11</v>
      </c>
      <c r="ET278" s="8" t="n">
        <v>15</v>
      </c>
      <c r="EU278" s="8" t="n">
        <v>4</v>
      </c>
      <c r="EV278" s="8" t="n">
        <v>5</v>
      </c>
      <c r="EW278" s="8" t="n">
        <v>1</v>
      </c>
      <c r="EX278" s="8" t="n">
        <v>1</v>
      </c>
      <c r="EY278" s="8" t="n">
        <v>0</v>
      </c>
      <c r="EZ278" s="8" t="n">
        <v>2</v>
      </c>
      <c r="FA278" s="8" t="n">
        <v>-0.1</v>
      </c>
      <c r="FB278" s="8" t="n">
        <v>0</v>
      </c>
      <c r="FC278" s="8" t="n">
        <v>-0.1</v>
      </c>
      <c r="FD278" s="19" t="n">
        <v>-0.18</v>
      </c>
      <c r="FE278" s="18" t="n">
        <f aca="false">FD278/V278</f>
        <v>-0.06</v>
      </c>
      <c r="FF278" s="8" t="n">
        <v>0.0005</v>
      </c>
      <c r="FG278" s="8" t="n">
        <v>0</v>
      </c>
      <c r="FH278" s="8" t="n">
        <v>0</v>
      </c>
      <c r="FI278" s="8" t="n">
        <v>0</v>
      </c>
      <c r="FJ278" s="22"/>
      <c r="FK278" s="22"/>
      <c r="FL278" s="22"/>
      <c r="FM278" s="8" t="n">
        <f aca="false">BL278+BS278+AH278+DT278</f>
        <v>2</v>
      </c>
      <c r="FN278" s="19" t="n">
        <f aca="false">IF(DS278&gt;0,(BL278+BR278)/DS278,0)</f>
        <v>0</v>
      </c>
      <c r="FO278" s="12" t="n">
        <v>0</v>
      </c>
      <c r="FP278" s="19" t="n">
        <f aca="false">Z278-AH278/10</f>
        <v>0</v>
      </c>
      <c r="FQ278" s="19" t="n">
        <f aca="false">Z278+DR278/5</f>
        <v>-0.0068</v>
      </c>
      <c r="FR278" s="19" t="n">
        <f aca="false">(DX278+DY278)/AL278*60</f>
        <v>121.250394695295</v>
      </c>
      <c r="FS278" s="22"/>
      <c r="FT278" s="22"/>
      <c r="FU278" s="22"/>
      <c r="FV278" s="22"/>
      <c r="FW278" s="17" t="s">
        <v>270</v>
      </c>
      <c r="FX278" s="23" t="n">
        <v>925000</v>
      </c>
      <c r="FY278" s="23" t="n">
        <v>925000</v>
      </c>
      <c r="FZ278" s="8" t="n">
        <v>3</v>
      </c>
      <c r="GA278" s="8" t="n">
        <v>0</v>
      </c>
      <c r="GB278" s="8" t="n">
        <v>0</v>
      </c>
      <c r="GC278" s="8" t="n">
        <v>0</v>
      </c>
      <c r="GD278" s="8" t="n">
        <v>-1</v>
      </c>
      <c r="GE278" s="8" t="n">
        <v>0</v>
      </c>
      <c r="GF278" s="8" t="n">
        <v>1</v>
      </c>
      <c r="GG278" s="8" t="n">
        <v>32</v>
      </c>
      <c r="GH278" s="8" t="n">
        <v>-0.1</v>
      </c>
      <c r="GI278" s="8" t="n">
        <v>0</v>
      </c>
      <c r="GJ278" s="8" t="n">
        <v>-0.1</v>
      </c>
      <c r="GK278" s="8" t="n">
        <f aca="false">Z278-AH278/10</f>
        <v>0</v>
      </c>
      <c r="GL278" s="22"/>
      <c r="GM278" s="22"/>
      <c r="GN278" s="22"/>
      <c r="GO278" s="22"/>
      <c r="GP278" s="22"/>
    </row>
    <row r="279" customFormat="false" ht="13.65" hidden="false" customHeight="true" outlineLevel="0" collapsed="false">
      <c r="A279" s="16" t="n">
        <v>35276</v>
      </c>
      <c r="B279" s="17" t="s">
        <v>1529</v>
      </c>
      <c r="C279" s="17" t="s">
        <v>360</v>
      </c>
      <c r="D279" s="17" t="s">
        <v>283</v>
      </c>
      <c r="E279" s="17" t="s">
        <v>283</v>
      </c>
      <c r="F279" s="8" t="n">
        <v>73</v>
      </c>
      <c r="G279" s="8" t="n">
        <v>198</v>
      </c>
      <c r="H279" s="8" t="n">
        <v>2014</v>
      </c>
      <c r="I279" s="8" t="n">
        <v>1</v>
      </c>
      <c r="J279" s="8" t="n">
        <v>15</v>
      </c>
      <c r="K279" s="17" t="s">
        <v>263</v>
      </c>
      <c r="L279" s="8" t="n">
        <v>2015</v>
      </c>
      <c r="M279" s="8" t="n">
        <v>21</v>
      </c>
      <c r="N279" s="8" t="n">
        <v>3</v>
      </c>
      <c r="O279" s="8" t="n">
        <v>8477946</v>
      </c>
      <c r="P279" s="17" t="s">
        <v>1530</v>
      </c>
      <c r="Q279" s="17" t="s">
        <v>1531</v>
      </c>
      <c r="R279" s="17" t="s">
        <v>1532</v>
      </c>
      <c r="S279" s="17" t="s">
        <v>1523</v>
      </c>
      <c r="T279" s="17" t="s">
        <v>313</v>
      </c>
      <c r="U279" s="17" t="s">
        <v>510</v>
      </c>
      <c r="V279" s="8" t="n">
        <v>82</v>
      </c>
      <c r="W279" s="8" t="n">
        <v>16</v>
      </c>
      <c r="X279" s="8" t="n">
        <v>47</v>
      </c>
      <c r="Y279" s="8" t="n">
        <v>25</v>
      </c>
      <c r="Z279" s="8" t="n">
        <v>63</v>
      </c>
      <c r="AA279" s="8" t="n">
        <v>1</v>
      </c>
      <c r="AB279" s="8" t="n">
        <v>0</v>
      </c>
      <c r="AC279" s="18" t="n">
        <f aca="false">Z279/V279</f>
        <v>0.768292682926829</v>
      </c>
      <c r="AD279" s="19" t="n">
        <f aca="false">IF(FZ279&gt;V279,Z279-V279*(GC279-Z279)/(FZ279-V279),0)</f>
        <v>23.5375</v>
      </c>
      <c r="AE279" s="19" t="n">
        <v>21.762</v>
      </c>
      <c r="AF279" s="8" t="n">
        <v>-9</v>
      </c>
      <c r="AG279" s="8" t="n">
        <v>-5.6</v>
      </c>
      <c r="AH279" s="8" t="n">
        <v>61</v>
      </c>
      <c r="AI279" s="8" t="n">
        <v>2076</v>
      </c>
      <c r="AJ279" s="8" t="n">
        <v>97630</v>
      </c>
      <c r="AK279" s="19" t="n">
        <v>1627.1666666667</v>
      </c>
      <c r="AL279" s="8" t="n">
        <v>1609.62</v>
      </c>
      <c r="AM279" s="8" t="n">
        <v>1627</v>
      </c>
      <c r="AN279" s="18" t="n">
        <f aca="false">AJ279/60/V279</f>
        <v>19.8434959349594</v>
      </c>
      <c r="AO279" s="8" t="n">
        <v>32.8</v>
      </c>
      <c r="AP279" s="12" t="n">
        <f aca="false">IF(EF279&gt;0,Z279/EF279,0)</f>
        <v>0.741176470588235</v>
      </c>
      <c r="AQ279" s="8" t="n">
        <v>418</v>
      </c>
      <c r="AR279" s="8" t="n">
        <v>421</v>
      </c>
      <c r="AS279" s="8" t="n">
        <v>421</v>
      </c>
      <c r="AT279" s="8" t="n">
        <v>333</v>
      </c>
      <c r="AU279" s="8" t="n">
        <v>335</v>
      </c>
      <c r="AV279" s="8" t="n">
        <v>232</v>
      </c>
      <c r="AW279" s="8" t="n">
        <v>207</v>
      </c>
      <c r="AX279" s="8" t="n">
        <v>75</v>
      </c>
      <c r="AY279" s="8" t="n">
        <v>10</v>
      </c>
      <c r="AZ279" s="8" t="n">
        <v>17</v>
      </c>
      <c r="BA279" s="8" t="n">
        <f aca="false">AY279+AZ279</f>
        <v>27</v>
      </c>
      <c r="BB279" s="8" t="n">
        <v>21.33</v>
      </c>
      <c r="BC279" s="8" t="n">
        <v>32.5474</v>
      </c>
      <c r="BD279" s="19" t="n">
        <v>502</v>
      </c>
      <c r="BE279" s="19" t="n">
        <v>18.510703677148</v>
      </c>
      <c r="BF279" s="19" t="n">
        <f aca="false">AQ279+BD279</f>
        <v>920</v>
      </c>
      <c r="BG279" s="19" t="n">
        <f aca="false">IF(AL279&gt;0,BF279/AL279*60,0)</f>
        <v>34.2938084765348</v>
      </c>
      <c r="BH279" s="8" t="n">
        <v>550</v>
      </c>
      <c r="BI279" s="8" t="n">
        <v>470</v>
      </c>
      <c r="BJ279" s="8" t="n">
        <v>596</v>
      </c>
      <c r="BK279" s="12" t="n">
        <f aca="false">BH279/(BH279+BJ279)</f>
        <v>0.479930191972077</v>
      </c>
      <c r="BL279" s="8" t="n">
        <v>76</v>
      </c>
      <c r="BM279" s="8" t="n">
        <v>75</v>
      </c>
      <c r="BN279" s="8" t="n">
        <v>100</v>
      </c>
      <c r="BO279" s="8" t="n">
        <f aca="false">BM279-BN279</f>
        <v>-25</v>
      </c>
      <c r="BP279" s="8" t="n">
        <v>103</v>
      </c>
      <c r="BQ279" s="8" t="n">
        <v>81</v>
      </c>
      <c r="BR279" s="8" t="n">
        <v>56</v>
      </c>
      <c r="BS279" s="8" t="n">
        <v>42</v>
      </c>
      <c r="BT279" s="12" t="n">
        <f aca="false">BS279/(EA279+BS279)</f>
        <v>0.0340356564019449</v>
      </c>
      <c r="BU279" s="8" t="n">
        <v>656</v>
      </c>
      <c r="BV279" s="8" t="n">
        <v>658</v>
      </c>
      <c r="BW279" s="12" t="n">
        <f aca="false">IF(BU279+BV279&gt;0,BU279/(BU279+BV279),0)</f>
        <v>0.49923896499239</v>
      </c>
      <c r="BX279" s="8" t="n">
        <v>219</v>
      </c>
      <c r="BY279" s="8" t="n">
        <v>240</v>
      </c>
      <c r="BZ279" s="8" t="n">
        <v>202</v>
      </c>
      <c r="CA279" s="8" t="n">
        <v>219</v>
      </c>
      <c r="CB279" s="8" t="n">
        <v>235</v>
      </c>
      <c r="CC279" s="8" t="n">
        <v>199</v>
      </c>
      <c r="CD279" s="8" t="n">
        <v>182</v>
      </c>
      <c r="CE279" s="8" t="n">
        <v>178</v>
      </c>
      <c r="CF279" s="8" t="n">
        <v>231</v>
      </c>
      <c r="CG279" s="8" t="n">
        <v>238</v>
      </c>
      <c r="CH279" s="8" t="n">
        <v>433</v>
      </c>
      <c r="CI279" s="8" t="n">
        <v>416</v>
      </c>
      <c r="CJ279" s="8" t="n">
        <v>0</v>
      </c>
      <c r="CK279" s="8" t="n">
        <v>0</v>
      </c>
      <c r="CL279" s="8" t="n">
        <v>4</v>
      </c>
      <c r="CM279" s="8" t="n">
        <v>4</v>
      </c>
      <c r="CN279" s="8" t="n">
        <v>0</v>
      </c>
      <c r="CO279" s="8" t="n">
        <v>0</v>
      </c>
      <c r="CP279" s="8" t="n">
        <v>0</v>
      </c>
      <c r="CQ279" s="8" t="n">
        <v>5</v>
      </c>
      <c r="CR279" s="8" t="n">
        <v>0</v>
      </c>
      <c r="CS279" s="8" t="n">
        <v>0</v>
      </c>
      <c r="CT279" s="8" t="n">
        <v>2</v>
      </c>
      <c r="CU279" s="8" t="n">
        <v>1</v>
      </c>
      <c r="CV279" s="8" t="n">
        <v>0</v>
      </c>
      <c r="CW279" s="8" t="n">
        <v>8</v>
      </c>
      <c r="CX279" s="8" t="n">
        <v>1</v>
      </c>
      <c r="CY279" s="8" t="n">
        <v>5</v>
      </c>
      <c r="CZ279" s="8" t="n">
        <v>11</v>
      </c>
      <c r="DA279" s="8" t="n">
        <v>86</v>
      </c>
      <c r="DB279" s="8" t="n">
        <v>38</v>
      </c>
      <c r="DC279" s="8" t="n">
        <v>2</v>
      </c>
      <c r="DD279" s="8" t="n">
        <v>7</v>
      </c>
      <c r="DE279" s="8" t="n">
        <v>38</v>
      </c>
      <c r="DF279" s="8" t="n">
        <v>6</v>
      </c>
      <c r="DG279" s="8" t="n">
        <v>2</v>
      </c>
      <c r="DH279" s="8" t="n">
        <v>139</v>
      </c>
      <c r="DI279" s="8" t="n">
        <v>29</v>
      </c>
      <c r="DJ279" s="8" t="n">
        <v>25</v>
      </c>
      <c r="DK279" s="8" t="n">
        <v>27</v>
      </c>
      <c r="DL279" s="8" t="n">
        <v>26</v>
      </c>
      <c r="DM279" s="8" t="n">
        <v>1</v>
      </c>
      <c r="DN279" s="8" t="n">
        <v>26</v>
      </c>
      <c r="DO279" s="8" t="n">
        <v>25</v>
      </c>
      <c r="DP279" s="8" t="n">
        <v>1</v>
      </c>
      <c r="DQ279" s="8" t="n">
        <f aca="false">DJ279-DI279</f>
        <v>-4</v>
      </c>
      <c r="DR279" s="19" t="n">
        <v>-2.539</v>
      </c>
      <c r="DS279" s="8" t="n">
        <v>28</v>
      </c>
      <c r="DT279" s="8" t="n">
        <v>1</v>
      </c>
      <c r="DU279" s="8" t="n">
        <v>0</v>
      </c>
      <c r="DV279" s="8" t="n">
        <v>0</v>
      </c>
      <c r="DW279" s="8" t="n">
        <v>0</v>
      </c>
      <c r="DX279" s="8" t="n">
        <v>1637</v>
      </c>
      <c r="DY279" s="8" t="n">
        <v>1582</v>
      </c>
      <c r="DZ279" s="8" t="n">
        <v>1250</v>
      </c>
      <c r="EA279" s="8" t="n">
        <v>1192</v>
      </c>
      <c r="EB279" s="8" t="n">
        <v>900</v>
      </c>
      <c r="EC279" s="8" t="n">
        <v>866</v>
      </c>
      <c r="ED279" s="8" t="n">
        <v>79.42</v>
      </c>
      <c r="EE279" s="8" t="n">
        <v>90.97</v>
      </c>
      <c r="EF279" s="8" t="n">
        <v>85</v>
      </c>
      <c r="EG279" s="8" t="n">
        <v>95</v>
      </c>
      <c r="EH279" s="12" t="n">
        <f aca="false">EF279/EB279</f>
        <v>0.0944444444444444</v>
      </c>
      <c r="EI279" s="20" t="n">
        <f aca="false">1-EG279/EC279</f>
        <v>0.890300230946882</v>
      </c>
      <c r="EJ279" s="21" t="n">
        <f aca="false">EH279+EI279</f>
        <v>0.984744675391327</v>
      </c>
      <c r="EK279" s="8" t="n">
        <v>1653</v>
      </c>
      <c r="EL279" s="8" t="n">
        <v>1594</v>
      </c>
      <c r="EM279" s="8" t="n">
        <v>1263</v>
      </c>
      <c r="EN279" s="8" t="n">
        <v>1199</v>
      </c>
      <c r="EO279" s="8" t="n">
        <v>907</v>
      </c>
      <c r="EP279" s="8" t="n">
        <v>873</v>
      </c>
      <c r="EQ279" s="8" t="n">
        <v>86</v>
      </c>
      <c r="ER279" s="8" t="n">
        <v>96</v>
      </c>
      <c r="ES279" s="8" t="n">
        <v>818</v>
      </c>
      <c r="ET279" s="8" t="n">
        <v>851</v>
      </c>
      <c r="EU279" s="8" t="n">
        <v>302</v>
      </c>
      <c r="EV279" s="8" t="n">
        <v>330</v>
      </c>
      <c r="EW279" s="8" t="n">
        <v>48</v>
      </c>
      <c r="EX279" s="8" t="n">
        <v>48</v>
      </c>
      <c r="EY279" s="8" t="n">
        <v>109</v>
      </c>
      <c r="EZ279" s="8" t="n">
        <v>108</v>
      </c>
      <c r="FA279" s="8" t="n">
        <v>3.5</v>
      </c>
      <c r="FB279" s="8" t="n">
        <v>1.6</v>
      </c>
      <c r="FC279" s="8" t="n">
        <v>5.2</v>
      </c>
      <c r="FD279" s="19" t="n">
        <v>59.53</v>
      </c>
      <c r="FE279" s="18" t="n">
        <f aca="false">FD279/V279</f>
        <v>0.725975609756098</v>
      </c>
      <c r="FF279" s="8" t="n">
        <v>8.1312</v>
      </c>
      <c r="FG279" s="8" t="n">
        <v>0.97</v>
      </c>
      <c r="FH279" s="8" t="n">
        <v>-1.02</v>
      </c>
      <c r="FI279" s="8" t="n">
        <v>-0.04</v>
      </c>
      <c r="FJ279" s="8" t="n">
        <v>3</v>
      </c>
      <c r="FK279" s="8" t="n">
        <v>0</v>
      </c>
      <c r="FL279" s="8" t="n">
        <v>0</v>
      </c>
      <c r="FM279" s="8" t="n">
        <f aca="false">BL279+BS279+AH279+DT279</f>
        <v>180</v>
      </c>
      <c r="FN279" s="19" t="n">
        <f aca="false">IF(DS279&gt;0,(BL279+BR279)/DS279,0)</f>
        <v>4.71428571428571</v>
      </c>
      <c r="FO279" s="12" t="n">
        <v>0.0816326531</v>
      </c>
      <c r="FP279" s="19" t="n">
        <f aca="false">Z279-AH279/10</f>
        <v>56.9</v>
      </c>
      <c r="FQ279" s="19" t="n">
        <f aca="false">Z279+DR279/5</f>
        <v>62.4922</v>
      </c>
      <c r="FR279" s="19" t="n">
        <f aca="false">(DX279+DY279)/AL279*60</f>
        <v>119.991053789093</v>
      </c>
      <c r="FS279" s="22"/>
      <c r="FT279" s="22"/>
      <c r="FU279" s="22"/>
      <c r="FV279" s="22"/>
      <c r="FW279" s="17" t="s">
        <v>270</v>
      </c>
      <c r="FX279" s="23" t="n">
        <v>925000</v>
      </c>
      <c r="FY279" s="23" t="n">
        <v>925000</v>
      </c>
      <c r="FZ279" s="8" t="n">
        <v>242</v>
      </c>
      <c r="GA279" s="8" t="n">
        <v>56</v>
      </c>
      <c r="GB279" s="8" t="n">
        <v>84</v>
      </c>
      <c r="GC279" s="8" t="n">
        <v>140</v>
      </c>
      <c r="GD279" s="8" t="n">
        <v>-26</v>
      </c>
      <c r="GE279" s="8" t="n">
        <v>132</v>
      </c>
      <c r="GF279" s="8" t="n">
        <v>631</v>
      </c>
      <c r="GG279" s="8" t="n">
        <v>4243</v>
      </c>
      <c r="GH279" s="8" t="n">
        <v>9.4</v>
      </c>
      <c r="GI279" s="8" t="n">
        <v>4.1</v>
      </c>
      <c r="GJ279" s="8" t="n">
        <v>13.5</v>
      </c>
      <c r="GK279" s="8" t="n">
        <f aca="false">Z279-AH279/10</f>
        <v>56.9</v>
      </c>
      <c r="GL279" s="22"/>
      <c r="GM279" s="22"/>
      <c r="GN279" s="22"/>
      <c r="GO279" s="22"/>
      <c r="GP279" s="22"/>
    </row>
    <row r="280" customFormat="false" ht="13.65" hidden="false" customHeight="true" outlineLevel="0" collapsed="false">
      <c r="A280" s="16" t="n">
        <v>34851</v>
      </c>
      <c r="B280" s="17" t="s">
        <v>1533</v>
      </c>
      <c r="C280" s="17" t="s">
        <v>272</v>
      </c>
      <c r="D280" s="17" t="s">
        <v>262</v>
      </c>
      <c r="E280" s="17" t="s">
        <v>262</v>
      </c>
      <c r="F280" s="8" t="n">
        <v>71</v>
      </c>
      <c r="G280" s="8" t="n">
        <v>158</v>
      </c>
      <c r="H280" s="8" t="n">
        <v>2014</v>
      </c>
      <c r="I280" s="8" t="n">
        <v>6</v>
      </c>
      <c r="J280" s="8" t="n">
        <v>178</v>
      </c>
      <c r="K280" s="17" t="s">
        <v>263</v>
      </c>
      <c r="L280" s="8" t="n">
        <v>2017</v>
      </c>
      <c r="M280" s="8" t="n">
        <v>22</v>
      </c>
      <c r="N280" s="8" t="n">
        <v>1</v>
      </c>
      <c r="O280" s="8" t="n">
        <v>8478106</v>
      </c>
      <c r="P280" s="17" t="s">
        <v>1534</v>
      </c>
      <c r="Q280" s="17" t="s">
        <v>1535</v>
      </c>
      <c r="R280" s="17" t="s">
        <v>1536</v>
      </c>
      <c r="S280" s="17" t="s">
        <v>1523</v>
      </c>
      <c r="T280" s="17" t="s">
        <v>299</v>
      </c>
      <c r="U280" s="17" t="s">
        <v>397</v>
      </c>
      <c r="V280" s="8" t="n">
        <v>5</v>
      </c>
      <c r="W280" s="8" t="n">
        <v>0</v>
      </c>
      <c r="X280" s="8" t="n">
        <v>3</v>
      </c>
      <c r="Y280" s="8" t="n">
        <v>1</v>
      </c>
      <c r="Z280" s="8" t="n">
        <v>3</v>
      </c>
      <c r="AA280" s="8" t="n">
        <v>26</v>
      </c>
      <c r="AB280" s="8" t="n">
        <v>73</v>
      </c>
      <c r="AC280" s="18" t="n">
        <f aca="false">Z280/V280</f>
        <v>0.6</v>
      </c>
      <c r="AD280" s="19" t="n">
        <f aca="false">IF(FZ280&gt;V280,Z280-V280*(GC280-Z280)/(FZ280-V280),0)</f>
        <v>0</v>
      </c>
      <c r="AE280" s="19" t="n">
        <v>0.891</v>
      </c>
      <c r="AF280" s="8" t="n">
        <v>2</v>
      </c>
      <c r="AG280" s="8" t="n">
        <v>-0.1</v>
      </c>
      <c r="AH280" s="8" t="n">
        <v>0</v>
      </c>
      <c r="AI280" s="8" t="n">
        <v>81</v>
      </c>
      <c r="AJ280" s="8" t="n">
        <v>4020</v>
      </c>
      <c r="AK280" s="19" t="n">
        <v>67</v>
      </c>
      <c r="AL280" s="8" t="n">
        <v>67</v>
      </c>
      <c r="AM280" s="8" t="n">
        <v>67</v>
      </c>
      <c r="AN280" s="18" t="n">
        <f aca="false">AJ280/60/V280</f>
        <v>13.4</v>
      </c>
      <c r="AO280" s="8" t="n">
        <v>22.58</v>
      </c>
      <c r="AP280" s="12" t="n">
        <f aca="false">IF(EF280&gt;0,Z280/EF280,0)</f>
        <v>0.6</v>
      </c>
      <c r="AQ280" s="8" t="n">
        <v>15</v>
      </c>
      <c r="AR280" s="8" t="n">
        <v>15</v>
      </c>
      <c r="AS280" s="8" t="n">
        <v>15</v>
      </c>
      <c r="AT280" s="8" t="n">
        <v>10</v>
      </c>
      <c r="AU280" s="8" t="n">
        <v>10</v>
      </c>
      <c r="AV280" s="8" t="n">
        <v>9</v>
      </c>
      <c r="AW280" s="8" t="n">
        <v>6</v>
      </c>
      <c r="AX280" s="8" t="n">
        <v>2</v>
      </c>
      <c r="AY280" s="8" t="n">
        <v>0</v>
      </c>
      <c r="AZ280" s="8" t="n">
        <v>0</v>
      </c>
      <c r="BA280" s="8" t="n">
        <f aca="false">AY280+AZ280</f>
        <v>0</v>
      </c>
      <c r="BB280" s="8" t="n">
        <v>0.48</v>
      </c>
      <c r="BC280" s="8" t="n">
        <v>38</v>
      </c>
      <c r="BD280" s="19" t="n">
        <v>11.8</v>
      </c>
      <c r="BE280" s="19" t="n">
        <v>10.5671641791045</v>
      </c>
      <c r="BF280" s="19" t="n">
        <f aca="false">AQ280+BD280</f>
        <v>26.8</v>
      </c>
      <c r="BG280" s="19" t="n">
        <f aca="false">IF(AL280&gt;0,BF280/AL280*60,0)</f>
        <v>24</v>
      </c>
      <c r="BH280" s="8" t="n">
        <v>28</v>
      </c>
      <c r="BI280" s="8" t="n">
        <v>19</v>
      </c>
      <c r="BJ280" s="8" t="n">
        <v>17</v>
      </c>
      <c r="BK280" s="12" t="n">
        <f aca="false">BH280/(BH280+BJ280)</f>
        <v>0.622222222222222</v>
      </c>
      <c r="BL280" s="8" t="n">
        <v>0</v>
      </c>
      <c r="BM280" s="8" t="n">
        <v>0</v>
      </c>
      <c r="BN280" s="8" t="n">
        <v>3</v>
      </c>
      <c r="BO280" s="8" t="n">
        <f aca="false">BM280-BN280</f>
        <v>-3</v>
      </c>
      <c r="BP280" s="8" t="n">
        <v>1</v>
      </c>
      <c r="BQ280" s="8" t="n">
        <v>0</v>
      </c>
      <c r="BR280" s="8" t="n">
        <v>3</v>
      </c>
      <c r="BS280" s="8" t="n">
        <v>2</v>
      </c>
      <c r="BT280" s="12" t="n">
        <f aca="false">BS280/(EA280+BS280)</f>
        <v>0.0444444444444445</v>
      </c>
      <c r="BU280" s="8" t="n">
        <v>0</v>
      </c>
      <c r="BV280" s="8" t="n">
        <v>1</v>
      </c>
      <c r="BW280" s="12" t="n">
        <f aca="false">IF(BU280+BV280&gt;0,BU280/(BU280+BV280),0)</f>
        <v>0</v>
      </c>
      <c r="BX280" s="8" t="n">
        <v>0</v>
      </c>
      <c r="BY280" s="8" t="n">
        <v>0</v>
      </c>
      <c r="BZ280" s="8" t="n">
        <v>0</v>
      </c>
      <c r="CA280" s="8" t="n">
        <v>0</v>
      </c>
      <c r="CB280" s="8" t="n">
        <v>0</v>
      </c>
      <c r="CC280" s="8" t="n">
        <v>1</v>
      </c>
      <c r="CD280" s="8" t="n">
        <v>0</v>
      </c>
      <c r="CE280" s="8" t="n">
        <v>0</v>
      </c>
      <c r="CF280" s="8" t="n">
        <v>0</v>
      </c>
      <c r="CG280" s="8" t="n">
        <v>1</v>
      </c>
      <c r="CH280" s="8" t="n">
        <v>0</v>
      </c>
      <c r="CI280" s="8" t="n">
        <v>1</v>
      </c>
      <c r="CJ280" s="8" t="n">
        <v>0</v>
      </c>
      <c r="CK280" s="8" t="n">
        <v>0</v>
      </c>
      <c r="CL280" s="8" t="n">
        <v>0</v>
      </c>
      <c r="CM280" s="8" t="n">
        <v>0</v>
      </c>
      <c r="CN280" s="8" t="n">
        <v>0</v>
      </c>
      <c r="CO280" s="8" t="n">
        <v>0</v>
      </c>
      <c r="CP280" s="8" t="n">
        <v>0</v>
      </c>
      <c r="CQ280" s="8" t="n">
        <v>0</v>
      </c>
      <c r="CR280" s="8" t="n">
        <v>0</v>
      </c>
      <c r="CS280" s="8" t="n">
        <v>0</v>
      </c>
      <c r="CT280" s="8" t="n">
        <v>0</v>
      </c>
      <c r="CU280" s="8" t="n">
        <v>0</v>
      </c>
      <c r="CV280" s="8" t="n">
        <v>0</v>
      </c>
      <c r="CW280" s="8" t="n">
        <v>0</v>
      </c>
      <c r="CX280" s="8" t="n">
        <v>0</v>
      </c>
      <c r="CY280" s="8" t="n">
        <v>0</v>
      </c>
      <c r="CZ280" s="8" t="n">
        <v>0</v>
      </c>
      <c r="DA280" s="8" t="n">
        <v>1</v>
      </c>
      <c r="DB280" s="8" t="n">
        <v>0</v>
      </c>
      <c r="DC280" s="8" t="n">
        <v>0</v>
      </c>
      <c r="DD280" s="8" t="n">
        <v>1</v>
      </c>
      <c r="DE280" s="8" t="n">
        <v>2</v>
      </c>
      <c r="DF280" s="8" t="n">
        <v>0</v>
      </c>
      <c r="DG280" s="8" t="n">
        <v>0</v>
      </c>
      <c r="DH280" s="8" t="n">
        <v>6</v>
      </c>
      <c r="DI280" s="8" t="n">
        <v>0</v>
      </c>
      <c r="DJ280" s="8" t="n">
        <v>0</v>
      </c>
      <c r="DK280" s="8" t="n">
        <v>0</v>
      </c>
      <c r="DL280" s="8" t="n">
        <v>0</v>
      </c>
      <c r="DM280" s="8" t="n">
        <v>0</v>
      </c>
      <c r="DN280" s="8" t="n">
        <v>0</v>
      </c>
      <c r="DO280" s="8" t="n">
        <v>0</v>
      </c>
      <c r="DP280" s="8" t="n">
        <v>0</v>
      </c>
      <c r="DQ280" s="8" t="n">
        <f aca="false">DJ280-DI280</f>
        <v>0</v>
      </c>
      <c r="DR280" s="19" t="n">
        <v>-0.052</v>
      </c>
      <c r="DS280" s="8" t="n">
        <v>0</v>
      </c>
      <c r="DT280" s="8" t="n">
        <v>0</v>
      </c>
      <c r="DU280" s="8" t="n">
        <v>0</v>
      </c>
      <c r="DV280" s="8" t="n">
        <v>0</v>
      </c>
      <c r="DW280" s="8" t="n">
        <v>0</v>
      </c>
      <c r="DX280" s="8" t="n">
        <v>49</v>
      </c>
      <c r="DY280" s="8" t="n">
        <v>67</v>
      </c>
      <c r="DZ280" s="8" t="n">
        <v>38</v>
      </c>
      <c r="EA280" s="8" t="n">
        <v>43</v>
      </c>
      <c r="EB280" s="8" t="n">
        <v>34</v>
      </c>
      <c r="EC280" s="8" t="n">
        <v>34</v>
      </c>
      <c r="ED280" s="8" t="n">
        <v>1.52</v>
      </c>
      <c r="EE280" s="8" t="n">
        <v>1.58</v>
      </c>
      <c r="EF280" s="8" t="n">
        <v>5</v>
      </c>
      <c r="EG280" s="8" t="n">
        <v>2</v>
      </c>
      <c r="EH280" s="12" t="n">
        <f aca="false">EF280/EB280</f>
        <v>0.147058823529412</v>
      </c>
      <c r="EI280" s="20" t="n">
        <f aca="false">1-EG280/EC280</f>
        <v>0.941176470588235</v>
      </c>
      <c r="EJ280" s="21" t="n">
        <f aca="false">EH280+EI280</f>
        <v>1.08823529411765</v>
      </c>
      <c r="EK280" s="8" t="n">
        <v>48</v>
      </c>
      <c r="EL280" s="8" t="n">
        <v>67</v>
      </c>
      <c r="EM280" s="8" t="n">
        <v>37</v>
      </c>
      <c r="EN280" s="8" t="n">
        <v>43</v>
      </c>
      <c r="EO280" s="8" t="n">
        <v>33</v>
      </c>
      <c r="EP280" s="8" t="n">
        <v>34</v>
      </c>
      <c r="EQ280" s="8" t="n">
        <v>5</v>
      </c>
      <c r="ER280" s="8" t="n">
        <v>2</v>
      </c>
      <c r="ES280" s="8" t="n">
        <v>21</v>
      </c>
      <c r="ET280" s="8" t="n">
        <v>33</v>
      </c>
      <c r="EU280" s="8" t="n">
        <v>4</v>
      </c>
      <c r="EV280" s="8" t="n">
        <v>7</v>
      </c>
      <c r="EW280" s="8" t="n">
        <v>1</v>
      </c>
      <c r="EX280" s="8" t="n">
        <v>1</v>
      </c>
      <c r="EY280" s="8" t="n">
        <v>3</v>
      </c>
      <c r="EZ280" s="8" t="n">
        <v>2</v>
      </c>
      <c r="FA280" s="8" t="n">
        <v>0.1</v>
      </c>
      <c r="FB280" s="8" t="n">
        <v>0.2</v>
      </c>
      <c r="FC280" s="8" t="n">
        <v>0.3</v>
      </c>
      <c r="FD280" s="19" t="n">
        <v>2.17</v>
      </c>
      <c r="FE280" s="18" t="n">
        <f aca="false">FD280/V280</f>
        <v>0.434</v>
      </c>
      <c r="FF280" s="8" t="n">
        <v>0.0043</v>
      </c>
      <c r="FG280" s="8" t="n">
        <v>0</v>
      </c>
      <c r="FH280" s="8" t="n">
        <v>0</v>
      </c>
      <c r="FI280" s="8" t="n">
        <v>0</v>
      </c>
      <c r="FJ280" s="22"/>
      <c r="FK280" s="22"/>
      <c r="FL280" s="22"/>
      <c r="FM280" s="8" t="n">
        <f aca="false">BL280+BS280+AH280+DT280</f>
        <v>2</v>
      </c>
      <c r="FN280" s="19" t="n">
        <f aca="false">IF(DS280&gt;0,(BL280+BR280)/DS280,0)</f>
        <v>0</v>
      </c>
      <c r="FO280" s="12" t="n">
        <v>0</v>
      </c>
      <c r="FP280" s="19" t="n">
        <f aca="false">Z280-AH280/10</f>
        <v>3</v>
      </c>
      <c r="FQ280" s="19" t="n">
        <f aca="false">Z280+DR280/5</f>
        <v>2.9896</v>
      </c>
      <c r="FR280" s="19" t="n">
        <f aca="false">(DX280+DY280)/AL280*60</f>
        <v>103.880597014925</v>
      </c>
      <c r="FS280" s="22"/>
      <c r="FT280" s="22"/>
      <c r="FU280" s="22"/>
      <c r="FV280" s="22"/>
      <c r="FW280" s="17" t="s">
        <v>270</v>
      </c>
      <c r="FX280" s="23" t="n">
        <v>925000</v>
      </c>
      <c r="FY280" s="23" t="n">
        <v>925000</v>
      </c>
      <c r="FZ280" s="8" t="n">
        <v>5</v>
      </c>
      <c r="GA280" s="8" t="n">
        <v>0</v>
      </c>
      <c r="GB280" s="8" t="n">
        <v>3</v>
      </c>
      <c r="GC280" s="8" t="n">
        <v>3</v>
      </c>
      <c r="GD280" s="8" t="n">
        <v>2</v>
      </c>
      <c r="GE280" s="8" t="n">
        <v>0</v>
      </c>
      <c r="GF280" s="8" t="n">
        <v>9</v>
      </c>
      <c r="GG280" s="8" t="n">
        <v>67</v>
      </c>
      <c r="GH280" s="8" t="n">
        <v>0.1</v>
      </c>
      <c r="GI280" s="8" t="n">
        <v>0.2</v>
      </c>
      <c r="GJ280" s="8" t="n">
        <v>0.3</v>
      </c>
      <c r="GK280" s="8" t="n">
        <f aca="false">Z280-AH280/10</f>
        <v>3</v>
      </c>
      <c r="GL280" s="22"/>
      <c r="GM280" s="22"/>
      <c r="GN280" s="22"/>
      <c r="GO280" s="22"/>
      <c r="GP280" s="22"/>
    </row>
    <row r="281" customFormat="false" ht="13.65" hidden="false" customHeight="true" outlineLevel="0" collapsed="false">
      <c r="A281" s="16" t="n">
        <v>35496</v>
      </c>
      <c r="B281" s="17" t="s">
        <v>1537</v>
      </c>
      <c r="C281" s="17" t="s">
        <v>272</v>
      </c>
      <c r="D281" s="17" t="s">
        <v>262</v>
      </c>
      <c r="E281" s="17" t="s">
        <v>262</v>
      </c>
      <c r="F281" s="8" t="n">
        <v>75</v>
      </c>
      <c r="G281" s="8" t="n">
        <v>200</v>
      </c>
      <c r="H281" s="8" t="n">
        <v>2015</v>
      </c>
      <c r="I281" s="8" t="n">
        <v>1</v>
      </c>
      <c r="J281" s="8" t="n">
        <v>3</v>
      </c>
      <c r="K281" s="17" t="s">
        <v>263</v>
      </c>
      <c r="L281" s="8" t="n">
        <v>2016</v>
      </c>
      <c r="M281" s="8" t="n">
        <v>20</v>
      </c>
      <c r="N281" s="8" t="n">
        <v>2</v>
      </c>
      <c r="O281" s="8" t="n">
        <v>8478440</v>
      </c>
      <c r="P281" s="17" t="s">
        <v>1538</v>
      </c>
      <c r="Q281" s="17" t="s">
        <v>1539</v>
      </c>
      <c r="R281" s="17" t="s">
        <v>1540</v>
      </c>
      <c r="S281" s="17" t="s">
        <v>1523</v>
      </c>
      <c r="T281" s="17" t="s">
        <v>313</v>
      </c>
      <c r="U281" s="17" t="s">
        <v>294</v>
      </c>
      <c r="V281" s="8" t="n">
        <v>21</v>
      </c>
      <c r="W281" s="8" t="n">
        <v>4</v>
      </c>
      <c r="X281" s="8" t="n">
        <v>5</v>
      </c>
      <c r="Y281" s="8" t="n">
        <v>2</v>
      </c>
      <c r="Z281" s="8" t="n">
        <v>9</v>
      </c>
      <c r="AA281" s="8" t="n">
        <v>19</v>
      </c>
      <c r="AB281" s="8" t="n">
        <v>56</v>
      </c>
      <c r="AC281" s="18" t="n">
        <f aca="false">Z281/V281</f>
        <v>0.428571428571429</v>
      </c>
      <c r="AD281" s="19" t="n">
        <f aca="false">IF(FZ281&gt;V281,Z281-V281*(GC281-Z281)/(FZ281-V281),0)</f>
        <v>6</v>
      </c>
      <c r="AE281" s="19" t="n">
        <v>3.484</v>
      </c>
      <c r="AF281" s="8" t="n">
        <v>4</v>
      </c>
      <c r="AG281" s="8" t="n">
        <v>0.7</v>
      </c>
      <c r="AH281" s="8" t="n">
        <v>8</v>
      </c>
      <c r="AI281" s="8" t="n">
        <v>382</v>
      </c>
      <c r="AJ281" s="8" t="n">
        <v>16313</v>
      </c>
      <c r="AK281" s="19" t="n">
        <v>271.88333333333</v>
      </c>
      <c r="AL281" s="8" t="n">
        <v>271.88</v>
      </c>
      <c r="AM281" s="8" t="n">
        <v>272</v>
      </c>
      <c r="AN281" s="18" t="n">
        <f aca="false">AJ281/60/V281</f>
        <v>12.9468253968254</v>
      </c>
      <c r="AO281" s="8" t="n">
        <v>21.78</v>
      </c>
      <c r="AP281" s="12" t="n">
        <f aca="false">IF(EF281&gt;0,Z281/EF281,0)</f>
        <v>0.75</v>
      </c>
      <c r="AQ281" s="8" t="n">
        <v>64</v>
      </c>
      <c r="AR281" s="8" t="n">
        <v>64</v>
      </c>
      <c r="AS281" s="8" t="n">
        <v>64</v>
      </c>
      <c r="AT281" s="8" t="n">
        <v>48</v>
      </c>
      <c r="AU281" s="8" t="n">
        <v>48</v>
      </c>
      <c r="AV281" s="8" t="n">
        <v>30</v>
      </c>
      <c r="AW281" s="8" t="n">
        <v>45</v>
      </c>
      <c r="AX281" s="8" t="n">
        <v>24</v>
      </c>
      <c r="AY281" s="8" t="n">
        <v>1</v>
      </c>
      <c r="AZ281" s="8" t="n">
        <v>7</v>
      </c>
      <c r="BA281" s="8" t="n">
        <f aca="false">AY281+AZ281</f>
        <v>8</v>
      </c>
      <c r="BB281" s="8" t="n">
        <v>4.6</v>
      </c>
      <c r="BC281" s="8" t="n">
        <v>23.7667</v>
      </c>
      <c r="BD281" s="19" t="n">
        <v>46.8</v>
      </c>
      <c r="BE281" s="19" t="n">
        <v>10.3279592962669</v>
      </c>
      <c r="BF281" s="19" t="n">
        <f aca="false">AQ281+BD281</f>
        <v>110.8</v>
      </c>
      <c r="BG281" s="19" t="n">
        <f aca="false">IF(AL281&gt;0,BF281/AL281*60,0)</f>
        <v>24.4519641018096</v>
      </c>
      <c r="BH281" s="8" t="n">
        <v>125</v>
      </c>
      <c r="BI281" s="8" t="n">
        <v>79</v>
      </c>
      <c r="BJ281" s="8" t="n">
        <v>67</v>
      </c>
      <c r="BK281" s="12" t="n">
        <f aca="false">BH281/(BH281+BJ281)</f>
        <v>0.651041666666667</v>
      </c>
      <c r="BL281" s="8" t="n">
        <v>7</v>
      </c>
      <c r="BM281" s="8" t="n">
        <v>7</v>
      </c>
      <c r="BN281" s="8" t="n">
        <v>12</v>
      </c>
      <c r="BO281" s="8" t="n">
        <f aca="false">BM281-BN281</f>
        <v>-5</v>
      </c>
      <c r="BP281" s="8" t="n">
        <v>18</v>
      </c>
      <c r="BQ281" s="8" t="n">
        <v>2</v>
      </c>
      <c r="BR281" s="8" t="n">
        <v>12</v>
      </c>
      <c r="BS281" s="8" t="n">
        <v>12</v>
      </c>
      <c r="BT281" s="12" t="n">
        <f aca="false">BS281/(EA281+BS281)</f>
        <v>0.0538116591928251</v>
      </c>
      <c r="BU281" s="8" t="n">
        <v>92</v>
      </c>
      <c r="BV281" s="8" t="n">
        <v>122</v>
      </c>
      <c r="BW281" s="12" t="n">
        <f aca="false">IF(BU281+BV281&gt;0,BU281/(BU281+BV281),0)</f>
        <v>0.429906542056075</v>
      </c>
      <c r="BX281" s="8" t="n">
        <v>22</v>
      </c>
      <c r="BY281" s="8" t="n">
        <v>30</v>
      </c>
      <c r="BZ281" s="8" t="n">
        <v>34</v>
      </c>
      <c r="CA281" s="8" t="n">
        <v>36</v>
      </c>
      <c r="CB281" s="8" t="n">
        <v>36</v>
      </c>
      <c r="CC281" s="8" t="n">
        <v>56</v>
      </c>
      <c r="CD281" s="8" t="n">
        <v>37</v>
      </c>
      <c r="CE281" s="8" t="n">
        <v>52</v>
      </c>
      <c r="CF281" s="8" t="n">
        <v>35</v>
      </c>
      <c r="CG281" s="8" t="n">
        <v>34</v>
      </c>
      <c r="CH281" s="8" t="n">
        <v>46</v>
      </c>
      <c r="CI281" s="8" t="n">
        <v>75</v>
      </c>
      <c r="CJ281" s="8" t="n">
        <v>0</v>
      </c>
      <c r="CK281" s="8" t="n">
        <v>0</v>
      </c>
      <c r="CL281" s="8" t="n">
        <v>1</v>
      </c>
      <c r="CM281" s="8" t="n">
        <v>0</v>
      </c>
      <c r="CN281" s="8" t="n">
        <v>0</v>
      </c>
      <c r="CO281" s="8" t="n">
        <v>0</v>
      </c>
      <c r="CP281" s="8" t="n">
        <v>0</v>
      </c>
      <c r="CQ281" s="8" t="n">
        <v>0</v>
      </c>
      <c r="CR281" s="8" t="n">
        <v>1</v>
      </c>
      <c r="CS281" s="8" t="n">
        <v>0</v>
      </c>
      <c r="CT281" s="8" t="n">
        <v>0</v>
      </c>
      <c r="CU281" s="8" t="n">
        <v>0</v>
      </c>
      <c r="CV281" s="8" t="n">
        <v>0</v>
      </c>
      <c r="CW281" s="8" t="n">
        <v>3</v>
      </c>
      <c r="CX281" s="8" t="n">
        <v>0</v>
      </c>
      <c r="CY281" s="8" t="n">
        <v>2</v>
      </c>
      <c r="CZ281" s="8" t="n">
        <v>0</v>
      </c>
      <c r="DA281" s="8" t="n">
        <v>16</v>
      </c>
      <c r="DB281" s="8" t="n">
        <v>3</v>
      </c>
      <c r="DC281" s="8" t="n">
        <v>3</v>
      </c>
      <c r="DD281" s="8" t="n">
        <v>0</v>
      </c>
      <c r="DE281" s="8" t="n">
        <v>5</v>
      </c>
      <c r="DF281" s="8" t="n">
        <v>4</v>
      </c>
      <c r="DG281" s="8" t="n">
        <v>0</v>
      </c>
      <c r="DH281" s="8" t="n">
        <v>15</v>
      </c>
      <c r="DI281" s="8" t="n">
        <v>4</v>
      </c>
      <c r="DJ281" s="8" t="n">
        <v>2</v>
      </c>
      <c r="DK281" s="8" t="n">
        <v>4</v>
      </c>
      <c r="DL281" s="8" t="n">
        <v>4</v>
      </c>
      <c r="DM281" s="8" t="n">
        <v>0</v>
      </c>
      <c r="DN281" s="8" t="n">
        <v>1</v>
      </c>
      <c r="DO281" s="8" t="n">
        <v>1</v>
      </c>
      <c r="DP281" s="8" t="n">
        <v>0</v>
      </c>
      <c r="DQ281" s="8" t="n">
        <f aca="false">DJ281-DI281</f>
        <v>-2</v>
      </c>
      <c r="DR281" s="19" t="n">
        <v>-3.137</v>
      </c>
      <c r="DS281" s="8" t="n">
        <v>4</v>
      </c>
      <c r="DT281" s="8" t="n">
        <v>0</v>
      </c>
      <c r="DU281" s="8" t="n">
        <v>0</v>
      </c>
      <c r="DV281" s="8" t="n">
        <v>0</v>
      </c>
      <c r="DW281" s="8" t="n">
        <v>0</v>
      </c>
      <c r="DX281" s="8" t="n">
        <v>296</v>
      </c>
      <c r="DY281" s="8" t="n">
        <v>290</v>
      </c>
      <c r="DZ281" s="8" t="n">
        <v>215</v>
      </c>
      <c r="EA281" s="8" t="n">
        <v>211</v>
      </c>
      <c r="EB281" s="8" t="n">
        <v>153</v>
      </c>
      <c r="EC281" s="8" t="n">
        <v>148</v>
      </c>
      <c r="ED281" s="8" t="n">
        <v>15</v>
      </c>
      <c r="EE281" s="8" t="n">
        <v>13.42</v>
      </c>
      <c r="EF281" s="8" t="n">
        <v>12</v>
      </c>
      <c r="EG281" s="8" t="n">
        <v>6</v>
      </c>
      <c r="EH281" s="12" t="n">
        <f aca="false">EF281/EB281</f>
        <v>0.0784313725490196</v>
      </c>
      <c r="EI281" s="20" t="n">
        <f aca="false">1-EG281/EC281</f>
        <v>0.959459459459459</v>
      </c>
      <c r="EJ281" s="21" t="n">
        <f aca="false">EH281+EI281</f>
        <v>1.03789083200848</v>
      </c>
      <c r="EK281" s="8" t="n">
        <v>295</v>
      </c>
      <c r="EL281" s="8" t="n">
        <v>290</v>
      </c>
      <c r="EM281" s="8" t="n">
        <v>214</v>
      </c>
      <c r="EN281" s="8" t="n">
        <v>211</v>
      </c>
      <c r="EO281" s="8" t="n">
        <v>152</v>
      </c>
      <c r="EP281" s="8" t="n">
        <v>148</v>
      </c>
      <c r="EQ281" s="8" t="n">
        <v>12</v>
      </c>
      <c r="ER281" s="8" t="n">
        <v>6</v>
      </c>
      <c r="ES281" s="8" t="n">
        <v>157</v>
      </c>
      <c r="ET281" s="8" t="n">
        <v>130</v>
      </c>
      <c r="EU281" s="8" t="n">
        <v>65</v>
      </c>
      <c r="EV281" s="8" t="n">
        <v>51</v>
      </c>
      <c r="EW281" s="8" t="n">
        <v>6</v>
      </c>
      <c r="EX281" s="8" t="n">
        <v>4</v>
      </c>
      <c r="EY281" s="8" t="n">
        <v>15</v>
      </c>
      <c r="EZ281" s="8" t="n">
        <v>23</v>
      </c>
      <c r="FA281" s="8" t="n">
        <v>0.6</v>
      </c>
      <c r="FB281" s="8" t="n">
        <v>0.5</v>
      </c>
      <c r="FC281" s="8" t="n">
        <v>1.1</v>
      </c>
      <c r="FD281" s="19" t="n">
        <v>6.45</v>
      </c>
      <c r="FE281" s="18" t="n">
        <f aca="false">FD281/V281</f>
        <v>0.307142857142857</v>
      </c>
      <c r="FF281" s="8" t="n">
        <v>0.4515</v>
      </c>
      <c r="FG281" s="8" t="n">
        <v>0.17</v>
      </c>
      <c r="FH281" s="8" t="n">
        <v>-0.03</v>
      </c>
      <c r="FI281" s="8" t="n">
        <v>0.14</v>
      </c>
      <c r="FJ281" s="22"/>
      <c r="FK281" s="22"/>
      <c r="FL281" s="22"/>
      <c r="FM281" s="8" t="n">
        <f aca="false">BL281+BS281+AH281+DT281</f>
        <v>27</v>
      </c>
      <c r="FN281" s="19" t="n">
        <f aca="false">IF(DS281&gt;0,(BL281+BR281)/DS281,0)</f>
        <v>4.75</v>
      </c>
      <c r="FO281" s="12" t="n">
        <v>0.0773220179</v>
      </c>
      <c r="FP281" s="19" t="n">
        <f aca="false">Z281-AH281/10</f>
        <v>8.2</v>
      </c>
      <c r="FQ281" s="19" t="n">
        <f aca="false">Z281+DR281/5</f>
        <v>8.3726</v>
      </c>
      <c r="FR281" s="19" t="n">
        <f aca="false">(DX281+DY281)/AL281*60</f>
        <v>129.321759599824</v>
      </c>
      <c r="FS281" s="22"/>
      <c r="FT281" s="22"/>
      <c r="FU281" s="22"/>
      <c r="FV281" s="22"/>
      <c r="FW281" s="17" t="s">
        <v>270</v>
      </c>
      <c r="FX281" s="23" t="n">
        <v>925000</v>
      </c>
      <c r="FY281" s="23" t="n">
        <v>863333</v>
      </c>
      <c r="FZ281" s="8" t="n">
        <v>28</v>
      </c>
      <c r="GA281" s="8" t="n">
        <v>4</v>
      </c>
      <c r="GB281" s="8" t="n">
        <v>6</v>
      </c>
      <c r="GC281" s="8" t="n">
        <v>10</v>
      </c>
      <c r="GD281" s="8" t="n">
        <v>-1</v>
      </c>
      <c r="GE281" s="8" t="n">
        <v>8</v>
      </c>
      <c r="GF281" s="8" t="n">
        <v>36</v>
      </c>
      <c r="GG281" s="8" t="n">
        <v>368</v>
      </c>
      <c r="GH281" s="8" t="n">
        <v>0.4</v>
      </c>
      <c r="GI281" s="8" t="n">
        <v>0.4</v>
      </c>
      <c r="GJ281" s="8" t="n">
        <v>0.9</v>
      </c>
      <c r="GK281" s="8" t="n">
        <f aca="false">Z281-AH281/10</f>
        <v>8.2</v>
      </c>
      <c r="GL281" s="22"/>
      <c r="GM281" s="22"/>
      <c r="GN281" s="22"/>
      <c r="GO281" s="22"/>
      <c r="GP281" s="22"/>
    </row>
    <row r="282" customFormat="false" ht="13.65" hidden="false" customHeight="true" outlineLevel="0" collapsed="false">
      <c r="A282" s="16" t="n">
        <v>36272</v>
      </c>
      <c r="B282" s="17" t="s">
        <v>1541</v>
      </c>
      <c r="C282" s="22"/>
      <c r="D282" s="17" t="s">
        <v>366</v>
      </c>
      <c r="E282" s="17" t="s">
        <v>366</v>
      </c>
      <c r="F282" s="8" t="n">
        <v>70</v>
      </c>
      <c r="G282" s="8" t="n">
        <v>191</v>
      </c>
      <c r="H282" s="8" t="n">
        <v>2017</v>
      </c>
      <c r="I282" s="8" t="n">
        <v>1</v>
      </c>
      <c r="J282" s="8" t="n">
        <v>30</v>
      </c>
      <c r="K282" s="17" t="s">
        <v>263</v>
      </c>
      <c r="L282" s="8" t="n">
        <v>2017</v>
      </c>
      <c r="M282" s="8" t="n">
        <v>18</v>
      </c>
      <c r="N282" s="8" t="n">
        <v>1</v>
      </c>
      <c r="O282" s="8" t="n">
        <v>8480009</v>
      </c>
      <c r="P282" s="17" t="s">
        <v>1542</v>
      </c>
      <c r="Q282" s="17" t="s">
        <v>1543</v>
      </c>
      <c r="R282" s="17" t="s">
        <v>1544</v>
      </c>
      <c r="S282" s="17" t="s">
        <v>1545</v>
      </c>
      <c r="T282" s="17" t="s">
        <v>299</v>
      </c>
      <c r="U282" s="17" t="s">
        <v>488</v>
      </c>
      <c r="V282" s="8" t="n">
        <v>3</v>
      </c>
      <c r="W282" s="8" t="n">
        <v>0</v>
      </c>
      <c r="X282" s="8" t="n">
        <v>0</v>
      </c>
      <c r="Y282" s="8" t="n">
        <v>0</v>
      </c>
      <c r="Z282" s="8" t="n">
        <v>0</v>
      </c>
      <c r="AA282" s="8" t="n">
        <v>27</v>
      </c>
      <c r="AB282" s="8" t="n">
        <v>64</v>
      </c>
      <c r="AC282" s="18" t="n">
        <f aca="false">Z282/V282</f>
        <v>0</v>
      </c>
      <c r="AD282" s="19" t="n">
        <f aca="false">IF(FZ282&gt;V282,Z282-V282*(GC282-Z282)/(FZ282-V282),0)</f>
        <v>0</v>
      </c>
      <c r="AE282" s="19" t="n">
        <v>0</v>
      </c>
      <c r="AF282" s="8" t="n">
        <v>0</v>
      </c>
      <c r="AG282" s="8" t="n">
        <v>-0.4</v>
      </c>
      <c r="AH282" s="8" t="n">
        <v>0</v>
      </c>
      <c r="AI282" s="8" t="n">
        <v>57</v>
      </c>
      <c r="AJ282" s="8" t="n">
        <v>2180</v>
      </c>
      <c r="AK282" s="19" t="n">
        <v>36.333333333333</v>
      </c>
      <c r="AL282" s="8" t="n">
        <v>36.33</v>
      </c>
      <c r="AM282" s="8" t="n">
        <v>36</v>
      </c>
      <c r="AN282" s="18" t="n">
        <f aca="false">AJ282/60/V282</f>
        <v>12.1111111111111</v>
      </c>
      <c r="AO282" s="8" t="n">
        <v>20.83</v>
      </c>
      <c r="AP282" s="12" t="n">
        <f aca="false">IF(EF282&gt;0,Z282/EF282,0)</f>
        <v>0</v>
      </c>
      <c r="AQ282" s="8" t="n">
        <v>6</v>
      </c>
      <c r="AR282" s="8" t="n">
        <v>6</v>
      </c>
      <c r="AS282" s="8" t="n">
        <v>6</v>
      </c>
      <c r="AT282" s="8" t="n">
        <v>5</v>
      </c>
      <c r="AU282" s="8" t="n">
        <v>5</v>
      </c>
      <c r="AV282" s="8" t="n">
        <v>3</v>
      </c>
      <c r="AW282" s="8" t="n">
        <v>3</v>
      </c>
      <c r="AX282" s="8" t="n">
        <v>2</v>
      </c>
      <c r="AY282" s="8" t="n">
        <v>0</v>
      </c>
      <c r="AZ282" s="8" t="n">
        <v>1</v>
      </c>
      <c r="BA282" s="8" t="n">
        <f aca="false">AY282+AZ282</f>
        <v>1</v>
      </c>
      <c r="BB282" s="8" t="n">
        <v>0.58</v>
      </c>
      <c r="BC282" s="8" t="n">
        <v>13.6667</v>
      </c>
      <c r="BD282" s="19" t="n">
        <v>0</v>
      </c>
      <c r="BE282" s="19" t="n">
        <v>0</v>
      </c>
      <c r="BF282" s="19" t="n">
        <f aca="false">AQ282+BD282</f>
        <v>6</v>
      </c>
      <c r="BG282" s="19" t="n">
        <f aca="false">IF(AL282&gt;0,BF282/AL282*60,0)</f>
        <v>9.90916597853014</v>
      </c>
      <c r="BH282" s="8" t="n">
        <v>12</v>
      </c>
      <c r="BI282" s="8" t="n">
        <v>15</v>
      </c>
      <c r="BJ282" s="8" t="n">
        <v>11</v>
      </c>
      <c r="BK282" s="12" t="n">
        <f aca="false">BH282/(BH282+BJ282)</f>
        <v>0.521739130434783</v>
      </c>
      <c r="BL282" s="8" t="n">
        <v>2</v>
      </c>
      <c r="BM282" s="8" t="n">
        <v>2</v>
      </c>
      <c r="BN282" s="8" t="n">
        <v>4</v>
      </c>
      <c r="BO282" s="8" t="n">
        <f aca="false">BM282-BN282</f>
        <v>-2</v>
      </c>
      <c r="BP282" s="8" t="n">
        <v>2</v>
      </c>
      <c r="BQ282" s="8" t="n">
        <v>1</v>
      </c>
      <c r="BR282" s="8" t="n">
        <v>0</v>
      </c>
      <c r="BS282" s="8" t="n">
        <v>1</v>
      </c>
      <c r="BT282" s="12" t="n">
        <f aca="false">BS282/(EA282+BS282)</f>
        <v>0.03125</v>
      </c>
      <c r="BU282" s="8" t="n">
        <v>0</v>
      </c>
      <c r="BV282" s="8" t="n">
        <v>0</v>
      </c>
      <c r="BW282" s="12" t="n">
        <f aca="false">IF(BU282+BV282&gt;0,BU282/(BU282+BV282),0)</f>
        <v>0</v>
      </c>
      <c r="BX282" s="8" t="n">
        <v>0</v>
      </c>
      <c r="BY282" s="8" t="n">
        <v>0</v>
      </c>
      <c r="BZ282" s="8" t="n">
        <v>0</v>
      </c>
      <c r="CA282" s="8" t="n">
        <v>0</v>
      </c>
      <c r="CB282" s="8" t="n">
        <v>0</v>
      </c>
      <c r="CC282" s="8" t="n">
        <v>0</v>
      </c>
      <c r="CD282" s="8" t="n">
        <v>0</v>
      </c>
      <c r="CE282" s="8" t="n">
        <v>0</v>
      </c>
      <c r="CF282" s="8" t="n">
        <v>0</v>
      </c>
      <c r="CG282" s="8" t="n">
        <v>0</v>
      </c>
      <c r="CH282" s="8" t="n">
        <v>0</v>
      </c>
      <c r="CI282" s="8" t="n">
        <v>0</v>
      </c>
      <c r="CJ282" s="8" t="n">
        <v>0</v>
      </c>
      <c r="CK282" s="8" t="n">
        <v>0</v>
      </c>
      <c r="CL282" s="8" t="n">
        <v>0</v>
      </c>
      <c r="CM282" s="8" t="n">
        <v>0</v>
      </c>
      <c r="CN282" s="8" t="n">
        <v>0</v>
      </c>
      <c r="CO282" s="8" t="n">
        <v>0</v>
      </c>
      <c r="CP282" s="8" t="n">
        <v>0</v>
      </c>
      <c r="CQ282" s="8" t="n">
        <v>0</v>
      </c>
      <c r="CR282" s="8" t="n">
        <v>0</v>
      </c>
      <c r="CS282" s="8" t="n">
        <v>0</v>
      </c>
      <c r="CT282" s="8" t="n">
        <v>0</v>
      </c>
      <c r="CU282" s="8" t="n">
        <v>0</v>
      </c>
      <c r="CV282" s="8" t="n">
        <v>0</v>
      </c>
      <c r="CW282" s="8" t="n">
        <v>0</v>
      </c>
      <c r="CX282" s="8" t="n">
        <v>0</v>
      </c>
      <c r="CY282" s="8" t="n">
        <v>0</v>
      </c>
      <c r="CZ282" s="8" t="n">
        <v>0</v>
      </c>
      <c r="DA282" s="8" t="n">
        <v>2</v>
      </c>
      <c r="DB282" s="8" t="n">
        <v>0</v>
      </c>
      <c r="DC282" s="8" t="n">
        <v>0</v>
      </c>
      <c r="DD282" s="8" t="n">
        <v>2</v>
      </c>
      <c r="DE282" s="8" t="n">
        <v>1</v>
      </c>
      <c r="DF282" s="8" t="n">
        <v>0</v>
      </c>
      <c r="DG282" s="8" t="n">
        <v>0</v>
      </c>
      <c r="DH282" s="8" t="n">
        <v>0</v>
      </c>
      <c r="DI282" s="8" t="n">
        <v>0</v>
      </c>
      <c r="DJ282" s="8" t="n">
        <v>0</v>
      </c>
      <c r="DK282" s="8" t="n">
        <v>0</v>
      </c>
      <c r="DL282" s="8" t="n">
        <v>0</v>
      </c>
      <c r="DM282" s="8" t="n">
        <v>0</v>
      </c>
      <c r="DN282" s="8" t="n">
        <v>0</v>
      </c>
      <c r="DO282" s="8" t="n">
        <v>0</v>
      </c>
      <c r="DP282" s="8" t="n">
        <v>0</v>
      </c>
      <c r="DQ282" s="8" t="n">
        <f aca="false">DJ282-DI282</f>
        <v>0</v>
      </c>
      <c r="DR282" s="19" t="n">
        <v>-0.028</v>
      </c>
      <c r="DS282" s="8" t="n">
        <v>0</v>
      </c>
      <c r="DT282" s="8" t="n">
        <v>0</v>
      </c>
      <c r="DU282" s="8" t="n">
        <v>0</v>
      </c>
      <c r="DV282" s="8" t="n">
        <v>0</v>
      </c>
      <c r="DW282" s="8" t="n">
        <v>0</v>
      </c>
      <c r="DX282" s="8" t="n">
        <v>24</v>
      </c>
      <c r="DY282" s="8" t="n">
        <v>37</v>
      </c>
      <c r="DZ282" s="8" t="n">
        <v>17</v>
      </c>
      <c r="EA282" s="8" t="n">
        <v>31</v>
      </c>
      <c r="EB282" s="8" t="n">
        <v>11</v>
      </c>
      <c r="EC282" s="8" t="n">
        <v>22</v>
      </c>
      <c r="ED282" s="8" t="n">
        <v>1.16</v>
      </c>
      <c r="EE282" s="8" t="n">
        <v>1.22</v>
      </c>
      <c r="EF282" s="8" t="n">
        <v>0</v>
      </c>
      <c r="EG282" s="8" t="n">
        <v>0</v>
      </c>
      <c r="EH282" s="12" t="n">
        <f aca="false">EF282/EB282</f>
        <v>0</v>
      </c>
      <c r="EI282" s="20" t="n">
        <f aca="false">1-EG282/EC282</f>
        <v>1</v>
      </c>
      <c r="EJ282" s="21" t="n">
        <f aca="false">EH282+EI282</f>
        <v>1</v>
      </c>
      <c r="EK282" s="8" t="n">
        <v>24</v>
      </c>
      <c r="EL282" s="8" t="n">
        <v>37</v>
      </c>
      <c r="EM282" s="8" t="n">
        <v>17</v>
      </c>
      <c r="EN282" s="8" t="n">
        <v>31</v>
      </c>
      <c r="EO282" s="8" t="n">
        <v>11</v>
      </c>
      <c r="EP282" s="8" t="n">
        <v>22</v>
      </c>
      <c r="EQ282" s="8" t="n">
        <v>0</v>
      </c>
      <c r="ER282" s="8" t="n">
        <v>0</v>
      </c>
      <c r="ES282" s="8" t="n">
        <v>11</v>
      </c>
      <c r="ET282" s="8" t="n">
        <v>19</v>
      </c>
      <c r="EU282" s="8" t="n">
        <v>3</v>
      </c>
      <c r="EV282" s="8" t="n">
        <v>4</v>
      </c>
      <c r="EW282" s="8" t="n">
        <v>0</v>
      </c>
      <c r="EX282" s="8" t="n">
        <v>0</v>
      </c>
      <c r="EY282" s="8" t="n">
        <v>3</v>
      </c>
      <c r="EZ282" s="8" t="n">
        <v>1</v>
      </c>
      <c r="FA282" s="8" t="n">
        <v>-0.1</v>
      </c>
      <c r="FB282" s="8" t="n">
        <v>0</v>
      </c>
      <c r="FC282" s="8" t="n">
        <v>-0.1</v>
      </c>
      <c r="FD282" s="19" t="n">
        <v>-0.48</v>
      </c>
      <c r="FE282" s="18" t="n">
        <f aca="false">FD282/V282</f>
        <v>-0.16</v>
      </c>
      <c r="FF282" s="8" t="n">
        <v>0.0002</v>
      </c>
      <c r="FG282" s="8" t="n">
        <v>0</v>
      </c>
      <c r="FH282" s="8" t="n">
        <v>0</v>
      </c>
      <c r="FI282" s="8" t="n">
        <v>0</v>
      </c>
      <c r="FJ282" s="22"/>
      <c r="FK282" s="22"/>
      <c r="FL282" s="22"/>
      <c r="FM282" s="8" t="n">
        <f aca="false">BL282+BS282+AH282+DT282</f>
        <v>3</v>
      </c>
      <c r="FN282" s="19" t="n">
        <f aca="false">IF(DS282&gt;0,(BL282+BR282)/DS282,0)</f>
        <v>0</v>
      </c>
      <c r="FO282" s="12" t="n">
        <v>0</v>
      </c>
      <c r="FP282" s="19" t="n">
        <f aca="false">Z282-AH282/10</f>
        <v>0</v>
      </c>
      <c r="FQ282" s="19" t="n">
        <f aca="false">Z282+DR282/5</f>
        <v>-0.0056</v>
      </c>
      <c r="FR282" s="19" t="n">
        <f aca="false">(DX282+DY282)/AL282*60</f>
        <v>100.74318744839</v>
      </c>
      <c r="FS282" s="22"/>
      <c r="FT282" s="22"/>
      <c r="FU282" s="22"/>
      <c r="FV282" s="22"/>
      <c r="FW282" s="17" t="s">
        <v>270</v>
      </c>
      <c r="FX282" s="23" t="n">
        <v>925000</v>
      </c>
      <c r="FY282" s="23" t="n">
        <v>925000</v>
      </c>
      <c r="FZ282" s="8" t="n">
        <v>3</v>
      </c>
      <c r="GA282" s="8" t="n">
        <v>0</v>
      </c>
      <c r="GB282" s="8" t="n">
        <v>0</v>
      </c>
      <c r="GC282" s="8" t="n">
        <v>0</v>
      </c>
      <c r="GD282" s="8" t="n">
        <v>0</v>
      </c>
      <c r="GE282" s="8" t="n">
        <v>0</v>
      </c>
      <c r="GF282" s="8" t="n">
        <v>3</v>
      </c>
      <c r="GG282" s="8" t="n">
        <v>36</v>
      </c>
      <c r="GH282" s="8" t="n">
        <v>-0.1</v>
      </c>
      <c r="GI282" s="8" t="n">
        <v>0</v>
      </c>
      <c r="GJ282" s="8" t="n">
        <v>-0.1</v>
      </c>
      <c r="GK282" s="8" t="n">
        <f aca="false">Z282-AH282/10</f>
        <v>0</v>
      </c>
      <c r="GL282" s="22"/>
      <c r="GM282" s="22"/>
      <c r="GN282" s="22"/>
      <c r="GO282" s="22"/>
      <c r="GP282" s="22"/>
    </row>
    <row r="283" customFormat="false" ht="13.65" hidden="false" customHeight="true" outlineLevel="0" collapsed="false">
      <c r="A283" s="16" t="n">
        <v>34670</v>
      </c>
      <c r="B283" s="17" t="s">
        <v>1546</v>
      </c>
      <c r="C283" s="22"/>
      <c r="D283" s="17" t="s">
        <v>321</v>
      </c>
      <c r="E283" s="17" t="s">
        <v>321</v>
      </c>
      <c r="F283" s="8" t="n">
        <v>73</v>
      </c>
      <c r="G283" s="8" t="n">
        <v>192</v>
      </c>
      <c r="H283" s="8" t="n">
        <v>2013</v>
      </c>
      <c r="I283" s="8" t="n">
        <v>1</v>
      </c>
      <c r="J283" s="8" t="n">
        <v>5</v>
      </c>
      <c r="K283" s="17" t="s">
        <v>273</v>
      </c>
      <c r="L283" s="8" t="n">
        <v>2013</v>
      </c>
      <c r="M283" s="8" t="n">
        <v>23</v>
      </c>
      <c r="N283" s="8" t="n">
        <v>5</v>
      </c>
      <c r="O283" s="8" t="n">
        <v>8477496</v>
      </c>
      <c r="P283" s="17" t="s">
        <v>1547</v>
      </c>
      <c r="Q283" s="17" t="s">
        <v>1548</v>
      </c>
      <c r="R283" s="17" t="s">
        <v>640</v>
      </c>
      <c r="S283" s="17" t="s">
        <v>1549</v>
      </c>
      <c r="T283" s="17" t="s">
        <v>313</v>
      </c>
      <c r="U283" s="17" t="s">
        <v>902</v>
      </c>
      <c r="V283" s="8" t="n">
        <v>81</v>
      </c>
      <c r="W283" s="8" t="n">
        <v>16</v>
      </c>
      <c r="X283" s="8" t="n">
        <v>28</v>
      </c>
      <c r="Y283" s="8" t="n">
        <v>18</v>
      </c>
      <c r="Z283" s="8" t="n">
        <v>44</v>
      </c>
      <c r="AA283" s="8" t="n">
        <v>6</v>
      </c>
      <c r="AB283" s="8" t="n">
        <v>21</v>
      </c>
      <c r="AC283" s="18" t="n">
        <f aca="false">Z283/V283</f>
        <v>0.54320987654321</v>
      </c>
      <c r="AD283" s="19" t="n">
        <f aca="false">IF(FZ283&gt;V283,Z283-V283*(GC283-Z283)/(FZ283-V283),0)</f>
        <v>4.19112627986348</v>
      </c>
      <c r="AE283" s="19" t="n">
        <v>16.098</v>
      </c>
      <c r="AF283" s="8" t="n">
        <v>-8</v>
      </c>
      <c r="AG283" s="8" t="n">
        <v>4.1</v>
      </c>
      <c r="AH283" s="8" t="n">
        <v>18</v>
      </c>
      <c r="AI283" s="8" t="n">
        <v>1924</v>
      </c>
      <c r="AJ283" s="8" t="n">
        <v>86959</v>
      </c>
      <c r="AK283" s="19" t="n">
        <v>1449.3166666667</v>
      </c>
      <c r="AL283" s="8" t="n">
        <v>1449.32</v>
      </c>
      <c r="AM283" s="8" t="n">
        <v>1449</v>
      </c>
      <c r="AN283" s="18" t="n">
        <f aca="false">AJ283/60/V283</f>
        <v>17.8927983539095</v>
      </c>
      <c r="AO283" s="8" t="n">
        <v>29.57</v>
      </c>
      <c r="AP283" s="12" t="n">
        <f aca="false">IF(EF283&gt;0,Z283/EF283,0)</f>
        <v>0.578947368421053</v>
      </c>
      <c r="AQ283" s="8" t="n">
        <v>267</v>
      </c>
      <c r="AR283" s="8" t="n">
        <v>267</v>
      </c>
      <c r="AS283" s="8" t="n">
        <v>267</v>
      </c>
      <c r="AT283" s="8" t="n">
        <v>217</v>
      </c>
      <c r="AU283" s="8" t="n">
        <v>217</v>
      </c>
      <c r="AV283" s="8" t="n">
        <v>153</v>
      </c>
      <c r="AW283" s="8" t="n">
        <v>167</v>
      </c>
      <c r="AX283" s="8" t="n">
        <v>95</v>
      </c>
      <c r="AY283" s="8" t="n">
        <v>8</v>
      </c>
      <c r="AZ283" s="8" t="n">
        <v>22</v>
      </c>
      <c r="BA283" s="8" t="n">
        <f aca="false">AY283+AZ283</f>
        <v>30</v>
      </c>
      <c r="BB283" s="8" t="n">
        <v>21.64</v>
      </c>
      <c r="BC283" s="8" t="n">
        <v>26.0588</v>
      </c>
      <c r="BD283" s="19" t="n">
        <v>415.6</v>
      </c>
      <c r="BE283" s="19" t="n">
        <v>17.2053496475346</v>
      </c>
      <c r="BF283" s="19" t="n">
        <f aca="false">AQ283+BD283</f>
        <v>682.6</v>
      </c>
      <c r="BG283" s="19" t="n">
        <f aca="false">IF(AL283&gt;0,BF283/AL283*60,0)</f>
        <v>28.2587696298954</v>
      </c>
      <c r="BH283" s="8" t="n">
        <v>617</v>
      </c>
      <c r="BI283" s="8" t="n">
        <v>418</v>
      </c>
      <c r="BJ283" s="8" t="n">
        <v>405</v>
      </c>
      <c r="BK283" s="12" t="n">
        <f aca="false">BH283/(BH283+BJ283)</f>
        <v>0.603718199608611</v>
      </c>
      <c r="BL283" s="8" t="n">
        <v>98</v>
      </c>
      <c r="BM283" s="8" t="n">
        <v>98</v>
      </c>
      <c r="BN283" s="8" t="n">
        <v>84</v>
      </c>
      <c r="BO283" s="8" t="n">
        <f aca="false">BM283-BN283</f>
        <v>14</v>
      </c>
      <c r="BP283" s="8" t="n">
        <v>64</v>
      </c>
      <c r="BQ283" s="8" t="n">
        <v>34</v>
      </c>
      <c r="BR283" s="8" t="n">
        <v>48</v>
      </c>
      <c r="BS283" s="8" t="n">
        <v>41</v>
      </c>
      <c r="BT283" s="12" t="n">
        <f aca="false">BS283/(EA283+BS283)</f>
        <v>0.0407554671968191</v>
      </c>
      <c r="BU283" s="8" t="n">
        <v>432</v>
      </c>
      <c r="BV283" s="8" t="n">
        <v>361</v>
      </c>
      <c r="BW283" s="12" t="n">
        <f aca="false">IF(BU283+BV283&gt;0,BU283/(BU283+BV283),0)</f>
        <v>0.544766708701135</v>
      </c>
      <c r="BX283" s="8" t="n">
        <v>137</v>
      </c>
      <c r="BY283" s="8" t="n">
        <v>109</v>
      </c>
      <c r="BZ283" s="8" t="n">
        <v>130</v>
      </c>
      <c r="CA283" s="8" t="n">
        <v>113</v>
      </c>
      <c r="CB283" s="8" t="n">
        <v>165</v>
      </c>
      <c r="CC283" s="8" t="n">
        <v>139</v>
      </c>
      <c r="CD283" s="8" t="n">
        <v>132</v>
      </c>
      <c r="CE283" s="8" t="n">
        <v>113</v>
      </c>
      <c r="CF283" s="8" t="n">
        <v>128</v>
      </c>
      <c r="CG283" s="8" t="n">
        <v>111</v>
      </c>
      <c r="CH283" s="8" t="n">
        <v>266</v>
      </c>
      <c r="CI283" s="8" t="n">
        <v>218</v>
      </c>
      <c r="CJ283" s="8" t="n">
        <v>0</v>
      </c>
      <c r="CK283" s="8" t="n">
        <v>1</v>
      </c>
      <c r="CL283" s="8" t="n">
        <v>3</v>
      </c>
      <c r="CM283" s="8" t="n">
        <v>4</v>
      </c>
      <c r="CN283" s="8" t="n">
        <v>0</v>
      </c>
      <c r="CO283" s="8" t="n">
        <v>0</v>
      </c>
      <c r="CP283" s="8" t="n">
        <v>0</v>
      </c>
      <c r="CQ283" s="8" t="n">
        <v>1</v>
      </c>
      <c r="CR283" s="8" t="n">
        <v>0</v>
      </c>
      <c r="CS283" s="8" t="n">
        <v>0</v>
      </c>
      <c r="CT283" s="8" t="n">
        <v>3</v>
      </c>
      <c r="CU283" s="8" t="n">
        <v>4</v>
      </c>
      <c r="CV283" s="8" t="n">
        <v>0</v>
      </c>
      <c r="CW283" s="8" t="n">
        <v>8</v>
      </c>
      <c r="CX283" s="8" t="n">
        <v>0</v>
      </c>
      <c r="CY283" s="8" t="n">
        <v>2</v>
      </c>
      <c r="CZ283" s="8" t="n">
        <v>6</v>
      </c>
      <c r="DA283" s="8" t="n">
        <v>56</v>
      </c>
      <c r="DB283" s="8" t="n">
        <v>5</v>
      </c>
      <c r="DC283" s="8" t="n">
        <v>8</v>
      </c>
      <c r="DD283" s="8" t="n">
        <v>6</v>
      </c>
      <c r="DE283" s="8" t="n">
        <v>40</v>
      </c>
      <c r="DF283" s="8" t="n">
        <v>19</v>
      </c>
      <c r="DG283" s="8" t="n">
        <v>0</v>
      </c>
      <c r="DH283" s="8" t="n">
        <v>75</v>
      </c>
      <c r="DI283" s="8" t="n">
        <v>9</v>
      </c>
      <c r="DJ283" s="8" t="n">
        <v>13</v>
      </c>
      <c r="DK283" s="8" t="n">
        <v>9</v>
      </c>
      <c r="DL283" s="8" t="n">
        <v>9</v>
      </c>
      <c r="DM283" s="8" t="n">
        <v>0</v>
      </c>
      <c r="DN283" s="8" t="n">
        <v>10</v>
      </c>
      <c r="DO283" s="8" t="n">
        <v>10</v>
      </c>
      <c r="DP283" s="8" t="n">
        <v>0</v>
      </c>
      <c r="DQ283" s="8" t="n">
        <f aca="false">DJ283-DI283</f>
        <v>4</v>
      </c>
      <c r="DR283" s="19" t="n">
        <v>1.059</v>
      </c>
      <c r="DS283" s="8" t="n">
        <v>9</v>
      </c>
      <c r="DT283" s="8" t="n">
        <v>0</v>
      </c>
      <c r="DU283" s="8" t="n">
        <v>0</v>
      </c>
      <c r="DV283" s="8" t="n">
        <v>0</v>
      </c>
      <c r="DW283" s="8" t="n">
        <v>0</v>
      </c>
      <c r="DX283" s="8" t="n">
        <v>1643</v>
      </c>
      <c r="DY283" s="8" t="n">
        <v>1269</v>
      </c>
      <c r="DZ283" s="8" t="n">
        <v>1224</v>
      </c>
      <c r="EA283" s="8" t="n">
        <v>965</v>
      </c>
      <c r="EB283" s="8" t="n">
        <v>870</v>
      </c>
      <c r="EC283" s="8" t="n">
        <v>692</v>
      </c>
      <c r="ED283" s="8" t="n">
        <v>88.56</v>
      </c>
      <c r="EE283" s="8" t="n">
        <v>70.15</v>
      </c>
      <c r="EF283" s="8" t="n">
        <v>76</v>
      </c>
      <c r="EG283" s="8" t="n">
        <v>74</v>
      </c>
      <c r="EH283" s="12" t="n">
        <f aca="false">EF283/EB283</f>
        <v>0.0873563218390805</v>
      </c>
      <c r="EI283" s="20" t="n">
        <f aca="false">1-EG283/EC283</f>
        <v>0.893063583815029</v>
      </c>
      <c r="EJ283" s="21" t="n">
        <f aca="false">EH283+EI283</f>
        <v>0.980419905654109</v>
      </c>
      <c r="EK283" s="8" t="n">
        <v>1645</v>
      </c>
      <c r="EL283" s="8" t="n">
        <v>1267</v>
      </c>
      <c r="EM283" s="8" t="n">
        <v>1225</v>
      </c>
      <c r="EN283" s="8" t="n">
        <v>961</v>
      </c>
      <c r="EO283" s="8" t="n">
        <v>870</v>
      </c>
      <c r="EP283" s="8" t="n">
        <v>688</v>
      </c>
      <c r="EQ283" s="8" t="n">
        <v>76</v>
      </c>
      <c r="ER283" s="8" t="n">
        <v>74</v>
      </c>
      <c r="ES283" s="8" t="n">
        <v>824</v>
      </c>
      <c r="ET283" s="8" t="n">
        <v>623</v>
      </c>
      <c r="EU283" s="8" t="n">
        <v>324</v>
      </c>
      <c r="EV283" s="8" t="n">
        <v>257</v>
      </c>
      <c r="EW283" s="8" t="n">
        <v>42</v>
      </c>
      <c r="EX283" s="8" t="n">
        <v>29</v>
      </c>
      <c r="EY283" s="8" t="n">
        <v>64</v>
      </c>
      <c r="EZ283" s="8" t="n">
        <v>69</v>
      </c>
      <c r="FA283" s="8" t="n">
        <v>2.1</v>
      </c>
      <c r="FB283" s="8" t="n">
        <v>1.5</v>
      </c>
      <c r="FC283" s="8" t="n">
        <v>3.6</v>
      </c>
      <c r="FD283" s="19" t="n">
        <v>49.63</v>
      </c>
      <c r="FE283" s="18" t="n">
        <f aca="false">FD283/V283</f>
        <v>0.612716049382716</v>
      </c>
      <c r="FF283" s="8" t="n">
        <v>4.4314</v>
      </c>
      <c r="FG283" s="8" t="n">
        <v>0.74</v>
      </c>
      <c r="FH283" s="8" t="n">
        <v>0.09</v>
      </c>
      <c r="FI283" s="8" t="n">
        <v>0.83</v>
      </c>
      <c r="FJ283" s="22"/>
      <c r="FK283" s="22"/>
      <c r="FL283" s="22"/>
      <c r="FM283" s="8" t="n">
        <f aca="false">BL283+BS283+AH283+DT283</f>
        <v>157</v>
      </c>
      <c r="FN283" s="19" t="n">
        <f aca="false">IF(DS283&gt;0,(BL283+BR283)/DS283,0)</f>
        <v>16.2222222222222</v>
      </c>
      <c r="FO283" s="12" t="n">
        <v>0.0775001477</v>
      </c>
      <c r="FP283" s="19" t="n">
        <f aca="false">Z283-AH283/10</f>
        <v>42.2</v>
      </c>
      <c r="FQ283" s="19" t="n">
        <f aca="false">Z283+DR283/5</f>
        <v>44.2118</v>
      </c>
      <c r="FR283" s="19" t="n">
        <f aca="false">(DX283+DY283)/AL283*60</f>
        <v>120.553086964922</v>
      </c>
      <c r="FS283" s="8" t="n">
        <v>4</v>
      </c>
      <c r="FT283" s="17" t="s">
        <v>352</v>
      </c>
      <c r="FU283" s="8" t="n">
        <v>195</v>
      </c>
      <c r="FV283" s="22"/>
      <c r="FW283" s="17" t="s">
        <v>270</v>
      </c>
      <c r="FX283" s="23" t="n">
        <v>2900000</v>
      </c>
      <c r="FY283" s="23" t="n">
        <v>2700000</v>
      </c>
      <c r="FZ283" s="8" t="n">
        <v>374</v>
      </c>
      <c r="GA283" s="8" t="n">
        <v>64</v>
      </c>
      <c r="GB283" s="8" t="n">
        <v>124</v>
      </c>
      <c r="GC283" s="8" t="n">
        <v>188</v>
      </c>
      <c r="GD283" s="8" t="n">
        <v>-70</v>
      </c>
      <c r="GE283" s="8" t="n">
        <v>76</v>
      </c>
      <c r="GF283" s="8" t="n">
        <v>720</v>
      </c>
      <c r="GG283" s="8" t="n">
        <v>6416</v>
      </c>
      <c r="GH283" s="8" t="n">
        <v>9.7</v>
      </c>
      <c r="GI283" s="8" t="n">
        <v>5.8</v>
      </c>
      <c r="GJ283" s="8" t="n">
        <v>15.5</v>
      </c>
      <c r="GK283" s="8" t="n">
        <f aca="false">Z283-AH283/10</f>
        <v>42.2</v>
      </c>
      <c r="GL283" s="22"/>
      <c r="GM283" s="22"/>
      <c r="GN283" s="22"/>
      <c r="GO283" s="22"/>
      <c r="GP283" s="22"/>
    </row>
    <row r="284" customFormat="false" ht="13.65" hidden="false" customHeight="true" outlineLevel="0" collapsed="false">
      <c r="A284" s="16" t="n">
        <v>31297</v>
      </c>
      <c r="B284" s="17" t="s">
        <v>959</v>
      </c>
      <c r="C284" s="17" t="s">
        <v>435</v>
      </c>
      <c r="D284" s="17" t="s">
        <v>262</v>
      </c>
      <c r="E284" s="17" t="s">
        <v>262</v>
      </c>
      <c r="F284" s="8" t="n">
        <v>76</v>
      </c>
      <c r="G284" s="8" t="n">
        <v>208</v>
      </c>
      <c r="H284" s="8" t="n">
        <v>2003</v>
      </c>
      <c r="I284" s="8" t="n">
        <v>1</v>
      </c>
      <c r="J284" s="8" t="n">
        <v>18</v>
      </c>
      <c r="K284" s="17" t="s">
        <v>273</v>
      </c>
      <c r="L284" s="8" t="n">
        <v>2005</v>
      </c>
      <c r="M284" s="8" t="n">
        <v>32</v>
      </c>
      <c r="N284" s="8" t="n">
        <v>13</v>
      </c>
      <c r="O284" s="8" t="n">
        <v>8470611</v>
      </c>
      <c r="P284" s="17" t="s">
        <v>1550</v>
      </c>
      <c r="Q284" s="17" t="s">
        <v>1551</v>
      </c>
      <c r="R284" s="17" t="s">
        <v>1552</v>
      </c>
      <c r="S284" s="17" t="s">
        <v>1553</v>
      </c>
      <c r="T284" s="17" t="s">
        <v>313</v>
      </c>
      <c r="U284" s="17" t="s">
        <v>1554</v>
      </c>
      <c r="V284" s="8" t="n">
        <v>18</v>
      </c>
      <c r="W284" s="8" t="n">
        <v>3</v>
      </c>
      <c r="X284" s="8" t="n">
        <v>1</v>
      </c>
      <c r="Y284" s="8" t="n">
        <v>1</v>
      </c>
      <c r="Z284" s="8" t="n">
        <v>4</v>
      </c>
      <c r="AA284" s="8" t="n">
        <v>0</v>
      </c>
      <c r="AB284" s="8" t="n">
        <v>0</v>
      </c>
      <c r="AC284" s="18" t="n">
        <f aca="false">Z284/V284</f>
        <v>0.222222222222222</v>
      </c>
      <c r="AD284" s="19" t="n">
        <f aca="false">IF(FZ284&gt;V284,Z284-V284*(GC284-Z284)/(FZ284-V284),0)</f>
        <v>-2.46975088967972</v>
      </c>
      <c r="AE284" s="19" t="n">
        <v>1.784</v>
      </c>
      <c r="AF284" s="8" t="n">
        <v>6</v>
      </c>
      <c r="AG284" s="8" t="n">
        <v>0.8</v>
      </c>
      <c r="AH284" s="8" t="n">
        <v>2</v>
      </c>
      <c r="AI284" s="8" t="n">
        <v>329</v>
      </c>
      <c r="AJ284" s="8" t="n">
        <v>12724</v>
      </c>
      <c r="AK284" s="19" t="n">
        <v>212.06666666667</v>
      </c>
      <c r="AL284" s="8" t="n">
        <v>212.07</v>
      </c>
      <c r="AM284" s="8" t="n">
        <v>212</v>
      </c>
      <c r="AN284" s="18" t="n">
        <f aca="false">AJ284/60/V284</f>
        <v>11.7814814814815</v>
      </c>
      <c r="AO284" s="8" t="n">
        <v>19.85</v>
      </c>
      <c r="AP284" s="12" t="n">
        <f aca="false">IF(EF284&gt;0,Z284/EF284,0)</f>
        <v>0.307692307692308</v>
      </c>
      <c r="AQ284" s="8" t="n">
        <v>39</v>
      </c>
      <c r="AR284" s="8" t="n">
        <v>39</v>
      </c>
      <c r="AS284" s="8" t="n">
        <v>39</v>
      </c>
      <c r="AT284" s="8" t="n">
        <v>34</v>
      </c>
      <c r="AU284" s="8" t="n">
        <v>34</v>
      </c>
      <c r="AV284" s="8" t="n">
        <v>27</v>
      </c>
      <c r="AW284" s="8" t="n">
        <v>25</v>
      </c>
      <c r="AX284" s="8" t="n">
        <v>19</v>
      </c>
      <c r="AY284" s="8" t="n">
        <v>2</v>
      </c>
      <c r="AZ284" s="8" t="n">
        <v>2</v>
      </c>
      <c r="BA284" s="8" t="n">
        <f aca="false">AY284+AZ284</f>
        <v>4</v>
      </c>
      <c r="BB284" s="8" t="n">
        <v>3.14</v>
      </c>
      <c r="BC284" s="8" t="n">
        <v>29.4074</v>
      </c>
      <c r="BD284" s="19" t="n">
        <v>0</v>
      </c>
      <c r="BE284" s="19" t="n">
        <v>0</v>
      </c>
      <c r="BF284" s="19" t="n">
        <f aca="false">AQ284+BD284</f>
        <v>39</v>
      </c>
      <c r="BG284" s="19" t="n">
        <f aca="false">IF(AL284&gt;0,BF284/AL284*60,0)</f>
        <v>11.0340925166219</v>
      </c>
      <c r="BH284" s="8" t="n">
        <v>52</v>
      </c>
      <c r="BI284" s="8" t="n">
        <v>72</v>
      </c>
      <c r="BJ284" s="8" t="n">
        <v>102</v>
      </c>
      <c r="BK284" s="12" t="n">
        <f aca="false">BH284/(BH284+BJ284)</f>
        <v>0.337662337662338</v>
      </c>
      <c r="BL284" s="8" t="n">
        <v>24</v>
      </c>
      <c r="BM284" s="8" t="n">
        <v>24</v>
      </c>
      <c r="BN284" s="8" t="n">
        <v>10</v>
      </c>
      <c r="BO284" s="8" t="n">
        <f aca="false">BM284-BN284</f>
        <v>14</v>
      </c>
      <c r="BP284" s="8" t="n">
        <v>7</v>
      </c>
      <c r="BQ284" s="8" t="n">
        <v>4</v>
      </c>
      <c r="BR284" s="8" t="n">
        <v>6</v>
      </c>
      <c r="BS284" s="8" t="n">
        <v>14</v>
      </c>
      <c r="BT284" s="12" t="n">
        <f aca="false">BS284/(EA284+BS284)</f>
        <v>0.0927152317880795</v>
      </c>
      <c r="BU284" s="8" t="n">
        <v>66</v>
      </c>
      <c r="BV284" s="8" t="n">
        <v>73</v>
      </c>
      <c r="BW284" s="12" t="n">
        <f aca="false">IF(BU284+BV284&gt;0,BU284/(BU284+BV284),0)</f>
        <v>0.474820143884892</v>
      </c>
      <c r="BX284" s="8" t="n">
        <v>28</v>
      </c>
      <c r="BY284" s="8" t="n">
        <v>35</v>
      </c>
      <c r="BZ284" s="8" t="n">
        <v>23</v>
      </c>
      <c r="CA284" s="8" t="n">
        <v>22</v>
      </c>
      <c r="CB284" s="8" t="n">
        <v>15</v>
      </c>
      <c r="CC284" s="8" t="n">
        <v>16</v>
      </c>
      <c r="CD284" s="8" t="n">
        <v>20</v>
      </c>
      <c r="CE284" s="8" t="n">
        <v>26</v>
      </c>
      <c r="CF284" s="8" t="n">
        <v>26</v>
      </c>
      <c r="CG284" s="8" t="n">
        <v>23</v>
      </c>
      <c r="CH284" s="8" t="n">
        <v>35</v>
      </c>
      <c r="CI284" s="8" t="n">
        <v>37</v>
      </c>
      <c r="CJ284" s="8" t="n">
        <v>0</v>
      </c>
      <c r="CK284" s="8" t="n">
        <v>0</v>
      </c>
      <c r="CL284" s="8" t="n">
        <v>1</v>
      </c>
      <c r="CM284" s="8" t="n">
        <v>0</v>
      </c>
      <c r="CN284" s="8" t="n">
        <v>1</v>
      </c>
      <c r="CO284" s="8" t="n">
        <v>0</v>
      </c>
      <c r="CP284" s="8" t="n">
        <v>0</v>
      </c>
      <c r="CQ284" s="8" t="n">
        <v>0</v>
      </c>
      <c r="CR284" s="8" t="n">
        <v>1</v>
      </c>
      <c r="CS284" s="8" t="n">
        <v>0</v>
      </c>
      <c r="CT284" s="8" t="n">
        <v>0</v>
      </c>
      <c r="CU284" s="8" t="n">
        <v>0</v>
      </c>
      <c r="CV284" s="8" t="n">
        <v>0</v>
      </c>
      <c r="CW284" s="8" t="n">
        <v>2</v>
      </c>
      <c r="CX284" s="8" t="n">
        <v>0</v>
      </c>
      <c r="CY284" s="8" t="n">
        <v>0</v>
      </c>
      <c r="CZ284" s="8" t="n">
        <v>0</v>
      </c>
      <c r="DA284" s="8" t="n">
        <v>7</v>
      </c>
      <c r="DB284" s="8" t="n">
        <v>3</v>
      </c>
      <c r="DC284" s="8" t="n">
        <v>2</v>
      </c>
      <c r="DD284" s="8" t="n">
        <v>1</v>
      </c>
      <c r="DE284" s="8" t="n">
        <v>2</v>
      </c>
      <c r="DF284" s="8" t="n">
        <v>2</v>
      </c>
      <c r="DG284" s="8" t="n">
        <v>1</v>
      </c>
      <c r="DH284" s="8" t="n">
        <v>16</v>
      </c>
      <c r="DI284" s="8" t="n">
        <v>1</v>
      </c>
      <c r="DJ284" s="8" t="n">
        <v>1</v>
      </c>
      <c r="DK284" s="8" t="n">
        <v>1</v>
      </c>
      <c r="DL284" s="8" t="n">
        <v>1</v>
      </c>
      <c r="DM284" s="8" t="n">
        <v>0</v>
      </c>
      <c r="DN284" s="8" t="n">
        <v>1</v>
      </c>
      <c r="DO284" s="8" t="n">
        <v>1</v>
      </c>
      <c r="DP284" s="8" t="n">
        <v>0</v>
      </c>
      <c r="DQ284" s="8" t="n">
        <f aca="false">DJ284-DI284</f>
        <v>0</v>
      </c>
      <c r="DR284" s="19" t="n">
        <v>-1.337</v>
      </c>
      <c r="DS284" s="8" t="n">
        <v>1</v>
      </c>
      <c r="DT284" s="8" t="n">
        <v>0</v>
      </c>
      <c r="DU284" s="8" t="n">
        <v>0</v>
      </c>
      <c r="DV284" s="8" t="n">
        <v>0</v>
      </c>
      <c r="DW284" s="8" t="n">
        <v>0</v>
      </c>
      <c r="DX284" s="8" t="n">
        <v>183</v>
      </c>
      <c r="DY284" s="8" t="n">
        <v>212</v>
      </c>
      <c r="DZ284" s="8" t="n">
        <v>136</v>
      </c>
      <c r="EA284" s="8" t="n">
        <v>137</v>
      </c>
      <c r="EB284" s="8" t="n">
        <v>91</v>
      </c>
      <c r="EC284" s="8" t="n">
        <v>94</v>
      </c>
      <c r="ED284" s="8" t="n">
        <v>9.37</v>
      </c>
      <c r="EE284" s="8" t="n">
        <v>7.7</v>
      </c>
      <c r="EF284" s="8" t="n">
        <v>13</v>
      </c>
      <c r="EG284" s="8" t="n">
        <v>9</v>
      </c>
      <c r="EH284" s="12" t="n">
        <f aca="false">EF284/EB284</f>
        <v>0.142857142857143</v>
      </c>
      <c r="EI284" s="20" t="n">
        <f aca="false">1-EG284/EC284</f>
        <v>0.904255319148936</v>
      </c>
      <c r="EJ284" s="21" t="n">
        <f aca="false">EH284+EI284</f>
        <v>1.04711246200608</v>
      </c>
      <c r="EK284" s="8" t="n">
        <v>182</v>
      </c>
      <c r="EL284" s="8" t="n">
        <v>215</v>
      </c>
      <c r="EM284" s="8" t="n">
        <v>136</v>
      </c>
      <c r="EN284" s="8" t="n">
        <v>140</v>
      </c>
      <c r="EO284" s="8" t="n">
        <v>91</v>
      </c>
      <c r="EP284" s="8" t="n">
        <v>96</v>
      </c>
      <c r="EQ284" s="8" t="n">
        <v>13</v>
      </c>
      <c r="ER284" s="8" t="n">
        <v>9</v>
      </c>
      <c r="ES284" s="8" t="n">
        <v>76</v>
      </c>
      <c r="ET284" s="8" t="n">
        <v>81</v>
      </c>
      <c r="EU284" s="8" t="n">
        <v>40</v>
      </c>
      <c r="EV284" s="8" t="n">
        <v>26</v>
      </c>
      <c r="EW284" s="8" t="n">
        <v>5</v>
      </c>
      <c r="EX284" s="8" t="n">
        <v>5</v>
      </c>
      <c r="EY284" s="8" t="n">
        <v>9</v>
      </c>
      <c r="EZ284" s="8" t="n">
        <v>7</v>
      </c>
      <c r="FA284" s="8" t="n">
        <v>0.1</v>
      </c>
      <c r="FB284" s="8" t="n">
        <v>0.5</v>
      </c>
      <c r="FC284" s="8" t="n">
        <v>0.6</v>
      </c>
      <c r="FD284" s="19" t="n">
        <v>6.16</v>
      </c>
      <c r="FE284" s="18" t="n">
        <f aca="false">FD284/V284</f>
        <v>0.342222222222222</v>
      </c>
      <c r="FF284" s="8" t="n">
        <v>0.319</v>
      </c>
      <c r="FG284" s="8" t="n">
        <v>-0.02</v>
      </c>
      <c r="FH284" s="8" t="n">
        <v>0.03</v>
      </c>
      <c r="FI284" s="8" t="n">
        <v>0.01</v>
      </c>
      <c r="FJ284" s="22"/>
      <c r="FK284" s="22"/>
      <c r="FL284" s="22"/>
      <c r="FM284" s="8" t="n">
        <f aca="false">BL284+BS284+AH284+DT284</f>
        <v>40</v>
      </c>
      <c r="FN284" s="19" t="n">
        <f aca="false">IF(DS284&gt;0,(BL284+BR284)/DS284,0)</f>
        <v>30</v>
      </c>
      <c r="FO284" s="12" t="n">
        <v>0.0720140515</v>
      </c>
      <c r="FP284" s="19" t="n">
        <f aca="false">Z284-AH284/10</f>
        <v>3.8</v>
      </c>
      <c r="FQ284" s="19" t="n">
        <f aca="false">Z284+DR284/5</f>
        <v>3.7326</v>
      </c>
      <c r="FR284" s="19" t="n">
        <f aca="false">(DX284+DY284)/AL284*60</f>
        <v>111.755552411939</v>
      </c>
      <c r="FS284" s="8" t="n">
        <v>11</v>
      </c>
      <c r="FT284" s="17" t="s">
        <v>307</v>
      </c>
      <c r="FU284" s="8" t="n">
        <v>366</v>
      </c>
      <c r="FV284" s="17" t="s">
        <v>255</v>
      </c>
      <c r="FW284" s="17" t="s">
        <v>280</v>
      </c>
      <c r="FX284" s="23" t="n">
        <v>2000000</v>
      </c>
      <c r="FY284" s="23" t="n">
        <v>2000000</v>
      </c>
      <c r="FZ284" s="8" t="n">
        <v>580</v>
      </c>
      <c r="GA284" s="8" t="n">
        <v>106</v>
      </c>
      <c r="GB284" s="8" t="n">
        <v>100</v>
      </c>
      <c r="GC284" s="8" t="n">
        <v>206</v>
      </c>
      <c r="GD284" s="8" t="n">
        <v>57</v>
      </c>
      <c r="GE284" s="8" t="n">
        <v>187</v>
      </c>
      <c r="GF284" s="8" t="n">
        <v>1042</v>
      </c>
      <c r="GG284" s="8" t="n">
        <v>7220</v>
      </c>
      <c r="GH284" s="8" t="n">
        <v>13.9</v>
      </c>
      <c r="GI284" s="8" t="n">
        <v>9.2</v>
      </c>
      <c r="GJ284" s="8" t="n">
        <v>23.1</v>
      </c>
      <c r="GK284" s="8" t="n">
        <f aca="false">Z284-AH284/10</f>
        <v>3.8</v>
      </c>
      <c r="GL284" s="22"/>
      <c r="GM284" s="22"/>
      <c r="GN284" s="22"/>
      <c r="GO284" s="22"/>
      <c r="GP284" s="22"/>
    </row>
    <row r="285" customFormat="false" ht="13.65" hidden="false" customHeight="true" outlineLevel="0" collapsed="false">
      <c r="A285" s="16" t="n">
        <v>32247</v>
      </c>
      <c r="B285" s="17" t="s">
        <v>836</v>
      </c>
      <c r="C285" s="17" t="s">
        <v>27</v>
      </c>
      <c r="D285" s="17" t="s">
        <v>262</v>
      </c>
      <c r="E285" s="17" t="s">
        <v>262</v>
      </c>
      <c r="F285" s="8" t="n">
        <v>76</v>
      </c>
      <c r="G285" s="8" t="n">
        <v>222</v>
      </c>
      <c r="H285" s="8" t="n">
        <v>2006</v>
      </c>
      <c r="I285" s="8" t="n">
        <v>3</v>
      </c>
      <c r="J285" s="8" t="n">
        <v>68</v>
      </c>
      <c r="K285" s="17" t="s">
        <v>273</v>
      </c>
      <c r="L285" s="8" t="n">
        <v>2012</v>
      </c>
      <c r="M285" s="8" t="n">
        <v>29</v>
      </c>
      <c r="N285" s="8" t="n">
        <v>6</v>
      </c>
      <c r="O285" s="8" t="n">
        <v>8473468</v>
      </c>
      <c r="P285" s="17" t="s">
        <v>1555</v>
      </c>
      <c r="Q285" s="17" t="s">
        <v>1556</v>
      </c>
      <c r="R285" s="17" t="s">
        <v>1557</v>
      </c>
      <c r="S285" s="17" t="s">
        <v>1553</v>
      </c>
      <c r="T285" s="17" t="s">
        <v>278</v>
      </c>
      <c r="U285" s="17" t="s">
        <v>325</v>
      </c>
      <c r="V285" s="8" t="n">
        <v>21</v>
      </c>
      <c r="W285" s="8" t="n">
        <v>0</v>
      </c>
      <c r="X285" s="8" t="n">
        <v>2</v>
      </c>
      <c r="Y285" s="8" t="n">
        <v>2</v>
      </c>
      <c r="Z285" s="8" t="n">
        <v>2</v>
      </c>
      <c r="AA285" s="8" t="n">
        <v>27</v>
      </c>
      <c r="AB285" s="8" t="n">
        <v>106</v>
      </c>
      <c r="AC285" s="18" t="n">
        <f aca="false">Z285/V285</f>
        <v>0.0952380952380952</v>
      </c>
      <c r="AD285" s="19" t="n">
        <f aca="false">IF(FZ285&gt;V285,Z285-V285*(GC285-Z285)/(FZ285-V285),0)</f>
        <v>-1.33720930232558</v>
      </c>
      <c r="AE285" s="19" t="n">
        <v>0.601</v>
      </c>
      <c r="AF285" s="8" t="n">
        <v>4</v>
      </c>
      <c r="AG285" s="8" t="n">
        <v>0.1</v>
      </c>
      <c r="AH285" s="8" t="n">
        <v>31</v>
      </c>
      <c r="AI285" s="8" t="n">
        <v>450</v>
      </c>
      <c r="AJ285" s="8" t="n">
        <v>18564</v>
      </c>
      <c r="AK285" s="19" t="n">
        <v>309.4</v>
      </c>
      <c r="AL285" s="8" t="n">
        <v>310.3</v>
      </c>
      <c r="AM285" s="8" t="n">
        <v>309</v>
      </c>
      <c r="AN285" s="18" t="n">
        <f aca="false">AJ285/60/V285</f>
        <v>14.7333333333333</v>
      </c>
      <c r="AO285" s="8" t="n">
        <v>24.93</v>
      </c>
      <c r="AP285" s="12" t="n">
        <f aca="false">IF(EF285&gt;0,Z285/EF285,0)</f>
        <v>0.117647058823529</v>
      </c>
      <c r="AQ285" s="8" t="n">
        <v>57</v>
      </c>
      <c r="AR285" s="8" t="n">
        <v>57</v>
      </c>
      <c r="AS285" s="8" t="n">
        <v>57</v>
      </c>
      <c r="AT285" s="8" t="n">
        <v>34</v>
      </c>
      <c r="AU285" s="8" t="n">
        <v>34</v>
      </c>
      <c r="AV285" s="8" t="n">
        <v>19</v>
      </c>
      <c r="AW285" s="8" t="n">
        <v>10</v>
      </c>
      <c r="AX285" s="8" t="n">
        <v>1</v>
      </c>
      <c r="AY285" s="8" t="n">
        <v>0</v>
      </c>
      <c r="AZ285" s="8" t="n">
        <v>3</v>
      </c>
      <c r="BA285" s="8" t="n">
        <f aca="false">AY285+AZ285</f>
        <v>3</v>
      </c>
      <c r="BB285" s="8" t="n">
        <v>0.68</v>
      </c>
      <c r="BC285" s="8" t="n">
        <v>55.6316</v>
      </c>
      <c r="BD285" s="19" t="n">
        <v>42.1</v>
      </c>
      <c r="BE285" s="19" t="n">
        <v>8.16418875242405</v>
      </c>
      <c r="BF285" s="19" t="n">
        <f aca="false">AQ285+BD285</f>
        <v>99.1</v>
      </c>
      <c r="BG285" s="19" t="n">
        <f aca="false">IF(AL285&gt;0,BF285/AL285*60,0)</f>
        <v>19.1621011923945</v>
      </c>
      <c r="BH285" s="8" t="n">
        <v>101</v>
      </c>
      <c r="BI285" s="8" t="n">
        <v>99</v>
      </c>
      <c r="BJ285" s="8" t="n">
        <v>100</v>
      </c>
      <c r="BK285" s="12" t="n">
        <f aca="false">BH285/(BH285+BJ285)</f>
        <v>0.502487562189055</v>
      </c>
      <c r="BL285" s="8" t="n">
        <v>57</v>
      </c>
      <c r="BM285" s="8" t="n">
        <v>57</v>
      </c>
      <c r="BN285" s="8" t="n">
        <v>31</v>
      </c>
      <c r="BO285" s="8" t="n">
        <f aca="false">BM285-BN285</f>
        <v>26</v>
      </c>
      <c r="BP285" s="8" t="n">
        <v>15</v>
      </c>
      <c r="BQ285" s="8" t="n">
        <v>11</v>
      </c>
      <c r="BR285" s="8" t="n">
        <v>9</v>
      </c>
      <c r="BS285" s="8" t="n">
        <v>19</v>
      </c>
      <c r="BT285" s="12" t="n">
        <f aca="false">BS285/(EA285+BS285)</f>
        <v>0.0818965517241379</v>
      </c>
      <c r="BU285" s="8" t="n">
        <v>0</v>
      </c>
      <c r="BV285" s="8" t="n">
        <v>0</v>
      </c>
      <c r="BW285" s="12" t="n">
        <f aca="false">IF(BU285+BV285&gt;0,BU285/(BU285+BV285),0)</f>
        <v>0</v>
      </c>
      <c r="BX285" s="8" t="n">
        <v>0</v>
      </c>
      <c r="BY285" s="8" t="n">
        <v>0</v>
      </c>
      <c r="BZ285" s="8" t="n">
        <v>0</v>
      </c>
      <c r="CA285" s="8" t="n">
        <v>0</v>
      </c>
      <c r="CB285" s="8" t="n">
        <v>0</v>
      </c>
      <c r="CC285" s="8" t="n">
        <v>0</v>
      </c>
      <c r="CD285" s="8" t="n">
        <v>0</v>
      </c>
      <c r="CE285" s="8" t="n">
        <v>0</v>
      </c>
      <c r="CF285" s="8" t="n">
        <v>0</v>
      </c>
      <c r="CG285" s="8" t="n">
        <v>0</v>
      </c>
      <c r="CH285" s="8" t="n">
        <v>0</v>
      </c>
      <c r="CI285" s="8" t="n">
        <v>0</v>
      </c>
      <c r="CJ285" s="8" t="n">
        <v>0</v>
      </c>
      <c r="CK285" s="8" t="n">
        <v>0</v>
      </c>
      <c r="CL285" s="8" t="n">
        <v>0</v>
      </c>
      <c r="CM285" s="8" t="n">
        <v>0</v>
      </c>
      <c r="CN285" s="8" t="n">
        <v>0</v>
      </c>
      <c r="CO285" s="8" t="n">
        <v>0</v>
      </c>
      <c r="CP285" s="8" t="n">
        <v>0</v>
      </c>
      <c r="CQ285" s="8" t="n">
        <v>0</v>
      </c>
      <c r="CR285" s="8" t="n">
        <v>0</v>
      </c>
      <c r="CS285" s="8" t="n">
        <v>0</v>
      </c>
      <c r="CT285" s="8" t="n">
        <v>0</v>
      </c>
      <c r="CU285" s="8" t="n">
        <v>0</v>
      </c>
      <c r="CV285" s="8" t="n">
        <v>0</v>
      </c>
      <c r="CW285" s="8" t="n">
        <v>0</v>
      </c>
      <c r="CX285" s="8" t="n">
        <v>0</v>
      </c>
      <c r="CY285" s="8" t="n">
        <v>2</v>
      </c>
      <c r="CZ285" s="8" t="n">
        <v>0</v>
      </c>
      <c r="DA285" s="8" t="n">
        <v>13</v>
      </c>
      <c r="DB285" s="8" t="n">
        <v>0</v>
      </c>
      <c r="DC285" s="8" t="n">
        <v>0</v>
      </c>
      <c r="DD285" s="8" t="n">
        <v>9</v>
      </c>
      <c r="DE285" s="8" t="n">
        <v>4</v>
      </c>
      <c r="DF285" s="8" t="n">
        <v>0</v>
      </c>
      <c r="DG285" s="8" t="n">
        <v>0</v>
      </c>
      <c r="DH285" s="8" t="n">
        <v>6</v>
      </c>
      <c r="DI285" s="8" t="n">
        <v>10</v>
      </c>
      <c r="DJ285" s="8" t="n">
        <v>2</v>
      </c>
      <c r="DK285" s="8" t="n">
        <v>9</v>
      </c>
      <c r="DL285" s="8" t="n">
        <v>8</v>
      </c>
      <c r="DM285" s="8" t="n">
        <v>1</v>
      </c>
      <c r="DN285" s="8" t="n">
        <v>3</v>
      </c>
      <c r="DO285" s="8" t="n">
        <v>2</v>
      </c>
      <c r="DP285" s="8" t="n">
        <v>1</v>
      </c>
      <c r="DQ285" s="8" t="n">
        <f aca="false">DJ285-DI285</f>
        <v>-8</v>
      </c>
      <c r="DR285" s="19" t="n">
        <v>-3.747</v>
      </c>
      <c r="DS285" s="8" t="n">
        <v>8</v>
      </c>
      <c r="DT285" s="8" t="n">
        <v>1</v>
      </c>
      <c r="DU285" s="8" t="n">
        <v>0</v>
      </c>
      <c r="DV285" s="8" t="n">
        <v>1</v>
      </c>
      <c r="DW285" s="8" t="n">
        <v>0</v>
      </c>
      <c r="DX285" s="8" t="n">
        <v>315</v>
      </c>
      <c r="DY285" s="8" t="n">
        <v>294</v>
      </c>
      <c r="DZ285" s="8" t="n">
        <v>238</v>
      </c>
      <c r="EA285" s="8" t="n">
        <v>213</v>
      </c>
      <c r="EB285" s="8" t="n">
        <v>174</v>
      </c>
      <c r="EC285" s="8" t="n">
        <v>166</v>
      </c>
      <c r="ED285" s="8" t="n">
        <v>15.58</v>
      </c>
      <c r="EE285" s="8" t="n">
        <v>16.25</v>
      </c>
      <c r="EF285" s="8" t="n">
        <v>17</v>
      </c>
      <c r="EG285" s="8" t="n">
        <v>17</v>
      </c>
      <c r="EH285" s="12" t="n">
        <f aca="false">EF285/EB285</f>
        <v>0.0977011494252874</v>
      </c>
      <c r="EI285" s="20" t="n">
        <f aca="false">1-EG285/EC285</f>
        <v>0.897590361445783</v>
      </c>
      <c r="EJ285" s="21" t="n">
        <f aca="false">EH285+EI285</f>
        <v>0.995291510871071</v>
      </c>
      <c r="EK285" s="8" t="n">
        <v>315</v>
      </c>
      <c r="EL285" s="8" t="n">
        <v>293</v>
      </c>
      <c r="EM285" s="8" t="n">
        <v>237</v>
      </c>
      <c r="EN285" s="8" t="n">
        <v>212</v>
      </c>
      <c r="EO285" s="8" t="n">
        <v>173</v>
      </c>
      <c r="EP285" s="8" t="n">
        <v>165</v>
      </c>
      <c r="EQ285" s="8" t="n">
        <v>17</v>
      </c>
      <c r="ER285" s="8" t="n">
        <v>16</v>
      </c>
      <c r="ES285" s="8" t="n">
        <v>153</v>
      </c>
      <c r="ET285" s="8" t="n">
        <v>148</v>
      </c>
      <c r="EU285" s="8" t="n">
        <v>63</v>
      </c>
      <c r="EV285" s="8" t="n">
        <v>70</v>
      </c>
      <c r="EW285" s="8" t="n">
        <v>11</v>
      </c>
      <c r="EX285" s="8" t="n">
        <v>8</v>
      </c>
      <c r="EY285" s="8" t="n">
        <v>27</v>
      </c>
      <c r="EZ285" s="8" t="n">
        <v>17</v>
      </c>
      <c r="FA285" s="8" t="n">
        <v>-0.2</v>
      </c>
      <c r="FB285" s="8" t="n">
        <v>0.9</v>
      </c>
      <c r="FC285" s="8" t="n">
        <v>0.7</v>
      </c>
      <c r="FD285" s="19" t="n">
        <v>5.42</v>
      </c>
      <c r="FE285" s="18" t="n">
        <f aca="false">FD285/V285</f>
        <v>0.258095238095238</v>
      </c>
      <c r="FF285" s="8" t="n">
        <v>0.0694</v>
      </c>
      <c r="FG285" s="8" t="n">
        <v>0.03</v>
      </c>
      <c r="FH285" s="8" t="n">
        <v>-0.05</v>
      </c>
      <c r="FI285" s="8" t="n">
        <v>-0.02</v>
      </c>
      <c r="FJ285" s="22"/>
      <c r="FK285" s="22"/>
      <c r="FL285" s="22"/>
      <c r="FM285" s="8" t="n">
        <f aca="false">BL285+BS285+AH285+DT285</f>
        <v>108</v>
      </c>
      <c r="FN285" s="19" t="n">
        <f aca="false">IF(DS285&gt;0,(BL285+BR285)/DS285,0)</f>
        <v>8.25</v>
      </c>
      <c r="FO285" s="12" t="n">
        <v>0</v>
      </c>
      <c r="FP285" s="19" t="n">
        <f aca="false">Z285-AH285/10</f>
        <v>-1.1</v>
      </c>
      <c r="FQ285" s="19" t="n">
        <f aca="false">Z285+DR285/5</f>
        <v>1.2506</v>
      </c>
      <c r="FR285" s="19" t="n">
        <f aca="false">(DX285+DY285)/AL285*60</f>
        <v>117.757009345794</v>
      </c>
      <c r="FS285" s="22"/>
      <c r="FT285" s="22"/>
      <c r="FU285" s="22"/>
      <c r="FV285" s="22"/>
      <c r="FW285" s="17" t="s">
        <v>280</v>
      </c>
      <c r="FX285" s="23" t="n">
        <v>900000</v>
      </c>
      <c r="FY285" s="23" t="n">
        <v>900000</v>
      </c>
      <c r="FZ285" s="8" t="n">
        <v>279</v>
      </c>
      <c r="GA285" s="8" t="n">
        <v>7</v>
      </c>
      <c r="GB285" s="8" t="n">
        <v>36</v>
      </c>
      <c r="GC285" s="8" t="n">
        <v>43</v>
      </c>
      <c r="GD285" s="8" t="n">
        <v>16</v>
      </c>
      <c r="GE285" s="8" t="n">
        <v>358</v>
      </c>
      <c r="GF285" s="8" t="n">
        <v>294</v>
      </c>
      <c r="GG285" s="8" t="n">
        <v>4744</v>
      </c>
      <c r="GH285" s="8" t="n">
        <v>-0.3</v>
      </c>
      <c r="GI285" s="8" t="n">
        <v>11.1</v>
      </c>
      <c r="GJ285" s="8" t="n">
        <v>10.8</v>
      </c>
      <c r="GK285" s="8" t="n">
        <f aca="false">Z285-AH285/10</f>
        <v>-1.1</v>
      </c>
      <c r="GL285" s="22"/>
      <c r="GM285" s="22"/>
      <c r="GN285" s="22"/>
      <c r="GO285" s="22"/>
      <c r="GP285" s="22"/>
    </row>
    <row r="286" customFormat="false" ht="13.65" hidden="false" customHeight="true" outlineLevel="0" collapsed="false">
      <c r="A286" s="16" t="n">
        <v>34864</v>
      </c>
      <c r="B286" s="17" t="s">
        <v>1558</v>
      </c>
      <c r="C286" s="17" t="s">
        <v>601</v>
      </c>
      <c r="D286" s="17" t="s">
        <v>283</v>
      </c>
      <c r="E286" s="17" t="s">
        <v>283</v>
      </c>
      <c r="F286" s="8" t="n">
        <v>74</v>
      </c>
      <c r="G286" s="8" t="n">
        <v>200</v>
      </c>
      <c r="H286" s="22"/>
      <c r="I286" s="22"/>
      <c r="J286" s="22"/>
      <c r="K286" s="17" t="s">
        <v>263</v>
      </c>
      <c r="L286" s="8" t="n">
        <v>2017</v>
      </c>
      <c r="M286" s="8" t="n">
        <v>22</v>
      </c>
      <c r="N286" s="8" t="n">
        <v>1</v>
      </c>
      <c r="O286" s="8" t="n">
        <v>8480762</v>
      </c>
      <c r="P286" s="17" t="s">
        <v>1559</v>
      </c>
      <c r="Q286" s="17" t="s">
        <v>1560</v>
      </c>
      <c r="R286" s="17" t="s">
        <v>1561</v>
      </c>
      <c r="S286" s="17" t="s">
        <v>1553</v>
      </c>
      <c r="T286" s="17" t="s">
        <v>268</v>
      </c>
      <c r="U286" s="17" t="s">
        <v>389</v>
      </c>
      <c r="V286" s="8" t="n">
        <v>1</v>
      </c>
      <c r="W286" s="8" t="n">
        <v>0</v>
      </c>
      <c r="X286" s="8" t="n">
        <v>0</v>
      </c>
      <c r="Y286" s="8" t="n">
        <v>0</v>
      </c>
      <c r="Z286" s="8" t="n">
        <v>0</v>
      </c>
      <c r="AA286" s="8" t="n">
        <v>29</v>
      </c>
      <c r="AB286" s="8" t="n">
        <v>82</v>
      </c>
      <c r="AC286" s="18" t="n">
        <f aca="false">Z286/V286</f>
        <v>0</v>
      </c>
      <c r="AD286" s="19" t="n">
        <f aca="false">IF(FZ286&gt;V286,Z286-V286*(GC286-Z286)/(FZ286-V286),0)</f>
        <v>0</v>
      </c>
      <c r="AE286" s="19" t="n">
        <v>0</v>
      </c>
      <c r="AF286" s="8" t="n">
        <v>1</v>
      </c>
      <c r="AG286" s="8" t="n">
        <v>-0.4</v>
      </c>
      <c r="AH286" s="8" t="n">
        <v>0</v>
      </c>
      <c r="AI286" s="8" t="n">
        <v>14</v>
      </c>
      <c r="AJ286" s="8" t="n">
        <v>681</v>
      </c>
      <c r="AK286" s="19" t="n">
        <v>11.35</v>
      </c>
      <c r="AL286" s="8" t="n">
        <v>11.35</v>
      </c>
      <c r="AM286" s="8" t="n">
        <v>11</v>
      </c>
      <c r="AN286" s="18" t="n">
        <f aca="false">AJ286/60/V286</f>
        <v>11.35</v>
      </c>
      <c r="AO286" s="8" t="n">
        <v>19.63</v>
      </c>
      <c r="AP286" s="12" t="n">
        <f aca="false">IF(EF286&gt;0,Z286/EF286,0)</f>
        <v>0</v>
      </c>
      <c r="AQ286" s="8" t="n">
        <v>3</v>
      </c>
      <c r="AR286" s="8" t="n">
        <v>3</v>
      </c>
      <c r="AS286" s="8" t="n">
        <v>3</v>
      </c>
      <c r="AT286" s="8" t="n">
        <v>3</v>
      </c>
      <c r="AU286" s="8" t="n">
        <v>3</v>
      </c>
      <c r="AV286" s="8" t="n">
        <v>2</v>
      </c>
      <c r="AW286" s="8" t="n">
        <v>1</v>
      </c>
      <c r="AX286" s="8" t="n">
        <v>0</v>
      </c>
      <c r="AY286" s="8" t="n">
        <v>0</v>
      </c>
      <c r="AZ286" s="8" t="n">
        <v>0</v>
      </c>
      <c r="BA286" s="8" t="n">
        <f aca="false">AY286+AZ286</f>
        <v>0</v>
      </c>
      <c r="BB286" s="8" t="n">
        <v>0.1</v>
      </c>
      <c r="BC286" s="8" t="n">
        <v>51.5</v>
      </c>
      <c r="BD286" s="19" t="n">
        <v>0</v>
      </c>
      <c r="BE286" s="19" t="n">
        <v>0</v>
      </c>
      <c r="BF286" s="19" t="n">
        <f aca="false">AQ286+BD286</f>
        <v>3</v>
      </c>
      <c r="BG286" s="19" t="n">
        <f aca="false">IF(AL286&gt;0,BF286/AL286*60,0)</f>
        <v>15.8590308370044</v>
      </c>
      <c r="BH286" s="8" t="n">
        <v>4</v>
      </c>
      <c r="BI286" s="8" t="n">
        <v>4</v>
      </c>
      <c r="BJ286" s="8" t="n">
        <v>1</v>
      </c>
      <c r="BK286" s="12" t="n">
        <f aca="false">BH286/(BH286+BJ286)</f>
        <v>0.8</v>
      </c>
      <c r="BL286" s="8" t="n">
        <v>0</v>
      </c>
      <c r="BM286" s="8" t="n">
        <v>0</v>
      </c>
      <c r="BN286" s="8" t="n">
        <v>2</v>
      </c>
      <c r="BO286" s="8" t="n">
        <f aca="false">BM286-BN286</f>
        <v>-2</v>
      </c>
      <c r="BP286" s="8" t="n">
        <v>1</v>
      </c>
      <c r="BQ286" s="8" t="n">
        <v>0</v>
      </c>
      <c r="BR286" s="8" t="n">
        <v>0</v>
      </c>
      <c r="BS286" s="8" t="n">
        <v>0</v>
      </c>
      <c r="BT286" s="12" t="n">
        <f aca="false">BS286/(EA286+BS286)</f>
        <v>0</v>
      </c>
      <c r="BU286" s="8" t="n">
        <v>0</v>
      </c>
      <c r="BV286" s="8" t="n">
        <v>0</v>
      </c>
      <c r="BW286" s="12" t="n">
        <f aca="false">IF(BU286+BV286&gt;0,BU286/(BU286+BV286),0)</f>
        <v>0</v>
      </c>
      <c r="BX286" s="8" t="n">
        <v>0</v>
      </c>
      <c r="BY286" s="8" t="n">
        <v>0</v>
      </c>
      <c r="BZ286" s="8" t="n">
        <v>0</v>
      </c>
      <c r="CA286" s="8" t="n">
        <v>0</v>
      </c>
      <c r="CB286" s="8" t="n">
        <v>0</v>
      </c>
      <c r="CC286" s="8" t="n">
        <v>0</v>
      </c>
      <c r="CD286" s="8" t="n">
        <v>0</v>
      </c>
      <c r="CE286" s="8" t="n">
        <v>0</v>
      </c>
      <c r="CF286" s="8" t="n">
        <v>0</v>
      </c>
      <c r="CG286" s="8" t="n">
        <v>0</v>
      </c>
      <c r="CH286" s="8" t="n">
        <v>0</v>
      </c>
      <c r="CI286" s="8" t="n">
        <v>0</v>
      </c>
      <c r="CJ286" s="8" t="n">
        <v>0</v>
      </c>
      <c r="CK286" s="8" t="n">
        <v>0</v>
      </c>
      <c r="CL286" s="8" t="n">
        <v>0</v>
      </c>
      <c r="CM286" s="8" t="n">
        <v>0</v>
      </c>
      <c r="CN286" s="8" t="n">
        <v>0</v>
      </c>
      <c r="CO286" s="8" t="n">
        <v>0</v>
      </c>
      <c r="CP286" s="8" t="n">
        <v>0</v>
      </c>
      <c r="CQ286" s="8" t="n">
        <v>0</v>
      </c>
      <c r="CR286" s="8" t="n">
        <v>0</v>
      </c>
      <c r="CS286" s="8" t="n">
        <v>0</v>
      </c>
      <c r="CT286" s="8" t="n">
        <v>0</v>
      </c>
      <c r="CU286" s="8" t="n">
        <v>0</v>
      </c>
      <c r="CV286" s="8" t="n">
        <v>0</v>
      </c>
      <c r="CW286" s="8" t="n">
        <v>0</v>
      </c>
      <c r="CX286" s="8" t="n">
        <v>0</v>
      </c>
      <c r="CY286" s="8" t="n">
        <v>0</v>
      </c>
      <c r="CZ286" s="8" t="n">
        <v>0</v>
      </c>
      <c r="DA286" s="8" t="n">
        <v>1</v>
      </c>
      <c r="DB286" s="8" t="n">
        <v>0</v>
      </c>
      <c r="DC286" s="8" t="n">
        <v>0</v>
      </c>
      <c r="DD286" s="8" t="n">
        <v>0</v>
      </c>
      <c r="DE286" s="8" t="n">
        <v>1</v>
      </c>
      <c r="DF286" s="8" t="n">
        <v>0</v>
      </c>
      <c r="DG286" s="8" t="n">
        <v>0</v>
      </c>
      <c r="DH286" s="8" t="n">
        <v>1</v>
      </c>
      <c r="DI286" s="8" t="n">
        <v>0</v>
      </c>
      <c r="DJ286" s="8" t="n">
        <v>0</v>
      </c>
      <c r="DK286" s="8" t="n">
        <v>0</v>
      </c>
      <c r="DL286" s="8" t="n">
        <v>0</v>
      </c>
      <c r="DM286" s="8" t="n">
        <v>0</v>
      </c>
      <c r="DN286" s="8" t="n">
        <v>0</v>
      </c>
      <c r="DO286" s="8" t="n">
        <v>0</v>
      </c>
      <c r="DP286" s="8" t="n">
        <v>0</v>
      </c>
      <c r="DQ286" s="8" t="n">
        <f aca="false">DJ286-DI286</f>
        <v>0</v>
      </c>
      <c r="DR286" s="19" t="n">
        <v>-0.011</v>
      </c>
      <c r="DS286" s="8" t="n">
        <v>0</v>
      </c>
      <c r="DT286" s="8" t="n">
        <v>0</v>
      </c>
      <c r="DU286" s="8" t="n">
        <v>0</v>
      </c>
      <c r="DV286" s="8" t="n">
        <v>0</v>
      </c>
      <c r="DW286" s="8" t="n">
        <v>0</v>
      </c>
      <c r="DX286" s="8" t="n">
        <v>11</v>
      </c>
      <c r="DY286" s="8" t="n">
        <v>7</v>
      </c>
      <c r="DZ286" s="8" t="n">
        <v>11</v>
      </c>
      <c r="EA286" s="8" t="n">
        <v>6</v>
      </c>
      <c r="EB286" s="8" t="n">
        <v>7</v>
      </c>
      <c r="EC286" s="8" t="n">
        <v>4</v>
      </c>
      <c r="ED286" s="8" t="n">
        <v>0.5</v>
      </c>
      <c r="EE286" s="8" t="n">
        <v>0.76</v>
      </c>
      <c r="EF286" s="8" t="n">
        <v>1</v>
      </c>
      <c r="EG286" s="8" t="n">
        <v>0</v>
      </c>
      <c r="EH286" s="12" t="n">
        <f aca="false">EF286/EB286</f>
        <v>0.142857142857143</v>
      </c>
      <c r="EI286" s="20" t="n">
        <f aca="false">1-EG286/EC286</f>
        <v>1</v>
      </c>
      <c r="EJ286" s="21" t="n">
        <f aca="false">EH286+EI286</f>
        <v>1.14285714285714</v>
      </c>
      <c r="EK286" s="8" t="n">
        <v>11</v>
      </c>
      <c r="EL286" s="8" t="n">
        <v>7</v>
      </c>
      <c r="EM286" s="8" t="n">
        <v>11</v>
      </c>
      <c r="EN286" s="8" t="n">
        <v>6</v>
      </c>
      <c r="EO286" s="8" t="n">
        <v>7</v>
      </c>
      <c r="EP286" s="8" t="n">
        <v>4</v>
      </c>
      <c r="EQ286" s="8" t="n">
        <v>1</v>
      </c>
      <c r="ER286" s="8" t="n">
        <v>0</v>
      </c>
      <c r="ES286" s="8" t="n">
        <v>4</v>
      </c>
      <c r="ET286" s="8" t="n">
        <v>5</v>
      </c>
      <c r="EU286" s="8" t="n">
        <v>2</v>
      </c>
      <c r="EV286" s="8" t="n">
        <v>4</v>
      </c>
      <c r="EW286" s="8" t="n">
        <v>0</v>
      </c>
      <c r="EX286" s="8" t="n">
        <v>0</v>
      </c>
      <c r="EY286" s="8" t="n">
        <v>2</v>
      </c>
      <c r="EZ286" s="8" t="n">
        <v>0</v>
      </c>
      <c r="FA286" s="8" t="n">
        <v>0</v>
      </c>
      <c r="FB286" s="8" t="n">
        <v>0.1</v>
      </c>
      <c r="FC286" s="8" t="n">
        <v>0</v>
      </c>
      <c r="FD286" s="19" t="n">
        <v>0.5</v>
      </c>
      <c r="FE286" s="18" t="n">
        <f aca="false">FD286/V286</f>
        <v>0.5</v>
      </c>
      <c r="FF286" s="8" t="n">
        <v>0.0002</v>
      </c>
      <c r="FG286" s="8" t="n">
        <v>0</v>
      </c>
      <c r="FH286" s="8" t="n">
        <v>0</v>
      </c>
      <c r="FI286" s="8" t="n">
        <v>0</v>
      </c>
      <c r="FJ286" s="22"/>
      <c r="FK286" s="22"/>
      <c r="FL286" s="22"/>
      <c r="FM286" s="8" t="n">
        <f aca="false">BL286+BS286+AH286+DT286</f>
        <v>0</v>
      </c>
      <c r="FN286" s="19" t="n">
        <f aca="false">IF(DS286&gt;0,(BL286+BR286)/DS286,0)</f>
        <v>0</v>
      </c>
      <c r="FO286" s="12" t="n">
        <v>0</v>
      </c>
      <c r="FP286" s="19" t="n">
        <f aca="false">Z286-AH286/10</f>
        <v>0</v>
      </c>
      <c r="FQ286" s="19" t="n">
        <f aca="false">Z286+DR286/5</f>
        <v>-0.0022</v>
      </c>
      <c r="FR286" s="19" t="n">
        <f aca="false">(DX286+DY286)/AL286*60</f>
        <v>95.1541850220264</v>
      </c>
      <c r="FS286" s="22"/>
      <c r="FT286" s="22"/>
      <c r="FU286" s="22"/>
      <c r="FV286" s="22"/>
      <c r="FW286" s="22"/>
      <c r="FX286" s="22"/>
      <c r="FY286" s="22"/>
      <c r="FZ286" s="8" t="n">
        <v>1</v>
      </c>
      <c r="GA286" s="8" t="n">
        <v>0</v>
      </c>
      <c r="GB286" s="8" t="n">
        <v>0</v>
      </c>
      <c r="GC286" s="8" t="n">
        <v>0</v>
      </c>
      <c r="GD286" s="8" t="n">
        <v>1</v>
      </c>
      <c r="GE286" s="8" t="n">
        <v>0</v>
      </c>
      <c r="GF286" s="8" t="n">
        <v>2</v>
      </c>
      <c r="GG286" s="8" t="n">
        <v>11</v>
      </c>
      <c r="GH286" s="8" t="n">
        <v>0</v>
      </c>
      <c r="GI286" s="8" t="n">
        <v>0.1</v>
      </c>
      <c r="GJ286" s="8" t="n">
        <v>0</v>
      </c>
      <c r="GK286" s="8" t="n">
        <f aca="false">Z286-AH286/10</f>
        <v>0</v>
      </c>
      <c r="GL286" s="22"/>
      <c r="GM286" s="22"/>
      <c r="GN286" s="22"/>
      <c r="GO286" s="22"/>
      <c r="GP286" s="22"/>
    </row>
    <row r="287" customFormat="false" ht="13.65" hidden="false" customHeight="true" outlineLevel="0" collapsed="false">
      <c r="A287" s="16" t="n">
        <v>30984</v>
      </c>
      <c r="B287" s="17" t="s">
        <v>1562</v>
      </c>
      <c r="C287" s="17" t="s">
        <v>272</v>
      </c>
      <c r="D287" s="17" t="s">
        <v>262</v>
      </c>
      <c r="E287" s="17" t="s">
        <v>262</v>
      </c>
      <c r="F287" s="8" t="n">
        <v>76</v>
      </c>
      <c r="G287" s="8" t="n">
        <v>209</v>
      </c>
      <c r="H287" s="8" t="n">
        <v>2003</v>
      </c>
      <c r="I287" s="8" t="n">
        <v>1</v>
      </c>
      <c r="J287" s="8" t="n">
        <v>2</v>
      </c>
      <c r="K287" s="17" t="s">
        <v>263</v>
      </c>
      <c r="L287" s="8" t="n">
        <v>2003</v>
      </c>
      <c r="M287" s="8" t="n">
        <v>33</v>
      </c>
      <c r="N287" s="8" t="n">
        <v>14</v>
      </c>
      <c r="O287" s="8" t="n">
        <v>8470595</v>
      </c>
      <c r="P287" s="17" t="s">
        <v>1563</v>
      </c>
      <c r="Q287" s="17" t="s">
        <v>1564</v>
      </c>
      <c r="R287" s="17" t="s">
        <v>1565</v>
      </c>
      <c r="S287" s="17" t="s">
        <v>1553</v>
      </c>
      <c r="T287" s="17" t="s">
        <v>313</v>
      </c>
      <c r="U287" s="17" t="s">
        <v>972</v>
      </c>
      <c r="V287" s="8" t="n">
        <v>82</v>
      </c>
      <c r="W287" s="8" t="n">
        <v>42</v>
      </c>
      <c r="X287" s="8" t="n">
        <v>34</v>
      </c>
      <c r="Y287" s="8" t="n">
        <v>20</v>
      </c>
      <c r="Z287" s="8" t="n">
        <v>76</v>
      </c>
      <c r="AA287" s="8" t="n">
        <v>1</v>
      </c>
      <c r="AB287" s="8" t="n">
        <v>0</v>
      </c>
      <c r="AC287" s="18" t="n">
        <f aca="false">Z287/V287</f>
        <v>0.926829268292683</v>
      </c>
      <c r="AD287" s="19" t="n">
        <f aca="false">IF(FZ287&gt;V287,Z287-V287*(GC287-Z287)/(FZ287-V287),0)</f>
        <v>7.38278931750742</v>
      </c>
      <c r="AE287" s="19" t="n">
        <v>30.977</v>
      </c>
      <c r="AF287" s="8" t="n">
        <v>8</v>
      </c>
      <c r="AG287" s="8" t="n">
        <v>8.8</v>
      </c>
      <c r="AH287" s="8" t="n">
        <v>42</v>
      </c>
      <c r="AI287" s="8" t="n">
        <v>1760</v>
      </c>
      <c r="AJ287" s="8" t="n">
        <v>87635</v>
      </c>
      <c r="AK287" s="19" t="n">
        <v>1460.5833333333</v>
      </c>
      <c r="AL287" s="8" t="n">
        <v>1460.58</v>
      </c>
      <c r="AM287" s="8" t="n">
        <v>1461</v>
      </c>
      <c r="AN287" s="18" t="n">
        <f aca="false">AJ287/60/V287</f>
        <v>17.8119918699187</v>
      </c>
      <c r="AO287" s="8" t="n">
        <v>29.31</v>
      </c>
      <c r="AP287" s="12" t="n">
        <f aca="false">IF(EF287&gt;0,Z287/EF287,0)</f>
        <v>0.737864077669903</v>
      </c>
      <c r="AQ287" s="8" t="n">
        <v>397</v>
      </c>
      <c r="AR287" s="8" t="n">
        <v>397</v>
      </c>
      <c r="AS287" s="8" t="n">
        <v>397</v>
      </c>
      <c r="AT287" s="8" t="n">
        <v>299</v>
      </c>
      <c r="AU287" s="8" t="n">
        <v>299</v>
      </c>
      <c r="AV287" s="8" t="n">
        <v>242</v>
      </c>
      <c r="AW287" s="8" t="n">
        <v>222</v>
      </c>
      <c r="AX287" s="8" t="n">
        <v>96</v>
      </c>
      <c r="AY287" s="8" t="n">
        <v>22</v>
      </c>
      <c r="AZ287" s="8" t="n">
        <v>22</v>
      </c>
      <c r="BA287" s="8" t="n">
        <f aca="false">AY287+AZ287</f>
        <v>44</v>
      </c>
      <c r="BB287" s="8" t="n">
        <v>24.95</v>
      </c>
      <c r="BC287" s="8" t="n">
        <v>31.1818</v>
      </c>
      <c r="BD287" s="19" t="n">
        <v>295.5</v>
      </c>
      <c r="BE287" s="19" t="n">
        <v>12.1389855651284</v>
      </c>
      <c r="BF287" s="19" t="n">
        <f aca="false">AQ287+BD287</f>
        <v>692.5</v>
      </c>
      <c r="BG287" s="19" t="n">
        <f aca="false">IF(AL287&gt;0,BF287/AL287*60,0)</f>
        <v>28.4476030070246</v>
      </c>
      <c r="BH287" s="8" t="n">
        <v>493</v>
      </c>
      <c r="BI287" s="8" t="n">
        <v>450</v>
      </c>
      <c r="BJ287" s="8" t="n">
        <v>418</v>
      </c>
      <c r="BK287" s="12" t="n">
        <f aca="false">BH287/(BH287+BJ287)</f>
        <v>0.541163556531284</v>
      </c>
      <c r="BL287" s="8" t="n">
        <v>42</v>
      </c>
      <c r="BM287" s="8" t="n">
        <v>42</v>
      </c>
      <c r="BN287" s="8" t="n">
        <v>66</v>
      </c>
      <c r="BO287" s="8" t="n">
        <f aca="false">BM287-BN287</f>
        <v>-24</v>
      </c>
      <c r="BP287" s="8" t="n">
        <v>57</v>
      </c>
      <c r="BQ287" s="8" t="n">
        <v>26</v>
      </c>
      <c r="BR287" s="8" t="n">
        <v>48</v>
      </c>
      <c r="BS287" s="8" t="n">
        <v>49</v>
      </c>
      <c r="BT287" s="12" t="n">
        <f aca="false">BS287/(EA287+BS287)</f>
        <v>0.0430201931518876</v>
      </c>
      <c r="BU287" s="8" t="n">
        <v>571</v>
      </c>
      <c r="BV287" s="8" t="n">
        <v>544</v>
      </c>
      <c r="BW287" s="12" t="n">
        <f aca="false">IF(BU287+BV287&gt;0,BU287/(BU287+BV287),0)</f>
        <v>0.512107623318386</v>
      </c>
      <c r="BX287" s="8" t="n">
        <v>176</v>
      </c>
      <c r="BY287" s="8" t="n">
        <v>168</v>
      </c>
      <c r="BZ287" s="8" t="n">
        <v>206</v>
      </c>
      <c r="CA287" s="8" t="n">
        <v>193</v>
      </c>
      <c r="CB287" s="8" t="n">
        <v>189</v>
      </c>
      <c r="CC287" s="8" t="n">
        <v>183</v>
      </c>
      <c r="CD287" s="8" t="n">
        <v>126</v>
      </c>
      <c r="CE287" s="8" t="n">
        <v>131</v>
      </c>
      <c r="CF287" s="8" t="n">
        <v>243</v>
      </c>
      <c r="CG287" s="8" t="n">
        <v>233</v>
      </c>
      <c r="CH287" s="8" t="n">
        <v>338</v>
      </c>
      <c r="CI287" s="8" t="n">
        <v>319</v>
      </c>
      <c r="CJ287" s="8" t="n">
        <v>1</v>
      </c>
      <c r="CK287" s="8" t="n">
        <v>0</v>
      </c>
      <c r="CL287" s="8" t="n">
        <v>6</v>
      </c>
      <c r="CM287" s="8" t="n">
        <v>4</v>
      </c>
      <c r="CN287" s="8" t="n">
        <v>6</v>
      </c>
      <c r="CO287" s="8" t="n">
        <v>0</v>
      </c>
      <c r="CP287" s="8" t="n">
        <v>0</v>
      </c>
      <c r="CQ287" s="8" t="n">
        <v>3</v>
      </c>
      <c r="CR287" s="8" t="n">
        <v>4</v>
      </c>
      <c r="CS287" s="8" t="n">
        <v>1</v>
      </c>
      <c r="CT287" s="8" t="n">
        <v>4</v>
      </c>
      <c r="CU287" s="8" t="n">
        <v>1</v>
      </c>
      <c r="CV287" s="8" t="n">
        <v>2</v>
      </c>
      <c r="CW287" s="8" t="n">
        <v>27</v>
      </c>
      <c r="CX287" s="8" t="n">
        <v>0</v>
      </c>
      <c r="CY287" s="8" t="n">
        <v>2</v>
      </c>
      <c r="CZ287" s="8" t="n">
        <v>3</v>
      </c>
      <c r="DA287" s="8" t="n">
        <v>52</v>
      </c>
      <c r="DB287" s="8" t="n">
        <v>12</v>
      </c>
      <c r="DC287" s="8" t="n">
        <v>9</v>
      </c>
      <c r="DD287" s="8" t="n">
        <v>21</v>
      </c>
      <c r="DE287" s="8" t="n">
        <v>24</v>
      </c>
      <c r="DF287" s="8" t="n">
        <v>10</v>
      </c>
      <c r="DG287" s="8" t="n">
        <v>7</v>
      </c>
      <c r="DH287" s="8" t="n">
        <v>159</v>
      </c>
      <c r="DI287" s="8" t="n">
        <v>21</v>
      </c>
      <c r="DJ287" s="8" t="n">
        <v>14</v>
      </c>
      <c r="DK287" s="8" t="n">
        <v>20</v>
      </c>
      <c r="DL287" s="8" t="n">
        <v>20</v>
      </c>
      <c r="DM287" s="8" t="n">
        <v>0</v>
      </c>
      <c r="DN287" s="8" t="n">
        <v>13</v>
      </c>
      <c r="DO287" s="8" t="n">
        <v>13</v>
      </c>
      <c r="DP287" s="8" t="n">
        <v>0</v>
      </c>
      <c r="DQ287" s="8" t="n">
        <f aca="false">DJ287-DI287</f>
        <v>-7</v>
      </c>
      <c r="DR287" s="19" t="n">
        <v>-7.015</v>
      </c>
      <c r="DS287" s="8" t="n">
        <v>21</v>
      </c>
      <c r="DT287" s="8" t="n">
        <v>0</v>
      </c>
      <c r="DU287" s="8" t="n">
        <v>0</v>
      </c>
      <c r="DV287" s="8" t="n">
        <v>0</v>
      </c>
      <c r="DW287" s="8" t="n">
        <v>0</v>
      </c>
      <c r="DX287" s="8" t="n">
        <v>1518</v>
      </c>
      <c r="DY287" s="8" t="n">
        <v>1452</v>
      </c>
      <c r="DZ287" s="8" t="n">
        <v>1158</v>
      </c>
      <c r="EA287" s="8" t="n">
        <v>1090</v>
      </c>
      <c r="EB287" s="8" t="n">
        <v>890</v>
      </c>
      <c r="EC287" s="8" t="n">
        <v>787</v>
      </c>
      <c r="ED287" s="8" t="n">
        <v>87.13</v>
      </c>
      <c r="EE287" s="8" t="n">
        <v>67.25</v>
      </c>
      <c r="EF287" s="8" t="n">
        <v>103</v>
      </c>
      <c r="EG287" s="8" t="n">
        <v>84</v>
      </c>
      <c r="EH287" s="12" t="n">
        <f aca="false">EF287/EB287</f>
        <v>0.115730337078652</v>
      </c>
      <c r="EI287" s="20" t="n">
        <f aca="false">1-EG287/EC287</f>
        <v>0.893265565438373</v>
      </c>
      <c r="EJ287" s="21" t="n">
        <f aca="false">EH287+EI287</f>
        <v>1.00899590251703</v>
      </c>
      <c r="EK287" s="8" t="n">
        <v>1516</v>
      </c>
      <c r="EL287" s="8" t="n">
        <v>1447</v>
      </c>
      <c r="EM287" s="8" t="n">
        <v>1156</v>
      </c>
      <c r="EN287" s="8" t="n">
        <v>1085</v>
      </c>
      <c r="EO287" s="8" t="n">
        <v>888</v>
      </c>
      <c r="EP287" s="8" t="n">
        <v>781</v>
      </c>
      <c r="EQ287" s="8" t="n">
        <v>103</v>
      </c>
      <c r="ER287" s="8" t="n">
        <v>84</v>
      </c>
      <c r="ES287" s="8" t="n">
        <v>772</v>
      </c>
      <c r="ET287" s="8" t="n">
        <v>690</v>
      </c>
      <c r="EU287" s="8" t="n">
        <v>345</v>
      </c>
      <c r="EV287" s="8" t="n">
        <v>262</v>
      </c>
      <c r="EW287" s="8" t="n">
        <v>62</v>
      </c>
      <c r="EX287" s="8" t="n">
        <v>43</v>
      </c>
      <c r="EY287" s="8" t="n">
        <v>93</v>
      </c>
      <c r="EZ287" s="8" t="n">
        <v>88</v>
      </c>
      <c r="FA287" s="8" t="n">
        <v>8</v>
      </c>
      <c r="FB287" s="8" t="n">
        <v>1.8</v>
      </c>
      <c r="FC287" s="8" t="n">
        <v>9.8</v>
      </c>
      <c r="FD287" s="19" t="n">
        <v>73.38</v>
      </c>
      <c r="FE287" s="18" t="n">
        <f aca="false">FD287/V287</f>
        <v>0.894878048780488</v>
      </c>
      <c r="FF287" s="8" t="n">
        <v>12.3499</v>
      </c>
      <c r="FG287" s="8" t="n">
        <v>4.58</v>
      </c>
      <c r="FH287" s="8" t="n">
        <v>-0.44</v>
      </c>
      <c r="FI287" s="8" t="n">
        <v>4.14</v>
      </c>
      <c r="FJ287" s="8" t="n">
        <v>3</v>
      </c>
      <c r="FK287" s="8" t="n">
        <v>0</v>
      </c>
      <c r="FL287" s="8" t="n">
        <v>0</v>
      </c>
      <c r="FM287" s="8" t="n">
        <f aca="false">BL287+BS287+AH287+DT287</f>
        <v>133</v>
      </c>
      <c r="FN287" s="19" t="n">
        <f aca="false">IF(DS287&gt;0,(BL287+BR287)/DS287,0)</f>
        <v>4.28571428571429</v>
      </c>
      <c r="FO287" s="12" t="n">
        <v>0.2019230769</v>
      </c>
      <c r="FP287" s="19" t="n">
        <f aca="false">Z287-AH287/10</f>
        <v>71.8</v>
      </c>
      <c r="FQ287" s="19" t="n">
        <f aca="false">Z287+DR287/5</f>
        <v>74.597</v>
      </c>
      <c r="FR287" s="19" t="n">
        <f aca="false">(DX287+DY287)/AL287*60</f>
        <v>122.006326253954</v>
      </c>
      <c r="FS287" s="22"/>
      <c r="FT287" s="22"/>
      <c r="FU287" s="22"/>
      <c r="FV287" s="17" t="s">
        <v>427</v>
      </c>
      <c r="FW287" s="17" t="s">
        <v>280</v>
      </c>
      <c r="FX287" s="23" t="n">
        <v>3500000</v>
      </c>
      <c r="FY287" s="23" t="n">
        <v>3500000</v>
      </c>
      <c r="FZ287" s="8" t="n">
        <v>1093</v>
      </c>
      <c r="GA287" s="8" t="n">
        <v>395</v>
      </c>
      <c r="GB287" s="8" t="n">
        <v>527</v>
      </c>
      <c r="GC287" s="8" t="n">
        <v>922</v>
      </c>
      <c r="GD287" s="8" t="n">
        <v>-32</v>
      </c>
      <c r="GE287" s="8" t="n">
        <v>756</v>
      </c>
      <c r="GF287" s="8" t="n">
        <v>3525</v>
      </c>
      <c r="GG287" s="8" t="n">
        <v>21693</v>
      </c>
      <c r="GH287" s="8" t="n">
        <v>81.2</v>
      </c>
      <c r="GI287" s="8" t="n">
        <v>23</v>
      </c>
      <c r="GJ287" s="8" t="n">
        <v>104.2</v>
      </c>
      <c r="GK287" s="8" t="n">
        <f aca="false">Z287-AH287/10</f>
        <v>71.8</v>
      </c>
      <c r="GL287" s="22"/>
      <c r="GM287" s="22"/>
      <c r="GN287" s="22"/>
      <c r="GO287" s="22"/>
      <c r="GP287" s="22"/>
    </row>
    <row r="288" customFormat="false" ht="13.65" hidden="false" customHeight="true" outlineLevel="0" collapsed="false">
      <c r="A288" s="16" t="n">
        <v>32488</v>
      </c>
      <c r="B288" s="17" t="s">
        <v>1566</v>
      </c>
      <c r="C288" s="17" t="s">
        <v>55</v>
      </c>
      <c r="D288" s="17" t="s">
        <v>283</v>
      </c>
      <c r="E288" s="17" t="s">
        <v>283</v>
      </c>
      <c r="F288" s="8" t="n">
        <v>73</v>
      </c>
      <c r="G288" s="8" t="n">
        <v>207</v>
      </c>
      <c r="H288" s="22"/>
      <c r="I288" s="22"/>
      <c r="J288" s="22"/>
      <c r="K288" s="17" t="s">
        <v>273</v>
      </c>
      <c r="L288" s="8" t="n">
        <v>2016</v>
      </c>
      <c r="M288" s="8" t="n">
        <v>29</v>
      </c>
      <c r="N288" s="8" t="n">
        <v>2</v>
      </c>
      <c r="O288" s="8" t="n">
        <v>8475982</v>
      </c>
      <c r="P288" s="17" t="s">
        <v>1567</v>
      </c>
      <c r="Q288" s="17" t="s">
        <v>1568</v>
      </c>
      <c r="R288" s="17" t="s">
        <v>1569</v>
      </c>
      <c r="S288" s="17" t="s">
        <v>1570</v>
      </c>
      <c r="T288" s="17" t="s">
        <v>278</v>
      </c>
      <c r="U288" s="17" t="s">
        <v>402</v>
      </c>
      <c r="V288" s="8" t="n">
        <v>2</v>
      </c>
      <c r="W288" s="8" t="n">
        <v>0</v>
      </c>
      <c r="X288" s="8" t="n">
        <v>1</v>
      </c>
      <c r="Y288" s="8" t="n">
        <v>1</v>
      </c>
      <c r="Z288" s="8" t="n">
        <v>1</v>
      </c>
      <c r="AA288" s="8" t="n">
        <v>30</v>
      </c>
      <c r="AB288" s="8" t="n">
        <v>61</v>
      </c>
      <c r="AC288" s="18" t="n">
        <f aca="false">Z288/V288</f>
        <v>0.5</v>
      </c>
      <c r="AD288" s="19" t="n">
        <f aca="false">IF(FZ288&gt;V288,Z288-V288*(GC288-Z288)/(FZ288-V288),0)</f>
        <v>1</v>
      </c>
      <c r="AE288" s="19" t="n">
        <v>0.294</v>
      </c>
      <c r="AF288" s="8" t="n">
        <v>2</v>
      </c>
      <c r="AG288" s="8" t="n">
        <v>0.6</v>
      </c>
      <c r="AH288" s="8" t="n">
        <v>0</v>
      </c>
      <c r="AI288" s="8" t="n">
        <v>38</v>
      </c>
      <c r="AJ288" s="8" t="n">
        <v>1610</v>
      </c>
      <c r="AK288" s="19" t="n">
        <v>26.833333333333</v>
      </c>
      <c r="AL288" s="8" t="n">
        <v>26.83</v>
      </c>
      <c r="AM288" s="8" t="n">
        <v>27</v>
      </c>
      <c r="AN288" s="18" t="n">
        <f aca="false">AJ288/60/V288</f>
        <v>13.4166666666667</v>
      </c>
      <c r="AO288" s="8" t="n">
        <v>22.43</v>
      </c>
      <c r="AP288" s="12" t="n">
        <f aca="false">IF(EF288&gt;0,Z288/EF288,0)</f>
        <v>0.5</v>
      </c>
      <c r="AQ288" s="8" t="n">
        <v>2</v>
      </c>
      <c r="AR288" s="8" t="n">
        <v>2</v>
      </c>
      <c r="AS288" s="8" t="n">
        <v>2</v>
      </c>
      <c r="AT288" s="8" t="n">
        <v>2</v>
      </c>
      <c r="AU288" s="8" t="n">
        <v>2</v>
      </c>
      <c r="AV288" s="8" t="n">
        <v>2</v>
      </c>
      <c r="AW288" s="8" t="n">
        <v>1</v>
      </c>
      <c r="AX288" s="8" t="n">
        <v>0</v>
      </c>
      <c r="AY288" s="8" t="n">
        <v>0</v>
      </c>
      <c r="AZ288" s="8" t="n">
        <v>1</v>
      </c>
      <c r="BA288" s="8" t="n">
        <f aca="false">AY288+AZ288</f>
        <v>1</v>
      </c>
      <c r="BB288" s="8" t="n">
        <v>0.08</v>
      </c>
      <c r="BC288" s="8" t="n">
        <v>38</v>
      </c>
      <c r="BD288" s="19" t="n">
        <v>10.5</v>
      </c>
      <c r="BE288" s="19" t="n">
        <v>23.4782608695655</v>
      </c>
      <c r="BF288" s="19" t="n">
        <f aca="false">AQ288+BD288</f>
        <v>12.5</v>
      </c>
      <c r="BG288" s="19" t="n">
        <f aca="false">IF(AL288&gt;0,BF288/AL288*60,0)</f>
        <v>27.9537830786433</v>
      </c>
      <c r="BH288" s="8" t="n">
        <v>4</v>
      </c>
      <c r="BI288" s="8" t="n">
        <v>8</v>
      </c>
      <c r="BJ288" s="8" t="n">
        <v>7</v>
      </c>
      <c r="BK288" s="12" t="n">
        <f aca="false">BH288/(BH288+BJ288)</f>
        <v>0.363636363636364</v>
      </c>
      <c r="BL288" s="8" t="n">
        <v>5</v>
      </c>
      <c r="BM288" s="8" t="n">
        <v>5</v>
      </c>
      <c r="BN288" s="8" t="n">
        <v>4</v>
      </c>
      <c r="BO288" s="8" t="n">
        <f aca="false">BM288-BN288</f>
        <v>1</v>
      </c>
      <c r="BP288" s="8" t="n">
        <v>0</v>
      </c>
      <c r="BQ288" s="8" t="n">
        <v>0</v>
      </c>
      <c r="BR288" s="8" t="n">
        <v>0</v>
      </c>
      <c r="BS288" s="8" t="n">
        <v>2</v>
      </c>
      <c r="BT288" s="12" t="n">
        <f aca="false">BS288/(EA288+BS288)</f>
        <v>0.0869565217391304</v>
      </c>
      <c r="BU288" s="8" t="n">
        <v>0</v>
      </c>
      <c r="BV288" s="8" t="n">
        <v>0</v>
      </c>
      <c r="BW288" s="12" t="n">
        <f aca="false">IF(BU288+BV288&gt;0,BU288/(BU288+BV288),0)</f>
        <v>0</v>
      </c>
      <c r="BX288" s="8" t="n">
        <v>0</v>
      </c>
      <c r="BY288" s="8" t="n">
        <v>0</v>
      </c>
      <c r="BZ288" s="8" t="n">
        <v>0</v>
      </c>
      <c r="CA288" s="8" t="n">
        <v>0</v>
      </c>
      <c r="CB288" s="8" t="n">
        <v>0</v>
      </c>
      <c r="CC288" s="8" t="n">
        <v>0</v>
      </c>
      <c r="CD288" s="8" t="n">
        <v>0</v>
      </c>
      <c r="CE288" s="8" t="n">
        <v>0</v>
      </c>
      <c r="CF288" s="8" t="n">
        <v>0</v>
      </c>
      <c r="CG288" s="8" t="n">
        <v>0</v>
      </c>
      <c r="CH288" s="8" t="n">
        <v>0</v>
      </c>
      <c r="CI288" s="8" t="n">
        <v>0</v>
      </c>
      <c r="CJ288" s="8" t="n">
        <v>0</v>
      </c>
      <c r="CK288" s="8" t="n">
        <v>0</v>
      </c>
      <c r="CL288" s="8" t="n">
        <v>0</v>
      </c>
      <c r="CM288" s="8" t="n">
        <v>0</v>
      </c>
      <c r="CN288" s="8" t="n">
        <v>0</v>
      </c>
      <c r="CO288" s="8" t="n">
        <v>0</v>
      </c>
      <c r="CP288" s="8" t="n">
        <v>0</v>
      </c>
      <c r="CQ288" s="8" t="n">
        <v>0</v>
      </c>
      <c r="CR288" s="8" t="n">
        <v>0</v>
      </c>
      <c r="CS288" s="8" t="n">
        <v>0</v>
      </c>
      <c r="CT288" s="8" t="n">
        <v>0</v>
      </c>
      <c r="CU288" s="8" t="n">
        <v>0</v>
      </c>
      <c r="CV288" s="8" t="n">
        <v>0</v>
      </c>
      <c r="CW288" s="8" t="n">
        <v>0</v>
      </c>
      <c r="CX288" s="8" t="n">
        <v>0</v>
      </c>
      <c r="CY288" s="8" t="n">
        <v>0</v>
      </c>
      <c r="CZ288" s="8" t="n">
        <v>0</v>
      </c>
      <c r="DA288" s="8" t="n">
        <v>0</v>
      </c>
      <c r="DB288" s="8" t="n">
        <v>0</v>
      </c>
      <c r="DC288" s="8" t="n">
        <v>0</v>
      </c>
      <c r="DD288" s="8" t="n">
        <v>1</v>
      </c>
      <c r="DE288" s="8" t="n">
        <v>0</v>
      </c>
      <c r="DF288" s="8" t="n">
        <v>0</v>
      </c>
      <c r="DG288" s="8" t="n">
        <v>0</v>
      </c>
      <c r="DH288" s="8" t="n">
        <v>1</v>
      </c>
      <c r="DI288" s="8" t="n">
        <v>0</v>
      </c>
      <c r="DJ288" s="8" t="n">
        <v>0</v>
      </c>
      <c r="DK288" s="8" t="n">
        <v>0</v>
      </c>
      <c r="DL288" s="8" t="n">
        <v>0</v>
      </c>
      <c r="DM288" s="8" t="n">
        <v>0</v>
      </c>
      <c r="DN288" s="8" t="n">
        <v>0</v>
      </c>
      <c r="DO288" s="8" t="n">
        <v>0</v>
      </c>
      <c r="DP288" s="8" t="n">
        <v>0</v>
      </c>
      <c r="DQ288" s="8" t="n">
        <f aca="false">DJ288-DI288</f>
        <v>0</v>
      </c>
      <c r="DR288" s="19" t="n">
        <v>0.125</v>
      </c>
      <c r="DS288" s="8" t="n">
        <v>0</v>
      </c>
      <c r="DT288" s="8" t="n">
        <v>0</v>
      </c>
      <c r="DU288" s="8" t="n">
        <v>0</v>
      </c>
      <c r="DV288" s="8" t="n">
        <v>0</v>
      </c>
      <c r="DW288" s="8" t="n">
        <v>0</v>
      </c>
      <c r="DX288" s="8" t="n">
        <v>21</v>
      </c>
      <c r="DY288" s="8" t="n">
        <v>28</v>
      </c>
      <c r="DZ288" s="8" t="n">
        <v>18</v>
      </c>
      <c r="EA288" s="8" t="n">
        <v>21</v>
      </c>
      <c r="EB288" s="8" t="n">
        <v>15</v>
      </c>
      <c r="EC288" s="8" t="n">
        <v>17</v>
      </c>
      <c r="ED288" s="8" t="n">
        <v>1.22</v>
      </c>
      <c r="EE288" s="8" t="n">
        <v>0.67</v>
      </c>
      <c r="EF288" s="8" t="n">
        <v>2</v>
      </c>
      <c r="EG288" s="8" t="n">
        <v>0</v>
      </c>
      <c r="EH288" s="12" t="n">
        <f aca="false">EF288/EB288</f>
        <v>0.133333333333333</v>
      </c>
      <c r="EI288" s="20" t="n">
        <f aca="false">1-EG288/EC288</f>
        <v>1</v>
      </c>
      <c r="EJ288" s="21" t="n">
        <f aca="false">EH288+EI288</f>
        <v>1.13333333333333</v>
      </c>
      <c r="EK288" s="8" t="n">
        <v>21</v>
      </c>
      <c r="EL288" s="8" t="n">
        <v>28</v>
      </c>
      <c r="EM288" s="8" t="n">
        <v>18</v>
      </c>
      <c r="EN288" s="8" t="n">
        <v>21</v>
      </c>
      <c r="EO288" s="8" t="n">
        <v>15</v>
      </c>
      <c r="EP288" s="8" t="n">
        <v>17</v>
      </c>
      <c r="EQ288" s="8" t="n">
        <v>2</v>
      </c>
      <c r="ER288" s="8" t="n">
        <v>0</v>
      </c>
      <c r="ES288" s="8" t="n">
        <v>12</v>
      </c>
      <c r="ET288" s="8" t="n">
        <v>10</v>
      </c>
      <c r="EU288" s="8" t="n">
        <v>7</v>
      </c>
      <c r="EV288" s="8" t="n">
        <v>4</v>
      </c>
      <c r="EW288" s="8" t="n">
        <v>2</v>
      </c>
      <c r="EX288" s="8" t="n">
        <v>0</v>
      </c>
      <c r="EY288" s="8" t="n">
        <v>3</v>
      </c>
      <c r="EZ288" s="8" t="n">
        <v>2</v>
      </c>
      <c r="FA288" s="8" t="n">
        <v>0.1</v>
      </c>
      <c r="FB288" s="8" t="n">
        <v>0.2</v>
      </c>
      <c r="FC288" s="8" t="n">
        <v>0.3</v>
      </c>
      <c r="FD288" s="19" t="n">
        <v>0.9</v>
      </c>
      <c r="FE288" s="18" t="n">
        <f aca="false">FD288/V288</f>
        <v>0.45</v>
      </c>
      <c r="FF288" s="8" t="n">
        <v>0.0065</v>
      </c>
      <c r="FG288" s="8" t="n">
        <v>0</v>
      </c>
      <c r="FH288" s="8" t="n">
        <v>0</v>
      </c>
      <c r="FI288" s="8" t="n">
        <v>0</v>
      </c>
      <c r="FJ288" s="22"/>
      <c r="FK288" s="22"/>
      <c r="FL288" s="22"/>
      <c r="FM288" s="8" t="n">
        <f aca="false">BL288+BS288+AH288+DT288</f>
        <v>7</v>
      </c>
      <c r="FN288" s="19" t="n">
        <f aca="false">IF(DS288&gt;0,(BL288+BR288)/DS288,0)</f>
        <v>0</v>
      </c>
      <c r="FO288" s="12" t="n">
        <v>0</v>
      </c>
      <c r="FP288" s="19" t="n">
        <f aca="false">Z288-AH288/10</f>
        <v>1</v>
      </c>
      <c r="FQ288" s="19" t="n">
        <f aca="false">Z288+DR288/5</f>
        <v>1.025</v>
      </c>
      <c r="FR288" s="19" t="n">
        <f aca="false">(DX288+DY288)/AL288*60</f>
        <v>109.578829668282</v>
      </c>
      <c r="FS288" s="22"/>
      <c r="FT288" s="22"/>
      <c r="FU288" s="22"/>
      <c r="FV288" s="22"/>
      <c r="FW288" s="17" t="s">
        <v>280</v>
      </c>
      <c r="FX288" s="23" t="n">
        <v>650000</v>
      </c>
      <c r="FY288" s="23" t="n">
        <v>650000</v>
      </c>
      <c r="FZ288" s="8" t="n">
        <v>4</v>
      </c>
      <c r="GA288" s="8" t="n">
        <v>0</v>
      </c>
      <c r="GB288" s="8" t="n">
        <v>1</v>
      </c>
      <c r="GC288" s="8" t="n">
        <v>1</v>
      </c>
      <c r="GD288" s="8" t="n">
        <v>1</v>
      </c>
      <c r="GE288" s="8" t="n">
        <v>0</v>
      </c>
      <c r="GF288" s="8" t="n">
        <v>4</v>
      </c>
      <c r="GG288" s="8" t="n">
        <v>49</v>
      </c>
      <c r="GH288" s="8" t="n">
        <v>0</v>
      </c>
      <c r="GI288" s="8" t="n">
        <v>0.2</v>
      </c>
      <c r="GJ288" s="8" t="n">
        <v>0.2</v>
      </c>
      <c r="GK288" s="8" t="n">
        <f aca="false">Z288-AH288/10</f>
        <v>1</v>
      </c>
      <c r="GL288" s="22"/>
      <c r="GM288" s="22"/>
      <c r="GN288" s="22"/>
      <c r="GO288" s="22"/>
      <c r="GP288" s="22"/>
    </row>
    <row r="289" customFormat="false" ht="13.65" hidden="false" customHeight="true" outlineLevel="0" collapsed="false">
      <c r="A289" s="16" t="n">
        <v>33610</v>
      </c>
      <c r="B289" s="17" t="s">
        <v>718</v>
      </c>
      <c r="C289" s="17" t="s">
        <v>272</v>
      </c>
      <c r="D289" s="17" t="s">
        <v>262</v>
      </c>
      <c r="E289" s="17" t="s">
        <v>262</v>
      </c>
      <c r="F289" s="8" t="n">
        <v>77</v>
      </c>
      <c r="G289" s="8" t="n">
        <v>220</v>
      </c>
      <c r="H289" s="8" t="n">
        <v>2010</v>
      </c>
      <c r="I289" s="8" t="n">
        <v>1</v>
      </c>
      <c r="J289" s="8" t="n">
        <v>3</v>
      </c>
      <c r="K289" s="17" t="s">
        <v>273</v>
      </c>
      <c r="L289" s="8" t="n">
        <v>2011</v>
      </c>
      <c r="M289" s="8" t="n">
        <v>26</v>
      </c>
      <c r="N289" s="8" t="n">
        <v>7</v>
      </c>
      <c r="O289" s="8" t="n">
        <v>8475790</v>
      </c>
      <c r="P289" s="17" t="s">
        <v>1571</v>
      </c>
      <c r="Q289" s="17" t="s">
        <v>1572</v>
      </c>
      <c r="R289" s="17" t="s">
        <v>1573</v>
      </c>
      <c r="S289" s="17" t="s">
        <v>1570</v>
      </c>
      <c r="T289" s="17" t="s">
        <v>278</v>
      </c>
      <c r="U289" s="17" t="s">
        <v>314</v>
      </c>
      <c r="V289" s="8" t="n">
        <v>52</v>
      </c>
      <c r="W289" s="8" t="n">
        <v>2</v>
      </c>
      <c r="X289" s="8" t="n">
        <v>3</v>
      </c>
      <c r="Y289" s="8" t="n">
        <v>2</v>
      </c>
      <c r="Z289" s="8" t="n">
        <v>5</v>
      </c>
      <c r="AA289" s="8" t="n">
        <v>27</v>
      </c>
      <c r="AB289" s="8" t="n">
        <v>50</v>
      </c>
      <c r="AC289" s="18" t="n">
        <f aca="false">Z289/V289</f>
        <v>0.0961538461538462</v>
      </c>
      <c r="AD289" s="19" t="n">
        <f aca="false">IF(FZ289&gt;V289,Z289-V289*(GC289-Z289)/(FZ289-V289),0)</f>
        <v>-2.51622418879056</v>
      </c>
      <c r="AE289" s="19" t="n">
        <v>1.901</v>
      </c>
      <c r="AF289" s="8" t="n">
        <v>-7</v>
      </c>
      <c r="AG289" s="8" t="n">
        <v>-11.8</v>
      </c>
      <c r="AH289" s="8" t="n">
        <v>35</v>
      </c>
      <c r="AI289" s="8" t="n">
        <v>1252</v>
      </c>
      <c r="AJ289" s="8" t="n">
        <v>57473</v>
      </c>
      <c r="AK289" s="19" t="n">
        <v>957.88333333333</v>
      </c>
      <c r="AL289" s="8" t="n">
        <v>938.9</v>
      </c>
      <c r="AM289" s="8" t="n">
        <v>958</v>
      </c>
      <c r="AN289" s="18" t="n">
        <f aca="false">AJ289/60/V289</f>
        <v>18.4208333333333</v>
      </c>
      <c r="AO289" s="8" t="n">
        <v>30.85</v>
      </c>
      <c r="AP289" s="12" t="n">
        <f aca="false">IF(EF289&gt;0,Z289/EF289,0)</f>
        <v>0.227272727272727</v>
      </c>
      <c r="AQ289" s="8" t="n">
        <v>127</v>
      </c>
      <c r="AR289" s="8" t="n">
        <v>129</v>
      </c>
      <c r="AS289" s="8" t="n">
        <v>129</v>
      </c>
      <c r="AT289" s="8" t="n">
        <v>84</v>
      </c>
      <c r="AU289" s="8" t="n">
        <v>84</v>
      </c>
      <c r="AV289" s="8" t="n">
        <v>53</v>
      </c>
      <c r="AW289" s="8" t="n">
        <v>32</v>
      </c>
      <c r="AX289" s="8" t="n">
        <v>3</v>
      </c>
      <c r="AY289" s="8" t="n">
        <v>0</v>
      </c>
      <c r="AZ289" s="8" t="n">
        <v>8</v>
      </c>
      <c r="BA289" s="8" t="n">
        <f aca="false">AY289+AZ289</f>
        <v>8</v>
      </c>
      <c r="BB289" s="8" t="n">
        <v>1.91</v>
      </c>
      <c r="BC289" s="8" t="n">
        <v>62.8868</v>
      </c>
      <c r="BD289" s="19" t="n">
        <v>60.2</v>
      </c>
      <c r="BE289" s="19" t="n">
        <v>3.77081412141355</v>
      </c>
      <c r="BF289" s="19" t="n">
        <f aca="false">AQ289+BD289</f>
        <v>187.2</v>
      </c>
      <c r="BG289" s="19" t="n">
        <f aca="false">IF(AL289&gt;0,BF289/AL289*60,0)</f>
        <v>11.9629353498775</v>
      </c>
      <c r="BH289" s="8" t="n">
        <v>225</v>
      </c>
      <c r="BI289" s="8" t="n">
        <v>285</v>
      </c>
      <c r="BJ289" s="8" t="n">
        <v>415</v>
      </c>
      <c r="BK289" s="12" t="n">
        <f aca="false">BH289/(BH289+BJ289)</f>
        <v>0.3515625</v>
      </c>
      <c r="BL289" s="8" t="n">
        <v>126</v>
      </c>
      <c r="BM289" s="8" t="n">
        <v>125</v>
      </c>
      <c r="BN289" s="8" t="n">
        <v>80</v>
      </c>
      <c r="BO289" s="8" t="n">
        <f aca="false">BM289-BN289</f>
        <v>45</v>
      </c>
      <c r="BP289" s="8" t="n">
        <v>31</v>
      </c>
      <c r="BQ289" s="8" t="n">
        <v>28</v>
      </c>
      <c r="BR289" s="8" t="n">
        <v>5</v>
      </c>
      <c r="BS289" s="8" t="n">
        <v>81</v>
      </c>
      <c r="BT289" s="12" t="n">
        <f aca="false">BS289/(EA289+BS289)</f>
        <v>0.0934256055363322</v>
      </c>
      <c r="BU289" s="8" t="n">
        <v>0</v>
      </c>
      <c r="BV289" s="8" t="n">
        <v>0</v>
      </c>
      <c r="BW289" s="12" t="n">
        <f aca="false">IF(BU289+BV289&gt;0,BU289/(BU289+BV289),0)</f>
        <v>0</v>
      </c>
      <c r="BX289" s="8" t="n">
        <v>0</v>
      </c>
      <c r="BY289" s="8" t="n">
        <v>0</v>
      </c>
      <c r="BZ289" s="8" t="n">
        <v>0</v>
      </c>
      <c r="CA289" s="8" t="n">
        <v>0</v>
      </c>
      <c r="CB289" s="8" t="n">
        <v>0</v>
      </c>
      <c r="CC289" s="8" t="n">
        <v>0</v>
      </c>
      <c r="CD289" s="8" t="n">
        <v>0</v>
      </c>
      <c r="CE289" s="8" t="n">
        <v>0</v>
      </c>
      <c r="CF289" s="8" t="n">
        <v>0</v>
      </c>
      <c r="CG289" s="8" t="n">
        <v>0</v>
      </c>
      <c r="CH289" s="8" t="n">
        <v>0</v>
      </c>
      <c r="CI289" s="8" t="n">
        <v>0</v>
      </c>
      <c r="CJ289" s="8" t="n">
        <v>0</v>
      </c>
      <c r="CK289" s="8" t="n">
        <v>0</v>
      </c>
      <c r="CL289" s="8" t="n">
        <v>0</v>
      </c>
      <c r="CM289" s="8" t="n">
        <v>0</v>
      </c>
      <c r="CN289" s="8" t="n">
        <v>0</v>
      </c>
      <c r="CO289" s="8" t="n">
        <v>0</v>
      </c>
      <c r="CP289" s="8" t="n">
        <v>0</v>
      </c>
      <c r="CQ289" s="8" t="n">
        <v>0</v>
      </c>
      <c r="CR289" s="8" t="n">
        <v>0</v>
      </c>
      <c r="CS289" s="8" t="n">
        <v>0</v>
      </c>
      <c r="CT289" s="8" t="n">
        <v>1</v>
      </c>
      <c r="CU289" s="8" t="n">
        <v>0</v>
      </c>
      <c r="CV289" s="8" t="n">
        <v>0</v>
      </c>
      <c r="CW289" s="8" t="n">
        <v>1</v>
      </c>
      <c r="CX289" s="8" t="n">
        <v>1</v>
      </c>
      <c r="CY289" s="8" t="n">
        <v>2</v>
      </c>
      <c r="CZ289" s="8" t="n">
        <v>3</v>
      </c>
      <c r="DA289" s="8" t="n">
        <v>25</v>
      </c>
      <c r="DB289" s="8" t="n">
        <v>0</v>
      </c>
      <c r="DC289" s="8" t="n">
        <v>0</v>
      </c>
      <c r="DD289" s="8" t="n">
        <v>15</v>
      </c>
      <c r="DE289" s="8" t="n">
        <v>7</v>
      </c>
      <c r="DF289" s="8" t="n">
        <v>0</v>
      </c>
      <c r="DG289" s="8" t="n">
        <v>0</v>
      </c>
      <c r="DH289" s="8" t="n">
        <v>31</v>
      </c>
      <c r="DI289" s="8" t="n">
        <v>9</v>
      </c>
      <c r="DJ289" s="8" t="n">
        <v>3</v>
      </c>
      <c r="DK289" s="8" t="n">
        <v>9</v>
      </c>
      <c r="DL289" s="8" t="n">
        <v>8</v>
      </c>
      <c r="DM289" s="8" t="n">
        <v>1</v>
      </c>
      <c r="DN289" s="8" t="n">
        <v>5</v>
      </c>
      <c r="DO289" s="8" t="n">
        <v>4</v>
      </c>
      <c r="DP289" s="8" t="n">
        <v>1</v>
      </c>
      <c r="DQ289" s="8" t="n">
        <f aca="false">DJ289-DI289</f>
        <v>-6</v>
      </c>
      <c r="DR289" s="19" t="n">
        <v>-0.383</v>
      </c>
      <c r="DS289" s="8" t="n">
        <v>5</v>
      </c>
      <c r="DT289" s="8" t="n">
        <v>3</v>
      </c>
      <c r="DU289" s="8" t="n">
        <v>0</v>
      </c>
      <c r="DV289" s="8" t="n">
        <v>0</v>
      </c>
      <c r="DW289" s="8" t="n">
        <v>1</v>
      </c>
      <c r="DX289" s="8" t="n">
        <v>683</v>
      </c>
      <c r="DY289" s="8" t="n">
        <v>1031</v>
      </c>
      <c r="DZ289" s="8" t="n">
        <v>511</v>
      </c>
      <c r="EA289" s="8" t="n">
        <v>786</v>
      </c>
      <c r="EB289" s="8" t="n">
        <v>362</v>
      </c>
      <c r="EC289" s="8" t="n">
        <v>568</v>
      </c>
      <c r="ED289" s="8" t="n">
        <v>27</v>
      </c>
      <c r="EE289" s="8" t="n">
        <v>45.66</v>
      </c>
      <c r="EF289" s="8" t="n">
        <v>22</v>
      </c>
      <c r="EG289" s="8" t="n">
        <v>52</v>
      </c>
      <c r="EH289" s="12" t="n">
        <f aca="false">EF289/EB289</f>
        <v>0.0607734806629834</v>
      </c>
      <c r="EI289" s="20" t="n">
        <f aca="false">1-EG289/EC289</f>
        <v>0.908450704225352</v>
      </c>
      <c r="EJ289" s="21" t="n">
        <f aca="false">EH289+EI289</f>
        <v>0.969224184888336</v>
      </c>
      <c r="EK289" s="8" t="n">
        <v>697</v>
      </c>
      <c r="EL289" s="8" t="n">
        <v>1058</v>
      </c>
      <c r="EM289" s="8" t="n">
        <v>521</v>
      </c>
      <c r="EN289" s="8" t="n">
        <v>806</v>
      </c>
      <c r="EO289" s="8" t="n">
        <v>372</v>
      </c>
      <c r="EP289" s="8" t="n">
        <v>582</v>
      </c>
      <c r="EQ289" s="8" t="n">
        <v>21</v>
      </c>
      <c r="ER289" s="8" t="n">
        <v>52</v>
      </c>
      <c r="ES289" s="8" t="n">
        <v>320</v>
      </c>
      <c r="ET289" s="8" t="n">
        <v>559</v>
      </c>
      <c r="EU289" s="8" t="n">
        <v>118</v>
      </c>
      <c r="EV289" s="8" t="n">
        <v>182</v>
      </c>
      <c r="EW289" s="8" t="n">
        <v>12</v>
      </c>
      <c r="EX289" s="8" t="n">
        <v>24</v>
      </c>
      <c r="EY289" s="8" t="n">
        <v>59</v>
      </c>
      <c r="EZ289" s="8" t="n">
        <v>64</v>
      </c>
      <c r="FA289" s="8" t="n">
        <v>-0.5</v>
      </c>
      <c r="FB289" s="8" t="n">
        <v>1.7</v>
      </c>
      <c r="FC289" s="8" t="n">
        <v>1.2</v>
      </c>
      <c r="FD289" s="19" t="n">
        <v>0.78</v>
      </c>
      <c r="FE289" s="18" t="n">
        <f aca="false">FD289/V289</f>
        <v>0.015</v>
      </c>
      <c r="FF289" s="8" t="n">
        <v>0.3086</v>
      </c>
      <c r="FG289" s="8" t="n">
        <v>-0.65</v>
      </c>
      <c r="FH289" s="8" t="n">
        <v>0.58</v>
      </c>
      <c r="FI289" s="8" t="n">
        <v>-0.08</v>
      </c>
      <c r="FJ289" s="22"/>
      <c r="FK289" s="22"/>
      <c r="FL289" s="22"/>
      <c r="FM289" s="8" t="n">
        <f aca="false">BL289+BS289+AH289+DT289</f>
        <v>245</v>
      </c>
      <c r="FN289" s="19" t="n">
        <f aca="false">IF(DS289&gt;0,(BL289+BR289)/DS289,0)</f>
        <v>26.2</v>
      </c>
      <c r="FO289" s="12" t="n">
        <v>0.0146011396</v>
      </c>
      <c r="FP289" s="19" t="n">
        <f aca="false">Z289-AH289/10</f>
        <v>1.5</v>
      </c>
      <c r="FQ289" s="19" t="n">
        <f aca="false">Z289+DR289/5</f>
        <v>4.9234</v>
      </c>
      <c r="FR289" s="19" t="n">
        <f aca="false">(DX289+DY289)/AL289*60</f>
        <v>109.532431568857</v>
      </c>
      <c r="FS289" s="8" t="n">
        <v>16</v>
      </c>
      <c r="FT289" s="17" t="s">
        <v>1574</v>
      </c>
      <c r="FU289" s="8" t="n">
        <v>707</v>
      </c>
      <c r="FV289" s="17" t="s">
        <v>1439</v>
      </c>
      <c r="FW289" s="17" t="s">
        <v>280</v>
      </c>
      <c r="FX289" s="23" t="n">
        <v>3500000</v>
      </c>
      <c r="FY289" s="23" t="n">
        <v>3500000</v>
      </c>
      <c r="FZ289" s="8" t="n">
        <v>391</v>
      </c>
      <c r="GA289" s="8" t="n">
        <v>14</v>
      </c>
      <c r="GB289" s="8" t="n">
        <v>40</v>
      </c>
      <c r="GC289" s="8" t="n">
        <v>54</v>
      </c>
      <c r="GD289" s="8" t="n">
        <v>-70</v>
      </c>
      <c r="GE289" s="8" t="n">
        <v>399</v>
      </c>
      <c r="GF289" s="8" t="n">
        <v>493</v>
      </c>
      <c r="GG289" s="8" t="n">
        <v>7060</v>
      </c>
      <c r="GH289" s="8" t="n">
        <v>-1.1</v>
      </c>
      <c r="GI289" s="8" t="n">
        <v>9.7</v>
      </c>
      <c r="GJ289" s="8" t="n">
        <v>8.6</v>
      </c>
      <c r="GK289" s="8" t="n">
        <f aca="false">Z289-AH289/10</f>
        <v>1.5</v>
      </c>
      <c r="GL289" s="22"/>
      <c r="GM289" s="22"/>
      <c r="GN289" s="22"/>
      <c r="GO289" s="22"/>
      <c r="GP289" s="22"/>
    </row>
    <row r="290" customFormat="false" ht="13.65" hidden="false" customHeight="true" outlineLevel="0" collapsed="false">
      <c r="A290" s="16" t="n">
        <v>33677</v>
      </c>
      <c r="B290" s="17" t="s">
        <v>1575</v>
      </c>
      <c r="C290" s="22"/>
      <c r="D290" s="17" t="s">
        <v>321</v>
      </c>
      <c r="E290" s="17" t="s">
        <v>321</v>
      </c>
      <c r="F290" s="8" t="n">
        <v>72</v>
      </c>
      <c r="G290" s="8" t="n">
        <v>176</v>
      </c>
      <c r="H290" s="8" t="n">
        <v>2012</v>
      </c>
      <c r="I290" s="8" t="n">
        <v>4</v>
      </c>
      <c r="J290" s="8" t="n">
        <v>93</v>
      </c>
      <c r="K290" s="17" t="s">
        <v>263</v>
      </c>
      <c r="L290" s="8" t="n">
        <v>2015</v>
      </c>
      <c r="M290" s="8" t="n">
        <v>25</v>
      </c>
      <c r="N290" s="8" t="n">
        <v>2</v>
      </c>
      <c r="O290" s="8" t="n">
        <v>8476979</v>
      </c>
      <c r="P290" s="17" t="s">
        <v>1576</v>
      </c>
      <c r="Q290" s="17" t="s">
        <v>1577</v>
      </c>
      <c r="R290" s="17" t="s">
        <v>1578</v>
      </c>
      <c r="S290" s="17" t="s">
        <v>1570</v>
      </c>
      <c r="T290" s="17" t="s">
        <v>278</v>
      </c>
      <c r="U290" s="17" t="s">
        <v>397</v>
      </c>
      <c r="V290" s="8" t="n">
        <v>35</v>
      </c>
      <c r="W290" s="8" t="n">
        <v>5</v>
      </c>
      <c r="X290" s="8" t="n">
        <v>11</v>
      </c>
      <c r="Y290" s="8" t="n">
        <v>6</v>
      </c>
      <c r="Z290" s="8" t="n">
        <v>16</v>
      </c>
      <c r="AA290" s="8" t="n">
        <v>13</v>
      </c>
      <c r="AB290" s="8" t="n">
        <v>60</v>
      </c>
      <c r="AC290" s="18" t="n">
        <f aca="false">Z290/V290</f>
        <v>0.457142857142857</v>
      </c>
      <c r="AD290" s="19" t="n">
        <f aca="false">IF(FZ290&gt;V290,Z290-V290*(GC290-Z290)/(FZ290-V290),0)</f>
        <v>4.04878048780488</v>
      </c>
      <c r="AE290" s="19" t="n">
        <v>5.766</v>
      </c>
      <c r="AF290" s="8" t="n">
        <v>1</v>
      </c>
      <c r="AG290" s="8" t="n">
        <v>3.6</v>
      </c>
      <c r="AH290" s="8" t="n">
        <v>6</v>
      </c>
      <c r="AI290" s="8" t="n">
        <v>869</v>
      </c>
      <c r="AJ290" s="8" t="n">
        <v>38966</v>
      </c>
      <c r="AK290" s="19" t="n">
        <v>649.43333333333</v>
      </c>
      <c r="AL290" s="8" t="n">
        <v>649.4</v>
      </c>
      <c r="AM290" s="8" t="n">
        <v>649</v>
      </c>
      <c r="AN290" s="18" t="n">
        <f aca="false">AJ290/60/V290</f>
        <v>18.5552380952381</v>
      </c>
      <c r="AO290" s="8" t="n">
        <v>30.84</v>
      </c>
      <c r="AP290" s="12" t="n">
        <f aca="false">IF(EF290&gt;0,Z290/EF290,0)</f>
        <v>0.41025641025641</v>
      </c>
      <c r="AQ290" s="8" t="n">
        <v>131</v>
      </c>
      <c r="AR290" s="8" t="n">
        <v>131</v>
      </c>
      <c r="AS290" s="8" t="n">
        <v>131</v>
      </c>
      <c r="AT290" s="8" t="n">
        <v>96</v>
      </c>
      <c r="AU290" s="8" t="n">
        <v>96</v>
      </c>
      <c r="AV290" s="8" t="n">
        <v>71</v>
      </c>
      <c r="AW290" s="8" t="n">
        <v>40</v>
      </c>
      <c r="AX290" s="8" t="n">
        <v>4</v>
      </c>
      <c r="AY290" s="8" t="n">
        <v>1</v>
      </c>
      <c r="AZ290" s="8" t="n">
        <v>8</v>
      </c>
      <c r="BA290" s="8" t="n">
        <f aca="false">AY290+AZ290</f>
        <v>9</v>
      </c>
      <c r="BB290" s="8" t="n">
        <v>3.32</v>
      </c>
      <c r="BC290" s="8" t="n">
        <v>47.6338</v>
      </c>
      <c r="BD290" s="19" t="n">
        <v>117.2</v>
      </c>
      <c r="BE290" s="19" t="n">
        <v>10.8279012472412</v>
      </c>
      <c r="BF290" s="19" t="n">
        <f aca="false">AQ290+BD290</f>
        <v>248.2</v>
      </c>
      <c r="BG290" s="19" t="n">
        <f aca="false">IF(AL290&gt;0,BF290/AL290*60,0)</f>
        <v>22.9319371727749</v>
      </c>
      <c r="BH290" s="8" t="n">
        <v>288</v>
      </c>
      <c r="BI290" s="8" t="n">
        <v>180</v>
      </c>
      <c r="BJ290" s="8" t="n">
        <v>183</v>
      </c>
      <c r="BK290" s="12" t="n">
        <f aca="false">BH290/(BH290+BJ290)</f>
        <v>0.611464968152866</v>
      </c>
      <c r="BL290" s="8" t="n">
        <v>30</v>
      </c>
      <c r="BM290" s="8" t="n">
        <v>30</v>
      </c>
      <c r="BN290" s="8" t="n">
        <v>63</v>
      </c>
      <c r="BO290" s="8" t="n">
        <f aca="false">BM290-BN290</f>
        <v>-33</v>
      </c>
      <c r="BP290" s="8" t="n">
        <v>25</v>
      </c>
      <c r="BQ290" s="8" t="n">
        <v>23</v>
      </c>
      <c r="BR290" s="8" t="n">
        <v>12</v>
      </c>
      <c r="BS290" s="8" t="n">
        <v>45</v>
      </c>
      <c r="BT290" s="12" t="n">
        <f aca="false">BS290/(EA290+BS290)</f>
        <v>0.0955414012738854</v>
      </c>
      <c r="BU290" s="8" t="n">
        <v>0</v>
      </c>
      <c r="BV290" s="8" t="n">
        <v>1</v>
      </c>
      <c r="BW290" s="12" t="n">
        <f aca="false">IF(BU290+BV290&gt;0,BU290/(BU290+BV290),0)</f>
        <v>0</v>
      </c>
      <c r="BX290" s="8" t="n">
        <v>0</v>
      </c>
      <c r="BY290" s="8" t="n">
        <v>0</v>
      </c>
      <c r="BZ290" s="8" t="n">
        <v>0</v>
      </c>
      <c r="CA290" s="8" t="n">
        <v>1</v>
      </c>
      <c r="CB290" s="8" t="n">
        <v>0</v>
      </c>
      <c r="CC290" s="8" t="n">
        <v>0</v>
      </c>
      <c r="CD290" s="8" t="n">
        <v>0</v>
      </c>
      <c r="CE290" s="8" t="n">
        <v>0</v>
      </c>
      <c r="CF290" s="8" t="n">
        <v>0</v>
      </c>
      <c r="CG290" s="8" t="n">
        <v>0</v>
      </c>
      <c r="CH290" s="8" t="n">
        <v>0</v>
      </c>
      <c r="CI290" s="8" t="n">
        <v>1</v>
      </c>
      <c r="CJ290" s="8" t="n">
        <v>0</v>
      </c>
      <c r="CK290" s="8" t="n">
        <v>0</v>
      </c>
      <c r="CL290" s="8" t="n">
        <v>1</v>
      </c>
      <c r="CM290" s="8" t="n">
        <v>0</v>
      </c>
      <c r="CN290" s="8" t="n">
        <v>0</v>
      </c>
      <c r="CO290" s="8" t="n">
        <v>0</v>
      </c>
      <c r="CP290" s="8" t="n">
        <v>0</v>
      </c>
      <c r="CQ290" s="8" t="n">
        <v>0</v>
      </c>
      <c r="CR290" s="8" t="n">
        <v>0</v>
      </c>
      <c r="CS290" s="8" t="n">
        <v>1</v>
      </c>
      <c r="CT290" s="8" t="n">
        <v>0</v>
      </c>
      <c r="CU290" s="8" t="n">
        <v>0</v>
      </c>
      <c r="CV290" s="8" t="n">
        <v>0</v>
      </c>
      <c r="CW290" s="8" t="n">
        <v>4</v>
      </c>
      <c r="CX290" s="8" t="n">
        <v>0</v>
      </c>
      <c r="CY290" s="8" t="n">
        <v>2</v>
      </c>
      <c r="CZ290" s="8" t="n">
        <v>3</v>
      </c>
      <c r="DA290" s="8" t="n">
        <v>20</v>
      </c>
      <c r="DB290" s="8" t="n">
        <v>0</v>
      </c>
      <c r="DC290" s="8" t="n">
        <v>0</v>
      </c>
      <c r="DD290" s="8" t="n">
        <v>35</v>
      </c>
      <c r="DE290" s="8" t="n">
        <v>7</v>
      </c>
      <c r="DF290" s="8" t="n">
        <v>0</v>
      </c>
      <c r="DG290" s="8" t="n">
        <v>0</v>
      </c>
      <c r="DH290" s="8" t="n">
        <v>29</v>
      </c>
      <c r="DI290" s="8" t="n">
        <v>3</v>
      </c>
      <c r="DJ290" s="8" t="n">
        <v>2</v>
      </c>
      <c r="DK290" s="8" t="n">
        <v>3</v>
      </c>
      <c r="DL290" s="8" t="n">
        <v>3</v>
      </c>
      <c r="DM290" s="8" t="n">
        <v>0</v>
      </c>
      <c r="DN290" s="8" t="n">
        <v>1</v>
      </c>
      <c r="DO290" s="8" t="n">
        <v>1</v>
      </c>
      <c r="DP290" s="8" t="n">
        <v>0</v>
      </c>
      <c r="DQ290" s="8" t="n">
        <f aca="false">DJ290-DI290</f>
        <v>-1</v>
      </c>
      <c r="DR290" s="19" t="n">
        <v>0.951</v>
      </c>
      <c r="DS290" s="8" t="n">
        <v>3</v>
      </c>
      <c r="DT290" s="8" t="n">
        <v>0</v>
      </c>
      <c r="DU290" s="8" t="n">
        <v>0</v>
      </c>
      <c r="DV290" s="8" t="n">
        <v>0</v>
      </c>
      <c r="DW290" s="8" t="n">
        <v>0</v>
      </c>
      <c r="DX290" s="8" t="n">
        <v>794</v>
      </c>
      <c r="DY290" s="8" t="n">
        <v>580</v>
      </c>
      <c r="DZ290" s="8" t="n">
        <v>572</v>
      </c>
      <c r="EA290" s="8" t="n">
        <v>426</v>
      </c>
      <c r="EB290" s="8" t="n">
        <v>415</v>
      </c>
      <c r="EC290" s="8" t="n">
        <v>316</v>
      </c>
      <c r="ED290" s="8" t="n">
        <v>34.31</v>
      </c>
      <c r="EE290" s="8" t="n">
        <v>29.14</v>
      </c>
      <c r="EF290" s="8" t="n">
        <v>39</v>
      </c>
      <c r="EG290" s="8" t="n">
        <v>33</v>
      </c>
      <c r="EH290" s="12" t="n">
        <f aca="false">EF290/EB290</f>
        <v>0.0939759036144578</v>
      </c>
      <c r="EI290" s="20" t="n">
        <f aca="false">1-EG290/EC290</f>
        <v>0.895569620253164</v>
      </c>
      <c r="EJ290" s="21" t="n">
        <f aca="false">EH290+EI290</f>
        <v>0.989545523867622</v>
      </c>
      <c r="EK290" s="8" t="n">
        <v>796</v>
      </c>
      <c r="EL290" s="8" t="n">
        <v>580</v>
      </c>
      <c r="EM290" s="8" t="n">
        <v>574</v>
      </c>
      <c r="EN290" s="8" t="n">
        <v>426</v>
      </c>
      <c r="EO290" s="8" t="n">
        <v>417</v>
      </c>
      <c r="EP290" s="8" t="n">
        <v>316</v>
      </c>
      <c r="EQ290" s="8" t="n">
        <v>40</v>
      </c>
      <c r="ER290" s="8" t="n">
        <v>33</v>
      </c>
      <c r="ES290" s="8" t="n">
        <v>405</v>
      </c>
      <c r="ET290" s="8" t="n">
        <v>288</v>
      </c>
      <c r="EU290" s="8" t="n">
        <v>143</v>
      </c>
      <c r="EV290" s="8" t="n">
        <v>128</v>
      </c>
      <c r="EW290" s="8" t="n">
        <v>19</v>
      </c>
      <c r="EX290" s="8" t="n">
        <v>17</v>
      </c>
      <c r="EY290" s="8" t="n">
        <v>31</v>
      </c>
      <c r="EZ290" s="8" t="n">
        <v>32</v>
      </c>
      <c r="FA290" s="8" t="n">
        <v>1.4</v>
      </c>
      <c r="FB290" s="8" t="n">
        <v>1.6</v>
      </c>
      <c r="FC290" s="8" t="n">
        <v>2.9</v>
      </c>
      <c r="FD290" s="19" t="n">
        <v>24.82</v>
      </c>
      <c r="FE290" s="18" t="n">
        <f aca="false">FD290/V290</f>
        <v>0.709142857142857</v>
      </c>
      <c r="FF290" s="8" t="n">
        <v>0.8201</v>
      </c>
      <c r="FG290" s="8" t="n">
        <v>0.52</v>
      </c>
      <c r="FH290" s="8" t="n">
        <v>0.05</v>
      </c>
      <c r="FI290" s="8" t="n">
        <v>0.57</v>
      </c>
      <c r="FJ290" s="22"/>
      <c r="FK290" s="22"/>
      <c r="FL290" s="22"/>
      <c r="FM290" s="8" t="n">
        <f aca="false">BL290+BS290+AH290+DT290</f>
        <v>81</v>
      </c>
      <c r="FN290" s="19" t="n">
        <f aca="false">IF(DS290&gt;0,(BL290+BR290)/DS290,0)</f>
        <v>14</v>
      </c>
      <c r="FO290" s="12" t="n">
        <v>0.0525304292</v>
      </c>
      <c r="FP290" s="19" t="n">
        <f aca="false">Z290-AH290/10</f>
        <v>15.4</v>
      </c>
      <c r="FQ290" s="19" t="n">
        <f aca="false">Z290+DR290/5</f>
        <v>16.1902</v>
      </c>
      <c r="FR290" s="19" t="n">
        <f aca="false">(DX290+DY290)/AL290*60</f>
        <v>126.947951955651</v>
      </c>
      <c r="FS290" s="22"/>
      <c r="FT290" s="22"/>
      <c r="FU290" s="22"/>
      <c r="FV290" s="17" t="s">
        <v>427</v>
      </c>
      <c r="FW290" s="17" t="s">
        <v>280</v>
      </c>
      <c r="FX290" s="23" t="n">
        <v>650000</v>
      </c>
      <c r="FY290" s="23" t="n">
        <v>650000</v>
      </c>
      <c r="FZ290" s="8" t="n">
        <v>76</v>
      </c>
      <c r="GA290" s="8" t="n">
        <v>5</v>
      </c>
      <c r="GB290" s="8" t="n">
        <v>25</v>
      </c>
      <c r="GC290" s="8" t="n">
        <v>30</v>
      </c>
      <c r="GD290" s="8" t="n">
        <v>12</v>
      </c>
      <c r="GE290" s="8" t="n">
        <v>10</v>
      </c>
      <c r="GF290" s="8" t="n">
        <v>129</v>
      </c>
      <c r="GG290" s="8" t="n">
        <v>1283</v>
      </c>
      <c r="GH290" s="8" t="n">
        <v>2.1</v>
      </c>
      <c r="GI290" s="8" t="n">
        <v>3.8</v>
      </c>
      <c r="GJ290" s="8" t="n">
        <v>6</v>
      </c>
      <c r="GK290" s="8" t="n">
        <f aca="false">Z290-AH290/10</f>
        <v>15.4</v>
      </c>
      <c r="GL290" s="22"/>
      <c r="GM290" s="22"/>
      <c r="GN290" s="22"/>
      <c r="GO290" s="22"/>
      <c r="GP290" s="22"/>
    </row>
    <row r="291" customFormat="false" ht="13.65" hidden="false" customHeight="true" outlineLevel="0" collapsed="false">
      <c r="A291" s="16" t="n">
        <v>33320</v>
      </c>
      <c r="B291" s="17" t="s">
        <v>1579</v>
      </c>
      <c r="C291" s="22"/>
      <c r="D291" s="17" t="s">
        <v>366</v>
      </c>
      <c r="E291" s="17" t="s">
        <v>366</v>
      </c>
      <c r="F291" s="8" t="n">
        <v>72</v>
      </c>
      <c r="G291" s="8" t="n">
        <v>193</v>
      </c>
      <c r="H291" s="8" t="n">
        <v>2009</v>
      </c>
      <c r="I291" s="8" t="n">
        <v>7</v>
      </c>
      <c r="J291" s="8" t="n">
        <v>182</v>
      </c>
      <c r="K291" s="17" t="s">
        <v>263</v>
      </c>
      <c r="L291" s="8" t="n">
        <v>2013</v>
      </c>
      <c r="M291" s="8" t="n">
        <v>26</v>
      </c>
      <c r="N291" s="8" t="n">
        <v>5</v>
      </c>
      <c r="O291" s="8" t="n">
        <v>8475287</v>
      </c>
      <c r="P291" s="17" t="s">
        <v>1580</v>
      </c>
      <c r="Q291" s="17" t="s">
        <v>1581</v>
      </c>
      <c r="R291" s="17" t="s">
        <v>1582</v>
      </c>
      <c r="S291" s="17" t="s">
        <v>1570</v>
      </c>
      <c r="T291" s="17" t="s">
        <v>268</v>
      </c>
      <c r="U291" s="17" t="s">
        <v>444</v>
      </c>
      <c r="V291" s="8" t="n">
        <v>76</v>
      </c>
      <c r="W291" s="8" t="n">
        <v>29</v>
      </c>
      <c r="X291" s="8" t="n">
        <v>26</v>
      </c>
      <c r="Y291" s="8" t="n">
        <v>11</v>
      </c>
      <c r="Z291" s="8" t="n">
        <v>55</v>
      </c>
      <c r="AA291" s="8" t="n">
        <v>5</v>
      </c>
      <c r="AB291" s="8" t="n">
        <v>23</v>
      </c>
      <c r="AC291" s="18" t="n">
        <f aca="false">Z291/V291</f>
        <v>0.723684210526316</v>
      </c>
      <c r="AD291" s="19" t="n">
        <f aca="false">IF(FZ291&gt;V291,Z291-V291*(GC291-Z291)/(FZ291-V291),0)</f>
        <v>29.5714285714286</v>
      </c>
      <c r="AE291" s="19" t="n">
        <v>22.382</v>
      </c>
      <c r="AF291" s="8" t="n">
        <v>-16</v>
      </c>
      <c r="AG291" s="8" t="n">
        <v>2.5</v>
      </c>
      <c r="AH291" s="8" t="n">
        <v>37</v>
      </c>
      <c r="AI291" s="8" t="n">
        <v>1530</v>
      </c>
      <c r="AJ291" s="8" t="n">
        <v>79224</v>
      </c>
      <c r="AK291" s="19" t="n">
        <v>1320.4</v>
      </c>
      <c r="AL291" s="8" t="n">
        <v>1319.05</v>
      </c>
      <c r="AM291" s="8" t="n">
        <v>1320</v>
      </c>
      <c r="AN291" s="18" t="n">
        <f aca="false">AJ291/60/V291</f>
        <v>17.3736842105263</v>
      </c>
      <c r="AO291" s="8" t="n">
        <v>28.68</v>
      </c>
      <c r="AP291" s="12" t="n">
        <f aca="false">IF(EF291&gt;0,Z291/EF291,0)</f>
        <v>0.662650602409639</v>
      </c>
      <c r="AQ291" s="8" t="n">
        <v>300</v>
      </c>
      <c r="AR291" s="8" t="n">
        <v>300</v>
      </c>
      <c r="AS291" s="8" t="n">
        <v>300</v>
      </c>
      <c r="AT291" s="8" t="n">
        <v>246</v>
      </c>
      <c r="AU291" s="8" t="n">
        <v>246</v>
      </c>
      <c r="AV291" s="8" t="n">
        <v>175</v>
      </c>
      <c r="AW291" s="8" t="n">
        <v>200</v>
      </c>
      <c r="AX291" s="8" t="n">
        <v>85</v>
      </c>
      <c r="AY291" s="8" t="n">
        <v>7</v>
      </c>
      <c r="AZ291" s="8" t="n">
        <v>13</v>
      </c>
      <c r="BA291" s="8" t="n">
        <f aca="false">AY291+AZ291</f>
        <v>20</v>
      </c>
      <c r="BB291" s="8" t="n">
        <v>20.42</v>
      </c>
      <c r="BC291" s="8" t="n">
        <v>26.84</v>
      </c>
      <c r="BD291" s="19" t="n">
        <v>185.6</v>
      </c>
      <c r="BE291" s="19" t="n">
        <v>8.43380793698879</v>
      </c>
      <c r="BF291" s="19" t="n">
        <f aca="false">AQ291+BD291</f>
        <v>485.6</v>
      </c>
      <c r="BG291" s="19" t="n">
        <f aca="false">IF(AL291&gt;0,BF291/AL291*60,0)</f>
        <v>22.0886243887646</v>
      </c>
      <c r="BH291" s="8" t="n">
        <v>548</v>
      </c>
      <c r="BI291" s="8" t="n">
        <v>412</v>
      </c>
      <c r="BJ291" s="8" t="n">
        <v>356</v>
      </c>
      <c r="BK291" s="12" t="n">
        <f aca="false">BH291/(BH291+BJ291)</f>
        <v>0.606194690265487</v>
      </c>
      <c r="BL291" s="8" t="n">
        <v>85</v>
      </c>
      <c r="BM291" s="8" t="n">
        <v>85</v>
      </c>
      <c r="BN291" s="8" t="n">
        <v>101</v>
      </c>
      <c r="BO291" s="8" t="n">
        <f aca="false">BM291-BN291</f>
        <v>-16</v>
      </c>
      <c r="BP291" s="8" t="n">
        <v>71</v>
      </c>
      <c r="BQ291" s="8" t="n">
        <v>37</v>
      </c>
      <c r="BR291" s="8" t="n">
        <v>44</v>
      </c>
      <c r="BS291" s="8" t="n">
        <v>42</v>
      </c>
      <c r="BT291" s="12" t="n">
        <f aca="false">BS291/(EA291+BS291)</f>
        <v>0.0447761194029851</v>
      </c>
      <c r="BU291" s="8" t="n">
        <v>489</v>
      </c>
      <c r="BV291" s="8" t="n">
        <v>479</v>
      </c>
      <c r="BW291" s="12" t="n">
        <f aca="false">IF(BU291+BV291&gt;0,BU291/(BU291+BV291),0)</f>
        <v>0.505165289256198</v>
      </c>
      <c r="BX291" s="8" t="n">
        <v>152</v>
      </c>
      <c r="BY291" s="8" t="n">
        <v>157</v>
      </c>
      <c r="BZ291" s="8" t="n">
        <v>185</v>
      </c>
      <c r="CA291" s="8" t="n">
        <v>172</v>
      </c>
      <c r="CB291" s="8" t="n">
        <v>152</v>
      </c>
      <c r="CC291" s="8" t="n">
        <v>150</v>
      </c>
      <c r="CD291" s="8" t="n">
        <v>134</v>
      </c>
      <c r="CE291" s="8" t="n">
        <v>127</v>
      </c>
      <c r="CF291" s="8" t="n">
        <v>184</v>
      </c>
      <c r="CG291" s="8" t="n">
        <v>174</v>
      </c>
      <c r="CH291" s="8" t="n">
        <v>290</v>
      </c>
      <c r="CI291" s="8" t="n">
        <v>303</v>
      </c>
      <c r="CJ291" s="8" t="n">
        <v>0</v>
      </c>
      <c r="CK291" s="8" t="n">
        <v>0</v>
      </c>
      <c r="CL291" s="8" t="n">
        <v>2</v>
      </c>
      <c r="CM291" s="8" t="n">
        <v>4</v>
      </c>
      <c r="CN291" s="8" t="n">
        <v>2</v>
      </c>
      <c r="CO291" s="8" t="n">
        <v>0</v>
      </c>
      <c r="CP291" s="8" t="n">
        <v>0</v>
      </c>
      <c r="CQ291" s="8" t="n">
        <v>0</v>
      </c>
      <c r="CR291" s="8" t="n">
        <v>6</v>
      </c>
      <c r="CS291" s="8" t="n">
        <v>0</v>
      </c>
      <c r="CT291" s="8" t="n">
        <v>4</v>
      </c>
      <c r="CU291" s="8" t="n">
        <v>0</v>
      </c>
      <c r="CV291" s="8" t="n">
        <v>0</v>
      </c>
      <c r="CW291" s="8" t="n">
        <v>19</v>
      </c>
      <c r="CX291" s="8" t="n">
        <v>0</v>
      </c>
      <c r="CY291" s="8" t="n">
        <v>0</v>
      </c>
      <c r="CZ291" s="8" t="n">
        <v>10</v>
      </c>
      <c r="DA291" s="8" t="n">
        <v>61</v>
      </c>
      <c r="DB291" s="8" t="n">
        <v>12</v>
      </c>
      <c r="DC291" s="8" t="n">
        <v>14</v>
      </c>
      <c r="DD291" s="8" t="n">
        <v>14</v>
      </c>
      <c r="DE291" s="8" t="n">
        <v>18</v>
      </c>
      <c r="DF291" s="8" t="n">
        <v>6</v>
      </c>
      <c r="DG291" s="8" t="n">
        <v>1</v>
      </c>
      <c r="DH291" s="8" t="n">
        <v>110</v>
      </c>
      <c r="DI291" s="8" t="n">
        <v>17</v>
      </c>
      <c r="DJ291" s="8" t="n">
        <v>12</v>
      </c>
      <c r="DK291" s="8" t="n">
        <v>17</v>
      </c>
      <c r="DL291" s="8" t="n">
        <v>16</v>
      </c>
      <c r="DM291" s="8" t="n">
        <v>1</v>
      </c>
      <c r="DN291" s="8" t="n">
        <v>10</v>
      </c>
      <c r="DO291" s="8" t="n">
        <v>9</v>
      </c>
      <c r="DP291" s="8" t="n">
        <v>1</v>
      </c>
      <c r="DQ291" s="8" t="n">
        <f aca="false">DJ291-DI291</f>
        <v>-5</v>
      </c>
      <c r="DR291" s="19" t="n">
        <v>-5.658</v>
      </c>
      <c r="DS291" s="8" t="n">
        <v>16</v>
      </c>
      <c r="DT291" s="8" t="n">
        <v>1</v>
      </c>
      <c r="DU291" s="8" t="n">
        <v>0</v>
      </c>
      <c r="DV291" s="8" t="n">
        <v>0</v>
      </c>
      <c r="DW291" s="8" t="n">
        <v>0</v>
      </c>
      <c r="DX291" s="8" t="n">
        <v>1409</v>
      </c>
      <c r="DY291" s="8" t="n">
        <v>1194</v>
      </c>
      <c r="DZ291" s="8" t="n">
        <v>1027</v>
      </c>
      <c r="EA291" s="8" t="n">
        <v>896</v>
      </c>
      <c r="EB291" s="8" t="n">
        <v>746</v>
      </c>
      <c r="EC291" s="8" t="n">
        <v>649</v>
      </c>
      <c r="ED291" s="8" t="n">
        <v>68.71</v>
      </c>
      <c r="EE291" s="8" t="n">
        <v>57.96</v>
      </c>
      <c r="EF291" s="8" t="n">
        <v>83</v>
      </c>
      <c r="EG291" s="8" t="n">
        <v>75</v>
      </c>
      <c r="EH291" s="12" t="n">
        <f aca="false">EF291/EB291</f>
        <v>0.111260053619303</v>
      </c>
      <c r="EI291" s="20" t="n">
        <f aca="false">1-EG291/EC291</f>
        <v>0.884437596302003</v>
      </c>
      <c r="EJ291" s="21" t="n">
        <f aca="false">EH291+EI291</f>
        <v>0.995697649921306</v>
      </c>
      <c r="EK291" s="8" t="n">
        <v>1416</v>
      </c>
      <c r="EL291" s="8" t="n">
        <v>1194</v>
      </c>
      <c r="EM291" s="8" t="n">
        <v>1033</v>
      </c>
      <c r="EN291" s="8" t="n">
        <v>897</v>
      </c>
      <c r="EO291" s="8" t="n">
        <v>749</v>
      </c>
      <c r="EP291" s="8" t="n">
        <v>650</v>
      </c>
      <c r="EQ291" s="8" t="n">
        <v>82</v>
      </c>
      <c r="ER291" s="8" t="n">
        <v>74</v>
      </c>
      <c r="ES291" s="8" t="n">
        <v>722</v>
      </c>
      <c r="ET291" s="8" t="n">
        <v>608</v>
      </c>
      <c r="EU291" s="8" t="n">
        <v>234</v>
      </c>
      <c r="EV291" s="8" t="n">
        <v>237</v>
      </c>
      <c r="EW291" s="8" t="n">
        <v>42</v>
      </c>
      <c r="EX291" s="8" t="n">
        <v>44</v>
      </c>
      <c r="EY291" s="8" t="n">
        <v>80</v>
      </c>
      <c r="EZ291" s="8" t="n">
        <v>81</v>
      </c>
      <c r="FA291" s="8" t="n">
        <v>5.1</v>
      </c>
      <c r="FB291" s="8" t="n">
        <v>0.7</v>
      </c>
      <c r="FC291" s="8" t="n">
        <v>5.8</v>
      </c>
      <c r="FD291" s="19" t="n">
        <v>50.09</v>
      </c>
      <c r="FE291" s="18" t="n">
        <f aca="false">FD291/V291</f>
        <v>0.659078947368421</v>
      </c>
      <c r="FF291" s="8" t="n">
        <v>6.356</v>
      </c>
      <c r="FG291" s="8" t="n">
        <v>2.29</v>
      </c>
      <c r="FH291" s="8" t="n">
        <v>-0.1</v>
      </c>
      <c r="FI291" s="8" t="n">
        <v>2.18</v>
      </c>
      <c r="FJ291" s="8" t="n">
        <v>4</v>
      </c>
      <c r="FK291" s="8" t="n">
        <v>1</v>
      </c>
      <c r="FL291" s="8" t="n">
        <v>1</v>
      </c>
      <c r="FM291" s="8" t="n">
        <f aca="false">BL291+BS291+AH291+DT291</f>
        <v>165</v>
      </c>
      <c r="FN291" s="19" t="n">
        <f aca="false">IF(DS291&gt;0,(BL291+BR291)/DS291,0)</f>
        <v>8.0625</v>
      </c>
      <c r="FO291" s="12" t="n">
        <v>0.1309182999</v>
      </c>
      <c r="FP291" s="19" t="n">
        <f aca="false">Z291-AH291/10</f>
        <v>51.3</v>
      </c>
      <c r="FQ291" s="19" t="n">
        <f aca="false">Z291+DR291/5</f>
        <v>53.8684</v>
      </c>
      <c r="FR291" s="19" t="n">
        <f aca="false">(DX291+DY291)/AL291*60</f>
        <v>118.403396383761</v>
      </c>
      <c r="FS291" s="8" t="n">
        <v>8</v>
      </c>
      <c r="FT291" s="17" t="s">
        <v>1583</v>
      </c>
      <c r="FU291" s="8" t="n">
        <v>329</v>
      </c>
      <c r="FV291" s="22"/>
      <c r="FW291" s="17" t="s">
        <v>280</v>
      </c>
      <c r="FX291" s="23" t="n">
        <v>2750000</v>
      </c>
      <c r="FY291" s="23" t="n">
        <v>2750000</v>
      </c>
      <c r="FZ291" s="8" t="n">
        <v>342</v>
      </c>
      <c r="GA291" s="8" t="n">
        <v>71</v>
      </c>
      <c r="GB291" s="8" t="n">
        <v>73</v>
      </c>
      <c r="GC291" s="8" t="n">
        <v>144</v>
      </c>
      <c r="GD291" s="8" t="n">
        <v>17</v>
      </c>
      <c r="GE291" s="8" t="n">
        <v>150</v>
      </c>
      <c r="GF291" s="8" t="n">
        <v>556</v>
      </c>
      <c r="GG291" s="8" t="n">
        <v>4624</v>
      </c>
      <c r="GH291" s="8" t="n">
        <v>10.5</v>
      </c>
      <c r="GI291" s="8" t="n">
        <v>5.7</v>
      </c>
      <c r="GJ291" s="8" t="n">
        <v>16.2</v>
      </c>
      <c r="GK291" s="8" t="n">
        <f aca="false">Z291-AH291/10</f>
        <v>51.3</v>
      </c>
      <c r="GL291" s="22"/>
      <c r="GM291" s="22"/>
      <c r="GN291" s="22"/>
      <c r="GO291" s="22"/>
      <c r="GP291" s="22"/>
    </row>
    <row r="292" customFormat="false" ht="13.65" hidden="false" customHeight="true" outlineLevel="0" collapsed="false">
      <c r="A292" s="16" t="n">
        <v>32223</v>
      </c>
      <c r="B292" s="17" t="s">
        <v>1584</v>
      </c>
      <c r="C292" s="17" t="s">
        <v>282</v>
      </c>
      <c r="D292" s="17" t="s">
        <v>283</v>
      </c>
      <c r="E292" s="17" t="s">
        <v>283</v>
      </c>
      <c r="F292" s="8" t="n">
        <v>76</v>
      </c>
      <c r="G292" s="8" t="n">
        <v>225</v>
      </c>
      <c r="H292" s="8" t="n">
        <v>2006</v>
      </c>
      <c r="I292" s="8" t="n">
        <v>1</v>
      </c>
      <c r="J292" s="8" t="n">
        <v>1</v>
      </c>
      <c r="K292" s="17" t="s">
        <v>273</v>
      </c>
      <c r="L292" s="8" t="n">
        <v>2007</v>
      </c>
      <c r="M292" s="8" t="n">
        <v>29</v>
      </c>
      <c r="N292" s="8" t="n">
        <v>10</v>
      </c>
      <c r="O292" s="8" t="n">
        <v>8473446</v>
      </c>
      <c r="P292" s="17" t="s">
        <v>1585</v>
      </c>
      <c r="Q292" s="17" t="s">
        <v>1586</v>
      </c>
      <c r="R292" s="17" t="s">
        <v>1587</v>
      </c>
      <c r="S292" s="17" t="s">
        <v>1570</v>
      </c>
      <c r="T292" s="17" t="s">
        <v>278</v>
      </c>
      <c r="U292" s="17" t="s">
        <v>269</v>
      </c>
      <c r="V292" s="8" t="n">
        <v>62</v>
      </c>
      <c r="W292" s="8" t="n">
        <v>9</v>
      </c>
      <c r="X292" s="8" t="n">
        <v>16</v>
      </c>
      <c r="Y292" s="8" t="n">
        <v>10</v>
      </c>
      <c r="Z292" s="8" t="n">
        <v>25</v>
      </c>
      <c r="AA292" s="8" t="n">
        <v>9</v>
      </c>
      <c r="AB292" s="8" t="n">
        <v>72</v>
      </c>
      <c r="AC292" s="18" t="n">
        <f aca="false">Z292/V292</f>
        <v>0.403225806451613</v>
      </c>
      <c r="AD292" s="19" t="n">
        <f aca="false">IF(FZ292&gt;V292,Z292-V292*(GC292-Z292)/(FZ292-V292),0)</f>
        <v>-0.554782608695653</v>
      </c>
      <c r="AE292" s="19" t="n">
        <v>9.323</v>
      </c>
      <c r="AF292" s="8" t="n">
        <v>3</v>
      </c>
      <c r="AG292" s="8" t="n">
        <v>-1.5</v>
      </c>
      <c r="AH292" s="8" t="n">
        <v>58</v>
      </c>
      <c r="AI292" s="8" t="n">
        <v>1901</v>
      </c>
      <c r="AJ292" s="8" t="n">
        <v>94623</v>
      </c>
      <c r="AK292" s="19" t="n">
        <v>1577.05</v>
      </c>
      <c r="AL292" s="8" t="n">
        <v>1577.03</v>
      </c>
      <c r="AM292" s="8" t="n">
        <v>1577</v>
      </c>
      <c r="AN292" s="18" t="n">
        <f aca="false">AJ292/60/V292</f>
        <v>25.4362903225806</v>
      </c>
      <c r="AO292" s="8" t="n">
        <v>41.96</v>
      </c>
      <c r="AP292" s="12" t="n">
        <f aca="false">IF(EF292&gt;0,Z292/EF292,0)</f>
        <v>0.328947368421053</v>
      </c>
      <c r="AQ292" s="8" t="n">
        <v>291</v>
      </c>
      <c r="AR292" s="8" t="n">
        <v>291</v>
      </c>
      <c r="AS292" s="8" t="n">
        <v>291</v>
      </c>
      <c r="AT292" s="8" t="n">
        <v>211</v>
      </c>
      <c r="AU292" s="8" t="n">
        <v>211</v>
      </c>
      <c r="AV292" s="8" t="n">
        <v>168</v>
      </c>
      <c r="AW292" s="8" t="n">
        <v>90</v>
      </c>
      <c r="AX292" s="8" t="n">
        <v>19</v>
      </c>
      <c r="AY292" s="8" t="n">
        <v>6</v>
      </c>
      <c r="AZ292" s="8" t="n">
        <v>15</v>
      </c>
      <c r="BA292" s="8" t="n">
        <f aca="false">AY292+AZ292</f>
        <v>21</v>
      </c>
      <c r="BB292" s="8" t="n">
        <v>8.01</v>
      </c>
      <c r="BC292" s="8" t="n">
        <v>50.3095</v>
      </c>
      <c r="BD292" s="19" t="n">
        <v>123.1</v>
      </c>
      <c r="BE292" s="19" t="n">
        <v>4.68342791921626</v>
      </c>
      <c r="BF292" s="19" t="n">
        <f aca="false">AQ292+BD292</f>
        <v>414.1</v>
      </c>
      <c r="BG292" s="19" t="n">
        <f aca="false">IF(AL292&gt;0,BF292/AL292*60,0)</f>
        <v>15.7549317387748</v>
      </c>
      <c r="BH292" s="8" t="n">
        <v>516</v>
      </c>
      <c r="BI292" s="8" t="n">
        <v>601</v>
      </c>
      <c r="BJ292" s="8" t="n">
        <v>749</v>
      </c>
      <c r="BK292" s="12" t="n">
        <f aca="false">BH292/(BH292+BJ292)</f>
        <v>0.407905138339921</v>
      </c>
      <c r="BL292" s="8" t="n">
        <v>114</v>
      </c>
      <c r="BM292" s="8" t="n">
        <v>113</v>
      </c>
      <c r="BN292" s="8" t="n">
        <v>71</v>
      </c>
      <c r="BO292" s="8" t="n">
        <f aca="false">BM292-BN292</f>
        <v>42</v>
      </c>
      <c r="BP292" s="8" t="n">
        <v>43</v>
      </c>
      <c r="BQ292" s="8" t="n">
        <v>39</v>
      </c>
      <c r="BR292" s="8" t="n">
        <v>41</v>
      </c>
      <c r="BS292" s="8" t="n">
        <v>135</v>
      </c>
      <c r="BT292" s="12" t="n">
        <f aca="false">BS292/(EA292+BS292)</f>
        <v>0.0938803894297636</v>
      </c>
      <c r="BU292" s="8" t="n">
        <v>0</v>
      </c>
      <c r="BV292" s="8" t="n">
        <v>1</v>
      </c>
      <c r="BW292" s="12" t="n">
        <f aca="false">IF(BU292+BV292&gt;0,BU292/(BU292+BV292),0)</f>
        <v>0</v>
      </c>
      <c r="BX292" s="8" t="n">
        <v>0</v>
      </c>
      <c r="BY292" s="8" t="n">
        <v>1</v>
      </c>
      <c r="BZ292" s="8" t="n">
        <v>0</v>
      </c>
      <c r="CA292" s="8" t="n">
        <v>0</v>
      </c>
      <c r="CB292" s="8" t="n">
        <v>0</v>
      </c>
      <c r="CC292" s="8" t="n">
        <v>0</v>
      </c>
      <c r="CD292" s="8" t="n">
        <v>0</v>
      </c>
      <c r="CE292" s="8" t="n">
        <v>0</v>
      </c>
      <c r="CF292" s="8" t="n">
        <v>0</v>
      </c>
      <c r="CG292" s="8" t="n">
        <v>0</v>
      </c>
      <c r="CH292" s="8" t="n">
        <v>0</v>
      </c>
      <c r="CI292" s="8" t="n">
        <v>1</v>
      </c>
      <c r="CJ292" s="8" t="n">
        <v>0</v>
      </c>
      <c r="CK292" s="8" t="n">
        <v>1</v>
      </c>
      <c r="CL292" s="8" t="n">
        <v>2</v>
      </c>
      <c r="CM292" s="8" t="n">
        <v>3</v>
      </c>
      <c r="CN292" s="8" t="n">
        <v>1</v>
      </c>
      <c r="CO292" s="8" t="n">
        <v>0</v>
      </c>
      <c r="CP292" s="8" t="n">
        <v>0</v>
      </c>
      <c r="CQ292" s="8" t="n">
        <v>1</v>
      </c>
      <c r="CR292" s="8" t="n">
        <v>0</v>
      </c>
      <c r="CS292" s="8" t="n">
        <v>2</v>
      </c>
      <c r="CT292" s="8" t="n">
        <v>1</v>
      </c>
      <c r="CU292" s="8" t="n">
        <v>1</v>
      </c>
      <c r="CV292" s="8" t="n">
        <v>0</v>
      </c>
      <c r="CW292" s="8" t="n">
        <v>4</v>
      </c>
      <c r="CX292" s="8" t="n">
        <v>0</v>
      </c>
      <c r="CY292" s="8" t="n">
        <v>2</v>
      </c>
      <c r="CZ292" s="8" t="n">
        <v>4</v>
      </c>
      <c r="DA292" s="8" t="n">
        <v>37</v>
      </c>
      <c r="DB292" s="8" t="n">
        <v>5</v>
      </c>
      <c r="DC292" s="8" t="n">
        <v>0</v>
      </c>
      <c r="DD292" s="8" t="n">
        <v>42</v>
      </c>
      <c r="DE292" s="8" t="n">
        <v>17</v>
      </c>
      <c r="DF292" s="8" t="n">
        <v>3</v>
      </c>
      <c r="DG292" s="8" t="n">
        <v>0</v>
      </c>
      <c r="DH292" s="8" t="n">
        <v>101</v>
      </c>
      <c r="DI292" s="8" t="n">
        <v>22</v>
      </c>
      <c r="DJ292" s="8" t="n">
        <v>13</v>
      </c>
      <c r="DK292" s="8" t="n">
        <v>22</v>
      </c>
      <c r="DL292" s="8" t="n">
        <v>21</v>
      </c>
      <c r="DM292" s="8" t="n">
        <v>1</v>
      </c>
      <c r="DN292" s="8" t="n">
        <v>15</v>
      </c>
      <c r="DO292" s="8" t="n">
        <v>14</v>
      </c>
      <c r="DP292" s="8" t="n">
        <v>1</v>
      </c>
      <c r="DQ292" s="8" t="n">
        <f aca="false">DJ292-DI292</f>
        <v>-9</v>
      </c>
      <c r="DR292" s="19" t="n">
        <v>0.953</v>
      </c>
      <c r="DS292" s="8" t="n">
        <v>19</v>
      </c>
      <c r="DT292" s="8" t="n">
        <v>2</v>
      </c>
      <c r="DU292" s="8" t="n">
        <v>0</v>
      </c>
      <c r="DV292" s="8" t="n">
        <v>0</v>
      </c>
      <c r="DW292" s="8" t="n">
        <v>1</v>
      </c>
      <c r="DX292" s="8" t="n">
        <v>1324</v>
      </c>
      <c r="DY292" s="8" t="n">
        <v>1740</v>
      </c>
      <c r="DZ292" s="8" t="n">
        <v>1011</v>
      </c>
      <c r="EA292" s="8" t="n">
        <v>1303</v>
      </c>
      <c r="EB292" s="8" t="n">
        <v>759</v>
      </c>
      <c r="EC292" s="8" t="n">
        <v>959</v>
      </c>
      <c r="ED292" s="8" t="n">
        <v>64.68</v>
      </c>
      <c r="EE292" s="8" t="n">
        <v>82.49</v>
      </c>
      <c r="EF292" s="8" t="n">
        <v>76</v>
      </c>
      <c r="EG292" s="8" t="n">
        <v>92</v>
      </c>
      <c r="EH292" s="12" t="n">
        <f aca="false">EF292/EB292</f>
        <v>0.100131752305665</v>
      </c>
      <c r="EI292" s="20" t="n">
        <f aca="false">1-EG292/EC292</f>
        <v>0.904066736183524</v>
      </c>
      <c r="EJ292" s="21" t="n">
        <f aca="false">EH292+EI292</f>
        <v>1.00419848848919</v>
      </c>
      <c r="EK292" s="8" t="n">
        <v>1322</v>
      </c>
      <c r="EL292" s="8" t="n">
        <v>1738</v>
      </c>
      <c r="EM292" s="8" t="n">
        <v>1008</v>
      </c>
      <c r="EN292" s="8" t="n">
        <v>1301</v>
      </c>
      <c r="EO292" s="8" t="n">
        <v>758</v>
      </c>
      <c r="EP292" s="8" t="n">
        <v>958</v>
      </c>
      <c r="EQ292" s="8" t="n">
        <v>77</v>
      </c>
      <c r="ER292" s="8" t="n">
        <v>92</v>
      </c>
      <c r="ES292" s="8" t="n">
        <v>654</v>
      </c>
      <c r="ET292" s="8" t="n">
        <v>817</v>
      </c>
      <c r="EU292" s="8" t="n">
        <v>250</v>
      </c>
      <c r="EV292" s="8" t="n">
        <v>300</v>
      </c>
      <c r="EW292" s="8" t="n">
        <v>39</v>
      </c>
      <c r="EX292" s="8" t="n">
        <v>48</v>
      </c>
      <c r="EY292" s="8" t="n">
        <v>107</v>
      </c>
      <c r="EZ292" s="8" t="n">
        <v>107</v>
      </c>
      <c r="FA292" s="8" t="n">
        <v>1.6</v>
      </c>
      <c r="FB292" s="8" t="n">
        <v>3.5</v>
      </c>
      <c r="FC292" s="8" t="n">
        <v>5.1</v>
      </c>
      <c r="FD292" s="19" t="n">
        <v>28.69</v>
      </c>
      <c r="FE292" s="18" t="n">
        <f aca="false">FD292/V292</f>
        <v>0.462741935483871</v>
      </c>
      <c r="FF292" s="8" t="n">
        <v>2.9853</v>
      </c>
      <c r="FG292" s="8" t="n">
        <v>0.34</v>
      </c>
      <c r="FH292" s="8" t="n">
        <v>-0.29</v>
      </c>
      <c r="FI292" s="8" t="n">
        <v>0.05</v>
      </c>
      <c r="FJ292" s="22"/>
      <c r="FK292" s="22"/>
      <c r="FL292" s="22"/>
      <c r="FM292" s="8" t="n">
        <f aca="false">BL292+BS292+AH292+DT292</f>
        <v>309</v>
      </c>
      <c r="FN292" s="19" t="n">
        <f aca="false">IF(DS292&gt;0,(BL292+BR292)/DS292,0)</f>
        <v>8.1578947368421</v>
      </c>
      <c r="FO292" s="12" t="n">
        <v>0.0483870968</v>
      </c>
      <c r="FP292" s="19" t="n">
        <f aca="false">Z292-AH292/10</f>
        <v>19.2</v>
      </c>
      <c r="FQ292" s="19" t="n">
        <f aca="false">Z292+DR292/5</f>
        <v>25.1906</v>
      </c>
      <c r="FR292" s="19" t="n">
        <f aca="false">(DX292+DY292)/AL292*60</f>
        <v>116.573559158672</v>
      </c>
      <c r="FS292" s="8" t="n">
        <v>4</v>
      </c>
      <c r="FT292" s="17" t="s">
        <v>326</v>
      </c>
      <c r="FU292" s="8" t="n">
        <v>195</v>
      </c>
      <c r="FV292" s="22"/>
      <c r="FW292" s="17" t="s">
        <v>280</v>
      </c>
      <c r="FX292" s="23" t="n">
        <v>6000000</v>
      </c>
      <c r="FY292" s="23" t="n">
        <v>6000000</v>
      </c>
      <c r="FZ292" s="8" t="n">
        <v>637</v>
      </c>
      <c r="GA292" s="8" t="n">
        <v>70</v>
      </c>
      <c r="GB292" s="8" t="n">
        <v>192</v>
      </c>
      <c r="GC292" s="8" t="n">
        <v>262</v>
      </c>
      <c r="GD292" s="8" t="n">
        <v>-46</v>
      </c>
      <c r="GE292" s="8" t="n">
        <v>418</v>
      </c>
      <c r="GF292" s="8" t="n">
        <v>1382</v>
      </c>
      <c r="GG292" s="8" t="n">
        <v>14163</v>
      </c>
      <c r="GH292" s="8" t="n">
        <v>19.3</v>
      </c>
      <c r="GI292" s="8" t="n">
        <v>26.6</v>
      </c>
      <c r="GJ292" s="8" t="n">
        <v>46</v>
      </c>
      <c r="GK292" s="8" t="n">
        <f aca="false">Z292-AH292/10</f>
        <v>19.2</v>
      </c>
      <c r="GL292" s="22"/>
      <c r="GM292" s="22"/>
      <c r="GN292" s="22"/>
      <c r="GO292" s="22"/>
      <c r="GP292" s="22"/>
    </row>
    <row r="293" customFormat="false" ht="13.65" hidden="false" customHeight="true" outlineLevel="0" collapsed="false">
      <c r="A293" s="16" t="n">
        <v>33024</v>
      </c>
      <c r="B293" s="17" t="s">
        <v>1588</v>
      </c>
      <c r="C293" s="22"/>
      <c r="D293" s="17" t="s">
        <v>321</v>
      </c>
      <c r="E293" s="17" t="s">
        <v>321</v>
      </c>
      <c r="F293" s="8" t="n">
        <v>72</v>
      </c>
      <c r="G293" s="8" t="n">
        <v>191</v>
      </c>
      <c r="H293" s="8" t="n">
        <v>2008</v>
      </c>
      <c r="I293" s="8" t="n">
        <v>1</v>
      </c>
      <c r="J293" s="8" t="n">
        <v>15</v>
      </c>
      <c r="K293" s="17" t="s">
        <v>273</v>
      </c>
      <c r="L293" s="8" t="n">
        <v>2009</v>
      </c>
      <c r="M293" s="8" t="n">
        <v>27</v>
      </c>
      <c r="N293" s="8" t="n">
        <v>9</v>
      </c>
      <c r="O293" s="8" t="n">
        <v>8474578</v>
      </c>
      <c r="P293" s="17" t="s">
        <v>1589</v>
      </c>
      <c r="Q293" s="17" t="s">
        <v>1590</v>
      </c>
      <c r="R293" s="17" t="s">
        <v>1591</v>
      </c>
      <c r="S293" s="17" t="s">
        <v>1570</v>
      </c>
      <c r="T293" s="17" t="s">
        <v>278</v>
      </c>
      <c r="U293" s="17" t="s">
        <v>402</v>
      </c>
      <c r="V293" s="8" t="n">
        <v>71</v>
      </c>
      <c r="W293" s="8" t="n">
        <v>9</v>
      </c>
      <c r="X293" s="8" t="n">
        <v>53</v>
      </c>
      <c r="Y293" s="8" t="n">
        <v>28</v>
      </c>
      <c r="Z293" s="8" t="n">
        <v>62</v>
      </c>
      <c r="AA293" s="8" t="n">
        <v>2</v>
      </c>
      <c r="AB293" s="8" t="n">
        <v>0</v>
      </c>
      <c r="AC293" s="18" t="n">
        <f aca="false">Z293/V293</f>
        <v>0.873239436619718</v>
      </c>
      <c r="AD293" s="19" t="n">
        <f aca="false">IF(FZ293&gt;V293,Z293-V293*(GC293-Z293)/(FZ293-V293),0)</f>
        <v>3.76978417266187</v>
      </c>
      <c r="AE293" s="19" t="n">
        <v>20.101</v>
      </c>
      <c r="AF293" s="8" t="n">
        <v>-25</v>
      </c>
      <c r="AG293" s="8" t="n">
        <v>-3.7</v>
      </c>
      <c r="AH293" s="8" t="n">
        <v>36</v>
      </c>
      <c r="AI293" s="8" t="n">
        <v>2161</v>
      </c>
      <c r="AJ293" s="8" t="n">
        <v>113914</v>
      </c>
      <c r="AK293" s="19" t="n">
        <v>1898.5666666667</v>
      </c>
      <c r="AL293" s="8" t="n">
        <v>1898.57</v>
      </c>
      <c r="AM293" s="8" t="n">
        <v>1899</v>
      </c>
      <c r="AN293" s="18" t="n">
        <f aca="false">AJ293/60/V293</f>
        <v>26.7403755868545</v>
      </c>
      <c r="AO293" s="8" t="n">
        <v>44.08</v>
      </c>
      <c r="AP293" s="12" t="n">
        <f aca="false">IF(EF293&gt;0,Z293/EF293,0)</f>
        <v>0.62</v>
      </c>
      <c r="AQ293" s="8" t="n">
        <v>477</v>
      </c>
      <c r="AR293" s="8" t="n">
        <v>423</v>
      </c>
      <c r="AS293" s="8" t="n">
        <v>478</v>
      </c>
      <c r="AT293" s="8" t="n">
        <v>296</v>
      </c>
      <c r="AU293" s="8" t="n">
        <v>296</v>
      </c>
      <c r="AV293" s="8" t="n">
        <v>196</v>
      </c>
      <c r="AW293" s="8" t="n">
        <v>142</v>
      </c>
      <c r="AX293" s="8" t="n">
        <v>20</v>
      </c>
      <c r="AY293" s="8" t="n">
        <v>5</v>
      </c>
      <c r="AZ293" s="8" t="n">
        <v>27</v>
      </c>
      <c r="BA293" s="8" t="n">
        <f aca="false">AY293+AZ293</f>
        <v>32</v>
      </c>
      <c r="BB293" s="8" t="n">
        <v>10.18</v>
      </c>
      <c r="BC293" s="8" t="n">
        <v>53.6071</v>
      </c>
      <c r="BD293" s="19" t="n">
        <v>553.6</v>
      </c>
      <c r="BE293" s="19" t="n">
        <v>17.4953034745507</v>
      </c>
      <c r="BF293" s="19" t="n">
        <f aca="false">AQ293+BD293</f>
        <v>1030.6</v>
      </c>
      <c r="BG293" s="19" t="n">
        <f aca="false">IF(AL293&gt;0,BF293/AL293*60,0)</f>
        <v>32.5697761999821</v>
      </c>
      <c r="BH293" s="8" t="n">
        <v>820</v>
      </c>
      <c r="BI293" s="8" t="n">
        <v>620</v>
      </c>
      <c r="BJ293" s="8" t="n">
        <v>528</v>
      </c>
      <c r="BK293" s="12" t="n">
        <f aca="false">BH293/(BH293+BJ293)</f>
        <v>0.608308605341246</v>
      </c>
      <c r="BL293" s="8" t="n">
        <v>58</v>
      </c>
      <c r="BM293" s="8" t="n">
        <v>58</v>
      </c>
      <c r="BN293" s="8" t="n">
        <v>107</v>
      </c>
      <c r="BO293" s="8" t="n">
        <f aca="false">BM293-BN293</f>
        <v>-49</v>
      </c>
      <c r="BP293" s="8" t="n">
        <v>100</v>
      </c>
      <c r="BQ293" s="8" t="n">
        <v>86</v>
      </c>
      <c r="BR293" s="8" t="n">
        <v>55</v>
      </c>
      <c r="BS293" s="8" t="n">
        <v>120</v>
      </c>
      <c r="BT293" s="12" t="n">
        <f aca="false">BS293/(EA293+BS293)</f>
        <v>0.0832755031228314</v>
      </c>
      <c r="BU293" s="8" t="n">
        <v>0</v>
      </c>
      <c r="BV293" s="8" t="n">
        <v>0</v>
      </c>
      <c r="BW293" s="12" t="n">
        <f aca="false">IF(BU293+BV293&gt;0,BU293/(BU293+BV293),0)</f>
        <v>0</v>
      </c>
      <c r="BX293" s="8" t="n">
        <v>0</v>
      </c>
      <c r="BY293" s="8" t="n">
        <v>0</v>
      </c>
      <c r="BZ293" s="8" t="n">
        <v>0</v>
      </c>
      <c r="CA293" s="8" t="n">
        <v>0</v>
      </c>
      <c r="CB293" s="8" t="n">
        <v>0</v>
      </c>
      <c r="CC293" s="8" t="n">
        <v>0</v>
      </c>
      <c r="CD293" s="8" t="n">
        <v>0</v>
      </c>
      <c r="CE293" s="8" t="n">
        <v>0</v>
      </c>
      <c r="CF293" s="8" t="n">
        <v>0</v>
      </c>
      <c r="CG293" s="8" t="n">
        <v>0</v>
      </c>
      <c r="CH293" s="8" t="n">
        <v>0</v>
      </c>
      <c r="CI293" s="8" t="n">
        <v>0</v>
      </c>
      <c r="CJ293" s="8" t="n">
        <v>0</v>
      </c>
      <c r="CK293" s="8" t="n">
        <v>2</v>
      </c>
      <c r="CL293" s="8" t="n">
        <v>1</v>
      </c>
      <c r="CM293" s="8" t="n">
        <v>2</v>
      </c>
      <c r="CN293" s="8" t="n">
        <v>0</v>
      </c>
      <c r="CO293" s="8" t="n">
        <v>0</v>
      </c>
      <c r="CP293" s="8" t="n">
        <v>0</v>
      </c>
      <c r="CQ293" s="8" t="n">
        <v>0</v>
      </c>
      <c r="CR293" s="8" t="n">
        <v>0</v>
      </c>
      <c r="CS293" s="8" t="n">
        <v>2</v>
      </c>
      <c r="CT293" s="8" t="n">
        <v>1</v>
      </c>
      <c r="CU293" s="8" t="n">
        <v>1</v>
      </c>
      <c r="CV293" s="8" t="n">
        <v>0</v>
      </c>
      <c r="CW293" s="8" t="n">
        <v>5</v>
      </c>
      <c r="CX293" s="8" t="n">
        <v>3</v>
      </c>
      <c r="CY293" s="8" t="n">
        <v>4</v>
      </c>
      <c r="CZ293" s="8" t="n">
        <v>11</v>
      </c>
      <c r="DA293" s="8" t="n">
        <v>82</v>
      </c>
      <c r="DB293" s="8" t="n">
        <v>5</v>
      </c>
      <c r="DC293" s="8" t="n">
        <v>1</v>
      </c>
      <c r="DD293" s="8" t="n">
        <v>46</v>
      </c>
      <c r="DE293" s="8" t="n">
        <v>28</v>
      </c>
      <c r="DF293" s="8" t="n">
        <v>1</v>
      </c>
      <c r="DG293" s="8" t="n">
        <v>0</v>
      </c>
      <c r="DH293" s="8" t="n">
        <v>115</v>
      </c>
      <c r="DI293" s="8" t="n">
        <v>17</v>
      </c>
      <c r="DJ293" s="8" t="n">
        <v>18</v>
      </c>
      <c r="DK293" s="8" t="n">
        <v>17</v>
      </c>
      <c r="DL293" s="8" t="n">
        <v>17</v>
      </c>
      <c r="DM293" s="8" t="n">
        <v>0</v>
      </c>
      <c r="DN293" s="8" t="n">
        <v>18</v>
      </c>
      <c r="DO293" s="8" t="n">
        <v>18</v>
      </c>
      <c r="DP293" s="8" t="n">
        <v>0</v>
      </c>
      <c r="DQ293" s="8" t="n">
        <f aca="false">DJ293-DI293</f>
        <v>1</v>
      </c>
      <c r="DR293" s="19" t="n">
        <v>12.002</v>
      </c>
      <c r="DS293" s="8" t="n">
        <v>17</v>
      </c>
      <c r="DT293" s="8" t="n">
        <v>0</v>
      </c>
      <c r="DU293" s="8" t="n">
        <v>0</v>
      </c>
      <c r="DV293" s="8" t="n">
        <v>0</v>
      </c>
      <c r="DW293" s="8" t="n">
        <v>0</v>
      </c>
      <c r="DX293" s="8" t="n">
        <v>2042</v>
      </c>
      <c r="DY293" s="8" t="n">
        <v>1750</v>
      </c>
      <c r="DZ293" s="8" t="n">
        <v>1498</v>
      </c>
      <c r="EA293" s="8" t="n">
        <v>1321</v>
      </c>
      <c r="EB293" s="8" t="n">
        <v>1083</v>
      </c>
      <c r="EC293" s="8" t="n">
        <v>962</v>
      </c>
      <c r="ED293" s="8" t="n">
        <v>96</v>
      </c>
      <c r="EE293" s="8" t="n">
        <v>95.57</v>
      </c>
      <c r="EF293" s="8" t="n">
        <v>100</v>
      </c>
      <c r="EG293" s="8" t="n">
        <v>121</v>
      </c>
      <c r="EH293" s="12" t="n">
        <f aca="false">EF293/EB293</f>
        <v>0.0923361034164359</v>
      </c>
      <c r="EI293" s="20" t="n">
        <f aca="false">1-EG293/EC293</f>
        <v>0.874220374220374</v>
      </c>
      <c r="EJ293" s="21" t="n">
        <f aca="false">EH293+EI293</f>
        <v>0.96655647763681</v>
      </c>
      <c r="EK293" s="8" t="n">
        <v>2043</v>
      </c>
      <c r="EL293" s="8" t="n">
        <v>1748</v>
      </c>
      <c r="EM293" s="8" t="n">
        <v>1499</v>
      </c>
      <c r="EN293" s="8" t="n">
        <v>1320</v>
      </c>
      <c r="EO293" s="8" t="n">
        <v>1085</v>
      </c>
      <c r="EP293" s="8" t="n">
        <v>962</v>
      </c>
      <c r="EQ293" s="8" t="n">
        <v>100</v>
      </c>
      <c r="ER293" s="8" t="n">
        <v>121</v>
      </c>
      <c r="ES293" s="8" t="n">
        <v>951</v>
      </c>
      <c r="ET293" s="8" t="n">
        <v>895</v>
      </c>
      <c r="EU293" s="8" t="n">
        <v>389</v>
      </c>
      <c r="EV293" s="8" t="n">
        <v>355</v>
      </c>
      <c r="EW293" s="8" t="n">
        <v>50</v>
      </c>
      <c r="EX293" s="8" t="n">
        <v>68</v>
      </c>
      <c r="EY293" s="8" t="n">
        <v>97</v>
      </c>
      <c r="EZ293" s="8" t="n">
        <v>101</v>
      </c>
      <c r="FA293" s="8" t="n">
        <v>4.9</v>
      </c>
      <c r="FB293" s="8" t="n">
        <v>2.3</v>
      </c>
      <c r="FC293" s="8" t="n">
        <v>7.2</v>
      </c>
      <c r="FD293" s="19" t="n">
        <v>60.05</v>
      </c>
      <c r="FE293" s="18" t="n">
        <f aca="false">FD293/V293</f>
        <v>0.845774647887324</v>
      </c>
      <c r="FF293" s="8" t="n">
        <v>6.3627</v>
      </c>
      <c r="FG293" s="8" t="n">
        <v>0.86</v>
      </c>
      <c r="FH293" s="8" t="n">
        <v>-0.02</v>
      </c>
      <c r="FI293" s="8" t="n">
        <v>0.84</v>
      </c>
      <c r="FJ293" s="8" t="n">
        <v>2</v>
      </c>
      <c r="FK293" s="8" t="n">
        <v>0</v>
      </c>
      <c r="FL293" s="8" t="n">
        <v>0</v>
      </c>
      <c r="FM293" s="8" t="n">
        <f aca="false">BL293+BS293+AH293+DT293</f>
        <v>214</v>
      </c>
      <c r="FN293" s="19" t="n">
        <f aca="false">IF(DS293&gt;0,(BL293+BR293)/DS293,0)</f>
        <v>6.64705882352941</v>
      </c>
      <c r="FO293" s="12" t="n">
        <v>0.0494969819</v>
      </c>
      <c r="FP293" s="19" t="n">
        <f aca="false">Z293-AH293/10</f>
        <v>58.4</v>
      </c>
      <c r="FQ293" s="19" t="n">
        <f aca="false">Z293+DR293/5</f>
        <v>64.4004</v>
      </c>
      <c r="FR293" s="19" t="n">
        <f aca="false">(DX293+DY293)/AL293*60</f>
        <v>119.837561954524</v>
      </c>
      <c r="FS293" s="8" t="n">
        <v>5</v>
      </c>
      <c r="FT293" s="17" t="s">
        <v>433</v>
      </c>
      <c r="FU293" s="8" t="n">
        <v>396</v>
      </c>
      <c r="FV293" s="22"/>
      <c r="FW293" s="17" t="s">
        <v>280</v>
      </c>
      <c r="FX293" s="23" t="n">
        <v>7000000</v>
      </c>
      <c r="FY293" s="23" t="n">
        <v>6500000</v>
      </c>
      <c r="FZ293" s="8" t="n">
        <v>627</v>
      </c>
      <c r="GA293" s="8" t="n">
        <v>126</v>
      </c>
      <c r="GB293" s="8" t="n">
        <v>392</v>
      </c>
      <c r="GC293" s="8" t="n">
        <v>518</v>
      </c>
      <c r="GD293" s="8" t="n">
        <v>-37</v>
      </c>
      <c r="GE293" s="8" t="n">
        <v>316</v>
      </c>
      <c r="GF293" s="8" t="n">
        <v>1845</v>
      </c>
      <c r="GG293" s="8" t="n">
        <v>16278</v>
      </c>
      <c r="GH293" s="8" t="n">
        <v>52.4</v>
      </c>
      <c r="GI293" s="8" t="n">
        <v>29.3</v>
      </c>
      <c r="GJ293" s="8" t="n">
        <v>81.7</v>
      </c>
      <c r="GK293" s="8" t="n">
        <f aca="false">Z293-AH293/10</f>
        <v>58.4</v>
      </c>
      <c r="GL293" s="22"/>
      <c r="GM293" s="22"/>
      <c r="GN293" s="22"/>
      <c r="GO293" s="22"/>
      <c r="GP293" s="22"/>
    </row>
    <row r="294" customFormat="false" ht="13.65" hidden="false" customHeight="true" outlineLevel="0" collapsed="false">
      <c r="A294" s="16" t="n">
        <v>34477</v>
      </c>
      <c r="B294" s="17" t="s">
        <v>1592</v>
      </c>
      <c r="C294" s="22"/>
      <c r="D294" s="17" t="s">
        <v>366</v>
      </c>
      <c r="E294" s="17" t="s">
        <v>366</v>
      </c>
      <c r="F294" s="8" t="n">
        <v>75</v>
      </c>
      <c r="G294" s="8" t="n">
        <v>213</v>
      </c>
      <c r="H294" s="8" t="n">
        <v>2012</v>
      </c>
      <c r="I294" s="8" t="n">
        <v>3</v>
      </c>
      <c r="J294" s="8" t="n">
        <v>74</v>
      </c>
      <c r="K294" s="17" t="s">
        <v>263</v>
      </c>
      <c r="L294" s="8" t="n">
        <v>2015</v>
      </c>
      <c r="M294" s="8" t="n">
        <v>23</v>
      </c>
      <c r="N294" s="8" t="n">
        <v>3</v>
      </c>
      <c r="O294" s="8" t="n">
        <v>8476902</v>
      </c>
      <c r="P294" s="17" t="s">
        <v>1593</v>
      </c>
      <c r="Q294" s="17" t="s">
        <v>1594</v>
      </c>
      <c r="R294" s="17" t="s">
        <v>1595</v>
      </c>
      <c r="S294" s="17" t="s">
        <v>1596</v>
      </c>
      <c r="T294" s="17" t="s">
        <v>278</v>
      </c>
      <c r="U294" s="17" t="s">
        <v>473</v>
      </c>
      <c r="V294" s="8" t="n">
        <v>80</v>
      </c>
      <c r="W294" s="8" t="n">
        <v>7</v>
      </c>
      <c r="X294" s="8" t="n">
        <v>20</v>
      </c>
      <c r="Y294" s="8" t="n">
        <v>5</v>
      </c>
      <c r="Z294" s="8" t="n">
        <v>27</v>
      </c>
      <c r="AA294" s="8" t="n">
        <v>8</v>
      </c>
      <c r="AB294" s="8" t="n">
        <v>52</v>
      </c>
      <c r="AC294" s="18" t="n">
        <f aca="false">Z294/V294</f>
        <v>0.3375</v>
      </c>
      <c r="AD294" s="19" t="n">
        <f aca="false">IF(FZ294&gt;V294,Z294-V294*(GC294-Z294)/(FZ294-V294),0)</f>
        <v>8.2987012987013</v>
      </c>
      <c r="AE294" s="19" t="n">
        <v>9.627</v>
      </c>
      <c r="AF294" s="8" t="n">
        <v>19</v>
      </c>
      <c r="AG294" s="8" t="n">
        <v>14</v>
      </c>
      <c r="AH294" s="8" t="n">
        <v>24</v>
      </c>
      <c r="AI294" s="8" t="n">
        <v>2237</v>
      </c>
      <c r="AJ294" s="8" t="n">
        <v>105977</v>
      </c>
      <c r="AK294" s="19" t="n">
        <v>1766.2833333333</v>
      </c>
      <c r="AL294" s="8" t="n">
        <v>1765.93</v>
      </c>
      <c r="AM294" s="8" t="n">
        <v>1766</v>
      </c>
      <c r="AN294" s="18" t="n">
        <f aca="false">AJ294/60/V294</f>
        <v>22.0785416666667</v>
      </c>
      <c r="AO294" s="8" t="n">
        <v>36.61</v>
      </c>
      <c r="AP294" s="12" t="n">
        <f aca="false">IF(EF294&gt;0,Z294/EF294,0)</f>
        <v>0.325301204819277</v>
      </c>
      <c r="AQ294" s="8" t="n">
        <v>265</v>
      </c>
      <c r="AR294" s="8" t="n">
        <v>265</v>
      </c>
      <c r="AS294" s="8" t="n">
        <v>265</v>
      </c>
      <c r="AT294" s="8" t="n">
        <v>181</v>
      </c>
      <c r="AU294" s="8" t="n">
        <v>181</v>
      </c>
      <c r="AV294" s="8" t="n">
        <v>137</v>
      </c>
      <c r="AW294" s="8" t="n">
        <v>76</v>
      </c>
      <c r="AX294" s="8" t="n">
        <v>10</v>
      </c>
      <c r="AY294" s="8" t="n">
        <v>9</v>
      </c>
      <c r="AZ294" s="8" t="n">
        <v>18</v>
      </c>
      <c r="BA294" s="8" t="n">
        <f aca="false">AY294+AZ294</f>
        <v>27</v>
      </c>
      <c r="BB294" s="8" t="n">
        <v>7.59</v>
      </c>
      <c r="BC294" s="8" t="n">
        <v>55.0949</v>
      </c>
      <c r="BD294" s="19" t="n">
        <v>107.3</v>
      </c>
      <c r="BE294" s="19" t="n">
        <v>3.64494182700027</v>
      </c>
      <c r="BF294" s="19" t="n">
        <f aca="false">AQ294+BD294</f>
        <v>372.3</v>
      </c>
      <c r="BG294" s="19" t="n">
        <f aca="false">IF(AL294&gt;0,BF294/AL294*60,0)</f>
        <v>12.6494255151677</v>
      </c>
      <c r="BH294" s="8" t="n">
        <v>586</v>
      </c>
      <c r="BI294" s="8" t="n">
        <v>606</v>
      </c>
      <c r="BJ294" s="8" t="n">
        <v>602</v>
      </c>
      <c r="BK294" s="12" t="n">
        <f aca="false">BH294/(BH294+BJ294)</f>
        <v>0.493265993265993</v>
      </c>
      <c r="BL294" s="8" t="n">
        <v>92</v>
      </c>
      <c r="BM294" s="8" t="n">
        <v>92</v>
      </c>
      <c r="BN294" s="8" t="n">
        <v>141</v>
      </c>
      <c r="BO294" s="8" t="n">
        <f aca="false">BM294-BN294</f>
        <v>-49</v>
      </c>
      <c r="BP294" s="8" t="n">
        <v>44</v>
      </c>
      <c r="BQ294" s="8" t="n">
        <v>50</v>
      </c>
      <c r="BR294" s="8" t="n">
        <v>19</v>
      </c>
      <c r="BS294" s="8" t="n">
        <v>123</v>
      </c>
      <c r="BT294" s="12" t="n">
        <f aca="false">BS294/(EA294+BS294)</f>
        <v>0.0901098901098901</v>
      </c>
      <c r="BU294" s="8" t="n">
        <v>0</v>
      </c>
      <c r="BV294" s="8" t="n">
        <v>0</v>
      </c>
      <c r="BW294" s="12" t="n">
        <f aca="false">IF(BU294+BV294&gt;0,BU294/(BU294+BV294),0)</f>
        <v>0</v>
      </c>
      <c r="BX294" s="8" t="n">
        <v>0</v>
      </c>
      <c r="BY294" s="8" t="n">
        <v>0</v>
      </c>
      <c r="BZ294" s="8" t="n">
        <v>0</v>
      </c>
      <c r="CA294" s="8" t="n">
        <v>0</v>
      </c>
      <c r="CB294" s="8" t="n">
        <v>0</v>
      </c>
      <c r="CC294" s="8" t="n">
        <v>0</v>
      </c>
      <c r="CD294" s="8" t="n">
        <v>0</v>
      </c>
      <c r="CE294" s="8" t="n">
        <v>0</v>
      </c>
      <c r="CF294" s="8" t="n">
        <v>0</v>
      </c>
      <c r="CG294" s="8" t="n">
        <v>0</v>
      </c>
      <c r="CH294" s="8" t="n">
        <v>0</v>
      </c>
      <c r="CI294" s="8" t="n">
        <v>0</v>
      </c>
      <c r="CJ294" s="8" t="n">
        <v>0</v>
      </c>
      <c r="CK294" s="8" t="n">
        <v>0</v>
      </c>
      <c r="CL294" s="8" t="n">
        <v>1</v>
      </c>
      <c r="CM294" s="8" t="n">
        <v>0</v>
      </c>
      <c r="CN294" s="8" t="n">
        <v>2</v>
      </c>
      <c r="CO294" s="8" t="n">
        <v>0</v>
      </c>
      <c r="CP294" s="8" t="n">
        <v>0</v>
      </c>
      <c r="CQ294" s="8" t="n">
        <v>0</v>
      </c>
      <c r="CR294" s="8" t="n">
        <v>0</v>
      </c>
      <c r="CS294" s="8" t="n">
        <v>0</v>
      </c>
      <c r="CT294" s="8" t="n">
        <v>2</v>
      </c>
      <c r="CU294" s="8" t="n">
        <v>0</v>
      </c>
      <c r="CV294" s="8" t="n">
        <v>0</v>
      </c>
      <c r="CW294" s="8" t="n">
        <v>5</v>
      </c>
      <c r="CX294" s="8" t="n">
        <v>0</v>
      </c>
      <c r="CY294" s="8" t="n">
        <v>0</v>
      </c>
      <c r="CZ294" s="8" t="n">
        <v>6</v>
      </c>
      <c r="DA294" s="8" t="n">
        <v>38</v>
      </c>
      <c r="DB294" s="8" t="n">
        <v>2</v>
      </c>
      <c r="DC294" s="8" t="n">
        <v>0</v>
      </c>
      <c r="DD294" s="8" t="n">
        <v>23</v>
      </c>
      <c r="DE294" s="8" t="n">
        <v>31</v>
      </c>
      <c r="DF294" s="8" t="n">
        <v>1</v>
      </c>
      <c r="DG294" s="8" t="n">
        <v>0</v>
      </c>
      <c r="DH294" s="8" t="n">
        <v>80</v>
      </c>
      <c r="DI294" s="8" t="n">
        <v>12</v>
      </c>
      <c r="DJ294" s="8" t="n">
        <v>5</v>
      </c>
      <c r="DK294" s="8" t="n">
        <v>12</v>
      </c>
      <c r="DL294" s="8" t="n">
        <v>12</v>
      </c>
      <c r="DM294" s="8" t="n">
        <v>0</v>
      </c>
      <c r="DN294" s="8" t="n">
        <v>6</v>
      </c>
      <c r="DO294" s="8" t="n">
        <v>6</v>
      </c>
      <c r="DP294" s="8" t="n">
        <v>0</v>
      </c>
      <c r="DQ294" s="8" t="n">
        <f aca="false">DJ294-DI294</f>
        <v>-7</v>
      </c>
      <c r="DR294" s="19" t="n">
        <v>2.264</v>
      </c>
      <c r="DS294" s="8" t="n">
        <v>12</v>
      </c>
      <c r="DT294" s="8" t="n">
        <v>0</v>
      </c>
      <c r="DU294" s="8" t="n">
        <v>0</v>
      </c>
      <c r="DV294" s="8" t="n">
        <v>0</v>
      </c>
      <c r="DW294" s="8" t="n">
        <v>0</v>
      </c>
      <c r="DX294" s="8" t="n">
        <v>1737</v>
      </c>
      <c r="DY294" s="8" t="n">
        <v>1642</v>
      </c>
      <c r="DZ294" s="8" t="n">
        <v>1279</v>
      </c>
      <c r="EA294" s="8" t="n">
        <v>1242</v>
      </c>
      <c r="EB294" s="8" t="n">
        <v>938</v>
      </c>
      <c r="EC294" s="8" t="n">
        <v>905</v>
      </c>
      <c r="ED294" s="8" t="n">
        <v>87.44</v>
      </c>
      <c r="EE294" s="8" t="n">
        <v>75.29</v>
      </c>
      <c r="EF294" s="8" t="n">
        <v>83</v>
      </c>
      <c r="EG294" s="8" t="n">
        <v>73</v>
      </c>
      <c r="EH294" s="12" t="n">
        <f aca="false">EF294/EB294</f>
        <v>0.0884861407249467</v>
      </c>
      <c r="EI294" s="20" t="n">
        <f aca="false">1-EG294/EC294</f>
        <v>0.919337016574585</v>
      </c>
      <c r="EJ294" s="21" t="n">
        <f aca="false">EH294+EI294</f>
        <v>1.00782315729953</v>
      </c>
      <c r="EK294" s="8" t="n">
        <v>1742</v>
      </c>
      <c r="EL294" s="8" t="n">
        <v>1646</v>
      </c>
      <c r="EM294" s="8" t="n">
        <v>1281</v>
      </c>
      <c r="EN294" s="8" t="n">
        <v>1244</v>
      </c>
      <c r="EO294" s="8" t="n">
        <v>937</v>
      </c>
      <c r="EP294" s="8" t="n">
        <v>907</v>
      </c>
      <c r="EQ294" s="8" t="n">
        <v>84</v>
      </c>
      <c r="ER294" s="8" t="n">
        <v>73</v>
      </c>
      <c r="ES294" s="8" t="n">
        <v>909</v>
      </c>
      <c r="ET294" s="8" t="n">
        <v>810</v>
      </c>
      <c r="EU294" s="8" t="n">
        <v>364</v>
      </c>
      <c r="EV294" s="8" t="n">
        <v>290</v>
      </c>
      <c r="EW294" s="8" t="n">
        <v>42</v>
      </c>
      <c r="EX294" s="8" t="n">
        <v>38</v>
      </c>
      <c r="EY294" s="8" t="n">
        <v>120</v>
      </c>
      <c r="EZ294" s="8" t="n">
        <v>106</v>
      </c>
      <c r="FA294" s="8" t="n">
        <v>1.4</v>
      </c>
      <c r="FB294" s="8" t="n">
        <v>5.3</v>
      </c>
      <c r="FC294" s="8" t="n">
        <v>6.7</v>
      </c>
      <c r="FD294" s="19" t="n">
        <v>40.48</v>
      </c>
      <c r="FE294" s="18" t="n">
        <f aca="false">FD294/V294</f>
        <v>0.506</v>
      </c>
      <c r="FF294" s="8" t="n">
        <v>2.1951</v>
      </c>
      <c r="FG294" s="8" t="n">
        <v>-0.3</v>
      </c>
      <c r="FH294" s="8" t="n">
        <v>0.08</v>
      </c>
      <c r="FI294" s="8" t="n">
        <v>-0.22</v>
      </c>
      <c r="FJ294" s="22"/>
      <c r="FK294" s="22"/>
      <c r="FL294" s="22"/>
      <c r="FM294" s="8" t="n">
        <f aca="false">BL294+BS294+AH294+DT294</f>
        <v>239</v>
      </c>
      <c r="FN294" s="19" t="n">
        <f aca="false">IF(DS294&gt;0,(BL294+BR294)/DS294,0)</f>
        <v>9.25</v>
      </c>
      <c r="FO294" s="12" t="n">
        <v>0.03203125</v>
      </c>
      <c r="FP294" s="19" t="n">
        <f aca="false">Z294-AH294/10</f>
        <v>24.6</v>
      </c>
      <c r="FQ294" s="19" t="n">
        <f aca="false">Z294+DR294/5</f>
        <v>27.4528</v>
      </c>
      <c r="FR294" s="19" t="n">
        <f aca="false">(DX294+DY294)/AL294*60</f>
        <v>114.806362653106</v>
      </c>
      <c r="FS294" s="8" t="n">
        <v>2</v>
      </c>
      <c r="FT294" s="17" t="s">
        <v>352</v>
      </c>
      <c r="FU294" s="8" t="n">
        <v>54</v>
      </c>
      <c r="FV294" s="22"/>
      <c r="FW294" s="17" t="s">
        <v>270</v>
      </c>
      <c r="FX294" s="23" t="n">
        <v>2200000</v>
      </c>
      <c r="FY294" s="23" t="n">
        <v>2200000</v>
      </c>
      <c r="FZ294" s="8" t="n">
        <v>157</v>
      </c>
      <c r="GA294" s="8" t="n">
        <v>13</v>
      </c>
      <c r="GB294" s="8" t="n">
        <v>32</v>
      </c>
      <c r="GC294" s="8" t="n">
        <v>45</v>
      </c>
      <c r="GD294" s="8" t="n">
        <v>24</v>
      </c>
      <c r="GE294" s="8" t="n">
        <v>46</v>
      </c>
      <c r="GF294" s="8" t="n">
        <v>238</v>
      </c>
      <c r="GG294" s="8" t="n">
        <v>3419</v>
      </c>
      <c r="GH294" s="8" t="n">
        <v>2</v>
      </c>
      <c r="GI294" s="8" t="n">
        <v>8.7</v>
      </c>
      <c r="GJ294" s="8" t="n">
        <v>10.7</v>
      </c>
      <c r="GK294" s="8" t="n">
        <f aca="false">Z294-AH294/10</f>
        <v>24.6</v>
      </c>
      <c r="GL294" s="22"/>
      <c r="GM294" s="22"/>
      <c r="GN294" s="22"/>
      <c r="GO294" s="22"/>
      <c r="GP294" s="22"/>
    </row>
    <row r="295" customFormat="false" ht="13.65" hidden="false" customHeight="true" outlineLevel="0" collapsed="false">
      <c r="A295" s="16" t="n">
        <v>35607</v>
      </c>
      <c r="B295" s="17" t="s">
        <v>1082</v>
      </c>
      <c r="C295" s="17" t="s">
        <v>27</v>
      </c>
      <c r="D295" s="17" t="s">
        <v>262</v>
      </c>
      <c r="E295" s="17" t="s">
        <v>262</v>
      </c>
      <c r="F295" s="8" t="n">
        <v>71</v>
      </c>
      <c r="G295" s="8" t="n">
        <v>209</v>
      </c>
      <c r="H295" s="8" t="n">
        <v>2015</v>
      </c>
      <c r="I295" s="8" t="n">
        <v>5</v>
      </c>
      <c r="J295" s="8" t="n">
        <v>124</v>
      </c>
      <c r="K295" s="17" t="s">
        <v>273</v>
      </c>
      <c r="L295" s="8" t="n">
        <v>2017</v>
      </c>
      <c r="M295" s="8" t="n">
        <v>20</v>
      </c>
      <c r="N295" s="8" t="n">
        <v>1</v>
      </c>
      <c r="O295" s="8" t="n">
        <v>8478451</v>
      </c>
      <c r="P295" s="17" t="s">
        <v>1597</v>
      </c>
      <c r="Q295" s="17" t="s">
        <v>1598</v>
      </c>
      <c r="R295" s="17" t="s">
        <v>1599</v>
      </c>
      <c r="S295" s="17" t="s">
        <v>1600</v>
      </c>
      <c r="T295" s="17" t="s">
        <v>278</v>
      </c>
      <c r="U295" s="17" t="s">
        <v>325</v>
      </c>
      <c r="V295" s="8" t="n">
        <v>18</v>
      </c>
      <c r="W295" s="8" t="n">
        <v>1</v>
      </c>
      <c r="X295" s="8" t="n">
        <v>3</v>
      </c>
      <c r="Y295" s="8" t="n">
        <v>2</v>
      </c>
      <c r="Z295" s="8" t="n">
        <v>4</v>
      </c>
      <c r="AA295" s="8" t="n">
        <v>23</v>
      </c>
      <c r="AB295" s="8" t="n">
        <v>104</v>
      </c>
      <c r="AC295" s="18" t="n">
        <f aca="false">Z295/V295</f>
        <v>0.222222222222222</v>
      </c>
      <c r="AD295" s="19" t="n">
        <f aca="false">IF(FZ295&gt;V295,Z295-V295*(GC295-Z295)/(FZ295-V295),0)</f>
        <v>0</v>
      </c>
      <c r="AE295" s="19" t="n">
        <v>1.402</v>
      </c>
      <c r="AF295" s="8" t="n">
        <v>-11</v>
      </c>
      <c r="AG295" s="8" t="n">
        <v>-5.1</v>
      </c>
      <c r="AH295" s="8" t="n">
        <v>10</v>
      </c>
      <c r="AI295" s="8" t="n">
        <v>417</v>
      </c>
      <c r="AJ295" s="8" t="n">
        <v>20123</v>
      </c>
      <c r="AK295" s="19" t="n">
        <v>335.38333333333</v>
      </c>
      <c r="AL295" s="8" t="n">
        <v>335.38</v>
      </c>
      <c r="AM295" s="8" t="n">
        <v>335</v>
      </c>
      <c r="AN295" s="18" t="n">
        <f aca="false">AJ295/60/V295</f>
        <v>18.6324074074074</v>
      </c>
      <c r="AO295" s="8" t="n">
        <v>30.89</v>
      </c>
      <c r="AP295" s="12" t="n">
        <f aca="false">IF(EF295&gt;0,Z295/EF295,0)</f>
        <v>0.307692307692308</v>
      </c>
      <c r="AQ295" s="8" t="n">
        <v>45</v>
      </c>
      <c r="AR295" s="8" t="n">
        <v>45</v>
      </c>
      <c r="AS295" s="8" t="n">
        <v>45</v>
      </c>
      <c r="AT295" s="8" t="n">
        <v>28</v>
      </c>
      <c r="AU295" s="8" t="n">
        <v>28</v>
      </c>
      <c r="AV295" s="8" t="n">
        <v>20</v>
      </c>
      <c r="AW295" s="8" t="n">
        <v>12</v>
      </c>
      <c r="AX295" s="8" t="n">
        <v>0</v>
      </c>
      <c r="AY295" s="8" t="n">
        <v>0</v>
      </c>
      <c r="AZ295" s="8" t="n">
        <v>1</v>
      </c>
      <c r="BA295" s="8" t="n">
        <f aca="false">AY295+AZ295</f>
        <v>1</v>
      </c>
      <c r="BB295" s="8" t="n">
        <v>0.76</v>
      </c>
      <c r="BC295" s="8" t="n">
        <v>55</v>
      </c>
      <c r="BD295" s="19" t="n">
        <v>43.5</v>
      </c>
      <c r="BE295" s="19" t="n">
        <v>7.78213983998418</v>
      </c>
      <c r="BF295" s="19" t="n">
        <f aca="false">AQ295+BD295</f>
        <v>88.5</v>
      </c>
      <c r="BG295" s="19" t="n">
        <f aca="false">IF(AL295&gt;0,BF295/AL295*60,0)</f>
        <v>15.8327866897251</v>
      </c>
      <c r="BH295" s="8" t="n">
        <v>132</v>
      </c>
      <c r="BI295" s="8" t="n">
        <v>83</v>
      </c>
      <c r="BJ295" s="8" t="n">
        <v>74</v>
      </c>
      <c r="BK295" s="12" t="n">
        <f aca="false">BH295/(BH295+BJ295)</f>
        <v>0.640776699029126</v>
      </c>
      <c r="BL295" s="8" t="n">
        <v>14</v>
      </c>
      <c r="BM295" s="8" t="n">
        <v>14</v>
      </c>
      <c r="BN295" s="8" t="n">
        <v>20</v>
      </c>
      <c r="BO295" s="8" t="n">
        <f aca="false">BM295-BN295</f>
        <v>-6</v>
      </c>
      <c r="BP295" s="8" t="n">
        <v>8</v>
      </c>
      <c r="BQ295" s="8" t="n">
        <v>18</v>
      </c>
      <c r="BR295" s="8" t="n">
        <v>5</v>
      </c>
      <c r="BS295" s="8" t="n">
        <v>28</v>
      </c>
      <c r="BT295" s="12" t="n">
        <f aca="false">BS295/(EA295+BS295)</f>
        <v>0.0888888888888889</v>
      </c>
      <c r="BU295" s="8" t="n">
        <v>0</v>
      </c>
      <c r="BV295" s="8" t="n">
        <v>0</v>
      </c>
      <c r="BW295" s="12" t="n">
        <f aca="false">IF(BU295+BV295&gt;0,BU295/(BU295+BV295),0)</f>
        <v>0</v>
      </c>
      <c r="BX295" s="8" t="n">
        <v>0</v>
      </c>
      <c r="BY295" s="8" t="n">
        <v>0</v>
      </c>
      <c r="BZ295" s="8" t="n">
        <v>0</v>
      </c>
      <c r="CA295" s="8" t="n">
        <v>0</v>
      </c>
      <c r="CB295" s="8" t="n">
        <v>0</v>
      </c>
      <c r="CC295" s="8" t="n">
        <v>0</v>
      </c>
      <c r="CD295" s="8" t="n">
        <v>0</v>
      </c>
      <c r="CE295" s="8" t="n">
        <v>0</v>
      </c>
      <c r="CF295" s="8" t="n">
        <v>0</v>
      </c>
      <c r="CG295" s="8" t="n">
        <v>0</v>
      </c>
      <c r="CH295" s="8" t="n">
        <v>0</v>
      </c>
      <c r="CI295" s="8" t="n">
        <v>0</v>
      </c>
      <c r="CJ295" s="8" t="n">
        <v>0</v>
      </c>
      <c r="CK295" s="8" t="n">
        <v>0</v>
      </c>
      <c r="CL295" s="8" t="n">
        <v>0</v>
      </c>
      <c r="CM295" s="8" t="n">
        <v>0</v>
      </c>
      <c r="CN295" s="8" t="n">
        <v>0</v>
      </c>
      <c r="CO295" s="8" t="n">
        <v>0</v>
      </c>
      <c r="CP295" s="8" t="n">
        <v>0</v>
      </c>
      <c r="CQ295" s="8" t="n">
        <v>0</v>
      </c>
      <c r="CR295" s="8" t="n">
        <v>0</v>
      </c>
      <c r="CS295" s="8" t="n">
        <v>0</v>
      </c>
      <c r="CT295" s="8" t="n">
        <v>0</v>
      </c>
      <c r="CU295" s="8" t="n">
        <v>0</v>
      </c>
      <c r="CV295" s="8" t="n">
        <v>0</v>
      </c>
      <c r="CW295" s="8" t="n">
        <v>1</v>
      </c>
      <c r="CX295" s="8" t="n">
        <v>0</v>
      </c>
      <c r="CY295" s="8" t="n">
        <v>0</v>
      </c>
      <c r="CZ295" s="8" t="n">
        <v>1</v>
      </c>
      <c r="DA295" s="8" t="n">
        <v>7</v>
      </c>
      <c r="DB295" s="8" t="n">
        <v>0</v>
      </c>
      <c r="DC295" s="8" t="n">
        <v>0</v>
      </c>
      <c r="DD295" s="8" t="n">
        <v>14</v>
      </c>
      <c r="DE295" s="8" t="n">
        <v>2</v>
      </c>
      <c r="DF295" s="8" t="n">
        <v>0</v>
      </c>
      <c r="DG295" s="8" t="n">
        <v>0</v>
      </c>
      <c r="DH295" s="8" t="n">
        <v>4</v>
      </c>
      <c r="DI295" s="8" t="n">
        <v>5</v>
      </c>
      <c r="DJ295" s="8" t="n">
        <v>2</v>
      </c>
      <c r="DK295" s="8" t="n">
        <v>5</v>
      </c>
      <c r="DL295" s="8" t="n">
        <v>5</v>
      </c>
      <c r="DM295" s="8" t="n">
        <v>0</v>
      </c>
      <c r="DN295" s="8" t="n">
        <v>2</v>
      </c>
      <c r="DO295" s="8" t="n">
        <v>2</v>
      </c>
      <c r="DP295" s="8" t="n">
        <v>0</v>
      </c>
      <c r="DQ295" s="8" t="n">
        <f aca="false">DJ295-DI295</f>
        <v>-3</v>
      </c>
      <c r="DR295" s="19" t="n">
        <v>-1.47</v>
      </c>
      <c r="DS295" s="8" t="n">
        <v>5</v>
      </c>
      <c r="DT295" s="8" t="n">
        <v>0</v>
      </c>
      <c r="DU295" s="8" t="n">
        <v>0</v>
      </c>
      <c r="DV295" s="8" t="n">
        <v>0</v>
      </c>
      <c r="DW295" s="8" t="n">
        <v>0</v>
      </c>
      <c r="DX295" s="8" t="n">
        <v>333</v>
      </c>
      <c r="DY295" s="8" t="n">
        <v>373</v>
      </c>
      <c r="DZ295" s="8" t="n">
        <v>240</v>
      </c>
      <c r="EA295" s="8" t="n">
        <v>287</v>
      </c>
      <c r="EB295" s="8" t="n">
        <v>166</v>
      </c>
      <c r="EC295" s="8" t="n">
        <v>212</v>
      </c>
      <c r="ED295" s="8" t="n">
        <v>15.19</v>
      </c>
      <c r="EE295" s="8" t="n">
        <v>21.23</v>
      </c>
      <c r="EF295" s="8" t="n">
        <v>13</v>
      </c>
      <c r="EG295" s="8" t="n">
        <v>21</v>
      </c>
      <c r="EH295" s="12" t="n">
        <f aca="false">EF295/EB295</f>
        <v>0.0783132530120482</v>
      </c>
      <c r="EI295" s="20" t="n">
        <f aca="false">1-EG295/EC295</f>
        <v>0.900943396226415</v>
      </c>
      <c r="EJ295" s="21" t="n">
        <f aca="false">EH295+EI295</f>
        <v>0.979256649238463</v>
      </c>
      <c r="EK295" s="8" t="n">
        <v>334</v>
      </c>
      <c r="EL295" s="8" t="n">
        <v>374</v>
      </c>
      <c r="EM295" s="8" t="n">
        <v>239</v>
      </c>
      <c r="EN295" s="8" t="n">
        <v>288</v>
      </c>
      <c r="EO295" s="8" t="n">
        <v>166</v>
      </c>
      <c r="EP295" s="8" t="n">
        <v>213</v>
      </c>
      <c r="EQ295" s="8" t="n">
        <v>13</v>
      </c>
      <c r="ER295" s="8" t="n">
        <v>21</v>
      </c>
      <c r="ES295" s="8" t="n">
        <v>164</v>
      </c>
      <c r="ET295" s="8" t="n">
        <v>204</v>
      </c>
      <c r="EU295" s="8" t="n">
        <v>62</v>
      </c>
      <c r="EV295" s="8" t="n">
        <v>110</v>
      </c>
      <c r="EW295" s="8" t="n">
        <v>5</v>
      </c>
      <c r="EX295" s="8" t="n">
        <v>13</v>
      </c>
      <c r="EY295" s="8" t="n">
        <v>18</v>
      </c>
      <c r="EZ295" s="8" t="n">
        <v>18</v>
      </c>
      <c r="FA295" s="8" t="n">
        <v>0.1</v>
      </c>
      <c r="FB295" s="8" t="n">
        <v>-0.2</v>
      </c>
      <c r="FC295" s="8" t="n">
        <v>-0.1</v>
      </c>
      <c r="FD295" s="19" t="n">
        <v>0.25</v>
      </c>
      <c r="FE295" s="18" t="n">
        <f aca="false">FD295/V295</f>
        <v>0.0138888888888889</v>
      </c>
      <c r="FF295" s="8" t="n">
        <v>0.2036</v>
      </c>
      <c r="FG295" s="8" t="n">
        <v>-0.15</v>
      </c>
      <c r="FH295" s="8" t="n">
        <v>-0.4</v>
      </c>
      <c r="FI295" s="8" t="n">
        <v>-0.55</v>
      </c>
      <c r="FJ295" s="22"/>
      <c r="FK295" s="22"/>
      <c r="FL295" s="22"/>
      <c r="FM295" s="8" t="n">
        <f aca="false">BL295+BS295+AH295+DT295</f>
        <v>52</v>
      </c>
      <c r="FN295" s="19" t="n">
        <f aca="false">IF(DS295&gt;0,(BL295+BR295)/DS295,0)</f>
        <v>3.8</v>
      </c>
      <c r="FO295" s="12" t="n">
        <v>0.0199805068</v>
      </c>
      <c r="FP295" s="19" t="n">
        <f aca="false">Z295-AH295/10</f>
        <v>3</v>
      </c>
      <c r="FQ295" s="19" t="n">
        <f aca="false">Z295+DR295/5</f>
        <v>3.706</v>
      </c>
      <c r="FR295" s="19" t="n">
        <f aca="false">(DX295+DY295)/AL295*60</f>
        <v>126.304490428767</v>
      </c>
      <c r="FS295" s="22"/>
      <c r="FT295" s="22"/>
      <c r="FU295" s="22"/>
      <c r="FV295" s="22"/>
      <c r="FW295" s="17" t="s">
        <v>270</v>
      </c>
      <c r="FX295" s="23" t="n">
        <v>730000</v>
      </c>
      <c r="FY295" s="23" t="n">
        <v>720000</v>
      </c>
      <c r="FZ295" s="8" t="n">
        <v>18</v>
      </c>
      <c r="GA295" s="8" t="n">
        <v>1</v>
      </c>
      <c r="GB295" s="8" t="n">
        <v>3</v>
      </c>
      <c r="GC295" s="8" t="n">
        <v>4</v>
      </c>
      <c r="GD295" s="8" t="n">
        <v>-11</v>
      </c>
      <c r="GE295" s="8" t="n">
        <v>10</v>
      </c>
      <c r="GF295" s="8" t="n">
        <v>20</v>
      </c>
      <c r="GG295" s="8" t="n">
        <v>335</v>
      </c>
      <c r="GH295" s="8" t="n">
        <v>0.1</v>
      </c>
      <c r="GI295" s="8" t="n">
        <v>-0.2</v>
      </c>
      <c r="GJ295" s="8" t="n">
        <v>-0.1</v>
      </c>
      <c r="GK295" s="8" t="n">
        <f aca="false">Z295-AH295/10</f>
        <v>3</v>
      </c>
      <c r="GL295" s="22"/>
      <c r="GM295" s="22"/>
      <c r="GN295" s="22"/>
      <c r="GO295" s="22"/>
      <c r="GP295" s="22"/>
    </row>
    <row r="296" customFormat="false" ht="13.65" hidden="false" customHeight="true" outlineLevel="0" collapsed="false">
      <c r="A296" s="16" t="n">
        <v>34178</v>
      </c>
      <c r="B296" s="17" t="s">
        <v>340</v>
      </c>
      <c r="C296" s="17" t="s">
        <v>272</v>
      </c>
      <c r="D296" s="17" t="s">
        <v>262</v>
      </c>
      <c r="E296" s="17" t="s">
        <v>262</v>
      </c>
      <c r="F296" s="8" t="n">
        <v>71</v>
      </c>
      <c r="G296" s="8" t="n">
        <v>182</v>
      </c>
      <c r="H296" s="22"/>
      <c r="I296" s="22"/>
      <c r="J296" s="22"/>
      <c r="K296" s="17" t="s">
        <v>273</v>
      </c>
      <c r="L296" s="8" t="n">
        <v>2015</v>
      </c>
      <c r="M296" s="8" t="n">
        <v>24</v>
      </c>
      <c r="N296" s="8" t="n">
        <v>3</v>
      </c>
      <c r="O296" s="8" t="n">
        <v>8478542</v>
      </c>
      <c r="P296" s="17" t="s">
        <v>1601</v>
      </c>
      <c r="Q296" s="17" t="s">
        <v>1602</v>
      </c>
      <c r="R296" s="17" t="s">
        <v>1603</v>
      </c>
      <c r="S296" s="17" t="s">
        <v>1604</v>
      </c>
      <c r="T296" s="17" t="s">
        <v>268</v>
      </c>
      <c r="U296" s="17" t="s">
        <v>464</v>
      </c>
      <c r="V296" s="8" t="n">
        <v>48</v>
      </c>
      <c r="W296" s="8" t="n">
        <v>7</v>
      </c>
      <c r="X296" s="8" t="n">
        <v>18</v>
      </c>
      <c r="Y296" s="8" t="n">
        <v>7</v>
      </c>
      <c r="Z296" s="8" t="n">
        <v>25</v>
      </c>
      <c r="AA296" s="8" t="n">
        <v>8</v>
      </c>
      <c r="AB296" s="8" t="n">
        <v>39</v>
      </c>
      <c r="AC296" s="18" t="n">
        <f aca="false">Z296/V296</f>
        <v>0.520833333333333</v>
      </c>
      <c r="AD296" s="19" t="n">
        <f aca="false">IF(FZ296&gt;V296,Z296-V296*(GC296-Z296)/(FZ296-V296),0)</f>
        <v>13</v>
      </c>
      <c r="AE296" s="19" t="n">
        <v>8.916</v>
      </c>
      <c r="AF296" s="8" t="n">
        <v>-10</v>
      </c>
      <c r="AG296" s="8" t="n">
        <v>-0.6</v>
      </c>
      <c r="AH296" s="8" t="n">
        <v>14</v>
      </c>
      <c r="AI296" s="8" t="n">
        <v>889</v>
      </c>
      <c r="AJ296" s="8" t="n">
        <v>40116</v>
      </c>
      <c r="AK296" s="19" t="n">
        <v>668.6</v>
      </c>
      <c r="AL296" s="8" t="n">
        <v>668.6</v>
      </c>
      <c r="AM296" s="8" t="n">
        <v>669</v>
      </c>
      <c r="AN296" s="18" t="n">
        <f aca="false">AJ296/60/V296</f>
        <v>13.9291666666667</v>
      </c>
      <c r="AO296" s="8" t="n">
        <v>23.28</v>
      </c>
      <c r="AP296" s="12" t="n">
        <f aca="false">IF(EF296&gt;0,Z296/EF296,0)</f>
        <v>0.78125</v>
      </c>
      <c r="AQ296" s="8" t="n">
        <v>166</v>
      </c>
      <c r="AR296" s="8" t="n">
        <v>166</v>
      </c>
      <c r="AS296" s="8" t="n">
        <v>166</v>
      </c>
      <c r="AT296" s="8" t="n">
        <v>130</v>
      </c>
      <c r="AU296" s="8" t="n">
        <v>130</v>
      </c>
      <c r="AV296" s="8" t="n">
        <v>91</v>
      </c>
      <c r="AW296" s="8" t="n">
        <v>73</v>
      </c>
      <c r="AX296" s="8" t="n">
        <v>21</v>
      </c>
      <c r="AY296" s="8" t="n">
        <v>1</v>
      </c>
      <c r="AZ296" s="8" t="n">
        <v>11</v>
      </c>
      <c r="BA296" s="8" t="n">
        <f aca="false">AY296+AZ296</f>
        <v>12</v>
      </c>
      <c r="BB296" s="8" t="n">
        <v>6.79</v>
      </c>
      <c r="BC296" s="8" t="n">
        <v>37.9121</v>
      </c>
      <c r="BD296" s="19" t="n">
        <v>158.7</v>
      </c>
      <c r="BE296" s="19" t="n">
        <v>14.2416990726892</v>
      </c>
      <c r="BF296" s="19" t="n">
        <f aca="false">AQ296+BD296</f>
        <v>324.7</v>
      </c>
      <c r="BG296" s="19" t="n">
        <f aca="false">IF(AL296&gt;0,BF296/AL296*60,0)</f>
        <v>29.1384983547712</v>
      </c>
      <c r="BH296" s="8" t="n">
        <v>249</v>
      </c>
      <c r="BI296" s="8" t="n">
        <v>167</v>
      </c>
      <c r="BJ296" s="8" t="n">
        <v>182</v>
      </c>
      <c r="BK296" s="12" t="n">
        <f aca="false">BH296/(BH296+BJ296)</f>
        <v>0.577726218097448</v>
      </c>
      <c r="BL296" s="8" t="n">
        <v>19</v>
      </c>
      <c r="BM296" s="8" t="n">
        <v>19</v>
      </c>
      <c r="BN296" s="8" t="n">
        <v>40</v>
      </c>
      <c r="BO296" s="8" t="n">
        <f aca="false">BM296-BN296</f>
        <v>-21</v>
      </c>
      <c r="BP296" s="8" t="n">
        <v>39</v>
      </c>
      <c r="BQ296" s="8" t="n">
        <v>12</v>
      </c>
      <c r="BR296" s="8" t="n">
        <v>20</v>
      </c>
      <c r="BS296" s="8" t="n">
        <v>23</v>
      </c>
      <c r="BT296" s="12" t="n">
        <f aca="false">BS296/(EA296+BS296)</f>
        <v>0.0507726269315673</v>
      </c>
      <c r="BU296" s="8" t="n">
        <v>156</v>
      </c>
      <c r="BV296" s="8" t="n">
        <v>212</v>
      </c>
      <c r="BW296" s="12" t="n">
        <f aca="false">IF(BU296+BV296&gt;0,BU296/(BU296+BV296),0)</f>
        <v>0.423913043478261</v>
      </c>
      <c r="BX296" s="8" t="n">
        <v>49</v>
      </c>
      <c r="BY296" s="8" t="n">
        <v>66</v>
      </c>
      <c r="BZ296" s="8" t="n">
        <v>54</v>
      </c>
      <c r="CA296" s="8" t="n">
        <v>70</v>
      </c>
      <c r="CB296" s="8" t="n">
        <v>53</v>
      </c>
      <c r="CC296" s="8" t="n">
        <v>76</v>
      </c>
      <c r="CD296" s="8" t="n">
        <v>48</v>
      </c>
      <c r="CE296" s="8" t="n">
        <v>75</v>
      </c>
      <c r="CF296" s="8" t="n">
        <v>52</v>
      </c>
      <c r="CG296" s="8" t="n">
        <v>72</v>
      </c>
      <c r="CH296" s="8" t="n">
        <v>100</v>
      </c>
      <c r="CI296" s="8" t="n">
        <v>130</v>
      </c>
      <c r="CJ296" s="8" t="n">
        <v>0</v>
      </c>
      <c r="CK296" s="8" t="n">
        <v>0</v>
      </c>
      <c r="CL296" s="8" t="n">
        <v>0</v>
      </c>
      <c r="CM296" s="8" t="n">
        <v>0</v>
      </c>
      <c r="CN296" s="8" t="n">
        <v>0</v>
      </c>
      <c r="CO296" s="8" t="n">
        <v>0</v>
      </c>
      <c r="CP296" s="8" t="n">
        <v>0</v>
      </c>
      <c r="CQ296" s="8" t="n">
        <v>0</v>
      </c>
      <c r="CR296" s="8" t="n">
        <v>0</v>
      </c>
      <c r="CS296" s="8" t="n">
        <v>1</v>
      </c>
      <c r="CT296" s="8" t="n">
        <v>0</v>
      </c>
      <c r="CU296" s="8" t="n">
        <v>0</v>
      </c>
      <c r="CV296" s="8" t="n">
        <v>0</v>
      </c>
      <c r="CW296" s="8" t="n">
        <v>6</v>
      </c>
      <c r="CX296" s="8" t="n">
        <v>0</v>
      </c>
      <c r="CY296" s="8" t="n">
        <v>2</v>
      </c>
      <c r="CZ296" s="8" t="n">
        <v>3</v>
      </c>
      <c r="DA296" s="8" t="n">
        <v>34</v>
      </c>
      <c r="DB296" s="8" t="n">
        <v>7</v>
      </c>
      <c r="DC296" s="8" t="n">
        <v>0</v>
      </c>
      <c r="DD296" s="8" t="n">
        <v>10</v>
      </c>
      <c r="DE296" s="8" t="n">
        <v>16</v>
      </c>
      <c r="DF296" s="8" t="n">
        <v>6</v>
      </c>
      <c r="DG296" s="8" t="n">
        <v>0</v>
      </c>
      <c r="DH296" s="8" t="n">
        <v>52</v>
      </c>
      <c r="DI296" s="8" t="n">
        <v>7</v>
      </c>
      <c r="DJ296" s="8" t="n">
        <v>14</v>
      </c>
      <c r="DK296" s="8" t="n">
        <v>7</v>
      </c>
      <c r="DL296" s="8" t="n">
        <v>7</v>
      </c>
      <c r="DM296" s="8" t="n">
        <v>0</v>
      </c>
      <c r="DN296" s="8" t="n">
        <v>14</v>
      </c>
      <c r="DO296" s="8" t="n">
        <v>14</v>
      </c>
      <c r="DP296" s="8" t="n">
        <v>0</v>
      </c>
      <c r="DQ296" s="8" t="n">
        <f aca="false">DJ296-DI296</f>
        <v>7</v>
      </c>
      <c r="DR296" s="19" t="n">
        <v>1.73</v>
      </c>
      <c r="DS296" s="8" t="n">
        <v>7</v>
      </c>
      <c r="DT296" s="8" t="n">
        <v>0</v>
      </c>
      <c r="DU296" s="8" t="n">
        <v>0</v>
      </c>
      <c r="DV296" s="8" t="n">
        <v>0</v>
      </c>
      <c r="DW296" s="8" t="n">
        <v>0</v>
      </c>
      <c r="DX296" s="8" t="n">
        <v>673</v>
      </c>
      <c r="DY296" s="8" t="n">
        <v>543</v>
      </c>
      <c r="DZ296" s="8" t="n">
        <v>523</v>
      </c>
      <c r="EA296" s="8" t="n">
        <v>430</v>
      </c>
      <c r="EB296" s="8" t="n">
        <v>383</v>
      </c>
      <c r="EC296" s="8" t="n">
        <v>320</v>
      </c>
      <c r="ED296" s="8" t="n">
        <v>30.98</v>
      </c>
      <c r="EE296" s="8" t="n">
        <v>32.33</v>
      </c>
      <c r="EF296" s="8" t="n">
        <v>32</v>
      </c>
      <c r="EG296" s="8" t="n">
        <v>35</v>
      </c>
      <c r="EH296" s="12" t="n">
        <f aca="false">EF296/EB296</f>
        <v>0.0835509138381201</v>
      </c>
      <c r="EI296" s="20" t="n">
        <f aca="false">1-EG296/EC296</f>
        <v>0.890625</v>
      </c>
      <c r="EJ296" s="21" t="n">
        <f aca="false">EH296+EI296</f>
        <v>0.97417591383812</v>
      </c>
      <c r="EK296" s="8" t="n">
        <v>674</v>
      </c>
      <c r="EL296" s="8" t="n">
        <v>546</v>
      </c>
      <c r="EM296" s="8" t="n">
        <v>523</v>
      </c>
      <c r="EN296" s="8" t="n">
        <v>433</v>
      </c>
      <c r="EO296" s="8" t="n">
        <v>383</v>
      </c>
      <c r="EP296" s="8" t="n">
        <v>323</v>
      </c>
      <c r="EQ296" s="8" t="n">
        <v>32</v>
      </c>
      <c r="ER296" s="8" t="n">
        <v>35</v>
      </c>
      <c r="ES296" s="8" t="n">
        <v>288</v>
      </c>
      <c r="ET296" s="8" t="n">
        <v>261</v>
      </c>
      <c r="EU296" s="8" t="n">
        <v>114</v>
      </c>
      <c r="EV296" s="8" t="n">
        <v>104</v>
      </c>
      <c r="EW296" s="8" t="n">
        <v>13</v>
      </c>
      <c r="EX296" s="8" t="n">
        <v>15</v>
      </c>
      <c r="EY296" s="8" t="n">
        <v>36</v>
      </c>
      <c r="EZ296" s="8" t="n">
        <v>54</v>
      </c>
      <c r="FA296" s="8" t="n">
        <v>1.5</v>
      </c>
      <c r="FB296" s="8" t="n">
        <v>0.6</v>
      </c>
      <c r="FC296" s="8" t="n">
        <v>2</v>
      </c>
      <c r="FD296" s="19" t="n">
        <v>23.77</v>
      </c>
      <c r="FE296" s="18" t="n">
        <f aca="false">FD296/V296</f>
        <v>0.495208333333333</v>
      </c>
      <c r="FF296" s="8" t="n">
        <v>1.7793</v>
      </c>
      <c r="FG296" s="8" t="n">
        <v>0.26</v>
      </c>
      <c r="FH296" s="8" t="n">
        <v>-0.11</v>
      </c>
      <c r="FI296" s="8" t="n">
        <v>0.14</v>
      </c>
      <c r="FJ296" s="22"/>
      <c r="FK296" s="22"/>
      <c r="FL296" s="22"/>
      <c r="FM296" s="8" t="n">
        <f aca="false">BL296+BS296+AH296+DT296</f>
        <v>56</v>
      </c>
      <c r="FN296" s="19" t="n">
        <f aca="false">IF(DS296&gt;0,(BL296+BR296)/DS296,0)</f>
        <v>5.57142857142857</v>
      </c>
      <c r="FO296" s="12" t="n">
        <v>0.062609075</v>
      </c>
      <c r="FP296" s="19" t="n">
        <f aca="false">Z296-AH296/10</f>
        <v>23.6</v>
      </c>
      <c r="FQ296" s="19" t="n">
        <f aca="false">Z296+DR296/5</f>
        <v>25.346</v>
      </c>
      <c r="FR296" s="19" t="n">
        <f aca="false">(DX296+DY296)/AL296*60</f>
        <v>109.123541728986</v>
      </c>
      <c r="FS296" s="8" t="n">
        <v>4</v>
      </c>
      <c r="FT296" s="17" t="s">
        <v>1605</v>
      </c>
      <c r="FU296" s="8" t="n">
        <v>195</v>
      </c>
      <c r="FV296" s="22"/>
      <c r="FW296" s="17" t="s">
        <v>270</v>
      </c>
      <c r="FX296" s="23" t="n">
        <v>650000</v>
      </c>
      <c r="FY296" s="23" t="n">
        <v>650000</v>
      </c>
      <c r="FZ296" s="8" t="n">
        <v>80</v>
      </c>
      <c r="GA296" s="8" t="n">
        <v>12</v>
      </c>
      <c r="GB296" s="8" t="n">
        <v>21</v>
      </c>
      <c r="GC296" s="8" t="n">
        <v>33</v>
      </c>
      <c r="GD296" s="8" t="n">
        <v>-15</v>
      </c>
      <c r="GE296" s="8" t="n">
        <v>18</v>
      </c>
      <c r="GF296" s="8" t="n">
        <v>150</v>
      </c>
      <c r="GG296" s="8" t="n">
        <v>1080</v>
      </c>
      <c r="GH296" s="8" t="n">
        <v>1.8</v>
      </c>
      <c r="GI296" s="8" t="n">
        <v>0.9</v>
      </c>
      <c r="GJ296" s="8" t="n">
        <v>2.7</v>
      </c>
      <c r="GK296" s="8" t="n">
        <f aca="false">Z296-AH296/10</f>
        <v>23.6</v>
      </c>
      <c r="GL296" s="22"/>
      <c r="GM296" s="22"/>
      <c r="GN296" s="22"/>
      <c r="GO296" s="22"/>
      <c r="GP296" s="22"/>
    </row>
    <row r="297" customFormat="false" ht="13.65" hidden="false" customHeight="true" outlineLevel="0" collapsed="false">
      <c r="A297" s="16" t="n">
        <v>33452</v>
      </c>
      <c r="B297" s="17" t="s">
        <v>454</v>
      </c>
      <c r="C297" s="17" t="s">
        <v>455</v>
      </c>
      <c r="D297" s="17" t="s">
        <v>262</v>
      </c>
      <c r="E297" s="17" t="s">
        <v>262</v>
      </c>
      <c r="F297" s="8" t="n">
        <v>74</v>
      </c>
      <c r="G297" s="8" t="n">
        <v>212</v>
      </c>
      <c r="H297" s="8" t="n">
        <v>2009</v>
      </c>
      <c r="I297" s="8" t="n">
        <v>1</v>
      </c>
      <c r="J297" s="8" t="n">
        <v>4</v>
      </c>
      <c r="K297" s="17" t="s">
        <v>263</v>
      </c>
      <c r="L297" s="8" t="n">
        <v>2009</v>
      </c>
      <c r="M297" s="8" t="n">
        <v>26</v>
      </c>
      <c r="N297" s="8" t="n">
        <v>9</v>
      </c>
      <c r="O297" s="8" t="n">
        <v>8475169</v>
      </c>
      <c r="P297" s="17" t="s">
        <v>1606</v>
      </c>
      <c r="Q297" s="17" t="s">
        <v>1607</v>
      </c>
      <c r="R297" s="17" t="s">
        <v>1608</v>
      </c>
      <c r="S297" s="17" t="s">
        <v>1609</v>
      </c>
      <c r="T297" s="17" t="s">
        <v>268</v>
      </c>
      <c r="U297" s="17" t="s">
        <v>1610</v>
      </c>
      <c r="V297" s="8" t="n">
        <v>78</v>
      </c>
      <c r="W297" s="8" t="n">
        <v>29</v>
      </c>
      <c r="X297" s="8" t="n">
        <v>25</v>
      </c>
      <c r="Y297" s="8" t="n">
        <v>12</v>
      </c>
      <c r="Z297" s="8" t="n">
        <v>54</v>
      </c>
      <c r="AA297" s="8" t="n">
        <v>0</v>
      </c>
      <c r="AB297" s="8" t="n">
        <v>0</v>
      </c>
      <c r="AC297" s="18" t="n">
        <f aca="false">Z297/V297</f>
        <v>0.692307692307692</v>
      </c>
      <c r="AD297" s="19" t="n">
        <f aca="false">IF(FZ297&gt;V297,Z297-V297*(GC297-Z297)/(FZ297-V297),0)</f>
        <v>6.82258064516129</v>
      </c>
      <c r="AE297" s="19" t="n">
        <v>21.938</v>
      </c>
      <c r="AF297" s="8" t="n">
        <v>-9</v>
      </c>
      <c r="AG297" s="8" t="n">
        <v>10.3</v>
      </c>
      <c r="AH297" s="8" t="n">
        <v>82</v>
      </c>
      <c r="AI297" s="8" t="n">
        <v>1801</v>
      </c>
      <c r="AJ297" s="8" t="n">
        <v>91617</v>
      </c>
      <c r="AK297" s="19" t="n">
        <v>1526.95</v>
      </c>
      <c r="AL297" s="8" t="n">
        <v>1526.95</v>
      </c>
      <c r="AM297" s="8" t="n">
        <v>1527</v>
      </c>
      <c r="AN297" s="18" t="n">
        <f aca="false">AJ297/60/V297</f>
        <v>19.5762820512821</v>
      </c>
      <c r="AO297" s="8" t="n">
        <v>32.36</v>
      </c>
      <c r="AP297" s="12" t="n">
        <f aca="false">IF(EF297&gt;0,Z297/EF297,0)</f>
        <v>0.710526315789474</v>
      </c>
      <c r="AQ297" s="8" t="n">
        <v>491</v>
      </c>
      <c r="AR297" s="8" t="n">
        <v>491</v>
      </c>
      <c r="AS297" s="8" t="n">
        <v>492</v>
      </c>
      <c r="AT297" s="8" t="n">
        <v>398</v>
      </c>
      <c r="AU297" s="8" t="n">
        <v>399</v>
      </c>
      <c r="AV297" s="8" t="n">
        <v>308</v>
      </c>
      <c r="AW297" s="8" t="n">
        <v>286</v>
      </c>
      <c r="AX297" s="8" t="n">
        <v>156</v>
      </c>
      <c r="AY297" s="8" t="n">
        <v>9</v>
      </c>
      <c r="AZ297" s="8" t="n">
        <v>35</v>
      </c>
      <c r="BA297" s="8" t="n">
        <f aca="false">AY297+AZ297</f>
        <v>44</v>
      </c>
      <c r="BB297" s="8" t="n">
        <v>33.62</v>
      </c>
      <c r="BC297" s="8" t="n">
        <v>27.2468</v>
      </c>
      <c r="BD297" s="19" t="n">
        <v>262.1</v>
      </c>
      <c r="BE297" s="19" t="n">
        <v>10.2989619830381</v>
      </c>
      <c r="BF297" s="19" t="n">
        <f aca="false">AQ297+BD297</f>
        <v>753.1</v>
      </c>
      <c r="BG297" s="19" t="n">
        <f aca="false">IF(AL297&gt;0,BF297/AL297*60,0)</f>
        <v>29.5923245685844</v>
      </c>
      <c r="BH297" s="8" t="n">
        <v>693</v>
      </c>
      <c r="BI297" s="8" t="n">
        <v>530</v>
      </c>
      <c r="BJ297" s="8" t="n">
        <v>391</v>
      </c>
      <c r="BK297" s="12" t="n">
        <f aca="false">BH297/(BH297+BJ297)</f>
        <v>0.63929889298893</v>
      </c>
      <c r="BL297" s="8" t="n">
        <v>159</v>
      </c>
      <c r="BM297" s="8" t="n">
        <v>159</v>
      </c>
      <c r="BN297" s="8" t="n">
        <v>100</v>
      </c>
      <c r="BO297" s="8" t="n">
        <f aca="false">BM297-BN297</f>
        <v>59</v>
      </c>
      <c r="BP297" s="8" t="n">
        <v>91</v>
      </c>
      <c r="BQ297" s="8" t="n">
        <v>50</v>
      </c>
      <c r="BR297" s="8" t="n">
        <v>40</v>
      </c>
      <c r="BS297" s="8" t="n">
        <v>34</v>
      </c>
      <c r="BT297" s="12" t="n">
        <f aca="false">BS297/(EA297+BS297)</f>
        <v>0.0317460317460317</v>
      </c>
      <c r="BU297" s="8" t="n">
        <v>120</v>
      </c>
      <c r="BV297" s="8" t="n">
        <v>150</v>
      </c>
      <c r="BW297" s="12" t="n">
        <f aca="false">IF(BU297+BV297&gt;0,BU297/(BU297+BV297),0)</f>
        <v>0.444444444444444</v>
      </c>
      <c r="BX297" s="8" t="n">
        <v>7</v>
      </c>
      <c r="BY297" s="8" t="n">
        <v>16</v>
      </c>
      <c r="BZ297" s="8" t="n">
        <v>27</v>
      </c>
      <c r="CA297" s="8" t="n">
        <v>26</v>
      </c>
      <c r="CB297" s="8" t="n">
        <v>86</v>
      </c>
      <c r="CC297" s="8" t="n">
        <v>108</v>
      </c>
      <c r="CD297" s="8" t="n">
        <v>33</v>
      </c>
      <c r="CE297" s="8" t="n">
        <v>42</v>
      </c>
      <c r="CF297" s="8" t="n">
        <v>45</v>
      </c>
      <c r="CG297" s="8" t="n">
        <v>55</v>
      </c>
      <c r="CH297" s="8" t="n">
        <v>73</v>
      </c>
      <c r="CI297" s="8" t="n">
        <v>98</v>
      </c>
      <c r="CJ297" s="8" t="n">
        <v>1</v>
      </c>
      <c r="CK297" s="8" t="n">
        <v>0</v>
      </c>
      <c r="CL297" s="8" t="n">
        <v>5</v>
      </c>
      <c r="CM297" s="8" t="n">
        <v>2</v>
      </c>
      <c r="CN297" s="8" t="n">
        <v>1</v>
      </c>
      <c r="CO297" s="8" t="n">
        <v>0</v>
      </c>
      <c r="CP297" s="8" t="n">
        <v>1</v>
      </c>
      <c r="CQ297" s="8" t="n">
        <v>2</v>
      </c>
      <c r="CR297" s="8" t="n">
        <v>2</v>
      </c>
      <c r="CS297" s="8" t="n">
        <v>2</v>
      </c>
      <c r="CT297" s="8" t="n">
        <v>2</v>
      </c>
      <c r="CU297" s="8" t="n">
        <v>3</v>
      </c>
      <c r="CV297" s="8" t="n">
        <v>3</v>
      </c>
      <c r="CW297" s="8" t="n">
        <v>15</v>
      </c>
      <c r="CX297" s="8" t="n">
        <v>3</v>
      </c>
      <c r="CY297" s="8" t="n">
        <v>3</v>
      </c>
      <c r="CZ297" s="8" t="n">
        <v>5</v>
      </c>
      <c r="DA297" s="8" t="n">
        <v>80</v>
      </c>
      <c r="DB297" s="8" t="n">
        <v>32</v>
      </c>
      <c r="DC297" s="8" t="n">
        <v>4</v>
      </c>
      <c r="DD297" s="8" t="n">
        <v>10</v>
      </c>
      <c r="DE297" s="8" t="n">
        <v>20</v>
      </c>
      <c r="DF297" s="8" t="n">
        <v>17</v>
      </c>
      <c r="DG297" s="8" t="n">
        <v>13</v>
      </c>
      <c r="DH297" s="8" t="n">
        <v>212</v>
      </c>
      <c r="DI297" s="8" t="n">
        <v>34</v>
      </c>
      <c r="DJ297" s="8" t="n">
        <v>22</v>
      </c>
      <c r="DK297" s="8" t="n">
        <v>33</v>
      </c>
      <c r="DL297" s="8" t="n">
        <v>32</v>
      </c>
      <c r="DM297" s="8" t="n">
        <v>1</v>
      </c>
      <c r="DN297" s="8" t="n">
        <v>23</v>
      </c>
      <c r="DO297" s="8" t="n">
        <v>22</v>
      </c>
      <c r="DP297" s="8" t="n">
        <v>1</v>
      </c>
      <c r="DQ297" s="8" t="n">
        <f aca="false">DJ297-DI297</f>
        <v>-12</v>
      </c>
      <c r="DR297" s="19" t="n">
        <v>-8.852</v>
      </c>
      <c r="DS297" s="8" t="n">
        <v>31</v>
      </c>
      <c r="DT297" s="8" t="n">
        <v>2</v>
      </c>
      <c r="DU297" s="8" t="n">
        <v>0</v>
      </c>
      <c r="DV297" s="8" t="n">
        <v>1</v>
      </c>
      <c r="DW297" s="8" t="n">
        <v>0</v>
      </c>
      <c r="DX297" s="8" t="n">
        <v>1666</v>
      </c>
      <c r="DY297" s="8" t="n">
        <v>1369</v>
      </c>
      <c r="DZ297" s="8" t="n">
        <v>1289</v>
      </c>
      <c r="EA297" s="8" t="n">
        <v>1037</v>
      </c>
      <c r="EB297" s="8" t="n">
        <v>966</v>
      </c>
      <c r="EC297" s="8" t="n">
        <v>761</v>
      </c>
      <c r="ED297" s="8" t="n">
        <v>89.17</v>
      </c>
      <c r="EE297" s="8" t="n">
        <v>73.15</v>
      </c>
      <c r="EF297" s="8" t="n">
        <v>76</v>
      </c>
      <c r="EG297" s="8" t="n">
        <v>75</v>
      </c>
      <c r="EH297" s="12" t="n">
        <f aca="false">EF297/EB297</f>
        <v>0.0786749482401656</v>
      </c>
      <c r="EI297" s="20" t="n">
        <f aca="false">1-EG297/EC297</f>
        <v>0.901445466491459</v>
      </c>
      <c r="EJ297" s="21" t="n">
        <f aca="false">EH297+EI297</f>
        <v>0.980120414731624</v>
      </c>
      <c r="EK297" s="8" t="n">
        <v>1668</v>
      </c>
      <c r="EL297" s="8" t="n">
        <v>1361</v>
      </c>
      <c r="EM297" s="8" t="n">
        <v>1291</v>
      </c>
      <c r="EN297" s="8" t="n">
        <v>1032</v>
      </c>
      <c r="EO297" s="8" t="n">
        <v>968</v>
      </c>
      <c r="EP297" s="8" t="n">
        <v>755</v>
      </c>
      <c r="EQ297" s="8" t="n">
        <v>76</v>
      </c>
      <c r="ER297" s="8" t="n">
        <v>72</v>
      </c>
      <c r="ES297" s="8" t="n">
        <v>809</v>
      </c>
      <c r="ET297" s="8" t="n">
        <v>617</v>
      </c>
      <c r="EU297" s="8" t="n">
        <v>367</v>
      </c>
      <c r="EV297" s="8" t="n">
        <v>232</v>
      </c>
      <c r="EW297" s="8" t="n">
        <v>46</v>
      </c>
      <c r="EX297" s="8" t="n">
        <v>36</v>
      </c>
      <c r="EY297" s="8" t="n">
        <v>93</v>
      </c>
      <c r="EZ297" s="8" t="n">
        <v>92</v>
      </c>
      <c r="FA297" s="8" t="n">
        <v>4.3</v>
      </c>
      <c r="FB297" s="8" t="n">
        <v>1.8</v>
      </c>
      <c r="FC297" s="8" t="n">
        <v>6.1</v>
      </c>
      <c r="FD297" s="19" t="n">
        <v>61.12</v>
      </c>
      <c r="FE297" s="18" t="n">
        <f aca="false">FD297/V297</f>
        <v>0.783589743589744</v>
      </c>
      <c r="FF297" s="8" t="n">
        <v>8.8344</v>
      </c>
      <c r="FG297" s="8" t="n">
        <v>0.73</v>
      </c>
      <c r="FH297" s="8" t="n">
        <v>-0.21</v>
      </c>
      <c r="FI297" s="8" t="n">
        <v>0.52</v>
      </c>
      <c r="FJ297" s="22"/>
      <c r="FK297" s="22"/>
      <c r="FL297" s="22"/>
      <c r="FM297" s="8" t="n">
        <f aca="false">BL297+BS297+AH297+DT297</f>
        <v>277</v>
      </c>
      <c r="FN297" s="19" t="n">
        <f aca="false">IF(DS297&gt;0,(BL297+BR297)/DS297,0)</f>
        <v>6.41935483870968</v>
      </c>
      <c r="FO297" s="12" t="n">
        <v>0.33344308</v>
      </c>
      <c r="FP297" s="19" t="n">
        <f aca="false">Z297-AH297/10</f>
        <v>45.8</v>
      </c>
      <c r="FQ297" s="19" t="n">
        <f aca="false">Z297+DR297/5</f>
        <v>52.2296</v>
      </c>
      <c r="FR297" s="19" t="n">
        <f aca="false">(DX297+DY297)/AL297*60</f>
        <v>119.257343069518</v>
      </c>
      <c r="FS297" s="8" t="n">
        <v>2</v>
      </c>
      <c r="FT297" s="17" t="s">
        <v>1611</v>
      </c>
      <c r="FU297" s="8" t="n">
        <v>128</v>
      </c>
      <c r="FV297" s="22"/>
      <c r="FW297" s="17" t="s">
        <v>280</v>
      </c>
      <c r="FX297" s="23" t="n">
        <v>6000000</v>
      </c>
      <c r="FY297" s="23" t="n">
        <v>5250000</v>
      </c>
      <c r="FZ297" s="8" t="n">
        <v>574</v>
      </c>
      <c r="GA297" s="8" t="n">
        <v>186</v>
      </c>
      <c r="GB297" s="8" t="n">
        <v>168</v>
      </c>
      <c r="GC297" s="8" t="n">
        <v>354</v>
      </c>
      <c r="GD297" s="8" t="n">
        <v>-50</v>
      </c>
      <c r="GE297" s="8" t="n">
        <v>671</v>
      </c>
      <c r="GF297" s="8" t="n">
        <v>2052</v>
      </c>
      <c r="GG297" s="8" t="n">
        <v>10737</v>
      </c>
      <c r="GH297" s="8" t="n">
        <v>29.6</v>
      </c>
      <c r="GI297" s="8" t="n">
        <v>10.2</v>
      </c>
      <c r="GJ297" s="8" t="n">
        <v>39.8</v>
      </c>
      <c r="GK297" s="8" t="n">
        <f aca="false">Z297-AH297/10</f>
        <v>45.8</v>
      </c>
      <c r="GL297" s="22"/>
      <c r="GM297" s="22"/>
      <c r="GN297" s="22"/>
      <c r="GO297" s="22"/>
      <c r="GP297" s="22"/>
    </row>
    <row r="298" customFormat="false" ht="13.65" hidden="false" customHeight="true" outlineLevel="0" collapsed="false">
      <c r="A298" s="16" t="n">
        <v>32579</v>
      </c>
      <c r="B298" s="17" t="s">
        <v>1612</v>
      </c>
      <c r="C298" s="22"/>
      <c r="D298" s="17" t="s">
        <v>423</v>
      </c>
      <c r="E298" s="17" t="s">
        <v>423</v>
      </c>
      <c r="F298" s="8" t="n">
        <v>71</v>
      </c>
      <c r="G298" s="8" t="n">
        <v>185</v>
      </c>
      <c r="H298" s="8" t="n">
        <v>2007</v>
      </c>
      <c r="I298" s="8" t="n">
        <v>3</v>
      </c>
      <c r="J298" s="8" t="n">
        <v>71</v>
      </c>
      <c r="K298" s="17" t="s">
        <v>263</v>
      </c>
      <c r="L298" s="8" t="n">
        <v>2009</v>
      </c>
      <c r="M298" s="8" t="n">
        <v>28</v>
      </c>
      <c r="N298" s="8" t="n">
        <v>4</v>
      </c>
      <c r="O298" s="8" t="n">
        <v>8474149</v>
      </c>
      <c r="P298" s="17" t="s">
        <v>1613</v>
      </c>
      <c r="Q298" s="17" t="s">
        <v>1614</v>
      </c>
      <c r="R298" s="17" t="s">
        <v>1615</v>
      </c>
      <c r="S298" s="17" t="s">
        <v>1616</v>
      </c>
      <c r="T298" s="17" t="s">
        <v>299</v>
      </c>
      <c r="U298" s="17" t="s">
        <v>279</v>
      </c>
      <c r="V298" s="8" t="n">
        <v>74</v>
      </c>
      <c r="W298" s="8" t="n">
        <v>28</v>
      </c>
      <c r="X298" s="8" t="n">
        <v>37</v>
      </c>
      <c r="Y298" s="8" t="n">
        <v>24</v>
      </c>
      <c r="Z298" s="8" t="n">
        <v>65</v>
      </c>
      <c r="AA298" s="8" t="n">
        <v>4</v>
      </c>
      <c r="AB298" s="8" t="n">
        <v>13</v>
      </c>
      <c r="AC298" s="18" t="n">
        <f aca="false">Z298/V298</f>
        <v>0.878378378378378</v>
      </c>
      <c r="AD298" s="19" t="n">
        <f aca="false">IF(FZ298&gt;V298,Z298-V298*(GC298-Z298)/(FZ298-V298),0)</f>
        <v>38.0909090909091</v>
      </c>
      <c r="AE298" s="19" t="n">
        <v>24.766</v>
      </c>
      <c r="AF298" s="8" t="n">
        <v>10</v>
      </c>
      <c r="AG298" s="8" t="n">
        <v>13.6</v>
      </c>
      <c r="AH298" s="8" t="n">
        <v>8</v>
      </c>
      <c r="AI298" s="8" t="n">
        <v>1669</v>
      </c>
      <c r="AJ298" s="8" t="n">
        <v>83023</v>
      </c>
      <c r="AK298" s="19" t="n">
        <v>1383.7166666667</v>
      </c>
      <c r="AL298" s="8" t="n">
        <v>1383.72</v>
      </c>
      <c r="AM298" s="8" t="n">
        <v>1384</v>
      </c>
      <c r="AN298" s="18" t="n">
        <f aca="false">AJ298/60/V298</f>
        <v>18.6988738738739</v>
      </c>
      <c r="AO298" s="8" t="n">
        <v>31.05</v>
      </c>
      <c r="AP298" s="12" t="n">
        <f aca="false">IF(EF298&gt;0,Z298/EF298,0)</f>
        <v>0.663265306122449</v>
      </c>
      <c r="AQ298" s="8" t="n">
        <v>363</v>
      </c>
      <c r="AR298" s="8" t="n">
        <v>362</v>
      </c>
      <c r="AS298" s="8" t="n">
        <v>363</v>
      </c>
      <c r="AT298" s="8" t="n">
        <v>288</v>
      </c>
      <c r="AU298" s="8" t="n">
        <v>288</v>
      </c>
      <c r="AV298" s="8" t="n">
        <v>188</v>
      </c>
      <c r="AW298" s="8" t="n">
        <v>229</v>
      </c>
      <c r="AX298" s="8" t="n">
        <v>96</v>
      </c>
      <c r="AY298" s="8" t="n">
        <v>12</v>
      </c>
      <c r="AZ298" s="8" t="n">
        <v>17</v>
      </c>
      <c r="BA298" s="8" t="n">
        <f aca="false">AY298+AZ298</f>
        <v>29</v>
      </c>
      <c r="BB298" s="8" t="n">
        <v>23.03</v>
      </c>
      <c r="BC298" s="8" t="n">
        <v>27.3032</v>
      </c>
      <c r="BD298" s="19" t="n">
        <v>406.2</v>
      </c>
      <c r="BE298" s="19" t="n">
        <v>17.6134324223404</v>
      </c>
      <c r="BF298" s="19" t="n">
        <f aca="false">AQ298+BD298</f>
        <v>769.2</v>
      </c>
      <c r="BG298" s="19" t="n">
        <f aca="false">IF(AL298&gt;0,BF298/AL298*60,0)</f>
        <v>33.3535686410546</v>
      </c>
      <c r="BH298" s="8" t="n">
        <v>576</v>
      </c>
      <c r="BI298" s="8" t="n">
        <v>487</v>
      </c>
      <c r="BJ298" s="8" t="n">
        <v>420</v>
      </c>
      <c r="BK298" s="12" t="n">
        <f aca="false">BH298/(BH298+BJ298)</f>
        <v>0.578313253012048</v>
      </c>
      <c r="BL298" s="8" t="n">
        <v>27</v>
      </c>
      <c r="BM298" s="8" t="n">
        <v>27</v>
      </c>
      <c r="BN298" s="8" t="n">
        <v>74</v>
      </c>
      <c r="BO298" s="8" t="n">
        <f aca="false">BM298-BN298</f>
        <v>-47</v>
      </c>
      <c r="BP298" s="8" t="n">
        <v>100</v>
      </c>
      <c r="BQ298" s="8" t="n">
        <v>45</v>
      </c>
      <c r="BR298" s="8" t="n">
        <v>46</v>
      </c>
      <c r="BS298" s="8" t="n">
        <v>33</v>
      </c>
      <c r="BT298" s="12" t="n">
        <f aca="false">BS298/(EA298+BS298)</f>
        <v>0.0375</v>
      </c>
      <c r="BU298" s="8" t="n">
        <v>0</v>
      </c>
      <c r="BV298" s="8" t="n">
        <v>0</v>
      </c>
      <c r="BW298" s="12" t="n">
        <f aca="false">IF(BU298+BV298&gt;0,BU298/(BU298+BV298),0)</f>
        <v>0</v>
      </c>
      <c r="BX298" s="8" t="n">
        <v>0</v>
      </c>
      <c r="BY298" s="8" t="n">
        <v>0</v>
      </c>
      <c r="BZ298" s="8" t="n">
        <v>0</v>
      </c>
      <c r="CA298" s="8" t="n">
        <v>0</v>
      </c>
      <c r="CB298" s="8" t="n">
        <v>0</v>
      </c>
      <c r="CC298" s="8" t="n">
        <v>0</v>
      </c>
      <c r="CD298" s="8" t="n">
        <v>0</v>
      </c>
      <c r="CE298" s="8" t="n">
        <v>0</v>
      </c>
      <c r="CF298" s="8" t="n">
        <v>0</v>
      </c>
      <c r="CG298" s="8" t="n">
        <v>0</v>
      </c>
      <c r="CH298" s="8" t="n">
        <v>0</v>
      </c>
      <c r="CI298" s="8" t="n">
        <v>0</v>
      </c>
      <c r="CJ298" s="8" t="n">
        <v>1</v>
      </c>
      <c r="CK298" s="8" t="n">
        <v>0</v>
      </c>
      <c r="CL298" s="8" t="n">
        <v>1</v>
      </c>
      <c r="CM298" s="8" t="n">
        <v>6</v>
      </c>
      <c r="CN298" s="8" t="n">
        <v>0</v>
      </c>
      <c r="CO298" s="8" t="n">
        <v>1</v>
      </c>
      <c r="CP298" s="8" t="n">
        <v>1</v>
      </c>
      <c r="CQ298" s="8" t="n">
        <v>2</v>
      </c>
      <c r="CR298" s="8" t="n">
        <v>0</v>
      </c>
      <c r="CS298" s="8" t="n">
        <v>4</v>
      </c>
      <c r="CT298" s="8" t="n">
        <v>7</v>
      </c>
      <c r="CU298" s="8" t="n">
        <v>2</v>
      </c>
      <c r="CV298" s="8" t="n">
        <v>1</v>
      </c>
      <c r="CW298" s="8" t="n">
        <v>12</v>
      </c>
      <c r="CX298" s="8" t="n">
        <v>0</v>
      </c>
      <c r="CY298" s="8" t="n">
        <v>7</v>
      </c>
      <c r="CZ298" s="8" t="n">
        <v>4</v>
      </c>
      <c r="DA298" s="8" t="n">
        <v>89</v>
      </c>
      <c r="DB298" s="8" t="n">
        <v>13</v>
      </c>
      <c r="DC298" s="8" t="n">
        <v>1</v>
      </c>
      <c r="DD298" s="8" t="n">
        <v>34</v>
      </c>
      <c r="DE298" s="8" t="n">
        <v>47</v>
      </c>
      <c r="DF298" s="8" t="n">
        <v>10</v>
      </c>
      <c r="DG298" s="8" t="n">
        <v>6</v>
      </c>
      <c r="DH298" s="8" t="n">
        <v>77</v>
      </c>
      <c r="DI298" s="8" t="n">
        <v>4</v>
      </c>
      <c r="DJ298" s="8" t="n">
        <v>11</v>
      </c>
      <c r="DK298" s="8" t="n">
        <v>4</v>
      </c>
      <c r="DL298" s="8" t="n">
        <v>4</v>
      </c>
      <c r="DM298" s="8" t="n">
        <v>0</v>
      </c>
      <c r="DN298" s="8" t="n">
        <v>12</v>
      </c>
      <c r="DO298" s="8" t="n">
        <v>12</v>
      </c>
      <c r="DP298" s="8" t="n">
        <v>0</v>
      </c>
      <c r="DQ298" s="8" t="n">
        <f aca="false">DJ298-DI298</f>
        <v>7</v>
      </c>
      <c r="DR298" s="19" t="n">
        <v>5.771</v>
      </c>
      <c r="DS298" s="8" t="n">
        <v>4</v>
      </c>
      <c r="DT298" s="8" t="n">
        <v>0</v>
      </c>
      <c r="DU298" s="8" t="n">
        <v>0</v>
      </c>
      <c r="DV298" s="8" t="n">
        <v>0</v>
      </c>
      <c r="DW298" s="8" t="n">
        <v>0</v>
      </c>
      <c r="DX298" s="8" t="n">
        <v>1680</v>
      </c>
      <c r="DY298" s="8" t="n">
        <v>1118</v>
      </c>
      <c r="DZ298" s="8" t="n">
        <v>1308</v>
      </c>
      <c r="EA298" s="8" t="n">
        <v>847</v>
      </c>
      <c r="EB298" s="8" t="n">
        <v>952</v>
      </c>
      <c r="EC298" s="8" t="n">
        <v>641</v>
      </c>
      <c r="ED298" s="8" t="n">
        <v>89.63</v>
      </c>
      <c r="EE298" s="8" t="n">
        <v>55.29</v>
      </c>
      <c r="EF298" s="8" t="n">
        <v>98</v>
      </c>
      <c r="EG298" s="8" t="n">
        <v>61</v>
      </c>
      <c r="EH298" s="12" t="n">
        <f aca="false">EF298/EB298</f>
        <v>0.102941176470588</v>
      </c>
      <c r="EI298" s="20" t="n">
        <f aca="false">1-EG298/EC298</f>
        <v>0.904836193447738</v>
      </c>
      <c r="EJ298" s="21" t="n">
        <f aca="false">EH298+EI298</f>
        <v>1.00777736991833</v>
      </c>
      <c r="EK298" s="8" t="n">
        <v>1679</v>
      </c>
      <c r="EL298" s="8" t="n">
        <v>1116</v>
      </c>
      <c r="EM298" s="8" t="n">
        <v>1307</v>
      </c>
      <c r="EN298" s="8" t="n">
        <v>845</v>
      </c>
      <c r="EO298" s="8" t="n">
        <v>952</v>
      </c>
      <c r="EP298" s="8" t="n">
        <v>639</v>
      </c>
      <c r="EQ298" s="8" t="n">
        <v>98</v>
      </c>
      <c r="ER298" s="8" t="n">
        <v>61</v>
      </c>
      <c r="ES298" s="8" t="n">
        <v>902</v>
      </c>
      <c r="ET298" s="8" t="n">
        <v>548</v>
      </c>
      <c r="EU298" s="8" t="n">
        <v>336</v>
      </c>
      <c r="EV298" s="8" t="n">
        <v>223</v>
      </c>
      <c r="EW298" s="8" t="n">
        <v>50</v>
      </c>
      <c r="EX298" s="8" t="n">
        <v>33</v>
      </c>
      <c r="EY298" s="8" t="n">
        <v>71</v>
      </c>
      <c r="EZ298" s="8" t="n">
        <v>97</v>
      </c>
      <c r="FA298" s="8" t="n">
        <v>5.6</v>
      </c>
      <c r="FB298" s="8" t="n">
        <v>1.9</v>
      </c>
      <c r="FC298" s="8" t="n">
        <v>7.5</v>
      </c>
      <c r="FD298" s="19" t="n">
        <v>72.05</v>
      </c>
      <c r="FE298" s="18" t="n">
        <f aca="false">FD298/V298</f>
        <v>0.973648648648648</v>
      </c>
      <c r="FF298" s="8" t="n">
        <v>7.0784</v>
      </c>
      <c r="FG298" s="8" t="n">
        <v>1.91</v>
      </c>
      <c r="FH298" s="8" t="n">
        <v>0.59</v>
      </c>
      <c r="FI298" s="8" t="n">
        <v>2.5</v>
      </c>
      <c r="FJ298" s="8" t="n">
        <v>1</v>
      </c>
      <c r="FK298" s="8" t="n">
        <v>0</v>
      </c>
      <c r="FL298" s="8" t="n">
        <v>0</v>
      </c>
      <c r="FM298" s="8" t="n">
        <f aca="false">BL298+BS298+AH298+DT298</f>
        <v>68</v>
      </c>
      <c r="FN298" s="19" t="n">
        <f aca="false">IF(DS298&gt;0,(BL298+BR298)/DS298,0)</f>
        <v>18.25</v>
      </c>
      <c r="FO298" s="12" t="n">
        <v>0.1429816914</v>
      </c>
      <c r="FP298" s="19" t="n">
        <f aca="false">Z298-AH298/10</f>
        <v>64.2</v>
      </c>
      <c r="FQ298" s="19" t="n">
        <f aca="false">Z298+DR298/5</f>
        <v>66.1542</v>
      </c>
      <c r="FR298" s="19" t="n">
        <f aca="false">(DX298+DY298)/AL298*60</f>
        <v>121.325123579915</v>
      </c>
      <c r="FS298" s="8" t="n">
        <v>8</v>
      </c>
      <c r="FT298" s="17" t="s">
        <v>708</v>
      </c>
      <c r="FU298" s="8" t="n">
        <v>390</v>
      </c>
      <c r="FV298" s="17" t="s">
        <v>255</v>
      </c>
      <c r="FW298" s="17" t="s">
        <v>280</v>
      </c>
      <c r="FX298" s="23" t="n">
        <v>4650000</v>
      </c>
      <c r="FY298" s="23" t="n">
        <v>4000000</v>
      </c>
      <c r="FZ298" s="8" t="n">
        <v>129</v>
      </c>
      <c r="GA298" s="8" t="n">
        <v>38</v>
      </c>
      <c r="GB298" s="8" t="n">
        <v>47</v>
      </c>
      <c r="GC298" s="8" t="n">
        <v>85</v>
      </c>
      <c r="GD298" s="8" t="n">
        <v>5</v>
      </c>
      <c r="GE298" s="8" t="n">
        <v>24</v>
      </c>
      <c r="GF298" s="8" t="n">
        <v>273</v>
      </c>
      <c r="GG298" s="8" t="n">
        <v>2101</v>
      </c>
      <c r="GH298" s="8" t="n">
        <v>6.8</v>
      </c>
      <c r="GI298" s="8" t="n">
        <v>2.6</v>
      </c>
      <c r="GJ298" s="8" t="n">
        <v>9.4</v>
      </c>
      <c r="GK298" s="8" t="n">
        <f aca="false">Z298-AH298/10</f>
        <v>64.2</v>
      </c>
      <c r="GL298" s="22"/>
      <c r="GM298" s="22"/>
      <c r="GN298" s="22"/>
      <c r="GO298" s="22"/>
      <c r="GP298" s="22"/>
    </row>
    <row r="299" customFormat="false" ht="13.65" hidden="false" customHeight="true" outlineLevel="0" collapsed="false">
      <c r="A299" s="16" t="n">
        <v>31624</v>
      </c>
      <c r="B299" s="17" t="s">
        <v>1617</v>
      </c>
      <c r="C299" s="22"/>
      <c r="D299" s="17" t="s">
        <v>423</v>
      </c>
      <c r="E299" s="17" t="s">
        <v>423</v>
      </c>
      <c r="F299" s="8" t="n">
        <v>75</v>
      </c>
      <c r="G299" s="8" t="n">
        <v>195</v>
      </c>
      <c r="H299" s="8" t="n">
        <v>2004</v>
      </c>
      <c r="I299" s="8" t="n">
        <v>1</v>
      </c>
      <c r="J299" s="8" t="n">
        <v>2</v>
      </c>
      <c r="K299" s="17" t="s">
        <v>263</v>
      </c>
      <c r="L299" s="8" t="n">
        <v>2006</v>
      </c>
      <c r="M299" s="8" t="n">
        <v>31</v>
      </c>
      <c r="N299" s="8" t="n">
        <v>12</v>
      </c>
      <c r="O299" s="8" t="n">
        <v>8471215</v>
      </c>
      <c r="P299" s="17" t="s">
        <v>1618</v>
      </c>
      <c r="Q299" s="17" t="s">
        <v>1619</v>
      </c>
      <c r="R299" s="17" t="s">
        <v>1620</v>
      </c>
      <c r="S299" s="17" t="s">
        <v>1621</v>
      </c>
      <c r="T299" s="17" t="s">
        <v>313</v>
      </c>
      <c r="U299" s="17" t="s">
        <v>917</v>
      </c>
      <c r="V299" s="8" t="n">
        <v>78</v>
      </c>
      <c r="W299" s="8" t="n">
        <v>42</v>
      </c>
      <c r="X299" s="8" t="n">
        <v>56</v>
      </c>
      <c r="Y299" s="8" t="n">
        <v>32</v>
      </c>
      <c r="Z299" s="8" t="n">
        <v>98</v>
      </c>
      <c r="AA299" s="8" t="n">
        <v>1</v>
      </c>
      <c r="AB299" s="8" t="n">
        <v>0</v>
      </c>
      <c r="AC299" s="18" t="n">
        <f aca="false">Z299/V299</f>
        <v>1.25641025641026</v>
      </c>
      <c r="AD299" s="19" t="n">
        <f aca="false">IF(FZ299&gt;V299,Z299-V299*(GC299-Z299)/(FZ299-V299),0)</f>
        <v>6.07932011331445</v>
      </c>
      <c r="AE299" s="19" t="n">
        <v>37.471</v>
      </c>
      <c r="AF299" s="8" t="n">
        <v>16</v>
      </c>
      <c r="AG299" s="8" t="n">
        <v>10.5</v>
      </c>
      <c r="AH299" s="8" t="n">
        <v>87</v>
      </c>
      <c r="AI299" s="8" t="n">
        <v>1829</v>
      </c>
      <c r="AJ299" s="8" t="n">
        <v>88873</v>
      </c>
      <c r="AK299" s="19" t="n">
        <v>1481.2166666667</v>
      </c>
      <c r="AL299" s="8" t="n">
        <v>1481.22</v>
      </c>
      <c r="AM299" s="8" t="n">
        <v>1481</v>
      </c>
      <c r="AN299" s="18" t="n">
        <f aca="false">AJ299/60/V299</f>
        <v>18.9899572649573</v>
      </c>
      <c r="AO299" s="8" t="n">
        <v>31.43</v>
      </c>
      <c r="AP299" s="12" t="n">
        <f aca="false">IF(EF299&gt;0,Z299/EF299,0)</f>
        <v>0.771653543307087</v>
      </c>
      <c r="AQ299" s="8" t="n">
        <v>379</v>
      </c>
      <c r="AR299" s="8" t="n">
        <v>379</v>
      </c>
      <c r="AS299" s="8" t="n">
        <v>379</v>
      </c>
      <c r="AT299" s="8" t="n">
        <v>306</v>
      </c>
      <c r="AU299" s="8" t="n">
        <v>306</v>
      </c>
      <c r="AV299" s="8" t="n">
        <v>239</v>
      </c>
      <c r="AW299" s="8" t="n">
        <v>249</v>
      </c>
      <c r="AX299" s="8" t="n">
        <v>101</v>
      </c>
      <c r="AY299" s="8" t="n">
        <v>5</v>
      </c>
      <c r="AZ299" s="8" t="n">
        <v>30</v>
      </c>
      <c r="BA299" s="8" t="n">
        <f aca="false">AY299+AZ299</f>
        <v>35</v>
      </c>
      <c r="BB299" s="8" t="n">
        <v>28.97</v>
      </c>
      <c r="BC299" s="8" t="n">
        <v>26.3389</v>
      </c>
      <c r="BD299" s="19" t="n">
        <v>444.3</v>
      </c>
      <c r="BE299" s="19" t="n">
        <v>17.9973670293561</v>
      </c>
      <c r="BF299" s="19" t="n">
        <f aca="false">AQ299+BD299</f>
        <v>823.3</v>
      </c>
      <c r="BG299" s="19" t="n">
        <f aca="false">IF(AL299&gt;0,BF299/AL299*60,0)</f>
        <v>33.3495361931381</v>
      </c>
      <c r="BH299" s="8" t="n">
        <v>802</v>
      </c>
      <c r="BI299" s="8" t="n">
        <v>454</v>
      </c>
      <c r="BJ299" s="8" t="n">
        <v>282</v>
      </c>
      <c r="BK299" s="12" t="n">
        <f aca="false">BH299/(BH299+BJ299)</f>
        <v>0.739852398523985</v>
      </c>
      <c r="BL299" s="8" t="n">
        <v>48</v>
      </c>
      <c r="BM299" s="8" t="n">
        <v>48</v>
      </c>
      <c r="BN299" s="8" t="n">
        <v>98</v>
      </c>
      <c r="BO299" s="8" t="n">
        <f aca="false">BM299-BN299</f>
        <v>-50</v>
      </c>
      <c r="BP299" s="8" t="n">
        <v>67</v>
      </c>
      <c r="BQ299" s="8" t="n">
        <v>73</v>
      </c>
      <c r="BR299" s="8" t="n">
        <v>75</v>
      </c>
      <c r="BS299" s="8" t="n">
        <v>32</v>
      </c>
      <c r="BT299" s="12" t="n">
        <f aca="false">BS299/(EA299+BS299)</f>
        <v>0.0324214792299899</v>
      </c>
      <c r="BU299" s="8" t="n">
        <v>460</v>
      </c>
      <c r="BV299" s="8" t="n">
        <v>592</v>
      </c>
      <c r="BW299" s="12" t="n">
        <f aca="false">IF(BU299+BV299&gt;0,BU299/(BU299+BV299),0)</f>
        <v>0.437262357414449</v>
      </c>
      <c r="BX299" s="8" t="n">
        <v>97</v>
      </c>
      <c r="BY299" s="8" t="n">
        <v>133</v>
      </c>
      <c r="BZ299" s="8" t="n">
        <v>151</v>
      </c>
      <c r="CA299" s="8" t="n">
        <v>225</v>
      </c>
      <c r="CB299" s="8" t="n">
        <v>212</v>
      </c>
      <c r="CC299" s="8" t="n">
        <v>234</v>
      </c>
      <c r="CD299" s="8" t="n">
        <v>118</v>
      </c>
      <c r="CE299" s="8" t="n">
        <v>146</v>
      </c>
      <c r="CF299" s="8" t="n">
        <v>177</v>
      </c>
      <c r="CG299" s="8" t="n">
        <v>229</v>
      </c>
      <c r="CH299" s="8" t="n">
        <v>261</v>
      </c>
      <c r="CI299" s="8" t="n">
        <v>349</v>
      </c>
      <c r="CJ299" s="8" t="n">
        <v>1</v>
      </c>
      <c r="CK299" s="8" t="n">
        <v>2</v>
      </c>
      <c r="CL299" s="8" t="n">
        <v>6</v>
      </c>
      <c r="CM299" s="8" t="n">
        <v>7</v>
      </c>
      <c r="CN299" s="8" t="n">
        <v>4</v>
      </c>
      <c r="CO299" s="8" t="n">
        <v>0</v>
      </c>
      <c r="CP299" s="8" t="n">
        <v>1</v>
      </c>
      <c r="CQ299" s="8" t="n">
        <v>5</v>
      </c>
      <c r="CR299" s="8" t="n">
        <v>1</v>
      </c>
      <c r="CS299" s="8" t="n">
        <v>2</v>
      </c>
      <c r="CT299" s="8" t="n">
        <v>11</v>
      </c>
      <c r="CU299" s="8" t="n">
        <v>3</v>
      </c>
      <c r="CV299" s="8" t="n">
        <v>0</v>
      </c>
      <c r="CW299" s="8" t="n">
        <v>20</v>
      </c>
      <c r="CX299" s="8" t="n">
        <v>1</v>
      </c>
      <c r="CY299" s="8" t="n">
        <v>5</v>
      </c>
      <c r="CZ299" s="8" t="n">
        <v>7</v>
      </c>
      <c r="DA299" s="8" t="n">
        <v>54</v>
      </c>
      <c r="DB299" s="8" t="n">
        <v>27</v>
      </c>
      <c r="DC299" s="8" t="n">
        <v>2</v>
      </c>
      <c r="DD299" s="8" t="n">
        <v>39</v>
      </c>
      <c r="DE299" s="8" t="n">
        <v>33</v>
      </c>
      <c r="DF299" s="8" t="n">
        <v>9</v>
      </c>
      <c r="DG299" s="8" t="n">
        <v>1</v>
      </c>
      <c r="DH299" s="8" t="n">
        <v>128</v>
      </c>
      <c r="DI299" s="8" t="n">
        <v>38</v>
      </c>
      <c r="DJ299" s="8" t="n">
        <v>29</v>
      </c>
      <c r="DK299" s="8" t="n">
        <v>38</v>
      </c>
      <c r="DL299" s="8" t="n">
        <v>37</v>
      </c>
      <c r="DM299" s="8" t="n">
        <v>1</v>
      </c>
      <c r="DN299" s="8" t="n">
        <v>29</v>
      </c>
      <c r="DO299" s="8" t="n">
        <v>28</v>
      </c>
      <c r="DP299" s="8" t="n">
        <v>1</v>
      </c>
      <c r="DQ299" s="8" t="n">
        <f aca="false">DJ299-DI299</f>
        <v>-9</v>
      </c>
      <c r="DR299" s="19" t="n">
        <v>-9.131</v>
      </c>
      <c r="DS299" s="8" t="n">
        <v>36</v>
      </c>
      <c r="DT299" s="8" t="n">
        <v>1</v>
      </c>
      <c r="DU299" s="8" t="n">
        <v>0</v>
      </c>
      <c r="DV299" s="8" t="n">
        <v>0</v>
      </c>
      <c r="DW299" s="8" t="n">
        <v>1</v>
      </c>
      <c r="DX299" s="8" t="n">
        <v>1797</v>
      </c>
      <c r="DY299" s="8" t="n">
        <v>1225</v>
      </c>
      <c r="DZ299" s="8" t="n">
        <v>1375</v>
      </c>
      <c r="EA299" s="8" t="n">
        <v>955</v>
      </c>
      <c r="EB299" s="8" t="n">
        <v>1054</v>
      </c>
      <c r="EC299" s="8" t="n">
        <v>701</v>
      </c>
      <c r="ED299" s="8" t="n">
        <v>106.23</v>
      </c>
      <c r="EE299" s="8" t="n">
        <v>65.37</v>
      </c>
      <c r="EF299" s="8" t="n">
        <v>127</v>
      </c>
      <c r="EG299" s="8" t="n">
        <v>63</v>
      </c>
      <c r="EH299" s="12" t="n">
        <f aca="false">EF299/EB299</f>
        <v>0.120493358633776</v>
      </c>
      <c r="EI299" s="20" t="n">
        <f aca="false">1-EG299/EC299</f>
        <v>0.910128388017118</v>
      </c>
      <c r="EJ299" s="21" t="n">
        <f aca="false">EH299+EI299</f>
        <v>1.03062174665089</v>
      </c>
      <c r="EK299" s="8" t="n">
        <v>1794</v>
      </c>
      <c r="EL299" s="8" t="n">
        <v>1228</v>
      </c>
      <c r="EM299" s="8" t="n">
        <v>1372</v>
      </c>
      <c r="EN299" s="8" t="n">
        <v>957</v>
      </c>
      <c r="EO299" s="8" t="n">
        <v>1051</v>
      </c>
      <c r="EP299" s="8" t="n">
        <v>702</v>
      </c>
      <c r="EQ299" s="8" t="n">
        <v>127</v>
      </c>
      <c r="ER299" s="8" t="n">
        <v>63</v>
      </c>
      <c r="ES299" s="8" t="n">
        <v>1003</v>
      </c>
      <c r="ET299" s="8" t="n">
        <v>639</v>
      </c>
      <c r="EU299" s="8" t="n">
        <v>402</v>
      </c>
      <c r="EV299" s="8" t="n">
        <v>286</v>
      </c>
      <c r="EW299" s="8" t="n">
        <v>68</v>
      </c>
      <c r="EX299" s="8" t="n">
        <v>39</v>
      </c>
      <c r="EY299" s="8" t="n">
        <v>121</v>
      </c>
      <c r="EZ299" s="8" t="n">
        <v>110</v>
      </c>
      <c r="FA299" s="8" t="n">
        <v>10.2</v>
      </c>
      <c r="FB299" s="8" t="n">
        <v>2.2</v>
      </c>
      <c r="FC299" s="8" t="n">
        <v>12.4</v>
      </c>
      <c r="FD299" s="19" t="n">
        <v>90.31</v>
      </c>
      <c r="FE299" s="18" t="n">
        <f aca="false">FD299/V299</f>
        <v>1.15782051282051</v>
      </c>
      <c r="FF299" s="8" t="n">
        <v>15.3639</v>
      </c>
      <c r="FG299" s="8" t="n">
        <v>3.21</v>
      </c>
      <c r="FH299" s="8" t="n">
        <v>-0.11</v>
      </c>
      <c r="FI299" s="8" t="n">
        <v>3.1</v>
      </c>
      <c r="FJ299" s="8" t="n">
        <v>4</v>
      </c>
      <c r="FK299" s="8" t="n">
        <v>2</v>
      </c>
      <c r="FL299" s="8" t="n">
        <v>1</v>
      </c>
      <c r="FM299" s="8" t="n">
        <f aca="false">BL299+BS299+AH299+DT299</f>
        <v>168</v>
      </c>
      <c r="FN299" s="19" t="n">
        <f aca="false">IF(DS299&gt;0,(BL299+BR299)/DS299,0)</f>
        <v>3.41666666666667</v>
      </c>
      <c r="FO299" s="12" t="n">
        <v>0.19365722</v>
      </c>
      <c r="FP299" s="19" t="n">
        <f aca="false">Z299-AH299/10</f>
        <v>89.3</v>
      </c>
      <c r="FQ299" s="19" t="n">
        <f aca="false">Z299+DR299/5</f>
        <v>96.1738</v>
      </c>
      <c r="FR299" s="19" t="n">
        <f aca="false">(DX299+DY299)/AL299*60</f>
        <v>122.412605824928</v>
      </c>
      <c r="FS299" s="8" t="n">
        <v>4</v>
      </c>
      <c r="FT299" s="17" t="s">
        <v>326</v>
      </c>
      <c r="FU299" s="8" t="n">
        <v>463</v>
      </c>
      <c r="FV299" s="22"/>
      <c r="FW299" s="17" t="s">
        <v>280</v>
      </c>
      <c r="FX299" s="23" t="n">
        <v>9500000</v>
      </c>
      <c r="FY299" s="23" t="n">
        <v>9500000</v>
      </c>
      <c r="FZ299" s="8" t="n">
        <v>784</v>
      </c>
      <c r="GA299" s="8" t="n">
        <v>370</v>
      </c>
      <c r="GB299" s="8" t="n">
        <v>560</v>
      </c>
      <c r="GC299" s="8" t="n">
        <v>930</v>
      </c>
      <c r="GD299" s="8" t="n">
        <v>91</v>
      </c>
      <c r="GE299" s="8" t="n">
        <v>813</v>
      </c>
      <c r="GF299" s="8" t="n">
        <v>2687</v>
      </c>
      <c r="GG299" s="8" t="n">
        <v>15779</v>
      </c>
      <c r="GH299" s="8" t="n">
        <v>96.1</v>
      </c>
      <c r="GI299" s="8" t="n">
        <v>19.6</v>
      </c>
      <c r="GJ299" s="8" t="n">
        <v>115.7</v>
      </c>
      <c r="GK299" s="8" t="n">
        <f aca="false">Z299-AH299/10</f>
        <v>89.3</v>
      </c>
      <c r="GL299" s="22"/>
      <c r="GM299" s="22"/>
      <c r="GN299" s="22"/>
      <c r="GO299" s="22"/>
      <c r="GP299" s="22"/>
    </row>
    <row r="300" customFormat="false" ht="13.65" hidden="false" customHeight="true" outlineLevel="0" collapsed="false">
      <c r="A300" s="16" t="n">
        <v>33743</v>
      </c>
      <c r="B300" s="17" t="s">
        <v>1612</v>
      </c>
      <c r="C300" s="22"/>
      <c r="D300" s="17" t="s">
        <v>423</v>
      </c>
      <c r="E300" s="17" t="s">
        <v>423</v>
      </c>
      <c r="F300" s="8" t="n">
        <v>74</v>
      </c>
      <c r="G300" s="8" t="n">
        <v>204</v>
      </c>
      <c r="H300" s="8" t="n">
        <v>2010</v>
      </c>
      <c r="I300" s="8" t="n">
        <v>1</v>
      </c>
      <c r="J300" s="8" t="n">
        <v>26</v>
      </c>
      <c r="K300" s="17" t="s">
        <v>263</v>
      </c>
      <c r="L300" s="8" t="n">
        <v>2013</v>
      </c>
      <c r="M300" s="8" t="n">
        <v>25</v>
      </c>
      <c r="N300" s="8" t="n">
        <v>5</v>
      </c>
      <c r="O300" s="8" t="n">
        <v>8475744</v>
      </c>
      <c r="P300" s="17" t="s">
        <v>1622</v>
      </c>
      <c r="Q300" s="17" t="s">
        <v>1623</v>
      </c>
      <c r="R300" s="17" t="s">
        <v>1624</v>
      </c>
      <c r="S300" s="17" t="s">
        <v>1625</v>
      </c>
      <c r="T300" s="17" t="s">
        <v>313</v>
      </c>
      <c r="U300" s="17" t="s">
        <v>287</v>
      </c>
      <c r="V300" s="8" t="n">
        <v>79</v>
      </c>
      <c r="W300" s="8" t="n">
        <v>27</v>
      </c>
      <c r="X300" s="8" t="n">
        <v>56</v>
      </c>
      <c r="Y300" s="8" t="n">
        <v>33</v>
      </c>
      <c r="Z300" s="8" t="n">
        <v>83</v>
      </c>
      <c r="AA300" s="8" t="n">
        <v>2</v>
      </c>
      <c r="AB300" s="8" t="n">
        <v>4</v>
      </c>
      <c r="AC300" s="18" t="n">
        <f aca="false">Z300/V300</f>
        <v>1.05063291139241</v>
      </c>
      <c r="AD300" s="19" t="n">
        <f aca="false">IF(FZ300&gt;V300,Z300-V300*(GC300-Z300)/(FZ300-V300),0)</f>
        <v>27.911877394636</v>
      </c>
      <c r="AE300" s="19" t="n">
        <v>29.903</v>
      </c>
      <c r="AF300" s="8" t="n">
        <v>3</v>
      </c>
      <c r="AG300" s="8" t="n">
        <v>-0.1</v>
      </c>
      <c r="AH300" s="8" t="n">
        <v>48</v>
      </c>
      <c r="AI300" s="8" t="n">
        <v>1600</v>
      </c>
      <c r="AJ300" s="8" t="n">
        <v>89168</v>
      </c>
      <c r="AK300" s="19" t="n">
        <v>1486.1333333333</v>
      </c>
      <c r="AL300" s="8" t="n">
        <v>1486.23</v>
      </c>
      <c r="AM300" s="8" t="n">
        <v>1486</v>
      </c>
      <c r="AN300" s="18" t="n">
        <f aca="false">AJ300/60/V300</f>
        <v>18.8118143459916</v>
      </c>
      <c r="AO300" s="8" t="n">
        <v>31.14</v>
      </c>
      <c r="AP300" s="12" t="n">
        <f aca="false">IF(EF300&gt;0,Z300/EF300,0)</f>
        <v>0.721739130434783</v>
      </c>
      <c r="AQ300" s="8" t="n">
        <v>313</v>
      </c>
      <c r="AR300" s="8" t="n">
        <v>312</v>
      </c>
      <c r="AS300" s="8" t="n">
        <v>313</v>
      </c>
      <c r="AT300" s="8" t="n">
        <v>251</v>
      </c>
      <c r="AU300" s="8" t="n">
        <v>251</v>
      </c>
      <c r="AV300" s="8" t="n">
        <v>187</v>
      </c>
      <c r="AW300" s="8" t="n">
        <v>187</v>
      </c>
      <c r="AX300" s="8" t="n">
        <v>96</v>
      </c>
      <c r="AY300" s="8" t="n">
        <v>14</v>
      </c>
      <c r="AZ300" s="8" t="n">
        <v>18</v>
      </c>
      <c r="BA300" s="8" t="n">
        <f aca="false">AY300+AZ300</f>
        <v>32</v>
      </c>
      <c r="BB300" s="8" t="n">
        <v>20.24</v>
      </c>
      <c r="BC300" s="8" t="n">
        <v>24.9358</v>
      </c>
      <c r="BD300" s="19" t="n">
        <v>489.2</v>
      </c>
      <c r="BE300" s="19" t="n">
        <v>19.7505831688503</v>
      </c>
      <c r="BF300" s="19" t="n">
        <f aca="false">AQ300+BD300</f>
        <v>802.2</v>
      </c>
      <c r="BG300" s="19" t="n">
        <f aca="false">IF(AL300&gt;0,BF300/AL300*60,0)</f>
        <v>32.3852970267052</v>
      </c>
      <c r="BH300" s="8" t="n">
        <v>665</v>
      </c>
      <c r="BI300" s="8" t="n">
        <v>492</v>
      </c>
      <c r="BJ300" s="8" t="n">
        <v>329</v>
      </c>
      <c r="BK300" s="12" t="n">
        <f aca="false">BH300/(BH300+BJ300)</f>
        <v>0.669014084507042</v>
      </c>
      <c r="BL300" s="8" t="n">
        <v>50</v>
      </c>
      <c r="BM300" s="8" t="n">
        <v>50</v>
      </c>
      <c r="BN300" s="8" t="n">
        <v>48</v>
      </c>
      <c r="BO300" s="8" t="n">
        <f aca="false">BM300-BN300</f>
        <v>2</v>
      </c>
      <c r="BP300" s="8" t="n">
        <v>64</v>
      </c>
      <c r="BQ300" s="8" t="n">
        <v>66</v>
      </c>
      <c r="BR300" s="8" t="n">
        <v>44</v>
      </c>
      <c r="BS300" s="8" t="n">
        <v>26</v>
      </c>
      <c r="BT300" s="12" t="n">
        <f aca="false">BS300/(EA300+BS300)</f>
        <v>0.0261569416498994</v>
      </c>
      <c r="BU300" s="8" t="n">
        <v>450</v>
      </c>
      <c r="BV300" s="8" t="n">
        <v>568</v>
      </c>
      <c r="BW300" s="12" t="n">
        <f aca="false">IF(BU300+BV300&gt;0,BU300/(BU300+BV300),0)</f>
        <v>0.442043222003929</v>
      </c>
      <c r="BX300" s="8" t="n">
        <v>106</v>
      </c>
      <c r="BY300" s="8" t="n">
        <v>127</v>
      </c>
      <c r="BZ300" s="8" t="n">
        <v>184</v>
      </c>
      <c r="CA300" s="8" t="n">
        <v>228</v>
      </c>
      <c r="CB300" s="8" t="n">
        <v>160</v>
      </c>
      <c r="CC300" s="8" t="n">
        <v>213</v>
      </c>
      <c r="CD300" s="8" t="n">
        <v>119</v>
      </c>
      <c r="CE300" s="8" t="n">
        <v>158</v>
      </c>
      <c r="CF300" s="8" t="n">
        <v>187</v>
      </c>
      <c r="CG300" s="8" t="n">
        <v>210</v>
      </c>
      <c r="CH300" s="8" t="n">
        <v>261</v>
      </c>
      <c r="CI300" s="8" t="n">
        <v>343</v>
      </c>
      <c r="CJ300" s="8" t="n">
        <v>0</v>
      </c>
      <c r="CK300" s="8" t="n">
        <v>2</v>
      </c>
      <c r="CL300" s="8" t="n">
        <v>4</v>
      </c>
      <c r="CM300" s="8" t="n">
        <v>8</v>
      </c>
      <c r="CN300" s="8" t="n">
        <v>1</v>
      </c>
      <c r="CO300" s="8" t="n">
        <v>0</v>
      </c>
      <c r="CP300" s="8" t="n">
        <v>1</v>
      </c>
      <c r="CQ300" s="8" t="n">
        <v>4</v>
      </c>
      <c r="CR300" s="8" t="n">
        <v>0</v>
      </c>
      <c r="CS300" s="8" t="n">
        <v>1</v>
      </c>
      <c r="CT300" s="8" t="n">
        <v>2</v>
      </c>
      <c r="CU300" s="8" t="n">
        <v>2</v>
      </c>
      <c r="CV300" s="8" t="n">
        <v>1</v>
      </c>
      <c r="CW300" s="8" t="n">
        <v>17</v>
      </c>
      <c r="CX300" s="8" t="n">
        <v>0</v>
      </c>
      <c r="CY300" s="8" t="n">
        <v>5</v>
      </c>
      <c r="CZ300" s="8" t="n">
        <v>9</v>
      </c>
      <c r="DA300" s="8" t="n">
        <v>50</v>
      </c>
      <c r="DB300" s="8" t="n">
        <v>20</v>
      </c>
      <c r="DC300" s="8" t="n">
        <v>0</v>
      </c>
      <c r="DD300" s="8" t="n">
        <v>12</v>
      </c>
      <c r="DE300" s="8" t="n">
        <v>28</v>
      </c>
      <c r="DF300" s="8" t="n">
        <v>12</v>
      </c>
      <c r="DG300" s="8" t="n">
        <v>4</v>
      </c>
      <c r="DH300" s="8" t="n">
        <v>111</v>
      </c>
      <c r="DI300" s="8" t="n">
        <v>24</v>
      </c>
      <c r="DJ300" s="8" t="n">
        <v>16</v>
      </c>
      <c r="DK300" s="8" t="n">
        <v>24</v>
      </c>
      <c r="DL300" s="8" t="n">
        <v>24</v>
      </c>
      <c r="DM300" s="8" t="n">
        <v>0</v>
      </c>
      <c r="DN300" s="8" t="n">
        <v>17</v>
      </c>
      <c r="DO300" s="8" t="n">
        <v>17</v>
      </c>
      <c r="DP300" s="8" t="n">
        <v>0</v>
      </c>
      <c r="DQ300" s="8" t="n">
        <f aca="false">DJ300-DI300</f>
        <v>-8</v>
      </c>
      <c r="DR300" s="19" t="n">
        <v>-6.247</v>
      </c>
      <c r="DS300" s="8" t="n">
        <v>24</v>
      </c>
      <c r="DT300" s="8" t="n">
        <v>0</v>
      </c>
      <c r="DU300" s="8" t="n">
        <v>0</v>
      </c>
      <c r="DV300" s="8" t="n">
        <v>0</v>
      </c>
      <c r="DW300" s="8" t="n">
        <v>0</v>
      </c>
      <c r="DX300" s="8" t="n">
        <v>1644</v>
      </c>
      <c r="DY300" s="8" t="n">
        <v>1270</v>
      </c>
      <c r="DZ300" s="8" t="n">
        <v>1242</v>
      </c>
      <c r="EA300" s="8" t="n">
        <v>968</v>
      </c>
      <c r="EB300" s="8" t="n">
        <v>887</v>
      </c>
      <c r="EC300" s="8" t="n">
        <v>675</v>
      </c>
      <c r="ED300" s="8" t="n">
        <v>84.3</v>
      </c>
      <c r="EE300" s="8" t="n">
        <v>67.17</v>
      </c>
      <c r="EF300" s="8" t="n">
        <v>115</v>
      </c>
      <c r="EG300" s="8" t="n">
        <v>67</v>
      </c>
      <c r="EH300" s="12" t="n">
        <f aca="false">EF300/EB300</f>
        <v>0.129650507328072</v>
      </c>
      <c r="EI300" s="20" t="n">
        <f aca="false">1-EG300/EC300</f>
        <v>0.900740740740741</v>
      </c>
      <c r="EJ300" s="21" t="n">
        <f aca="false">EH300+EI300</f>
        <v>1.03039124806881</v>
      </c>
      <c r="EK300" s="8" t="n">
        <v>1645</v>
      </c>
      <c r="EL300" s="8" t="n">
        <v>1268</v>
      </c>
      <c r="EM300" s="8" t="n">
        <v>1243</v>
      </c>
      <c r="EN300" s="8" t="n">
        <v>966</v>
      </c>
      <c r="EO300" s="8" t="n">
        <v>887</v>
      </c>
      <c r="EP300" s="8" t="n">
        <v>673</v>
      </c>
      <c r="EQ300" s="8" t="n">
        <v>115</v>
      </c>
      <c r="ER300" s="8" t="n">
        <v>66</v>
      </c>
      <c r="ES300" s="8" t="n">
        <v>880</v>
      </c>
      <c r="ET300" s="8" t="n">
        <v>663</v>
      </c>
      <c r="EU300" s="8" t="n">
        <v>341</v>
      </c>
      <c r="EV300" s="8" t="n">
        <v>285</v>
      </c>
      <c r="EW300" s="8" t="n">
        <v>51</v>
      </c>
      <c r="EX300" s="8" t="n">
        <v>40</v>
      </c>
      <c r="EY300" s="8" t="n">
        <v>105</v>
      </c>
      <c r="EZ300" s="8" t="n">
        <v>105</v>
      </c>
      <c r="FA300" s="8" t="n">
        <v>7.1</v>
      </c>
      <c r="FB300" s="8" t="n">
        <v>1.7</v>
      </c>
      <c r="FC300" s="8" t="n">
        <v>8.8</v>
      </c>
      <c r="FD300" s="19" t="n">
        <v>65.64</v>
      </c>
      <c r="FE300" s="18" t="n">
        <f aca="false">FD300/V300</f>
        <v>0.830886075949367</v>
      </c>
      <c r="FF300" s="8" t="n">
        <v>12.796</v>
      </c>
      <c r="FG300" s="8" t="n">
        <v>1.12</v>
      </c>
      <c r="FH300" s="8" t="n">
        <v>-0.22</v>
      </c>
      <c r="FI300" s="8" t="n">
        <v>0.9</v>
      </c>
      <c r="FJ300" s="8" t="n">
        <v>3</v>
      </c>
      <c r="FK300" s="8" t="n">
        <v>1</v>
      </c>
      <c r="FL300" s="8" t="n">
        <v>1</v>
      </c>
      <c r="FM300" s="8" t="n">
        <f aca="false">BL300+BS300+AH300+DT300</f>
        <v>124</v>
      </c>
      <c r="FN300" s="19" t="n">
        <f aca="false">IF(DS300&gt;0,(BL300+BR300)/DS300,0)</f>
        <v>3.91666666666667</v>
      </c>
      <c r="FO300" s="12" t="n">
        <v>0.1223812946</v>
      </c>
      <c r="FP300" s="19" t="n">
        <f aca="false">Z300-AH300/10</f>
        <v>78.2</v>
      </c>
      <c r="FQ300" s="19" t="n">
        <f aca="false">Z300+DR300/5</f>
        <v>81.7506</v>
      </c>
      <c r="FR300" s="19" t="n">
        <f aca="false">(DX300+DY300)/AL300*60</f>
        <v>117.639934599625</v>
      </c>
      <c r="FS300" s="8" t="n">
        <v>3</v>
      </c>
      <c r="FT300" s="17" t="s">
        <v>326</v>
      </c>
      <c r="FU300" s="8" t="n">
        <v>285</v>
      </c>
      <c r="FV300" s="22"/>
      <c r="FW300" s="17" t="s">
        <v>280</v>
      </c>
      <c r="FX300" s="23" t="n">
        <v>10000000</v>
      </c>
      <c r="FY300" s="23" t="n">
        <v>7800000</v>
      </c>
      <c r="FZ300" s="8" t="n">
        <v>340</v>
      </c>
      <c r="GA300" s="8" t="n">
        <v>80</v>
      </c>
      <c r="GB300" s="8" t="n">
        <v>185</v>
      </c>
      <c r="GC300" s="8" t="n">
        <v>265</v>
      </c>
      <c r="GD300" s="8" t="n">
        <v>56</v>
      </c>
      <c r="GE300" s="8" t="n">
        <v>156</v>
      </c>
      <c r="GF300" s="8" t="n">
        <v>699</v>
      </c>
      <c r="GG300" s="8" t="n">
        <v>5600</v>
      </c>
      <c r="GH300" s="8" t="n">
        <v>21.8</v>
      </c>
      <c r="GI300" s="8" t="n">
        <v>8.2</v>
      </c>
      <c r="GJ300" s="8" t="n">
        <v>30</v>
      </c>
      <c r="GK300" s="8" t="n">
        <f aca="false">Z300-AH300/10</f>
        <v>78.2</v>
      </c>
      <c r="GL300" s="22"/>
      <c r="GM300" s="22"/>
      <c r="GN300" s="22"/>
      <c r="GO300" s="22"/>
      <c r="GP300" s="22"/>
    </row>
    <row r="301" customFormat="false" ht="13.65" hidden="false" customHeight="true" outlineLevel="0" collapsed="false">
      <c r="A301" s="16" t="n">
        <v>35369</v>
      </c>
      <c r="B301" s="17" t="s">
        <v>1626</v>
      </c>
      <c r="C301" s="22"/>
      <c r="D301" s="17" t="s">
        <v>423</v>
      </c>
      <c r="E301" s="17" t="s">
        <v>423</v>
      </c>
      <c r="F301" s="8" t="n">
        <v>75</v>
      </c>
      <c r="G301" s="8" t="n">
        <v>212</v>
      </c>
      <c r="H301" s="8" t="n">
        <v>2015</v>
      </c>
      <c r="I301" s="8" t="n">
        <v>1</v>
      </c>
      <c r="J301" s="8" t="n">
        <v>19</v>
      </c>
      <c r="K301" s="17" t="s">
        <v>263</v>
      </c>
      <c r="L301" s="8" t="n">
        <v>2016</v>
      </c>
      <c r="M301" s="8" t="n">
        <v>21</v>
      </c>
      <c r="N301" s="8" t="n">
        <v>2</v>
      </c>
      <c r="O301" s="8" t="n">
        <v>8478431</v>
      </c>
      <c r="P301" s="17" t="s">
        <v>1627</v>
      </c>
      <c r="Q301" s="17" t="s">
        <v>1628</v>
      </c>
      <c r="R301" s="17" t="s">
        <v>1629</v>
      </c>
      <c r="S301" s="17" t="s">
        <v>1625</v>
      </c>
      <c r="T301" s="17" t="s">
        <v>299</v>
      </c>
      <c r="U301" s="17" t="s">
        <v>510</v>
      </c>
      <c r="V301" s="8" t="n">
        <v>14</v>
      </c>
      <c r="W301" s="8" t="n">
        <v>2</v>
      </c>
      <c r="X301" s="8" t="n">
        <v>2</v>
      </c>
      <c r="Y301" s="8" t="n">
        <v>2</v>
      </c>
      <c r="Z301" s="8" t="n">
        <v>4</v>
      </c>
      <c r="AA301" s="8" t="n">
        <v>21</v>
      </c>
      <c r="AB301" s="8" t="n">
        <v>59</v>
      </c>
      <c r="AC301" s="18" t="n">
        <f aca="false">Z301/V301</f>
        <v>0.285714285714286</v>
      </c>
      <c r="AD301" s="19" t="n">
        <f aca="false">IF(FZ301&gt;V301,Z301-V301*(GC301-Z301)/(FZ301-V301),0)</f>
        <v>4</v>
      </c>
      <c r="AE301" s="19" t="n">
        <v>1.586</v>
      </c>
      <c r="AF301" s="8" t="n">
        <v>-2</v>
      </c>
      <c r="AG301" s="8" t="n">
        <v>-0.3</v>
      </c>
      <c r="AH301" s="8" t="n">
        <v>8</v>
      </c>
      <c r="AI301" s="8" t="n">
        <v>179</v>
      </c>
      <c r="AJ301" s="8" t="n">
        <v>7409</v>
      </c>
      <c r="AK301" s="19" t="n">
        <v>123.48333333333</v>
      </c>
      <c r="AL301" s="8" t="n">
        <v>123.48</v>
      </c>
      <c r="AM301" s="8" t="n">
        <v>123</v>
      </c>
      <c r="AN301" s="18" t="n">
        <f aca="false">AJ301/60/V301</f>
        <v>8.82023809523809</v>
      </c>
      <c r="AO301" s="8" t="n">
        <v>15</v>
      </c>
      <c r="AP301" s="12" t="n">
        <f aca="false">IF(EF301&gt;0,Z301/EF301,0)</f>
        <v>0.8</v>
      </c>
      <c r="AQ301" s="8" t="n">
        <v>26</v>
      </c>
      <c r="AR301" s="8" t="n">
        <v>26</v>
      </c>
      <c r="AS301" s="8" t="n">
        <v>26</v>
      </c>
      <c r="AT301" s="8" t="n">
        <v>21</v>
      </c>
      <c r="AU301" s="8" t="n">
        <v>21</v>
      </c>
      <c r="AV301" s="8" t="n">
        <v>15</v>
      </c>
      <c r="AW301" s="8" t="n">
        <v>13</v>
      </c>
      <c r="AX301" s="8" t="n">
        <v>7</v>
      </c>
      <c r="AY301" s="8" t="n">
        <v>0</v>
      </c>
      <c r="AZ301" s="8" t="n">
        <v>0</v>
      </c>
      <c r="BA301" s="8" t="n">
        <f aca="false">AY301+AZ301</f>
        <v>0</v>
      </c>
      <c r="BB301" s="8" t="n">
        <v>1.4</v>
      </c>
      <c r="BC301" s="8" t="n">
        <v>38.6667</v>
      </c>
      <c r="BD301" s="19" t="n">
        <v>41.6</v>
      </c>
      <c r="BE301" s="19" t="n">
        <v>20.2132541503582</v>
      </c>
      <c r="BF301" s="19" t="n">
        <f aca="false">AQ301+BD301</f>
        <v>67.6</v>
      </c>
      <c r="BG301" s="19" t="n">
        <f aca="false">IF(AL301&gt;0,BF301/AL301*60,0)</f>
        <v>32.8474246841594</v>
      </c>
      <c r="BH301" s="8" t="n">
        <v>38</v>
      </c>
      <c r="BI301" s="8" t="n">
        <v>39</v>
      </c>
      <c r="BJ301" s="8" t="n">
        <v>31</v>
      </c>
      <c r="BK301" s="12" t="n">
        <f aca="false">BH301/(BH301+BJ301)</f>
        <v>0.550724637681159</v>
      </c>
      <c r="BL301" s="8" t="n">
        <v>15</v>
      </c>
      <c r="BM301" s="8" t="n">
        <v>15</v>
      </c>
      <c r="BN301" s="8" t="n">
        <v>20</v>
      </c>
      <c r="BO301" s="8" t="n">
        <f aca="false">BM301-BN301</f>
        <v>-5</v>
      </c>
      <c r="BP301" s="8" t="n">
        <v>6</v>
      </c>
      <c r="BQ301" s="8" t="n">
        <v>5</v>
      </c>
      <c r="BR301" s="8" t="n">
        <v>3</v>
      </c>
      <c r="BS301" s="8" t="n">
        <v>6</v>
      </c>
      <c r="BT301" s="12" t="n">
        <f aca="false">BS301/(EA301+BS301)</f>
        <v>0.065934065934066</v>
      </c>
      <c r="BU301" s="8" t="n">
        <v>1</v>
      </c>
      <c r="BV301" s="8" t="n">
        <v>4</v>
      </c>
      <c r="BW301" s="12" t="n">
        <f aca="false">IF(BU301+BV301&gt;0,BU301/(BU301+BV301),0)</f>
        <v>0.2</v>
      </c>
      <c r="BX301" s="8" t="n">
        <v>0</v>
      </c>
      <c r="BY301" s="8" t="n">
        <v>0</v>
      </c>
      <c r="BZ301" s="8" t="n">
        <v>1</v>
      </c>
      <c r="CA301" s="8" t="n">
        <v>0</v>
      </c>
      <c r="CB301" s="8" t="n">
        <v>0</v>
      </c>
      <c r="CC301" s="8" t="n">
        <v>4</v>
      </c>
      <c r="CD301" s="8" t="n">
        <v>0</v>
      </c>
      <c r="CE301" s="8" t="n">
        <v>1</v>
      </c>
      <c r="CF301" s="8" t="n">
        <v>1</v>
      </c>
      <c r="CG301" s="8" t="n">
        <v>0</v>
      </c>
      <c r="CH301" s="8" t="n">
        <v>0</v>
      </c>
      <c r="CI301" s="8" t="n">
        <v>3</v>
      </c>
      <c r="CJ301" s="8" t="n">
        <v>0</v>
      </c>
      <c r="CK301" s="8" t="n">
        <v>0</v>
      </c>
      <c r="CL301" s="8" t="n">
        <v>0</v>
      </c>
      <c r="CM301" s="8" t="n">
        <v>0</v>
      </c>
      <c r="CN301" s="8" t="n">
        <v>0</v>
      </c>
      <c r="CO301" s="8" t="n">
        <v>0</v>
      </c>
      <c r="CP301" s="8" t="n">
        <v>0</v>
      </c>
      <c r="CQ301" s="8" t="n">
        <v>0</v>
      </c>
      <c r="CR301" s="8" t="n">
        <v>0</v>
      </c>
      <c r="CS301" s="8" t="n">
        <v>1</v>
      </c>
      <c r="CT301" s="8" t="n">
        <v>0</v>
      </c>
      <c r="CU301" s="8" t="n">
        <v>0</v>
      </c>
      <c r="CV301" s="8" t="n">
        <v>0</v>
      </c>
      <c r="CW301" s="8" t="n">
        <v>1</v>
      </c>
      <c r="CX301" s="8" t="n">
        <v>0</v>
      </c>
      <c r="CY301" s="8" t="n">
        <v>0</v>
      </c>
      <c r="CZ301" s="8" t="n">
        <v>0</v>
      </c>
      <c r="DA301" s="8" t="n">
        <v>6</v>
      </c>
      <c r="DB301" s="8" t="n">
        <v>0</v>
      </c>
      <c r="DC301" s="8" t="n">
        <v>0</v>
      </c>
      <c r="DD301" s="8" t="n">
        <v>2</v>
      </c>
      <c r="DE301" s="8" t="n">
        <v>0</v>
      </c>
      <c r="DF301" s="8" t="n">
        <v>1</v>
      </c>
      <c r="DG301" s="8" t="n">
        <v>2</v>
      </c>
      <c r="DH301" s="8" t="n">
        <v>10</v>
      </c>
      <c r="DI301" s="8" t="n">
        <v>4</v>
      </c>
      <c r="DJ301" s="8" t="n">
        <v>4</v>
      </c>
      <c r="DK301" s="8" t="n">
        <v>4</v>
      </c>
      <c r="DL301" s="8" t="n">
        <v>4</v>
      </c>
      <c r="DM301" s="8" t="n">
        <v>0</v>
      </c>
      <c r="DN301" s="8" t="n">
        <v>4</v>
      </c>
      <c r="DO301" s="8" t="n">
        <v>4</v>
      </c>
      <c r="DP301" s="8" t="n">
        <v>0</v>
      </c>
      <c r="DQ301" s="8" t="n">
        <f aca="false">DJ301-DI301</f>
        <v>0</v>
      </c>
      <c r="DR301" s="19" t="n">
        <v>0.87</v>
      </c>
      <c r="DS301" s="8" t="n">
        <v>4</v>
      </c>
      <c r="DT301" s="8" t="n">
        <v>0</v>
      </c>
      <c r="DU301" s="8" t="n">
        <v>0</v>
      </c>
      <c r="DV301" s="8" t="n">
        <v>0</v>
      </c>
      <c r="DW301" s="8" t="n">
        <v>0</v>
      </c>
      <c r="DX301" s="8" t="n">
        <v>104</v>
      </c>
      <c r="DY301" s="8" t="n">
        <v>110</v>
      </c>
      <c r="DZ301" s="8" t="n">
        <v>80</v>
      </c>
      <c r="EA301" s="8" t="n">
        <v>85</v>
      </c>
      <c r="EB301" s="8" t="n">
        <v>53</v>
      </c>
      <c r="EC301" s="8" t="n">
        <v>60</v>
      </c>
      <c r="ED301" s="8" t="n">
        <v>3.91</v>
      </c>
      <c r="EE301" s="8" t="n">
        <v>5.46</v>
      </c>
      <c r="EF301" s="8" t="n">
        <v>5</v>
      </c>
      <c r="EG301" s="8" t="n">
        <v>7</v>
      </c>
      <c r="EH301" s="12" t="n">
        <f aca="false">EF301/EB301</f>
        <v>0.0943396226415094</v>
      </c>
      <c r="EI301" s="20" t="n">
        <f aca="false">1-EG301/EC301</f>
        <v>0.883333333333333</v>
      </c>
      <c r="EJ301" s="21" t="n">
        <f aca="false">EH301+EI301</f>
        <v>0.977672955974843</v>
      </c>
      <c r="EK301" s="8" t="n">
        <v>104</v>
      </c>
      <c r="EL301" s="8" t="n">
        <v>110</v>
      </c>
      <c r="EM301" s="8" t="n">
        <v>80</v>
      </c>
      <c r="EN301" s="8" t="n">
        <v>85</v>
      </c>
      <c r="EO301" s="8" t="n">
        <v>53</v>
      </c>
      <c r="EP301" s="8" t="n">
        <v>60</v>
      </c>
      <c r="EQ301" s="8" t="n">
        <v>5</v>
      </c>
      <c r="ER301" s="8" t="n">
        <v>7</v>
      </c>
      <c r="ES301" s="8" t="n">
        <v>43</v>
      </c>
      <c r="ET301" s="8" t="n">
        <v>53</v>
      </c>
      <c r="EU301" s="8" t="n">
        <v>15</v>
      </c>
      <c r="EV301" s="8" t="n">
        <v>21</v>
      </c>
      <c r="EW301" s="8" t="n">
        <v>2</v>
      </c>
      <c r="EX301" s="8" t="n">
        <v>4</v>
      </c>
      <c r="EY301" s="8" t="n">
        <v>7</v>
      </c>
      <c r="EZ301" s="8" t="n">
        <v>5</v>
      </c>
      <c r="FA301" s="8" t="n">
        <v>0.3</v>
      </c>
      <c r="FB301" s="8" t="n">
        <v>0.1</v>
      </c>
      <c r="FC301" s="8" t="n">
        <v>0.3</v>
      </c>
      <c r="FD301" s="19" t="n">
        <v>4.29</v>
      </c>
      <c r="FE301" s="18" t="n">
        <f aca="false">FD301/V301</f>
        <v>0.306428571428571</v>
      </c>
      <c r="FF301" s="8" t="n">
        <v>0.2278</v>
      </c>
      <c r="FG301" s="8" t="n">
        <v>0.02</v>
      </c>
      <c r="FH301" s="8" t="n">
        <v>-0.05</v>
      </c>
      <c r="FI301" s="8" t="n">
        <v>-0.03</v>
      </c>
      <c r="FJ301" s="22"/>
      <c r="FK301" s="22"/>
      <c r="FL301" s="22"/>
      <c r="FM301" s="8" t="n">
        <f aca="false">BL301+BS301+AH301+DT301</f>
        <v>29</v>
      </c>
      <c r="FN301" s="19" t="n">
        <f aca="false">IF(DS301&gt;0,(BL301+BR301)/DS301,0)</f>
        <v>4.5</v>
      </c>
      <c r="FO301" s="12" t="n">
        <v>0.0557823129</v>
      </c>
      <c r="FP301" s="19" t="n">
        <f aca="false">Z301-AH301/10</f>
        <v>3.2</v>
      </c>
      <c r="FQ301" s="19" t="n">
        <f aca="false">Z301+DR301/5</f>
        <v>4.174</v>
      </c>
      <c r="FR301" s="19" t="n">
        <f aca="false">(DX301+DY301)/AL301*60</f>
        <v>103.984450923226</v>
      </c>
      <c r="FS301" s="22"/>
      <c r="FT301" s="22"/>
      <c r="FU301" s="22"/>
      <c r="FV301" s="22"/>
      <c r="FW301" s="17" t="s">
        <v>270</v>
      </c>
      <c r="FX301" s="23" t="n">
        <v>925000</v>
      </c>
      <c r="FY301" s="23" t="n">
        <v>863333</v>
      </c>
      <c r="FZ301" s="8" t="n">
        <v>16</v>
      </c>
      <c r="GA301" s="8" t="n">
        <v>2</v>
      </c>
      <c r="GB301" s="8" t="n">
        <v>2</v>
      </c>
      <c r="GC301" s="8" t="n">
        <v>4</v>
      </c>
      <c r="GD301" s="8" t="n">
        <v>-2</v>
      </c>
      <c r="GE301" s="8" t="n">
        <v>8</v>
      </c>
      <c r="GF301" s="8" t="n">
        <v>19</v>
      </c>
      <c r="GG301" s="8" t="n">
        <v>150</v>
      </c>
      <c r="GH301" s="8" t="n">
        <v>0.2</v>
      </c>
      <c r="GI301" s="8" t="n">
        <v>0.1</v>
      </c>
      <c r="GJ301" s="8" t="n">
        <v>0.3</v>
      </c>
      <c r="GK301" s="8" t="n">
        <f aca="false">Z301-AH301/10</f>
        <v>3.2</v>
      </c>
      <c r="GL301" s="22"/>
      <c r="GM301" s="22"/>
      <c r="GN301" s="22"/>
      <c r="GO301" s="22"/>
      <c r="GP301" s="22"/>
    </row>
    <row r="302" customFormat="false" ht="13.65" hidden="false" customHeight="true" outlineLevel="0" collapsed="false">
      <c r="A302" s="16" t="n">
        <v>35584</v>
      </c>
      <c r="B302" s="17" t="s">
        <v>1482</v>
      </c>
      <c r="C302" s="22"/>
      <c r="D302" s="17" t="s">
        <v>372</v>
      </c>
      <c r="E302" s="17" t="s">
        <v>372</v>
      </c>
      <c r="F302" s="8" t="n">
        <v>73</v>
      </c>
      <c r="G302" s="8" t="n">
        <v>196</v>
      </c>
      <c r="H302" s="8" t="n">
        <v>2015</v>
      </c>
      <c r="I302" s="8" t="n">
        <v>2</v>
      </c>
      <c r="J302" s="8" t="n">
        <v>48</v>
      </c>
      <c r="K302" s="17" t="s">
        <v>263</v>
      </c>
      <c r="L302" s="8" t="n">
        <v>2017</v>
      </c>
      <c r="M302" s="8" t="n">
        <v>20</v>
      </c>
      <c r="N302" s="8" t="n">
        <v>1</v>
      </c>
      <c r="O302" s="8" t="n">
        <v>8478488</v>
      </c>
      <c r="P302" s="17" t="s">
        <v>1630</v>
      </c>
      <c r="Q302" s="17" t="s">
        <v>1631</v>
      </c>
      <c r="R302" s="17" t="s">
        <v>1632</v>
      </c>
      <c r="S302" s="17" t="s">
        <v>1633</v>
      </c>
      <c r="T302" s="17" t="s">
        <v>313</v>
      </c>
      <c r="U302" s="17" t="s">
        <v>402</v>
      </c>
      <c r="V302" s="8" t="n">
        <v>20</v>
      </c>
      <c r="W302" s="8" t="n">
        <v>1</v>
      </c>
      <c r="X302" s="8" t="n">
        <v>3</v>
      </c>
      <c r="Y302" s="8" t="n">
        <v>3</v>
      </c>
      <c r="Z302" s="8" t="n">
        <v>4</v>
      </c>
      <c r="AA302" s="8" t="n">
        <v>26</v>
      </c>
      <c r="AB302" s="8" t="n">
        <v>58</v>
      </c>
      <c r="AC302" s="18" t="n">
        <f aca="false">Z302/V302</f>
        <v>0.2</v>
      </c>
      <c r="AD302" s="19" t="n">
        <f aca="false">IF(FZ302&gt;V302,Z302-V302*(GC302-Z302)/(FZ302-V302),0)</f>
        <v>0</v>
      </c>
      <c r="AE302" s="19" t="n">
        <v>1.383</v>
      </c>
      <c r="AF302" s="8" t="n">
        <v>-5</v>
      </c>
      <c r="AG302" s="8" t="n">
        <v>-0.3</v>
      </c>
      <c r="AH302" s="8" t="n">
        <v>4</v>
      </c>
      <c r="AI302" s="8" t="n">
        <v>277</v>
      </c>
      <c r="AJ302" s="8" t="n">
        <v>12087</v>
      </c>
      <c r="AK302" s="19" t="n">
        <v>201.45</v>
      </c>
      <c r="AL302" s="8" t="n">
        <v>201.45</v>
      </c>
      <c r="AM302" s="8" t="n">
        <v>201</v>
      </c>
      <c r="AN302" s="18" t="n">
        <f aca="false">AJ302/60/V302</f>
        <v>10.0725</v>
      </c>
      <c r="AO302" s="8" t="n">
        <v>17.19</v>
      </c>
      <c r="AP302" s="12" t="n">
        <f aca="false">IF(EF302&gt;0,Z302/EF302,0)</f>
        <v>0.8</v>
      </c>
      <c r="AQ302" s="8" t="n">
        <v>38</v>
      </c>
      <c r="AR302" s="8" t="n">
        <v>38</v>
      </c>
      <c r="AS302" s="8" t="n">
        <v>38</v>
      </c>
      <c r="AT302" s="8" t="n">
        <v>33</v>
      </c>
      <c r="AU302" s="8" t="n">
        <v>33</v>
      </c>
      <c r="AV302" s="8" t="n">
        <v>21</v>
      </c>
      <c r="AW302" s="8" t="n">
        <v>19</v>
      </c>
      <c r="AX302" s="8" t="n">
        <v>6</v>
      </c>
      <c r="AY302" s="8" t="n">
        <v>0</v>
      </c>
      <c r="AZ302" s="8" t="n">
        <v>4</v>
      </c>
      <c r="BA302" s="8" t="n">
        <f aca="false">AY302+AZ302</f>
        <v>4</v>
      </c>
      <c r="BB302" s="8" t="n">
        <v>1.58</v>
      </c>
      <c r="BC302" s="8" t="n">
        <v>35.7143</v>
      </c>
      <c r="BD302" s="19" t="n">
        <v>94.5</v>
      </c>
      <c r="BE302" s="19" t="n">
        <v>28.1459419210722</v>
      </c>
      <c r="BF302" s="19" t="n">
        <f aca="false">AQ302+BD302</f>
        <v>132.5</v>
      </c>
      <c r="BG302" s="19" t="n">
        <f aca="false">IF(AL302&gt;0,BF302/AL302*60,0)</f>
        <v>39.463886820551</v>
      </c>
      <c r="BH302" s="8" t="n">
        <v>75</v>
      </c>
      <c r="BI302" s="8" t="n">
        <v>64</v>
      </c>
      <c r="BJ302" s="8" t="n">
        <v>38</v>
      </c>
      <c r="BK302" s="12" t="n">
        <f aca="false">BH302/(BH302+BJ302)</f>
        <v>0.663716814159292</v>
      </c>
      <c r="BL302" s="8" t="n">
        <v>19</v>
      </c>
      <c r="BM302" s="8" t="n">
        <v>19</v>
      </c>
      <c r="BN302" s="8" t="n">
        <v>25</v>
      </c>
      <c r="BO302" s="8" t="n">
        <f aca="false">BM302-BN302</f>
        <v>-6</v>
      </c>
      <c r="BP302" s="8" t="n">
        <v>12</v>
      </c>
      <c r="BQ302" s="8" t="n">
        <v>5</v>
      </c>
      <c r="BR302" s="8" t="n">
        <v>9</v>
      </c>
      <c r="BS302" s="8" t="n">
        <v>14</v>
      </c>
      <c r="BT302" s="12" t="n">
        <f aca="false">BS302/(EA302+BS302)</f>
        <v>0.101449275362319</v>
      </c>
      <c r="BU302" s="8" t="n">
        <v>50</v>
      </c>
      <c r="BV302" s="8" t="n">
        <v>60</v>
      </c>
      <c r="BW302" s="12" t="n">
        <f aca="false">IF(BU302+BV302&gt;0,BU302/(BU302+BV302),0)</f>
        <v>0.454545454545454</v>
      </c>
      <c r="BX302" s="8" t="n">
        <v>8</v>
      </c>
      <c r="BY302" s="8" t="n">
        <v>12</v>
      </c>
      <c r="BZ302" s="8" t="n">
        <v>21</v>
      </c>
      <c r="CA302" s="8" t="n">
        <v>26</v>
      </c>
      <c r="CB302" s="8" t="n">
        <v>21</v>
      </c>
      <c r="CC302" s="8" t="n">
        <v>22</v>
      </c>
      <c r="CD302" s="8" t="n">
        <v>21</v>
      </c>
      <c r="CE302" s="8" t="n">
        <v>22</v>
      </c>
      <c r="CF302" s="8" t="n">
        <v>17</v>
      </c>
      <c r="CG302" s="8" t="n">
        <v>20</v>
      </c>
      <c r="CH302" s="8" t="n">
        <v>31</v>
      </c>
      <c r="CI302" s="8" t="n">
        <v>34</v>
      </c>
      <c r="CJ302" s="8" t="n">
        <v>0</v>
      </c>
      <c r="CK302" s="8" t="n">
        <v>0</v>
      </c>
      <c r="CL302" s="8" t="n">
        <v>0</v>
      </c>
      <c r="CM302" s="8" t="n">
        <v>0</v>
      </c>
      <c r="CN302" s="8" t="n">
        <v>0</v>
      </c>
      <c r="CO302" s="8" t="n">
        <v>0</v>
      </c>
      <c r="CP302" s="8" t="n">
        <v>0</v>
      </c>
      <c r="CQ302" s="8" t="n">
        <v>0</v>
      </c>
      <c r="CR302" s="8" t="n">
        <v>0</v>
      </c>
      <c r="CS302" s="8" t="n">
        <v>0</v>
      </c>
      <c r="CT302" s="8" t="n">
        <v>0</v>
      </c>
      <c r="CU302" s="8" t="n">
        <v>1</v>
      </c>
      <c r="CV302" s="8" t="n">
        <v>0</v>
      </c>
      <c r="CW302" s="8" t="n">
        <v>0</v>
      </c>
      <c r="CX302" s="8" t="n">
        <v>0</v>
      </c>
      <c r="CY302" s="8" t="n">
        <v>0</v>
      </c>
      <c r="CZ302" s="8" t="n">
        <v>0</v>
      </c>
      <c r="DA302" s="8" t="n">
        <v>12</v>
      </c>
      <c r="DB302" s="8" t="n">
        <v>2</v>
      </c>
      <c r="DC302" s="8" t="n">
        <v>2</v>
      </c>
      <c r="DD302" s="8" t="n">
        <v>1</v>
      </c>
      <c r="DE302" s="8" t="n">
        <v>4</v>
      </c>
      <c r="DF302" s="8" t="n">
        <v>1</v>
      </c>
      <c r="DG302" s="8" t="n">
        <v>0</v>
      </c>
      <c r="DH302" s="8" t="n">
        <v>11</v>
      </c>
      <c r="DI302" s="8" t="n">
        <v>2</v>
      </c>
      <c r="DJ302" s="8" t="n">
        <v>3</v>
      </c>
      <c r="DK302" s="8" t="n">
        <v>3</v>
      </c>
      <c r="DL302" s="8" t="n">
        <v>3</v>
      </c>
      <c r="DM302" s="8" t="n">
        <v>0</v>
      </c>
      <c r="DN302" s="8" t="n">
        <v>3</v>
      </c>
      <c r="DO302" s="8" t="n">
        <v>3</v>
      </c>
      <c r="DP302" s="8" t="n">
        <v>0</v>
      </c>
      <c r="DQ302" s="8" t="n">
        <f aca="false">DJ302-DI302</f>
        <v>1</v>
      </c>
      <c r="DR302" s="19" t="n">
        <v>-0.149</v>
      </c>
      <c r="DS302" s="8" t="n">
        <v>2</v>
      </c>
      <c r="DT302" s="8" t="n">
        <v>0</v>
      </c>
      <c r="DU302" s="8" t="n">
        <v>0</v>
      </c>
      <c r="DV302" s="8" t="n">
        <v>0</v>
      </c>
      <c r="DW302" s="8" t="n">
        <v>0</v>
      </c>
      <c r="DX302" s="8" t="n">
        <v>183</v>
      </c>
      <c r="DY302" s="8" t="n">
        <v>176</v>
      </c>
      <c r="DZ302" s="8" t="n">
        <v>130</v>
      </c>
      <c r="EA302" s="8" t="n">
        <v>124</v>
      </c>
      <c r="EB302" s="8" t="n">
        <v>95</v>
      </c>
      <c r="EC302" s="8" t="n">
        <v>95</v>
      </c>
      <c r="ED302" s="8" t="n">
        <v>5.87</v>
      </c>
      <c r="EE302" s="8" t="n">
        <v>6.76</v>
      </c>
      <c r="EF302" s="8" t="n">
        <v>5</v>
      </c>
      <c r="EG302" s="8" t="n">
        <v>9</v>
      </c>
      <c r="EH302" s="12" t="n">
        <f aca="false">EF302/EB302</f>
        <v>0.0526315789473684</v>
      </c>
      <c r="EI302" s="20" t="n">
        <f aca="false">1-EG302/EC302</f>
        <v>0.905263157894737</v>
      </c>
      <c r="EJ302" s="21" t="n">
        <f aca="false">EH302+EI302</f>
        <v>0.957894736842105</v>
      </c>
      <c r="EK302" s="8" t="n">
        <v>181</v>
      </c>
      <c r="EL302" s="8" t="n">
        <v>177</v>
      </c>
      <c r="EM302" s="8" t="n">
        <v>128</v>
      </c>
      <c r="EN302" s="8" t="n">
        <v>125</v>
      </c>
      <c r="EO302" s="8" t="n">
        <v>94</v>
      </c>
      <c r="EP302" s="8" t="n">
        <v>95</v>
      </c>
      <c r="EQ302" s="8" t="n">
        <v>5</v>
      </c>
      <c r="ER302" s="8" t="n">
        <v>9</v>
      </c>
      <c r="ES302" s="8" t="n">
        <v>77</v>
      </c>
      <c r="ET302" s="8" t="n">
        <v>85</v>
      </c>
      <c r="EU302" s="8" t="n">
        <v>23</v>
      </c>
      <c r="EV302" s="8" t="n">
        <v>24</v>
      </c>
      <c r="EW302" s="8" t="n">
        <v>4</v>
      </c>
      <c r="EX302" s="8" t="n">
        <v>1</v>
      </c>
      <c r="EY302" s="8" t="n">
        <v>12</v>
      </c>
      <c r="EZ302" s="8" t="n">
        <v>8</v>
      </c>
      <c r="FA302" s="8" t="n">
        <v>-0.1</v>
      </c>
      <c r="FB302" s="8" t="n">
        <v>0</v>
      </c>
      <c r="FC302" s="8" t="n">
        <v>0</v>
      </c>
      <c r="FD302" s="19" t="n">
        <v>3.98</v>
      </c>
      <c r="FE302" s="18" t="n">
        <f aca="false">FD302/V302</f>
        <v>0.199</v>
      </c>
      <c r="FF302" s="8" t="n">
        <v>0.0531</v>
      </c>
      <c r="FG302" s="8" t="n">
        <v>-0.26</v>
      </c>
      <c r="FH302" s="8" t="n">
        <v>0</v>
      </c>
      <c r="FI302" s="8" t="n">
        <v>-0.26</v>
      </c>
      <c r="FJ302" s="22"/>
      <c r="FK302" s="22"/>
      <c r="FL302" s="22"/>
      <c r="FM302" s="8" t="n">
        <f aca="false">BL302+BS302+AH302+DT302</f>
        <v>37</v>
      </c>
      <c r="FN302" s="19" t="n">
        <f aca="false">IF(DS302&gt;0,(BL302+BR302)/DS302,0)</f>
        <v>14</v>
      </c>
      <c r="FO302" s="12" t="n">
        <v>0.0188073394</v>
      </c>
      <c r="FP302" s="19" t="n">
        <f aca="false">Z302-AH302/10</f>
        <v>3.6</v>
      </c>
      <c r="FQ302" s="19" t="n">
        <f aca="false">Z302+DR302/5</f>
        <v>3.9702</v>
      </c>
      <c r="FR302" s="19" t="n">
        <f aca="false">(DX302+DY302)/AL302*60</f>
        <v>106.92479523455</v>
      </c>
      <c r="FS302" s="8" t="n">
        <v>4</v>
      </c>
      <c r="FT302" s="17" t="s">
        <v>326</v>
      </c>
      <c r="FU302" s="8" t="n">
        <v>195</v>
      </c>
      <c r="FV302" s="22"/>
      <c r="FW302" s="17" t="s">
        <v>270</v>
      </c>
      <c r="FX302" s="23" t="n">
        <v>742500</v>
      </c>
      <c r="FY302" s="23" t="n">
        <v>728333</v>
      </c>
      <c r="FZ302" s="8" t="n">
        <v>20</v>
      </c>
      <c r="GA302" s="8" t="n">
        <v>1</v>
      </c>
      <c r="GB302" s="8" t="n">
        <v>3</v>
      </c>
      <c r="GC302" s="8" t="n">
        <v>4</v>
      </c>
      <c r="GD302" s="8" t="n">
        <v>-5</v>
      </c>
      <c r="GE302" s="8" t="n">
        <v>4</v>
      </c>
      <c r="GF302" s="8" t="n">
        <v>21</v>
      </c>
      <c r="GG302" s="8" t="n">
        <v>201</v>
      </c>
      <c r="GH302" s="8" t="n">
        <v>-0.1</v>
      </c>
      <c r="GI302" s="8" t="n">
        <v>0</v>
      </c>
      <c r="GJ302" s="8" t="n">
        <v>0</v>
      </c>
      <c r="GK302" s="8" t="n">
        <f aca="false">Z302-AH302/10</f>
        <v>3.6</v>
      </c>
      <c r="GL302" s="22"/>
      <c r="GM302" s="22"/>
      <c r="GN302" s="22"/>
      <c r="GO302" s="22"/>
      <c r="GP302" s="22"/>
    </row>
    <row r="303" customFormat="false" ht="13.65" hidden="false" customHeight="true" outlineLevel="0" collapsed="false">
      <c r="A303" s="16" t="n">
        <v>36408</v>
      </c>
      <c r="B303" s="17" t="s">
        <v>1634</v>
      </c>
      <c r="C303" s="22"/>
      <c r="D303" s="17" t="s">
        <v>372</v>
      </c>
      <c r="E303" s="17" t="s">
        <v>372</v>
      </c>
      <c r="F303" s="8" t="n">
        <v>74</v>
      </c>
      <c r="G303" s="8" t="n">
        <v>202</v>
      </c>
      <c r="H303" s="8" t="n">
        <v>2017</v>
      </c>
      <c r="I303" s="8" t="n">
        <v>1</v>
      </c>
      <c r="J303" s="8" t="n">
        <v>21</v>
      </c>
      <c r="K303" s="17" t="s">
        <v>263</v>
      </c>
      <c r="L303" s="8" t="n">
        <v>2017</v>
      </c>
      <c r="M303" s="8" t="n">
        <v>18</v>
      </c>
      <c r="N303" s="8" t="n">
        <v>1</v>
      </c>
      <c r="O303" s="8" t="n">
        <v>8480078</v>
      </c>
      <c r="P303" s="17" t="s">
        <v>1635</v>
      </c>
      <c r="Q303" s="17" t="s">
        <v>1636</v>
      </c>
      <c r="R303" s="17" t="s">
        <v>1637</v>
      </c>
      <c r="S303" s="17" t="s">
        <v>1633</v>
      </c>
      <c r="T303" s="17" t="s">
        <v>313</v>
      </c>
      <c r="U303" s="17" t="s">
        <v>606</v>
      </c>
      <c r="V303" s="8" t="n">
        <v>9</v>
      </c>
      <c r="W303" s="8" t="n">
        <v>1</v>
      </c>
      <c r="X303" s="8" t="n">
        <v>2</v>
      </c>
      <c r="Y303" s="8" t="n">
        <v>1</v>
      </c>
      <c r="Z303" s="8" t="n">
        <v>3</v>
      </c>
      <c r="AA303" s="8" t="n">
        <v>28</v>
      </c>
      <c r="AB303" s="8" t="n">
        <v>50</v>
      </c>
      <c r="AC303" s="18" t="n">
        <f aca="false">Z303/V303</f>
        <v>0.333333333333333</v>
      </c>
      <c r="AD303" s="19" t="n">
        <f aca="false">IF(FZ303&gt;V303,Z303-V303*(GC303-Z303)/(FZ303-V303),0)</f>
        <v>0</v>
      </c>
      <c r="AE303" s="19" t="n">
        <v>1.098</v>
      </c>
      <c r="AF303" s="8" t="n">
        <v>-5</v>
      </c>
      <c r="AG303" s="8" t="n">
        <v>-3.4</v>
      </c>
      <c r="AH303" s="8" t="n">
        <v>4</v>
      </c>
      <c r="AI303" s="8" t="n">
        <v>151</v>
      </c>
      <c r="AJ303" s="8" t="n">
        <v>7349</v>
      </c>
      <c r="AK303" s="19" t="n">
        <v>122.48333333333</v>
      </c>
      <c r="AL303" s="8" t="n">
        <v>122.48</v>
      </c>
      <c r="AM303" s="8" t="n">
        <v>122</v>
      </c>
      <c r="AN303" s="18" t="n">
        <f aca="false">AJ303/60/V303</f>
        <v>13.6092592592593</v>
      </c>
      <c r="AO303" s="8" t="n">
        <v>23.09</v>
      </c>
      <c r="AP303" s="12" t="n">
        <f aca="false">IF(EF303&gt;0,Z303/EF303,0)</f>
        <v>1</v>
      </c>
      <c r="AQ303" s="8" t="n">
        <v>31</v>
      </c>
      <c r="AR303" s="8" t="n">
        <v>31</v>
      </c>
      <c r="AS303" s="8" t="n">
        <v>31</v>
      </c>
      <c r="AT303" s="8" t="n">
        <v>27</v>
      </c>
      <c r="AU303" s="8" t="n">
        <v>27</v>
      </c>
      <c r="AV303" s="8" t="n">
        <v>21</v>
      </c>
      <c r="AW303" s="8" t="n">
        <v>21</v>
      </c>
      <c r="AX303" s="8" t="n">
        <v>15</v>
      </c>
      <c r="AY303" s="8" t="n">
        <v>0</v>
      </c>
      <c r="AZ303" s="8" t="n">
        <v>4</v>
      </c>
      <c r="BA303" s="8" t="n">
        <f aca="false">AY303+AZ303</f>
        <v>4</v>
      </c>
      <c r="BB303" s="8" t="n">
        <v>2.35</v>
      </c>
      <c r="BC303" s="8" t="n">
        <v>17.5714</v>
      </c>
      <c r="BD303" s="19" t="n">
        <v>31.3</v>
      </c>
      <c r="BE303" s="19" t="n">
        <v>15.3326983263033</v>
      </c>
      <c r="BF303" s="19" t="n">
        <f aca="false">AQ303+BD303</f>
        <v>62.3</v>
      </c>
      <c r="BG303" s="19" t="n">
        <f aca="false">IF(AL303&gt;0,BF303/AL303*60,0)</f>
        <v>30.5192684519922</v>
      </c>
      <c r="BH303" s="8" t="n">
        <v>35</v>
      </c>
      <c r="BI303" s="8" t="n">
        <v>30</v>
      </c>
      <c r="BJ303" s="8" t="n">
        <v>38</v>
      </c>
      <c r="BK303" s="12" t="n">
        <f aca="false">BH303/(BH303+BJ303)</f>
        <v>0.47945205479452</v>
      </c>
      <c r="BL303" s="8" t="n">
        <v>3</v>
      </c>
      <c r="BM303" s="8" t="n">
        <v>3</v>
      </c>
      <c r="BN303" s="8" t="n">
        <v>15</v>
      </c>
      <c r="BO303" s="8" t="n">
        <f aca="false">BM303-BN303</f>
        <v>-12</v>
      </c>
      <c r="BP303" s="8" t="n">
        <v>6</v>
      </c>
      <c r="BQ303" s="8" t="n">
        <v>3</v>
      </c>
      <c r="BR303" s="8" t="n">
        <v>1</v>
      </c>
      <c r="BS303" s="8" t="n">
        <v>1</v>
      </c>
      <c r="BT303" s="12" t="n">
        <f aca="false">BS303/(EA303+BS303)</f>
        <v>0.00900900900900901</v>
      </c>
      <c r="BU303" s="8" t="n">
        <v>28</v>
      </c>
      <c r="BV303" s="8" t="n">
        <v>48</v>
      </c>
      <c r="BW303" s="12" t="n">
        <f aca="false">IF(BU303+BV303&gt;0,BU303/(BU303+BV303),0)</f>
        <v>0.368421052631579</v>
      </c>
      <c r="BX303" s="8" t="n">
        <v>9</v>
      </c>
      <c r="BY303" s="8" t="n">
        <v>19</v>
      </c>
      <c r="BZ303" s="8" t="n">
        <v>7</v>
      </c>
      <c r="CA303" s="8" t="n">
        <v>16</v>
      </c>
      <c r="CB303" s="8" t="n">
        <v>12</v>
      </c>
      <c r="CC303" s="8" t="n">
        <v>13</v>
      </c>
      <c r="CD303" s="8" t="n">
        <v>16</v>
      </c>
      <c r="CE303" s="8" t="n">
        <v>23</v>
      </c>
      <c r="CF303" s="8" t="n">
        <v>8</v>
      </c>
      <c r="CG303" s="8" t="n">
        <v>12</v>
      </c>
      <c r="CH303" s="8" t="n">
        <v>14</v>
      </c>
      <c r="CI303" s="8" t="n">
        <v>21</v>
      </c>
      <c r="CJ303" s="8" t="n">
        <v>0</v>
      </c>
      <c r="CK303" s="8" t="n">
        <v>0</v>
      </c>
      <c r="CL303" s="8" t="n">
        <v>0</v>
      </c>
      <c r="CM303" s="8" t="n">
        <v>0</v>
      </c>
      <c r="CN303" s="8" t="n">
        <v>0</v>
      </c>
      <c r="CO303" s="8" t="n">
        <v>0</v>
      </c>
      <c r="CP303" s="8" t="n">
        <v>0</v>
      </c>
      <c r="CQ303" s="8" t="n">
        <v>0</v>
      </c>
      <c r="CR303" s="8" t="n">
        <v>0</v>
      </c>
      <c r="CS303" s="8" t="n">
        <v>0</v>
      </c>
      <c r="CT303" s="8" t="n">
        <v>0</v>
      </c>
      <c r="CU303" s="8" t="n">
        <v>0</v>
      </c>
      <c r="CV303" s="8" t="n">
        <v>0</v>
      </c>
      <c r="CW303" s="8" t="n">
        <v>1</v>
      </c>
      <c r="CX303" s="8" t="n">
        <v>0</v>
      </c>
      <c r="CY303" s="8" t="n">
        <v>0</v>
      </c>
      <c r="CZ303" s="8" t="n">
        <v>1</v>
      </c>
      <c r="DA303" s="8" t="n">
        <v>5</v>
      </c>
      <c r="DB303" s="8" t="n">
        <v>5</v>
      </c>
      <c r="DC303" s="8" t="n">
        <v>0</v>
      </c>
      <c r="DD303" s="8" t="n">
        <v>1</v>
      </c>
      <c r="DE303" s="8" t="n">
        <v>0</v>
      </c>
      <c r="DF303" s="8" t="n">
        <v>4</v>
      </c>
      <c r="DG303" s="8" t="n">
        <v>0</v>
      </c>
      <c r="DH303" s="8" t="n">
        <v>11</v>
      </c>
      <c r="DI303" s="8" t="n">
        <v>2</v>
      </c>
      <c r="DJ303" s="8" t="n">
        <v>1</v>
      </c>
      <c r="DK303" s="8" t="n">
        <v>2</v>
      </c>
      <c r="DL303" s="8" t="n">
        <v>2</v>
      </c>
      <c r="DM303" s="8" t="n">
        <v>0</v>
      </c>
      <c r="DN303" s="8" t="n">
        <v>1</v>
      </c>
      <c r="DO303" s="8" t="n">
        <v>1</v>
      </c>
      <c r="DP303" s="8" t="n">
        <v>0</v>
      </c>
      <c r="DQ303" s="8" t="n">
        <f aca="false">DJ303-DI303</f>
        <v>-1</v>
      </c>
      <c r="DR303" s="19" t="n">
        <v>-1.114</v>
      </c>
      <c r="DS303" s="8" t="n">
        <v>2</v>
      </c>
      <c r="DT303" s="8" t="n">
        <v>0</v>
      </c>
      <c r="DU303" s="8" t="n">
        <v>0</v>
      </c>
      <c r="DV303" s="8" t="n">
        <v>0</v>
      </c>
      <c r="DW303" s="8" t="n">
        <v>0</v>
      </c>
      <c r="DX303" s="8" t="n">
        <v>101</v>
      </c>
      <c r="DY303" s="8" t="n">
        <v>142</v>
      </c>
      <c r="DZ303" s="8" t="n">
        <v>78</v>
      </c>
      <c r="EA303" s="8" t="n">
        <v>110</v>
      </c>
      <c r="EB303" s="8" t="n">
        <v>50</v>
      </c>
      <c r="EC303" s="8" t="n">
        <v>84</v>
      </c>
      <c r="ED303" s="8" t="n">
        <v>5.03</v>
      </c>
      <c r="EE303" s="8" t="n">
        <v>7.79</v>
      </c>
      <c r="EF303" s="8" t="n">
        <v>3</v>
      </c>
      <c r="EG303" s="8" t="n">
        <v>9</v>
      </c>
      <c r="EH303" s="12" t="n">
        <f aca="false">EF303/EB303</f>
        <v>0.06</v>
      </c>
      <c r="EI303" s="20" t="n">
        <f aca="false">1-EG303/EC303</f>
        <v>0.892857142857143</v>
      </c>
      <c r="EJ303" s="21" t="n">
        <f aca="false">EH303+EI303</f>
        <v>0.952857142857143</v>
      </c>
      <c r="EK303" s="8" t="n">
        <v>102</v>
      </c>
      <c r="EL303" s="8" t="n">
        <v>141</v>
      </c>
      <c r="EM303" s="8" t="n">
        <v>78</v>
      </c>
      <c r="EN303" s="8" t="n">
        <v>109</v>
      </c>
      <c r="EO303" s="8" t="n">
        <v>50</v>
      </c>
      <c r="EP303" s="8" t="n">
        <v>83</v>
      </c>
      <c r="EQ303" s="8" t="n">
        <v>3</v>
      </c>
      <c r="ER303" s="8" t="n">
        <v>8</v>
      </c>
      <c r="ES303" s="8" t="n">
        <v>57</v>
      </c>
      <c r="ET303" s="8" t="n">
        <v>89</v>
      </c>
      <c r="EU303" s="8" t="n">
        <v>27</v>
      </c>
      <c r="EV303" s="8" t="n">
        <v>34</v>
      </c>
      <c r="EW303" s="8" t="n">
        <v>3</v>
      </c>
      <c r="EX303" s="8" t="n">
        <v>6</v>
      </c>
      <c r="EY303" s="8" t="n">
        <v>9</v>
      </c>
      <c r="EZ303" s="8" t="n">
        <v>6</v>
      </c>
      <c r="FA303" s="8" t="n">
        <v>0.1</v>
      </c>
      <c r="FB303" s="8" t="n">
        <v>0</v>
      </c>
      <c r="FC303" s="8" t="n">
        <v>0</v>
      </c>
      <c r="FD303" s="19" t="n">
        <v>0.72</v>
      </c>
      <c r="FE303" s="18" t="n">
        <f aca="false">FD303/V303</f>
        <v>0.08</v>
      </c>
      <c r="FF303" s="8" t="n">
        <v>0.0605</v>
      </c>
      <c r="FG303" s="8" t="n">
        <v>-0.01</v>
      </c>
      <c r="FH303" s="8" t="n">
        <v>-0.16</v>
      </c>
      <c r="FI303" s="8" t="n">
        <v>-0.17</v>
      </c>
      <c r="FJ303" s="22"/>
      <c r="FK303" s="22"/>
      <c r="FL303" s="22"/>
      <c r="FM303" s="8" t="n">
        <f aca="false">BL303+BS303+AH303+DT303</f>
        <v>8</v>
      </c>
      <c r="FN303" s="19" t="n">
        <f aca="false">IF(DS303&gt;0,(BL303+BR303)/DS303,0)</f>
        <v>2</v>
      </c>
      <c r="FO303" s="12" t="n">
        <v>0.0401370534</v>
      </c>
      <c r="FP303" s="19" t="n">
        <f aca="false">Z303-AH303/10</f>
        <v>2.6</v>
      </c>
      <c r="FQ303" s="19" t="n">
        <f aca="false">Z303+DR303/5</f>
        <v>2.7772</v>
      </c>
      <c r="FR303" s="19" t="n">
        <f aca="false">(DX303+DY303)/AL303*60</f>
        <v>119.039843239713</v>
      </c>
      <c r="FS303" s="22"/>
      <c r="FT303" s="22"/>
      <c r="FU303" s="22"/>
      <c r="FV303" s="22"/>
      <c r="FW303" s="17" t="s">
        <v>270</v>
      </c>
      <c r="FX303" s="23" t="n">
        <v>925000</v>
      </c>
      <c r="FY303" s="23" t="n">
        <v>925000</v>
      </c>
      <c r="FZ303" s="8" t="n">
        <v>9</v>
      </c>
      <c r="GA303" s="8" t="n">
        <v>1</v>
      </c>
      <c r="GB303" s="8" t="n">
        <v>2</v>
      </c>
      <c r="GC303" s="8" t="n">
        <v>3</v>
      </c>
      <c r="GD303" s="8" t="n">
        <v>-5</v>
      </c>
      <c r="GE303" s="8" t="n">
        <v>4</v>
      </c>
      <c r="GF303" s="8" t="n">
        <v>21</v>
      </c>
      <c r="GG303" s="8" t="n">
        <v>122</v>
      </c>
      <c r="GH303" s="8" t="n">
        <v>0.1</v>
      </c>
      <c r="GI303" s="8" t="n">
        <v>0</v>
      </c>
      <c r="GJ303" s="8" t="n">
        <v>0</v>
      </c>
      <c r="GK303" s="8" t="n">
        <f aca="false">Z303-AH303/10</f>
        <v>2.6</v>
      </c>
      <c r="GL303" s="22"/>
      <c r="GM303" s="22"/>
      <c r="GN303" s="22"/>
      <c r="GO303" s="22"/>
      <c r="GP303" s="22"/>
    </row>
    <row r="304" customFormat="false" ht="13.65" hidden="false" customHeight="true" outlineLevel="0" collapsed="false">
      <c r="A304" s="16" t="n">
        <v>34559</v>
      </c>
      <c r="B304" s="17" t="s">
        <v>1638</v>
      </c>
      <c r="C304" s="22"/>
      <c r="D304" s="17" t="s">
        <v>321</v>
      </c>
      <c r="E304" s="17" t="s">
        <v>321</v>
      </c>
      <c r="F304" s="8" t="n">
        <v>73</v>
      </c>
      <c r="G304" s="8" t="n">
        <v>205</v>
      </c>
      <c r="H304" s="8" t="n">
        <v>2012</v>
      </c>
      <c r="I304" s="8" t="n">
        <v>1</v>
      </c>
      <c r="J304" s="8" t="n">
        <v>11</v>
      </c>
      <c r="K304" s="17" t="s">
        <v>273</v>
      </c>
      <c r="L304" s="8" t="n">
        <v>2012</v>
      </c>
      <c r="M304" s="8" t="n">
        <v>23</v>
      </c>
      <c r="N304" s="8" t="n">
        <v>6</v>
      </c>
      <c r="O304" s="8" t="n">
        <v>8476887</v>
      </c>
      <c r="P304" s="17" t="s">
        <v>1639</v>
      </c>
      <c r="Q304" s="17" t="s">
        <v>1640</v>
      </c>
      <c r="R304" s="17" t="s">
        <v>1641</v>
      </c>
      <c r="S304" s="17" t="s">
        <v>1633</v>
      </c>
      <c r="T304" s="17" t="s">
        <v>268</v>
      </c>
      <c r="U304" s="17" t="s">
        <v>488</v>
      </c>
      <c r="V304" s="8" t="n">
        <v>67</v>
      </c>
      <c r="W304" s="8" t="n">
        <v>26</v>
      </c>
      <c r="X304" s="8" t="n">
        <v>38</v>
      </c>
      <c r="Y304" s="8" t="n">
        <v>30</v>
      </c>
      <c r="Z304" s="8" t="n">
        <v>64</v>
      </c>
      <c r="AA304" s="8" t="n">
        <v>1</v>
      </c>
      <c r="AB304" s="8" t="n">
        <v>0</v>
      </c>
      <c r="AC304" s="18" t="n">
        <f aca="false">Z304/V304</f>
        <v>0.955223880597015</v>
      </c>
      <c r="AD304" s="19" t="n">
        <f aca="false">IF(FZ304&gt;V304,Z304-V304*(GC304-Z304)/(FZ304-V304),0)</f>
        <v>15.5265151515152</v>
      </c>
      <c r="AE304" s="19" t="n">
        <v>24.641</v>
      </c>
      <c r="AF304" s="8" t="n">
        <v>27</v>
      </c>
      <c r="AG304" s="8" t="n">
        <v>0.7</v>
      </c>
      <c r="AH304" s="8" t="n">
        <v>38</v>
      </c>
      <c r="AI304" s="8" t="n">
        <v>1601</v>
      </c>
      <c r="AJ304" s="8" t="n">
        <v>70246</v>
      </c>
      <c r="AK304" s="19" t="n">
        <v>1170.7666666667</v>
      </c>
      <c r="AL304" s="8" t="n">
        <v>1170.77</v>
      </c>
      <c r="AM304" s="8" t="n">
        <v>1171</v>
      </c>
      <c r="AN304" s="18" t="n">
        <f aca="false">AJ304/60/V304</f>
        <v>17.4741293532338</v>
      </c>
      <c r="AO304" s="8" t="n">
        <v>28.83</v>
      </c>
      <c r="AP304" s="12" t="n">
        <f aca="false">IF(EF304&gt;0,Z304/EF304,0)</f>
        <v>0.703296703296703</v>
      </c>
      <c r="AQ304" s="8" t="n">
        <v>349</v>
      </c>
      <c r="AR304" s="8" t="n">
        <v>348</v>
      </c>
      <c r="AS304" s="8" t="n">
        <v>349</v>
      </c>
      <c r="AT304" s="8" t="n">
        <v>266</v>
      </c>
      <c r="AU304" s="8" t="n">
        <v>266</v>
      </c>
      <c r="AV304" s="8" t="n">
        <v>179</v>
      </c>
      <c r="AW304" s="8" t="n">
        <v>176</v>
      </c>
      <c r="AX304" s="8" t="n">
        <v>63</v>
      </c>
      <c r="AY304" s="8" t="n">
        <v>4</v>
      </c>
      <c r="AZ304" s="8" t="n">
        <v>15</v>
      </c>
      <c r="BA304" s="8" t="n">
        <f aca="false">AY304+AZ304</f>
        <v>19</v>
      </c>
      <c r="BB304" s="8" t="n">
        <v>20.39</v>
      </c>
      <c r="BC304" s="8" t="n">
        <v>30.095</v>
      </c>
      <c r="BD304" s="19" t="n">
        <v>471.2</v>
      </c>
      <c r="BE304" s="19" t="n">
        <v>24.1482789055598</v>
      </c>
      <c r="BF304" s="19" t="n">
        <f aca="false">AQ304+BD304</f>
        <v>820.2</v>
      </c>
      <c r="BG304" s="19" t="n">
        <f aca="false">IF(AL304&gt;0,BF304/AL304*60,0)</f>
        <v>42.0338751420006</v>
      </c>
      <c r="BH304" s="8" t="n">
        <v>551</v>
      </c>
      <c r="BI304" s="8" t="n">
        <v>388</v>
      </c>
      <c r="BJ304" s="8" t="n">
        <v>345</v>
      </c>
      <c r="BK304" s="12" t="n">
        <f aca="false">BH304/(BH304+BJ304)</f>
        <v>0.614955357142857</v>
      </c>
      <c r="BL304" s="8" t="n">
        <v>86</v>
      </c>
      <c r="BM304" s="8" t="n">
        <v>86</v>
      </c>
      <c r="BN304" s="8" t="n">
        <v>77</v>
      </c>
      <c r="BO304" s="8" t="n">
        <f aca="false">BM304-BN304</f>
        <v>9</v>
      </c>
      <c r="BP304" s="8" t="n">
        <v>87</v>
      </c>
      <c r="BQ304" s="8" t="n">
        <v>65</v>
      </c>
      <c r="BR304" s="8" t="n">
        <v>49</v>
      </c>
      <c r="BS304" s="8" t="n">
        <v>37</v>
      </c>
      <c r="BT304" s="12" t="n">
        <f aca="false">BS304/(EA304+BS304)</f>
        <v>0.0463659147869674</v>
      </c>
      <c r="BU304" s="8" t="n">
        <v>4</v>
      </c>
      <c r="BV304" s="8" t="n">
        <v>5</v>
      </c>
      <c r="BW304" s="12" t="n">
        <f aca="false">IF(BU304+BV304&gt;0,BU304/(BU304+BV304),0)</f>
        <v>0.444444444444444</v>
      </c>
      <c r="BX304" s="8" t="n">
        <v>2</v>
      </c>
      <c r="BY304" s="8" t="n">
        <v>1</v>
      </c>
      <c r="BZ304" s="8" t="n">
        <v>1</v>
      </c>
      <c r="CA304" s="8" t="n">
        <v>1</v>
      </c>
      <c r="CB304" s="8" t="n">
        <v>1</v>
      </c>
      <c r="CC304" s="8" t="n">
        <v>3</v>
      </c>
      <c r="CD304" s="8" t="n">
        <v>2</v>
      </c>
      <c r="CE304" s="8" t="n">
        <v>2</v>
      </c>
      <c r="CF304" s="8" t="n">
        <v>1</v>
      </c>
      <c r="CG304" s="8" t="n">
        <v>1</v>
      </c>
      <c r="CH304" s="8" t="n">
        <v>4</v>
      </c>
      <c r="CI304" s="8" t="n">
        <v>3</v>
      </c>
      <c r="CJ304" s="8" t="n">
        <v>1</v>
      </c>
      <c r="CK304" s="8" t="n">
        <v>2</v>
      </c>
      <c r="CL304" s="8" t="n">
        <v>3</v>
      </c>
      <c r="CM304" s="8" t="n">
        <v>6</v>
      </c>
      <c r="CN304" s="8" t="n">
        <v>2</v>
      </c>
      <c r="CO304" s="8" t="n">
        <v>1</v>
      </c>
      <c r="CP304" s="8" t="n">
        <v>1</v>
      </c>
      <c r="CQ304" s="8" t="n">
        <v>0</v>
      </c>
      <c r="CR304" s="8" t="n">
        <v>1</v>
      </c>
      <c r="CS304" s="8" t="n">
        <v>0</v>
      </c>
      <c r="CT304" s="8" t="n">
        <v>2</v>
      </c>
      <c r="CU304" s="8" t="n">
        <v>0</v>
      </c>
      <c r="CV304" s="8" t="n">
        <v>0</v>
      </c>
      <c r="CW304" s="8" t="n">
        <v>23</v>
      </c>
      <c r="CX304" s="8" t="n">
        <v>0</v>
      </c>
      <c r="CY304" s="8" t="n">
        <v>5</v>
      </c>
      <c r="CZ304" s="8" t="n">
        <v>14</v>
      </c>
      <c r="DA304" s="8" t="n">
        <v>68</v>
      </c>
      <c r="DB304" s="8" t="n">
        <v>9</v>
      </c>
      <c r="DC304" s="8" t="n">
        <v>4</v>
      </c>
      <c r="DD304" s="8" t="n">
        <v>13</v>
      </c>
      <c r="DE304" s="8" t="n">
        <v>38</v>
      </c>
      <c r="DF304" s="8" t="n">
        <v>5</v>
      </c>
      <c r="DG304" s="8" t="n">
        <v>0</v>
      </c>
      <c r="DH304" s="8" t="n">
        <v>110</v>
      </c>
      <c r="DI304" s="8" t="n">
        <v>19</v>
      </c>
      <c r="DJ304" s="8" t="n">
        <v>13</v>
      </c>
      <c r="DK304" s="8" t="n">
        <v>18</v>
      </c>
      <c r="DL304" s="8" t="n">
        <v>18</v>
      </c>
      <c r="DM304" s="8" t="n">
        <v>0</v>
      </c>
      <c r="DN304" s="8" t="n">
        <v>13</v>
      </c>
      <c r="DO304" s="8" t="n">
        <v>13</v>
      </c>
      <c r="DP304" s="8" t="n">
        <v>0</v>
      </c>
      <c r="DQ304" s="8" t="n">
        <f aca="false">DJ304-DI304</f>
        <v>-6</v>
      </c>
      <c r="DR304" s="19" t="n">
        <v>-3.457</v>
      </c>
      <c r="DS304" s="8" t="n">
        <v>19</v>
      </c>
      <c r="DT304" s="8" t="n">
        <v>0</v>
      </c>
      <c r="DU304" s="8" t="n">
        <v>0</v>
      </c>
      <c r="DV304" s="8" t="n">
        <v>0</v>
      </c>
      <c r="DW304" s="8" t="n">
        <v>0</v>
      </c>
      <c r="DX304" s="8" t="n">
        <v>1359</v>
      </c>
      <c r="DY304" s="8" t="n">
        <v>981</v>
      </c>
      <c r="DZ304" s="8" t="n">
        <v>1041</v>
      </c>
      <c r="EA304" s="8" t="n">
        <v>761</v>
      </c>
      <c r="EB304" s="8" t="n">
        <v>740</v>
      </c>
      <c r="EC304" s="8" t="n">
        <v>575</v>
      </c>
      <c r="ED304" s="8" t="n">
        <v>75.09</v>
      </c>
      <c r="EE304" s="8" t="n">
        <v>50.12</v>
      </c>
      <c r="EF304" s="8" t="n">
        <v>91</v>
      </c>
      <c r="EG304" s="8" t="n">
        <v>38</v>
      </c>
      <c r="EH304" s="12" t="n">
        <f aca="false">EF304/EB304</f>
        <v>0.122972972972973</v>
      </c>
      <c r="EI304" s="20" t="n">
        <f aca="false">1-EG304/EC304</f>
        <v>0.933913043478261</v>
      </c>
      <c r="EJ304" s="21" t="n">
        <f aca="false">EH304+EI304</f>
        <v>1.05688601645123</v>
      </c>
      <c r="EK304" s="8" t="n">
        <v>1363</v>
      </c>
      <c r="EL304" s="8" t="n">
        <v>982</v>
      </c>
      <c r="EM304" s="8" t="n">
        <v>1043</v>
      </c>
      <c r="EN304" s="8" t="n">
        <v>762</v>
      </c>
      <c r="EO304" s="8" t="n">
        <v>741</v>
      </c>
      <c r="EP304" s="8" t="n">
        <v>575</v>
      </c>
      <c r="EQ304" s="8" t="n">
        <v>91</v>
      </c>
      <c r="ER304" s="8" t="n">
        <v>38</v>
      </c>
      <c r="ES304" s="8" t="n">
        <v>643</v>
      </c>
      <c r="ET304" s="8" t="n">
        <v>500</v>
      </c>
      <c r="EU304" s="8" t="n">
        <v>252</v>
      </c>
      <c r="EV304" s="8" t="n">
        <v>204</v>
      </c>
      <c r="EW304" s="8" t="n">
        <v>52</v>
      </c>
      <c r="EX304" s="8" t="n">
        <v>19</v>
      </c>
      <c r="EY304" s="8" t="n">
        <v>93</v>
      </c>
      <c r="EZ304" s="8" t="n">
        <v>89</v>
      </c>
      <c r="FA304" s="8" t="n">
        <v>6.1</v>
      </c>
      <c r="FB304" s="8" t="n">
        <v>2.2</v>
      </c>
      <c r="FC304" s="8" t="n">
        <v>8.3</v>
      </c>
      <c r="FD304" s="19" t="n">
        <v>69.27</v>
      </c>
      <c r="FE304" s="18" t="n">
        <f aca="false">FD304/V304</f>
        <v>1.03388059701493</v>
      </c>
      <c r="FF304" s="8" t="n">
        <v>8.9203</v>
      </c>
      <c r="FG304" s="8" t="n">
        <v>0.89</v>
      </c>
      <c r="FH304" s="8" t="n">
        <v>0.09</v>
      </c>
      <c r="FI304" s="8" t="n">
        <v>0.97</v>
      </c>
      <c r="FJ304" s="8" t="n">
        <v>10</v>
      </c>
      <c r="FK304" s="8" t="n">
        <v>2</v>
      </c>
      <c r="FL304" s="8" t="n">
        <v>1</v>
      </c>
      <c r="FM304" s="8" t="n">
        <f aca="false">BL304+BS304+AH304+DT304</f>
        <v>161</v>
      </c>
      <c r="FN304" s="19" t="n">
        <f aca="false">IF(DS304&gt;0,(BL304+BR304)/DS304,0)</f>
        <v>7.10526315789474</v>
      </c>
      <c r="FO304" s="12" t="n">
        <v>0.1354080661</v>
      </c>
      <c r="FP304" s="19" t="n">
        <f aca="false">Z304-AH304/10</f>
        <v>60.2</v>
      </c>
      <c r="FQ304" s="19" t="n">
        <f aca="false">Z304+DR304/5</f>
        <v>63.3086</v>
      </c>
      <c r="FR304" s="19" t="n">
        <f aca="false">(DX304+DY304)/AL304*60</f>
        <v>119.921077581421</v>
      </c>
      <c r="FS304" s="8" t="n">
        <v>4</v>
      </c>
      <c r="FT304" s="17" t="s">
        <v>345</v>
      </c>
      <c r="FU304" s="8" t="n">
        <v>195</v>
      </c>
      <c r="FV304" s="22"/>
      <c r="FW304" s="17" t="s">
        <v>280</v>
      </c>
      <c r="FX304" s="23" t="n">
        <v>6000000</v>
      </c>
      <c r="FY304" s="23" t="n">
        <v>6000000</v>
      </c>
      <c r="FZ304" s="8" t="n">
        <v>331</v>
      </c>
      <c r="GA304" s="8" t="n">
        <v>117</v>
      </c>
      <c r="GB304" s="8" t="n">
        <v>138</v>
      </c>
      <c r="GC304" s="8" t="n">
        <v>255</v>
      </c>
      <c r="GD304" s="8" t="n">
        <v>26</v>
      </c>
      <c r="GE304" s="8" t="n">
        <v>145</v>
      </c>
      <c r="GF304" s="8" t="n">
        <v>931</v>
      </c>
      <c r="GG304" s="8" t="n">
        <v>5898</v>
      </c>
      <c r="GH304" s="8" t="n">
        <v>24.9</v>
      </c>
      <c r="GI304" s="8" t="n">
        <v>7.2</v>
      </c>
      <c r="GJ304" s="8" t="n">
        <v>32.1</v>
      </c>
      <c r="GK304" s="8" t="n">
        <f aca="false">Z304-AH304/10</f>
        <v>60.2</v>
      </c>
      <c r="GL304" s="22"/>
      <c r="GM304" s="22"/>
      <c r="GN304" s="22"/>
      <c r="GO304" s="22"/>
      <c r="GP304" s="22"/>
    </row>
    <row r="305" customFormat="false" ht="13.65" hidden="false" customHeight="true" outlineLevel="0" collapsed="false">
      <c r="A305" s="16" t="n">
        <v>29376</v>
      </c>
      <c r="B305" s="17" t="s">
        <v>1642</v>
      </c>
      <c r="C305" s="17" t="s">
        <v>261</v>
      </c>
      <c r="D305" s="17" t="s">
        <v>262</v>
      </c>
      <c r="E305" s="17" t="s">
        <v>262</v>
      </c>
      <c r="F305" s="8" t="n">
        <v>71</v>
      </c>
      <c r="G305" s="8" t="n">
        <v>208</v>
      </c>
      <c r="H305" s="8" t="n">
        <v>1998</v>
      </c>
      <c r="I305" s="8" t="n">
        <v>3</v>
      </c>
      <c r="J305" s="8" t="n">
        <v>75</v>
      </c>
      <c r="K305" s="17" t="s">
        <v>263</v>
      </c>
      <c r="L305" s="8" t="n">
        <v>2002</v>
      </c>
      <c r="M305" s="8" t="n">
        <v>37</v>
      </c>
      <c r="N305" s="8" t="n">
        <v>14</v>
      </c>
      <c r="O305" s="8" t="n">
        <v>8467400</v>
      </c>
      <c r="P305" s="17" t="s">
        <v>1643</v>
      </c>
      <c r="Q305" s="17" t="s">
        <v>1644</v>
      </c>
      <c r="R305" s="17" t="s">
        <v>1645</v>
      </c>
      <c r="S305" s="17" t="s">
        <v>1646</v>
      </c>
      <c r="T305" s="17" t="s">
        <v>278</v>
      </c>
      <c r="U305" s="17" t="s">
        <v>545</v>
      </c>
      <c r="V305" s="8" t="n">
        <v>67</v>
      </c>
      <c r="W305" s="8" t="n">
        <v>3</v>
      </c>
      <c r="X305" s="8" t="n">
        <v>14</v>
      </c>
      <c r="Y305" s="8" t="n">
        <v>8</v>
      </c>
      <c r="Z305" s="8" t="n">
        <v>17</v>
      </c>
      <c r="AA305" s="8" t="n">
        <v>14</v>
      </c>
      <c r="AB305" s="8" t="n">
        <v>52</v>
      </c>
      <c r="AC305" s="18" t="n">
        <f aca="false">Z305/V305</f>
        <v>0.253731343283582</v>
      </c>
      <c r="AD305" s="19" t="n">
        <f aca="false">IF(FZ305&gt;V305,Z305-V305*(GC305-Z305)/(FZ305-V305),0)</f>
        <v>-4.7188995215311</v>
      </c>
      <c r="AE305" s="19" t="n">
        <v>5.625</v>
      </c>
      <c r="AF305" s="8" t="n">
        <v>12</v>
      </c>
      <c r="AG305" s="8" t="n">
        <v>-8.9</v>
      </c>
      <c r="AH305" s="8" t="n">
        <v>26</v>
      </c>
      <c r="AI305" s="8" t="n">
        <v>1416</v>
      </c>
      <c r="AJ305" s="8" t="n">
        <v>69593</v>
      </c>
      <c r="AK305" s="19" t="n">
        <v>1159.8833333333</v>
      </c>
      <c r="AL305" s="8" t="n">
        <v>1159.88</v>
      </c>
      <c r="AM305" s="8" t="n">
        <v>1160</v>
      </c>
      <c r="AN305" s="18" t="n">
        <f aca="false">AJ305/60/V305</f>
        <v>17.3116915422886</v>
      </c>
      <c r="AO305" s="8" t="n">
        <v>29.15</v>
      </c>
      <c r="AP305" s="12" t="n">
        <f aca="false">IF(EF305&gt;0,Z305/EF305,0)</f>
        <v>0.320754716981132</v>
      </c>
      <c r="AQ305" s="8" t="n">
        <v>187</v>
      </c>
      <c r="AR305" s="8" t="n">
        <v>188</v>
      </c>
      <c r="AS305" s="8" t="n">
        <v>188</v>
      </c>
      <c r="AT305" s="8" t="n">
        <v>129</v>
      </c>
      <c r="AU305" s="8" t="n">
        <v>130</v>
      </c>
      <c r="AV305" s="8" t="n">
        <v>93</v>
      </c>
      <c r="AW305" s="8" t="n">
        <v>43</v>
      </c>
      <c r="AX305" s="8" t="n">
        <v>5</v>
      </c>
      <c r="AY305" s="8" t="n">
        <v>3</v>
      </c>
      <c r="AZ305" s="8" t="n">
        <v>16</v>
      </c>
      <c r="BA305" s="8" t="n">
        <f aca="false">AY305+AZ305</f>
        <v>19</v>
      </c>
      <c r="BB305" s="8" t="n">
        <v>4.35</v>
      </c>
      <c r="BC305" s="8" t="n">
        <v>54.6882</v>
      </c>
      <c r="BD305" s="19" t="n">
        <v>161</v>
      </c>
      <c r="BE305" s="19" t="n">
        <v>8.32842383573084</v>
      </c>
      <c r="BF305" s="19" t="n">
        <f aca="false">AQ305+BD305</f>
        <v>348</v>
      </c>
      <c r="BG305" s="19" t="n">
        <f aca="false">IF(AL305&gt;0,BF305/AL305*60,0)</f>
        <v>18.0018622616133</v>
      </c>
      <c r="BH305" s="8" t="n">
        <v>371</v>
      </c>
      <c r="BI305" s="8" t="n">
        <v>327</v>
      </c>
      <c r="BJ305" s="8" t="n">
        <v>399</v>
      </c>
      <c r="BK305" s="12" t="n">
        <f aca="false">BH305/(BH305+BJ305)</f>
        <v>0.481818181818182</v>
      </c>
      <c r="BL305" s="8" t="n">
        <v>102</v>
      </c>
      <c r="BM305" s="8" t="n">
        <v>102</v>
      </c>
      <c r="BN305" s="8" t="n">
        <v>64</v>
      </c>
      <c r="BO305" s="8" t="n">
        <f aca="false">BM305-BN305</f>
        <v>38</v>
      </c>
      <c r="BP305" s="8" t="n">
        <v>37</v>
      </c>
      <c r="BQ305" s="8" t="n">
        <v>47</v>
      </c>
      <c r="BR305" s="8" t="n">
        <v>11</v>
      </c>
      <c r="BS305" s="8" t="n">
        <v>121</v>
      </c>
      <c r="BT305" s="12" t="n">
        <f aca="false">BS305/(EA305+BS305)</f>
        <v>0.111418047882136</v>
      </c>
      <c r="BU305" s="8" t="n">
        <v>0</v>
      </c>
      <c r="BV305" s="8" t="n">
        <v>0</v>
      </c>
      <c r="BW305" s="12" t="n">
        <f aca="false">IF(BU305+BV305&gt;0,BU305/(BU305+BV305),0)</f>
        <v>0</v>
      </c>
      <c r="BX305" s="8" t="n">
        <v>0</v>
      </c>
      <c r="BY305" s="8" t="n">
        <v>0</v>
      </c>
      <c r="BZ305" s="8" t="n">
        <v>0</v>
      </c>
      <c r="CA305" s="8" t="n">
        <v>0</v>
      </c>
      <c r="CB305" s="8" t="n">
        <v>0</v>
      </c>
      <c r="CC305" s="8" t="n">
        <v>0</v>
      </c>
      <c r="CD305" s="8" t="n">
        <v>0</v>
      </c>
      <c r="CE305" s="8" t="n">
        <v>0</v>
      </c>
      <c r="CF305" s="8" t="n">
        <v>0</v>
      </c>
      <c r="CG305" s="8" t="n">
        <v>0</v>
      </c>
      <c r="CH305" s="8" t="n">
        <v>0</v>
      </c>
      <c r="CI305" s="8" t="n">
        <v>0</v>
      </c>
      <c r="CJ305" s="8" t="n">
        <v>0</v>
      </c>
      <c r="CK305" s="8" t="n">
        <v>0</v>
      </c>
      <c r="CL305" s="8" t="n">
        <v>0</v>
      </c>
      <c r="CM305" s="8" t="n">
        <v>0</v>
      </c>
      <c r="CN305" s="8" t="n">
        <v>0</v>
      </c>
      <c r="CO305" s="8" t="n">
        <v>0</v>
      </c>
      <c r="CP305" s="8" t="n">
        <v>0</v>
      </c>
      <c r="CQ305" s="8" t="n">
        <v>0</v>
      </c>
      <c r="CR305" s="8" t="n">
        <v>0</v>
      </c>
      <c r="CS305" s="8" t="n">
        <v>3</v>
      </c>
      <c r="CT305" s="8" t="n">
        <v>0</v>
      </c>
      <c r="CU305" s="8" t="n">
        <v>0</v>
      </c>
      <c r="CV305" s="8" t="n">
        <v>0</v>
      </c>
      <c r="CW305" s="8" t="n">
        <v>0</v>
      </c>
      <c r="CX305" s="8" t="n">
        <v>2</v>
      </c>
      <c r="CY305" s="8" t="n">
        <v>0</v>
      </c>
      <c r="CZ305" s="8" t="n">
        <v>5</v>
      </c>
      <c r="DA305" s="8" t="n">
        <v>30</v>
      </c>
      <c r="DB305" s="8" t="n">
        <v>1</v>
      </c>
      <c r="DC305" s="8" t="n">
        <v>0</v>
      </c>
      <c r="DD305" s="8" t="n">
        <v>63</v>
      </c>
      <c r="DE305" s="8" t="n">
        <v>5</v>
      </c>
      <c r="DF305" s="8" t="n">
        <v>1</v>
      </c>
      <c r="DG305" s="8" t="n">
        <v>0</v>
      </c>
      <c r="DH305" s="8" t="n">
        <v>23</v>
      </c>
      <c r="DI305" s="8" t="n">
        <v>12</v>
      </c>
      <c r="DJ305" s="8" t="n">
        <v>3</v>
      </c>
      <c r="DK305" s="8" t="n">
        <v>13</v>
      </c>
      <c r="DL305" s="8" t="n">
        <v>13</v>
      </c>
      <c r="DM305" s="8" t="n">
        <v>0</v>
      </c>
      <c r="DN305" s="8" t="n">
        <v>3</v>
      </c>
      <c r="DO305" s="8" t="n">
        <v>3</v>
      </c>
      <c r="DP305" s="8" t="n">
        <v>0</v>
      </c>
      <c r="DQ305" s="8" t="n">
        <f aca="false">DJ305-DI305</f>
        <v>-9</v>
      </c>
      <c r="DR305" s="19" t="n">
        <v>-4.298</v>
      </c>
      <c r="DS305" s="8" t="n">
        <v>12</v>
      </c>
      <c r="DT305" s="8" t="n">
        <v>0</v>
      </c>
      <c r="DU305" s="8" t="n">
        <v>0</v>
      </c>
      <c r="DV305" s="8" t="n">
        <v>0</v>
      </c>
      <c r="DW305" s="8" t="n">
        <v>0</v>
      </c>
      <c r="DX305" s="8" t="n">
        <v>1071</v>
      </c>
      <c r="DY305" s="8" t="n">
        <v>1301</v>
      </c>
      <c r="DZ305" s="8" t="n">
        <v>810</v>
      </c>
      <c r="EA305" s="8" t="n">
        <v>965</v>
      </c>
      <c r="EB305" s="8" t="n">
        <v>544</v>
      </c>
      <c r="EC305" s="8" t="n">
        <v>657</v>
      </c>
      <c r="ED305" s="8" t="n">
        <v>50.02</v>
      </c>
      <c r="EE305" s="8" t="n">
        <v>62.2</v>
      </c>
      <c r="EF305" s="8" t="n">
        <v>53</v>
      </c>
      <c r="EG305" s="8" t="n">
        <v>47</v>
      </c>
      <c r="EH305" s="12" t="n">
        <f aca="false">EF305/EB305</f>
        <v>0.0974264705882353</v>
      </c>
      <c r="EI305" s="20" t="n">
        <f aca="false">1-EG305/EC305</f>
        <v>0.928462709284627</v>
      </c>
      <c r="EJ305" s="21" t="n">
        <f aca="false">EH305+EI305</f>
        <v>1.02588917987286</v>
      </c>
      <c r="EK305" s="8" t="n">
        <v>1069</v>
      </c>
      <c r="EL305" s="8" t="n">
        <v>1299</v>
      </c>
      <c r="EM305" s="8" t="n">
        <v>808</v>
      </c>
      <c r="EN305" s="8" t="n">
        <v>963</v>
      </c>
      <c r="EO305" s="8" t="n">
        <v>544</v>
      </c>
      <c r="EP305" s="8" t="n">
        <v>657</v>
      </c>
      <c r="EQ305" s="8" t="n">
        <v>52</v>
      </c>
      <c r="ER305" s="8" t="n">
        <v>47</v>
      </c>
      <c r="ES305" s="8" t="n">
        <v>481</v>
      </c>
      <c r="ET305" s="8" t="n">
        <v>671</v>
      </c>
      <c r="EU305" s="8" t="n">
        <v>182</v>
      </c>
      <c r="EV305" s="8" t="n">
        <v>271</v>
      </c>
      <c r="EW305" s="8" t="n">
        <v>30</v>
      </c>
      <c r="EX305" s="8" t="n">
        <v>32</v>
      </c>
      <c r="EY305" s="8" t="n">
        <v>79</v>
      </c>
      <c r="EZ305" s="8" t="n">
        <v>66</v>
      </c>
      <c r="FA305" s="8" t="n">
        <v>0.6</v>
      </c>
      <c r="FB305" s="8" t="n">
        <v>3.4</v>
      </c>
      <c r="FC305" s="8" t="n">
        <v>4</v>
      </c>
      <c r="FD305" s="19" t="n">
        <v>19.2</v>
      </c>
      <c r="FE305" s="18" t="n">
        <f aca="false">FD305/V305</f>
        <v>0.286567164179104</v>
      </c>
      <c r="FF305" s="8" t="n">
        <v>0.9339</v>
      </c>
      <c r="FG305" s="8" t="n">
        <v>0.1</v>
      </c>
      <c r="FH305" s="8" t="n">
        <v>-0.6</v>
      </c>
      <c r="FI305" s="8" t="n">
        <v>-0.5</v>
      </c>
      <c r="FJ305" s="22"/>
      <c r="FK305" s="22"/>
      <c r="FL305" s="22"/>
      <c r="FM305" s="8" t="n">
        <f aca="false">BL305+BS305+AH305+DT305</f>
        <v>249</v>
      </c>
      <c r="FN305" s="19" t="n">
        <f aca="false">IF(DS305&gt;0,(BL305+BR305)/DS305,0)</f>
        <v>9.41666666666667</v>
      </c>
      <c r="FO305" s="12" t="n">
        <v>0.0161036921</v>
      </c>
      <c r="FP305" s="19" t="n">
        <f aca="false">Z305-AH305/10</f>
        <v>14.4</v>
      </c>
      <c r="FQ305" s="19" t="n">
        <f aca="false">Z305+DR305/5</f>
        <v>16.1404</v>
      </c>
      <c r="FR305" s="19" t="n">
        <f aca="false">(DX305+DY305)/AL305*60</f>
        <v>122.702348518812</v>
      </c>
      <c r="FS305" s="22"/>
      <c r="FT305" s="22"/>
      <c r="FU305" s="22"/>
      <c r="FV305" s="22"/>
      <c r="FW305" s="17" t="s">
        <v>280</v>
      </c>
      <c r="FX305" s="23" t="n">
        <v>1000000</v>
      </c>
      <c r="FY305" s="23" t="n">
        <v>1000000</v>
      </c>
      <c r="FZ305" s="8" t="n">
        <v>903</v>
      </c>
      <c r="GA305" s="8" t="n">
        <v>76</v>
      </c>
      <c r="GB305" s="8" t="n">
        <v>212</v>
      </c>
      <c r="GC305" s="8" t="n">
        <v>288</v>
      </c>
      <c r="GD305" s="8" t="n">
        <v>14</v>
      </c>
      <c r="GE305" s="8" t="n">
        <v>490</v>
      </c>
      <c r="GF305" s="8" t="n">
        <v>1506</v>
      </c>
      <c r="GG305" s="8" t="n">
        <v>21295</v>
      </c>
      <c r="GH305" s="8" t="n">
        <v>13.7</v>
      </c>
      <c r="GI305" s="8" t="n">
        <v>46.5</v>
      </c>
      <c r="GJ305" s="8" t="n">
        <v>60.2</v>
      </c>
      <c r="GK305" s="8" t="n">
        <f aca="false">Z305-AH305/10</f>
        <v>14.4</v>
      </c>
      <c r="GL305" s="22"/>
      <c r="GM305" s="22"/>
      <c r="GN305" s="22"/>
      <c r="GO305" s="22"/>
      <c r="GP305" s="22"/>
    </row>
    <row r="306" customFormat="false" ht="13.65" hidden="false" customHeight="true" outlineLevel="0" collapsed="false">
      <c r="A306" s="16" t="n">
        <v>34054</v>
      </c>
      <c r="B306" s="17" t="s">
        <v>340</v>
      </c>
      <c r="C306" s="17" t="s">
        <v>272</v>
      </c>
      <c r="D306" s="17" t="s">
        <v>262</v>
      </c>
      <c r="E306" s="17" t="s">
        <v>262</v>
      </c>
      <c r="F306" s="8" t="n">
        <v>72</v>
      </c>
      <c r="G306" s="8" t="n">
        <v>205</v>
      </c>
      <c r="H306" s="8" t="n">
        <v>2011</v>
      </c>
      <c r="I306" s="8" t="n">
        <v>5</v>
      </c>
      <c r="J306" s="8" t="n">
        <v>150</v>
      </c>
      <c r="K306" s="17" t="s">
        <v>273</v>
      </c>
      <c r="L306" s="8" t="n">
        <v>2012</v>
      </c>
      <c r="M306" s="8" t="n">
        <v>24</v>
      </c>
      <c r="N306" s="8" t="n">
        <v>6</v>
      </c>
      <c r="O306" s="8" t="n">
        <v>8476302</v>
      </c>
      <c r="P306" s="17" t="s">
        <v>1647</v>
      </c>
      <c r="Q306" s="17" t="s">
        <v>1648</v>
      </c>
      <c r="R306" s="17" t="s">
        <v>1649</v>
      </c>
      <c r="S306" s="17" t="s">
        <v>1650</v>
      </c>
      <c r="T306" s="17" t="s">
        <v>278</v>
      </c>
      <c r="U306" s="17" t="s">
        <v>917</v>
      </c>
      <c r="V306" s="8" t="n">
        <v>5</v>
      </c>
      <c r="W306" s="8" t="n">
        <v>0</v>
      </c>
      <c r="X306" s="8" t="n">
        <v>0</v>
      </c>
      <c r="Y306" s="8" t="n">
        <v>0</v>
      </c>
      <c r="Z306" s="8" t="n">
        <v>0</v>
      </c>
      <c r="AA306" s="8" t="n">
        <v>30</v>
      </c>
      <c r="AB306" s="8" t="n">
        <v>98</v>
      </c>
      <c r="AC306" s="18" t="n">
        <f aca="false">Z306/V306</f>
        <v>0</v>
      </c>
      <c r="AD306" s="19" t="n">
        <f aca="false">IF(FZ306&gt;V306,Z306-V306*(GC306-Z306)/(FZ306-V306),0)</f>
        <v>-0.563380281690141</v>
      </c>
      <c r="AE306" s="19" t="n">
        <v>0</v>
      </c>
      <c r="AF306" s="8" t="n">
        <v>-1</v>
      </c>
      <c r="AG306" s="8" t="n">
        <v>1.2</v>
      </c>
      <c r="AH306" s="8" t="n">
        <v>2</v>
      </c>
      <c r="AI306" s="8" t="n">
        <v>89</v>
      </c>
      <c r="AJ306" s="8" t="n">
        <v>3450</v>
      </c>
      <c r="AK306" s="19" t="n">
        <v>57.5</v>
      </c>
      <c r="AL306" s="8" t="n">
        <v>57.5</v>
      </c>
      <c r="AM306" s="8" t="n">
        <v>58</v>
      </c>
      <c r="AN306" s="18" t="n">
        <f aca="false">AJ306/60/V306</f>
        <v>11.5</v>
      </c>
      <c r="AO306" s="8" t="n">
        <v>19.43</v>
      </c>
      <c r="AP306" s="12" t="n">
        <f aca="false">IF(EF306&gt;0,Z306/EF306,0)</f>
        <v>0</v>
      </c>
      <c r="AQ306" s="8" t="n">
        <v>11</v>
      </c>
      <c r="AR306" s="8" t="n">
        <v>11</v>
      </c>
      <c r="AS306" s="8" t="n">
        <v>11</v>
      </c>
      <c r="AT306" s="8" t="n">
        <v>9</v>
      </c>
      <c r="AU306" s="8" t="n">
        <v>9</v>
      </c>
      <c r="AV306" s="8" t="n">
        <v>6</v>
      </c>
      <c r="AW306" s="8" t="n">
        <v>2</v>
      </c>
      <c r="AX306" s="8" t="n">
        <v>0</v>
      </c>
      <c r="AY306" s="8" t="n">
        <v>0</v>
      </c>
      <c r="AZ306" s="8" t="n">
        <v>0</v>
      </c>
      <c r="BA306" s="8" t="n">
        <f aca="false">AY306+AZ306</f>
        <v>0</v>
      </c>
      <c r="BB306" s="8" t="n">
        <v>0.18</v>
      </c>
      <c r="BC306" s="8" t="n">
        <v>46.5</v>
      </c>
      <c r="BD306" s="19" t="n">
        <v>0</v>
      </c>
      <c r="BE306" s="19" t="n">
        <v>0</v>
      </c>
      <c r="BF306" s="19" t="n">
        <f aca="false">AQ306+BD306</f>
        <v>11</v>
      </c>
      <c r="BG306" s="19" t="n">
        <f aca="false">IF(AL306&gt;0,BF306/AL306*60,0)</f>
        <v>11.4782608695652</v>
      </c>
      <c r="BH306" s="8" t="n">
        <v>26</v>
      </c>
      <c r="BI306" s="8" t="n">
        <v>13</v>
      </c>
      <c r="BJ306" s="8" t="n">
        <v>19</v>
      </c>
      <c r="BK306" s="12" t="n">
        <f aca="false">BH306/(BH306+BJ306)</f>
        <v>0.577777777777778</v>
      </c>
      <c r="BL306" s="8" t="n">
        <v>5</v>
      </c>
      <c r="BM306" s="8" t="n">
        <v>5</v>
      </c>
      <c r="BN306" s="8" t="n">
        <v>8</v>
      </c>
      <c r="BO306" s="8" t="n">
        <f aca="false">BM306-BN306</f>
        <v>-3</v>
      </c>
      <c r="BP306" s="8" t="n">
        <v>3</v>
      </c>
      <c r="BQ306" s="8" t="n">
        <v>1</v>
      </c>
      <c r="BR306" s="8" t="n">
        <v>2</v>
      </c>
      <c r="BS306" s="8" t="n">
        <v>6</v>
      </c>
      <c r="BT306" s="12" t="n">
        <f aca="false">BS306/(EA306+BS306)</f>
        <v>0.162162162162162</v>
      </c>
      <c r="BU306" s="8" t="n">
        <v>0</v>
      </c>
      <c r="BV306" s="8" t="n">
        <v>0</v>
      </c>
      <c r="BW306" s="12" t="n">
        <f aca="false">IF(BU306+BV306&gt;0,BU306/(BU306+BV306),0)</f>
        <v>0</v>
      </c>
      <c r="BX306" s="8" t="n">
        <v>0</v>
      </c>
      <c r="BY306" s="8" t="n">
        <v>0</v>
      </c>
      <c r="BZ306" s="8" t="n">
        <v>0</v>
      </c>
      <c r="CA306" s="8" t="n">
        <v>0</v>
      </c>
      <c r="CB306" s="8" t="n">
        <v>0</v>
      </c>
      <c r="CC306" s="8" t="n">
        <v>0</v>
      </c>
      <c r="CD306" s="8" t="n">
        <v>0</v>
      </c>
      <c r="CE306" s="8" t="n">
        <v>0</v>
      </c>
      <c r="CF306" s="8" t="n">
        <v>0</v>
      </c>
      <c r="CG306" s="8" t="n">
        <v>0</v>
      </c>
      <c r="CH306" s="8" t="n">
        <v>0</v>
      </c>
      <c r="CI306" s="8" t="n">
        <v>0</v>
      </c>
      <c r="CJ306" s="8" t="n">
        <v>0</v>
      </c>
      <c r="CK306" s="8" t="n">
        <v>0</v>
      </c>
      <c r="CL306" s="8" t="n">
        <v>0</v>
      </c>
      <c r="CM306" s="8" t="n">
        <v>0</v>
      </c>
      <c r="CN306" s="8" t="n">
        <v>0</v>
      </c>
      <c r="CO306" s="8" t="n">
        <v>0</v>
      </c>
      <c r="CP306" s="8" t="n">
        <v>0</v>
      </c>
      <c r="CQ306" s="8" t="n">
        <v>0</v>
      </c>
      <c r="CR306" s="8" t="n">
        <v>0</v>
      </c>
      <c r="CS306" s="8" t="n">
        <v>0</v>
      </c>
      <c r="CT306" s="8" t="n">
        <v>0</v>
      </c>
      <c r="CU306" s="8" t="n">
        <v>0</v>
      </c>
      <c r="CV306" s="8" t="n">
        <v>0</v>
      </c>
      <c r="CW306" s="8" t="n">
        <v>0</v>
      </c>
      <c r="CX306" s="8" t="n">
        <v>0</v>
      </c>
      <c r="CY306" s="8" t="n">
        <v>0</v>
      </c>
      <c r="CZ306" s="8" t="n">
        <v>0</v>
      </c>
      <c r="DA306" s="8" t="n">
        <v>3</v>
      </c>
      <c r="DB306" s="8" t="n">
        <v>0</v>
      </c>
      <c r="DC306" s="8" t="n">
        <v>0</v>
      </c>
      <c r="DD306" s="8" t="n">
        <v>1</v>
      </c>
      <c r="DE306" s="8" t="n">
        <v>2</v>
      </c>
      <c r="DF306" s="8" t="n">
        <v>0</v>
      </c>
      <c r="DG306" s="8" t="n">
        <v>0</v>
      </c>
      <c r="DH306" s="8" t="n">
        <v>3</v>
      </c>
      <c r="DI306" s="8" t="n">
        <v>1</v>
      </c>
      <c r="DJ306" s="8" t="n">
        <v>0</v>
      </c>
      <c r="DK306" s="8" t="n">
        <v>1</v>
      </c>
      <c r="DL306" s="8" t="n">
        <v>1</v>
      </c>
      <c r="DM306" s="8" t="n">
        <v>0</v>
      </c>
      <c r="DN306" s="8" t="n">
        <v>0</v>
      </c>
      <c r="DO306" s="8" t="n">
        <v>0</v>
      </c>
      <c r="DP306" s="8" t="n">
        <v>0</v>
      </c>
      <c r="DQ306" s="8" t="n">
        <f aca="false">DJ306-DI306</f>
        <v>-1</v>
      </c>
      <c r="DR306" s="19" t="n">
        <v>-0.733</v>
      </c>
      <c r="DS306" s="8" t="n">
        <v>1</v>
      </c>
      <c r="DT306" s="8" t="n">
        <v>0</v>
      </c>
      <c r="DU306" s="8" t="n">
        <v>0</v>
      </c>
      <c r="DV306" s="8" t="n">
        <v>0</v>
      </c>
      <c r="DW306" s="8" t="n">
        <v>0</v>
      </c>
      <c r="DX306" s="8" t="n">
        <v>48</v>
      </c>
      <c r="DY306" s="8" t="n">
        <v>50</v>
      </c>
      <c r="DZ306" s="8" t="n">
        <v>39</v>
      </c>
      <c r="EA306" s="8" t="n">
        <v>31</v>
      </c>
      <c r="EB306" s="8" t="n">
        <v>28</v>
      </c>
      <c r="EC306" s="8" t="n">
        <v>18</v>
      </c>
      <c r="ED306" s="8" t="n">
        <v>2.23</v>
      </c>
      <c r="EE306" s="8" t="n">
        <v>1.39</v>
      </c>
      <c r="EF306" s="8" t="n">
        <v>0</v>
      </c>
      <c r="EG306" s="8" t="n">
        <v>1</v>
      </c>
      <c r="EH306" s="12" t="n">
        <f aca="false">EF306/EB306</f>
        <v>0</v>
      </c>
      <c r="EI306" s="20" t="n">
        <f aca="false">1-EG306/EC306</f>
        <v>0.944444444444444</v>
      </c>
      <c r="EJ306" s="21" t="n">
        <f aca="false">EH306+EI306</f>
        <v>0.944444444444444</v>
      </c>
      <c r="EK306" s="8" t="n">
        <v>48</v>
      </c>
      <c r="EL306" s="8" t="n">
        <v>50</v>
      </c>
      <c r="EM306" s="8" t="n">
        <v>39</v>
      </c>
      <c r="EN306" s="8" t="n">
        <v>31</v>
      </c>
      <c r="EO306" s="8" t="n">
        <v>28</v>
      </c>
      <c r="EP306" s="8" t="n">
        <v>18</v>
      </c>
      <c r="EQ306" s="8" t="n">
        <v>0</v>
      </c>
      <c r="ER306" s="8" t="n">
        <v>1</v>
      </c>
      <c r="ES306" s="8" t="n">
        <v>25</v>
      </c>
      <c r="ET306" s="8" t="n">
        <v>22</v>
      </c>
      <c r="EU306" s="8" t="n">
        <v>8</v>
      </c>
      <c r="EV306" s="8" t="n">
        <v>7</v>
      </c>
      <c r="EW306" s="8" t="n">
        <v>0</v>
      </c>
      <c r="EX306" s="8" t="n">
        <v>0</v>
      </c>
      <c r="EY306" s="8" t="n">
        <v>8</v>
      </c>
      <c r="EZ306" s="8" t="n">
        <v>3</v>
      </c>
      <c r="FA306" s="8" t="n">
        <v>-0.1</v>
      </c>
      <c r="FB306" s="8" t="n">
        <v>0</v>
      </c>
      <c r="FC306" s="8" t="n">
        <v>0</v>
      </c>
      <c r="FD306" s="19" t="n">
        <v>0.35</v>
      </c>
      <c r="FE306" s="18" t="n">
        <f aca="false">FD306/V306</f>
        <v>0.07</v>
      </c>
      <c r="FF306" s="8" t="n">
        <v>0.0002</v>
      </c>
      <c r="FG306" s="8" t="n">
        <v>0</v>
      </c>
      <c r="FH306" s="8" t="n">
        <v>0</v>
      </c>
      <c r="FI306" s="8" t="n">
        <v>0</v>
      </c>
      <c r="FJ306" s="22"/>
      <c r="FK306" s="22"/>
      <c r="FL306" s="22"/>
      <c r="FM306" s="8" t="n">
        <f aca="false">BL306+BS306+AH306+DT306</f>
        <v>13</v>
      </c>
      <c r="FN306" s="19" t="n">
        <f aca="false">IF(DS306&gt;0,(BL306+BR306)/DS306,0)</f>
        <v>7</v>
      </c>
      <c r="FO306" s="12" t="n">
        <v>0</v>
      </c>
      <c r="FP306" s="19" t="n">
        <f aca="false">Z306-AH306/10</f>
        <v>-0.2</v>
      </c>
      <c r="FQ306" s="19" t="n">
        <f aca="false">Z306+DR306/5</f>
        <v>-0.1466</v>
      </c>
      <c r="FR306" s="19" t="n">
        <f aca="false">(DX306+DY306)/AL306*60</f>
        <v>102.260869565217</v>
      </c>
      <c r="FS306" s="22"/>
      <c r="FT306" s="22"/>
      <c r="FU306" s="22"/>
      <c r="FV306" s="22"/>
      <c r="FW306" s="17" t="s">
        <v>270</v>
      </c>
      <c r="FX306" s="23" t="n">
        <v>650000</v>
      </c>
      <c r="FY306" s="23" t="n">
        <v>650000</v>
      </c>
      <c r="FZ306" s="8" t="n">
        <v>76</v>
      </c>
      <c r="GA306" s="8" t="n">
        <v>3</v>
      </c>
      <c r="GB306" s="8" t="n">
        <v>5</v>
      </c>
      <c r="GC306" s="8" t="n">
        <v>8</v>
      </c>
      <c r="GD306" s="8" t="n">
        <v>-24</v>
      </c>
      <c r="GE306" s="8" t="n">
        <v>40</v>
      </c>
      <c r="GF306" s="8" t="n">
        <v>87</v>
      </c>
      <c r="GG306" s="8" t="n">
        <v>1068</v>
      </c>
      <c r="GH306" s="8" t="n">
        <v>-0.1</v>
      </c>
      <c r="GI306" s="8" t="n">
        <v>0.4</v>
      </c>
      <c r="GJ306" s="8" t="n">
        <v>0.3</v>
      </c>
      <c r="GK306" s="8" t="n">
        <f aca="false">Z306-AH306/10</f>
        <v>-0.2</v>
      </c>
      <c r="GL306" s="22"/>
      <c r="GM306" s="22"/>
      <c r="GN306" s="22"/>
      <c r="GO306" s="22"/>
      <c r="GP306" s="22"/>
    </row>
    <row r="307" customFormat="false" ht="13.65" hidden="false" customHeight="true" outlineLevel="0" collapsed="false">
      <c r="A307" s="16" t="n">
        <v>34407</v>
      </c>
      <c r="B307" s="17" t="s">
        <v>1651</v>
      </c>
      <c r="C307" s="17" t="s">
        <v>309</v>
      </c>
      <c r="D307" s="17" t="s">
        <v>283</v>
      </c>
      <c r="E307" s="17" t="s">
        <v>283</v>
      </c>
      <c r="F307" s="8" t="n">
        <v>69</v>
      </c>
      <c r="G307" s="8" t="n">
        <v>201</v>
      </c>
      <c r="H307" s="22"/>
      <c r="I307" s="22"/>
      <c r="J307" s="22"/>
      <c r="K307" s="17" t="s">
        <v>263</v>
      </c>
      <c r="L307" s="8" t="n">
        <v>2015</v>
      </c>
      <c r="M307" s="8" t="n">
        <v>23</v>
      </c>
      <c r="N307" s="8" t="n">
        <v>3</v>
      </c>
      <c r="O307" s="8" t="n">
        <v>8478366</v>
      </c>
      <c r="P307" s="17" t="s">
        <v>1652</v>
      </c>
      <c r="Q307" s="17" t="s">
        <v>1653</v>
      </c>
      <c r="R307" s="17" t="s">
        <v>1654</v>
      </c>
      <c r="S307" s="17" t="s">
        <v>1650</v>
      </c>
      <c r="T307" s="17" t="s">
        <v>313</v>
      </c>
      <c r="U307" s="17" t="s">
        <v>1655</v>
      </c>
      <c r="V307" s="8" t="n">
        <v>41</v>
      </c>
      <c r="W307" s="8" t="n">
        <v>7</v>
      </c>
      <c r="X307" s="8" t="n">
        <v>3</v>
      </c>
      <c r="Y307" s="8" t="n">
        <v>3</v>
      </c>
      <c r="Z307" s="8" t="n">
        <v>10</v>
      </c>
      <c r="AA307" s="8" t="n">
        <v>0</v>
      </c>
      <c r="AB307" s="8" t="n">
        <v>0</v>
      </c>
      <c r="AC307" s="18" t="n">
        <f aca="false">Z307/V307</f>
        <v>0.24390243902439</v>
      </c>
      <c r="AD307" s="19" t="n">
        <f aca="false">IF(FZ307&gt;V307,Z307-V307*(GC307-Z307)/(FZ307-V307),0)</f>
        <v>-4.32530120481928</v>
      </c>
      <c r="AE307" s="19" t="n">
        <v>4.373</v>
      </c>
      <c r="AF307" s="8" t="n">
        <v>3</v>
      </c>
      <c r="AG307" s="8" t="n">
        <v>4.1</v>
      </c>
      <c r="AH307" s="8" t="n">
        <v>34</v>
      </c>
      <c r="AI307" s="8" t="n">
        <v>650</v>
      </c>
      <c r="AJ307" s="8" t="n">
        <v>26664</v>
      </c>
      <c r="AK307" s="19" t="n">
        <v>444.4</v>
      </c>
      <c r="AL307" s="8" t="n">
        <v>444.35</v>
      </c>
      <c r="AM307" s="8" t="n">
        <v>445</v>
      </c>
      <c r="AN307" s="18" t="n">
        <f aca="false">AJ307/60/V307</f>
        <v>10.8390243902439</v>
      </c>
      <c r="AO307" s="8" t="n">
        <v>18.49</v>
      </c>
      <c r="AP307" s="12" t="n">
        <f aca="false">IF(EF307&gt;0,Z307/EF307,0)</f>
        <v>0.588235294117647</v>
      </c>
      <c r="AQ307" s="8" t="n">
        <v>121</v>
      </c>
      <c r="AR307" s="8" t="n">
        <v>121</v>
      </c>
      <c r="AS307" s="8" t="n">
        <v>121</v>
      </c>
      <c r="AT307" s="8" t="n">
        <v>96</v>
      </c>
      <c r="AU307" s="8" t="n">
        <v>96</v>
      </c>
      <c r="AV307" s="8" t="n">
        <v>72</v>
      </c>
      <c r="AW307" s="8" t="n">
        <v>70</v>
      </c>
      <c r="AX307" s="8" t="n">
        <v>20</v>
      </c>
      <c r="AY307" s="8" t="n">
        <v>5</v>
      </c>
      <c r="AZ307" s="8" t="n">
        <v>3</v>
      </c>
      <c r="BA307" s="8" t="n">
        <f aca="false">AY307+AZ307</f>
        <v>8</v>
      </c>
      <c r="BB307" s="8" t="n">
        <v>5.34</v>
      </c>
      <c r="BC307" s="8" t="n">
        <v>34.2778</v>
      </c>
      <c r="BD307" s="19" t="n">
        <v>71.8</v>
      </c>
      <c r="BE307" s="19" t="n">
        <v>9.69396939693969</v>
      </c>
      <c r="BF307" s="19" t="n">
        <f aca="false">AQ307+BD307</f>
        <v>192.8</v>
      </c>
      <c r="BG307" s="19" t="n">
        <f aca="false">IF(AL307&gt;0,BF307/AL307*60,0)</f>
        <v>26.0335321255767</v>
      </c>
      <c r="BH307" s="8" t="n">
        <v>163</v>
      </c>
      <c r="BI307" s="8" t="n">
        <v>171</v>
      </c>
      <c r="BJ307" s="8" t="n">
        <v>117</v>
      </c>
      <c r="BK307" s="12" t="n">
        <f aca="false">BH307/(BH307+BJ307)</f>
        <v>0.582142857142857</v>
      </c>
      <c r="BL307" s="8" t="n">
        <v>51</v>
      </c>
      <c r="BM307" s="8" t="n">
        <v>51</v>
      </c>
      <c r="BN307" s="8" t="n">
        <v>38</v>
      </c>
      <c r="BO307" s="8" t="n">
        <f aca="false">BM307-BN307</f>
        <v>13</v>
      </c>
      <c r="BP307" s="8" t="n">
        <v>24</v>
      </c>
      <c r="BQ307" s="8" t="n">
        <v>12</v>
      </c>
      <c r="BR307" s="8" t="n">
        <v>11</v>
      </c>
      <c r="BS307" s="8" t="n">
        <v>15</v>
      </c>
      <c r="BT307" s="12" t="n">
        <f aca="false">BS307/(EA307+BS307)</f>
        <v>0.0528169014084507</v>
      </c>
      <c r="BU307" s="8" t="n">
        <v>10</v>
      </c>
      <c r="BV307" s="8" t="n">
        <v>9</v>
      </c>
      <c r="BW307" s="12" t="n">
        <f aca="false">IF(BU307+BV307&gt;0,BU307/(BU307+BV307),0)</f>
        <v>0.526315789473684</v>
      </c>
      <c r="BX307" s="8" t="n">
        <v>1</v>
      </c>
      <c r="BY307" s="8" t="n">
        <v>1</v>
      </c>
      <c r="BZ307" s="8" t="n">
        <v>5</v>
      </c>
      <c r="CA307" s="8" t="n">
        <v>4</v>
      </c>
      <c r="CB307" s="8" t="n">
        <v>4</v>
      </c>
      <c r="CC307" s="8" t="n">
        <v>4</v>
      </c>
      <c r="CD307" s="8" t="n">
        <v>2</v>
      </c>
      <c r="CE307" s="8" t="n">
        <v>2</v>
      </c>
      <c r="CF307" s="8" t="n">
        <v>4</v>
      </c>
      <c r="CG307" s="8" t="n">
        <v>2</v>
      </c>
      <c r="CH307" s="8" t="n">
        <v>4</v>
      </c>
      <c r="CI307" s="8" t="n">
        <v>7</v>
      </c>
      <c r="CJ307" s="8" t="n">
        <v>0</v>
      </c>
      <c r="CK307" s="8" t="n">
        <v>0</v>
      </c>
      <c r="CL307" s="8" t="n">
        <v>1</v>
      </c>
      <c r="CM307" s="8" t="n">
        <v>0</v>
      </c>
      <c r="CN307" s="8" t="n">
        <v>0</v>
      </c>
      <c r="CO307" s="8" t="n">
        <v>0</v>
      </c>
      <c r="CP307" s="8" t="n">
        <v>0</v>
      </c>
      <c r="CQ307" s="8" t="n">
        <v>1</v>
      </c>
      <c r="CR307" s="8" t="n">
        <v>0</v>
      </c>
      <c r="CS307" s="8" t="n">
        <v>1</v>
      </c>
      <c r="CT307" s="8" t="n">
        <v>2</v>
      </c>
      <c r="CU307" s="8" t="n">
        <v>1</v>
      </c>
      <c r="CV307" s="8" t="n">
        <v>0</v>
      </c>
      <c r="CW307" s="8" t="n">
        <v>2</v>
      </c>
      <c r="CX307" s="8" t="n">
        <v>0</v>
      </c>
      <c r="CY307" s="8" t="n">
        <v>2</v>
      </c>
      <c r="CZ307" s="8" t="n">
        <v>4</v>
      </c>
      <c r="DA307" s="8" t="n">
        <v>18</v>
      </c>
      <c r="DB307" s="8" t="n">
        <v>3</v>
      </c>
      <c r="DC307" s="8" t="n">
        <v>0</v>
      </c>
      <c r="DD307" s="8" t="n">
        <v>7</v>
      </c>
      <c r="DE307" s="8" t="n">
        <v>22</v>
      </c>
      <c r="DF307" s="8" t="n">
        <v>4</v>
      </c>
      <c r="DG307" s="8" t="n">
        <v>0</v>
      </c>
      <c r="DH307" s="8" t="n">
        <v>36</v>
      </c>
      <c r="DI307" s="8" t="n">
        <v>17</v>
      </c>
      <c r="DJ307" s="8" t="n">
        <v>10</v>
      </c>
      <c r="DK307" s="8" t="n">
        <v>18</v>
      </c>
      <c r="DL307" s="8" t="n">
        <v>18</v>
      </c>
      <c r="DM307" s="8" t="n">
        <v>0</v>
      </c>
      <c r="DN307" s="8" t="n">
        <v>10</v>
      </c>
      <c r="DO307" s="8" t="n">
        <v>10</v>
      </c>
      <c r="DP307" s="8" t="n">
        <v>0</v>
      </c>
      <c r="DQ307" s="8" t="n">
        <f aca="false">DJ307-DI307</f>
        <v>-7</v>
      </c>
      <c r="DR307" s="19" t="n">
        <v>-9.327</v>
      </c>
      <c r="DS307" s="8" t="n">
        <v>17</v>
      </c>
      <c r="DT307" s="8" t="n">
        <v>0</v>
      </c>
      <c r="DU307" s="8" t="n">
        <v>0</v>
      </c>
      <c r="DV307" s="8" t="n">
        <v>0</v>
      </c>
      <c r="DW307" s="8" t="n">
        <v>0</v>
      </c>
      <c r="DX307" s="8" t="n">
        <v>445</v>
      </c>
      <c r="DY307" s="8" t="n">
        <v>356</v>
      </c>
      <c r="DZ307" s="8" t="n">
        <v>339</v>
      </c>
      <c r="EA307" s="8" t="n">
        <v>269</v>
      </c>
      <c r="EB307" s="8" t="n">
        <v>232</v>
      </c>
      <c r="EC307" s="8" t="n">
        <v>184</v>
      </c>
      <c r="ED307" s="8" t="n">
        <v>17.95</v>
      </c>
      <c r="EE307" s="8" t="n">
        <v>15.88</v>
      </c>
      <c r="EF307" s="8" t="n">
        <v>17</v>
      </c>
      <c r="EG307" s="8" t="n">
        <v>14</v>
      </c>
      <c r="EH307" s="12" t="n">
        <f aca="false">EF307/EB307</f>
        <v>0.0732758620689655</v>
      </c>
      <c r="EI307" s="20" t="n">
        <f aca="false">1-EG307/EC307</f>
        <v>0.923913043478261</v>
      </c>
      <c r="EJ307" s="21" t="n">
        <f aca="false">EH307+EI307</f>
        <v>0.997188905547226</v>
      </c>
      <c r="EK307" s="8" t="n">
        <v>447</v>
      </c>
      <c r="EL307" s="8" t="n">
        <v>356</v>
      </c>
      <c r="EM307" s="8" t="n">
        <v>340</v>
      </c>
      <c r="EN307" s="8" t="n">
        <v>269</v>
      </c>
      <c r="EO307" s="8" t="n">
        <v>233</v>
      </c>
      <c r="EP307" s="8" t="n">
        <v>184</v>
      </c>
      <c r="EQ307" s="8" t="n">
        <v>17</v>
      </c>
      <c r="ER307" s="8" t="n">
        <v>14</v>
      </c>
      <c r="ES307" s="8" t="n">
        <v>211</v>
      </c>
      <c r="ET307" s="8" t="n">
        <v>152</v>
      </c>
      <c r="EU307" s="8" t="n">
        <v>74</v>
      </c>
      <c r="EV307" s="8" t="n">
        <v>63</v>
      </c>
      <c r="EW307" s="8" t="n">
        <v>9</v>
      </c>
      <c r="EX307" s="8" t="n">
        <v>8</v>
      </c>
      <c r="EY307" s="8" t="n">
        <v>34</v>
      </c>
      <c r="EZ307" s="8" t="n">
        <v>36</v>
      </c>
      <c r="FA307" s="8" t="n">
        <v>0.4</v>
      </c>
      <c r="FB307" s="8" t="n">
        <v>0.7</v>
      </c>
      <c r="FC307" s="8" t="n">
        <v>1.1</v>
      </c>
      <c r="FD307" s="19" t="n">
        <v>16.11</v>
      </c>
      <c r="FE307" s="18" t="n">
        <f aca="false">FD307/V307</f>
        <v>0.392926829268293</v>
      </c>
      <c r="FF307" s="8" t="n">
        <v>1.813</v>
      </c>
      <c r="FG307" s="8" t="n">
        <v>-0.04</v>
      </c>
      <c r="FH307" s="8" t="n">
        <v>-0.27</v>
      </c>
      <c r="FI307" s="8" t="n">
        <v>-0.31</v>
      </c>
      <c r="FJ307" s="8" t="n">
        <v>1</v>
      </c>
      <c r="FK307" s="8" t="n">
        <v>0</v>
      </c>
      <c r="FL307" s="8" t="n">
        <v>0</v>
      </c>
      <c r="FM307" s="8" t="n">
        <f aca="false">BL307+BS307+AH307+DT307</f>
        <v>100</v>
      </c>
      <c r="FN307" s="19" t="n">
        <f aca="false">IF(DS307&gt;0,(BL307+BR307)/DS307,0)</f>
        <v>3.64705882352941</v>
      </c>
      <c r="FO307" s="12" t="n">
        <v>0.1315255503</v>
      </c>
      <c r="FP307" s="19" t="n">
        <f aca="false">Z307-AH307/10</f>
        <v>6.6</v>
      </c>
      <c r="FQ307" s="19" t="n">
        <f aca="false">Z307+DR307/5</f>
        <v>8.1346</v>
      </c>
      <c r="FR307" s="19" t="n">
        <f aca="false">(DX307+DY307)/AL307*60</f>
        <v>108.157983571509</v>
      </c>
      <c r="FS307" s="8" t="n">
        <v>12</v>
      </c>
      <c r="FT307" s="17" t="s">
        <v>1341</v>
      </c>
      <c r="FU307" s="8" t="n">
        <v>285</v>
      </c>
      <c r="FV307" s="22"/>
      <c r="FW307" s="17" t="s">
        <v>270</v>
      </c>
      <c r="FX307" s="23" t="n">
        <v>842500</v>
      </c>
      <c r="FY307" s="23" t="n">
        <v>792500</v>
      </c>
      <c r="FZ307" s="8" t="n">
        <v>124</v>
      </c>
      <c r="GA307" s="8" t="n">
        <v>25</v>
      </c>
      <c r="GB307" s="8" t="n">
        <v>14</v>
      </c>
      <c r="GC307" s="8" t="n">
        <v>39</v>
      </c>
      <c r="GD307" s="8" t="n">
        <v>-3</v>
      </c>
      <c r="GE307" s="8" t="n">
        <v>62</v>
      </c>
      <c r="GF307" s="8" t="n">
        <v>287</v>
      </c>
      <c r="GG307" s="8" t="n">
        <v>1501</v>
      </c>
      <c r="GH307" s="8" t="n">
        <v>2.9</v>
      </c>
      <c r="GI307" s="8" t="n">
        <v>1.6</v>
      </c>
      <c r="GJ307" s="8" t="n">
        <v>4.5</v>
      </c>
      <c r="GK307" s="8" t="n">
        <f aca="false">Z307-AH307/10</f>
        <v>6.6</v>
      </c>
      <c r="GL307" s="22"/>
      <c r="GM307" s="22"/>
      <c r="GN307" s="22"/>
      <c r="GO307" s="22"/>
      <c r="GP307" s="22"/>
    </row>
    <row r="308" customFormat="false" ht="13.65" hidden="false" customHeight="true" outlineLevel="0" collapsed="false">
      <c r="A308" s="16" t="n">
        <v>30796</v>
      </c>
      <c r="B308" s="17" t="s">
        <v>1656</v>
      </c>
      <c r="C308" s="22"/>
      <c r="D308" s="17" t="s">
        <v>1657</v>
      </c>
      <c r="E308" s="17" t="s">
        <v>1657</v>
      </c>
      <c r="F308" s="8" t="n">
        <v>73</v>
      </c>
      <c r="G308" s="8" t="n">
        <v>188</v>
      </c>
      <c r="H308" s="8" t="n">
        <v>2002</v>
      </c>
      <c r="I308" s="8" t="n">
        <v>3</v>
      </c>
      <c r="J308" s="8" t="n">
        <v>87</v>
      </c>
      <c r="K308" s="17" t="s">
        <v>263</v>
      </c>
      <c r="L308" s="8" t="n">
        <v>2006</v>
      </c>
      <c r="M308" s="8" t="n">
        <v>33</v>
      </c>
      <c r="N308" s="8" t="n">
        <v>12</v>
      </c>
      <c r="O308" s="8" t="n">
        <v>8470144</v>
      </c>
      <c r="P308" s="17" t="s">
        <v>1658</v>
      </c>
      <c r="Q308" s="17" t="s">
        <v>1659</v>
      </c>
      <c r="R308" s="17" t="s">
        <v>1660</v>
      </c>
      <c r="S308" s="17" t="s">
        <v>1661</v>
      </c>
      <c r="T308" s="17" t="s">
        <v>313</v>
      </c>
      <c r="U308" s="17" t="s">
        <v>510</v>
      </c>
      <c r="V308" s="8" t="n">
        <v>79</v>
      </c>
      <c r="W308" s="8" t="n">
        <v>16</v>
      </c>
      <c r="X308" s="8" t="n">
        <v>17</v>
      </c>
      <c r="Y308" s="8" t="n">
        <v>11</v>
      </c>
      <c r="Z308" s="8" t="n">
        <v>33</v>
      </c>
      <c r="AA308" s="8" t="n">
        <v>8</v>
      </c>
      <c r="AB308" s="8" t="n">
        <v>30</v>
      </c>
      <c r="AC308" s="18" t="n">
        <f aca="false">Z308/V308</f>
        <v>0.417721518987342</v>
      </c>
      <c r="AD308" s="19" t="n">
        <f aca="false">IF(FZ308&gt;V308,Z308-V308*(GC308-Z308)/(FZ308-V308),0)</f>
        <v>-11.978102189781</v>
      </c>
      <c r="AE308" s="19" t="n">
        <v>12.978</v>
      </c>
      <c r="AF308" s="8" t="n">
        <v>1</v>
      </c>
      <c r="AG308" s="8" t="n">
        <v>-5.5</v>
      </c>
      <c r="AH308" s="8" t="n">
        <v>14</v>
      </c>
      <c r="AI308" s="8" t="n">
        <v>1848</v>
      </c>
      <c r="AJ308" s="8" t="n">
        <v>75023</v>
      </c>
      <c r="AK308" s="19" t="n">
        <v>1250.3833333333</v>
      </c>
      <c r="AL308" s="8" t="n">
        <v>1234.72</v>
      </c>
      <c r="AM308" s="8" t="n">
        <v>1250</v>
      </c>
      <c r="AN308" s="18" t="n">
        <f aca="false">AJ308/60/V308</f>
        <v>15.8276371308017</v>
      </c>
      <c r="AO308" s="8" t="n">
        <v>26.34</v>
      </c>
      <c r="AP308" s="12" t="n">
        <f aca="false">IF(EF308&gt;0,Z308/EF308,0)</f>
        <v>0.66</v>
      </c>
      <c r="AQ308" s="8" t="n">
        <v>233</v>
      </c>
      <c r="AR308" s="8" t="n">
        <v>237</v>
      </c>
      <c r="AS308" s="8" t="n">
        <v>237</v>
      </c>
      <c r="AT308" s="8" t="n">
        <v>186</v>
      </c>
      <c r="AU308" s="8" t="n">
        <v>190</v>
      </c>
      <c r="AV308" s="8" t="n">
        <v>134</v>
      </c>
      <c r="AW308" s="8" t="n">
        <v>125</v>
      </c>
      <c r="AX308" s="8" t="n">
        <v>43</v>
      </c>
      <c r="AY308" s="8" t="n">
        <v>9</v>
      </c>
      <c r="AZ308" s="8" t="n">
        <v>15</v>
      </c>
      <c r="BA308" s="8" t="n">
        <f aca="false">AY308+AZ308</f>
        <v>24</v>
      </c>
      <c r="BB308" s="8" t="n">
        <v>12.59</v>
      </c>
      <c r="BC308" s="8" t="n">
        <v>32.7985</v>
      </c>
      <c r="BD308" s="19" t="n">
        <v>192</v>
      </c>
      <c r="BE308" s="19" t="n">
        <v>9.21317462644814</v>
      </c>
      <c r="BF308" s="19" t="n">
        <f aca="false">AQ308+BD308</f>
        <v>425</v>
      </c>
      <c r="BG308" s="19" t="n">
        <f aca="false">IF(AL308&gt;0,BF308/AL308*60,0)</f>
        <v>20.6524556174679</v>
      </c>
      <c r="BH308" s="8" t="n">
        <v>398</v>
      </c>
      <c r="BI308" s="8" t="n">
        <v>463</v>
      </c>
      <c r="BJ308" s="8" t="n">
        <v>528</v>
      </c>
      <c r="BK308" s="12" t="n">
        <f aca="false">BH308/(BH308+BJ308)</f>
        <v>0.429805615550756</v>
      </c>
      <c r="BL308" s="8" t="n">
        <v>49</v>
      </c>
      <c r="BM308" s="8" t="n">
        <v>48</v>
      </c>
      <c r="BN308" s="8" t="n">
        <v>76</v>
      </c>
      <c r="BO308" s="8" t="n">
        <f aca="false">BM308-BN308</f>
        <v>-28</v>
      </c>
      <c r="BP308" s="8" t="n">
        <v>56</v>
      </c>
      <c r="BQ308" s="8" t="n">
        <v>25</v>
      </c>
      <c r="BR308" s="8" t="n">
        <v>29</v>
      </c>
      <c r="BS308" s="8" t="n">
        <v>62</v>
      </c>
      <c r="BT308" s="12" t="n">
        <f aca="false">BS308/(EA308+BS308)</f>
        <v>0.0626895854398382</v>
      </c>
      <c r="BU308" s="8" t="n">
        <v>483</v>
      </c>
      <c r="BV308" s="8" t="n">
        <v>558</v>
      </c>
      <c r="BW308" s="12" t="n">
        <f aca="false">IF(BU308+BV308&gt;0,BU308/(BU308+BV308),0)</f>
        <v>0.463976945244957</v>
      </c>
      <c r="BX308" s="8" t="n">
        <v>174</v>
      </c>
      <c r="BY308" s="8" t="n">
        <v>210</v>
      </c>
      <c r="BZ308" s="8" t="n">
        <v>188</v>
      </c>
      <c r="CA308" s="8" t="n">
        <v>196</v>
      </c>
      <c r="CB308" s="8" t="n">
        <v>121</v>
      </c>
      <c r="CC308" s="8" t="n">
        <v>152</v>
      </c>
      <c r="CD308" s="8" t="n">
        <v>137</v>
      </c>
      <c r="CE308" s="8" t="n">
        <v>156</v>
      </c>
      <c r="CF308" s="8" t="n">
        <v>161</v>
      </c>
      <c r="CG308" s="8" t="n">
        <v>201</v>
      </c>
      <c r="CH308" s="8" t="n">
        <v>277</v>
      </c>
      <c r="CI308" s="8" t="n">
        <v>337</v>
      </c>
      <c r="CJ308" s="8" t="n">
        <v>0</v>
      </c>
      <c r="CK308" s="8" t="n">
        <v>0</v>
      </c>
      <c r="CL308" s="8" t="n">
        <v>2</v>
      </c>
      <c r="CM308" s="8" t="n">
        <v>3</v>
      </c>
      <c r="CN308" s="8" t="n">
        <v>1</v>
      </c>
      <c r="CO308" s="8" t="n">
        <v>0</v>
      </c>
      <c r="CP308" s="8" t="n">
        <v>0</v>
      </c>
      <c r="CQ308" s="8" t="n">
        <v>0</v>
      </c>
      <c r="CR308" s="8" t="n">
        <v>0</v>
      </c>
      <c r="CS308" s="8" t="n">
        <v>1</v>
      </c>
      <c r="CT308" s="8" t="n">
        <v>2</v>
      </c>
      <c r="CU308" s="8" t="n">
        <v>1</v>
      </c>
      <c r="CV308" s="8" t="n">
        <v>0</v>
      </c>
      <c r="CW308" s="8" t="n">
        <v>12</v>
      </c>
      <c r="CX308" s="8" t="n">
        <v>1</v>
      </c>
      <c r="CY308" s="8" t="n">
        <v>5</v>
      </c>
      <c r="CZ308" s="8" t="n">
        <v>6</v>
      </c>
      <c r="DA308" s="8" t="n">
        <v>44</v>
      </c>
      <c r="DB308" s="8" t="n">
        <v>22</v>
      </c>
      <c r="DC308" s="8" t="n">
        <v>0</v>
      </c>
      <c r="DD308" s="8" t="n">
        <v>11</v>
      </c>
      <c r="DE308" s="8" t="n">
        <v>22</v>
      </c>
      <c r="DF308" s="8" t="n">
        <v>4</v>
      </c>
      <c r="DG308" s="8" t="n">
        <v>0</v>
      </c>
      <c r="DH308" s="8" t="n">
        <v>75</v>
      </c>
      <c r="DI308" s="8" t="n">
        <v>7</v>
      </c>
      <c r="DJ308" s="8" t="n">
        <v>16</v>
      </c>
      <c r="DK308" s="8" t="n">
        <v>8</v>
      </c>
      <c r="DL308" s="8" t="n">
        <v>8</v>
      </c>
      <c r="DM308" s="8" t="n">
        <v>0</v>
      </c>
      <c r="DN308" s="8" t="n">
        <v>16</v>
      </c>
      <c r="DO308" s="8" t="n">
        <v>16</v>
      </c>
      <c r="DP308" s="8" t="n">
        <v>0</v>
      </c>
      <c r="DQ308" s="8" t="n">
        <f aca="false">DJ308-DI308</f>
        <v>9</v>
      </c>
      <c r="DR308" s="19" t="n">
        <v>5.298</v>
      </c>
      <c r="DS308" s="8" t="n">
        <v>7</v>
      </c>
      <c r="DT308" s="8" t="n">
        <v>0</v>
      </c>
      <c r="DU308" s="8" t="n">
        <v>0</v>
      </c>
      <c r="DV308" s="8" t="n">
        <v>0</v>
      </c>
      <c r="DW308" s="8" t="n">
        <v>0</v>
      </c>
      <c r="DX308" s="8" t="n">
        <v>1041</v>
      </c>
      <c r="DY308" s="8" t="n">
        <v>1223</v>
      </c>
      <c r="DZ308" s="8" t="n">
        <v>791</v>
      </c>
      <c r="EA308" s="8" t="n">
        <v>927</v>
      </c>
      <c r="EB308" s="8" t="n">
        <v>556</v>
      </c>
      <c r="EC308" s="8" t="n">
        <v>681</v>
      </c>
      <c r="ED308" s="8" t="n">
        <v>49.87</v>
      </c>
      <c r="EE308" s="8" t="n">
        <v>63.56</v>
      </c>
      <c r="EF308" s="8" t="n">
        <v>50</v>
      </c>
      <c r="EG308" s="8" t="n">
        <v>62</v>
      </c>
      <c r="EH308" s="12" t="n">
        <f aca="false">EF308/EB308</f>
        <v>0.0899280575539568</v>
      </c>
      <c r="EI308" s="20" t="n">
        <f aca="false">1-EG308/EC308</f>
        <v>0.908957415565345</v>
      </c>
      <c r="EJ308" s="21" t="n">
        <f aca="false">EH308+EI308</f>
        <v>0.998885473119302</v>
      </c>
      <c r="EK308" s="8" t="n">
        <v>1046</v>
      </c>
      <c r="EL308" s="8" t="n">
        <v>1239</v>
      </c>
      <c r="EM308" s="8" t="n">
        <v>796</v>
      </c>
      <c r="EN308" s="8" t="n">
        <v>936</v>
      </c>
      <c r="EO308" s="8" t="n">
        <v>562</v>
      </c>
      <c r="EP308" s="8" t="n">
        <v>686</v>
      </c>
      <c r="EQ308" s="8" t="n">
        <v>50</v>
      </c>
      <c r="ER308" s="8" t="n">
        <v>63</v>
      </c>
      <c r="ES308" s="8" t="n">
        <v>488</v>
      </c>
      <c r="ET308" s="8" t="n">
        <v>594</v>
      </c>
      <c r="EU308" s="8" t="n">
        <v>175</v>
      </c>
      <c r="EV308" s="8" t="n">
        <v>222</v>
      </c>
      <c r="EW308" s="8" t="n">
        <v>31</v>
      </c>
      <c r="EX308" s="8" t="n">
        <v>29</v>
      </c>
      <c r="EY308" s="8" t="n">
        <v>73</v>
      </c>
      <c r="EZ308" s="8" t="n">
        <v>68</v>
      </c>
      <c r="FA308" s="8" t="n">
        <v>1.5</v>
      </c>
      <c r="FB308" s="8" t="n">
        <v>1.6</v>
      </c>
      <c r="FC308" s="8" t="n">
        <v>3.1</v>
      </c>
      <c r="FD308" s="19" t="n">
        <v>32.84</v>
      </c>
      <c r="FE308" s="18" t="n">
        <f aca="false">FD308/V308</f>
        <v>0.415696202531646</v>
      </c>
      <c r="FF308" s="8" t="n">
        <v>2.2862</v>
      </c>
      <c r="FG308" s="8" t="n">
        <v>0.36</v>
      </c>
      <c r="FH308" s="8" t="n">
        <v>0.13</v>
      </c>
      <c r="FI308" s="8" t="n">
        <v>0.49</v>
      </c>
      <c r="FJ308" s="8" t="n">
        <v>6</v>
      </c>
      <c r="FK308" s="8" t="n">
        <v>4</v>
      </c>
      <c r="FL308" s="8" t="n">
        <v>3</v>
      </c>
      <c r="FM308" s="8" t="n">
        <f aca="false">BL308+BS308+AH308+DT308</f>
        <v>125</v>
      </c>
      <c r="FN308" s="19" t="n">
        <f aca="false">IF(DS308&gt;0,(BL308+BR308)/DS308,0)</f>
        <v>11.1428571428571</v>
      </c>
      <c r="FO308" s="12" t="n">
        <v>0.0847326272</v>
      </c>
      <c r="FP308" s="19" t="n">
        <f aca="false">Z308-AH308/10</f>
        <v>31.6</v>
      </c>
      <c r="FQ308" s="19" t="n">
        <f aca="false">Z308+DR308/5</f>
        <v>34.0596</v>
      </c>
      <c r="FR308" s="19" t="n">
        <f aca="false">(DX308+DY308)/AL308*60</f>
        <v>110.016845924582</v>
      </c>
      <c r="FS308" s="8" t="n">
        <v>3</v>
      </c>
      <c r="FT308" s="17" t="s">
        <v>326</v>
      </c>
      <c r="FU308" s="8" t="n">
        <v>192</v>
      </c>
      <c r="FV308" s="17" t="s">
        <v>255</v>
      </c>
      <c r="FW308" s="17" t="s">
        <v>280</v>
      </c>
      <c r="FX308" s="23" t="n">
        <v>6000000</v>
      </c>
      <c r="FY308" s="23" t="n">
        <v>5250000</v>
      </c>
      <c r="FZ308" s="8" t="n">
        <v>764</v>
      </c>
      <c r="GA308" s="8" t="n">
        <v>152</v>
      </c>
      <c r="GB308" s="8" t="n">
        <v>271</v>
      </c>
      <c r="GC308" s="8" t="n">
        <v>423</v>
      </c>
      <c r="GD308" s="8" t="n">
        <v>-14</v>
      </c>
      <c r="GE308" s="8" t="n">
        <v>144</v>
      </c>
      <c r="GF308" s="8" t="n">
        <v>1453</v>
      </c>
      <c r="GG308" s="8" t="n">
        <v>12860</v>
      </c>
      <c r="GH308" s="8" t="n">
        <v>27.3</v>
      </c>
      <c r="GI308" s="8" t="n">
        <v>13.9</v>
      </c>
      <c r="GJ308" s="8" t="n">
        <v>41.2</v>
      </c>
      <c r="GK308" s="8" t="n">
        <f aca="false">Z308-AH308/10</f>
        <v>31.6</v>
      </c>
      <c r="GL308" s="22"/>
      <c r="GM308" s="22"/>
      <c r="GN308" s="22"/>
      <c r="GO308" s="22"/>
      <c r="GP308" s="22"/>
    </row>
    <row r="309" customFormat="false" ht="13.65" hidden="false" customHeight="true" outlineLevel="0" collapsed="false">
      <c r="A309" s="16" t="n">
        <v>33604</v>
      </c>
      <c r="B309" s="17" t="s">
        <v>340</v>
      </c>
      <c r="C309" s="17" t="s">
        <v>272</v>
      </c>
      <c r="D309" s="17" t="s">
        <v>262</v>
      </c>
      <c r="E309" s="17" t="s">
        <v>262</v>
      </c>
      <c r="F309" s="8" t="n">
        <v>73</v>
      </c>
      <c r="G309" s="8" t="n">
        <v>195</v>
      </c>
      <c r="H309" s="8" t="n">
        <v>2010</v>
      </c>
      <c r="I309" s="8" t="n">
        <v>5</v>
      </c>
      <c r="J309" s="8" t="n">
        <v>129</v>
      </c>
      <c r="K309" s="17" t="s">
        <v>273</v>
      </c>
      <c r="L309" s="8" t="n">
        <v>2013</v>
      </c>
      <c r="M309" s="8" t="n">
        <v>26</v>
      </c>
      <c r="N309" s="8" t="n">
        <v>5</v>
      </c>
      <c r="O309" s="8" t="n">
        <v>8475878</v>
      </c>
      <c r="P309" s="17" t="s">
        <v>1662</v>
      </c>
      <c r="Q309" s="17" t="s">
        <v>1663</v>
      </c>
      <c r="R309" s="17" t="s">
        <v>700</v>
      </c>
      <c r="S309" s="17" t="s">
        <v>1664</v>
      </c>
      <c r="T309" s="17" t="s">
        <v>313</v>
      </c>
      <c r="U309" s="17" t="s">
        <v>1665</v>
      </c>
      <c r="V309" s="8" t="n">
        <v>16</v>
      </c>
      <c r="W309" s="8" t="n">
        <v>0</v>
      </c>
      <c r="X309" s="8" t="n">
        <v>1</v>
      </c>
      <c r="Y309" s="8" t="n">
        <v>1</v>
      </c>
      <c r="Z309" s="8" t="n">
        <v>1</v>
      </c>
      <c r="AA309" s="8" t="n">
        <v>0</v>
      </c>
      <c r="AB309" s="8" t="n">
        <v>0</v>
      </c>
      <c r="AC309" s="18" t="n">
        <f aca="false">Z309/V309</f>
        <v>0.0625</v>
      </c>
      <c r="AD309" s="19" t="n">
        <f aca="false">IF(FZ309&gt;V309,Z309-V309*(GC309-Z309)/(FZ309-V309),0)</f>
        <v>-0.35593220338983</v>
      </c>
      <c r="AE309" s="19" t="n">
        <v>0.29</v>
      </c>
      <c r="AF309" s="8" t="n">
        <v>0</v>
      </c>
      <c r="AG309" s="8" t="n">
        <v>-1.8</v>
      </c>
      <c r="AH309" s="8" t="n">
        <v>2</v>
      </c>
      <c r="AI309" s="8" t="n">
        <v>208</v>
      </c>
      <c r="AJ309" s="8" t="n">
        <v>8621</v>
      </c>
      <c r="AK309" s="19" t="n">
        <v>143.68333333333</v>
      </c>
      <c r="AL309" s="8" t="n">
        <v>143.68</v>
      </c>
      <c r="AM309" s="8" t="n">
        <v>144</v>
      </c>
      <c r="AN309" s="18" t="n">
        <f aca="false">AJ309/60/V309</f>
        <v>8.98020833333333</v>
      </c>
      <c r="AO309" s="8" t="n">
        <v>15.29</v>
      </c>
      <c r="AP309" s="12" t="n">
        <f aca="false">IF(EF309&gt;0,Z309/EF309,0)</f>
        <v>0.333333333333333</v>
      </c>
      <c r="AQ309" s="8" t="n">
        <v>22</v>
      </c>
      <c r="AR309" s="8" t="n">
        <v>22</v>
      </c>
      <c r="AS309" s="8" t="n">
        <v>22</v>
      </c>
      <c r="AT309" s="8" t="n">
        <v>16</v>
      </c>
      <c r="AU309" s="8" t="n">
        <v>16</v>
      </c>
      <c r="AV309" s="8" t="n">
        <v>12</v>
      </c>
      <c r="AW309" s="8" t="n">
        <v>9</v>
      </c>
      <c r="AX309" s="8" t="n">
        <v>4</v>
      </c>
      <c r="AY309" s="8" t="n">
        <v>0</v>
      </c>
      <c r="AZ309" s="8" t="n">
        <v>1</v>
      </c>
      <c r="BA309" s="8" t="n">
        <f aca="false">AY309+AZ309</f>
        <v>1</v>
      </c>
      <c r="BB309" s="8" t="n">
        <v>0.57</v>
      </c>
      <c r="BC309" s="8" t="n">
        <v>34.9167</v>
      </c>
      <c r="BD309" s="19" t="n">
        <v>1</v>
      </c>
      <c r="BE309" s="19" t="n">
        <v>0.4175849669412</v>
      </c>
      <c r="BF309" s="19" t="n">
        <f aca="false">AQ309+BD309</f>
        <v>23</v>
      </c>
      <c r="BG309" s="19" t="n">
        <f aca="false">IF(AL309&gt;0,BF309/AL309*60,0)</f>
        <v>9.60467706013363</v>
      </c>
      <c r="BH309" s="8" t="n">
        <v>36</v>
      </c>
      <c r="BI309" s="8" t="n">
        <v>42</v>
      </c>
      <c r="BJ309" s="8" t="n">
        <v>46</v>
      </c>
      <c r="BK309" s="12" t="n">
        <f aca="false">BH309/(BH309+BJ309)</f>
        <v>0.439024390243902</v>
      </c>
      <c r="BL309" s="8" t="n">
        <v>35</v>
      </c>
      <c r="BM309" s="8" t="n">
        <v>35</v>
      </c>
      <c r="BN309" s="8" t="n">
        <v>15</v>
      </c>
      <c r="BO309" s="8" t="n">
        <f aca="false">BM309-BN309</f>
        <v>20</v>
      </c>
      <c r="BP309" s="8" t="n">
        <v>4</v>
      </c>
      <c r="BQ309" s="8" t="n">
        <v>5</v>
      </c>
      <c r="BR309" s="8" t="n">
        <v>2</v>
      </c>
      <c r="BS309" s="8" t="n">
        <v>0</v>
      </c>
      <c r="BT309" s="12" t="n">
        <f aca="false">BS309/(EA309+BS309)</f>
        <v>0</v>
      </c>
      <c r="BU309" s="8" t="n">
        <v>28</v>
      </c>
      <c r="BV309" s="8" t="n">
        <v>44</v>
      </c>
      <c r="BW309" s="12" t="n">
        <f aca="false">IF(BU309+BV309&gt;0,BU309/(BU309+BV309),0)</f>
        <v>0.388888888888889</v>
      </c>
      <c r="BX309" s="8" t="n">
        <v>8</v>
      </c>
      <c r="BY309" s="8" t="n">
        <v>19</v>
      </c>
      <c r="BZ309" s="8" t="n">
        <v>13</v>
      </c>
      <c r="CA309" s="8" t="n">
        <v>15</v>
      </c>
      <c r="CB309" s="8" t="n">
        <v>7</v>
      </c>
      <c r="CC309" s="8" t="n">
        <v>10</v>
      </c>
      <c r="CD309" s="8" t="n">
        <v>6</v>
      </c>
      <c r="CE309" s="8" t="n">
        <v>14</v>
      </c>
      <c r="CF309" s="8" t="n">
        <v>11</v>
      </c>
      <c r="CG309" s="8" t="n">
        <v>17</v>
      </c>
      <c r="CH309" s="8" t="n">
        <v>18</v>
      </c>
      <c r="CI309" s="8" t="n">
        <v>26</v>
      </c>
      <c r="CJ309" s="8" t="n">
        <v>0</v>
      </c>
      <c r="CK309" s="8" t="n">
        <v>0</v>
      </c>
      <c r="CL309" s="8" t="n">
        <v>0</v>
      </c>
      <c r="CM309" s="8" t="n">
        <v>0</v>
      </c>
      <c r="CN309" s="8" t="n">
        <v>0</v>
      </c>
      <c r="CO309" s="8" t="n">
        <v>0</v>
      </c>
      <c r="CP309" s="8" t="n">
        <v>0</v>
      </c>
      <c r="CQ309" s="8" t="n">
        <v>0</v>
      </c>
      <c r="CR309" s="8" t="n">
        <v>0</v>
      </c>
      <c r="CS309" s="8" t="n">
        <v>0</v>
      </c>
      <c r="CT309" s="8" t="n">
        <v>0</v>
      </c>
      <c r="CU309" s="8" t="n">
        <v>0</v>
      </c>
      <c r="CV309" s="8" t="n">
        <v>0</v>
      </c>
      <c r="CW309" s="8" t="n">
        <v>0</v>
      </c>
      <c r="CX309" s="8" t="n">
        <v>0</v>
      </c>
      <c r="CY309" s="8" t="n">
        <v>0</v>
      </c>
      <c r="CZ309" s="8" t="n">
        <v>0</v>
      </c>
      <c r="DA309" s="8" t="n">
        <v>4</v>
      </c>
      <c r="DB309" s="8" t="n">
        <v>1</v>
      </c>
      <c r="DC309" s="8" t="n">
        <v>1</v>
      </c>
      <c r="DD309" s="8" t="n">
        <v>2</v>
      </c>
      <c r="DE309" s="8" t="n">
        <v>0</v>
      </c>
      <c r="DF309" s="8" t="n">
        <v>0</v>
      </c>
      <c r="DG309" s="8" t="n">
        <v>0</v>
      </c>
      <c r="DH309" s="8" t="n">
        <v>8</v>
      </c>
      <c r="DI309" s="8" t="n">
        <v>1</v>
      </c>
      <c r="DJ309" s="8" t="n">
        <v>1</v>
      </c>
      <c r="DK309" s="8" t="n">
        <v>1</v>
      </c>
      <c r="DL309" s="8" t="n">
        <v>1</v>
      </c>
      <c r="DM309" s="8" t="n">
        <v>0</v>
      </c>
      <c r="DN309" s="8" t="n">
        <v>1</v>
      </c>
      <c r="DO309" s="8" t="n">
        <v>1</v>
      </c>
      <c r="DP309" s="8" t="n">
        <v>0</v>
      </c>
      <c r="DQ309" s="8" t="n">
        <f aca="false">DJ309-DI309</f>
        <v>0</v>
      </c>
      <c r="DR309" s="19" t="n">
        <v>-0.172</v>
      </c>
      <c r="DS309" s="8" t="n">
        <v>1</v>
      </c>
      <c r="DT309" s="8" t="n">
        <v>0</v>
      </c>
      <c r="DU309" s="8" t="n">
        <v>0</v>
      </c>
      <c r="DV309" s="8" t="n">
        <v>0</v>
      </c>
      <c r="DW309" s="8" t="n">
        <v>0</v>
      </c>
      <c r="DX309" s="8" t="n">
        <v>126</v>
      </c>
      <c r="DY309" s="8" t="n">
        <v>139</v>
      </c>
      <c r="DZ309" s="8" t="n">
        <v>95</v>
      </c>
      <c r="EA309" s="8" t="n">
        <v>106</v>
      </c>
      <c r="EB309" s="8" t="n">
        <v>66</v>
      </c>
      <c r="EC309" s="8" t="n">
        <v>77</v>
      </c>
      <c r="ED309" s="8" t="n">
        <v>3.49</v>
      </c>
      <c r="EE309" s="8" t="n">
        <v>5.94</v>
      </c>
      <c r="EF309" s="8" t="n">
        <v>3</v>
      </c>
      <c r="EG309" s="8" t="n">
        <v>4</v>
      </c>
      <c r="EH309" s="12" t="n">
        <f aca="false">EF309/EB309</f>
        <v>0.0454545454545455</v>
      </c>
      <c r="EI309" s="20" t="n">
        <f aca="false">1-EG309/EC309</f>
        <v>0.948051948051948</v>
      </c>
      <c r="EJ309" s="21" t="n">
        <f aca="false">EH309+EI309</f>
        <v>0.993506493506493</v>
      </c>
      <c r="EK309" s="8" t="n">
        <v>126</v>
      </c>
      <c r="EL309" s="8" t="n">
        <v>138</v>
      </c>
      <c r="EM309" s="8" t="n">
        <v>95</v>
      </c>
      <c r="EN309" s="8" t="n">
        <v>105</v>
      </c>
      <c r="EO309" s="8" t="n">
        <v>66</v>
      </c>
      <c r="EP309" s="8" t="n">
        <v>76</v>
      </c>
      <c r="EQ309" s="8" t="n">
        <v>3</v>
      </c>
      <c r="ER309" s="8" t="n">
        <v>4</v>
      </c>
      <c r="ES309" s="8" t="n">
        <v>55</v>
      </c>
      <c r="ET309" s="8" t="n">
        <v>59</v>
      </c>
      <c r="EU309" s="8" t="n">
        <v>18</v>
      </c>
      <c r="EV309" s="8" t="n">
        <v>24</v>
      </c>
      <c r="EW309" s="8" t="n">
        <v>0</v>
      </c>
      <c r="EX309" s="8" t="n">
        <v>3</v>
      </c>
      <c r="EY309" s="8" t="n">
        <v>8</v>
      </c>
      <c r="EZ309" s="8" t="n">
        <v>15</v>
      </c>
      <c r="FA309" s="8" t="n">
        <v>-0.3</v>
      </c>
      <c r="FB309" s="8" t="n">
        <v>0.2</v>
      </c>
      <c r="FC309" s="8" t="n">
        <v>-0.1</v>
      </c>
      <c r="FD309" s="19" t="n">
        <v>0.89</v>
      </c>
      <c r="FE309" s="18" t="n">
        <f aca="false">FD309/V309</f>
        <v>0.055625</v>
      </c>
      <c r="FF309" s="8" t="n">
        <v>0.0221</v>
      </c>
      <c r="FG309" s="8" t="n">
        <v>-0.13</v>
      </c>
      <c r="FH309" s="8" t="n">
        <v>0</v>
      </c>
      <c r="FI309" s="8" t="n">
        <v>-0.14</v>
      </c>
      <c r="FJ309" s="22"/>
      <c r="FK309" s="22"/>
      <c r="FL309" s="22"/>
      <c r="FM309" s="8" t="n">
        <f aca="false">BL309+BS309+AH309+DT309</f>
        <v>37</v>
      </c>
      <c r="FN309" s="19" t="n">
        <f aca="false">IF(DS309&gt;0,(BL309+BR309)/DS309,0)</f>
        <v>37</v>
      </c>
      <c r="FO309" s="12" t="n">
        <v>0</v>
      </c>
      <c r="FP309" s="19" t="n">
        <f aca="false">Z309-AH309/10</f>
        <v>0.8</v>
      </c>
      <c r="FQ309" s="19" t="n">
        <f aca="false">Z309+DR309/5</f>
        <v>0.9656</v>
      </c>
      <c r="FR309" s="19" t="n">
        <f aca="false">(DX309+DY309)/AL309*60</f>
        <v>110.662583518931</v>
      </c>
      <c r="FS309" s="22"/>
      <c r="FT309" s="22"/>
      <c r="FU309" s="22"/>
      <c r="FV309" s="22"/>
      <c r="FW309" s="17" t="s">
        <v>270</v>
      </c>
      <c r="FX309" s="23" t="n">
        <v>650000</v>
      </c>
      <c r="FY309" s="23" t="n">
        <v>612500</v>
      </c>
      <c r="FZ309" s="8" t="n">
        <v>75</v>
      </c>
      <c r="GA309" s="8" t="n">
        <v>4</v>
      </c>
      <c r="GB309" s="8" t="n">
        <v>2</v>
      </c>
      <c r="GC309" s="8" t="n">
        <v>6</v>
      </c>
      <c r="GD309" s="8" t="n">
        <v>-9</v>
      </c>
      <c r="GE309" s="8" t="n">
        <v>12</v>
      </c>
      <c r="GF309" s="8" t="n">
        <v>73</v>
      </c>
      <c r="GG309" s="8" t="n">
        <v>699</v>
      </c>
      <c r="GH309" s="8" t="n">
        <v>-0.9</v>
      </c>
      <c r="GI309" s="8" t="n">
        <v>0.4</v>
      </c>
      <c r="GJ309" s="8" t="n">
        <v>-0.4</v>
      </c>
      <c r="GK309" s="8" t="n">
        <f aca="false">Z309-AH309/10</f>
        <v>0.8</v>
      </c>
      <c r="GL309" s="22"/>
      <c r="GM309" s="22"/>
      <c r="GN309" s="22"/>
      <c r="GO309" s="22"/>
      <c r="GP309" s="22"/>
    </row>
    <row r="310" customFormat="false" ht="13.65" hidden="false" customHeight="true" outlineLevel="0" collapsed="false">
      <c r="A310" s="16" t="n">
        <v>34090</v>
      </c>
      <c r="B310" s="17" t="s">
        <v>1666</v>
      </c>
      <c r="C310" s="17" t="s">
        <v>261</v>
      </c>
      <c r="D310" s="17" t="s">
        <v>262</v>
      </c>
      <c r="E310" s="17" t="s">
        <v>262</v>
      </c>
      <c r="F310" s="8" t="n">
        <v>72</v>
      </c>
      <c r="G310" s="8" t="n">
        <v>179</v>
      </c>
      <c r="H310" s="22"/>
      <c r="I310" s="22"/>
      <c r="J310" s="22"/>
      <c r="K310" s="17" t="s">
        <v>273</v>
      </c>
      <c r="L310" s="8" t="n">
        <v>2016</v>
      </c>
      <c r="M310" s="8" t="n">
        <v>24</v>
      </c>
      <c r="N310" s="8" t="n">
        <v>2</v>
      </c>
      <c r="O310" s="8" t="n">
        <v>8477919</v>
      </c>
      <c r="P310" s="17" t="s">
        <v>1667</v>
      </c>
      <c r="Q310" s="17" t="s">
        <v>1668</v>
      </c>
      <c r="R310" s="17" t="s">
        <v>1669</v>
      </c>
      <c r="S310" s="17" t="s">
        <v>1670</v>
      </c>
      <c r="T310" s="17" t="s">
        <v>313</v>
      </c>
      <c r="U310" s="17" t="s">
        <v>488</v>
      </c>
      <c r="V310" s="8" t="n">
        <v>20</v>
      </c>
      <c r="W310" s="8" t="n">
        <v>0</v>
      </c>
      <c r="X310" s="8" t="n">
        <v>3</v>
      </c>
      <c r="Y310" s="8" t="n">
        <v>0</v>
      </c>
      <c r="Z310" s="8" t="n">
        <v>3</v>
      </c>
      <c r="AA310" s="8" t="n">
        <v>24</v>
      </c>
      <c r="AB310" s="8" t="n">
        <v>61</v>
      </c>
      <c r="AC310" s="18" t="n">
        <f aca="false">Z310/V310</f>
        <v>0.15</v>
      </c>
      <c r="AD310" s="19" t="n">
        <f aca="false">IF(FZ310&gt;V310,Z310-V310*(GC310-Z310)/(FZ310-V310),0)</f>
        <v>0.777777777777778</v>
      </c>
      <c r="AE310" s="19" t="n">
        <v>0.919</v>
      </c>
      <c r="AF310" s="8" t="n">
        <v>0</v>
      </c>
      <c r="AG310" s="8" t="n">
        <v>-2.7</v>
      </c>
      <c r="AH310" s="8" t="n">
        <v>2</v>
      </c>
      <c r="AI310" s="8" t="n">
        <v>274</v>
      </c>
      <c r="AJ310" s="8" t="n">
        <v>10993</v>
      </c>
      <c r="AK310" s="19" t="n">
        <v>183.21666666667</v>
      </c>
      <c r="AL310" s="8" t="n">
        <v>183.22</v>
      </c>
      <c r="AM310" s="8" t="n">
        <v>183</v>
      </c>
      <c r="AN310" s="18" t="n">
        <f aca="false">AJ310/60/V310</f>
        <v>9.16083333333333</v>
      </c>
      <c r="AO310" s="8" t="n">
        <v>15.43</v>
      </c>
      <c r="AP310" s="12" t="n">
        <f aca="false">IF(EF310&gt;0,Z310/EF310,0)</f>
        <v>0.428571428571429</v>
      </c>
      <c r="AQ310" s="8" t="n">
        <v>32</v>
      </c>
      <c r="AR310" s="8" t="n">
        <v>32</v>
      </c>
      <c r="AS310" s="8" t="n">
        <v>32</v>
      </c>
      <c r="AT310" s="8" t="n">
        <v>23</v>
      </c>
      <c r="AU310" s="8" t="n">
        <v>23</v>
      </c>
      <c r="AV310" s="8" t="n">
        <v>14</v>
      </c>
      <c r="AW310" s="8" t="n">
        <v>13</v>
      </c>
      <c r="AX310" s="8" t="n">
        <v>7</v>
      </c>
      <c r="AY310" s="8" t="n">
        <v>0</v>
      </c>
      <c r="AZ310" s="8" t="n">
        <v>1</v>
      </c>
      <c r="BA310" s="8" t="n">
        <f aca="false">AY310+AZ310</f>
        <v>1</v>
      </c>
      <c r="BB310" s="8" t="n">
        <v>1.02</v>
      </c>
      <c r="BC310" s="8" t="n">
        <v>26</v>
      </c>
      <c r="BD310" s="19" t="n">
        <v>0</v>
      </c>
      <c r="BE310" s="19" t="n">
        <v>0</v>
      </c>
      <c r="BF310" s="19" t="n">
        <f aca="false">AQ310+BD310</f>
        <v>32</v>
      </c>
      <c r="BG310" s="19" t="n">
        <f aca="false">IF(AL310&gt;0,BF310/AL310*60,0)</f>
        <v>10.4792053269294</v>
      </c>
      <c r="BH310" s="8" t="n">
        <v>49</v>
      </c>
      <c r="BI310" s="8" t="n">
        <v>60</v>
      </c>
      <c r="BJ310" s="8" t="n">
        <v>69</v>
      </c>
      <c r="BK310" s="12" t="n">
        <f aca="false">BH310/(BH310+BJ310)</f>
        <v>0.415254237288136</v>
      </c>
      <c r="BL310" s="8" t="n">
        <v>8</v>
      </c>
      <c r="BM310" s="8" t="n">
        <v>8</v>
      </c>
      <c r="BN310" s="8" t="n">
        <v>17</v>
      </c>
      <c r="BO310" s="8" t="n">
        <f aca="false">BM310-BN310</f>
        <v>-9</v>
      </c>
      <c r="BP310" s="8" t="n">
        <v>9</v>
      </c>
      <c r="BQ310" s="8" t="n">
        <v>2</v>
      </c>
      <c r="BR310" s="8" t="n">
        <v>5</v>
      </c>
      <c r="BS310" s="8" t="n">
        <v>8</v>
      </c>
      <c r="BT310" s="12" t="n">
        <f aca="false">BS310/(EA310+BS310)</f>
        <v>0.0540540540540541</v>
      </c>
      <c r="BU310" s="8" t="n">
        <v>69</v>
      </c>
      <c r="BV310" s="8" t="n">
        <v>70</v>
      </c>
      <c r="BW310" s="12" t="n">
        <f aca="false">IF(BU310+BV310&gt;0,BU310/(BU310+BV310),0)</f>
        <v>0.496402877697842</v>
      </c>
      <c r="BX310" s="8" t="n">
        <v>21</v>
      </c>
      <c r="BY310" s="8" t="n">
        <v>17</v>
      </c>
      <c r="BZ310" s="8" t="n">
        <v>28</v>
      </c>
      <c r="CA310" s="8" t="n">
        <v>28</v>
      </c>
      <c r="CB310" s="8" t="n">
        <v>20</v>
      </c>
      <c r="CC310" s="8" t="n">
        <v>25</v>
      </c>
      <c r="CD310" s="8" t="n">
        <v>21</v>
      </c>
      <c r="CE310" s="8" t="n">
        <v>28</v>
      </c>
      <c r="CF310" s="8" t="n">
        <v>19</v>
      </c>
      <c r="CG310" s="8" t="n">
        <v>15</v>
      </c>
      <c r="CH310" s="8" t="n">
        <v>49</v>
      </c>
      <c r="CI310" s="8" t="n">
        <v>41</v>
      </c>
      <c r="CJ310" s="8" t="n">
        <v>0</v>
      </c>
      <c r="CK310" s="8" t="n">
        <v>0</v>
      </c>
      <c r="CL310" s="8" t="n">
        <v>0</v>
      </c>
      <c r="CM310" s="8" t="n">
        <v>0</v>
      </c>
      <c r="CN310" s="8" t="n">
        <v>0</v>
      </c>
      <c r="CO310" s="8" t="n">
        <v>0</v>
      </c>
      <c r="CP310" s="8" t="n">
        <v>0</v>
      </c>
      <c r="CQ310" s="8" t="n">
        <v>0</v>
      </c>
      <c r="CR310" s="8" t="n">
        <v>0</v>
      </c>
      <c r="CS310" s="8" t="n">
        <v>0</v>
      </c>
      <c r="CT310" s="8" t="n">
        <v>0</v>
      </c>
      <c r="CU310" s="8" t="n">
        <v>0</v>
      </c>
      <c r="CV310" s="8" t="n">
        <v>0</v>
      </c>
      <c r="CW310" s="8" t="n">
        <v>0</v>
      </c>
      <c r="CX310" s="8" t="n">
        <v>0</v>
      </c>
      <c r="CY310" s="8" t="n">
        <v>2</v>
      </c>
      <c r="CZ310" s="8" t="n">
        <v>1</v>
      </c>
      <c r="DA310" s="8" t="n">
        <v>6</v>
      </c>
      <c r="DB310" s="8" t="n">
        <v>4</v>
      </c>
      <c r="DC310" s="8" t="n">
        <v>0</v>
      </c>
      <c r="DD310" s="8" t="n">
        <v>0</v>
      </c>
      <c r="DE310" s="8" t="n">
        <v>1</v>
      </c>
      <c r="DF310" s="8" t="n">
        <v>2</v>
      </c>
      <c r="DG310" s="8" t="n">
        <v>0</v>
      </c>
      <c r="DH310" s="8" t="n">
        <v>7</v>
      </c>
      <c r="DI310" s="8" t="n">
        <v>1</v>
      </c>
      <c r="DJ310" s="8" t="n">
        <v>4</v>
      </c>
      <c r="DK310" s="8" t="n">
        <v>1</v>
      </c>
      <c r="DL310" s="8" t="n">
        <v>1</v>
      </c>
      <c r="DM310" s="8" t="n">
        <v>0</v>
      </c>
      <c r="DN310" s="8" t="n">
        <v>3</v>
      </c>
      <c r="DO310" s="8" t="n">
        <v>3</v>
      </c>
      <c r="DP310" s="8" t="n">
        <v>0</v>
      </c>
      <c r="DQ310" s="8" t="n">
        <f aca="false">DJ310-DI310</f>
        <v>3</v>
      </c>
      <c r="DR310" s="19" t="n">
        <v>1.797</v>
      </c>
      <c r="DS310" s="8" t="n">
        <v>1</v>
      </c>
      <c r="DT310" s="8" t="n">
        <v>0</v>
      </c>
      <c r="DU310" s="8" t="n">
        <v>0</v>
      </c>
      <c r="DV310" s="8" t="n">
        <v>0</v>
      </c>
      <c r="DW310" s="8" t="n">
        <v>0</v>
      </c>
      <c r="DX310" s="8" t="n">
        <v>155</v>
      </c>
      <c r="DY310" s="8" t="n">
        <v>183</v>
      </c>
      <c r="DZ310" s="8" t="n">
        <v>108</v>
      </c>
      <c r="EA310" s="8" t="n">
        <v>140</v>
      </c>
      <c r="EB310" s="8" t="n">
        <v>77</v>
      </c>
      <c r="EC310" s="8" t="n">
        <v>106</v>
      </c>
      <c r="ED310" s="8" t="n">
        <v>5.1</v>
      </c>
      <c r="EE310" s="8" t="n">
        <v>8.98</v>
      </c>
      <c r="EF310" s="8" t="n">
        <v>7</v>
      </c>
      <c r="EG310" s="8" t="n">
        <v>7</v>
      </c>
      <c r="EH310" s="12" t="n">
        <f aca="false">EF310/EB310</f>
        <v>0.0909090909090909</v>
      </c>
      <c r="EI310" s="20" t="n">
        <f aca="false">1-EG310/EC310</f>
        <v>0.933962264150943</v>
      </c>
      <c r="EJ310" s="21" t="n">
        <f aca="false">EH310+EI310</f>
        <v>1.02487135506003</v>
      </c>
      <c r="EK310" s="8" t="n">
        <v>156</v>
      </c>
      <c r="EL310" s="8" t="n">
        <v>183</v>
      </c>
      <c r="EM310" s="8" t="n">
        <v>109</v>
      </c>
      <c r="EN310" s="8" t="n">
        <v>140</v>
      </c>
      <c r="EO310" s="8" t="n">
        <v>78</v>
      </c>
      <c r="EP310" s="8" t="n">
        <v>106</v>
      </c>
      <c r="EQ310" s="8" t="n">
        <v>7</v>
      </c>
      <c r="ER310" s="8" t="n">
        <v>7</v>
      </c>
      <c r="ES310" s="8" t="n">
        <v>52</v>
      </c>
      <c r="ET310" s="8" t="n">
        <v>94</v>
      </c>
      <c r="EU310" s="8" t="n">
        <v>24</v>
      </c>
      <c r="EV310" s="8" t="n">
        <v>42</v>
      </c>
      <c r="EW310" s="8" t="n">
        <v>4</v>
      </c>
      <c r="EX310" s="8" t="n">
        <v>5</v>
      </c>
      <c r="EY310" s="8" t="n">
        <v>12</v>
      </c>
      <c r="EZ310" s="8" t="n">
        <v>16</v>
      </c>
      <c r="FA310" s="8" t="n">
        <v>-0.2</v>
      </c>
      <c r="FB310" s="8" t="n">
        <v>0.2</v>
      </c>
      <c r="FC310" s="8" t="n">
        <v>0</v>
      </c>
      <c r="FD310" s="19" t="n">
        <v>2.49</v>
      </c>
      <c r="FE310" s="18" t="n">
        <f aca="false">FD310/V310</f>
        <v>0.1245</v>
      </c>
      <c r="FF310" s="8" t="n">
        <v>0.0339</v>
      </c>
      <c r="FG310" s="8" t="n">
        <v>-0.08</v>
      </c>
      <c r="FH310" s="8" t="n">
        <v>-0.05</v>
      </c>
      <c r="FI310" s="8" t="n">
        <v>-0.13</v>
      </c>
      <c r="FJ310" s="22"/>
      <c r="FK310" s="22"/>
      <c r="FL310" s="22"/>
      <c r="FM310" s="8" t="n">
        <f aca="false">BL310+BS310+AH310+DT310</f>
        <v>18</v>
      </c>
      <c r="FN310" s="19" t="n">
        <f aca="false">IF(DS310&gt;0,(BL310+BR310)/DS310,0)</f>
        <v>13</v>
      </c>
      <c r="FO310" s="12" t="n">
        <v>0</v>
      </c>
      <c r="FP310" s="19" t="n">
        <f aca="false">Z310-AH310/10</f>
        <v>2.8</v>
      </c>
      <c r="FQ310" s="19" t="n">
        <f aca="false">Z310+DR310/5</f>
        <v>3.3594</v>
      </c>
      <c r="FR310" s="19" t="n">
        <f aca="false">(DX310+DY310)/AL310*60</f>
        <v>110.686606265692</v>
      </c>
      <c r="FS310" s="22"/>
      <c r="FT310" s="22"/>
      <c r="FU310" s="22"/>
      <c r="FV310" s="22"/>
      <c r="FW310" s="17" t="s">
        <v>280</v>
      </c>
      <c r="FX310" s="23" t="n">
        <v>650000</v>
      </c>
      <c r="FY310" s="23" t="n">
        <v>666666</v>
      </c>
      <c r="FZ310" s="8" t="n">
        <v>29</v>
      </c>
      <c r="GA310" s="8" t="n">
        <v>0</v>
      </c>
      <c r="GB310" s="8" t="n">
        <v>4</v>
      </c>
      <c r="GC310" s="8" t="n">
        <v>4</v>
      </c>
      <c r="GD310" s="8" t="n">
        <v>1</v>
      </c>
      <c r="GE310" s="8" t="n">
        <v>2</v>
      </c>
      <c r="GF310" s="8" t="n">
        <v>22</v>
      </c>
      <c r="GG310" s="8" t="n">
        <v>261</v>
      </c>
      <c r="GH310" s="8" t="n">
        <v>-0.3</v>
      </c>
      <c r="GI310" s="8" t="n">
        <v>0.3</v>
      </c>
      <c r="GJ310" s="8" t="n">
        <v>0</v>
      </c>
      <c r="GK310" s="8" t="n">
        <f aca="false">Z310-AH310/10</f>
        <v>2.8</v>
      </c>
      <c r="GL310" s="22"/>
      <c r="GM310" s="22"/>
      <c r="GN310" s="22"/>
      <c r="GO310" s="22"/>
      <c r="GP310" s="22"/>
    </row>
    <row r="311" customFormat="false" ht="13.65" hidden="false" customHeight="true" outlineLevel="0" collapsed="false">
      <c r="A311" s="16" t="n">
        <v>34815</v>
      </c>
      <c r="B311" s="17" t="s">
        <v>1671</v>
      </c>
      <c r="C311" s="17" t="s">
        <v>261</v>
      </c>
      <c r="D311" s="17" t="s">
        <v>262</v>
      </c>
      <c r="E311" s="17" t="s">
        <v>262</v>
      </c>
      <c r="F311" s="8" t="n">
        <v>77</v>
      </c>
      <c r="G311" s="8" t="n">
        <v>232</v>
      </c>
      <c r="H311" s="8" t="n">
        <v>2013</v>
      </c>
      <c r="I311" s="8" t="n">
        <v>1</v>
      </c>
      <c r="J311" s="8" t="n">
        <v>21</v>
      </c>
      <c r="K311" s="17" t="s">
        <v>263</v>
      </c>
      <c r="L311" s="8" t="n">
        <v>2015</v>
      </c>
      <c r="M311" s="8" t="n">
        <v>22</v>
      </c>
      <c r="N311" s="8" t="n">
        <v>3</v>
      </c>
      <c r="O311" s="8" t="n">
        <v>8477512</v>
      </c>
      <c r="P311" s="17" t="s">
        <v>1672</v>
      </c>
      <c r="Q311" s="17" t="s">
        <v>1673</v>
      </c>
      <c r="R311" s="17" t="s">
        <v>1674</v>
      </c>
      <c r="S311" s="17" t="s">
        <v>1675</v>
      </c>
      <c r="T311" s="17" t="s">
        <v>313</v>
      </c>
      <c r="U311" s="17" t="s">
        <v>514</v>
      </c>
      <c r="V311" s="8" t="n">
        <v>9</v>
      </c>
      <c r="W311" s="8" t="n">
        <v>1</v>
      </c>
      <c r="X311" s="8" t="n">
        <v>0</v>
      </c>
      <c r="Y311" s="8" t="n">
        <v>0</v>
      </c>
      <c r="Z311" s="8" t="n">
        <v>1</v>
      </c>
      <c r="AA311" s="8" t="n">
        <v>27</v>
      </c>
      <c r="AB311" s="8" t="n">
        <v>68</v>
      </c>
      <c r="AC311" s="18" t="n">
        <f aca="false">Z311/V311</f>
        <v>0.111111111111111</v>
      </c>
      <c r="AD311" s="19" t="n">
        <f aca="false">IF(FZ311&gt;V311,Z311-V311*(GC311-Z311)/(FZ311-V311),0)</f>
        <v>-0.285714285714286</v>
      </c>
      <c r="AE311" s="19" t="n">
        <v>0.5</v>
      </c>
      <c r="AF311" s="8" t="n">
        <v>-4</v>
      </c>
      <c r="AG311" s="8" t="n">
        <v>-1.7</v>
      </c>
      <c r="AH311" s="8" t="n">
        <v>0</v>
      </c>
      <c r="AI311" s="8" t="n">
        <v>123</v>
      </c>
      <c r="AJ311" s="8" t="n">
        <v>4721</v>
      </c>
      <c r="AK311" s="19" t="n">
        <v>78.683333333333</v>
      </c>
      <c r="AL311" s="8" t="n">
        <v>78.68</v>
      </c>
      <c r="AM311" s="8" t="n">
        <v>79</v>
      </c>
      <c r="AN311" s="18" t="n">
        <f aca="false">AJ311/60/V311</f>
        <v>8.74259259259259</v>
      </c>
      <c r="AO311" s="8" t="n">
        <v>14.76</v>
      </c>
      <c r="AP311" s="12" t="n">
        <f aca="false">IF(EF311&gt;0,Z311/EF311,0)</f>
        <v>0.5</v>
      </c>
      <c r="AQ311" s="8" t="n">
        <v>16</v>
      </c>
      <c r="AR311" s="8" t="n">
        <v>16</v>
      </c>
      <c r="AS311" s="8" t="n">
        <v>16</v>
      </c>
      <c r="AT311" s="8" t="n">
        <v>14</v>
      </c>
      <c r="AU311" s="8" t="n">
        <v>14</v>
      </c>
      <c r="AV311" s="8" t="n">
        <v>12</v>
      </c>
      <c r="AW311" s="8" t="n">
        <v>14</v>
      </c>
      <c r="AX311" s="8" t="n">
        <v>3</v>
      </c>
      <c r="AY311" s="8" t="n">
        <v>1</v>
      </c>
      <c r="AZ311" s="8" t="n">
        <v>1</v>
      </c>
      <c r="BA311" s="8" t="n">
        <f aca="false">AY311+AZ311</f>
        <v>2</v>
      </c>
      <c r="BB311" s="8" t="n">
        <v>1.04</v>
      </c>
      <c r="BC311" s="8" t="n">
        <v>27.25</v>
      </c>
      <c r="BD311" s="19" t="n">
        <v>0</v>
      </c>
      <c r="BE311" s="19" t="n">
        <v>0</v>
      </c>
      <c r="BF311" s="19" t="n">
        <f aca="false">AQ311+BD311</f>
        <v>16</v>
      </c>
      <c r="BG311" s="19" t="n">
        <f aca="false">IF(AL311&gt;0,BF311/AL311*60,0)</f>
        <v>12.2013218098627</v>
      </c>
      <c r="BH311" s="8" t="n">
        <v>12</v>
      </c>
      <c r="BI311" s="8" t="n">
        <v>24</v>
      </c>
      <c r="BJ311" s="8" t="n">
        <v>27</v>
      </c>
      <c r="BK311" s="12" t="n">
        <f aca="false">BH311/(BH311+BJ311)</f>
        <v>0.307692307692308</v>
      </c>
      <c r="BL311" s="8" t="n">
        <v>12</v>
      </c>
      <c r="BM311" s="8" t="n">
        <v>12</v>
      </c>
      <c r="BN311" s="8" t="n">
        <v>7</v>
      </c>
      <c r="BO311" s="8" t="n">
        <f aca="false">BM311-BN311</f>
        <v>5</v>
      </c>
      <c r="BP311" s="8" t="n">
        <v>2</v>
      </c>
      <c r="BQ311" s="8" t="n">
        <v>5</v>
      </c>
      <c r="BR311" s="8" t="n">
        <v>3</v>
      </c>
      <c r="BS311" s="8" t="n">
        <v>5</v>
      </c>
      <c r="BT311" s="12" t="n">
        <f aca="false">BS311/(EA311+BS311)</f>
        <v>0.0632911392405063</v>
      </c>
      <c r="BU311" s="8" t="n">
        <v>27</v>
      </c>
      <c r="BV311" s="8" t="n">
        <v>28</v>
      </c>
      <c r="BW311" s="12" t="n">
        <f aca="false">IF(BU311+BV311&gt;0,BU311/(BU311+BV311),0)</f>
        <v>0.490909090909091</v>
      </c>
      <c r="BX311" s="8" t="n">
        <v>14</v>
      </c>
      <c r="BY311" s="8" t="n">
        <v>10</v>
      </c>
      <c r="BZ311" s="8" t="n">
        <v>9</v>
      </c>
      <c r="CA311" s="8" t="n">
        <v>13</v>
      </c>
      <c r="CB311" s="8" t="n">
        <v>4</v>
      </c>
      <c r="CC311" s="8" t="n">
        <v>5</v>
      </c>
      <c r="CD311" s="8" t="n">
        <v>8</v>
      </c>
      <c r="CE311" s="8" t="n">
        <v>8</v>
      </c>
      <c r="CF311" s="8" t="n">
        <v>4</v>
      </c>
      <c r="CG311" s="8" t="n">
        <v>3</v>
      </c>
      <c r="CH311" s="8" t="n">
        <v>25</v>
      </c>
      <c r="CI311" s="8" t="n">
        <v>26</v>
      </c>
      <c r="CJ311" s="8" t="n">
        <v>0</v>
      </c>
      <c r="CK311" s="8" t="n">
        <v>0</v>
      </c>
      <c r="CL311" s="8" t="n">
        <v>0</v>
      </c>
      <c r="CM311" s="8" t="n">
        <v>0</v>
      </c>
      <c r="CN311" s="8" t="n">
        <v>0</v>
      </c>
      <c r="CO311" s="8" t="n">
        <v>0</v>
      </c>
      <c r="CP311" s="8" t="n">
        <v>0</v>
      </c>
      <c r="CQ311" s="8" t="n">
        <v>0</v>
      </c>
      <c r="CR311" s="8" t="n">
        <v>0</v>
      </c>
      <c r="CS311" s="8" t="n">
        <v>0</v>
      </c>
      <c r="CT311" s="8" t="n">
        <v>1</v>
      </c>
      <c r="CU311" s="8" t="n">
        <v>0</v>
      </c>
      <c r="CV311" s="8" t="n">
        <v>0</v>
      </c>
      <c r="CW311" s="8" t="n">
        <v>0</v>
      </c>
      <c r="CX311" s="8" t="n">
        <v>0</v>
      </c>
      <c r="CY311" s="8" t="n">
        <v>0</v>
      </c>
      <c r="CZ311" s="8" t="n">
        <v>0</v>
      </c>
      <c r="DA311" s="8" t="n">
        <v>2</v>
      </c>
      <c r="DB311" s="8" t="n">
        <v>0</v>
      </c>
      <c r="DC311" s="8" t="n">
        <v>0</v>
      </c>
      <c r="DD311" s="8" t="n">
        <v>0</v>
      </c>
      <c r="DE311" s="8" t="n">
        <v>4</v>
      </c>
      <c r="DF311" s="8" t="n">
        <v>1</v>
      </c>
      <c r="DG311" s="8" t="n">
        <v>0</v>
      </c>
      <c r="DH311" s="8" t="n">
        <v>7</v>
      </c>
      <c r="DI311" s="8" t="n">
        <v>0</v>
      </c>
      <c r="DJ311" s="8" t="n">
        <v>2</v>
      </c>
      <c r="DK311" s="8" t="n">
        <v>0</v>
      </c>
      <c r="DL311" s="8" t="n">
        <v>0</v>
      </c>
      <c r="DM311" s="8" t="n">
        <v>0</v>
      </c>
      <c r="DN311" s="8" t="n">
        <v>2</v>
      </c>
      <c r="DO311" s="8" t="n">
        <v>2</v>
      </c>
      <c r="DP311" s="8" t="n">
        <v>0</v>
      </c>
      <c r="DQ311" s="8" t="n">
        <f aca="false">DJ311-DI311</f>
        <v>2</v>
      </c>
      <c r="DR311" s="19" t="n">
        <v>1.864</v>
      </c>
      <c r="DS311" s="8" t="n">
        <v>0</v>
      </c>
      <c r="DT311" s="8" t="n">
        <v>0</v>
      </c>
      <c r="DU311" s="8" t="n">
        <v>0</v>
      </c>
      <c r="DV311" s="8" t="n">
        <v>0</v>
      </c>
      <c r="DW311" s="8" t="n">
        <v>0</v>
      </c>
      <c r="DX311" s="8" t="n">
        <v>55</v>
      </c>
      <c r="DY311" s="8" t="n">
        <v>91</v>
      </c>
      <c r="DZ311" s="8" t="n">
        <v>41</v>
      </c>
      <c r="EA311" s="8" t="n">
        <v>74</v>
      </c>
      <c r="EB311" s="8" t="n">
        <v>33</v>
      </c>
      <c r="EC311" s="8" t="n">
        <v>55</v>
      </c>
      <c r="ED311" s="8" t="n">
        <v>2.53</v>
      </c>
      <c r="EE311" s="8" t="n">
        <v>5.22</v>
      </c>
      <c r="EF311" s="8" t="n">
        <v>2</v>
      </c>
      <c r="EG311" s="8" t="n">
        <v>7</v>
      </c>
      <c r="EH311" s="12" t="n">
        <f aca="false">EF311/EB311</f>
        <v>0.0606060606060606</v>
      </c>
      <c r="EI311" s="20" t="n">
        <f aca="false">1-EG311/EC311</f>
        <v>0.872727272727273</v>
      </c>
      <c r="EJ311" s="21" t="n">
        <f aca="false">EH311+EI311</f>
        <v>0.933333333333333</v>
      </c>
      <c r="EK311" s="8" t="n">
        <v>55</v>
      </c>
      <c r="EL311" s="8" t="n">
        <v>91</v>
      </c>
      <c r="EM311" s="8" t="n">
        <v>41</v>
      </c>
      <c r="EN311" s="8" t="n">
        <v>74</v>
      </c>
      <c r="EO311" s="8" t="n">
        <v>33</v>
      </c>
      <c r="EP311" s="8" t="n">
        <v>55</v>
      </c>
      <c r="EQ311" s="8" t="n">
        <v>2</v>
      </c>
      <c r="ER311" s="8" t="n">
        <v>7</v>
      </c>
      <c r="ES311" s="8" t="n">
        <v>36</v>
      </c>
      <c r="ET311" s="8" t="n">
        <v>57</v>
      </c>
      <c r="EU311" s="8" t="n">
        <v>12</v>
      </c>
      <c r="EV311" s="8" t="n">
        <v>26</v>
      </c>
      <c r="EW311" s="8" t="n">
        <v>2</v>
      </c>
      <c r="EX311" s="8" t="n">
        <v>6</v>
      </c>
      <c r="EY311" s="8" t="n">
        <v>3</v>
      </c>
      <c r="EZ311" s="8" t="n">
        <v>4</v>
      </c>
      <c r="FA311" s="8" t="n">
        <v>0</v>
      </c>
      <c r="FB311" s="8" t="n">
        <v>-0.1</v>
      </c>
      <c r="FC311" s="8" t="n">
        <v>-0.1</v>
      </c>
      <c r="FD311" s="19" t="n">
        <v>-0.11</v>
      </c>
      <c r="FE311" s="18" t="n">
        <f aca="false">FD311/V311</f>
        <v>-0.0122222222222222</v>
      </c>
      <c r="FF311" s="8" t="n">
        <v>0.1003</v>
      </c>
      <c r="FG311" s="8" t="n">
        <v>-0.11</v>
      </c>
      <c r="FH311" s="8" t="n">
        <v>-0.19</v>
      </c>
      <c r="FI311" s="8" t="n">
        <v>-0.3</v>
      </c>
      <c r="FJ311" s="22"/>
      <c r="FK311" s="22"/>
      <c r="FL311" s="22"/>
      <c r="FM311" s="8" t="n">
        <f aca="false">BL311+BS311+AH311+DT311</f>
        <v>17</v>
      </c>
      <c r="FN311" s="19" t="n">
        <f aca="false">IF(DS311&gt;0,(BL311+BR311)/DS311,0)</f>
        <v>0</v>
      </c>
      <c r="FO311" s="12" t="n">
        <v>0.0338703015</v>
      </c>
      <c r="FP311" s="19" t="n">
        <f aca="false">Z311-AH311/10</f>
        <v>1</v>
      </c>
      <c r="FQ311" s="19" t="n">
        <f aca="false">Z311+DR311/5</f>
        <v>1.3728</v>
      </c>
      <c r="FR311" s="19" t="n">
        <f aca="false">(DX311+DY311)/AL311*60</f>
        <v>111.337061514997</v>
      </c>
      <c r="FS311" s="22"/>
      <c r="FT311" s="22"/>
      <c r="FU311" s="22"/>
      <c r="FV311" s="22"/>
      <c r="FW311" s="17" t="s">
        <v>270</v>
      </c>
      <c r="FX311" s="23" t="n">
        <v>832500</v>
      </c>
      <c r="FY311" s="23" t="n">
        <v>863333</v>
      </c>
      <c r="FZ311" s="8" t="n">
        <v>37</v>
      </c>
      <c r="GA311" s="8" t="n">
        <v>3</v>
      </c>
      <c r="GB311" s="8" t="n">
        <v>2</v>
      </c>
      <c r="GC311" s="8" t="n">
        <v>5</v>
      </c>
      <c r="GD311" s="8" t="n">
        <v>-7</v>
      </c>
      <c r="GE311" s="8" t="n">
        <v>23</v>
      </c>
      <c r="GF311" s="8" t="n">
        <v>30</v>
      </c>
      <c r="GG311" s="8" t="n">
        <v>379</v>
      </c>
      <c r="GH311" s="8" t="n">
        <v>-0.2</v>
      </c>
      <c r="GI311" s="8" t="n">
        <v>0.1</v>
      </c>
      <c r="GJ311" s="8" t="n">
        <v>-0.1</v>
      </c>
      <c r="GK311" s="8" t="n">
        <f aca="false">Z311-AH311/10</f>
        <v>1</v>
      </c>
      <c r="GL311" s="22"/>
      <c r="GM311" s="22"/>
      <c r="GN311" s="22"/>
      <c r="GO311" s="22"/>
      <c r="GP311" s="22"/>
    </row>
    <row r="312" customFormat="false" ht="13.65" hidden="false" customHeight="true" outlineLevel="0" collapsed="false">
      <c r="A312" s="16" t="n">
        <v>33932</v>
      </c>
      <c r="B312" s="17" t="s">
        <v>474</v>
      </c>
      <c r="C312" s="22"/>
      <c r="D312" s="17" t="s">
        <v>321</v>
      </c>
      <c r="E312" s="17" t="s">
        <v>321</v>
      </c>
      <c r="F312" s="8" t="n">
        <v>73</v>
      </c>
      <c r="G312" s="8" t="n">
        <v>200</v>
      </c>
      <c r="H312" s="8" t="n">
        <v>2011</v>
      </c>
      <c r="I312" s="8" t="n">
        <v>5</v>
      </c>
      <c r="J312" s="8" t="n">
        <v>126</v>
      </c>
      <c r="K312" s="17" t="s">
        <v>263</v>
      </c>
      <c r="L312" s="8" t="n">
        <v>2015</v>
      </c>
      <c r="M312" s="8" t="n">
        <v>25</v>
      </c>
      <c r="N312" s="8" t="n">
        <v>3</v>
      </c>
      <c r="O312" s="8" t="n">
        <v>8476368</v>
      </c>
      <c r="P312" s="17" t="s">
        <v>1676</v>
      </c>
      <c r="Q312" s="17" t="s">
        <v>1677</v>
      </c>
      <c r="R312" s="17" t="s">
        <v>1678</v>
      </c>
      <c r="S312" s="17" t="s">
        <v>1679</v>
      </c>
      <c r="T312" s="17" t="s">
        <v>278</v>
      </c>
      <c r="U312" s="17" t="s">
        <v>402</v>
      </c>
      <c r="V312" s="8" t="n">
        <v>64</v>
      </c>
      <c r="W312" s="8" t="n">
        <v>1</v>
      </c>
      <c r="X312" s="8" t="n">
        <v>6</v>
      </c>
      <c r="Y312" s="8" t="n">
        <v>3</v>
      </c>
      <c r="Z312" s="8" t="n">
        <v>7</v>
      </c>
      <c r="AA312" s="8" t="n">
        <v>23</v>
      </c>
      <c r="AB312" s="8" t="n">
        <v>55</v>
      </c>
      <c r="AC312" s="18" t="n">
        <f aca="false">Z312/V312</f>
        <v>0.109375</v>
      </c>
      <c r="AD312" s="19" t="n">
        <f aca="false">IF(FZ312&gt;V312,Z312-V312*(GC312-Z312)/(FZ312-V312),0)</f>
        <v>-9.9795918367347</v>
      </c>
      <c r="AE312" s="19" t="n">
        <v>2.266</v>
      </c>
      <c r="AF312" s="8" t="n">
        <v>-7</v>
      </c>
      <c r="AG312" s="8" t="n">
        <v>-6</v>
      </c>
      <c r="AH312" s="8" t="n">
        <v>35</v>
      </c>
      <c r="AI312" s="8" t="n">
        <v>1354</v>
      </c>
      <c r="AJ312" s="8" t="n">
        <v>58920</v>
      </c>
      <c r="AK312" s="19" t="n">
        <v>982</v>
      </c>
      <c r="AL312" s="8" t="n">
        <v>982.02</v>
      </c>
      <c r="AM312" s="8" t="n">
        <v>982</v>
      </c>
      <c r="AN312" s="18" t="n">
        <f aca="false">AJ312/60/V312</f>
        <v>15.34375</v>
      </c>
      <c r="AO312" s="8" t="n">
        <v>25.88</v>
      </c>
      <c r="AP312" s="12" t="n">
        <f aca="false">IF(EF312&gt;0,Z312/EF312,0)</f>
        <v>0.233333333333333</v>
      </c>
      <c r="AQ312" s="8" t="n">
        <v>126</v>
      </c>
      <c r="AR312" s="8" t="n">
        <v>126</v>
      </c>
      <c r="AS312" s="8" t="n">
        <v>126</v>
      </c>
      <c r="AT312" s="8" t="n">
        <v>84</v>
      </c>
      <c r="AU312" s="8" t="n">
        <v>84</v>
      </c>
      <c r="AV312" s="8" t="n">
        <v>60</v>
      </c>
      <c r="AW312" s="8" t="n">
        <v>35</v>
      </c>
      <c r="AX312" s="8" t="n">
        <v>5</v>
      </c>
      <c r="AY312" s="8" t="n">
        <v>1</v>
      </c>
      <c r="AZ312" s="8" t="n">
        <v>4</v>
      </c>
      <c r="BA312" s="8" t="n">
        <f aca="false">AY312+AZ312</f>
        <v>5</v>
      </c>
      <c r="BB312" s="8" t="n">
        <v>2.28</v>
      </c>
      <c r="BC312" s="8" t="n">
        <v>53.7667</v>
      </c>
      <c r="BD312" s="19" t="n">
        <v>82.6</v>
      </c>
      <c r="BE312" s="19" t="n">
        <v>5.04684317718941</v>
      </c>
      <c r="BF312" s="19" t="n">
        <f aca="false">AQ312+BD312</f>
        <v>208.6</v>
      </c>
      <c r="BG312" s="19" t="n">
        <f aca="false">IF(AL312&gt;0,BF312/AL312*60,0)</f>
        <v>12.7451579397568</v>
      </c>
      <c r="BH312" s="8" t="n">
        <v>296</v>
      </c>
      <c r="BI312" s="8" t="n">
        <v>317</v>
      </c>
      <c r="BJ312" s="8" t="n">
        <v>321</v>
      </c>
      <c r="BK312" s="12" t="n">
        <f aca="false">BH312/(BH312+BJ312)</f>
        <v>0.479740680713128</v>
      </c>
      <c r="BL312" s="8" t="n">
        <v>158</v>
      </c>
      <c r="BM312" s="8" t="n">
        <v>158</v>
      </c>
      <c r="BN312" s="8" t="n">
        <v>83</v>
      </c>
      <c r="BO312" s="8" t="n">
        <f aca="false">BM312-BN312</f>
        <v>75</v>
      </c>
      <c r="BP312" s="8" t="n">
        <v>24</v>
      </c>
      <c r="BQ312" s="8" t="n">
        <v>33</v>
      </c>
      <c r="BR312" s="8" t="n">
        <v>15</v>
      </c>
      <c r="BS312" s="8" t="n">
        <v>84</v>
      </c>
      <c r="BT312" s="12" t="n">
        <f aca="false">BS312/(EA312+BS312)</f>
        <v>0.106598984771574</v>
      </c>
      <c r="BU312" s="8" t="n">
        <v>0</v>
      </c>
      <c r="BV312" s="8" t="n">
        <v>0</v>
      </c>
      <c r="BW312" s="12" t="n">
        <f aca="false">IF(BU312+BV312&gt;0,BU312/(BU312+BV312),0)</f>
        <v>0</v>
      </c>
      <c r="BX312" s="8" t="n">
        <v>0</v>
      </c>
      <c r="BY312" s="8" t="n">
        <v>0</v>
      </c>
      <c r="BZ312" s="8" t="n">
        <v>0</v>
      </c>
      <c r="CA312" s="8" t="n">
        <v>0</v>
      </c>
      <c r="CB312" s="8" t="n">
        <v>0</v>
      </c>
      <c r="CC312" s="8" t="n">
        <v>0</v>
      </c>
      <c r="CD312" s="8" t="n">
        <v>0</v>
      </c>
      <c r="CE312" s="8" t="n">
        <v>0</v>
      </c>
      <c r="CF312" s="8" t="n">
        <v>0</v>
      </c>
      <c r="CG312" s="8" t="n">
        <v>0</v>
      </c>
      <c r="CH312" s="8" t="n">
        <v>0</v>
      </c>
      <c r="CI312" s="8" t="n">
        <v>0</v>
      </c>
      <c r="CJ312" s="8" t="n">
        <v>0</v>
      </c>
      <c r="CK312" s="8" t="n">
        <v>0</v>
      </c>
      <c r="CL312" s="8" t="n">
        <v>0</v>
      </c>
      <c r="CM312" s="8" t="n">
        <v>0</v>
      </c>
      <c r="CN312" s="8" t="n">
        <v>0</v>
      </c>
      <c r="CO312" s="8" t="n">
        <v>0</v>
      </c>
      <c r="CP312" s="8" t="n">
        <v>0</v>
      </c>
      <c r="CQ312" s="8" t="n">
        <v>0</v>
      </c>
      <c r="CR312" s="8" t="n">
        <v>0</v>
      </c>
      <c r="CS312" s="8" t="n">
        <v>1</v>
      </c>
      <c r="CT312" s="8" t="n">
        <v>0</v>
      </c>
      <c r="CU312" s="8" t="n">
        <v>0</v>
      </c>
      <c r="CV312" s="8" t="n">
        <v>0</v>
      </c>
      <c r="CW312" s="8" t="n">
        <v>0</v>
      </c>
      <c r="CX312" s="8" t="n">
        <v>0</v>
      </c>
      <c r="CY312" s="8" t="n">
        <v>0</v>
      </c>
      <c r="CZ312" s="8" t="n">
        <v>8</v>
      </c>
      <c r="DA312" s="8" t="n">
        <v>16</v>
      </c>
      <c r="DB312" s="8" t="n">
        <v>1</v>
      </c>
      <c r="DC312" s="8" t="n">
        <v>0</v>
      </c>
      <c r="DD312" s="8" t="n">
        <v>25</v>
      </c>
      <c r="DE312" s="8" t="n">
        <v>7</v>
      </c>
      <c r="DF312" s="8" t="n">
        <v>0</v>
      </c>
      <c r="DG312" s="8" t="n">
        <v>5</v>
      </c>
      <c r="DH312" s="8" t="n">
        <v>22</v>
      </c>
      <c r="DI312" s="8" t="n">
        <v>8</v>
      </c>
      <c r="DJ312" s="8" t="n">
        <v>5</v>
      </c>
      <c r="DK312" s="8" t="n">
        <v>8</v>
      </c>
      <c r="DL312" s="8" t="n">
        <v>7</v>
      </c>
      <c r="DM312" s="8" t="n">
        <v>1</v>
      </c>
      <c r="DN312" s="8" t="n">
        <v>6</v>
      </c>
      <c r="DO312" s="8" t="n">
        <v>5</v>
      </c>
      <c r="DP312" s="8" t="n">
        <v>1</v>
      </c>
      <c r="DQ312" s="8" t="n">
        <f aca="false">DJ312-DI312</f>
        <v>-3</v>
      </c>
      <c r="DR312" s="19" t="n">
        <v>3.069</v>
      </c>
      <c r="DS312" s="8" t="n">
        <v>5</v>
      </c>
      <c r="DT312" s="8" t="n">
        <v>1</v>
      </c>
      <c r="DU312" s="8" t="n">
        <v>1</v>
      </c>
      <c r="DV312" s="8" t="n">
        <v>0</v>
      </c>
      <c r="DW312" s="8" t="n">
        <v>1</v>
      </c>
      <c r="DX312" s="8" t="n">
        <v>787</v>
      </c>
      <c r="DY312" s="8" t="n">
        <v>985</v>
      </c>
      <c r="DZ312" s="8" t="n">
        <v>583</v>
      </c>
      <c r="EA312" s="8" t="n">
        <v>704</v>
      </c>
      <c r="EB312" s="8" t="n">
        <v>429</v>
      </c>
      <c r="EC312" s="8" t="n">
        <v>501</v>
      </c>
      <c r="ED312" s="8" t="n">
        <v>31.88</v>
      </c>
      <c r="EE312" s="8" t="n">
        <v>40.39</v>
      </c>
      <c r="EF312" s="8" t="n">
        <v>30</v>
      </c>
      <c r="EG312" s="8" t="n">
        <v>44</v>
      </c>
      <c r="EH312" s="12" t="n">
        <f aca="false">EF312/EB312</f>
        <v>0.06993006993007</v>
      </c>
      <c r="EI312" s="20" t="n">
        <f aca="false">1-EG312/EC312</f>
        <v>0.912175648702595</v>
      </c>
      <c r="EJ312" s="21" t="n">
        <f aca="false">EH312+EI312</f>
        <v>0.982105718632665</v>
      </c>
      <c r="EK312" s="8" t="n">
        <v>782</v>
      </c>
      <c r="EL312" s="8" t="n">
        <v>983</v>
      </c>
      <c r="EM312" s="8" t="n">
        <v>577</v>
      </c>
      <c r="EN312" s="8" t="n">
        <v>704</v>
      </c>
      <c r="EO312" s="8" t="n">
        <v>423</v>
      </c>
      <c r="EP312" s="8" t="n">
        <v>501</v>
      </c>
      <c r="EQ312" s="8" t="n">
        <v>30</v>
      </c>
      <c r="ER312" s="8" t="n">
        <v>44</v>
      </c>
      <c r="ES312" s="8" t="n">
        <v>344</v>
      </c>
      <c r="ET312" s="8" t="n">
        <v>479</v>
      </c>
      <c r="EU312" s="8" t="n">
        <v>139</v>
      </c>
      <c r="EV312" s="8" t="n">
        <v>162</v>
      </c>
      <c r="EW312" s="8" t="n">
        <v>15</v>
      </c>
      <c r="EX312" s="8" t="n">
        <v>21</v>
      </c>
      <c r="EY312" s="8" t="n">
        <v>54</v>
      </c>
      <c r="EZ312" s="8" t="n">
        <v>68</v>
      </c>
      <c r="FA312" s="8" t="n">
        <v>-0.4</v>
      </c>
      <c r="FB312" s="8" t="n">
        <v>1.6</v>
      </c>
      <c r="FC312" s="8" t="n">
        <v>1.2</v>
      </c>
      <c r="FD312" s="19" t="n">
        <v>7.1</v>
      </c>
      <c r="FE312" s="18" t="n">
        <f aca="false">FD312/V312</f>
        <v>0.1109375</v>
      </c>
      <c r="FF312" s="8" t="n">
        <v>0.0975</v>
      </c>
      <c r="FG312" s="8" t="n">
        <v>-0.29</v>
      </c>
      <c r="FH312" s="8" t="n">
        <v>0.59</v>
      </c>
      <c r="FI312" s="8" t="n">
        <v>0.3</v>
      </c>
      <c r="FJ312" s="22"/>
      <c r="FK312" s="22"/>
      <c r="FL312" s="22"/>
      <c r="FM312" s="8" t="n">
        <f aca="false">BL312+BS312+AH312+DT312</f>
        <v>278</v>
      </c>
      <c r="FN312" s="19" t="n">
        <f aca="false">IF(DS312&gt;0,(BL312+BR312)/DS312,0)</f>
        <v>34.6</v>
      </c>
      <c r="FO312" s="12" t="n">
        <v>0.0058772936</v>
      </c>
      <c r="FP312" s="19" t="n">
        <f aca="false">Z312-AH312/10</f>
        <v>3.5</v>
      </c>
      <c r="FQ312" s="19" t="n">
        <f aca="false">Z312+DR312/5</f>
        <v>7.6138</v>
      </c>
      <c r="FR312" s="19" t="n">
        <f aca="false">(DX312+DY312)/AL312*60</f>
        <v>108.266634080772</v>
      </c>
      <c r="FS312" s="22"/>
      <c r="FT312" s="22"/>
      <c r="FU312" s="22"/>
      <c r="FV312" s="22"/>
      <c r="FW312" s="17" t="s">
        <v>270</v>
      </c>
      <c r="FX312" s="23" t="n">
        <v>650000</v>
      </c>
      <c r="FY312" s="23" t="n">
        <v>650000</v>
      </c>
      <c r="FZ312" s="8" t="n">
        <v>113</v>
      </c>
      <c r="GA312" s="8" t="n">
        <v>4</v>
      </c>
      <c r="GB312" s="8" t="n">
        <v>16</v>
      </c>
      <c r="GC312" s="8" t="n">
        <v>20</v>
      </c>
      <c r="GD312" s="8" t="n">
        <v>-8</v>
      </c>
      <c r="GE312" s="8" t="n">
        <v>41</v>
      </c>
      <c r="GF312" s="8" t="n">
        <v>100</v>
      </c>
      <c r="GG312" s="8" t="n">
        <v>1724</v>
      </c>
      <c r="GH312" s="8" t="n">
        <v>0.5</v>
      </c>
      <c r="GI312" s="8" t="n">
        <v>3</v>
      </c>
      <c r="GJ312" s="8" t="n">
        <v>3.5</v>
      </c>
      <c r="GK312" s="8" t="n">
        <f aca="false">Z312-AH312/10</f>
        <v>3.5</v>
      </c>
      <c r="GL312" s="22"/>
      <c r="GM312" s="22"/>
      <c r="GN312" s="22"/>
      <c r="GO312" s="22"/>
      <c r="GP312" s="22"/>
    </row>
    <row r="313" customFormat="false" ht="13.65" hidden="false" customHeight="true" outlineLevel="0" collapsed="false">
      <c r="A313" s="16" t="n">
        <v>33139</v>
      </c>
      <c r="B313" s="17" t="s">
        <v>1680</v>
      </c>
      <c r="C313" s="17" t="s">
        <v>261</v>
      </c>
      <c r="D313" s="17" t="s">
        <v>262</v>
      </c>
      <c r="E313" s="17" t="s">
        <v>262</v>
      </c>
      <c r="F313" s="8" t="n">
        <v>70</v>
      </c>
      <c r="G313" s="8" t="n">
        <v>206</v>
      </c>
      <c r="H313" s="8" t="n">
        <v>2009</v>
      </c>
      <c r="I313" s="8" t="n">
        <v>5</v>
      </c>
      <c r="J313" s="8" t="n">
        <v>132</v>
      </c>
      <c r="K313" s="17" t="s">
        <v>263</v>
      </c>
      <c r="L313" s="8" t="n">
        <v>2011</v>
      </c>
      <c r="M313" s="8" t="n">
        <v>27</v>
      </c>
      <c r="N313" s="8" t="n">
        <v>7</v>
      </c>
      <c r="O313" s="8" t="n">
        <v>8475268</v>
      </c>
      <c r="P313" s="17" t="s">
        <v>1681</v>
      </c>
      <c r="Q313" s="17" t="s">
        <v>1682</v>
      </c>
      <c r="R313" s="17" t="s">
        <v>1683</v>
      </c>
      <c r="S313" s="17" t="s">
        <v>1684</v>
      </c>
      <c r="T313" s="17" t="s">
        <v>268</v>
      </c>
      <c r="U313" s="17" t="s">
        <v>269</v>
      </c>
      <c r="V313" s="8" t="n">
        <v>58</v>
      </c>
      <c r="W313" s="8" t="n">
        <v>5</v>
      </c>
      <c r="X313" s="8" t="n">
        <v>6</v>
      </c>
      <c r="Y313" s="8" t="n">
        <v>4</v>
      </c>
      <c r="Z313" s="8" t="n">
        <v>11</v>
      </c>
      <c r="AA313" s="8" t="n">
        <v>19</v>
      </c>
      <c r="AB313" s="8" t="n">
        <v>86</v>
      </c>
      <c r="AC313" s="18" t="n">
        <f aca="false">Z313/V313</f>
        <v>0.189655172413793</v>
      </c>
      <c r="AD313" s="19" t="n">
        <f aca="false">IF(FZ313&gt;V313,Z313-V313*(GC313-Z313)/(FZ313-V313),0)</f>
        <v>-7.24193548387097</v>
      </c>
      <c r="AE313" s="19" t="n">
        <v>4.309</v>
      </c>
      <c r="AF313" s="8" t="n">
        <v>-6</v>
      </c>
      <c r="AG313" s="8" t="n">
        <v>-4.4</v>
      </c>
      <c r="AH313" s="8" t="n">
        <v>12</v>
      </c>
      <c r="AI313" s="8" t="n">
        <v>872</v>
      </c>
      <c r="AJ313" s="8" t="n">
        <v>37947</v>
      </c>
      <c r="AK313" s="19" t="n">
        <v>632.45</v>
      </c>
      <c r="AL313" s="8" t="n">
        <v>632.45</v>
      </c>
      <c r="AM313" s="8" t="n">
        <v>632</v>
      </c>
      <c r="AN313" s="18" t="n">
        <f aca="false">AJ313/60/V313</f>
        <v>10.9043103448276</v>
      </c>
      <c r="AO313" s="8" t="n">
        <v>18.51</v>
      </c>
      <c r="AP313" s="12" t="n">
        <f aca="false">IF(EF313&gt;0,Z313/EF313,0)</f>
        <v>0.916666666666667</v>
      </c>
      <c r="AQ313" s="8" t="n">
        <v>83</v>
      </c>
      <c r="AR313" s="8" t="n">
        <v>84</v>
      </c>
      <c r="AS313" s="8" t="n">
        <v>84</v>
      </c>
      <c r="AT313" s="8" t="n">
        <v>69</v>
      </c>
      <c r="AU313" s="8" t="n">
        <v>70</v>
      </c>
      <c r="AV313" s="8" t="n">
        <v>44</v>
      </c>
      <c r="AW313" s="8" t="n">
        <v>61</v>
      </c>
      <c r="AX313" s="8" t="n">
        <v>36</v>
      </c>
      <c r="AY313" s="8" t="n">
        <v>4</v>
      </c>
      <c r="AZ313" s="8" t="n">
        <v>6</v>
      </c>
      <c r="BA313" s="8" t="n">
        <f aca="false">AY313+AZ313</f>
        <v>10</v>
      </c>
      <c r="BB313" s="8" t="n">
        <v>5.41</v>
      </c>
      <c r="BC313" s="8" t="n">
        <v>23.1591</v>
      </c>
      <c r="BD313" s="19" t="n">
        <v>124.7</v>
      </c>
      <c r="BE313" s="19" t="n">
        <v>11.8301842042849</v>
      </c>
      <c r="BF313" s="19" t="n">
        <f aca="false">AQ313+BD313</f>
        <v>207.7</v>
      </c>
      <c r="BG313" s="19" t="n">
        <f aca="false">IF(AL313&gt;0,BF313/AL313*60,0)</f>
        <v>19.7043244525259</v>
      </c>
      <c r="BH313" s="8" t="n">
        <v>119</v>
      </c>
      <c r="BI313" s="8" t="n">
        <v>171</v>
      </c>
      <c r="BJ313" s="8" t="n">
        <v>220</v>
      </c>
      <c r="BK313" s="12" t="n">
        <f aca="false">BH313/(BH313+BJ313)</f>
        <v>0.351032448377581</v>
      </c>
      <c r="BL313" s="8" t="n">
        <v>123</v>
      </c>
      <c r="BM313" s="8" t="n">
        <v>123</v>
      </c>
      <c r="BN313" s="8" t="n">
        <v>65</v>
      </c>
      <c r="BO313" s="8" t="n">
        <f aca="false">BM313-BN313</f>
        <v>58</v>
      </c>
      <c r="BP313" s="8" t="n">
        <v>26</v>
      </c>
      <c r="BQ313" s="8" t="n">
        <v>2</v>
      </c>
      <c r="BR313" s="8" t="n">
        <v>12</v>
      </c>
      <c r="BS313" s="8" t="n">
        <v>59</v>
      </c>
      <c r="BT313" s="12" t="n">
        <f aca="false">BS313/(EA313+BS313)</f>
        <v>0.0937996820349762</v>
      </c>
      <c r="BU313" s="8" t="n">
        <v>7</v>
      </c>
      <c r="BV313" s="8" t="n">
        <v>16</v>
      </c>
      <c r="BW313" s="12" t="n">
        <f aca="false">IF(BU313+BV313&gt;0,BU313/(BU313+BV313),0)</f>
        <v>0.304347826086956</v>
      </c>
      <c r="BX313" s="8" t="n">
        <v>2</v>
      </c>
      <c r="BY313" s="8" t="n">
        <v>3</v>
      </c>
      <c r="BZ313" s="8" t="n">
        <v>3</v>
      </c>
      <c r="CA313" s="8" t="n">
        <v>9</v>
      </c>
      <c r="CB313" s="8" t="n">
        <v>2</v>
      </c>
      <c r="CC313" s="8" t="n">
        <v>4</v>
      </c>
      <c r="CD313" s="8" t="n">
        <v>2</v>
      </c>
      <c r="CE313" s="8" t="n">
        <v>4</v>
      </c>
      <c r="CF313" s="8" t="n">
        <v>3</v>
      </c>
      <c r="CG313" s="8" t="n">
        <v>6</v>
      </c>
      <c r="CH313" s="8" t="n">
        <v>5</v>
      </c>
      <c r="CI313" s="8" t="n">
        <v>9</v>
      </c>
      <c r="CJ313" s="8" t="n">
        <v>0</v>
      </c>
      <c r="CK313" s="8" t="n">
        <v>0</v>
      </c>
      <c r="CL313" s="8" t="n">
        <v>3</v>
      </c>
      <c r="CM313" s="8" t="n">
        <v>1</v>
      </c>
      <c r="CN313" s="8" t="n">
        <v>0</v>
      </c>
      <c r="CO313" s="8" t="n">
        <v>0</v>
      </c>
      <c r="CP313" s="8" t="n">
        <v>0</v>
      </c>
      <c r="CQ313" s="8" t="n">
        <v>1</v>
      </c>
      <c r="CR313" s="8" t="n">
        <v>0</v>
      </c>
      <c r="CS313" s="8" t="n">
        <v>0</v>
      </c>
      <c r="CT313" s="8" t="n">
        <v>0</v>
      </c>
      <c r="CU313" s="8" t="n">
        <v>0</v>
      </c>
      <c r="CV313" s="8" t="n">
        <v>0</v>
      </c>
      <c r="CW313" s="8" t="n">
        <v>4</v>
      </c>
      <c r="CX313" s="8" t="n">
        <v>1</v>
      </c>
      <c r="CY313" s="8" t="n">
        <v>0</v>
      </c>
      <c r="CZ313" s="8" t="n">
        <v>4</v>
      </c>
      <c r="DA313" s="8" t="n">
        <v>21</v>
      </c>
      <c r="DB313" s="8" t="n">
        <v>11</v>
      </c>
      <c r="DC313" s="8" t="n">
        <v>3</v>
      </c>
      <c r="DD313" s="8" t="n">
        <v>2</v>
      </c>
      <c r="DE313" s="8" t="n">
        <v>3</v>
      </c>
      <c r="DF313" s="8" t="n">
        <v>3</v>
      </c>
      <c r="DG313" s="8" t="n">
        <v>1</v>
      </c>
      <c r="DH313" s="8" t="n">
        <v>21</v>
      </c>
      <c r="DI313" s="8" t="n">
        <v>6</v>
      </c>
      <c r="DJ313" s="8" t="n">
        <v>4</v>
      </c>
      <c r="DK313" s="8" t="n">
        <v>6</v>
      </c>
      <c r="DL313" s="8" t="n">
        <v>6</v>
      </c>
      <c r="DM313" s="8" t="n">
        <v>0</v>
      </c>
      <c r="DN313" s="8" t="n">
        <v>3</v>
      </c>
      <c r="DO313" s="8" t="n">
        <v>3</v>
      </c>
      <c r="DP313" s="8" t="n">
        <v>0</v>
      </c>
      <c r="DQ313" s="8" t="n">
        <f aca="false">DJ313-DI313</f>
        <v>-2</v>
      </c>
      <c r="DR313" s="19" t="n">
        <v>-2.138</v>
      </c>
      <c r="DS313" s="8" t="n">
        <v>6</v>
      </c>
      <c r="DT313" s="8" t="n">
        <v>0</v>
      </c>
      <c r="DU313" s="8" t="n">
        <v>0</v>
      </c>
      <c r="DV313" s="8" t="n">
        <v>0</v>
      </c>
      <c r="DW313" s="8" t="n">
        <v>0</v>
      </c>
      <c r="DX313" s="8" t="n">
        <v>390</v>
      </c>
      <c r="DY313" s="8" t="n">
        <v>782</v>
      </c>
      <c r="DZ313" s="8" t="n">
        <v>280</v>
      </c>
      <c r="EA313" s="8" t="n">
        <v>570</v>
      </c>
      <c r="EB313" s="8" t="n">
        <v>193</v>
      </c>
      <c r="EC313" s="8" t="n">
        <v>395</v>
      </c>
      <c r="ED313" s="8" t="n">
        <v>15.52</v>
      </c>
      <c r="EE313" s="8" t="n">
        <v>33.1</v>
      </c>
      <c r="EF313" s="8" t="n">
        <v>12</v>
      </c>
      <c r="EG313" s="8" t="n">
        <v>29</v>
      </c>
      <c r="EH313" s="12" t="n">
        <f aca="false">EF313/EB313</f>
        <v>0.0621761658031088</v>
      </c>
      <c r="EI313" s="20" t="n">
        <f aca="false">1-EG313/EC313</f>
        <v>0.926582278481013</v>
      </c>
      <c r="EJ313" s="21" t="n">
        <f aca="false">EH313+EI313</f>
        <v>0.988758444284122</v>
      </c>
      <c r="EK313" s="8" t="n">
        <v>389</v>
      </c>
      <c r="EL313" s="8" t="n">
        <v>783</v>
      </c>
      <c r="EM313" s="8" t="n">
        <v>280</v>
      </c>
      <c r="EN313" s="8" t="n">
        <v>570</v>
      </c>
      <c r="EO313" s="8" t="n">
        <v>193</v>
      </c>
      <c r="EP313" s="8" t="n">
        <v>395</v>
      </c>
      <c r="EQ313" s="8" t="n">
        <v>12</v>
      </c>
      <c r="ER313" s="8" t="n">
        <v>29</v>
      </c>
      <c r="ES313" s="8" t="n">
        <v>192</v>
      </c>
      <c r="ET313" s="8" t="n">
        <v>341</v>
      </c>
      <c r="EU313" s="8" t="n">
        <v>77</v>
      </c>
      <c r="EV313" s="8" t="n">
        <v>130</v>
      </c>
      <c r="EW313" s="8" t="n">
        <v>7</v>
      </c>
      <c r="EX313" s="8" t="n">
        <v>12</v>
      </c>
      <c r="EY313" s="8" t="n">
        <v>39</v>
      </c>
      <c r="EZ313" s="8" t="n">
        <v>39</v>
      </c>
      <c r="FA313" s="8" t="n">
        <v>-0.1</v>
      </c>
      <c r="FB313" s="8" t="n">
        <v>0.5</v>
      </c>
      <c r="FC313" s="8" t="n">
        <v>0.4</v>
      </c>
      <c r="FD313" s="19" t="n">
        <v>3.04</v>
      </c>
      <c r="FE313" s="18" t="n">
        <f aca="false">FD313/V313</f>
        <v>0.0524137931034483</v>
      </c>
      <c r="FF313" s="8" t="n">
        <v>0.6244</v>
      </c>
      <c r="FG313" s="8" t="n">
        <v>-0.87</v>
      </c>
      <c r="FH313" s="8" t="n">
        <v>-0.19</v>
      </c>
      <c r="FI313" s="8" t="n">
        <v>-1.06</v>
      </c>
      <c r="FJ313" s="22"/>
      <c r="FK313" s="22"/>
      <c r="FL313" s="22"/>
      <c r="FM313" s="8" t="n">
        <f aca="false">BL313+BS313+AH313+DT313</f>
        <v>194</v>
      </c>
      <c r="FN313" s="19" t="n">
        <f aca="false">IF(DS313&gt;0,(BL313+BR313)/DS313,0)</f>
        <v>22.5</v>
      </c>
      <c r="FO313" s="12" t="n">
        <v>0.0282758621</v>
      </c>
      <c r="FP313" s="19" t="n">
        <f aca="false">Z313-AH313/10</f>
        <v>9.8</v>
      </c>
      <c r="FQ313" s="19" t="n">
        <f aca="false">Z313+DR313/5</f>
        <v>10.5724</v>
      </c>
      <c r="FR313" s="19" t="n">
        <f aca="false">(DX313+DY313)/AL313*60</f>
        <v>111.186655071547</v>
      </c>
      <c r="FS313" s="8" t="n">
        <v>4</v>
      </c>
      <c r="FT313" s="17" t="s">
        <v>326</v>
      </c>
      <c r="FU313" s="8" t="n">
        <v>195</v>
      </c>
      <c r="FV313" s="22"/>
      <c r="FW313" s="17" t="s">
        <v>280</v>
      </c>
      <c r="FX313" s="23" t="n">
        <v>750000</v>
      </c>
      <c r="FY313" s="23" t="n">
        <v>750000</v>
      </c>
      <c r="FZ313" s="8" t="n">
        <v>306</v>
      </c>
      <c r="GA313" s="8" t="n">
        <v>36</v>
      </c>
      <c r="GB313" s="8" t="n">
        <v>53</v>
      </c>
      <c r="GC313" s="8" t="n">
        <v>89</v>
      </c>
      <c r="GD313" s="8" t="n">
        <v>-20</v>
      </c>
      <c r="GE313" s="8" t="n">
        <v>58</v>
      </c>
      <c r="GF313" s="8" t="n">
        <v>366</v>
      </c>
      <c r="GG313" s="8" t="n">
        <v>3913</v>
      </c>
      <c r="GH313" s="8" t="n">
        <v>2.9</v>
      </c>
      <c r="GI313" s="8" t="n">
        <v>3.5</v>
      </c>
      <c r="GJ313" s="8" t="n">
        <v>6.4</v>
      </c>
      <c r="GK313" s="8" t="n">
        <f aca="false">Z313-AH313/10</f>
        <v>9.8</v>
      </c>
      <c r="GL313" s="22"/>
      <c r="GM313" s="22"/>
      <c r="GN313" s="22"/>
      <c r="GO313" s="22"/>
      <c r="GP313" s="22"/>
    </row>
    <row r="314" customFormat="false" ht="13.65" hidden="false" customHeight="true" outlineLevel="0" collapsed="false">
      <c r="A314" s="16" t="n">
        <v>35432</v>
      </c>
      <c r="B314" s="17" t="s">
        <v>999</v>
      </c>
      <c r="C314" s="22"/>
      <c r="D314" s="17" t="s">
        <v>321</v>
      </c>
      <c r="E314" s="17" t="s">
        <v>321</v>
      </c>
      <c r="F314" s="8" t="n">
        <v>77</v>
      </c>
      <c r="G314" s="8" t="n">
        <v>192</v>
      </c>
      <c r="H314" s="8" t="n">
        <v>2015</v>
      </c>
      <c r="I314" s="8" t="n">
        <v>1</v>
      </c>
      <c r="J314" s="8" t="n">
        <v>29</v>
      </c>
      <c r="K314" s="17" t="s">
        <v>263</v>
      </c>
      <c r="L314" s="8" t="n">
        <v>2016</v>
      </c>
      <c r="M314" s="8" t="n">
        <v>21</v>
      </c>
      <c r="N314" s="8" t="n">
        <v>2</v>
      </c>
      <c r="O314" s="8" t="n">
        <v>8478506</v>
      </c>
      <c r="P314" s="17" t="s">
        <v>1685</v>
      </c>
      <c r="Q314" s="17" t="s">
        <v>1686</v>
      </c>
      <c r="R314" s="17" t="s">
        <v>1687</v>
      </c>
      <c r="S314" s="17" t="s">
        <v>1684</v>
      </c>
      <c r="T314" s="17" t="s">
        <v>278</v>
      </c>
      <c r="U314" s="17" t="s">
        <v>389</v>
      </c>
      <c r="V314" s="8" t="n">
        <v>14</v>
      </c>
      <c r="W314" s="8" t="n">
        <v>0</v>
      </c>
      <c r="X314" s="8" t="n">
        <v>2</v>
      </c>
      <c r="Y314" s="8" t="n">
        <v>0</v>
      </c>
      <c r="Z314" s="8" t="n">
        <v>2</v>
      </c>
      <c r="AA314" s="8" t="n">
        <v>26</v>
      </c>
      <c r="AB314" s="8" t="n">
        <v>80</v>
      </c>
      <c r="AC314" s="18" t="n">
        <f aca="false">Z314/V314</f>
        <v>0.142857142857143</v>
      </c>
      <c r="AD314" s="19" t="n">
        <f aca="false">IF(FZ314&gt;V314,Z314-V314*(GC314-Z314)/(FZ314-V314),0)</f>
        <v>-5</v>
      </c>
      <c r="AE314" s="19" t="n">
        <v>0.61</v>
      </c>
      <c r="AF314" s="8" t="n">
        <v>0</v>
      </c>
      <c r="AG314" s="8" t="n">
        <v>0.1</v>
      </c>
      <c r="AH314" s="8" t="n">
        <v>4</v>
      </c>
      <c r="AI314" s="8" t="n">
        <v>209</v>
      </c>
      <c r="AJ314" s="8" t="n">
        <v>9517</v>
      </c>
      <c r="AK314" s="19" t="n">
        <v>158.61666666667</v>
      </c>
      <c r="AL314" s="8" t="n">
        <v>158.62</v>
      </c>
      <c r="AM314" s="8" t="n">
        <v>159</v>
      </c>
      <c r="AN314" s="18" t="n">
        <f aca="false">AJ314/60/V314</f>
        <v>11.3297619047619</v>
      </c>
      <c r="AO314" s="8" t="n">
        <v>19.25</v>
      </c>
      <c r="AP314" s="12" t="n">
        <f aca="false">IF(EF314&gt;0,Z314/EF314,0)</f>
        <v>0.4</v>
      </c>
      <c r="AQ314" s="8" t="n">
        <v>26</v>
      </c>
      <c r="AR314" s="8" t="n">
        <v>26</v>
      </c>
      <c r="AS314" s="8" t="n">
        <v>26</v>
      </c>
      <c r="AT314" s="8" t="n">
        <v>19</v>
      </c>
      <c r="AU314" s="8" t="n">
        <v>19</v>
      </c>
      <c r="AV314" s="8" t="n">
        <v>18</v>
      </c>
      <c r="AW314" s="8" t="n">
        <v>7</v>
      </c>
      <c r="AX314" s="8" t="n">
        <v>0</v>
      </c>
      <c r="AY314" s="8" t="n">
        <v>0</v>
      </c>
      <c r="AZ314" s="8" t="n">
        <v>2</v>
      </c>
      <c r="BA314" s="8" t="n">
        <f aca="false">AY314+AZ314</f>
        <v>2</v>
      </c>
      <c r="BB314" s="8" t="n">
        <v>0.45</v>
      </c>
      <c r="BC314" s="8" t="n">
        <v>49</v>
      </c>
      <c r="BD314" s="19" t="n">
        <v>0</v>
      </c>
      <c r="BE314" s="19" t="n">
        <v>0</v>
      </c>
      <c r="BF314" s="19" t="n">
        <f aca="false">AQ314+BD314</f>
        <v>26</v>
      </c>
      <c r="BG314" s="19" t="n">
        <f aca="false">IF(AL314&gt;0,BF314/AL314*60,0)</f>
        <v>9.83482536880595</v>
      </c>
      <c r="BH314" s="8" t="n">
        <v>54</v>
      </c>
      <c r="BI314" s="8" t="n">
        <v>41</v>
      </c>
      <c r="BJ314" s="8" t="n">
        <v>44</v>
      </c>
      <c r="BK314" s="12" t="n">
        <f aca="false">BH314/(BH314+BJ314)</f>
        <v>0.551020408163265</v>
      </c>
      <c r="BL314" s="8" t="n">
        <v>10</v>
      </c>
      <c r="BM314" s="8" t="n">
        <v>10</v>
      </c>
      <c r="BN314" s="8" t="n">
        <v>11</v>
      </c>
      <c r="BO314" s="8" t="n">
        <f aca="false">BM314-BN314</f>
        <v>-1</v>
      </c>
      <c r="BP314" s="8" t="n">
        <v>1</v>
      </c>
      <c r="BQ314" s="8" t="n">
        <v>4</v>
      </c>
      <c r="BR314" s="8" t="n">
        <v>2</v>
      </c>
      <c r="BS314" s="8" t="n">
        <v>10</v>
      </c>
      <c r="BT314" s="12" t="n">
        <f aca="false">BS314/(EA314+BS314)</f>
        <v>0.0735294117647059</v>
      </c>
      <c r="BU314" s="8" t="n">
        <v>0</v>
      </c>
      <c r="BV314" s="8" t="n">
        <v>0</v>
      </c>
      <c r="BW314" s="12" t="n">
        <f aca="false">IF(BU314+BV314&gt;0,BU314/(BU314+BV314),0)</f>
        <v>0</v>
      </c>
      <c r="BX314" s="8" t="n">
        <v>0</v>
      </c>
      <c r="BY314" s="8" t="n">
        <v>0</v>
      </c>
      <c r="BZ314" s="8" t="n">
        <v>0</v>
      </c>
      <c r="CA314" s="8" t="n">
        <v>0</v>
      </c>
      <c r="CB314" s="8" t="n">
        <v>0</v>
      </c>
      <c r="CC314" s="8" t="n">
        <v>0</v>
      </c>
      <c r="CD314" s="8" t="n">
        <v>0</v>
      </c>
      <c r="CE314" s="8" t="n">
        <v>0</v>
      </c>
      <c r="CF314" s="8" t="n">
        <v>0</v>
      </c>
      <c r="CG314" s="8" t="n">
        <v>0</v>
      </c>
      <c r="CH314" s="8" t="n">
        <v>0</v>
      </c>
      <c r="CI314" s="8" t="n">
        <v>0</v>
      </c>
      <c r="CJ314" s="8" t="n">
        <v>0</v>
      </c>
      <c r="CK314" s="8" t="n">
        <v>0</v>
      </c>
      <c r="CL314" s="8" t="n">
        <v>0</v>
      </c>
      <c r="CM314" s="8" t="n">
        <v>0</v>
      </c>
      <c r="CN314" s="8" t="n">
        <v>0</v>
      </c>
      <c r="CO314" s="8" t="n">
        <v>0</v>
      </c>
      <c r="CP314" s="8" t="n">
        <v>0</v>
      </c>
      <c r="CQ314" s="8" t="n">
        <v>0</v>
      </c>
      <c r="CR314" s="8" t="n">
        <v>0</v>
      </c>
      <c r="CS314" s="8" t="n">
        <v>0</v>
      </c>
      <c r="CT314" s="8" t="n">
        <v>0</v>
      </c>
      <c r="CU314" s="8" t="n">
        <v>0</v>
      </c>
      <c r="CV314" s="8" t="n">
        <v>0</v>
      </c>
      <c r="CW314" s="8" t="n">
        <v>0</v>
      </c>
      <c r="CX314" s="8" t="n">
        <v>0</v>
      </c>
      <c r="CY314" s="8" t="n">
        <v>0</v>
      </c>
      <c r="CZ314" s="8" t="n">
        <v>0</v>
      </c>
      <c r="DA314" s="8" t="n">
        <v>1</v>
      </c>
      <c r="DB314" s="8" t="n">
        <v>0</v>
      </c>
      <c r="DC314" s="8" t="n">
        <v>0</v>
      </c>
      <c r="DD314" s="8" t="n">
        <v>4</v>
      </c>
      <c r="DE314" s="8" t="n">
        <v>5</v>
      </c>
      <c r="DF314" s="8" t="n">
        <v>0</v>
      </c>
      <c r="DG314" s="8" t="n">
        <v>0</v>
      </c>
      <c r="DH314" s="8" t="n">
        <v>9</v>
      </c>
      <c r="DI314" s="8" t="n">
        <v>2</v>
      </c>
      <c r="DJ314" s="8" t="n">
        <v>0</v>
      </c>
      <c r="DK314" s="8" t="n">
        <v>2</v>
      </c>
      <c r="DL314" s="8" t="n">
        <v>2</v>
      </c>
      <c r="DM314" s="8" t="n">
        <v>0</v>
      </c>
      <c r="DN314" s="8" t="n">
        <v>0</v>
      </c>
      <c r="DO314" s="8" t="n">
        <v>0</v>
      </c>
      <c r="DP314" s="8" t="n">
        <v>0</v>
      </c>
      <c r="DQ314" s="8" t="n">
        <f aca="false">DJ314-DI314</f>
        <v>-2</v>
      </c>
      <c r="DR314" s="19" t="n">
        <v>-1.282</v>
      </c>
      <c r="DS314" s="8" t="n">
        <v>2</v>
      </c>
      <c r="DT314" s="8" t="n">
        <v>0</v>
      </c>
      <c r="DU314" s="8" t="n">
        <v>0</v>
      </c>
      <c r="DV314" s="8" t="n">
        <v>0</v>
      </c>
      <c r="DW314" s="8" t="n">
        <v>0</v>
      </c>
      <c r="DX314" s="8" t="n">
        <v>158</v>
      </c>
      <c r="DY314" s="8" t="n">
        <v>172</v>
      </c>
      <c r="DZ314" s="8" t="n">
        <v>118</v>
      </c>
      <c r="EA314" s="8" t="n">
        <v>126</v>
      </c>
      <c r="EB314" s="8" t="n">
        <v>90</v>
      </c>
      <c r="EC314" s="8" t="n">
        <v>88</v>
      </c>
      <c r="ED314" s="8" t="n">
        <v>8.81</v>
      </c>
      <c r="EE314" s="8" t="n">
        <v>7.39</v>
      </c>
      <c r="EF314" s="8" t="n">
        <v>5</v>
      </c>
      <c r="EG314" s="8" t="n">
        <v>4</v>
      </c>
      <c r="EH314" s="12" t="n">
        <f aca="false">EF314/EB314</f>
        <v>0.0555555555555556</v>
      </c>
      <c r="EI314" s="20" t="n">
        <f aca="false">1-EG314/EC314</f>
        <v>0.954545454545455</v>
      </c>
      <c r="EJ314" s="21" t="n">
        <f aca="false">EH314+EI314</f>
        <v>1.01010101010101</v>
      </c>
      <c r="EK314" s="8" t="n">
        <v>156</v>
      </c>
      <c r="EL314" s="8" t="n">
        <v>173</v>
      </c>
      <c r="EM314" s="8" t="n">
        <v>117</v>
      </c>
      <c r="EN314" s="8" t="n">
        <v>127</v>
      </c>
      <c r="EO314" s="8" t="n">
        <v>90</v>
      </c>
      <c r="EP314" s="8" t="n">
        <v>89</v>
      </c>
      <c r="EQ314" s="8" t="n">
        <v>5</v>
      </c>
      <c r="ER314" s="8" t="n">
        <v>5</v>
      </c>
      <c r="ES314" s="8" t="n">
        <v>82</v>
      </c>
      <c r="ET314" s="8" t="n">
        <v>79</v>
      </c>
      <c r="EU314" s="8" t="n">
        <v>33</v>
      </c>
      <c r="EV314" s="8" t="n">
        <v>36</v>
      </c>
      <c r="EW314" s="8" t="n">
        <v>3</v>
      </c>
      <c r="EX314" s="8" t="n">
        <v>2</v>
      </c>
      <c r="EY314" s="8" t="n">
        <v>7</v>
      </c>
      <c r="EZ314" s="8" t="n">
        <v>8</v>
      </c>
      <c r="FA314" s="8" t="n">
        <v>0</v>
      </c>
      <c r="FB314" s="8" t="n">
        <v>0.3</v>
      </c>
      <c r="FC314" s="8" t="n">
        <v>0.3</v>
      </c>
      <c r="FD314" s="19" t="n">
        <v>2</v>
      </c>
      <c r="FE314" s="18" t="n">
        <f aca="false">FD314/V314</f>
        <v>0.142857142857143</v>
      </c>
      <c r="FF314" s="8" t="n">
        <v>0.004</v>
      </c>
      <c r="FG314" s="8" t="n">
        <v>0.21</v>
      </c>
      <c r="FH314" s="8" t="n">
        <v>-0.07</v>
      </c>
      <c r="FI314" s="8" t="n">
        <v>0.14</v>
      </c>
      <c r="FJ314" s="22"/>
      <c r="FK314" s="22"/>
      <c r="FL314" s="22"/>
      <c r="FM314" s="8" t="n">
        <f aca="false">BL314+BS314+AH314+DT314</f>
        <v>24</v>
      </c>
      <c r="FN314" s="19" t="n">
        <f aca="false">IF(DS314&gt;0,(BL314+BR314)/DS314,0)</f>
        <v>6</v>
      </c>
      <c r="FO314" s="12" t="n">
        <v>0</v>
      </c>
      <c r="FP314" s="19" t="n">
        <f aca="false">Z314-AH314/10</f>
        <v>1.6</v>
      </c>
      <c r="FQ314" s="19" t="n">
        <f aca="false">Z314+DR314/5</f>
        <v>1.7436</v>
      </c>
      <c r="FR314" s="19" t="n">
        <f aca="false">(DX314+DY314)/AL314*60</f>
        <v>124.826629680999</v>
      </c>
      <c r="FS314" s="8" t="n">
        <v>4</v>
      </c>
      <c r="FT314" s="17" t="s">
        <v>326</v>
      </c>
      <c r="FU314" s="8" t="n">
        <v>195</v>
      </c>
      <c r="FV314" s="22"/>
      <c r="FW314" s="17" t="s">
        <v>270</v>
      </c>
      <c r="FX314" s="23" t="n">
        <v>925000</v>
      </c>
      <c r="FY314" s="23" t="n">
        <v>894166</v>
      </c>
      <c r="FZ314" s="8" t="n">
        <v>16</v>
      </c>
      <c r="GA314" s="8" t="n">
        <v>0</v>
      </c>
      <c r="GB314" s="8" t="n">
        <v>3</v>
      </c>
      <c r="GC314" s="8" t="n">
        <v>3</v>
      </c>
      <c r="GD314" s="8" t="n">
        <v>-2</v>
      </c>
      <c r="GE314" s="8" t="n">
        <v>4</v>
      </c>
      <c r="GF314" s="8" t="n">
        <v>21</v>
      </c>
      <c r="GG314" s="8" t="n">
        <v>193</v>
      </c>
      <c r="GH314" s="8" t="n">
        <v>0.1</v>
      </c>
      <c r="GI314" s="8" t="n">
        <v>0.2</v>
      </c>
      <c r="GJ314" s="8" t="n">
        <v>0.3</v>
      </c>
      <c r="GK314" s="8" t="n">
        <f aca="false">Z314-AH314/10</f>
        <v>1.6</v>
      </c>
      <c r="GL314" s="22"/>
      <c r="GM314" s="22"/>
      <c r="GN314" s="22"/>
      <c r="GO314" s="22"/>
      <c r="GP314" s="22"/>
    </row>
    <row r="315" customFormat="false" ht="13.65" hidden="false" customHeight="true" outlineLevel="0" collapsed="false">
      <c r="A315" s="16" t="n">
        <v>33152</v>
      </c>
      <c r="B315" s="17" t="s">
        <v>1688</v>
      </c>
      <c r="C315" s="17" t="s">
        <v>261</v>
      </c>
      <c r="D315" s="17" t="s">
        <v>262</v>
      </c>
      <c r="E315" s="17" t="s">
        <v>262</v>
      </c>
      <c r="F315" s="8" t="n">
        <v>70</v>
      </c>
      <c r="G315" s="8" t="n">
        <v>190</v>
      </c>
      <c r="H315" s="8" t="n">
        <v>2009</v>
      </c>
      <c r="I315" s="8" t="n">
        <v>5</v>
      </c>
      <c r="J315" s="8" t="n">
        <v>139</v>
      </c>
      <c r="K315" s="17" t="s">
        <v>273</v>
      </c>
      <c r="L315" s="8" t="n">
        <v>2011</v>
      </c>
      <c r="M315" s="8" t="n">
        <v>27</v>
      </c>
      <c r="N315" s="8" t="n">
        <v>6</v>
      </c>
      <c r="O315" s="8" t="n">
        <v>8475254</v>
      </c>
      <c r="P315" s="17" t="s">
        <v>1689</v>
      </c>
      <c r="Q315" s="17" t="s">
        <v>1690</v>
      </c>
      <c r="R315" s="17" t="s">
        <v>1691</v>
      </c>
      <c r="S315" s="17" t="s">
        <v>1684</v>
      </c>
      <c r="T315" s="17" t="s">
        <v>313</v>
      </c>
      <c r="U315" s="17" t="s">
        <v>1692</v>
      </c>
      <c r="V315" s="8" t="n">
        <v>30</v>
      </c>
      <c r="W315" s="8" t="n">
        <v>1</v>
      </c>
      <c r="X315" s="8" t="n">
        <v>1</v>
      </c>
      <c r="Y315" s="8" t="n">
        <v>0</v>
      </c>
      <c r="Z315" s="8" t="n">
        <v>2</v>
      </c>
      <c r="AA315" s="8" t="n">
        <v>0</v>
      </c>
      <c r="AB315" s="8" t="n">
        <v>0</v>
      </c>
      <c r="AC315" s="18" t="n">
        <f aca="false">Z315/V315</f>
        <v>0.0666666666666667</v>
      </c>
      <c r="AD315" s="19" t="n">
        <f aca="false">IF(FZ315&gt;V315,Z315-V315*(GC315-Z315)/(FZ315-V315),0)</f>
        <v>-1.68421052631579</v>
      </c>
      <c r="AE315" s="19" t="n">
        <v>0.794</v>
      </c>
      <c r="AF315" s="8" t="n">
        <v>1</v>
      </c>
      <c r="AG315" s="8" t="n">
        <v>-1.5</v>
      </c>
      <c r="AH315" s="8" t="n">
        <v>6</v>
      </c>
      <c r="AI315" s="8" t="n">
        <v>409</v>
      </c>
      <c r="AJ315" s="8" t="n">
        <v>16276</v>
      </c>
      <c r="AK315" s="19" t="n">
        <v>271.26666666667</v>
      </c>
      <c r="AL315" s="8" t="n">
        <v>271.28</v>
      </c>
      <c r="AM315" s="8" t="n">
        <v>272</v>
      </c>
      <c r="AN315" s="18" t="n">
        <f aca="false">AJ315/60/V315</f>
        <v>9.04222222222222</v>
      </c>
      <c r="AO315" s="8" t="n">
        <v>15.46</v>
      </c>
      <c r="AP315" s="12" t="n">
        <f aca="false">IF(EF315&gt;0,Z315/EF315,0)</f>
        <v>0.333333333333333</v>
      </c>
      <c r="AQ315" s="8" t="n">
        <v>61</v>
      </c>
      <c r="AR315" s="8" t="n">
        <v>61</v>
      </c>
      <c r="AS315" s="8" t="n">
        <v>61</v>
      </c>
      <c r="AT315" s="8" t="n">
        <v>51</v>
      </c>
      <c r="AU315" s="8" t="n">
        <v>51</v>
      </c>
      <c r="AV315" s="8" t="n">
        <v>38</v>
      </c>
      <c r="AW315" s="8" t="n">
        <v>33</v>
      </c>
      <c r="AX315" s="8" t="n">
        <v>13</v>
      </c>
      <c r="AY315" s="8" t="n">
        <v>2</v>
      </c>
      <c r="AZ315" s="8" t="n">
        <v>4</v>
      </c>
      <c r="BA315" s="8" t="n">
        <f aca="false">AY315+AZ315</f>
        <v>6</v>
      </c>
      <c r="BB315" s="8" t="n">
        <v>2.9</v>
      </c>
      <c r="BC315" s="8" t="n">
        <v>42.7105</v>
      </c>
      <c r="BD315" s="19" t="n">
        <v>0</v>
      </c>
      <c r="BE315" s="19" t="n">
        <v>0</v>
      </c>
      <c r="BF315" s="19" t="n">
        <f aca="false">AQ315+BD315</f>
        <v>61</v>
      </c>
      <c r="BG315" s="19" t="n">
        <f aca="false">IF(AL315&gt;0,BF315/AL315*60,0)</f>
        <v>13.4915953995871</v>
      </c>
      <c r="BH315" s="8" t="n">
        <v>84</v>
      </c>
      <c r="BI315" s="8" t="n">
        <v>79</v>
      </c>
      <c r="BJ315" s="8" t="n">
        <v>88</v>
      </c>
      <c r="BK315" s="12" t="n">
        <f aca="false">BH315/(BH315+BJ315)</f>
        <v>0.488372093023256</v>
      </c>
      <c r="BL315" s="8" t="n">
        <v>62</v>
      </c>
      <c r="BM315" s="8" t="n">
        <v>62</v>
      </c>
      <c r="BN315" s="8" t="n">
        <v>42</v>
      </c>
      <c r="BO315" s="8" t="n">
        <f aca="false">BM315-BN315</f>
        <v>20</v>
      </c>
      <c r="BP315" s="8" t="n">
        <v>13</v>
      </c>
      <c r="BQ315" s="8" t="n">
        <v>3</v>
      </c>
      <c r="BR315" s="8" t="n">
        <v>5</v>
      </c>
      <c r="BS315" s="8" t="n">
        <v>16</v>
      </c>
      <c r="BT315" s="12" t="n">
        <f aca="false">BS315/(EA315+BS315)</f>
        <v>0.0698689956331878</v>
      </c>
      <c r="BU315" s="8" t="n">
        <v>41</v>
      </c>
      <c r="BV315" s="8" t="n">
        <v>62</v>
      </c>
      <c r="BW315" s="12" t="n">
        <f aca="false">IF(BU315+BV315&gt;0,BU315/(BU315+BV315),0)</f>
        <v>0.398058252427184</v>
      </c>
      <c r="BX315" s="8" t="n">
        <v>18</v>
      </c>
      <c r="BY315" s="8" t="n">
        <v>17</v>
      </c>
      <c r="BZ315" s="8" t="n">
        <v>10</v>
      </c>
      <c r="CA315" s="8" t="n">
        <v>23</v>
      </c>
      <c r="CB315" s="8" t="n">
        <v>13</v>
      </c>
      <c r="CC315" s="8" t="n">
        <v>22</v>
      </c>
      <c r="CD315" s="8" t="n">
        <v>14</v>
      </c>
      <c r="CE315" s="8" t="n">
        <v>24</v>
      </c>
      <c r="CF315" s="8" t="n">
        <v>17</v>
      </c>
      <c r="CG315" s="8" t="n">
        <v>26</v>
      </c>
      <c r="CH315" s="8" t="n">
        <v>21</v>
      </c>
      <c r="CI315" s="8" t="n">
        <v>30</v>
      </c>
      <c r="CJ315" s="8" t="n">
        <v>0</v>
      </c>
      <c r="CK315" s="8" t="n">
        <v>0</v>
      </c>
      <c r="CL315" s="8" t="n">
        <v>0</v>
      </c>
      <c r="CM315" s="8" t="n">
        <v>0</v>
      </c>
      <c r="CN315" s="8" t="n">
        <v>0</v>
      </c>
      <c r="CO315" s="8" t="n">
        <v>0</v>
      </c>
      <c r="CP315" s="8" t="n">
        <v>0</v>
      </c>
      <c r="CQ315" s="8" t="n">
        <v>0</v>
      </c>
      <c r="CR315" s="8" t="n">
        <v>0</v>
      </c>
      <c r="CS315" s="8" t="n">
        <v>0</v>
      </c>
      <c r="CT315" s="8" t="n">
        <v>1</v>
      </c>
      <c r="CU315" s="8" t="n">
        <v>0</v>
      </c>
      <c r="CV315" s="8" t="n">
        <v>0</v>
      </c>
      <c r="CW315" s="8" t="n">
        <v>0</v>
      </c>
      <c r="CX315" s="8" t="n">
        <v>0</v>
      </c>
      <c r="CY315" s="8" t="n">
        <v>0</v>
      </c>
      <c r="CZ315" s="8" t="n">
        <v>3</v>
      </c>
      <c r="DA315" s="8" t="n">
        <v>10</v>
      </c>
      <c r="DB315" s="8" t="n">
        <v>4</v>
      </c>
      <c r="DC315" s="8" t="n">
        <v>1</v>
      </c>
      <c r="DD315" s="8" t="n">
        <v>0</v>
      </c>
      <c r="DE315" s="8" t="n">
        <v>3</v>
      </c>
      <c r="DF315" s="8" t="n">
        <v>4</v>
      </c>
      <c r="DG315" s="8" t="n">
        <v>1</v>
      </c>
      <c r="DH315" s="8" t="n">
        <v>25</v>
      </c>
      <c r="DI315" s="8" t="n">
        <v>3</v>
      </c>
      <c r="DJ315" s="8" t="n">
        <v>4</v>
      </c>
      <c r="DK315" s="8" t="n">
        <v>3</v>
      </c>
      <c r="DL315" s="8" t="n">
        <v>3</v>
      </c>
      <c r="DM315" s="8" t="n">
        <v>0</v>
      </c>
      <c r="DN315" s="8" t="n">
        <v>4</v>
      </c>
      <c r="DO315" s="8" t="n">
        <v>4</v>
      </c>
      <c r="DP315" s="8" t="n">
        <v>0</v>
      </c>
      <c r="DQ315" s="8" t="n">
        <f aca="false">DJ315-DI315</f>
        <v>1</v>
      </c>
      <c r="DR315" s="19" t="n">
        <v>-0.398</v>
      </c>
      <c r="DS315" s="8" t="n">
        <v>3</v>
      </c>
      <c r="DT315" s="8" t="n">
        <v>0</v>
      </c>
      <c r="DU315" s="8" t="n">
        <v>0</v>
      </c>
      <c r="DV315" s="8" t="n">
        <v>0</v>
      </c>
      <c r="DW315" s="8" t="n">
        <v>0</v>
      </c>
      <c r="DX315" s="8" t="n">
        <v>209</v>
      </c>
      <c r="DY315" s="8" t="n">
        <v>285</v>
      </c>
      <c r="DZ315" s="8" t="n">
        <v>153</v>
      </c>
      <c r="EA315" s="8" t="n">
        <v>213</v>
      </c>
      <c r="EB315" s="8" t="n">
        <v>102</v>
      </c>
      <c r="EC315" s="8" t="n">
        <v>148</v>
      </c>
      <c r="ED315" s="8" t="n">
        <v>8.53</v>
      </c>
      <c r="EE315" s="8" t="n">
        <v>11.5</v>
      </c>
      <c r="EF315" s="8" t="n">
        <v>6</v>
      </c>
      <c r="EG315" s="8" t="n">
        <v>7</v>
      </c>
      <c r="EH315" s="12" t="n">
        <f aca="false">EF315/EB315</f>
        <v>0.0588235294117647</v>
      </c>
      <c r="EI315" s="20" t="n">
        <f aca="false">1-EG315/EC315</f>
        <v>0.952702702702703</v>
      </c>
      <c r="EJ315" s="21" t="n">
        <f aca="false">EH315+EI315</f>
        <v>1.01152623211447</v>
      </c>
      <c r="EK315" s="8" t="n">
        <v>208</v>
      </c>
      <c r="EL315" s="8" t="n">
        <v>285</v>
      </c>
      <c r="EM315" s="8" t="n">
        <v>152</v>
      </c>
      <c r="EN315" s="8" t="n">
        <v>213</v>
      </c>
      <c r="EO315" s="8" t="n">
        <v>101</v>
      </c>
      <c r="EP315" s="8" t="n">
        <v>148</v>
      </c>
      <c r="EQ315" s="8" t="n">
        <v>6</v>
      </c>
      <c r="ER315" s="8" t="n">
        <v>7</v>
      </c>
      <c r="ES315" s="8" t="n">
        <v>93</v>
      </c>
      <c r="ET315" s="8" t="n">
        <v>136</v>
      </c>
      <c r="EU315" s="8" t="n">
        <v>33</v>
      </c>
      <c r="EV315" s="8" t="n">
        <v>50</v>
      </c>
      <c r="EW315" s="8" t="n">
        <v>4</v>
      </c>
      <c r="EX315" s="8" t="n">
        <v>4</v>
      </c>
      <c r="EY315" s="8" t="n">
        <v>24</v>
      </c>
      <c r="EZ315" s="8" t="n">
        <v>18</v>
      </c>
      <c r="FA315" s="8" t="n">
        <v>-0.4</v>
      </c>
      <c r="FB315" s="8" t="n">
        <v>0.4</v>
      </c>
      <c r="FC315" s="8" t="n">
        <v>-0.1</v>
      </c>
      <c r="FD315" s="19" t="n">
        <v>2.99</v>
      </c>
      <c r="FE315" s="18" t="n">
        <f aca="false">FD315/V315</f>
        <v>0.0996666666666667</v>
      </c>
      <c r="FF315" s="8" t="n">
        <v>0.0295</v>
      </c>
      <c r="FG315" s="8" t="n">
        <v>-0.17</v>
      </c>
      <c r="FH315" s="8" t="n">
        <v>0.1</v>
      </c>
      <c r="FI315" s="8" t="n">
        <v>-0.07</v>
      </c>
      <c r="FJ315" s="22"/>
      <c r="FK315" s="22"/>
      <c r="FL315" s="22"/>
      <c r="FM315" s="8" t="n">
        <f aca="false">BL315+BS315+AH315+DT315</f>
        <v>84</v>
      </c>
      <c r="FN315" s="19" t="n">
        <f aca="false">IF(DS315&gt;0,(BL315+BR315)/DS315,0)</f>
        <v>22.3333333333333</v>
      </c>
      <c r="FO315" s="12" t="n">
        <v>0.0163542082</v>
      </c>
      <c r="FP315" s="19" t="n">
        <f aca="false">Z315-AH315/10</f>
        <v>1.4</v>
      </c>
      <c r="FQ315" s="19" t="n">
        <f aca="false">Z315+DR315/5</f>
        <v>1.9204</v>
      </c>
      <c r="FR315" s="19" t="n">
        <f aca="false">(DX315+DY315)/AL315*60</f>
        <v>109.259805367148</v>
      </c>
      <c r="FS315" s="8" t="n">
        <v>13</v>
      </c>
      <c r="FT315" s="17" t="s">
        <v>607</v>
      </c>
      <c r="FU315" s="8" t="n">
        <v>266</v>
      </c>
      <c r="FV315" s="22"/>
      <c r="FW315" s="17" t="s">
        <v>280</v>
      </c>
      <c r="FX315" s="23" t="n">
        <v>650000</v>
      </c>
      <c r="FY315" s="23" t="n">
        <v>650000</v>
      </c>
      <c r="FZ315" s="8" t="n">
        <v>87</v>
      </c>
      <c r="GA315" s="8" t="n">
        <v>4</v>
      </c>
      <c r="GB315" s="8" t="n">
        <v>5</v>
      </c>
      <c r="GC315" s="8" t="n">
        <v>9</v>
      </c>
      <c r="GD315" s="8" t="n">
        <v>1</v>
      </c>
      <c r="GE315" s="8" t="n">
        <v>48</v>
      </c>
      <c r="GF315" s="8" t="n">
        <v>98</v>
      </c>
      <c r="GG315" s="8" t="n">
        <v>812</v>
      </c>
      <c r="GH315" s="8" t="n">
        <v>-0.9</v>
      </c>
      <c r="GI315" s="8" t="n">
        <v>0.9</v>
      </c>
      <c r="GJ315" s="8" t="n">
        <v>0.1</v>
      </c>
      <c r="GK315" s="8" t="n">
        <f aca="false">Z315-AH315/10</f>
        <v>1.4</v>
      </c>
      <c r="GL315" s="22"/>
      <c r="GM315" s="22"/>
      <c r="GN315" s="22"/>
      <c r="GO315" s="22"/>
      <c r="GP315" s="22"/>
    </row>
    <row r="316" customFormat="false" ht="13.65" hidden="false" customHeight="true" outlineLevel="0" collapsed="false">
      <c r="A316" s="16" t="n">
        <v>33931</v>
      </c>
      <c r="B316" s="17" t="s">
        <v>474</v>
      </c>
      <c r="C316" s="22"/>
      <c r="D316" s="17" t="s">
        <v>321</v>
      </c>
      <c r="E316" s="17" t="s">
        <v>321</v>
      </c>
      <c r="F316" s="8" t="n">
        <v>73</v>
      </c>
      <c r="G316" s="8" t="n">
        <v>215</v>
      </c>
      <c r="H316" s="8" t="n">
        <v>2011</v>
      </c>
      <c r="I316" s="8" t="n">
        <v>1</v>
      </c>
      <c r="J316" s="8" t="n">
        <v>2</v>
      </c>
      <c r="K316" s="17" t="s">
        <v>263</v>
      </c>
      <c r="L316" s="8" t="n">
        <v>2011</v>
      </c>
      <c r="M316" s="8" t="n">
        <v>25</v>
      </c>
      <c r="N316" s="8" t="n">
        <v>7</v>
      </c>
      <c r="O316" s="8" t="n">
        <v>8476455</v>
      </c>
      <c r="P316" s="17" t="s">
        <v>1693</v>
      </c>
      <c r="Q316" s="17" t="s">
        <v>1694</v>
      </c>
      <c r="R316" s="17" t="s">
        <v>1695</v>
      </c>
      <c r="S316" s="17" t="s">
        <v>1684</v>
      </c>
      <c r="T316" s="17" t="s">
        <v>268</v>
      </c>
      <c r="U316" s="17" t="s">
        <v>269</v>
      </c>
      <c r="V316" s="8" t="n">
        <v>78</v>
      </c>
      <c r="W316" s="8" t="n">
        <v>25</v>
      </c>
      <c r="X316" s="8" t="n">
        <v>37</v>
      </c>
      <c r="Y316" s="8" t="n">
        <v>18</v>
      </c>
      <c r="Z316" s="8" t="n">
        <v>62</v>
      </c>
      <c r="AA316" s="8" t="n">
        <v>3</v>
      </c>
      <c r="AB316" s="8" t="n">
        <v>35</v>
      </c>
      <c r="AC316" s="18" t="n">
        <f aca="false">Z316/V316</f>
        <v>0.794871794871795</v>
      </c>
      <c r="AD316" s="19" t="n">
        <f aca="false">IF(FZ316&gt;V316,Z316-V316*(GC316-Z316)/(FZ316-V316),0)</f>
        <v>11.1542056074766</v>
      </c>
      <c r="AE316" s="19" t="n">
        <v>23.652</v>
      </c>
      <c r="AF316" s="8" t="n">
        <v>16</v>
      </c>
      <c r="AG316" s="8" t="n">
        <v>1.7</v>
      </c>
      <c r="AH316" s="8" t="n">
        <v>37</v>
      </c>
      <c r="AI316" s="8" t="n">
        <v>1870</v>
      </c>
      <c r="AJ316" s="8" t="n">
        <v>94270</v>
      </c>
      <c r="AK316" s="19" t="n">
        <v>1571.1666666667</v>
      </c>
      <c r="AL316" s="8" t="n">
        <v>1571.17</v>
      </c>
      <c r="AM316" s="8" t="n">
        <v>1571</v>
      </c>
      <c r="AN316" s="18" t="n">
        <f aca="false">AJ316/60/V316</f>
        <v>20.1431623931624</v>
      </c>
      <c r="AO316" s="8" t="n">
        <v>33.23</v>
      </c>
      <c r="AP316" s="12" t="n">
        <f aca="false">IF(EF316&gt;0,Z316/EF316,0)</f>
        <v>0.512396694214876</v>
      </c>
      <c r="AQ316" s="8" t="n">
        <v>312</v>
      </c>
      <c r="AR316" s="8" t="n">
        <v>311</v>
      </c>
      <c r="AS316" s="8" t="n">
        <v>312</v>
      </c>
      <c r="AT316" s="8" t="n">
        <v>245</v>
      </c>
      <c r="AU316" s="8" t="n">
        <v>245</v>
      </c>
      <c r="AV316" s="8" t="n">
        <v>183</v>
      </c>
      <c r="AW316" s="8" t="n">
        <v>200</v>
      </c>
      <c r="AX316" s="8" t="n">
        <v>113</v>
      </c>
      <c r="AY316" s="8" t="n">
        <v>9</v>
      </c>
      <c r="AZ316" s="8" t="n">
        <v>17</v>
      </c>
      <c r="BA316" s="8" t="n">
        <f aca="false">AY316+AZ316</f>
        <v>26</v>
      </c>
      <c r="BB316" s="8" t="n">
        <v>22.33</v>
      </c>
      <c r="BC316" s="8" t="n">
        <v>27.4699</v>
      </c>
      <c r="BD316" s="19" t="n">
        <v>260.3</v>
      </c>
      <c r="BE316" s="19" t="n">
        <v>9.94038400339429</v>
      </c>
      <c r="BF316" s="19" t="n">
        <f aca="false">AQ316+BD316</f>
        <v>572.3</v>
      </c>
      <c r="BG316" s="19" t="n">
        <f aca="false">IF(AL316&gt;0,BF316/AL316*60,0)</f>
        <v>21.8550506947052</v>
      </c>
      <c r="BH316" s="8" t="n">
        <v>705</v>
      </c>
      <c r="BI316" s="8" t="n">
        <v>527</v>
      </c>
      <c r="BJ316" s="8" t="n">
        <v>462</v>
      </c>
      <c r="BK316" s="12" t="n">
        <f aca="false">BH316/(BH316+BJ316)</f>
        <v>0.604113110539846</v>
      </c>
      <c r="BL316" s="8" t="n">
        <v>149</v>
      </c>
      <c r="BM316" s="8" t="n">
        <v>149</v>
      </c>
      <c r="BN316" s="8" t="n">
        <v>109</v>
      </c>
      <c r="BO316" s="8" t="n">
        <f aca="false">BM316-BN316</f>
        <v>40</v>
      </c>
      <c r="BP316" s="8" t="n">
        <v>62</v>
      </c>
      <c r="BQ316" s="8" t="n">
        <v>31</v>
      </c>
      <c r="BR316" s="8" t="n">
        <v>54</v>
      </c>
      <c r="BS316" s="8" t="n">
        <v>51</v>
      </c>
      <c r="BT316" s="12" t="n">
        <f aca="false">BS316/(EA316+BS316)</f>
        <v>0.0436270316509838</v>
      </c>
      <c r="BU316" s="8" t="n">
        <v>215</v>
      </c>
      <c r="BV316" s="8" t="n">
        <v>203</v>
      </c>
      <c r="BW316" s="12" t="n">
        <f aca="false">IF(BU316+BV316&gt;0,BU316/(BU316+BV316),0)</f>
        <v>0.514354066985646</v>
      </c>
      <c r="BX316" s="8" t="n">
        <v>40</v>
      </c>
      <c r="BY316" s="8" t="n">
        <v>41</v>
      </c>
      <c r="BZ316" s="8" t="n">
        <v>23</v>
      </c>
      <c r="CA316" s="8" t="n">
        <v>21</v>
      </c>
      <c r="CB316" s="8" t="n">
        <v>152</v>
      </c>
      <c r="CC316" s="8" t="n">
        <v>141</v>
      </c>
      <c r="CD316" s="8" t="n">
        <v>41</v>
      </c>
      <c r="CE316" s="8" t="n">
        <v>49</v>
      </c>
      <c r="CF316" s="8" t="n">
        <v>101</v>
      </c>
      <c r="CG316" s="8" t="n">
        <v>99</v>
      </c>
      <c r="CH316" s="8" t="n">
        <v>128</v>
      </c>
      <c r="CI316" s="8" t="n">
        <v>120</v>
      </c>
      <c r="CJ316" s="8" t="n">
        <v>2</v>
      </c>
      <c r="CK316" s="8" t="n">
        <v>0</v>
      </c>
      <c r="CL316" s="8" t="n">
        <v>6</v>
      </c>
      <c r="CM316" s="8" t="n">
        <v>1</v>
      </c>
      <c r="CN316" s="8" t="n">
        <v>3</v>
      </c>
      <c r="CO316" s="8" t="n">
        <v>1</v>
      </c>
      <c r="CP316" s="8" t="n">
        <v>1</v>
      </c>
      <c r="CQ316" s="8" t="n">
        <v>3</v>
      </c>
      <c r="CR316" s="8" t="n">
        <v>2</v>
      </c>
      <c r="CS316" s="8" t="n">
        <v>1</v>
      </c>
      <c r="CT316" s="8" t="n">
        <v>1</v>
      </c>
      <c r="CU316" s="8" t="n">
        <v>4</v>
      </c>
      <c r="CV316" s="8" t="n">
        <v>1</v>
      </c>
      <c r="CW316" s="8" t="n">
        <v>13</v>
      </c>
      <c r="CX316" s="8" t="n">
        <v>0</v>
      </c>
      <c r="CY316" s="8" t="n">
        <v>6</v>
      </c>
      <c r="CZ316" s="8" t="n">
        <v>3</v>
      </c>
      <c r="DA316" s="8" t="n">
        <v>53</v>
      </c>
      <c r="DB316" s="8" t="n">
        <v>22</v>
      </c>
      <c r="DC316" s="8" t="n">
        <v>6</v>
      </c>
      <c r="DD316" s="8" t="n">
        <v>9</v>
      </c>
      <c r="DE316" s="8" t="n">
        <v>13</v>
      </c>
      <c r="DF316" s="8" t="n">
        <v>12</v>
      </c>
      <c r="DG316" s="8" t="n">
        <v>5</v>
      </c>
      <c r="DH316" s="8" t="n">
        <v>116</v>
      </c>
      <c r="DI316" s="8" t="n">
        <v>17</v>
      </c>
      <c r="DJ316" s="8" t="n">
        <v>26</v>
      </c>
      <c r="DK316" s="8" t="n">
        <v>16</v>
      </c>
      <c r="DL316" s="8" t="n">
        <v>15</v>
      </c>
      <c r="DM316" s="8" t="n">
        <v>1</v>
      </c>
      <c r="DN316" s="8" t="n">
        <v>27</v>
      </c>
      <c r="DO316" s="8" t="n">
        <v>26</v>
      </c>
      <c r="DP316" s="8" t="n">
        <v>1</v>
      </c>
      <c r="DQ316" s="8" t="n">
        <f aca="false">DJ316-DI316</f>
        <v>9</v>
      </c>
      <c r="DR316" s="19" t="n">
        <v>10.36</v>
      </c>
      <c r="DS316" s="8" t="n">
        <v>16</v>
      </c>
      <c r="DT316" s="8" t="n">
        <v>1</v>
      </c>
      <c r="DU316" s="8" t="n">
        <v>0</v>
      </c>
      <c r="DV316" s="8" t="n">
        <v>0</v>
      </c>
      <c r="DW316" s="8" t="n">
        <v>0</v>
      </c>
      <c r="DX316" s="8" t="n">
        <v>1658</v>
      </c>
      <c r="DY316" s="8" t="n">
        <v>1482</v>
      </c>
      <c r="DZ316" s="8" t="n">
        <v>1246</v>
      </c>
      <c r="EA316" s="8" t="n">
        <v>1118</v>
      </c>
      <c r="EB316" s="8" t="n">
        <v>913</v>
      </c>
      <c r="EC316" s="8" t="n">
        <v>816</v>
      </c>
      <c r="ED316" s="8" t="n">
        <v>82.27</v>
      </c>
      <c r="EE316" s="8" t="n">
        <v>71.8</v>
      </c>
      <c r="EF316" s="8" t="n">
        <v>121</v>
      </c>
      <c r="EG316" s="8" t="n">
        <v>69</v>
      </c>
      <c r="EH316" s="12" t="n">
        <f aca="false">EF316/EB316</f>
        <v>0.132530120481928</v>
      </c>
      <c r="EI316" s="20" t="n">
        <f aca="false">1-EG316/EC316</f>
        <v>0.915441176470588</v>
      </c>
      <c r="EJ316" s="21" t="n">
        <f aca="false">EH316+EI316</f>
        <v>1.04797129695252</v>
      </c>
      <c r="EK316" s="8" t="n">
        <v>1657</v>
      </c>
      <c r="EL316" s="8" t="n">
        <v>1479</v>
      </c>
      <c r="EM316" s="8" t="n">
        <v>1245</v>
      </c>
      <c r="EN316" s="8" t="n">
        <v>1114</v>
      </c>
      <c r="EO316" s="8" t="n">
        <v>911</v>
      </c>
      <c r="EP316" s="8" t="n">
        <v>814</v>
      </c>
      <c r="EQ316" s="8" t="n">
        <v>121</v>
      </c>
      <c r="ER316" s="8" t="n">
        <v>69</v>
      </c>
      <c r="ES316" s="8" t="n">
        <v>857</v>
      </c>
      <c r="ET316" s="8" t="n">
        <v>713</v>
      </c>
      <c r="EU316" s="8" t="n">
        <v>305</v>
      </c>
      <c r="EV316" s="8" t="n">
        <v>261</v>
      </c>
      <c r="EW316" s="8" t="n">
        <v>57</v>
      </c>
      <c r="EX316" s="8" t="n">
        <v>33</v>
      </c>
      <c r="EY316" s="8" t="n">
        <v>107</v>
      </c>
      <c r="EZ316" s="8" t="n">
        <v>121</v>
      </c>
      <c r="FA316" s="8" t="n">
        <v>4.6</v>
      </c>
      <c r="FB316" s="8" t="n">
        <v>2.5</v>
      </c>
      <c r="FC316" s="8" t="n">
        <v>7.2</v>
      </c>
      <c r="FD316" s="19" t="n">
        <v>60.7</v>
      </c>
      <c r="FE316" s="18" t="n">
        <f aca="false">FD316/V316</f>
        <v>0.778205128205128</v>
      </c>
      <c r="FF316" s="8" t="n">
        <v>6.9543</v>
      </c>
      <c r="FG316" s="8" t="n">
        <v>0.46</v>
      </c>
      <c r="FH316" s="8" t="n">
        <v>-0.11</v>
      </c>
      <c r="FI316" s="8" t="n">
        <v>0.34</v>
      </c>
      <c r="FJ316" s="8" t="n">
        <v>1</v>
      </c>
      <c r="FK316" s="8" t="n">
        <v>1</v>
      </c>
      <c r="FL316" s="8" t="n">
        <v>1</v>
      </c>
      <c r="FM316" s="8" t="n">
        <f aca="false">BL316+BS316+AH316+DT316</f>
        <v>238</v>
      </c>
      <c r="FN316" s="19" t="n">
        <f aca="false">IF(DS316&gt;0,(BL316+BR316)/DS316,0)</f>
        <v>12.6875</v>
      </c>
      <c r="FO316" s="12" t="n">
        <v>0.1142697882</v>
      </c>
      <c r="FP316" s="19" t="n">
        <f aca="false">Z316-AH316/10</f>
        <v>58.3</v>
      </c>
      <c r="FQ316" s="19" t="n">
        <f aca="false">Z316+DR316/5</f>
        <v>64.072</v>
      </c>
      <c r="FR316" s="19" t="n">
        <f aca="false">(DX316+DY316)/AL316*60</f>
        <v>119.910639841647</v>
      </c>
      <c r="FS316" s="22"/>
      <c r="FT316" s="22"/>
      <c r="FU316" s="22"/>
      <c r="FV316" s="22"/>
      <c r="FW316" s="17" t="s">
        <v>280</v>
      </c>
      <c r="FX316" s="23" t="n">
        <v>6000000</v>
      </c>
      <c r="FY316" s="23" t="n">
        <v>5571429</v>
      </c>
      <c r="FZ316" s="8" t="n">
        <v>506</v>
      </c>
      <c r="GA316" s="8" t="n">
        <v>143</v>
      </c>
      <c r="GB316" s="8" t="n">
        <v>198</v>
      </c>
      <c r="GC316" s="8" t="n">
        <v>341</v>
      </c>
      <c r="GD316" s="8" t="n">
        <v>21</v>
      </c>
      <c r="GE316" s="8" t="n">
        <v>391</v>
      </c>
      <c r="GF316" s="8" t="n">
        <v>1336</v>
      </c>
      <c r="GG316" s="8" t="n">
        <v>9595</v>
      </c>
      <c r="GH316" s="8" t="n">
        <v>26.5</v>
      </c>
      <c r="GI316" s="8" t="n">
        <v>12</v>
      </c>
      <c r="GJ316" s="8" t="n">
        <v>38.5</v>
      </c>
      <c r="GK316" s="8" t="n">
        <f aca="false">Z316-AH316/10</f>
        <v>58.3</v>
      </c>
      <c r="GL316" s="22"/>
      <c r="GM316" s="22"/>
      <c r="GN316" s="22"/>
      <c r="GO316" s="22"/>
      <c r="GP316" s="22"/>
    </row>
    <row r="317" customFormat="false" ht="13.65" hidden="false" customHeight="true" outlineLevel="0" collapsed="false">
      <c r="A317" s="16" t="n">
        <v>33565</v>
      </c>
      <c r="B317" s="17" t="s">
        <v>1696</v>
      </c>
      <c r="C317" s="17" t="s">
        <v>913</v>
      </c>
      <c r="D317" s="17" t="s">
        <v>283</v>
      </c>
      <c r="E317" s="17" t="s">
        <v>283</v>
      </c>
      <c r="F317" s="8" t="n">
        <v>74</v>
      </c>
      <c r="G317" s="8" t="n">
        <v>208</v>
      </c>
      <c r="H317" s="22"/>
      <c r="I317" s="22"/>
      <c r="J317" s="22"/>
      <c r="K317" s="17" t="s">
        <v>273</v>
      </c>
      <c r="L317" s="8" t="n">
        <v>2015</v>
      </c>
      <c r="M317" s="8" t="n">
        <v>26</v>
      </c>
      <c r="N317" s="8" t="n">
        <v>3</v>
      </c>
      <c r="O317" s="8" t="n">
        <v>8477903</v>
      </c>
      <c r="P317" s="17" t="s">
        <v>1697</v>
      </c>
      <c r="Q317" s="17" t="s">
        <v>1698</v>
      </c>
      <c r="R317" s="17" t="s">
        <v>1699</v>
      </c>
      <c r="S317" s="17" t="s">
        <v>1700</v>
      </c>
      <c r="T317" s="17" t="s">
        <v>299</v>
      </c>
      <c r="U317" s="17" t="s">
        <v>567</v>
      </c>
      <c r="V317" s="8" t="n">
        <v>59</v>
      </c>
      <c r="W317" s="8" t="n">
        <v>4</v>
      </c>
      <c r="X317" s="8" t="n">
        <v>9</v>
      </c>
      <c r="Y317" s="8" t="n">
        <v>7</v>
      </c>
      <c r="Z317" s="8" t="n">
        <v>13</v>
      </c>
      <c r="AA317" s="8" t="n">
        <v>13</v>
      </c>
      <c r="AB317" s="8" t="n">
        <v>71</v>
      </c>
      <c r="AC317" s="18" t="n">
        <f aca="false">Z317/V317</f>
        <v>0.220338983050847</v>
      </c>
      <c r="AD317" s="19" t="n">
        <f aca="false">IF(FZ317&gt;V317,Z317-V317*(GC317-Z317)/(FZ317-V317),0)</f>
        <v>1.2</v>
      </c>
      <c r="AE317" s="19" t="n">
        <v>4.606</v>
      </c>
      <c r="AF317" s="8" t="n">
        <v>3</v>
      </c>
      <c r="AG317" s="8" t="n">
        <v>5.3</v>
      </c>
      <c r="AH317" s="8" t="n">
        <v>88</v>
      </c>
      <c r="AI317" s="8" t="n">
        <v>905</v>
      </c>
      <c r="AJ317" s="8" t="n">
        <v>40826</v>
      </c>
      <c r="AK317" s="19" t="n">
        <v>680.43333333333</v>
      </c>
      <c r="AL317" s="8" t="n">
        <v>680.4</v>
      </c>
      <c r="AM317" s="8" t="n">
        <v>680</v>
      </c>
      <c r="AN317" s="18" t="n">
        <f aca="false">AJ317/60/V317</f>
        <v>11.5327683615819</v>
      </c>
      <c r="AO317" s="8" t="n">
        <v>19.5</v>
      </c>
      <c r="AP317" s="12" t="n">
        <f aca="false">IF(EF317&gt;0,Z317/EF317,0)</f>
        <v>0.5</v>
      </c>
      <c r="AQ317" s="8" t="n">
        <v>120</v>
      </c>
      <c r="AR317" s="8" t="n">
        <v>120</v>
      </c>
      <c r="AS317" s="8" t="n">
        <v>120</v>
      </c>
      <c r="AT317" s="8" t="n">
        <v>98</v>
      </c>
      <c r="AU317" s="8" t="n">
        <v>98</v>
      </c>
      <c r="AV317" s="8" t="n">
        <v>68</v>
      </c>
      <c r="AW317" s="8" t="n">
        <v>80</v>
      </c>
      <c r="AX317" s="8" t="n">
        <v>43</v>
      </c>
      <c r="AY317" s="8" t="n">
        <v>8</v>
      </c>
      <c r="AZ317" s="8" t="n">
        <v>6</v>
      </c>
      <c r="BA317" s="8" t="n">
        <f aca="false">AY317+AZ317</f>
        <v>14</v>
      </c>
      <c r="BB317" s="8" t="n">
        <v>7.77</v>
      </c>
      <c r="BC317" s="8" t="n">
        <v>32.4559</v>
      </c>
      <c r="BD317" s="19" t="n">
        <v>193.6</v>
      </c>
      <c r="BE317" s="19" t="n">
        <v>17.0714740606477</v>
      </c>
      <c r="BF317" s="19" t="n">
        <f aca="false">AQ317+BD317</f>
        <v>313.6</v>
      </c>
      <c r="BG317" s="19" t="n">
        <f aca="false">IF(AL317&gt;0,BF317/AL317*60,0)</f>
        <v>27.6543209876543</v>
      </c>
      <c r="BH317" s="8" t="n">
        <v>196</v>
      </c>
      <c r="BI317" s="8" t="n">
        <v>224</v>
      </c>
      <c r="BJ317" s="8" t="n">
        <v>173</v>
      </c>
      <c r="BK317" s="12" t="n">
        <f aca="false">BH317/(BH317+BJ317)</f>
        <v>0.531165311653117</v>
      </c>
      <c r="BL317" s="8" t="n">
        <v>154</v>
      </c>
      <c r="BM317" s="8" t="n">
        <v>153</v>
      </c>
      <c r="BN317" s="8" t="n">
        <v>84</v>
      </c>
      <c r="BO317" s="8" t="n">
        <f aca="false">BM317-BN317</f>
        <v>69</v>
      </c>
      <c r="BP317" s="8" t="n">
        <v>30</v>
      </c>
      <c r="BQ317" s="8" t="n">
        <v>17</v>
      </c>
      <c r="BR317" s="8" t="n">
        <v>17</v>
      </c>
      <c r="BS317" s="8" t="n">
        <v>32</v>
      </c>
      <c r="BT317" s="12" t="n">
        <f aca="false">BS317/(EA317+BS317)</f>
        <v>0.0637450199203187</v>
      </c>
      <c r="BU317" s="8" t="n">
        <v>1</v>
      </c>
      <c r="BV317" s="8" t="n">
        <v>9</v>
      </c>
      <c r="BW317" s="12" t="n">
        <f aca="false">IF(BU317+BV317&gt;0,BU317/(BU317+BV317),0)</f>
        <v>0.1</v>
      </c>
      <c r="BX317" s="8" t="n">
        <v>0</v>
      </c>
      <c r="BY317" s="8" t="n">
        <v>1</v>
      </c>
      <c r="BZ317" s="8" t="n">
        <v>0</v>
      </c>
      <c r="CA317" s="8" t="n">
        <v>2</v>
      </c>
      <c r="CB317" s="8" t="n">
        <v>1</v>
      </c>
      <c r="CC317" s="8" t="n">
        <v>6</v>
      </c>
      <c r="CD317" s="8" t="n">
        <v>0</v>
      </c>
      <c r="CE317" s="8" t="n">
        <v>1</v>
      </c>
      <c r="CF317" s="8" t="n">
        <v>1</v>
      </c>
      <c r="CG317" s="8" t="n">
        <v>2</v>
      </c>
      <c r="CH317" s="8" t="n">
        <v>1</v>
      </c>
      <c r="CI317" s="8" t="n">
        <v>7</v>
      </c>
      <c r="CJ317" s="8" t="n">
        <v>0</v>
      </c>
      <c r="CK317" s="8" t="n">
        <v>0</v>
      </c>
      <c r="CL317" s="8" t="n">
        <v>1</v>
      </c>
      <c r="CM317" s="8" t="n">
        <v>0</v>
      </c>
      <c r="CN317" s="8" t="n">
        <v>0</v>
      </c>
      <c r="CO317" s="8" t="n">
        <v>0</v>
      </c>
      <c r="CP317" s="8" t="n">
        <v>0</v>
      </c>
      <c r="CQ317" s="8" t="n">
        <v>1</v>
      </c>
      <c r="CR317" s="8" t="n">
        <v>0</v>
      </c>
      <c r="CS317" s="8" t="n">
        <v>0</v>
      </c>
      <c r="CT317" s="8" t="n">
        <v>0</v>
      </c>
      <c r="CU317" s="8" t="n">
        <v>0</v>
      </c>
      <c r="CV317" s="8" t="n">
        <v>0</v>
      </c>
      <c r="CW317" s="8" t="n">
        <v>3</v>
      </c>
      <c r="CX317" s="8" t="n">
        <v>0</v>
      </c>
      <c r="CY317" s="8" t="n">
        <v>0</v>
      </c>
      <c r="CZ317" s="8" t="n">
        <v>4</v>
      </c>
      <c r="DA317" s="8" t="n">
        <v>26</v>
      </c>
      <c r="DB317" s="8" t="n">
        <v>9</v>
      </c>
      <c r="DC317" s="8" t="n">
        <v>3</v>
      </c>
      <c r="DD317" s="8" t="n">
        <v>4</v>
      </c>
      <c r="DE317" s="8" t="n">
        <v>10</v>
      </c>
      <c r="DF317" s="8" t="n">
        <v>6</v>
      </c>
      <c r="DG317" s="8" t="n">
        <v>0</v>
      </c>
      <c r="DH317" s="8" t="n">
        <v>36</v>
      </c>
      <c r="DI317" s="8" t="n">
        <v>27</v>
      </c>
      <c r="DJ317" s="8" t="n">
        <v>17</v>
      </c>
      <c r="DK317" s="8" t="n">
        <v>27</v>
      </c>
      <c r="DL317" s="8" t="n">
        <v>21</v>
      </c>
      <c r="DM317" s="8" t="n">
        <v>6</v>
      </c>
      <c r="DN317" s="8" t="n">
        <v>21</v>
      </c>
      <c r="DO317" s="8" t="n">
        <v>16</v>
      </c>
      <c r="DP317" s="8" t="n">
        <v>5</v>
      </c>
      <c r="DQ317" s="8" t="n">
        <f aca="false">DJ317-DI317</f>
        <v>-10</v>
      </c>
      <c r="DR317" s="19" t="n">
        <v>-3.986</v>
      </c>
      <c r="DS317" s="8" t="n">
        <v>19</v>
      </c>
      <c r="DT317" s="8" t="n">
        <v>6</v>
      </c>
      <c r="DU317" s="8" t="n">
        <v>0</v>
      </c>
      <c r="DV317" s="8" t="n">
        <v>2</v>
      </c>
      <c r="DW317" s="8" t="n">
        <v>0</v>
      </c>
      <c r="DX317" s="8" t="n">
        <v>663</v>
      </c>
      <c r="DY317" s="8" t="n">
        <v>647</v>
      </c>
      <c r="DZ317" s="8" t="n">
        <v>505</v>
      </c>
      <c r="EA317" s="8" t="n">
        <v>470</v>
      </c>
      <c r="EB317" s="8" t="n">
        <v>338</v>
      </c>
      <c r="EC317" s="8" t="n">
        <v>332</v>
      </c>
      <c r="ED317" s="8" t="n">
        <v>28.35</v>
      </c>
      <c r="EE317" s="8" t="n">
        <v>26.94</v>
      </c>
      <c r="EF317" s="8" t="n">
        <v>26</v>
      </c>
      <c r="EG317" s="8" t="n">
        <v>28</v>
      </c>
      <c r="EH317" s="12" t="n">
        <f aca="false">EF317/EB317</f>
        <v>0.0769230769230769</v>
      </c>
      <c r="EI317" s="20" t="n">
        <f aca="false">1-EG317/EC317</f>
        <v>0.91566265060241</v>
      </c>
      <c r="EJ317" s="21" t="n">
        <f aca="false">EH317+EI317</f>
        <v>0.992585727525487</v>
      </c>
      <c r="EK317" s="8" t="n">
        <v>667</v>
      </c>
      <c r="EL317" s="8" t="n">
        <v>647</v>
      </c>
      <c r="EM317" s="8" t="n">
        <v>509</v>
      </c>
      <c r="EN317" s="8" t="n">
        <v>470</v>
      </c>
      <c r="EO317" s="8" t="n">
        <v>341</v>
      </c>
      <c r="EP317" s="8" t="n">
        <v>332</v>
      </c>
      <c r="EQ317" s="8" t="n">
        <v>27</v>
      </c>
      <c r="ER317" s="8" t="n">
        <v>28</v>
      </c>
      <c r="ES317" s="8" t="n">
        <v>316</v>
      </c>
      <c r="ET317" s="8" t="n">
        <v>297</v>
      </c>
      <c r="EU317" s="8" t="n">
        <v>139</v>
      </c>
      <c r="EV317" s="8" t="n">
        <v>112</v>
      </c>
      <c r="EW317" s="8" t="n">
        <v>18</v>
      </c>
      <c r="EX317" s="8" t="n">
        <v>11</v>
      </c>
      <c r="EY317" s="8" t="n">
        <v>64</v>
      </c>
      <c r="EZ317" s="8" t="n">
        <v>66</v>
      </c>
      <c r="FA317" s="8" t="n">
        <v>-0.2</v>
      </c>
      <c r="FB317" s="8" t="n">
        <v>1</v>
      </c>
      <c r="FC317" s="8" t="n">
        <v>0.8</v>
      </c>
      <c r="FD317" s="19" t="n">
        <v>19.07</v>
      </c>
      <c r="FE317" s="18" t="n">
        <f aca="false">FD317/V317</f>
        <v>0.323220338983051</v>
      </c>
      <c r="FF317" s="8" t="n">
        <v>0.5108</v>
      </c>
      <c r="FG317" s="8" t="n">
        <v>-0.01</v>
      </c>
      <c r="FH317" s="8" t="n">
        <v>-0.04</v>
      </c>
      <c r="FI317" s="8" t="n">
        <v>-0.05</v>
      </c>
      <c r="FJ317" s="22"/>
      <c r="FK317" s="22"/>
      <c r="FL317" s="22"/>
      <c r="FM317" s="8" t="n">
        <f aca="false">BL317+BS317+AH317+DT317</f>
        <v>280</v>
      </c>
      <c r="FN317" s="19" t="n">
        <f aca="false">IF(DS317&gt;0,(BL317+BR317)/DS317,0)</f>
        <v>9</v>
      </c>
      <c r="FO317" s="12" t="n">
        <v>0.0262232171</v>
      </c>
      <c r="FP317" s="19" t="n">
        <f aca="false">Z317-AH317/10</f>
        <v>4.2</v>
      </c>
      <c r="FQ317" s="19" t="n">
        <f aca="false">Z317+DR317/5</f>
        <v>12.2028</v>
      </c>
      <c r="FR317" s="19" t="n">
        <f aca="false">(DX317+DY317)/AL317*60</f>
        <v>115.520282186949</v>
      </c>
      <c r="FS317" s="22"/>
      <c r="FT317" s="22"/>
      <c r="FU317" s="22"/>
      <c r="FV317" s="22"/>
      <c r="FW317" s="17" t="s">
        <v>270</v>
      </c>
      <c r="FX317" s="23" t="n">
        <v>650000</v>
      </c>
      <c r="FY317" s="23" t="n">
        <v>650000</v>
      </c>
      <c r="FZ317" s="8" t="n">
        <v>99</v>
      </c>
      <c r="GA317" s="8" t="n">
        <v>5</v>
      </c>
      <c r="GB317" s="8" t="n">
        <v>16</v>
      </c>
      <c r="GC317" s="8" t="n">
        <v>21</v>
      </c>
      <c r="GD317" s="8" t="n">
        <v>2</v>
      </c>
      <c r="GE317" s="8" t="n">
        <v>163</v>
      </c>
      <c r="GF317" s="8" t="n">
        <v>101</v>
      </c>
      <c r="GG317" s="8" t="n">
        <v>1086</v>
      </c>
      <c r="GH317" s="8" t="n">
        <v>-0.3</v>
      </c>
      <c r="GI317" s="8" t="n">
        <v>1.4</v>
      </c>
      <c r="GJ317" s="8" t="n">
        <v>1.1</v>
      </c>
      <c r="GK317" s="8" t="n">
        <f aca="false">Z317-AH317/10</f>
        <v>4.2</v>
      </c>
      <c r="GL317" s="22"/>
      <c r="GM317" s="22"/>
      <c r="GN317" s="22"/>
      <c r="GO317" s="22"/>
      <c r="GP317" s="22"/>
    </row>
    <row r="318" customFormat="false" ht="13.65" hidden="false" customHeight="true" outlineLevel="0" collapsed="false">
      <c r="A318" s="16" t="n">
        <v>34440</v>
      </c>
      <c r="B318" s="17" t="s">
        <v>340</v>
      </c>
      <c r="C318" s="17" t="s">
        <v>272</v>
      </c>
      <c r="D318" s="17" t="s">
        <v>262</v>
      </c>
      <c r="E318" s="17" t="s">
        <v>262</v>
      </c>
      <c r="F318" s="8" t="n">
        <v>70</v>
      </c>
      <c r="G318" s="8" t="n">
        <v>190</v>
      </c>
      <c r="H318" s="8" t="n">
        <v>2012</v>
      </c>
      <c r="I318" s="8" t="n">
        <v>4</v>
      </c>
      <c r="J318" s="8" t="n">
        <v>104</v>
      </c>
      <c r="K318" s="17" t="s">
        <v>263</v>
      </c>
      <c r="L318" s="8" t="n">
        <v>2016</v>
      </c>
      <c r="M318" s="8" t="n">
        <v>23</v>
      </c>
      <c r="N318" s="8" t="n">
        <v>2</v>
      </c>
      <c r="O318" s="8" t="n">
        <v>8476966</v>
      </c>
      <c r="P318" s="17" t="s">
        <v>1701</v>
      </c>
      <c r="Q318" s="17" t="s">
        <v>1702</v>
      </c>
      <c r="R318" s="17" t="s">
        <v>873</v>
      </c>
      <c r="S318" s="17" t="s">
        <v>1703</v>
      </c>
      <c r="T318" s="17" t="s">
        <v>313</v>
      </c>
      <c r="U318" s="17" t="s">
        <v>473</v>
      </c>
      <c r="V318" s="8" t="n">
        <v>46</v>
      </c>
      <c r="W318" s="8" t="n">
        <v>6</v>
      </c>
      <c r="X318" s="8" t="n">
        <v>5</v>
      </c>
      <c r="Y318" s="8" t="n">
        <v>5</v>
      </c>
      <c r="Z318" s="8" t="n">
        <v>11</v>
      </c>
      <c r="AA318" s="8" t="n">
        <v>17</v>
      </c>
      <c r="AB318" s="8" t="n">
        <v>68</v>
      </c>
      <c r="AC318" s="18" t="n">
        <f aca="false">Z318/V318</f>
        <v>0.239130434782609</v>
      </c>
      <c r="AD318" s="19" t="n">
        <f aca="false">IF(FZ318&gt;V318,Z318-V318*(GC318-Z318)/(FZ318-V318),0)</f>
        <v>-5.23529411764706</v>
      </c>
      <c r="AE318" s="19" t="n">
        <v>4.532</v>
      </c>
      <c r="AF318" s="8" t="n">
        <v>5</v>
      </c>
      <c r="AG318" s="8" t="n">
        <v>6.2</v>
      </c>
      <c r="AH318" s="8" t="n">
        <v>17</v>
      </c>
      <c r="AI318" s="8" t="n">
        <v>633</v>
      </c>
      <c r="AJ318" s="8" t="n">
        <v>26031</v>
      </c>
      <c r="AK318" s="19" t="n">
        <v>433.85</v>
      </c>
      <c r="AL318" s="8" t="n">
        <v>433.85</v>
      </c>
      <c r="AM318" s="8" t="n">
        <v>434</v>
      </c>
      <c r="AN318" s="18" t="n">
        <f aca="false">AJ318/60/V318</f>
        <v>9.43152173913044</v>
      </c>
      <c r="AO318" s="8" t="n">
        <v>16.03</v>
      </c>
      <c r="AP318" s="12" t="n">
        <f aca="false">IF(EF318&gt;0,Z318/EF318,0)</f>
        <v>0.6875</v>
      </c>
      <c r="AQ318" s="8" t="n">
        <v>66</v>
      </c>
      <c r="AR318" s="8" t="n">
        <v>66</v>
      </c>
      <c r="AS318" s="8" t="n">
        <v>66</v>
      </c>
      <c r="AT318" s="8" t="n">
        <v>52</v>
      </c>
      <c r="AU318" s="8" t="n">
        <v>52</v>
      </c>
      <c r="AV318" s="8" t="n">
        <v>42</v>
      </c>
      <c r="AW318" s="8" t="n">
        <v>45</v>
      </c>
      <c r="AX318" s="8" t="n">
        <v>19</v>
      </c>
      <c r="AY318" s="8" t="n">
        <v>2</v>
      </c>
      <c r="AZ318" s="8" t="n">
        <v>5</v>
      </c>
      <c r="BA318" s="8" t="n">
        <f aca="false">AY318+AZ318</f>
        <v>7</v>
      </c>
      <c r="BB318" s="8" t="n">
        <v>3.78</v>
      </c>
      <c r="BC318" s="8" t="n">
        <v>28.9762</v>
      </c>
      <c r="BD318" s="19" t="n">
        <v>116.3</v>
      </c>
      <c r="BE318" s="19" t="n">
        <v>16.0838999654258</v>
      </c>
      <c r="BF318" s="19" t="n">
        <f aca="false">AQ318+BD318</f>
        <v>182.3</v>
      </c>
      <c r="BG318" s="19" t="n">
        <f aca="false">IF(AL318&gt;0,BF318/AL318*60,0)</f>
        <v>25.2114786216434</v>
      </c>
      <c r="BH318" s="8" t="n">
        <v>97</v>
      </c>
      <c r="BI318" s="8" t="n">
        <v>156</v>
      </c>
      <c r="BJ318" s="8" t="n">
        <v>107</v>
      </c>
      <c r="BK318" s="12" t="n">
        <f aca="false">BH318/(BH318+BJ318)</f>
        <v>0.475490196078431</v>
      </c>
      <c r="BL318" s="8" t="n">
        <v>33</v>
      </c>
      <c r="BM318" s="8" t="n">
        <v>33</v>
      </c>
      <c r="BN318" s="8" t="n">
        <v>36</v>
      </c>
      <c r="BO318" s="8" t="n">
        <f aca="false">BM318-BN318</f>
        <v>-3</v>
      </c>
      <c r="BP318" s="8" t="n">
        <v>10</v>
      </c>
      <c r="BQ318" s="8" t="n">
        <v>5</v>
      </c>
      <c r="BR318" s="8" t="n">
        <v>12</v>
      </c>
      <c r="BS318" s="8" t="n">
        <v>13</v>
      </c>
      <c r="BT318" s="12" t="n">
        <f aca="false">BS318/(EA318+BS318)</f>
        <v>0.0541666666666667</v>
      </c>
      <c r="BU318" s="8" t="n">
        <v>43</v>
      </c>
      <c r="BV318" s="8" t="n">
        <v>51</v>
      </c>
      <c r="BW318" s="12" t="n">
        <f aca="false">IF(BU318+BV318&gt;0,BU318/(BU318+BV318),0)</f>
        <v>0.457446808510638</v>
      </c>
      <c r="BX318" s="8" t="n">
        <v>8</v>
      </c>
      <c r="BY318" s="8" t="n">
        <v>11</v>
      </c>
      <c r="BZ318" s="8" t="n">
        <v>24</v>
      </c>
      <c r="CA318" s="8" t="n">
        <v>25</v>
      </c>
      <c r="CB318" s="8" t="n">
        <v>11</v>
      </c>
      <c r="CC318" s="8" t="n">
        <v>15</v>
      </c>
      <c r="CD318" s="8" t="n">
        <v>15</v>
      </c>
      <c r="CE318" s="8" t="n">
        <v>11</v>
      </c>
      <c r="CF318" s="8" t="n">
        <v>10</v>
      </c>
      <c r="CG318" s="8" t="n">
        <v>23</v>
      </c>
      <c r="CH318" s="8" t="n">
        <v>22</v>
      </c>
      <c r="CI318" s="8" t="n">
        <v>25</v>
      </c>
      <c r="CJ318" s="8" t="n">
        <v>0</v>
      </c>
      <c r="CK318" s="8" t="n">
        <v>0</v>
      </c>
      <c r="CL318" s="8" t="n">
        <v>1</v>
      </c>
      <c r="CM318" s="8" t="n">
        <v>0</v>
      </c>
      <c r="CN318" s="8" t="n">
        <v>0</v>
      </c>
      <c r="CO318" s="8" t="n">
        <v>0</v>
      </c>
      <c r="CP318" s="8" t="n">
        <v>0</v>
      </c>
      <c r="CQ318" s="8" t="n">
        <v>1</v>
      </c>
      <c r="CR318" s="8" t="n">
        <v>0</v>
      </c>
      <c r="CS318" s="8" t="n">
        <v>0</v>
      </c>
      <c r="CT318" s="8" t="n">
        <v>1</v>
      </c>
      <c r="CU318" s="8" t="n">
        <v>0</v>
      </c>
      <c r="CV318" s="8" t="n">
        <v>0</v>
      </c>
      <c r="CW318" s="8" t="n">
        <v>4</v>
      </c>
      <c r="CX318" s="8" t="n">
        <v>0</v>
      </c>
      <c r="CY318" s="8" t="n">
        <v>0</v>
      </c>
      <c r="CZ318" s="8" t="n">
        <v>3</v>
      </c>
      <c r="DA318" s="8" t="n">
        <v>7</v>
      </c>
      <c r="DB318" s="8" t="n">
        <v>4</v>
      </c>
      <c r="DC318" s="8" t="n">
        <v>1</v>
      </c>
      <c r="DD318" s="8" t="n">
        <v>0</v>
      </c>
      <c r="DE318" s="8" t="n">
        <v>3</v>
      </c>
      <c r="DF318" s="8" t="n">
        <v>6</v>
      </c>
      <c r="DG318" s="8" t="n">
        <v>0</v>
      </c>
      <c r="DH318" s="8" t="n">
        <v>28</v>
      </c>
      <c r="DI318" s="8" t="n">
        <v>7</v>
      </c>
      <c r="DJ318" s="8" t="n">
        <v>5</v>
      </c>
      <c r="DK318" s="8" t="n">
        <v>7</v>
      </c>
      <c r="DL318" s="8" t="n">
        <v>6</v>
      </c>
      <c r="DM318" s="8" t="n">
        <v>1</v>
      </c>
      <c r="DN318" s="8" t="n">
        <v>6</v>
      </c>
      <c r="DO318" s="8" t="n">
        <v>5</v>
      </c>
      <c r="DP318" s="8" t="n">
        <v>1</v>
      </c>
      <c r="DQ318" s="8" t="n">
        <f aca="false">DJ318-DI318</f>
        <v>-2</v>
      </c>
      <c r="DR318" s="19" t="n">
        <v>-0.469</v>
      </c>
      <c r="DS318" s="8" t="n">
        <v>6</v>
      </c>
      <c r="DT318" s="8" t="n">
        <v>1</v>
      </c>
      <c r="DU318" s="8" t="n">
        <v>0</v>
      </c>
      <c r="DV318" s="8" t="n">
        <v>0</v>
      </c>
      <c r="DW318" s="8" t="n">
        <v>0</v>
      </c>
      <c r="DX318" s="8" t="n">
        <v>376</v>
      </c>
      <c r="DY318" s="8" t="n">
        <v>328</v>
      </c>
      <c r="DZ318" s="8" t="n">
        <v>273</v>
      </c>
      <c r="EA318" s="8" t="n">
        <v>227</v>
      </c>
      <c r="EB318" s="8" t="n">
        <v>208</v>
      </c>
      <c r="EC318" s="8" t="n">
        <v>159</v>
      </c>
      <c r="ED318" s="8" t="n">
        <v>16.31</v>
      </c>
      <c r="EE318" s="8" t="n">
        <v>11.64</v>
      </c>
      <c r="EF318" s="8" t="n">
        <v>16</v>
      </c>
      <c r="EG318" s="8" t="n">
        <v>11</v>
      </c>
      <c r="EH318" s="12" t="n">
        <f aca="false">EF318/EB318</f>
        <v>0.0769230769230769</v>
      </c>
      <c r="EI318" s="20" t="n">
        <f aca="false">1-EG318/EC318</f>
        <v>0.930817610062893</v>
      </c>
      <c r="EJ318" s="21" t="n">
        <f aca="false">EH318+EI318</f>
        <v>1.00774068698597</v>
      </c>
      <c r="EK318" s="8" t="n">
        <v>375</v>
      </c>
      <c r="EL318" s="8" t="n">
        <v>325</v>
      </c>
      <c r="EM318" s="8" t="n">
        <v>272</v>
      </c>
      <c r="EN318" s="8" t="n">
        <v>225</v>
      </c>
      <c r="EO318" s="8" t="n">
        <v>208</v>
      </c>
      <c r="EP318" s="8" t="n">
        <v>157</v>
      </c>
      <c r="EQ318" s="8" t="n">
        <v>16</v>
      </c>
      <c r="ER318" s="8" t="n">
        <v>11</v>
      </c>
      <c r="ES318" s="8" t="n">
        <v>183</v>
      </c>
      <c r="ET318" s="8" t="n">
        <v>153</v>
      </c>
      <c r="EU318" s="8" t="n">
        <v>68</v>
      </c>
      <c r="EV318" s="8" t="n">
        <v>55</v>
      </c>
      <c r="EW318" s="8" t="n">
        <v>11</v>
      </c>
      <c r="EX318" s="8" t="n">
        <v>5</v>
      </c>
      <c r="EY318" s="8" t="n">
        <v>34</v>
      </c>
      <c r="EZ318" s="8" t="n">
        <v>30</v>
      </c>
      <c r="FA318" s="8" t="n">
        <v>0.6</v>
      </c>
      <c r="FB318" s="8" t="n">
        <v>0.7</v>
      </c>
      <c r="FC318" s="8" t="n">
        <v>1.3</v>
      </c>
      <c r="FD318" s="19" t="n">
        <v>15.07</v>
      </c>
      <c r="FE318" s="18" t="n">
        <f aca="false">FD318/V318</f>
        <v>0.327608695652174</v>
      </c>
      <c r="FF318" s="8" t="n">
        <v>0.2832</v>
      </c>
      <c r="FG318" s="8" t="n">
        <v>-0.18</v>
      </c>
      <c r="FH318" s="8" t="n">
        <v>0.54</v>
      </c>
      <c r="FI318" s="8" t="n">
        <v>0.36</v>
      </c>
      <c r="FJ318" s="22"/>
      <c r="FK318" s="22"/>
      <c r="FL318" s="22"/>
      <c r="FM318" s="8" t="n">
        <f aca="false">BL318+BS318+AH318+DT318</f>
        <v>64</v>
      </c>
      <c r="FN318" s="19" t="n">
        <f aca="false">IF(DS318&gt;0,(BL318+BR318)/DS318,0)</f>
        <v>7.5</v>
      </c>
      <c r="FO318" s="12" t="n">
        <v>0.0475362319</v>
      </c>
      <c r="FP318" s="19" t="n">
        <f aca="false">Z318-AH318/10</f>
        <v>9.3</v>
      </c>
      <c r="FQ318" s="19" t="n">
        <f aca="false">Z318+DR318/5</f>
        <v>10.9062</v>
      </c>
      <c r="FR318" s="19" t="n">
        <f aca="false">(DX318+DY318)/AL318*60</f>
        <v>97.3608389996543</v>
      </c>
      <c r="FS318" s="22"/>
      <c r="FT318" s="22"/>
      <c r="FU318" s="22"/>
      <c r="FV318" s="22"/>
      <c r="FW318" s="17" t="s">
        <v>270</v>
      </c>
      <c r="FX318" s="23" t="n">
        <v>650000</v>
      </c>
      <c r="FY318" s="23" t="n">
        <v>650000</v>
      </c>
      <c r="FZ318" s="8" t="n">
        <v>63</v>
      </c>
      <c r="GA318" s="8" t="n">
        <v>9</v>
      </c>
      <c r="GB318" s="8" t="n">
        <v>8</v>
      </c>
      <c r="GC318" s="8" t="n">
        <v>17</v>
      </c>
      <c r="GD318" s="8" t="n">
        <v>4</v>
      </c>
      <c r="GE318" s="8" t="n">
        <v>38</v>
      </c>
      <c r="GF318" s="8" t="n">
        <v>61</v>
      </c>
      <c r="GG318" s="8" t="n">
        <v>665</v>
      </c>
      <c r="GH318" s="8" t="n">
        <v>0.9</v>
      </c>
      <c r="GI318" s="8" t="n">
        <v>0.9</v>
      </c>
      <c r="GJ318" s="8" t="n">
        <v>1.8</v>
      </c>
      <c r="GK318" s="8" t="n">
        <f aca="false">Z318-AH318/10</f>
        <v>9.3</v>
      </c>
      <c r="GL318" s="22"/>
      <c r="GM318" s="22"/>
      <c r="GN318" s="22"/>
      <c r="GO318" s="22"/>
      <c r="GP318" s="22"/>
    </row>
    <row r="319" customFormat="false" ht="13.65" hidden="false" customHeight="true" outlineLevel="0" collapsed="false">
      <c r="A319" s="16" t="n">
        <v>35290</v>
      </c>
      <c r="B319" s="17" t="s">
        <v>1671</v>
      </c>
      <c r="C319" s="17" t="s">
        <v>261</v>
      </c>
      <c r="D319" s="17" t="s">
        <v>262</v>
      </c>
      <c r="E319" s="17" t="s">
        <v>262</v>
      </c>
      <c r="F319" s="8" t="n">
        <v>73</v>
      </c>
      <c r="G319" s="8" t="n">
        <v>193</v>
      </c>
      <c r="H319" s="22"/>
      <c r="I319" s="22"/>
      <c r="J319" s="22"/>
      <c r="K319" s="17" t="s">
        <v>263</v>
      </c>
      <c r="L319" s="8" t="n">
        <v>2017</v>
      </c>
      <c r="M319" s="8" t="n">
        <v>21</v>
      </c>
      <c r="N319" s="8" t="n">
        <v>1</v>
      </c>
      <c r="O319" s="8" t="n">
        <v>8479613</v>
      </c>
      <c r="P319" s="17" t="s">
        <v>1704</v>
      </c>
      <c r="Q319" s="17" t="s">
        <v>1705</v>
      </c>
      <c r="R319" s="17" t="s">
        <v>1706</v>
      </c>
      <c r="S319" s="17" t="s">
        <v>1707</v>
      </c>
      <c r="T319" s="17" t="s">
        <v>268</v>
      </c>
      <c r="U319" s="17" t="s">
        <v>545</v>
      </c>
      <c r="V319" s="8" t="n">
        <v>1</v>
      </c>
      <c r="W319" s="8" t="n">
        <v>0</v>
      </c>
      <c r="X319" s="8" t="n">
        <v>0</v>
      </c>
      <c r="Y319" s="8" t="n">
        <v>0</v>
      </c>
      <c r="Z319" s="8" t="n">
        <v>0</v>
      </c>
      <c r="AA319" s="8" t="n">
        <v>33</v>
      </c>
      <c r="AB319" s="8" t="n">
        <v>69</v>
      </c>
      <c r="AC319" s="18" t="n">
        <f aca="false">Z319/V319</f>
        <v>0</v>
      </c>
      <c r="AD319" s="19" t="n">
        <f aca="false">IF(FZ319&gt;V319,Z319-V319*(GC319-Z319)/(FZ319-V319),0)</f>
        <v>0</v>
      </c>
      <c r="AE319" s="19" t="n">
        <v>0</v>
      </c>
      <c r="AF319" s="8" t="n">
        <v>-1</v>
      </c>
      <c r="AG319" s="8" t="n">
        <v>-0.5</v>
      </c>
      <c r="AH319" s="8" t="n">
        <v>0</v>
      </c>
      <c r="AI319" s="8" t="n">
        <v>10</v>
      </c>
      <c r="AJ319" s="8" t="n">
        <v>473</v>
      </c>
      <c r="AK319" s="19" t="n">
        <v>7.8833333333333</v>
      </c>
      <c r="AL319" s="8" t="n">
        <v>7.88</v>
      </c>
      <c r="AM319" s="8" t="n">
        <v>8</v>
      </c>
      <c r="AN319" s="18" t="n">
        <f aca="false">AJ319/60/V319</f>
        <v>7.88333333333333</v>
      </c>
      <c r="AO319" s="8" t="n">
        <v>13.43</v>
      </c>
      <c r="AP319" s="12" t="n">
        <f aca="false">IF(EF319&gt;0,Z319/EF319,0)</f>
        <v>0</v>
      </c>
      <c r="AQ319" s="8" t="n">
        <v>1</v>
      </c>
      <c r="AR319" s="8" t="n">
        <v>1</v>
      </c>
      <c r="AS319" s="8" t="n">
        <v>1</v>
      </c>
      <c r="AT319" s="8" t="n">
        <v>1</v>
      </c>
      <c r="AU319" s="8" t="n">
        <v>1</v>
      </c>
      <c r="AV319" s="8" t="n">
        <v>0</v>
      </c>
      <c r="AW319" s="8" t="n">
        <v>1</v>
      </c>
      <c r="AX319" s="8" t="n">
        <v>0</v>
      </c>
      <c r="AY319" s="8" t="n">
        <v>0</v>
      </c>
      <c r="AZ319" s="8" t="n">
        <v>0</v>
      </c>
      <c r="BA319" s="8" t="n">
        <f aca="false">AY319+AZ319</f>
        <v>0</v>
      </c>
      <c r="BB319" s="8" t="n">
        <v>0.04</v>
      </c>
      <c r="BC319" s="8" t="n">
        <v>0</v>
      </c>
      <c r="BD319" s="19" t="n">
        <v>0</v>
      </c>
      <c r="BE319" s="19" t="n">
        <v>0</v>
      </c>
      <c r="BF319" s="19" t="n">
        <f aca="false">AQ319+BD319</f>
        <v>1</v>
      </c>
      <c r="BG319" s="19" t="n">
        <f aca="false">IF(AL319&gt;0,BF319/AL319*60,0)</f>
        <v>7.61421319796954</v>
      </c>
      <c r="BH319" s="8" t="n">
        <v>2</v>
      </c>
      <c r="BI319" s="8" t="n">
        <v>2</v>
      </c>
      <c r="BJ319" s="8" t="n">
        <v>4</v>
      </c>
      <c r="BK319" s="12" t="n">
        <f aca="false">BH319/(BH319+BJ319)</f>
        <v>0.333333333333333</v>
      </c>
      <c r="BL319" s="8" t="n">
        <v>0</v>
      </c>
      <c r="BM319" s="8" t="n">
        <v>0</v>
      </c>
      <c r="BN319" s="8" t="n">
        <v>0</v>
      </c>
      <c r="BO319" s="8" t="n">
        <f aca="false">BM319-BN319</f>
        <v>0</v>
      </c>
      <c r="BP319" s="8" t="n">
        <v>1</v>
      </c>
      <c r="BQ319" s="8" t="n">
        <v>1</v>
      </c>
      <c r="BR319" s="8" t="n">
        <v>0</v>
      </c>
      <c r="BS319" s="8" t="n">
        <v>0</v>
      </c>
      <c r="BT319" s="12" t="n">
        <f aca="false">BS319/(EA319+BS319)</f>
        <v>0</v>
      </c>
      <c r="BU319" s="8" t="n">
        <v>0</v>
      </c>
      <c r="BV319" s="8" t="n">
        <v>0</v>
      </c>
      <c r="BW319" s="12" t="n">
        <f aca="false">IF(BU319+BV319&gt;0,BU319/(BU319+BV319),0)</f>
        <v>0</v>
      </c>
      <c r="BX319" s="8" t="n">
        <v>0</v>
      </c>
      <c r="BY319" s="8" t="n">
        <v>0</v>
      </c>
      <c r="BZ319" s="8" t="n">
        <v>0</v>
      </c>
      <c r="CA319" s="8" t="n">
        <v>0</v>
      </c>
      <c r="CB319" s="8" t="n">
        <v>0</v>
      </c>
      <c r="CC319" s="8" t="n">
        <v>0</v>
      </c>
      <c r="CD319" s="8" t="n">
        <v>0</v>
      </c>
      <c r="CE319" s="8" t="n">
        <v>0</v>
      </c>
      <c r="CF319" s="8" t="n">
        <v>0</v>
      </c>
      <c r="CG319" s="8" t="n">
        <v>0</v>
      </c>
      <c r="CH319" s="8" t="n">
        <v>0</v>
      </c>
      <c r="CI319" s="8" t="n">
        <v>0</v>
      </c>
      <c r="CJ319" s="8" t="n">
        <v>0</v>
      </c>
      <c r="CK319" s="8" t="n">
        <v>0</v>
      </c>
      <c r="CL319" s="8" t="n">
        <v>0</v>
      </c>
      <c r="CM319" s="8" t="n">
        <v>0</v>
      </c>
      <c r="CN319" s="8" t="n">
        <v>0</v>
      </c>
      <c r="CO319" s="8" t="n">
        <v>0</v>
      </c>
      <c r="CP319" s="8" t="n">
        <v>0</v>
      </c>
      <c r="CQ319" s="8" t="n">
        <v>0</v>
      </c>
      <c r="CR319" s="8" t="n">
        <v>0</v>
      </c>
      <c r="CS319" s="8" t="n">
        <v>0</v>
      </c>
      <c r="CT319" s="8" t="n">
        <v>0</v>
      </c>
      <c r="CU319" s="8" t="n">
        <v>0</v>
      </c>
      <c r="CV319" s="8" t="n">
        <v>0</v>
      </c>
      <c r="CW319" s="8" t="n">
        <v>0</v>
      </c>
      <c r="CX319" s="8" t="n">
        <v>0</v>
      </c>
      <c r="CY319" s="8" t="n">
        <v>0</v>
      </c>
      <c r="CZ319" s="8" t="n">
        <v>0</v>
      </c>
      <c r="DA319" s="8" t="n">
        <v>1</v>
      </c>
      <c r="DB319" s="8" t="n">
        <v>0</v>
      </c>
      <c r="DC319" s="8" t="n">
        <v>0</v>
      </c>
      <c r="DD319" s="8" t="n">
        <v>0</v>
      </c>
      <c r="DE319" s="8" t="n">
        <v>0</v>
      </c>
      <c r="DF319" s="8" t="n">
        <v>0</v>
      </c>
      <c r="DG319" s="8" t="n">
        <v>0</v>
      </c>
      <c r="DH319" s="8" t="n">
        <v>0</v>
      </c>
      <c r="DI319" s="8" t="n">
        <v>0</v>
      </c>
      <c r="DJ319" s="8" t="n">
        <v>0</v>
      </c>
      <c r="DK319" s="8" t="n">
        <v>0</v>
      </c>
      <c r="DL319" s="8" t="n">
        <v>0</v>
      </c>
      <c r="DM319" s="8" t="n">
        <v>0</v>
      </c>
      <c r="DN319" s="8" t="n">
        <v>0</v>
      </c>
      <c r="DO319" s="8" t="n">
        <v>0</v>
      </c>
      <c r="DP319" s="8" t="n">
        <v>0</v>
      </c>
      <c r="DQ319" s="8" t="n">
        <f aca="false">DJ319-DI319</f>
        <v>0</v>
      </c>
      <c r="DR319" s="19" t="n">
        <v>-0.002</v>
      </c>
      <c r="DS319" s="8" t="n">
        <v>0</v>
      </c>
      <c r="DT319" s="8" t="n">
        <v>0</v>
      </c>
      <c r="DU319" s="8" t="n">
        <v>0</v>
      </c>
      <c r="DV319" s="8" t="n">
        <v>0</v>
      </c>
      <c r="DW319" s="8" t="n">
        <v>0</v>
      </c>
      <c r="DX319" s="8" t="n">
        <v>6</v>
      </c>
      <c r="DY319" s="8" t="n">
        <v>8</v>
      </c>
      <c r="DZ319" s="8" t="n">
        <v>6</v>
      </c>
      <c r="EA319" s="8" t="n">
        <v>6</v>
      </c>
      <c r="EB319" s="8" t="n">
        <v>2</v>
      </c>
      <c r="EC319" s="8" t="n">
        <v>6</v>
      </c>
      <c r="ED319" s="8" t="n">
        <v>0.22</v>
      </c>
      <c r="EE319" s="8" t="n">
        <v>0.45</v>
      </c>
      <c r="EF319" s="8" t="n">
        <v>0</v>
      </c>
      <c r="EG319" s="8" t="n">
        <v>1</v>
      </c>
      <c r="EH319" s="12" t="n">
        <f aca="false">EF319/EB319</f>
        <v>0</v>
      </c>
      <c r="EI319" s="20" t="n">
        <f aca="false">1-EG319/EC319</f>
        <v>0.833333333333333</v>
      </c>
      <c r="EJ319" s="21" t="n">
        <f aca="false">EH319+EI319</f>
        <v>0.833333333333333</v>
      </c>
      <c r="EK319" s="8" t="n">
        <v>6</v>
      </c>
      <c r="EL319" s="8" t="n">
        <v>8</v>
      </c>
      <c r="EM319" s="8" t="n">
        <v>6</v>
      </c>
      <c r="EN319" s="8" t="n">
        <v>6</v>
      </c>
      <c r="EO319" s="8" t="n">
        <v>2</v>
      </c>
      <c r="EP319" s="8" t="n">
        <v>6</v>
      </c>
      <c r="EQ319" s="8" t="n">
        <v>0</v>
      </c>
      <c r="ER319" s="8" t="n">
        <v>1</v>
      </c>
      <c r="ES319" s="8" t="n">
        <v>3</v>
      </c>
      <c r="ET319" s="8" t="n">
        <v>6</v>
      </c>
      <c r="EU319" s="8" t="n">
        <v>1</v>
      </c>
      <c r="EV319" s="8" t="n">
        <v>2</v>
      </c>
      <c r="EW319" s="8" t="n">
        <v>0</v>
      </c>
      <c r="EX319" s="8" t="n">
        <v>1</v>
      </c>
      <c r="EY319" s="8" t="n">
        <v>1</v>
      </c>
      <c r="EZ319" s="8" t="n">
        <v>1</v>
      </c>
      <c r="FA319" s="8" t="n">
        <v>0</v>
      </c>
      <c r="FB319" s="8" t="n">
        <v>0</v>
      </c>
      <c r="FC319" s="8" t="n">
        <v>-0.1</v>
      </c>
      <c r="FD319" s="19" t="n">
        <v>-0.3</v>
      </c>
      <c r="FE319" s="18" t="n">
        <f aca="false">FD319/V319</f>
        <v>-0.3</v>
      </c>
      <c r="FF319" s="8" t="n">
        <v>0.0003</v>
      </c>
      <c r="FG319" s="8" t="n">
        <v>0</v>
      </c>
      <c r="FH319" s="8" t="n">
        <v>0</v>
      </c>
      <c r="FI319" s="8" t="n">
        <v>0</v>
      </c>
      <c r="FJ319" s="22"/>
      <c r="FK319" s="22"/>
      <c r="FL319" s="22"/>
      <c r="FM319" s="8" t="n">
        <f aca="false">BL319+BS319+AH319+DT319</f>
        <v>0</v>
      </c>
      <c r="FN319" s="19" t="n">
        <f aca="false">IF(DS319&gt;0,(BL319+BR319)/DS319,0)</f>
        <v>0</v>
      </c>
      <c r="FO319" s="12" t="n">
        <v>0</v>
      </c>
      <c r="FP319" s="19" t="n">
        <f aca="false">Z319-AH319/10</f>
        <v>0</v>
      </c>
      <c r="FQ319" s="19" t="n">
        <f aca="false">Z319+DR319/5</f>
        <v>-0.0004</v>
      </c>
      <c r="FR319" s="19" t="n">
        <f aca="false">(DX319+DY319)/AL319*60</f>
        <v>106.598984771574</v>
      </c>
      <c r="FS319" s="22"/>
      <c r="FT319" s="22"/>
      <c r="FU319" s="22"/>
      <c r="FV319" s="22"/>
      <c r="FW319" s="17" t="s">
        <v>270</v>
      </c>
      <c r="FX319" s="23" t="n">
        <v>685000</v>
      </c>
      <c r="FY319" s="23" t="n">
        <v>701667</v>
      </c>
      <c r="FZ319" s="8" t="n">
        <v>1</v>
      </c>
      <c r="GA319" s="8" t="n">
        <v>0</v>
      </c>
      <c r="GB319" s="8" t="n">
        <v>0</v>
      </c>
      <c r="GC319" s="8" t="n">
        <v>0</v>
      </c>
      <c r="GD319" s="8" t="n">
        <v>-1</v>
      </c>
      <c r="GE319" s="8" t="n">
        <v>0</v>
      </c>
      <c r="GF319" s="8" t="n">
        <v>0</v>
      </c>
      <c r="GG319" s="8" t="n">
        <v>8</v>
      </c>
      <c r="GH319" s="8" t="n">
        <v>0</v>
      </c>
      <c r="GI319" s="8" t="n">
        <v>0</v>
      </c>
      <c r="GJ319" s="8" t="n">
        <v>-0.1</v>
      </c>
      <c r="GK319" s="8" t="n">
        <f aca="false">Z319-AH319/10</f>
        <v>0</v>
      </c>
      <c r="GL319" s="22"/>
      <c r="GM319" s="22"/>
      <c r="GN319" s="22"/>
      <c r="GO319" s="22"/>
      <c r="GP319" s="22"/>
    </row>
    <row r="320" customFormat="false" ht="13.65" hidden="false" customHeight="true" outlineLevel="0" collapsed="false">
      <c r="A320" s="16" t="n">
        <v>33772</v>
      </c>
      <c r="B320" s="17" t="s">
        <v>1708</v>
      </c>
      <c r="C320" s="17" t="s">
        <v>272</v>
      </c>
      <c r="D320" s="17" t="s">
        <v>262</v>
      </c>
      <c r="E320" s="17" t="s">
        <v>262</v>
      </c>
      <c r="F320" s="8" t="n">
        <v>72</v>
      </c>
      <c r="G320" s="8" t="n">
        <v>191</v>
      </c>
      <c r="H320" s="8" t="n">
        <v>2010</v>
      </c>
      <c r="I320" s="8" t="n">
        <v>3</v>
      </c>
      <c r="J320" s="8" t="n">
        <v>62</v>
      </c>
      <c r="K320" s="17" t="s">
        <v>263</v>
      </c>
      <c r="L320" s="8" t="n">
        <v>2013</v>
      </c>
      <c r="M320" s="8" t="n">
        <v>25</v>
      </c>
      <c r="N320" s="8" t="n">
        <v>5</v>
      </c>
      <c r="O320" s="8" t="n">
        <v>8475735</v>
      </c>
      <c r="P320" s="17" t="s">
        <v>1709</v>
      </c>
      <c r="Q320" s="17" t="s">
        <v>1710</v>
      </c>
      <c r="R320" s="17" t="s">
        <v>1711</v>
      </c>
      <c r="S320" s="17" t="s">
        <v>1712</v>
      </c>
      <c r="T320" s="17" t="s">
        <v>313</v>
      </c>
      <c r="U320" s="17" t="s">
        <v>917</v>
      </c>
      <c r="V320" s="8" t="n">
        <v>26</v>
      </c>
      <c r="W320" s="8" t="n">
        <v>2</v>
      </c>
      <c r="X320" s="8" t="n">
        <v>2</v>
      </c>
      <c r="Y320" s="8" t="n">
        <v>2</v>
      </c>
      <c r="Z320" s="8" t="n">
        <v>4</v>
      </c>
      <c r="AA320" s="8" t="n">
        <v>24</v>
      </c>
      <c r="AB320" s="8" t="n">
        <v>94</v>
      </c>
      <c r="AC320" s="18" t="n">
        <f aca="false">Z320/V320</f>
        <v>0.153846153846154</v>
      </c>
      <c r="AD320" s="19" t="n">
        <f aca="false">IF(FZ320&gt;V320,Z320-V320*(GC320-Z320)/(FZ320-V320),0)</f>
        <v>0.4</v>
      </c>
      <c r="AE320" s="19" t="n">
        <v>1.588</v>
      </c>
      <c r="AF320" s="8" t="n">
        <v>-4</v>
      </c>
      <c r="AG320" s="8" t="n">
        <v>0.1</v>
      </c>
      <c r="AH320" s="8" t="n">
        <v>8</v>
      </c>
      <c r="AI320" s="8" t="n">
        <v>385</v>
      </c>
      <c r="AJ320" s="8" t="n">
        <v>15100</v>
      </c>
      <c r="AK320" s="19" t="n">
        <v>251.66666666667</v>
      </c>
      <c r="AL320" s="8" t="n">
        <v>251.67</v>
      </c>
      <c r="AM320" s="8" t="n">
        <v>252</v>
      </c>
      <c r="AN320" s="18" t="n">
        <f aca="false">AJ320/60/V320</f>
        <v>9.67948717948718</v>
      </c>
      <c r="AO320" s="8" t="n">
        <v>16.59</v>
      </c>
      <c r="AP320" s="12" t="n">
        <f aca="false">IF(EF320&gt;0,Z320/EF320,0)</f>
        <v>0.571428571428571</v>
      </c>
      <c r="AQ320" s="8" t="n">
        <v>32</v>
      </c>
      <c r="AR320" s="8" t="n">
        <v>32</v>
      </c>
      <c r="AS320" s="8" t="n">
        <v>32</v>
      </c>
      <c r="AT320" s="8" t="n">
        <v>27</v>
      </c>
      <c r="AU320" s="8" t="n">
        <v>27</v>
      </c>
      <c r="AV320" s="8" t="n">
        <v>21</v>
      </c>
      <c r="AW320" s="8" t="n">
        <v>24</v>
      </c>
      <c r="AX320" s="8" t="n">
        <v>10</v>
      </c>
      <c r="AY320" s="8" t="n">
        <v>2</v>
      </c>
      <c r="AZ320" s="8" t="n">
        <v>2</v>
      </c>
      <c r="BA320" s="8" t="n">
        <f aca="false">AY320+AZ320</f>
        <v>4</v>
      </c>
      <c r="BB320" s="8" t="n">
        <v>1.82</v>
      </c>
      <c r="BC320" s="8" t="n">
        <v>21.6667</v>
      </c>
      <c r="BD320" s="19" t="n">
        <v>61.7</v>
      </c>
      <c r="BE320" s="19" t="n">
        <v>14.7099337748342</v>
      </c>
      <c r="BF320" s="19" t="n">
        <f aca="false">AQ320+BD320</f>
        <v>93.7</v>
      </c>
      <c r="BG320" s="19" t="n">
        <f aca="false">IF(AL320&gt;0,BF320/AL320*60,0)</f>
        <v>22.3387769698415</v>
      </c>
      <c r="BH320" s="8" t="n">
        <v>52</v>
      </c>
      <c r="BI320" s="8" t="n">
        <v>88</v>
      </c>
      <c r="BJ320" s="8" t="n">
        <v>120</v>
      </c>
      <c r="BK320" s="12" t="n">
        <f aca="false">BH320/(BH320+BJ320)</f>
        <v>0.302325581395349</v>
      </c>
      <c r="BL320" s="8" t="n">
        <v>19</v>
      </c>
      <c r="BM320" s="8" t="n">
        <v>19</v>
      </c>
      <c r="BN320" s="8" t="n">
        <v>24</v>
      </c>
      <c r="BO320" s="8" t="n">
        <f aca="false">BM320-BN320</f>
        <v>-5</v>
      </c>
      <c r="BP320" s="8" t="n">
        <v>6</v>
      </c>
      <c r="BQ320" s="8" t="n">
        <v>3</v>
      </c>
      <c r="BR320" s="8" t="n">
        <v>3</v>
      </c>
      <c r="BS320" s="8" t="n">
        <v>10</v>
      </c>
      <c r="BT320" s="12" t="n">
        <f aca="false">BS320/(EA320+BS320)</f>
        <v>0.0558659217877095</v>
      </c>
      <c r="BU320" s="8" t="n">
        <v>115</v>
      </c>
      <c r="BV320" s="8" t="n">
        <v>118</v>
      </c>
      <c r="BW320" s="12" t="n">
        <f aca="false">IF(BU320+BV320&gt;0,BU320/(BU320+BV320),0)</f>
        <v>0.493562231759657</v>
      </c>
      <c r="BX320" s="8" t="n">
        <v>58</v>
      </c>
      <c r="BY320" s="8" t="n">
        <v>45</v>
      </c>
      <c r="BZ320" s="8" t="n">
        <v>35</v>
      </c>
      <c r="CA320" s="8" t="n">
        <v>46</v>
      </c>
      <c r="CB320" s="8" t="n">
        <v>22</v>
      </c>
      <c r="CC320" s="8" t="n">
        <v>27</v>
      </c>
      <c r="CD320" s="8" t="n">
        <v>32</v>
      </c>
      <c r="CE320" s="8" t="n">
        <v>25</v>
      </c>
      <c r="CF320" s="8" t="n">
        <v>49</v>
      </c>
      <c r="CG320" s="8" t="n">
        <v>51</v>
      </c>
      <c r="CH320" s="8" t="n">
        <v>75</v>
      </c>
      <c r="CI320" s="8" t="n">
        <v>70</v>
      </c>
      <c r="CJ320" s="8" t="n">
        <v>0</v>
      </c>
      <c r="CK320" s="8" t="n">
        <v>0</v>
      </c>
      <c r="CL320" s="8" t="n">
        <v>0</v>
      </c>
      <c r="CM320" s="8" t="n">
        <v>0</v>
      </c>
      <c r="CN320" s="8" t="n">
        <v>0</v>
      </c>
      <c r="CO320" s="8" t="n">
        <v>0</v>
      </c>
      <c r="CP320" s="8" t="n">
        <v>0</v>
      </c>
      <c r="CQ320" s="8" t="n">
        <v>1</v>
      </c>
      <c r="CR320" s="8" t="n">
        <v>1</v>
      </c>
      <c r="CS320" s="8" t="n">
        <v>0</v>
      </c>
      <c r="CT320" s="8" t="n">
        <v>0</v>
      </c>
      <c r="CU320" s="8" t="n">
        <v>0</v>
      </c>
      <c r="CV320" s="8" t="n">
        <v>0</v>
      </c>
      <c r="CW320" s="8" t="n">
        <v>0</v>
      </c>
      <c r="CX320" s="8" t="n">
        <v>0</v>
      </c>
      <c r="CY320" s="8" t="n">
        <v>0</v>
      </c>
      <c r="CZ320" s="8" t="n">
        <v>0</v>
      </c>
      <c r="DA320" s="8" t="n">
        <v>6</v>
      </c>
      <c r="DB320" s="8" t="n">
        <v>5</v>
      </c>
      <c r="DC320" s="8" t="n">
        <v>1</v>
      </c>
      <c r="DD320" s="8" t="n">
        <v>1</v>
      </c>
      <c r="DE320" s="8" t="n">
        <v>1</v>
      </c>
      <c r="DF320" s="8" t="n">
        <v>2</v>
      </c>
      <c r="DG320" s="8" t="n">
        <v>1</v>
      </c>
      <c r="DH320" s="8" t="n">
        <v>10</v>
      </c>
      <c r="DI320" s="8" t="n">
        <v>4</v>
      </c>
      <c r="DJ320" s="8" t="n">
        <v>2</v>
      </c>
      <c r="DK320" s="8" t="n">
        <v>4</v>
      </c>
      <c r="DL320" s="8" t="n">
        <v>4</v>
      </c>
      <c r="DM320" s="8" t="n">
        <v>0</v>
      </c>
      <c r="DN320" s="8" t="n">
        <v>2</v>
      </c>
      <c r="DO320" s="8" t="n">
        <v>2</v>
      </c>
      <c r="DP320" s="8" t="n">
        <v>0</v>
      </c>
      <c r="DQ320" s="8" t="n">
        <f aca="false">DJ320-DI320</f>
        <v>-2</v>
      </c>
      <c r="DR320" s="19" t="n">
        <v>-1.377</v>
      </c>
      <c r="DS320" s="8" t="n">
        <v>4</v>
      </c>
      <c r="DT320" s="8" t="n">
        <v>0</v>
      </c>
      <c r="DU320" s="8" t="n">
        <v>0</v>
      </c>
      <c r="DV320" s="8" t="n">
        <v>0</v>
      </c>
      <c r="DW320" s="8" t="n">
        <v>0</v>
      </c>
      <c r="DX320" s="8" t="n">
        <v>193</v>
      </c>
      <c r="DY320" s="8" t="n">
        <v>238</v>
      </c>
      <c r="DZ320" s="8" t="n">
        <v>145</v>
      </c>
      <c r="EA320" s="8" t="n">
        <v>169</v>
      </c>
      <c r="EB320" s="8" t="n">
        <v>108</v>
      </c>
      <c r="EC320" s="8" t="n">
        <v>127</v>
      </c>
      <c r="ED320" s="8" t="n">
        <v>8.43</v>
      </c>
      <c r="EE320" s="8" t="n">
        <v>9.65</v>
      </c>
      <c r="EF320" s="8" t="n">
        <v>7</v>
      </c>
      <c r="EG320" s="8" t="n">
        <v>18</v>
      </c>
      <c r="EH320" s="12" t="n">
        <f aca="false">EF320/EB320</f>
        <v>0.0648148148148148</v>
      </c>
      <c r="EI320" s="20" t="n">
        <f aca="false">1-EG320/EC320</f>
        <v>0.858267716535433</v>
      </c>
      <c r="EJ320" s="21" t="n">
        <f aca="false">EH320+EI320</f>
        <v>0.923082531350248</v>
      </c>
      <c r="EK320" s="8" t="n">
        <v>193</v>
      </c>
      <c r="EL320" s="8" t="n">
        <v>237</v>
      </c>
      <c r="EM320" s="8" t="n">
        <v>145</v>
      </c>
      <c r="EN320" s="8" t="n">
        <v>168</v>
      </c>
      <c r="EO320" s="8" t="n">
        <v>108</v>
      </c>
      <c r="EP320" s="8" t="n">
        <v>126</v>
      </c>
      <c r="EQ320" s="8" t="n">
        <v>7</v>
      </c>
      <c r="ER320" s="8" t="n">
        <v>18</v>
      </c>
      <c r="ES320" s="8" t="n">
        <v>85</v>
      </c>
      <c r="ET320" s="8" t="n">
        <v>104</v>
      </c>
      <c r="EU320" s="8" t="n">
        <v>36</v>
      </c>
      <c r="EV320" s="8" t="n">
        <v>44</v>
      </c>
      <c r="EW320" s="8" t="n">
        <v>4</v>
      </c>
      <c r="EX320" s="8" t="n">
        <v>8</v>
      </c>
      <c r="EY320" s="8" t="n">
        <v>19</v>
      </c>
      <c r="EZ320" s="8" t="n">
        <v>25</v>
      </c>
      <c r="FA320" s="8" t="n">
        <v>-0.1</v>
      </c>
      <c r="FB320" s="8" t="n">
        <v>0.1</v>
      </c>
      <c r="FC320" s="8" t="n">
        <v>0</v>
      </c>
      <c r="FD320" s="19" t="n">
        <v>2.85</v>
      </c>
      <c r="FE320" s="18" t="n">
        <f aca="false">FD320/V320</f>
        <v>0.109615384615385</v>
      </c>
      <c r="FF320" s="8" t="n">
        <v>0.1229</v>
      </c>
      <c r="FG320" s="8" t="n">
        <v>-0.12</v>
      </c>
      <c r="FH320" s="8" t="n">
        <v>-0.03</v>
      </c>
      <c r="FI320" s="8" t="n">
        <v>-0.16</v>
      </c>
      <c r="FJ320" s="22"/>
      <c r="FK320" s="22"/>
      <c r="FL320" s="22"/>
      <c r="FM320" s="8" t="n">
        <f aca="false">BL320+BS320+AH320+DT320</f>
        <v>37</v>
      </c>
      <c r="FN320" s="19" t="n">
        <f aca="false">IF(DS320&gt;0,(BL320+BR320)/DS320,0)</f>
        <v>5.5</v>
      </c>
      <c r="FO320" s="12" t="n">
        <v>0.0235361653</v>
      </c>
      <c r="FP320" s="19" t="n">
        <f aca="false">Z320-AH320/10</f>
        <v>3.2</v>
      </c>
      <c r="FQ320" s="19" t="n">
        <f aca="false">Z320+DR320/5</f>
        <v>3.7246</v>
      </c>
      <c r="FR320" s="19" t="n">
        <f aca="false">(DX320+DY320)/AL320*60</f>
        <v>102.753605912504</v>
      </c>
      <c r="FS320" s="22"/>
      <c r="FT320" s="22"/>
      <c r="FU320" s="22"/>
      <c r="FV320" s="22"/>
      <c r="FW320" s="17" t="s">
        <v>270</v>
      </c>
      <c r="FX320" s="23" t="n">
        <v>650000</v>
      </c>
      <c r="FY320" s="23" t="n">
        <v>650000</v>
      </c>
      <c r="FZ320" s="8" t="n">
        <v>91</v>
      </c>
      <c r="GA320" s="8" t="n">
        <v>7</v>
      </c>
      <c r="GB320" s="8" t="n">
        <v>6</v>
      </c>
      <c r="GC320" s="8" t="n">
        <v>13</v>
      </c>
      <c r="GD320" s="8" t="n">
        <v>-6</v>
      </c>
      <c r="GE320" s="8" t="n">
        <v>32</v>
      </c>
      <c r="GF320" s="8" t="n">
        <v>73</v>
      </c>
      <c r="GG320" s="8" t="n">
        <v>862</v>
      </c>
      <c r="GH320" s="8" t="n">
        <v>-0.2</v>
      </c>
      <c r="GI320" s="8" t="n">
        <v>0.8</v>
      </c>
      <c r="GJ320" s="8" t="n">
        <v>0.5</v>
      </c>
      <c r="GK320" s="8" t="n">
        <f aca="false">Z320-AH320/10</f>
        <v>3.2</v>
      </c>
      <c r="GL320" s="22"/>
      <c r="GM320" s="22"/>
      <c r="GN320" s="22"/>
      <c r="GO320" s="22"/>
      <c r="GP320" s="22"/>
    </row>
    <row r="321" customFormat="false" ht="13.65" hidden="false" customHeight="true" outlineLevel="0" collapsed="false">
      <c r="A321" s="16" t="n">
        <v>33044</v>
      </c>
      <c r="B321" s="17" t="s">
        <v>1713</v>
      </c>
      <c r="C321" s="17" t="s">
        <v>360</v>
      </c>
      <c r="D321" s="17" t="s">
        <v>283</v>
      </c>
      <c r="E321" s="17" t="s">
        <v>283</v>
      </c>
      <c r="F321" s="8" t="n">
        <v>75</v>
      </c>
      <c r="G321" s="8" t="n">
        <v>224</v>
      </c>
      <c r="H321" s="8" t="n">
        <v>2008</v>
      </c>
      <c r="I321" s="8" t="n">
        <v>5</v>
      </c>
      <c r="J321" s="8" t="n">
        <v>128</v>
      </c>
      <c r="K321" s="17" t="s">
        <v>273</v>
      </c>
      <c r="L321" s="8" t="n">
        <v>2012</v>
      </c>
      <c r="M321" s="8" t="n">
        <v>27</v>
      </c>
      <c r="N321" s="8" t="n">
        <v>5</v>
      </c>
      <c r="O321" s="8" t="n">
        <v>8474688</v>
      </c>
      <c r="P321" s="17" t="s">
        <v>1714</v>
      </c>
      <c r="Q321" s="17" t="s">
        <v>1715</v>
      </c>
      <c r="R321" s="17" t="s">
        <v>1716</v>
      </c>
      <c r="S321" s="17" t="s">
        <v>1712</v>
      </c>
      <c r="T321" s="17" t="s">
        <v>278</v>
      </c>
      <c r="U321" s="17" t="s">
        <v>473</v>
      </c>
      <c r="V321" s="8" t="n">
        <v>73</v>
      </c>
      <c r="W321" s="8" t="n">
        <v>1</v>
      </c>
      <c r="X321" s="8" t="n">
        <v>12</v>
      </c>
      <c r="Y321" s="8" t="n">
        <v>8</v>
      </c>
      <c r="Z321" s="8" t="n">
        <v>13</v>
      </c>
      <c r="AA321" s="8" t="n">
        <v>16</v>
      </c>
      <c r="AB321" s="8" t="n">
        <v>66</v>
      </c>
      <c r="AC321" s="18" t="n">
        <f aca="false">Z321/V321</f>
        <v>0.178082191780822</v>
      </c>
      <c r="AD321" s="19" t="n">
        <f aca="false">IF(FZ321&gt;V321,Z321-V321*(GC321-Z321)/(FZ321-V321),0)</f>
        <v>0.574468085106384</v>
      </c>
      <c r="AE321" s="19" t="n">
        <v>4.176</v>
      </c>
      <c r="AF321" s="8" t="n">
        <v>6</v>
      </c>
      <c r="AG321" s="8" t="n">
        <v>5.3</v>
      </c>
      <c r="AH321" s="8" t="n">
        <v>50</v>
      </c>
      <c r="AI321" s="8" t="n">
        <v>1925</v>
      </c>
      <c r="AJ321" s="8" t="n">
        <v>85918</v>
      </c>
      <c r="AK321" s="19" t="n">
        <v>1431.9666666667</v>
      </c>
      <c r="AL321" s="8" t="n">
        <v>1432.28</v>
      </c>
      <c r="AM321" s="8" t="n">
        <v>1432</v>
      </c>
      <c r="AN321" s="18" t="n">
        <f aca="false">AJ321/60/V321</f>
        <v>19.6159817351598</v>
      </c>
      <c r="AO321" s="8" t="n">
        <v>32.76</v>
      </c>
      <c r="AP321" s="12" t="n">
        <f aca="false">IF(EF321&gt;0,Z321/EF321,0)</f>
        <v>0.25</v>
      </c>
      <c r="AQ321" s="8" t="n">
        <v>216</v>
      </c>
      <c r="AR321" s="8" t="n">
        <v>216</v>
      </c>
      <c r="AS321" s="8" t="n">
        <v>216</v>
      </c>
      <c r="AT321" s="8" t="n">
        <v>144</v>
      </c>
      <c r="AU321" s="8" t="n">
        <v>144</v>
      </c>
      <c r="AV321" s="8" t="n">
        <v>100</v>
      </c>
      <c r="AW321" s="8" t="n">
        <v>54</v>
      </c>
      <c r="AX321" s="8" t="n">
        <v>6</v>
      </c>
      <c r="AY321" s="8" t="n">
        <v>1</v>
      </c>
      <c r="AZ321" s="8" t="n">
        <v>10</v>
      </c>
      <c r="BA321" s="8" t="n">
        <f aca="false">AY321+AZ321</f>
        <v>11</v>
      </c>
      <c r="BB321" s="8" t="n">
        <v>3.94</v>
      </c>
      <c r="BC321" s="8" t="n">
        <v>61.23</v>
      </c>
      <c r="BD321" s="19" t="n">
        <v>178.4</v>
      </c>
      <c r="BE321" s="19" t="n">
        <v>7.47503433506349</v>
      </c>
      <c r="BF321" s="19" t="n">
        <f aca="false">AQ321+BD321</f>
        <v>394.4</v>
      </c>
      <c r="BG321" s="19" t="n">
        <f aca="false">IF(AL321&gt;0,BF321/AL321*60,0)</f>
        <v>16.5219091239143</v>
      </c>
      <c r="BH321" s="8" t="n">
        <v>297</v>
      </c>
      <c r="BI321" s="8" t="n">
        <v>504</v>
      </c>
      <c r="BJ321" s="8" t="n">
        <v>647</v>
      </c>
      <c r="BK321" s="12" t="n">
        <f aca="false">BH321/(BH321+BJ321)</f>
        <v>0.314618644067797</v>
      </c>
      <c r="BL321" s="8" t="n">
        <v>155</v>
      </c>
      <c r="BM321" s="8" t="n">
        <v>155</v>
      </c>
      <c r="BN321" s="8" t="n">
        <v>102</v>
      </c>
      <c r="BO321" s="8" t="n">
        <f aca="false">BM321-BN321</f>
        <v>53</v>
      </c>
      <c r="BP321" s="8" t="n">
        <v>44</v>
      </c>
      <c r="BQ321" s="8" t="n">
        <v>38</v>
      </c>
      <c r="BR321" s="8" t="n">
        <v>5</v>
      </c>
      <c r="BS321" s="8" t="n">
        <v>148</v>
      </c>
      <c r="BT321" s="12" t="n">
        <f aca="false">BS321/(EA321+BS321)</f>
        <v>0.126279863481229</v>
      </c>
      <c r="BU321" s="8" t="n">
        <v>0</v>
      </c>
      <c r="BV321" s="8" t="n">
        <v>0</v>
      </c>
      <c r="BW321" s="12" t="n">
        <f aca="false">IF(BU321+BV321&gt;0,BU321/(BU321+BV321),0)</f>
        <v>0</v>
      </c>
      <c r="BX321" s="8" t="n">
        <v>0</v>
      </c>
      <c r="BY321" s="8" t="n">
        <v>0</v>
      </c>
      <c r="BZ321" s="8" t="n">
        <v>0</v>
      </c>
      <c r="CA321" s="8" t="n">
        <v>0</v>
      </c>
      <c r="CB321" s="8" t="n">
        <v>0</v>
      </c>
      <c r="CC321" s="8" t="n">
        <v>0</v>
      </c>
      <c r="CD321" s="8" t="n">
        <v>0</v>
      </c>
      <c r="CE321" s="8" t="n">
        <v>0</v>
      </c>
      <c r="CF321" s="8" t="n">
        <v>0</v>
      </c>
      <c r="CG321" s="8" t="n">
        <v>0</v>
      </c>
      <c r="CH321" s="8" t="n">
        <v>0</v>
      </c>
      <c r="CI321" s="8" t="n">
        <v>0</v>
      </c>
      <c r="CJ321" s="8" t="n">
        <v>0</v>
      </c>
      <c r="CK321" s="8" t="n">
        <v>0</v>
      </c>
      <c r="CL321" s="8" t="n">
        <v>0</v>
      </c>
      <c r="CM321" s="8" t="n">
        <v>0</v>
      </c>
      <c r="CN321" s="8" t="n">
        <v>0</v>
      </c>
      <c r="CO321" s="8" t="n">
        <v>0</v>
      </c>
      <c r="CP321" s="8" t="n">
        <v>0</v>
      </c>
      <c r="CQ321" s="8" t="n">
        <v>0</v>
      </c>
      <c r="CR321" s="8" t="n">
        <v>0</v>
      </c>
      <c r="CS321" s="8" t="n">
        <v>1</v>
      </c>
      <c r="CT321" s="8" t="n">
        <v>0</v>
      </c>
      <c r="CU321" s="8" t="n">
        <v>0</v>
      </c>
      <c r="CV321" s="8" t="n">
        <v>0</v>
      </c>
      <c r="CW321" s="8" t="n">
        <v>0</v>
      </c>
      <c r="CX321" s="8" t="n">
        <v>0</v>
      </c>
      <c r="CY321" s="8" t="n">
        <v>0</v>
      </c>
      <c r="CZ321" s="8" t="n">
        <v>3</v>
      </c>
      <c r="DA321" s="8" t="n">
        <v>41</v>
      </c>
      <c r="DB321" s="8" t="n">
        <v>1</v>
      </c>
      <c r="DC321" s="8" t="n">
        <v>0</v>
      </c>
      <c r="DD321" s="8" t="n">
        <v>32</v>
      </c>
      <c r="DE321" s="8" t="n">
        <v>7</v>
      </c>
      <c r="DF321" s="8" t="n">
        <v>0</v>
      </c>
      <c r="DG321" s="8" t="n">
        <v>0</v>
      </c>
      <c r="DH321" s="8" t="n">
        <v>60</v>
      </c>
      <c r="DI321" s="8" t="n">
        <v>22</v>
      </c>
      <c r="DJ321" s="8" t="n">
        <v>8</v>
      </c>
      <c r="DK321" s="8" t="n">
        <v>23</v>
      </c>
      <c r="DL321" s="8" t="n">
        <v>21</v>
      </c>
      <c r="DM321" s="8" t="n">
        <v>2</v>
      </c>
      <c r="DN321" s="8" t="n">
        <v>10</v>
      </c>
      <c r="DO321" s="8" t="n">
        <v>8</v>
      </c>
      <c r="DP321" s="8" t="n">
        <v>2</v>
      </c>
      <c r="DQ321" s="8" t="n">
        <f aca="false">DJ321-DI321</f>
        <v>-14</v>
      </c>
      <c r="DR321" s="19" t="n">
        <v>-7.412</v>
      </c>
      <c r="DS321" s="8" t="n">
        <v>20</v>
      </c>
      <c r="DT321" s="8" t="n">
        <v>2</v>
      </c>
      <c r="DU321" s="8" t="n">
        <v>0</v>
      </c>
      <c r="DV321" s="8" t="n">
        <v>0</v>
      </c>
      <c r="DW321" s="8" t="n">
        <v>0</v>
      </c>
      <c r="DX321" s="8" t="n">
        <v>1159</v>
      </c>
      <c r="DY321" s="8" t="n">
        <v>1471</v>
      </c>
      <c r="DZ321" s="8" t="n">
        <v>842</v>
      </c>
      <c r="EA321" s="8" t="n">
        <v>1024</v>
      </c>
      <c r="EB321" s="8" t="n">
        <v>603</v>
      </c>
      <c r="EC321" s="8" t="n">
        <v>747</v>
      </c>
      <c r="ED321" s="8" t="n">
        <v>51.81</v>
      </c>
      <c r="EE321" s="8" t="n">
        <v>59.97</v>
      </c>
      <c r="EF321" s="8" t="n">
        <v>52</v>
      </c>
      <c r="EG321" s="8" t="n">
        <v>70</v>
      </c>
      <c r="EH321" s="12" t="n">
        <f aca="false">EF321/EB321</f>
        <v>0.0862354892205638</v>
      </c>
      <c r="EI321" s="20" t="n">
        <f aca="false">1-EG321/EC321</f>
        <v>0.906291834002677</v>
      </c>
      <c r="EJ321" s="21" t="n">
        <f aca="false">EH321+EI321</f>
        <v>0.992527323223241</v>
      </c>
      <c r="EK321" s="8" t="n">
        <v>1151</v>
      </c>
      <c r="EL321" s="8" t="n">
        <v>1469</v>
      </c>
      <c r="EM321" s="8" t="n">
        <v>836</v>
      </c>
      <c r="EN321" s="8" t="n">
        <v>1023</v>
      </c>
      <c r="EO321" s="8" t="n">
        <v>598</v>
      </c>
      <c r="EP321" s="8" t="n">
        <v>748</v>
      </c>
      <c r="EQ321" s="8" t="n">
        <v>50</v>
      </c>
      <c r="ER321" s="8" t="n">
        <v>70</v>
      </c>
      <c r="ES321" s="8" t="n">
        <v>552</v>
      </c>
      <c r="ET321" s="8" t="n">
        <v>704</v>
      </c>
      <c r="EU321" s="8" t="n">
        <v>221</v>
      </c>
      <c r="EV321" s="8" t="n">
        <v>237</v>
      </c>
      <c r="EW321" s="8" t="n">
        <v>30</v>
      </c>
      <c r="EX321" s="8" t="n">
        <v>27</v>
      </c>
      <c r="EY321" s="8" t="n">
        <v>104</v>
      </c>
      <c r="EZ321" s="8" t="n">
        <v>100</v>
      </c>
      <c r="FA321" s="8" t="n">
        <v>-0.3</v>
      </c>
      <c r="FB321" s="8" t="n">
        <v>3.6</v>
      </c>
      <c r="FC321" s="8" t="n">
        <v>3.3</v>
      </c>
      <c r="FD321" s="19" t="n">
        <v>20.6</v>
      </c>
      <c r="FE321" s="18" t="n">
        <f aca="false">FD321/V321</f>
        <v>0.282191780821918</v>
      </c>
      <c r="FF321" s="8" t="n">
        <v>0.6386</v>
      </c>
      <c r="FG321" s="8" t="n">
        <v>-0.74</v>
      </c>
      <c r="FH321" s="8" t="n">
        <v>1.6</v>
      </c>
      <c r="FI321" s="8" t="n">
        <v>0.86</v>
      </c>
      <c r="FJ321" s="22"/>
      <c r="FK321" s="22"/>
      <c r="FL321" s="22"/>
      <c r="FM321" s="8" t="n">
        <f aca="false">BL321+BS321+AH321+DT321</f>
        <v>355</v>
      </c>
      <c r="FN321" s="19" t="n">
        <f aca="false">IF(DS321&gt;0,(BL321+BR321)/DS321,0)</f>
        <v>8</v>
      </c>
      <c r="FO321" s="12" t="n">
        <v>0.0048838594</v>
      </c>
      <c r="FP321" s="19" t="n">
        <f aca="false">Z321-AH321/10</f>
        <v>8</v>
      </c>
      <c r="FQ321" s="19" t="n">
        <f aca="false">Z321+DR321/5</f>
        <v>11.5176</v>
      </c>
      <c r="FR321" s="19" t="n">
        <f aca="false">(DX321+DY321)/AL321*60</f>
        <v>110.173988326305</v>
      </c>
      <c r="FS321" s="22"/>
      <c r="FT321" s="22"/>
      <c r="FU321" s="22"/>
      <c r="FV321" s="22"/>
      <c r="FW321" s="17" t="s">
        <v>280</v>
      </c>
      <c r="FX321" s="23" t="n">
        <v>850000</v>
      </c>
      <c r="FY321" s="23" t="n">
        <v>800000</v>
      </c>
      <c r="FZ321" s="8" t="n">
        <v>167</v>
      </c>
      <c r="GA321" s="8" t="n">
        <v>3</v>
      </c>
      <c r="GB321" s="8" t="n">
        <v>26</v>
      </c>
      <c r="GC321" s="8" t="n">
        <v>29</v>
      </c>
      <c r="GD321" s="8" t="n">
        <v>-3</v>
      </c>
      <c r="GE321" s="8" t="n">
        <v>115</v>
      </c>
      <c r="GF321" s="8" t="n">
        <v>184</v>
      </c>
      <c r="GG321" s="8" t="n">
        <v>2868</v>
      </c>
      <c r="GH321" s="8" t="n">
        <v>-0.1</v>
      </c>
      <c r="GI321" s="8" t="n">
        <v>5.9</v>
      </c>
      <c r="GJ321" s="8" t="n">
        <v>5.8</v>
      </c>
      <c r="GK321" s="8" t="n">
        <f aca="false">Z321-AH321/10</f>
        <v>8</v>
      </c>
      <c r="GL321" s="22"/>
      <c r="GM321" s="22"/>
      <c r="GN321" s="22"/>
      <c r="GO321" s="22"/>
      <c r="GP321" s="22"/>
    </row>
    <row r="322" customFormat="false" ht="13.65" hidden="false" customHeight="true" outlineLevel="0" collapsed="false">
      <c r="A322" s="16" t="n">
        <v>35228</v>
      </c>
      <c r="B322" s="17" t="s">
        <v>1717</v>
      </c>
      <c r="C322" s="22"/>
      <c r="D322" s="17" t="s">
        <v>321</v>
      </c>
      <c r="E322" s="17" t="s">
        <v>321</v>
      </c>
      <c r="F322" s="8" t="n">
        <v>72</v>
      </c>
      <c r="G322" s="8" t="n">
        <v>186</v>
      </c>
      <c r="H322" s="8" t="n">
        <v>2014</v>
      </c>
      <c r="I322" s="8" t="n">
        <v>5</v>
      </c>
      <c r="J322" s="8" t="n">
        <v>126</v>
      </c>
      <c r="K322" s="17" t="s">
        <v>263</v>
      </c>
      <c r="L322" s="8" t="n">
        <v>2016</v>
      </c>
      <c r="M322" s="8" t="n">
        <v>21</v>
      </c>
      <c r="N322" s="8" t="n">
        <v>2</v>
      </c>
      <c r="O322" s="8" t="n">
        <v>8478055</v>
      </c>
      <c r="P322" s="17" t="s">
        <v>1718</v>
      </c>
      <c r="Q322" s="17" t="s">
        <v>1719</v>
      </c>
      <c r="R322" s="17" t="s">
        <v>1720</v>
      </c>
      <c r="S322" s="17" t="s">
        <v>1721</v>
      </c>
      <c r="T322" s="17" t="s">
        <v>278</v>
      </c>
      <c r="U322" s="17" t="s">
        <v>397</v>
      </c>
      <c r="V322" s="8" t="n">
        <v>41</v>
      </c>
      <c r="W322" s="8" t="n">
        <v>3</v>
      </c>
      <c r="X322" s="8" t="n">
        <v>10</v>
      </c>
      <c r="Y322" s="8" t="n">
        <v>4</v>
      </c>
      <c r="Z322" s="8" t="n">
        <v>13</v>
      </c>
      <c r="AA322" s="8" t="n">
        <v>17</v>
      </c>
      <c r="AB322" s="8" t="n">
        <v>63</v>
      </c>
      <c r="AC322" s="18" t="n">
        <f aca="false">Z322/V322</f>
        <v>0.317073170731707</v>
      </c>
      <c r="AD322" s="19" t="n">
        <f aca="false">IF(FZ322&gt;V322,Z322-V322*(GC322-Z322)/(FZ322-V322),0)</f>
        <v>7.60526315789474</v>
      </c>
      <c r="AE322" s="19" t="n">
        <v>4.469</v>
      </c>
      <c r="AF322" s="8" t="n">
        <v>-2</v>
      </c>
      <c r="AG322" s="8" t="n">
        <v>-4.6</v>
      </c>
      <c r="AH322" s="8" t="n">
        <v>8</v>
      </c>
      <c r="AI322" s="8" t="n">
        <v>1144</v>
      </c>
      <c r="AJ322" s="8" t="n">
        <v>47124</v>
      </c>
      <c r="AK322" s="19" t="n">
        <v>785.4</v>
      </c>
      <c r="AL322" s="8" t="n">
        <v>785.4</v>
      </c>
      <c r="AM322" s="8" t="n">
        <v>785</v>
      </c>
      <c r="AN322" s="18" t="n">
        <f aca="false">AJ322/60/V322</f>
        <v>19.1560975609756</v>
      </c>
      <c r="AO322" s="8" t="n">
        <v>31.79</v>
      </c>
      <c r="AP322" s="12" t="n">
        <f aca="false">IF(EF322&gt;0,Z322/EF322,0)</f>
        <v>0.351351351351351</v>
      </c>
      <c r="AQ322" s="8" t="n">
        <v>162</v>
      </c>
      <c r="AR322" s="8" t="n">
        <v>163</v>
      </c>
      <c r="AS322" s="8" t="n">
        <v>163</v>
      </c>
      <c r="AT322" s="8" t="n">
        <v>100</v>
      </c>
      <c r="AU322" s="8" t="n">
        <v>100</v>
      </c>
      <c r="AV322" s="8" t="n">
        <v>82</v>
      </c>
      <c r="AW322" s="8" t="n">
        <v>46</v>
      </c>
      <c r="AX322" s="8" t="n">
        <v>9</v>
      </c>
      <c r="AY322" s="8" t="n">
        <v>2</v>
      </c>
      <c r="AZ322" s="8" t="n">
        <v>14</v>
      </c>
      <c r="BA322" s="8" t="n">
        <f aca="false">AY322+AZ322</f>
        <v>16</v>
      </c>
      <c r="BB322" s="8" t="n">
        <v>4.06</v>
      </c>
      <c r="BC322" s="8" t="n">
        <v>49.061</v>
      </c>
      <c r="BD322" s="19" t="n">
        <v>71.2</v>
      </c>
      <c r="BE322" s="19" t="n">
        <v>5.4392666157372</v>
      </c>
      <c r="BF322" s="19" t="n">
        <f aca="false">AQ322+BD322</f>
        <v>233.2</v>
      </c>
      <c r="BG322" s="19" t="n">
        <f aca="false">IF(AL322&gt;0,BF322/AL322*60,0)</f>
        <v>17.8151260504202</v>
      </c>
      <c r="BH322" s="8" t="n">
        <v>264</v>
      </c>
      <c r="BI322" s="8" t="n">
        <v>233</v>
      </c>
      <c r="BJ322" s="8" t="n">
        <v>294</v>
      </c>
      <c r="BK322" s="12" t="n">
        <f aca="false">BH322/(BH322+BJ322)</f>
        <v>0.473118279569893</v>
      </c>
      <c r="BL322" s="8" t="n">
        <v>26</v>
      </c>
      <c r="BM322" s="8" t="n">
        <v>26</v>
      </c>
      <c r="BN322" s="8" t="n">
        <v>70</v>
      </c>
      <c r="BO322" s="8" t="n">
        <f aca="false">BM322-BN322</f>
        <v>-44</v>
      </c>
      <c r="BP322" s="8" t="n">
        <v>18</v>
      </c>
      <c r="BQ322" s="8" t="n">
        <v>38</v>
      </c>
      <c r="BR322" s="8" t="n">
        <v>18</v>
      </c>
      <c r="BS322" s="8" t="n">
        <v>56</v>
      </c>
      <c r="BT322" s="12" t="n">
        <f aca="false">BS322/(EA322+BS322)</f>
        <v>0.0790960451977401</v>
      </c>
      <c r="BU322" s="8" t="n">
        <v>0</v>
      </c>
      <c r="BV322" s="8" t="n">
        <v>1</v>
      </c>
      <c r="BW322" s="12" t="n">
        <f aca="false">IF(BU322+BV322&gt;0,BU322/(BU322+BV322),0)</f>
        <v>0</v>
      </c>
      <c r="BX322" s="8" t="n">
        <v>0</v>
      </c>
      <c r="BY322" s="8" t="n">
        <v>1</v>
      </c>
      <c r="BZ322" s="8" t="n">
        <v>0</v>
      </c>
      <c r="CA322" s="8" t="n">
        <v>0</v>
      </c>
      <c r="CB322" s="8" t="n">
        <v>0</v>
      </c>
      <c r="CC322" s="8" t="n">
        <v>0</v>
      </c>
      <c r="CD322" s="8" t="n">
        <v>0</v>
      </c>
      <c r="CE322" s="8" t="n">
        <v>1</v>
      </c>
      <c r="CF322" s="8" t="n">
        <v>0</v>
      </c>
      <c r="CG322" s="8" t="n">
        <v>0</v>
      </c>
      <c r="CH322" s="8" t="n">
        <v>0</v>
      </c>
      <c r="CI322" s="8" t="n">
        <v>1</v>
      </c>
      <c r="CJ322" s="8" t="n">
        <v>0</v>
      </c>
      <c r="CK322" s="8" t="n">
        <v>1</v>
      </c>
      <c r="CL322" s="8" t="n">
        <v>1</v>
      </c>
      <c r="CM322" s="8" t="n">
        <v>1</v>
      </c>
      <c r="CN322" s="8" t="n">
        <v>0</v>
      </c>
      <c r="CO322" s="8" t="n">
        <v>0</v>
      </c>
      <c r="CP322" s="8" t="n">
        <v>0</v>
      </c>
      <c r="CQ322" s="8" t="n">
        <v>0</v>
      </c>
      <c r="CR322" s="8" t="n">
        <v>0</v>
      </c>
      <c r="CS322" s="8" t="n">
        <v>1</v>
      </c>
      <c r="CT322" s="8" t="n">
        <v>0</v>
      </c>
      <c r="CU322" s="8" t="n">
        <v>0</v>
      </c>
      <c r="CV322" s="8" t="n">
        <v>0</v>
      </c>
      <c r="CW322" s="8" t="n">
        <v>2</v>
      </c>
      <c r="CX322" s="8" t="n">
        <v>0</v>
      </c>
      <c r="CY322" s="8" t="n">
        <v>2</v>
      </c>
      <c r="CZ322" s="8" t="n">
        <v>3</v>
      </c>
      <c r="DA322" s="8" t="n">
        <v>13</v>
      </c>
      <c r="DB322" s="8" t="n">
        <v>2</v>
      </c>
      <c r="DC322" s="8" t="n">
        <v>0</v>
      </c>
      <c r="DD322" s="8" t="n">
        <v>42</v>
      </c>
      <c r="DE322" s="8" t="n">
        <v>12</v>
      </c>
      <c r="DF322" s="8" t="n">
        <v>2</v>
      </c>
      <c r="DG322" s="8" t="n">
        <v>1</v>
      </c>
      <c r="DH322" s="8" t="n">
        <v>23</v>
      </c>
      <c r="DI322" s="8" t="n">
        <v>4</v>
      </c>
      <c r="DJ322" s="8" t="n">
        <v>8</v>
      </c>
      <c r="DK322" s="8" t="n">
        <v>5</v>
      </c>
      <c r="DL322" s="8" t="n">
        <v>5</v>
      </c>
      <c r="DM322" s="8" t="n">
        <v>0</v>
      </c>
      <c r="DN322" s="8" t="n">
        <v>8</v>
      </c>
      <c r="DO322" s="8" t="n">
        <v>8</v>
      </c>
      <c r="DP322" s="8" t="n">
        <v>0</v>
      </c>
      <c r="DQ322" s="8" t="n">
        <f aca="false">DJ322-DI322</f>
        <v>4</v>
      </c>
      <c r="DR322" s="19" t="n">
        <v>5.054</v>
      </c>
      <c r="DS322" s="8" t="n">
        <v>4</v>
      </c>
      <c r="DT322" s="8" t="n">
        <v>0</v>
      </c>
      <c r="DU322" s="8" t="n">
        <v>0</v>
      </c>
      <c r="DV322" s="8" t="n">
        <v>0</v>
      </c>
      <c r="DW322" s="8" t="n">
        <v>0</v>
      </c>
      <c r="DX322" s="8" t="n">
        <v>736</v>
      </c>
      <c r="DY322" s="8" t="n">
        <v>839</v>
      </c>
      <c r="DZ322" s="8" t="n">
        <v>513</v>
      </c>
      <c r="EA322" s="8" t="n">
        <v>652</v>
      </c>
      <c r="EB322" s="8" t="n">
        <v>394</v>
      </c>
      <c r="EC322" s="8" t="n">
        <v>471</v>
      </c>
      <c r="ED322" s="8" t="n">
        <v>34.01</v>
      </c>
      <c r="EE322" s="8" t="n">
        <v>50.19</v>
      </c>
      <c r="EF322" s="8" t="n">
        <v>37</v>
      </c>
      <c r="EG322" s="8" t="n">
        <v>46</v>
      </c>
      <c r="EH322" s="12" t="n">
        <f aca="false">EF322/EB322</f>
        <v>0.0939086294416244</v>
      </c>
      <c r="EI322" s="20" t="n">
        <f aca="false">1-EG322/EC322</f>
        <v>0.902335456475584</v>
      </c>
      <c r="EJ322" s="21" t="n">
        <f aca="false">EH322+EI322</f>
        <v>0.996244085917208</v>
      </c>
      <c r="EK322" s="8" t="n">
        <v>733</v>
      </c>
      <c r="EL322" s="8" t="n">
        <v>839</v>
      </c>
      <c r="EM322" s="8" t="n">
        <v>507</v>
      </c>
      <c r="EN322" s="8" t="n">
        <v>652</v>
      </c>
      <c r="EO322" s="8" t="n">
        <v>389</v>
      </c>
      <c r="EP322" s="8" t="n">
        <v>471</v>
      </c>
      <c r="EQ322" s="8" t="n">
        <v>37</v>
      </c>
      <c r="ER322" s="8" t="n">
        <v>46</v>
      </c>
      <c r="ES322" s="8" t="n">
        <v>372</v>
      </c>
      <c r="ET322" s="8" t="n">
        <v>448</v>
      </c>
      <c r="EU322" s="8" t="n">
        <v>134</v>
      </c>
      <c r="EV322" s="8" t="n">
        <v>200</v>
      </c>
      <c r="EW322" s="8" t="n">
        <v>12</v>
      </c>
      <c r="EX322" s="8" t="n">
        <v>22</v>
      </c>
      <c r="EY322" s="8" t="n">
        <v>42</v>
      </c>
      <c r="EZ322" s="8" t="n">
        <v>67</v>
      </c>
      <c r="FA322" s="8" t="n">
        <v>0.7</v>
      </c>
      <c r="FB322" s="8" t="n">
        <v>1.6</v>
      </c>
      <c r="FC322" s="8" t="n">
        <v>2.3</v>
      </c>
      <c r="FD322" s="19" t="n">
        <v>15.44</v>
      </c>
      <c r="FE322" s="18" t="n">
        <f aca="false">FD322/V322</f>
        <v>0.376585365853658</v>
      </c>
      <c r="FF322" s="8" t="n">
        <v>1.2857</v>
      </c>
      <c r="FG322" s="8" t="n">
        <v>0.16</v>
      </c>
      <c r="FH322" s="8" t="n">
        <v>-0.3</v>
      </c>
      <c r="FI322" s="8" t="n">
        <v>-0.14</v>
      </c>
      <c r="FJ322" s="22"/>
      <c r="FK322" s="22"/>
      <c r="FL322" s="22"/>
      <c r="FM322" s="8" t="n">
        <f aca="false">BL322+BS322+AH322+DT322</f>
        <v>90</v>
      </c>
      <c r="FN322" s="19" t="n">
        <f aca="false">IF(DS322&gt;0,(BL322+BR322)/DS322,0)</f>
        <v>11</v>
      </c>
      <c r="FO322" s="12" t="n">
        <v>0.0266666667</v>
      </c>
      <c r="FP322" s="19" t="n">
        <f aca="false">Z322-AH322/10</f>
        <v>12.2</v>
      </c>
      <c r="FQ322" s="19" t="n">
        <f aca="false">Z322+DR322/5</f>
        <v>14.0108</v>
      </c>
      <c r="FR322" s="19" t="n">
        <f aca="false">(DX322+DY322)/AL322*60</f>
        <v>120.320855614973</v>
      </c>
      <c r="FS322" s="8" t="n">
        <v>3</v>
      </c>
      <c r="FT322" s="17" t="s">
        <v>1722</v>
      </c>
      <c r="FU322" s="8" t="n">
        <v>34</v>
      </c>
      <c r="FV322" s="22"/>
      <c r="FW322" s="17" t="s">
        <v>270</v>
      </c>
      <c r="FX322" s="23" t="n">
        <v>925000</v>
      </c>
      <c r="FY322" s="23" t="n">
        <v>872500</v>
      </c>
      <c r="FZ322" s="8" t="n">
        <v>79</v>
      </c>
      <c r="GA322" s="8" t="n">
        <v>5</v>
      </c>
      <c r="GB322" s="8" t="n">
        <v>13</v>
      </c>
      <c r="GC322" s="8" t="n">
        <v>18</v>
      </c>
      <c r="GD322" s="8" t="n">
        <v>1</v>
      </c>
      <c r="GE322" s="8" t="n">
        <v>12</v>
      </c>
      <c r="GF322" s="8" t="n">
        <v>130</v>
      </c>
      <c r="GG322" s="8" t="n">
        <v>1349</v>
      </c>
      <c r="GH322" s="8" t="n">
        <v>0.7</v>
      </c>
      <c r="GI322" s="8" t="n">
        <v>2.9</v>
      </c>
      <c r="GJ322" s="8" t="n">
        <v>3.6</v>
      </c>
      <c r="GK322" s="8" t="n">
        <f aca="false">Z322-AH322/10</f>
        <v>12.2</v>
      </c>
      <c r="GL322" s="22"/>
      <c r="GM322" s="22"/>
      <c r="GN322" s="22"/>
      <c r="GO322" s="22"/>
      <c r="GP322" s="22"/>
    </row>
    <row r="323" customFormat="false" ht="13.65" hidden="false" customHeight="true" outlineLevel="0" collapsed="false">
      <c r="A323" s="16" t="n">
        <v>32752</v>
      </c>
      <c r="B323" s="17" t="s">
        <v>1723</v>
      </c>
      <c r="C323" s="22"/>
      <c r="D323" s="17" t="s">
        <v>321</v>
      </c>
      <c r="E323" s="17" t="s">
        <v>321</v>
      </c>
      <c r="F323" s="8" t="n">
        <v>71</v>
      </c>
      <c r="G323" s="8" t="n">
        <v>184</v>
      </c>
      <c r="H323" s="8" t="n">
        <v>2008</v>
      </c>
      <c r="I323" s="8" t="n">
        <v>4</v>
      </c>
      <c r="J323" s="8" t="n">
        <v>121</v>
      </c>
      <c r="K323" s="17" t="s">
        <v>263</v>
      </c>
      <c r="L323" s="8" t="n">
        <v>2011</v>
      </c>
      <c r="M323" s="8" t="n">
        <v>28</v>
      </c>
      <c r="N323" s="8" t="n">
        <v>7</v>
      </c>
      <c r="O323" s="8" t="n">
        <v>8474679</v>
      </c>
      <c r="P323" s="17" t="s">
        <v>1724</v>
      </c>
      <c r="Q323" s="17" t="s">
        <v>1725</v>
      </c>
      <c r="R323" s="17" t="s">
        <v>1726</v>
      </c>
      <c r="S323" s="17" t="s">
        <v>1721</v>
      </c>
      <c r="T323" s="17" t="s">
        <v>299</v>
      </c>
      <c r="U323" s="17" t="s">
        <v>510</v>
      </c>
      <c r="V323" s="8" t="n">
        <v>82</v>
      </c>
      <c r="W323" s="8" t="n">
        <v>21</v>
      </c>
      <c r="X323" s="8" t="n">
        <v>19</v>
      </c>
      <c r="Y323" s="8" t="n">
        <v>16</v>
      </c>
      <c r="Z323" s="8" t="n">
        <v>40</v>
      </c>
      <c r="AA323" s="8" t="n">
        <v>4</v>
      </c>
      <c r="AB323" s="8" t="n">
        <v>23</v>
      </c>
      <c r="AC323" s="18" t="n">
        <f aca="false">Z323/V323</f>
        <v>0.487804878048781</v>
      </c>
      <c r="AD323" s="19" t="n">
        <f aca="false">IF(FZ323&gt;V323,Z323-V323*(GC323-Z323)/(FZ323-V323),0)</f>
        <v>-10.1246290801187</v>
      </c>
      <c r="AE323" s="19" t="n">
        <v>16.064</v>
      </c>
      <c r="AF323" s="8" t="n">
        <v>-2</v>
      </c>
      <c r="AG323" s="8" t="n">
        <v>7</v>
      </c>
      <c r="AH323" s="8" t="n">
        <v>20</v>
      </c>
      <c r="AI323" s="8" t="n">
        <v>1816</v>
      </c>
      <c r="AJ323" s="8" t="n">
        <v>87828</v>
      </c>
      <c r="AK323" s="19" t="n">
        <v>1463.8</v>
      </c>
      <c r="AL323" s="8" t="n">
        <v>1447.68</v>
      </c>
      <c r="AM323" s="8" t="n">
        <v>1464</v>
      </c>
      <c r="AN323" s="18" t="n">
        <f aca="false">AJ323/60/V323</f>
        <v>17.8512195121951</v>
      </c>
      <c r="AO323" s="8" t="n">
        <v>29.68</v>
      </c>
      <c r="AP323" s="12" t="n">
        <f aca="false">IF(EF323&gt;0,Z323/EF323,0)</f>
        <v>0.571428571428571</v>
      </c>
      <c r="AQ323" s="8" t="n">
        <v>338</v>
      </c>
      <c r="AR323" s="8" t="n">
        <v>343</v>
      </c>
      <c r="AS323" s="8" t="n">
        <v>343</v>
      </c>
      <c r="AT323" s="8" t="n">
        <v>279</v>
      </c>
      <c r="AU323" s="8" t="n">
        <v>283</v>
      </c>
      <c r="AV323" s="8" t="n">
        <v>213</v>
      </c>
      <c r="AW323" s="8" t="n">
        <v>209</v>
      </c>
      <c r="AX323" s="8" t="n">
        <v>100</v>
      </c>
      <c r="AY323" s="8" t="n">
        <v>10</v>
      </c>
      <c r="AZ323" s="8" t="n">
        <v>14</v>
      </c>
      <c r="BA323" s="8" t="n">
        <f aca="false">AY323+AZ323</f>
        <v>24</v>
      </c>
      <c r="BB323" s="8" t="n">
        <v>21.51</v>
      </c>
      <c r="BC323" s="8" t="n">
        <v>31.1315</v>
      </c>
      <c r="BD323" s="19" t="n">
        <v>318.2</v>
      </c>
      <c r="BE323" s="19" t="n">
        <v>13.04276540511</v>
      </c>
      <c r="BF323" s="19" t="n">
        <f aca="false">AQ323+BD323</f>
        <v>656.2</v>
      </c>
      <c r="BG323" s="19" t="n">
        <f aca="false">IF(AL323&gt;0,BF323/AL323*60,0)</f>
        <v>27.1966180371353</v>
      </c>
      <c r="BH323" s="8" t="n">
        <v>608</v>
      </c>
      <c r="BI323" s="8" t="n">
        <v>450</v>
      </c>
      <c r="BJ323" s="8" t="n">
        <v>356</v>
      </c>
      <c r="BK323" s="12" t="n">
        <f aca="false">BH323/(BH323+BJ323)</f>
        <v>0.630705394190871</v>
      </c>
      <c r="BL323" s="8" t="n">
        <v>65</v>
      </c>
      <c r="BM323" s="8" t="n">
        <v>65</v>
      </c>
      <c r="BN323" s="8" t="n">
        <v>75</v>
      </c>
      <c r="BO323" s="8" t="n">
        <f aca="false">BM323-BN323</f>
        <v>-10</v>
      </c>
      <c r="BP323" s="8" t="n">
        <v>70</v>
      </c>
      <c r="BQ323" s="8" t="n">
        <v>44</v>
      </c>
      <c r="BR323" s="8" t="n">
        <v>44</v>
      </c>
      <c r="BS323" s="8" t="n">
        <v>36</v>
      </c>
      <c r="BT323" s="12" t="n">
        <f aca="false">BS323/(EA323+BS323)</f>
        <v>0.0388349514563107</v>
      </c>
      <c r="BU323" s="8" t="n">
        <v>6</v>
      </c>
      <c r="BV323" s="8" t="n">
        <v>7</v>
      </c>
      <c r="BW323" s="12" t="n">
        <f aca="false">IF(BU323+BV323&gt;0,BU323/(BU323+BV323),0)</f>
        <v>0.461538461538462</v>
      </c>
      <c r="BX323" s="8" t="n">
        <v>1</v>
      </c>
      <c r="BY323" s="8" t="n">
        <v>0</v>
      </c>
      <c r="BZ323" s="8" t="n">
        <v>3</v>
      </c>
      <c r="CA323" s="8" t="n">
        <v>1</v>
      </c>
      <c r="CB323" s="8" t="n">
        <v>2</v>
      </c>
      <c r="CC323" s="8" t="n">
        <v>6</v>
      </c>
      <c r="CD323" s="8" t="n">
        <v>1</v>
      </c>
      <c r="CE323" s="8" t="n">
        <v>1</v>
      </c>
      <c r="CF323" s="8" t="n">
        <v>3</v>
      </c>
      <c r="CG323" s="8" t="n">
        <v>4</v>
      </c>
      <c r="CH323" s="8" t="n">
        <v>3</v>
      </c>
      <c r="CI323" s="8" t="n">
        <v>4</v>
      </c>
      <c r="CJ323" s="8" t="n">
        <v>0</v>
      </c>
      <c r="CK323" s="8" t="n">
        <v>0</v>
      </c>
      <c r="CL323" s="8" t="n">
        <v>4</v>
      </c>
      <c r="CM323" s="8" t="n">
        <v>2</v>
      </c>
      <c r="CN323" s="8" t="n">
        <v>0</v>
      </c>
      <c r="CO323" s="8" t="n">
        <v>0</v>
      </c>
      <c r="CP323" s="8" t="n">
        <v>0</v>
      </c>
      <c r="CQ323" s="8" t="n">
        <v>3</v>
      </c>
      <c r="CR323" s="8" t="n">
        <v>0</v>
      </c>
      <c r="CS323" s="8" t="n">
        <v>1</v>
      </c>
      <c r="CT323" s="8" t="n">
        <v>6</v>
      </c>
      <c r="CU323" s="8" t="n">
        <v>1</v>
      </c>
      <c r="CV323" s="8" t="n">
        <v>0</v>
      </c>
      <c r="CW323" s="8" t="n">
        <v>10</v>
      </c>
      <c r="CX323" s="8" t="n">
        <v>2</v>
      </c>
      <c r="CY323" s="8" t="n">
        <v>5</v>
      </c>
      <c r="CZ323" s="8" t="n">
        <v>7</v>
      </c>
      <c r="DA323" s="8" t="n">
        <v>56</v>
      </c>
      <c r="DB323" s="8" t="n">
        <v>19</v>
      </c>
      <c r="DC323" s="8" t="n">
        <v>2</v>
      </c>
      <c r="DD323" s="8" t="n">
        <v>9</v>
      </c>
      <c r="DE323" s="8" t="n">
        <v>37</v>
      </c>
      <c r="DF323" s="8" t="n">
        <v>12</v>
      </c>
      <c r="DG323" s="8" t="n">
        <v>2</v>
      </c>
      <c r="DH323" s="8" t="n">
        <v>132</v>
      </c>
      <c r="DI323" s="8" t="n">
        <v>10</v>
      </c>
      <c r="DJ323" s="8" t="n">
        <v>14</v>
      </c>
      <c r="DK323" s="8" t="n">
        <v>9</v>
      </c>
      <c r="DL323" s="8" t="n">
        <v>9</v>
      </c>
      <c r="DM323" s="8" t="n">
        <v>0</v>
      </c>
      <c r="DN323" s="8" t="n">
        <v>14</v>
      </c>
      <c r="DO323" s="8" t="n">
        <v>14</v>
      </c>
      <c r="DP323" s="8" t="n">
        <v>0</v>
      </c>
      <c r="DQ323" s="8" t="n">
        <f aca="false">DJ323-DI323</f>
        <v>4</v>
      </c>
      <c r="DR323" s="19" t="n">
        <v>4.442</v>
      </c>
      <c r="DS323" s="8" t="n">
        <v>10</v>
      </c>
      <c r="DT323" s="8" t="n">
        <v>0</v>
      </c>
      <c r="DU323" s="8" t="n">
        <v>0</v>
      </c>
      <c r="DV323" s="8" t="n">
        <v>0</v>
      </c>
      <c r="DW323" s="8" t="n">
        <v>0</v>
      </c>
      <c r="DX323" s="8" t="n">
        <v>1447</v>
      </c>
      <c r="DY323" s="8" t="n">
        <v>1148</v>
      </c>
      <c r="DZ323" s="8" t="n">
        <v>1116</v>
      </c>
      <c r="EA323" s="8" t="n">
        <v>891</v>
      </c>
      <c r="EB323" s="8" t="n">
        <v>812</v>
      </c>
      <c r="EC323" s="8" t="n">
        <v>640</v>
      </c>
      <c r="ED323" s="8" t="n">
        <v>71.69</v>
      </c>
      <c r="EE323" s="8" t="n">
        <v>54.45</v>
      </c>
      <c r="EF323" s="8" t="n">
        <v>70</v>
      </c>
      <c r="EG323" s="8" t="n">
        <v>50</v>
      </c>
      <c r="EH323" s="12" t="n">
        <f aca="false">EF323/EB323</f>
        <v>0.0862068965517241</v>
      </c>
      <c r="EI323" s="20" t="n">
        <f aca="false">1-EG323/EC323</f>
        <v>0.921875</v>
      </c>
      <c r="EJ323" s="21" t="n">
        <f aca="false">EH323+EI323</f>
        <v>1.00808189655172</v>
      </c>
      <c r="EK323" s="8" t="n">
        <v>1466</v>
      </c>
      <c r="EL323" s="8" t="n">
        <v>1151</v>
      </c>
      <c r="EM323" s="8" t="n">
        <v>1131</v>
      </c>
      <c r="EN323" s="8" t="n">
        <v>890</v>
      </c>
      <c r="EO323" s="8" t="n">
        <v>821</v>
      </c>
      <c r="EP323" s="8" t="n">
        <v>636</v>
      </c>
      <c r="EQ323" s="8" t="n">
        <v>70</v>
      </c>
      <c r="ER323" s="8" t="n">
        <v>50</v>
      </c>
      <c r="ES323" s="8" t="n">
        <v>741</v>
      </c>
      <c r="ET323" s="8" t="n">
        <v>537</v>
      </c>
      <c r="EU323" s="8" t="n">
        <v>299</v>
      </c>
      <c r="EV323" s="8" t="n">
        <v>196</v>
      </c>
      <c r="EW323" s="8" t="n">
        <v>44</v>
      </c>
      <c r="EX323" s="8" t="n">
        <v>25</v>
      </c>
      <c r="EY323" s="8" t="n">
        <v>73</v>
      </c>
      <c r="EZ323" s="8" t="n">
        <v>76</v>
      </c>
      <c r="FA323" s="8" t="n">
        <v>2.2</v>
      </c>
      <c r="FB323" s="8" t="n">
        <v>1.7</v>
      </c>
      <c r="FC323" s="8" t="n">
        <v>3.9</v>
      </c>
      <c r="FD323" s="19" t="n">
        <v>48.91</v>
      </c>
      <c r="FE323" s="18" t="n">
        <f aca="false">FD323/V323</f>
        <v>0.596463414634146</v>
      </c>
      <c r="FF323" s="8" t="n">
        <v>4.1447</v>
      </c>
      <c r="FG323" s="8" t="n">
        <v>0.56</v>
      </c>
      <c r="FH323" s="8" t="n">
        <v>0.01</v>
      </c>
      <c r="FI323" s="8" t="n">
        <v>0.57</v>
      </c>
      <c r="FJ323" s="8" t="n">
        <v>6</v>
      </c>
      <c r="FK323" s="8" t="n">
        <v>2</v>
      </c>
      <c r="FL323" s="8" t="n">
        <v>1</v>
      </c>
      <c r="FM323" s="8" t="n">
        <f aca="false">BL323+BS323+AH323+DT323</f>
        <v>121</v>
      </c>
      <c r="FN323" s="19" t="n">
        <f aca="false">IF(DS323&gt;0,(BL323+BR323)/DS323,0)</f>
        <v>10.9</v>
      </c>
      <c r="FO323" s="12" t="n">
        <v>0.109947644</v>
      </c>
      <c r="FP323" s="19" t="n">
        <f aca="false">Z323-AH323/10</f>
        <v>38</v>
      </c>
      <c r="FQ323" s="19" t="n">
        <f aca="false">Z323+DR323/5</f>
        <v>40.8884</v>
      </c>
      <c r="FR323" s="19" t="n">
        <f aca="false">(DX323+DY323)/AL323*60</f>
        <v>107.551392572944</v>
      </c>
      <c r="FS323" s="22"/>
      <c r="FT323" s="22"/>
      <c r="FU323" s="22"/>
      <c r="FV323" s="17" t="s">
        <v>427</v>
      </c>
      <c r="FW323" s="17" t="s">
        <v>280</v>
      </c>
      <c r="FX323" s="23" t="n">
        <v>5250000</v>
      </c>
      <c r="FY323" s="23" t="n">
        <v>4750000</v>
      </c>
      <c r="FZ323" s="8" t="n">
        <v>419</v>
      </c>
      <c r="GA323" s="8" t="n">
        <v>109</v>
      </c>
      <c r="GB323" s="8" t="n">
        <v>137</v>
      </c>
      <c r="GC323" s="8" t="n">
        <v>246</v>
      </c>
      <c r="GD323" s="8" t="n">
        <v>3</v>
      </c>
      <c r="GE323" s="8" t="n">
        <v>116</v>
      </c>
      <c r="GF323" s="8" t="n">
        <v>952</v>
      </c>
      <c r="GG323" s="8" t="n">
        <v>6837</v>
      </c>
      <c r="GH323" s="8" t="n">
        <v>20.3</v>
      </c>
      <c r="GI323" s="8" t="n">
        <v>8.2</v>
      </c>
      <c r="GJ323" s="8" t="n">
        <v>28.5</v>
      </c>
      <c r="GK323" s="8" t="n">
        <f aca="false">Z323-AH323/10</f>
        <v>38</v>
      </c>
      <c r="GL323" s="22"/>
      <c r="GM323" s="22"/>
      <c r="GN323" s="22"/>
      <c r="GO323" s="22"/>
      <c r="GP323" s="22"/>
    </row>
    <row r="324" customFormat="false" ht="13.65" hidden="false" customHeight="true" outlineLevel="0" collapsed="false">
      <c r="A324" s="16" t="n">
        <v>34669</v>
      </c>
      <c r="B324" s="17" t="s">
        <v>1727</v>
      </c>
      <c r="C324" s="22"/>
      <c r="D324" s="17" t="s">
        <v>321</v>
      </c>
      <c r="E324" s="17" t="s">
        <v>321</v>
      </c>
      <c r="F324" s="8" t="n">
        <v>75</v>
      </c>
      <c r="G324" s="8" t="n">
        <v>196</v>
      </c>
      <c r="H324" s="8" t="n">
        <v>2013</v>
      </c>
      <c r="I324" s="8" t="n">
        <v>2</v>
      </c>
      <c r="J324" s="8" t="n">
        <v>46</v>
      </c>
      <c r="K324" s="17" t="s">
        <v>263</v>
      </c>
      <c r="L324" s="8" t="n">
        <v>2015</v>
      </c>
      <c r="M324" s="8" t="n">
        <v>23</v>
      </c>
      <c r="N324" s="8" t="n">
        <v>3</v>
      </c>
      <c r="O324" s="8" t="n">
        <v>8477467</v>
      </c>
      <c r="P324" s="17" t="s">
        <v>1728</v>
      </c>
      <c r="Q324" s="17" t="s">
        <v>1729</v>
      </c>
      <c r="R324" s="17" t="s">
        <v>1730</v>
      </c>
      <c r="S324" s="17" t="s">
        <v>1721</v>
      </c>
      <c r="T324" s="17" t="s">
        <v>278</v>
      </c>
      <c r="U324" s="17" t="s">
        <v>972</v>
      </c>
      <c r="V324" s="8" t="n">
        <v>41</v>
      </c>
      <c r="W324" s="8" t="n">
        <v>0</v>
      </c>
      <c r="X324" s="8" t="n">
        <v>8</v>
      </c>
      <c r="Y324" s="8" t="n">
        <v>2</v>
      </c>
      <c r="Z324" s="8" t="n">
        <v>8</v>
      </c>
      <c r="AA324" s="8" t="n">
        <v>20</v>
      </c>
      <c r="AB324" s="8" t="n">
        <v>68</v>
      </c>
      <c r="AC324" s="18" t="n">
        <f aca="false">Z324/V324</f>
        <v>0.195121951219512</v>
      </c>
      <c r="AD324" s="19" t="n">
        <f aca="false">IF(FZ324&gt;V324,Z324-V324*(GC324-Z324)/(FZ324-V324),0)</f>
        <v>-0.199999999999999</v>
      </c>
      <c r="AE324" s="19" t="n">
        <v>2.347</v>
      </c>
      <c r="AF324" s="8" t="n">
        <v>0</v>
      </c>
      <c r="AG324" s="8" t="n">
        <v>3.9</v>
      </c>
      <c r="AH324" s="8" t="n">
        <v>14</v>
      </c>
      <c r="AI324" s="8" t="n">
        <v>683</v>
      </c>
      <c r="AJ324" s="8" t="n">
        <v>31424</v>
      </c>
      <c r="AK324" s="19" t="n">
        <v>523.73333333333</v>
      </c>
      <c r="AL324" s="8" t="n">
        <v>523.73</v>
      </c>
      <c r="AM324" s="8" t="n">
        <v>524</v>
      </c>
      <c r="AN324" s="18" t="n">
        <f aca="false">AJ324/60/V324</f>
        <v>12.7739837398374</v>
      </c>
      <c r="AO324" s="8" t="n">
        <v>21.6</v>
      </c>
      <c r="AP324" s="12" t="n">
        <f aca="false">IF(EF324&gt;0,Z324/EF324,0)</f>
        <v>0.4</v>
      </c>
      <c r="AQ324" s="8" t="n">
        <v>48</v>
      </c>
      <c r="AR324" s="8" t="n">
        <v>48</v>
      </c>
      <c r="AS324" s="8" t="n">
        <v>48</v>
      </c>
      <c r="AT324" s="8" t="n">
        <v>29</v>
      </c>
      <c r="AU324" s="8" t="n">
        <v>29</v>
      </c>
      <c r="AV324" s="8" t="n">
        <v>22</v>
      </c>
      <c r="AW324" s="8" t="n">
        <v>16</v>
      </c>
      <c r="AX324" s="8" t="n">
        <v>5</v>
      </c>
      <c r="AY324" s="8" t="n">
        <v>3</v>
      </c>
      <c r="AZ324" s="8" t="n">
        <v>6</v>
      </c>
      <c r="BA324" s="8" t="n">
        <f aca="false">AY324+AZ324</f>
        <v>9</v>
      </c>
      <c r="BB324" s="8" t="n">
        <v>1.05</v>
      </c>
      <c r="BC324" s="8" t="n">
        <v>48.0909</v>
      </c>
      <c r="BD324" s="19" t="n">
        <v>40.3</v>
      </c>
      <c r="BE324" s="19" t="n">
        <v>4.61685336048883</v>
      </c>
      <c r="BF324" s="19" t="n">
        <f aca="false">AQ324+BD324</f>
        <v>88.3</v>
      </c>
      <c r="BG324" s="19" t="n">
        <f aca="false">IF(AL324&gt;0,BF324/AL324*60,0)</f>
        <v>10.1158994138201</v>
      </c>
      <c r="BH324" s="8" t="n">
        <v>126</v>
      </c>
      <c r="BI324" s="8" t="n">
        <v>171</v>
      </c>
      <c r="BJ324" s="8" t="n">
        <v>153</v>
      </c>
      <c r="BK324" s="12" t="n">
        <f aca="false">BH324/(BH324+BJ324)</f>
        <v>0.451612903225806</v>
      </c>
      <c r="BL324" s="8" t="n">
        <v>23</v>
      </c>
      <c r="BM324" s="8" t="n">
        <v>23</v>
      </c>
      <c r="BN324" s="8" t="n">
        <v>54</v>
      </c>
      <c r="BO324" s="8" t="n">
        <f aca="false">BM324-BN324</f>
        <v>-31</v>
      </c>
      <c r="BP324" s="8" t="n">
        <v>7</v>
      </c>
      <c r="BQ324" s="8" t="n">
        <v>12</v>
      </c>
      <c r="BR324" s="8" t="n">
        <v>5</v>
      </c>
      <c r="BS324" s="8" t="n">
        <v>44</v>
      </c>
      <c r="BT324" s="12" t="n">
        <f aca="false">BS324/(EA324+BS324)</f>
        <v>0.112531969309463</v>
      </c>
      <c r="BU324" s="8" t="n">
        <v>0</v>
      </c>
      <c r="BV324" s="8" t="n">
        <v>0</v>
      </c>
      <c r="BW324" s="12" t="n">
        <f aca="false">IF(BU324+BV324&gt;0,BU324/(BU324+BV324),0)</f>
        <v>0</v>
      </c>
      <c r="BX324" s="8" t="n">
        <v>0</v>
      </c>
      <c r="BY324" s="8" t="n">
        <v>0</v>
      </c>
      <c r="BZ324" s="8" t="n">
        <v>0</v>
      </c>
      <c r="CA324" s="8" t="n">
        <v>0</v>
      </c>
      <c r="CB324" s="8" t="n">
        <v>0</v>
      </c>
      <c r="CC324" s="8" t="n">
        <v>0</v>
      </c>
      <c r="CD324" s="8" t="n">
        <v>0</v>
      </c>
      <c r="CE324" s="8" t="n">
        <v>0</v>
      </c>
      <c r="CF324" s="8" t="n">
        <v>0</v>
      </c>
      <c r="CG324" s="8" t="n">
        <v>0</v>
      </c>
      <c r="CH324" s="8" t="n">
        <v>0</v>
      </c>
      <c r="CI324" s="8" t="n">
        <v>0</v>
      </c>
      <c r="CJ324" s="8" t="n">
        <v>0</v>
      </c>
      <c r="CK324" s="8" t="n">
        <v>0</v>
      </c>
      <c r="CL324" s="8" t="n">
        <v>0</v>
      </c>
      <c r="CM324" s="8" t="n">
        <v>0</v>
      </c>
      <c r="CN324" s="8" t="n">
        <v>0</v>
      </c>
      <c r="CO324" s="8" t="n">
        <v>0</v>
      </c>
      <c r="CP324" s="8" t="n">
        <v>0</v>
      </c>
      <c r="CQ324" s="8" t="n">
        <v>0</v>
      </c>
      <c r="CR324" s="8" t="n">
        <v>0</v>
      </c>
      <c r="CS324" s="8" t="n">
        <v>0</v>
      </c>
      <c r="CT324" s="8" t="n">
        <v>0</v>
      </c>
      <c r="CU324" s="8" t="n">
        <v>0</v>
      </c>
      <c r="CV324" s="8" t="n">
        <v>0</v>
      </c>
      <c r="CW324" s="8" t="n">
        <v>0</v>
      </c>
      <c r="CX324" s="8" t="n">
        <v>0</v>
      </c>
      <c r="CY324" s="8" t="n">
        <v>1</v>
      </c>
      <c r="CZ324" s="8" t="n">
        <v>1</v>
      </c>
      <c r="DA324" s="8" t="n">
        <v>5</v>
      </c>
      <c r="DB324" s="8" t="n">
        <v>0</v>
      </c>
      <c r="DC324" s="8" t="n">
        <v>0</v>
      </c>
      <c r="DD324" s="8" t="n">
        <v>6</v>
      </c>
      <c r="DE324" s="8" t="n">
        <v>5</v>
      </c>
      <c r="DF324" s="8" t="n">
        <v>0</v>
      </c>
      <c r="DG324" s="8" t="n">
        <v>0</v>
      </c>
      <c r="DH324" s="8" t="n">
        <v>11</v>
      </c>
      <c r="DI324" s="8" t="n">
        <v>7</v>
      </c>
      <c r="DJ324" s="8" t="n">
        <v>2</v>
      </c>
      <c r="DK324" s="8" t="n">
        <v>7</v>
      </c>
      <c r="DL324" s="8" t="n">
        <v>7</v>
      </c>
      <c r="DM324" s="8" t="n">
        <v>0</v>
      </c>
      <c r="DN324" s="8" t="n">
        <v>2</v>
      </c>
      <c r="DO324" s="8" t="n">
        <v>2</v>
      </c>
      <c r="DP324" s="8" t="n">
        <v>0</v>
      </c>
      <c r="DQ324" s="8" t="n">
        <f aca="false">DJ324-DI324</f>
        <v>-5</v>
      </c>
      <c r="DR324" s="19" t="n">
        <v>-3.641</v>
      </c>
      <c r="DS324" s="8" t="n">
        <v>7</v>
      </c>
      <c r="DT324" s="8" t="n">
        <v>0</v>
      </c>
      <c r="DU324" s="8" t="n">
        <v>0</v>
      </c>
      <c r="DV324" s="8" t="n">
        <v>0</v>
      </c>
      <c r="DW324" s="8" t="n">
        <v>0</v>
      </c>
      <c r="DX324" s="8" t="n">
        <v>408</v>
      </c>
      <c r="DY324" s="8" t="n">
        <v>488</v>
      </c>
      <c r="DZ324" s="8" t="n">
        <v>308</v>
      </c>
      <c r="EA324" s="8" t="n">
        <v>347</v>
      </c>
      <c r="EB324" s="8" t="n">
        <v>221</v>
      </c>
      <c r="EC324" s="8" t="n">
        <v>236</v>
      </c>
      <c r="ED324" s="8" t="n">
        <v>20.37</v>
      </c>
      <c r="EE324" s="8" t="n">
        <v>18.14</v>
      </c>
      <c r="EF324" s="8" t="n">
        <v>20</v>
      </c>
      <c r="EG324" s="8" t="n">
        <v>21</v>
      </c>
      <c r="EH324" s="12" t="n">
        <f aca="false">EF324/EB324</f>
        <v>0.0904977375565611</v>
      </c>
      <c r="EI324" s="20" t="n">
        <f aca="false">1-EG324/EC324</f>
        <v>0.911016949152542</v>
      </c>
      <c r="EJ324" s="21" t="n">
        <f aca="false">EH324+EI324</f>
        <v>1.0015146867091</v>
      </c>
      <c r="EK324" s="8" t="n">
        <v>409</v>
      </c>
      <c r="EL324" s="8" t="n">
        <v>489</v>
      </c>
      <c r="EM324" s="8" t="n">
        <v>308</v>
      </c>
      <c r="EN324" s="8" t="n">
        <v>348</v>
      </c>
      <c r="EO324" s="8" t="n">
        <v>220</v>
      </c>
      <c r="EP324" s="8" t="n">
        <v>237</v>
      </c>
      <c r="EQ324" s="8" t="n">
        <v>20</v>
      </c>
      <c r="ER324" s="8" t="n">
        <v>21</v>
      </c>
      <c r="ES324" s="8" t="n">
        <v>209</v>
      </c>
      <c r="ET324" s="8" t="n">
        <v>212</v>
      </c>
      <c r="EU324" s="8" t="n">
        <v>96</v>
      </c>
      <c r="EV324" s="8" t="n">
        <v>77</v>
      </c>
      <c r="EW324" s="8" t="n">
        <v>13</v>
      </c>
      <c r="EX324" s="8" t="n">
        <v>10</v>
      </c>
      <c r="EY324" s="8" t="n">
        <v>40</v>
      </c>
      <c r="EZ324" s="8" t="n">
        <v>33</v>
      </c>
      <c r="FA324" s="8" t="n">
        <v>0.2</v>
      </c>
      <c r="FB324" s="8" t="n">
        <v>1.1</v>
      </c>
      <c r="FC324" s="8" t="n">
        <v>1.2</v>
      </c>
      <c r="FD324" s="19" t="n">
        <v>4.4</v>
      </c>
      <c r="FE324" s="18" t="n">
        <f aca="false">FD324/V324</f>
        <v>0.107317073170732</v>
      </c>
      <c r="FF324" s="8" t="n">
        <v>0.0705</v>
      </c>
      <c r="FG324" s="8" t="n">
        <v>0.55</v>
      </c>
      <c r="FH324" s="8" t="n">
        <v>0.17</v>
      </c>
      <c r="FI324" s="8" t="n">
        <v>0.72</v>
      </c>
      <c r="FJ324" s="22"/>
      <c r="FK324" s="22"/>
      <c r="FL324" s="22"/>
      <c r="FM324" s="8" t="n">
        <f aca="false">BL324+BS324+AH324+DT324</f>
        <v>81</v>
      </c>
      <c r="FN324" s="19" t="n">
        <f aca="false">IF(DS324&gt;0,(BL324+BR324)/DS324,0)</f>
        <v>4</v>
      </c>
      <c r="FO324" s="12" t="n">
        <v>0</v>
      </c>
      <c r="FP324" s="19" t="n">
        <f aca="false">Z324-AH324/10</f>
        <v>6.6</v>
      </c>
      <c r="FQ324" s="19" t="n">
        <f aca="false">Z324+DR324/5</f>
        <v>7.2718</v>
      </c>
      <c r="FR324" s="19" t="n">
        <f aca="false">(DX324+DY324)/AL324*60</f>
        <v>102.648311152693</v>
      </c>
      <c r="FS324" s="8" t="n">
        <v>5</v>
      </c>
      <c r="FT324" s="17" t="s">
        <v>378</v>
      </c>
      <c r="FU324" s="8" t="n">
        <v>44</v>
      </c>
      <c r="FV324" s="22"/>
      <c r="FW324" s="17" t="s">
        <v>270</v>
      </c>
      <c r="FX324" s="23" t="n">
        <v>675000</v>
      </c>
      <c r="FY324" s="23" t="n">
        <v>725000</v>
      </c>
      <c r="FZ324" s="8" t="n">
        <v>56</v>
      </c>
      <c r="GA324" s="8" t="n">
        <v>0</v>
      </c>
      <c r="GB324" s="8" t="n">
        <v>11</v>
      </c>
      <c r="GC324" s="8" t="n">
        <v>11</v>
      </c>
      <c r="GD324" s="8" t="n">
        <v>-1</v>
      </c>
      <c r="GE324" s="8" t="n">
        <v>16</v>
      </c>
      <c r="GF324" s="8" t="n">
        <v>30</v>
      </c>
      <c r="GG324" s="8" t="n">
        <v>717</v>
      </c>
      <c r="GH324" s="8" t="n">
        <v>0.3</v>
      </c>
      <c r="GI324" s="8" t="n">
        <v>1.3</v>
      </c>
      <c r="GJ324" s="8" t="n">
        <v>1.6</v>
      </c>
      <c r="GK324" s="8" t="n">
        <f aca="false">Z324-AH324/10</f>
        <v>6.6</v>
      </c>
      <c r="GL324" s="22"/>
      <c r="GM324" s="22"/>
      <c r="GN324" s="22"/>
      <c r="GO324" s="22"/>
      <c r="GP324" s="22"/>
    </row>
    <row r="325" customFormat="false" ht="13.65" hidden="false" customHeight="true" outlineLevel="0" collapsed="false">
      <c r="A325" s="16" t="n">
        <v>34354</v>
      </c>
      <c r="B325" s="17" t="s">
        <v>1731</v>
      </c>
      <c r="C325" s="22"/>
      <c r="D325" s="17" t="s">
        <v>321</v>
      </c>
      <c r="E325" s="17" t="s">
        <v>321</v>
      </c>
      <c r="F325" s="8" t="n">
        <v>75</v>
      </c>
      <c r="G325" s="8" t="n">
        <v>208</v>
      </c>
      <c r="H325" s="8" t="n">
        <v>2012</v>
      </c>
      <c r="I325" s="8" t="n">
        <v>1</v>
      </c>
      <c r="J325" s="8" t="n">
        <v>6</v>
      </c>
      <c r="K325" s="17" t="s">
        <v>263</v>
      </c>
      <c r="L325" s="8" t="n">
        <v>2013</v>
      </c>
      <c r="M325" s="8" t="n">
        <v>24</v>
      </c>
      <c r="N325" s="8" t="n">
        <v>5</v>
      </c>
      <c r="O325" s="8" t="n">
        <v>8476854</v>
      </c>
      <c r="P325" s="17" t="s">
        <v>1732</v>
      </c>
      <c r="Q325" s="17" t="s">
        <v>1733</v>
      </c>
      <c r="R325" s="17" t="s">
        <v>640</v>
      </c>
      <c r="S325" s="17" t="s">
        <v>1734</v>
      </c>
      <c r="T325" s="17" t="s">
        <v>278</v>
      </c>
      <c r="U325" s="17" t="s">
        <v>545</v>
      </c>
      <c r="V325" s="8" t="n">
        <v>69</v>
      </c>
      <c r="W325" s="8" t="n">
        <v>13</v>
      </c>
      <c r="X325" s="8" t="n">
        <v>18</v>
      </c>
      <c r="Y325" s="8" t="n">
        <v>9</v>
      </c>
      <c r="Z325" s="8" t="n">
        <v>31</v>
      </c>
      <c r="AA325" s="8" t="n">
        <v>11</v>
      </c>
      <c r="AB325" s="8" t="n">
        <v>38</v>
      </c>
      <c r="AC325" s="18" t="n">
        <f aca="false">Z325/V325</f>
        <v>0.449275362318841</v>
      </c>
      <c r="AD325" s="19" t="n">
        <f aca="false">IF(FZ325&gt;V325,Z325-V325*(GC325-Z325)/(FZ325-V325),0)</f>
        <v>5.41059602649007</v>
      </c>
      <c r="AE325" s="19" t="n">
        <v>11.804</v>
      </c>
      <c r="AF325" s="8" t="n">
        <v>16</v>
      </c>
      <c r="AG325" s="8" t="n">
        <v>1.8</v>
      </c>
      <c r="AH325" s="8" t="n">
        <v>34</v>
      </c>
      <c r="AI325" s="8" t="n">
        <v>1795</v>
      </c>
      <c r="AJ325" s="8" t="n">
        <v>94143</v>
      </c>
      <c r="AK325" s="19" t="n">
        <v>1569.05</v>
      </c>
      <c r="AL325" s="8" t="n">
        <v>1569.38</v>
      </c>
      <c r="AM325" s="8" t="n">
        <v>1569</v>
      </c>
      <c r="AN325" s="18" t="n">
        <f aca="false">AJ325/60/V325</f>
        <v>22.7398550724638</v>
      </c>
      <c r="AO325" s="8" t="n">
        <v>37.36</v>
      </c>
      <c r="AP325" s="12" t="n">
        <f aca="false">IF(EF325&gt;0,Z325/EF325,0)</f>
        <v>0.378048780487805</v>
      </c>
      <c r="AQ325" s="8" t="n">
        <v>278</v>
      </c>
      <c r="AR325" s="8" t="n">
        <v>278</v>
      </c>
      <c r="AS325" s="8" t="n">
        <v>278</v>
      </c>
      <c r="AT325" s="8" t="n">
        <v>179</v>
      </c>
      <c r="AU325" s="8" t="n">
        <v>179</v>
      </c>
      <c r="AV325" s="8" t="n">
        <v>131</v>
      </c>
      <c r="AW325" s="8" t="n">
        <v>85</v>
      </c>
      <c r="AX325" s="8" t="n">
        <v>12</v>
      </c>
      <c r="AY325" s="8" t="n">
        <v>8</v>
      </c>
      <c r="AZ325" s="8" t="n">
        <v>19</v>
      </c>
      <c r="BA325" s="8" t="n">
        <f aca="false">AY325+AZ325</f>
        <v>27</v>
      </c>
      <c r="BB325" s="8" t="n">
        <v>8.34</v>
      </c>
      <c r="BC325" s="8" t="n">
        <v>57.3053</v>
      </c>
      <c r="BD325" s="19" t="n">
        <v>131.3</v>
      </c>
      <c r="BE325" s="19" t="n">
        <v>5.02087250246965</v>
      </c>
      <c r="BF325" s="19" t="n">
        <f aca="false">AQ325+BD325</f>
        <v>409.3</v>
      </c>
      <c r="BG325" s="19" t="n">
        <f aca="false">IF(AL325&gt;0,BF325/AL325*60,0)</f>
        <v>15.648217767526</v>
      </c>
      <c r="BH325" s="8" t="n">
        <v>461</v>
      </c>
      <c r="BI325" s="8" t="n">
        <v>504</v>
      </c>
      <c r="BJ325" s="8" t="n">
        <v>596</v>
      </c>
      <c r="BK325" s="12" t="n">
        <f aca="false">BH325/(BH325+BJ325)</f>
        <v>0.436140018921476</v>
      </c>
      <c r="BL325" s="8" t="n">
        <v>93</v>
      </c>
      <c r="BM325" s="8" t="n">
        <v>93</v>
      </c>
      <c r="BN325" s="8" t="n">
        <v>120</v>
      </c>
      <c r="BO325" s="8" t="n">
        <f aca="false">BM325-BN325</f>
        <v>-27</v>
      </c>
      <c r="BP325" s="8" t="n">
        <v>48</v>
      </c>
      <c r="BQ325" s="8" t="n">
        <v>63</v>
      </c>
      <c r="BR325" s="8" t="n">
        <v>24</v>
      </c>
      <c r="BS325" s="8" t="n">
        <v>97</v>
      </c>
      <c r="BT325" s="12" t="n">
        <f aca="false">BS325/(EA325+BS325)</f>
        <v>0.0786061588330632</v>
      </c>
      <c r="BU325" s="8" t="n">
        <v>0</v>
      </c>
      <c r="BV325" s="8" t="n">
        <v>0</v>
      </c>
      <c r="BW325" s="12" t="n">
        <f aca="false">IF(BU325+BV325&gt;0,BU325/(BU325+BV325),0)</f>
        <v>0</v>
      </c>
      <c r="BX325" s="8" t="n">
        <v>0</v>
      </c>
      <c r="BY325" s="8" t="n">
        <v>0</v>
      </c>
      <c r="BZ325" s="8" t="n">
        <v>0</v>
      </c>
      <c r="CA325" s="8" t="n">
        <v>0</v>
      </c>
      <c r="CB325" s="8" t="n">
        <v>0</v>
      </c>
      <c r="CC325" s="8" t="n">
        <v>0</v>
      </c>
      <c r="CD325" s="8" t="n">
        <v>0</v>
      </c>
      <c r="CE325" s="8" t="n">
        <v>0</v>
      </c>
      <c r="CF325" s="8" t="n">
        <v>0</v>
      </c>
      <c r="CG325" s="8" t="n">
        <v>0</v>
      </c>
      <c r="CH325" s="8" t="n">
        <v>0</v>
      </c>
      <c r="CI325" s="8" t="n">
        <v>0</v>
      </c>
      <c r="CJ325" s="8" t="n">
        <v>1</v>
      </c>
      <c r="CK325" s="8" t="n">
        <v>2</v>
      </c>
      <c r="CL325" s="8" t="n">
        <v>3</v>
      </c>
      <c r="CM325" s="8" t="n">
        <v>3</v>
      </c>
      <c r="CN325" s="8" t="n">
        <v>2</v>
      </c>
      <c r="CO325" s="8" t="n">
        <v>0</v>
      </c>
      <c r="CP325" s="8" t="n">
        <v>0</v>
      </c>
      <c r="CQ325" s="8" t="n">
        <v>0</v>
      </c>
      <c r="CR325" s="8" t="n">
        <v>0</v>
      </c>
      <c r="CS325" s="8" t="n">
        <v>4</v>
      </c>
      <c r="CT325" s="8" t="n">
        <v>2</v>
      </c>
      <c r="CU325" s="8" t="n">
        <v>1</v>
      </c>
      <c r="CV325" s="8" t="n">
        <v>0</v>
      </c>
      <c r="CW325" s="8" t="n">
        <v>6</v>
      </c>
      <c r="CX325" s="8" t="n">
        <v>1</v>
      </c>
      <c r="CY325" s="8" t="n">
        <v>0</v>
      </c>
      <c r="CZ325" s="8" t="n">
        <v>3</v>
      </c>
      <c r="DA325" s="8" t="n">
        <v>44</v>
      </c>
      <c r="DB325" s="8" t="n">
        <v>2</v>
      </c>
      <c r="DC325" s="8" t="n">
        <v>0</v>
      </c>
      <c r="DD325" s="8" t="n">
        <v>40</v>
      </c>
      <c r="DE325" s="8" t="n">
        <v>22</v>
      </c>
      <c r="DF325" s="8" t="n">
        <v>3</v>
      </c>
      <c r="DG325" s="8" t="n">
        <v>0</v>
      </c>
      <c r="DH325" s="8" t="n">
        <v>64</v>
      </c>
      <c r="DI325" s="8" t="n">
        <v>17</v>
      </c>
      <c r="DJ325" s="8" t="n">
        <v>7</v>
      </c>
      <c r="DK325" s="8" t="n">
        <v>17</v>
      </c>
      <c r="DL325" s="8" t="n">
        <v>17</v>
      </c>
      <c r="DM325" s="8" t="n">
        <v>0</v>
      </c>
      <c r="DN325" s="8" t="n">
        <v>4</v>
      </c>
      <c r="DO325" s="8" t="n">
        <v>4</v>
      </c>
      <c r="DP325" s="8" t="n">
        <v>0</v>
      </c>
      <c r="DQ325" s="8" t="n">
        <f aca="false">DJ325-DI325</f>
        <v>-10</v>
      </c>
      <c r="DR325" s="19" t="n">
        <v>-6.744</v>
      </c>
      <c r="DS325" s="8" t="n">
        <v>17</v>
      </c>
      <c r="DT325" s="8" t="n">
        <v>0</v>
      </c>
      <c r="DU325" s="8" t="n">
        <v>0</v>
      </c>
      <c r="DV325" s="8" t="n">
        <v>0</v>
      </c>
      <c r="DW325" s="8" t="n">
        <v>0</v>
      </c>
      <c r="DX325" s="8" t="n">
        <v>1486</v>
      </c>
      <c r="DY325" s="8" t="n">
        <v>1488</v>
      </c>
      <c r="DZ325" s="8" t="n">
        <v>1137</v>
      </c>
      <c r="EA325" s="8" t="n">
        <v>1137</v>
      </c>
      <c r="EB325" s="8" t="n">
        <v>792</v>
      </c>
      <c r="EC325" s="8" t="n">
        <v>812</v>
      </c>
      <c r="ED325" s="8" t="n">
        <v>80.43</v>
      </c>
      <c r="EE325" s="8" t="n">
        <v>81.77</v>
      </c>
      <c r="EF325" s="8" t="n">
        <v>82</v>
      </c>
      <c r="EG325" s="8" t="n">
        <v>69</v>
      </c>
      <c r="EH325" s="12" t="n">
        <f aca="false">EF325/EB325</f>
        <v>0.103535353535353</v>
      </c>
      <c r="EI325" s="20" t="n">
        <f aca="false">1-EG325/EC325</f>
        <v>0.915024630541872</v>
      </c>
      <c r="EJ325" s="21" t="n">
        <f aca="false">EH325+EI325</f>
        <v>1.01855998407723</v>
      </c>
      <c r="EK325" s="8" t="n">
        <v>1484</v>
      </c>
      <c r="EL325" s="8" t="n">
        <v>1492</v>
      </c>
      <c r="EM325" s="8" t="n">
        <v>1133</v>
      </c>
      <c r="EN325" s="8" t="n">
        <v>1141</v>
      </c>
      <c r="EO325" s="8" t="n">
        <v>789</v>
      </c>
      <c r="EP325" s="8" t="n">
        <v>813</v>
      </c>
      <c r="EQ325" s="8" t="n">
        <v>81</v>
      </c>
      <c r="ER325" s="8" t="n">
        <v>69</v>
      </c>
      <c r="ES325" s="8" t="n">
        <v>767</v>
      </c>
      <c r="ET325" s="8" t="n">
        <v>781</v>
      </c>
      <c r="EU325" s="8" t="n">
        <v>311</v>
      </c>
      <c r="EV325" s="8" t="n">
        <v>295</v>
      </c>
      <c r="EW325" s="8" t="n">
        <v>50</v>
      </c>
      <c r="EX325" s="8" t="n">
        <v>34</v>
      </c>
      <c r="EY325" s="8" t="n">
        <v>103</v>
      </c>
      <c r="EZ325" s="8" t="n">
        <v>78</v>
      </c>
      <c r="FA325" s="8" t="n">
        <v>2.6</v>
      </c>
      <c r="FB325" s="8" t="n">
        <v>4.6</v>
      </c>
      <c r="FC325" s="8" t="n">
        <v>7.2</v>
      </c>
      <c r="FD325" s="19" t="n">
        <v>40.94</v>
      </c>
      <c r="FE325" s="18" t="n">
        <f aca="false">FD325/V325</f>
        <v>0.593333333333333</v>
      </c>
      <c r="FF325" s="8" t="n">
        <v>3.6981</v>
      </c>
      <c r="FG325" s="8" t="n">
        <v>-0.08</v>
      </c>
      <c r="FH325" s="8" t="n">
        <v>0.15</v>
      </c>
      <c r="FI325" s="8" t="n">
        <v>0.07</v>
      </c>
      <c r="FJ325" s="22"/>
      <c r="FK325" s="22"/>
      <c r="FL325" s="22"/>
      <c r="FM325" s="8" t="n">
        <f aca="false">BL325+BS325+AH325+DT325</f>
        <v>224</v>
      </c>
      <c r="FN325" s="19" t="n">
        <f aca="false">IF(DS325&gt;0,(BL325+BR325)/DS325,0)</f>
        <v>6.88235294117647</v>
      </c>
      <c r="FO325" s="12" t="n">
        <v>0.0708682356</v>
      </c>
      <c r="FP325" s="19" t="n">
        <f aca="false">Z325-AH325/10</f>
        <v>27.6</v>
      </c>
      <c r="FQ325" s="19" t="n">
        <f aca="false">Z325+DR325/5</f>
        <v>29.6512</v>
      </c>
      <c r="FR325" s="19" t="n">
        <f aca="false">(DX325+DY325)/AL325*60</f>
        <v>113.700951968293</v>
      </c>
      <c r="FS325" s="8" t="n">
        <v>9</v>
      </c>
      <c r="FT325" s="17" t="s">
        <v>358</v>
      </c>
      <c r="FU325" s="8" t="n">
        <v>512</v>
      </c>
      <c r="FV325" s="22"/>
      <c r="FW325" s="17" t="s">
        <v>280</v>
      </c>
      <c r="FX325" s="23" t="n">
        <v>6000000</v>
      </c>
      <c r="FY325" s="23" t="n">
        <v>5205556</v>
      </c>
      <c r="FZ325" s="8" t="n">
        <v>371</v>
      </c>
      <c r="GA325" s="8" t="n">
        <v>42</v>
      </c>
      <c r="GB325" s="8" t="n">
        <v>101</v>
      </c>
      <c r="GC325" s="8" t="n">
        <v>143</v>
      </c>
      <c r="GD325" s="8" t="n">
        <v>90</v>
      </c>
      <c r="GE325" s="8" t="n">
        <v>178</v>
      </c>
      <c r="GF325" s="8" t="n">
        <v>597</v>
      </c>
      <c r="GG325" s="8" t="n">
        <v>8024</v>
      </c>
      <c r="GH325" s="8" t="n">
        <v>10.5</v>
      </c>
      <c r="GI325" s="8" t="n">
        <v>23.9</v>
      </c>
      <c r="GJ325" s="8" t="n">
        <v>34.3</v>
      </c>
      <c r="GK325" s="8" t="n">
        <f aca="false">Z325-AH325/10</f>
        <v>27.6</v>
      </c>
      <c r="GL325" s="22"/>
      <c r="GM325" s="22"/>
      <c r="GN325" s="22"/>
      <c r="GO325" s="22"/>
      <c r="GP325" s="22"/>
    </row>
    <row r="326" customFormat="false" ht="13.65" hidden="false" customHeight="true" outlineLevel="0" collapsed="false">
      <c r="A326" s="16" t="n">
        <v>35254</v>
      </c>
      <c r="B326" s="17" t="s">
        <v>1735</v>
      </c>
      <c r="C326" s="17" t="s">
        <v>27</v>
      </c>
      <c r="D326" s="17" t="s">
        <v>262</v>
      </c>
      <c r="E326" s="17" t="s">
        <v>262</v>
      </c>
      <c r="F326" s="8" t="n">
        <v>75</v>
      </c>
      <c r="G326" s="8" t="n">
        <v>221</v>
      </c>
      <c r="H326" s="8" t="n">
        <v>2014</v>
      </c>
      <c r="I326" s="8" t="n">
        <v>1</v>
      </c>
      <c r="J326" s="8" t="n">
        <v>7</v>
      </c>
      <c r="K326" s="17" t="s">
        <v>263</v>
      </c>
      <c r="L326" s="8" t="n">
        <v>2017</v>
      </c>
      <c r="M326" s="8" t="n">
        <v>21</v>
      </c>
      <c r="N326" s="8" t="n">
        <v>1</v>
      </c>
      <c r="O326" s="8" t="n">
        <v>8477938</v>
      </c>
      <c r="P326" s="17" t="s">
        <v>1736</v>
      </c>
      <c r="Q326" s="17" t="s">
        <v>1737</v>
      </c>
      <c r="R326" s="17" t="s">
        <v>1738</v>
      </c>
      <c r="S326" s="17" t="s">
        <v>1739</v>
      </c>
      <c r="T326" s="17" t="s">
        <v>278</v>
      </c>
      <c r="U326" s="17" t="s">
        <v>902</v>
      </c>
      <c r="V326" s="8" t="n">
        <v>67</v>
      </c>
      <c r="W326" s="8" t="n">
        <v>0</v>
      </c>
      <c r="X326" s="8" t="n">
        <v>8</v>
      </c>
      <c r="Y326" s="8" t="n">
        <v>2</v>
      </c>
      <c r="Z326" s="8" t="n">
        <v>8</v>
      </c>
      <c r="AA326" s="8" t="n">
        <v>17</v>
      </c>
      <c r="AB326" s="8" t="n">
        <v>57</v>
      </c>
      <c r="AC326" s="18" t="n">
        <f aca="false">Z326/V326</f>
        <v>0.119402985074627</v>
      </c>
      <c r="AD326" s="19" t="n">
        <f aca="false">IF(FZ326&gt;V326,Z326-V326*(GC326-Z326)/(FZ326-V326),0)</f>
        <v>0</v>
      </c>
      <c r="AE326" s="19" t="n">
        <v>2.314</v>
      </c>
      <c r="AF326" s="8" t="n">
        <v>-2</v>
      </c>
      <c r="AG326" s="8" t="n">
        <v>-8.8</v>
      </c>
      <c r="AH326" s="8" t="n">
        <v>14</v>
      </c>
      <c r="AI326" s="8" t="n">
        <v>1448</v>
      </c>
      <c r="AJ326" s="8" t="n">
        <v>67516</v>
      </c>
      <c r="AK326" s="19" t="n">
        <v>1125.2666666667</v>
      </c>
      <c r="AL326" s="8" t="n">
        <v>1125.27</v>
      </c>
      <c r="AM326" s="8" t="n">
        <v>1125</v>
      </c>
      <c r="AN326" s="18" t="n">
        <f aca="false">AJ326/60/V326</f>
        <v>16.7950248756219</v>
      </c>
      <c r="AO326" s="8" t="n">
        <v>28.17</v>
      </c>
      <c r="AP326" s="12" t="n">
        <f aca="false">IF(EF326&gt;0,Z326/EF326,0)</f>
        <v>0.216216216216216</v>
      </c>
      <c r="AQ326" s="8" t="n">
        <v>181</v>
      </c>
      <c r="AR326" s="8" t="n">
        <v>181</v>
      </c>
      <c r="AS326" s="8" t="n">
        <v>181</v>
      </c>
      <c r="AT326" s="8" t="n">
        <v>110</v>
      </c>
      <c r="AU326" s="8" t="n">
        <v>110</v>
      </c>
      <c r="AV326" s="8" t="n">
        <v>86</v>
      </c>
      <c r="AW326" s="8" t="n">
        <v>41</v>
      </c>
      <c r="AX326" s="8" t="n">
        <v>2</v>
      </c>
      <c r="AY326" s="8" t="n">
        <v>3</v>
      </c>
      <c r="AZ326" s="8" t="n">
        <v>8</v>
      </c>
      <c r="BA326" s="8" t="n">
        <f aca="false">AY326+AZ326</f>
        <v>11</v>
      </c>
      <c r="BB326" s="8" t="n">
        <v>2.75</v>
      </c>
      <c r="BC326" s="8" t="n">
        <v>46.814</v>
      </c>
      <c r="BD326" s="19" t="n">
        <v>31.3</v>
      </c>
      <c r="BE326" s="19" t="n">
        <v>1.66893773327799</v>
      </c>
      <c r="BF326" s="19" t="n">
        <f aca="false">AQ326+BD326</f>
        <v>212.3</v>
      </c>
      <c r="BG326" s="19" t="n">
        <f aca="false">IF(AL326&gt;0,BF326/AL326*60,0)</f>
        <v>11.3199498786958</v>
      </c>
      <c r="BH326" s="8" t="n">
        <v>373</v>
      </c>
      <c r="BI326" s="8" t="n">
        <v>342</v>
      </c>
      <c r="BJ326" s="8" t="n">
        <v>266</v>
      </c>
      <c r="BK326" s="12" t="n">
        <f aca="false">BH326/(BH326+BJ326)</f>
        <v>0.583724569640063</v>
      </c>
      <c r="BL326" s="8" t="n">
        <v>85</v>
      </c>
      <c r="BM326" s="8" t="n">
        <v>85</v>
      </c>
      <c r="BN326" s="8" t="n">
        <v>139</v>
      </c>
      <c r="BO326" s="8" t="n">
        <f aca="false">BM326-BN326</f>
        <v>-54</v>
      </c>
      <c r="BP326" s="8" t="n">
        <v>24</v>
      </c>
      <c r="BQ326" s="8" t="n">
        <v>34</v>
      </c>
      <c r="BR326" s="8" t="n">
        <v>21</v>
      </c>
      <c r="BS326" s="8" t="n">
        <v>94</v>
      </c>
      <c r="BT326" s="12" t="n">
        <f aca="false">BS326/(EA326+BS326)</f>
        <v>0.101075268817204</v>
      </c>
      <c r="BU326" s="8" t="n">
        <v>0</v>
      </c>
      <c r="BV326" s="8" t="n">
        <v>0</v>
      </c>
      <c r="BW326" s="12" t="n">
        <f aca="false">IF(BU326+BV326&gt;0,BU326/(BU326+BV326),0)</f>
        <v>0</v>
      </c>
      <c r="BX326" s="8" t="n">
        <v>0</v>
      </c>
      <c r="BY326" s="8" t="n">
        <v>0</v>
      </c>
      <c r="BZ326" s="8" t="n">
        <v>0</v>
      </c>
      <c r="CA326" s="8" t="n">
        <v>0</v>
      </c>
      <c r="CB326" s="8" t="n">
        <v>0</v>
      </c>
      <c r="CC326" s="8" t="n">
        <v>0</v>
      </c>
      <c r="CD326" s="8" t="n">
        <v>0</v>
      </c>
      <c r="CE326" s="8" t="n">
        <v>0</v>
      </c>
      <c r="CF326" s="8" t="n">
        <v>0</v>
      </c>
      <c r="CG326" s="8" t="n">
        <v>0</v>
      </c>
      <c r="CH326" s="8" t="n">
        <v>0</v>
      </c>
      <c r="CI326" s="8" t="n">
        <v>0</v>
      </c>
      <c r="CJ326" s="8" t="n">
        <v>0</v>
      </c>
      <c r="CK326" s="8" t="n">
        <v>0</v>
      </c>
      <c r="CL326" s="8" t="n">
        <v>0</v>
      </c>
      <c r="CM326" s="8" t="n">
        <v>0</v>
      </c>
      <c r="CN326" s="8" t="n">
        <v>0</v>
      </c>
      <c r="CO326" s="8" t="n">
        <v>0</v>
      </c>
      <c r="CP326" s="8" t="n">
        <v>0</v>
      </c>
      <c r="CQ326" s="8" t="n">
        <v>0</v>
      </c>
      <c r="CR326" s="8" t="n">
        <v>0</v>
      </c>
      <c r="CS326" s="8" t="n">
        <v>0</v>
      </c>
      <c r="CT326" s="8" t="n">
        <v>0</v>
      </c>
      <c r="CU326" s="8" t="n">
        <v>0</v>
      </c>
      <c r="CV326" s="8" t="n">
        <v>0</v>
      </c>
      <c r="CW326" s="8" t="n">
        <v>0</v>
      </c>
      <c r="CX326" s="8" t="n">
        <v>0</v>
      </c>
      <c r="CY326" s="8" t="n">
        <v>0</v>
      </c>
      <c r="CZ326" s="8" t="n">
        <v>1</v>
      </c>
      <c r="DA326" s="8" t="n">
        <v>23</v>
      </c>
      <c r="DB326" s="8" t="n">
        <v>3</v>
      </c>
      <c r="DC326" s="8" t="n">
        <v>1</v>
      </c>
      <c r="DD326" s="8" t="n">
        <v>18</v>
      </c>
      <c r="DE326" s="8" t="n">
        <v>23</v>
      </c>
      <c r="DF326" s="8" t="n">
        <v>0</v>
      </c>
      <c r="DG326" s="8" t="n">
        <v>0</v>
      </c>
      <c r="DH326" s="8" t="n">
        <v>41</v>
      </c>
      <c r="DI326" s="8" t="n">
        <v>7</v>
      </c>
      <c r="DJ326" s="8" t="n">
        <v>3</v>
      </c>
      <c r="DK326" s="8" t="n">
        <v>7</v>
      </c>
      <c r="DL326" s="8" t="n">
        <v>7</v>
      </c>
      <c r="DM326" s="8" t="n">
        <v>0</v>
      </c>
      <c r="DN326" s="8" t="n">
        <v>3</v>
      </c>
      <c r="DO326" s="8" t="n">
        <v>3</v>
      </c>
      <c r="DP326" s="8" t="n">
        <v>0</v>
      </c>
      <c r="DQ326" s="8" t="n">
        <f aca="false">DJ326-DI326</f>
        <v>-4</v>
      </c>
      <c r="DR326" s="19" t="n">
        <v>-0.109</v>
      </c>
      <c r="DS326" s="8" t="n">
        <v>7</v>
      </c>
      <c r="DT326" s="8" t="n">
        <v>0</v>
      </c>
      <c r="DU326" s="8" t="n">
        <v>0</v>
      </c>
      <c r="DV326" s="8" t="n">
        <v>0</v>
      </c>
      <c r="DW326" s="8" t="n">
        <v>0</v>
      </c>
      <c r="DX326" s="8" t="n">
        <v>1085</v>
      </c>
      <c r="DY326" s="8" t="n">
        <v>1099</v>
      </c>
      <c r="DZ326" s="8" t="n">
        <v>774</v>
      </c>
      <c r="EA326" s="8" t="n">
        <v>836</v>
      </c>
      <c r="EB326" s="8" t="n">
        <v>534</v>
      </c>
      <c r="EC326" s="8" t="n">
        <v>589</v>
      </c>
      <c r="ED326" s="8" t="n">
        <v>43.35</v>
      </c>
      <c r="EE326" s="8" t="n">
        <v>52.87</v>
      </c>
      <c r="EF326" s="8" t="n">
        <v>37</v>
      </c>
      <c r="EG326" s="8" t="n">
        <v>42</v>
      </c>
      <c r="EH326" s="12" t="n">
        <f aca="false">EF326/EB326</f>
        <v>0.0692883895131086</v>
      </c>
      <c r="EI326" s="20" t="n">
        <f aca="false">1-EG326/EC326</f>
        <v>0.928692699490662</v>
      </c>
      <c r="EJ326" s="21" t="n">
        <f aca="false">EH326+EI326</f>
        <v>0.997981089003771</v>
      </c>
      <c r="EK326" s="8" t="n">
        <v>1082</v>
      </c>
      <c r="EL326" s="8" t="n">
        <v>1099</v>
      </c>
      <c r="EM326" s="8" t="n">
        <v>770</v>
      </c>
      <c r="EN326" s="8" t="n">
        <v>836</v>
      </c>
      <c r="EO326" s="8" t="n">
        <v>532</v>
      </c>
      <c r="EP326" s="8" t="n">
        <v>589</v>
      </c>
      <c r="EQ326" s="8" t="n">
        <v>37</v>
      </c>
      <c r="ER326" s="8" t="n">
        <v>43</v>
      </c>
      <c r="ES326" s="8" t="n">
        <v>473</v>
      </c>
      <c r="ET326" s="8" t="n">
        <v>541</v>
      </c>
      <c r="EU326" s="8" t="n">
        <v>170</v>
      </c>
      <c r="EV326" s="8" t="n">
        <v>220</v>
      </c>
      <c r="EW326" s="8" t="n">
        <v>15</v>
      </c>
      <c r="EX326" s="8" t="n">
        <v>22</v>
      </c>
      <c r="EY326" s="8" t="n">
        <v>49</v>
      </c>
      <c r="EZ326" s="8" t="n">
        <v>63</v>
      </c>
      <c r="FA326" s="8" t="n">
        <v>-0.6</v>
      </c>
      <c r="FB326" s="8" t="n">
        <v>2.6</v>
      </c>
      <c r="FC326" s="8" t="n">
        <v>2</v>
      </c>
      <c r="FD326" s="19" t="n">
        <v>17.4</v>
      </c>
      <c r="FE326" s="18" t="n">
        <f aca="false">FD326/V326</f>
        <v>0.259701492537313</v>
      </c>
      <c r="FF326" s="8" t="n">
        <v>0.1199</v>
      </c>
      <c r="FG326" s="8" t="n">
        <v>-0.91</v>
      </c>
      <c r="FH326" s="8" t="n">
        <v>-0.31</v>
      </c>
      <c r="FI326" s="8" t="n">
        <v>-1.22</v>
      </c>
      <c r="FJ326" s="22"/>
      <c r="FK326" s="22"/>
      <c r="FL326" s="22"/>
      <c r="FM326" s="8" t="n">
        <f aca="false">BL326+BS326+AH326+DT326</f>
        <v>193</v>
      </c>
      <c r="FN326" s="19" t="n">
        <f aca="false">IF(DS326&gt;0,(BL326+BR326)/DS326,0)</f>
        <v>15.1428571428571</v>
      </c>
      <c r="FO326" s="12" t="n">
        <v>0</v>
      </c>
      <c r="FP326" s="19" t="n">
        <f aca="false">Z326-AH326/10</f>
        <v>6.6</v>
      </c>
      <c r="FQ326" s="19" t="n">
        <f aca="false">Z326+DR326/5</f>
        <v>7.9782</v>
      </c>
      <c r="FR326" s="19" t="n">
        <f aca="false">(DX326+DY326)/AL326*60</f>
        <v>116.452051507638</v>
      </c>
      <c r="FS326" s="22"/>
      <c r="FT326" s="22"/>
      <c r="FU326" s="22"/>
      <c r="FV326" s="22"/>
      <c r="FW326" s="17" t="s">
        <v>270</v>
      </c>
      <c r="FX326" s="23" t="n">
        <v>832500</v>
      </c>
      <c r="FY326" s="23" t="n">
        <v>863333</v>
      </c>
      <c r="FZ326" s="8" t="n">
        <v>67</v>
      </c>
      <c r="GA326" s="8" t="n">
        <v>0</v>
      </c>
      <c r="GB326" s="8" t="n">
        <v>8</v>
      </c>
      <c r="GC326" s="8" t="n">
        <v>8</v>
      </c>
      <c r="GD326" s="8" t="n">
        <v>-2</v>
      </c>
      <c r="GE326" s="8" t="n">
        <v>14</v>
      </c>
      <c r="GF326" s="8" t="n">
        <v>86</v>
      </c>
      <c r="GG326" s="8" t="n">
        <v>1125</v>
      </c>
      <c r="GH326" s="8" t="n">
        <v>-0.6</v>
      </c>
      <c r="GI326" s="8" t="n">
        <v>2.6</v>
      </c>
      <c r="GJ326" s="8" t="n">
        <v>2</v>
      </c>
      <c r="GK326" s="8" t="n">
        <f aca="false">Z326-AH326/10</f>
        <v>6.6</v>
      </c>
      <c r="GL326" s="22"/>
      <c r="GM326" s="22"/>
      <c r="GN326" s="22"/>
      <c r="GO326" s="22"/>
      <c r="GP326" s="22"/>
    </row>
    <row r="327" customFormat="false" ht="13.65" hidden="false" customHeight="true" outlineLevel="0" collapsed="false">
      <c r="A327" s="16" t="n">
        <v>35648</v>
      </c>
      <c r="B327" s="17" t="s">
        <v>1740</v>
      </c>
      <c r="C327" s="22"/>
      <c r="D327" s="17" t="s">
        <v>366</v>
      </c>
      <c r="E327" s="17" t="s">
        <v>366</v>
      </c>
      <c r="F327" s="8" t="n">
        <v>75</v>
      </c>
      <c r="G327" s="8" t="n">
        <v>185</v>
      </c>
      <c r="H327" s="8" t="n">
        <v>2016</v>
      </c>
      <c r="I327" s="8" t="n">
        <v>1</v>
      </c>
      <c r="J327" s="8" t="n">
        <v>23</v>
      </c>
      <c r="K327" s="17" t="s">
        <v>263</v>
      </c>
      <c r="L327" s="8" t="n">
        <v>2017</v>
      </c>
      <c r="M327" s="8" t="n">
        <v>20</v>
      </c>
      <c r="N327" s="8" t="n">
        <v>1</v>
      </c>
      <c r="O327" s="8" t="n">
        <v>8479404</v>
      </c>
      <c r="P327" s="17" t="s">
        <v>1741</v>
      </c>
      <c r="Q327" s="17" t="s">
        <v>1742</v>
      </c>
      <c r="R327" s="17" t="s">
        <v>1743</v>
      </c>
      <c r="S327" s="17" t="s">
        <v>1744</v>
      </c>
      <c r="T327" s="17" t="s">
        <v>313</v>
      </c>
      <c r="U327" s="17" t="s">
        <v>279</v>
      </c>
      <c r="V327" s="8" t="n">
        <v>4</v>
      </c>
      <c r="W327" s="8" t="n">
        <v>1</v>
      </c>
      <c r="X327" s="8" t="n">
        <v>0</v>
      </c>
      <c r="Y327" s="8" t="n">
        <v>0</v>
      </c>
      <c r="Z327" s="8" t="n">
        <v>1</v>
      </c>
      <c r="AA327" s="8" t="n">
        <v>23</v>
      </c>
      <c r="AB327" s="8" t="n">
        <v>77</v>
      </c>
      <c r="AC327" s="18" t="n">
        <f aca="false">Z327/V327</f>
        <v>0.25</v>
      </c>
      <c r="AD327" s="19" t="n">
        <f aca="false">IF(FZ327&gt;V327,Z327-V327*(GC327-Z327)/(FZ327-V327),0)</f>
        <v>0</v>
      </c>
      <c r="AE327" s="19" t="n">
        <v>0.5</v>
      </c>
      <c r="AF327" s="8" t="n">
        <v>-1</v>
      </c>
      <c r="AG327" s="8" t="n">
        <v>-0.9</v>
      </c>
      <c r="AH327" s="8" t="n">
        <v>0</v>
      </c>
      <c r="AI327" s="8" t="n">
        <v>72</v>
      </c>
      <c r="AJ327" s="8" t="n">
        <v>3038</v>
      </c>
      <c r="AK327" s="19" t="n">
        <v>50.633333333333</v>
      </c>
      <c r="AL327" s="8" t="n">
        <v>50.63</v>
      </c>
      <c r="AM327" s="8" t="n">
        <v>51</v>
      </c>
      <c r="AN327" s="18" t="n">
        <f aca="false">AJ327/60/V327</f>
        <v>12.6583333333333</v>
      </c>
      <c r="AO327" s="8" t="n">
        <v>21.31</v>
      </c>
      <c r="AP327" s="12" t="n">
        <f aca="false">IF(EF327&gt;0,Z327/EF327,0)</f>
        <v>0.333333333333333</v>
      </c>
      <c r="AQ327" s="8" t="n">
        <v>10</v>
      </c>
      <c r="AR327" s="8" t="n">
        <v>10</v>
      </c>
      <c r="AS327" s="8" t="n">
        <v>10</v>
      </c>
      <c r="AT327" s="8" t="n">
        <v>8</v>
      </c>
      <c r="AU327" s="8" t="n">
        <v>8</v>
      </c>
      <c r="AV327" s="8" t="n">
        <v>6</v>
      </c>
      <c r="AW327" s="8" t="n">
        <v>5</v>
      </c>
      <c r="AX327" s="8" t="n">
        <v>4</v>
      </c>
      <c r="AY327" s="8" t="n">
        <v>1</v>
      </c>
      <c r="AZ327" s="8" t="n">
        <v>1</v>
      </c>
      <c r="BA327" s="8" t="n">
        <f aca="false">AY327+AZ327</f>
        <v>2</v>
      </c>
      <c r="BB327" s="8" t="n">
        <v>0.57</v>
      </c>
      <c r="BC327" s="8" t="n">
        <v>34.6667</v>
      </c>
      <c r="BD327" s="19" t="n">
        <v>0</v>
      </c>
      <c r="BE327" s="19" t="n">
        <v>0</v>
      </c>
      <c r="BF327" s="19" t="n">
        <f aca="false">AQ327+BD327</f>
        <v>10</v>
      </c>
      <c r="BG327" s="19" t="n">
        <f aca="false">IF(AL327&gt;0,BF327/AL327*60,0)</f>
        <v>11.8506814141813</v>
      </c>
      <c r="BH327" s="8" t="n">
        <v>15</v>
      </c>
      <c r="BI327" s="8" t="n">
        <v>17</v>
      </c>
      <c r="BJ327" s="8" t="n">
        <v>25</v>
      </c>
      <c r="BK327" s="12" t="n">
        <f aca="false">BH327/(BH327+BJ327)</f>
        <v>0.375</v>
      </c>
      <c r="BL327" s="8" t="n">
        <v>1</v>
      </c>
      <c r="BM327" s="8" t="n">
        <v>1</v>
      </c>
      <c r="BN327" s="8" t="n">
        <v>3</v>
      </c>
      <c r="BO327" s="8" t="n">
        <f aca="false">BM327-BN327</f>
        <v>-2</v>
      </c>
      <c r="BP327" s="8" t="n">
        <v>2</v>
      </c>
      <c r="BQ327" s="8" t="n">
        <v>2</v>
      </c>
      <c r="BR327" s="8" t="n">
        <v>2</v>
      </c>
      <c r="BS327" s="8" t="n">
        <v>1</v>
      </c>
      <c r="BT327" s="12" t="n">
        <f aca="false">BS327/(EA327+BS327)</f>
        <v>0.032258064516129</v>
      </c>
      <c r="BU327" s="8" t="n">
        <v>15</v>
      </c>
      <c r="BV327" s="8" t="n">
        <v>22</v>
      </c>
      <c r="BW327" s="12" t="n">
        <f aca="false">IF(BU327+BV327&gt;0,BU327/(BU327+BV327),0)</f>
        <v>0.405405405405405</v>
      </c>
      <c r="BX327" s="8" t="n">
        <v>8</v>
      </c>
      <c r="BY327" s="8" t="n">
        <v>7</v>
      </c>
      <c r="BZ327" s="8" t="n">
        <v>6</v>
      </c>
      <c r="CA327" s="8" t="n">
        <v>8</v>
      </c>
      <c r="CB327" s="8" t="n">
        <v>1</v>
      </c>
      <c r="CC327" s="8" t="n">
        <v>7</v>
      </c>
      <c r="CD327" s="8" t="n">
        <v>2</v>
      </c>
      <c r="CE327" s="8" t="n">
        <v>5</v>
      </c>
      <c r="CF327" s="8" t="n">
        <v>10</v>
      </c>
      <c r="CG327" s="8" t="n">
        <v>12</v>
      </c>
      <c r="CH327" s="8" t="n">
        <v>6</v>
      </c>
      <c r="CI327" s="8" t="n">
        <v>9</v>
      </c>
      <c r="CJ327" s="8" t="n">
        <v>0</v>
      </c>
      <c r="CK327" s="8" t="n">
        <v>0</v>
      </c>
      <c r="CL327" s="8" t="n">
        <v>1</v>
      </c>
      <c r="CM327" s="8" t="n">
        <v>0</v>
      </c>
      <c r="CN327" s="8" t="n">
        <v>0</v>
      </c>
      <c r="CO327" s="8" t="n">
        <v>0</v>
      </c>
      <c r="CP327" s="8" t="n">
        <v>0</v>
      </c>
      <c r="CQ327" s="8" t="n">
        <v>0</v>
      </c>
      <c r="CR327" s="8" t="n">
        <v>0</v>
      </c>
      <c r="CS327" s="8" t="n">
        <v>0</v>
      </c>
      <c r="CT327" s="8" t="n">
        <v>0</v>
      </c>
      <c r="CU327" s="8" t="n">
        <v>0</v>
      </c>
      <c r="CV327" s="8" t="n">
        <v>0</v>
      </c>
      <c r="CW327" s="8" t="n">
        <v>1</v>
      </c>
      <c r="CX327" s="8" t="n">
        <v>0</v>
      </c>
      <c r="CY327" s="8" t="n">
        <v>0</v>
      </c>
      <c r="CZ327" s="8" t="n">
        <v>0</v>
      </c>
      <c r="DA327" s="8" t="n">
        <v>2</v>
      </c>
      <c r="DB327" s="8" t="n">
        <v>1</v>
      </c>
      <c r="DC327" s="8" t="n">
        <v>1</v>
      </c>
      <c r="DD327" s="8" t="n">
        <v>0</v>
      </c>
      <c r="DE327" s="8" t="n">
        <v>0</v>
      </c>
      <c r="DF327" s="8" t="n">
        <v>1</v>
      </c>
      <c r="DG327" s="8" t="n">
        <v>0</v>
      </c>
      <c r="DH327" s="8" t="n">
        <v>3</v>
      </c>
      <c r="DI327" s="8" t="n">
        <v>0</v>
      </c>
      <c r="DJ327" s="8" t="n">
        <v>1</v>
      </c>
      <c r="DK327" s="8" t="n">
        <v>0</v>
      </c>
      <c r="DL327" s="8" t="n">
        <v>0</v>
      </c>
      <c r="DM327" s="8" t="n">
        <v>0</v>
      </c>
      <c r="DN327" s="8" t="n">
        <v>0</v>
      </c>
      <c r="DO327" s="8" t="n">
        <v>0</v>
      </c>
      <c r="DP327" s="8" t="n">
        <v>0</v>
      </c>
      <c r="DQ327" s="8" t="n">
        <f aca="false">DJ327-DI327</f>
        <v>1</v>
      </c>
      <c r="DR327" s="19" t="n">
        <v>-0.027</v>
      </c>
      <c r="DS327" s="8" t="n">
        <v>0</v>
      </c>
      <c r="DT327" s="8" t="n">
        <v>0</v>
      </c>
      <c r="DU327" s="8" t="n">
        <v>0</v>
      </c>
      <c r="DV327" s="8" t="n">
        <v>0</v>
      </c>
      <c r="DW327" s="8" t="n">
        <v>0</v>
      </c>
      <c r="DX327" s="8" t="n">
        <v>32</v>
      </c>
      <c r="DY327" s="8" t="n">
        <v>41</v>
      </c>
      <c r="DZ327" s="8" t="n">
        <v>25</v>
      </c>
      <c r="EA327" s="8" t="n">
        <v>30</v>
      </c>
      <c r="EB327" s="8" t="n">
        <v>19</v>
      </c>
      <c r="EC327" s="8" t="n">
        <v>23</v>
      </c>
      <c r="ED327" s="8" t="n">
        <v>1.83</v>
      </c>
      <c r="EE327" s="8" t="n">
        <v>1.61</v>
      </c>
      <c r="EF327" s="8" t="n">
        <v>3</v>
      </c>
      <c r="EG327" s="8" t="n">
        <v>3</v>
      </c>
      <c r="EH327" s="12" t="n">
        <f aca="false">EF327/EB327</f>
        <v>0.157894736842105</v>
      </c>
      <c r="EI327" s="20" t="n">
        <f aca="false">1-EG327/EC327</f>
        <v>0.869565217391304</v>
      </c>
      <c r="EJ327" s="21" t="n">
        <f aca="false">EH327+EI327</f>
        <v>1.02745995423341</v>
      </c>
      <c r="EK327" s="8" t="n">
        <v>32</v>
      </c>
      <c r="EL327" s="8" t="n">
        <v>42</v>
      </c>
      <c r="EM327" s="8" t="n">
        <v>25</v>
      </c>
      <c r="EN327" s="8" t="n">
        <v>31</v>
      </c>
      <c r="EO327" s="8" t="n">
        <v>19</v>
      </c>
      <c r="EP327" s="8" t="n">
        <v>24</v>
      </c>
      <c r="EQ327" s="8" t="n">
        <v>3</v>
      </c>
      <c r="ER327" s="8" t="n">
        <v>3</v>
      </c>
      <c r="ES327" s="8" t="n">
        <v>16</v>
      </c>
      <c r="ET327" s="8" t="n">
        <v>16</v>
      </c>
      <c r="EU327" s="8" t="n">
        <v>10</v>
      </c>
      <c r="EV327" s="8" t="n">
        <v>7</v>
      </c>
      <c r="EW327" s="8" t="n">
        <v>3</v>
      </c>
      <c r="EX327" s="8" t="n">
        <v>2</v>
      </c>
      <c r="EY327" s="8" t="n">
        <v>2</v>
      </c>
      <c r="EZ327" s="8" t="n">
        <v>2</v>
      </c>
      <c r="FA327" s="8" t="n">
        <v>0.1</v>
      </c>
      <c r="FB327" s="8" t="n">
        <v>0</v>
      </c>
      <c r="FC327" s="8" t="n">
        <v>0.1</v>
      </c>
      <c r="FD327" s="19" t="n">
        <v>0.13</v>
      </c>
      <c r="FE327" s="18" t="n">
        <f aca="false">FD327/V327</f>
        <v>0.0325</v>
      </c>
      <c r="FF327" s="8" t="n">
        <v>0.0316</v>
      </c>
      <c r="FG327" s="8" t="n">
        <v>0</v>
      </c>
      <c r="FH327" s="8" t="n">
        <v>0</v>
      </c>
      <c r="FI327" s="8" t="n">
        <v>0</v>
      </c>
      <c r="FJ327" s="22"/>
      <c r="FK327" s="22"/>
      <c r="FL327" s="22"/>
      <c r="FM327" s="8" t="n">
        <f aca="false">BL327+BS327+AH327+DT327</f>
        <v>2</v>
      </c>
      <c r="FN327" s="19" t="n">
        <f aca="false">IF(DS327&gt;0,(BL327+BR327)/DS327,0)</f>
        <v>0</v>
      </c>
      <c r="FO327" s="12" t="n">
        <v>0.0840163934</v>
      </c>
      <c r="FP327" s="19" t="n">
        <f aca="false">Z327-AH327/10</f>
        <v>1</v>
      </c>
      <c r="FQ327" s="19" t="n">
        <f aca="false">Z327+DR327/5</f>
        <v>0.9946</v>
      </c>
      <c r="FR327" s="19" t="n">
        <f aca="false">(DX327+DY327)/AL327*60</f>
        <v>86.5099743235236</v>
      </c>
      <c r="FS327" s="22"/>
      <c r="FT327" s="22"/>
      <c r="FU327" s="22"/>
      <c r="FV327" s="22"/>
      <c r="FW327" s="17" t="s">
        <v>270</v>
      </c>
      <c r="FX327" s="23" t="n">
        <v>925000</v>
      </c>
      <c r="FY327" s="23" t="n">
        <v>925000</v>
      </c>
      <c r="FZ327" s="8" t="n">
        <v>4</v>
      </c>
      <c r="GA327" s="8" t="n">
        <v>1</v>
      </c>
      <c r="GB327" s="8" t="n">
        <v>0</v>
      </c>
      <c r="GC327" s="8" t="n">
        <v>1</v>
      </c>
      <c r="GD327" s="8" t="n">
        <v>-1</v>
      </c>
      <c r="GE327" s="8" t="n">
        <v>0</v>
      </c>
      <c r="GF327" s="8" t="n">
        <v>6</v>
      </c>
      <c r="GG327" s="8" t="n">
        <v>51</v>
      </c>
      <c r="GH327" s="8" t="n">
        <v>0.1</v>
      </c>
      <c r="GI327" s="8" t="n">
        <v>0</v>
      </c>
      <c r="GJ327" s="8" t="n">
        <v>0.1</v>
      </c>
      <c r="GK327" s="8" t="n">
        <f aca="false">Z327-AH327/10</f>
        <v>1</v>
      </c>
      <c r="GL327" s="22"/>
      <c r="GM327" s="22"/>
      <c r="GN327" s="22"/>
      <c r="GO327" s="22"/>
      <c r="GP327" s="22"/>
    </row>
    <row r="328" customFormat="false" ht="13.65" hidden="false" customHeight="true" outlineLevel="0" collapsed="false">
      <c r="A328" s="16" t="n">
        <v>34393</v>
      </c>
      <c r="B328" s="17" t="s">
        <v>1745</v>
      </c>
      <c r="C328" s="22"/>
      <c r="D328" s="17" t="s">
        <v>366</v>
      </c>
      <c r="E328" s="17" t="s">
        <v>366</v>
      </c>
      <c r="F328" s="8" t="n">
        <v>69</v>
      </c>
      <c r="G328" s="8" t="n">
        <v>165</v>
      </c>
      <c r="H328" s="22"/>
      <c r="I328" s="22"/>
      <c r="J328" s="22"/>
      <c r="K328" s="17" t="s">
        <v>263</v>
      </c>
      <c r="L328" s="8" t="n">
        <v>2017</v>
      </c>
      <c r="M328" s="8" t="n">
        <v>23</v>
      </c>
      <c r="N328" s="8" t="n">
        <v>1</v>
      </c>
      <c r="O328" s="8" t="n">
        <v>8480164</v>
      </c>
      <c r="P328" s="17" t="s">
        <v>1746</v>
      </c>
      <c r="Q328" s="17" t="s">
        <v>1747</v>
      </c>
      <c r="R328" s="17" t="s">
        <v>1748</v>
      </c>
      <c r="S328" s="17" t="s">
        <v>1744</v>
      </c>
      <c r="T328" s="17" t="s">
        <v>268</v>
      </c>
      <c r="U328" s="17" t="s">
        <v>279</v>
      </c>
      <c r="V328" s="8" t="n">
        <v>5</v>
      </c>
      <c r="W328" s="8" t="n">
        <v>0</v>
      </c>
      <c r="X328" s="8" t="n">
        <v>1</v>
      </c>
      <c r="Y328" s="8" t="n">
        <v>0</v>
      </c>
      <c r="Z328" s="8" t="n">
        <v>1</v>
      </c>
      <c r="AA328" s="8" t="n">
        <v>24</v>
      </c>
      <c r="AB328" s="8" t="n">
        <v>77</v>
      </c>
      <c r="AC328" s="18" t="n">
        <f aca="false">Z328/V328</f>
        <v>0.2</v>
      </c>
      <c r="AD328" s="19" t="n">
        <f aca="false">IF(FZ328&gt;V328,Z328-V328*(GC328-Z328)/(FZ328-V328),0)</f>
        <v>0</v>
      </c>
      <c r="AE328" s="19" t="n">
        <v>0.291</v>
      </c>
      <c r="AF328" s="8" t="n">
        <v>0</v>
      </c>
      <c r="AG328" s="8" t="n">
        <v>-1.2</v>
      </c>
      <c r="AH328" s="8" t="n">
        <v>0</v>
      </c>
      <c r="AI328" s="8" t="n">
        <v>98</v>
      </c>
      <c r="AJ328" s="8" t="n">
        <v>4110</v>
      </c>
      <c r="AK328" s="19" t="n">
        <v>68.5</v>
      </c>
      <c r="AL328" s="8" t="n">
        <v>68.5</v>
      </c>
      <c r="AM328" s="8" t="n">
        <v>69</v>
      </c>
      <c r="AN328" s="18" t="n">
        <f aca="false">AJ328/60/V328</f>
        <v>13.7</v>
      </c>
      <c r="AO328" s="8" t="n">
        <v>23.71</v>
      </c>
      <c r="AP328" s="12" t="n">
        <f aca="false">IF(EF328&gt;0,Z328/EF328,0)</f>
        <v>0.5</v>
      </c>
      <c r="AQ328" s="8" t="n">
        <v>3</v>
      </c>
      <c r="AR328" s="8" t="n">
        <v>3</v>
      </c>
      <c r="AS328" s="8" t="n">
        <v>3</v>
      </c>
      <c r="AT328" s="8" t="n">
        <v>3</v>
      </c>
      <c r="AU328" s="8" t="n">
        <v>3</v>
      </c>
      <c r="AV328" s="8" t="n">
        <v>3</v>
      </c>
      <c r="AW328" s="8" t="n">
        <v>2</v>
      </c>
      <c r="AX328" s="8" t="n">
        <v>1</v>
      </c>
      <c r="AY328" s="8" t="n">
        <v>0</v>
      </c>
      <c r="AZ328" s="8" t="n">
        <v>0</v>
      </c>
      <c r="BA328" s="8" t="n">
        <f aca="false">AY328+AZ328</f>
        <v>0</v>
      </c>
      <c r="BB328" s="8" t="n">
        <v>0.27</v>
      </c>
      <c r="BC328" s="8" t="n">
        <v>34.6667</v>
      </c>
      <c r="BD328" s="19" t="n">
        <v>0</v>
      </c>
      <c r="BE328" s="19" t="n">
        <v>0</v>
      </c>
      <c r="BF328" s="19" t="n">
        <f aca="false">AQ328+BD328</f>
        <v>3</v>
      </c>
      <c r="BG328" s="19" t="n">
        <f aca="false">IF(AL328&gt;0,BF328/AL328*60,0)</f>
        <v>2.62773722627737</v>
      </c>
      <c r="BH328" s="8" t="n">
        <v>25</v>
      </c>
      <c r="BI328" s="8" t="n">
        <v>22</v>
      </c>
      <c r="BJ328" s="8" t="n">
        <v>18</v>
      </c>
      <c r="BK328" s="12" t="n">
        <f aca="false">BH328/(BH328+BJ328)</f>
        <v>0.581395348837209</v>
      </c>
      <c r="BL328" s="8" t="n">
        <v>5</v>
      </c>
      <c r="BM328" s="8" t="n">
        <v>5</v>
      </c>
      <c r="BN328" s="8" t="n">
        <v>5</v>
      </c>
      <c r="BO328" s="8" t="n">
        <f aca="false">BM328-BN328</f>
        <v>0</v>
      </c>
      <c r="BP328" s="8" t="n">
        <v>0</v>
      </c>
      <c r="BQ328" s="8" t="n">
        <v>4</v>
      </c>
      <c r="BR328" s="8" t="n">
        <v>0</v>
      </c>
      <c r="BS328" s="8" t="n">
        <v>3</v>
      </c>
      <c r="BT328" s="12" t="n">
        <f aca="false">BS328/(EA328+BS328)</f>
        <v>0.0508474576271187</v>
      </c>
      <c r="BU328" s="8" t="n">
        <v>0</v>
      </c>
      <c r="BV328" s="8" t="n">
        <v>0</v>
      </c>
      <c r="BW328" s="12" t="n">
        <f aca="false">IF(BU328+BV328&gt;0,BU328/(BU328+BV328),0)</f>
        <v>0</v>
      </c>
      <c r="BX328" s="8" t="n">
        <v>0</v>
      </c>
      <c r="BY328" s="8" t="n">
        <v>0</v>
      </c>
      <c r="BZ328" s="8" t="n">
        <v>0</v>
      </c>
      <c r="CA328" s="8" t="n">
        <v>0</v>
      </c>
      <c r="CB328" s="8" t="n">
        <v>0</v>
      </c>
      <c r="CC328" s="8" t="n">
        <v>0</v>
      </c>
      <c r="CD328" s="8" t="n">
        <v>0</v>
      </c>
      <c r="CE328" s="8" t="n">
        <v>0</v>
      </c>
      <c r="CF328" s="8" t="n">
        <v>0</v>
      </c>
      <c r="CG328" s="8" t="n">
        <v>0</v>
      </c>
      <c r="CH328" s="8" t="n">
        <v>0</v>
      </c>
      <c r="CI328" s="8" t="n">
        <v>0</v>
      </c>
      <c r="CJ328" s="8" t="n">
        <v>0</v>
      </c>
      <c r="CK328" s="8" t="n">
        <v>0</v>
      </c>
      <c r="CL328" s="8" t="n">
        <v>0</v>
      </c>
      <c r="CM328" s="8" t="n">
        <v>0</v>
      </c>
      <c r="CN328" s="8" t="n">
        <v>0</v>
      </c>
      <c r="CO328" s="8" t="n">
        <v>0</v>
      </c>
      <c r="CP328" s="8" t="n">
        <v>0</v>
      </c>
      <c r="CQ328" s="8" t="n">
        <v>0</v>
      </c>
      <c r="CR328" s="8" t="n">
        <v>0</v>
      </c>
      <c r="CS328" s="8" t="n">
        <v>0</v>
      </c>
      <c r="CT328" s="8" t="n">
        <v>0</v>
      </c>
      <c r="CU328" s="8" t="n">
        <v>0</v>
      </c>
      <c r="CV328" s="8" t="n">
        <v>0</v>
      </c>
      <c r="CW328" s="8" t="n">
        <v>0</v>
      </c>
      <c r="CX328" s="8" t="n">
        <v>0</v>
      </c>
      <c r="CY328" s="8" t="n">
        <v>0</v>
      </c>
      <c r="CZ328" s="8" t="n">
        <v>0</v>
      </c>
      <c r="DA328" s="8" t="n">
        <v>0</v>
      </c>
      <c r="DB328" s="8" t="n">
        <v>0</v>
      </c>
      <c r="DC328" s="8" t="n">
        <v>0</v>
      </c>
      <c r="DD328" s="8" t="n">
        <v>0</v>
      </c>
      <c r="DE328" s="8" t="n">
        <v>3</v>
      </c>
      <c r="DF328" s="8" t="n">
        <v>0</v>
      </c>
      <c r="DG328" s="8" t="n">
        <v>0</v>
      </c>
      <c r="DH328" s="8" t="n">
        <v>0</v>
      </c>
      <c r="DI328" s="8" t="n">
        <v>0</v>
      </c>
      <c r="DJ328" s="8" t="n">
        <v>0</v>
      </c>
      <c r="DK328" s="8" t="n">
        <v>0</v>
      </c>
      <c r="DL328" s="8" t="n">
        <v>0</v>
      </c>
      <c r="DM328" s="8" t="n">
        <v>0</v>
      </c>
      <c r="DN328" s="8" t="n">
        <v>0</v>
      </c>
      <c r="DO328" s="8" t="n">
        <v>0</v>
      </c>
      <c r="DP328" s="8" t="n">
        <v>0</v>
      </c>
      <c r="DQ328" s="8" t="n">
        <f aca="false">DJ328-DI328</f>
        <v>0</v>
      </c>
      <c r="DR328" s="19" t="n">
        <v>-0.029</v>
      </c>
      <c r="DS328" s="8" t="n">
        <v>0</v>
      </c>
      <c r="DT328" s="8" t="n">
        <v>0</v>
      </c>
      <c r="DU328" s="8" t="n">
        <v>0</v>
      </c>
      <c r="DV328" s="8" t="n">
        <v>0</v>
      </c>
      <c r="DW328" s="8" t="n">
        <v>0</v>
      </c>
      <c r="DX328" s="8" t="n">
        <v>71</v>
      </c>
      <c r="DY328" s="8" t="n">
        <v>73</v>
      </c>
      <c r="DZ328" s="8" t="n">
        <v>56</v>
      </c>
      <c r="EA328" s="8" t="n">
        <v>56</v>
      </c>
      <c r="EB328" s="8" t="n">
        <v>43</v>
      </c>
      <c r="EC328" s="8" t="n">
        <v>45</v>
      </c>
      <c r="ED328" s="8" t="n">
        <v>3.06</v>
      </c>
      <c r="EE328" s="8" t="n">
        <v>2.9</v>
      </c>
      <c r="EF328" s="8" t="n">
        <v>2</v>
      </c>
      <c r="EG328" s="8" t="n">
        <v>1</v>
      </c>
      <c r="EH328" s="12" t="n">
        <f aca="false">EF328/EB328</f>
        <v>0.0465116279069768</v>
      </c>
      <c r="EI328" s="20" t="n">
        <f aca="false">1-EG328/EC328</f>
        <v>0.977777777777778</v>
      </c>
      <c r="EJ328" s="21" t="n">
        <f aca="false">EH328+EI328</f>
        <v>1.02428940568475</v>
      </c>
      <c r="EK328" s="8" t="n">
        <v>71</v>
      </c>
      <c r="EL328" s="8" t="n">
        <v>72</v>
      </c>
      <c r="EM328" s="8" t="n">
        <v>56</v>
      </c>
      <c r="EN328" s="8" t="n">
        <v>55</v>
      </c>
      <c r="EO328" s="8" t="n">
        <v>43</v>
      </c>
      <c r="EP328" s="8" t="n">
        <v>44</v>
      </c>
      <c r="EQ328" s="8" t="n">
        <v>2</v>
      </c>
      <c r="ER328" s="8" t="n">
        <v>1</v>
      </c>
      <c r="ES328" s="8" t="n">
        <v>26</v>
      </c>
      <c r="ET328" s="8" t="n">
        <v>29</v>
      </c>
      <c r="EU328" s="8" t="n">
        <v>9</v>
      </c>
      <c r="EV328" s="8" t="n">
        <v>11</v>
      </c>
      <c r="EW328" s="8" t="n">
        <v>1</v>
      </c>
      <c r="EX328" s="8" t="n">
        <v>1</v>
      </c>
      <c r="EY328" s="8" t="n">
        <v>3</v>
      </c>
      <c r="EZ328" s="8" t="n">
        <v>3</v>
      </c>
      <c r="FA328" s="8" t="n">
        <v>-0.1</v>
      </c>
      <c r="FB328" s="8" t="n">
        <v>0.1</v>
      </c>
      <c r="FC328" s="8" t="n">
        <v>0</v>
      </c>
      <c r="FD328" s="19" t="n">
        <v>-0.02</v>
      </c>
      <c r="FE328" s="18" t="n">
        <f aca="false">FD328/V328</f>
        <v>-0.004</v>
      </c>
      <c r="FF328" s="8" t="n">
        <v>0.0113</v>
      </c>
      <c r="FG328" s="8" t="n">
        <v>0</v>
      </c>
      <c r="FH328" s="8" t="n">
        <v>0</v>
      </c>
      <c r="FI328" s="8" t="n">
        <v>0</v>
      </c>
      <c r="FJ328" s="22"/>
      <c r="FK328" s="22"/>
      <c r="FL328" s="22"/>
      <c r="FM328" s="8" t="n">
        <f aca="false">BL328+BS328+AH328+DT328</f>
        <v>8</v>
      </c>
      <c r="FN328" s="19" t="n">
        <f aca="false">IF(DS328&gt;0,(BL328+BR328)/DS328,0)</f>
        <v>0</v>
      </c>
      <c r="FO328" s="12" t="n">
        <v>0</v>
      </c>
      <c r="FP328" s="19" t="n">
        <f aca="false">Z328-AH328/10</f>
        <v>1</v>
      </c>
      <c r="FQ328" s="19" t="n">
        <f aca="false">Z328+DR328/5</f>
        <v>0.9942</v>
      </c>
      <c r="FR328" s="19" t="n">
        <f aca="false">(DX328+DY328)/AL328*60</f>
        <v>126.131386861314</v>
      </c>
      <c r="FS328" s="22"/>
      <c r="FT328" s="22"/>
      <c r="FU328" s="22"/>
      <c r="FV328" s="22"/>
      <c r="FW328" s="17" t="s">
        <v>270</v>
      </c>
      <c r="FX328" s="23" t="n">
        <v>925000</v>
      </c>
      <c r="FY328" s="23" t="n">
        <v>925000</v>
      </c>
      <c r="FZ328" s="8" t="n">
        <v>5</v>
      </c>
      <c r="GA328" s="8" t="n">
        <v>0</v>
      </c>
      <c r="GB328" s="8" t="n">
        <v>1</v>
      </c>
      <c r="GC328" s="8" t="n">
        <v>1</v>
      </c>
      <c r="GD328" s="8" t="n">
        <v>0</v>
      </c>
      <c r="GE328" s="8" t="n">
        <v>0</v>
      </c>
      <c r="GF328" s="8" t="n">
        <v>3</v>
      </c>
      <c r="GG328" s="8" t="n">
        <v>69</v>
      </c>
      <c r="GH328" s="8" t="n">
        <v>-0.1</v>
      </c>
      <c r="GI328" s="8" t="n">
        <v>0.1</v>
      </c>
      <c r="GJ328" s="8" t="n">
        <v>0</v>
      </c>
      <c r="GK328" s="8" t="n">
        <f aca="false">Z328-AH328/10</f>
        <v>1</v>
      </c>
      <c r="GL328" s="22"/>
      <c r="GM328" s="22"/>
      <c r="GN328" s="22"/>
      <c r="GO328" s="22"/>
      <c r="GP328" s="22"/>
    </row>
    <row r="329" customFormat="false" ht="13.65" hidden="false" customHeight="true" outlineLevel="0" collapsed="false">
      <c r="A329" s="16" t="n">
        <v>29490</v>
      </c>
      <c r="B329" s="17" t="s">
        <v>1308</v>
      </c>
      <c r="C329" s="22"/>
      <c r="D329" s="17" t="s">
        <v>321</v>
      </c>
      <c r="E329" s="17" t="s">
        <v>321</v>
      </c>
      <c r="F329" s="8" t="n">
        <v>74</v>
      </c>
      <c r="G329" s="8" t="n">
        <v>183</v>
      </c>
      <c r="H329" s="8" t="n">
        <v>1999</v>
      </c>
      <c r="I329" s="8" t="n">
        <v>1</v>
      </c>
      <c r="J329" s="8" t="n">
        <v>3</v>
      </c>
      <c r="K329" s="17" t="s">
        <v>263</v>
      </c>
      <c r="L329" s="8" t="n">
        <v>2000</v>
      </c>
      <c r="M329" s="8" t="n">
        <v>37</v>
      </c>
      <c r="N329" s="8" t="n">
        <v>17</v>
      </c>
      <c r="O329" s="8" t="n">
        <v>8467876</v>
      </c>
      <c r="P329" s="17" t="s">
        <v>1749</v>
      </c>
      <c r="Q329" s="17" t="s">
        <v>1750</v>
      </c>
      <c r="R329" s="17" t="s">
        <v>1311</v>
      </c>
      <c r="S329" s="17" t="s">
        <v>1744</v>
      </c>
      <c r="T329" s="17" t="s">
        <v>313</v>
      </c>
      <c r="U329" s="17" t="s">
        <v>314</v>
      </c>
      <c r="V329" s="8" t="n">
        <v>82</v>
      </c>
      <c r="W329" s="8" t="n">
        <v>3</v>
      </c>
      <c r="X329" s="8" t="n">
        <v>47</v>
      </c>
      <c r="Y329" s="8" t="n">
        <v>13</v>
      </c>
      <c r="Z329" s="8" t="n">
        <v>50</v>
      </c>
      <c r="AA329" s="8" t="n">
        <v>3</v>
      </c>
      <c r="AB329" s="8" t="n">
        <v>5</v>
      </c>
      <c r="AC329" s="18" t="n">
        <f aca="false">Z329/V329</f>
        <v>0.609756097560976</v>
      </c>
      <c r="AD329" s="19" t="n">
        <f aca="false">IF(FZ329&gt;V329,Z329-V329*(GC329-Z329)/(FZ329-V329),0)</f>
        <v>-17.0192307692308</v>
      </c>
      <c r="AE329" s="19" t="n">
        <v>15.613</v>
      </c>
      <c r="AF329" s="8" t="n">
        <v>-22</v>
      </c>
      <c r="AG329" s="8" t="n">
        <v>3.3</v>
      </c>
      <c r="AH329" s="8" t="n">
        <v>30</v>
      </c>
      <c r="AI329" s="8" t="n">
        <v>1724</v>
      </c>
      <c r="AJ329" s="8" t="n">
        <v>76498</v>
      </c>
      <c r="AK329" s="19" t="n">
        <v>1274.9666666667</v>
      </c>
      <c r="AL329" s="8" t="n">
        <v>1258.85</v>
      </c>
      <c r="AM329" s="8" t="n">
        <v>1275</v>
      </c>
      <c r="AN329" s="18" t="n">
        <f aca="false">AJ329/60/V329</f>
        <v>15.5483739837398</v>
      </c>
      <c r="AO329" s="8" t="n">
        <v>25.92</v>
      </c>
      <c r="AP329" s="12" t="n">
        <f aca="false">IF(EF329&gt;0,Z329/EF329,0)</f>
        <v>0.684931506849315</v>
      </c>
      <c r="AQ329" s="8" t="n">
        <v>121</v>
      </c>
      <c r="AR329" s="8" t="n">
        <v>125</v>
      </c>
      <c r="AS329" s="8" t="n">
        <v>125</v>
      </c>
      <c r="AT329" s="8" t="n">
        <v>92</v>
      </c>
      <c r="AU329" s="8" t="n">
        <v>96</v>
      </c>
      <c r="AV329" s="8" t="n">
        <v>67</v>
      </c>
      <c r="AW329" s="8" t="n">
        <v>76</v>
      </c>
      <c r="AX329" s="8" t="n">
        <v>38</v>
      </c>
      <c r="AY329" s="8" t="n">
        <v>4</v>
      </c>
      <c r="AZ329" s="8" t="n">
        <v>8</v>
      </c>
      <c r="BA329" s="8" t="n">
        <f aca="false">AY329+AZ329</f>
        <v>12</v>
      </c>
      <c r="BB329" s="8" t="n">
        <v>7.32</v>
      </c>
      <c r="BC329" s="8" t="n">
        <v>28.7313</v>
      </c>
      <c r="BD329" s="19" t="n">
        <v>275.5</v>
      </c>
      <c r="BE329" s="19" t="n">
        <v>12.9650448377732</v>
      </c>
      <c r="BF329" s="19" t="n">
        <f aca="false">AQ329+BD329</f>
        <v>396.5</v>
      </c>
      <c r="BG329" s="19" t="n">
        <f aca="false">IF(AL329&gt;0,BF329/AL329*60,0)</f>
        <v>18.8982007387695</v>
      </c>
      <c r="BH329" s="8" t="n">
        <v>718</v>
      </c>
      <c r="BI329" s="8" t="n">
        <v>348</v>
      </c>
      <c r="BJ329" s="8" t="n">
        <v>184</v>
      </c>
      <c r="BK329" s="12" t="n">
        <f aca="false">BH329/(BH329+BJ329)</f>
        <v>0.796008869179601</v>
      </c>
      <c r="BL329" s="8" t="n">
        <v>18</v>
      </c>
      <c r="BM329" s="8" t="n">
        <v>18</v>
      </c>
      <c r="BN329" s="8" t="n">
        <v>21</v>
      </c>
      <c r="BO329" s="8" t="n">
        <f aca="false">BM329-BN329</f>
        <v>-3</v>
      </c>
      <c r="BP329" s="8" t="n">
        <v>29</v>
      </c>
      <c r="BQ329" s="8" t="n">
        <v>28</v>
      </c>
      <c r="BR329" s="8" t="n">
        <v>10</v>
      </c>
      <c r="BS329" s="8" t="n">
        <v>19</v>
      </c>
      <c r="BT329" s="12" t="n">
        <f aca="false">BS329/(EA329+BS329)</f>
        <v>0.0241730279898219</v>
      </c>
      <c r="BU329" s="8" t="n">
        <v>438</v>
      </c>
      <c r="BV329" s="8" t="n">
        <v>504</v>
      </c>
      <c r="BW329" s="12" t="n">
        <f aca="false">IF(BU329+BV329&gt;0,BU329/(BU329+BV329),0)</f>
        <v>0.464968152866242</v>
      </c>
      <c r="BX329" s="8" t="n">
        <v>60</v>
      </c>
      <c r="BY329" s="8" t="n">
        <v>78</v>
      </c>
      <c r="BZ329" s="8" t="n">
        <v>139</v>
      </c>
      <c r="CA329" s="8" t="n">
        <v>170</v>
      </c>
      <c r="CB329" s="8" t="n">
        <v>239</v>
      </c>
      <c r="CC329" s="8" t="n">
        <v>256</v>
      </c>
      <c r="CD329" s="8" t="n">
        <v>140</v>
      </c>
      <c r="CE329" s="8" t="n">
        <v>149</v>
      </c>
      <c r="CF329" s="8" t="n">
        <v>167</v>
      </c>
      <c r="CG329" s="8" t="n">
        <v>183</v>
      </c>
      <c r="CH329" s="8" t="n">
        <v>241</v>
      </c>
      <c r="CI329" s="8" t="n">
        <v>303</v>
      </c>
      <c r="CJ329" s="8" t="n">
        <v>0</v>
      </c>
      <c r="CK329" s="8" t="n">
        <v>0</v>
      </c>
      <c r="CL329" s="8" t="n">
        <v>0</v>
      </c>
      <c r="CM329" s="8" t="n">
        <v>0</v>
      </c>
      <c r="CN329" s="8" t="n">
        <v>0</v>
      </c>
      <c r="CO329" s="8" t="n">
        <v>0</v>
      </c>
      <c r="CP329" s="8" t="n">
        <v>0</v>
      </c>
      <c r="CQ329" s="8" t="n">
        <v>0</v>
      </c>
      <c r="CR329" s="8" t="n">
        <v>0</v>
      </c>
      <c r="CS329" s="8" t="n">
        <v>0</v>
      </c>
      <c r="CT329" s="8" t="n">
        <v>0</v>
      </c>
      <c r="CU329" s="8" t="n">
        <v>0</v>
      </c>
      <c r="CV329" s="8" t="n">
        <v>0</v>
      </c>
      <c r="CW329" s="8" t="n">
        <v>3</v>
      </c>
      <c r="CX329" s="8" t="n">
        <v>0</v>
      </c>
      <c r="CY329" s="8" t="n">
        <v>4</v>
      </c>
      <c r="CZ329" s="8" t="n">
        <v>1</v>
      </c>
      <c r="DA329" s="8" t="n">
        <v>24</v>
      </c>
      <c r="DB329" s="8" t="n">
        <v>9</v>
      </c>
      <c r="DC329" s="8" t="n">
        <v>3</v>
      </c>
      <c r="DD329" s="8" t="n">
        <v>6</v>
      </c>
      <c r="DE329" s="8" t="n">
        <v>5</v>
      </c>
      <c r="DF329" s="8" t="n">
        <v>3</v>
      </c>
      <c r="DG329" s="8" t="n">
        <v>0</v>
      </c>
      <c r="DH329" s="8" t="n">
        <v>41</v>
      </c>
      <c r="DI329" s="8" t="n">
        <v>15</v>
      </c>
      <c r="DJ329" s="8" t="n">
        <v>12</v>
      </c>
      <c r="DK329" s="8" t="n">
        <v>15</v>
      </c>
      <c r="DL329" s="8" t="n">
        <v>15</v>
      </c>
      <c r="DM329" s="8" t="n">
        <v>0</v>
      </c>
      <c r="DN329" s="8" t="n">
        <v>11</v>
      </c>
      <c r="DO329" s="8" t="n">
        <v>11</v>
      </c>
      <c r="DP329" s="8" t="n">
        <v>0</v>
      </c>
      <c r="DQ329" s="8" t="n">
        <f aca="false">DJ329-DI329</f>
        <v>-3</v>
      </c>
      <c r="DR329" s="19" t="n">
        <v>-4.171</v>
      </c>
      <c r="DS329" s="8" t="n">
        <v>15</v>
      </c>
      <c r="DT329" s="8" t="n">
        <v>0</v>
      </c>
      <c r="DU329" s="8" t="n">
        <v>0</v>
      </c>
      <c r="DV329" s="8" t="n">
        <v>0</v>
      </c>
      <c r="DW329" s="8" t="n">
        <v>0</v>
      </c>
      <c r="DX329" s="8" t="n">
        <v>1389</v>
      </c>
      <c r="DY329" s="8" t="n">
        <v>975</v>
      </c>
      <c r="DZ329" s="8" t="n">
        <v>1036</v>
      </c>
      <c r="EA329" s="8" t="n">
        <v>767</v>
      </c>
      <c r="EB329" s="8" t="n">
        <v>764</v>
      </c>
      <c r="EC329" s="8" t="n">
        <v>567</v>
      </c>
      <c r="ED329" s="8" t="n">
        <v>74.17</v>
      </c>
      <c r="EE329" s="8" t="n">
        <v>53.67</v>
      </c>
      <c r="EF329" s="8" t="n">
        <v>73</v>
      </c>
      <c r="EG329" s="8" t="n">
        <v>65</v>
      </c>
      <c r="EH329" s="12" t="n">
        <f aca="false">EF329/EB329</f>
        <v>0.0955497382198953</v>
      </c>
      <c r="EI329" s="20" t="n">
        <f aca="false">1-EG329/EC329</f>
        <v>0.885361552028219</v>
      </c>
      <c r="EJ329" s="21" t="n">
        <f aca="false">EH329+EI329</f>
        <v>0.980911290248114</v>
      </c>
      <c r="EK329" s="8" t="n">
        <v>1410</v>
      </c>
      <c r="EL329" s="8" t="n">
        <v>982</v>
      </c>
      <c r="EM329" s="8" t="n">
        <v>1053</v>
      </c>
      <c r="EN329" s="8" t="n">
        <v>771</v>
      </c>
      <c r="EO329" s="8" t="n">
        <v>776</v>
      </c>
      <c r="EP329" s="8" t="n">
        <v>568</v>
      </c>
      <c r="EQ329" s="8" t="n">
        <v>74</v>
      </c>
      <c r="ER329" s="8" t="n">
        <v>63</v>
      </c>
      <c r="ES329" s="8" t="n">
        <v>739</v>
      </c>
      <c r="ET329" s="8" t="n">
        <v>532</v>
      </c>
      <c r="EU329" s="8" t="n">
        <v>317</v>
      </c>
      <c r="EV329" s="8" t="n">
        <v>211</v>
      </c>
      <c r="EW329" s="8" t="n">
        <v>45</v>
      </c>
      <c r="EX329" s="8" t="n">
        <v>29</v>
      </c>
      <c r="EY329" s="8" t="n">
        <v>88</v>
      </c>
      <c r="EZ329" s="8" t="n">
        <v>65</v>
      </c>
      <c r="FA329" s="8" t="n">
        <v>1.9</v>
      </c>
      <c r="FB329" s="8" t="n">
        <v>0.8</v>
      </c>
      <c r="FC329" s="8" t="n">
        <v>2.7</v>
      </c>
      <c r="FD329" s="19" t="n">
        <v>34.86</v>
      </c>
      <c r="FE329" s="18" t="n">
        <f aca="false">FD329/V329</f>
        <v>0.425121951219512</v>
      </c>
      <c r="FF329" s="8" t="n">
        <v>1.3672</v>
      </c>
      <c r="FG329" s="8" t="n">
        <v>0.04</v>
      </c>
      <c r="FH329" s="8" t="n">
        <v>-0.08</v>
      </c>
      <c r="FI329" s="8" t="n">
        <v>-0.04</v>
      </c>
      <c r="FJ329" s="8" t="n">
        <v>2</v>
      </c>
      <c r="FK329" s="8" t="n">
        <v>0</v>
      </c>
      <c r="FL329" s="8" t="n">
        <v>0</v>
      </c>
      <c r="FM329" s="8" t="n">
        <f aca="false">BL329+BS329+AH329+DT329</f>
        <v>67</v>
      </c>
      <c r="FN329" s="19" t="n">
        <f aca="false">IF(DS329&gt;0,(BL329+BR329)/DS329,0)</f>
        <v>1.86666666666667</v>
      </c>
      <c r="FO329" s="12" t="n">
        <v>0.0139534884</v>
      </c>
      <c r="FP329" s="19" t="n">
        <f aca="false">Z329-AH329/10</f>
        <v>47</v>
      </c>
      <c r="FQ329" s="19" t="n">
        <f aca="false">Z329+DR329/5</f>
        <v>49.1658</v>
      </c>
      <c r="FR329" s="19" t="n">
        <f aca="false">(DX329+DY329)/AL329*60</f>
        <v>112.674266195337</v>
      </c>
      <c r="FS329" s="22"/>
      <c r="FT329" s="22"/>
      <c r="FU329" s="22"/>
      <c r="FV329" s="17" t="s">
        <v>255</v>
      </c>
      <c r="FW329" s="17" t="s">
        <v>280</v>
      </c>
      <c r="FX329" s="23" t="n">
        <v>7000000</v>
      </c>
      <c r="FY329" s="23" t="n">
        <v>7000000</v>
      </c>
      <c r="FZ329" s="8" t="n">
        <v>1330</v>
      </c>
      <c r="GA329" s="8" t="n">
        <v>240</v>
      </c>
      <c r="GB329" s="8" t="n">
        <v>830</v>
      </c>
      <c r="GC329" s="8" t="n">
        <v>1070</v>
      </c>
      <c r="GD329" s="8" t="n">
        <v>165</v>
      </c>
      <c r="GE329" s="8" t="n">
        <v>680</v>
      </c>
      <c r="GF329" s="8" t="n">
        <v>1856</v>
      </c>
      <c r="GG329" s="8" t="n">
        <v>23271</v>
      </c>
      <c r="GH329" s="8" t="n">
        <v>75.7</v>
      </c>
      <c r="GI329" s="8" t="n">
        <v>32.9</v>
      </c>
      <c r="GJ329" s="8" t="n">
        <v>108.6</v>
      </c>
      <c r="GK329" s="8" t="n">
        <f aca="false">Z329-AH329/10</f>
        <v>47</v>
      </c>
      <c r="GL329" s="22"/>
      <c r="GM329" s="22"/>
      <c r="GN329" s="22"/>
      <c r="GO329" s="22"/>
      <c r="GP329" s="22"/>
    </row>
    <row r="330" customFormat="false" ht="13.65" hidden="false" customHeight="true" outlineLevel="0" collapsed="false">
      <c r="A330" s="16" t="n">
        <v>29503</v>
      </c>
      <c r="B330" s="17" t="s">
        <v>1751</v>
      </c>
      <c r="C330" s="22"/>
      <c r="D330" s="17" t="s">
        <v>321</v>
      </c>
      <c r="E330" s="17" t="s">
        <v>321</v>
      </c>
      <c r="F330" s="8" t="n">
        <v>72</v>
      </c>
      <c r="G330" s="8" t="n">
        <v>197</v>
      </c>
      <c r="H330" s="8" t="n">
        <v>1999</v>
      </c>
      <c r="I330" s="8" t="n">
        <v>7</v>
      </c>
      <c r="J330" s="8" t="n">
        <v>210</v>
      </c>
      <c r="K330" s="17" t="s">
        <v>263</v>
      </c>
      <c r="L330" s="8" t="n">
        <v>2002</v>
      </c>
      <c r="M330" s="8" t="n">
        <v>37</v>
      </c>
      <c r="N330" s="8" t="n">
        <v>15</v>
      </c>
      <c r="O330" s="8" t="n">
        <v>8468083</v>
      </c>
      <c r="P330" s="17" t="s">
        <v>1752</v>
      </c>
      <c r="Q330" s="17" t="s">
        <v>1753</v>
      </c>
      <c r="R330" s="17" t="s">
        <v>1754</v>
      </c>
      <c r="S330" s="17" t="s">
        <v>1744</v>
      </c>
      <c r="T330" s="17" t="s">
        <v>591</v>
      </c>
      <c r="U330" s="17" t="s">
        <v>510</v>
      </c>
      <c r="V330" s="8" t="n">
        <v>82</v>
      </c>
      <c r="W330" s="8" t="n">
        <v>11</v>
      </c>
      <c r="X330" s="8" t="n">
        <v>45</v>
      </c>
      <c r="Y330" s="8" t="n">
        <v>32</v>
      </c>
      <c r="Z330" s="8" t="n">
        <v>56</v>
      </c>
      <c r="AA330" s="8" t="n">
        <v>2</v>
      </c>
      <c r="AB330" s="8" t="n">
        <v>7</v>
      </c>
      <c r="AC330" s="18" t="n">
        <f aca="false">Z330/V330</f>
        <v>0.682926829268293</v>
      </c>
      <c r="AD330" s="19" t="n">
        <f aca="false">IF(FZ330&gt;V330,Z330-V330*(GC330-Z330)/(FZ330-V330),0)</f>
        <v>-18.128</v>
      </c>
      <c r="AE330" s="19" t="n">
        <v>18.677</v>
      </c>
      <c r="AF330" s="8" t="n">
        <v>1</v>
      </c>
      <c r="AG330" s="8" t="n">
        <v>8</v>
      </c>
      <c r="AH330" s="8" t="n">
        <v>14</v>
      </c>
      <c r="AI330" s="8" t="n">
        <v>1929</v>
      </c>
      <c r="AJ330" s="8" t="n">
        <v>95924</v>
      </c>
      <c r="AK330" s="19" t="n">
        <v>1598.7333333333</v>
      </c>
      <c r="AL330" s="8" t="n">
        <v>1581.4</v>
      </c>
      <c r="AM330" s="8" t="n">
        <v>1599</v>
      </c>
      <c r="AN330" s="18" t="n">
        <f aca="false">AJ330/60/V330</f>
        <v>19.4967479674797</v>
      </c>
      <c r="AO330" s="8" t="n">
        <v>32.28</v>
      </c>
      <c r="AP330" s="12" t="n">
        <f aca="false">IF(EF330&gt;0,Z330/EF330,0)</f>
        <v>0.717948717948718</v>
      </c>
      <c r="AQ330" s="8" t="n">
        <v>331</v>
      </c>
      <c r="AR330" s="8" t="n">
        <v>332</v>
      </c>
      <c r="AS330" s="8" t="n">
        <v>332</v>
      </c>
      <c r="AT330" s="8" t="n">
        <v>252</v>
      </c>
      <c r="AU330" s="8" t="n">
        <v>253</v>
      </c>
      <c r="AV330" s="8" t="n">
        <v>180</v>
      </c>
      <c r="AW330" s="8" t="n">
        <v>168</v>
      </c>
      <c r="AX330" s="8" t="n">
        <v>57</v>
      </c>
      <c r="AY330" s="8" t="n">
        <v>6</v>
      </c>
      <c r="AZ330" s="8" t="n">
        <v>15</v>
      </c>
      <c r="BA330" s="8" t="n">
        <f aca="false">AY330+AZ330</f>
        <v>21</v>
      </c>
      <c r="BB330" s="8" t="n">
        <v>15.9</v>
      </c>
      <c r="BC330" s="8" t="n">
        <v>32.1222</v>
      </c>
      <c r="BD330" s="19" t="n">
        <v>621</v>
      </c>
      <c r="BE330" s="19" t="n">
        <v>23.3059505441813</v>
      </c>
      <c r="BF330" s="19" t="n">
        <f aca="false">AQ330+BD330</f>
        <v>952</v>
      </c>
      <c r="BG330" s="19" t="n">
        <f aca="false">IF(AL330&gt;0,BF330/AL330*60,0)</f>
        <v>36.1198937650183</v>
      </c>
      <c r="BH330" s="8" t="n">
        <v>644</v>
      </c>
      <c r="BI330" s="8" t="n">
        <v>475</v>
      </c>
      <c r="BJ330" s="8" t="n">
        <v>387</v>
      </c>
      <c r="BK330" s="12" t="n">
        <f aca="false">BH330/(BH330+BJ330)</f>
        <v>0.624636275460718</v>
      </c>
      <c r="BL330" s="8" t="n">
        <v>49</v>
      </c>
      <c r="BM330" s="8" t="n">
        <v>49</v>
      </c>
      <c r="BN330" s="8" t="n">
        <v>78</v>
      </c>
      <c r="BO330" s="8" t="n">
        <f aca="false">BM330-BN330</f>
        <v>-29</v>
      </c>
      <c r="BP330" s="8" t="n">
        <v>73</v>
      </c>
      <c r="BQ330" s="8" t="n">
        <v>57</v>
      </c>
      <c r="BR330" s="8" t="n">
        <v>51</v>
      </c>
      <c r="BS330" s="8" t="n">
        <v>34</v>
      </c>
      <c r="BT330" s="12" t="n">
        <f aca="false">BS330/(EA330+BS330)</f>
        <v>0.0338308457711443</v>
      </c>
      <c r="BU330" s="8" t="n">
        <v>666</v>
      </c>
      <c r="BV330" s="8" t="n">
        <v>709</v>
      </c>
      <c r="BW330" s="12" t="n">
        <f aca="false">IF(BU330+BV330&gt;0,BU330/(BU330+BV330),0)</f>
        <v>0.484363636363636</v>
      </c>
      <c r="BX330" s="8" t="n">
        <v>178</v>
      </c>
      <c r="BY330" s="8" t="n">
        <v>176</v>
      </c>
      <c r="BZ330" s="8" t="n">
        <v>221</v>
      </c>
      <c r="CA330" s="8" t="n">
        <v>231</v>
      </c>
      <c r="CB330" s="8" t="n">
        <v>267</v>
      </c>
      <c r="CC330" s="8" t="n">
        <v>302</v>
      </c>
      <c r="CD330" s="8" t="n">
        <v>199</v>
      </c>
      <c r="CE330" s="8" t="n">
        <v>196</v>
      </c>
      <c r="CF330" s="8" t="n">
        <v>259</v>
      </c>
      <c r="CG330" s="8" t="n">
        <v>271</v>
      </c>
      <c r="CH330" s="8" t="n">
        <v>385</v>
      </c>
      <c r="CI330" s="8" t="n">
        <v>411</v>
      </c>
      <c r="CJ330" s="8" t="n">
        <v>0</v>
      </c>
      <c r="CK330" s="8" t="n">
        <v>0</v>
      </c>
      <c r="CL330" s="8" t="n">
        <v>2</v>
      </c>
      <c r="CM330" s="8" t="n">
        <v>2</v>
      </c>
      <c r="CN330" s="8" t="n">
        <v>0</v>
      </c>
      <c r="CO330" s="8" t="n">
        <v>0</v>
      </c>
      <c r="CP330" s="8" t="n">
        <v>0</v>
      </c>
      <c r="CQ330" s="8" t="n">
        <v>1</v>
      </c>
      <c r="CR330" s="8" t="n">
        <v>1</v>
      </c>
      <c r="CS330" s="8" t="n">
        <v>0</v>
      </c>
      <c r="CT330" s="8" t="n">
        <v>1</v>
      </c>
      <c r="CU330" s="8" t="n">
        <v>1</v>
      </c>
      <c r="CV330" s="8" t="n">
        <v>1</v>
      </c>
      <c r="CW330" s="8" t="n">
        <v>6</v>
      </c>
      <c r="CX330" s="8" t="n">
        <v>1</v>
      </c>
      <c r="CY330" s="8" t="n">
        <v>2</v>
      </c>
      <c r="CZ330" s="8" t="n">
        <v>12</v>
      </c>
      <c r="DA330" s="8" t="n">
        <v>58</v>
      </c>
      <c r="DB330" s="8" t="n">
        <v>24</v>
      </c>
      <c r="DC330" s="8" t="n">
        <v>1</v>
      </c>
      <c r="DD330" s="8" t="n">
        <v>15</v>
      </c>
      <c r="DE330" s="8" t="n">
        <v>34</v>
      </c>
      <c r="DF330" s="8" t="n">
        <v>7</v>
      </c>
      <c r="DG330" s="8" t="n">
        <v>1</v>
      </c>
      <c r="DH330" s="8" t="n">
        <v>98</v>
      </c>
      <c r="DI330" s="8" t="n">
        <v>7</v>
      </c>
      <c r="DJ330" s="8" t="n">
        <v>10</v>
      </c>
      <c r="DK330" s="8" t="n">
        <v>7</v>
      </c>
      <c r="DL330" s="8" t="n">
        <v>7</v>
      </c>
      <c r="DM330" s="8" t="n">
        <v>0</v>
      </c>
      <c r="DN330" s="8" t="n">
        <v>10</v>
      </c>
      <c r="DO330" s="8" t="n">
        <v>10</v>
      </c>
      <c r="DP330" s="8" t="n">
        <v>0</v>
      </c>
      <c r="DQ330" s="8" t="n">
        <f aca="false">DJ330-DI330</f>
        <v>3</v>
      </c>
      <c r="DR330" s="19" t="n">
        <v>1.371</v>
      </c>
      <c r="DS330" s="8" t="n">
        <v>7</v>
      </c>
      <c r="DT330" s="8" t="n">
        <v>0</v>
      </c>
      <c r="DU330" s="8" t="n">
        <v>0</v>
      </c>
      <c r="DV330" s="8" t="n">
        <v>0</v>
      </c>
      <c r="DW330" s="8" t="n">
        <v>0</v>
      </c>
      <c r="DX330" s="8" t="n">
        <v>1585</v>
      </c>
      <c r="DY330" s="8" t="n">
        <v>1267</v>
      </c>
      <c r="DZ330" s="8" t="n">
        <v>1228</v>
      </c>
      <c r="EA330" s="8" t="n">
        <v>971</v>
      </c>
      <c r="EB330" s="8" t="n">
        <v>896</v>
      </c>
      <c r="EC330" s="8" t="n">
        <v>699</v>
      </c>
      <c r="ED330" s="8" t="n">
        <v>83.83</v>
      </c>
      <c r="EE330" s="8" t="n">
        <v>59.35</v>
      </c>
      <c r="EF330" s="8" t="n">
        <v>78</v>
      </c>
      <c r="EG330" s="8" t="n">
        <v>53</v>
      </c>
      <c r="EH330" s="12" t="n">
        <f aca="false">EF330/EB330</f>
        <v>0.0870535714285714</v>
      </c>
      <c r="EI330" s="20" t="n">
        <f aca="false">1-EG330/EC330</f>
        <v>0.9241773962804</v>
      </c>
      <c r="EJ330" s="21" t="n">
        <f aca="false">EH330+EI330</f>
        <v>1.01123096770897</v>
      </c>
      <c r="EK330" s="8" t="n">
        <v>1606</v>
      </c>
      <c r="EL330" s="8" t="n">
        <v>1281</v>
      </c>
      <c r="EM330" s="8" t="n">
        <v>1244</v>
      </c>
      <c r="EN330" s="8" t="n">
        <v>978</v>
      </c>
      <c r="EO330" s="8" t="n">
        <v>905</v>
      </c>
      <c r="EP330" s="8" t="n">
        <v>705</v>
      </c>
      <c r="EQ330" s="8" t="n">
        <v>79</v>
      </c>
      <c r="ER330" s="8" t="n">
        <v>53</v>
      </c>
      <c r="ES330" s="8" t="n">
        <v>818</v>
      </c>
      <c r="ET330" s="8" t="n">
        <v>593</v>
      </c>
      <c r="EU330" s="8" t="n">
        <v>334</v>
      </c>
      <c r="EV330" s="8" t="n">
        <v>217</v>
      </c>
      <c r="EW330" s="8" t="n">
        <v>52</v>
      </c>
      <c r="EX330" s="8" t="n">
        <v>29</v>
      </c>
      <c r="EY330" s="8" t="n">
        <v>84</v>
      </c>
      <c r="EZ330" s="8" t="n">
        <v>100</v>
      </c>
      <c r="FA330" s="8" t="n">
        <v>2.4</v>
      </c>
      <c r="FB330" s="8" t="n">
        <v>2</v>
      </c>
      <c r="FC330" s="8" t="n">
        <v>4.4</v>
      </c>
      <c r="FD330" s="19" t="n">
        <v>54.09</v>
      </c>
      <c r="FE330" s="18" t="n">
        <f aca="false">FD330/V330</f>
        <v>0.659634146341463</v>
      </c>
      <c r="FF330" s="8" t="n">
        <v>5.1687</v>
      </c>
      <c r="FG330" s="8" t="n">
        <v>0.03</v>
      </c>
      <c r="FH330" s="8" t="n">
        <v>0.47</v>
      </c>
      <c r="FI330" s="8" t="n">
        <v>0.5</v>
      </c>
      <c r="FJ330" s="8" t="n">
        <v>3</v>
      </c>
      <c r="FK330" s="8" t="n">
        <v>0</v>
      </c>
      <c r="FL330" s="8" t="n">
        <v>0</v>
      </c>
      <c r="FM330" s="8" t="n">
        <f aca="false">BL330+BS330+AH330+DT330</f>
        <v>97</v>
      </c>
      <c r="FN330" s="19" t="n">
        <f aca="false">IF(DS330&gt;0,(BL330+BR330)/DS330,0)</f>
        <v>14.2857142857143</v>
      </c>
      <c r="FO330" s="12" t="n">
        <v>0.0547263682</v>
      </c>
      <c r="FP330" s="19" t="n">
        <f aca="false">Z330-AH330/10</f>
        <v>54.6</v>
      </c>
      <c r="FQ330" s="19" t="n">
        <f aca="false">Z330+DR330/5</f>
        <v>56.2742</v>
      </c>
      <c r="FR330" s="19" t="n">
        <f aca="false">(DX330+DY330)/AL330*60</f>
        <v>108.207917035538</v>
      </c>
      <c r="FS330" s="22"/>
      <c r="FT330" s="22"/>
      <c r="FU330" s="22"/>
      <c r="FV330" s="22"/>
      <c r="FW330" s="17" t="s">
        <v>280</v>
      </c>
      <c r="FX330" s="23" t="n">
        <v>7000000</v>
      </c>
      <c r="FY330" s="23" t="n">
        <v>6083333</v>
      </c>
      <c r="FZ330" s="8" t="n">
        <v>1082</v>
      </c>
      <c r="GA330" s="8" t="n">
        <v>337</v>
      </c>
      <c r="GB330" s="8" t="n">
        <v>623</v>
      </c>
      <c r="GC330" s="8" t="n">
        <v>960</v>
      </c>
      <c r="GD330" s="8" t="n">
        <v>160</v>
      </c>
      <c r="GE330" s="8" t="n">
        <v>401</v>
      </c>
      <c r="GF330" s="8" t="n">
        <v>3455</v>
      </c>
      <c r="GG330" s="8" t="n">
        <v>21186</v>
      </c>
      <c r="GH330" s="8" t="n">
        <v>79.9</v>
      </c>
      <c r="GI330" s="8" t="n">
        <v>29.4</v>
      </c>
      <c r="GJ330" s="8" t="n">
        <v>109.3</v>
      </c>
      <c r="GK330" s="8" t="n">
        <f aca="false">Z330-AH330/10</f>
        <v>54.6</v>
      </c>
      <c r="GL330" s="22"/>
      <c r="GM330" s="22"/>
      <c r="GN330" s="22"/>
      <c r="GO330" s="22"/>
      <c r="GP330" s="22"/>
    </row>
    <row r="331" customFormat="false" ht="13.65" hidden="false" customHeight="true" outlineLevel="0" collapsed="false">
      <c r="A331" s="16" t="n">
        <v>34908</v>
      </c>
      <c r="B331" s="17" t="s">
        <v>403</v>
      </c>
      <c r="C331" s="17" t="s">
        <v>404</v>
      </c>
      <c r="D331" s="17" t="s">
        <v>283</v>
      </c>
      <c r="E331" s="17" t="s">
        <v>283</v>
      </c>
      <c r="F331" s="8" t="n">
        <v>75</v>
      </c>
      <c r="G331" s="8" t="n">
        <v>204</v>
      </c>
      <c r="H331" s="8" t="n">
        <v>2013</v>
      </c>
      <c r="I331" s="8" t="n">
        <v>4</v>
      </c>
      <c r="J331" s="8" t="n">
        <v>118</v>
      </c>
      <c r="K331" s="17" t="s">
        <v>273</v>
      </c>
      <c r="L331" s="8" t="n">
        <v>2015</v>
      </c>
      <c r="M331" s="8" t="n">
        <v>22</v>
      </c>
      <c r="N331" s="8" t="n">
        <v>3</v>
      </c>
      <c r="O331" s="8" t="n">
        <v>8477392</v>
      </c>
      <c r="P331" s="17" t="s">
        <v>1755</v>
      </c>
      <c r="Q331" s="17" t="s">
        <v>1756</v>
      </c>
      <c r="R331" s="17" t="s">
        <v>1757</v>
      </c>
      <c r="S331" s="17" t="s">
        <v>1758</v>
      </c>
      <c r="T331" s="17" t="s">
        <v>299</v>
      </c>
      <c r="U331" s="17" t="s">
        <v>464</v>
      </c>
      <c r="V331" s="8" t="n">
        <v>5</v>
      </c>
      <c r="W331" s="8" t="n">
        <v>0</v>
      </c>
      <c r="X331" s="8" t="n">
        <v>0</v>
      </c>
      <c r="Y331" s="8" t="n">
        <v>0</v>
      </c>
      <c r="Z331" s="8" t="n">
        <v>0</v>
      </c>
      <c r="AA331" s="8" t="n">
        <v>32</v>
      </c>
      <c r="AB331" s="8" t="n">
        <v>64</v>
      </c>
      <c r="AC331" s="18" t="n">
        <f aca="false">Z331/V331</f>
        <v>0</v>
      </c>
      <c r="AD331" s="19" t="n">
        <f aca="false">IF(FZ331&gt;V331,Z331-V331*(GC331-Z331)/(FZ331-V331),0)</f>
        <v>-0.882352941176471</v>
      </c>
      <c r="AE331" s="19" t="n">
        <v>0</v>
      </c>
      <c r="AF331" s="8" t="n">
        <v>-1</v>
      </c>
      <c r="AG331" s="8" t="n">
        <v>-1.4</v>
      </c>
      <c r="AH331" s="8" t="n">
        <v>2</v>
      </c>
      <c r="AI331" s="8" t="n">
        <v>68</v>
      </c>
      <c r="AJ331" s="8" t="n">
        <v>2910</v>
      </c>
      <c r="AK331" s="19" t="n">
        <v>48.5</v>
      </c>
      <c r="AL331" s="8" t="n">
        <v>48.5</v>
      </c>
      <c r="AM331" s="8" t="n">
        <v>49</v>
      </c>
      <c r="AN331" s="18" t="n">
        <f aca="false">AJ331/60/V331</f>
        <v>9.7</v>
      </c>
      <c r="AO331" s="8" t="n">
        <v>16.49</v>
      </c>
      <c r="AP331" s="12" t="n">
        <f aca="false">IF(EF331&gt;0,Z331/EF331,0)</f>
        <v>0</v>
      </c>
      <c r="AQ331" s="8" t="n">
        <v>6</v>
      </c>
      <c r="AR331" s="8" t="n">
        <v>6</v>
      </c>
      <c r="AS331" s="8" t="n">
        <v>6</v>
      </c>
      <c r="AT331" s="8" t="n">
        <v>5</v>
      </c>
      <c r="AU331" s="8" t="n">
        <v>5</v>
      </c>
      <c r="AV331" s="8" t="n">
        <v>1</v>
      </c>
      <c r="AW331" s="8" t="n">
        <v>3</v>
      </c>
      <c r="AX331" s="8" t="n">
        <v>2</v>
      </c>
      <c r="AY331" s="8" t="n">
        <v>0</v>
      </c>
      <c r="AZ331" s="8" t="n">
        <v>0</v>
      </c>
      <c r="BA331" s="8" t="n">
        <f aca="false">AY331+AZ331</f>
        <v>0</v>
      </c>
      <c r="BB331" s="8" t="n">
        <v>0.3</v>
      </c>
      <c r="BC331" s="8" t="n">
        <v>17</v>
      </c>
      <c r="BD331" s="19" t="n">
        <v>0</v>
      </c>
      <c r="BE331" s="19" t="n">
        <v>0</v>
      </c>
      <c r="BF331" s="19" t="n">
        <f aca="false">AQ331+BD331</f>
        <v>6</v>
      </c>
      <c r="BG331" s="19" t="n">
        <f aca="false">IF(AL331&gt;0,BF331/AL331*60,0)</f>
        <v>7.42268041237113</v>
      </c>
      <c r="BH331" s="8" t="n">
        <v>16</v>
      </c>
      <c r="BI331" s="8" t="n">
        <v>9</v>
      </c>
      <c r="BJ331" s="8" t="n">
        <v>9</v>
      </c>
      <c r="BK331" s="12" t="n">
        <f aca="false">BH331/(BH331+BJ331)</f>
        <v>0.64</v>
      </c>
      <c r="BL331" s="8" t="n">
        <v>7</v>
      </c>
      <c r="BM331" s="8" t="n">
        <v>7</v>
      </c>
      <c r="BN331" s="8" t="n">
        <v>4</v>
      </c>
      <c r="BO331" s="8" t="n">
        <f aca="false">BM331-BN331</f>
        <v>3</v>
      </c>
      <c r="BP331" s="8" t="n">
        <v>4</v>
      </c>
      <c r="BQ331" s="8" t="n">
        <v>0</v>
      </c>
      <c r="BR331" s="8" t="n">
        <v>0</v>
      </c>
      <c r="BS331" s="8" t="n">
        <v>2</v>
      </c>
      <c r="BT331" s="12" t="n">
        <f aca="false">BS331/(EA331+BS331)</f>
        <v>0.0645161290322581</v>
      </c>
      <c r="BU331" s="8" t="n">
        <v>0</v>
      </c>
      <c r="BV331" s="8" t="n">
        <v>0</v>
      </c>
      <c r="BW331" s="12" t="n">
        <f aca="false">IF(BU331+BV331&gt;0,BU331/(BU331+BV331),0)</f>
        <v>0</v>
      </c>
      <c r="BX331" s="8" t="n">
        <v>0</v>
      </c>
      <c r="BY331" s="8" t="n">
        <v>0</v>
      </c>
      <c r="BZ331" s="8" t="n">
        <v>0</v>
      </c>
      <c r="CA331" s="8" t="n">
        <v>0</v>
      </c>
      <c r="CB331" s="8" t="n">
        <v>0</v>
      </c>
      <c r="CC331" s="8" t="n">
        <v>0</v>
      </c>
      <c r="CD331" s="8" t="n">
        <v>0</v>
      </c>
      <c r="CE331" s="8" t="n">
        <v>0</v>
      </c>
      <c r="CF331" s="8" t="n">
        <v>0</v>
      </c>
      <c r="CG331" s="8" t="n">
        <v>0</v>
      </c>
      <c r="CH331" s="8" t="n">
        <v>0</v>
      </c>
      <c r="CI331" s="8" t="n">
        <v>0</v>
      </c>
      <c r="CJ331" s="8" t="n">
        <v>0</v>
      </c>
      <c r="CK331" s="8" t="n">
        <v>0</v>
      </c>
      <c r="CL331" s="8" t="n">
        <v>0</v>
      </c>
      <c r="CM331" s="8" t="n">
        <v>0</v>
      </c>
      <c r="CN331" s="8" t="n">
        <v>0</v>
      </c>
      <c r="CO331" s="8" t="n">
        <v>0</v>
      </c>
      <c r="CP331" s="8" t="n">
        <v>0</v>
      </c>
      <c r="CQ331" s="8" t="n">
        <v>0</v>
      </c>
      <c r="CR331" s="8" t="n">
        <v>0</v>
      </c>
      <c r="CS331" s="8" t="n">
        <v>0</v>
      </c>
      <c r="CT331" s="8" t="n">
        <v>0</v>
      </c>
      <c r="CU331" s="8" t="n">
        <v>0</v>
      </c>
      <c r="CV331" s="8" t="n">
        <v>0</v>
      </c>
      <c r="CW331" s="8" t="n">
        <v>0</v>
      </c>
      <c r="CX331" s="8" t="n">
        <v>0</v>
      </c>
      <c r="CY331" s="8" t="n">
        <v>0</v>
      </c>
      <c r="CZ331" s="8" t="n">
        <v>0</v>
      </c>
      <c r="DA331" s="8" t="n">
        <v>4</v>
      </c>
      <c r="DB331" s="8" t="n">
        <v>1</v>
      </c>
      <c r="DC331" s="8" t="n">
        <v>0</v>
      </c>
      <c r="DD331" s="8" t="n">
        <v>0</v>
      </c>
      <c r="DE331" s="8" t="n">
        <v>0</v>
      </c>
      <c r="DF331" s="8" t="n">
        <v>0</v>
      </c>
      <c r="DG331" s="8" t="n">
        <v>0</v>
      </c>
      <c r="DH331" s="8" t="n">
        <v>0</v>
      </c>
      <c r="DI331" s="8" t="n">
        <v>1</v>
      </c>
      <c r="DJ331" s="8" t="n">
        <v>0</v>
      </c>
      <c r="DK331" s="8" t="n">
        <v>1</v>
      </c>
      <c r="DL331" s="8" t="n">
        <v>1</v>
      </c>
      <c r="DM331" s="8" t="n">
        <v>0</v>
      </c>
      <c r="DN331" s="8" t="n">
        <v>0</v>
      </c>
      <c r="DO331" s="8" t="n">
        <v>0</v>
      </c>
      <c r="DP331" s="8" t="n">
        <v>0</v>
      </c>
      <c r="DQ331" s="8" t="n">
        <f aca="false">DJ331-DI331</f>
        <v>-1</v>
      </c>
      <c r="DR331" s="19" t="n">
        <v>-0.997</v>
      </c>
      <c r="DS331" s="8" t="n">
        <v>1</v>
      </c>
      <c r="DT331" s="8" t="n">
        <v>0</v>
      </c>
      <c r="DU331" s="8" t="n">
        <v>0</v>
      </c>
      <c r="DV331" s="8" t="n">
        <v>0</v>
      </c>
      <c r="DW331" s="8" t="n">
        <v>0</v>
      </c>
      <c r="DX331" s="8" t="n">
        <v>57</v>
      </c>
      <c r="DY331" s="8" t="n">
        <v>42</v>
      </c>
      <c r="DZ331" s="8" t="n">
        <v>41</v>
      </c>
      <c r="EA331" s="8" t="n">
        <v>29</v>
      </c>
      <c r="EB331" s="8" t="n">
        <v>23</v>
      </c>
      <c r="EC331" s="8" t="n">
        <v>23</v>
      </c>
      <c r="ED331" s="8" t="n">
        <v>2.13</v>
      </c>
      <c r="EE331" s="8" t="n">
        <v>1.88</v>
      </c>
      <c r="EF331" s="8" t="n">
        <v>0</v>
      </c>
      <c r="EG331" s="8" t="n">
        <v>1</v>
      </c>
      <c r="EH331" s="12" t="n">
        <f aca="false">EF331/EB331</f>
        <v>0</v>
      </c>
      <c r="EI331" s="20" t="n">
        <f aca="false">1-EG331/EC331</f>
        <v>0.956521739130435</v>
      </c>
      <c r="EJ331" s="21" t="n">
        <f aca="false">EH331+EI331</f>
        <v>0.956521739130435</v>
      </c>
      <c r="EK331" s="8" t="n">
        <v>56</v>
      </c>
      <c r="EL331" s="8" t="n">
        <v>42</v>
      </c>
      <c r="EM331" s="8" t="n">
        <v>40</v>
      </c>
      <c r="EN331" s="8" t="n">
        <v>29</v>
      </c>
      <c r="EO331" s="8" t="n">
        <v>22</v>
      </c>
      <c r="EP331" s="8" t="n">
        <v>23</v>
      </c>
      <c r="EQ331" s="8" t="n">
        <v>0</v>
      </c>
      <c r="ER331" s="8" t="n">
        <v>1</v>
      </c>
      <c r="ES331" s="8" t="n">
        <v>20</v>
      </c>
      <c r="ET331" s="8" t="n">
        <v>25</v>
      </c>
      <c r="EU331" s="8" t="n">
        <v>6</v>
      </c>
      <c r="EV331" s="8" t="n">
        <v>9</v>
      </c>
      <c r="EW331" s="8" t="n">
        <v>0</v>
      </c>
      <c r="EX331" s="8" t="n">
        <v>1</v>
      </c>
      <c r="EY331" s="8" t="n">
        <v>2</v>
      </c>
      <c r="EZ331" s="8" t="n">
        <v>5</v>
      </c>
      <c r="FA331" s="8" t="n">
        <v>-0.1</v>
      </c>
      <c r="FB331" s="8" t="n">
        <v>0</v>
      </c>
      <c r="FC331" s="8" t="n">
        <v>-0.1</v>
      </c>
      <c r="FD331" s="19" t="n">
        <v>-0.62</v>
      </c>
      <c r="FE331" s="18" t="n">
        <f aca="false">FD331/V331</f>
        <v>-0.124</v>
      </c>
      <c r="FF331" s="8" t="n">
        <v>0.0002</v>
      </c>
      <c r="FG331" s="8" t="n">
        <v>0</v>
      </c>
      <c r="FH331" s="8" t="n">
        <v>0</v>
      </c>
      <c r="FI331" s="8" t="n">
        <v>0</v>
      </c>
      <c r="FJ331" s="22"/>
      <c r="FK331" s="22"/>
      <c r="FL331" s="22"/>
      <c r="FM331" s="8" t="n">
        <f aca="false">BL331+BS331+AH331+DT331</f>
        <v>11</v>
      </c>
      <c r="FN331" s="19" t="n">
        <f aca="false">IF(DS331&gt;0,(BL331+BR331)/DS331,0)</f>
        <v>7</v>
      </c>
      <c r="FO331" s="12" t="n">
        <v>0</v>
      </c>
      <c r="FP331" s="19" t="n">
        <f aca="false">Z331-AH331/10</f>
        <v>-0.2</v>
      </c>
      <c r="FQ331" s="19" t="n">
        <f aca="false">Z331+DR331/5</f>
        <v>-0.1994</v>
      </c>
      <c r="FR331" s="19" t="n">
        <f aca="false">(DX331+DY331)/AL331*60</f>
        <v>122.474226804124</v>
      </c>
      <c r="FS331" s="22"/>
      <c r="FT331" s="22"/>
      <c r="FU331" s="22"/>
      <c r="FV331" s="22"/>
      <c r="FW331" s="17" t="s">
        <v>270</v>
      </c>
      <c r="FX331" s="23" t="n">
        <v>925000</v>
      </c>
      <c r="FY331" s="23" t="n">
        <v>925000</v>
      </c>
      <c r="FZ331" s="8" t="n">
        <v>22</v>
      </c>
      <c r="GA331" s="8" t="n">
        <v>1</v>
      </c>
      <c r="GB331" s="8" t="n">
        <v>2</v>
      </c>
      <c r="GC331" s="8" t="n">
        <v>3</v>
      </c>
      <c r="GD331" s="8" t="n">
        <v>0</v>
      </c>
      <c r="GE331" s="8" t="n">
        <v>8</v>
      </c>
      <c r="GF331" s="8" t="n">
        <v>16</v>
      </c>
      <c r="GG331" s="8" t="n">
        <v>233</v>
      </c>
      <c r="GH331" s="8" t="n">
        <v>-0.2</v>
      </c>
      <c r="GI331" s="8" t="n">
        <v>0.3</v>
      </c>
      <c r="GJ331" s="8" t="n">
        <v>0.1</v>
      </c>
      <c r="GK331" s="8" t="n">
        <f aca="false">Z331-AH331/10</f>
        <v>-0.2</v>
      </c>
      <c r="GL331" s="22"/>
      <c r="GM331" s="22"/>
      <c r="GN331" s="22"/>
      <c r="GO331" s="22"/>
      <c r="GP331" s="22"/>
    </row>
    <row r="332" customFormat="false" ht="13.65" hidden="false" customHeight="true" outlineLevel="0" collapsed="false">
      <c r="A332" s="16" t="n">
        <v>32560</v>
      </c>
      <c r="B332" s="17" t="s">
        <v>546</v>
      </c>
      <c r="C332" s="17" t="s">
        <v>360</v>
      </c>
      <c r="D332" s="17" t="s">
        <v>283</v>
      </c>
      <c r="E332" s="17" t="s">
        <v>283</v>
      </c>
      <c r="F332" s="8" t="n">
        <v>73</v>
      </c>
      <c r="G332" s="8" t="n">
        <v>219</v>
      </c>
      <c r="H332" s="8" t="n">
        <v>2007</v>
      </c>
      <c r="I332" s="8" t="n">
        <v>1</v>
      </c>
      <c r="J332" s="8" t="n">
        <v>18</v>
      </c>
      <c r="K332" s="17" t="s">
        <v>263</v>
      </c>
      <c r="L332" s="8" t="n">
        <v>2010</v>
      </c>
      <c r="M332" s="8" t="n">
        <v>28</v>
      </c>
      <c r="N332" s="8" t="n">
        <v>8</v>
      </c>
      <c r="O332" s="8" t="n">
        <v>8474013</v>
      </c>
      <c r="P332" s="17" t="s">
        <v>1759</v>
      </c>
      <c r="Q332" s="17" t="s">
        <v>1760</v>
      </c>
      <c r="R332" s="17" t="s">
        <v>1761</v>
      </c>
      <c r="S332" s="17" t="s">
        <v>1762</v>
      </c>
      <c r="T332" s="17" t="s">
        <v>278</v>
      </c>
      <c r="U332" s="17" t="s">
        <v>1763</v>
      </c>
      <c r="V332" s="8" t="n">
        <v>67</v>
      </c>
      <c r="W332" s="8" t="n">
        <v>5</v>
      </c>
      <c r="X332" s="8" t="n">
        <v>15</v>
      </c>
      <c r="Y332" s="8" t="n">
        <v>7</v>
      </c>
      <c r="Z332" s="8" t="n">
        <v>20</v>
      </c>
      <c r="AA332" s="8" t="n">
        <v>0</v>
      </c>
      <c r="AB332" s="8" t="n">
        <v>0</v>
      </c>
      <c r="AC332" s="18" t="n">
        <f aca="false">Z332/V332</f>
        <v>0.298507462686567</v>
      </c>
      <c r="AD332" s="19" t="n">
        <f aca="false">IF(FZ332&gt;V332,Z332-V332*(GC332-Z332)/(FZ332-V332),0)</f>
        <v>4.73668639053254</v>
      </c>
      <c r="AE332" s="19" t="n">
        <v>6.966</v>
      </c>
      <c r="AF332" s="8" t="n">
        <v>14</v>
      </c>
      <c r="AG332" s="8" t="n">
        <v>5.1</v>
      </c>
      <c r="AH332" s="8" t="n">
        <v>76</v>
      </c>
      <c r="AI332" s="8" t="n">
        <v>1587</v>
      </c>
      <c r="AJ332" s="8" t="n">
        <v>71457</v>
      </c>
      <c r="AK332" s="19" t="n">
        <v>1190.95</v>
      </c>
      <c r="AL332" s="8" t="n">
        <v>1190.95</v>
      </c>
      <c r="AM332" s="8" t="n">
        <v>1191</v>
      </c>
      <c r="AN332" s="18" t="n">
        <f aca="false">AJ332/60/V332</f>
        <v>17.7753731343284</v>
      </c>
      <c r="AO332" s="8" t="n">
        <v>29.72</v>
      </c>
      <c r="AP332" s="12" t="n">
        <f aca="false">IF(EF332&gt;0,Z332/EF332,0)</f>
        <v>0.357142857142857</v>
      </c>
      <c r="AQ332" s="8" t="n">
        <v>183</v>
      </c>
      <c r="AR332" s="8" t="n">
        <v>183</v>
      </c>
      <c r="AS332" s="8" t="n">
        <v>183</v>
      </c>
      <c r="AT332" s="8" t="n">
        <v>120</v>
      </c>
      <c r="AU332" s="8" t="n">
        <v>120</v>
      </c>
      <c r="AV332" s="8" t="n">
        <v>84</v>
      </c>
      <c r="AW332" s="8" t="n">
        <v>50</v>
      </c>
      <c r="AX332" s="8" t="n">
        <v>3</v>
      </c>
      <c r="AY332" s="8" t="n">
        <v>0</v>
      </c>
      <c r="AZ332" s="8" t="n">
        <v>5</v>
      </c>
      <c r="BA332" s="8" t="n">
        <f aca="false">AY332+AZ332</f>
        <v>5</v>
      </c>
      <c r="BB332" s="8" t="n">
        <v>3.32</v>
      </c>
      <c r="BC332" s="8" t="n">
        <v>53.119</v>
      </c>
      <c r="BD332" s="19" t="n">
        <v>100.1</v>
      </c>
      <c r="BE332" s="19" t="n">
        <v>5.04303287291658</v>
      </c>
      <c r="BF332" s="19" t="n">
        <f aca="false">AQ332+BD332</f>
        <v>283.1</v>
      </c>
      <c r="BG332" s="19" t="n">
        <f aca="false">IF(AL332&gt;0,BF332/AL332*60,0)</f>
        <v>14.2625634997271</v>
      </c>
      <c r="BH332" s="8" t="n">
        <v>296</v>
      </c>
      <c r="BI332" s="8" t="n">
        <v>343</v>
      </c>
      <c r="BJ332" s="8" t="n">
        <v>452</v>
      </c>
      <c r="BK332" s="12" t="n">
        <f aca="false">BH332/(BH332+BJ332)</f>
        <v>0.39572192513369</v>
      </c>
      <c r="BL332" s="8" t="n">
        <v>95</v>
      </c>
      <c r="BM332" s="8" t="n">
        <v>95</v>
      </c>
      <c r="BN332" s="8" t="n">
        <v>124</v>
      </c>
      <c r="BO332" s="8" t="n">
        <f aca="false">BM332-BN332</f>
        <v>-29</v>
      </c>
      <c r="BP332" s="8" t="n">
        <v>36</v>
      </c>
      <c r="BQ332" s="8" t="n">
        <v>27</v>
      </c>
      <c r="BR332" s="8" t="n">
        <v>21</v>
      </c>
      <c r="BS332" s="8" t="n">
        <v>116</v>
      </c>
      <c r="BT332" s="12" t="n">
        <f aca="false">BS332/(EA332+BS332)</f>
        <v>0.120833333333333</v>
      </c>
      <c r="BU332" s="8" t="n">
        <v>0</v>
      </c>
      <c r="BV332" s="8" t="n">
        <v>0</v>
      </c>
      <c r="BW332" s="12" t="n">
        <f aca="false">IF(BU332+BV332&gt;0,BU332/(BU332+BV332),0)</f>
        <v>0</v>
      </c>
      <c r="BX332" s="8" t="n">
        <v>0</v>
      </c>
      <c r="BY332" s="8" t="n">
        <v>0</v>
      </c>
      <c r="BZ332" s="8" t="n">
        <v>0</v>
      </c>
      <c r="CA332" s="8" t="n">
        <v>0</v>
      </c>
      <c r="CB332" s="8" t="n">
        <v>0</v>
      </c>
      <c r="CC332" s="8" t="n">
        <v>0</v>
      </c>
      <c r="CD332" s="8" t="n">
        <v>0</v>
      </c>
      <c r="CE332" s="8" t="n">
        <v>0</v>
      </c>
      <c r="CF332" s="8" t="n">
        <v>0</v>
      </c>
      <c r="CG332" s="8" t="n">
        <v>0</v>
      </c>
      <c r="CH332" s="8" t="n">
        <v>0</v>
      </c>
      <c r="CI332" s="8" t="n">
        <v>0</v>
      </c>
      <c r="CJ332" s="8" t="n">
        <v>0</v>
      </c>
      <c r="CK332" s="8" t="n">
        <v>0</v>
      </c>
      <c r="CL332" s="8" t="n">
        <v>1</v>
      </c>
      <c r="CM332" s="8" t="n">
        <v>0</v>
      </c>
      <c r="CN332" s="8" t="n">
        <v>0</v>
      </c>
      <c r="CO332" s="8" t="n">
        <v>0</v>
      </c>
      <c r="CP332" s="8" t="n">
        <v>0</v>
      </c>
      <c r="CQ332" s="8" t="n">
        <v>0</v>
      </c>
      <c r="CR332" s="8" t="n">
        <v>0</v>
      </c>
      <c r="CS332" s="8" t="n">
        <v>0</v>
      </c>
      <c r="CT332" s="8" t="n">
        <v>3</v>
      </c>
      <c r="CU332" s="8" t="n">
        <v>0</v>
      </c>
      <c r="CV332" s="8" t="n">
        <v>0</v>
      </c>
      <c r="CW332" s="8" t="n">
        <v>2</v>
      </c>
      <c r="CX332" s="8" t="n">
        <v>1</v>
      </c>
      <c r="CY332" s="8" t="n">
        <v>1</v>
      </c>
      <c r="CZ332" s="8" t="n">
        <v>5</v>
      </c>
      <c r="DA332" s="8" t="n">
        <v>29</v>
      </c>
      <c r="DB332" s="8" t="n">
        <v>3</v>
      </c>
      <c r="DC332" s="8" t="n">
        <v>0</v>
      </c>
      <c r="DD332" s="8" t="n">
        <v>38</v>
      </c>
      <c r="DE332" s="8" t="n">
        <v>11</v>
      </c>
      <c r="DF332" s="8" t="n">
        <v>0</v>
      </c>
      <c r="DG332" s="8" t="n">
        <v>0</v>
      </c>
      <c r="DH332" s="8" t="n">
        <v>32</v>
      </c>
      <c r="DI332" s="8" t="n">
        <v>35</v>
      </c>
      <c r="DJ332" s="8" t="n">
        <v>13</v>
      </c>
      <c r="DK332" s="8" t="n">
        <v>35</v>
      </c>
      <c r="DL332" s="8" t="n">
        <v>33</v>
      </c>
      <c r="DM332" s="8" t="n">
        <v>2</v>
      </c>
      <c r="DN332" s="8" t="n">
        <v>14</v>
      </c>
      <c r="DO332" s="8" t="n">
        <v>12</v>
      </c>
      <c r="DP332" s="8" t="n">
        <v>2</v>
      </c>
      <c r="DQ332" s="8" t="n">
        <f aca="false">DJ332-DI332</f>
        <v>-22</v>
      </c>
      <c r="DR332" s="19" t="n">
        <v>-14.367</v>
      </c>
      <c r="DS332" s="8" t="n">
        <v>33</v>
      </c>
      <c r="DT332" s="8" t="n">
        <v>2</v>
      </c>
      <c r="DU332" s="8" t="n">
        <v>0</v>
      </c>
      <c r="DV332" s="8" t="n">
        <v>0</v>
      </c>
      <c r="DW332" s="8" t="n">
        <v>0</v>
      </c>
      <c r="DX332" s="8" t="n">
        <v>1018</v>
      </c>
      <c r="DY332" s="8" t="n">
        <v>1174</v>
      </c>
      <c r="DZ332" s="8" t="n">
        <v>777</v>
      </c>
      <c r="EA332" s="8" t="n">
        <v>844</v>
      </c>
      <c r="EB332" s="8" t="n">
        <v>574</v>
      </c>
      <c r="EC332" s="8" t="n">
        <v>612</v>
      </c>
      <c r="ED332" s="8" t="n">
        <v>46.44</v>
      </c>
      <c r="EE332" s="8" t="n">
        <v>60.48</v>
      </c>
      <c r="EF332" s="8" t="n">
        <v>56</v>
      </c>
      <c r="EG332" s="8" t="n">
        <v>59</v>
      </c>
      <c r="EH332" s="12" t="n">
        <f aca="false">EF332/EB332</f>
        <v>0.0975609756097561</v>
      </c>
      <c r="EI332" s="20" t="n">
        <f aca="false">1-EG332/EC332</f>
        <v>0.90359477124183</v>
      </c>
      <c r="EJ332" s="21" t="n">
        <f aca="false">EH332+EI332</f>
        <v>1.00115574685159</v>
      </c>
      <c r="EK332" s="8" t="n">
        <v>1017</v>
      </c>
      <c r="EL332" s="8" t="n">
        <v>1177</v>
      </c>
      <c r="EM332" s="8" t="n">
        <v>776</v>
      </c>
      <c r="EN332" s="8" t="n">
        <v>846</v>
      </c>
      <c r="EO332" s="8" t="n">
        <v>573</v>
      </c>
      <c r="EP332" s="8" t="n">
        <v>613</v>
      </c>
      <c r="EQ332" s="8" t="n">
        <v>56</v>
      </c>
      <c r="ER332" s="8" t="n">
        <v>59</v>
      </c>
      <c r="ES332" s="8" t="n">
        <v>514</v>
      </c>
      <c r="ET332" s="8" t="n">
        <v>609</v>
      </c>
      <c r="EU332" s="8" t="n">
        <v>196</v>
      </c>
      <c r="EV332" s="8" t="n">
        <v>255</v>
      </c>
      <c r="EW332" s="8" t="n">
        <v>28</v>
      </c>
      <c r="EX332" s="8" t="n">
        <v>33</v>
      </c>
      <c r="EY332" s="8" t="n">
        <v>90</v>
      </c>
      <c r="EZ332" s="8" t="n">
        <v>78</v>
      </c>
      <c r="FA332" s="8" t="n">
        <v>1.1</v>
      </c>
      <c r="FB332" s="8" t="n">
        <v>3.5</v>
      </c>
      <c r="FC332" s="8" t="n">
        <v>4.6</v>
      </c>
      <c r="FD332" s="19" t="n">
        <v>25.2</v>
      </c>
      <c r="FE332" s="18" t="n">
        <f aca="false">FD332/V332</f>
        <v>0.376119402985075</v>
      </c>
      <c r="FF332" s="8" t="n">
        <v>0.9358</v>
      </c>
      <c r="FG332" s="8" t="n">
        <v>0.11</v>
      </c>
      <c r="FH332" s="8" t="n">
        <v>-0.17</v>
      </c>
      <c r="FI332" s="8" t="n">
        <v>-0.06</v>
      </c>
      <c r="FJ332" s="22"/>
      <c r="FK332" s="22"/>
      <c r="FL332" s="22"/>
      <c r="FM332" s="8" t="n">
        <f aca="false">BL332+BS332+AH332+DT332</f>
        <v>289</v>
      </c>
      <c r="FN332" s="19" t="n">
        <f aca="false">IF(DS332&gt;0,(BL332+BR332)/DS332,0)</f>
        <v>3.51515151515152</v>
      </c>
      <c r="FO332" s="12" t="n">
        <v>0.0546458907</v>
      </c>
      <c r="FP332" s="19" t="n">
        <f aca="false">Z332-AH332/10</f>
        <v>12.4</v>
      </c>
      <c r="FQ332" s="19" t="n">
        <f aca="false">Z332+DR332/5</f>
        <v>17.1266</v>
      </c>
      <c r="FR332" s="19" t="n">
        <f aca="false">(DX332+DY332)/AL332*60</f>
        <v>110.432847726605</v>
      </c>
      <c r="FS332" s="8" t="n">
        <v>4</v>
      </c>
      <c r="FT332" s="17" t="s">
        <v>1764</v>
      </c>
      <c r="FU332" s="8" t="n">
        <v>195</v>
      </c>
      <c r="FV332" s="22"/>
      <c r="FW332" s="17" t="s">
        <v>280</v>
      </c>
      <c r="FX332" s="23" t="n">
        <v>2500000</v>
      </c>
      <c r="FY332" s="23" t="n">
        <v>2100000</v>
      </c>
      <c r="FZ332" s="8" t="n">
        <v>405</v>
      </c>
      <c r="GA332" s="8" t="n">
        <v>20</v>
      </c>
      <c r="GB332" s="8" t="n">
        <v>77</v>
      </c>
      <c r="GC332" s="8" t="n">
        <v>97</v>
      </c>
      <c r="GD332" s="8" t="n">
        <v>75</v>
      </c>
      <c r="GE332" s="8" t="n">
        <v>356</v>
      </c>
      <c r="GF332" s="8" t="n">
        <v>423</v>
      </c>
      <c r="GG332" s="8" t="n">
        <v>7017</v>
      </c>
      <c r="GH332" s="8" t="n">
        <v>4.1</v>
      </c>
      <c r="GI332" s="8" t="n">
        <v>19.7</v>
      </c>
      <c r="GJ332" s="8" t="n">
        <v>23.8</v>
      </c>
      <c r="GK332" s="8" t="n">
        <f aca="false">Z332-AH332/10</f>
        <v>12.4</v>
      </c>
      <c r="GL332" s="22"/>
      <c r="GM332" s="22"/>
      <c r="GN332" s="22"/>
      <c r="GO332" s="22"/>
      <c r="GP332" s="22"/>
    </row>
    <row r="333" customFormat="false" ht="13.65" hidden="false" customHeight="true" outlineLevel="0" collapsed="false">
      <c r="A333" s="16" t="n">
        <v>34916</v>
      </c>
      <c r="B333" s="17" t="s">
        <v>1765</v>
      </c>
      <c r="C333" s="17" t="s">
        <v>216</v>
      </c>
      <c r="D333" s="17" t="s">
        <v>283</v>
      </c>
      <c r="E333" s="17" t="s">
        <v>283</v>
      </c>
      <c r="F333" s="8" t="n">
        <v>75</v>
      </c>
      <c r="G333" s="8" t="n">
        <v>217</v>
      </c>
      <c r="H333" s="8" t="n">
        <v>2013</v>
      </c>
      <c r="I333" s="8" t="n">
        <v>2</v>
      </c>
      <c r="J333" s="8" t="n">
        <v>31</v>
      </c>
      <c r="K333" s="17" t="s">
        <v>263</v>
      </c>
      <c r="L333" s="8" t="n">
        <v>2016</v>
      </c>
      <c r="M333" s="8" t="n">
        <v>22</v>
      </c>
      <c r="N333" s="8" t="n">
        <v>2</v>
      </c>
      <c r="O333" s="8" t="n">
        <v>8477452</v>
      </c>
      <c r="P333" s="17" t="s">
        <v>1766</v>
      </c>
      <c r="Q333" s="17" t="s">
        <v>1767</v>
      </c>
      <c r="R333" s="17" t="s">
        <v>1768</v>
      </c>
      <c r="S333" s="17" t="s">
        <v>1762</v>
      </c>
      <c r="T333" s="17" t="s">
        <v>278</v>
      </c>
      <c r="U333" s="17" t="s">
        <v>279</v>
      </c>
      <c r="V333" s="8" t="n">
        <v>38</v>
      </c>
      <c r="W333" s="8" t="n">
        <v>3</v>
      </c>
      <c r="X333" s="8" t="n">
        <v>1</v>
      </c>
      <c r="Y333" s="8" t="n">
        <v>0</v>
      </c>
      <c r="Z333" s="8" t="n">
        <v>4</v>
      </c>
      <c r="AA333" s="8" t="n">
        <v>22</v>
      </c>
      <c r="AB333" s="8" t="n">
        <v>74</v>
      </c>
      <c r="AC333" s="18" t="n">
        <f aca="false">Z333/V333</f>
        <v>0.105263157894737</v>
      </c>
      <c r="AD333" s="19" t="n">
        <f aca="false">IF(FZ333&gt;V333,Z333-V333*(GC333-Z333)/(FZ333-V333),0)</f>
        <v>-8.66666666666667</v>
      </c>
      <c r="AE333" s="19" t="n">
        <v>1.791</v>
      </c>
      <c r="AF333" s="8" t="n">
        <v>-10</v>
      </c>
      <c r="AG333" s="8" t="n">
        <v>-1</v>
      </c>
      <c r="AH333" s="8" t="n">
        <v>25</v>
      </c>
      <c r="AI333" s="8" t="n">
        <v>764</v>
      </c>
      <c r="AJ333" s="8" t="n">
        <v>34373</v>
      </c>
      <c r="AK333" s="19" t="n">
        <v>572.88333333333</v>
      </c>
      <c r="AL333" s="8" t="n">
        <v>572.88</v>
      </c>
      <c r="AM333" s="8" t="n">
        <v>573</v>
      </c>
      <c r="AN333" s="18" t="n">
        <f aca="false">AJ333/60/V333</f>
        <v>15.0758771929825</v>
      </c>
      <c r="AO333" s="8" t="n">
        <v>25.63</v>
      </c>
      <c r="AP333" s="12" t="n">
        <f aca="false">IF(EF333&gt;0,Z333/EF333,0)</f>
        <v>0.266666666666667</v>
      </c>
      <c r="AQ333" s="8" t="n">
        <v>65</v>
      </c>
      <c r="AR333" s="8" t="n">
        <v>65</v>
      </c>
      <c r="AS333" s="8" t="n">
        <v>65</v>
      </c>
      <c r="AT333" s="8" t="n">
        <v>46</v>
      </c>
      <c r="AU333" s="8" t="n">
        <v>46</v>
      </c>
      <c r="AV333" s="8" t="n">
        <v>26</v>
      </c>
      <c r="AW333" s="8" t="n">
        <v>19</v>
      </c>
      <c r="AX333" s="8" t="n">
        <v>2</v>
      </c>
      <c r="AY333" s="8" t="n">
        <v>2</v>
      </c>
      <c r="AZ333" s="8" t="n">
        <v>2</v>
      </c>
      <c r="BA333" s="8" t="n">
        <f aca="false">AY333+AZ333</f>
        <v>4</v>
      </c>
      <c r="BB333" s="8" t="n">
        <v>1.14</v>
      </c>
      <c r="BC333" s="8" t="n">
        <v>50.6154</v>
      </c>
      <c r="BD333" s="19" t="n">
        <v>0</v>
      </c>
      <c r="BE333" s="19" t="n">
        <v>0</v>
      </c>
      <c r="BF333" s="19" t="n">
        <f aca="false">AQ333+BD333</f>
        <v>65</v>
      </c>
      <c r="BG333" s="19" t="n">
        <f aca="false">IF(AL333&gt;0,BF333/AL333*60,0)</f>
        <v>6.80770842061165</v>
      </c>
      <c r="BH333" s="8" t="n">
        <v>179</v>
      </c>
      <c r="BI333" s="8" t="n">
        <v>210</v>
      </c>
      <c r="BJ333" s="8" t="n">
        <v>165</v>
      </c>
      <c r="BK333" s="12" t="n">
        <f aca="false">BH333/(BH333+BJ333)</f>
        <v>0.520348837209302</v>
      </c>
      <c r="BL333" s="8" t="n">
        <v>71</v>
      </c>
      <c r="BM333" s="8" t="n">
        <v>71</v>
      </c>
      <c r="BN333" s="8" t="n">
        <v>30</v>
      </c>
      <c r="BO333" s="8" t="n">
        <f aca="false">BM333-BN333</f>
        <v>41</v>
      </c>
      <c r="BP333" s="8" t="n">
        <v>20</v>
      </c>
      <c r="BQ333" s="8" t="n">
        <v>31</v>
      </c>
      <c r="BR333" s="8" t="n">
        <v>3</v>
      </c>
      <c r="BS333" s="8" t="n">
        <v>43</v>
      </c>
      <c r="BT333" s="12" t="n">
        <f aca="false">BS333/(EA333+BS333)</f>
        <v>0.088477366255144</v>
      </c>
      <c r="BU333" s="8" t="n">
        <v>0</v>
      </c>
      <c r="BV333" s="8" t="n">
        <v>0</v>
      </c>
      <c r="BW333" s="12" t="n">
        <f aca="false">IF(BU333+BV333&gt;0,BU333/(BU333+BV333),0)</f>
        <v>0</v>
      </c>
      <c r="BX333" s="8" t="n">
        <v>0</v>
      </c>
      <c r="BY333" s="8" t="n">
        <v>0</v>
      </c>
      <c r="BZ333" s="8" t="n">
        <v>0</v>
      </c>
      <c r="CA333" s="8" t="n">
        <v>0</v>
      </c>
      <c r="CB333" s="8" t="n">
        <v>0</v>
      </c>
      <c r="CC333" s="8" t="n">
        <v>0</v>
      </c>
      <c r="CD333" s="8" t="n">
        <v>0</v>
      </c>
      <c r="CE333" s="8" t="n">
        <v>0</v>
      </c>
      <c r="CF333" s="8" t="n">
        <v>0</v>
      </c>
      <c r="CG333" s="8" t="n">
        <v>0</v>
      </c>
      <c r="CH333" s="8" t="n">
        <v>0</v>
      </c>
      <c r="CI333" s="8" t="n">
        <v>0</v>
      </c>
      <c r="CJ333" s="8" t="n">
        <v>0</v>
      </c>
      <c r="CK333" s="8" t="n">
        <v>0</v>
      </c>
      <c r="CL333" s="8" t="n">
        <v>0</v>
      </c>
      <c r="CM333" s="8" t="n">
        <v>1</v>
      </c>
      <c r="CN333" s="8" t="n">
        <v>0</v>
      </c>
      <c r="CO333" s="8" t="n">
        <v>0</v>
      </c>
      <c r="CP333" s="8" t="n">
        <v>0</v>
      </c>
      <c r="CQ333" s="8" t="n">
        <v>0</v>
      </c>
      <c r="CR333" s="8" t="n">
        <v>0</v>
      </c>
      <c r="CS333" s="8" t="n">
        <v>2</v>
      </c>
      <c r="CT333" s="8" t="n">
        <v>1</v>
      </c>
      <c r="CU333" s="8" t="n">
        <v>0</v>
      </c>
      <c r="CV333" s="8" t="n">
        <v>0</v>
      </c>
      <c r="CW333" s="8" t="n">
        <v>0</v>
      </c>
      <c r="CX333" s="8" t="n">
        <v>0</v>
      </c>
      <c r="CY333" s="8" t="n">
        <v>0</v>
      </c>
      <c r="CZ333" s="8" t="n">
        <v>0</v>
      </c>
      <c r="DA333" s="8" t="n">
        <v>20</v>
      </c>
      <c r="DB333" s="8" t="n">
        <v>0</v>
      </c>
      <c r="DC333" s="8" t="n">
        <v>0</v>
      </c>
      <c r="DD333" s="8" t="n">
        <v>11</v>
      </c>
      <c r="DE333" s="8" t="n">
        <v>10</v>
      </c>
      <c r="DF333" s="8" t="n">
        <v>0</v>
      </c>
      <c r="DG333" s="8" t="n">
        <v>0</v>
      </c>
      <c r="DH333" s="8" t="n">
        <v>5</v>
      </c>
      <c r="DI333" s="8" t="n">
        <v>11</v>
      </c>
      <c r="DJ333" s="8" t="n">
        <v>6</v>
      </c>
      <c r="DK333" s="8" t="n">
        <v>10</v>
      </c>
      <c r="DL333" s="8" t="n">
        <v>9</v>
      </c>
      <c r="DM333" s="8" t="n">
        <v>1</v>
      </c>
      <c r="DN333" s="8" t="n">
        <v>6</v>
      </c>
      <c r="DO333" s="8" t="n">
        <v>5</v>
      </c>
      <c r="DP333" s="8" t="n">
        <v>1</v>
      </c>
      <c r="DQ333" s="8" t="n">
        <f aca="false">DJ333-DI333</f>
        <v>-5</v>
      </c>
      <c r="DR333" s="19" t="n">
        <v>-0.582</v>
      </c>
      <c r="DS333" s="8" t="n">
        <v>10</v>
      </c>
      <c r="DT333" s="8" t="n">
        <v>1</v>
      </c>
      <c r="DU333" s="8" t="n">
        <v>0</v>
      </c>
      <c r="DV333" s="8" t="n">
        <v>0</v>
      </c>
      <c r="DW333" s="8" t="n">
        <v>0</v>
      </c>
      <c r="DX333" s="8" t="n">
        <v>468</v>
      </c>
      <c r="DY333" s="8" t="n">
        <v>608</v>
      </c>
      <c r="DZ333" s="8" t="n">
        <v>357</v>
      </c>
      <c r="EA333" s="8" t="n">
        <v>443</v>
      </c>
      <c r="EB333" s="8" t="n">
        <v>259</v>
      </c>
      <c r="EC333" s="8" t="n">
        <v>334</v>
      </c>
      <c r="ED333" s="8" t="n">
        <v>20.64</v>
      </c>
      <c r="EE333" s="8" t="n">
        <v>25.42</v>
      </c>
      <c r="EF333" s="8" t="n">
        <v>15</v>
      </c>
      <c r="EG333" s="8" t="n">
        <v>29</v>
      </c>
      <c r="EH333" s="12" t="n">
        <f aca="false">EF333/EB333</f>
        <v>0.0579150579150579</v>
      </c>
      <c r="EI333" s="20" t="n">
        <f aca="false">1-EG333/EC333</f>
        <v>0.913173652694611</v>
      </c>
      <c r="EJ333" s="21" t="n">
        <f aca="false">EH333+EI333</f>
        <v>0.971088710609669</v>
      </c>
      <c r="EK333" s="8" t="n">
        <v>468</v>
      </c>
      <c r="EL333" s="8" t="n">
        <v>611</v>
      </c>
      <c r="EM333" s="8" t="n">
        <v>357</v>
      </c>
      <c r="EN333" s="8" t="n">
        <v>446</v>
      </c>
      <c r="EO333" s="8" t="n">
        <v>261</v>
      </c>
      <c r="EP333" s="8" t="n">
        <v>337</v>
      </c>
      <c r="EQ333" s="8" t="n">
        <v>15</v>
      </c>
      <c r="ER333" s="8" t="n">
        <v>29</v>
      </c>
      <c r="ES333" s="8" t="n">
        <v>199</v>
      </c>
      <c r="ET333" s="8" t="n">
        <v>268</v>
      </c>
      <c r="EU333" s="8" t="n">
        <v>81</v>
      </c>
      <c r="EV333" s="8" t="n">
        <v>90</v>
      </c>
      <c r="EW333" s="8" t="n">
        <v>8</v>
      </c>
      <c r="EX333" s="8" t="n">
        <v>17</v>
      </c>
      <c r="EY333" s="8" t="n">
        <v>42</v>
      </c>
      <c r="EZ333" s="8" t="n">
        <v>46</v>
      </c>
      <c r="FA333" s="8" t="n">
        <v>0</v>
      </c>
      <c r="FB333" s="8" t="n">
        <v>0.4</v>
      </c>
      <c r="FC333" s="8" t="n">
        <v>0.4</v>
      </c>
      <c r="FD333" s="19" t="n">
        <v>1.55</v>
      </c>
      <c r="FE333" s="18" t="n">
        <f aca="false">FD333/V333</f>
        <v>0.0407894736842105</v>
      </c>
      <c r="FF333" s="8" t="n">
        <v>0.169</v>
      </c>
      <c r="FG333" s="8" t="n">
        <v>-0.21</v>
      </c>
      <c r="FH333" s="8" t="n">
        <v>-0.02</v>
      </c>
      <c r="FI333" s="8" t="n">
        <v>-0.23</v>
      </c>
      <c r="FJ333" s="22"/>
      <c r="FK333" s="22"/>
      <c r="FL333" s="22"/>
      <c r="FM333" s="8" t="n">
        <f aca="false">BL333+BS333+AH333+DT333</f>
        <v>140</v>
      </c>
      <c r="FN333" s="19" t="n">
        <f aca="false">IF(DS333&gt;0,(BL333+BR333)/DS333,0)</f>
        <v>7.4</v>
      </c>
      <c r="FO333" s="12" t="n">
        <v>0.0267507612</v>
      </c>
      <c r="FP333" s="19" t="n">
        <f aca="false">Z333-AH333/10</f>
        <v>1.5</v>
      </c>
      <c r="FQ333" s="19" t="n">
        <f aca="false">Z333+DR333/5</f>
        <v>3.8836</v>
      </c>
      <c r="FR333" s="19" t="n">
        <f aca="false">(DX333+DY333)/AL333*60</f>
        <v>112.693757855048</v>
      </c>
      <c r="FS333" s="8" t="n">
        <v>4</v>
      </c>
      <c r="FT333" s="17" t="s">
        <v>326</v>
      </c>
      <c r="FU333" s="8" t="n">
        <v>195</v>
      </c>
      <c r="FV333" s="22"/>
      <c r="FW333" s="17" t="s">
        <v>270</v>
      </c>
      <c r="FX333" s="23" t="n">
        <v>925000</v>
      </c>
      <c r="FY333" s="23" t="n">
        <v>925000</v>
      </c>
      <c r="FZ333" s="8" t="n">
        <v>41</v>
      </c>
      <c r="GA333" s="8" t="n">
        <v>3</v>
      </c>
      <c r="GB333" s="8" t="n">
        <v>2</v>
      </c>
      <c r="GC333" s="8" t="n">
        <v>5</v>
      </c>
      <c r="GD333" s="8" t="n">
        <v>-10</v>
      </c>
      <c r="GE333" s="8" t="n">
        <v>25</v>
      </c>
      <c r="GF333" s="8" t="n">
        <v>26</v>
      </c>
      <c r="GG333" s="8" t="n">
        <v>613</v>
      </c>
      <c r="GH333" s="8" t="n">
        <v>0.1</v>
      </c>
      <c r="GI333" s="8" t="n">
        <v>0.5</v>
      </c>
      <c r="GJ333" s="8" t="n">
        <v>0.6</v>
      </c>
      <c r="GK333" s="8" t="n">
        <f aca="false">Z333-AH333/10</f>
        <v>1.5</v>
      </c>
      <c r="GL333" s="22"/>
      <c r="GM333" s="22"/>
      <c r="GN333" s="22"/>
      <c r="GO333" s="22"/>
      <c r="GP333" s="22"/>
    </row>
    <row r="334" customFormat="false" ht="13.65" hidden="false" customHeight="true" outlineLevel="0" collapsed="false">
      <c r="A334" s="16" t="n">
        <v>33475</v>
      </c>
      <c r="B334" s="17" t="s">
        <v>1769</v>
      </c>
      <c r="C334" s="22"/>
      <c r="D334" s="17" t="s">
        <v>366</v>
      </c>
      <c r="E334" s="17" t="s">
        <v>366</v>
      </c>
      <c r="F334" s="8" t="n">
        <v>73</v>
      </c>
      <c r="G334" s="8" t="n">
        <v>212</v>
      </c>
      <c r="H334" s="8" t="n">
        <v>2011</v>
      </c>
      <c r="I334" s="8" t="n">
        <v>7</v>
      </c>
      <c r="J334" s="8" t="n">
        <v>184</v>
      </c>
      <c r="K334" s="17" t="s">
        <v>273</v>
      </c>
      <c r="L334" s="8" t="n">
        <v>2014</v>
      </c>
      <c r="M334" s="8" t="n">
        <v>26</v>
      </c>
      <c r="N334" s="8" t="n">
        <v>4</v>
      </c>
      <c r="O334" s="8" t="n">
        <v>8476336</v>
      </c>
      <c r="P334" s="17" t="s">
        <v>1770</v>
      </c>
      <c r="Q334" s="17" t="s">
        <v>1771</v>
      </c>
      <c r="R334" s="17" t="s">
        <v>1772</v>
      </c>
      <c r="S334" s="17" t="s">
        <v>1773</v>
      </c>
      <c r="T334" s="17" t="s">
        <v>299</v>
      </c>
      <c r="U334" s="17" t="s">
        <v>325</v>
      </c>
      <c r="V334" s="8" t="n">
        <v>40</v>
      </c>
      <c r="W334" s="8" t="n">
        <v>2</v>
      </c>
      <c r="X334" s="8" t="n">
        <v>1</v>
      </c>
      <c r="Y334" s="8" t="n">
        <v>1</v>
      </c>
      <c r="Z334" s="8" t="n">
        <v>3</v>
      </c>
      <c r="AA334" s="8" t="n">
        <v>26</v>
      </c>
      <c r="AB334" s="8" t="n">
        <v>105</v>
      </c>
      <c r="AC334" s="18" t="n">
        <f aca="false">Z334/V334</f>
        <v>0.075</v>
      </c>
      <c r="AD334" s="19" t="n">
        <f aca="false">IF(FZ334&gt;V334,Z334-V334*(GC334-Z334)/(FZ334-V334),0)</f>
        <v>-5.51063829787234</v>
      </c>
      <c r="AE334" s="19" t="n">
        <v>1.301</v>
      </c>
      <c r="AF334" s="8" t="n">
        <v>1</v>
      </c>
      <c r="AG334" s="8" t="n">
        <v>-2.6</v>
      </c>
      <c r="AH334" s="8" t="n">
        <v>6</v>
      </c>
      <c r="AI334" s="8" t="n">
        <v>620</v>
      </c>
      <c r="AJ334" s="8" t="n">
        <v>24464</v>
      </c>
      <c r="AK334" s="19" t="n">
        <v>407.73333333333</v>
      </c>
      <c r="AL334" s="8" t="n">
        <v>407.73</v>
      </c>
      <c r="AM334" s="8" t="n">
        <v>408</v>
      </c>
      <c r="AN334" s="18" t="n">
        <f aca="false">AJ334/60/V334</f>
        <v>10.1933333333333</v>
      </c>
      <c r="AO334" s="8" t="n">
        <v>17.14</v>
      </c>
      <c r="AP334" s="12" t="n">
        <f aca="false">IF(EF334&gt;0,Z334/EF334,0)</f>
        <v>0.428571428571429</v>
      </c>
      <c r="AQ334" s="8" t="n">
        <v>98</v>
      </c>
      <c r="AR334" s="8" t="n">
        <v>98</v>
      </c>
      <c r="AS334" s="8" t="n">
        <v>98</v>
      </c>
      <c r="AT334" s="8" t="n">
        <v>76</v>
      </c>
      <c r="AU334" s="8" t="n">
        <v>76</v>
      </c>
      <c r="AV334" s="8" t="n">
        <v>50</v>
      </c>
      <c r="AW334" s="8" t="n">
        <v>46</v>
      </c>
      <c r="AX334" s="8" t="n">
        <v>17</v>
      </c>
      <c r="AY334" s="8" t="n">
        <v>5</v>
      </c>
      <c r="AZ334" s="8" t="n">
        <v>5</v>
      </c>
      <c r="BA334" s="8" t="n">
        <f aca="false">AY334+AZ334</f>
        <v>10</v>
      </c>
      <c r="BB334" s="8" t="n">
        <v>4.41</v>
      </c>
      <c r="BC334" s="8" t="n">
        <v>40.52</v>
      </c>
      <c r="BD334" s="19" t="n">
        <v>40</v>
      </c>
      <c r="BE334" s="19" t="n">
        <v>5.8862001308045</v>
      </c>
      <c r="BF334" s="19" t="n">
        <f aca="false">AQ334+BD334</f>
        <v>138</v>
      </c>
      <c r="BG334" s="19" t="n">
        <f aca="false">IF(AL334&gt;0,BF334/AL334*60,0)</f>
        <v>20.3075564711942</v>
      </c>
      <c r="BH334" s="8" t="n">
        <v>117</v>
      </c>
      <c r="BI334" s="8" t="n">
        <v>126</v>
      </c>
      <c r="BJ334" s="8" t="n">
        <v>138</v>
      </c>
      <c r="BK334" s="12" t="n">
        <f aca="false">BH334/(BH334+BJ334)</f>
        <v>0.458823529411765</v>
      </c>
      <c r="BL334" s="8" t="n">
        <v>72</v>
      </c>
      <c r="BM334" s="8" t="n">
        <v>72</v>
      </c>
      <c r="BN334" s="8" t="n">
        <v>35</v>
      </c>
      <c r="BO334" s="8" t="n">
        <f aca="false">BM334-BN334</f>
        <v>37</v>
      </c>
      <c r="BP334" s="8" t="n">
        <v>26</v>
      </c>
      <c r="BQ334" s="8" t="n">
        <v>13</v>
      </c>
      <c r="BR334" s="8" t="n">
        <v>13</v>
      </c>
      <c r="BS334" s="8" t="n">
        <v>17</v>
      </c>
      <c r="BT334" s="12" t="n">
        <f aca="false">BS334/(EA334+BS334)</f>
        <v>0.0544871794871795</v>
      </c>
      <c r="BU334" s="8" t="n">
        <v>1</v>
      </c>
      <c r="BV334" s="8" t="n">
        <v>5</v>
      </c>
      <c r="BW334" s="12" t="n">
        <f aca="false">IF(BU334+BV334&gt;0,BU334/(BU334+BV334),0)</f>
        <v>0.166666666666667</v>
      </c>
      <c r="BX334" s="8" t="n">
        <v>1</v>
      </c>
      <c r="BY334" s="8" t="n">
        <v>2</v>
      </c>
      <c r="BZ334" s="8" t="n">
        <v>0</v>
      </c>
      <c r="CA334" s="8" t="n">
        <v>1</v>
      </c>
      <c r="CB334" s="8" t="n">
        <v>0</v>
      </c>
      <c r="CC334" s="8" t="n">
        <v>2</v>
      </c>
      <c r="CD334" s="8" t="n">
        <v>1</v>
      </c>
      <c r="CE334" s="8" t="n">
        <v>2</v>
      </c>
      <c r="CF334" s="8" t="n">
        <v>0</v>
      </c>
      <c r="CG334" s="8" t="n">
        <v>1</v>
      </c>
      <c r="CH334" s="8" t="n">
        <v>0</v>
      </c>
      <c r="CI334" s="8" t="n">
        <v>2</v>
      </c>
      <c r="CJ334" s="8" t="n">
        <v>0</v>
      </c>
      <c r="CK334" s="8" t="n">
        <v>0</v>
      </c>
      <c r="CL334" s="8" t="n">
        <v>0</v>
      </c>
      <c r="CM334" s="8" t="n">
        <v>0</v>
      </c>
      <c r="CN334" s="8" t="n">
        <v>0</v>
      </c>
      <c r="CO334" s="8" t="n">
        <v>0</v>
      </c>
      <c r="CP334" s="8" t="n">
        <v>0</v>
      </c>
      <c r="CQ334" s="8" t="n">
        <v>0</v>
      </c>
      <c r="CR334" s="8" t="n">
        <v>0</v>
      </c>
      <c r="CS334" s="8" t="n">
        <v>0</v>
      </c>
      <c r="CT334" s="8" t="n">
        <v>1</v>
      </c>
      <c r="CU334" s="8" t="n">
        <v>0</v>
      </c>
      <c r="CV334" s="8" t="n">
        <v>0</v>
      </c>
      <c r="CW334" s="8" t="n">
        <v>1</v>
      </c>
      <c r="CX334" s="8" t="n">
        <v>1</v>
      </c>
      <c r="CY334" s="8" t="n">
        <v>0</v>
      </c>
      <c r="CZ334" s="8" t="n">
        <v>0</v>
      </c>
      <c r="DA334" s="8" t="n">
        <v>25</v>
      </c>
      <c r="DB334" s="8" t="n">
        <v>5</v>
      </c>
      <c r="DC334" s="8" t="n">
        <v>1</v>
      </c>
      <c r="DD334" s="8" t="n">
        <v>2</v>
      </c>
      <c r="DE334" s="8" t="n">
        <v>16</v>
      </c>
      <c r="DF334" s="8" t="n">
        <v>2</v>
      </c>
      <c r="DG334" s="8" t="n">
        <v>1</v>
      </c>
      <c r="DH334" s="8" t="n">
        <v>23</v>
      </c>
      <c r="DI334" s="8" t="n">
        <v>3</v>
      </c>
      <c r="DJ334" s="8" t="n">
        <v>2</v>
      </c>
      <c r="DK334" s="8" t="n">
        <v>3</v>
      </c>
      <c r="DL334" s="8" t="n">
        <v>3</v>
      </c>
      <c r="DM334" s="8" t="n">
        <v>0</v>
      </c>
      <c r="DN334" s="8" t="n">
        <v>2</v>
      </c>
      <c r="DO334" s="8" t="n">
        <v>2</v>
      </c>
      <c r="DP334" s="8" t="n">
        <v>0</v>
      </c>
      <c r="DQ334" s="8" t="n">
        <f aca="false">DJ334-DI334</f>
        <v>-1</v>
      </c>
      <c r="DR334" s="19" t="n">
        <v>-2.657</v>
      </c>
      <c r="DS334" s="8" t="n">
        <v>3</v>
      </c>
      <c r="DT334" s="8" t="n">
        <v>0</v>
      </c>
      <c r="DU334" s="8" t="n">
        <v>0</v>
      </c>
      <c r="DV334" s="8" t="n">
        <v>0</v>
      </c>
      <c r="DW334" s="8" t="n">
        <v>0</v>
      </c>
      <c r="DX334" s="8" t="n">
        <v>315</v>
      </c>
      <c r="DY334" s="8" t="n">
        <v>400</v>
      </c>
      <c r="DZ334" s="8" t="n">
        <v>238</v>
      </c>
      <c r="EA334" s="8" t="n">
        <v>295</v>
      </c>
      <c r="EB334" s="8" t="n">
        <v>169</v>
      </c>
      <c r="EC334" s="8" t="n">
        <v>216</v>
      </c>
      <c r="ED334" s="8" t="n">
        <v>12.91</v>
      </c>
      <c r="EE334" s="8" t="n">
        <v>19.58</v>
      </c>
      <c r="EF334" s="8" t="n">
        <v>7</v>
      </c>
      <c r="EG334" s="8" t="n">
        <v>12</v>
      </c>
      <c r="EH334" s="12" t="n">
        <f aca="false">EF334/EB334</f>
        <v>0.0414201183431953</v>
      </c>
      <c r="EI334" s="20" t="n">
        <f aca="false">1-EG334/EC334</f>
        <v>0.944444444444444</v>
      </c>
      <c r="EJ334" s="21" t="n">
        <f aca="false">EH334+EI334</f>
        <v>0.98586456278764</v>
      </c>
      <c r="EK334" s="8" t="n">
        <v>319</v>
      </c>
      <c r="EL334" s="8" t="n">
        <v>397</v>
      </c>
      <c r="EM334" s="8" t="n">
        <v>241</v>
      </c>
      <c r="EN334" s="8" t="n">
        <v>293</v>
      </c>
      <c r="EO334" s="8" t="n">
        <v>171</v>
      </c>
      <c r="EP334" s="8" t="n">
        <v>214</v>
      </c>
      <c r="EQ334" s="8" t="n">
        <v>7</v>
      </c>
      <c r="ER334" s="8" t="n">
        <v>12</v>
      </c>
      <c r="ES334" s="8" t="n">
        <v>135</v>
      </c>
      <c r="ET334" s="8" t="n">
        <v>193</v>
      </c>
      <c r="EU334" s="8" t="n">
        <v>54</v>
      </c>
      <c r="EV334" s="8" t="n">
        <v>94</v>
      </c>
      <c r="EW334" s="8" t="n">
        <v>6</v>
      </c>
      <c r="EX334" s="8" t="n">
        <v>7</v>
      </c>
      <c r="EY334" s="8" t="n">
        <v>30</v>
      </c>
      <c r="EZ334" s="8" t="n">
        <v>20</v>
      </c>
      <c r="FA334" s="8" t="n">
        <v>-0.6</v>
      </c>
      <c r="FB334" s="8" t="n">
        <v>0.5</v>
      </c>
      <c r="FC334" s="8" t="n">
        <v>-0.2</v>
      </c>
      <c r="FD334" s="19" t="n">
        <v>4.61</v>
      </c>
      <c r="FE334" s="18" t="n">
        <f aca="false">FD334/V334</f>
        <v>0.11525</v>
      </c>
      <c r="FF334" s="8" t="n">
        <v>0.0472</v>
      </c>
      <c r="FG334" s="8" t="n">
        <v>-0.11</v>
      </c>
      <c r="FH334" s="8" t="n">
        <v>0.02</v>
      </c>
      <c r="FI334" s="8" t="n">
        <v>-0.09</v>
      </c>
      <c r="FJ334" s="22"/>
      <c r="FK334" s="22"/>
      <c r="FL334" s="22"/>
      <c r="FM334" s="8" t="n">
        <f aca="false">BL334+BS334+AH334+DT334</f>
        <v>95</v>
      </c>
      <c r="FN334" s="19" t="n">
        <f aca="false">IF(DS334&gt;0,(BL334+BR334)/DS334,0)</f>
        <v>28.3333333333333</v>
      </c>
      <c r="FO334" s="12" t="n">
        <v>0.018061674</v>
      </c>
      <c r="FP334" s="19" t="n">
        <f aca="false">Z334-AH334/10</f>
        <v>2.4</v>
      </c>
      <c r="FQ334" s="19" t="n">
        <f aca="false">Z334+DR334/5</f>
        <v>2.4686</v>
      </c>
      <c r="FR334" s="19" t="n">
        <f aca="false">(DX334+DY334)/AL334*60</f>
        <v>105.216687513796</v>
      </c>
      <c r="FS334" s="22"/>
      <c r="FT334" s="22"/>
      <c r="FU334" s="22"/>
      <c r="FV334" s="22"/>
      <c r="FW334" s="17" t="s">
        <v>270</v>
      </c>
      <c r="FX334" s="23" t="n">
        <v>725000</v>
      </c>
      <c r="FY334" s="23" t="n">
        <v>725000</v>
      </c>
      <c r="FZ334" s="8" t="n">
        <v>134</v>
      </c>
      <c r="GA334" s="8" t="n">
        <v>10</v>
      </c>
      <c r="GB334" s="8" t="n">
        <v>13</v>
      </c>
      <c r="GC334" s="8" t="n">
        <v>23</v>
      </c>
      <c r="GD334" s="8" t="n">
        <v>-11</v>
      </c>
      <c r="GE334" s="8" t="n">
        <v>18</v>
      </c>
      <c r="GF334" s="8" t="n">
        <v>175</v>
      </c>
      <c r="GG334" s="8" t="n">
        <v>1382</v>
      </c>
      <c r="GH334" s="8" t="n">
        <v>-0.2</v>
      </c>
      <c r="GI334" s="8" t="n">
        <v>1.2</v>
      </c>
      <c r="GJ334" s="8" t="n">
        <v>1</v>
      </c>
      <c r="GK334" s="8" t="n">
        <f aca="false">Z334-AH334/10</f>
        <v>2.4</v>
      </c>
      <c r="GL334" s="22"/>
      <c r="GM334" s="22"/>
      <c r="GN334" s="22"/>
      <c r="GO334" s="22"/>
      <c r="GP334" s="22"/>
    </row>
    <row r="335" customFormat="false" ht="13.65" hidden="false" customHeight="true" outlineLevel="0" collapsed="false">
      <c r="A335" s="16" t="n">
        <v>35047</v>
      </c>
      <c r="B335" s="17" t="s">
        <v>422</v>
      </c>
      <c r="C335" s="22"/>
      <c r="D335" s="17" t="s">
        <v>423</v>
      </c>
      <c r="E335" s="17" t="s">
        <v>423</v>
      </c>
      <c r="F335" s="8" t="n">
        <v>72</v>
      </c>
      <c r="G335" s="8" t="n">
        <v>187</v>
      </c>
      <c r="H335" s="8" t="n">
        <v>2014</v>
      </c>
      <c r="I335" s="8" t="n">
        <v>2</v>
      </c>
      <c r="J335" s="8" t="n">
        <v>33</v>
      </c>
      <c r="K335" s="17" t="s">
        <v>263</v>
      </c>
      <c r="L335" s="8" t="n">
        <v>2016</v>
      </c>
      <c r="M335" s="8" t="n">
        <v>22</v>
      </c>
      <c r="N335" s="8" t="n">
        <v>2</v>
      </c>
      <c r="O335" s="8" t="n">
        <v>8477964</v>
      </c>
      <c r="P335" s="17" t="s">
        <v>1774</v>
      </c>
      <c r="Q335" s="17" t="s">
        <v>1775</v>
      </c>
      <c r="R335" s="17" t="s">
        <v>1776</v>
      </c>
      <c r="S335" s="17" t="s">
        <v>1777</v>
      </c>
      <c r="T335" s="17" t="s">
        <v>313</v>
      </c>
      <c r="U335" s="17" t="s">
        <v>432</v>
      </c>
      <c r="V335" s="8" t="n">
        <v>53</v>
      </c>
      <c r="W335" s="8" t="n">
        <v>7</v>
      </c>
      <c r="X335" s="8" t="n">
        <v>6</v>
      </c>
      <c r="Y335" s="8" t="n">
        <v>3</v>
      </c>
      <c r="Z335" s="8" t="n">
        <v>13</v>
      </c>
      <c r="AA335" s="8" t="n">
        <v>15</v>
      </c>
      <c r="AB335" s="8" t="n">
        <v>57</v>
      </c>
      <c r="AC335" s="18" t="n">
        <f aca="false">Z335/V335</f>
        <v>0.245283018867924</v>
      </c>
      <c r="AD335" s="19" t="n">
        <f aca="false">IF(FZ335&gt;V335,Z335-V335*(GC335-Z335)/(FZ335-V335),0)</f>
        <v>-8.2</v>
      </c>
      <c r="AE335" s="19" t="n">
        <v>5.229</v>
      </c>
      <c r="AF335" s="8" t="n">
        <v>-1</v>
      </c>
      <c r="AG335" s="8" t="n">
        <v>-0.4</v>
      </c>
      <c r="AH335" s="8" t="n">
        <v>4</v>
      </c>
      <c r="AI335" s="8" t="n">
        <v>865</v>
      </c>
      <c r="AJ335" s="8" t="n">
        <v>38788</v>
      </c>
      <c r="AK335" s="19" t="n">
        <v>646.46666666667</v>
      </c>
      <c r="AL335" s="8" t="n">
        <v>646.47</v>
      </c>
      <c r="AM335" s="8" t="n">
        <v>646</v>
      </c>
      <c r="AN335" s="18" t="n">
        <f aca="false">AJ335/60/V335</f>
        <v>12.1974842767296</v>
      </c>
      <c r="AO335" s="8" t="n">
        <v>20.64</v>
      </c>
      <c r="AP335" s="12" t="n">
        <f aca="false">IF(EF335&gt;0,Z335/EF335,0)</f>
        <v>0.68421052631579</v>
      </c>
      <c r="AQ335" s="8" t="n">
        <v>103</v>
      </c>
      <c r="AR335" s="8" t="n">
        <v>103</v>
      </c>
      <c r="AS335" s="8" t="n">
        <v>103</v>
      </c>
      <c r="AT335" s="8" t="n">
        <v>78</v>
      </c>
      <c r="AU335" s="8" t="n">
        <v>78</v>
      </c>
      <c r="AV335" s="8" t="n">
        <v>45</v>
      </c>
      <c r="AW335" s="8" t="n">
        <v>70</v>
      </c>
      <c r="AX335" s="8" t="n">
        <v>34</v>
      </c>
      <c r="AY335" s="8" t="n">
        <v>1</v>
      </c>
      <c r="AZ335" s="8" t="n">
        <v>3</v>
      </c>
      <c r="BA335" s="8" t="n">
        <f aca="false">AY335+AZ335</f>
        <v>4</v>
      </c>
      <c r="BB335" s="8" t="n">
        <v>5.99</v>
      </c>
      <c r="BC335" s="8" t="n">
        <v>27.7556</v>
      </c>
      <c r="BD335" s="19" t="n">
        <v>89.1</v>
      </c>
      <c r="BE335" s="19" t="n">
        <v>8.26956790760025</v>
      </c>
      <c r="BF335" s="19" t="n">
        <f aca="false">AQ335+BD335</f>
        <v>192.1</v>
      </c>
      <c r="BG335" s="19" t="n">
        <f aca="false">IF(AL335&gt;0,BF335/AL335*60,0)</f>
        <v>17.8291336024874</v>
      </c>
      <c r="BH335" s="8" t="n">
        <v>209</v>
      </c>
      <c r="BI335" s="8" t="n">
        <v>191</v>
      </c>
      <c r="BJ335" s="8" t="n">
        <v>178</v>
      </c>
      <c r="BK335" s="12" t="n">
        <f aca="false">BH335/(BH335+BJ335)</f>
        <v>0.540051679586563</v>
      </c>
      <c r="BL335" s="8" t="n">
        <v>70</v>
      </c>
      <c r="BM335" s="8" t="n">
        <v>70</v>
      </c>
      <c r="BN335" s="8" t="n">
        <v>52</v>
      </c>
      <c r="BO335" s="8" t="n">
        <f aca="false">BM335-BN335</f>
        <v>18</v>
      </c>
      <c r="BP335" s="8" t="n">
        <v>33</v>
      </c>
      <c r="BQ335" s="8" t="n">
        <v>12</v>
      </c>
      <c r="BR335" s="8" t="n">
        <v>21</v>
      </c>
      <c r="BS335" s="8" t="n">
        <v>25</v>
      </c>
      <c r="BT335" s="12" t="n">
        <f aca="false">BS335/(EA335+BS335)</f>
        <v>0.05720823798627</v>
      </c>
      <c r="BU335" s="8" t="n">
        <v>61</v>
      </c>
      <c r="BV335" s="8" t="n">
        <v>98</v>
      </c>
      <c r="BW335" s="12" t="n">
        <f aca="false">IF(BU335+BV335&gt;0,BU335/(BU335+BV335),0)</f>
        <v>0.383647798742138</v>
      </c>
      <c r="BX335" s="8" t="n">
        <v>15</v>
      </c>
      <c r="BY335" s="8" t="n">
        <v>21</v>
      </c>
      <c r="BZ335" s="8" t="n">
        <v>28</v>
      </c>
      <c r="CA335" s="8" t="n">
        <v>34</v>
      </c>
      <c r="CB335" s="8" t="n">
        <v>18</v>
      </c>
      <c r="CC335" s="8" t="n">
        <v>43</v>
      </c>
      <c r="CD335" s="8" t="n">
        <v>14</v>
      </c>
      <c r="CE335" s="8" t="n">
        <v>19</v>
      </c>
      <c r="CF335" s="8" t="n">
        <v>21</v>
      </c>
      <c r="CG335" s="8" t="n">
        <v>39</v>
      </c>
      <c r="CH335" s="8" t="n">
        <v>45</v>
      </c>
      <c r="CI335" s="8" t="n">
        <v>62</v>
      </c>
      <c r="CJ335" s="8" t="n">
        <v>0</v>
      </c>
      <c r="CK335" s="8" t="n">
        <v>0</v>
      </c>
      <c r="CL335" s="8" t="n">
        <v>1</v>
      </c>
      <c r="CM335" s="8" t="n">
        <v>1</v>
      </c>
      <c r="CN335" s="8" t="n">
        <v>0</v>
      </c>
      <c r="CO335" s="8" t="n">
        <v>0</v>
      </c>
      <c r="CP335" s="8" t="n">
        <v>0</v>
      </c>
      <c r="CQ335" s="8" t="n">
        <v>1</v>
      </c>
      <c r="CR335" s="8" t="n">
        <v>0</v>
      </c>
      <c r="CS335" s="8" t="n">
        <v>0</v>
      </c>
      <c r="CT335" s="8" t="n">
        <v>0</v>
      </c>
      <c r="CU335" s="8" t="n">
        <v>0</v>
      </c>
      <c r="CV335" s="8" t="n">
        <v>0</v>
      </c>
      <c r="CW335" s="8" t="n">
        <v>6</v>
      </c>
      <c r="CX335" s="8" t="n">
        <v>1</v>
      </c>
      <c r="CY335" s="8" t="n">
        <v>0</v>
      </c>
      <c r="CZ335" s="8" t="n">
        <v>2</v>
      </c>
      <c r="DA335" s="8" t="n">
        <v>30</v>
      </c>
      <c r="DB335" s="8" t="n">
        <v>4</v>
      </c>
      <c r="DC335" s="8" t="n">
        <v>0</v>
      </c>
      <c r="DD335" s="8" t="n">
        <v>1</v>
      </c>
      <c r="DE335" s="8" t="n">
        <v>7</v>
      </c>
      <c r="DF335" s="8" t="n">
        <v>3</v>
      </c>
      <c r="DG335" s="8" t="n">
        <v>0</v>
      </c>
      <c r="DH335" s="8" t="n">
        <v>30</v>
      </c>
      <c r="DI335" s="8" t="n">
        <v>2</v>
      </c>
      <c r="DJ335" s="8" t="n">
        <v>5</v>
      </c>
      <c r="DK335" s="8" t="n">
        <v>3</v>
      </c>
      <c r="DL335" s="8" t="n">
        <v>3</v>
      </c>
      <c r="DM335" s="8" t="n">
        <v>0</v>
      </c>
      <c r="DN335" s="8" t="n">
        <v>4</v>
      </c>
      <c r="DO335" s="8" t="n">
        <v>4</v>
      </c>
      <c r="DP335" s="8" t="n">
        <v>0</v>
      </c>
      <c r="DQ335" s="8" t="n">
        <f aca="false">DJ335-DI335</f>
        <v>3</v>
      </c>
      <c r="DR335" s="19" t="n">
        <v>0.324</v>
      </c>
      <c r="DS335" s="8" t="n">
        <v>2</v>
      </c>
      <c r="DT335" s="8" t="n">
        <v>0</v>
      </c>
      <c r="DU335" s="8" t="n">
        <v>0</v>
      </c>
      <c r="DV335" s="8" t="n">
        <v>0</v>
      </c>
      <c r="DW335" s="8" t="n">
        <v>0</v>
      </c>
      <c r="DX335" s="8" t="n">
        <v>583</v>
      </c>
      <c r="DY335" s="8" t="n">
        <v>575</v>
      </c>
      <c r="DZ335" s="8" t="n">
        <v>425</v>
      </c>
      <c r="EA335" s="8" t="n">
        <v>412</v>
      </c>
      <c r="EB335" s="8" t="n">
        <v>296</v>
      </c>
      <c r="EC335" s="8" t="n">
        <v>297</v>
      </c>
      <c r="ED335" s="8" t="n">
        <v>20.5</v>
      </c>
      <c r="EE335" s="8" t="n">
        <v>21.58</v>
      </c>
      <c r="EF335" s="8" t="n">
        <v>19</v>
      </c>
      <c r="EG335" s="8" t="n">
        <v>23</v>
      </c>
      <c r="EH335" s="12" t="n">
        <f aca="false">EF335/EB335</f>
        <v>0.0641891891891892</v>
      </c>
      <c r="EI335" s="20" t="n">
        <f aca="false">1-EG335/EC335</f>
        <v>0.922558922558923</v>
      </c>
      <c r="EJ335" s="21" t="n">
        <f aca="false">EH335+EI335</f>
        <v>0.986748111748112</v>
      </c>
      <c r="EK335" s="8" t="n">
        <v>583</v>
      </c>
      <c r="EL335" s="8" t="n">
        <v>576</v>
      </c>
      <c r="EM335" s="8" t="n">
        <v>425</v>
      </c>
      <c r="EN335" s="8" t="n">
        <v>413</v>
      </c>
      <c r="EO335" s="8" t="n">
        <v>296</v>
      </c>
      <c r="EP335" s="8" t="n">
        <v>298</v>
      </c>
      <c r="EQ335" s="8" t="n">
        <v>19</v>
      </c>
      <c r="ER335" s="8" t="n">
        <v>23</v>
      </c>
      <c r="ES335" s="8" t="n">
        <v>268</v>
      </c>
      <c r="ET335" s="8" t="n">
        <v>280</v>
      </c>
      <c r="EU335" s="8" t="n">
        <v>86</v>
      </c>
      <c r="EV335" s="8" t="n">
        <v>73</v>
      </c>
      <c r="EW335" s="8" t="n">
        <v>7</v>
      </c>
      <c r="EX335" s="8" t="n">
        <v>12</v>
      </c>
      <c r="EY335" s="8" t="n">
        <v>34</v>
      </c>
      <c r="EZ335" s="8" t="n">
        <v>38</v>
      </c>
      <c r="FA335" s="8" t="n">
        <v>0.2</v>
      </c>
      <c r="FB335" s="8" t="n">
        <v>0.8</v>
      </c>
      <c r="FC335" s="8" t="n">
        <v>1</v>
      </c>
      <c r="FD335" s="19" t="n">
        <v>14.26</v>
      </c>
      <c r="FE335" s="18" t="n">
        <f aca="false">FD335/V335</f>
        <v>0.269056603773585</v>
      </c>
      <c r="FF335" s="8" t="n">
        <v>1.5353</v>
      </c>
      <c r="FG335" s="8" t="n">
        <v>-0.24</v>
      </c>
      <c r="FH335" s="8" t="n">
        <v>0.28</v>
      </c>
      <c r="FI335" s="8" t="n">
        <v>0.05</v>
      </c>
      <c r="FJ335" s="22"/>
      <c r="FK335" s="22"/>
      <c r="FL335" s="22"/>
      <c r="FM335" s="8" t="n">
        <f aca="false">BL335+BS335+AH335+DT335</f>
        <v>99</v>
      </c>
      <c r="FN335" s="19" t="n">
        <f aca="false">IF(DS335&gt;0,(BL335+BR335)/DS335,0)</f>
        <v>45.5</v>
      </c>
      <c r="FO335" s="12" t="n">
        <v>0.0501397624</v>
      </c>
      <c r="FP335" s="19" t="n">
        <f aca="false">Z335-AH335/10</f>
        <v>12.6</v>
      </c>
      <c r="FQ335" s="19" t="n">
        <f aca="false">Z335+DR335/5</f>
        <v>13.0648</v>
      </c>
      <c r="FR335" s="19" t="n">
        <f aca="false">(DX335+DY335)/AL335*60</f>
        <v>107.4759849645</v>
      </c>
      <c r="FS335" s="22"/>
      <c r="FT335" s="22"/>
      <c r="FU335" s="22"/>
      <c r="FV335" s="22"/>
      <c r="FW335" s="17" t="s">
        <v>270</v>
      </c>
      <c r="FX335" s="23" t="n">
        <v>650000</v>
      </c>
      <c r="FY335" s="23" t="n">
        <v>741667</v>
      </c>
      <c r="FZ335" s="8" t="n">
        <v>83</v>
      </c>
      <c r="GA335" s="8" t="n">
        <v>12</v>
      </c>
      <c r="GB335" s="8" t="n">
        <v>13</v>
      </c>
      <c r="GC335" s="8" t="n">
        <v>25</v>
      </c>
      <c r="GD335" s="8" t="n">
        <v>4</v>
      </c>
      <c r="GE335" s="8" t="n">
        <v>6</v>
      </c>
      <c r="GF335" s="8" t="n">
        <v>65</v>
      </c>
      <c r="GG335" s="8" t="n">
        <v>1000</v>
      </c>
      <c r="GH335" s="8" t="n">
        <v>1.1</v>
      </c>
      <c r="GI335" s="8" t="n">
        <v>1.4</v>
      </c>
      <c r="GJ335" s="8" t="n">
        <v>2.5</v>
      </c>
      <c r="GK335" s="8" t="n">
        <f aca="false">Z335-AH335/10</f>
        <v>12.6</v>
      </c>
      <c r="GL335" s="22"/>
      <c r="GM335" s="22"/>
      <c r="GN335" s="22"/>
      <c r="GO335" s="22"/>
      <c r="GP335" s="22"/>
    </row>
    <row r="336" customFormat="false" ht="13.65" hidden="false" customHeight="true" outlineLevel="0" collapsed="false">
      <c r="A336" s="16" t="n">
        <v>35443</v>
      </c>
      <c r="B336" s="17" t="s">
        <v>657</v>
      </c>
      <c r="C336" s="22"/>
      <c r="D336" s="17" t="s">
        <v>423</v>
      </c>
      <c r="E336" s="17" t="s">
        <v>423</v>
      </c>
      <c r="F336" s="8" t="n">
        <v>73</v>
      </c>
      <c r="G336" s="8" t="n">
        <v>201</v>
      </c>
      <c r="H336" s="8" t="n">
        <v>2015</v>
      </c>
      <c r="I336" s="8" t="n">
        <v>1</v>
      </c>
      <c r="J336" s="8" t="n">
        <v>7</v>
      </c>
      <c r="K336" s="17" t="s">
        <v>263</v>
      </c>
      <c r="L336" s="8" t="n">
        <v>2016</v>
      </c>
      <c r="M336" s="8" t="n">
        <v>21</v>
      </c>
      <c r="N336" s="8" t="n">
        <v>2</v>
      </c>
      <c r="O336" s="8" t="n">
        <v>8478500</v>
      </c>
      <c r="P336" s="17" t="s">
        <v>1778</v>
      </c>
      <c r="Q336" s="17" t="s">
        <v>1779</v>
      </c>
      <c r="R336" s="17" t="s">
        <v>1780</v>
      </c>
      <c r="S336" s="17" t="s">
        <v>1777</v>
      </c>
      <c r="T336" s="17" t="s">
        <v>278</v>
      </c>
      <c r="U336" s="17" t="s">
        <v>562</v>
      </c>
      <c r="V336" s="8" t="n">
        <v>82</v>
      </c>
      <c r="W336" s="8" t="n">
        <v>17</v>
      </c>
      <c r="X336" s="8" t="n">
        <v>24</v>
      </c>
      <c r="Y336" s="8" t="n">
        <v>11</v>
      </c>
      <c r="Z336" s="8" t="n">
        <v>41</v>
      </c>
      <c r="AA336" s="8" t="n">
        <v>7</v>
      </c>
      <c r="AB336" s="8" t="n">
        <v>61</v>
      </c>
      <c r="AC336" s="18" t="n">
        <f aca="false">Z336/V336</f>
        <v>0.5</v>
      </c>
      <c r="AD336" s="19" t="n">
        <f aca="false">IF(FZ336&gt;V336,Z336-V336*(GC336-Z336)/(FZ336-V336),0)</f>
        <v>11</v>
      </c>
      <c r="AE336" s="19" t="n">
        <v>15.26</v>
      </c>
      <c r="AF336" s="8" t="n">
        <v>17</v>
      </c>
      <c r="AG336" s="8" t="n">
        <v>-1.5</v>
      </c>
      <c r="AH336" s="8" t="n">
        <v>20</v>
      </c>
      <c r="AI336" s="8" t="n">
        <v>2372</v>
      </c>
      <c r="AJ336" s="8" t="n">
        <v>118832</v>
      </c>
      <c r="AK336" s="19" t="n">
        <v>1980.5333333333</v>
      </c>
      <c r="AL336" s="8" t="n">
        <v>1980.03</v>
      </c>
      <c r="AM336" s="8" t="n">
        <v>1981</v>
      </c>
      <c r="AN336" s="18" t="n">
        <f aca="false">AJ336/60/V336</f>
        <v>24.1528455284553</v>
      </c>
      <c r="AO336" s="8" t="n">
        <v>39.79</v>
      </c>
      <c r="AP336" s="12" t="n">
        <f aca="false">IF(EF336&gt;0,Z336/EF336,0)</f>
        <v>0.431578947368421</v>
      </c>
      <c r="AQ336" s="8" t="n">
        <v>393</v>
      </c>
      <c r="AR336" s="8" t="n">
        <v>390</v>
      </c>
      <c r="AS336" s="8" t="n">
        <v>393</v>
      </c>
      <c r="AT336" s="8" t="n">
        <v>263</v>
      </c>
      <c r="AU336" s="8" t="n">
        <v>263</v>
      </c>
      <c r="AV336" s="8" t="n">
        <v>203</v>
      </c>
      <c r="AW336" s="8" t="n">
        <v>127</v>
      </c>
      <c r="AX336" s="8" t="n">
        <v>20</v>
      </c>
      <c r="AY336" s="8" t="n">
        <v>8</v>
      </c>
      <c r="AZ336" s="8" t="n">
        <v>22</v>
      </c>
      <c r="BA336" s="8" t="n">
        <f aca="false">AY336+AZ336</f>
        <v>30</v>
      </c>
      <c r="BB336" s="8" t="n">
        <v>12.1</v>
      </c>
      <c r="BC336" s="8" t="n">
        <v>49.5419</v>
      </c>
      <c r="BD336" s="19" t="n">
        <v>207.8</v>
      </c>
      <c r="BE336" s="19" t="n">
        <v>6.29527400026939</v>
      </c>
      <c r="BF336" s="19" t="n">
        <f aca="false">AQ336+BD336</f>
        <v>600.8</v>
      </c>
      <c r="BG336" s="19" t="n">
        <f aca="false">IF(AL336&gt;0,BF336/AL336*60,0)</f>
        <v>18.205784760837</v>
      </c>
      <c r="BH336" s="8" t="n">
        <v>552</v>
      </c>
      <c r="BI336" s="8" t="n">
        <v>638</v>
      </c>
      <c r="BJ336" s="8" t="n">
        <v>773</v>
      </c>
      <c r="BK336" s="12" t="n">
        <f aca="false">BH336/(BH336+BJ336)</f>
        <v>0.416603773584906</v>
      </c>
      <c r="BL336" s="8" t="n">
        <v>148</v>
      </c>
      <c r="BM336" s="8" t="n">
        <v>148</v>
      </c>
      <c r="BN336" s="8" t="n">
        <v>131</v>
      </c>
      <c r="BO336" s="8" t="n">
        <f aca="false">BM336-BN336</f>
        <v>17</v>
      </c>
      <c r="BP336" s="8" t="n">
        <v>60</v>
      </c>
      <c r="BQ336" s="8" t="n">
        <v>92</v>
      </c>
      <c r="BR336" s="8" t="n">
        <v>26</v>
      </c>
      <c r="BS336" s="8" t="n">
        <v>169</v>
      </c>
      <c r="BT336" s="12" t="n">
        <f aca="false">BS336/(EA336+BS336)</f>
        <v>0.107780612244898</v>
      </c>
      <c r="BU336" s="8" t="n">
        <v>0</v>
      </c>
      <c r="BV336" s="8" t="n">
        <v>0</v>
      </c>
      <c r="BW336" s="12" t="n">
        <f aca="false">IF(BU336+BV336&gt;0,BU336/(BU336+BV336),0)</f>
        <v>0</v>
      </c>
      <c r="BX336" s="8" t="n">
        <v>0</v>
      </c>
      <c r="BY336" s="8" t="n">
        <v>0</v>
      </c>
      <c r="BZ336" s="8" t="n">
        <v>0</v>
      </c>
      <c r="CA336" s="8" t="n">
        <v>0</v>
      </c>
      <c r="CB336" s="8" t="n">
        <v>0</v>
      </c>
      <c r="CC336" s="8" t="n">
        <v>0</v>
      </c>
      <c r="CD336" s="8" t="n">
        <v>0</v>
      </c>
      <c r="CE336" s="8" t="n">
        <v>0</v>
      </c>
      <c r="CF336" s="8" t="n">
        <v>0</v>
      </c>
      <c r="CG336" s="8" t="n">
        <v>0</v>
      </c>
      <c r="CH336" s="8" t="n">
        <v>0</v>
      </c>
      <c r="CI336" s="8" t="n">
        <v>0</v>
      </c>
      <c r="CJ336" s="8" t="n">
        <v>0</v>
      </c>
      <c r="CK336" s="8" t="n">
        <v>0</v>
      </c>
      <c r="CL336" s="8" t="n">
        <v>4</v>
      </c>
      <c r="CM336" s="8" t="n">
        <v>2</v>
      </c>
      <c r="CN336" s="8" t="n">
        <v>3</v>
      </c>
      <c r="CO336" s="8" t="n">
        <v>0</v>
      </c>
      <c r="CP336" s="8" t="n">
        <v>0</v>
      </c>
      <c r="CQ336" s="8" t="n">
        <v>0</v>
      </c>
      <c r="CR336" s="8" t="n">
        <v>0</v>
      </c>
      <c r="CS336" s="8" t="n">
        <v>4</v>
      </c>
      <c r="CT336" s="8" t="n">
        <v>1</v>
      </c>
      <c r="CU336" s="8" t="n">
        <v>0</v>
      </c>
      <c r="CV336" s="8" t="n">
        <v>0</v>
      </c>
      <c r="CW336" s="8" t="n">
        <v>12</v>
      </c>
      <c r="CX336" s="8" t="n">
        <v>1</v>
      </c>
      <c r="CY336" s="8" t="n">
        <v>2</v>
      </c>
      <c r="CZ336" s="8" t="n">
        <v>12</v>
      </c>
      <c r="DA336" s="8" t="n">
        <v>45</v>
      </c>
      <c r="DB336" s="8" t="n">
        <v>8</v>
      </c>
      <c r="DC336" s="8" t="n">
        <v>0</v>
      </c>
      <c r="DD336" s="8" t="n">
        <v>57</v>
      </c>
      <c r="DE336" s="8" t="n">
        <v>35</v>
      </c>
      <c r="DF336" s="8" t="n">
        <v>1</v>
      </c>
      <c r="DG336" s="8" t="n">
        <v>0</v>
      </c>
      <c r="DH336" s="8" t="n">
        <v>102</v>
      </c>
      <c r="DI336" s="8" t="n">
        <v>10</v>
      </c>
      <c r="DJ336" s="8" t="n">
        <v>10</v>
      </c>
      <c r="DK336" s="8" t="n">
        <v>11</v>
      </c>
      <c r="DL336" s="8" t="n">
        <v>11</v>
      </c>
      <c r="DM336" s="8" t="n">
        <v>0</v>
      </c>
      <c r="DN336" s="8" t="n">
        <v>10</v>
      </c>
      <c r="DO336" s="8" t="n">
        <v>10</v>
      </c>
      <c r="DP336" s="8" t="n">
        <v>0</v>
      </c>
      <c r="DQ336" s="8" t="n">
        <f aca="false">DJ336-DI336</f>
        <v>0</v>
      </c>
      <c r="DR336" s="19" t="n">
        <v>5.784</v>
      </c>
      <c r="DS336" s="8" t="n">
        <v>10</v>
      </c>
      <c r="DT336" s="8" t="n">
        <v>0</v>
      </c>
      <c r="DU336" s="8" t="n">
        <v>0</v>
      </c>
      <c r="DV336" s="8" t="n">
        <v>0</v>
      </c>
      <c r="DW336" s="8" t="n">
        <v>0</v>
      </c>
      <c r="DX336" s="8" t="n">
        <v>1750</v>
      </c>
      <c r="DY336" s="8" t="n">
        <v>1947</v>
      </c>
      <c r="DZ336" s="8" t="n">
        <v>1307</v>
      </c>
      <c r="EA336" s="8" t="n">
        <v>1399</v>
      </c>
      <c r="EB336" s="8" t="n">
        <v>950</v>
      </c>
      <c r="EC336" s="8" t="n">
        <v>1001</v>
      </c>
      <c r="ED336" s="8" t="n">
        <v>90.4</v>
      </c>
      <c r="EE336" s="8" t="n">
        <v>96.05</v>
      </c>
      <c r="EF336" s="8" t="n">
        <v>95</v>
      </c>
      <c r="EG336" s="8" t="n">
        <v>106</v>
      </c>
      <c r="EH336" s="12" t="n">
        <f aca="false">EF336/EB336</f>
        <v>0.1</v>
      </c>
      <c r="EI336" s="20" t="n">
        <f aca="false">1-EG336/EC336</f>
        <v>0.894105894105894</v>
      </c>
      <c r="EJ336" s="21" t="n">
        <f aca="false">EH336+EI336</f>
        <v>0.994105894105894</v>
      </c>
      <c r="EK336" s="8" t="n">
        <v>1746</v>
      </c>
      <c r="EL336" s="8" t="n">
        <v>1948</v>
      </c>
      <c r="EM336" s="8" t="n">
        <v>1300</v>
      </c>
      <c r="EN336" s="8" t="n">
        <v>1399</v>
      </c>
      <c r="EO336" s="8" t="n">
        <v>947</v>
      </c>
      <c r="EP336" s="8" t="n">
        <v>1001</v>
      </c>
      <c r="EQ336" s="8" t="n">
        <v>94</v>
      </c>
      <c r="ER336" s="8" t="n">
        <v>106</v>
      </c>
      <c r="ES336" s="8" t="n">
        <v>825</v>
      </c>
      <c r="ET336" s="8" t="n">
        <v>958</v>
      </c>
      <c r="EU336" s="8" t="n">
        <v>314</v>
      </c>
      <c r="EV336" s="8" t="n">
        <v>357</v>
      </c>
      <c r="EW336" s="8" t="n">
        <v>39</v>
      </c>
      <c r="EX336" s="8" t="n">
        <v>58</v>
      </c>
      <c r="EY336" s="8" t="n">
        <v>84</v>
      </c>
      <c r="EZ336" s="8" t="n">
        <v>111</v>
      </c>
      <c r="FA336" s="8" t="n">
        <v>3.4</v>
      </c>
      <c r="FB336" s="8" t="n">
        <v>5.2</v>
      </c>
      <c r="FC336" s="8" t="n">
        <v>8.6</v>
      </c>
      <c r="FD336" s="19" t="n">
        <v>49.88</v>
      </c>
      <c r="FE336" s="18" t="n">
        <f aca="false">FD336/V336</f>
        <v>0.608292682926829</v>
      </c>
      <c r="FF336" s="8" t="n">
        <v>5.0049</v>
      </c>
      <c r="FG336" s="8" t="n">
        <v>-0.34</v>
      </c>
      <c r="FH336" s="8" t="n">
        <v>0.15</v>
      </c>
      <c r="FI336" s="8" t="n">
        <v>-0.19</v>
      </c>
      <c r="FJ336" s="22"/>
      <c r="FK336" s="22"/>
      <c r="FL336" s="22"/>
      <c r="FM336" s="8" t="n">
        <f aca="false">BL336+BS336+AH336+DT336</f>
        <v>337</v>
      </c>
      <c r="FN336" s="19" t="n">
        <f aca="false">IF(DS336&gt;0,(BL336+BR336)/DS336,0)</f>
        <v>17.4</v>
      </c>
      <c r="FO336" s="12" t="n">
        <v>0.0732758621</v>
      </c>
      <c r="FP336" s="19" t="n">
        <f aca="false">Z336-AH336/10</f>
        <v>39</v>
      </c>
      <c r="FQ336" s="19" t="n">
        <f aca="false">Z336+DR336/5</f>
        <v>42.1568</v>
      </c>
      <c r="FR336" s="19" t="n">
        <f aca="false">(DX336+DY336)/AL336*60</f>
        <v>112.028605627188</v>
      </c>
      <c r="FS336" s="22"/>
      <c r="FT336" s="22"/>
      <c r="FU336" s="22"/>
      <c r="FV336" s="22"/>
      <c r="FW336" s="17" t="s">
        <v>270</v>
      </c>
      <c r="FX336" s="23" t="n">
        <v>925000</v>
      </c>
      <c r="FY336" s="23" t="n">
        <v>894167</v>
      </c>
      <c r="FZ336" s="8" t="n">
        <v>164</v>
      </c>
      <c r="GA336" s="8" t="n">
        <v>23</v>
      </c>
      <c r="GB336" s="8" t="n">
        <v>48</v>
      </c>
      <c r="GC336" s="8" t="n">
        <v>71</v>
      </c>
      <c r="GD336" s="8" t="n">
        <v>10</v>
      </c>
      <c r="GE336" s="8" t="n">
        <v>54</v>
      </c>
      <c r="GF336" s="8" t="n">
        <v>364</v>
      </c>
      <c r="GG336" s="8" t="n">
        <v>3783</v>
      </c>
      <c r="GH336" s="8" t="n">
        <v>5.1</v>
      </c>
      <c r="GI336" s="8" t="n">
        <v>9.2</v>
      </c>
      <c r="GJ336" s="8" t="n">
        <v>14.3</v>
      </c>
      <c r="GK336" s="8" t="n">
        <f aca="false">Z336-AH336/10</f>
        <v>39</v>
      </c>
      <c r="GL336" s="22"/>
      <c r="GM336" s="22"/>
      <c r="GN336" s="22"/>
      <c r="GO336" s="22"/>
      <c r="GP336" s="22"/>
    </row>
    <row r="337" customFormat="false" ht="13.65" hidden="false" customHeight="true" outlineLevel="0" collapsed="false">
      <c r="A337" s="16" t="n">
        <v>33056</v>
      </c>
      <c r="B337" s="17" t="s">
        <v>929</v>
      </c>
      <c r="C337" s="17" t="s">
        <v>282</v>
      </c>
      <c r="D337" s="17" t="s">
        <v>283</v>
      </c>
      <c r="E337" s="17" t="s">
        <v>283</v>
      </c>
      <c r="F337" s="8" t="n">
        <v>70</v>
      </c>
      <c r="G337" s="8" t="n">
        <v>169</v>
      </c>
      <c r="H337" s="22"/>
      <c r="I337" s="22"/>
      <c r="J337" s="22"/>
      <c r="K337" s="17" t="s">
        <v>273</v>
      </c>
      <c r="L337" s="8" t="n">
        <v>2011</v>
      </c>
      <c r="M337" s="8" t="n">
        <v>27</v>
      </c>
      <c r="N337" s="8" t="n">
        <v>6</v>
      </c>
      <c r="O337" s="8" t="n">
        <v>8476806</v>
      </c>
      <c r="P337" s="17" t="s">
        <v>1781</v>
      </c>
      <c r="Q337" s="17" t="s">
        <v>1782</v>
      </c>
      <c r="R337" s="17" t="s">
        <v>1210</v>
      </c>
      <c r="S337" s="17" t="s">
        <v>1783</v>
      </c>
      <c r="T337" s="17" t="s">
        <v>299</v>
      </c>
      <c r="U337" s="17" t="s">
        <v>1784</v>
      </c>
      <c r="V337" s="8" t="n">
        <v>47</v>
      </c>
      <c r="W337" s="8" t="n">
        <v>2</v>
      </c>
      <c r="X337" s="8" t="n">
        <v>5</v>
      </c>
      <c r="Y337" s="8" t="n">
        <v>2</v>
      </c>
      <c r="Z337" s="8" t="n">
        <v>7</v>
      </c>
      <c r="AA337" s="8" t="n">
        <v>0</v>
      </c>
      <c r="AB337" s="8" t="n">
        <v>0</v>
      </c>
      <c r="AC337" s="18" t="n">
        <f aca="false">Z337/V337</f>
        <v>0.148936170212766</v>
      </c>
      <c r="AD337" s="19" t="n">
        <f aca="false">IF(FZ337&gt;V337,Z337-V337*(GC337-Z337)/(FZ337-V337),0)</f>
        <v>-3.22519083969466</v>
      </c>
      <c r="AE337" s="19" t="n">
        <v>2.468</v>
      </c>
      <c r="AF337" s="8" t="n">
        <v>-5</v>
      </c>
      <c r="AG337" s="8" t="n">
        <v>0.6</v>
      </c>
      <c r="AH337" s="8" t="n">
        <v>24</v>
      </c>
      <c r="AI337" s="8" t="n">
        <v>616</v>
      </c>
      <c r="AJ337" s="8" t="n">
        <v>25580</v>
      </c>
      <c r="AK337" s="19" t="n">
        <v>426.33333333333</v>
      </c>
      <c r="AL337" s="8" t="n">
        <v>426.33</v>
      </c>
      <c r="AM337" s="8" t="n">
        <v>426</v>
      </c>
      <c r="AN337" s="18" t="n">
        <f aca="false">AJ337/60/V337</f>
        <v>9.0709219858156</v>
      </c>
      <c r="AO337" s="8" t="n">
        <v>15.76</v>
      </c>
      <c r="AP337" s="12" t="n">
        <f aca="false">IF(EF337&gt;0,Z337/EF337,0)</f>
        <v>0.777777777777778</v>
      </c>
      <c r="AQ337" s="8" t="n">
        <v>78</v>
      </c>
      <c r="AR337" s="8" t="n">
        <v>78</v>
      </c>
      <c r="AS337" s="8" t="n">
        <v>78</v>
      </c>
      <c r="AT337" s="8" t="n">
        <v>60</v>
      </c>
      <c r="AU337" s="8" t="n">
        <v>60</v>
      </c>
      <c r="AV337" s="8" t="n">
        <v>40</v>
      </c>
      <c r="AW337" s="8" t="n">
        <v>41</v>
      </c>
      <c r="AX337" s="8" t="n">
        <v>17</v>
      </c>
      <c r="AY337" s="8" t="n">
        <v>6</v>
      </c>
      <c r="AZ337" s="8" t="n">
        <v>2</v>
      </c>
      <c r="BA337" s="8" t="n">
        <f aca="false">AY337+AZ337</f>
        <v>8</v>
      </c>
      <c r="BB337" s="8" t="n">
        <v>3.36</v>
      </c>
      <c r="BC337" s="8" t="n">
        <v>30.975</v>
      </c>
      <c r="BD337" s="19" t="n">
        <v>93.3</v>
      </c>
      <c r="BE337" s="19" t="n">
        <v>13.1305707584051</v>
      </c>
      <c r="BF337" s="19" t="n">
        <f aca="false">AQ337+BD337</f>
        <v>171.3</v>
      </c>
      <c r="BG337" s="19" t="n">
        <f aca="false">IF(AL337&gt;0,BF337/AL337*60,0)</f>
        <v>24.108085286046</v>
      </c>
      <c r="BH337" s="8" t="n">
        <v>104</v>
      </c>
      <c r="BI337" s="8" t="n">
        <v>158</v>
      </c>
      <c r="BJ337" s="8" t="n">
        <v>116</v>
      </c>
      <c r="BK337" s="12" t="n">
        <f aca="false">BH337/(BH337+BJ337)</f>
        <v>0.472727272727273</v>
      </c>
      <c r="BL337" s="8" t="n">
        <v>71</v>
      </c>
      <c r="BM337" s="8" t="n">
        <v>71</v>
      </c>
      <c r="BN337" s="8" t="n">
        <v>40</v>
      </c>
      <c r="BO337" s="8" t="n">
        <f aca="false">BM337-BN337</f>
        <v>31</v>
      </c>
      <c r="BP337" s="8" t="n">
        <v>20</v>
      </c>
      <c r="BQ337" s="8" t="n">
        <v>11</v>
      </c>
      <c r="BR337" s="8" t="n">
        <v>11</v>
      </c>
      <c r="BS337" s="8" t="n">
        <v>23</v>
      </c>
      <c r="BT337" s="12" t="n">
        <f aca="false">BS337/(EA337+BS337)</f>
        <v>0.0751633986928105</v>
      </c>
      <c r="BU337" s="8" t="n">
        <v>51</v>
      </c>
      <c r="BV337" s="8" t="n">
        <v>66</v>
      </c>
      <c r="BW337" s="12" t="n">
        <f aca="false">IF(BU337+BV337&gt;0,BU337/(BU337+BV337),0)</f>
        <v>0.435897435897436</v>
      </c>
      <c r="BX337" s="8" t="n">
        <v>15</v>
      </c>
      <c r="BY337" s="8" t="n">
        <v>16</v>
      </c>
      <c r="BZ337" s="8" t="n">
        <v>22</v>
      </c>
      <c r="CA337" s="8" t="n">
        <v>32</v>
      </c>
      <c r="CB337" s="8" t="n">
        <v>14</v>
      </c>
      <c r="CC337" s="8" t="n">
        <v>18</v>
      </c>
      <c r="CD337" s="8" t="n">
        <v>25</v>
      </c>
      <c r="CE337" s="8" t="n">
        <v>28</v>
      </c>
      <c r="CF337" s="8" t="n">
        <v>7</v>
      </c>
      <c r="CG337" s="8" t="n">
        <v>12</v>
      </c>
      <c r="CH337" s="8" t="n">
        <v>25</v>
      </c>
      <c r="CI337" s="8" t="n">
        <v>38</v>
      </c>
      <c r="CJ337" s="8" t="n">
        <v>0</v>
      </c>
      <c r="CK337" s="8" t="n">
        <v>0</v>
      </c>
      <c r="CL337" s="8" t="n">
        <v>1</v>
      </c>
      <c r="CM337" s="8" t="n">
        <v>1</v>
      </c>
      <c r="CN337" s="8" t="n">
        <v>0</v>
      </c>
      <c r="CO337" s="8" t="n">
        <v>0</v>
      </c>
      <c r="CP337" s="8" t="n">
        <v>0</v>
      </c>
      <c r="CQ337" s="8" t="n">
        <v>0</v>
      </c>
      <c r="CR337" s="8" t="n">
        <v>0</v>
      </c>
      <c r="CS337" s="8" t="n">
        <v>0</v>
      </c>
      <c r="CT337" s="8" t="n">
        <v>2</v>
      </c>
      <c r="CU337" s="8" t="n">
        <v>0</v>
      </c>
      <c r="CV337" s="8" t="n">
        <v>0</v>
      </c>
      <c r="CW337" s="8" t="n">
        <v>0</v>
      </c>
      <c r="CX337" s="8" t="n">
        <v>0</v>
      </c>
      <c r="CY337" s="8" t="n">
        <v>0</v>
      </c>
      <c r="CZ337" s="8" t="n">
        <v>2</v>
      </c>
      <c r="DA337" s="8" t="n">
        <v>18</v>
      </c>
      <c r="DB337" s="8" t="n">
        <v>5</v>
      </c>
      <c r="DC337" s="8" t="n">
        <v>0</v>
      </c>
      <c r="DD337" s="8" t="n">
        <v>3</v>
      </c>
      <c r="DE337" s="8" t="n">
        <v>4</v>
      </c>
      <c r="DF337" s="8" t="n">
        <v>2</v>
      </c>
      <c r="DG337" s="8" t="n">
        <v>0</v>
      </c>
      <c r="DH337" s="8" t="n">
        <v>26</v>
      </c>
      <c r="DI337" s="8" t="n">
        <v>6</v>
      </c>
      <c r="DJ337" s="8" t="n">
        <v>6</v>
      </c>
      <c r="DK337" s="8" t="n">
        <v>5</v>
      </c>
      <c r="DL337" s="8" t="n">
        <v>2</v>
      </c>
      <c r="DM337" s="8" t="n">
        <v>3</v>
      </c>
      <c r="DN337" s="8" t="n">
        <v>9</v>
      </c>
      <c r="DO337" s="8" t="n">
        <v>5</v>
      </c>
      <c r="DP337" s="8" t="n">
        <v>4</v>
      </c>
      <c r="DQ337" s="8" t="n">
        <f aca="false">DJ337-DI337</f>
        <v>0</v>
      </c>
      <c r="DR337" s="19" t="n">
        <v>3.517</v>
      </c>
      <c r="DS337" s="8" t="n">
        <v>2</v>
      </c>
      <c r="DT337" s="8" t="n">
        <v>4</v>
      </c>
      <c r="DU337" s="8" t="n">
        <v>0</v>
      </c>
      <c r="DV337" s="8" t="n">
        <v>0</v>
      </c>
      <c r="DW337" s="8" t="n">
        <v>0</v>
      </c>
      <c r="DX337" s="8" t="n">
        <v>385</v>
      </c>
      <c r="DY337" s="8" t="n">
        <v>379</v>
      </c>
      <c r="DZ337" s="8" t="n">
        <v>306</v>
      </c>
      <c r="EA337" s="8" t="n">
        <v>283</v>
      </c>
      <c r="EB337" s="8" t="n">
        <v>220</v>
      </c>
      <c r="EC337" s="8" t="n">
        <v>185</v>
      </c>
      <c r="ED337" s="8" t="n">
        <v>15.8</v>
      </c>
      <c r="EE337" s="8" t="n">
        <v>13.67</v>
      </c>
      <c r="EF337" s="8" t="n">
        <v>9</v>
      </c>
      <c r="EG337" s="8" t="n">
        <v>14</v>
      </c>
      <c r="EH337" s="12" t="n">
        <f aca="false">EF337/EB337</f>
        <v>0.0409090909090909</v>
      </c>
      <c r="EI337" s="20" t="n">
        <f aca="false">1-EG337/EC337</f>
        <v>0.924324324324324</v>
      </c>
      <c r="EJ337" s="21" t="n">
        <f aca="false">EH337+EI337</f>
        <v>0.965233415233415</v>
      </c>
      <c r="EK337" s="8" t="n">
        <v>382</v>
      </c>
      <c r="EL337" s="8" t="n">
        <v>378</v>
      </c>
      <c r="EM337" s="8" t="n">
        <v>303</v>
      </c>
      <c r="EN337" s="8" t="n">
        <v>282</v>
      </c>
      <c r="EO337" s="8" t="n">
        <v>216</v>
      </c>
      <c r="EP337" s="8" t="n">
        <v>185</v>
      </c>
      <c r="EQ337" s="8" t="n">
        <v>9</v>
      </c>
      <c r="ER337" s="8" t="n">
        <v>14</v>
      </c>
      <c r="ES337" s="8" t="n">
        <v>185</v>
      </c>
      <c r="ET337" s="8" t="n">
        <v>167</v>
      </c>
      <c r="EU337" s="8" t="n">
        <v>70</v>
      </c>
      <c r="EV337" s="8" t="n">
        <v>62</v>
      </c>
      <c r="EW337" s="8" t="n">
        <v>5</v>
      </c>
      <c r="EX337" s="8" t="n">
        <v>8</v>
      </c>
      <c r="EY337" s="8" t="n">
        <v>36</v>
      </c>
      <c r="EZ337" s="8" t="n">
        <v>31</v>
      </c>
      <c r="FA337" s="8" t="n">
        <v>-0.3</v>
      </c>
      <c r="FB337" s="8" t="n">
        <v>0.2</v>
      </c>
      <c r="FC337" s="8" t="n">
        <v>-0.1</v>
      </c>
      <c r="FD337" s="19" t="n">
        <v>8.59</v>
      </c>
      <c r="FE337" s="18" t="n">
        <f aca="false">FD337/V337</f>
        <v>0.182765957446808</v>
      </c>
      <c r="FF337" s="8" t="n">
        <v>0.5861</v>
      </c>
      <c r="FG337" s="8" t="n">
        <v>0.22</v>
      </c>
      <c r="FH337" s="8" t="n">
        <v>0.32</v>
      </c>
      <c r="FI337" s="8" t="n">
        <v>0.54</v>
      </c>
      <c r="FJ337" s="22"/>
      <c r="FK337" s="22"/>
      <c r="FL337" s="22"/>
      <c r="FM337" s="8" t="n">
        <f aca="false">BL337+BS337+AH337+DT337</f>
        <v>122</v>
      </c>
      <c r="FN337" s="19" t="n">
        <f aca="false">IF(DS337&gt;0,(BL337+BR337)/DS337,0)</f>
        <v>41</v>
      </c>
      <c r="FO337" s="12" t="n">
        <v>0.0273233212</v>
      </c>
      <c r="FP337" s="19" t="n">
        <f aca="false">Z337-AH337/10</f>
        <v>4.6</v>
      </c>
      <c r="FQ337" s="19" t="n">
        <f aca="false">Z337+DR337/5</f>
        <v>7.7034</v>
      </c>
      <c r="FR337" s="19" t="n">
        <f aca="false">(DX337+DY337)/AL337*60</f>
        <v>107.522341847864</v>
      </c>
      <c r="FS337" s="22"/>
      <c r="FT337" s="22"/>
      <c r="FU337" s="22"/>
      <c r="FV337" s="22"/>
      <c r="FW337" s="17" t="s">
        <v>280</v>
      </c>
      <c r="FX337" s="23" t="n">
        <v>1250000</v>
      </c>
      <c r="FY337" s="23" t="n">
        <v>1250000</v>
      </c>
      <c r="FZ337" s="8" t="n">
        <v>309</v>
      </c>
      <c r="GA337" s="8" t="n">
        <v>20</v>
      </c>
      <c r="GB337" s="8" t="n">
        <v>44</v>
      </c>
      <c r="GC337" s="8" t="n">
        <v>64</v>
      </c>
      <c r="GD337" s="8" t="n">
        <v>-5</v>
      </c>
      <c r="GE337" s="8" t="n">
        <v>192</v>
      </c>
      <c r="GF337" s="8" t="n">
        <v>447</v>
      </c>
      <c r="GG337" s="8" t="n">
        <v>3574</v>
      </c>
      <c r="GH337" s="8" t="n">
        <v>-0.6</v>
      </c>
      <c r="GI337" s="8" t="n">
        <v>3.5</v>
      </c>
      <c r="GJ337" s="8" t="n">
        <v>2.9</v>
      </c>
      <c r="GK337" s="8" t="n">
        <f aca="false">Z337-AH337/10</f>
        <v>4.6</v>
      </c>
      <c r="GL337" s="22"/>
      <c r="GM337" s="22"/>
      <c r="GN337" s="22"/>
      <c r="GO337" s="22"/>
      <c r="GP337" s="22"/>
    </row>
    <row r="338" customFormat="false" ht="13.65" hidden="false" customHeight="true" outlineLevel="0" collapsed="false">
      <c r="A338" s="16" t="n">
        <v>34797</v>
      </c>
      <c r="B338" s="17" t="s">
        <v>1785</v>
      </c>
      <c r="C338" s="17" t="s">
        <v>385</v>
      </c>
      <c r="D338" s="17" t="s">
        <v>283</v>
      </c>
      <c r="E338" s="17" t="s">
        <v>283</v>
      </c>
      <c r="F338" s="8" t="n">
        <v>72</v>
      </c>
      <c r="G338" s="8" t="n">
        <v>193</v>
      </c>
      <c r="H338" s="8" t="n">
        <v>2013</v>
      </c>
      <c r="I338" s="8" t="n">
        <v>2</v>
      </c>
      <c r="J338" s="8" t="n">
        <v>35</v>
      </c>
      <c r="K338" s="17" t="s">
        <v>273</v>
      </c>
      <c r="L338" s="8" t="n">
        <v>2016</v>
      </c>
      <c r="M338" s="8" t="n">
        <v>22</v>
      </c>
      <c r="N338" s="8" t="n">
        <v>2</v>
      </c>
      <c r="O338" s="8" t="n">
        <v>8477456</v>
      </c>
      <c r="P338" s="17" t="s">
        <v>1786</v>
      </c>
      <c r="Q338" s="17" t="s">
        <v>1787</v>
      </c>
      <c r="R338" s="17" t="s">
        <v>1788</v>
      </c>
      <c r="S338" s="17" t="s">
        <v>1783</v>
      </c>
      <c r="T338" s="17" t="s">
        <v>268</v>
      </c>
      <c r="U338" s="17" t="s">
        <v>269</v>
      </c>
      <c r="V338" s="8" t="n">
        <v>69</v>
      </c>
      <c r="W338" s="8" t="n">
        <v>13</v>
      </c>
      <c r="X338" s="8" t="n">
        <v>10</v>
      </c>
      <c r="Y338" s="8" t="n">
        <v>7</v>
      </c>
      <c r="Z338" s="8" t="n">
        <v>23</v>
      </c>
      <c r="AA338" s="8" t="n">
        <v>10</v>
      </c>
      <c r="AB338" s="8" t="n">
        <v>74</v>
      </c>
      <c r="AC338" s="18" t="n">
        <f aca="false">Z338/V338</f>
        <v>0.333333333333333</v>
      </c>
      <c r="AD338" s="19" t="n">
        <f aca="false">IF(FZ338&gt;V338,Z338-V338*(GC338-Z338)/(FZ338-V338),0)</f>
        <v>6.57142857142857</v>
      </c>
      <c r="AE338" s="19" t="n">
        <v>9.514</v>
      </c>
      <c r="AF338" s="8" t="n">
        <v>-29</v>
      </c>
      <c r="AG338" s="8" t="n">
        <v>-8.7</v>
      </c>
      <c r="AH338" s="8" t="n">
        <v>20</v>
      </c>
      <c r="AI338" s="8" t="n">
        <v>1403</v>
      </c>
      <c r="AJ338" s="8" t="n">
        <v>66239</v>
      </c>
      <c r="AK338" s="19" t="n">
        <v>1103.9833333333</v>
      </c>
      <c r="AL338" s="8" t="n">
        <v>1103.98</v>
      </c>
      <c r="AM338" s="8" t="n">
        <v>1104</v>
      </c>
      <c r="AN338" s="18" t="n">
        <f aca="false">AJ338/60/V338</f>
        <v>15.9997584541063</v>
      </c>
      <c r="AO338" s="8" t="n">
        <v>26.61</v>
      </c>
      <c r="AP338" s="12" t="n">
        <f aca="false">IF(EF338&gt;0,Z338/EF338,0)</f>
        <v>0.522727272727273</v>
      </c>
      <c r="AQ338" s="8" t="n">
        <v>231</v>
      </c>
      <c r="AR338" s="8" t="n">
        <v>231</v>
      </c>
      <c r="AS338" s="8" t="n">
        <v>231</v>
      </c>
      <c r="AT338" s="8" t="n">
        <v>176</v>
      </c>
      <c r="AU338" s="8" t="n">
        <v>176</v>
      </c>
      <c r="AV338" s="8" t="n">
        <v>131</v>
      </c>
      <c r="AW338" s="8" t="n">
        <v>142</v>
      </c>
      <c r="AX338" s="8" t="n">
        <v>53</v>
      </c>
      <c r="AY338" s="8" t="n">
        <v>8</v>
      </c>
      <c r="AZ338" s="8" t="n">
        <v>10</v>
      </c>
      <c r="BA338" s="8" t="n">
        <f aca="false">AY338+AZ338</f>
        <v>18</v>
      </c>
      <c r="BB338" s="8" t="n">
        <v>12.66</v>
      </c>
      <c r="BC338" s="8" t="n">
        <v>31.2366</v>
      </c>
      <c r="BD338" s="19" t="n">
        <v>164.6</v>
      </c>
      <c r="BE338" s="19" t="n">
        <v>8.94578722504896</v>
      </c>
      <c r="BF338" s="19" t="n">
        <f aca="false">AQ338+BD338</f>
        <v>395.6</v>
      </c>
      <c r="BG338" s="19" t="n">
        <f aca="false">IF(AL338&gt;0,BF338/AL338*60,0)</f>
        <v>21.5003894998098</v>
      </c>
      <c r="BH338" s="8" t="n">
        <v>342</v>
      </c>
      <c r="BI338" s="8" t="n">
        <v>311</v>
      </c>
      <c r="BJ338" s="8" t="n">
        <v>330</v>
      </c>
      <c r="BK338" s="12" t="n">
        <f aca="false">BH338/(BH338+BJ338)</f>
        <v>0.508928571428571</v>
      </c>
      <c r="BL338" s="8" t="n">
        <v>45</v>
      </c>
      <c r="BM338" s="8" t="n">
        <v>45</v>
      </c>
      <c r="BN338" s="8" t="n">
        <v>67</v>
      </c>
      <c r="BO338" s="8" t="n">
        <f aca="false">BM338-BN338</f>
        <v>-22</v>
      </c>
      <c r="BP338" s="8" t="n">
        <v>45</v>
      </c>
      <c r="BQ338" s="8" t="n">
        <v>13</v>
      </c>
      <c r="BR338" s="8" t="n">
        <v>16</v>
      </c>
      <c r="BS338" s="8" t="n">
        <v>65</v>
      </c>
      <c r="BT338" s="12" t="n">
        <f aca="false">BS338/(EA338+BS338)</f>
        <v>0.0729517396184063</v>
      </c>
      <c r="BU338" s="8" t="n">
        <v>273</v>
      </c>
      <c r="BV338" s="8" t="n">
        <v>332</v>
      </c>
      <c r="BW338" s="12" t="n">
        <f aca="false">IF(BU338+BV338&gt;0,BU338/(BU338+BV338),0)</f>
        <v>0.451239669421488</v>
      </c>
      <c r="BX338" s="8" t="n">
        <v>101</v>
      </c>
      <c r="BY338" s="8" t="n">
        <v>123</v>
      </c>
      <c r="BZ338" s="8" t="n">
        <v>95</v>
      </c>
      <c r="CA338" s="8" t="n">
        <v>107</v>
      </c>
      <c r="CB338" s="8" t="n">
        <v>77</v>
      </c>
      <c r="CC338" s="8" t="n">
        <v>102</v>
      </c>
      <c r="CD338" s="8" t="n">
        <v>63</v>
      </c>
      <c r="CE338" s="8" t="n">
        <v>85</v>
      </c>
      <c r="CF338" s="8" t="n">
        <v>116</v>
      </c>
      <c r="CG338" s="8" t="n">
        <v>134</v>
      </c>
      <c r="CH338" s="8" t="n">
        <v>162</v>
      </c>
      <c r="CI338" s="8" t="n">
        <v>188</v>
      </c>
      <c r="CJ338" s="8" t="n">
        <v>0</v>
      </c>
      <c r="CK338" s="8" t="n">
        <v>2</v>
      </c>
      <c r="CL338" s="8" t="n">
        <v>1</v>
      </c>
      <c r="CM338" s="8" t="n">
        <v>3</v>
      </c>
      <c r="CN338" s="8" t="n">
        <v>1</v>
      </c>
      <c r="CO338" s="8" t="n">
        <v>0</v>
      </c>
      <c r="CP338" s="8" t="n">
        <v>0</v>
      </c>
      <c r="CQ338" s="8" t="n">
        <v>1</v>
      </c>
      <c r="CR338" s="8" t="n">
        <v>0</v>
      </c>
      <c r="CS338" s="8" t="n">
        <v>0</v>
      </c>
      <c r="CT338" s="8" t="n">
        <v>0</v>
      </c>
      <c r="CU338" s="8" t="n">
        <v>0</v>
      </c>
      <c r="CV338" s="8" t="n">
        <v>0</v>
      </c>
      <c r="CW338" s="8" t="n">
        <v>12</v>
      </c>
      <c r="CX338" s="8" t="n">
        <v>0</v>
      </c>
      <c r="CY338" s="8" t="n">
        <v>1</v>
      </c>
      <c r="CZ338" s="8" t="n">
        <v>3</v>
      </c>
      <c r="DA338" s="8" t="n">
        <v>41</v>
      </c>
      <c r="DB338" s="8" t="n">
        <v>9</v>
      </c>
      <c r="DC338" s="8" t="n">
        <v>0</v>
      </c>
      <c r="DD338" s="8" t="n">
        <v>16</v>
      </c>
      <c r="DE338" s="8" t="n">
        <v>21</v>
      </c>
      <c r="DF338" s="8" t="n">
        <v>2</v>
      </c>
      <c r="DG338" s="8" t="n">
        <v>0</v>
      </c>
      <c r="DH338" s="8" t="n">
        <v>83</v>
      </c>
      <c r="DI338" s="8" t="n">
        <v>10</v>
      </c>
      <c r="DJ338" s="8" t="n">
        <v>12</v>
      </c>
      <c r="DK338" s="8" t="n">
        <v>10</v>
      </c>
      <c r="DL338" s="8" t="n">
        <v>10</v>
      </c>
      <c r="DM338" s="8" t="n">
        <v>0</v>
      </c>
      <c r="DN338" s="8" t="n">
        <v>11</v>
      </c>
      <c r="DO338" s="8" t="n">
        <v>11</v>
      </c>
      <c r="DP338" s="8" t="n">
        <v>0</v>
      </c>
      <c r="DQ338" s="8" t="n">
        <f aca="false">DJ338-DI338</f>
        <v>2</v>
      </c>
      <c r="DR338" s="19" t="n">
        <v>0.164</v>
      </c>
      <c r="DS338" s="8" t="n">
        <v>10</v>
      </c>
      <c r="DT338" s="8" t="n">
        <v>0</v>
      </c>
      <c r="DU338" s="8" t="n">
        <v>0</v>
      </c>
      <c r="DV338" s="8" t="n">
        <v>0</v>
      </c>
      <c r="DW338" s="8" t="n">
        <v>0</v>
      </c>
      <c r="DX338" s="8" t="n">
        <v>1052</v>
      </c>
      <c r="DY338" s="8" t="n">
        <v>1107</v>
      </c>
      <c r="DZ338" s="8" t="n">
        <v>759</v>
      </c>
      <c r="EA338" s="8" t="n">
        <v>826</v>
      </c>
      <c r="EB338" s="8" t="n">
        <v>558</v>
      </c>
      <c r="EC338" s="8" t="n">
        <v>591</v>
      </c>
      <c r="ED338" s="8" t="n">
        <v>45.19</v>
      </c>
      <c r="EE338" s="8" t="n">
        <v>55.66</v>
      </c>
      <c r="EF338" s="8" t="n">
        <v>44</v>
      </c>
      <c r="EG338" s="8" t="n">
        <v>63</v>
      </c>
      <c r="EH338" s="12" t="n">
        <f aca="false">EF338/EB338</f>
        <v>0.0788530465949821</v>
      </c>
      <c r="EI338" s="20" t="n">
        <f aca="false">1-EG338/EC338</f>
        <v>0.893401015228426</v>
      </c>
      <c r="EJ338" s="21" t="n">
        <f aca="false">EH338+EI338</f>
        <v>0.972254061823408</v>
      </c>
      <c r="EK338" s="8" t="n">
        <v>1053</v>
      </c>
      <c r="EL338" s="8" t="n">
        <v>1107</v>
      </c>
      <c r="EM338" s="8" t="n">
        <v>760</v>
      </c>
      <c r="EN338" s="8" t="n">
        <v>825</v>
      </c>
      <c r="EO338" s="8" t="n">
        <v>559</v>
      </c>
      <c r="EP338" s="8" t="n">
        <v>590</v>
      </c>
      <c r="EQ338" s="8" t="n">
        <v>44</v>
      </c>
      <c r="ER338" s="8" t="n">
        <v>62</v>
      </c>
      <c r="ES338" s="8" t="n">
        <v>522</v>
      </c>
      <c r="ET338" s="8" t="n">
        <v>517</v>
      </c>
      <c r="EU338" s="8" t="n">
        <v>175</v>
      </c>
      <c r="EV338" s="8" t="n">
        <v>199</v>
      </c>
      <c r="EW338" s="8" t="n">
        <v>24</v>
      </c>
      <c r="EX338" s="8" t="n">
        <v>28</v>
      </c>
      <c r="EY338" s="8" t="n">
        <v>64</v>
      </c>
      <c r="EZ338" s="8" t="n">
        <v>75</v>
      </c>
      <c r="FA338" s="8" t="n">
        <v>0.6</v>
      </c>
      <c r="FB338" s="8" t="n">
        <v>0.2</v>
      </c>
      <c r="FC338" s="8" t="n">
        <v>0.9</v>
      </c>
      <c r="FD338" s="19" t="n">
        <v>22.29</v>
      </c>
      <c r="FE338" s="18" t="n">
        <f aca="false">FD338/V338</f>
        <v>0.323043478260869</v>
      </c>
      <c r="FF338" s="8" t="n">
        <v>2.9455</v>
      </c>
      <c r="FG338" s="8" t="n">
        <v>-0.8</v>
      </c>
      <c r="FH338" s="8" t="n">
        <v>-0.02</v>
      </c>
      <c r="FI338" s="8" t="n">
        <v>-0.82</v>
      </c>
      <c r="FJ338" s="22"/>
      <c r="FK338" s="22"/>
      <c r="FL338" s="22"/>
      <c r="FM338" s="8" t="n">
        <f aca="false">BL338+BS338+AH338+DT338</f>
        <v>130</v>
      </c>
      <c r="FN338" s="19" t="n">
        <f aca="false">IF(DS338&gt;0,(BL338+BR338)/DS338,0)</f>
        <v>6.1</v>
      </c>
      <c r="FO338" s="12" t="n">
        <v>0.0638399808</v>
      </c>
      <c r="FP338" s="19" t="n">
        <f aca="false">Z338-AH338/10</f>
        <v>21</v>
      </c>
      <c r="FQ338" s="19" t="n">
        <f aca="false">Z338+DR338/5</f>
        <v>23.0328</v>
      </c>
      <c r="FR338" s="19" t="n">
        <f aca="false">(DX338+DY338)/AL338*60</f>
        <v>117.339082229751</v>
      </c>
      <c r="FS338" s="8" t="n">
        <v>4</v>
      </c>
      <c r="FT338" s="17" t="s">
        <v>326</v>
      </c>
      <c r="FU338" s="8" t="n">
        <v>195</v>
      </c>
      <c r="FV338" s="22"/>
      <c r="FW338" s="17" t="s">
        <v>270</v>
      </c>
      <c r="FX338" s="23" t="n">
        <v>925000</v>
      </c>
      <c r="FY338" s="23" t="n">
        <v>925000</v>
      </c>
      <c r="FZ338" s="8" t="n">
        <v>90</v>
      </c>
      <c r="GA338" s="8" t="n">
        <v>16</v>
      </c>
      <c r="GB338" s="8" t="n">
        <v>12</v>
      </c>
      <c r="GC338" s="8" t="n">
        <v>28</v>
      </c>
      <c r="GD338" s="8" t="n">
        <v>-29</v>
      </c>
      <c r="GE338" s="8" t="n">
        <v>24</v>
      </c>
      <c r="GF338" s="8" t="n">
        <v>161</v>
      </c>
      <c r="GG338" s="8" t="n">
        <v>1418</v>
      </c>
      <c r="GH338" s="8" t="n">
        <v>0.7</v>
      </c>
      <c r="GI338" s="8" t="n">
        <v>0.6</v>
      </c>
      <c r="GJ338" s="8" t="n">
        <v>1.3</v>
      </c>
      <c r="GK338" s="8" t="n">
        <f aca="false">Z338-AH338/10</f>
        <v>21</v>
      </c>
      <c r="GL338" s="22"/>
      <c r="GM338" s="22"/>
      <c r="GN338" s="22"/>
      <c r="GO338" s="22"/>
      <c r="GP338" s="22"/>
    </row>
    <row r="339" customFormat="false" ht="13.65" hidden="false" customHeight="true" outlineLevel="0" collapsed="false">
      <c r="A339" s="16" t="n">
        <v>34042</v>
      </c>
      <c r="B339" s="17" t="s">
        <v>1789</v>
      </c>
      <c r="C339" s="17" t="s">
        <v>1220</v>
      </c>
      <c r="D339" s="17" t="s">
        <v>283</v>
      </c>
      <c r="E339" s="17" t="s">
        <v>283</v>
      </c>
      <c r="F339" s="8" t="n">
        <v>73</v>
      </c>
      <c r="G339" s="8" t="n">
        <v>218</v>
      </c>
      <c r="H339" s="8" t="n">
        <v>2011</v>
      </c>
      <c r="I339" s="8" t="n">
        <v>1</v>
      </c>
      <c r="J339" s="8" t="n">
        <v>15</v>
      </c>
      <c r="K339" s="17" t="s">
        <v>263</v>
      </c>
      <c r="L339" s="8" t="n">
        <v>2012</v>
      </c>
      <c r="M339" s="8" t="n">
        <v>24</v>
      </c>
      <c r="N339" s="8" t="n">
        <v>6</v>
      </c>
      <c r="O339" s="8" t="n">
        <v>8476468</v>
      </c>
      <c r="P339" s="17" t="s">
        <v>1790</v>
      </c>
      <c r="Q339" s="17" t="s">
        <v>1791</v>
      </c>
      <c r="R339" s="17" t="s">
        <v>1179</v>
      </c>
      <c r="S339" s="17" t="s">
        <v>1783</v>
      </c>
      <c r="T339" s="17" t="s">
        <v>591</v>
      </c>
      <c r="U339" s="17" t="s">
        <v>1792</v>
      </c>
      <c r="V339" s="8" t="n">
        <v>82</v>
      </c>
      <c r="W339" s="8" t="n">
        <v>23</v>
      </c>
      <c r="X339" s="8" t="n">
        <v>35</v>
      </c>
      <c r="Y339" s="8" t="n">
        <v>19</v>
      </c>
      <c r="Z339" s="8" t="n">
        <v>58</v>
      </c>
      <c r="AA339" s="8" t="n">
        <v>0</v>
      </c>
      <c r="AB339" s="8" t="n">
        <v>0</v>
      </c>
      <c r="AC339" s="18" t="n">
        <f aca="false">Z339/V339</f>
        <v>0.707317073170732</v>
      </c>
      <c r="AD339" s="19" t="n">
        <f aca="false">IF(FZ339&gt;V339,Z339-V339*(GC339-Z339)/(FZ339-V339),0)</f>
        <v>19.0647482014389</v>
      </c>
      <c r="AE339" s="19" t="n">
        <v>21.922</v>
      </c>
      <c r="AF339" s="8" t="n">
        <v>-4</v>
      </c>
      <c r="AG339" s="8" t="n">
        <v>0.9</v>
      </c>
      <c r="AH339" s="8" t="n">
        <v>40</v>
      </c>
      <c r="AI339" s="8" t="n">
        <v>1850</v>
      </c>
      <c r="AJ339" s="8" t="n">
        <v>83740</v>
      </c>
      <c r="AK339" s="19" t="n">
        <v>1395.6666666667</v>
      </c>
      <c r="AL339" s="8" t="n">
        <v>1395.67</v>
      </c>
      <c r="AM339" s="8" t="n">
        <v>1396</v>
      </c>
      <c r="AN339" s="18" t="n">
        <f aca="false">AJ339/60/V339</f>
        <v>17.020325203252</v>
      </c>
      <c r="AO339" s="8" t="n">
        <v>28.1</v>
      </c>
      <c r="AP339" s="12" t="n">
        <f aca="false">IF(EF339&gt;0,Z339/EF339,0)</f>
        <v>0.674418604651163</v>
      </c>
      <c r="AQ339" s="8" t="n">
        <v>236</v>
      </c>
      <c r="AR339" s="8" t="n">
        <v>238</v>
      </c>
      <c r="AS339" s="8" t="n">
        <v>238</v>
      </c>
      <c r="AT339" s="8" t="n">
        <v>197</v>
      </c>
      <c r="AU339" s="8" t="n">
        <v>198</v>
      </c>
      <c r="AV339" s="8" t="n">
        <v>143</v>
      </c>
      <c r="AW339" s="8" t="n">
        <v>155</v>
      </c>
      <c r="AX339" s="8" t="n">
        <v>83</v>
      </c>
      <c r="AY339" s="8" t="n">
        <v>7</v>
      </c>
      <c r="AZ339" s="8" t="n">
        <v>14</v>
      </c>
      <c r="BA339" s="8" t="n">
        <f aca="false">AY339+AZ339</f>
        <v>21</v>
      </c>
      <c r="BB339" s="8" t="n">
        <v>18.52</v>
      </c>
      <c r="BC339" s="8" t="n">
        <v>25.6294</v>
      </c>
      <c r="BD339" s="19" t="n">
        <v>312</v>
      </c>
      <c r="BE339" s="19" t="n">
        <v>13.412944829233</v>
      </c>
      <c r="BF339" s="19" t="n">
        <f aca="false">AQ339+BD339</f>
        <v>548</v>
      </c>
      <c r="BG339" s="19" t="n">
        <f aca="false">IF(AL339&gt;0,BF339/AL339*60,0)</f>
        <v>23.5585776007222</v>
      </c>
      <c r="BH339" s="8" t="n">
        <v>587</v>
      </c>
      <c r="BI339" s="8" t="n">
        <v>426</v>
      </c>
      <c r="BJ339" s="8" t="n">
        <v>385</v>
      </c>
      <c r="BK339" s="12" t="n">
        <f aca="false">BH339/(BH339+BJ339)</f>
        <v>0.603909465020576</v>
      </c>
      <c r="BL339" s="8" t="n">
        <v>124</v>
      </c>
      <c r="BM339" s="8" t="n">
        <v>124</v>
      </c>
      <c r="BN339" s="8" t="n">
        <v>103</v>
      </c>
      <c r="BO339" s="8" t="n">
        <f aca="false">BM339-BN339</f>
        <v>21</v>
      </c>
      <c r="BP339" s="8" t="n">
        <v>55</v>
      </c>
      <c r="BQ339" s="8" t="n">
        <v>72</v>
      </c>
      <c r="BR339" s="8" t="n">
        <v>43</v>
      </c>
      <c r="BS339" s="8" t="n">
        <v>26</v>
      </c>
      <c r="BT339" s="12" t="n">
        <f aca="false">BS339/(EA339+BS339)</f>
        <v>0.0255152109911678</v>
      </c>
      <c r="BU339" s="8" t="n">
        <v>437</v>
      </c>
      <c r="BV339" s="8" t="n">
        <v>368</v>
      </c>
      <c r="BW339" s="12" t="n">
        <f aca="false">IF(BU339+BV339&gt;0,BU339/(BU339+BV339),0)</f>
        <v>0.542857142857143</v>
      </c>
      <c r="BX339" s="8" t="n">
        <v>135</v>
      </c>
      <c r="BY339" s="8" t="n">
        <v>104</v>
      </c>
      <c r="BZ339" s="8" t="n">
        <v>105</v>
      </c>
      <c r="CA339" s="8" t="n">
        <v>99</v>
      </c>
      <c r="CB339" s="8" t="n">
        <v>196</v>
      </c>
      <c r="CC339" s="8" t="n">
        <v>165</v>
      </c>
      <c r="CD339" s="8" t="n">
        <v>134</v>
      </c>
      <c r="CE339" s="8" t="n">
        <v>127</v>
      </c>
      <c r="CF339" s="8" t="n">
        <v>149</v>
      </c>
      <c r="CG339" s="8" t="n">
        <v>115</v>
      </c>
      <c r="CH339" s="8" t="n">
        <v>264</v>
      </c>
      <c r="CI339" s="8" t="n">
        <v>224</v>
      </c>
      <c r="CJ339" s="8" t="n">
        <v>1</v>
      </c>
      <c r="CK339" s="8" t="n">
        <v>2</v>
      </c>
      <c r="CL339" s="8" t="n">
        <v>1</v>
      </c>
      <c r="CM339" s="8" t="n">
        <v>5</v>
      </c>
      <c r="CN339" s="8" t="n">
        <v>1</v>
      </c>
      <c r="CO339" s="8" t="n">
        <v>0</v>
      </c>
      <c r="CP339" s="8" t="n">
        <v>0</v>
      </c>
      <c r="CQ339" s="8" t="n">
        <v>3</v>
      </c>
      <c r="CR339" s="8" t="n">
        <v>1</v>
      </c>
      <c r="CS339" s="8" t="n">
        <v>2</v>
      </c>
      <c r="CT339" s="8" t="n">
        <v>3</v>
      </c>
      <c r="CU339" s="8" t="n">
        <v>3</v>
      </c>
      <c r="CV339" s="8" t="n">
        <v>0</v>
      </c>
      <c r="CW339" s="8" t="n">
        <v>11</v>
      </c>
      <c r="CX339" s="8" t="n">
        <v>0</v>
      </c>
      <c r="CY339" s="8" t="n">
        <v>3</v>
      </c>
      <c r="CZ339" s="8" t="n">
        <v>7</v>
      </c>
      <c r="DA339" s="8" t="n">
        <v>45</v>
      </c>
      <c r="DB339" s="8" t="n">
        <v>15</v>
      </c>
      <c r="DC339" s="8" t="n">
        <v>3</v>
      </c>
      <c r="DD339" s="8" t="n">
        <v>18</v>
      </c>
      <c r="DE339" s="8" t="n">
        <v>23</v>
      </c>
      <c r="DF339" s="8" t="n">
        <v>19</v>
      </c>
      <c r="DG339" s="8" t="n">
        <v>0</v>
      </c>
      <c r="DH339" s="8" t="n">
        <v>65</v>
      </c>
      <c r="DI339" s="8" t="n">
        <v>20</v>
      </c>
      <c r="DJ339" s="8" t="n">
        <v>10</v>
      </c>
      <c r="DK339" s="8" t="n">
        <v>18</v>
      </c>
      <c r="DL339" s="8" t="n">
        <v>18</v>
      </c>
      <c r="DM339" s="8" t="n">
        <v>0</v>
      </c>
      <c r="DN339" s="8" t="n">
        <v>10</v>
      </c>
      <c r="DO339" s="8" t="n">
        <v>10</v>
      </c>
      <c r="DP339" s="8" t="n">
        <v>0</v>
      </c>
      <c r="DQ339" s="8" t="n">
        <f aca="false">DJ339-DI339</f>
        <v>-10</v>
      </c>
      <c r="DR339" s="19" t="n">
        <v>-5.658</v>
      </c>
      <c r="DS339" s="8" t="n">
        <v>20</v>
      </c>
      <c r="DT339" s="8" t="n">
        <v>0</v>
      </c>
      <c r="DU339" s="8" t="n">
        <v>0</v>
      </c>
      <c r="DV339" s="8" t="n">
        <v>0</v>
      </c>
      <c r="DW339" s="8" t="n">
        <v>0</v>
      </c>
      <c r="DX339" s="8" t="n">
        <v>1438</v>
      </c>
      <c r="DY339" s="8" t="n">
        <v>1300</v>
      </c>
      <c r="DZ339" s="8" t="n">
        <v>1098</v>
      </c>
      <c r="EA339" s="8" t="n">
        <v>993</v>
      </c>
      <c r="EB339" s="8" t="n">
        <v>805</v>
      </c>
      <c r="EC339" s="8" t="n">
        <v>754</v>
      </c>
      <c r="ED339" s="8" t="n">
        <v>76.8</v>
      </c>
      <c r="EE339" s="8" t="n">
        <v>68.98</v>
      </c>
      <c r="EF339" s="8" t="n">
        <v>86</v>
      </c>
      <c r="EG339" s="8" t="n">
        <v>72</v>
      </c>
      <c r="EH339" s="12" t="n">
        <f aca="false">EF339/EB339</f>
        <v>0.106832298136646</v>
      </c>
      <c r="EI339" s="20" t="n">
        <f aca="false">1-EG339/EC339</f>
        <v>0.904509283819629</v>
      </c>
      <c r="EJ339" s="21" t="n">
        <f aca="false">EH339+EI339</f>
        <v>1.01134158195628</v>
      </c>
      <c r="EK339" s="8" t="n">
        <v>1439</v>
      </c>
      <c r="EL339" s="8" t="n">
        <v>1299</v>
      </c>
      <c r="EM339" s="8" t="n">
        <v>1098</v>
      </c>
      <c r="EN339" s="8" t="n">
        <v>991</v>
      </c>
      <c r="EO339" s="8" t="n">
        <v>806</v>
      </c>
      <c r="EP339" s="8" t="n">
        <v>753</v>
      </c>
      <c r="EQ339" s="8" t="n">
        <v>86</v>
      </c>
      <c r="ER339" s="8" t="n">
        <v>71</v>
      </c>
      <c r="ES339" s="8" t="n">
        <v>765</v>
      </c>
      <c r="ET339" s="8" t="n">
        <v>659</v>
      </c>
      <c r="EU339" s="8" t="n">
        <v>321</v>
      </c>
      <c r="EV339" s="8" t="n">
        <v>257</v>
      </c>
      <c r="EW339" s="8" t="n">
        <v>53</v>
      </c>
      <c r="EX339" s="8" t="n">
        <v>39</v>
      </c>
      <c r="EY339" s="8" t="n">
        <v>100</v>
      </c>
      <c r="EZ339" s="8" t="n">
        <v>83</v>
      </c>
      <c r="FA339" s="8" t="n">
        <v>4.4</v>
      </c>
      <c r="FB339" s="8" t="n">
        <v>1.4</v>
      </c>
      <c r="FC339" s="8" t="n">
        <v>5.8</v>
      </c>
      <c r="FD339" s="19" t="n">
        <v>46.64</v>
      </c>
      <c r="FE339" s="18" t="n">
        <f aca="false">FD339/V339</f>
        <v>0.568780487804878</v>
      </c>
      <c r="FF339" s="8" t="n">
        <v>5.894</v>
      </c>
      <c r="FG339" s="8" t="n">
        <v>1.35</v>
      </c>
      <c r="FH339" s="8" t="n">
        <v>-0.2</v>
      </c>
      <c r="FI339" s="8" t="n">
        <v>1.16</v>
      </c>
      <c r="FJ339" s="8" t="n">
        <v>1</v>
      </c>
      <c r="FK339" s="8" t="n">
        <v>0</v>
      </c>
      <c r="FL339" s="8" t="n">
        <v>0</v>
      </c>
      <c r="FM339" s="8" t="n">
        <f aca="false">BL339+BS339+AH339+DT339</f>
        <v>190</v>
      </c>
      <c r="FN339" s="19" t="n">
        <f aca="false">IF(DS339&gt;0,(BL339+BR339)/DS339,0)</f>
        <v>8.35</v>
      </c>
      <c r="FO339" s="12" t="n">
        <v>0.2328359659</v>
      </c>
      <c r="FP339" s="19" t="n">
        <f aca="false">Z339-AH339/10</f>
        <v>54</v>
      </c>
      <c r="FQ339" s="19" t="n">
        <f aca="false">Z339+DR339/5</f>
        <v>56.8684</v>
      </c>
      <c r="FR339" s="19" t="n">
        <f aca="false">(DX339+DY339)/AL339*60</f>
        <v>117.70690779339</v>
      </c>
      <c r="FS339" s="22"/>
      <c r="FT339" s="22"/>
      <c r="FU339" s="22"/>
      <c r="FV339" s="22"/>
      <c r="FW339" s="17" t="s">
        <v>270</v>
      </c>
      <c r="FX339" s="23" t="n">
        <v>2750000</v>
      </c>
      <c r="FY339" s="23" t="n">
        <v>2750000</v>
      </c>
      <c r="FZ339" s="8" t="n">
        <v>360</v>
      </c>
      <c r="GA339" s="8" t="n">
        <v>82</v>
      </c>
      <c r="GB339" s="8" t="n">
        <v>108</v>
      </c>
      <c r="GC339" s="8" t="n">
        <v>190</v>
      </c>
      <c r="GD339" s="8" t="n">
        <v>15</v>
      </c>
      <c r="GE339" s="8" t="n">
        <v>156</v>
      </c>
      <c r="GF339" s="8" t="n">
        <v>591</v>
      </c>
      <c r="GG339" s="8" t="n">
        <v>5402</v>
      </c>
      <c r="GH339" s="8" t="n">
        <v>14.8</v>
      </c>
      <c r="GI339" s="8" t="n">
        <v>6</v>
      </c>
      <c r="GJ339" s="8" t="n">
        <v>20.8</v>
      </c>
      <c r="GK339" s="8" t="n">
        <f aca="false">Z339-AH339/10</f>
        <v>54</v>
      </c>
      <c r="GL339" s="22"/>
      <c r="GM339" s="22"/>
      <c r="GN339" s="22"/>
      <c r="GO339" s="22"/>
      <c r="GP339" s="22"/>
    </row>
    <row r="340" customFormat="false" ht="13.65" hidden="false" customHeight="true" outlineLevel="0" collapsed="false">
      <c r="A340" s="16" t="n">
        <v>34455</v>
      </c>
      <c r="B340" s="17" t="s">
        <v>861</v>
      </c>
      <c r="C340" s="17" t="s">
        <v>790</v>
      </c>
      <c r="D340" s="17" t="s">
        <v>283</v>
      </c>
      <c r="E340" s="17" t="s">
        <v>283</v>
      </c>
      <c r="F340" s="8" t="n">
        <v>75</v>
      </c>
      <c r="G340" s="8" t="n">
        <v>205</v>
      </c>
      <c r="H340" s="8" t="n">
        <v>2012</v>
      </c>
      <c r="I340" s="8" t="n">
        <v>4</v>
      </c>
      <c r="J340" s="8" t="n">
        <v>120</v>
      </c>
      <c r="K340" s="17" t="s">
        <v>263</v>
      </c>
      <c r="L340" s="8" t="n">
        <v>2015</v>
      </c>
      <c r="M340" s="8" t="n">
        <v>23</v>
      </c>
      <c r="N340" s="8" t="n">
        <v>3</v>
      </c>
      <c r="O340" s="8" t="n">
        <v>8476958</v>
      </c>
      <c r="P340" s="17" t="s">
        <v>1793</v>
      </c>
      <c r="Q340" s="17" t="s">
        <v>1794</v>
      </c>
      <c r="R340" s="17" t="s">
        <v>1795</v>
      </c>
      <c r="S340" s="17" t="s">
        <v>1796</v>
      </c>
      <c r="T340" s="17" t="s">
        <v>278</v>
      </c>
      <c r="U340" s="17" t="s">
        <v>902</v>
      </c>
      <c r="V340" s="8" t="n">
        <v>82</v>
      </c>
      <c r="W340" s="8" t="n">
        <v>8</v>
      </c>
      <c r="X340" s="8" t="n">
        <v>22</v>
      </c>
      <c r="Y340" s="8" t="n">
        <v>11</v>
      </c>
      <c r="Z340" s="8" t="n">
        <v>30</v>
      </c>
      <c r="AA340" s="8" t="n">
        <v>12</v>
      </c>
      <c r="AB340" s="8" t="n">
        <v>35</v>
      </c>
      <c r="AC340" s="18" t="n">
        <f aca="false">Z340/V340</f>
        <v>0.365853658536585</v>
      </c>
      <c r="AD340" s="19" t="n">
        <f aca="false">IF(FZ340&gt;V340,Z340-V340*(GC340-Z340)/(FZ340-V340),0)</f>
        <v>-0.53793103448276</v>
      </c>
      <c r="AE340" s="19" t="n">
        <v>10.362</v>
      </c>
      <c r="AF340" s="8" t="n">
        <v>1</v>
      </c>
      <c r="AG340" s="8" t="n">
        <v>6.5</v>
      </c>
      <c r="AH340" s="8" t="n">
        <v>10</v>
      </c>
      <c r="AI340" s="8" t="n">
        <v>2149</v>
      </c>
      <c r="AJ340" s="8" t="n">
        <v>111132</v>
      </c>
      <c r="AK340" s="19" t="n">
        <v>1852.2</v>
      </c>
      <c r="AL340" s="8" t="n">
        <v>1852.15</v>
      </c>
      <c r="AM340" s="8" t="n">
        <v>1852</v>
      </c>
      <c r="AN340" s="18" t="n">
        <f aca="false">AJ340/60/V340</f>
        <v>22.5878048780488</v>
      </c>
      <c r="AO340" s="8" t="n">
        <v>37.3</v>
      </c>
      <c r="AP340" s="12" t="n">
        <f aca="false">IF(EF340&gt;0,Z340/EF340,0)</f>
        <v>0.379746835443038</v>
      </c>
      <c r="AQ340" s="8" t="n">
        <v>299</v>
      </c>
      <c r="AR340" s="8" t="n">
        <v>300</v>
      </c>
      <c r="AS340" s="8" t="n">
        <v>300</v>
      </c>
      <c r="AT340" s="8" t="n">
        <v>207</v>
      </c>
      <c r="AU340" s="8" t="n">
        <v>208</v>
      </c>
      <c r="AV340" s="8" t="n">
        <v>154</v>
      </c>
      <c r="AW340" s="8" t="n">
        <v>86</v>
      </c>
      <c r="AX340" s="8" t="n">
        <v>16</v>
      </c>
      <c r="AY340" s="8" t="n">
        <v>8</v>
      </c>
      <c r="AZ340" s="8" t="n">
        <v>17</v>
      </c>
      <c r="BA340" s="8" t="n">
        <f aca="false">AY340+AZ340</f>
        <v>25</v>
      </c>
      <c r="BB340" s="8" t="n">
        <v>8</v>
      </c>
      <c r="BC340" s="8" t="n">
        <v>49.3961</v>
      </c>
      <c r="BD340" s="19" t="n">
        <v>227.9</v>
      </c>
      <c r="BE340" s="19" t="n">
        <v>7.38257207644963</v>
      </c>
      <c r="BF340" s="19" t="n">
        <f aca="false">AQ340+BD340</f>
        <v>526.9</v>
      </c>
      <c r="BG340" s="19" t="n">
        <f aca="false">IF(AL340&gt;0,BF340/AL340*60,0)</f>
        <v>17.0688119212807</v>
      </c>
      <c r="BH340" s="8" t="n">
        <v>497</v>
      </c>
      <c r="BI340" s="8" t="n">
        <v>632</v>
      </c>
      <c r="BJ340" s="8" t="n">
        <v>717</v>
      </c>
      <c r="BK340" s="12" t="n">
        <f aca="false">BH340/(BH340+BJ340)</f>
        <v>0.409390444810544</v>
      </c>
      <c r="BL340" s="8" t="n">
        <v>47</v>
      </c>
      <c r="BM340" s="8" t="n">
        <v>47</v>
      </c>
      <c r="BN340" s="8" t="n">
        <v>139</v>
      </c>
      <c r="BO340" s="8" t="n">
        <f aca="false">BM340-BN340</f>
        <v>-92</v>
      </c>
      <c r="BP340" s="8" t="n">
        <v>54</v>
      </c>
      <c r="BQ340" s="8" t="n">
        <v>40</v>
      </c>
      <c r="BR340" s="8" t="n">
        <v>77</v>
      </c>
      <c r="BS340" s="8" t="n">
        <v>154</v>
      </c>
      <c r="BT340" s="12" t="n">
        <f aca="false">BS340/(EA340+BS340)</f>
        <v>0.105769230769231</v>
      </c>
      <c r="BU340" s="8" t="n">
        <v>0</v>
      </c>
      <c r="BV340" s="8" t="n">
        <v>0</v>
      </c>
      <c r="BW340" s="12" t="n">
        <f aca="false">IF(BU340+BV340&gt;0,BU340/(BU340+BV340),0)</f>
        <v>0</v>
      </c>
      <c r="BX340" s="8" t="n">
        <v>0</v>
      </c>
      <c r="BY340" s="8" t="n">
        <v>0</v>
      </c>
      <c r="BZ340" s="8" t="n">
        <v>0</v>
      </c>
      <c r="CA340" s="8" t="n">
        <v>0</v>
      </c>
      <c r="CB340" s="8" t="n">
        <v>0</v>
      </c>
      <c r="CC340" s="8" t="n">
        <v>0</v>
      </c>
      <c r="CD340" s="8" t="n">
        <v>0</v>
      </c>
      <c r="CE340" s="8" t="n">
        <v>0</v>
      </c>
      <c r="CF340" s="8" t="n">
        <v>0</v>
      </c>
      <c r="CG340" s="8" t="n">
        <v>0</v>
      </c>
      <c r="CH340" s="8" t="n">
        <v>0</v>
      </c>
      <c r="CI340" s="8" t="n">
        <v>0</v>
      </c>
      <c r="CJ340" s="8" t="n">
        <v>0</v>
      </c>
      <c r="CK340" s="8" t="n">
        <v>1</v>
      </c>
      <c r="CL340" s="8" t="n">
        <v>2</v>
      </c>
      <c r="CM340" s="8" t="n">
        <v>1</v>
      </c>
      <c r="CN340" s="8" t="n">
        <v>0</v>
      </c>
      <c r="CO340" s="8" t="n">
        <v>0</v>
      </c>
      <c r="CP340" s="8" t="n">
        <v>0</v>
      </c>
      <c r="CQ340" s="8" t="n">
        <v>2</v>
      </c>
      <c r="CR340" s="8" t="n">
        <v>0</v>
      </c>
      <c r="CS340" s="8" t="n">
        <v>1</v>
      </c>
      <c r="CT340" s="8" t="n">
        <v>4</v>
      </c>
      <c r="CU340" s="8" t="n">
        <v>0</v>
      </c>
      <c r="CV340" s="8" t="n">
        <v>0</v>
      </c>
      <c r="CW340" s="8" t="n">
        <v>1</v>
      </c>
      <c r="CX340" s="8" t="n">
        <v>1</v>
      </c>
      <c r="CY340" s="8" t="n">
        <v>1</v>
      </c>
      <c r="CZ340" s="8" t="n">
        <v>3</v>
      </c>
      <c r="DA340" s="8" t="n">
        <v>49</v>
      </c>
      <c r="DB340" s="8" t="n">
        <v>12</v>
      </c>
      <c r="DC340" s="8" t="n">
        <v>2</v>
      </c>
      <c r="DD340" s="8" t="n">
        <v>47</v>
      </c>
      <c r="DE340" s="8" t="n">
        <v>44</v>
      </c>
      <c r="DF340" s="8" t="n">
        <v>1</v>
      </c>
      <c r="DG340" s="8" t="n">
        <v>0</v>
      </c>
      <c r="DH340" s="8" t="n">
        <v>47</v>
      </c>
      <c r="DI340" s="8" t="n">
        <v>5</v>
      </c>
      <c r="DJ340" s="8" t="n">
        <v>9</v>
      </c>
      <c r="DK340" s="8" t="n">
        <v>5</v>
      </c>
      <c r="DL340" s="8" t="n">
        <v>5</v>
      </c>
      <c r="DM340" s="8" t="n">
        <v>0</v>
      </c>
      <c r="DN340" s="8" t="n">
        <v>9</v>
      </c>
      <c r="DO340" s="8" t="n">
        <v>9</v>
      </c>
      <c r="DP340" s="8" t="n">
        <v>0</v>
      </c>
      <c r="DQ340" s="8" t="n">
        <f aca="false">DJ340-DI340</f>
        <v>4</v>
      </c>
      <c r="DR340" s="19" t="n">
        <v>11.269</v>
      </c>
      <c r="DS340" s="8" t="n">
        <v>5</v>
      </c>
      <c r="DT340" s="8" t="n">
        <v>0</v>
      </c>
      <c r="DU340" s="8" t="n">
        <v>0</v>
      </c>
      <c r="DV340" s="8" t="n">
        <v>0</v>
      </c>
      <c r="DW340" s="8" t="n">
        <v>0</v>
      </c>
      <c r="DX340" s="8" t="n">
        <v>1758</v>
      </c>
      <c r="DY340" s="8" t="n">
        <v>1736</v>
      </c>
      <c r="DZ340" s="8" t="n">
        <v>1320</v>
      </c>
      <c r="EA340" s="8" t="n">
        <v>1302</v>
      </c>
      <c r="EB340" s="8" t="n">
        <v>946</v>
      </c>
      <c r="EC340" s="8" t="n">
        <v>923</v>
      </c>
      <c r="ED340" s="8" t="n">
        <v>90.06</v>
      </c>
      <c r="EE340" s="8" t="n">
        <v>90.43</v>
      </c>
      <c r="EF340" s="8" t="n">
        <v>79</v>
      </c>
      <c r="EG340" s="8" t="n">
        <v>117</v>
      </c>
      <c r="EH340" s="12" t="n">
        <f aca="false">EF340/EB340</f>
        <v>0.0835095137420719</v>
      </c>
      <c r="EI340" s="20" t="n">
        <f aca="false">1-EG340/EC340</f>
        <v>0.873239436619718</v>
      </c>
      <c r="EJ340" s="21" t="n">
        <f aca="false">EH340+EI340</f>
        <v>0.95674895036179</v>
      </c>
      <c r="EK340" s="8" t="n">
        <v>1745</v>
      </c>
      <c r="EL340" s="8" t="n">
        <v>1740</v>
      </c>
      <c r="EM340" s="8" t="n">
        <v>1305</v>
      </c>
      <c r="EN340" s="8" t="n">
        <v>1305</v>
      </c>
      <c r="EO340" s="8" t="n">
        <v>930</v>
      </c>
      <c r="EP340" s="8" t="n">
        <v>926</v>
      </c>
      <c r="EQ340" s="8" t="n">
        <v>79</v>
      </c>
      <c r="ER340" s="8" t="n">
        <v>117</v>
      </c>
      <c r="ES340" s="8" t="n">
        <v>839</v>
      </c>
      <c r="ET340" s="8" t="n">
        <v>875</v>
      </c>
      <c r="EU340" s="8" t="n">
        <v>356</v>
      </c>
      <c r="EV340" s="8" t="n">
        <v>357</v>
      </c>
      <c r="EW340" s="8" t="n">
        <v>45</v>
      </c>
      <c r="EX340" s="8" t="n">
        <v>61</v>
      </c>
      <c r="EY340" s="8" t="n">
        <v>76</v>
      </c>
      <c r="EZ340" s="8" t="n">
        <v>95</v>
      </c>
      <c r="FA340" s="8" t="n">
        <v>1.6</v>
      </c>
      <c r="FB340" s="8" t="n">
        <v>4.6</v>
      </c>
      <c r="FC340" s="8" t="n">
        <v>6.2</v>
      </c>
      <c r="FD340" s="19" t="n">
        <v>53.17</v>
      </c>
      <c r="FE340" s="18" t="n">
        <f aca="false">FD340/V340</f>
        <v>0.648414634146342</v>
      </c>
      <c r="FF340" s="8" t="n">
        <v>2.5681</v>
      </c>
      <c r="FG340" s="8" t="n">
        <v>-0.03</v>
      </c>
      <c r="FH340" s="8" t="n">
        <v>0.76</v>
      </c>
      <c r="FI340" s="8" t="n">
        <v>0.73</v>
      </c>
      <c r="FJ340" s="8" t="n">
        <v>4</v>
      </c>
      <c r="FK340" s="8" t="n">
        <v>1</v>
      </c>
      <c r="FL340" s="8" t="n">
        <v>1</v>
      </c>
      <c r="FM340" s="8" t="n">
        <f aca="false">BL340+BS340+AH340+DT340</f>
        <v>211</v>
      </c>
      <c r="FN340" s="19" t="n">
        <f aca="false">IF(DS340&gt;0,(BL340+BR340)/DS340,0)</f>
        <v>24.8</v>
      </c>
      <c r="FO340" s="12" t="n">
        <v>0.0368663594</v>
      </c>
      <c r="FP340" s="19" t="n">
        <f aca="false">Z340-AH340/10</f>
        <v>29</v>
      </c>
      <c r="FQ340" s="19" t="n">
        <f aca="false">Z340+DR340/5</f>
        <v>32.2538</v>
      </c>
      <c r="FR340" s="19" t="n">
        <f aca="false">(DX340+DY340)/AL340*60</f>
        <v>113.18737683233</v>
      </c>
      <c r="FS340" s="22"/>
      <c r="FT340" s="22"/>
      <c r="FU340" s="22"/>
      <c r="FV340" s="22"/>
      <c r="FW340" s="17" t="s">
        <v>280</v>
      </c>
      <c r="FX340" s="23" t="n">
        <v>792500</v>
      </c>
      <c r="FY340" s="23" t="n">
        <v>742500</v>
      </c>
      <c r="FZ340" s="8" t="n">
        <v>227</v>
      </c>
      <c r="GA340" s="8" t="n">
        <v>15</v>
      </c>
      <c r="GB340" s="8" t="n">
        <v>69</v>
      </c>
      <c r="GC340" s="8" t="n">
        <v>84</v>
      </c>
      <c r="GD340" s="8" t="n">
        <v>25</v>
      </c>
      <c r="GE340" s="8" t="n">
        <v>30</v>
      </c>
      <c r="GF340" s="8" t="n">
        <v>337</v>
      </c>
      <c r="GG340" s="8" t="n">
        <v>5096</v>
      </c>
      <c r="GH340" s="8" t="n">
        <v>4.3</v>
      </c>
      <c r="GI340" s="8" t="n">
        <v>14.9</v>
      </c>
      <c r="GJ340" s="8" t="n">
        <v>19.2</v>
      </c>
      <c r="GK340" s="8" t="n">
        <f aca="false">Z340-AH340/10</f>
        <v>29</v>
      </c>
      <c r="GL340" s="22"/>
      <c r="GM340" s="22"/>
      <c r="GN340" s="22"/>
      <c r="GO340" s="22"/>
      <c r="GP340" s="22"/>
    </row>
    <row r="341" customFormat="false" ht="13.65" hidden="false" customHeight="true" outlineLevel="0" collapsed="false">
      <c r="A341" s="16" t="n">
        <v>35366</v>
      </c>
      <c r="B341" s="17" t="s">
        <v>1797</v>
      </c>
      <c r="C341" s="17" t="s">
        <v>309</v>
      </c>
      <c r="D341" s="17" t="s">
        <v>283</v>
      </c>
      <c r="E341" s="17" t="s">
        <v>283</v>
      </c>
      <c r="F341" s="8" t="n">
        <v>74</v>
      </c>
      <c r="G341" s="8" t="n">
        <v>206</v>
      </c>
      <c r="H341" s="8" t="n">
        <v>2015</v>
      </c>
      <c r="I341" s="8" t="n">
        <v>1</v>
      </c>
      <c r="J341" s="8" t="n">
        <v>2</v>
      </c>
      <c r="K341" s="17" t="s">
        <v>273</v>
      </c>
      <c r="L341" s="8" t="n">
        <v>2015</v>
      </c>
      <c r="M341" s="8" t="n">
        <v>21</v>
      </c>
      <c r="N341" s="8" t="n">
        <v>3</v>
      </c>
      <c r="O341" s="8" t="n">
        <v>8478403</v>
      </c>
      <c r="P341" s="17" t="s">
        <v>1798</v>
      </c>
      <c r="Q341" s="17" t="s">
        <v>1799</v>
      </c>
      <c r="R341" s="17" t="s">
        <v>1800</v>
      </c>
      <c r="S341" s="17" t="s">
        <v>1801</v>
      </c>
      <c r="T341" s="17" t="s">
        <v>313</v>
      </c>
      <c r="U341" s="17" t="s">
        <v>464</v>
      </c>
      <c r="V341" s="8" t="n">
        <v>67</v>
      </c>
      <c r="W341" s="8" t="n">
        <v>25</v>
      </c>
      <c r="X341" s="8" t="n">
        <v>39</v>
      </c>
      <c r="Y341" s="8" t="n">
        <v>23</v>
      </c>
      <c r="Z341" s="8" t="n">
        <v>64</v>
      </c>
      <c r="AA341" s="8" t="n">
        <v>1</v>
      </c>
      <c r="AB341" s="8" t="n">
        <v>0</v>
      </c>
      <c r="AC341" s="18" t="n">
        <f aca="false">Z341/V341</f>
        <v>0.955223880597015</v>
      </c>
      <c r="AD341" s="19" t="n">
        <f aca="false">IF(FZ341&gt;V341,Z341-V341*(GC341-Z341)/(FZ341-V341),0)</f>
        <v>10.6830985915493</v>
      </c>
      <c r="AE341" s="19" t="n">
        <v>24.236</v>
      </c>
      <c r="AF341" s="8" t="n">
        <v>-25</v>
      </c>
      <c r="AG341" s="8" t="n">
        <v>0.2</v>
      </c>
      <c r="AH341" s="8" t="n">
        <v>32</v>
      </c>
      <c r="AI341" s="8" t="n">
        <v>1558</v>
      </c>
      <c r="AJ341" s="8" t="n">
        <v>80976</v>
      </c>
      <c r="AK341" s="19" t="n">
        <v>1349.6</v>
      </c>
      <c r="AL341" s="8" t="n">
        <v>1349.57</v>
      </c>
      <c r="AM341" s="8" t="n">
        <v>1350</v>
      </c>
      <c r="AN341" s="18" t="n">
        <f aca="false">AJ341/60/V341</f>
        <v>20.1432835820895</v>
      </c>
      <c r="AO341" s="8" t="n">
        <v>33.38</v>
      </c>
      <c r="AP341" s="12" t="n">
        <f aca="false">IF(EF341&gt;0,Z341/EF341,0)</f>
        <v>0.727272727272727</v>
      </c>
      <c r="AQ341" s="8" t="n">
        <v>434</v>
      </c>
      <c r="AR341" s="8" t="n">
        <v>433</v>
      </c>
      <c r="AS341" s="8" t="n">
        <v>434</v>
      </c>
      <c r="AT341" s="8" t="n">
        <v>338</v>
      </c>
      <c r="AU341" s="8" t="n">
        <v>338</v>
      </c>
      <c r="AV341" s="8" t="n">
        <v>246</v>
      </c>
      <c r="AW341" s="8" t="n">
        <v>206</v>
      </c>
      <c r="AX341" s="8" t="n">
        <v>54</v>
      </c>
      <c r="AY341" s="8" t="n">
        <v>6</v>
      </c>
      <c r="AZ341" s="8" t="n">
        <v>21</v>
      </c>
      <c r="BA341" s="8" t="n">
        <f aca="false">AY341+AZ341</f>
        <v>27</v>
      </c>
      <c r="BB341" s="8" t="n">
        <v>19.58</v>
      </c>
      <c r="BC341" s="8" t="n">
        <v>34.2276</v>
      </c>
      <c r="BD341" s="19" t="n">
        <v>367.3</v>
      </c>
      <c r="BE341" s="19" t="n">
        <v>16.3292827504446</v>
      </c>
      <c r="BF341" s="19" t="n">
        <f aca="false">AQ341+BD341</f>
        <v>801.3</v>
      </c>
      <c r="BG341" s="19" t="n">
        <f aca="false">IF(AL341&gt;0,BF341/AL341*60,0)</f>
        <v>35.6246804537742</v>
      </c>
      <c r="BH341" s="8" t="n">
        <v>711</v>
      </c>
      <c r="BI341" s="8" t="n">
        <v>416</v>
      </c>
      <c r="BJ341" s="8" t="n">
        <v>319</v>
      </c>
      <c r="BK341" s="12" t="n">
        <f aca="false">BH341/(BH341+BJ341)</f>
        <v>0.690291262135922</v>
      </c>
      <c r="BL341" s="8" t="n">
        <v>52</v>
      </c>
      <c r="BM341" s="8" t="n">
        <v>52</v>
      </c>
      <c r="BN341" s="8" t="n">
        <v>62</v>
      </c>
      <c r="BO341" s="8" t="n">
        <f aca="false">BM341-BN341</f>
        <v>-10</v>
      </c>
      <c r="BP341" s="8" t="n">
        <v>92</v>
      </c>
      <c r="BQ341" s="8" t="n">
        <v>61</v>
      </c>
      <c r="BR341" s="8" t="n">
        <v>38</v>
      </c>
      <c r="BS341" s="8" t="n">
        <v>35</v>
      </c>
      <c r="BT341" s="12" t="n">
        <f aca="false">BS341/(EA341+BS341)</f>
        <v>0.0377562028047465</v>
      </c>
      <c r="BU341" s="8" t="n">
        <v>347</v>
      </c>
      <c r="BV341" s="8" t="n">
        <v>489</v>
      </c>
      <c r="BW341" s="12" t="n">
        <f aca="false">IF(BU341+BV341&gt;0,BU341/(BU341+BV341),0)</f>
        <v>0.415071770334928</v>
      </c>
      <c r="BX341" s="8" t="n">
        <v>84</v>
      </c>
      <c r="BY341" s="8" t="n">
        <v>120</v>
      </c>
      <c r="BZ341" s="8" t="n">
        <v>145</v>
      </c>
      <c r="CA341" s="8" t="n">
        <v>191</v>
      </c>
      <c r="CB341" s="8" t="n">
        <v>118</v>
      </c>
      <c r="CC341" s="8" t="n">
        <v>178</v>
      </c>
      <c r="CD341" s="8" t="n">
        <v>114</v>
      </c>
      <c r="CE341" s="8" t="n">
        <v>148</v>
      </c>
      <c r="CF341" s="8" t="n">
        <v>118</v>
      </c>
      <c r="CG341" s="8" t="n">
        <v>172</v>
      </c>
      <c r="CH341" s="8" t="n">
        <v>211</v>
      </c>
      <c r="CI341" s="8" t="n">
        <v>294</v>
      </c>
      <c r="CJ341" s="8" t="n">
        <v>1</v>
      </c>
      <c r="CK341" s="8" t="n">
        <v>1</v>
      </c>
      <c r="CL341" s="8" t="n">
        <v>4</v>
      </c>
      <c r="CM341" s="8" t="n">
        <v>4</v>
      </c>
      <c r="CN341" s="8" t="n">
        <v>4</v>
      </c>
      <c r="CO341" s="8" t="n">
        <v>0</v>
      </c>
      <c r="CP341" s="8" t="n">
        <v>1</v>
      </c>
      <c r="CQ341" s="8" t="n">
        <v>3</v>
      </c>
      <c r="CR341" s="8" t="n">
        <v>0</v>
      </c>
      <c r="CS341" s="8" t="n">
        <v>2</v>
      </c>
      <c r="CT341" s="8" t="n">
        <v>3</v>
      </c>
      <c r="CU341" s="8" t="n">
        <v>2</v>
      </c>
      <c r="CV341" s="8" t="n">
        <v>0</v>
      </c>
      <c r="CW341" s="8" t="n">
        <v>15</v>
      </c>
      <c r="CX341" s="8" t="n">
        <v>1</v>
      </c>
      <c r="CY341" s="8" t="n">
        <v>4</v>
      </c>
      <c r="CZ341" s="8" t="n">
        <v>8</v>
      </c>
      <c r="DA341" s="8" t="n">
        <v>79</v>
      </c>
      <c r="DB341" s="8" t="n">
        <v>27</v>
      </c>
      <c r="DC341" s="8" t="n">
        <v>1</v>
      </c>
      <c r="DD341" s="8" t="n">
        <v>23</v>
      </c>
      <c r="DE341" s="8" t="n">
        <v>40</v>
      </c>
      <c r="DF341" s="8" t="n">
        <v>5</v>
      </c>
      <c r="DG341" s="8" t="n">
        <v>2</v>
      </c>
      <c r="DH341" s="8" t="n">
        <v>148</v>
      </c>
      <c r="DI341" s="8" t="n">
        <v>12</v>
      </c>
      <c r="DJ341" s="8" t="n">
        <v>22</v>
      </c>
      <c r="DK341" s="8" t="n">
        <v>12</v>
      </c>
      <c r="DL341" s="8" t="n">
        <v>12</v>
      </c>
      <c r="DM341" s="8" t="n">
        <v>0</v>
      </c>
      <c r="DN341" s="8" t="n">
        <v>24</v>
      </c>
      <c r="DO341" s="8" t="n">
        <v>24</v>
      </c>
      <c r="DP341" s="8" t="n">
        <v>0</v>
      </c>
      <c r="DQ341" s="8" t="n">
        <f aca="false">DJ341-DI341</f>
        <v>10</v>
      </c>
      <c r="DR341" s="19" t="n">
        <v>4.58</v>
      </c>
      <c r="DS341" s="8" t="n">
        <v>11</v>
      </c>
      <c r="DT341" s="8" t="n">
        <v>0</v>
      </c>
      <c r="DU341" s="8" t="n">
        <v>0</v>
      </c>
      <c r="DV341" s="8" t="n">
        <v>1</v>
      </c>
      <c r="DW341" s="8" t="n">
        <v>0</v>
      </c>
      <c r="DX341" s="8" t="n">
        <v>1498</v>
      </c>
      <c r="DY341" s="8" t="n">
        <v>1136</v>
      </c>
      <c r="DZ341" s="8" t="n">
        <v>1172</v>
      </c>
      <c r="EA341" s="8" t="n">
        <v>892</v>
      </c>
      <c r="EB341" s="8" t="n">
        <v>860</v>
      </c>
      <c r="EC341" s="8" t="n">
        <v>658</v>
      </c>
      <c r="ED341" s="8" t="n">
        <v>81.91</v>
      </c>
      <c r="EE341" s="8" t="n">
        <v>68.56</v>
      </c>
      <c r="EF341" s="8" t="n">
        <v>88</v>
      </c>
      <c r="EG341" s="8" t="n">
        <v>80</v>
      </c>
      <c r="EH341" s="12" t="n">
        <f aca="false">EF341/EB341</f>
        <v>0.102325581395349</v>
      </c>
      <c r="EI341" s="20" t="n">
        <f aca="false">1-EG341/EC341</f>
        <v>0.878419452887538</v>
      </c>
      <c r="EJ341" s="21" t="n">
        <f aca="false">EH341+EI341</f>
        <v>0.980745034282887</v>
      </c>
      <c r="EK341" s="8" t="n">
        <v>1503</v>
      </c>
      <c r="EL341" s="8" t="n">
        <v>1136</v>
      </c>
      <c r="EM341" s="8" t="n">
        <v>1176</v>
      </c>
      <c r="EN341" s="8" t="n">
        <v>892</v>
      </c>
      <c r="EO341" s="8" t="n">
        <v>862</v>
      </c>
      <c r="EP341" s="8" t="n">
        <v>658</v>
      </c>
      <c r="EQ341" s="8" t="n">
        <v>88</v>
      </c>
      <c r="ER341" s="8" t="n">
        <v>80</v>
      </c>
      <c r="ES341" s="8" t="n">
        <v>761</v>
      </c>
      <c r="ET341" s="8" t="n">
        <v>542</v>
      </c>
      <c r="EU341" s="8" t="n">
        <v>302</v>
      </c>
      <c r="EV341" s="8" t="n">
        <v>224</v>
      </c>
      <c r="EW341" s="8" t="n">
        <v>51</v>
      </c>
      <c r="EX341" s="8" t="n">
        <v>44</v>
      </c>
      <c r="EY341" s="8" t="n">
        <v>81</v>
      </c>
      <c r="EZ341" s="8" t="n">
        <v>96</v>
      </c>
      <c r="FA341" s="8" t="n">
        <v>5.5</v>
      </c>
      <c r="FB341" s="8" t="n">
        <v>1</v>
      </c>
      <c r="FC341" s="8" t="n">
        <v>6.5</v>
      </c>
      <c r="FD341" s="19" t="n">
        <v>61.28</v>
      </c>
      <c r="FE341" s="18" t="n">
        <f aca="false">FD341/V341</f>
        <v>0.914626865671642</v>
      </c>
      <c r="FF341" s="8" t="n">
        <v>9.2287</v>
      </c>
      <c r="FG341" s="8" t="n">
        <v>1.09</v>
      </c>
      <c r="FH341" s="8" t="n">
        <v>0.01</v>
      </c>
      <c r="FI341" s="8" t="n">
        <v>1.1</v>
      </c>
      <c r="FJ341" s="22"/>
      <c r="FK341" s="22"/>
      <c r="FL341" s="22"/>
      <c r="FM341" s="8" t="n">
        <f aca="false">BL341+BS341+AH341+DT341</f>
        <v>119</v>
      </c>
      <c r="FN341" s="19" t="n">
        <f aca="false">IF(DS341&gt;0,(BL341+BR341)/DS341,0)</f>
        <v>8.18181818181818</v>
      </c>
      <c r="FO341" s="12" t="n">
        <v>0.176861358</v>
      </c>
      <c r="FP341" s="19" t="n">
        <f aca="false">Z341-AH341/10</f>
        <v>60.8</v>
      </c>
      <c r="FQ341" s="19" t="n">
        <f aca="false">Z341+DR341/5</f>
        <v>64.916</v>
      </c>
      <c r="FR341" s="19" t="n">
        <f aca="false">(DX341+DY341)/AL341*60</f>
        <v>117.103966448573</v>
      </c>
      <c r="FS341" s="8" t="n">
        <v>4</v>
      </c>
      <c r="FT341" s="17" t="s">
        <v>607</v>
      </c>
      <c r="FU341" s="8" t="n">
        <v>195</v>
      </c>
      <c r="FV341" s="22"/>
      <c r="FW341" s="17" t="s">
        <v>280</v>
      </c>
      <c r="FX341" s="23" t="n">
        <v>925000</v>
      </c>
      <c r="FY341" s="23" t="n">
        <v>925000</v>
      </c>
      <c r="FZ341" s="8" t="n">
        <v>209</v>
      </c>
      <c r="GA341" s="8" t="n">
        <v>73</v>
      </c>
      <c r="GB341" s="8" t="n">
        <v>104</v>
      </c>
      <c r="GC341" s="8" t="n">
        <v>177</v>
      </c>
      <c r="GD341" s="8" t="n">
        <v>-54</v>
      </c>
      <c r="GE341" s="8" t="n">
        <v>76</v>
      </c>
      <c r="GF341" s="8" t="n">
        <v>733</v>
      </c>
      <c r="GG341" s="8" t="n">
        <v>4114</v>
      </c>
      <c r="GH341" s="8" t="n">
        <v>16</v>
      </c>
      <c r="GI341" s="8" t="n">
        <v>3.4</v>
      </c>
      <c r="GJ341" s="8" t="n">
        <v>19.4</v>
      </c>
      <c r="GK341" s="8" t="n">
        <f aca="false">Z341-AH341/10</f>
        <v>60.8</v>
      </c>
      <c r="GL341" s="22"/>
      <c r="GM341" s="22"/>
      <c r="GN341" s="22"/>
      <c r="GO341" s="22"/>
      <c r="GP341" s="22"/>
    </row>
    <row r="342" customFormat="false" ht="13.65" hidden="false" customHeight="true" outlineLevel="0" collapsed="false">
      <c r="A342" s="16" t="n">
        <v>31790</v>
      </c>
      <c r="B342" s="17" t="s">
        <v>1802</v>
      </c>
      <c r="C342" s="17" t="s">
        <v>1803</v>
      </c>
      <c r="D342" s="17" t="s">
        <v>283</v>
      </c>
      <c r="E342" s="17" t="s">
        <v>283</v>
      </c>
      <c r="F342" s="8" t="n">
        <v>73</v>
      </c>
      <c r="G342" s="8" t="n">
        <v>227</v>
      </c>
      <c r="H342" s="8" t="n">
        <v>2005</v>
      </c>
      <c r="I342" s="8" t="n">
        <v>1</v>
      </c>
      <c r="J342" s="8" t="n">
        <v>3</v>
      </c>
      <c r="K342" s="17" t="s">
        <v>263</v>
      </c>
      <c r="L342" s="8" t="n">
        <v>2006</v>
      </c>
      <c r="M342" s="8" t="n">
        <v>31</v>
      </c>
      <c r="N342" s="8" t="n">
        <v>12</v>
      </c>
      <c r="O342" s="8" t="n">
        <v>8471677</v>
      </c>
      <c r="P342" s="17" t="s">
        <v>1804</v>
      </c>
      <c r="Q342" s="17" t="s">
        <v>1805</v>
      </c>
      <c r="R342" s="17" t="s">
        <v>1587</v>
      </c>
      <c r="S342" s="17" t="s">
        <v>1801</v>
      </c>
      <c r="T342" s="17" t="s">
        <v>278</v>
      </c>
      <c r="U342" s="17" t="s">
        <v>389</v>
      </c>
      <c r="V342" s="8" t="n">
        <v>77</v>
      </c>
      <c r="W342" s="8" t="n">
        <v>3</v>
      </c>
      <c r="X342" s="8" t="n">
        <v>8</v>
      </c>
      <c r="Y342" s="8" t="n">
        <v>4</v>
      </c>
      <c r="Z342" s="8" t="n">
        <v>11</v>
      </c>
      <c r="AA342" s="8" t="n">
        <v>18</v>
      </c>
      <c r="AB342" s="8" t="n">
        <v>71</v>
      </c>
      <c r="AC342" s="18" t="n">
        <f aca="false">Z342/V342</f>
        <v>0.142857142857143</v>
      </c>
      <c r="AD342" s="19" t="n">
        <f aca="false">IF(FZ342&gt;V342,Z342-V342*(GC342-Z342)/(FZ342-V342),0)</f>
        <v>-17.915611814346</v>
      </c>
      <c r="AE342" s="19" t="n">
        <v>3.939</v>
      </c>
      <c r="AF342" s="8" t="n">
        <v>-6</v>
      </c>
      <c r="AG342" s="8" t="n">
        <v>-10.9</v>
      </c>
      <c r="AH342" s="8" t="n">
        <v>22</v>
      </c>
      <c r="AI342" s="8" t="n">
        <v>1920</v>
      </c>
      <c r="AJ342" s="8" t="n">
        <v>90304</v>
      </c>
      <c r="AK342" s="19" t="n">
        <v>1505.0666666667</v>
      </c>
      <c r="AL342" s="8" t="n">
        <v>1505.07</v>
      </c>
      <c r="AM342" s="8" t="n">
        <v>1505</v>
      </c>
      <c r="AN342" s="18" t="n">
        <f aca="false">AJ342/60/V342</f>
        <v>19.5463203463203</v>
      </c>
      <c r="AO342" s="8" t="n">
        <v>32.49</v>
      </c>
      <c r="AP342" s="12" t="n">
        <f aca="false">IF(EF342&gt;0,Z342/EF342,0)</f>
        <v>0.2</v>
      </c>
      <c r="AQ342" s="8" t="n">
        <v>175</v>
      </c>
      <c r="AR342" s="8" t="n">
        <v>175</v>
      </c>
      <c r="AS342" s="8" t="n">
        <v>175</v>
      </c>
      <c r="AT342" s="8" t="n">
        <v>125</v>
      </c>
      <c r="AU342" s="8" t="n">
        <v>125</v>
      </c>
      <c r="AV342" s="8" t="n">
        <v>88</v>
      </c>
      <c r="AW342" s="8" t="n">
        <v>47</v>
      </c>
      <c r="AX342" s="8" t="n">
        <v>6</v>
      </c>
      <c r="AY342" s="8" t="n">
        <v>2</v>
      </c>
      <c r="AZ342" s="8" t="n">
        <v>8</v>
      </c>
      <c r="BA342" s="8" t="n">
        <f aca="false">AY342+AZ342</f>
        <v>10</v>
      </c>
      <c r="BB342" s="8" t="n">
        <v>4.13</v>
      </c>
      <c r="BC342" s="8" t="n">
        <v>55.4205</v>
      </c>
      <c r="BD342" s="19" t="n">
        <v>100.7</v>
      </c>
      <c r="BE342" s="19" t="n">
        <v>4.01444011339467</v>
      </c>
      <c r="BF342" s="19" t="n">
        <f aca="false">AQ342+BD342</f>
        <v>275.7</v>
      </c>
      <c r="BG342" s="19" t="n">
        <f aca="false">IF(AL342&gt;0,BF342/AL342*60,0)</f>
        <v>10.9908509238773</v>
      </c>
      <c r="BH342" s="8" t="n">
        <v>395</v>
      </c>
      <c r="BI342" s="8" t="n">
        <v>442</v>
      </c>
      <c r="BJ342" s="8" t="n">
        <v>620</v>
      </c>
      <c r="BK342" s="12" t="n">
        <f aca="false">BH342/(BH342+BJ342)</f>
        <v>0.389162561576355</v>
      </c>
      <c r="BL342" s="8" t="n">
        <v>101</v>
      </c>
      <c r="BM342" s="8" t="n">
        <v>101</v>
      </c>
      <c r="BN342" s="8" t="n">
        <v>89</v>
      </c>
      <c r="BO342" s="8" t="n">
        <f aca="false">BM342-BN342</f>
        <v>12</v>
      </c>
      <c r="BP342" s="8" t="n">
        <v>37</v>
      </c>
      <c r="BQ342" s="8" t="n">
        <v>23</v>
      </c>
      <c r="BR342" s="8" t="n">
        <v>20</v>
      </c>
      <c r="BS342" s="8" t="n">
        <v>135</v>
      </c>
      <c r="BT342" s="12" t="n">
        <f aca="false">BS342/(EA342+BS342)</f>
        <v>0.101047904191617</v>
      </c>
      <c r="BU342" s="8" t="n">
        <v>0</v>
      </c>
      <c r="BV342" s="8" t="n">
        <v>0</v>
      </c>
      <c r="BW342" s="12" t="n">
        <f aca="false">IF(BU342+BV342&gt;0,BU342/(BU342+BV342),0)</f>
        <v>0</v>
      </c>
      <c r="BX342" s="8" t="n">
        <v>0</v>
      </c>
      <c r="BY342" s="8" t="n">
        <v>0</v>
      </c>
      <c r="BZ342" s="8" t="n">
        <v>0</v>
      </c>
      <c r="CA342" s="8" t="n">
        <v>0</v>
      </c>
      <c r="CB342" s="8" t="n">
        <v>0</v>
      </c>
      <c r="CC342" s="8" t="n">
        <v>0</v>
      </c>
      <c r="CD342" s="8" t="n">
        <v>0</v>
      </c>
      <c r="CE342" s="8" t="n">
        <v>0</v>
      </c>
      <c r="CF342" s="8" t="n">
        <v>0</v>
      </c>
      <c r="CG342" s="8" t="n">
        <v>0</v>
      </c>
      <c r="CH342" s="8" t="n">
        <v>0</v>
      </c>
      <c r="CI342" s="8" t="n">
        <v>0</v>
      </c>
      <c r="CJ342" s="8" t="n">
        <v>0</v>
      </c>
      <c r="CK342" s="8" t="n">
        <v>0</v>
      </c>
      <c r="CL342" s="8" t="n">
        <v>0</v>
      </c>
      <c r="CM342" s="8" t="n">
        <v>1</v>
      </c>
      <c r="CN342" s="8" t="n">
        <v>0</v>
      </c>
      <c r="CO342" s="8" t="n">
        <v>0</v>
      </c>
      <c r="CP342" s="8" t="n">
        <v>0</v>
      </c>
      <c r="CQ342" s="8" t="n">
        <v>0</v>
      </c>
      <c r="CR342" s="8" t="n">
        <v>0</v>
      </c>
      <c r="CS342" s="8" t="n">
        <v>1</v>
      </c>
      <c r="CT342" s="8" t="n">
        <v>0</v>
      </c>
      <c r="CU342" s="8" t="n">
        <v>0</v>
      </c>
      <c r="CV342" s="8" t="n">
        <v>0</v>
      </c>
      <c r="CW342" s="8" t="n">
        <v>2</v>
      </c>
      <c r="CX342" s="8" t="n">
        <v>1</v>
      </c>
      <c r="CY342" s="8" t="n">
        <v>0</v>
      </c>
      <c r="CZ342" s="8" t="n">
        <v>4</v>
      </c>
      <c r="DA342" s="8" t="n">
        <v>32</v>
      </c>
      <c r="DB342" s="8" t="n">
        <v>5</v>
      </c>
      <c r="DC342" s="8" t="n">
        <v>1</v>
      </c>
      <c r="DD342" s="8" t="n">
        <v>33</v>
      </c>
      <c r="DE342" s="8" t="n">
        <v>11</v>
      </c>
      <c r="DF342" s="8" t="n">
        <v>0</v>
      </c>
      <c r="DG342" s="8" t="n">
        <v>0</v>
      </c>
      <c r="DH342" s="8" t="n">
        <v>38</v>
      </c>
      <c r="DI342" s="8" t="n">
        <v>11</v>
      </c>
      <c r="DJ342" s="8" t="n">
        <v>4</v>
      </c>
      <c r="DK342" s="8" t="n">
        <v>12</v>
      </c>
      <c r="DL342" s="8" t="n">
        <v>12</v>
      </c>
      <c r="DM342" s="8" t="n">
        <v>0</v>
      </c>
      <c r="DN342" s="8" t="n">
        <v>4</v>
      </c>
      <c r="DO342" s="8" t="n">
        <v>4</v>
      </c>
      <c r="DP342" s="8" t="n">
        <v>0</v>
      </c>
      <c r="DQ342" s="8" t="n">
        <f aca="false">DJ342-DI342</f>
        <v>-7</v>
      </c>
      <c r="DR342" s="19" t="n">
        <v>-1.963</v>
      </c>
      <c r="DS342" s="8" t="n">
        <v>11</v>
      </c>
      <c r="DT342" s="8" t="n">
        <v>0</v>
      </c>
      <c r="DU342" s="8" t="n">
        <v>0</v>
      </c>
      <c r="DV342" s="8" t="n">
        <v>0</v>
      </c>
      <c r="DW342" s="8" t="n">
        <v>0</v>
      </c>
      <c r="DX342" s="8" t="n">
        <v>1256</v>
      </c>
      <c r="DY342" s="8" t="n">
        <v>1629</v>
      </c>
      <c r="DZ342" s="8" t="n">
        <v>967</v>
      </c>
      <c r="EA342" s="8" t="n">
        <v>1201</v>
      </c>
      <c r="EB342" s="8" t="n">
        <v>700</v>
      </c>
      <c r="EC342" s="8" t="n">
        <v>891</v>
      </c>
      <c r="ED342" s="8" t="n">
        <v>62.8</v>
      </c>
      <c r="EE342" s="8" t="n">
        <v>89.83</v>
      </c>
      <c r="EF342" s="8" t="n">
        <v>55</v>
      </c>
      <c r="EG342" s="8" t="n">
        <v>94</v>
      </c>
      <c r="EH342" s="12" t="n">
        <f aca="false">EF342/EB342</f>
        <v>0.0785714285714286</v>
      </c>
      <c r="EI342" s="20" t="n">
        <f aca="false">1-EG342/EC342</f>
        <v>0.894500561167228</v>
      </c>
      <c r="EJ342" s="21" t="n">
        <f aca="false">EH342+EI342</f>
        <v>0.973071989738656</v>
      </c>
      <c r="EK342" s="8" t="n">
        <v>1254</v>
      </c>
      <c r="EL342" s="8" t="n">
        <v>1625</v>
      </c>
      <c r="EM342" s="8" t="n">
        <v>964</v>
      </c>
      <c r="EN342" s="8" t="n">
        <v>1196</v>
      </c>
      <c r="EO342" s="8" t="n">
        <v>697</v>
      </c>
      <c r="EP342" s="8" t="n">
        <v>887</v>
      </c>
      <c r="EQ342" s="8" t="n">
        <v>55</v>
      </c>
      <c r="ER342" s="8" t="n">
        <v>93</v>
      </c>
      <c r="ES342" s="8" t="n">
        <v>628</v>
      </c>
      <c r="ET342" s="8" t="n">
        <v>855</v>
      </c>
      <c r="EU342" s="8" t="n">
        <v>230</v>
      </c>
      <c r="EV342" s="8" t="n">
        <v>333</v>
      </c>
      <c r="EW342" s="8" t="n">
        <v>30</v>
      </c>
      <c r="EX342" s="8" t="n">
        <v>48</v>
      </c>
      <c r="EY342" s="8" t="n">
        <v>91</v>
      </c>
      <c r="EZ342" s="8" t="n">
        <v>80</v>
      </c>
      <c r="FA342" s="8" t="n">
        <v>-0.4</v>
      </c>
      <c r="FB342" s="8" t="n">
        <v>2.6</v>
      </c>
      <c r="FC342" s="8" t="n">
        <v>2.2</v>
      </c>
      <c r="FD342" s="19" t="n">
        <v>13.25</v>
      </c>
      <c r="FE342" s="18" t="n">
        <f aca="false">FD342/V342</f>
        <v>0.172077922077922</v>
      </c>
      <c r="FF342" s="8" t="n">
        <v>0.8029</v>
      </c>
      <c r="FG342" s="8" t="n">
        <v>-0.31</v>
      </c>
      <c r="FH342" s="8" t="n">
        <v>-0.53</v>
      </c>
      <c r="FI342" s="8" t="n">
        <v>-0.84</v>
      </c>
      <c r="FJ342" s="8" t="n">
        <v>3</v>
      </c>
      <c r="FK342" s="8" t="n">
        <v>2</v>
      </c>
      <c r="FL342" s="8" t="n">
        <v>1</v>
      </c>
      <c r="FM342" s="8" t="n">
        <f aca="false">BL342+BS342+AH342+DT342</f>
        <v>258</v>
      </c>
      <c r="FN342" s="19" t="n">
        <f aca="false">IF(DS342&gt;0,(BL342+BR342)/DS342,0)</f>
        <v>11</v>
      </c>
      <c r="FO342" s="12" t="n">
        <v>0.0137116103</v>
      </c>
      <c r="FP342" s="19" t="n">
        <f aca="false">Z342-AH342/10</f>
        <v>8.8</v>
      </c>
      <c r="FQ342" s="19" t="n">
        <f aca="false">Z342+DR342/5</f>
        <v>10.6074</v>
      </c>
      <c r="FR342" s="19" t="n">
        <f aca="false">(DX342+DY342)/AL342*60</f>
        <v>115.011261934661</v>
      </c>
      <c r="FS342" s="22"/>
      <c r="FT342" s="22"/>
      <c r="FU342" s="22"/>
      <c r="FV342" s="22"/>
      <c r="FW342" s="17" t="s">
        <v>280</v>
      </c>
      <c r="FX342" s="23" t="n">
        <v>5000000</v>
      </c>
      <c r="FY342" s="23" t="n">
        <v>4357143</v>
      </c>
      <c r="FZ342" s="8" t="n">
        <v>788</v>
      </c>
      <c r="GA342" s="8" t="n">
        <v>66</v>
      </c>
      <c r="GB342" s="8" t="n">
        <v>212</v>
      </c>
      <c r="GC342" s="8" t="n">
        <v>278</v>
      </c>
      <c r="GD342" s="8" t="n">
        <v>-109</v>
      </c>
      <c r="GE342" s="8" t="n">
        <v>454</v>
      </c>
      <c r="GF342" s="8" t="n">
        <v>1269</v>
      </c>
      <c r="GG342" s="8" t="n">
        <v>18025</v>
      </c>
      <c r="GH342" s="8" t="n">
        <v>16.2</v>
      </c>
      <c r="GI342" s="8" t="n">
        <v>31.4</v>
      </c>
      <c r="GJ342" s="8" t="n">
        <v>47.6</v>
      </c>
      <c r="GK342" s="8" t="n">
        <f aca="false">Z342-AH342/10</f>
        <v>8.8</v>
      </c>
      <c r="GL342" s="22"/>
      <c r="GM342" s="22"/>
      <c r="GN342" s="22"/>
      <c r="GO342" s="22"/>
      <c r="GP342" s="22"/>
    </row>
    <row r="343" customFormat="false" ht="13.65" hidden="false" customHeight="true" outlineLevel="0" collapsed="false">
      <c r="A343" s="16" t="n">
        <v>34379</v>
      </c>
      <c r="B343" s="17" t="s">
        <v>459</v>
      </c>
      <c r="C343" s="17" t="s">
        <v>460</v>
      </c>
      <c r="D343" s="17" t="s">
        <v>262</v>
      </c>
      <c r="E343" s="17" t="s">
        <v>262</v>
      </c>
      <c r="F343" s="8" t="n">
        <v>74</v>
      </c>
      <c r="G343" s="8" t="n">
        <v>189</v>
      </c>
      <c r="H343" s="22"/>
      <c r="I343" s="22"/>
      <c r="J343" s="22"/>
      <c r="K343" s="17" t="s">
        <v>273</v>
      </c>
      <c r="L343" s="8" t="n">
        <v>2017</v>
      </c>
      <c r="M343" s="8" t="n">
        <v>23</v>
      </c>
      <c r="N343" s="8" t="n">
        <v>1</v>
      </c>
      <c r="O343" s="8" t="n">
        <v>8478268</v>
      </c>
      <c r="P343" s="17" t="s">
        <v>1806</v>
      </c>
      <c r="Q343" s="17" t="s">
        <v>1807</v>
      </c>
      <c r="R343" s="17" t="s">
        <v>1808</v>
      </c>
      <c r="S343" s="17" t="s">
        <v>1801</v>
      </c>
      <c r="T343" s="17" t="s">
        <v>299</v>
      </c>
      <c r="U343" s="17" t="s">
        <v>402</v>
      </c>
      <c r="V343" s="8" t="n">
        <v>4</v>
      </c>
      <c r="W343" s="8" t="n">
        <v>0</v>
      </c>
      <c r="X343" s="8" t="n">
        <v>0</v>
      </c>
      <c r="Y343" s="8" t="n">
        <v>0</v>
      </c>
      <c r="Z343" s="8" t="n">
        <v>0</v>
      </c>
      <c r="AA343" s="8" t="n">
        <v>41</v>
      </c>
      <c r="AB343" s="8" t="n">
        <v>62</v>
      </c>
      <c r="AC343" s="18" t="n">
        <f aca="false">Z343/V343</f>
        <v>0</v>
      </c>
      <c r="AD343" s="19" t="n">
        <f aca="false">IF(FZ343&gt;V343,Z343-V343*(GC343-Z343)/(FZ343-V343),0)</f>
        <v>0</v>
      </c>
      <c r="AE343" s="19" t="n">
        <v>0</v>
      </c>
      <c r="AF343" s="8" t="n">
        <v>-1</v>
      </c>
      <c r="AG343" s="8" t="n">
        <v>-0.3</v>
      </c>
      <c r="AH343" s="8" t="n">
        <v>2</v>
      </c>
      <c r="AI343" s="8" t="n">
        <v>41</v>
      </c>
      <c r="AJ343" s="8" t="n">
        <v>1752</v>
      </c>
      <c r="AK343" s="19" t="n">
        <v>29.2</v>
      </c>
      <c r="AL343" s="8" t="n">
        <v>29.2</v>
      </c>
      <c r="AM343" s="8" t="n">
        <v>29</v>
      </c>
      <c r="AN343" s="18" t="n">
        <f aca="false">AJ343/60/V343</f>
        <v>7.3</v>
      </c>
      <c r="AO343" s="8" t="n">
        <v>12.51</v>
      </c>
      <c r="AP343" s="12" t="n">
        <f aca="false">IF(EF343&gt;0,Z343/EF343,0)</f>
        <v>0</v>
      </c>
      <c r="AQ343" s="8" t="n">
        <v>3</v>
      </c>
      <c r="AR343" s="8" t="n">
        <v>3</v>
      </c>
      <c r="AS343" s="8" t="n">
        <v>3</v>
      </c>
      <c r="AT343" s="8" t="n">
        <v>2</v>
      </c>
      <c r="AU343" s="8" t="n">
        <v>2</v>
      </c>
      <c r="AV343" s="8" t="n">
        <v>0</v>
      </c>
      <c r="AW343" s="8" t="n">
        <v>1</v>
      </c>
      <c r="AX343" s="8" t="n">
        <v>0</v>
      </c>
      <c r="AY343" s="8" t="n">
        <v>0</v>
      </c>
      <c r="AZ343" s="8" t="n">
        <v>0</v>
      </c>
      <c r="BA343" s="8" t="n">
        <f aca="false">AY343+AZ343</f>
        <v>0</v>
      </c>
      <c r="BB343" s="8" t="n">
        <v>0.05</v>
      </c>
      <c r="BC343" s="8" t="n">
        <v>0</v>
      </c>
      <c r="BD343" s="19" t="n">
        <v>0</v>
      </c>
      <c r="BE343" s="19" t="n">
        <v>0</v>
      </c>
      <c r="BF343" s="19" t="n">
        <f aca="false">AQ343+BD343</f>
        <v>3</v>
      </c>
      <c r="BG343" s="19" t="n">
        <f aca="false">IF(AL343&gt;0,BF343/AL343*60,0)</f>
        <v>6.16438356164384</v>
      </c>
      <c r="BH343" s="8" t="n">
        <v>6</v>
      </c>
      <c r="BI343" s="8" t="n">
        <v>10</v>
      </c>
      <c r="BJ343" s="8" t="n">
        <v>10</v>
      </c>
      <c r="BK343" s="12" t="n">
        <f aca="false">BH343/(BH343+BJ343)</f>
        <v>0.375</v>
      </c>
      <c r="BL343" s="8" t="n">
        <v>5</v>
      </c>
      <c r="BM343" s="8" t="n">
        <v>5</v>
      </c>
      <c r="BN343" s="8" t="n">
        <v>2</v>
      </c>
      <c r="BO343" s="8" t="n">
        <f aca="false">BM343-BN343</f>
        <v>3</v>
      </c>
      <c r="BP343" s="8" t="n">
        <v>2</v>
      </c>
      <c r="BQ343" s="8" t="n">
        <v>2</v>
      </c>
      <c r="BR343" s="8" t="n">
        <v>2</v>
      </c>
      <c r="BS343" s="8" t="n">
        <v>2</v>
      </c>
      <c r="BT343" s="12" t="n">
        <f aca="false">BS343/(EA343+BS343)</f>
        <v>0.133333333333333</v>
      </c>
      <c r="BU343" s="8" t="n">
        <v>0</v>
      </c>
      <c r="BV343" s="8" t="n">
        <v>2</v>
      </c>
      <c r="BW343" s="12" t="n">
        <f aca="false">IF(BU343+BV343&gt;0,BU343/(BU343+BV343),0)</f>
        <v>0</v>
      </c>
      <c r="BX343" s="8" t="n">
        <v>0</v>
      </c>
      <c r="BY343" s="8" t="n">
        <v>2</v>
      </c>
      <c r="BZ343" s="8" t="n">
        <v>0</v>
      </c>
      <c r="CA343" s="8" t="n">
        <v>0</v>
      </c>
      <c r="CB343" s="8" t="n">
        <v>0</v>
      </c>
      <c r="CC343" s="8" t="n">
        <v>0</v>
      </c>
      <c r="CD343" s="8" t="n">
        <v>0</v>
      </c>
      <c r="CE343" s="8" t="n">
        <v>0</v>
      </c>
      <c r="CF343" s="8" t="n">
        <v>0</v>
      </c>
      <c r="CG343" s="8" t="n">
        <v>1</v>
      </c>
      <c r="CH343" s="8" t="n">
        <v>0</v>
      </c>
      <c r="CI343" s="8" t="n">
        <v>2</v>
      </c>
      <c r="CJ343" s="8" t="n">
        <v>0</v>
      </c>
      <c r="CK343" s="8" t="n">
        <v>0</v>
      </c>
      <c r="CL343" s="8" t="n">
        <v>0</v>
      </c>
      <c r="CM343" s="8" t="n">
        <v>0</v>
      </c>
      <c r="CN343" s="8" t="n">
        <v>0</v>
      </c>
      <c r="CO343" s="8" t="n">
        <v>0</v>
      </c>
      <c r="CP343" s="8" t="n">
        <v>0</v>
      </c>
      <c r="CQ343" s="8" t="n">
        <v>0</v>
      </c>
      <c r="CR343" s="8" t="n">
        <v>0</v>
      </c>
      <c r="CS343" s="8" t="n">
        <v>0</v>
      </c>
      <c r="CT343" s="8" t="n">
        <v>0</v>
      </c>
      <c r="CU343" s="8" t="n">
        <v>0</v>
      </c>
      <c r="CV343" s="8" t="n">
        <v>0</v>
      </c>
      <c r="CW343" s="8" t="n">
        <v>0</v>
      </c>
      <c r="CX343" s="8" t="n">
        <v>0</v>
      </c>
      <c r="CY343" s="8" t="n">
        <v>0</v>
      </c>
      <c r="CZ343" s="8" t="n">
        <v>1</v>
      </c>
      <c r="DA343" s="8" t="n">
        <v>1</v>
      </c>
      <c r="DB343" s="8" t="n">
        <v>0</v>
      </c>
      <c r="DC343" s="8" t="n">
        <v>0</v>
      </c>
      <c r="DD343" s="8" t="n">
        <v>0</v>
      </c>
      <c r="DE343" s="8" t="n">
        <v>0</v>
      </c>
      <c r="DF343" s="8" t="n">
        <v>0</v>
      </c>
      <c r="DG343" s="8" t="n">
        <v>0</v>
      </c>
      <c r="DH343" s="8" t="n">
        <v>0</v>
      </c>
      <c r="DI343" s="8" t="n">
        <v>1</v>
      </c>
      <c r="DJ343" s="8" t="n">
        <v>0</v>
      </c>
      <c r="DK343" s="8" t="n">
        <v>2</v>
      </c>
      <c r="DL343" s="8" t="n">
        <v>2</v>
      </c>
      <c r="DM343" s="8" t="n">
        <v>0</v>
      </c>
      <c r="DN343" s="8" t="n">
        <v>0</v>
      </c>
      <c r="DO343" s="8" t="n">
        <v>0</v>
      </c>
      <c r="DP343" s="8" t="n">
        <v>0</v>
      </c>
      <c r="DQ343" s="8" t="n">
        <f aca="false">DJ343-DI343</f>
        <v>-1</v>
      </c>
      <c r="DR343" s="19" t="n">
        <v>-2.031</v>
      </c>
      <c r="DS343" s="8" t="n">
        <v>1</v>
      </c>
      <c r="DT343" s="8" t="n">
        <v>0</v>
      </c>
      <c r="DU343" s="8" t="n">
        <v>0</v>
      </c>
      <c r="DV343" s="8" t="n">
        <v>0</v>
      </c>
      <c r="DW343" s="8" t="n">
        <v>0</v>
      </c>
      <c r="DX343" s="8" t="n">
        <v>19</v>
      </c>
      <c r="DY343" s="8" t="n">
        <v>23</v>
      </c>
      <c r="DZ343" s="8" t="n">
        <v>15</v>
      </c>
      <c r="EA343" s="8" t="n">
        <v>13</v>
      </c>
      <c r="EB343" s="8" t="n">
        <v>6</v>
      </c>
      <c r="EC343" s="8" t="n">
        <v>9</v>
      </c>
      <c r="ED343" s="8" t="n">
        <v>1.12</v>
      </c>
      <c r="EE343" s="8" t="n">
        <v>1.1</v>
      </c>
      <c r="EF343" s="8" t="n">
        <v>0</v>
      </c>
      <c r="EG343" s="8" t="n">
        <v>1</v>
      </c>
      <c r="EH343" s="12" t="n">
        <f aca="false">EF343/EB343</f>
        <v>0</v>
      </c>
      <c r="EI343" s="20" t="n">
        <f aca="false">1-EG343/EC343</f>
        <v>0.888888888888889</v>
      </c>
      <c r="EJ343" s="21" t="n">
        <f aca="false">EH343+EI343</f>
        <v>0.888888888888889</v>
      </c>
      <c r="EK343" s="8" t="n">
        <v>19</v>
      </c>
      <c r="EL343" s="8" t="n">
        <v>23</v>
      </c>
      <c r="EM343" s="8" t="n">
        <v>15</v>
      </c>
      <c r="EN343" s="8" t="n">
        <v>13</v>
      </c>
      <c r="EO343" s="8" t="n">
        <v>6</v>
      </c>
      <c r="EP343" s="8" t="n">
        <v>9</v>
      </c>
      <c r="EQ343" s="8" t="n">
        <v>0</v>
      </c>
      <c r="ER343" s="8" t="n">
        <v>1</v>
      </c>
      <c r="ES343" s="8" t="n">
        <v>10</v>
      </c>
      <c r="ET343" s="8" t="n">
        <v>9</v>
      </c>
      <c r="EU343" s="8" t="n">
        <v>5</v>
      </c>
      <c r="EV343" s="8" t="n">
        <v>3</v>
      </c>
      <c r="EW343" s="8" t="n">
        <v>0</v>
      </c>
      <c r="EX343" s="8" t="n">
        <v>1</v>
      </c>
      <c r="EY343" s="8" t="n">
        <v>7</v>
      </c>
      <c r="EZ343" s="8" t="n">
        <v>2</v>
      </c>
      <c r="FA343" s="8" t="n">
        <v>-0.1</v>
      </c>
      <c r="FB343" s="8" t="n">
        <v>0</v>
      </c>
      <c r="FC343" s="8" t="n">
        <v>-0.1</v>
      </c>
      <c r="FD343" s="19" t="n">
        <v>-0.67</v>
      </c>
      <c r="FE343" s="18" t="n">
        <f aca="false">FD343/V343</f>
        <v>-0.1675</v>
      </c>
      <c r="FF343" s="8" t="n">
        <v>0.0003</v>
      </c>
      <c r="FG343" s="8" t="n">
        <v>0</v>
      </c>
      <c r="FH343" s="8" t="n">
        <v>0</v>
      </c>
      <c r="FI343" s="8" t="n">
        <v>0</v>
      </c>
      <c r="FJ343" s="22"/>
      <c r="FK343" s="22"/>
      <c r="FL343" s="22"/>
      <c r="FM343" s="8" t="n">
        <f aca="false">BL343+BS343+AH343+DT343</f>
        <v>9</v>
      </c>
      <c r="FN343" s="19" t="n">
        <f aca="false">IF(DS343&gt;0,(BL343+BR343)/DS343,0)</f>
        <v>7</v>
      </c>
      <c r="FO343" s="12" t="n">
        <v>0</v>
      </c>
      <c r="FP343" s="19" t="n">
        <f aca="false">Z343-AH343/10</f>
        <v>-0.2</v>
      </c>
      <c r="FQ343" s="19" t="n">
        <f aca="false">Z343+DR343/5</f>
        <v>-0.4062</v>
      </c>
      <c r="FR343" s="19" t="n">
        <f aca="false">(DX343+DY343)/AL343*60</f>
        <v>86.3013698630137</v>
      </c>
      <c r="FS343" s="22"/>
      <c r="FT343" s="22"/>
      <c r="FU343" s="22"/>
      <c r="FV343" s="22"/>
      <c r="FW343" s="17" t="s">
        <v>270</v>
      </c>
      <c r="FX343" s="23" t="n">
        <v>690000</v>
      </c>
      <c r="FY343" s="23" t="n">
        <v>706250</v>
      </c>
      <c r="FZ343" s="8" t="n">
        <v>4</v>
      </c>
      <c r="GA343" s="8" t="n">
        <v>0</v>
      </c>
      <c r="GB343" s="8" t="n">
        <v>0</v>
      </c>
      <c r="GC343" s="8" t="n">
        <v>0</v>
      </c>
      <c r="GD343" s="8" t="n">
        <v>-1</v>
      </c>
      <c r="GE343" s="8" t="n">
        <v>2</v>
      </c>
      <c r="GF343" s="8" t="n">
        <v>0</v>
      </c>
      <c r="GG343" s="8" t="n">
        <v>29</v>
      </c>
      <c r="GH343" s="8" t="n">
        <v>-0.1</v>
      </c>
      <c r="GI343" s="8" t="n">
        <v>0</v>
      </c>
      <c r="GJ343" s="8" t="n">
        <v>-0.1</v>
      </c>
      <c r="GK343" s="8" t="n">
        <f aca="false">Z343-AH343/10</f>
        <v>-0.2</v>
      </c>
      <c r="GL343" s="22"/>
      <c r="GM343" s="22"/>
      <c r="GN343" s="22"/>
      <c r="GO343" s="22"/>
      <c r="GP343" s="22"/>
    </row>
    <row r="344" customFormat="false" ht="13.65" hidden="false" customHeight="true" outlineLevel="0" collapsed="false">
      <c r="A344" s="16" t="n">
        <v>35459</v>
      </c>
      <c r="B344" s="17" t="s">
        <v>1809</v>
      </c>
      <c r="C344" s="17" t="s">
        <v>1220</v>
      </c>
      <c r="D344" s="17" t="s">
        <v>283</v>
      </c>
      <c r="E344" s="17" t="s">
        <v>283</v>
      </c>
      <c r="F344" s="8" t="n">
        <v>73</v>
      </c>
      <c r="G344" s="8" t="n">
        <v>187</v>
      </c>
      <c r="H344" s="8" t="n">
        <v>2015</v>
      </c>
      <c r="I344" s="8" t="n">
        <v>1</v>
      </c>
      <c r="J344" s="8" t="n">
        <v>25</v>
      </c>
      <c r="K344" s="17" t="s">
        <v>273</v>
      </c>
      <c r="L344" s="8" t="n">
        <v>2016</v>
      </c>
      <c r="M344" s="8" t="n">
        <v>21</v>
      </c>
      <c r="N344" s="8" t="n">
        <v>2</v>
      </c>
      <c r="O344" s="8" t="n">
        <v>8478458</v>
      </c>
      <c r="P344" s="17" t="s">
        <v>1810</v>
      </c>
      <c r="Q344" s="17" t="s">
        <v>1811</v>
      </c>
      <c r="R344" s="17" t="s">
        <v>1812</v>
      </c>
      <c r="S344" s="17" t="s">
        <v>1801</v>
      </c>
      <c r="T344" s="17" t="s">
        <v>313</v>
      </c>
      <c r="U344" s="17" t="s">
        <v>332</v>
      </c>
      <c r="V344" s="8" t="n">
        <v>31</v>
      </c>
      <c r="W344" s="8" t="n">
        <v>5</v>
      </c>
      <c r="X344" s="8" t="n">
        <v>9</v>
      </c>
      <c r="Y344" s="8" t="n">
        <v>6</v>
      </c>
      <c r="Z344" s="8" t="n">
        <v>14</v>
      </c>
      <c r="AA344" s="8" t="n">
        <v>16</v>
      </c>
      <c r="AB344" s="8" t="n">
        <v>77</v>
      </c>
      <c r="AC344" s="18" t="n">
        <f aca="false">Z344/V344</f>
        <v>0.451612903225806</v>
      </c>
      <c r="AD344" s="19" t="n">
        <f aca="false">IF(FZ344&gt;V344,Z344-V344*(GC344-Z344)/(FZ344-V344),0)</f>
        <v>14</v>
      </c>
      <c r="AE344" s="19" t="n">
        <v>5.159</v>
      </c>
      <c r="AF344" s="8" t="n">
        <v>5</v>
      </c>
      <c r="AG344" s="8" t="n">
        <v>-0.1</v>
      </c>
      <c r="AH344" s="8" t="n">
        <v>2</v>
      </c>
      <c r="AI344" s="8" t="n">
        <v>519</v>
      </c>
      <c r="AJ344" s="8" t="n">
        <v>22919</v>
      </c>
      <c r="AK344" s="19" t="n">
        <v>381.98333333333</v>
      </c>
      <c r="AL344" s="8" t="n">
        <v>381.98</v>
      </c>
      <c r="AM344" s="8" t="n">
        <v>382</v>
      </c>
      <c r="AN344" s="18" t="n">
        <f aca="false">AJ344/60/V344</f>
        <v>12.3220430107527</v>
      </c>
      <c r="AO344" s="8" t="n">
        <v>20.67</v>
      </c>
      <c r="AP344" s="12" t="n">
        <f aca="false">IF(EF344&gt;0,Z344/EF344,0)</f>
        <v>0.636363636363636</v>
      </c>
      <c r="AQ344" s="8" t="n">
        <v>75</v>
      </c>
      <c r="AR344" s="8" t="n">
        <v>75</v>
      </c>
      <c r="AS344" s="8" t="n">
        <v>75</v>
      </c>
      <c r="AT344" s="8" t="n">
        <v>63</v>
      </c>
      <c r="AU344" s="8" t="n">
        <v>63</v>
      </c>
      <c r="AV344" s="8" t="n">
        <v>38</v>
      </c>
      <c r="AW344" s="8" t="n">
        <v>41</v>
      </c>
      <c r="AX344" s="8" t="n">
        <v>13</v>
      </c>
      <c r="AY344" s="8" t="n">
        <v>2</v>
      </c>
      <c r="AZ344" s="8" t="n">
        <v>3</v>
      </c>
      <c r="BA344" s="8" t="n">
        <f aca="false">AY344+AZ344</f>
        <v>5</v>
      </c>
      <c r="BB344" s="8" t="n">
        <v>3.37</v>
      </c>
      <c r="BC344" s="8" t="n">
        <v>31.5263</v>
      </c>
      <c r="BD344" s="19" t="n">
        <v>100.3</v>
      </c>
      <c r="BE344" s="19" t="n">
        <v>15.7546140756579</v>
      </c>
      <c r="BF344" s="19" t="n">
        <f aca="false">AQ344+BD344</f>
        <v>175.3</v>
      </c>
      <c r="BG344" s="19" t="n">
        <f aca="false">IF(AL344&gt;0,BF344/AL344*60,0)</f>
        <v>27.5354730614168</v>
      </c>
      <c r="BH344" s="8" t="n">
        <v>132</v>
      </c>
      <c r="BI344" s="8" t="n">
        <v>115</v>
      </c>
      <c r="BJ344" s="8" t="n">
        <v>117</v>
      </c>
      <c r="BK344" s="12" t="n">
        <f aca="false">BH344/(BH344+BJ344)</f>
        <v>0.530120481927711</v>
      </c>
      <c r="BL344" s="8" t="n">
        <v>20</v>
      </c>
      <c r="BM344" s="8" t="n">
        <v>20</v>
      </c>
      <c r="BN344" s="8" t="n">
        <v>32</v>
      </c>
      <c r="BO344" s="8" t="n">
        <f aca="false">BM344-BN344</f>
        <v>-12</v>
      </c>
      <c r="BP344" s="8" t="n">
        <v>25</v>
      </c>
      <c r="BQ344" s="8" t="n">
        <v>12</v>
      </c>
      <c r="BR344" s="8" t="n">
        <v>14</v>
      </c>
      <c r="BS344" s="8" t="n">
        <v>9</v>
      </c>
      <c r="BT344" s="12" t="n">
        <f aca="false">BS344/(EA344+BS344)</f>
        <v>0.033457249070632</v>
      </c>
      <c r="BU344" s="8" t="n">
        <v>18</v>
      </c>
      <c r="BV344" s="8" t="n">
        <v>21</v>
      </c>
      <c r="BW344" s="12" t="n">
        <f aca="false">IF(BU344+BV344&gt;0,BU344/(BU344+BV344),0)</f>
        <v>0.461538461538462</v>
      </c>
      <c r="BX344" s="8" t="n">
        <v>3</v>
      </c>
      <c r="BY344" s="8" t="n">
        <v>5</v>
      </c>
      <c r="BZ344" s="8" t="n">
        <v>3</v>
      </c>
      <c r="CA344" s="8" t="n">
        <v>5</v>
      </c>
      <c r="CB344" s="8" t="n">
        <v>12</v>
      </c>
      <c r="CC344" s="8" t="n">
        <v>11</v>
      </c>
      <c r="CD344" s="8" t="n">
        <v>1</v>
      </c>
      <c r="CE344" s="8" t="n">
        <v>4</v>
      </c>
      <c r="CF344" s="8" t="n">
        <v>12</v>
      </c>
      <c r="CG344" s="8" t="n">
        <v>14</v>
      </c>
      <c r="CH344" s="8" t="n">
        <v>12</v>
      </c>
      <c r="CI344" s="8" t="n">
        <v>10</v>
      </c>
      <c r="CJ344" s="8" t="n">
        <v>0</v>
      </c>
      <c r="CK344" s="8" t="n">
        <v>0</v>
      </c>
      <c r="CL344" s="8" t="n">
        <v>1</v>
      </c>
      <c r="CM344" s="8" t="n">
        <v>1</v>
      </c>
      <c r="CN344" s="8" t="n">
        <v>0</v>
      </c>
      <c r="CO344" s="8" t="n">
        <v>0</v>
      </c>
      <c r="CP344" s="8" t="n">
        <v>0</v>
      </c>
      <c r="CQ344" s="8" t="n">
        <v>0</v>
      </c>
      <c r="CR344" s="8" t="n">
        <v>0</v>
      </c>
      <c r="CS344" s="8" t="n">
        <v>1</v>
      </c>
      <c r="CT344" s="8" t="n">
        <v>1</v>
      </c>
      <c r="CU344" s="8" t="n">
        <v>0</v>
      </c>
      <c r="CV344" s="8" t="n">
        <v>0</v>
      </c>
      <c r="CW344" s="8" t="n">
        <v>3</v>
      </c>
      <c r="CX344" s="8" t="n">
        <v>1</v>
      </c>
      <c r="CY344" s="8" t="n">
        <v>1</v>
      </c>
      <c r="CZ344" s="8" t="n">
        <v>4</v>
      </c>
      <c r="DA344" s="8" t="n">
        <v>19</v>
      </c>
      <c r="DB344" s="8" t="n">
        <v>2</v>
      </c>
      <c r="DC344" s="8" t="n">
        <v>0</v>
      </c>
      <c r="DD344" s="8" t="n">
        <v>3</v>
      </c>
      <c r="DE344" s="8" t="n">
        <v>4</v>
      </c>
      <c r="DF344" s="8" t="n">
        <v>1</v>
      </c>
      <c r="DG344" s="8" t="n">
        <v>1</v>
      </c>
      <c r="DH344" s="8" t="n">
        <v>27</v>
      </c>
      <c r="DI344" s="8" t="n">
        <v>1</v>
      </c>
      <c r="DJ344" s="8" t="n">
        <v>3</v>
      </c>
      <c r="DK344" s="8" t="n">
        <v>1</v>
      </c>
      <c r="DL344" s="8" t="n">
        <v>1</v>
      </c>
      <c r="DM344" s="8" t="n">
        <v>0</v>
      </c>
      <c r="DN344" s="8" t="n">
        <v>3</v>
      </c>
      <c r="DO344" s="8" t="n">
        <v>3</v>
      </c>
      <c r="DP344" s="8" t="n">
        <v>0</v>
      </c>
      <c r="DQ344" s="8" t="n">
        <f aca="false">DJ344-DI344</f>
        <v>2</v>
      </c>
      <c r="DR344" s="19" t="n">
        <v>0.774</v>
      </c>
      <c r="DS344" s="8" t="n">
        <v>1</v>
      </c>
      <c r="DT344" s="8" t="n">
        <v>0</v>
      </c>
      <c r="DU344" s="8" t="n">
        <v>0</v>
      </c>
      <c r="DV344" s="8" t="n">
        <v>0</v>
      </c>
      <c r="DW344" s="8" t="n">
        <v>0</v>
      </c>
      <c r="DX344" s="8" t="n">
        <v>364</v>
      </c>
      <c r="DY344" s="8" t="n">
        <v>338</v>
      </c>
      <c r="DZ344" s="8" t="n">
        <v>265</v>
      </c>
      <c r="EA344" s="8" t="n">
        <v>260</v>
      </c>
      <c r="EB344" s="8" t="n">
        <v>186</v>
      </c>
      <c r="EC344" s="8" t="n">
        <v>178</v>
      </c>
      <c r="ED344" s="8" t="n">
        <v>17.07</v>
      </c>
      <c r="EE344" s="8" t="n">
        <v>13.47</v>
      </c>
      <c r="EF344" s="8" t="n">
        <v>22</v>
      </c>
      <c r="EG344" s="8" t="n">
        <v>13</v>
      </c>
      <c r="EH344" s="12" t="n">
        <f aca="false">EF344/EB344</f>
        <v>0.118279569892473</v>
      </c>
      <c r="EI344" s="20" t="n">
        <f aca="false">1-EG344/EC344</f>
        <v>0.926966292134832</v>
      </c>
      <c r="EJ344" s="21" t="n">
        <f aca="false">EH344+EI344</f>
        <v>1.04524586202731</v>
      </c>
      <c r="EK344" s="8" t="n">
        <v>365</v>
      </c>
      <c r="EL344" s="8" t="n">
        <v>339</v>
      </c>
      <c r="EM344" s="8" t="n">
        <v>265</v>
      </c>
      <c r="EN344" s="8" t="n">
        <v>260</v>
      </c>
      <c r="EO344" s="8" t="n">
        <v>186</v>
      </c>
      <c r="EP344" s="8" t="n">
        <v>179</v>
      </c>
      <c r="EQ344" s="8" t="n">
        <v>22</v>
      </c>
      <c r="ER344" s="8" t="n">
        <v>13</v>
      </c>
      <c r="ES344" s="8" t="n">
        <v>178</v>
      </c>
      <c r="ET344" s="8" t="n">
        <v>141</v>
      </c>
      <c r="EU344" s="8" t="n">
        <v>54</v>
      </c>
      <c r="EV344" s="8" t="n">
        <v>57</v>
      </c>
      <c r="EW344" s="8" t="n">
        <v>10</v>
      </c>
      <c r="EX344" s="8" t="n">
        <v>9</v>
      </c>
      <c r="EY344" s="8" t="n">
        <v>23</v>
      </c>
      <c r="EZ344" s="8" t="n">
        <v>21</v>
      </c>
      <c r="FA344" s="8" t="n">
        <v>0.9</v>
      </c>
      <c r="FB344" s="8" t="n">
        <v>0.6</v>
      </c>
      <c r="FC344" s="8" t="n">
        <v>1.5</v>
      </c>
      <c r="FD344" s="19" t="n">
        <v>13.12</v>
      </c>
      <c r="FE344" s="18" t="n">
        <f aca="false">FD344/V344</f>
        <v>0.423225806451613</v>
      </c>
      <c r="FF344" s="8" t="n">
        <v>1.496</v>
      </c>
      <c r="FG344" s="8" t="n">
        <v>-0.03</v>
      </c>
      <c r="FH344" s="8" t="n">
        <v>0.14</v>
      </c>
      <c r="FI344" s="8" t="n">
        <v>0.11</v>
      </c>
      <c r="FJ344" s="22"/>
      <c r="FK344" s="22"/>
      <c r="FL344" s="22"/>
      <c r="FM344" s="8" t="n">
        <f aca="false">BL344+BS344+AH344+DT344</f>
        <v>31</v>
      </c>
      <c r="FN344" s="19" t="n">
        <f aca="false">IF(DS344&gt;0,(BL344+BR344)/DS344,0)</f>
        <v>34</v>
      </c>
      <c r="FO344" s="12" t="n">
        <v>0.0493500241</v>
      </c>
      <c r="FP344" s="19" t="n">
        <f aca="false">Z344-AH344/10</f>
        <v>13.8</v>
      </c>
      <c r="FQ344" s="19" t="n">
        <f aca="false">Z344+DR344/5</f>
        <v>14.1548</v>
      </c>
      <c r="FR344" s="19" t="n">
        <f aca="false">(DX344+DY344)/AL344*60</f>
        <v>110.267553275041</v>
      </c>
      <c r="FS344" s="22"/>
      <c r="FT344" s="22"/>
      <c r="FU344" s="22"/>
      <c r="FV344" s="22"/>
      <c r="FW344" s="17" t="s">
        <v>270</v>
      </c>
      <c r="FX344" s="23" t="n">
        <v>925000</v>
      </c>
      <c r="FY344" s="23" t="n">
        <v>894166</v>
      </c>
      <c r="FZ344" s="8" t="n">
        <v>32</v>
      </c>
      <c r="GA344" s="8" t="n">
        <v>5</v>
      </c>
      <c r="GB344" s="8" t="n">
        <v>9</v>
      </c>
      <c r="GC344" s="8" t="n">
        <v>14</v>
      </c>
      <c r="GD344" s="8" t="n">
        <v>4</v>
      </c>
      <c r="GE344" s="8" t="n">
        <v>2</v>
      </c>
      <c r="GF344" s="8" t="n">
        <v>39</v>
      </c>
      <c r="GG344" s="8" t="n">
        <v>390</v>
      </c>
      <c r="GH344" s="8" t="n">
        <v>0.9</v>
      </c>
      <c r="GI344" s="8" t="n">
        <v>0.5</v>
      </c>
      <c r="GJ344" s="8" t="n">
        <v>1.4</v>
      </c>
      <c r="GK344" s="8" t="n">
        <f aca="false">Z344-AH344/10</f>
        <v>13.8</v>
      </c>
      <c r="GL344" s="22"/>
      <c r="GM344" s="22"/>
      <c r="GN344" s="22"/>
      <c r="GO344" s="22"/>
      <c r="GP344" s="22"/>
    </row>
    <row r="345" customFormat="false" ht="13.65" hidden="false" customHeight="true" outlineLevel="0" collapsed="false">
      <c r="A345" s="16" t="n">
        <v>34839</v>
      </c>
      <c r="B345" s="17" t="s">
        <v>1813</v>
      </c>
      <c r="C345" s="22"/>
      <c r="D345" s="17" t="s">
        <v>321</v>
      </c>
      <c r="E345" s="17" t="s">
        <v>321</v>
      </c>
      <c r="F345" s="8" t="n">
        <v>75</v>
      </c>
      <c r="G345" s="8" t="n">
        <v>210</v>
      </c>
      <c r="H345" s="8" t="n">
        <v>2013</v>
      </c>
      <c r="I345" s="8" t="n">
        <v>2</v>
      </c>
      <c r="J345" s="8" t="n">
        <v>34</v>
      </c>
      <c r="K345" s="17" t="s">
        <v>263</v>
      </c>
      <c r="L345" s="8" t="n">
        <v>2014</v>
      </c>
      <c r="M345" s="8" t="n">
        <v>22</v>
      </c>
      <c r="N345" s="8" t="n">
        <v>4</v>
      </c>
      <c r="O345" s="8" t="n">
        <v>8477455</v>
      </c>
      <c r="P345" s="17" t="s">
        <v>1814</v>
      </c>
      <c r="Q345" s="17" t="s">
        <v>1815</v>
      </c>
      <c r="R345" s="17" t="s">
        <v>1816</v>
      </c>
      <c r="S345" s="17" t="s">
        <v>1817</v>
      </c>
      <c r="T345" s="17" t="s">
        <v>268</v>
      </c>
      <c r="U345" s="17" t="s">
        <v>377</v>
      </c>
      <c r="V345" s="8" t="n">
        <v>55</v>
      </c>
      <c r="W345" s="8" t="n">
        <v>4</v>
      </c>
      <c r="X345" s="8" t="n">
        <v>8</v>
      </c>
      <c r="Y345" s="8" t="n">
        <v>2</v>
      </c>
      <c r="Z345" s="8" t="n">
        <v>12</v>
      </c>
      <c r="AA345" s="8" t="n">
        <v>16</v>
      </c>
      <c r="AB345" s="8" t="n">
        <v>42</v>
      </c>
      <c r="AC345" s="18" t="n">
        <f aca="false">Z345/V345</f>
        <v>0.218181818181818</v>
      </c>
      <c r="AD345" s="19" t="n">
        <f aca="false">IF(FZ345&gt;V345,Z345-V345*(GC345-Z345)/(FZ345-V345),0)</f>
        <v>5.984375</v>
      </c>
      <c r="AE345" s="19" t="n">
        <v>4.517</v>
      </c>
      <c r="AF345" s="8" t="n">
        <v>-2</v>
      </c>
      <c r="AG345" s="8" t="n">
        <v>-2.4</v>
      </c>
      <c r="AH345" s="8" t="n">
        <v>29</v>
      </c>
      <c r="AI345" s="8" t="n">
        <v>922</v>
      </c>
      <c r="AJ345" s="8" t="n">
        <v>39090</v>
      </c>
      <c r="AK345" s="19" t="n">
        <v>651.5</v>
      </c>
      <c r="AL345" s="8" t="n">
        <v>651.5</v>
      </c>
      <c r="AM345" s="8" t="n">
        <v>652</v>
      </c>
      <c r="AN345" s="18" t="n">
        <f aca="false">AJ345/60/V345</f>
        <v>11.8454545454546</v>
      </c>
      <c r="AO345" s="8" t="n">
        <v>20.04</v>
      </c>
      <c r="AP345" s="12" t="n">
        <f aca="false">IF(EF345&gt;0,Z345/EF345,0)</f>
        <v>0.666666666666667</v>
      </c>
      <c r="AQ345" s="8" t="n">
        <v>108</v>
      </c>
      <c r="AR345" s="8" t="n">
        <v>108</v>
      </c>
      <c r="AS345" s="8" t="n">
        <v>108</v>
      </c>
      <c r="AT345" s="8" t="n">
        <v>76</v>
      </c>
      <c r="AU345" s="8" t="n">
        <v>76</v>
      </c>
      <c r="AV345" s="8" t="n">
        <v>53</v>
      </c>
      <c r="AW345" s="8" t="n">
        <v>59</v>
      </c>
      <c r="AX345" s="8" t="n">
        <v>20</v>
      </c>
      <c r="AY345" s="8" t="n">
        <v>4</v>
      </c>
      <c r="AZ345" s="8" t="n">
        <v>7</v>
      </c>
      <c r="BA345" s="8" t="n">
        <f aca="false">AY345+AZ345</f>
        <v>11</v>
      </c>
      <c r="BB345" s="8" t="n">
        <v>4.93</v>
      </c>
      <c r="BC345" s="8" t="n">
        <v>27.3396</v>
      </c>
      <c r="BD345" s="19" t="n">
        <v>62.4</v>
      </c>
      <c r="BE345" s="19" t="n">
        <v>5.74673829623945</v>
      </c>
      <c r="BF345" s="19" t="n">
        <f aca="false">AQ345+BD345</f>
        <v>170.4</v>
      </c>
      <c r="BG345" s="19" t="n">
        <f aca="false">IF(AL345&gt;0,BF345/AL345*60,0)</f>
        <v>15.6930161166539</v>
      </c>
      <c r="BH345" s="8" t="n">
        <v>194</v>
      </c>
      <c r="BI345" s="8" t="n">
        <v>218</v>
      </c>
      <c r="BJ345" s="8" t="n">
        <v>224</v>
      </c>
      <c r="BK345" s="12" t="n">
        <f aca="false">BH345/(BH345+BJ345)</f>
        <v>0.464114832535885</v>
      </c>
      <c r="BL345" s="8" t="n">
        <v>127</v>
      </c>
      <c r="BM345" s="8" t="n">
        <v>127</v>
      </c>
      <c r="BN345" s="8" t="n">
        <v>67</v>
      </c>
      <c r="BO345" s="8" t="n">
        <f aca="false">BM345-BN345</f>
        <v>60</v>
      </c>
      <c r="BP345" s="8" t="n">
        <v>23</v>
      </c>
      <c r="BQ345" s="8" t="n">
        <v>19</v>
      </c>
      <c r="BR345" s="8" t="n">
        <v>20</v>
      </c>
      <c r="BS345" s="8" t="n">
        <v>36</v>
      </c>
      <c r="BT345" s="12" t="n">
        <f aca="false">BS345/(EA345+BS345)</f>
        <v>0.0677966101694915</v>
      </c>
      <c r="BU345" s="8" t="n">
        <v>206</v>
      </c>
      <c r="BV345" s="8" t="n">
        <v>261</v>
      </c>
      <c r="BW345" s="12" t="n">
        <f aca="false">IF(BU345+BV345&gt;0,BU345/(BU345+BV345),0)</f>
        <v>0.441113490364026</v>
      </c>
      <c r="BX345" s="8" t="n">
        <v>76</v>
      </c>
      <c r="BY345" s="8" t="n">
        <v>99</v>
      </c>
      <c r="BZ345" s="8" t="n">
        <v>72</v>
      </c>
      <c r="CA345" s="8" t="n">
        <v>87</v>
      </c>
      <c r="CB345" s="8" t="n">
        <v>58</v>
      </c>
      <c r="CC345" s="8" t="n">
        <v>75</v>
      </c>
      <c r="CD345" s="8" t="n">
        <v>58</v>
      </c>
      <c r="CE345" s="8" t="n">
        <v>72</v>
      </c>
      <c r="CF345" s="8" t="n">
        <v>80</v>
      </c>
      <c r="CG345" s="8" t="n">
        <v>98</v>
      </c>
      <c r="CH345" s="8" t="n">
        <v>128</v>
      </c>
      <c r="CI345" s="8" t="n">
        <v>154</v>
      </c>
      <c r="CJ345" s="8" t="n">
        <v>0</v>
      </c>
      <c r="CK345" s="8" t="n">
        <v>0</v>
      </c>
      <c r="CL345" s="8" t="n">
        <v>0</v>
      </c>
      <c r="CM345" s="8" t="n">
        <v>0</v>
      </c>
      <c r="CN345" s="8" t="n">
        <v>0</v>
      </c>
      <c r="CO345" s="8" t="n">
        <v>0</v>
      </c>
      <c r="CP345" s="8" t="n">
        <v>0</v>
      </c>
      <c r="CQ345" s="8" t="n">
        <v>2</v>
      </c>
      <c r="CR345" s="8" t="n">
        <v>0</v>
      </c>
      <c r="CS345" s="8" t="n">
        <v>0</v>
      </c>
      <c r="CT345" s="8" t="n">
        <v>0</v>
      </c>
      <c r="CU345" s="8" t="n">
        <v>1</v>
      </c>
      <c r="CV345" s="8" t="n">
        <v>0</v>
      </c>
      <c r="CW345" s="8" t="n">
        <v>1</v>
      </c>
      <c r="CX345" s="8" t="n">
        <v>0</v>
      </c>
      <c r="CY345" s="8" t="n">
        <v>0</v>
      </c>
      <c r="CZ345" s="8" t="n">
        <v>2</v>
      </c>
      <c r="DA345" s="8" t="n">
        <v>21</v>
      </c>
      <c r="DB345" s="8" t="n">
        <v>11</v>
      </c>
      <c r="DC345" s="8" t="n">
        <v>1</v>
      </c>
      <c r="DD345" s="8" t="n">
        <v>4</v>
      </c>
      <c r="DE345" s="8" t="n">
        <v>3</v>
      </c>
      <c r="DF345" s="8" t="n">
        <v>3</v>
      </c>
      <c r="DG345" s="8" t="n">
        <v>1</v>
      </c>
      <c r="DH345" s="8" t="n">
        <v>30</v>
      </c>
      <c r="DI345" s="8" t="n">
        <v>13</v>
      </c>
      <c r="DJ345" s="8" t="n">
        <v>3</v>
      </c>
      <c r="DK345" s="8" t="n">
        <v>13</v>
      </c>
      <c r="DL345" s="8" t="n">
        <v>12</v>
      </c>
      <c r="DM345" s="8" t="n">
        <v>1</v>
      </c>
      <c r="DN345" s="8" t="n">
        <v>6</v>
      </c>
      <c r="DO345" s="8" t="n">
        <v>5</v>
      </c>
      <c r="DP345" s="8" t="n">
        <v>1</v>
      </c>
      <c r="DQ345" s="8" t="n">
        <f aca="false">DJ345-DI345</f>
        <v>-10</v>
      </c>
      <c r="DR345" s="19" t="n">
        <v>-7.902</v>
      </c>
      <c r="DS345" s="8" t="n">
        <v>12</v>
      </c>
      <c r="DT345" s="8" t="n">
        <v>1</v>
      </c>
      <c r="DU345" s="8" t="n">
        <v>0</v>
      </c>
      <c r="DV345" s="8" t="n">
        <v>0</v>
      </c>
      <c r="DW345" s="8" t="n">
        <v>0</v>
      </c>
      <c r="DX345" s="8" t="n">
        <v>548</v>
      </c>
      <c r="DY345" s="8" t="n">
        <v>672</v>
      </c>
      <c r="DZ345" s="8" t="n">
        <v>390</v>
      </c>
      <c r="EA345" s="8" t="n">
        <v>495</v>
      </c>
      <c r="EB345" s="8" t="n">
        <v>289</v>
      </c>
      <c r="EC345" s="8" t="n">
        <v>356</v>
      </c>
      <c r="ED345" s="8" t="n">
        <v>23.8</v>
      </c>
      <c r="EE345" s="8" t="n">
        <v>31.31</v>
      </c>
      <c r="EF345" s="8" t="n">
        <v>18</v>
      </c>
      <c r="EG345" s="8" t="n">
        <v>30</v>
      </c>
      <c r="EH345" s="12" t="n">
        <f aca="false">EF345/EB345</f>
        <v>0.0622837370242215</v>
      </c>
      <c r="EI345" s="20" t="n">
        <f aca="false">1-EG345/EC345</f>
        <v>0.915730337078652</v>
      </c>
      <c r="EJ345" s="21" t="n">
        <f aca="false">EH345+EI345</f>
        <v>0.978014074102873</v>
      </c>
      <c r="EK345" s="8" t="n">
        <v>541</v>
      </c>
      <c r="EL345" s="8" t="n">
        <v>675</v>
      </c>
      <c r="EM345" s="8" t="n">
        <v>385</v>
      </c>
      <c r="EN345" s="8" t="n">
        <v>497</v>
      </c>
      <c r="EO345" s="8" t="n">
        <v>285</v>
      </c>
      <c r="EP345" s="8" t="n">
        <v>357</v>
      </c>
      <c r="EQ345" s="8" t="n">
        <v>18</v>
      </c>
      <c r="ER345" s="8" t="n">
        <v>30</v>
      </c>
      <c r="ES345" s="8" t="n">
        <v>246</v>
      </c>
      <c r="ET345" s="8" t="n">
        <v>306</v>
      </c>
      <c r="EU345" s="8" t="n">
        <v>112</v>
      </c>
      <c r="EV345" s="8" t="n">
        <v>129</v>
      </c>
      <c r="EW345" s="8" t="n">
        <v>15</v>
      </c>
      <c r="EX345" s="8" t="n">
        <v>15</v>
      </c>
      <c r="EY345" s="8" t="n">
        <v>57</v>
      </c>
      <c r="EZ345" s="8" t="n">
        <v>45</v>
      </c>
      <c r="FA345" s="8" t="n">
        <v>-0.1</v>
      </c>
      <c r="FB345" s="8" t="n">
        <v>0.7</v>
      </c>
      <c r="FC345" s="8" t="n">
        <v>0.6</v>
      </c>
      <c r="FD345" s="19" t="n">
        <v>9.47</v>
      </c>
      <c r="FE345" s="18" t="n">
        <f aca="false">FD345/V345</f>
        <v>0.172181818181818</v>
      </c>
      <c r="FF345" s="8" t="n">
        <v>0.7342</v>
      </c>
      <c r="FG345" s="8" t="n">
        <v>-0.1</v>
      </c>
      <c r="FH345" s="8" t="n">
        <v>-0.13</v>
      </c>
      <c r="FI345" s="8" t="n">
        <v>-0.23</v>
      </c>
      <c r="FJ345" s="22"/>
      <c r="FK345" s="22"/>
      <c r="FL345" s="22"/>
      <c r="FM345" s="8" t="n">
        <f aca="false">BL345+BS345+AH345+DT345</f>
        <v>193</v>
      </c>
      <c r="FN345" s="19" t="n">
        <f aca="false">IF(DS345&gt;0,(BL345+BR345)/DS345,0)</f>
        <v>12.25</v>
      </c>
      <c r="FO345" s="12" t="n">
        <v>0.029377519</v>
      </c>
      <c r="FP345" s="19" t="n">
        <f aca="false">Z345-AH345/10</f>
        <v>9.1</v>
      </c>
      <c r="FQ345" s="19" t="n">
        <f aca="false">Z345+DR345/5</f>
        <v>10.4196</v>
      </c>
      <c r="FR345" s="19" t="n">
        <f aca="false">(DX345+DY345)/AL345*60</f>
        <v>112.356101304682</v>
      </c>
      <c r="FS345" s="22"/>
      <c r="FT345" s="22"/>
      <c r="FU345" s="22"/>
      <c r="FV345" s="22"/>
      <c r="FW345" s="17" t="s">
        <v>270</v>
      </c>
      <c r="FX345" s="23" t="n">
        <v>725000</v>
      </c>
      <c r="FY345" s="23" t="n">
        <v>725000</v>
      </c>
      <c r="FZ345" s="8" t="n">
        <v>119</v>
      </c>
      <c r="GA345" s="8" t="n">
        <v>8</v>
      </c>
      <c r="GB345" s="8" t="n">
        <v>11</v>
      </c>
      <c r="GC345" s="8" t="n">
        <v>19</v>
      </c>
      <c r="GD345" s="8" t="n">
        <v>-16</v>
      </c>
      <c r="GE345" s="8" t="n">
        <v>51</v>
      </c>
      <c r="GF345" s="8" t="n">
        <v>115</v>
      </c>
      <c r="GG345" s="8" t="n">
        <v>1479</v>
      </c>
      <c r="GH345" s="8" t="n">
        <v>-1.2</v>
      </c>
      <c r="GI345" s="8" t="n">
        <v>1.1</v>
      </c>
      <c r="GJ345" s="8" t="n">
        <v>-0.1</v>
      </c>
      <c r="GK345" s="8" t="n">
        <f aca="false">Z345-AH345/10</f>
        <v>9.1</v>
      </c>
      <c r="GL345" s="22"/>
      <c r="GM345" s="22"/>
      <c r="GN345" s="22"/>
      <c r="GO345" s="22"/>
      <c r="GP345" s="22"/>
    </row>
    <row r="346" customFormat="false" ht="13.65" hidden="false" customHeight="true" outlineLevel="0" collapsed="false">
      <c r="A346" s="16" t="n">
        <v>33299</v>
      </c>
      <c r="B346" s="17" t="s">
        <v>474</v>
      </c>
      <c r="C346" s="22"/>
      <c r="D346" s="17" t="s">
        <v>321</v>
      </c>
      <c r="E346" s="17" t="s">
        <v>321</v>
      </c>
      <c r="F346" s="8" t="n">
        <v>72</v>
      </c>
      <c r="G346" s="8" t="n">
        <v>196</v>
      </c>
      <c r="H346" s="8" t="n">
        <v>2009</v>
      </c>
      <c r="I346" s="8" t="n">
        <v>1</v>
      </c>
      <c r="J346" s="8" t="n">
        <v>20</v>
      </c>
      <c r="K346" s="17" t="s">
        <v>263</v>
      </c>
      <c r="L346" s="8" t="n">
        <v>2010</v>
      </c>
      <c r="M346" s="8" t="n">
        <v>26</v>
      </c>
      <c r="N346" s="8" t="n">
        <v>8</v>
      </c>
      <c r="O346" s="8" t="n">
        <v>8475185</v>
      </c>
      <c r="P346" s="17" t="s">
        <v>1818</v>
      </c>
      <c r="Q346" s="17" t="s">
        <v>1819</v>
      </c>
      <c r="R346" s="17" t="s">
        <v>1820</v>
      </c>
      <c r="S346" s="17" t="s">
        <v>1817</v>
      </c>
      <c r="T346" s="17" t="s">
        <v>313</v>
      </c>
      <c r="U346" s="17" t="s">
        <v>464</v>
      </c>
      <c r="V346" s="8" t="n">
        <v>39</v>
      </c>
      <c r="W346" s="8" t="n">
        <v>2</v>
      </c>
      <c r="X346" s="8" t="n">
        <v>2</v>
      </c>
      <c r="Y346" s="8" t="n">
        <v>1</v>
      </c>
      <c r="Z346" s="8" t="n">
        <v>4</v>
      </c>
      <c r="AA346" s="8" t="n">
        <v>23</v>
      </c>
      <c r="AB346" s="8" t="n">
        <v>60</v>
      </c>
      <c r="AC346" s="18" t="n">
        <f aca="false">Z346/V346</f>
        <v>0.102564102564103</v>
      </c>
      <c r="AD346" s="19" t="n">
        <f aca="false">IF(FZ346&gt;V346,Z346-V346*(GC346-Z346)/(FZ346-V346),0)</f>
        <v>-4.47826086956522</v>
      </c>
      <c r="AE346" s="19" t="n">
        <v>1.602</v>
      </c>
      <c r="AF346" s="8" t="n">
        <v>-4</v>
      </c>
      <c r="AG346" s="8" t="n">
        <v>-7</v>
      </c>
      <c r="AH346" s="8" t="n">
        <v>6</v>
      </c>
      <c r="AI346" s="8" t="n">
        <v>646</v>
      </c>
      <c r="AJ346" s="8" t="n">
        <v>26621</v>
      </c>
      <c r="AK346" s="19" t="n">
        <v>443.68333333333</v>
      </c>
      <c r="AL346" s="8" t="n">
        <v>443.68</v>
      </c>
      <c r="AM346" s="8" t="n">
        <v>444</v>
      </c>
      <c r="AN346" s="18" t="n">
        <f aca="false">AJ346/60/V346</f>
        <v>11.3764957264957</v>
      </c>
      <c r="AO346" s="8" t="n">
        <v>19.22</v>
      </c>
      <c r="AP346" s="12" t="n">
        <f aca="false">IF(EF346&gt;0,Z346/EF346,0)</f>
        <v>0.571428571428571</v>
      </c>
      <c r="AQ346" s="8" t="n">
        <v>62</v>
      </c>
      <c r="AR346" s="8" t="n">
        <v>62</v>
      </c>
      <c r="AS346" s="8" t="n">
        <v>62</v>
      </c>
      <c r="AT346" s="8" t="n">
        <v>48</v>
      </c>
      <c r="AU346" s="8" t="n">
        <v>48</v>
      </c>
      <c r="AV346" s="8" t="n">
        <v>35</v>
      </c>
      <c r="AW346" s="8" t="n">
        <v>33</v>
      </c>
      <c r="AX346" s="8" t="n">
        <v>13</v>
      </c>
      <c r="AY346" s="8" t="n">
        <v>2</v>
      </c>
      <c r="AZ346" s="8" t="n">
        <v>5</v>
      </c>
      <c r="BA346" s="8" t="n">
        <f aca="false">AY346+AZ346</f>
        <v>7</v>
      </c>
      <c r="BB346" s="8" t="n">
        <v>3.12</v>
      </c>
      <c r="BC346" s="8" t="n">
        <v>32.0286</v>
      </c>
      <c r="BD346" s="19" t="n">
        <v>38.5</v>
      </c>
      <c r="BE346" s="19" t="n">
        <v>5.20641598737843</v>
      </c>
      <c r="BF346" s="19" t="n">
        <f aca="false">AQ346+BD346</f>
        <v>100.5</v>
      </c>
      <c r="BG346" s="19" t="n">
        <f aca="false">IF(AL346&gt;0,BF346/AL346*60,0)</f>
        <v>13.5908763072485</v>
      </c>
      <c r="BH346" s="8" t="n">
        <v>69</v>
      </c>
      <c r="BI346" s="8" t="n">
        <v>140</v>
      </c>
      <c r="BJ346" s="8" t="n">
        <v>201</v>
      </c>
      <c r="BK346" s="12" t="n">
        <f aca="false">BH346/(BH346+BJ346)</f>
        <v>0.255555555555555</v>
      </c>
      <c r="BL346" s="8" t="n">
        <v>26</v>
      </c>
      <c r="BM346" s="8" t="n">
        <v>26</v>
      </c>
      <c r="BN346" s="8" t="n">
        <v>39</v>
      </c>
      <c r="BO346" s="8" t="n">
        <f aca="false">BM346-BN346</f>
        <v>-13</v>
      </c>
      <c r="BP346" s="8" t="n">
        <v>13</v>
      </c>
      <c r="BQ346" s="8" t="n">
        <v>8</v>
      </c>
      <c r="BR346" s="8" t="n">
        <v>7</v>
      </c>
      <c r="BS346" s="8" t="n">
        <v>33</v>
      </c>
      <c r="BT346" s="12" t="n">
        <f aca="false">BS346/(EA346+BS346)</f>
        <v>0.0818858560794045</v>
      </c>
      <c r="BU346" s="8" t="n">
        <v>141</v>
      </c>
      <c r="BV346" s="8" t="n">
        <v>179</v>
      </c>
      <c r="BW346" s="12" t="n">
        <f aca="false">IF(BU346+BV346&gt;0,BU346/(BU346+BV346),0)</f>
        <v>0.440625</v>
      </c>
      <c r="BX346" s="8" t="n">
        <v>54</v>
      </c>
      <c r="BY346" s="8" t="n">
        <v>90</v>
      </c>
      <c r="BZ346" s="8" t="n">
        <v>64</v>
      </c>
      <c r="CA346" s="8" t="n">
        <v>68</v>
      </c>
      <c r="CB346" s="8" t="n">
        <v>23</v>
      </c>
      <c r="CC346" s="8" t="n">
        <v>21</v>
      </c>
      <c r="CD346" s="8" t="n">
        <v>36</v>
      </c>
      <c r="CE346" s="8" t="n">
        <v>50</v>
      </c>
      <c r="CF346" s="8" t="n">
        <v>68</v>
      </c>
      <c r="CG346" s="8" t="n">
        <v>71</v>
      </c>
      <c r="CH346" s="8" t="n">
        <v>78</v>
      </c>
      <c r="CI346" s="8" t="n">
        <v>105</v>
      </c>
      <c r="CJ346" s="8" t="n">
        <v>0</v>
      </c>
      <c r="CK346" s="8" t="n">
        <v>0</v>
      </c>
      <c r="CL346" s="8" t="n">
        <v>1</v>
      </c>
      <c r="CM346" s="8" t="n">
        <v>0</v>
      </c>
      <c r="CN346" s="8" t="n">
        <v>0</v>
      </c>
      <c r="CO346" s="8" t="n">
        <v>0</v>
      </c>
      <c r="CP346" s="8" t="n">
        <v>0</v>
      </c>
      <c r="CQ346" s="8" t="n">
        <v>0</v>
      </c>
      <c r="CR346" s="8" t="n">
        <v>0</v>
      </c>
      <c r="CS346" s="8" t="n">
        <v>0</v>
      </c>
      <c r="CT346" s="8" t="n">
        <v>2</v>
      </c>
      <c r="CU346" s="8" t="n">
        <v>0</v>
      </c>
      <c r="CV346" s="8" t="n">
        <v>0</v>
      </c>
      <c r="CW346" s="8" t="n">
        <v>0</v>
      </c>
      <c r="CX346" s="8" t="n">
        <v>0</v>
      </c>
      <c r="CY346" s="8" t="n">
        <v>0</v>
      </c>
      <c r="CZ346" s="8" t="n">
        <v>2</v>
      </c>
      <c r="DA346" s="8" t="n">
        <v>11</v>
      </c>
      <c r="DB346" s="8" t="n">
        <v>2</v>
      </c>
      <c r="DC346" s="8" t="n">
        <v>0</v>
      </c>
      <c r="DD346" s="8" t="n">
        <v>2</v>
      </c>
      <c r="DE346" s="8" t="n">
        <v>9</v>
      </c>
      <c r="DF346" s="8" t="n">
        <v>1</v>
      </c>
      <c r="DG346" s="8" t="n">
        <v>0</v>
      </c>
      <c r="DH346" s="8" t="n">
        <v>21</v>
      </c>
      <c r="DI346" s="8" t="n">
        <v>3</v>
      </c>
      <c r="DJ346" s="8" t="n">
        <v>3</v>
      </c>
      <c r="DK346" s="8" t="n">
        <v>3</v>
      </c>
      <c r="DL346" s="8" t="n">
        <v>3</v>
      </c>
      <c r="DM346" s="8" t="n">
        <v>0</v>
      </c>
      <c r="DN346" s="8" t="n">
        <v>3</v>
      </c>
      <c r="DO346" s="8" t="n">
        <v>3</v>
      </c>
      <c r="DP346" s="8" t="n">
        <v>0</v>
      </c>
      <c r="DQ346" s="8" t="n">
        <f aca="false">DJ346-DI346</f>
        <v>0</v>
      </c>
      <c r="DR346" s="19" t="n">
        <v>0.295</v>
      </c>
      <c r="DS346" s="8" t="n">
        <v>3</v>
      </c>
      <c r="DT346" s="8" t="n">
        <v>0</v>
      </c>
      <c r="DU346" s="8" t="n">
        <v>0</v>
      </c>
      <c r="DV346" s="8" t="n">
        <v>0</v>
      </c>
      <c r="DW346" s="8" t="n">
        <v>0</v>
      </c>
      <c r="DX346" s="8" t="n">
        <v>249</v>
      </c>
      <c r="DY346" s="8" t="n">
        <v>493</v>
      </c>
      <c r="DZ346" s="8" t="n">
        <v>191</v>
      </c>
      <c r="EA346" s="8" t="n">
        <v>370</v>
      </c>
      <c r="EB346" s="8" t="n">
        <v>145</v>
      </c>
      <c r="EC346" s="8" t="n">
        <v>279</v>
      </c>
      <c r="ED346" s="8" t="n">
        <v>9.83</v>
      </c>
      <c r="EE346" s="8" t="n">
        <v>22.44</v>
      </c>
      <c r="EF346" s="8" t="n">
        <v>7</v>
      </c>
      <c r="EG346" s="8" t="n">
        <v>19</v>
      </c>
      <c r="EH346" s="12" t="n">
        <f aca="false">EF346/EB346</f>
        <v>0.0482758620689655</v>
      </c>
      <c r="EI346" s="20" t="n">
        <f aca="false">1-EG346/EC346</f>
        <v>0.931899641577061</v>
      </c>
      <c r="EJ346" s="21" t="n">
        <f aca="false">EH346+EI346</f>
        <v>0.980175503646026</v>
      </c>
      <c r="EK346" s="8" t="n">
        <v>251</v>
      </c>
      <c r="EL346" s="8" t="n">
        <v>493</v>
      </c>
      <c r="EM346" s="8" t="n">
        <v>193</v>
      </c>
      <c r="EN346" s="8" t="n">
        <v>370</v>
      </c>
      <c r="EO346" s="8" t="n">
        <v>147</v>
      </c>
      <c r="EP346" s="8" t="n">
        <v>278</v>
      </c>
      <c r="EQ346" s="8" t="n">
        <v>7</v>
      </c>
      <c r="ER346" s="8" t="n">
        <v>20</v>
      </c>
      <c r="ES346" s="8" t="n">
        <v>105</v>
      </c>
      <c r="ET346" s="8" t="n">
        <v>230</v>
      </c>
      <c r="EU346" s="8" t="n">
        <v>38</v>
      </c>
      <c r="EV346" s="8" t="n">
        <v>87</v>
      </c>
      <c r="EW346" s="8" t="n">
        <v>3</v>
      </c>
      <c r="EX346" s="8" t="n">
        <v>12</v>
      </c>
      <c r="EY346" s="8" t="n">
        <v>25</v>
      </c>
      <c r="EZ346" s="8" t="n">
        <v>27</v>
      </c>
      <c r="FA346" s="8" t="n">
        <v>-0.6</v>
      </c>
      <c r="FB346" s="8" t="n">
        <v>0.5</v>
      </c>
      <c r="FC346" s="8" t="n">
        <v>-0.1</v>
      </c>
      <c r="FD346" s="19" t="n">
        <v>-1.36</v>
      </c>
      <c r="FE346" s="18" t="n">
        <f aca="false">FD346/V346</f>
        <v>-0.0348717948717949</v>
      </c>
      <c r="FF346" s="8" t="n">
        <v>0.1774</v>
      </c>
      <c r="FG346" s="8" t="n">
        <v>-0.47</v>
      </c>
      <c r="FH346" s="8" t="n">
        <v>-0.01</v>
      </c>
      <c r="FI346" s="8" t="n">
        <v>-0.48</v>
      </c>
      <c r="FJ346" s="8" t="n">
        <v>3</v>
      </c>
      <c r="FK346" s="8" t="n">
        <v>2</v>
      </c>
      <c r="FL346" s="8" t="n">
        <v>1</v>
      </c>
      <c r="FM346" s="8" t="n">
        <f aca="false">BL346+BS346+AH346+DT346</f>
        <v>65</v>
      </c>
      <c r="FN346" s="19" t="n">
        <f aca="false">IF(DS346&gt;0,(BL346+BR346)/DS346,0)</f>
        <v>11</v>
      </c>
      <c r="FO346" s="12" t="n">
        <v>0.0214547357</v>
      </c>
      <c r="FP346" s="19" t="n">
        <f aca="false">Z346-AH346/10</f>
        <v>3.4</v>
      </c>
      <c r="FQ346" s="19" t="n">
        <f aca="false">Z346+DR346/5</f>
        <v>4.059</v>
      </c>
      <c r="FR346" s="19" t="n">
        <f aca="false">(DX346+DY346)/AL346*60</f>
        <v>100.342589253516</v>
      </c>
      <c r="FS346" s="8" t="n">
        <v>16</v>
      </c>
      <c r="FT346" s="17" t="s">
        <v>307</v>
      </c>
      <c r="FU346" s="8" t="n">
        <v>297</v>
      </c>
      <c r="FV346" s="22"/>
      <c r="FW346" s="17" t="s">
        <v>280</v>
      </c>
      <c r="FX346" s="23" t="n">
        <v>700000</v>
      </c>
      <c r="FY346" s="23" t="n">
        <v>700000</v>
      </c>
      <c r="FZ346" s="8" t="n">
        <v>315</v>
      </c>
      <c r="GA346" s="8" t="n">
        <v>20</v>
      </c>
      <c r="GB346" s="8" t="n">
        <v>44</v>
      </c>
      <c r="GC346" s="8" t="n">
        <v>64</v>
      </c>
      <c r="GD346" s="8" t="n">
        <v>-21</v>
      </c>
      <c r="GE346" s="8" t="n">
        <v>84</v>
      </c>
      <c r="GF346" s="8" t="n">
        <v>335</v>
      </c>
      <c r="GG346" s="8" t="n">
        <v>4006</v>
      </c>
      <c r="GH346" s="8" t="n">
        <v>-1.9</v>
      </c>
      <c r="GI346" s="8" t="n">
        <v>5</v>
      </c>
      <c r="GJ346" s="8" t="n">
        <v>3.1</v>
      </c>
      <c r="GK346" s="8" t="n">
        <f aca="false">Z346-AH346/10</f>
        <v>3.4</v>
      </c>
      <c r="GL346" s="22"/>
      <c r="GM346" s="22"/>
      <c r="GN346" s="22"/>
      <c r="GO346" s="22"/>
      <c r="GP346" s="22"/>
    </row>
    <row r="347" customFormat="false" ht="13.65" hidden="false" customHeight="true" outlineLevel="0" collapsed="false">
      <c r="A347" s="16" t="n">
        <v>34391</v>
      </c>
      <c r="B347" s="17" t="s">
        <v>921</v>
      </c>
      <c r="C347" s="17" t="s">
        <v>360</v>
      </c>
      <c r="D347" s="17" t="s">
        <v>283</v>
      </c>
      <c r="E347" s="17" t="s">
        <v>283</v>
      </c>
      <c r="F347" s="8" t="n">
        <v>75</v>
      </c>
      <c r="G347" s="8" t="n">
        <v>202</v>
      </c>
      <c r="H347" s="8" t="n">
        <v>2012</v>
      </c>
      <c r="I347" s="8" t="n">
        <v>1</v>
      </c>
      <c r="J347" s="8" t="n">
        <v>9</v>
      </c>
      <c r="K347" s="17" t="s">
        <v>273</v>
      </c>
      <c r="L347" s="8" t="n">
        <v>2013</v>
      </c>
      <c r="M347" s="8" t="n">
        <v>23</v>
      </c>
      <c r="N347" s="8" t="n">
        <v>5</v>
      </c>
      <c r="O347" s="8" t="n">
        <v>8476885</v>
      </c>
      <c r="P347" s="17" t="s">
        <v>1821</v>
      </c>
      <c r="Q347" s="17" t="s">
        <v>1822</v>
      </c>
      <c r="R347" s="17" t="s">
        <v>1823</v>
      </c>
      <c r="S347" s="17" t="s">
        <v>1817</v>
      </c>
      <c r="T347" s="17" t="s">
        <v>278</v>
      </c>
      <c r="U347" s="17" t="s">
        <v>332</v>
      </c>
      <c r="V347" s="8" t="n">
        <v>55</v>
      </c>
      <c r="W347" s="8" t="n">
        <v>3</v>
      </c>
      <c r="X347" s="8" t="n">
        <v>21</v>
      </c>
      <c r="Y347" s="8" t="n">
        <v>11</v>
      </c>
      <c r="Z347" s="8" t="n">
        <v>24</v>
      </c>
      <c r="AA347" s="8" t="n">
        <v>13</v>
      </c>
      <c r="AB347" s="8" t="n">
        <v>67</v>
      </c>
      <c r="AC347" s="18" t="n">
        <f aca="false">Z347/V347</f>
        <v>0.436363636363636</v>
      </c>
      <c r="AD347" s="19" t="n">
        <f aca="false">IF(FZ347&gt;V347,Z347-V347*(GC347-Z347)/(FZ347-V347),0)</f>
        <v>2.69003690036901</v>
      </c>
      <c r="AE347" s="19" t="n">
        <v>7.705</v>
      </c>
      <c r="AF347" s="8" t="n">
        <v>9</v>
      </c>
      <c r="AG347" s="8" t="n">
        <v>7.6</v>
      </c>
      <c r="AH347" s="8" t="n">
        <v>34</v>
      </c>
      <c r="AI347" s="8" t="n">
        <v>1403</v>
      </c>
      <c r="AJ347" s="8" t="n">
        <v>72263</v>
      </c>
      <c r="AK347" s="19" t="n">
        <v>1204.3833333333</v>
      </c>
      <c r="AL347" s="8" t="n">
        <v>1204.38</v>
      </c>
      <c r="AM347" s="8" t="n">
        <v>1204</v>
      </c>
      <c r="AN347" s="18" t="n">
        <f aca="false">AJ347/60/V347</f>
        <v>21.8978787878788</v>
      </c>
      <c r="AO347" s="8" t="n">
        <v>36.24</v>
      </c>
      <c r="AP347" s="12" t="n">
        <f aca="false">IF(EF347&gt;0,Z347/EF347,0)</f>
        <v>0.4</v>
      </c>
      <c r="AQ347" s="8" t="n">
        <v>277</v>
      </c>
      <c r="AR347" s="8" t="n">
        <v>277</v>
      </c>
      <c r="AS347" s="8" t="n">
        <v>277</v>
      </c>
      <c r="AT347" s="8" t="n">
        <v>185</v>
      </c>
      <c r="AU347" s="8" t="n">
        <v>185</v>
      </c>
      <c r="AV347" s="8" t="n">
        <v>144</v>
      </c>
      <c r="AW347" s="8" t="n">
        <v>80</v>
      </c>
      <c r="AX347" s="8" t="n">
        <v>10</v>
      </c>
      <c r="AY347" s="8" t="n">
        <v>3</v>
      </c>
      <c r="AZ347" s="8" t="n">
        <v>19</v>
      </c>
      <c r="BA347" s="8" t="n">
        <f aca="false">AY347+AZ347</f>
        <v>22</v>
      </c>
      <c r="BB347" s="8" t="n">
        <v>5.82</v>
      </c>
      <c r="BC347" s="8" t="n">
        <v>56.0069</v>
      </c>
      <c r="BD347" s="19" t="n">
        <v>195.8</v>
      </c>
      <c r="BE347" s="19" t="n">
        <v>9.75436945601511</v>
      </c>
      <c r="BF347" s="19" t="n">
        <f aca="false">AQ347+BD347</f>
        <v>472.8</v>
      </c>
      <c r="BG347" s="19" t="n">
        <f aca="false">IF(AL347&gt;0,BF347/AL347*60,0)</f>
        <v>23.5540277985353</v>
      </c>
      <c r="BH347" s="8" t="n">
        <v>381</v>
      </c>
      <c r="BI347" s="8" t="n">
        <v>371</v>
      </c>
      <c r="BJ347" s="8" t="n">
        <v>482</v>
      </c>
      <c r="BK347" s="12" t="n">
        <f aca="false">BH347/(BH347+BJ347)</f>
        <v>0.441483198146002</v>
      </c>
      <c r="BL347" s="8" t="n">
        <v>84</v>
      </c>
      <c r="BM347" s="8" t="n">
        <v>84</v>
      </c>
      <c r="BN347" s="8" t="n">
        <v>58</v>
      </c>
      <c r="BO347" s="8" t="n">
        <f aca="false">BM347-BN347</f>
        <v>26</v>
      </c>
      <c r="BP347" s="8" t="n">
        <v>41</v>
      </c>
      <c r="BQ347" s="8" t="n">
        <v>54</v>
      </c>
      <c r="BR347" s="8" t="n">
        <v>28</v>
      </c>
      <c r="BS347" s="8" t="n">
        <v>100</v>
      </c>
      <c r="BT347" s="12" t="n">
        <f aca="false">BS347/(EA347+BS347)</f>
        <v>0.0978473581213307</v>
      </c>
      <c r="BU347" s="8" t="n">
        <v>0</v>
      </c>
      <c r="BV347" s="8" t="n">
        <v>0</v>
      </c>
      <c r="BW347" s="12" t="n">
        <f aca="false">IF(BU347+BV347&gt;0,BU347/(BU347+BV347),0)</f>
        <v>0</v>
      </c>
      <c r="BX347" s="8" t="n">
        <v>0</v>
      </c>
      <c r="BY347" s="8" t="n">
        <v>0</v>
      </c>
      <c r="BZ347" s="8" t="n">
        <v>0</v>
      </c>
      <c r="CA347" s="8" t="n">
        <v>0</v>
      </c>
      <c r="CB347" s="8" t="n">
        <v>0</v>
      </c>
      <c r="CC347" s="8" t="n">
        <v>0</v>
      </c>
      <c r="CD347" s="8" t="n">
        <v>0</v>
      </c>
      <c r="CE347" s="8" t="n">
        <v>0</v>
      </c>
      <c r="CF347" s="8" t="n">
        <v>0</v>
      </c>
      <c r="CG347" s="8" t="n">
        <v>0</v>
      </c>
      <c r="CH347" s="8" t="n">
        <v>0</v>
      </c>
      <c r="CI347" s="8" t="n">
        <v>0</v>
      </c>
      <c r="CJ347" s="8" t="n">
        <v>0</v>
      </c>
      <c r="CK347" s="8" t="n">
        <v>0</v>
      </c>
      <c r="CL347" s="8" t="n">
        <v>0</v>
      </c>
      <c r="CM347" s="8" t="n">
        <v>2</v>
      </c>
      <c r="CN347" s="8" t="n">
        <v>0</v>
      </c>
      <c r="CO347" s="8" t="n">
        <v>0</v>
      </c>
      <c r="CP347" s="8" t="n">
        <v>0</v>
      </c>
      <c r="CQ347" s="8" t="n">
        <v>0</v>
      </c>
      <c r="CR347" s="8" t="n">
        <v>0</v>
      </c>
      <c r="CS347" s="8" t="n">
        <v>1</v>
      </c>
      <c r="CT347" s="8" t="n">
        <v>0</v>
      </c>
      <c r="CU347" s="8" t="n">
        <v>0</v>
      </c>
      <c r="CV347" s="8" t="n">
        <v>0</v>
      </c>
      <c r="CW347" s="8" t="n">
        <v>2</v>
      </c>
      <c r="CX347" s="8" t="n">
        <v>0</v>
      </c>
      <c r="CY347" s="8" t="n">
        <v>1</v>
      </c>
      <c r="CZ347" s="8" t="n">
        <v>3</v>
      </c>
      <c r="DA347" s="8" t="n">
        <v>37</v>
      </c>
      <c r="DB347" s="8" t="n">
        <v>3</v>
      </c>
      <c r="DC347" s="8" t="n">
        <v>0</v>
      </c>
      <c r="DD347" s="8" t="n">
        <v>58</v>
      </c>
      <c r="DE347" s="8" t="n">
        <v>10</v>
      </c>
      <c r="DF347" s="8" t="n">
        <v>0</v>
      </c>
      <c r="DG347" s="8" t="n">
        <v>0</v>
      </c>
      <c r="DH347" s="8" t="n">
        <v>73</v>
      </c>
      <c r="DI347" s="8" t="n">
        <v>17</v>
      </c>
      <c r="DJ347" s="8" t="n">
        <v>12</v>
      </c>
      <c r="DK347" s="8" t="n">
        <v>17</v>
      </c>
      <c r="DL347" s="8" t="n">
        <v>17</v>
      </c>
      <c r="DM347" s="8" t="n">
        <v>0</v>
      </c>
      <c r="DN347" s="8" t="n">
        <v>11</v>
      </c>
      <c r="DO347" s="8" t="n">
        <v>11</v>
      </c>
      <c r="DP347" s="8" t="n">
        <v>0</v>
      </c>
      <c r="DQ347" s="8" t="n">
        <f aca="false">DJ347-DI347</f>
        <v>-5</v>
      </c>
      <c r="DR347" s="19" t="n">
        <v>-1.204</v>
      </c>
      <c r="DS347" s="8" t="n">
        <v>17</v>
      </c>
      <c r="DT347" s="8" t="n">
        <v>0</v>
      </c>
      <c r="DU347" s="8" t="n">
        <v>0</v>
      </c>
      <c r="DV347" s="8" t="n">
        <v>0</v>
      </c>
      <c r="DW347" s="8" t="n">
        <v>0</v>
      </c>
      <c r="DX347" s="8" t="n">
        <v>1170</v>
      </c>
      <c r="DY347" s="8" t="n">
        <v>1270</v>
      </c>
      <c r="DZ347" s="8" t="n">
        <v>884</v>
      </c>
      <c r="EA347" s="8" t="n">
        <v>922</v>
      </c>
      <c r="EB347" s="8" t="n">
        <v>658</v>
      </c>
      <c r="EC347" s="8" t="n">
        <v>667</v>
      </c>
      <c r="ED347" s="8" t="n">
        <v>55.9</v>
      </c>
      <c r="EE347" s="8" t="n">
        <v>57.39</v>
      </c>
      <c r="EF347" s="8" t="n">
        <v>60</v>
      </c>
      <c r="EG347" s="8" t="n">
        <v>60</v>
      </c>
      <c r="EH347" s="12" t="n">
        <f aca="false">EF347/EB347</f>
        <v>0.0911854103343465</v>
      </c>
      <c r="EI347" s="20" t="n">
        <f aca="false">1-EG347/EC347</f>
        <v>0.910044977511244</v>
      </c>
      <c r="EJ347" s="21" t="n">
        <f aca="false">EH347+EI347</f>
        <v>1.00123038784559</v>
      </c>
      <c r="EK347" s="8" t="n">
        <v>1170</v>
      </c>
      <c r="EL347" s="8" t="n">
        <v>1271</v>
      </c>
      <c r="EM347" s="8" t="n">
        <v>883</v>
      </c>
      <c r="EN347" s="8" t="n">
        <v>921</v>
      </c>
      <c r="EO347" s="8" t="n">
        <v>657</v>
      </c>
      <c r="EP347" s="8" t="n">
        <v>666</v>
      </c>
      <c r="EQ347" s="8" t="n">
        <v>60</v>
      </c>
      <c r="ER347" s="8" t="n">
        <v>60</v>
      </c>
      <c r="ES347" s="8" t="n">
        <v>575</v>
      </c>
      <c r="ET347" s="8" t="n">
        <v>595</v>
      </c>
      <c r="EU347" s="8" t="n">
        <v>211</v>
      </c>
      <c r="EV347" s="8" t="n">
        <v>203</v>
      </c>
      <c r="EW347" s="8" t="n">
        <v>28</v>
      </c>
      <c r="EX347" s="8" t="n">
        <v>30</v>
      </c>
      <c r="EY347" s="8" t="n">
        <v>77</v>
      </c>
      <c r="EZ347" s="8" t="n">
        <v>76</v>
      </c>
      <c r="FA347" s="8" t="n">
        <v>1.3</v>
      </c>
      <c r="FB347" s="8" t="n">
        <v>3</v>
      </c>
      <c r="FC347" s="8" t="n">
        <v>4.3</v>
      </c>
      <c r="FD347" s="19" t="n">
        <v>32.5</v>
      </c>
      <c r="FE347" s="18" t="n">
        <f aca="false">FD347/V347</f>
        <v>0.590909090909091</v>
      </c>
      <c r="FF347" s="8" t="n">
        <v>1.9062</v>
      </c>
      <c r="FG347" s="8" t="n">
        <v>0.59</v>
      </c>
      <c r="FH347" s="8" t="n">
        <v>-0.09</v>
      </c>
      <c r="FI347" s="8" t="n">
        <v>0.5</v>
      </c>
      <c r="FJ347" s="22"/>
      <c r="FK347" s="22"/>
      <c r="FL347" s="22"/>
      <c r="FM347" s="8" t="n">
        <f aca="false">BL347+BS347+AH347+DT347</f>
        <v>218</v>
      </c>
      <c r="FN347" s="19" t="n">
        <f aca="false">IF(DS347&gt;0,(BL347+BR347)/DS347,0)</f>
        <v>6.58823529411765</v>
      </c>
      <c r="FO347" s="12" t="n">
        <v>0.0165656566</v>
      </c>
      <c r="FP347" s="19" t="n">
        <f aca="false">Z347-AH347/10</f>
        <v>20.6</v>
      </c>
      <c r="FQ347" s="19" t="n">
        <f aca="false">Z347+DR347/5</f>
        <v>23.7592</v>
      </c>
      <c r="FR347" s="19" t="n">
        <f aca="false">(DX347+DY347)/AL347*60</f>
        <v>121.556319434066</v>
      </c>
      <c r="FS347" s="8" t="n">
        <v>4</v>
      </c>
      <c r="FT347" s="17" t="s">
        <v>345</v>
      </c>
      <c r="FU347" s="8" t="n">
        <v>195</v>
      </c>
      <c r="FV347" s="22"/>
      <c r="FW347" s="17" t="s">
        <v>270</v>
      </c>
      <c r="FX347" s="23" t="n">
        <v>3500000</v>
      </c>
      <c r="FY347" s="23" t="n">
        <v>2812500</v>
      </c>
      <c r="FZ347" s="8" t="n">
        <v>326</v>
      </c>
      <c r="GA347" s="8" t="n">
        <v>34</v>
      </c>
      <c r="GB347" s="8" t="n">
        <v>95</v>
      </c>
      <c r="GC347" s="8" t="n">
        <v>129</v>
      </c>
      <c r="GD347" s="8" t="n">
        <v>29</v>
      </c>
      <c r="GE347" s="8" t="n">
        <v>239</v>
      </c>
      <c r="GF347" s="8" t="n">
        <v>685</v>
      </c>
      <c r="GG347" s="8" t="n">
        <v>7464</v>
      </c>
      <c r="GH347" s="8" t="n">
        <v>8.8</v>
      </c>
      <c r="GI347" s="8" t="n">
        <v>16</v>
      </c>
      <c r="GJ347" s="8" t="n">
        <v>24.8</v>
      </c>
      <c r="GK347" s="8" t="n">
        <f aca="false">Z347-AH347/10</f>
        <v>20.6</v>
      </c>
      <c r="GL347" s="22"/>
      <c r="GM347" s="22"/>
      <c r="GN347" s="22"/>
      <c r="GO347" s="22"/>
      <c r="GP347" s="22"/>
    </row>
    <row r="348" customFormat="false" ht="13.65" hidden="false" customHeight="true" outlineLevel="0" collapsed="false">
      <c r="A348" s="16" t="n">
        <v>33780</v>
      </c>
      <c r="B348" s="17" t="s">
        <v>1824</v>
      </c>
      <c r="C348" s="17" t="s">
        <v>27</v>
      </c>
      <c r="D348" s="17" t="s">
        <v>262</v>
      </c>
      <c r="E348" s="17" t="s">
        <v>262</v>
      </c>
      <c r="F348" s="8" t="n">
        <v>70</v>
      </c>
      <c r="G348" s="8" t="n">
        <v>190</v>
      </c>
      <c r="H348" s="8" t="n">
        <v>2010</v>
      </c>
      <c r="I348" s="8" t="n">
        <v>1</v>
      </c>
      <c r="J348" s="8" t="n">
        <v>14</v>
      </c>
      <c r="K348" s="17" t="s">
        <v>263</v>
      </c>
      <c r="L348" s="8" t="n">
        <v>2011</v>
      </c>
      <c r="M348" s="8" t="n">
        <v>25</v>
      </c>
      <c r="N348" s="8" t="n">
        <v>7</v>
      </c>
      <c r="O348" s="8" t="n">
        <v>8475768</v>
      </c>
      <c r="P348" s="17" t="s">
        <v>1825</v>
      </c>
      <c r="Q348" s="17" t="s">
        <v>1826</v>
      </c>
      <c r="R348" s="17" t="s">
        <v>1827</v>
      </c>
      <c r="S348" s="17" t="s">
        <v>1828</v>
      </c>
      <c r="T348" s="17" t="s">
        <v>268</v>
      </c>
      <c r="U348" s="17" t="s">
        <v>432</v>
      </c>
      <c r="V348" s="8" t="n">
        <v>62</v>
      </c>
      <c r="W348" s="8" t="n">
        <v>24</v>
      </c>
      <c r="X348" s="8" t="n">
        <v>35</v>
      </c>
      <c r="Y348" s="8" t="n">
        <v>25</v>
      </c>
      <c r="Z348" s="8" t="n">
        <v>59</v>
      </c>
      <c r="AA348" s="8" t="n">
        <v>3</v>
      </c>
      <c r="AB348" s="8" t="n">
        <v>11</v>
      </c>
      <c r="AC348" s="18" t="n">
        <f aca="false">Z348/V348</f>
        <v>0.951612903225806</v>
      </c>
      <c r="AD348" s="19" t="n">
        <f aca="false">IF(FZ348&gt;V348,Z348-V348*(GC348-Z348)/(FZ348-V348),0)</f>
        <v>17.6666666666667</v>
      </c>
      <c r="AE348" s="19" t="n">
        <v>22.084</v>
      </c>
      <c r="AF348" s="8" t="n">
        <v>15</v>
      </c>
      <c r="AG348" s="8" t="n">
        <v>10.6</v>
      </c>
      <c r="AH348" s="8" t="n">
        <v>26</v>
      </c>
      <c r="AI348" s="8" t="n">
        <v>1486</v>
      </c>
      <c r="AJ348" s="8" t="n">
        <v>72141</v>
      </c>
      <c r="AK348" s="19" t="n">
        <v>1202.35</v>
      </c>
      <c r="AL348" s="8" t="n">
        <v>1202.35</v>
      </c>
      <c r="AM348" s="8" t="n">
        <v>1202</v>
      </c>
      <c r="AN348" s="18" t="n">
        <f aca="false">AJ348/60/V348</f>
        <v>19.3927419354839</v>
      </c>
      <c r="AO348" s="8" t="n">
        <v>32.11</v>
      </c>
      <c r="AP348" s="12" t="n">
        <f aca="false">IF(EF348&gt;0,Z348/EF348,0)</f>
        <v>0.702380952380952</v>
      </c>
      <c r="AQ348" s="8" t="n">
        <v>269</v>
      </c>
      <c r="AR348" s="8" t="n">
        <v>269</v>
      </c>
      <c r="AS348" s="8" t="n">
        <v>269</v>
      </c>
      <c r="AT348" s="8" t="n">
        <v>218</v>
      </c>
      <c r="AU348" s="8" t="n">
        <v>218</v>
      </c>
      <c r="AV348" s="8" t="n">
        <v>157</v>
      </c>
      <c r="AW348" s="8" t="n">
        <v>180</v>
      </c>
      <c r="AX348" s="8" t="n">
        <v>77</v>
      </c>
      <c r="AY348" s="8" t="n">
        <v>10</v>
      </c>
      <c r="AZ348" s="8" t="n">
        <v>16</v>
      </c>
      <c r="BA348" s="8" t="n">
        <f aca="false">AY348+AZ348</f>
        <v>26</v>
      </c>
      <c r="BB348" s="8" t="n">
        <v>18.66</v>
      </c>
      <c r="BC348" s="8" t="n">
        <v>27.8471</v>
      </c>
      <c r="BD348" s="19" t="n">
        <v>415.6</v>
      </c>
      <c r="BE348" s="19" t="n">
        <v>20.7393853703165</v>
      </c>
      <c r="BF348" s="19" t="n">
        <f aca="false">AQ348+BD348</f>
        <v>684.6</v>
      </c>
      <c r="BG348" s="19" t="n">
        <f aca="false">IF(AL348&gt;0,BF348/AL348*60,0)</f>
        <v>34.1630972678505</v>
      </c>
      <c r="BH348" s="8" t="n">
        <v>619</v>
      </c>
      <c r="BI348" s="8" t="n">
        <v>395</v>
      </c>
      <c r="BJ348" s="8" t="n">
        <v>229</v>
      </c>
      <c r="BK348" s="12" t="n">
        <f aca="false">BH348/(BH348+BJ348)</f>
        <v>0.729952830188679</v>
      </c>
      <c r="BL348" s="8" t="n">
        <v>52</v>
      </c>
      <c r="BM348" s="8" t="n">
        <v>52</v>
      </c>
      <c r="BN348" s="8" t="n">
        <v>75</v>
      </c>
      <c r="BO348" s="8" t="n">
        <f aca="false">BM348-BN348</f>
        <v>-23</v>
      </c>
      <c r="BP348" s="8" t="n">
        <v>61</v>
      </c>
      <c r="BQ348" s="8" t="n">
        <v>17</v>
      </c>
      <c r="BR348" s="8" t="n">
        <v>45</v>
      </c>
      <c r="BS348" s="8" t="n">
        <v>30</v>
      </c>
      <c r="BT348" s="12" t="n">
        <f aca="false">BS348/(EA348+BS348)</f>
        <v>0.0425531914893617</v>
      </c>
      <c r="BU348" s="8" t="n">
        <v>30</v>
      </c>
      <c r="BV348" s="8" t="n">
        <v>43</v>
      </c>
      <c r="BW348" s="12" t="n">
        <f aca="false">IF(BU348+BV348&gt;0,BU348/(BU348+BV348),0)</f>
        <v>0.410958904109589</v>
      </c>
      <c r="BX348" s="8" t="n">
        <v>2</v>
      </c>
      <c r="BY348" s="8" t="n">
        <v>3</v>
      </c>
      <c r="BZ348" s="8" t="n">
        <v>4</v>
      </c>
      <c r="CA348" s="8" t="n">
        <v>6</v>
      </c>
      <c r="CB348" s="8" t="n">
        <v>24</v>
      </c>
      <c r="CC348" s="8" t="n">
        <v>34</v>
      </c>
      <c r="CD348" s="8" t="n">
        <v>10</v>
      </c>
      <c r="CE348" s="8" t="n">
        <v>13</v>
      </c>
      <c r="CF348" s="8" t="n">
        <v>13</v>
      </c>
      <c r="CG348" s="8" t="n">
        <v>12</v>
      </c>
      <c r="CH348" s="8" t="n">
        <v>21</v>
      </c>
      <c r="CI348" s="8" t="n">
        <v>26</v>
      </c>
      <c r="CJ348" s="8" t="n">
        <v>1</v>
      </c>
      <c r="CK348" s="8" t="n">
        <v>1</v>
      </c>
      <c r="CL348" s="8" t="n">
        <v>3</v>
      </c>
      <c r="CM348" s="8" t="n">
        <v>3</v>
      </c>
      <c r="CN348" s="8" t="n">
        <v>3</v>
      </c>
      <c r="CO348" s="8" t="n">
        <v>0</v>
      </c>
      <c r="CP348" s="8" t="n">
        <v>0</v>
      </c>
      <c r="CQ348" s="8" t="n">
        <v>2</v>
      </c>
      <c r="CR348" s="8" t="n">
        <v>0</v>
      </c>
      <c r="CS348" s="8" t="n">
        <v>2</v>
      </c>
      <c r="CT348" s="8" t="n">
        <v>1</v>
      </c>
      <c r="CU348" s="8" t="n">
        <v>3</v>
      </c>
      <c r="CV348" s="8" t="n">
        <v>0</v>
      </c>
      <c r="CW348" s="8" t="n">
        <v>16</v>
      </c>
      <c r="CX348" s="8" t="n">
        <v>1</v>
      </c>
      <c r="CY348" s="8" t="n">
        <v>4</v>
      </c>
      <c r="CZ348" s="8" t="n">
        <v>6</v>
      </c>
      <c r="DA348" s="8" t="n">
        <v>50</v>
      </c>
      <c r="DB348" s="8" t="n">
        <v>14</v>
      </c>
      <c r="DC348" s="8" t="n">
        <v>2</v>
      </c>
      <c r="DD348" s="8" t="n">
        <v>16</v>
      </c>
      <c r="DE348" s="8" t="n">
        <v>10</v>
      </c>
      <c r="DF348" s="8" t="n">
        <v>12</v>
      </c>
      <c r="DG348" s="8" t="n">
        <v>0</v>
      </c>
      <c r="DH348" s="8" t="n">
        <v>103</v>
      </c>
      <c r="DI348" s="8" t="n">
        <v>13</v>
      </c>
      <c r="DJ348" s="8" t="n">
        <v>15</v>
      </c>
      <c r="DK348" s="8" t="n">
        <v>14</v>
      </c>
      <c r="DL348" s="8" t="n">
        <v>14</v>
      </c>
      <c r="DM348" s="8" t="n">
        <v>0</v>
      </c>
      <c r="DN348" s="8" t="n">
        <v>13</v>
      </c>
      <c r="DO348" s="8" t="n">
        <v>13</v>
      </c>
      <c r="DP348" s="8" t="n">
        <v>0</v>
      </c>
      <c r="DQ348" s="8" t="n">
        <f aca="false">DJ348-DI348</f>
        <v>2</v>
      </c>
      <c r="DR348" s="19" t="n">
        <v>2.552</v>
      </c>
      <c r="DS348" s="8" t="n">
        <v>13</v>
      </c>
      <c r="DT348" s="8" t="n">
        <v>0</v>
      </c>
      <c r="DU348" s="8" t="n">
        <v>0</v>
      </c>
      <c r="DV348" s="8" t="n">
        <v>0</v>
      </c>
      <c r="DW348" s="8" t="n">
        <v>0</v>
      </c>
      <c r="DX348" s="8" t="n">
        <v>1464</v>
      </c>
      <c r="DY348" s="8" t="n">
        <v>924</v>
      </c>
      <c r="DZ348" s="8" t="n">
        <v>1098</v>
      </c>
      <c r="EA348" s="8" t="n">
        <v>675</v>
      </c>
      <c r="EB348" s="8" t="n">
        <v>798</v>
      </c>
      <c r="EC348" s="8" t="n">
        <v>513</v>
      </c>
      <c r="ED348" s="8" t="n">
        <v>72.9</v>
      </c>
      <c r="EE348" s="8" t="n">
        <v>46.25</v>
      </c>
      <c r="EF348" s="8" t="n">
        <v>84</v>
      </c>
      <c r="EG348" s="8" t="n">
        <v>50</v>
      </c>
      <c r="EH348" s="12" t="n">
        <f aca="false">EF348/EB348</f>
        <v>0.105263157894737</v>
      </c>
      <c r="EI348" s="20" t="n">
        <f aca="false">1-EG348/EC348</f>
        <v>0.902534113060429</v>
      </c>
      <c r="EJ348" s="21" t="n">
        <f aca="false">EH348+EI348</f>
        <v>1.00779727095517</v>
      </c>
      <c r="EK348" s="8" t="n">
        <v>1470</v>
      </c>
      <c r="EL348" s="8" t="n">
        <v>922</v>
      </c>
      <c r="EM348" s="8" t="n">
        <v>1104</v>
      </c>
      <c r="EN348" s="8" t="n">
        <v>673</v>
      </c>
      <c r="EO348" s="8" t="n">
        <v>802</v>
      </c>
      <c r="EP348" s="8" t="n">
        <v>511</v>
      </c>
      <c r="EQ348" s="8" t="n">
        <v>84</v>
      </c>
      <c r="ER348" s="8" t="n">
        <v>49</v>
      </c>
      <c r="ES348" s="8" t="n">
        <v>813</v>
      </c>
      <c r="ET348" s="8" t="n">
        <v>467</v>
      </c>
      <c r="EU348" s="8" t="n">
        <v>261</v>
      </c>
      <c r="EV348" s="8" t="n">
        <v>173</v>
      </c>
      <c r="EW348" s="8" t="n">
        <v>39</v>
      </c>
      <c r="EX348" s="8" t="n">
        <v>24</v>
      </c>
      <c r="EY348" s="8" t="n">
        <v>65</v>
      </c>
      <c r="EZ348" s="8" t="n">
        <v>71</v>
      </c>
      <c r="FA348" s="8" t="n">
        <v>5.1</v>
      </c>
      <c r="FB348" s="8" t="n">
        <v>2.1</v>
      </c>
      <c r="FC348" s="8" t="n">
        <v>7.2</v>
      </c>
      <c r="FD348" s="19" t="n">
        <v>68.84</v>
      </c>
      <c r="FE348" s="18" t="n">
        <f aca="false">FD348/V348</f>
        <v>1.11032258064516</v>
      </c>
      <c r="FF348" s="8" t="n">
        <v>7.6313</v>
      </c>
      <c r="FG348" s="8" t="n">
        <v>1.01</v>
      </c>
      <c r="FH348" s="8" t="n">
        <v>1.02</v>
      </c>
      <c r="FI348" s="8" t="n">
        <v>2.03</v>
      </c>
      <c r="FJ348" s="22"/>
      <c r="FK348" s="22"/>
      <c r="FL348" s="22"/>
      <c r="FM348" s="8" t="n">
        <f aca="false">BL348+BS348+AH348+DT348</f>
        <v>108</v>
      </c>
      <c r="FN348" s="19" t="n">
        <f aca="false">IF(DS348&gt;0,(BL348+BR348)/DS348,0)</f>
        <v>7.46153846153846</v>
      </c>
      <c r="FO348" s="12" t="n">
        <v>0.1595072135</v>
      </c>
      <c r="FP348" s="19" t="n">
        <f aca="false">Z348-AH348/10</f>
        <v>56.4</v>
      </c>
      <c r="FQ348" s="19" t="n">
        <f aca="false">Z348+DR348/5</f>
        <v>59.5104</v>
      </c>
      <c r="FR348" s="19" t="n">
        <f aca="false">(DX348+DY348)/AL348*60</f>
        <v>119.166632012309</v>
      </c>
      <c r="FS348" s="8" t="n">
        <v>4</v>
      </c>
      <c r="FT348" s="17" t="s">
        <v>607</v>
      </c>
      <c r="FU348" s="8" t="n">
        <v>195</v>
      </c>
      <c r="FV348" s="22"/>
      <c r="FW348" s="17" t="s">
        <v>280</v>
      </c>
      <c r="FX348" s="23" t="n">
        <v>5500000</v>
      </c>
      <c r="FY348" s="23" t="n">
        <v>5350000</v>
      </c>
      <c r="FZ348" s="8" t="n">
        <v>380</v>
      </c>
      <c r="GA348" s="8" t="n">
        <v>113</v>
      </c>
      <c r="GB348" s="8" t="n">
        <v>158</v>
      </c>
      <c r="GC348" s="8" t="n">
        <v>271</v>
      </c>
      <c r="GD348" s="8" t="n">
        <v>75</v>
      </c>
      <c r="GE348" s="8" t="n">
        <v>99</v>
      </c>
      <c r="GF348" s="8" t="n">
        <v>827</v>
      </c>
      <c r="GG348" s="8" t="n">
        <v>6658</v>
      </c>
      <c r="GH348" s="8" t="n">
        <v>23.4</v>
      </c>
      <c r="GI348" s="8" t="n">
        <v>11.2</v>
      </c>
      <c r="GJ348" s="8" t="n">
        <v>34.5</v>
      </c>
      <c r="GK348" s="8" t="n">
        <f aca="false">Z348-AH348/10</f>
        <v>56.4</v>
      </c>
      <c r="GL348" s="22"/>
      <c r="GM348" s="22"/>
      <c r="GN348" s="22"/>
      <c r="GO348" s="22"/>
      <c r="GP348" s="22"/>
    </row>
    <row r="349" customFormat="false" ht="13.65" hidden="false" customHeight="true" outlineLevel="0" collapsed="false">
      <c r="A349" s="16" t="n">
        <v>35355</v>
      </c>
      <c r="B349" s="17" t="s">
        <v>465</v>
      </c>
      <c r="C349" s="17" t="s">
        <v>460</v>
      </c>
      <c r="D349" s="17" t="s">
        <v>262</v>
      </c>
      <c r="E349" s="17" t="s">
        <v>262</v>
      </c>
      <c r="F349" s="8" t="n">
        <v>72</v>
      </c>
      <c r="G349" s="8" t="n">
        <v>188</v>
      </c>
      <c r="H349" s="8" t="n">
        <v>2015</v>
      </c>
      <c r="I349" s="8" t="n">
        <v>1</v>
      </c>
      <c r="J349" s="8" t="n">
        <v>14</v>
      </c>
      <c r="K349" s="17" t="s">
        <v>263</v>
      </c>
      <c r="L349" s="8" t="n">
        <v>2017</v>
      </c>
      <c r="M349" s="8" t="n">
        <v>21</v>
      </c>
      <c r="N349" s="8" t="n">
        <v>1</v>
      </c>
      <c r="O349" s="8" t="n">
        <v>8478498</v>
      </c>
      <c r="P349" s="17" t="s">
        <v>1829</v>
      </c>
      <c r="Q349" s="17" t="s">
        <v>1830</v>
      </c>
      <c r="R349" s="17" t="s">
        <v>1831</v>
      </c>
      <c r="S349" s="17" t="s">
        <v>1832</v>
      </c>
      <c r="T349" s="17" t="s">
        <v>268</v>
      </c>
      <c r="U349" s="17" t="s">
        <v>338</v>
      </c>
      <c r="V349" s="8" t="n">
        <v>70</v>
      </c>
      <c r="W349" s="8" t="n">
        <v>16</v>
      </c>
      <c r="X349" s="8" t="n">
        <v>27</v>
      </c>
      <c r="Y349" s="8" t="n">
        <v>14</v>
      </c>
      <c r="Z349" s="8" t="n">
        <v>43</v>
      </c>
      <c r="AA349" s="8" t="n">
        <v>7</v>
      </c>
      <c r="AB349" s="8" t="n">
        <v>42</v>
      </c>
      <c r="AC349" s="18" t="n">
        <f aca="false">Z349/V349</f>
        <v>0.614285714285714</v>
      </c>
      <c r="AD349" s="19" t="n">
        <f aca="false">IF(FZ349&gt;V349,Z349-V349*(GC349-Z349)/(FZ349-V349),0)</f>
        <v>0</v>
      </c>
      <c r="AE349" s="19" t="n">
        <v>15.939</v>
      </c>
      <c r="AF349" s="8" t="n">
        <v>13</v>
      </c>
      <c r="AG349" s="8" t="n">
        <v>9.2</v>
      </c>
      <c r="AH349" s="8" t="n">
        <v>19</v>
      </c>
      <c r="AI349" s="8" t="n">
        <v>1272</v>
      </c>
      <c r="AJ349" s="8" t="n">
        <v>60359</v>
      </c>
      <c r="AK349" s="19" t="n">
        <v>1005.9833333333</v>
      </c>
      <c r="AL349" s="8" t="n">
        <v>1005.92</v>
      </c>
      <c r="AM349" s="8" t="n">
        <v>1006</v>
      </c>
      <c r="AN349" s="18" t="n">
        <f aca="false">AJ349/60/V349</f>
        <v>14.3711904761905</v>
      </c>
      <c r="AO349" s="8" t="n">
        <v>24.05</v>
      </c>
      <c r="AP349" s="12" t="n">
        <f aca="false">IF(EF349&gt;0,Z349/EF349,0)</f>
        <v>0.641791044776119</v>
      </c>
      <c r="AQ349" s="8" t="n">
        <v>245</v>
      </c>
      <c r="AR349" s="8" t="n">
        <v>246</v>
      </c>
      <c r="AS349" s="8" t="n">
        <v>246</v>
      </c>
      <c r="AT349" s="8" t="n">
        <v>198</v>
      </c>
      <c r="AU349" s="8" t="n">
        <v>198</v>
      </c>
      <c r="AV349" s="8" t="n">
        <v>143</v>
      </c>
      <c r="AW349" s="8" t="n">
        <v>154</v>
      </c>
      <c r="AX349" s="8" t="n">
        <v>62</v>
      </c>
      <c r="AY349" s="8" t="n">
        <v>13</v>
      </c>
      <c r="AZ349" s="8" t="n">
        <v>14</v>
      </c>
      <c r="BA349" s="8" t="n">
        <f aca="false">AY349+AZ349</f>
        <v>27</v>
      </c>
      <c r="BB349" s="8" t="n">
        <v>14.38</v>
      </c>
      <c r="BC349" s="8" t="n">
        <v>31.4126</v>
      </c>
      <c r="BD349" s="19" t="n">
        <v>223.2</v>
      </c>
      <c r="BE349" s="19" t="n">
        <v>13.3123477857491</v>
      </c>
      <c r="BF349" s="19" t="n">
        <f aca="false">AQ349+BD349</f>
        <v>468.2</v>
      </c>
      <c r="BG349" s="19" t="n">
        <f aca="false">IF(AL349&gt;0,BF349/AL349*60,0)</f>
        <v>27.9266740893908</v>
      </c>
      <c r="BH349" s="8" t="n">
        <v>480</v>
      </c>
      <c r="BI349" s="8" t="n">
        <v>315</v>
      </c>
      <c r="BJ349" s="8" t="n">
        <v>181</v>
      </c>
      <c r="BK349" s="12" t="n">
        <f aca="false">BH349/(BH349+BJ349)</f>
        <v>0.726172465960666</v>
      </c>
      <c r="BL349" s="8" t="n">
        <v>70</v>
      </c>
      <c r="BM349" s="8" t="n">
        <v>70</v>
      </c>
      <c r="BN349" s="8" t="n">
        <v>100</v>
      </c>
      <c r="BO349" s="8" t="n">
        <f aca="false">BM349-BN349</f>
        <v>-30</v>
      </c>
      <c r="BP349" s="8" t="n">
        <v>55</v>
      </c>
      <c r="BQ349" s="8" t="n">
        <v>21</v>
      </c>
      <c r="BR349" s="8" t="n">
        <v>31</v>
      </c>
      <c r="BS349" s="8" t="n">
        <v>26</v>
      </c>
      <c r="BT349" s="12" t="n">
        <f aca="false">BS349/(EA349+BS349)</f>
        <v>0.0398162327718224</v>
      </c>
      <c r="BU349" s="8" t="n">
        <v>13</v>
      </c>
      <c r="BV349" s="8" t="n">
        <v>17</v>
      </c>
      <c r="BW349" s="12" t="n">
        <f aca="false">IF(BU349+BV349&gt;0,BU349/(BU349+BV349),0)</f>
        <v>0.433333333333333</v>
      </c>
      <c r="BX349" s="8" t="n">
        <v>3</v>
      </c>
      <c r="BY349" s="8" t="n">
        <v>1</v>
      </c>
      <c r="BZ349" s="8" t="n">
        <v>4</v>
      </c>
      <c r="CA349" s="8" t="n">
        <v>6</v>
      </c>
      <c r="CB349" s="8" t="n">
        <v>6</v>
      </c>
      <c r="CC349" s="8" t="n">
        <v>10</v>
      </c>
      <c r="CD349" s="8" t="n">
        <v>0</v>
      </c>
      <c r="CE349" s="8" t="n">
        <v>6</v>
      </c>
      <c r="CF349" s="8" t="n">
        <v>5</v>
      </c>
      <c r="CG349" s="8" t="n">
        <v>3</v>
      </c>
      <c r="CH349" s="8" t="n">
        <v>12</v>
      </c>
      <c r="CI349" s="8" t="n">
        <v>12</v>
      </c>
      <c r="CJ349" s="8" t="n">
        <v>0</v>
      </c>
      <c r="CK349" s="8" t="n">
        <v>0</v>
      </c>
      <c r="CL349" s="8" t="n">
        <v>2</v>
      </c>
      <c r="CM349" s="8" t="n">
        <v>5</v>
      </c>
      <c r="CN349" s="8" t="n">
        <v>0</v>
      </c>
      <c r="CO349" s="8" t="n">
        <v>0</v>
      </c>
      <c r="CP349" s="8" t="n">
        <v>0</v>
      </c>
      <c r="CQ349" s="8" t="n">
        <v>0</v>
      </c>
      <c r="CR349" s="8" t="n">
        <v>0</v>
      </c>
      <c r="CS349" s="8" t="n">
        <v>1</v>
      </c>
      <c r="CT349" s="8" t="n">
        <v>3</v>
      </c>
      <c r="CU349" s="8" t="n">
        <v>3</v>
      </c>
      <c r="CV349" s="8" t="n">
        <v>0</v>
      </c>
      <c r="CW349" s="8" t="n">
        <v>9</v>
      </c>
      <c r="CX349" s="8" t="n">
        <v>1</v>
      </c>
      <c r="CY349" s="8" t="n">
        <v>3</v>
      </c>
      <c r="CZ349" s="8" t="n">
        <v>6</v>
      </c>
      <c r="DA349" s="8" t="n">
        <v>45</v>
      </c>
      <c r="DB349" s="8" t="n">
        <v>6</v>
      </c>
      <c r="DC349" s="8" t="n">
        <v>3</v>
      </c>
      <c r="DD349" s="8" t="n">
        <v>7</v>
      </c>
      <c r="DE349" s="8" t="n">
        <v>15</v>
      </c>
      <c r="DF349" s="8" t="n">
        <v>10</v>
      </c>
      <c r="DG349" s="8" t="n">
        <v>2</v>
      </c>
      <c r="DH349" s="8" t="n">
        <v>100</v>
      </c>
      <c r="DI349" s="8" t="n">
        <v>4</v>
      </c>
      <c r="DJ349" s="8" t="n">
        <v>21</v>
      </c>
      <c r="DK349" s="8" t="n">
        <v>4</v>
      </c>
      <c r="DL349" s="8" t="n">
        <v>3</v>
      </c>
      <c r="DM349" s="8" t="n">
        <v>1</v>
      </c>
      <c r="DN349" s="8" t="n">
        <v>22</v>
      </c>
      <c r="DO349" s="8" t="n">
        <v>21</v>
      </c>
      <c r="DP349" s="8" t="n">
        <v>1</v>
      </c>
      <c r="DQ349" s="8" t="n">
        <f aca="false">DJ349-DI349</f>
        <v>17</v>
      </c>
      <c r="DR349" s="19" t="n">
        <v>16.532</v>
      </c>
      <c r="DS349" s="8" t="n">
        <v>2</v>
      </c>
      <c r="DT349" s="8" t="n">
        <v>1</v>
      </c>
      <c r="DU349" s="8" t="n">
        <v>0</v>
      </c>
      <c r="DV349" s="8" t="n">
        <v>1</v>
      </c>
      <c r="DW349" s="8" t="n">
        <v>0</v>
      </c>
      <c r="DX349" s="8" t="n">
        <v>1107</v>
      </c>
      <c r="DY349" s="8" t="n">
        <v>808</v>
      </c>
      <c r="DZ349" s="8" t="n">
        <v>845</v>
      </c>
      <c r="EA349" s="8" t="n">
        <v>627</v>
      </c>
      <c r="EB349" s="8" t="n">
        <v>616</v>
      </c>
      <c r="EC349" s="8" t="n">
        <v>470</v>
      </c>
      <c r="ED349" s="8" t="n">
        <v>52.8</v>
      </c>
      <c r="EE349" s="8" t="n">
        <v>38.36</v>
      </c>
      <c r="EF349" s="8" t="n">
        <v>67</v>
      </c>
      <c r="EG349" s="8" t="n">
        <v>39</v>
      </c>
      <c r="EH349" s="12" t="n">
        <f aca="false">EF349/EB349</f>
        <v>0.108766233766234</v>
      </c>
      <c r="EI349" s="20" t="n">
        <f aca="false">1-EG349/EC349</f>
        <v>0.917021276595745</v>
      </c>
      <c r="EJ349" s="21" t="n">
        <f aca="false">EH349+EI349</f>
        <v>1.02578751036198</v>
      </c>
      <c r="EK349" s="8" t="n">
        <v>1112</v>
      </c>
      <c r="EL349" s="8" t="n">
        <v>807</v>
      </c>
      <c r="EM349" s="8" t="n">
        <v>849</v>
      </c>
      <c r="EN349" s="8" t="n">
        <v>625</v>
      </c>
      <c r="EO349" s="8" t="n">
        <v>620</v>
      </c>
      <c r="EP349" s="8" t="n">
        <v>468</v>
      </c>
      <c r="EQ349" s="8" t="n">
        <v>68</v>
      </c>
      <c r="ER349" s="8" t="n">
        <v>39</v>
      </c>
      <c r="ES349" s="8" t="n">
        <v>582</v>
      </c>
      <c r="ET349" s="8" t="n">
        <v>382</v>
      </c>
      <c r="EU349" s="8" t="n">
        <v>194</v>
      </c>
      <c r="EV349" s="8" t="n">
        <v>156</v>
      </c>
      <c r="EW349" s="8" t="n">
        <v>39</v>
      </c>
      <c r="EX349" s="8" t="n">
        <v>21</v>
      </c>
      <c r="EY349" s="8" t="n">
        <v>51</v>
      </c>
      <c r="EZ349" s="8" t="n">
        <v>68</v>
      </c>
      <c r="FA349" s="8" t="n">
        <v>3.2</v>
      </c>
      <c r="FB349" s="8" t="n">
        <v>1.7</v>
      </c>
      <c r="FC349" s="8" t="n">
        <v>4.9</v>
      </c>
      <c r="FD349" s="19" t="n">
        <v>53.84</v>
      </c>
      <c r="FE349" s="18" t="n">
        <f aca="false">FD349/V349</f>
        <v>0.769142857142857</v>
      </c>
      <c r="FF349" s="8" t="n">
        <v>5.8143</v>
      </c>
      <c r="FG349" s="8" t="n">
        <v>0.78</v>
      </c>
      <c r="FH349" s="8" t="n">
        <v>0.28</v>
      </c>
      <c r="FI349" s="8" t="n">
        <v>1.07</v>
      </c>
      <c r="FJ349" s="8" t="n">
        <v>2</v>
      </c>
      <c r="FK349" s="8" t="n">
        <v>1</v>
      </c>
      <c r="FL349" s="8" t="n">
        <v>0</v>
      </c>
      <c r="FM349" s="8" t="n">
        <f aca="false">BL349+BS349+AH349+DT349</f>
        <v>116</v>
      </c>
      <c r="FN349" s="19" t="n">
        <f aca="false">IF(DS349&gt;0,(BL349+BR349)/DS349,0)</f>
        <v>50.5</v>
      </c>
      <c r="FO349" s="12" t="n">
        <v>0.0746727376</v>
      </c>
      <c r="FP349" s="19" t="n">
        <f aca="false">Z349-AH349/10</f>
        <v>41.1</v>
      </c>
      <c r="FQ349" s="19" t="n">
        <f aca="false">Z349+DR349/5</f>
        <v>46.3064</v>
      </c>
      <c r="FR349" s="19" t="n">
        <f aca="false">(DX349+DY349)/AL349*60</f>
        <v>114.223795132814</v>
      </c>
      <c r="FS349" s="8" t="n">
        <v>4</v>
      </c>
      <c r="FT349" s="17" t="s">
        <v>326</v>
      </c>
      <c r="FU349" s="8" t="n">
        <v>195</v>
      </c>
      <c r="FV349" s="22"/>
      <c r="FW349" s="17" t="s">
        <v>270</v>
      </c>
      <c r="FX349" s="23" t="n">
        <v>925000</v>
      </c>
      <c r="FY349" s="23" t="n">
        <v>863333</v>
      </c>
      <c r="FZ349" s="8" t="n">
        <v>70</v>
      </c>
      <c r="GA349" s="8" t="n">
        <v>16</v>
      </c>
      <c r="GB349" s="8" t="n">
        <v>27</v>
      </c>
      <c r="GC349" s="8" t="n">
        <v>43</v>
      </c>
      <c r="GD349" s="8" t="n">
        <v>13</v>
      </c>
      <c r="GE349" s="8" t="n">
        <v>19</v>
      </c>
      <c r="GF349" s="8" t="n">
        <v>143</v>
      </c>
      <c r="GG349" s="8" t="n">
        <v>1006</v>
      </c>
      <c r="GH349" s="8" t="n">
        <v>3.2</v>
      </c>
      <c r="GI349" s="8" t="n">
        <v>1.7</v>
      </c>
      <c r="GJ349" s="8" t="n">
        <v>4.9</v>
      </c>
      <c r="GK349" s="8" t="n">
        <f aca="false">Z349-AH349/10</f>
        <v>41.1</v>
      </c>
      <c r="GL349" s="22"/>
      <c r="GM349" s="22"/>
      <c r="GN349" s="22"/>
      <c r="GO349" s="22"/>
      <c r="GP349" s="22"/>
    </row>
    <row r="350" customFormat="false" ht="13.65" hidden="false" customHeight="true" outlineLevel="0" collapsed="false">
      <c r="A350" s="16" t="n">
        <v>34417</v>
      </c>
      <c r="B350" s="17" t="s">
        <v>1833</v>
      </c>
      <c r="C350" s="17" t="s">
        <v>272</v>
      </c>
      <c r="D350" s="17" t="s">
        <v>262</v>
      </c>
      <c r="E350" s="17" t="s">
        <v>262</v>
      </c>
      <c r="F350" s="8" t="n">
        <v>75</v>
      </c>
      <c r="G350" s="8" t="n">
        <v>210</v>
      </c>
      <c r="H350" s="8" t="n">
        <v>2012</v>
      </c>
      <c r="I350" s="8" t="n">
        <v>6</v>
      </c>
      <c r="J350" s="8" t="n">
        <v>161</v>
      </c>
      <c r="K350" s="17" t="s">
        <v>273</v>
      </c>
      <c r="L350" s="8" t="n">
        <v>2016</v>
      </c>
      <c r="M350" s="8" t="n">
        <v>23</v>
      </c>
      <c r="N350" s="8" t="n">
        <v>2</v>
      </c>
      <c r="O350" s="8" t="n">
        <v>8477009</v>
      </c>
      <c r="P350" s="17" t="s">
        <v>1834</v>
      </c>
      <c r="Q350" s="17" t="s">
        <v>1835</v>
      </c>
      <c r="R350" s="17" t="s">
        <v>1836</v>
      </c>
      <c r="S350" s="17" t="s">
        <v>1832</v>
      </c>
      <c r="T350" s="17" t="s">
        <v>278</v>
      </c>
      <c r="U350" s="17" t="s">
        <v>306</v>
      </c>
      <c r="V350" s="8" t="n">
        <v>48</v>
      </c>
      <c r="W350" s="8" t="n">
        <v>3</v>
      </c>
      <c r="X350" s="8" t="n">
        <v>8</v>
      </c>
      <c r="Y350" s="8" t="n">
        <v>5</v>
      </c>
      <c r="Z350" s="8" t="n">
        <v>11</v>
      </c>
      <c r="AA350" s="8" t="n">
        <v>19</v>
      </c>
      <c r="AB350" s="8" t="n">
        <v>89</v>
      </c>
      <c r="AC350" s="18" t="n">
        <f aca="false">Z350/V350</f>
        <v>0.229166666666667</v>
      </c>
      <c r="AD350" s="19" t="n">
        <f aca="false">IF(FZ350&gt;V350,Z350-V350*(GC350-Z350)/(FZ350-V350),0)</f>
        <v>-4.08571428571429</v>
      </c>
      <c r="AE350" s="19" t="n">
        <v>3.843</v>
      </c>
      <c r="AF350" s="8" t="n">
        <v>17</v>
      </c>
      <c r="AG350" s="8" t="n">
        <v>3.3</v>
      </c>
      <c r="AH350" s="8" t="n">
        <v>38</v>
      </c>
      <c r="AI350" s="8" t="n">
        <v>943</v>
      </c>
      <c r="AJ350" s="8" t="n">
        <v>47476</v>
      </c>
      <c r="AK350" s="19" t="n">
        <v>791.26666666667</v>
      </c>
      <c r="AL350" s="8" t="n">
        <v>791.27</v>
      </c>
      <c r="AM350" s="8" t="n">
        <v>791</v>
      </c>
      <c r="AN350" s="18" t="n">
        <f aca="false">AJ350/60/V350</f>
        <v>16.4847222222222</v>
      </c>
      <c r="AO350" s="8" t="n">
        <v>27.76</v>
      </c>
      <c r="AP350" s="12" t="n">
        <f aca="false">IF(EF350&gt;0,Z350/EF350,0)</f>
        <v>0.255813953488372</v>
      </c>
      <c r="AQ350" s="8" t="n">
        <v>115</v>
      </c>
      <c r="AR350" s="8" t="n">
        <v>115</v>
      </c>
      <c r="AS350" s="8" t="n">
        <v>115</v>
      </c>
      <c r="AT350" s="8" t="n">
        <v>81</v>
      </c>
      <c r="AU350" s="8" t="n">
        <v>81</v>
      </c>
      <c r="AV350" s="8" t="n">
        <v>48</v>
      </c>
      <c r="AW350" s="8" t="n">
        <v>23</v>
      </c>
      <c r="AX350" s="8" t="n">
        <v>3</v>
      </c>
      <c r="AY350" s="8" t="n">
        <v>2</v>
      </c>
      <c r="AZ350" s="8" t="n">
        <v>7</v>
      </c>
      <c r="BA350" s="8" t="n">
        <f aca="false">AY350+AZ350</f>
        <v>9</v>
      </c>
      <c r="BB350" s="8" t="n">
        <v>1.98</v>
      </c>
      <c r="BC350" s="8" t="n">
        <v>53.6667</v>
      </c>
      <c r="BD350" s="19" t="n">
        <v>81.1</v>
      </c>
      <c r="BE350" s="19" t="n">
        <v>6.14963349903106</v>
      </c>
      <c r="BF350" s="19" t="n">
        <f aca="false">AQ350+BD350</f>
        <v>196.1</v>
      </c>
      <c r="BG350" s="19" t="n">
        <f aca="false">IF(AL350&gt;0,BF350/AL350*60,0)</f>
        <v>14.8697663250218</v>
      </c>
      <c r="BH350" s="8" t="n">
        <v>242</v>
      </c>
      <c r="BI350" s="8" t="n">
        <v>299</v>
      </c>
      <c r="BJ350" s="8" t="n">
        <v>272</v>
      </c>
      <c r="BK350" s="12" t="n">
        <f aca="false">BH350/(BH350+BJ350)</f>
        <v>0.470817120622568</v>
      </c>
      <c r="BL350" s="8" t="n">
        <v>95</v>
      </c>
      <c r="BM350" s="8" t="n">
        <v>94</v>
      </c>
      <c r="BN350" s="8" t="n">
        <v>63</v>
      </c>
      <c r="BO350" s="8" t="n">
        <f aca="false">BM350-BN350</f>
        <v>31</v>
      </c>
      <c r="BP350" s="8" t="n">
        <v>33</v>
      </c>
      <c r="BQ350" s="8" t="n">
        <v>33</v>
      </c>
      <c r="BR350" s="8" t="n">
        <v>4</v>
      </c>
      <c r="BS350" s="8" t="n">
        <v>61</v>
      </c>
      <c r="BT350" s="12" t="n">
        <f aca="false">BS350/(EA350+BS350)</f>
        <v>0.0983870967741936</v>
      </c>
      <c r="BU350" s="8" t="n">
        <v>0</v>
      </c>
      <c r="BV350" s="8" t="n">
        <v>0</v>
      </c>
      <c r="BW350" s="12" t="n">
        <f aca="false">IF(BU350+BV350&gt;0,BU350/(BU350+BV350),0)</f>
        <v>0</v>
      </c>
      <c r="BX350" s="8" t="n">
        <v>0</v>
      </c>
      <c r="BY350" s="8" t="n">
        <v>0</v>
      </c>
      <c r="BZ350" s="8" t="n">
        <v>0</v>
      </c>
      <c r="CA350" s="8" t="n">
        <v>0</v>
      </c>
      <c r="CB350" s="8" t="n">
        <v>0</v>
      </c>
      <c r="CC350" s="8" t="n">
        <v>0</v>
      </c>
      <c r="CD350" s="8" t="n">
        <v>0</v>
      </c>
      <c r="CE350" s="8" t="n">
        <v>0</v>
      </c>
      <c r="CF350" s="8" t="n">
        <v>0</v>
      </c>
      <c r="CG350" s="8" t="n">
        <v>0</v>
      </c>
      <c r="CH350" s="8" t="n">
        <v>0</v>
      </c>
      <c r="CI350" s="8" t="n">
        <v>0</v>
      </c>
      <c r="CJ350" s="8" t="n">
        <v>0</v>
      </c>
      <c r="CK350" s="8" t="n">
        <v>0</v>
      </c>
      <c r="CL350" s="8" t="n">
        <v>0</v>
      </c>
      <c r="CM350" s="8" t="n">
        <v>0</v>
      </c>
      <c r="CN350" s="8" t="n">
        <v>0</v>
      </c>
      <c r="CO350" s="8" t="n">
        <v>0</v>
      </c>
      <c r="CP350" s="8" t="n">
        <v>0</v>
      </c>
      <c r="CQ350" s="8" t="n">
        <v>0</v>
      </c>
      <c r="CR350" s="8" t="n">
        <v>0</v>
      </c>
      <c r="CS350" s="8" t="n">
        <v>1</v>
      </c>
      <c r="CT350" s="8" t="n">
        <v>1</v>
      </c>
      <c r="CU350" s="8" t="n">
        <v>0</v>
      </c>
      <c r="CV350" s="8" t="n">
        <v>0</v>
      </c>
      <c r="CW350" s="8" t="n">
        <v>1</v>
      </c>
      <c r="CX350" s="8" t="n">
        <v>0</v>
      </c>
      <c r="CY350" s="8" t="n">
        <v>2</v>
      </c>
      <c r="CZ350" s="8" t="n">
        <v>6</v>
      </c>
      <c r="DA350" s="8" t="n">
        <v>25</v>
      </c>
      <c r="DB350" s="8" t="n">
        <v>0</v>
      </c>
      <c r="DC350" s="8" t="n">
        <v>1</v>
      </c>
      <c r="DD350" s="8" t="n">
        <v>14</v>
      </c>
      <c r="DE350" s="8" t="n">
        <v>6</v>
      </c>
      <c r="DF350" s="8" t="n">
        <v>0</v>
      </c>
      <c r="DG350" s="8" t="n">
        <v>0</v>
      </c>
      <c r="DH350" s="8" t="n">
        <v>27</v>
      </c>
      <c r="DI350" s="8" t="n">
        <v>16</v>
      </c>
      <c r="DJ350" s="8" t="n">
        <v>12</v>
      </c>
      <c r="DK350" s="8" t="n">
        <v>16</v>
      </c>
      <c r="DL350" s="8" t="n">
        <v>14</v>
      </c>
      <c r="DM350" s="8" t="n">
        <v>2</v>
      </c>
      <c r="DN350" s="8" t="n">
        <v>13</v>
      </c>
      <c r="DO350" s="8" t="n">
        <v>11</v>
      </c>
      <c r="DP350" s="8" t="n">
        <v>2</v>
      </c>
      <c r="DQ350" s="8" t="n">
        <f aca="false">DJ350-DI350</f>
        <v>-4</v>
      </c>
      <c r="DR350" s="19" t="n">
        <v>1.484</v>
      </c>
      <c r="DS350" s="8" t="n">
        <v>14</v>
      </c>
      <c r="DT350" s="8" t="n">
        <v>2</v>
      </c>
      <c r="DU350" s="8" t="n">
        <v>0</v>
      </c>
      <c r="DV350" s="8" t="n">
        <v>0</v>
      </c>
      <c r="DW350" s="8" t="n">
        <v>0</v>
      </c>
      <c r="DX350" s="8" t="n">
        <v>774</v>
      </c>
      <c r="DY350" s="8" t="n">
        <v>749</v>
      </c>
      <c r="DZ350" s="8" t="n">
        <v>578</v>
      </c>
      <c r="EA350" s="8" t="n">
        <v>559</v>
      </c>
      <c r="EB350" s="8" t="n">
        <v>402</v>
      </c>
      <c r="EC350" s="8" t="n">
        <v>428</v>
      </c>
      <c r="ED350" s="8" t="n">
        <v>32.59</v>
      </c>
      <c r="EE350" s="8" t="n">
        <v>29.4</v>
      </c>
      <c r="EF350" s="8" t="n">
        <v>43</v>
      </c>
      <c r="EG350" s="8" t="n">
        <v>32</v>
      </c>
      <c r="EH350" s="12" t="n">
        <f aca="false">EF350/EB350</f>
        <v>0.106965174129353</v>
      </c>
      <c r="EI350" s="20" t="n">
        <f aca="false">1-EG350/EC350</f>
        <v>0.925233644859813</v>
      </c>
      <c r="EJ350" s="21" t="n">
        <f aca="false">EH350+EI350</f>
        <v>1.03219881898917</v>
      </c>
      <c r="EK350" s="8" t="n">
        <v>776</v>
      </c>
      <c r="EL350" s="8" t="n">
        <v>749</v>
      </c>
      <c r="EM350" s="8" t="n">
        <v>580</v>
      </c>
      <c r="EN350" s="8" t="n">
        <v>558</v>
      </c>
      <c r="EO350" s="8" t="n">
        <v>404</v>
      </c>
      <c r="EP350" s="8" t="n">
        <v>427</v>
      </c>
      <c r="EQ350" s="8" t="n">
        <v>43</v>
      </c>
      <c r="ER350" s="8" t="n">
        <v>31</v>
      </c>
      <c r="ES350" s="8" t="n">
        <v>381</v>
      </c>
      <c r="ET350" s="8" t="n">
        <v>341</v>
      </c>
      <c r="EU350" s="8" t="n">
        <v>137</v>
      </c>
      <c r="EV350" s="8" t="n">
        <v>127</v>
      </c>
      <c r="EW350" s="8" t="n">
        <v>20</v>
      </c>
      <c r="EX350" s="8" t="n">
        <v>15</v>
      </c>
      <c r="EY350" s="8" t="n">
        <v>66</v>
      </c>
      <c r="EZ350" s="8" t="n">
        <v>62</v>
      </c>
      <c r="FA350" s="8" t="n">
        <v>0.5</v>
      </c>
      <c r="FB350" s="8" t="n">
        <v>2.4</v>
      </c>
      <c r="FC350" s="8" t="n">
        <v>2.9</v>
      </c>
      <c r="FD350" s="19" t="n">
        <v>18.05</v>
      </c>
      <c r="FE350" s="18" t="n">
        <f aca="false">FD350/V350</f>
        <v>0.376041666666667</v>
      </c>
      <c r="FF350" s="8" t="n">
        <v>0.5872</v>
      </c>
      <c r="FG350" s="8" t="n">
        <v>0.14</v>
      </c>
      <c r="FH350" s="8" t="n">
        <v>0</v>
      </c>
      <c r="FI350" s="8" t="n">
        <v>0.13</v>
      </c>
      <c r="FJ350" s="22"/>
      <c r="FK350" s="22"/>
      <c r="FL350" s="22"/>
      <c r="FM350" s="8" t="n">
        <f aca="false">BL350+BS350+AH350+DT350</f>
        <v>196</v>
      </c>
      <c r="FN350" s="19" t="n">
        <f aca="false">IF(DS350&gt;0,(BL350+BR350)/DS350,0)</f>
        <v>7.07142857142857</v>
      </c>
      <c r="FO350" s="12" t="n">
        <v>0.0178571429</v>
      </c>
      <c r="FP350" s="19" t="n">
        <f aca="false">Z350-AH350/10</f>
        <v>7.2</v>
      </c>
      <c r="FQ350" s="19" t="n">
        <f aca="false">Z350+DR350/5</f>
        <v>11.2968</v>
      </c>
      <c r="FR350" s="19" t="n">
        <f aca="false">(DX350+DY350)/AL350*60</f>
        <v>115.485232600756</v>
      </c>
      <c r="FS350" s="8" t="n">
        <v>4</v>
      </c>
      <c r="FT350" s="17" t="s">
        <v>345</v>
      </c>
      <c r="FU350" s="8" t="n">
        <v>195</v>
      </c>
      <c r="FV350" s="22"/>
      <c r="FW350" s="17" t="s">
        <v>270</v>
      </c>
      <c r="FX350" s="23" t="n">
        <v>700000</v>
      </c>
      <c r="FY350" s="23" t="n">
        <v>812500</v>
      </c>
      <c r="FZ350" s="8" t="n">
        <v>83</v>
      </c>
      <c r="GA350" s="8" t="n">
        <v>3</v>
      </c>
      <c r="GB350" s="8" t="n">
        <v>19</v>
      </c>
      <c r="GC350" s="8" t="n">
        <v>22</v>
      </c>
      <c r="GD350" s="8" t="n">
        <v>27</v>
      </c>
      <c r="GE350" s="8" t="n">
        <v>73</v>
      </c>
      <c r="GF350" s="8" t="n">
        <v>98</v>
      </c>
      <c r="GG350" s="8" t="n">
        <v>1436</v>
      </c>
      <c r="GH350" s="8" t="n">
        <v>0.9</v>
      </c>
      <c r="GI350" s="8" t="n">
        <v>4.7</v>
      </c>
      <c r="GJ350" s="8" t="n">
        <v>5.6</v>
      </c>
      <c r="GK350" s="8" t="n">
        <f aca="false">Z350-AH350/10</f>
        <v>7.2</v>
      </c>
      <c r="GL350" s="22"/>
      <c r="GM350" s="22"/>
      <c r="GN350" s="22"/>
      <c r="GO350" s="22"/>
      <c r="GP350" s="22"/>
    </row>
    <row r="351" customFormat="false" ht="13.65" hidden="false" customHeight="true" outlineLevel="0" collapsed="false">
      <c r="A351" s="16" t="n">
        <v>33058</v>
      </c>
      <c r="B351" s="17" t="s">
        <v>1837</v>
      </c>
      <c r="C351" s="17" t="s">
        <v>282</v>
      </c>
      <c r="D351" s="17" t="s">
        <v>283</v>
      </c>
      <c r="E351" s="17" t="s">
        <v>283</v>
      </c>
      <c r="F351" s="8" t="n">
        <v>74</v>
      </c>
      <c r="G351" s="8" t="n">
        <v>200</v>
      </c>
      <c r="H351" s="8" t="n">
        <v>2008</v>
      </c>
      <c r="I351" s="8" t="n">
        <v>1</v>
      </c>
      <c r="J351" s="8" t="n">
        <v>17</v>
      </c>
      <c r="K351" s="17" t="s">
        <v>263</v>
      </c>
      <c r="L351" s="8" t="n">
        <v>2011</v>
      </c>
      <c r="M351" s="8" t="n">
        <v>27</v>
      </c>
      <c r="N351" s="8" t="n">
        <v>7</v>
      </c>
      <c r="O351" s="8" t="n">
        <v>8474581</v>
      </c>
      <c r="P351" s="17" t="s">
        <v>1838</v>
      </c>
      <c r="Q351" s="17" t="s">
        <v>1839</v>
      </c>
      <c r="R351" s="17" t="s">
        <v>1840</v>
      </c>
      <c r="S351" s="17" t="s">
        <v>1832</v>
      </c>
      <c r="T351" s="17" t="s">
        <v>278</v>
      </c>
      <c r="U351" s="17" t="s">
        <v>514</v>
      </c>
      <c r="V351" s="8" t="n">
        <v>82</v>
      </c>
      <c r="W351" s="8" t="n">
        <v>5</v>
      </c>
      <c r="X351" s="8" t="n">
        <v>47</v>
      </c>
      <c r="Y351" s="8" t="n">
        <v>22</v>
      </c>
      <c r="Z351" s="8" t="n">
        <v>52</v>
      </c>
      <c r="AA351" s="8" t="n">
        <v>7</v>
      </c>
      <c r="AB351" s="8" t="n">
        <v>17</v>
      </c>
      <c r="AC351" s="18" t="n">
        <f aca="false">Z351/V351</f>
        <v>0.634146341463415</v>
      </c>
      <c r="AD351" s="19" t="n">
        <f aca="false">IF(FZ351&gt;V351,Z351-V351*(GC351-Z351)/(FZ351-V351),0)</f>
        <v>19.1597051597052</v>
      </c>
      <c r="AE351" s="19" t="n">
        <v>16.823</v>
      </c>
      <c r="AF351" s="8" t="n">
        <v>9</v>
      </c>
      <c r="AG351" s="8" t="n">
        <v>11</v>
      </c>
      <c r="AH351" s="8" t="n">
        <v>32</v>
      </c>
      <c r="AI351" s="8" t="n">
        <v>2335</v>
      </c>
      <c r="AJ351" s="8" t="n">
        <v>110824</v>
      </c>
      <c r="AK351" s="19" t="n">
        <v>1847.0666666667</v>
      </c>
      <c r="AL351" s="8" t="n">
        <v>1846.38</v>
      </c>
      <c r="AM351" s="8" t="n">
        <v>1847</v>
      </c>
      <c r="AN351" s="18" t="n">
        <f aca="false">AJ351/60/V351</f>
        <v>22.5252032520325</v>
      </c>
      <c r="AO351" s="8" t="n">
        <v>37.15</v>
      </c>
      <c r="AP351" s="12" t="n">
        <f aca="false">IF(EF351&gt;0,Z351/EF351,0)</f>
        <v>0.504854368932039</v>
      </c>
      <c r="AQ351" s="8" t="n">
        <v>317</v>
      </c>
      <c r="AR351" s="8" t="n">
        <v>317</v>
      </c>
      <c r="AS351" s="8" t="n">
        <v>317</v>
      </c>
      <c r="AT351" s="8" t="n">
        <v>201</v>
      </c>
      <c r="AU351" s="8" t="n">
        <v>201</v>
      </c>
      <c r="AV351" s="8" t="n">
        <v>133</v>
      </c>
      <c r="AW351" s="8" t="n">
        <v>122</v>
      </c>
      <c r="AX351" s="8" t="n">
        <v>15</v>
      </c>
      <c r="AY351" s="8" t="n">
        <v>5</v>
      </c>
      <c r="AZ351" s="8" t="n">
        <v>14</v>
      </c>
      <c r="BA351" s="8" t="n">
        <f aca="false">AY351+AZ351</f>
        <v>19</v>
      </c>
      <c r="BB351" s="8" t="n">
        <v>7.85</v>
      </c>
      <c r="BC351" s="8" t="n">
        <v>53.5865</v>
      </c>
      <c r="BD351" s="19" t="n">
        <v>412.7</v>
      </c>
      <c r="BE351" s="19" t="n">
        <v>13.4061214177432</v>
      </c>
      <c r="BF351" s="19" t="n">
        <f aca="false">AQ351+BD351</f>
        <v>729.7</v>
      </c>
      <c r="BG351" s="19" t="n">
        <f aca="false">IF(AL351&gt;0,BF351/AL351*60,0)</f>
        <v>23.7123452377084</v>
      </c>
      <c r="BH351" s="8" t="n">
        <v>687</v>
      </c>
      <c r="BI351" s="8" t="n">
        <v>605</v>
      </c>
      <c r="BJ351" s="8" t="n">
        <v>586</v>
      </c>
      <c r="BK351" s="12" t="n">
        <f aca="false">BH351/(BH351+BJ351)</f>
        <v>0.539670070699136</v>
      </c>
      <c r="BL351" s="8" t="n">
        <v>51</v>
      </c>
      <c r="BM351" s="8" t="n">
        <v>51</v>
      </c>
      <c r="BN351" s="8" t="n">
        <v>135</v>
      </c>
      <c r="BO351" s="8" t="n">
        <f aca="false">BM351-BN351</f>
        <v>-84</v>
      </c>
      <c r="BP351" s="8" t="n">
        <v>68</v>
      </c>
      <c r="BQ351" s="8" t="n">
        <v>105</v>
      </c>
      <c r="BR351" s="8" t="n">
        <v>39</v>
      </c>
      <c r="BS351" s="8" t="n">
        <v>103</v>
      </c>
      <c r="BT351" s="12" t="n">
        <f aca="false">BS351/(EA351+BS351)</f>
        <v>0.0727401129943503</v>
      </c>
      <c r="BU351" s="8" t="n">
        <v>0</v>
      </c>
      <c r="BV351" s="8" t="n">
        <v>0</v>
      </c>
      <c r="BW351" s="12" t="n">
        <f aca="false">IF(BU351+BV351&gt;0,BU351/(BU351+BV351),0)</f>
        <v>0</v>
      </c>
      <c r="BX351" s="8" t="n">
        <v>0</v>
      </c>
      <c r="BY351" s="8" t="n">
        <v>0</v>
      </c>
      <c r="BZ351" s="8" t="n">
        <v>0</v>
      </c>
      <c r="CA351" s="8" t="n">
        <v>0</v>
      </c>
      <c r="CB351" s="8" t="n">
        <v>0</v>
      </c>
      <c r="CC351" s="8" t="n">
        <v>0</v>
      </c>
      <c r="CD351" s="8" t="n">
        <v>0</v>
      </c>
      <c r="CE351" s="8" t="n">
        <v>0</v>
      </c>
      <c r="CF351" s="8" t="n">
        <v>0</v>
      </c>
      <c r="CG351" s="8" t="n">
        <v>0</v>
      </c>
      <c r="CH351" s="8" t="n">
        <v>0</v>
      </c>
      <c r="CI351" s="8" t="n">
        <v>0</v>
      </c>
      <c r="CJ351" s="8" t="n">
        <v>0</v>
      </c>
      <c r="CK351" s="8" t="n">
        <v>0</v>
      </c>
      <c r="CL351" s="8" t="n">
        <v>0</v>
      </c>
      <c r="CM351" s="8" t="n">
        <v>0</v>
      </c>
      <c r="CN351" s="8" t="n">
        <v>0</v>
      </c>
      <c r="CO351" s="8" t="n">
        <v>0</v>
      </c>
      <c r="CP351" s="8" t="n">
        <v>0</v>
      </c>
      <c r="CQ351" s="8" t="n">
        <v>0</v>
      </c>
      <c r="CR351" s="8" t="n">
        <v>0</v>
      </c>
      <c r="CS351" s="8" t="n">
        <v>2</v>
      </c>
      <c r="CT351" s="8" t="n">
        <v>1</v>
      </c>
      <c r="CU351" s="8" t="n">
        <v>0</v>
      </c>
      <c r="CV351" s="8" t="n">
        <v>0</v>
      </c>
      <c r="CW351" s="8" t="n">
        <v>2</v>
      </c>
      <c r="CX351" s="8" t="n">
        <v>1</v>
      </c>
      <c r="CY351" s="8" t="n">
        <v>1</v>
      </c>
      <c r="CZ351" s="8" t="n">
        <v>7</v>
      </c>
      <c r="DA351" s="8" t="n">
        <v>59</v>
      </c>
      <c r="DB351" s="8" t="n">
        <v>2</v>
      </c>
      <c r="DC351" s="8" t="n">
        <v>0</v>
      </c>
      <c r="DD351" s="8" t="n">
        <v>47</v>
      </c>
      <c r="DE351" s="8" t="n">
        <v>36</v>
      </c>
      <c r="DF351" s="8" t="n">
        <v>3</v>
      </c>
      <c r="DG351" s="8" t="n">
        <v>0</v>
      </c>
      <c r="DH351" s="8" t="n">
        <v>45</v>
      </c>
      <c r="DI351" s="8" t="n">
        <v>16</v>
      </c>
      <c r="DJ351" s="8" t="n">
        <v>14</v>
      </c>
      <c r="DK351" s="8" t="n">
        <v>16</v>
      </c>
      <c r="DL351" s="8" t="n">
        <v>16</v>
      </c>
      <c r="DM351" s="8" t="n">
        <v>0</v>
      </c>
      <c r="DN351" s="8" t="n">
        <v>12</v>
      </c>
      <c r="DO351" s="8" t="n">
        <v>12</v>
      </c>
      <c r="DP351" s="8" t="n">
        <v>0</v>
      </c>
      <c r="DQ351" s="8" t="n">
        <f aca="false">DJ351-DI351</f>
        <v>-2</v>
      </c>
      <c r="DR351" s="19" t="n">
        <v>3.175</v>
      </c>
      <c r="DS351" s="8" t="n">
        <v>16</v>
      </c>
      <c r="DT351" s="8" t="n">
        <v>0</v>
      </c>
      <c r="DU351" s="8" t="n">
        <v>0</v>
      </c>
      <c r="DV351" s="8" t="n">
        <v>0</v>
      </c>
      <c r="DW351" s="8" t="n">
        <v>0</v>
      </c>
      <c r="DX351" s="8" t="n">
        <v>1948</v>
      </c>
      <c r="DY351" s="8" t="n">
        <v>1687</v>
      </c>
      <c r="DZ351" s="8" t="n">
        <v>1433</v>
      </c>
      <c r="EA351" s="8" t="n">
        <v>1313</v>
      </c>
      <c r="EB351" s="8" t="n">
        <v>1017</v>
      </c>
      <c r="EC351" s="8" t="n">
        <v>946</v>
      </c>
      <c r="ED351" s="8" t="n">
        <v>105.95</v>
      </c>
      <c r="EE351" s="8" t="n">
        <v>81.66</v>
      </c>
      <c r="EF351" s="8" t="n">
        <v>103</v>
      </c>
      <c r="EG351" s="8" t="n">
        <v>73</v>
      </c>
      <c r="EH351" s="12" t="n">
        <f aca="false">EF351/EB351</f>
        <v>0.101278269419862</v>
      </c>
      <c r="EI351" s="20" t="n">
        <f aca="false">1-EG351/EC351</f>
        <v>0.922832980972516</v>
      </c>
      <c r="EJ351" s="21" t="n">
        <f aca="false">EH351+EI351</f>
        <v>1.02411125039238</v>
      </c>
      <c r="EK351" s="8" t="n">
        <v>1953</v>
      </c>
      <c r="EL351" s="8" t="n">
        <v>1688</v>
      </c>
      <c r="EM351" s="8" t="n">
        <v>1438</v>
      </c>
      <c r="EN351" s="8" t="n">
        <v>1312</v>
      </c>
      <c r="EO351" s="8" t="n">
        <v>1020</v>
      </c>
      <c r="EP351" s="8" t="n">
        <v>945</v>
      </c>
      <c r="EQ351" s="8" t="n">
        <v>101</v>
      </c>
      <c r="ER351" s="8" t="n">
        <v>73</v>
      </c>
      <c r="ES351" s="8" t="n">
        <v>1126</v>
      </c>
      <c r="ET351" s="8" t="n">
        <v>815</v>
      </c>
      <c r="EU351" s="8" t="n">
        <v>429</v>
      </c>
      <c r="EV351" s="8" t="n">
        <v>295</v>
      </c>
      <c r="EW351" s="8" t="n">
        <v>55</v>
      </c>
      <c r="EX351" s="8" t="n">
        <v>34</v>
      </c>
      <c r="EY351" s="8" t="n">
        <v>99</v>
      </c>
      <c r="EZ351" s="8" t="n">
        <v>90</v>
      </c>
      <c r="FA351" s="8" t="n">
        <v>3.6</v>
      </c>
      <c r="FB351" s="8" t="n">
        <v>4.1</v>
      </c>
      <c r="FC351" s="8" t="n">
        <v>7.8</v>
      </c>
      <c r="FD351" s="19" t="n">
        <v>47.23</v>
      </c>
      <c r="FE351" s="18" t="n">
        <f aca="false">FD351/V351</f>
        <v>0.575975609756098</v>
      </c>
      <c r="FF351" s="8" t="n">
        <v>2.7542</v>
      </c>
      <c r="FG351" s="8" t="n">
        <v>0.08</v>
      </c>
      <c r="FH351" s="8" t="n">
        <v>-0.09</v>
      </c>
      <c r="FI351" s="8" t="n">
        <v>-0.01</v>
      </c>
      <c r="FJ351" s="22"/>
      <c r="FK351" s="22"/>
      <c r="FL351" s="22"/>
      <c r="FM351" s="8" t="n">
        <f aca="false">BL351+BS351+AH351+DT351</f>
        <v>186</v>
      </c>
      <c r="FN351" s="19" t="n">
        <f aca="false">IF(DS351&gt;0,(BL351+BR351)/DS351,0)</f>
        <v>5.625</v>
      </c>
      <c r="FO351" s="12" t="n">
        <v>0.0188679245</v>
      </c>
      <c r="FP351" s="19" t="n">
        <f aca="false">Z351-AH351/10</f>
        <v>48.8</v>
      </c>
      <c r="FQ351" s="19" t="n">
        <f aca="false">Z351+DR351/5</f>
        <v>52.635</v>
      </c>
      <c r="FR351" s="19" t="n">
        <f aca="false">(DX351+DY351)/AL351*60</f>
        <v>118.123029928834</v>
      </c>
      <c r="FS351" s="22"/>
      <c r="FT351" s="22"/>
      <c r="FU351" s="22"/>
      <c r="FV351" s="22"/>
      <c r="FW351" s="17" t="s">
        <v>280</v>
      </c>
      <c r="FX351" s="23" t="n">
        <v>4050000</v>
      </c>
      <c r="FY351" s="23" t="n">
        <v>4050000</v>
      </c>
      <c r="FZ351" s="8" t="n">
        <v>489</v>
      </c>
      <c r="GA351" s="8" t="n">
        <v>42</v>
      </c>
      <c r="GB351" s="8" t="n">
        <v>173</v>
      </c>
      <c r="GC351" s="8" t="n">
        <v>215</v>
      </c>
      <c r="GD351" s="8" t="n">
        <v>-10</v>
      </c>
      <c r="GE351" s="8" t="n">
        <v>159</v>
      </c>
      <c r="GF351" s="8" t="n">
        <v>709</v>
      </c>
      <c r="GG351" s="8" t="n">
        <v>10450</v>
      </c>
      <c r="GH351" s="8" t="n">
        <v>15.7</v>
      </c>
      <c r="GI351" s="8" t="n">
        <v>19.7</v>
      </c>
      <c r="GJ351" s="8" t="n">
        <v>35.3</v>
      </c>
      <c r="GK351" s="8" t="n">
        <f aca="false">Z351-AH351/10</f>
        <v>48.8</v>
      </c>
      <c r="GL351" s="22"/>
      <c r="GM351" s="22"/>
      <c r="GN351" s="22"/>
      <c r="GO351" s="22"/>
      <c r="GP351" s="22"/>
    </row>
    <row r="352" customFormat="false" ht="13.65" hidden="false" customHeight="true" outlineLevel="0" collapsed="false">
      <c r="A352" s="16" t="n">
        <v>34613</v>
      </c>
      <c r="B352" s="17" t="s">
        <v>1841</v>
      </c>
      <c r="C352" s="17" t="s">
        <v>1842</v>
      </c>
      <c r="D352" s="17" t="s">
        <v>283</v>
      </c>
      <c r="E352" s="17" t="s">
        <v>283</v>
      </c>
      <c r="F352" s="8" t="n">
        <v>71</v>
      </c>
      <c r="G352" s="8" t="n">
        <v>180</v>
      </c>
      <c r="H352" s="8" t="n">
        <v>2013</v>
      </c>
      <c r="I352" s="8" t="n">
        <v>3</v>
      </c>
      <c r="J352" s="8" t="n">
        <v>77</v>
      </c>
      <c r="K352" s="17" t="s">
        <v>263</v>
      </c>
      <c r="L352" s="8" t="n">
        <v>2016</v>
      </c>
      <c r="M352" s="8" t="n">
        <v>23</v>
      </c>
      <c r="N352" s="8" t="n">
        <v>2</v>
      </c>
      <c r="O352" s="8" t="n">
        <v>8477404</v>
      </c>
      <c r="P352" s="17" t="s">
        <v>1843</v>
      </c>
      <c r="Q352" s="17" t="s">
        <v>1844</v>
      </c>
      <c r="R352" s="17" t="s">
        <v>1845</v>
      </c>
      <c r="S352" s="17" t="s">
        <v>1832</v>
      </c>
      <c r="T352" s="17" t="s">
        <v>313</v>
      </c>
      <c r="U352" s="17" t="s">
        <v>917</v>
      </c>
      <c r="V352" s="8" t="n">
        <v>82</v>
      </c>
      <c r="W352" s="8" t="n">
        <v>22</v>
      </c>
      <c r="X352" s="8" t="n">
        <v>26</v>
      </c>
      <c r="Y352" s="8" t="n">
        <v>15</v>
      </c>
      <c r="Z352" s="8" t="n">
        <v>48</v>
      </c>
      <c r="AA352" s="8" t="n">
        <v>6</v>
      </c>
      <c r="AB352" s="8" t="n">
        <v>50</v>
      </c>
      <c r="AC352" s="18" t="n">
        <f aca="false">Z352/V352</f>
        <v>0.585365853658537</v>
      </c>
      <c r="AD352" s="19" t="n">
        <f aca="false">IF(FZ352&gt;V352,Z352-V352*(GC352-Z352)/(FZ352-V352),0)</f>
        <v>-19.65</v>
      </c>
      <c r="AE352" s="19" t="n">
        <v>18.647</v>
      </c>
      <c r="AF352" s="8" t="n">
        <v>-9</v>
      </c>
      <c r="AG352" s="8" t="n">
        <v>6</v>
      </c>
      <c r="AH352" s="8" t="n">
        <v>42</v>
      </c>
      <c r="AI352" s="8" t="n">
        <v>1792</v>
      </c>
      <c r="AJ352" s="8" t="n">
        <v>81112</v>
      </c>
      <c r="AK352" s="19" t="n">
        <v>1351.8666666667</v>
      </c>
      <c r="AL352" s="8" t="n">
        <v>1351.87</v>
      </c>
      <c r="AM352" s="8" t="n">
        <v>1352</v>
      </c>
      <c r="AN352" s="18" t="n">
        <f aca="false">AJ352/60/V352</f>
        <v>16.4861788617886</v>
      </c>
      <c r="AO352" s="8" t="n">
        <v>27.48</v>
      </c>
      <c r="AP352" s="12" t="n">
        <f aca="false">IF(EF352&gt;0,Z352/EF352,0)</f>
        <v>0.738461538461539</v>
      </c>
      <c r="AQ352" s="8" t="n">
        <v>296</v>
      </c>
      <c r="AR352" s="8" t="n">
        <v>297</v>
      </c>
      <c r="AS352" s="8" t="n">
        <v>296</v>
      </c>
      <c r="AT352" s="8" t="n">
        <v>239</v>
      </c>
      <c r="AU352" s="8" t="n">
        <v>239</v>
      </c>
      <c r="AV352" s="8" t="n">
        <v>171</v>
      </c>
      <c r="AW352" s="8" t="n">
        <v>200</v>
      </c>
      <c r="AX352" s="8" t="n">
        <v>101</v>
      </c>
      <c r="AY352" s="8" t="n">
        <v>6</v>
      </c>
      <c r="AZ352" s="8" t="n">
        <v>24</v>
      </c>
      <c r="BA352" s="8" t="n">
        <f aca="false">AY352+AZ352</f>
        <v>30</v>
      </c>
      <c r="BB352" s="8" t="n">
        <v>21.47</v>
      </c>
      <c r="BC352" s="8" t="n">
        <v>24.4386</v>
      </c>
      <c r="BD352" s="19" t="n">
        <v>363.5</v>
      </c>
      <c r="BE352" s="19" t="n">
        <v>16.1332478548176</v>
      </c>
      <c r="BF352" s="19" t="n">
        <f aca="false">AQ352+BD352</f>
        <v>659.5</v>
      </c>
      <c r="BG352" s="19" t="n">
        <f aca="false">IF(AL352&gt;0,BF352/AL352*60,0)</f>
        <v>29.2705659567858</v>
      </c>
      <c r="BH352" s="8" t="n">
        <v>549</v>
      </c>
      <c r="BI352" s="8" t="n">
        <v>492</v>
      </c>
      <c r="BJ352" s="8" t="n">
        <v>289</v>
      </c>
      <c r="BK352" s="12" t="n">
        <f aca="false">BH352/(BH352+BJ352)</f>
        <v>0.655131264916468</v>
      </c>
      <c r="BL352" s="8" t="n">
        <v>142</v>
      </c>
      <c r="BM352" s="8" t="n">
        <v>142</v>
      </c>
      <c r="BN352" s="8" t="n">
        <v>167</v>
      </c>
      <c r="BO352" s="8" t="n">
        <f aca="false">BM352-BN352</f>
        <v>-25</v>
      </c>
      <c r="BP352" s="8" t="n">
        <v>68</v>
      </c>
      <c r="BQ352" s="8" t="n">
        <v>18</v>
      </c>
      <c r="BR352" s="8" t="n">
        <v>36</v>
      </c>
      <c r="BS352" s="8" t="n">
        <v>46</v>
      </c>
      <c r="BT352" s="12" t="n">
        <f aca="false">BS352/(EA352+BS352)</f>
        <v>0.0500544069640914</v>
      </c>
      <c r="BU352" s="8" t="n">
        <v>65</v>
      </c>
      <c r="BV352" s="8" t="n">
        <v>65</v>
      </c>
      <c r="BW352" s="12" t="n">
        <f aca="false">IF(BU352+BV352&gt;0,BU352/(BU352+BV352),0)</f>
        <v>0.5</v>
      </c>
      <c r="BX352" s="8" t="n">
        <v>7</v>
      </c>
      <c r="BY352" s="8" t="n">
        <v>10</v>
      </c>
      <c r="BZ352" s="8" t="n">
        <v>21</v>
      </c>
      <c r="CA352" s="8" t="n">
        <v>20</v>
      </c>
      <c r="CB352" s="8" t="n">
        <v>37</v>
      </c>
      <c r="CC352" s="8" t="n">
        <v>35</v>
      </c>
      <c r="CD352" s="8" t="n">
        <v>15</v>
      </c>
      <c r="CE352" s="8" t="n">
        <v>20</v>
      </c>
      <c r="CF352" s="8" t="n">
        <v>34</v>
      </c>
      <c r="CG352" s="8" t="n">
        <v>26</v>
      </c>
      <c r="CH352" s="8" t="n">
        <v>29</v>
      </c>
      <c r="CI352" s="8" t="n">
        <v>33</v>
      </c>
      <c r="CJ352" s="8" t="n">
        <v>0</v>
      </c>
      <c r="CK352" s="8" t="n">
        <v>0</v>
      </c>
      <c r="CL352" s="8" t="n">
        <v>4</v>
      </c>
      <c r="CM352" s="8" t="n">
        <v>1</v>
      </c>
      <c r="CN352" s="8" t="n">
        <v>0</v>
      </c>
      <c r="CO352" s="8" t="n">
        <v>0</v>
      </c>
      <c r="CP352" s="8" t="n">
        <v>0</v>
      </c>
      <c r="CQ352" s="8" t="n">
        <v>2</v>
      </c>
      <c r="CR352" s="8" t="n">
        <v>0</v>
      </c>
      <c r="CS352" s="8" t="n">
        <v>3</v>
      </c>
      <c r="CT352" s="8" t="n">
        <v>2</v>
      </c>
      <c r="CU352" s="8" t="n">
        <v>6</v>
      </c>
      <c r="CV352" s="8" t="n">
        <v>1</v>
      </c>
      <c r="CW352" s="8" t="n">
        <v>8</v>
      </c>
      <c r="CX352" s="8" t="n">
        <v>1</v>
      </c>
      <c r="CY352" s="8" t="n">
        <v>0</v>
      </c>
      <c r="CZ352" s="8" t="n">
        <v>11</v>
      </c>
      <c r="DA352" s="8" t="n">
        <v>56</v>
      </c>
      <c r="DB352" s="8" t="n">
        <v>15</v>
      </c>
      <c r="DC352" s="8" t="n">
        <v>3</v>
      </c>
      <c r="DD352" s="8" t="n">
        <v>9</v>
      </c>
      <c r="DE352" s="8" t="n">
        <v>23</v>
      </c>
      <c r="DF352" s="8" t="n">
        <v>25</v>
      </c>
      <c r="DG352" s="8" t="n">
        <v>1</v>
      </c>
      <c r="DH352" s="8" t="n">
        <v>95</v>
      </c>
      <c r="DI352" s="8" t="n">
        <v>20</v>
      </c>
      <c r="DJ352" s="8" t="n">
        <v>17</v>
      </c>
      <c r="DK352" s="8" t="n">
        <v>21</v>
      </c>
      <c r="DL352" s="8" t="n">
        <v>21</v>
      </c>
      <c r="DM352" s="8" t="n">
        <v>0</v>
      </c>
      <c r="DN352" s="8" t="n">
        <v>16</v>
      </c>
      <c r="DO352" s="8" t="n">
        <v>16</v>
      </c>
      <c r="DP352" s="8" t="n">
        <v>0</v>
      </c>
      <c r="DQ352" s="8" t="n">
        <f aca="false">DJ352-DI352</f>
        <v>-3</v>
      </c>
      <c r="DR352" s="19" t="n">
        <v>-7.776</v>
      </c>
      <c r="DS352" s="8" t="n">
        <v>20</v>
      </c>
      <c r="DT352" s="8" t="n">
        <v>0</v>
      </c>
      <c r="DU352" s="8" t="n">
        <v>0</v>
      </c>
      <c r="DV352" s="8" t="n">
        <v>0</v>
      </c>
      <c r="DW352" s="8" t="n">
        <v>0</v>
      </c>
      <c r="DX352" s="8" t="n">
        <v>1510</v>
      </c>
      <c r="DY352" s="8" t="n">
        <v>1155</v>
      </c>
      <c r="DZ352" s="8" t="n">
        <v>1140</v>
      </c>
      <c r="EA352" s="8" t="n">
        <v>873</v>
      </c>
      <c r="EB352" s="8" t="n">
        <v>820</v>
      </c>
      <c r="EC352" s="8" t="n">
        <v>634</v>
      </c>
      <c r="ED352" s="8" t="n">
        <v>74.54</v>
      </c>
      <c r="EE352" s="8" t="n">
        <v>62.39</v>
      </c>
      <c r="EF352" s="8" t="n">
        <v>65</v>
      </c>
      <c r="EG352" s="8" t="n">
        <v>57</v>
      </c>
      <c r="EH352" s="12" t="n">
        <f aca="false">EF352/EB352</f>
        <v>0.0792682926829268</v>
      </c>
      <c r="EI352" s="20" t="n">
        <f aca="false">1-EG352/EC352</f>
        <v>0.910094637223975</v>
      </c>
      <c r="EJ352" s="21" t="n">
        <f aca="false">EH352+EI352</f>
        <v>0.989362929906902</v>
      </c>
      <c r="EK352" s="8" t="n">
        <v>1512</v>
      </c>
      <c r="EL352" s="8" t="n">
        <v>1156</v>
      </c>
      <c r="EM352" s="8" t="n">
        <v>1141</v>
      </c>
      <c r="EN352" s="8" t="n">
        <v>874</v>
      </c>
      <c r="EO352" s="8" t="n">
        <v>821</v>
      </c>
      <c r="EP352" s="8" t="n">
        <v>633</v>
      </c>
      <c r="EQ352" s="8" t="n">
        <v>65</v>
      </c>
      <c r="ER352" s="8" t="n">
        <v>57</v>
      </c>
      <c r="ES352" s="8" t="n">
        <v>799</v>
      </c>
      <c r="ET352" s="8" t="n">
        <v>629</v>
      </c>
      <c r="EU352" s="8" t="n">
        <v>305</v>
      </c>
      <c r="EV352" s="8" t="n">
        <v>288</v>
      </c>
      <c r="EW352" s="8" t="n">
        <v>35</v>
      </c>
      <c r="EX352" s="8" t="n">
        <v>32</v>
      </c>
      <c r="EY352" s="8" t="n">
        <v>113</v>
      </c>
      <c r="EZ352" s="8" t="n">
        <v>86</v>
      </c>
      <c r="FA352" s="8" t="n">
        <v>3.4</v>
      </c>
      <c r="FB352" s="8" t="n">
        <v>1.1</v>
      </c>
      <c r="FC352" s="8" t="n">
        <v>4.4</v>
      </c>
      <c r="FD352" s="19" t="n">
        <v>55.02</v>
      </c>
      <c r="FE352" s="18" t="n">
        <f aca="false">FD352/V352</f>
        <v>0.670975609756098</v>
      </c>
      <c r="FF352" s="8" t="n">
        <v>5.7051</v>
      </c>
      <c r="FG352" s="8" t="n">
        <v>0.2</v>
      </c>
      <c r="FH352" s="8" t="n">
        <v>-1.2</v>
      </c>
      <c r="FI352" s="8" t="n">
        <v>-1</v>
      </c>
      <c r="FJ352" s="22"/>
      <c r="FK352" s="22"/>
      <c r="FL352" s="22"/>
      <c r="FM352" s="8" t="n">
        <f aca="false">BL352+BS352+AH352+DT352</f>
        <v>230</v>
      </c>
      <c r="FN352" s="19" t="n">
        <f aca="false">IF(DS352&gt;0,(BL352+BR352)/DS352,0)</f>
        <v>8.9</v>
      </c>
      <c r="FO352" s="12" t="n">
        <v>0.0887096774</v>
      </c>
      <c r="FP352" s="19" t="n">
        <f aca="false">Z352-AH352/10</f>
        <v>43.8</v>
      </c>
      <c r="FQ352" s="19" t="n">
        <f aca="false">Z352+DR352/5</f>
        <v>46.4448</v>
      </c>
      <c r="FR352" s="19" t="n">
        <f aca="false">(DX352+DY352)/AL352*60</f>
        <v>118.280603904222</v>
      </c>
      <c r="FS352" s="22"/>
      <c r="FT352" s="22"/>
      <c r="FU352" s="22"/>
      <c r="FV352" s="22"/>
      <c r="FW352" s="17" t="s">
        <v>270</v>
      </c>
      <c r="FX352" s="23" t="n">
        <v>742500</v>
      </c>
      <c r="FY352" s="23" t="n">
        <v>734167</v>
      </c>
      <c r="FZ352" s="8" t="n">
        <v>122</v>
      </c>
      <c r="GA352" s="8" t="n">
        <v>38</v>
      </c>
      <c r="GB352" s="8" t="n">
        <v>43</v>
      </c>
      <c r="GC352" s="8" t="n">
        <v>81</v>
      </c>
      <c r="GD352" s="8" t="n">
        <v>-2</v>
      </c>
      <c r="GE352" s="8" t="n">
        <v>52</v>
      </c>
      <c r="GF352" s="8" t="n">
        <v>252</v>
      </c>
      <c r="GG352" s="8" t="n">
        <v>1987</v>
      </c>
      <c r="GH352" s="8" t="n">
        <v>7</v>
      </c>
      <c r="GI352" s="8" t="n">
        <v>1.8</v>
      </c>
      <c r="GJ352" s="8" t="n">
        <v>8.8</v>
      </c>
      <c r="GK352" s="8" t="n">
        <f aca="false">Z352-AH352/10</f>
        <v>43.8</v>
      </c>
      <c r="GL352" s="22"/>
      <c r="GM352" s="22"/>
      <c r="GN352" s="22"/>
      <c r="GO352" s="22"/>
      <c r="GP352" s="22"/>
    </row>
    <row r="353" customFormat="false" ht="13.65" hidden="false" customHeight="true" outlineLevel="0" collapsed="false">
      <c r="A353" s="16" t="n">
        <v>34254</v>
      </c>
      <c r="B353" s="17" t="s">
        <v>1846</v>
      </c>
      <c r="C353" s="17" t="s">
        <v>404</v>
      </c>
      <c r="D353" s="17" t="s">
        <v>283</v>
      </c>
      <c r="E353" s="17" t="s">
        <v>283</v>
      </c>
      <c r="F353" s="8" t="n">
        <v>73</v>
      </c>
      <c r="G353" s="8" t="n">
        <v>210</v>
      </c>
      <c r="H353" s="8" t="n">
        <v>2012</v>
      </c>
      <c r="I353" s="8" t="n">
        <v>2</v>
      </c>
      <c r="J353" s="8" t="n">
        <v>44</v>
      </c>
      <c r="K353" s="17" t="s">
        <v>263</v>
      </c>
      <c r="L353" s="8" t="n">
        <v>2013</v>
      </c>
      <c r="M353" s="8" t="n">
        <v>24</v>
      </c>
      <c r="N353" s="8" t="n">
        <v>5</v>
      </c>
      <c r="O353" s="8" t="n">
        <v>8476931</v>
      </c>
      <c r="P353" s="17" t="s">
        <v>1847</v>
      </c>
      <c r="Q353" s="17" t="s">
        <v>1848</v>
      </c>
      <c r="R353" s="17" t="s">
        <v>1849</v>
      </c>
      <c r="S353" s="17" t="s">
        <v>1832</v>
      </c>
      <c r="T353" s="17" t="s">
        <v>278</v>
      </c>
      <c r="U353" s="17" t="s">
        <v>464</v>
      </c>
      <c r="V353" s="8" t="n">
        <v>53</v>
      </c>
      <c r="W353" s="8" t="n">
        <v>3</v>
      </c>
      <c r="X353" s="8" t="n">
        <v>9</v>
      </c>
      <c r="Y353" s="8" t="n">
        <v>4</v>
      </c>
      <c r="Z353" s="8" t="n">
        <v>12</v>
      </c>
      <c r="AA353" s="8" t="n">
        <v>14</v>
      </c>
      <c r="AB353" s="8" t="n">
        <v>52</v>
      </c>
      <c r="AC353" s="18" t="n">
        <f aca="false">Z353/V353</f>
        <v>0.226415094339623</v>
      </c>
      <c r="AD353" s="19" t="n">
        <f aca="false">IF(FZ353&gt;V353,Z353-V353*(GC353-Z353)/(FZ353-V353),0)</f>
        <v>0.549382716049383</v>
      </c>
      <c r="AE353" s="19" t="n">
        <v>4.208</v>
      </c>
      <c r="AF353" s="8" t="n">
        <v>-11</v>
      </c>
      <c r="AG353" s="8" t="n">
        <v>-6.9</v>
      </c>
      <c r="AH353" s="8" t="n">
        <v>26</v>
      </c>
      <c r="AI353" s="8" t="n">
        <v>1407</v>
      </c>
      <c r="AJ353" s="8" t="n">
        <v>62013</v>
      </c>
      <c r="AK353" s="19" t="n">
        <v>1033.55</v>
      </c>
      <c r="AL353" s="8" t="n">
        <v>1033.55</v>
      </c>
      <c r="AM353" s="8" t="n">
        <v>1034</v>
      </c>
      <c r="AN353" s="18" t="n">
        <f aca="false">AJ353/60/V353</f>
        <v>19.5009433962264</v>
      </c>
      <c r="AO353" s="8" t="n">
        <v>32.65</v>
      </c>
      <c r="AP353" s="12" t="n">
        <f aca="false">IF(EF353&gt;0,Z353/EF353,0)</f>
        <v>0.363636363636364</v>
      </c>
      <c r="AQ353" s="8" t="n">
        <v>106</v>
      </c>
      <c r="AR353" s="8" t="n">
        <v>107</v>
      </c>
      <c r="AS353" s="8" t="n">
        <v>107</v>
      </c>
      <c r="AT353" s="8" t="n">
        <v>69</v>
      </c>
      <c r="AU353" s="8" t="n">
        <v>70</v>
      </c>
      <c r="AV353" s="8" t="n">
        <v>53</v>
      </c>
      <c r="AW353" s="8" t="n">
        <v>29</v>
      </c>
      <c r="AX353" s="8" t="n">
        <v>3</v>
      </c>
      <c r="AY353" s="8" t="n">
        <v>3</v>
      </c>
      <c r="AZ353" s="8" t="n">
        <v>5</v>
      </c>
      <c r="BA353" s="8" t="n">
        <f aca="false">AY353+AZ353</f>
        <v>8</v>
      </c>
      <c r="BB353" s="8" t="n">
        <v>1.88</v>
      </c>
      <c r="BC353" s="8" t="n">
        <v>56.5283</v>
      </c>
      <c r="BD353" s="19" t="n">
        <v>99.7</v>
      </c>
      <c r="BE353" s="19" t="n">
        <v>5.78781868317933</v>
      </c>
      <c r="BF353" s="19" t="n">
        <f aca="false">AQ353+BD353</f>
        <v>205.7</v>
      </c>
      <c r="BG353" s="19" t="n">
        <f aca="false">IF(AL353&gt;0,BF353/AL353*60,0)</f>
        <v>11.941367132698</v>
      </c>
      <c r="BH353" s="8" t="n">
        <v>313</v>
      </c>
      <c r="BI353" s="8" t="n">
        <v>300</v>
      </c>
      <c r="BJ353" s="8" t="n">
        <v>317</v>
      </c>
      <c r="BK353" s="12" t="n">
        <f aca="false">BH353/(BH353+BJ353)</f>
        <v>0.496825396825397</v>
      </c>
      <c r="BL353" s="8" t="n">
        <v>110</v>
      </c>
      <c r="BM353" s="8" t="n">
        <v>110</v>
      </c>
      <c r="BN353" s="8" t="n">
        <v>94</v>
      </c>
      <c r="BO353" s="8" t="n">
        <f aca="false">BM353-BN353</f>
        <v>16</v>
      </c>
      <c r="BP353" s="8" t="n">
        <v>17</v>
      </c>
      <c r="BQ353" s="8" t="n">
        <v>26</v>
      </c>
      <c r="BR353" s="8" t="n">
        <v>14</v>
      </c>
      <c r="BS353" s="8" t="n">
        <v>79</v>
      </c>
      <c r="BT353" s="12" t="n">
        <f aca="false">BS353/(EA353+BS353)</f>
        <v>0.0957575757575758</v>
      </c>
      <c r="BU353" s="8" t="n">
        <v>0</v>
      </c>
      <c r="BV353" s="8" t="n">
        <v>1</v>
      </c>
      <c r="BW353" s="12" t="n">
        <f aca="false">IF(BU353+BV353&gt;0,BU353/(BU353+BV353),0)</f>
        <v>0</v>
      </c>
      <c r="BX353" s="8" t="n">
        <v>0</v>
      </c>
      <c r="BY353" s="8" t="n">
        <v>1</v>
      </c>
      <c r="BZ353" s="8" t="n">
        <v>0</v>
      </c>
      <c r="CA353" s="8" t="n">
        <v>0</v>
      </c>
      <c r="CB353" s="8" t="n">
        <v>0</v>
      </c>
      <c r="CC353" s="8" t="n">
        <v>0</v>
      </c>
      <c r="CD353" s="8" t="n">
        <v>0</v>
      </c>
      <c r="CE353" s="8" t="n">
        <v>0</v>
      </c>
      <c r="CF353" s="8" t="n">
        <v>0</v>
      </c>
      <c r="CG353" s="8" t="n">
        <v>0</v>
      </c>
      <c r="CH353" s="8" t="n">
        <v>0</v>
      </c>
      <c r="CI353" s="8" t="n">
        <v>1</v>
      </c>
      <c r="CJ353" s="8" t="n">
        <v>0</v>
      </c>
      <c r="CK353" s="8" t="n">
        <v>0</v>
      </c>
      <c r="CL353" s="8" t="n">
        <v>0</v>
      </c>
      <c r="CM353" s="8" t="n">
        <v>0</v>
      </c>
      <c r="CN353" s="8" t="n">
        <v>0</v>
      </c>
      <c r="CO353" s="8" t="n">
        <v>0</v>
      </c>
      <c r="CP353" s="8" t="n">
        <v>0</v>
      </c>
      <c r="CQ353" s="8" t="n">
        <v>0</v>
      </c>
      <c r="CR353" s="8" t="n">
        <v>0</v>
      </c>
      <c r="CS353" s="8" t="n">
        <v>1</v>
      </c>
      <c r="CT353" s="8" t="n">
        <v>1</v>
      </c>
      <c r="CU353" s="8" t="n">
        <v>0</v>
      </c>
      <c r="CV353" s="8" t="n">
        <v>0</v>
      </c>
      <c r="CW353" s="8" t="n">
        <v>1</v>
      </c>
      <c r="CX353" s="8" t="n">
        <v>0</v>
      </c>
      <c r="CY353" s="8" t="n">
        <v>0</v>
      </c>
      <c r="CZ353" s="8" t="n">
        <v>5</v>
      </c>
      <c r="DA353" s="8" t="n">
        <v>12</v>
      </c>
      <c r="DB353" s="8" t="n">
        <v>2</v>
      </c>
      <c r="DC353" s="8" t="n">
        <v>0</v>
      </c>
      <c r="DD353" s="8" t="n">
        <v>14</v>
      </c>
      <c r="DE353" s="8" t="n">
        <v>10</v>
      </c>
      <c r="DF353" s="8" t="n">
        <v>0</v>
      </c>
      <c r="DG353" s="8" t="n">
        <v>0</v>
      </c>
      <c r="DH353" s="8" t="n">
        <v>27</v>
      </c>
      <c r="DI353" s="8" t="n">
        <v>10</v>
      </c>
      <c r="DJ353" s="8" t="n">
        <v>4</v>
      </c>
      <c r="DK353" s="8" t="n">
        <v>10</v>
      </c>
      <c r="DL353" s="8" t="n">
        <v>9</v>
      </c>
      <c r="DM353" s="8" t="n">
        <v>1</v>
      </c>
      <c r="DN353" s="8" t="n">
        <v>7</v>
      </c>
      <c r="DO353" s="8" t="n">
        <v>5</v>
      </c>
      <c r="DP353" s="8" t="n">
        <v>2</v>
      </c>
      <c r="DQ353" s="8" t="n">
        <f aca="false">DJ353-DI353</f>
        <v>-6</v>
      </c>
      <c r="DR353" s="19" t="n">
        <v>2.206</v>
      </c>
      <c r="DS353" s="8" t="n">
        <v>8</v>
      </c>
      <c r="DT353" s="8" t="n">
        <v>2</v>
      </c>
      <c r="DU353" s="8" t="n">
        <v>0</v>
      </c>
      <c r="DV353" s="8" t="n">
        <v>0</v>
      </c>
      <c r="DW353" s="8" t="n">
        <v>0</v>
      </c>
      <c r="DX353" s="8" t="n">
        <v>814</v>
      </c>
      <c r="DY353" s="8" t="n">
        <v>991</v>
      </c>
      <c r="DZ353" s="8" t="n">
        <v>633</v>
      </c>
      <c r="EA353" s="8" t="n">
        <v>746</v>
      </c>
      <c r="EB353" s="8" t="n">
        <v>474</v>
      </c>
      <c r="EC353" s="8" t="n">
        <v>546</v>
      </c>
      <c r="ED353" s="8" t="n">
        <v>31.5</v>
      </c>
      <c r="EE353" s="8" t="n">
        <v>47.85</v>
      </c>
      <c r="EF353" s="8" t="n">
        <v>33</v>
      </c>
      <c r="EG353" s="8" t="n">
        <v>52</v>
      </c>
      <c r="EH353" s="12" t="n">
        <f aca="false">EF353/EB353</f>
        <v>0.069620253164557</v>
      </c>
      <c r="EI353" s="20" t="n">
        <f aca="false">1-EG353/EC353</f>
        <v>0.904761904761905</v>
      </c>
      <c r="EJ353" s="21" t="n">
        <f aca="false">EH353+EI353</f>
        <v>0.974382157926462</v>
      </c>
      <c r="EK353" s="8" t="n">
        <v>817</v>
      </c>
      <c r="EL353" s="8" t="n">
        <v>990</v>
      </c>
      <c r="EM353" s="8" t="n">
        <v>635</v>
      </c>
      <c r="EN353" s="8" t="n">
        <v>745</v>
      </c>
      <c r="EO353" s="8" t="n">
        <v>476</v>
      </c>
      <c r="EP353" s="8" t="n">
        <v>545</v>
      </c>
      <c r="EQ353" s="8" t="n">
        <v>33</v>
      </c>
      <c r="ER353" s="8" t="n">
        <v>51</v>
      </c>
      <c r="ES353" s="8" t="n">
        <v>365</v>
      </c>
      <c r="ET353" s="8" t="n">
        <v>488</v>
      </c>
      <c r="EU353" s="8" t="n">
        <v>140</v>
      </c>
      <c r="EV353" s="8" t="n">
        <v>184</v>
      </c>
      <c r="EW353" s="8" t="n">
        <v>16</v>
      </c>
      <c r="EX353" s="8" t="n">
        <v>25</v>
      </c>
      <c r="EY353" s="8" t="n">
        <v>64</v>
      </c>
      <c r="EZ353" s="8" t="n">
        <v>64</v>
      </c>
      <c r="FA353" s="8" t="n">
        <v>0.3</v>
      </c>
      <c r="FB353" s="8" t="n">
        <v>1.9</v>
      </c>
      <c r="FC353" s="8" t="n">
        <v>2.2</v>
      </c>
      <c r="FD353" s="19" t="n">
        <v>11.34</v>
      </c>
      <c r="FE353" s="18" t="n">
        <f aca="false">FD353/V353</f>
        <v>0.213962264150943</v>
      </c>
      <c r="FF353" s="8" t="n">
        <v>0.8308</v>
      </c>
      <c r="FG353" s="8" t="n">
        <v>-0.01</v>
      </c>
      <c r="FH353" s="8" t="n">
        <v>-0.02</v>
      </c>
      <c r="FI353" s="8" t="n">
        <v>-0.03</v>
      </c>
      <c r="FJ353" s="22"/>
      <c r="FK353" s="22"/>
      <c r="FL353" s="22"/>
      <c r="FM353" s="8" t="n">
        <f aca="false">BL353+BS353+AH353+DT353</f>
        <v>217</v>
      </c>
      <c r="FN353" s="19" t="n">
        <f aca="false">IF(DS353&gt;0,(BL353+BR353)/DS353,0)</f>
        <v>15.5</v>
      </c>
      <c r="FO353" s="12" t="n">
        <v>0.0238026125</v>
      </c>
      <c r="FP353" s="19" t="n">
        <f aca="false">Z353-AH353/10</f>
        <v>9.4</v>
      </c>
      <c r="FQ353" s="19" t="n">
        <f aca="false">Z353+DR353/5</f>
        <v>12.4412</v>
      </c>
      <c r="FR353" s="19" t="n">
        <f aca="false">(DX353+DY353)/AL353*60</f>
        <v>104.784480673407</v>
      </c>
      <c r="FS353" s="8" t="n">
        <v>4</v>
      </c>
      <c r="FT353" s="17" t="s">
        <v>504</v>
      </c>
      <c r="FU353" s="8" t="n">
        <v>195</v>
      </c>
      <c r="FV353" s="22"/>
      <c r="FW353" s="17" t="s">
        <v>270</v>
      </c>
      <c r="FX353" s="23" t="n">
        <v>1775000</v>
      </c>
      <c r="FY353" s="23" t="n">
        <v>1600000</v>
      </c>
      <c r="FZ353" s="8" t="n">
        <v>215</v>
      </c>
      <c r="GA353" s="8" t="n">
        <v>10</v>
      </c>
      <c r="GB353" s="8" t="n">
        <v>37</v>
      </c>
      <c r="GC353" s="8" t="n">
        <v>47</v>
      </c>
      <c r="GD353" s="8" t="n">
        <v>-15</v>
      </c>
      <c r="GE353" s="8" t="n">
        <v>118</v>
      </c>
      <c r="GF353" s="8" t="n">
        <v>197</v>
      </c>
      <c r="GG353" s="8" t="n">
        <v>4208</v>
      </c>
      <c r="GH353" s="8" t="n">
        <v>1.1</v>
      </c>
      <c r="GI353" s="8" t="n">
        <v>9.7</v>
      </c>
      <c r="GJ353" s="8" t="n">
        <v>10.7</v>
      </c>
      <c r="GK353" s="8" t="n">
        <f aca="false">Z353-AH353/10</f>
        <v>9.4</v>
      </c>
      <c r="GL353" s="22"/>
      <c r="GM353" s="22"/>
      <c r="GN353" s="22"/>
      <c r="GO353" s="22"/>
      <c r="GP353" s="22"/>
    </row>
    <row r="354" customFormat="false" ht="13.65" hidden="false" customHeight="true" outlineLevel="0" collapsed="false">
      <c r="A354" s="16" t="n">
        <v>32560</v>
      </c>
      <c r="B354" s="17" t="s">
        <v>1850</v>
      </c>
      <c r="C354" s="17" t="s">
        <v>272</v>
      </c>
      <c r="D354" s="17" t="s">
        <v>262</v>
      </c>
      <c r="E354" s="17" t="s">
        <v>262</v>
      </c>
      <c r="F354" s="8" t="n">
        <v>75</v>
      </c>
      <c r="G354" s="8" t="n">
        <v>213</v>
      </c>
      <c r="H354" s="8" t="n">
        <v>2007</v>
      </c>
      <c r="I354" s="8" t="n">
        <v>5</v>
      </c>
      <c r="J354" s="8" t="n">
        <v>141</v>
      </c>
      <c r="K354" s="17" t="s">
        <v>263</v>
      </c>
      <c r="L354" s="8" t="n">
        <v>2010</v>
      </c>
      <c r="M354" s="8" t="n">
        <v>28</v>
      </c>
      <c r="N354" s="8" t="n">
        <v>7</v>
      </c>
      <c r="O354" s="8" t="n">
        <v>8474162</v>
      </c>
      <c r="P354" s="17" t="s">
        <v>1851</v>
      </c>
      <c r="Q354" s="17" t="s">
        <v>1852</v>
      </c>
      <c r="R354" s="17" t="s">
        <v>1853</v>
      </c>
      <c r="S354" s="17" t="s">
        <v>1832</v>
      </c>
      <c r="T354" s="17" t="s">
        <v>278</v>
      </c>
      <c r="U354" s="17" t="s">
        <v>351</v>
      </c>
      <c r="V354" s="8" t="n">
        <v>74</v>
      </c>
      <c r="W354" s="8" t="n">
        <v>8</v>
      </c>
      <c r="X354" s="8" t="n">
        <v>34</v>
      </c>
      <c r="Y354" s="8" t="n">
        <v>14</v>
      </c>
      <c r="Z354" s="8" t="n">
        <v>42</v>
      </c>
      <c r="AA354" s="8" t="n">
        <v>5</v>
      </c>
      <c r="AB354" s="8" t="n">
        <v>50</v>
      </c>
      <c r="AC354" s="18" t="n">
        <f aca="false">Z354/V354</f>
        <v>0.567567567567568</v>
      </c>
      <c r="AD354" s="19" t="n">
        <f aca="false">IF(FZ354&gt;V354,Z354-V354*(GC354-Z354)/(FZ354-V354),0)</f>
        <v>12.1612903225806</v>
      </c>
      <c r="AE354" s="19" t="n">
        <v>14.047</v>
      </c>
      <c r="AF354" s="8" t="n">
        <v>10</v>
      </c>
      <c r="AG354" s="8" t="n">
        <v>1.1</v>
      </c>
      <c r="AH354" s="8" t="n">
        <v>40</v>
      </c>
      <c r="AI354" s="8" t="n">
        <v>2032</v>
      </c>
      <c r="AJ354" s="8" t="n">
        <v>96131</v>
      </c>
      <c r="AK354" s="19" t="n">
        <v>1602.1833333333</v>
      </c>
      <c r="AL354" s="8" t="n">
        <v>1602.18</v>
      </c>
      <c r="AM354" s="8" t="n">
        <v>1602</v>
      </c>
      <c r="AN354" s="18" t="n">
        <f aca="false">AJ354/60/V354</f>
        <v>21.6511261261261</v>
      </c>
      <c r="AO354" s="8" t="n">
        <v>35.85</v>
      </c>
      <c r="AP354" s="12" t="n">
        <f aca="false">IF(EF354&gt;0,Z354/EF354,0)</f>
        <v>0.531645569620253</v>
      </c>
      <c r="AQ354" s="8" t="n">
        <v>352</v>
      </c>
      <c r="AR354" s="8" t="n">
        <v>353</v>
      </c>
      <c r="AS354" s="8" t="n">
        <v>353</v>
      </c>
      <c r="AT354" s="8" t="n">
        <v>231</v>
      </c>
      <c r="AU354" s="8" t="n">
        <v>231</v>
      </c>
      <c r="AV354" s="8" t="n">
        <v>154</v>
      </c>
      <c r="AW354" s="8" t="n">
        <v>109</v>
      </c>
      <c r="AX354" s="8" t="n">
        <v>9</v>
      </c>
      <c r="AY354" s="8" t="n">
        <v>6</v>
      </c>
      <c r="AZ354" s="8" t="n">
        <v>17</v>
      </c>
      <c r="BA354" s="8" t="n">
        <f aca="false">AY354+AZ354</f>
        <v>23</v>
      </c>
      <c r="BB354" s="8" t="n">
        <v>7.72</v>
      </c>
      <c r="BC354" s="8" t="n">
        <v>51.4286</v>
      </c>
      <c r="BD354" s="19" t="n">
        <v>212.1</v>
      </c>
      <c r="BE354" s="19" t="n">
        <v>7.94291123570977</v>
      </c>
      <c r="BF354" s="19" t="n">
        <f aca="false">AQ354+BD354</f>
        <v>564.1</v>
      </c>
      <c r="BG354" s="19" t="n">
        <f aca="false">IF(AL354&gt;0,BF354/AL354*60,0)</f>
        <v>21.1249672321462</v>
      </c>
      <c r="BH354" s="8" t="n">
        <v>575</v>
      </c>
      <c r="BI354" s="8" t="n">
        <v>478</v>
      </c>
      <c r="BJ354" s="8" t="n">
        <v>517</v>
      </c>
      <c r="BK354" s="12" t="n">
        <f aca="false">BH354/(BH354+BJ354)</f>
        <v>0.526556776556777</v>
      </c>
      <c r="BL354" s="8" t="n">
        <v>170</v>
      </c>
      <c r="BM354" s="8" t="n">
        <v>169</v>
      </c>
      <c r="BN354" s="8" t="n">
        <v>161</v>
      </c>
      <c r="BO354" s="8" t="n">
        <f aca="false">BM354-BN354</f>
        <v>8</v>
      </c>
      <c r="BP354" s="8" t="n">
        <v>77</v>
      </c>
      <c r="BQ354" s="8" t="n">
        <v>59</v>
      </c>
      <c r="BR354" s="8" t="n">
        <v>17</v>
      </c>
      <c r="BS354" s="8" t="n">
        <v>123</v>
      </c>
      <c r="BT354" s="12" t="n">
        <f aca="false">BS354/(EA354+BS354)</f>
        <v>0.0967741935483871</v>
      </c>
      <c r="BU354" s="8" t="n">
        <v>0</v>
      </c>
      <c r="BV354" s="8" t="n">
        <v>0</v>
      </c>
      <c r="BW354" s="12" t="n">
        <f aca="false">IF(BU354+BV354&gt;0,BU354/(BU354+BV354),0)</f>
        <v>0</v>
      </c>
      <c r="BX354" s="8" t="n">
        <v>0</v>
      </c>
      <c r="BY354" s="8" t="n">
        <v>0</v>
      </c>
      <c r="BZ354" s="8" t="n">
        <v>0</v>
      </c>
      <c r="CA354" s="8" t="n">
        <v>0</v>
      </c>
      <c r="CB354" s="8" t="n">
        <v>0</v>
      </c>
      <c r="CC354" s="8" t="n">
        <v>0</v>
      </c>
      <c r="CD354" s="8" t="n">
        <v>0</v>
      </c>
      <c r="CE354" s="8" t="n">
        <v>0</v>
      </c>
      <c r="CF354" s="8" t="n">
        <v>0</v>
      </c>
      <c r="CG354" s="8" t="n">
        <v>0</v>
      </c>
      <c r="CH354" s="8" t="n">
        <v>0</v>
      </c>
      <c r="CI354" s="8" t="n">
        <v>0</v>
      </c>
      <c r="CJ354" s="8" t="n">
        <v>0</v>
      </c>
      <c r="CK354" s="8" t="n">
        <v>0</v>
      </c>
      <c r="CL354" s="8" t="n">
        <v>0</v>
      </c>
      <c r="CM354" s="8" t="n">
        <v>1</v>
      </c>
      <c r="CN354" s="8" t="n">
        <v>0</v>
      </c>
      <c r="CO354" s="8" t="n">
        <v>0</v>
      </c>
      <c r="CP354" s="8" t="n">
        <v>0</v>
      </c>
      <c r="CQ354" s="8" t="n">
        <v>0</v>
      </c>
      <c r="CR354" s="8" t="n">
        <v>0</v>
      </c>
      <c r="CS354" s="8" t="n">
        <v>4</v>
      </c>
      <c r="CT354" s="8" t="n">
        <v>0</v>
      </c>
      <c r="CU354" s="8" t="n">
        <v>0</v>
      </c>
      <c r="CV354" s="8" t="n">
        <v>0</v>
      </c>
      <c r="CW354" s="8" t="n">
        <v>4</v>
      </c>
      <c r="CX354" s="8" t="n">
        <v>2</v>
      </c>
      <c r="CY354" s="8" t="n">
        <v>1</v>
      </c>
      <c r="CZ354" s="8" t="n">
        <v>4</v>
      </c>
      <c r="DA354" s="8" t="n">
        <v>70</v>
      </c>
      <c r="DB354" s="8" t="n">
        <v>1</v>
      </c>
      <c r="DC354" s="8" t="n">
        <v>0</v>
      </c>
      <c r="DD354" s="8" t="n">
        <v>53</v>
      </c>
      <c r="DE354" s="8" t="n">
        <v>22</v>
      </c>
      <c r="DF354" s="8" t="n">
        <v>1</v>
      </c>
      <c r="DG354" s="8" t="n">
        <v>0</v>
      </c>
      <c r="DH354" s="8" t="n">
        <v>77</v>
      </c>
      <c r="DI354" s="8" t="n">
        <v>20</v>
      </c>
      <c r="DJ354" s="8" t="n">
        <v>2</v>
      </c>
      <c r="DK354" s="8" t="n">
        <v>21</v>
      </c>
      <c r="DL354" s="8" t="n">
        <v>21</v>
      </c>
      <c r="DM354" s="8" t="n">
        <v>0</v>
      </c>
      <c r="DN354" s="8" t="n">
        <v>2</v>
      </c>
      <c r="DO354" s="8" t="n">
        <v>2</v>
      </c>
      <c r="DP354" s="8" t="n">
        <v>0</v>
      </c>
      <c r="DQ354" s="8" t="n">
        <f aca="false">DJ354-DI354</f>
        <v>-18</v>
      </c>
      <c r="DR354" s="19" t="n">
        <v>-8.576</v>
      </c>
      <c r="DS354" s="8" t="n">
        <v>20</v>
      </c>
      <c r="DT354" s="8" t="n">
        <v>0</v>
      </c>
      <c r="DU354" s="8" t="n">
        <v>0</v>
      </c>
      <c r="DV354" s="8" t="n">
        <v>0</v>
      </c>
      <c r="DW354" s="8" t="n">
        <v>0</v>
      </c>
      <c r="DX354" s="8" t="n">
        <v>1659</v>
      </c>
      <c r="DY354" s="8" t="n">
        <v>1521</v>
      </c>
      <c r="DZ354" s="8" t="n">
        <v>1243</v>
      </c>
      <c r="EA354" s="8" t="n">
        <v>1148</v>
      </c>
      <c r="EB354" s="8" t="n">
        <v>873</v>
      </c>
      <c r="EC354" s="8" t="n">
        <v>815</v>
      </c>
      <c r="ED354" s="8" t="n">
        <v>79.44</v>
      </c>
      <c r="EE354" s="8" t="n">
        <v>79.49</v>
      </c>
      <c r="EF354" s="8" t="n">
        <v>79</v>
      </c>
      <c r="EG354" s="8" t="n">
        <v>66</v>
      </c>
      <c r="EH354" s="12" t="n">
        <f aca="false">EF354/EB354</f>
        <v>0.0904925544100802</v>
      </c>
      <c r="EI354" s="20" t="n">
        <f aca="false">1-EG354/EC354</f>
        <v>0.919018404907976</v>
      </c>
      <c r="EJ354" s="21" t="n">
        <f aca="false">EH354+EI354</f>
        <v>1.00951095931806</v>
      </c>
      <c r="EK354" s="8" t="n">
        <v>1661</v>
      </c>
      <c r="EL354" s="8" t="n">
        <v>1522</v>
      </c>
      <c r="EM354" s="8" t="n">
        <v>1242</v>
      </c>
      <c r="EN354" s="8" t="n">
        <v>1148</v>
      </c>
      <c r="EO354" s="8" t="n">
        <v>873</v>
      </c>
      <c r="EP354" s="8" t="n">
        <v>816</v>
      </c>
      <c r="EQ354" s="8" t="n">
        <v>78</v>
      </c>
      <c r="ER354" s="8" t="n">
        <v>66</v>
      </c>
      <c r="ES354" s="8" t="n">
        <v>825</v>
      </c>
      <c r="ET354" s="8" t="n">
        <v>774</v>
      </c>
      <c r="EU354" s="8" t="n">
        <v>286</v>
      </c>
      <c r="EV354" s="8" t="n">
        <v>309</v>
      </c>
      <c r="EW354" s="8" t="n">
        <v>37</v>
      </c>
      <c r="EX354" s="8" t="n">
        <v>44</v>
      </c>
      <c r="EY354" s="8" t="n">
        <v>87</v>
      </c>
      <c r="EZ354" s="8" t="n">
        <v>79</v>
      </c>
      <c r="FA354" s="8" t="n">
        <v>3.1</v>
      </c>
      <c r="FB354" s="8" t="n">
        <v>4.8</v>
      </c>
      <c r="FC354" s="8" t="n">
        <v>7.9</v>
      </c>
      <c r="FD354" s="19" t="n">
        <v>48.3</v>
      </c>
      <c r="FE354" s="18" t="n">
        <f aca="false">FD354/V354</f>
        <v>0.652702702702703</v>
      </c>
      <c r="FF354" s="8" t="n">
        <v>2.894</v>
      </c>
      <c r="FG354" s="8" t="n">
        <v>0.39</v>
      </c>
      <c r="FH354" s="8" t="n">
        <v>-0.19</v>
      </c>
      <c r="FI354" s="8" t="n">
        <v>0.2</v>
      </c>
      <c r="FJ354" s="22"/>
      <c r="FK354" s="22"/>
      <c r="FL354" s="22"/>
      <c r="FM354" s="8" t="n">
        <f aca="false">BL354+BS354+AH354+DT354</f>
        <v>333</v>
      </c>
      <c r="FN354" s="19" t="n">
        <f aca="false">IF(DS354&gt;0,(BL354+BR354)/DS354,0)</f>
        <v>9.35</v>
      </c>
      <c r="FO354" s="12" t="n">
        <v>0.0387112003</v>
      </c>
      <c r="FP354" s="19" t="n">
        <f aca="false">Z354-AH354/10</f>
        <v>38</v>
      </c>
      <c r="FQ354" s="19" t="n">
        <f aca="false">Z354+DR354/5</f>
        <v>40.2848</v>
      </c>
      <c r="FR354" s="19" t="n">
        <f aca="false">(DX354+DY354)/AL354*60</f>
        <v>119.08774295023</v>
      </c>
      <c r="FS354" s="8" t="n">
        <v>4</v>
      </c>
      <c r="FT354" s="17" t="s">
        <v>326</v>
      </c>
      <c r="FU354" s="8" t="n">
        <v>195</v>
      </c>
      <c r="FV354" s="22"/>
      <c r="FW354" s="17" t="s">
        <v>280</v>
      </c>
      <c r="FX354" s="23" t="n">
        <v>4100000</v>
      </c>
      <c r="FY354" s="23" t="n">
        <v>4000000</v>
      </c>
      <c r="FZ354" s="8" t="n">
        <v>446</v>
      </c>
      <c r="GA354" s="8" t="n">
        <v>47</v>
      </c>
      <c r="GB354" s="8" t="n">
        <v>145</v>
      </c>
      <c r="GC354" s="8" t="n">
        <v>192</v>
      </c>
      <c r="GD354" s="8" t="n">
        <v>14</v>
      </c>
      <c r="GE354" s="8" t="n">
        <v>265</v>
      </c>
      <c r="GF354" s="8" t="n">
        <v>974</v>
      </c>
      <c r="GG354" s="8" t="n">
        <v>9449</v>
      </c>
      <c r="GH354" s="8" t="n">
        <v>14.6</v>
      </c>
      <c r="GI354" s="8" t="n">
        <v>24.5</v>
      </c>
      <c r="GJ354" s="8" t="n">
        <v>39</v>
      </c>
      <c r="GK354" s="8" t="n">
        <f aca="false">Z354-AH354/10</f>
        <v>38</v>
      </c>
      <c r="GL354" s="22"/>
      <c r="GM354" s="22"/>
      <c r="GN354" s="22"/>
      <c r="GO354" s="22"/>
      <c r="GP354" s="22"/>
    </row>
    <row r="355" customFormat="false" ht="13.65" hidden="false" customHeight="true" outlineLevel="0" collapsed="false">
      <c r="A355" s="16" t="n">
        <v>35294</v>
      </c>
      <c r="B355" s="17" t="s">
        <v>874</v>
      </c>
      <c r="C355" s="17" t="s">
        <v>455</v>
      </c>
      <c r="D355" s="17" t="s">
        <v>262</v>
      </c>
      <c r="E355" s="17" t="s">
        <v>262</v>
      </c>
      <c r="F355" s="8" t="n">
        <v>73</v>
      </c>
      <c r="G355" s="8" t="n">
        <v>229</v>
      </c>
      <c r="H355" s="8" t="n">
        <v>2014</v>
      </c>
      <c r="I355" s="8" t="n">
        <v>1</v>
      </c>
      <c r="J355" s="8" t="n">
        <v>6</v>
      </c>
      <c r="K355" s="17" t="s">
        <v>273</v>
      </c>
      <c r="L355" s="8" t="n">
        <v>2015</v>
      </c>
      <c r="M355" s="8" t="n">
        <v>21</v>
      </c>
      <c r="N355" s="8" t="n">
        <v>3</v>
      </c>
      <c r="O355" s="8" t="n">
        <v>8477937</v>
      </c>
      <c r="P355" s="17" t="s">
        <v>1854</v>
      </c>
      <c r="Q355" s="17" t="s">
        <v>1855</v>
      </c>
      <c r="R355" s="17" t="s">
        <v>1856</v>
      </c>
      <c r="S355" s="17" t="s">
        <v>1832</v>
      </c>
      <c r="T355" s="17" t="s">
        <v>299</v>
      </c>
      <c r="U355" s="17" t="s">
        <v>314</v>
      </c>
      <c r="V355" s="8" t="n">
        <v>75</v>
      </c>
      <c r="W355" s="8" t="n">
        <v>10</v>
      </c>
      <c r="X355" s="8" t="n">
        <v>10</v>
      </c>
      <c r="Y355" s="8" t="n">
        <v>4</v>
      </c>
      <c r="Z355" s="8" t="n">
        <v>20</v>
      </c>
      <c r="AA355" s="8" t="n">
        <v>13</v>
      </c>
      <c r="AB355" s="8" t="n">
        <v>35</v>
      </c>
      <c r="AC355" s="18" t="n">
        <f aca="false">Z355/V355</f>
        <v>0.266666666666667</v>
      </c>
      <c r="AD355" s="19" t="n">
        <f aca="false">IF(FZ355&gt;V355,Z355-V355*(GC355-Z355)/(FZ355-V355),0)</f>
        <v>3.84615384615385</v>
      </c>
      <c r="AE355" s="19" t="n">
        <v>8.003</v>
      </c>
      <c r="AF355" s="8" t="n">
        <v>-11</v>
      </c>
      <c r="AG355" s="8" t="n">
        <v>-7.1</v>
      </c>
      <c r="AH355" s="8" t="n">
        <v>46</v>
      </c>
      <c r="AI355" s="8" t="n">
        <v>1384</v>
      </c>
      <c r="AJ355" s="8" t="n">
        <v>53939</v>
      </c>
      <c r="AK355" s="19" t="n">
        <v>898.98333333333</v>
      </c>
      <c r="AL355" s="8" t="n">
        <v>887.88</v>
      </c>
      <c r="AM355" s="8" t="n">
        <v>899</v>
      </c>
      <c r="AN355" s="18" t="n">
        <f aca="false">AJ355/60/V355</f>
        <v>11.9864444444444</v>
      </c>
      <c r="AO355" s="8" t="n">
        <v>20.09</v>
      </c>
      <c r="AP355" s="12" t="n">
        <f aca="false">IF(EF355&gt;0,Z355/EF355,0)</f>
        <v>0.606060606060606</v>
      </c>
      <c r="AQ355" s="8" t="n">
        <v>241</v>
      </c>
      <c r="AR355" s="8" t="n">
        <v>245</v>
      </c>
      <c r="AS355" s="8" t="n">
        <v>245</v>
      </c>
      <c r="AT355" s="8" t="n">
        <v>194</v>
      </c>
      <c r="AU355" s="8" t="n">
        <v>198</v>
      </c>
      <c r="AV355" s="8" t="n">
        <v>130</v>
      </c>
      <c r="AW355" s="8" t="n">
        <v>142</v>
      </c>
      <c r="AX355" s="8" t="n">
        <v>47</v>
      </c>
      <c r="AY355" s="8" t="n">
        <v>13</v>
      </c>
      <c r="AZ355" s="8" t="n">
        <v>12</v>
      </c>
      <c r="BA355" s="8" t="n">
        <f aca="false">AY355+AZ355</f>
        <v>25</v>
      </c>
      <c r="BB355" s="8" t="n">
        <v>11.31</v>
      </c>
      <c r="BC355" s="8" t="n">
        <v>29.6308</v>
      </c>
      <c r="BD355" s="19" t="n">
        <v>104.5</v>
      </c>
      <c r="BE355" s="19" t="n">
        <v>6.97454531971304</v>
      </c>
      <c r="BF355" s="19" t="n">
        <f aca="false">AQ355+BD355</f>
        <v>345.5</v>
      </c>
      <c r="BG355" s="19" t="n">
        <f aca="false">IF(AL355&gt;0,BF355/AL355*60,0)</f>
        <v>23.3477496959048</v>
      </c>
      <c r="BH355" s="8" t="n">
        <v>238</v>
      </c>
      <c r="BI355" s="8" t="n">
        <v>318</v>
      </c>
      <c r="BJ355" s="8" t="n">
        <v>288</v>
      </c>
      <c r="BK355" s="12" t="n">
        <f aca="false">BH355/(BH355+BJ355)</f>
        <v>0.452471482889734</v>
      </c>
      <c r="BL355" s="8" t="n">
        <v>156</v>
      </c>
      <c r="BM355" s="8" t="n">
        <v>153</v>
      </c>
      <c r="BN355" s="8" t="n">
        <v>82</v>
      </c>
      <c r="BO355" s="8" t="n">
        <f aca="false">BM355-BN355</f>
        <v>71</v>
      </c>
      <c r="BP355" s="8" t="n">
        <v>68</v>
      </c>
      <c r="BQ355" s="8" t="n">
        <v>32</v>
      </c>
      <c r="BR355" s="8" t="n">
        <v>51</v>
      </c>
      <c r="BS355" s="8" t="n">
        <v>29</v>
      </c>
      <c r="BT355" s="12" t="n">
        <f aca="false">BS355/(EA355+BS355)</f>
        <v>0.0439393939393939</v>
      </c>
      <c r="BU355" s="8" t="n">
        <v>7</v>
      </c>
      <c r="BV355" s="8" t="n">
        <v>15</v>
      </c>
      <c r="BW355" s="12" t="n">
        <f aca="false">IF(BU355+BV355&gt;0,BU355/(BU355+BV355),0)</f>
        <v>0.318181818181818</v>
      </c>
      <c r="BX355" s="8" t="n">
        <v>1</v>
      </c>
      <c r="BY355" s="8" t="n">
        <v>5</v>
      </c>
      <c r="BZ355" s="8" t="n">
        <v>3</v>
      </c>
      <c r="CA355" s="8" t="n">
        <v>4</v>
      </c>
      <c r="CB355" s="8" t="n">
        <v>3</v>
      </c>
      <c r="CC355" s="8" t="n">
        <v>6</v>
      </c>
      <c r="CD355" s="8" t="n">
        <v>1</v>
      </c>
      <c r="CE355" s="8" t="n">
        <v>1</v>
      </c>
      <c r="CF355" s="8" t="n">
        <v>3</v>
      </c>
      <c r="CG355" s="8" t="n">
        <v>11</v>
      </c>
      <c r="CH355" s="8" t="n">
        <v>5</v>
      </c>
      <c r="CI355" s="8" t="n">
        <v>8</v>
      </c>
      <c r="CJ355" s="8" t="n">
        <v>0</v>
      </c>
      <c r="CK355" s="8" t="n">
        <v>0</v>
      </c>
      <c r="CL355" s="8" t="n">
        <v>2</v>
      </c>
      <c r="CM355" s="8" t="n">
        <v>1</v>
      </c>
      <c r="CN355" s="8" t="n">
        <v>1</v>
      </c>
      <c r="CO355" s="8" t="n">
        <v>0</v>
      </c>
      <c r="CP355" s="8" t="n">
        <v>0</v>
      </c>
      <c r="CQ355" s="8" t="n">
        <v>2</v>
      </c>
      <c r="CR355" s="8" t="n">
        <v>0</v>
      </c>
      <c r="CS355" s="8" t="n">
        <v>0</v>
      </c>
      <c r="CT355" s="8" t="n">
        <v>1</v>
      </c>
      <c r="CU355" s="8" t="n">
        <v>0</v>
      </c>
      <c r="CV355" s="8" t="n">
        <v>0</v>
      </c>
      <c r="CW355" s="8" t="n">
        <v>7</v>
      </c>
      <c r="CX355" s="8" t="n">
        <v>3</v>
      </c>
      <c r="CY355" s="8" t="n">
        <v>3</v>
      </c>
      <c r="CZ355" s="8" t="n">
        <v>16</v>
      </c>
      <c r="DA355" s="8" t="n">
        <v>46</v>
      </c>
      <c r="DB355" s="8" t="n">
        <v>17</v>
      </c>
      <c r="DC355" s="8" t="n">
        <v>0</v>
      </c>
      <c r="DD355" s="8" t="n">
        <v>14</v>
      </c>
      <c r="DE355" s="8" t="n">
        <v>13</v>
      </c>
      <c r="DF355" s="8" t="n">
        <v>0</v>
      </c>
      <c r="DG355" s="8" t="n">
        <v>3</v>
      </c>
      <c r="DH355" s="8" t="n">
        <v>83</v>
      </c>
      <c r="DI355" s="8" t="n">
        <v>19</v>
      </c>
      <c r="DJ355" s="8" t="n">
        <v>16</v>
      </c>
      <c r="DK355" s="8" t="n">
        <v>19</v>
      </c>
      <c r="DL355" s="8" t="n">
        <v>19</v>
      </c>
      <c r="DM355" s="8" t="n">
        <v>0</v>
      </c>
      <c r="DN355" s="8" t="n">
        <v>14</v>
      </c>
      <c r="DO355" s="8" t="n">
        <v>14</v>
      </c>
      <c r="DP355" s="8" t="n">
        <v>0</v>
      </c>
      <c r="DQ355" s="8" t="n">
        <f aca="false">DJ355-DI355</f>
        <v>-3</v>
      </c>
      <c r="DR355" s="19" t="n">
        <v>-3.834</v>
      </c>
      <c r="DS355" s="8" t="n">
        <v>18</v>
      </c>
      <c r="DT355" s="8" t="n">
        <v>0</v>
      </c>
      <c r="DU355" s="8" t="n">
        <v>0</v>
      </c>
      <c r="DV355" s="8" t="n">
        <v>1</v>
      </c>
      <c r="DW355" s="8" t="n">
        <v>0</v>
      </c>
      <c r="DX355" s="8" t="n">
        <v>822</v>
      </c>
      <c r="DY355" s="8" t="n">
        <v>820</v>
      </c>
      <c r="DZ355" s="8" t="n">
        <v>618</v>
      </c>
      <c r="EA355" s="8" t="n">
        <v>631</v>
      </c>
      <c r="EB355" s="8" t="n">
        <v>410</v>
      </c>
      <c r="EC355" s="8" t="n">
        <v>463</v>
      </c>
      <c r="ED355" s="8" t="n">
        <v>33.23</v>
      </c>
      <c r="EE355" s="8" t="n">
        <v>36.7</v>
      </c>
      <c r="EF355" s="8" t="n">
        <v>33</v>
      </c>
      <c r="EG355" s="8" t="n">
        <v>42</v>
      </c>
      <c r="EH355" s="12" t="n">
        <f aca="false">EF355/EB355</f>
        <v>0.0804878048780488</v>
      </c>
      <c r="EI355" s="20" t="n">
        <f aca="false">1-EG355/EC355</f>
        <v>0.909287257019438</v>
      </c>
      <c r="EJ355" s="21" t="n">
        <f aca="false">EH355+EI355</f>
        <v>0.989775061897487</v>
      </c>
      <c r="EK355" s="8" t="n">
        <v>835</v>
      </c>
      <c r="EL355" s="8" t="n">
        <v>831</v>
      </c>
      <c r="EM355" s="8" t="n">
        <v>628</v>
      </c>
      <c r="EN355" s="8" t="n">
        <v>642</v>
      </c>
      <c r="EO355" s="8" t="n">
        <v>419</v>
      </c>
      <c r="EP355" s="8" t="n">
        <v>470</v>
      </c>
      <c r="EQ355" s="8" t="n">
        <v>33</v>
      </c>
      <c r="ER355" s="8" t="n">
        <v>42</v>
      </c>
      <c r="ES355" s="8" t="n">
        <v>422</v>
      </c>
      <c r="ET355" s="8" t="n">
        <v>443</v>
      </c>
      <c r="EU355" s="8" t="n">
        <v>147</v>
      </c>
      <c r="EV355" s="8" t="n">
        <v>171</v>
      </c>
      <c r="EW355" s="8" t="n">
        <v>19</v>
      </c>
      <c r="EX355" s="8" t="n">
        <v>24</v>
      </c>
      <c r="EY355" s="8" t="n">
        <v>68</v>
      </c>
      <c r="EZ355" s="8" t="n">
        <v>50</v>
      </c>
      <c r="FA355" s="8" t="n">
        <v>0.6</v>
      </c>
      <c r="FB355" s="8" t="n">
        <v>0.7</v>
      </c>
      <c r="FC355" s="8" t="n">
        <v>1.3</v>
      </c>
      <c r="FD355" s="19" t="n">
        <v>21.28</v>
      </c>
      <c r="FE355" s="18" t="n">
        <f aca="false">FD355/V355</f>
        <v>0.283733333333333</v>
      </c>
      <c r="FF355" s="8" t="n">
        <v>1.9466</v>
      </c>
      <c r="FG355" s="8" t="n">
        <v>0.14</v>
      </c>
      <c r="FH355" s="8" t="n">
        <v>-0.23</v>
      </c>
      <c r="FI355" s="8" t="n">
        <v>-0.09</v>
      </c>
      <c r="FJ355" s="22"/>
      <c r="FK355" s="22"/>
      <c r="FL355" s="22"/>
      <c r="FM355" s="8" t="n">
        <f aca="false">BL355+BS355+AH355+DT355</f>
        <v>231</v>
      </c>
      <c r="FN355" s="19" t="n">
        <f aca="false">IF(DS355&gt;0,(BL355+BR355)/DS355,0)</f>
        <v>11.5</v>
      </c>
      <c r="FO355" s="12" t="n">
        <v>0.0525641026</v>
      </c>
      <c r="FP355" s="19" t="n">
        <f aca="false">Z355-AH355/10</f>
        <v>15.4</v>
      </c>
      <c r="FQ355" s="19" t="n">
        <f aca="false">Z355+DR355/5</f>
        <v>19.2332</v>
      </c>
      <c r="FR355" s="19" t="n">
        <f aca="false">(DX355+DY355)/AL355*60</f>
        <v>110.960940667658</v>
      </c>
      <c r="FS355" s="8" t="n">
        <v>4</v>
      </c>
      <c r="FT355" s="17" t="s">
        <v>352</v>
      </c>
      <c r="FU355" s="8" t="n">
        <v>195</v>
      </c>
      <c r="FV355" s="22"/>
      <c r="FW355" s="17" t="s">
        <v>270</v>
      </c>
      <c r="FX355" s="23" t="n">
        <v>832500</v>
      </c>
      <c r="FY355" s="23" t="n">
        <v>894167</v>
      </c>
      <c r="FZ355" s="8" t="n">
        <v>140</v>
      </c>
      <c r="GA355" s="8" t="n">
        <v>17</v>
      </c>
      <c r="GB355" s="8" t="n">
        <v>17</v>
      </c>
      <c r="GC355" s="8" t="n">
        <v>34</v>
      </c>
      <c r="GD355" s="8" t="n">
        <v>-17</v>
      </c>
      <c r="GE355" s="8" t="n">
        <v>93</v>
      </c>
      <c r="GF355" s="8" t="n">
        <v>237</v>
      </c>
      <c r="GG355" s="8" t="n">
        <v>1636</v>
      </c>
      <c r="GH355" s="8" t="n">
        <v>0.9</v>
      </c>
      <c r="GI355" s="8" t="n">
        <v>1.4</v>
      </c>
      <c r="GJ355" s="8" t="n">
        <v>2.3</v>
      </c>
      <c r="GK355" s="8" t="n">
        <f aca="false">Z355-AH355/10</f>
        <v>15.4</v>
      </c>
      <c r="GL355" s="22"/>
      <c r="GM355" s="22"/>
      <c r="GN355" s="22"/>
      <c r="GO355" s="22"/>
      <c r="GP355" s="22"/>
    </row>
    <row r="356" customFormat="false" ht="13.65" hidden="false" customHeight="true" outlineLevel="0" collapsed="false">
      <c r="A356" s="16" t="n">
        <v>35885</v>
      </c>
      <c r="B356" s="17" t="s">
        <v>1857</v>
      </c>
      <c r="C356" s="17" t="s">
        <v>1858</v>
      </c>
      <c r="D356" s="17" t="s">
        <v>283</v>
      </c>
      <c r="E356" s="17" t="s">
        <v>283</v>
      </c>
      <c r="F356" s="8" t="n">
        <v>74</v>
      </c>
      <c r="G356" s="8" t="n">
        <v>210</v>
      </c>
      <c r="H356" s="8" t="n">
        <v>2016</v>
      </c>
      <c r="I356" s="8" t="n">
        <v>1</v>
      </c>
      <c r="J356" s="8" t="n">
        <v>16</v>
      </c>
      <c r="K356" s="17" t="s">
        <v>263</v>
      </c>
      <c r="L356" s="8" t="n">
        <v>2016</v>
      </c>
      <c r="M356" s="8" t="n">
        <v>19</v>
      </c>
      <c r="N356" s="8" t="n">
        <v>2</v>
      </c>
      <c r="O356" s="8" t="n">
        <v>8479345</v>
      </c>
      <c r="P356" s="17" t="s">
        <v>1859</v>
      </c>
      <c r="Q356" s="17" t="s">
        <v>1860</v>
      </c>
      <c r="R356" s="17" t="s">
        <v>1861</v>
      </c>
      <c r="S356" s="17" t="s">
        <v>1862</v>
      </c>
      <c r="T356" s="17" t="s">
        <v>278</v>
      </c>
      <c r="U356" s="17" t="s">
        <v>294</v>
      </c>
      <c r="V356" s="8" t="n">
        <v>50</v>
      </c>
      <c r="W356" s="8" t="n">
        <v>4</v>
      </c>
      <c r="X356" s="8" t="n">
        <v>10</v>
      </c>
      <c r="Y356" s="8" t="n">
        <v>6</v>
      </c>
      <c r="Z356" s="8" t="n">
        <v>14</v>
      </c>
      <c r="AA356" s="8" t="n">
        <v>17</v>
      </c>
      <c r="AB356" s="8" t="n">
        <v>51</v>
      </c>
      <c r="AC356" s="18" t="n">
        <f aca="false">Z356/V356</f>
        <v>0.28</v>
      </c>
      <c r="AD356" s="19" t="n">
        <f aca="false">IF(FZ356&gt;V356,Z356-V356*(GC356-Z356)/(FZ356-V356),0)</f>
        <v>-0.705882352941176</v>
      </c>
      <c r="AE356" s="19" t="n">
        <v>4.968</v>
      </c>
      <c r="AF356" s="8" t="n">
        <v>2</v>
      </c>
      <c r="AG356" s="8" t="n">
        <v>-2.2</v>
      </c>
      <c r="AH356" s="8" t="n">
        <v>16</v>
      </c>
      <c r="AI356" s="8" t="n">
        <v>1208</v>
      </c>
      <c r="AJ356" s="8" t="n">
        <v>60750</v>
      </c>
      <c r="AK356" s="19" t="n">
        <v>1012</v>
      </c>
      <c r="AL356" s="8" t="n">
        <v>1012</v>
      </c>
      <c r="AM356" s="8" t="n">
        <v>1013</v>
      </c>
      <c r="AN356" s="18" t="n">
        <f aca="false">AJ356/60/V356</f>
        <v>20.25</v>
      </c>
      <c r="AO356" s="8" t="n">
        <v>33.54</v>
      </c>
      <c r="AP356" s="12" t="n">
        <f aca="false">IF(EF356&gt;0,Z356/EF356,0)</f>
        <v>0.311111111111111</v>
      </c>
      <c r="AQ356" s="8" t="n">
        <v>235</v>
      </c>
      <c r="AR356" s="8" t="n">
        <v>235</v>
      </c>
      <c r="AS356" s="8" t="n">
        <v>235</v>
      </c>
      <c r="AT356" s="8" t="n">
        <v>160</v>
      </c>
      <c r="AU356" s="8" t="n">
        <v>160</v>
      </c>
      <c r="AV356" s="8" t="n">
        <v>102</v>
      </c>
      <c r="AW356" s="8" t="n">
        <v>79</v>
      </c>
      <c r="AX356" s="8" t="n">
        <v>11</v>
      </c>
      <c r="AY356" s="8" t="n">
        <v>6</v>
      </c>
      <c r="AZ356" s="8" t="n">
        <v>19</v>
      </c>
      <c r="BA356" s="8" t="n">
        <f aca="false">AY356+AZ356</f>
        <v>25</v>
      </c>
      <c r="BB356" s="8" t="n">
        <v>5.47</v>
      </c>
      <c r="BC356" s="8" t="n">
        <v>45.8235</v>
      </c>
      <c r="BD356" s="19" t="n">
        <v>113</v>
      </c>
      <c r="BE356" s="19" t="n">
        <v>6.699604743083</v>
      </c>
      <c r="BF356" s="19" t="n">
        <f aca="false">AQ356+BD356</f>
        <v>348</v>
      </c>
      <c r="BG356" s="19" t="n">
        <f aca="false">IF(AL356&gt;0,BF356/AL356*60,0)</f>
        <v>20.6324110671937</v>
      </c>
      <c r="BH356" s="8" t="n">
        <v>394</v>
      </c>
      <c r="BI356" s="8" t="n">
        <v>286</v>
      </c>
      <c r="BJ356" s="8" t="n">
        <v>258</v>
      </c>
      <c r="BK356" s="12" t="n">
        <f aca="false">BH356/(BH356+BJ356)</f>
        <v>0.604294478527607</v>
      </c>
      <c r="BL356" s="8" t="n">
        <v>74</v>
      </c>
      <c r="BM356" s="8" t="n">
        <v>74</v>
      </c>
      <c r="BN356" s="8" t="n">
        <v>74</v>
      </c>
      <c r="BO356" s="8" t="n">
        <f aca="false">BM356-BN356</f>
        <v>0</v>
      </c>
      <c r="BP356" s="8" t="n">
        <v>58</v>
      </c>
      <c r="BQ356" s="8" t="n">
        <v>27</v>
      </c>
      <c r="BR356" s="8" t="n">
        <v>19</v>
      </c>
      <c r="BS356" s="8" t="n">
        <v>72</v>
      </c>
      <c r="BT356" s="12" t="n">
        <f aca="false">BS356/(EA356+BS356)</f>
        <v>0.09</v>
      </c>
      <c r="BU356" s="8" t="n">
        <v>0</v>
      </c>
      <c r="BV356" s="8" t="n">
        <v>0</v>
      </c>
      <c r="BW356" s="12" t="n">
        <f aca="false">IF(BU356+BV356&gt;0,BU356/(BU356+BV356),0)</f>
        <v>0</v>
      </c>
      <c r="BX356" s="8" t="n">
        <v>0</v>
      </c>
      <c r="BY356" s="8" t="n">
        <v>0</v>
      </c>
      <c r="BZ356" s="8" t="n">
        <v>0</v>
      </c>
      <c r="CA356" s="8" t="n">
        <v>0</v>
      </c>
      <c r="CB356" s="8" t="n">
        <v>0</v>
      </c>
      <c r="CC356" s="8" t="n">
        <v>0</v>
      </c>
      <c r="CD356" s="8" t="n">
        <v>0</v>
      </c>
      <c r="CE356" s="8" t="n">
        <v>0</v>
      </c>
      <c r="CF356" s="8" t="n">
        <v>0</v>
      </c>
      <c r="CG356" s="8" t="n">
        <v>0</v>
      </c>
      <c r="CH356" s="8" t="n">
        <v>0</v>
      </c>
      <c r="CI356" s="8" t="n">
        <v>0</v>
      </c>
      <c r="CJ356" s="8" t="n">
        <v>0</v>
      </c>
      <c r="CK356" s="8" t="n">
        <v>0</v>
      </c>
      <c r="CL356" s="8" t="n">
        <v>0</v>
      </c>
      <c r="CM356" s="8" t="n">
        <v>1</v>
      </c>
      <c r="CN356" s="8" t="n">
        <v>0</v>
      </c>
      <c r="CO356" s="8" t="n">
        <v>0</v>
      </c>
      <c r="CP356" s="8" t="n">
        <v>0</v>
      </c>
      <c r="CQ356" s="8" t="n">
        <v>0</v>
      </c>
      <c r="CR356" s="8" t="n">
        <v>0</v>
      </c>
      <c r="CS356" s="8" t="n">
        <v>0</v>
      </c>
      <c r="CT356" s="8" t="n">
        <v>0</v>
      </c>
      <c r="CU356" s="8" t="n">
        <v>0</v>
      </c>
      <c r="CV356" s="8" t="n">
        <v>0</v>
      </c>
      <c r="CW356" s="8" t="n">
        <v>4</v>
      </c>
      <c r="CX356" s="8" t="n">
        <v>0</v>
      </c>
      <c r="CY356" s="8" t="n">
        <v>1</v>
      </c>
      <c r="CZ356" s="8" t="n">
        <v>4</v>
      </c>
      <c r="DA356" s="8" t="n">
        <v>53</v>
      </c>
      <c r="DB356" s="8" t="n">
        <v>2</v>
      </c>
      <c r="DC356" s="8" t="n">
        <v>0</v>
      </c>
      <c r="DD356" s="8" t="n">
        <v>22</v>
      </c>
      <c r="DE356" s="8" t="n">
        <v>6</v>
      </c>
      <c r="DF356" s="8" t="n">
        <v>1</v>
      </c>
      <c r="DG356" s="8" t="n">
        <v>0</v>
      </c>
      <c r="DH356" s="8" t="n">
        <v>71</v>
      </c>
      <c r="DI356" s="8" t="n">
        <v>7</v>
      </c>
      <c r="DJ356" s="8" t="n">
        <v>4</v>
      </c>
      <c r="DK356" s="8" t="n">
        <v>8</v>
      </c>
      <c r="DL356" s="8" t="n">
        <v>8</v>
      </c>
      <c r="DM356" s="8" t="n">
        <v>0</v>
      </c>
      <c r="DN356" s="8" t="n">
        <v>4</v>
      </c>
      <c r="DO356" s="8" t="n">
        <v>4</v>
      </c>
      <c r="DP356" s="8" t="n">
        <v>0</v>
      </c>
      <c r="DQ356" s="8" t="n">
        <f aca="false">DJ356-DI356</f>
        <v>-3</v>
      </c>
      <c r="DR356" s="19" t="n">
        <v>0.632</v>
      </c>
      <c r="DS356" s="8" t="n">
        <v>7</v>
      </c>
      <c r="DT356" s="8" t="n">
        <v>0</v>
      </c>
      <c r="DU356" s="8" t="n">
        <v>0</v>
      </c>
      <c r="DV356" s="8" t="n">
        <v>0</v>
      </c>
      <c r="DW356" s="8" t="n">
        <v>0</v>
      </c>
      <c r="DX356" s="8" t="n">
        <v>1011</v>
      </c>
      <c r="DY356" s="8" t="n">
        <v>965</v>
      </c>
      <c r="DZ356" s="8" t="n">
        <v>727</v>
      </c>
      <c r="EA356" s="8" t="n">
        <v>728</v>
      </c>
      <c r="EB356" s="8" t="n">
        <v>502</v>
      </c>
      <c r="EC356" s="8" t="n">
        <v>496</v>
      </c>
      <c r="ED356" s="8" t="n">
        <v>42.82</v>
      </c>
      <c r="EE356" s="8" t="n">
        <v>41.54</v>
      </c>
      <c r="EF356" s="8" t="n">
        <v>45</v>
      </c>
      <c r="EG356" s="8" t="n">
        <v>35</v>
      </c>
      <c r="EH356" s="12" t="n">
        <f aca="false">EF356/EB356</f>
        <v>0.0896414342629482</v>
      </c>
      <c r="EI356" s="20" t="n">
        <f aca="false">1-EG356/EC356</f>
        <v>0.929435483870967</v>
      </c>
      <c r="EJ356" s="21" t="n">
        <f aca="false">EH356+EI356</f>
        <v>1.01907691813392</v>
      </c>
      <c r="EK356" s="8" t="n">
        <v>1011</v>
      </c>
      <c r="EL356" s="8" t="n">
        <v>965</v>
      </c>
      <c r="EM356" s="8" t="n">
        <v>731</v>
      </c>
      <c r="EN356" s="8" t="n">
        <v>727</v>
      </c>
      <c r="EO356" s="8" t="n">
        <v>504</v>
      </c>
      <c r="EP356" s="8" t="n">
        <v>495</v>
      </c>
      <c r="EQ356" s="8" t="n">
        <v>44</v>
      </c>
      <c r="ER356" s="8" t="n">
        <v>35</v>
      </c>
      <c r="ES356" s="8" t="n">
        <v>488</v>
      </c>
      <c r="ET356" s="8" t="n">
        <v>453</v>
      </c>
      <c r="EU356" s="8" t="n">
        <v>192</v>
      </c>
      <c r="EV356" s="8" t="n">
        <v>186</v>
      </c>
      <c r="EW356" s="8" t="n">
        <v>20</v>
      </c>
      <c r="EX356" s="8" t="n">
        <v>18</v>
      </c>
      <c r="EY356" s="8" t="n">
        <v>56</v>
      </c>
      <c r="EZ356" s="8" t="n">
        <v>57</v>
      </c>
      <c r="FA356" s="8" t="n">
        <v>0.6</v>
      </c>
      <c r="FB356" s="8" t="n">
        <v>2.7</v>
      </c>
      <c r="FC356" s="8" t="n">
        <v>3.3</v>
      </c>
      <c r="FD356" s="19" t="n">
        <v>16.7</v>
      </c>
      <c r="FE356" s="18" t="n">
        <f aca="false">FD356/V356</f>
        <v>0.334</v>
      </c>
      <c r="FF356" s="8" t="n">
        <v>1.1738</v>
      </c>
      <c r="FG356" s="8" t="n">
        <v>-0.03</v>
      </c>
      <c r="FH356" s="8" t="n">
        <v>-0.06</v>
      </c>
      <c r="FI356" s="8" t="n">
        <v>-0.09</v>
      </c>
      <c r="FJ356" s="22"/>
      <c r="FK356" s="22"/>
      <c r="FL356" s="22"/>
      <c r="FM356" s="8" t="n">
        <f aca="false">BL356+BS356+AH356+DT356</f>
        <v>162</v>
      </c>
      <c r="FN356" s="19" t="n">
        <f aca="false">IF(DS356&gt;0,(BL356+BR356)/DS356,0)</f>
        <v>13.2857142857143</v>
      </c>
      <c r="FO356" s="12" t="n">
        <v>0.0324752475</v>
      </c>
      <c r="FP356" s="19" t="n">
        <f aca="false">Z356-AH356/10</f>
        <v>12.4</v>
      </c>
      <c r="FQ356" s="19" t="n">
        <f aca="false">Z356+DR356/5</f>
        <v>14.1264</v>
      </c>
      <c r="FR356" s="19" t="n">
        <f aca="false">(DX356+DY356)/AL356*60</f>
        <v>117.154150197629</v>
      </c>
      <c r="FS356" s="8" t="n">
        <v>4</v>
      </c>
      <c r="FT356" s="17" t="s">
        <v>307</v>
      </c>
      <c r="FU356" s="8" t="n">
        <v>195</v>
      </c>
      <c r="FV356" s="22"/>
      <c r="FW356" s="17" t="s">
        <v>270</v>
      </c>
      <c r="FX356" s="23" t="n">
        <v>925000</v>
      </c>
      <c r="FY356" s="23" t="n">
        <v>925000</v>
      </c>
      <c r="FZ356" s="8" t="n">
        <v>118</v>
      </c>
      <c r="GA356" s="8" t="n">
        <v>11</v>
      </c>
      <c r="GB356" s="8" t="n">
        <v>23</v>
      </c>
      <c r="GC356" s="8" t="n">
        <v>34</v>
      </c>
      <c r="GD356" s="8" t="n">
        <v>-12</v>
      </c>
      <c r="GE356" s="8" t="n">
        <v>63</v>
      </c>
      <c r="GF356" s="8" t="n">
        <v>188</v>
      </c>
      <c r="GG356" s="8" t="n">
        <v>2146</v>
      </c>
      <c r="GH356" s="8" t="n">
        <v>2.2</v>
      </c>
      <c r="GI356" s="8" t="n">
        <v>4.2</v>
      </c>
      <c r="GJ356" s="8" t="n">
        <v>6.3</v>
      </c>
      <c r="GK356" s="8" t="n">
        <f aca="false">Z356-AH356/10</f>
        <v>12.4</v>
      </c>
      <c r="GL356" s="22"/>
      <c r="GM356" s="22"/>
      <c r="GN356" s="22"/>
      <c r="GO356" s="22"/>
      <c r="GP356" s="22"/>
    </row>
    <row r="357" customFormat="false" ht="13.65" hidden="false" customHeight="true" outlineLevel="0" collapsed="false">
      <c r="A357" s="16" t="n">
        <v>33159</v>
      </c>
      <c r="B357" s="17" t="s">
        <v>518</v>
      </c>
      <c r="C357" s="22"/>
      <c r="D357" s="17" t="s">
        <v>321</v>
      </c>
      <c r="E357" s="17" t="s">
        <v>321</v>
      </c>
      <c r="F357" s="8" t="n">
        <v>74</v>
      </c>
      <c r="G357" s="8" t="n">
        <v>202</v>
      </c>
      <c r="H357" s="8" t="n">
        <v>2009</v>
      </c>
      <c r="I357" s="8" t="n">
        <v>2</v>
      </c>
      <c r="J357" s="8" t="n">
        <v>39</v>
      </c>
      <c r="K357" s="17" t="s">
        <v>273</v>
      </c>
      <c r="L357" s="8" t="n">
        <v>2012</v>
      </c>
      <c r="M357" s="8" t="n">
        <v>27</v>
      </c>
      <c r="N357" s="8" t="n">
        <v>6</v>
      </c>
      <c r="O357" s="8" t="n">
        <v>8475164</v>
      </c>
      <c r="P357" s="17" t="s">
        <v>1863</v>
      </c>
      <c r="Q357" s="17" t="s">
        <v>1864</v>
      </c>
      <c r="R357" s="17" t="s">
        <v>1865</v>
      </c>
      <c r="S357" s="17" t="s">
        <v>1862</v>
      </c>
      <c r="T357" s="17" t="s">
        <v>299</v>
      </c>
      <c r="U357" s="17" t="s">
        <v>545</v>
      </c>
      <c r="V357" s="8" t="n">
        <v>77</v>
      </c>
      <c r="W357" s="8" t="n">
        <v>17</v>
      </c>
      <c r="X357" s="8" t="n">
        <v>23</v>
      </c>
      <c r="Y357" s="8" t="n">
        <v>13</v>
      </c>
      <c r="Z357" s="8" t="n">
        <v>40</v>
      </c>
      <c r="AA357" s="8" t="n">
        <v>4</v>
      </c>
      <c r="AB357" s="8" t="n">
        <v>29</v>
      </c>
      <c r="AC357" s="18" t="n">
        <f aca="false">Z357/V357</f>
        <v>0.519480519480519</v>
      </c>
      <c r="AD357" s="19" t="n">
        <f aca="false">IF(FZ357&gt;V357,Z357-V357*(GC357-Z357)/(FZ357-V357),0)</f>
        <v>1.95029239766082</v>
      </c>
      <c r="AE357" s="19" t="n">
        <v>15.277</v>
      </c>
      <c r="AF357" s="8" t="n">
        <v>6</v>
      </c>
      <c r="AG357" s="8" t="n">
        <v>-4.2</v>
      </c>
      <c r="AH357" s="8" t="n">
        <v>18</v>
      </c>
      <c r="AI357" s="8" t="n">
        <v>1897</v>
      </c>
      <c r="AJ357" s="8" t="n">
        <v>82977</v>
      </c>
      <c r="AK357" s="19" t="n">
        <v>1382.95</v>
      </c>
      <c r="AL357" s="8" t="n">
        <v>1382.95</v>
      </c>
      <c r="AM357" s="8" t="n">
        <v>1383</v>
      </c>
      <c r="AN357" s="18" t="n">
        <f aca="false">AJ357/60/V357</f>
        <v>17.9603896103896</v>
      </c>
      <c r="AO357" s="8" t="n">
        <v>29.61</v>
      </c>
      <c r="AP357" s="12" t="n">
        <f aca="false">IF(EF357&gt;0,Z357/EF357,0)</f>
        <v>0.666666666666667</v>
      </c>
      <c r="AQ357" s="8" t="n">
        <v>349</v>
      </c>
      <c r="AR357" s="8" t="n">
        <v>351</v>
      </c>
      <c r="AS357" s="8" t="n">
        <v>351</v>
      </c>
      <c r="AT357" s="8" t="n">
        <v>267</v>
      </c>
      <c r="AU357" s="8" t="n">
        <v>267</v>
      </c>
      <c r="AV357" s="8" t="n">
        <v>187</v>
      </c>
      <c r="AW357" s="8" t="n">
        <v>200</v>
      </c>
      <c r="AX357" s="8" t="n">
        <v>87</v>
      </c>
      <c r="AY357" s="8" t="n">
        <v>9</v>
      </c>
      <c r="AZ357" s="8" t="n">
        <v>25</v>
      </c>
      <c r="BA357" s="8" t="n">
        <f aca="false">AY357+AZ357</f>
        <v>34</v>
      </c>
      <c r="BB357" s="8" t="n">
        <v>21.17</v>
      </c>
      <c r="BC357" s="8" t="n">
        <v>28.1283</v>
      </c>
      <c r="BD357" s="19" t="n">
        <v>241.8</v>
      </c>
      <c r="BE357" s="19" t="n">
        <v>10.4906178820637</v>
      </c>
      <c r="BF357" s="19" t="n">
        <f aca="false">AQ357+BD357</f>
        <v>590.8</v>
      </c>
      <c r="BG357" s="19" t="n">
        <f aca="false">IF(AL357&gt;0,BF357/AL357*60,0)</f>
        <v>25.6321631295419</v>
      </c>
      <c r="BH357" s="8" t="n">
        <v>417</v>
      </c>
      <c r="BI357" s="8" t="n">
        <v>477</v>
      </c>
      <c r="BJ357" s="8" t="n">
        <v>517</v>
      </c>
      <c r="BK357" s="12" t="n">
        <f aca="false">BH357/(BH357+BJ357)</f>
        <v>0.446466809421841</v>
      </c>
      <c r="BL357" s="8" t="n">
        <v>52</v>
      </c>
      <c r="BM357" s="8" t="n">
        <v>52</v>
      </c>
      <c r="BN357" s="8" t="n">
        <v>117</v>
      </c>
      <c r="BO357" s="8" t="n">
        <f aca="false">BM357-BN357</f>
        <v>-65</v>
      </c>
      <c r="BP357" s="8" t="n">
        <v>80</v>
      </c>
      <c r="BQ357" s="8" t="n">
        <v>43</v>
      </c>
      <c r="BR357" s="8" t="n">
        <v>40</v>
      </c>
      <c r="BS357" s="8" t="n">
        <v>61</v>
      </c>
      <c r="BT357" s="12" t="n">
        <f aca="false">BS357/(EA357+BS357)</f>
        <v>0.054030115146147</v>
      </c>
      <c r="BU357" s="8" t="n">
        <v>18</v>
      </c>
      <c r="BV357" s="8" t="n">
        <v>35</v>
      </c>
      <c r="BW357" s="12" t="n">
        <f aca="false">IF(BU357+BV357&gt;0,BU357/(BU357+BV357),0)</f>
        <v>0.339622641509434</v>
      </c>
      <c r="BX357" s="8" t="n">
        <v>5</v>
      </c>
      <c r="BY357" s="8" t="n">
        <v>5</v>
      </c>
      <c r="BZ357" s="8" t="n">
        <v>6</v>
      </c>
      <c r="CA357" s="8" t="n">
        <v>15</v>
      </c>
      <c r="CB357" s="8" t="n">
        <v>7</v>
      </c>
      <c r="CC357" s="8" t="n">
        <v>15</v>
      </c>
      <c r="CD357" s="8" t="n">
        <v>7</v>
      </c>
      <c r="CE357" s="8" t="n">
        <v>12</v>
      </c>
      <c r="CF357" s="8" t="n">
        <v>5</v>
      </c>
      <c r="CG357" s="8" t="n">
        <v>8</v>
      </c>
      <c r="CH357" s="8" t="n">
        <v>13</v>
      </c>
      <c r="CI357" s="8" t="n">
        <v>23</v>
      </c>
      <c r="CJ357" s="8" t="n">
        <v>0</v>
      </c>
      <c r="CK357" s="8" t="n">
        <v>0</v>
      </c>
      <c r="CL357" s="8" t="n">
        <v>3</v>
      </c>
      <c r="CM357" s="8" t="n">
        <v>2</v>
      </c>
      <c r="CN357" s="8" t="n">
        <v>0</v>
      </c>
      <c r="CO357" s="8" t="n">
        <v>0</v>
      </c>
      <c r="CP357" s="8" t="n">
        <v>0</v>
      </c>
      <c r="CQ357" s="8" t="n">
        <v>1</v>
      </c>
      <c r="CR357" s="8" t="n">
        <v>2</v>
      </c>
      <c r="CS357" s="8" t="n">
        <v>2</v>
      </c>
      <c r="CT357" s="8" t="n">
        <v>3</v>
      </c>
      <c r="CU357" s="8" t="n">
        <v>3</v>
      </c>
      <c r="CV357" s="8" t="n">
        <v>0</v>
      </c>
      <c r="CW357" s="8" t="n">
        <v>6</v>
      </c>
      <c r="CX357" s="8" t="n">
        <v>1</v>
      </c>
      <c r="CY357" s="8" t="n">
        <v>3</v>
      </c>
      <c r="CZ357" s="8" t="n">
        <v>9</v>
      </c>
      <c r="DA357" s="8" t="n">
        <v>67</v>
      </c>
      <c r="DB357" s="8" t="n">
        <v>11</v>
      </c>
      <c r="DC357" s="8" t="n">
        <v>3</v>
      </c>
      <c r="DD357" s="8" t="n">
        <v>18</v>
      </c>
      <c r="DE357" s="8" t="n">
        <v>22</v>
      </c>
      <c r="DF357" s="8" t="n">
        <v>21</v>
      </c>
      <c r="DG357" s="8" t="n">
        <v>3</v>
      </c>
      <c r="DH357" s="8" t="n">
        <v>109</v>
      </c>
      <c r="DI357" s="8" t="n">
        <v>9</v>
      </c>
      <c r="DJ357" s="8" t="n">
        <v>12</v>
      </c>
      <c r="DK357" s="8" t="n">
        <v>9</v>
      </c>
      <c r="DL357" s="8" t="n">
        <v>9</v>
      </c>
      <c r="DM357" s="8" t="n">
        <v>0</v>
      </c>
      <c r="DN357" s="8" t="n">
        <v>10</v>
      </c>
      <c r="DO357" s="8" t="n">
        <v>10</v>
      </c>
      <c r="DP357" s="8" t="n">
        <v>0</v>
      </c>
      <c r="DQ357" s="8" t="n">
        <f aca="false">DJ357-DI357</f>
        <v>3</v>
      </c>
      <c r="DR357" s="19" t="n">
        <v>-0.37</v>
      </c>
      <c r="DS357" s="8" t="n">
        <v>9</v>
      </c>
      <c r="DT357" s="8" t="n">
        <v>0</v>
      </c>
      <c r="DU357" s="8" t="n">
        <v>0</v>
      </c>
      <c r="DV357" s="8" t="n">
        <v>0</v>
      </c>
      <c r="DW357" s="8" t="n">
        <v>0</v>
      </c>
      <c r="DX357" s="8" t="n">
        <v>1388</v>
      </c>
      <c r="DY357" s="8" t="n">
        <v>1434</v>
      </c>
      <c r="DZ357" s="8" t="n">
        <v>1051</v>
      </c>
      <c r="EA357" s="8" t="n">
        <v>1068</v>
      </c>
      <c r="EB357" s="8" t="n">
        <v>719</v>
      </c>
      <c r="EC357" s="8" t="n">
        <v>775</v>
      </c>
      <c r="ED357" s="8" t="n">
        <v>75.73</v>
      </c>
      <c r="EE357" s="8" t="n">
        <v>74.74</v>
      </c>
      <c r="EF357" s="8" t="n">
        <v>60</v>
      </c>
      <c r="EG357" s="8" t="n">
        <v>53</v>
      </c>
      <c r="EH357" s="12" t="n">
        <f aca="false">EF357/EB357</f>
        <v>0.0834492350486787</v>
      </c>
      <c r="EI357" s="20" t="n">
        <f aca="false">1-EG357/EC357</f>
        <v>0.931612903225806</v>
      </c>
      <c r="EJ357" s="21" t="n">
        <f aca="false">EH357+EI357</f>
        <v>1.01506213827449</v>
      </c>
      <c r="EK357" s="8" t="n">
        <v>1392</v>
      </c>
      <c r="EL357" s="8" t="n">
        <v>1436</v>
      </c>
      <c r="EM357" s="8" t="n">
        <v>1054</v>
      </c>
      <c r="EN357" s="8" t="n">
        <v>1069</v>
      </c>
      <c r="EO357" s="8" t="n">
        <v>721</v>
      </c>
      <c r="EP357" s="8" t="n">
        <v>776</v>
      </c>
      <c r="EQ357" s="8" t="n">
        <v>60</v>
      </c>
      <c r="ER357" s="8" t="n">
        <v>53</v>
      </c>
      <c r="ES357" s="8" t="n">
        <v>696</v>
      </c>
      <c r="ET357" s="8" t="n">
        <v>736</v>
      </c>
      <c r="EU357" s="8" t="n">
        <v>284</v>
      </c>
      <c r="EV357" s="8" t="n">
        <v>303</v>
      </c>
      <c r="EW357" s="8" t="n">
        <v>42</v>
      </c>
      <c r="EX357" s="8" t="n">
        <v>30</v>
      </c>
      <c r="EY357" s="8" t="n">
        <v>92</v>
      </c>
      <c r="EZ357" s="8" t="n">
        <v>67</v>
      </c>
      <c r="FA357" s="8" t="n">
        <v>2</v>
      </c>
      <c r="FB357" s="8" t="n">
        <v>1.8</v>
      </c>
      <c r="FC357" s="8" t="n">
        <v>3.8</v>
      </c>
      <c r="FD357" s="19" t="n">
        <v>45.45</v>
      </c>
      <c r="FE357" s="18" t="n">
        <f aca="false">FD357/V357</f>
        <v>0.59025974025974</v>
      </c>
      <c r="FF357" s="8" t="n">
        <v>4.6946</v>
      </c>
      <c r="FG357" s="8" t="n">
        <v>1.38</v>
      </c>
      <c r="FH357" s="8" t="n">
        <v>0.04</v>
      </c>
      <c r="FI357" s="8" t="n">
        <v>1.41</v>
      </c>
      <c r="FJ357" s="8" t="n">
        <v>5</v>
      </c>
      <c r="FK357" s="8" t="n">
        <v>0</v>
      </c>
      <c r="FL357" s="8" t="n">
        <v>0</v>
      </c>
      <c r="FM357" s="8" t="n">
        <f aca="false">BL357+BS357+AH357+DT357</f>
        <v>131</v>
      </c>
      <c r="FN357" s="19" t="n">
        <f aca="false">IF(DS357&gt;0,(BL357+BR357)/DS357,0)</f>
        <v>10.2222222222222</v>
      </c>
      <c r="FO357" s="12" t="n">
        <v>0.0845976453</v>
      </c>
      <c r="FP357" s="19" t="n">
        <f aca="false">Z357-AH357/10</f>
        <v>38.2</v>
      </c>
      <c r="FQ357" s="19" t="n">
        <f aca="false">Z357+DR357/5</f>
        <v>39.926</v>
      </c>
      <c r="FR357" s="19" t="n">
        <f aca="false">(DX357+DY357)/AL357*60</f>
        <v>122.433927473878</v>
      </c>
      <c r="FS357" s="8" t="n">
        <v>4</v>
      </c>
      <c r="FT357" s="17" t="s">
        <v>345</v>
      </c>
      <c r="FU357" s="8" t="n">
        <v>195</v>
      </c>
      <c r="FV357" s="22"/>
      <c r="FW357" s="17" t="s">
        <v>280</v>
      </c>
      <c r="FX357" s="23" t="n">
        <v>3750000</v>
      </c>
      <c r="FY357" s="23" t="n">
        <v>3750000</v>
      </c>
      <c r="FZ357" s="8" t="n">
        <v>419</v>
      </c>
      <c r="GA357" s="8" t="n">
        <v>93</v>
      </c>
      <c r="GB357" s="8" t="n">
        <v>116</v>
      </c>
      <c r="GC357" s="8" t="n">
        <v>209</v>
      </c>
      <c r="GD357" s="8" t="n">
        <v>50</v>
      </c>
      <c r="GE357" s="8" t="n">
        <v>118</v>
      </c>
      <c r="GF357" s="8" t="n">
        <v>1071</v>
      </c>
      <c r="GG357" s="8" t="n">
        <v>7024</v>
      </c>
      <c r="GH357" s="8" t="n">
        <v>13.8</v>
      </c>
      <c r="GI357" s="8" t="n">
        <v>10</v>
      </c>
      <c r="GJ357" s="8" t="n">
        <v>23.8</v>
      </c>
      <c r="GK357" s="8" t="n">
        <f aca="false">Z357-AH357/10</f>
        <v>38.2</v>
      </c>
      <c r="GL357" s="22"/>
      <c r="GM357" s="22"/>
      <c r="GN357" s="22"/>
      <c r="GO357" s="22"/>
      <c r="GP357" s="22"/>
    </row>
    <row r="358" customFormat="false" ht="13.65" hidden="false" customHeight="true" outlineLevel="0" collapsed="false">
      <c r="A358" s="16" t="n">
        <v>33370</v>
      </c>
      <c r="B358" s="17" t="s">
        <v>1866</v>
      </c>
      <c r="C358" s="22"/>
      <c r="D358" s="17" t="s">
        <v>372</v>
      </c>
      <c r="E358" s="17" t="s">
        <v>372</v>
      </c>
      <c r="F358" s="8" t="n">
        <v>71</v>
      </c>
      <c r="G358" s="8" t="n">
        <v>200</v>
      </c>
      <c r="H358" s="22"/>
      <c r="I358" s="22"/>
      <c r="J358" s="22"/>
      <c r="K358" s="17" t="s">
        <v>263</v>
      </c>
      <c r="L358" s="8" t="n">
        <v>2017</v>
      </c>
      <c r="M358" s="8" t="n">
        <v>26</v>
      </c>
      <c r="N358" s="8" t="n">
        <v>1</v>
      </c>
      <c r="O358" s="8" t="n">
        <v>8480143</v>
      </c>
      <c r="P358" s="17" t="s">
        <v>1867</v>
      </c>
      <c r="Q358" s="17" t="s">
        <v>1868</v>
      </c>
      <c r="R358" s="17" t="s">
        <v>1869</v>
      </c>
      <c r="S358" s="17" t="s">
        <v>1870</v>
      </c>
      <c r="T358" s="17" t="s">
        <v>278</v>
      </c>
      <c r="U358" s="17" t="s">
        <v>1871</v>
      </c>
      <c r="V358" s="8" t="n">
        <v>36</v>
      </c>
      <c r="W358" s="8" t="n">
        <v>2</v>
      </c>
      <c r="X358" s="8" t="n">
        <v>6</v>
      </c>
      <c r="Y358" s="8" t="n">
        <v>3</v>
      </c>
      <c r="Z358" s="8" t="n">
        <v>8</v>
      </c>
      <c r="AA358" s="8" t="n">
        <v>0</v>
      </c>
      <c r="AB358" s="8" t="n">
        <v>0</v>
      </c>
      <c r="AC358" s="18" t="n">
        <f aca="false">Z358/V358</f>
        <v>0.222222222222222</v>
      </c>
      <c r="AD358" s="19" t="n">
        <f aca="false">IF(FZ358&gt;V358,Z358-V358*(GC358-Z358)/(FZ358-V358),0)</f>
        <v>0</v>
      </c>
      <c r="AE358" s="19" t="n">
        <v>2.823</v>
      </c>
      <c r="AF358" s="8" t="n">
        <v>-2</v>
      </c>
      <c r="AG358" s="8" t="n">
        <v>2.3</v>
      </c>
      <c r="AH358" s="8" t="n">
        <v>6</v>
      </c>
      <c r="AI358" s="8" t="n">
        <v>774</v>
      </c>
      <c r="AJ358" s="8" t="n">
        <v>35253</v>
      </c>
      <c r="AK358" s="19" t="n">
        <v>587.55</v>
      </c>
      <c r="AL358" s="8" t="n">
        <v>587.55</v>
      </c>
      <c r="AM358" s="8" t="n">
        <v>588</v>
      </c>
      <c r="AN358" s="18" t="n">
        <f aca="false">AJ358/60/V358</f>
        <v>16.3208333333333</v>
      </c>
      <c r="AO358" s="8" t="n">
        <v>27.32</v>
      </c>
      <c r="AP358" s="12" t="n">
        <f aca="false">IF(EF358&gt;0,Z358/EF358,0)</f>
        <v>0.347826086956522</v>
      </c>
      <c r="AQ358" s="8" t="n">
        <v>74</v>
      </c>
      <c r="AR358" s="8" t="n">
        <v>74</v>
      </c>
      <c r="AS358" s="8" t="n">
        <v>75</v>
      </c>
      <c r="AT358" s="8" t="n">
        <v>52</v>
      </c>
      <c r="AU358" s="8" t="n">
        <v>53</v>
      </c>
      <c r="AV358" s="8" t="n">
        <v>33</v>
      </c>
      <c r="AW358" s="8" t="n">
        <v>23</v>
      </c>
      <c r="AX358" s="8" t="n">
        <v>5</v>
      </c>
      <c r="AY358" s="8" t="n">
        <v>0</v>
      </c>
      <c r="AZ358" s="8" t="n">
        <v>4</v>
      </c>
      <c r="BA358" s="8" t="n">
        <f aca="false">AY358+AZ358</f>
        <v>4</v>
      </c>
      <c r="BB358" s="8" t="n">
        <v>1.72</v>
      </c>
      <c r="BC358" s="8" t="n">
        <v>56.4545</v>
      </c>
      <c r="BD358" s="19" t="n">
        <v>109.4</v>
      </c>
      <c r="BE358" s="19" t="n">
        <v>11.1718151646668</v>
      </c>
      <c r="BF358" s="19" t="n">
        <f aca="false">AQ358+BD358</f>
        <v>183.4</v>
      </c>
      <c r="BG358" s="19" t="n">
        <f aca="false">IF(AL358&gt;0,BF358/AL358*60,0)</f>
        <v>18.7286188409497</v>
      </c>
      <c r="BH358" s="8" t="n">
        <v>187</v>
      </c>
      <c r="BI358" s="8" t="n">
        <v>176</v>
      </c>
      <c r="BJ358" s="8" t="n">
        <v>162</v>
      </c>
      <c r="BK358" s="12" t="n">
        <f aca="false">BH358/(BH358+BJ358)</f>
        <v>0.535816618911175</v>
      </c>
      <c r="BL358" s="8" t="n">
        <v>42</v>
      </c>
      <c r="BM358" s="8" t="n">
        <v>42</v>
      </c>
      <c r="BN358" s="8" t="n">
        <v>63</v>
      </c>
      <c r="BO358" s="8" t="n">
        <f aca="false">BM358-BN358</f>
        <v>-21</v>
      </c>
      <c r="BP358" s="8" t="n">
        <v>20</v>
      </c>
      <c r="BQ358" s="8" t="n">
        <v>32</v>
      </c>
      <c r="BR358" s="8" t="n">
        <v>4</v>
      </c>
      <c r="BS358" s="8" t="n">
        <v>48</v>
      </c>
      <c r="BT358" s="12" t="n">
        <f aca="false">BS358/(EA358+BS358)</f>
        <v>0.101910828025478</v>
      </c>
      <c r="BU358" s="8" t="n">
        <v>0</v>
      </c>
      <c r="BV358" s="8" t="n">
        <v>0</v>
      </c>
      <c r="BW358" s="12" t="n">
        <f aca="false">IF(BU358+BV358&gt;0,BU358/(BU358+BV358),0)</f>
        <v>0</v>
      </c>
      <c r="BX358" s="8" t="n">
        <v>0</v>
      </c>
      <c r="BY358" s="8" t="n">
        <v>0</v>
      </c>
      <c r="BZ358" s="8" t="n">
        <v>0</v>
      </c>
      <c r="CA358" s="8" t="n">
        <v>0</v>
      </c>
      <c r="CB358" s="8" t="n">
        <v>0</v>
      </c>
      <c r="CC358" s="8" t="n">
        <v>0</v>
      </c>
      <c r="CD358" s="8" t="n">
        <v>0</v>
      </c>
      <c r="CE358" s="8" t="n">
        <v>0</v>
      </c>
      <c r="CF358" s="8" t="n">
        <v>0</v>
      </c>
      <c r="CG358" s="8" t="n">
        <v>0</v>
      </c>
      <c r="CH358" s="8" t="n">
        <v>0</v>
      </c>
      <c r="CI358" s="8" t="n">
        <v>0</v>
      </c>
      <c r="CJ358" s="8" t="n">
        <v>0</v>
      </c>
      <c r="CK358" s="8" t="n">
        <v>0</v>
      </c>
      <c r="CL358" s="8" t="n">
        <v>1</v>
      </c>
      <c r="CM358" s="8" t="n">
        <v>0</v>
      </c>
      <c r="CN358" s="8" t="n">
        <v>0</v>
      </c>
      <c r="CO358" s="8" t="n">
        <v>0</v>
      </c>
      <c r="CP358" s="8" t="n">
        <v>0</v>
      </c>
      <c r="CQ358" s="8" t="n">
        <v>0</v>
      </c>
      <c r="CR358" s="8" t="n">
        <v>0</v>
      </c>
      <c r="CS358" s="8" t="n">
        <v>0</v>
      </c>
      <c r="CT358" s="8" t="n">
        <v>0</v>
      </c>
      <c r="CU358" s="8" t="n">
        <v>1</v>
      </c>
      <c r="CV358" s="8" t="n">
        <v>0</v>
      </c>
      <c r="CW358" s="8" t="n">
        <v>1</v>
      </c>
      <c r="CX358" s="8" t="n">
        <v>0</v>
      </c>
      <c r="CY358" s="8" t="n">
        <v>0</v>
      </c>
      <c r="CZ358" s="8" t="n">
        <v>1</v>
      </c>
      <c r="DA358" s="8" t="n">
        <v>19</v>
      </c>
      <c r="DB358" s="8" t="n">
        <v>0</v>
      </c>
      <c r="DC358" s="8" t="n">
        <v>0</v>
      </c>
      <c r="DD358" s="8" t="n">
        <v>14</v>
      </c>
      <c r="DE358" s="8" t="n">
        <v>2</v>
      </c>
      <c r="DF358" s="8" t="n">
        <v>1</v>
      </c>
      <c r="DG358" s="8" t="n">
        <v>0</v>
      </c>
      <c r="DH358" s="8" t="n">
        <v>16</v>
      </c>
      <c r="DI358" s="8" t="n">
        <v>3</v>
      </c>
      <c r="DJ358" s="8" t="n">
        <v>3</v>
      </c>
      <c r="DK358" s="8" t="n">
        <v>3</v>
      </c>
      <c r="DL358" s="8" t="n">
        <v>3</v>
      </c>
      <c r="DM358" s="8" t="n">
        <v>0</v>
      </c>
      <c r="DN358" s="8" t="n">
        <v>3</v>
      </c>
      <c r="DO358" s="8" t="n">
        <v>3</v>
      </c>
      <c r="DP358" s="8" t="n">
        <v>0</v>
      </c>
      <c r="DQ358" s="8" t="n">
        <f aca="false">DJ358-DI358</f>
        <v>0</v>
      </c>
      <c r="DR358" s="19" t="n">
        <v>2.659</v>
      </c>
      <c r="DS358" s="8" t="n">
        <v>3</v>
      </c>
      <c r="DT358" s="8" t="n">
        <v>0</v>
      </c>
      <c r="DU358" s="8" t="n">
        <v>0</v>
      </c>
      <c r="DV358" s="8" t="n">
        <v>0</v>
      </c>
      <c r="DW358" s="8" t="n">
        <v>0</v>
      </c>
      <c r="DX358" s="8" t="n">
        <v>560</v>
      </c>
      <c r="DY358" s="8" t="n">
        <v>582</v>
      </c>
      <c r="DZ358" s="8" t="n">
        <v>410</v>
      </c>
      <c r="EA358" s="8" t="n">
        <v>423</v>
      </c>
      <c r="EB358" s="8" t="n">
        <v>292</v>
      </c>
      <c r="EC358" s="8" t="n">
        <v>313</v>
      </c>
      <c r="ED358" s="8" t="n">
        <v>26.22</v>
      </c>
      <c r="EE358" s="8" t="n">
        <v>24.84</v>
      </c>
      <c r="EF358" s="8" t="n">
        <v>23</v>
      </c>
      <c r="EG358" s="8" t="n">
        <v>25</v>
      </c>
      <c r="EH358" s="12" t="n">
        <f aca="false">EF358/EB358</f>
        <v>0.0787671232876712</v>
      </c>
      <c r="EI358" s="20" t="n">
        <f aca="false">1-EG358/EC358</f>
        <v>0.920127795527156</v>
      </c>
      <c r="EJ358" s="21" t="n">
        <f aca="false">EH358+EI358</f>
        <v>0.998894918814828</v>
      </c>
      <c r="EK358" s="8" t="n">
        <v>564</v>
      </c>
      <c r="EL358" s="8" t="n">
        <v>584</v>
      </c>
      <c r="EM358" s="8" t="n">
        <v>414</v>
      </c>
      <c r="EN358" s="8" t="n">
        <v>424</v>
      </c>
      <c r="EO358" s="8" t="n">
        <v>293</v>
      </c>
      <c r="EP358" s="8" t="n">
        <v>314</v>
      </c>
      <c r="EQ358" s="8" t="n">
        <v>23</v>
      </c>
      <c r="ER358" s="8" t="n">
        <v>25</v>
      </c>
      <c r="ES358" s="8" t="n">
        <v>279</v>
      </c>
      <c r="ET358" s="8" t="n">
        <v>275</v>
      </c>
      <c r="EU358" s="8" t="n">
        <v>115</v>
      </c>
      <c r="EV358" s="8" t="n">
        <v>109</v>
      </c>
      <c r="EW358" s="8" t="n">
        <v>12</v>
      </c>
      <c r="EX358" s="8" t="n">
        <v>14</v>
      </c>
      <c r="EY358" s="8" t="n">
        <v>38</v>
      </c>
      <c r="EZ358" s="8" t="n">
        <v>32</v>
      </c>
      <c r="FA358" s="8" t="n">
        <v>0.3</v>
      </c>
      <c r="FB358" s="8" t="n">
        <v>1.1</v>
      </c>
      <c r="FC358" s="8" t="n">
        <v>1.4</v>
      </c>
      <c r="FD358" s="19" t="n">
        <v>8.6</v>
      </c>
      <c r="FE358" s="18" t="n">
        <f aca="false">FD358/V358</f>
        <v>0.238888888888889</v>
      </c>
      <c r="FF358" s="8" t="n">
        <v>0.1235</v>
      </c>
      <c r="FG358" s="8" t="n">
        <v>0.08</v>
      </c>
      <c r="FH358" s="8" t="n">
        <v>0.03</v>
      </c>
      <c r="FI358" s="8" t="n">
        <v>0.11</v>
      </c>
      <c r="FJ358" s="22"/>
      <c r="FK358" s="22"/>
      <c r="FL358" s="22"/>
      <c r="FM358" s="8" t="n">
        <f aca="false">BL358+BS358+AH358+DT358</f>
        <v>96</v>
      </c>
      <c r="FN358" s="19" t="n">
        <f aca="false">IF(DS358&gt;0,(BL358+BR358)/DS358,0)</f>
        <v>15.3333333333333</v>
      </c>
      <c r="FO358" s="12" t="n">
        <v>0.0451558417</v>
      </c>
      <c r="FP358" s="19" t="n">
        <f aca="false">Z358-AH358/10</f>
        <v>7.4</v>
      </c>
      <c r="FQ358" s="19" t="n">
        <f aca="false">Z358+DR358/5</f>
        <v>8.5318</v>
      </c>
      <c r="FR358" s="19" t="n">
        <f aca="false">(DX358+DY358)/AL358*60</f>
        <v>116.619862139392</v>
      </c>
      <c r="FS358" s="22"/>
      <c r="FT358" s="22"/>
      <c r="FU358" s="22"/>
      <c r="FV358" s="22"/>
      <c r="FW358" s="17" t="s">
        <v>280</v>
      </c>
      <c r="FX358" s="23" t="n">
        <v>925000</v>
      </c>
      <c r="FY358" s="23" t="n">
        <v>925000</v>
      </c>
      <c r="FZ358" s="8" t="n">
        <v>36</v>
      </c>
      <c r="GA358" s="8" t="n">
        <v>2</v>
      </c>
      <c r="GB358" s="8" t="n">
        <v>6</v>
      </c>
      <c r="GC358" s="8" t="n">
        <v>8</v>
      </c>
      <c r="GD358" s="8" t="n">
        <v>-2</v>
      </c>
      <c r="GE358" s="8" t="n">
        <v>6</v>
      </c>
      <c r="GF358" s="8" t="n">
        <v>33</v>
      </c>
      <c r="GG358" s="8" t="n">
        <v>588</v>
      </c>
      <c r="GH358" s="8" t="n">
        <v>0.3</v>
      </c>
      <c r="GI358" s="8" t="n">
        <v>1.1</v>
      </c>
      <c r="GJ358" s="8" t="n">
        <v>1.5</v>
      </c>
      <c r="GK358" s="8" t="n">
        <f aca="false">Z358-AH358/10</f>
        <v>7.4</v>
      </c>
      <c r="GL358" s="22"/>
      <c r="GM358" s="22"/>
      <c r="GN358" s="22"/>
      <c r="GO358" s="22"/>
      <c r="GP358" s="22"/>
    </row>
    <row r="359" customFormat="false" ht="13.65" hidden="false" customHeight="true" outlineLevel="0" collapsed="false">
      <c r="A359" s="16" t="n">
        <v>32735</v>
      </c>
      <c r="B359" s="17" t="s">
        <v>1872</v>
      </c>
      <c r="C359" s="22"/>
      <c r="D359" s="17" t="s">
        <v>372</v>
      </c>
      <c r="E359" s="17" t="s">
        <v>372</v>
      </c>
      <c r="F359" s="8" t="n">
        <v>74</v>
      </c>
      <c r="G359" s="8" t="n">
        <v>214</v>
      </c>
      <c r="H359" s="8" t="n">
        <v>2007</v>
      </c>
      <c r="I359" s="8" t="n">
        <v>1</v>
      </c>
      <c r="J359" s="8" t="n">
        <v>7</v>
      </c>
      <c r="K359" s="17" t="s">
        <v>263</v>
      </c>
      <c r="L359" s="8" t="n">
        <v>2008</v>
      </c>
      <c r="M359" s="8" t="n">
        <v>28</v>
      </c>
      <c r="N359" s="8" t="n">
        <v>10</v>
      </c>
      <c r="O359" s="8" t="n">
        <v>8474161</v>
      </c>
      <c r="P359" s="17" t="s">
        <v>1873</v>
      </c>
      <c r="Q359" s="17" t="s">
        <v>1874</v>
      </c>
      <c r="R359" s="17" t="s">
        <v>1875</v>
      </c>
      <c r="S359" s="17" t="s">
        <v>1870</v>
      </c>
      <c r="T359" s="17" t="s">
        <v>299</v>
      </c>
      <c r="U359" s="17" t="s">
        <v>562</v>
      </c>
      <c r="V359" s="8" t="n">
        <v>82</v>
      </c>
      <c r="W359" s="8" t="n">
        <v>20</v>
      </c>
      <c r="X359" s="8" t="n">
        <v>65</v>
      </c>
      <c r="Y359" s="8" t="n">
        <v>41</v>
      </c>
      <c r="Z359" s="8" t="n">
        <v>85</v>
      </c>
      <c r="AA359" s="8" t="n">
        <v>2</v>
      </c>
      <c r="AB359" s="8" t="n">
        <v>17</v>
      </c>
      <c r="AC359" s="18" t="n">
        <f aca="false">Z359/V359</f>
        <v>1.03658536585366</v>
      </c>
      <c r="AD359" s="19" t="n">
        <f aca="false">IF(FZ359&gt;V359,Z359-V359*(GC359-Z359)/(FZ359-V359),0)</f>
        <v>26.667638483965</v>
      </c>
      <c r="AE359" s="19" t="n">
        <v>28.309</v>
      </c>
      <c r="AF359" s="8" t="n">
        <v>10</v>
      </c>
      <c r="AG359" s="8" t="n">
        <v>6.5</v>
      </c>
      <c r="AH359" s="8" t="n">
        <v>50</v>
      </c>
      <c r="AI359" s="8" t="n">
        <v>1946</v>
      </c>
      <c r="AJ359" s="8" t="n">
        <v>95729</v>
      </c>
      <c r="AK359" s="19" t="n">
        <v>1595.4833333333</v>
      </c>
      <c r="AL359" s="8" t="n">
        <v>1594.27</v>
      </c>
      <c r="AM359" s="8" t="n">
        <v>1595</v>
      </c>
      <c r="AN359" s="18" t="n">
        <f aca="false">AJ359/60/V359</f>
        <v>19.4571138211382</v>
      </c>
      <c r="AO359" s="8" t="n">
        <v>31.98</v>
      </c>
      <c r="AP359" s="12" t="n">
        <f aca="false">IF(EF359&gt;0,Z359/EF359,0)</f>
        <v>0.720338983050847</v>
      </c>
      <c r="AQ359" s="8" t="n">
        <v>412</v>
      </c>
      <c r="AR359" s="8" t="n">
        <v>412</v>
      </c>
      <c r="AS359" s="8" t="n">
        <v>412</v>
      </c>
      <c r="AT359" s="8" t="n">
        <v>308</v>
      </c>
      <c r="AU359" s="8" t="n">
        <v>308</v>
      </c>
      <c r="AV359" s="8" t="n">
        <v>228</v>
      </c>
      <c r="AW359" s="8" t="n">
        <v>216</v>
      </c>
      <c r="AX359" s="8" t="n">
        <v>75</v>
      </c>
      <c r="AY359" s="8" t="n">
        <v>7</v>
      </c>
      <c r="AZ359" s="8" t="n">
        <v>32</v>
      </c>
      <c r="BA359" s="8" t="n">
        <f aca="false">AY359+AZ359</f>
        <v>39</v>
      </c>
      <c r="BB359" s="8" t="n">
        <v>22</v>
      </c>
      <c r="BC359" s="8" t="n">
        <v>32.7719</v>
      </c>
      <c r="BD359" s="19" t="n">
        <v>646.8</v>
      </c>
      <c r="BE359" s="19" t="n">
        <v>24.3236636755847</v>
      </c>
      <c r="BF359" s="19" t="n">
        <f aca="false">AQ359+BD359</f>
        <v>1058.8</v>
      </c>
      <c r="BG359" s="19" t="n">
        <f aca="false">IF(AL359&gt;0,BF359/AL359*60,0)</f>
        <v>39.8477045920704</v>
      </c>
      <c r="BH359" s="8" t="n">
        <v>733</v>
      </c>
      <c r="BI359" s="8" t="n">
        <v>500</v>
      </c>
      <c r="BJ359" s="8" t="n">
        <v>426</v>
      </c>
      <c r="BK359" s="12" t="n">
        <f aca="false">BH359/(BH359+BJ359)</f>
        <v>0.63244176013805</v>
      </c>
      <c r="BL359" s="8" t="n">
        <v>23</v>
      </c>
      <c r="BM359" s="8" t="n">
        <v>23</v>
      </c>
      <c r="BN359" s="8" t="n">
        <v>91</v>
      </c>
      <c r="BO359" s="8" t="n">
        <f aca="false">BM359-BN359</f>
        <v>-68</v>
      </c>
      <c r="BP359" s="8" t="n">
        <v>80</v>
      </c>
      <c r="BQ359" s="8" t="n">
        <v>65</v>
      </c>
      <c r="BR359" s="8" t="n">
        <v>33</v>
      </c>
      <c r="BS359" s="8" t="n">
        <v>32</v>
      </c>
      <c r="BT359" s="12" t="n">
        <f aca="false">BS359/(EA359+BS359)</f>
        <v>0.0305635148042025</v>
      </c>
      <c r="BU359" s="8" t="n">
        <v>15</v>
      </c>
      <c r="BV359" s="8" t="n">
        <v>19</v>
      </c>
      <c r="BW359" s="12" t="n">
        <f aca="false">IF(BU359+BV359&gt;0,BU359/(BU359+BV359),0)</f>
        <v>0.441176470588235</v>
      </c>
      <c r="BX359" s="8" t="n">
        <v>2</v>
      </c>
      <c r="BY359" s="8" t="n">
        <v>1</v>
      </c>
      <c r="BZ359" s="8" t="n">
        <v>3</v>
      </c>
      <c r="CA359" s="8" t="n">
        <v>6</v>
      </c>
      <c r="CB359" s="8" t="n">
        <v>10</v>
      </c>
      <c r="CC359" s="8" t="n">
        <v>12</v>
      </c>
      <c r="CD359" s="8" t="n">
        <v>1</v>
      </c>
      <c r="CE359" s="8" t="n">
        <v>6</v>
      </c>
      <c r="CF359" s="8" t="n">
        <v>7</v>
      </c>
      <c r="CG359" s="8" t="n">
        <v>2</v>
      </c>
      <c r="CH359" s="8" t="n">
        <v>11</v>
      </c>
      <c r="CI359" s="8" t="n">
        <v>12</v>
      </c>
      <c r="CJ359" s="8" t="n">
        <v>0</v>
      </c>
      <c r="CK359" s="8" t="n">
        <v>1</v>
      </c>
      <c r="CL359" s="8" t="n">
        <v>2</v>
      </c>
      <c r="CM359" s="8" t="n">
        <v>3</v>
      </c>
      <c r="CN359" s="8" t="n">
        <v>1</v>
      </c>
      <c r="CO359" s="8" t="n">
        <v>0</v>
      </c>
      <c r="CP359" s="8" t="n">
        <v>0</v>
      </c>
      <c r="CQ359" s="8" t="n">
        <v>2</v>
      </c>
      <c r="CR359" s="8" t="n">
        <v>0</v>
      </c>
      <c r="CS359" s="8" t="n">
        <v>3</v>
      </c>
      <c r="CT359" s="8" t="n">
        <v>5</v>
      </c>
      <c r="CU359" s="8" t="n">
        <v>3</v>
      </c>
      <c r="CV359" s="8" t="n">
        <v>0</v>
      </c>
      <c r="CW359" s="8" t="n">
        <v>7</v>
      </c>
      <c r="CX359" s="8" t="n">
        <v>0</v>
      </c>
      <c r="CY359" s="8" t="n">
        <v>3</v>
      </c>
      <c r="CZ359" s="8" t="n">
        <v>9</v>
      </c>
      <c r="DA359" s="8" t="n">
        <v>68</v>
      </c>
      <c r="DB359" s="8" t="n">
        <v>10</v>
      </c>
      <c r="DC359" s="8" t="n">
        <v>4</v>
      </c>
      <c r="DD359" s="8" t="n">
        <v>47</v>
      </c>
      <c r="DE359" s="8" t="n">
        <v>36</v>
      </c>
      <c r="DF359" s="8" t="n">
        <v>13</v>
      </c>
      <c r="DG359" s="8" t="n">
        <v>8</v>
      </c>
      <c r="DH359" s="8" t="n">
        <v>110</v>
      </c>
      <c r="DI359" s="8" t="n">
        <v>24</v>
      </c>
      <c r="DJ359" s="8" t="n">
        <v>29</v>
      </c>
      <c r="DK359" s="8" t="n">
        <v>24</v>
      </c>
      <c r="DL359" s="8" t="n">
        <v>24</v>
      </c>
      <c r="DM359" s="8" t="n">
        <v>0</v>
      </c>
      <c r="DN359" s="8" t="n">
        <v>29</v>
      </c>
      <c r="DO359" s="8" t="n">
        <v>29</v>
      </c>
      <c r="DP359" s="8" t="n">
        <v>0</v>
      </c>
      <c r="DQ359" s="8" t="n">
        <f aca="false">DJ359-DI359</f>
        <v>5</v>
      </c>
      <c r="DR359" s="19" t="n">
        <v>8.723</v>
      </c>
      <c r="DS359" s="8" t="n">
        <v>24</v>
      </c>
      <c r="DT359" s="8" t="n">
        <v>0</v>
      </c>
      <c r="DU359" s="8" t="n">
        <v>0</v>
      </c>
      <c r="DV359" s="8" t="n">
        <v>0</v>
      </c>
      <c r="DW359" s="8" t="n">
        <v>0</v>
      </c>
      <c r="DX359" s="8" t="n">
        <v>1887</v>
      </c>
      <c r="DY359" s="8" t="n">
        <v>1331</v>
      </c>
      <c r="DZ359" s="8" t="n">
        <v>1421</v>
      </c>
      <c r="EA359" s="8" t="n">
        <v>1015</v>
      </c>
      <c r="EB359" s="8" t="n">
        <v>1035</v>
      </c>
      <c r="EC359" s="8" t="n">
        <v>742</v>
      </c>
      <c r="ED359" s="8" t="n">
        <v>111.74</v>
      </c>
      <c r="EE359" s="8" t="n">
        <v>66.62</v>
      </c>
      <c r="EF359" s="8" t="n">
        <v>118</v>
      </c>
      <c r="EG359" s="8" t="n">
        <v>60</v>
      </c>
      <c r="EH359" s="12" t="n">
        <f aca="false">EF359/EB359</f>
        <v>0.114009661835749</v>
      </c>
      <c r="EI359" s="20" t="n">
        <f aca="false">1-EG359/EC359</f>
        <v>0.919137466307278</v>
      </c>
      <c r="EJ359" s="21" t="n">
        <f aca="false">EH359+EI359</f>
        <v>1.03314712814303</v>
      </c>
      <c r="EK359" s="8" t="n">
        <v>1886</v>
      </c>
      <c r="EL359" s="8" t="n">
        <v>1331</v>
      </c>
      <c r="EM359" s="8" t="n">
        <v>1420</v>
      </c>
      <c r="EN359" s="8" t="n">
        <v>1015</v>
      </c>
      <c r="EO359" s="8" t="n">
        <v>1035</v>
      </c>
      <c r="EP359" s="8" t="n">
        <v>742</v>
      </c>
      <c r="EQ359" s="8" t="n">
        <v>118</v>
      </c>
      <c r="ER359" s="8" t="n">
        <v>60</v>
      </c>
      <c r="ES359" s="8" t="n">
        <v>970</v>
      </c>
      <c r="ET359" s="8" t="n">
        <v>689</v>
      </c>
      <c r="EU359" s="8" t="n">
        <v>398</v>
      </c>
      <c r="EV359" s="8" t="n">
        <v>261</v>
      </c>
      <c r="EW359" s="8" t="n">
        <v>70</v>
      </c>
      <c r="EX359" s="8" t="n">
        <v>38</v>
      </c>
      <c r="EY359" s="8" t="n">
        <v>104</v>
      </c>
      <c r="EZ359" s="8" t="n">
        <v>109</v>
      </c>
      <c r="FA359" s="8" t="n">
        <v>6.1</v>
      </c>
      <c r="FB359" s="8" t="n">
        <v>2</v>
      </c>
      <c r="FC359" s="8" t="n">
        <v>8.1</v>
      </c>
      <c r="FD359" s="19" t="n">
        <v>79.11</v>
      </c>
      <c r="FE359" s="18" t="n">
        <f aca="false">FD359/V359</f>
        <v>0.964756097560976</v>
      </c>
      <c r="FF359" s="8" t="n">
        <v>7.9939</v>
      </c>
      <c r="FG359" s="8" t="n">
        <v>1.47</v>
      </c>
      <c r="FH359" s="8" t="n">
        <v>-0.01</v>
      </c>
      <c r="FI359" s="8" t="n">
        <v>1.46</v>
      </c>
      <c r="FJ359" s="8" t="n">
        <v>8</v>
      </c>
      <c r="FK359" s="8" t="n">
        <v>3</v>
      </c>
      <c r="FL359" s="8" t="n">
        <v>0</v>
      </c>
      <c r="FM359" s="8" t="n">
        <f aca="false">BL359+BS359+AH359+DT359</f>
        <v>105</v>
      </c>
      <c r="FN359" s="19" t="n">
        <f aca="false">IF(DS359&gt;0,(BL359+BR359)/DS359,0)</f>
        <v>2.33333333333333</v>
      </c>
      <c r="FO359" s="12" t="n">
        <v>0.0873362445</v>
      </c>
      <c r="FP359" s="19" t="n">
        <f aca="false">Z359-AH359/10</f>
        <v>80</v>
      </c>
      <c r="FQ359" s="19" t="n">
        <f aca="false">Z359+DR359/5</f>
        <v>86.7446</v>
      </c>
      <c r="FR359" s="19" t="n">
        <f aca="false">(DX359+DY359)/AL359*60</f>
        <v>121.108720605669</v>
      </c>
      <c r="FS359" s="22"/>
      <c r="FT359" s="22"/>
      <c r="FU359" s="22"/>
      <c r="FV359" s="22"/>
      <c r="FW359" s="17" t="s">
        <v>280</v>
      </c>
      <c r="FX359" s="23" t="n">
        <v>10000000</v>
      </c>
      <c r="FY359" s="23" t="n">
        <v>8250000</v>
      </c>
      <c r="FZ359" s="8" t="n">
        <v>768</v>
      </c>
      <c r="GA359" s="8" t="n">
        <v>175</v>
      </c>
      <c r="GB359" s="8" t="n">
        <v>398</v>
      </c>
      <c r="GC359" s="8" t="n">
        <v>573</v>
      </c>
      <c r="GD359" s="8" t="n">
        <v>-2</v>
      </c>
      <c r="GE359" s="8" t="n">
        <v>407</v>
      </c>
      <c r="GF359" s="8" t="n">
        <v>1907</v>
      </c>
      <c r="GG359" s="8" t="n">
        <v>13191</v>
      </c>
      <c r="GH359" s="8" t="n">
        <v>44.3</v>
      </c>
      <c r="GI359" s="8" t="n">
        <v>14.2</v>
      </c>
      <c r="GJ359" s="8" t="n">
        <v>58.6</v>
      </c>
      <c r="GK359" s="8" t="n">
        <f aca="false">Z359-AH359/10</f>
        <v>80</v>
      </c>
      <c r="GL359" s="22"/>
      <c r="GM359" s="22"/>
      <c r="GN359" s="22"/>
      <c r="GO359" s="22"/>
      <c r="GP359" s="22"/>
    </row>
    <row r="360" customFormat="false" ht="13.65" hidden="false" customHeight="true" outlineLevel="0" collapsed="false">
      <c r="A360" s="16" t="n">
        <v>35123</v>
      </c>
      <c r="B360" s="17" t="s">
        <v>1482</v>
      </c>
      <c r="C360" s="22"/>
      <c r="D360" s="17" t="s">
        <v>372</v>
      </c>
      <c r="E360" s="17" t="s">
        <v>372</v>
      </c>
      <c r="F360" s="8" t="n">
        <v>72</v>
      </c>
      <c r="G360" s="8" t="n">
        <v>197</v>
      </c>
      <c r="H360" s="8" t="n">
        <v>2014</v>
      </c>
      <c r="I360" s="8" t="n">
        <v>1</v>
      </c>
      <c r="J360" s="8" t="n">
        <v>13</v>
      </c>
      <c r="K360" s="17" t="s">
        <v>263</v>
      </c>
      <c r="L360" s="8" t="n">
        <v>2016</v>
      </c>
      <c r="M360" s="8" t="n">
        <v>21</v>
      </c>
      <c r="N360" s="8" t="n">
        <v>2</v>
      </c>
      <c r="O360" s="8" t="n">
        <v>8477944</v>
      </c>
      <c r="P360" s="17" t="s">
        <v>1876</v>
      </c>
      <c r="Q360" s="17" t="s">
        <v>1877</v>
      </c>
      <c r="R360" s="17" t="s">
        <v>1878</v>
      </c>
      <c r="S360" s="17" t="s">
        <v>1870</v>
      </c>
      <c r="T360" s="17" t="s">
        <v>268</v>
      </c>
      <c r="U360" s="17" t="s">
        <v>287</v>
      </c>
      <c r="V360" s="8" t="n">
        <v>73</v>
      </c>
      <c r="W360" s="8" t="n">
        <v>13</v>
      </c>
      <c r="X360" s="8" t="n">
        <v>14</v>
      </c>
      <c r="Y360" s="8" t="n">
        <v>9</v>
      </c>
      <c r="Z360" s="8" t="n">
        <v>27</v>
      </c>
      <c r="AA360" s="8" t="n">
        <v>11</v>
      </c>
      <c r="AB360" s="8" t="n">
        <v>60</v>
      </c>
      <c r="AC360" s="18" t="n">
        <f aca="false">Z360/V360</f>
        <v>0.36986301369863</v>
      </c>
      <c r="AD360" s="19" t="n">
        <f aca="false">IF(FZ360&gt;V360,Z360-V360*(GC360-Z360)/(FZ360-V360),0)</f>
        <v>6.14285714285714</v>
      </c>
      <c r="AE360" s="19" t="n">
        <v>10.601</v>
      </c>
      <c r="AF360" s="8" t="n">
        <v>2</v>
      </c>
      <c r="AG360" s="8" t="n">
        <v>5.4</v>
      </c>
      <c r="AH360" s="8" t="n">
        <v>12</v>
      </c>
      <c r="AI360" s="8" t="n">
        <v>1140</v>
      </c>
      <c r="AJ360" s="8" t="n">
        <v>54744</v>
      </c>
      <c r="AK360" s="19" t="n">
        <v>912.4</v>
      </c>
      <c r="AL360" s="8" t="n">
        <v>912.5</v>
      </c>
      <c r="AM360" s="8" t="n">
        <v>912</v>
      </c>
      <c r="AN360" s="18" t="n">
        <f aca="false">AJ360/60/V360</f>
        <v>12.4986301369863</v>
      </c>
      <c r="AO360" s="8" t="n">
        <v>21.1</v>
      </c>
      <c r="AP360" s="12" t="n">
        <f aca="false">IF(EF360&gt;0,Z360/EF360,0)</f>
        <v>0.692307692307692</v>
      </c>
      <c r="AQ360" s="8" t="n">
        <v>209</v>
      </c>
      <c r="AR360" s="8" t="n">
        <v>209</v>
      </c>
      <c r="AS360" s="8" t="n">
        <v>209</v>
      </c>
      <c r="AT360" s="8" t="n">
        <v>176</v>
      </c>
      <c r="AU360" s="8" t="n">
        <v>176</v>
      </c>
      <c r="AV360" s="8" t="n">
        <v>133</v>
      </c>
      <c r="AW360" s="8" t="n">
        <v>150</v>
      </c>
      <c r="AX360" s="8" t="n">
        <v>74</v>
      </c>
      <c r="AY360" s="8" t="n">
        <v>11</v>
      </c>
      <c r="AZ360" s="8" t="n">
        <v>14</v>
      </c>
      <c r="BA360" s="8" t="n">
        <f aca="false">AY360+AZ360</f>
        <v>25</v>
      </c>
      <c r="BB360" s="8" t="n">
        <v>13.88</v>
      </c>
      <c r="BC360" s="8" t="n">
        <v>22.9398</v>
      </c>
      <c r="BD360" s="19" t="n">
        <v>207.3</v>
      </c>
      <c r="BE360" s="19" t="n">
        <v>13.6321788689171</v>
      </c>
      <c r="BF360" s="19" t="n">
        <f aca="false">AQ360+BD360</f>
        <v>416.3</v>
      </c>
      <c r="BG360" s="19" t="n">
        <f aca="false">IF(AL360&gt;0,BF360/AL360*60,0)</f>
        <v>27.3731506849315</v>
      </c>
      <c r="BH360" s="8" t="n">
        <v>289</v>
      </c>
      <c r="BI360" s="8" t="n">
        <v>323</v>
      </c>
      <c r="BJ360" s="8" t="n">
        <v>167</v>
      </c>
      <c r="BK360" s="12" t="n">
        <f aca="false">BH360/(BH360+BJ360)</f>
        <v>0.633771929824561</v>
      </c>
      <c r="BL360" s="8" t="n">
        <v>31</v>
      </c>
      <c r="BM360" s="8" t="n">
        <v>31</v>
      </c>
      <c r="BN360" s="8" t="n">
        <v>32</v>
      </c>
      <c r="BO360" s="8" t="n">
        <f aca="false">BM360-BN360</f>
        <v>-1</v>
      </c>
      <c r="BP360" s="8" t="n">
        <v>43</v>
      </c>
      <c r="BQ360" s="8" t="n">
        <v>37</v>
      </c>
      <c r="BR360" s="8" t="n">
        <v>28</v>
      </c>
      <c r="BS360" s="8" t="n">
        <v>16</v>
      </c>
      <c r="BT360" s="12" t="n">
        <f aca="false">BS360/(EA360+BS360)</f>
        <v>0.0250783699059561</v>
      </c>
      <c r="BU360" s="8" t="n">
        <v>13</v>
      </c>
      <c r="BV360" s="8" t="n">
        <v>12</v>
      </c>
      <c r="BW360" s="12" t="n">
        <f aca="false">IF(BU360+BV360&gt;0,BU360/(BU360+BV360),0)</f>
        <v>0.52</v>
      </c>
      <c r="BX360" s="8" t="n">
        <v>1</v>
      </c>
      <c r="BY360" s="8" t="n">
        <v>0</v>
      </c>
      <c r="BZ360" s="8" t="n">
        <v>3</v>
      </c>
      <c r="CA360" s="8" t="n">
        <v>5</v>
      </c>
      <c r="CB360" s="8" t="n">
        <v>9</v>
      </c>
      <c r="CC360" s="8" t="n">
        <v>7</v>
      </c>
      <c r="CD360" s="8" t="n">
        <v>2</v>
      </c>
      <c r="CE360" s="8" t="n">
        <v>6</v>
      </c>
      <c r="CF360" s="8" t="n">
        <v>6</v>
      </c>
      <c r="CG360" s="8" t="n">
        <v>3</v>
      </c>
      <c r="CH360" s="8" t="n">
        <v>7</v>
      </c>
      <c r="CI360" s="8" t="n">
        <v>8</v>
      </c>
      <c r="CJ360" s="8" t="n">
        <v>0</v>
      </c>
      <c r="CK360" s="8" t="n">
        <v>0</v>
      </c>
      <c r="CL360" s="8" t="n">
        <v>3</v>
      </c>
      <c r="CM360" s="8" t="n">
        <v>2</v>
      </c>
      <c r="CN360" s="8" t="n">
        <v>1</v>
      </c>
      <c r="CO360" s="8" t="n">
        <v>0</v>
      </c>
      <c r="CP360" s="8" t="n">
        <v>0</v>
      </c>
      <c r="CQ360" s="8" t="n">
        <v>0</v>
      </c>
      <c r="CR360" s="8" t="n">
        <v>0</v>
      </c>
      <c r="CS360" s="8" t="n">
        <v>0</v>
      </c>
      <c r="CT360" s="8" t="n">
        <v>2</v>
      </c>
      <c r="CU360" s="8" t="n">
        <v>1</v>
      </c>
      <c r="CV360" s="8" t="n">
        <v>0</v>
      </c>
      <c r="CW360" s="8" t="n">
        <v>10</v>
      </c>
      <c r="CX360" s="8" t="n">
        <v>1</v>
      </c>
      <c r="CY360" s="8" t="n">
        <v>2</v>
      </c>
      <c r="CZ360" s="8" t="n">
        <v>5</v>
      </c>
      <c r="DA360" s="8" t="n">
        <v>35</v>
      </c>
      <c r="DB360" s="8" t="n">
        <v>19</v>
      </c>
      <c r="DC360" s="8" t="n">
        <v>2</v>
      </c>
      <c r="DD360" s="8" t="n">
        <v>7</v>
      </c>
      <c r="DE360" s="8" t="n">
        <v>17</v>
      </c>
      <c r="DF360" s="8" t="n">
        <v>7</v>
      </c>
      <c r="DG360" s="8" t="n">
        <v>1</v>
      </c>
      <c r="DH360" s="8" t="n">
        <v>80</v>
      </c>
      <c r="DI360" s="8" t="n">
        <v>6</v>
      </c>
      <c r="DJ360" s="8" t="n">
        <v>16</v>
      </c>
      <c r="DK360" s="8" t="n">
        <v>6</v>
      </c>
      <c r="DL360" s="8" t="n">
        <v>6</v>
      </c>
      <c r="DM360" s="8" t="n">
        <v>0</v>
      </c>
      <c r="DN360" s="8" t="n">
        <v>15</v>
      </c>
      <c r="DO360" s="8" t="n">
        <v>15</v>
      </c>
      <c r="DP360" s="8" t="n">
        <v>0</v>
      </c>
      <c r="DQ360" s="8" t="n">
        <f aca="false">DJ360-DI360</f>
        <v>10</v>
      </c>
      <c r="DR360" s="19" t="n">
        <v>6.269</v>
      </c>
      <c r="DS360" s="8" t="n">
        <v>6</v>
      </c>
      <c r="DT360" s="8" t="n">
        <v>0</v>
      </c>
      <c r="DU360" s="8" t="n">
        <v>0</v>
      </c>
      <c r="DV360" s="8" t="n">
        <v>0</v>
      </c>
      <c r="DW360" s="8" t="n">
        <v>0</v>
      </c>
      <c r="DX360" s="8" t="n">
        <v>910</v>
      </c>
      <c r="DY360" s="8" t="n">
        <v>848</v>
      </c>
      <c r="DZ360" s="8" t="n">
        <v>674</v>
      </c>
      <c r="EA360" s="8" t="n">
        <v>622</v>
      </c>
      <c r="EB360" s="8" t="n">
        <v>494</v>
      </c>
      <c r="EC360" s="8" t="n">
        <v>419</v>
      </c>
      <c r="ED360" s="8" t="n">
        <v>40.49</v>
      </c>
      <c r="EE360" s="8" t="n">
        <v>35.68</v>
      </c>
      <c r="EF360" s="8" t="n">
        <v>39</v>
      </c>
      <c r="EG360" s="8" t="n">
        <v>35</v>
      </c>
      <c r="EH360" s="12" t="n">
        <f aca="false">EF360/EB360</f>
        <v>0.0789473684210526</v>
      </c>
      <c r="EI360" s="20" t="n">
        <f aca="false">1-EG360/EC360</f>
        <v>0.916467780429594</v>
      </c>
      <c r="EJ360" s="21" t="n">
        <f aca="false">EH360+EI360</f>
        <v>0.995415148850647</v>
      </c>
      <c r="EK360" s="8" t="n">
        <v>910</v>
      </c>
      <c r="EL360" s="8" t="n">
        <v>848</v>
      </c>
      <c r="EM360" s="8" t="n">
        <v>674</v>
      </c>
      <c r="EN360" s="8" t="n">
        <v>621</v>
      </c>
      <c r="EO360" s="8" t="n">
        <v>494</v>
      </c>
      <c r="EP360" s="8" t="n">
        <v>418</v>
      </c>
      <c r="EQ360" s="8" t="n">
        <v>39</v>
      </c>
      <c r="ER360" s="8" t="n">
        <v>34</v>
      </c>
      <c r="ES360" s="8" t="n">
        <v>495</v>
      </c>
      <c r="ET360" s="8" t="n">
        <v>428</v>
      </c>
      <c r="EU360" s="8" t="n">
        <v>191</v>
      </c>
      <c r="EV360" s="8" t="n">
        <v>157</v>
      </c>
      <c r="EW360" s="8" t="n">
        <v>24</v>
      </c>
      <c r="EX360" s="8" t="n">
        <v>21</v>
      </c>
      <c r="EY360" s="8" t="n">
        <v>63</v>
      </c>
      <c r="EZ360" s="8" t="n">
        <v>57</v>
      </c>
      <c r="FA360" s="8" t="n">
        <v>1.5</v>
      </c>
      <c r="FB360" s="8" t="n">
        <v>1</v>
      </c>
      <c r="FC360" s="8" t="n">
        <v>2.6</v>
      </c>
      <c r="FD360" s="19" t="n">
        <v>31.23</v>
      </c>
      <c r="FE360" s="18" t="n">
        <f aca="false">FD360/V360</f>
        <v>0.427808219178082</v>
      </c>
      <c r="FF360" s="8" t="n">
        <v>1.641</v>
      </c>
      <c r="FG360" s="8" t="n">
        <v>0.37</v>
      </c>
      <c r="FH360" s="8" t="n">
        <v>0</v>
      </c>
      <c r="FI360" s="8" t="n">
        <v>0.38</v>
      </c>
      <c r="FJ360" s="22"/>
      <c r="FK360" s="22"/>
      <c r="FL360" s="22"/>
      <c r="FM360" s="8" t="n">
        <f aca="false">BL360+BS360+AH360+DT360</f>
        <v>59</v>
      </c>
      <c r="FN360" s="19" t="n">
        <f aca="false">IF(DS360&gt;0,(BL360+BR360)/DS360,0)</f>
        <v>9.83333333333333</v>
      </c>
      <c r="FO360" s="12" t="n">
        <v>0.0600935791</v>
      </c>
      <c r="FP360" s="19" t="n">
        <f aca="false">Z360-AH360/10</f>
        <v>25.8</v>
      </c>
      <c r="FQ360" s="19" t="n">
        <f aca="false">Z360+DR360/5</f>
        <v>28.2538</v>
      </c>
      <c r="FR360" s="19" t="n">
        <f aca="false">(DX360+DY360)/AL360*60</f>
        <v>115.594520547945</v>
      </c>
      <c r="FS360" s="22"/>
      <c r="FT360" s="22"/>
      <c r="FU360" s="22"/>
      <c r="FV360" s="22"/>
      <c r="FW360" s="17" t="s">
        <v>270</v>
      </c>
      <c r="FX360" s="23" t="n">
        <v>832500</v>
      </c>
      <c r="FY360" s="23" t="n">
        <v>863333</v>
      </c>
      <c r="FZ360" s="8" t="n">
        <v>94</v>
      </c>
      <c r="GA360" s="8" t="n">
        <v>16</v>
      </c>
      <c r="GB360" s="8" t="n">
        <v>17</v>
      </c>
      <c r="GC360" s="8" t="n">
        <v>33</v>
      </c>
      <c r="GD360" s="8" t="n">
        <v>4</v>
      </c>
      <c r="GE360" s="8" t="n">
        <v>14</v>
      </c>
      <c r="GF360" s="8" t="n">
        <v>165</v>
      </c>
      <c r="GG360" s="8" t="n">
        <v>1146</v>
      </c>
      <c r="GH360" s="8" t="n">
        <v>1.9</v>
      </c>
      <c r="GI360" s="8" t="n">
        <v>1.4</v>
      </c>
      <c r="GJ360" s="8" t="n">
        <v>3.2</v>
      </c>
      <c r="GK360" s="8" t="n">
        <f aca="false">Z360-AH360/10</f>
        <v>25.8</v>
      </c>
      <c r="GL360" s="22"/>
      <c r="GM360" s="22"/>
      <c r="GN360" s="22"/>
      <c r="GO360" s="22"/>
      <c r="GP360" s="22"/>
    </row>
    <row r="361" customFormat="false" ht="13.65" hidden="false" customHeight="true" outlineLevel="0" collapsed="false">
      <c r="A361" s="16" t="n">
        <v>32023</v>
      </c>
      <c r="B361" s="17" t="s">
        <v>1879</v>
      </c>
      <c r="C361" s="17" t="s">
        <v>272</v>
      </c>
      <c r="D361" s="17" t="s">
        <v>262</v>
      </c>
      <c r="E361" s="17" t="s">
        <v>262</v>
      </c>
      <c r="F361" s="8" t="n">
        <v>74</v>
      </c>
      <c r="G361" s="8" t="n">
        <v>221</v>
      </c>
      <c r="H361" s="8" t="n">
        <v>2005</v>
      </c>
      <c r="I361" s="8" t="n">
        <v>2</v>
      </c>
      <c r="J361" s="8" t="n">
        <v>33</v>
      </c>
      <c r="K361" s="17" t="s">
        <v>263</v>
      </c>
      <c r="L361" s="8" t="n">
        <v>2008</v>
      </c>
      <c r="M361" s="8" t="n">
        <v>30</v>
      </c>
      <c r="N361" s="8" t="n">
        <v>10</v>
      </c>
      <c r="O361" s="8" t="n">
        <v>8471707</v>
      </c>
      <c r="P361" s="17" t="s">
        <v>1880</v>
      </c>
      <c r="Q361" s="17" t="s">
        <v>1881</v>
      </c>
      <c r="R361" s="17" t="s">
        <v>1882</v>
      </c>
      <c r="S361" s="17" t="s">
        <v>1883</v>
      </c>
      <c r="T361" s="17" t="s">
        <v>268</v>
      </c>
      <c r="U361" s="17" t="s">
        <v>444</v>
      </c>
      <c r="V361" s="8" t="n">
        <v>71</v>
      </c>
      <c r="W361" s="8" t="n">
        <v>25</v>
      </c>
      <c r="X361" s="8" t="n">
        <v>19</v>
      </c>
      <c r="Y361" s="8" t="n">
        <v>11</v>
      </c>
      <c r="Z361" s="8" t="n">
        <v>44</v>
      </c>
      <c r="AA361" s="8" t="n">
        <v>6</v>
      </c>
      <c r="AB361" s="8" t="n">
        <v>34</v>
      </c>
      <c r="AC361" s="18" t="n">
        <f aca="false">Z361/V361</f>
        <v>0.619718309859155</v>
      </c>
      <c r="AD361" s="19" t="n">
        <f aca="false">IF(FZ361&gt;V361,Z361-V361*(GC361-Z361)/(FZ361-V361),0)</f>
        <v>-6.66613924050633</v>
      </c>
      <c r="AE361" s="19" t="n">
        <v>18.26</v>
      </c>
      <c r="AF361" s="8" t="n">
        <v>-11</v>
      </c>
      <c r="AG361" s="8" t="n">
        <v>0.9</v>
      </c>
      <c r="AH361" s="8" t="n">
        <v>24</v>
      </c>
      <c r="AI361" s="8" t="n">
        <v>1412</v>
      </c>
      <c r="AJ361" s="8" t="n">
        <v>73166</v>
      </c>
      <c r="AK361" s="19" t="n">
        <v>1219.4333333333</v>
      </c>
      <c r="AL361" s="8" t="n">
        <v>1217.25</v>
      </c>
      <c r="AM361" s="8" t="n">
        <v>1219</v>
      </c>
      <c r="AN361" s="18" t="n">
        <f aca="false">AJ361/60/V361</f>
        <v>17.175117370892</v>
      </c>
      <c r="AO361" s="8" t="n">
        <v>28.31</v>
      </c>
      <c r="AP361" s="12" t="n">
        <f aca="false">IF(EF361&gt;0,Z361/EF361,0)</f>
        <v>0.564102564102564</v>
      </c>
      <c r="AQ361" s="8" t="n">
        <v>361</v>
      </c>
      <c r="AR361" s="8" t="n">
        <v>362</v>
      </c>
      <c r="AS361" s="8" t="n">
        <v>362</v>
      </c>
      <c r="AT361" s="8" t="n">
        <v>274</v>
      </c>
      <c r="AU361" s="8" t="n">
        <v>275</v>
      </c>
      <c r="AV361" s="8" t="n">
        <v>202</v>
      </c>
      <c r="AW361" s="8" t="n">
        <v>215</v>
      </c>
      <c r="AX361" s="8" t="n">
        <v>81</v>
      </c>
      <c r="AY361" s="8" t="n">
        <v>11</v>
      </c>
      <c r="AZ361" s="8" t="n">
        <v>21</v>
      </c>
      <c r="BA361" s="8" t="n">
        <f aca="false">AY361+AZ361</f>
        <v>32</v>
      </c>
      <c r="BB361" s="8" t="n">
        <v>19.75</v>
      </c>
      <c r="BC361" s="8" t="n">
        <v>28.0545</v>
      </c>
      <c r="BD361" s="19" t="n">
        <v>210.7</v>
      </c>
      <c r="BE361" s="19" t="n">
        <v>10.3671104064732</v>
      </c>
      <c r="BF361" s="19" t="n">
        <f aca="false">AQ361+BD361</f>
        <v>571.7</v>
      </c>
      <c r="BG361" s="19" t="n">
        <f aca="false">IF(AL361&gt;0,BF361/AL361*60,0)</f>
        <v>28.1799137399877</v>
      </c>
      <c r="BH361" s="8" t="n">
        <v>530</v>
      </c>
      <c r="BI361" s="8" t="n">
        <v>416</v>
      </c>
      <c r="BJ361" s="8" t="n">
        <v>315</v>
      </c>
      <c r="BK361" s="12" t="n">
        <f aca="false">BH361/(BH361+BJ361)</f>
        <v>0.627218934911243</v>
      </c>
      <c r="BL361" s="8" t="n">
        <v>44</v>
      </c>
      <c r="BM361" s="8" t="n">
        <v>44</v>
      </c>
      <c r="BN361" s="8" t="n">
        <v>64</v>
      </c>
      <c r="BO361" s="8" t="n">
        <f aca="false">BM361-BN361</f>
        <v>-20</v>
      </c>
      <c r="BP361" s="8" t="n">
        <v>73</v>
      </c>
      <c r="BQ361" s="8" t="n">
        <v>32</v>
      </c>
      <c r="BR361" s="8" t="n">
        <v>49</v>
      </c>
      <c r="BS361" s="8" t="n">
        <v>30</v>
      </c>
      <c r="BT361" s="12" t="n">
        <f aca="false">BS361/(EA361+BS361)</f>
        <v>0.0374531835205993</v>
      </c>
      <c r="BU361" s="8" t="n">
        <v>0</v>
      </c>
      <c r="BV361" s="8" t="n">
        <v>2</v>
      </c>
      <c r="BW361" s="12" t="n">
        <f aca="false">IF(BU361+BV361&gt;0,BU361/(BU361+BV361),0)</f>
        <v>0</v>
      </c>
      <c r="BX361" s="8" t="n">
        <v>0</v>
      </c>
      <c r="BY361" s="8" t="n">
        <v>0</v>
      </c>
      <c r="BZ361" s="8" t="n">
        <v>0</v>
      </c>
      <c r="CA361" s="8" t="n">
        <v>0</v>
      </c>
      <c r="CB361" s="8" t="n">
        <v>0</v>
      </c>
      <c r="CC361" s="8" t="n">
        <v>2</v>
      </c>
      <c r="CD361" s="8" t="n">
        <v>0</v>
      </c>
      <c r="CE361" s="8" t="n">
        <v>0</v>
      </c>
      <c r="CF361" s="8" t="n">
        <v>0</v>
      </c>
      <c r="CG361" s="8" t="n">
        <v>1</v>
      </c>
      <c r="CH361" s="8" t="n">
        <v>0</v>
      </c>
      <c r="CI361" s="8" t="n">
        <v>1</v>
      </c>
      <c r="CJ361" s="8" t="n">
        <v>0</v>
      </c>
      <c r="CK361" s="8" t="n">
        <v>1</v>
      </c>
      <c r="CL361" s="8" t="n">
        <v>3</v>
      </c>
      <c r="CM361" s="8" t="n">
        <v>6</v>
      </c>
      <c r="CN361" s="8" t="n">
        <v>1</v>
      </c>
      <c r="CO361" s="8" t="n">
        <v>0</v>
      </c>
      <c r="CP361" s="8" t="n">
        <v>0</v>
      </c>
      <c r="CQ361" s="8" t="n">
        <v>3</v>
      </c>
      <c r="CR361" s="8" t="n">
        <v>1</v>
      </c>
      <c r="CS361" s="8" t="n">
        <v>0</v>
      </c>
      <c r="CT361" s="8" t="n">
        <v>3</v>
      </c>
      <c r="CU361" s="8" t="n">
        <v>2</v>
      </c>
      <c r="CV361" s="8" t="n">
        <v>0</v>
      </c>
      <c r="CW361" s="8" t="n">
        <v>16</v>
      </c>
      <c r="CX361" s="8" t="n">
        <v>1</v>
      </c>
      <c r="CY361" s="8" t="n">
        <v>3</v>
      </c>
      <c r="CZ361" s="8" t="n">
        <v>9</v>
      </c>
      <c r="DA361" s="8" t="n">
        <v>60</v>
      </c>
      <c r="DB361" s="8" t="n">
        <v>11</v>
      </c>
      <c r="DC361" s="8" t="n">
        <v>6</v>
      </c>
      <c r="DD361" s="8" t="n">
        <v>10</v>
      </c>
      <c r="DE361" s="8" t="n">
        <v>34</v>
      </c>
      <c r="DF361" s="8" t="n">
        <v>6</v>
      </c>
      <c r="DG361" s="8" t="n">
        <v>1</v>
      </c>
      <c r="DH361" s="8" t="n">
        <v>134</v>
      </c>
      <c r="DI361" s="8" t="n">
        <v>12</v>
      </c>
      <c r="DJ361" s="8" t="n">
        <v>29</v>
      </c>
      <c r="DK361" s="8" t="n">
        <v>11</v>
      </c>
      <c r="DL361" s="8" t="n">
        <v>11</v>
      </c>
      <c r="DM361" s="8" t="n">
        <v>0</v>
      </c>
      <c r="DN361" s="8" t="n">
        <v>30</v>
      </c>
      <c r="DO361" s="8" t="n">
        <v>30</v>
      </c>
      <c r="DP361" s="8" t="n">
        <v>0</v>
      </c>
      <c r="DQ361" s="8" t="n">
        <f aca="false">DJ361-DI361</f>
        <v>17</v>
      </c>
      <c r="DR361" s="19" t="n">
        <v>15.576</v>
      </c>
      <c r="DS361" s="8" t="n">
        <v>12</v>
      </c>
      <c r="DT361" s="8" t="n">
        <v>0</v>
      </c>
      <c r="DU361" s="8" t="n">
        <v>0</v>
      </c>
      <c r="DV361" s="8" t="n">
        <v>0</v>
      </c>
      <c r="DW361" s="8" t="n">
        <v>0</v>
      </c>
      <c r="DX361" s="8" t="n">
        <v>1301</v>
      </c>
      <c r="DY361" s="8" t="n">
        <v>1034</v>
      </c>
      <c r="DZ361" s="8" t="n">
        <v>954</v>
      </c>
      <c r="EA361" s="8" t="n">
        <v>771</v>
      </c>
      <c r="EB361" s="8" t="n">
        <v>681</v>
      </c>
      <c r="EC361" s="8" t="n">
        <v>564</v>
      </c>
      <c r="ED361" s="8" t="n">
        <v>62.92</v>
      </c>
      <c r="EE361" s="8" t="n">
        <v>47.12</v>
      </c>
      <c r="EF361" s="8" t="n">
        <v>78</v>
      </c>
      <c r="EG361" s="8" t="n">
        <v>65</v>
      </c>
      <c r="EH361" s="12" t="n">
        <f aca="false">EF361/EB361</f>
        <v>0.114537444933921</v>
      </c>
      <c r="EI361" s="20" t="n">
        <f aca="false">1-EG361/EC361</f>
        <v>0.884751773049645</v>
      </c>
      <c r="EJ361" s="21" t="n">
        <f aca="false">EH361+EI361</f>
        <v>0.999289217983566</v>
      </c>
      <c r="EK361" s="8" t="n">
        <v>1311</v>
      </c>
      <c r="EL361" s="8" t="n">
        <v>1029</v>
      </c>
      <c r="EM361" s="8" t="n">
        <v>962</v>
      </c>
      <c r="EN361" s="8" t="n">
        <v>768</v>
      </c>
      <c r="EO361" s="8" t="n">
        <v>687</v>
      </c>
      <c r="EP361" s="8" t="n">
        <v>562</v>
      </c>
      <c r="EQ361" s="8" t="n">
        <v>78</v>
      </c>
      <c r="ER361" s="8" t="n">
        <v>64</v>
      </c>
      <c r="ES361" s="8" t="n">
        <v>666</v>
      </c>
      <c r="ET361" s="8" t="n">
        <v>510</v>
      </c>
      <c r="EU361" s="8" t="n">
        <v>221</v>
      </c>
      <c r="EV361" s="8" t="n">
        <v>183</v>
      </c>
      <c r="EW361" s="8" t="n">
        <v>42</v>
      </c>
      <c r="EX361" s="8" t="n">
        <v>35</v>
      </c>
      <c r="EY361" s="8" t="n">
        <v>64</v>
      </c>
      <c r="EZ361" s="8" t="n">
        <v>101</v>
      </c>
      <c r="FA361" s="8" t="n">
        <v>3.8</v>
      </c>
      <c r="FB361" s="8" t="n">
        <v>0.8</v>
      </c>
      <c r="FC361" s="8" t="n">
        <v>4.6</v>
      </c>
      <c r="FD361" s="19" t="n">
        <v>48.91</v>
      </c>
      <c r="FE361" s="18" t="n">
        <f aca="false">FD361/V361</f>
        <v>0.68887323943662</v>
      </c>
      <c r="FF361" s="8" t="n">
        <v>6.0862</v>
      </c>
      <c r="FG361" s="8" t="n">
        <v>2.01</v>
      </c>
      <c r="FH361" s="8" t="n">
        <v>0</v>
      </c>
      <c r="FI361" s="8" t="n">
        <v>2.01</v>
      </c>
      <c r="FJ361" s="8" t="n">
        <v>3</v>
      </c>
      <c r="FK361" s="8" t="n">
        <v>0</v>
      </c>
      <c r="FL361" s="8" t="n">
        <v>0</v>
      </c>
      <c r="FM361" s="8" t="n">
        <f aca="false">BL361+BS361+AH361+DT361</f>
        <v>98</v>
      </c>
      <c r="FN361" s="19" t="n">
        <f aca="false">IF(DS361&gt;0,(BL361+BR361)/DS361,0)</f>
        <v>7.75</v>
      </c>
      <c r="FO361" s="12" t="n">
        <v>0.1188199154</v>
      </c>
      <c r="FP361" s="19" t="n">
        <f aca="false">Z361-AH361/10</f>
        <v>41.6</v>
      </c>
      <c r="FQ361" s="19" t="n">
        <f aca="false">Z361+DR361/5</f>
        <v>47.1152</v>
      </c>
      <c r="FR361" s="19" t="n">
        <f aca="false">(DX361+DY361)/AL361*60</f>
        <v>115.0955021565</v>
      </c>
      <c r="FS361" s="8" t="n">
        <v>7</v>
      </c>
      <c r="FT361" s="17" t="s">
        <v>1884</v>
      </c>
      <c r="FU361" s="8" t="n">
        <v>378</v>
      </c>
      <c r="FV361" s="17" t="s">
        <v>427</v>
      </c>
      <c r="FW361" s="17" t="s">
        <v>280</v>
      </c>
      <c r="FX361" s="23" t="n">
        <v>5000000</v>
      </c>
      <c r="FY361" s="23" t="n">
        <v>5000000</v>
      </c>
      <c r="FZ361" s="8" t="n">
        <v>703</v>
      </c>
      <c r="GA361" s="8" t="n">
        <v>263</v>
      </c>
      <c r="GB361" s="8" t="n">
        <v>232</v>
      </c>
      <c r="GC361" s="8" t="n">
        <v>495</v>
      </c>
      <c r="GD361" s="8" t="n">
        <v>35</v>
      </c>
      <c r="GE361" s="8" t="n">
        <v>530</v>
      </c>
      <c r="GF361" s="8" t="n">
        <v>2180</v>
      </c>
      <c r="GG361" s="8" t="n">
        <v>12575</v>
      </c>
      <c r="GH361" s="8" t="n">
        <v>48.3</v>
      </c>
      <c r="GI361" s="8" t="n">
        <v>14.7</v>
      </c>
      <c r="GJ361" s="8" t="n">
        <v>63</v>
      </c>
      <c r="GK361" s="8" t="n">
        <f aca="false">Z361-AH361/10</f>
        <v>41.6</v>
      </c>
      <c r="GL361" s="22"/>
      <c r="GM361" s="22"/>
      <c r="GN361" s="22"/>
      <c r="GO361" s="22"/>
      <c r="GP361" s="22"/>
    </row>
    <row r="362" customFormat="false" ht="13.65" hidden="false" customHeight="true" outlineLevel="0" collapsed="false">
      <c r="A362" s="16" t="n">
        <v>32632</v>
      </c>
      <c r="B362" s="17" t="s">
        <v>1885</v>
      </c>
      <c r="C362" s="17" t="s">
        <v>601</v>
      </c>
      <c r="D362" s="17" t="s">
        <v>283</v>
      </c>
      <c r="E362" s="17" t="s">
        <v>283</v>
      </c>
      <c r="F362" s="8" t="n">
        <v>75</v>
      </c>
      <c r="G362" s="8" t="n">
        <v>217</v>
      </c>
      <c r="H362" s="8" t="n">
        <v>2007</v>
      </c>
      <c r="I362" s="8" t="n">
        <v>1</v>
      </c>
      <c r="J362" s="8" t="n">
        <v>2</v>
      </c>
      <c r="K362" s="17" t="s">
        <v>263</v>
      </c>
      <c r="L362" s="8" t="n">
        <v>2009</v>
      </c>
      <c r="M362" s="8" t="n">
        <v>28</v>
      </c>
      <c r="N362" s="8" t="n">
        <v>9</v>
      </c>
      <c r="O362" s="8" t="n">
        <v>8474037</v>
      </c>
      <c r="P362" s="17" t="s">
        <v>1886</v>
      </c>
      <c r="Q362" s="17" t="s">
        <v>1887</v>
      </c>
      <c r="R362" s="17" t="s">
        <v>1888</v>
      </c>
      <c r="S362" s="17" t="s">
        <v>1883</v>
      </c>
      <c r="T362" s="17" t="s">
        <v>268</v>
      </c>
      <c r="U362" s="17" t="s">
        <v>514</v>
      </c>
      <c r="V362" s="8" t="n">
        <v>81</v>
      </c>
      <c r="W362" s="8" t="n">
        <v>36</v>
      </c>
      <c r="X362" s="8" t="n">
        <v>18</v>
      </c>
      <c r="Y362" s="8" t="n">
        <v>11</v>
      </c>
      <c r="Z362" s="8" t="n">
        <v>54</v>
      </c>
      <c r="AA362" s="8" t="n">
        <v>5</v>
      </c>
      <c r="AB362" s="8" t="n">
        <v>15</v>
      </c>
      <c r="AC362" s="18" t="n">
        <f aca="false">Z362/V362</f>
        <v>0.666666666666667</v>
      </c>
      <c r="AD362" s="19" t="n">
        <f aca="false">IF(FZ362&gt;V362,Z362-V362*(GC362-Z362)/(FZ362-V362),0)</f>
        <v>1.99431818181818</v>
      </c>
      <c r="AE362" s="19" t="n">
        <v>23.485</v>
      </c>
      <c r="AF362" s="8" t="n">
        <v>1</v>
      </c>
      <c r="AG362" s="8" t="n">
        <v>9.3</v>
      </c>
      <c r="AH362" s="8" t="n">
        <v>30</v>
      </c>
      <c r="AI362" s="8" t="n">
        <v>1672</v>
      </c>
      <c r="AJ362" s="8" t="n">
        <v>72385</v>
      </c>
      <c r="AK362" s="19" t="n">
        <v>1206.4166666667</v>
      </c>
      <c r="AL362" s="8" t="n">
        <v>1205.73</v>
      </c>
      <c r="AM362" s="8" t="n">
        <v>1206</v>
      </c>
      <c r="AN362" s="18" t="n">
        <f aca="false">AJ362/60/V362</f>
        <v>14.8940329218107</v>
      </c>
      <c r="AO362" s="8" t="n">
        <v>24.67</v>
      </c>
      <c r="AP362" s="12" t="n">
        <f aca="false">IF(EF362&gt;0,Z362/EF362,0)</f>
        <v>0.613636363636364</v>
      </c>
      <c r="AQ362" s="8" t="n">
        <v>431</v>
      </c>
      <c r="AR362" s="8" t="n">
        <v>431</v>
      </c>
      <c r="AS362" s="8" t="n">
        <v>431</v>
      </c>
      <c r="AT362" s="8" t="n">
        <v>360</v>
      </c>
      <c r="AU362" s="8" t="n">
        <v>360</v>
      </c>
      <c r="AV362" s="8" t="n">
        <v>248</v>
      </c>
      <c r="AW362" s="8" t="n">
        <v>316</v>
      </c>
      <c r="AX362" s="8" t="n">
        <v>183</v>
      </c>
      <c r="AY362" s="8" t="n">
        <v>14</v>
      </c>
      <c r="AZ362" s="8" t="n">
        <v>35</v>
      </c>
      <c r="BA362" s="8" t="n">
        <f aca="false">AY362+AZ362</f>
        <v>49</v>
      </c>
      <c r="BB362" s="8" t="n">
        <v>39.2</v>
      </c>
      <c r="BC362" s="8" t="n">
        <v>22.3548</v>
      </c>
      <c r="BD362" s="19" t="n">
        <v>177.2</v>
      </c>
      <c r="BE362" s="19" t="n">
        <v>8.81287559577236</v>
      </c>
      <c r="BF362" s="19" t="n">
        <f aca="false">AQ362+BD362</f>
        <v>608.2</v>
      </c>
      <c r="BG362" s="19" t="n">
        <f aca="false">IF(AL362&gt;0,BF362/AL362*60,0)</f>
        <v>30.2654823219129</v>
      </c>
      <c r="BH362" s="8" t="n">
        <v>674</v>
      </c>
      <c r="BI362" s="8" t="n">
        <v>338</v>
      </c>
      <c r="BJ362" s="8" t="n">
        <v>282</v>
      </c>
      <c r="BK362" s="12" t="n">
        <f aca="false">BH362/(BH362+BJ362)</f>
        <v>0.705020920502092</v>
      </c>
      <c r="BL362" s="8" t="n">
        <v>40</v>
      </c>
      <c r="BM362" s="8" t="n">
        <v>40</v>
      </c>
      <c r="BN362" s="8" t="n">
        <v>80</v>
      </c>
      <c r="BO362" s="8" t="n">
        <f aca="false">BM362-BN362</f>
        <v>-40</v>
      </c>
      <c r="BP362" s="8" t="n">
        <v>112</v>
      </c>
      <c r="BQ362" s="8" t="n">
        <v>38</v>
      </c>
      <c r="BR362" s="8" t="n">
        <v>30</v>
      </c>
      <c r="BS362" s="8" t="n">
        <v>23</v>
      </c>
      <c r="BT362" s="12" t="n">
        <f aca="false">BS362/(EA362+BS362)</f>
        <v>0.029639175257732</v>
      </c>
      <c r="BU362" s="8" t="n">
        <v>0</v>
      </c>
      <c r="BV362" s="8" t="n">
        <v>1</v>
      </c>
      <c r="BW362" s="12" t="n">
        <f aca="false">IF(BU362+BV362&gt;0,BU362/(BU362+BV362),0)</f>
        <v>0</v>
      </c>
      <c r="BX362" s="8" t="n">
        <v>0</v>
      </c>
      <c r="BY362" s="8" t="n">
        <v>1</v>
      </c>
      <c r="BZ362" s="8" t="n">
        <v>0</v>
      </c>
      <c r="CA362" s="8" t="n">
        <v>0</v>
      </c>
      <c r="CB362" s="8" t="n">
        <v>0</v>
      </c>
      <c r="CC362" s="8" t="n">
        <v>0</v>
      </c>
      <c r="CD362" s="8" t="n">
        <v>0</v>
      </c>
      <c r="CE362" s="8" t="n">
        <v>0</v>
      </c>
      <c r="CF362" s="8" t="n">
        <v>0</v>
      </c>
      <c r="CG362" s="8" t="n">
        <v>0</v>
      </c>
      <c r="CH362" s="8" t="n">
        <v>0</v>
      </c>
      <c r="CI362" s="8" t="n">
        <v>1</v>
      </c>
      <c r="CJ362" s="8" t="n">
        <v>1</v>
      </c>
      <c r="CK362" s="8" t="n">
        <v>0</v>
      </c>
      <c r="CL362" s="8" t="n">
        <v>7</v>
      </c>
      <c r="CM362" s="8" t="n">
        <v>5</v>
      </c>
      <c r="CN362" s="8" t="n">
        <v>0</v>
      </c>
      <c r="CO362" s="8" t="n">
        <v>0</v>
      </c>
      <c r="CP362" s="8" t="n">
        <v>0</v>
      </c>
      <c r="CQ362" s="8" t="n">
        <v>6</v>
      </c>
      <c r="CR362" s="8" t="n">
        <v>4</v>
      </c>
      <c r="CS362" s="8" t="n">
        <v>1</v>
      </c>
      <c r="CT362" s="8" t="n">
        <v>3</v>
      </c>
      <c r="CU362" s="8" t="n">
        <v>5</v>
      </c>
      <c r="CV362" s="8" t="n">
        <v>0</v>
      </c>
      <c r="CW362" s="8" t="n">
        <v>17</v>
      </c>
      <c r="CX362" s="8" t="n">
        <v>0</v>
      </c>
      <c r="CY362" s="8" t="n">
        <v>3</v>
      </c>
      <c r="CZ362" s="8" t="n">
        <v>7</v>
      </c>
      <c r="DA362" s="8" t="n">
        <v>102</v>
      </c>
      <c r="DB362" s="8" t="n">
        <v>36</v>
      </c>
      <c r="DC362" s="8" t="n">
        <v>7</v>
      </c>
      <c r="DD362" s="8" t="n">
        <v>6</v>
      </c>
      <c r="DE362" s="8" t="n">
        <v>48</v>
      </c>
      <c r="DF362" s="8" t="n">
        <v>40</v>
      </c>
      <c r="DG362" s="8" t="n">
        <v>5</v>
      </c>
      <c r="DH362" s="8" t="n">
        <v>106</v>
      </c>
      <c r="DI362" s="8" t="n">
        <v>15</v>
      </c>
      <c r="DJ362" s="8" t="n">
        <v>6</v>
      </c>
      <c r="DK362" s="8" t="n">
        <v>14</v>
      </c>
      <c r="DL362" s="8" t="n">
        <v>14</v>
      </c>
      <c r="DM362" s="8" t="n">
        <v>0</v>
      </c>
      <c r="DN362" s="8" t="n">
        <v>6</v>
      </c>
      <c r="DO362" s="8" t="n">
        <v>6</v>
      </c>
      <c r="DP362" s="8" t="n">
        <v>0</v>
      </c>
      <c r="DQ362" s="8" t="n">
        <f aca="false">DJ362-DI362</f>
        <v>-9</v>
      </c>
      <c r="DR362" s="19" t="n">
        <v>-10.347</v>
      </c>
      <c r="DS362" s="8" t="n">
        <v>15</v>
      </c>
      <c r="DT362" s="8" t="n">
        <v>0</v>
      </c>
      <c r="DU362" s="8" t="n">
        <v>0</v>
      </c>
      <c r="DV362" s="8" t="n">
        <v>0</v>
      </c>
      <c r="DW362" s="8" t="n">
        <v>0</v>
      </c>
      <c r="DX362" s="8" t="n">
        <v>1572</v>
      </c>
      <c r="DY362" s="8" t="n">
        <v>966</v>
      </c>
      <c r="DZ362" s="8" t="n">
        <v>1148</v>
      </c>
      <c r="EA362" s="8" t="n">
        <v>753</v>
      </c>
      <c r="EB362" s="8" t="n">
        <v>802</v>
      </c>
      <c r="EC362" s="8" t="n">
        <v>548</v>
      </c>
      <c r="ED362" s="8" t="n">
        <v>96.46</v>
      </c>
      <c r="EE362" s="8" t="n">
        <v>45.88</v>
      </c>
      <c r="EF362" s="8" t="n">
        <v>88</v>
      </c>
      <c r="EG362" s="8" t="n">
        <v>48</v>
      </c>
      <c r="EH362" s="12" t="n">
        <f aca="false">EF362/EB362</f>
        <v>0.109725685785536</v>
      </c>
      <c r="EI362" s="20" t="n">
        <f aca="false">1-EG362/EC362</f>
        <v>0.912408759124088</v>
      </c>
      <c r="EJ362" s="21" t="n">
        <f aca="false">EH362+EI362</f>
        <v>1.02213444490962</v>
      </c>
      <c r="EK362" s="8" t="n">
        <v>1571</v>
      </c>
      <c r="EL362" s="8" t="n">
        <v>967</v>
      </c>
      <c r="EM362" s="8" t="n">
        <v>1147</v>
      </c>
      <c r="EN362" s="8" t="n">
        <v>752</v>
      </c>
      <c r="EO362" s="8" t="n">
        <v>802</v>
      </c>
      <c r="EP362" s="8" t="n">
        <v>546</v>
      </c>
      <c r="EQ362" s="8" t="n">
        <v>88</v>
      </c>
      <c r="ER362" s="8" t="n">
        <v>48</v>
      </c>
      <c r="ES362" s="8" t="n">
        <v>904</v>
      </c>
      <c r="ET362" s="8" t="n">
        <v>462</v>
      </c>
      <c r="EU362" s="8" t="n">
        <v>388</v>
      </c>
      <c r="EV362" s="8" t="n">
        <v>172</v>
      </c>
      <c r="EW362" s="8" t="n">
        <v>57</v>
      </c>
      <c r="EX362" s="8" t="n">
        <v>28</v>
      </c>
      <c r="EY362" s="8" t="n">
        <v>68</v>
      </c>
      <c r="EZ362" s="8" t="n">
        <v>61</v>
      </c>
      <c r="FA362" s="8" t="n">
        <v>6</v>
      </c>
      <c r="FB362" s="8" t="n">
        <v>1.2</v>
      </c>
      <c r="FC362" s="8" t="n">
        <v>7.2</v>
      </c>
      <c r="FD362" s="19" t="n">
        <v>66.14</v>
      </c>
      <c r="FE362" s="18" t="n">
        <f aca="false">FD362/V362</f>
        <v>0.816543209876543</v>
      </c>
      <c r="FF362" s="8" t="n">
        <v>6.604</v>
      </c>
      <c r="FG362" s="8" t="n">
        <v>2.3</v>
      </c>
      <c r="FH362" s="8" t="n">
        <v>0.19</v>
      </c>
      <c r="FI362" s="8" t="n">
        <v>2.49</v>
      </c>
      <c r="FJ362" s="8" t="n">
        <v>4</v>
      </c>
      <c r="FK362" s="8" t="n">
        <v>1</v>
      </c>
      <c r="FL362" s="8" t="n">
        <v>1</v>
      </c>
      <c r="FM362" s="8" t="n">
        <f aca="false">BL362+BS362+AH362+DT362</f>
        <v>93</v>
      </c>
      <c r="FN362" s="19" t="n">
        <f aca="false">IF(DS362&gt;0,(BL362+BR362)/DS362,0)</f>
        <v>4.66666666666667</v>
      </c>
      <c r="FO362" s="12" t="n">
        <v>0.1557454891</v>
      </c>
      <c r="FP362" s="19" t="n">
        <f aca="false">Z362-AH362/10</f>
        <v>51</v>
      </c>
      <c r="FQ362" s="19" t="n">
        <f aca="false">Z362+DR362/5</f>
        <v>51.9306</v>
      </c>
      <c r="FR362" s="19" t="n">
        <f aca="false">(DX362+DY362)/AL362*60</f>
        <v>126.296932148989</v>
      </c>
      <c r="FS362" s="8" t="n">
        <v>1</v>
      </c>
      <c r="FT362" s="17" t="s">
        <v>345</v>
      </c>
      <c r="FU362" s="8" t="n">
        <v>52</v>
      </c>
      <c r="FV362" s="17" t="s">
        <v>427</v>
      </c>
      <c r="FW362" s="17" t="s">
        <v>280</v>
      </c>
      <c r="FX362" s="23" t="n">
        <v>5000000</v>
      </c>
      <c r="FY362" s="23" t="n">
        <v>4250000</v>
      </c>
      <c r="FZ362" s="8" t="n">
        <v>609</v>
      </c>
      <c r="GA362" s="8" t="n">
        <v>201</v>
      </c>
      <c r="GB362" s="8" t="n">
        <v>192</v>
      </c>
      <c r="GC362" s="8" t="n">
        <v>393</v>
      </c>
      <c r="GD362" s="8" t="n">
        <v>-34</v>
      </c>
      <c r="GE362" s="8" t="n">
        <v>281</v>
      </c>
      <c r="GF362" s="8" t="n">
        <v>1749</v>
      </c>
      <c r="GG362" s="8" t="n">
        <v>10144</v>
      </c>
      <c r="GH362" s="8" t="n">
        <v>37.8</v>
      </c>
      <c r="GI362" s="8" t="n">
        <v>8.8</v>
      </c>
      <c r="GJ362" s="8" t="n">
        <v>46.5</v>
      </c>
      <c r="GK362" s="8" t="n">
        <f aca="false">Z362-AH362/10</f>
        <v>51</v>
      </c>
      <c r="GL362" s="22"/>
      <c r="GM362" s="22"/>
      <c r="GN362" s="22"/>
      <c r="GO362" s="22"/>
      <c r="GP362" s="22"/>
    </row>
    <row r="363" customFormat="false" ht="13.65" hidden="false" customHeight="true" outlineLevel="0" collapsed="false">
      <c r="A363" s="16" t="n">
        <v>32707</v>
      </c>
      <c r="B363" s="17" t="s">
        <v>1889</v>
      </c>
      <c r="C363" s="17" t="s">
        <v>455</v>
      </c>
      <c r="D363" s="17" t="s">
        <v>262</v>
      </c>
      <c r="E363" s="17" t="s">
        <v>262</v>
      </c>
      <c r="F363" s="8" t="n">
        <v>74</v>
      </c>
      <c r="G363" s="8" t="n">
        <v>209</v>
      </c>
      <c r="H363" s="8" t="n">
        <v>2007</v>
      </c>
      <c r="I363" s="8" t="n">
        <v>5</v>
      </c>
      <c r="J363" s="8" t="n">
        <v>129</v>
      </c>
      <c r="K363" s="17" t="s">
        <v>263</v>
      </c>
      <c r="L363" s="8" t="n">
        <v>2009</v>
      </c>
      <c r="M363" s="8" t="n">
        <v>28</v>
      </c>
      <c r="N363" s="8" t="n">
        <v>9</v>
      </c>
      <c r="O363" s="8" t="n">
        <v>8473994</v>
      </c>
      <c r="P363" s="17" t="s">
        <v>1890</v>
      </c>
      <c r="Q363" s="17" t="s">
        <v>1891</v>
      </c>
      <c r="R363" s="17" t="s">
        <v>1892</v>
      </c>
      <c r="S363" s="17" t="s">
        <v>1893</v>
      </c>
      <c r="T363" s="17" t="s">
        <v>268</v>
      </c>
      <c r="U363" s="17" t="s">
        <v>473</v>
      </c>
      <c r="V363" s="8" t="n">
        <v>82</v>
      </c>
      <c r="W363" s="8" t="n">
        <v>36</v>
      </c>
      <c r="X363" s="8" t="n">
        <v>43</v>
      </c>
      <c r="Y363" s="8" t="n">
        <v>16</v>
      </c>
      <c r="Z363" s="8" t="n">
        <v>79</v>
      </c>
      <c r="AA363" s="8" t="n">
        <v>1</v>
      </c>
      <c r="AB363" s="8" t="n">
        <v>0</v>
      </c>
      <c r="AC363" s="18" t="n">
        <f aca="false">Z363/V363</f>
        <v>0.963414634146341</v>
      </c>
      <c r="AD363" s="19" t="n">
        <f aca="false">IF(FZ363&gt;V363,Z363-V363*(GC363-Z363)/(FZ363-V363),0)</f>
        <v>6.53162393162393</v>
      </c>
      <c r="AE363" s="19" t="n">
        <v>31.174</v>
      </c>
      <c r="AF363" s="8" t="n">
        <v>20</v>
      </c>
      <c r="AG363" s="8" t="n">
        <v>17.6</v>
      </c>
      <c r="AH363" s="8" t="n">
        <v>54</v>
      </c>
      <c r="AI363" s="8" t="n">
        <v>2367</v>
      </c>
      <c r="AJ363" s="8" t="n">
        <v>97529</v>
      </c>
      <c r="AK363" s="19" t="n">
        <v>1625.4833333333</v>
      </c>
      <c r="AL363" s="8" t="n">
        <v>1625.45</v>
      </c>
      <c r="AM363" s="8" t="n">
        <v>1625</v>
      </c>
      <c r="AN363" s="18" t="n">
        <f aca="false">AJ363/60/V363</f>
        <v>19.8229674796748</v>
      </c>
      <c r="AO363" s="8" t="n">
        <v>32.71</v>
      </c>
      <c r="AP363" s="12" t="n">
        <f aca="false">IF(EF363&gt;0,Z363/EF363,0)</f>
        <v>0.647540983606557</v>
      </c>
      <c r="AQ363" s="8" t="n">
        <v>391</v>
      </c>
      <c r="AR363" s="8" t="n">
        <v>391</v>
      </c>
      <c r="AS363" s="8" t="n">
        <v>391</v>
      </c>
      <c r="AT363" s="8" t="n">
        <v>304</v>
      </c>
      <c r="AU363" s="8" t="n">
        <v>304</v>
      </c>
      <c r="AV363" s="8" t="n">
        <v>241</v>
      </c>
      <c r="AW363" s="8" t="n">
        <v>263</v>
      </c>
      <c r="AX363" s="8" t="n">
        <v>125</v>
      </c>
      <c r="AY363" s="8" t="n">
        <v>11</v>
      </c>
      <c r="AZ363" s="8" t="n">
        <v>32</v>
      </c>
      <c r="BA363" s="8" t="n">
        <f aca="false">AY363+AZ363</f>
        <v>43</v>
      </c>
      <c r="BB363" s="8" t="n">
        <v>30.39</v>
      </c>
      <c r="BC363" s="8" t="n">
        <v>29.7012</v>
      </c>
      <c r="BD363" s="19" t="n">
        <v>262.8</v>
      </c>
      <c r="BE363" s="19" t="n">
        <v>9.70049933865844</v>
      </c>
      <c r="BF363" s="19" t="n">
        <f aca="false">AQ363+BD363</f>
        <v>653.8</v>
      </c>
      <c r="BG363" s="19" t="n">
        <f aca="false">IF(AL363&gt;0,BF363/AL363*60,0)</f>
        <v>24.1336245347442</v>
      </c>
      <c r="BH363" s="8" t="n">
        <v>805</v>
      </c>
      <c r="BI363" s="8" t="n">
        <v>582</v>
      </c>
      <c r="BJ363" s="8" t="n">
        <v>684</v>
      </c>
      <c r="BK363" s="12" t="n">
        <f aca="false">BH363/(BH363+BJ363)</f>
        <v>0.540631296171927</v>
      </c>
      <c r="BL363" s="8" t="n">
        <v>140</v>
      </c>
      <c r="BM363" s="8" t="n">
        <v>140</v>
      </c>
      <c r="BN363" s="8" t="n">
        <v>68</v>
      </c>
      <c r="BO363" s="8" t="n">
        <f aca="false">BM363-BN363</f>
        <v>72</v>
      </c>
      <c r="BP363" s="8" t="n">
        <v>63</v>
      </c>
      <c r="BQ363" s="8" t="n">
        <v>66</v>
      </c>
      <c r="BR363" s="8" t="n">
        <v>63</v>
      </c>
      <c r="BS363" s="8" t="n">
        <v>62</v>
      </c>
      <c r="BT363" s="12" t="n">
        <f aca="false">BS363/(EA363+BS363)</f>
        <v>0.0533562822719449</v>
      </c>
      <c r="BU363" s="8" t="n">
        <v>381</v>
      </c>
      <c r="BV363" s="8" t="n">
        <v>345</v>
      </c>
      <c r="BW363" s="12" t="n">
        <f aca="false">IF(BU363+BV363&gt;0,BU363/(BU363+BV363),0)</f>
        <v>0.524793388429752</v>
      </c>
      <c r="BX363" s="8" t="n">
        <v>119</v>
      </c>
      <c r="BY363" s="8" t="n">
        <v>101</v>
      </c>
      <c r="BZ363" s="8" t="n">
        <v>64</v>
      </c>
      <c r="CA363" s="8" t="n">
        <v>68</v>
      </c>
      <c r="CB363" s="8" t="n">
        <v>198</v>
      </c>
      <c r="CC363" s="8" t="n">
        <v>176</v>
      </c>
      <c r="CD363" s="8" t="n">
        <v>86</v>
      </c>
      <c r="CE363" s="8" t="n">
        <v>83</v>
      </c>
      <c r="CF363" s="8" t="n">
        <v>139</v>
      </c>
      <c r="CG363" s="8" t="n">
        <v>142</v>
      </c>
      <c r="CH363" s="8" t="n">
        <v>245</v>
      </c>
      <c r="CI363" s="8" t="n">
        <v>210</v>
      </c>
      <c r="CJ363" s="8" t="n">
        <v>2</v>
      </c>
      <c r="CK363" s="8" t="n">
        <v>1</v>
      </c>
      <c r="CL363" s="8" t="n">
        <v>6</v>
      </c>
      <c r="CM363" s="8" t="n">
        <v>7</v>
      </c>
      <c r="CN363" s="8" t="n">
        <v>1</v>
      </c>
      <c r="CO363" s="8" t="n">
        <v>0</v>
      </c>
      <c r="CP363" s="8" t="n">
        <v>0</v>
      </c>
      <c r="CQ363" s="8" t="n">
        <v>5</v>
      </c>
      <c r="CR363" s="8" t="n">
        <v>0</v>
      </c>
      <c r="CS363" s="8" t="n">
        <v>0</v>
      </c>
      <c r="CT363" s="8" t="n">
        <v>4</v>
      </c>
      <c r="CU363" s="8" t="n">
        <v>4</v>
      </c>
      <c r="CV363" s="8" t="n">
        <v>0</v>
      </c>
      <c r="CW363" s="8" t="n">
        <v>23</v>
      </c>
      <c r="CX363" s="8" t="n">
        <v>1</v>
      </c>
      <c r="CY363" s="8" t="n">
        <v>4</v>
      </c>
      <c r="CZ363" s="8" t="n">
        <v>6</v>
      </c>
      <c r="DA363" s="8" t="n">
        <v>52</v>
      </c>
      <c r="DB363" s="8" t="n">
        <v>17</v>
      </c>
      <c r="DC363" s="8" t="n">
        <v>7</v>
      </c>
      <c r="DD363" s="8" t="n">
        <v>18</v>
      </c>
      <c r="DE363" s="8" t="n">
        <v>33</v>
      </c>
      <c r="DF363" s="8" t="n">
        <v>29</v>
      </c>
      <c r="DG363" s="8" t="n">
        <v>1</v>
      </c>
      <c r="DH363" s="8" t="n">
        <v>136</v>
      </c>
      <c r="DI363" s="8" t="n">
        <v>24</v>
      </c>
      <c r="DJ363" s="8" t="n">
        <v>17</v>
      </c>
      <c r="DK363" s="8" t="n">
        <v>23</v>
      </c>
      <c r="DL363" s="8" t="n">
        <v>21</v>
      </c>
      <c r="DM363" s="8" t="n">
        <v>2</v>
      </c>
      <c r="DN363" s="8" t="n">
        <v>18</v>
      </c>
      <c r="DO363" s="8" t="n">
        <v>16</v>
      </c>
      <c r="DP363" s="8" t="n">
        <v>2</v>
      </c>
      <c r="DQ363" s="8" t="n">
        <f aca="false">DJ363-DI363</f>
        <v>-7</v>
      </c>
      <c r="DR363" s="19" t="n">
        <v>-4.939</v>
      </c>
      <c r="DS363" s="8" t="n">
        <v>22</v>
      </c>
      <c r="DT363" s="8" t="n">
        <v>2</v>
      </c>
      <c r="DU363" s="8" t="n">
        <v>0</v>
      </c>
      <c r="DV363" s="8" t="n">
        <v>0</v>
      </c>
      <c r="DW363" s="8" t="n">
        <v>0</v>
      </c>
      <c r="DX363" s="8" t="n">
        <v>1849</v>
      </c>
      <c r="DY363" s="8" t="n">
        <v>1487</v>
      </c>
      <c r="DZ363" s="8" t="n">
        <v>1362</v>
      </c>
      <c r="EA363" s="8" t="n">
        <v>1100</v>
      </c>
      <c r="EB363" s="8" t="n">
        <v>1016</v>
      </c>
      <c r="EC363" s="8" t="n">
        <v>813</v>
      </c>
      <c r="ED363" s="8" t="n">
        <v>109.18</v>
      </c>
      <c r="EE363" s="8" t="n">
        <v>69.8</v>
      </c>
      <c r="EF363" s="8" t="n">
        <v>122</v>
      </c>
      <c r="EG363" s="8" t="n">
        <v>76</v>
      </c>
      <c r="EH363" s="12" t="n">
        <f aca="false">EF363/EB363</f>
        <v>0.12007874015748</v>
      </c>
      <c r="EI363" s="20" t="n">
        <f aca="false">1-EG363/EC363</f>
        <v>0.906519065190652</v>
      </c>
      <c r="EJ363" s="21" t="n">
        <f aca="false">EH363+EI363</f>
        <v>1.02659780534813</v>
      </c>
      <c r="EK363" s="8" t="n">
        <v>1853</v>
      </c>
      <c r="EL363" s="8" t="n">
        <v>1487</v>
      </c>
      <c r="EM363" s="8" t="n">
        <v>1366</v>
      </c>
      <c r="EN363" s="8" t="n">
        <v>1100</v>
      </c>
      <c r="EO363" s="8" t="n">
        <v>1020</v>
      </c>
      <c r="EP363" s="8" t="n">
        <v>814</v>
      </c>
      <c r="EQ363" s="8" t="n">
        <v>122</v>
      </c>
      <c r="ER363" s="8" t="n">
        <v>76</v>
      </c>
      <c r="ES363" s="8" t="n">
        <v>1001</v>
      </c>
      <c r="ET363" s="8" t="n">
        <v>735</v>
      </c>
      <c r="EU363" s="8" t="n">
        <v>386</v>
      </c>
      <c r="EV363" s="8" t="n">
        <v>223</v>
      </c>
      <c r="EW363" s="8" t="n">
        <v>55</v>
      </c>
      <c r="EX363" s="8" t="n">
        <v>24</v>
      </c>
      <c r="EY363" s="8" t="n">
        <v>110</v>
      </c>
      <c r="EZ363" s="8" t="n">
        <v>91</v>
      </c>
      <c r="FA363" s="8" t="n">
        <v>7.5</v>
      </c>
      <c r="FB363" s="8" t="n">
        <v>2.8</v>
      </c>
      <c r="FC363" s="8" t="n">
        <v>10.3</v>
      </c>
      <c r="FD363" s="19" t="n">
        <v>80.55</v>
      </c>
      <c r="FE363" s="18" t="n">
        <f aca="false">FD363/V363</f>
        <v>0.982317073170731</v>
      </c>
      <c r="FF363" s="8" t="n">
        <v>11.0207</v>
      </c>
      <c r="FG363" s="8" t="n">
        <v>1.77</v>
      </c>
      <c r="FH363" s="8" t="n">
        <v>-0.23</v>
      </c>
      <c r="FI363" s="8" t="n">
        <v>1.54</v>
      </c>
      <c r="FJ363" s="8" t="n">
        <v>1</v>
      </c>
      <c r="FK363" s="8" t="n">
        <v>0</v>
      </c>
      <c r="FL363" s="8" t="n">
        <v>0</v>
      </c>
      <c r="FM363" s="8" t="n">
        <f aca="false">BL363+BS363+AH363+DT363</f>
        <v>258</v>
      </c>
      <c r="FN363" s="19" t="n">
        <f aca="false">IF(DS363&gt;0,(BL363+BR363)/DS363,0)</f>
        <v>9.22727272727273</v>
      </c>
      <c r="FO363" s="12" t="n">
        <v>0.1846153846</v>
      </c>
      <c r="FP363" s="19" t="n">
        <f aca="false">Z363-AH363/10</f>
        <v>73.6</v>
      </c>
      <c r="FQ363" s="19" t="n">
        <f aca="false">Z363+DR363/5</f>
        <v>78.0122</v>
      </c>
      <c r="FR363" s="19" t="n">
        <f aca="false">(DX363+DY363)/AL363*60</f>
        <v>123.141283952136</v>
      </c>
      <c r="FS363" s="22"/>
      <c r="FT363" s="22"/>
      <c r="FU363" s="22"/>
      <c r="FV363" s="17" t="s">
        <v>255</v>
      </c>
      <c r="FW363" s="17" t="s">
        <v>280</v>
      </c>
      <c r="FX363" s="23" t="n">
        <v>13000000</v>
      </c>
      <c r="FY363" s="23" t="n">
        <v>9500000</v>
      </c>
      <c r="FZ363" s="8" t="n">
        <v>667</v>
      </c>
      <c r="GA363" s="8" t="n">
        <v>254</v>
      </c>
      <c r="GB363" s="8" t="n">
        <v>342</v>
      </c>
      <c r="GC363" s="8" t="n">
        <v>596</v>
      </c>
      <c r="GD363" s="8" t="n">
        <v>37</v>
      </c>
      <c r="GE363" s="8" t="n">
        <v>504</v>
      </c>
      <c r="GF363" s="8" t="n">
        <v>1893</v>
      </c>
      <c r="GG363" s="8" t="n">
        <v>12494</v>
      </c>
      <c r="GH363" s="8" t="n">
        <v>59.3</v>
      </c>
      <c r="GI363" s="8" t="n">
        <v>14.3</v>
      </c>
      <c r="GJ363" s="8" t="n">
        <v>73.5</v>
      </c>
      <c r="GK363" s="8" t="n">
        <f aca="false">Z363-AH363/10</f>
        <v>73.6</v>
      </c>
      <c r="GL363" s="22"/>
      <c r="GM363" s="22"/>
      <c r="GN363" s="22"/>
      <c r="GO363" s="22"/>
      <c r="GP363" s="22"/>
    </row>
    <row r="364" customFormat="false" ht="13.65" hidden="false" customHeight="true" outlineLevel="0" collapsed="false">
      <c r="A364" s="16" t="n">
        <v>32360</v>
      </c>
      <c r="B364" s="17" t="s">
        <v>934</v>
      </c>
      <c r="C364" s="17" t="s">
        <v>272</v>
      </c>
      <c r="D364" s="17" t="s">
        <v>262</v>
      </c>
      <c r="E364" s="17" t="s">
        <v>262</v>
      </c>
      <c r="F364" s="8" t="n">
        <v>73</v>
      </c>
      <c r="G364" s="8" t="n">
        <v>205</v>
      </c>
      <c r="H364" s="8" t="n">
        <v>2006</v>
      </c>
      <c r="I364" s="8" t="n">
        <v>2</v>
      </c>
      <c r="J364" s="8" t="n">
        <v>36</v>
      </c>
      <c r="K364" s="17" t="s">
        <v>263</v>
      </c>
      <c r="L364" s="8" t="n">
        <v>2008</v>
      </c>
      <c r="M364" s="8" t="n">
        <v>29</v>
      </c>
      <c r="N364" s="8" t="n">
        <v>10</v>
      </c>
      <c r="O364" s="8" t="n">
        <v>8473465</v>
      </c>
      <c r="P364" s="17" t="s">
        <v>1894</v>
      </c>
      <c r="Q364" s="17" t="s">
        <v>1895</v>
      </c>
      <c r="R364" s="17" t="s">
        <v>937</v>
      </c>
      <c r="S364" s="17" t="s">
        <v>1893</v>
      </c>
      <c r="T364" s="17" t="s">
        <v>268</v>
      </c>
      <c r="U364" s="17" t="s">
        <v>279</v>
      </c>
      <c r="V364" s="8" t="n">
        <v>76</v>
      </c>
      <c r="W364" s="8" t="n">
        <v>13</v>
      </c>
      <c r="X364" s="8" t="n">
        <v>16</v>
      </c>
      <c r="Y364" s="8" t="n">
        <v>11</v>
      </c>
      <c r="Z364" s="8" t="n">
        <v>29</v>
      </c>
      <c r="AA364" s="8" t="n">
        <v>8</v>
      </c>
      <c r="AB364" s="8" t="n">
        <v>49</v>
      </c>
      <c r="AC364" s="18" t="n">
        <f aca="false">Z364/V364</f>
        <v>0.381578947368421</v>
      </c>
      <c r="AD364" s="19" t="n">
        <f aca="false">IF(FZ364&gt;V364,Z364-V364*(GC364-Z364)/(FZ364-V364),0)</f>
        <v>2.21072796934866</v>
      </c>
      <c r="AE364" s="19" t="n">
        <v>11.156</v>
      </c>
      <c r="AF364" s="8" t="n">
        <v>-5</v>
      </c>
      <c r="AG364" s="8" t="n">
        <v>-9.4</v>
      </c>
      <c r="AH364" s="8" t="n">
        <v>33</v>
      </c>
      <c r="AI364" s="8" t="n">
        <v>1474</v>
      </c>
      <c r="AJ364" s="8" t="n">
        <v>61351</v>
      </c>
      <c r="AK364" s="19" t="n">
        <v>1022.5166666667</v>
      </c>
      <c r="AL364" s="8" t="n">
        <v>1022.52</v>
      </c>
      <c r="AM364" s="8" t="n">
        <v>1023</v>
      </c>
      <c r="AN364" s="18" t="n">
        <f aca="false">AJ364/60/V364</f>
        <v>13.4541666666667</v>
      </c>
      <c r="AO364" s="8" t="n">
        <v>22.79</v>
      </c>
      <c r="AP364" s="12" t="n">
        <f aca="false">IF(EF364&gt;0,Z364/EF364,0)</f>
        <v>0.547169811320755</v>
      </c>
      <c r="AQ364" s="8" t="n">
        <v>181</v>
      </c>
      <c r="AR364" s="8" t="n">
        <v>182</v>
      </c>
      <c r="AS364" s="8" t="n">
        <v>182</v>
      </c>
      <c r="AT364" s="8" t="n">
        <v>150</v>
      </c>
      <c r="AU364" s="8" t="n">
        <v>151</v>
      </c>
      <c r="AV364" s="8" t="n">
        <v>117</v>
      </c>
      <c r="AW364" s="8" t="n">
        <v>112</v>
      </c>
      <c r="AX364" s="8" t="n">
        <v>56</v>
      </c>
      <c r="AY364" s="8" t="n">
        <v>8</v>
      </c>
      <c r="AZ364" s="8" t="n">
        <v>9</v>
      </c>
      <c r="BA364" s="8" t="n">
        <f aca="false">AY364+AZ364</f>
        <v>17</v>
      </c>
      <c r="BB364" s="8" t="n">
        <v>12.62</v>
      </c>
      <c r="BC364" s="8" t="n">
        <v>26.1795</v>
      </c>
      <c r="BD364" s="19" t="n">
        <v>219.5</v>
      </c>
      <c r="BE364" s="19" t="n">
        <v>12.8799856563051</v>
      </c>
      <c r="BF364" s="19" t="n">
        <f aca="false">AQ364+BD364</f>
        <v>400.5</v>
      </c>
      <c r="BG364" s="19" t="n">
        <f aca="false">IF(AL364&gt;0,BF364/AL364*60,0)</f>
        <v>23.5007628212651</v>
      </c>
      <c r="BH364" s="8" t="n">
        <v>343</v>
      </c>
      <c r="BI364" s="8" t="n">
        <v>391</v>
      </c>
      <c r="BJ364" s="8" t="n">
        <v>312</v>
      </c>
      <c r="BK364" s="12" t="n">
        <f aca="false">BH364/(BH364+BJ364)</f>
        <v>0.523664122137405</v>
      </c>
      <c r="BL364" s="8" t="n">
        <v>120</v>
      </c>
      <c r="BM364" s="8" t="n">
        <v>120</v>
      </c>
      <c r="BN364" s="8" t="n">
        <v>79</v>
      </c>
      <c r="BO364" s="8" t="n">
        <f aca="false">BM364-BN364</f>
        <v>41</v>
      </c>
      <c r="BP364" s="8" t="n">
        <v>34</v>
      </c>
      <c r="BQ364" s="8" t="n">
        <v>35</v>
      </c>
      <c r="BR364" s="8" t="n">
        <v>20</v>
      </c>
      <c r="BS364" s="8" t="n">
        <v>22</v>
      </c>
      <c r="BT364" s="12" t="n">
        <f aca="false">BS364/(EA364+BS364)</f>
        <v>0.0281329923273657</v>
      </c>
      <c r="BU364" s="8" t="n">
        <v>7</v>
      </c>
      <c r="BV364" s="8" t="n">
        <v>19</v>
      </c>
      <c r="BW364" s="12" t="n">
        <f aca="false">IF(BU364+BV364&gt;0,BU364/(BU364+BV364),0)</f>
        <v>0.269230769230769</v>
      </c>
      <c r="BX364" s="8" t="n">
        <v>2</v>
      </c>
      <c r="BY364" s="8" t="n">
        <v>3</v>
      </c>
      <c r="BZ364" s="8" t="n">
        <v>4</v>
      </c>
      <c r="CA364" s="8" t="n">
        <v>4</v>
      </c>
      <c r="CB364" s="8" t="n">
        <v>1</v>
      </c>
      <c r="CC364" s="8" t="n">
        <v>12</v>
      </c>
      <c r="CD364" s="8" t="n">
        <v>1</v>
      </c>
      <c r="CE364" s="8" t="n">
        <v>3</v>
      </c>
      <c r="CF364" s="8" t="n">
        <v>0</v>
      </c>
      <c r="CG364" s="8" t="n">
        <v>8</v>
      </c>
      <c r="CH364" s="8" t="n">
        <v>7</v>
      </c>
      <c r="CI364" s="8" t="n">
        <v>11</v>
      </c>
      <c r="CJ364" s="8" t="n">
        <v>0</v>
      </c>
      <c r="CK364" s="8" t="n">
        <v>0</v>
      </c>
      <c r="CL364" s="8" t="n">
        <v>4</v>
      </c>
      <c r="CM364" s="8" t="n">
        <v>0</v>
      </c>
      <c r="CN364" s="8" t="n">
        <v>1</v>
      </c>
      <c r="CO364" s="8" t="n">
        <v>0</v>
      </c>
      <c r="CP364" s="8" t="n">
        <v>0</v>
      </c>
      <c r="CQ364" s="8" t="n">
        <v>2</v>
      </c>
      <c r="CR364" s="8" t="n">
        <v>0</v>
      </c>
      <c r="CS364" s="8" t="n">
        <v>1</v>
      </c>
      <c r="CT364" s="8" t="n">
        <v>3</v>
      </c>
      <c r="CU364" s="8" t="n">
        <v>3</v>
      </c>
      <c r="CV364" s="8" t="n">
        <v>0</v>
      </c>
      <c r="CW364" s="8" t="n">
        <v>4</v>
      </c>
      <c r="CX364" s="8" t="n">
        <v>0</v>
      </c>
      <c r="CY364" s="8" t="n">
        <v>1</v>
      </c>
      <c r="CZ364" s="8" t="n">
        <v>2</v>
      </c>
      <c r="DA364" s="8" t="n">
        <v>31</v>
      </c>
      <c r="DB364" s="8" t="n">
        <v>20</v>
      </c>
      <c r="DC364" s="8" t="n">
        <v>1</v>
      </c>
      <c r="DD364" s="8" t="n">
        <v>20</v>
      </c>
      <c r="DE364" s="8" t="n">
        <v>23</v>
      </c>
      <c r="DF364" s="8" t="n">
        <v>17</v>
      </c>
      <c r="DG364" s="8" t="n">
        <v>1</v>
      </c>
      <c r="DH364" s="8" t="n">
        <v>35</v>
      </c>
      <c r="DI364" s="8" t="n">
        <v>12</v>
      </c>
      <c r="DJ364" s="8" t="n">
        <v>13</v>
      </c>
      <c r="DK364" s="8" t="n">
        <v>12</v>
      </c>
      <c r="DL364" s="8" t="n">
        <v>9</v>
      </c>
      <c r="DM364" s="8" t="n">
        <v>3</v>
      </c>
      <c r="DN364" s="8" t="n">
        <v>15</v>
      </c>
      <c r="DO364" s="8" t="n">
        <v>12</v>
      </c>
      <c r="DP364" s="8" t="n">
        <v>3</v>
      </c>
      <c r="DQ364" s="8" t="n">
        <f aca="false">DJ364-DI364</f>
        <v>1</v>
      </c>
      <c r="DR364" s="19" t="n">
        <v>1.506</v>
      </c>
      <c r="DS364" s="8" t="n">
        <v>9</v>
      </c>
      <c r="DT364" s="8" t="n">
        <v>3</v>
      </c>
      <c r="DU364" s="8" t="n">
        <v>0</v>
      </c>
      <c r="DV364" s="8" t="n">
        <v>0</v>
      </c>
      <c r="DW364" s="8" t="n">
        <v>0</v>
      </c>
      <c r="DX364" s="8" t="n">
        <v>1040</v>
      </c>
      <c r="DY364" s="8" t="n">
        <v>979</v>
      </c>
      <c r="DZ364" s="8" t="n">
        <v>805</v>
      </c>
      <c r="EA364" s="8" t="n">
        <v>760</v>
      </c>
      <c r="EB364" s="8" t="n">
        <v>597</v>
      </c>
      <c r="EC364" s="8" t="n">
        <v>546</v>
      </c>
      <c r="ED364" s="8" t="n">
        <v>52.17</v>
      </c>
      <c r="EE364" s="8" t="n">
        <v>44.63</v>
      </c>
      <c r="EF364" s="8" t="n">
        <v>53</v>
      </c>
      <c r="EG364" s="8" t="n">
        <v>45</v>
      </c>
      <c r="EH364" s="12" t="n">
        <f aca="false">EF364/EB364</f>
        <v>0.0887772194304858</v>
      </c>
      <c r="EI364" s="20" t="n">
        <f aca="false">1-EG364/EC364</f>
        <v>0.917582417582418</v>
      </c>
      <c r="EJ364" s="21" t="n">
        <f aca="false">EH364+EI364</f>
        <v>1.0063596370129</v>
      </c>
      <c r="EK364" s="8" t="n">
        <v>1041</v>
      </c>
      <c r="EL364" s="8" t="n">
        <v>982</v>
      </c>
      <c r="EM364" s="8" t="n">
        <v>806</v>
      </c>
      <c r="EN364" s="8" t="n">
        <v>763</v>
      </c>
      <c r="EO364" s="8" t="n">
        <v>596</v>
      </c>
      <c r="EP364" s="8" t="n">
        <v>550</v>
      </c>
      <c r="EQ364" s="8" t="n">
        <v>52</v>
      </c>
      <c r="ER364" s="8" t="n">
        <v>44</v>
      </c>
      <c r="ES364" s="8" t="n">
        <v>483</v>
      </c>
      <c r="ET364" s="8" t="n">
        <v>464</v>
      </c>
      <c r="EU364" s="8" t="n">
        <v>162</v>
      </c>
      <c r="EV364" s="8" t="n">
        <v>177</v>
      </c>
      <c r="EW364" s="8" t="n">
        <v>31</v>
      </c>
      <c r="EX364" s="8" t="n">
        <v>26</v>
      </c>
      <c r="EY364" s="8" t="n">
        <v>58</v>
      </c>
      <c r="EZ364" s="8" t="n">
        <v>75</v>
      </c>
      <c r="FA364" s="8" t="n">
        <v>1.4</v>
      </c>
      <c r="FB364" s="8" t="n">
        <v>0.9</v>
      </c>
      <c r="FC364" s="8" t="n">
        <v>2.3</v>
      </c>
      <c r="FD364" s="19" t="n">
        <v>23.66</v>
      </c>
      <c r="FE364" s="18" t="n">
        <f aca="false">FD364/V364</f>
        <v>0.311315789473684</v>
      </c>
      <c r="FF364" s="8" t="n">
        <v>1.1014</v>
      </c>
      <c r="FG364" s="8" t="n">
        <v>0.1</v>
      </c>
      <c r="FH364" s="8" t="n">
        <v>-0.2</v>
      </c>
      <c r="FI364" s="8" t="n">
        <v>-0.1</v>
      </c>
      <c r="FJ364" s="22"/>
      <c r="FK364" s="22"/>
      <c r="FL364" s="22"/>
      <c r="FM364" s="8" t="n">
        <f aca="false">BL364+BS364+AH364+DT364</f>
        <v>178</v>
      </c>
      <c r="FN364" s="19" t="n">
        <f aca="false">IF(DS364&gt;0,(BL364+BR364)/DS364,0)</f>
        <v>15.5555555555556</v>
      </c>
      <c r="FO364" s="12" t="n">
        <v>0.0604582577</v>
      </c>
      <c r="FP364" s="19" t="n">
        <f aca="false">Z364-AH364/10</f>
        <v>25.7</v>
      </c>
      <c r="FQ364" s="19" t="n">
        <f aca="false">Z364+DR364/5</f>
        <v>29.3012</v>
      </c>
      <c r="FR364" s="19" t="n">
        <f aca="false">(DX364+DY364)/AL364*60</f>
        <v>118.472010327426</v>
      </c>
      <c r="FS364" s="8" t="n">
        <v>4</v>
      </c>
      <c r="FT364" s="17" t="s">
        <v>326</v>
      </c>
      <c r="FU364" s="8" t="n">
        <v>195</v>
      </c>
      <c r="FV364" s="22"/>
      <c r="FW364" s="17" t="s">
        <v>280</v>
      </c>
      <c r="FX364" s="23" t="n">
        <v>3500000</v>
      </c>
      <c r="FY364" s="23" t="n">
        <v>3333333</v>
      </c>
      <c r="FZ364" s="8" t="n">
        <v>598</v>
      </c>
      <c r="GA364" s="8" t="n">
        <v>113</v>
      </c>
      <c r="GB364" s="8" t="n">
        <v>100</v>
      </c>
      <c r="GC364" s="8" t="n">
        <v>213</v>
      </c>
      <c r="GD364" s="8" t="n">
        <v>-78</v>
      </c>
      <c r="GE364" s="8" t="n">
        <v>261</v>
      </c>
      <c r="GF364" s="8" t="n">
        <v>1044</v>
      </c>
      <c r="GG364" s="8" t="n">
        <v>8030</v>
      </c>
      <c r="GH364" s="8" t="n">
        <v>13.3</v>
      </c>
      <c r="GI364" s="8" t="n">
        <v>5.7</v>
      </c>
      <c r="GJ364" s="8" t="n">
        <v>18.9</v>
      </c>
      <c r="GK364" s="8" t="n">
        <f aca="false">Z364-AH364/10</f>
        <v>25.7</v>
      </c>
      <c r="GL364" s="22"/>
      <c r="GM364" s="22"/>
      <c r="GN364" s="22"/>
      <c r="GO364" s="22"/>
      <c r="GP364" s="22"/>
    </row>
    <row r="365" customFormat="false" ht="13.65" hidden="false" customHeight="true" outlineLevel="0" collapsed="false">
      <c r="A365" s="16" t="n">
        <v>33959</v>
      </c>
      <c r="B365" s="17" t="s">
        <v>340</v>
      </c>
      <c r="C365" s="17" t="s">
        <v>272</v>
      </c>
      <c r="D365" s="17" t="s">
        <v>262</v>
      </c>
      <c r="E365" s="17" t="s">
        <v>262</v>
      </c>
      <c r="F365" s="8" t="n">
        <v>79</v>
      </c>
      <c r="G365" s="8" t="n">
        <v>255</v>
      </c>
      <c r="H365" s="8" t="n">
        <v>2011</v>
      </c>
      <c r="I365" s="8" t="n">
        <v>1</v>
      </c>
      <c r="J365" s="8" t="n">
        <v>14</v>
      </c>
      <c r="K365" s="17" t="s">
        <v>263</v>
      </c>
      <c r="L365" s="8" t="n">
        <v>2012</v>
      </c>
      <c r="M365" s="8" t="n">
        <v>25</v>
      </c>
      <c r="N365" s="8" t="n">
        <v>6</v>
      </c>
      <c r="O365" s="8" t="n">
        <v>8476467</v>
      </c>
      <c r="P365" s="17" t="s">
        <v>1896</v>
      </c>
      <c r="Q365" s="17" t="s">
        <v>1897</v>
      </c>
      <c r="R365" s="17" t="s">
        <v>1898</v>
      </c>
      <c r="S365" s="17" t="s">
        <v>1893</v>
      </c>
      <c r="T365" s="17" t="s">
        <v>278</v>
      </c>
      <c r="U365" s="17" t="s">
        <v>1899</v>
      </c>
      <c r="V365" s="8" t="n">
        <v>68</v>
      </c>
      <c r="W365" s="8" t="n">
        <v>5</v>
      </c>
      <c r="X365" s="8" t="n">
        <v>12</v>
      </c>
      <c r="Y365" s="8" t="n">
        <v>4</v>
      </c>
      <c r="Z365" s="8" t="n">
        <v>17</v>
      </c>
      <c r="AA365" s="8" t="n">
        <v>0</v>
      </c>
      <c r="AB365" s="8" t="n">
        <v>0</v>
      </c>
      <c r="AC365" s="18" t="n">
        <f aca="false">Z365/V365</f>
        <v>0.25</v>
      </c>
      <c r="AD365" s="19" t="n">
        <f aca="false">IF(FZ365&gt;V365,Z365-V365*(GC365-Z365)/(FZ365-V365),0)</f>
        <v>6.14285714285714</v>
      </c>
      <c r="AE365" s="19" t="n">
        <v>6.054</v>
      </c>
      <c r="AF365" s="8" t="n">
        <v>7</v>
      </c>
      <c r="AG365" s="8" t="n">
        <v>7.6</v>
      </c>
      <c r="AH365" s="8" t="n">
        <v>87</v>
      </c>
      <c r="AI365" s="8" t="n">
        <v>1571</v>
      </c>
      <c r="AJ365" s="8" t="n">
        <v>67975</v>
      </c>
      <c r="AK365" s="19" t="n">
        <v>1132.9166666667</v>
      </c>
      <c r="AL365" s="8" t="n">
        <v>1132.92</v>
      </c>
      <c r="AM365" s="8" t="n">
        <v>1133</v>
      </c>
      <c r="AN365" s="18" t="n">
        <f aca="false">AJ365/60/V365</f>
        <v>16.6605392156863</v>
      </c>
      <c r="AO365" s="8" t="n">
        <v>27.97</v>
      </c>
      <c r="AP365" s="12" t="n">
        <f aca="false">IF(EF365&gt;0,Z365/EF365,0)</f>
        <v>0.333333333333333</v>
      </c>
      <c r="AQ365" s="8" t="n">
        <v>170</v>
      </c>
      <c r="AR365" s="8" t="n">
        <v>170</v>
      </c>
      <c r="AS365" s="8" t="n">
        <v>170</v>
      </c>
      <c r="AT365" s="8" t="n">
        <v>120</v>
      </c>
      <c r="AU365" s="8" t="n">
        <v>120</v>
      </c>
      <c r="AV365" s="8" t="n">
        <v>81</v>
      </c>
      <c r="AW365" s="8" t="n">
        <v>46</v>
      </c>
      <c r="AX365" s="8" t="n">
        <v>6</v>
      </c>
      <c r="AY365" s="8" t="n">
        <v>2</v>
      </c>
      <c r="AZ365" s="8" t="n">
        <v>6</v>
      </c>
      <c r="BA365" s="8" t="n">
        <f aca="false">AY365+AZ365</f>
        <v>8</v>
      </c>
      <c r="BB365" s="8" t="n">
        <v>3.81</v>
      </c>
      <c r="BC365" s="8" t="n">
        <v>49.716</v>
      </c>
      <c r="BD365" s="19" t="n">
        <v>62.8</v>
      </c>
      <c r="BE365" s="19" t="n">
        <v>3.32592865023896</v>
      </c>
      <c r="BF365" s="19" t="n">
        <f aca="false">AQ365+BD365</f>
        <v>232.8</v>
      </c>
      <c r="BG365" s="19" t="n">
        <f aca="false">IF(AL365&gt;0,BF365/AL365*60,0)</f>
        <v>12.3292024149984</v>
      </c>
      <c r="BH365" s="8" t="n">
        <v>306</v>
      </c>
      <c r="BI365" s="8" t="n">
        <v>347</v>
      </c>
      <c r="BJ365" s="8" t="n">
        <v>391</v>
      </c>
      <c r="BK365" s="12" t="n">
        <f aca="false">BH365/(BH365+BJ365)</f>
        <v>0.439024390243902</v>
      </c>
      <c r="BL365" s="8" t="n">
        <v>174</v>
      </c>
      <c r="BM365" s="8" t="n">
        <v>174</v>
      </c>
      <c r="BN365" s="8" t="n">
        <v>93</v>
      </c>
      <c r="BO365" s="8" t="n">
        <f aca="false">BM365-BN365</f>
        <v>81</v>
      </c>
      <c r="BP365" s="8" t="n">
        <v>39</v>
      </c>
      <c r="BQ365" s="8" t="n">
        <v>37</v>
      </c>
      <c r="BR365" s="8" t="n">
        <v>19</v>
      </c>
      <c r="BS365" s="8" t="n">
        <v>76</v>
      </c>
      <c r="BT365" s="12" t="n">
        <f aca="false">BS365/(EA365+BS365)</f>
        <v>0.0832420591456736</v>
      </c>
      <c r="BU365" s="8" t="n">
        <v>0</v>
      </c>
      <c r="BV365" s="8" t="n">
        <v>0</v>
      </c>
      <c r="BW365" s="12" t="n">
        <f aca="false">IF(BU365+BV365&gt;0,BU365/(BU365+BV365),0)</f>
        <v>0</v>
      </c>
      <c r="BX365" s="8" t="n">
        <v>0</v>
      </c>
      <c r="BY365" s="8" t="n">
        <v>0</v>
      </c>
      <c r="BZ365" s="8" t="n">
        <v>0</v>
      </c>
      <c r="CA365" s="8" t="n">
        <v>0</v>
      </c>
      <c r="CB365" s="8" t="n">
        <v>0</v>
      </c>
      <c r="CC365" s="8" t="n">
        <v>0</v>
      </c>
      <c r="CD365" s="8" t="n">
        <v>0</v>
      </c>
      <c r="CE365" s="8" t="n">
        <v>0</v>
      </c>
      <c r="CF365" s="8" t="n">
        <v>0</v>
      </c>
      <c r="CG365" s="8" t="n">
        <v>0</v>
      </c>
      <c r="CH365" s="8" t="n">
        <v>0</v>
      </c>
      <c r="CI365" s="8" t="n">
        <v>0</v>
      </c>
      <c r="CJ365" s="8" t="n">
        <v>0</v>
      </c>
      <c r="CK365" s="8" t="n">
        <v>0</v>
      </c>
      <c r="CL365" s="8" t="n">
        <v>0</v>
      </c>
      <c r="CM365" s="8" t="n">
        <v>1</v>
      </c>
      <c r="CN365" s="8" t="n">
        <v>0</v>
      </c>
      <c r="CO365" s="8" t="n">
        <v>0</v>
      </c>
      <c r="CP365" s="8" t="n">
        <v>0</v>
      </c>
      <c r="CQ365" s="8" t="n">
        <v>0</v>
      </c>
      <c r="CR365" s="8" t="n">
        <v>0</v>
      </c>
      <c r="CS365" s="8" t="n">
        <v>3</v>
      </c>
      <c r="CT365" s="8" t="n">
        <v>0</v>
      </c>
      <c r="CU365" s="8" t="n">
        <v>0</v>
      </c>
      <c r="CV365" s="8" t="n">
        <v>0</v>
      </c>
      <c r="CW365" s="8" t="n">
        <v>2</v>
      </c>
      <c r="CX365" s="8" t="n">
        <v>0</v>
      </c>
      <c r="CY365" s="8" t="n">
        <v>0</v>
      </c>
      <c r="CZ365" s="8" t="n">
        <v>3</v>
      </c>
      <c r="DA365" s="8" t="n">
        <v>36</v>
      </c>
      <c r="DB365" s="8" t="n">
        <v>6</v>
      </c>
      <c r="DC365" s="8" t="n">
        <v>0</v>
      </c>
      <c r="DD365" s="8" t="n">
        <v>30</v>
      </c>
      <c r="DE365" s="8" t="n">
        <v>12</v>
      </c>
      <c r="DF365" s="8" t="n">
        <v>0</v>
      </c>
      <c r="DG365" s="8" t="n">
        <v>0</v>
      </c>
      <c r="DH365" s="8" t="n">
        <v>33</v>
      </c>
      <c r="DI365" s="8" t="n">
        <v>28</v>
      </c>
      <c r="DJ365" s="8" t="n">
        <v>10</v>
      </c>
      <c r="DK365" s="8" t="n">
        <v>29</v>
      </c>
      <c r="DL365" s="8" t="n">
        <v>22</v>
      </c>
      <c r="DM365" s="8" t="n">
        <v>7</v>
      </c>
      <c r="DN365" s="8" t="n">
        <v>16</v>
      </c>
      <c r="DO365" s="8" t="n">
        <v>9</v>
      </c>
      <c r="DP365" s="8" t="n">
        <v>7</v>
      </c>
      <c r="DQ365" s="8" t="n">
        <f aca="false">DJ365-DI365</f>
        <v>-18</v>
      </c>
      <c r="DR365" s="19" t="n">
        <v>-5.44</v>
      </c>
      <c r="DS365" s="8" t="n">
        <v>20</v>
      </c>
      <c r="DT365" s="8" t="n">
        <v>7</v>
      </c>
      <c r="DU365" s="8" t="n">
        <v>0</v>
      </c>
      <c r="DV365" s="8" t="n">
        <v>1</v>
      </c>
      <c r="DW365" s="8" t="n">
        <v>0</v>
      </c>
      <c r="DX365" s="8" t="n">
        <v>984</v>
      </c>
      <c r="DY365" s="8" t="n">
        <v>1121</v>
      </c>
      <c r="DZ365" s="8" t="n">
        <v>760</v>
      </c>
      <c r="EA365" s="8" t="n">
        <v>837</v>
      </c>
      <c r="EB365" s="8" t="n">
        <v>566</v>
      </c>
      <c r="EC365" s="8" t="n">
        <v>609</v>
      </c>
      <c r="ED365" s="8" t="n">
        <v>47.61</v>
      </c>
      <c r="EE365" s="8" t="n">
        <v>53.75</v>
      </c>
      <c r="EF365" s="8" t="n">
        <v>51</v>
      </c>
      <c r="EG365" s="8" t="n">
        <v>53</v>
      </c>
      <c r="EH365" s="12" t="n">
        <f aca="false">EF365/EB365</f>
        <v>0.0901060070671378</v>
      </c>
      <c r="EI365" s="20" t="n">
        <f aca="false">1-EG365/EC365</f>
        <v>0.912972085385878</v>
      </c>
      <c r="EJ365" s="21" t="n">
        <f aca="false">EH365+EI365</f>
        <v>1.00307809245302</v>
      </c>
      <c r="EK365" s="8" t="n">
        <v>993</v>
      </c>
      <c r="EL365" s="8" t="n">
        <v>1119</v>
      </c>
      <c r="EM365" s="8" t="n">
        <v>766</v>
      </c>
      <c r="EN365" s="8" t="n">
        <v>835</v>
      </c>
      <c r="EO365" s="8" t="n">
        <v>573</v>
      </c>
      <c r="EP365" s="8" t="n">
        <v>607</v>
      </c>
      <c r="EQ365" s="8" t="n">
        <v>51</v>
      </c>
      <c r="ER365" s="8" t="n">
        <v>53</v>
      </c>
      <c r="ES365" s="8" t="n">
        <v>514</v>
      </c>
      <c r="ET365" s="8" t="n">
        <v>578</v>
      </c>
      <c r="EU365" s="8" t="n">
        <v>217</v>
      </c>
      <c r="EV365" s="8" t="n">
        <v>246</v>
      </c>
      <c r="EW365" s="8" t="n">
        <v>27</v>
      </c>
      <c r="EX365" s="8" t="n">
        <v>30</v>
      </c>
      <c r="EY365" s="8" t="n">
        <v>81</v>
      </c>
      <c r="EZ365" s="8" t="n">
        <v>80</v>
      </c>
      <c r="FA365" s="8" t="n">
        <v>0.8</v>
      </c>
      <c r="FB365" s="8" t="n">
        <v>2.9</v>
      </c>
      <c r="FC365" s="8" t="n">
        <v>3.7</v>
      </c>
      <c r="FD365" s="19" t="n">
        <v>20.07</v>
      </c>
      <c r="FE365" s="18" t="n">
        <f aca="false">FD365/V365</f>
        <v>0.295147058823529</v>
      </c>
      <c r="FF365" s="8" t="n">
        <v>1.3216</v>
      </c>
      <c r="FG365" s="8" t="n">
        <v>0.14</v>
      </c>
      <c r="FH365" s="8" t="n">
        <v>-0.31</v>
      </c>
      <c r="FI365" s="8" t="n">
        <v>-0.17</v>
      </c>
      <c r="FJ365" s="22"/>
      <c r="FK365" s="22"/>
      <c r="FL365" s="22"/>
      <c r="FM365" s="8" t="n">
        <f aca="false">BL365+BS365+AH365+DT365</f>
        <v>344</v>
      </c>
      <c r="FN365" s="19" t="n">
        <f aca="false">IF(DS365&gt;0,(BL365+BR365)/DS365,0)</f>
        <v>9.65</v>
      </c>
      <c r="FO365" s="12" t="n">
        <v>0.0432130279</v>
      </c>
      <c r="FP365" s="19" t="n">
        <f aca="false">Z365-AH365/10</f>
        <v>8.3</v>
      </c>
      <c r="FQ365" s="19" t="n">
        <f aca="false">Z365+DR365/5</f>
        <v>15.912</v>
      </c>
      <c r="FR365" s="19" t="n">
        <f aca="false">(DX365+DY365)/AL365*60</f>
        <v>111.481834551425</v>
      </c>
      <c r="FS365" s="22"/>
      <c r="FT365" s="22"/>
      <c r="FU365" s="22"/>
      <c r="FV365" s="17" t="s">
        <v>427</v>
      </c>
      <c r="FW365" s="17" t="s">
        <v>270</v>
      </c>
      <c r="FX365" s="23" t="n">
        <v>964688</v>
      </c>
      <c r="FY365" s="23" t="n">
        <v>964688</v>
      </c>
      <c r="FZ365" s="8" t="n">
        <v>187</v>
      </c>
      <c r="GA365" s="8" t="n">
        <v>11</v>
      </c>
      <c r="GB365" s="8" t="n">
        <v>25</v>
      </c>
      <c r="GC365" s="8" t="n">
        <v>36</v>
      </c>
      <c r="GD365" s="8" t="n">
        <v>-10</v>
      </c>
      <c r="GE365" s="8" t="n">
        <v>169</v>
      </c>
      <c r="GF365" s="8" t="n">
        <v>179</v>
      </c>
      <c r="GG365" s="8" t="n">
        <v>2883</v>
      </c>
      <c r="GH365" s="8" t="n">
        <v>1.5</v>
      </c>
      <c r="GI365" s="8" t="n">
        <v>4.5</v>
      </c>
      <c r="GJ365" s="8" t="n">
        <v>6</v>
      </c>
      <c r="GK365" s="8" t="n">
        <f aca="false">Z365-AH365/10</f>
        <v>8.3</v>
      </c>
      <c r="GL365" s="22"/>
      <c r="GM365" s="22"/>
      <c r="GN365" s="22"/>
      <c r="GO365" s="22"/>
      <c r="GP365" s="22"/>
    </row>
    <row r="366" customFormat="false" ht="13.65" hidden="false" customHeight="true" outlineLevel="0" collapsed="false">
      <c r="A366" s="16" t="n">
        <v>33083</v>
      </c>
      <c r="B366" s="17" t="s">
        <v>1900</v>
      </c>
      <c r="C366" s="22"/>
      <c r="D366" s="17" t="s">
        <v>372</v>
      </c>
      <c r="E366" s="17" t="s">
        <v>372</v>
      </c>
      <c r="F366" s="8" t="n">
        <v>75</v>
      </c>
      <c r="G366" s="8" t="n">
        <v>200</v>
      </c>
      <c r="H366" s="22"/>
      <c r="I366" s="22"/>
      <c r="J366" s="22"/>
      <c r="K366" s="17" t="s">
        <v>273</v>
      </c>
      <c r="L366" s="8" t="n">
        <v>2017</v>
      </c>
      <c r="M366" s="8" t="n">
        <v>27</v>
      </c>
      <c r="N366" s="8" t="n">
        <v>1</v>
      </c>
      <c r="O366" s="8" t="n">
        <v>8480172</v>
      </c>
      <c r="P366" s="17" t="s">
        <v>1901</v>
      </c>
      <c r="Q366" s="17" t="s">
        <v>1902</v>
      </c>
      <c r="R366" s="17" t="s">
        <v>1903</v>
      </c>
      <c r="S366" s="17" t="s">
        <v>1904</v>
      </c>
      <c r="T366" s="17" t="s">
        <v>278</v>
      </c>
      <c r="U366" s="17" t="s">
        <v>397</v>
      </c>
      <c r="V366" s="8" t="n">
        <v>57</v>
      </c>
      <c r="W366" s="8" t="n">
        <v>6</v>
      </c>
      <c r="X366" s="8" t="n">
        <v>14</v>
      </c>
      <c r="Y366" s="8" t="n">
        <v>5</v>
      </c>
      <c r="Z366" s="8" t="n">
        <v>20</v>
      </c>
      <c r="AA366" s="8" t="n">
        <v>12</v>
      </c>
      <c r="AB366" s="8" t="n">
        <v>56</v>
      </c>
      <c r="AC366" s="18" t="n">
        <f aca="false">Z366/V366</f>
        <v>0.350877192982456</v>
      </c>
      <c r="AD366" s="19" t="n">
        <f aca="false">IF(FZ366&gt;V366,Z366-V366*(GC366-Z366)/(FZ366-V366),0)</f>
        <v>0</v>
      </c>
      <c r="AE366" s="19" t="n">
        <v>7.156</v>
      </c>
      <c r="AF366" s="8" t="n">
        <v>-1</v>
      </c>
      <c r="AG366" s="8" t="n">
        <v>-5.2</v>
      </c>
      <c r="AH366" s="8" t="n">
        <v>24</v>
      </c>
      <c r="AI366" s="8" t="n">
        <v>1558</v>
      </c>
      <c r="AJ366" s="8" t="n">
        <v>65850</v>
      </c>
      <c r="AK366" s="19" t="n">
        <v>1097.5</v>
      </c>
      <c r="AL366" s="8" t="n">
        <v>1097.58</v>
      </c>
      <c r="AM366" s="8" t="n">
        <v>1098</v>
      </c>
      <c r="AN366" s="18" t="n">
        <f aca="false">AJ366/60/V366</f>
        <v>19.2543859649123</v>
      </c>
      <c r="AO366" s="8" t="n">
        <v>32</v>
      </c>
      <c r="AP366" s="12" t="n">
        <f aca="false">IF(EF366&gt;0,Z366/EF366,0)</f>
        <v>0.408163265306122</v>
      </c>
      <c r="AQ366" s="8" t="n">
        <v>169</v>
      </c>
      <c r="AR366" s="8" t="n">
        <v>169</v>
      </c>
      <c r="AS366" s="8" t="n">
        <v>169</v>
      </c>
      <c r="AT366" s="8" t="n">
        <v>100</v>
      </c>
      <c r="AU366" s="8" t="n">
        <v>100</v>
      </c>
      <c r="AV366" s="8" t="n">
        <v>71</v>
      </c>
      <c r="AW366" s="8" t="n">
        <v>55</v>
      </c>
      <c r="AX366" s="8" t="n">
        <v>4</v>
      </c>
      <c r="AY366" s="8" t="n">
        <v>2</v>
      </c>
      <c r="AZ366" s="8" t="n">
        <v>6</v>
      </c>
      <c r="BA366" s="8" t="n">
        <f aca="false">AY366+AZ366</f>
        <v>8</v>
      </c>
      <c r="BB366" s="8" t="n">
        <v>3.31</v>
      </c>
      <c r="BC366" s="8" t="n">
        <v>47.7887</v>
      </c>
      <c r="BD366" s="19" t="n">
        <v>97.9</v>
      </c>
      <c r="BE366" s="19" t="n">
        <v>5.35216400911162</v>
      </c>
      <c r="BF366" s="19" t="n">
        <f aca="false">AQ366+BD366</f>
        <v>266.9</v>
      </c>
      <c r="BG366" s="19" t="n">
        <f aca="false">IF(AL366&gt;0,BF366/AL366*60,0)</f>
        <v>14.5902804351391</v>
      </c>
      <c r="BH366" s="8" t="n">
        <v>335</v>
      </c>
      <c r="BI366" s="8" t="n">
        <v>347</v>
      </c>
      <c r="BJ366" s="8" t="n">
        <v>408</v>
      </c>
      <c r="BK366" s="12" t="n">
        <f aca="false">BH366/(BH366+BJ366)</f>
        <v>0.450874831763122</v>
      </c>
      <c r="BL366" s="8" t="n">
        <v>24</v>
      </c>
      <c r="BM366" s="8" t="n">
        <v>24</v>
      </c>
      <c r="BN366" s="8" t="n">
        <v>76</v>
      </c>
      <c r="BO366" s="8" t="n">
        <f aca="false">BM366-BN366</f>
        <v>-52</v>
      </c>
      <c r="BP366" s="8" t="n">
        <v>29</v>
      </c>
      <c r="BQ366" s="8" t="n">
        <v>37</v>
      </c>
      <c r="BR366" s="8" t="n">
        <v>12</v>
      </c>
      <c r="BS366" s="8" t="n">
        <v>64</v>
      </c>
      <c r="BT366" s="12" t="n">
        <f aca="false">BS366/(EA366+BS366)</f>
        <v>0.0633036597428289</v>
      </c>
      <c r="BU366" s="8" t="n">
        <v>0</v>
      </c>
      <c r="BV366" s="8" t="n">
        <v>0</v>
      </c>
      <c r="BW366" s="12" t="n">
        <f aca="false">IF(BU366+BV366&gt;0,BU366/(BU366+BV366),0)</f>
        <v>0</v>
      </c>
      <c r="BX366" s="8" t="n">
        <v>0</v>
      </c>
      <c r="BY366" s="8" t="n">
        <v>0</v>
      </c>
      <c r="BZ366" s="8" t="n">
        <v>0</v>
      </c>
      <c r="CA366" s="8" t="n">
        <v>0</v>
      </c>
      <c r="CB366" s="8" t="n">
        <v>0</v>
      </c>
      <c r="CC366" s="8" t="n">
        <v>0</v>
      </c>
      <c r="CD366" s="8" t="n">
        <v>0</v>
      </c>
      <c r="CE366" s="8" t="n">
        <v>0</v>
      </c>
      <c r="CF366" s="8" t="n">
        <v>0</v>
      </c>
      <c r="CG366" s="8" t="n">
        <v>0</v>
      </c>
      <c r="CH366" s="8" t="n">
        <v>0</v>
      </c>
      <c r="CI366" s="8" t="n">
        <v>0</v>
      </c>
      <c r="CJ366" s="8" t="n">
        <v>0</v>
      </c>
      <c r="CK366" s="8" t="n">
        <v>0</v>
      </c>
      <c r="CL366" s="8" t="n">
        <v>2</v>
      </c>
      <c r="CM366" s="8" t="n">
        <v>1</v>
      </c>
      <c r="CN366" s="8" t="n">
        <v>0</v>
      </c>
      <c r="CO366" s="8" t="n">
        <v>0</v>
      </c>
      <c r="CP366" s="8" t="n">
        <v>0</v>
      </c>
      <c r="CQ366" s="8" t="n">
        <v>0</v>
      </c>
      <c r="CR366" s="8" t="n">
        <v>0</v>
      </c>
      <c r="CS366" s="8" t="n">
        <v>1</v>
      </c>
      <c r="CT366" s="8" t="n">
        <v>1</v>
      </c>
      <c r="CU366" s="8" t="n">
        <v>0</v>
      </c>
      <c r="CV366" s="8" t="n">
        <v>1</v>
      </c>
      <c r="CW366" s="8" t="n">
        <v>3</v>
      </c>
      <c r="CX366" s="8" t="n">
        <v>1</v>
      </c>
      <c r="CY366" s="8" t="n">
        <v>2</v>
      </c>
      <c r="CZ366" s="8" t="n">
        <v>2</v>
      </c>
      <c r="DA366" s="8" t="n">
        <v>24</v>
      </c>
      <c r="DB366" s="8" t="n">
        <v>2</v>
      </c>
      <c r="DC366" s="8" t="n">
        <v>0</v>
      </c>
      <c r="DD366" s="8" t="n">
        <v>22</v>
      </c>
      <c r="DE366" s="8" t="n">
        <v>4</v>
      </c>
      <c r="DF366" s="8" t="n">
        <v>0</v>
      </c>
      <c r="DG366" s="8" t="n">
        <v>1</v>
      </c>
      <c r="DH366" s="8" t="n">
        <v>42</v>
      </c>
      <c r="DI366" s="8" t="n">
        <v>12</v>
      </c>
      <c r="DJ366" s="8" t="n">
        <v>7</v>
      </c>
      <c r="DK366" s="8" t="n">
        <v>12</v>
      </c>
      <c r="DL366" s="8" t="n">
        <v>12</v>
      </c>
      <c r="DM366" s="8" t="n">
        <v>0</v>
      </c>
      <c r="DN366" s="8" t="n">
        <v>5</v>
      </c>
      <c r="DO366" s="8" t="n">
        <v>5</v>
      </c>
      <c r="DP366" s="8" t="n">
        <v>0</v>
      </c>
      <c r="DQ366" s="8" t="n">
        <f aca="false">DJ366-DI366</f>
        <v>-5</v>
      </c>
      <c r="DR366" s="19" t="n">
        <v>-0.669</v>
      </c>
      <c r="DS366" s="8" t="n">
        <v>12</v>
      </c>
      <c r="DT366" s="8" t="n">
        <v>0</v>
      </c>
      <c r="DU366" s="8" t="n">
        <v>0</v>
      </c>
      <c r="DV366" s="8" t="n">
        <v>0</v>
      </c>
      <c r="DW366" s="8" t="n">
        <v>0</v>
      </c>
      <c r="DX366" s="8" t="n">
        <v>1035</v>
      </c>
      <c r="DY366" s="8" t="n">
        <v>1223</v>
      </c>
      <c r="DZ366" s="8" t="n">
        <v>737</v>
      </c>
      <c r="EA366" s="8" t="n">
        <v>947</v>
      </c>
      <c r="EB366" s="8" t="n">
        <v>564</v>
      </c>
      <c r="EC366" s="8" t="n">
        <v>701</v>
      </c>
      <c r="ED366" s="8" t="n">
        <v>46.12</v>
      </c>
      <c r="EE366" s="8" t="n">
        <v>66.2</v>
      </c>
      <c r="EF366" s="8" t="n">
        <v>49</v>
      </c>
      <c r="EG366" s="8" t="n">
        <v>59</v>
      </c>
      <c r="EH366" s="12" t="n">
        <f aca="false">EF366/EB366</f>
        <v>0.0868794326241135</v>
      </c>
      <c r="EI366" s="20" t="n">
        <f aca="false">1-EG366/EC366</f>
        <v>0.91583452211127</v>
      </c>
      <c r="EJ366" s="21" t="n">
        <f aca="false">EH366+EI366</f>
        <v>1.00271395473538</v>
      </c>
      <c r="EK366" s="8" t="n">
        <v>1030</v>
      </c>
      <c r="EL366" s="8" t="n">
        <v>1223</v>
      </c>
      <c r="EM366" s="8" t="n">
        <v>730</v>
      </c>
      <c r="EN366" s="8" t="n">
        <v>947</v>
      </c>
      <c r="EO366" s="8" t="n">
        <v>558</v>
      </c>
      <c r="EP366" s="8" t="n">
        <v>701</v>
      </c>
      <c r="EQ366" s="8" t="n">
        <v>50</v>
      </c>
      <c r="ER366" s="8" t="n">
        <v>59</v>
      </c>
      <c r="ES366" s="8" t="n">
        <v>513</v>
      </c>
      <c r="ET366" s="8" t="n">
        <v>630</v>
      </c>
      <c r="EU366" s="8" t="n">
        <v>182</v>
      </c>
      <c r="EV366" s="8" t="n">
        <v>262</v>
      </c>
      <c r="EW366" s="8" t="n">
        <v>25</v>
      </c>
      <c r="EX366" s="8" t="n">
        <v>28</v>
      </c>
      <c r="EY366" s="8" t="n">
        <v>59</v>
      </c>
      <c r="EZ366" s="8" t="n">
        <v>80</v>
      </c>
      <c r="FA366" s="8" t="n">
        <v>1.3</v>
      </c>
      <c r="FB366" s="8" t="n">
        <v>2.4</v>
      </c>
      <c r="FC366" s="8" t="n">
        <v>3.7</v>
      </c>
      <c r="FD366" s="19" t="n">
        <v>19.57</v>
      </c>
      <c r="FE366" s="18" t="n">
        <f aca="false">FD366/V366</f>
        <v>0.343333333333333</v>
      </c>
      <c r="FF366" s="8" t="n">
        <v>1.311</v>
      </c>
      <c r="FG366" s="8" t="n">
        <v>0.04</v>
      </c>
      <c r="FH366" s="8" t="n">
        <v>-0.32</v>
      </c>
      <c r="FI366" s="8" t="n">
        <v>-0.27</v>
      </c>
      <c r="FJ366" s="22"/>
      <c r="FK366" s="22"/>
      <c r="FL366" s="22"/>
      <c r="FM366" s="8" t="n">
        <f aca="false">BL366+BS366+AH366+DT366</f>
        <v>112</v>
      </c>
      <c r="FN366" s="19" t="n">
        <f aca="false">IF(DS366&gt;0,(BL366+BR366)/DS366,0)</f>
        <v>3</v>
      </c>
      <c r="FO366" s="12" t="n">
        <v>0.0388809862</v>
      </c>
      <c r="FP366" s="19" t="n">
        <f aca="false">Z366-AH366/10</f>
        <v>17.6</v>
      </c>
      <c r="FQ366" s="19" t="n">
        <f aca="false">Z366+DR366/5</f>
        <v>19.8662</v>
      </c>
      <c r="FR366" s="19" t="n">
        <f aca="false">(DX366+DY366)/AL366*60</f>
        <v>123.435193789974</v>
      </c>
      <c r="FS366" s="8" t="n">
        <v>7</v>
      </c>
      <c r="FT366" s="17" t="s">
        <v>358</v>
      </c>
      <c r="FU366" s="8" t="n">
        <v>244</v>
      </c>
      <c r="FV366" s="17" t="s">
        <v>427</v>
      </c>
      <c r="FW366" s="17" t="s">
        <v>280</v>
      </c>
      <c r="FX366" s="23" t="n">
        <v>925000</v>
      </c>
      <c r="FY366" s="23" t="n">
        <v>925000</v>
      </c>
      <c r="FZ366" s="8" t="n">
        <v>57</v>
      </c>
      <c r="GA366" s="8" t="n">
        <v>6</v>
      </c>
      <c r="GB366" s="8" t="n">
        <v>14</v>
      </c>
      <c r="GC366" s="8" t="n">
        <v>20</v>
      </c>
      <c r="GD366" s="8" t="n">
        <v>-1</v>
      </c>
      <c r="GE366" s="8" t="n">
        <v>24</v>
      </c>
      <c r="GF366" s="8" t="n">
        <v>71</v>
      </c>
      <c r="GG366" s="8" t="n">
        <v>1098</v>
      </c>
      <c r="GH366" s="8" t="n">
        <v>1.3</v>
      </c>
      <c r="GI366" s="8" t="n">
        <v>2.4</v>
      </c>
      <c r="GJ366" s="8" t="n">
        <v>3.7</v>
      </c>
      <c r="GK366" s="8" t="n">
        <f aca="false">Z366-AH366/10</f>
        <v>17.6</v>
      </c>
      <c r="GL366" s="22"/>
      <c r="GM366" s="22"/>
      <c r="GN366" s="22"/>
      <c r="GO366" s="22"/>
      <c r="GP366" s="22"/>
    </row>
    <row r="367" customFormat="false" ht="13.65" hidden="false" customHeight="true" outlineLevel="0" collapsed="false">
      <c r="A367" s="16" t="n">
        <v>35940</v>
      </c>
      <c r="B367" s="17" t="s">
        <v>1905</v>
      </c>
      <c r="C367" s="22"/>
      <c r="D367" s="17" t="s">
        <v>366</v>
      </c>
      <c r="E367" s="17" t="s">
        <v>366</v>
      </c>
      <c r="F367" s="8" t="n">
        <v>73</v>
      </c>
      <c r="G367" s="8" t="n">
        <v>188</v>
      </c>
      <c r="H367" s="8" t="n">
        <v>2016</v>
      </c>
      <c r="I367" s="8" t="n">
        <v>2</v>
      </c>
      <c r="J367" s="8" t="n">
        <v>43</v>
      </c>
      <c r="K367" s="17" t="s">
        <v>263</v>
      </c>
      <c r="L367" s="8" t="n">
        <v>2017</v>
      </c>
      <c r="M367" s="8" t="n">
        <v>19</v>
      </c>
      <c r="N367" s="8" t="n">
        <v>1</v>
      </c>
      <c r="O367" s="8" t="n">
        <v>8479511</v>
      </c>
      <c r="P367" s="17" t="s">
        <v>1906</v>
      </c>
      <c r="Q367" s="17" t="s">
        <v>1907</v>
      </c>
      <c r="R367" s="17" t="s">
        <v>1908</v>
      </c>
      <c r="S367" s="17" t="s">
        <v>1909</v>
      </c>
      <c r="T367" s="17" t="s">
        <v>313</v>
      </c>
      <c r="U367" s="17" t="s">
        <v>902</v>
      </c>
      <c r="V367" s="8" t="n">
        <v>4</v>
      </c>
      <c r="W367" s="8" t="n">
        <v>0</v>
      </c>
      <c r="X367" s="8" t="n">
        <v>0</v>
      </c>
      <c r="Y367" s="8" t="n">
        <v>0</v>
      </c>
      <c r="Z367" s="8" t="n">
        <v>0</v>
      </c>
      <c r="AA367" s="8" t="n">
        <v>29</v>
      </c>
      <c r="AB367" s="8" t="n">
        <v>65</v>
      </c>
      <c r="AC367" s="18" t="n">
        <f aca="false">Z367/V367</f>
        <v>0</v>
      </c>
      <c r="AD367" s="19" t="n">
        <f aca="false">IF(FZ367&gt;V367,Z367-V367*(GC367-Z367)/(FZ367-V367),0)</f>
        <v>0</v>
      </c>
      <c r="AE367" s="19" t="n">
        <v>0</v>
      </c>
      <c r="AF367" s="8" t="n">
        <v>-3</v>
      </c>
      <c r="AG367" s="8" t="n">
        <v>0.9</v>
      </c>
      <c r="AH367" s="8" t="n">
        <v>0</v>
      </c>
      <c r="AI367" s="8" t="n">
        <v>64</v>
      </c>
      <c r="AJ367" s="8" t="n">
        <v>2655</v>
      </c>
      <c r="AK367" s="19" t="n">
        <v>44.25</v>
      </c>
      <c r="AL367" s="8" t="n">
        <v>44.25</v>
      </c>
      <c r="AM367" s="8" t="n">
        <v>44</v>
      </c>
      <c r="AN367" s="18" t="n">
        <f aca="false">AJ367/60/V367</f>
        <v>11.0625</v>
      </c>
      <c r="AO367" s="8" t="n">
        <v>18.14</v>
      </c>
      <c r="AP367" s="12" t="n">
        <f aca="false">IF(EF367&gt;0,Z367/EF367,0)</f>
        <v>0</v>
      </c>
      <c r="AQ367" s="8" t="n">
        <v>10</v>
      </c>
      <c r="AR367" s="8" t="n">
        <v>10</v>
      </c>
      <c r="AS367" s="8" t="n">
        <v>10</v>
      </c>
      <c r="AT367" s="8" t="n">
        <v>8</v>
      </c>
      <c r="AU367" s="8" t="n">
        <v>8</v>
      </c>
      <c r="AV367" s="8" t="n">
        <v>6</v>
      </c>
      <c r="AW367" s="8" t="n">
        <v>8</v>
      </c>
      <c r="AX367" s="8" t="n">
        <v>4</v>
      </c>
      <c r="AY367" s="8" t="n">
        <v>0</v>
      </c>
      <c r="AZ367" s="8" t="n">
        <v>1</v>
      </c>
      <c r="BA367" s="8" t="n">
        <f aca="false">AY367+AZ367</f>
        <v>1</v>
      </c>
      <c r="BB367" s="8" t="n">
        <v>0.6</v>
      </c>
      <c r="BC367" s="8" t="n">
        <v>29.1667</v>
      </c>
      <c r="BD367" s="19" t="n">
        <v>0</v>
      </c>
      <c r="BE367" s="19" t="n">
        <v>0</v>
      </c>
      <c r="BF367" s="19" t="n">
        <f aca="false">AQ367+BD367</f>
        <v>10</v>
      </c>
      <c r="BG367" s="19" t="n">
        <f aca="false">IF(AL367&gt;0,BF367/AL367*60,0)</f>
        <v>13.5593220338983</v>
      </c>
      <c r="BH367" s="8" t="n">
        <v>18</v>
      </c>
      <c r="BI367" s="8" t="n">
        <v>17</v>
      </c>
      <c r="BJ367" s="8" t="n">
        <v>11</v>
      </c>
      <c r="BK367" s="12" t="n">
        <f aca="false">BH367/(BH367+BJ367)</f>
        <v>0.620689655172414</v>
      </c>
      <c r="BL367" s="8" t="n">
        <v>1</v>
      </c>
      <c r="BM367" s="8" t="n">
        <v>1</v>
      </c>
      <c r="BN367" s="8" t="n">
        <v>11</v>
      </c>
      <c r="BO367" s="8" t="n">
        <f aca="false">BM367-BN367</f>
        <v>-10</v>
      </c>
      <c r="BP367" s="8" t="n">
        <v>2</v>
      </c>
      <c r="BQ367" s="8" t="n">
        <v>2</v>
      </c>
      <c r="BR367" s="8" t="n">
        <v>3</v>
      </c>
      <c r="BS367" s="8" t="n">
        <v>1</v>
      </c>
      <c r="BT367" s="12" t="n">
        <f aca="false">BS367/(EA367+BS367)</f>
        <v>0.0476190476190476</v>
      </c>
      <c r="BU367" s="8" t="n">
        <v>0</v>
      </c>
      <c r="BV367" s="8" t="n">
        <v>0</v>
      </c>
      <c r="BW367" s="12" t="n">
        <f aca="false">IF(BU367+BV367&gt;0,BU367/(BU367+BV367),0)</f>
        <v>0</v>
      </c>
      <c r="BX367" s="8" t="n">
        <v>0</v>
      </c>
      <c r="BY367" s="8" t="n">
        <v>0</v>
      </c>
      <c r="BZ367" s="8" t="n">
        <v>0</v>
      </c>
      <c r="CA367" s="8" t="n">
        <v>0</v>
      </c>
      <c r="CB367" s="8" t="n">
        <v>0</v>
      </c>
      <c r="CC367" s="8" t="n">
        <v>0</v>
      </c>
      <c r="CD367" s="8" t="n">
        <v>0</v>
      </c>
      <c r="CE367" s="8" t="n">
        <v>0</v>
      </c>
      <c r="CF367" s="8" t="n">
        <v>0</v>
      </c>
      <c r="CG367" s="8" t="n">
        <v>0</v>
      </c>
      <c r="CH367" s="8" t="n">
        <v>0</v>
      </c>
      <c r="CI367" s="8" t="n">
        <v>0</v>
      </c>
      <c r="CJ367" s="8" t="n">
        <v>0</v>
      </c>
      <c r="CK367" s="8" t="n">
        <v>0</v>
      </c>
      <c r="CL367" s="8" t="n">
        <v>0</v>
      </c>
      <c r="CM367" s="8" t="n">
        <v>0</v>
      </c>
      <c r="CN367" s="8" t="n">
        <v>0</v>
      </c>
      <c r="CO367" s="8" t="n">
        <v>0</v>
      </c>
      <c r="CP367" s="8" t="n">
        <v>0</v>
      </c>
      <c r="CQ367" s="8" t="n">
        <v>0</v>
      </c>
      <c r="CR367" s="8" t="n">
        <v>0</v>
      </c>
      <c r="CS367" s="8" t="n">
        <v>0</v>
      </c>
      <c r="CT367" s="8" t="n">
        <v>0</v>
      </c>
      <c r="CU367" s="8" t="n">
        <v>0</v>
      </c>
      <c r="CV367" s="8" t="n">
        <v>0</v>
      </c>
      <c r="CW367" s="8" t="n">
        <v>0</v>
      </c>
      <c r="CX367" s="8" t="n">
        <v>0</v>
      </c>
      <c r="CY367" s="8" t="n">
        <v>0</v>
      </c>
      <c r="CZ367" s="8" t="n">
        <v>1</v>
      </c>
      <c r="DA367" s="8" t="n">
        <v>1</v>
      </c>
      <c r="DB367" s="8" t="n">
        <v>0</v>
      </c>
      <c r="DC367" s="8" t="n">
        <v>0</v>
      </c>
      <c r="DD367" s="8" t="n">
        <v>1</v>
      </c>
      <c r="DE367" s="8" t="n">
        <v>3</v>
      </c>
      <c r="DF367" s="8" t="n">
        <v>0</v>
      </c>
      <c r="DG367" s="8" t="n">
        <v>0</v>
      </c>
      <c r="DH367" s="8" t="n">
        <v>2</v>
      </c>
      <c r="DI367" s="8" t="n">
        <v>0</v>
      </c>
      <c r="DJ367" s="8" t="n">
        <v>1</v>
      </c>
      <c r="DK367" s="8" t="n">
        <v>0</v>
      </c>
      <c r="DL367" s="8" t="n">
        <v>0</v>
      </c>
      <c r="DM367" s="8" t="n">
        <v>0</v>
      </c>
      <c r="DN367" s="8" t="n">
        <v>1</v>
      </c>
      <c r="DO367" s="8" t="n">
        <v>1</v>
      </c>
      <c r="DP367" s="8" t="n">
        <v>0</v>
      </c>
      <c r="DQ367" s="8" t="n">
        <f aca="false">DJ367-DI367</f>
        <v>1</v>
      </c>
      <c r="DR367" s="19" t="n">
        <v>0.953</v>
      </c>
      <c r="DS367" s="8" t="n">
        <v>0</v>
      </c>
      <c r="DT367" s="8" t="n">
        <v>0</v>
      </c>
      <c r="DU367" s="8" t="n">
        <v>0</v>
      </c>
      <c r="DV367" s="8" t="n">
        <v>0</v>
      </c>
      <c r="DW367" s="8" t="n">
        <v>0</v>
      </c>
      <c r="DX367" s="8" t="n">
        <v>58</v>
      </c>
      <c r="DY367" s="8" t="n">
        <v>26</v>
      </c>
      <c r="DZ367" s="8" t="n">
        <v>48</v>
      </c>
      <c r="EA367" s="8" t="n">
        <v>20</v>
      </c>
      <c r="EB367" s="8" t="n">
        <v>31</v>
      </c>
      <c r="EC367" s="8" t="n">
        <v>12</v>
      </c>
      <c r="ED367" s="8" t="n">
        <v>2.43</v>
      </c>
      <c r="EE367" s="8" t="n">
        <v>1.1</v>
      </c>
      <c r="EF367" s="8" t="n">
        <v>0</v>
      </c>
      <c r="EG367" s="8" t="n">
        <v>3</v>
      </c>
      <c r="EH367" s="12" t="n">
        <f aca="false">EF367/EB367</f>
        <v>0</v>
      </c>
      <c r="EI367" s="20" t="n">
        <f aca="false">1-EG367/EC367</f>
        <v>0.75</v>
      </c>
      <c r="EJ367" s="21" t="n">
        <f aca="false">EH367+EI367</f>
        <v>0.75</v>
      </c>
      <c r="EK367" s="8" t="n">
        <v>58</v>
      </c>
      <c r="EL367" s="8" t="n">
        <v>26</v>
      </c>
      <c r="EM367" s="8" t="n">
        <v>48</v>
      </c>
      <c r="EN367" s="8" t="n">
        <v>20</v>
      </c>
      <c r="EO367" s="8" t="n">
        <v>31</v>
      </c>
      <c r="EP367" s="8" t="n">
        <v>12</v>
      </c>
      <c r="EQ367" s="8" t="n">
        <v>0</v>
      </c>
      <c r="ER367" s="8" t="n">
        <v>3</v>
      </c>
      <c r="ES367" s="8" t="n">
        <v>29</v>
      </c>
      <c r="ET367" s="8" t="n">
        <v>10</v>
      </c>
      <c r="EU367" s="8" t="n">
        <v>12</v>
      </c>
      <c r="EV367" s="8" t="n">
        <v>3</v>
      </c>
      <c r="EW367" s="8" t="n">
        <v>0</v>
      </c>
      <c r="EX367" s="8" t="n">
        <v>1</v>
      </c>
      <c r="EY367" s="8" t="n">
        <v>0</v>
      </c>
      <c r="EZ367" s="8" t="n">
        <v>6</v>
      </c>
      <c r="FA367" s="8" t="n">
        <v>-0.1</v>
      </c>
      <c r="FB367" s="8" t="n">
        <v>-0.1</v>
      </c>
      <c r="FC367" s="8" t="n">
        <v>-0.2</v>
      </c>
      <c r="FD367" s="19" t="n">
        <v>1.8</v>
      </c>
      <c r="FE367" s="18" t="n">
        <f aca="false">FD367/V367</f>
        <v>0.45</v>
      </c>
      <c r="FF367" s="8" t="n">
        <v>0.0021</v>
      </c>
      <c r="FG367" s="8" t="n">
        <v>0</v>
      </c>
      <c r="FH367" s="8" t="n">
        <v>0</v>
      </c>
      <c r="FI367" s="8" t="n">
        <v>0</v>
      </c>
      <c r="FJ367" s="22"/>
      <c r="FK367" s="22"/>
      <c r="FL367" s="22"/>
      <c r="FM367" s="8" t="n">
        <f aca="false">BL367+BS367+AH367+DT367</f>
        <v>2</v>
      </c>
      <c r="FN367" s="19" t="n">
        <f aca="false">IF(DS367&gt;0,(BL367+BR367)/DS367,0)</f>
        <v>0</v>
      </c>
      <c r="FO367" s="12" t="n">
        <v>0</v>
      </c>
      <c r="FP367" s="19" t="n">
        <f aca="false">Z367-AH367/10</f>
        <v>0</v>
      </c>
      <c r="FQ367" s="19" t="n">
        <f aca="false">Z367+DR367/5</f>
        <v>0.1906</v>
      </c>
      <c r="FR367" s="19" t="n">
        <f aca="false">(DX367+DY367)/AL367*60</f>
        <v>113.898305084746</v>
      </c>
      <c r="FS367" s="22"/>
      <c r="FT367" s="22"/>
      <c r="FU367" s="22"/>
      <c r="FV367" s="22"/>
      <c r="FW367" s="17" t="s">
        <v>270</v>
      </c>
      <c r="FX367" s="23" t="n">
        <v>792500</v>
      </c>
      <c r="FY367" s="23" t="n">
        <v>842500</v>
      </c>
      <c r="FZ367" s="8" t="n">
        <v>4</v>
      </c>
      <c r="GA367" s="8" t="n">
        <v>0</v>
      </c>
      <c r="GB367" s="8" t="n">
        <v>0</v>
      </c>
      <c r="GC367" s="8" t="n">
        <v>0</v>
      </c>
      <c r="GD367" s="8" t="n">
        <v>-3</v>
      </c>
      <c r="GE367" s="8" t="n">
        <v>0</v>
      </c>
      <c r="GF367" s="8" t="n">
        <v>6</v>
      </c>
      <c r="GG367" s="8" t="n">
        <v>44</v>
      </c>
      <c r="GH367" s="8" t="n">
        <v>-0.1</v>
      </c>
      <c r="GI367" s="8" t="n">
        <v>-0.1</v>
      </c>
      <c r="GJ367" s="8" t="n">
        <v>-0.2</v>
      </c>
      <c r="GK367" s="8" t="n">
        <f aca="false">Z367-AH367/10</f>
        <v>0</v>
      </c>
      <c r="GL367" s="22"/>
      <c r="GM367" s="22"/>
      <c r="GN367" s="22"/>
      <c r="GO367" s="22"/>
      <c r="GP367" s="22"/>
    </row>
    <row r="368" customFormat="false" ht="13.65" hidden="false" customHeight="true" outlineLevel="0" collapsed="false">
      <c r="A368" s="16" t="n">
        <v>31486</v>
      </c>
      <c r="B368" s="17" t="s">
        <v>1910</v>
      </c>
      <c r="C368" s="22"/>
      <c r="D368" s="17" t="s">
        <v>1657</v>
      </c>
      <c r="E368" s="17" t="s">
        <v>1657</v>
      </c>
      <c r="F368" s="8" t="n">
        <v>73</v>
      </c>
      <c r="G368" s="8" t="n">
        <v>198</v>
      </c>
      <c r="H368" s="8" t="n">
        <v>2004</v>
      </c>
      <c r="I368" s="8" t="n">
        <v>9</v>
      </c>
      <c r="J368" s="8" t="n">
        <v>287</v>
      </c>
      <c r="K368" s="17" t="s">
        <v>273</v>
      </c>
      <c r="L368" s="8" t="n">
        <v>2007</v>
      </c>
      <c r="M368" s="8" t="n">
        <v>31</v>
      </c>
      <c r="N368" s="8" t="n">
        <v>11</v>
      </c>
      <c r="O368" s="8" t="n">
        <v>8471498</v>
      </c>
      <c r="P368" s="17" t="s">
        <v>1911</v>
      </c>
      <c r="Q368" s="17" t="s">
        <v>1912</v>
      </c>
      <c r="R368" s="17" t="s">
        <v>1913</v>
      </c>
      <c r="S368" s="17" t="s">
        <v>1914</v>
      </c>
      <c r="T368" s="17" t="s">
        <v>299</v>
      </c>
      <c r="U368" s="17" t="s">
        <v>694</v>
      </c>
      <c r="V368" s="8" t="n">
        <v>46</v>
      </c>
      <c r="W368" s="8" t="n">
        <v>2</v>
      </c>
      <c r="X368" s="8" t="n">
        <v>12</v>
      </c>
      <c r="Y368" s="8" t="n">
        <v>8</v>
      </c>
      <c r="Z368" s="8" t="n">
        <v>14</v>
      </c>
      <c r="AA368" s="8" t="n">
        <v>17</v>
      </c>
      <c r="AB368" s="8" t="n">
        <v>53</v>
      </c>
      <c r="AC368" s="18" t="n">
        <f aca="false">Z368/V368</f>
        <v>0.304347826086956</v>
      </c>
      <c r="AD368" s="19" t="n">
        <f aca="false">IF(FZ368&gt;V368,Z368-V368*(GC368-Z368)/(FZ368-V368),0)</f>
        <v>-5.19310344827586</v>
      </c>
      <c r="AE368" s="19" t="n">
        <v>4.407</v>
      </c>
      <c r="AF368" s="8" t="n">
        <v>2</v>
      </c>
      <c r="AG368" s="8" t="n">
        <v>-4.4</v>
      </c>
      <c r="AH368" s="8" t="n">
        <v>15</v>
      </c>
      <c r="AI368" s="8" t="n">
        <v>811</v>
      </c>
      <c r="AJ368" s="8" t="n">
        <v>33233</v>
      </c>
      <c r="AK368" s="19" t="n">
        <v>553.88333333333</v>
      </c>
      <c r="AL368" s="8" t="n">
        <v>553.88</v>
      </c>
      <c r="AM368" s="8" t="n">
        <v>554</v>
      </c>
      <c r="AN368" s="18" t="n">
        <f aca="false">AJ368/60/V368</f>
        <v>12.0409420289855</v>
      </c>
      <c r="AO368" s="8" t="n">
        <v>20.4</v>
      </c>
      <c r="AP368" s="12" t="n">
        <f aca="false">IF(EF368&gt;0,Z368/EF368,0)</f>
        <v>0.518518518518518</v>
      </c>
      <c r="AQ368" s="8" t="n">
        <v>99</v>
      </c>
      <c r="AR368" s="8" t="n">
        <v>99</v>
      </c>
      <c r="AS368" s="8" t="n">
        <v>99</v>
      </c>
      <c r="AT368" s="8" t="n">
        <v>82</v>
      </c>
      <c r="AU368" s="8" t="n">
        <v>82</v>
      </c>
      <c r="AV368" s="8" t="n">
        <v>54</v>
      </c>
      <c r="AW368" s="8" t="n">
        <v>48</v>
      </c>
      <c r="AX368" s="8" t="n">
        <v>16</v>
      </c>
      <c r="AY368" s="8" t="n">
        <v>3</v>
      </c>
      <c r="AZ368" s="8" t="n">
        <v>6</v>
      </c>
      <c r="BA368" s="8" t="n">
        <f aca="false">AY368+AZ368</f>
        <v>9</v>
      </c>
      <c r="BB368" s="8" t="n">
        <v>4.72</v>
      </c>
      <c r="BC368" s="8" t="n">
        <v>36.3889</v>
      </c>
      <c r="BD368" s="19" t="n">
        <v>149</v>
      </c>
      <c r="BE368" s="19" t="n">
        <v>16.1405831552975</v>
      </c>
      <c r="BF368" s="19" t="n">
        <f aca="false">AQ368+BD368</f>
        <v>248</v>
      </c>
      <c r="BG368" s="19" t="n">
        <f aca="false">IF(AL368&gt;0,BF368/AL368*60,0)</f>
        <v>26.8650249151441</v>
      </c>
      <c r="BH368" s="8" t="n">
        <v>143</v>
      </c>
      <c r="BI368" s="8" t="n">
        <v>188</v>
      </c>
      <c r="BJ368" s="8" t="n">
        <v>165</v>
      </c>
      <c r="BK368" s="12" t="n">
        <f aca="false">BH368/(BH368+BJ368)</f>
        <v>0.464285714285714</v>
      </c>
      <c r="BL368" s="8" t="n">
        <v>38</v>
      </c>
      <c r="BM368" s="8" t="n">
        <v>38</v>
      </c>
      <c r="BN368" s="8" t="n">
        <v>41</v>
      </c>
      <c r="BO368" s="8" t="n">
        <f aca="false">BM368-BN368</f>
        <v>-3</v>
      </c>
      <c r="BP368" s="8" t="n">
        <v>28</v>
      </c>
      <c r="BQ368" s="8" t="n">
        <v>27</v>
      </c>
      <c r="BR368" s="8" t="n">
        <v>25</v>
      </c>
      <c r="BS368" s="8" t="n">
        <v>19</v>
      </c>
      <c r="BT368" s="12" t="n">
        <f aca="false">BS368/(EA368+BS368)</f>
        <v>0.0457831325301205</v>
      </c>
      <c r="BU368" s="8" t="n">
        <v>8</v>
      </c>
      <c r="BV368" s="8" t="n">
        <v>4</v>
      </c>
      <c r="BW368" s="12" t="n">
        <f aca="false">IF(BU368+BV368&gt;0,BU368/(BU368+BV368),0)</f>
        <v>0.666666666666667</v>
      </c>
      <c r="BX368" s="8" t="n">
        <v>3</v>
      </c>
      <c r="BY368" s="8" t="n">
        <v>0</v>
      </c>
      <c r="BZ368" s="8" t="n">
        <v>2</v>
      </c>
      <c r="CA368" s="8" t="n">
        <v>3</v>
      </c>
      <c r="CB368" s="8" t="n">
        <v>3</v>
      </c>
      <c r="CC368" s="8" t="n">
        <v>1</v>
      </c>
      <c r="CD368" s="8" t="n">
        <v>2</v>
      </c>
      <c r="CE368" s="8" t="n">
        <v>2</v>
      </c>
      <c r="CF368" s="8" t="n">
        <v>3</v>
      </c>
      <c r="CG368" s="8" t="n">
        <v>1</v>
      </c>
      <c r="CH368" s="8" t="n">
        <v>7</v>
      </c>
      <c r="CI368" s="8" t="n">
        <v>2</v>
      </c>
      <c r="CJ368" s="8" t="n">
        <v>0</v>
      </c>
      <c r="CK368" s="8" t="n">
        <v>0</v>
      </c>
      <c r="CL368" s="8" t="n">
        <v>0</v>
      </c>
      <c r="CM368" s="8" t="n">
        <v>2</v>
      </c>
      <c r="CN368" s="8" t="n">
        <v>0</v>
      </c>
      <c r="CO368" s="8" t="n">
        <v>0</v>
      </c>
      <c r="CP368" s="8" t="n">
        <v>0</v>
      </c>
      <c r="CQ368" s="8" t="n">
        <v>0</v>
      </c>
      <c r="CR368" s="8" t="n">
        <v>1</v>
      </c>
      <c r="CS368" s="8" t="n">
        <v>0</v>
      </c>
      <c r="CT368" s="8" t="n">
        <v>0</v>
      </c>
      <c r="CU368" s="8" t="n">
        <v>0</v>
      </c>
      <c r="CV368" s="8" t="n">
        <v>0</v>
      </c>
      <c r="CW368" s="8" t="n">
        <v>1</v>
      </c>
      <c r="CX368" s="8" t="n">
        <v>0</v>
      </c>
      <c r="CY368" s="8" t="n">
        <v>2</v>
      </c>
      <c r="CZ368" s="8" t="n">
        <v>2</v>
      </c>
      <c r="DA368" s="8" t="n">
        <v>24</v>
      </c>
      <c r="DB368" s="8" t="n">
        <v>7</v>
      </c>
      <c r="DC368" s="8" t="n">
        <v>3</v>
      </c>
      <c r="DD368" s="8" t="n">
        <v>11</v>
      </c>
      <c r="DE368" s="8" t="n">
        <v>5</v>
      </c>
      <c r="DF368" s="8" t="n">
        <v>0</v>
      </c>
      <c r="DG368" s="8" t="n">
        <v>0</v>
      </c>
      <c r="DH368" s="8" t="n">
        <v>28</v>
      </c>
      <c r="DI368" s="8" t="n">
        <v>6</v>
      </c>
      <c r="DJ368" s="8" t="n">
        <v>6</v>
      </c>
      <c r="DK368" s="8" t="n">
        <v>6</v>
      </c>
      <c r="DL368" s="8" t="n">
        <v>5</v>
      </c>
      <c r="DM368" s="8" t="n">
        <v>1</v>
      </c>
      <c r="DN368" s="8" t="n">
        <v>7</v>
      </c>
      <c r="DO368" s="8" t="n">
        <v>6</v>
      </c>
      <c r="DP368" s="8" t="n">
        <v>1</v>
      </c>
      <c r="DQ368" s="8" t="n">
        <f aca="false">DJ368-DI368</f>
        <v>0</v>
      </c>
      <c r="DR368" s="19" t="n">
        <v>0.277</v>
      </c>
      <c r="DS368" s="8" t="n">
        <v>5</v>
      </c>
      <c r="DT368" s="8" t="n">
        <v>1</v>
      </c>
      <c r="DU368" s="8" t="n">
        <v>0</v>
      </c>
      <c r="DV368" s="8" t="n">
        <v>0</v>
      </c>
      <c r="DW368" s="8" t="n">
        <v>0</v>
      </c>
      <c r="DX368" s="8" t="n">
        <v>531</v>
      </c>
      <c r="DY368" s="8" t="n">
        <v>552</v>
      </c>
      <c r="DZ368" s="8" t="n">
        <v>394</v>
      </c>
      <c r="EA368" s="8" t="n">
        <v>396</v>
      </c>
      <c r="EB368" s="8" t="n">
        <v>258</v>
      </c>
      <c r="EC368" s="8" t="n">
        <v>302</v>
      </c>
      <c r="ED368" s="8" t="n">
        <v>23.97</v>
      </c>
      <c r="EE368" s="8" t="n">
        <v>25.14</v>
      </c>
      <c r="EF368" s="8" t="n">
        <v>27</v>
      </c>
      <c r="EG368" s="8" t="n">
        <v>28</v>
      </c>
      <c r="EH368" s="12" t="n">
        <f aca="false">EF368/EB368</f>
        <v>0.104651162790698</v>
      </c>
      <c r="EI368" s="20" t="n">
        <f aca="false">1-EG368/EC368</f>
        <v>0.90728476821192</v>
      </c>
      <c r="EJ368" s="21" t="n">
        <f aca="false">EH368+EI368</f>
        <v>1.01193593100262</v>
      </c>
      <c r="EK368" s="8" t="n">
        <v>532</v>
      </c>
      <c r="EL368" s="8" t="n">
        <v>553</v>
      </c>
      <c r="EM368" s="8" t="n">
        <v>394</v>
      </c>
      <c r="EN368" s="8" t="n">
        <v>397</v>
      </c>
      <c r="EO368" s="8" t="n">
        <v>257</v>
      </c>
      <c r="EP368" s="8" t="n">
        <v>304</v>
      </c>
      <c r="EQ368" s="8" t="n">
        <v>26</v>
      </c>
      <c r="ER368" s="8" t="n">
        <v>28</v>
      </c>
      <c r="ES368" s="8" t="n">
        <v>232</v>
      </c>
      <c r="ET368" s="8" t="n">
        <v>280</v>
      </c>
      <c r="EU368" s="8" t="n">
        <v>93</v>
      </c>
      <c r="EV368" s="8" t="n">
        <v>119</v>
      </c>
      <c r="EW368" s="8" t="n">
        <v>13</v>
      </c>
      <c r="EX368" s="8" t="n">
        <v>20</v>
      </c>
      <c r="EY368" s="8" t="n">
        <v>23</v>
      </c>
      <c r="EZ368" s="8" t="n">
        <v>23</v>
      </c>
      <c r="FA368" s="8" t="n">
        <v>0.1</v>
      </c>
      <c r="FB368" s="8" t="n">
        <v>0.8</v>
      </c>
      <c r="FC368" s="8" t="n">
        <v>0.8</v>
      </c>
      <c r="FD368" s="19" t="n">
        <v>16.14</v>
      </c>
      <c r="FE368" s="18" t="n">
        <f aca="false">FD368/V368</f>
        <v>0.350869565217391</v>
      </c>
      <c r="FF368" s="8" t="n">
        <v>0.294</v>
      </c>
      <c r="FG368" s="8" t="n">
        <v>0.04</v>
      </c>
      <c r="FH368" s="8" t="n">
        <v>0.04</v>
      </c>
      <c r="FI368" s="8" t="n">
        <v>0.08</v>
      </c>
      <c r="FJ368" s="22"/>
      <c r="FK368" s="22"/>
      <c r="FL368" s="22"/>
      <c r="FM368" s="8" t="n">
        <f aca="false">BL368+BS368+AH368+DT368</f>
        <v>73</v>
      </c>
      <c r="FN368" s="19" t="n">
        <f aca="false">IF(DS368&gt;0,(BL368+BR368)/DS368,0)</f>
        <v>12.6</v>
      </c>
      <c r="FO368" s="12" t="n">
        <v>0.0145519077</v>
      </c>
      <c r="FP368" s="19" t="n">
        <f aca="false">Z368-AH368/10</f>
        <v>12.5</v>
      </c>
      <c r="FQ368" s="19" t="n">
        <f aca="false">Z368+DR368/5</f>
        <v>14.0554</v>
      </c>
      <c r="FR368" s="19" t="n">
        <f aca="false">(DX368+DY368)/AL368*60</f>
        <v>117.31783057702</v>
      </c>
      <c r="FS368" s="22"/>
      <c r="FT368" s="22"/>
      <c r="FU368" s="22"/>
      <c r="FV368" s="17" t="s">
        <v>427</v>
      </c>
      <c r="FW368" s="17" t="s">
        <v>280</v>
      </c>
      <c r="FX368" s="23" t="n">
        <v>3000000</v>
      </c>
      <c r="FY368" s="23" t="n">
        <v>2500000</v>
      </c>
      <c r="FZ368" s="8" t="n">
        <v>626</v>
      </c>
      <c r="GA368" s="8" t="n">
        <v>109</v>
      </c>
      <c r="GB368" s="8" t="n">
        <v>147</v>
      </c>
      <c r="GC368" s="8" t="n">
        <v>256</v>
      </c>
      <c r="GD368" s="8" t="n">
        <v>48</v>
      </c>
      <c r="GE368" s="8" t="n">
        <v>282</v>
      </c>
      <c r="GF368" s="8" t="n">
        <v>984</v>
      </c>
      <c r="GG368" s="8" t="n">
        <v>9168</v>
      </c>
      <c r="GH368" s="8" t="n">
        <v>14.5</v>
      </c>
      <c r="GI368" s="8" t="n">
        <v>12.4</v>
      </c>
      <c r="GJ368" s="8" t="n">
        <v>26.9</v>
      </c>
      <c r="GK368" s="8" t="n">
        <f aca="false">Z368-AH368/10</f>
        <v>12.5</v>
      </c>
      <c r="GL368" s="22"/>
      <c r="GM368" s="22"/>
      <c r="GN368" s="22"/>
      <c r="GO368" s="22"/>
      <c r="GP368" s="22"/>
    </row>
    <row r="369" customFormat="false" ht="13.65" hidden="false" customHeight="true" outlineLevel="0" collapsed="false">
      <c r="A369" s="16" t="n">
        <v>31545</v>
      </c>
      <c r="B369" s="17" t="s">
        <v>1915</v>
      </c>
      <c r="C369" s="17" t="s">
        <v>1916</v>
      </c>
      <c r="D369" s="17" t="s">
        <v>283</v>
      </c>
      <c r="E369" s="17" t="s">
        <v>283</v>
      </c>
      <c r="F369" s="8" t="n">
        <v>75</v>
      </c>
      <c r="G369" s="8" t="n">
        <v>206</v>
      </c>
      <c r="H369" s="8" t="n">
        <v>2005</v>
      </c>
      <c r="I369" s="8" t="n">
        <v>4</v>
      </c>
      <c r="J369" s="8" t="n">
        <v>101</v>
      </c>
      <c r="K369" s="17" t="s">
        <v>273</v>
      </c>
      <c r="L369" s="8" t="n">
        <v>2007</v>
      </c>
      <c r="M369" s="8" t="n">
        <v>31</v>
      </c>
      <c r="N369" s="8" t="n">
        <v>11</v>
      </c>
      <c r="O369" s="8" t="n">
        <v>8471766</v>
      </c>
      <c r="P369" s="17" t="s">
        <v>1917</v>
      </c>
      <c r="Q369" s="17" t="s">
        <v>1918</v>
      </c>
      <c r="R369" s="17" t="s">
        <v>1919</v>
      </c>
      <c r="S369" s="17" t="s">
        <v>1920</v>
      </c>
      <c r="T369" s="17" t="s">
        <v>299</v>
      </c>
      <c r="U369" s="17" t="s">
        <v>545</v>
      </c>
      <c r="V369" s="8" t="n">
        <v>10</v>
      </c>
      <c r="W369" s="8" t="n">
        <v>1</v>
      </c>
      <c r="X369" s="8" t="n">
        <v>0</v>
      </c>
      <c r="Y369" s="8" t="n">
        <v>0</v>
      </c>
      <c r="Z369" s="8" t="n">
        <v>1</v>
      </c>
      <c r="AA369" s="8" t="n">
        <v>31</v>
      </c>
      <c r="AB369" s="8" t="n">
        <v>68</v>
      </c>
      <c r="AC369" s="18" t="n">
        <f aca="false">Z369/V369</f>
        <v>0.1</v>
      </c>
      <c r="AD369" s="19" t="n">
        <f aca="false">IF(FZ369&gt;V369,Z369-V369*(GC369-Z369)/(FZ369-V369),0)</f>
        <v>-0.142355008787346</v>
      </c>
      <c r="AE369" s="19" t="n">
        <v>0.5</v>
      </c>
      <c r="AF369" s="8" t="n">
        <v>0</v>
      </c>
      <c r="AG369" s="8" t="n">
        <v>-0.5</v>
      </c>
      <c r="AH369" s="8" t="n">
        <v>16</v>
      </c>
      <c r="AI369" s="8" t="n">
        <v>73</v>
      </c>
      <c r="AJ369" s="8" t="n">
        <v>2655</v>
      </c>
      <c r="AK369" s="19" t="n">
        <v>44.25</v>
      </c>
      <c r="AL369" s="8" t="n">
        <v>44.25</v>
      </c>
      <c r="AM369" s="8" t="n">
        <v>44</v>
      </c>
      <c r="AN369" s="18" t="n">
        <f aca="false">AJ369/60/V369</f>
        <v>4.425</v>
      </c>
      <c r="AO369" s="8" t="n">
        <v>7.91</v>
      </c>
      <c r="AP369" s="12" t="n">
        <f aca="false">IF(EF369&gt;0,Z369/EF369,0)</f>
        <v>0.5</v>
      </c>
      <c r="AQ369" s="8" t="n">
        <v>5</v>
      </c>
      <c r="AR369" s="8" t="n">
        <v>5</v>
      </c>
      <c r="AS369" s="8" t="n">
        <v>5</v>
      </c>
      <c r="AT369" s="8" t="n">
        <v>5</v>
      </c>
      <c r="AU369" s="8" t="n">
        <v>5</v>
      </c>
      <c r="AV369" s="8" t="n">
        <v>4</v>
      </c>
      <c r="AW369" s="8" t="n">
        <v>3</v>
      </c>
      <c r="AX369" s="8" t="n">
        <v>1</v>
      </c>
      <c r="AY369" s="8" t="n">
        <v>0</v>
      </c>
      <c r="AZ369" s="8" t="n">
        <v>0</v>
      </c>
      <c r="BA369" s="8" t="n">
        <f aca="false">AY369+AZ369</f>
        <v>0</v>
      </c>
      <c r="BB369" s="8" t="n">
        <v>0.23</v>
      </c>
      <c r="BC369" s="8" t="n">
        <v>25.75</v>
      </c>
      <c r="BD369" s="19" t="n">
        <v>0</v>
      </c>
      <c r="BE369" s="19" t="n">
        <v>0</v>
      </c>
      <c r="BF369" s="19" t="n">
        <f aca="false">AQ369+BD369</f>
        <v>5</v>
      </c>
      <c r="BG369" s="19" t="n">
        <f aca="false">IF(AL369&gt;0,BF369/AL369*60,0)</f>
        <v>6.77966101694915</v>
      </c>
      <c r="BH369" s="8" t="n">
        <v>18</v>
      </c>
      <c r="BI369" s="8" t="n">
        <v>13</v>
      </c>
      <c r="BJ369" s="8" t="n">
        <v>13</v>
      </c>
      <c r="BK369" s="12" t="n">
        <f aca="false">BH369/(BH369+BJ369)</f>
        <v>0.580645161290323</v>
      </c>
      <c r="BL369" s="8" t="n">
        <v>9</v>
      </c>
      <c r="BM369" s="8" t="n">
        <v>9</v>
      </c>
      <c r="BN369" s="8" t="n">
        <v>7</v>
      </c>
      <c r="BO369" s="8" t="n">
        <f aca="false">BM369-BN369</f>
        <v>2</v>
      </c>
      <c r="BP369" s="8" t="n">
        <v>1</v>
      </c>
      <c r="BQ369" s="8" t="n">
        <v>0</v>
      </c>
      <c r="BR369" s="8" t="n">
        <v>0</v>
      </c>
      <c r="BS369" s="8" t="n">
        <v>0</v>
      </c>
      <c r="BT369" s="12" t="n">
        <f aca="false">BS369/(EA369+BS369)</f>
        <v>0</v>
      </c>
      <c r="BU369" s="8" t="n">
        <v>0</v>
      </c>
      <c r="BV369" s="8" t="n">
        <v>0</v>
      </c>
      <c r="BW369" s="12" t="n">
        <f aca="false">IF(BU369+BV369&gt;0,BU369/(BU369+BV369),0)</f>
        <v>0</v>
      </c>
      <c r="BX369" s="8" t="n">
        <v>0</v>
      </c>
      <c r="BY369" s="8" t="n">
        <v>0</v>
      </c>
      <c r="BZ369" s="8" t="n">
        <v>0</v>
      </c>
      <c r="CA369" s="8" t="n">
        <v>0</v>
      </c>
      <c r="CB369" s="8" t="n">
        <v>0</v>
      </c>
      <c r="CC369" s="8" t="n">
        <v>0</v>
      </c>
      <c r="CD369" s="8" t="n">
        <v>0</v>
      </c>
      <c r="CE369" s="8" t="n">
        <v>0</v>
      </c>
      <c r="CF369" s="8" t="n">
        <v>0</v>
      </c>
      <c r="CG369" s="8" t="n">
        <v>0</v>
      </c>
      <c r="CH369" s="8" t="n">
        <v>0</v>
      </c>
      <c r="CI369" s="8" t="n">
        <v>0</v>
      </c>
      <c r="CJ369" s="8" t="n">
        <v>0</v>
      </c>
      <c r="CK369" s="8" t="n">
        <v>0</v>
      </c>
      <c r="CL369" s="8" t="n">
        <v>1</v>
      </c>
      <c r="CM369" s="8" t="n">
        <v>0</v>
      </c>
      <c r="CN369" s="8" t="n">
        <v>0</v>
      </c>
      <c r="CO369" s="8" t="n">
        <v>0</v>
      </c>
      <c r="CP369" s="8" t="n">
        <v>0</v>
      </c>
      <c r="CQ369" s="8" t="n">
        <v>0</v>
      </c>
      <c r="CR369" s="8" t="n">
        <v>0</v>
      </c>
      <c r="CS369" s="8" t="n">
        <v>0</v>
      </c>
      <c r="CT369" s="8" t="n">
        <v>0</v>
      </c>
      <c r="CU369" s="8" t="n">
        <v>0</v>
      </c>
      <c r="CV369" s="8" t="n">
        <v>0</v>
      </c>
      <c r="CW369" s="8" t="n">
        <v>1</v>
      </c>
      <c r="CX369" s="8" t="n">
        <v>0</v>
      </c>
      <c r="CY369" s="8" t="n">
        <v>0</v>
      </c>
      <c r="CZ369" s="8" t="n">
        <v>0</v>
      </c>
      <c r="DA369" s="8" t="n">
        <v>1</v>
      </c>
      <c r="DB369" s="8" t="n">
        <v>0</v>
      </c>
      <c r="DC369" s="8" t="n">
        <v>0</v>
      </c>
      <c r="DD369" s="8" t="n">
        <v>0</v>
      </c>
      <c r="DE369" s="8" t="n">
        <v>1</v>
      </c>
      <c r="DF369" s="8" t="n">
        <v>0</v>
      </c>
      <c r="DG369" s="8" t="n">
        <v>0</v>
      </c>
      <c r="DH369" s="8" t="n">
        <v>3</v>
      </c>
      <c r="DI369" s="8" t="n">
        <v>5</v>
      </c>
      <c r="DJ369" s="8" t="n">
        <v>0</v>
      </c>
      <c r="DK369" s="8" t="n">
        <v>5</v>
      </c>
      <c r="DL369" s="8" t="n">
        <v>3</v>
      </c>
      <c r="DM369" s="8" t="n">
        <v>2</v>
      </c>
      <c r="DN369" s="8" t="n">
        <v>2</v>
      </c>
      <c r="DO369" s="8" t="n">
        <v>0</v>
      </c>
      <c r="DP369" s="8" t="n">
        <v>2</v>
      </c>
      <c r="DQ369" s="8" t="n">
        <f aca="false">DJ369-DI369</f>
        <v>-5</v>
      </c>
      <c r="DR369" s="19" t="n">
        <v>-3.044</v>
      </c>
      <c r="DS369" s="8" t="n">
        <v>3</v>
      </c>
      <c r="DT369" s="8" t="n">
        <v>2</v>
      </c>
      <c r="DU369" s="8" t="n">
        <v>0</v>
      </c>
      <c r="DV369" s="8" t="n">
        <v>0</v>
      </c>
      <c r="DW369" s="8" t="n">
        <v>0</v>
      </c>
      <c r="DX369" s="8" t="n">
        <v>34</v>
      </c>
      <c r="DY369" s="8" t="n">
        <v>40</v>
      </c>
      <c r="DZ369" s="8" t="n">
        <v>26</v>
      </c>
      <c r="EA369" s="8" t="n">
        <v>28</v>
      </c>
      <c r="EB369" s="8" t="n">
        <v>22</v>
      </c>
      <c r="EC369" s="8" t="n">
        <v>23</v>
      </c>
      <c r="ED369" s="8" t="n">
        <v>1.01</v>
      </c>
      <c r="EE369" s="8" t="n">
        <v>1.58</v>
      </c>
      <c r="EF369" s="8" t="n">
        <v>2</v>
      </c>
      <c r="EG369" s="8" t="n">
        <v>2</v>
      </c>
      <c r="EH369" s="12" t="n">
        <f aca="false">EF369/EB369</f>
        <v>0.0909090909090909</v>
      </c>
      <c r="EI369" s="20" t="n">
        <f aca="false">1-EG369/EC369</f>
        <v>0.91304347826087</v>
      </c>
      <c r="EJ369" s="21" t="n">
        <f aca="false">EH369+EI369</f>
        <v>1.00395256916996</v>
      </c>
      <c r="EK369" s="8" t="n">
        <v>34</v>
      </c>
      <c r="EL369" s="8" t="n">
        <v>40</v>
      </c>
      <c r="EM369" s="8" t="n">
        <v>26</v>
      </c>
      <c r="EN369" s="8" t="n">
        <v>28</v>
      </c>
      <c r="EO369" s="8" t="n">
        <v>22</v>
      </c>
      <c r="EP369" s="8" t="n">
        <v>23</v>
      </c>
      <c r="EQ369" s="8" t="n">
        <v>2</v>
      </c>
      <c r="ER369" s="8" t="n">
        <v>2</v>
      </c>
      <c r="ES369" s="8" t="n">
        <v>16</v>
      </c>
      <c r="ET369" s="8" t="n">
        <v>21</v>
      </c>
      <c r="EU369" s="8" t="n">
        <v>5</v>
      </c>
      <c r="EV369" s="8" t="n">
        <v>8</v>
      </c>
      <c r="EW369" s="8" t="n">
        <v>1</v>
      </c>
      <c r="EX369" s="8" t="n">
        <v>1</v>
      </c>
      <c r="EY369" s="8" t="n">
        <v>6</v>
      </c>
      <c r="EZ369" s="8" t="n">
        <v>4</v>
      </c>
      <c r="FA369" s="8" t="n">
        <v>0.1</v>
      </c>
      <c r="FB369" s="8" t="n">
        <v>0</v>
      </c>
      <c r="FC369" s="8" t="n">
        <v>0.1</v>
      </c>
      <c r="FD369" s="19" t="n">
        <v>0.35</v>
      </c>
      <c r="FE369" s="18" t="n">
        <f aca="false">FD369/V369</f>
        <v>0.035</v>
      </c>
      <c r="FF369" s="8" t="n">
        <v>0.0343</v>
      </c>
      <c r="FG369" s="8" t="n">
        <v>0</v>
      </c>
      <c r="FH369" s="8" t="n">
        <v>0</v>
      </c>
      <c r="FI369" s="8" t="n">
        <v>0</v>
      </c>
      <c r="FJ369" s="22"/>
      <c r="FK369" s="22"/>
      <c r="FL369" s="22"/>
      <c r="FM369" s="8" t="n">
        <f aca="false">BL369+BS369+AH369+DT369</f>
        <v>27</v>
      </c>
      <c r="FN369" s="19" t="n">
        <f aca="false">IF(DS369&gt;0,(BL369+BR369)/DS369,0)</f>
        <v>3</v>
      </c>
      <c r="FO369" s="12" t="n">
        <v>0.0356521739</v>
      </c>
      <c r="FP369" s="19" t="n">
        <f aca="false">Z369-AH369/10</f>
        <v>-0.6</v>
      </c>
      <c r="FQ369" s="19" t="n">
        <f aca="false">Z369+DR369/5</f>
        <v>0.3912</v>
      </c>
      <c r="FR369" s="19" t="n">
        <f aca="false">(DX369+DY369)/AL369*60</f>
        <v>100.338983050847</v>
      </c>
      <c r="FS369" s="8" t="n">
        <v>15</v>
      </c>
      <c r="FT369" s="17" t="s">
        <v>307</v>
      </c>
      <c r="FU369" s="8" t="n">
        <v>165</v>
      </c>
      <c r="FV369" s="22"/>
      <c r="FW369" s="17" t="s">
        <v>280</v>
      </c>
      <c r="FX369" s="23" t="n">
        <v>900000</v>
      </c>
      <c r="FY369" s="23" t="n">
        <v>900000</v>
      </c>
      <c r="FZ369" s="8" t="n">
        <v>579</v>
      </c>
      <c r="GA369" s="8" t="n">
        <v>28</v>
      </c>
      <c r="GB369" s="8" t="n">
        <v>38</v>
      </c>
      <c r="GC369" s="8" t="n">
        <v>66</v>
      </c>
      <c r="GD369" s="8" t="n">
        <v>-52</v>
      </c>
      <c r="GE369" s="8" t="n">
        <v>1298</v>
      </c>
      <c r="GF369" s="8" t="n">
        <v>380</v>
      </c>
      <c r="GG369" s="8" t="n">
        <v>4382</v>
      </c>
      <c r="GH369" s="8" t="n">
        <v>-2.2</v>
      </c>
      <c r="GI369" s="8" t="n">
        <v>2.7</v>
      </c>
      <c r="GJ369" s="8" t="n">
        <v>0.5</v>
      </c>
      <c r="GK369" s="8" t="n">
        <f aca="false">Z369-AH369/10</f>
        <v>-0.6</v>
      </c>
      <c r="GL369" s="22"/>
      <c r="GM369" s="22"/>
      <c r="GN369" s="22"/>
      <c r="GO369" s="22"/>
      <c r="GP369" s="22"/>
    </row>
    <row r="370" customFormat="false" ht="13.65" hidden="false" customHeight="true" outlineLevel="0" collapsed="false">
      <c r="A370" s="16" t="n">
        <v>35216</v>
      </c>
      <c r="B370" s="17" t="s">
        <v>1921</v>
      </c>
      <c r="C370" s="17" t="s">
        <v>272</v>
      </c>
      <c r="D370" s="17" t="s">
        <v>262</v>
      </c>
      <c r="E370" s="17" t="s">
        <v>262</v>
      </c>
      <c r="F370" s="8" t="n">
        <v>73</v>
      </c>
      <c r="G370" s="8" t="n">
        <v>198</v>
      </c>
      <c r="H370" s="8" t="n">
        <v>2014</v>
      </c>
      <c r="I370" s="8" t="n">
        <v>1</v>
      </c>
      <c r="J370" s="8" t="n">
        <v>24</v>
      </c>
      <c r="K370" s="17" t="s">
        <v>263</v>
      </c>
      <c r="L370" s="8" t="n">
        <v>2015</v>
      </c>
      <c r="M370" s="8" t="n">
        <v>21</v>
      </c>
      <c r="N370" s="8" t="n">
        <v>3</v>
      </c>
      <c r="O370" s="8" t="n">
        <v>8477955</v>
      </c>
      <c r="P370" s="17" t="s">
        <v>1922</v>
      </c>
      <c r="Q370" s="17" t="s">
        <v>1923</v>
      </c>
      <c r="R370" s="17" t="s">
        <v>1924</v>
      </c>
      <c r="S370" s="17" t="s">
        <v>1920</v>
      </c>
      <c r="T370" s="17" t="s">
        <v>313</v>
      </c>
      <c r="U370" s="17" t="s">
        <v>279</v>
      </c>
      <c r="V370" s="8" t="n">
        <v>68</v>
      </c>
      <c r="W370" s="8" t="n">
        <v>9</v>
      </c>
      <c r="X370" s="8" t="n">
        <v>19</v>
      </c>
      <c r="Y370" s="8" t="n">
        <v>12</v>
      </c>
      <c r="Z370" s="8" t="n">
        <v>28</v>
      </c>
      <c r="AA370" s="8" t="n">
        <v>9</v>
      </c>
      <c r="AB370" s="8" t="n">
        <v>50</v>
      </c>
      <c r="AC370" s="18" t="n">
        <f aca="false">Z370/V370</f>
        <v>0.411764705882353</v>
      </c>
      <c r="AD370" s="19" t="n">
        <f aca="false">IF(FZ370&gt;V370,Z370-V370*(GC370-Z370)/(FZ370-V370),0)</f>
        <v>10.6530612244898</v>
      </c>
      <c r="AE370" s="19" t="n">
        <v>10.029</v>
      </c>
      <c r="AF370" s="8" t="n">
        <v>11</v>
      </c>
      <c r="AG370" s="8" t="n">
        <v>-0.6</v>
      </c>
      <c r="AH370" s="8" t="n">
        <v>30</v>
      </c>
      <c r="AI370" s="8" t="n">
        <v>1345</v>
      </c>
      <c r="AJ370" s="8" t="n">
        <v>54081</v>
      </c>
      <c r="AK370" s="19" t="n">
        <v>901.35</v>
      </c>
      <c r="AL370" s="8" t="n">
        <v>901.18</v>
      </c>
      <c r="AM370" s="8" t="n">
        <v>901</v>
      </c>
      <c r="AN370" s="18" t="n">
        <f aca="false">AJ370/60/V370</f>
        <v>13.2551470588235</v>
      </c>
      <c r="AO370" s="8" t="n">
        <v>22.2</v>
      </c>
      <c r="AP370" s="12" t="n">
        <f aca="false">IF(EF370&gt;0,Z370/EF370,0)</f>
        <v>0.823529411764706</v>
      </c>
      <c r="AQ370" s="8" t="n">
        <v>212</v>
      </c>
      <c r="AR370" s="8" t="n">
        <v>212</v>
      </c>
      <c r="AS370" s="8" t="n">
        <v>212</v>
      </c>
      <c r="AT370" s="8" t="n">
        <v>168</v>
      </c>
      <c r="AU370" s="8" t="n">
        <v>168</v>
      </c>
      <c r="AV370" s="8" t="n">
        <v>143</v>
      </c>
      <c r="AW370" s="8" t="n">
        <v>109</v>
      </c>
      <c r="AX370" s="8" t="n">
        <v>40</v>
      </c>
      <c r="AY370" s="8" t="n">
        <v>9</v>
      </c>
      <c r="AZ370" s="8" t="n">
        <v>15</v>
      </c>
      <c r="BA370" s="8" t="n">
        <f aca="false">AY370+AZ370</f>
        <v>24</v>
      </c>
      <c r="BB370" s="8" t="n">
        <v>10.07</v>
      </c>
      <c r="BC370" s="8" t="n">
        <v>34.8042</v>
      </c>
      <c r="BD370" s="19" t="n">
        <v>292.8</v>
      </c>
      <c r="BE370" s="19" t="n">
        <v>19.4907638542187</v>
      </c>
      <c r="BF370" s="19" t="n">
        <f aca="false">AQ370+BD370</f>
        <v>504.8</v>
      </c>
      <c r="BG370" s="19" t="n">
        <f aca="false">IF(AL370&gt;0,BF370/AL370*60,0)</f>
        <v>33.6092678488204</v>
      </c>
      <c r="BH370" s="8" t="n">
        <v>273</v>
      </c>
      <c r="BI370" s="8" t="n">
        <v>334</v>
      </c>
      <c r="BJ370" s="8" t="n">
        <v>274</v>
      </c>
      <c r="BK370" s="12" t="n">
        <f aca="false">BH370/(BH370+BJ370)</f>
        <v>0.49908592321755</v>
      </c>
      <c r="BL370" s="8" t="n">
        <v>43</v>
      </c>
      <c r="BM370" s="8" t="n">
        <v>43</v>
      </c>
      <c r="BN370" s="8" t="n">
        <v>57</v>
      </c>
      <c r="BO370" s="8" t="n">
        <f aca="false">BM370-BN370</f>
        <v>-14</v>
      </c>
      <c r="BP370" s="8" t="n">
        <v>25</v>
      </c>
      <c r="BQ370" s="8" t="n">
        <v>28</v>
      </c>
      <c r="BR370" s="8" t="n">
        <v>39</v>
      </c>
      <c r="BS370" s="8" t="n">
        <v>32</v>
      </c>
      <c r="BT370" s="12" t="n">
        <f aca="false">BS370/(EA370+BS370)</f>
        <v>0.0467153284671533</v>
      </c>
      <c r="BU370" s="8" t="n">
        <v>212</v>
      </c>
      <c r="BV370" s="8" t="n">
        <v>338</v>
      </c>
      <c r="BW370" s="12" t="n">
        <f aca="false">IF(BU370+BV370&gt;0,BU370/(BU370+BV370),0)</f>
        <v>0.385454545454545</v>
      </c>
      <c r="BX370" s="8" t="n">
        <v>52</v>
      </c>
      <c r="BY370" s="8" t="n">
        <v>78</v>
      </c>
      <c r="BZ370" s="8" t="n">
        <v>104</v>
      </c>
      <c r="CA370" s="8" t="n">
        <v>164</v>
      </c>
      <c r="CB370" s="8" t="n">
        <v>56</v>
      </c>
      <c r="CC370" s="8" t="n">
        <v>96</v>
      </c>
      <c r="CD370" s="8" t="n">
        <v>49</v>
      </c>
      <c r="CE370" s="8" t="n">
        <v>86</v>
      </c>
      <c r="CF370" s="8" t="n">
        <v>84</v>
      </c>
      <c r="CG370" s="8" t="n">
        <v>133</v>
      </c>
      <c r="CH370" s="8" t="n">
        <v>136</v>
      </c>
      <c r="CI370" s="8" t="n">
        <v>206</v>
      </c>
      <c r="CJ370" s="8" t="n">
        <v>0</v>
      </c>
      <c r="CK370" s="8" t="n">
        <v>1</v>
      </c>
      <c r="CL370" s="8" t="n">
        <v>1</v>
      </c>
      <c r="CM370" s="8" t="n">
        <v>4</v>
      </c>
      <c r="CN370" s="8" t="n">
        <v>0</v>
      </c>
      <c r="CO370" s="8" t="n">
        <v>0</v>
      </c>
      <c r="CP370" s="8" t="n">
        <v>0</v>
      </c>
      <c r="CQ370" s="8" t="n">
        <v>1</v>
      </c>
      <c r="CR370" s="8" t="n">
        <v>0</v>
      </c>
      <c r="CS370" s="8" t="n">
        <v>0</v>
      </c>
      <c r="CT370" s="8" t="n">
        <v>2</v>
      </c>
      <c r="CU370" s="8" t="n">
        <v>3</v>
      </c>
      <c r="CV370" s="8" t="n">
        <v>0</v>
      </c>
      <c r="CW370" s="8" t="n">
        <v>3</v>
      </c>
      <c r="CX370" s="8" t="n">
        <v>0</v>
      </c>
      <c r="CY370" s="8" t="n">
        <v>3</v>
      </c>
      <c r="CZ370" s="8" t="n">
        <v>3</v>
      </c>
      <c r="DA370" s="8" t="n">
        <v>19</v>
      </c>
      <c r="DB370" s="8" t="n">
        <v>13</v>
      </c>
      <c r="DC370" s="8" t="n">
        <v>1</v>
      </c>
      <c r="DD370" s="8" t="n">
        <v>19</v>
      </c>
      <c r="DE370" s="8" t="n">
        <v>31</v>
      </c>
      <c r="DF370" s="8" t="n">
        <v>12</v>
      </c>
      <c r="DG370" s="8" t="n">
        <v>0</v>
      </c>
      <c r="DH370" s="8" t="n">
        <v>67</v>
      </c>
      <c r="DI370" s="8" t="n">
        <v>12</v>
      </c>
      <c r="DJ370" s="8" t="n">
        <v>13</v>
      </c>
      <c r="DK370" s="8" t="n">
        <v>11</v>
      </c>
      <c r="DL370" s="8" t="n">
        <v>9</v>
      </c>
      <c r="DM370" s="8" t="n">
        <v>2</v>
      </c>
      <c r="DN370" s="8" t="n">
        <v>15</v>
      </c>
      <c r="DO370" s="8" t="n">
        <v>13</v>
      </c>
      <c r="DP370" s="8" t="n">
        <v>2</v>
      </c>
      <c r="DQ370" s="8" t="n">
        <f aca="false">DJ370-DI370</f>
        <v>1</v>
      </c>
      <c r="DR370" s="19" t="n">
        <v>5.118</v>
      </c>
      <c r="DS370" s="8" t="n">
        <v>10</v>
      </c>
      <c r="DT370" s="8" t="n">
        <v>2</v>
      </c>
      <c r="DU370" s="8" t="n">
        <v>0</v>
      </c>
      <c r="DV370" s="8" t="n">
        <v>0</v>
      </c>
      <c r="DW370" s="8" t="n">
        <v>0</v>
      </c>
      <c r="DX370" s="8" t="n">
        <v>858</v>
      </c>
      <c r="DY370" s="8" t="n">
        <v>879</v>
      </c>
      <c r="DZ370" s="8" t="n">
        <v>661</v>
      </c>
      <c r="EA370" s="8" t="n">
        <v>653</v>
      </c>
      <c r="EB370" s="8" t="n">
        <v>496</v>
      </c>
      <c r="EC370" s="8" t="n">
        <v>477</v>
      </c>
      <c r="ED370" s="8" t="n">
        <v>36.14</v>
      </c>
      <c r="EE370" s="8" t="n">
        <v>34.97</v>
      </c>
      <c r="EF370" s="8" t="n">
        <v>34</v>
      </c>
      <c r="EG370" s="8" t="n">
        <v>24</v>
      </c>
      <c r="EH370" s="12" t="n">
        <f aca="false">EF370/EB370</f>
        <v>0.0685483870967742</v>
      </c>
      <c r="EI370" s="20" t="n">
        <f aca="false">1-EG370/EC370</f>
        <v>0.949685534591195</v>
      </c>
      <c r="EJ370" s="21" t="n">
        <f aca="false">EH370+EI370</f>
        <v>1.01823392168797</v>
      </c>
      <c r="EK370" s="8" t="n">
        <v>859</v>
      </c>
      <c r="EL370" s="8" t="n">
        <v>879</v>
      </c>
      <c r="EM370" s="8" t="n">
        <v>662</v>
      </c>
      <c r="EN370" s="8" t="n">
        <v>653</v>
      </c>
      <c r="EO370" s="8" t="n">
        <v>497</v>
      </c>
      <c r="EP370" s="8" t="n">
        <v>477</v>
      </c>
      <c r="EQ370" s="8" t="n">
        <v>34</v>
      </c>
      <c r="ER370" s="8" t="n">
        <v>24</v>
      </c>
      <c r="ES370" s="8" t="n">
        <v>376</v>
      </c>
      <c r="ET370" s="8" t="n">
        <v>385</v>
      </c>
      <c r="EU370" s="8" t="n">
        <v>134</v>
      </c>
      <c r="EV370" s="8" t="n">
        <v>137</v>
      </c>
      <c r="EW370" s="8" t="n">
        <v>15</v>
      </c>
      <c r="EX370" s="8" t="n">
        <v>16</v>
      </c>
      <c r="EY370" s="8" t="n">
        <v>55</v>
      </c>
      <c r="EZ370" s="8" t="n">
        <v>62</v>
      </c>
      <c r="FA370" s="8" t="n">
        <v>1.3</v>
      </c>
      <c r="FB370" s="8" t="n">
        <v>1.4</v>
      </c>
      <c r="FC370" s="8" t="n">
        <v>2.6</v>
      </c>
      <c r="FD370" s="19" t="n">
        <v>29.61</v>
      </c>
      <c r="FE370" s="18" t="n">
        <f aca="false">FD370/V370</f>
        <v>0.435441176470588</v>
      </c>
      <c r="FF370" s="8" t="n">
        <v>2.9577</v>
      </c>
      <c r="FG370" s="8" t="n">
        <v>0.09</v>
      </c>
      <c r="FH370" s="8" t="n">
        <v>-0.07</v>
      </c>
      <c r="FI370" s="8" t="n">
        <v>0.02</v>
      </c>
      <c r="FJ370" s="8" t="n">
        <v>1</v>
      </c>
      <c r="FK370" s="8" t="n">
        <v>0</v>
      </c>
      <c r="FL370" s="8" t="n">
        <v>0</v>
      </c>
      <c r="FM370" s="8" t="n">
        <f aca="false">BL370+BS370+AH370+DT370</f>
        <v>107</v>
      </c>
      <c r="FN370" s="19" t="n">
        <f aca="false">IF(DS370&gt;0,(BL370+BR370)/DS370,0)</f>
        <v>8.2</v>
      </c>
      <c r="FO370" s="12" t="n">
        <v>0.0459870389</v>
      </c>
      <c r="FP370" s="19" t="n">
        <f aca="false">Z370-AH370/10</f>
        <v>25</v>
      </c>
      <c r="FQ370" s="19" t="n">
        <f aca="false">Z370+DR370/5</f>
        <v>29.0236</v>
      </c>
      <c r="FR370" s="19" t="n">
        <f aca="false">(DX370+DY370)/AL370*60</f>
        <v>115.648372134313</v>
      </c>
      <c r="FS370" s="8" t="n">
        <v>10</v>
      </c>
      <c r="FT370" s="17" t="s">
        <v>307</v>
      </c>
      <c r="FU370" s="8" t="n">
        <v>276</v>
      </c>
      <c r="FV370" s="22"/>
      <c r="FW370" s="17" t="s">
        <v>270</v>
      </c>
      <c r="FX370" s="23" t="n">
        <v>832500</v>
      </c>
      <c r="FY370" s="23" t="n">
        <v>894167</v>
      </c>
      <c r="FZ370" s="8" t="n">
        <v>166</v>
      </c>
      <c r="GA370" s="8" t="n">
        <v>19</v>
      </c>
      <c r="GB370" s="8" t="n">
        <v>34</v>
      </c>
      <c r="GC370" s="8" t="n">
        <v>53</v>
      </c>
      <c r="GD370" s="8" t="n">
        <v>4</v>
      </c>
      <c r="GE370" s="8" t="n">
        <v>66</v>
      </c>
      <c r="GF370" s="8" t="n">
        <v>293</v>
      </c>
      <c r="GG370" s="8" t="n">
        <v>2103</v>
      </c>
      <c r="GH370" s="8" t="n">
        <v>1.8</v>
      </c>
      <c r="GI370" s="8" t="n">
        <v>2.7</v>
      </c>
      <c r="GJ370" s="8" t="n">
        <v>4.5</v>
      </c>
      <c r="GK370" s="8" t="n">
        <f aca="false">Z370-AH370/10</f>
        <v>25</v>
      </c>
      <c r="GL370" s="22"/>
      <c r="GM370" s="22"/>
      <c r="GN370" s="22"/>
      <c r="GO370" s="22"/>
      <c r="GP370" s="22"/>
    </row>
    <row r="371" customFormat="false" ht="13.65" hidden="false" customHeight="true" outlineLevel="0" collapsed="false">
      <c r="A371" s="16" t="n">
        <v>32841</v>
      </c>
      <c r="B371" s="17" t="s">
        <v>465</v>
      </c>
      <c r="C371" s="17" t="s">
        <v>460</v>
      </c>
      <c r="D371" s="17" t="s">
        <v>262</v>
      </c>
      <c r="E371" s="17" t="s">
        <v>262</v>
      </c>
      <c r="F371" s="8" t="n">
        <v>69</v>
      </c>
      <c r="G371" s="8" t="n">
        <v>168</v>
      </c>
      <c r="H371" s="8" t="n">
        <v>2008</v>
      </c>
      <c r="I371" s="8" t="n">
        <v>6</v>
      </c>
      <c r="J371" s="8" t="n">
        <v>156</v>
      </c>
      <c r="K371" s="17" t="s">
        <v>273</v>
      </c>
      <c r="L371" s="8" t="n">
        <v>2010</v>
      </c>
      <c r="M371" s="8" t="n">
        <v>28</v>
      </c>
      <c r="N371" s="8" t="n">
        <v>8</v>
      </c>
      <c r="O371" s="8" t="n">
        <v>8474716</v>
      </c>
      <c r="P371" s="17" t="s">
        <v>1925</v>
      </c>
      <c r="Q371" s="17" t="s">
        <v>1926</v>
      </c>
      <c r="R371" s="17" t="s">
        <v>1927</v>
      </c>
      <c r="S371" s="17" t="s">
        <v>1920</v>
      </c>
      <c r="T371" s="17" t="s">
        <v>278</v>
      </c>
      <c r="U371" s="17" t="s">
        <v>972</v>
      </c>
      <c r="V371" s="8" t="n">
        <v>61</v>
      </c>
      <c r="W371" s="8" t="n">
        <v>9</v>
      </c>
      <c r="X371" s="8" t="n">
        <v>28</v>
      </c>
      <c r="Y371" s="8" t="n">
        <v>12</v>
      </c>
      <c r="Z371" s="8" t="n">
        <v>37</v>
      </c>
      <c r="AA371" s="8" t="n">
        <v>7</v>
      </c>
      <c r="AB371" s="8" t="n">
        <v>39</v>
      </c>
      <c r="AC371" s="18" t="n">
        <f aca="false">Z371/V371</f>
        <v>0.60655737704918</v>
      </c>
      <c r="AD371" s="19" t="n">
        <f aca="false">IF(FZ371&gt;V371,Z371-V371*(GC371-Z371)/(FZ371-V371),0)</f>
        <v>14.125</v>
      </c>
      <c r="AE371" s="19" t="n">
        <v>12.716</v>
      </c>
      <c r="AF371" s="8" t="n">
        <v>-6</v>
      </c>
      <c r="AG371" s="8" t="n">
        <v>14.6</v>
      </c>
      <c r="AH371" s="8" t="n">
        <v>8</v>
      </c>
      <c r="AI371" s="8" t="n">
        <v>1639</v>
      </c>
      <c r="AJ371" s="8" t="n">
        <v>89837</v>
      </c>
      <c r="AK371" s="19" t="n">
        <v>1497.2833333333</v>
      </c>
      <c r="AL371" s="8" t="n">
        <v>1497.28</v>
      </c>
      <c r="AM371" s="8" t="n">
        <v>1497</v>
      </c>
      <c r="AN371" s="18" t="n">
        <f aca="false">AJ371/60/V371</f>
        <v>24.5456284153005</v>
      </c>
      <c r="AO371" s="8" t="n">
        <v>40.45</v>
      </c>
      <c r="AP371" s="12" t="n">
        <f aca="false">IF(EF371&gt;0,Z371/EF371,0)</f>
        <v>0.474358974358974</v>
      </c>
      <c r="AQ371" s="8" t="n">
        <v>234</v>
      </c>
      <c r="AR371" s="8" t="n">
        <v>234</v>
      </c>
      <c r="AS371" s="8" t="n">
        <v>234</v>
      </c>
      <c r="AT371" s="8" t="n">
        <v>161</v>
      </c>
      <c r="AU371" s="8" t="n">
        <v>161</v>
      </c>
      <c r="AV371" s="8" t="n">
        <v>110</v>
      </c>
      <c r="AW371" s="8" t="n">
        <v>68</v>
      </c>
      <c r="AX371" s="8" t="n">
        <v>18</v>
      </c>
      <c r="AY371" s="8" t="n">
        <v>3</v>
      </c>
      <c r="AZ371" s="8" t="n">
        <v>15</v>
      </c>
      <c r="BA371" s="8" t="n">
        <f aca="false">AY371+AZ371</f>
        <v>18</v>
      </c>
      <c r="BB371" s="8" t="n">
        <v>8.22</v>
      </c>
      <c r="BC371" s="8" t="n">
        <v>46.7818</v>
      </c>
      <c r="BD371" s="19" t="n">
        <v>241.4</v>
      </c>
      <c r="BE371" s="19" t="n">
        <v>9.67351981922837</v>
      </c>
      <c r="BF371" s="19" t="n">
        <f aca="false">AQ371+BD371</f>
        <v>475.4</v>
      </c>
      <c r="BG371" s="19" t="n">
        <f aca="false">IF(AL371&gt;0,BF371/AL371*60,0)</f>
        <v>19.0505449882453</v>
      </c>
      <c r="BH371" s="8" t="n">
        <v>552</v>
      </c>
      <c r="BI371" s="8" t="n">
        <v>505</v>
      </c>
      <c r="BJ371" s="8" t="n">
        <v>610</v>
      </c>
      <c r="BK371" s="12" t="n">
        <f aca="false">BH371/(BH371+BJ371)</f>
        <v>0.475043029259897</v>
      </c>
      <c r="BL371" s="8" t="n">
        <v>64</v>
      </c>
      <c r="BM371" s="8" t="n">
        <v>64</v>
      </c>
      <c r="BN371" s="8" t="n">
        <v>60</v>
      </c>
      <c r="BO371" s="8" t="n">
        <f aca="false">BM371-BN371</f>
        <v>4</v>
      </c>
      <c r="BP371" s="8" t="n">
        <v>51</v>
      </c>
      <c r="BQ371" s="8" t="n">
        <v>20</v>
      </c>
      <c r="BR371" s="8" t="n">
        <v>23</v>
      </c>
      <c r="BS371" s="8" t="n">
        <v>127</v>
      </c>
      <c r="BT371" s="12" t="n">
        <f aca="false">BS371/(EA371+BS371)</f>
        <v>0.10530679933665</v>
      </c>
      <c r="BU371" s="8" t="n">
        <v>0</v>
      </c>
      <c r="BV371" s="8" t="n">
        <v>1</v>
      </c>
      <c r="BW371" s="12" t="n">
        <f aca="false">IF(BU371+BV371&gt;0,BU371/(BU371+BV371),0)</f>
        <v>0</v>
      </c>
      <c r="BX371" s="8" t="n">
        <v>0</v>
      </c>
      <c r="BY371" s="8" t="n">
        <v>0</v>
      </c>
      <c r="BZ371" s="8" t="n">
        <v>0</v>
      </c>
      <c r="CA371" s="8" t="n">
        <v>1</v>
      </c>
      <c r="CB371" s="8" t="n">
        <v>0</v>
      </c>
      <c r="CC371" s="8" t="n">
        <v>0</v>
      </c>
      <c r="CD371" s="8" t="n">
        <v>0</v>
      </c>
      <c r="CE371" s="8" t="n">
        <v>0</v>
      </c>
      <c r="CF371" s="8" t="n">
        <v>0</v>
      </c>
      <c r="CG371" s="8" t="n">
        <v>0</v>
      </c>
      <c r="CH371" s="8" t="n">
        <v>0</v>
      </c>
      <c r="CI371" s="8" t="n">
        <v>1</v>
      </c>
      <c r="CJ371" s="8" t="n">
        <v>0</v>
      </c>
      <c r="CK371" s="8" t="n">
        <v>1</v>
      </c>
      <c r="CL371" s="8" t="n">
        <v>1</v>
      </c>
      <c r="CM371" s="8" t="n">
        <v>2</v>
      </c>
      <c r="CN371" s="8" t="n">
        <v>1</v>
      </c>
      <c r="CO371" s="8" t="n">
        <v>0</v>
      </c>
      <c r="CP371" s="8" t="n">
        <v>0</v>
      </c>
      <c r="CQ371" s="8" t="n">
        <v>0</v>
      </c>
      <c r="CR371" s="8" t="n">
        <v>1</v>
      </c>
      <c r="CS371" s="8" t="n">
        <v>3</v>
      </c>
      <c r="CT371" s="8" t="n">
        <v>1</v>
      </c>
      <c r="CU371" s="8" t="n">
        <v>1</v>
      </c>
      <c r="CV371" s="8" t="n">
        <v>0</v>
      </c>
      <c r="CW371" s="8" t="n">
        <v>3</v>
      </c>
      <c r="CX371" s="8" t="n">
        <v>2</v>
      </c>
      <c r="CY371" s="8" t="n">
        <v>4</v>
      </c>
      <c r="CZ371" s="8" t="n">
        <v>2</v>
      </c>
      <c r="DA371" s="8" t="n">
        <v>43</v>
      </c>
      <c r="DB371" s="8" t="n">
        <v>1</v>
      </c>
      <c r="DC371" s="8" t="n">
        <v>1</v>
      </c>
      <c r="DD371" s="8" t="n">
        <v>60</v>
      </c>
      <c r="DE371" s="8" t="n">
        <v>5</v>
      </c>
      <c r="DF371" s="8" t="n">
        <v>1</v>
      </c>
      <c r="DG371" s="8" t="n">
        <v>0</v>
      </c>
      <c r="DH371" s="8" t="n">
        <v>42</v>
      </c>
      <c r="DI371" s="8" t="n">
        <v>4</v>
      </c>
      <c r="DJ371" s="8" t="n">
        <v>6</v>
      </c>
      <c r="DK371" s="8" t="n">
        <v>4</v>
      </c>
      <c r="DL371" s="8" t="n">
        <v>4</v>
      </c>
      <c r="DM371" s="8" t="n">
        <v>0</v>
      </c>
      <c r="DN371" s="8" t="n">
        <v>5</v>
      </c>
      <c r="DO371" s="8" t="n">
        <v>5</v>
      </c>
      <c r="DP371" s="8" t="n">
        <v>0</v>
      </c>
      <c r="DQ371" s="8" t="n">
        <f aca="false">DJ371-DI371</f>
        <v>2</v>
      </c>
      <c r="DR371" s="19" t="n">
        <v>5.909</v>
      </c>
      <c r="DS371" s="8" t="n">
        <v>4</v>
      </c>
      <c r="DT371" s="8" t="n">
        <v>0</v>
      </c>
      <c r="DU371" s="8" t="n">
        <v>0</v>
      </c>
      <c r="DV371" s="8" t="n">
        <v>0</v>
      </c>
      <c r="DW371" s="8" t="n">
        <v>0</v>
      </c>
      <c r="DX371" s="8" t="n">
        <v>1445</v>
      </c>
      <c r="DY371" s="8" t="n">
        <v>1469</v>
      </c>
      <c r="DZ371" s="8" t="n">
        <v>1104</v>
      </c>
      <c r="EA371" s="8" t="n">
        <v>1079</v>
      </c>
      <c r="EB371" s="8" t="n">
        <v>836</v>
      </c>
      <c r="EC371" s="8" t="n">
        <v>793</v>
      </c>
      <c r="ED371" s="8" t="n">
        <v>81.05</v>
      </c>
      <c r="EE371" s="8" t="n">
        <v>61.26</v>
      </c>
      <c r="EF371" s="8" t="n">
        <v>78</v>
      </c>
      <c r="EG371" s="8" t="n">
        <v>83</v>
      </c>
      <c r="EH371" s="12" t="n">
        <f aca="false">EF371/EB371</f>
        <v>0.0933014354066986</v>
      </c>
      <c r="EI371" s="20" t="n">
        <f aca="false">1-EG371/EC371</f>
        <v>0.895334174022699</v>
      </c>
      <c r="EJ371" s="21" t="n">
        <f aca="false">EH371+EI371</f>
        <v>0.988635609429397</v>
      </c>
      <c r="EK371" s="8" t="n">
        <v>1440</v>
      </c>
      <c r="EL371" s="8" t="n">
        <v>1467</v>
      </c>
      <c r="EM371" s="8" t="n">
        <v>1100</v>
      </c>
      <c r="EN371" s="8" t="n">
        <v>1077</v>
      </c>
      <c r="EO371" s="8" t="n">
        <v>833</v>
      </c>
      <c r="EP371" s="8" t="n">
        <v>790</v>
      </c>
      <c r="EQ371" s="8" t="n">
        <v>78</v>
      </c>
      <c r="ER371" s="8" t="n">
        <v>83</v>
      </c>
      <c r="ES371" s="8" t="n">
        <v>718</v>
      </c>
      <c r="ET371" s="8" t="n">
        <v>634</v>
      </c>
      <c r="EU371" s="8" t="n">
        <v>349</v>
      </c>
      <c r="EV371" s="8" t="n">
        <v>213</v>
      </c>
      <c r="EW371" s="8" t="n">
        <v>49</v>
      </c>
      <c r="EX371" s="8" t="n">
        <v>36</v>
      </c>
      <c r="EY371" s="8" t="n">
        <v>79</v>
      </c>
      <c r="EZ371" s="8" t="n">
        <v>72</v>
      </c>
      <c r="FA371" s="8" t="n">
        <v>2.9</v>
      </c>
      <c r="FB371" s="8" t="n">
        <v>2.6</v>
      </c>
      <c r="FC371" s="8" t="n">
        <v>5.4</v>
      </c>
      <c r="FD371" s="19" t="n">
        <v>36.44</v>
      </c>
      <c r="FE371" s="18" t="n">
        <f aca="false">FD371/V371</f>
        <v>0.597377049180328</v>
      </c>
      <c r="FF371" s="8" t="n">
        <v>4.1192</v>
      </c>
      <c r="FG371" s="8" t="n">
        <v>1.02</v>
      </c>
      <c r="FH371" s="8" t="n">
        <v>0.73</v>
      </c>
      <c r="FI371" s="8" t="n">
        <v>1.75</v>
      </c>
      <c r="FJ371" s="8" t="n">
        <v>1</v>
      </c>
      <c r="FK371" s="8" t="n">
        <v>0</v>
      </c>
      <c r="FL371" s="8" t="n">
        <v>0</v>
      </c>
      <c r="FM371" s="8" t="n">
        <f aca="false">BL371+BS371+AH371+DT371</f>
        <v>199</v>
      </c>
      <c r="FN371" s="19" t="n">
        <f aca="false">IF(DS371&gt;0,(BL371+BR371)/DS371,0)</f>
        <v>21.75</v>
      </c>
      <c r="FO371" s="12" t="n">
        <v>0.0502006666</v>
      </c>
      <c r="FP371" s="19" t="n">
        <f aca="false">Z371-AH371/10</f>
        <v>36.2</v>
      </c>
      <c r="FQ371" s="19" t="n">
        <f aca="false">Z371+DR371/5</f>
        <v>38.1818</v>
      </c>
      <c r="FR371" s="19" t="n">
        <f aca="false">(DX371+DY371)/AL371*60</f>
        <v>116.771746099594</v>
      </c>
      <c r="FS371" s="8" t="n">
        <v>4</v>
      </c>
      <c r="FT371" s="17" t="s">
        <v>352</v>
      </c>
      <c r="FU371" s="8" t="n">
        <v>195</v>
      </c>
      <c r="FV371" s="17" t="s">
        <v>412</v>
      </c>
      <c r="FW371" s="17" t="s">
        <v>280</v>
      </c>
      <c r="FX371" s="23" t="n">
        <v>5500000</v>
      </c>
      <c r="FY371" s="23" t="n">
        <v>5187500</v>
      </c>
      <c r="FZ371" s="8" t="n">
        <v>509</v>
      </c>
      <c r="GA371" s="8" t="n">
        <v>56</v>
      </c>
      <c r="GB371" s="8" t="n">
        <v>149</v>
      </c>
      <c r="GC371" s="8" t="n">
        <v>205</v>
      </c>
      <c r="GD371" s="8" t="n">
        <v>51</v>
      </c>
      <c r="GE371" s="8" t="n">
        <v>76</v>
      </c>
      <c r="GF371" s="8" t="n">
        <v>792</v>
      </c>
      <c r="GG371" s="8" t="n">
        <v>11231</v>
      </c>
      <c r="GH371" s="8" t="n">
        <v>15</v>
      </c>
      <c r="GI371" s="8" t="n">
        <v>29.8</v>
      </c>
      <c r="GJ371" s="8" t="n">
        <v>44.7</v>
      </c>
      <c r="GK371" s="8" t="n">
        <f aca="false">Z371-AH371/10</f>
        <v>36.2</v>
      </c>
      <c r="GL371" s="22"/>
      <c r="GM371" s="22"/>
      <c r="GN371" s="22"/>
      <c r="GO371" s="22"/>
      <c r="GP371" s="22"/>
    </row>
    <row r="372" customFormat="false" ht="13.65" hidden="false" customHeight="true" outlineLevel="0" collapsed="false">
      <c r="A372" s="16" t="n">
        <v>26344</v>
      </c>
      <c r="B372" s="17" t="s">
        <v>1872</v>
      </c>
      <c r="C372" s="22"/>
      <c r="D372" s="17" t="s">
        <v>372</v>
      </c>
      <c r="E372" s="17" t="s">
        <v>372</v>
      </c>
      <c r="F372" s="8" t="n">
        <v>75</v>
      </c>
      <c r="G372" s="8" t="n">
        <v>230</v>
      </c>
      <c r="H372" s="8" t="n">
        <v>1990</v>
      </c>
      <c r="I372" s="8" t="n">
        <v>1</v>
      </c>
      <c r="J372" s="8" t="n">
        <v>5</v>
      </c>
      <c r="K372" s="17" t="s">
        <v>263</v>
      </c>
      <c r="L372" s="8" t="n">
        <v>1990</v>
      </c>
      <c r="M372" s="8" t="n">
        <v>45</v>
      </c>
      <c r="N372" s="8" t="n">
        <v>24</v>
      </c>
      <c r="O372" s="8" t="n">
        <v>8448208</v>
      </c>
      <c r="P372" s="17" t="s">
        <v>1928</v>
      </c>
      <c r="Q372" s="17" t="s">
        <v>1929</v>
      </c>
      <c r="R372" s="17" t="s">
        <v>1930</v>
      </c>
      <c r="S372" s="17" t="s">
        <v>1931</v>
      </c>
      <c r="T372" s="17" t="s">
        <v>299</v>
      </c>
      <c r="U372" s="17" t="s">
        <v>567</v>
      </c>
      <c r="V372" s="8" t="n">
        <v>22</v>
      </c>
      <c r="W372" s="8" t="n">
        <v>1</v>
      </c>
      <c r="X372" s="8" t="n">
        <v>6</v>
      </c>
      <c r="Y372" s="8" t="n">
        <v>4</v>
      </c>
      <c r="Z372" s="8" t="n">
        <v>7</v>
      </c>
      <c r="AA372" s="8" t="n">
        <v>20</v>
      </c>
      <c r="AB372" s="8" t="n">
        <v>77</v>
      </c>
      <c r="AC372" s="18" t="n">
        <f aca="false">Z372/V372</f>
        <v>0.318181818181818</v>
      </c>
      <c r="AD372" s="19" t="n">
        <f aca="false">IF(FZ372&gt;V372,Z372-V372*(GC372-Z372)/(FZ372-V372),0)</f>
        <v>-17.6101694915254</v>
      </c>
      <c r="AE372" s="19" t="n">
        <v>2.237</v>
      </c>
      <c r="AF372" s="8" t="n">
        <v>6</v>
      </c>
      <c r="AG372" s="8" t="n">
        <v>2.6</v>
      </c>
      <c r="AH372" s="8" t="n">
        <v>10</v>
      </c>
      <c r="AI372" s="8" t="n">
        <v>350</v>
      </c>
      <c r="AJ372" s="8" t="n">
        <v>17220</v>
      </c>
      <c r="AK372" s="19" t="n">
        <v>287</v>
      </c>
      <c r="AL372" s="8" t="n">
        <v>287</v>
      </c>
      <c r="AM372" s="8" t="n">
        <v>287</v>
      </c>
      <c r="AN372" s="18" t="n">
        <f aca="false">AJ372/60/V372</f>
        <v>13.0454545454545</v>
      </c>
      <c r="AO372" s="8" t="n">
        <v>22.09</v>
      </c>
      <c r="AP372" s="12" t="n">
        <f aca="false">IF(EF372&gt;0,Z372/EF372,0)</f>
        <v>0.466666666666667</v>
      </c>
      <c r="AQ372" s="8" t="n">
        <v>53</v>
      </c>
      <c r="AR372" s="8" t="n">
        <v>53</v>
      </c>
      <c r="AS372" s="8" t="n">
        <v>53</v>
      </c>
      <c r="AT372" s="8" t="n">
        <v>41</v>
      </c>
      <c r="AU372" s="8" t="n">
        <v>41</v>
      </c>
      <c r="AV372" s="8" t="n">
        <v>32</v>
      </c>
      <c r="AW372" s="8" t="n">
        <v>35</v>
      </c>
      <c r="AX372" s="8" t="n">
        <v>18</v>
      </c>
      <c r="AY372" s="8" t="n">
        <v>1</v>
      </c>
      <c r="AZ372" s="8" t="n">
        <v>6</v>
      </c>
      <c r="BA372" s="8" t="n">
        <f aca="false">AY372+AZ372</f>
        <v>7</v>
      </c>
      <c r="BB372" s="8" t="n">
        <v>3.28</v>
      </c>
      <c r="BC372" s="8" t="n">
        <v>24</v>
      </c>
      <c r="BD372" s="19" t="n">
        <v>82.8</v>
      </c>
      <c r="BE372" s="19" t="n">
        <v>17.3101045296167</v>
      </c>
      <c r="BF372" s="19" t="n">
        <f aca="false">AQ372+BD372</f>
        <v>135.8</v>
      </c>
      <c r="BG372" s="19" t="n">
        <f aca="false">IF(AL372&gt;0,BF372/AL372*60,0)</f>
        <v>28.390243902439</v>
      </c>
      <c r="BH372" s="8" t="n">
        <v>110</v>
      </c>
      <c r="BI372" s="8" t="n">
        <v>96</v>
      </c>
      <c r="BJ372" s="8" t="n">
        <v>53</v>
      </c>
      <c r="BK372" s="12" t="n">
        <f aca="false">BH372/(BH372+BJ372)</f>
        <v>0.674846625766871</v>
      </c>
      <c r="BL372" s="8" t="n">
        <v>1</v>
      </c>
      <c r="BM372" s="8" t="n">
        <v>1</v>
      </c>
      <c r="BN372" s="8" t="n">
        <v>10</v>
      </c>
      <c r="BO372" s="8" t="n">
        <f aca="false">BM372-BN372</f>
        <v>-9</v>
      </c>
      <c r="BP372" s="8" t="n">
        <v>9</v>
      </c>
      <c r="BQ372" s="8" t="n">
        <v>12</v>
      </c>
      <c r="BR372" s="8" t="n">
        <v>11</v>
      </c>
      <c r="BS372" s="8" t="n">
        <v>8</v>
      </c>
      <c r="BT372" s="12" t="n">
        <f aca="false">BS372/(EA372+BS372)</f>
        <v>0.0404040404040404</v>
      </c>
      <c r="BU372" s="8" t="n">
        <v>0</v>
      </c>
      <c r="BV372" s="8" t="n">
        <v>0</v>
      </c>
      <c r="BW372" s="12" t="n">
        <f aca="false">IF(BU372+BV372&gt;0,BU372/(BU372+BV372),0)</f>
        <v>0</v>
      </c>
      <c r="BX372" s="8" t="n">
        <v>0</v>
      </c>
      <c r="BY372" s="8" t="n">
        <v>0</v>
      </c>
      <c r="BZ372" s="8" t="n">
        <v>0</v>
      </c>
      <c r="CA372" s="8" t="n">
        <v>0</v>
      </c>
      <c r="CB372" s="8" t="n">
        <v>0</v>
      </c>
      <c r="CC372" s="8" t="n">
        <v>0</v>
      </c>
      <c r="CD372" s="8" t="n">
        <v>0</v>
      </c>
      <c r="CE372" s="8" t="n">
        <v>0</v>
      </c>
      <c r="CF372" s="8" t="n">
        <v>0</v>
      </c>
      <c r="CG372" s="8" t="n">
        <v>0</v>
      </c>
      <c r="CH372" s="8" t="n">
        <v>0</v>
      </c>
      <c r="CI372" s="8" t="n">
        <v>0</v>
      </c>
      <c r="CJ372" s="8" t="n">
        <v>0</v>
      </c>
      <c r="CK372" s="8" t="n">
        <v>0</v>
      </c>
      <c r="CL372" s="8" t="n">
        <v>0</v>
      </c>
      <c r="CM372" s="8" t="n">
        <v>0</v>
      </c>
      <c r="CN372" s="8" t="n">
        <v>0</v>
      </c>
      <c r="CO372" s="8" t="n">
        <v>0</v>
      </c>
      <c r="CP372" s="8" t="n">
        <v>0</v>
      </c>
      <c r="CQ372" s="8" t="n">
        <v>0</v>
      </c>
      <c r="CR372" s="8" t="n">
        <v>0</v>
      </c>
      <c r="CS372" s="8" t="n">
        <v>0</v>
      </c>
      <c r="CT372" s="8" t="n">
        <v>0</v>
      </c>
      <c r="CU372" s="8" t="n">
        <v>0</v>
      </c>
      <c r="CV372" s="8" t="n">
        <v>0</v>
      </c>
      <c r="CW372" s="8" t="n">
        <v>1</v>
      </c>
      <c r="CX372" s="8" t="n">
        <v>0</v>
      </c>
      <c r="CY372" s="8" t="n">
        <v>1</v>
      </c>
      <c r="CZ372" s="8" t="n">
        <v>0</v>
      </c>
      <c r="DA372" s="8" t="n">
        <v>8</v>
      </c>
      <c r="DB372" s="8" t="n">
        <v>5</v>
      </c>
      <c r="DC372" s="8" t="n">
        <v>0</v>
      </c>
      <c r="DD372" s="8" t="n">
        <v>0</v>
      </c>
      <c r="DE372" s="8" t="n">
        <v>2</v>
      </c>
      <c r="DF372" s="8" t="n">
        <v>1</v>
      </c>
      <c r="DG372" s="8" t="n">
        <v>0</v>
      </c>
      <c r="DH372" s="8" t="n">
        <v>24</v>
      </c>
      <c r="DI372" s="8" t="n">
        <v>5</v>
      </c>
      <c r="DJ372" s="8" t="n">
        <v>1</v>
      </c>
      <c r="DK372" s="8" t="n">
        <v>5</v>
      </c>
      <c r="DL372" s="8" t="n">
        <v>5</v>
      </c>
      <c r="DM372" s="8" t="n">
        <v>0</v>
      </c>
      <c r="DN372" s="8" t="n">
        <v>1</v>
      </c>
      <c r="DO372" s="8" t="n">
        <v>1</v>
      </c>
      <c r="DP372" s="8" t="n">
        <v>0</v>
      </c>
      <c r="DQ372" s="8" t="n">
        <f aca="false">DJ372-DI372</f>
        <v>-4</v>
      </c>
      <c r="DR372" s="19" t="n">
        <v>-3.132</v>
      </c>
      <c r="DS372" s="8" t="n">
        <v>5</v>
      </c>
      <c r="DT372" s="8" t="n">
        <v>0</v>
      </c>
      <c r="DU372" s="8" t="n">
        <v>0</v>
      </c>
      <c r="DV372" s="8" t="n">
        <v>0</v>
      </c>
      <c r="DW372" s="8" t="n">
        <v>0</v>
      </c>
      <c r="DX372" s="8" t="n">
        <v>317</v>
      </c>
      <c r="DY372" s="8" t="n">
        <v>247</v>
      </c>
      <c r="DZ372" s="8" t="n">
        <v>223</v>
      </c>
      <c r="EA372" s="8" t="n">
        <v>190</v>
      </c>
      <c r="EB372" s="8" t="n">
        <v>161</v>
      </c>
      <c r="EC372" s="8" t="n">
        <v>138</v>
      </c>
      <c r="ED372" s="8" t="n">
        <v>15.18</v>
      </c>
      <c r="EE372" s="8" t="n">
        <v>10.17</v>
      </c>
      <c r="EF372" s="8" t="n">
        <v>15</v>
      </c>
      <c r="EG372" s="8" t="n">
        <v>6</v>
      </c>
      <c r="EH372" s="12" t="n">
        <f aca="false">EF372/EB372</f>
        <v>0.093167701863354</v>
      </c>
      <c r="EI372" s="20" t="n">
        <f aca="false">1-EG372/EC372</f>
        <v>0.956521739130435</v>
      </c>
      <c r="EJ372" s="21" t="n">
        <f aca="false">EH372+EI372</f>
        <v>1.04968944099379</v>
      </c>
      <c r="EK372" s="8" t="n">
        <v>317</v>
      </c>
      <c r="EL372" s="8" t="n">
        <v>246</v>
      </c>
      <c r="EM372" s="8" t="n">
        <v>223</v>
      </c>
      <c r="EN372" s="8" t="n">
        <v>190</v>
      </c>
      <c r="EO372" s="8" t="n">
        <v>161</v>
      </c>
      <c r="EP372" s="8" t="n">
        <v>138</v>
      </c>
      <c r="EQ372" s="8" t="n">
        <v>15</v>
      </c>
      <c r="ER372" s="8" t="n">
        <v>6</v>
      </c>
      <c r="ES372" s="8" t="n">
        <v>171</v>
      </c>
      <c r="ET372" s="8" t="n">
        <v>107</v>
      </c>
      <c r="EU372" s="8" t="n">
        <v>74</v>
      </c>
      <c r="EV372" s="8" t="n">
        <v>39</v>
      </c>
      <c r="EW372" s="8" t="n">
        <v>11</v>
      </c>
      <c r="EX372" s="8" t="n">
        <v>4</v>
      </c>
      <c r="EY372" s="8" t="n">
        <v>19</v>
      </c>
      <c r="EZ372" s="8" t="n">
        <v>9</v>
      </c>
      <c r="FA372" s="8" t="n">
        <v>0</v>
      </c>
      <c r="FB372" s="8" t="n">
        <v>0.6</v>
      </c>
      <c r="FC372" s="8" t="n">
        <v>0.6</v>
      </c>
      <c r="FD372" s="19" t="n">
        <v>8.75</v>
      </c>
      <c r="FE372" s="18" t="n">
        <f aca="false">FD372/V372</f>
        <v>0.397727272727273</v>
      </c>
      <c r="FF372" s="8" t="n">
        <v>0.3832</v>
      </c>
      <c r="FG372" s="8" t="n">
        <v>0.06</v>
      </c>
      <c r="FH372" s="8" t="n">
        <v>0</v>
      </c>
      <c r="FI372" s="8" t="n">
        <v>0.05</v>
      </c>
      <c r="FJ372" s="22"/>
      <c r="FK372" s="22"/>
      <c r="FL372" s="22"/>
      <c r="FM372" s="8" t="n">
        <f aca="false">BL372+BS372+AH372+DT372</f>
        <v>19</v>
      </c>
      <c r="FN372" s="19" t="n">
        <f aca="false">IF(DS372&gt;0,(BL372+BR372)/DS372,0)</f>
        <v>2.4</v>
      </c>
      <c r="FO372" s="12" t="n">
        <v>0.0173361522</v>
      </c>
      <c r="FP372" s="19" t="n">
        <f aca="false">Z372-AH372/10</f>
        <v>6</v>
      </c>
      <c r="FQ372" s="19" t="n">
        <f aca="false">Z372+DR372/5</f>
        <v>6.3736</v>
      </c>
      <c r="FR372" s="19" t="n">
        <f aca="false">(DX372+DY372)/AL372*60</f>
        <v>117.909407665505</v>
      </c>
      <c r="FS372" s="8" t="n">
        <v>4</v>
      </c>
      <c r="FT372" s="17" t="s">
        <v>307</v>
      </c>
      <c r="FU372" s="8" t="n">
        <v>195</v>
      </c>
      <c r="FV372" s="22"/>
      <c r="FW372" s="17" t="s">
        <v>280</v>
      </c>
      <c r="FX372" s="23" t="n">
        <v>1000000</v>
      </c>
      <c r="FY372" s="23" t="n">
        <v>1000000</v>
      </c>
      <c r="FZ372" s="8" t="n">
        <v>1733</v>
      </c>
      <c r="GA372" s="8" t="n">
        <v>766</v>
      </c>
      <c r="GB372" s="8" t="n">
        <v>1155</v>
      </c>
      <c r="GC372" s="8" t="n">
        <v>1921</v>
      </c>
      <c r="GD372" s="8" t="n">
        <v>322</v>
      </c>
      <c r="GE372" s="8" t="n">
        <v>1167</v>
      </c>
      <c r="GF372" s="8" t="n">
        <v>5637</v>
      </c>
      <c r="GG372" s="8" t="n">
        <v>23397</v>
      </c>
      <c r="GH372" s="8" t="n">
        <v>174.9</v>
      </c>
      <c r="GI372" s="8" t="n">
        <v>42.2</v>
      </c>
      <c r="GJ372" s="8" t="n">
        <v>217.1</v>
      </c>
      <c r="GK372" s="8" t="n">
        <f aca="false">Z372-AH372/10</f>
        <v>6</v>
      </c>
      <c r="GL372" s="22"/>
      <c r="GM372" s="22"/>
      <c r="GN372" s="22"/>
      <c r="GO372" s="22"/>
      <c r="GP372" s="22"/>
    </row>
    <row r="373" customFormat="false" ht="13.65" hidden="false" customHeight="true" outlineLevel="0" collapsed="false">
      <c r="A373" s="16" t="n">
        <v>28977</v>
      </c>
      <c r="B373" s="17" t="s">
        <v>465</v>
      </c>
      <c r="C373" s="17" t="s">
        <v>460</v>
      </c>
      <c r="D373" s="17" t="s">
        <v>262</v>
      </c>
      <c r="E373" s="17" t="s">
        <v>262</v>
      </c>
      <c r="F373" s="8" t="n">
        <v>75</v>
      </c>
      <c r="G373" s="8" t="n">
        <v>215</v>
      </c>
      <c r="H373" s="8" t="n">
        <v>1997</v>
      </c>
      <c r="I373" s="8" t="n">
        <v>5</v>
      </c>
      <c r="J373" s="8" t="n">
        <v>121</v>
      </c>
      <c r="K373" s="17" t="s">
        <v>263</v>
      </c>
      <c r="L373" s="8" t="n">
        <v>2000</v>
      </c>
      <c r="M373" s="8" t="n">
        <v>38</v>
      </c>
      <c r="N373" s="8" t="n">
        <v>17</v>
      </c>
      <c r="O373" s="8" t="n">
        <v>8466251</v>
      </c>
      <c r="P373" s="17" t="s">
        <v>1932</v>
      </c>
      <c r="Q373" s="17" t="s">
        <v>1933</v>
      </c>
      <c r="R373" s="17" t="s">
        <v>1934</v>
      </c>
      <c r="S373" s="17" t="s">
        <v>1935</v>
      </c>
      <c r="T373" s="17" t="s">
        <v>268</v>
      </c>
      <c r="U373" s="17" t="s">
        <v>1936</v>
      </c>
      <c r="V373" s="8" t="n">
        <v>74</v>
      </c>
      <c r="W373" s="8" t="n">
        <v>3</v>
      </c>
      <c r="X373" s="8" t="n">
        <v>10</v>
      </c>
      <c r="Y373" s="8" t="n">
        <v>6</v>
      </c>
      <c r="Z373" s="8" t="n">
        <v>13</v>
      </c>
      <c r="AA373" s="8" t="n">
        <v>0</v>
      </c>
      <c r="AB373" s="8" t="n">
        <v>0</v>
      </c>
      <c r="AC373" s="18" t="n">
        <f aca="false">Z373/V373</f>
        <v>0.175675675675676</v>
      </c>
      <c r="AD373" s="19" t="n">
        <f aca="false">IF(FZ373&gt;V373,Z373-V373*(GC373-Z373)/(FZ373-V373),0)</f>
        <v>-15.7976766698935</v>
      </c>
      <c r="AE373" s="19" t="n">
        <v>4.399</v>
      </c>
      <c r="AF373" s="8" t="n">
        <v>-12</v>
      </c>
      <c r="AG373" s="8" t="n">
        <v>-12.2</v>
      </c>
      <c r="AH373" s="8" t="n">
        <v>37</v>
      </c>
      <c r="AI373" s="8" t="n">
        <v>1107</v>
      </c>
      <c r="AJ373" s="8" t="n">
        <v>45730</v>
      </c>
      <c r="AK373" s="19" t="n">
        <v>762.16666666667</v>
      </c>
      <c r="AL373" s="8" t="n">
        <v>762.2</v>
      </c>
      <c r="AM373" s="8" t="n">
        <v>763</v>
      </c>
      <c r="AN373" s="18" t="n">
        <f aca="false">AJ373/60/V373</f>
        <v>10.2995495495496</v>
      </c>
      <c r="AO373" s="8" t="n">
        <v>17.5</v>
      </c>
      <c r="AP373" s="12" t="n">
        <f aca="false">IF(EF373&gt;0,Z373/EF373,0)</f>
        <v>0.565217391304348</v>
      </c>
      <c r="AQ373" s="8" t="n">
        <v>131</v>
      </c>
      <c r="AR373" s="8" t="n">
        <v>132</v>
      </c>
      <c r="AS373" s="8" t="n">
        <v>132</v>
      </c>
      <c r="AT373" s="8" t="n">
        <v>108</v>
      </c>
      <c r="AU373" s="8" t="n">
        <v>109</v>
      </c>
      <c r="AV373" s="8" t="n">
        <v>79</v>
      </c>
      <c r="AW373" s="8" t="n">
        <v>73</v>
      </c>
      <c r="AX373" s="8" t="n">
        <v>32</v>
      </c>
      <c r="AY373" s="8" t="n">
        <v>6</v>
      </c>
      <c r="AZ373" s="8" t="n">
        <v>5</v>
      </c>
      <c r="BA373" s="8" t="n">
        <f aca="false">AY373+AZ373</f>
        <v>11</v>
      </c>
      <c r="BB373" s="8" t="n">
        <v>6.2</v>
      </c>
      <c r="BC373" s="8" t="n">
        <v>29.557</v>
      </c>
      <c r="BD373" s="19" t="n">
        <v>133.2</v>
      </c>
      <c r="BE373" s="19" t="n">
        <v>10.485895473431</v>
      </c>
      <c r="BF373" s="19" t="n">
        <f aca="false">AQ373+BD373</f>
        <v>264.2</v>
      </c>
      <c r="BG373" s="19" t="n">
        <f aca="false">IF(AL373&gt;0,BF373/AL373*60,0)</f>
        <v>20.7976908947783</v>
      </c>
      <c r="BH373" s="8" t="n">
        <v>175</v>
      </c>
      <c r="BI373" s="8" t="n">
        <v>296</v>
      </c>
      <c r="BJ373" s="8" t="n">
        <v>281</v>
      </c>
      <c r="BK373" s="12" t="n">
        <f aca="false">BH373/(BH373+BJ373)</f>
        <v>0.383771929824561</v>
      </c>
      <c r="BL373" s="8" t="n">
        <v>132</v>
      </c>
      <c r="BM373" s="8" t="n">
        <v>132</v>
      </c>
      <c r="BN373" s="8" t="n">
        <v>52</v>
      </c>
      <c r="BO373" s="8" t="n">
        <f aca="false">BM373-BN373</f>
        <v>80</v>
      </c>
      <c r="BP373" s="8" t="n">
        <v>30</v>
      </c>
      <c r="BQ373" s="8" t="n">
        <v>25</v>
      </c>
      <c r="BR373" s="8" t="n">
        <v>12</v>
      </c>
      <c r="BS373" s="8" t="n">
        <v>17</v>
      </c>
      <c r="BT373" s="12" t="n">
        <f aca="false">BS373/(EA373+BS373)</f>
        <v>0.0263157894736842</v>
      </c>
      <c r="BU373" s="8" t="n">
        <v>11</v>
      </c>
      <c r="BV373" s="8" t="n">
        <v>17</v>
      </c>
      <c r="BW373" s="12" t="n">
        <f aca="false">IF(BU373+BV373&gt;0,BU373/(BU373+BV373),0)</f>
        <v>0.392857142857143</v>
      </c>
      <c r="BX373" s="8" t="n">
        <v>6</v>
      </c>
      <c r="BY373" s="8" t="n">
        <v>9</v>
      </c>
      <c r="BZ373" s="8" t="n">
        <v>3</v>
      </c>
      <c r="CA373" s="8" t="n">
        <v>5</v>
      </c>
      <c r="CB373" s="8" t="n">
        <v>2</v>
      </c>
      <c r="CC373" s="8" t="n">
        <v>3</v>
      </c>
      <c r="CD373" s="8" t="n">
        <v>3</v>
      </c>
      <c r="CE373" s="8" t="n">
        <v>3</v>
      </c>
      <c r="CF373" s="8" t="n">
        <v>4</v>
      </c>
      <c r="CG373" s="8" t="n">
        <v>7</v>
      </c>
      <c r="CH373" s="8" t="n">
        <v>6</v>
      </c>
      <c r="CI373" s="8" t="n">
        <v>12</v>
      </c>
      <c r="CJ373" s="8" t="n">
        <v>0</v>
      </c>
      <c r="CK373" s="8" t="n">
        <v>0</v>
      </c>
      <c r="CL373" s="8" t="n">
        <v>1</v>
      </c>
      <c r="CM373" s="8" t="n">
        <v>0</v>
      </c>
      <c r="CN373" s="8" t="n">
        <v>0</v>
      </c>
      <c r="CO373" s="8" t="n">
        <v>0</v>
      </c>
      <c r="CP373" s="8" t="n">
        <v>0</v>
      </c>
      <c r="CQ373" s="8" t="n">
        <v>0</v>
      </c>
      <c r="CR373" s="8" t="n">
        <v>0</v>
      </c>
      <c r="CS373" s="8" t="n">
        <v>1</v>
      </c>
      <c r="CT373" s="8" t="n">
        <v>0</v>
      </c>
      <c r="CU373" s="8" t="n">
        <v>0</v>
      </c>
      <c r="CV373" s="8" t="n">
        <v>0</v>
      </c>
      <c r="CW373" s="8" t="n">
        <v>2</v>
      </c>
      <c r="CX373" s="8" t="n">
        <v>0</v>
      </c>
      <c r="CY373" s="8" t="n">
        <v>2</v>
      </c>
      <c r="CZ373" s="8" t="n">
        <v>4</v>
      </c>
      <c r="DA373" s="8" t="n">
        <v>24</v>
      </c>
      <c r="DB373" s="8" t="n">
        <v>17</v>
      </c>
      <c r="DC373" s="8" t="n">
        <v>0</v>
      </c>
      <c r="DD373" s="8" t="n">
        <v>9</v>
      </c>
      <c r="DE373" s="8" t="n">
        <v>8</v>
      </c>
      <c r="DF373" s="8" t="n">
        <v>1</v>
      </c>
      <c r="DG373" s="8" t="n">
        <v>1</v>
      </c>
      <c r="DH373" s="8" t="n">
        <v>43</v>
      </c>
      <c r="DI373" s="8" t="n">
        <v>17</v>
      </c>
      <c r="DJ373" s="8" t="n">
        <v>8</v>
      </c>
      <c r="DK373" s="8" t="n">
        <v>17</v>
      </c>
      <c r="DL373" s="8" t="n">
        <v>16</v>
      </c>
      <c r="DM373" s="8" t="n">
        <v>1</v>
      </c>
      <c r="DN373" s="8" t="n">
        <v>9</v>
      </c>
      <c r="DO373" s="8" t="n">
        <v>8</v>
      </c>
      <c r="DP373" s="8" t="n">
        <v>1</v>
      </c>
      <c r="DQ373" s="8" t="n">
        <f aca="false">DJ373-DI373</f>
        <v>-9</v>
      </c>
      <c r="DR373" s="19" t="n">
        <v>-5.956</v>
      </c>
      <c r="DS373" s="8" t="n">
        <v>16</v>
      </c>
      <c r="DT373" s="8" t="n">
        <v>1</v>
      </c>
      <c r="DU373" s="8" t="n">
        <v>0</v>
      </c>
      <c r="DV373" s="8" t="n">
        <v>0</v>
      </c>
      <c r="DW373" s="8" t="n">
        <v>0</v>
      </c>
      <c r="DX373" s="8" t="n">
        <v>603</v>
      </c>
      <c r="DY373" s="8" t="n">
        <v>840</v>
      </c>
      <c r="DZ373" s="8" t="n">
        <v>454</v>
      </c>
      <c r="EA373" s="8" t="n">
        <v>629</v>
      </c>
      <c r="EB373" s="8" t="n">
        <v>334</v>
      </c>
      <c r="EC373" s="8" t="n">
        <v>473</v>
      </c>
      <c r="ED373" s="8" t="n">
        <v>24.64</v>
      </c>
      <c r="EE373" s="8" t="n">
        <v>36.48</v>
      </c>
      <c r="EF373" s="8" t="n">
        <v>23</v>
      </c>
      <c r="EG373" s="8" t="n">
        <v>42</v>
      </c>
      <c r="EH373" s="12" t="n">
        <f aca="false">EF373/EB373</f>
        <v>0.0688622754491018</v>
      </c>
      <c r="EI373" s="20" t="n">
        <f aca="false">1-EG373/EC373</f>
        <v>0.911205073995771</v>
      </c>
      <c r="EJ373" s="21" t="n">
        <f aca="false">EH373+EI373</f>
        <v>0.980067349444874</v>
      </c>
      <c r="EK373" s="8" t="n">
        <v>602</v>
      </c>
      <c r="EL373" s="8" t="n">
        <v>841</v>
      </c>
      <c r="EM373" s="8" t="n">
        <v>453</v>
      </c>
      <c r="EN373" s="8" t="n">
        <v>630</v>
      </c>
      <c r="EO373" s="8" t="n">
        <v>334</v>
      </c>
      <c r="EP373" s="8" t="n">
        <v>475</v>
      </c>
      <c r="EQ373" s="8" t="n">
        <v>23</v>
      </c>
      <c r="ER373" s="8" t="n">
        <v>41</v>
      </c>
      <c r="ES373" s="8" t="n">
        <v>287</v>
      </c>
      <c r="ET373" s="8" t="n">
        <v>451</v>
      </c>
      <c r="EU373" s="8" t="n">
        <v>113</v>
      </c>
      <c r="EV373" s="8" t="n">
        <v>184</v>
      </c>
      <c r="EW373" s="8" t="n">
        <v>9</v>
      </c>
      <c r="EX373" s="8" t="n">
        <v>23</v>
      </c>
      <c r="EY373" s="8" t="n">
        <v>54</v>
      </c>
      <c r="EZ373" s="8" t="n">
        <v>41</v>
      </c>
      <c r="FA373" s="8" t="n">
        <v>-0.5</v>
      </c>
      <c r="FB373" s="8" t="n">
        <v>0.2</v>
      </c>
      <c r="FC373" s="8" t="n">
        <v>-0.2</v>
      </c>
      <c r="FD373" s="19" t="n">
        <v>1.94</v>
      </c>
      <c r="FE373" s="18" t="n">
        <f aca="false">FD373/V373</f>
        <v>0.0262162162162162</v>
      </c>
      <c r="FF373" s="8" t="n">
        <v>0.6477</v>
      </c>
      <c r="FG373" s="8" t="n">
        <v>0.01</v>
      </c>
      <c r="FH373" s="8" t="n">
        <v>-0.57</v>
      </c>
      <c r="FI373" s="8" t="n">
        <v>-0.56</v>
      </c>
      <c r="FJ373" s="22"/>
      <c r="FK373" s="22"/>
      <c r="FL373" s="22"/>
      <c r="FM373" s="8" t="n">
        <f aca="false">BL373+BS373+AH373+DT373</f>
        <v>187</v>
      </c>
      <c r="FN373" s="19" t="n">
        <f aca="false">IF(DS373&gt;0,(BL373+BR373)/DS373,0)</f>
        <v>9</v>
      </c>
      <c r="FO373" s="12" t="n">
        <v>0.03319993</v>
      </c>
      <c r="FP373" s="19" t="n">
        <f aca="false">Z373-AH373/10</f>
        <v>9.3</v>
      </c>
      <c r="FQ373" s="19" t="n">
        <f aca="false">Z373+DR373/5</f>
        <v>11.8088</v>
      </c>
      <c r="FR373" s="19" t="n">
        <f aca="false">(DX373+DY373)/AL373*60</f>
        <v>113.592233009709</v>
      </c>
      <c r="FS373" s="22"/>
      <c r="FT373" s="22"/>
      <c r="FU373" s="22"/>
      <c r="FV373" s="22"/>
      <c r="FW373" s="17" t="s">
        <v>280</v>
      </c>
      <c r="FX373" s="23" t="n">
        <v>2500000</v>
      </c>
      <c r="FY373" s="23" t="n">
        <v>2250000</v>
      </c>
      <c r="FZ373" s="8" t="n">
        <v>1107</v>
      </c>
      <c r="GA373" s="8" t="n">
        <v>186</v>
      </c>
      <c r="GB373" s="8" t="n">
        <v>229</v>
      </c>
      <c r="GC373" s="8" t="n">
        <v>415</v>
      </c>
      <c r="GD373" s="8" t="n">
        <v>-31</v>
      </c>
      <c r="GE373" s="8" t="n">
        <v>892</v>
      </c>
      <c r="GF373" s="8" t="n">
        <v>2010</v>
      </c>
      <c r="GG373" s="8" t="n">
        <v>15017</v>
      </c>
      <c r="GH373" s="8" t="n">
        <v>23</v>
      </c>
      <c r="GI373" s="8" t="n">
        <v>14.8</v>
      </c>
      <c r="GJ373" s="8" t="n">
        <v>37.9</v>
      </c>
      <c r="GK373" s="8" t="n">
        <f aca="false">Z373-AH373/10</f>
        <v>9.3</v>
      </c>
      <c r="GL373" s="22"/>
      <c r="GM373" s="22"/>
      <c r="GN373" s="22"/>
      <c r="GO373" s="22"/>
      <c r="GP373" s="22"/>
    </row>
    <row r="374" customFormat="false" ht="13.65" hidden="false" customHeight="true" outlineLevel="0" collapsed="false">
      <c r="A374" s="16" t="n">
        <v>32303</v>
      </c>
      <c r="B374" s="17" t="s">
        <v>1937</v>
      </c>
      <c r="C374" s="17" t="s">
        <v>261</v>
      </c>
      <c r="D374" s="17" t="s">
        <v>262</v>
      </c>
      <c r="E374" s="17" t="s">
        <v>262</v>
      </c>
      <c r="F374" s="8" t="n">
        <v>73</v>
      </c>
      <c r="G374" s="8" t="n">
        <v>195</v>
      </c>
      <c r="H374" s="8" t="n">
        <v>2008</v>
      </c>
      <c r="I374" s="8" t="n">
        <v>7</v>
      </c>
      <c r="J374" s="8" t="n">
        <v>186</v>
      </c>
      <c r="K374" s="17" t="s">
        <v>273</v>
      </c>
      <c r="L374" s="8" t="n">
        <v>2009</v>
      </c>
      <c r="M374" s="8" t="n">
        <v>29</v>
      </c>
      <c r="N374" s="8" t="n">
        <v>9</v>
      </c>
      <c r="O374" s="8" t="n">
        <v>8474218</v>
      </c>
      <c r="P374" s="17" t="s">
        <v>1938</v>
      </c>
      <c r="Q374" s="17" t="s">
        <v>1939</v>
      </c>
      <c r="R374" s="17" t="s">
        <v>1940</v>
      </c>
      <c r="S374" s="17" t="s">
        <v>1935</v>
      </c>
      <c r="T374" s="17" t="s">
        <v>278</v>
      </c>
      <c r="U374" s="17" t="s">
        <v>294</v>
      </c>
      <c r="V374" s="8" t="n">
        <v>69</v>
      </c>
      <c r="W374" s="8" t="n">
        <v>6</v>
      </c>
      <c r="X374" s="8" t="n">
        <v>14</v>
      </c>
      <c r="Y374" s="8" t="n">
        <v>7</v>
      </c>
      <c r="Z374" s="8" t="n">
        <v>20</v>
      </c>
      <c r="AA374" s="8" t="n">
        <v>10</v>
      </c>
      <c r="AB374" s="8" t="n">
        <v>45</v>
      </c>
      <c r="AC374" s="18" t="n">
        <f aca="false">Z374/V374</f>
        <v>0.289855072463768</v>
      </c>
      <c r="AD374" s="19" t="n">
        <f aca="false">IF(FZ374&gt;V374,Z374-V374*(GC374-Z374)/(FZ374-V374),0)</f>
        <v>-3.41071428571429</v>
      </c>
      <c r="AE374" s="19" t="n">
        <v>7.156</v>
      </c>
      <c r="AF374" s="8" t="n">
        <v>-4</v>
      </c>
      <c r="AG374" s="8" t="n">
        <v>3.4</v>
      </c>
      <c r="AH374" s="8" t="n">
        <v>37</v>
      </c>
      <c r="AI374" s="8" t="n">
        <v>1959</v>
      </c>
      <c r="AJ374" s="8" t="n">
        <v>87503</v>
      </c>
      <c r="AK374" s="19" t="n">
        <v>1458.3833333333</v>
      </c>
      <c r="AL374" s="8" t="n">
        <v>1458.13</v>
      </c>
      <c r="AM374" s="8" t="n">
        <v>1458</v>
      </c>
      <c r="AN374" s="18" t="n">
        <f aca="false">AJ374/60/V374</f>
        <v>21.1359903381642</v>
      </c>
      <c r="AO374" s="8" t="n">
        <v>35.04</v>
      </c>
      <c r="AP374" s="12" t="n">
        <f aca="false">IF(EF374&gt;0,Z374/EF374,0)</f>
        <v>0.338983050847458</v>
      </c>
      <c r="AQ374" s="8" t="n">
        <v>224</v>
      </c>
      <c r="AR374" s="8" t="n">
        <v>225</v>
      </c>
      <c r="AS374" s="8" t="n">
        <v>225</v>
      </c>
      <c r="AT374" s="8" t="n">
        <v>147</v>
      </c>
      <c r="AU374" s="8" t="n">
        <v>147</v>
      </c>
      <c r="AV374" s="8" t="n">
        <v>95</v>
      </c>
      <c r="AW374" s="8" t="n">
        <v>78</v>
      </c>
      <c r="AX374" s="8" t="n">
        <v>15</v>
      </c>
      <c r="AY374" s="8" t="n">
        <v>5</v>
      </c>
      <c r="AZ374" s="8" t="n">
        <v>17</v>
      </c>
      <c r="BA374" s="8" t="n">
        <f aca="false">AY374+AZ374</f>
        <v>22</v>
      </c>
      <c r="BB374" s="8" t="n">
        <v>4.86</v>
      </c>
      <c r="BC374" s="8" t="n">
        <v>50.2421</v>
      </c>
      <c r="BD374" s="19" t="n">
        <v>139</v>
      </c>
      <c r="BE374" s="19" t="n">
        <v>5.71866107447758</v>
      </c>
      <c r="BF374" s="19" t="n">
        <f aca="false">AQ374+BD374</f>
        <v>363</v>
      </c>
      <c r="BG374" s="19" t="n">
        <f aca="false">IF(AL374&gt;0,BF374/AL374*60,0)</f>
        <v>14.9369397790321</v>
      </c>
      <c r="BH374" s="8" t="n">
        <v>482</v>
      </c>
      <c r="BI374" s="8" t="n">
        <v>476</v>
      </c>
      <c r="BJ374" s="8" t="n">
        <v>636</v>
      </c>
      <c r="BK374" s="12" t="n">
        <f aca="false">BH374/(BH374+BJ374)</f>
        <v>0.431127012522361</v>
      </c>
      <c r="BL374" s="8" t="n">
        <v>66</v>
      </c>
      <c r="BM374" s="8" t="n">
        <v>66</v>
      </c>
      <c r="BN374" s="8" t="n">
        <v>70</v>
      </c>
      <c r="BO374" s="8" t="n">
        <f aca="false">BM374-BN374</f>
        <v>-4</v>
      </c>
      <c r="BP374" s="8" t="n">
        <v>52</v>
      </c>
      <c r="BQ374" s="8" t="n">
        <v>36</v>
      </c>
      <c r="BR374" s="8" t="n">
        <v>20</v>
      </c>
      <c r="BS374" s="8" t="n">
        <v>79</v>
      </c>
      <c r="BT374" s="12" t="n">
        <f aca="false">BS374/(EA374+BS374)</f>
        <v>0.0676949443016281</v>
      </c>
      <c r="BU374" s="8" t="n">
        <v>0</v>
      </c>
      <c r="BV374" s="8" t="n">
        <v>0</v>
      </c>
      <c r="BW374" s="12" t="n">
        <f aca="false">IF(BU374+BV374&gt;0,BU374/(BU374+BV374),0)</f>
        <v>0</v>
      </c>
      <c r="BX374" s="8" t="n">
        <v>0</v>
      </c>
      <c r="BY374" s="8" t="n">
        <v>0</v>
      </c>
      <c r="BZ374" s="8" t="n">
        <v>0</v>
      </c>
      <c r="CA374" s="8" t="n">
        <v>0</v>
      </c>
      <c r="CB374" s="8" t="n">
        <v>0</v>
      </c>
      <c r="CC374" s="8" t="n">
        <v>0</v>
      </c>
      <c r="CD374" s="8" t="n">
        <v>0</v>
      </c>
      <c r="CE374" s="8" t="n">
        <v>0</v>
      </c>
      <c r="CF374" s="8" t="n">
        <v>0</v>
      </c>
      <c r="CG374" s="8" t="n">
        <v>0</v>
      </c>
      <c r="CH374" s="8" t="n">
        <v>0</v>
      </c>
      <c r="CI374" s="8" t="n">
        <v>0</v>
      </c>
      <c r="CJ374" s="8" t="n">
        <v>0</v>
      </c>
      <c r="CK374" s="8" t="n">
        <v>0</v>
      </c>
      <c r="CL374" s="8" t="n">
        <v>4</v>
      </c>
      <c r="CM374" s="8" t="n">
        <v>2</v>
      </c>
      <c r="CN374" s="8" t="n">
        <v>0</v>
      </c>
      <c r="CO374" s="8" t="n">
        <v>0</v>
      </c>
      <c r="CP374" s="8" t="n">
        <v>0</v>
      </c>
      <c r="CQ374" s="8" t="n">
        <v>0</v>
      </c>
      <c r="CR374" s="8" t="n">
        <v>0</v>
      </c>
      <c r="CS374" s="8" t="n">
        <v>1</v>
      </c>
      <c r="CT374" s="8" t="n">
        <v>0</v>
      </c>
      <c r="CU374" s="8" t="n">
        <v>0</v>
      </c>
      <c r="CV374" s="8" t="n">
        <v>0</v>
      </c>
      <c r="CW374" s="8" t="n">
        <v>5</v>
      </c>
      <c r="CX374" s="8" t="n">
        <v>0</v>
      </c>
      <c r="CY374" s="8" t="n">
        <v>1</v>
      </c>
      <c r="CZ374" s="8" t="n">
        <v>2</v>
      </c>
      <c r="DA374" s="8" t="n">
        <v>49</v>
      </c>
      <c r="DB374" s="8" t="n">
        <v>3</v>
      </c>
      <c r="DC374" s="8" t="n">
        <v>0</v>
      </c>
      <c r="DD374" s="8" t="n">
        <v>43</v>
      </c>
      <c r="DE374" s="8" t="n">
        <v>3</v>
      </c>
      <c r="DF374" s="8" t="n">
        <v>3</v>
      </c>
      <c r="DG374" s="8" t="n">
        <v>0</v>
      </c>
      <c r="DH374" s="8" t="n">
        <v>43</v>
      </c>
      <c r="DI374" s="8" t="n">
        <v>16</v>
      </c>
      <c r="DJ374" s="8" t="n">
        <v>2</v>
      </c>
      <c r="DK374" s="8" t="n">
        <v>17</v>
      </c>
      <c r="DL374" s="8" t="n">
        <v>16</v>
      </c>
      <c r="DM374" s="8" t="n">
        <v>1</v>
      </c>
      <c r="DN374" s="8" t="n">
        <v>3</v>
      </c>
      <c r="DO374" s="8" t="n">
        <v>3</v>
      </c>
      <c r="DP374" s="8" t="n">
        <v>0</v>
      </c>
      <c r="DQ374" s="8" t="n">
        <f aca="false">DJ374-DI374</f>
        <v>-14</v>
      </c>
      <c r="DR374" s="19" t="n">
        <v>-2.09</v>
      </c>
      <c r="DS374" s="8" t="n">
        <v>15</v>
      </c>
      <c r="DT374" s="8" t="n">
        <v>1</v>
      </c>
      <c r="DU374" s="8" t="n">
        <v>0</v>
      </c>
      <c r="DV374" s="8" t="n">
        <v>0</v>
      </c>
      <c r="DW374" s="8" t="n">
        <v>0</v>
      </c>
      <c r="DX374" s="8" t="n">
        <v>1356</v>
      </c>
      <c r="DY374" s="8" t="n">
        <v>1391</v>
      </c>
      <c r="DZ374" s="8" t="n">
        <v>982</v>
      </c>
      <c r="EA374" s="8" t="n">
        <v>1088</v>
      </c>
      <c r="EB374" s="8" t="n">
        <v>709</v>
      </c>
      <c r="EC374" s="8" t="n">
        <v>734</v>
      </c>
      <c r="ED374" s="8" t="n">
        <v>57.43</v>
      </c>
      <c r="EE374" s="8" t="n">
        <v>70.08</v>
      </c>
      <c r="EF374" s="8" t="n">
        <v>59</v>
      </c>
      <c r="EG374" s="8" t="n">
        <v>75</v>
      </c>
      <c r="EH374" s="12" t="n">
        <f aca="false">EF374/EB374</f>
        <v>0.0832157968970381</v>
      </c>
      <c r="EI374" s="20" t="n">
        <f aca="false">1-EG374/EC374</f>
        <v>0.897820163487738</v>
      </c>
      <c r="EJ374" s="21" t="n">
        <f aca="false">EH374+EI374</f>
        <v>0.981035960384776</v>
      </c>
      <c r="EK374" s="8" t="n">
        <v>1359</v>
      </c>
      <c r="EL374" s="8" t="n">
        <v>1387</v>
      </c>
      <c r="EM374" s="8" t="n">
        <v>983</v>
      </c>
      <c r="EN374" s="8" t="n">
        <v>1085</v>
      </c>
      <c r="EO374" s="8" t="n">
        <v>709</v>
      </c>
      <c r="EP374" s="8" t="n">
        <v>732</v>
      </c>
      <c r="EQ374" s="8" t="n">
        <v>60</v>
      </c>
      <c r="ER374" s="8" t="n">
        <v>75</v>
      </c>
      <c r="ES374" s="8" t="n">
        <v>660</v>
      </c>
      <c r="ET374" s="8" t="n">
        <v>655</v>
      </c>
      <c r="EU374" s="8" t="n">
        <v>271</v>
      </c>
      <c r="EV374" s="8" t="n">
        <v>294</v>
      </c>
      <c r="EW374" s="8" t="n">
        <v>32</v>
      </c>
      <c r="EX374" s="8" t="n">
        <v>45</v>
      </c>
      <c r="EY374" s="8" t="n">
        <v>97</v>
      </c>
      <c r="EZ374" s="8" t="n">
        <v>91</v>
      </c>
      <c r="FA374" s="8" t="n">
        <v>0.9</v>
      </c>
      <c r="FB374" s="8" t="n">
        <v>3.4</v>
      </c>
      <c r="FC374" s="8" t="n">
        <v>4.3</v>
      </c>
      <c r="FD374" s="19" t="n">
        <v>24.88</v>
      </c>
      <c r="FE374" s="18" t="n">
        <f aca="false">FD374/V374</f>
        <v>0.360579710144928</v>
      </c>
      <c r="FF374" s="8" t="n">
        <v>1.3479</v>
      </c>
      <c r="FG374" s="8" t="n">
        <v>-0.13</v>
      </c>
      <c r="FH374" s="8" t="n">
        <v>-0.07</v>
      </c>
      <c r="FI374" s="8" t="n">
        <v>-0.2</v>
      </c>
      <c r="FJ374" s="22"/>
      <c r="FK374" s="22"/>
      <c r="FL374" s="22"/>
      <c r="FM374" s="8" t="n">
        <f aca="false">BL374+BS374+AH374+DT374</f>
        <v>183</v>
      </c>
      <c r="FN374" s="19" t="n">
        <f aca="false">IF(DS374&gt;0,(BL374+BR374)/DS374,0)</f>
        <v>5.73333333333333</v>
      </c>
      <c r="FO374" s="12" t="n">
        <v>0.0356521739</v>
      </c>
      <c r="FP374" s="19" t="n">
        <f aca="false">Z374-AH374/10</f>
        <v>16.3</v>
      </c>
      <c r="FQ374" s="19" t="n">
        <f aca="false">Z374+DR374/5</f>
        <v>19.582</v>
      </c>
      <c r="FR374" s="19" t="n">
        <f aca="false">(DX374+DY374)/AL374*60</f>
        <v>113.035188906339</v>
      </c>
      <c r="FS374" s="8" t="n">
        <v>14</v>
      </c>
      <c r="FT374" s="17" t="s">
        <v>326</v>
      </c>
      <c r="FU374" s="8" t="n">
        <v>675</v>
      </c>
      <c r="FV374" s="17" t="s">
        <v>412</v>
      </c>
      <c r="FW374" s="17" t="s">
        <v>280</v>
      </c>
      <c r="FX374" s="23" t="n">
        <v>5400000</v>
      </c>
      <c r="FY374" s="23" t="n">
        <v>4500000</v>
      </c>
      <c r="FZ374" s="8" t="n">
        <v>573</v>
      </c>
      <c r="GA374" s="8" t="n">
        <v>43</v>
      </c>
      <c r="GB374" s="8" t="n">
        <v>148</v>
      </c>
      <c r="GC374" s="8" t="n">
        <v>191</v>
      </c>
      <c r="GD374" s="8" t="n">
        <v>21</v>
      </c>
      <c r="GE374" s="8" t="n">
        <v>344</v>
      </c>
      <c r="GF374" s="8" t="n">
        <v>748</v>
      </c>
      <c r="GG374" s="8" t="n">
        <v>10970</v>
      </c>
      <c r="GH374" s="8" t="n">
        <v>12.4</v>
      </c>
      <c r="GI374" s="8" t="n">
        <v>25</v>
      </c>
      <c r="GJ374" s="8" t="n">
        <v>37.4</v>
      </c>
      <c r="GK374" s="8" t="n">
        <f aca="false">Z374-AH374/10</f>
        <v>16.3</v>
      </c>
      <c r="GL374" s="22"/>
      <c r="GM374" s="22"/>
      <c r="GN374" s="22"/>
      <c r="GO374" s="22"/>
      <c r="GP374" s="22"/>
    </row>
    <row r="375" customFormat="false" ht="13.65" hidden="false" customHeight="true" outlineLevel="0" collapsed="false">
      <c r="A375" s="16" t="n">
        <v>34884</v>
      </c>
      <c r="B375" s="17" t="s">
        <v>1941</v>
      </c>
      <c r="C375" s="17" t="s">
        <v>272</v>
      </c>
      <c r="D375" s="17" t="s">
        <v>262</v>
      </c>
      <c r="E375" s="17" t="s">
        <v>262</v>
      </c>
      <c r="F375" s="8" t="n">
        <v>74</v>
      </c>
      <c r="G375" s="8" t="n">
        <v>205</v>
      </c>
      <c r="H375" s="8" t="n">
        <v>2013</v>
      </c>
      <c r="I375" s="8" t="n">
        <v>1</v>
      </c>
      <c r="J375" s="8" t="n">
        <v>29</v>
      </c>
      <c r="K375" s="17" t="s">
        <v>263</v>
      </c>
      <c r="L375" s="8" t="n">
        <v>2015</v>
      </c>
      <c r="M375" s="8" t="n">
        <v>22</v>
      </c>
      <c r="N375" s="8" t="n">
        <v>3</v>
      </c>
      <c r="O375" s="8" t="n">
        <v>8477450</v>
      </c>
      <c r="P375" s="17" t="s">
        <v>1942</v>
      </c>
      <c r="Q375" s="17" t="s">
        <v>1943</v>
      </c>
      <c r="R375" s="17" t="s">
        <v>1944</v>
      </c>
      <c r="S375" s="17" t="s">
        <v>1935</v>
      </c>
      <c r="T375" s="17" t="s">
        <v>313</v>
      </c>
      <c r="U375" s="17" t="s">
        <v>473</v>
      </c>
      <c r="V375" s="8" t="n">
        <v>27</v>
      </c>
      <c r="W375" s="8" t="n">
        <v>0</v>
      </c>
      <c r="X375" s="8" t="n">
        <v>2</v>
      </c>
      <c r="Y375" s="8" t="n">
        <v>1</v>
      </c>
      <c r="Z375" s="8" t="n">
        <v>2</v>
      </c>
      <c r="AA375" s="8" t="n">
        <v>23</v>
      </c>
      <c r="AB375" s="8" t="n">
        <v>77</v>
      </c>
      <c r="AC375" s="18" t="n">
        <f aca="false">Z375/V375</f>
        <v>0.0740740740740741</v>
      </c>
      <c r="AD375" s="19" t="n">
        <f aca="false">IF(FZ375&gt;V375,Z375-V375*(GC375-Z375)/(FZ375-V375),0)</f>
        <v>-5.36363636363636</v>
      </c>
      <c r="AE375" s="19" t="n">
        <v>0.613</v>
      </c>
      <c r="AF375" s="8" t="n">
        <v>-2</v>
      </c>
      <c r="AG375" s="8" t="n">
        <v>-1.2</v>
      </c>
      <c r="AH375" s="8" t="n">
        <v>17</v>
      </c>
      <c r="AI375" s="8" t="n">
        <v>354</v>
      </c>
      <c r="AJ375" s="8" t="n">
        <v>13825</v>
      </c>
      <c r="AK375" s="19" t="n">
        <v>230.41666666667</v>
      </c>
      <c r="AL375" s="8" t="n">
        <v>230.42</v>
      </c>
      <c r="AM375" s="8" t="n">
        <v>230</v>
      </c>
      <c r="AN375" s="18" t="n">
        <f aca="false">AJ375/60/V375</f>
        <v>8.53395061728395</v>
      </c>
      <c r="AO375" s="8" t="n">
        <v>14.64</v>
      </c>
      <c r="AP375" s="12" t="n">
        <f aca="false">IF(EF375&gt;0,Z375/EF375,0)</f>
        <v>0.5</v>
      </c>
      <c r="AQ375" s="8" t="n">
        <v>34</v>
      </c>
      <c r="AR375" s="8" t="n">
        <v>34</v>
      </c>
      <c r="AS375" s="8" t="n">
        <v>34</v>
      </c>
      <c r="AT375" s="8" t="n">
        <v>22</v>
      </c>
      <c r="AU375" s="8" t="n">
        <v>22</v>
      </c>
      <c r="AV375" s="8" t="n">
        <v>16</v>
      </c>
      <c r="AW375" s="8" t="n">
        <v>20</v>
      </c>
      <c r="AX375" s="8" t="n">
        <v>10</v>
      </c>
      <c r="AY375" s="8" t="n">
        <v>1</v>
      </c>
      <c r="AZ375" s="8" t="n">
        <v>0</v>
      </c>
      <c r="BA375" s="8" t="n">
        <f aca="false">AY375+AZ375</f>
        <v>1</v>
      </c>
      <c r="BB375" s="8" t="n">
        <v>1.07</v>
      </c>
      <c r="BC375" s="8" t="n">
        <v>31.9375</v>
      </c>
      <c r="BD375" s="19" t="n">
        <v>42</v>
      </c>
      <c r="BE375" s="19" t="n">
        <v>10.9367088607593</v>
      </c>
      <c r="BF375" s="19" t="n">
        <f aca="false">AQ375+BD375</f>
        <v>76</v>
      </c>
      <c r="BG375" s="19" t="n">
        <f aca="false">IF(AL375&gt;0,BF375/AL375*60,0)</f>
        <v>19.7899487891676</v>
      </c>
      <c r="BH375" s="8" t="n">
        <v>59</v>
      </c>
      <c r="BI375" s="8" t="n">
        <v>79</v>
      </c>
      <c r="BJ375" s="8" t="n">
        <v>49</v>
      </c>
      <c r="BK375" s="12" t="n">
        <f aca="false">BH375/(BH375+BJ375)</f>
        <v>0.546296296296296</v>
      </c>
      <c r="BL375" s="8" t="n">
        <v>45</v>
      </c>
      <c r="BM375" s="8" t="n">
        <v>45</v>
      </c>
      <c r="BN375" s="8" t="n">
        <v>30</v>
      </c>
      <c r="BO375" s="8" t="n">
        <f aca="false">BM375-BN375</f>
        <v>15</v>
      </c>
      <c r="BP375" s="8" t="n">
        <v>6</v>
      </c>
      <c r="BQ375" s="8" t="n">
        <v>5</v>
      </c>
      <c r="BR375" s="8" t="n">
        <v>5</v>
      </c>
      <c r="BS375" s="8" t="n">
        <v>5</v>
      </c>
      <c r="BT375" s="12" t="n">
        <f aca="false">BS375/(EA375+BS375)</f>
        <v>0.0364963503649635</v>
      </c>
      <c r="BU375" s="8" t="n">
        <v>69</v>
      </c>
      <c r="BV375" s="8" t="n">
        <v>73</v>
      </c>
      <c r="BW375" s="12" t="n">
        <f aca="false">IF(BU375+BV375&gt;0,BU375/(BU375+BV375),0)</f>
        <v>0.485915492957747</v>
      </c>
      <c r="BX375" s="8" t="n">
        <v>19</v>
      </c>
      <c r="BY375" s="8" t="n">
        <v>15</v>
      </c>
      <c r="BZ375" s="8" t="n">
        <v>24</v>
      </c>
      <c r="CA375" s="8" t="n">
        <v>38</v>
      </c>
      <c r="CB375" s="8" t="n">
        <v>26</v>
      </c>
      <c r="CC375" s="8" t="n">
        <v>20</v>
      </c>
      <c r="CD375" s="8" t="n">
        <v>17</v>
      </c>
      <c r="CE375" s="8" t="n">
        <v>24</v>
      </c>
      <c r="CF375" s="8" t="n">
        <v>26</v>
      </c>
      <c r="CG375" s="8" t="n">
        <v>25</v>
      </c>
      <c r="CH375" s="8" t="n">
        <v>40</v>
      </c>
      <c r="CI375" s="8" t="n">
        <v>40</v>
      </c>
      <c r="CJ375" s="8" t="n">
        <v>0</v>
      </c>
      <c r="CK375" s="8" t="n">
        <v>0</v>
      </c>
      <c r="CL375" s="8" t="n">
        <v>0</v>
      </c>
      <c r="CM375" s="8" t="n">
        <v>0</v>
      </c>
      <c r="CN375" s="8" t="n">
        <v>0</v>
      </c>
      <c r="CO375" s="8" t="n">
        <v>0</v>
      </c>
      <c r="CP375" s="8" t="n">
        <v>0</v>
      </c>
      <c r="CQ375" s="8" t="n">
        <v>0</v>
      </c>
      <c r="CR375" s="8" t="n">
        <v>0</v>
      </c>
      <c r="CS375" s="8" t="n">
        <v>0</v>
      </c>
      <c r="CT375" s="8" t="n">
        <v>0</v>
      </c>
      <c r="CU375" s="8" t="n">
        <v>0</v>
      </c>
      <c r="CV375" s="8" t="n">
        <v>0</v>
      </c>
      <c r="CW375" s="8" t="n">
        <v>0</v>
      </c>
      <c r="CX375" s="8" t="n">
        <v>0</v>
      </c>
      <c r="CY375" s="8" t="n">
        <v>0</v>
      </c>
      <c r="CZ375" s="8" t="n">
        <v>0</v>
      </c>
      <c r="DA375" s="8" t="n">
        <v>6</v>
      </c>
      <c r="DB375" s="8" t="n">
        <v>2</v>
      </c>
      <c r="DC375" s="8" t="n">
        <v>0</v>
      </c>
      <c r="DD375" s="8" t="n">
        <v>0</v>
      </c>
      <c r="DE375" s="8" t="n">
        <v>1</v>
      </c>
      <c r="DF375" s="8" t="n">
        <v>1</v>
      </c>
      <c r="DG375" s="8" t="n">
        <v>3</v>
      </c>
      <c r="DH375" s="8" t="n">
        <v>9</v>
      </c>
      <c r="DI375" s="8" t="n">
        <v>7</v>
      </c>
      <c r="DJ375" s="8" t="n">
        <v>7</v>
      </c>
      <c r="DK375" s="8" t="n">
        <v>7</v>
      </c>
      <c r="DL375" s="8" t="n">
        <v>6</v>
      </c>
      <c r="DM375" s="8" t="n">
        <v>1</v>
      </c>
      <c r="DN375" s="8" t="n">
        <v>7</v>
      </c>
      <c r="DO375" s="8" t="n">
        <v>6</v>
      </c>
      <c r="DP375" s="8" t="n">
        <v>1</v>
      </c>
      <c r="DQ375" s="8" t="n">
        <f aca="false">DJ375-DI375</f>
        <v>0</v>
      </c>
      <c r="DR375" s="19" t="n">
        <v>-0.242</v>
      </c>
      <c r="DS375" s="8" t="n">
        <v>6</v>
      </c>
      <c r="DT375" s="8" t="n">
        <v>1</v>
      </c>
      <c r="DU375" s="8" t="n">
        <v>0</v>
      </c>
      <c r="DV375" s="8" t="n">
        <v>0</v>
      </c>
      <c r="DW375" s="8" t="n">
        <v>0</v>
      </c>
      <c r="DX375" s="8" t="n">
        <v>170</v>
      </c>
      <c r="DY375" s="8" t="n">
        <v>175</v>
      </c>
      <c r="DZ375" s="8" t="n">
        <v>118</v>
      </c>
      <c r="EA375" s="8" t="n">
        <v>132</v>
      </c>
      <c r="EB375" s="8" t="n">
        <v>90</v>
      </c>
      <c r="EC375" s="8" t="n">
        <v>97</v>
      </c>
      <c r="ED375" s="8" t="n">
        <v>6.18</v>
      </c>
      <c r="EE375" s="8" t="n">
        <v>7.15</v>
      </c>
      <c r="EF375" s="8" t="n">
        <v>4</v>
      </c>
      <c r="EG375" s="8" t="n">
        <v>6</v>
      </c>
      <c r="EH375" s="12" t="n">
        <f aca="false">EF375/EB375</f>
        <v>0.0444444444444445</v>
      </c>
      <c r="EI375" s="20" t="n">
        <f aca="false">1-EG375/EC375</f>
        <v>0.938144329896907</v>
      </c>
      <c r="EJ375" s="21" t="n">
        <f aca="false">EH375+EI375</f>
        <v>0.982588774341352</v>
      </c>
      <c r="EK375" s="8" t="n">
        <v>170</v>
      </c>
      <c r="EL375" s="8" t="n">
        <v>173</v>
      </c>
      <c r="EM375" s="8" t="n">
        <v>118</v>
      </c>
      <c r="EN375" s="8" t="n">
        <v>130</v>
      </c>
      <c r="EO375" s="8" t="n">
        <v>90</v>
      </c>
      <c r="EP375" s="8" t="n">
        <v>95</v>
      </c>
      <c r="EQ375" s="8" t="n">
        <v>4</v>
      </c>
      <c r="ER375" s="8" t="n">
        <v>6</v>
      </c>
      <c r="ES375" s="8" t="n">
        <v>90</v>
      </c>
      <c r="ET375" s="8" t="n">
        <v>84</v>
      </c>
      <c r="EU375" s="8" t="n">
        <v>35</v>
      </c>
      <c r="EV375" s="8" t="n">
        <v>37</v>
      </c>
      <c r="EW375" s="8" t="n">
        <v>0</v>
      </c>
      <c r="EX375" s="8" t="n">
        <v>1</v>
      </c>
      <c r="EY375" s="8" t="n">
        <v>23</v>
      </c>
      <c r="EZ375" s="8" t="n">
        <v>23</v>
      </c>
      <c r="FA375" s="8" t="n">
        <v>-0.4</v>
      </c>
      <c r="FB375" s="8" t="n">
        <v>0.2</v>
      </c>
      <c r="FC375" s="8" t="n">
        <v>-0.2</v>
      </c>
      <c r="FD375" s="19" t="n">
        <v>2.11</v>
      </c>
      <c r="FE375" s="18" t="n">
        <f aca="false">FD375/V375</f>
        <v>0.0781481481481482</v>
      </c>
      <c r="FF375" s="8" t="n">
        <v>0.0088</v>
      </c>
      <c r="FG375" s="8" t="n">
        <v>-0.2</v>
      </c>
      <c r="FH375" s="8" t="n">
        <v>-0.11</v>
      </c>
      <c r="FI375" s="8" t="n">
        <v>-0.31</v>
      </c>
      <c r="FJ375" s="22"/>
      <c r="FK375" s="22"/>
      <c r="FL375" s="22"/>
      <c r="FM375" s="8" t="n">
        <f aca="false">BL375+BS375+AH375+DT375</f>
        <v>68</v>
      </c>
      <c r="FN375" s="19" t="n">
        <f aca="false">IF(DS375&gt;0,(BL375+BR375)/DS375,0)</f>
        <v>8.33333333333333</v>
      </c>
      <c r="FO375" s="12" t="n">
        <v>0</v>
      </c>
      <c r="FP375" s="19" t="n">
        <f aca="false">Z375-AH375/10</f>
        <v>0.3</v>
      </c>
      <c r="FQ375" s="19" t="n">
        <f aca="false">Z375+DR375/5</f>
        <v>1.9516</v>
      </c>
      <c r="FR375" s="19" t="n">
        <f aca="false">(DX375+DY375)/AL375*60</f>
        <v>89.8359517403003</v>
      </c>
      <c r="FS375" s="22"/>
      <c r="FT375" s="22"/>
      <c r="FU375" s="22"/>
      <c r="FV375" s="22"/>
      <c r="FW375" s="17" t="s">
        <v>270</v>
      </c>
      <c r="FX375" s="23" t="n">
        <v>832500</v>
      </c>
      <c r="FY375" s="23" t="n">
        <v>894167</v>
      </c>
      <c r="FZ375" s="8" t="n">
        <v>38</v>
      </c>
      <c r="GA375" s="8" t="n">
        <v>3</v>
      </c>
      <c r="GB375" s="8" t="n">
        <v>2</v>
      </c>
      <c r="GC375" s="8" t="n">
        <v>5</v>
      </c>
      <c r="GD375" s="8" t="n">
        <v>-4</v>
      </c>
      <c r="GE375" s="8" t="n">
        <v>17</v>
      </c>
      <c r="GF375" s="8" t="n">
        <v>27</v>
      </c>
      <c r="GG375" s="8" t="n">
        <v>360</v>
      </c>
      <c r="GH375" s="8" t="n">
        <v>-0.1</v>
      </c>
      <c r="GI375" s="8" t="n">
        <v>0.3</v>
      </c>
      <c r="GJ375" s="8" t="n">
        <v>0.1</v>
      </c>
      <c r="GK375" s="8" t="n">
        <f aca="false">Z375-AH375/10</f>
        <v>0.3</v>
      </c>
      <c r="GL375" s="22"/>
      <c r="GM375" s="22"/>
      <c r="GN375" s="22"/>
      <c r="GO375" s="22"/>
      <c r="GP375" s="22"/>
    </row>
    <row r="376" customFormat="false" ht="13.65" hidden="false" customHeight="true" outlineLevel="0" collapsed="false">
      <c r="A376" s="16" t="n">
        <v>30999</v>
      </c>
      <c r="B376" s="17" t="s">
        <v>1945</v>
      </c>
      <c r="C376" s="17" t="s">
        <v>455</v>
      </c>
      <c r="D376" s="17" t="s">
        <v>262</v>
      </c>
      <c r="E376" s="17" t="s">
        <v>262</v>
      </c>
      <c r="F376" s="8" t="n">
        <v>73</v>
      </c>
      <c r="G376" s="8" t="n">
        <v>218</v>
      </c>
      <c r="H376" s="22"/>
      <c r="I376" s="22"/>
      <c r="J376" s="22"/>
      <c r="K376" s="17" t="s">
        <v>263</v>
      </c>
      <c r="L376" s="8" t="n">
        <v>2008</v>
      </c>
      <c r="M376" s="8" t="n">
        <v>33</v>
      </c>
      <c r="N376" s="8" t="n">
        <v>10</v>
      </c>
      <c r="O376" s="8" t="n">
        <v>8474520</v>
      </c>
      <c r="P376" s="17" t="s">
        <v>1946</v>
      </c>
      <c r="Q376" s="17" t="s">
        <v>1947</v>
      </c>
      <c r="R376" s="17" t="s">
        <v>1948</v>
      </c>
      <c r="S376" s="17" t="s">
        <v>1935</v>
      </c>
      <c r="T376" s="17" t="s">
        <v>278</v>
      </c>
      <c r="U376" s="17" t="s">
        <v>444</v>
      </c>
      <c r="V376" s="8" t="n">
        <v>8</v>
      </c>
      <c r="W376" s="8" t="n">
        <v>0</v>
      </c>
      <c r="X376" s="8" t="n">
        <v>1</v>
      </c>
      <c r="Y376" s="8" t="n">
        <v>0</v>
      </c>
      <c r="Z376" s="8" t="n">
        <v>1</v>
      </c>
      <c r="AA376" s="8" t="n">
        <v>28</v>
      </c>
      <c r="AB376" s="8" t="n">
        <v>77</v>
      </c>
      <c r="AC376" s="18" t="n">
        <f aca="false">Z376/V376</f>
        <v>0.125</v>
      </c>
      <c r="AD376" s="19" t="n">
        <f aca="false">IF(FZ376&gt;V376,Z376-V376*(GC376-Z376)/(FZ376-V376),0)</f>
        <v>-1.38490566037736</v>
      </c>
      <c r="AE376" s="19" t="n">
        <v>0.303</v>
      </c>
      <c r="AF376" s="8" t="n">
        <v>-2</v>
      </c>
      <c r="AG376" s="8" t="n">
        <v>-1</v>
      </c>
      <c r="AH376" s="8" t="n">
        <v>4</v>
      </c>
      <c r="AI376" s="8" t="n">
        <v>191</v>
      </c>
      <c r="AJ376" s="8" t="n">
        <v>9152</v>
      </c>
      <c r="AK376" s="19" t="n">
        <v>152.53333333333</v>
      </c>
      <c r="AL376" s="8" t="n">
        <v>152.53</v>
      </c>
      <c r="AM376" s="8" t="n">
        <v>153</v>
      </c>
      <c r="AN376" s="18" t="n">
        <f aca="false">AJ376/60/V376</f>
        <v>19.0666666666667</v>
      </c>
      <c r="AO376" s="8" t="n">
        <v>31.78</v>
      </c>
      <c r="AP376" s="12" t="n">
        <f aca="false">IF(EF376&gt;0,Z376/EF376,0)</f>
        <v>0.2</v>
      </c>
      <c r="AQ376" s="8" t="n">
        <v>15</v>
      </c>
      <c r="AR376" s="8" t="n">
        <v>15</v>
      </c>
      <c r="AS376" s="8" t="n">
        <v>15</v>
      </c>
      <c r="AT376" s="8" t="n">
        <v>9</v>
      </c>
      <c r="AU376" s="8" t="n">
        <v>9</v>
      </c>
      <c r="AV376" s="8" t="n">
        <v>7</v>
      </c>
      <c r="AW376" s="8" t="n">
        <v>4</v>
      </c>
      <c r="AX376" s="8" t="n">
        <v>0</v>
      </c>
      <c r="AY376" s="8" t="n">
        <v>0</v>
      </c>
      <c r="AZ376" s="8" t="n">
        <v>1</v>
      </c>
      <c r="BA376" s="8" t="n">
        <f aca="false">AY376+AZ376</f>
        <v>1</v>
      </c>
      <c r="BB376" s="8" t="n">
        <v>0.18</v>
      </c>
      <c r="BC376" s="8" t="n">
        <v>54</v>
      </c>
      <c r="BD376" s="19" t="n">
        <v>0</v>
      </c>
      <c r="BE376" s="19" t="n">
        <v>0</v>
      </c>
      <c r="BF376" s="19" t="n">
        <f aca="false">AQ376+BD376</f>
        <v>15</v>
      </c>
      <c r="BG376" s="19" t="n">
        <f aca="false">IF(AL376&gt;0,BF376/AL376*60,0)</f>
        <v>5.90047859437488</v>
      </c>
      <c r="BH376" s="8" t="n">
        <v>48</v>
      </c>
      <c r="BI376" s="8" t="n">
        <v>58</v>
      </c>
      <c r="BJ376" s="8" t="n">
        <v>58</v>
      </c>
      <c r="BK376" s="12" t="n">
        <f aca="false">BH376/(BH376+BJ376)</f>
        <v>0.452830188679245</v>
      </c>
      <c r="BL376" s="8" t="n">
        <v>7</v>
      </c>
      <c r="BM376" s="8" t="n">
        <v>7</v>
      </c>
      <c r="BN376" s="8" t="n">
        <v>13</v>
      </c>
      <c r="BO376" s="8" t="n">
        <f aca="false">BM376-BN376</f>
        <v>-6</v>
      </c>
      <c r="BP376" s="8" t="n">
        <v>2</v>
      </c>
      <c r="BQ376" s="8" t="n">
        <v>7</v>
      </c>
      <c r="BR376" s="8" t="n">
        <v>3</v>
      </c>
      <c r="BS376" s="8" t="n">
        <v>23</v>
      </c>
      <c r="BT376" s="12" t="n">
        <f aca="false">BS376/(EA376+BS376)</f>
        <v>0.166666666666667</v>
      </c>
      <c r="BU376" s="8" t="n">
        <v>0</v>
      </c>
      <c r="BV376" s="8" t="n">
        <v>0</v>
      </c>
      <c r="BW376" s="12" t="n">
        <f aca="false">IF(BU376+BV376&gt;0,BU376/(BU376+BV376),0)</f>
        <v>0</v>
      </c>
      <c r="BX376" s="8" t="n">
        <v>0</v>
      </c>
      <c r="BY376" s="8" t="n">
        <v>0</v>
      </c>
      <c r="BZ376" s="8" t="n">
        <v>0</v>
      </c>
      <c r="CA376" s="8" t="n">
        <v>0</v>
      </c>
      <c r="CB376" s="8" t="n">
        <v>0</v>
      </c>
      <c r="CC376" s="8" t="n">
        <v>0</v>
      </c>
      <c r="CD376" s="8" t="n">
        <v>0</v>
      </c>
      <c r="CE376" s="8" t="n">
        <v>0</v>
      </c>
      <c r="CF376" s="8" t="n">
        <v>0</v>
      </c>
      <c r="CG376" s="8" t="n">
        <v>0</v>
      </c>
      <c r="CH376" s="8" t="n">
        <v>0</v>
      </c>
      <c r="CI376" s="8" t="n">
        <v>0</v>
      </c>
      <c r="CJ376" s="8" t="n">
        <v>0</v>
      </c>
      <c r="CK376" s="8" t="n">
        <v>0</v>
      </c>
      <c r="CL376" s="8" t="n">
        <v>0</v>
      </c>
      <c r="CM376" s="8" t="n">
        <v>0</v>
      </c>
      <c r="CN376" s="8" t="n">
        <v>0</v>
      </c>
      <c r="CO376" s="8" t="n">
        <v>0</v>
      </c>
      <c r="CP376" s="8" t="n">
        <v>0</v>
      </c>
      <c r="CQ376" s="8" t="n">
        <v>0</v>
      </c>
      <c r="CR376" s="8" t="n">
        <v>0</v>
      </c>
      <c r="CS376" s="8" t="n">
        <v>0</v>
      </c>
      <c r="CT376" s="8" t="n">
        <v>0</v>
      </c>
      <c r="CU376" s="8" t="n">
        <v>0</v>
      </c>
      <c r="CV376" s="8" t="n">
        <v>0</v>
      </c>
      <c r="CW376" s="8" t="n">
        <v>0</v>
      </c>
      <c r="CX376" s="8" t="n">
        <v>0</v>
      </c>
      <c r="CY376" s="8" t="n">
        <v>0</v>
      </c>
      <c r="CZ376" s="8" t="n">
        <v>0</v>
      </c>
      <c r="DA376" s="8" t="n">
        <v>2</v>
      </c>
      <c r="DB376" s="8" t="n">
        <v>0</v>
      </c>
      <c r="DC376" s="8" t="n">
        <v>0</v>
      </c>
      <c r="DD376" s="8" t="n">
        <v>3</v>
      </c>
      <c r="DE376" s="8" t="n">
        <v>0</v>
      </c>
      <c r="DF376" s="8" t="n">
        <v>0</v>
      </c>
      <c r="DG376" s="8" t="n">
        <v>0</v>
      </c>
      <c r="DH376" s="8" t="n">
        <v>4</v>
      </c>
      <c r="DI376" s="8" t="n">
        <v>2</v>
      </c>
      <c r="DJ376" s="8" t="n">
        <v>0</v>
      </c>
      <c r="DK376" s="8" t="n">
        <v>2</v>
      </c>
      <c r="DL376" s="8" t="n">
        <v>2</v>
      </c>
      <c r="DM376" s="8" t="n">
        <v>0</v>
      </c>
      <c r="DN376" s="8" t="n">
        <v>0</v>
      </c>
      <c r="DO376" s="8" t="n">
        <v>0</v>
      </c>
      <c r="DP376" s="8" t="n">
        <v>0</v>
      </c>
      <c r="DQ376" s="8" t="n">
        <f aca="false">DJ376-DI376</f>
        <v>-2</v>
      </c>
      <c r="DR376" s="19" t="n">
        <v>-1.403</v>
      </c>
      <c r="DS376" s="8" t="n">
        <v>2</v>
      </c>
      <c r="DT376" s="8" t="n">
        <v>0</v>
      </c>
      <c r="DU376" s="8" t="n">
        <v>0</v>
      </c>
      <c r="DV376" s="8" t="n">
        <v>0</v>
      </c>
      <c r="DW376" s="8" t="n">
        <v>0</v>
      </c>
      <c r="DX376" s="8" t="n">
        <v>135</v>
      </c>
      <c r="DY376" s="8" t="n">
        <v>161</v>
      </c>
      <c r="DZ376" s="8" t="n">
        <v>96</v>
      </c>
      <c r="EA376" s="8" t="n">
        <v>115</v>
      </c>
      <c r="EB376" s="8" t="n">
        <v>67</v>
      </c>
      <c r="EC376" s="8" t="n">
        <v>79</v>
      </c>
      <c r="ED376" s="8" t="n">
        <v>5.87</v>
      </c>
      <c r="EE376" s="8" t="n">
        <v>7.33</v>
      </c>
      <c r="EF376" s="8" t="n">
        <v>5</v>
      </c>
      <c r="EG376" s="8" t="n">
        <v>7</v>
      </c>
      <c r="EH376" s="12" t="n">
        <f aca="false">EF376/EB376</f>
        <v>0.0746268656716418</v>
      </c>
      <c r="EI376" s="20" t="n">
        <f aca="false">1-EG376/EC376</f>
        <v>0.911392405063291</v>
      </c>
      <c r="EJ376" s="21" t="n">
        <f aca="false">EH376+EI376</f>
        <v>0.986019270734933</v>
      </c>
      <c r="EK376" s="8" t="n">
        <v>133</v>
      </c>
      <c r="EL376" s="8" t="n">
        <v>161</v>
      </c>
      <c r="EM376" s="8" t="n">
        <v>94</v>
      </c>
      <c r="EN376" s="8" t="n">
        <v>115</v>
      </c>
      <c r="EO376" s="8" t="n">
        <v>66</v>
      </c>
      <c r="EP376" s="8" t="n">
        <v>79</v>
      </c>
      <c r="EQ376" s="8" t="n">
        <v>5</v>
      </c>
      <c r="ER376" s="8" t="n">
        <v>7</v>
      </c>
      <c r="ES376" s="8" t="n">
        <v>62</v>
      </c>
      <c r="ET376" s="8" t="n">
        <v>80</v>
      </c>
      <c r="EU376" s="8" t="n">
        <v>18</v>
      </c>
      <c r="EV376" s="8" t="n">
        <v>33</v>
      </c>
      <c r="EW376" s="8" t="n">
        <v>1</v>
      </c>
      <c r="EX376" s="8" t="n">
        <v>6</v>
      </c>
      <c r="EY376" s="8" t="n">
        <v>13</v>
      </c>
      <c r="EZ376" s="8" t="n">
        <v>11</v>
      </c>
      <c r="FA376" s="8" t="n">
        <v>-0.1</v>
      </c>
      <c r="FB376" s="8" t="n">
        <v>0.1</v>
      </c>
      <c r="FC376" s="8" t="n">
        <v>0.1</v>
      </c>
      <c r="FD376" s="19" t="n">
        <v>0.98</v>
      </c>
      <c r="FE376" s="18" t="n">
        <f aca="false">FD376/V376</f>
        <v>0.1225</v>
      </c>
      <c r="FF376" s="8" t="n">
        <v>0.0245</v>
      </c>
      <c r="FG376" s="8" t="n">
        <v>-0.18</v>
      </c>
      <c r="FH376" s="8" t="n">
        <v>-0.05</v>
      </c>
      <c r="FI376" s="8" t="n">
        <v>-0.24</v>
      </c>
      <c r="FJ376" s="22"/>
      <c r="FK376" s="22"/>
      <c r="FL376" s="22"/>
      <c r="FM376" s="8" t="n">
        <f aca="false">BL376+BS376+AH376+DT376</f>
        <v>34</v>
      </c>
      <c r="FN376" s="19" t="n">
        <f aca="false">IF(DS376&gt;0,(BL376+BR376)/DS376,0)</f>
        <v>5</v>
      </c>
      <c r="FO376" s="12" t="n">
        <v>0</v>
      </c>
      <c r="FP376" s="19" t="n">
        <f aca="false">Z376-AH376/10</f>
        <v>0.6</v>
      </c>
      <c r="FQ376" s="19" t="n">
        <f aca="false">Z376+DR376/5</f>
        <v>0.7194</v>
      </c>
      <c r="FR376" s="19" t="n">
        <f aca="false">(DX376+DY376)/AL376*60</f>
        <v>116.436110928998</v>
      </c>
      <c r="FS376" s="22"/>
      <c r="FT376" s="22"/>
      <c r="FU376" s="22"/>
      <c r="FV376" s="22"/>
      <c r="FW376" s="17" t="s">
        <v>280</v>
      </c>
      <c r="FX376" s="23" t="n">
        <v>2500000</v>
      </c>
      <c r="FY376" s="23" t="n">
        <v>4600000</v>
      </c>
      <c r="FZ376" s="8" t="n">
        <v>538</v>
      </c>
      <c r="GA376" s="8" t="n">
        <v>48</v>
      </c>
      <c r="GB376" s="8" t="n">
        <v>111</v>
      </c>
      <c r="GC376" s="8" t="n">
        <v>159</v>
      </c>
      <c r="GD376" s="8" t="n">
        <v>35</v>
      </c>
      <c r="GE376" s="8" t="n">
        <v>221</v>
      </c>
      <c r="GF376" s="8" t="n">
        <v>896</v>
      </c>
      <c r="GG376" s="8" t="n">
        <v>10949</v>
      </c>
      <c r="GH376" s="8" t="n">
        <v>10</v>
      </c>
      <c r="GI376" s="8" t="n">
        <v>27.9</v>
      </c>
      <c r="GJ376" s="8" t="n">
        <v>37.9</v>
      </c>
      <c r="GK376" s="8" t="n">
        <f aca="false">Z376-AH376/10</f>
        <v>0.6</v>
      </c>
      <c r="GL376" s="22"/>
      <c r="GM376" s="22"/>
      <c r="GN376" s="22"/>
      <c r="GO376" s="22"/>
      <c r="GP376" s="22"/>
    </row>
    <row r="377" customFormat="false" ht="13.65" hidden="false" customHeight="true" outlineLevel="0" collapsed="false">
      <c r="A377" s="16" t="n">
        <v>30285</v>
      </c>
      <c r="B377" s="17" t="s">
        <v>1949</v>
      </c>
      <c r="C377" s="17" t="s">
        <v>261</v>
      </c>
      <c r="D377" s="17" t="s">
        <v>262</v>
      </c>
      <c r="E377" s="17" t="s">
        <v>283</v>
      </c>
      <c r="F377" s="8" t="n">
        <v>72</v>
      </c>
      <c r="G377" s="8" t="n">
        <v>180</v>
      </c>
      <c r="H377" s="8" t="n">
        <v>2001</v>
      </c>
      <c r="I377" s="8" t="n">
        <v>2</v>
      </c>
      <c r="J377" s="8" t="n">
        <v>55</v>
      </c>
      <c r="K377" s="17" t="s">
        <v>273</v>
      </c>
      <c r="L377" s="8" t="n">
        <v>2003</v>
      </c>
      <c r="M377" s="8" t="n">
        <v>35</v>
      </c>
      <c r="N377" s="8" t="n">
        <v>14</v>
      </c>
      <c r="O377" s="8" t="n">
        <v>8469506</v>
      </c>
      <c r="P377" s="17" t="s">
        <v>1950</v>
      </c>
      <c r="Q377" s="17" t="s">
        <v>1951</v>
      </c>
      <c r="R377" s="17" t="s">
        <v>1952</v>
      </c>
      <c r="S377" s="17" t="s">
        <v>1935</v>
      </c>
      <c r="T377" s="17" t="s">
        <v>299</v>
      </c>
      <c r="U377" s="17" t="s">
        <v>464</v>
      </c>
      <c r="V377" s="8" t="n">
        <v>82</v>
      </c>
      <c r="W377" s="8" t="n">
        <v>16</v>
      </c>
      <c r="X377" s="8" t="n">
        <v>18</v>
      </c>
      <c r="Y377" s="8" t="n">
        <v>10</v>
      </c>
      <c r="Z377" s="8" t="n">
        <v>34</v>
      </c>
      <c r="AA377" s="8" t="n">
        <v>7</v>
      </c>
      <c r="AB377" s="8" t="n">
        <v>30</v>
      </c>
      <c r="AC377" s="18" t="n">
        <f aca="false">Z377/V377</f>
        <v>0.414634146341463</v>
      </c>
      <c r="AD377" s="19" t="n">
        <f aca="false">IF(FZ377&gt;V377,Z377-V377*(GC377-Z377)/(FZ377-V377),0)</f>
        <v>-25.9823204419889</v>
      </c>
      <c r="AE377" s="19" t="n">
        <v>13.416</v>
      </c>
      <c r="AF377" s="8" t="n">
        <v>-17</v>
      </c>
      <c r="AG377" s="8" t="n">
        <v>-0.4</v>
      </c>
      <c r="AH377" s="8" t="n">
        <v>8</v>
      </c>
      <c r="AI377" s="8" t="n">
        <v>1667</v>
      </c>
      <c r="AJ377" s="8" t="n">
        <v>73323</v>
      </c>
      <c r="AK377" s="19" t="n">
        <v>1222.05</v>
      </c>
      <c r="AL377" s="8" t="n">
        <v>1222.05</v>
      </c>
      <c r="AM377" s="8" t="n">
        <v>1222</v>
      </c>
      <c r="AN377" s="18" t="n">
        <f aca="false">AJ377/60/V377</f>
        <v>14.9030487804878</v>
      </c>
      <c r="AO377" s="8" t="n">
        <v>24.93</v>
      </c>
      <c r="AP377" s="12" t="n">
        <f aca="false">IF(EF377&gt;0,Z377/EF377,0)</f>
        <v>0.607142857142857</v>
      </c>
      <c r="AQ377" s="8" t="n">
        <v>278</v>
      </c>
      <c r="AR377" s="8" t="n">
        <v>278</v>
      </c>
      <c r="AS377" s="8" t="n">
        <v>278</v>
      </c>
      <c r="AT377" s="8" t="n">
        <v>221</v>
      </c>
      <c r="AU377" s="8" t="n">
        <v>221</v>
      </c>
      <c r="AV377" s="8" t="n">
        <v>168</v>
      </c>
      <c r="AW377" s="8" t="n">
        <v>127</v>
      </c>
      <c r="AX377" s="8" t="n">
        <v>54</v>
      </c>
      <c r="AY377" s="8" t="n">
        <v>8</v>
      </c>
      <c r="AZ377" s="8" t="n">
        <v>18</v>
      </c>
      <c r="BA377" s="8" t="n">
        <f aca="false">AY377+AZ377</f>
        <v>26</v>
      </c>
      <c r="BB377" s="8" t="n">
        <v>12.79</v>
      </c>
      <c r="BC377" s="8" t="n">
        <v>37.256</v>
      </c>
      <c r="BD377" s="19" t="n">
        <v>208.1</v>
      </c>
      <c r="BE377" s="19" t="n">
        <v>10.2172578863385</v>
      </c>
      <c r="BF377" s="19" t="n">
        <f aca="false">AQ377+BD377</f>
        <v>486.1</v>
      </c>
      <c r="BG377" s="19" t="n">
        <f aca="false">IF(AL377&gt;0,BF377/AL377*60,0)</f>
        <v>23.8664539094145</v>
      </c>
      <c r="BH377" s="8" t="n">
        <v>517</v>
      </c>
      <c r="BI377" s="8" t="n">
        <v>437</v>
      </c>
      <c r="BJ377" s="8" t="n">
        <v>251</v>
      </c>
      <c r="BK377" s="12" t="n">
        <f aca="false">BH377/(BH377+BJ377)</f>
        <v>0.673177083333333</v>
      </c>
      <c r="BL377" s="8" t="n">
        <v>39</v>
      </c>
      <c r="BM377" s="8" t="n">
        <v>39</v>
      </c>
      <c r="BN377" s="8" t="n">
        <v>53</v>
      </c>
      <c r="BO377" s="8" t="n">
        <f aca="false">BM377-BN377</f>
        <v>-14</v>
      </c>
      <c r="BP377" s="8" t="n">
        <v>53</v>
      </c>
      <c r="BQ377" s="8" t="n">
        <v>20</v>
      </c>
      <c r="BR377" s="8" t="n">
        <v>22</v>
      </c>
      <c r="BS377" s="8" t="n">
        <v>35</v>
      </c>
      <c r="BT377" s="12" t="n">
        <f aca="false">BS377/(EA377+BS377)</f>
        <v>0.0406976744186047</v>
      </c>
      <c r="BU377" s="8" t="n">
        <v>33</v>
      </c>
      <c r="BV377" s="8" t="n">
        <v>24</v>
      </c>
      <c r="BW377" s="12" t="n">
        <f aca="false">IF(BU377+BV377&gt;0,BU377/(BU377+BV377),0)</f>
        <v>0.578947368421053</v>
      </c>
      <c r="BX377" s="8" t="n">
        <v>2</v>
      </c>
      <c r="BY377" s="8" t="n">
        <v>4</v>
      </c>
      <c r="BZ377" s="8" t="n">
        <v>6</v>
      </c>
      <c r="CA377" s="8" t="n">
        <v>4</v>
      </c>
      <c r="CB377" s="8" t="n">
        <v>25</v>
      </c>
      <c r="CC377" s="8" t="n">
        <v>16</v>
      </c>
      <c r="CD377" s="8" t="n">
        <v>12</v>
      </c>
      <c r="CE377" s="8" t="n">
        <v>9</v>
      </c>
      <c r="CF377" s="8" t="n">
        <v>8</v>
      </c>
      <c r="CG377" s="8" t="n">
        <v>7</v>
      </c>
      <c r="CH377" s="8" t="n">
        <v>24</v>
      </c>
      <c r="CI377" s="8" t="n">
        <v>19</v>
      </c>
      <c r="CJ377" s="8" t="n">
        <v>0</v>
      </c>
      <c r="CK377" s="8" t="n">
        <v>1</v>
      </c>
      <c r="CL377" s="8" t="n">
        <v>3</v>
      </c>
      <c r="CM377" s="8" t="n">
        <v>1</v>
      </c>
      <c r="CN377" s="8" t="n">
        <v>0</v>
      </c>
      <c r="CO377" s="8" t="n">
        <v>0</v>
      </c>
      <c r="CP377" s="8" t="n">
        <v>0</v>
      </c>
      <c r="CQ377" s="8" t="n">
        <v>2</v>
      </c>
      <c r="CR377" s="8" t="n">
        <v>0</v>
      </c>
      <c r="CS377" s="8" t="n">
        <v>4</v>
      </c>
      <c r="CT377" s="8" t="n">
        <v>1</v>
      </c>
      <c r="CU377" s="8" t="n">
        <v>4</v>
      </c>
      <c r="CV377" s="8" t="n">
        <v>0</v>
      </c>
      <c r="CW377" s="8" t="n">
        <v>5</v>
      </c>
      <c r="CX377" s="8" t="n">
        <v>0</v>
      </c>
      <c r="CY377" s="8" t="n">
        <v>2</v>
      </c>
      <c r="CZ377" s="8" t="n">
        <v>2</v>
      </c>
      <c r="DA377" s="8" t="n">
        <v>49</v>
      </c>
      <c r="DB377" s="8" t="n">
        <v>12</v>
      </c>
      <c r="DC377" s="8" t="n">
        <v>2</v>
      </c>
      <c r="DD377" s="8" t="n">
        <v>51</v>
      </c>
      <c r="DE377" s="8" t="n">
        <v>21</v>
      </c>
      <c r="DF377" s="8" t="n">
        <v>10</v>
      </c>
      <c r="DG377" s="8" t="n">
        <v>1</v>
      </c>
      <c r="DH377" s="8" t="n">
        <v>71</v>
      </c>
      <c r="DI377" s="8" t="n">
        <v>4</v>
      </c>
      <c r="DJ377" s="8" t="n">
        <v>7</v>
      </c>
      <c r="DK377" s="8" t="n">
        <v>5</v>
      </c>
      <c r="DL377" s="8" t="n">
        <v>5</v>
      </c>
      <c r="DM377" s="8" t="n">
        <v>0</v>
      </c>
      <c r="DN377" s="8" t="n">
        <v>7</v>
      </c>
      <c r="DO377" s="8" t="n">
        <v>7</v>
      </c>
      <c r="DP377" s="8" t="n">
        <v>0</v>
      </c>
      <c r="DQ377" s="8" t="n">
        <f aca="false">DJ377-DI377</f>
        <v>3</v>
      </c>
      <c r="DR377" s="19" t="n">
        <v>1.476</v>
      </c>
      <c r="DS377" s="8" t="n">
        <v>4</v>
      </c>
      <c r="DT377" s="8" t="n">
        <v>0</v>
      </c>
      <c r="DU377" s="8" t="n">
        <v>0</v>
      </c>
      <c r="DV377" s="8" t="n">
        <v>0</v>
      </c>
      <c r="DW377" s="8" t="n">
        <v>0</v>
      </c>
      <c r="DX377" s="8" t="n">
        <v>1294</v>
      </c>
      <c r="DY377" s="8" t="n">
        <v>1056</v>
      </c>
      <c r="DZ377" s="8" t="n">
        <v>1007</v>
      </c>
      <c r="EA377" s="8" t="n">
        <v>825</v>
      </c>
      <c r="EB377" s="8" t="n">
        <v>758</v>
      </c>
      <c r="EC377" s="8" t="n">
        <v>597</v>
      </c>
      <c r="ED377" s="8" t="n">
        <v>55.47</v>
      </c>
      <c r="EE377" s="8" t="n">
        <v>57.97</v>
      </c>
      <c r="EF377" s="8" t="n">
        <v>56</v>
      </c>
      <c r="EG377" s="8" t="n">
        <v>65</v>
      </c>
      <c r="EH377" s="12" t="n">
        <f aca="false">EF377/EB377</f>
        <v>0.0738786279683377</v>
      </c>
      <c r="EI377" s="20" t="n">
        <f aca="false">1-EG377/EC377</f>
        <v>0.891122278056951</v>
      </c>
      <c r="EJ377" s="21" t="n">
        <f aca="false">EH377+EI377</f>
        <v>0.965000906025289</v>
      </c>
      <c r="EK377" s="8" t="n">
        <v>1295</v>
      </c>
      <c r="EL377" s="8" t="n">
        <v>1051</v>
      </c>
      <c r="EM377" s="8" t="n">
        <v>1008</v>
      </c>
      <c r="EN377" s="8" t="n">
        <v>822</v>
      </c>
      <c r="EO377" s="8" t="n">
        <v>759</v>
      </c>
      <c r="EP377" s="8" t="n">
        <v>594</v>
      </c>
      <c r="EQ377" s="8" t="n">
        <v>56</v>
      </c>
      <c r="ER377" s="8" t="n">
        <v>64</v>
      </c>
      <c r="ES377" s="8" t="n">
        <v>553</v>
      </c>
      <c r="ET377" s="8" t="n">
        <v>503</v>
      </c>
      <c r="EU377" s="8" t="n">
        <v>241</v>
      </c>
      <c r="EV377" s="8" t="n">
        <v>201</v>
      </c>
      <c r="EW377" s="8" t="n">
        <v>27</v>
      </c>
      <c r="EX377" s="8" t="n">
        <v>39</v>
      </c>
      <c r="EY377" s="8" t="n">
        <v>67</v>
      </c>
      <c r="EZ377" s="8" t="n">
        <v>71</v>
      </c>
      <c r="FA377" s="8" t="n">
        <v>1.8</v>
      </c>
      <c r="FB377" s="8" t="n">
        <v>1.1</v>
      </c>
      <c r="FC377" s="8" t="n">
        <v>2.9</v>
      </c>
      <c r="FD377" s="19" t="n">
        <v>38.44</v>
      </c>
      <c r="FE377" s="18" t="n">
        <f aca="false">FD377/V377</f>
        <v>0.468780487804878</v>
      </c>
      <c r="FF377" s="8" t="n">
        <v>3.021</v>
      </c>
      <c r="FG377" s="8" t="n">
        <v>0.55</v>
      </c>
      <c r="FH377" s="8" t="n">
        <v>-0.29</v>
      </c>
      <c r="FI377" s="8" t="n">
        <v>0.26</v>
      </c>
      <c r="FJ377" s="8" t="n">
        <v>2</v>
      </c>
      <c r="FK377" s="8" t="n">
        <v>0</v>
      </c>
      <c r="FL377" s="8" t="n">
        <v>0</v>
      </c>
      <c r="FM377" s="8" t="n">
        <f aca="false">BL377+BS377+AH377+DT377</f>
        <v>82</v>
      </c>
      <c r="FN377" s="19" t="n">
        <f aca="false">IF(DS377&gt;0,(BL377+BR377)/DS377,0)</f>
        <v>15.25</v>
      </c>
      <c r="FO377" s="12" t="n">
        <v>0.0879120879</v>
      </c>
      <c r="FP377" s="19" t="n">
        <f aca="false">Z377-AH377/10</f>
        <v>33.2</v>
      </c>
      <c r="FQ377" s="19" t="n">
        <f aca="false">Z377+DR377/5</f>
        <v>34.2952</v>
      </c>
      <c r="FR377" s="19" t="n">
        <f aca="false">(DX377+DY377)/AL377*60</f>
        <v>115.379894439671</v>
      </c>
      <c r="FS377" s="22"/>
      <c r="FT377" s="22"/>
      <c r="FU377" s="22"/>
      <c r="FV377" s="17" t="s">
        <v>427</v>
      </c>
      <c r="FW377" s="17" t="s">
        <v>280</v>
      </c>
      <c r="FX377" s="23" t="n">
        <v>5000000</v>
      </c>
      <c r="FY377" s="23" t="n">
        <v>5600000</v>
      </c>
      <c r="FZ377" s="8" t="n">
        <v>987</v>
      </c>
      <c r="GA377" s="8" t="n">
        <v>277</v>
      </c>
      <c r="GB377" s="8" t="n">
        <v>419</v>
      </c>
      <c r="GC377" s="8" t="n">
        <v>696</v>
      </c>
      <c r="GD377" s="8" t="n">
        <v>48</v>
      </c>
      <c r="GE377" s="8" t="n">
        <v>195</v>
      </c>
      <c r="GF377" s="8" t="n">
        <v>2639</v>
      </c>
      <c r="GG377" s="8" t="n">
        <v>17512</v>
      </c>
      <c r="GH377" s="8" t="n">
        <v>55.4</v>
      </c>
      <c r="GI377" s="8" t="n">
        <v>20.9</v>
      </c>
      <c r="GJ377" s="8" t="n">
        <v>76.3</v>
      </c>
      <c r="GK377" s="8" t="n">
        <f aca="false">Z377-AH377/10</f>
        <v>33.2</v>
      </c>
      <c r="GL377" s="22"/>
      <c r="GM377" s="22"/>
      <c r="GN377" s="22"/>
      <c r="GO377" s="22"/>
      <c r="GP377" s="22"/>
    </row>
    <row r="378" customFormat="false" ht="13.65" hidden="false" customHeight="true" outlineLevel="0" collapsed="false">
      <c r="A378" s="16" t="n">
        <v>30480</v>
      </c>
      <c r="B378" s="17" t="s">
        <v>340</v>
      </c>
      <c r="C378" s="17" t="s">
        <v>272</v>
      </c>
      <c r="D378" s="17" t="s">
        <v>262</v>
      </c>
      <c r="E378" s="17" t="s">
        <v>262</v>
      </c>
      <c r="F378" s="8" t="n">
        <v>75</v>
      </c>
      <c r="G378" s="8" t="n">
        <v>214</v>
      </c>
      <c r="H378" s="8" t="n">
        <v>2001</v>
      </c>
      <c r="I378" s="8" t="n">
        <v>1</v>
      </c>
      <c r="J378" s="8" t="n">
        <v>2</v>
      </c>
      <c r="K378" s="17" t="s">
        <v>273</v>
      </c>
      <c r="L378" s="8" t="n">
        <v>2002</v>
      </c>
      <c r="M378" s="8" t="n">
        <v>34</v>
      </c>
      <c r="N378" s="8" t="n">
        <v>15</v>
      </c>
      <c r="O378" s="8" t="n">
        <v>8469455</v>
      </c>
      <c r="P378" s="17" t="s">
        <v>1953</v>
      </c>
      <c r="Q378" s="17" t="s">
        <v>1954</v>
      </c>
      <c r="R378" s="17" t="s">
        <v>1955</v>
      </c>
      <c r="S378" s="17" t="s">
        <v>1935</v>
      </c>
      <c r="T378" s="17" t="s">
        <v>313</v>
      </c>
      <c r="U378" s="17" t="s">
        <v>473</v>
      </c>
      <c r="V378" s="8" t="n">
        <v>78</v>
      </c>
      <c r="W378" s="8" t="n">
        <v>8</v>
      </c>
      <c r="X378" s="8" t="n">
        <v>18</v>
      </c>
      <c r="Y378" s="8" t="n">
        <v>13</v>
      </c>
      <c r="Z378" s="8" t="n">
        <v>26</v>
      </c>
      <c r="AA378" s="8" t="n">
        <v>10</v>
      </c>
      <c r="AB378" s="8" t="n">
        <v>53</v>
      </c>
      <c r="AC378" s="18" t="n">
        <f aca="false">Z378/V378</f>
        <v>0.333333333333333</v>
      </c>
      <c r="AD378" s="19" t="n">
        <f aca="false">IF(FZ378&gt;V378,Z378-V378*(GC378-Z378)/(FZ378-V378),0)</f>
        <v>-47.8046103183315</v>
      </c>
      <c r="AE378" s="19" t="n">
        <v>9.515</v>
      </c>
      <c r="AF378" s="8" t="n">
        <v>-12</v>
      </c>
      <c r="AG378" s="8" t="n">
        <v>5.8</v>
      </c>
      <c r="AH378" s="8" t="n">
        <v>12</v>
      </c>
      <c r="AI378" s="8" t="n">
        <v>1469</v>
      </c>
      <c r="AJ378" s="8" t="n">
        <v>60868</v>
      </c>
      <c r="AK378" s="19" t="n">
        <v>1014.4666666667</v>
      </c>
      <c r="AL378" s="8" t="n">
        <v>1014.47</v>
      </c>
      <c r="AM378" s="8" t="n">
        <v>1014</v>
      </c>
      <c r="AN378" s="18" t="n">
        <f aca="false">AJ378/60/V378</f>
        <v>13.0059829059829</v>
      </c>
      <c r="AO378" s="8" t="n">
        <v>21.83</v>
      </c>
      <c r="AP378" s="12" t="n">
        <f aca="false">IF(EF378&gt;0,Z378/EF378,0)</f>
        <v>0.590909090909091</v>
      </c>
      <c r="AQ378" s="8" t="n">
        <v>275</v>
      </c>
      <c r="AR378" s="8" t="n">
        <v>275</v>
      </c>
      <c r="AS378" s="8" t="n">
        <v>275</v>
      </c>
      <c r="AT378" s="8" t="n">
        <v>201</v>
      </c>
      <c r="AU378" s="8" t="n">
        <v>201</v>
      </c>
      <c r="AV378" s="8" t="n">
        <v>138</v>
      </c>
      <c r="AW378" s="8" t="n">
        <v>133</v>
      </c>
      <c r="AX378" s="8" t="n">
        <v>64</v>
      </c>
      <c r="AY378" s="8" t="n">
        <v>6</v>
      </c>
      <c r="AZ378" s="8" t="n">
        <v>14</v>
      </c>
      <c r="BA378" s="8" t="n">
        <f aca="false">AY378+AZ378</f>
        <v>20</v>
      </c>
      <c r="BB378" s="8" t="n">
        <v>13.35</v>
      </c>
      <c r="BC378" s="8" t="n">
        <v>31.8261</v>
      </c>
      <c r="BD378" s="19" t="n">
        <v>308.3</v>
      </c>
      <c r="BE378" s="19" t="n">
        <v>18.2342117368726</v>
      </c>
      <c r="BF378" s="19" t="n">
        <f aca="false">AQ378+BD378</f>
        <v>583.3</v>
      </c>
      <c r="BG378" s="19" t="n">
        <f aca="false">IF(AL378&gt;0,BF378/AL378*60,0)</f>
        <v>34.4988023302808</v>
      </c>
      <c r="BH378" s="8" t="n">
        <v>449</v>
      </c>
      <c r="BI378" s="8" t="n">
        <v>290</v>
      </c>
      <c r="BJ378" s="8" t="n">
        <v>267</v>
      </c>
      <c r="BK378" s="12" t="n">
        <f aca="false">BH378/(BH378+BJ378)</f>
        <v>0.627094972067039</v>
      </c>
      <c r="BL378" s="8" t="n">
        <v>16</v>
      </c>
      <c r="BM378" s="8" t="n">
        <v>16</v>
      </c>
      <c r="BN378" s="8" t="n">
        <v>39</v>
      </c>
      <c r="BO378" s="8" t="n">
        <f aca="false">BM378-BN378</f>
        <v>-23</v>
      </c>
      <c r="BP378" s="8" t="n">
        <v>63</v>
      </c>
      <c r="BQ378" s="8" t="n">
        <v>36</v>
      </c>
      <c r="BR378" s="8" t="n">
        <v>12</v>
      </c>
      <c r="BS378" s="8" t="n">
        <v>26</v>
      </c>
      <c r="BT378" s="12" t="n">
        <f aca="false">BS378/(EA378+BS378)</f>
        <v>0.0418679549114332</v>
      </c>
      <c r="BU378" s="8" t="n">
        <v>417</v>
      </c>
      <c r="BV378" s="8" t="n">
        <v>330</v>
      </c>
      <c r="BW378" s="12" t="n">
        <f aca="false">IF(BU378+BV378&gt;0,BU378/(BU378+BV378),0)</f>
        <v>0.558232931726908</v>
      </c>
      <c r="BX378" s="8" t="n">
        <v>113</v>
      </c>
      <c r="BY378" s="8" t="n">
        <v>91</v>
      </c>
      <c r="BZ378" s="8" t="n">
        <v>132</v>
      </c>
      <c r="CA378" s="8" t="n">
        <v>104</v>
      </c>
      <c r="CB378" s="8" t="n">
        <v>172</v>
      </c>
      <c r="CC378" s="8" t="n">
        <v>135</v>
      </c>
      <c r="CD378" s="8" t="n">
        <v>117</v>
      </c>
      <c r="CE378" s="8" t="n">
        <v>88</v>
      </c>
      <c r="CF378" s="8" t="n">
        <v>165</v>
      </c>
      <c r="CG378" s="8" t="n">
        <v>132</v>
      </c>
      <c r="CH378" s="8" t="n">
        <v>241</v>
      </c>
      <c r="CI378" s="8" t="n">
        <v>188</v>
      </c>
      <c r="CJ378" s="8" t="n">
        <v>0</v>
      </c>
      <c r="CK378" s="8" t="n">
        <v>0</v>
      </c>
      <c r="CL378" s="8" t="n">
        <v>1</v>
      </c>
      <c r="CM378" s="8" t="n">
        <v>3</v>
      </c>
      <c r="CN378" s="8" t="n">
        <v>0</v>
      </c>
      <c r="CO378" s="8" t="n">
        <v>0</v>
      </c>
      <c r="CP378" s="8" t="n">
        <v>0</v>
      </c>
      <c r="CQ378" s="8" t="n">
        <v>1</v>
      </c>
      <c r="CR378" s="8" t="n">
        <v>0</v>
      </c>
      <c r="CS378" s="8" t="n">
        <v>2</v>
      </c>
      <c r="CT378" s="8" t="n">
        <v>0</v>
      </c>
      <c r="CU378" s="8" t="n">
        <v>1</v>
      </c>
      <c r="CV378" s="8" t="n">
        <v>0</v>
      </c>
      <c r="CW378" s="8" t="n">
        <v>4</v>
      </c>
      <c r="CX378" s="8" t="n">
        <v>2</v>
      </c>
      <c r="CY378" s="8" t="n">
        <v>1</v>
      </c>
      <c r="CZ378" s="8" t="n">
        <v>5</v>
      </c>
      <c r="DA378" s="8" t="n">
        <v>55</v>
      </c>
      <c r="DB378" s="8" t="n">
        <v>12</v>
      </c>
      <c r="DC378" s="8" t="n">
        <v>4</v>
      </c>
      <c r="DD378" s="8" t="n">
        <v>26</v>
      </c>
      <c r="DE378" s="8" t="n">
        <v>15</v>
      </c>
      <c r="DF378" s="8" t="n">
        <v>10</v>
      </c>
      <c r="DG378" s="8" t="n">
        <v>2</v>
      </c>
      <c r="DH378" s="8" t="n">
        <v>69</v>
      </c>
      <c r="DI378" s="8" t="n">
        <v>6</v>
      </c>
      <c r="DJ378" s="8" t="n">
        <v>6</v>
      </c>
      <c r="DK378" s="8" t="n">
        <v>5</v>
      </c>
      <c r="DL378" s="8" t="n">
        <v>5</v>
      </c>
      <c r="DM378" s="8" t="n">
        <v>0</v>
      </c>
      <c r="DN378" s="8" t="n">
        <v>4</v>
      </c>
      <c r="DO378" s="8" t="n">
        <v>4</v>
      </c>
      <c r="DP378" s="8" t="n">
        <v>0</v>
      </c>
      <c r="DQ378" s="8" t="n">
        <f aca="false">DJ378-DI378</f>
        <v>0</v>
      </c>
      <c r="DR378" s="19" t="n">
        <v>-1.313</v>
      </c>
      <c r="DS378" s="8" t="n">
        <v>6</v>
      </c>
      <c r="DT378" s="8" t="n">
        <v>0</v>
      </c>
      <c r="DU378" s="8" t="n">
        <v>0</v>
      </c>
      <c r="DV378" s="8" t="n">
        <v>0</v>
      </c>
      <c r="DW378" s="8" t="n">
        <v>0</v>
      </c>
      <c r="DX378" s="8" t="n">
        <v>1193</v>
      </c>
      <c r="DY378" s="8" t="n">
        <v>812</v>
      </c>
      <c r="DZ378" s="8" t="n">
        <v>852</v>
      </c>
      <c r="EA378" s="8" t="n">
        <v>595</v>
      </c>
      <c r="EB378" s="8" t="n">
        <v>596</v>
      </c>
      <c r="EC378" s="8" t="n">
        <v>422</v>
      </c>
      <c r="ED378" s="8" t="n">
        <v>56.42</v>
      </c>
      <c r="EE378" s="8" t="n">
        <v>36.12</v>
      </c>
      <c r="EF378" s="8" t="n">
        <v>44</v>
      </c>
      <c r="EG378" s="8" t="n">
        <v>39</v>
      </c>
      <c r="EH378" s="12" t="n">
        <f aca="false">EF378/EB378</f>
        <v>0.0738255033557047</v>
      </c>
      <c r="EI378" s="20" t="n">
        <f aca="false">1-EG378/EC378</f>
        <v>0.907582938388626</v>
      </c>
      <c r="EJ378" s="21" t="n">
        <f aca="false">EH378+EI378</f>
        <v>0.98140844174433</v>
      </c>
      <c r="EK378" s="8" t="n">
        <v>1191</v>
      </c>
      <c r="EL378" s="8" t="n">
        <v>813</v>
      </c>
      <c r="EM378" s="8" t="n">
        <v>850</v>
      </c>
      <c r="EN378" s="8" t="n">
        <v>597</v>
      </c>
      <c r="EO378" s="8" t="n">
        <v>593</v>
      </c>
      <c r="EP378" s="8" t="n">
        <v>424</v>
      </c>
      <c r="EQ378" s="8" t="n">
        <v>44</v>
      </c>
      <c r="ER378" s="8" t="n">
        <v>39</v>
      </c>
      <c r="ES378" s="8" t="n">
        <v>580</v>
      </c>
      <c r="ET378" s="8" t="n">
        <v>365</v>
      </c>
      <c r="EU378" s="8" t="n">
        <v>237</v>
      </c>
      <c r="EV378" s="8" t="n">
        <v>126</v>
      </c>
      <c r="EW378" s="8" t="n">
        <v>22</v>
      </c>
      <c r="EX378" s="8" t="n">
        <v>17</v>
      </c>
      <c r="EY378" s="8" t="n">
        <v>56</v>
      </c>
      <c r="EZ378" s="8" t="n">
        <v>64</v>
      </c>
      <c r="FA378" s="8" t="n">
        <v>0.7</v>
      </c>
      <c r="FB378" s="8" t="n">
        <v>0.8</v>
      </c>
      <c r="FC378" s="8" t="n">
        <v>1.5</v>
      </c>
      <c r="FD378" s="19" t="n">
        <v>33.52</v>
      </c>
      <c r="FE378" s="18" t="n">
        <f aca="false">FD378/V378</f>
        <v>0.42974358974359</v>
      </c>
      <c r="FF378" s="8" t="n">
        <v>1.7686</v>
      </c>
      <c r="FG378" s="8" t="n">
        <v>1.03</v>
      </c>
      <c r="FH378" s="8" t="n">
        <v>-0.03</v>
      </c>
      <c r="FI378" s="8" t="n">
        <v>1</v>
      </c>
      <c r="FJ378" s="8" t="n">
        <v>4</v>
      </c>
      <c r="FK378" s="8" t="n">
        <v>1</v>
      </c>
      <c r="FL378" s="8" t="n">
        <v>1</v>
      </c>
      <c r="FM378" s="8" t="n">
        <f aca="false">BL378+BS378+AH378+DT378</f>
        <v>54</v>
      </c>
      <c r="FN378" s="19" t="n">
        <f aca="false">IF(DS378&gt;0,(BL378+BR378)/DS378,0)</f>
        <v>4.66666666666667</v>
      </c>
      <c r="FO378" s="12" t="n">
        <v>0.0377141543</v>
      </c>
      <c r="FP378" s="19" t="n">
        <f aca="false">Z378-AH378/10</f>
        <v>24.8</v>
      </c>
      <c r="FQ378" s="19" t="n">
        <f aca="false">Z378+DR378/5</f>
        <v>25.7374</v>
      </c>
      <c r="FR378" s="19" t="n">
        <f aca="false">(DX378+DY378)/AL378*60</f>
        <v>118.584088243122</v>
      </c>
      <c r="FS378" s="8" t="n">
        <v>4</v>
      </c>
      <c r="FT378" s="17" t="s">
        <v>768</v>
      </c>
      <c r="FU378" s="8" t="n">
        <v>195</v>
      </c>
      <c r="FV378" s="17" t="s">
        <v>1439</v>
      </c>
      <c r="FW378" s="17" t="s">
        <v>280</v>
      </c>
      <c r="FX378" s="23" t="n">
        <v>7500000</v>
      </c>
      <c r="FY378" s="23" t="n">
        <v>7500000</v>
      </c>
      <c r="FZ378" s="8" t="n">
        <v>989</v>
      </c>
      <c r="GA378" s="8" t="n">
        <v>324</v>
      </c>
      <c r="GB378" s="8" t="n">
        <v>564</v>
      </c>
      <c r="GC378" s="8" t="n">
        <v>888</v>
      </c>
      <c r="GD378" s="8" t="n">
        <v>21</v>
      </c>
      <c r="GE378" s="8" t="n">
        <v>525</v>
      </c>
      <c r="GF378" s="8" t="n">
        <v>2494</v>
      </c>
      <c r="GG378" s="8" t="n">
        <v>17547</v>
      </c>
      <c r="GH378" s="8" t="n">
        <v>82.6</v>
      </c>
      <c r="GI378" s="8" t="n">
        <v>18</v>
      </c>
      <c r="GJ378" s="8" t="n">
        <v>100.6</v>
      </c>
      <c r="GK378" s="8" t="n">
        <f aca="false">Z378-AH378/10</f>
        <v>24.8</v>
      </c>
      <c r="GL378" s="22"/>
      <c r="GM378" s="22"/>
      <c r="GN378" s="22"/>
      <c r="GO378" s="22"/>
      <c r="GP378" s="22"/>
    </row>
    <row r="379" customFormat="false" ht="13.65" hidden="false" customHeight="true" outlineLevel="0" collapsed="false">
      <c r="A379" s="16" t="n">
        <v>33619</v>
      </c>
      <c r="B379" s="17" t="s">
        <v>1956</v>
      </c>
      <c r="C379" s="17" t="s">
        <v>216</v>
      </c>
      <c r="D379" s="17" t="s">
        <v>283</v>
      </c>
      <c r="E379" s="17" t="s">
        <v>283</v>
      </c>
      <c r="F379" s="8" t="n">
        <v>71</v>
      </c>
      <c r="G379" s="8" t="n">
        <v>187</v>
      </c>
      <c r="H379" s="8" t="n">
        <v>2010</v>
      </c>
      <c r="I379" s="8" t="n">
        <v>2</v>
      </c>
      <c r="J379" s="8" t="n">
        <v>59</v>
      </c>
      <c r="K379" s="17" t="s">
        <v>263</v>
      </c>
      <c r="L379" s="8" t="n">
        <v>2011</v>
      </c>
      <c r="M379" s="8" t="n">
        <v>26</v>
      </c>
      <c r="N379" s="8" t="n">
        <v>7</v>
      </c>
      <c r="O379" s="8" t="n">
        <v>8475722</v>
      </c>
      <c r="P379" s="17" t="s">
        <v>1957</v>
      </c>
      <c r="Q379" s="17" t="s">
        <v>1958</v>
      </c>
      <c r="R379" s="17" t="s">
        <v>1959</v>
      </c>
      <c r="S379" s="17" t="s">
        <v>1935</v>
      </c>
      <c r="T379" s="17" t="s">
        <v>268</v>
      </c>
      <c r="U379" s="17" t="s">
        <v>972</v>
      </c>
      <c r="V379" s="8" t="n">
        <v>82</v>
      </c>
      <c r="W379" s="8" t="n">
        <v>33</v>
      </c>
      <c r="X379" s="8" t="n">
        <v>31</v>
      </c>
      <c r="Y379" s="8" t="n">
        <v>19</v>
      </c>
      <c r="Z379" s="8" t="n">
        <v>64</v>
      </c>
      <c r="AA379" s="8" t="n">
        <v>3</v>
      </c>
      <c r="AB379" s="8" t="n">
        <v>12</v>
      </c>
      <c r="AC379" s="18" t="n">
        <f aca="false">Z379/V379</f>
        <v>0.780487804878049</v>
      </c>
      <c r="AD379" s="19" t="n">
        <f aca="false">IF(FZ379&gt;V379,Z379-V379*(GC379-Z379)/(FZ379-V379),0)</f>
        <v>28.2903225806452</v>
      </c>
      <c r="AE379" s="19" t="n">
        <v>25.596</v>
      </c>
      <c r="AF379" s="8" t="n">
        <v>8</v>
      </c>
      <c r="AG379" s="8" t="n">
        <v>16.5</v>
      </c>
      <c r="AH379" s="8" t="n">
        <v>44</v>
      </c>
      <c r="AI379" s="8" t="n">
        <v>1686</v>
      </c>
      <c r="AJ379" s="8" t="n">
        <v>83448</v>
      </c>
      <c r="AK379" s="19" t="n">
        <v>1390.8</v>
      </c>
      <c r="AL379" s="8" t="n">
        <v>1390.8</v>
      </c>
      <c r="AM379" s="8" t="n">
        <v>1391</v>
      </c>
      <c r="AN379" s="18" t="n">
        <f aca="false">AJ379/60/V379</f>
        <v>16.9609756097561</v>
      </c>
      <c r="AO379" s="8" t="n">
        <v>28.01</v>
      </c>
      <c r="AP379" s="12" t="n">
        <f aca="false">IF(EF379&gt;0,Z379/EF379,0)</f>
        <v>0.688172043010753</v>
      </c>
      <c r="AQ379" s="8" t="n">
        <v>337</v>
      </c>
      <c r="AR379" s="8" t="n">
        <v>338</v>
      </c>
      <c r="AS379" s="8" t="n">
        <v>338</v>
      </c>
      <c r="AT379" s="8" t="n">
        <v>283</v>
      </c>
      <c r="AU379" s="8" t="n">
        <v>284</v>
      </c>
      <c r="AV379" s="8" t="n">
        <v>222</v>
      </c>
      <c r="AW379" s="8" t="n">
        <v>216</v>
      </c>
      <c r="AX379" s="8" t="n">
        <v>126</v>
      </c>
      <c r="AY379" s="8" t="n">
        <v>6</v>
      </c>
      <c r="AZ379" s="8" t="n">
        <v>26</v>
      </c>
      <c r="BA379" s="8" t="n">
        <f aca="false">AY379+AZ379</f>
        <v>32</v>
      </c>
      <c r="BB379" s="8" t="n">
        <v>27.82</v>
      </c>
      <c r="BC379" s="8" t="n">
        <v>25.8559</v>
      </c>
      <c r="BD379" s="19" t="n">
        <v>320.7</v>
      </c>
      <c r="BE379" s="19" t="n">
        <v>13.8352027610009</v>
      </c>
      <c r="BF379" s="19" t="n">
        <f aca="false">AQ379+BD379</f>
        <v>657.7</v>
      </c>
      <c r="BG379" s="19" t="n">
        <f aca="false">IF(AL379&gt;0,BF379/AL379*60,0)</f>
        <v>28.3735979292494</v>
      </c>
      <c r="BH379" s="8" t="n">
        <v>476</v>
      </c>
      <c r="BI379" s="8" t="n">
        <v>441</v>
      </c>
      <c r="BJ379" s="8" t="n">
        <v>420</v>
      </c>
      <c r="BK379" s="12" t="n">
        <f aca="false">BH379/(BH379+BJ379)</f>
        <v>0.53125</v>
      </c>
      <c r="BL379" s="8" t="n">
        <v>80</v>
      </c>
      <c r="BM379" s="8" t="n">
        <v>80</v>
      </c>
      <c r="BN379" s="8" t="n">
        <v>86</v>
      </c>
      <c r="BO379" s="8" t="n">
        <f aca="false">BM379-BN379</f>
        <v>-6</v>
      </c>
      <c r="BP379" s="8" t="n">
        <v>62</v>
      </c>
      <c r="BQ379" s="8" t="n">
        <v>37</v>
      </c>
      <c r="BR379" s="8" t="n">
        <v>54</v>
      </c>
      <c r="BS379" s="8" t="n">
        <v>47</v>
      </c>
      <c r="BT379" s="12" t="n">
        <f aca="false">BS379/(EA379+BS379)</f>
        <v>0.0490605427974948</v>
      </c>
      <c r="BU379" s="8" t="n">
        <v>4</v>
      </c>
      <c r="BV379" s="8" t="n">
        <v>14</v>
      </c>
      <c r="BW379" s="12" t="n">
        <f aca="false">IF(BU379+BV379&gt;0,BU379/(BU379+BV379),0)</f>
        <v>0.222222222222222</v>
      </c>
      <c r="BX379" s="8" t="n">
        <v>2</v>
      </c>
      <c r="BY379" s="8" t="n">
        <v>2</v>
      </c>
      <c r="BZ379" s="8" t="n">
        <v>0</v>
      </c>
      <c r="CA379" s="8" t="n">
        <v>5</v>
      </c>
      <c r="CB379" s="8" t="n">
        <v>2</v>
      </c>
      <c r="CC379" s="8" t="n">
        <v>7</v>
      </c>
      <c r="CD379" s="8" t="n">
        <v>2</v>
      </c>
      <c r="CE379" s="8" t="n">
        <v>2</v>
      </c>
      <c r="CF379" s="8" t="n">
        <v>1</v>
      </c>
      <c r="CG379" s="8" t="n">
        <v>6</v>
      </c>
      <c r="CH379" s="8" t="n">
        <v>3</v>
      </c>
      <c r="CI379" s="8" t="n">
        <v>9</v>
      </c>
      <c r="CJ379" s="8" t="n">
        <v>1</v>
      </c>
      <c r="CK379" s="8" t="n">
        <v>0</v>
      </c>
      <c r="CL379" s="8" t="n">
        <v>8</v>
      </c>
      <c r="CM379" s="8" t="n">
        <v>7</v>
      </c>
      <c r="CN379" s="8" t="n">
        <v>5</v>
      </c>
      <c r="CO379" s="8" t="n">
        <v>0</v>
      </c>
      <c r="CP379" s="8" t="n">
        <v>0</v>
      </c>
      <c r="CQ379" s="8" t="n">
        <v>6</v>
      </c>
      <c r="CR379" s="8" t="n">
        <v>1</v>
      </c>
      <c r="CS379" s="8" t="n">
        <v>0</v>
      </c>
      <c r="CT379" s="8" t="n">
        <v>4</v>
      </c>
      <c r="CU379" s="8" t="n">
        <v>2</v>
      </c>
      <c r="CV379" s="8" t="n">
        <v>0</v>
      </c>
      <c r="CW379" s="8" t="n">
        <v>20</v>
      </c>
      <c r="CX379" s="8" t="n">
        <v>1</v>
      </c>
      <c r="CY379" s="8" t="n">
        <v>0</v>
      </c>
      <c r="CZ379" s="8" t="n">
        <v>5</v>
      </c>
      <c r="DA379" s="8" t="n">
        <v>56</v>
      </c>
      <c r="DB379" s="8" t="n">
        <v>41</v>
      </c>
      <c r="DC379" s="8" t="n">
        <v>4</v>
      </c>
      <c r="DD379" s="8" t="n">
        <v>11</v>
      </c>
      <c r="DE379" s="8" t="n">
        <v>24</v>
      </c>
      <c r="DF379" s="8" t="n">
        <v>17</v>
      </c>
      <c r="DG379" s="8" t="n">
        <v>4</v>
      </c>
      <c r="DH379" s="8" t="n">
        <v>121</v>
      </c>
      <c r="DI379" s="8" t="n">
        <v>22</v>
      </c>
      <c r="DJ379" s="8" t="n">
        <v>20</v>
      </c>
      <c r="DK379" s="8" t="n">
        <v>21</v>
      </c>
      <c r="DL379" s="8" t="n">
        <v>21</v>
      </c>
      <c r="DM379" s="8" t="n">
        <v>0</v>
      </c>
      <c r="DN379" s="8" t="n">
        <v>18</v>
      </c>
      <c r="DO379" s="8" t="n">
        <v>18</v>
      </c>
      <c r="DP379" s="8" t="n">
        <v>0</v>
      </c>
      <c r="DQ379" s="8" t="n">
        <f aca="false">DJ379-DI379</f>
        <v>-2</v>
      </c>
      <c r="DR379" s="19" t="n">
        <v>-0.791</v>
      </c>
      <c r="DS379" s="8" t="n">
        <v>22</v>
      </c>
      <c r="DT379" s="8" t="n">
        <v>0</v>
      </c>
      <c r="DU379" s="8" t="n">
        <v>0</v>
      </c>
      <c r="DV379" s="8" t="n">
        <v>0</v>
      </c>
      <c r="DW379" s="8" t="n">
        <v>0</v>
      </c>
      <c r="DX379" s="8" t="n">
        <v>1467</v>
      </c>
      <c r="DY379" s="8" t="n">
        <v>1243</v>
      </c>
      <c r="DZ379" s="8" t="n">
        <v>1133</v>
      </c>
      <c r="EA379" s="8" t="n">
        <v>911</v>
      </c>
      <c r="EB379" s="8" t="n">
        <v>860</v>
      </c>
      <c r="EC379" s="8" t="n">
        <v>649</v>
      </c>
      <c r="ED379" s="8" t="n">
        <v>83.67</v>
      </c>
      <c r="EE379" s="8" t="n">
        <v>47.83</v>
      </c>
      <c r="EF379" s="8" t="n">
        <v>93</v>
      </c>
      <c r="EG379" s="8" t="n">
        <v>62</v>
      </c>
      <c r="EH379" s="12" t="n">
        <f aca="false">EF379/EB379</f>
        <v>0.108139534883721</v>
      </c>
      <c r="EI379" s="20" t="n">
        <f aca="false">1-EG379/EC379</f>
        <v>0.904468412942989</v>
      </c>
      <c r="EJ379" s="21" t="n">
        <f aca="false">EH379+EI379</f>
        <v>1.01260794782671</v>
      </c>
      <c r="EK379" s="8" t="n">
        <v>1469</v>
      </c>
      <c r="EL379" s="8" t="n">
        <v>1243</v>
      </c>
      <c r="EM379" s="8" t="n">
        <v>1135</v>
      </c>
      <c r="EN379" s="8" t="n">
        <v>911</v>
      </c>
      <c r="EO379" s="8" t="n">
        <v>861</v>
      </c>
      <c r="EP379" s="8" t="n">
        <v>649</v>
      </c>
      <c r="EQ379" s="8" t="n">
        <v>93</v>
      </c>
      <c r="ER379" s="8" t="n">
        <v>62</v>
      </c>
      <c r="ES379" s="8" t="n">
        <v>778</v>
      </c>
      <c r="ET379" s="8" t="n">
        <v>531</v>
      </c>
      <c r="EU379" s="8" t="n">
        <v>356</v>
      </c>
      <c r="EV379" s="8" t="n">
        <v>191</v>
      </c>
      <c r="EW379" s="8" t="n">
        <v>60</v>
      </c>
      <c r="EX379" s="8" t="n">
        <v>27</v>
      </c>
      <c r="EY379" s="8" t="n">
        <v>93</v>
      </c>
      <c r="EZ379" s="8" t="n">
        <v>68</v>
      </c>
      <c r="FA379" s="8" t="n">
        <v>6</v>
      </c>
      <c r="FB379" s="8" t="n">
        <v>1.7</v>
      </c>
      <c r="FC379" s="8" t="n">
        <v>7.8</v>
      </c>
      <c r="FD379" s="19" t="n">
        <v>64.8</v>
      </c>
      <c r="FE379" s="18" t="n">
        <f aca="false">FD379/V379</f>
        <v>0.790243902439024</v>
      </c>
      <c r="FF379" s="8" t="n">
        <v>11.07</v>
      </c>
      <c r="FG379" s="8" t="n">
        <v>0.79</v>
      </c>
      <c r="FH379" s="8" t="n">
        <v>0.46</v>
      </c>
      <c r="FI379" s="8" t="n">
        <v>1.26</v>
      </c>
      <c r="FJ379" s="8" t="n">
        <v>1</v>
      </c>
      <c r="FK379" s="8" t="n">
        <v>0</v>
      </c>
      <c r="FL379" s="8" t="n">
        <v>0</v>
      </c>
      <c r="FM379" s="8" t="n">
        <f aca="false">BL379+BS379+AH379+DT379</f>
        <v>171</v>
      </c>
      <c r="FN379" s="19" t="n">
        <f aca="false">IF(DS379&gt;0,(BL379+BR379)/DS379,0)</f>
        <v>6.09090909090909</v>
      </c>
      <c r="FO379" s="12" t="n">
        <v>0.1520737327</v>
      </c>
      <c r="FP379" s="19" t="n">
        <f aca="false">Z379-AH379/10</f>
        <v>59.6</v>
      </c>
      <c r="FQ379" s="19" t="n">
        <f aca="false">Z379+DR379/5</f>
        <v>63.8418</v>
      </c>
      <c r="FR379" s="19" t="n">
        <f aca="false">(DX379+DY379)/AL379*60</f>
        <v>116.911130284728</v>
      </c>
      <c r="FS379" s="22"/>
      <c r="FT379" s="22"/>
      <c r="FU379" s="22"/>
      <c r="FV379" s="22"/>
      <c r="FW379" s="17" t="s">
        <v>270</v>
      </c>
      <c r="FX379" s="23" t="n">
        <v>2000000</v>
      </c>
      <c r="FY379" s="23" t="n">
        <v>2000000</v>
      </c>
      <c r="FZ379" s="8" t="n">
        <v>330</v>
      </c>
      <c r="GA379" s="8" t="n">
        <v>97</v>
      </c>
      <c r="GB379" s="8" t="n">
        <v>75</v>
      </c>
      <c r="GC379" s="8" t="n">
        <v>172</v>
      </c>
      <c r="GD379" s="8" t="n">
        <v>32</v>
      </c>
      <c r="GE379" s="8" t="n">
        <v>124</v>
      </c>
      <c r="GF379" s="8" t="n">
        <v>760</v>
      </c>
      <c r="GG379" s="8" t="n">
        <v>5037</v>
      </c>
      <c r="GH379" s="8" t="n">
        <v>15.2</v>
      </c>
      <c r="GI379" s="8" t="n">
        <v>6.7</v>
      </c>
      <c r="GJ379" s="8" t="n">
        <v>21.8</v>
      </c>
      <c r="GK379" s="8" t="n">
        <f aca="false">Z379-AH379/10</f>
        <v>59.6</v>
      </c>
      <c r="GL379" s="22"/>
      <c r="GM379" s="22"/>
      <c r="GN379" s="22"/>
      <c r="GO379" s="22"/>
      <c r="GP379" s="22"/>
    </row>
    <row r="380" customFormat="false" ht="13.65" hidden="false" customHeight="true" outlineLevel="0" collapsed="false">
      <c r="A380" s="16" t="n">
        <v>31336</v>
      </c>
      <c r="B380" s="17" t="s">
        <v>459</v>
      </c>
      <c r="C380" s="17" t="s">
        <v>460</v>
      </c>
      <c r="D380" s="17" t="s">
        <v>262</v>
      </c>
      <c r="E380" s="17" t="s">
        <v>262</v>
      </c>
      <c r="F380" s="8" t="n">
        <v>75</v>
      </c>
      <c r="G380" s="8" t="n">
        <v>218</v>
      </c>
      <c r="H380" s="22"/>
      <c r="I380" s="22"/>
      <c r="J380" s="22"/>
      <c r="K380" s="17" t="s">
        <v>273</v>
      </c>
      <c r="L380" s="8" t="n">
        <v>2008</v>
      </c>
      <c r="M380" s="8" t="n">
        <v>32</v>
      </c>
      <c r="N380" s="8" t="n">
        <v>10</v>
      </c>
      <c r="O380" s="8" t="n">
        <v>8474291</v>
      </c>
      <c r="P380" s="17" t="s">
        <v>1960</v>
      </c>
      <c r="Q380" s="17" t="s">
        <v>1961</v>
      </c>
      <c r="R380" s="17" t="s">
        <v>1962</v>
      </c>
      <c r="S380" s="17" t="s">
        <v>1963</v>
      </c>
      <c r="T380" s="17" t="s">
        <v>817</v>
      </c>
      <c r="U380" s="17" t="s">
        <v>287</v>
      </c>
      <c r="V380" s="8" t="n">
        <v>79</v>
      </c>
      <c r="W380" s="8" t="n">
        <v>7</v>
      </c>
      <c r="X380" s="8" t="n">
        <v>15</v>
      </c>
      <c r="Y380" s="8" t="n">
        <v>6</v>
      </c>
      <c r="Z380" s="8" t="n">
        <v>22</v>
      </c>
      <c r="AA380" s="8" t="n">
        <v>13</v>
      </c>
      <c r="AB380" s="8" t="n">
        <v>65</v>
      </c>
      <c r="AC380" s="18" t="n">
        <f aca="false">Z380/V380</f>
        <v>0.278481012658228</v>
      </c>
      <c r="AD380" s="19" t="n">
        <f aca="false">IF(FZ380&gt;V380,Z380-V380*(GC380-Z380)/(FZ380-V380),0)</f>
        <v>3.05612244897959</v>
      </c>
      <c r="AE380" s="19" t="n">
        <v>7.894</v>
      </c>
      <c r="AF380" s="8" t="n">
        <v>3</v>
      </c>
      <c r="AG380" s="8" t="n">
        <v>-10.8</v>
      </c>
      <c r="AH380" s="8" t="n">
        <v>16</v>
      </c>
      <c r="AI380" s="8" t="n">
        <v>1421</v>
      </c>
      <c r="AJ380" s="8" t="n">
        <v>58995</v>
      </c>
      <c r="AK380" s="19" t="n">
        <v>983.25</v>
      </c>
      <c r="AL380" s="8" t="n">
        <v>983.25</v>
      </c>
      <c r="AM380" s="8" t="n">
        <v>983</v>
      </c>
      <c r="AN380" s="18" t="n">
        <f aca="false">AJ380/60/V380</f>
        <v>12.4462025316456</v>
      </c>
      <c r="AO380" s="8" t="n">
        <v>20.83</v>
      </c>
      <c r="AP380" s="12" t="n">
        <f aca="false">IF(EF380&gt;0,Z380/EF380,0)</f>
        <v>0.709677419354839</v>
      </c>
      <c r="AQ380" s="8" t="n">
        <v>120</v>
      </c>
      <c r="AR380" s="8" t="n">
        <v>120</v>
      </c>
      <c r="AS380" s="8" t="n">
        <v>120</v>
      </c>
      <c r="AT380" s="8" t="n">
        <v>95</v>
      </c>
      <c r="AU380" s="8" t="n">
        <v>95</v>
      </c>
      <c r="AV380" s="8" t="n">
        <v>65</v>
      </c>
      <c r="AW380" s="8" t="n">
        <v>73</v>
      </c>
      <c r="AX380" s="8" t="n">
        <v>35</v>
      </c>
      <c r="AY380" s="8" t="n">
        <v>4</v>
      </c>
      <c r="AZ380" s="8" t="n">
        <v>11</v>
      </c>
      <c r="BA380" s="8" t="n">
        <f aca="false">AY380+AZ380</f>
        <v>15</v>
      </c>
      <c r="BB380" s="8" t="n">
        <v>9.02</v>
      </c>
      <c r="BC380" s="8" t="n">
        <v>26.9385</v>
      </c>
      <c r="BD380" s="19" t="n">
        <v>118</v>
      </c>
      <c r="BE380" s="19" t="n">
        <v>7.20061022120519</v>
      </c>
      <c r="BF380" s="19" t="n">
        <f aca="false">AQ380+BD380</f>
        <v>238</v>
      </c>
      <c r="BG380" s="19" t="n">
        <f aca="false">IF(AL380&gt;0,BF380/AL380*60,0)</f>
        <v>14.5232646834478</v>
      </c>
      <c r="BH380" s="8" t="n">
        <v>176</v>
      </c>
      <c r="BI380" s="8" t="n">
        <v>285</v>
      </c>
      <c r="BJ380" s="8" t="n">
        <v>709</v>
      </c>
      <c r="BK380" s="12" t="n">
        <f aca="false">BH380/(BH380+BJ380)</f>
        <v>0.198870056497175</v>
      </c>
      <c r="BL380" s="8" t="n">
        <v>69</v>
      </c>
      <c r="BM380" s="8" t="n">
        <v>69</v>
      </c>
      <c r="BN380" s="8" t="n">
        <v>45</v>
      </c>
      <c r="BO380" s="8" t="n">
        <f aca="false">BM380-BN380</f>
        <v>24</v>
      </c>
      <c r="BP380" s="8" t="n">
        <v>30</v>
      </c>
      <c r="BQ380" s="8" t="n">
        <v>10</v>
      </c>
      <c r="BR380" s="8" t="n">
        <v>25</v>
      </c>
      <c r="BS380" s="8" t="n">
        <v>44</v>
      </c>
      <c r="BT380" s="12" t="n">
        <f aca="false">BS380/(EA380+BS380)</f>
        <v>0.0465608465608466</v>
      </c>
      <c r="BU380" s="8" t="n">
        <v>584</v>
      </c>
      <c r="BV380" s="8" t="n">
        <v>414</v>
      </c>
      <c r="BW380" s="12" t="n">
        <f aca="false">IF(BU380+BV380&gt;0,BU380/(BU380+BV380),0)</f>
        <v>0.585170340681363</v>
      </c>
      <c r="BX380" s="8" t="n">
        <v>358</v>
      </c>
      <c r="BY380" s="8" t="n">
        <v>246</v>
      </c>
      <c r="BZ380" s="8" t="n">
        <v>150</v>
      </c>
      <c r="CA380" s="8" t="n">
        <v>105</v>
      </c>
      <c r="CB380" s="8" t="n">
        <v>76</v>
      </c>
      <c r="CC380" s="8" t="n">
        <v>63</v>
      </c>
      <c r="CD380" s="8" t="n">
        <v>151</v>
      </c>
      <c r="CE380" s="8" t="n">
        <v>115</v>
      </c>
      <c r="CF380" s="8" t="n">
        <v>227</v>
      </c>
      <c r="CG380" s="8" t="n">
        <v>148</v>
      </c>
      <c r="CH380" s="8" t="n">
        <v>341</v>
      </c>
      <c r="CI380" s="8" t="n">
        <v>242</v>
      </c>
      <c r="CJ380" s="8" t="n">
        <v>0</v>
      </c>
      <c r="CK380" s="8" t="n">
        <v>0</v>
      </c>
      <c r="CL380" s="8" t="n">
        <v>1</v>
      </c>
      <c r="CM380" s="8" t="n">
        <v>2</v>
      </c>
      <c r="CN380" s="8" t="n">
        <v>2</v>
      </c>
      <c r="CO380" s="8" t="n">
        <v>0</v>
      </c>
      <c r="CP380" s="8" t="n">
        <v>0</v>
      </c>
      <c r="CQ380" s="8" t="n">
        <v>2</v>
      </c>
      <c r="CR380" s="8" t="n">
        <v>0</v>
      </c>
      <c r="CS380" s="8" t="n">
        <v>0</v>
      </c>
      <c r="CT380" s="8" t="n">
        <v>0</v>
      </c>
      <c r="CU380" s="8" t="n">
        <v>1</v>
      </c>
      <c r="CV380" s="8" t="n">
        <v>0</v>
      </c>
      <c r="CW380" s="8" t="n">
        <v>4</v>
      </c>
      <c r="CX380" s="8" t="n">
        <v>0</v>
      </c>
      <c r="CY380" s="8" t="n">
        <v>1</v>
      </c>
      <c r="CZ380" s="8" t="n">
        <v>5</v>
      </c>
      <c r="DA380" s="8" t="n">
        <v>24</v>
      </c>
      <c r="DB380" s="8" t="n">
        <v>9</v>
      </c>
      <c r="DC380" s="8" t="n">
        <v>3</v>
      </c>
      <c r="DD380" s="8" t="n">
        <v>3</v>
      </c>
      <c r="DE380" s="8" t="n">
        <v>7</v>
      </c>
      <c r="DF380" s="8" t="n">
        <v>7</v>
      </c>
      <c r="DG380" s="8" t="n">
        <v>0</v>
      </c>
      <c r="DH380" s="8" t="n">
        <v>36</v>
      </c>
      <c r="DI380" s="8" t="n">
        <v>8</v>
      </c>
      <c r="DJ380" s="8" t="n">
        <v>5</v>
      </c>
      <c r="DK380" s="8" t="n">
        <v>7</v>
      </c>
      <c r="DL380" s="8" t="n">
        <v>7</v>
      </c>
      <c r="DM380" s="8" t="n">
        <v>0</v>
      </c>
      <c r="DN380" s="8" t="n">
        <v>5</v>
      </c>
      <c r="DO380" s="8" t="n">
        <v>5</v>
      </c>
      <c r="DP380" s="8" t="n">
        <v>0</v>
      </c>
      <c r="DQ380" s="8" t="n">
        <f aca="false">DJ380-DI380</f>
        <v>-3</v>
      </c>
      <c r="DR380" s="19" t="n">
        <v>-3.875</v>
      </c>
      <c r="DS380" s="8" t="n">
        <v>8</v>
      </c>
      <c r="DT380" s="8" t="n">
        <v>0</v>
      </c>
      <c r="DU380" s="8" t="n">
        <v>0</v>
      </c>
      <c r="DV380" s="8" t="n">
        <v>0</v>
      </c>
      <c r="DW380" s="8" t="n">
        <v>0</v>
      </c>
      <c r="DX380" s="8" t="n">
        <v>567</v>
      </c>
      <c r="DY380" s="8" t="n">
        <v>1224</v>
      </c>
      <c r="DZ380" s="8" t="n">
        <v>427</v>
      </c>
      <c r="EA380" s="8" t="n">
        <v>901</v>
      </c>
      <c r="EB380" s="8" t="n">
        <v>296</v>
      </c>
      <c r="EC380" s="8" t="n">
        <v>628</v>
      </c>
      <c r="ED380" s="8" t="n">
        <v>28.65</v>
      </c>
      <c r="EE380" s="8" t="n">
        <v>62.08</v>
      </c>
      <c r="EF380" s="8" t="n">
        <v>31</v>
      </c>
      <c r="EG380" s="8" t="n">
        <v>57</v>
      </c>
      <c r="EH380" s="12" t="n">
        <f aca="false">EF380/EB380</f>
        <v>0.10472972972973</v>
      </c>
      <c r="EI380" s="20" t="n">
        <f aca="false">1-EG380/EC380</f>
        <v>0.909235668789809</v>
      </c>
      <c r="EJ380" s="21" t="n">
        <f aca="false">EH380+EI380</f>
        <v>1.01396539851954</v>
      </c>
      <c r="EK380" s="8" t="n">
        <v>563</v>
      </c>
      <c r="EL380" s="8" t="n">
        <v>1226</v>
      </c>
      <c r="EM380" s="8" t="n">
        <v>423</v>
      </c>
      <c r="EN380" s="8" t="n">
        <v>903</v>
      </c>
      <c r="EO380" s="8" t="n">
        <v>293</v>
      </c>
      <c r="EP380" s="8" t="n">
        <v>630</v>
      </c>
      <c r="EQ380" s="8" t="n">
        <v>31</v>
      </c>
      <c r="ER380" s="8" t="n">
        <v>57</v>
      </c>
      <c r="ES380" s="8" t="n">
        <v>274</v>
      </c>
      <c r="ET380" s="8" t="n">
        <v>630</v>
      </c>
      <c r="EU380" s="8" t="n">
        <v>96</v>
      </c>
      <c r="EV380" s="8" t="n">
        <v>269</v>
      </c>
      <c r="EW380" s="8" t="n">
        <v>16</v>
      </c>
      <c r="EX380" s="8" t="n">
        <v>30</v>
      </c>
      <c r="EY380" s="8" t="n">
        <v>54</v>
      </c>
      <c r="EZ380" s="8" t="n">
        <v>50</v>
      </c>
      <c r="FA380" s="8" t="n">
        <v>0.2</v>
      </c>
      <c r="FB380" s="8" t="n">
        <v>1.2</v>
      </c>
      <c r="FC380" s="8" t="n">
        <v>1.4</v>
      </c>
      <c r="FD380" s="19" t="n">
        <v>8.32</v>
      </c>
      <c r="FE380" s="18" t="n">
        <f aca="false">FD380/V380</f>
        <v>0.105316455696203</v>
      </c>
      <c r="FF380" s="8" t="n">
        <v>1.1339</v>
      </c>
      <c r="FG380" s="8" t="n">
        <v>-0.52</v>
      </c>
      <c r="FH380" s="8" t="n">
        <v>-0.38</v>
      </c>
      <c r="FI380" s="8" t="n">
        <v>-0.89</v>
      </c>
      <c r="FJ380" s="22"/>
      <c r="FK380" s="22"/>
      <c r="FL380" s="22"/>
      <c r="FM380" s="8" t="n">
        <f aca="false">BL380+BS380+AH380+DT380</f>
        <v>129</v>
      </c>
      <c r="FN380" s="19" t="n">
        <f aca="false">IF(DS380&gt;0,(BL380+BR380)/DS380,0)</f>
        <v>11.75</v>
      </c>
      <c r="FO380" s="12" t="n">
        <v>0.0291800112</v>
      </c>
      <c r="FP380" s="19" t="n">
        <f aca="false">Z380-AH380/10</f>
        <v>20.4</v>
      </c>
      <c r="FQ380" s="19" t="n">
        <f aca="false">Z380+DR380/5</f>
        <v>21.225</v>
      </c>
      <c r="FR380" s="19" t="n">
        <f aca="false">(DX380+DY380)/AL380*60</f>
        <v>109.29061784897</v>
      </c>
      <c r="FS380" s="8" t="n">
        <v>4</v>
      </c>
      <c r="FT380" s="17" t="s">
        <v>326</v>
      </c>
      <c r="FU380" s="8" t="n">
        <v>195</v>
      </c>
      <c r="FV380" s="22"/>
      <c r="FW380" s="17" t="s">
        <v>280</v>
      </c>
      <c r="FX380" s="23" t="n">
        <v>1750000</v>
      </c>
      <c r="FY380" s="23" t="n">
        <v>1750000</v>
      </c>
      <c r="FZ380" s="8" t="n">
        <v>471</v>
      </c>
      <c r="GA380" s="8" t="n">
        <v>51</v>
      </c>
      <c r="GB380" s="8" t="n">
        <v>65</v>
      </c>
      <c r="GC380" s="8" t="n">
        <v>116</v>
      </c>
      <c r="GD380" s="8" t="n">
        <v>11</v>
      </c>
      <c r="GE380" s="8" t="n">
        <v>159</v>
      </c>
      <c r="GF380" s="8" t="n">
        <v>530</v>
      </c>
      <c r="GG380" s="8" t="n">
        <v>5858</v>
      </c>
      <c r="GH380" s="8" t="n">
        <v>1.8</v>
      </c>
      <c r="GI380" s="8" t="n">
        <v>6.5</v>
      </c>
      <c r="GJ380" s="8" t="n">
        <v>8.4</v>
      </c>
      <c r="GK380" s="8" t="n">
        <f aca="false">Z380-AH380/10</f>
        <v>20.4</v>
      </c>
      <c r="GL380" s="22"/>
      <c r="GM380" s="22"/>
      <c r="GN380" s="22"/>
      <c r="GO380" s="22"/>
      <c r="GP380" s="22"/>
    </row>
    <row r="381" customFormat="false" ht="13.65" hidden="false" customHeight="true" outlineLevel="0" collapsed="false">
      <c r="A381" s="16" t="n">
        <v>30586</v>
      </c>
      <c r="B381" s="17" t="s">
        <v>465</v>
      </c>
      <c r="C381" s="17" t="s">
        <v>460</v>
      </c>
      <c r="D381" s="17" t="s">
        <v>262</v>
      </c>
      <c r="E381" s="17" t="s">
        <v>262</v>
      </c>
      <c r="F381" s="8" t="n">
        <v>76</v>
      </c>
      <c r="G381" s="8" t="n">
        <v>206</v>
      </c>
      <c r="H381" s="8" t="n">
        <v>2002</v>
      </c>
      <c r="I381" s="8" t="n">
        <v>1</v>
      </c>
      <c r="J381" s="8" t="n">
        <v>3</v>
      </c>
      <c r="K381" s="17" t="s">
        <v>263</v>
      </c>
      <c r="L381" s="8" t="n">
        <v>2002</v>
      </c>
      <c r="M381" s="8" t="n">
        <v>34</v>
      </c>
      <c r="N381" s="8" t="n">
        <v>15</v>
      </c>
      <c r="O381" s="8" t="n">
        <v>8470151</v>
      </c>
      <c r="P381" s="17" t="s">
        <v>1964</v>
      </c>
      <c r="Q381" s="17" t="s">
        <v>1965</v>
      </c>
      <c r="R381" s="17" t="s">
        <v>1966</v>
      </c>
      <c r="S381" s="17" t="s">
        <v>1963</v>
      </c>
      <c r="T381" s="17" t="s">
        <v>278</v>
      </c>
      <c r="U381" s="17" t="s">
        <v>432</v>
      </c>
      <c r="V381" s="8" t="n">
        <v>35</v>
      </c>
      <c r="W381" s="8" t="n">
        <v>2</v>
      </c>
      <c r="X381" s="8" t="n">
        <v>5</v>
      </c>
      <c r="Y381" s="8" t="n">
        <v>2</v>
      </c>
      <c r="Z381" s="8" t="n">
        <v>7</v>
      </c>
      <c r="AA381" s="8" t="n">
        <v>19</v>
      </c>
      <c r="AB381" s="8" t="n">
        <v>63</v>
      </c>
      <c r="AC381" s="18" t="n">
        <f aca="false">Z381/V381</f>
        <v>0.2</v>
      </c>
      <c r="AD381" s="19" t="n">
        <f aca="false">IF(FZ381&gt;V381,Z381-V381*(GC381-Z381)/(FZ381-V381),0)</f>
        <v>-5.77777777777778</v>
      </c>
      <c r="AE381" s="19" t="n">
        <v>2.441</v>
      </c>
      <c r="AF381" s="8" t="n">
        <v>5</v>
      </c>
      <c r="AG381" s="8" t="n">
        <v>-4.6</v>
      </c>
      <c r="AH381" s="8" t="n">
        <v>16</v>
      </c>
      <c r="AI381" s="8" t="n">
        <v>852</v>
      </c>
      <c r="AJ381" s="8" t="n">
        <v>42287</v>
      </c>
      <c r="AK381" s="19" t="n">
        <v>704.78333333333</v>
      </c>
      <c r="AL381" s="8" t="n">
        <v>704.78</v>
      </c>
      <c r="AM381" s="8" t="n">
        <v>705</v>
      </c>
      <c r="AN381" s="18" t="n">
        <f aca="false">AJ381/60/V381</f>
        <v>20.1366666666667</v>
      </c>
      <c r="AO381" s="8" t="n">
        <v>33.69</v>
      </c>
      <c r="AP381" s="12" t="n">
        <f aca="false">IF(EF381&gt;0,Z381/EF381,0)</f>
        <v>0.269230769230769</v>
      </c>
      <c r="AQ381" s="8" t="n">
        <v>101</v>
      </c>
      <c r="AR381" s="8" t="n">
        <v>101</v>
      </c>
      <c r="AS381" s="8" t="n">
        <v>101</v>
      </c>
      <c r="AT381" s="8" t="n">
        <v>66</v>
      </c>
      <c r="AU381" s="8" t="n">
        <v>66</v>
      </c>
      <c r="AV381" s="8" t="n">
        <v>45</v>
      </c>
      <c r="AW381" s="8" t="n">
        <v>23</v>
      </c>
      <c r="AX381" s="8" t="n">
        <v>3</v>
      </c>
      <c r="AY381" s="8" t="n">
        <v>0</v>
      </c>
      <c r="AZ381" s="8" t="n">
        <v>4</v>
      </c>
      <c r="BA381" s="8" t="n">
        <f aca="false">AY381+AZ381</f>
        <v>4</v>
      </c>
      <c r="BB381" s="8" t="n">
        <v>1.69</v>
      </c>
      <c r="BC381" s="8" t="n">
        <v>61.3333</v>
      </c>
      <c r="BD381" s="19" t="n">
        <v>46.1</v>
      </c>
      <c r="BE381" s="19" t="n">
        <v>3.92461040035947</v>
      </c>
      <c r="BF381" s="19" t="n">
        <f aca="false">AQ381+BD381</f>
        <v>147.1</v>
      </c>
      <c r="BG381" s="19" t="n">
        <f aca="false">IF(AL381&gt;0,BF381/AL381*60,0)</f>
        <v>12.5230568404325</v>
      </c>
      <c r="BH381" s="8" t="n">
        <v>170</v>
      </c>
      <c r="BI381" s="8" t="n">
        <v>250</v>
      </c>
      <c r="BJ381" s="8" t="n">
        <v>280</v>
      </c>
      <c r="BK381" s="12" t="n">
        <f aca="false">BH381/(BH381+BJ381)</f>
        <v>0.377777777777778</v>
      </c>
      <c r="BL381" s="8" t="n">
        <v>29</v>
      </c>
      <c r="BM381" s="8" t="n">
        <v>29</v>
      </c>
      <c r="BN381" s="8" t="n">
        <v>54</v>
      </c>
      <c r="BO381" s="8" t="n">
        <f aca="false">BM381-BN381</f>
        <v>-25</v>
      </c>
      <c r="BP381" s="8" t="n">
        <v>21</v>
      </c>
      <c r="BQ381" s="8" t="n">
        <v>14</v>
      </c>
      <c r="BR381" s="8" t="n">
        <v>5</v>
      </c>
      <c r="BS381" s="8" t="n">
        <v>58</v>
      </c>
      <c r="BT381" s="12" t="n">
        <f aca="false">BS381/(EA381+BS381)</f>
        <v>0.102836879432624</v>
      </c>
      <c r="BU381" s="8" t="n">
        <v>0</v>
      </c>
      <c r="BV381" s="8" t="n">
        <v>0</v>
      </c>
      <c r="BW381" s="12" t="n">
        <f aca="false">IF(BU381+BV381&gt;0,BU381/(BU381+BV381),0)</f>
        <v>0</v>
      </c>
      <c r="BX381" s="8" t="n">
        <v>0</v>
      </c>
      <c r="BY381" s="8" t="n">
        <v>0</v>
      </c>
      <c r="BZ381" s="8" t="n">
        <v>0</v>
      </c>
      <c r="CA381" s="8" t="n">
        <v>0</v>
      </c>
      <c r="CB381" s="8" t="n">
        <v>0</v>
      </c>
      <c r="CC381" s="8" t="n">
        <v>0</v>
      </c>
      <c r="CD381" s="8" t="n">
        <v>0</v>
      </c>
      <c r="CE381" s="8" t="n">
        <v>0</v>
      </c>
      <c r="CF381" s="8" t="n">
        <v>0</v>
      </c>
      <c r="CG381" s="8" t="n">
        <v>0</v>
      </c>
      <c r="CH381" s="8" t="n">
        <v>0</v>
      </c>
      <c r="CI381" s="8" t="n">
        <v>0</v>
      </c>
      <c r="CJ381" s="8" t="n">
        <v>0</v>
      </c>
      <c r="CK381" s="8" t="n">
        <v>0</v>
      </c>
      <c r="CL381" s="8" t="n">
        <v>1</v>
      </c>
      <c r="CM381" s="8" t="n">
        <v>0</v>
      </c>
      <c r="CN381" s="8" t="n">
        <v>0</v>
      </c>
      <c r="CO381" s="8" t="n">
        <v>0</v>
      </c>
      <c r="CP381" s="8" t="n">
        <v>0</v>
      </c>
      <c r="CQ381" s="8" t="n">
        <v>0</v>
      </c>
      <c r="CR381" s="8" t="n">
        <v>0</v>
      </c>
      <c r="CS381" s="8" t="n">
        <v>1</v>
      </c>
      <c r="CT381" s="8" t="n">
        <v>0</v>
      </c>
      <c r="CU381" s="8" t="n">
        <v>0</v>
      </c>
      <c r="CV381" s="8" t="n">
        <v>0</v>
      </c>
      <c r="CW381" s="8" t="n">
        <v>1</v>
      </c>
      <c r="CX381" s="8" t="n">
        <v>0</v>
      </c>
      <c r="CY381" s="8" t="n">
        <v>1</v>
      </c>
      <c r="CZ381" s="8" t="n">
        <v>0</v>
      </c>
      <c r="DA381" s="8" t="n">
        <v>20</v>
      </c>
      <c r="DB381" s="8" t="n">
        <v>1</v>
      </c>
      <c r="DC381" s="8" t="n">
        <v>0</v>
      </c>
      <c r="DD381" s="8" t="n">
        <v>18</v>
      </c>
      <c r="DE381" s="8" t="n">
        <v>1</v>
      </c>
      <c r="DF381" s="8" t="n">
        <v>0</v>
      </c>
      <c r="DG381" s="8" t="n">
        <v>0</v>
      </c>
      <c r="DH381" s="8" t="n">
        <v>25</v>
      </c>
      <c r="DI381" s="8" t="n">
        <v>8</v>
      </c>
      <c r="DJ381" s="8" t="n">
        <v>1</v>
      </c>
      <c r="DK381" s="8" t="n">
        <v>8</v>
      </c>
      <c r="DL381" s="8" t="n">
        <v>8</v>
      </c>
      <c r="DM381" s="8" t="n">
        <v>0</v>
      </c>
      <c r="DN381" s="8" t="n">
        <v>1</v>
      </c>
      <c r="DO381" s="8" t="n">
        <v>1</v>
      </c>
      <c r="DP381" s="8" t="n">
        <v>0</v>
      </c>
      <c r="DQ381" s="8" t="n">
        <f aca="false">DJ381-DI381</f>
        <v>-7</v>
      </c>
      <c r="DR381" s="19" t="n">
        <v>-2.175</v>
      </c>
      <c r="DS381" s="8" t="n">
        <v>8</v>
      </c>
      <c r="DT381" s="8" t="n">
        <v>0</v>
      </c>
      <c r="DU381" s="8" t="n">
        <v>0</v>
      </c>
      <c r="DV381" s="8" t="n">
        <v>0</v>
      </c>
      <c r="DW381" s="8" t="n">
        <v>0</v>
      </c>
      <c r="DX381" s="8" t="n">
        <v>582</v>
      </c>
      <c r="DY381" s="8" t="n">
        <v>698</v>
      </c>
      <c r="DZ381" s="8" t="n">
        <v>444</v>
      </c>
      <c r="EA381" s="8" t="n">
        <v>506</v>
      </c>
      <c r="EB381" s="8" t="n">
        <v>334</v>
      </c>
      <c r="EC381" s="8" t="n">
        <v>378</v>
      </c>
      <c r="ED381" s="8" t="n">
        <v>21.35</v>
      </c>
      <c r="EE381" s="8" t="n">
        <v>31.36</v>
      </c>
      <c r="EF381" s="8" t="n">
        <v>26</v>
      </c>
      <c r="EG381" s="8" t="n">
        <v>30</v>
      </c>
      <c r="EH381" s="12" t="n">
        <f aca="false">EF381/EB381</f>
        <v>0.0778443113772455</v>
      </c>
      <c r="EI381" s="20" t="n">
        <f aca="false">1-EG381/EC381</f>
        <v>0.920634920634921</v>
      </c>
      <c r="EJ381" s="21" t="n">
        <f aca="false">EH381+EI381</f>
        <v>0.998479232012166</v>
      </c>
      <c r="EK381" s="8" t="n">
        <v>582</v>
      </c>
      <c r="EL381" s="8" t="n">
        <v>699</v>
      </c>
      <c r="EM381" s="8" t="n">
        <v>443</v>
      </c>
      <c r="EN381" s="8" t="n">
        <v>507</v>
      </c>
      <c r="EO381" s="8" t="n">
        <v>333</v>
      </c>
      <c r="EP381" s="8" t="n">
        <v>379</v>
      </c>
      <c r="EQ381" s="8" t="n">
        <v>26</v>
      </c>
      <c r="ER381" s="8" t="n">
        <v>30</v>
      </c>
      <c r="ES381" s="8" t="n">
        <v>260</v>
      </c>
      <c r="ET381" s="8" t="n">
        <v>364</v>
      </c>
      <c r="EU381" s="8" t="n">
        <v>82</v>
      </c>
      <c r="EV381" s="8" t="n">
        <v>123</v>
      </c>
      <c r="EW381" s="8" t="n">
        <v>13</v>
      </c>
      <c r="EX381" s="8" t="n">
        <v>18</v>
      </c>
      <c r="EY381" s="8" t="n">
        <v>48</v>
      </c>
      <c r="EZ381" s="8" t="n">
        <v>51</v>
      </c>
      <c r="FA381" s="8" t="n">
        <v>0</v>
      </c>
      <c r="FB381" s="8" t="n">
        <v>2</v>
      </c>
      <c r="FC381" s="8" t="n">
        <v>2.1</v>
      </c>
      <c r="FD381" s="19" t="n">
        <v>9.82</v>
      </c>
      <c r="FE381" s="18" t="n">
        <f aca="false">FD381/V381</f>
        <v>0.280571428571429</v>
      </c>
      <c r="FF381" s="8" t="n">
        <v>0.5185</v>
      </c>
      <c r="FG381" s="8" t="n">
        <v>-0.37</v>
      </c>
      <c r="FH381" s="8" t="n">
        <v>-0.03</v>
      </c>
      <c r="FI381" s="8" t="n">
        <v>-0.4</v>
      </c>
      <c r="FJ381" s="22"/>
      <c r="FK381" s="22"/>
      <c r="FL381" s="22"/>
      <c r="FM381" s="8" t="n">
        <f aca="false">BL381+BS381+AH381+DT381</f>
        <v>103</v>
      </c>
      <c r="FN381" s="19" t="n">
        <f aca="false">IF(DS381&gt;0,(BL381+BR381)/DS381,0)</f>
        <v>4.25</v>
      </c>
      <c r="FO381" s="12" t="n">
        <v>0.0212023271</v>
      </c>
      <c r="FP381" s="19" t="n">
        <f aca="false">Z381-AH381/10</f>
        <v>5.4</v>
      </c>
      <c r="FQ381" s="19" t="n">
        <f aca="false">Z381+DR381/5</f>
        <v>6.565</v>
      </c>
      <c r="FR381" s="19" t="n">
        <f aca="false">(DX381+DY381)/AL381*60</f>
        <v>108.970175090099</v>
      </c>
      <c r="FS381" s="8" t="n">
        <v>13</v>
      </c>
      <c r="FT381" s="17" t="s">
        <v>1967</v>
      </c>
      <c r="FU381" s="8" t="n">
        <v>788</v>
      </c>
      <c r="FV381" s="17" t="s">
        <v>255</v>
      </c>
      <c r="FW381" s="17" t="s">
        <v>280</v>
      </c>
      <c r="FX381" s="23" t="n">
        <v>5400000</v>
      </c>
      <c r="FY381" s="23" t="n">
        <v>5400000</v>
      </c>
      <c r="FZ381" s="8" t="n">
        <v>1106</v>
      </c>
      <c r="GA381" s="8" t="n">
        <v>84</v>
      </c>
      <c r="GB381" s="8" t="n">
        <v>314</v>
      </c>
      <c r="GC381" s="8" t="n">
        <v>398</v>
      </c>
      <c r="GD381" s="8" t="n">
        <v>-20</v>
      </c>
      <c r="GE381" s="8" t="n">
        <v>575</v>
      </c>
      <c r="GF381" s="8" t="n">
        <v>1859</v>
      </c>
      <c r="GG381" s="8" t="n">
        <v>27088</v>
      </c>
      <c r="GH381" s="8" t="n">
        <v>20.1</v>
      </c>
      <c r="GI381" s="8" t="n">
        <v>57.1</v>
      </c>
      <c r="GJ381" s="8" t="n">
        <v>77.2</v>
      </c>
      <c r="GK381" s="8" t="n">
        <f aca="false">Z381-AH381/10</f>
        <v>5.4</v>
      </c>
      <c r="GL381" s="22"/>
      <c r="GM381" s="22"/>
      <c r="GN381" s="22"/>
      <c r="GO381" s="22"/>
      <c r="GP381" s="22"/>
    </row>
    <row r="382" customFormat="false" ht="13.65" hidden="false" customHeight="true" outlineLevel="0" collapsed="false">
      <c r="A382" s="16" t="n">
        <v>33948</v>
      </c>
      <c r="B382" s="17" t="s">
        <v>1968</v>
      </c>
      <c r="C382" s="17" t="s">
        <v>1858</v>
      </c>
      <c r="D382" s="17" t="s">
        <v>283</v>
      </c>
      <c r="E382" s="17" t="s">
        <v>283</v>
      </c>
      <c r="F382" s="8" t="n">
        <v>78</v>
      </c>
      <c r="G382" s="8" t="n">
        <v>219</v>
      </c>
      <c r="H382" s="8" t="n">
        <v>2012</v>
      </c>
      <c r="I382" s="8" t="n">
        <v>7</v>
      </c>
      <c r="J382" s="8" t="n">
        <v>210</v>
      </c>
      <c r="K382" s="17" t="s">
        <v>263</v>
      </c>
      <c r="L382" s="8" t="n">
        <v>2016</v>
      </c>
      <c r="M382" s="8" t="n">
        <v>25</v>
      </c>
      <c r="N382" s="8" t="n">
        <v>2</v>
      </c>
      <c r="O382" s="8" t="n">
        <v>8477034</v>
      </c>
      <c r="P382" s="17" t="s">
        <v>1969</v>
      </c>
      <c r="Q382" s="17" t="s">
        <v>1970</v>
      </c>
      <c r="R382" s="17" t="s">
        <v>1971</v>
      </c>
      <c r="S382" s="17" t="s">
        <v>1972</v>
      </c>
      <c r="T382" s="17" t="s">
        <v>278</v>
      </c>
      <c r="U382" s="17" t="s">
        <v>545</v>
      </c>
      <c r="V382" s="8" t="n">
        <v>14</v>
      </c>
      <c r="W382" s="8" t="n">
        <v>0</v>
      </c>
      <c r="X382" s="8" t="n">
        <v>1</v>
      </c>
      <c r="Y382" s="8" t="n">
        <v>1</v>
      </c>
      <c r="Z382" s="8" t="n">
        <v>1</v>
      </c>
      <c r="AA382" s="8" t="n">
        <v>32</v>
      </c>
      <c r="AB382" s="8" t="n">
        <v>68</v>
      </c>
      <c r="AC382" s="18" t="n">
        <f aca="false">Z382/V382</f>
        <v>0.0714285714285714</v>
      </c>
      <c r="AD382" s="19" t="n">
        <f aca="false">IF(FZ382&gt;V382,Z382-V382*(GC382-Z382)/(FZ382-V382),0)</f>
        <v>1</v>
      </c>
      <c r="AE382" s="19" t="n">
        <v>0.295</v>
      </c>
      <c r="AF382" s="8" t="n">
        <v>-4</v>
      </c>
      <c r="AG382" s="8" t="n">
        <v>0.1</v>
      </c>
      <c r="AH382" s="8" t="n">
        <v>2</v>
      </c>
      <c r="AI382" s="8" t="n">
        <v>285</v>
      </c>
      <c r="AJ382" s="8" t="n">
        <v>13199</v>
      </c>
      <c r="AK382" s="19" t="n">
        <v>219.98333333333</v>
      </c>
      <c r="AL382" s="8" t="n">
        <v>219.88</v>
      </c>
      <c r="AM382" s="8" t="n">
        <v>220</v>
      </c>
      <c r="AN382" s="18" t="n">
        <f aca="false">AJ382/60/V382</f>
        <v>15.7130952380952</v>
      </c>
      <c r="AO382" s="8" t="n">
        <v>26.2</v>
      </c>
      <c r="AP382" s="12" t="n">
        <f aca="false">IF(EF382&gt;0,Z382/EF382,0)</f>
        <v>0.166666666666667</v>
      </c>
      <c r="AQ382" s="8" t="n">
        <v>19</v>
      </c>
      <c r="AR382" s="8" t="n">
        <v>19</v>
      </c>
      <c r="AS382" s="8" t="n">
        <v>19</v>
      </c>
      <c r="AT382" s="8" t="n">
        <v>14</v>
      </c>
      <c r="AU382" s="8" t="n">
        <v>14</v>
      </c>
      <c r="AV382" s="8" t="n">
        <v>7</v>
      </c>
      <c r="AW382" s="8" t="n">
        <v>4</v>
      </c>
      <c r="AX382" s="8" t="n">
        <v>0</v>
      </c>
      <c r="AY382" s="8" t="n">
        <v>0</v>
      </c>
      <c r="AZ382" s="8" t="n">
        <v>0</v>
      </c>
      <c r="BA382" s="8" t="n">
        <f aca="false">AY382+AZ382</f>
        <v>0</v>
      </c>
      <c r="BB382" s="8" t="n">
        <v>0.37</v>
      </c>
      <c r="BC382" s="8" t="n">
        <v>46.8571</v>
      </c>
      <c r="BD382" s="19" t="n">
        <v>28.5</v>
      </c>
      <c r="BE382" s="19" t="n">
        <v>7.77331616031529</v>
      </c>
      <c r="BF382" s="19" t="n">
        <f aca="false">AQ382+BD382</f>
        <v>47.5</v>
      </c>
      <c r="BG382" s="19" t="n">
        <f aca="false">IF(AL382&gt;0,BF382/AL382*60,0)</f>
        <v>12.9616154265963</v>
      </c>
      <c r="BH382" s="8" t="n">
        <v>58</v>
      </c>
      <c r="BI382" s="8" t="n">
        <v>66</v>
      </c>
      <c r="BJ382" s="8" t="n">
        <v>91</v>
      </c>
      <c r="BK382" s="12" t="n">
        <f aca="false">BH382/(BH382+BJ382)</f>
        <v>0.389261744966443</v>
      </c>
      <c r="BL382" s="8" t="n">
        <v>6</v>
      </c>
      <c r="BM382" s="8" t="n">
        <v>6</v>
      </c>
      <c r="BN382" s="8" t="n">
        <v>18</v>
      </c>
      <c r="BO382" s="8" t="n">
        <f aca="false">BM382-BN382</f>
        <v>-12</v>
      </c>
      <c r="BP382" s="8" t="n">
        <v>7</v>
      </c>
      <c r="BQ382" s="8" t="n">
        <v>5</v>
      </c>
      <c r="BR382" s="8" t="n">
        <v>4</v>
      </c>
      <c r="BS382" s="8" t="n">
        <v>30</v>
      </c>
      <c r="BT382" s="12" t="n">
        <f aca="false">BS382/(EA382+BS382)</f>
        <v>0.13215859030837</v>
      </c>
      <c r="BU382" s="8" t="n">
        <v>0</v>
      </c>
      <c r="BV382" s="8" t="n">
        <v>0</v>
      </c>
      <c r="BW382" s="12" t="n">
        <f aca="false">IF(BU382+BV382&gt;0,BU382/(BU382+BV382),0)</f>
        <v>0</v>
      </c>
      <c r="BX382" s="8" t="n">
        <v>0</v>
      </c>
      <c r="BY382" s="8" t="n">
        <v>0</v>
      </c>
      <c r="BZ382" s="8" t="n">
        <v>0</v>
      </c>
      <c r="CA382" s="8" t="n">
        <v>0</v>
      </c>
      <c r="CB382" s="8" t="n">
        <v>0</v>
      </c>
      <c r="CC382" s="8" t="n">
        <v>0</v>
      </c>
      <c r="CD382" s="8" t="n">
        <v>0</v>
      </c>
      <c r="CE382" s="8" t="n">
        <v>0</v>
      </c>
      <c r="CF382" s="8" t="n">
        <v>0</v>
      </c>
      <c r="CG382" s="8" t="n">
        <v>0</v>
      </c>
      <c r="CH382" s="8" t="n">
        <v>0</v>
      </c>
      <c r="CI382" s="8" t="n">
        <v>0</v>
      </c>
      <c r="CJ382" s="8" t="n">
        <v>0</v>
      </c>
      <c r="CK382" s="8" t="n">
        <v>0</v>
      </c>
      <c r="CL382" s="8" t="n">
        <v>0</v>
      </c>
      <c r="CM382" s="8" t="n">
        <v>0</v>
      </c>
      <c r="CN382" s="8" t="n">
        <v>0</v>
      </c>
      <c r="CO382" s="8" t="n">
        <v>0</v>
      </c>
      <c r="CP382" s="8" t="n">
        <v>0</v>
      </c>
      <c r="CQ382" s="8" t="n">
        <v>0</v>
      </c>
      <c r="CR382" s="8" t="n">
        <v>0</v>
      </c>
      <c r="CS382" s="8" t="n">
        <v>0</v>
      </c>
      <c r="CT382" s="8" t="n">
        <v>0</v>
      </c>
      <c r="CU382" s="8" t="n">
        <v>0</v>
      </c>
      <c r="CV382" s="8" t="n">
        <v>0</v>
      </c>
      <c r="CW382" s="8" t="n">
        <v>0</v>
      </c>
      <c r="CX382" s="8" t="n">
        <v>0</v>
      </c>
      <c r="CY382" s="8" t="n">
        <v>1</v>
      </c>
      <c r="CZ382" s="8" t="n">
        <v>0</v>
      </c>
      <c r="DA382" s="8" t="n">
        <v>6</v>
      </c>
      <c r="DB382" s="8" t="n">
        <v>0</v>
      </c>
      <c r="DC382" s="8" t="n">
        <v>0</v>
      </c>
      <c r="DD382" s="8" t="n">
        <v>2</v>
      </c>
      <c r="DE382" s="8" t="n">
        <v>2</v>
      </c>
      <c r="DF382" s="8" t="n">
        <v>0</v>
      </c>
      <c r="DG382" s="8" t="n">
        <v>0</v>
      </c>
      <c r="DH382" s="8" t="n">
        <v>3</v>
      </c>
      <c r="DI382" s="8" t="n">
        <v>1</v>
      </c>
      <c r="DJ382" s="8" t="n">
        <v>2</v>
      </c>
      <c r="DK382" s="8" t="n">
        <v>1</v>
      </c>
      <c r="DL382" s="8" t="n">
        <v>1</v>
      </c>
      <c r="DM382" s="8" t="n">
        <v>0</v>
      </c>
      <c r="DN382" s="8" t="n">
        <v>2</v>
      </c>
      <c r="DO382" s="8" t="n">
        <v>2</v>
      </c>
      <c r="DP382" s="8" t="n">
        <v>0</v>
      </c>
      <c r="DQ382" s="8" t="n">
        <f aca="false">DJ382-DI382</f>
        <v>1</v>
      </c>
      <c r="DR382" s="19" t="n">
        <v>1.852</v>
      </c>
      <c r="DS382" s="8" t="n">
        <v>1</v>
      </c>
      <c r="DT382" s="8" t="n">
        <v>0</v>
      </c>
      <c r="DU382" s="8" t="n">
        <v>0</v>
      </c>
      <c r="DV382" s="8" t="n">
        <v>0</v>
      </c>
      <c r="DW382" s="8" t="n">
        <v>0</v>
      </c>
      <c r="DX382" s="8" t="n">
        <v>186</v>
      </c>
      <c r="DY382" s="8" t="n">
        <v>262</v>
      </c>
      <c r="DZ382" s="8" t="n">
        <v>140</v>
      </c>
      <c r="EA382" s="8" t="n">
        <v>197</v>
      </c>
      <c r="EB382" s="8" t="n">
        <v>102</v>
      </c>
      <c r="EC382" s="8" t="n">
        <v>131</v>
      </c>
      <c r="ED382" s="8" t="n">
        <v>8.65</v>
      </c>
      <c r="EE382" s="8" t="n">
        <v>10.56</v>
      </c>
      <c r="EF382" s="8" t="n">
        <v>6</v>
      </c>
      <c r="EG382" s="8" t="n">
        <v>11</v>
      </c>
      <c r="EH382" s="12" t="n">
        <f aca="false">EF382/EB382</f>
        <v>0.0588235294117647</v>
      </c>
      <c r="EI382" s="20" t="n">
        <f aca="false">1-EG382/EC382</f>
        <v>0.916030534351145</v>
      </c>
      <c r="EJ382" s="21" t="n">
        <f aca="false">EH382+EI382</f>
        <v>0.97485406376291</v>
      </c>
      <c r="EK382" s="8" t="n">
        <v>187</v>
      </c>
      <c r="EL382" s="8" t="n">
        <v>263</v>
      </c>
      <c r="EM382" s="8" t="n">
        <v>140</v>
      </c>
      <c r="EN382" s="8" t="n">
        <v>198</v>
      </c>
      <c r="EO382" s="8" t="n">
        <v>102</v>
      </c>
      <c r="EP382" s="8" t="n">
        <v>131</v>
      </c>
      <c r="EQ382" s="8" t="n">
        <v>6</v>
      </c>
      <c r="ER382" s="8" t="n">
        <v>11</v>
      </c>
      <c r="ES382" s="8" t="n">
        <v>81</v>
      </c>
      <c r="ET382" s="8" t="n">
        <v>124</v>
      </c>
      <c r="EU382" s="8" t="n">
        <v>32</v>
      </c>
      <c r="EV382" s="8" t="n">
        <v>47</v>
      </c>
      <c r="EW382" s="8" t="n">
        <v>5</v>
      </c>
      <c r="EX382" s="8" t="n">
        <v>7</v>
      </c>
      <c r="EY382" s="8" t="n">
        <v>31</v>
      </c>
      <c r="EZ382" s="8" t="n">
        <v>20</v>
      </c>
      <c r="FA382" s="8" t="n">
        <v>-0.2</v>
      </c>
      <c r="FB382" s="8" t="n">
        <v>0.2</v>
      </c>
      <c r="FC382" s="8" t="n">
        <v>0</v>
      </c>
      <c r="FD382" s="19" t="n">
        <v>0.12</v>
      </c>
      <c r="FE382" s="18" t="n">
        <f aca="false">FD382/V382</f>
        <v>0.00857142857142857</v>
      </c>
      <c r="FF382" s="8" t="n">
        <v>0.0582</v>
      </c>
      <c r="FG382" s="8" t="n">
        <v>0.08</v>
      </c>
      <c r="FH382" s="8" t="n">
        <v>0.02</v>
      </c>
      <c r="FI382" s="8" t="n">
        <v>0.1</v>
      </c>
      <c r="FJ382" s="22"/>
      <c r="FK382" s="22"/>
      <c r="FL382" s="22"/>
      <c r="FM382" s="8" t="n">
        <f aca="false">BL382+BS382+AH382+DT382</f>
        <v>38</v>
      </c>
      <c r="FN382" s="19" t="n">
        <f aca="false">IF(DS382&gt;0,(BL382+BR382)/DS382,0)</f>
        <v>10</v>
      </c>
      <c r="FO382" s="12" t="n">
        <v>0</v>
      </c>
      <c r="FP382" s="19" t="n">
        <f aca="false">Z382-AH382/10</f>
        <v>0.8</v>
      </c>
      <c r="FQ382" s="19" t="n">
        <f aca="false">Z382+DR382/5</f>
        <v>1.3704</v>
      </c>
      <c r="FR382" s="19" t="n">
        <f aca="false">(DX382+DY382)/AL382*60</f>
        <v>122.248499181372</v>
      </c>
      <c r="FS382" s="22"/>
      <c r="FT382" s="22"/>
      <c r="FU382" s="22"/>
      <c r="FV382" s="22"/>
      <c r="FW382" s="17" t="s">
        <v>270</v>
      </c>
      <c r="FX382" s="23" t="n">
        <v>650000</v>
      </c>
      <c r="FY382" s="23" t="n">
        <v>650000</v>
      </c>
      <c r="FZ382" s="8" t="n">
        <v>15</v>
      </c>
      <c r="GA382" s="8" t="n">
        <v>0</v>
      </c>
      <c r="GB382" s="8" t="n">
        <v>1</v>
      </c>
      <c r="GC382" s="8" t="n">
        <v>1</v>
      </c>
      <c r="GD382" s="8" t="n">
        <v>-3</v>
      </c>
      <c r="GE382" s="8" t="n">
        <v>2</v>
      </c>
      <c r="GF382" s="8" t="n">
        <v>7</v>
      </c>
      <c r="GG382" s="8" t="n">
        <v>235</v>
      </c>
      <c r="GH382" s="8" t="n">
        <v>-0.2</v>
      </c>
      <c r="GI382" s="8" t="n">
        <v>0.3</v>
      </c>
      <c r="GJ382" s="8" t="n">
        <v>0.1</v>
      </c>
      <c r="GK382" s="8" t="n">
        <f aca="false">Z382-AH382/10</f>
        <v>0.8</v>
      </c>
      <c r="GL382" s="22"/>
      <c r="GM382" s="22"/>
      <c r="GN382" s="22"/>
      <c r="GO382" s="22"/>
      <c r="GP382" s="22"/>
    </row>
    <row r="383" customFormat="false" ht="13.65" hidden="false" customHeight="true" outlineLevel="0" collapsed="false">
      <c r="A383" s="16" t="n">
        <v>32905</v>
      </c>
      <c r="B383" s="17" t="s">
        <v>1973</v>
      </c>
      <c r="C383" s="17" t="s">
        <v>1858</v>
      </c>
      <c r="D383" s="17" t="s">
        <v>283</v>
      </c>
      <c r="E383" s="17" t="s">
        <v>283</v>
      </c>
      <c r="F383" s="8" t="n">
        <v>73</v>
      </c>
      <c r="G383" s="8" t="n">
        <v>195</v>
      </c>
      <c r="H383" s="22"/>
      <c r="I383" s="22"/>
      <c r="J383" s="22"/>
      <c r="K383" s="17" t="s">
        <v>273</v>
      </c>
      <c r="L383" s="8" t="n">
        <v>2013</v>
      </c>
      <c r="M383" s="8" t="n">
        <v>27</v>
      </c>
      <c r="N383" s="8" t="n">
        <v>5</v>
      </c>
      <c r="O383" s="8" t="n">
        <v>8477126</v>
      </c>
      <c r="P383" s="17" t="s">
        <v>1974</v>
      </c>
      <c r="Q383" s="17" t="s">
        <v>1975</v>
      </c>
      <c r="R383" s="17" t="s">
        <v>1971</v>
      </c>
      <c r="S383" s="17" t="s">
        <v>1976</v>
      </c>
      <c r="T383" s="17" t="s">
        <v>313</v>
      </c>
      <c r="U383" s="17" t="s">
        <v>314</v>
      </c>
      <c r="V383" s="8" t="n">
        <v>1</v>
      </c>
      <c r="W383" s="8" t="n">
        <v>0</v>
      </c>
      <c r="X383" s="8" t="n">
        <v>0</v>
      </c>
      <c r="Y383" s="8" t="n">
        <v>0</v>
      </c>
      <c r="Z383" s="8" t="n">
        <v>0</v>
      </c>
      <c r="AA383" s="8" t="n">
        <v>31</v>
      </c>
      <c r="AB383" s="8" t="n">
        <v>55</v>
      </c>
      <c r="AC383" s="18" t="n">
        <f aca="false">Z383/V383</f>
        <v>0</v>
      </c>
      <c r="AD383" s="19" t="n">
        <f aca="false">IF(FZ383&gt;V383,Z383-V383*(GC383-Z383)/(FZ383-V383),0)</f>
        <v>-0.178571428571429</v>
      </c>
      <c r="AE383" s="19" t="n">
        <v>0</v>
      </c>
      <c r="AF383" s="8" t="n">
        <v>0</v>
      </c>
      <c r="AG383" s="8" t="n">
        <v>-0.3</v>
      </c>
      <c r="AH383" s="8" t="n">
        <v>0</v>
      </c>
      <c r="AI383" s="8" t="n">
        <v>7</v>
      </c>
      <c r="AJ383" s="8" t="n">
        <v>258</v>
      </c>
      <c r="AK383" s="19" t="n">
        <v>4.3</v>
      </c>
      <c r="AL383" s="8" t="n">
        <v>4.3</v>
      </c>
      <c r="AM383" s="8" t="n">
        <v>4</v>
      </c>
      <c r="AN383" s="18" t="n">
        <f aca="false">AJ383/60/V383</f>
        <v>4.3</v>
      </c>
      <c r="AO383" s="8" t="n">
        <v>7.19</v>
      </c>
      <c r="AP383" s="12" t="n">
        <f aca="false">IF(EF383&gt;0,Z383/EF383,0)</f>
        <v>0</v>
      </c>
      <c r="AQ383" s="8" t="n">
        <v>0</v>
      </c>
      <c r="AR383" s="8" t="n">
        <v>0</v>
      </c>
      <c r="AS383" s="8" t="n">
        <v>0</v>
      </c>
      <c r="AT383" s="8" t="n">
        <v>0</v>
      </c>
      <c r="AU383" s="8" t="n">
        <v>0</v>
      </c>
      <c r="AV383" s="8" t="n">
        <v>0</v>
      </c>
      <c r="AW383" s="8" t="n">
        <v>0</v>
      </c>
      <c r="AX383" s="8" t="n">
        <v>0</v>
      </c>
      <c r="AY383" s="8" t="n">
        <v>0</v>
      </c>
      <c r="AZ383" s="8" t="n">
        <v>0</v>
      </c>
      <c r="BA383" s="8" t="n">
        <f aca="false">AY383+AZ383</f>
        <v>0</v>
      </c>
      <c r="BB383" s="8" t="n">
        <v>0</v>
      </c>
      <c r="BC383" s="8" t="n">
        <v>0</v>
      </c>
      <c r="BD383" s="19" t="n">
        <v>0</v>
      </c>
      <c r="BE383" s="19" t="n">
        <v>0</v>
      </c>
      <c r="BF383" s="19" t="n">
        <f aca="false">AQ383+BD383</f>
        <v>0</v>
      </c>
      <c r="BG383" s="19" t="n">
        <f aca="false">IF(AL383&gt;0,BF383/AL383*60,0)</f>
        <v>0</v>
      </c>
      <c r="BH383" s="8" t="n">
        <v>1</v>
      </c>
      <c r="BI383" s="8" t="n">
        <v>4</v>
      </c>
      <c r="BJ383" s="8" t="n">
        <v>2</v>
      </c>
      <c r="BK383" s="12" t="n">
        <f aca="false">BH383/(BH383+BJ383)</f>
        <v>0.333333333333333</v>
      </c>
      <c r="BL383" s="8" t="n">
        <v>0</v>
      </c>
      <c r="BM383" s="8" t="n">
        <v>0</v>
      </c>
      <c r="BN383" s="8" t="n">
        <v>0</v>
      </c>
      <c r="BO383" s="8" t="n">
        <f aca="false">BM383-BN383</f>
        <v>0</v>
      </c>
      <c r="BP383" s="8" t="n">
        <v>0</v>
      </c>
      <c r="BQ383" s="8" t="n">
        <v>0</v>
      </c>
      <c r="BR383" s="8" t="n">
        <v>0</v>
      </c>
      <c r="BS383" s="8" t="n">
        <v>0</v>
      </c>
      <c r="BT383" s="12" t="n">
        <f aca="false">BS383/(EA383+BS383)</f>
        <v>0</v>
      </c>
      <c r="BU383" s="8" t="n">
        <v>0</v>
      </c>
      <c r="BV383" s="8" t="n">
        <v>2</v>
      </c>
      <c r="BW383" s="12" t="n">
        <f aca="false">IF(BU383+BV383&gt;0,BU383/(BU383+BV383),0)</f>
        <v>0</v>
      </c>
      <c r="BX383" s="8" t="n">
        <v>0</v>
      </c>
      <c r="BY383" s="8" t="n">
        <v>0</v>
      </c>
      <c r="BZ383" s="8" t="n">
        <v>0</v>
      </c>
      <c r="CA383" s="8" t="n">
        <v>2</v>
      </c>
      <c r="CB383" s="8" t="n">
        <v>0</v>
      </c>
      <c r="CC383" s="8" t="n">
        <v>0</v>
      </c>
      <c r="CD383" s="8" t="n">
        <v>0</v>
      </c>
      <c r="CE383" s="8" t="n">
        <v>0</v>
      </c>
      <c r="CF383" s="8" t="n">
        <v>0</v>
      </c>
      <c r="CG383" s="8" t="n">
        <v>0</v>
      </c>
      <c r="CH383" s="8" t="n">
        <v>0</v>
      </c>
      <c r="CI383" s="8" t="n">
        <v>2</v>
      </c>
      <c r="CJ383" s="8" t="n">
        <v>0</v>
      </c>
      <c r="CK383" s="8" t="n">
        <v>0</v>
      </c>
      <c r="CL383" s="8" t="n">
        <v>0</v>
      </c>
      <c r="CM383" s="8" t="n">
        <v>0</v>
      </c>
      <c r="CN383" s="8" t="n">
        <v>0</v>
      </c>
      <c r="CO383" s="8" t="n">
        <v>0</v>
      </c>
      <c r="CP383" s="8" t="n">
        <v>0</v>
      </c>
      <c r="CQ383" s="8" t="n">
        <v>0</v>
      </c>
      <c r="CR383" s="8" t="n">
        <v>0</v>
      </c>
      <c r="CS383" s="8" t="n">
        <v>0</v>
      </c>
      <c r="CT383" s="8" t="n">
        <v>0</v>
      </c>
      <c r="CU383" s="8" t="n">
        <v>0</v>
      </c>
      <c r="CV383" s="8" t="n">
        <v>0</v>
      </c>
      <c r="CW383" s="8" t="n">
        <v>0</v>
      </c>
      <c r="CX383" s="8" t="n">
        <v>0</v>
      </c>
      <c r="CY383" s="8" t="n">
        <v>0</v>
      </c>
      <c r="CZ383" s="8" t="n">
        <v>0</v>
      </c>
      <c r="DA383" s="8" t="n">
        <v>0</v>
      </c>
      <c r="DB383" s="8" t="n">
        <v>0</v>
      </c>
      <c r="DC383" s="8" t="n">
        <v>0</v>
      </c>
      <c r="DD383" s="8" t="n">
        <v>0</v>
      </c>
      <c r="DE383" s="8" t="n">
        <v>0</v>
      </c>
      <c r="DF383" s="8" t="n">
        <v>0</v>
      </c>
      <c r="DG383" s="8" t="n">
        <v>0</v>
      </c>
      <c r="DH383" s="8" t="n">
        <v>0</v>
      </c>
      <c r="DI383" s="8" t="n">
        <v>0</v>
      </c>
      <c r="DJ383" s="8" t="n">
        <v>0</v>
      </c>
      <c r="DK383" s="8" t="n">
        <v>0</v>
      </c>
      <c r="DL383" s="8" t="n">
        <v>0</v>
      </c>
      <c r="DM383" s="8" t="n">
        <v>0</v>
      </c>
      <c r="DN383" s="8" t="n">
        <v>0</v>
      </c>
      <c r="DO383" s="8" t="n">
        <v>0</v>
      </c>
      <c r="DP383" s="8" t="n">
        <v>0</v>
      </c>
      <c r="DQ383" s="8" t="n">
        <f aca="false">DJ383-DI383</f>
        <v>0</v>
      </c>
      <c r="DR383" s="19" t="n">
        <v>-0.005</v>
      </c>
      <c r="DS383" s="8" t="n">
        <v>0</v>
      </c>
      <c r="DT383" s="8" t="n">
        <v>0</v>
      </c>
      <c r="DU383" s="8" t="n">
        <v>0</v>
      </c>
      <c r="DV383" s="8" t="n">
        <v>0</v>
      </c>
      <c r="DW383" s="8" t="n">
        <v>0</v>
      </c>
      <c r="DX383" s="8" t="n">
        <v>3</v>
      </c>
      <c r="DY383" s="8" t="n">
        <v>3</v>
      </c>
      <c r="DZ383" s="8" t="n">
        <v>3</v>
      </c>
      <c r="EA383" s="8" t="n">
        <v>3</v>
      </c>
      <c r="EB383" s="8" t="n">
        <v>3</v>
      </c>
      <c r="EC383" s="8" t="n">
        <v>3</v>
      </c>
      <c r="ED383" s="8" t="n">
        <v>0.06</v>
      </c>
      <c r="EE383" s="8" t="n">
        <v>0.19</v>
      </c>
      <c r="EF383" s="8" t="n">
        <v>0</v>
      </c>
      <c r="EG383" s="8" t="n">
        <v>0</v>
      </c>
      <c r="EH383" s="12" t="n">
        <f aca="false">EF383/EB383</f>
        <v>0</v>
      </c>
      <c r="EI383" s="20" t="n">
        <f aca="false">1-EG383/EC383</f>
        <v>1</v>
      </c>
      <c r="EJ383" s="21" t="n">
        <f aca="false">EH383+EI383</f>
        <v>1</v>
      </c>
      <c r="EK383" s="8" t="n">
        <v>3</v>
      </c>
      <c r="EL383" s="8" t="n">
        <v>3</v>
      </c>
      <c r="EM383" s="8" t="n">
        <v>3</v>
      </c>
      <c r="EN383" s="8" t="n">
        <v>3</v>
      </c>
      <c r="EO383" s="8" t="n">
        <v>3</v>
      </c>
      <c r="EP383" s="8" t="n">
        <v>3</v>
      </c>
      <c r="EQ383" s="8" t="n">
        <v>0</v>
      </c>
      <c r="ER383" s="8" t="n">
        <v>0</v>
      </c>
      <c r="ES383" s="8" t="n">
        <v>2</v>
      </c>
      <c r="ET383" s="8" t="n">
        <v>2</v>
      </c>
      <c r="EU383" s="8" t="n">
        <v>0</v>
      </c>
      <c r="EV383" s="8" t="n">
        <v>1</v>
      </c>
      <c r="EW383" s="8" t="n">
        <v>0</v>
      </c>
      <c r="EX383" s="8" t="n">
        <v>0</v>
      </c>
      <c r="EY383" s="8" t="n">
        <v>0</v>
      </c>
      <c r="EZ383" s="8" t="n">
        <v>0</v>
      </c>
      <c r="FA383" s="8" t="n">
        <v>0</v>
      </c>
      <c r="FB383" s="8" t="n">
        <v>0</v>
      </c>
      <c r="FC383" s="8" t="n">
        <v>0</v>
      </c>
      <c r="FD383" s="19" t="n">
        <v>-0.02</v>
      </c>
      <c r="FE383" s="18" t="n">
        <f aca="false">FD383/V383</f>
        <v>-0.02</v>
      </c>
      <c r="FF383" s="8" t="n">
        <v>0</v>
      </c>
      <c r="FG383" s="8" t="n">
        <v>0</v>
      </c>
      <c r="FH383" s="8" t="n">
        <v>0</v>
      </c>
      <c r="FI383" s="8" t="n">
        <v>0</v>
      </c>
      <c r="FJ383" s="22"/>
      <c r="FK383" s="22"/>
      <c r="FL383" s="22"/>
      <c r="FM383" s="8" t="n">
        <f aca="false">BL383+BS383+AH383+DT383</f>
        <v>0</v>
      </c>
      <c r="FN383" s="19" t="n">
        <f aca="false">IF(DS383&gt;0,(BL383+BR383)/DS383,0)</f>
        <v>0</v>
      </c>
      <c r="FO383" s="12" t="n">
        <v>0</v>
      </c>
      <c r="FP383" s="19" t="n">
        <f aca="false">Z383-AH383/10</f>
        <v>0</v>
      </c>
      <c r="FQ383" s="19" t="n">
        <f aca="false">Z383+DR383/5</f>
        <v>-0.001</v>
      </c>
      <c r="FR383" s="19" t="n">
        <f aca="false">(DX383+DY383)/AL383*60</f>
        <v>83.7209302325581</v>
      </c>
      <c r="FS383" s="22"/>
      <c r="FT383" s="22"/>
      <c r="FU383" s="22"/>
      <c r="FV383" s="22"/>
      <c r="FW383" s="17" t="s">
        <v>280</v>
      </c>
      <c r="FX383" s="23" t="n">
        <v>675000</v>
      </c>
      <c r="FY383" s="23" t="n">
        <v>675000</v>
      </c>
      <c r="FZ383" s="8" t="n">
        <v>113</v>
      </c>
      <c r="GA383" s="8" t="n">
        <v>10</v>
      </c>
      <c r="GB383" s="8" t="n">
        <v>10</v>
      </c>
      <c r="GC383" s="8" t="n">
        <v>20</v>
      </c>
      <c r="GD383" s="8" t="n">
        <v>-6</v>
      </c>
      <c r="GE383" s="8" t="n">
        <v>28</v>
      </c>
      <c r="GF383" s="8" t="n">
        <v>130</v>
      </c>
      <c r="GG383" s="8" t="n">
        <v>1309</v>
      </c>
      <c r="GH383" s="8" t="n">
        <v>-0.3</v>
      </c>
      <c r="GI383" s="8" t="n">
        <v>1.4</v>
      </c>
      <c r="GJ383" s="8" t="n">
        <v>1.1</v>
      </c>
      <c r="GK383" s="8" t="n">
        <f aca="false">Z383-AH383/10</f>
        <v>0</v>
      </c>
      <c r="GL383" s="22"/>
      <c r="GM383" s="22"/>
      <c r="GN383" s="22"/>
      <c r="GO383" s="22"/>
      <c r="GP383" s="22"/>
    </row>
    <row r="384" customFormat="false" ht="13.65" hidden="false" customHeight="true" outlineLevel="0" collapsed="false">
      <c r="A384" s="16" t="n">
        <v>33919</v>
      </c>
      <c r="B384" s="17" t="s">
        <v>718</v>
      </c>
      <c r="C384" s="17" t="s">
        <v>272</v>
      </c>
      <c r="D384" s="17" t="s">
        <v>262</v>
      </c>
      <c r="E384" s="17" t="s">
        <v>262</v>
      </c>
      <c r="F384" s="8" t="n">
        <v>70</v>
      </c>
      <c r="G384" s="8" t="n">
        <v>184</v>
      </c>
      <c r="H384" s="8" t="n">
        <v>2011</v>
      </c>
      <c r="I384" s="8" t="n">
        <v>4</v>
      </c>
      <c r="J384" s="8" t="n">
        <v>96</v>
      </c>
      <c r="K384" s="17" t="s">
        <v>273</v>
      </c>
      <c r="L384" s="8" t="n">
        <v>2012</v>
      </c>
      <c r="M384" s="8" t="n">
        <v>25</v>
      </c>
      <c r="N384" s="8" t="n">
        <v>6</v>
      </c>
      <c r="O384" s="8" t="n">
        <v>8476419</v>
      </c>
      <c r="P384" s="17" t="s">
        <v>1977</v>
      </c>
      <c r="Q384" s="17" t="s">
        <v>1978</v>
      </c>
      <c r="R384" s="17" t="s">
        <v>1979</v>
      </c>
      <c r="S384" s="17" t="s">
        <v>1980</v>
      </c>
      <c r="T384" s="17" t="s">
        <v>313</v>
      </c>
      <c r="U384" s="17" t="s">
        <v>402</v>
      </c>
      <c r="V384" s="8" t="n">
        <v>78</v>
      </c>
      <c r="W384" s="8" t="n">
        <v>14</v>
      </c>
      <c r="X384" s="8" t="n">
        <v>15</v>
      </c>
      <c r="Y384" s="8" t="n">
        <v>7</v>
      </c>
      <c r="Z384" s="8" t="n">
        <v>29</v>
      </c>
      <c r="AA384" s="8" t="n">
        <v>8</v>
      </c>
      <c r="AB384" s="8" t="n">
        <v>33</v>
      </c>
      <c r="AC384" s="18" t="n">
        <f aca="false">Z384/V384</f>
        <v>0.371794871794872</v>
      </c>
      <c r="AD384" s="19" t="n">
        <f aca="false">IF(FZ384&gt;V384,Z384-V384*(GC384-Z384)/(FZ384-V384),0)</f>
        <v>-2.38645418326693</v>
      </c>
      <c r="AE384" s="19" t="n">
        <v>11.415</v>
      </c>
      <c r="AF384" s="8" t="n">
        <v>-14</v>
      </c>
      <c r="AG384" s="8" t="n">
        <v>-3.7</v>
      </c>
      <c r="AH384" s="8" t="n">
        <v>36</v>
      </c>
      <c r="AI384" s="8" t="n">
        <v>1789</v>
      </c>
      <c r="AJ384" s="8" t="n">
        <v>78338</v>
      </c>
      <c r="AK384" s="19" t="n">
        <v>1305.6333333333</v>
      </c>
      <c r="AL384" s="8" t="n">
        <v>1305.63</v>
      </c>
      <c r="AM384" s="8" t="n">
        <v>1306</v>
      </c>
      <c r="AN384" s="18" t="n">
        <f aca="false">AJ384/60/V384</f>
        <v>16.7388888888889</v>
      </c>
      <c r="AO384" s="8" t="n">
        <v>27.71</v>
      </c>
      <c r="AP384" s="12" t="n">
        <f aca="false">IF(EF384&gt;0,Z384/EF384,0)</f>
        <v>0.568627450980392</v>
      </c>
      <c r="AQ384" s="8" t="n">
        <v>241</v>
      </c>
      <c r="AR384" s="8" t="n">
        <v>239</v>
      </c>
      <c r="AS384" s="8" t="n">
        <v>241</v>
      </c>
      <c r="AT384" s="8" t="n">
        <v>206</v>
      </c>
      <c r="AU384" s="8" t="n">
        <v>206</v>
      </c>
      <c r="AV384" s="8" t="n">
        <v>147</v>
      </c>
      <c r="AW384" s="8" t="n">
        <v>133</v>
      </c>
      <c r="AX384" s="8" t="n">
        <v>82</v>
      </c>
      <c r="AY384" s="8" t="n">
        <v>9</v>
      </c>
      <c r="AZ384" s="8" t="n">
        <v>12</v>
      </c>
      <c r="BA384" s="8" t="n">
        <f aca="false">AY384+AZ384</f>
        <v>21</v>
      </c>
      <c r="BB384" s="8" t="n">
        <v>16.1</v>
      </c>
      <c r="BC384" s="8" t="n">
        <v>34.9524</v>
      </c>
      <c r="BD384" s="19" t="n">
        <v>145</v>
      </c>
      <c r="BE384" s="19" t="n">
        <v>6.66343281676853</v>
      </c>
      <c r="BF384" s="19" t="n">
        <f aca="false">AQ384+BD384</f>
        <v>386</v>
      </c>
      <c r="BG384" s="19" t="n">
        <f aca="false">IF(AL384&gt;0,BF384/AL384*60,0)</f>
        <v>17.7385629925783</v>
      </c>
      <c r="BH384" s="8" t="n">
        <v>397</v>
      </c>
      <c r="BI384" s="8" t="n">
        <v>453</v>
      </c>
      <c r="BJ384" s="8" t="n">
        <v>582</v>
      </c>
      <c r="BK384" s="12" t="n">
        <f aca="false">BH384/(BH384+BJ384)</f>
        <v>0.405515832482125</v>
      </c>
      <c r="BL384" s="8" t="n">
        <v>131</v>
      </c>
      <c r="BM384" s="8" t="n">
        <v>131</v>
      </c>
      <c r="BN384" s="8" t="n">
        <v>99</v>
      </c>
      <c r="BO384" s="8" t="n">
        <f aca="false">BM384-BN384</f>
        <v>32</v>
      </c>
      <c r="BP384" s="8" t="n">
        <v>59</v>
      </c>
      <c r="BQ384" s="8" t="n">
        <v>41</v>
      </c>
      <c r="BR384" s="8" t="n">
        <v>30</v>
      </c>
      <c r="BS384" s="8" t="n">
        <v>69</v>
      </c>
      <c r="BT384" s="12" t="n">
        <f aca="false">BS384/(EA384+BS384)</f>
        <v>0.0628988149498633</v>
      </c>
      <c r="BU384" s="8" t="n">
        <v>580</v>
      </c>
      <c r="BV384" s="8" t="n">
        <v>553</v>
      </c>
      <c r="BW384" s="12" t="n">
        <f aca="false">IF(BU384+BV384&gt;0,BU384/(BU384+BV384),0)</f>
        <v>0.511915269196823</v>
      </c>
      <c r="BX384" s="8" t="n">
        <v>227</v>
      </c>
      <c r="BY384" s="8" t="n">
        <v>261</v>
      </c>
      <c r="BZ384" s="8" t="n">
        <v>202</v>
      </c>
      <c r="CA384" s="8" t="n">
        <v>144</v>
      </c>
      <c r="CB384" s="8" t="n">
        <v>151</v>
      </c>
      <c r="CC384" s="8" t="n">
        <v>148</v>
      </c>
      <c r="CD384" s="8" t="n">
        <v>190</v>
      </c>
      <c r="CE384" s="8" t="n">
        <v>176</v>
      </c>
      <c r="CF384" s="8" t="n">
        <v>183</v>
      </c>
      <c r="CG384" s="8" t="n">
        <v>203</v>
      </c>
      <c r="CH384" s="8" t="n">
        <v>342</v>
      </c>
      <c r="CI384" s="8" t="n">
        <v>325</v>
      </c>
      <c r="CJ384" s="8" t="n">
        <v>0</v>
      </c>
      <c r="CK384" s="8" t="n">
        <v>1</v>
      </c>
      <c r="CL384" s="8" t="n">
        <v>4</v>
      </c>
      <c r="CM384" s="8" t="n">
        <v>2</v>
      </c>
      <c r="CN384" s="8" t="n">
        <v>0</v>
      </c>
      <c r="CO384" s="8" t="n">
        <v>2</v>
      </c>
      <c r="CP384" s="8" t="n">
        <v>2</v>
      </c>
      <c r="CQ384" s="8" t="n">
        <v>1</v>
      </c>
      <c r="CR384" s="8" t="n">
        <v>1</v>
      </c>
      <c r="CS384" s="8" t="n">
        <v>1</v>
      </c>
      <c r="CT384" s="8" t="n">
        <v>3</v>
      </c>
      <c r="CU384" s="8" t="n">
        <v>3</v>
      </c>
      <c r="CV384" s="8" t="n">
        <v>1</v>
      </c>
      <c r="CW384" s="8" t="n">
        <v>4</v>
      </c>
      <c r="CX384" s="8" t="n">
        <v>0</v>
      </c>
      <c r="CY384" s="8" t="n">
        <v>4</v>
      </c>
      <c r="CZ384" s="8" t="n">
        <v>6</v>
      </c>
      <c r="DA384" s="8" t="n">
        <v>49</v>
      </c>
      <c r="DB384" s="8" t="n">
        <v>14</v>
      </c>
      <c r="DC384" s="8" t="n">
        <v>5</v>
      </c>
      <c r="DD384" s="8" t="n">
        <v>8</v>
      </c>
      <c r="DE384" s="8" t="n">
        <v>23</v>
      </c>
      <c r="DF384" s="8" t="n">
        <v>19</v>
      </c>
      <c r="DG384" s="8" t="n">
        <v>3</v>
      </c>
      <c r="DH384" s="8" t="n">
        <v>75</v>
      </c>
      <c r="DI384" s="8" t="n">
        <v>18</v>
      </c>
      <c r="DJ384" s="8" t="n">
        <v>23</v>
      </c>
      <c r="DK384" s="8" t="n">
        <v>18</v>
      </c>
      <c r="DL384" s="8" t="n">
        <v>18</v>
      </c>
      <c r="DM384" s="8" t="n">
        <v>0</v>
      </c>
      <c r="DN384" s="8" t="n">
        <v>25</v>
      </c>
      <c r="DO384" s="8" t="n">
        <v>25</v>
      </c>
      <c r="DP384" s="8" t="n">
        <v>0</v>
      </c>
      <c r="DQ384" s="8" t="n">
        <f aca="false">DJ384-DI384</f>
        <v>5</v>
      </c>
      <c r="DR384" s="19" t="n">
        <v>0.371</v>
      </c>
      <c r="DS384" s="8" t="n">
        <v>18</v>
      </c>
      <c r="DT384" s="8" t="n">
        <v>0</v>
      </c>
      <c r="DU384" s="8" t="n">
        <v>0</v>
      </c>
      <c r="DV384" s="8" t="n">
        <v>0</v>
      </c>
      <c r="DW384" s="8" t="n">
        <v>0</v>
      </c>
      <c r="DX384" s="8" t="n">
        <v>1172</v>
      </c>
      <c r="DY384" s="8" t="n">
        <v>1431</v>
      </c>
      <c r="DZ384" s="8" t="n">
        <v>870</v>
      </c>
      <c r="EA384" s="8" t="n">
        <v>1028</v>
      </c>
      <c r="EB384" s="8" t="n">
        <v>617</v>
      </c>
      <c r="EC384" s="8" t="n">
        <v>728</v>
      </c>
      <c r="ED384" s="8" t="n">
        <v>51.53</v>
      </c>
      <c r="EE384" s="8" t="n">
        <v>70.93</v>
      </c>
      <c r="EF384" s="8" t="n">
        <v>51</v>
      </c>
      <c r="EG384" s="8" t="n">
        <v>78</v>
      </c>
      <c r="EH384" s="12" t="n">
        <f aca="false">EF384/EB384</f>
        <v>0.0826580226904376</v>
      </c>
      <c r="EI384" s="20" t="n">
        <f aca="false">1-EG384/EC384</f>
        <v>0.892857142857143</v>
      </c>
      <c r="EJ384" s="21" t="n">
        <f aca="false">EH384+EI384</f>
        <v>0.975515165547581</v>
      </c>
      <c r="EK384" s="8" t="n">
        <v>1174</v>
      </c>
      <c r="EL384" s="8" t="n">
        <v>1427</v>
      </c>
      <c r="EM384" s="8" t="n">
        <v>874</v>
      </c>
      <c r="EN384" s="8" t="n">
        <v>1024</v>
      </c>
      <c r="EO384" s="8" t="n">
        <v>619</v>
      </c>
      <c r="EP384" s="8" t="n">
        <v>725</v>
      </c>
      <c r="EQ384" s="8" t="n">
        <v>51</v>
      </c>
      <c r="ER384" s="8" t="n">
        <v>78</v>
      </c>
      <c r="ES384" s="8" t="n">
        <v>536</v>
      </c>
      <c r="ET384" s="8" t="n">
        <v>696</v>
      </c>
      <c r="EU384" s="8" t="n">
        <v>220</v>
      </c>
      <c r="EV384" s="8" t="n">
        <v>262</v>
      </c>
      <c r="EW384" s="8" t="n">
        <v>28</v>
      </c>
      <c r="EX384" s="8" t="n">
        <v>44</v>
      </c>
      <c r="EY384" s="8" t="n">
        <v>81</v>
      </c>
      <c r="EZ384" s="8" t="n">
        <v>83</v>
      </c>
      <c r="FA384" s="8" t="n">
        <v>0.8</v>
      </c>
      <c r="FB384" s="8" t="n">
        <v>0.9</v>
      </c>
      <c r="FC384" s="8" t="n">
        <v>1.7</v>
      </c>
      <c r="FD384" s="19" t="n">
        <v>24.3</v>
      </c>
      <c r="FE384" s="18" t="n">
        <f aca="false">FD384/V384</f>
        <v>0.311538461538461</v>
      </c>
      <c r="FF384" s="8" t="n">
        <v>3.3604</v>
      </c>
      <c r="FG384" s="8" t="n">
        <v>0.26</v>
      </c>
      <c r="FH384" s="8" t="n">
        <v>-0.57</v>
      </c>
      <c r="FI384" s="8" t="n">
        <v>-0.31</v>
      </c>
      <c r="FJ384" s="22"/>
      <c r="FK384" s="22"/>
      <c r="FL384" s="22"/>
      <c r="FM384" s="8" t="n">
        <f aca="false">BL384+BS384+AH384+DT384</f>
        <v>236</v>
      </c>
      <c r="FN384" s="19" t="n">
        <f aca="false">IF(DS384&gt;0,(BL384+BR384)/DS384,0)</f>
        <v>8.94444444444444</v>
      </c>
      <c r="FO384" s="12" t="n">
        <v>0.0717948718</v>
      </c>
      <c r="FP384" s="19" t="n">
        <f aca="false">Z384-AH384/10</f>
        <v>25.4</v>
      </c>
      <c r="FQ384" s="19" t="n">
        <f aca="false">Z384+DR384/5</f>
        <v>29.0742</v>
      </c>
      <c r="FR384" s="19" t="n">
        <f aca="false">(DX384+DY384)/AL384*60</f>
        <v>119.620413133889</v>
      </c>
      <c r="FS384" s="8" t="n">
        <v>4</v>
      </c>
      <c r="FT384" s="17" t="s">
        <v>326</v>
      </c>
      <c r="FU384" s="8" t="n">
        <v>195</v>
      </c>
      <c r="FV384" s="22"/>
      <c r="FW384" s="17" t="s">
        <v>280</v>
      </c>
      <c r="FX384" s="23" t="n">
        <v>2600000</v>
      </c>
      <c r="FY384" s="23" t="n">
        <v>3100000</v>
      </c>
      <c r="FZ384" s="8" t="n">
        <v>329</v>
      </c>
      <c r="GA384" s="8" t="n">
        <v>59</v>
      </c>
      <c r="GB384" s="8" t="n">
        <v>71</v>
      </c>
      <c r="GC384" s="8" t="n">
        <v>130</v>
      </c>
      <c r="GD384" s="8" t="n">
        <v>18</v>
      </c>
      <c r="GE384" s="8" t="n">
        <v>107</v>
      </c>
      <c r="GF384" s="8" t="n">
        <v>591</v>
      </c>
      <c r="GG384" s="8" t="n">
        <v>5098</v>
      </c>
      <c r="GH384" s="8" t="n">
        <v>6.8</v>
      </c>
      <c r="GI384" s="8" t="n">
        <v>6.1</v>
      </c>
      <c r="GJ384" s="8" t="n">
        <v>12.9</v>
      </c>
      <c r="GK384" s="8" t="n">
        <f aca="false">Z384-AH384/10</f>
        <v>25.4</v>
      </c>
      <c r="GL384" s="22"/>
      <c r="GM384" s="22"/>
      <c r="GN384" s="22"/>
      <c r="GO384" s="22"/>
      <c r="GP384" s="22"/>
    </row>
    <row r="385" customFormat="false" ht="13.65" hidden="false" customHeight="true" outlineLevel="0" collapsed="false">
      <c r="A385" s="16" t="n">
        <v>34373</v>
      </c>
      <c r="B385" s="17" t="s">
        <v>1671</v>
      </c>
      <c r="C385" s="17" t="s">
        <v>261</v>
      </c>
      <c r="D385" s="17" t="s">
        <v>262</v>
      </c>
      <c r="E385" s="17" t="s">
        <v>262</v>
      </c>
      <c r="F385" s="8" t="n">
        <v>71</v>
      </c>
      <c r="G385" s="8" t="n">
        <v>175</v>
      </c>
      <c r="H385" s="22"/>
      <c r="I385" s="22"/>
      <c r="J385" s="22"/>
      <c r="K385" s="17" t="s">
        <v>273</v>
      </c>
      <c r="L385" s="8" t="n">
        <v>2016</v>
      </c>
      <c r="M385" s="8" t="n">
        <v>23</v>
      </c>
      <c r="N385" s="8" t="n">
        <v>2</v>
      </c>
      <c r="O385" s="8" t="n">
        <v>8477520</v>
      </c>
      <c r="P385" s="17" t="s">
        <v>1981</v>
      </c>
      <c r="Q385" s="17" t="s">
        <v>1982</v>
      </c>
      <c r="R385" s="17" t="s">
        <v>1983</v>
      </c>
      <c r="S385" s="17" t="s">
        <v>1984</v>
      </c>
      <c r="T385" s="17" t="s">
        <v>313</v>
      </c>
      <c r="U385" s="17" t="s">
        <v>917</v>
      </c>
      <c r="V385" s="8" t="n">
        <v>5</v>
      </c>
      <c r="W385" s="8" t="n">
        <v>1</v>
      </c>
      <c r="X385" s="8" t="n">
        <v>0</v>
      </c>
      <c r="Y385" s="8" t="n">
        <v>0</v>
      </c>
      <c r="Z385" s="8" t="n">
        <v>1</v>
      </c>
      <c r="AA385" s="8" t="n">
        <v>26</v>
      </c>
      <c r="AB385" s="8" t="n">
        <v>97</v>
      </c>
      <c r="AC385" s="18" t="n">
        <f aca="false">Z385/V385</f>
        <v>0.2</v>
      </c>
      <c r="AD385" s="19" t="n">
        <f aca="false">IF(FZ385&gt;V385,Z385-V385*(GC385-Z385)/(FZ385-V385),0)</f>
        <v>1</v>
      </c>
      <c r="AE385" s="19" t="n">
        <v>0.5</v>
      </c>
      <c r="AF385" s="8" t="n">
        <v>1</v>
      </c>
      <c r="AG385" s="8" t="n">
        <v>-0.2</v>
      </c>
      <c r="AH385" s="8" t="n">
        <v>2</v>
      </c>
      <c r="AI385" s="8" t="n">
        <v>40</v>
      </c>
      <c r="AJ385" s="8" t="n">
        <v>1647</v>
      </c>
      <c r="AK385" s="19" t="n">
        <v>27.45</v>
      </c>
      <c r="AL385" s="8" t="n">
        <v>27.45</v>
      </c>
      <c r="AM385" s="8" t="n">
        <v>27</v>
      </c>
      <c r="AN385" s="18" t="n">
        <f aca="false">AJ385/60/V385</f>
        <v>5.49</v>
      </c>
      <c r="AO385" s="8" t="n">
        <v>9.79</v>
      </c>
      <c r="AP385" s="12" t="n">
        <f aca="false">IF(EF385&gt;0,Z385/EF385,0)</f>
        <v>1</v>
      </c>
      <c r="AQ385" s="8" t="n">
        <v>1</v>
      </c>
      <c r="AR385" s="8" t="n">
        <v>1</v>
      </c>
      <c r="AS385" s="8" t="n">
        <v>1</v>
      </c>
      <c r="AT385" s="8" t="n">
        <v>1</v>
      </c>
      <c r="AU385" s="8" t="n">
        <v>1</v>
      </c>
      <c r="AV385" s="8" t="n">
        <v>1</v>
      </c>
      <c r="AW385" s="8" t="n">
        <v>1</v>
      </c>
      <c r="AX385" s="8" t="n">
        <v>1</v>
      </c>
      <c r="AY385" s="8" t="n">
        <v>1</v>
      </c>
      <c r="AZ385" s="8" t="n">
        <v>0</v>
      </c>
      <c r="BA385" s="8" t="n">
        <f aca="false">AY385+AZ385</f>
        <v>1</v>
      </c>
      <c r="BB385" s="8" t="n">
        <v>0.23</v>
      </c>
      <c r="BC385" s="8" t="n">
        <v>11</v>
      </c>
      <c r="BD385" s="19" t="n">
        <v>0</v>
      </c>
      <c r="BE385" s="19" t="n">
        <v>0</v>
      </c>
      <c r="BF385" s="19" t="n">
        <f aca="false">AQ385+BD385</f>
        <v>1</v>
      </c>
      <c r="BG385" s="19" t="n">
        <f aca="false">IF(AL385&gt;0,BF385/AL385*60,0)</f>
        <v>2.18579234972678</v>
      </c>
      <c r="BH385" s="8" t="n">
        <v>6</v>
      </c>
      <c r="BI385" s="8" t="n">
        <v>11</v>
      </c>
      <c r="BJ385" s="8" t="n">
        <v>6</v>
      </c>
      <c r="BK385" s="12" t="n">
        <f aca="false">BH385/(BH385+BJ385)</f>
        <v>0.5</v>
      </c>
      <c r="BL385" s="8" t="n">
        <v>9</v>
      </c>
      <c r="BM385" s="8" t="n">
        <v>9</v>
      </c>
      <c r="BN385" s="8" t="n">
        <v>0</v>
      </c>
      <c r="BO385" s="8" t="n">
        <f aca="false">BM385-BN385</f>
        <v>9</v>
      </c>
      <c r="BP385" s="8" t="n">
        <v>0</v>
      </c>
      <c r="BQ385" s="8" t="n">
        <v>1</v>
      </c>
      <c r="BR385" s="8" t="n">
        <v>0</v>
      </c>
      <c r="BS385" s="8" t="n">
        <v>1</v>
      </c>
      <c r="BT385" s="12" t="n">
        <f aca="false">BS385/(EA385+BS385)</f>
        <v>0.0434782608695652</v>
      </c>
      <c r="BU385" s="8" t="n">
        <v>10</v>
      </c>
      <c r="BV385" s="8" t="n">
        <v>11</v>
      </c>
      <c r="BW385" s="12" t="n">
        <f aca="false">IF(BU385+BV385&gt;0,BU385/(BU385+BV385),0)</f>
        <v>0.476190476190476</v>
      </c>
      <c r="BX385" s="8" t="n">
        <v>3</v>
      </c>
      <c r="BY385" s="8" t="n">
        <v>3</v>
      </c>
      <c r="BZ385" s="8" t="n">
        <v>5</v>
      </c>
      <c r="CA385" s="8" t="n">
        <v>6</v>
      </c>
      <c r="CB385" s="8" t="n">
        <v>2</v>
      </c>
      <c r="CC385" s="8" t="n">
        <v>2</v>
      </c>
      <c r="CD385" s="8" t="n">
        <v>1</v>
      </c>
      <c r="CE385" s="8" t="n">
        <v>0</v>
      </c>
      <c r="CF385" s="8" t="n">
        <v>5</v>
      </c>
      <c r="CG385" s="8" t="n">
        <v>8</v>
      </c>
      <c r="CH385" s="8" t="n">
        <v>6</v>
      </c>
      <c r="CI385" s="8" t="n">
        <v>5</v>
      </c>
      <c r="CJ385" s="8" t="n">
        <v>0</v>
      </c>
      <c r="CK385" s="8" t="n">
        <v>0</v>
      </c>
      <c r="CL385" s="8" t="n">
        <v>0</v>
      </c>
      <c r="CM385" s="8" t="n">
        <v>1</v>
      </c>
      <c r="CN385" s="8" t="n">
        <v>0</v>
      </c>
      <c r="CO385" s="8" t="n">
        <v>0</v>
      </c>
      <c r="CP385" s="8" t="n">
        <v>0</v>
      </c>
      <c r="CQ385" s="8" t="n">
        <v>0</v>
      </c>
      <c r="CR385" s="8" t="n">
        <v>0</v>
      </c>
      <c r="CS385" s="8" t="n">
        <v>0</v>
      </c>
      <c r="CT385" s="8" t="n">
        <v>0</v>
      </c>
      <c r="CU385" s="8" t="n">
        <v>0</v>
      </c>
      <c r="CV385" s="8" t="n">
        <v>0</v>
      </c>
      <c r="CW385" s="8" t="n">
        <v>1</v>
      </c>
      <c r="CX385" s="8" t="n">
        <v>0</v>
      </c>
      <c r="CY385" s="8" t="n">
        <v>0</v>
      </c>
      <c r="CZ385" s="8" t="n">
        <v>0</v>
      </c>
      <c r="DA385" s="8" t="n">
        <v>0</v>
      </c>
      <c r="DB385" s="8" t="n">
        <v>0</v>
      </c>
      <c r="DC385" s="8" t="n">
        <v>0</v>
      </c>
      <c r="DD385" s="8" t="n">
        <v>0</v>
      </c>
      <c r="DE385" s="8" t="n">
        <v>0</v>
      </c>
      <c r="DF385" s="8" t="n">
        <v>0</v>
      </c>
      <c r="DG385" s="8" t="n">
        <v>0</v>
      </c>
      <c r="DH385" s="8" t="n">
        <v>1</v>
      </c>
      <c r="DI385" s="8" t="n">
        <v>1</v>
      </c>
      <c r="DJ385" s="8" t="n">
        <v>1</v>
      </c>
      <c r="DK385" s="8" t="n">
        <v>1</v>
      </c>
      <c r="DL385" s="8" t="n">
        <v>1</v>
      </c>
      <c r="DM385" s="8" t="n">
        <v>0</v>
      </c>
      <c r="DN385" s="8" t="n">
        <v>1</v>
      </c>
      <c r="DO385" s="8" t="n">
        <v>1</v>
      </c>
      <c r="DP385" s="8" t="n">
        <v>0</v>
      </c>
      <c r="DQ385" s="8" t="n">
        <f aca="false">DJ385-DI385</f>
        <v>0</v>
      </c>
      <c r="DR385" s="19" t="n">
        <v>-0.029</v>
      </c>
      <c r="DS385" s="8" t="n">
        <v>1</v>
      </c>
      <c r="DT385" s="8" t="n">
        <v>0</v>
      </c>
      <c r="DU385" s="8" t="n">
        <v>0</v>
      </c>
      <c r="DV385" s="8" t="n">
        <v>0</v>
      </c>
      <c r="DW385" s="8" t="n">
        <v>0</v>
      </c>
      <c r="DX385" s="8" t="n">
        <v>14</v>
      </c>
      <c r="DY385" s="8" t="n">
        <v>30</v>
      </c>
      <c r="DZ385" s="8" t="n">
        <v>8</v>
      </c>
      <c r="EA385" s="8" t="n">
        <v>22</v>
      </c>
      <c r="EB385" s="8" t="n">
        <v>5</v>
      </c>
      <c r="EC385" s="8" t="n">
        <v>18</v>
      </c>
      <c r="ED385" s="8" t="n">
        <v>0.62</v>
      </c>
      <c r="EE385" s="8" t="n">
        <v>0.43</v>
      </c>
      <c r="EF385" s="8" t="n">
        <v>1</v>
      </c>
      <c r="EG385" s="8" t="n">
        <v>0</v>
      </c>
      <c r="EH385" s="12" t="n">
        <f aca="false">EF385/EB385</f>
        <v>0.2</v>
      </c>
      <c r="EI385" s="20" t="n">
        <f aca="false">1-EG385/EC385</f>
        <v>1</v>
      </c>
      <c r="EJ385" s="21" t="n">
        <f aca="false">EH385+EI385</f>
        <v>1.2</v>
      </c>
      <c r="EK385" s="8" t="n">
        <v>13</v>
      </c>
      <c r="EL385" s="8" t="n">
        <v>30</v>
      </c>
      <c r="EM385" s="8" t="n">
        <v>7</v>
      </c>
      <c r="EN385" s="8" t="n">
        <v>22</v>
      </c>
      <c r="EO385" s="8" t="n">
        <v>4</v>
      </c>
      <c r="EP385" s="8" t="n">
        <v>18</v>
      </c>
      <c r="EQ385" s="8" t="n">
        <v>1</v>
      </c>
      <c r="ER385" s="8" t="n">
        <v>0</v>
      </c>
      <c r="ES385" s="8" t="n">
        <v>4</v>
      </c>
      <c r="ET385" s="8" t="n">
        <v>5</v>
      </c>
      <c r="EU385" s="8" t="n">
        <v>2</v>
      </c>
      <c r="EV385" s="8" t="n">
        <v>0</v>
      </c>
      <c r="EW385" s="8" t="n">
        <v>1</v>
      </c>
      <c r="EX385" s="8" t="n">
        <v>0</v>
      </c>
      <c r="EY385" s="8" t="n">
        <v>1</v>
      </c>
      <c r="EZ385" s="8" t="n">
        <v>3</v>
      </c>
      <c r="FA385" s="8" t="n">
        <v>0.1</v>
      </c>
      <c r="FB385" s="8" t="n">
        <v>0.1</v>
      </c>
      <c r="FC385" s="8" t="n">
        <v>0.2</v>
      </c>
      <c r="FD385" s="19" t="n">
        <v>0.22</v>
      </c>
      <c r="FE385" s="18" t="n">
        <f aca="false">FD385/V385</f>
        <v>0.044</v>
      </c>
      <c r="FF385" s="8" t="n">
        <v>0.453</v>
      </c>
      <c r="FG385" s="8" t="n">
        <v>0</v>
      </c>
      <c r="FH385" s="8" t="n">
        <v>0</v>
      </c>
      <c r="FI385" s="8" t="n">
        <v>0</v>
      </c>
      <c r="FJ385" s="22"/>
      <c r="FK385" s="22"/>
      <c r="FL385" s="22"/>
      <c r="FM385" s="8" t="n">
        <f aca="false">BL385+BS385+AH385+DT385</f>
        <v>12</v>
      </c>
      <c r="FN385" s="19" t="n">
        <f aca="false">IF(DS385&gt;0,(BL385+BR385)/DS385,0)</f>
        <v>9</v>
      </c>
      <c r="FO385" s="12" t="n">
        <v>0.0609665428</v>
      </c>
      <c r="FP385" s="19" t="n">
        <f aca="false">Z385-AH385/10</f>
        <v>0.8</v>
      </c>
      <c r="FQ385" s="19" t="n">
        <f aca="false">Z385+DR385/5</f>
        <v>0.9942</v>
      </c>
      <c r="FR385" s="19" t="n">
        <f aca="false">(DX385+DY385)/AL385*60</f>
        <v>96.1748633879781</v>
      </c>
      <c r="FS385" s="22"/>
      <c r="FT385" s="22"/>
      <c r="FU385" s="22"/>
      <c r="FV385" s="22"/>
      <c r="FW385" s="17" t="s">
        <v>270</v>
      </c>
      <c r="FX385" s="23" t="n">
        <v>650000</v>
      </c>
      <c r="FY385" s="23" t="n">
        <v>650000</v>
      </c>
      <c r="FZ385" s="8" t="n">
        <v>6</v>
      </c>
      <c r="GA385" s="8" t="n">
        <v>1</v>
      </c>
      <c r="GB385" s="8" t="n">
        <v>0</v>
      </c>
      <c r="GC385" s="8" t="n">
        <v>1</v>
      </c>
      <c r="GD385" s="8" t="n">
        <v>1</v>
      </c>
      <c r="GE385" s="8" t="n">
        <v>4</v>
      </c>
      <c r="GF385" s="8" t="n">
        <v>2</v>
      </c>
      <c r="GG385" s="8" t="n">
        <v>39</v>
      </c>
      <c r="GH385" s="8" t="n">
        <v>0.1</v>
      </c>
      <c r="GI385" s="8" t="n">
        <v>0.1</v>
      </c>
      <c r="GJ385" s="8" t="n">
        <v>0.2</v>
      </c>
      <c r="GK385" s="8" t="n">
        <f aca="false">Z385-AH385/10</f>
        <v>0.8</v>
      </c>
      <c r="GL385" s="22"/>
      <c r="GM385" s="22"/>
      <c r="GN385" s="22"/>
      <c r="GO385" s="22"/>
      <c r="GP385" s="22"/>
    </row>
    <row r="386" customFormat="false" ht="13.65" hidden="false" customHeight="true" outlineLevel="0" collapsed="false">
      <c r="A386" s="16" t="n">
        <v>31048</v>
      </c>
      <c r="B386" s="17" t="s">
        <v>505</v>
      </c>
      <c r="C386" s="17" t="s">
        <v>272</v>
      </c>
      <c r="D386" s="17" t="s">
        <v>262</v>
      </c>
      <c r="E386" s="17" t="s">
        <v>262</v>
      </c>
      <c r="F386" s="8" t="n">
        <v>75</v>
      </c>
      <c r="G386" s="8" t="n">
        <v>217</v>
      </c>
      <c r="H386" s="8" t="n">
        <v>2003</v>
      </c>
      <c r="I386" s="8" t="n">
        <v>1</v>
      </c>
      <c r="J386" s="8" t="n">
        <v>11</v>
      </c>
      <c r="K386" s="17" t="s">
        <v>273</v>
      </c>
      <c r="L386" s="8" t="n">
        <v>2005</v>
      </c>
      <c r="M386" s="8" t="n">
        <v>33</v>
      </c>
      <c r="N386" s="8" t="n">
        <v>13</v>
      </c>
      <c r="O386" s="8" t="n">
        <v>8470604</v>
      </c>
      <c r="P386" s="17" t="s">
        <v>1985</v>
      </c>
      <c r="Q386" s="17" t="s">
        <v>1986</v>
      </c>
      <c r="R386" s="17" t="s">
        <v>1021</v>
      </c>
      <c r="S386" s="17" t="s">
        <v>1987</v>
      </c>
      <c r="T386" s="17" t="s">
        <v>313</v>
      </c>
      <c r="U386" s="17" t="s">
        <v>351</v>
      </c>
      <c r="V386" s="8" t="n">
        <v>27</v>
      </c>
      <c r="W386" s="8" t="n">
        <v>13</v>
      </c>
      <c r="X386" s="8" t="n">
        <v>9</v>
      </c>
      <c r="Y386" s="8" t="n">
        <v>6</v>
      </c>
      <c r="Z386" s="8" t="n">
        <v>22</v>
      </c>
      <c r="AA386" s="8" t="n">
        <v>11</v>
      </c>
      <c r="AB386" s="8" t="n">
        <v>70</v>
      </c>
      <c r="AC386" s="18" t="n">
        <f aca="false">Z386/V386</f>
        <v>0.814814814814815</v>
      </c>
      <c r="AD386" s="19" t="n">
        <f aca="false">IF(FZ386&gt;V386,Z386-V386*(GC386-Z386)/(FZ386-V386),0)</f>
        <v>1.98859749144812</v>
      </c>
      <c r="AE386" s="19" t="n">
        <v>9.16</v>
      </c>
      <c r="AF386" s="8" t="n">
        <v>4</v>
      </c>
      <c r="AG386" s="8" t="n">
        <v>1.1</v>
      </c>
      <c r="AH386" s="8" t="n">
        <v>2</v>
      </c>
      <c r="AI386" s="8" t="n">
        <v>630</v>
      </c>
      <c r="AJ386" s="8" t="n">
        <v>28905</v>
      </c>
      <c r="AK386" s="19" t="n">
        <v>481.75</v>
      </c>
      <c r="AL386" s="8" t="n">
        <v>481.25</v>
      </c>
      <c r="AM386" s="8" t="n">
        <v>482</v>
      </c>
      <c r="AN386" s="18" t="n">
        <f aca="false">AJ386/60/V386</f>
        <v>17.8425925925926</v>
      </c>
      <c r="AO386" s="8" t="n">
        <v>29.38</v>
      </c>
      <c r="AP386" s="12" t="n">
        <f aca="false">IF(EF386&gt;0,Z386/EF386,0)</f>
        <v>0.628571428571429</v>
      </c>
      <c r="AQ386" s="8" t="n">
        <v>146</v>
      </c>
      <c r="AR386" s="8" t="n">
        <v>146</v>
      </c>
      <c r="AS386" s="8" t="n">
        <v>146</v>
      </c>
      <c r="AT386" s="8" t="n">
        <v>120</v>
      </c>
      <c r="AU386" s="8" t="n">
        <v>120</v>
      </c>
      <c r="AV386" s="8" t="n">
        <v>85</v>
      </c>
      <c r="AW386" s="8" t="n">
        <v>101</v>
      </c>
      <c r="AX386" s="8" t="n">
        <v>50</v>
      </c>
      <c r="AY386" s="8" t="n">
        <v>7</v>
      </c>
      <c r="AZ386" s="8" t="n">
        <v>12</v>
      </c>
      <c r="BA386" s="8" t="n">
        <f aca="false">AY386+AZ386</f>
        <v>19</v>
      </c>
      <c r="BB386" s="8" t="n">
        <v>11.93</v>
      </c>
      <c r="BC386" s="8" t="n">
        <v>25.2118</v>
      </c>
      <c r="BD386" s="19" t="n">
        <v>98.8</v>
      </c>
      <c r="BE386" s="19" t="n">
        <v>12.3051375194603</v>
      </c>
      <c r="BF386" s="19" t="n">
        <f aca="false">AQ386+BD386</f>
        <v>244.8</v>
      </c>
      <c r="BG386" s="19" t="n">
        <f aca="false">IF(AL386&gt;0,BF386/AL386*60,0)</f>
        <v>30.5205194805195</v>
      </c>
      <c r="BH386" s="8" t="n">
        <v>226</v>
      </c>
      <c r="BI386" s="8" t="n">
        <v>126</v>
      </c>
      <c r="BJ386" s="8" t="n">
        <v>166</v>
      </c>
      <c r="BK386" s="12" t="n">
        <f aca="false">BH386/(BH386+BJ386)</f>
        <v>0.576530612244898</v>
      </c>
      <c r="BL386" s="8" t="n">
        <v>27</v>
      </c>
      <c r="BM386" s="8" t="n">
        <v>27</v>
      </c>
      <c r="BN386" s="8" t="n">
        <v>13</v>
      </c>
      <c r="BO386" s="8" t="n">
        <f aca="false">BM386-BN386</f>
        <v>14</v>
      </c>
      <c r="BP386" s="8" t="n">
        <v>35</v>
      </c>
      <c r="BQ386" s="8" t="n">
        <v>9</v>
      </c>
      <c r="BR386" s="8" t="n">
        <v>7</v>
      </c>
      <c r="BS386" s="8" t="n">
        <v>11</v>
      </c>
      <c r="BT386" s="12" t="n">
        <f aca="false">BS386/(EA386+BS386)</f>
        <v>0.030812324929972</v>
      </c>
      <c r="BU386" s="8" t="n">
        <v>222</v>
      </c>
      <c r="BV386" s="8" t="n">
        <v>176</v>
      </c>
      <c r="BW386" s="12" t="n">
        <f aca="false">IF(BU386+BV386&gt;0,BU386/(BU386+BV386),0)</f>
        <v>0.557788944723618</v>
      </c>
      <c r="BX386" s="8" t="n">
        <v>86</v>
      </c>
      <c r="BY386" s="8" t="n">
        <v>53</v>
      </c>
      <c r="BZ386" s="8" t="n">
        <v>63</v>
      </c>
      <c r="CA386" s="8" t="n">
        <v>42</v>
      </c>
      <c r="CB386" s="8" t="n">
        <v>73</v>
      </c>
      <c r="CC386" s="8" t="n">
        <v>81</v>
      </c>
      <c r="CD386" s="8" t="n">
        <v>81</v>
      </c>
      <c r="CE386" s="8" t="n">
        <v>61</v>
      </c>
      <c r="CF386" s="8" t="n">
        <v>67</v>
      </c>
      <c r="CG386" s="8" t="n">
        <v>46</v>
      </c>
      <c r="CH386" s="8" t="n">
        <v>130</v>
      </c>
      <c r="CI386" s="8" t="n">
        <v>115</v>
      </c>
      <c r="CJ386" s="8" t="n">
        <v>1</v>
      </c>
      <c r="CK386" s="8" t="n">
        <v>1</v>
      </c>
      <c r="CL386" s="8" t="n">
        <v>1</v>
      </c>
      <c r="CM386" s="8" t="n">
        <v>2</v>
      </c>
      <c r="CN386" s="8" t="n">
        <v>0</v>
      </c>
      <c r="CO386" s="8" t="n">
        <v>0</v>
      </c>
      <c r="CP386" s="8" t="n">
        <v>0</v>
      </c>
      <c r="CQ386" s="8" t="n">
        <v>1</v>
      </c>
      <c r="CR386" s="8" t="n">
        <v>0</v>
      </c>
      <c r="CS386" s="8" t="n">
        <v>1</v>
      </c>
      <c r="CT386" s="8" t="n">
        <v>1</v>
      </c>
      <c r="CU386" s="8" t="n">
        <v>5</v>
      </c>
      <c r="CV386" s="8" t="n">
        <v>0</v>
      </c>
      <c r="CW386" s="8" t="n">
        <v>5</v>
      </c>
      <c r="CX386" s="8" t="n">
        <v>0</v>
      </c>
      <c r="CY386" s="8" t="n">
        <v>1</v>
      </c>
      <c r="CZ386" s="8" t="n">
        <v>0</v>
      </c>
      <c r="DA386" s="8" t="n">
        <v>34</v>
      </c>
      <c r="DB386" s="8" t="n">
        <v>6</v>
      </c>
      <c r="DC386" s="8" t="n">
        <v>1</v>
      </c>
      <c r="DD386" s="8" t="n">
        <v>4</v>
      </c>
      <c r="DE386" s="8" t="n">
        <v>11</v>
      </c>
      <c r="DF386" s="8" t="n">
        <v>13</v>
      </c>
      <c r="DG386" s="8" t="n">
        <v>0</v>
      </c>
      <c r="DH386" s="8" t="n">
        <v>50</v>
      </c>
      <c r="DI386" s="8" t="n">
        <v>1</v>
      </c>
      <c r="DJ386" s="8" t="n">
        <v>5</v>
      </c>
      <c r="DK386" s="8" t="n">
        <v>1</v>
      </c>
      <c r="DL386" s="8" t="n">
        <v>1</v>
      </c>
      <c r="DM386" s="8" t="n">
        <v>0</v>
      </c>
      <c r="DN386" s="8" t="n">
        <v>5</v>
      </c>
      <c r="DO386" s="8" t="n">
        <v>5</v>
      </c>
      <c r="DP386" s="8" t="n">
        <v>0</v>
      </c>
      <c r="DQ386" s="8" t="n">
        <f aca="false">DJ386-DI386</f>
        <v>4</v>
      </c>
      <c r="DR386" s="19" t="n">
        <v>4.76</v>
      </c>
      <c r="DS386" s="8" t="n">
        <v>1</v>
      </c>
      <c r="DT386" s="8" t="n">
        <v>0</v>
      </c>
      <c r="DU386" s="8" t="n">
        <v>0</v>
      </c>
      <c r="DV386" s="8" t="n">
        <v>0</v>
      </c>
      <c r="DW386" s="8" t="n">
        <v>0</v>
      </c>
      <c r="DX386" s="8" t="n">
        <v>534</v>
      </c>
      <c r="DY386" s="8" t="n">
        <v>456</v>
      </c>
      <c r="DZ386" s="8" t="n">
        <v>416</v>
      </c>
      <c r="EA386" s="8" t="n">
        <v>346</v>
      </c>
      <c r="EB386" s="8" t="n">
        <v>301</v>
      </c>
      <c r="EC386" s="8" t="n">
        <v>239</v>
      </c>
      <c r="ED386" s="8" t="n">
        <v>32.5</v>
      </c>
      <c r="EE386" s="8" t="n">
        <v>23.72</v>
      </c>
      <c r="EF386" s="8" t="n">
        <v>35</v>
      </c>
      <c r="EG386" s="8" t="n">
        <v>21</v>
      </c>
      <c r="EH386" s="12" t="n">
        <f aca="false">EF386/EB386</f>
        <v>0.116279069767442</v>
      </c>
      <c r="EI386" s="20" t="n">
        <f aca="false">1-EG386/EC386</f>
        <v>0.912133891213389</v>
      </c>
      <c r="EJ386" s="21" t="n">
        <f aca="false">EH386+EI386</f>
        <v>1.02841296098083</v>
      </c>
      <c r="EK386" s="8" t="n">
        <v>533</v>
      </c>
      <c r="EL386" s="8" t="n">
        <v>455</v>
      </c>
      <c r="EM386" s="8" t="n">
        <v>415</v>
      </c>
      <c r="EN386" s="8" t="n">
        <v>345</v>
      </c>
      <c r="EO386" s="8" t="n">
        <v>301</v>
      </c>
      <c r="EP386" s="8" t="n">
        <v>237</v>
      </c>
      <c r="EQ386" s="8" t="n">
        <v>35</v>
      </c>
      <c r="ER386" s="8" t="n">
        <v>21</v>
      </c>
      <c r="ES386" s="8" t="n">
        <v>280</v>
      </c>
      <c r="ET386" s="8" t="n">
        <v>233</v>
      </c>
      <c r="EU386" s="8" t="n">
        <v>117</v>
      </c>
      <c r="EV386" s="8" t="n">
        <v>87</v>
      </c>
      <c r="EW386" s="8" t="n">
        <v>21</v>
      </c>
      <c r="EX386" s="8" t="n">
        <v>9</v>
      </c>
      <c r="EY386" s="8" t="n">
        <v>19</v>
      </c>
      <c r="EZ386" s="8" t="n">
        <v>35</v>
      </c>
      <c r="FA386" s="8" t="n">
        <v>2.2</v>
      </c>
      <c r="FB386" s="8" t="n">
        <v>0.8</v>
      </c>
      <c r="FC386" s="8" t="n">
        <v>3</v>
      </c>
      <c r="FD386" s="19" t="n">
        <v>22.77</v>
      </c>
      <c r="FE386" s="18" t="n">
        <f aca="false">FD386/V386</f>
        <v>0.843333333333333</v>
      </c>
      <c r="FF386" s="8" t="n">
        <v>3.7839</v>
      </c>
      <c r="FG386" s="8" t="n">
        <v>0.34</v>
      </c>
      <c r="FH386" s="8" t="n">
        <v>-0.07</v>
      </c>
      <c r="FI386" s="8" t="n">
        <v>0.27</v>
      </c>
      <c r="FJ386" s="8" t="n">
        <v>1</v>
      </c>
      <c r="FK386" s="8" t="n">
        <v>0</v>
      </c>
      <c r="FL386" s="8" t="n">
        <v>0</v>
      </c>
      <c r="FM386" s="8" t="n">
        <f aca="false">BL386+BS386+AH386+DT386</f>
        <v>40</v>
      </c>
      <c r="FN386" s="19" t="n">
        <f aca="false">IF(DS386&gt;0,(BL386+BR386)/DS386,0)</f>
        <v>34</v>
      </c>
      <c r="FO386" s="12" t="n">
        <v>0.1762566138</v>
      </c>
      <c r="FP386" s="19" t="n">
        <f aca="false">Z386-AH386/10</f>
        <v>21.8</v>
      </c>
      <c r="FQ386" s="19" t="n">
        <f aca="false">Z386+DR386/5</f>
        <v>22.952</v>
      </c>
      <c r="FR386" s="19" t="n">
        <f aca="false">(DX386+DY386)/AL386*60</f>
        <v>123.428571428571</v>
      </c>
      <c r="FS386" s="8" t="n">
        <v>55</v>
      </c>
      <c r="FT386" s="17" t="s">
        <v>607</v>
      </c>
      <c r="FU386" s="8" t="n">
        <v>3537</v>
      </c>
      <c r="FV386" s="17" t="s">
        <v>427</v>
      </c>
      <c r="FW386" s="17" t="s">
        <v>280</v>
      </c>
      <c r="FX386" s="23" t="n">
        <v>6500000</v>
      </c>
      <c r="FY386" s="23" t="n">
        <v>5272727</v>
      </c>
      <c r="FZ386" s="8" t="n">
        <v>904</v>
      </c>
      <c r="GA386" s="8" t="n">
        <v>352</v>
      </c>
      <c r="GB386" s="8" t="n">
        <v>320</v>
      </c>
      <c r="GC386" s="8" t="n">
        <v>672</v>
      </c>
      <c r="GD386" s="8" t="n">
        <v>78</v>
      </c>
      <c r="GE386" s="8" t="n">
        <v>455</v>
      </c>
      <c r="GF386" s="8" t="n">
        <v>3028</v>
      </c>
      <c r="GG386" s="8" t="n">
        <v>16420</v>
      </c>
      <c r="GH386" s="8" t="n">
        <v>65.7</v>
      </c>
      <c r="GI386" s="8" t="n">
        <v>21.8</v>
      </c>
      <c r="GJ386" s="8" t="n">
        <v>87.5</v>
      </c>
      <c r="GK386" s="8" t="n">
        <f aca="false">Z386-AH386/10</f>
        <v>21.8</v>
      </c>
      <c r="GL386" s="22"/>
      <c r="GM386" s="22"/>
      <c r="GN386" s="22"/>
      <c r="GO386" s="22"/>
      <c r="GP386" s="22"/>
    </row>
    <row r="387" customFormat="false" ht="13.65" hidden="false" customHeight="true" outlineLevel="0" collapsed="false">
      <c r="A387" s="16" t="n">
        <v>32120</v>
      </c>
      <c r="B387" s="17" t="s">
        <v>546</v>
      </c>
      <c r="C387" s="17" t="s">
        <v>360</v>
      </c>
      <c r="D387" s="17" t="s">
        <v>283</v>
      </c>
      <c r="E387" s="17" t="s">
        <v>283</v>
      </c>
      <c r="F387" s="8" t="n">
        <v>75</v>
      </c>
      <c r="G387" s="8" t="n">
        <v>208</v>
      </c>
      <c r="H387" s="8" t="n">
        <v>2006</v>
      </c>
      <c r="I387" s="8" t="n">
        <v>2</v>
      </c>
      <c r="J387" s="8" t="n">
        <v>45</v>
      </c>
      <c r="K387" s="17" t="s">
        <v>273</v>
      </c>
      <c r="L387" s="8" t="n">
        <v>2010</v>
      </c>
      <c r="M387" s="8" t="n">
        <v>30</v>
      </c>
      <c r="N387" s="8" t="n">
        <v>8</v>
      </c>
      <c r="O387" s="8" t="n">
        <v>8473507</v>
      </c>
      <c r="P387" s="17" t="s">
        <v>1988</v>
      </c>
      <c r="Q387" s="17" t="s">
        <v>1989</v>
      </c>
      <c r="R387" s="17" t="s">
        <v>1990</v>
      </c>
      <c r="S387" s="17" t="s">
        <v>1987</v>
      </c>
      <c r="T387" s="17" t="s">
        <v>278</v>
      </c>
      <c r="U387" s="17" t="s">
        <v>377</v>
      </c>
      <c r="V387" s="8" t="n">
        <v>82</v>
      </c>
      <c r="W387" s="8" t="n">
        <v>12</v>
      </c>
      <c r="X387" s="8" t="n">
        <v>30</v>
      </c>
      <c r="Y387" s="8" t="n">
        <v>21</v>
      </c>
      <c r="Z387" s="8" t="n">
        <v>42</v>
      </c>
      <c r="AA387" s="8" t="n">
        <v>4</v>
      </c>
      <c r="AB387" s="8" t="n">
        <v>13</v>
      </c>
      <c r="AC387" s="18" t="n">
        <f aca="false">Z387/V387</f>
        <v>0.51219512195122</v>
      </c>
      <c r="AD387" s="19" t="n">
        <f aca="false">IF(FZ387&gt;V387,Z387-V387*(GC387-Z387)/(FZ387-V387),0)</f>
        <v>19.1505617977528</v>
      </c>
      <c r="AE387" s="19" t="n">
        <v>14.938</v>
      </c>
      <c r="AF387" s="8" t="n">
        <v>-30</v>
      </c>
      <c r="AG387" s="8" t="n">
        <v>5.1</v>
      </c>
      <c r="AH387" s="8" t="n">
        <v>28</v>
      </c>
      <c r="AI387" s="8" t="n">
        <v>2356</v>
      </c>
      <c r="AJ387" s="8" t="n">
        <v>115595</v>
      </c>
      <c r="AK387" s="19" t="n">
        <v>1926.5833333333</v>
      </c>
      <c r="AL387" s="8" t="n">
        <v>1926.67</v>
      </c>
      <c r="AM387" s="8" t="n">
        <v>1927</v>
      </c>
      <c r="AN387" s="18" t="n">
        <f aca="false">AJ387/60/V387</f>
        <v>23.494918699187</v>
      </c>
      <c r="AO387" s="8" t="n">
        <v>38.74</v>
      </c>
      <c r="AP387" s="12" t="n">
        <f aca="false">IF(EF387&gt;0,Z387/EF387,0)</f>
        <v>0.446808510638298</v>
      </c>
      <c r="AQ387" s="8" t="n">
        <v>378</v>
      </c>
      <c r="AR387" s="8" t="n">
        <v>367</v>
      </c>
      <c r="AS387" s="8" t="n">
        <v>378</v>
      </c>
      <c r="AT387" s="8" t="n">
        <v>240</v>
      </c>
      <c r="AU387" s="8" t="n">
        <v>240</v>
      </c>
      <c r="AV387" s="8" t="n">
        <v>178</v>
      </c>
      <c r="AW387" s="8" t="n">
        <v>115</v>
      </c>
      <c r="AX387" s="8" t="n">
        <v>24</v>
      </c>
      <c r="AY387" s="8" t="n">
        <v>5</v>
      </c>
      <c r="AZ387" s="8" t="n">
        <v>20</v>
      </c>
      <c r="BA387" s="8" t="n">
        <f aca="false">AY387+AZ387</f>
        <v>25</v>
      </c>
      <c r="BB387" s="8" t="n">
        <v>10.24</v>
      </c>
      <c r="BC387" s="8" t="n">
        <v>45.9831</v>
      </c>
      <c r="BD387" s="19" t="n">
        <v>381.3</v>
      </c>
      <c r="BE387" s="19" t="n">
        <v>11.8749080842599</v>
      </c>
      <c r="BF387" s="19" t="n">
        <f aca="false">AQ387+BD387</f>
        <v>759.3</v>
      </c>
      <c r="BG387" s="19" t="n">
        <f aca="false">IF(AL387&gt;0,BF387/AL387*60,0)</f>
        <v>23.6459798512459</v>
      </c>
      <c r="BH387" s="8" t="n">
        <v>702</v>
      </c>
      <c r="BI387" s="8" t="n">
        <v>599</v>
      </c>
      <c r="BJ387" s="8" t="n">
        <v>653</v>
      </c>
      <c r="BK387" s="12" t="n">
        <f aca="false">BH387/(BH387+BJ387)</f>
        <v>0.518081180811808</v>
      </c>
      <c r="BL387" s="8" t="n">
        <v>167</v>
      </c>
      <c r="BM387" s="8" t="n">
        <v>167</v>
      </c>
      <c r="BN387" s="8" t="n">
        <v>133</v>
      </c>
      <c r="BO387" s="8" t="n">
        <f aca="false">BM387-BN387</f>
        <v>34</v>
      </c>
      <c r="BP387" s="8" t="n">
        <v>62</v>
      </c>
      <c r="BQ387" s="8" t="n">
        <v>102</v>
      </c>
      <c r="BR387" s="8" t="n">
        <v>41</v>
      </c>
      <c r="BS387" s="8" t="n">
        <v>138</v>
      </c>
      <c r="BT387" s="12" t="n">
        <f aca="false">BS387/(EA387+BS387)</f>
        <v>0.0912095175148711</v>
      </c>
      <c r="BU387" s="8" t="n">
        <v>0</v>
      </c>
      <c r="BV387" s="8" t="n">
        <v>1</v>
      </c>
      <c r="BW387" s="12" t="n">
        <f aca="false">IF(BU387+BV387&gt;0,BU387/(BU387+BV387),0)</f>
        <v>0</v>
      </c>
      <c r="BX387" s="8" t="n">
        <v>0</v>
      </c>
      <c r="BY387" s="8" t="n">
        <v>0</v>
      </c>
      <c r="BZ387" s="8" t="n">
        <v>0</v>
      </c>
      <c r="CA387" s="8" t="n">
        <v>0</v>
      </c>
      <c r="CB387" s="8" t="n">
        <v>0</v>
      </c>
      <c r="CC387" s="8" t="n">
        <v>1</v>
      </c>
      <c r="CD387" s="8" t="n">
        <v>0</v>
      </c>
      <c r="CE387" s="8" t="n">
        <v>0</v>
      </c>
      <c r="CF387" s="8" t="n">
        <v>0</v>
      </c>
      <c r="CG387" s="8" t="n">
        <v>1</v>
      </c>
      <c r="CH387" s="8" t="n">
        <v>0</v>
      </c>
      <c r="CI387" s="8" t="n">
        <v>0</v>
      </c>
      <c r="CJ387" s="8" t="n">
        <v>0</v>
      </c>
      <c r="CK387" s="8" t="n">
        <v>0</v>
      </c>
      <c r="CL387" s="8" t="n">
        <v>4</v>
      </c>
      <c r="CM387" s="8" t="n">
        <v>2</v>
      </c>
      <c r="CN387" s="8" t="n">
        <v>0</v>
      </c>
      <c r="CO387" s="8" t="n">
        <v>0</v>
      </c>
      <c r="CP387" s="8" t="n">
        <v>0</v>
      </c>
      <c r="CQ387" s="8" t="n">
        <v>0</v>
      </c>
      <c r="CR387" s="8" t="n">
        <v>2</v>
      </c>
      <c r="CS387" s="8" t="n">
        <v>4</v>
      </c>
      <c r="CT387" s="8" t="n">
        <v>0</v>
      </c>
      <c r="CU387" s="8" t="n">
        <v>0</v>
      </c>
      <c r="CV387" s="8" t="n">
        <v>0</v>
      </c>
      <c r="CW387" s="8" t="n">
        <v>6</v>
      </c>
      <c r="CX387" s="8" t="n">
        <v>1</v>
      </c>
      <c r="CY387" s="8" t="n">
        <v>1</v>
      </c>
      <c r="CZ387" s="8" t="n">
        <v>5</v>
      </c>
      <c r="DA387" s="8" t="n">
        <v>55</v>
      </c>
      <c r="DB387" s="8" t="n">
        <v>3</v>
      </c>
      <c r="DC387" s="8" t="n">
        <v>2</v>
      </c>
      <c r="DD387" s="8" t="n">
        <v>63</v>
      </c>
      <c r="DE387" s="8" t="n">
        <v>11</v>
      </c>
      <c r="DF387" s="8" t="n">
        <v>2</v>
      </c>
      <c r="DG387" s="8" t="n">
        <v>0</v>
      </c>
      <c r="DH387" s="8" t="n">
        <v>97</v>
      </c>
      <c r="DI387" s="8" t="n">
        <v>14</v>
      </c>
      <c r="DJ387" s="8" t="n">
        <v>11</v>
      </c>
      <c r="DK387" s="8" t="n">
        <v>14</v>
      </c>
      <c r="DL387" s="8" t="n">
        <v>14</v>
      </c>
      <c r="DM387" s="8" t="n">
        <v>0</v>
      </c>
      <c r="DN387" s="8" t="n">
        <v>11</v>
      </c>
      <c r="DO387" s="8" t="n">
        <v>11</v>
      </c>
      <c r="DP387" s="8" t="n">
        <v>0</v>
      </c>
      <c r="DQ387" s="8" t="n">
        <f aca="false">DJ387-DI387</f>
        <v>-3</v>
      </c>
      <c r="DR387" s="19" t="n">
        <v>3.679</v>
      </c>
      <c r="DS387" s="8" t="n">
        <v>14</v>
      </c>
      <c r="DT387" s="8" t="n">
        <v>0</v>
      </c>
      <c r="DU387" s="8" t="n">
        <v>0</v>
      </c>
      <c r="DV387" s="8" t="n">
        <v>0</v>
      </c>
      <c r="DW387" s="8" t="n">
        <v>0</v>
      </c>
      <c r="DX387" s="8" t="n">
        <v>2056</v>
      </c>
      <c r="DY387" s="8" t="n">
        <v>1874</v>
      </c>
      <c r="DZ387" s="8" t="n">
        <v>1496</v>
      </c>
      <c r="EA387" s="8" t="n">
        <v>1375</v>
      </c>
      <c r="EB387" s="8" t="n">
        <v>1106</v>
      </c>
      <c r="EC387" s="8" t="n">
        <v>994</v>
      </c>
      <c r="ED387" s="8" t="n">
        <v>106.43</v>
      </c>
      <c r="EE387" s="8" t="n">
        <v>98.11</v>
      </c>
      <c r="EF387" s="8" t="n">
        <v>94</v>
      </c>
      <c r="EG387" s="8" t="n">
        <v>119</v>
      </c>
      <c r="EH387" s="12" t="n">
        <f aca="false">EF387/EB387</f>
        <v>0.0849909584086799</v>
      </c>
      <c r="EI387" s="20" t="n">
        <f aca="false">1-EG387/EC387</f>
        <v>0.880281690140845</v>
      </c>
      <c r="EJ387" s="21" t="n">
        <f aca="false">EH387+EI387</f>
        <v>0.965272648549525</v>
      </c>
      <c r="EK387" s="8" t="n">
        <v>2048</v>
      </c>
      <c r="EL387" s="8" t="n">
        <v>1873</v>
      </c>
      <c r="EM387" s="8" t="n">
        <v>1496</v>
      </c>
      <c r="EN387" s="8" t="n">
        <v>1375</v>
      </c>
      <c r="EO387" s="8" t="n">
        <v>1104</v>
      </c>
      <c r="EP387" s="8" t="n">
        <v>992</v>
      </c>
      <c r="EQ387" s="8" t="n">
        <v>93</v>
      </c>
      <c r="ER387" s="8" t="n">
        <v>118</v>
      </c>
      <c r="ES387" s="8" t="n">
        <v>991</v>
      </c>
      <c r="ET387" s="8" t="n">
        <v>910</v>
      </c>
      <c r="EU387" s="8" t="n">
        <v>433</v>
      </c>
      <c r="EV387" s="8" t="n">
        <v>350</v>
      </c>
      <c r="EW387" s="8" t="n">
        <v>59</v>
      </c>
      <c r="EX387" s="8" t="n">
        <v>64</v>
      </c>
      <c r="EY387" s="8" t="n">
        <v>111</v>
      </c>
      <c r="EZ387" s="8" t="n">
        <v>120</v>
      </c>
      <c r="FA387" s="8" t="n">
        <v>3.1</v>
      </c>
      <c r="FB387" s="8" t="n">
        <v>2.2</v>
      </c>
      <c r="FC387" s="8" t="n">
        <v>5.3</v>
      </c>
      <c r="FD387" s="19" t="n">
        <v>52.04</v>
      </c>
      <c r="FE387" s="18" t="n">
        <f aca="false">FD387/V387</f>
        <v>0.634634146341463</v>
      </c>
      <c r="FF387" s="8" t="n">
        <v>4.1306</v>
      </c>
      <c r="FG387" s="8" t="n">
        <v>0.08</v>
      </c>
      <c r="FH387" s="8" t="n">
        <v>-0.05</v>
      </c>
      <c r="FI387" s="8" t="n">
        <v>0.03</v>
      </c>
      <c r="FJ387" s="22"/>
      <c r="FK387" s="22"/>
      <c r="FL387" s="22"/>
      <c r="FM387" s="8" t="n">
        <f aca="false">BL387+BS387+AH387+DT387</f>
        <v>333</v>
      </c>
      <c r="FN387" s="19" t="n">
        <f aca="false">IF(DS387&gt;0,(BL387+BR387)/DS387,0)</f>
        <v>14.8571428571429</v>
      </c>
      <c r="FO387" s="12" t="n">
        <v>0.056122449</v>
      </c>
      <c r="FP387" s="19" t="n">
        <f aca="false">Z387-AH387/10</f>
        <v>39.2</v>
      </c>
      <c r="FQ387" s="19" t="n">
        <f aca="false">Z387+DR387/5</f>
        <v>42.7358</v>
      </c>
      <c r="FR387" s="19" t="n">
        <f aca="false">(DX387+DY387)/AL387*60</f>
        <v>122.387331509807</v>
      </c>
      <c r="FS387" s="22"/>
      <c r="FT387" s="22"/>
      <c r="FU387" s="22"/>
      <c r="FV387" s="22"/>
      <c r="FW387" s="17" t="s">
        <v>280</v>
      </c>
      <c r="FX387" s="23" t="n">
        <v>6000000</v>
      </c>
      <c r="FY387" s="23" t="n">
        <v>5500000</v>
      </c>
      <c r="FZ387" s="8" t="n">
        <v>527</v>
      </c>
      <c r="GA387" s="8" t="n">
        <v>44</v>
      </c>
      <c r="GB387" s="8" t="n">
        <v>122</v>
      </c>
      <c r="GC387" s="8" t="n">
        <v>166</v>
      </c>
      <c r="GD387" s="8" t="n">
        <v>-101</v>
      </c>
      <c r="GE387" s="8" t="n">
        <v>215</v>
      </c>
      <c r="GF387" s="8" t="n">
        <v>887</v>
      </c>
      <c r="GG387" s="8" t="n">
        <v>11523</v>
      </c>
      <c r="GH387" s="8" t="n">
        <v>9</v>
      </c>
      <c r="GI387" s="8" t="n">
        <v>17.7</v>
      </c>
      <c r="GJ387" s="8" t="n">
        <v>26.7</v>
      </c>
      <c r="GK387" s="8" t="n">
        <f aca="false">Z387-AH387/10</f>
        <v>39.2</v>
      </c>
      <c r="GL387" s="22"/>
      <c r="GM387" s="22"/>
      <c r="GN387" s="22"/>
      <c r="GO387" s="22"/>
      <c r="GP387" s="22"/>
    </row>
    <row r="388" customFormat="false" ht="13.65" hidden="false" customHeight="true" outlineLevel="0" collapsed="false">
      <c r="A388" s="16" t="n">
        <v>33740</v>
      </c>
      <c r="B388" s="17" t="s">
        <v>340</v>
      </c>
      <c r="C388" s="17" t="s">
        <v>272</v>
      </c>
      <c r="D388" s="17" t="s">
        <v>262</v>
      </c>
      <c r="E388" s="17" t="s">
        <v>262</v>
      </c>
      <c r="F388" s="8" t="n">
        <v>71</v>
      </c>
      <c r="G388" s="8" t="n">
        <v>200</v>
      </c>
      <c r="H388" s="8" t="n">
        <v>2010</v>
      </c>
      <c r="I388" s="8" t="n">
        <v>1</v>
      </c>
      <c r="J388" s="8" t="n">
        <v>7</v>
      </c>
      <c r="K388" s="17" t="s">
        <v>263</v>
      </c>
      <c r="L388" s="8" t="n">
        <v>2010</v>
      </c>
      <c r="M388" s="8" t="n">
        <v>25</v>
      </c>
      <c r="N388" s="8" t="n">
        <v>8</v>
      </c>
      <c r="O388" s="8" t="n">
        <v>8475784</v>
      </c>
      <c r="P388" s="17" t="s">
        <v>1991</v>
      </c>
      <c r="Q388" s="17" t="s">
        <v>1992</v>
      </c>
      <c r="R388" s="17" t="s">
        <v>1993</v>
      </c>
      <c r="S388" s="17" t="s">
        <v>1987</v>
      </c>
      <c r="T388" s="17" t="s">
        <v>268</v>
      </c>
      <c r="U388" s="17" t="s">
        <v>902</v>
      </c>
      <c r="V388" s="8" t="n">
        <v>82</v>
      </c>
      <c r="W388" s="8" t="n">
        <v>24</v>
      </c>
      <c r="X388" s="8" t="n">
        <v>25</v>
      </c>
      <c r="Y388" s="8" t="n">
        <v>13</v>
      </c>
      <c r="Z388" s="8" t="n">
        <v>49</v>
      </c>
      <c r="AA388" s="8" t="n">
        <v>4</v>
      </c>
      <c r="AB388" s="8" t="n">
        <v>16</v>
      </c>
      <c r="AC388" s="18" t="n">
        <f aca="false">Z388/V388</f>
        <v>0.597560975609756</v>
      </c>
      <c r="AD388" s="19" t="n">
        <f aca="false">IF(FZ388&gt;V388,Z388-V388*(GC388-Z388)/(FZ388-V388),0)</f>
        <v>-5.4466800804829</v>
      </c>
      <c r="AE388" s="19" t="n">
        <v>19.23</v>
      </c>
      <c r="AF388" s="8" t="n">
        <v>-27</v>
      </c>
      <c r="AG388" s="8" t="n">
        <v>10.1</v>
      </c>
      <c r="AH388" s="8" t="n">
        <v>34</v>
      </c>
      <c r="AI388" s="8" t="n">
        <v>1745</v>
      </c>
      <c r="AJ388" s="8" t="n">
        <v>82203</v>
      </c>
      <c r="AK388" s="19" t="n">
        <v>1370.05</v>
      </c>
      <c r="AL388" s="8" t="n">
        <v>1370.03</v>
      </c>
      <c r="AM388" s="8" t="n">
        <v>1370</v>
      </c>
      <c r="AN388" s="18" t="n">
        <f aca="false">AJ388/60/V388</f>
        <v>16.7079268292683</v>
      </c>
      <c r="AO388" s="8" t="n">
        <v>27.7</v>
      </c>
      <c r="AP388" s="12" t="n">
        <f aca="false">IF(EF388&gt;0,Z388/EF388,0)</f>
        <v>0.777777777777778</v>
      </c>
      <c r="AQ388" s="8" t="n">
        <v>490</v>
      </c>
      <c r="AR388" s="8" t="n">
        <v>488</v>
      </c>
      <c r="AS388" s="8" t="n">
        <v>490</v>
      </c>
      <c r="AT388" s="8" t="n">
        <v>383</v>
      </c>
      <c r="AU388" s="8" t="n">
        <v>383</v>
      </c>
      <c r="AV388" s="8" t="n">
        <v>277</v>
      </c>
      <c r="AW388" s="8" t="n">
        <v>312</v>
      </c>
      <c r="AX388" s="8" t="n">
        <v>124</v>
      </c>
      <c r="AY388" s="8" t="n">
        <v>19</v>
      </c>
      <c r="AZ388" s="8" t="n">
        <v>33</v>
      </c>
      <c r="BA388" s="8" t="n">
        <f aca="false">AY388+AZ388</f>
        <v>52</v>
      </c>
      <c r="BB388" s="8" t="n">
        <v>31.25</v>
      </c>
      <c r="BC388" s="8" t="n">
        <v>24.704</v>
      </c>
      <c r="BD388" s="19" t="n">
        <v>350.1</v>
      </c>
      <c r="BE388" s="19" t="n">
        <v>15.332287142805</v>
      </c>
      <c r="BF388" s="19" t="n">
        <f aca="false">AQ388+BD388</f>
        <v>840.1</v>
      </c>
      <c r="BG388" s="19" t="n">
        <f aca="false">IF(AL388&gt;0,BF388/AL388*60,0)</f>
        <v>36.7918950679912</v>
      </c>
      <c r="BH388" s="8" t="n">
        <v>609</v>
      </c>
      <c r="BI388" s="8" t="n">
        <v>390</v>
      </c>
      <c r="BJ388" s="8" t="n">
        <v>247</v>
      </c>
      <c r="BK388" s="12" t="n">
        <f aca="false">BH388/(BH388+BJ388)</f>
        <v>0.711448598130841</v>
      </c>
      <c r="BL388" s="8" t="n">
        <v>35</v>
      </c>
      <c r="BM388" s="8" t="n">
        <v>35</v>
      </c>
      <c r="BN388" s="8" t="n">
        <v>90</v>
      </c>
      <c r="BO388" s="8" t="n">
        <f aca="false">BM388-BN388</f>
        <v>-55</v>
      </c>
      <c r="BP388" s="8" t="n">
        <v>106</v>
      </c>
      <c r="BQ388" s="8" t="n">
        <v>62</v>
      </c>
      <c r="BR388" s="8" t="n">
        <v>93</v>
      </c>
      <c r="BS388" s="8" t="n">
        <v>24</v>
      </c>
      <c r="BT388" s="12" t="n">
        <f aca="false">BS388/(EA388+BS388)</f>
        <v>0.0273660205245154</v>
      </c>
      <c r="BU388" s="8" t="n">
        <v>26</v>
      </c>
      <c r="BV388" s="8" t="n">
        <v>34</v>
      </c>
      <c r="BW388" s="12" t="n">
        <f aca="false">IF(BU388+BV388&gt;0,BU388/(BU388+BV388),0)</f>
        <v>0.433333333333333</v>
      </c>
      <c r="BX388" s="8" t="n">
        <v>3</v>
      </c>
      <c r="BY388" s="8" t="n">
        <v>5</v>
      </c>
      <c r="BZ388" s="8" t="n">
        <v>6</v>
      </c>
      <c r="CA388" s="8" t="n">
        <v>2</v>
      </c>
      <c r="CB388" s="8" t="n">
        <v>17</v>
      </c>
      <c r="CC388" s="8" t="n">
        <v>27</v>
      </c>
      <c r="CD388" s="8" t="n">
        <v>7</v>
      </c>
      <c r="CE388" s="8" t="n">
        <v>10</v>
      </c>
      <c r="CF388" s="8" t="n">
        <v>11</v>
      </c>
      <c r="CG388" s="8" t="n">
        <v>12</v>
      </c>
      <c r="CH388" s="8" t="n">
        <v>14</v>
      </c>
      <c r="CI388" s="8" t="n">
        <v>23</v>
      </c>
      <c r="CJ388" s="8" t="n">
        <v>0</v>
      </c>
      <c r="CK388" s="8" t="n">
        <v>0</v>
      </c>
      <c r="CL388" s="8" t="n">
        <v>4</v>
      </c>
      <c r="CM388" s="8" t="n">
        <v>2</v>
      </c>
      <c r="CN388" s="8" t="n">
        <v>0</v>
      </c>
      <c r="CO388" s="8" t="n">
        <v>0</v>
      </c>
      <c r="CP388" s="8" t="n">
        <v>2</v>
      </c>
      <c r="CQ388" s="8" t="n">
        <v>4</v>
      </c>
      <c r="CR388" s="8" t="n">
        <v>0</v>
      </c>
      <c r="CS388" s="8" t="n">
        <v>1</v>
      </c>
      <c r="CT388" s="8" t="n">
        <v>6</v>
      </c>
      <c r="CU388" s="8" t="n">
        <v>0</v>
      </c>
      <c r="CV388" s="8" t="n">
        <v>0</v>
      </c>
      <c r="CW388" s="8" t="n">
        <v>13</v>
      </c>
      <c r="CX388" s="8" t="n">
        <v>1</v>
      </c>
      <c r="CY388" s="8" t="n">
        <v>3</v>
      </c>
      <c r="CZ388" s="8" t="n">
        <v>7</v>
      </c>
      <c r="DA388" s="8" t="n">
        <v>95</v>
      </c>
      <c r="DB388" s="8" t="n">
        <v>49</v>
      </c>
      <c r="DC388" s="8" t="n">
        <v>10</v>
      </c>
      <c r="DD388" s="8" t="n">
        <v>26</v>
      </c>
      <c r="DE388" s="8" t="n">
        <v>59</v>
      </c>
      <c r="DF388" s="8" t="n">
        <v>6</v>
      </c>
      <c r="DG388" s="8" t="n">
        <v>3</v>
      </c>
      <c r="DH388" s="8" t="n">
        <v>124</v>
      </c>
      <c r="DI388" s="8" t="n">
        <v>17</v>
      </c>
      <c r="DJ388" s="8" t="n">
        <v>27</v>
      </c>
      <c r="DK388" s="8" t="n">
        <v>17</v>
      </c>
      <c r="DL388" s="8" t="n">
        <v>17</v>
      </c>
      <c r="DM388" s="8" t="n">
        <v>0</v>
      </c>
      <c r="DN388" s="8" t="n">
        <v>29</v>
      </c>
      <c r="DO388" s="8" t="n">
        <v>29</v>
      </c>
      <c r="DP388" s="8" t="n">
        <v>0</v>
      </c>
      <c r="DQ388" s="8" t="n">
        <f aca="false">DJ388-DI388</f>
        <v>10</v>
      </c>
      <c r="DR388" s="19" t="n">
        <v>7.401</v>
      </c>
      <c r="DS388" s="8" t="n">
        <v>17</v>
      </c>
      <c r="DT388" s="8" t="n">
        <v>0</v>
      </c>
      <c r="DU388" s="8" t="n">
        <v>0</v>
      </c>
      <c r="DV388" s="8" t="n">
        <v>0</v>
      </c>
      <c r="DW388" s="8" t="n">
        <v>0</v>
      </c>
      <c r="DX388" s="8" t="n">
        <v>1686</v>
      </c>
      <c r="DY388" s="8" t="n">
        <v>1109</v>
      </c>
      <c r="DZ388" s="8" t="n">
        <v>1250</v>
      </c>
      <c r="EA388" s="8" t="n">
        <v>853</v>
      </c>
      <c r="EB388" s="8" t="n">
        <v>897</v>
      </c>
      <c r="EC388" s="8" t="n">
        <v>603</v>
      </c>
      <c r="ED388" s="8" t="n">
        <v>91.57</v>
      </c>
      <c r="EE388" s="8" t="n">
        <v>56.91</v>
      </c>
      <c r="EF388" s="8" t="n">
        <v>63</v>
      </c>
      <c r="EG388" s="8" t="n">
        <v>75</v>
      </c>
      <c r="EH388" s="12" t="n">
        <f aca="false">EF388/EB388</f>
        <v>0.0702341137123746</v>
      </c>
      <c r="EI388" s="20" t="n">
        <f aca="false">1-EG388/EC388</f>
        <v>0.875621890547264</v>
      </c>
      <c r="EJ388" s="21" t="n">
        <f aca="false">EH388+EI388</f>
        <v>0.945856004259638</v>
      </c>
      <c r="EK388" s="8" t="n">
        <v>1686</v>
      </c>
      <c r="EL388" s="8" t="n">
        <v>1108</v>
      </c>
      <c r="EM388" s="8" t="n">
        <v>1251</v>
      </c>
      <c r="EN388" s="8" t="n">
        <v>851</v>
      </c>
      <c r="EO388" s="8" t="n">
        <v>899</v>
      </c>
      <c r="EP388" s="8" t="n">
        <v>603</v>
      </c>
      <c r="EQ388" s="8" t="n">
        <v>63</v>
      </c>
      <c r="ER388" s="8" t="n">
        <v>75</v>
      </c>
      <c r="ES388" s="8" t="n">
        <v>859</v>
      </c>
      <c r="ET388" s="8" t="n">
        <v>533</v>
      </c>
      <c r="EU388" s="8" t="n">
        <v>346</v>
      </c>
      <c r="EV388" s="8" t="n">
        <v>205</v>
      </c>
      <c r="EW388" s="8" t="n">
        <v>38</v>
      </c>
      <c r="EX388" s="8" t="n">
        <v>34</v>
      </c>
      <c r="EY388" s="8" t="n">
        <v>72</v>
      </c>
      <c r="EZ388" s="8" t="n">
        <v>84</v>
      </c>
      <c r="FA388" s="8" t="n">
        <v>3.6</v>
      </c>
      <c r="FB388" s="8" t="n">
        <v>0.7</v>
      </c>
      <c r="FC388" s="8" t="n">
        <v>4.3</v>
      </c>
      <c r="FD388" s="19" t="n">
        <v>65.14</v>
      </c>
      <c r="FE388" s="18" t="n">
        <f aca="false">FD388/V388</f>
        <v>0.794390243902439</v>
      </c>
      <c r="FF388" s="8" t="n">
        <v>4.8703</v>
      </c>
      <c r="FG388" s="8" t="n">
        <v>2.25</v>
      </c>
      <c r="FH388" s="8" t="n">
        <v>-0.27</v>
      </c>
      <c r="FI388" s="8" t="n">
        <v>1.98</v>
      </c>
      <c r="FJ388" s="22"/>
      <c r="FK388" s="22"/>
      <c r="FL388" s="22"/>
      <c r="FM388" s="8" t="n">
        <f aca="false">BL388+BS388+AH388+DT388</f>
        <v>93</v>
      </c>
      <c r="FN388" s="19" t="n">
        <f aca="false">IF(DS388&gt;0,(BL388+BR388)/DS388,0)</f>
        <v>7.52941176470588</v>
      </c>
      <c r="FO388" s="12" t="n">
        <v>0.1194029851</v>
      </c>
      <c r="FP388" s="19" t="n">
        <f aca="false">Z388-AH388/10</f>
        <v>45.6</v>
      </c>
      <c r="FQ388" s="19" t="n">
        <f aca="false">Z388+DR388/5</f>
        <v>50.4802</v>
      </c>
      <c r="FR388" s="19" t="n">
        <f aca="false">(DX388+DY388)/AL388*60</f>
        <v>122.406078699007</v>
      </c>
      <c r="FS388" s="22"/>
      <c r="FT388" s="22"/>
      <c r="FU388" s="22"/>
      <c r="FV388" s="17" t="s">
        <v>1439</v>
      </c>
      <c r="FW388" s="17" t="s">
        <v>280</v>
      </c>
      <c r="FX388" s="23" t="n">
        <v>6000000</v>
      </c>
      <c r="FY388" s="23" t="n">
        <v>5725000</v>
      </c>
      <c r="FZ388" s="8" t="n">
        <v>579</v>
      </c>
      <c r="GA388" s="8" t="n">
        <v>204</v>
      </c>
      <c r="GB388" s="8" t="n">
        <v>175</v>
      </c>
      <c r="GC388" s="8" t="n">
        <v>379</v>
      </c>
      <c r="GD388" s="8" t="n">
        <v>-95</v>
      </c>
      <c r="GE388" s="8" t="n">
        <v>268</v>
      </c>
      <c r="GF388" s="8" t="n">
        <v>1909</v>
      </c>
      <c r="GG388" s="8" t="n">
        <v>9903</v>
      </c>
      <c r="GH388" s="8" t="n">
        <v>37.3</v>
      </c>
      <c r="GI388" s="8" t="n">
        <v>8.4</v>
      </c>
      <c r="GJ388" s="8" t="n">
        <v>45.7</v>
      </c>
      <c r="GK388" s="8" t="n">
        <f aca="false">Z388-AH388/10</f>
        <v>45.6</v>
      </c>
      <c r="GL388" s="22"/>
      <c r="GM388" s="22"/>
      <c r="GN388" s="22"/>
      <c r="GO388" s="22"/>
      <c r="GP388" s="22"/>
    </row>
    <row r="389" customFormat="false" ht="13.65" hidden="false" customHeight="true" outlineLevel="0" collapsed="false">
      <c r="A389" s="16" t="n">
        <v>36006</v>
      </c>
      <c r="B389" s="17" t="s">
        <v>474</v>
      </c>
      <c r="C389" s="22"/>
      <c r="D389" s="17" t="s">
        <v>321</v>
      </c>
      <c r="E389" s="17" t="s">
        <v>321</v>
      </c>
      <c r="F389" s="8" t="n">
        <v>70</v>
      </c>
      <c r="G389" s="8" t="n">
        <v>175</v>
      </c>
      <c r="H389" s="8" t="n">
        <v>2016</v>
      </c>
      <c r="I389" s="8" t="n">
        <v>6</v>
      </c>
      <c r="J389" s="8" t="n">
        <v>162</v>
      </c>
      <c r="K389" s="17" t="s">
        <v>263</v>
      </c>
      <c r="L389" s="8" t="n">
        <v>2017</v>
      </c>
      <c r="M389" s="8" t="n">
        <v>19</v>
      </c>
      <c r="N389" s="8" t="n">
        <v>1</v>
      </c>
      <c r="O389" s="8" t="n">
        <v>8479407</v>
      </c>
      <c r="P389" s="17" t="s">
        <v>1994</v>
      </c>
      <c r="Q389" s="17" t="s">
        <v>1995</v>
      </c>
      <c r="R389" s="17" t="s">
        <v>1996</v>
      </c>
      <c r="S389" s="17" t="s">
        <v>1997</v>
      </c>
      <c r="T389" s="17" t="s">
        <v>268</v>
      </c>
      <c r="U389" s="17" t="s">
        <v>581</v>
      </c>
      <c r="V389" s="8" t="n">
        <v>74</v>
      </c>
      <c r="W389" s="8" t="n">
        <v>13</v>
      </c>
      <c r="X389" s="8" t="n">
        <v>22</v>
      </c>
      <c r="Y389" s="8" t="n">
        <v>12</v>
      </c>
      <c r="Z389" s="8" t="n">
        <v>35</v>
      </c>
      <c r="AA389" s="8" t="n">
        <v>5</v>
      </c>
      <c r="AB389" s="8" t="n">
        <v>58</v>
      </c>
      <c r="AC389" s="18" t="n">
        <f aca="false">Z389/V389</f>
        <v>0.472972972972973</v>
      </c>
      <c r="AD389" s="19" t="n">
        <f aca="false">IF(FZ389&gt;V389,Z389-V389*(GC389-Z389)/(FZ389-V389),0)</f>
        <v>0</v>
      </c>
      <c r="AE389" s="19" t="n">
        <v>13.443</v>
      </c>
      <c r="AF389" s="8" t="n">
        <v>-16</v>
      </c>
      <c r="AG389" s="8" t="n">
        <v>0.2</v>
      </c>
      <c r="AH389" s="8" t="n">
        <v>18</v>
      </c>
      <c r="AI389" s="8" t="n">
        <v>1516</v>
      </c>
      <c r="AJ389" s="8" t="n">
        <v>67716</v>
      </c>
      <c r="AK389" s="19" t="n">
        <v>1128.6</v>
      </c>
      <c r="AL389" s="8" t="n">
        <v>1128.3</v>
      </c>
      <c r="AM389" s="8" t="n">
        <v>1129</v>
      </c>
      <c r="AN389" s="18" t="n">
        <f aca="false">AJ389/60/V389</f>
        <v>15.2513513513514</v>
      </c>
      <c r="AO389" s="8" t="n">
        <v>25.35</v>
      </c>
      <c r="AP389" s="12" t="n">
        <f aca="false">IF(EF389&gt;0,Z389/EF389,0)</f>
        <v>0.660377358490566</v>
      </c>
      <c r="AQ389" s="8" t="n">
        <v>175</v>
      </c>
      <c r="AR389" s="8" t="n">
        <v>174</v>
      </c>
      <c r="AS389" s="8" t="n">
        <v>175</v>
      </c>
      <c r="AT389" s="8" t="n">
        <v>139</v>
      </c>
      <c r="AU389" s="8" t="n">
        <v>139</v>
      </c>
      <c r="AV389" s="8" t="n">
        <v>100</v>
      </c>
      <c r="AW389" s="8" t="n">
        <v>88</v>
      </c>
      <c r="AX389" s="8" t="n">
        <v>35</v>
      </c>
      <c r="AY389" s="8" t="n">
        <v>5</v>
      </c>
      <c r="AZ389" s="8" t="n">
        <v>6</v>
      </c>
      <c r="BA389" s="8" t="n">
        <f aca="false">AY389+AZ389</f>
        <v>11</v>
      </c>
      <c r="BB389" s="8" t="n">
        <v>9.99</v>
      </c>
      <c r="BC389" s="8" t="n">
        <v>28.93</v>
      </c>
      <c r="BD389" s="19" t="n">
        <v>211.1</v>
      </c>
      <c r="BE389" s="19" t="n">
        <v>11.2227538543328</v>
      </c>
      <c r="BF389" s="19" t="n">
        <f aca="false">AQ389+BD389</f>
        <v>386.1</v>
      </c>
      <c r="BG389" s="19" t="n">
        <f aca="false">IF(AL389&gt;0,BF389/AL389*60,0)</f>
        <v>20.5317734645041</v>
      </c>
      <c r="BH389" s="8" t="n">
        <v>403</v>
      </c>
      <c r="BI389" s="8" t="n">
        <v>376</v>
      </c>
      <c r="BJ389" s="8" t="n">
        <v>303</v>
      </c>
      <c r="BK389" s="12" t="n">
        <f aca="false">BH389/(BH389+BJ389)</f>
        <v>0.570821529745043</v>
      </c>
      <c r="BL389" s="8" t="n">
        <v>44</v>
      </c>
      <c r="BM389" s="8" t="n">
        <v>44</v>
      </c>
      <c r="BN389" s="8" t="n">
        <v>68</v>
      </c>
      <c r="BO389" s="8" t="n">
        <f aca="false">BM389-BN389</f>
        <v>-24</v>
      </c>
      <c r="BP389" s="8" t="n">
        <v>39</v>
      </c>
      <c r="BQ389" s="8" t="n">
        <v>30</v>
      </c>
      <c r="BR389" s="8" t="n">
        <v>25</v>
      </c>
      <c r="BS389" s="8" t="n">
        <v>22</v>
      </c>
      <c r="BT389" s="12" t="n">
        <f aca="false">BS389/(EA389+BS389)</f>
        <v>0.0260355029585799</v>
      </c>
      <c r="BU389" s="8" t="n">
        <v>7</v>
      </c>
      <c r="BV389" s="8" t="n">
        <v>4</v>
      </c>
      <c r="BW389" s="12" t="n">
        <f aca="false">IF(BU389+BV389&gt;0,BU389/(BU389+BV389),0)</f>
        <v>0.636363636363636</v>
      </c>
      <c r="BX389" s="8" t="n">
        <v>2</v>
      </c>
      <c r="BY389" s="8" t="n">
        <v>1</v>
      </c>
      <c r="BZ389" s="8" t="n">
        <v>3</v>
      </c>
      <c r="CA389" s="8" t="n">
        <v>1</v>
      </c>
      <c r="CB389" s="8" t="n">
        <v>2</v>
      </c>
      <c r="CC389" s="8" t="n">
        <v>2</v>
      </c>
      <c r="CD389" s="8" t="n">
        <v>0</v>
      </c>
      <c r="CE389" s="8" t="n">
        <v>1</v>
      </c>
      <c r="CF389" s="8" t="n">
        <v>5</v>
      </c>
      <c r="CG389" s="8" t="n">
        <v>1</v>
      </c>
      <c r="CH389" s="8" t="n">
        <v>7</v>
      </c>
      <c r="CI389" s="8" t="n">
        <v>2</v>
      </c>
      <c r="CJ389" s="8" t="n">
        <v>0</v>
      </c>
      <c r="CK389" s="8" t="n">
        <v>0</v>
      </c>
      <c r="CL389" s="8" t="n">
        <v>2</v>
      </c>
      <c r="CM389" s="8" t="n">
        <v>2</v>
      </c>
      <c r="CN389" s="8" t="n">
        <v>0</v>
      </c>
      <c r="CO389" s="8" t="n">
        <v>0</v>
      </c>
      <c r="CP389" s="8" t="n">
        <v>1</v>
      </c>
      <c r="CQ389" s="8" t="n">
        <v>2</v>
      </c>
      <c r="CR389" s="8" t="n">
        <v>1</v>
      </c>
      <c r="CS389" s="8" t="n">
        <v>0</v>
      </c>
      <c r="CT389" s="8" t="n">
        <v>4</v>
      </c>
      <c r="CU389" s="8" t="n">
        <v>2</v>
      </c>
      <c r="CV389" s="8" t="n">
        <v>0</v>
      </c>
      <c r="CW389" s="8" t="n">
        <v>4</v>
      </c>
      <c r="CX389" s="8" t="n">
        <v>0</v>
      </c>
      <c r="CY389" s="8" t="n">
        <v>3</v>
      </c>
      <c r="CZ389" s="8" t="n">
        <v>2</v>
      </c>
      <c r="DA389" s="8" t="n">
        <v>34</v>
      </c>
      <c r="DB389" s="8" t="n">
        <v>14</v>
      </c>
      <c r="DC389" s="8" t="n">
        <v>2</v>
      </c>
      <c r="DD389" s="8" t="n">
        <v>9</v>
      </c>
      <c r="DE389" s="8" t="n">
        <v>32</v>
      </c>
      <c r="DF389" s="8" t="n">
        <v>5</v>
      </c>
      <c r="DG389" s="8" t="n">
        <v>1</v>
      </c>
      <c r="DH389" s="8" t="n">
        <v>37</v>
      </c>
      <c r="DI389" s="8" t="n">
        <v>9</v>
      </c>
      <c r="DJ389" s="8" t="n">
        <v>13</v>
      </c>
      <c r="DK389" s="8" t="n">
        <v>9</v>
      </c>
      <c r="DL389" s="8" t="n">
        <v>9</v>
      </c>
      <c r="DM389" s="8" t="n">
        <v>0</v>
      </c>
      <c r="DN389" s="8" t="n">
        <v>13</v>
      </c>
      <c r="DO389" s="8" t="n">
        <v>13</v>
      </c>
      <c r="DP389" s="8" t="n">
        <v>0</v>
      </c>
      <c r="DQ389" s="8" t="n">
        <f aca="false">DJ389-DI389</f>
        <v>4</v>
      </c>
      <c r="DR389" s="19" t="n">
        <v>7.23</v>
      </c>
      <c r="DS389" s="8" t="n">
        <v>9</v>
      </c>
      <c r="DT389" s="8" t="n">
        <v>0</v>
      </c>
      <c r="DU389" s="8" t="n">
        <v>0</v>
      </c>
      <c r="DV389" s="8" t="n">
        <v>0</v>
      </c>
      <c r="DW389" s="8" t="n">
        <v>0</v>
      </c>
      <c r="DX389" s="8" t="n">
        <v>1026</v>
      </c>
      <c r="DY389" s="8" t="n">
        <v>1057</v>
      </c>
      <c r="DZ389" s="8" t="n">
        <v>803</v>
      </c>
      <c r="EA389" s="8" t="n">
        <v>823</v>
      </c>
      <c r="EB389" s="8" t="n">
        <v>588</v>
      </c>
      <c r="EC389" s="8" t="n">
        <v>571</v>
      </c>
      <c r="ED389" s="8" t="n">
        <v>54.47</v>
      </c>
      <c r="EE389" s="8" t="n">
        <v>54.74</v>
      </c>
      <c r="EF389" s="8" t="n">
        <v>53</v>
      </c>
      <c r="EG389" s="8" t="n">
        <v>59</v>
      </c>
      <c r="EH389" s="12" t="n">
        <f aca="false">EF389/EB389</f>
        <v>0.0901360544217687</v>
      </c>
      <c r="EI389" s="20" t="n">
        <f aca="false">1-EG389/EC389</f>
        <v>0.896672504378284</v>
      </c>
      <c r="EJ389" s="21" t="n">
        <f aca="false">EH389+EI389</f>
        <v>0.986808558800052</v>
      </c>
      <c r="EK389" s="8" t="n">
        <v>1028</v>
      </c>
      <c r="EL389" s="8" t="n">
        <v>1058</v>
      </c>
      <c r="EM389" s="8" t="n">
        <v>804</v>
      </c>
      <c r="EN389" s="8" t="n">
        <v>823</v>
      </c>
      <c r="EO389" s="8" t="n">
        <v>590</v>
      </c>
      <c r="EP389" s="8" t="n">
        <v>570</v>
      </c>
      <c r="EQ389" s="8" t="n">
        <v>53</v>
      </c>
      <c r="ER389" s="8" t="n">
        <v>60</v>
      </c>
      <c r="ES389" s="8" t="n">
        <v>521</v>
      </c>
      <c r="ET389" s="8" t="n">
        <v>542</v>
      </c>
      <c r="EU389" s="8" t="n">
        <v>201</v>
      </c>
      <c r="EV389" s="8" t="n">
        <v>205</v>
      </c>
      <c r="EW389" s="8" t="n">
        <v>27</v>
      </c>
      <c r="EX389" s="8" t="n">
        <v>33</v>
      </c>
      <c r="EY389" s="8" t="n">
        <v>62</v>
      </c>
      <c r="EZ389" s="8" t="n">
        <v>57</v>
      </c>
      <c r="FA389" s="8" t="n">
        <v>1.9</v>
      </c>
      <c r="FB389" s="8" t="n">
        <v>0.7</v>
      </c>
      <c r="FC389" s="8" t="n">
        <v>2.6</v>
      </c>
      <c r="FD389" s="19" t="n">
        <v>23.43</v>
      </c>
      <c r="FE389" s="18" t="n">
        <f aca="false">FD389/V389</f>
        <v>0.316621621621622</v>
      </c>
      <c r="FF389" s="8" t="n">
        <v>3.4741</v>
      </c>
      <c r="FG389" s="8" t="n">
        <v>0.38</v>
      </c>
      <c r="FH389" s="8" t="n">
        <v>-0.38</v>
      </c>
      <c r="FI389" s="8" t="n">
        <v>0</v>
      </c>
      <c r="FJ389" s="8" t="n">
        <v>5</v>
      </c>
      <c r="FK389" s="8" t="n">
        <v>1</v>
      </c>
      <c r="FL389" s="8" t="n">
        <v>1</v>
      </c>
      <c r="FM389" s="8" t="n">
        <f aca="false">BL389+BS389+AH389+DT389</f>
        <v>84</v>
      </c>
      <c r="FN389" s="19" t="n">
        <f aca="false">IF(DS389&gt;0,(BL389+BR389)/DS389,0)</f>
        <v>7.66666666666667</v>
      </c>
      <c r="FO389" s="12" t="n">
        <v>0.0626321974</v>
      </c>
      <c r="FP389" s="19" t="n">
        <f aca="false">Z389-AH389/10</f>
        <v>33.2</v>
      </c>
      <c r="FQ389" s="19" t="n">
        <f aca="false">Z389+DR389/5</f>
        <v>36.446</v>
      </c>
      <c r="FR389" s="19" t="n">
        <f aca="false">(DX389+DY389)/AL389*60</f>
        <v>110.768412656209</v>
      </c>
      <c r="FS389" s="8" t="n">
        <v>1</v>
      </c>
      <c r="FT389" s="17" t="s">
        <v>433</v>
      </c>
      <c r="FU389" s="8" t="n">
        <v>10</v>
      </c>
      <c r="FV389" s="22"/>
      <c r="FW389" s="17" t="s">
        <v>270</v>
      </c>
      <c r="FX389" s="23" t="n">
        <v>732500</v>
      </c>
      <c r="FY389" s="23" t="n">
        <v>749167</v>
      </c>
      <c r="FZ389" s="8" t="n">
        <v>74</v>
      </c>
      <c r="GA389" s="8" t="n">
        <v>13</v>
      </c>
      <c r="GB389" s="8" t="n">
        <v>22</v>
      </c>
      <c r="GC389" s="8" t="n">
        <v>35</v>
      </c>
      <c r="GD389" s="8" t="n">
        <v>-16</v>
      </c>
      <c r="GE389" s="8" t="n">
        <v>18</v>
      </c>
      <c r="GF389" s="8" t="n">
        <v>100</v>
      </c>
      <c r="GG389" s="8" t="n">
        <v>1129</v>
      </c>
      <c r="GH389" s="8" t="n">
        <v>1.9</v>
      </c>
      <c r="GI389" s="8" t="n">
        <v>0.7</v>
      </c>
      <c r="GJ389" s="8" t="n">
        <v>2.6</v>
      </c>
      <c r="GK389" s="8" t="n">
        <f aca="false">Z389-AH389/10</f>
        <v>33.2</v>
      </c>
      <c r="GL389" s="22"/>
      <c r="GM389" s="22"/>
      <c r="GN389" s="22"/>
      <c r="GO389" s="22"/>
      <c r="GP389" s="22"/>
    </row>
    <row r="390" customFormat="false" ht="13.65" hidden="false" customHeight="true" outlineLevel="0" collapsed="false">
      <c r="A390" s="16" t="n">
        <v>33574</v>
      </c>
      <c r="B390" s="17" t="s">
        <v>1998</v>
      </c>
      <c r="C390" s="22"/>
      <c r="D390" s="17" t="s">
        <v>321</v>
      </c>
      <c r="E390" s="17" t="s">
        <v>321</v>
      </c>
      <c r="F390" s="8" t="n">
        <v>72</v>
      </c>
      <c r="G390" s="8" t="n">
        <v>191</v>
      </c>
      <c r="H390" s="8" t="n">
        <v>2010</v>
      </c>
      <c r="I390" s="8" t="n">
        <v>6</v>
      </c>
      <c r="J390" s="8" t="n">
        <v>157</v>
      </c>
      <c r="K390" s="17" t="s">
        <v>273</v>
      </c>
      <c r="L390" s="8" t="n">
        <v>2013</v>
      </c>
      <c r="M390" s="8" t="n">
        <v>26</v>
      </c>
      <c r="N390" s="8" t="n">
        <v>5</v>
      </c>
      <c r="O390" s="8" t="n">
        <v>8475855</v>
      </c>
      <c r="P390" s="17" t="s">
        <v>1999</v>
      </c>
      <c r="Q390" s="17" t="s">
        <v>2000</v>
      </c>
      <c r="R390" s="17" t="s">
        <v>2001</v>
      </c>
      <c r="S390" s="17" t="s">
        <v>1997</v>
      </c>
      <c r="T390" s="17" t="s">
        <v>299</v>
      </c>
      <c r="U390" s="17" t="s">
        <v>606</v>
      </c>
      <c r="V390" s="8" t="n">
        <v>71</v>
      </c>
      <c r="W390" s="8" t="n">
        <v>13</v>
      </c>
      <c r="X390" s="8" t="n">
        <v>20</v>
      </c>
      <c r="Y390" s="8" t="n">
        <v>14</v>
      </c>
      <c r="Z390" s="8" t="n">
        <v>33</v>
      </c>
      <c r="AA390" s="8" t="n">
        <v>7</v>
      </c>
      <c r="AB390" s="8" t="n">
        <v>20</v>
      </c>
      <c r="AC390" s="18" t="n">
        <f aca="false">Z390/V390</f>
        <v>0.464788732394366</v>
      </c>
      <c r="AD390" s="19" t="n">
        <f aca="false">IF(FZ390&gt;V390,Z390-V390*(GC390-Z390)/(FZ390-V390),0)</f>
        <v>11.6342592592593</v>
      </c>
      <c r="AE390" s="19" t="n">
        <v>12.484</v>
      </c>
      <c r="AF390" s="8" t="n">
        <v>-10</v>
      </c>
      <c r="AG390" s="8" t="n">
        <v>-10.4</v>
      </c>
      <c r="AH390" s="8" t="n">
        <v>26</v>
      </c>
      <c r="AI390" s="8" t="n">
        <v>1564</v>
      </c>
      <c r="AJ390" s="8" t="n">
        <v>63396</v>
      </c>
      <c r="AK390" s="19" t="n">
        <v>1056.6</v>
      </c>
      <c r="AL390" s="8" t="n">
        <v>1056.6</v>
      </c>
      <c r="AM390" s="8" t="n">
        <v>1057</v>
      </c>
      <c r="AN390" s="18" t="n">
        <f aca="false">AJ390/60/V390</f>
        <v>14.8816901408451</v>
      </c>
      <c r="AO390" s="8" t="n">
        <v>24.84</v>
      </c>
      <c r="AP390" s="12" t="n">
        <f aca="false">IF(EF390&gt;0,Z390/EF390,0)</f>
        <v>0.6875</v>
      </c>
      <c r="AQ390" s="8" t="n">
        <v>134</v>
      </c>
      <c r="AR390" s="8" t="n">
        <v>134</v>
      </c>
      <c r="AS390" s="8" t="n">
        <v>134</v>
      </c>
      <c r="AT390" s="8" t="n">
        <v>113</v>
      </c>
      <c r="AU390" s="8" t="n">
        <v>113</v>
      </c>
      <c r="AV390" s="8" t="n">
        <v>80</v>
      </c>
      <c r="AW390" s="8" t="n">
        <v>100</v>
      </c>
      <c r="AX390" s="8" t="n">
        <v>58</v>
      </c>
      <c r="AY390" s="8" t="n">
        <v>2</v>
      </c>
      <c r="AZ390" s="8" t="n">
        <v>3</v>
      </c>
      <c r="BA390" s="8" t="n">
        <f aca="false">AY390+AZ390</f>
        <v>5</v>
      </c>
      <c r="BB390" s="8" t="n">
        <v>11.76</v>
      </c>
      <c r="BC390" s="8" t="n">
        <v>25.7375</v>
      </c>
      <c r="BD390" s="19" t="n">
        <v>173.3</v>
      </c>
      <c r="BE390" s="19" t="n">
        <v>9.84099943214083</v>
      </c>
      <c r="BF390" s="19" t="n">
        <f aca="false">AQ390+BD390</f>
        <v>307.3</v>
      </c>
      <c r="BG390" s="19" t="n">
        <f aca="false">IF(AL390&gt;0,BF390/AL390*60,0)</f>
        <v>17.450312322544</v>
      </c>
      <c r="BH390" s="8" t="n">
        <v>266</v>
      </c>
      <c r="BI390" s="8" t="n">
        <v>341</v>
      </c>
      <c r="BJ390" s="8" t="n">
        <v>438</v>
      </c>
      <c r="BK390" s="12" t="n">
        <f aca="false">BH390/(BH390+BJ390)</f>
        <v>0.377840909090909</v>
      </c>
      <c r="BL390" s="8" t="n">
        <v>130</v>
      </c>
      <c r="BM390" s="8" t="n">
        <v>130</v>
      </c>
      <c r="BN390" s="8" t="n">
        <v>104</v>
      </c>
      <c r="BO390" s="8" t="n">
        <f aca="false">BM390-BN390</f>
        <v>26</v>
      </c>
      <c r="BP390" s="8" t="n">
        <v>33</v>
      </c>
      <c r="BQ390" s="8" t="n">
        <v>27</v>
      </c>
      <c r="BR390" s="8" t="n">
        <v>22</v>
      </c>
      <c r="BS390" s="8" t="n">
        <v>44</v>
      </c>
      <c r="BT390" s="12" t="n">
        <f aca="false">BS390/(EA390+BS390)</f>
        <v>0.0463645943097998</v>
      </c>
      <c r="BU390" s="8" t="n">
        <v>14</v>
      </c>
      <c r="BV390" s="8" t="n">
        <v>24</v>
      </c>
      <c r="BW390" s="12" t="n">
        <f aca="false">IF(BU390+BV390&gt;0,BU390/(BU390+BV390),0)</f>
        <v>0.368421052631579</v>
      </c>
      <c r="BX390" s="8" t="n">
        <v>4</v>
      </c>
      <c r="BY390" s="8" t="n">
        <v>5</v>
      </c>
      <c r="BZ390" s="8" t="n">
        <v>6</v>
      </c>
      <c r="CA390" s="8" t="n">
        <v>6</v>
      </c>
      <c r="CB390" s="8" t="n">
        <v>4</v>
      </c>
      <c r="CC390" s="8" t="n">
        <v>13</v>
      </c>
      <c r="CD390" s="8" t="n">
        <v>3</v>
      </c>
      <c r="CE390" s="8" t="n">
        <v>8</v>
      </c>
      <c r="CF390" s="8" t="n">
        <v>8</v>
      </c>
      <c r="CG390" s="8" t="n">
        <v>10</v>
      </c>
      <c r="CH390" s="8" t="n">
        <v>7</v>
      </c>
      <c r="CI390" s="8" t="n">
        <v>15</v>
      </c>
      <c r="CJ390" s="8" t="n">
        <v>0</v>
      </c>
      <c r="CK390" s="8" t="n">
        <v>0</v>
      </c>
      <c r="CL390" s="8" t="n">
        <v>1</v>
      </c>
      <c r="CM390" s="8" t="n">
        <v>0</v>
      </c>
      <c r="CN390" s="8" t="n">
        <v>0</v>
      </c>
      <c r="CO390" s="8" t="n">
        <v>0</v>
      </c>
      <c r="CP390" s="8" t="n">
        <v>0</v>
      </c>
      <c r="CQ390" s="8" t="n">
        <v>1</v>
      </c>
      <c r="CR390" s="8" t="n">
        <v>0</v>
      </c>
      <c r="CS390" s="8" t="n">
        <v>0</v>
      </c>
      <c r="CT390" s="8" t="n">
        <v>4</v>
      </c>
      <c r="CU390" s="8" t="n">
        <v>2</v>
      </c>
      <c r="CV390" s="8" t="n">
        <v>0</v>
      </c>
      <c r="CW390" s="8" t="n">
        <v>6</v>
      </c>
      <c r="CX390" s="8" t="n">
        <v>0</v>
      </c>
      <c r="CY390" s="8" t="n">
        <v>1</v>
      </c>
      <c r="CZ390" s="8" t="n">
        <v>5</v>
      </c>
      <c r="DA390" s="8" t="n">
        <v>27</v>
      </c>
      <c r="DB390" s="8" t="n">
        <v>5</v>
      </c>
      <c r="DC390" s="8" t="n">
        <v>2</v>
      </c>
      <c r="DD390" s="8" t="n">
        <v>6</v>
      </c>
      <c r="DE390" s="8" t="n">
        <v>14</v>
      </c>
      <c r="DF390" s="8" t="n">
        <v>15</v>
      </c>
      <c r="DG390" s="8" t="n">
        <v>1</v>
      </c>
      <c r="DH390" s="8" t="n">
        <v>37</v>
      </c>
      <c r="DI390" s="8" t="n">
        <v>13</v>
      </c>
      <c r="DJ390" s="8" t="n">
        <v>18</v>
      </c>
      <c r="DK390" s="8" t="n">
        <v>13</v>
      </c>
      <c r="DL390" s="8" t="n">
        <v>13</v>
      </c>
      <c r="DM390" s="8" t="n">
        <v>0</v>
      </c>
      <c r="DN390" s="8" t="n">
        <v>16</v>
      </c>
      <c r="DO390" s="8" t="n">
        <v>16</v>
      </c>
      <c r="DP390" s="8" t="n">
        <v>0</v>
      </c>
      <c r="DQ390" s="8" t="n">
        <f aca="false">DJ390-DI390</f>
        <v>5</v>
      </c>
      <c r="DR390" s="19" t="n">
        <v>0.322</v>
      </c>
      <c r="DS390" s="8" t="n">
        <v>13</v>
      </c>
      <c r="DT390" s="8" t="n">
        <v>0</v>
      </c>
      <c r="DU390" s="8" t="n">
        <v>0</v>
      </c>
      <c r="DV390" s="8" t="n">
        <v>0</v>
      </c>
      <c r="DW390" s="8" t="n">
        <v>0</v>
      </c>
      <c r="DX390" s="8" t="n">
        <v>819</v>
      </c>
      <c r="DY390" s="8" t="n">
        <v>1191</v>
      </c>
      <c r="DZ390" s="8" t="n">
        <v>631</v>
      </c>
      <c r="EA390" s="8" t="n">
        <v>905</v>
      </c>
      <c r="EB390" s="8" t="n">
        <v>462</v>
      </c>
      <c r="EC390" s="8" t="n">
        <v>667</v>
      </c>
      <c r="ED390" s="8" t="n">
        <v>42.46</v>
      </c>
      <c r="EE390" s="8" t="n">
        <v>67.28</v>
      </c>
      <c r="EF390" s="8" t="n">
        <v>48</v>
      </c>
      <c r="EG390" s="8" t="n">
        <v>73</v>
      </c>
      <c r="EH390" s="12" t="n">
        <f aca="false">EF390/EB390</f>
        <v>0.103896103896104</v>
      </c>
      <c r="EI390" s="20" t="n">
        <f aca="false">1-EG390/EC390</f>
        <v>0.890554722638681</v>
      </c>
      <c r="EJ390" s="21" t="n">
        <f aca="false">EH390+EI390</f>
        <v>0.994450826534785</v>
      </c>
      <c r="EK390" s="8" t="n">
        <v>815</v>
      </c>
      <c r="EL390" s="8" t="n">
        <v>1190</v>
      </c>
      <c r="EM390" s="8" t="n">
        <v>627</v>
      </c>
      <c r="EN390" s="8" t="n">
        <v>904</v>
      </c>
      <c r="EO390" s="8" t="n">
        <v>458</v>
      </c>
      <c r="EP390" s="8" t="n">
        <v>666</v>
      </c>
      <c r="EQ390" s="8" t="n">
        <v>48</v>
      </c>
      <c r="ER390" s="8" t="n">
        <v>73</v>
      </c>
      <c r="ES390" s="8" t="n">
        <v>418</v>
      </c>
      <c r="ET390" s="8" t="n">
        <v>630</v>
      </c>
      <c r="EU390" s="8" t="n">
        <v>176</v>
      </c>
      <c r="EV390" s="8" t="n">
        <v>272</v>
      </c>
      <c r="EW390" s="8" t="n">
        <v>29</v>
      </c>
      <c r="EX390" s="8" t="n">
        <v>39</v>
      </c>
      <c r="EY390" s="8" t="n">
        <v>59</v>
      </c>
      <c r="EZ390" s="8" t="n">
        <v>56</v>
      </c>
      <c r="FA390" s="8" t="n">
        <v>1.8</v>
      </c>
      <c r="FB390" s="8" t="n">
        <v>0.9</v>
      </c>
      <c r="FC390" s="8" t="n">
        <v>2.7</v>
      </c>
      <c r="FD390" s="19" t="n">
        <v>22.35</v>
      </c>
      <c r="FE390" s="18" t="n">
        <f aca="false">FD390/V390</f>
        <v>0.314788732394366</v>
      </c>
      <c r="FF390" s="8" t="n">
        <v>2.4076</v>
      </c>
      <c r="FG390" s="8" t="n">
        <v>0.26</v>
      </c>
      <c r="FH390" s="8" t="n">
        <v>-0.44</v>
      </c>
      <c r="FI390" s="8" t="n">
        <v>-0.18</v>
      </c>
      <c r="FJ390" s="22"/>
      <c r="FK390" s="22"/>
      <c r="FL390" s="22"/>
      <c r="FM390" s="8" t="n">
        <f aca="false">BL390+BS390+AH390+DT390</f>
        <v>200</v>
      </c>
      <c r="FN390" s="19" t="n">
        <f aca="false">IF(DS390&gt;0,(BL390+BR390)/DS390,0)</f>
        <v>11.6923076923077</v>
      </c>
      <c r="FO390" s="12" t="n">
        <v>0.0698329512</v>
      </c>
      <c r="FP390" s="19" t="n">
        <f aca="false">Z390-AH390/10</f>
        <v>30.4</v>
      </c>
      <c r="FQ390" s="19" t="n">
        <f aca="false">Z390+DR390/5</f>
        <v>33.0644</v>
      </c>
      <c r="FR390" s="19" t="n">
        <f aca="false">(DX390+DY390)/AL390*60</f>
        <v>114.139693356048</v>
      </c>
      <c r="FS390" s="8" t="n">
        <v>4</v>
      </c>
      <c r="FT390" s="17" t="s">
        <v>339</v>
      </c>
      <c r="FU390" s="8" t="n">
        <v>195</v>
      </c>
      <c r="FV390" s="22"/>
      <c r="FW390" s="17" t="s">
        <v>280</v>
      </c>
      <c r="FX390" s="23" t="n">
        <v>1750000</v>
      </c>
      <c r="FY390" s="23" t="n">
        <v>1850000</v>
      </c>
      <c r="FZ390" s="8" t="n">
        <v>287</v>
      </c>
      <c r="GA390" s="8" t="n">
        <v>35</v>
      </c>
      <c r="GB390" s="8" t="n">
        <v>63</v>
      </c>
      <c r="GC390" s="8" t="n">
        <v>98</v>
      </c>
      <c r="GD390" s="8" t="n">
        <v>-1</v>
      </c>
      <c r="GE390" s="8" t="n">
        <v>70</v>
      </c>
      <c r="GF390" s="8" t="n">
        <v>270</v>
      </c>
      <c r="GG390" s="8" t="n">
        <v>3984</v>
      </c>
      <c r="GH390" s="8" t="n">
        <v>3.5</v>
      </c>
      <c r="GI390" s="8" t="n">
        <v>4</v>
      </c>
      <c r="GJ390" s="8" t="n">
        <v>7.5</v>
      </c>
      <c r="GK390" s="8" t="n">
        <f aca="false">Z390-AH390/10</f>
        <v>30.4</v>
      </c>
      <c r="GL390" s="22"/>
      <c r="GM390" s="22"/>
      <c r="GN390" s="22"/>
      <c r="GO390" s="22"/>
      <c r="GP390" s="22"/>
    </row>
    <row r="391" customFormat="false" ht="13.65" hidden="false" customHeight="true" outlineLevel="0" collapsed="false">
      <c r="A391" s="16" t="n">
        <v>35922</v>
      </c>
      <c r="B391" s="17" t="s">
        <v>2002</v>
      </c>
      <c r="C391" s="22"/>
      <c r="D391" s="17" t="s">
        <v>321</v>
      </c>
      <c r="E391" s="17" t="s">
        <v>366</v>
      </c>
      <c r="F391" s="8" t="n">
        <v>76</v>
      </c>
      <c r="G391" s="8" t="n">
        <v>211</v>
      </c>
      <c r="H391" s="8" t="n">
        <v>2016</v>
      </c>
      <c r="I391" s="8" t="n">
        <v>1</v>
      </c>
      <c r="J391" s="8" t="n">
        <v>4</v>
      </c>
      <c r="K391" s="17" t="s">
        <v>273</v>
      </c>
      <c r="L391" s="8" t="n">
        <v>2016</v>
      </c>
      <c r="M391" s="8" t="n">
        <v>19</v>
      </c>
      <c r="N391" s="8" t="n">
        <v>2</v>
      </c>
      <c r="O391" s="8" t="n">
        <v>8479344</v>
      </c>
      <c r="P391" s="17" t="s">
        <v>2003</v>
      </c>
      <c r="Q391" s="17" t="s">
        <v>2004</v>
      </c>
      <c r="R391" s="17" t="s">
        <v>2005</v>
      </c>
      <c r="S391" s="17" t="s">
        <v>2006</v>
      </c>
      <c r="T391" s="17" t="s">
        <v>299</v>
      </c>
      <c r="U391" s="17" t="s">
        <v>325</v>
      </c>
      <c r="V391" s="8" t="n">
        <v>65</v>
      </c>
      <c r="W391" s="8" t="n">
        <v>12</v>
      </c>
      <c r="X391" s="8" t="n">
        <v>8</v>
      </c>
      <c r="Y391" s="8" t="n">
        <v>7</v>
      </c>
      <c r="Z391" s="8" t="n">
        <v>20</v>
      </c>
      <c r="AA391" s="8" t="n">
        <v>13</v>
      </c>
      <c r="AB391" s="8" t="n">
        <v>88</v>
      </c>
      <c r="AC391" s="18" t="n">
        <f aca="false">Z391/V391</f>
        <v>0.307692307692308</v>
      </c>
      <c r="AD391" s="19" t="n">
        <f aca="false">IF(FZ391&gt;V391,Z391-V391*(GC391-Z391)/(FZ391-V391),0)</f>
        <v>1.42857142857143</v>
      </c>
      <c r="AE391" s="19" t="n">
        <v>8.404</v>
      </c>
      <c r="AF391" s="8" t="n">
        <v>-1</v>
      </c>
      <c r="AG391" s="8" t="n">
        <v>0.2</v>
      </c>
      <c r="AH391" s="8" t="n">
        <v>14</v>
      </c>
      <c r="AI391" s="8" t="n">
        <v>1139</v>
      </c>
      <c r="AJ391" s="8" t="n">
        <v>52134</v>
      </c>
      <c r="AK391" s="19" t="n">
        <v>868.9</v>
      </c>
      <c r="AL391" s="8" t="n">
        <v>868.9</v>
      </c>
      <c r="AM391" s="8" t="n">
        <v>869</v>
      </c>
      <c r="AN391" s="18" t="n">
        <f aca="false">AJ391/60/V391</f>
        <v>13.3676923076923</v>
      </c>
      <c r="AO391" s="8" t="n">
        <v>22.46</v>
      </c>
      <c r="AP391" s="12" t="n">
        <f aca="false">IF(EF391&gt;0,Z391/EF391,0)</f>
        <v>0.540540540540541</v>
      </c>
      <c r="AQ391" s="8" t="n">
        <v>232</v>
      </c>
      <c r="AR391" s="8" t="n">
        <v>232</v>
      </c>
      <c r="AS391" s="8" t="n">
        <v>232</v>
      </c>
      <c r="AT391" s="8" t="n">
        <v>185</v>
      </c>
      <c r="AU391" s="8" t="n">
        <v>185</v>
      </c>
      <c r="AV391" s="8" t="n">
        <v>136</v>
      </c>
      <c r="AW391" s="8" t="n">
        <v>129</v>
      </c>
      <c r="AX391" s="8" t="n">
        <v>56</v>
      </c>
      <c r="AY391" s="8" t="n">
        <v>10</v>
      </c>
      <c r="AZ391" s="8" t="n">
        <v>17</v>
      </c>
      <c r="BA391" s="8" t="n">
        <f aca="false">AY391+AZ391</f>
        <v>27</v>
      </c>
      <c r="BB391" s="8" t="n">
        <v>13.88</v>
      </c>
      <c r="BC391" s="8" t="n">
        <v>31.0735</v>
      </c>
      <c r="BD391" s="19" t="n">
        <v>168.8</v>
      </c>
      <c r="BE391" s="19" t="n">
        <v>11.656116929451</v>
      </c>
      <c r="BF391" s="19" t="n">
        <f aca="false">AQ391+BD391</f>
        <v>400.8</v>
      </c>
      <c r="BG391" s="19" t="n">
        <f aca="false">IF(AL391&gt;0,BF391/AL391*60,0)</f>
        <v>27.6763724249051</v>
      </c>
      <c r="BH391" s="8" t="n">
        <v>283</v>
      </c>
      <c r="BI391" s="8" t="n">
        <v>283</v>
      </c>
      <c r="BJ391" s="8" t="n">
        <v>263</v>
      </c>
      <c r="BK391" s="12" t="n">
        <f aca="false">BH391/(BH391+BJ391)</f>
        <v>0.518315018315018</v>
      </c>
      <c r="BL391" s="8" t="n">
        <v>67</v>
      </c>
      <c r="BM391" s="8" t="n">
        <v>67</v>
      </c>
      <c r="BN391" s="8" t="n">
        <v>76</v>
      </c>
      <c r="BO391" s="8" t="n">
        <f aca="false">BM391-BN391</f>
        <v>-9</v>
      </c>
      <c r="BP391" s="8" t="n">
        <v>49</v>
      </c>
      <c r="BQ391" s="8" t="n">
        <v>40</v>
      </c>
      <c r="BR391" s="8" t="n">
        <v>27</v>
      </c>
      <c r="BS391" s="8" t="n">
        <v>23</v>
      </c>
      <c r="BT391" s="12" t="n">
        <f aca="false">BS391/(EA391+BS391)</f>
        <v>0.0357142857142857</v>
      </c>
      <c r="BU391" s="8" t="n">
        <v>0</v>
      </c>
      <c r="BV391" s="8" t="n">
        <v>3</v>
      </c>
      <c r="BW391" s="12" t="n">
        <f aca="false">IF(BU391+BV391&gt;0,BU391/(BU391+BV391),0)</f>
        <v>0</v>
      </c>
      <c r="BX391" s="8" t="n">
        <v>0</v>
      </c>
      <c r="BY391" s="8" t="n">
        <v>0</v>
      </c>
      <c r="BZ391" s="8" t="n">
        <v>0</v>
      </c>
      <c r="CA391" s="8" t="n">
        <v>0</v>
      </c>
      <c r="CB391" s="8" t="n">
        <v>0</v>
      </c>
      <c r="CC391" s="8" t="n">
        <v>3</v>
      </c>
      <c r="CD391" s="8" t="n">
        <v>0</v>
      </c>
      <c r="CE391" s="8" t="n">
        <v>2</v>
      </c>
      <c r="CF391" s="8" t="n">
        <v>0</v>
      </c>
      <c r="CG391" s="8" t="n">
        <v>0</v>
      </c>
      <c r="CH391" s="8" t="n">
        <v>0</v>
      </c>
      <c r="CI391" s="8" t="n">
        <v>2</v>
      </c>
      <c r="CJ391" s="8" t="n">
        <v>0</v>
      </c>
      <c r="CK391" s="8" t="n">
        <v>0</v>
      </c>
      <c r="CL391" s="8" t="n">
        <v>2</v>
      </c>
      <c r="CM391" s="8" t="n">
        <v>2</v>
      </c>
      <c r="CN391" s="8" t="n">
        <v>0</v>
      </c>
      <c r="CO391" s="8" t="n">
        <v>0</v>
      </c>
      <c r="CP391" s="8" t="n">
        <v>0</v>
      </c>
      <c r="CQ391" s="8" t="n">
        <v>2</v>
      </c>
      <c r="CR391" s="8" t="n">
        <v>1</v>
      </c>
      <c r="CS391" s="8" t="n">
        <v>1</v>
      </c>
      <c r="CT391" s="8" t="n">
        <v>1</v>
      </c>
      <c r="CU391" s="8" t="n">
        <v>0</v>
      </c>
      <c r="CV391" s="8" t="n">
        <v>0</v>
      </c>
      <c r="CW391" s="8" t="n">
        <v>7</v>
      </c>
      <c r="CX391" s="8" t="n">
        <v>2</v>
      </c>
      <c r="CY391" s="8" t="n">
        <v>2</v>
      </c>
      <c r="CZ391" s="8" t="n">
        <v>6</v>
      </c>
      <c r="DA391" s="8" t="n">
        <v>39</v>
      </c>
      <c r="DB391" s="8" t="n">
        <v>11</v>
      </c>
      <c r="DC391" s="8" t="n">
        <v>2</v>
      </c>
      <c r="DD391" s="8" t="n">
        <v>8</v>
      </c>
      <c r="DE391" s="8" t="n">
        <v>30</v>
      </c>
      <c r="DF391" s="8" t="n">
        <v>5</v>
      </c>
      <c r="DG391" s="8" t="n">
        <v>0</v>
      </c>
      <c r="DH391" s="8" t="n">
        <v>80</v>
      </c>
      <c r="DI391" s="8" t="n">
        <v>7</v>
      </c>
      <c r="DJ391" s="8" t="n">
        <v>4</v>
      </c>
      <c r="DK391" s="8" t="n">
        <v>7</v>
      </c>
      <c r="DL391" s="8" t="n">
        <v>7</v>
      </c>
      <c r="DM391" s="8" t="n">
        <v>0</v>
      </c>
      <c r="DN391" s="8" t="n">
        <v>4</v>
      </c>
      <c r="DO391" s="8" t="n">
        <v>4</v>
      </c>
      <c r="DP391" s="8" t="n">
        <v>0</v>
      </c>
      <c r="DQ391" s="8" t="n">
        <f aca="false">DJ391-DI391</f>
        <v>-3</v>
      </c>
      <c r="DR391" s="19" t="n">
        <v>-3.681</v>
      </c>
      <c r="DS391" s="8" t="n">
        <v>7</v>
      </c>
      <c r="DT391" s="8" t="n">
        <v>0</v>
      </c>
      <c r="DU391" s="8" t="n">
        <v>0</v>
      </c>
      <c r="DV391" s="8" t="n">
        <v>0</v>
      </c>
      <c r="DW391" s="8" t="n">
        <v>0</v>
      </c>
      <c r="DX391" s="8" t="n">
        <v>939</v>
      </c>
      <c r="DY391" s="8" t="n">
        <v>830</v>
      </c>
      <c r="DZ391" s="8" t="n">
        <v>705</v>
      </c>
      <c r="EA391" s="8" t="n">
        <v>621</v>
      </c>
      <c r="EB391" s="8" t="n">
        <v>503</v>
      </c>
      <c r="EC391" s="8" t="n">
        <v>476</v>
      </c>
      <c r="ED391" s="8" t="n">
        <v>45.54</v>
      </c>
      <c r="EE391" s="8" t="n">
        <v>39.25</v>
      </c>
      <c r="EF391" s="8" t="n">
        <v>37</v>
      </c>
      <c r="EG391" s="8" t="n">
        <v>34</v>
      </c>
      <c r="EH391" s="12" t="n">
        <f aca="false">EF391/EB391</f>
        <v>0.073558648111332</v>
      </c>
      <c r="EI391" s="20" t="n">
        <f aca="false">1-EG391/EC391</f>
        <v>0.928571428571429</v>
      </c>
      <c r="EJ391" s="21" t="n">
        <f aca="false">EH391+EI391</f>
        <v>1.00213007668276</v>
      </c>
      <c r="EK391" s="8" t="n">
        <v>940</v>
      </c>
      <c r="EL391" s="8" t="n">
        <v>832</v>
      </c>
      <c r="EM391" s="8" t="n">
        <v>706</v>
      </c>
      <c r="EN391" s="8" t="n">
        <v>622</v>
      </c>
      <c r="EO391" s="8" t="n">
        <v>505</v>
      </c>
      <c r="EP391" s="8" t="n">
        <v>476</v>
      </c>
      <c r="EQ391" s="8" t="n">
        <v>37</v>
      </c>
      <c r="ER391" s="8" t="n">
        <v>34</v>
      </c>
      <c r="ES391" s="8" t="n">
        <v>473</v>
      </c>
      <c r="ET391" s="8" t="n">
        <v>422</v>
      </c>
      <c r="EU391" s="8" t="n">
        <v>187</v>
      </c>
      <c r="EV391" s="8" t="n">
        <v>186</v>
      </c>
      <c r="EW391" s="8" t="n">
        <v>22</v>
      </c>
      <c r="EX391" s="8" t="n">
        <v>23</v>
      </c>
      <c r="EY391" s="8" t="n">
        <v>60</v>
      </c>
      <c r="EZ391" s="8" t="n">
        <v>35</v>
      </c>
      <c r="FA391" s="8" t="n">
        <v>0.9</v>
      </c>
      <c r="FB391" s="8" t="n">
        <v>0.9</v>
      </c>
      <c r="FC391" s="8" t="n">
        <v>1.8</v>
      </c>
      <c r="FD391" s="19" t="n">
        <v>27.02</v>
      </c>
      <c r="FE391" s="18" t="n">
        <f aca="false">FD391/V391</f>
        <v>0.415692307692308</v>
      </c>
      <c r="FF391" s="8" t="n">
        <v>2.5581</v>
      </c>
      <c r="FG391" s="8" t="n">
        <v>0.43</v>
      </c>
      <c r="FH391" s="8" t="n">
        <v>-0.07</v>
      </c>
      <c r="FI391" s="8" t="n">
        <v>0.36</v>
      </c>
      <c r="FJ391" s="22"/>
      <c r="FK391" s="22"/>
      <c r="FL391" s="22"/>
      <c r="FM391" s="8" t="n">
        <f aca="false">BL391+BS391+AH391+DT391</f>
        <v>104</v>
      </c>
      <c r="FN391" s="19" t="n">
        <f aca="false">IF(DS391&gt;0,(BL391+BR391)/DS391,0)</f>
        <v>13.4285714285714</v>
      </c>
      <c r="FO391" s="12" t="n">
        <v>0.0697624956</v>
      </c>
      <c r="FP391" s="19" t="n">
        <f aca="false">Z391-AH391/10</f>
        <v>18.6</v>
      </c>
      <c r="FQ391" s="19" t="n">
        <f aca="false">Z391+DR391/5</f>
        <v>19.2638</v>
      </c>
      <c r="FR391" s="19" t="n">
        <f aca="false">(DX391+DY391)/AL391*60</f>
        <v>122.154448152837</v>
      </c>
      <c r="FS391" s="22"/>
      <c r="FT391" s="22"/>
      <c r="FU391" s="22"/>
      <c r="FV391" s="22"/>
      <c r="FW391" s="17" t="s">
        <v>270</v>
      </c>
      <c r="FX391" s="23" t="n">
        <v>925000</v>
      </c>
      <c r="FY391" s="23" t="n">
        <v>925000</v>
      </c>
      <c r="FZ391" s="8" t="n">
        <v>93</v>
      </c>
      <c r="GA391" s="8" t="n">
        <v>13</v>
      </c>
      <c r="GB391" s="8" t="n">
        <v>15</v>
      </c>
      <c r="GC391" s="8" t="n">
        <v>28</v>
      </c>
      <c r="GD391" s="8" t="n">
        <v>4</v>
      </c>
      <c r="GE391" s="8" t="n">
        <v>24</v>
      </c>
      <c r="GF391" s="8" t="n">
        <v>177</v>
      </c>
      <c r="GG391" s="8" t="n">
        <v>1184</v>
      </c>
      <c r="GH391" s="8" t="n">
        <v>1</v>
      </c>
      <c r="GI391" s="8" t="n">
        <v>1.4</v>
      </c>
      <c r="GJ391" s="8" t="n">
        <v>2.4</v>
      </c>
      <c r="GK391" s="8" t="n">
        <f aca="false">Z391-AH391/10</f>
        <v>18.6</v>
      </c>
      <c r="GL391" s="22"/>
      <c r="GM391" s="22"/>
      <c r="GN391" s="22"/>
      <c r="GO391" s="22"/>
      <c r="GP391" s="22"/>
    </row>
    <row r="392" customFormat="false" ht="13.65" hidden="false" customHeight="true" outlineLevel="0" collapsed="false">
      <c r="A392" s="16" t="n">
        <v>32537</v>
      </c>
      <c r="B392" s="17" t="s">
        <v>2007</v>
      </c>
      <c r="C392" s="17" t="s">
        <v>282</v>
      </c>
      <c r="D392" s="17" t="s">
        <v>283</v>
      </c>
      <c r="E392" s="17" t="s">
        <v>283</v>
      </c>
      <c r="F392" s="8" t="n">
        <v>75</v>
      </c>
      <c r="G392" s="8" t="n">
        <v>195</v>
      </c>
      <c r="H392" s="8" t="n">
        <v>2007</v>
      </c>
      <c r="I392" s="8" t="n">
        <v>1</v>
      </c>
      <c r="J392" s="8" t="n">
        <v>29</v>
      </c>
      <c r="K392" s="17" t="s">
        <v>273</v>
      </c>
      <c r="L392" s="8" t="n">
        <v>2010</v>
      </c>
      <c r="M392" s="8" t="n">
        <v>29</v>
      </c>
      <c r="N392" s="8" t="n">
        <v>5</v>
      </c>
      <c r="O392" s="8" t="n">
        <v>8474024</v>
      </c>
      <c r="P392" s="17" t="s">
        <v>2008</v>
      </c>
      <c r="Q392" s="17" t="s">
        <v>2009</v>
      </c>
      <c r="R392" s="17" t="s">
        <v>2010</v>
      </c>
      <c r="S392" s="17" t="s">
        <v>2011</v>
      </c>
      <c r="T392" s="17" t="s">
        <v>313</v>
      </c>
      <c r="U392" s="17" t="s">
        <v>402</v>
      </c>
      <c r="V392" s="8" t="n">
        <v>10</v>
      </c>
      <c r="W392" s="8" t="n">
        <v>0</v>
      </c>
      <c r="X392" s="8" t="n">
        <v>1</v>
      </c>
      <c r="Y392" s="8" t="n">
        <v>1</v>
      </c>
      <c r="Z392" s="8" t="n">
        <v>1</v>
      </c>
      <c r="AA392" s="8" t="n">
        <v>33</v>
      </c>
      <c r="AB392" s="8" t="n">
        <v>61</v>
      </c>
      <c r="AC392" s="18" t="n">
        <f aca="false">Z392/V392</f>
        <v>0.1</v>
      </c>
      <c r="AD392" s="19" t="n">
        <f aca="false">IF(FZ392&gt;V392,Z392-V392*(GC392-Z392)/(FZ392-V392),0)</f>
        <v>-0.791044776119403</v>
      </c>
      <c r="AE392" s="19" t="n">
        <v>0.294</v>
      </c>
      <c r="AF392" s="8" t="n">
        <v>-1</v>
      </c>
      <c r="AG392" s="8" t="n">
        <v>0.3</v>
      </c>
      <c r="AH392" s="8" t="n">
        <v>0</v>
      </c>
      <c r="AI392" s="8" t="n">
        <v>129</v>
      </c>
      <c r="AJ392" s="8" t="n">
        <v>5253</v>
      </c>
      <c r="AK392" s="19" t="n">
        <v>87.55</v>
      </c>
      <c r="AL392" s="8" t="n">
        <v>87.55</v>
      </c>
      <c r="AM392" s="8" t="n">
        <v>88</v>
      </c>
      <c r="AN392" s="18" t="n">
        <f aca="false">AJ392/60/V392</f>
        <v>8.755</v>
      </c>
      <c r="AO392" s="8" t="n">
        <v>14.78</v>
      </c>
      <c r="AP392" s="12" t="n">
        <f aca="false">IF(EF392&gt;0,Z392/EF392,0)</f>
        <v>0.333333333333333</v>
      </c>
      <c r="AQ392" s="8" t="n">
        <v>15</v>
      </c>
      <c r="AR392" s="8" t="n">
        <v>15</v>
      </c>
      <c r="AS392" s="8" t="n">
        <v>15</v>
      </c>
      <c r="AT392" s="8" t="n">
        <v>14</v>
      </c>
      <c r="AU392" s="8" t="n">
        <v>14</v>
      </c>
      <c r="AV392" s="8" t="n">
        <v>11</v>
      </c>
      <c r="AW392" s="8" t="n">
        <v>10</v>
      </c>
      <c r="AX392" s="8" t="n">
        <v>4</v>
      </c>
      <c r="AY392" s="8" t="n">
        <v>0</v>
      </c>
      <c r="AZ392" s="8" t="n">
        <v>2</v>
      </c>
      <c r="BA392" s="8" t="n">
        <f aca="false">AY392+AZ392</f>
        <v>2</v>
      </c>
      <c r="BB392" s="8" t="n">
        <v>0.94</v>
      </c>
      <c r="BC392" s="8" t="n">
        <v>32.2727</v>
      </c>
      <c r="BD392" s="19" t="n">
        <v>22</v>
      </c>
      <c r="BE392" s="19" t="n">
        <v>15.0770988006853</v>
      </c>
      <c r="BF392" s="19" t="n">
        <f aca="false">AQ392+BD392</f>
        <v>37</v>
      </c>
      <c r="BG392" s="19" t="n">
        <f aca="false">IF(AL392&gt;0,BF392/AL392*60,0)</f>
        <v>25.3569388920617</v>
      </c>
      <c r="BH392" s="8" t="n">
        <v>23</v>
      </c>
      <c r="BI392" s="8" t="n">
        <v>29</v>
      </c>
      <c r="BJ392" s="8" t="n">
        <v>21</v>
      </c>
      <c r="BK392" s="12" t="n">
        <f aca="false">BH392/(BH392+BJ392)</f>
        <v>0.522727272727273</v>
      </c>
      <c r="BL392" s="8" t="n">
        <v>10</v>
      </c>
      <c r="BM392" s="8" t="n">
        <v>10</v>
      </c>
      <c r="BN392" s="8" t="n">
        <v>14</v>
      </c>
      <c r="BO392" s="8" t="n">
        <f aca="false">BM392-BN392</f>
        <v>-4</v>
      </c>
      <c r="BP392" s="8" t="n">
        <v>3</v>
      </c>
      <c r="BQ392" s="8" t="n">
        <v>2</v>
      </c>
      <c r="BR392" s="8" t="n">
        <v>2</v>
      </c>
      <c r="BS392" s="8" t="n">
        <v>5</v>
      </c>
      <c r="BT392" s="12" t="n">
        <f aca="false">BS392/(EA392+BS392)</f>
        <v>0.0735294117647059</v>
      </c>
      <c r="BU392" s="8" t="n">
        <v>27</v>
      </c>
      <c r="BV392" s="8" t="n">
        <v>37</v>
      </c>
      <c r="BW392" s="12" t="n">
        <f aca="false">IF(BU392+BV392&gt;0,BU392/(BU392+BV392),0)</f>
        <v>0.421875</v>
      </c>
      <c r="BX392" s="8" t="n">
        <v>6</v>
      </c>
      <c r="BY392" s="8" t="n">
        <v>14</v>
      </c>
      <c r="BZ392" s="8" t="n">
        <v>14</v>
      </c>
      <c r="CA392" s="8" t="n">
        <v>14</v>
      </c>
      <c r="CB392" s="8" t="n">
        <v>7</v>
      </c>
      <c r="CC392" s="8" t="n">
        <v>9</v>
      </c>
      <c r="CD392" s="8" t="n">
        <v>14</v>
      </c>
      <c r="CE392" s="8" t="n">
        <v>17</v>
      </c>
      <c r="CF392" s="8" t="n">
        <v>3</v>
      </c>
      <c r="CG392" s="8" t="n">
        <v>6</v>
      </c>
      <c r="CH392" s="8" t="n">
        <v>17</v>
      </c>
      <c r="CI392" s="8" t="n">
        <v>26</v>
      </c>
      <c r="CJ392" s="8" t="n">
        <v>0</v>
      </c>
      <c r="CK392" s="8" t="n">
        <v>0</v>
      </c>
      <c r="CL392" s="8" t="n">
        <v>0</v>
      </c>
      <c r="CM392" s="8" t="n">
        <v>0</v>
      </c>
      <c r="CN392" s="8" t="n">
        <v>0</v>
      </c>
      <c r="CO392" s="8" t="n">
        <v>0</v>
      </c>
      <c r="CP392" s="8" t="n">
        <v>0</v>
      </c>
      <c r="CQ392" s="8" t="n">
        <v>0</v>
      </c>
      <c r="CR392" s="8" t="n">
        <v>0</v>
      </c>
      <c r="CS392" s="8" t="n">
        <v>0</v>
      </c>
      <c r="CT392" s="8" t="n">
        <v>0</v>
      </c>
      <c r="CU392" s="8" t="n">
        <v>0</v>
      </c>
      <c r="CV392" s="8" t="n">
        <v>0</v>
      </c>
      <c r="CW392" s="8" t="n">
        <v>0</v>
      </c>
      <c r="CX392" s="8" t="n">
        <v>0</v>
      </c>
      <c r="CY392" s="8" t="n">
        <v>0</v>
      </c>
      <c r="CZ392" s="8" t="n">
        <v>1</v>
      </c>
      <c r="DA392" s="8" t="n">
        <v>2</v>
      </c>
      <c r="DB392" s="8" t="n">
        <v>4</v>
      </c>
      <c r="DC392" s="8" t="n">
        <v>0</v>
      </c>
      <c r="DD392" s="8" t="n">
        <v>0</v>
      </c>
      <c r="DE392" s="8" t="n">
        <v>2</v>
      </c>
      <c r="DF392" s="8" t="n">
        <v>0</v>
      </c>
      <c r="DG392" s="8" t="n">
        <v>1</v>
      </c>
      <c r="DH392" s="8" t="n">
        <v>4</v>
      </c>
      <c r="DI392" s="8" t="n">
        <v>0</v>
      </c>
      <c r="DJ392" s="8" t="n">
        <v>2</v>
      </c>
      <c r="DK392" s="8" t="n">
        <v>0</v>
      </c>
      <c r="DL392" s="8" t="n">
        <v>0</v>
      </c>
      <c r="DM392" s="8" t="n">
        <v>0</v>
      </c>
      <c r="DN392" s="8" t="n">
        <v>2</v>
      </c>
      <c r="DO392" s="8" t="n">
        <v>2</v>
      </c>
      <c r="DP392" s="8" t="n">
        <v>0</v>
      </c>
      <c r="DQ392" s="8" t="n">
        <f aca="false">DJ392-DI392</f>
        <v>2</v>
      </c>
      <c r="DR392" s="19" t="n">
        <v>1.887</v>
      </c>
      <c r="DS392" s="8" t="n">
        <v>0</v>
      </c>
      <c r="DT392" s="8" t="n">
        <v>0</v>
      </c>
      <c r="DU392" s="8" t="n">
        <v>0</v>
      </c>
      <c r="DV392" s="8" t="n">
        <v>0</v>
      </c>
      <c r="DW392" s="8" t="n">
        <v>0</v>
      </c>
      <c r="DX392" s="8" t="n">
        <v>69</v>
      </c>
      <c r="DY392" s="8" t="n">
        <v>90</v>
      </c>
      <c r="DZ392" s="8" t="n">
        <v>51</v>
      </c>
      <c r="EA392" s="8" t="n">
        <v>63</v>
      </c>
      <c r="EB392" s="8" t="n">
        <v>42</v>
      </c>
      <c r="EC392" s="8" t="n">
        <v>41</v>
      </c>
      <c r="ED392" s="8" t="n">
        <v>3.83</v>
      </c>
      <c r="EE392" s="8" t="n">
        <v>3.31</v>
      </c>
      <c r="EF392" s="8" t="n">
        <v>3</v>
      </c>
      <c r="EG392" s="8" t="n">
        <v>4</v>
      </c>
      <c r="EH392" s="12" t="n">
        <f aca="false">EF392/EB392</f>
        <v>0.0714285714285714</v>
      </c>
      <c r="EI392" s="20" t="n">
        <f aca="false">1-EG392/EC392</f>
        <v>0.902439024390244</v>
      </c>
      <c r="EJ392" s="21" t="n">
        <f aca="false">EH392+EI392</f>
        <v>0.973867595818815</v>
      </c>
      <c r="EK392" s="8" t="n">
        <v>69</v>
      </c>
      <c r="EL392" s="8" t="n">
        <v>90</v>
      </c>
      <c r="EM392" s="8" t="n">
        <v>51</v>
      </c>
      <c r="EN392" s="8" t="n">
        <v>63</v>
      </c>
      <c r="EO392" s="8" t="n">
        <v>42</v>
      </c>
      <c r="EP392" s="8" t="n">
        <v>41</v>
      </c>
      <c r="EQ392" s="8" t="n">
        <v>3</v>
      </c>
      <c r="ER392" s="8" t="n">
        <v>4</v>
      </c>
      <c r="ES392" s="8" t="n">
        <v>35</v>
      </c>
      <c r="ET392" s="8" t="n">
        <v>52</v>
      </c>
      <c r="EU392" s="8" t="n">
        <v>15</v>
      </c>
      <c r="EV392" s="8" t="n">
        <v>16</v>
      </c>
      <c r="EW392" s="8" t="n">
        <v>2</v>
      </c>
      <c r="EX392" s="8" t="n">
        <v>1</v>
      </c>
      <c r="EY392" s="8" t="n">
        <v>8</v>
      </c>
      <c r="EZ392" s="8" t="n">
        <v>6</v>
      </c>
      <c r="FA392" s="8" t="n">
        <v>-0.1</v>
      </c>
      <c r="FB392" s="8" t="n">
        <v>0.1</v>
      </c>
      <c r="FC392" s="8" t="n">
        <v>-0.1</v>
      </c>
      <c r="FD392" s="19" t="n">
        <v>1.27</v>
      </c>
      <c r="FE392" s="18" t="n">
        <f aca="false">FD392/V392</f>
        <v>0.127</v>
      </c>
      <c r="FF392" s="8" t="n">
        <v>0.0088</v>
      </c>
      <c r="FG392" s="8" t="n">
        <v>0.1</v>
      </c>
      <c r="FH392" s="8" t="n">
        <v>0</v>
      </c>
      <c r="FI392" s="8" t="n">
        <v>0.1</v>
      </c>
      <c r="FJ392" s="22"/>
      <c r="FK392" s="22"/>
      <c r="FL392" s="22"/>
      <c r="FM392" s="8" t="n">
        <f aca="false">BL392+BS392+AH392+DT392</f>
        <v>15</v>
      </c>
      <c r="FN392" s="19" t="n">
        <f aca="false">IF(DS392&gt;0,(BL392+BR392)/DS392,0)</f>
        <v>0</v>
      </c>
      <c r="FO392" s="12" t="n">
        <v>0</v>
      </c>
      <c r="FP392" s="19" t="n">
        <f aca="false">Z392-AH392/10</f>
        <v>1</v>
      </c>
      <c r="FQ392" s="19" t="n">
        <f aca="false">Z392+DR392/5</f>
        <v>1.3774</v>
      </c>
      <c r="FR392" s="19" t="n">
        <f aca="false">(DX392+DY392)/AL392*60</f>
        <v>108.966304968589</v>
      </c>
      <c r="FS392" s="22"/>
      <c r="FT392" s="22"/>
      <c r="FU392" s="22"/>
      <c r="FV392" s="22"/>
      <c r="FW392" s="17" t="s">
        <v>280</v>
      </c>
      <c r="FX392" s="23" t="n">
        <v>650000</v>
      </c>
      <c r="FY392" s="23" t="n">
        <v>650000</v>
      </c>
      <c r="FZ392" s="8" t="n">
        <v>77</v>
      </c>
      <c r="GA392" s="8" t="n">
        <v>8</v>
      </c>
      <c r="GB392" s="8" t="n">
        <v>5</v>
      </c>
      <c r="GC392" s="8" t="n">
        <v>13</v>
      </c>
      <c r="GD392" s="8" t="n">
        <v>-4</v>
      </c>
      <c r="GE392" s="8" t="n">
        <v>16</v>
      </c>
      <c r="GF392" s="8" t="n">
        <v>100</v>
      </c>
      <c r="GG392" s="8" t="n">
        <v>860</v>
      </c>
      <c r="GH392" s="8" t="n">
        <v>-0.1</v>
      </c>
      <c r="GI392" s="8" t="n">
        <v>0.8</v>
      </c>
      <c r="GJ392" s="8" t="n">
        <v>0.7</v>
      </c>
      <c r="GK392" s="8" t="n">
        <f aca="false">Z392-AH392/10</f>
        <v>1</v>
      </c>
      <c r="GL392" s="22"/>
      <c r="GM392" s="22"/>
      <c r="GN392" s="22"/>
      <c r="GO392" s="22"/>
      <c r="GP392" s="22"/>
    </row>
    <row r="393" customFormat="false" ht="13.65" hidden="false" customHeight="true" outlineLevel="0" collapsed="false">
      <c r="A393" s="16" t="n">
        <v>32833</v>
      </c>
      <c r="B393" s="17" t="s">
        <v>763</v>
      </c>
      <c r="C393" s="17" t="s">
        <v>309</v>
      </c>
      <c r="D393" s="17" t="s">
        <v>283</v>
      </c>
      <c r="E393" s="17" t="s">
        <v>283</v>
      </c>
      <c r="F393" s="8" t="n">
        <v>77</v>
      </c>
      <c r="G393" s="8" t="n">
        <v>215</v>
      </c>
      <c r="H393" s="8" t="n">
        <v>2008</v>
      </c>
      <c r="I393" s="8" t="n">
        <v>2</v>
      </c>
      <c r="J393" s="8" t="n">
        <v>60</v>
      </c>
      <c r="K393" s="17" t="s">
        <v>273</v>
      </c>
      <c r="L393" s="8" t="n">
        <v>2011</v>
      </c>
      <c r="M393" s="8" t="n">
        <v>28</v>
      </c>
      <c r="N393" s="8" t="n">
        <v>7</v>
      </c>
      <c r="O393" s="8" t="n">
        <v>8474625</v>
      </c>
      <c r="P393" s="17" t="s">
        <v>2012</v>
      </c>
      <c r="Q393" s="17" t="s">
        <v>2013</v>
      </c>
      <c r="R393" s="17" t="s">
        <v>2014</v>
      </c>
      <c r="S393" s="17" t="s">
        <v>2015</v>
      </c>
      <c r="T393" s="17" t="s">
        <v>299</v>
      </c>
      <c r="U393" s="17" t="s">
        <v>581</v>
      </c>
      <c r="V393" s="8" t="n">
        <v>33</v>
      </c>
      <c r="W393" s="8" t="n">
        <v>3</v>
      </c>
      <c r="X393" s="8" t="n">
        <v>6</v>
      </c>
      <c r="Y393" s="8" t="n">
        <v>3</v>
      </c>
      <c r="Z393" s="8" t="n">
        <v>9</v>
      </c>
      <c r="AA393" s="8" t="n">
        <v>22</v>
      </c>
      <c r="AB393" s="8" t="n">
        <v>84</v>
      </c>
      <c r="AC393" s="18" t="n">
        <f aca="false">Z393/V393</f>
        <v>0.272727272727273</v>
      </c>
      <c r="AD393" s="19" t="n">
        <f aca="false">IF(FZ393&gt;V393,Z393-V393*(GC393-Z393)/(FZ393-V393),0)</f>
        <v>-1.96345514950166</v>
      </c>
      <c r="AE393" s="19" t="n">
        <v>3.394</v>
      </c>
      <c r="AF393" s="8" t="n">
        <v>-2</v>
      </c>
      <c r="AG393" s="8" t="n">
        <v>-1.5</v>
      </c>
      <c r="AH393" s="8" t="n">
        <v>6</v>
      </c>
      <c r="AI393" s="8" t="n">
        <v>491</v>
      </c>
      <c r="AJ393" s="8" t="n">
        <v>23617</v>
      </c>
      <c r="AK393" s="19" t="n">
        <v>393.61666666667</v>
      </c>
      <c r="AL393" s="8" t="n">
        <v>393.33</v>
      </c>
      <c r="AM393" s="8" t="n">
        <v>394</v>
      </c>
      <c r="AN393" s="18" t="n">
        <f aca="false">AJ393/60/V393</f>
        <v>11.9277777777778</v>
      </c>
      <c r="AO393" s="8" t="n">
        <v>20.18</v>
      </c>
      <c r="AP393" s="12" t="n">
        <f aca="false">IF(EF393&gt;0,Z393/EF393,0)</f>
        <v>0.473684210526316</v>
      </c>
      <c r="AQ393" s="8" t="n">
        <v>64</v>
      </c>
      <c r="AR393" s="8" t="n">
        <v>64</v>
      </c>
      <c r="AS393" s="8" t="n">
        <v>64</v>
      </c>
      <c r="AT393" s="8" t="n">
        <v>47</v>
      </c>
      <c r="AU393" s="8" t="n">
        <v>47</v>
      </c>
      <c r="AV393" s="8" t="n">
        <v>37</v>
      </c>
      <c r="AW393" s="8" t="n">
        <v>42</v>
      </c>
      <c r="AX393" s="8" t="n">
        <v>24</v>
      </c>
      <c r="AY393" s="8" t="n">
        <v>0</v>
      </c>
      <c r="AZ393" s="8" t="n">
        <v>6</v>
      </c>
      <c r="BA393" s="8" t="n">
        <f aca="false">AY393+AZ393</f>
        <v>6</v>
      </c>
      <c r="BB393" s="8" t="n">
        <v>4.63</v>
      </c>
      <c r="BC393" s="8" t="n">
        <v>19.2432</v>
      </c>
      <c r="BD393" s="19" t="n">
        <v>71.5</v>
      </c>
      <c r="BE393" s="19" t="n">
        <v>10.8989287377736</v>
      </c>
      <c r="BF393" s="19" t="n">
        <f aca="false">AQ393+BD393</f>
        <v>135.5</v>
      </c>
      <c r="BG393" s="19" t="n">
        <f aca="false">IF(AL393&gt;0,BF393/AL393*60,0)</f>
        <v>20.6696666920906</v>
      </c>
      <c r="BH393" s="8" t="n">
        <v>134</v>
      </c>
      <c r="BI393" s="8" t="n">
        <v>109</v>
      </c>
      <c r="BJ393" s="8" t="n">
        <v>114</v>
      </c>
      <c r="BK393" s="12" t="n">
        <f aca="false">BH393/(BH393+BJ393)</f>
        <v>0.540322580645161</v>
      </c>
      <c r="BL393" s="8" t="n">
        <v>50</v>
      </c>
      <c r="BM393" s="8" t="n">
        <v>50</v>
      </c>
      <c r="BN393" s="8" t="n">
        <v>39</v>
      </c>
      <c r="BO393" s="8" t="n">
        <f aca="false">BM393-BN393</f>
        <v>11</v>
      </c>
      <c r="BP393" s="8" t="n">
        <v>10</v>
      </c>
      <c r="BQ393" s="8" t="n">
        <v>8</v>
      </c>
      <c r="BR393" s="8" t="n">
        <v>15</v>
      </c>
      <c r="BS393" s="8" t="n">
        <v>6</v>
      </c>
      <c r="BT393" s="12" t="n">
        <f aca="false">BS393/(EA393+BS393)</f>
        <v>0.0230769230769231</v>
      </c>
      <c r="BU393" s="8" t="n">
        <v>6</v>
      </c>
      <c r="BV393" s="8" t="n">
        <v>9</v>
      </c>
      <c r="BW393" s="12" t="n">
        <f aca="false">IF(BU393+BV393&gt;0,BU393/(BU393+BV393),0)</f>
        <v>0.4</v>
      </c>
      <c r="BX393" s="8" t="n">
        <v>0</v>
      </c>
      <c r="BY393" s="8" t="n">
        <v>1</v>
      </c>
      <c r="BZ393" s="8" t="n">
        <v>1</v>
      </c>
      <c r="CA393" s="8" t="n">
        <v>0</v>
      </c>
      <c r="CB393" s="8" t="n">
        <v>5</v>
      </c>
      <c r="CC393" s="8" t="n">
        <v>8</v>
      </c>
      <c r="CD393" s="8" t="n">
        <v>3</v>
      </c>
      <c r="CE393" s="8" t="n">
        <v>3</v>
      </c>
      <c r="CF393" s="8" t="n">
        <v>2</v>
      </c>
      <c r="CG393" s="8" t="n">
        <v>4</v>
      </c>
      <c r="CH393" s="8" t="n">
        <v>3</v>
      </c>
      <c r="CI393" s="8" t="n">
        <v>5</v>
      </c>
      <c r="CJ393" s="8" t="n">
        <v>0</v>
      </c>
      <c r="CK393" s="8" t="n">
        <v>0</v>
      </c>
      <c r="CL393" s="8" t="n">
        <v>1</v>
      </c>
      <c r="CM393" s="8" t="n">
        <v>2</v>
      </c>
      <c r="CN393" s="8" t="n">
        <v>0</v>
      </c>
      <c r="CO393" s="8" t="n">
        <v>0</v>
      </c>
      <c r="CP393" s="8" t="n">
        <v>0</v>
      </c>
      <c r="CQ393" s="8" t="n">
        <v>0</v>
      </c>
      <c r="CR393" s="8" t="n">
        <v>0</v>
      </c>
      <c r="CS393" s="8" t="n">
        <v>1</v>
      </c>
      <c r="CT393" s="8" t="n">
        <v>1</v>
      </c>
      <c r="CU393" s="8" t="n">
        <v>0</v>
      </c>
      <c r="CV393" s="8" t="n">
        <v>0</v>
      </c>
      <c r="CW393" s="8" t="n">
        <v>1</v>
      </c>
      <c r="CX393" s="8" t="n">
        <v>0</v>
      </c>
      <c r="CY393" s="8" t="n">
        <v>0</v>
      </c>
      <c r="CZ393" s="8" t="n">
        <v>0</v>
      </c>
      <c r="DA393" s="8" t="n">
        <v>10</v>
      </c>
      <c r="DB393" s="8" t="n">
        <v>2</v>
      </c>
      <c r="DC393" s="8" t="n">
        <v>0</v>
      </c>
      <c r="DD393" s="8" t="n">
        <v>1</v>
      </c>
      <c r="DE393" s="8" t="n">
        <v>12</v>
      </c>
      <c r="DF393" s="8" t="n">
        <v>8</v>
      </c>
      <c r="DG393" s="8" t="n">
        <v>1</v>
      </c>
      <c r="DH393" s="8" t="n">
        <v>13</v>
      </c>
      <c r="DI393" s="8" t="n">
        <v>3</v>
      </c>
      <c r="DJ393" s="8" t="n">
        <v>2</v>
      </c>
      <c r="DK393" s="8" t="n">
        <v>4</v>
      </c>
      <c r="DL393" s="8" t="n">
        <v>4</v>
      </c>
      <c r="DM393" s="8" t="n">
        <v>0</v>
      </c>
      <c r="DN393" s="8" t="n">
        <v>2</v>
      </c>
      <c r="DO393" s="8" t="n">
        <v>2</v>
      </c>
      <c r="DP393" s="8" t="n">
        <v>0</v>
      </c>
      <c r="DQ393" s="8" t="n">
        <f aca="false">DJ393-DI393</f>
        <v>-1</v>
      </c>
      <c r="DR393" s="19" t="n">
        <v>-2.17</v>
      </c>
      <c r="DS393" s="8" t="n">
        <v>3</v>
      </c>
      <c r="DT393" s="8" t="n">
        <v>0</v>
      </c>
      <c r="DU393" s="8" t="n">
        <v>0</v>
      </c>
      <c r="DV393" s="8" t="n">
        <v>0</v>
      </c>
      <c r="DW393" s="8" t="n">
        <v>0</v>
      </c>
      <c r="DX393" s="8" t="n">
        <v>349</v>
      </c>
      <c r="DY393" s="8" t="n">
        <v>355</v>
      </c>
      <c r="DZ393" s="8" t="n">
        <v>265</v>
      </c>
      <c r="EA393" s="8" t="n">
        <v>254</v>
      </c>
      <c r="EB393" s="8" t="n">
        <v>185</v>
      </c>
      <c r="EC393" s="8" t="n">
        <v>176</v>
      </c>
      <c r="ED393" s="8" t="n">
        <v>16.71</v>
      </c>
      <c r="EE393" s="8" t="n">
        <v>14.51</v>
      </c>
      <c r="EF393" s="8" t="n">
        <v>19</v>
      </c>
      <c r="EG393" s="8" t="n">
        <v>13</v>
      </c>
      <c r="EH393" s="12" t="n">
        <f aca="false">EF393/EB393</f>
        <v>0.102702702702703</v>
      </c>
      <c r="EI393" s="20" t="n">
        <f aca="false">1-EG393/EC393</f>
        <v>0.926136363636364</v>
      </c>
      <c r="EJ393" s="21" t="n">
        <f aca="false">EH393+EI393</f>
        <v>1.02883906633907</v>
      </c>
      <c r="EK393" s="8" t="n">
        <v>349</v>
      </c>
      <c r="EL393" s="8" t="n">
        <v>354</v>
      </c>
      <c r="EM393" s="8" t="n">
        <v>265</v>
      </c>
      <c r="EN393" s="8" t="n">
        <v>253</v>
      </c>
      <c r="EO393" s="8" t="n">
        <v>185</v>
      </c>
      <c r="EP393" s="8" t="n">
        <v>175</v>
      </c>
      <c r="EQ393" s="8" t="n">
        <v>19</v>
      </c>
      <c r="ER393" s="8" t="n">
        <v>13</v>
      </c>
      <c r="ES393" s="8" t="n">
        <v>162</v>
      </c>
      <c r="ET393" s="8" t="n">
        <v>159</v>
      </c>
      <c r="EU393" s="8" t="n">
        <v>63</v>
      </c>
      <c r="EV393" s="8" t="n">
        <v>46</v>
      </c>
      <c r="EW393" s="8" t="n">
        <v>7</v>
      </c>
      <c r="EX393" s="8" t="n">
        <v>8</v>
      </c>
      <c r="EY393" s="8" t="n">
        <v>23</v>
      </c>
      <c r="EZ393" s="8" t="n">
        <v>21</v>
      </c>
      <c r="FA393" s="8" t="n">
        <v>0.2</v>
      </c>
      <c r="FB393" s="8" t="n">
        <v>0.4</v>
      </c>
      <c r="FC393" s="8" t="n">
        <v>0.6</v>
      </c>
      <c r="FD393" s="19" t="n">
        <v>4.95</v>
      </c>
      <c r="FE393" s="18" t="n">
        <f aca="false">FD393/V393</f>
        <v>0.15</v>
      </c>
      <c r="FF393" s="8" t="n">
        <v>1.288</v>
      </c>
      <c r="FG393" s="8" t="n">
        <v>-0.06</v>
      </c>
      <c r="FH393" s="8" t="n">
        <v>-0.16</v>
      </c>
      <c r="FI393" s="8" t="n">
        <v>-0.22</v>
      </c>
      <c r="FJ393" s="22"/>
      <c r="FK393" s="22"/>
      <c r="FL393" s="22"/>
      <c r="FM393" s="8" t="n">
        <f aca="false">BL393+BS393+AH393+DT393</f>
        <v>62</v>
      </c>
      <c r="FN393" s="19" t="n">
        <f aca="false">IF(DS393&gt;0,(BL393+BR393)/DS393,0)</f>
        <v>21.6666666666667</v>
      </c>
      <c r="FO393" s="12" t="n">
        <v>0.0310606061</v>
      </c>
      <c r="FP393" s="19" t="n">
        <f aca="false">Z393-AH393/10</f>
        <v>8.4</v>
      </c>
      <c r="FQ393" s="19" t="n">
        <f aca="false">Z393+DR393/5</f>
        <v>8.566</v>
      </c>
      <c r="FR393" s="19" t="n">
        <f aca="false">(DX393+DY393)/AL393*60</f>
        <v>107.390740599497</v>
      </c>
      <c r="FS393" s="22"/>
      <c r="FT393" s="22"/>
      <c r="FU393" s="22"/>
      <c r="FV393" s="22"/>
      <c r="FW393" s="17" t="s">
        <v>280</v>
      </c>
      <c r="FX393" s="23" t="n">
        <v>700000</v>
      </c>
      <c r="FY393" s="23" t="n">
        <v>700000</v>
      </c>
      <c r="FZ393" s="8" t="n">
        <v>334</v>
      </c>
      <c r="GA393" s="8" t="n">
        <v>54</v>
      </c>
      <c r="GB393" s="8" t="n">
        <v>55</v>
      </c>
      <c r="GC393" s="8" t="n">
        <v>109</v>
      </c>
      <c r="GD393" s="8" t="n">
        <v>-29</v>
      </c>
      <c r="GE393" s="8" t="n">
        <v>149</v>
      </c>
      <c r="GF393" s="8" t="n">
        <v>530</v>
      </c>
      <c r="GG393" s="8" t="n">
        <v>4120</v>
      </c>
      <c r="GH393" s="8" t="n">
        <v>6.9</v>
      </c>
      <c r="GI393" s="8" t="n">
        <v>3.2</v>
      </c>
      <c r="GJ393" s="8" t="n">
        <v>10.1</v>
      </c>
      <c r="GK393" s="8" t="n">
        <f aca="false">Z393-AH393/10</f>
        <v>8.4</v>
      </c>
      <c r="GL393" s="22"/>
      <c r="GM393" s="22"/>
      <c r="GN393" s="22"/>
      <c r="GO393" s="22"/>
      <c r="GP393" s="22"/>
    </row>
    <row r="394" customFormat="false" ht="13.65" hidden="false" customHeight="true" outlineLevel="0" collapsed="false">
      <c r="A394" s="16" t="n">
        <v>34115</v>
      </c>
      <c r="B394" s="17" t="s">
        <v>1181</v>
      </c>
      <c r="C394" s="17" t="s">
        <v>309</v>
      </c>
      <c r="D394" s="17" t="s">
        <v>283</v>
      </c>
      <c r="E394" s="17" t="s">
        <v>283</v>
      </c>
      <c r="F394" s="8" t="n">
        <v>75</v>
      </c>
      <c r="G394" s="8" t="n">
        <v>206</v>
      </c>
      <c r="H394" s="8" t="n">
        <v>2012</v>
      </c>
      <c r="I394" s="8" t="n">
        <v>3</v>
      </c>
      <c r="J394" s="8" t="n">
        <v>66</v>
      </c>
      <c r="K394" s="17" t="s">
        <v>263</v>
      </c>
      <c r="L394" s="8" t="n">
        <v>2016</v>
      </c>
      <c r="M394" s="8" t="n">
        <v>24</v>
      </c>
      <c r="N394" s="8" t="n">
        <v>2</v>
      </c>
      <c r="O394" s="8" t="n">
        <v>8476918</v>
      </c>
      <c r="P394" s="17" t="s">
        <v>2016</v>
      </c>
      <c r="Q394" s="17" t="s">
        <v>2017</v>
      </c>
      <c r="R394" s="17" t="s">
        <v>2018</v>
      </c>
      <c r="S394" s="17" t="s">
        <v>2015</v>
      </c>
      <c r="T394" s="17" t="s">
        <v>268</v>
      </c>
      <c r="U394" s="17" t="s">
        <v>606</v>
      </c>
      <c r="V394" s="8" t="n">
        <v>79</v>
      </c>
      <c r="W394" s="8" t="n">
        <v>17</v>
      </c>
      <c r="X394" s="8" t="n">
        <v>11</v>
      </c>
      <c r="Y394" s="8" t="n">
        <v>8</v>
      </c>
      <c r="Z394" s="8" t="n">
        <v>28</v>
      </c>
      <c r="AA394" s="8" t="n">
        <v>11</v>
      </c>
      <c r="AB394" s="8" t="n">
        <v>25</v>
      </c>
      <c r="AC394" s="18" t="n">
        <f aca="false">Z394/V394</f>
        <v>0.354430379746835</v>
      </c>
      <c r="AD394" s="19" t="n">
        <f aca="false">IF(FZ394&gt;V394,Z394-V394*(GC394-Z394)/(FZ394-V394),0)</f>
        <v>1.3375</v>
      </c>
      <c r="AE394" s="19" t="n">
        <v>11.791</v>
      </c>
      <c r="AF394" s="8" t="n">
        <v>-18</v>
      </c>
      <c r="AG394" s="8" t="n">
        <v>-10.1</v>
      </c>
      <c r="AH394" s="8" t="n">
        <v>20</v>
      </c>
      <c r="AI394" s="8" t="n">
        <v>1502</v>
      </c>
      <c r="AJ394" s="8" t="n">
        <v>67930</v>
      </c>
      <c r="AK394" s="19" t="n">
        <v>1132.1666666667</v>
      </c>
      <c r="AL394" s="8" t="n">
        <v>1132.17</v>
      </c>
      <c r="AM394" s="8" t="n">
        <v>1132</v>
      </c>
      <c r="AN394" s="18" t="n">
        <f aca="false">AJ394/60/V394</f>
        <v>14.331223628692</v>
      </c>
      <c r="AO394" s="8" t="n">
        <v>23.95</v>
      </c>
      <c r="AP394" s="12" t="n">
        <f aca="false">IF(EF394&gt;0,Z394/EF394,0)</f>
        <v>0.538461538461538</v>
      </c>
      <c r="AQ394" s="8" t="n">
        <v>240</v>
      </c>
      <c r="AR394" s="8" t="n">
        <v>240</v>
      </c>
      <c r="AS394" s="8" t="n">
        <v>240</v>
      </c>
      <c r="AT394" s="8" t="n">
        <v>187</v>
      </c>
      <c r="AU394" s="8" t="n">
        <v>187</v>
      </c>
      <c r="AV394" s="8" t="n">
        <v>136</v>
      </c>
      <c r="AW394" s="8" t="n">
        <v>162</v>
      </c>
      <c r="AX394" s="8" t="n">
        <v>95</v>
      </c>
      <c r="AY394" s="8" t="n">
        <v>7</v>
      </c>
      <c r="AZ394" s="8" t="n">
        <v>16</v>
      </c>
      <c r="BA394" s="8" t="n">
        <f aca="false">AY394+AZ394</f>
        <v>23</v>
      </c>
      <c r="BB394" s="8" t="n">
        <v>19.76</v>
      </c>
      <c r="BC394" s="8" t="n">
        <v>20.8603</v>
      </c>
      <c r="BD394" s="19" t="n">
        <v>169.3</v>
      </c>
      <c r="BE394" s="19" t="n">
        <v>8.97217724127752</v>
      </c>
      <c r="BF394" s="19" t="n">
        <f aca="false">AQ394+BD394</f>
        <v>409.3</v>
      </c>
      <c r="BG394" s="19" t="n">
        <f aca="false">IF(AL394&gt;0,BF394/AL394*60,0)</f>
        <v>21.6910887940857</v>
      </c>
      <c r="BH394" s="8" t="n">
        <v>359</v>
      </c>
      <c r="BI394" s="8" t="n">
        <v>326</v>
      </c>
      <c r="BJ394" s="8" t="n">
        <v>293</v>
      </c>
      <c r="BK394" s="12" t="n">
        <f aca="false">BH394/(BH394+BJ394)</f>
        <v>0.550613496932515</v>
      </c>
      <c r="BL394" s="8" t="n">
        <v>83</v>
      </c>
      <c r="BM394" s="8" t="n">
        <v>83</v>
      </c>
      <c r="BN394" s="8" t="n">
        <v>67</v>
      </c>
      <c r="BO394" s="8" t="n">
        <f aca="false">BM394-BN394</f>
        <v>16</v>
      </c>
      <c r="BP394" s="8" t="n">
        <v>51</v>
      </c>
      <c r="BQ394" s="8" t="n">
        <v>46</v>
      </c>
      <c r="BR394" s="8" t="n">
        <v>46</v>
      </c>
      <c r="BS394" s="8" t="n">
        <v>34</v>
      </c>
      <c r="BT394" s="12" t="n">
        <f aca="false">BS394/(EA394+BS394)</f>
        <v>0.0385925085130534</v>
      </c>
      <c r="BU394" s="8" t="n">
        <v>15</v>
      </c>
      <c r="BV394" s="8" t="n">
        <v>17</v>
      </c>
      <c r="BW394" s="12" t="n">
        <f aca="false">IF(BU394+BV394&gt;0,BU394/(BU394+BV394),0)</f>
        <v>0.46875</v>
      </c>
      <c r="BX394" s="8" t="n">
        <v>4</v>
      </c>
      <c r="BY394" s="8" t="n">
        <v>3</v>
      </c>
      <c r="BZ394" s="8" t="n">
        <v>6</v>
      </c>
      <c r="CA394" s="8" t="n">
        <v>6</v>
      </c>
      <c r="CB394" s="8" t="n">
        <v>5</v>
      </c>
      <c r="CC394" s="8" t="n">
        <v>8</v>
      </c>
      <c r="CD394" s="8" t="n">
        <v>5</v>
      </c>
      <c r="CE394" s="8" t="n">
        <v>8</v>
      </c>
      <c r="CF394" s="8" t="n">
        <v>6</v>
      </c>
      <c r="CG394" s="8" t="n">
        <v>6</v>
      </c>
      <c r="CH394" s="8" t="n">
        <v>11</v>
      </c>
      <c r="CI394" s="8" t="n">
        <v>7</v>
      </c>
      <c r="CJ394" s="8" t="n">
        <v>1</v>
      </c>
      <c r="CK394" s="8" t="n">
        <v>0</v>
      </c>
      <c r="CL394" s="8" t="n">
        <v>2</v>
      </c>
      <c r="CM394" s="8" t="n">
        <v>4</v>
      </c>
      <c r="CN394" s="8" t="n">
        <v>2</v>
      </c>
      <c r="CO394" s="8" t="n">
        <v>0</v>
      </c>
      <c r="CP394" s="8" t="n">
        <v>0</v>
      </c>
      <c r="CQ394" s="8" t="n">
        <v>3</v>
      </c>
      <c r="CR394" s="8" t="n">
        <v>2</v>
      </c>
      <c r="CS394" s="8" t="n">
        <v>0</v>
      </c>
      <c r="CT394" s="8" t="n">
        <v>2</v>
      </c>
      <c r="CU394" s="8" t="n">
        <v>0</v>
      </c>
      <c r="CV394" s="8" t="n">
        <v>0</v>
      </c>
      <c r="CW394" s="8" t="n">
        <v>10</v>
      </c>
      <c r="CX394" s="8" t="n">
        <v>0</v>
      </c>
      <c r="CY394" s="8" t="n">
        <v>4</v>
      </c>
      <c r="CZ394" s="8" t="n">
        <v>1</v>
      </c>
      <c r="DA394" s="8" t="n">
        <v>46</v>
      </c>
      <c r="DB394" s="8" t="n">
        <v>17</v>
      </c>
      <c r="DC394" s="8" t="n">
        <v>4</v>
      </c>
      <c r="DD394" s="8" t="n">
        <v>4</v>
      </c>
      <c r="DE394" s="8" t="n">
        <v>23</v>
      </c>
      <c r="DF394" s="8" t="n">
        <v>13</v>
      </c>
      <c r="DG394" s="8" t="n">
        <v>3</v>
      </c>
      <c r="DH394" s="8" t="n">
        <v>72</v>
      </c>
      <c r="DI394" s="8" t="n">
        <v>6</v>
      </c>
      <c r="DJ394" s="8" t="n">
        <v>14</v>
      </c>
      <c r="DK394" s="8" t="n">
        <v>7</v>
      </c>
      <c r="DL394" s="8" t="n">
        <v>7</v>
      </c>
      <c r="DM394" s="8" t="n">
        <v>0</v>
      </c>
      <c r="DN394" s="8" t="n">
        <v>15</v>
      </c>
      <c r="DO394" s="8" t="n">
        <v>15</v>
      </c>
      <c r="DP394" s="8" t="n">
        <v>0</v>
      </c>
      <c r="DQ394" s="8" t="n">
        <f aca="false">DJ394-DI394</f>
        <v>8</v>
      </c>
      <c r="DR394" s="19" t="n">
        <v>7.319</v>
      </c>
      <c r="DS394" s="8" t="n">
        <v>5</v>
      </c>
      <c r="DT394" s="8" t="n">
        <v>0</v>
      </c>
      <c r="DU394" s="8" t="n">
        <v>0</v>
      </c>
      <c r="DV394" s="8" t="n">
        <v>1</v>
      </c>
      <c r="DW394" s="8" t="n">
        <v>0</v>
      </c>
      <c r="DX394" s="8" t="n">
        <v>1051</v>
      </c>
      <c r="DY394" s="8" t="n">
        <v>1101</v>
      </c>
      <c r="DZ394" s="8" t="n">
        <v>777</v>
      </c>
      <c r="EA394" s="8" t="n">
        <v>847</v>
      </c>
      <c r="EB394" s="8" t="n">
        <v>571</v>
      </c>
      <c r="EC394" s="8" t="n">
        <v>653</v>
      </c>
      <c r="ED394" s="8" t="n">
        <v>57.3</v>
      </c>
      <c r="EE394" s="8" t="n">
        <v>55.42</v>
      </c>
      <c r="EF394" s="8" t="n">
        <v>52</v>
      </c>
      <c r="EG394" s="8" t="n">
        <v>61</v>
      </c>
      <c r="EH394" s="12" t="n">
        <f aca="false">EF394/EB394</f>
        <v>0.0910683012259194</v>
      </c>
      <c r="EI394" s="20" t="n">
        <f aca="false">1-EG394/EC394</f>
        <v>0.906584992343032</v>
      </c>
      <c r="EJ394" s="21" t="n">
        <f aca="false">EH394+EI394</f>
        <v>0.997653293568952</v>
      </c>
      <c r="EK394" s="8" t="n">
        <v>1053</v>
      </c>
      <c r="EL394" s="8" t="n">
        <v>1101</v>
      </c>
      <c r="EM394" s="8" t="n">
        <v>777</v>
      </c>
      <c r="EN394" s="8" t="n">
        <v>848</v>
      </c>
      <c r="EO394" s="8" t="n">
        <v>571</v>
      </c>
      <c r="EP394" s="8" t="n">
        <v>653</v>
      </c>
      <c r="EQ394" s="8" t="n">
        <v>52</v>
      </c>
      <c r="ER394" s="8" t="n">
        <v>61</v>
      </c>
      <c r="ES394" s="8" t="n">
        <v>546</v>
      </c>
      <c r="ET394" s="8" t="n">
        <v>570</v>
      </c>
      <c r="EU394" s="8" t="n">
        <v>246</v>
      </c>
      <c r="EV394" s="8" t="n">
        <v>225</v>
      </c>
      <c r="EW394" s="8" t="n">
        <v>36</v>
      </c>
      <c r="EX394" s="8" t="n">
        <v>30</v>
      </c>
      <c r="EY394" s="8" t="n">
        <v>60</v>
      </c>
      <c r="EZ394" s="8" t="n">
        <v>68</v>
      </c>
      <c r="FA394" s="8" t="n">
        <v>1.5</v>
      </c>
      <c r="FB394" s="8" t="n">
        <v>0.7</v>
      </c>
      <c r="FC394" s="8" t="n">
        <v>2.2</v>
      </c>
      <c r="FD394" s="19" t="n">
        <v>22.28</v>
      </c>
      <c r="FE394" s="18" t="n">
        <f aca="false">FD394/V394</f>
        <v>0.282025316455696</v>
      </c>
      <c r="FF394" s="8" t="n">
        <v>4.0637</v>
      </c>
      <c r="FG394" s="8" t="n">
        <v>0.59</v>
      </c>
      <c r="FH394" s="8" t="n">
        <v>-0.1</v>
      </c>
      <c r="FI394" s="8" t="n">
        <v>0.48</v>
      </c>
      <c r="FJ394" s="8" t="n">
        <v>2</v>
      </c>
      <c r="FK394" s="8" t="n">
        <v>1</v>
      </c>
      <c r="FL394" s="8" t="n">
        <v>1</v>
      </c>
      <c r="FM394" s="8" t="n">
        <f aca="false">BL394+BS394+AH394+DT394</f>
        <v>137</v>
      </c>
      <c r="FN394" s="19" t="n">
        <f aca="false">IF(DS394&gt;0,(BL394+BR394)/DS394,0)</f>
        <v>25.8</v>
      </c>
      <c r="FO394" s="12" t="n">
        <v>0.083628292</v>
      </c>
      <c r="FP394" s="19" t="n">
        <f aca="false">Z394-AH394/10</f>
        <v>26</v>
      </c>
      <c r="FQ394" s="19" t="n">
        <f aca="false">Z394+DR394/5</f>
        <v>29.4638</v>
      </c>
      <c r="FR394" s="19" t="n">
        <f aca="false">(DX394+DY394)/AL394*60</f>
        <v>114.046477119161</v>
      </c>
      <c r="FS394" s="8" t="n">
        <v>4</v>
      </c>
      <c r="FT394" s="17" t="s">
        <v>378</v>
      </c>
      <c r="FU394" s="8" t="n">
        <v>195</v>
      </c>
      <c r="FV394" s="22"/>
      <c r="FW394" s="17" t="s">
        <v>270</v>
      </c>
      <c r="FX394" s="23" t="n">
        <v>925000</v>
      </c>
      <c r="FY394" s="23" t="n">
        <v>925000</v>
      </c>
      <c r="FZ394" s="8" t="n">
        <v>159</v>
      </c>
      <c r="GA394" s="8" t="n">
        <v>33</v>
      </c>
      <c r="GB394" s="8" t="n">
        <v>22</v>
      </c>
      <c r="GC394" s="8" t="n">
        <v>55</v>
      </c>
      <c r="GD394" s="8" t="n">
        <v>-31</v>
      </c>
      <c r="GE394" s="8" t="n">
        <v>46</v>
      </c>
      <c r="GF394" s="8" t="n">
        <v>252</v>
      </c>
      <c r="GG394" s="8" t="n">
        <v>2223</v>
      </c>
      <c r="GH394" s="8" t="n">
        <v>3.2</v>
      </c>
      <c r="GI394" s="8" t="n">
        <v>1.1</v>
      </c>
      <c r="GJ394" s="8" t="n">
        <v>4.3</v>
      </c>
      <c r="GK394" s="8" t="n">
        <f aca="false">Z394-AH394/10</f>
        <v>26</v>
      </c>
      <c r="GL394" s="22"/>
      <c r="GM394" s="22"/>
      <c r="GN394" s="22"/>
      <c r="GO394" s="22"/>
      <c r="GP394" s="22"/>
    </row>
    <row r="395" customFormat="false" ht="13.65" hidden="false" customHeight="true" outlineLevel="0" collapsed="false">
      <c r="A395" s="16" t="n">
        <v>33659</v>
      </c>
      <c r="B395" s="17" t="s">
        <v>474</v>
      </c>
      <c r="C395" s="22"/>
      <c r="D395" s="17" t="s">
        <v>321</v>
      </c>
      <c r="E395" s="17" t="s">
        <v>321</v>
      </c>
      <c r="F395" s="8" t="n">
        <v>73</v>
      </c>
      <c r="G395" s="8" t="n">
        <v>189</v>
      </c>
      <c r="H395" s="8" t="n">
        <v>2010</v>
      </c>
      <c r="I395" s="8" t="n">
        <v>3</v>
      </c>
      <c r="J395" s="8" t="n">
        <v>90</v>
      </c>
      <c r="K395" s="17" t="s">
        <v>263</v>
      </c>
      <c r="L395" s="8" t="n">
        <v>2013</v>
      </c>
      <c r="M395" s="8" t="n">
        <v>25</v>
      </c>
      <c r="N395" s="8" t="n">
        <v>5</v>
      </c>
      <c r="O395" s="8" t="n">
        <v>8475807</v>
      </c>
      <c r="P395" s="17" t="s">
        <v>2019</v>
      </c>
      <c r="Q395" s="17" t="s">
        <v>2020</v>
      </c>
      <c r="R395" s="17" t="s">
        <v>2021</v>
      </c>
      <c r="S395" s="17" t="s">
        <v>2022</v>
      </c>
      <c r="T395" s="17" t="s">
        <v>268</v>
      </c>
      <c r="U395" s="17" t="s">
        <v>902</v>
      </c>
      <c r="V395" s="8" t="n">
        <v>75</v>
      </c>
      <c r="W395" s="8" t="n">
        <v>2</v>
      </c>
      <c r="X395" s="8" t="n">
        <v>5</v>
      </c>
      <c r="Y395" s="8" t="n">
        <v>4</v>
      </c>
      <c r="Z395" s="8" t="n">
        <v>7</v>
      </c>
      <c r="AA395" s="8" t="n">
        <v>19</v>
      </c>
      <c r="AB395" s="8" t="n">
        <v>58</v>
      </c>
      <c r="AC395" s="18" t="n">
        <f aca="false">Z395/V395</f>
        <v>0.0933333333333334</v>
      </c>
      <c r="AD395" s="19" t="n">
        <f aca="false">IF(FZ395&gt;V395,Z395-V395*(GC395-Z395)/(FZ395-V395),0)</f>
        <v>-8.21739130434783</v>
      </c>
      <c r="AE395" s="19" t="n">
        <v>2.446</v>
      </c>
      <c r="AF395" s="8" t="n">
        <v>-11</v>
      </c>
      <c r="AG395" s="8" t="n">
        <v>-3.6</v>
      </c>
      <c r="AH395" s="8" t="n">
        <v>6</v>
      </c>
      <c r="AI395" s="8" t="n">
        <v>1245</v>
      </c>
      <c r="AJ395" s="8" t="n">
        <v>47573</v>
      </c>
      <c r="AK395" s="19" t="n">
        <v>792.88333333333</v>
      </c>
      <c r="AL395" s="8" t="n">
        <v>792.88</v>
      </c>
      <c r="AM395" s="8" t="n">
        <v>793</v>
      </c>
      <c r="AN395" s="18" t="n">
        <f aca="false">AJ395/60/V395</f>
        <v>10.5717777777778</v>
      </c>
      <c r="AO395" s="8" t="n">
        <v>17.86</v>
      </c>
      <c r="AP395" s="12" t="n">
        <f aca="false">IF(EF395&gt;0,Z395/EF395,0)</f>
        <v>0.368421052631579</v>
      </c>
      <c r="AQ395" s="8" t="n">
        <v>187</v>
      </c>
      <c r="AR395" s="8" t="n">
        <v>188</v>
      </c>
      <c r="AS395" s="8" t="n">
        <v>188</v>
      </c>
      <c r="AT395" s="8" t="n">
        <v>138</v>
      </c>
      <c r="AU395" s="8" t="n">
        <v>138</v>
      </c>
      <c r="AV395" s="8" t="n">
        <v>97</v>
      </c>
      <c r="AW395" s="8" t="n">
        <v>95</v>
      </c>
      <c r="AX395" s="8" t="n">
        <v>33</v>
      </c>
      <c r="AY395" s="8" t="n">
        <v>12</v>
      </c>
      <c r="AZ395" s="8" t="n">
        <v>11</v>
      </c>
      <c r="BA395" s="8" t="n">
        <f aca="false">AY395+AZ395</f>
        <v>23</v>
      </c>
      <c r="BB395" s="8" t="n">
        <v>8.23</v>
      </c>
      <c r="BC395" s="8" t="n">
        <v>40.0309</v>
      </c>
      <c r="BD395" s="19" t="n">
        <v>110.1</v>
      </c>
      <c r="BE395" s="19" t="n">
        <v>8.33161667332314</v>
      </c>
      <c r="BF395" s="19" t="n">
        <f aca="false">AQ395+BD395</f>
        <v>297.1</v>
      </c>
      <c r="BG395" s="19" t="n">
        <f aca="false">IF(AL395&gt;0,BF395/AL395*60,0)</f>
        <v>22.4825950963576</v>
      </c>
      <c r="BH395" s="8" t="n">
        <v>183</v>
      </c>
      <c r="BI395" s="8" t="n">
        <v>251</v>
      </c>
      <c r="BJ395" s="8" t="n">
        <v>300</v>
      </c>
      <c r="BK395" s="12" t="n">
        <f aca="false">BH395/(BH395+BJ395)</f>
        <v>0.37888198757764</v>
      </c>
      <c r="BL395" s="8" t="n">
        <v>107</v>
      </c>
      <c r="BM395" s="8" t="n">
        <v>107</v>
      </c>
      <c r="BN395" s="8" t="n">
        <v>110</v>
      </c>
      <c r="BO395" s="8" t="n">
        <f aca="false">BM395-BN395</f>
        <v>-3</v>
      </c>
      <c r="BP395" s="8" t="n">
        <v>41</v>
      </c>
      <c r="BQ395" s="8" t="n">
        <v>20</v>
      </c>
      <c r="BR395" s="8" t="n">
        <v>27</v>
      </c>
      <c r="BS395" s="8" t="n">
        <v>41</v>
      </c>
      <c r="BT395" s="12" t="n">
        <f aca="false">BS395/(EA395+BS395)</f>
        <v>0.0633693972179289</v>
      </c>
      <c r="BU395" s="8" t="n">
        <v>36</v>
      </c>
      <c r="BV395" s="8" t="n">
        <v>41</v>
      </c>
      <c r="BW395" s="12" t="n">
        <f aca="false">IF(BU395+BV395&gt;0,BU395/(BU395+BV395),0)</f>
        <v>0.467532467532467</v>
      </c>
      <c r="BX395" s="8" t="n">
        <v>12</v>
      </c>
      <c r="BY395" s="8" t="n">
        <v>11</v>
      </c>
      <c r="BZ395" s="8" t="n">
        <v>12</v>
      </c>
      <c r="CA395" s="8" t="n">
        <v>19</v>
      </c>
      <c r="CB395" s="8" t="n">
        <v>12</v>
      </c>
      <c r="CC395" s="8" t="n">
        <v>11</v>
      </c>
      <c r="CD395" s="8" t="n">
        <v>8</v>
      </c>
      <c r="CE395" s="8" t="n">
        <v>13</v>
      </c>
      <c r="CF395" s="8" t="n">
        <v>10</v>
      </c>
      <c r="CG395" s="8" t="n">
        <v>11</v>
      </c>
      <c r="CH395" s="8" t="n">
        <v>27</v>
      </c>
      <c r="CI395" s="8" t="n">
        <v>25</v>
      </c>
      <c r="CJ395" s="8" t="n">
        <v>0</v>
      </c>
      <c r="CK395" s="8" t="n">
        <v>0</v>
      </c>
      <c r="CL395" s="8" t="n">
        <v>0</v>
      </c>
      <c r="CM395" s="8" t="n">
        <v>0</v>
      </c>
      <c r="CN395" s="8" t="n">
        <v>1</v>
      </c>
      <c r="CO395" s="8" t="n">
        <v>0</v>
      </c>
      <c r="CP395" s="8" t="n">
        <v>0</v>
      </c>
      <c r="CQ395" s="8" t="n">
        <v>0</v>
      </c>
      <c r="CR395" s="8" t="n">
        <v>0</v>
      </c>
      <c r="CS395" s="8" t="n">
        <v>0</v>
      </c>
      <c r="CT395" s="8" t="n">
        <v>0</v>
      </c>
      <c r="CU395" s="8" t="n">
        <v>0</v>
      </c>
      <c r="CV395" s="8" t="n">
        <v>0</v>
      </c>
      <c r="CW395" s="8" t="n">
        <v>2</v>
      </c>
      <c r="CX395" s="8" t="n">
        <v>0</v>
      </c>
      <c r="CY395" s="8" t="n">
        <v>2</v>
      </c>
      <c r="CZ395" s="8" t="n">
        <v>7</v>
      </c>
      <c r="DA395" s="8" t="n">
        <v>32</v>
      </c>
      <c r="DB395" s="8" t="n">
        <v>7</v>
      </c>
      <c r="DC395" s="8" t="n">
        <v>9</v>
      </c>
      <c r="DD395" s="8" t="n">
        <v>11</v>
      </c>
      <c r="DE395" s="8" t="n">
        <v>24</v>
      </c>
      <c r="DF395" s="8" t="n">
        <v>1</v>
      </c>
      <c r="DG395" s="8" t="n">
        <v>0</v>
      </c>
      <c r="DH395" s="8" t="n">
        <v>45</v>
      </c>
      <c r="DI395" s="8" t="n">
        <v>3</v>
      </c>
      <c r="DJ395" s="8" t="n">
        <v>7</v>
      </c>
      <c r="DK395" s="8" t="n">
        <v>3</v>
      </c>
      <c r="DL395" s="8" t="n">
        <v>3</v>
      </c>
      <c r="DM395" s="8" t="n">
        <v>0</v>
      </c>
      <c r="DN395" s="8" t="n">
        <v>8</v>
      </c>
      <c r="DO395" s="8" t="n">
        <v>8</v>
      </c>
      <c r="DP395" s="8" t="n">
        <v>0</v>
      </c>
      <c r="DQ395" s="8" t="n">
        <f aca="false">DJ395-DI395</f>
        <v>4</v>
      </c>
      <c r="DR395" s="19" t="n">
        <v>2.635</v>
      </c>
      <c r="DS395" s="8" t="n">
        <v>3</v>
      </c>
      <c r="DT395" s="8" t="n">
        <v>0</v>
      </c>
      <c r="DU395" s="8" t="n">
        <v>0</v>
      </c>
      <c r="DV395" s="8" t="n">
        <v>0</v>
      </c>
      <c r="DW395" s="8" t="n">
        <v>0</v>
      </c>
      <c r="DX395" s="8" t="n">
        <v>654</v>
      </c>
      <c r="DY395" s="8" t="n">
        <v>807</v>
      </c>
      <c r="DZ395" s="8" t="n">
        <v>473</v>
      </c>
      <c r="EA395" s="8" t="n">
        <v>606</v>
      </c>
      <c r="EB395" s="8" t="n">
        <v>341</v>
      </c>
      <c r="EC395" s="8" t="n">
        <v>414</v>
      </c>
      <c r="ED395" s="8" t="n">
        <v>24.84</v>
      </c>
      <c r="EE395" s="8" t="n">
        <v>42.34</v>
      </c>
      <c r="EF395" s="8" t="n">
        <v>19</v>
      </c>
      <c r="EG395" s="8" t="n">
        <v>50</v>
      </c>
      <c r="EH395" s="12" t="n">
        <f aca="false">EF395/EB395</f>
        <v>0.0557184750733138</v>
      </c>
      <c r="EI395" s="20" t="n">
        <f aca="false">1-EG395/EC395</f>
        <v>0.879227053140097</v>
      </c>
      <c r="EJ395" s="21" t="n">
        <f aca="false">EH395+EI395</f>
        <v>0.93494552821341</v>
      </c>
      <c r="EK395" s="8" t="n">
        <v>654</v>
      </c>
      <c r="EL395" s="8" t="n">
        <v>810</v>
      </c>
      <c r="EM395" s="8" t="n">
        <v>472</v>
      </c>
      <c r="EN395" s="8" t="n">
        <v>609</v>
      </c>
      <c r="EO395" s="8" t="n">
        <v>340</v>
      </c>
      <c r="EP395" s="8" t="n">
        <v>415</v>
      </c>
      <c r="EQ395" s="8" t="n">
        <v>19</v>
      </c>
      <c r="ER395" s="8" t="n">
        <v>50</v>
      </c>
      <c r="ES395" s="8" t="n">
        <v>284</v>
      </c>
      <c r="ET395" s="8" t="n">
        <v>387</v>
      </c>
      <c r="EU395" s="8" t="n">
        <v>100</v>
      </c>
      <c r="EV395" s="8" t="n">
        <v>167</v>
      </c>
      <c r="EW395" s="8" t="n">
        <v>10</v>
      </c>
      <c r="EX395" s="8" t="n">
        <v>27</v>
      </c>
      <c r="EY395" s="8" t="n">
        <v>37</v>
      </c>
      <c r="EZ395" s="8" t="n">
        <v>47</v>
      </c>
      <c r="FA395" s="8" t="n">
        <v>-1.3</v>
      </c>
      <c r="FB395" s="8" t="n">
        <v>0.6</v>
      </c>
      <c r="FC395" s="8" t="n">
        <v>-0.7</v>
      </c>
      <c r="FD395" s="19" t="n">
        <v>15.68</v>
      </c>
      <c r="FE395" s="18" t="n">
        <f aca="false">FD395/V395</f>
        <v>0.209066666666667</v>
      </c>
      <c r="FF395" s="8" t="n">
        <v>0.2937</v>
      </c>
      <c r="FG395" s="8" t="n">
        <v>-1.14</v>
      </c>
      <c r="FH395" s="8" t="n">
        <v>0.06</v>
      </c>
      <c r="FI395" s="8" t="n">
        <v>-1.09</v>
      </c>
      <c r="FJ395" s="22"/>
      <c r="FK395" s="22"/>
      <c r="FL395" s="22"/>
      <c r="FM395" s="8" t="n">
        <f aca="false">BL395+BS395+AH395+DT395</f>
        <v>154</v>
      </c>
      <c r="FN395" s="19" t="n">
        <f aca="false">IF(DS395&gt;0,(BL395+BR395)/DS395,0)</f>
        <v>44.6666666666667</v>
      </c>
      <c r="FO395" s="12" t="n">
        <v>0.0098056801</v>
      </c>
      <c r="FP395" s="19" t="n">
        <f aca="false">Z395-AH395/10</f>
        <v>6.4</v>
      </c>
      <c r="FQ395" s="19" t="n">
        <f aca="false">Z395+DR395/5</f>
        <v>7.527</v>
      </c>
      <c r="FR395" s="19" t="n">
        <f aca="false">(DX395+DY395)/AL395*60</f>
        <v>110.5589748764</v>
      </c>
      <c r="FS395" s="8" t="n">
        <v>8</v>
      </c>
      <c r="FT395" s="17" t="s">
        <v>2023</v>
      </c>
      <c r="FU395" s="8" t="n">
        <v>257</v>
      </c>
      <c r="FV395" s="22"/>
      <c r="FW395" s="17" t="s">
        <v>270</v>
      </c>
      <c r="FX395" s="23" t="n">
        <v>1300000</v>
      </c>
      <c r="FY395" s="23" t="n">
        <v>1275000</v>
      </c>
      <c r="FZ395" s="8" t="n">
        <v>282</v>
      </c>
      <c r="GA395" s="8" t="n">
        <v>20</v>
      </c>
      <c r="GB395" s="8" t="n">
        <v>29</v>
      </c>
      <c r="GC395" s="8" t="n">
        <v>49</v>
      </c>
      <c r="GD395" s="8" t="n">
        <v>-29</v>
      </c>
      <c r="GE395" s="8" t="n">
        <v>41</v>
      </c>
      <c r="GF395" s="8" t="n">
        <v>350</v>
      </c>
      <c r="GG395" s="8" t="n">
        <v>3549</v>
      </c>
      <c r="GH395" s="8" t="n">
        <v>-2.3</v>
      </c>
      <c r="GI395" s="8" t="n">
        <v>3.4</v>
      </c>
      <c r="GJ395" s="8" t="n">
        <v>1.1</v>
      </c>
      <c r="GK395" s="8" t="n">
        <f aca="false">Z395-AH395/10</f>
        <v>6.4</v>
      </c>
      <c r="GL395" s="22"/>
      <c r="GM395" s="22"/>
      <c r="GN395" s="22"/>
      <c r="GO395" s="22"/>
      <c r="GP395" s="22"/>
    </row>
    <row r="396" customFormat="false" ht="13.65" hidden="false" customHeight="true" outlineLevel="0" collapsed="false">
      <c r="A396" s="16" t="n">
        <v>34137</v>
      </c>
      <c r="B396" s="17" t="s">
        <v>2024</v>
      </c>
      <c r="C396" s="17" t="s">
        <v>601</v>
      </c>
      <c r="D396" s="17" t="s">
        <v>283</v>
      </c>
      <c r="E396" s="17" t="s">
        <v>283</v>
      </c>
      <c r="F396" s="8" t="n">
        <v>71</v>
      </c>
      <c r="G396" s="8" t="n">
        <v>185</v>
      </c>
      <c r="H396" s="8" t="n">
        <v>2012</v>
      </c>
      <c r="I396" s="8" t="n">
        <v>7</v>
      </c>
      <c r="J396" s="8" t="n">
        <v>198</v>
      </c>
      <c r="K396" s="17" t="s">
        <v>263</v>
      </c>
      <c r="L396" s="8" t="n">
        <v>2017</v>
      </c>
      <c r="M396" s="8" t="n">
        <v>24</v>
      </c>
      <c r="N396" s="8" t="n">
        <v>1</v>
      </c>
      <c r="O396" s="8" t="n">
        <v>8477046</v>
      </c>
      <c r="P396" s="17" t="s">
        <v>2025</v>
      </c>
      <c r="Q396" s="17" t="s">
        <v>2026</v>
      </c>
      <c r="R396" s="17" t="s">
        <v>756</v>
      </c>
      <c r="S396" s="17" t="s">
        <v>2022</v>
      </c>
      <c r="T396" s="17" t="s">
        <v>278</v>
      </c>
      <c r="U396" s="17" t="s">
        <v>694</v>
      </c>
      <c r="V396" s="8" t="n">
        <v>62</v>
      </c>
      <c r="W396" s="8" t="n">
        <v>3</v>
      </c>
      <c r="X396" s="8" t="n">
        <v>9</v>
      </c>
      <c r="Y396" s="8" t="n">
        <v>2</v>
      </c>
      <c r="Z396" s="8" t="n">
        <v>12</v>
      </c>
      <c r="AA396" s="8" t="n">
        <v>20</v>
      </c>
      <c r="AB396" s="8" t="n">
        <v>55</v>
      </c>
      <c r="AC396" s="18" t="n">
        <f aca="false">Z396/V396</f>
        <v>0.193548387096774</v>
      </c>
      <c r="AD396" s="19" t="n">
        <f aca="false">IF(FZ396&gt;V396,Z396-V396*(GC396-Z396)/(FZ396-V396),0)</f>
        <v>0</v>
      </c>
      <c r="AE396" s="19" t="n">
        <v>4.055</v>
      </c>
      <c r="AF396" s="8" t="n">
        <v>13</v>
      </c>
      <c r="AG396" s="8" t="n">
        <v>7.7</v>
      </c>
      <c r="AH396" s="8" t="n">
        <v>8</v>
      </c>
      <c r="AI396" s="8" t="n">
        <v>1297</v>
      </c>
      <c r="AJ396" s="8" t="n">
        <v>62315</v>
      </c>
      <c r="AK396" s="19" t="n">
        <v>1038.5833333333</v>
      </c>
      <c r="AL396" s="8" t="n">
        <v>1038.58</v>
      </c>
      <c r="AM396" s="8" t="n">
        <v>1039</v>
      </c>
      <c r="AN396" s="18" t="n">
        <f aca="false">AJ396/60/V396</f>
        <v>16.7513440860215</v>
      </c>
      <c r="AO396" s="8" t="n">
        <v>28.3</v>
      </c>
      <c r="AP396" s="12" t="n">
        <f aca="false">IF(EF396&gt;0,Z396/EF396,0)</f>
        <v>0.272727272727273</v>
      </c>
      <c r="AQ396" s="8" t="n">
        <v>160</v>
      </c>
      <c r="AR396" s="8" t="n">
        <v>160</v>
      </c>
      <c r="AS396" s="8" t="n">
        <v>160</v>
      </c>
      <c r="AT396" s="8" t="n">
        <v>102</v>
      </c>
      <c r="AU396" s="8" t="n">
        <v>102</v>
      </c>
      <c r="AV396" s="8" t="n">
        <v>79</v>
      </c>
      <c r="AW396" s="8" t="n">
        <v>47</v>
      </c>
      <c r="AX396" s="8" t="n">
        <v>6</v>
      </c>
      <c r="AY396" s="8" t="n">
        <v>2</v>
      </c>
      <c r="AZ396" s="8" t="n">
        <v>5</v>
      </c>
      <c r="BA396" s="8" t="n">
        <f aca="false">AY396+AZ396</f>
        <v>7</v>
      </c>
      <c r="BB396" s="8" t="n">
        <v>3.41</v>
      </c>
      <c r="BC396" s="8" t="n">
        <v>50.0127</v>
      </c>
      <c r="BD396" s="19" t="n">
        <v>57.4</v>
      </c>
      <c r="BE396" s="19" t="n">
        <v>3.31605552435219</v>
      </c>
      <c r="BF396" s="19" t="n">
        <f aca="false">AQ396+BD396</f>
        <v>217.4</v>
      </c>
      <c r="BG396" s="19" t="n">
        <f aca="false">IF(AL396&gt;0,BF396/AL396*60,0)</f>
        <v>12.5594561805542</v>
      </c>
      <c r="BH396" s="8" t="n">
        <v>343</v>
      </c>
      <c r="BI396" s="8" t="n">
        <v>362</v>
      </c>
      <c r="BJ396" s="8" t="n">
        <v>279</v>
      </c>
      <c r="BK396" s="12" t="n">
        <f aca="false">BH396/(BH396+BJ396)</f>
        <v>0.551446945337621</v>
      </c>
      <c r="BL396" s="8" t="n">
        <v>33</v>
      </c>
      <c r="BM396" s="8" t="n">
        <v>33</v>
      </c>
      <c r="BN396" s="8" t="n">
        <v>91</v>
      </c>
      <c r="BO396" s="8" t="n">
        <f aca="false">BM396-BN396</f>
        <v>-58</v>
      </c>
      <c r="BP396" s="8" t="n">
        <v>23</v>
      </c>
      <c r="BQ396" s="8" t="n">
        <v>16</v>
      </c>
      <c r="BR396" s="8" t="n">
        <v>14</v>
      </c>
      <c r="BS396" s="8" t="n">
        <v>98</v>
      </c>
      <c r="BT396" s="12" t="n">
        <f aca="false">BS396/(EA396+BS396)</f>
        <v>0.120541205412054</v>
      </c>
      <c r="BU396" s="8" t="n">
        <v>0</v>
      </c>
      <c r="BV396" s="8" t="n">
        <v>0</v>
      </c>
      <c r="BW396" s="12" t="n">
        <f aca="false">IF(BU396+BV396&gt;0,BU396/(BU396+BV396),0)</f>
        <v>0</v>
      </c>
      <c r="BX396" s="8" t="n">
        <v>0</v>
      </c>
      <c r="BY396" s="8" t="n">
        <v>0</v>
      </c>
      <c r="BZ396" s="8" t="n">
        <v>0</v>
      </c>
      <c r="CA396" s="8" t="n">
        <v>0</v>
      </c>
      <c r="CB396" s="8" t="n">
        <v>0</v>
      </c>
      <c r="CC396" s="8" t="n">
        <v>0</v>
      </c>
      <c r="CD396" s="8" t="n">
        <v>0</v>
      </c>
      <c r="CE396" s="8" t="n">
        <v>0</v>
      </c>
      <c r="CF396" s="8" t="n">
        <v>0</v>
      </c>
      <c r="CG396" s="8" t="n">
        <v>0</v>
      </c>
      <c r="CH396" s="8" t="n">
        <v>0</v>
      </c>
      <c r="CI396" s="8" t="n">
        <v>0</v>
      </c>
      <c r="CJ396" s="8" t="n">
        <v>0</v>
      </c>
      <c r="CK396" s="8" t="n">
        <v>0</v>
      </c>
      <c r="CL396" s="8" t="n">
        <v>2</v>
      </c>
      <c r="CM396" s="8" t="n">
        <v>1</v>
      </c>
      <c r="CN396" s="8" t="n">
        <v>0</v>
      </c>
      <c r="CO396" s="8" t="n">
        <v>0</v>
      </c>
      <c r="CP396" s="8" t="n">
        <v>0</v>
      </c>
      <c r="CQ396" s="8" t="n">
        <v>0</v>
      </c>
      <c r="CR396" s="8" t="n">
        <v>0</v>
      </c>
      <c r="CS396" s="8" t="n">
        <v>1</v>
      </c>
      <c r="CT396" s="8" t="n">
        <v>0</v>
      </c>
      <c r="CU396" s="8" t="n">
        <v>0</v>
      </c>
      <c r="CV396" s="8" t="n">
        <v>0</v>
      </c>
      <c r="CW396" s="8" t="n">
        <v>2</v>
      </c>
      <c r="CX396" s="8" t="n">
        <v>0</v>
      </c>
      <c r="CY396" s="8" t="n">
        <v>1</v>
      </c>
      <c r="CZ396" s="8" t="n">
        <v>1</v>
      </c>
      <c r="DA396" s="8" t="n">
        <v>21</v>
      </c>
      <c r="DB396" s="8" t="n">
        <v>1</v>
      </c>
      <c r="DC396" s="8" t="n">
        <v>0</v>
      </c>
      <c r="DD396" s="8" t="n">
        <v>34</v>
      </c>
      <c r="DE396" s="8" t="n">
        <v>8</v>
      </c>
      <c r="DF396" s="8" t="n">
        <v>0</v>
      </c>
      <c r="DG396" s="8" t="n">
        <v>0</v>
      </c>
      <c r="DH396" s="8" t="n">
        <v>36</v>
      </c>
      <c r="DI396" s="8" t="n">
        <v>4</v>
      </c>
      <c r="DJ396" s="8" t="n">
        <v>2</v>
      </c>
      <c r="DK396" s="8" t="n">
        <v>4</v>
      </c>
      <c r="DL396" s="8" t="n">
        <v>4</v>
      </c>
      <c r="DM396" s="8" t="n">
        <v>0</v>
      </c>
      <c r="DN396" s="8" t="n">
        <v>2</v>
      </c>
      <c r="DO396" s="8" t="n">
        <v>2</v>
      </c>
      <c r="DP396" s="8" t="n">
        <v>0</v>
      </c>
      <c r="DQ396" s="8" t="n">
        <f aca="false">DJ396-DI396</f>
        <v>-2</v>
      </c>
      <c r="DR396" s="19" t="n">
        <v>2.7</v>
      </c>
      <c r="DS396" s="8" t="n">
        <v>4</v>
      </c>
      <c r="DT396" s="8" t="n">
        <v>0</v>
      </c>
      <c r="DU396" s="8" t="n">
        <v>0</v>
      </c>
      <c r="DV396" s="8" t="n">
        <v>0</v>
      </c>
      <c r="DW396" s="8" t="n">
        <v>0</v>
      </c>
      <c r="DX396" s="8" t="n">
        <v>1132</v>
      </c>
      <c r="DY396" s="8" t="n">
        <v>1011</v>
      </c>
      <c r="DZ396" s="8" t="n">
        <v>827</v>
      </c>
      <c r="EA396" s="8" t="n">
        <v>715</v>
      </c>
      <c r="EB396" s="8" t="n">
        <v>589</v>
      </c>
      <c r="EC396" s="8" t="n">
        <v>510</v>
      </c>
      <c r="ED396" s="8" t="n">
        <v>51.87</v>
      </c>
      <c r="EE396" s="8" t="n">
        <v>38.33</v>
      </c>
      <c r="EF396" s="8" t="n">
        <v>44</v>
      </c>
      <c r="EG396" s="8" t="n">
        <v>31</v>
      </c>
      <c r="EH396" s="12" t="n">
        <f aca="false">EF396/EB396</f>
        <v>0.0747028862478778</v>
      </c>
      <c r="EI396" s="20" t="n">
        <f aca="false">1-EG396/EC396</f>
        <v>0.93921568627451</v>
      </c>
      <c r="EJ396" s="21" t="n">
        <f aca="false">EH396+EI396</f>
        <v>1.01391857252239</v>
      </c>
      <c r="EK396" s="8" t="n">
        <v>1135</v>
      </c>
      <c r="EL396" s="8" t="n">
        <v>1011</v>
      </c>
      <c r="EM396" s="8" t="n">
        <v>830</v>
      </c>
      <c r="EN396" s="8" t="n">
        <v>715</v>
      </c>
      <c r="EO396" s="8" t="n">
        <v>592</v>
      </c>
      <c r="EP396" s="8" t="n">
        <v>510</v>
      </c>
      <c r="EQ396" s="8" t="n">
        <v>44</v>
      </c>
      <c r="ER396" s="8" t="n">
        <v>31</v>
      </c>
      <c r="ES396" s="8" t="n">
        <v>556</v>
      </c>
      <c r="ET396" s="8" t="n">
        <v>467</v>
      </c>
      <c r="EU396" s="8" t="n">
        <v>223</v>
      </c>
      <c r="EV396" s="8" t="n">
        <v>182</v>
      </c>
      <c r="EW396" s="8" t="n">
        <v>26</v>
      </c>
      <c r="EX396" s="8" t="n">
        <v>17</v>
      </c>
      <c r="EY396" s="8" t="n">
        <v>53</v>
      </c>
      <c r="EZ396" s="8" t="n">
        <v>55</v>
      </c>
      <c r="FA396" s="8" t="n">
        <v>0.2</v>
      </c>
      <c r="FB396" s="8" t="n">
        <v>3.5</v>
      </c>
      <c r="FC396" s="8" t="n">
        <v>3.7</v>
      </c>
      <c r="FD396" s="19" t="n">
        <v>25.12</v>
      </c>
      <c r="FE396" s="18" t="n">
        <f aca="false">FD396/V396</f>
        <v>0.405161290322581</v>
      </c>
      <c r="FF396" s="8" t="n">
        <v>1.0277</v>
      </c>
      <c r="FG396" s="8" t="n">
        <v>0.03</v>
      </c>
      <c r="FH396" s="8" t="n">
        <v>0.3</v>
      </c>
      <c r="FI396" s="8" t="n">
        <v>0.33</v>
      </c>
      <c r="FJ396" s="22"/>
      <c r="FK396" s="22"/>
      <c r="FL396" s="22"/>
      <c r="FM396" s="8" t="n">
        <f aca="false">BL396+BS396+AH396+DT396</f>
        <v>139</v>
      </c>
      <c r="FN396" s="19" t="n">
        <f aca="false">IF(DS396&gt;0,(BL396+BR396)/DS396,0)</f>
        <v>11.75</v>
      </c>
      <c r="FO396" s="12" t="n">
        <v>0.0162612374</v>
      </c>
      <c r="FP396" s="19" t="n">
        <f aca="false">Z396-AH396/10</f>
        <v>11.2</v>
      </c>
      <c r="FQ396" s="19" t="n">
        <f aca="false">Z396+DR396/5</f>
        <v>12.54</v>
      </c>
      <c r="FR396" s="19" t="n">
        <f aca="false">(DX396+DY396)/AL396*60</f>
        <v>123.803654990468</v>
      </c>
      <c r="FS396" s="8" t="n">
        <v>11</v>
      </c>
      <c r="FT396" s="17" t="s">
        <v>326</v>
      </c>
      <c r="FU396" s="8" t="n">
        <v>87</v>
      </c>
      <c r="FV396" s="22"/>
      <c r="FW396" s="17" t="s">
        <v>270</v>
      </c>
      <c r="FX396" s="23" t="n">
        <v>650000</v>
      </c>
      <c r="FY396" s="23" t="n">
        <v>650000</v>
      </c>
      <c r="FZ396" s="8" t="n">
        <v>62</v>
      </c>
      <c r="GA396" s="8" t="n">
        <v>3</v>
      </c>
      <c r="GB396" s="8" t="n">
        <v>9</v>
      </c>
      <c r="GC396" s="8" t="n">
        <v>12</v>
      </c>
      <c r="GD396" s="8" t="n">
        <v>13</v>
      </c>
      <c r="GE396" s="8" t="n">
        <v>8</v>
      </c>
      <c r="GF396" s="8" t="n">
        <v>79</v>
      </c>
      <c r="GG396" s="8" t="n">
        <v>1039</v>
      </c>
      <c r="GH396" s="8" t="n">
        <v>0.2</v>
      </c>
      <c r="GI396" s="8" t="n">
        <v>3.5</v>
      </c>
      <c r="GJ396" s="8" t="n">
        <v>3.7</v>
      </c>
      <c r="GK396" s="8" t="n">
        <f aca="false">Z396-AH396/10</f>
        <v>11.2</v>
      </c>
      <c r="GL396" s="22"/>
      <c r="GM396" s="22"/>
      <c r="GN396" s="22"/>
      <c r="GO396" s="22"/>
      <c r="GP396" s="22"/>
    </row>
    <row r="397" customFormat="false" ht="13.65" hidden="false" customHeight="true" outlineLevel="0" collapsed="false">
      <c r="A397" s="16" t="n">
        <v>35189</v>
      </c>
      <c r="B397" s="17" t="s">
        <v>2027</v>
      </c>
      <c r="C397" s="17" t="s">
        <v>455</v>
      </c>
      <c r="D397" s="17" t="s">
        <v>262</v>
      </c>
      <c r="E397" s="17" t="s">
        <v>262</v>
      </c>
      <c r="F397" s="8" t="n">
        <v>68</v>
      </c>
      <c r="G397" s="8" t="n">
        <v>180</v>
      </c>
      <c r="H397" s="22"/>
      <c r="I397" s="22"/>
      <c r="J397" s="22"/>
      <c r="K397" s="17" t="s">
        <v>263</v>
      </c>
      <c r="L397" s="8" t="n">
        <v>2017</v>
      </c>
      <c r="M397" s="8" t="n">
        <v>21</v>
      </c>
      <c r="N397" s="8" t="n">
        <v>1</v>
      </c>
      <c r="O397" s="8" t="n">
        <v>8478176</v>
      </c>
      <c r="P397" s="17" t="s">
        <v>2028</v>
      </c>
      <c r="Q397" s="17" t="s">
        <v>2029</v>
      </c>
      <c r="R397" s="17" t="s">
        <v>2030</v>
      </c>
      <c r="S397" s="17" t="s">
        <v>2031</v>
      </c>
      <c r="T397" s="17" t="s">
        <v>278</v>
      </c>
      <c r="U397" s="17" t="s">
        <v>510</v>
      </c>
      <c r="V397" s="8" t="n">
        <v>5</v>
      </c>
      <c r="W397" s="8" t="n">
        <v>0</v>
      </c>
      <c r="X397" s="8" t="n">
        <v>3</v>
      </c>
      <c r="Y397" s="8" t="n">
        <v>1</v>
      </c>
      <c r="Z397" s="8" t="n">
        <v>3</v>
      </c>
      <c r="AA397" s="8" t="n">
        <v>23</v>
      </c>
      <c r="AB397" s="8" t="n">
        <v>60</v>
      </c>
      <c r="AC397" s="18" t="n">
        <f aca="false">Z397/V397</f>
        <v>0.6</v>
      </c>
      <c r="AD397" s="19" t="n">
        <f aca="false">IF(FZ397&gt;V397,Z397-V397*(GC397-Z397)/(FZ397-V397),0)</f>
        <v>0</v>
      </c>
      <c r="AE397" s="19" t="n">
        <v>0.878</v>
      </c>
      <c r="AF397" s="8" t="n">
        <v>5</v>
      </c>
      <c r="AG397" s="8" t="n">
        <v>0.3</v>
      </c>
      <c r="AH397" s="8" t="n">
        <v>2</v>
      </c>
      <c r="AI397" s="8" t="n">
        <v>112</v>
      </c>
      <c r="AJ397" s="8" t="n">
        <v>5204</v>
      </c>
      <c r="AK397" s="19" t="n">
        <v>86.733333333333</v>
      </c>
      <c r="AL397" s="8" t="n">
        <v>86.73</v>
      </c>
      <c r="AM397" s="8" t="n">
        <v>87</v>
      </c>
      <c r="AN397" s="18" t="n">
        <f aca="false">AJ397/60/V397</f>
        <v>17.3466666666667</v>
      </c>
      <c r="AO397" s="8" t="n">
        <v>28.75</v>
      </c>
      <c r="AP397" s="12" t="n">
        <f aca="false">IF(EF397&gt;0,Z397/EF397,0)</f>
        <v>0.428571428571429</v>
      </c>
      <c r="AQ397" s="8" t="n">
        <v>15</v>
      </c>
      <c r="AR397" s="8" t="n">
        <v>15</v>
      </c>
      <c r="AS397" s="8" t="n">
        <v>15</v>
      </c>
      <c r="AT397" s="8" t="n">
        <v>7</v>
      </c>
      <c r="AU397" s="8" t="n">
        <v>7</v>
      </c>
      <c r="AV397" s="8" t="n">
        <v>2</v>
      </c>
      <c r="AW397" s="8" t="n">
        <v>1</v>
      </c>
      <c r="AX397" s="8" t="n">
        <v>0</v>
      </c>
      <c r="AY397" s="8" t="n">
        <v>1</v>
      </c>
      <c r="AZ397" s="8" t="n">
        <v>0</v>
      </c>
      <c r="BA397" s="8" t="n">
        <f aca="false">AY397+AZ397</f>
        <v>1</v>
      </c>
      <c r="BB397" s="8" t="n">
        <v>0.19</v>
      </c>
      <c r="BC397" s="8" t="n">
        <v>40.5</v>
      </c>
      <c r="BD397" s="19" t="n">
        <v>10.5</v>
      </c>
      <c r="BE397" s="19" t="n">
        <v>7.26364335126828</v>
      </c>
      <c r="BF397" s="19" t="n">
        <f aca="false">AQ397+BD397</f>
        <v>25.5</v>
      </c>
      <c r="BG397" s="19" t="n">
        <f aca="false">IF(AL397&gt;0,BF397/AL397*60,0)</f>
        <v>17.6409546869595</v>
      </c>
      <c r="BH397" s="8" t="n">
        <v>32</v>
      </c>
      <c r="BI397" s="8" t="n">
        <v>20</v>
      </c>
      <c r="BJ397" s="8" t="n">
        <v>23</v>
      </c>
      <c r="BK397" s="12" t="n">
        <f aca="false">BH397/(BH397+BJ397)</f>
        <v>0.581818181818182</v>
      </c>
      <c r="BL397" s="8" t="n">
        <v>9</v>
      </c>
      <c r="BM397" s="8" t="n">
        <v>9</v>
      </c>
      <c r="BN397" s="8" t="n">
        <v>9</v>
      </c>
      <c r="BO397" s="8" t="n">
        <f aca="false">BM397-BN397</f>
        <v>0</v>
      </c>
      <c r="BP397" s="8" t="n">
        <v>5</v>
      </c>
      <c r="BQ397" s="8" t="n">
        <v>5</v>
      </c>
      <c r="BR397" s="8" t="n">
        <v>1</v>
      </c>
      <c r="BS397" s="8" t="n">
        <v>12</v>
      </c>
      <c r="BT397" s="12" t="n">
        <f aca="false">BS397/(EA397+BS397)</f>
        <v>0.17910447761194</v>
      </c>
      <c r="BU397" s="8" t="n">
        <v>0</v>
      </c>
      <c r="BV397" s="8" t="n">
        <v>0</v>
      </c>
      <c r="BW397" s="12" t="n">
        <f aca="false">IF(BU397+BV397&gt;0,BU397/(BU397+BV397),0)</f>
        <v>0</v>
      </c>
      <c r="BX397" s="8" t="n">
        <v>0</v>
      </c>
      <c r="BY397" s="8" t="n">
        <v>0</v>
      </c>
      <c r="BZ397" s="8" t="n">
        <v>0</v>
      </c>
      <c r="CA397" s="8" t="n">
        <v>0</v>
      </c>
      <c r="CB397" s="8" t="n">
        <v>0</v>
      </c>
      <c r="CC397" s="8" t="n">
        <v>0</v>
      </c>
      <c r="CD397" s="8" t="n">
        <v>0</v>
      </c>
      <c r="CE397" s="8" t="n">
        <v>0</v>
      </c>
      <c r="CF397" s="8" t="n">
        <v>0</v>
      </c>
      <c r="CG397" s="8" t="n">
        <v>0</v>
      </c>
      <c r="CH397" s="8" t="n">
        <v>0</v>
      </c>
      <c r="CI397" s="8" t="n">
        <v>0</v>
      </c>
      <c r="CJ397" s="8" t="n">
        <v>0</v>
      </c>
      <c r="CK397" s="8" t="n">
        <v>0</v>
      </c>
      <c r="CL397" s="8" t="n">
        <v>0</v>
      </c>
      <c r="CM397" s="8" t="n">
        <v>0</v>
      </c>
      <c r="CN397" s="8" t="n">
        <v>0</v>
      </c>
      <c r="CO397" s="8" t="n">
        <v>0</v>
      </c>
      <c r="CP397" s="8" t="n">
        <v>0</v>
      </c>
      <c r="CQ397" s="8" t="n">
        <v>0</v>
      </c>
      <c r="CR397" s="8" t="n">
        <v>0</v>
      </c>
      <c r="CS397" s="8" t="n">
        <v>0</v>
      </c>
      <c r="CT397" s="8" t="n">
        <v>0</v>
      </c>
      <c r="CU397" s="8" t="n">
        <v>0</v>
      </c>
      <c r="CV397" s="8" t="n">
        <v>0</v>
      </c>
      <c r="CW397" s="8" t="n">
        <v>0</v>
      </c>
      <c r="CX397" s="8" t="n">
        <v>0</v>
      </c>
      <c r="CY397" s="8" t="n">
        <v>0</v>
      </c>
      <c r="CZ397" s="8" t="n">
        <v>0</v>
      </c>
      <c r="DA397" s="8" t="n">
        <v>5</v>
      </c>
      <c r="DB397" s="8" t="n">
        <v>0</v>
      </c>
      <c r="DC397" s="8" t="n">
        <v>0</v>
      </c>
      <c r="DD397" s="8" t="n">
        <v>0</v>
      </c>
      <c r="DE397" s="8" t="n">
        <v>2</v>
      </c>
      <c r="DF397" s="8" t="n">
        <v>0</v>
      </c>
      <c r="DG397" s="8" t="n">
        <v>0</v>
      </c>
      <c r="DH397" s="8" t="n">
        <v>0</v>
      </c>
      <c r="DI397" s="8" t="n">
        <v>1</v>
      </c>
      <c r="DJ397" s="8" t="n">
        <v>3</v>
      </c>
      <c r="DK397" s="8" t="n">
        <v>1</v>
      </c>
      <c r="DL397" s="8" t="n">
        <v>1</v>
      </c>
      <c r="DM397" s="8" t="n">
        <v>0</v>
      </c>
      <c r="DN397" s="8" t="n">
        <v>3</v>
      </c>
      <c r="DO397" s="8" t="n">
        <v>3</v>
      </c>
      <c r="DP397" s="8" t="n">
        <v>0</v>
      </c>
      <c r="DQ397" s="8" t="n">
        <f aca="false">DJ397-DI397</f>
        <v>2</v>
      </c>
      <c r="DR397" s="19" t="n">
        <v>1.36</v>
      </c>
      <c r="DS397" s="8" t="n">
        <v>1</v>
      </c>
      <c r="DT397" s="8" t="n">
        <v>0</v>
      </c>
      <c r="DU397" s="8" t="n">
        <v>0</v>
      </c>
      <c r="DV397" s="8" t="n">
        <v>0</v>
      </c>
      <c r="DW397" s="8" t="n">
        <v>0</v>
      </c>
      <c r="DX397" s="8" t="n">
        <v>83</v>
      </c>
      <c r="DY397" s="8" t="n">
        <v>80</v>
      </c>
      <c r="DZ397" s="8" t="n">
        <v>60</v>
      </c>
      <c r="EA397" s="8" t="n">
        <v>55</v>
      </c>
      <c r="EB397" s="8" t="n">
        <v>45</v>
      </c>
      <c r="EC397" s="8" t="n">
        <v>42</v>
      </c>
      <c r="ED397" s="8" t="n">
        <v>3.78</v>
      </c>
      <c r="EE397" s="8" t="n">
        <v>3.23</v>
      </c>
      <c r="EF397" s="8" t="n">
        <v>7</v>
      </c>
      <c r="EG397" s="8" t="n">
        <v>1</v>
      </c>
      <c r="EH397" s="12" t="n">
        <f aca="false">EF397/EB397</f>
        <v>0.155555555555556</v>
      </c>
      <c r="EI397" s="20" t="n">
        <f aca="false">1-EG397/EC397</f>
        <v>0.976190476190476</v>
      </c>
      <c r="EJ397" s="21" t="n">
        <f aca="false">EH397+EI397</f>
        <v>1.13174603174603</v>
      </c>
      <c r="EK397" s="8" t="n">
        <v>84</v>
      </c>
      <c r="EL397" s="8" t="n">
        <v>80</v>
      </c>
      <c r="EM397" s="8" t="n">
        <v>61</v>
      </c>
      <c r="EN397" s="8" t="n">
        <v>55</v>
      </c>
      <c r="EO397" s="8" t="n">
        <v>46</v>
      </c>
      <c r="EP397" s="8" t="n">
        <v>42</v>
      </c>
      <c r="EQ397" s="8" t="n">
        <v>7</v>
      </c>
      <c r="ER397" s="8" t="n">
        <v>1</v>
      </c>
      <c r="ES397" s="8" t="n">
        <v>35</v>
      </c>
      <c r="ET397" s="8" t="n">
        <v>35</v>
      </c>
      <c r="EU397" s="8" t="n">
        <v>14</v>
      </c>
      <c r="EV397" s="8" t="n">
        <v>12</v>
      </c>
      <c r="EW397" s="8" t="n">
        <v>3</v>
      </c>
      <c r="EX397" s="8" t="n">
        <v>1</v>
      </c>
      <c r="EY397" s="8" t="n">
        <v>5</v>
      </c>
      <c r="EZ397" s="8" t="n">
        <v>7</v>
      </c>
      <c r="FA397" s="8" t="n">
        <v>0.2</v>
      </c>
      <c r="FB397" s="8" t="n">
        <v>0.6</v>
      </c>
      <c r="FC397" s="8" t="n">
        <v>0.8</v>
      </c>
      <c r="FD397" s="19" t="n">
        <v>3.15</v>
      </c>
      <c r="FE397" s="18" t="n">
        <f aca="false">FD397/V397</f>
        <v>0.63</v>
      </c>
      <c r="FF397" s="8" t="n">
        <v>0.1352</v>
      </c>
      <c r="FG397" s="8" t="n">
        <v>0.12</v>
      </c>
      <c r="FH397" s="8" t="n">
        <v>-0.01</v>
      </c>
      <c r="FI397" s="8" t="n">
        <v>0.11</v>
      </c>
      <c r="FJ397" s="22"/>
      <c r="FK397" s="22"/>
      <c r="FL397" s="22"/>
      <c r="FM397" s="8" t="n">
        <f aca="false">BL397+BS397+AH397+DT397</f>
        <v>23</v>
      </c>
      <c r="FN397" s="19" t="n">
        <f aca="false">IF(DS397&gt;0,(BL397+BR397)/DS397,0)</f>
        <v>10</v>
      </c>
      <c r="FO397" s="12" t="n">
        <v>0</v>
      </c>
      <c r="FP397" s="19" t="n">
        <f aca="false">Z397-AH397/10</f>
        <v>2.8</v>
      </c>
      <c r="FQ397" s="19" t="n">
        <f aca="false">Z397+DR397/5</f>
        <v>3.272</v>
      </c>
      <c r="FR397" s="19" t="n">
        <f aca="false">(DX397+DY397)/AL397*60</f>
        <v>112.763749567624</v>
      </c>
      <c r="FS397" s="22"/>
      <c r="FT397" s="22"/>
      <c r="FU397" s="22"/>
      <c r="FV397" s="22"/>
      <c r="FW397" s="17" t="s">
        <v>270</v>
      </c>
      <c r="FX397" s="23" t="n">
        <v>650000</v>
      </c>
      <c r="FY397" s="23" t="n">
        <v>635000</v>
      </c>
      <c r="FZ397" s="8" t="n">
        <v>5</v>
      </c>
      <c r="GA397" s="8" t="n">
        <v>0</v>
      </c>
      <c r="GB397" s="8" t="n">
        <v>3</v>
      </c>
      <c r="GC397" s="8" t="n">
        <v>3</v>
      </c>
      <c r="GD397" s="8" t="n">
        <v>5</v>
      </c>
      <c r="GE397" s="8" t="n">
        <v>2</v>
      </c>
      <c r="GF397" s="8" t="n">
        <v>2</v>
      </c>
      <c r="GG397" s="8" t="n">
        <v>87</v>
      </c>
      <c r="GH397" s="8" t="n">
        <v>0.2</v>
      </c>
      <c r="GI397" s="8" t="n">
        <v>0.6</v>
      </c>
      <c r="GJ397" s="8" t="n">
        <v>0.8</v>
      </c>
      <c r="GK397" s="8" t="n">
        <f aca="false">Z397-AH397/10</f>
        <v>2.8</v>
      </c>
      <c r="GL397" s="22"/>
      <c r="GM397" s="22"/>
      <c r="GN397" s="22"/>
      <c r="GO397" s="22"/>
      <c r="GP397" s="22"/>
    </row>
    <row r="398" customFormat="false" ht="13.65" hidden="false" customHeight="true" outlineLevel="0" collapsed="false">
      <c r="A398" s="16" t="n">
        <v>30874</v>
      </c>
      <c r="B398" s="17" t="s">
        <v>2032</v>
      </c>
      <c r="C398" s="17" t="s">
        <v>404</v>
      </c>
      <c r="D398" s="17" t="s">
        <v>283</v>
      </c>
      <c r="E398" s="17" t="s">
        <v>283</v>
      </c>
      <c r="F398" s="8" t="n">
        <v>71</v>
      </c>
      <c r="G398" s="8" t="n">
        <v>195</v>
      </c>
      <c r="H398" s="8" t="n">
        <v>2003</v>
      </c>
      <c r="I398" s="8" t="n">
        <v>7</v>
      </c>
      <c r="J398" s="8" t="n">
        <v>205</v>
      </c>
      <c r="K398" s="17" t="s">
        <v>273</v>
      </c>
      <c r="L398" s="8" t="n">
        <v>2006</v>
      </c>
      <c r="M398" s="8" t="n">
        <v>33</v>
      </c>
      <c r="N398" s="8" t="n">
        <v>12</v>
      </c>
      <c r="O398" s="8" t="n">
        <v>8470794</v>
      </c>
      <c r="P398" s="17" t="s">
        <v>2033</v>
      </c>
      <c r="Q398" s="17" t="s">
        <v>2034</v>
      </c>
      <c r="R398" s="17" t="s">
        <v>2035</v>
      </c>
      <c r="S398" s="17" t="s">
        <v>2031</v>
      </c>
      <c r="T398" s="17" t="s">
        <v>313</v>
      </c>
      <c r="U398" s="17" t="s">
        <v>694</v>
      </c>
      <c r="V398" s="8" t="n">
        <v>82</v>
      </c>
      <c r="W398" s="8" t="n">
        <v>22</v>
      </c>
      <c r="X398" s="8" t="n">
        <v>44</v>
      </c>
      <c r="Y398" s="8" t="n">
        <v>26</v>
      </c>
      <c r="Z398" s="8" t="n">
        <v>66</v>
      </c>
      <c r="AA398" s="8" t="n">
        <v>2</v>
      </c>
      <c r="AB398" s="8" t="n">
        <v>1</v>
      </c>
      <c r="AC398" s="18" t="n">
        <f aca="false">Z398/V398</f>
        <v>0.804878048780488</v>
      </c>
      <c r="AD398" s="19" t="n">
        <f aca="false">IF(FZ398&gt;V398,Z398-V398*(GC398-Z398)/(FZ398-V398),0)</f>
        <v>1.80397022332507</v>
      </c>
      <c r="AE398" s="19" t="n">
        <v>23.492</v>
      </c>
      <c r="AF398" s="8" t="n">
        <v>0</v>
      </c>
      <c r="AG398" s="8" t="n">
        <v>11.5</v>
      </c>
      <c r="AH398" s="8" t="n">
        <v>41</v>
      </c>
      <c r="AI398" s="8" t="n">
        <v>1970</v>
      </c>
      <c r="AJ398" s="8" t="n">
        <v>94737</v>
      </c>
      <c r="AK398" s="19" t="n">
        <v>1578.95</v>
      </c>
      <c r="AL398" s="8" t="n">
        <v>1578.95</v>
      </c>
      <c r="AM398" s="8" t="n">
        <v>1579</v>
      </c>
      <c r="AN398" s="18" t="n">
        <f aca="false">AJ398/60/V398</f>
        <v>19.2554878048781</v>
      </c>
      <c r="AO398" s="8" t="n">
        <v>31.72</v>
      </c>
      <c r="AP398" s="12" t="n">
        <f aca="false">IF(EF398&gt;0,Z398/EF398,0)</f>
        <v>0.653465346534653</v>
      </c>
      <c r="AQ398" s="8" t="n">
        <v>380</v>
      </c>
      <c r="AR398" s="8" t="n">
        <v>380</v>
      </c>
      <c r="AS398" s="8" t="n">
        <v>379</v>
      </c>
      <c r="AT398" s="8" t="n">
        <v>312</v>
      </c>
      <c r="AU398" s="8" t="n">
        <v>311</v>
      </c>
      <c r="AV398" s="8" t="n">
        <v>224</v>
      </c>
      <c r="AW398" s="8" t="n">
        <v>257</v>
      </c>
      <c r="AX398" s="8" t="n">
        <v>133</v>
      </c>
      <c r="AY398" s="8" t="n">
        <v>8</v>
      </c>
      <c r="AZ398" s="8" t="n">
        <v>27</v>
      </c>
      <c r="BA398" s="8" t="n">
        <f aca="false">AY398+AZ398</f>
        <v>35</v>
      </c>
      <c r="BB398" s="8" t="n">
        <v>29.06</v>
      </c>
      <c r="BC398" s="8" t="n">
        <v>27.8036</v>
      </c>
      <c r="BD398" s="19" t="n">
        <v>433.5</v>
      </c>
      <c r="BE398" s="19" t="n">
        <v>16.4729725450458</v>
      </c>
      <c r="BF398" s="19" t="n">
        <f aca="false">AQ398+BD398</f>
        <v>813.5</v>
      </c>
      <c r="BG398" s="19" t="n">
        <f aca="false">IF(AL398&gt;0,BF398/AL398*60,0)</f>
        <v>30.9129484784192</v>
      </c>
      <c r="BH398" s="8" t="n">
        <v>758</v>
      </c>
      <c r="BI398" s="8" t="n">
        <v>522</v>
      </c>
      <c r="BJ398" s="8" t="n">
        <v>464</v>
      </c>
      <c r="BK398" s="12" t="n">
        <f aca="false">BH398/(BH398+BJ398)</f>
        <v>0.620294599018003</v>
      </c>
      <c r="BL398" s="8" t="n">
        <v>93</v>
      </c>
      <c r="BM398" s="8" t="n">
        <v>93</v>
      </c>
      <c r="BN398" s="8" t="n">
        <v>79</v>
      </c>
      <c r="BO398" s="8" t="n">
        <f aca="false">BM398-BN398</f>
        <v>14</v>
      </c>
      <c r="BP398" s="8" t="n">
        <v>87</v>
      </c>
      <c r="BQ398" s="8" t="n">
        <v>55</v>
      </c>
      <c r="BR398" s="8" t="n">
        <v>44</v>
      </c>
      <c r="BS398" s="8" t="n">
        <v>70</v>
      </c>
      <c r="BT398" s="12" t="n">
        <f aca="false">BS398/(EA398+BS398)</f>
        <v>0.065359477124183</v>
      </c>
      <c r="BU398" s="8" t="n">
        <v>500</v>
      </c>
      <c r="BV398" s="8" t="n">
        <v>411</v>
      </c>
      <c r="BW398" s="12" t="n">
        <f aca="false">IF(BU398+BV398&gt;0,BU398/(BU398+BV398),0)</f>
        <v>0.548847420417124</v>
      </c>
      <c r="BX398" s="8" t="n">
        <v>155</v>
      </c>
      <c r="BY398" s="8" t="n">
        <v>133</v>
      </c>
      <c r="BZ398" s="8" t="n">
        <v>133</v>
      </c>
      <c r="CA398" s="8" t="n">
        <v>125</v>
      </c>
      <c r="CB398" s="8" t="n">
        <v>212</v>
      </c>
      <c r="CC398" s="8" t="n">
        <v>153</v>
      </c>
      <c r="CD398" s="8" t="n">
        <v>140</v>
      </c>
      <c r="CE398" s="8" t="n">
        <v>113</v>
      </c>
      <c r="CF398" s="8" t="n">
        <v>196</v>
      </c>
      <c r="CG398" s="8" t="n">
        <v>138</v>
      </c>
      <c r="CH398" s="8" t="n">
        <v>321</v>
      </c>
      <c r="CI398" s="8" t="n">
        <v>261</v>
      </c>
      <c r="CJ398" s="8" t="n">
        <v>0</v>
      </c>
      <c r="CK398" s="8" t="n">
        <v>0</v>
      </c>
      <c r="CL398" s="8" t="n">
        <v>3</v>
      </c>
      <c r="CM398" s="8" t="n">
        <v>1</v>
      </c>
      <c r="CN398" s="8" t="n">
        <v>1</v>
      </c>
      <c r="CO398" s="8" t="n">
        <v>0</v>
      </c>
      <c r="CP398" s="8" t="n">
        <v>0</v>
      </c>
      <c r="CQ398" s="8" t="n">
        <v>1</v>
      </c>
      <c r="CR398" s="8" t="n">
        <v>6</v>
      </c>
      <c r="CS398" s="8" t="n">
        <v>2</v>
      </c>
      <c r="CT398" s="8" t="n">
        <v>3</v>
      </c>
      <c r="CU398" s="8" t="n">
        <v>4</v>
      </c>
      <c r="CV398" s="8" t="n">
        <v>0</v>
      </c>
      <c r="CW398" s="8" t="n">
        <v>6</v>
      </c>
      <c r="CX398" s="8" t="n">
        <v>1</v>
      </c>
      <c r="CY398" s="8" t="n">
        <v>7</v>
      </c>
      <c r="CZ398" s="8" t="n">
        <v>7</v>
      </c>
      <c r="DA398" s="8" t="n">
        <v>72</v>
      </c>
      <c r="DB398" s="8" t="n">
        <v>22</v>
      </c>
      <c r="DC398" s="8" t="n">
        <v>22</v>
      </c>
      <c r="DD398" s="8" t="n">
        <v>31</v>
      </c>
      <c r="DE398" s="8" t="n">
        <v>18</v>
      </c>
      <c r="DF398" s="8" t="n">
        <v>15</v>
      </c>
      <c r="DG398" s="8" t="n">
        <v>4</v>
      </c>
      <c r="DH398" s="8" t="n">
        <v>112</v>
      </c>
      <c r="DI398" s="8" t="n">
        <v>19</v>
      </c>
      <c r="DJ398" s="8" t="n">
        <v>23</v>
      </c>
      <c r="DK398" s="8" t="n">
        <v>19</v>
      </c>
      <c r="DL398" s="8" t="n">
        <v>18</v>
      </c>
      <c r="DM398" s="8" t="n">
        <v>1</v>
      </c>
      <c r="DN398" s="8" t="n">
        <v>24</v>
      </c>
      <c r="DO398" s="8" t="n">
        <v>23</v>
      </c>
      <c r="DP398" s="8" t="n">
        <v>1</v>
      </c>
      <c r="DQ398" s="8" t="n">
        <f aca="false">DJ398-DI398</f>
        <v>4</v>
      </c>
      <c r="DR398" s="19" t="n">
        <v>4.55</v>
      </c>
      <c r="DS398" s="8" t="n">
        <v>18</v>
      </c>
      <c r="DT398" s="8" t="n">
        <v>1</v>
      </c>
      <c r="DU398" s="8" t="n">
        <v>0</v>
      </c>
      <c r="DV398" s="8" t="n">
        <v>0</v>
      </c>
      <c r="DW398" s="8" t="n">
        <v>0</v>
      </c>
      <c r="DX398" s="8" t="n">
        <v>1983</v>
      </c>
      <c r="DY398" s="8" t="n">
        <v>1390</v>
      </c>
      <c r="DZ398" s="8" t="n">
        <v>1455</v>
      </c>
      <c r="EA398" s="8" t="n">
        <v>1001</v>
      </c>
      <c r="EB398" s="8" t="n">
        <v>1038</v>
      </c>
      <c r="EC398" s="8" t="n">
        <v>729</v>
      </c>
      <c r="ED398" s="8" t="n">
        <v>107.01</v>
      </c>
      <c r="EE398" s="8" t="n">
        <v>66.52</v>
      </c>
      <c r="EF398" s="8" t="n">
        <v>101</v>
      </c>
      <c r="EG398" s="8" t="n">
        <v>65</v>
      </c>
      <c r="EH398" s="12" t="n">
        <f aca="false">EF398/EB398</f>
        <v>0.0973025048169557</v>
      </c>
      <c r="EI398" s="20" t="n">
        <f aca="false">1-EG398/EC398</f>
        <v>0.910836762688615</v>
      </c>
      <c r="EJ398" s="21" t="n">
        <f aca="false">EH398+EI398</f>
        <v>1.00813926750557</v>
      </c>
      <c r="EK398" s="8" t="n">
        <v>1988</v>
      </c>
      <c r="EL398" s="8" t="n">
        <v>1390</v>
      </c>
      <c r="EM398" s="8" t="n">
        <v>1459</v>
      </c>
      <c r="EN398" s="8" t="n">
        <v>1002</v>
      </c>
      <c r="EO398" s="8" t="n">
        <v>1039</v>
      </c>
      <c r="EP398" s="8" t="n">
        <v>729</v>
      </c>
      <c r="EQ398" s="8" t="n">
        <v>100</v>
      </c>
      <c r="ER398" s="8" t="n">
        <v>66</v>
      </c>
      <c r="ES398" s="8" t="n">
        <v>999</v>
      </c>
      <c r="ET398" s="8" t="n">
        <v>667</v>
      </c>
      <c r="EU398" s="8" t="n">
        <v>408</v>
      </c>
      <c r="EV398" s="8" t="n">
        <v>251</v>
      </c>
      <c r="EW398" s="8" t="n">
        <v>52</v>
      </c>
      <c r="EX398" s="8" t="n">
        <v>34</v>
      </c>
      <c r="EY398" s="8" t="n">
        <v>90</v>
      </c>
      <c r="EZ398" s="8" t="n">
        <v>114</v>
      </c>
      <c r="FA398" s="8" t="n">
        <v>4.5</v>
      </c>
      <c r="FB398" s="8" t="n">
        <v>2</v>
      </c>
      <c r="FC398" s="8" t="n">
        <v>6.4</v>
      </c>
      <c r="FD398" s="19" t="n">
        <v>72.97</v>
      </c>
      <c r="FE398" s="18" t="n">
        <f aca="false">FD398/V398</f>
        <v>0.889878048780488</v>
      </c>
      <c r="FF398" s="8" t="n">
        <v>8.4452</v>
      </c>
      <c r="FG398" s="8" t="n">
        <v>1.84</v>
      </c>
      <c r="FH398" s="8" t="n">
        <v>-0.02</v>
      </c>
      <c r="FI398" s="8" t="n">
        <v>1.82</v>
      </c>
      <c r="FJ398" s="8" t="n">
        <v>8</v>
      </c>
      <c r="FK398" s="8" t="n">
        <v>5</v>
      </c>
      <c r="FL398" s="8" t="n">
        <v>3</v>
      </c>
      <c r="FM398" s="8" t="n">
        <f aca="false">BL398+BS398+AH398+DT398</f>
        <v>205</v>
      </c>
      <c r="FN398" s="19" t="n">
        <f aca="false">IF(DS398&gt;0,(BL398+BR398)/DS398,0)</f>
        <v>7.61111111111111</v>
      </c>
      <c r="FO398" s="12" t="n">
        <v>0.0977777778</v>
      </c>
      <c r="FP398" s="19" t="n">
        <f aca="false">Z398-AH398/10</f>
        <v>61.9</v>
      </c>
      <c r="FQ398" s="19" t="n">
        <f aca="false">Z398+DR398/5</f>
        <v>66.91</v>
      </c>
      <c r="FR398" s="19" t="n">
        <f aca="false">(DX398+DY398)/AL398*60</f>
        <v>128.173786377023</v>
      </c>
      <c r="FS398" s="22"/>
      <c r="FT398" s="22"/>
      <c r="FU398" s="22"/>
      <c r="FV398" s="22"/>
      <c r="FW398" s="17" t="s">
        <v>280</v>
      </c>
      <c r="FX398" s="23" t="n">
        <v>6000000</v>
      </c>
      <c r="FY398" s="23" t="n">
        <v>6000000</v>
      </c>
      <c r="FZ398" s="8" t="n">
        <v>888</v>
      </c>
      <c r="GA398" s="8" t="n">
        <v>317</v>
      </c>
      <c r="GB398" s="8" t="n">
        <v>380</v>
      </c>
      <c r="GC398" s="8" t="n">
        <v>697</v>
      </c>
      <c r="GD398" s="8" t="n">
        <v>112</v>
      </c>
      <c r="GE398" s="8" t="n">
        <v>349</v>
      </c>
      <c r="GF398" s="8" t="n">
        <v>2660</v>
      </c>
      <c r="GG398" s="8" t="n">
        <v>16753</v>
      </c>
      <c r="GH398" s="8" t="n">
        <v>62.7</v>
      </c>
      <c r="GI398" s="8" t="n">
        <v>24.9</v>
      </c>
      <c r="GJ398" s="8" t="n">
        <v>87.6</v>
      </c>
      <c r="GK398" s="8" t="n">
        <f aca="false">Z398-AH398/10</f>
        <v>61.9</v>
      </c>
      <c r="GL398" s="22"/>
      <c r="GM398" s="22"/>
      <c r="GN398" s="22"/>
      <c r="GO398" s="22"/>
      <c r="GP398" s="22"/>
    </row>
    <row r="399" customFormat="false" ht="13.65" hidden="false" customHeight="true" outlineLevel="0" collapsed="false">
      <c r="A399" s="16" t="n">
        <v>29038</v>
      </c>
      <c r="B399" s="17" t="s">
        <v>505</v>
      </c>
      <c r="C399" s="17" t="s">
        <v>272</v>
      </c>
      <c r="D399" s="17" t="s">
        <v>262</v>
      </c>
      <c r="E399" s="17" t="s">
        <v>262</v>
      </c>
      <c r="F399" s="8" t="n">
        <v>76</v>
      </c>
      <c r="G399" s="8" t="n">
        <v>220</v>
      </c>
      <c r="H399" s="8" t="n">
        <v>1997</v>
      </c>
      <c r="I399" s="8" t="n">
        <v>1</v>
      </c>
      <c r="J399" s="8" t="n">
        <v>1</v>
      </c>
      <c r="K399" s="17" t="s">
        <v>263</v>
      </c>
      <c r="L399" s="8" t="n">
        <v>1997</v>
      </c>
      <c r="M399" s="8" t="n">
        <v>38</v>
      </c>
      <c r="N399" s="8" t="n">
        <v>20</v>
      </c>
      <c r="O399" s="8" t="n">
        <v>8466138</v>
      </c>
      <c r="P399" s="17" t="s">
        <v>2036</v>
      </c>
      <c r="Q399" s="17" t="s">
        <v>2037</v>
      </c>
      <c r="R399" s="17" t="s">
        <v>2038</v>
      </c>
      <c r="S399" s="17" t="s">
        <v>2031</v>
      </c>
      <c r="T399" s="17" t="s">
        <v>313</v>
      </c>
      <c r="U399" s="17" t="s">
        <v>694</v>
      </c>
      <c r="V399" s="8" t="n">
        <v>47</v>
      </c>
      <c r="W399" s="8" t="n">
        <v>13</v>
      </c>
      <c r="X399" s="8" t="n">
        <v>23</v>
      </c>
      <c r="Y399" s="8" t="n">
        <v>11</v>
      </c>
      <c r="Z399" s="8" t="n">
        <v>36</v>
      </c>
      <c r="AA399" s="8" t="n">
        <v>8</v>
      </c>
      <c r="AB399" s="8" t="n">
        <v>31</v>
      </c>
      <c r="AC399" s="18" t="n">
        <f aca="false">Z399/V399</f>
        <v>0.765957446808511</v>
      </c>
      <c r="AD399" s="19" t="n">
        <f aca="false">IF(FZ399&gt;V399,Z399-V399*(GC399-Z399)/(FZ399-V399),0)</f>
        <v>-9.21230982019364</v>
      </c>
      <c r="AE399" s="19" t="n">
        <v>13.03</v>
      </c>
      <c r="AF399" s="8" t="n">
        <v>-9</v>
      </c>
      <c r="AG399" s="8" t="n">
        <v>0.4</v>
      </c>
      <c r="AH399" s="8" t="n">
        <v>38</v>
      </c>
      <c r="AI399" s="8" t="n">
        <v>1077</v>
      </c>
      <c r="AJ399" s="8" t="n">
        <v>51733</v>
      </c>
      <c r="AK399" s="19" t="n">
        <v>862.21666666667</v>
      </c>
      <c r="AL399" s="8" t="n">
        <v>862.22</v>
      </c>
      <c r="AM399" s="8" t="n">
        <v>862</v>
      </c>
      <c r="AN399" s="18" t="n">
        <f aca="false">AJ399/60/V399</f>
        <v>18.3450354609929</v>
      </c>
      <c r="AO399" s="8" t="n">
        <v>30.23</v>
      </c>
      <c r="AP399" s="12" t="n">
        <f aca="false">IF(EF399&gt;0,Z399/EF399,0)</f>
        <v>0.620689655172414</v>
      </c>
      <c r="AQ399" s="8" t="n">
        <v>132</v>
      </c>
      <c r="AR399" s="8" t="n">
        <v>132</v>
      </c>
      <c r="AS399" s="8" t="n">
        <v>132</v>
      </c>
      <c r="AT399" s="8" t="n">
        <v>104</v>
      </c>
      <c r="AU399" s="8" t="n">
        <v>104</v>
      </c>
      <c r="AV399" s="8" t="n">
        <v>75</v>
      </c>
      <c r="AW399" s="8" t="n">
        <v>75</v>
      </c>
      <c r="AX399" s="8" t="n">
        <v>16</v>
      </c>
      <c r="AY399" s="8" t="n">
        <v>2</v>
      </c>
      <c r="AZ399" s="8" t="n">
        <v>7</v>
      </c>
      <c r="BA399" s="8" t="n">
        <f aca="false">AY399+AZ399</f>
        <v>9</v>
      </c>
      <c r="BB399" s="8" t="n">
        <v>7.64</v>
      </c>
      <c r="BC399" s="8" t="n">
        <v>34.8133</v>
      </c>
      <c r="BD399" s="19" t="n">
        <v>229.3</v>
      </c>
      <c r="BE399" s="19" t="n">
        <v>15.9565461117661</v>
      </c>
      <c r="BF399" s="19" t="n">
        <f aca="false">AQ399+BD399</f>
        <v>361.3</v>
      </c>
      <c r="BG399" s="19" t="n">
        <f aca="false">IF(AL399&gt;0,BF399/AL399*60,0)</f>
        <v>25.142075108441</v>
      </c>
      <c r="BH399" s="8" t="n">
        <v>439</v>
      </c>
      <c r="BI399" s="8" t="n">
        <v>283</v>
      </c>
      <c r="BJ399" s="8" t="n">
        <v>207</v>
      </c>
      <c r="BK399" s="12" t="n">
        <f aca="false">BH399/(BH399+BJ399)</f>
        <v>0.679566563467492</v>
      </c>
      <c r="BL399" s="8" t="n">
        <v>32</v>
      </c>
      <c r="BM399" s="8" t="n">
        <v>32</v>
      </c>
      <c r="BN399" s="8" t="n">
        <v>28</v>
      </c>
      <c r="BO399" s="8" t="n">
        <f aca="false">BM399-BN399</f>
        <v>4</v>
      </c>
      <c r="BP399" s="8" t="n">
        <v>29</v>
      </c>
      <c r="BQ399" s="8" t="n">
        <v>55</v>
      </c>
      <c r="BR399" s="8" t="n">
        <v>33</v>
      </c>
      <c r="BS399" s="8" t="n">
        <v>18</v>
      </c>
      <c r="BT399" s="12" t="n">
        <f aca="false">BS399/(EA399+BS399)</f>
        <v>0.0342857142857143</v>
      </c>
      <c r="BU399" s="8" t="n">
        <v>229</v>
      </c>
      <c r="BV399" s="8" t="n">
        <v>211</v>
      </c>
      <c r="BW399" s="12" t="n">
        <f aca="false">IF(BU399+BV399&gt;0,BU399/(BU399+BV399),0)</f>
        <v>0.520454545454546</v>
      </c>
      <c r="BX399" s="8" t="n">
        <v>52</v>
      </c>
      <c r="BY399" s="8" t="n">
        <v>39</v>
      </c>
      <c r="BZ399" s="8" t="n">
        <v>92</v>
      </c>
      <c r="CA399" s="8" t="n">
        <v>69</v>
      </c>
      <c r="CB399" s="8" t="n">
        <v>85</v>
      </c>
      <c r="CC399" s="8" t="n">
        <v>103</v>
      </c>
      <c r="CD399" s="8" t="n">
        <v>70</v>
      </c>
      <c r="CE399" s="8" t="n">
        <v>71</v>
      </c>
      <c r="CF399" s="8" t="n">
        <v>67</v>
      </c>
      <c r="CG399" s="8" t="n">
        <v>69</v>
      </c>
      <c r="CH399" s="8" t="n">
        <v>155</v>
      </c>
      <c r="CI399" s="8" t="n">
        <v>130</v>
      </c>
      <c r="CJ399" s="8" t="n">
        <v>0</v>
      </c>
      <c r="CK399" s="8" t="n">
        <v>0</v>
      </c>
      <c r="CL399" s="8" t="n">
        <v>4</v>
      </c>
      <c r="CM399" s="8" t="n">
        <v>1</v>
      </c>
      <c r="CN399" s="8" t="n">
        <v>2</v>
      </c>
      <c r="CO399" s="8" t="n">
        <v>0</v>
      </c>
      <c r="CP399" s="8" t="n">
        <v>0</v>
      </c>
      <c r="CQ399" s="8" t="n">
        <v>0</v>
      </c>
      <c r="CR399" s="8" t="n">
        <v>0</v>
      </c>
      <c r="CS399" s="8" t="n">
        <v>3</v>
      </c>
      <c r="CT399" s="8" t="n">
        <v>2</v>
      </c>
      <c r="CU399" s="8" t="n">
        <v>0</v>
      </c>
      <c r="CV399" s="8" t="n">
        <v>0</v>
      </c>
      <c r="CW399" s="8" t="n">
        <v>8</v>
      </c>
      <c r="CX399" s="8" t="n">
        <v>0</v>
      </c>
      <c r="CY399" s="8" t="n">
        <v>2</v>
      </c>
      <c r="CZ399" s="8" t="n">
        <v>4</v>
      </c>
      <c r="DA399" s="8" t="n">
        <v>23</v>
      </c>
      <c r="DB399" s="8" t="n">
        <v>6</v>
      </c>
      <c r="DC399" s="8" t="n">
        <v>1</v>
      </c>
      <c r="DD399" s="8" t="n">
        <v>13</v>
      </c>
      <c r="DE399" s="8" t="n">
        <v>8</v>
      </c>
      <c r="DF399" s="8" t="n">
        <v>2</v>
      </c>
      <c r="DG399" s="8" t="n">
        <v>0</v>
      </c>
      <c r="DH399" s="8" t="n">
        <v>45</v>
      </c>
      <c r="DI399" s="8" t="n">
        <v>12</v>
      </c>
      <c r="DJ399" s="8" t="n">
        <v>12</v>
      </c>
      <c r="DK399" s="8" t="n">
        <v>12</v>
      </c>
      <c r="DL399" s="8" t="n">
        <v>10</v>
      </c>
      <c r="DM399" s="8" t="n">
        <v>2</v>
      </c>
      <c r="DN399" s="8" t="n">
        <v>15</v>
      </c>
      <c r="DO399" s="8" t="n">
        <v>13</v>
      </c>
      <c r="DP399" s="8" t="n">
        <v>2</v>
      </c>
      <c r="DQ399" s="8" t="n">
        <f aca="false">DJ399-DI399</f>
        <v>0</v>
      </c>
      <c r="DR399" s="19" t="n">
        <v>3.918</v>
      </c>
      <c r="DS399" s="8" t="n">
        <v>9</v>
      </c>
      <c r="DT399" s="8" t="n">
        <v>2</v>
      </c>
      <c r="DU399" s="8" t="n">
        <v>0</v>
      </c>
      <c r="DV399" s="8" t="n">
        <v>1</v>
      </c>
      <c r="DW399" s="8" t="n">
        <v>0</v>
      </c>
      <c r="DX399" s="8" t="n">
        <v>1116</v>
      </c>
      <c r="DY399" s="8" t="n">
        <v>711</v>
      </c>
      <c r="DZ399" s="8" t="n">
        <v>793</v>
      </c>
      <c r="EA399" s="8" t="n">
        <v>507</v>
      </c>
      <c r="EB399" s="8" t="n">
        <v>557</v>
      </c>
      <c r="EC399" s="8" t="n">
        <v>360</v>
      </c>
      <c r="ED399" s="8" t="n">
        <v>56.06</v>
      </c>
      <c r="EE399" s="8" t="n">
        <v>34.55</v>
      </c>
      <c r="EF399" s="8" t="n">
        <v>58</v>
      </c>
      <c r="EG399" s="8" t="n">
        <v>38</v>
      </c>
      <c r="EH399" s="12" t="n">
        <f aca="false">EF399/EB399</f>
        <v>0.104129263913824</v>
      </c>
      <c r="EI399" s="20" t="n">
        <f aca="false">1-EG399/EC399</f>
        <v>0.894444444444444</v>
      </c>
      <c r="EJ399" s="21" t="n">
        <f aca="false">EH399+EI399</f>
        <v>0.998573708358268</v>
      </c>
      <c r="EK399" s="8" t="n">
        <v>1113</v>
      </c>
      <c r="EL399" s="8" t="n">
        <v>711</v>
      </c>
      <c r="EM399" s="8" t="n">
        <v>791</v>
      </c>
      <c r="EN399" s="8" t="n">
        <v>507</v>
      </c>
      <c r="EO399" s="8" t="n">
        <v>554</v>
      </c>
      <c r="EP399" s="8" t="n">
        <v>359</v>
      </c>
      <c r="EQ399" s="8" t="n">
        <v>58</v>
      </c>
      <c r="ER399" s="8" t="n">
        <v>38</v>
      </c>
      <c r="ES399" s="8" t="n">
        <v>541</v>
      </c>
      <c r="ET399" s="8" t="n">
        <v>366</v>
      </c>
      <c r="EU399" s="8" t="n">
        <v>195</v>
      </c>
      <c r="EV399" s="8" t="n">
        <v>146</v>
      </c>
      <c r="EW399" s="8" t="n">
        <v>29</v>
      </c>
      <c r="EX399" s="8" t="n">
        <v>21</v>
      </c>
      <c r="EY399" s="8" t="n">
        <v>55</v>
      </c>
      <c r="EZ399" s="8" t="n">
        <v>63</v>
      </c>
      <c r="FA399" s="8" t="n">
        <v>2.5</v>
      </c>
      <c r="FB399" s="8" t="n">
        <v>0.7</v>
      </c>
      <c r="FC399" s="8" t="n">
        <v>3.3</v>
      </c>
      <c r="FD399" s="19" t="n">
        <v>35.6</v>
      </c>
      <c r="FE399" s="18" t="n">
        <f aca="false">FD399/V399</f>
        <v>0.757446808510638</v>
      </c>
      <c r="FF399" s="8" t="n">
        <v>3.3895</v>
      </c>
      <c r="FG399" s="8" t="n">
        <v>0.77</v>
      </c>
      <c r="FH399" s="8" t="n">
        <v>0.08</v>
      </c>
      <c r="FI399" s="8" t="n">
        <v>0.84</v>
      </c>
      <c r="FJ399" s="22"/>
      <c r="FK399" s="22"/>
      <c r="FL399" s="22"/>
      <c r="FM399" s="8" t="n">
        <f aca="false">BL399+BS399+AH399+DT399</f>
        <v>90</v>
      </c>
      <c r="FN399" s="19" t="n">
        <f aca="false">IF(DS399&gt;0,(BL399+BR399)/DS399,0)</f>
        <v>7.22222222222222</v>
      </c>
      <c r="FO399" s="12" t="n">
        <v>0.0969267139</v>
      </c>
      <c r="FP399" s="19" t="n">
        <f aca="false">Z399-AH399/10</f>
        <v>32.2</v>
      </c>
      <c r="FQ399" s="19" t="n">
        <f aca="false">Z399+DR399/5</f>
        <v>36.7836</v>
      </c>
      <c r="FR399" s="19" t="n">
        <f aca="false">(DX399+DY399)/AL399*60</f>
        <v>127.136925610633</v>
      </c>
      <c r="FS399" s="8" t="n">
        <v>4</v>
      </c>
      <c r="FT399" s="17" t="s">
        <v>453</v>
      </c>
      <c r="FU399" s="8" t="n">
        <v>195</v>
      </c>
      <c r="FV399" s="17" t="s">
        <v>255</v>
      </c>
      <c r="FW399" s="17" t="s">
        <v>280</v>
      </c>
      <c r="FX399" s="23" t="n">
        <v>8000000</v>
      </c>
      <c r="FY399" s="23" t="n">
        <v>8000000</v>
      </c>
      <c r="FZ399" s="8" t="n">
        <v>1493</v>
      </c>
      <c r="GA399" s="8" t="n">
        <v>397</v>
      </c>
      <c r="GB399" s="8" t="n">
        <v>1030</v>
      </c>
      <c r="GC399" s="8" t="n">
        <v>1427</v>
      </c>
      <c r="GD399" s="8" t="n">
        <v>197</v>
      </c>
      <c r="GE399" s="8" t="n">
        <v>1194</v>
      </c>
      <c r="GF399" s="8" t="n">
        <v>2834</v>
      </c>
      <c r="GG399" s="8" t="n">
        <v>28503</v>
      </c>
      <c r="GH399" s="8" t="n">
        <v>112.8</v>
      </c>
      <c r="GI399" s="8" t="n">
        <v>42</v>
      </c>
      <c r="GJ399" s="8" t="n">
        <v>154.8</v>
      </c>
      <c r="GK399" s="8" t="n">
        <f aca="false">Z399-AH399/10</f>
        <v>32.2</v>
      </c>
      <c r="GL399" s="22"/>
      <c r="GM399" s="22"/>
      <c r="GN399" s="22"/>
      <c r="GO399" s="22"/>
      <c r="GP399" s="22"/>
    </row>
    <row r="400" customFormat="false" ht="13.65" hidden="false" customHeight="true" outlineLevel="0" collapsed="false">
      <c r="A400" s="16" t="n">
        <v>34120</v>
      </c>
      <c r="B400" s="17" t="s">
        <v>1579</v>
      </c>
      <c r="C400" s="22"/>
      <c r="D400" s="17" t="s">
        <v>366</v>
      </c>
      <c r="E400" s="17" t="s">
        <v>366</v>
      </c>
      <c r="F400" s="8" t="n">
        <v>75</v>
      </c>
      <c r="G400" s="8" t="n">
        <v>205</v>
      </c>
      <c r="H400" s="8" t="n">
        <v>2011</v>
      </c>
      <c r="I400" s="8" t="n">
        <v>1</v>
      </c>
      <c r="J400" s="8" t="n">
        <v>16</v>
      </c>
      <c r="K400" s="17" t="s">
        <v>273</v>
      </c>
      <c r="L400" s="8" t="n">
        <v>2014</v>
      </c>
      <c r="M400" s="8" t="n">
        <v>24</v>
      </c>
      <c r="N400" s="8" t="n">
        <v>4</v>
      </c>
      <c r="O400" s="8" t="n">
        <v>8476469</v>
      </c>
      <c r="P400" s="17" t="s">
        <v>2039</v>
      </c>
      <c r="Q400" s="17" t="s">
        <v>2040</v>
      </c>
      <c r="R400" s="17" t="s">
        <v>2041</v>
      </c>
      <c r="S400" s="17" t="s">
        <v>2042</v>
      </c>
      <c r="T400" s="17" t="s">
        <v>299</v>
      </c>
      <c r="U400" s="17" t="s">
        <v>332</v>
      </c>
      <c r="V400" s="8" t="n">
        <v>79</v>
      </c>
      <c r="W400" s="8" t="n">
        <v>12</v>
      </c>
      <c r="X400" s="8" t="n">
        <v>17</v>
      </c>
      <c r="Y400" s="8" t="n">
        <v>11</v>
      </c>
      <c r="Z400" s="8" t="n">
        <v>29</v>
      </c>
      <c r="AA400" s="8" t="n">
        <v>10</v>
      </c>
      <c r="AB400" s="8" t="n">
        <v>62</v>
      </c>
      <c r="AC400" s="18" t="n">
        <f aca="false">Z400/V400</f>
        <v>0.367088607594937</v>
      </c>
      <c r="AD400" s="19" t="n">
        <f aca="false">IF(FZ400&gt;V400,Z400-V400*(GC400-Z400)/(FZ400-V400),0)</f>
        <v>6.31683168316832</v>
      </c>
      <c r="AE400" s="19" t="n">
        <v>11.023</v>
      </c>
      <c r="AF400" s="8" t="n">
        <v>3</v>
      </c>
      <c r="AG400" s="8" t="n">
        <v>2.4</v>
      </c>
      <c r="AH400" s="8" t="n">
        <v>22</v>
      </c>
      <c r="AI400" s="8" t="n">
        <v>1421</v>
      </c>
      <c r="AJ400" s="8" t="n">
        <v>59731</v>
      </c>
      <c r="AK400" s="19" t="n">
        <v>995.51666666667</v>
      </c>
      <c r="AL400" s="8" t="n">
        <v>995.52</v>
      </c>
      <c r="AM400" s="8" t="n">
        <v>996</v>
      </c>
      <c r="AN400" s="18" t="n">
        <f aca="false">AJ400/60/V400</f>
        <v>12.601476793249</v>
      </c>
      <c r="AO400" s="8" t="n">
        <v>21.28</v>
      </c>
      <c r="AP400" s="12" t="n">
        <f aca="false">IF(EF400&gt;0,Z400/EF400,0)</f>
        <v>0.557692307692308</v>
      </c>
      <c r="AQ400" s="8" t="n">
        <v>219</v>
      </c>
      <c r="AR400" s="8" t="n">
        <v>220</v>
      </c>
      <c r="AS400" s="8" t="n">
        <v>220</v>
      </c>
      <c r="AT400" s="8" t="n">
        <v>167</v>
      </c>
      <c r="AU400" s="8" t="n">
        <v>167</v>
      </c>
      <c r="AV400" s="8" t="n">
        <v>128</v>
      </c>
      <c r="AW400" s="8" t="n">
        <v>129</v>
      </c>
      <c r="AX400" s="8" t="n">
        <v>62</v>
      </c>
      <c r="AY400" s="8" t="n">
        <v>6</v>
      </c>
      <c r="AZ400" s="8" t="n">
        <v>12</v>
      </c>
      <c r="BA400" s="8" t="n">
        <f aca="false">AY400+AZ400</f>
        <v>18</v>
      </c>
      <c r="BB400" s="8" t="n">
        <v>13.52</v>
      </c>
      <c r="BC400" s="8" t="n">
        <v>32.7031</v>
      </c>
      <c r="BD400" s="19" t="n">
        <v>201.3</v>
      </c>
      <c r="BE400" s="19" t="n">
        <v>12.1323935644807</v>
      </c>
      <c r="BF400" s="19" t="n">
        <f aca="false">AQ400+BD400</f>
        <v>420.3</v>
      </c>
      <c r="BG400" s="19" t="n">
        <f aca="false">IF(AL400&gt;0,BF400/AL400*60,0)</f>
        <v>25.3314850530376</v>
      </c>
      <c r="BH400" s="8" t="n">
        <v>296</v>
      </c>
      <c r="BI400" s="8" t="n">
        <v>290</v>
      </c>
      <c r="BJ400" s="8" t="n">
        <v>366</v>
      </c>
      <c r="BK400" s="12" t="n">
        <f aca="false">BH400/(BH400+BJ400)</f>
        <v>0.447129909365559</v>
      </c>
      <c r="BL400" s="8" t="n">
        <v>86</v>
      </c>
      <c r="BM400" s="8" t="n">
        <v>86</v>
      </c>
      <c r="BN400" s="8" t="n">
        <v>46</v>
      </c>
      <c r="BO400" s="8" t="n">
        <f aca="false">BM400-BN400</f>
        <v>40</v>
      </c>
      <c r="BP400" s="8" t="n">
        <v>39</v>
      </c>
      <c r="BQ400" s="8" t="n">
        <v>16</v>
      </c>
      <c r="BR400" s="8" t="n">
        <v>48</v>
      </c>
      <c r="BS400" s="8" t="n">
        <v>39</v>
      </c>
      <c r="BT400" s="12" t="n">
        <f aca="false">BS400/(EA400+BS400)</f>
        <v>0.0546984572230014</v>
      </c>
      <c r="BU400" s="8" t="n">
        <v>7</v>
      </c>
      <c r="BV400" s="8" t="n">
        <v>8</v>
      </c>
      <c r="BW400" s="12" t="n">
        <f aca="false">IF(BU400+BV400&gt;0,BU400/(BU400+BV400),0)</f>
        <v>0.466666666666667</v>
      </c>
      <c r="BX400" s="8" t="n">
        <v>1</v>
      </c>
      <c r="BY400" s="8" t="n">
        <v>1</v>
      </c>
      <c r="BZ400" s="8" t="n">
        <v>3</v>
      </c>
      <c r="CA400" s="8" t="n">
        <v>1</v>
      </c>
      <c r="CB400" s="8" t="n">
        <v>3</v>
      </c>
      <c r="CC400" s="8" t="n">
        <v>6</v>
      </c>
      <c r="CD400" s="8" t="n">
        <v>1</v>
      </c>
      <c r="CE400" s="8" t="n">
        <v>3</v>
      </c>
      <c r="CF400" s="8" t="n">
        <v>5</v>
      </c>
      <c r="CG400" s="8" t="n">
        <v>5</v>
      </c>
      <c r="CH400" s="8" t="n">
        <v>3</v>
      </c>
      <c r="CI400" s="8" t="n">
        <v>3</v>
      </c>
      <c r="CJ400" s="8" t="n">
        <v>0</v>
      </c>
      <c r="CK400" s="8" t="n">
        <v>0</v>
      </c>
      <c r="CL400" s="8" t="n">
        <v>1</v>
      </c>
      <c r="CM400" s="8" t="n">
        <v>2</v>
      </c>
      <c r="CN400" s="8" t="n">
        <v>1</v>
      </c>
      <c r="CO400" s="8" t="n">
        <v>0</v>
      </c>
      <c r="CP400" s="8" t="n">
        <v>0</v>
      </c>
      <c r="CQ400" s="8" t="n">
        <v>0</v>
      </c>
      <c r="CR400" s="8" t="n">
        <v>1</v>
      </c>
      <c r="CS400" s="8" t="n">
        <v>0</v>
      </c>
      <c r="CT400" s="8" t="n">
        <v>2</v>
      </c>
      <c r="CU400" s="8" t="n">
        <v>0</v>
      </c>
      <c r="CV400" s="8" t="n">
        <v>0</v>
      </c>
      <c r="CW400" s="8" t="n">
        <v>9</v>
      </c>
      <c r="CX400" s="8" t="n">
        <v>0</v>
      </c>
      <c r="CY400" s="8" t="n">
        <v>2</v>
      </c>
      <c r="CZ400" s="8" t="n">
        <v>9</v>
      </c>
      <c r="DA400" s="8" t="n">
        <v>28</v>
      </c>
      <c r="DB400" s="8" t="n">
        <v>10</v>
      </c>
      <c r="DC400" s="8" t="n">
        <v>3</v>
      </c>
      <c r="DD400" s="8" t="n">
        <v>2</v>
      </c>
      <c r="DE400" s="8" t="n">
        <v>8</v>
      </c>
      <c r="DF400" s="8" t="n">
        <v>5</v>
      </c>
      <c r="DG400" s="8" t="n">
        <v>1</v>
      </c>
      <c r="DH400" s="8" t="n">
        <v>99</v>
      </c>
      <c r="DI400" s="8" t="n">
        <v>11</v>
      </c>
      <c r="DJ400" s="8" t="n">
        <v>16</v>
      </c>
      <c r="DK400" s="8" t="n">
        <v>11</v>
      </c>
      <c r="DL400" s="8" t="n">
        <v>11</v>
      </c>
      <c r="DM400" s="8" t="n">
        <v>0</v>
      </c>
      <c r="DN400" s="8" t="n">
        <v>16</v>
      </c>
      <c r="DO400" s="8" t="n">
        <v>16</v>
      </c>
      <c r="DP400" s="8" t="n">
        <v>0</v>
      </c>
      <c r="DQ400" s="8" t="n">
        <f aca="false">DJ400-DI400</f>
        <v>5</v>
      </c>
      <c r="DR400" s="19" t="n">
        <v>5.138</v>
      </c>
      <c r="DS400" s="8" t="n">
        <v>11</v>
      </c>
      <c r="DT400" s="8" t="n">
        <v>0</v>
      </c>
      <c r="DU400" s="8" t="n">
        <v>0</v>
      </c>
      <c r="DV400" s="8" t="n">
        <v>0</v>
      </c>
      <c r="DW400" s="8" t="n">
        <v>0</v>
      </c>
      <c r="DX400" s="8" t="n">
        <v>977</v>
      </c>
      <c r="DY400" s="8" t="n">
        <v>911</v>
      </c>
      <c r="DZ400" s="8" t="n">
        <v>719</v>
      </c>
      <c r="EA400" s="8" t="n">
        <v>674</v>
      </c>
      <c r="EB400" s="8" t="n">
        <v>518</v>
      </c>
      <c r="EC400" s="8" t="n">
        <v>507</v>
      </c>
      <c r="ED400" s="8" t="n">
        <v>45.52</v>
      </c>
      <c r="EE400" s="8" t="n">
        <v>40.61</v>
      </c>
      <c r="EF400" s="8" t="n">
        <v>52</v>
      </c>
      <c r="EG400" s="8" t="n">
        <v>44</v>
      </c>
      <c r="EH400" s="12" t="n">
        <f aca="false">EF400/EB400</f>
        <v>0.1003861003861</v>
      </c>
      <c r="EI400" s="20" t="n">
        <f aca="false">1-EG400/EC400</f>
        <v>0.913214990138067</v>
      </c>
      <c r="EJ400" s="21" t="n">
        <f aca="false">EH400+EI400</f>
        <v>1.01360109052417</v>
      </c>
      <c r="EK400" s="8" t="n">
        <v>979</v>
      </c>
      <c r="EL400" s="8" t="n">
        <v>912</v>
      </c>
      <c r="EM400" s="8" t="n">
        <v>718</v>
      </c>
      <c r="EN400" s="8" t="n">
        <v>674</v>
      </c>
      <c r="EO400" s="8" t="n">
        <v>517</v>
      </c>
      <c r="EP400" s="8" t="n">
        <v>507</v>
      </c>
      <c r="EQ400" s="8" t="n">
        <v>52</v>
      </c>
      <c r="ER400" s="8" t="n">
        <v>44</v>
      </c>
      <c r="ES400" s="8" t="n">
        <v>435</v>
      </c>
      <c r="ET400" s="8" t="n">
        <v>425</v>
      </c>
      <c r="EU400" s="8" t="n">
        <v>173</v>
      </c>
      <c r="EV400" s="8" t="n">
        <v>168</v>
      </c>
      <c r="EW400" s="8" t="n">
        <v>17</v>
      </c>
      <c r="EX400" s="8" t="n">
        <v>21</v>
      </c>
      <c r="EY400" s="8" t="n">
        <v>67</v>
      </c>
      <c r="EZ400" s="8" t="n">
        <v>68</v>
      </c>
      <c r="FA400" s="8" t="n">
        <v>1.4</v>
      </c>
      <c r="FB400" s="8" t="n">
        <v>1.1</v>
      </c>
      <c r="FC400" s="8" t="n">
        <v>2.5</v>
      </c>
      <c r="FD400" s="19" t="n">
        <v>35.64</v>
      </c>
      <c r="FE400" s="18" t="n">
        <f aca="false">FD400/V400</f>
        <v>0.451139240506329</v>
      </c>
      <c r="FF400" s="8" t="n">
        <v>2.9203</v>
      </c>
      <c r="FG400" s="8" t="n">
        <v>0.44</v>
      </c>
      <c r="FH400" s="8" t="n">
        <v>-0.06</v>
      </c>
      <c r="FI400" s="8" t="n">
        <v>0.38</v>
      </c>
      <c r="FJ400" s="22"/>
      <c r="FK400" s="22"/>
      <c r="FL400" s="22"/>
      <c r="FM400" s="8" t="n">
        <f aca="false">BL400+BS400+AH400+DT400</f>
        <v>147</v>
      </c>
      <c r="FN400" s="19" t="n">
        <f aca="false">IF(DS400&gt;0,(BL400+BR400)/DS400,0)</f>
        <v>12.1818181818182</v>
      </c>
      <c r="FO400" s="12" t="n">
        <v>0.047722974</v>
      </c>
      <c r="FP400" s="19" t="n">
        <f aca="false">Z400-AH400/10</f>
        <v>26.8</v>
      </c>
      <c r="FQ400" s="19" t="n">
        <f aca="false">Z400+DR400/5</f>
        <v>30.0276</v>
      </c>
      <c r="FR400" s="19" t="n">
        <f aca="false">(DX400+DY400)/AL400*60</f>
        <v>113.789778206365</v>
      </c>
      <c r="FS400" s="8" t="n">
        <v>1</v>
      </c>
      <c r="FT400" s="17" t="s">
        <v>345</v>
      </c>
      <c r="FU400" s="8" t="n">
        <v>11</v>
      </c>
      <c r="FV400" s="22"/>
      <c r="FW400" s="17" t="s">
        <v>270</v>
      </c>
      <c r="FX400" s="23" t="n">
        <v>975000</v>
      </c>
      <c r="FY400" s="23" t="n">
        <v>925000</v>
      </c>
      <c r="FZ400" s="8" t="n">
        <v>180</v>
      </c>
      <c r="GA400" s="8" t="n">
        <v>26</v>
      </c>
      <c r="GB400" s="8" t="n">
        <v>32</v>
      </c>
      <c r="GC400" s="8" t="n">
        <v>58</v>
      </c>
      <c r="GD400" s="8" t="n">
        <v>-3</v>
      </c>
      <c r="GE400" s="8" t="n">
        <v>54</v>
      </c>
      <c r="GF400" s="8" t="n">
        <v>291</v>
      </c>
      <c r="GG400" s="8" t="n">
        <v>2396</v>
      </c>
      <c r="GH400" s="8" t="n">
        <v>2.3</v>
      </c>
      <c r="GI400" s="8" t="n">
        <v>2.2</v>
      </c>
      <c r="GJ400" s="8" t="n">
        <v>4.5</v>
      </c>
      <c r="GK400" s="8" t="n">
        <f aca="false">Z400-AH400/10</f>
        <v>26.8</v>
      </c>
      <c r="GL400" s="22"/>
      <c r="GM400" s="22"/>
      <c r="GN400" s="22"/>
      <c r="GO400" s="22"/>
      <c r="GP400" s="22"/>
    </row>
    <row r="401" customFormat="false" ht="13.65" hidden="false" customHeight="true" outlineLevel="0" collapsed="false">
      <c r="A401" s="16" t="n">
        <v>34148</v>
      </c>
      <c r="B401" s="17" t="s">
        <v>794</v>
      </c>
      <c r="C401" s="17" t="s">
        <v>435</v>
      </c>
      <c r="D401" s="17" t="s">
        <v>262</v>
      </c>
      <c r="E401" s="17" t="s">
        <v>262</v>
      </c>
      <c r="F401" s="8" t="n">
        <v>76</v>
      </c>
      <c r="G401" s="8" t="n">
        <v>215</v>
      </c>
      <c r="H401" s="8" t="n">
        <v>2011</v>
      </c>
      <c r="I401" s="8" t="n">
        <v>2</v>
      </c>
      <c r="J401" s="8" t="n">
        <v>46</v>
      </c>
      <c r="K401" s="17" t="s">
        <v>263</v>
      </c>
      <c r="L401" s="8" t="n">
        <v>2015</v>
      </c>
      <c r="M401" s="8" t="n">
        <v>24</v>
      </c>
      <c r="N401" s="8" t="n">
        <v>3</v>
      </c>
      <c r="O401" s="8" t="n">
        <v>8476441</v>
      </c>
      <c r="P401" s="17" t="s">
        <v>2043</v>
      </c>
      <c r="Q401" s="17" t="s">
        <v>2044</v>
      </c>
      <c r="R401" s="17" t="s">
        <v>2045</v>
      </c>
      <c r="S401" s="17" t="s">
        <v>2042</v>
      </c>
      <c r="T401" s="17" t="s">
        <v>278</v>
      </c>
      <c r="U401" s="17" t="s">
        <v>432</v>
      </c>
      <c r="V401" s="8" t="n">
        <v>69</v>
      </c>
      <c r="W401" s="8" t="n">
        <v>7</v>
      </c>
      <c r="X401" s="8" t="n">
        <v>10</v>
      </c>
      <c r="Y401" s="8" t="n">
        <v>5</v>
      </c>
      <c r="Z401" s="8" t="n">
        <v>17</v>
      </c>
      <c r="AA401" s="8" t="n">
        <v>13</v>
      </c>
      <c r="AB401" s="8" t="n">
        <v>53</v>
      </c>
      <c r="AC401" s="18" t="n">
        <f aca="false">Z401/V401</f>
        <v>0.246376811594203</v>
      </c>
      <c r="AD401" s="19" t="n">
        <f aca="false">IF(FZ401&gt;V401,Z401-V401*(GC401-Z401)/(FZ401-V401),0)</f>
        <v>4.82352941176471</v>
      </c>
      <c r="AE401" s="19" t="n">
        <v>6.381</v>
      </c>
      <c r="AF401" s="8" t="n">
        <v>-1</v>
      </c>
      <c r="AG401" s="8" t="n">
        <v>-2.2</v>
      </c>
      <c r="AH401" s="8" t="n">
        <v>57</v>
      </c>
      <c r="AI401" s="8" t="n">
        <v>1746</v>
      </c>
      <c r="AJ401" s="8" t="n">
        <v>85865</v>
      </c>
      <c r="AK401" s="19" t="n">
        <v>1431.0833333333</v>
      </c>
      <c r="AL401" s="8" t="n">
        <v>1431.9</v>
      </c>
      <c r="AM401" s="8" t="n">
        <v>1431</v>
      </c>
      <c r="AN401" s="18" t="n">
        <f aca="false">AJ401/60/V401</f>
        <v>20.7403381642512</v>
      </c>
      <c r="AO401" s="8" t="n">
        <v>34.64</v>
      </c>
      <c r="AP401" s="12" t="n">
        <f aca="false">IF(EF401&gt;0,Z401/EF401,0)</f>
        <v>0.283333333333333</v>
      </c>
      <c r="AQ401" s="8" t="n">
        <v>265</v>
      </c>
      <c r="AR401" s="8" t="n">
        <v>265</v>
      </c>
      <c r="AS401" s="8" t="n">
        <v>265</v>
      </c>
      <c r="AT401" s="8" t="n">
        <v>187</v>
      </c>
      <c r="AU401" s="8" t="n">
        <v>187</v>
      </c>
      <c r="AV401" s="8" t="n">
        <v>124</v>
      </c>
      <c r="AW401" s="8" t="n">
        <v>80</v>
      </c>
      <c r="AX401" s="8" t="n">
        <v>13</v>
      </c>
      <c r="AY401" s="8" t="n">
        <v>3</v>
      </c>
      <c r="AZ401" s="8" t="n">
        <v>13</v>
      </c>
      <c r="BA401" s="8" t="n">
        <f aca="false">AY401+AZ401</f>
        <v>16</v>
      </c>
      <c r="BB401" s="8" t="n">
        <v>6.12</v>
      </c>
      <c r="BC401" s="8" t="n">
        <v>54.4597</v>
      </c>
      <c r="BD401" s="19" t="n">
        <v>106.9</v>
      </c>
      <c r="BE401" s="19" t="n">
        <v>4.48191929191183</v>
      </c>
      <c r="BF401" s="19" t="n">
        <f aca="false">AQ401+BD401</f>
        <v>371.9</v>
      </c>
      <c r="BG401" s="19" t="n">
        <f aca="false">IF(AL401&gt;0,BF401/AL401*60,0)</f>
        <v>15.5834904672114</v>
      </c>
      <c r="BH401" s="8" t="n">
        <v>440</v>
      </c>
      <c r="BI401" s="8" t="n">
        <v>465</v>
      </c>
      <c r="BJ401" s="8" t="n">
        <v>583</v>
      </c>
      <c r="BK401" s="12" t="n">
        <f aca="false">BH401/(BH401+BJ401)</f>
        <v>0.43010752688172</v>
      </c>
      <c r="BL401" s="8" t="n">
        <v>116</v>
      </c>
      <c r="BM401" s="8" t="n">
        <v>116</v>
      </c>
      <c r="BN401" s="8" t="n">
        <v>67</v>
      </c>
      <c r="BO401" s="8" t="n">
        <f aca="false">BM401-BN401</f>
        <v>49</v>
      </c>
      <c r="BP401" s="8" t="n">
        <v>63</v>
      </c>
      <c r="BQ401" s="8" t="n">
        <v>28</v>
      </c>
      <c r="BR401" s="8" t="n">
        <v>17</v>
      </c>
      <c r="BS401" s="8" t="n">
        <v>150</v>
      </c>
      <c r="BT401" s="12" t="n">
        <f aca="false">BS401/(EA401+BS401)</f>
        <v>0.122349102773246</v>
      </c>
      <c r="BU401" s="8" t="n">
        <v>0</v>
      </c>
      <c r="BV401" s="8" t="n">
        <v>0</v>
      </c>
      <c r="BW401" s="12" t="n">
        <f aca="false">IF(BU401+BV401&gt;0,BU401/(BU401+BV401),0)</f>
        <v>0</v>
      </c>
      <c r="BX401" s="8" t="n">
        <v>0</v>
      </c>
      <c r="BY401" s="8" t="n">
        <v>0</v>
      </c>
      <c r="BZ401" s="8" t="n">
        <v>0</v>
      </c>
      <c r="CA401" s="8" t="n">
        <v>0</v>
      </c>
      <c r="CB401" s="8" t="n">
        <v>0</v>
      </c>
      <c r="CC401" s="8" t="n">
        <v>0</v>
      </c>
      <c r="CD401" s="8" t="n">
        <v>0</v>
      </c>
      <c r="CE401" s="8" t="n">
        <v>0</v>
      </c>
      <c r="CF401" s="8" t="n">
        <v>0</v>
      </c>
      <c r="CG401" s="8" t="n">
        <v>0</v>
      </c>
      <c r="CH401" s="8" t="n">
        <v>0</v>
      </c>
      <c r="CI401" s="8" t="n">
        <v>0</v>
      </c>
      <c r="CJ401" s="8" t="n">
        <v>0</v>
      </c>
      <c r="CK401" s="8" t="n">
        <v>0</v>
      </c>
      <c r="CL401" s="8" t="n">
        <v>1</v>
      </c>
      <c r="CM401" s="8" t="n">
        <v>0</v>
      </c>
      <c r="CN401" s="8" t="n">
        <v>1</v>
      </c>
      <c r="CO401" s="8" t="n">
        <v>0</v>
      </c>
      <c r="CP401" s="8" t="n">
        <v>0</v>
      </c>
      <c r="CQ401" s="8" t="n">
        <v>0</v>
      </c>
      <c r="CR401" s="8" t="n">
        <v>0</v>
      </c>
      <c r="CS401" s="8" t="n">
        <v>1</v>
      </c>
      <c r="CT401" s="8" t="n">
        <v>1</v>
      </c>
      <c r="CU401" s="8" t="n">
        <v>1</v>
      </c>
      <c r="CV401" s="8" t="n">
        <v>0</v>
      </c>
      <c r="CW401" s="8" t="n">
        <v>4</v>
      </c>
      <c r="CX401" s="8" t="n">
        <v>0</v>
      </c>
      <c r="CY401" s="8" t="n">
        <v>1</v>
      </c>
      <c r="CZ401" s="8" t="n">
        <v>5</v>
      </c>
      <c r="DA401" s="8" t="n">
        <v>57</v>
      </c>
      <c r="DB401" s="8" t="n">
        <v>1</v>
      </c>
      <c r="DC401" s="8" t="n">
        <v>0</v>
      </c>
      <c r="DD401" s="8" t="n">
        <v>45</v>
      </c>
      <c r="DE401" s="8" t="n">
        <v>10</v>
      </c>
      <c r="DF401" s="8" t="n">
        <v>2</v>
      </c>
      <c r="DG401" s="8" t="n">
        <v>0</v>
      </c>
      <c r="DH401" s="8" t="n">
        <v>66</v>
      </c>
      <c r="DI401" s="8" t="n">
        <v>23</v>
      </c>
      <c r="DJ401" s="8" t="n">
        <v>12</v>
      </c>
      <c r="DK401" s="8" t="n">
        <v>23</v>
      </c>
      <c r="DL401" s="8" t="n">
        <v>22</v>
      </c>
      <c r="DM401" s="8" t="n">
        <v>1</v>
      </c>
      <c r="DN401" s="8" t="n">
        <v>13</v>
      </c>
      <c r="DO401" s="8" t="n">
        <v>12</v>
      </c>
      <c r="DP401" s="8" t="n">
        <v>1</v>
      </c>
      <c r="DQ401" s="8" t="n">
        <f aca="false">DJ401-DI401</f>
        <v>-11</v>
      </c>
      <c r="DR401" s="19" t="n">
        <v>1.744</v>
      </c>
      <c r="DS401" s="8" t="n">
        <v>21</v>
      </c>
      <c r="DT401" s="8" t="n">
        <v>1</v>
      </c>
      <c r="DU401" s="8" t="n">
        <v>0</v>
      </c>
      <c r="DV401" s="8" t="n">
        <v>1</v>
      </c>
      <c r="DW401" s="8" t="n">
        <v>0</v>
      </c>
      <c r="DX401" s="8" t="n">
        <v>1346</v>
      </c>
      <c r="DY401" s="8" t="n">
        <v>1486</v>
      </c>
      <c r="DZ401" s="8" t="n">
        <v>1024</v>
      </c>
      <c r="EA401" s="8" t="n">
        <v>1076</v>
      </c>
      <c r="EB401" s="8" t="n">
        <v>724</v>
      </c>
      <c r="EC401" s="8" t="n">
        <v>790</v>
      </c>
      <c r="ED401" s="8" t="n">
        <v>59.62</v>
      </c>
      <c r="EE401" s="8" t="n">
        <v>69.61</v>
      </c>
      <c r="EF401" s="8" t="n">
        <v>60</v>
      </c>
      <c r="EG401" s="8" t="n">
        <v>79</v>
      </c>
      <c r="EH401" s="12" t="n">
        <f aca="false">EF401/EB401</f>
        <v>0.0828729281767956</v>
      </c>
      <c r="EI401" s="20" t="n">
        <f aca="false">1-EG401/EC401</f>
        <v>0.9</v>
      </c>
      <c r="EJ401" s="21" t="n">
        <f aca="false">EH401+EI401</f>
        <v>0.982872928176796</v>
      </c>
      <c r="EK401" s="8" t="n">
        <v>1341</v>
      </c>
      <c r="EL401" s="8" t="n">
        <v>1485</v>
      </c>
      <c r="EM401" s="8" t="n">
        <v>1020</v>
      </c>
      <c r="EN401" s="8" t="n">
        <v>1075</v>
      </c>
      <c r="EO401" s="8" t="n">
        <v>721</v>
      </c>
      <c r="EP401" s="8" t="n">
        <v>789</v>
      </c>
      <c r="EQ401" s="8" t="n">
        <v>61</v>
      </c>
      <c r="ER401" s="8" t="n">
        <v>79</v>
      </c>
      <c r="ES401" s="8" t="n">
        <v>640</v>
      </c>
      <c r="ET401" s="8" t="n">
        <v>762</v>
      </c>
      <c r="EU401" s="8" t="n">
        <v>233</v>
      </c>
      <c r="EV401" s="8" t="n">
        <v>284</v>
      </c>
      <c r="EW401" s="8" t="n">
        <v>28</v>
      </c>
      <c r="EX401" s="8" t="n">
        <v>39</v>
      </c>
      <c r="EY401" s="8" t="n">
        <v>81</v>
      </c>
      <c r="EZ401" s="8" t="n">
        <v>86</v>
      </c>
      <c r="FA401" s="8" t="n">
        <v>0.7</v>
      </c>
      <c r="FB401" s="8" t="n">
        <v>3.3</v>
      </c>
      <c r="FC401" s="8" t="n">
        <v>3.9</v>
      </c>
      <c r="FD401" s="19" t="n">
        <v>30.5</v>
      </c>
      <c r="FE401" s="18" t="n">
        <f aca="false">FD401/V401</f>
        <v>0.442028985507246</v>
      </c>
      <c r="FF401" s="8" t="n">
        <v>1.6679</v>
      </c>
      <c r="FG401" s="8" t="n">
        <v>0.11</v>
      </c>
      <c r="FH401" s="8" t="n">
        <v>-0.04</v>
      </c>
      <c r="FI401" s="8" t="n">
        <v>0.06</v>
      </c>
      <c r="FJ401" s="22"/>
      <c r="FK401" s="22"/>
      <c r="FL401" s="22"/>
      <c r="FM401" s="8" t="n">
        <f aca="false">BL401+BS401+AH401+DT401</f>
        <v>324</v>
      </c>
      <c r="FN401" s="19" t="n">
        <f aca="false">IF(DS401&gt;0,(BL401+BR401)/DS401,0)</f>
        <v>6.33333333333333</v>
      </c>
      <c r="FO401" s="12" t="n">
        <v>0.0385131508</v>
      </c>
      <c r="FP401" s="19" t="n">
        <f aca="false">Z401-AH401/10</f>
        <v>11.3</v>
      </c>
      <c r="FQ401" s="19" t="n">
        <f aca="false">Z401+DR401/5</f>
        <v>17.3488</v>
      </c>
      <c r="FR401" s="19" t="n">
        <f aca="false">(DX401+DY401)/AL401*60</f>
        <v>118.667504714016</v>
      </c>
      <c r="FS401" s="8" t="n">
        <v>4</v>
      </c>
      <c r="FT401" s="17" t="s">
        <v>1611</v>
      </c>
      <c r="FU401" s="8" t="n">
        <v>195</v>
      </c>
      <c r="FV401" s="22"/>
      <c r="FW401" s="17" t="s">
        <v>270</v>
      </c>
      <c r="FX401" s="23" t="n">
        <v>1200000</v>
      </c>
      <c r="FY401" s="23" t="n">
        <v>1050000</v>
      </c>
      <c r="FZ401" s="8" t="n">
        <v>205</v>
      </c>
      <c r="GA401" s="8" t="n">
        <v>11</v>
      </c>
      <c r="GB401" s="8" t="n">
        <v>30</v>
      </c>
      <c r="GC401" s="8" t="n">
        <v>41</v>
      </c>
      <c r="GD401" s="8" t="n">
        <v>10</v>
      </c>
      <c r="GE401" s="8" t="n">
        <v>180</v>
      </c>
      <c r="GF401" s="8" t="n">
        <v>295</v>
      </c>
      <c r="GG401" s="8" t="n">
        <v>3657</v>
      </c>
      <c r="GH401" s="8" t="n">
        <v>1</v>
      </c>
      <c r="GI401" s="8" t="n">
        <v>9.3</v>
      </c>
      <c r="GJ401" s="8" t="n">
        <v>10.3</v>
      </c>
      <c r="GK401" s="8" t="n">
        <f aca="false">Z401-AH401/10</f>
        <v>11.3</v>
      </c>
      <c r="GL401" s="22"/>
      <c r="GM401" s="22"/>
      <c r="GN401" s="22"/>
      <c r="GO401" s="22"/>
      <c r="GP401" s="22"/>
    </row>
    <row r="402" customFormat="false" ht="13.65" hidden="false" customHeight="true" outlineLevel="0" collapsed="false">
      <c r="A402" s="16" t="n">
        <v>35459</v>
      </c>
      <c r="B402" s="17" t="s">
        <v>2046</v>
      </c>
      <c r="C402" s="22"/>
      <c r="D402" s="17" t="s">
        <v>321</v>
      </c>
      <c r="E402" s="17" t="s">
        <v>321</v>
      </c>
      <c r="F402" s="8" t="n">
        <v>73</v>
      </c>
      <c r="G402" s="8" t="n">
        <v>206</v>
      </c>
      <c r="H402" s="8" t="n">
        <v>2015</v>
      </c>
      <c r="I402" s="8" t="n">
        <v>1</v>
      </c>
      <c r="J402" s="8" t="n">
        <v>20</v>
      </c>
      <c r="K402" s="17" t="s">
        <v>263</v>
      </c>
      <c r="L402" s="8" t="n">
        <v>2016</v>
      </c>
      <c r="M402" s="8" t="n">
        <v>21</v>
      </c>
      <c r="N402" s="8" t="n">
        <v>2</v>
      </c>
      <c r="O402" s="8" t="n">
        <v>8478493</v>
      </c>
      <c r="P402" s="17" t="s">
        <v>2047</v>
      </c>
      <c r="Q402" s="17" t="s">
        <v>2048</v>
      </c>
      <c r="R402" s="17" t="s">
        <v>2049</v>
      </c>
      <c r="S402" s="17" t="s">
        <v>2042</v>
      </c>
      <c r="T402" s="17" t="s">
        <v>591</v>
      </c>
      <c r="U402" s="17" t="s">
        <v>972</v>
      </c>
      <c r="V402" s="8" t="n">
        <v>75</v>
      </c>
      <c r="W402" s="8" t="n">
        <v>6</v>
      </c>
      <c r="X402" s="8" t="n">
        <v>10</v>
      </c>
      <c r="Y402" s="8" t="n">
        <v>4</v>
      </c>
      <c r="Z402" s="8" t="n">
        <v>16</v>
      </c>
      <c r="AA402" s="8" t="n">
        <v>16</v>
      </c>
      <c r="AB402" s="8" t="n">
        <v>60</v>
      </c>
      <c r="AC402" s="18" t="n">
        <f aca="false">Z402/V402</f>
        <v>0.213333333333333</v>
      </c>
      <c r="AD402" s="19" t="n">
        <f aca="false">IF(FZ402&gt;V402,Z402-V402*(GC402-Z402)/(FZ402-V402),0)</f>
        <v>-19</v>
      </c>
      <c r="AE402" s="19" t="n">
        <v>5.934</v>
      </c>
      <c r="AF402" s="8" t="n">
        <v>2</v>
      </c>
      <c r="AG402" s="8" t="n">
        <v>5.8</v>
      </c>
      <c r="AH402" s="8" t="n">
        <v>22</v>
      </c>
      <c r="AI402" s="8" t="n">
        <v>1271</v>
      </c>
      <c r="AJ402" s="8" t="n">
        <v>57503</v>
      </c>
      <c r="AK402" s="19" t="n">
        <v>958.38333333333</v>
      </c>
      <c r="AL402" s="8" t="n">
        <v>958.47</v>
      </c>
      <c r="AM402" s="8" t="n">
        <v>958</v>
      </c>
      <c r="AN402" s="18" t="n">
        <f aca="false">AJ402/60/V402</f>
        <v>12.7784444444444</v>
      </c>
      <c r="AO402" s="8" t="n">
        <v>21.46</v>
      </c>
      <c r="AP402" s="12" t="n">
        <f aca="false">IF(EF402&gt;0,Z402/EF402,0)</f>
        <v>0.551724137931034</v>
      </c>
      <c r="AQ402" s="8" t="n">
        <v>191</v>
      </c>
      <c r="AR402" s="8" t="n">
        <v>191</v>
      </c>
      <c r="AS402" s="8" t="n">
        <v>191</v>
      </c>
      <c r="AT402" s="8" t="n">
        <v>155</v>
      </c>
      <c r="AU402" s="8" t="n">
        <v>155</v>
      </c>
      <c r="AV402" s="8" t="n">
        <v>124</v>
      </c>
      <c r="AW402" s="8" t="n">
        <v>97</v>
      </c>
      <c r="AX402" s="8" t="n">
        <v>47</v>
      </c>
      <c r="AY402" s="8" t="n">
        <v>6</v>
      </c>
      <c r="AZ402" s="8" t="n">
        <v>14</v>
      </c>
      <c r="BA402" s="8" t="n">
        <f aca="false">AY402+AZ402</f>
        <v>20</v>
      </c>
      <c r="BB402" s="8" t="n">
        <v>9.19</v>
      </c>
      <c r="BC402" s="8" t="n">
        <v>33.3871</v>
      </c>
      <c r="BD402" s="19" t="n">
        <v>96.1</v>
      </c>
      <c r="BE402" s="19" t="n">
        <v>6.01638175399546</v>
      </c>
      <c r="BF402" s="19" t="n">
        <f aca="false">AQ402+BD402</f>
        <v>287.1</v>
      </c>
      <c r="BG402" s="19" t="n">
        <f aca="false">IF(AL402&gt;0,BF402/AL402*60,0)</f>
        <v>17.972393502144</v>
      </c>
      <c r="BH402" s="8" t="n">
        <v>287</v>
      </c>
      <c r="BI402" s="8" t="n">
        <v>298</v>
      </c>
      <c r="BJ402" s="8" t="n">
        <v>288</v>
      </c>
      <c r="BK402" s="12" t="n">
        <f aca="false">BH402/(BH402+BJ402)</f>
        <v>0.499130434782609</v>
      </c>
      <c r="BL402" s="8" t="n">
        <v>134</v>
      </c>
      <c r="BM402" s="8" t="n">
        <v>134</v>
      </c>
      <c r="BN402" s="8" t="n">
        <v>110</v>
      </c>
      <c r="BO402" s="8" t="n">
        <f aca="false">BM402-BN402</f>
        <v>24</v>
      </c>
      <c r="BP402" s="8" t="n">
        <v>31</v>
      </c>
      <c r="BQ402" s="8" t="n">
        <v>10</v>
      </c>
      <c r="BR402" s="8" t="n">
        <v>17</v>
      </c>
      <c r="BS402" s="8" t="n">
        <v>46</v>
      </c>
      <c r="BT402" s="12" t="n">
        <f aca="false">BS402/(EA402+BS402)</f>
        <v>0.0626702997275204</v>
      </c>
      <c r="BU402" s="8" t="n">
        <v>201</v>
      </c>
      <c r="BV402" s="8" t="n">
        <v>271</v>
      </c>
      <c r="BW402" s="12" t="n">
        <f aca="false">IF(BU402+BV402&gt;0,BU402/(BU402+BV402),0)</f>
        <v>0.425847457627119</v>
      </c>
      <c r="BX402" s="8" t="n">
        <v>53</v>
      </c>
      <c r="BY402" s="8" t="n">
        <v>63</v>
      </c>
      <c r="BZ402" s="8" t="n">
        <v>82</v>
      </c>
      <c r="CA402" s="8" t="n">
        <v>132</v>
      </c>
      <c r="CB402" s="8" t="n">
        <v>66</v>
      </c>
      <c r="CC402" s="8" t="n">
        <v>76</v>
      </c>
      <c r="CD402" s="8" t="n">
        <v>63</v>
      </c>
      <c r="CE402" s="8" t="n">
        <v>73</v>
      </c>
      <c r="CF402" s="8" t="n">
        <v>86</v>
      </c>
      <c r="CG402" s="8" t="n">
        <v>114</v>
      </c>
      <c r="CH402" s="8" t="n">
        <v>101</v>
      </c>
      <c r="CI402" s="8" t="n">
        <v>141</v>
      </c>
      <c r="CJ402" s="8" t="n">
        <v>0</v>
      </c>
      <c r="CK402" s="8" t="n">
        <v>0</v>
      </c>
      <c r="CL402" s="8" t="n">
        <v>1</v>
      </c>
      <c r="CM402" s="8" t="n">
        <v>0</v>
      </c>
      <c r="CN402" s="8" t="n">
        <v>1</v>
      </c>
      <c r="CO402" s="8" t="n">
        <v>0</v>
      </c>
      <c r="CP402" s="8" t="n">
        <v>0</v>
      </c>
      <c r="CQ402" s="8" t="n">
        <v>0</v>
      </c>
      <c r="CR402" s="8" t="n">
        <v>0</v>
      </c>
      <c r="CS402" s="8" t="n">
        <v>0</v>
      </c>
      <c r="CT402" s="8" t="n">
        <v>0</v>
      </c>
      <c r="CU402" s="8" t="n">
        <v>2</v>
      </c>
      <c r="CV402" s="8" t="n">
        <v>0</v>
      </c>
      <c r="CW402" s="8" t="n">
        <v>4</v>
      </c>
      <c r="CX402" s="8" t="n">
        <v>1</v>
      </c>
      <c r="CY402" s="8" t="n">
        <v>2</v>
      </c>
      <c r="CZ402" s="8" t="n">
        <v>0</v>
      </c>
      <c r="DA402" s="8" t="n">
        <v>28</v>
      </c>
      <c r="DB402" s="8" t="n">
        <v>8</v>
      </c>
      <c r="DC402" s="8" t="n">
        <v>3</v>
      </c>
      <c r="DD402" s="8" t="n">
        <v>3</v>
      </c>
      <c r="DE402" s="8" t="n">
        <v>16</v>
      </c>
      <c r="DF402" s="8" t="n">
        <v>9</v>
      </c>
      <c r="DG402" s="8" t="n">
        <v>6</v>
      </c>
      <c r="DH402" s="8" t="n">
        <v>79</v>
      </c>
      <c r="DI402" s="8" t="n">
        <v>11</v>
      </c>
      <c r="DJ402" s="8" t="n">
        <v>14</v>
      </c>
      <c r="DK402" s="8" t="n">
        <v>11</v>
      </c>
      <c r="DL402" s="8" t="n">
        <v>11</v>
      </c>
      <c r="DM402" s="8" t="n">
        <v>0</v>
      </c>
      <c r="DN402" s="8" t="n">
        <v>14</v>
      </c>
      <c r="DO402" s="8" t="n">
        <v>14</v>
      </c>
      <c r="DP402" s="8" t="n">
        <v>0</v>
      </c>
      <c r="DQ402" s="8" t="n">
        <f aca="false">DJ402-DI402</f>
        <v>3</v>
      </c>
      <c r="DR402" s="19" t="n">
        <v>-1.323</v>
      </c>
      <c r="DS402" s="8" t="n">
        <v>11</v>
      </c>
      <c r="DT402" s="8" t="n">
        <v>0</v>
      </c>
      <c r="DU402" s="8" t="n">
        <v>0</v>
      </c>
      <c r="DV402" s="8" t="n">
        <v>0</v>
      </c>
      <c r="DW402" s="8" t="n">
        <v>0</v>
      </c>
      <c r="DX402" s="8" t="n">
        <v>776</v>
      </c>
      <c r="DY402" s="8" t="n">
        <v>973</v>
      </c>
      <c r="DZ402" s="8" t="n">
        <v>592</v>
      </c>
      <c r="EA402" s="8" t="n">
        <v>688</v>
      </c>
      <c r="EB402" s="8" t="n">
        <v>449</v>
      </c>
      <c r="EC402" s="8" t="n">
        <v>464</v>
      </c>
      <c r="ED402" s="8" t="n">
        <v>31.73</v>
      </c>
      <c r="EE402" s="8" t="n">
        <v>33.18</v>
      </c>
      <c r="EF402" s="8" t="n">
        <v>29</v>
      </c>
      <c r="EG402" s="8" t="n">
        <v>32</v>
      </c>
      <c r="EH402" s="12" t="n">
        <f aca="false">EF402/EB402</f>
        <v>0.0645879732739421</v>
      </c>
      <c r="EI402" s="20" t="n">
        <f aca="false">1-EG402/EC402</f>
        <v>0.931034482758621</v>
      </c>
      <c r="EJ402" s="21" t="n">
        <f aca="false">EH402+EI402</f>
        <v>0.995622456032563</v>
      </c>
      <c r="EK402" s="8" t="n">
        <v>776</v>
      </c>
      <c r="EL402" s="8" t="n">
        <v>970</v>
      </c>
      <c r="EM402" s="8" t="n">
        <v>592</v>
      </c>
      <c r="EN402" s="8" t="n">
        <v>685</v>
      </c>
      <c r="EO402" s="8" t="n">
        <v>450</v>
      </c>
      <c r="EP402" s="8" t="n">
        <v>462</v>
      </c>
      <c r="EQ402" s="8" t="n">
        <v>29</v>
      </c>
      <c r="ER402" s="8" t="n">
        <v>31</v>
      </c>
      <c r="ES402" s="8" t="n">
        <v>352</v>
      </c>
      <c r="ET402" s="8" t="n">
        <v>388</v>
      </c>
      <c r="EU402" s="8" t="n">
        <v>150</v>
      </c>
      <c r="EV402" s="8" t="n">
        <v>136</v>
      </c>
      <c r="EW402" s="8" t="n">
        <v>17</v>
      </c>
      <c r="EX402" s="8" t="n">
        <v>13</v>
      </c>
      <c r="EY402" s="8" t="n">
        <v>50</v>
      </c>
      <c r="EZ402" s="8" t="n">
        <v>62</v>
      </c>
      <c r="FA402" s="8" t="n">
        <v>-0.4</v>
      </c>
      <c r="FB402" s="8" t="n">
        <v>1.1</v>
      </c>
      <c r="FC402" s="8" t="n">
        <v>0.6</v>
      </c>
      <c r="FD402" s="19" t="n">
        <v>18.2</v>
      </c>
      <c r="FE402" s="18" t="n">
        <f aca="false">FD402/V402</f>
        <v>0.242666666666667</v>
      </c>
      <c r="FF402" s="8" t="n">
        <v>1.1382</v>
      </c>
      <c r="FG402" s="8" t="n">
        <v>0.18</v>
      </c>
      <c r="FH402" s="8" t="n">
        <v>0.56</v>
      </c>
      <c r="FI402" s="8" t="n">
        <v>0.74</v>
      </c>
      <c r="FJ402" s="22"/>
      <c r="FK402" s="22"/>
      <c r="FL402" s="22"/>
      <c r="FM402" s="8" t="n">
        <f aca="false">BL402+BS402+AH402+DT402</f>
        <v>202</v>
      </c>
      <c r="FN402" s="19" t="n">
        <f aca="false">IF(DS402&gt;0,(BL402+BR402)/DS402,0)</f>
        <v>13.7272727272727</v>
      </c>
      <c r="FO402" s="12" t="n">
        <v>0.0268852459</v>
      </c>
      <c r="FP402" s="19" t="n">
        <f aca="false">Z402-AH402/10</f>
        <v>13.8</v>
      </c>
      <c r="FQ402" s="19" t="n">
        <f aca="false">Z402+DR402/5</f>
        <v>15.7354</v>
      </c>
      <c r="FR402" s="19" t="n">
        <f aca="false">(DX402+DY402)/AL402*60</f>
        <v>109.486994898119</v>
      </c>
      <c r="FS402" s="22"/>
      <c r="FT402" s="22"/>
      <c r="FU402" s="22"/>
      <c r="FV402" s="22"/>
      <c r="FW402" s="17" t="s">
        <v>270</v>
      </c>
      <c r="FX402" s="23" t="n">
        <v>925000</v>
      </c>
      <c r="FY402" s="23" t="n">
        <v>894167</v>
      </c>
      <c r="FZ402" s="8" t="n">
        <v>90</v>
      </c>
      <c r="GA402" s="8" t="n">
        <v>9</v>
      </c>
      <c r="GB402" s="8" t="n">
        <v>14</v>
      </c>
      <c r="GC402" s="8" t="n">
        <v>23</v>
      </c>
      <c r="GD402" s="8" t="n">
        <v>3</v>
      </c>
      <c r="GE402" s="8" t="n">
        <v>26</v>
      </c>
      <c r="GF402" s="8" t="n">
        <v>139</v>
      </c>
      <c r="GG402" s="8" t="n">
        <v>1118</v>
      </c>
      <c r="GH402" s="8" t="n">
        <v>0.2</v>
      </c>
      <c r="GI402" s="8" t="n">
        <v>1.2</v>
      </c>
      <c r="GJ402" s="8" t="n">
        <v>1.5</v>
      </c>
      <c r="GK402" s="8" t="n">
        <f aca="false">Z402-AH402/10</f>
        <v>13.8</v>
      </c>
      <c r="GL402" s="22"/>
      <c r="GM402" s="22"/>
      <c r="GN402" s="22"/>
      <c r="GO402" s="22"/>
      <c r="GP402" s="22"/>
    </row>
    <row r="403" customFormat="false" ht="13.65" hidden="false" customHeight="true" outlineLevel="0" collapsed="false">
      <c r="A403" s="16" t="n">
        <v>33397</v>
      </c>
      <c r="B403" s="17" t="s">
        <v>1098</v>
      </c>
      <c r="C403" s="17" t="s">
        <v>272</v>
      </c>
      <c r="D403" s="17" t="s">
        <v>262</v>
      </c>
      <c r="E403" s="17" t="s">
        <v>262</v>
      </c>
      <c r="F403" s="8" t="n">
        <v>71</v>
      </c>
      <c r="G403" s="8" t="n">
        <v>191</v>
      </c>
      <c r="H403" s="22"/>
      <c r="I403" s="22"/>
      <c r="J403" s="22"/>
      <c r="K403" s="17" t="s">
        <v>263</v>
      </c>
      <c r="L403" s="8" t="n">
        <v>2015</v>
      </c>
      <c r="M403" s="8" t="n">
        <v>26</v>
      </c>
      <c r="N403" s="8" t="n">
        <v>3</v>
      </c>
      <c r="O403" s="8" t="n">
        <v>8477810</v>
      </c>
      <c r="P403" s="17" t="s">
        <v>2050</v>
      </c>
      <c r="Q403" s="17" t="s">
        <v>2051</v>
      </c>
      <c r="R403" s="17" t="s">
        <v>2052</v>
      </c>
      <c r="S403" s="17" t="s">
        <v>2042</v>
      </c>
      <c r="T403" s="17" t="s">
        <v>278</v>
      </c>
      <c r="U403" s="17" t="s">
        <v>294</v>
      </c>
      <c r="V403" s="8" t="n">
        <v>5</v>
      </c>
      <c r="W403" s="8" t="n">
        <v>0</v>
      </c>
      <c r="X403" s="8" t="n">
        <v>0</v>
      </c>
      <c r="Y403" s="8" t="n">
        <v>0</v>
      </c>
      <c r="Z403" s="8" t="n">
        <v>0</v>
      </c>
      <c r="AA403" s="8" t="n">
        <v>30</v>
      </c>
      <c r="AB403" s="8" t="n">
        <v>65</v>
      </c>
      <c r="AC403" s="18" t="n">
        <f aca="false">Z403/V403</f>
        <v>0</v>
      </c>
      <c r="AD403" s="19" t="n">
        <f aca="false">IF(FZ403&gt;V403,Z403-V403*(GC403-Z403)/(FZ403-V403),0)</f>
        <v>-1.76470588235294</v>
      </c>
      <c r="AE403" s="19" t="n">
        <v>0</v>
      </c>
      <c r="AF403" s="8" t="n">
        <v>0</v>
      </c>
      <c r="AG403" s="8" t="n">
        <v>-0.3</v>
      </c>
      <c r="AH403" s="8" t="n">
        <v>0</v>
      </c>
      <c r="AI403" s="8" t="n">
        <v>89</v>
      </c>
      <c r="AJ403" s="8" t="n">
        <v>3339</v>
      </c>
      <c r="AK403" s="19" t="n">
        <v>55.65</v>
      </c>
      <c r="AL403" s="8" t="n">
        <v>55.65</v>
      </c>
      <c r="AM403" s="8" t="n">
        <v>56</v>
      </c>
      <c r="AN403" s="18" t="n">
        <f aca="false">AJ403/60/V403</f>
        <v>11.13</v>
      </c>
      <c r="AO403" s="8" t="n">
        <v>18.72</v>
      </c>
      <c r="AP403" s="12" t="n">
        <f aca="false">IF(EF403&gt;0,Z403/EF403,0)</f>
        <v>0</v>
      </c>
      <c r="AQ403" s="8" t="n">
        <v>8</v>
      </c>
      <c r="AR403" s="8" t="n">
        <v>8</v>
      </c>
      <c r="AS403" s="8" t="n">
        <v>8</v>
      </c>
      <c r="AT403" s="8" t="n">
        <v>7</v>
      </c>
      <c r="AU403" s="8" t="n">
        <v>7</v>
      </c>
      <c r="AV403" s="8" t="n">
        <v>2</v>
      </c>
      <c r="AW403" s="8" t="n">
        <v>2</v>
      </c>
      <c r="AX403" s="8" t="n">
        <v>1</v>
      </c>
      <c r="AY403" s="8" t="n">
        <v>0</v>
      </c>
      <c r="AZ403" s="8" t="n">
        <v>1</v>
      </c>
      <c r="BA403" s="8" t="n">
        <f aca="false">AY403+AZ403</f>
        <v>1</v>
      </c>
      <c r="BB403" s="8" t="n">
        <v>0.3</v>
      </c>
      <c r="BC403" s="8" t="n">
        <v>53</v>
      </c>
      <c r="BD403" s="19" t="n">
        <v>0</v>
      </c>
      <c r="BE403" s="19" t="n">
        <v>0</v>
      </c>
      <c r="BF403" s="19" t="n">
        <f aca="false">AQ403+BD403</f>
        <v>8</v>
      </c>
      <c r="BG403" s="19" t="n">
        <f aca="false">IF(AL403&gt;0,BF403/AL403*60,0)</f>
        <v>8.62533692722372</v>
      </c>
      <c r="BH403" s="8" t="n">
        <v>16</v>
      </c>
      <c r="BI403" s="8" t="n">
        <v>11</v>
      </c>
      <c r="BJ403" s="8" t="n">
        <v>9</v>
      </c>
      <c r="BK403" s="12" t="n">
        <f aca="false">BH403/(BH403+BJ403)</f>
        <v>0.64</v>
      </c>
      <c r="BL403" s="8" t="n">
        <v>1</v>
      </c>
      <c r="BM403" s="8" t="n">
        <v>1</v>
      </c>
      <c r="BN403" s="8" t="n">
        <v>4</v>
      </c>
      <c r="BO403" s="8" t="n">
        <f aca="false">BM403-BN403</f>
        <v>-3</v>
      </c>
      <c r="BP403" s="8" t="n">
        <v>5</v>
      </c>
      <c r="BQ403" s="8" t="n">
        <v>0</v>
      </c>
      <c r="BR403" s="8" t="n">
        <v>0</v>
      </c>
      <c r="BS403" s="8" t="n">
        <v>4</v>
      </c>
      <c r="BT403" s="12" t="n">
        <f aca="false">BS403/(EA403+BS403)</f>
        <v>0.0930232558139535</v>
      </c>
      <c r="BU403" s="8" t="n">
        <v>0</v>
      </c>
      <c r="BV403" s="8" t="n">
        <v>0</v>
      </c>
      <c r="BW403" s="12" t="n">
        <f aca="false">IF(BU403+BV403&gt;0,BU403/(BU403+BV403),0)</f>
        <v>0</v>
      </c>
      <c r="BX403" s="8" t="n">
        <v>0</v>
      </c>
      <c r="BY403" s="8" t="n">
        <v>0</v>
      </c>
      <c r="BZ403" s="8" t="n">
        <v>0</v>
      </c>
      <c r="CA403" s="8" t="n">
        <v>0</v>
      </c>
      <c r="CB403" s="8" t="n">
        <v>0</v>
      </c>
      <c r="CC403" s="8" t="n">
        <v>0</v>
      </c>
      <c r="CD403" s="8" t="n">
        <v>0</v>
      </c>
      <c r="CE403" s="8" t="n">
        <v>0</v>
      </c>
      <c r="CF403" s="8" t="n">
        <v>0</v>
      </c>
      <c r="CG403" s="8" t="n">
        <v>0</v>
      </c>
      <c r="CH403" s="8" t="n">
        <v>0</v>
      </c>
      <c r="CI403" s="8" t="n">
        <v>0</v>
      </c>
      <c r="CJ403" s="8" t="n">
        <v>0</v>
      </c>
      <c r="CK403" s="8" t="n">
        <v>0</v>
      </c>
      <c r="CL403" s="8" t="n">
        <v>0</v>
      </c>
      <c r="CM403" s="8" t="n">
        <v>0</v>
      </c>
      <c r="CN403" s="8" t="n">
        <v>0</v>
      </c>
      <c r="CO403" s="8" t="n">
        <v>0</v>
      </c>
      <c r="CP403" s="8" t="n">
        <v>0</v>
      </c>
      <c r="CQ403" s="8" t="n">
        <v>0</v>
      </c>
      <c r="CR403" s="8" t="n">
        <v>0</v>
      </c>
      <c r="CS403" s="8" t="n">
        <v>0</v>
      </c>
      <c r="CT403" s="8" t="n">
        <v>0</v>
      </c>
      <c r="CU403" s="8" t="n">
        <v>0</v>
      </c>
      <c r="CV403" s="8" t="n">
        <v>0</v>
      </c>
      <c r="CW403" s="8" t="n">
        <v>0</v>
      </c>
      <c r="CX403" s="8" t="n">
        <v>0</v>
      </c>
      <c r="CY403" s="8" t="n">
        <v>0</v>
      </c>
      <c r="CZ403" s="8" t="n">
        <v>0</v>
      </c>
      <c r="DA403" s="8" t="n">
        <v>5</v>
      </c>
      <c r="DB403" s="8" t="n">
        <v>0</v>
      </c>
      <c r="DC403" s="8" t="n">
        <v>0</v>
      </c>
      <c r="DD403" s="8" t="n">
        <v>1</v>
      </c>
      <c r="DE403" s="8" t="n">
        <v>0</v>
      </c>
      <c r="DF403" s="8" t="n">
        <v>0</v>
      </c>
      <c r="DG403" s="8" t="n">
        <v>0</v>
      </c>
      <c r="DH403" s="8" t="n">
        <v>1</v>
      </c>
      <c r="DI403" s="8" t="n">
        <v>0</v>
      </c>
      <c r="DJ403" s="8" t="n">
        <v>0</v>
      </c>
      <c r="DK403" s="8" t="n">
        <v>0</v>
      </c>
      <c r="DL403" s="8" t="n">
        <v>0</v>
      </c>
      <c r="DM403" s="8" t="n">
        <v>0</v>
      </c>
      <c r="DN403" s="8" t="n">
        <v>0</v>
      </c>
      <c r="DO403" s="8" t="n">
        <v>0</v>
      </c>
      <c r="DP403" s="8" t="n">
        <v>0</v>
      </c>
      <c r="DQ403" s="8" t="n">
        <f aca="false">DJ403-DI403</f>
        <v>0</v>
      </c>
      <c r="DR403" s="19" t="n">
        <v>0.256</v>
      </c>
      <c r="DS403" s="8" t="n">
        <v>0</v>
      </c>
      <c r="DT403" s="8" t="n">
        <v>0</v>
      </c>
      <c r="DU403" s="8" t="n">
        <v>0</v>
      </c>
      <c r="DV403" s="8" t="n">
        <v>0</v>
      </c>
      <c r="DW403" s="8" t="n">
        <v>0</v>
      </c>
      <c r="DX403" s="8" t="n">
        <v>59</v>
      </c>
      <c r="DY403" s="8" t="n">
        <v>54</v>
      </c>
      <c r="DZ403" s="8" t="n">
        <v>47</v>
      </c>
      <c r="EA403" s="8" t="n">
        <v>39</v>
      </c>
      <c r="EB403" s="8" t="n">
        <v>31</v>
      </c>
      <c r="EC403" s="8" t="n">
        <v>28</v>
      </c>
      <c r="ED403" s="8" t="n">
        <v>2.72</v>
      </c>
      <c r="EE403" s="8" t="n">
        <v>2.47</v>
      </c>
      <c r="EF403" s="8" t="n">
        <v>3</v>
      </c>
      <c r="EG403" s="8" t="n">
        <v>3</v>
      </c>
      <c r="EH403" s="12" t="n">
        <f aca="false">EF403/EB403</f>
        <v>0.0967741935483871</v>
      </c>
      <c r="EI403" s="20" t="n">
        <f aca="false">1-EG403/EC403</f>
        <v>0.892857142857143</v>
      </c>
      <c r="EJ403" s="21" t="n">
        <f aca="false">EH403+EI403</f>
        <v>0.98963133640553</v>
      </c>
      <c r="EK403" s="8" t="n">
        <v>60</v>
      </c>
      <c r="EL403" s="8" t="n">
        <v>54</v>
      </c>
      <c r="EM403" s="8" t="n">
        <v>48</v>
      </c>
      <c r="EN403" s="8" t="n">
        <v>39</v>
      </c>
      <c r="EO403" s="8" t="n">
        <v>32</v>
      </c>
      <c r="EP403" s="8" t="n">
        <v>28</v>
      </c>
      <c r="EQ403" s="8" t="n">
        <v>3</v>
      </c>
      <c r="ER403" s="8" t="n">
        <v>3</v>
      </c>
      <c r="ES403" s="8" t="n">
        <v>30</v>
      </c>
      <c r="ET403" s="8" t="n">
        <v>23</v>
      </c>
      <c r="EU403" s="8" t="n">
        <v>17</v>
      </c>
      <c r="EV403" s="8" t="n">
        <v>16</v>
      </c>
      <c r="EW403" s="8" t="n">
        <v>2</v>
      </c>
      <c r="EX403" s="8" t="n">
        <v>2</v>
      </c>
      <c r="EY403" s="8" t="n">
        <v>4</v>
      </c>
      <c r="EZ403" s="8" t="n">
        <v>5</v>
      </c>
      <c r="FA403" s="8" t="n">
        <v>-0.1</v>
      </c>
      <c r="FB403" s="8" t="n">
        <v>0.1</v>
      </c>
      <c r="FC403" s="8" t="n">
        <v>0.1</v>
      </c>
      <c r="FD403" s="19" t="n">
        <v>0.45</v>
      </c>
      <c r="FE403" s="18" t="n">
        <f aca="false">FD403/V403</f>
        <v>0.09</v>
      </c>
      <c r="FF403" s="8" t="n">
        <v>0.0008</v>
      </c>
      <c r="FG403" s="8" t="n">
        <v>0</v>
      </c>
      <c r="FH403" s="8" t="n">
        <v>0</v>
      </c>
      <c r="FI403" s="8" t="n">
        <v>0</v>
      </c>
      <c r="FJ403" s="22"/>
      <c r="FK403" s="22"/>
      <c r="FL403" s="22"/>
      <c r="FM403" s="8" t="n">
        <f aca="false">BL403+BS403+AH403+DT403</f>
        <v>5</v>
      </c>
      <c r="FN403" s="19" t="n">
        <f aca="false">IF(DS403&gt;0,(BL403+BR403)/DS403,0)</f>
        <v>0</v>
      </c>
      <c r="FO403" s="12" t="n">
        <v>0</v>
      </c>
      <c r="FP403" s="19" t="n">
        <f aca="false">Z403-AH403/10</f>
        <v>0</v>
      </c>
      <c r="FQ403" s="19" t="n">
        <f aca="false">Z403+DR403/5</f>
        <v>0.0512</v>
      </c>
      <c r="FR403" s="19" t="n">
        <f aca="false">(DX403+DY403)/AL403*60</f>
        <v>121.832884097035</v>
      </c>
      <c r="FS403" s="22"/>
      <c r="FT403" s="22"/>
      <c r="FU403" s="22"/>
      <c r="FV403" s="22"/>
      <c r="FW403" s="17" t="s">
        <v>280</v>
      </c>
      <c r="FX403" s="23" t="n">
        <v>725000</v>
      </c>
      <c r="FY403" s="23" t="n">
        <v>725000</v>
      </c>
      <c r="FZ403" s="8" t="n">
        <v>22</v>
      </c>
      <c r="GA403" s="8" t="n">
        <v>0</v>
      </c>
      <c r="GB403" s="8" t="n">
        <v>6</v>
      </c>
      <c r="GC403" s="8" t="n">
        <v>6</v>
      </c>
      <c r="GD403" s="8" t="n">
        <v>-3</v>
      </c>
      <c r="GE403" s="8" t="n">
        <v>4</v>
      </c>
      <c r="GF403" s="8" t="n">
        <v>17</v>
      </c>
      <c r="GG403" s="8" t="n">
        <v>287</v>
      </c>
      <c r="GH403" s="8" t="n">
        <v>0.3</v>
      </c>
      <c r="GI403" s="8" t="n">
        <v>0.4</v>
      </c>
      <c r="GJ403" s="8" t="n">
        <v>0.7</v>
      </c>
      <c r="GK403" s="8" t="n">
        <f aca="false">Z403-AH403/10</f>
        <v>0</v>
      </c>
      <c r="GL403" s="22"/>
      <c r="GM403" s="22"/>
      <c r="GN403" s="22"/>
      <c r="GO403" s="22"/>
      <c r="GP403" s="22"/>
    </row>
    <row r="404" customFormat="false" ht="13.65" hidden="false" customHeight="true" outlineLevel="0" collapsed="false">
      <c r="A404" s="16" t="n">
        <v>29557</v>
      </c>
      <c r="B404" s="17" t="s">
        <v>618</v>
      </c>
      <c r="C404" s="17" t="s">
        <v>272</v>
      </c>
      <c r="D404" s="17" t="s">
        <v>262</v>
      </c>
      <c r="E404" s="17" t="s">
        <v>262</v>
      </c>
      <c r="F404" s="8" t="n">
        <v>73</v>
      </c>
      <c r="G404" s="8" t="n">
        <v>225</v>
      </c>
      <c r="H404" s="22"/>
      <c r="I404" s="22"/>
      <c r="J404" s="22"/>
      <c r="K404" s="17" t="s">
        <v>273</v>
      </c>
      <c r="L404" s="8" t="n">
        <v>2006</v>
      </c>
      <c r="M404" s="8" t="n">
        <v>37</v>
      </c>
      <c r="N404" s="8" t="n">
        <v>11</v>
      </c>
      <c r="O404" s="8" t="n">
        <v>8468208</v>
      </c>
      <c r="P404" s="17" t="s">
        <v>2053</v>
      </c>
      <c r="Q404" s="17" t="s">
        <v>2054</v>
      </c>
      <c r="R404" s="17" t="s">
        <v>2055</v>
      </c>
      <c r="S404" s="17" t="s">
        <v>2042</v>
      </c>
      <c r="T404" s="17" t="s">
        <v>299</v>
      </c>
      <c r="U404" s="17" t="s">
        <v>694</v>
      </c>
      <c r="V404" s="8" t="n">
        <v>52</v>
      </c>
      <c r="W404" s="8" t="n">
        <v>5</v>
      </c>
      <c r="X404" s="8" t="n">
        <v>7</v>
      </c>
      <c r="Y404" s="8" t="n">
        <v>4</v>
      </c>
      <c r="Z404" s="8" t="n">
        <v>12</v>
      </c>
      <c r="AA404" s="8" t="n">
        <v>19</v>
      </c>
      <c r="AB404" s="8" t="n">
        <v>55</v>
      </c>
      <c r="AC404" s="18" t="n">
        <f aca="false">Z404/V404</f>
        <v>0.230769230769231</v>
      </c>
      <c r="AD404" s="19" t="n">
        <f aca="false">IF(FZ404&gt;V404,Z404-V404*(GC404-Z404)/(FZ404-V404),0)</f>
        <v>-10.5281899109792</v>
      </c>
      <c r="AE404" s="19" t="n">
        <v>4.487</v>
      </c>
      <c r="AF404" s="8" t="n">
        <v>-2</v>
      </c>
      <c r="AG404" s="8" t="n">
        <v>-3.1</v>
      </c>
      <c r="AH404" s="8" t="n">
        <v>20</v>
      </c>
      <c r="AI404" s="8" t="n">
        <v>942</v>
      </c>
      <c r="AJ404" s="8" t="n">
        <v>37047</v>
      </c>
      <c r="AK404" s="19" t="n">
        <v>617.45</v>
      </c>
      <c r="AL404" s="8" t="n">
        <v>617.45</v>
      </c>
      <c r="AM404" s="8" t="n">
        <v>617</v>
      </c>
      <c r="AN404" s="18" t="n">
        <f aca="false">AJ404/60/V404</f>
        <v>11.8740384615385</v>
      </c>
      <c r="AO404" s="8" t="n">
        <v>20.03</v>
      </c>
      <c r="AP404" s="12" t="n">
        <f aca="false">IF(EF404&gt;0,Z404/EF404,0)</f>
        <v>0.631578947368421</v>
      </c>
      <c r="AQ404" s="8" t="n">
        <v>82</v>
      </c>
      <c r="AR404" s="8" t="n">
        <v>82</v>
      </c>
      <c r="AS404" s="8" t="n">
        <v>82</v>
      </c>
      <c r="AT404" s="8" t="n">
        <v>59</v>
      </c>
      <c r="AU404" s="8" t="n">
        <v>59</v>
      </c>
      <c r="AV404" s="8" t="n">
        <v>40</v>
      </c>
      <c r="AW404" s="8" t="n">
        <v>59</v>
      </c>
      <c r="AX404" s="8" t="n">
        <v>33</v>
      </c>
      <c r="AY404" s="8" t="n">
        <v>2</v>
      </c>
      <c r="AZ404" s="8" t="n">
        <v>1</v>
      </c>
      <c r="BA404" s="8" t="n">
        <f aca="false">AY404+AZ404</f>
        <v>3</v>
      </c>
      <c r="BB404" s="8" t="n">
        <v>6.12</v>
      </c>
      <c r="BC404" s="8" t="n">
        <v>25.1</v>
      </c>
      <c r="BD404" s="19" t="n">
        <v>99.4</v>
      </c>
      <c r="BE404" s="19" t="n">
        <v>9.65908170702081</v>
      </c>
      <c r="BF404" s="19" t="n">
        <f aca="false">AQ404+BD404</f>
        <v>181.4</v>
      </c>
      <c r="BG404" s="19" t="n">
        <f aca="false">IF(AL404&gt;0,BF404/AL404*60,0)</f>
        <v>17.6273382460118</v>
      </c>
      <c r="BH404" s="8" t="n">
        <v>172</v>
      </c>
      <c r="BI404" s="8" t="n">
        <v>199</v>
      </c>
      <c r="BJ404" s="8" t="n">
        <v>202</v>
      </c>
      <c r="BK404" s="12" t="n">
        <f aca="false">BH404/(BH404+BJ404)</f>
        <v>0.459893048128342</v>
      </c>
      <c r="BL404" s="8" t="n">
        <v>35</v>
      </c>
      <c r="BM404" s="8" t="n">
        <v>35</v>
      </c>
      <c r="BN404" s="8" t="n">
        <v>57</v>
      </c>
      <c r="BO404" s="8" t="n">
        <f aca="false">BM404-BN404</f>
        <v>-22</v>
      </c>
      <c r="BP404" s="8" t="n">
        <v>19</v>
      </c>
      <c r="BQ404" s="8" t="n">
        <v>13</v>
      </c>
      <c r="BR404" s="8" t="n">
        <v>21</v>
      </c>
      <c r="BS404" s="8" t="n">
        <v>27</v>
      </c>
      <c r="BT404" s="12" t="n">
        <f aca="false">BS404/(EA404+BS404)</f>
        <v>0.058695652173913</v>
      </c>
      <c r="BU404" s="8" t="n">
        <v>107</v>
      </c>
      <c r="BV404" s="8" t="n">
        <v>124</v>
      </c>
      <c r="BW404" s="12" t="n">
        <f aca="false">IF(BU404+BV404&gt;0,BU404/(BU404+BV404),0)</f>
        <v>0.463203463203463</v>
      </c>
      <c r="BX404" s="8" t="n">
        <v>45</v>
      </c>
      <c r="BY404" s="8" t="n">
        <v>58</v>
      </c>
      <c r="BZ404" s="8" t="n">
        <v>27</v>
      </c>
      <c r="CA404" s="8" t="n">
        <v>29</v>
      </c>
      <c r="CB404" s="8" t="n">
        <v>35</v>
      </c>
      <c r="CC404" s="8" t="n">
        <v>37</v>
      </c>
      <c r="CD404" s="8" t="n">
        <v>33</v>
      </c>
      <c r="CE404" s="8" t="n">
        <v>44</v>
      </c>
      <c r="CF404" s="8" t="n">
        <v>29</v>
      </c>
      <c r="CG404" s="8" t="n">
        <v>47</v>
      </c>
      <c r="CH404" s="8" t="n">
        <v>64</v>
      </c>
      <c r="CI404" s="8" t="n">
        <v>70</v>
      </c>
      <c r="CJ404" s="8" t="n">
        <v>0</v>
      </c>
      <c r="CK404" s="8" t="n">
        <v>0</v>
      </c>
      <c r="CL404" s="8" t="n">
        <v>0</v>
      </c>
      <c r="CM404" s="8" t="n">
        <v>2</v>
      </c>
      <c r="CN404" s="8" t="n">
        <v>2</v>
      </c>
      <c r="CO404" s="8" t="n">
        <v>0</v>
      </c>
      <c r="CP404" s="8" t="n">
        <v>0</v>
      </c>
      <c r="CQ404" s="8" t="n">
        <v>0</v>
      </c>
      <c r="CR404" s="8" t="n">
        <v>0</v>
      </c>
      <c r="CS404" s="8" t="n">
        <v>1</v>
      </c>
      <c r="CT404" s="8" t="n">
        <v>0</v>
      </c>
      <c r="CU404" s="8" t="n">
        <v>1</v>
      </c>
      <c r="CV404" s="8" t="n">
        <v>0</v>
      </c>
      <c r="CW404" s="8" t="n">
        <v>3</v>
      </c>
      <c r="CX404" s="8" t="n">
        <v>0</v>
      </c>
      <c r="CY404" s="8" t="n">
        <v>0</v>
      </c>
      <c r="CZ404" s="8" t="n">
        <v>2</v>
      </c>
      <c r="DA404" s="8" t="n">
        <v>17</v>
      </c>
      <c r="DB404" s="8" t="n">
        <v>4</v>
      </c>
      <c r="DC404" s="8" t="n">
        <v>5</v>
      </c>
      <c r="DD404" s="8" t="n">
        <v>5</v>
      </c>
      <c r="DE404" s="8" t="n">
        <v>3</v>
      </c>
      <c r="DF404" s="8" t="n">
        <v>2</v>
      </c>
      <c r="DG404" s="8" t="n">
        <v>0</v>
      </c>
      <c r="DH404" s="8" t="n">
        <v>21</v>
      </c>
      <c r="DI404" s="8" t="n">
        <v>10</v>
      </c>
      <c r="DJ404" s="8" t="n">
        <v>8</v>
      </c>
      <c r="DK404" s="8" t="n">
        <v>10</v>
      </c>
      <c r="DL404" s="8" t="n">
        <v>10</v>
      </c>
      <c r="DM404" s="8" t="n">
        <v>0</v>
      </c>
      <c r="DN404" s="8" t="n">
        <v>7</v>
      </c>
      <c r="DO404" s="8" t="n">
        <v>7</v>
      </c>
      <c r="DP404" s="8" t="n">
        <v>0</v>
      </c>
      <c r="DQ404" s="8" t="n">
        <f aca="false">DJ404-DI404</f>
        <v>-2</v>
      </c>
      <c r="DR404" s="19" t="n">
        <v>-2.823</v>
      </c>
      <c r="DS404" s="8" t="n">
        <v>10</v>
      </c>
      <c r="DT404" s="8" t="n">
        <v>0</v>
      </c>
      <c r="DU404" s="8" t="n">
        <v>0</v>
      </c>
      <c r="DV404" s="8" t="n">
        <v>0</v>
      </c>
      <c r="DW404" s="8" t="n">
        <v>0</v>
      </c>
      <c r="DX404" s="8" t="n">
        <v>511</v>
      </c>
      <c r="DY404" s="8" t="n">
        <v>608</v>
      </c>
      <c r="DZ404" s="8" t="n">
        <v>366</v>
      </c>
      <c r="EA404" s="8" t="n">
        <v>433</v>
      </c>
      <c r="EB404" s="8" t="n">
        <v>267</v>
      </c>
      <c r="EC404" s="8" t="n">
        <v>299</v>
      </c>
      <c r="ED404" s="8" t="n">
        <v>22.08</v>
      </c>
      <c r="EE404" s="8" t="n">
        <v>29.82</v>
      </c>
      <c r="EF404" s="8" t="n">
        <v>19</v>
      </c>
      <c r="EG404" s="8" t="n">
        <v>24</v>
      </c>
      <c r="EH404" s="12" t="n">
        <f aca="false">EF404/EB404</f>
        <v>0.0711610486891386</v>
      </c>
      <c r="EI404" s="20" t="n">
        <f aca="false">1-EG404/EC404</f>
        <v>0.919732441471572</v>
      </c>
      <c r="EJ404" s="21" t="n">
        <f aca="false">EH404+EI404</f>
        <v>0.99089349016071</v>
      </c>
      <c r="EK404" s="8" t="n">
        <v>511</v>
      </c>
      <c r="EL404" s="8" t="n">
        <v>604</v>
      </c>
      <c r="EM404" s="8" t="n">
        <v>366</v>
      </c>
      <c r="EN404" s="8" t="n">
        <v>429</v>
      </c>
      <c r="EO404" s="8" t="n">
        <v>268</v>
      </c>
      <c r="EP404" s="8" t="n">
        <v>297</v>
      </c>
      <c r="EQ404" s="8" t="n">
        <v>19</v>
      </c>
      <c r="ER404" s="8" t="n">
        <v>24</v>
      </c>
      <c r="ES404" s="8" t="n">
        <v>232</v>
      </c>
      <c r="ET404" s="8" t="n">
        <v>308</v>
      </c>
      <c r="EU404" s="8" t="n">
        <v>90</v>
      </c>
      <c r="EV404" s="8" t="n">
        <v>136</v>
      </c>
      <c r="EW404" s="8" t="n">
        <v>9</v>
      </c>
      <c r="EX404" s="8" t="n">
        <v>15</v>
      </c>
      <c r="EY404" s="8" t="n">
        <v>37</v>
      </c>
      <c r="EZ404" s="8" t="n">
        <v>35</v>
      </c>
      <c r="FA404" s="8" t="n">
        <v>0</v>
      </c>
      <c r="FB404" s="8" t="n">
        <v>0.7</v>
      </c>
      <c r="FC404" s="8" t="n">
        <v>0.7</v>
      </c>
      <c r="FD404" s="19" t="n">
        <v>9.83</v>
      </c>
      <c r="FE404" s="18" t="n">
        <f aca="false">FD404/V404</f>
        <v>0.189038461538461</v>
      </c>
      <c r="FF404" s="8" t="n">
        <v>1.2919</v>
      </c>
      <c r="FG404" s="8" t="n">
        <v>-0.12</v>
      </c>
      <c r="FH404" s="8" t="n">
        <v>-0.01</v>
      </c>
      <c r="FI404" s="8" t="n">
        <v>-0.14</v>
      </c>
      <c r="FJ404" s="22"/>
      <c r="FK404" s="22"/>
      <c r="FL404" s="22"/>
      <c r="FM404" s="8" t="n">
        <f aca="false">BL404+BS404+AH404+DT404</f>
        <v>82</v>
      </c>
      <c r="FN404" s="19" t="n">
        <f aca="false">IF(DS404&gt;0,(BL404+BR404)/DS404,0)</f>
        <v>5.6</v>
      </c>
      <c r="FO404" s="12" t="n">
        <v>0.0325810553</v>
      </c>
      <c r="FP404" s="19" t="n">
        <f aca="false">Z404-AH404/10</f>
        <v>10</v>
      </c>
      <c r="FQ404" s="19" t="n">
        <f aca="false">Z404+DR404/5</f>
        <v>11.4354</v>
      </c>
      <c r="FR404" s="19" t="n">
        <f aca="false">(DX404+DY404)/AL404*60</f>
        <v>108.737549599158</v>
      </c>
      <c r="FS404" s="8" t="n">
        <v>4</v>
      </c>
      <c r="FT404" s="17" t="s">
        <v>708</v>
      </c>
      <c r="FU404" s="8" t="n">
        <v>195</v>
      </c>
      <c r="FV404" s="17" t="s">
        <v>427</v>
      </c>
      <c r="FW404" s="17" t="s">
        <v>280</v>
      </c>
      <c r="FX404" s="23" t="n">
        <v>3275000</v>
      </c>
      <c r="FY404" s="23" t="n">
        <v>3275000</v>
      </c>
      <c r="FZ404" s="8" t="n">
        <v>726</v>
      </c>
      <c r="GA404" s="8" t="n">
        <v>133</v>
      </c>
      <c r="GB404" s="8" t="n">
        <v>171</v>
      </c>
      <c r="GC404" s="8" t="n">
        <v>304</v>
      </c>
      <c r="GD404" s="8" t="n">
        <v>-2</v>
      </c>
      <c r="GE404" s="8" t="n">
        <v>261</v>
      </c>
      <c r="GF404" s="8" t="n">
        <v>1121</v>
      </c>
      <c r="GG404" s="8" t="n">
        <v>11361</v>
      </c>
      <c r="GH404" s="8" t="n">
        <v>15.8</v>
      </c>
      <c r="GI404" s="8" t="n">
        <v>13.1</v>
      </c>
      <c r="GJ404" s="8" t="n">
        <v>28.9</v>
      </c>
      <c r="GK404" s="8" t="n">
        <f aca="false">Z404-AH404/10</f>
        <v>10</v>
      </c>
      <c r="GL404" s="22"/>
      <c r="GM404" s="22"/>
      <c r="GN404" s="22"/>
      <c r="GO404" s="22"/>
      <c r="GP404" s="22"/>
    </row>
    <row r="405" customFormat="false" ht="13.65" hidden="false" customHeight="true" outlineLevel="0" collapsed="false">
      <c r="A405" s="16" t="n">
        <v>33810</v>
      </c>
      <c r="B405" s="17" t="s">
        <v>2056</v>
      </c>
      <c r="C405" s="22"/>
      <c r="D405" s="17" t="s">
        <v>321</v>
      </c>
      <c r="E405" s="17" t="s">
        <v>321</v>
      </c>
      <c r="F405" s="8" t="n">
        <v>71</v>
      </c>
      <c r="G405" s="8" t="n">
        <v>198</v>
      </c>
      <c r="H405" s="8" t="n">
        <v>2010</v>
      </c>
      <c r="I405" s="8" t="n">
        <v>2</v>
      </c>
      <c r="J405" s="8" t="n">
        <v>56</v>
      </c>
      <c r="K405" s="17" t="s">
        <v>263</v>
      </c>
      <c r="L405" s="8" t="n">
        <v>2012</v>
      </c>
      <c r="M405" s="8" t="n">
        <v>25</v>
      </c>
      <c r="N405" s="8" t="n">
        <v>6</v>
      </c>
      <c r="O405" s="8" t="n">
        <v>8475728</v>
      </c>
      <c r="P405" s="17" t="s">
        <v>2057</v>
      </c>
      <c r="Q405" s="17" t="s">
        <v>2058</v>
      </c>
      <c r="R405" s="17" t="s">
        <v>324</v>
      </c>
      <c r="S405" s="17" t="s">
        <v>2059</v>
      </c>
      <c r="T405" s="17" t="s">
        <v>313</v>
      </c>
      <c r="U405" s="17" t="s">
        <v>464</v>
      </c>
      <c r="V405" s="8" t="n">
        <v>80</v>
      </c>
      <c r="W405" s="8" t="n">
        <v>4</v>
      </c>
      <c r="X405" s="8" t="n">
        <v>13</v>
      </c>
      <c r="Y405" s="8" t="n">
        <v>5</v>
      </c>
      <c r="Z405" s="8" t="n">
        <v>17</v>
      </c>
      <c r="AA405" s="8" t="n">
        <v>11</v>
      </c>
      <c r="AB405" s="8" t="n">
        <v>47</v>
      </c>
      <c r="AC405" s="18" t="n">
        <f aca="false">Z405/V405</f>
        <v>0.2125</v>
      </c>
      <c r="AD405" s="19" t="n">
        <f aca="false">IF(FZ405&gt;V405,Z405-V405*(GC405-Z405)/(FZ405-V405),0)</f>
        <v>-4.57303370786517</v>
      </c>
      <c r="AE405" s="19" t="n">
        <v>5.912</v>
      </c>
      <c r="AF405" s="8" t="n">
        <v>-30</v>
      </c>
      <c r="AG405" s="8" t="n">
        <v>-18.1</v>
      </c>
      <c r="AH405" s="8" t="n">
        <v>49</v>
      </c>
      <c r="AI405" s="8" t="n">
        <v>1584</v>
      </c>
      <c r="AJ405" s="8" t="n">
        <v>67751</v>
      </c>
      <c r="AK405" s="19" t="n">
        <v>1129.1833333333</v>
      </c>
      <c r="AL405" s="8" t="n">
        <v>1129.07</v>
      </c>
      <c r="AM405" s="8" t="n">
        <v>1129</v>
      </c>
      <c r="AN405" s="18" t="n">
        <f aca="false">AJ405/60/V405</f>
        <v>14.1147916666667</v>
      </c>
      <c r="AO405" s="8" t="n">
        <v>23.7</v>
      </c>
      <c r="AP405" s="12" t="n">
        <f aca="false">IF(EF405&gt;0,Z405/EF405,0)</f>
        <v>0.653846153846154</v>
      </c>
      <c r="AQ405" s="8" t="n">
        <v>140</v>
      </c>
      <c r="AR405" s="8" t="n">
        <v>140</v>
      </c>
      <c r="AS405" s="8" t="n">
        <v>140</v>
      </c>
      <c r="AT405" s="8" t="n">
        <v>122</v>
      </c>
      <c r="AU405" s="8" t="n">
        <v>122</v>
      </c>
      <c r="AV405" s="8" t="n">
        <v>86</v>
      </c>
      <c r="AW405" s="8" t="n">
        <v>61</v>
      </c>
      <c r="AX405" s="8" t="n">
        <v>28</v>
      </c>
      <c r="AY405" s="8" t="n">
        <v>9</v>
      </c>
      <c r="AZ405" s="8" t="n">
        <v>4</v>
      </c>
      <c r="BA405" s="8" t="n">
        <f aca="false">AY405+AZ405</f>
        <v>13</v>
      </c>
      <c r="BB405" s="8" t="n">
        <v>7.31</v>
      </c>
      <c r="BC405" s="8" t="n">
        <v>44.1744</v>
      </c>
      <c r="BD405" s="19" t="n">
        <v>192.3</v>
      </c>
      <c r="BE405" s="19" t="n">
        <v>10.2180041623005</v>
      </c>
      <c r="BF405" s="19" t="n">
        <f aca="false">AQ405+BD405</f>
        <v>332.3</v>
      </c>
      <c r="BG405" s="19" t="n">
        <f aca="false">IF(AL405&gt;0,BF405/AL405*60,0)</f>
        <v>17.6587811207454</v>
      </c>
      <c r="BH405" s="8" t="n">
        <v>189</v>
      </c>
      <c r="BI405" s="8" t="n">
        <v>338</v>
      </c>
      <c r="BJ405" s="8" t="n">
        <v>555</v>
      </c>
      <c r="BK405" s="12" t="n">
        <f aca="false">BH405/(BH405+BJ405)</f>
        <v>0.254032258064516</v>
      </c>
      <c r="BL405" s="8" t="n">
        <v>117</v>
      </c>
      <c r="BM405" s="8" t="n">
        <v>117</v>
      </c>
      <c r="BN405" s="8" t="n">
        <v>114</v>
      </c>
      <c r="BO405" s="8" t="n">
        <f aca="false">BM405-BN405</f>
        <v>3</v>
      </c>
      <c r="BP405" s="8" t="n">
        <v>36</v>
      </c>
      <c r="BQ405" s="8" t="n">
        <v>25</v>
      </c>
      <c r="BR405" s="8" t="n">
        <v>42</v>
      </c>
      <c r="BS405" s="8" t="n">
        <v>47</v>
      </c>
      <c r="BT405" s="12" t="n">
        <f aca="false">BS405/(EA405+BS405)</f>
        <v>0.0473313192346425</v>
      </c>
      <c r="BU405" s="8" t="n">
        <v>348</v>
      </c>
      <c r="BV405" s="8" t="n">
        <v>291</v>
      </c>
      <c r="BW405" s="12" t="n">
        <f aca="false">IF(BU405+BV405&gt;0,BU405/(BU405+BV405),0)</f>
        <v>0.544600938967136</v>
      </c>
      <c r="BX405" s="8" t="n">
        <v>129</v>
      </c>
      <c r="BY405" s="8" t="n">
        <v>112</v>
      </c>
      <c r="BZ405" s="8" t="n">
        <v>144</v>
      </c>
      <c r="CA405" s="8" t="n">
        <v>119</v>
      </c>
      <c r="CB405" s="8" t="n">
        <v>75</v>
      </c>
      <c r="CC405" s="8" t="n">
        <v>60</v>
      </c>
      <c r="CD405" s="8" t="n">
        <v>129</v>
      </c>
      <c r="CE405" s="8" t="n">
        <v>99</v>
      </c>
      <c r="CF405" s="8" t="n">
        <v>120</v>
      </c>
      <c r="CG405" s="8" t="n">
        <v>98</v>
      </c>
      <c r="CH405" s="8" t="n">
        <v>186</v>
      </c>
      <c r="CI405" s="8" t="n">
        <v>177</v>
      </c>
      <c r="CJ405" s="8" t="n">
        <v>0</v>
      </c>
      <c r="CK405" s="8" t="n">
        <v>0</v>
      </c>
      <c r="CL405" s="8" t="n">
        <v>0</v>
      </c>
      <c r="CM405" s="8" t="n">
        <v>0</v>
      </c>
      <c r="CN405" s="8" t="n">
        <v>2</v>
      </c>
      <c r="CO405" s="8" t="n">
        <v>0</v>
      </c>
      <c r="CP405" s="8" t="n">
        <v>0</v>
      </c>
      <c r="CQ405" s="8" t="n">
        <v>1</v>
      </c>
      <c r="CR405" s="8" t="n">
        <v>0</v>
      </c>
      <c r="CS405" s="8" t="n">
        <v>1</v>
      </c>
      <c r="CT405" s="8" t="n">
        <v>0</v>
      </c>
      <c r="CU405" s="8" t="n">
        <v>0</v>
      </c>
      <c r="CV405" s="8" t="n">
        <v>0</v>
      </c>
      <c r="CW405" s="8" t="n">
        <v>2</v>
      </c>
      <c r="CX405" s="8" t="n">
        <v>0</v>
      </c>
      <c r="CY405" s="8" t="n">
        <v>0</v>
      </c>
      <c r="CZ405" s="8" t="n">
        <v>2</v>
      </c>
      <c r="DA405" s="8" t="n">
        <v>34</v>
      </c>
      <c r="DB405" s="8" t="n">
        <v>6</v>
      </c>
      <c r="DC405" s="8" t="n">
        <v>1</v>
      </c>
      <c r="DD405" s="8" t="n">
        <v>7</v>
      </c>
      <c r="DE405" s="8" t="n">
        <v>10</v>
      </c>
      <c r="DF405" s="8" t="n">
        <v>3</v>
      </c>
      <c r="DG405" s="8" t="n">
        <v>0</v>
      </c>
      <c r="DH405" s="8" t="n">
        <v>59</v>
      </c>
      <c r="DI405" s="8" t="n">
        <v>19</v>
      </c>
      <c r="DJ405" s="8" t="n">
        <v>15</v>
      </c>
      <c r="DK405" s="8" t="n">
        <v>17</v>
      </c>
      <c r="DL405" s="8" t="n">
        <v>17</v>
      </c>
      <c r="DM405" s="8" t="n">
        <v>0</v>
      </c>
      <c r="DN405" s="8" t="n">
        <v>13</v>
      </c>
      <c r="DO405" s="8" t="n">
        <v>13</v>
      </c>
      <c r="DP405" s="8" t="n">
        <v>0</v>
      </c>
      <c r="DQ405" s="8" t="n">
        <f aca="false">DJ405-DI405</f>
        <v>-4</v>
      </c>
      <c r="DR405" s="19" t="n">
        <v>-7.801</v>
      </c>
      <c r="DS405" s="8" t="n">
        <v>17</v>
      </c>
      <c r="DT405" s="8" t="n">
        <v>1</v>
      </c>
      <c r="DU405" s="8" t="n">
        <v>1</v>
      </c>
      <c r="DV405" s="8" t="n">
        <v>0</v>
      </c>
      <c r="DW405" s="8" t="n">
        <v>0</v>
      </c>
      <c r="DX405" s="8" t="n">
        <v>758</v>
      </c>
      <c r="DY405" s="8" t="n">
        <v>1258</v>
      </c>
      <c r="DZ405" s="8" t="n">
        <v>586</v>
      </c>
      <c r="EA405" s="8" t="n">
        <v>946</v>
      </c>
      <c r="EB405" s="8" t="n">
        <v>436</v>
      </c>
      <c r="EC405" s="8" t="n">
        <v>692</v>
      </c>
      <c r="ED405" s="8" t="n">
        <v>29.55</v>
      </c>
      <c r="EE405" s="8" t="n">
        <v>60.43</v>
      </c>
      <c r="EF405" s="8" t="n">
        <v>26</v>
      </c>
      <c r="EG405" s="8" t="n">
        <v>77</v>
      </c>
      <c r="EH405" s="12" t="n">
        <f aca="false">EF405/EB405</f>
        <v>0.0596330275229358</v>
      </c>
      <c r="EI405" s="20" t="n">
        <f aca="false">1-EG405/EC405</f>
        <v>0.888728323699422</v>
      </c>
      <c r="EJ405" s="21" t="n">
        <f aca="false">EH405+EI405</f>
        <v>0.948361351222358</v>
      </c>
      <c r="EK405" s="8" t="n">
        <v>755</v>
      </c>
      <c r="EL405" s="8" t="n">
        <v>1262</v>
      </c>
      <c r="EM405" s="8" t="n">
        <v>582</v>
      </c>
      <c r="EN405" s="8" t="n">
        <v>949</v>
      </c>
      <c r="EO405" s="8" t="n">
        <v>434</v>
      </c>
      <c r="EP405" s="8" t="n">
        <v>695</v>
      </c>
      <c r="EQ405" s="8" t="n">
        <v>26</v>
      </c>
      <c r="ER405" s="8" t="n">
        <v>79</v>
      </c>
      <c r="ES405" s="8" t="n">
        <v>307</v>
      </c>
      <c r="ET405" s="8" t="n">
        <v>585</v>
      </c>
      <c r="EU405" s="8" t="n">
        <v>109</v>
      </c>
      <c r="EV405" s="8" t="n">
        <v>243</v>
      </c>
      <c r="EW405" s="8" t="n">
        <v>8</v>
      </c>
      <c r="EX405" s="8" t="n">
        <v>46</v>
      </c>
      <c r="EY405" s="8" t="n">
        <v>76</v>
      </c>
      <c r="EZ405" s="8" t="n">
        <v>61</v>
      </c>
      <c r="FA405" s="8" t="n">
        <v>-1</v>
      </c>
      <c r="FB405" s="8" t="n">
        <v>0.5</v>
      </c>
      <c r="FC405" s="8" t="n">
        <v>-0.5</v>
      </c>
      <c r="FD405" s="19" t="n">
        <v>3.17</v>
      </c>
      <c r="FE405" s="18" t="n">
        <f aca="false">FD405/V405</f>
        <v>0.039625</v>
      </c>
      <c r="FF405" s="8" t="n">
        <v>1.26</v>
      </c>
      <c r="FG405" s="8" t="n">
        <v>-1.54</v>
      </c>
      <c r="FH405" s="8" t="n">
        <v>-0.06</v>
      </c>
      <c r="FI405" s="8" t="n">
        <v>-1.6</v>
      </c>
      <c r="FJ405" s="22"/>
      <c r="FK405" s="22"/>
      <c r="FL405" s="22"/>
      <c r="FM405" s="8" t="n">
        <f aca="false">BL405+BS405+AH405+DT405</f>
        <v>214</v>
      </c>
      <c r="FN405" s="19" t="n">
        <f aca="false">IF(DS405&gt;0,(BL405+BR405)/DS405,0)</f>
        <v>9.35294117647059</v>
      </c>
      <c r="FO405" s="12" t="n">
        <v>0.0211340206</v>
      </c>
      <c r="FP405" s="19" t="n">
        <f aca="false">Z405-AH405/10</f>
        <v>12.1</v>
      </c>
      <c r="FQ405" s="19" t="n">
        <f aca="false">Z405+DR405/5</f>
        <v>15.4398</v>
      </c>
      <c r="FR405" s="19" t="n">
        <f aca="false">(DX405+DY405)/AL405*60</f>
        <v>107.132418716289</v>
      </c>
      <c r="FS405" s="22"/>
      <c r="FT405" s="22"/>
      <c r="FU405" s="22"/>
      <c r="FV405" s="17" t="s">
        <v>255</v>
      </c>
      <c r="FW405" s="17" t="s">
        <v>270</v>
      </c>
      <c r="FX405" s="23" t="n">
        <v>1400000</v>
      </c>
      <c r="FY405" s="23" t="n">
        <v>1475000</v>
      </c>
      <c r="FZ405" s="8" t="n">
        <v>258</v>
      </c>
      <c r="GA405" s="8" t="n">
        <v>26</v>
      </c>
      <c r="GB405" s="8" t="n">
        <v>39</v>
      </c>
      <c r="GC405" s="8" t="n">
        <v>65</v>
      </c>
      <c r="GD405" s="8" t="n">
        <v>-41</v>
      </c>
      <c r="GE405" s="8" t="n">
        <v>127</v>
      </c>
      <c r="GF405" s="8" t="n">
        <v>303</v>
      </c>
      <c r="GG405" s="8" t="n">
        <v>3789</v>
      </c>
      <c r="GH405" s="8" t="n">
        <v>-0.5</v>
      </c>
      <c r="GI405" s="8" t="n">
        <v>3.6</v>
      </c>
      <c r="GJ405" s="8" t="n">
        <v>3.1</v>
      </c>
      <c r="GK405" s="8" t="n">
        <f aca="false">Z405-AH405/10</f>
        <v>12.1</v>
      </c>
      <c r="GL405" s="22"/>
      <c r="GM405" s="22"/>
      <c r="GN405" s="22"/>
      <c r="GO405" s="22"/>
      <c r="GP405" s="22"/>
    </row>
    <row r="406" customFormat="false" ht="13.65" hidden="false" customHeight="true" outlineLevel="0" collapsed="false">
      <c r="A406" s="16" t="n">
        <v>32883</v>
      </c>
      <c r="B406" s="17" t="s">
        <v>2060</v>
      </c>
      <c r="C406" s="17" t="s">
        <v>309</v>
      </c>
      <c r="D406" s="17" t="s">
        <v>283</v>
      </c>
      <c r="E406" s="17" t="s">
        <v>283</v>
      </c>
      <c r="F406" s="8" t="n">
        <v>75</v>
      </c>
      <c r="G406" s="8" t="n">
        <v>218</v>
      </c>
      <c r="H406" s="8" t="n">
        <v>2008</v>
      </c>
      <c r="I406" s="8" t="n">
        <v>1</v>
      </c>
      <c r="J406" s="8" t="n">
        <v>27</v>
      </c>
      <c r="K406" s="17" t="s">
        <v>273</v>
      </c>
      <c r="L406" s="8" t="n">
        <v>2009</v>
      </c>
      <c r="M406" s="8" t="n">
        <v>28</v>
      </c>
      <c r="N406" s="8" t="n">
        <v>9</v>
      </c>
      <c r="O406" s="8" t="n">
        <v>8474590</v>
      </c>
      <c r="P406" s="17" t="s">
        <v>2061</v>
      </c>
      <c r="Q406" s="17" t="s">
        <v>2062</v>
      </c>
      <c r="R406" s="17" t="s">
        <v>2063</v>
      </c>
      <c r="S406" s="17" t="s">
        <v>2064</v>
      </c>
      <c r="T406" s="17" t="s">
        <v>278</v>
      </c>
      <c r="U406" s="17" t="s">
        <v>287</v>
      </c>
      <c r="V406" s="8" t="n">
        <v>82</v>
      </c>
      <c r="W406" s="8" t="n">
        <v>15</v>
      </c>
      <c r="X406" s="8" t="n">
        <v>53</v>
      </c>
      <c r="Y406" s="8" t="n">
        <v>26</v>
      </c>
      <c r="Z406" s="8" t="n">
        <v>68</v>
      </c>
      <c r="AA406" s="8" t="n">
        <v>4</v>
      </c>
      <c r="AB406" s="8" t="n">
        <v>19</v>
      </c>
      <c r="AC406" s="18" t="n">
        <f aca="false">Z406/V406</f>
        <v>0.829268292682927</v>
      </c>
      <c r="AD406" s="19" t="n">
        <f aca="false">IF(FZ406&gt;V406,Z406-V406*(GC406-Z406)/(FZ406-V406),0)</f>
        <v>26.6882129277566</v>
      </c>
      <c r="AE406" s="19" t="n">
        <v>23.024</v>
      </c>
      <c r="AF406" s="8" t="n">
        <v>0</v>
      </c>
      <c r="AG406" s="8" t="n">
        <v>-7.1</v>
      </c>
      <c r="AH406" s="8" t="n">
        <v>32</v>
      </c>
      <c r="AI406" s="8" t="n">
        <v>2164</v>
      </c>
      <c r="AJ406" s="8" t="n">
        <v>121926</v>
      </c>
      <c r="AK406" s="19" t="n">
        <v>2032.1</v>
      </c>
      <c r="AL406" s="8" t="n">
        <v>2032.35</v>
      </c>
      <c r="AM406" s="8" t="n">
        <v>2032</v>
      </c>
      <c r="AN406" s="18" t="n">
        <f aca="false">AJ406/60/V406</f>
        <v>24.7817073170732</v>
      </c>
      <c r="AO406" s="8" t="n">
        <v>40.91</v>
      </c>
      <c r="AP406" s="12" t="n">
        <f aca="false">IF(EF406&gt;0,Z406/EF406,0)</f>
        <v>0.535433070866142</v>
      </c>
      <c r="AQ406" s="8" t="n">
        <v>467</v>
      </c>
      <c r="AR406" s="8" t="n">
        <v>452</v>
      </c>
      <c r="AS406" s="8" t="n">
        <v>467</v>
      </c>
      <c r="AT406" s="8" t="n">
        <v>325</v>
      </c>
      <c r="AU406" s="8" t="n">
        <v>325</v>
      </c>
      <c r="AV406" s="8" t="n">
        <v>237</v>
      </c>
      <c r="AW406" s="8" t="n">
        <v>169</v>
      </c>
      <c r="AX406" s="8" t="n">
        <v>21</v>
      </c>
      <c r="AY406" s="8" t="n">
        <v>10</v>
      </c>
      <c r="AZ406" s="8" t="n">
        <v>31</v>
      </c>
      <c r="BA406" s="8" t="n">
        <f aca="false">AY406+AZ406</f>
        <v>41</v>
      </c>
      <c r="BB406" s="8" t="n">
        <v>13.54</v>
      </c>
      <c r="BC406" s="8" t="n">
        <v>50.8523</v>
      </c>
      <c r="BD406" s="19" t="n">
        <v>328.6</v>
      </c>
      <c r="BE406" s="19" t="n">
        <v>9.70227843117957</v>
      </c>
      <c r="BF406" s="19" t="n">
        <f aca="false">AQ406+BD406</f>
        <v>795.6</v>
      </c>
      <c r="BG406" s="19" t="n">
        <f aca="false">IF(AL406&gt;0,BF406/AL406*60,0)</f>
        <v>23.4880803011292</v>
      </c>
      <c r="BH406" s="8" t="n">
        <v>791</v>
      </c>
      <c r="BI406" s="8" t="n">
        <v>639</v>
      </c>
      <c r="BJ406" s="8" t="n">
        <v>748</v>
      </c>
      <c r="BK406" s="12" t="n">
        <f aca="false">BH406/(BH406+BJ406)</f>
        <v>0.513970110461339</v>
      </c>
      <c r="BL406" s="8" t="n">
        <v>47</v>
      </c>
      <c r="BM406" s="8" t="n">
        <v>47</v>
      </c>
      <c r="BN406" s="8" t="n">
        <v>82</v>
      </c>
      <c r="BO406" s="8" t="n">
        <f aca="false">BM406-BN406</f>
        <v>-35</v>
      </c>
      <c r="BP406" s="8" t="n">
        <v>88</v>
      </c>
      <c r="BQ406" s="8" t="n">
        <v>97</v>
      </c>
      <c r="BR406" s="8" t="n">
        <v>58</v>
      </c>
      <c r="BS406" s="8" t="n">
        <v>146</v>
      </c>
      <c r="BT406" s="12" t="n">
        <f aca="false">BS406/(EA406+BS406)</f>
        <v>0.0863905325443787</v>
      </c>
      <c r="BU406" s="8" t="n">
        <v>0</v>
      </c>
      <c r="BV406" s="8" t="n">
        <v>1</v>
      </c>
      <c r="BW406" s="12" t="n">
        <f aca="false">IF(BU406+BV406&gt;0,BU406/(BU406+BV406),0)</f>
        <v>0</v>
      </c>
      <c r="BX406" s="8" t="n">
        <v>0</v>
      </c>
      <c r="BY406" s="8" t="n">
        <v>1</v>
      </c>
      <c r="BZ406" s="8" t="n">
        <v>0</v>
      </c>
      <c r="CA406" s="8" t="n">
        <v>0</v>
      </c>
      <c r="CB406" s="8" t="n">
        <v>0</v>
      </c>
      <c r="CC406" s="8" t="n">
        <v>0</v>
      </c>
      <c r="CD406" s="8" t="n">
        <v>0</v>
      </c>
      <c r="CE406" s="8" t="n">
        <v>0</v>
      </c>
      <c r="CF406" s="8" t="n">
        <v>0</v>
      </c>
      <c r="CG406" s="8" t="n">
        <v>0</v>
      </c>
      <c r="CH406" s="8" t="n">
        <v>0</v>
      </c>
      <c r="CI406" s="8" t="n">
        <v>1</v>
      </c>
      <c r="CJ406" s="8" t="n">
        <v>0</v>
      </c>
      <c r="CK406" s="8" t="n">
        <v>1</v>
      </c>
      <c r="CL406" s="8" t="n">
        <v>2</v>
      </c>
      <c r="CM406" s="8" t="n">
        <v>4</v>
      </c>
      <c r="CN406" s="8" t="n">
        <v>0</v>
      </c>
      <c r="CO406" s="8" t="n">
        <v>0</v>
      </c>
      <c r="CP406" s="8" t="n">
        <v>0</v>
      </c>
      <c r="CQ406" s="8" t="n">
        <v>1</v>
      </c>
      <c r="CR406" s="8" t="n">
        <v>0</v>
      </c>
      <c r="CS406" s="8" t="n">
        <v>8</v>
      </c>
      <c r="CT406" s="8" t="n">
        <v>2</v>
      </c>
      <c r="CU406" s="8" t="n">
        <v>0</v>
      </c>
      <c r="CV406" s="8" t="n">
        <v>0</v>
      </c>
      <c r="CW406" s="8" t="n">
        <v>4</v>
      </c>
      <c r="CX406" s="8" t="n">
        <v>1</v>
      </c>
      <c r="CY406" s="8" t="n">
        <v>6</v>
      </c>
      <c r="CZ406" s="8" t="n">
        <v>12</v>
      </c>
      <c r="DA406" s="8" t="n">
        <v>69</v>
      </c>
      <c r="DB406" s="8" t="n">
        <v>5</v>
      </c>
      <c r="DC406" s="8" t="n">
        <v>0</v>
      </c>
      <c r="DD406" s="8" t="n">
        <v>102</v>
      </c>
      <c r="DE406" s="8" t="n">
        <v>32</v>
      </c>
      <c r="DF406" s="8" t="n">
        <v>0</v>
      </c>
      <c r="DG406" s="8" t="n">
        <v>0</v>
      </c>
      <c r="DH406" s="8" t="n">
        <v>98</v>
      </c>
      <c r="DI406" s="8" t="n">
        <v>16</v>
      </c>
      <c r="DJ406" s="8" t="n">
        <v>9</v>
      </c>
      <c r="DK406" s="8" t="n">
        <v>16</v>
      </c>
      <c r="DL406" s="8" t="n">
        <v>16</v>
      </c>
      <c r="DM406" s="8" t="n">
        <v>0</v>
      </c>
      <c r="DN406" s="8" t="n">
        <v>8</v>
      </c>
      <c r="DO406" s="8" t="n">
        <v>8</v>
      </c>
      <c r="DP406" s="8" t="n">
        <v>0</v>
      </c>
      <c r="DQ406" s="8" t="n">
        <f aca="false">DJ406-DI406</f>
        <v>-7</v>
      </c>
      <c r="DR406" s="19" t="n">
        <v>-0.909</v>
      </c>
      <c r="DS406" s="8" t="n">
        <v>16</v>
      </c>
      <c r="DT406" s="8" t="n">
        <v>0</v>
      </c>
      <c r="DU406" s="8" t="n">
        <v>0</v>
      </c>
      <c r="DV406" s="8" t="n">
        <v>0</v>
      </c>
      <c r="DW406" s="8" t="n">
        <v>0</v>
      </c>
      <c r="DX406" s="8" t="n">
        <v>2079</v>
      </c>
      <c r="DY406" s="8" t="n">
        <v>2033</v>
      </c>
      <c r="DZ406" s="8" t="n">
        <v>1534</v>
      </c>
      <c r="EA406" s="8" t="n">
        <v>1544</v>
      </c>
      <c r="EB406" s="8" t="n">
        <v>1077</v>
      </c>
      <c r="EC406" s="8" t="n">
        <v>1079</v>
      </c>
      <c r="ED406" s="8" t="n">
        <v>104.51</v>
      </c>
      <c r="EE406" s="8" t="n">
        <v>108.64</v>
      </c>
      <c r="EF406" s="8" t="n">
        <v>127</v>
      </c>
      <c r="EG406" s="8" t="n">
        <v>110</v>
      </c>
      <c r="EH406" s="12" t="n">
        <f aca="false">EF406/EB406</f>
        <v>0.117920148560817</v>
      </c>
      <c r="EI406" s="20" t="n">
        <f aca="false">1-EG406/EC406</f>
        <v>0.89805375347544</v>
      </c>
      <c r="EJ406" s="21" t="n">
        <f aca="false">EH406+EI406</f>
        <v>1.01597390203626</v>
      </c>
      <c r="EK406" s="8" t="n">
        <v>2081</v>
      </c>
      <c r="EL406" s="8" t="n">
        <v>2035</v>
      </c>
      <c r="EM406" s="8" t="n">
        <v>1536</v>
      </c>
      <c r="EN406" s="8" t="n">
        <v>1546</v>
      </c>
      <c r="EO406" s="8" t="n">
        <v>1077</v>
      </c>
      <c r="EP406" s="8" t="n">
        <v>1080</v>
      </c>
      <c r="EQ406" s="8" t="n">
        <v>129</v>
      </c>
      <c r="ER406" s="8" t="n">
        <v>110</v>
      </c>
      <c r="ES406" s="8" t="n">
        <v>1060</v>
      </c>
      <c r="ET406" s="8" t="n">
        <v>1074</v>
      </c>
      <c r="EU406" s="8" t="n">
        <v>392</v>
      </c>
      <c r="EV406" s="8" t="n">
        <v>437</v>
      </c>
      <c r="EW406" s="8" t="n">
        <v>52</v>
      </c>
      <c r="EX406" s="8" t="n">
        <v>71</v>
      </c>
      <c r="EY406" s="8" t="n">
        <v>136</v>
      </c>
      <c r="EZ406" s="8" t="n">
        <v>132</v>
      </c>
      <c r="FA406" s="8" t="n">
        <v>6</v>
      </c>
      <c r="FB406" s="8" t="n">
        <v>3.9</v>
      </c>
      <c r="FC406" s="8" t="n">
        <v>9.8</v>
      </c>
      <c r="FD406" s="19" t="n">
        <v>63.77</v>
      </c>
      <c r="FE406" s="18" t="n">
        <f aca="false">FD406/V406</f>
        <v>0.777682926829268</v>
      </c>
      <c r="FF406" s="8" t="n">
        <v>7.1186</v>
      </c>
      <c r="FG406" s="8" t="n">
        <v>-0.1</v>
      </c>
      <c r="FH406" s="8" t="n">
        <v>-0.37</v>
      </c>
      <c r="FI406" s="8" t="n">
        <v>-0.47</v>
      </c>
      <c r="FJ406" s="22"/>
      <c r="FK406" s="22"/>
      <c r="FL406" s="22"/>
      <c r="FM406" s="8" t="n">
        <f aca="false">BL406+BS406+AH406+DT406</f>
        <v>225</v>
      </c>
      <c r="FN406" s="19" t="n">
        <f aca="false">IF(DS406&gt;0,(BL406+BR406)/DS406,0)</f>
        <v>6.5625</v>
      </c>
      <c r="FO406" s="12" t="n">
        <v>0.0622406639</v>
      </c>
      <c r="FP406" s="19" t="n">
        <f aca="false">Z406-AH406/10</f>
        <v>64.8</v>
      </c>
      <c r="FQ406" s="19" t="n">
        <f aca="false">Z406+DR406/5</f>
        <v>67.8182</v>
      </c>
      <c r="FR406" s="19" t="n">
        <f aca="false">(DX406+DY406)/AL406*60</f>
        <v>121.396413019411</v>
      </c>
      <c r="FS406" s="22"/>
      <c r="FT406" s="22"/>
      <c r="FU406" s="22"/>
      <c r="FV406" s="22"/>
      <c r="FW406" s="17" t="s">
        <v>280</v>
      </c>
      <c r="FX406" s="23" t="n">
        <v>4000000</v>
      </c>
      <c r="FY406" s="23" t="n">
        <v>3966667</v>
      </c>
      <c r="FZ406" s="8" t="n">
        <v>608</v>
      </c>
      <c r="GA406" s="8" t="n">
        <v>77</v>
      </c>
      <c r="GB406" s="8" t="n">
        <v>256</v>
      </c>
      <c r="GC406" s="8" t="n">
        <v>333</v>
      </c>
      <c r="GD406" s="8" t="n">
        <v>59</v>
      </c>
      <c r="GE406" s="8" t="n">
        <v>198</v>
      </c>
      <c r="GF406" s="8" t="n">
        <v>1356</v>
      </c>
      <c r="GG406" s="8" t="n">
        <v>13986</v>
      </c>
      <c r="GH406" s="8" t="n">
        <v>27.9</v>
      </c>
      <c r="GI406" s="8" t="n">
        <v>32.6</v>
      </c>
      <c r="GJ406" s="8" t="n">
        <v>60.5</v>
      </c>
      <c r="GK406" s="8" t="n">
        <f aca="false">Z406-AH406/10</f>
        <v>64.8</v>
      </c>
      <c r="GL406" s="22"/>
      <c r="GM406" s="22"/>
      <c r="GN406" s="22"/>
      <c r="GO406" s="22"/>
      <c r="GP406" s="22"/>
    </row>
    <row r="407" customFormat="false" ht="13.65" hidden="false" customHeight="true" outlineLevel="0" collapsed="false">
      <c r="A407" s="16" t="n">
        <v>34106</v>
      </c>
      <c r="B407" s="17" t="s">
        <v>379</v>
      </c>
      <c r="C407" s="17" t="s">
        <v>261</v>
      </c>
      <c r="D407" s="17" t="s">
        <v>262</v>
      </c>
      <c r="E407" s="17" t="s">
        <v>262</v>
      </c>
      <c r="F407" s="8" t="n">
        <v>72</v>
      </c>
      <c r="G407" s="8" t="n">
        <v>195</v>
      </c>
      <c r="H407" s="8" t="n">
        <v>2013</v>
      </c>
      <c r="I407" s="8" t="n">
        <v>7</v>
      </c>
      <c r="J407" s="8" t="n">
        <v>198</v>
      </c>
      <c r="K407" s="17" t="s">
        <v>263</v>
      </c>
      <c r="L407" s="8" t="n">
        <v>2017</v>
      </c>
      <c r="M407" s="8" t="n">
        <v>24</v>
      </c>
      <c r="N407" s="8" t="n">
        <v>1</v>
      </c>
      <c r="O407" s="8" t="n">
        <v>8477337</v>
      </c>
      <c r="P407" s="17" t="s">
        <v>2065</v>
      </c>
      <c r="Q407" s="17" t="s">
        <v>2066</v>
      </c>
      <c r="R407" s="17" t="s">
        <v>2067</v>
      </c>
      <c r="S407" s="17" t="s">
        <v>2064</v>
      </c>
      <c r="T407" s="17" t="s">
        <v>278</v>
      </c>
      <c r="U407" s="17" t="s">
        <v>606</v>
      </c>
      <c r="V407" s="8" t="n">
        <v>28</v>
      </c>
      <c r="W407" s="8" t="n">
        <v>2</v>
      </c>
      <c r="X407" s="8" t="n">
        <v>3</v>
      </c>
      <c r="Y407" s="8" t="n">
        <v>1</v>
      </c>
      <c r="Z407" s="8" t="n">
        <v>5</v>
      </c>
      <c r="AA407" s="8" t="n">
        <v>25</v>
      </c>
      <c r="AB407" s="8" t="n">
        <v>48</v>
      </c>
      <c r="AC407" s="18" t="n">
        <f aca="false">Z407/V407</f>
        <v>0.178571428571429</v>
      </c>
      <c r="AD407" s="19" t="n">
        <f aca="false">IF(FZ407&gt;V407,Z407-V407*(GC407-Z407)/(FZ407-V407),0)</f>
        <v>0</v>
      </c>
      <c r="AE407" s="19" t="n">
        <v>1.898</v>
      </c>
      <c r="AF407" s="8" t="n">
        <v>-11</v>
      </c>
      <c r="AG407" s="8" t="n">
        <v>-4</v>
      </c>
      <c r="AH407" s="8" t="n">
        <v>14</v>
      </c>
      <c r="AI407" s="8" t="n">
        <v>671</v>
      </c>
      <c r="AJ407" s="8" t="n">
        <v>28856</v>
      </c>
      <c r="AK407" s="19" t="n">
        <v>480.93333333333</v>
      </c>
      <c r="AL407" s="8" t="n">
        <v>480.93</v>
      </c>
      <c r="AM407" s="8" t="n">
        <v>481</v>
      </c>
      <c r="AN407" s="18" t="n">
        <f aca="false">AJ407/60/V407</f>
        <v>17.1761904761905</v>
      </c>
      <c r="AO407" s="8" t="n">
        <v>28.51</v>
      </c>
      <c r="AP407" s="12" t="n">
        <f aca="false">IF(EF407&gt;0,Z407/EF407,0)</f>
        <v>0.227272727272727</v>
      </c>
      <c r="AQ407" s="8" t="n">
        <v>129</v>
      </c>
      <c r="AR407" s="8" t="n">
        <v>129</v>
      </c>
      <c r="AS407" s="8" t="n">
        <v>129</v>
      </c>
      <c r="AT407" s="8" t="n">
        <v>88</v>
      </c>
      <c r="AU407" s="8" t="n">
        <v>88</v>
      </c>
      <c r="AV407" s="8" t="n">
        <v>61</v>
      </c>
      <c r="AW407" s="8" t="n">
        <v>45</v>
      </c>
      <c r="AX407" s="8" t="n">
        <v>7</v>
      </c>
      <c r="AY407" s="8" t="n">
        <v>1</v>
      </c>
      <c r="AZ407" s="8" t="n">
        <v>10</v>
      </c>
      <c r="BA407" s="8" t="n">
        <f aca="false">AY407+AZ407</f>
        <v>11</v>
      </c>
      <c r="BB407" s="8" t="n">
        <v>3.19</v>
      </c>
      <c r="BC407" s="8" t="n">
        <v>46.8689</v>
      </c>
      <c r="BD407" s="19" t="n">
        <v>25.4</v>
      </c>
      <c r="BE407" s="19" t="n">
        <v>3.16883836983645</v>
      </c>
      <c r="BF407" s="19" t="n">
        <f aca="false">AQ407+BD407</f>
        <v>154.4</v>
      </c>
      <c r="BG407" s="19" t="n">
        <f aca="false">IF(AL407&gt;0,BF407/AL407*60,0)</f>
        <v>19.2626785602894</v>
      </c>
      <c r="BH407" s="8" t="n">
        <v>198</v>
      </c>
      <c r="BI407" s="8" t="n">
        <v>131</v>
      </c>
      <c r="BJ407" s="8" t="n">
        <v>135</v>
      </c>
      <c r="BK407" s="12" t="n">
        <f aca="false">BH407/(BH407+BJ407)</f>
        <v>0.594594594594595</v>
      </c>
      <c r="BL407" s="8" t="n">
        <v>27</v>
      </c>
      <c r="BM407" s="8" t="n">
        <v>27</v>
      </c>
      <c r="BN407" s="8" t="n">
        <v>31</v>
      </c>
      <c r="BO407" s="8" t="n">
        <f aca="false">BM407-BN407</f>
        <v>-4</v>
      </c>
      <c r="BP407" s="8" t="n">
        <v>27</v>
      </c>
      <c r="BQ407" s="8" t="n">
        <v>29</v>
      </c>
      <c r="BR407" s="8" t="n">
        <v>11</v>
      </c>
      <c r="BS407" s="8" t="n">
        <v>27</v>
      </c>
      <c r="BT407" s="12" t="n">
        <f aca="false">BS407/(EA407+BS407)</f>
        <v>0.0673316708229426</v>
      </c>
      <c r="BU407" s="8" t="n">
        <v>0</v>
      </c>
      <c r="BV407" s="8" t="n">
        <v>0</v>
      </c>
      <c r="BW407" s="12" t="n">
        <f aca="false">IF(BU407+BV407&gt;0,BU407/(BU407+BV407),0)</f>
        <v>0</v>
      </c>
      <c r="BX407" s="8" t="n">
        <v>0</v>
      </c>
      <c r="BY407" s="8" t="n">
        <v>0</v>
      </c>
      <c r="BZ407" s="8" t="n">
        <v>0</v>
      </c>
      <c r="CA407" s="8" t="n">
        <v>0</v>
      </c>
      <c r="CB407" s="8" t="n">
        <v>0</v>
      </c>
      <c r="CC407" s="8" t="n">
        <v>0</v>
      </c>
      <c r="CD407" s="8" t="n">
        <v>0</v>
      </c>
      <c r="CE407" s="8" t="n">
        <v>0</v>
      </c>
      <c r="CF407" s="8" t="n">
        <v>0</v>
      </c>
      <c r="CG407" s="8" t="n">
        <v>0</v>
      </c>
      <c r="CH407" s="8" t="n">
        <v>0</v>
      </c>
      <c r="CI407" s="8" t="n">
        <v>0</v>
      </c>
      <c r="CJ407" s="8" t="n">
        <v>0</v>
      </c>
      <c r="CK407" s="8" t="n">
        <v>1</v>
      </c>
      <c r="CL407" s="8" t="n">
        <v>0</v>
      </c>
      <c r="CM407" s="8" t="n">
        <v>1</v>
      </c>
      <c r="CN407" s="8" t="n">
        <v>0</v>
      </c>
      <c r="CO407" s="8" t="n">
        <v>0</v>
      </c>
      <c r="CP407" s="8" t="n">
        <v>0</v>
      </c>
      <c r="CQ407" s="8" t="n">
        <v>0</v>
      </c>
      <c r="CR407" s="8" t="n">
        <v>0</v>
      </c>
      <c r="CS407" s="8" t="n">
        <v>1</v>
      </c>
      <c r="CT407" s="8" t="n">
        <v>0</v>
      </c>
      <c r="CU407" s="8" t="n">
        <v>0</v>
      </c>
      <c r="CV407" s="8" t="n">
        <v>0</v>
      </c>
      <c r="CW407" s="8" t="n">
        <v>1</v>
      </c>
      <c r="CX407" s="8" t="n">
        <v>1</v>
      </c>
      <c r="CY407" s="8" t="n">
        <v>1</v>
      </c>
      <c r="CZ407" s="8" t="n">
        <v>5</v>
      </c>
      <c r="DA407" s="8" t="n">
        <v>20</v>
      </c>
      <c r="DB407" s="8" t="n">
        <v>2</v>
      </c>
      <c r="DC407" s="8" t="n">
        <v>0</v>
      </c>
      <c r="DD407" s="8" t="n">
        <v>16</v>
      </c>
      <c r="DE407" s="8" t="n">
        <v>4</v>
      </c>
      <c r="DF407" s="8" t="n">
        <v>1</v>
      </c>
      <c r="DG407" s="8" t="n">
        <v>0</v>
      </c>
      <c r="DH407" s="8" t="n">
        <v>38</v>
      </c>
      <c r="DI407" s="8" t="n">
        <v>7</v>
      </c>
      <c r="DJ407" s="8" t="n">
        <v>2</v>
      </c>
      <c r="DK407" s="8" t="n">
        <v>7</v>
      </c>
      <c r="DL407" s="8" t="n">
        <v>7</v>
      </c>
      <c r="DM407" s="8" t="n">
        <v>0</v>
      </c>
      <c r="DN407" s="8" t="n">
        <v>2</v>
      </c>
      <c r="DO407" s="8" t="n">
        <v>2</v>
      </c>
      <c r="DP407" s="8" t="n">
        <v>0</v>
      </c>
      <c r="DQ407" s="8" t="n">
        <f aca="false">DJ407-DI407</f>
        <v>-5</v>
      </c>
      <c r="DR407" s="19" t="n">
        <v>-4.854</v>
      </c>
      <c r="DS407" s="8" t="n">
        <v>7</v>
      </c>
      <c r="DT407" s="8" t="n">
        <v>0</v>
      </c>
      <c r="DU407" s="8" t="n">
        <v>0</v>
      </c>
      <c r="DV407" s="8" t="n">
        <v>0</v>
      </c>
      <c r="DW407" s="8" t="n">
        <v>0</v>
      </c>
      <c r="DX407" s="8" t="n">
        <v>514</v>
      </c>
      <c r="DY407" s="8" t="n">
        <v>477</v>
      </c>
      <c r="DZ407" s="8" t="n">
        <v>393</v>
      </c>
      <c r="EA407" s="8" t="n">
        <v>374</v>
      </c>
      <c r="EB407" s="8" t="n">
        <v>274</v>
      </c>
      <c r="EC407" s="8" t="n">
        <v>279</v>
      </c>
      <c r="ED407" s="8" t="n">
        <v>26.14</v>
      </c>
      <c r="EE407" s="8" t="n">
        <v>26.82</v>
      </c>
      <c r="EF407" s="8" t="n">
        <v>22</v>
      </c>
      <c r="EG407" s="8" t="n">
        <v>30</v>
      </c>
      <c r="EH407" s="12" t="n">
        <f aca="false">EF407/EB407</f>
        <v>0.0802919708029197</v>
      </c>
      <c r="EI407" s="20" t="n">
        <f aca="false">1-EG407/EC407</f>
        <v>0.89247311827957</v>
      </c>
      <c r="EJ407" s="21" t="n">
        <f aca="false">EH407+EI407</f>
        <v>0.97276508908249</v>
      </c>
      <c r="EK407" s="8" t="n">
        <v>518</v>
      </c>
      <c r="EL407" s="8" t="n">
        <v>478</v>
      </c>
      <c r="EM407" s="8" t="n">
        <v>398</v>
      </c>
      <c r="EN407" s="8" t="n">
        <v>375</v>
      </c>
      <c r="EO407" s="8" t="n">
        <v>277</v>
      </c>
      <c r="EP407" s="8" t="n">
        <v>280</v>
      </c>
      <c r="EQ407" s="8" t="n">
        <v>21</v>
      </c>
      <c r="ER407" s="8" t="n">
        <v>30</v>
      </c>
      <c r="ES407" s="8" t="n">
        <v>269</v>
      </c>
      <c r="ET407" s="8" t="n">
        <v>251</v>
      </c>
      <c r="EU407" s="8" t="n">
        <v>117</v>
      </c>
      <c r="EV407" s="8" t="n">
        <v>112</v>
      </c>
      <c r="EW407" s="8" t="n">
        <v>14</v>
      </c>
      <c r="EX407" s="8" t="n">
        <v>18</v>
      </c>
      <c r="EY407" s="8" t="n">
        <v>28</v>
      </c>
      <c r="EZ407" s="8" t="n">
        <v>32</v>
      </c>
      <c r="FA407" s="8" t="n">
        <v>0.1</v>
      </c>
      <c r="FB407" s="8" t="n">
        <v>0.2</v>
      </c>
      <c r="FC407" s="8" t="n">
        <v>0.4</v>
      </c>
      <c r="FD407" s="19" t="n">
        <v>7.03</v>
      </c>
      <c r="FE407" s="18" t="n">
        <f aca="false">FD407/V407</f>
        <v>0.251071428571429</v>
      </c>
      <c r="FF407" s="8" t="n">
        <v>0.3128</v>
      </c>
      <c r="FG407" s="8" t="n">
        <v>0.54</v>
      </c>
      <c r="FH407" s="8" t="n">
        <v>-0.15</v>
      </c>
      <c r="FI407" s="8" t="n">
        <v>0.39</v>
      </c>
      <c r="FJ407" s="22"/>
      <c r="FK407" s="22"/>
      <c r="FL407" s="22"/>
      <c r="FM407" s="8" t="n">
        <f aca="false">BL407+BS407+AH407+DT407</f>
        <v>68</v>
      </c>
      <c r="FN407" s="19" t="n">
        <f aca="false">IF(DS407&gt;0,(BL407+BR407)/DS407,0)</f>
        <v>5.42857142857143</v>
      </c>
      <c r="FO407" s="12" t="n">
        <v>0.0259165613</v>
      </c>
      <c r="FP407" s="19" t="n">
        <f aca="false">Z407-AH407/10</f>
        <v>3.6</v>
      </c>
      <c r="FQ407" s="19" t="n">
        <f aca="false">Z407+DR407/5</f>
        <v>4.0292</v>
      </c>
      <c r="FR407" s="19" t="n">
        <f aca="false">(DX407+DY407)/AL407*60</f>
        <v>123.635456303412</v>
      </c>
      <c r="FS407" s="22"/>
      <c r="FT407" s="22"/>
      <c r="FU407" s="22"/>
      <c r="FV407" s="22"/>
      <c r="FW407" s="17" t="s">
        <v>270</v>
      </c>
      <c r="FX407" s="23" t="n">
        <v>742500</v>
      </c>
      <c r="FY407" s="23" t="n">
        <v>742500</v>
      </c>
      <c r="FZ407" s="8" t="n">
        <v>28</v>
      </c>
      <c r="GA407" s="8" t="n">
        <v>2</v>
      </c>
      <c r="GB407" s="8" t="n">
        <v>3</v>
      </c>
      <c r="GC407" s="8" t="n">
        <v>5</v>
      </c>
      <c r="GD407" s="8" t="n">
        <v>-11</v>
      </c>
      <c r="GE407" s="8" t="n">
        <v>14</v>
      </c>
      <c r="GF407" s="8" t="n">
        <v>61</v>
      </c>
      <c r="GG407" s="8" t="n">
        <v>481</v>
      </c>
      <c r="GH407" s="8" t="n">
        <v>0.1</v>
      </c>
      <c r="GI407" s="8" t="n">
        <v>0.2</v>
      </c>
      <c r="GJ407" s="8" t="n">
        <v>0.4</v>
      </c>
      <c r="GK407" s="8" t="n">
        <f aca="false">Z407-AH407/10</f>
        <v>3.6</v>
      </c>
      <c r="GL407" s="22"/>
      <c r="GM407" s="22"/>
      <c r="GN407" s="22"/>
      <c r="GO407" s="22"/>
      <c r="GP407" s="22"/>
    </row>
    <row r="408" customFormat="false" ht="13.65" hidden="false" customHeight="true" outlineLevel="0" collapsed="false">
      <c r="A408" s="16" t="n">
        <v>34744</v>
      </c>
      <c r="B408" s="17" t="s">
        <v>1121</v>
      </c>
      <c r="C408" s="17" t="s">
        <v>385</v>
      </c>
      <c r="D408" s="17" t="s">
        <v>283</v>
      </c>
      <c r="E408" s="17" t="s">
        <v>283</v>
      </c>
      <c r="F408" s="8" t="n">
        <v>75</v>
      </c>
      <c r="G408" s="8" t="n">
        <v>223</v>
      </c>
      <c r="H408" s="8" t="n">
        <v>2013</v>
      </c>
      <c r="I408" s="8" t="n">
        <v>3</v>
      </c>
      <c r="J408" s="8" t="n">
        <v>74</v>
      </c>
      <c r="K408" s="17" t="s">
        <v>273</v>
      </c>
      <c r="L408" s="8" t="n">
        <v>2016</v>
      </c>
      <c r="M408" s="8" t="n">
        <v>22</v>
      </c>
      <c r="N408" s="8" t="n">
        <v>2</v>
      </c>
      <c r="O408" s="8" t="n">
        <v>8477401</v>
      </c>
      <c r="P408" s="17" t="s">
        <v>2068</v>
      </c>
      <c r="Q408" s="17" t="s">
        <v>2069</v>
      </c>
      <c r="R408" s="17" t="s">
        <v>2070</v>
      </c>
      <c r="S408" s="17" t="s">
        <v>2064</v>
      </c>
      <c r="T408" s="17" t="s">
        <v>299</v>
      </c>
      <c r="U408" s="17" t="s">
        <v>397</v>
      </c>
      <c r="V408" s="8" t="n">
        <v>47</v>
      </c>
      <c r="W408" s="8" t="n">
        <v>4</v>
      </c>
      <c r="X408" s="8" t="n">
        <v>9</v>
      </c>
      <c r="Y408" s="8" t="n">
        <v>6</v>
      </c>
      <c r="Z408" s="8" t="n">
        <v>13</v>
      </c>
      <c r="AA408" s="8" t="n">
        <v>18</v>
      </c>
      <c r="AB408" s="8" t="n">
        <v>63</v>
      </c>
      <c r="AC408" s="18" t="n">
        <f aca="false">Z408/V408</f>
        <v>0.276595744680851</v>
      </c>
      <c r="AD408" s="19" t="n">
        <f aca="false">IF(FZ408&gt;V408,Z408-V408*(GC408-Z408)/(FZ408-V408),0)</f>
        <v>-2.66666666666667</v>
      </c>
      <c r="AE408" s="19" t="n">
        <v>4.672</v>
      </c>
      <c r="AF408" s="8" t="n">
        <v>-4</v>
      </c>
      <c r="AG408" s="8" t="n">
        <v>-1.8</v>
      </c>
      <c r="AH408" s="8" t="n">
        <v>54</v>
      </c>
      <c r="AI408" s="8" t="n">
        <v>746</v>
      </c>
      <c r="AJ408" s="8" t="n">
        <v>30526</v>
      </c>
      <c r="AK408" s="19" t="n">
        <v>508.76666666667</v>
      </c>
      <c r="AL408" s="8" t="n">
        <v>508.77</v>
      </c>
      <c r="AM408" s="8" t="n">
        <v>509</v>
      </c>
      <c r="AN408" s="18" t="n">
        <f aca="false">AJ408/60/V408</f>
        <v>10.8248226950355</v>
      </c>
      <c r="AO408" s="8" t="n">
        <v>18.3</v>
      </c>
      <c r="AP408" s="12" t="n">
        <f aca="false">IF(EF408&gt;0,Z408/EF408,0)</f>
        <v>0.722222222222222</v>
      </c>
      <c r="AQ408" s="8" t="n">
        <v>99</v>
      </c>
      <c r="AR408" s="8" t="n">
        <v>99</v>
      </c>
      <c r="AS408" s="8" t="n">
        <v>99</v>
      </c>
      <c r="AT408" s="8" t="n">
        <v>76</v>
      </c>
      <c r="AU408" s="8" t="n">
        <v>76</v>
      </c>
      <c r="AV408" s="8" t="n">
        <v>56</v>
      </c>
      <c r="AW408" s="8" t="n">
        <v>59</v>
      </c>
      <c r="AX408" s="8" t="n">
        <v>23</v>
      </c>
      <c r="AY408" s="8" t="n">
        <v>5</v>
      </c>
      <c r="AZ408" s="8" t="n">
        <v>8</v>
      </c>
      <c r="BA408" s="8" t="n">
        <f aca="false">AY408+AZ408</f>
        <v>13</v>
      </c>
      <c r="BB408" s="8" t="n">
        <v>5.27</v>
      </c>
      <c r="BC408" s="8" t="n">
        <v>26.9286</v>
      </c>
      <c r="BD408" s="19" t="n">
        <v>145</v>
      </c>
      <c r="BE408" s="19" t="n">
        <v>17.1001768983816</v>
      </c>
      <c r="BF408" s="19" t="n">
        <f aca="false">AQ408+BD408</f>
        <v>244</v>
      </c>
      <c r="BG408" s="19" t="n">
        <f aca="false">IF(AL408&gt;0,BF408/AL408*60,0)</f>
        <v>28.7752815614128</v>
      </c>
      <c r="BH408" s="8" t="n">
        <v>149</v>
      </c>
      <c r="BI408" s="8" t="n">
        <v>150</v>
      </c>
      <c r="BJ408" s="8" t="n">
        <v>184</v>
      </c>
      <c r="BK408" s="12" t="n">
        <f aca="false">BH408/(BH408+BJ408)</f>
        <v>0.447447447447447</v>
      </c>
      <c r="BL408" s="8" t="n">
        <v>118</v>
      </c>
      <c r="BM408" s="8" t="n">
        <v>118</v>
      </c>
      <c r="BN408" s="8" t="n">
        <v>62</v>
      </c>
      <c r="BO408" s="8" t="n">
        <f aca="false">BM408-BN408</f>
        <v>56</v>
      </c>
      <c r="BP408" s="8" t="n">
        <v>20</v>
      </c>
      <c r="BQ408" s="8" t="n">
        <v>8</v>
      </c>
      <c r="BR408" s="8" t="n">
        <v>18</v>
      </c>
      <c r="BS408" s="8" t="n">
        <v>23</v>
      </c>
      <c r="BT408" s="12" t="n">
        <f aca="false">BS408/(EA408+BS408)</f>
        <v>0.0566502463054187</v>
      </c>
      <c r="BU408" s="8" t="n">
        <v>12</v>
      </c>
      <c r="BV408" s="8" t="n">
        <v>12</v>
      </c>
      <c r="BW408" s="12" t="n">
        <f aca="false">IF(BU408+BV408&gt;0,BU408/(BU408+BV408),0)</f>
        <v>0.5</v>
      </c>
      <c r="BX408" s="8" t="n">
        <v>3</v>
      </c>
      <c r="BY408" s="8" t="n">
        <v>3</v>
      </c>
      <c r="BZ408" s="8" t="n">
        <v>3</v>
      </c>
      <c r="CA408" s="8" t="n">
        <v>6</v>
      </c>
      <c r="CB408" s="8" t="n">
        <v>6</v>
      </c>
      <c r="CC408" s="8" t="n">
        <v>3</v>
      </c>
      <c r="CD408" s="8" t="n">
        <v>1</v>
      </c>
      <c r="CE408" s="8" t="n">
        <v>3</v>
      </c>
      <c r="CF408" s="8" t="n">
        <v>5</v>
      </c>
      <c r="CG408" s="8" t="n">
        <v>6</v>
      </c>
      <c r="CH408" s="8" t="n">
        <v>7</v>
      </c>
      <c r="CI408" s="8" t="n">
        <v>8</v>
      </c>
      <c r="CJ408" s="8" t="n">
        <v>0</v>
      </c>
      <c r="CK408" s="8" t="n">
        <v>0</v>
      </c>
      <c r="CL408" s="8" t="n">
        <v>2</v>
      </c>
      <c r="CM408" s="8" t="n">
        <v>0</v>
      </c>
      <c r="CN408" s="8" t="n">
        <v>0</v>
      </c>
      <c r="CO408" s="8" t="n">
        <v>0</v>
      </c>
      <c r="CP408" s="8" t="n">
        <v>0</v>
      </c>
      <c r="CQ408" s="8" t="n">
        <v>0</v>
      </c>
      <c r="CR408" s="8" t="n">
        <v>0</v>
      </c>
      <c r="CS408" s="8" t="n">
        <v>0</v>
      </c>
      <c r="CT408" s="8" t="n">
        <v>1</v>
      </c>
      <c r="CU408" s="8" t="n">
        <v>0</v>
      </c>
      <c r="CV408" s="8" t="n">
        <v>0</v>
      </c>
      <c r="CW408" s="8" t="n">
        <v>3</v>
      </c>
      <c r="CX408" s="8" t="n">
        <v>0</v>
      </c>
      <c r="CY408" s="8" t="n">
        <v>2</v>
      </c>
      <c r="CZ408" s="8" t="n">
        <v>0</v>
      </c>
      <c r="DA408" s="8" t="n">
        <v>18</v>
      </c>
      <c r="DB408" s="8" t="n">
        <v>4</v>
      </c>
      <c r="DC408" s="8" t="n">
        <v>1</v>
      </c>
      <c r="DD408" s="8" t="n">
        <v>0</v>
      </c>
      <c r="DE408" s="8" t="n">
        <v>8</v>
      </c>
      <c r="DF408" s="8" t="n">
        <v>0</v>
      </c>
      <c r="DG408" s="8" t="n">
        <v>2</v>
      </c>
      <c r="DH408" s="8" t="n">
        <v>41</v>
      </c>
      <c r="DI408" s="8" t="n">
        <v>16</v>
      </c>
      <c r="DJ408" s="8" t="n">
        <v>11</v>
      </c>
      <c r="DK408" s="8" t="n">
        <v>16</v>
      </c>
      <c r="DL408" s="8" t="n">
        <v>13</v>
      </c>
      <c r="DM408" s="8" t="n">
        <v>3</v>
      </c>
      <c r="DN408" s="8" t="n">
        <v>17</v>
      </c>
      <c r="DO408" s="8" t="n">
        <v>13</v>
      </c>
      <c r="DP408" s="8" t="n">
        <v>4</v>
      </c>
      <c r="DQ408" s="8" t="n">
        <f aca="false">DJ408-DI408</f>
        <v>-5</v>
      </c>
      <c r="DR408" s="19" t="n">
        <v>2.344</v>
      </c>
      <c r="DS408" s="8" t="n">
        <v>11</v>
      </c>
      <c r="DT408" s="8" t="n">
        <v>4</v>
      </c>
      <c r="DU408" s="8" t="n">
        <v>0</v>
      </c>
      <c r="DV408" s="8" t="n">
        <v>1</v>
      </c>
      <c r="DW408" s="8" t="n">
        <v>0</v>
      </c>
      <c r="DX408" s="8" t="n">
        <v>432</v>
      </c>
      <c r="DY408" s="8" t="n">
        <v>529</v>
      </c>
      <c r="DZ408" s="8" t="n">
        <v>315</v>
      </c>
      <c r="EA408" s="8" t="n">
        <v>383</v>
      </c>
      <c r="EB408" s="8" t="n">
        <v>230</v>
      </c>
      <c r="EC408" s="8" t="n">
        <v>287</v>
      </c>
      <c r="ED408" s="8" t="n">
        <v>17.32</v>
      </c>
      <c r="EE408" s="8" t="n">
        <v>25.57</v>
      </c>
      <c r="EF408" s="8" t="n">
        <v>18</v>
      </c>
      <c r="EG408" s="8" t="n">
        <v>28</v>
      </c>
      <c r="EH408" s="12" t="n">
        <f aca="false">EF408/EB408</f>
        <v>0.0782608695652174</v>
      </c>
      <c r="EI408" s="20" t="n">
        <f aca="false">1-EG408/EC408</f>
        <v>0.902439024390244</v>
      </c>
      <c r="EJ408" s="21" t="n">
        <f aca="false">EH408+EI408</f>
        <v>0.980699893955461</v>
      </c>
      <c r="EK408" s="8" t="n">
        <v>431</v>
      </c>
      <c r="EL408" s="8" t="n">
        <v>531</v>
      </c>
      <c r="EM408" s="8" t="n">
        <v>315</v>
      </c>
      <c r="EN408" s="8" t="n">
        <v>385</v>
      </c>
      <c r="EO408" s="8" t="n">
        <v>230</v>
      </c>
      <c r="EP408" s="8" t="n">
        <v>289</v>
      </c>
      <c r="EQ408" s="8" t="n">
        <v>18</v>
      </c>
      <c r="ER408" s="8" t="n">
        <v>27</v>
      </c>
      <c r="ES408" s="8" t="n">
        <v>203</v>
      </c>
      <c r="ET408" s="8" t="n">
        <v>250</v>
      </c>
      <c r="EU408" s="8" t="n">
        <v>73</v>
      </c>
      <c r="EV408" s="8" t="n">
        <v>106</v>
      </c>
      <c r="EW408" s="8" t="n">
        <v>10</v>
      </c>
      <c r="EX408" s="8" t="n">
        <v>13</v>
      </c>
      <c r="EY408" s="8" t="n">
        <v>41</v>
      </c>
      <c r="EZ408" s="8" t="n">
        <v>43</v>
      </c>
      <c r="FA408" s="8" t="n">
        <v>0.3</v>
      </c>
      <c r="FB408" s="8" t="n">
        <v>0.4</v>
      </c>
      <c r="FC408" s="8" t="n">
        <v>0.8</v>
      </c>
      <c r="FD408" s="19" t="n">
        <v>11.65</v>
      </c>
      <c r="FE408" s="18" t="n">
        <f aca="false">FD408/V408</f>
        <v>0.247872340425532</v>
      </c>
      <c r="FF408" s="8" t="n">
        <v>0.1482</v>
      </c>
      <c r="FG408" s="8" t="n">
        <v>0.23</v>
      </c>
      <c r="FH408" s="8" t="n">
        <v>-0.25</v>
      </c>
      <c r="FI408" s="8" t="n">
        <v>-0.02</v>
      </c>
      <c r="FJ408" s="22"/>
      <c r="FK408" s="22"/>
      <c r="FL408" s="22"/>
      <c r="FM408" s="8" t="n">
        <f aca="false">BL408+BS408+AH408+DT408</f>
        <v>199</v>
      </c>
      <c r="FN408" s="19" t="n">
        <f aca="false">IF(DS408&gt;0,(BL408+BR408)/DS408,0)</f>
        <v>12.3636363636364</v>
      </c>
      <c r="FO408" s="12" t="n">
        <v>0.0311550152</v>
      </c>
      <c r="FP408" s="19" t="n">
        <f aca="false">Z408-AH408/10</f>
        <v>7.6</v>
      </c>
      <c r="FQ408" s="19" t="n">
        <f aca="false">Z408+DR408/5</f>
        <v>13.4688</v>
      </c>
      <c r="FR408" s="19" t="n">
        <f aca="false">(DX408+DY408)/AL408*60</f>
        <v>113.332154018515</v>
      </c>
      <c r="FS408" s="8" t="n">
        <v>4</v>
      </c>
      <c r="FT408" s="17" t="s">
        <v>326</v>
      </c>
      <c r="FU408" s="8" t="n">
        <v>195</v>
      </c>
      <c r="FV408" s="22"/>
      <c r="FW408" s="17" t="s">
        <v>270</v>
      </c>
      <c r="FX408" s="23" t="n">
        <v>925000</v>
      </c>
      <c r="FY408" s="23" t="n">
        <v>925000</v>
      </c>
      <c r="FZ408" s="8" t="n">
        <v>59</v>
      </c>
      <c r="GA408" s="8" t="n">
        <v>5</v>
      </c>
      <c r="GB408" s="8" t="n">
        <v>12</v>
      </c>
      <c r="GC408" s="8" t="n">
        <v>17</v>
      </c>
      <c r="GD408" s="8" t="n">
        <v>-1</v>
      </c>
      <c r="GE408" s="8" t="n">
        <v>58</v>
      </c>
      <c r="GF408" s="8" t="n">
        <v>78</v>
      </c>
      <c r="GG408" s="8" t="n">
        <v>649</v>
      </c>
      <c r="GH408" s="8" t="n">
        <v>0.5</v>
      </c>
      <c r="GI408" s="8" t="n">
        <v>0.7</v>
      </c>
      <c r="GJ408" s="8" t="n">
        <v>1.2</v>
      </c>
      <c r="GK408" s="8" t="n">
        <f aca="false">Z408-AH408/10</f>
        <v>7.6</v>
      </c>
      <c r="GL408" s="22"/>
      <c r="GM408" s="22"/>
      <c r="GN408" s="22"/>
      <c r="GO408" s="22"/>
      <c r="GP408" s="22"/>
    </row>
    <row r="409" customFormat="false" ht="13.65" hidden="false" customHeight="true" outlineLevel="0" collapsed="false">
      <c r="A409" s="16" t="n">
        <v>33830</v>
      </c>
      <c r="B409" s="17" t="s">
        <v>1112</v>
      </c>
      <c r="C409" s="22"/>
      <c r="D409" s="17" t="s">
        <v>321</v>
      </c>
      <c r="E409" s="17" t="s">
        <v>321</v>
      </c>
      <c r="F409" s="8" t="n">
        <v>74</v>
      </c>
      <c r="G409" s="8" t="n">
        <v>177</v>
      </c>
      <c r="H409" s="8" t="n">
        <v>2010</v>
      </c>
      <c r="I409" s="8" t="n">
        <v>5</v>
      </c>
      <c r="J409" s="8" t="n">
        <v>131</v>
      </c>
      <c r="K409" s="17" t="s">
        <v>273</v>
      </c>
      <c r="L409" s="8" t="n">
        <v>2014</v>
      </c>
      <c r="M409" s="8" t="n">
        <v>25</v>
      </c>
      <c r="N409" s="8" t="n">
        <v>4</v>
      </c>
      <c r="O409" s="8" t="n">
        <v>8475906</v>
      </c>
      <c r="P409" s="17" t="s">
        <v>2071</v>
      </c>
      <c r="Q409" s="17" t="s">
        <v>2072</v>
      </c>
      <c r="R409" s="17" t="s">
        <v>2073</v>
      </c>
      <c r="S409" s="17" t="s">
        <v>2064</v>
      </c>
      <c r="T409" s="17" t="s">
        <v>278</v>
      </c>
      <c r="U409" s="17" t="s">
        <v>473</v>
      </c>
      <c r="V409" s="8" t="n">
        <v>82</v>
      </c>
      <c r="W409" s="8" t="n">
        <v>8</v>
      </c>
      <c r="X409" s="8" t="n">
        <v>59</v>
      </c>
      <c r="Y409" s="8" t="n">
        <v>32</v>
      </c>
      <c r="Z409" s="8" t="n">
        <v>67</v>
      </c>
      <c r="AA409" s="8" t="n">
        <v>4</v>
      </c>
      <c r="AB409" s="8" t="n">
        <v>12</v>
      </c>
      <c r="AC409" s="18" t="n">
        <f aca="false">Z409/V409</f>
        <v>0.817073170731707</v>
      </c>
      <c r="AD409" s="19" t="n">
        <f aca="false">IF(FZ409&gt;V409,Z409-V409*(GC409-Z409)/(FZ409-V409),0)</f>
        <v>12.4570135746606</v>
      </c>
      <c r="AE409" s="19" t="n">
        <v>22.076</v>
      </c>
      <c r="AF409" s="8" t="n">
        <v>10</v>
      </c>
      <c r="AG409" s="8" t="n">
        <v>19.7</v>
      </c>
      <c r="AH409" s="8" t="n">
        <v>26</v>
      </c>
      <c r="AI409" s="8" t="n">
        <v>2272</v>
      </c>
      <c r="AJ409" s="8" t="n">
        <v>118447</v>
      </c>
      <c r="AK409" s="19" t="n">
        <v>1974.1166666667</v>
      </c>
      <c r="AL409" s="8" t="n">
        <v>1973.85</v>
      </c>
      <c r="AM409" s="8" t="n">
        <v>1974</v>
      </c>
      <c r="AN409" s="18" t="n">
        <f aca="false">AJ409/60/V409</f>
        <v>24.074593495935</v>
      </c>
      <c r="AO409" s="8" t="n">
        <v>39.69</v>
      </c>
      <c r="AP409" s="12" t="n">
        <f aca="false">IF(EF409&gt;0,Z409/EF409,0)</f>
        <v>0.540322580645161</v>
      </c>
      <c r="AQ409" s="8" t="n">
        <v>455</v>
      </c>
      <c r="AR409" s="8" t="n">
        <v>413</v>
      </c>
      <c r="AS409" s="8" t="n">
        <v>455</v>
      </c>
      <c r="AT409" s="8" t="n">
        <v>286</v>
      </c>
      <c r="AU409" s="8" t="n">
        <v>286</v>
      </c>
      <c r="AV409" s="8" t="n">
        <v>204</v>
      </c>
      <c r="AW409" s="8" t="n">
        <v>169</v>
      </c>
      <c r="AX409" s="8" t="n">
        <v>17</v>
      </c>
      <c r="AY409" s="8" t="n">
        <v>3</v>
      </c>
      <c r="AZ409" s="8" t="n">
        <v>29</v>
      </c>
      <c r="BA409" s="8" t="n">
        <f aca="false">AY409+AZ409</f>
        <v>32</v>
      </c>
      <c r="BB409" s="8" t="n">
        <v>11.53</v>
      </c>
      <c r="BC409" s="8" t="n">
        <v>47.9755</v>
      </c>
      <c r="BD409" s="19" t="n">
        <v>569.9</v>
      </c>
      <c r="BE409" s="19" t="n">
        <v>17.3211647403477</v>
      </c>
      <c r="BF409" s="19" t="n">
        <f aca="false">AQ409+BD409</f>
        <v>1024.9</v>
      </c>
      <c r="BG409" s="19" t="n">
        <f aca="false">IF(AL409&gt;0,BF409/AL409*60,0)</f>
        <v>31.154343035185</v>
      </c>
      <c r="BH409" s="8" t="n">
        <v>883</v>
      </c>
      <c r="BI409" s="8" t="n">
        <v>691</v>
      </c>
      <c r="BJ409" s="8" t="n">
        <v>548</v>
      </c>
      <c r="BK409" s="12" t="n">
        <f aca="false">BH409/(BH409+BJ409)</f>
        <v>0.617051013277428</v>
      </c>
      <c r="BL409" s="8" t="n">
        <v>44</v>
      </c>
      <c r="BM409" s="8" t="n">
        <v>44</v>
      </c>
      <c r="BN409" s="8" t="n">
        <v>174</v>
      </c>
      <c r="BO409" s="8" t="n">
        <f aca="false">BM409-BN409</f>
        <v>-130</v>
      </c>
      <c r="BP409" s="8" t="n">
        <v>82</v>
      </c>
      <c r="BQ409" s="8" t="n">
        <v>93</v>
      </c>
      <c r="BR409" s="8" t="n">
        <v>31</v>
      </c>
      <c r="BS409" s="8" t="n">
        <v>109</v>
      </c>
      <c r="BT409" s="12" t="n">
        <f aca="false">BS409/(EA409+BS409)</f>
        <v>0.0784172661870504</v>
      </c>
      <c r="BU409" s="8" t="n">
        <v>0</v>
      </c>
      <c r="BV409" s="8" t="n">
        <v>0</v>
      </c>
      <c r="BW409" s="12" t="n">
        <f aca="false">IF(BU409+BV409&gt;0,BU409/(BU409+BV409),0)</f>
        <v>0</v>
      </c>
      <c r="BX409" s="8" t="n">
        <v>0</v>
      </c>
      <c r="BY409" s="8" t="n">
        <v>0</v>
      </c>
      <c r="BZ409" s="8" t="n">
        <v>0</v>
      </c>
      <c r="CA409" s="8" t="n">
        <v>0</v>
      </c>
      <c r="CB409" s="8" t="n">
        <v>0</v>
      </c>
      <c r="CC409" s="8" t="n">
        <v>0</v>
      </c>
      <c r="CD409" s="8" t="n">
        <v>0</v>
      </c>
      <c r="CE409" s="8" t="n">
        <v>0</v>
      </c>
      <c r="CF409" s="8" t="n">
        <v>0</v>
      </c>
      <c r="CG409" s="8" t="n">
        <v>0</v>
      </c>
      <c r="CH409" s="8" t="n">
        <v>0</v>
      </c>
      <c r="CI409" s="8" t="n">
        <v>0</v>
      </c>
      <c r="CJ409" s="8" t="n">
        <v>0</v>
      </c>
      <c r="CK409" s="8" t="n">
        <v>0</v>
      </c>
      <c r="CL409" s="8" t="n">
        <v>3</v>
      </c>
      <c r="CM409" s="8" t="n">
        <v>3</v>
      </c>
      <c r="CN409" s="8" t="n">
        <v>0</v>
      </c>
      <c r="CO409" s="8" t="n">
        <v>0</v>
      </c>
      <c r="CP409" s="8" t="n">
        <v>0</v>
      </c>
      <c r="CQ409" s="8" t="n">
        <v>0</v>
      </c>
      <c r="CR409" s="8" t="n">
        <v>0</v>
      </c>
      <c r="CS409" s="8" t="n">
        <v>1</v>
      </c>
      <c r="CT409" s="8" t="n">
        <v>1</v>
      </c>
      <c r="CU409" s="8" t="n">
        <v>1</v>
      </c>
      <c r="CV409" s="8" t="n">
        <v>0</v>
      </c>
      <c r="CW409" s="8" t="n">
        <v>5</v>
      </c>
      <c r="CX409" s="8" t="n">
        <v>1</v>
      </c>
      <c r="CY409" s="8" t="n">
        <v>5</v>
      </c>
      <c r="CZ409" s="8" t="n">
        <v>7</v>
      </c>
      <c r="DA409" s="8" t="n">
        <v>69</v>
      </c>
      <c r="DB409" s="8" t="n">
        <v>7</v>
      </c>
      <c r="DC409" s="8" t="n">
        <v>1</v>
      </c>
      <c r="DD409" s="8" t="n">
        <v>48</v>
      </c>
      <c r="DE409" s="8" t="n">
        <v>26</v>
      </c>
      <c r="DF409" s="8" t="n">
        <v>2</v>
      </c>
      <c r="DG409" s="8" t="n">
        <v>0</v>
      </c>
      <c r="DH409" s="8" t="n">
        <v>120</v>
      </c>
      <c r="DI409" s="8" t="n">
        <v>12</v>
      </c>
      <c r="DJ409" s="8" t="n">
        <v>11</v>
      </c>
      <c r="DK409" s="8" t="n">
        <v>12</v>
      </c>
      <c r="DL409" s="8" t="n">
        <v>12</v>
      </c>
      <c r="DM409" s="8" t="n">
        <v>0</v>
      </c>
      <c r="DN409" s="8" t="n">
        <v>11</v>
      </c>
      <c r="DO409" s="8" t="n">
        <v>11</v>
      </c>
      <c r="DP409" s="8" t="n">
        <v>0</v>
      </c>
      <c r="DQ409" s="8" t="n">
        <f aca="false">DJ409-DI409</f>
        <v>-1</v>
      </c>
      <c r="DR409" s="19" t="n">
        <v>6.469</v>
      </c>
      <c r="DS409" s="8" t="n">
        <v>12</v>
      </c>
      <c r="DT409" s="8" t="n">
        <v>0</v>
      </c>
      <c r="DU409" s="8" t="n">
        <v>0</v>
      </c>
      <c r="DV409" s="8" t="n">
        <v>0</v>
      </c>
      <c r="DW409" s="8" t="n">
        <v>0</v>
      </c>
      <c r="DX409" s="8" t="n">
        <v>2275</v>
      </c>
      <c r="DY409" s="8" t="n">
        <v>1662</v>
      </c>
      <c r="DZ409" s="8" t="n">
        <v>1669</v>
      </c>
      <c r="EA409" s="8" t="n">
        <v>1281</v>
      </c>
      <c r="EB409" s="8" t="n">
        <v>1220</v>
      </c>
      <c r="EC409" s="8" t="n">
        <v>923</v>
      </c>
      <c r="ED409" s="8" t="n">
        <v>126.92</v>
      </c>
      <c r="EE409" s="8" t="n">
        <v>82.61</v>
      </c>
      <c r="EF409" s="8" t="n">
        <v>124</v>
      </c>
      <c r="EG409" s="8" t="n">
        <v>78</v>
      </c>
      <c r="EH409" s="12" t="n">
        <f aca="false">EF409/EB409</f>
        <v>0.101639344262295</v>
      </c>
      <c r="EI409" s="20" t="n">
        <f aca="false">1-EG409/EC409</f>
        <v>0.915492957746479</v>
      </c>
      <c r="EJ409" s="21" t="n">
        <f aca="false">EH409+EI409</f>
        <v>1.01713230200877</v>
      </c>
      <c r="EK409" s="8" t="n">
        <v>2274</v>
      </c>
      <c r="EL409" s="8" t="n">
        <v>1664</v>
      </c>
      <c r="EM409" s="8" t="n">
        <v>1667</v>
      </c>
      <c r="EN409" s="8" t="n">
        <v>1282</v>
      </c>
      <c r="EO409" s="8" t="n">
        <v>1215</v>
      </c>
      <c r="EP409" s="8" t="n">
        <v>924</v>
      </c>
      <c r="EQ409" s="8" t="n">
        <v>124</v>
      </c>
      <c r="ER409" s="8" t="n">
        <v>78</v>
      </c>
      <c r="ES409" s="8" t="n">
        <v>1226</v>
      </c>
      <c r="ET409" s="8" t="n">
        <v>829</v>
      </c>
      <c r="EU409" s="8" t="n">
        <v>489</v>
      </c>
      <c r="EV409" s="8" t="n">
        <v>296</v>
      </c>
      <c r="EW409" s="8" t="n">
        <v>64</v>
      </c>
      <c r="EX409" s="8" t="n">
        <v>32</v>
      </c>
      <c r="EY409" s="8" t="n">
        <v>127</v>
      </c>
      <c r="EZ409" s="8" t="n">
        <v>122</v>
      </c>
      <c r="FA409" s="8" t="n">
        <v>5.4</v>
      </c>
      <c r="FB409" s="8" t="n">
        <v>5.1</v>
      </c>
      <c r="FC409" s="8" t="n">
        <v>10.5</v>
      </c>
      <c r="FD409" s="19" t="n">
        <v>74.8</v>
      </c>
      <c r="FE409" s="18" t="n">
        <f aca="false">FD409/V409</f>
        <v>0.912195121951219</v>
      </c>
      <c r="FF409" s="8" t="n">
        <v>5.8232</v>
      </c>
      <c r="FG409" s="8" t="n">
        <v>1.66</v>
      </c>
      <c r="FH409" s="8" t="n">
        <v>0</v>
      </c>
      <c r="FI409" s="8" t="n">
        <v>1.66</v>
      </c>
      <c r="FJ409" s="22"/>
      <c r="FK409" s="22"/>
      <c r="FL409" s="22"/>
      <c r="FM409" s="8" t="n">
        <f aca="false">BL409+BS409+AH409+DT409</f>
        <v>179</v>
      </c>
      <c r="FN409" s="19" t="n">
        <f aca="false">IF(DS409&gt;0,(BL409+BR409)/DS409,0)</f>
        <v>6.25</v>
      </c>
      <c r="FO409" s="12" t="n">
        <v>0.0358744395</v>
      </c>
      <c r="FP409" s="19" t="n">
        <f aca="false">Z409-AH409/10</f>
        <v>64.4</v>
      </c>
      <c r="FQ409" s="19" t="n">
        <f aca="false">Z409+DR409/5</f>
        <v>68.2938</v>
      </c>
      <c r="FR409" s="19" t="n">
        <f aca="false">(DX409+DY409)/AL409*60</f>
        <v>119.674747321225</v>
      </c>
      <c r="FS409" s="22"/>
      <c r="FT409" s="22"/>
      <c r="FU409" s="22"/>
      <c r="FV409" s="17" t="s">
        <v>255</v>
      </c>
      <c r="FW409" s="17" t="s">
        <v>280</v>
      </c>
      <c r="FX409" s="23" t="n">
        <v>3500000</v>
      </c>
      <c r="FY409" s="23" t="n">
        <v>4250000</v>
      </c>
      <c r="FZ409" s="8" t="n">
        <v>303</v>
      </c>
      <c r="GA409" s="8" t="n">
        <v>42</v>
      </c>
      <c r="GB409" s="8" t="n">
        <v>172</v>
      </c>
      <c r="GC409" s="8" t="n">
        <v>214</v>
      </c>
      <c r="GD409" s="8" t="n">
        <v>39</v>
      </c>
      <c r="GE409" s="8" t="n">
        <v>122</v>
      </c>
      <c r="GF409" s="8" t="n">
        <v>597</v>
      </c>
      <c r="GG409" s="8" t="n">
        <v>6987</v>
      </c>
      <c r="GH409" s="8" t="n">
        <v>19.6</v>
      </c>
      <c r="GI409" s="8" t="n">
        <v>16</v>
      </c>
      <c r="GJ409" s="8" t="n">
        <v>35.5</v>
      </c>
      <c r="GK409" s="8" t="n">
        <f aca="false">Z409-AH409/10</f>
        <v>64.4</v>
      </c>
      <c r="GL409" s="22"/>
      <c r="GM409" s="22"/>
      <c r="GN409" s="22"/>
      <c r="GO409" s="22"/>
      <c r="GP409" s="22"/>
    </row>
    <row r="410" customFormat="false" ht="13.65" hidden="false" customHeight="true" outlineLevel="0" collapsed="false">
      <c r="A410" s="16" t="n">
        <v>33196</v>
      </c>
      <c r="B410" s="17" t="s">
        <v>2074</v>
      </c>
      <c r="C410" s="17" t="s">
        <v>385</v>
      </c>
      <c r="D410" s="17" t="s">
        <v>283</v>
      </c>
      <c r="E410" s="17" t="s">
        <v>283</v>
      </c>
      <c r="F410" s="8" t="n">
        <v>74</v>
      </c>
      <c r="G410" s="8" t="n">
        <v>210</v>
      </c>
      <c r="H410" s="8" t="n">
        <v>2009</v>
      </c>
      <c r="I410" s="8" t="n">
        <v>1</v>
      </c>
      <c r="J410" s="8" t="n">
        <v>21</v>
      </c>
      <c r="K410" s="17" t="s">
        <v>263</v>
      </c>
      <c r="L410" s="8" t="n">
        <v>2010</v>
      </c>
      <c r="M410" s="8" t="n">
        <v>27</v>
      </c>
      <c r="N410" s="8" t="n">
        <v>8</v>
      </c>
      <c r="O410" s="8" t="n">
        <v>8475186</v>
      </c>
      <c r="P410" s="17" t="s">
        <v>2075</v>
      </c>
      <c r="Q410" s="17" t="s">
        <v>2076</v>
      </c>
      <c r="R410" s="17" t="s">
        <v>1474</v>
      </c>
      <c r="S410" s="17" t="s">
        <v>2064</v>
      </c>
      <c r="T410" s="17" t="s">
        <v>278</v>
      </c>
      <c r="U410" s="17" t="s">
        <v>581</v>
      </c>
      <c r="V410" s="8" t="n">
        <v>81</v>
      </c>
      <c r="W410" s="8" t="n">
        <v>7</v>
      </c>
      <c r="X410" s="8" t="n">
        <v>11</v>
      </c>
      <c r="Y410" s="8" t="n">
        <v>5</v>
      </c>
      <c r="Z410" s="8" t="n">
        <v>18</v>
      </c>
      <c r="AA410" s="8" t="n">
        <v>15</v>
      </c>
      <c r="AB410" s="8" t="n">
        <v>75</v>
      </c>
      <c r="AC410" s="18" t="n">
        <f aca="false">Z410/V410</f>
        <v>0.222222222222222</v>
      </c>
      <c r="AD410" s="19" t="n">
        <f aca="false">IF(FZ410&gt;V410,Z410-V410*(GC410-Z410)/(FZ410-V410),0)</f>
        <v>0.0737704918032804</v>
      </c>
      <c r="AE410" s="19" t="n">
        <v>6.971</v>
      </c>
      <c r="AF410" s="8" t="n">
        <v>3</v>
      </c>
      <c r="AG410" s="8" t="n">
        <v>-1</v>
      </c>
      <c r="AH410" s="8" t="n">
        <v>47</v>
      </c>
      <c r="AI410" s="8" t="n">
        <v>2210</v>
      </c>
      <c r="AJ410" s="8" t="n">
        <v>97245</v>
      </c>
      <c r="AK410" s="19" t="n">
        <v>1620.75</v>
      </c>
      <c r="AL410" s="8" t="n">
        <v>1620.75</v>
      </c>
      <c r="AM410" s="8" t="n">
        <v>1621</v>
      </c>
      <c r="AN410" s="18" t="n">
        <f aca="false">AJ410/60/V410</f>
        <v>20.0092592592593</v>
      </c>
      <c r="AO410" s="8" t="n">
        <v>33.11</v>
      </c>
      <c r="AP410" s="12" t="n">
        <f aca="false">IF(EF410&gt;0,Z410/EF410,0)</f>
        <v>0.253521126760563</v>
      </c>
      <c r="AQ410" s="8" t="n">
        <v>265</v>
      </c>
      <c r="AR410" s="8" t="n">
        <v>265</v>
      </c>
      <c r="AS410" s="8" t="n">
        <v>265</v>
      </c>
      <c r="AT410" s="8" t="n">
        <v>197</v>
      </c>
      <c r="AU410" s="8" t="n">
        <v>197</v>
      </c>
      <c r="AV410" s="8" t="n">
        <v>141</v>
      </c>
      <c r="AW410" s="8" t="n">
        <v>67</v>
      </c>
      <c r="AX410" s="8" t="n">
        <v>8</v>
      </c>
      <c r="AY410" s="8" t="n">
        <v>8</v>
      </c>
      <c r="AZ410" s="8" t="n">
        <v>15</v>
      </c>
      <c r="BA410" s="8" t="n">
        <f aca="false">AY410+AZ410</f>
        <v>23</v>
      </c>
      <c r="BB410" s="8" t="n">
        <v>6.31</v>
      </c>
      <c r="BC410" s="8" t="n">
        <v>50.4397</v>
      </c>
      <c r="BD410" s="19" t="n">
        <v>104.9</v>
      </c>
      <c r="BE410" s="19" t="n">
        <v>3.88338732068487</v>
      </c>
      <c r="BF410" s="19" t="n">
        <f aca="false">AQ410+BD410</f>
        <v>369.9</v>
      </c>
      <c r="BG410" s="19" t="n">
        <f aca="false">IF(AL410&gt;0,BF410/AL410*60,0)</f>
        <v>13.6936603424341</v>
      </c>
      <c r="BH410" s="8" t="n">
        <v>529</v>
      </c>
      <c r="BI410" s="8" t="n">
        <v>505</v>
      </c>
      <c r="BJ410" s="8" t="n">
        <v>549</v>
      </c>
      <c r="BK410" s="12" t="n">
        <f aca="false">BH410/(BH410+BJ410)</f>
        <v>0.490723562152134</v>
      </c>
      <c r="BL410" s="8" t="n">
        <v>135</v>
      </c>
      <c r="BM410" s="8" t="n">
        <v>135</v>
      </c>
      <c r="BN410" s="8" t="n">
        <v>133</v>
      </c>
      <c r="BO410" s="8" t="n">
        <f aca="false">BM410-BN410</f>
        <v>2</v>
      </c>
      <c r="BP410" s="8" t="n">
        <v>56</v>
      </c>
      <c r="BQ410" s="8" t="n">
        <v>48</v>
      </c>
      <c r="BR410" s="8" t="n">
        <v>17</v>
      </c>
      <c r="BS410" s="8" t="n">
        <v>105</v>
      </c>
      <c r="BT410" s="12" t="n">
        <f aca="false">BS410/(EA410+BS410)</f>
        <v>0.0748396293656451</v>
      </c>
      <c r="BU410" s="8" t="n">
        <v>0</v>
      </c>
      <c r="BV410" s="8" t="n">
        <v>0</v>
      </c>
      <c r="BW410" s="12" t="n">
        <f aca="false">IF(BU410+BV410&gt;0,BU410/(BU410+BV410),0)</f>
        <v>0</v>
      </c>
      <c r="BX410" s="8" t="n">
        <v>0</v>
      </c>
      <c r="BY410" s="8" t="n">
        <v>0</v>
      </c>
      <c r="BZ410" s="8" t="n">
        <v>0</v>
      </c>
      <c r="CA410" s="8" t="n">
        <v>0</v>
      </c>
      <c r="CB410" s="8" t="n">
        <v>0</v>
      </c>
      <c r="CC410" s="8" t="n">
        <v>0</v>
      </c>
      <c r="CD410" s="8" t="n">
        <v>0</v>
      </c>
      <c r="CE410" s="8" t="n">
        <v>0</v>
      </c>
      <c r="CF410" s="8" t="n">
        <v>0</v>
      </c>
      <c r="CG410" s="8" t="n">
        <v>0</v>
      </c>
      <c r="CH410" s="8" t="n">
        <v>0</v>
      </c>
      <c r="CI410" s="8" t="n">
        <v>0</v>
      </c>
      <c r="CJ410" s="8" t="n">
        <v>0</v>
      </c>
      <c r="CK410" s="8" t="n">
        <v>2</v>
      </c>
      <c r="CL410" s="8" t="n">
        <v>1</v>
      </c>
      <c r="CM410" s="8" t="n">
        <v>2</v>
      </c>
      <c r="CN410" s="8" t="n">
        <v>0</v>
      </c>
      <c r="CO410" s="8" t="n">
        <v>0</v>
      </c>
      <c r="CP410" s="8" t="n">
        <v>0</v>
      </c>
      <c r="CQ410" s="8" t="n">
        <v>0</v>
      </c>
      <c r="CR410" s="8" t="n">
        <v>0</v>
      </c>
      <c r="CS410" s="8" t="n">
        <v>2</v>
      </c>
      <c r="CT410" s="8" t="n">
        <v>5</v>
      </c>
      <c r="CU410" s="8" t="n">
        <v>0</v>
      </c>
      <c r="CV410" s="8" t="n">
        <v>0</v>
      </c>
      <c r="CW410" s="8" t="n">
        <v>0</v>
      </c>
      <c r="CX410" s="8" t="n">
        <v>0</v>
      </c>
      <c r="CY410" s="8" t="n">
        <v>2</v>
      </c>
      <c r="CZ410" s="8" t="n">
        <v>4</v>
      </c>
      <c r="DA410" s="8" t="n">
        <v>50</v>
      </c>
      <c r="DB410" s="8" t="n">
        <v>4</v>
      </c>
      <c r="DC410" s="8" t="n">
        <v>1</v>
      </c>
      <c r="DD410" s="8" t="n">
        <v>45</v>
      </c>
      <c r="DE410" s="8" t="n">
        <v>44</v>
      </c>
      <c r="DF410" s="8" t="n">
        <v>0</v>
      </c>
      <c r="DG410" s="8" t="n">
        <v>0</v>
      </c>
      <c r="DH410" s="8" t="n">
        <v>47</v>
      </c>
      <c r="DI410" s="8" t="n">
        <v>22</v>
      </c>
      <c r="DJ410" s="8" t="n">
        <v>2</v>
      </c>
      <c r="DK410" s="8" t="n">
        <v>22</v>
      </c>
      <c r="DL410" s="8" t="n">
        <v>21</v>
      </c>
      <c r="DM410" s="8" t="n">
        <v>1</v>
      </c>
      <c r="DN410" s="8" t="n">
        <v>3</v>
      </c>
      <c r="DO410" s="8" t="n">
        <v>2</v>
      </c>
      <c r="DP410" s="8" t="n">
        <v>1</v>
      </c>
      <c r="DQ410" s="8" t="n">
        <f aca="false">DJ410-DI410</f>
        <v>-20</v>
      </c>
      <c r="DR410" s="19" t="n">
        <v>-7.407</v>
      </c>
      <c r="DS410" s="8" t="n">
        <v>21</v>
      </c>
      <c r="DT410" s="8" t="n">
        <v>1</v>
      </c>
      <c r="DU410" s="8" t="n">
        <v>0</v>
      </c>
      <c r="DV410" s="8" t="n">
        <v>0</v>
      </c>
      <c r="DW410" s="8" t="n">
        <v>0</v>
      </c>
      <c r="DX410" s="8" t="n">
        <v>1425</v>
      </c>
      <c r="DY410" s="8" t="n">
        <v>1662</v>
      </c>
      <c r="DZ410" s="8" t="n">
        <v>1096</v>
      </c>
      <c r="EA410" s="8" t="n">
        <v>1298</v>
      </c>
      <c r="EB410" s="8" t="n">
        <v>823</v>
      </c>
      <c r="EC410" s="8" t="n">
        <v>929</v>
      </c>
      <c r="ED410" s="8" t="n">
        <v>73.51</v>
      </c>
      <c r="EE410" s="8" t="n">
        <v>87.2</v>
      </c>
      <c r="EF410" s="8" t="n">
        <v>71</v>
      </c>
      <c r="EG410" s="8" t="n">
        <v>81</v>
      </c>
      <c r="EH410" s="12" t="n">
        <f aca="false">EF410/EB410</f>
        <v>0.086269744835966</v>
      </c>
      <c r="EI410" s="20" t="n">
        <f aca="false">1-EG410/EC410</f>
        <v>0.91280947255113</v>
      </c>
      <c r="EJ410" s="21" t="n">
        <f aca="false">EH410+EI410</f>
        <v>0.999079217387096</v>
      </c>
      <c r="EK410" s="8" t="n">
        <v>1419</v>
      </c>
      <c r="EL410" s="8" t="n">
        <v>1661</v>
      </c>
      <c r="EM410" s="8" t="n">
        <v>1091</v>
      </c>
      <c r="EN410" s="8" t="n">
        <v>1296</v>
      </c>
      <c r="EO410" s="8" t="n">
        <v>818</v>
      </c>
      <c r="EP410" s="8" t="n">
        <v>926</v>
      </c>
      <c r="EQ410" s="8" t="n">
        <v>69</v>
      </c>
      <c r="ER410" s="8" t="n">
        <v>81</v>
      </c>
      <c r="ES410" s="8" t="n">
        <v>708</v>
      </c>
      <c r="ET410" s="8" t="n">
        <v>879</v>
      </c>
      <c r="EU410" s="8" t="n">
        <v>286</v>
      </c>
      <c r="EV410" s="8" t="n">
        <v>329</v>
      </c>
      <c r="EW410" s="8" t="n">
        <v>45</v>
      </c>
      <c r="EX410" s="8" t="n">
        <v>46</v>
      </c>
      <c r="EY410" s="8" t="n">
        <v>101</v>
      </c>
      <c r="EZ410" s="8" t="n">
        <v>94</v>
      </c>
      <c r="FA410" s="8" t="n">
        <v>0.6</v>
      </c>
      <c r="FB410" s="8" t="n">
        <v>3.9</v>
      </c>
      <c r="FC410" s="8" t="n">
        <v>4.5</v>
      </c>
      <c r="FD410" s="19" t="n">
        <v>21.68</v>
      </c>
      <c r="FE410" s="18" t="n">
        <f aca="false">FD410/V410</f>
        <v>0.267654320987654</v>
      </c>
      <c r="FF410" s="8" t="n">
        <v>1.2301</v>
      </c>
      <c r="FG410" s="8" t="n">
        <v>-0.42</v>
      </c>
      <c r="FH410" s="8" t="n">
        <v>-0.11</v>
      </c>
      <c r="FI410" s="8" t="n">
        <v>-0.52</v>
      </c>
      <c r="FJ410" s="22"/>
      <c r="FK410" s="22"/>
      <c r="FL410" s="22"/>
      <c r="FM410" s="8" t="n">
        <f aca="false">BL410+BS410+AH410+DT410</f>
        <v>288</v>
      </c>
      <c r="FN410" s="19" t="n">
        <f aca="false">IF(DS410&gt;0,(BL410+BR410)/DS410,0)</f>
        <v>7.23809523809524</v>
      </c>
      <c r="FO410" s="12" t="n">
        <v>0.0300272023</v>
      </c>
      <c r="FP410" s="19" t="n">
        <f aca="false">Z410-AH410/10</f>
        <v>13.3</v>
      </c>
      <c r="FQ410" s="19" t="n">
        <f aca="false">Z410+DR410/5</f>
        <v>16.5186</v>
      </c>
      <c r="FR410" s="19" t="n">
        <f aca="false">(DX410+DY410)/AL410*60</f>
        <v>114.280425728829</v>
      </c>
      <c r="FS410" s="22"/>
      <c r="FT410" s="22"/>
      <c r="FU410" s="22"/>
      <c r="FV410" s="17" t="s">
        <v>427</v>
      </c>
      <c r="FW410" s="17" t="s">
        <v>280</v>
      </c>
      <c r="FX410" s="23" t="n">
        <v>1950000</v>
      </c>
      <c r="FY410" s="23" t="n">
        <v>1666667</v>
      </c>
      <c r="FZ410" s="8" t="n">
        <v>447</v>
      </c>
      <c r="GA410" s="8" t="n">
        <v>32</v>
      </c>
      <c r="GB410" s="8" t="n">
        <v>67</v>
      </c>
      <c r="GC410" s="8" t="n">
        <v>99</v>
      </c>
      <c r="GD410" s="8" t="n">
        <v>-32</v>
      </c>
      <c r="GE410" s="8" t="n">
        <v>184</v>
      </c>
      <c r="GF410" s="8" t="n">
        <v>634</v>
      </c>
      <c r="GG410" s="8" t="n">
        <v>7811</v>
      </c>
      <c r="GH410" s="8" t="n">
        <v>5</v>
      </c>
      <c r="GI410" s="8" t="n">
        <v>16.2</v>
      </c>
      <c r="GJ410" s="8" t="n">
        <v>21.1</v>
      </c>
      <c r="GK410" s="8" t="n">
        <f aca="false">Z410-AH410/10</f>
        <v>13.3</v>
      </c>
      <c r="GL410" s="22"/>
      <c r="GM410" s="22"/>
      <c r="GN410" s="22"/>
      <c r="GO410" s="22"/>
      <c r="GP410" s="22"/>
    </row>
    <row r="411" customFormat="false" ht="13.65" hidden="false" customHeight="true" outlineLevel="0" collapsed="false">
      <c r="A411" s="16" t="n">
        <v>35171</v>
      </c>
      <c r="B411" s="17" t="s">
        <v>465</v>
      </c>
      <c r="C411" s="17" t="s">
        <v>460</v>
      </c>
      <c r="D411" s="17" t="s">
        <v>262</v>
      </c>
      <c r="E411" s="17" t="s">
        <v>262</v>
      </c>
      <c r="F411" s="8" t="n">
        <v>73</v>
      </c>
      <c r="G411" s="8" t="n">
        <v>195</v>
      </c>
      <c r="H411" s="8" t="n">
        <v>2014</v>
      </c>
      <c r="I411" s="8" t="n">
        <v>1</v>
      </c>
      <c r="J411" s="8" t="n">
        <v>30</v>
      </c>
      <c r="K411" s="17" t="s">
        <v>263</v>
      </c>
      <c r="L411" s="8" t="n">
        <v>2016</v>
      </c>
      <c r="M411" s="8" t="n">
        <v>21</v>
      </c>
      <c r="N411" s="8" t="n">
        <v>2</v>
      </c>
      <c r="O411" s="8" t="n">
        <v>8477961</v>
      </c>
      <c r="P411" s="17" t="s">
        <v>2077</v>
      </c>
      <c r="Q411" s="17" t="s">
        <v>2078</v>
      </c>
      <c r="R411" s="17" t="s">
        <v>2079</v>
      </c>
      <c r="S411" s="17" t="s">
        <v>2064</v>
      </c>
      <c r="T411" s="17" t="s">
        <v>313</v>
      </c>
      <c r="U411" s="17" t="s">
        <v>581</v>
      </c>
      <c r="V411" s="8" t="n">
        <v>2</v>
      </c>
      <c r="W411" s="8" t="n">
        <v>0</v>
      </c>
      <c r="X411" s="8" t="n">
        <v>0</v>
      </c>
      <c r="Y411" s="8" t="n">
        <v>0</v>
      </c>
      <c r="Z411" s="8" t="n">
        <v>0</v>
      </c>
      <c r="AA411" s="8" t="n">
        <v>29</v>
      </c>
      <c r="AB411" s="8" t="n">
        <v>93</v>
      </c>
      <c r="AC411" s="18" t="n">
        <f aca="false">Z411/V411</f>
        <v>0</v>
      </c>
      <c r="AD411" s="19" t="n">
        <f aca="false">IF(FZ411&gt;V411,Z411-V411*(GC411-Z411)/(FZ411-V411),0)</f>
        <v>-0.666666666666667</v>
      </c>
      <c r="AE411" s="19" t="n">
        <v>0</v>
      </c>
      <c r="AF411" s="8" t="n">
        <v>-3</v>
      </c>
      <c r="AG411" s="8" t="n">
        <v>-0.7</v>
      </c>
      <c r="AH411" s="8" t="n">
        <v>0</v>
      </c>
      <c r="AI411" s="8" t="n">
        <v>33</v>
      </c>
      <c r="AJ411" s="8" t="n">
        <v>1595</v>
      </c>
      <c r="AK411" s="19" t="n">
        <v>26.583333333333</v>
      </c>
      <c r="AL411" s="8" t="n">
        <v>26.58</v>
      </c>
      <c r="AM411" s="8" t="n">
        <v>27</v>
      </c>
      <c r="AN411" s="18" t="n">
        <f aca="false">AJ411/60/V411</f>
        <v>13.2916666666667</v>
      </c>
      <c r="AO411" s="8" t="n">
        <v>22.47</v>
      </c>
      <c r="AP411" s="12" t="n">
        <f aca="false">IF(EF411&gt;0,Z411/EF411,0)</f>
        <v>0</v>
      </c>
      <c r="AQ411" s="8" t="n">
        <v>9</v>
      </c>
      <c r="AR411" s="8" t="n">
        <v>9</v>
      </c>
      <c r="AS411" s="8" t="n">
        <v>9</v>
      </c>
      <c r="AT411" s="8" t="n">
        <v>6</v>
      </c>
      <c r="AU411" s="8" t="n">
        <v>6</v>
      </c>
      <c r="AV411" s="8" t="n">
        <v>5</v>
      </c>
      <c r="AW411" s="8" t="n">
        <v>4</v>
      </c>
      <c r="AX411" s="8" t="n">
        <v>1</v>
      </c>
      <c r="AY411" s="8" t="n">
        <v>1</v>
      </c>
      <c r="AZ411" s="8" t="n">
        <v>0</v>
      </c>
      <c r="BA411" s="8" t="n">
        <f aca="false">AY411+AZ411</f>
        <v>1</v>
      </c>
      <c r="BB411" s="8" t="n">
        <v>0.31</v>
      </c>
      <c r="BC411" s="8" t="n">
        <v>32.6</v>
      </c>
      <c r="BD411" s="19" t="n">
        <v>0</v>
      </c>
      <c r="BE411" s="19" t="n">
        <v>0</v>
      </c>
      <c r="BF411" s="19" t="n">
        <f aca="false">AQ411+BD411</f>
        <v>9</v>
      </c>
      <c r="BG411" s="19" t="n">
        <f aca="false">IF(AL411&gt;0,BF411/AL411*60,0)</f>
        <v>20.3160270880361</v>
      </c>
      <c r="BH411" s="8" t="n">
        <v>10</v>
      </c>
      <c r="BI411" s="8" t="n">
        <v>8</v>
      </c>
      <c r="BJ411" s="8" t="n">
        <v>11</v>
      </c>
      <c r="BK411" s="12" t="n">
        <f aca="false">BH411/(BH411+BJ411)</f>
        <v>0.476190476190476</v>
      </c>
      <c r="BL411" s="8" t="n">
        <v>4</v>
      </c>
      <c r="BM411" s="8" t="n">
        <v>4</v>
      </c>
      <c r="BN411" s="8" t="n">
        <v>2</v>
      </c>
      <c r="BO411" s="8" t="n">
        <f aca="false">BM411-BN411</f>
        <v>2</v>
      </c>
      <c r="BP411" s="8" t="n">
        <v>1</v>
      </c>
      <c r="BQ411" s="8" t="n">
        <v>1</v>
      </c>
      <c r="BR411" s="8" t="n">
        <v>0</v>
      </c>
      <c r="BS411" s="8" t="n">
        <v>0</v>
      </c>
      <c r="BT411" s="12" t="n">
        <f aca="false">BS411/(EA411+BS411)</f>
        <v>0</v>
      </c>
      <c r="BU411" s="8" t="n">
        <v>0</v>
      </c>
      <c r="BV411" s="8" t="n">
        <v>1</v>
      </c>
      <c r="BW411" s="12" t="n">
        <f aca="false">IF(BU411+BV411&gt;0,BU411/(BU411+BV411),0)</f>
        <v>0</v>
      </c>
      <c r="BX411" s="8" t="n">
        <v>0</v>
      </c>
      <c r="BY411" s="8" t="n">
        <v>0</v>
      </c>
      <c r="BZ411" s="8" t="n">
        <v>0</v>
      </c>
      <c r="CA411" s="8" t="n">
        <v>0</v>
      </c>
      <c r="CB411" s="8" t="n">
        <v>0</v>
      </c>
      <c r="CC411" s="8" t="n">
        <v>1</v>
      </c>
      <c r="CD411" s="8" t="n">
        <v>0</v>
      </c>
      <c r="CE411" s="8" t="n">
        <v>0</v>
      </c>
      <c r="CF411" s="8" t="n">
        <v>0</v>
      </c>
      <c r="CG411" s="8" t="n">
        <v>1</v>
      </c>
      <c r="CH411" s="8" t="n">
        <v>0</v>
      </c>
      <c r="CI411" s="8" t="n">
        <v>0</v>
      </c>
      <c r="CJ411" s="8" t="n">
        <v>0</v>
      </c>
      <c r="CK411" s="8" t="n">
        <v>0</v>
      </c>
      <c r="CL411" s="8" t="n">
        <v>0</v>
      </c>
      <c r="CM411" s="8" t="n">
        <v>0</v>
      </c>
      <c r="CN411" s="8" t="n">
        <v>0</v>
      </c>
      <c r="CO411" s="8" t="n">
        <v>0</v>
      </c>
      <c r="CP411" s="8" t="n">
        <v>0</v>
      </c>
      <c r="CQ411" s="8" t="n">
        <v>0</v>
      </c>
      <c r="CR411" s="8" t="n">
        <v>0</v>
      </c>
      <c r="CS411" s="8" t="n">
        <v>0</v>
      </c>
      <c r="CT411" s="8" t="n">
        <v>0</v>
      </c>
      <c r="CU411" s="8" t="n">
        <v>0</v>
      </c>
      <c r="CV411" s="8" t="n">
        <v>0</v>
      </c>
      <c r="CW411" s="8" t="n">
        <v>0</v>
      </c>
      <c r="CX411" s="8" t="n">
        <v>0</v>
      </c>
      <c r="CY411" s="8" t="n">
        <v>0</v>
      </c>
      <c r="CZ411" s="8" t="n">
        <v>0</v>
      </c>
      <c r="DA411" s="8" t="n">
        <v>1</v>
      </c>
      <c r="DB411" s="8" t="n">
        <v>0</v>
      </c>
      <c r="DC411" s="8" t="n">
        <v>0</v>
      </c>
      <c r="DD411" s="8" t="n">
        <v>1</v>
      </c>
      <c r="DE411" s="8" t="n">
        <v>3</v>
      </c>
      <c r="DF411" s="8" t="n">
        <v>0</v>
      </c>
      <c r="DG411" s="8" t="n">
        <v>0</v>
      </c>
      <c r="DH411" s="8" t="n">
        <v>1</v>
      </c>
      <c r="DI411" s="8" t="n">
        <v>0</v>
      </c>
      <c r="DJ411" s="8" t="n">
        <v>0</v>
      </c>
      <c r="DK411" s="8" t="n">
        <v>0</v>
      </c>
      <c r="DL411" s="8" t="n">
        <v>0</v>
      </c>
      <c r="DM411" s="8" t="n">
        <v>0</v>
      </c>
      <c r="DN411" s="8" t="n">
        <v>0</v>
      </c>
      <c r="DO411" s="8" t="n">
        <v>0</v>
      </c>
      <c r="DP411" s="8" t="n">
        <v>0</v>
      </c>
      <c r="DQ411" s="8" t="n">
        <f aca="false">DJ411-DI411</f>
        <v>0</v>
      </c>
      <c r="DR411" s="19" t="n">
        <v>-0.026</v>
      </c>
      <c r="DS411" s="8" t="n">
        <v>0</v>
      </c>
      <c r="DT411" s="8" t="n">
        <v>0</v>
      </c>
      <c r="DU411" s="8" t="n">
        <v>0</v>
      </c>
      <c r="DV411" s="8" t="n">
        <v>0</v>
      </c>
      <c r="DW411" s="8" t="n">
        <v>0</v>
      </c>
      <c r="DX411" s="8" t="n">
        <v>31</v>
      </c>
      <c r="DY411" s="8" t="n">
        <v>24</v>
      </c>
      <c r="DZ411" s="8" t="n">
        <v>21</v>
      </c>
      <c r="EA411" s="8" t="n">
        <v>21</v>
      </c>
      <c r="EB411" s="8" t="n">
        <v>16</v>
      </c>
      <c r="EC411" s="8" t="n">
        <v>13</v>
      </c>
      <c r="ED411" s="8" t="n">
        <v>0.68</v>
      </c>
      <c r="EE411" s="8" t="n">
        <v>1.09</v>
      </c>
      <c r="EF411" s="8" t="n">
        <v>0</v>
      </c>
      <c r="EG411" s="8" t="n">
        <v>3</v>
      </c>
      <c r="EH411" s="12" t="n">
        <f aca="false">EF411/EB411</f>
        <v>0</v>
      </c>
      <c r="EI411" s="20" t="n">
        <f aca="false">1-EG411/EC411</f>
        <v>0.769230769230769</v>
      </c>
      <c r="EJ411" s="21" t="n">
        <f aca="false">EH411+EI411</f>
        <v>0.769230769230769</v>
      </c>
      <c r="EK411" s="8" t="n">
        <v>31</v>
      </c>
      <c r="EL411" s="8" t="n">
        <v>24</v>
      </c>
      <c r="EM411" s="8" t="n">
        <v>21</v>
      </c>
      <c r="EN411" s="8" t="n">
        <v>21</v>
      </c>
      <c r="EO411" s="8" t="n">
        <v>16</v>
      </c>
      <c r="EP411" s="8" t="n">
        <v>13</v>
      </c>
      <c r="EQ411" s="8" t="n">
        <v>0</v>
      </c>
      <c r="ER411" s="8" t="n">
        <v>3</v>
      </c>
      <c r="ES411" s="8" t="n">
        <v>12</v>
      </c>
      <c r="ET411" s="8" t="n">
        <v>13</v>
      </c>
      <c r="EU411" s="8" t="n">
        <v>2</v>
      </c>
      <c r="EV411" s="8" t="n">
        <v>4</v>
      </c>
      <c r="EW411" s="8" t="n">
        <v>0</v>
      </c>
      <c r="EX411" s="8" t="n">
        <v>1</v>
      </c>
      <c r="EY411" s="8" t="n">
        <v>1</v>
      </c>
      <c r="EZ411" s="8" t="n">
        <v>0</v>
      </c>
      <c r="FA411" s="8" t="n">
        <v>-0.1</v>
      </c>
      <c r="FB411" s="8" t="n">
        <v>-0.1</v>
      </c>
      <c r="FC411" s="8" t="n">
        <v>-0.2</v>
      </c>
      <c r="FD411" s="19" t="n">
        <v>0.26</v>
      </c>
      <c r="FE411" s="18" t="n">
        <f aca="false">FD411/V411</f>
        <v>0.13</v>
      </c>
      <c r="FF411" s="8" t="n">
        <v>0.002</v>
      </c>
      <c r="FG411" s="8" t="n">
        <v>0</v>
      </c>
      <c r="FH411" s="8" t="n">
        <v>0</v>
      </c>
      <c r="FI411" s="8" t="n">
        <v>0</v>
      </c>
      <c r="FJ411" s="22"/>
      <c r="FK411" s="22"/>
      <c r="FL411" s="22"/>
      <c r="FM411" s="8" t="n">
        <f aca="false">BL411+BS411+AH411+DT411</f>
        <v>4</v>
      </c>
      <c r="FN411" s="19" t="n">
        <f aca="false">IF(DS411&gt;0,(BL411+BR411)/DS411,0)</f>
        <v>0</v>
      </c>
      <c r="FO411" s="12" t="n">
        <v>0</v>
      </c>
      <c r="FP411" s="19" t="n">
        <f aca="false">Z411-AH411/10</f>
        <v>0</v>
      </c>
      <c r="FQ411" s="19" t="n">
        <f aca="false">Z411+DR411/5</f>
        <v>-0.0052</v>
      </c>
      <c r="FR411" s="19" t="n">
        <f aca="false">(DX411+DY411)/AL411*60</f>
        <v>124.153498871332</v>
      </c>
      <c r="FS411" s="8" t="n">
        <v>8</v>
      </c>
      <c r="FT411" s="17" t="s">
        <v>453</v>
      </c>
      <c r="FU411" s="8" t="n">
        <v>87</v>
      </c>
      <c r="FV411" s="22"/>
      <c r="FW411" s="17" t="s">
        <v>270</v>
      </c>
      <c r="FX411" s="23" t="n">
        <v>842500</v>
      </c>
      <c r="FY411" s="23" t="n">
        <v>811667</v>
      </c>
      <c r="FZ411" s="8" t="n">
        <v>14</v>
      </c>
      <c r="GA411" s="8" t="n">
        <v>1</v>
      </c>
      <c r="GB411" s="8" t="n">
        <v>3</v>
      </c>
      <c r="GC411" s="8" t="n">
        <v>4</v>
      </c>
      <c r="GD411" s="8" t="n">
        <v>-2</v>
      </c>
      <c r="GE411" s="8" t="n">
        <v>2</v>
      </c>
      <c r="GF411" s="8" t="n">
        <v>26</v>
      </c>
      <c r="GG411" s="8" t="n">
        <v>191</v>
      </c>
      <c r="GH411" s="8" t="n">
        <v>0</v>
      </c>
      <c r="GI411" s="8" t="n">
        <v>0.2</v>
      </c>
      <c r="GJ411" s="8" t="n">
        <v>0.2</v>
      </c>
      <c r="GK411" s="8" t="n">
        <f aca="false">Z411-AH411/10</f>
        <v>0</v>
      </c>
      <c r="GL411" s="22"/>
      <c r="GM411" s="22"/>
      <c r="GN411" s="22"/>
      <c r="GO411" s="22"/>
      <c r="GP411" s="22"/>
    </row>
    <row r="412" customFormat="false" ht="13.65" hidden="false" customHeight="true" outlineLevel="0" collapsed="false">
      <c r="A412" s="16" t="n">
        <v>33136</v>
      </c>
      <c r="B412" s="17" t="s">
        <v>1537</v>
      </c>
      <c r="C412" s="17" t="s">
        <v>272</v>
      </c>
      <c r="D412" s="17" t="s">
        <v>262</v>
      </c>
      <c r="E412" s="17" t="s">
        <v>262</v>
      </c>
      <c r="F412" s="8" t="n">
        <v>73</v>
      </c>
      <c r="G412" s="8" t="n">
        <v>208</v>
      </c>
      <c r="H412" s="8" t="n">
        <v>2009</v>
      </c>
      <c r="I412" s="8" t="n">
        <v>1</v>
      </c>
      <c r="J412" s="8" t="n">
        <v>1</v>
      </c>
      <c r="K412" s="17" t="s">
        <v>263</v>
      </c>
      <c r="L412" s="8" t="n">
        <v>2009</v>
      </c>
      <c r="M412" s="8" t="n">
        <v>27</v>
      </c>
      <c r="N412" s="8" t="n">
        <v>9</v>
      </c>
      <c r="O412" s="8" t="n">
        <v>8475166</v>
      </c>
      <c r="P412" s="17" t="s">
        <v>2080</v>
      </c>
      <c r="Q412" s="17" t="s">
        <v>2081</v>
      </c>
      <c r="R412" s="17" t="s">
        <v>2082</v>
      </c>
      <c r="S412" s="17" t="s">
        <v>2064</v>
      </c>
      <c r="T412" s="17" t="s">
        <v>313</v>
      </c>
      <c r="U412" s="17" t="s">
        <v>344</v>
      </c>
      <c r="V412" s="8" t="n">
        <v>82</v>
      </c>
      <c r="W412" s="8" t="n">
        <v>37</v>
      </c>
      <c r="X412" s="8" t="n">
        <v>47</v>
      </c>
      <c r="Y412" s="8" t="n">
        <v>28</v>
      </c>
      <c r="Z412" s="8" t="n">
        <v>84</v>
      </c>
      <c r="AA412" s="8" t="n">
        <v>2</v>
      </c>
      <c r="AB412" s="8" t="n">
        <v>1</v>
      </c>
      <c r="AC412" s="18" t="n">
        <f aca="false">Z412/V412</f>
        <v>1.02439024390244</v>
      </c>
      <c r="AD412" s="19" t="n">
        <f aca="false">IF(FZ412&gt;V412,Z412-V412*(GC412-Z412)/(FZ412-V412),0)</f>
        <v>8.984667802385</v>
      </c>
      <c r="AE412" s="19" t="n">
        <v>32.1</v>
      </c>
      <c r="AF412" s="8" t="n">
        <v>-12</v>
      </c>
      <c r="AG412" s="8" t="n">
        <v>-8.3</v>
      </c>
      <c r="AH412" s="8" t="n">
        <v>26</v>
      </c>
      <c r="AI412" s="8" t="n">
        <v>1895</v>
      </c>
      <c r="AJ412" s="8" t="n">
        <v>98032</v>
      </c>
      <c r="AK412" s="19" t="n">
        <v>1633.8666666667</v>
      </c>
      <c r="AL412" s="8" t="n">
        <v>1633.8</v>
      </c>
      <c r="AM412" s="8" t="n">
        <v>1634</v>
      </c>
      <c r="AN412" s="18" t="n">
        <f aca="false">AJ412/60/V412</f>
        <v>19.9252032520325</v>
      </c>
      <c r="AO412" s="8" t="n">
        <v>32.82</v>
      </c>
      <c r="AP412" s="12" t="n">
        <f aca="false">IF(EF412&gt;0,Z412/EF412,0)</f>
        <v>0.694214876033058</v>
      </c>
      <c r="AQ412" s="8" t="n">
        <v>448</v>
      </c>
      <c r="AR412" s="8" t="n">
        <v>448</v>
      </c>
      <c r="AS412" s="8" t="n">
        <v>448</v>
      </c>
      <c r="AT412" s="8" t="n">
        <v>343</v>
      </c>
      <c r="AU412" s="8" t="n">
        <v>343</v>
      </c>
      <c r="AV412" s="8" t="n">
        <v>258</v>
      </c>
      <c r="AW412" s="8" t="n">
        <v>320</v>
      </c>
      <c r="AX412" s="8" t="n">
        <v>132</v>
      </c>
      <c r="AY412" s="8" t="n">
        <v>11</v>
      </c>
      <c r="AZ412" s="8" t="n">
        <v>29</v>
      </c>
      <c r="BA412" s="8" t="n">
        <f aca="false">AY412+AZ412</f>
        <v>40</v>
      </c>
      <c r="BB412" s="8" t="n">
        <v>33.59</v>
      </c>
      <c r="BC412" s="8" t="n">
        <v>23.7829</v>
      </c>
      <c r="BD412" s="19" t="n">
        <v>368.5</v>
      </c>
      <c r="BE412" s="19" t="n">
        <v>13.5323159784557</v>
      </c>
      <c r="BF412" s="19" t="n">
        <f aca="false">AQ412+BD412</f>
        <v>816.5</v>
      </c>
      <c r="BG412" s="19" t="n">
        <f aca="false">IF(AL412&gt;0,BF412/AL412*60,0)</f>
        <v>29.9853103195005</v>
      </c>
      <c r="BH412" s="8" t="n">
        <v>736</v>
      </c>
      <c r="BI412" s="8" t="n">
        <v>473</v>
      </c>
      <c r="BJ412" s="8" t="n">
        <v>572</v>
      </c>
      <c r="BK412" s="12" t="n">
        <f aca="false">BH412/(BH412+BJ412)</f>
        <v>0.562691131498471</v>
      </c>
      <c r="BL412" s="8" t="n">
        <v>30</v>
      </c>
      <c r="BM412" s="8" t="n">
        <v>30</v>
      </c>
      <c r="BN412" s="8" t="n">
        <v>62</v>
      </c>
      <c r="BO412" s="8" t="n">
        <f aca="false">BM412-BN412</f>
        <v>-32</v>
      </c>
      <c r="BP412" s="8" t="n">
        <v>85</v>
      </c>
      <c r="BQ412" s="8" t="n">
        <v>78</v>
      </c>
      <c r="BR412" s="8" t="n">
        <v>49</v>
      </c>
      <c r="BS412" s="8" t="n">
        <v>34</v>
      </c>
      <c r="BT412" s="12" t="n">
        <f aca="false">BS412/(EA412+BS412)</f>
        <v>0.0259146341463415</v>
      </c>
      <c r="BU412" s="8" t="n">
        <v>913</v>
      </c>
      <c r="BV412" s="8" t="n">
        <v>813</v>
      </c>
      <c r="BW412" s="12" t="n">
        <f aca="false">IF(BU412+BV412&gt;0,BU412/(BU412+BV412),0)</f>
        <v>0.528968713789108</v>
      </c>
      <c r="BX412" s="8" t="n">
        <v>303</v>
      </c>
      <c r="BY412" s="8" t="n">
        <v>259</v>
      </c>
      <c r="BZ412" s="8" t="n">
        <v>240</v>
      </c>
      <c r="CA412" s="8" t="n">
        <v>218</v>
      </c>
      <c r="CB412" s="8" t="n">
        <v>370</v>
      </c>
      <c r="CC412" s="8" t="n">
        <v>336</v>
      </c>
      <c r="CD412" s="8" t="n">
        <v>291</v>
      </c>
      <c r="CE412" s="8" t="n">
        <v>275</v>
      </c>
      <c r="CF412" s="8" t="n">
        <v>310</v>
      </c>
      <c r="CG412" s="8" t="n">
        <v>287</v>
      </c>
      <c r="CH412" s="8" t="n">
        <v>502</v>
      </c>
      <c r="CI412" s="8" t="n">
        <v>437</v>
      </c>
      <c r="CJ412" s="8" t="n">
        <v>2</v>
      </c>
      <c r="CK412" s="8" t="n">
        <v>2</v>
      </c>
      <c r="CL412" s="8" t="n">
        <v>5</v>
      </c>
      <c r="CM412" s="8" t="n">
        <v>3</v>
      </c>
      <c r="CN412" s="8" t="n">
        <v>3</v>
      </c>
      <c r="CO412" s="8" t="n">
        <v>0</v>
      </c>
      <c r="CP412" s="8" t="n">
        <v>0</v>
      </c>
      <c r="CQ412" s="8" t="n">
        <v>1</v>
      </c>
      <c r="CR412" s="8" t="n">
        <v>1</v>
      </c>
      <c r="CS412" s="8" t="n">
        <v>2</v>
      </c>
      <c r="CT412" s="8" t="n">
        <v>2</v>
      </c>
      <c r="CU412" s="8" t="n">
        <v>7</v>
      </c>
      <c r="CV412" s="8" t="n">
        <v>0</v>
      </c>
      <c r="CW412" s="8" t="n">
        <v>24</v>
      </c>
      <c r="CX412" s="8" t="n">
        <v>1</v>
      </c>
      <c r="CY412" s="8" t="n">
        <v>4</v>
      </c>
      <c r="CZ412" s="8" t="n">
        <v>9</v>
      </c>
      <c r="DA412" s="8" t="n">
        <v>71</v>
      </c>
      <c r="DB412" s="8" t="n">
        <v>23</v>
      </c>
      <c r="DC412" s="8" t="n">
        <v>2</v>
      </c>
      <c r="DD412" s="8" t="n">
        <v>17</v>
      </c>
      <c r="DE412" s="8" t="n">
        <v>34</v>
      </c>
      <c r="DF412" s="8" t="n">
        <v>21</v>
      </c>
      <c r="DG412" s="8" t="n">
        <v>4</v>
      </c>
      <c r="DH412" s="8" t="n">
        <v>157</v>
      </c>
      <c r="DI412" s="8" t="n">
        <v>13</v>
      </c>
      <c r="DJ412" s="8" t="n">
        <v>20</v>
      </c>
      <c r="DK412" s="8" t="n">
        <v>13</v>
      </c>
      <c r="DL412" s="8" t="n">
        <v>13</v>
      </c>
      <c r="DM412" s="8" t="n">
        <v>0</v>
      </c>
      <c r="DN412" s="8" t="n">
        <v>20</v>
      </c>
      <c r="DO412" s="8" t="n">
        <v>20</v>
      </c>
      <c r="DP412" s="8" t="n">
        <v>0</v>
      </c>
      <c r="DQ412" s="8" t="n">
        <f aca="false">DJ412-DI412</f>
        <v>7</v>
      </c>
      <c r="DR412" s="19" t="n">
        <v>2.01</v>
      </c>
      <c r="DS412" s="8" t="n">
        <v>13</v>
      </c>
      <c r="DT412" s="8" t="n">
        <v>0</v>
      </c>
      <c r="DU412" s="8" t="n">
        <v>0</v>
      </c>
      <c r="DV412" s="8" t="n">
        <v>0</v>
      </c>
      <c r="DW412" s="8" t="n">
        <v>0</v>
      </c>
      <c r="DX412" s="8" t="n">
        <v>1800</v>
      </c>
      <c r="DY412" s="8" t="n">
        <v>1627</v>
      </c>
      <c r="DZ412" s="8" t="n">
        <v>1352</v>
      </c>
      <c r="EA412" s="8" t="n">
        <v>1278</v>
      </c>
      <c r="EB412" s="8" t="n">
        <v>1002</v>
      </c>
      <c r="EC412" s="8" t="n">
        <v>958</v>
      </c>
      <c r="ED412" s="8" t="n">
        <v>110.93</v>
      </c>
      <c r="EE412" s="8" t="n">
        <v>93.8</v>
      </c>
      <c r="EF412" s="8" t="n">
        <v>121</v>
      </c>
      <c r="EG412" s="8" t="n">
        <v>113</v>
      </c>
      <c r="EH412" s="12" t="n">
        <f aca="false">EF412/EB412</f>
        <v>0.120758483033932</v>
      </c>
      <c r="EI412" s="20" t="n">
        <f aca="false">1-EG412/EC412</f>
        <v>0.882045929018789</v>
      </c>
      <c r="EJ412" s="21" t="n">
        <f aca="false">EH412+EI412</f>
        <v>1.00280441205272</v>
      </c>
      <c r="EK412" s="8" t="n">
        <v>1797</v>
      </c>
      <c r="EL412" s="8" t="n">
        <v>1625</v>
      </c>
      <c r="EM412" s="8" t="n">
        <v>1346</v>
      </c>
      <c r="EN412" s="8" t="n">
        <v>1276</v>
      </c>
      <c r="EO412" s="8" t="n">
        <v>996</v>
      </c>
      <c r="EP412" s="8" t="n">
        <v>955</v>
      </c>
      <c r="EQ412" s="8" t="n">
        <v>121</v>
      </c>
      <c r="ER412" s="8" t="n">
        <v>114</v>
      </c>
      <c r="ES412" s="8" t="n">
        <v>1054</v>
      </c>
      <c r="ET412" s="8" t="n">
        <v>932</v>
      </c>
      <c r="EU412" s="8" t="n">
        <v>431</v>
      </c>
      <c r="EV412" s="8" t="n">
        <v>356</v>
      </c>
      <c r="EW412" s="8" t="n">
        <v>77</v>
      </c>
      <c r="EX412" s="8" t="n">
        <v>62</v>
      </c>
      <c r="EY412" s="8" t="n">
        <v>94</v>
      </c>
      <c r="EZ412" s="8" t="n">
        <v>112</v>
      </c>
      <c r="FA412" s="8" t="n">
        <v>7.8</v>
      </c>
      <c r="FB412" s="8" t="n">
        <v>1</v>
      </c>
      <c r="FC412" s="8" t="n">
        <v>8.8</v>
      </c>
      <c r="FD412" s="19" t="n">
        <v>76.45</v>
      </c>
      <c r="FE412" s="18" t="n">
        <f aca="false">FD412/V412</f>
        <v>0.932317073170732</v>
      </c>
      <c r="FF412" s="8" t="n">
        <v>11.1713</v>
      </c>
      <c r="FG412" s="8" t="n">
        <v>1.61</v>
      </c>
      <c r="FH412" s="8" t="n">
        <v>0.07</v>
      </c>
      <c r="FI412" s="8" t="n">
        <v>1.69</v>
      </c>
      <c r="FJ412" s="8" t="n">
        <v>5</v>
      </c>
      <c r="FK412" s="8" t="n">
        <v>1</v>
      </c>
      <c r="FL412" s="8" t="n">
        <v>1</v>
      </c>
      <c r="FM412" s="8" t="n">
        <f aca="false">BL412+BS412+AH412+DT412</f>
        <v>90</v>
      </c>
      <c r="FN412" s="19" t="n">
        <f aca="false">IF(DS412&gt;0,(BL412+BR412)/DS412,0)</f>
        <v>6.07692307692308</v>
      </c>
      <c r="FO412" s="12" t="n">
        <v>0.1651785714</v>
      </c>
      <c r="FP412" s="19" t="n">
        <f aca="false">Z412-AH412/10</f>
        <v>81.4</v>
      </c>
      <c r="FQ412" s="19" t="n">
        <f aca="false">Z412+DR412/5</f>
        <v>84.402</v>
      </c>
      <c r="FR412" s="19" t="n">
        <f aca="false">(DX412+DY412)/AL412*60</f>
        <v>125.853837679031</v>
      </c>
      <c r="FS412" s="22"/>
      <c r="FT412" s="22"/>
      <c r="FU412" s="22"/>
      <c r="FV412" s="17" t="s">
        <v>1439</v>
      </c>
      <c r="FW412" s="17" t="s">
        <v>280</v>
      </c>
      <c r="FX412" s="23" t="n">
        <v>6000000</v>
      </c>
      <c r="FY412" s="23" t="n">
        <v>5500000</v>
      </c>
      <c r="FZ412" s="8" t="n">
        <v>669</v>
      </c>
      <c r="GA412" s="8" t="n">
        <v>272</v>
      </c>
      <c r="GB412" s="8" t="n">
        <v>349</v>
      </c>
      <c r="GC412" s="8" t="n">
        <v>621</v>
      </c>
      <c r="GD412" s="8" t="n">
        <v>-42</v>
      </c>
      <c r="GE412" s="8" t="n">
        <v>307</v>
      </c>
      <c r="GF412" s="8" t="n">
        <v>2110</v>
      </c>
      <c r="GG412" s="8" t="n">
        <v>13395</v>
      </c>
      <c r="GH412" s="8" t="n">
        <v>61.3</v>
      </c>
      <c r="GI412" s="8" t="n">
        <v>12.2</v>
      </c>
      <c r="GJ412" s="8" t="n">
        <v>73.5</v>
      </c>
      <c r="GK412" s="8" t="n">
        <f aca="false">Z412-AH412/10</f>
        <v>81.4</v>
      </c>
      <c r="GL412" s="22"/>
      <c r="GM412" s="22"/>
      <c r="GN412" s="22"/>
      <c r="GO412" s="22"/>
      <c r="GP412" s="22"/>
    </row>
    <row r="413" customFormat="false" ht="13.65" hidden="false" customHeight="true" outlineLevel="0" collapsed="false">
      <c r="A413" s="16" t="n">
        <v>30700</v>
      </c>
      <c r="B413" s="17" t="s">
        <v>465</v>
      </c>
      <c r="C413" s="17" t="s">
        <v>460</v>
      </c>
      <c r="D413" s="17" t="s">
        <v>262</v>
      </c>
      <c r="E413" s="17" t="s">
        <v>262</v>
      </c>
      <c r="F413" s="8" t="n">
        <v>74</v>
      </c>
      <c r="G413" s="8" t="n">
        <v>227</v>
      </c>
      <c r="H413" s="8" t="n">
        <v>2002</v>
      </c>
      <c r="I413" s="8" t="n">
        <v>2</v>
      </c>
      <c r="J413" s="8" t="n">
        <v>61</v>
      </c>
      <c r="K413" s="17" t="s">
        <v>273</v>
      </c>
      <c r="L413" s="8" t="n">
        <v>2007</v>
      </c>
      <c r="M413" s="8" t="n">
        <v>34</v>
      </c>
      <c r="N413" s="8" t="n">
        <v>11</v>
      </c>
      <c r="O413" s="8" t="n">
        <v>8470187</v>
      </c>
      <c r="P413" s="17" t="s">
        <v>2083</v>
      </c>
      <c r="Q413" s="17" t="s">
        <v>2084</v>
      </c>
      <c r="R413" s="17" t="s">
        <v>2085</v>
      </c>
      <c r="S413" s="17" t="s">
        <v>2086</v>
      </c>
      <c r="T413" s="17" t="s">
        <v>278</v>
      </c>
      <c r="U413" s="17" t="s">
        <v>344</v>
      </c>
      <c r="V413" s="8" t="n">
        <v>58</v>
      </c>
      <c r="W413" s="8" t="n">
        <v>6</v>
      </c>
      <c r="X413" s="8" t="n">
        <v>12</v>
      </c>
      <c r="Y413" s="8" t="n">
        <v>8</v>
      </c>
      <c r="Z413" s="8" t="n">
        <v>18</v>
      </c>
      <c r="AA413" s="8" t="n">
        <v>13</v>
      </c>
      <c r="AB413" s="8" t="n">
        <v>67</v>
      </c>
      <c r="AC413" s="18" t="n">
        <f aca="false">Z413/V413</f>
        <v>0.310344827586207</v>
      </c>
      <c r="AD413" s="19" t="n">
        <f aca="false">IF(FZ413&gt;V413,Z413-V413*(GC413-Z413)/(FZ413-V413),0)</f>
        <v>0.676748582230623</v>
      </c>
      <c r="AE413" s="19" t="n">
        <v>6.472</v>
      </c>
      <c r="AF413" s="8" t="n">
        <v>-8</v>
      </c>
      <c r="AG413" s="8" t="n">
        <v>-11.4</v>
      </c>
      <c r="AH413" s="8" t="n">
        <v>30</v>
      </c>
      <c r="AI413" s="8" t="n">
        <v>1417</v>
      </c>
      <c r="AJ413" s="8" t="n">
        <v>70268</v>
      </c>
      <c r="AK413" s="19" t="n">
        <v>1171.1333333333</v>
      </c>
      <c r="AL413" s="8" t="n">
        <v>1171.13</v>
      </c>
      <c r="AM413" s="8" t="n">
        <v>1171</v>
      </c>
      <c r="AN413" s="18" t="n">
        <f aca="false">AJ413/60/V413</f>
        <v>20.1919540229885</v>
      </c>
      <c r="AO413" s="8" t="n">
        <v>33.65</v>
      </c>
      <c r="AP413" s="12" t="n">
        <f aca="false">IF(EF413&gt;0,Z413/EF413,0)</f>
        <v>0.333333333333333</v>
      </c>
      <c r="AQ413" s="8" t="n">
        <v>281</v>
      </c>
      <c r="AR413" s="8" t="n">
        <v>282</v>
      </c>
      <c r="AS413" s="8" t="n">
        <v>282</v>
      </c>
      <c r="AT413" s="8" t="n">
        <v>199</v>
      </c>
      <c r="AU413" s="8" t="n">
        <v>200</v>
      </c>
      <c r="AV413" s="8" t="n">
        <v>141</v>
      </c>
      <c r="AW413" s="8" t="n">
        <v>52</v>
      </c>
      <c r="AX413" s="8" t="n">
        <v>3</v>
      </c>
      <c r="AY413" s="8" t="n">
        <v>4</v>
      </c>
      <c r="AZ413" s="8" t="n">
        <v>9</v>
      </c>
      <c r="BA413" s="8" t="n">
        <f aca="false">AY413+AZ413</f>
        <v>13</v>
      </c>
      <c r="BB413" s="8" t="n">
        <v>5.01</v>
      </c>
      <c r="BC413" s="8" t="n">
        <v>59.383</v>
      </c>
      <c r="BD413" s="19" t="n">
        <v>146.8</v>
      </c>
      <c r="BE413" s="19" t="n">
        <v>7.52091990664335</v>
      </c>
      <c r="BF413" s="19" t="n">
        <f aca="false">AQ413+BD413</f>
        <v>427.8</v>
      </c>
      <c r="BG413" s="19" t="n">
        <f aca="false">IF(AL413&gt;0,BF413/AL413*60,0)</f>
        <v>21.9172935540888</v>
      </c>
      <c r="BH413" s="8" t="n">
        <v>348</v>
      </c>
      <c r="BI413" s="8" t="n">
        <v>368</v>
      </c>
      <c r="BJ413" s="8" t="n">
        <v>528</v>
      </c>
      <c r="BK413" s="12" t="n">
        <f aca="false">BH413/(BH413+BJ413)</f>
        <v>0.397260273972603</v>
      </c>
      <c r="BL413" s="8" t="n">
        <v>114</v>
      </c>
      <c r="BM413" s="8" t="n">
        <v>114</v>
      </c>
      <c r="BN413" s="8" t="n">
        <v>87</v>
      </c>
      <c r="BO413" s="8" t="n">
        <f aca="false">BM413-BN413</f>
        <v>27</v>
      </c>
      <c r="BP413" s="8" t="n">
        <v>59</v>
      </c>
      <c r="BQ413" s="8" t="n">
        <v>46</v>
      </c>
      <c r="BR413" s="8" t="n">
        <v>15</v>
      </c>
      <c r="BS413" s="8" t="n">
        <v>112</v>
      </c>
      <c r="BT413" s="12" t="n">
        <f aca="false">BS413/(EA413+BS413)</f>
        <v>0.096635030198447</v>
      </c>
      <c r="BU413" s="8" t="n">
        <v>0</v>
      </c>
      <c r="BV413" s="8" t="n">
        <v>0</v>
      </c>
      <c r="BW413" s="12" t="n">
        <f aca="false">IF(BU413+BV413&gt;0,BU413/(BU413+BV413),0)</f>
        <v>0</v>
      </c>
      <c r="BX413" s="8" t="n">
        <v>0</v>
      </c>
      <c r="BY413" s="8" t="n">
        <v>0</v>
      </c>
      <c r="BZ413" s="8" t="n">
        <v>0</v>
      </c>
      <c r="CA413" s="8" t="n">
        <v>0</v>
      </c>
      <c r="CB413" s="8" t="n">
        <v>0</v>
      </c>
      <c r="CC413" s="8" t="n">
        <v>0</v>
      </c>
      <c r="CD413" s="8" t="n">
        <v>0</v>
      </c>
      <c r="CE413" s="8" t="n">
        <v>0</v>
      </c>
      <c r="CF413" s="8" t="n">
        <v>0</v>
      </c>
      <c r="CG413" s="8" t="n">
        <v>0</v>
      </c>
      <c r="CH413" s="8" t="n">
        <v>0</v>
      </c>
      <c r="CI413" s="8" t="n">
        <v>0</v>
      </c>
      <c r="CJ413" s="8" t="n">
        <v>0</v>
      </c>
      <c r="CK413" s="8" t="n">
        <v>0</v>
      </c>
      <c r="CL413" s="8" t="n">
        <v>1</v>
      </c>
      <c r="CM413" s="8" t="n">
        <v>3</v>
      </c>
      <c r="CN413" s="8" t="n">
        <v>0</v>
      </c>
      <c r="CO413" s="8" t="n">
        <v>0</v>
      </c>
      <c r="CP413" s="8" t="n">
        <v>0</v>
      </c>
      <c r="CQ413" s="8" t="n">
        <v>0</v>
      </c>
      <c r="CR413" s="8" t="n">
        <v>0</v>
      </c>
      <c r="CS413" s="8" t="n">
        <v>4</v>
      </c>
      <c r="CT413" s="8" t="n">
        <v>2</v>
      </c>
      <c r="CU413" s="8" t="n">
        <v>0</v>
      </c>
      <c r="CV413" s="8" t="n">
        <v>0</v>
      </c>
      <c r="CW413" s="8" t="n">
        <v>0</v>
      </c>
      <c r="CX413" s="8" t="n">
        <v>0</v>
      </c>
      <c r="CY413" s="8" t="n">
        <v>1</v>
      </c>
      <c r="CZ413" s="8" t="n">
        <v>4</v>
      </c>
      <c r="DA413" s="8" t="n">
        <v>54</v>
      </c>
      <c r="DB413" s="8" t="n">
        <v>0</v>
      </c>
      <c r="DC413" s="8" t="n">
        <v>0</v>
      </c>
      <c r="DD413" s="8" t="n">
        <v>91</v>
      </c>
      <c r="DE413" s="8" t="n">
        <v>16</v>
      </c>
      <c r="DF413" s="8" t="n">
        <v>0</v>
      </c>
      <c r="DG413" s="8" t="n">
        <v>0</v>
      </c>
      <c r="DH413" s="8" t="n">
        <v>34</v>
      </c>
      <c r="DI413" s="8" t="n">
        <v>12</v>
      </c>
      <c r="DJ413" s="8" t="n">
        <v>7</v>
      </c>
      <c r="DK413" s="8" t="n">
        <v>13</v>
      </c>
      <c r="DL413" s="8" t="n">
        <v>11</v>
      </c>
      <c r="DM413" s="8" t="n">
        <v>2</v>
      </c>
      <c r="DN413" s="8" t="n">
        <v>9</v>
      </c>
      <c r="DO413" s="8" t="n">
        <v>7</v>
      </c>
      <c r="DP413" s="8" t="n">
        <v>2</v>
      </c>
      <c r="DQ413" s="8" t="n">
        <f aca="false">DJ413-DI413</f>
        <v>-5</v>
      </c>
      <c r="DR413" s="19" t="n">
        <v>1.581</v>
      </c>
      <c r="DS413" s="8" t="n">
        <v>10</v>
      </c>
      <c r="DT413" s="8" t="n">
        <v>2</v>
      </c>
      <c r="DU413" s="8" t="n">
        <v>0</v>
      </c>
      <c r="DV413" s="8" t="n">
        <v>0</v>
      </c>
      <c r="DW413" s="8" t="n">
        <v>0</v>
      </c>
      <c r="DX413" s="8" t="n">
        <v>996</v>
      </c>
      <c r="DY413" s="8" t="n">
        <v>1388</v>
      </c>
      <c r="DZ413" s="8" t="n">
        <v>746</v>
      </c>
      <c r="EA413" s="8" t="n">
        <v>1047</v>
      </c>
      <c r="EB413" s="8" t="n">
        <v>553</v>
      </c>
      <c r="EC413" s="8" t="n">
        <v>765</v>
      </c>
      <c r="ED413" s="8" t="n">
        <v>44.6</v>
      </c>
      <c r="EE413" s="8" t="n">
        <v>70.84</v>
      </c>
      <c r="EF413" s="8" t="n">
        <v>54</v>
      </c>
      <c r="EG413" s="8" t="n">
        <v>79</v>
      </c>
      <c r="EH413" s="12" t="n">
        <f aca="false">EF413/EB413</f>
        <v>0.0976491862567812</v>
      </c>
      <c r="EI413" s="20" t="n">
        <f aca="false">1-EG413/EC413</f>
        <v>0.896732026143791</v>
      </c>
      <c r="EJ413" s="21" t="n">
        <f aca="false">EH413+EI413</f>
        <v>0.994381212400572</v>
      </c>
      <c r="EK413" s="8" t="n">
        <v>996</v>
      </c>
      <c r="EL413" s="8" t="n">
        <v>1385</v>
      </c>
      <c r="EM413" s="8" t="n">
        <v>747</v>
      </c>
      <c r="EN413" s="8" t="n">
        <v>1044</v>
      </c>
      <c r="EO413" s="8" t="n">
        <v>555</v>
      </c>
      <c r="EP413" s="8" t="n">
        <v>762</v>
      </c>
      <c r="EQ413" s="8" t="n">
        <v>55</v>
      </c>
      <c r="ER413" s="8" t="n">
        <v>78</v>
      </c>
      <c r="ES413" s="8" t="n">
        <v>473</v>
      </c>
      <c r="ET413" s="8" t="n">
        <v>749</v>
      </c>
      <c r="EU413" s="8" t="n">
        <v>181</v>
      </c>
      <c r="EV413" s="8" t="n">
        <v>290</v>
      </c>
      <c r="EW413" s="8" t="n">
        <v>27</v>
      </c>
      <c r="EX413" s="8" t="n">
        <v>46</v>
      </c>
      <c r="EY413" s="8" t="n">
        <v>67</v>
      </c>
      <c r="EZ413" s="8" t="n">
        <v>56</v>
      </c>
      <c r="FA413" s="8" t="n">
        <v>1</v>
      </c>
      <c r="FB413" s="8" t="n">
        <v>1.3</v>
      </c>
      <c r="FC413" s="8" t="n">
        <v>2.3</v>
      </c>
      <c r="FD413" s="19" t="n">
        <v>20.3</v>
      </c>
      <c r="FE413" s="18" t="n">
        <f aca="false">FD413/V413</f>
        <v>0.35</v>
      </c>
      <c r="FF413" s="8" t="n">
        <v>1.9892</v>
      </c>
      <c r="FG413" s="8" t="n">
        <v>-0.04</v>
      </c>
      <c r="FH413" s="8" t="n">
        <v>-0.04</v>
      </c>
      <c r="FI413" s="8" t="n">
        <v>-0.08</v>
      </c>
      <c r="FJ413" s="22"/>
      <c r="FK413" s="22"/>
      <c r="FL413" s="22"/>
      <c r="FM413" s="8" t="n">
        <f aca="false">BL413+BS413+AH413+DT413</f>
        <v>258</v>
      </c>
      <c r="FN413" s="19" t="n">
        <f aca="false">IF(DS413&gt;0,(BL413+BR413)/DS413,0)</f>
        <v>12.9</v>
      </c>
      <c r="FO413" s="12" t="n">
        <v>0.0332657201</v>
      </c>
      <c r="FP413" s="19" t="n">
        <f aca="false">Z413-AH413/10</f>
        <v>15</v>
      </c>
      <c r="FQ413" s="19" t="n">
        <f aca="false">Z413+DR413/5</f>
        <v>18.3162</v>
      </c>
      <c r="FR413" s="19" t="n">
        <f aca="false">(DX413+DY413)/AL413*60</f>
        <v>122.138447482346</v>
      </c>
      <c r="FS413" s="8" t="n">
        <v>4</v>
      </c>
      <c r="FT413" s="17" t="s">
        <v>345</v>
      </c>
      <c r="FU413" s="8" t="n">
        <v>195</v>
      </c>
      <c r="FV413" s="22"/>
      <c r="FW413" s="17" t="s">
        <v>280</v>
      </c>
      <c r="FX413" s="23" t="n">
        <v>7000000</v>
      </c>
      <c r="FY413" s="23" t="n">
        <v>6000000</v>
      </c>
      <c r="FZ413" s="8" t="n">
        <v>587</v>
      </c>
      <c r="GA413" s="8" t="n">
        <v>49</v>
      </c>
      <c r="GB413" s="8" t="n">
        <v>127</v>
      </c>
      <c r="GC413" s="8" t="n">
        <v>176</v>
      </c>
      <c r="GD413" s="8" t="n">
        <v>124</v>
      </c>
      <c r="GE413" s="8" t="n">
        <v>292</v>
      </c>
      <c r="GF413" s="8" t="n">
        <v>1294</v>
      </c>
      <c r="GG413" s="8" t="n">
        <v>12037</v>
      </c>
      <c r="GH413" s="8" t="n">
        <v>10.4</v>
      </c>
      <c r="GI413" s="8" t="n">
        <v>32.3</v>
      </c>
      <c r="GJ413" s="8" t="n">
        <v>42.7</v>
      </c>
      <c r="GK413" s="8" t="n">
        <f aca="false">Z413-AH413/10</f>
        <v>15</v>
      </c>
      <c r="GL413" s="22"/>
      <c r="GM413" s="22"/>
      <c r="GN413" s="22"/>
      <c r="GO413" s="22"/>
      <c r="GP413" s="22"/>
    </row>
    <row r="414" customFormat="false" ht="13.65" hidden="false" customHeight="true" outlineLevel="0" collapsed="false">
      <c r="A414" s="16" t="n">
        <v>34194</v>
      </c>
      <c r="B414" s="17" t="s">
        <v>2087</v>
      </c>
      <c r="C414" s="17" t="s">
        <v>601</v>
      </c>
      <c r="D414" s="17" t="s">
        <v>283</v>
      </c>
      <c r="E414" s="17" t="s">
        <v>283</v>
      </c>
      <c r="F414" s="8" t="n">
        <v>69</v>
      </c>
      <c r="G414" s="8" t="n">
        <v>157</v>
      </c>
      <c r="H414" s="8" t="n">
        <v>2011</v>
      </c>
      <c r="I414" s="8" t="n">
        <v>4</v>
      </c>
      <c r="J414" s="8" t="n">
        <v>104</v>
      </c>
      <c r="K414" s="17" t="s">
        <v>263</v>
      </c>
      <c r="L414" s="8" t="n">
        <v>2013</v>
      </c>
      <c r="M414" s="8" t="n">
        <v>24</v>
      </c>
      <c r="N414" s="8" t="n">
        <v>5</v>
      </c>
      <c r="O414" s="8" t="n">
        <v>8476346</v>
      </c>
      <c r="P414" s="17" t="s">
        <v>2088</v>
      </c>
      <c r="Q414" s="17" t="s">
        <v>2089</v>
      </c>
      <c r="R414" s="17" t="s">
        <v>1669</v>
      </c>
      <c r="S414" s="17" t="s">
        <v>2086</v>
      </c>
      <c r="T414" s="17" t="s">
        <v>268</v>
      </c>
      <c r="U414" s="17" t="s">
        <v>567</v>
      </c>
      <c r="V414" s="8" t="n">
        <v>80</v>
      </c>
      <c r="W414" s="8" t="n">
        <v>24</v>
      </c>
      <c r="X414" s="8" t="n">
        <v>60</v>
      </c>
      <c r="Y414" s="8" t="n">
        <v>34</v>
      </c>
      <c r="Z414" s="8" t="n">
        <v>84</v>
      </c>
      <c r="AA414" s="8" t="n">
        <v>1</v>
      </c>
      <c r="AB414" s="8" t="n">
        <v>0</v>
      </c>
      <c r="AC414" s="18" t="n">
        <f aca="false">Z414/V414</f>
        <v>1.05</v>
      </c>
      <c r="AD414" s="19" t="n">
        <f aca="false">IF(FZ414&gt;V414,Z414-V414*(GC414-Z414)/(FZ414-V414),0)</f>
        <v>13.6551724137931</v>
      </c>
      <c r="AE414" s="19" t="n">
        <v>29.373</v>
      </c>
      <c r="AF414" s="8" t="n">
        <v>2</v>
      </c>
      <c r="AG414" s="8" t="n">
        <v>13</v>
      </c>
      <c r="AH414" s="8" t="n">
        <v>26</v>
      </c>
      <c r="AI414" s="8" t="n">
        <v>1716</v>
      </c>
      <c r="AJ414" s="8" t="n">
        <v>93234</v>
      </c>
      <c r="AK414" s="19" t="n">
        <v>1553.9</v>
      </c>
      <c r="AL414" s="8" t="n">
        <v>1553.9</v>
      </c>
      <c r="AM414" s="8" t="n">
        <v>1554</v>
      </c>
      <c r="AN414" s="18" t="n">
        <f aca="false">AJ414/60/V414</f>
        <v>19.42375</v>
      </c>
      <c r="AO414" s="8" t="n">
        <v>32.08</v>
      </c>
      <c r="AP414" s="12" t="n">
        <f aca="false">IF(EF414&gt;0,Z414/EF414,0)</f>
        <v>0.770642201834862</v>
      </c>
      <c r="AQ414" s="8" t="n">
        <v>407</v>
      </c>
      <c r="AR414" s="8" t="n">
        <v>409</v>
      </c>
      <c r="AS414" s="8" t="n">
        <v>410</v>
      </c>
      <c r="AT414" s="8" t="n">
        <v>316</v>
      </c>
      <c r="AU414" s="8" t="n">
        <v>318</v>
      </c>
      <c r="AV414" s="8" t="n">
        <v>227</v>
      </c>
      <c r="AW414" s="8" t="n">
        <v>228</v>
      </c>
      <c r="AX414" s="8" t="n">
        <v>95</v>
      </c>
      <c r="AY414" s="8" t="n">
        <v>13</v>
      </c>
      <c r="AZ414" s="8" t="n">
        <v>34</v>
      </c>
      <c r="BA414" s="8" t="n">
        <f aca="false">AY414+AZ414</f>
        <v>47</v>
      </c>
      <c r="BB414" s="8" t="n">
        <v>22.61</v>
      </c>
      <c r="BC414" s="8" t="n">
        <v>28.1366</v>
      </c>
      <c r="BD414" s="19" t="n">
        <v>619.8</v>
      </c>
      <c r="BE414" s="19" t="n">
        <v>23.932041958942</v>
      </c>
      <c r="BF414" s="19" t="n">
        <f aca="false">AQ414+BD414</f>
        <v>1026.8</v>
      </c>
      <c r="BG414" s="19" t="n">
        <f aca="false">IF(AL414&gt;0,BF414/AL414*60,0)</f>
        <v>39.6473389536006</v>
      </c>
      <c r="BH414" s="8" t="n">
        <v>814</v>
      </c>
      <c r="BI414" s="8" t="n">
        <v>451</v>
      </c>
      <c r="BJ414" s="8" t="n">
        <v>371</v>
      </c>
      <c r="BK414" s="12" t="n">
        <f aca="false">BH414/(BH414+BJ414)</f>
        <v>0.686919831223629</v>
      </c>
      <c r="BL414" s="8" t="n">
        <v>16</v>
      </c>
      <c r="BM414" s="8" t="n">
        <v>15</v>
      </c>
      <c r="BN414" s="8" t="n">
        <v>38</v>
      </c>
      <c r="BO414" s="8" t="n">
        <f aca="false">BM414-BN414</f>
        <v>-23</v>
      </c>
      <c r="BP414" s="8" t="n">
        <v>91</v>
      </c>
      <c r="BQ414" s="8" t="n">
        <v>100</v>
      </c>
      <c r="BR414" s="8" t="n">
        <v>44</v>
      </c>
      <c r="BS414" s="8" t="n">
        <v>18</v>
      </c>
      <c r="BT414" s="12" t="n">
        <f aca="false">BS414/(EA414+BS414)</f>
        <v>0.017578125</v>
      </c>
      <c r="BU414" s="8" t="n">
        <v>1</v>
      </c>
      <c r="BV414" s="8" t="n">
        <v>4</v>
      </c>
      <c r="BW414" s="12" t="n">
        <f aca="false">IF(BU414+BV414&gt;0,BU414/(BU414+BV414),0)</f>
        <v>0.2</v>
      </c>
      <c r="BX414" s="8" t="n">
        <v>1</v>
      </c>
      <c r="BY414" s="8" t="n">
        <v>0</v>
      </c>
      <c r="BZ414" s="8" t="n">
        <v>0</v>
      </c>
      <c r="CA414" s="8" t="n">
        <v>1</v>
      </c>
      <c r="CB414" s="8" t="n">
        <v>0</v>
      </c>
      <c r="CC414" s="8" t="n">
        <v>3</v>
      </c>
      <c r="CD414" s="8" t="n">
        <v>1</v>
      </c>
      <c r="CE414" s="8" t="n">
        <v>2</v>
      </c>
      <c r="CF414" s="8" t="n">
        <v>0</v>
      </c>
      <c r="CG414" s="8" t="n">
        <v>0</v>
      </c>
      <c r="CH414" s="8" t="n">
        <v>0</v>
      </c>
      <c r="CI414" s="8" t="n">
        <v>2</v>
      </c>
      <c r="CJ414" s="8" t="n">
        <v>0</v>
      </c>
      <c r="CK414" s="8" t="n">
        <v>0</v>
      </c>
      <c r="CL414" s="8" t="n">
        <v>3</v>
      </c>
      <c r="CM414" s="8" t="n">
        <v>4</v>
      </c>
      <c r="CN414" s="8" t="n">
        <v>1</v>
      </c>
      <c r="CO414" s="8" t="n">
        <v>0</v>
      </c>
      <c r="CP414" s="8" t="n">
        <v>0</v>
      </c>
      <c r="CQ414" s="8" t="n">
        <v>3</v>
      </c>
      <c r="CR414" s="8" t="n">
        <v>0</v>
      </c>
      <c r="CS414" s="8" t="n">
        <v>1</v>
      </c>
      <c r="CT414" s="8" t="n">
        <v>2</v>
      </c>
      <c r="CU414" s="8" t="n">
        <v>1</v>
      </c>
      <c r="CV414" s="8" t="n">
        <v>0</v>
      </c>
      <c r="CW414" s="8" t="n">
        <v>17</v>
      </c>
      <c r="CX414" s="8" t="n">
        <v>1</v>
      </c>
      <c r="CY414" s="8" t="n">
        <v>2</v>
      </c>
      <c r="CZ414" s="8" t="n">
        <v>18</v>
      </c>
      <c r="DA414" s="8" t="n">
        <v>70</v>
      </c>
      <c r="DB414" s="8" t="n">
        <v>24</v>
      </c>
      <c r="DC414" s="8" t="n">
        <v>0</v>
      </c>
      <c r="DD414" s="8" t="n">
        <v>24</v>
      </c>
      <c r="DE414" s="8" t="n">
        <v>19</v>
      </c>
      <c r="DF414" s="8" t="n">
        <v>13</v>
      </c>
      <c r="DG414" s="8" t="n">
        <v>5</v>
      </c>
      <c r="DH414" s="8" t="n">
        <v>142</v>
      </c>
      <c r="DI414" s="8" t="n">
        <v>9</v>
      </c>
      <c r="DJ414" s="8" t="n">
        <v>36</v>
      </c>
      <c r="DK414" s="8" t="n">
        <v>9</v>
      </c>
      <c r="DL414" s="8" t="n">
        <v>9</v>
      </c>
      <c r="DM414" s="8" t="n">
        <v>0</v>
      </c>
      <c r="DN414" s="8" t="n">
        <v>39</v>
      </c>
      <c r="DO414" s="8" t="n">
        <v>39</v>
      </c>
      <c r="DP414" s="8" t="n">
        <v>0</v>
      </c>
      <c r="DQ414" s="8" t="n">
        <f aca="false">DJ414-DI414</f>
        <v>27</v>
      </c>
      <c r="DR414" s="19" t="n">
        <v>22.749</v>
      </c>
      <c r="DS414" s="8" t="n">
        <v>8</v>
      </c>
      <c r="DT414" s="8" t="n">
        <v>0</v>
      </c>
      <c r="DU414" s="8" t="n">
        <v>0</v>
      </c>
      <c r="DV414" s="8" t="n">
        <v>1</v>
      </c>
      <c r="DW414" s="8" t="n">
        <v>0</v>
      </c>
      <c r="DX414" s="8" t="n">
        <v>2016</v>
      </c>
      <c r="DY414" s="8" t="n">
        <v>1271</v>
      </c>
      <c r="DZ414" s="8" t="n">
        <v>1500</v>
      </c>
      <c r="EA414" s="8" t="n">
        <v>1006</v>
      </c>
      <c r="EB414" s="8" t="n">
        <v>1050</v>
      </c>
      <c r="EC414" s="8" t="n">
        <v>708</v>
      </c>
      <c r="ED414" s="8" t="n">
        <v>115.27</v>
      </c>
      <c r="EE414" s="8" t="n">
        <v>70.94</v>
      </c>
      <c r="EF414" s="8" t="n">
        <v>109</v>
      </c>
      <c r="EG414" s="8" t="n">
        <v>74</v>
      </c>
      <c r="EH414" s="12" t="n">
        <f aca="false">EF414/EB414</f>
        <v>0.103809523809524</v>
      </c>
      <c r="EI414" s="20" t="n">
        <f aca="false">1-EG414/EC414</f>
        <v>0.895480225988701</v>
      </c>
      <c r="EJ414" s="21" t="n">
        <f aca="false">EH414+EI414</f>
        <v>0.999289749798224</v>
      </c>
      <c r="EK414" s="8" t="n">
        <v>2016</v>
      </c>
      <c r="EL414" s="8" t="n">
        <v>1267</v>
      </c>
      <c r="EM414" s="8" t="n">
        <v>1498</v>
      </c>
      <c r="EN414" s="8" t="n">
        <v>1003</v>
      </c>
      <c r="EO414" s="8" t="n">
        <v>1047</v>
      </c>
      <c r="EP414" s="8" t="n">
        <v>706</v>
      </c>
      <c r="EQ414" s="8" t="n">
        <v>109</v>
      </c>
      <c r="ER414" s="8" t="n">
        <v>73</v>
      </c>
      <c r="ES414" s="8" t="n">
        <v>1092</v>
      </c>
      <c r="ET414" s="8" t="n">
        <v>640</v>
      </c>
      <c r="EU414" s="8" t="n">
        <v>473</v>
      </c>
      <c r="EV414" s="8" t="n">
        <v>277</v>
      </c>
      <c r="EW414" s="8" t="n">
        <v>62</v>
      </c>
      <c r="EX414" s="8" t="n">
        <v>34</v>
      </c>
      <c r="EY414" s="8" t="n">
        <v>91</v>
      </c>
      <c r="EZ414" s="8" t="n">
        <v>125</v>
      </c>
      <c r="FA414" s="8" t="n">
        <v>6.7</v>
      </c>
      <c r="FB414" s="8" t="n">
        <v>2.1</v>
      </c>
      <c r="FC414" s="8" t="n">
        <v>8.7</v>
      </c>
      <c r="FD414" s="19" t="n">
        <v>87.97</v>
      </c>
      <c r="FE414" s="18" t="n">
        <f aca="false">FD414/V414</f>
        <v>1.099625</v>
      </c>
      <c r="FF414" s="8" t="n">
        <v>8.4241</v>
      </c>
      <c r="FG414" s="8" t="n">
        <v>1.14</v>
      </c>
      <c r="FH414" s="8" t="n">
        <v>-0.82</v>
      </c>
      <c r="FI414" s="8" t="n">
        <v>0.32</v>
      </c>
      <c r="FJ414" s="8" t="n">
        <v>2</v>
      </c>
      <c r="FK414" s="8" t="n">
        <v>1</v>
      </c>
      <c r="FL414" s="8" t="n">
        <v>0</v>
      </c>
      <c r="FM414" s="8" t="n">
        <f aca="false">BL414+BS414+AH414+DT414</f>
        <v>60</v>
      </c>
      <c r="FN414" s="19" t="n">
        <f aca="false">IF(DS414&gt;0,(BL414+BR414)/DS414,0)</f>
        <v>7.5</v>
      </c>
      <c r="FO414" s="12" t="n">
        <v>0.128125</v>
      </c>
      <c r="FP414" s="19" t="n">
        <f aca="false">Z414-AH414/10</f>
        <v>81.4</v>
      </c>
      <c r="FQ414" s="19" t="n">
        <f aca="false">Z414+DR414/5</f>
        <v>88.5498</v>
      </c>
      <c r="FR414" s="19" t="n">
        <f aca="false">(DX414+DY414)/AL414*60</f>
        <v>126.919364180449</v>
      </c>
      <c r="FS414" s="22"/>
      <c r="FT414" s="22"/>
      <c r="FU414" s="22"/>
      <c r="FV414" s="22"/>
      <c r="FW414" s="17" t="s">
        <v>280</v>
      </c>
      <c r="FX414" s="23" t="n">
        <v>6750000</v>
      </c>
      <c r="FY414" s="23" t="n">
        <v>6750000</v>
      </c>
      <c r="FZ414" s="8" t="n">
        <v>312</v>
      </c>
      <c r="GA414" s="8" t="n">
        <v>97</v>
      </c>
      <c r="GB414" s="8" t="n">
        <v>191</v>
      </c>
      <c r="GC414" s="8" t="n">
        <v>288</v>
      </c>
      <c r="GD414" s="8" t="n">
        <v>11</v>
      </c>
      <c r="GE414" s="8" t="n">
        <v>64</v>
      </c>
      <c r="GF414" s="8" t="n">
        <v>794</v>
      </c>
      <c r="GG414" s="8" t="n">
        <v>5892</v>
      </c>
      <c r="GH414" s="8" t="n">
        <v>24.9</v>
      </c>
      <c r="GI414" s="8" t="n">
        <v>7.2</v>
      </c>
      <c r="GJ414" s="8" t="n">
        <v>32.1</v>
      </c>
      <c r="GK414" s="8" t="n">
        <f aca="false">Z414-AH414/10</f>
        <v>81.4</v>
      </c>
      <c r="GL414" s="22"/>
      <c r="GM414" s="22"/>
      <c r="GN414" s="22"/>
      <c r="GO414" s="22"/>
      <c r="GP414" s="22"/>
    </row>
    <row r="415" customFormat="false" ht="13.65" hidden="false" customHeight="true" outlineLevel="0" collapsed="false">
      <c r="A415" s="16" t="n">
        <v>29860</v>
      </c>
      <c r="B415" s="17" t="s">
        <v>474</v>
      </c>
      <c r="C415" s="22"/>
      <c r="D415" s="17" t="s">
        <v>321</v>
      </c>
      <c r="E415" s="17" t="s">
        <v>321</v>
      </c>
      <c r="F415" s="8" t="n">
        <v>72</v>
      </c>
      <c r="G415" s="8" t="n">
        <v>191</v>
      </c>
      <c r="H415" s="8" t="n">
        <v>2001</v>
      </c>
      <c r="I415" s="8" t="n">
        <v>7</v>
      </c>
      <c r="J415" s="8" t="n">
        <v>221</v>
      </c>
      <c r="K415" s="17" t="s">
        <v>263</v>
      </c>
      <c r="L415" s="8" t="n">
        <v>2006</v>
      </c>
      <c r="M415" s="8" t="n">
        <v>36</v>
      </c>
      <c r="N415" s="8" t="n">
        <v>12</v>
      </c>
      <c r="O415" s="8" t="n">
        <v>8469665</v>
      </c>
      <c r="P415" s="17" t="s">
        <v>2090</v>
      </c>
      <c r="Q415" s="17" t="s">
        <v>2091</v>
      </c>
      <c r="R415" s="17" t="s">
        <v>2092</v>
      </c>
      <c r="S415" s="17" t="s">
        <v>2086</v>
      </c>
      <c r="T415" s="17" t="s">
        <v>278</v>
      </c>
      <c r="U415" s="17" t="s">
        <v>2093</v>
      </c>
      <c r="V415" s="8" t="n">
        <v>52</v>
      </c>
      <c r="W415" s="8" t="n">
        <v>4</v>
      </c>
      <c r="X415" s="8" t="n">
        <v>4</v>
      </c>
      <c r="Y415" s="8" t="n">
        <v>2</v>
      </c>
      <c r="Z415" s="8" t="n">
        <v>8</v>
      </c>
      <c r="AA415" s="8" t="n">
        <v>0</v>
      </c>
      <c r="AB415" s="8" t="n">
        <v>0</v>
      </c>
      <c r="AC415" s="18" t="n">
        <f aca="false">Z415/V415</f>
        <v>0.153846153846154</v>
      </c>
      <c r="AD415" s="19" t="n">
        <f aca="false">IF(FZ415&gt;V415,Z415-V415*(GC415-Z415)/(FZ415-V415),0)</f>
        <v>-3.85964912280702</v>
      </c>
      <c r="AE415" s="19" t="n">
        <v>3.177</v>
      </c>
      <c r="AF415" s="8" t="n">
        <v>1</v>
      </c>
      <c r="AG415" s="8" t="n">
        <v>-3.8</v>
      </c>
      <c r="AH415" s="8" t="n">
        <v>32</v>
      </c>
      <c r="AI415" s="8" t="n">
        <v>1269</v>
      </c>
      <c r="AJ415" s="8" t="n">
        <v>53383</v>
      </c>
      <c r="AK415" s="19" t="n">
        <v>889.71666666667</v>
      </c>
      <c r="AL415" s="8" t="n">
        <v>888.35</v>
      </c>
      <c r="AM415" s="8" t="n">
        <v>889</v>
      </c>
      <c r="AN415" s="18" t="n">
        <f aca="false">AJ415/60/V415</f>
        <v>17.1099358974359</v>
      </c>
      <c r="AO415" s="8" t="n">
        <v>28.69</v>
      </c>
      <c r="AP415" s="12" t="n">
        <f aca="false">IF(EF415&gt;0,Z415/EF415,0)</f>
        <v>0.25</v>
      </c>
      <c r="AQ415" s="8" t="n">
        <v>109</v>
      </c>
      <c r="AR415" s="8" t="n">
        <v>109</v>
      </c>
      <c r="AS415" s="8" t="n">
        <v>109</v>
      </c>
      <c r="AT415" s="8" t="n">
        <v>78</v>
      </c>
      <c r="AU415" s="8" t="n">
        <v>78</v>
      </c>
      <c r="AV415" s="8" t="n">
        <v>59</v>
      </c>
      <c r="AW415" s="8" t="n">
        <v>31</v>
      </c>
      <c r="AX415" s="8" t="n">
        <v>7</v>
      </c>
      <c r="AY415" s="8" t="n">
        <v>6</v>
      </c>
      <c r="AZ415" s="8" t="n">
        <v>5</v>
      </c>
      <c r="BA415" s="8" t="n">
        <f aca="false">AY415+AZ415</f>
        <v>11</v>
      </c>
      <c r="BB415" s="8" t="n">
        <v>2.27</v>
      </c>
      <c r="BC415" s="8" t="n">
        <v>53.7119</v>
      </c>
      <c r="BD415" s="19" t="n">
        <v>47.5</v>
      </c>
      <c r="BE415" s="19" t="n">
        <v>3.20326695764568</v>
      </c>
      <c r="BF415" s="19" t="n">
        <f aca="false">AQ415+BD415</f>
        <v>156.5</v>
      </c>
      <c r="BG415" s="19" t="n">
        <f aca="false">IF(AL415&gt;0,BF415/AL415*60,0)</f>
        <v>10.5701581583835</v>
      </c>
      <c r="BH415" s="8" t="n">
        <v>223</v>
      </c>
      <c r="BI415" s="8" t="n">
        <v>336</v>
      </c>
      <c r="BJ415" s="8" t="n">
        <v>346</v>
      </c>
      <c r="BK415" s="12" t="n">
        <f aca="false">BH415/(BH415+BJ415)</f>
        <v>0.391915641476274</v>
      </c>
      <c r="BL415" s="8" t="n">
        <v>50</v>
      </c>
      <c r="BM415" s="8" t="n">
        <v>50</v>
      </c>
      <c r="BN415" s="8" t="n">
        <v>65</v>
      </c>
      <c r="BO415" s="8" t="n">
        <f aca="false">BM415-BN415</f>
        <v>-15</v>
      </c>
      <c r="BP415" s="8" t="n">
        <v>19</v>
      </c>
      <c r="BQ415" s="8" t="n">
        <v>34</v>
      </c>
      <c r="BR415" s="8" t="n">
        <v>16</v>
      </c>
      <c r="BS415" s="8" t="n">
        <v>76</v>
      </c>
      <c r="BT415" s="12" t="n">
        <f aca="false">BS415/(EA415+BS415)</f>
        <v>0.100396301188904</v>
      </c>
      <c r="BU415" s="8" t="n">
        <v>0</v>
      </c>
      <c r="BV415" s="8" t="n">
        <v>0</v>
      </c>
      <c r="BW415" s="12" t="n">
        <f aca="false">IF(BU415+BV415&gt;0,BU415/(BU415+BV415),0)</f>
        <v>0</v>
      </c>
      <c r="BX415" s="8" t="n">
        <v>0</v>
      </c>
      <c r="BY415" s="8" t="n">
        <v>0</v>
      </c>
      <c r="BZ415" s="8" t="n">
        <v>0</v>
      </c>
      <c r="CA415" s="8" t="n">
        <v>0</v>
      </c>
      <c r="CB415" s="8" t="n">
        <v>0</v>
      </c>
      <c r="CC415" s="8" t="n">
        <v>0</v>
      </c>
      <c r="CD415" s="8" t="n">
        <v>0</v>
      </c>
      <c r="CE415" s="8" t="n">
        <v>0</v>
      </c>
      <c r="CF415" s="8" t="n">
        <v>0</v>
      </c>
      <c r="CG415" s="8" t="n">
        <v>0</v>
      </c>
      <c r="CH415" s="8" t="n">
        <v>0</v>
      </c>
      <c r="CI415" s="8" t="n">
        <v>0</v>
      </c>
      <c r="CJ415" s="8" t="n">
        <v>0</v>
      </c>
      <c r="CK415" s="8" t="n">
        <v>0</v>
      </c>
      <c r="CL415" s="8" t="n">
        <v>0</v>
      </c>
      <c r="CM415" s="8" t="n">
        <v>0</v>
      </c>
      <c r="CN415" s="8" t="n">
        <v>0</v>
      </c>
      <c r="CO415" s="8" t="n">
        <v>0</v>
      </c>
      <c r="CP415" s="8" t="n">
        <v>0</v>
      </c>
      <c r="CQ415" s="8" t="n">
        <v>0</v>
      </c>
      <c r="CR415" s="8" t="n">
        <v>0</v>
      </c>
      <c r="CS415" s="8" t="n">
        <v>3</v>
      </c>
      <c r="CT415" s="8" t="n">
        <v>1</v>
      </c>
      <c r="CU415" s="8" t="n">
        <v>0</v>
      </c>
      <c r="CV415" s="8" t="n">
        <v>0</v>
      </c>
      <c r="CW415" s="8" t="n">
        <v>0</v>
      </c>
      <c r="CX415" s="8" t="n">
        <v>0</v>
      </c>
      <c r="CY415" s="8" t="n">
        <v>1</v>
      </c>
      <c r="CZ415" s="8" t="n">
        <v>0</v>
      </c>
      <c r="DA415" s="8" t="n">
        <v>18</v>
      </c>
      <c r="DB415" s="8" t="n">
        <v>1</v>
      </c>
      <c r="DC415" s="8" t="n">
        <v>0</v>
      </c>
      <c r="DD415" s="8" t="n">
        <v>29</v>
      </c>
      <c r="DE415" s="8" t="n">
        <v>4</v>
      </c>
      <c r="DF415" s="8" t="n">
        <v>0</v>
      </c>
      <c r="DG415" s="8" t="n">
        <v>0</v>
      </c>
      <c r="DH415" s="8" t="n">
        <v>25</v>
      </c>
      <c r="DI415" s="8" t="n">
        <v>16</v>
      </c>
      <c r="DJ415" s="8" t="n">
        <v>4</v>
      </c>
      <c r="DK415" s="8" t="n">
        <v>16</v>
      </c>
      <c r="DL415" s="8" t="n">
        <v>16</v>
      </c>
      <c r="DM415" s="8" t="n">
        <v>0</v>
      </c>
      <c r="DN415" s="8" t="n">
        <v>4</v>
      </c>
      <c r="DO415" s="8" t="n">
        <v>4</v>
      </c>
      <c r="DP415" s="8" t="n">
        <v>0</v>
      </c>
      <c r="DQ415" s="8" t="n">
        <f aca="false">DJ415-DI415</f>
        <v>-12</v>
      </c>
      <c r="DR415" s="19" t="n">
        <v>-6.491</v>
      </c>
      <c r="DS415" s="8" t="n">
        <v>16</v>
      </c>
      <c r="DT415" s="8" t="n">
        <v>0</v>
      </c>
      <c r="DU415" s="8" t="n">
        <v>0</v>
      </c>
      <c r="DV415" s="8" t="n">
        <v>0</v>
      </c>
      <c r="DW415" s="8" t="n">
        <v>0</v>
      </c>
      <c r="DX415" s="8" t="n">
        <v>752</v>
      </c>
      <c r="DY415" s="8" t="n">
        <v>958</v>
      </c>
      <c r="DZ415" s="8" t="n">
        <v>563</v>
      </c>
      <c r="EA415" s="8" t="n">
        <v>681</v>
      </c>
      <c r="EB415" s="8" t="n">
        <v>407</v>
      </c>
      <c r="EC415" s="8" t="n">
        <v>488</v>
      </c>
      <c r="ED415" s="8" t="n">
        <v>29.97</v>
      </c>
      <c r="EE415" s="8" t="n">
        <v>45.36</v>
      </c>
      <c r="EF415" s="8" t="n">
        <v>32</v>
      </c>
      <c r="EG415" s="8" t="n">
        <v>48</v>
      </c>
      <c r="EH415" s="12" t="n">
        <f aca="false">EF415/EB415</f>
        <v>0.0786240786240786</v>
      </c>
      <c r="EI415" s="20" t="n">
        <f aca="false">1-EG415/EC415</f>
        <v>0.901639344262295</v>
      </c>
      <c r="EJ415" s="21" t="n">
        <f aca="false">EH415+EI415</f>
        <v>0.980263422886373</v>
      </c>
      <c r="EK415" s="8" t="n">
        <v>755</v>
      </c>
      <c r="EL415" s="8" t="n">
        <v>962</v>
      </c>
      <c r="EM415" s="8" t="n">
        <v>567</v>
      </c>
      <c r="EN415" s="8" t="n">
        <v>684</v>
      </c>
      <c r="EO415" s="8" t="n">
        <v>407</v>
      </c>
      <c r="EP415" s="8" t="n">
        <v>492</v>
      </c>
      <c r="EQ415" s="8" t="n">
        <v>32</v>
      </c>
      <c r="ER415" s="8" t="n">
        <v>48</v>
      </c>
      <c r="ES415" s="8" t="n">
        <v>344</v>
      </c>
      <c r="ET415" s="8" t="n">
        <v>471</v>
      </c>
      <c r="EU415" s="8" t="n">
        <v>137</v>
      </c>
      <c r="EV415" s="8" t="n">
        <v>168</v>
      </c>
      <c r="EW415" s="8" t="n">
        <v>18</v>
      </c>
      <c r="EX415" s="8" t="n">
        <v>25</v>
      </c>
      <c r="EY415" s="8" t="n">
        <v>56</v>
      </c>
      <c r="EZ415" s="8" t="n">
        <v>48</v>
      </c>
      <c r="FA415" s="8" t="n">
        <v>0.1</v>
      </c>
      <c r="FB415" s="8" t="n">
        <v>2</v>
      </c>
      <c r="FC415" s="8" t="n">
        <v>2.2</v>
      </c>
      <c r="FD415" s="19" t="n">
        <v>10.38</v>
      </c>
      <c r="FE415" s="18" t="n">
        <f aca="false">FD415/V415</f>
        <v>0.199615384615385</v>
      </c>
      <c r="FF415" s="8" t="n">
        <v>0.2639</v>
      </c>
      <c r="FG415" s="8" t="n">
        <v>0.05</v>
      </c>
      <c r="FH415" s="8" t="n">
        <v>0.37</v>
      </c>
      <c r="FI415" s="8" t="n">
        <v>0.42</v>
      </c>
      <c r="FJ415" s="22"/>
      <c r="FK415" s="22"/>
      <c r="FL415" s="22"/>
      <c r="FM415" s="8" t="n">
        <f aca="false">BL415+BS415+AH415+DT415</f>
        <v>158</v>
      </c>
      <c r="FN415" s="19" t="n">
        <f aca="false">IF(DS415&gt;0,(BL415+BR415)/DS415,0)</f>
        <v>4.125</v>
      </c>
      <c r="FO415" s="12" t="n">
        <v>0.0299133607</v>
      </c>
      <c r="FP415" s="19" t="n">
        <f aca="false">Z415-AH415/10</f>
        <v>4.8</v>
      </c>
      <c r="FQ415" s="19" t="n">
        <f aca="false">Z415+DR415/5</f>
        <v>6.7018</v>
      </c>
      <c r="FR415" s="19" t="n">
        <f aca="false">(DX415+DY415)/AL415*60</f>
        <v>115.495018855181</v>
      </c>
      <c r="FS415" s="8" t="n">
        <v>10</v>
      </c>
      <c r="FT415" s="17" t="s">
        <v>1341</v>
      </c>
      <c r="FU415" s="8" t="n">
        <v>445</v>
      </c>
      <c r="FV415" s="22"/>
      <c r="FW415" s="17" t="s">
        <v>280</v>
      </c>
      <c r="FX415" s="23" t="n">
        <v>1000000</v>
      </c>
      <c r="FY415" s="23" t="n">
        <v>1000000</v>
      </c>
      <c r="FZ415" s="8" t="n">
        <v>850</v>
      </c>
      <c r="GA415" s="8" t="n">
        <v>41</v>
      </c>
      <c r="GB415" s="8" t="n">
        <v>149</v>
      </c>
      <c r="GC415" s="8" t="n">
        <v>190</v>
      </c>
      <c r="GD415" s="8" t="n">
        <v>63</v>
      </c>
      <c r="GE415" s="8" t="n">
        <v>372</v>
      </c>
      <c r="GF415" s="8" t="n">
        <v>836</v>
      </c>
      <c r="GG415" s="8" t="n">
        <v>16913</v>
      </c>
      <c r="GH415" s="8" t="n">
        <v>4.8</v>
      </c>
      <c r="GI415" s="8" t="n">
        <v>40</v>
      </c>
      <c r="GJ415" s="8" t="n">
        <v>44.8</v>
      </c>
      <c r="GK415" s="8" t="n">
        <f aca="false">Z415-AH415/10</f>
        <v>4.8</v>
      </c>
      <c r="GL415" s="22"/>
      <c r="GM415" s="22"/>
      <c r="GN415" s="22"/>
      <c r="GO415" s="22"/>
      <c r="GP415" s="22"/>
    </row>
    <row r="416" customFormat="false" ht="13.65" hidden="false" customHeight="true" outlineLevel="0" collapsed="false">
      <c r="A416" s="16" t="n">
        <v>33234</v>
      </c>
      <c r="B416" s="17" t="s">
        <v>2094</v>
      </c>
      <c r="C416" s="17" t="s">
        <v>261</v>
      </c>
      <c r="D416" s="17" t="s">
        <v>262</v>
      </c>
      <c r="E416" s="17" t="s">
        <v>262</v>
      </c>
      <c r="F416" s="8" t="n">
        <v>69</v>
      </c>
      <c r="G416" s="8" t="n">
        <v>174</v>
      </c>
      <c r="H416" s="22"/>
      <c r="I416" s="22"/>
      <c r="J416" s="22"/>
      <c r="K416" s="17" t="s">
        <v>273</v>
      </c>
      <c r="L416" s="8" t="n">
        <v>2012</v>
      </c>
      <c r="M416" s="8" t="n">
        <v>27</v>
      </c>
      <c r="N416" s="8" t="n">
        <v>5</v>
      </c>
      <c r="O416" s="8" t="n">
        <v>8476539</v>
      </c>
      <c r="P416" s="17" t="s">
        <v>2095</v>
      </c>
      <c r="Q416" s="17" t="s">
        <v>2096</v>
      </c>
      <c r="R416" s="17" t="s">
        <v>2097</v>
      </c>
      <c r="S416" s="17" t="s">
        <v>2098</v>
      </c>
      <c r="T416" s="17" t="s">
        <v>313</v>
      </c>
      <c r="U416" s="17" t="s">
        <v>444</v>
      </c>
      <c r="V416" s="8" t="n">
        <v>77</v>
      </c>
      <c r="W416" s="8" t="n">
        <v>27</v>
      </c>
      <c r="X416" s="8" t="n">
        <v>48</v>
      </c>
      <c r="Y416" s="8" t="n">
        <v>33</v>
      </c>
      <c r="Z416" s="8" t="n">
        <v>75</v>
      </c>
      <c r="AA416" s="8" t="n">
        <v>2</v>
      </c>
      <c r="AB416" s="8" t="n">
        <v>3</v>
      </c>
      <c r="AC416" s="18" t="n">
        <f aca="false">Z416/V416</f>
        <v>0.974025974025974</v>
      </c>
      <c r="AD416" s="19" t="n">
        <f aca="false">IF(FZ416&gt;V416,Z416-V416*(GC416-Z416)/(FZ416-V416),0)</f>
        <v>31.5322580645161</v>
      </c>
      <c r="AE416" s="19" t="n">
        <v>28.052</v>
      </c>
      <c r="AF416" s="8" t="n">
        <v>36</v>
      </c>
      <c r="AG416" s="8" t="n">
        <v>8.1</v>
      </c>
      <c r="AH416" s="8" t="n">
        <v>40</v>
      </c>
      <c r="AI416" s="8" t="n">
        <v>1551</v>
      </c>
      <c r="AJ416" s="8" t="n">
        <v>80871</v>
      </c>
      <c r="AK416" s="19" t="n">
        <v>1347.85</v>
      </c>
      <c r="AL416" s="8" t="n">
        <v>1347.85</v>
      </c>
      <c r="AM416" s="8" t="n">
        <v>1348</v>
      </c>
      <c r="AN416" s="18" t="n">
        <f aca="false">AJ416/60/V416</f>
        <v>17.5045454545455</v>
      </c>
      <c r="AO416" s="8" t="n">
        <v>28.92</v>
      </c>
      <c r="AP416" s="12" t="n">
        <f aca="false">IF(EF416&gt;0,Z416/EF416,0)</f>
        <v>0.721153846153846</v>
      </c>
      <c r="AQ416" s="8" t="n">
        <v>467</v>
      </c>
      <c r="AR416" s="8" t="n">
        <v>469</v>
      </c>
      <c r="AS416" s="8" t="n">
        <v>469</v>
      </c>
      <c r="AT416" s="8" t="n">
        <v>349</v>
      </c>
      <c r="AU416" s="8" t="n">
        <v>350</v>
      </c>
      <c r="AV416" s="8" t="n">
        <v>268</v>
      </c>
      <c r="AW416" s="8" t="n">
        <v>233</v>
      </c>
      <c r="AX416" s="8" t="n">
        <v>69</v>
      </c>
      <c r="AY416" s="8" t="n">
        <v>13</v>
      </c>
      <c r="AZ416" s="8" t="n">
        <v>33</v>
      </c>
      <c r="BA416" s="8" t="n">
        <f aca="false">AY416+AZ416</f>
        <v>46</v>
      </c>
      <c r="BB416" s="8" t="n">
        <v>26</v>
      </c>
      <c r="BC416" s="8" t="n">
        <v>32.2052</v>
      </c>
      <c r="BD416" s="19" t="n">
        <v>488.8</v>
      </c>
      <c r="BE416" s="19" t="n">
        <v>21.759097822458</v>
      </c>
      <c r="BF416" s="19" t="n">
        <f aca="false">AQ416+BD416</f>
        <v>955.8</v>
      </c>
      <c r="BG416" s="19" t="n">
        <f aca="false">IF(AL416&gt;0,BF416/AL416*60,0)</f>
        <v>42.5477612493972</v>
      </c>
      <c r="BH416" s="8" t="n">
        <v>586</v>
      </c>
      <c r="BI416" s="8" t="n">
        <v>489</v>
      </c>
      <c r="BJ416" s="8" t="n">
        <v>363</v>
      </c>
      <c r="BK416" s="12" t="n">
        <f aca="false">BH416/(BH416+BJ416)</f>
        <v>0.617492096944152</v>
      </c>
      <c r="BL416" s="8" t="n">
        <v>99</v>
      </c>
      <c r="BM416" s="8" t="n">
        <v>99</v>
      </c>
      <c r="BN416" s="8" t="n">
        <v>88</v>
      </c>
      <c r="BO416" s="8" t="n">
        <f aca="false">BM416-BN416</f>
        <v>11</v>
      </c>
      <c r="BP416" s="8" t="n">
        <v>82</v>
      </c>
      <c r="BQ416" s="8" t="n">
        <v>48</v>
      </c>
      <c r="BR416" s="8" t="n">
        <v>59</v>
      </c>
      <c r="BS416" s="8" t="n">
        <v>26</v>
      </c>
      <c r="BT416" s="12" t="n">
        <f aca="false">BS416/(EA416+BS416)</f>
        <v>0.0302325581395349</v>
      </c>
      <c r="BU416" s="8" t="n">
        <v>264</v>
      </c>
      <c r="BV416" s="8" t="n">
        <v>343</v>
      </c>
      <c r="BW416" s="12" t="n">
        <f aca="false">IF(BU416+BV416&gt;0,BU416/(BU416+BV416),0)</f>
        <v>0.43492586490939</v>
      </c>
      <c r="BX416" s="8" t="n">
        <v>55</v>
      </c>
      <c r="BY416" s="8" t="n">
        <v>66</v>
      </c>
      <c r="BZ416" s="8" t="n">
        <v>97</v>
      </c>
      <c r="CA416" s="8" t="n">
        <v>123</v>
      </c>
      <c r="CB416" s="8" t="n">
        <v>112</v>
      </c>
      <c r="CC416" s="8" t="n">
        <v>154</v>
      </c>
      <c r="CD416" s="8" t="n">
        <v>77</v>
      </c>
      <c r="CE416" s="8" t="n">
        <v>71</v>
      </c>
      <c r="CF416" s="8" t="n">
        <v>85</v>
      </c>
      <c r="CG416" s="8" t="n">
        <v>126</v>
      </c>
      <c r="CH416" s="8" t="n">
        <v>153</v>
      </c>
      <c r="CI416" s="8" t="n">
        <v>213</v>
      </c>
      <c r="CJ416" s="8" t="n">
        <v>0</v>
      </c>
      <c r="CK416" s="8" t="n">
        <v>2</v>
      </c>
      <c r="CL416" s="8" t="n">
        <v>1</v>
      </c>
      <c r="CM416" s="8" t="n">
        <v>6</v>
      </c>
      <c r="CN416" s="8" t="n">
        <v>4</v>
      </c>
      <c r="CO416" s="8" t="n">
        <v>0</v>
      </c>
      <c r="CP416" s="8" t="n">
        <v>0</v>
      </c>
      <c r="CQ416" s="8" t="n">
        <v>1</v>
      </c>
      <c r="CR416" s="8" t="n">
        <v>1</v>
      </c>
      <c r="CS416" s="8" t="n">
        <v>2</v>
      </c>
      <c r="CT416" s="8" t="n">
        <v>5</v>
      </c>
      <c r="CU416" s="8" t="n">
        <v>0</v>
      </c>
      <c r="CV416" s="8" t="n">
        <v>0</v>
      </c>
      <c r="CW416" s="8" t="n">
        <v>18</v>
      </c>
      <c r="CX416" s="8" t="n">
        <v>1</v>
      </c>
      <c r="CY416" s="8" t="n">
        <v>5</v>
      </c>
      <c r="CZ416" s="8" t="n">
        <v>15</v>
      </c>
      <c r="DA416" s="8" t="n">
        <v>61</v>
      </c>
      <c r="DB416" s="8" t="n">
        <v>11</v>
      </c>
      <c r="DC416" s="8" t="n">
        <v>3</v>
      </c>
      <c r="DD416" s="8" t="n">
        <v>24</v>
      </c>
      <c r="DE416" s="8" t="n">
        <v>28</v>
      </c>
      <c r="DF416" s="8" t="n">
        <v>7</v>
      </c>
      <c r="DG416" s="8" t="n">
        <v>4</v>
      </c>
      <c r="DH416" s="8" t="n">
        <v>191</v>
      </c>
      <c r="DI416" s="8" t="n">
        <v>20</v>
      </c>
      <c r="DJ416" s="8" t="n">
        <v>19</v>
      </c>
      <c r="DK416" s="8" t="n">
        <v>18</v>
      </c>
      <c r="DL416" s="8" t="n">
        <v>18</v>
      </c>
      <c r="DM416" s="8" t="n">
        <v>0</v>
      </c>
      <c r="DN416" s="8" t="n">
        <v>18</v>
      </c>
      <c r="DO416" s="8" t="n">
        <v>18</v>
      </c>
      <c r="DP416" s="8" t="n">
        <v>0</v>
      </c>
      <c r="DQ416" s="8" t="n">
        <f aca="false">DJ416-DI416</f>
        <v>-1</v>
      </c>
      <c r="DR416" s="19" t="n">
        <v>-3.477</v>
      </c>
      <c r="DS416" s="8" t="n">
        <v>20</v>
      </c>
      <c r="DT416" s="8" t="n">
        <v>0</v>
      </c>
      <c r="DU416" s="8" t="n">
        <v>0</v>
      </c>
      <c r="DV416" s="8" t="n">
        <v>0</v>
      </c>
      <c r="DW416" s="8" t="n">
        <v>0</v>
      </c>
      <c r="DX416" s="8" t="n">
        <v>1602</v>
      </c>
      <c r="DY416" s="8" t="n">
        <v>1100</v>
      </c>
      <c r="DZ416" s="8" t="n">
        <v>1194</v>
      </c>
      <c r="EA416" s="8" t="n">
        <v>834</v>
      </c>
      <c r="EB416" s="8" t="n">
        <v>875</v>
      </c>
      <c r="EC416" s="8" t="n">
        <v>584</v>
      </c>
      <c r="ED416" s="8" t="n">
        <v>84.61</v>
      </c>
      <c r="EE416" s="8" t="n">
        <v>51.51</v>
      </c>
      <c r="EF416" s="8" t="n">
        <v>104</v>
      </c>
      <c r="EG416" s="8" t="n">
        <v>43</v>
      </c>
      <c r="EH416" s="12" t="n">
        <f aca="false">EF416/EB416</f>
        <v>0.118857142857143</v>
      </c>
      <c r="EI416" s="20" t="n">
        <f aca="false">1-EG416/EC416</f>
        <v>0.926369863013699</v>
      </c>
      <c r="EJ416" s="21" t="n">
        <f aca="false">EH416+EI416</f>
        <v>1.04522700587084</v>
      </c>
      <c r="EK416" s="8" t="n">
        <v>1602</v>
      </c>
      <c r="EL416" s="8" t="n">
        <v>1098</v>
      </c>
      <c r="EM416" s="8" t="n">
        <v>1192</v>
      </c>
      <c r="EN416" s="8" t="n">
        <v>832</v>
      </c>
      <c r="EO416" s="8" t="n">
        <v>875</v>
      </c>
      <c r="EP416" s="8" t="n">
        <v>580</v>
      </c>
      <c r="EQ416" s="8" t="n">
        <v>104</v>
      </c>
      <c r="ER416" s="8" t="n">
        <v>43</v>
      </c>
      <c r="ES416" s="8" t="n">
        <v>803</v>
      </c>
      <c r="ET416" s="8" t="n">
        <v>535</v>
      </c>
      <c r="EU416" s="8" t="n">
        <v>282</v>
      </c>
      <c r="EV416" s="8" t="n">
        <v>210</v>
      </c>
      <c r="EW416" s="8" t="n">
        <v>51</v>
      </c>
      <c r="EX416" s="8" t="n">
        <v>27</v>
      </c>
      <c r="EY416" s="8" t="n">
        <v>75</v>
      </c>
      <c r="EZ416" s="8" t="n">
        <v>85</v>
      </c>
      <c r="FA416" s="8" t="n">
        <v>6.9</v>
      </c>
      <c r="FB416" s="8" t="n">
        <v>2.8</v>
      </c>
      <c r="FC416" s="8" t="n">
        <v>9.6</v>
      </c>
      <c r="FD416" s="19" t="n">
        <v>82.14</v>
      </c>
      <c r="FE416" s="18" t="n">
        <f aca="false">FD416/V416</f>
        <v>1.06675324675325</v>
      </c>
      <c r="FF416" s="8" t="n">
        <v>11.9551</v>
      </c>
      <c r="FG416" s="8" t="n">
        <v>0.72</v>
      </c>
      <c r="FH416" s="8" t="n">
        <v>0.01</v>
      </c>
      <c r="FI416" s="8" t="n">
        <v>0.73</v>
      </c>
      <c r="FJ416" s="8" t="n">
        <v>4</v>
      </c>
      <c r="FK416" s="8" t="n">
        <v>0</v>
      </c>
      <c r="FL416" s="8" t="n">
        <v>0</v>
      </c>
      <c r="FM416" s="8" t="n">
        <f aca="false">BL416+BS416+AH416+DT416</f>
        <v>165</v>
      </c>
      <c r="FN416" s="19" t="n">
        <f aca="false">IF(DS416&gt;0,(BL416+BR416)/DS416,0)</f>
        <v>7.9</v>
      </c>
      <c r="FO416" s="12" t="n">
        <v>0.1193080778</v>
      </c>
      <c r="FP416" s="19" t="n">
        <f aca="false">Z416-AH416/10</f>
        <v>71</v>
      </c>
      <c r="FQ416" s="19" t="n">
        <f aca="false">Z416+DR416/5</f>
        <v>74.3046</v>
      </c>
      <c r="FR416" s="19" t="n">
        <f aca="false">(DX416+DY416)/AL416*60</f>
        <v>120.280446637237</v>
      </c>
      <c r="FS416" s="8" t="n">
        <v>5</v>
      </c>
      <c r="FT416" s="17" t="s">
        <v>1341</v>
      </c>
      <c r="FU416" s="8" t="n">
        <v>204</v>
      </c>
      <c r="FV416" s="22"/>
      <c r="FW416" s="17" t="s">
        <v>280</v>
      </c>
      <c r="FX416" s="23" t="n">
        <v>750000</v>
      </c>
      <c r="FY416" s="23" t="n">
        <v>750000</v>
      </c>
      <c r="FZ416" s="8" t="n">
        <v>201</v>
      </c>
      <c r="GA416" s="8" t="n">
        <v>65</v>
      </c>
      <c r="GB416" s="8" t="n">
        <v>80</v>
      </c>
      <c r="GC416" s="8" t="n">
        <v>145</v>
      </c>
      <c r="GD416" s="8" t="n">
        <v>5</v>
      </c>
      <c r="GE416" s="8" t="n">
        <v>95</v>
      </c>
      <c r="GF416" s="8" t="n">
        <v>545</v>
      </c>
      <c r="GG416" s="8" t="n">
        <v>3206</v>
      </c>
      <c r="GH416" s="8" t="n">
        <v>13.8</v>
      </c>
      <c r="GI416" s="8" t="n">
        <v>3.8</v>
      </c>
      <c r="GJ416" s="8" t="n">
        <v>17.6</v>
      </c>
      <c r="GK416" s="8" t="n">
        <f aca="false">Z416-AH416/10</f>
        <v>71</v>
      </c>
      <c r="GL416" s="22"/>
      <c r="GM416" s="22"/>
      <c r="GN416" s="22"/>
      <c r="GO416" s="22"/>
      <c r="GP416" s="22"/>
    </row>
    <row r="417" customFormat="false" ht="13.65" hidden="false" customHeight="true" outlineLevel="0" collapsed="false">
      <c r="A417" s="16" t="n">
        <v>34162</v>
      </c>
      <c r="B417" s="17" t="s">
        <v>2046</v>
      </c>
      <c r="C417" s="22"/>
      <c r="D417" s="17" t="s">
        <v>321</v>
      </c>
      <c r="E417" s="17" t="s">
        <v>321</v>
      </c>
      <c r="F417" s="8" t="n">
        <v>73</v>
      </c>
      <c r="G417" s="8" t="n">
        <v>194</v>
      </c>
      <c r="H417" s="8" t="n">
        <v>2011</v>
      </c>
      <c r="I417" s="8" t="n">
        <v>1</v>
      </c>
      <c r="J417" s="8" t="n">
        <v>10</v>
      </c>
      <c r="K417" s="17" t="s">
        <v>263</v>
      </c>
      <c r="L417" s="8" t="n">
        <v>2012</v>
      </c>
      <c r="M417" s="8" t="n">
        <v>24</v>
      </c>
      <c r="N417" s="8" t="n">
        <v>6</v>
      </c>
      <c r="O417" s="8" t="n">
        <v>8476463</v>
      </c>
      <c r="P417" s="17" t="s">
        <v>2099</v>
      </c>
      <c r="Q417" s="17" t="s">
        <v>2100</v>
      </c>
      <c r="R417" s="17" t="s">
        <v>2101</v>
      </c>
      <c r="S417" s="17" t="s">
        <v>2102</v>
      </c>
      <c r="T417" s="17" t="s">
        <v>278</v>
      </c>
      <c r="U417" s="17" t="s">
        <v>972</v>
      </c>
      <c r="V417" s="8" t="n">
        <v>73</v>
      </c>
      <c r="W417" s="8" t="n">
        <v>6</v>
      </c>
      <c r="X417" s="8" t="n">
        <v>15</v>
      </c>
      <c r="Y417" s="8" t="n">
        <v>9</v>
      </c>
      <c r="Z417" s="8" t="n">
        <v>21</v>
      </c>
      <c r="AA417" s="8" t="n">
        <v>15</v>
      </c>
      <c r="AB417" s="8" t="n">
        <v>55</v>
      </c>
      <c r="AC417" s="18" t="n">
        <f aca="false">Z417/V417</f>
        <v>0.287671232876712</v>
      </c>
      <c r="AD417" s="19" t="n">
        <f aca="false">IF(FZ417&gt;V417,Z417-V417*(GC417-Z417)/(FZ417-V417),0)</f>
        <v>3.57703927492447</v>
      </c>
      <c r="AE417" s="19" t="n">
        <v>7.401</v>
      </c>
      <c r="AF417" s="8" t="n">
        <v>23</v>
      </c>
      <c r="AG417" s="8" t="n">
        <v>2</v>
      </c>
      <c r="AH417" s="8" t="n">
        <v>30</v>
      </c>
      <c r="AI417" s="8" t="n">
        <v>1843</v>
      </c>
      <c r="AJ417" s="8" t="n">
        <v>94627</v>
      </c>
      <c r="AK417" s="19" t="n">
        <v>1577.1166666667</v>
      </c>
      <c r="AL417" s="8" t="n">
        <v>1577.12</v>
      </c>
      <c r="AM417" s="8" t="n">
        <v>1577</v>
      </c>
      <c r="AN417" s="18" t="n">
        <f aca="false">AJ417/60/V417</f>
        <v>21.6043378995434</v>
      </c>
      <c r="AO417" s="8" t="n">
        <v>35.75</v>
      </c>
      <c r="AP417" s="12" t="n">
        <f aca="false">IF(EF417&gt;0,Z417/EF417,0)</f>
        <v>0.241379310344828</v>
      </c>
      <c r="AQ417" s="8" t="n">
        <v>162</v>
      </c>
      <c r="AR417" s="8" t="n">
        <v>162</v>
      </c>
      <c r="AS417" s="8" t="n">
        <v>162</v>
      </c>
      <c r="AT417" s="8" t="n">
        <v>109</v>
      </c>
      <c r="AU417" s="8" t="n">
        <v>109</v>
      </c>
      <c r="AV417" s="8" t="n">
        <v>77</v>
      </c>
      <c r="AW417" s="8" t="n">
        <v>40</v>
      </c>
      <c r="AX417" s="8" t="n">
        <v>5</v>
      </c>
      <c r="AY417" s="8" t="n">
        <v>2</v>
      </c>
      <c r="AZ417" s="8" t="n">
        <v>7</v>
      </c>
      <c r="BA417" s="8" t="n">
        <f aca="false">AY417+AZ417</f>
        <v>9</v>
      </c>
      <c r="BB417" s="8" t="n">
        <v>3.23</v>
      </c>
      <c r="BC417" s="8" t="n">
        <v>56.0779</v>
      </c>
      <c r="BD417" s="19" t="n">
        <v>139.5</v>
      </c>
      <c r="BE417" s="19" t="n">
        <v>5.30715334946674</v>
      </c>
      <c r="BF417" s="19" t="n">
        <f aca="false">AQ417+BD417</f>
        <v>301.5</v>
      </c>
      <c r="BG417" s="19" t="n">
        <f aca="false">IF(AL417&gt;0,BF417/AL417*60,0)</f>
        <v>11.4702749315208</v>
      </c>
      <c r="BH417" s="8" t="n">
        <v>437</v>
      </c>
      <c r="BI417" s="8" t="n">
        <v>516</v>
      </c>
      <c r="BJ417" s="8" t="n">
        <v>543</v>
      </c>
      <c r="BK417" s="12" t="n">
        <f aca="false">BH417/(BH417+BJ417)</f>
        <v>0.445918367346939</v>
      </c>
      <c r="BL417" s="8" t="n">
        <v>34</v>
      </c>
      <c r="BM417" s="8" t="n">
        <v>34</v>
      </c>
      <c r="BN417" s="8" t="n">
        <v>92</v>
      </c>
      <c r="BO417" s="8" t="n">
        <f aca="false">BM417-BN417</f>
        <v>-58</v>
      </c>
      <c r="BP417" s="8" t="n">
        <v>32</v>
      </c>
      <c r="BQ417" s="8" t="n">
        <v>22</v>
      </c>
      <c r="BR417" s="8" t="n">
        <v>16</v>
      </c>
      <c r="BS417" s="8" t="n">
        <v>139</v>
      </c>
      <c r="BT417" s="12" t="n">
        <f aca="false">BS417/(EA417+BS417)</f>
        <v>0.103345724907063</v>
      </c>
      <c r="BU417" s="8" t="n">
        <v>0</v>
      </c>
      <c r="BV417" s="8" t="n">
        <v>0</v>
      </c>
      <c r="BW417" s="12" t="n">
        <f aca="false">IF(BU417+BV417&gt;0,BU417/(BU417+BV417),0)</f>
        <v>0</v>
      </c>
      <c r="BX417" s="8" t="n">
        <v>0</v>
      </c>
      <c r="BY417" s="8" t="n">
        <v>0</v>
      </c>
      <c r="BZ417" s="8" t="n">
        <v>0</v>
      </c>
      <c r="CA417" s="8" t="n">
        <v>0</v>
      </c>
      <c r="CB417" s="8" t="n">
        <v>0</v>
      </c>
      <c r="CC417" s="8" t="n">
        <v>0</v>
      </c>
      <c r="CD417" s="8" t="n">
        <v>0</v>
      </c>
      <c r="CE417" s="8" t="n">
        <v>0</v>
      </c>
      <c r="CF417" s="8" t="n">
        <v>0</v>
      </c>
      <c r="CG417" s="8" t="n">
        <v>0</v>
      </c>
      <c r="CH417" s="8" t="n">
        <v>0</v>
      </c>
      <c r="CI417" s="8" t="n">
        <v>0</v>
      </c>
      <c r="CJ417" s="8" t="n">
        <v>0</v>
      </c>
      <c r="CK417" s="8" t="n">
        <v>0</v>
      </c>
      <c r="CL417" s="8" t="n">
        <v>1</v>
      </c>
      <c r="CM417" s="8" t="n">
        <v>1</v>
      </c>
      <c r="CN417" s="8" t="n">
        <v>0</v>
      </c>
      <c r="CO417" s="8" t="n">
        <v>0</v>
      </c>
      <c r="CP417" s="8" t="n">
        <v>0</v>
      </c>
      <c r="CQ417" s="8" t="n">
        <v>0</v>
      </c>
      <c r="CR417" s="8" t="n">
        <v>1</v>
      </c>
      <c r="CS417" s="8" t="n">
        <v>3</v>
      </c>
      <c r="CT417" s="8" t="n">
        <v>1</v>
      </c>
      <c r="CU417" s="8" t="n">
        <v>0</v>
      </c>
      <c r="CV417" s="8" t="n">
        <v>0</v>
      </c>
      <c r="CW417" s="8" t="n">
        <v>1</v>
      </c>
      <c r="CX417" s="8" t="n">
        <v>0</v>
      </c>
      <c r="CY417" s="8" t="n">
        <v>0</v>
      </c>
      <c r="CZ417" s="8" t="n">
        <v>4</v>
      </c>
      <c r="DA417" s="8" t="n">
        <v>28</v>
      </c>
      <c r="DB417" s="8" t="n">
        <v>1</v>
      </c>
      <c r="DC417" s="8" t="n">
        <v>1</v>
      </c>
      <c r="DD417" s="8" t="n">
        <v>30</v>
      </c>
      <c r="DE417" s="8" t="n">
        <v>6</v>
      </c>
      <c r="DF417" s="8" t="n">
        <v>0</v>
      </c>
      <c r="DG417" s="8" t="n">
        <v>0</v>
      </c>
      <c r="DH417" s="8" t="n">
        <v>39</v>
      </c>
      <c r="DI417" s="8" t="n">
        <v>15</v>
      </c>
      <c r="DJ417" s="8" t="n">
        <v>10</v>
      </c>
      <c r="DK417" s="8" t="n">
        <v>15</v>
      </c>
      <c r="DL417" s="8" t="n">
        <v>15</v>
      </c>
      <c r="DM417" s="8" t="n">
        <v>0</v>
      </c>
      <c r="DN417" s="8" t="n">
        <v>10</v>
      </c>
      <c r="DO417" s="8" t="n">
        <v>10</v>
      </c>
      <c r="DP417" s="8" t="n">
        <v>0</v>
      </c>
      <c r="DQ417" s="8" t="n">
        <f aca="false">DJ417-DI417</f>
        <v>-5</v>
      </c>
      <c r="DR417" s="19" t="n">
        <v>2.299</v>
      </c>
      <c r="DS417" s="8" t="n">
        <v>15</v>
      </c>
      <c r="DT417" s="8" t="n">
        <v>0</v>
      </c>
      <c r="DU417" s="8" t="n">
        <v>0</v>
      </c>
      <c r="DV417" s="8" t="n">
        <v>0</v>
      </c>
      <c r="DW417" s="8" t="n">
        <v>0</v>
      </c>
      <c r="DX417" s="8" t="n">
        <v>1243</v>
      </c>
      <c r="DY417" s="8" t="n">
        <v>1658</v>
      </c>
      <c r="DZ417" s="8" t="n">
        <v>972</v>
      </c>
      <c r="EA417" s="8" t="n">
        <v>1206</v>
      </c>
      <c r="EB417" s="8" t="n">
        <v>721</v>
      </c>
      <c r="EC417" s="8" t="n">
        <v>846</v>
      </c>
      <c r="ED417" s="8" t="n">
        <v>63.58</v>
      </c>
      <c r="EE417" s="8" t="n">
        <v>68.78</v>
      </c>
      <c r="EF417" s="8" t="n">
        <v>87</v>
      </c>
      <c r="EG417" s="8" t="n">
        <v>78</v>
      </c>
      <c r="EH417" s="12" t="n">
        <f aca="false">EF417/EB417</f>
        <v>0.120665742024965</v>
      </c>
      <c r="EI417" s="20" t="n">
        <f aca="false">1-EG417/EC417</f>
        <v>0.907801418439716</v>
      </c>
      <c r="EJ417" s="21" t="n">
        <f aca="false">EH417+EI417</f>
        <v>1.02846716046468</v>
      </c>
      <c r="EK417" s="8" t="n">
        <v>1236</v>
      </c>
      <c r="EL417" s="8" t="n">
        <v>1655</v>
      </c>
      <c r="EM417" s="8" t="n">
        <v>968</v>
      </c>
      <c r="EN417" s="8" t="n">
        <v>1203</v>
      </c>
      <c r="EO417" s="8" t="n">
        <v>716</v>
      </c>
      <c r="EP417" s="8" t="n">
        <v>844</v>
      </c>
      <c r="EQ417" s="8" t="n">
        <v>87</v>
      </c>
      <c r="ER417" s="8" t="n">
        <v>78</v>
      </c>
      <c r="ES417" s="8" t="n">
        <v>620</v>
      </c>
      <c r="ET417" s="8" t="n">
        <v>729</v>
      </c>
      <c r="EU417" s="8" t="n">
        <v>265</v>
      </c>
      <c r="EV417" s="8" t="n">
        <v>275</v>
      </c>
      <c r="EW417" s="8" t="n">
        <v>48</v>
      </c>
      <c r="EX417" s="8" t="n">
        <v>40</v>
      </c>
      <c r="EY417" s="8" t="n">
        <v>88</v>
      </c>
      <c r="EZ417" s="8" t="n">
        <v>97</v>
      </c>
      <c r="FA417" s="8" t="n">
        <v>0.8</v>
      </c>
      <c r="FB417" s="8" t="n">
        <v>5</v>
      </c>
      <c r="FC417" s="8" t="n">
        <v>5.8</v>
      </c>
      <c r="FD417" s="19" t="n">
        <v>19.48</v>
      </c>
      <c r="FE417" s="18" t="n">
        <f aca="false">FD417/V417</f>
        <v>0.266849315068493</v>
      </c>
      <c r="FF417" s="8" t="n">
        <v>2.0588</v>
      </c>
      <c r="FG417" s="8" t="n">
        <v>-0.01</v>
      </c>
      <c r="FH417" s="8" t="n">
        <v>0.02</v>
      </c>
      <c r="FI417" s="8" t="n">
        <v>0.01</v>
      </c>
      <c r="FJ417" s="22"/>
      <c r="FK417" s="22"/>
      <c r="FL417" s="22"/>
      <c r="FM417" s="8" t="n">
        <f aca="false">BL417+BS417+AH417+DT417</f>
        <v>203</v>
      </c>
      <c r="FN417" s="19" t="n">
        <f aca="false">IF(DS417&gt;0,(BL417+BR417)/DS417,0)</f>
        <v>3.33333333333333</v>
      </c>
      <c r="FO417" s="12" t="n">
        <v>0.027621828</v>
      </c>
      <c r="FP417" s="19" t="n">
        <f aca="false">Z417-AH417/10</f>
        <v>18</v>
      </c>
      <c r="FQ417" s="19" t="n">
        <f aca="false">Z417+DR417/5</f>
        <v>21.4598</v>
      </c>
      <c r="FR417" s="19" t="n">
        <f aca="false">(DX417+DY417)/AL417*60</f>
        <v>110.365729938115</v>
      </c>
      <c r="FS417" s="8" t="n">
        <v>9</v>
      </c>
      <c r="FT417" s="17" t="s">
        <v>106</v>
      </c>
      <c r="FU417" s="8" t="n">
        <v>457</v>
      </c>
      <c r="FV417" s="22"/>
      <c r="FW417" s="17" t="s">
        <v>280</v>
      </c>
      <c r="FX417" s="23" t="n">
        <v>4500000</v>
      </c>
      <c r="FY417" s="23" t="n">
        <v>4166667</v>
      </c>
      <c r="FZ417" s="8" t="n">
        <v>404</v>
      </c>
      <c r="GA417" s="8" t="n">
        <v>24</v>
      </c>
      <c r="GB417" s="8" t="n">
        <v>76</v>
      </c>
      <c r="GC417" s="8" t="n">
        <v>100</v>
      </c>
      <c r="GD417" s="8" t="n">
        <v>48</v>
      </c>
      <c r="GE417" s="8" t="n">
        <v>108</v>
      </c>
      <c r="GF417" s="8" t="n">
        <v>440</v>
      </c>
      <c r="GG417" s="8" t="n">
        <v>8945</v>
      </c>
      <c r="GH417" s="8" t="n">
        <v>2.4</v>
      </c>
      <c r="GI417" s="8" t="n">
        <v>23.6</v>
      </c>
      <c r="GJ417" s="8" t="n">
        <v>26</v>
      </c>
      <c r="GK417" s="8" t="n">
        <f aca="false">Z417-AH417/10</f>
        <v>18</v>
      </c>
      <c r="GL417" s="22"/>
      <c r="GM417" s="22"/>
      <c r="GN417" s="22"/>
      <c r="GO417" s="22"/>
      <c r="GP417" s="22"/>
    </row>
    <row r="418" customFormat="false" ht="13.65" hidden="false" customHeight="true" outlineLevel="0" collapsed="false">
      <c r="A418" s="16" t="n">
        <v>34786</v>
      </c>
      <c r="B418" s="17" t="s">
        <v>2103</v>
      </c>
      <c r="C418" s="17" t="s">
        <v>261</v>
      </c>
      <c r="D418" s="17" t="s">
        <v>262</v>
      </c>
      <c r="E418" s="17" t="s">
        <v>262</v>
      </c>
      <c r="F418" s="8" t="n">
        <v>72</v>
      </c>
      <c r="G418" s="8" t="n">
        <v>203</v>
      </c>
      <c r="H418" s="8" t="n">
        <v>2013</v>
      </c>
      <c r="I418" s="8" t="n">
        <v>1</v>
      </c>
      <c r="J418" s="8" t="n">
        <v>3</v>
      </c>
      <c r="K418" s="17" t="s">
        <v>263</v>
      </c>
      <c r="L418" s="8" t="n">
        <v>2014</v>
      </c>
      <c r="M418" s="8" t="n">
        <v>22</v>
      </c>
      <c r="N418" s="8" t="n">
        <v>4</v>
      </c>
      <c r="O418" s="8" t="n">
        <v>8477494</v>
      </c>
      <c r="P418" s="17" t="s">
        <v>2104</v>
      </c>
      <c r="Q418" s="17" t="s">
        <v>2105</v>
      </c>
      <c r="R418" s="17" t="s">
        <v>2106</v>
      </c>
      <c r="S418" s="17" t="s">
        <v>2098</v>
      </c>
      <c r="T418" s="17" t="s">
        <v>591</v>
      </c>
      <c r="U418" s="17" t="s">
        <v>377</v>
      </c>
      <c r="V418" s="8" t="n">
        <v>77</v>
      </c>
      <c r="W418" s="8" t="n">
        <v>13</v>
      </c>
      <c r="X418" s="8" t="n">
        <v>33</v>
      </c>
      <c r="Y418" s="8" t="n">
        <v>17</v>
      </c>
      <c r="Z418" s="8" t="n">
        <v>46</v>
      </c>
      <c r="AA418" s="8" t="n">
        <v>3</v>
      </c>
      <c r="AB418" s="8" t="n">
        <v>8</v>
      </c>
      <c r="AC418" s="18" t="n">
        <f aca="false">Z418/V418</f>
        <v>0.597402597402597</v>
      </c>
      <c r="AD418" s="19" t="n">
        <f aca="false">IF(FZ418&gt;V418,Z418-V418*(GC418-Z418)/(FZ418-V418),0)</f>
        <v>1.39634146341464</v>
      </c>
      <c r="AE418" s="19" t="n">
        <v>16.881</v>
      </c>
      <c r="AF418" s="8" t="n">
        <v>-28</v>
      </c>
      <c r="AG418" s="8" t="n">
        <v>-4.1</v>
      </c>
      <c r="AH418" s="8" t="n">
        <v>30</v>
      </c>
      <c r="AI418" s="8" t="n">
        <v>1596</v>
      </c>
      <c r="AJ418" s="8" t="n">
        <v>81309</v>
      </c>
      <c r="AK418" s="19" t="n">
        <v>1355.15</v>
      </c>
      <c r="AL418" s="8" t="n">
        <v>1355.08</v>
      </c>
      <c r="AM418" s="8" t="n">
        <v>1355</v>
      </c>
      <c r="AN418" s="18" t="n">
        <f aca="false">AJ418/60/V418</f>
        <v>17.5993506493507</v>
      </c>
      <c r="AO418" s="8" t="n">
        <v>29.07</v>
      </c>
      <c r="AP418" s="12" t="n">
        <f aca="false">IF(EF418&gt;0,Z418/EF418,0)</f>
        <v>0.647887323943662</v>
      </c>
      <c r="AQ418" s="8" t="n">
        <v>299</v>
      </c>
      <c r="AR418" s="8" t="n">
        <v>298</v>
      </c>
      <c r="AS418" s="8" t="n">
        <v>299</v>
      </c>
      <c r="AT418" s="8" t="n">
        <v>221</v>
      </c>
      <c r="AU418" s="8" t="n">
        <v>221</v>
      </c>
      <c r="AV418" s="8" t="n">
        <v>164</v>
      </c>
      <c r="AW418" s="8" t="n">
        <v>155</v>
      </c>
      <c r="AX418" s="8" t="n">
        <v>58</v>
      </c>
      <c r="AY418" s="8" t="n">
        <v>12</v>
      </c>
      <c r="AZ418" s="8" t="n">
        <v>10</v>
      </c>
      <c r="BA418" s="8" t="n">
        <f aca="false">AY418+AZ418</f>
        <v>22</v>
      </c>
      <c r="BB418" s="8" t="n">
        <v>13.28</v>
      </c>
      <c r="BC418" s="8" t="n">
        <v>32.3049</v>
      </c>
      <c r="BD418" s="19" t="n">
        <v>333.1</v>
      </c>
      <c r="BE418" s="19" t="n">
        <v>14.7481828579862</v>
      </c>
      <c r="BF418" s="19" t="n">
        <f aca="false">AQ418+BD418</f>
        <v>632.1</v>
      </c>
      <c r="BG418" s="19" t="n">
        <f aca="false">IF(AL418&gt;0,BF418/AL418*60,0)</f>
        <v>27.9880154677215</v>
      </c>
      <c r="BH418" s="8" t="n">
        <v>659</v>
      </c>
      <c r="BI418" s="8" t="n">
        <v>432</v>
      </c>
      <c r="BJ418" s="8" t="n">
        <v>307</v>
      </c>
      <c r="BK418" s="12" t="n">
        <f aca="false">BH418/(BH418+BJ418)</f>
        <v>0.682194616977226</v>
      </c>
      <c r="BL418" s="8" t="n">
        <v>55</v>
      </c>
      <c r="BM418" s="8" t="n">
        <v>55</v>
      </c>
      <c r="BN418" s="8" t="n">
        <v>64</v>
      </c>
      <c r="BO418" s="8" t="n">
        <f aca="false">BM418-BN418</f>
        <v>-9</v>
      </c>
      <c r="BP418" s="8" t="n">
        <v>57</v>
      </c>
      <c r="BQ418" s="8" t="n">
        <v>58</v>
      </c>
      <c r="BR418" s="8" t="n">
        <v>56</v>
      </c>
      <c r="BS418" s="8" t="n">
        <v>27</v>
      </c>
      <c r="BT418" s="12" t="n">
        <f aca="false">BS418/(EA418+BS418)</f>
        <v>0.0288770053475936</v>
      </c>
      <c r="BU418" s="8" t="n">
        <v>447</v>
      </c>
      <c r="BV418" s="8" t="n">
        <v>604</v>
      </c>
      <c r="BW418" s="12" t="n">
        <f aca="false">IF(BU418+BV418&gt;0,BU418/(BU418+BV418),0)</f>
        <v>0.425309229305423</v>
      </c>
      <c r="BX418" s="8" t="n">
        <v>112</v>
      </c>
      <c r="BY418" s="8" t="n">
        <v>140</v>
      </c>
      <c r="BZ418" s="8" t="n">
        <v>158</v>
      </c>
      <c r="CA418" s="8" t="n">
        <v>205</v>
      </c>
      <c r="CB418" s="8" t="n">
        <v>177</v>
      </c>
      <c r="CC418" s="8" t="n">
        <v>259</v>
      </c>
      <c r="CD418" s="8" t="n">
        <v>114</v>
      </c>
      <c r="CE418" s="8" t="n">
        <v>171</v>
      </c>
      <c r="CF418" s="8" t="n">
        <v>165</v>
      </c>
      <c r="CG418" s="8" t="n">
        <v>223</v>
      </c>
      <c r="CH418" s="8" t="n">
        <v>263</v>
      </c>
      <c r="CI418" s="8" t="n">
        <v>356</v>
      </c>
      <c r="CJ418" s="8" t="n">
        <v>0</v>
      </c>
      <c r="CK418" s="8" t="n">
        <v>0</v>
      </c>
      <c r="CL418" s="8" t="n">
        <v>1</v>
      </c>
      <c r="CM418" s="8" t="n">
        <v>4</v>
      </c>
      <c r="CN418" s="8" t="n">
        <v>0</v>
      </c>
      <c r="CO418" s="8" t="n">
        <v>1</v>
      </c>
      <c r="CP418" s="8" t="n">
        <v>1</v>
      </c>
      <c r="CQ418" s="8" t="n">
        <v>1</v>
      </c>
      <c r="CR418" s="8" t="n">
        <v>0</v>
      </c>
      <c r="CS418" s="8" t="n">
        <v>3</v>
      </c>
      <c r="CT418" s="8" t="n">
        <v>1</v>
      </c>
      <c r="CU418" s="8" t="n">
        <v>1</v>
      </c>
      <c r="CV418" s="8" t="n">
        <v>0</v>
      </c>
      <c r="CW418" s="8" t="n">
        <v>7</v>
      </c>
      <c r="CX418" s="8" t="n">
        <v>1</v>
      </c>
      <c r="CY418" s="8" t="n">
        <v>4</v>
      </c>
      <c r="CZ418" s="8" t="n">
        <v>3</v>
      </c>
      <c r="DA418" s="8" t="n">
        <v>49</v>
      </c>
      <c r="DB418" s="8" t="n">
        <v>10</v>
      </c>
      <c r="DC418" s="8" t="n">
        <v>1</v>
      </c>
      <c r="DD418" s="8" t="n">
        <v>26</v>
      </c>
      <c r="DE418" s="8" t="n">
        <v>16</v>
      </c>
      <c r="DF418" s="8" t="n">
        <v>5</v>
      </c>
      <c r="DG418" s="8" t="n">
        <v>0</v>
      </c>
      <c r="DH418" s="8" t="n">
        <v>106</v>
      </c>
      <c r="DI418" s="8" t="n">
        <v>15</v>
      </c>
      <c r="DJ418" s="8" t="n">
        <v>13</v>
      </c>
      <c r="DK418" s="8" t="n">
        <v>14</v>
      </c>
      <c r="DL418" s="8" t="n">
        <v>14</v>
      </c>
      <c r="DM418" s="8" t="n">
        <v>0</v>
      </c>
      <c r="DN418" s="8" t="n">
        <v>13</v>
      </c>
      <c r="DO418" s="8" t="n">
        <v>13</v>
      </c>
      <c r="DP418" s="8" t="n">
        <v>0</v>
      </c>
      <c r="DQ418" s="8" t="n">
        <f aca="false">DJ418-DI418</f>
        <v>-2</v>
      </c>
      <c r="DR418" s="19" t="n">
        <v>0.793</v>
      </c>
      <c r="DS418" s="8" t="n">
        <v>15</v>
      </c>
      <c r="DT418" s="8" t="n">
        <v>0</v>
      </c>
      <c r="DU418" s="8" t="n">
        <v>0</v>
      </c>
      <c r="DV418" s="8" t="n">
        <v>0</v>
      </c>
      <c r="DW418" s="8" t="n">
        <v>0</v>
      </c>
      <c r="DX418" s="8" t="n">
        <v>1612</v>
      </c>
      <c r="DY418" s="8" t="n">
        <v>1192</v>
      </c>
      <c r="DZ418" s="8" t="n">
        <v>1190</v>
      </c>
      <c r="EA418" s="8" t="n">
        <v>908</v>
      </c>
      <c r="EB418" s="8" t="n">
        <v>865</v>
      </c>
      <c r="EC418" s="8" t="n">
        <v>650</v>
      </c>
      <c r="ED418" s="8" t="n">
        <v>86.52</v>
      </c>
      <c r="EE418" s="8" t="n">
        <v>66.2</v>
      </c>
      <c r="EF418" s="8" t="n">
        <v>71</v>
      </c>
      <c r="EG418" s="8" t="n">
        <v>64</v>
      </c>
      <c r="EH418" s="12" t="n">
        <f aca="false">EF418/EB418</f>
        <v>0.0820809248554913</v>
      </c>
      <c r="EI418" s="20" t="n">
        <f aca="false">1-EG418/EC418</f>
        <v>0.901538461538462</v>
      </c>
      <c r="EJ418" s="21" t="n">
        <f aca="false">EH418+EI418</f>
        <v>0.983619386393953</v>
      </c>
      <c r="EK418" s="8" t="n">
        <v>1615</v>
      </c>
      <c r="EL418" s="8" t="n">
        <v>1193</v>
      </c>
      <c r="EM418" s="8" t="n">
        <v>1193</v>
      </c>
      <c r="EN418" s="8" t="n">
        <v>911</v>
      </c>
      <c r="EO418" s="8" t="n">
        <v>868</v>
      </c>
      <c r="EP418" s="8" t="n">
        <v>654</v>
      </c>
      <c r="EQ418" s="8" t="n">
        <v>71</v>
      </c>
      <c r="ER418" s="8" t="n">
        <v>65</v>
      </c>
      <c r="ES418" s="8" t="n">
        <v>800</v>
      </c>
      <c r="ET418" s="8" t="n">
        <v>624</v>
      </c>
      <c r="EU418" s="8" t="n">
        <v>339</v>
      </c>
      <c r="EV418" s="8" t="n">
        <v>243</v>
      </c>
      <c r="EW418" s="8" t="n">
        <v>41</v>
      </c>
      <c r="EX418" s="8" t="n">
        <v>43</v>
      </c>
      <c r="EY418" s="8" t="n">
        <v>62</v>
      </c>
      <c r="EZ418" s="8" t="n">
        <v>71</v>
      </c>
      <c r="FA418" s="8" t="n">
        <v>2.5</v>
      </c>
      <c r="FB418" s="8" t="n">
        <v>0.6</v>
      </c>
      <c r="FC418" s="8" t="n">
        <v>3.1</v>
      </c>
      <c r="FD418" s="19" t="n">
        <v>41.93</v>
      </c>
      <c r="FE418" s="18" t="n">
        <f aca="false">FD418/V418</f>
        <v>0.544545454545455</v>
      </c>
      <c r="FF418" s="8" t="n">
        <v>4.5312</v>
      </c>
      <c r="FG418" s="8" t="n">
        <v>0.11</v>
      </c>
      <c r="FH418" s="8" t="n">
        <v>-0.29</v>
      </c>
      <c r="FI418" s="8" t="n">
        <v>-0.19</v>
      </c>
      <c r="FJ418" s="8" t="n">
        <v>8</v>
      </c>
      <c r="FK418" s="8" t="n">
        <v>2</v>
      </c>
      <c r="FL418" s="8" t="n">
        <v>1</v>
      </c>
      <c r="FM418" s="8" t="n">
        <f aca="false">BL418+BS418+AH418+DT418</f>
        <v>112</v>
      </c>
      <c r="FN418" s="19" t="n">
        <f aca="false">IF(DS418&gt;0,(BL418+BR418)/DS418,0)</f>
        <v>7.4</v>
      </c>
      <c r="FO418" s="12" t="n">
        <v>0.0713616281</v>
      </c>
      <c r="FP418" s="19" t="n">
        <f aca="false">Z418-AH418/10</f>
        <v>43</v>
      </c>
      <c r="FQ418" s="19" t="n">
        <f aca="false">Z418+DR418/5</f>
        <v>46.1586</v>
      </c>
      <c r="FR418" s="19" t="n">
        <f aca="false">(DX418+DY418)/AL418*60</f>
        <v>124.155031437258</v>
      </c>
      <c r="FS418" s="8" t="n">
        <v>5</v>
      </c>
      <c r="FT418" s="17" t="s">
        <v>563</v>
      </c>
      <c r="FU418" s="8" t="n">
        <v>262</v>
      </c>
      <c r="FV418" s="22"/>
      <c r="FW418" s="17" t="s">
        <v>280</v>
      </c>
      <c r="FX418" s="23" t="n">
        <v>6500000</v>
      </c>
      <c r="FY418" s="23" t="n">
        <v>5500000</v>
      </c>
      <c r="FZ418" s="8" t="n">
        <v>241</v>
      </c>
      <c r="GA418" s="8" t="n">
        <v>42</v>
      </c>
      <c r="GB418" s="8" t="n">
        <v>99</v>
      </c>
      <c r="GC418" s="8" t="n">
        <v>141</v>
      </c>
      <c r="GD418" s="8" t="n">
        <v>-37</v>
      </c>
      <c r="GE418" s="8" t="n">
        <v>84</v>
      </c>
      <c r="GF418" s="8" t="n">
        <v>448</v>
      </c>
      <c r="GG418" s="8" t="n">
        <v>3878</v>
      </c>
      <c r="GH418" s="8" t="n">
        <v>9.2</v>
      </c>
      <c r="GI418" s="8" t="n">
        <v>2.9</v>
      </c>
      <c r="GJ418" s="8" t="n">
        <v>12.2</v>
      </c>
      <c r="GK418" s="8" t="n">
        <f aca="false">Z418-AH418/10</f>
        <v>43</v>
      </c>
      <c r="GL418" s="22"/>
      <c r="GM418" s="22"/>
      <c r="GN418" s="22"/>
      <c r="GO418" s="22"/>
      <c r="GP418" s="22"/>
    </row>
    <row r="419" customFormat="false" ht="13.65" hidden="false" customHeight="true" outlineLevel="0" collapsed="false">
      <c r="A419" s="16" t="n">
        <v>30743</v>
      </c>
      <c r="B419" s="17" t="s">
        <v>2107</v>
      </c>
      <c r="C419" s="22"/>
      <c r="D419" s="17" t="s">
        <v>321</v>
      </c>
      <c r="E419" s="17" t="s">
        <v>321</v>
      </c>
      <c r="F419" s="8" t="n">
        <v>76</v>
      </c>
      <c r="G419" s="8" t="n">
        <v>220</v>
      </c>
      <c r="H419" s="8" t="n">
        <v>2002</v>
      </c>
      <c r="I419" s="8" t="n">
        <v>9</v>
      </c>
      <c r="J419" s="8" t="n">
        <v>291</v>
      </c>
      <c r="K419" s="17" t="s">
        <v>263</v>
      </c>
      <c r="L419" s="8" t="n">
        <v>2007</v>
      </c>
      <c r="M419" s="8" t="n">
        <v>33</v>
      </c>
      <c r="N419" s="8" t="n">
        <v>11</v>
      </c>
      <c r="O419" s="8" t="n">
        <v>8470318</v>
      </c>
      <c r="P419" s="17" t="s">
        <v>2108</v>
      </c>
      <c r="Q419" s="17" t="s">
        <v>2109</v>
      </c>
      <c r="R419" s="17" t="s">
        <v>2110</v>
      </c>
      <c r="S419" s="17" t="s">
        <v>2098</v>
      </c>
      <c r="T419" s="17" t="s">
        <v>278</v>
      </c>
      <c r="U419" s="17" t="s">
        <v>510</v>
      </c>
      <c r="V419" s="8" t="n">
        <v>81</v>
      </c>
      <c r="W419" s="8" t="n">
        <v>3</v>
      </c>
      <c r="X419" s="8" t="n">
        <v>10</v>
      </c>
      <c r="Y419" s="8" t="n">
        <v>7</v>
      </c>
      <c r="Z419" s="8" t="n">
        <v>13</v>
      </c>
      <c r="AA419" s="8" t="n">
        <v>17</v>
      </c>
      <c r="AB419" s="8" t="n">
        <v>50</v>
      </c>
      <c r="AC419" s="18" t="n">
        <f aca="false">Z419/V419</f>
        <v>0.160493827160494</v>
      </c>
      <c r="AD419" s="19" t="n">
        <f aca="false">IF(FZ419&gt;V419,Z419-V419*(GC419-Z419)/(FZ419-V419),0)</f>
        <v>-3.38374291115312</v>
      </c>
      <c r="AE419" s="19" t="n">
        <v>4.428</v>
      </c>
      <c r="AF419" s="8" t="n">
        <v>-7</v>
      </c>
      <c r="AG419" s="8" t="n">
        <v>-10.4</v>
      </c>
      <c r="AH419" s="8" t="n">
        <v>47</v>
      </c>
      <c r="AI419" s="8" t="n">
        <v>2162</v>
      </c>
      <c r="AJ419" s="8" t="n">
        <v>93839</v>
      </c>
      <c r="AK419" s="19" t="n">
        <v>1563.9833333333</v>
      </c>
      <c r="AL419" s="8" t="n">
        <v>1540.45</v>
      </c>
      <c r="AM419" s="8" t="n">
        <v>1564</v>
      </c>
      <c r="AN419" s="18" t="n">
        <f aca="false">AJ419/60/V419</f>
        <v>19.3084362139918</v>
      </c>
      <c r="AO419" s="8" t="n">
        <v>32.38</v>
      </c>
      <c r="AP419" s="12" t="n">
        <f aca="false">IF(EF419&gt;0,Z419/EF419,0)</f>
        <v>0.232142857142857</v>
      </c>
      <c r="AQ419" s="8" t="n">
        <v>151</v>
      </c>
      <c r="AR419" s="8" t="n">
        <v>153</v>
      </c>
      <c r="AS419" s="8" t="n">
        <v>153</v>
      </c>
      <c r="AT419" s="8" t="n">
        <v>101</v>
      </c>
      <c r="AU419" s="8" t="n">
        <v>103</v>
      </c>
      <c r="AV419" s="8" t="n">
        <v>86</v>
      </c>
      <c r="AW419" s="8" t="n">
        <v>41</v>
      </c>
      <c r="AX419" s="8" t="n">
        <v>5</v>
      </c>
      <c r="AY419" s="8" t="n">
        <v>2</v>
      </c>
      <c r="AZ419" s="8" t="n">
        <v>5</v>
      </c>
      <c r="BA419" s="8" t="n">
        <f aca="false">AY419+AZ419</f>
        <v>7</v>
      </c>
      <c r="BB419" s="8" t="n">
        <v>2.77</v>
      </c>
      <c r="BC419" s="8" t="n">
        <v>50.314</v>
      </c>
      <c r="BD419" s="19" t="n">
        <v>141.2</v>
      </c>
      <c r="BE419" s="19" t="n">
        <v>5.41693752064718</v>
      </c>
      <c r="BF419" s="19" t="n">
        <f aca="false">AQ419+BD419</f>
        <v>292.2</v>
      </c>
      <c r="BG419" s="19" t="n">
        <f aca="false">IF(AL419&gt;0,BF419/AL419*60,0)</f>
        <v>11.3810899412509</v>
      </c>
      <c r="BH419" s="8" t="n">
        <v>368</v>
      </c>
      <c r="BI419" s="8" t="n">
        <v>520</v>
      </c>
      <c r="BJ419" s="8" t="n">
        <v>779</v>
      </c>
      <c r="BK419" s="12" t="n">
        <f aca="false">BH419/(BH419+BJ419)</f>
        <v>0.320836965998256</v>
      </c>
      <c r="BL419" s="8" t="n">
        <v>133</v>
      </c>
      <c r="BM419" s="8" t="n">
        <v>129</v>
      </c>
      <c r="BN419" s="8" t="n">
        <v>82</v>
      </c>
      <c r="BO419" s="8" t="n">
        <f aca="false">BM419-BN419</f>
        <v>47</v>
      </c>
      <c r="BP419" s="8" t="n">
        <v>17</v>
      </c>
      <c r="BQ419" s="8" t="n">
        <v>70</v>
      </c>
      <c r="BR419" s="8" t="n">
        <v>13</v>
      </c>
      <c r="BS419" s="8" t="n">
        <v>84</v>
      </c>
      <c r="BT419" s="12" t="n">
        <f aca="false">BS419/(EA419+BS419)</f>
        <v>0.060431654676259</v>
      </c>
      <c r="BU419" s="8" t="n">
        <v>1</v>
      </c>
      <c r="BV419" s="8" t="n">
        <v>0</v>
      </c>
      <c r="BW419" s="12" t="n">
        <f aca="false">IF(BU419+BV419&gt;0,BU419/(BU419+BV419),0)</f>
        <v>1</v>
      </c>
      <c r="BX419" s="8" t="n">
        <v>1</v>
      </c>
      <c r="BY419" s="8" t="n">
        <v>0</v>
      </c>
      <c r="BZ419" s="8" t="n">
        <v>0</v>
      </c>
      <c r="CA419" s="8" t="n">
        <v>0</v>
      </c>
      <c r="CB419" s="8" t="n">
        <v>0</v>
      </c>
      <c r="CC419" s="8" t="n">
        <v>0</v>
      </c>
      <c r="CD419" s="8" t="n">
        <v>1</v>
      </c>
      <c r="CE419" s="8" t="n">
        <v>0</v>
      </c>
      <c r="CF419" s="8" t="n">
        <v>0</v>
      </c>
      <c r="CG419" s="8" t="n">
        <v>0</v>
      </c>
      <c r="CH419" s="8" t="n">
        <v>0</v>
      </c>
      <c r="CI419" s="8" t="n">
        <v>0</v>
      </c>
      <c r="CJ419" s="8" t="n">
        <v>0</v>
      </c>
      <c r="CK419" s="8" t="n">
        <v>0</v>
      </c>
      <c r="CL419" s="8" t="n">
        <v>1</v>
      </c>
      <c r="CM419" s="8" t="n">
        <v>0</v>
      </c>
      <c r="CN419" s="8" t="n">
        <v>0</v>
      </c>
      <c r="CO419" s="8" t="n">
        <v>0</v>
      </c>
      <c r="CP419" s="8" t="n">
        <v>0</v>
      </c>
      <c r="CQ419" s="8" t="n">
        <v>0</v>
      </c>
      <c r="CR419" s="8" t="n">
        <v>0</v>
      </c>
      <c r="CS419" s="8" t="n">
        <v>1</v>
      </c>
      <c r="CT419" s="8" t="n">
        <v>1</v>
      </c>
      <c r="CU419" s="8" t="n">
        <v>0</v>
      </c>
      <c r="CV419" s="8" t="n">
        <v>0</v>
      </c>
      <c r="CW419" s="8" t="n">
        <v>1</v>
      </c>
      <c r="CX419" s="8" t="n">
        <v>0</v>
      </c>
      <c r="CY419" s="8" t="n">
        <v>1</v>
      </c>
      <c r="CZ419" s="8" t="n">
        <v>1</v>
      </c>
      <c r="DA419" s="8" t="n">
        <v>15</v>
      </c>
      <c r="DB419" s="8" t="n">
        <v>0</v>
      </c>
      <c r="DC419" s="8" t="n">
        <v>0</v>
      </c>
      <c r="DD419" s="8" t="n">
        <v>39</v>
      </c>
      <c r="DE419" s="8" t="n">
        <v>12</v>
      </c>
      <c r="DF419" s="8" t="n">
        <v>2</v>
      </c>
      <c r="DG419" s="8" t="n">
        <v>1</v>
      </c>
      <c r="DH419" s="8" t="n">
        <v>32</v>
      </c>
      <c r="DI419" s="8" t="n">
        <v>22</v>
      </c>
      <c r="DJ419" s="8" t="n">
        <v>6</v>
      </c>
      <c r="DK419" s="8" t="n">
        <v>21</v>
      </c>
      <c r="DL419" s="8" t="n">
        <v>20</v>
      </c>
      <c r="DM419" s="8" t="n">
        <v>1</v>
      </c>
      <c r="DN419" s="8" t="n">
        <v>7</v>
      </c>
      <c r="DO419" s="8" t="n">
        <v>6</v>
      </c>
      <c r="DP419" s="8" t="n">
        <v>1</v>
      </c>
      <c r="DQ419" s="8" t="n">
        <f aca="false">DJ419-DI419</f>
        <v>-16</v>
      </c>
      <c r="DR419" s="19" t="n">
        <v>-4.067</v>
      </c>
      <c r="DS419" s="8" t="n">
        <v>21</v>
      </c>
      <c r="DT419" s="8" t="n">
        <v>1</v>
      </c>
      <c r="DU419" s="8" t="n">
        <v>0</v>
      </c>
      <c r="DV419" s="8" t="n">
        <v>0</v>
      </c>
      <c r="DW419" s="8" t="n">
        <v>0</v>
      </c>
      <c r="DX419" s="8" t="n">
        <v>1228</v>
      </c>
      <c r="DY419" s="8" t="n">
        <v>1704</v>
      </c>
      <c r="DZ419" s="8" t="n">
        <v>981</v>
      </c>
      <c r="EA419" s="8" t="n">
        <v>1306</v>
      </c>
      <c r="EB419" s="8" t="n">
        <v>681</v>
      </c>
      <c r="EC419" s="8" t="n">
        <v>948</v>
      </c>
      <c r="ED419" s="8" t="n">
        <v>58.78</v>
      </c>
      <c r="EE419" s="8" t="n">
        <v>89.62</v>
      </c>
      <c r="EF419" s="8" t="n">
        <v>56</v>
      </c>
      <c r="EG419" s="8" t="n">
        <v>94</v>
      </c>
      <c r="EH419" s="12" t="n">
        <f aca="false">EF419/EB419</f>
        <v>0.0822320117474303</v>
      </c>
      <c r="EI419" s="20" t="n">
        <f aca="false">1-EG419/EC419</f>
        <v>0.90084388185654</v>
      </c>
      <c r="EJ419" s="21" t="n">
        <f aca="false">EH419+EI419</f>
        <v>0.98307589360397</v>
      </c>
      <c r="EK419" s="8" t="n">
        <v>1245</v>
      </c>
      <c r="EL419" s="8" t="n">
        <v>1722</v>
      </c>
      <c r="EM419" s="8" t="n">
        <v>997</v>
      </c>
      <c r="EN419" s="8" t="n">
        <v>1316</v>
      </c>
      <c r="EO419" s="8" t="n">
        <v>691</v>
      </c>
      <c r="EP419" s="8" t="n">
        <v>955</v>
      </c>
      <c r="EQ419" s="8" t="n">
        <v>55</v>
      </c>
      <c r="ER419" s="8" t="n">
        <v>94</v>
      </c>
      <c r="ES419" s="8" t="n">
        <v>602</v>
      </c>
      <c r="ET419" s="8" t="n">
        <v>893</v>
      </c>
      <c r="EU419" s="8" t="n">
        <v>239</v>
      </c>
      <c r="EV419" s="8" t="n">
        <v>350</v>
      </c>
      <c r="EW419" s="8" t="n">
        <v>33</v>
      </c>
      <c r="EX419" s="8" t="n">
        <v>56</v>
      </c>
      <c r="EY419" s="8" t="n">
        <v>115</v>
      </c>
      <c r="EZ419" s="8" t="n">
        <v>95</v>
      </c>
      <c r="FA419" s="8" t="n">
        <v>-0.3</v>
      </c>
      <c r="FB419" s="8" t="n">
        <v>3.2</v>
      </c>
      <c r="FC419" s="8" t="n">
        <v>2.8</v>
      </c>
      <c r="FD419" s="19" t="n">
        <v>9.41</v>
      </c>
      <c r="FE419" s="18" t="n">
        <f aca="false">FD419/V419</f>
        <v>0.116172839506173</v>
      </c>
      <c r="FF419" s="8" t="n">
        <v>0.9638</v>
      </c>
      <c r="FG419" s="8" t="n">
        <v>-0.02</v>
      </c>
      <c r="FH419" s="8" t="n">
        <v>0.02</v>
      </c>
      <c r="FI419" s="8" t="n">
        <v>0</v>
      </c>
      <c r="FJ419" s="22"/>
      <c r="FK419" s="22"/>
      <c r="FL419" s="22"/>
      <c r="FM419" s="8" t="n">
        <f aca="false">BL419+BS419+AH419+DT419</f>
        <v>265</v>
      </c>
      <c r="FN419" s="19" t="n">
        <f aca="false">IF(DS419&gt;0,(BL419+BR419)/DS419,0)</f>
        <v>6.95238095238095</v>
      </c>
      <c r="FO419" s="12" t="n">
        <v>0.0145312777</v>
      </c>
      <c r="FP419" s="19" t="n">
        <f aca="false">Z419-AH419/10</f>
        <v>8.3</v>
      </c>
      <c r="FQ419" s="19" t="n">
        <f aca="false">Z419+DR419/5</f>
        <v>12.1866</v>
      </c>
      <c r="FR419" s="19" t="n">
        <f aca="false">(DX419+DY419)/AL419*60</f>
        <v>114.200395988185</v>
      </c>
      <c r="FS419" s="8" t="n">
        <v>1</v>
      </c>
      <c r="FT419" s="17" t="s">
        <v>352</v>
      </c>
      <c r="FU419" s="8" t="n">
        <v>52</v>
      </c>
      <c r="FV419" s="22"/>
      <c r="FW419" s="17" t="s">
        <v>280</v>
      </c>
      <c r="FX419" s="23" t="n">
        <v>4250000</v>
      </c>
      <c r="FY419" s="23" t="n">
        <v>4250000</v>
      </c>
      <c r="FZ419" s="8" t="n">
        <v>610</v>
      </c>
      <c r="GA419" s="8" t="n">
        <v>24</v>
      </c>
      <c r="GB419" s="8" t="n">
        <v>96</v>
      </c>
      <c r="GC419" s="8" t="n">
        <v>120</v>
      </c>
      <c r="GD419" s="8" t="n">
        <v>1</v>
      </c>
      <c r="GE419" s="8" t="n">
        <v>496</v>
      </c>
      <c r="GF419" s="8" t="n">
        <v>630</v>
      </c>
      <c r="GG419" s="8" t="n">
        <v>11518</v>
      </c>
      <c r="GH419" s="8" t="n">
        <v>1.8</v>
      </c>
      <c r="GI419" s="8" t="n">
        <v>25.2</v>
      </c>
      <c r="GJ419" s="8" t="n">
        <v>26.9</v>
      </c>
      <c r="GK419" s="8" t="n">
        <f aca="false">Z419-AH419/10</f>
        <v>8.3</v>
      </c>
      <c r="GL419" s="22"/>
      <c r="GM419" s="22"/>
      <c r="GN419" s="22"/>
      <c r="GO419" s="22"/>
      <c r="GP419" s="22"/>
    </row>
    <row r="420" customFormat="false" ht="13.65" hidden="false" customHeight="true" outlineLevel="0" collapsed="false">
      <c r="A420" s="16" t="n">
        <v>34124</v>
      </c>
      <c r="B420" s="17" t="s">
        <v>2111</v>
      </c>
      <c r="C420" s="17" t="s">
        <v>261</v>
      </c>
      <c r="D420" s="17" t="s">
        <v>262</v>
      </c>
      <c r="E420" s="17" t="s">
        <v>262</v>
      </c>
      <c r="F420" s="8" t="n">
        <v>73</v>
      </c>
      <c r="G420" s="8" t="n">
        <v>188</v>
      </c>
      <c r="H420" s="8" t="n">
        <v>2011</v>
      </c>
      <c r="I420" s="8" t="n">
        <v>1</v>
      </c>
      <c r="J420" s="8" t="n">
        <v>3</v>
      </c>
      <c r="K420" s="17" t="s">
        <v>263</v>
      </c>
      <c r="L420" s="8" t="n">
        <v>2012</v>
      </c>
      <c r="M420" s="8" t="n">
        <v>24</v>
      </c>
      <c r="N420" s="8" t="n">
        <v>6</v>
      </c>
      <c r="O420" s="8" t="n">
        <v>8476456</v>
      </c>
      <c r="P420" s="17" t="s">
        <v>2112</v>
      </c>
      <c r="Q420" s="17" t="s">
        <v>2113</v>
      </c>
      <c r="R420" s="17" t="s">
        <v>2114</v>
      </c>
      <c r="S420" s="17" t="s">
        <v>2098</v>
      </c>
      <c r="T420" s="17" t="s">
        <v>268</v>
      </c>
      <c r="U420" s="17" t="s">
        <v>279</v>
      </c>
      <c r="V420" s="8" t="n">
        <v>82</v>
      </c>
      <c r="W420" s="8" t="n">
        <v>27</v>
      </c>
      <c r="X420" s="8" t="n">
        <v>42</v>
      </c>
      <c r="Y420" s="8" t="n">
        <v>26</v>
      </c>
      <c r="Z420" s="8" t="n">
        <v>69</v>
      </c>
      <c r="AA420" s="8" t="n">
        <v>3</v>
      </c>
      <c r="AB420" s="8" t="n">
        <v>9</v>
      </c>
      <c r="AC420" s="18" t="n">
        <f aca="false">Z420/V420</f>
        <v>0.841463414634146</v>
      </c>
      <c r="AD420" s="19" t="n">
        <f aca="false">IF(FZ420&gt;V420,Z420-V420*(GC420-Z420)/(FZ420-V420),0)</f>
        <v>15.4158415841584</v>
      </c>
      <c r="AE420" s="19" t="n">
        <v>25.721</v>
      </c>
      <c r="AF420" s="8" t="n">
        <v>-2</v>
      </c>
      <c r="AG420" s="8" t="n">
        <v>5.9</v>
      </c>
      <c r="AH420" s="8" t="n">
        <v>32</v>
      </c>
      <c r="AI420" s="8" t="n">
        <v>1912</v>
      </c>
      <c r="AJ420" s="8" t="n">
        <v>94495</v>
      </c>
      <c r="AK420" s="19" t="n">
        <v>1574.9166666667</v>
      </c>
      <c r="AL420" s="8" t="n">
        <v>1574.92</v>
      </c>
      <c r="AM420" s="8" t="n">
        <v>1575</v>
      </c>
      <c r="AN420" s="18" t="n">
        <f aca="false">AJ420/60/V420</f>
        <v>19.2063008130081</v>
      </c>
      <c r="AO420" s="8" t="n">
        <v>31.8</v>
      </c>
      <c r="AP420" s="12" t="n">
        <f aca="false">IF(EF420&gt;0,Z420/EF420,0)</f>
        <v>0.669902912621359</v>
      </c>
      <c r="AQ420" s="8" t="n">
        <v>341</v>
      </c>
      <c r="AR420" s="8" t="n">
        <v>341</v>
      </c>
      <c r="AS420" s="8" t="n">
        <v>341</v>
      </c>
      <c r="AT420" s="8" t="n">
        <v>267</v>
      </c>
      <c r="AU420" s="8" t="n">
        <v>267</v>
      </c>
      <c r="AV420" s="8" t="n">
        <v>204</v>
      </c>
      <c r="AW420" s="8" t="n">
        <v>214</v>
      </c>
      <c r="AX420" s="8" t="n">
        <v>100</v>
      </c>
      <c r="AY420" s="8" t="n">
        <v>10</v>
      </c>
      <c r="AZ420" s="8" t="n">
        <v>28</v>
      </c>
      <c r="BA420" s="8" t="n">
        <f aca="false">AY420+AZ420</f>
        <v>38</v>
      </c>
      <c r="BB420" s="8" t="n">
        <v>25.05</v>
      </c>
      <c r="BC420" s="8" t="n">
        <v>26.2451</v>
      </c>
      <c r="BD420" s="19" t="n">
        <v>388.7</v>
      </c>
      <c r="BE420" s="19" t="n">
        <v>14.8084025609818</v>
      </c>
      <c r="BF420" s="19" t="n">
        <f aca="false">AQ420+BD420</f>
        <v>729.7</v>
      </c>
      <c r="BG420" s="19" t="n">
        <f aca="false">IF(AL420&gt;0,BF420/AL420*60,0)</f>
        <v>27.7995072765601</v>
      </c>
      <c r="BH420" s="8" t="n">
        <v>694</v>
      </c>
      <c r="BI420" s="8" t="n">
        <v>522</v>
      </c>
      <c r="BJ420" s="8" t="n">
        <v>510</v>
      </c>
      <c r="BK420" s="12" t="n">
        <f aca="false">BH420/(BH420+BJ420)</f>
        <v>0.57641196013289</v>
      </c>
      <c r="BL420" s="8" t="n">
        <v>41</v>
      </c>
      <c r="BM420" s="8" t="n">
        <v>41</v>
      </c>
      <c r="BN420" s="8" t="n">
        <v>82</v>
      </c>
      <c r="BO420" s="8" t="n">
        <f aca="false">BM420-BN420</f>
        <v>-41</v>
      </c>
      <c r="BP420" s="8" t="n">
        <v>63</v>
      </c>
      <c r="BQ420" s="8" t="n">
        <v>88</v>
      </c>
      <c r="BR420" s="8" t="n">
        <v>54</v>
      </c>
      <c r="BS420" s="8" t="n">
        <v>42</v>
      </c>
      <c r="BT420" s="12" t="n">
        <f aca="false">BS420/(EA420+BS420)</f>
        <v>0.0391791044776119</v>
      </c>
      <c r="BU420" s="8" t="n">
        <v>21</v>
      </c>
      <c r="BV420" s="8" t="n">
        <v>23</v>
      </c>
      <c r="BW420" s="12" t="n">
        <f aca="false">IF(BU420+BV420&gt;0,BU420/(BU420+BV420),0)</f>
        <v>0.477272727272727</v>
      </c>
      <c r="BX420" s="8" t="n">
        <v>10</v>
      </c>
      <c r="BY420" s="8" t="n">
        <v>5</v>
      </c>
      <c r="BZ420" s="8" t="n">
        <v>4</v>
      </c>
      <c r="CA420" s="8" t="n">
        <v>2</v>
      </c>
      <c r="CB420" s="8" t="n">
        <v>7</v>
      </c>
      <c r="CC420" s="8" t="n">
        <v>16</v>
      </c>
      <c r="CD420" s="8" t="n">
        <v>4</v>
      </c>
      <c r="CE420" s="8" t="n">
        <v>4</v>
      </c>
      <c r="CF420" s="8" t="n">
        <v>9</v>
      </c>
      <c r="CG420" s="8" t="n">
        <v>11</v>
      </c>
      <c r="CH420" s="8" t="n">
        <v>13</v>
      </c>
      <c r="CI420" s="8" t="n">
        <v>18</v>
      </c>
      <c r="CJ420" s="8" t="n">
        <v>0</v>
      </c>
      <c r="CK420" s="8" t="n">
        <v>0</v>
      </c>
      <c r="CL420" s="8" t="n">
        <v>6</v>
      </c>
      <c r="CM420" s="8" t="n">
        <v>4</v>
      </c>
      <c r="CN420" s="8" t="n">
        <v>2</v>
      </c>
      <c r="CO420" s="8" t="n">
        <v>0</v>
      </c>
      <c r="CP420" s="8" t="n">
        <v>0</v>
      </c>
      <c r="CQ420" s="8" t="n">
        <v>3</v>
      </c>
      <c r="CR420" s="8" t="n">
        <v>0</v>
      </c>
      <c r="CS420" s="8" t="n">
        <v>1</v>
      </c>
      <c r="CT420" s="8" t="n">
        <v>3</v>
      </c>
      <c r="CU420" s="8" t="n">
        <v>9</v>
      </c>
      <c r="CV420" s="8" t="n">
        <v>0</v>
      </c>
      <c r="CW420" s="8" t="n">
        <v>11</v>
      </c>
      <c r="CX420" s="8" t="n">
        <v>0</v>
      </c>
      <c r="CY420" s="8" t="n">
        <v>6</v>
      </c>
      <c r="CZ420" s="8" t="n">
        <v>5</v>
      </c>
      <c r="DA420" s="8" t="n">
        <v>52</v>
      </c>
      <c r="DB420" s="8" t="n">
        <v>20</v>
      </c>
      <c r="DC420" s="8" t="n">
        <v>1</v>
      </c>
      <c r="DD420" s="8" t="n">
        <v>31</v>
      </c>
      <c r="DE420" s="8" t="n">
        <v>43</v>
      </c>
      <c r="DF420" s="8" t="n">
        <v>24</v>
      </c>
      <c r="DG420" s="8" t="n">
        <v>3</v>
      </c>
      <c r="DH420" s="8" t="n">
        <v>82</v>
      </c>
      <c r="DI420" s="8" t="n">
        <v>15</v>
      </c>
      <c r="DJ420" s="8" t="n">
        <v>25</v>
      </c>
      <c r="DK420" s="8" t="n">
        <v>15</v>
      </c>
      <c r="DL420" s="8" t="n">
        <v>15</v>
      </c>
      <c r="DM420" s="8" t="n">
        <v>0</v>
      </c>
      <c r="DN420" s="8" t="n">
        <v>23</v>
      </c>
      <c r="DO420" s="8" t="n">
        <v>23</v>
      </c>
      <c r="DP420" s="8" t="n">
        <v>0</v>
      </c>
      <c r="DQ420" s="8" t="n">
        <f aca="false">DJ420-DI420</f>
        <v>10</v>
      </c>
      <c r="DR420" s="19" t="n">
        <v>4.706</v>
      </c>
      <c r="DS420" s="8" t="n">
        <v>15</v>
      </c>
      <c r="DT420" s="8" t="n">
        <v>0</v>
      </c>
      <c r="DU420" s="8" t="n">
        <v>0</v>
      </c>
      <c r="DV420" s="8" t="n">
        <v>0</v>
      </c>
      <c r="DW420" s="8" t="n">
        <v>0</v>
      </c>
      <c r="DX420" s="8" t="n">
        <v>1901</v>
      </c>
      <c r="DY420" s="8" t="n">
        <v>1344</v>
      </c>
      <c r="DZ420" s="8" t="n">
        <v>1455</v>
      </c>
      <c r="EA420" s="8" t="n">
        <v>1030</v>
      </c>
      <c r="EB420" s="8" t="n">
        <v>1070</v>
      </c>
      <c r="EC420" s="8" t="n">
        <v>764</v>
      </c>
      <c r="ED420" s="8" t="n">
        <v>102.94</v>
      </c>
      <c r="EE420" s="8" t="n">
        <v>68.29</v>
      </c>
      <c r="EF420" s="8" t="n">
        <v>103</v>
      </c>
      <c r="EG420" s="8" t="n">
        <v>75</v>
      </c>
      <c r="EH420" s="12" t="n">
        <f aca="false">EF420/EB420</f>
        <v>0.0962616822429907</v>
      </c>
      <c r="EI420" s="20" t="n">
        <f aca="false">1-EG420/EC420</f>
        <v>0.901832460732984</v>
      </c>
      <c r="EJ420" s="21" t="n">
        <f aca="false">EH420+EI420</f>
        <v>0.998094142975975</v>
      </c>
      <c r="EK420" s="8" t="n">
        <v>1899</v>
      </c>
      <c r="EL420" s="8" t="n">
        <v>1345</v>
      </c>
      <c r="EM420" s="8" t="n">
        <v>1454</v>
      </c>
      <c r="EN420" s="8" t="n">
        <v>1031</v>
      </c>
      <c r="EO420" s="8" t="n">
        <v>1070</v>
      </c>
      <c r="EP420" s="8" t="n">
        <v>764</v>
      </c>
      <c r="EQ420" s="8" t="n">
        <v>104</v>
      </c>
      <c r="ER420" s="8" t="n">
        <v>74</v>
      </c>
      <c r="ES420" s="8" t="n">
        <v>985</v>
      </c>
      <c r="ET420" s="8" t="n">
        <v>663</v>
      </c>
      <c r="EU420" s="8" t="n">
        <v>348</v>
      </c>
      <c r="EV420" s="8" t="n">
        <v>256</v>
      </c>
      <c r="EW420" s="8" t="n">
        <v>56</v>
      </c>
      <c r="EX420" s="8" t="n">
        <v>42</v>
      </c>
      <c r="EY420" s="8" t="n">
        <v>92</v>
      </c>
      <c r="EZ420" s="8" t="n">
        <v>111</v>
      </c>
      <c r="FA420" s="8" t="n">
        <v>5.4</v>
      </c>
      <c r="FB420" s="8" t="n">
        <v>1.6</v>
      </c>
      <c r="FC420" s="8" t="n">
        <v>7</v>
      </c>
      <c r="FD420" s="19" t="n">
        <v>68.33</v>
      </c>
      <c r="FE420" s="18" t="n">
        <f aca="false">FD420/V420</f>
        <v>0.833292682926829</v>
      </c>
      <c r="FF420" s="8" t="n">
        <v>8.0706</v>
      </c>
      <c r="FG420" s="8" t="n">
        <v>0.98</v>
      </c>
      <c r="FH420" s="8" t="n">
        <v>0.17</v>
      </c>
      <c r="FI420" s="8" t="n">
        <v>1.15</v>
      </c>
      <c r="FJ420" s="8" t="n">
        <v>5</v>
      </c>
      <c r="FK420" s="8" t="n">
        <v>0</v>
      </c>
      <c r="FL420" s="8" t="n">
        <v>0</v>
      </c>
      <c r="FM420" s="8" t="n">
        <f aca="false">BL420+BS420+AH420+DT420</f>
        <v>115</v>
      </c>
      <c r="FN420" s="19" t="n">
        <f aca="false">IF(DS420&gt;0,(BL420+BR420)/DS420,0)</f>
        <v>6.33333333333333</v>
      </c>
      <c r="FO420" s="12" t="n">
        <v>0.123853211</v>
      </c>
      <c r="FP420" s="19" t="n">
        <f aca="false">Z420-AH420/10</f>
        <v>65.8</v>
      </c>
      <c r="FQ420" s="19" t="n">
        <f aca="false">Z420+DR420/5</f>
        <v>69.9412</v>
      </c>
      <c r="FR420" s="19" t="n">
        <f aca="false">(DX420+DY420)/AL420*60</f>
        <v>123.625327000737</v>
      </c>
      <c r="FS420" s="22"/>
      <c r="FT420" s="22"/>
      <c r="FU420" s="22"/>
      <c r="FV420" s="22"/>
      <c r="FW420" s="17" t="s">
        <v>280</v>
      </c>
      <c r="FX420" s="23" t="n">
        <v>6200000</v>
      </c>
      <c r="FY420" s="23" t="n">
        <v>5900000</v>
      </c>
      <c r="FZ420" s="8" t="n">
        <v>385</v>
      </c>
      <c r="GA420" s="8" t="n">
        <v>95</v>
      </c>
      <c r="GB420" s="8" t="n">
        <v>172</v>
      </c>
      <c r="GC420" s="8" t="n">
        <v>267</v>
      </c>
      <c r="GD420" s="8" t="n">
        <v>3</v>
      </c>
      <c r="GE420" s="8" t="n">
        <v>181</v>
      </c>
      <c r="GF420" s="8" t="n">
        <v>853</v>
      </c>
      <c r="GG420" s="8" t="n">
        <v>6726</v>
      </c>
      <c r="GH420" s="8" t="n">
        <v>21.3</v>
      </c>
      <c r="GI420" s="8" t="n">
        <v>7.5</v>
      </c>
      <c r="GJ420" s="8" t="n">
        <v>28.9</v>
      </c>
      <c r="GK420" s="8" t="n">
        <f aca="false">Z420-AH420/10</f>
        <v>65.8</v>
      </c>
      <c r="GL420" s="22"/>
      <c r="GM420" s="22"/>
      <c r="GN420" s="22"/>
      <c r="GO420" s="22"/>
      <c r="GP420" s="22"/>
    </row>
    <row r="421" customFormat="false" ht="13.65" hidden="false" customHeight="true" outlineLevel="0" collapsed="false">
      <c r="A421" s="16" t="n">
        <v>32262</v>
      </c>
      <c r="B421" s="17" t="s">
        <v>434</v>
      </c>
      <c r="C421" s="17" t="s">
        <v>435</v>
      </c>
      <c r="D421" s="17" t="s">
        <v>262</v>
      </c>
      <c r="E421" s="17" t="s">
        <v>262</v>
      </c>
      <c r="F421" s="8" t="n">
        <v>74</v>
      </c>
      <c r="G421" s="8" t="n">
        <v>201</v>
      </c>
      <c r="H421" s="8" t="n">
        <v>2006</v>
      </c>
      <c r="I421" s="8" t="n">
        <v>1</v>
      </c>
      <c r="J421" s="8" t="n">
        <v>3</v>
      </c>
      <c r="K421" s="17" t="s">
        <v>263</v>
      </c>
      <c r="L421" s="8" t="n">
        <v>2007</v>
      </c>
      <c r="M421" s="8" t="n">
        <v>29</v>
      </c>
      <c r="N421" s="8" t="n">
        <v>11</v>
      </c>
      <c r="O421" s="8" t="n">
        <v>8473604</v>
      </c>
      <c r="P421" s="17" t="s">
        <v>2115</v>
      </c>
      <c r="Q421" s="17" t="s">
        <v>2116</v>
      </c>
      <c r="R421" s="17" t="s">
        <v>2117</v>
      </c>
      <c r="S421" s="17" t="s">
        <v>2098</v>
      </c>
      <c r="T421" s="17" t="s">
        <v>313</v>
      </c>
      <c r="U421" s="17" t="s">
        <v>397</v>
      </c>
      <c r="V421" s="8" t="n">
        <v>74</v>
      </c>
      <c r="W421" s="8" t="n">
        <v>20</v>
      </c>
      <c r="X421" s="8" t="n">
        <v>32</v>
      </c>
      <c r="Y421" s="8" t="n">
        <v>21</v>
      </c>
      <c r="Z421" s="8" t="n">
        <v>52</v>
      </c>
      <c r="AA421" s="8" t="n">
        <v>2</v>
      </c>
      <c r="AB421" s="8" t="n">
        <v>24</v>
      </c>
      <c r="AC421" s="18" t="n">
        <f aca="false">Z421/V421</f>
        <v>0.702702702702703</v>
      </c>
      <c r="AD421" s="19" t="n">
        <f aca="false">IF(FZ421&gt;V421,Z421-V421*(GC421-Z421)/(FZ421-V421),0)</f>
        <v>-12.1952580195258</v>
      </c>
      <c r="AE421" s="19" t="n">
        <v>19.5</v>
      </c>
      <c r="AF421" s="8" t="n">
        <v>-1</v>
      </c>
      <c r="AG421" s="8" t="n">
        <v>7.8</v>
      </c>
      <c r="AH421" s="8" t="n">
        <v>47</v>
      </c>
      <c r="AI421" s="8" t="n">
        <v>1827</v>
      </c>
      <c r="AJ421" s="8" t="n">
        <v>87426</v>
      </c>
      <c r="AK421" s="19" t="n">
        <v>1457.1</v>
      </c>
      <c r="AL421" s="8" t="n">
        <v>1457.1</v>
      </c>
      <c r="AM421" s="8" t="n">
        <v>1457</v>
      </c>
      <c r="AN421" s="18" t="n">
        <f aca="false">AJ421/60/V421</f>
        <v>19.6905405405405</v>
      </c>
      <c r="AO421" s="8" t="n">
        <v>32.58</v>
      </c>
      <c r="AP421" s="12" t="n">
        <f aca="false">IF(EF421&gt;0,Z421/EF421,0)</f>
        <v>0.658227848101266</v>
      </c>
      <c r="AQ421" s="8" t="n">
        <v>341</v>
      </c>
      <c r="AR421" s="8" t="n">
        <v>341</v>
      </c>
      <c r="AS421" s="8" t="n">
        <v>341</v>
      </c>
      <c r="AT421" s="8" t="n">
        <v>266</v>
      </c>
      <c r="AU421" s="8" t="n">
        <v>266</v>
      </c>
      <c r="AV421" s="8" t="n">
        <v>211</v>
      </c>
      <c r="AW421" s="8" t="n">
        <v>218</v>
      </c>
      <c r="AX421" s="8" t="n">
        <v>95</v>
      </c>
      <c r="AY421" s="8" t="n">
        <v>16</v>
      </c>
      <c r="AZ421" s="8" t="n">
        <v>25</v>
      </c>
      <c r="BA421" s="8" t="n">
        <f aca="false">AY421+AZ421</f>
        <v>41</v>
      </c>
      <c r="BB421" s="8" t="n">
        <v>24.18</v>
      </c>
      <c r="BC421" s="8" t="n">
        <v>27.2464</v>
      </c>
      <c r="BD421" s="19" t="n">
        <v>454.2</v>
      </c>
      <c r="BE421" s="19" t="n">
        <v>18.7029030265596</v>
      </c>
      <c r="BF421" s="19" t="n">
        <f aca="false">AQ421+BD421</f>
        <v>795.2</v>
      </c>
      <c r="BG421" s="19" t="n">
        <f aca="false">IF(AL421&gt;0,BF421/AL421*60,0)</f>
        <v>32.7444924850731</v>
      </c>
      <c r="BH421" s="8" t="n">
        <v>671</v>
      </c>
      <c r="BI421" s="8" t="n">
        <v>517</v>
      </c>
      <c r="BJ421" s="8" t="n">
        <v>503</v>
      </c>
      <c r="BK421" s="12" t="n">
        <f aca="false">BH421/(BH421+BJ421)</f>
        <v>0.571550255536627</v>
      </c>
      <c r="BL421" s="8" t="n">
        <v>32</v>
      </c>
      <c r="BM421" s="8" t="n">
        <v>32</v>
      </c>
      <c r="BN421" s="8" t="n">
        <v>110</v>
      </c>
      <c r="BO421" s="8" t="n">
        <f aca="false">BM421-BN421</f>
        <v>-78</v>
      </c>
      <c r="BP421" s="8" t="n">
        <v>55</v>
      </c>
      <c r="BQ421" s="8" t="n">
        <v>42</v>
      </c>
      <c r="BR421" s="8" t="n">
        <v>53</v>
      </c>
      <c r="BS421" s="8" t="n">
        <v>24</v>
      </c>
      <c r="BT421" s="12" t="n">
        <f aca="false">BS421/(EA421+BS421)</f>
        <v>0.0223671947809879</v>
      </c>
      <c r="BU421" s="8" t="n">
        <v>900</v>
      </c>
      <c r="BV421" s="8" t="n">
        <v>653</v>
      </c>
      <c r="BW421" s="12" t="n">
        <f aca="false">IF(BU421+BV421&gt;0,BU421/(BU421+BV421),0)</f>
        <v>0.579523502897618</v>
      </c>
      <c r="BX421" s="8" t="n">
        <v>251</v>
      </c>
      <c r="BY421" s="8" t="n">
        <v>212</v>
      </c>
      <c r="BZ421" s="8" t="n">
        <v>284</v>
      </c>
      <c r="CA421" s="8" t="n">
        <v>204</v>
      </c>
      <c r="CB421" s="8" t="n">
        <v>365</v>
      </c>
      <c r="CC421" s="8" t="n">
        <v>237</v>
      </c>
      <c r="CD421" s="8" t="n">
        <v>240</v>
      </c>
      <c r="CE421" s="8" t="n">
        <v>160</v>
      </c>
      <c r="CF421" s="8" t="n">
        <v>330</v>
      </c>
      <c r="CG421" s="8" t="n">
        <v>247</v>
      </c>
      <c r="CH421" s="8" t="n">
        <v>541</v>
      </c>
      <c r="CI421" s="8" t="n">
        <v>385</v>
      </c>
      <c r="CJ421" s="8" t="n">
        <v>0</v>
      </c>
      <c r="CK421" s="8" t="n">
        <v>1</v>
      </c>
      <c r="CL421" s="8" t="n">
        <v>2</v>
      </c>
      <c r="CM421" s="8" t="n">
        <v>2</v>
      </c>
      <c r="CN421" s="8" t="n">
        <v>2</v>
      </c>
      <c r="CO421" s="8" t="n">
        <v>0</v>
      </c>
      <c r="CP421" s="8" t="n">
        <v>0</v>
      </c>
      <c r="CQ421" s="8" t="n">
        <v>2</v>
      </c>
      <c r="CR421" s="8" t="n">
        <v>0</v>
      </c>
      <c r="CS421" s="8" t="n">
        <v>2</v>
      </c>
      <c r="CT421" s="8" t="n">
        <v>3</v>
      </c>
      <c r="CU421" s="8" t="n">
        <v>4</v>
      </c>
      <c r="CV421" s="8" t="n">
        <v>0</v>
      </c>
      <c r="CW421" s="8" t="n">
        <v>9</v>
      </c>
      <c r="CX421" s="8" t="n">
        <v>1</v>
      </c>
      <c r="CY421" s="8" t="n">
        <v>1</v>
      </c>
      <c r="CZ421" s="8" t="n">
        <v>7</v>
      </c>
      <c r="DA421" s="8" t="n">
        <v>46</v>
      </c>
      <c r="DB421" s="8" t="n">
        <v>25</v>
      </c>
      <c r="DC421" s="8" t="n">
        <v>4</v>
      </c>
      <c r="DD421" s="8" t="n">
        <v>8</v>
      </c>
      <c r="DE421" s="8" t="n">
        <v>27</v>
      </c>
      <c r="DF421" s="8" t="n">
        <v>15</v>
      </c>
      <c r="DG421" s="8" t="n">
        <v>2</v>
      </c>
      <c r="DH421" s="8" t="n">
        <v>130</v>
      </c>
      <c r="DI421" s="8" t="n">
        <v>22</v>
      </c>
      <c r="DJ421" s="8" t="n">
        <v>10</v>
      </c>
      <c r="DK421" s="8" t="n">
        <v>22</v>
      </c>
      <c r="DL421" s="8" t="n">
        <v>22</v>
      </c>
      <c r="DM421" s="8" t="n">
        <v>0</v>
      </c>
      <c r="DN421" s="8" t="n">
        <v>11</v>
      </c>
      <c r="DO421" s="8" t="n">
        <v>11</v>
      </c>
      <c r="DP421" s="8" t="n">
        <v>0</v>
      </c>
      <c r="DQ421" s="8" t="n">
        <f aca="false">DJ421-DI421</f>
        <v>-12</v>
      </c>
      <c r="DR421" s="19" t="n">
        <v>-13.918</v>
      </c>
      <c r="DS421" s="8" t="n">
        <v>21</v>
      </c>
      <c r="DT421" s="8" t="n">
        <v>1</v>
      </c>
      <c r="DU421" s="8" t="n">
        <v>0</v>
      </c>
      <c r="DV421" s="8" t="n">
        <v>0</v>
      </c>
      <c r="DW421" s="8" t="n">
        <v>0</v>
      </c>
      <c r="DX421" s="8" t="n">
        <v>1884</v>
      </c>
      <c r="DY421" s="8" t="n">
        <v>1336</v>
      </c>
      <c r="DZ421" s="8" t="n">
        <v>1289</v>
      </c>
      <c r="EA421" s="8" t="n">
        <v>1049</v>
      </c>
      <c r="EB421" s="8" t="n">
        <v>951</v>
      </c>
      <c r="EC421" s="8" t="n">
        <v>763</v>
      </c>
      <c r="ED421" s="8" t="n">
        <v>94.39</v>
      </c>
      <c r="EE421" s="8" t="n">
        <v>77.59</v>
      </c>
      <c r="EF421" s="8" t="n">
        <v>79</v>
      </c>
      <c r="EG421" s="8" t="n">
        <v>76</v>
      </c>
      <c r="EH421" s="12" t="n">
        <f aca="false">EF421/EB421</f>
        <v>0.0830704521556257</v>
      </c>
      <c r="EI421" s="20" t="n">
        <f aca="false">1-EG421/EC421</f>
        <v>0.900393184796855</v>
      </c>
      <c r="EJ421" s="21" t="n">
        <f aca="false">EH421+EI421</f>
        <v>0.98346363695248</v>
      </c>
      <c r="EK421" s="8" t="n">
        <v>1881</v>
      </c>
      <c r="EL421" s="8" t="n">
        <v>1339</v>
      </c>
      <c r="EM421" s="8" t="n">
        <v>1287</v>
      </c>
      <c r="EN421" s="8" t="n">
        <v>1051</v>
      </c>
      <c r="EO421" s="8" t="n">
        <v>948</v>
      </c>
      <c r="EP421" s="8" t="n">
        <v>765</v>
      </c>
      <c r="EQ421" s="8" t="n">
        <v>79</v>
      </c>
      <c r="ER421" s="8" t="n">
        <v>76</v>
      </c>
      <c r="ES421" s="8" t="n">
        <v>953</v>
      </c>
      <c r="ET421" s="8" t="n">
        <v>710</v>
      </c>
      <c r="EU421" s="8" t="n">
        <v>331</v>
      </c>
      <c r="EV421" s="8" t="n">
        <v>307</v>
      </c>
      <c r="EW421" s="8" t="n">
        <v>41</v>
      </c>
      <c r="EX421" s="8" t="n">
        <v>41</v>
      </c>
      <c r="EY421" s="8" t="n">
        <v>91</v>
      </c>
      <c r="EZ421" s="8" t="n">
        <v>84</v>
      </c>
      <c r="FA421" s="8" t="n">
        <v>3.4</v>
      </c>
      <c r="FB421" s="8" t="n">
        <v>1.7</v>
      </c>
      <c r="FC421" s="8" t="n">
        <v>5</v>
      </c>
      <c r="FD421" s="19" t="n">
        <v>66.95</v>
      </c>
      <c r="FE421" s="18" t="n">
        <f aca="false">FD421/V421</f>
        <v>0.90472972972973</v>
      </c>
      <c r="FF421" s="8" t="n">
        <v>7.1994</v>
      </c>
      <c r="FG421" s="8" t="n">
        <v>2.12</v>
      </c>
      <c r="FH421" s="8" t="n">
        <v>-0.11</v>
      </c>
      <c r="FI421" s="8" t="n">
        <v>2.02</v>
      </c>
      <c r="FJ421" s="8" t="n">
        <v>2</v>
      </c>
      <c r="FK421" s="8" t="n">
        <v>0</v>
      </c>
      <c r="FL421" s="8" t="n">
        <v>0</v>
      </c>
      <c r="FM421" s="8" t="n">
        <f aca="false">BL421+BS421+AH421+DT421</f>
        <v>104</v>
      </c>
      <c r="FN421" s="19" t="n">
        <f aca="false">IF(DS421&gt;0,(BL421+BR421)/DS421,0)</f>
        <v>4.04761904761905</v>
      </c>
      <c r="FO421" s="12" t="n">
        <v>0.1065488565</v>
      </c>
      <c r="FP421" s="19" t="n">
        <f aca="false">Z421-AH421/10</f>
        <v>47.3</v>
      </c>
      <c r="FQ421" s="19" t="n">
        <f aca="false">Z421+DR421/5</f>
        <v>49.2164</v>
      </c>
      <c r="FR421" s="19" t="n">
        <f aca="false">(DX421+DY421)/AL421*60</f>
        <v>132.592135062796</v>
      </c>
      <c r="FS421" s="8" t="n">
        <v>8</v>
      </c>
      <c r="FT421" s="17" t="s">
        <v>326</v>
      </c>
      <c r="FU421" s="8" t="n">
        <v>1024</v>
      </c>
      <c r="FV421" s="17" t="s">
        <v>255</v>
      </c>
      <c r="FW421" s="17" t="s">
        <v>280</v>
      </c>
      <c r="FX421" s="23" t="n">
        <v>13800000</v>
      </c>
      <c r="FY421" s="23" t="n">
        <v>10500000</v>
      </c>
      <c r="FZ421" s="8" t="n">
        <v>791</v>
      </c>
      <c r="GA421" s="8" t="n">
        <v>292</v>
      </c>
      <c r="GB421" s="8" t="n">
        <v>382</v>
      </c>
      <c r="GC421" s="8" t="n">
        <v>674</v>
      </c>
      <c r="GD421" s="8" t="n">
        <v>193</v>
      </c>
      <c r="GE421" s="8" t="n">
        <v>437</v>
      </c>
      <c r="GF421" s="8" t="n">
        <v>2076</v>
      </c>
      <c r="GG421" s="8" t="n">
        <v>15630</v>
      </c>
      <c r="GH421" s="8" t="n">
        <v>61.8</v>
      </c>
      <c r="GI421" s="8" t="n">
        <v>23.6</v>
      </c>
      <c r="GJ421" s="8" t="n">
        <v>85.4</v>
      </c>
      <c r="GK421" s="8" t="n">
        <f aca="false">Z421-AH421/10</f>
        <v>47.3</v>
      </c>
      <c r="GL421" s="22"/>
      <c r="GM421" s="22"/>
      <c r="GN421" s="22"/>
      <c r="GO421" s="22"/>
      <c r="GP421" s="22"/>
    </row>
    <row r="422" customFormat="false" ht="13.65" hidden="false" customHeight="true" outlineLevel="0" collapsed="false">
      <c r="A422" s="16" t="n">
        <v>33637</v>
      </c>
      <c r="B422" s="17" t="s">
        <v>2118</v>
      </c>
      <c r="C422" s="17" t="s">
        <v>2119</v>
      </c>
      <c r="D422" s="17" t="s">
        <v>283</v>
      </c>
      <c r="E422" s="17" t="s">
        <v>283</v>
      </c>
      <c r="F422" s="8" t="n">
        <v>75</v>
      </c>
      <c r="G422" s="8" t="n">
        <v>205</v>
      </c>
      <c r="H422" s="8" t="n">
        <v>2010</v>
      </c>
      <c r="I422" s="8" t="n">
        <v>2</v>
      </c>
      <c r="J422" s="8" t="n">
        <v>38</v>
      </c>
      <c r="K422" s="17" t="s">
        <v>263</v>
      </c>
      <c r="L422" s="8" t="n">
        <v>2013</v>
      </c>
      <c r="M422" s="8" t="n">
        <v>25</v>
      </c>
      <c r="N422" s="8" t="n">
        <v>5</v>
      </c>
      <c r="O422" s="8" t="n">
        <v>8475750</v>
      </c>
      <c r="P422" s="17" t="s">
        <v>2120</v>
      </c>
      <c r="Q422" s="17" t="s">
        <v>2121</v>
      </c>
      <c r="R422" s="17" t="s">
        <v>2122</v>
      </c>
      <c r="S422" s="17" t="s">
        <v>2123</v>
      </c>
      <c r="T422" s="17" t="s">
        <v>278</v>
      </c>
      <c r="U422" s="17" t="s">
        <v>444</v>
      </c>
      <c r="V422" s="8" t="n">
        <v>34</v>
      </c>
      <c r="W422" s="8" t="n">
        <v>1</v>
      </c>
      <c r="X422" s="8" t="n">
        <v>2</v>
      </c>
      <c r="Y422" s="8" t="n">
        <v>1</v>
      </c>
      <c r="Z422" s="8" t="n">
        <v>3</v>
      </c>
      <c r="AA422" s="8" t="n">
        <v>24</v>
      </c>
      <c r="AB422" s="8" t="n">
        <v>75</v>
      </c>
      <c r="AC422" s="18" t="n">
        <f aca="false">Z422/V422</f>
        <v>0.0882352941176471</v>
      </c>
      <c r="AD422" s="19" t="n">
        <f aca="false">IF(FZ422&gt;V422,Z422-V422*(GC422-Z422)/(FZ422-V422),0)</f>
        <v>-2.66666666666667</v>
      </c>
      <c r="AE422" s="19" t="n">
        <v>1.106</v>
      </c>
      <c r="AF422" s="8" t="n">
        <v>7</v>
      </c>
      <c r="AG422" s="8" t="n">
        <v>1.1</v>
      </c>
      <c r="AH422" s="8" t="n">
        <v>22</v>
      </c>
      <c r="AI422" s="8" t="n">
        <v>693</v>
      </c>
      <c r="AJ422" s="8" t="n">
        <v>32815</v>
      </c>
      <c r="AK422" s="19" t="n">
        <v>546.91666666667</v>
      </c>
      <c r="AL422" s="8" t="n">
        <v>546.9</v>
      </c>
      <c r="AM422" s="8" t="n">
        <v>547</v>
      </c>
      <c r="AN422" s="18" t="n">
        <f aca="false">AJ422/60/V422</f>
        <v>16.0857843137255</v>
      </c>
      <c r="AO422" s="8" t="n">
        <v>27.09</v>
      </c>
      <c r="AP422" s="12" t="n">
        <f aca="false">IF(EF422&gt;0,Z422/EF422,0)</f>
        <v>0.142857142857143</v>
      </c>
      <c r="AQ422" s="8" t="n">
        <v>59</v>
      </c>
      <c r="AR422" s="8" t="n">
        <v>59</v>
      </c>
      <c r="AS422" s="8" t="n">
        <v>59</v>
      </c>
      <c r="AT422" s="8" t="n">
        <v>43</v>
      </c>
      <c r="AU422" s="8" t="n">
        <v>43</v>
      </c>
      <c r="AV422" s="8" t="n">
        <v>30</v>
      </c>
      <c r="AW422" s="8" t="n">
        <v>16</v>
      </c>
      <c r="AX422" s="8" t="n">
        <v>3</v>
      </c>
      <c r="AY422" s="8" t="n">
        <v>1</v>
      </c>
      <c r="AZ422" s="8" t="n">
        <v>6</v>
      </c>
      <c r="BA422" s="8" t="n">
        <f aca="false">AY422+AZ422</f>
        <v>7</v>
      </c>
      <c r="BB422" s="8" t="n">
        <v>1.31</v>
      </c>
      <c r="BC422" s="8" t="n">
        <v>47.4</v>
      </c>
      <c r="BD422" s="19" t="n">
        <v>24.1</v>
      </c>
      <c r="BE422" s="19" t="n">
        <v>2.64391284473562</v>
      </c>
      <c r="BF422" s="19" t="n">
        <f aca="false">AQ422+BD422</f>
        <v>83.1</v>
      </c>
      <c r="BG422" s="19" t="n">
        <f aca="false">IF(AL422&gt;0,BF422/AL422*60,0)</f>
        <v>9.11684037301152</v>
      </c>
      <c r="BH422" s="8" t="n">
        <v>165</v>
      </c>
      <c r="BI422" s="8" t="n">
        <v>176</v>
      </c>
      <c r="BJ422" s="8" t="n">
        <v>154</v>
      </c>
      <c r="BK422" s="12" t="n">
        <f aca="false">BH422/(BH422+BJ422)</f>
        <v>0.517241379310345</v>
      </c>
      <c r="BL422" s="8" t="n">
        <v>35</v>
      </c>
      <c r="BM422" s="8" t="n">
        <v>35</v>
      </c>
      <c r="BN422" s="8" t="n">
        <v>78</v>
      </c>
      <c r="BO422" s="8" t="n">
        <f aca="false">BM422-BN422</f>
        <v>-43</v>
      </c>
      <c r="BP422" s="8" t="n">
        <v>13</v>
      </c>
      <c r="BQ422" s="8" t="n">
        <v>18</v>
      </c>
      <c r="BR422" s="8" t="n">
        <v>7</v>
      </c>
      <c r="BS422" s="8" t="n">
        <v>42</v>
      </c>
      <c r="BT422" s="12" t="n">
        <f aca="false">BS422/(EA422+BS422)</f>
        <v>0.0974477958236659</v>
      </c>
      <c r="BU422" s="8" t="n">
        <v>0</v>
      </c>
      <c r="BV422" s="8" t="n">
        <v>0</v>
      </c>
      <c r="BW422" s="12" t="n">
        <f aca="false">IF(BU422+BV422&gt;0,BU422/(BU422+BV422),0)</f>
        <v>0</v>
      </c>
      <c r="BX422" s="8" t="n">
        <v>0</v>
      </c>
      <c r="BY422" s="8" t="n">
        <v>0</v>
      </c>
      <c r="BZ422" s="8" t="n">
        <v>0</v>
      </c>
      <c r="CA422" s="8" t="n">
        <v>0</v>
      </c>
      <c r="CB422" s="8" t="n">
        <v>0</v>
      </c>
      <c r="CC422" s="8" t="n">
        <v>0</v>
      </c>
      <c r="CD422" s="8" t="n">
        <v>0</v>
      </c>
      <c r="CE422" s="8" t="n">
        <v>0</v>
      </c>
      <c r="CF422" s="8" t="n">
        <v>0</v>
      </c>
      <c r="CG422" s="8" t="n">
        <v>0</v>
      </c>
      <c r="CH422" s="8" t="n">
        <v>0</v>
      </c>
      <c r="CI422" s="8" t="n">
        <v>0</v>
      </c>
      <c r="CJ422" s="8" t="n">
        <v>0</v>
      </c>
      <c r="CK422" s="8" t="n">
        <v>0</v>
      </c>
      <c r="CL422" s="8" t="n">
        <v>0</v>
      </c>
      <c r="CM422" s="8" t="n">
        <v>1</v>
      </c>
      <c r="CN422" s="8" t="n">
        <v>0</v>
      </c>
      <c r="CO422" s="8" t="n">
        <v>0</v>
      </c>
      <c r="CP422" s="8" t="n">
        <v>0</v>
      </c>
      <c r="CQ422" s="8" t="n">
        <v>0</v>
      </c>
      <c r="CR422" s="8" t="n">
        <v>0</v>
      </c>
      <c r="CS422" s="8" t="n">
        <v>1</v>
      </c>
      <c r="CT422" s="8" t="n">
        <v>0</v>
      </c>
      <c r="CU422" s="8" t="n">
        <v>0</v>
      </c>
      <c r="CV422" s="8" t="n">
        <v>0</v>
      </c>
      <c r="CW422" s="8" t="n">
        <v>0</v>
      </c>
      <c r="CX422" s="8" t="n">
        <v>0</v>
      </c>
      <c r="CY422" s="8" t="n">
        <v>1</v>
      </c>
      <c r="CZ422" s="8" t="n">
        <v>0</v>
      </c>
      <c r="DA422" s="8" t="n">
        <v>12</v>
      </c>
      <c r="DB422" s="8" t="n">
        <v>3</v>
      </c>
      <c r="DC422" s="8" t="n">
        <v>0</v>
      </c>
      <c r="DD422" s="8" t="n">
        <v>6</v>
      </c>
      <c r="DE422" s="8" t="n">
        <v>4</v>
      </c>
      <c r="DF422" s="8" t="n">
        <v>0</v>
      </c>
      <c r="DG422" s="8" t="n">
        <v>0</v>
      </c>
      <c r="DH422" s="8" t="n">
        <v>17</v>
      </c>
      <c r="DI422" s="8" t="n">
        <v>11</v>
      </c>
      <c r="DJ422" s="8" t="n">
        <v>1</v>
      </c>
      <c r="DK422" s="8" t="n">
        <v>11</v>
      </c>
      <c r="DL422" s="8" t="n">
        <v>11</v>
      </c>
      <c r="DM422" s="8" t="n">
        <v>0</v>
      </c>
      <c r="DN422" s="8" t="n">
        <v>1</v>
      </c>
      <c r="DO422" s="8" t="n">
        <v>1</v>
      </c>
      <c r="DP422" s="8" t="n">
        <v>0</v>
      </c>
      <c r="DQ422" s="8" t="n">
        <f aca="false">DJ422-DI422</f>
        <v>-10</v>
      </c>
      <c r="DR422" s="19" t="n">
        <v>-5.611</v>
      </c>
      <c r="DS422" s="8" t="n">
        <v>11</v>
      </c>
      <c r="DT422" s="8" t="n">
        <v>0</v>
      </c>
      <c r="DU422" s="8" t="n">
        <v>0</v>
      </c>
      <c r="DV422" s="8" t="n">
        <v>0</v>
      </c>
      <c r="DW422" s="8" t="n">
        <v>0</v>
      </c>
      <c r="DX422" s="8" t="n">
        <v>497</v>
      </c>
      <c r="DY422" s="8" t="n">
        <v>510</v>
      </c>
      <c r="DZ422" s="8" t="n">
        <v>367</v>
      </c>
      <c r="EA422" s="8" t="n">
        <v>389</v>
      </c>
      <c r="EB422" s="8" t="n">
        <v>259</v>
      </c>
      <c r="EC422" s="8" t="n">
        <v>264</v>
      </c>
      <c r="ED422" s="8" t="n">
        <v>22.07</v>
      </c>
      <c r="EE422" s="8" t="n">
        <v>20.09</v>
      </c>
      <c r="EF422" s="8" t="n">
        <v>21</v>
      </c>
      <c r="EG422" s="8" t="n">
        <v>16</v>
      </c>
      <c r="EH422" s="12" t="n">
        <f aca="false">EF422/EB422</f>
        <v>0.0810810810810811</v>
      </c>
      <c r="EI422" s="20" t="n">
        <f aca="false">1-EG422/EC422</f>
        <v>0.939393939393939</v>
      </c>
      <c r="EJ422" s="21" t="n">
        <f aca="false">EH422+EI422</f>
        <v>1.02047502047502</v>
      </c>
      <c r="EK422" s="8" t="n">
        <v>492</v>
      </c>
      <c r="EL422" s="8" t="n">
        <v>508</v>
      </c>
      <c r="EM422" s="8" t="n">
        <v>363</v>
      </c>
      <c r="EN422" s="8" t="n">
        <v>387</v>
      </c>
      <c r="EO422" s="8" t="n">
        <v>258</v>
      </c>
      <c r="EP422" s="8" t="n">
        <v>263</v>
      </c>
      <c r="EQ422" s="8" t="n">
        <v>21</v>
      </c>
      <c r="ER422" s="8" t="n">
        <v>16</v>
      </c>
      <c r="ES422" s="8" t="n">
        <v>237</v>
      </c>
      <c r="ET422" s="8" t="n">
        <v>215</v>
      </c>
      <c r="EU422" s="8" t="n">
        <v>79</v>
      </c>
      <c r="EV422" s="8" t="n">
        <v>78</v>
      </c>
      <c r="EW422" s="8" t="n">
        <v>8</v>
      </c>
      <c r="EX422" s="8" t="n">
        <v>10</v>
      </c>
      <c r="EY422" s="8" t="n">
        <v>35</v>
      </c>
      <c r="EZ422" s="8" t="n">
        <v>32</v>
      </c>
      <c r="FA422" s="8" t="n">
        <v>-0.3</v>
      </c>
      <c r="FB422" s="8" t="n">
        <v>1.6</v>
      </c>
      <c r="FC422" s="8" t="n">
        <v>1.4</v>
      </c>
      <c r="FD422" s="19" t="n">
        <v>5.95</v>
      </c>
      <c r="FE422" s="18" t="n">
        <f aca="false">FD422/V422</f>
        <v>0.175</v>
      </c>
      <c r="FF422" s="8" t="n">
        <v>0.6565</v>
      </c>
      <c r="FG422" s="8" t="n">
        <v>-0.01</v>
      </c>
      <c r="FH422" s="8" t="n">
        <v>0.25</v>
      </c>
      <c r="FI422" s="8" t="n">
        <v>0.24</v>
      </c>
      <c r="FJ422" s="22"/>
      <c r="FK422" s="22"/>
      <c r="FL422" s="22"/>
      <c r="FM422" s="8" t="n">
        <f aca="false">BL422+BS422+AH422+DT422</f>
        <v>99</v>
      </c>
      <c r="FN422" s="19" t="n">
        <f aca="false">IF(DS422&gt;0,(BL422+BR422)/DS422,0)</f>
        <v>3.81818181818182</v>
      </c>
      <c r="FO422" s="12" t="n">
        <v>0.0090328266</v>
      </c>
      <c r="FP422" s="19" t="n">
        <f aca="false">Z422-AH422/10</f>
        <v>0.8</v>
      </c>
      <c r="FQ422" s="19" t="n">
        <f aca="false">Z422+DR422/5</f>
        <v>1.8778</v>
      </c>
      <c r="FR422" s="19" t="n">
        <f aca="false">(DX422+DY422)/AL422*60</f>
        <v>110.477235326385</v>
      </c>
      <c r="FS422" s="8" t="n">
        <v>20</v>
      </c>
      <c r="FT422" s="17" t="s">
        <v>345</v>
      </c>
      <c r="FU422" s="8" t="n">
        <v>277</v>
      </c>
      <c r="FV422" s="17" t="s">
        <v>412</v>
      </c>
      <c r="FW422" s="17" t="s">
        <v>280</v>
      </c>
      <c r="FX422" s="23" t="n">
        <v>1275000</v>
      </c>
      <c r="FY422" s="23" t="n">
        <v>1137500</v>
      </c>
      <c r="FZ422" s="8" t="n">
        <v>250</v>
      </c>
      <c r="GA422" s="8" t="n">
        <v>7</v>
      </c>
      <c r="GB422" s="8" t="n">
        <v>32</v>
      </c>
      <c r="GC422" s="8" t="n">
        <v>39</v>
      </c>
      <c r="GD422" s="8" t="n">
        <v>-34</v>
      </c>
      <c r="GE422" s="8" t="n">
        <v>110</v>
      </c>
      <c r="GF422" s="8" t="n">
        <v>200</v>
      </c>
      <c r="GG422" s="8" t="n">
        <v>4644</v>
      </c>
      <c r="GH422" s="8" t="n">
        <v>-0.7</v>
      </c>
      <c r="GI422" s="8" t="n">
        <v>9.1</v>
      </c>
      <c r="GJ422" s="8" t="n">
        <v>8.4</v>
      </c>
      <c r="GK422" s="8" t="n">
        <f aca="false">Z422-AH422/10</f>
        <v>0.8</v>
      </c>
      <c r="GL422" s="22"/>
      <c r="GM422" s="22"/>
      <c r="GN422" s="22"/>
      <c r="GO422" s="22"/>
      <c r="GP422" s="22"/>
    </row>
    <row r="423" customFormat="false" ht="13.65" hidden="false" customHeight="true" outlineLevel="0" collapsed="false">
      <c r="A423" s="16" t="n">
        <v>34139</v>
      </c>
      <c r="B423" s="17" t="s">
        <v>2124</v>
      </c>
      <c r="C423" s="17" t="s">
        <v>282</v>
      </c>
      <c r="D423" s="17" t="s">
        <v>283</v>
      </c>
      <c r="E423" s="17" t="s">
        <v>283</v>
      </c>
      <c r="F423" s="8" t="n">
        <v>73</v>
      </c>
      <c r="G423" s="8" t="n">
        <v>217</v>
      </c>
      <c r="H423" s="8" t="n">
        <v>2013</v>
      </c>
      <c r="I423" s="8" t="n">
        <v>5</v>
      </c>
      <c r="J423" s="8" t="n">
        <v>148</v>
      </c>
      <c r="K423" s="17" t="s">
        <v>263</v>
      </c>
      <c r="L423" s="8" t="n">
        <v>2016</v>
      </c>
      <c r="M423" s="8" t="n">
        <v>24</v>
      </c>
      <c r="N423" s="8" t="n">
        <v>2</v>
      </c>
      <c r="O423" s="8" t="n">
        <v>8477380</v>
      </c>
      <c r="P423" s="17" t="s">
        <v>2125</v>
      </c>
      <c r="Q423" s="17" t="s">
        <v>2126</v>
      </c>
      <c r="R423" s="17" t="s">
        <v>2127</v>
      </c>
      <c r="S423" s="17" t="s">
        <v>2128</v>
      </c>
      <c r="T423" s="17" t="s">
        <v>313</v>
      </c>
      <c r="U423" s="17" t="s">
        <v>351</v>
      </c>
      <c r="V423" s="8" t="n">
        <v>35</v>
      </c>
      <c r="W423" s="8" t="n">
        <v>4</v>
      </c>
      <c r="X423" s="8" t="n">
        <v>2</v>
      </c>
      <c r="Y423" s="8" t="n">
        <v>2</v>
      </c>
      <c r="Z423" s="8" t="n">
        <v>6</v>
      </c>
      <c r="AA423" s="8" t="n">
        <v>25</v>
      </c>
      <c r="AB423" s="8" t="n">
        <v>86</v>
      </c>
      <c r="AC423" s="18" t="n">
        <f aca="false">Z423/V423</f>
        <v>0.171428571428571</v>
      </c>
      <c r="AD423" s="19" t="n">
        <f aca="false">IF(FZ423&gt;V423,Z423-V423*(GC423-Z423)/(FZ423-V423),0)</f>
        <v>-5.66666666666667</v>
      </c>
      <c r="AE423" s="19" t="n">
        <v>2.591</v>
      </c>
      <c r="AF423" s="8" t="n">
        <v>4</v>
      </c>
      <c r="AG423" s="8" t="n">
        <v>-3.3</v>
      </c>
      <c r="AH423" s="8" t="n">
        <v>6</v>
      </c>
      <c r="AI423" s="8" t="n">
        <v>480</v>
      </c>
      <c r="AJ423" s="8" t="n">
        <v>19961</v>
      </c>
      <c r="AK423" s="19" t="n">
        <v>332.68333333333</v>
      </c>
      <c r="AL423" s="8" t="n">
        <v>332.68</v>
      </c>
      <c r="AM423" s="8" t="n">
        <v>333</v>
      </c>
      <c r="AN423" s="18" t="n">
        <f aca="false">AJ423/60/V423</f>
        <v>9.5052380952381</v>
      </c>
      <c r="AO423" s="8" t="n">
        <v>16.24</v>
      </c>
      <c r="AP423" s="12" t="n">
        <f aca="false">IF(EF423&gt;0,Z423/EF423,0)</f>
        <v>0.461538461538462</v>
      </c>
      <c r="AQ423" s="8" t="n">
        <v>88</v>
      </c>
      <c r="AR423" s="8" t="n">
        <v>88</v>
      </c>
      <c r="AS423" s="8" t="n">
        <v>88</v>
      </c>
      <c r="AT423" s="8" t="n">
        <v>70</v>
      </c>
      <c r="AU423" s="8" t="n">
        <v>70</v>
      </c>
      <c r="AV423" s="8" t="n">
        <v>53</v>
      </c>
      <c r="AW423" s="8" t="n">
        <v>51</v>
      </c>
      <c r="AX423" s="8" t="n">
        <v>19</v>
      </c>
      <c r="AY423" s="8" t="n">
        <v>1</v>
      </c>
      <c r="AZ423" s="8" t="n">
        <v>4</v>
      </c>
      <c r="BA423" s="8" t="n">
        <f aca="false">AY423+AZ423</f>
        <v>5</v>
      </c>
      <c r="BB423" s="8" t="n">
        <v>3.58</v>
      </c>
      <c r="BC423" s="8" t="n">
        <v>32.7358</v>
      </c>
      <c r="BD423" s="19" t="n">
        <v>44.2</v>
      </c>
      <c r="BE423" s="19" t="n">
        <v>7.97154451179809</v>
      </c>
      <c r="BF423" s="19" t="n">
        <f aca="false">AQ423+BD423</f>
        <v>132.2</v>
      </c>
      <c r="BG423" s="19" t="n">
        <f aca="false">IF(AL423&gt;0,BF423/AL423*60,0)</f>
        <v>23.8427317542383</v>
      </c>
      <c r="BH423" s="8" t="n">
        <v>114</v>
      </c>
      <c r="BI423" s="8" t="n">
        <v>97</v>
      </c>
      <c r="BJ423" s="8" t="n">
        <v>88</v>
      </c>
      <c r="BK423" s="12" t="n">
        <f aca="false">BH423/(BH423+BJ423)</f>
        <v>0.564356435643564</v>
      </c>
      <c r="BL423" s="8" t="n">
        <v>35</v>
      </c>
      <c r="BM423" s="8" t="n">
        <v>35</v>
      </c>
      <c r="BN423" s="8" t="n">
        <v>30</v>
      </c>
      <c r="BO423" s="8" t="n">
        <f aca="false">BM423-BN423</f>
        <v>5</v>
      </c>
      <c r="BP423" s="8" t="n">
        <v>17</v>
      </c>
      <c r="BQ423" s="8" t="n">
        <v>6</v>
      </c>
      <c r="BR423" s="8" t="n">
        <v>5</v>
      </c>
      <c r="BS423" s="8" t="n">
        <v>9</v>
      </c>
      <c r="BT423" s="12" t="n">
        <f aca="false">BS423/(EA423+BS423)</f>
        <v>0.0364372469635627</v>
      </c>
      <c r="BU423" s="8" t="n">
        <v>4</v>
      </c>
      <c r="BV423" s="8" t="n">
        <v>6</v>
      </c>
      <c r="BW423" s="12" t="n">
        <f aca="false">IF(BU423+BV423&gt;0,BU423/(BU423+BV423),0)</f>
        <v>0.4</v>
      </c>
      <c r="BX423" s="8" t="n">
        <v>1</v>
      </c>
      <c r="BY423" s="8" t="n">
        <v>0</v>
      </c>
      <c r="BZ423" s="8" t="n">
        <v>1</v>
      </c>
      <c r="CA423" s="8" t="n">
        <v>2</v>
      </c>
      <c r="CB423" s="8" t="n">
        <v>2</v>
      </c>
      <c r="CC423" s="8" t="n">
        <v>4</v>
      </c>
      <c r="CD423" s="8" t="n">
        <v>2</v>
      </c>
      <c r="CE423" s="8" t="n">
        <v>1</v>
      </c>
      <c r="CF423" s="8" t="n">
        <v>2</v>
      </c>
      <c r="CG423" s="8" t="n">
        <v>0</v>
      </c>
      <c r="CH423" s="8" t="n">
        <v>3</v>
      </c>
      <c r="CI423" s="8" t="n">
        <v>5</v>
      </c>
      <c r="CJ423" s="8" t="n">
        <v>0</v>
      </c>
      <c r="CK423" s="8" t="n">
        <v>0</v>
      </c>
      <c r="CL423" s="8" t="n">
        <v>0</v>
      </c>
      <c r="CM423" s="8" t="n">
        <v>1</v>
      </c>
      <c r="CN423" s="8" t="n">
        <v>0</v>
      </c>
      <c r="CO423" s="8" t="n">
        <v>0</v>
      </c>
      <c r="CP423" s="8" t="n">
        <v>0</v>
      </c>
      <c r="CQ423" s="8" t="n">
        <v>2</v>
      </c>
      <c r="CR423" s="8" t="n">
        <v>1</v>
      </c>
      <c r="CS423" s="8" t="n">
        <v>0</v>
      </c>
      <c r="CT423" s="8" t="n">
        <v>0</v>
      </c>
      <c r="CU423" s="8" t="n">
        <v>0</v>
      </c>
      <c r="CV423" s="8" t="n">
        <v>0</v>
      </c>
      <c r="CW423" s="8" t="n">
        <v>1</v>
      </c>
      <c r="CX423" s="8" t="n">
        <v>0</v>
      </c>
      <c r="CY423" s="8" t="n">
        <v>0</v>
      </c>
      <c r="CZ423" s="8" t="n">
        <v>3</v>
      </c>
      <c r="DA423" s="8" t="n">
        <v>14</v>
      </c>
      <c r="DB423" s="8" t="n">
        <v>6</v>
      </c>
      <c r="DC423" s="8" t="n">
        <v>2</v>
      </c>
      <c r="DD423" s="8" t="n">
        <v>3</v>
      </c>
      <c r="DE423" s="8" t="n">
        <v>12</v>
      </c>
      <c r="DF423" s="8" t="n">
        <v>3</v>
      </c>
      <c r="DG423" s="8" t="n">
        <v>0</v>
      </c>
      <c r="DH423" s="8" t="n">
        <v>27</v>
      </c>
      <c r="DI423" s="8" t="n">
        <v>3</v>
      </c>
      <c r="DJ423" s="8" t="n">
        <v>5</v>
      </c>
      <c r="DK423" s="8" t="n">
        <v>4</v>
      </c>
      <c r="DL423" s="8" t="n">
        <v>4</v>
      </c>
      <c r="DM423" s="8" t="n">
        <v>0</v>
      </c>
      <c r="DN423" s="8" t="n">
        <v>5</v>
      </c>
      <c r="DO423" s="8" t="n">
        <v>5</v>
      </c>
      <c r="DP423" s="8" t="n">
        <v>0</v>
      </c>
      <c r="DQ423" s="8" t="n">
        <f aca="false">DJ423-DI423</f>
        <v>2</v>
      </c>
      <c r="DR423" s="19" t="n">
        <v>0.691</v>
      </c>
      <c r="DS423" s="8" t="n">
        <v>3</v>
      </c>
      <c r="DT423" s="8" t="n">
        <v>0</v>
      </c>
      <c r="DU423" s="8" t="n">
        <v>0</v>
      </c>
      <c r="DV423" s="8" t="n">
        <v>0</v>
      </c>
      <c r="DW423" s="8" t="n">
        <v>0</v>
      </c>
      <c r="DX423" s="8" t="n">
        <v>287</v>
      </c>
      <c r="DY423" s="8" t="n">
        <v>318</v>
      </c>
      <c r="DZ423" s="8" t="n">
        <v>209</v>
      </c>
      <c r="EA423" s="8" t="n">
        <v>238</v>
      </c>
      <c r="EB423" s="8" t="n">
        <v>153</v>
      </c>
      <c r="EC423" s="8" t="n">
        <v>167</v>
      </c>
      <c r="ED423" s="8" t="n">
        <v>10.04</v>
      </c>
      <c r="EE423" s="8" t="n">
        <v>12.31</v>
      </c>
      <c r="EF423" s="8" t="n">
        <v>13</v>
      </c>
      <c r="EG423" s="8" t="n">
        <v>9</v>
      </c>
      <c r="EH423" s="12" t="n">
        <f aca="false">EF423/EB423</f>
        <v>0.0849673202614379</v>
      </c>
      <c r="EI423" s="20" t="n">
        <f aca="false">1-EG423/EC423</f>
        <v>0.946107784431138</v>
      </c>
      <c r="EJ423" s="21" t="n">
        <f aca="false">EH423+EI423</f>
        <v>1.03107510469258</v>
      </c>
      <c r="EK423" s="8" t="n">
        <v>287</v>
      </c>
      <c r="EL423" s="8" t="n">
        <v>320</v>
      </c>
      <c r="EM423" s="8" t="n">
        <v>209</v>
      </c>
      <c r="EN423" s="8" t="n">
        <v>239</v>
      </c>
      <c r="EO423" s="8" t="n">
        <v>153</v>
      </c>
      <c r="EP423" s="8" t="n">
        <v>168</v>
      </c>
      <c r="EQ423" s="8" t="n">
        <v>13</v>
      </c>
      <c r="ER423" s="8" t="n">
        <v>9</v>
      </c>
      <c r="ES423" s="8" t="n">
        <v>135</v>
      </c>
      <c r="ET423" s="8" t="n">
        <v>159</v>
      </c>
      <c r="EU423" s="8" t="n">
        <v>46</v>
      </c>
      <c r="EV423" s="8" t="n">
        <v>57</v>
      </c>
      <c r="EW423" s="8" t="n">
        <v>4</v>
      </c>
      <c r="EX423" s="8" t="n">
        <v>5</v>
      </c>
      <c r="EY423" s="8" t="n">
        <v>23</v>
      </c>
      <c r="EZ423" s="8" t="n">
        <v>19</v>
      </c>
      <c r="FA423" s="8" t="n">
        <v>0.1</v>
      </c>
      <c r="FB423" s="8" t="n">
        <v>0.6</v>
      </c>
      <c r="FC423" s="8" t="n">
        <v>0.7</v>
      </c>
      <c r="FD423" s="19" t="n">
        <v>6.96</v>
      </c>
      <c r="FE423" s="18" t="n">
        <f aca="false">FD423/V423</f>
        <v>0.198857142857143</v>
      </c>
      <c r="FF423" s="8" t="n">
        <v>0.353</v>
      </c>
      <c r="FG423" s="8" t="n">
        <v>-0.25</v>
      </c>
      <c r="FH423" s="8" t="n">
        <v>0</v>
      </c>
      <c r="FI423" s="8" t="n">
        <v>-0.25</v>
      </c>
      <c r="FJ423" s="8" t="n">
        <v>1</v>
      </c>
      <c r="FK423" s="8" t="n">
        <v>0</v>
      </c>
      <c r="FL423" s="8" t="n">
        <v>0</v>
      </c>
      <c r="FM423" s="8" t="n">
        <f aca="false">BL423+BS423+AH423+DT423</f>
        <v>50</v>
      </c>
      <c r="FN423" s="19" t="n">
        <f aca="false">IF(DS423&gt;0,(BL423+BR423)/DS423,0)</f>
        <v>13.3333333333333</v>
      </c>
      <c r="FO423" s="12" t="n">
        <v>0.0402207235</v>
      </c>
      <c r="FP423" s="19" t="n">
        <f aca="false">Z423-AH423/10</f>
        <v>5.4</v>
      </c>
      <c r="FQ423" s="19" t="n">
        <f aca="false">Z423+DR423/5</f>
        <v>6.1382</v>
      </c>
      <c r="FR423" s="19" t="n">
        <f aca="false">(DX423+DY423)/AL423*60</f>
        <v>109.113863171817</v>
      </c>
      <c r="FS423" s="22"/>
      <c r="FT423" s="22"/>
      <c r="FU423" s="22"/>
      <c r="FV423" s="22"/>
      <c r="FW423" s="17" t="s">
        <v>270</v>
      </c>
      <c r="FX423" s="23" t="n">
        <v>650000</v>
      </c>
      <c r="FY423" s="23" t="n">
        <v>650000</v>
      </c>
      <c r="FZ423" s="8" t="n">
        <v>41</v>
      </c>
      <c r="GA423" s="8" t="n">
        <v>4</v>
      </c>
      <c r="GB423" s="8" t="n">
        <v>4</v>
      </c>
      <c r="GC423" s="8" t="n">
        <v>8</v>
      </c>
      <c r="GD423" s="8" t="n">
        <v>6</v>
      </c>
      <c r="GE423" s="8" t="n">
        <v>8</v>
      </c>
      <c r="GF423" s="8" t="n">
        <v>70</v>
      </c>
      <c r="GG423" s="8" t="n">
        <v>406</v>
      </c>
      <c r="GH423" s="8" t="n">
        <v>0.1</v>
      </c>
      <c r="GI423" s="8" t="n">
        <v>0.8</v>
      </c>
      <c r="GJ423" s="8" t="n">
        <v>0.9</v>
      </c>
      <c r="GK423" s="8" t="n">
        <f aca="false">Z423-AH423/10</f>
        <v>5.4</v>
      </c>
      <c r="GL423" s="22"/>
      <c r="GM423" s="22"/>
      <c r="GN423" s="22"/>
      <c r="GO423" s="22"/>
      <c r="GP423" s="22"/>
    </row>
    <row r="424" customFormat="false" ht="13.65" hidden="false" customHeight="true" outlineLevel="0" collapsed="false">
      <c r="A424" s="16" t="n">
        <v>33707</v>
      </c>
      <c r="B424" s="17" t="s">
        <v>2129</v>
      </c>
      <c r="C424" s="22"/>
      <c r="D424" s="17" t="s">
        <v>366</v>
      </c>
      <c r="E424" s="17" t="s">
        <v>366</v>
      </c>
      <c r="F424" s="8" t="n">
        <v>72</v>
      </c>
      <c r="G424" s="8" t="n">
        <v>190</v>
      </c>
      <c r="H424" s="8" t="n">
        <v>2010</v>
      </c>
      <c r="I424" s="8" t="n">
        <v>4</v>
      </c>
      <c r="J424" s="8" t="n">
        <v>99</v>
      </c>
      <c r="K424" s="17" t="s">
        <v>273</v>
      </c>
      <c r="L424" s="8" t="n">
        <v>2015</v>
      </c>
      <c r="M424" s="8" t="n">
        <v>25</v>
      </c>
      <c r="N424" s="8" t="n">
        <v>3</v>
      </c>
      <c r="O424" s="8" t="n">
        <v>8475820</v>
      </c>
      <c r="P424" s="17" t="s">
        <v>2130</v>
      </c>
      <c r="Q424" s="17" t="s">
        <v>2131</v>
      </c>
      <c r="R424" s="17" t="s">
        <v>2132</v>
      </c>
      <c r="S424" s="17" t="s">
        <v>2133</v>
      </c>
      <c r="T424" s="17" t="s">
        <v>299</v>
      </c>
      <c r="U424" s="17" t="s">
        <v>694</v>
      </c>
      <c r="V424" s="8" t="n">
        <v>66</v>
      </c>
      <c r="W424" s="8" t="n">
        <v>14</v>
      </c>
      <c r="X424" s="8" t="n">
        <v>18</v>
      </c>
      <c r="Y424" s="8" t="n">
        <v>13</v>
      </c>
      <c r="Z424" s="8" t="n">
        <v>32</v>
      </c>
      <c r="AA424" s="8" t="n">
        <v>11</v>
      </c>
      <c r="AB424" s="8" t="n">
        <v>35</v>
      </c>
      <c r="AC424" s="18" t="n">
        <f aca="false">Z424/V424</f>
        <v>0.484848484848485</v>
      </c>
      <c r="AD424" s="19" t="n">
        <f aca="false">IF(FZ424&gt;V424,Z424-V424*(GC424-Z424)/(FZ424-V424),0)</f>
        <v>6.46715328467153</v>
      </c>
      <c r="AE424" s="19" t="n">
        <v>12.11</v>
      </c>
      <c r="AF424" s="8" t="n">
        <v>10</v>
      </c>
      <c r="AG424" s="8" t="n">
        <v>12.3</v>
      </c>
      <c r="AH424" s="8" t="n">
        <v>26</v>
      </c>
      <c r="AI424" s="8" t="n">
        <v>1387</v>
      </c>
      <c r="AJ424" s="8" t="n">
        <v>59293</v>
      </c>
      <c r="AK424" s="19" t="n">
        <v>988.21666666667</v>
      </c>
      <c r="AL424" s="8" t="n">
        <v>988.22</v>
      </c>
      <c r="AM424" s="8" t="n">
        <v>988</v>
      </c>
      <c r="AN424" s="18" t="n">
        <f aca="false">AJ424/60/V424</f>
        <v>14.9729797979798</v>
      </c>
      <c r="AO424" s="8" t="n">
        <v>24.89</v>
      </c>
      <c r="AP424" s="12" t="n">
        <f aca="false">IF(EF424&gt;0,Z424/EF424,0)</f>
        <v>0.592592592592593</v>
      </c>
      <c r="AQ424" s="8" t="n">
        <v>201</v>
      </c>
      <c r="AR424" s="8" t="n">
        <v>201</v>
      </c>
      <c r="AS424" s="8" t="n">
        <v>201</v>
      </c>
      <c r="AT424" s="8" t="n">
        <v>157</v>
      </c>
      <c r="AU424" s="8" t="n">
        <v>157</v>
      </c>
      <c r="AV424" s="8" t="n">
        <v>129</v>
      </c>
      <c r="AW424" s="8" t="n">
        <v>148</v>
      </c>
      <c r="AX424" s="8" t="n">
        <v>72</v>
      </c>
      <c r="AY424" s="8" t="n">
        <v>2</v>
      </c>
      <c r="AZ424" s="8" t="n">
        <v>18</v>
      </c>
      <c r="BA424" s="8" t="n">
        <f aca="false">AY424+AZ424</f>
        <v>20</v>
      </c>
      <c r="BB424" s="8" t="n">
        <v>14.89</v>
      </c>
      <c r="BC424" s="8" t="n">
        <v>23.6124</v>
      </c>
      <c r="BD424" s="19" t="n">
        <v>288.6</v>
      </c>
      <c r="BE424" s="19" t="n">
        <v>17.5224731418548</v>
      </c>
      <c r="BF424" s="19" t="n">
        <f aca="false">AQ424+BD424</f>
        <v>489.6</v>
      </c>
      <c r="BG424" s="19" t="n">
        <f aca="false">IF(AL424&gt;0,BF424/AL424*60,0)</f>
        <v>29.7261743336504</v>
      </c>
      <c r="BH424" s="8" t="n">
        <v>354</v>
      </c>
      <c r="BI424" s="8" t="n">
        <v>345</v>
      </c>
      <c r="BJ424" s="8" t="n">
        <v>235</v>
      </c>
      <c r="BK424" s="12" t="n">
        <f aca="false">BH424/(BH424+BJ424)</f>
        <v>0.601018675721562</v>
      </c>
      <c r="BL424" s="8" t="n">
        <v>28</v>
      </c>
      <c r="BM424" s="8" t="n">
        <v>28</v>
      </c>
      <c r="BN424" s="8" t="n">
        <v>159</v>
      </c>
      <c r="BO424" s="8" t="n">
        <f aca="false">BM424-BN424</f>
        <v>-131</v>
      </c>
      <c r="BP424" s="8" t="n">
        <v>28</v>
      </c>
      <c r="BQ424" s="8" t="n">
        <v>33</v>
      </c>
      <c r="BR424" s="8" t="n">
        <v>46</v>
      </c>
      <c r="BS424" s="8" t="n">
        <v>28</v>
      </c>
      <c r="BT424" s="12" t="n">
        <f aca="false">BS424/(EA424+BS424)</f>
        <v>0.0465116279069768</v>
      </c>
      <c r="BU424" s="8" t="n">
        <v>5</v>
      </c>
      <c r="BV424" s="8" t="n">
        <v>7</v>
      </c>
      <c r="BW424" s="12" t="n">
        <f aca="false">IF(BU424+BV424&gt;0,BU424/(BU424+BV424),0)</f>
        <v>0.416666666666667</v>
      </c>
      <c r="BX424" s="8" t="n">
        <v>1</v>
      </c>
      <c r="BY424" s="8" t="n">
        <v>1</v>
      </c>
      <c r="BZ424" s="8" t="n">
        <v>2</v>
      </c>
      <c r="CA424" s="8" t="n">
        <v>1</v>
      </c>
      <c r="CB424" s="8" t="n">
        <v>2</v>
      </c>
      <c r="CC424" s="8" t="n">
        <v>5</v>
      </c>
      <c r="CD424" s="8" t="n">
        <v>1</v>
      </c>
      <c r="CE424" s="8" t="n">
        <v>1</v>
      </c>
      <c r="CF424" s="8" t="n">
        <v>3</v>
      </c>
      <c r="CG424" s="8" t="n">
        <v>3</v>
      </c>
      <c r="CH424" s="8" t="n">
        <v>2</v>
      </c>
      <c r="CI424" s="8" t="n">
        <v>7</v>
      </c>
      <c r="CJ424" s="8" t="n">
        <v>0</v>
      </c>
      <c r="CK424" s="8" t="n">
        <v>0</v>
      </c>
      <c r="CL424" s="8" t="n">
        <v>4</v>
      </c>
      <c r="CM424" s="8" t="n">
        <v>2</v>
      </c>
      <c r="CN424" s="8" t="n">
        <v>0</v>
      </c>
      <c r="CO424" s="8" t="n">
        <v>0</v>
      </c>
      <c r="CP424" s="8" t="n">
        <v>0</v>
      </c>
      <c r="CQ424" s="8" t="n">
        <v>4</v>
      </c>
      <c r="CR424" s="8" t="n">
        <v>1</v>
      </c>
      <c r="CS424" s="8" t="n">
        <v>1</v>
      </c>
      <c r="CT424" s="8" t="n">
        <v>1</v>
      </c>
      <c r="CU424" s="8" t="n">
        <v>0</v>
      </c>
      <c r="CV424" s="8" t="n">
        <v>0</v>
      </c>
      <c r="CW424" s="8" t="n">
        <v>7</v>
      </c>
      <c r="CX424" s="8" t="n">
        <v>0</v>
      </c>
      <c r="CY424" s="8" t="n">
        <v>2</v>
      </c>
      <c r="CZ424" s="8" t="n">
        <v>4</v>
      </c>
      <c r="DA424" s="8" t="n">
        <v>22</v>
      </c>
      <c r="DB424" s="8" t="n">
        <v>15</v>
      </c>
      <c r="DC424" s="8" t="n">
        <v>5</v>
      </c>
      <c r="DD424" s="8" t="n">
        <v>8</v>
      </c>
      <c r="DE424" s="8" t="n">
        <v>5</v>
      </c>
      <c r="DF424" s="8" t="n">
        <v>12</v>
      </c>
      <c r="DG424" s="8" t="n">
        <v>4</v>
      </c>
      <c r="DH424" s="8" t="n">
        <v>80</v>
      </c>
      <c r="DI424" s="8" t="n">
        <v>13</v>
      </c>
      <c r="DJ424" s="8" t="n">
        <v>17</v>
      </c>
      <c r="DK424" s="8" t="n">
        <v>12</v>
      </c>
      <c r="DL424" s="8" t="n">
        <v>12</v>
      </c>
      <c r="DM424" s="8" t="n">
        <v>0</v>
      </c>
      <c r="DN424" s="8" t="n">
        <v>18</v>
      </c>
      <c r="DO424" s="8" t="n">
        <v>18</v>
      </c>
      <c r="DP424" s="8" t="n">
        <v>0</v>
      </c>
      <c r="DQ424" s="8" t="n">
        <f aca="false">DJ424-DI424</f>
        <v>4</v>
      </c>
      <c r="DR424" s="19" t="n">
        <v>5.484</v>
      </c>
      <c r="DS424" s="8" t="n">
        <v>13</v>
      </c>
      <c r="DT424" s="8" t="n">
        <v>0</v>
      </c>
      <c r="DU424" s="8" t="n">
        <v>0</v>
      </c>
      <c r="DV424" s="8" t="n">
        <v>0</v>
      </c>
      <c r="DW424" s="8" t="n">
        <v>0</v>
      </c>
      <c r="DX424" s="8" t="n">
        <v>1142</v>
      </c>
      <c r="DY424" s="8" t="n">
        <v>815</v>
      </c>
      <c r="DZ424" s="8" t="n">
        <v>852</v>
      </c>
      <c r="EA424" s="8" t="n">
        <v>574</v>
      </c>
      <c r="EB424" s="8" t="n">
        <v>633</v>
      </c>
      <c r="EC424" s="8" t="n">
        <v>422</v>
      </c>
      <c r="ED424" s="8" t="n">
        <v>59.22</v>
      </c>
      <c r="EE424" s="8" t="n">
        <v>37.21</v>
      </c>
      <c r="EF424" s="8" t="n">
        <v>54</v>
      </c>
      <c r="EG424" s="8" t="n">
        <v>33</v>
      </c>
      <c r="EH424" s="12" t="n">
        <f aca="false">EF424/EB424</f>
        <v>0.0853080568720379</v>
      </c>
      <c r="EI424" s="20" t="n">
        <f aca="false">1-EG424/EC424</f>
        <v>0.921800947867299</v>
      </c>
      <c r="EJ424" s="21" t="n">
        <f aca="false">EH424+EI424</f>
        <v>1.00710900473934</v>
      </c>
      <c r="EK424" s="8" t="n">
        <v>1144</v>
      </c>
      <c r="EL424" s="8" t="n">
        <v>812</v>
      </c>
      <c r="EM424" s="8" t="n">
        <v>854</v>
      </c>
      <c r="EN424" s="8" t="n">
        <v>571</v>
      </c>
      <c r="EO424" s="8" t="n">
        <v>633</v>
      </c>
      <c r="EP424" s="8" t="n">
        <v>419</v>
      </c>
      <c r="EQ424" s="8" t="n">
        <v>54</v>
      </c>
      <c r="ER424" s="8" t="n">
        <v>33</v>
      </c>
      <c r="ES424" s="8" t="n">
        <v>608</v>
      </c>
      <c r="ET424" s="8" t="n">
        <v>384</v>
      </c>
      <c r="EU424" s="8" t="n">
        <v>256</v>
      </c>
      <c r="EV424" s="8" t="n">
        <v>160</v>
      </c>
      <c r="EW424" s="8" t="n">
        <v>34</v>
      </c>
      <c r="EX424" s="8" t="n">
        <v>24</v>
      </c>
      <c r="EY424" s="8" t="n">
        <v>62</v>
      </c>
      <c r="EZ424" s="8" t="n">
        <v>62</v>
      </c>
      <c r="FA424" s="8" t="n">
        <v>1.9</v>
      </c>
      <c r="FB424" s="8" t="n">
        <v>1.6</v>
      </c>
      <c r="FC424" s="8" t="n">
        <v>3.5</v>
      </c>
      <c r="FD424" s="19" t="n">
        <v>43.35</v>
      </c>
      <c r="FE424" s="18" t="n">
        <f aca="false">FD424/V424</f>
        <v>0.656818181818182</v>
      </c>
      <c r="FF424" s="8" t="n">
        <v>4.3631</v>
      </c>
      <c r="FG424" s="8" t="n">
        <v>1.3</v>
      </c>
      <c r="FH424" s="8" t="n">
        <v>0.24</v>
      </c>
      <c r="FI424" s="8" t="n">
        <v>1.55</v>
      </c>
      <c r="FJ424" s="8" t="n">
        <v>5</v>
      </c>
      <c r="FK424" s="8" t="n">
        <v>3</v>
      </c>
      <c r="FL424" s="8" t="n">
        <v>1</v>
      </c>
      <c r="FM424" s="8" t="n">
        <f aca="false">BL424+BS424+AH424+DT424</f>
        <v>82</v>
      </c>
      <c r="FN424" s="19" t="n">
        <f aca="false">IF(DS424&gt;0,(BL424+BR424)/DS424,0)</f>
        <v>5.69230769230769</v>
      </c>
      <c r="FO424" s="12" t="n">
        <v>0.0746521004</v>
      </c>
      <c r="FP424" s="19" t="n">
        <f aca="false">Z424-AH424/10</f>
        <v>29.4</v>
      </c>
      <c r="FQ424" s="19" t="n">
        <f aca="false">Z424+DR424/5</f>
        <v>33.0968</v>
      </c>
      <c r="FR424" s="19" t="n">
        <f aca="false">(DX424+DY424)/AL424*60</f>
        <v>118.819696019105</v>
      </c>
      <c r="FS424" s="8" t="n">
        <v>12</v>
      </c>
      <c r="FT424" s="17" t="s">
        <v>563</v>
      </c>
      <c r="FU424" s="8" t="n">
        <v>380</v>
      </c>
      <c r="FV424" s="22"/>
      <c r="FW424" s="17" t="s">
        <v>280</v>
      </c>
      <c r="FX424" s="23" t="n">
        <v>1900000</v>
      </c>
      <c r="FY424" s="23" t="n">
        <v>1900000</v>
      </c>
      <c r="FZ424" s="8" t="n">
        <v>203</v>
      </c>
      <c r="GA424" s="8" t="n">
        <v>31</v>
      </c>
      <c r="GB424" s="8" t="n">
        <v>54</v>
      </c>
      <c r="GC424" s="8" t="n">
        <v>85</v>
      </c>
      <c r="GD424" s="8" t="n">
        <v>9</v>
      </c>
      <c r="GE424" s="8" t="n">
        <v>56</v>
      </c>
      <c r="GF424" s="8" t="n">
        <v>331</v>
      </c>
      <c r="GG424" s="8" t="n">
        <v>2906</v>
      </c>
      <c r="GH424" s="8" t="n">
        <v>4.3</v>
      </c>
      <c r="GI424" s="8" t="n">
        <v>3.9</v>
      </c>
      <c r="GJ424" s="8" t="n">
        <v>8.2</v>
      </c>
      <c r="GK424" s="8" t="n">
        <f aca="false">Z424-AH424/10</f>
        <v>29.4</v>
      </c>
      <c r="GL424" s="22"/>
      <c r="GM424" s="22"/>
      <c r="GN424" s="22"/>
      <c r="GO424" s="22"/>
      <c r="GP424" s="22"/>
    </row>
    <row r="425" customFormat="false" ht="13.65" hidden="false" customHeight="true" outlineLevel="0" collapsed="false">
      <c r="A425" s="16" t="n">
        <v>33008</v>
      </c>
      <c r="B425" s="17" t="s">
        <v>1082</v>
      </c>
      <c r="C425" s="17" t="s">
        <v>27</v>
      </c>
      <c r="D425" s="17" t="s">
        <v>262</v>
      </c>
      <c r="E425" s="17" t="s">
        <v>262</v>
      </c>
      <c r="F425" s="8" t="n">
        <v>71</v>
      </c>
      <c r="G425" s="8" t="n">
        <v>187</v>
      </c>
      <c r="H425" s="8" t="n">
        <v>2008</v>
      </c>
      <c r="I425" s="8" t="n">
        <v>1</v>
      </c>
      <c r="J425" s="8" t="n">
        <v>22</v>
      </c>
      <c r="K425" s="17" t="s">
        <v>273</v>
      </c>
      <c r="L425" s="8" t="n">
        <v>2010</v>
      </c>
      <c r="M425" s="8" t="n">
        <v>27</v>
      </c>
      <c r="N425" s="8" t="n">
        <v>8</v>
      </c>
      <c r="O425" s="8" t="n">
        <v>8474586</v>
      </c>
      <c r="P425" s="17" t="s">
        <v>2134</v>
      </c>
      <c r="Q425" s="17" t="s">
        <v>2135</v>
      </c>
      <c r="R425" s="17" t="s">
        <v>2136</v>
      </c>
      <c r="S425" s="17" t="s">
        <v>2137</v>
      </c>
      <c r="T425" s="17" t="s">
        <v>817</v>
      </c>
      <c r="U425" s="17" t="s">
        <v>344</v>
      </c>
      <c r="V425" s="8" t="n">
        <v>81</v>
      </c>
      <c r="W425" s="8" t="n">
        <v>25</v>
      </c>
      <c r="X425" s="8" t="n">
        <v>34</v>
      </c>
      <c r="Y425" s="8" t="n">
        <v>19</v>
      </c>
      <c r="Z425" s="8" t="n">
        <v>59</v>
      </c>
      <c r="AA425" s="8" t="n">
        <v>5</v>
      </c>
      <c r="AB425" s="8" t="n">
        <v>26</v>
      </c>
      <c r="AC425" s="18" t="n">
        <f aca="false">Z425/V425</f>
        <v>0.728395061728395</v>
      </c>
      <c r="AD425" s="19" t="n">
        <f aca="false">IF(FZ425&gt;V425,Z425-V425*(GC425-Z425)/(FZ425-V425),0)</f>
        <v>-2.02958579881657</v>
      </c>
      <c r="AE425" s="19" t="n">
        <v>22.338</v>
      </c>
      <c r="AF425" s="8" t="n">
        <v>5</v>
      </c>
      <c r="AG425" s="8" t="n">
        <v>13.1</v>
      </c>
      <c r="AH425" s="8" t="n">
        <v>21</v>
      </c>
      <c r="AI425" s="8" t="n">
        <v>1549</v>
      </c>
      <c r="AJ425" s="8" t="n">
        <v>78091</v>
      </c>
      <c r="AK425" s="19" t="n">
        <v>1301.5166666667</v>
      </c>
      <c r="AL425" s="8" t="n">
        <v>1301.52</v>
      </c>
      <c r="AM425" s="8" t="n">
        <v>1302</v>
      </c>
      <c r="AN425" s="18" t="n">
        <f aca="false">AJ425/60/V425</f>
        <v>16.0681069958848</v>
      </c>
      <c r="AO425" s="8" t="n">
        <v>26.59</v>
      </c>
      <c r="AP425" s="12" t="n">
        <f aca="false">IF(EF425&gt;0,Z425/EF425,0)</f>
        <v>0.694117647058823</v>
      </c>
      <c r="AQ425" s="8" t="n">
        <v>290</v>
      </c>
      <c r="AR425" s="8" t="n">
        <v>290</v>
      </c>
      <c r="AS425" s="8" t="n">
        <v>290</v>
      </c>
      <c r="AT425" s="8" t="n">
        <v>240</v>
      </c>
      <c r="AU425" s="8" t="n">
        <v>240</v>
      </c>
      <c r="AV425" s="8" t="n">
        <v>183</v>
      </c>
      <c r="AW425" s="8" t="n">
        <v>208</v>
      </c>
      <c r="AX425" s="8" t="n">
        <v>100</v>
      </c>
      <c r="AY425" s="8" t="n">
        <v>9</v>
      </c>
      <c r="AZ425" s="8" t="n">
        <v>16</v>
      </c>
      <c r="BA425" s="8" t="n">
        <f aca="false">AY425+AZ425</f>
        <v>25</v>
      </c>
      <c r="BB425" s="8" t="n">
        <v>21.17</v>
      </c>
      <c r="BC425" s="8" t="n">
        <v>24.0929</v>
      </c>
      <c r="BD425" s="19" t="n">
        <v>349.3</v>
      </c>
      <c r="BE425" s="19" t="n">
        <v>16.1027519176341</v>
      </c>
      <c r="BF425" s="19" t="n">
        <f aca="false">AQ425+BD425</f>
        <v>639.3</v>
      </c>
      <c r="BG425" s="19" t="n">
        <f aca="false">IF(AL425&gt;0,BF425/AL425*60,0)</f>
        <v>29.4716946339664</v>
      </c>
      <c r="BH425" s="8" t="n">
        <v>460</v>
      </c>
      <c r="BI425" s="8" t="n">
        <v>389</v>
      </c>
      <c r="BJ425" s="8" t="n">
        <v>333</v>
      </c>
      <c r="BK425" s="12" t="n">
        <f aca="false">BH425/(BH425+BJ425)</f>
        <v>0.580075662042875</v>
      </c>
      <c r="BL425" s="8" t="n">
        <v>46</v>
      </c>
      <c r="BM425" s="8" t="n">
        <v>46</v>
      </c>
      <c r="BN425" s="8" t="n">
        <v>110</v>
      </c>
      <c r="BO425" s="8" t="n">
        <f aca="false">BM425-BN425</f>
        <v>-64</v>
      </c>
      <c r="BP425" s="8" t="n">
        <v>57</v>
      </c>
      <c r="BQ425" s="8" t="n">
        <v>38</v>
      </c>
      <c r="BR425" s="8" t="n">
        <v>38</v>
      </c>
      <c r="BS425" s="8" t="n">
        <v>30</v>
      </c>
      <c r="BT425" s="12" t="n">
        <f aca="false">BS425/(EA425+BS425)</f>
        <v>0.0336322869955157</v>
      </c>
      <c r="BU425" s="8" t="n">
        <v>12</v>
      </c>
      <c r="BV425" s="8" t="n">
        <v>21</v>
      </c>
      <c r="BW425" s="12" t="n">
        <f aca="false">IF(BU425+BV425&gt;0,BU425/(BU425+BV425),0)</f>
        <v>0.363636363636364</v>
      </c>
      <c r="BX425" s="8" t="n">
        <v>2</v>
      </c>
      <c r="BY425" s="8" t="n">
        <v>1</v>
      </c>
      <c r="BZ425" s="8" t="n">
        <v>3</v>
      </c>
      <c r="CA425" s="8" t="n">
        <v>5</v>
      </c>
      <c r="CB425" s="8" t="n">
        <v>7</v>
      </c>
      <c r="CC425" s="8" t="n">
        <v>15</v>
      </c>
      <c r="CD425" s="8" t="n">
        <v>4</v>
      </c>
      <c r="CE425" s="8" t="n">
        <v>5</v>
      </c>
      <c r="CF425" s="8" t="n">
        <v>4</v>
      </c>
      <c r="CG425" s="8" t="n">
        <v>10</v>
      </c>
      <c r="CH425" s="8" t="n">
        <v>8</v>
      </c>
      <c r="CI425" s="8" t="n">
        <v>13</v>
      </c>
      <c r="CJ425" s="8" t="n">
        <v>0</v>
      </c>
      <c r="CK425" s="8" t="n">
        <v>1</v>
      </c>
      <c r="CL425" s="8" t="n">
        <v>3</v>
      </c>
      <c r="CM425" s="8" t="n">
        <v>7</v>
      </c>
      <c r="CN425" s="8" t="n">
        <v>2</v>
      </c>
      <c r="CO425" s="8" t="n">
        <v>0</v>
      </c>
      <c r="CP425" s="8" t="n">
        <v>0</v>
      </c>
      <c r="CQ425" s="8" t="n">
        <v>3</v>
      </c>
      <c r="CR425" s="8" t="n">
        <v>0</v>
      </c>
      <c r="CS425" s="8" t="n">
        <v>0</v>
      </c>
      <c r="CT425" s="8" t="n">
        <v>3</v>
      </c>
      <c r="CU425" s="8" t="n">
        <v>1</v>
      </c>
      <c r="CV425" s="8" t="n">
        <v>0</v>
      </c>
      <c r="CW425" s="8" t="n">
        <v>18</v>
      </c>
      <c r="CX425" s="8" t="n">
        <v>3</v>
      </c>
      <c r="CY425" s="8" t="n">
        <v>2</v>
      </c>
      <c r="CZ425" s="8" t="n">
        <v>8</v>
      </c>
      <c r="DA425" s="8" t="n">
        <v>44</v>
      </c>
      <c r="DB425" s="8" t="n">
        <v>35</v>
      </c>
      <c r="DC425" s="8" t="n">
        <v>1</v>
      </c>
      <c r="DD425" s="8" t="n">
        <v>9</v>
      </c>
      <c r="DE425" s="8" t="n">
        <v>18</v>
      </c>
      <c r="DF425" s="8" t="n">
        <v>13</v>
      </c>
      <c r="DG425" s="8" t="n">
        <v>1</v>
      </c>
      <c r="DH425" s="8" t="n">
        <v>106</v>
      </c>
      <c r="DI425" s="8" t="n">
        <v>9</v>
      </c>
      <c r="DJ425" s="8" t="n">
        <v>21</v>
      </c>
      <c r="DK425" s="8" t="n">
        <v>10</v>
      </c>
      <c r="DL425" s="8" t="n">
        <v>9</v>
      </c>
      <c r="DM425" s="8" t="n">
        <v>1</v>
      </c>
      <c r="DN425" s="8" t="n">
        <v>21</v>
      </c>
      <c r="DO425" s="8" t="n">
        <v>20</v>
      </c>
      <c r="DP425" s="8" t="n">
        <v>1</v>
      </c>
      <c r="DQ425" s="8" t="n">
        <f aca="false">DJ425-DI425</f>
        <v>12</v>
      </c>
      <c r="DR425" s="19" t="n">
        <v>6.394</v>
      </c>
      <c r="DS425" s="8" t="n">
        <v>8</v>
      </c>
      <c r="DT425" s="8" t="n">
        <v>1</v>
      </c>
      <c r="DU425" s="8" t="n">
        <v>0</v>
      </c>
      <c r="DV425" s="8" t="n">
        <v>0</v>
      </c>
      <c r="DW425" s="8" t="n">
        <v>0</v>
      </c>
      <c r="DX425" s="8" t="n">
        <v>1519</v>
      </c>
      <c r="DY425" s="8" t="n">
        <v>1134</v>
      </c>
      <c r="DZ425" s="8" t="n">
        <v>1136</v>
      </c>
      <c r="EA425" s="8" t="n">
        <v>862</v>
      </c>
      <c r="EB425" s="8" t="n">
        <v>841</v>
      </c>
      <c r="EC425" s="8" t="n">
        <v>642</v>
      </c>
      <c r="ED425" s="8" t="n">
        <v>79.74</v>
      </c>
      <c r="EE425" s="8" t="n">
        <v>56.34</v>
      </c>
      <c r="EF425" s="8" t="n">
        <v>85</v>
      </c>
      <c r="EG425" s="8" t="n">
        <v>67</v>
      </c>
      <c r="EH425" s="12" t="n">
        <f aca="false">EF425/EB425</f>
        <v>0.101070154577883</v>
      </c>
      <c r="EI425" s="20" t="n">
        <f aca="false">1-EG425/EC425</f>
        <v>0.895638629283489</v>
      </c>
      <c r="EJ425" s="21" t="n">
        <f aca="false">EH425+EI425</f>
        <v>0.996708783861373</v>
      </c>
      <c r="EK425" s="8" t="n">
        <v>1522</v>
      </c>
      <c r="EL425" s="8" t="n">
        <v>1131</v>
      </c>
      <c r="EM425" s="8" t="n">
        <v>1138</v>
      </c>
      <c r="EN425" s="8" t="n">
        <v>859</v>
      </c>
      <c r="EO425" s="8" t="n">
        <v>841</v>
      </c>
      <c r="EP425" s="8" t="n">
        <v>639</v>
      </c>
      <c r="EQ425" s="8" t="n">
        <v>85</v>
      </c>
      <c r="ER425" s="8" t="n">
        <v>66</v>
      </c>
      <c r="ES425" s="8" t="n">
        <v>846</v>
      </c>
      <c r="ET425" s="8" t="n">
        <v>609</v>
      </c>
      <c r="EU425" s="8" t="n">
        <v>345</v>
      </c>
      <c r="EV425" s="8" t="n">
        <v>233</v>
      </c>
      <c r="EW425" s="8" t="n">
        <v>49</v>
      </c>
      <c r="EX425" s="8" t="n">
        <v>43</v>
      </c>
      <c r="EY425" s="8" t="n">
        <v>68</v>
      </c>
      <c r="EZ425" s="8" t="n">
        <v>91</v>
      </c>
      <c r="FA425" s="8" t="n">
        <v>4.9</v>
      </c>
      <c r="FB425" s="8" t="n">
        <v>1.3</v>
      </c>
      <c r="FC425" s="8" t="n">
        <v>6.3</v>
      </c>
      <c r="FD425" s="19" t="n">
        <v>66.44</v>
      </c>
      <c r="FE425" s="18" t="n">
        <f aca="false">FD425/V425</f>
        <v>0.820246913580247</v>
      </c>
      <c r="FF425" s="8" t="n">
        <v>5.6377</v>
      </c>
      <c r="FG425" s="8" t="n">
        <v>2.73</v>
      </c>
      <c r="FH425" s="8" t="n">
        <v>-0.06</v>
      </c>
      <c r="FI425" s="8" t="n">
        <v>2.67</v>
      </c>
      <c r="FJ425" s="8" t="n">
        <v>6</v>
      </c>
      <c r="FK425" s="8" t="n">
        <v>2</v>
      </c>
      <c r="FL425" s="8" t="n">
        <v>0</v>
      </c>
      <c r="FM425" s="8" t="n">
        <f aca="false">BL425+BS425+AH425+DT425</f>
        <v>98</v>
      </c>
      <c r="FN425" s="19" t="n">
        <f aca="false">IF(DS425&gt;0,(BL425+BR425)/DS425,0)</f>
        <v>10.5</v>
      </c>
      <c r="FO425" s="12" t="n">
        <v>0.1072400084</v>
      </c>
      <c r="FP425" s="19" t="n">
        <f aca="false">Z425-AH425/10</f>
        <v>56.9</v>
      </c>
      <c r="FQ425" s="19" t="n">
        <f aca="false">Z425+DR425/5</f>
        <v>60.2788</v>
      </c>
      <c r="FR425" s="19" t="n">
        <f aca="false">(DX425+DY425)/AL425*60</f>
        <v>122.303153236216</v>
      </c>
      <c r="FS425" s="8" t="n">
        <v>1</v>
      </c>
      <c r="FT425" s="17" t="s">
        <v>345</v>
      </c>
      <c r="FU425" s="8" t="n">
        <v>73</v>
      </c>
      <c r="FV425" s="22"/>
      <c r="FW425" s="17" t="s">
        <v>280</v>
      </c>
      <c r="FX425" s="23" t="n">
        <v>6000000</v>
      </c>
      <c r="FY425" s="23" t="n">
        <v>6000000</v>
      </c>
      <c r="FZ425" s="8" t="n">
        <v>588</v>
      </c>
      <c r="GA425" s="8" t="n">
        <v>190</v>
      </c>
      <c r="GB425" s="8" t="n">
        <v>251</v>
      </c>
      <c r="GC425" s="8" t="n">
        <v>441</v>
      </c>
      <c r="GD425" s="8" t="n">
        <v>-43</v>
      </c>
      <c r="GE425" s="8" t="n">
        <v>141</v>
      </c>
      <c r="GF425" s="8" t="n">
        <v>1418</v>
      </c>
      <c r="GG425" s="8" t="n">
        <v>10519</v>
      </c>
      <c r="GH425" s="8" t="n">
        <v>40.2</v>
      </c>
      <c r="GI425" s="8" t="n">
        <v>10.3</v>
      </c>
      <c r="GJ425" s="8" t="n">
        <v>50.6</v>
      </c>
      <c r="GK425" s="8" t="n">
        <f aca="false">Z425-AH425/10</f>
        <v>56.9</v>
      </c>
      <c r="GL425" s="22"/>
      <c r="GM425" s="22"/>
      <c r="GN425" s="22"/>
      <c r="GO425" s="22"/>
      <c r="GP425" s="22"/>
    </row>
    <row r="426" customFormat="false" ht="13.65" hidden="false" customHeight="true" outlineLevel="0" collapsed="false">
      <c r="A426" s="16" t="n">
        <v>35477</v>
      </c>
      <c r="B426" s="17" t="s">
        <v>2138</v>
      </c>
      <c r="C426" s="17" t="s">
        <v>289</v>
      </c>
      <c r="D426" s="17" t="s">
        <v>283</v>
      </c>
      <c r="E426" s="17" t="s">
        <v>283</v>
      </c>
      <c r="F426" s="8" t="n">
        <v>78</v>
      </c>
      <c r="G426" s="8" t="n">
        <v>226</v>
      </c>
      <c r="H426" s="8" t="n">
        <v>2015</v>
      </c>
      <c r="I426" s="8" t="n">
        <v>2</v>
      </c>
      <c r="J426" s="8" t="n">
        <v>50</v>
      </c>
      <c r="K426" s="17" t="s">
        <v>263</v>
      </c>
      <c r="L426" s="8" t="n">
        <v>2017</v>
      </c>
      <c r="M426" s="8" t="n">
        <v>20</v>
      </c>
      <c r="N426" s="8" t="n">
        <v>1</v>
      </c>
      <c r="O426" s="8" t="n">
        <v>8478413</v>
      </c>
      <c r="P426" s="17" t="s">
        <v>2139</v>
      </c>
      <c r="Q426" s="17" t="s">
        <v>2140</v>
      </c>
      <c r="R426" s="17" t="s">
        <v>2141</v>
      </c>
      <c r="S426" s="17" t="s">
        <v>2137</v>
      </c>
      <c r="T426" s="17" t="s">
        <v>268</v>
      </c>
      <c r="U426" s="17" t="s">
        <v>972</v>
      </c>
      <c r="V426" s="8" t="n">
        <v>6</v>
      </c>
      <c r="W426" s="8" t="n">
        <v>0</v>
      </c>
      <c r="X426" s="8" t="n">
        <v>1</v>
      </c>
      <c r="Y426" s="8" t="n">
        <v>1</v>
      </c>
      <c r="Z426" s="8" t="n">
        <v>1</v>
      </c>
      <c r="AA426" s="8" t="n">
        <v>29</v>
      </c>
      <c r="AB426" s="8" t="n">
        <v>75</v>
      </c>
      <c r="AC426" s="18" t="n">
        <f aca="false">Z426/V426</f>
        <v>0.166666666666667</v>
      </c>
      <c r="AD426" s="19" t="n">
        <f aca="false">IF(FZ426&gt;V426,Z426-V426*(GC426-Z426)/(FZ426-V426),0)</f>
        <v>0</v>
      </c>
      <c r="AE426" s="19" t="n">
        <v>0.293</v>
      </c>
      <c r="AF426" s="8" t="n">
        <v>0</v>
      </c>
      <c r="AG426" s="8" t="n">
        <v>0.5</v>
      </c>
      <c r="AH426" s="8" t="n">
        <v>0</v>
      </c>
      <c r="AI426" s="8" t="n">
        <v>90</v>
      </c>
      <c r="AJ426" s="8" t="n">
        <v>4119</v>
      </c>
      <c r="AK426" s="19" t="n">
        <v>68.65</v>
      </c>
      <c r="AL426" s="8" t="n">
        <v>68.65</v>
      </c>
      <c r="AM426" s="8" t="n">
        <v>69</v>
      </c>
      <c r="AN426" s="18" t="n">
        <f aca="false">AJ426/60/V426</f>
        <v>11.4416666666667</v>
      </c>
      <c r="AO426" s="8" t="n">
        <v>19.26</v>
      </c>
      <c r="AP426" s="12" t="n">
        <f aca="false">IF(EF426&gt;0,Z426/EF426,0)</f>
        <v>0.5</v>
      </c>
      <c r="AQ426" s="8" t="n">
        <v>7</v>
      </c>
      <c r="AR426" s="8" t="n">
        <v>7</v>
      </c>
      <c r="AS426" s="8" t="n">
        <v>7</v>
      </c>
      <c r="AT426" s="8" t="n">
        <v>6</v>
      </c>
      <c r="AU426" s="8" t="n">
        <v>6</v>
      </c>
      <c r="AV426" s="8" t="n">
        <v>4</v>
      </c>
      <c r="AW426" s="8" t="n">
        <v>5</v>
      </c>
      <c r="AX426" s="8" t="n">
        <v>1</v>
      </c>
      <c r="AY426" s="8" t="n">
        <v>0</v>
      </c>
      <c r="AZ426" s="8" t="n">
        <v>0</v>
      </c>
      <c r="BA426" s="8" t="n">
        <f aca="false">AY426+AZ426</f>
        <v>0</v>
      </c>
      <c r="BB426" s="8" t="n">
        <v>0.26</v>
      </c>
      <c r="BC426" s="8" t="n">
        <v>22.25</v>
      </c>
      <c r="BD426" s="19" t="n">
        <v>48</v>
      </c>
      <c r="BE426" s="19" t="n">
        <v>41.9519300801165</v>
      </c>
      <c r="BF426" s="19" t="n">
        <f aca="false">AQ426+BD426</f>
        <v>55</v>
      </c>
      <c r="BG426" s="19" t="n">
        <f aca="false">IF(AL426&gt;0,BF426/AL426*60,0)</f>
        <v>48.0699198834669</v>
      </c>
      <c r="BH426" s="8" t="n">
        <v>19</v>
      </c>
      <c r="BI426" s="8" t="n">
        <v>30</v>
      </c>
      <c r="BJ426" s="8" t="n">
        <v>16</v>
      </c>
      <c r="BK426" s="12" t="n">
        <f aca="false">BH426/(BH426+BJ426)</f>
        <v>0.542857142857143</v>
      </c>
      <c r="BL426" s="8" t="n">
        <v>5</v>
      </c>
      <c r="BM426" s="8" t="n">
        <v>5</v>
      </c>
      <c r="BN426" s="8" t="n">
        <v>13</v>
      </c>
      <c r="BO426" s="8" t="n">
        <f aca="false">BM426-BN426</f>
        <v>-8</v>
      </c>
      <c r="BP426" s="8" t="n">
        <v>2</v>
      </c>
      <c r="BQ426" s="8" t="n">
        <v>2</v>
      </c>
      <c r="BR426" s="8" t="n">
        <v>2</v>
      </c>
      <c r="BS426" s="8" t="n">
        <v>3</v>
      </c>
      <c r="BT426" s="12" t="n">
        <f aca="false">BS426/(EA426+BS426)</f>
        <v>0.0697674418604651</v>
      </c>
      <c r="BU426" s="8" t="n">
        <v>0</v>
      </c>
      <c r="BV426" s="8" t="n">
        <v>5</v>
      </c>
      <c r="BW426" s="12" t="n">
        <f aca="false">IF(BU426+BV426&gt;0,BU426/(BU426+BV426),0)</f>
        <v>0</v>
      </c>
      <c r="BX426" s="8" t="n">
        <v>0</v>
      </c>
      <c r="BY426" s="8" t="n">
        <v>1</v>
      </c>
      <c r="BZ426" s="8" t="n">
        <v>0</v>
      </c>
      <c r="CA426" s="8" t="n">
        <v>2</v>
      </c>
      <c r="CB426" s="8" t="n">
        <v>0</v>
      </c>
      <c r="CC426" s="8" t="n">
        <v>2</v>
      </c>
      <c r="CD426" s="8" t="n">
        <v>0</v>
      </c>
      <c r="CE426" s="8" t="n">
        <v>3</v>
      </c>
      <c r="CF426" s="8" t="n">
        <v>0</v>
      </c>
      <c r="CG426" s="8" t="n">
        <v>2</v>
      </c>
      <c r="CH426" s="8" t="n">
        <v>0</v>
      </c>
      <c r="CI426" s="8" t="n">
        <v>4</v>
      </c>
      <c r="CJ426" s="8" t="n">
        <v>0</v>
      </c>
      <c r="CK426" s="8" t="n">
        <v>0</v>
      </c>
      <c r="CL426" s="8" t="n">
        <v>0</v>
      </c>
      <c r="CM426" s="8" t="n">
        <v>0</v>
      </c>
      <c r="CN426" s="8" t="n">
        <v>0</v>
      </c>
      <c r="CO426" s="8" t="n">
        <v>0</v>
      </c>
      <c r="CP426" s="8" t="n">
        <v>0</v>
      </c>
      <c r="CQ426" s="8" t="n">
        <v>0</v>
      </c>
      <c r="CR426" s="8" t="n">
        <v>0</v>
      </c>
      <c r="CS426" s="8" t="n">
        <v>0</v>
      </c>
      <c r="CT426" s="8" t="n">
        <v>0</v>
      </c>
      <c r="CU426" s="8" t="n">
        <v>0</v>
      </c>
      <c r="CV426" s="8" t="n">
        <v>0</v>
      </c>
      <c r="CW426" s="8" t="n">
        <v>0</v>
      </c>
      <c r="CX426" s="8" t="n">
        <v>0</v>
      </c>
      <c r="CY426" s="8" t="n">
        <v>1</v>
      </c>
      <c r="CZ426" s="8" t="n">
        <v>0</v>
      </c>
      <c r="DA426" s="8" t="n">
        <v>1</v>
      </c>
      <c r="DB426" s="8" t="n">
        <v>0</v>
      </c>
      <c r="DC426" s="8" t="n">
        <v>0</v>
      </c>
      <c r="DD426" s="8" t="n">
        <v>0</v>
      </c>
      <c r="DE426" s="8" t="n">
        <v>0</v>
      </c>
      <c r="DF426" s="8" t="n">
        <v>0</v>
      </c>
      <c r="DG426" s="8" t="n">
        <v>0</v>
      </c>
      <c r="DH426" s="8" t="n">
        <v>4</v>
      </c>
      <c r="DI426" s="8" t="n">
        <v>0</v>
      </c>
      <c r="DJ426" s="8" t="n">
        <v>0</v>
      </c>
      <c r="DK426" s="8" t="n">
        <v>0</v>
      </c>
      <c r="DL426" s="8" t="n">
        <v>0</v>
      </c>
      <c r="DM426" s="8" t="n">
        <v>0</v>
      </c>
      <c r="DN426" s="8" t="n">
        <v>0</v>
      </c>
      <c r="DO426" s="8" t="n">
        <v>0</v>
      </c>
      <c r="DP426" s="8" t="n">
        <v>0</v>
      </c>
      <c r="DQ426" s="8" t="n">
        <f aca="false">DJ426-DI426</f>
        <v>0</v>
      </c>
      <c r="DR426" s="19" t="n">
        <v>-0.069</v>
      </c>
      <c r="DS426" s="8" t="n">
        <v>0</v>
      </c>
      <c r="DT426" s="8" t="n">
        <v>0</v>
      </c>
      <c r="DU426" s="8" t="n">
        <v>0</v>
      </c>
      <c r="DV426" s="8" t="n">
        <v>0</v>
      </c>
      <c r="DW426" s="8" t="n">
        <v>0</v>
      </c>
      <c r="DX426" s="8" t="n">
        <v>49</v>
      </c>
      <c r="DY426" s="8" t="n">
        <v>64</v>
      </c>
      <c r="DZ426" s="8" t="n">
        <v>37</v>
      </c>
      <c r="EA426" s="8" t="n">
        <v>40</v>
      </c>
      <c r="EB426" s="8" t="n">
        <v>26</v>
      </c>
      <c r="EC426" s="8" t="n">
        <v>24</v>
      </c>
      <c r="ED426" s="8" t="n">
        <v>2.43</v>
      </c>
      <c r="EE426" s="8" t="n">
        <v>1.67</v>
      </c>
      <c r="EF426" s="8" t="n">
        <v>2</v>
      </c>
      <c r="EG426" s="8" t="n">
        <v>2</v>
      </c>
      <c r="EH426" s="12" t="n">
        <f aca="false">EF426/EB426</f>
        <v>0.0769230769230769</v>
      </c>
      <c r="EI426" s="20" t="n">
        <f aca="false">1-EG426/EC426</f>
        <v>0.916666666666667</v>
      </c>
      <c r="EJ426" s="21" t="n">
        <f aca="false">EH426+EI426</f>
        <v>0.993589743589744</v>
      </c>
      <c r="EK426" s="8" t="n">
        <v>49</v>
      </c>
      <c r="EL426" s="8" t="n">
        <v>65</v>
      </c>
      <c r="EM426" s="8" t="n">
        <v>37</v>
      </c>
      <c r="EN426" s="8" t="n">
        <v>41</v>
      </c>
      <c r="EO426" s="8" t="n">
        <v>26</v>
      </c>
      <c r="EP426" s="8" t="n">
        <v>25</v>
      </c>
      <c r="EQ426" s="8" t="n">
        <v>2</v>
      </c>
      <c r="ER426" s="8" t="n">
        <v>2</v>
      </c>
      <c r="ES426" s="8" t="n">
        <v>23</v>
      </c>
      <c r="ET426" s="8" t="n">
        <v>25</v>
      </c>
      <c r="EU426" s="8" t="n">
        <v>9</v>
      </c>
      <c r="EV426" s="8" t="n">
        <v>8</v>
      </c>
      <c r="EW426" s="8" t="n">
        <v>1</v>
      </c>
      <c r="EX426" s="8" t="n">
        <v>0</v>
      </c>
      <c r="EY426" s="8" t="n">
        <v>6</v>
      </c>
      <c r="EZ426" s="8" t="n">
        <v>4</v>
      </c>
      <c r="FA426" s="8" t="n">
        <v>-0.1</v>
      </c>
      <c r="FB426" s="8" t="n">
        <v>0.1</v>
      </c>
      <c r="FC426" s="8" t="n">
        <v>0</v>
      </c>
      <c r="FD426" s="19" t="n">
        <v>0.35</v>
      </c>
      <c r="FE426" s="18" t="n">
        <f aca="false">FD426/V426</f>
        <v>0.0583333333333333</v>
      </c>
      <c r="FF426" s="8" t="n">
        <v>0.0042</v>
      </c>
      <c r="FG426" s="8" t="n">
        <v>0</v>
      </c>
      <c r="FH426" s="8" t="n">
        <v>0</v>
      </c>
      <c r="FI426" s="8" t="n">
        <v>0</v>
      </c>
      <c r="FJ426" s="22"/>
      <c r="FK426" s="22"/>
      <c r="FL426" s="22"/>
      <c r="FM426" s="8" t="n">
        <f aca="false">BL426+BS426+AH426+DT426</f>
        <v>8</v>
      </c>
      <c r="FN426" s="19" t="n">
        <f aca="false">IF(DS426&gt;0,(BL426+BR426)/DS426,0)</f>
        <v>0</v>
      </c>
      <c r="FO426" s="12" t="n">
        <v>0</v>
      </c>
      <c r="FP426" s="19" t="n">
        <f aca="false">Z426-AH426/10</f>
        <v>1</v>
      </c>
      <c r="FQ426" s="19" t="n">
        <f aca="false">Z426+DR426/5</f>
        <v>0.9862</v>
      </c>
      <c r="FR426" s="19" t="n">
        <f aca="false">(DX426+DY426)/AL426*60</f>
        <v>98.761835396941</v>
      </c>
      <c r="FS426" s="22"/>
      <c r="FT426" s="22"/>
      <c r="FU426" s="22"/>
      <c r="FV426" s="22"/>
      <c r="FW426" s="17" t="s">
        <v>270</v>
      </c>
      <c r="FX426" s="23" t="n">
        <v>900000</v>
      </c>
      <c r="FY426" s="23" t="n">
        <v>916666</v>
      </c>
      <c r="FZ426" s="8" t="n">
        <v>6</v>
      </c>
      <c r="GA426" s="8" t="n">
        <v>0</v>
      </c>
      <c r="GB426" s="8" t="n">
        <v>1</v>
      </c>
      <c r="GC426" s="8" t="n">
        <v>1</v>
      </c>
      <c r="GD426" s="8" t="n">
        <v>0</v>
      </c>
      <c r="GE426" s="8" t="n">
        <v>0</v>
      </c>
      <c r="GF426" s="8" t="n">
        <v>4</v>
      </c>
      <c r="GG426" s="8" t="n">
        <v>69</v>
      </c>
      <c r="GH426" s="8" t="n">
        <v>-0.1</v>
      </c>
      <c r="GI426" s="8" t="n">
        <v>0.1</v>
      </c>
      <c r="GJ426" s="8" t="n">
        <v>0</v>
      </c>
      <c r="GK426" s="8" t="n">
        <f aca="false">Z426-AH426/10</f>
        <v>1</v>
      </c>
      <c r="GL426" s="22"/>
      <c r="GM426" s="22"/>
      <c r="GN426" s="22"/>
      <c r="GO426" s="22"/>
      <c r="GP426" s="22"/>
    </row>
    <row r="427" customFormat="false" ht="13.65" hidden="false" customHeight="true" outlineLevel="0" collapsed="false">
      <c r="A427" s="16" t="n">
        <v>33810</v>
      </c>
      <c r="B427" s="17" t="s">
        <v>794</v>
      </c>
      <c r="C427" s="17" t="s">
        <v>435</v>
      </c>
      <c r="D427" s="17" t="s">
        <v>262</v>
      </c>
      <c r="E427" s="17" t="s">
        <v>262</v>
      </c>
      <c r="F427" s="8" t="n">
        <v>72</v>
      </c>
      <c r="G427" s="8" t="n">
        <v>204</v>
      </c>
      <c r="H427" s="8" t="n">
        <v>2012</v>
      </c>
      <c r="I427" s="8" t="n">
        <v>2</v>
      </c>
      <c r="J427" s="8" t="n">
        <v>58</v>
      </c>
      <c r="K427" s="17" t="s">
        <v>263</v>
      </c>
      <c r="L427" s="8" t="n">
        <v>2014</v>
      </c>
      <c r="M427" s="8" t="n">
        <v>25</v>
      </c>
      <c r="N427" s="8" t="n">
        <v>4</v>
      </c>
      <c r="O427" s="8" t="n">
        <v>8476921</v>
      </c>
      <c r="P427" s="17" t="s">
        <v>2142</v>
      </c>
      <c r="Q427" s="17" t="s">
        <v>2143</v>
      </c>
      <c r="R427" s="17" t="s">
        <v>2144</v>
      </c>
      <c r="S427" s="17" t="s">
        <v>2137</v>
      </c>
      <c r="T427" s="17" t="s">
        <v>268</v>
      </c>
      <c r="U427" s="17" t="s">
        <v>294</v>
      </c>
      <c r="V427" s="8" t="n">
        <v>81</v>
      </c>
      <c r="W427" s="8" t="n">
        <v>6</v>
      </c>
      <c r="X427" s="8" t="n">
        <v>9</v>
      </c>
      <c r="Y427" s="8" t="n">
        <v>6</v>
      </c>
      <c r="Z427" s="8" t="n">
        <v>15</v>
      </c>
      <c r="AA427" s="8" t="n">
        <v>16</v>
      </c>
      <c r="AB427" s="8" t="n">
        <v>50</v>
      </c>
      <c r="AC427" s="18" t="n">
        <f aca="false">Z427/V427</f>
        <v>0.185185185185185</v>
      </c>
      <c r="AD427" s="19" t="n">
        <f aca="false">IF(FZ427&gt;V427,Z427-V427*(GC427-Z427)/(FZ427-V427),0)</f>
        <v>-9.39759036144578</v>
      </c>
      <c r="AE427" s="19" t="n">
        <v>5.671</v>
      </c>
      <c r="AF427" s="8" t="n">
        <v>-24</v>
      </c>
      <c r="AG427" s="8" t="n">
        <v>0.1</v>
      </c>
      <c r="AH427" s="8" t="n">
        <v>45</v>
      </c>
      <c r="AI427" s="8" t="n">
        <v>1703</v>
      </c>
      <c r="AJ427" s="8" t="n">
        <v>68090</v>
      </c>
      <c r="AK427" s="19" t="n">
        <v>1134.8333333333</v>
      </c>
      <c r="AL427" s="8" t="n">
        <v>1135.4</v>
      </c>
      <c r="AM427" s="8" t="n">
        <v>1135</v>
      </c>
      <c r="AN427" s="18" t="n">
        <f aca="false">AJ427/60/V427</f>
        <v>14.0102880658436</v>
      </c>
      <c r="AO427" s="8" t="n">
        <v>23.59</v>
      </c>
      <c r="AP427" s="12" t="n">
        <f aca="false">IF(EF427&gt;0,Z427/EF427,0)</f>
        <v>0.625</v>
      </c>
      <c r="AQ427" s="8" t="n">
        <v>211</v>
      </c>
      <c r="AR427" s="8" t="n">
        <v>211</v>
      </c>
      <c r="AS427" s="8" t="n">
        <v>211</v>
      </c>
      <c r="AT427" s="8" t="n">
        <v>166</v>
      </c>
      <c r="AU427" s="8" t="n">
        <v>166</v>
      </c>
      <c r="AV427" s="8" t="n">
        <v>112</v>
      </c>
      <c r="AW427" s="8" t="n">
        <v>122</v>
      </c>
      <c r="AX427" s="8" t="n">
        <v>64</v>
      </c>
      <c r="AY427" s="8" t="n">
        <v>12</v>
      </c>
      <c r="AZ427" s="8" t="n">
        <v>20</v>
      </c>
      <c r="BA427" s="8" t="n">
        <f aca="false">AY427+AZ427</f>
        <v>32</v>
      </c>
      <c r="BB427" s="8" t="n">
        <v>11.97</v>
      </c>
      <c r="BC427" s="8" t="n">
        <v>28.2768</v>
      </c>
      <c r="BD427" s="19" t="n">
        <v>242.5</v>
      </c>
      <c r="BE427" s="19" t="n">
        <v>12.8212659715087</v>
      </c>
      <c r="BF427" s="19" t="n">
        <f aca="false">AQ427+BD427</f>
        <v>453.5</v>
      </c>
      <c r="BG427" s="19" t="n">
        <f aca="false">IF(AL427&gt;0,BF427/AL427*60,0)</f>
        <v>23.9651224238154</v>
      </c>
      <c r="BH427" s="8" t="n">
        <v>238</v>
      </c>
      <c r="BI427" s="8" t="n">
        <v>389</v>
      </c>
      <c r="BJ427" s="8" t="n">
        <v>587</v>
      </c>
      <c r="BK427" s="12" t="n">
        <f aca="false">BH427/(BH427+BJ427)</f>
        <v>0.288484848484848</v>
      </c>
      <c r="BL427" s="8" t="n">
        <v>128</v>
      </c>
      <c r="BM427" s="8" t="n">
        <v>128</v>
      </c>
      <c r="BN427" s="8" t="n">
        <v>106</v>
      </c>
      <c r="BO427" s="8" t="n">
        <f aca="false">BM427-BN427</f>
        <v>22</v>
      </c>
      <c r="BP427" s="8" t="n">
        <v>54</v>
      </c>
      <c r="BQ427" s="8" t="n">
        <v>8</v>
      </c>
      <c r="BR427" s="8" t="n">
        <v>32</v>
      </c>
      <c r="BS427" s="8" t="n">
        <v>42</v>
      </c>
      <c r="BT427" s="12" t="n">
        <f aca="false">BS427/(EA427+BS427)</f>
        <v>0.0455531453362256</v>
      </c>
      <c r="BU427" s="8" t="n">
        <v>39</v>
      </c>
      <c r="BV427" s="8" t="n">
        <v>68</v>
      </c>
      <c r="BW427" s="12" t="n">
        <f aca="false">IF(BU427+BV427&gt;0,BU427/(BU427+BV427),0)</f>
        <v>0.364485981308411</v>
      </c>
      <c r="BX427" s="8" t="n">
        <v>18</v>
      </c>
      <c r="BY427" s="8" t="n">
        <v>36</v>
      </c>
      <c r="BZ427" s="8" t="n">
        <v>9</v>
      </c>
      <c r="CA427" s="8" t="n">
        <v>18</v>
      </c>
      <c r="CB427" s="8" t="n">
        <v>12</v>
      </c>
      <c r="CC427" s="8" t="n">
        <v>14</v>
      </c>
      <c r="CD427" s="8" t="n">
        <v>13</v>
      </c>
      <c r="CE427" s="8" t="n">
        <v>25</v>
      </c>
      <c r="CF427" s="8" t="n">
        <v>12</v>
      </c>
      <c r="CG427" s="8" t="n">
        <v>21</v>
      </c>
      <c r="CH427" s="8" t="n">
        <v>22</v>
      </c>
      <c r="CI427" s="8" t="n">
        <v>39</v>
      </c>
      <c r="CJ427" s="8" t="n">
        <v>0</v>
      </c>
      <c r="CK427" s="8" t="n">
        <v>0</v>
      </c>
      <c r="CL427" s="8" t="n">
        <v>1</v>
      </c>
      <c r="CM427" s="8" t="n">
        <v>1</v>
      </c>
      <c r="CN427" s="8" t="n">
        <v>1</v>
      </c>
      <c r="CO427" s="8" t="n">
        <v>0</v>
      </c>
      <c r="CP427" s="8" t="n">
        <v>0</v>
      </c>
      <c r="CQ427" s="8" t="n">
        <v>0</v>
      </c>
      <c r="CR427" s="8" t="n">
        <v>0</v>
      </c>
      <c r="CS427" s="8" t="n">
        <v>0</v>
      </c>
      <c r="CT427" s="8" t="n">
        <v>2</v>
      </c>
      <c r="CU427" s="8" t="n">
        <v>2</v>
      </c>
      <c r="CV427" s="8" t="n">
        <v>0</v>
      </c>
      <c r="CW427" s="8" t="n">
        <v>2</v>
      </c>
      <c r="CX427" s="8" t="n">
        <v>0</v>
      </c>
      <c r="CY427" s="8" t="n">
        <v>1</v>
      </c>
      <c r="CZ427" s="8" t="n">
        <v>9</v>
      </c>
      <c r="DA427" s="8" t="n">
        <v>44</v>
      </c>
      <c r="DB427" s="8" t="n">
        <v>10</v>
      </c>
      <c r="DC427" s="8" t="n">
        <v>3</v>
      </c>
      <c r="DD427" s="8" t="n">
        <v>3</v>
      </c>
      <c r="DE427" s="8" t="n">
        <v>10</v>
      </c>
      <c r="DF427" s="8" t="n">
        <v>8</v>
      </c>
      <c r="DG427" s="8" t="n">
        <v>4</v>
      </c>
      <c r="DH427" s="8" t="n">
        <v>74</v>
      </c>
      <c r="DI427" s="8" t="n">
        <v>21</v>
      </c>
      <c r="DJ427" s="8" t="n">
        <v>16</v>
      </c>
      <c r="DK427" s="8" t="n">
        <v>21</v>
      </c>
      <c r="DL427" s="8" t="n">
        <v>21</v>
      </c>
      <c r="DM427" s="8" t="n">
        <v>0</v>
      </c>
      <c r="DN427" s="8" t="n">
        <v>16</v>
      </c>
      <c r="DO427" s="8" t="n">
        <v>15</v>
      </c>
      <c r="DP427" s="8" t="n">
        <v>1</v>
      </c>
      <c r="DQ427" s="8" t="n">
        <f aca="false">DJ427-DI427</f>
        <v>-5</v>
      </c>
      <c r="DR427" s="19" t="n">
        <v>-7.755</v>
      </c>
      <c r="DS427" s="8" t="n">
        <v>20</v>
      </c>
      <c r="DT427" s="8" t="n">
        <v>1</v>
      </c>
      <c r="DU427" s="8" t="n">
        <v>0</v>
      </c>
      <c r="DV427" s="8" t="n">
        <v>0</v>
      </c>
      <c r="DW427" s="8" t="n">
        <v>0</v>
      </c>
      <c r="DX427" s="8" t="n">
        <v>939</v>
      </c>
      <c r="DY427" s="8" t="n">
        <v>1193</v>
      </c>
      <c r="DZ427" s="8" t="n">
        <v>680</v>
      </c>
      <c r="EA427" s="8" t="n">
        <v>880</v>
      </c>
      <c r="EB427" s="8" t="n">
        <v>486</v>
      </c>
      <c r="EC427" s="8" t="n">
        <v>592</v>
      </c>
      <c r="ED427" s="8" t="n">
        <v>39.55</v>
      </c>
      <c r="EE427" s="8" t="n">
        <v>55.34</v>
      </c>
      <c r="EF427" s="8" t="n">
        <v>24</v>
      </c>
      <c r="EG427" s="8" t="n">
        <v>68</v>
      </c>
      <c r="EH427" s="12" t="n">
        <f aca="false">EF427/EB427</f>
        <v>0.0493827160493827</v>
      </c>
      <c r="EI427" s="20" t="n">
        <f aca="false">1-EG427/EC427</f>
        <v>0.885135135135135</v>
      </c>
      <c r="EJ427" s="21" t="n">
        <f aca="false">EH427+EI427</f>
        <v>0.934517851184518</v>
      </c>
      <c r="EK427" s="8" t="n">
        <v>940</v>
      </c>
      <c r="EL427" s="8" t="n">
        <v>1197</v>
      </c>
      <c r="EM427" s="8" t="n">
        <v>681</v>
      </c>
      <c r="EN427" s="8" t="n">
        <v>882</v>
      </c>
      <c r="EO427" s="8" t="n">
        <v>487</v>
      </c>
      <c r="EP427" s="8" t="n">
        <v>592</v>
      </c>
      <c r="EQ427" s="8" t="n">
        <v>23</v>
      </c>
      <c r="ER427" s="8" t="n">
        <v>68</v>
      </c>
      <c r="ES427" s="8" t="n">
        <v>455</v>
      </c>
      <c r="ET427" s="8" t="n">
        <v>544</v>
      </c>
      <c r="EU427" s="8" t="n">
        <v>195</v>
      </c>
      <c r="EV427" s="8" t="n">
        <v>239</v>
      </c>
      <c r="EW427" s="8" t="n">
        <v>15</v>
      </c>
      <c r="EX427" s="8" t="n">
        <v>32</v>
      </c>
      <c r="EY427" s="8" t="n">
        <v>78</v>
      </c>
      <c r="EZ427" s="8" t="n">
        <v>75</v>
      </c>
      <c r="FA427" s="8" t="n">
        <v>-1</v>
      </c>
      <c r="FB427" s="8" t="n">
        <v>0.6</v>
      </c>
      <c r="FC427" s="8" t="n">
        <v>-0.4</v>
      </c>
      <c r="FD427" s="19" t="n">
        <v>15.16</v>
      </c>
      <c r="FE427" s="18" t="n">
        <f aca="false">FD427/V427</f>
        <v>0.187160493827161</v>
      </c>
      <c r="FF427" s="8" t="n">
        <v>1.328</v>
      </c>
      <c r="FG427" s="8" t="n">
        <v>-0.24</v>
      </c>
      <c r="FH427" s="8" t="n">
        <v>-0.04</v>
      </c>
      <c r="FI427" s="8" t="n">
        <v>-0.28</v>
      </c>
      <c r="FJ427" s="22"/>
      <c r="FK427" s="22"/>
      <c r="FL427" s="22"/>
      <c r="FM427" s="8" t="n">
        <f aca="false">BL427+BS427+AH427+DT427</f>
        <v>216</v>
      </c>
      <c r="FN427" s="19" t="n">
        <f aca="false">IF(DS427&gt;0,(BL427+BR427)/DS427,0)</f>
        <v>8</v>
      </c>
      <c r="FO427" s="12" t="n">
        <v>0.0303703704</v>
      </c>
      <c r="FP427" s="19" t="n">
        <f aca="false">Z427-AH427/10</f>
        <v>10.5</v>
      </c>
      <c r="FQ427" s="19" t="n">
        <f aca="false">Z427+DR427/5</f>
        <v>13.449</v>
      </c>
      <c r="FR427" s="19" t="n">
        <f aca="false">(DX427+DY427)/AL427*60</f>
        <v>112.665140038753</v>
      </c>
      <c r="FS427" s="8" t="n">
        <v>4</v>
      </c>
      <c r="FT427" s="17" t="s">
        <v>307</v>
      </c>
      <c r="FU427" s="8" t="n">
        <v>195</v>
      </c>
      <c r="FV427" s="22"/>
      <c r="FW427" s="17" t="s">
        <v>280</v>
      </c>
      <c r="FX427" s="23" t="n">
        <v>1750000</v>
      </c>
      <c r="FY427" s="23" t="n">
        <v>1800000</v>
      </c>
      <c r="FZ427" s="8" t="n">
        <v>247</v>
      </c>
      <c r="GA427" s="8" t="n">
        <v>26</v>
      </c>
      <c r="GB427" s="8" t="n">
        <v>39</v>
      </c>
      <c r="GC427" s="8" t="n">
        <v>65</v>
      </c>
      <c r="GD427" s="8" t="n">
        <v>-44</v>
      </c>
      <c r="GE427" s="8" t="n">
        <v>103</v>
      </c>
      <c r="GF427" s="8" t="n">
        <v>338</v>
      </c>
      <c r="GG427" s="8" t="n">
        <v>3666</v>
      </c>
      <c r="GH427" s="8" t="n">
        <v>-0.2</v>
      </c>
      <c r="GI427" s="8" t="n">
        <v>2.7</v>
      </c>
      <c r="GJ427" s="8" t="n">
        <v>2.4</v>
      </c>
      <c r="GK427" s="8" t="n">
        <f aca="false">Z427-AH427/10</f>
        <v>10.5</v>
      </c>
      <c r="GL427" s="22"/>
      <c r="GM427" s="22"/>
      <c r="GN427" s="22"/>
      <c r="GO427" s="22"/>
      <c r="GP427" s="22"/>
    </row>
    <row r="428" customFormat="false" ht="13.65" hidden="false" customHeight="true" outlineLevel="0" collapsed="false">
      <c r="A428" s="16" t="n">
        <v>32682</v>
      </c>
      <c r="B428" s="17" t="s">
        <v>2145</v>
      </c>
      <c r="C428" s="17" t="s">
        <v>272</v>
      </c>
      <c r="D428" s="17" t="s">
        <v>262</v>
      </c>
      <c r="E428" s="17" t="s">
        <v>262</v>
      </c>
      <c r="F428" s="8" t="n">
        <v>75</v>
      </c>
      <c r="G428" s="8" t="n">
        <v>219</v>
      </c>
      <c r="H428" s="8" t="n">
        <v>2009</v>
      </c>
      <c r="I428" s="8" t="n">
        <v>7</v>
      </c>
      <c r="J428" s="8" t="n">
        <v>186</v>
      </c>
      <c r="K428" s="17" t="s">
        <v>263</v>
      </c>
      <c r="L428" s="8" t="n">
        <v>2011</v>
      </c>
      <c r="M428" s="8" t="n">
        <v>28</v>
      </c>
      <c r="N428" s="8" t="n">
        <v>7</v>
      </c>
      <c r="O428" s="8" t="n">
        <v>8475325</v>
      </c>
      <c r="P428" s="17" t="s">
        <v>2146</v>
      </c>
      <c r="Q428" s="17" t="s">
        <v>2147</v>
      </c>
      <c r="R428" s="17" t="s">
        <v>2148</v>
      </c>
      <c r="S428" s="17" t="s">
        <v>2137</v>
      </c>
      <c r="T428" s="17" t="s">
        <v>591</v>
      </c>
      <c r="U428" s="17" t="s">
        <v>464</v>
      </c>
      <c r="V428" s="8" t="n">
        <v>69</v>
      </c>
      <c r="W428" s="8" t="n">
        <v>4</v>
      </c>
      <c r="X428" s="8" t="n">
        <v>4</v>
      </c>
      <c r="Y428" s="8" t="n">
        <v>2</v>
      </c>
      <c r="Z428" s="8" t="n">
        <v>8</v>
      </c>
      <c r="AA428" s="8" t="n">
        <v>18</v>
      </c>
      <c r="AB428" s="8" t="n">
        <v>56</v>
      </c>
      <c r="AC428" s="18" t="n">
        <f aca="false">Z428/V428</f>
        <v>0.115942028985507</v>
      </c>
      <c r="AD428" s="19" t="n">
        <f aca="false">IF(FZ428&gt;V428,Z428-V428*(GC428-Z428)/(FZ428-V428),0)</f>
        <v>-1.92465753424658</v>
      </c>
      <c r="AE428" s="19" t="n">
        <v>3.204</v>
      </c>
      <c r="AF428" s="8" t="n">
        <v>-13</v>
      </c>
      <c r="AG428" s="8" t="n">
        <v>-7.8</v>
      </c>
      <c r="AH428" s="8" t="n">
        <v>69</v>
      </c>
      <c r="AI428" s="8" t="n">
        <v>986</v>
      </c>
      <c r="AJ428" s="8" t="n">
        <v>40562</v>
      </c>
      <c r="AK428" s="19" t="n">
        <v>676.03333333333</v>
      </c>
      <c r="AL428" s="8" t="n">
        <v>676.03</v>
      </c>
      <c r="AM428" s="8" t="n">
        <v>676</v>
      </c>
      <c r="AN428" s="18" t="n">
        <f aca="false">AJ428/60/V428</f>
        <v>9.7975845410628</v>
      </c>
      <c r="AO428" s="8" t="n">
        <v>16.67</v>
      </c>
      <c r="AP428" s="12" t="n">
        <f aca="false">IF(EF428&gt;0,Z428/EF428,0)</f>
        <v>0.666666666666667</v>
      </c>
      <c r="AQ428" s="8" t="n">
        <v>94</v>
      </c>
      <c r="AR428" s="8" t="n">
        <v>94</v>
      </c>
      <c r="AS428" s="8" t="n">
        <v>94</v>
      </c>
      <c r="AT428" s="8" t="n">
        <v>65</v>
      </c>
      <c r="AU428" s="8" t="n">
        <v>65</v>
      </c>
      <c r="AV428" s="8" t="n">
        <v>50</v>
      </c>
      <c r="AW428" s="8" t="n">
        <v>48</v>
      </c>
      <c r="AX428" s="8" t="n">
        <v>26</v>
      </c>
      <c r="AY428" s="8" t="n">
        <v>2</v>
      </c>
      <c r="AZ428" s="8" t="n">
        <v>4</v>
      </c>
      <c r="BA428" s="8" t="n">
        <f aca="false">AY428+AZ428</f>
        <v>6</v>
      </c>
      <c r="BB428" s="8" t="n">
        <v>4.51</v>
      </c>
      <c r="BC428" s="8" t="n">
        <v>29.5</v>
      </c>
      <c r="BD428" s="19" t="n">
        <v>76.3</v>
      </c>
      <c r="BE428" s="19" t="n">
        <v>6.77185543119179</v>
      </c>
      <c r="BF428" s="19" t="n">
        <f aca="false">AQ428+BD428</f>
        <v>170.3</v>
      </c>
      <c r="BG428" s="19" t="n">
        <f aca="false">IF(AL428&gt;0,BF428/AL428*60,0)</f>
        <v>15.1147138440602</v>
      </c>
      <c r="BH428" s="8" t="n">
        <v>122</v>
      </c>
      <c r="BI428" s="8" t="n">
        <v>214</v>
      </c>
      <c r="BJ428" s="8" t="n">
        <v>146</v>
      </c>
      <c r="BK428" s="12" t="n">
        <f aca="false">BH428/(BH428+BJ428)</f>
        <v>0.455223880597015</v>
      </c>
      <c r="BL428" s="8" t="n">
        <v>123</v>
      </c>
      <c r="BM428" s="8" t="n">
        <v>123</v>
      </c>
      <c r="BN428" s="8" t="n">
        <v>52</v>
      </c>
      <c r="BO428" s="8" t="n">
        <f aca="false">BM428-BN428</f>
        <v>71</v>
      </c>
      <c r="BP428" s="8" t="n">
        <v>15</v>
      </c>
      <c r="BQ428" s="8" t="n">
        <v>15</v>
      </c>
      <c r="BR428" s="8" t="n">
        <v>10</v>
      </c>
      <c r="BS428" s="8" t="n">
        <v>17</v>
      </c>
      <c r="BT428" s="12" t="n">
        <f aca="false">BS428/(EA428+BS428)</f>
        <v>0.0348360655737705</v>
      </c>
      <c r="BU428" s="8" t="n">
        <v>1</v>
      </c>
      <c r="BV428" s="8" t="n">
        <v>3</v>
      </c>
      <c r="BW428" s="12" t="n">
        <f aca="false">IF(BU428+BV428&gt;0,BU428/(BU428+BV428),0)</f>
        <v>0.25</v>
      </c>
      <c r="BX428" s="8" t="n">
        <v>0</v>
      </c>
      <c r="BY428" s="8" t="n">
        <v>0</v>
      </c>
      <c r="BZ428" s="8" t="n">
        <v>0</v>
      </c>
      <c r="CA428" s="8" t="n">
        <v>1</v>
      </c>
      <c r="CB428" s="8" t="n">
        <v>1</v>
      </c>
      <c r="CC428" s="8" t="n">
        <v>2</v>
      </c>
      <c r="CD428" s="8" t="n">
        <v>0</v>
      </c>
      <c r="CE428" s="8" t="n">
        <v>2</v>
      </c>
      <c r="CF428" s="8" t="n">
        <v>1</v>
      </c>
      <c r="CG428" s="8" t="n">
        <v>1</v>
      </c>
      <c r="CH428" s="8" t="n">
        <v>0</v>
      </c>
      <c r="CI428" s="8" t="n">
        <v>2</v>
      </c>
      <c r="CJ428" s="8" t="n">
        <v>0</v>
      </c>
      <c r="CK428" s="8" t="n">
        <v>0</v>
      </c>
      <c r="CL428" s="8" t="n">
        <v>0</v>
      </c>
      <c r="CM428" s="8" t="n">
        <v>0</v>
      </c>
      <c r="CN428" s="8" t="n">
        <v>0</v>
      </c>
      <c r="CO428" s="8" t="n">
        <v>0</v>
      </c>
      <c r="CP428" s="8" t="n">
        <v>0</v>
      </c>
      <c r="CQ428" s="8" t="n">
        <v>1</v>
      </c>
      <c r="CR428" s="8" t="n">
        <v>0</v>
      </c>
      <c r="CS428" s="8" t="n">
        <v>0</v>
      </c>
      <c r="CT428" s="8" t="n">
        <v>0</v>
      </c>
      <c r="CU428" s="8" t="n">
        <v>0</v>
      </c>
      <c r="CV428" s="8" t="n">
        <v>1</v>
      </c>
      <c r="CW428" s="8" t="n">
        <v>2</v>
      </c>
      <c r="CX428" s="8" t="n">
        <v>0</v>
      </c>
      <c r="CY428" s="8" t="n">
        <v>0</v>
      </c>
      <c r="CZ428" s="8" t="n">
        <v>1</v>
      </c>
      <c r="DA428" s="8" t="n">
        <v>14</v>
      </c>
      <c r="DB428" s="8" t="n">
        <v>8</v>
      </c>
      <c r="DC428" s="8" t="n">
        <v>0</v>
      </c>
      <c r="DD428" s="8" t="n">
        <v>5</v>
      </c>
      <c r="DE428" s="8" t="n">
        <v>7</v>
      </c>
      <c r="DF428" s="8" t="n">
        <v>3</v>
      </c>
      <c r="DG428" s="8" t="n">
        <v>1</v>
      </c>
      <c r="DH428" s="8" t="n">
        <v>26</v>
      </c>
      <c r="DI428" s="8" t="n">
        <v>22</v>
      </c>
      <c r="DJ428" s="8" t="n">
        <v>13</v>
      </c>
      <c r="DK428" s="8" t="n">
        <v>21</v>
      </c>
      <c r="DL428" s="8" t="n">
        <v>18</v>
      </c>
      <c r="DM428" s="8" t="n">
        <v>3</v>
      </c>
      <c r="DN428" s="8" t="n">
        <v>16</v>
      </c>
      <c r="DO428" s="8" t="n">
        <v>13</v>
      </c>
      <c r="DP428" s="8" t="n">
        <v>3</v>
      </c>
      <c r="DQ428" s="8" t="n">
        <f aca="false">DJ428-DI428</f>
        <v>-9</v>
      </c>
      <c r="DR428" s="19" t="n">
        <v>-3.698</v>
      </c>
      <c r="DS428" s="8" t="n">
        <v>17</v>
      </c>
      <c r="DT428" s="8" t="n">
        <v>3</v>
      </c>
      <c r="DU428" s="8" t="n">
        <v>0</v>
      </c>
      <c r="DV428" s="8" t="n">
        <v>2</v>
      </c>
      <c r="DW428" s="8" t="n">
        <v>0</v>
      </c>
      <c r="DX428" s="8" t="n">
        <v>471</v>
      </c>
      <c r="DY428" s="8" t="n">
        <v>633</v>
      </c>
      <c r="DZ428" s="8" t="n">
        <v>351</v>
      </c>
      <c r="EA428" s="8" t="n">
        <v>471</v>
      </c>
      <c r="EB428" s="8" t="n">
        <v>251</v>
      </c>
      <c r="EC428" s="8" t="n">
        <v>347</v>
      </c>
      <c r="ED428" s="8" t="n">
        <v>17.39</v>
      </c>
      <c r="EE428" s="8" t="n">
        <v>23.18</v>
      </c>
      <c r="EF428" s="8" t="n">
        <v>12</v>
      </c>
      <c r="EG428" s="8" t="n">
        <v>25</v>
      </c>
      <c r="EH428" s="12" t="n">
        <f aca="false">EF428/EB428</f>
        <v>0.047808764940239</v>
      </c>
      <c r="EI428" s="20" t="n">
        <f aca="false">1-EG428/EC428</f>
        <v>0.927953890489914</v>
      </c>
      <c r="EJ428" s="21" t="n">
        <f aca="false">EH428+EI428</f>
        <v>0.975762655430152</v>
      </c>
      <c r="EK428" s="8" t="n">
        <v>472</v>
      </c>
      <c r="EL428" s="8" t="n">
        <v>637</v>
      </c>
      <c r="EM428" s="8" t="n">
        <v>351</v>
      </c>
      <c r="EN428" s="8" t="n">
        <v>473</v>
      </c>
      <c r="EO428" s="8" t="n">
        <v>251</v>
      </c>
      <c r="EP428" s="8" t="n">
        <v>349</v>
      </c>
      <c r="EQ428" s="8" t="n">
        <v>12</v>
      </c>
      <c r="ER428" s="8" t="n">
        <v>26</v>
      </c>
      <c r="ES428" s="8" t="n">
        <v>214</v>
      </c>
      <c r="ET428" s="8" t="n">
        <v>286</v>
      </c>
      <c r="EU428" s="8" t="n">
        <v>79</v>
      </c>
      <c r="EV428" s="8" t="n">
        <v>105</v>
      </c>
      <c r="EW428" s="8" t="n">
        <v>7</v>
      </c>
      <c r="EX428" s="8" t="n">
        <v>15</v>
      </c>
      <c r="EY428" s="8" t="n">
        <v>56</v>
      </c>
      <c r="EZ428" s="8" t="n">
        <v>50</v>
      </c>
      <c r="FA428" s="8" t="n">
        <v>-0.6</v>
      </c>
      <c r="FB428" s="8" t="n">
        <v>0.5</v>
      </c>
      <c r="FC428" s="8" t="n">
        <v>-0.2</v>
      </c>
      <c r="FD428" s="19" t="n">
        <v>-0.17</v>
      </c>
      <c r="FE428" s="18" t="n">
        <f aca="false">FD428/V428</f>
        <v>-0.00246376811594203</v>
      </c>
      <c r="FF428" s="8" t="n">
        <v>0.71</v>
      </c>
      <c r="FG428" s="8" t="n">
        <v>-0.72</v>
      </c>
      <c r="FH428" s="8" t="n">
        <v>0.42</v>
      </c>
      <c r="FI428" s="8" t="n">
        <v>-0.29</v>
      </c>
      <c r="FJ428" s="22"/>
      <c r="FK428" s="22"/>
      <c r="FL428" s="22"/>
      <c r="FM428" s="8" t="n">
        <f aca="false">BL428+BS428+AH428+DT428</f>
        <v>212</v>
      </c>
      <c r="FN428" s="19" t="n">
        <f aca="false">IF(DS428&gt;0,(BL428+BR428)/DS428,0)</f>
        <v>7.82352941176471</v>
      </c>
      <c r="FO428" s="12" t="n">
        <v>0.0245032123</v>
      </c>
      <c r="FP428" s="19" t="n">
        <f aca="false">Z428-AH428/10</f>
        <v>1.1</v>
      </c>
      <c r="FQ428" s="19" t="n">
        <f aca="false">Z428+DR428/5</f>
        <v>7.2604</v>
      </c>
      <c r="FR428" s="19" t="n">
        <f aca="false">(DX428+DY428)/AL428*60</f>
        <v>97.9838172862151</v>
      </c>
      <c r="FS428" s="22"/>
      <c r="FT428" s="22"/>
      <c r="FU428" s="22"/>
      <c r="FV428" s="22"/>
      <c r="FW428" s="17" t="s">
        <v>280</v>
      </c>
      <c r="FX428" s="23" t="n">
        <v>1000000</v>
      </c>
      <c r="FY428" s="23" t="n">
        <v>950000</v>
      </c>
      <c r="FZ428" s="8" t="n">
        <v>361</v>
      </c>
      <c r="GA428" s="8" t="n">
        <v>24</v>
      </c>
      <c r="GB428" s="8" t="n">
        <v>26</v>
      </c>
      <c r="GC428" s="8" t="n">
        <v>50</v>
      </c>
      <c r="GD428" s="8" t="n">
        <v>-26</v>
      </c>
      <c r="GE428" s="8" t="n">
        <v>333</v>
      </c>
      <c r="GF428" s="8" t="n">
        <v>282</v>
      </c>
      <c r="GG428" s="8" t="n">
        <v>3428</v>
      </c>
      <c r="GH428" s="8" t="n">
        <v>-1.4</v>
      </c>
      <c r="GI428" s="8" t="n">
        <v>3.4</v>
      </c>
      <c r="GJ428" s="8" t="n">
        <v>2</v>
      </c>
      <c r="GK428" s="8" t="n">
        <f aca="false">Z428-AH428/10</f>
        <v>1.1</v>
      </c>
      <c r="GL428" s="22"/>
      <c r="GM428" s="22"/>
      <c r="GN428" s="22"/>
      <c r="GO428" s="22"/>
      <c r="GP428" s="22"/>
    </row>
    <row r="429" customFormat="false" ht="13.65" hidden="false" customHeight="true" outlineLevel="0" collapsed="false">
      <c r="A429" s="16" t="n">
        <v>33780</v>
      </c>
      <c r="B429" s="17" t="s">
        <v>2149</v>
      </c>
      <c r="C429" s="17" t="s">
        <v>360</v>
      </c>
      <c r="D429" s="17" t="s">
        <v>283</v>
      </c>
      <c r="E429" s="17" t="s">
        <v>283</v>
      </c>
      <c r="F429" s="8" t="n">
        <v>72</v>
      </c>
      <c r="G429" s="8" t="n">
        <v>182</v>
      </c>
      <c r="H429" s="22"/>
      <c r="I429" s="22"/>
      <c r="J429" s="22"/>
      <c r="K429" s="17" t="s">
        <v>263</v>
      </c>
      <c r="L429" s="8" t="n">
        <v>2014</v>
      </c>
      <c r="M429" s="8" t="n">
        <v>25</v>
      </c>
      <c r="N429" s="8" t="n">
        <v>4</v>
      </c>
      <c r="O429" s="8" t="n">
        <v>8477851</v>
      </c>
      <c r="P429" s="17" t="s">
        <v>2150</v>
      </c>
      <c r="Q429" s="17" t="s">
        <v>2151</v>
      </c>
      <c r="R429" s="17" t="s">
        <v>2152</v>
      </c>
      <c r="S429" s="17" t="s">
        <v>2137</v>
      </c>
      <c r="T429" s="17" t="s">
        <v>278</v>
      </c>
      <c r="U429" s="17" t="s">
        <v>397</v>
      </c>
      <c r="V429" s="8" t="n">
        <v>55</v>
      </c>
      <c r="W429" s="8" t="n">
        <v>5</v>
      </c>
      <c r="X429" s="8" t="n">
        <v>10</v>
      </c>
      <c r="Y429" s="8" t="n">
        <v>6</v>
      </c>
      <c r="Z429" s="8" t="n">
        <v>15</v>
      </c>
      <c r="AA429" s="8" t="n">
        <v>15</v>
      </c>
      <c r="AB429" s="8" t="n">
        <v>61</v>
      </c>
      <c r="AC429" s="18" t="n">
        <f aca="false">Z429/V429</f>
        <v>0.272727272727273</v>
      </c>
      <c r="AD429" s="19" t="n">
        <f aca="false">IF(FZ429&gt;V429,Z429-V429*(GC429-Z429)/(FZ429-V429),0)</f>
        <v>1.8</v>
      </c>
      <c r="AE429" s="19" t="n">
        <v>5.469</v>
      </c>
      <c r="AF429" s="8" t="n">
        <v>-11</v>
      </c>
      <c r="AG429" s="8" t="n">
        <v>1.5</v>
      </c>
      <c r="AH429" s="8" t="n">
        <v>8</v>
      </c>
      <c r="AI429" s="8" t="n">
        <v>1412</v>
      </c>
      <c r="AJ429" s="8" t="n">
        <v>67701</v>
      </c>
      <c r="AK429" s="19" t="n">
        <v>1128.35</v>
      </c>
      <c r="AL429" s="8" t="n">
        <v>1128.33</v>
      </c>
      <c r="AM429" s="8" t="n">
        <v>1128</v>
      </c>
      <c r="AN429" s="18" t="n">
        <f aca="false">AJ429/60/V429</f>
        <v>20.5154545454545</v>
      </c>
      <c r="AO429" s="8" t="n">
        <v>34.18</v>
      </c>
      <c r="AP429" s="12" t="n">
        <f aca="false">IF(EF429&gt;0,Z429/EF429,0)</f>
        <v>0.319148936170213</v>
      </c>
      <c r="AQ429" s="8" t="n">
        <v>231</v>
      </c>
      <c r="AR429" s="8" t="n">
        <v>232</v>
      </c>
      <c r="AS429" s="8" t="n">
        <v>232</v>
      </c>
      <c r="AT429" s="8" t="n">
        <v>136</v>
      </c>
      <c r="AU429" s="8" t="n">
        <v>137</v>
      </c>
      <c r="AV429" s="8" t="n">
        <v>99</v>
      </c>
      <c r="AW429" s="8" t="n">
        <v>75</v>
      </c>
      <c r="AX429" s="8" t="n">
        <v>5</v>
      </c>
      <c r="AY429" s="8" t="n">
        <v>2</v>
      </c>
      <c r="AZ429" s="8" t="n">
        <v>7</v>
      </c>
      <c r="BA429" s="8" t="n">
        <f aca="false">AY429+AZ429</f>
        <v>9</v>
      </c>
      <c r="BB429" s="8" t="n">
        <v>4.08</v>
      </c>
      <c r="BC429" s="8" t="n">
        <v>53.404</v>
      </c>
      <c r="BD429" s="19" t="n">
        <v>147.4</v>
      </c>
      <c r="BE429" s="19" t="n">
        <v>7.83799353037621</v>
      </c>
      <c r="BF429" s="19" t="n">
        <f aca="false">AQ429+BD429</f>
        <v>378.4</v>
      </c>
      <c r="BG429" s="19" t="n">
        <f aca="false">IF(AL429&gt;0,BF429/AL429*60,0)</f>
        <v>20.121772885592</v>
      </c>
      <c r="BH429" s="8" t="n">
        <v>373</v>
      </c>
      <c r="BI429" s="8" t="n">
        <v>367</v>
      </c>
      <c r="BJ429" s="8" t="n">
        <v>281</v>
      </c>
      <c r="BK429" s="12" t="n">
        <f aca="false">BH429/(BH429+BJ429)</f>
        <v>0.570336391437309</v>
      </c>
      <c r="BL429" s="8" t="n">
        <v>62</v>
      </c>
      <c r="BM429" s="8" t="n">
        <v>62</v>
      </c>
      <c r="BN429" s="8" t="n">
        <v>129</v>
      </c>
      <c r="BO429" s="8" t="n">
        <f aca="false">BM429-BN429</f>
        <v>-67</v>
      </c>
      <c r="BP429" s="8" t="n">
        <v>38</v>
      </c>
      <c r="BQ429" s="8" t="n">
        <v>46</v>
      </c>
      <c r="BR429" s="8" t="n">
        <v>15</v>
      </c>
      <c r="BS429" s="8" t="n">
        <v>97</v>
      </c>
      <c r="BT429" s="12" t="n">
        <f aca="false">BS429/(EA429+BS429)</f>
        <v>0.108744394618834</v>
      </c>
      <c r="BU429" s="8" t="n">
        <v>0</v>
      </c>
      <c r="BV429" s="8" t="n">
        <v>0</v>
      </c>
      <c r="BW429" s="12" t="n">
        <f aca="false">IF(BU429+BV429&gt;0,BU429/(BU429+BV429),0)</f>
        <v>0</v>
      </c>
      <c r="BX429" s="8" t="n">
        <v>0</v>
      </c>
      <c r="BY429" s="8" t="n">
        <v>0</v>
      </c>
      <c r="BZ429" s="8" t="n">
        <v>0</v>
      </c>
      <c r="CA429" s="8" t="n">
        <v>0</v>
      </c>
      <c r="CB429" s="8" t="n">
        <v>0</v>
      </c>
      <c r="CC429" s="8" t="n">
        <v>0</v>
      </c>
      <c r="CD429" s="8" t="n">
        <v>0</v>
      </c>
      <c r="CE429" s="8" t="n">
        <v>0</v>
      </c>
      <c r="CF429" s="8" t="n">
        <v>0</v>
      </c>
      <c r="CG429" s="8" t="n">
        <v>0</v>
      </c>
      <c r="CH429" s="8" t="n">
        <v>0</v>
      </c>
      <c r="CI429" s="8" t="n">
        <v>0</v>
      </c>
      <c r="CJ429" s="8" t="n">
        <v>0</v>
      </c>
      <c r="CK429" s="8" t="n">
        <v>0</v>
      </c>
      <c r="CL429" s="8" t="n">
        <v>1</v>
      </c>
      <c r="CM429" s="8" t="n">
        <v>0</v>
      </c>
      <c r="CN429" s="8" t="n">
        <v>0</v>
      </c>
      <c r="CO429" s="8" t="n">
        <v>0</v>
      </c>
      <c r="CP429" s="8" t="n">
        <v>0</v>
      </c>
      <c r="CQ429" s="8" t="n">
        <v>0</v>
      </c>
      <c r="CR429" s="8" t="n">
        <v>0</v>
      </c>
      <c r="CS429" s="8" t="n">
        <v>0</v>
      </c>
      <c r="CT429" s="8" t="n">
        <v>1</v>
      </c>
      <c r="CU429" s="8" t="n">
        <v>1</v>
      </c>
      <c r="CV429" s="8" t="n">
        <v>0</v>
      </c>
      <c r="CW429" s="8" t="n">
        <v>3</v>
      </c>
      <c r="CX429" s="8" t="n">
        <v>0</v>
      </c>
      <c r="CY429" s="8" t="n">
        <v>2</v>
      </c>
      <c r="CZ429" s="8" t="n">
        <v>3</v>
      </c>
      <c r="DA429" s="8" t="n">
        <v>33</v>
      </c>
      <c r="DB429" s="8" t="n">
        <v>1</v>
      </c>
      <c r="DC429" s="8" t="n">
        <v>1</v>
      </c>
      <c r="DD429" s="8" t="n">
        <v>32</v>
      </c>
      <c r="DE429" s="8" t="n">
        <v>8</v>
      </c>
      <c r="DF429" s="8" t="n">
        <v>3</v>
      </c>
      <c r="DG429" s="8" t="n">
        <v>0</v>
      </c>
      <c r="DH429" s="8" t="n">
        <v>54</v>
      </c>
      <c r="DI429" s="8" t="n">
        <v>4</v>
      </c>
      <c r="DJ429" s="8" t="n">
        <v>7</v>
      </c>
      <c r="DK429" s="8" t="n">
        <v>5</v>
      </c>
      <c r="DL429" s="8" t="n">
        <v>5</v>
      </c>
      <c r="DM429" s="8" t="n">
        <v>0</v>
      </c>
      <c r="DN429" s="8" t="n">
        <v>7</v>
      </c>
      <c r="DO429" s="8" t="n">
        <v>7</v>
      </c>
      <c r="DP429" s="8" t="n">
        <v>0</v>
      </c>
      <c r="DQ429" s="8" t="n">
        <f aca="false">DJ429-DI429</f>
        <v>3</v>
      </c>
      <c r="DR429" s="19" t="n">
        <v>4.973</v>
      </c>
      <c r="DS429" s="8" t="n">
        <v>4</v>
      </c>
      <c r="DT429" s="8" t="n">
        <v>0</v>
      </c>
      <c r="DU429" s="8" t="n">
        <v>0</v>
      </c>
      <c r="DV429" s="8" t="n">
        <v>0</v>
      </c>
      <c r="DW429" s="8" t="n">
        <v>0</v>
      </c>
      <c r="DX429" s="8" t="n">
        <v>1188</v>
      </c>
      <c r="DY429" s="8" t="n">
        <v>1060</v>
      </c>
      <c r="DZ429" s="8" t="n">
        <v>830</v>
      </c>
      <c r="EA429" s="8" t="n">
        <v>795</v>
      </c>
      <c r="EB429" s="8" t="n">
        <v>617</v>
      </c>
      <c r="EC429" s="8" t="n">
        <v>589</v>
      </c>
      <c r="ED429" s="8" t="n">
        <v>47.95</v>
      </c>
      <c r="EE429" s="8" t="n">
        <v>50.77</v>
      </c>
      <c r="EF429" s="8" t="n">
        <v>47</v>
      </c>
      <c r="EG429" s="8" t="n">
        <v>61</v>
      </c>
      <c r="EH429" s="12" t="n">
        <f aca="false">EF429/EB429</f>
        <v>0.0761750405186386</v>
      </c>
      <c r="EI429" s="20" t="n">
        <f aca="false">1-EG429/EC429</f>
        <v>0.896434634974533</v>
      </c>
      <c r="EJ429" s="21" t="n">
        <f aca="false">EH429+EI429</f>
        <v>0.972609675493172</v>
      </c>
      <c r="EK429" s="8" t="n">
        <v>1189</v>
      </c>
      <c r="EL429" s="8" t="n">
        <v>1060</v>
      </c>
      <c r="EM429" s="8" t="n">
        <v>832</v>
      </c>
      <c r="EN429" s="8" t="n">
        <v>795</v>
      </c>
      <c r="EO429" s="8" t="n">
        <v>616</v>
      </c>
      <c r="EP429" s="8" t="n">
        <v>589</v>
      </c>
      <c r="EQ429" s="8" t="n">
        <v>47</v>
      </c>
      <c r="ER429" s="8" t="n">
        <v>61</v>
      </c>
      <c r="ES429" s="8" t="n">
        <v>614</v>
      </c>
      <c r="ET429" s="8" t="n">
        <v>533</v>
      </c>
      <c r="EU429" s="8" t="n">
        <v>170</v>
      </c>
      <c r="EV429" s="8" t="n">
        <v>219</v>
      </c>
      <c r="EW429" s="8" t="n">
        <v>21</v>
      </c>
      <c r="EX429" s="8" t="n">
        <v>35</v>
      </c>
      <c r="EY429" s="8" t="n">
        <v>60</v>
      </c>
      <c r="EZ429" s="8" t="n">
        <v>67</v>
      </c>
      <c r="FA429" s="8" t="n">
        <v>0.7</v>
      </c>
      <c r="FB429" s="8" t="n">
        <v>1.7</v>
      </c>
      <c r="FC429" s="8" t="n">
        <v>2.4</v>
      </c>
      <c r="FD429" s="19" t="n">
        <v>25.1</v>
      </c>
      <c r="FE429" s="18" t="n">
        <f aca="false">FD429/V429</f>
        <v>0.456363636363636</v>
      </c>
      <c r="FF429" s="8" t="n">
        <v>1.1633</v>
      </c>
      <c r="FG429" s="8" t="n">
        <v>-0.22</v>
      </c>
      <c r="FH429" s="8" t="n">
        <v>0.14</v>
      </c>
      <c r="FI429" s="8" t="n">
        <v>-0.08</v>
      </c>
      <c r="FJ429" s="22"/>
      <c r="FK429" s="22"/>
      <c r="FL429" s="22"/>
      <c r="FM429" s="8" t="n">
        <f aca="false">BL429+BS429+AH429+DT429</f>
        <v>167</v>
      </c>
      <c r="FN429" s="19" t="n">
        <f aca="false">IF(DS429&gt;0,(BL429+BR429)/DS429,0)</f>
        <v>19.25</v>
      </c>
      <c r="FO429" s="12" t="n">
        <v>0.033428455</v>
      </c>
      <c r="FP429" s="19" t="n">
        <f aca="false">Z429-AH429/10</f>
        <v>14.2</v>
      </c>
      <c r="FQ429" s="19" t="n">
        <f aca="false">Z429+DR429/5</f>
        <v>15.9946</v>
      </c>
      <c r="FR429" s="19" t="n">
        <f aca="false">(DX429+DY429)/AL429*60</f>
        <v>119.539496423919</v>
      </c>
      <c r="FS429" s="22"/>
      <c r="FT429" s="22"/>
      <c r="FU429" s="22"/>
      <c r="FV429" s="22"/>
      <c r="FW429" s="17" t="s">
        <v>280</v>
      </c>
      <c r="FX429" s="23" t="n">
        <v>650000</v>
      </c>
      <c r="FY429" s="23" t="n">
        <v>650000</v>
      </c>
      <c r="FZ429" s="8" t="n">
        <v>80</v>
      </c>
      <c r="GA429" s="8" t="n">
        <v>5</v>
      </c>
      <c r="GB429" s="8" t="n">
        <v>16</v>
      </c>
      <c r="GC429" s="8" t="n">
        <v>21</v>
      </c>
      <c r="GD429" s="8" t="n">
        <v>-15</v>
      </c>
      <c r="GE429" s="8" t="n">
        <v>8</v>
      </c>
      <c r="GF429" s="8" t="n">
        <v>132</v>
      </c>
      <c r="GG429" s="8" t="n">
        <v>1620</v>
      </c>
      <c r="GH429" s="8" t="n">
        <v>0.7</v>
      </c>
      <c r="GI429" s="8" t="n">
        <v>2.5</v>
      </c>
      <c r="GJ429" s="8" t="n">
        <v>3.2</v>
      </c>
      <c r="GK429" s="8" t="n">
        <f aca="false">Z429-AH429/10</f>
        <v>14.2</v>
      </c>
      <c r="GL429" s="22"/>
      <c r="GM429" s="22"/>
      <c r="GN429" s="22"/>
      <c r="GO429" s="22"/>
      <c r="GP429" s="22"/>
    </row>
    <row r="430" customFormat="false" ht="13.65" hidden="false" customHeight="true" outlineLevel="0" collapsed="false">
      <c r="A430" s="16" t="n">
        <v>34250</v>
      </c>
      <c r="B430" s="17" t="s">
        <v>1239</v>
      </c>
      <c r="C430" s="17" t="s">
        <v>404</v>
      </c>
      <c r="D430" s="17" t="s">
        <v>283</v>
      </c>
      <c r="E430" s="17" t="s">
        <v>283</v>
      </c>
      <c r="F430" s="8" t="n">
        <v>74</v>
      </c>
      <c r="G430" s="8" t="n">
        <v>190</v>
      </c>
      <c r="H430" s="8" t="n">
        <v>2012</v>
      </c>
      <c r="I430" s="8" t="n">
        <v>1</v>
      </c>
      <c r="J430" s="8" t="n">
        <v>25</v>
      </c>
      <c r="K430" s="17" t="s">
        <v>273</v>
      </c>
      <c r="L430" s="8" t="n">
        <v>2016</v>
      </c>
      <c r="M430" s="8" t="n">
        <v>24</v>
      </c>
      <c r="N430" s="8" t="n">
        <v>2</v>
      </c>
      <c r="O430" s="8" t="n">
        <v>8476877</v>
      </c>
      <c r="P430" s="17" t="s">
        <v>2153</v>
      </c>
      <c r="Q430" s="17" t="s">
        <v>2154</v>
      </c>
      <c r="R430" s="17" t="s">
        <v>2155</v>
      </c>
      <c r="S430" s="17" t="s">
        <v>2137</v>
      </c>
      <c r="T430" s="17" t="s">
        <v>278</v>
      </c>
      <c r="U430" s="17" t="s">
        <v>432</v>
      </c>
      <c r="V430" s="8" t="n">
        <v>13</v>
      </c>
      <c r="W430" s="8" t="n">
        <v>0</v>
      </c>
      <c r="X430" s="8" t="n">
        <v>1</v>
      </c>
      <c r="Y430" s="8" t="n">
        <v>1</v>
      </c>
      <c r="Z430" s="8" t="n">
        <v>1</v>
      </c>
      <c r="AA430" s="8" t="n">
        <v>25</v>
      </c>
      <c r="AB430" s="8" t="n">
        <v>69</v>
      </c>
      <c r="AC430" s="18" t="n">
        <f aca="false">Z430/V430</f>
        <v>0.0769230769230769</v>
      </c>
      <c r="AD430" s="19" t="n">
        <f aca="false">IF(FZ430&gt;V430,Z430-V430*(GC430-Z430)/(FZ430-V430),0)</f>
        <v>-1.88888888888889</v>
      </c>
      <c r="AE430" s="19" t="n">
        <v>0.288</v>
      </c>
      <c r="AF430" s="8" t="n">
        <v>0</v>
      </c>
      <c r="AG430" s="8" t="n">
        <v>0.8</v>
      </c>
      <c r="AH430" s="8" t="n">
        <v>6</v>
      </c>
      <c r="AI430" s="8" t="n">
        <v>216</v>
      </c>
      <c r="AJ430" s="8" t="n">
        <v>8558</v>
      </c>
      <c r="AK430" s="19" t="n">
        <v>142.63333333333</v>
      </c>
      <c r="AL430" s="8" t="n">
        <v>142.63</v>
      </c>
      <c r="AM430" s="8" t="n">
        <v>143</v>
      </c>
      <c r="AN430" s="18" t="n">
        <f aca="false">AJ430/60/V430</f>
        <v>10.9717948717949</v>
      </c>
      <c r="AO430" s="8" t="n">
        <v>18.64</v>
      </c>
      <c r="AP430" s="12" t="n">
        <f aca="false">IF(EF430&gt;0,Z430/EF430,0)</f>
        <v>0.333333333333333</v>
      </c>
      <c r="AQ430" s="8" t="n">
        <v>13</v>
      </c>
      <c r="AR430" s="8" t="n">
        <v>13</v>
      </c>
      <c r="AS430" s="8" t="n">
        <v>13</v>
      </c>
      <c r="AT430" s="8" t="n">
        <v>6</v>
      </c>
      <c r="AU430" s="8" t="n">
        <v>6</v>
      </c>
      <c r="AV430" s="8" t="n">
        <v>5</v>
      </c>
      <c r="AW430" s="8" t="n">
        <v>0</v>
      </c>
      <c r="AX430" s="8" t="n">
        <v>0</v>
      </c>
      <c r="AY430" s="8" t="n">
        <v>0</v>
      </c>
      <c r="AZ430" s="8" t="n">
        <v>0</v>
      </c>
      <c r="BA430" s="8" t="n">
        <f aca="false">AY430+AZ430</f>
        <v>0</v>
      </c>
      <c r="BB430" s="8" t="n">
        <v>0.1</v>
      </c>
      <c r="BC430" s="8" t="n">
        <v>53.4</v>
      </c>
      <c r="BD430" s="19" t="n">
        <v>38.3</v>
      </c>
      <c r="BE430" s="19" t="n">
        <v>16.1112409441462</v>
      </c>
      <c r="BF430" s="19" t="n">
        <f aca="false">AQ430+BD430</f>
        <v>51.3</v>
      </c>
      <c r="BG430" s="19" t="n">
        <f aca="false">IF(AL430&gt;0,BF430/AL430*60,0)</f>
        <v>21.5803126971885</v>
      </c>
      <c r="BH430" s="8" t="n">
        <v>46</v>
      </c>
      <c r="BI430" s="8" t="n">
        <v>31</v>
      </c>
      <c r="BJ430" s="8" t="n">
        <v>29</v>
      </c>
      <c r="BK430" s="12" t="n">
        <f aca="false">BH430/(BH430+BJ430)</f>
        <v>0.613333333333333</v>
      </c>
      <c r="BL430" s="8" t="n">
        <v>4</v>
      </c>
      <c r="BM430" s="8" t="n">
        <v>4</v>
      </c>
      <c r="BN430" s="8" t="n">
        <v>9</v>
      </c>
      <c r="BO430" s="8" t="n">
        <f aca="false">BM430-BN430</f>
        <v>-5</v>
      </c>
      <c r="BP430" s="8" t="n">
        <v>1</v>
      </c>
      <c r="BQ430" s="8" t="n">
        <v>4</v>
      </c>
      <c r="BR430" s="8" t="n">
        <v>0</v>
      </c>
      <c r="BS430" s="8" t="n">
        <v>12</v>
      </c>
      <c r="BT430" s="12" t="n">
        <f aca="false">BS430/(EA430+BS430)</f>
        <v>0.134831460674157</v>
      </c>
      <c r="BU430" s="8" t="n">
        <v>0</v>
      </c>
      <c r="BV430" s="8" t="n">
        <v>0</v>
      </c>
      <c r="BW430" s="12" t="n">
        <f aca="false">IF(BU430+BV430&gt;0,BU430/(BU430+BV430),0)</f>
        <v>0</v>
      </c>
      <c r="BX430" s="8" t="n">
        <v>0</v>
      </c>
      <c r="BY430" s="8" t="n">
        <v>0</v>
      </c>
      <c r="BZ430" s="8" t="n">
        <v>0</v>
      </c>
      <c r="CA430" s="8" t="n">
        <v>0</v>
      </c>
      <c r="CB430" s="8" t="n">
        <v>0</v>
      </c>
      <c r="CC430" s="8" t="n">
        <v>0</v>
      </c>
      <c r="CD430" s="8" t="n">
        <v>0</v>
      </c>
      <c r="CE430" s="8" t="n">
        <v>0</v>
      </c>
      <c r="CF430" s="8" t="n">
        <v>0</v>
      </c>
      <c r="CG430" s="8" t="n">
        <v>0</v>
      </c>
      <c r="CH430" s="8" t="n">
        <v>0</v>
      </c>
      <c r="CI430" s="8" t="n">
        <v>0</v>
      </c>
      <c r="CJ430" s="8" t="n">
        <v>0</v>
      </c>
      <c r="CK430" s="8" t="n">
        <v>0</v>
      </c>
      <c r="CL430" s="8" t="n">
        <v>0</v>
      </c>
      <c r="CM430" s="8" t="n">
        <v>0</v>
      </c>
      <c r="CN430" s="8" t="n">
        <v>0</v>
      </c>
      <c r="CO430" s="8" t="n">
        <v>0</v>
      </c>
      <c r="CP430" s="8" t="n">
        <v>0</v>
      </c>
      <c r="CQ430" s="8" t="n">
        <v>0</v>
      </c>
      <c r="CR430" s="8" t="n">
        <v>0</v>
      </c>
      <c r="CS430" s="8" t="n">
        <v>0</v>
      </c>
      <c r="CT430" s="8" t="n">
        <v>0</v>
      </c>
      <c r="CU430" s="8" t="n">
        <v>0</v>
      </c>
      <c r="CV430" s="8" t="n">
        <v>0</v>
      </c>
      <c r="CW430" s="8" t="n">
        <v>0</v>
      </c>
      <c r="CX430" s="8" t="n">
        <v>0</v>
      </c>
      <c r="CY430" s="8" t="n">
        <v>0</v>
      </c>
      <c r="CZ430" s="8" t="n">
        <v>0</v>
      </c>
      <c r="DA430" s="8" t="n">
        <v>1</v>
      </c>
      <c r="DB430" s="8" t="n">
        <v>0</v>
      </c>
      <c r="DC430" s="8" t="n">
        <v>0</v>
      </c>
      <c r="DD430" s="8" t="n">
        <v>0</v>
      </c>
      <c r="DE430" s="8" t="n">
        <v>2</v>
      </c>
      <c r="DF430" s="8" t="n">
        <v>0</v>
      </c>
      <c r="DG430" s="8" t="n">
        <v>0</v>
      </c>
      <c r="DH430" s="8" t="n">
        <v>3</v>
      </c>
      <c r="DI430" s="8" t="n">
        <v>3</v>
      </c>
      <c r="DJ430" s="8" t="n">
        <v>1</v>
      </c>
      <c r="DK430" s="8" t="n">
        <v>3</v>
      </c>
      <c r="DL430" s="8" t="n">
        <v>3</v>
      </c>
      <c r="DM430" s="8" t="n">
        <v>0</v>
      </c>
      <c r="DN430" s="8" t="n">
        <v>1</v>
      </c>
      <c r="DO430" s="8" t="n">
        <v>1</v>
      </c>
      <c r="DP430" s="8" t="n">
        <v>0</v>
      </c>
      <c r="DQ430" s="8" t="n">
        <f aca="false">DJ430-DI430</f>
        <v>-2</v>
      </c>
      <c r="DR430" s="19" t="n">
        <v>-0.342</v>
      </c>
      <c r="DS430" s="8" t="n">
        <v>3</v>
      </c>
      <c r="DT430" s="8" t="n">
        <v>0</v>
      </c>
      <c r="DU430" s="8" t="n">
        <v>0</v>
      </c>
      <c r="DV430" s="8" t="n">
        <v>0</v>
      </c>
      <c r="DW430" s="8" t="n">
        <v>0</v>
      </c>
      <c r="DX430" s="8" t="n">
        <v>123</v>
      </c>
      <c r="DY430" s="8" t="n">
        <v>115</v>
      </c>
      <c r="DZ430" s="8" t="n">
        <v>82</v>
      </c>
      <c r="EA430" s="8" t="n">
        <v>77</v>
      </c>
      <c r="EB430" s="8" t="n">
        <v>63</v>
      </c>
      <c r="EC430" s="8" t="n">
        <v>55</v>
      </c>
      <c r="ED430" s="8" t="n">
        <v>3.72</v>
      </c>
      <c r="EE430" s="8" t="n">
        <v>4.9</v>
      </c>
      <c r="EF430" s="8" t="n">
        <v>3</v>
      </c>
      <c r="EG430" s="8" t="n">
        <v>3</v>
      </c>
      <c r="EH430" s="12" t="n">
        <f aca="false">EF430/EB430</f>
        <v>0.0476190476190476</v>
      </c>
      <c r="EI430" s="20" t="n">
        <f aca="false">1-EG430/EC430</f>
        <v>0.945454545454545</v>
      </c>
      <c r="EJ430" s="21" t="n">
        <f aca="false">EH430+EI430</f>
        <v>0.993073593073593</v>
      </c>
      <c r="EK430" s="8" t="n">
        <v>122</v>
      </c>
      <c r="EL430" s="8" t="n">
        <v>115</v>
      </c>
      <c r="EM430" s="8" t="n">
        <v>81</v>
      </c>
      <c r="EN430" s="8" t="n">
        <v>77</v>
      </c>
      <c r="EO430" s="8" t="n">
        <v>62</v>
      </c>
      <c r="EP430" s="8" t="n">
        <v>55</v>
      </c>
      <c r="EQ430" s="8" t="n">
        <v>3</v>
      </c>
      <c r="ER430" s="8" t="n">
        <v>3</v>
      </c>
      <c r="ES430" s="8" t="n">
        <v>59</v>
      </c>
      <c r="ET430" s="8" t="n">
        <v>45</v>
      </c>
      <c r="EU430" s="8" t="n">
        <v>13</v>
      </c>
      <c r="EV430" s="8" t="n">
        <v>14</v>
      </c>
      <c r="EW430" s="8" t="n">
        <v>2</v>
      </c>
      <c r="EX430" s="8" t="n">
        <v>2</v>
      </c>
      <c r="EY430" s="8" t="n">
        <v>6</v>
      </c>
      <c r="EZ430" s="8" t="n">
        <v>8</v>
      </c>
      <c r="FA430" s="8" t="n">
        <v>-0.1</v>
      </c>
      <c r="FB430" s="8" t="n">
        <v>0.3</v>
      </c>
      <c r="FC430" s="8" t="n">
        <v>0.3</v>
      </c>
      <c r="FD430" s="19" t="n">
        <v>1.88</v>
      </c>
      <c r="FE430" s="18" t="n">
        <f aca="false">FD430/V430</f>
        <v>0.144615384615385</v>
      </c>
      <c r="FF430" s="8" t="n">
        <v>0.0115</v>
      </c>
      <c r="FG430" s="8" t="n">
        <v>0.02</v>
      </c>
      <c r="FH430" s="8" t="n">
        <v>-0.05</v>
      </c>
      <c r="FI430" s="8" t="n">
        <v>-0.03</v>
      </c>
      <c r="FJ430" s="22"/>
      <c r="FK430" s="22"/>
      <c r="FL430" s="22"/>
      <c r="FM430" s="8" t="n">
        <f aca="false">BL430+BS430+AH430+DT430</f>
        <v>22</v>
      </c>
      <c r="FN430" s="19" t="n">
        <f aca="false">IF(DS430&gt;0,(BL430+BR430)/DS430,0)</f>
        <v>1.33333333333333</v>
      </c>
      <c r="FO430" s="12" t="n">
        <v>0</v>
      </c>
      <c r="FP430" s="19" t="n">
        <f aca="false">Z430-AH430/10</f>
        <v>0.4</v>
      </c>
      <c r="FQ430" s="19" t="n">
        <f aca="false">Z430+DR430/5</f>
        <v>0.9316</v>
      </c>
      <c r="FR430" s="19" t="n">
        <f aca="false">(DX430+DY430)/AL430*60</f>
        <v>100.119189511323</v>
      </c>
      <c r="FS430" s="8" t="n">
        <v>5</v>
      </c>
      <c r="FT430" s="17" t="s">
        <v>326</v>
      </c>
      <c r="FU430" s="8" t="n">
        <v>74</v>
      </c>
      <c r="FV430" s="17" t="s">
        <v>427</v>
      </c>
      <c r="FW430" s="17" t="s">
        <v>270</v>
      </c>
      <c r="FX430" s="23" t="n">
        <v>925000</v>
      </c>
      <c r="FY430" s="23" t="n">
        <v>925000</v>
      </c>
      <c r="FZ430" s="8" t="n">
        <v>22</v>
      </c>
      <c r="GA430" s="8" t="n">
        <v>0</v>
      </c>
      <c r="GB430" s="8" t="n">
        <v>3</v>
      </c>
      <c r="GC430" s="8" t="n">
        <v>3</v>
      </c>
      <c r="GD430" s="8" t="n">
        <v>0</v>
      </c>
      <c r="GE430" s="8" t="n">
        <v>10</v>
      </c>
      <c r="GF430" s="8" t="n">
        <v>10</v>
      </c>
      <c r="GG430" s="8" t="n">
        <v>272</v>
      </c>
      <c r="GH430" s="8" t="n">
        <v>0</v>
      </c>
      <c r="GI430" s="8" t="n">
        <v>0.6</v>
      </c>
      <c r="GJ430" s="8" t="n">
        <v>0.6</v>
      </c>
      <c r="GK430" s="8" t="n">
        <f aca="false">Z430-AH430/10</f>
        <v>0.4</v>
      </c>
      <c r="GL430" s="22"/>
      <c r="GM430" s="22"/>
      <c r="GN430" s="22"/>
      <c r="GO430" s="22"/>
      <c r="GP430" s="22"/>
    </row>
    <row r="431" customFormat="false" ht="13.65" hidden="false" customHeight="true" outlineLevel="0" collapsed="false">
      <c r="A431" s="16" t="n">
        <v>33145</v>
      </c>
      <c r="B431" s="17" t="s">
        <v>784</v>
      </c>
      <c r="C431" s="17" t="s">
        <v>282</v>
      </c>
      <c r="D431" s="17" t="s">
        <v>283</v>
      </c>
      <c r="E431" s="17" t="s">
        <v>283</v>
      </c>
      <c r="F431" s="8" t="n">
        <v>69</v>
      </c>
      <c r="G431" s="8" t="n">
        <v>170</v>
      </c>
      <c r="H431" s="8" t="n">
        <v>2009</v>
      </c>
      <c r="I431" s="8" t="n">
        <v>1</v>
      </c>
      <c r="J431" s="8" t="n">
        <v>22</v>
      </c>
      <c r="K431" s="17" t="s">
        <v>273</v>
      </c>
      <c r="L431" s="8" t="n">
        <v>2012</v>
      </c>
      <c r="M431" s="8" t="n">
        <v>27</v>
      </c>
      <c r="N431" s="8" t="n">
        <v>6</v>
      </c>
      <c r="O431" s="8" t="n">
        <v>8475147</v>
      </c>
      <c r="P431" s="17" t="s">
        <v>2156</v>
      </c>
      <c r="Q431" s="17" t="s">
        <v>2157</v>
      </c>
      <c r="R431" s="17" t="s">
        <v>2158</v>
      </c>
      <c r="S431" s="17" t="s">
        <v>2137</v>
      </c>
      <c r="T431" s="17" t="s">
        <v>268</v>
      </c>
      <c r="U431" s="17" t="s">
        <v>389</v>
      </c>
      <c r="V431" s="8" t="n">
        <v>21</v>
      </c>
      <c r="W431" s="8" t="n">
        <v>1</v>
      </c>
      <c r="X431" s="8" t="n">
        <v>1</v>
      </c>
      <c r="Y431" s="8" t="n">
        <v>1</v>
      </c>
      <c r="Z431" s="8" t="n">
        <v>2</v>
      </c>
      <c r="AA431" s="8" t="n">
        <v>27</v>
      </c>
      <c r="AB431" s="8" t="n">
        <v>80</v>
      </c>
      <c r="AC431" s="18" t="n">
        <f aca="false">Z431/V431</f>
        <v>0.0952380952380952</v>
      </c>
      <c r="AD431" s="19" t="n">
        <f aca="false">IF(FZ431&gt;V431,Z431-V431*(GC431-Z431)/(FZ431-V431),0)</f>
        <v>-3.83333333333333</v>
      </c>
      <c r="AE431" s="19" t="n">
        <v>0.805</v>
      </c>
      <c r="AF431" s="8" t="n">
        <v>-4</v>
      </c>
      <c r="AG431" s="8" t="n">
        <v>-2</v>
      </c>
      <c r="AH431" s="8" t="n">
        <v>4</v>
      </c>
      <c r="AI431" s="8" t="n">
        <v>235</v>
      </c>
      <c r="AJ431" s="8" t="n">
        <v>9421</v>
      </c>
      <c r="AK431" s="19" t="n">
        <v>157.01666666667</v>
      </c>
      <c r="AL431" s="8" t="n">
        <v>157.02</v>
      </c>
      <c r="AM431" s="8" t="n">
        <v>157</v>
      </c>
      <c r="AN431" s="18" t="n">
        <f aca="false">AJ431/60/V431</f>
        <v>7.47698412698413</v>
      </c>
      <c r="AO431" s="8" t="n">
        <v>12.76</v>
      </c>
      <c r="AP431" s="12" t="n">
        <f aca="false">IF(EF431&gt;0,Z431/EF431,0)</f>
        <v>1</v>
      </c>
      <c r="AQ431" s="8" t="n">
        <v>31</v>
      </c>
      <c r="AR431" s="8" t="n">
        <v>31</v>
      </c>
      <c r="AS431" s="8" t="n">
        <v>31</v>
      </c>
      <c r="AT431" s="8" t="n">
        <v>28</v>
      </c>
      <c r="AU431" s="8" t="n">
        <v>28</v>
      </c>
      <c r="AV431" s="8" t="n">
        <v>20</v>
      </c>
      <c r="AW431" s="8" t="n">
        <v>18</v>
      </c>
      <c r="AX431" s="8" t="n">
        <v>8</v>
      </c>
      <c r="AY431" s="8" t="n">
        <v>1</v>
      </c>
      <c r="AZ431" s="8" t="n">
        <v>3</v>
      </c>
      <c r="BA431" s="8" t="n">
        <f aca="false">AY431+AZ431</f>
        <v>4</v>
      </c>
      <c r="BB431" s="8" t="n">
        <v>2.48</v>
      </c>
      <c r="BC431" s="8" t="n">
        <v>32.3</v>
      </c>
      <c r="BD431" s="19" t="n">
        <v>70.5</v>
      </c>
      <c r="BE431" s="19" t="n">
        <v>26.9398153062302</v>
      </c>
      <c r="BF431" s="19" t="n">
        <f aca="false">AQ431+BD431</f>
        <v>101.5</v>
      </c>
      <c r="BG431" s="19" t="n">
        <f aca="false">IF(AL431&gt;0,BF431/AL431*60,0)</f>
        <v>38.7848681696599</v>
      </c>
      <c r="BH431" s="8" t="n">
        <v>44</v>
      </c>
      <c r="BI431" s="8" t="n">
        <v>50</v>
      </c>
      <c r="BJ431" s="8" t="n">
        <v>27</v>
      </c>
      <c r="BK431" s="12" t="n">
        <f aca="false">BH431/(BH431+BJ431)</f>
        <v>0.619718309859155</v>
      </c>
      <c r="BL431" s="8" t="n">
        <v>14</v>
      </c>
      <c r="BM431" s="8" t="n">
        <v>14</v>
      </c>
      <c r="BN431" s="8" t="n">
        <v>16</v>
      </c>
      <c r="BO431" s="8" t="n">
        <f aca="false">BM431-BN431</f>
        <v>-2</v>
      </c>
      <c r="BP431" s="8" t="n">
        <v>8</v>
      </c>
      <c r="BQ431" s="8" t="n">
        <v>2</v>
      </c>
      <c r="BR431" s="8" t="n">
        <v>5</v>
      </c>
      <c r="BS431" s="8" t="n">
        <v>2</v>
      </c>
      <c r="BT431" s="12" t="n">
        <f aca="false">BS431/(EA431+BS431)</f>
        <v>0.0163934426229508</v>
      </c>
      <c r="BU431" s="8" t="n">
        <v>39</v>
      </c>
      <c r="BV431" s="8" t="n">
        <v>24</v>
      </c>
      <c r="BW431" s="12" t="n">
        <f aca="false">IF(BU431+BV431&gt;0,BU431/(BU431+BV431),0)</f>
        <v>0.619047619047619</v>
      </c>
      <c r="BX431" s="8" t="n">
        <v>5</v>
      </c>
      <c r="BY431" s="8" t="n">
        <v>6</v>
      </c>
      <c r="BZ431" s="8" t="n">
        <v>20</v>
      </c>
      <c r="CA431" s="8" t="n">
        <v>8</v>
      </c>
      <c r="CB431" s="8" t="n">
        <v>14</v>
      </c>
      <c r="CC431" s="8" t="n">
        <v>10</v>
      </c>
      <c r="CD431" s="8" t="n">
        <v>11</v>
      </c>
      <c r="CE431" s="8" t="n">
        <v>8</v>
      </c>
      <c r="CF431" s="8" t="n">
        <v>10</v>
      </c>
      <c r="CG431" s="8" t="n">
        <v>4</v>
      </c>
      <c r="CH431" s="8" t="n">
        <v>29</v>
      </c>
      <c r="CI431" s="8" t="n">
        <v>15</v>
      </c>
      <c r="CJ431" s="8" t="n">
        <v>0</v>
      </c>
      <c r="CK431" s="8" t="n">
        <v>0</v>
      </c>
      <c r="CL431" s="8" t="n">
        <v>1</v>
      </c>
      <c r="CM431" s="8" t="n">
        <v>0</v>
      </c>
      <c r="CN431" s="8" t="n">
        <v>0</v>
      </c>
      <c r="CO431" s="8" t="n">
        <v>0</v>
      </c>
      <c r="CP431" s="8" t="n">
        <v>0</v>
      </c>
      <c r="CQ431" s="8" t="n">
        <v>0</v>
      </c>
      <c r="CR431" s="8" t="n">
        <v>0</v>
      </c>
      <c r="CS431" s="8" t="n">
        <v>0</v>
      </c>
      <c r="CT431" s="8" t="n">
        <v>0</v>
      </c>
      <c r="CU431" s="8" t="n">
        <v>0</v>
      </c>
      <c r="CV431" s="8" t="n">
        <v>0</v>
      </c>
      <c r="CW431" s="8" t="n">
        <v>1</v>
      </c>
      <c r="CX431" s="8" t="n">
        <v>0</v>
      </c>
      <c r="CY431" s="8" t="n">
        <v>0</v>
      </c>
      <c r="CZ431" s="8" t="n">
        <v>1</v>
      </c>
      <c r="DA431" s="8" t="n">
        <v>7</v>
      </c>
      <c r="DB431" s="8" t="n">
        <v>2</v>
      </c>
      <c r="DC431" s="8" t="n">
        <v>0</v>
      </c>
      <c r="DD431" s="8" t="n">
        <v>1</v>
      </c>
      <c r="DE431" s="8" t="n">
        <v>5</v>
      </c>
      <c r="DF431" s="8" t="n">
        <v>0</v>
      </c>
      <c r="DG431" s="8" t="n">
        <v>0</v>
      </c>
      <c r="DH431" s="8" t="n">
        <v>12</v>
      </c>
      <c r="DI431" s="8" t="n">
        <v>2</v>
      </c>
      <c r="DJ431" s="8" t="n">
        <v>1</v>
      </c>
      <c r="DK431" s="8" t="n">
        <v>2</v>
      </c>
      <c r="DL431" s="8" t="n">
        <v>2</v>
      </c>
      <c r="DM431" s="8" t="n">
        <v>0</v>
      </c>
      <c r="DN431" s="8" t="n">
        <v>1</v>
      </c>
      <c r="DO431" s="8" t="n">
        <v>1</v>
      </c>
      <c r="DP431" s="8" t="n">
        <v>0</v>
      </c>
      <c r="DQ431" s="8" t="n">
        <f aca="false">DJ431-DI431</f>
        <v>-1</v>
      </c>
      <c r="DR431" s="19" t="n">
        <v>-1.157</v>
      </c>
      <c r="DS431" s="8" t="n">
        <v>2</v>
      </c>
      <c r="DT431" s="8" t="n">
        <v>0</v>
      </c>
      <c r="DU431" s="8" t="n">
        <v>0</v>
      </c>
      <c r="DV431" s="8" t="n">
        <v>0</v>
      </c>
      <c r="DW431" s="8" t="n">
        <v>0</v>
      </c>
      <c r="DX431" s="8" t="n">
        <v>142</v>
      </c>
      <c r="DY431" s="8" t="n">
        <v>158</v>
      </c>
      <c r="DZ431" s="8" t="n">
        <v>109</v>
      </c>
      <c r="EA431" s="8" t="n">
        <v>120</v>
      </c>
      <c r="EB431" s="8" t="n">
        <v>80</v>
      </c>
      <c r="EC431" s="8" t="n">
        <v>87</v>
      </c>
      <c r="ED431" s="8" t="n">
        <v>6.39</v>
      </c>
      <c r="EE431" s="8" t="n">
        <v>6.98</v>
      </c>
      <c r="EF431" s="8" t="n">
        <v>2</v>
      </c>
      <c r="EG431" s="8" t="n">
        <v>6</v>
      </c>
      <c r="EH431" s="12" t="n">
        <f aca="false">EF431/EB431</f>
        <v>0.025</v>
      </c>
      <c r="EI431" s="20" t="n">
        <f aca="false">1-EG431/EC431</f>
        <v>0.931034482758621</v>
      </c>
      <c r="EJ431" s="21" t="n">
        <f aca="false">EH431+EI431</f>
        <v>0.956034482758621</v>
      </c>
      <c r="EK431" s="8" t="n">
        <v>144</v>
      </c>
      <c r="EL431" s="8" t="n">
        <v>158</v>
      </c>
      <c r="EM431" s="8" t="n">
        <v>110</v>
      </c>
      <c r="EN431" s="8" t="n">
        <v>120</v>
      </c>
      <c r="EO431" s="8" t="n">
        <v>81</v>
      </c>
      <c r="EP431" s="8" t="n">
        <v>87</v>
      </c>
      <c r="EQ431" s="8" t="n">
        <v>2</v>
      </c>
      <c r="ER431" s="8" t="n">
        <v>6</v>
      </c>
      <c r="ES431" s="8" t="n">
        <v>59</v>
      </c>
      <c r="ET431" s="8" t="n">
        <v>72</v>
      </c>
      <c r="EU431" s="8" t="n">
        <v>19</v>
      </c>
      <c r="EV431" s="8" t="n">
        <v>37</v>
      </c>
      <c r="EW431" s="8" t="n">
        <v>1</v>
      </c>
      <c r="EX431" s="8" t="n">
        <v>4</v>
      </c>
      <c r="EY431" s="8" t="n">
        <v>5</v>
      </c>
      <c r="EZ431" s="8" t="n">
        <v>9</v>
      </c>
      <c r="FA431" s="8" t="n">
        <v>-0.1</v>
      </c>
      <c r="FB431" s="8" t="n">
        <v>0</v>
      </c>
      <c r="FC431" s="8" t="n">
        <v>-0.1</v>
      </c>
      <c r="FD431" s="19" t="n">
        <v>1.5</v>
      </c>
      <c r="FE431" s="18" t="n">
        <f aca="false">FD431/V431</f>
        <v>0.0714285714285714</v>
      </c>
      <c r="FF431" s="8" t="n">
        <v>0.4291</v>
      </c>
      <c r="FG431" s="8" t="n">
        <v>0.04</v>
      </c>
      <c r="FH431" s="8" t="n">
        <v>0.01</v>
      </c>
      <c r="FI431" s="8" t="n">
        <v>0.05</v>
      </c>
      <c r="FJ431" s="22"/>
      <c r="FK431" s="22"/>
      <c r="FL431" s="22"/>
      <c r="FM431" s="8" t="n">
        <f aca="false">BL431+BS431+AH431+DT431</f>
        <v>20</v>
      </c>
      <c r="FN431" s="19" t="n">
        <f aca="false">IF(DS431&gt;0,(BL431+BR431)/DS431,0)</f>
        <v>9.5</v>
      </c>
      <c r="FO431" s="12" t="n">
        <v>0.0166160081</v>
      </c>
      <c r="FP431" s="19" t="n">
        <f aca="false">Z431-AH431/10</f>
        <v>1.6</v>
      </c>
      <c r="FQ431" s="19" t="n">
        <f aca="false">Z431+DR431/5</f>
        <v>1.7686</v>
      </c>
      <c r="FR431" s="19" t="n">
        <f aca="false">(DX431+DY431)/AL431*60</f>
        <v>114.63507833397</v>
      </c>
      <c r="FS431" s="8" t="n">
        <v>4</v>
      </c>
      <c r="FT431" s="17" t="s">
        <v>326</v>
      </c>
      <c r="FU431" s="8" t="n">
        <v>32</v>
      </c>
      <c r="FV431" s="22"/>
      <c r="FW431" s="17" t="s">
        <v>280</v>
      </c>
      <c r="FX431" s="23" t="n">
        <v>650000</v>
      </c>
      <c r="FY431" s="23" t="n">
        <v>650000</v>
      </c>
      <c r="FZ431" s="8" t="n">
        <v>165</v>
      </c>
      <c r="GA431" s="8" t="n">
        <v>18</v>
      </c>
      <c r="GB431" s="8" t="n">
        <v>24</v>
      </c>
      <c r="GC431" s="8" t="n">
        <v>42</v>
      </c>
      <c r="GD431" s="8" t="n">
        <v>5</v>
      </c>
      <c r="GE431" s="8" t="n">
        <v>14</v>
      </c>
      <c r="GF431" s="8" t="n">
        <v>188</v>
      </c>
      <c r="GG431" s="8" t="n">
        <v>1760</v>
      </c>
      <c r="GH431" s="8" t="n">
        <v>1.8</v>
      </c>
      <c r="GI431" s="8" t="n">
        <v>2.2</v>
      </c>
      <c r="GJ431" s="8" t="n">
        <v>4</v>
      </c>
      <c r="GK431" s="8" t="n">
        <f aca="false">Z431-AH431/10</f>
        <v>1.6</v>
      </c>
      <c r="GL431" s="22"/>
      <c r="GM431" s="22"/>
      <c r="GN431" s="22"/>
      <c r="GO431" s="22"/>
      <c r="GP431" s="22"/>
    </row>
    <row r="432" customFormat="false" ht="13.65" hidden="false" customHeight="true" outlineLevel="0" collapsed="false">
      <c r="A432" s="16" t="n">
        <v>32396</v>
      </c>
      <c r="B432" s="17" t="s">
        <v>1562</v>
      </c>
      <c r="C432" s="17" t="s">
        <v>272</v>
      </c>
      <c r="D432" s="17" t="s">
        <v>262</v>
      </c>
      <c r="E432" s="17" t="s">
        <v>262</v>
      </c>
      <c r="F432" s="8" t="n">
        <v>76</v>
      </c>
      <c r="G432" s="8" t="n">
        <v>220</v>
      </c>
      <c r="H432" s="8" t="n">
        <v>2006</v>
      </c>
      <c r="I432" s="8" t="n">
        <v>1</v>
      </c>
      <c r="J432" s="8" t="n">
        <v>2</v>
      </c>
      <c r="K432" s="17" t="s">
        <v>263</v>
      </c>
      <c r="L432" s="8" t="n">
        <v>2006</v>
      </c>
      <c r="M432" s="8" t="n">
        <v>29</v>
      </c>
      <c r="N432" s="8" t="n">
        <v>12</v>
      </c>
      <c r="O432" s="8" t="n">
        <v>8473533</v>
      </c>
      <c r="P432" s="17" t="s">
        <v>2159</v>
      </c>
      <c r="Q432" s="17" t="s">
        <v>2160</v>
      </c>
      <c r="R432" s="17" t="s">
        <v>1565</v>
      </c>
      <c r="S432" s="17" t="s">
        <v>2137</v>
      </c>
      <c r="T432" s="17" t="s">
        <v>313</v>
      </c>
      <c r="U432" s="17" t="s">
        <v>902</v>
      </c>
      <c r="V432" s="8" t="n">
        <v>79</v>
      </c>
      <c r="W432" s="8" t="n">
        <v>19</v>
      </c>
      <c r="X432" s="8" t="n">
        <v>27</v>
      </c>
      <c r="Y432" s="8" t="n">
        <v>14</v>
      </c>
      <c r="Z432" s="8" t="n">
        <v>46</v>
      </c>
      <c r="AA432" s="8" t="n">
        <v>5</v>
      </c>
      <c r="AB432" s="8" t="n">
        <v>19</v>
      </c>
      <c r="AC432" s="18" t="n">
        <f aca="false">Z432/V432</f>
        <v>0.582278481012658</v>
      </c>
      <c r="AD432" s="19" t="n">
        <f aca="false">IF(FZ432&gt;V432,Z432-V432*(GC432-Z432)/(FZ432-V432),0)</f>
        <v>0.916230366492144</v>
      </c>
      <c r="AE432" s="19" t="n">
        <v>17.308</v>
      </c>
      <c r="AF432" s="8" t="n">
        <v>-4</v>
      </c>
      <c r="AG432" s="8" t="n">
        <v>6.9</v>
      </c>
      <c r="AH432" s="8" t="n">
        <v>26</v>
      </c>
      <c r="AI432" s="8" t="n">
        <v>2039</v>
      </c>
      <c r="AJ432" s="8" t="n">
        <v>91249</v>
      </c>
      <c r="AK432" s="19" t="n">
        <v>1520.8166666667</v>
      </c>
      <c r="AL432" s="8" t="n">
        <v>1520.82</v>
      </c>
      <c r="AM432" s="8" t="n">
        <v>1521</v>
      </c>
      <c r="AN432" s="18" t="n">
        <f aca="false">AJ432/60/V432</f>
        <v>19.2508438818565</v>
      </c>
      <c r="AO432" s="8" t="n">
        <v>31.76</v>
      </c>
      <c r="AP432" s="12" t="n">
        <f aca="false">IF(EF432&gt;0,Z432/EF432,0)</f>
        <v>0.55421686746988</v>
      </c>
      <c r="AQ432" s="8" t="n">
        <v>276</v>
      </c>
      <c r="AR432" s="8" t="n">
        <v>276</v>
      </c>
      <c r="AS432" s="8" t="n">
        <v>276</v>
      </c>
      <c r="AT432" s="8" t="n">
        <v>224</v>
      </c>
      <c r="AU432" s="8" t="n">
        <v>224</v>
      </c>
      <c r="AV432" s="8" t="n">
        <v>160</v>
      </c>
      <c r="AW432" s="8" t="n">
        <v>198</v>
      </c>
      <c r="AX432" s="8" t="n">
        <v>119</v>
      </c>
      <c r="AY432" s="8" t="n">
        <v>5</v>
      </c>
      <c r="AZ432" s="8" t="n">
        <v>13</v>
      </c>
      <c r="BA432" s="8" t="n">
        <f aca="false">AY432+AZ432</f>
        <v>18</v>
      </c>
      <c r="BB432" s="8" t="n">
        <v>25.6</v>
      </c>
      <c r="BC432" s="8" t="n">
        <v>22.5188</v>
      </c>
      <c r="BD432" s="19" t="n">
        <v>267.9</v>
      </c>
      <c r="BE432" s="19" t="n">
        <v>10.5693213076305</v>
      </c>
      <c r="BF432" s="19" t="n">
        <f aca="false">AQ432+BD432</f>
        <v>543.9</v>
      </c>
      <c r="BG432" s="19" t="n">
        <f aca="false">IF(AL432&gt;0,BF432/AL432*60,0)</f>
        <v>21.4581607290804</v>
      </c>
      <c r="BH432" s="8" t="n">
        <v>597</v>
      </c>
      <c r="BI432" s="8" t="n">
        <v>526</v>
      </c>
      <c r="BJ432" s="8" t="n">
        <v>600</v>
      </c>
      <c r="BK432" s="12" t="n">
        <f aca="false">BH432/(BH432+BJ432)</f>
        <v>0.49874686716792</v>
      </c>
      <c r="BL432" s="8" t="n">
        <v>181</v>
      </c>
      <c r="BM432" s="8" t="n">
        <v>181</v>
      </c>
      <c r="BN432" s="8" t="n">
        <v>126</v>
      </c>
      <c r="BO432" s="8" t="n">
        <f aca="false">BM432-BN432</f>
        <v>55</v>
      </c>
      <c r="BP432" s="8" t="n">
        <v>64</v>
      </c>
      <c r="BQ432" s="8" t="n">
        <v>44</v>
      </c>
      <c r="BR432" s="8" t="n">
        <v>58</v>
      </c>
      <c r="BS432" s="8" t="n">
        <v>32</v>
      </c>
      <c r="BT432" s="12" t="n">
        <f aca="false">BS432/(EA432+BS432)</f>
        <v>0.0306513409961686</v>
      </c>
      <c r="BU432" s="8" t="n">
        <v>757</v>
      </c>
      <c r="BV432" s="8" t="n">
        <v>581</v>
      </c>
      <c r="BW432" s="12" t="n">
        <f aca="false">IF(BU432+BV432&gt;0,BU432/(BU432+BV432),0)</f>
        <v>0.56576980568012</v>
      </c>
      <c r="BX432" s="8" t="n">
        <v>254</v>
      </c>
      <c r="BY432" s="8" t="n">
        <v>215</v>
      </c>
      <c r="BZ432" s="8" t="n">
        <v>255</v>
      </c>
      <c r="CA432" s="8" t="n">
        <v>189</v>
      </c>
      <c r="CB432" s="8" t="n">
        <v>248</v>
      </c>
      <c r="CC432" s="8" t="n">
        <v>177</v>
      </c>
      <c r="CD432" s="8" t="n">
        <v>219</v>
      </c>
      <c r="CE432" s="8" t="n">
        <v>176</v>
      </c>
      <c r="CF432" s="8" t="n">
        <v>248</v>
      </c>
      <c r="CG432" s="8" t="n">
        <v>191</v>
      </c>
      <c r="CH432" s="8" t="n">
        <v>463</v>
      </c>
      <c r="CI432" s="8" t="n">
        <v>364</v>
      </c>
      <c r="CJ432" s="8" t="n">
        <v>0</v>
      </c>
      <c r="CK432" s="8" t="n">
        <v>0</v>
      </c>
      <c r="CL432" s="8" t="n">
        <v>5</v>
      </c>
      <c r="CM432" s="8" t="n">
        <v>2</v>
      </c>
      <c r="CN432" s="8" t="n">
        <v>1</v>
      </c>
      <c r="CO432" s="8" t="n">
        <v>0</v>
      </c>
      <c r="CP432" s="8" t="n">
        <v>0</v>
      </c>
      <c r="CQ432" s="8" t="n">
        <v>1</v>
      </c>
      <c r="CR432" s="8" t="n">
        <v>2</v>
      </c>
      <c r="CS432" s="8" t="n">
        <v>0</v>
      </c>
      <c r="CT432" s="8" t="n">
        <v>3</v>
      </c>
      <c r="CU432" s="8" t="n">
        <v>3</v>
      </c>
      <c r="CV432" s="8" t="n">
        <v>0</v>
      </c>
      <c r="CW432" s="8" t="n">
        <v>10</v>
      </c>
      <c r="CX432" s="8" t="n">
        <v>0</v>
      </c>
      <c r="CY432" s="8" t="n">
        <v>1</v>
      </c>
      <c r="CZ432" s="8" t="n">
        <v>2</v>
      </c>
      <c r="DA432" s="8" t="n">
        <v>61</v>
      </c>
      <c r="DB432" s="8" t="n">
        <v>8</v>
      </c>
      <c r="DC432" s="8" t="n">
        <v>10</v>
      </c>
      <c r="DD432" s="8" t="n">
        <v>6</v>
      </c>
      <c r="DE432" s="8" t="n">
        <v>24</v>
      </c>
      <c r="DF432" s="8" t="n">
        <v>24</v>
      </c>
      <c r="DG432" s="8" t="n">
        <v>2</v>
      </c>
      <c r="DH432" s="8" t="n">
        <v>86</v>
      </c>
      <c r="DI432" s="8" t="n">
        <v>13</v>
      </c>
      <c r="DJ432" s="8" t="n">
        <v>15</v>
      </c>
      <c r="DK432" s="8" t="n">
        <v>11</v>
      </c>
      <c r="DL432" s="8" t="n">
        <v>11</v>
      </c>
      <c r="DM432" s="8" t="n">
        <v>0</v>
      </c>
      <c r="DN432" s="8" t="n">
        <v>14</v>
      </c>
      <c r="DO432" s="8" t="n">
        <v>14</v>
      </c>
      <c r="DP432" s="8" t="n">
        <v>0</v>
      </c>
      <c r="DQ432" s="8" t="n">
        <f aca="false">DJ432-DI432</f>
        <v>2</v>
      </c>
      <c r="DR432" s="19" t="n">
        <v>2.831</v>
      </c>
      <c r="DS432" s="8" t="n">
        <v>13</v>
      </c>
      <c r="DT432" s="8" t="n">
        <v>0</v>
      </c>
      <c r="DU432" s="8" t="n">
        <v>0</v>
      </c>
      <c r="DV432" s="8" t="n">
        <v>0</v>
      </c>
      <c r="DW432" s="8" t="n">
        <v>0</v>
      </c>
      <c r="DX432" s="8" t="n">
        <v>1691</v>
      </c>
      <c r="DY432" s="8" t="n">
        <v>1309</v>
      </c>
      <c r="DZ432" s="8" t="n">
        <v>1257</v>
      </c>
      <c r="EA432" s="8" t="n">
        <v>1012</v>
      </c>
      <c r="EB432" s="8" t="n">
        <v>895</v>
      </c>
      <c r="EC432" s="8" t="n">
        <v>733</v>
      </c>
      <c r="ED432" s="8" t="n">
        <v>96.32</v>
      </c>
      <c r="EE432" s="8" t="n">
        <v>69.09</v>
      </c>
      <c r="EF432" s="8" t="n">
        <v>83</v>
      </c>
      <c r="EG432" s="8" t="n">
        <v>82</v>
      </c>
      <c r="EH432" s="12" t="n">
        <f aca="false">EF432/EB432</f>
        <v>0.0927374301675978</v>
      </c>
      <c r="EI432" s="20" t="n">
        <f aca="false">1-EG432/EC432</f>
        <v>0.888130968622101</v>
      </c>
      <c r="EJ432" s="21" t="n">
        <f aca="false">EH432+EI432</f>
        <v>0.980868398789699</v>
      </c>
      <c r="EK432" s="8" t="n">
        <v>1690</v>
      </c>
      <c r="EL432" s="8" t="n">
        <v>1311</v>
      </c>
      <c r="EM432" s="8" t="n">
        <v>1254</v>
      </c>
      <c r="EN432" s="8" t="n">
        <v>1013</v>
      </c>
      <c r="EO432" s="8" t="n">
        <v>892</v>
      </c>
      <c r="EP432" s="8" t="n">
        <v>734</v>
      </c>
      <c r="EQ432" s="8" t="n">
        <v>83</v>
      </c>
      <c r="ER432" s="8" t="n">
        <v>82</v>
      </c>
      <c r="ES432" s="8" t="n">
        <v>868</v>
      </c>
      <c r="ET432" s="8" t="n">
        <v>646</v>
      </c>
      <c r="EU432" s="8" t="n">
        <v>356</v>
      </c>
      <c r="EV432" s="8" t="n">
        <v>266</v>
      </c>
      <c r="EW432" s="8" t="n">
        <v>50</v>
      </c>
      <c r="EX432" s="8" t="n">
        <v>38</v>
      </c>
      <c r="EY432" s="8" t="n">
        <v>57</v>
      </c>
      <c r="EZ432" s="8" t="n">
        <v>81</v>
      </c>
      <c r="FA432" s="8" t="n">
        <v>2.4</v>
      </c>
      <c r="FB432" s="8" t="n">
        <v>1.8</v>
      </c>
      <c r="FC432" s="8" t="n">
        <v>4.2</v>
      </c>
      <c r="FD432" s="19" t="n">
        <v>56.01</v>
      </c>
      <c r="FE432" s="18" t="n">
        <f aca="false">FD432/V432</f>
        <v>0.708987341772152</v>
      </c>
      <c r="FF432" s="8" t="n">
        <v>5.6023</v>
      </c>
      <c r="FG432" s="8" t="n">
        <v>1.31</v>
      </c>
      <c r="FH432" s="8" t="n">
        <v>0</v>
      </c>
      <c r="FI432" s="8" t="n">
        <v>1.31</v>
      </c>
      <c r="FJ432" s="22"/>
      <c r="FK432" s="22"/>
      <c r="FL432" s="22"/>
      <c r="FM432" s="8" t="n">
        <f aca="false">BL432+BS432+AH432+DT432</f>
        <v>239</v>
      </c>
      <c r="FN432" s="19" t="n">
        <f aca="false">IF(DS432&gt;0,(BL432+BR432)/DS432,0)</f>
        <v>18.3846153846154</v>
      </c>
      <c r="FO432" s="12" t="n">
        <v>0.0957355291</v>
      </c>
      <c r="FP432" s="19" t="n">
        <f aca="false">Z432-AH432/10</f>
        <v>43.4</v>
      </c>
      <c r="FQ432" s="19" t="n">
        <f aca="false">Z432+DR432/5</f>
        <v>46.5662</v>
      </c>
      <c r="FR432" s="19" t="n">
        <f aca="false">(DX432+DY432)/AL432*60</f>
        <v>118.357202035744</v>
      </c>
      <c r="FS432" s="22"/>
      <c r="FT432" s="22"/>
      <c r="FU432" s="22"/>
      <c r="FV432" s="22"/>
      <c r="FW432" s="17" t="s">
        <v>280</v>
      </c>
      <c r="FX432" s="23" t="n">
        <v>6000000</v>
      </c>
      <c r="FY432" s="23" t="n">
        <v>6000000</v>
      </c>
      <c r="FZ432" s="8" t="n">
        <v>843</v>
      </c>
      <c r="GA432" s="8" t="n">
        <v>206</v>
      </c>
      <c r="GB432" s="8" t="n">
        <v>276</v>
      </c>
      <c r="GC432" s="8" t="n">
        <v>482</v>
      </c>
      <c r="GD432" s="8" t="n">
        <v>32</v>
      </c>
      <c r="GE432" s="8" t="n">
        <v>409</v>
      </c>
      <c r="GF432" s="8" t="n">
        <v>1761</v>
      </c>
      <c r="GG432" s="8" t="n">
        <v>15860</v>
      </c>
      <c r="GH432" s="8" t="n">
        <v>29.9</v>
      </c>
      <c r="GI432" s="8" t="n">
        <v>19.4</v>
      </c>
      <c r="GJ432" s="8" t="n">
        <v>49.4</v>
      </c>
      <c r="GK432" s="8" t="n">
        <f aca="false">Z432-AH432/10</f>
        <v>43.4</v>
      </c>
      <c r="GL432" s="22"/>
      <c r="GM432" s="22"/>
      <c r="GN432" s="22"/>
      <c r="GO432" s="22"/>
      <c r="GP432" s="22"/>
    </row>
    <row r="433" customFormat="false" ht="13.65" hidden="false" customHeight="true" outlineLevel="0" collapsed="false">
      <c r="A433" s="16" t="n">
        <v>33372</v>
      </c>
      <c r="B433" s="17" t="s">
        <v>1234</v>
      </c>
      <c r="C433" s="17" t="s">
        <v>272</v>
      </c>
      <c r="D433" s="17" t="s">
        <v>262</v>
      </c>
      <c r="E433" s="17" t="s">
        <v>262</v>
      </c>
      <c r="F433" s="8" t="n">
        <v>71</v>
      </c>
      <c r="G433" s="8" t="n">
        <v>200</v>
      </c>
      <c r="H433" s="8" t="n">
        <v>2009</v>
      </c>
      <c r="I433" s="8" t="n">
        <v>4</v>
      </c>
      <c r="J433" s="8" t="n">
        <v>97</v>
      </c>
      <c r="K433" s="17" t="s">
        <v>273</v>
      </c>
      <c r="L433" s="8" t="n">
        <v>2013</v>
      </c>
      <c r="M433" s="8" t="n">
        <v>26</v>
      </c>
      <c r="N433" s="8" t="n">
        <v>3</v>
      </c>
      <c r="O433" s="8" t="n">
        <v>8475224</v>
      </c>
      <c r="P433" s="17" t="s">
        <v>2161</v>
      </c>
      <c r="Q433" s="17" t="s">
        <v>2162</v>
      </c>
      <c r="R433" s="17" t="s">
        <v>2163</v>
      </c>
      <c r="S433" s="17" t="s">
        <v>2137</v>
      </c>
      <c r="T433" s="17" t="s">
        <v>299</v>
      </c>
      <c r="U433" s="17" t="s">
        <v>338</v>
      </c>
      <c r="V433" s="8" t="n">
        <v>12</v>
      </c>
      <c r="W433" s="8" t="n">
        <v>0</v>
      </c>
      <c r="X433" s="8" t="n">
        <v>3</v>
      </c>
      <c r="Y433" s="8" t="n">
        <v>2</v>
      </c>
      <c r="Z433" s="8" t="n">
        <v>3</v>
      </c>
      <c r="AA433" s="8" t="n">
        <v>27</v>
      </c>
      <c r="AB433" s="8" t="n">
        <v>82</v>
      </c>
      <c r="AC433" s="18" t="n">
        <f aca="false">Z433/V433</f>
        <v>0.25</v>
      </c>
      <c r="AD433" s="19" t="n">
        <f aca="false">IF(FZ433&gt;V433,Z433-V433*(GC433-Z433)/(FZ433-V433),0)</f>
        <v>1.62857142857143</v>
      </c>
      <c r="AE433" s="19" t="n">
        <v>0.882</v>
      </c>
      <c r="AF433" s="8" t="n">
        <v>-4</v>
      </c>
      <c r="AG433" s="8" t="n">
        <v>1.5</v>
      </c>
      <c r="AH433" s="8" t="n">
        <v>2</v>
      </c>
      <c r="AI433" s="8" t="n">
        <v>200</v>
      </c>
      <c r="AJ433" s="8" t="n">
        <v>8287</v>
      </c>
      <c r="AK433" s="19" t="n">
        <v>138.11666666667</v>
      </c>
      <c r="AL433" s="8" t="n">
        <v>138.12</v>
      </c>
      <c r="AM433" s="8" t="n">
        <v>138</v>
      </c>
      <c r="AN433" s="18" t="n">
        <f aca="false">AJ433/60/V433</f>
        <v>11.5097222222222</v>
      </c>
      <c r="AO433" s="8" t="n">
        <v>19.66</v>
      </c>
      <c r="AP433" s="12" t="n">
        <f aca="false">IF(EF433&gt;0,Z433/EF433,0)</f>
        <v>0.6</v>
      </c>
      <c r="AQ433" s="8" t="n">
        <v>23</v>
      </c>
      <c r="AR433" s="8" t="n">
        <v>23</v>
      </c>
      <c r="AS433" s="8" t="n">
        <v>23</v>
      </c>
      <c r="AT433" s="8" t="n">
        <v>21</v>
      </c>
      <c r="AU433" s="8" t="n">
        <v>21</v>
      </c>
      <c r="AV433" s="8" t="n">
        <v>19</v>
      </c>
      <c r="AW433" s="8" t="n">
        <v>16</v>
      </c>
      <c r="AX433" s="8" t="n">
        <v>7</v>
      </c>
      <c r="AY433" s="8" t="n">
        <v>0</v>
      </c>
      <c r="AZ433" s="8" t="n">
        <v>4</v>
      </c>
      <c r="BA433" s="8" t="n">
        <f aca="false">AY433+AZ433</f>
        <v>4</v>
      </c>
      <c r="BB433" s="8" t="n">
        <v>1.36</v>
      </c>
      <c r="BC433" s="8" t="n">
        <v>26.4737</v>
      </c>
      <c r="BD433" s="19" t="n">
        <v>42.7</v>
      </c>
      <c r="BE433" s="19" t="n">
        <v>18.5495354169176</v>
      </c>
      <c r="BF433" s="19" t="n">
        <f aca="false">AQ433+BD433</f>
        <v>65.7</v>
      </c>
      <c r="BG433" s="19" t="n">
        <f aca="false">IF(AL433&gt;0,BF433/AL433*60,0)</f>
        <v>28.5403996524761</v>
      </c>
      <c r="BH433" s="8" t="n">
        <v>37</v>
      </c>
      <c r="BI433" s="8" t="n">
        <v>50</v>
      </c>
      <c r="BJ433" s="8" t="n">
        <v>37</v>
      </c>
      <c r="BK433" s="12" t="n">
        <f aca="false">BH433/(BH433+BJ433)</f>
        <v>0.5</v>
      </c>
      <c r="BL433" s="8" t="n">
        <v>9</v>
      </c>
      <c r="BM433" s="8" t="n">
        <v>9</v>
      </c>
      <c r="BN433" s="8" t="n">
        <v>25</v>
      </c>
      <c r="BO433" s="8" t="n">
        <f aca="false">BM433-BN433</f>
        <v>-16</v>
      </c>
      <c r="BP433" s="8" t="n">
        <v>2</v>
      </c>
      <c r="BQ433" s="8" t="n">
        <v>1</v>
      </c>
      <c r="BR433" s="8" t="n">
        <v>3</v>
      </c>
      <c r="BS433" s="8" t="n">
        <v>8</v>
      </c>
      <c r="BT433" s="12" t="n">
        <f aca="false">BS433/(EA433+BS433)</f>
        <v>0.0776699029126214</v>
      </c>
      <c r="BU433" s="8" t="n">
        <v>28</v>
      </c>
      <c r="BV433" s="8" t="n">
        <v>42</v>
      </c>
      <c r="BW433" s="12" t="n">
        <f aca="false">IF(BU433+BV433&gt;0,BU433/(BU433+BV433),0)</f>
        <v>0.4</v>
      </c>
      <c r="BX433" s="8" t="n">
        <v>5</v>
      </c>
      <c r="BY433" s="8" t="n">
        <v>5</v>
      </c>
      <c r="BZ433" s="8" t="n">
        <v>14</v>
      </c>
      <c r="CA433" s="8" t="n">
        <v>17</v>
      </c>
      <c r="CB433" s="8" t="n">
        <v>9</v>
      </c>
      <c r="CC433" s="8" t="n">
        <v>20</v>
      </c>
      <c r="CD433" s="8" t="n">
        <v>8</v>
      </c>
      <c r="CE433" s="8" t="n">
        <v>11</v>
      </c>
      <c r="CF433" s="8" t="n">
        <v>11</v>
      </c>
      <c r="CG433" s="8" t="n">
        <v>15</v>
      </c>
      <c r="CH433" s="8" t="n">
        <v>15</v>
      </c>
      <c r="CI433" s="8" t="n">
        <v>26</v>
      </c>
      <c r="CJ433" s="8" t="n">
        <v>0</v>
      </c>
      <c r="CK433" s="8" t="n">
        <v>0</v>
      </c>
      <c r="CL433" s="8" t="n">
        <v>0</v>
      </c>
      <c r="CM433" s="8" t="n">
        <v>0</v>
      </c>
      <c r="CN433" s="8" t="n">
        <v>0</v>
      </c>
      <c r="CO433" s="8" t="n">
        <v>0</v>
      </c>
      <c r="CP433" s="8" t="n">
        <v>0</v>
      </c>
      <c r="CQ433" s="8" t="n">
        <v>0</v>
      </c>
      <c r="CR433" s="8" t="n">
        <v>0</v>
      </c>
      <c r="CS433" s="8" t="n">
        <v>0</v>
      </c>
      <c r="CT433" s="8" t="n">
        <v>0</v>
      </c>
      <c r="CU433" s="8" t="n">
        <v>0</v>
      </c>
      <c r="CV433" s="8" t="n">
        <v>0</v>
      </c>
      <c r="CW433" s="8" t="n">
        <v>0</v>
      </c>
      <c r="CX433" s="8" t="n">
        <v>0</v>
      </c>
      <c r="CY433" s="8" t="n">
        <v>0</v>
      </c>
      <c r="CZ433" s="8" t="n">
        <v>0</v>
      </c>
      <c r="DA433" s="8" t="n">
        <v>2</v>
      </c>
      <c r="DB433" s="8" t="n">
        <v>1</v>
      </c>
      <c r="DC433" s="8" t="n">
        <v>0</v>
      </c>
      <c r="DD433" s="8" t="n">
        <v>1</v>
      </c>
      <c r="DE433" s="8" t="n">
        <v>6</v>
      </c>
      <c r="DF433" s="8" t="n">
        <v>0</v>
      </c>
      <c r="DG433" s="8" t="n">
        <v>0</v>
      </c>
      <c r="DH433" s="8" t="n">
        <v>11</v>
      </c>
      <c r="DI433" s="8" t="n">
        <v>1</v>
      </c>
      <c r="DJ433" s="8" t="n">
        <v>1</v>
      </c>
      <c r="DK433" s="8" t="n">
        <v>1</v>
      </c>
      <c r="DL433" s="8" t="n">
        <v>1</v>
      </c>
      <c r="DM433" s="8" t="n">
        <v>0</v>
      </c>
      <c r="DN433" s="8" t="n">
        <v>1</v>
      </c>
      <c r="DO433" s="8" t="n">
        <v>1</v>
      </c>
      <c r="DP433" s="8" t="n">
        <v>0</v>
      </c>
      <c r="DQ433" s="8" t="n">
        <f aca="false">DJ433-DI433</f>
        <v>0</v>
      </c>
      <c r="DR433" s="19" t="n">
        <v>-0.121</v>
      </c>
      <c r="DS433" s="8" t="n">
        <v>1</v>
      </c>
      <c r="DT433" s="8" t="n">
        <v>0</v>
      </c>
      <c r="DU433" s="8" t="n">
        <v>0</v>
      </c>
      <c r="DV433" s="8" t="n">
        <v>0</v>
      </c>
      <c r="DW433" s="8" t="n">
        <v>0</v>
      </c>
      <c r="DX433" s="8" t="n">
        <v>107</v>
      </c>
      <c r="DY433" s="8" t="n">
        <v>120</v>
      </c>
      <c r="DZ433" s="8" t="n">
        <v>86</v>
      </c>
      <c r="EA433" s="8" t="n">
        <v>95</v>
      </c>
      <c r="EB433" s="8" t="n">
        <v>67</v>
      </c>
      <c r="EC433" s="8" t="n">
        <v>57</v>
      </c>
      <c r="ED433" s="8" t="n">
        <v>5.86</v>
      </c>
      <c r="EE433" s="8" t="n">
        <v>5.16</v>
      </c>
      <c r="EF433" s="8" t="n">
        <v>5</v>
      </c>
      <c r="EG433" s="8" t="n">
        <v>8</v>
      </c>
      <c r="EH433" s="12" t="n">
        <f aca="false">EF433/EB433</f>
        <v>0.0746268656716418</v>
      </c>
      <c r="EI433" s="20" t="n">
        <f aca="false">1-EG433/EC433</f>
        <v>0.859649122807017</v>
      </c>
      <c r="EJ433" s="21" t="n">
        <f aca="false">EH433+EI433</f>
        <v>0.934275988478659</v>
      </c>
      <c r="EK433" s="8" t="n">
        <v>106</v>
      </c>
      <c r="EL433" s="8" t="n">
        <v>120</v>
      </c>
      <c r="EM433" s="8" t="n">
        <v>86</v>
      </c>
      <c r="EN433" s="8" t="n">
        <v>95</v>
      </c>
      <c r="EO433" s="8" t="n">
        <v>67</v>
      </c>
      <c r="EP433" s="8" t="n">
        <v>57</v>
      </c>
      <c r="EQ433" s="8" t="n">
        <v>5</v>
      </c>
      <c r="ER433" s="8" t="n">
        <v>8</v>
      </c>
      <c r="ES433" s="8" t="n">
        <v>56</v>
      </c>
      <c r="ET433" s="8" t="n">
        <v>60</v>
      </c>
      <c r="EU433" s="8" t="n">
        <v>25</v>
      </c>
      <c r="EV433" s="8" t="n">
        <v>22</v>
      </c>
      <c r="EW433" s="8" t="n">
        <v>2</v>
      </c>
      <c r="EX433" s="8" t="n">
        <v>3</v>
      </c>
      <c r="EY433" s="8" t="n">
        <v>4</v>
      </c>
      <c r="EZ433" s="8" t="n">
        <v>7</v>
      </c>
      <c r="FA433" s="8" t="n">
        <v>-0.1</v>
      </c>
      <c r="FB433" s="8" t="n">
        <v>0</v>
      </c>
      <c r="FC433" s="8" t="n">
        <v>-0.1</v>
      </c>
      <c r="FD433" s="19" t="n">
        <v>2.08</v>
      </c>
      <c r="FE433" s="18" t="n">
        <f aca="false">FD433/V433</f>
        <v>0.173333333333333</v>
      </c>
      <c r="FF433" s="8" t="n">
        <v>0.2444</v>
      </c>
      <c r="FG433" s="8" t="n">
        <v>-0.03</v>
      </c>
      <c r="FH433" s="8" t="n">
        <v>0.05</v>
      </c>
      <c r="FI433" s="8" t="n">
        <v>0.02</v>
      </c>
      <c r="FJ433" s="22"/>
      <c r="FK433" s="22"/>
      <c r="FL433" s="22"/>
      <c r="FM433" s="8" t="n">
        <f aca="false">BL433+BS433+AH433+DT433</f>
        <v>19</v>
      </c>
      <c r="FN433" s="19" t="n">
        <f aca="false">IF(DS433&gt;0,(BL433+BR433)/DS433,0)</f>
        <v>12</v>
      </c>
      <c r="FO433" s="12" t="n">
        <v>0</v>
      </c>
      <c r="FP433" s="19" t="n">
        <f aca="false">Z433-AH433/10</f>
        <v>2.8</v>
      </c>
      <c r="FQ433" s="19" t="n">
        <f aca="false">Z433+DR433/5</f>
        <v>2.9758</v>
      </c>
      <c r="FR433" s="19" t="n">
        <f aca="false">(DX433+DY433)/AL433*60</f>
        <v>98.6099044309296</v>
      </c>
      <c r="FS433" s="22"/>
      <c r="FT433" s="22"/>
      <c r="FU433" s="22"/>
      <c r="FV433" s="22"/>
      <c r="FW433" s="17" t="s">
        <v>280</v>
      </c>
      <c r="FX433" s="23" t="n">
        <v>650000</v>
      </c>
      <c r="FY433" s="23" t="n">
        <v>650000</v>
      </c>
      <c r="FZ433" s="8" t="n">
        <v>47</v>
      </c>
      <c r="GA433" s="8" t="n">
        <v>4</v>
      </c>
      <c r="GB433" s="8" t="n">
        <v>3</v>
      </c>
      <c r="GC433" s="8" t="n">
        <v>7</v>
      </c>
      <c r="GD433" s="8" t="n">
        <v>-12</v>
      </c>
      <c r="GE433" s="8" t="n">
        <v>23</v>
      </c>
      <c r="GF433" s="8" t="n">
        <v>52</v>
      </c>
      <c r="GG433" s="8" t="n">
        <v>484</v>
      </c>
      <c r="GH433" s="8" t="n">
        <v>-0.2</v>
      </c>
      <c r="GI433" s="8" t="n">
        <v>0.1</v>
      </c>
      <c r="GJ433" s="8" t="n">
        <v>-0.1</v>
      </c>
      <c r="GK433" s="8" t="n">
        <f aca="false">Z433-AH433/10</f>
        <v>2.8</v>
      </c>
      <c r="GL433" s="22"/>
      <c r="GM433" s="22"/>
      <c r="GN433" s="22"/>
      <c r="GO433" s="22"/>
      <c r="GP433" s="22"/>
    </row>
    <row r="434" customFormat="false" ht="13.65" hidden="false" customHeight="true" outlineLevel="0" collapsed="false">
      <c r="A434" s="16" t="n">
        <v>33709</v>
      </c>
      <c r="B434" s="17" t="s">
        <v>1199</v>
      </c>
      <c r="C434" s="17" t="s">
        <v>455</v>
      </c>
      <c r="D434" s="17" t="s">
        <v>262</v>
      </c>
      <c r="E434" s="17" t="s">
        <v>262</v>
      </c>
      <c r="F434" s="8" t="n">
        <v>70</v>
      </c>
      <c r="G434" s="8" t="n">
        <v>179</v>
      </c>
      <c r="H434" s="8" t="n">
        <v>2010</v>
      </c>
      <c r="I434" s="8" t="n">
        <v>3</v>
      </c>
      <c r="J434" s="8" t="n">
        <v>70</v>
      </c>
      <c r="K434" s="17" t="s">
        <v>273</v>
      </c>
      <c r="L434" s="8" t="n">
        <v>2015</v>
      </c>
      <c r="M434" s="8" t="n">
        <v>25</v>
      </c>
      <c r="N434" s="8" t="n">
        <v>3</v>
      </c>
      <c r="O434" s="8" t="n">
        <v>8475738</v>
      </c>
      <c r="P434" s="17" t="s">
        <v>2164</v>
      </c>
      <c r="Q434" s="17" t="s">
        <v>2165</v>
      </c>
      <c r="R434" s="17" t="s">
        <v>2166</v>
      </c>
      <c r="S434" s="17" t="s">
        <v>2137</v>
      </c>
      <c r="T434" s="17" t="s">
        <v>313</v>
      </c>
      <c r="U434" s="17" t="s">
        <v>562</v>
      </c>
      <c r="V434" s="8" t="n">
        <v>69</v>
      </c>
      <c r="W434" s="8" t="n">
        <v>8</v>
      </c>
      <c r="X434" s="8" t="n">
        <v>13</v>
      </c>
      <c r="Y434" s="8" t="n">
        <v>9</v>
      </c>
      <c r="Z434" s="8" t="n">
        <v>21</v>
      </c>
      <c r="AA434" s="8" t="n">
        <v>12</v>
      </c>
      <c r="AB434" s="8" t="n">
        <v>81</v>
      </c>
      <c r="AC434" s="18" t="n">
        <f aca="false">Z434/V434</f>
        <v>0.304347826086956</v>
      </c>
      <c r="AD434" s="19" t="n">
        <f aca="false">IF(FZ434&gt;V434,Z434-V434*(GC434-Z434)/(FZ434-V434),0)</f>
        <v>-1.37837837837838</v>
      </c>
      <c r="AE434" s="19" t="n">
        <v>7.662</v>
      </c>
      <c r="AF434" s="8" t="n">
        <v>-10</v>
      </c>
      <c r="AG434" s="8" t="n">
        <v>1.2</v>
      </c>
      <c r="AH434" s="8" t="n">
        <v>12</v>
      </c>
      <c r="AI434" s="8" t="n">
        <v>1221</v>
      </c>
      <c r="AJ434" s="8" t="n">
        <v>53613</v>
      </c>
      <c r="AK434" s="19" t="n">
        <v>893.55</v>
      </c>
      <c r="AL434" s="8" t="n">
        <v>893.55</v>
      </c>
      <c r="AM434" s="8" t="n">
        <v>894</v>
      </c>
      <c r="AN434" s="18" t="n">
        <f aca="false">AJ434/60/V434</f>
        <v>12.95</v>
      </c>
      <c r="AO434" s="8" t="n">
        <v>21.74</v>
      </c>
      <c r="AP434" s="12" t="n">
        <f aca="false">IF(EF434&gt;0,Z434/EF434,0)</f>
        <v>0.636363636363636</v>
      </c>
      <c r="AQ434" s="8" t="n">
        <v>180</v>
      </c>
      <c r="AR434" s="8" t="n">
        <v>180</v>
      </c>
      <c r="AS434" s="8" t="n">
        <v>180</v>
      </c>
      <c r="AT434" s="8" t="n">
        <v>152</v>
      </c>
      <c r="AU434" s="8" t="n">
        <v>152</v>
      </c>
      <c r="AV434" s="8" t="n">
        <v>102</v>
      </c>
      <c r="AW434" s="8" t="n">
        <v>108</v>
      </c>
      <c r="AX434" s="8" t="n">
        <v>51</v>
      </c>
      <c r="AY434" s="8" t="n">
        <v>1</v>
      </c>
      <c r="AZ434" s="8" t="n">
        <v>11</v>
      </c>
      <c r="BA434" s="8" t="n">
        <f aca="false">AY434+AZ434</f>
        <v>12</v>
      </c>
      <c r="BB434" s="8" t="n">
        <v>12.26</v>
      </c>
      <c r="BC434" s="8" t="n">
        <v>26.0294</v>
      </c>
      <c r="BD434" s="19" t="n">
        <v>235</v>
      </c>
      <c r="BE434" s="19" t="n">
        <v>15.7797549101897</v>
      </c>
      <c r="BF434" s="19" t="n">
        <f aca="false">AQ434+BD434</f>
        <v>415</v>
      </c>
      <c r="BG434" s="19" t="n">
        <f aca="false">IF(AL434&gt;0,BF434/AL434*60,0)</f>
        <v>27.8663756924626</v>
      </c>
      <c r="BH434" s="8" t="n">
        <v>262</v>
      </c>
      <c r="BI434" s="8" t="n">
        <v>290</v>
      </c>
      <c r="BJ434" s="8" t="n">
        <v>225</v>
      </c>
      <c r="BK434" s="12" t="n">
        <f aca="false">BH434/(BH434+BJ434)</f>
        <v>0.537987679671458</v>
      </c>
      <c r="BL434" s="8" t="n">
        <v>17</v>
      </c>
      <c r="BM434" s="8" t="n">
        <v>17</v>
      </c>
      <c r="BN434" s="8" t="n">
        <v>73</v>
      </c>
      <c r="BO434" s="8" t="n">
        <f aca="false">BM434-BN434</f>
        <v>-56</v>
      </c>
      <c r="BP434" s="8" t="n">
        <v>50</v>
      </c>
      <c r="BQ434" s="8" t="n">
        <v>15</v>
      </c>
      <c r="BR434" s="8" t="n">
        <v>19</v>
      </c>
      <c r="BS434" s="8" t="n">
        <v>25</v>
      </c>
      <c r="BT434" s="12" t="n">
        <f aca="false">BS434/(EA434+BS434)</f>
        <v>0.0431778929188256</v>
      </c>
      <c r="BU434" s="8" t="n">
        <v>53</v>
      </c>
      <c r="BV434" s="8" t="n">
        <v>63</v>
      </c>
      <c r="BW434" s="12" t="n">
        <f aca="false">IF(BU434+BV434&gt;0,BU434/(BU434+BV434),0)</f>
        <v>0.456896551724138</v>
      </c>
      <c r="BX434" s="8" t="n">
        <v>7</v>
      </c>
      <c r="BY434" s="8" t="n">
        <v>14</v>
      </c>
      <c r="BZ434" s="8" t="n">
        <v>15</v>
      </c>
      <c r="CA434" s="8" t="n">
        <v>16</v>
      </c>
      <c r="CB434" s="8" t="n">
        <v>31</v>
      </c>
      <c r="CC434" s="8" t="n">
        <v>33</v>
      </c>
      <c r="CD434" s="8" t="n">
        <v>9</v>
      </c>
      <c r="CE434" s="8" t="n">
        <v>19</v>
      </c>
      <c r="CF434" s="8" t="n">
        <v>22</v>
      </c>
      <c r="CG434" s="8" t="n">
        <v>27</v>
      </c>
      <c r="CH434" s="8" t="n">
        <v>31</v>
      </c>
      <c r="CI434" s="8" t="n">
        <v>29</v>
      </c>
      <c r="CJ434" s="8" t="n">
        <v>0</v>
      </c>
      <c r="CK434" s="8" t="n">
        <v>1</v>
      </c>
      <c r="CL434" s="8" t="n">
        <v>1</v>
      </c>
      <c r="CM434" s="8" t="n">
        <v>1</v>
      </c>
      <c r="CN434" s="8" t="n">
        <v>0</v>
      </c>
      <c r="CO434" s="8" t="n">
        <v>0</v>
      </c>
      <c r="CP434" s="8" t="n">
        <v>0</v>
      </c>
      <c r="CQ434" s="8" t="n">
        <v>1</v>
      </c>
      <c r="CR434" s="8" t="n">
        <v>0</v>
      </c>
      <c r="CS434" s="8" t="n">
        <v>0</v>
      </c>
      <c r="CT434" s="8" t="n">
        <v>3</v>
      </c>
      <c r="CU434" s="8" t="n">
        <v>3</v>
      </c>
      <c r="CV434" s="8" t="n">
        <v>0</v>
      </c>
      <c r="CW434" s="8" t="n">
        <v>1</v>
      </c>
      <c r="CX434" s="8" t="n">
        <v>0</v>
      </c>
      <c r="CY434" s="8" t="n">
        <v>1</v>
      </c>
      <c r="CZ434" s="8" t="n">
        <v>6</v>
      </c>
      <c r="DA434" s="8" t="n">
        <v>43</v>
      </c>
      <c r="DB434" s="8" t="n">
        <v>13</v>
      </c>
      <c r="DC434" s="8" t="n">
        <v>5</v>
      </c>
      <c r="DD434" s="8" t="n">
        <v>5</v>
      </c>
      <c r="DE434" s="8" t="n">
        <v>19</v>
      </c>
      <c r="DF434" s="8" t="n">
        <v>10</v>
      </c>
      <c r="DG434" s="8" t="n">
        <v>4</v>
      </c>
      <c r="DH434" s="8" t="n">
        <v>46</v>
      </c>
      <c r="DI434" s="8" t="n">
        <v>5</v>
      </c>
      <c r="DJ434" s="8" t="n">
        <v>8</v>
      </c>
      <c r="DK434" s="8" t="n">
        <v>5</v>
      </c>
      <c r="DL434" s="8" t="n">
        <v>5</v>
      </c>
      <c r="DM434" s="8" t="n">
        <v>0</v>
      </c>
      <c r="DN434" s="8" t="n">
        <v>7</v>
      </c>
      <c r="DO434" s="8" t="n">
        <v>7</v>
      </c>
      <c r="DP434" s="8" t="n">
        <v>0</v>
      </c>
      <c r="DQ434" s="8" t="n">
        <f aca="false">DJ434-DI434</f>
        <v>3</v>
      </c>
      <c r="DR434" s="19" t="n">
        <v>1.57</v>
      </c>
      <c r="DS434" s="8" t="n">
        <v>5</v>
      </c>
      <c r="DT434" s="8" t="n">
        <v>0</v>
      </c>
      <c r="DU434" s="8" t="n">
        <v>0</v>
      </c>
      <c r="DV434" s="8" t="n">
        <v>0</v>
      </c>
      <c r="DW434" s="8" t="n">
        <v>0</v>
      </c>
      <c r="DX434" s="8" t="n">
        <v>862</v>
      </c>
      <c r="DY434" s="8" t="n">
        <v>754</v>
      </c>
      <c r="DZ434" s="8" t="n">
        <v>637</v>
      </c>
      <c r="EA434" s="8" t="n">
        <v>554</v>
      </c>
      <c r="EB434" s="8" t="n">
        <v>452</v>
      </c>
      <c r="EC434" s="8" t="n">
        <v>385</v>
      </c>
      <c r="ED434" s="8" t="n">
        <v>39.09</v>
      </c>
      <c r="EE434" s="8" t="n">
        <v>32.62</v>
      </c>
      <c r="EF434" s="8" t="n">
        <v>33</v>
      </c>
      <c r="EG434" s="8" t="n">
        <v>39</v>
      </c>
      <c r="EH434" s="12" t="n">
        <f aca="false">EF434/EB434</f>
        <v>0.0730088495575221</v>
      </c>
      <c r="EI434" s="20" t="n">
        <f aca="false">1-EG434/EC434</f>
        <v>0.898701298701299</v>
      </c>
      <c r="EJ434" s="21" t="n">
        <f aca="false">EH434+EI434</f>
        <v>0.971710148258821</v>
      </c>
      <c r="EK434" s="8" t="n">
        <v>862</v>
      </c>
      <c r="EL434" s="8" t="n">
        <v>752</v>
      </c>
      <c r="EM434" s="8" t="n">
        <v>637</v>
      </c>
      <c r="EN434" s="8" t="n">
        <v>551</v>
      </c>
      <c r="EO434" s="8" t="n">
        <v>452</v>
      </c>
      <c r="EP434" s="8" t="n">
        <v>382</v>
      </c>
      <c r="EQ434" s="8" t="n">
        <v>33</v>
      </c>
      <c r="ER434" s="8" t="n">
        <v>38</v>
      </c>
      <c r="ES434" s="8" t="n">
        <v>409</v>
      </c>
      <c r="ET434" s="8" t="n">
        <v>341</v>
      </c>
      <c r="EU434" s="8" t="n">
        <v>148</v>
      </c>
      <c r="EV434" s="8" t="n">
        <v>125</v>
      </c>
      <c r="EW434" s="8" t="n">
        <v>13</v>
      </c>
      <c r="EX434" s="8" t="n">
        <v>19</v>
      </c>
      <c r="EY434" s="8" t="n">
        <v>49</v>
      </c>
      <c r="EZ434" s="8" t="n">
        <v>62</v>
      </c>
      <c r="FA434" s="8" t="n">
        <v>0.4</v>
      </c>
      <c r="FB434" s="8" t="n">
        <v>0.5</v>
      </c>
      <c r="FC434" s="8" t="n">
        <v>1</v>
      </c>
      <c r="FD434" s="19" t="n">
        <v>22.05</v>
      </c>
      <c r="FE434" s="18" t="n">
        <f aca="false">FD434/V434</f>
        <v>0.319565217391304</v>
      </c>
      <c r="FF434" s="8" t="n">
        <v>1.1329</v>
      </c>
      <c r="FG434" s="8" t="n">
        <v>-0.12</v>
      </c>
      <c r="FH434" s="8" t="n">
        <v>0.23</v>
      </c>
      <c r="FI434" s="8" t="n">
        <v>0.12</v>
      </c>
      <c r="FJ434" s="8" t="n">
        <v>7</v>
      </c>
      <c r="FK434" s="8" t="n">
        <v>2</v>
      </c>
      <c r="FL434" s="8" t="n">
        <v>0</v>
      </c>
      <c r="FM434" s="8" t="n">
        <f aca="false">BL434+BS434+AH434+DT434</f>
        <v>54</v>
      </c>
      <c r="FN434" s="19" t="n">
        <f aca="false">IF(DS434&gt;0,(BL434+BR434)/DS434,0)</f>
        <v>7.2</v>
      </c>
      <c r="FO434" s="12" t="n">
        <v>0.0394491551</v>
      </c>
      <c r="FP434" s="19" t="n">
        <f aca="false">Z434-AH434/10</f>
        <v>19.8</v>
      </c>
      <c r="FQ434" s="19" t="n">
        <f aca="false">Z434+DR434/5</f>
        <v>21.314</v>
      </c>
      <c r="FR434" s="19" t="n">
        <f aca="false">(DX434+DY434)/AL434*60</f>
        <v>108.510995467517</v>
      </c>
      <c r="FS434" s="8" t="n">
        <v>5</v>
      </c>
      <c r="FT434" s="17" t="s">
        <v>326</v>
      </c>
      <c r="FU434" s="8" t="n">
        <v>216</v>
      </c>
      <c r="FV434" s="22"/>
      <c r="FW434" s="17" t="s">
        <v>280</v>
      </c>
      <c r="FX434" s="23" t="n">
        <v>1750000</v>
      </c>
      <c r="FY434" s="23" t="n">
        <v>1750000</v>
      </c>
      <c r="FZ434" s="8" t="n">
        <v>106</v>
      </c>
      <c r="GA434" s="8" t="n">
        <v>16</v>
      </c>
      <c r="GB434" s="8" t="n">
        <v>17</v>
      </c>
      <c r="GC434" s="8" t="n">
        <v>33</v>
      </c>
      <c r="GD434" s="8" t="n">
        <v>-4</v>
      </c>
      <c r="GE434" s="8" t="n">
        <v>24</v>
      </c>
      <c r="GF434" s="8" t="n">
        <v>155</v>
      </c>
      <c r="GG434" s="8" t="n">
        <v>1354</v>
      </c>
      <c r="GH434" s="8" t="n">
        <v>1.3</v>
      </c>
      <c r="GI434" s="8" t="n">
        <v>1.4</v>
      </c>
      <c r="GJ434" s="8" t="n">
        <v>2.7</v>
      </c>
      <c r="GK434" s="8" t="n">
        <f aca="false">Z434-AH434/10</f>
        <v>19.8</v>
      </c>
      <c r="GL434" s="22"/>
      <c r="GM434" s="22"/>
      <c r="GN434" s="22"/>
      <c r="GO434" s="22"/>
      <c r="GP434" s="22"/>
    </row>
    <row r="435" customFormat="false" ht="13.65" hidden="false" customHeight="true" outlineLevel="0" collapsed="false">
      <c r="A435" s="16" t="n">
        <v>31984</v>
      </c>
      <c r="B435" s="17" t="s">
        <v>1889</v>
      </c>
      <c r="C435" s="17" t="s">
        <v>455</v>
      </c>
      <c r="D435" s="17" t="s">
        <v>262</v>
      </c>
      <c r="E435" s="17" t="s">
        <v>262</v>
      </c>
      <c r="F435" s="8" t="n">
        <v>74</v>
      </c>
      <c r="G435" s="8" t="n">
        <v>198</v>
      </c>
      <c r="H435" s="22"/>
      <c r="I435" s="22"/>
      <c r="J435" s="22"/>
      <c r="K435" s="17" t="s">
        <v>263</v>
      </c>
      <c r="L435" s="8" t="n">
        <v>2011</v>
      </c>
      <c r="M435" s="8" t="n">
        <v>30</v>
      </c>
      <c r="N435" s="8" t="n">
        <v>7</v>
      </c>
      <c r="O435" s="8" t="n">
        <v>8474818</v>
      </c>
      <c r="P435" s="17" t="s">
        <v>2167</v>
      </c>
      <c r="Q435" s="17" t="s">
        <v>2168</v>
      </c>
      <c r="R435" s="17" t="s">
        <v>1892</v>
      </c>
      <c r="S435" s="17" t="s">
        <v>2169</v>
      </c>
      <c r="T435" s="17" t="s">
        <v>278</v>
      </c>
      <c r="U435" s="17" t="s">
        <v>377</v>
      </c>
      <c r="V435" s="8" t="n">
        <v>77</v>
      </c>
      <c r="W435" s="8" t="n">
        <v>4</v>
      </c>
      <c r="X435" s="8" t="n">
        <v>11</v>
      </c>
      <c r="Y435" s="8" t="n">
        <v>5</v>
      </c>
      <c r="Z435" s="8" t="n">
        <v>15</v>
      </c>
      <c r="AA435" s="8" t="n">
        <v>14</v>
      </c>
      <c r="AB435" s="8" t="n">
        <v>39</v>
      </c>
      <c r="AC435" s="18" t="n">
        <f aca="false">Z435/V435</f>
        <v>0.194805194805195</v>
      </c>
      <c r="AD435" s="19" t="n">
        <f aca="false">IF(FZ435&gt;V435,Z435-V435*(GC435-Z435)/(FZ435-V435),0)</f>
        <v>-2.84444444444444</v>
      </c>
      <c r="AE435" s="19" t="n">
        <v>5.46</v>
      </c>
      <c r="AF435" s="8" t="n">
        <v>-2</v>
      </c>
      <c r="AG435" s="8" t="n">
        <v>2.9</v>
      </c>
      <c r="AH435" s="8" t="n">
        <v>34</v>
      </c>
      <c r="AI435" s="8" t="n">
        <v>2082</v>
      </c>
      <c r="AJ435" s="8" t="n">
        <v>87647</v>
      </c>
      <c r="AK435" s="19" t="n">
        <v>1460.7833333333</v>
      </c>
      <c r="AL435" s="8" t="n">
        <v>1460.78</v>
      </c>
      <c r="AM435" s="8" t="n">
        <v>1461</v>
      </c>
      <c r="AN435" s="18" t="n">
        <f aca="false">AJ435/60/V435</f>
        <v>18.9712121212121</v>
      </c>
      <c r="AO435" s="8" t="n">
        <v>31.78</v>
      </c>
      <c r="AP435" s="12" t="n">
        <f aca="false">IF(EF435&gt;0,Z435/EF435,0)</f>
        <v>0.348837209302326</v>
      </c>
      <c r="AQ435" s="8" t="n">
        <v>217</v>
      </c>
      <c r="AR435" s="8" t="n">
        <v>217</v>
      </c>
      <c r="AS435" s="8" t="n">
        <v>217</v>
      </c>
      <c r="AT435" s="8" t="n">
        <v>142</v>
      </c>
      <c r="AU435" s="8" t="n">
        <v>142</v>
      </c>
      <c r="AV435" s="8" t="n">
        <v>106</v>
      </c>
      <c r="AW435" s="8" t="n">
        <v>53</v>
      </c>
      <c r="AX435" s="8" t="n">
        <v>4</v>
      </c>
      <c r="AY435" s="8" t="n">
        <v>6</v>
      </c>
      <c r="AZ435" s="8" t="n">
        <v>11</v>
      </c>
      <c r="BA435" s="8" t="n">
        <f aca="false">AY435+AZ435</f>
        <v>17</v>
      </c>
      <c r="BB435" s="8" t="n">
        <v>3.27</v>
      </c>
      <c r="BC435" s="8" t="n">
        <v>61.4906</v>
      </c>
      <c r="BD435" s="19" t="n">
        <v>187.4</v>
      </c>
      <c r="BE435" s="19" t="n">
        <v>7.69724006526196</v>
      </c>
      <c r="BF435" s="19" t="n">
        <f aca="false">AQ435+BD435</f>
        <v>404.4</v>
      </c>
      <c r="BG435" s="19" t="n">
        <f aca="false">IF(AL435&gt;0,BF435/AL435*60,0)</f>
        <v>16.6103040841194</v>
      </c>
      <c r="BH435" s="8" t="n">
        <v>437</v>
      </c>
      <c r="BI435" s="8" t="n">
        <v>512</v>
      </c>
      <c r="BJ435" s="8" t="n">
        <v>579</v>
      </c>
      <c r="BK435" s="12" t="n">
        <f aca="false">BH435/(BH435+BJ435)</f>
        <v>0.43011811023622</v>
      </c>
      <c r="BL435" s="8" t="n">
        <v>90</v>
      </c>
      <c r="BM435" s="8" t="n">
        <v>90</v>
      </c>
      <c r="BN435" s="8" t="n">
        <v>135</v>
      </c>
      <c r="BO435" s="8" t="n">
        <f aca="false">BM435-BN435</f>
        <v>-45</v>
      </c>
      <c r="BP435" s="8" t="n">
        <v>36</v>
      </c>
      <c r="BQ435" s="8" t="n">
        <v>74</v>
      </c>
      <c r="BR435" s="8" t="n">
        <v>20</v>
      </c>
      <c r="BS435" s="8" t="n">
        <v>153</v>
      </c>
      <c r="BT435" s="12" t="n">
        <f aca="false">BS435/(EA435+BS435)</f>
        <v>0.115996967399545</v>
      </c>
      <c r="BU435" s="8" t="n">
        <v>0</v>
      </c>
      <c r="BV435" s="8" t="n">
        <v>0</v>
      </c>
      <c r="BW435" s="12" t="n">
        <f aca="false">IF(BU435+BV435&gt;0,BU435/(BU435+BV435),0)</f>
        <v>0</v>
      </c>
      <c r="BX435" s="8" t="n">
        <v>0</v>
      </c>
      <c r="BY435" s="8" t="n">
        <v>0</v>
      </c>
      <c r="BZ435" s="8" t="n">
        <v>0</v>
      </c>
      <c r="CA435" s="8" t="n">
        <v>0</v>
      </c>
      <c r="CB435" s="8" t="n">
        <v>0</v>
      </c>
      <c r="CC435" s="8" t="n">
        <v>0</v>
      </c>
      <c r="CD435" s="8" t="n">
        <v>0</v>
      </c>
      <c r="CE435" s="8" t="n">
        <v>0</v>
      </c>
      <c r="CF435" s="8" t="n">
        <v>0</v>
      </c>
      <c r="CG435" s="8" t="n">
        <v>0</v>
      </c>
      <c r="CH435" s="8" t="n">
        <v>0</v>
      </c>
      <c r="CI435" s="8" t="n">
        <v>0</v>
      </c>
      <c r="CJ435" s="8" t="n">
        <v>0</v>
      </c>
      <c r="CK435" s="8" t="n">
        <v>0</v>
      </c>
      <c r="CL435" s="8" t="n">
        <v>1</v>
      </c>
      <c r="CM435" s="8" t="n">
        <v>0</v>
      </c>
      <c r="CN435" s="8" t="n">
        <v>0</v>
      </c>
      <c r="CO435" s="8" t="n">
        <v>0</v>
      </c>
      <c r="CP435" s="8" t="n">
        <v>0</v>
      </c>
      <c r="CQ435" s="8" t="n">
        <v>0</v>
      </c>
      <c r="CR435" s="8" t="n">
        <v>0</v>
      </c>
      <c r="CS435" s="8" t="n">
        <v>3</v>
      </c>
      <c r="CT435" s="8" t="n">
        <v>0</v>
      </c>
      <c r="CU435" s="8" t="n">
        <v>0</v>
      </c>
      <c r="CV435" s="8" t="n">
        <v>0</v>
      </c>
      <c r="CW435" s="8" t="n">
        <v>1</v>
      </c>
      <c r="CX435" s="8" t="n">
        <v>0</v>
      </c>
      <c r="CY435" s="8" t="n">
        <v>1</v>
      </c>
      <c r="CZ435" s="8" t="n">
        <v>6</v>
      </c>
      <c r="DA435" s="8" t="n">
        <v>29</v>
      </c>
      <c r="DB435" s="8" t="n">
        <v>3</v>
      </c>
      <c r="DC435" s="8" t="n">
        <v>0</v>
      </c>
      <c r="DD435" s="8" t="n">
        <v>38</v>
      </c>
      <c r="DE435" s="8" t="n">
        <v>9</v>
      </c>
      <c r="DF435" s="8" t="n">
        <v>0</v>
      </c>
      <c r="DG435" s="8" t="n">
        <v>0</v>
      </c>
      <c r="DH435" s="8" t="n">
        <v>56</v>
      </c>
      <c r="DI435" s="8" t="n">
        <v>14</v>
      </c>
      <c r="DJ435" s="8" t="n">
        <v>4</v>
      </c>
      <c r="DK435" s="8" t="n">
        <v>14</v>
      </c>
      <c r="DL435" s="8" t="n">
        <v>12</v>
      </c>
      <c r="DM435" s="8" t="n">
        <v>2</v>
      </c>
      <c r="DN435" s="8" t="n">
        <v>6</v>
      </c>
      <c r="DO435" s="8" t="n">
        <v>4</v>
      </c>
      <c r="DP435" s="8" t="n">
        <v>2</v>
      </c>
      <c r="DQ435" s="8" t="n">
        <f aca="false">DJ435-DI435</f>
        <v>-10</v>
      </c>
      <c r="DR435" s="19" t="n">
        <v>-1.259</v>
      </c>
      <c r="DS435" s="8" t="n">
        <v>12</v>
      </c>
      <c r="DT435" s="8" t="n">
        <v>2</v>
      </c>
      <c r="DU435" s="8" t="n">
        <v>0</v>
      </c>
      <c r="DV435" s="8" t="n">
        <v>0</v>
      </c>
      <c r="DW435" s="8" t="n">
        <v>0</v>
      </c>
      <c r="DX435" s="8" t="n">
        <v>1329</v>
      </c>
      <c r="DY435" s="8" t="n">
        <v>1628</v>
      </c>
      <c r="DZ435" s="8" t="n">
        <v>974</v>
      </c>
      <c r="EA435" s="8" t="n">
        <v>1166</v>
      </c>
      <c r="EB435" s="8" t="n">
        <v>707</v>
      </c>
      <c r="EC435" s="8" t="n">
        <v>827</v>
      </c>
      <c r="ED435" s="8" t="n">
        <v>59.33</v>
      </c>
      <c r="EE435" s="8" t="n">
        <v>74.22</v>
      </c>
      <c r="EF435" s="8" t="n">
        <v>43</v>
      </c>
      <c r="EG435" s="8" t="n">
        <v>79</v>
      </c>
      <c r="EH435" s="12" t="n">
        <f aca="false">EF435/EB435</f>
        <v>0.0608203677510608</v>
      </c>
      <c r="EI435" s="20" t="n">
        <f aca="false">1-EG435/EC435</f>
        <v>0.90447400241838</v>
      </c>
      <c r="EJ435" s="21" t="n">
        <f aca="false">EH435+EI435</f>
        <v>0.96529437016944</v>
      </c>
      <c r="EK435" s="8" t="n">
        <v>1337</v>
      </c>
      <c r="EL435" s="8" t="n">
        <v>1626</v>
      </c>
      <c r="EM435" s="8" t="n">
        <v>979</v>
      </c>
      <c r="EN435" s="8" t="n">
        <v>1165</v>
      </c>
      <c r="EO435" s="8" t="n">
        <v>712</v>
      </c>
      <c r="EP435" s="8" t="n">
        <v>827</v>
      </c>
      <c r="EQ435" s="8" t="n">
        <v>44</v>
      </c>
      <c r="ER435" s="8" t="n">
        <v>79</v>
      </c>
      <c r="ES435" s="8" t="n">
        <v>613</v>
      </c>
      <c r="ET435" s="8" t="n">
        <v>775</v>
      </c>
      <c r="EU435" s="8" t="n">
        <v>252</v>
      </c>
      <c r="EV435" s="8" t="n">
        <v>297</v>
      </c>
      <c r="EW435" s="8" t="n">
        <v>27</v>
      </c>
      <c r="EX435" s="8" t="n">
        <v>47</v>
      </c>
      <c r="EY435" s="8" t="n">
        <v>86</v>
      </c>
      <c r="EZ435" s="8" t="n">
        <v>80</v>
      </c>
      <c r="FA435" s="8" t="n">
        <v>0.2</v>
      </c>
      <c r="FB435" s="8" t="n">
        <v>3.2</v>
      </c>
      <c r="FC435" s="8" t="n">
        <v>3.4</v>
      </c>
      <c r="FD435" s="19" t="n">
        <v>20.5</v>
      </c>
      <c r="FE435" s="18" t="n">
        <f aca="false">FD435/V435</f>
        <v>0.266233766233766</v>
      </c>
      <c r="FF435" s="8" t="n">
        <v>0.9088</v>
      </c>
      <c r="FG435" s="8" t="n">
        <v>-0.08</v>
      </c>
      <c r="FH435" s="8" t="n">
        <v>-0.05</v>
      </c>
      <c r="FI435" s="8" t="n">
        <v>-0.13</v>
      </c>
      <c r="FJ435" s="22"/>
      <c r="FK435" s="22"/>
      <c r="FL435" s="22"/>
      <c r="FM435" s="8" t="n">
        <f aca="false">BL435+BS435+AH435+DT435</f>
        <v>279</v>
      </c>
      <c r="FN435" s="19" t="n">
        <f aca="false">IF(DS435&gt;0,(BL435+BR435)/DS435,0)</f>
        <v>9.16666666666667</v>
      </c>
      <c r="FO435" s="12" t="n">
        <v>0.0209839422</v>
      </c>
      <c r="FP435" s="19" t="n">
        <f aca="false">Z435-AH435/10</f>
        <v>11.6</v>
      </c>
      <c r="FQ435" s="19" t="n">
        <f aca="false">Z435+DR435/5</f>
        <v>14.7482</v>
      </c>
      <c r="FR435" s="19" t="n">
        <f aca="false">(DX435+DY435)/AL435*60</f>
        <v>121.455660674434</v>
      </c>
      <c r="FS435" s="22"/>
      <c r="FT435" s="22"/>
      <c r="FU435" s="22"/>
      <c r="FV435" s="22"/>
      <c r="FW435" s="17" t="s">
        <v>280</v>
      </c>
      <c r="FX435" s="23" t="n">
        <v>1100000</v>
      </c>
      <c r="FY435" s="23" t="n">
        <v>1100000</v>
      </c>
      <c r="FZ435" s="8" t="n">
        <v>392</v>
      </c>
      <c r="GA435" s="8" t="n">
        <v>17</v>
      </c>
      <c r="GB435" s="8" t="n">
        <v>71</v>
      </c>
      <c r="GC435" s="8" t="n">
        <v>88</v>
      </c>
      <c r="GD435" s="8" t="n">
        <v>4</v>
      </c>
      <c r="GE435" s="8" t="n">
        <v>157</v>
      </c>
      <c r="GF435" s="8" t="n">
        <v>425</v>
      </c>
      <c r="GG435" s="8" t="n">
        <v>7065</v>
      </c>
      <c r="GH435" s="8" t="n">
        <v>2.9</v>
      </c>
      <c r="GI435" s="8" t="n">
        <v>13.7</v>
      </c>
      <c r="GJ435" s="8" t="n">
        <v>16.6</v>
      </c>
      <c r="GK435" s="8" t="n">
        <f aca="false">Z435-AH435/10</f>
        <v>11.6</v>
      </c>
      <c r="GL435" s="22"/>
      <c r="GM435" s="22"/>
      <c r="GN435" s="22"/>
      <c r="GO435" s="22"/>
      <c r="GP435" s="22"/>
    </row>
    <row r="436" customFormat="false" ht="13.65" hidden="false" customHeight="true" outlineLevel="0" collapsed="false">
      <c r="A436" s="16" t="n">
        <v>32134</v>
      </c>
      <c r="B436" s="17" t="s">
        <v>1740</v>
      </c>
      <c r="C436" s="22"/>
      <c r="D436" s="17" t="s">
        <v>366</v>
      </c>
      <c r="E436" s="17" t="s">
        <v>366</v>
      </c>
      <c r="F436" s="8" t="n">
        <v>74</v>
      </c>
      <c r="G436" s="8" t="n">
        <v>212</v>
      </c>
      <c r="H436" s="8" t="n">
        <v>2008</v>
      </c>
      <c r="I436" s="8" t="n">
        <v>3</v>
      </c>
      <c r="J436" s="8" t="n">
        <v>65</v>
      </c>
      <c r="K436" s="17" t="s">
        <v>263</v>
      </c>
      <c r="L436" s="8" t="n">
        <v>2014</v>
      </c>
      <c r="M436" s="8" t="n">
        <v>30</v>
      </c>
      <c r="N436" s="8" t="n">
        <v>4</v>
      </c>
      <c r="O436" s="8" t="n">
        <v>8474627</v>
      </c>
      <c r="P436" s="17" t="s">
        <v>2170</v>
      </c>
      <c r="Q436" s="17" t="s">
        <v>2171</v>
      </c>
      <c r="R436" s="17" t="s">
        <v>2172</v>
      </c>
      <c r="S436" s="17" t="s">
        <v>2173</v>
      </c>
      <c r="T436" s="17" t="s">
        <v>313</v>
      </c>
      <c r="U436" s="17" t="s">
        <v>562</v>
      </c>
      <c r="V436" s="8" t="n">
        <v>62</v>
      </c>
      <c r="W436" s="8" t="n">
        <v>3</v>
      </c>
      <c r="X436" s="8" t="n">
        <v>5</v>
      </c>
      <c r="Y436" s="8" t="n">
        <v>1</v>
      </c>
      <c r="Z436" s="8" t="n">
        <v>8</v>
      </c>
      <c r="AA436" s="8" t="n">
        <v>19</v>
      </c>
      <c r="AB436" s="8" t="n">
        <v>94</v>
      </c>
      <c r="AC436" s="18" t="n">
        <f aca="false">Z436/V436</f>
        <v>0.129032258064516</v>
      </c>
      <c r="AD436" s="19" t="n">
        <f aca="false">IF(FZ436&gt;V436,Z436-V436*(GC436-Z436)/(FZ436-V436),0)</f>
        <v>-20.4403669724771</v>
      </c>
      <c r="AE436" s="19" t="n">
        <v>2.908</v>
      </c>
      <c r="AF436" s="8" t="n">
        <v>-8</v>
      </c>
      <c r="AG436" s="8" t="n">
        <v>-3.2</v>
      </c>
      <c r="AH436" s="8" t="n">
        <v>14</v>
      </c>
      <c r="AI436" s="8" t="n">
        <v>952</v>
      </c>
      <c r="AJ436" s="8" t="n">
        <v>39114</v>
      </c>
      <c r="AK436" s="19" t="n">
        <v>651.9</v>
      </c>
      <c r="AL436" s="8" t="n">
        <v>651.9</v>
      </c>
      <c r="AM436" s="8" t="n">
        <v>652</v>
      </c>
      <c r="AN436" s="18" t="n">
        <f aca="false">AJ436/60/V436</f>
        <v>10.5145161290323</v>
      </c>
      <c r="AO436" s="8" t="n">
        <v>17.88</v>
      </c>
      <c r="AP436" s="12" t="n">
        <f aca="false">IF(EF436&gt;0,Z436/EF436,0)</f>
        <v>0.470588235294118</v>
      </c>
      <c r="AQ436" s="8" t="n">
        <v>74</v>
      </c>
      <c r="AR436" s="8" t="n">
        <v>74</v>
      </c>
      <c r="AS436" s="8" t="n">
        <v>74</v>
      </c>
      <c r="AT436" s="8" t="n">
        <v>55</v>
      </c>
      <c r="AU436" s="8" t="n">
        <v>55</v>
      </c>
      <c r="AV436" s="8" t="n">
        <v>45</v>
      </c>
      <c r="AW436" s="8" t="n">
        <v>41</v>
      </c>
      <c r="AX436" s="8" t="n">
        <v>18</v>
      </c>
      <c r="AY436" s="8" t="n">
        <v>1</v>
      </c>
      <c r="AZ436" s="8" t="n">
        <v>3</v>
      </c>
      <c r="BA436" s="8" t="n">
        <f aca="false">AY436+AZ436</f>
        <v>4</v>
      </c>
      <c r="BB436" s="8" t="n">
        <v>4.29</v>
      </c>
      <c r="BC436" s="8" t="n">
        <v>26.1111</v>
      </c>
      <c r="BD436" s="19" t="n">
        <v>38.9</v>
      </c>
      <c r="BE436" s="19" t="n">
        <v>3.58030372756558</v>
      </c>
      <c r="BF436" s="19" t="n">
        <f aca="false">AQ436+BD436</f>
        <v>112.9</v>
      </c>
      <c r="BG436" s="19" t="n">
        <f aca="false">IF(AL436&gt;0,BF436/AL436*60,0)</f>
        <v>10.3911642890014</v>
      </c>
      <c r="BH436" s="8" t="n">
        <v>165</v>
      </c>
      <c r="BI436" s="8" t="n">
        <v>178</v>
      </c>
      <c r="BJ436" s="8" t="n">
        <v>181</v>
      </c>
      <c r="BK436" s="12" t="n">
        <f aca="false">BH436/(BH436+BJ436)</f>
        <v>0.476878612716763</v>
      </c>
      <c r="BL436" s="8" t="n">
        <v>55</v>
      </c>
      <c r="BM436" s="8" t="n">
        <v>55</v>
      </c>
      <c r="BN436" s="8" t="n">
        <v>76</v>
      </c>
      <c r="BO436" s="8" t="n">
        <f aca="false">BM436-BN436</f>
        <v>-21</v>
      </c>
      <c r="BP436" s="8" t="n">
        <v>10</v>
      </c>
      <c r="BQ436" s="8" t="n">
        <v>13</v>
      </c>
      <c r="BR436" s="8" t="n">
        <v>14</v>
      </c>
      <c r="BS436" s="8" t="n">
        <v>21</v>
      </c>
      <c r="BT436" s="12" t="n">
        <f aca="false">BS436/(EA436+BS436)</f>
        <v>0.0458515283842795</v>
      </c>
      <c r="BU436" s="8" t="n">
        <v>85</v>
      </c>
      <c r="BV436" s="8" t="n">
        <v>64</v>
      </c>
      <c r="BW436" s="12" t="n">
        <f aca="false">IF(BU436+BV436&gt;0,BU436/(BU436+BV436),0)</f>
        <v>0.570469798657718</v>
      </c>
      <c r="BX436" s="8" t="n">
        <v>29</v>
      </c>
      <c r="BY436" s="8" t="n">
        <v>19</v>
      </c>
      <c r="BZ436" s="8" t="n">
        <v>27</v>
      </c>
      <c r="CA436" s="8" t="n">
        <v>16</v>
      </c>
      <c r="CB436" s="8" t="n">
        <v>29</v>
      </c>
      <c r="CC436" s="8" t="n">
        <v>29</v>
      </c>
      <c r="CD436" s="8" t="n">
        <v>21</v>
      </c>
      <c r="CE436" s="8" t="n">
        <v>21</v>
      </c>
      <c r="CF436" s="8" t="n">
        <v>31</v>
      </c>
      <c r="CG436" s="8" t="n">
        <v>22</v>
      </c>
      <c r="CH436" s="8" t="n">
        <v>50</v>
      </c>
      <c r="CI436" s="8" t="n">
        <v>41</v>
      </c>
      <c r="CJ436" s="8" t="n">
        <v>0</v>
      </c>
      <c r="CK436" s="8" t="n">
        <v>0</v>
      </c>
      <c r="CL436" s="8" t="n">
        <v>0</v>
      </c>
      <c r="CM436" s="8" t="n">
        <v>0</v>
      </c>
      <c r="CN436" s="8" t="n">
        <v>0</v>
      </c>
      <c r="CO436" s="8" t="n">
        <v>0</v>
      </c>
      <c r="CP436" s="8" t="n">
        <v>0</v>
      </c>
      <c r="CQ436" s="8" t="n">
        <v>0</v>
      </c>
      <c r="CR436" s="8" t="n">
        <v>0</v>
      </c>
      <c r="CS436" s="8" t="n">
        <v>0</v>
      </c>
      <c r="CT436" s="8" t="n">
        <v>0</v>
      </c>
      <c r="CU436" s="8" t="n">
        <v>0</v>
      </c>
      <c r="CV436" s="8" t="n">
        <v>0</v>
      </c>
      <c r="CW436" s="8" t="n">
        <v>3</v>
      </c>
      <c r="CX436" s="8" t="n">
        <v>0</v>
      </c>
      <c r="CY436" s="8" t="n">
        <v>0</v>
      </c>
      <c r="CZ436" s="8" t="n">
        <v>1</v>
      </c>
      <c r="DA436" s="8" t="n">
        <v>9</v>
      </c>
      <c r="DB436" s="8" t="n">
        <v>8</v>
      </c>
      <c r="DC436" s="8" t="n">
        <v>1</v>
      </c>
      <c r="DD436" s="8" t="n">
        <v>0</v>
      </c>
      <c r="DE436" s="8" t="n">
        <v>8</v>
      </c>
      <c r="DF436" s="8" t="n">
        <v>3</v>
      </c>
      <c r="DG436" s="8" t="n">
        <v>2</v>
      </c>
      <c r="DH436" s="8" t="n">
        <v>23</v>
      </c>
      <c r="DI436" s="8" t="n">
        <v>7</v>
      </c>
      <c r="DJ436" s="8" t="n">
        <v>9</v>
      </c>
      <c r="DK436" s="8" t="n">
        <v>7</v>
      </c>
      <c r="DL436" s="8" t="n">
        <v>7</v>
      </c>
      <c r="DM436" s="8" t="n">
        <v>0</v>
      </c>
      <c r="DN436" s="8" t="n">
        <v>9</v>
      </c>
      <c r="DO436" s="8" t="n">
        <v>9</v>
      </c>
      <c r="DP436" s="8" t="n">
        <v>0</v>
      </c>
      <c r="DQ436" s="8" t="n">
        <f aca="false">DJ436-DI436</f>
        <v>2</v>
      </c>
      <c r="DR436" s="19" t="n">
        <v>-0.712</v>
      </c>
      <c r="DS436" s="8" t="n">
        <v>7</v>
      </c>
      <c r="DT436" s="8" t="n">
        <v>0</v>
      </c>
      <c r="DU436" s="8" t="n">
        <v>0</v>
      </c>
      <c r="DV436" s="8" t="n">
        <v>0</v>
      </c>
      <c r="DW436" s="8" t="n">
        <v>0</v>
      </c>
      <c r="DX436" s="8" t="n">
        <v>537</v>
      </c>
      <c r="DY436" s="8" t="n">
        <v>596</v>
      </c>
      <c r="DZ436" s="8" t="n">
        <v>384</v>
      </c>
      <c r="EA436" s="8" t="n">
        <v>437</v>
      </c>
      <c r="EB436" s="8" t="n">
        <v>288</v>
      </c>
      <c r="EC436" s="8" t="n">
        <v>315</v>
      </c>
      <c r="ED436" s="8" t="n">
        <v>20.24</v>
      </c>
      <c r="EE436" s="8" t="n">
        <v>27.05</v>
      </c>
      <c r="EF436" s="8" t="n">
        <v>17</v>
      </c>
      <c r="EG436" s="8" t="n">
        <v>33</v>
      </c>
      <c r="EH436" s="12" t="n">
        <f aca="false">EF436/EB436</f>
        <v>0.0590277777777778</v>
      </c>
      <c r="EI436" s="20" t="n">
        <f aca="false">1-EG436/EC436</f>
        <v>0.895238095238095</v>
      </c>
      <c r="EJ436" s="21" t="n">
        <f aca="false">EH436+EI436</f>
        <v>0.954265873015873</v>
      </c>
      <c r="EK436" s="8" t="n">
        <v>537</v>
      </c>
      <c r="EL436" s="8" t="n">
        <v>596</v>
      </c>
      <c r="EM436" s="8" t="n">
        <v>384</v>
      </c>
      <c r="EN436" s="8" t="n">
        <v>437</v>
      </c>
      <c r="EO436" s="8" t="n">
        <v>288</v>
      </c>
      <c r="EP436" s="8" t="n">
        <v>315</v>
      </c>
      <c r="EQ436" s="8" t="n">
        <v>17</v>
      </c>
      <c r="ER436" s="8" t="n">
        <v>33</v>
      </c>
      <c r="ES436" s="8" t="n">
        <v>221</v>
      </c>
      <c r="ET436" s="8" t="n">
        <v>304</v>
      </c>
      <c r="EU436" s="8" t="n">
        <v>77</v>
      </c>
      <c r="EV436" s="8" t="n">
        <v>116</v>
      </c>
      <c r="EW436" s="8" t="n">
        <v>3</v>
      </c>
      <c r="EX436" s="8" t="n">
        <v>17</v>
      </c>
      <c r="EY436" s="8" t="n">
        <v>30</v>
      </c>
      <c r="EZ436" s="8" t="n">
        <v>40</v>
      </c>
      <c r="FA436" s="8" t="n">
        <v>-0.7</v>
      </c>
      <c r="FB436" s="8" t="n">
        <v>0.4</v>
      </c>
      <c r="FC436" s="8" t="n">
        <v>-0.4</v>
      </c>
      <c r="FD436" s="19" t="n">
        <v>7.79</v>
      </c>
      <c r="FE436" s="18" t="n">
        <f aca="false">FD436/V436</f>
        <v>0.125645161290323</v>
      </c>
      <c r="FF436" s="8" t="n">
        <v>0.0988</v>
      </c>
      <c r="FG436" s="8" t="n">
        <v>-0.41</v>
      </c>
      <c r="FH436" s="8" t="n">
        <v>-0.05</v>
      </c>
      <c r="FI436" s="8" t="n">
        <v>-0.46</v>
      </c>
      <c r="FJ436" s="22"/>
      <c r="FK436" s="22"/>
      <c r="FL436" s="22"/>
      <c r="FM436" s="8" t="n">
        <f aca="false">BL436+BS436+AH436+DT436</f>
        <v>90</v>
      </c>
      <c r="FN436" s="19" t="n">
        <f aca="false">IF(DS436&gt;0,(BL436+BR436)/DS436,0)</f>
        <v>9.85714285714286</v>
      </c>
      <c r="FO436" s="12" t="n">
        <v>0.0161290323</v>
      </c>
      <c r="FP436" s="19" t="n">
        <f aca="false">Z436-AH436/10</f>
        <v>6.6</v>
      </c>
      <c r="FQ436" s="19" t="n">
        <f aca="false">Z436+DR436/5</f>
        <v>7.8576</v>
      </c>
      <c r="FR436" s="19" t="n">
        <f aca="false">(DX436+DY436)/AL436*60</f>
        <v>104.279797514956</v>
      </c>
      <c r="FS436" s="8" t="n">
        <v>1</v>
      </c>
      <c r="FT436" s="17" t="s">
        <v>352</v>
      </c>
      <c r="FU436" s="8" t="n">
        <v>57</v>
      </c>
      <c r="FV436" s="22"/>
      <c r="FW436" s="17" t="s">
        <v>280</v>
      </c>
      <c r="FX436" s="23" t="n">
        <v>4700000</v>
      </c>
      <c r="FY436" s="23" t="n">
        <v>4700000</v>
      </c>
      <c r="FZ436" s="8" t="n">
        <v>280</v>
      </c>
      <c r="GA436" s="8" t="n">
        <v>33</v>
      </c>
      <c r="GB436" s="8" t="n">
        <v>75</v>
      </c>
      <c r="GC436" s="8" t="n">
        <v>108</v>
      </c>
      <c r="GD436" s="8" t="n">
        <v>19</v>
      </c>
      <c r="GE436" s="8" t="n">
        <v>134</v>
      </c>
      <c r="GF436" s="8" t="n">
        <v>298</v>
      </c>
      <c r="GG436" s="8" t="n">
        <v>4109</v>
      </c>
      <c r="GH436" s="8" t="n">
        <v>4.2</v>
      </c>
      <c r="GI436" s="8" t="n">
        <v>5.5</v>
      </c>
      <c r="GJ436" s="8" t="n">
        <v>9.7</v>
      </c>
      <c r="GK436" s="8" t="n">
        <f aca="false">Z436-AH436/10</f>
        <v>6.6</v>
      </c>
      <c r="GL436" s="22"/>
      <c r="GM436" s="22"/>
      <c r="GN436" s="22"/>
      <c r="GO436" s="22"/>
      <c r="GP436" s="22"/>
    </row>
    <row r="437" customFormat="false" ht="13.65" hidden="false" customHeight="true" outlineLevel="0" collapsed="false">
      <c r="A437" s="16" t="n">
        <v>34533</v>
      </c>
      <c r="B437" s="17" t="s">
        <v>2174</v>
      </c>
      <c r="C437" s="17" t="s">
        <v>272</v>
      </c>
      <c r="D437" s="17" t="s">
        <v>262</v>
      </c>
      <c r="E437" s="17" t="s">
        <v>262</v>
      </c>
      <c r="F437" s="8" t="n">
        <v>72</v>
      </c>
      <c r="G437" s="8" t="n">
        <v>182</v>
      </c>
      <c r="H437" s="8" t="n">
        <v>2012</v>
      </c>
      <c r="I437" s="8" t="n">
        <v>6</v>
      </c>
      <c r="J437" s="8" t="n">
        <v>162</v>
      </c>
      <c r="K437" s="17" t="s">
        <v>263</v>
      </c>
      <c r="L437" s="8" t="n">
        <v>2015</v>
      </c>
      <c r="M437" s="8" t="n">
        <v>23</v>
      </c>
      <c r="N437" s="8" t="n">
        <v>3</v>
      </c>
      <c r="O437" s="8" t="n">
        <v>8477010</v>
      </c>
      <c r="P437" s="17" t="s">
        <v>2175</v>
      </c>
      <c r="Q437" s="17" t="s">
        <v>2176</v>
      </c>
      <c r="R437" s="17" t="s">
        <v>2177</v>
      </c>
      <c r="S437" s="17" t="s">
        <v>2178</v>
      </c>
      <c r="T437" s="17" t="s">
        <v>591</v>
      </c>
      <c r="U437" s="17" t="s">
        <v>545</v>
      </c>
      <c r="V437" s="8" t="n">
        <v>3</v>
      </c>
      <c r="W437" s="8" t="n">
        <v>0</v>
      </c>
      <c r="X437" s="8" t="n">
        <v>0</v>
      </c>
      <c r="Y437" s="8" t="n">
        <v>0</v>
      </c>
      <c r="Z437" s="8" t="n">
        <v>0</v>
      </c>
      <c r="AA437" s="8" t="n">
        <v>36</v>
      </c>
      <c r="AB437" s="8" t="n">
        <v>69</v>
      </c>
      <c r="AC437" s="18" t="n">
        <f aca="false">Z437/V437</f>
        <v>0</v>
      </c>
      <c r="AD437" s="19" t="n">
        <f aca="false">IF(FZ437&gt;V437,Z437-V437*(GC437-Z437)/(FZ437-V437),0)</f>
        <v>-1.14705882352941</v>
      </c>
      <c r="AE437" s="19" t="n">
        <v>0</v>
      </c>
      <c r="AF437" s="8" t="n">
        <v>2</v>
      </c>
      <c r="AG437" s="8" t="n">
        <v>-0.4</v>
      </c>
      <c r="AH437" s="8" t="n">
        <v>2</v>
      </c>
      <c r="AI437" s="8" t="n">
        <v>51</v>
      </c>
      <c r="AJ437" s="8" t="n">
        <v>2102</v>
      </c>
      <c r="AK437" s="19" t="n">
        <v>35.033333333333</v>
      </c>
      <c r="AL437" s="8" t="n">
        <v>35.03</v>
      </c>
      <c r="AM437" s="8" t="n">
        <v>35</v>
      </c>
      <c r="AN437" s="18" t="n">
        <f aca="false">AJ437/60/V437</f>
        <v>11.6777777777778</v>
      </c>
      <c r="AO437" s="8" t="n">
        <v>19.35</v>
      </c>
      <c r="AP437" s="12" t="n">
        <f aca="false">IF(EF437&gt;0,Z437/EF437,0)</f>
        <v>0</v>
      </c>
      <c r="AQ437" s="8" t="n">
        <v>4</v>
      </c>
      <c r="AR437" s="8" t="n">
        <v>4</v>
      </c>
      <c r="AS437" s="8" t="n">
        <v>4</v>
      </c>
      <c r="AT437" s="8" t="n">
        <v>4</v>
      </c>
      <c r="AU437" s="8" t="n">
        <v>4</v>
      </c>
      <c r="AV437" s="8" t="n">
        <v>4</v>
      </c>
      <c r="AW437" s="8" t="n">
        <v>1</v>
      </c>
      <c r="AX437" s="8" t="n">
        <v>0</v>
      </c>
      <c r="AY437" s="8" t="n">
        <v>0</v>
      </c>
      <c r="AZ437" s="8" t="n">
        <v>0</v>
      </c>
      <c r="BA437" s="8" t="n">
        <f aca="false">AY437+AZ437</f>
        <v>0</v>
      </c>
      <c r="BB437" s="8" t="n">
        <v>0.12</v>
      </c>
      <c r="BC437" s="8" t="n">
        <v>40.5</v>
      </c>
      <c r="BD437" s="19" t="n">
        <v>0</v>
      </c>
      <c r="BE437" s="19" t="n">
        <v>0</v>
      </c>
      <c r="BF437" s="19" t="n">
        <f aca="false">AQ437+BD437</f>
        <v>4</v>
      </c>
      <c r="BG437" s="19" t="n">
        <f aca="false">IF(AL437&gt;0,BF437/AL437*60,0)</f>
        <v>6.85127033970882</v>
      </c>
      <c r="BH437" s="8" t="n">
        <v>7</v>
      </c>
      <c r="BI437" s="8" t="n">
        <v>13</v>
      </c>
      <c r="BJ437" s="8" t="n">
        <v>9</v>
      </c>
      <c r="BK437" s="12" t="n">
        <f aca="false">BH437/(BH437+BJ437)</f>
        <v>0.4375</v>
      </c>
      <c r="BL437" s="8" t="n">
        <v>2</v>
      </c>
      <c r="BM437" s="8" t="n">
        <v>2</v>
      </c>
      <c r="BN437" s="8" t="n">
        <v>2</v>
      </c>
      <c r="BO437" s="8" t="n">
        <f aca="false">BM437-BN437</f>
        <v>0</v>
      </c>
      <c r="BP437" s="8" t="n">
        <v>0</v>
      </c>
      <c r="BQ437" s="8" t="n">
        <v>0</v>
      </c>
      <c r="BR437" s="8" t="n">
        <v>1</v>
      </c>
      <c r="BS437" s="8" t="n">
        <v>2</v>
      </c>
      <c r="BT437" s="12" t="n">
        <f aca="false">BS437/(EA437+BS437)</f>
        <v>0.105263157894737</v>
      </c>
      <c r="BU437" s="8" t="n">
        <v>0</v>
      </c>
      <c r="BV437" s="8" t="n">
        <v>0</v>
      </c>
      <c r="BW437" s="12" t="n">
        <f aca="false">IF(BU437+BV437&gt;0,BU437/(BU437+BV437),0)</f>
        <v>0</v>
      </c>
      <c r="BX437" s="8" t="n">
        <v>0</v>
      </c>
      <c r="BY437" s="8" t="n">
        <v>0</v>
      </c>
      <c r="BZ437" s="8" t="n">
        <v>0</v>
      </c>
      <c r="CA437" s="8" t="n">
        <v>0</v>
      </c>
      <c r="CB437" s="8" t="n">
        <v>0</v>
      </c>
      <c r="CC437" s="8" t="n">
        <v>0</v>
      </c>
      <c r="CD437" s="8" t="n">
        <v>0</v>
      </c>
      <c r="CE437" s="8" t="n">
        <v>0</v>
      </c>
      <c r="CF437" s="8" t="n">
        <v>0</v>
      </c>
      <c r="CG437" s="8" t="n">
        <v>0</v>
      </c>
      <c r="CH437" s="8" t="n">
        <v>0</v>
      </c>
      <c r="CI437" s="8" t="n">
        <v>0</v>
      </c>
      <c r="CJ437" s="8" t="n">
        <v>0</v>
      </c>
      <c r="CK437" s="8" t="n">
        <v>0</v>
      </c>
      <c r="CL437" s="8" t="n">
        <v>0</v>
      </c>
      <c r="CM437" s="8" t="n">
        <v>0</v>
      </c>
      <c r="CN437" s="8" t="n">
        <v>0</v>
      </c>
      <c r="CO437" s="8" t="n">
        <v>0</v>
      </c>
      <c r="CP437" s="8" t="n">
        <v>0</v>
      </c>
      <c r="CQ437" s="8" t="n">
        <v>0</v>
      </c>
      <c r="CR437" s="8" t="n">
        <v>0</v>
      </c>
      <c r="CS437" s="8" t="n">
        <v>0</v>
      </c>
      <c r="CT437" s="8" t="n">
        <v>0</v>
      </c>
      <c r="CU437" s="8" t="n">
        <v>0</v>
      </c>
      <c r="CV437" s="8" t="n">
        <v>0</v>
      </c>
      <c r="CW437" s="8" t="n">
        <v>0</v>
      </c>
      <c r="CX437" s="8" t="n">
        <v>0</v>
      </c>
      <c r="CY437" s="8" t="n">
        <v>0</v>
      </c>
      <c r="CZ437" s="8" t="n">
        <v>0</v>
      </c>
      <c r="DA437" s="8" t="n">
        <v>0</v>
      </c>
      <c r="DB437" s="8" t="n">
        <v>0</v>
      </c>
      <c r="DC437" s="8" t="n">
        <v>0</v>
      </c>
      <c r="DD437" s="8" t="n">
        <v>0</v>
      </c>
      <c r="DE437" s="8" t="n">
        <v>1</v>
      </c>
      <c r="DF437" s="8" t="n">
        <v>0</v>
      </c>
      <c r="DG437" s="8" t="n">
        <v>0</v>
      </c>
      <c r="DH437" s="8" t="n">
        <v>3</v>
      </c>
      <c r="DI437" s="8" t="n">
        <v>1</v>
      </c>
      <c r="DJ437" s="8" t="n">
        <v>0</v>
      </c>
      <c r="DK437" s="8" t="n">
        <v>1</v>
      </c>
      <c r="DL437" s="8" t="n">
        <v>1</v>
      </c>
      <c r="DM437" s="8" t="n">
        <v>0</v>
      </c>
      <c r="DN437" s="8" t="n">
        <v>0</v>
      </c>
      <c r="DO437" s="8" t="n">
        <v>0</v>
      </c>
      <c r="DP437" s="8" t="n">
        <v>0</v>
      </c>
      <c r="DQ437" s="8" t="n">
        <f aca="false">DJ437-DI437</f>
        <v>-1</v>
      </c>
      <c r="DR437" s="19" t="n">
        <v>-1.036</v>
      </c>
      <c r="DS437" s="8" t="n">
        <v>1</v>
      </c>
      <c r="DT437" s="8" t="n">
        <v>0</v>
      </c>
      <c r="DU437" s="8" t="n">
        <v>0</v>
      </c>
      <c r="DV437" s="8" t="n">
        <v>0</v>
      </c>
      <c r="DW437" s="8" t="n">
        <v>0</v>
      </c>
      <c r="DX437" s="8" t="n">
        <v>25</v>
      </c>
      <c r="DY437" s="8" t="n">
        <v>25</v>
      </c>
      <c r="DZ437" s="8" t="n">
        <v>21</v>
      </c>
      <c r="EA437" s="8" t="n">
        <v>17</v>
      </c>
      <c r="EB437" s="8" t="n">
        <v>17</v>
      </c>
      <c r="EC437" s="8" t="n">
        <v>16</v>
      </c>
      <c r="ED437" s="8" t="n">
        <v>0.56</v>
      </c>
      <c r="EE437" s="8" t="n">
        <v>0.79</v>
      </c>
      <c r="EF437" s="8" t="n">
        <v>2</v>
      </c>
      <c r="EG437" s="8" t="n">
        <v>0</v>
      </c>
      <c r="EH437" s="12" t="n">
        <f aca="false">EF437/EB437</f>
        <v>0.117647058823529</v>
      </c>
      <c r="EI437" s="20" t="n">
        <f aca="false">1-EG437/EC437</f>
        <v>1</v>
      </c>
      <c r="EJ437" s="21" t="n">
        <f aca="false">EH437+EI437</f>
        <v>1.11764705882353</v>
      </c>
      <c r="EK437" s="8" t="n">
        <v>25</v>
      </c>
      <c r="EL437" s="8" t="n">
        <v>25</v>
      </c>
      <c r="EM437" s="8" t="n">
        <v>21</v>
      </c>
      <c r="EN437" s="8" t="n">
        <v>17</v>
      </c>
      <c r="EO437" s="8" t="n">
        <v>17</v>
      </c>
      <c r="EP437" s="8" t="n">
        <v>16</v>
      </c>
      <c r="EQ437" s="8" t="n">
        <v>2</v>
      </c>
      <c r="ER437" s="8" t="n">
        <v>0</v>
      </c>
      <c r="ES437" s="8" t="n">
        <v>9</v>
      </c>
      <c r="ET437" s="8" t="n">
        <v>10</v>
      </c>
      <c r="EU437" s="8" t="n">
        <v>0</v>
      </c>
      <c r="EV437" s="8" t="n">
        <v>6</v>
      </c>
      <c r="EW437" s="8" t="n">
        <v>0</v>
      </c>
      <c r="EX437" s="8" t="n">
        <v>0</v>
      </c>
      <c r="EY437" s="8" t="n">
        <v>3</v>
      </c>
      <c r="EZ437" s="8" t="n">
        <v>2</v>
      </c>
      <c r="FA437" s="8" t="n">
        <v>-0.1</v>
      </c>
      <c r="FB437" s="8" t="n">
        <v>0.1</v>
      </c>
      <c r="FC437" s="8" t="n">
        <v>0</v>
      </c>
      <c r="FD437" s="19" t="n">
        <v>0.5</v>
      </c>
      <c r="FE437" s="18" t="n">
        <f aca="false">FD437/V437</f>
        <v>0.166666666666667</v>
      </c>
      <c r="FF437" s="8" t="n">
        <v>0.0005</v>
      </c>
      <c r="FG437" s="8" t="n">
        <v>0</v>
      </c>
      <c r="FH437" s="8" t="n">
        <v>0</v>
      </c>
      <c r="FI437" s="8" t="n">
        <v>0</v>
      </c>
      <c r="FJ437" s="22"/>
      <c r="FK437" s="22"/>
      <c r="FL437" s="22"/>
      <c r="FM437" s="8" t="n">
        <f aca="false">BL437+BS437+AH437+DT437</f>
        <v>6</v>
      </c>
      <c r="FN437" s="19" t="n">
        <f aca="false">IF(DS437&gt;0,(BL437+BR437)/DS437,0)</f>
        <v>3</v>
      </c>
      <c r="FO437" s="12" t="n">
        <v>0</v>
      </c>
      <c r="FP437" s="19" t="n">
        <f aca="false">Z437-AH437/10</f>
        <v>-0.2</v>
      </c>
      <c r="FQ437" s="19" t="n">
        <f aca="false">Z437+DR437/5</f>
        <v>-0.2072</v>
      </c>
      <c r="FR437" s="19" t="n">
        <f aca="false">(DX437+DY437)/AL437*60</f>
        <v>85.6408792463603</v>
      </c>
      <c r="FS437" s="8" t="n">
        <v>4</v>
      </c>
      <c r="FT437" s="17" t="s">
        <v>326</v>
      </c>
      <c r="FU437" s="8" t="n">
        <v>195</v>
      </c>
      <c r="FV437" s="22"/>
      <c r="FW437" s="17" t="s">
        <v>270</v>
      </c>
      <c r="FX437" s="23" t="n">
        <v>660000</v>
      </c>
      <c r="FY437" s="23" t="n">
        <v>680000</v>
      </c>
      <c r="FZ437" s="8" t="n">
        <v>71</v>
      </c>
      <c r="GA437" s="8" t="n">
        <v>8</v>
      </c>
      <c r="GB437" s="8" t="n">
        <v>18</v>
      </c>
      <c r="GC437" s="8" t="n">
        <v>26</v>
      </c>
      <c r="GD437" s="8" t="n">
        <v>-22</v>
      </c>
      <c r="GE437" s="8" t="n">
        <v>62</v>
      </c>
      <c r="GF437" s="8" t="n">
        <v>71</v>
      </c>
      <c r="GG437" s="8" t="n">
        <v>1035</v>
      </c>
      <c r="GH437" s="8" t="n">
        <v>1</v>
      </c>
      <c r="GI437" s="8" t="n">
        <v>0.6</v>
      </c>
      <c r="GJ437" s="8" t="n">
        <v>1.6</v>
      </c>
      <c r="GK437" s="8" t="n">
        <f aca="false">Z437-AH437/10</f>
        <v>-0.2</v>
      </c>
      <c r="GL437" s="22"/>
      <c r="GM437" s="22"/>
      <c r="GN437" s="22"/>
      <c r="GO437" s="22"/>
      <c r="GP437" s="22"/>
    </row>
    <row r="438" customFormat="false" ht="13.65" hidden="false" customHeight="true" outlineLevel="0" collapsed="false">
      <c r="A438" s="16" t="n">
        <v>33947</v>
      </c>
      <c r="B438" s="17" t="s">
        <v>465</v>
      </c>
      <c r="C438" s="17" t="s">
        <v>460</v>
      </c>
      <c r="D438" s="17" t="s">
        <v>262</v>
      </c>
      <c r="E438" s="17" t="s">
        <v>262</v>
      </c>
      <c r="F438" s="8" t="n">
        <v>72</v>
      </c>
      <c r="G438" s="8" t="n">
        <v>196</v>
      </c>
      <c r="H438" s="8" t="n">
        <v>2011</v>
      </c>
      <c r="I438" s="8" t="n">
        <v>1</v>
      </c>
      <c r="J438" s="8" t="n">
        <v>23</v>
      </c>
      <c r="K438" s="17" t="s">
        <v>263</v>
      </c>
      <c r="L438" s="8" t="n">
        <v>2014</v>
      </c>
      <c r="M438" s="8" t="n">
        <v>25</v>
      </c>
      <c r="N438" s="8" t="n">
        <v>4</v>
      </c>
      <c r="O438" s="8" t="n">
        <v>8476476</v>
      </c>
      <c r="P438" s="17" t="s">
        <v>2179</v>
      </c>
      <c r="Q438" s="17" t="s">
        <v>2180</v>
      </c>
      <c r="R438" s="17" t="s">
        <v>2181</v>
      </c>
      <c r="S438" s="17" t="s">
        <v>2031</v>
      </c>
      <c r="T438" s="17" t="s">
        <v>278</v>
      </c>
      <c r="U438" s="17" t="s">
        <v>2182</v>
      </c>
      <c r="V438" s="8" t="n">
        <v>56</v>
      </c>
      <c r="W438" s="8" t="n">
        <v>6</v>
      </c>
      <c r="X438" s="8" t="n">
        <v>10</v>
      </c>
      <c r="Y438" s="8" t="n">
        <v>2</v>
      </c>
      <c r="Z438" s="8" t="n">
        <v>16</v>
      </c>
      <c r="AA438" s="8" t="n">
        <v>0</v>
      </c>
      <c r="AB438" s="8" t="n">
        <v>0</v>
      </c>
      <c r="AC438" s="18" t="n">
        <f aca="false">Z438/V438</f>
        <v>0.285714285714286</v>
      </c>
      <c r="AD438" s="19" t="n">
        <f aca="false">IF(FZ438&gt;V438,Z438-V438*(GC438-Z438)/(FZ438-V438),0)</f>
        <v>8.24615384615385</v>
      </c>
      <c r="AE438" s="19" t="n">
        <v>6.07</v>
      </c>
      <c r="AF438" s="8" t="n">
        <v>-4</v>
      </c>
      <c r="AG438" s="8" t="n">
        <v>4.7</v>
      </c>
      <c r="AH438" s="8" t="n">
        <v>26</v>
      </c>
      <c r="AI438" s="8" t="n">
        <v>1239</v>
      </c>
      <c r="AJ438" s="8" t="n">
        <v>56223</v>
      </c>
      <c r="AK438" s="19" t="n">
        <v>937.05</v>
      </c>
      <c r="AL438" s="8" t="n">
        <v>937.02</v>
      </c>
      <c r="AM438" s="8" t="n">
        <v>937</v>
      </c>
      <c r="AN438" s="18" t="n">
        <f aca="false">AJ438/60/V438</f>
        <v>16.7330357142857</v>
      </c>
      <c r="AO438" s="8" t="n">
        <v>27.99</v>
      </c>
      <c r="AP438" s="12" t="n">
        <f aca="false">IF(EF438&gt;0,Z438/EF438,0)</f>
        <v>0.457142857142857</v>
      </c>
      <c r="AQ438" s="8" t="n">
        <v>181</v>
      </c>
      <c r="AR438" s="8" t="n">
        <v>181</v>
      </c>
      <c r="AS438" s="8" t="n">
        <v>181</v>
      </c>
      <c r="AT438" s="8" t="n">
        <v>123</v>
      </c>
      <c r="AU438" s="8" t="n">
        <v>123</v>
      </c>
      <c r="AV438" s="8" t="n">
        <v>83</v>
      </c>
      <c r="AW438" s="8" t="n">
        <v>49</v>
      </c>
      <c r="AX438" s="8" t="n">
        <v>3</v>
      </c>
      <c r="AY438" s="8" t="n">
        <v>1</v>
      </c>
      <c r="AZ438" s="8" t="n">
        <v>11</v>
      </c>
      <c r="BA438" s="8" t="n">
        <f aca="false">AY438+AZ438</f>
        <v>12</v>
      </c>
      <c r="BB438" s="8" t="n">
        <v>3.71</v>
      </c>
      <c r="BC438" s="8" t="n">
        <v>51.4578</v>
      </c>
      <c r="BD438" s="19" t="n">
        <v>45.3</v>
      </c>
      <c r="BE438" s="19" t="n">
        <v>2.90059228429646</v>
      </c>
      <c r="BF438" s="19" t="n">
        <f aca="false">AQ438+BD438</f>
        <v>226.3</v>
      </c>
      <c r="BG438" s="19" t="n">
        <f aca="false">IF(AL438&gt;0,BF438/AL438*60,0)</f>
        <v>14.4906191970289</v>
      </c>
      <c r="BH438" s="8" t="n">
        <v>343</v>
      </c>
      <c r="BI438" s="8" t="n">
        <v>302</v>
      </c>
      <c r="BJ438" s="8" t="n">
        <v>264</v>
      </c>
      <c r="BK438" s="12" t="n">
        <f aca="false">BH438/(BH438+BJ438)</f>
        <v>0.56507413509061</v>
      </c>
      <c r="BL438" s="8" t="n">
        <v>79</v>
      </c>
      <c r="BM438" s="8" t="n">
        <v>79</v>
      </c>
      <c r="BN438" s="8" t="n">
        <v>61</v>
      </c>
      <c r="BO438" s="8" t="n">
        <f aca="false">BM438-BN438</f>
        <v>18</v>
      </c>
      <c r="BP438" s="8" t="n">
        <v>40</v>
      </c>
      <c r="BQ438" s="8" t="n">
        <v>48</v>
      </c>
      <c r="BR438" s="8" t="n">
        <v>13</v>
      </c>
      <c r="BS438" s="8" t="n">
        <v>67</v>
      </c>
      <c r="BT438" s="12" t="n">
        <f aca="false">BS438/(EA438+BS438)</f>
        <v>0.0841708542713568</v>
      </c>
      <c r="BU438" s="8" t="n">
        <v>0</v>
      </c>
      <c r="BV438" s="8" t="n">
        <v>0</v>
      </c>
      <c r="BW438" s="12" t="n">
        <f aca="false">IF(BU438+BV438&gt;0,BU438/(BU438+BV438),0)</f>
        <v>0</v>
      </c>
      <c r="BX438" s="8" t="n">
        <v>0</v>
      </c>
      <c r="BY438" s="8" t="n">
        <v>0</v>
      </c>
      <c r="BZ438" s="8" t="n">
        <v>0</v>
      </c>
      <c r="CA438" s="8" t="n">
        <v>0</v>
      </c>
      <c r="CB438" s="8" t="n">
        <v>0</v>
      </c>
      <c r="CC438" s="8" t="n">
        <v>0</v>
      </c>
      <c r="CD438" s="8" t="n">
        <v>0</v>
      </c>
      <c r="CE438" s="8" t="n">
        <v>0</v>
      </c>
      <c r="CF438" s="8" t="n">
        <v>0</v>
      </c>
      <c r="CG438" s="8" t="n">
        <v>0</v>
      </c>
      <c r="CH438" s="8" t="n">
        <v>0</v>
      </c>
      <c r="CI438" s="8" t="n">
        <v>0</v>
      </c>
      <c r="CJ438" s="8" t="n">
        <v>0</v>
      </c>
      <c r="CK438" s="8" t="n">
        <v>0</v>
      </c>
      <c r="CL438" s="8" t="n">
        <v>0</v>
      </c>
      <c r="CM438" s="8" t="n">
        <v>0</v>
      </c>
      <c r="CN438" s="8" t="n">
        <v>0</v>
      </c>
      <c r="CO438" s="8" t="n">
        <v>0</v>
      </c>
      <c r="CP438" s="8" t="n">
        <v>0</v>
      </c>
      <c r="CQ438" s="8" t="n">
        <v>0</v>
      </c>
      <c r="CR438" s="8" t="n">
        <v>0</v>
      </c>
      <c r="CS438" s="8" t="n">
        <v>4</v>
      </c>
      <c r="CT438" s="8" t="n">
        <v>1</v>
      </c>
      <c r="CU438" s="8" t="n">
        <v>0</v>
      </c>
      <c r="CV438" s="8" t="n">
        <v>0</v>
      </c>
      <c r="CW438" s="8" t="n">
        <v>1</v>
      </c>
      <c r="CX438" s="8" t="n">
        <v>1</v>
      </c>
      <c r="CY438" s="8" t="n">
        <v>0</v>
      </c>
      <c r="CZ438" s="8" t="n">
        <v>6</v>
      </c>
      <c r="DA438" s="8" t="n">
        <v>33</v>
      </c>
      <c r="DB438" s="8" t="n">
        <v>3</v>
      </c>
      <c r="DC438" s="8" t="n">
        <v>0</v>
      </c>
      <c r="DD438" s="8" t="n">
        <v>41</v>
      </c>
      <c r="DE438" s="8" t="n">
        <v>6</v>
      </c>
      <c r="DF438" s="8" t="n">
        <v>0</v>
      </c>
      <c r="DG438" s="8" t="n">
        <v>0</v>
      </c>
      <c r="DH438" s="8" t="n">
        <v>33</v>
      </c>
      <c r="DI438" s="8" t="n">
        <v>13</v>
      </c>
      <c r="DJ438" s="8" t="n">
        <v>7</v>
      </c>
      <c r="DK438" s="8" t="n">
        <v>13</v>
      </c>
      <c r="DL438" s="8" t="n">
        <v>13</v>
      </c>
      <c r="DM438" s="8" t="n">
        <v>0</v>
      </c>
      <c r="DN438" s="8" t="n">
        <v>6</v>
      </c>
      <c r="DO438" s="8" t="n">
        <v>6</v>
      </c>
      <c r="DP438" s="8" t="n">
        <v>0</v>
      </c>
      <c r="DQ438" s="8" t="n">
        <f aca="false">DJ438-DI438</f>
        <v>-6</v>
      </c>
      <c r="DR438" s="19" t="n">
        <v>-3.915</v>
      </c>
      <c r="DS438" s="8" t="n">
        <v>13</v>
      </c>
      <c r="DT438" s="8" t="n">
        <v>0</v>
      </c>
      <c r="DU438" s="8" t="n">
        <v>0</v>
      </c>
      <c r="DV438" s="8" t="n">
        <v>0</v>
      </c>
      <c r="DW438" s="8" t="n">
        <v>0</v>
      </c>
      <c r="DX438" s="8" t="n">
        <v>1017</v>
      </c>
      <c r="DY438" s="8" t="n">
        <v>987</v>
      </c>
      <c r="DZ438" s="8" t="n">
        <v>741</v>
      </c>
      <c r="EA438" s="8" t="n">
        <v>729</v>
      </c>
      <c r="EB438" s="8" t="n">
        <v>555</v>
      </c>
      <c r="EC438" s="8" t="n">
        <v>527</v>
      </c>
      <c r="ED438" s="8" t="n">
        <v>44.54</v>
      </c>
      <c r="EE438" s="8" t="n">
        <v>46</v>
      </c>
      <c r="EF438" s="8" t="n">
        <v>35</v>
      </c>
      <c r="EG438" s="8" t="n">
        <v>38</v>
      </c>
      <c r="EH438" s="12" t="n">
        <f aca="false">EF438/EB438</f>
        <v>0.0630630630630631</v>
      </c>
      <c r="EI438" s="20" t="n">
        <f aca="false">1-EG438/EC438</f>
        <v>0.927893738140417</v>
      </c>
      <c r="EJ438" s="21" t="n">
        <f aca="false">EH438+EI438</f>
        <v>0.99095680120348</v>
      </c>
      <c r="EK438" s="8" t="n">
        <v>1013</v>
      </c>
      <c r="EL438" s="8" t="n">
        <v>988</v>
      </c>
      <c r="EM438" s="8" t="n">
        <v>735</v>
      </c>
      <c r="EN438" s="8" t="n">
        <v>730</v>
      </c>
      <c r="EO438" s="8" t="n">
        <v>548</v>
      </c>
      <c r="EP438" s="8" t="n">
        <v>528</v>
      </c>
      <c r="EQ438" s="8" t="n">
        <v>35</v>
      </c>
      <c r="ER438" s="8" t="n">
        <v>38</v>
      </c>
      <c r="ES438" s="8" t="n">
        <v>486</v>
      </c>
      <c r="ET438" s="8" t="n">
        <v>464</v>
      </c>
      <c r="EU438" s="8" t="n">
        <v>185</v>
      </c>
      <c r="EV438" s="8" t="n">
        <v>184</v>
      </c>
      <c r="EW438" s="8" t="n">
        <v>17</v>
      </c>
      <c r="EX438" s="8" t="n">
        <v>23</v>
      </c>
      <c r="EY438" s="8" t="n">
        <v>61</v>
      </c>
      <c r="EZ438" s="8" t="n">
        <v>51</v>
      </c>
      <c r="FA438" s="8" t="n">
        <v>1.2</v>
      </c>
      <c r="FB438" s="8" t="n">
        <v>1.7</v>
      </c>
      <c r="FC438" s="8" t="n">
        <v>2.9</v>
      </c>
      <c r="FD438" s="19" t="n">
        <v>18.73</v>
      </c>
      <c r="FE438" s="18" t="n">
        <f aca="false">FD438/V438</f>
        <v>0.334464285714286</v>
      </c>
      <c r="FF438" s="8" t="n">
        <v>1.0493</v>
      </c>
      <c r="FG438" s="8" t="n">
        <v>0.32</v>
      </c>
      <c r="FH438" s="8" t="n">
        <v>-0.54</v>
      </c>
      <c r="FI438" s="8" t="n">
        <v>-0.21</v>
      </c>
      <c r="FJ438" s="22"/>
      <c r="FK438" s="22"/>
      <c r="FL438" s="22"/>
      <c r="FM438" s="8" t="n">
        <f aca="false">BL438+BS438+AH438+DT438</f>
        <v>172</v>
      </c>
      <c r="FN438" s="19" t="n">
        <f aca="false">IF(DS438&gt;0,(BL438+BR438)/DS438,0)</f>
        <v>7.07692307692308</v>
      </c>
      <c r="FO438" s="12" t="n">
        <v>0.0701616021</v>
      </c>
      <c r="FP438" s="19" t="n">
        <f aca="false">Z438-AH438/10</f>
        <v>13.4</v>
      </c>
      <c r="FQ438" s="19" t="n">
        <f aca="false">Z438+DR438/5</f>
        <v>15.217</v>
      </c>
      <c r="FR438" s="19" t="n">
        <f aca="false">(DX438+DY438)/AL438*60</f>
        <v>128.321700710764</v>
      </c>
      <c r="FS438" s="22"/>
      <c r="FT438" s="22"/>
      <c r="FU438" s="22"/>
      <c r="FV438" s="22"/>
      <c r="FW438" s="17" t="s">
        <v>270</v>
      </c>
      <c r="FX438" s="23" t="n">
        <v>650000</v>
      </c>
      <c r="FY438" s="23" t="n">
        <v>650000</v>
      </c>
      <c r="FZ438" s="8" t="n">
        <v>121</v>
      </c>
      <c r="GA438" s="8" t="n">
        <v>8</v>
      </c>
      <c r="GB438" s="8" t="n">
        <v>17</v>
      </c>
      <c r="GC438" s="8" t="n">
        <v>25</v>
      </c>
      <c r="GD438" s="8" t="n">
        <v>-12</v>
      </c>
      <c r="GE438" s="8" t="n">
        <v>42</v>
      </c>
      <c r="GF438" s="8" t="n">
        <v>166</v>
      </c>
      <c r="GG438" s="8" t="n">
        <v>1976</v>
      </c>
      <c r="GH438" s="8" t="n">
        <v>1.1</v>
      </c>
      <c r="GI438" s="8" t="n">
        <v>3.2</v>
      </c>
      <c r="GJ438" s="8" t="n">
        <v>4.3</v>
      </c>
      <c r="GK438" s="8" t="n">
        <f aca="false">Z438-AH438/10</f>
        <v>13.4</v>
      </c>
      <c r="GL438" s="22"/>
      <c r="GM438" s="22"/>
      <c r="GN438" s="22"/>
      <c r="GO438" s="22"/>
      <c r="GP438" s="22"/>
    </row>
    <row r="439" customFormat="false" ht="13.65" hidden="false" customHeight="true" outlineLevel="0" collapsed="false">
      <c r="A439" s="16" t="n">
        <v>34461</v>
      </c>
      <c r="B439" s="17" t="s">
        <v>1234</v>
      </c>
      <c r="C439" s="17" t="s">
        <v>272</v>
      </c>
      <c r="D439" s="17" t="s">
        <v>262</v>
      </c>
      <c r="E439" s="17" t="s">
        <v>262</v>
      </c>
      <c r="F439" s="8" t="n">
        <v>75</v>
      </c>
      <c r="G439" s="8" t="n">
        <v>221</v>
      </c>
      <c r="H439" s="8" t="n">
        <v>2012</v>
      </c>
      <c r="I439" s="8" t="n">
        <v>4</v>
      </c>
      <c r="J439" s="8" t="n">
        <v>95</v>
      </c>
      <c r="K439" s="17" t="s">
        <v>273</v>
      </c>
      <c r="L439" s="8" t="n">
        <v>2014</v>
      </c>
      <c r="M439" s="8" t="n">
        <v>23</v>
      </c>
      <c r="N439" s="8" t="n">
        <v>4</v>
      </c>
      <c r="O439" s="8" t="n">
        <v>8476981</v>
      </c>
      <c r="P439" s="17" t="s">
        <v>2183</v>
      </c>
      <c r="Q439" s="17" t="s">
        <v>2184</v>
      </c>
      <c r="R439" s="17" t="s">
        <v>2185</v>
      </c>
      <c r="S439" s="17" t="s">
        <v>2186</v>
      </c>
      <c r="T439" s="17" t="s">
        <v>299</v>
      </c>
      <c r="U439" s="17" t="s">
        <v>389</v>
      </c>
      <c r="V439" s="8" t="n">
        <v>63</v>
      </c>
      <c r="W439" s="8" t="n">
        <v>19</v>
      </c>
      <c r="X439" s="8" t="n">
        <v>11</v>
      </c>
      <c r="Y439" s="8" t="n">
        <v>5</v>
      </c>
      <c r="Z439" s="8" t="n">
        <v>30</v>
      </c>
      <c r="AA439" s="8" t="n">
        <v>10</v>
      </c>
      <c r="AB439" s="8" t="n">
        <v>52</v>
      </c>
      <c r="AC439" s="18" t="n">
        <f aca="false">Z439/V439</f>
        <v>0.476190476190476</v>
      </c>
      <c r="AD439" s="19" t="n">
        <f aca="false">IF(FZ439&gt;V439,Z439-V439*(GC439-Z439)/(FZ439-V439),0)</f>
        <v>7.6875</v>
      </c>
      <c r="AE439" s="19" t="n">
        <v>12.854</v>
      </c>
      <c r="AF439" s="8" t="n">
        <v>-1</v>
      </c>
      <c r="AG439" s="8" t="n">
        <v>0.2</v>
      </c>
      <c r="AH439" s="8" t="n">
        <v>42</v>
      </c>
      <c r="AI439" s="8" t="n">
        <v>1416</v>
      </c>
      <c r="AJ439" s="8" t="n">
        <v>68183</v>
      </c>
      <c r="AK439" s="19" t="n">
        <v>1136.3833333333</v>
      </c>
      <c r="AL439" s="8" t="n">
        <v>1136.37</v>
      </c>
      <c r="AM439" s="8" t="n">
        <v>1136</v>
      </c>
      <c r="AN439" s="18" t="n">
        <f aca="false">AJ439/60/V439</f>
        <v>18.0378306878307</v>
      </c>
      <c r="AO439" s="8" t="n">
        <v>29.79</v>
      </c>
      <c r="AP439" s="12" t="n">
        <f aca="false">IF(EF439&gt;0,Z439/EF439,0)</f>
        <v>0.612244897959184</v>
      </c>
      <c r="AQ439" s="8" t="n">
        <v>318</v>
      </c>
      <c r="AR439" s="8" t="n">
        <v>318</v>
      </c>
      <c r="AS439" s="8" t="n">
        <v>318</v>
      </c>
      <c r="AT439" s="8" t="n">
        <v>254</v>
      </c>
      <c r="AU439" s="8" t="n">
        <v>254</v>
      </c>
      <c r="AV439" s="8" t="n">
        <v>188</v>
      </c>
      <c r="AW439" s="8" t="n">
        <v>192</v>
      </c>
      <c r="AX439" s="8" t="n">
        <v>82</v>
      </c>
      <c r="AY439" s="8" t="n">
        <v>11</v>
      </c>
      <c r="AZ439" s="8" t="n">
        <v>10</v>
      </c>
      <c r="BA439" s="8" t="n">
        <f aca="false">AY439+AZ439</f>
        <v>21</v>
      </c>
      <c r="BB439" s="8" t="n">
        <v>19.46</v>
      </c>
      <c r="BC439" s="8" t="n">
        <v>28.7979</v>
      </c>
      <c r="BD439" s="19" t="n">
        <v>101.5</v>
      </c>
      <c r="BE439" s="19" t="n">
        <v>5.35910710881027</v>
      </c>
      <c r="BF439" s="19" t="n">
        <f aca="false">AQ439+BD439</f>
        <v>419.5</v>
      </c>
      <c r="BG439" s="19" t="n">
        <f aca="false">IF(AL439&gt;0,BF439/AL439*60,0)</f>
        <v>22.1494759629346</v>
      </c>
      <c r="BH439" s="8" t="n">
        <v>431</v>
      </c>
      <c r="BI439" s="8" t="n">
        <v>365</v>
      </c>
      <c r="BJ439" s="8" t="n">
        <v>291</v>
      </c>
      <c r="BK439" s="12" t="n">
        <f aca="false">BH439/(BH439+BJ439)</f>
        <v>0.596952908587258</v>
      </c>
      <c r="BL439" s="8" t="n">
        <v>109</v>
      </c>
      <c r="BM439" s="8" t="n">
        <v>109</v>
      </c>
      <c r="BN439" s="8" t="n">
        <v>89</v>
      </c>
      <c r="BO439" s="8" t="n">
        <f aca="false">BM439-BN439</f>
        <v>20</v>
      </c>
      <c r="BP439" s="8" t="n">
        <v>66</v>
      </c>
      <c r="BQ439" s="8" t="n">
        <v>20</v>
      </c>
      <c r="BR439" s="8" t="n">
        <v>41</v>
      </c>
      <c r="BS439" s="8" t="n">
        <v>24</v>
      </c>
      <c r="BT439" s="12" t="n">
        <f aca="false">BS439/(EA439+BS439)</f>
        <v>0.0301507537688442</v>
      </c>
      <c r="BU439" s="8" t="n">
        <v>26</v>
      </c>
      <c r="BV439" s="8" t="n">
        <v>36</v>
      </c>
      <c r="BW439" s="12" t="n">
        <f aca="false">IF(BU439+BV439&gt;0,BU439/(BU439+BV439),0)</f>
        <v>0.419354838709677</v>
      </c>
      <c r="BX439" s="8" t="n">
        <v>2</v>
      </c>
      <c r="BY439" s="8" t="n">
        <v>2</v>
      </c>
      <c r="BZ439" s="8" t="n">
        <v>5</v>
      </c>
      <c r="CA439" s="8" t="n">
        <v>8</v>
      </c>
      <c r="CB439" s="8" t="n">
        <v>19</v>
      </c>
      <c r="CC439" s="8" t="n">
        <v>26</v>
      </c>
      <c r="CD439" s="8" t="n">
        <v>5</v>
      </c>
      <c r="CE439" s="8" t="n">
        <v>3</v>
      </c>
      <c r="CF439" s="8" t="n">
        <v>7</v>
      </c>
      <c r="CG439" s="8" t="n">
        <v>24</v>
      </c>
      <c r="CH439" s="8" t="n">
        <v>20</v>
      </c>
      <c r="CI439" s="8" t="n">
        <v>22</v>
      </c>
      <c r="CJ439" s="8" t="n">
        <v>0</v>
      </c>
      <c r="CK439" s="8" t="n">
        <v>2</v>
      </c>
      <c r="CL439" s="8" t="n">
        <v>5</v>
      </c>
      <c r="CM439" s="8" t="n">
        <v>5</v>
      </c>
      <c r="CN439" s="8" t="n">
        <v>1</v>
      </c>
      <c r="CO439" s="8" t="n">
        <v>0</v>
      </c>
      <c r="CP439" s="8" t="n">
        <v>0</v>
      </c>
      <c r="CQ439" s="8" t="n">
        <v>0</v>
      </c>
      <c r="CR439" s="8" t="n">
        <v>0</v>
      </c>
      <c r="CS439" s="8" t="n">
        <v>1</v>
      </c>
      <c r="CT439" s="8" t="n">
        <v>4</v>
      </c>
      <c r="CU439" s="8" t="n">
        <v>1</v>
      </c>
      <c r="CV439" s="8" t="n">
        <v>0</v>
      </c>
      <c r="CW439" s="8" t="n">
        <v>13</v>
      </c>
      <c r="CX439" s="8" t="n">
        <v>0</v>
      </c>
      <c r="CY439" s="8" t="n">
        <v>3</v>
      </c>
      <c r="CZ439" s="8" t="n">
        <v>7</v>
      </c>
      <c r="DA439" s="8" t="n">
        <v>56</v>
      </c>
      <c r="DB439" s="8" t="n">
        <v>24</v>
      </c>
      <c r="DC439" s="8" t="n">
        <v>1</v>
      </c>
      <c r="DD439" s="8" t="n">
        <v>13</v>
      </c>
      <c r="DE439" s="8" t="n">
        <v>47</v>
      </c>
      <c r="DF439" s="8" t="n">
        <v>7</v>
      </c>
      <c r="DG439" s="8" t="n">
        <v>1</v>
      </c>
      <c r="DH439" s="8" t="n">
        <v>95</v>
      </c>
      <c r="DI439" s="8" t="n">
        <v>18</v>
      </c>
      <c r="DJ439" s="8" t="n">
        <v>21</v>
      </c>
      <c r="DK439" s="8" t="n">
        <v>17</v>
      </c>
      <c r="DL439" s="8" t="n">
        <v>16</v>
      </c>
      <c r="DM439" s="8" t="n">
        <v>1</v>
      </c>
      <c r="DN439" s="8" t="n">
        <v>23</v>
      </c>
      <c r="DO439" s="8" t="n">
        <v>21</v>
      </c>
      <c r="DP439" s="8" t="n">
        <v>2</v>
      </c>
      <c r="DQ439" s="8" t="n">
        <f aca="false">DJ439-DI439</f>
        <v>3</v>
      </c>
      <c r="DR439" s="19" t="n">
        <v>2.971</v>
      </c>
      <c r="DS439" s="8" t="n">
        <v>16</v>
      </c>
      <c r="DT439" s="8" t="n">
        <v>2</v>
      </c>
      <c r="DU439" s="8" t="n">
        <v>0</v>
      </c>
      <c r="DV439" s="8" t="n">
        <v>0</v>
      </c>
      <c r="DW439" s="8" t="n">
        <v>0</v>
      </c>
      <c r="DX439" s="8" t="n">
        <v>1200</v>
      </c>
      <c r="DY439" s="8" t="n">
        <v>1041</v>
      </c>
      <c r="DZ439" s="8" t="n">
        <v>926</v>
      </c>
      <c r="EA439" s="8" t="n">
        <v>772</v>
      </c>
      <c r="EB439" s="8" t="n">
        <v>671</v>
      </c>
      <c r="EC439" s="8" t="n">
        <v>570</v>
      </c>
      <c r="ED439" s="8" t="n">
        <v>56.95</v>
      </c>
      <c r="EE439" s="8" t="n">
        <v>53.55</v>
      </c>
      <c r="EF439" s="8" t="n">
        <v>49</v>
      </c>
      <c r="EG439" s="8" t="n">
        <v>45</v>
      </c>
      <c r="EH439" s="12" t="n">
        <f aca="false">EF439/EB439</f>
        <v>0.0730253353204173</v>
      </c>
      <c r="EI439" s="20" t="n">
        <f aca="false">1-EG439/EC439</f>
        <v>0.921052631578947</v>
      </c>
      <c r="EJ439" s="21" t="n">
        <f aca="false">EH439+EI439</f>
        <v>0.994077966899365</v>
      </c>
      <c r="EK439" s="8" t="n">
        <v>1201</v>
      </c>
      <c r="EL439" s="8" t="n">
        <v>1044</v>
      </c>
      <c r="EM439" s="8" t="n">
        <v>926</v>
      </c>
      <c r="EN439" s="8" t="n">
        <v>773</v>
      </c>
      <c r="EO439" s="8" t="n">
        <v>672</v>
      </c>
      <c r="EP439" s="8" t="n">
        <v>572</v>
      </c>
      <c r="EQ439" s="8" t="n">
        <v>49</v>
      </c>
      <c r="ER439" s="8" t="n">
        <v>45</v>
      </c>
      <c r="ES439" s="8" t="n">
        <v>589</v>
      </c>
      <c r="ET439" s="8" t="n">
        <v>551</v>
      </c>
      <c r="EU439" s="8" t="n">
        <v>230</v>
      </c>
      <c r="EV439" s="8" t="n">
        <v>206</v>
      </c>
      <c r="EW439" s="8" t="n">
        <v>22</v>
      </c>
      <c r="EX439" s="8" t="n">
        <v>23</v>
      </c>
      <c r="EY439" s="8" t="n">
        <v>59</v>
      </c>
      <c r="EZ439" s="8" t="n">
        <v>70</v>
      </c>
      <c r="FA439" s="8" t="n">
        <v>1.9</v>
      </c>
      <c r="FB439" s="8" t="n">
        <v>1.2</v>
      </c>
      <c r="FC439" s="8" t="n">
        <v>3.1</v>
      </c>
      <c r="FD439" s="19" t="n">
        <v>45.4</v>
      </c>
      <c r="FE439" s="18" t="n">
        <f aca="false">FD439/V439</f>
        <v>0.720634920634921</v>
      </c>
      <c r="FF439" s="8" t="n">
        <v>4.8182</v>
      </c>
      <c r="FG439" s="8" t="n">
        <v>0.36</v>
      </c>
      <c r="FH439" s="8" t="n">
        <v>0.26</v>
      </c>
      <c r="FI439" s="8" t="n">
        <v>0.62</v>
      </c>
      <c r="FJ439" s="8" t="n">
        <v>1</v>
      </c>
      <c r="FK439" s="8" t="n">
        <v>1</v>
      </c>
      <c r="FL439" s="8" t="n">
        <v>1</v>
      </c>
      <c r="FM439" s="8" t="n">
        <f aca="false">BL439+BS439+AH439+DT439</f>
        <v>177</v>
      </c>
      <c r="FN439" s="19" t="n">
        <f aca="false">IF(DS439&gt;0,(BL439+BR439)/DS439,0)</f>
        <v>9.375</v>
      </c>
      <c r="FO439" s="12" t="n">
        <v>0.1139638651</v>
      </c>
      <c r="FP439" s="19" t="n">
        <f aca="false">Z439-AH439/10</f>
        <v>25.8</v>
      </c>
      <c r="FQ439" s="19" t="n">
        <f aca="false">Z439+DR439/5</f>
        <v>30.5942</v>
      </c>
      <c r="FR439" s="19" t="n">
        <f aca="false">(DX439+DY439)/AL439*60</f>
        <v>118.324137384831</v>
      </c>
      <c r="FS439" s="8" t="n">
        <v>4</v>
      </c>
      <c r="FT439" s="17" t="s">
        <v>453</v>
      </c>
      <c r="FU439" s="8" t="n">
        <v>195</v>
      </c>
      <c r="FV439" s="22"/>
      <c r="FW439" s="17" t="s">
        <v>270</v>
      </c>
      <c r="FX439" s="23" t="n">
        <v>1600000</v>
      </c>
      <c r="FY439" s="23" t="n">
        <v>1850000</v>
      </c>
      <c r="FZ439" s="8" t="n">
        <v>159</v>
      </c>
      <c r="GA439" s="8" t="n">
        <v>37</v>
      </c>
      <c r="GB439" s="8" t="n">
        <v>27</v>
      </c>
      <c r="GC439" s="8" t="n">
        <v>64</v>
      </c>
      <c r="GD439" s="8" t="n">
        <v>10</v>
      </c>
      <c r="GE439" s="8" t="n">
        <v>135</v>
      </c>
      <c r="GF439" s="8" t="n">
        <v>328</v>
      </c>
      <c r="GG439" s="8" t="n">
        <v>2283</v>
      </c>
      <c r="GH439" s="8" t="n">
        <v>4.6</v>
      </c>
      <c r="GI439" s="8" t="n">
        <v>2.8</v>
      </c>
      <c r="GJ439" s="8" t="n">
        <v>7.4</v>
      </c>
      <c r="GK439" s="8" t="n">
        <f aca="false">Z439-AH439/10</f>
        <v>25.8</v>
      </c>
      <c r="GL439" s="22"/>
      <c r="GM439" s="22"/>
      <c r="GN439" s="22"/>
      <c r="GO439" s="22"/>
      <c r="GP439" s="22"/>
    </row>
    <row r="440" customFormat="false" ht="13.65" hidden="false" customHeight="true" outlineLevel="0" collapsed="false">
      <c r="A440" s="16" t="n">
        <v>33883</v>
      </c>
      <c r="B440" s="17" t="s">
        <v>1082</v>
      </c>
      <c r="C440" s="17" t="s">
        <v>27</v>
      </c>
      <c r="D440" s="17" t="s">
        <v>262</v>
      </c>
      <c r="E440" s="17" t="s">
        <v>262</v>
      </c>
      <c r="F440" s="8" t="n">
        <v>70</v>
      </c>
      <c r="G440" s="8" t="n">
        <v>176</v>
      </c>
      <c r="H440" s="8" t="n">
        <v>2011</v>
      </c>
      <c r="I440" s="8" t="n">
        <v>6</v>
      </c>
      <c r="J440" s="8" t="n">
        <v>174</v>
      </c>
      <c r="K440" s="17" t="s">
        <v>273</v>
      </c>
      <c r="L440" s="8" t="n">
        <v>2015</v>
      </c>
      <c r="M440" s="8" t="n">
        <v>25</v>
      </c>
      <c r="N440" s="8" t="n">
        <v>3</v>
      </c>
      <c r="O440" s="8" t="n">
        <v>8476326</v>
      </c>
      <c r="P440" s="17" t="s">
        <v>2187</v>
      </c>
      <c r="Q440" s="17" t="s">
        <v>2188</v>
      </c>
      <c r="R440" s="17" t="s">
        <v>1335</v>
      </c>
      <c r="S440" s="17" t="s">
        <v>2186</v>
      </c>
      <c r="T440" s="17" t="s">
        <v>299</v>
      </c>
      <c r="U440" s="17" t="s">
        <v>2189</v>
      </c>
      <c r="V440" s="8" t="n">
        <v>42</v>
      </c>
      <c r="W440" s="8" t="n">
        <v>5</v>
      </c>
      <c r="X440" s="8" t="n">
        <v>6</v>
      </c>
      <c r="Y440" s="8" t="n">
        <v>5</v>
      </c>
      <c r="Z440" s="8" t="n">
        <v>11</v>
      </c>
      <c r="AA440" s="8" t="n">
        <v>0</v>
      </c>
      <c r="AB440" s="8" t="n">
        <v>0</v>
      </c>
      <c r="AC440" s="18" t="n">
        <f aca="false">Z440/V440</f>
        <v>0.261904761904762</v>
      </c>
      <c r="AD440" s="19" t="n">
        <f aca="false">IF(FZ440&gt;V440,Z440-V440*(GC440-Z440)/(FZ440-V440),0)</f>
        <v>-0.454545454545455</v>
      </c>
      <c r="AE440" s="19" t="n">
        <v>4.281</v>
      </c>
      <c r="AF440" s="8" t="n">
        <v>-2</v>
      </c>
      <c r="AG440" s="8" t="n">
        <v>-5</v>
      </c>
      <c r="AH440" s="8" t="n">
        <v>25</v>
      </c>
      <c r="AI440" s="8" t="n">
        <v>760</v>
      </c>
      <c r="AJ440" s="8" t="n">
        <v>30102</v>
      </c>
      <c r="AK440" s="19" t="n">
        <v>501.7</v>
      </c>
      <c r="AL440" s="8" t="n">
        <v>501.7</v>
      </c>
      <c r="AM440" s="8" t="n">
        <v>502</v>
      </c>
      <c r="AN440" s="18" t="n">
        <f aca="false">AJ440/60/V440</f>
        <v>11.9452380952381</v>
      </c>
      <c r="AO440" s="8" t="n">
        <v>20.21</v>
      </c>
      <c r="AP440" s="12" t="n">
        <f aca="false">IF(EF440&gt;0,Z440/EF440,0)</f>
        <v>0.647058823529412</v>
      </c>
      <c r="AQ440" s="8" t="n">
        <v>85</v>
      </c>
      <c r="AR440" s="8" t="n">
        <v>86</v>
      </c>
      <c r="AS440" s="8" t="n">
        <v>86</v>
      </c>
      <c r="AT440" s="8" t="n">
        <v>62</v>
      </c>
      <c r="AU440" s="8" t="n">
        <v>62</v>
      </c>
      <c r="AV440" s="8" t="n">
        <v>42</v>
      </c>
      <c r="AW440" s="8" t="n">
        <v>40</v>
      </c>
      <c r="AX440" s="8" t="n">
        <v>17</v>
      </c>
      <c r="AY440" s="8" t="n">
        <v>1</v>
      </c>
      <c r="AZ440" s="8" t="n">
        <v>2</v>
      </c>
      <c r="BA440" s="8" t="n">
        <f aca="false">AY440+AZ440</f>
        <v>3</v>
      </c>
      <c r="BB440" s="8" t="n">
        <v>3.48</v>
      </c>
      <c r="BC440" s="8" t="n">
        <v>32.9048</v>
      </c>
      <c r="BD440" s="19" t="n">
        <v>112</v>
      </c>
      <c r="BE440" s="19" t="n">
        <v>13.3944588399442</v>
      </c>
      <c r="BF440" s="19" t="n">
        <f aca="false">AQ440+BD440</f>
        <v>197</v>
      </c>
      <c r="BG440" s="19" t="n">
        <f aca="false">IF(AL440&gt;0,BF440/AL440*60,0)</f>
        <v>23.5598963524018</v>
      </c>
      <c r="BH440" s="8" t="n">
        <v>134</v>
      </c>
      <c r="BI440" s="8" t="n">
        <v>164</v>
      </c>
      <c r="BJ440" s="8" t="n">
        <v>169</v>
      </c>
      <c r="BK440" s="12" t="n">
        <f aca="false">BH440/(BH440+BJ440)</f>
        <v>0.442244224422442</v>
      </c>
      <c r="BL440" s="8" t="n">
        <v>86</v>
      </c>
      <c r="BM440" s="8" t="n">
        <v>86</v>
      </c>
      <c r="BN440" s="8" t="n">
        <v>51</v>
      </c>
      <c r="BO440" s="8" t="n">
        <f aca="false">BM440-BN440</f>
        <v>35</v>
      </c>
      <c r="BP440" s="8" t="n">
        <v>20</v>
      </c>
      <c r="BQ440" s="8" t="n">
        <v>4</v>
      </c>
      <c r="BR440" s="8" t="n">
        <v>7</v>
      </c>
      <c r="BS440" s="8" t="n">
        <v>16</v>
      </c>
      <c r="BT440" s="12" t="n">
        <f aca="false">BS440/(EA440+BS440)</f>
        <v>0.0390243902439024</v>
      </c>
      <c r="BU440" s="8" t="n">
        <v>25</v>
      </c>
      <c r="BV440" s="8" t="n">
        <v>40</v>
      </c>
      <c r="BW440" s="12" t="n">
        <f aca="false">IF(BU440+BV440&gt;0,BU440/(BU440+BV440),0)</f>
        <v>0.384615384615385</v>
      </c>
      <c r="BX440" s="8" t="n">
        <v>13</v>
      </c>
      <c r="BY440" s="8" t="n">
        <v>12</v>
      </c>
      <c r="BZ440" s="8" t="n">
        <v>4</v>
      </c>
      <c r="CA440" s="8" t="n">
        <v>12</v>
      </c>
      <c r="CB440" s="8" t="n">
        <v>8</v>
      </c>
      <c r="CC440" s="8" t="n">
        <v>16</v>
      </c>
      <c r="CD440" s="8" t="n">
        <v>11</v>
      </c>
      <c r="CE440" s="8" t="n">
        <v>21</v>
      </c>
      <c r="CF440" s="8" t="n">
        <v>9</v>
      </c>
      <c r="CG440" s="8" t="n">
        <v>8</v>
      </c>
      <c r="CH440" s="8" t="n">
        <v>9</v>
      </c>
      <c r="CI440" s="8" t="n">
        <v>24</v>
      </c>
      <c r="CJ440" s="8" t="n">
        <v>0</v>
      </c>
      <c r="CK440" s="8" t="n">
        <v>0</v>
      </c>
      <c r="CL440" s="8" t="n">
        <v>0</v>
      </c>
      <c r="CM440" s="8" t="n">
        <v>0</v>
      </c>
      <c r="CN440" s="8" t="n">
        <v>0</v>
      </c>
      <c r="CO440" s="8" t="n">
        <v>0</v>
      </c>
      <c r="CP440" s="8" t="n">
        <v>0</v>
      </c>
      <c r="CQ440" s="8" t="n">
        <v>1</v>
      </c>
      <c r="CR440" s="8" t="n">
        <v>0</v>
      </c>
      <c r="CS440" s="8" t="n">
        <v>0</v>
      </c>
      <c r="CT440" s="8" t="n">
        <v>2</v>
      </c>
      <c r="CU440" s="8" t="n">
        <v>0</v>
      </c>
      <c r="CV440" s="8" t="n">
        <v>0</v>
      </c>
      <c r="CW440" s="8" t="n">
        <v>2</v>
      </c>
      <c r="CX440" s="8" t="n">
        <v>1</v>
      </c>
      <c r="CY440" s="8" t="n">
        <v>1</v>
      </c>
      <c r="CZ440" s="8" t="n">
        <v>1</v>
      </c>
      <c r="DA440" s="8" t="n">
        <v>17</v>
      </c>
      <c r="DB440" s="8" t="n">
        <v>3</v>
      </c>
      <c r="DC440" s="8" t="n">
        <v>0</v>
      </c>
      <c r="DD440" s="8" t="n">
        <v>3</v>
      </c>
      <c r="DE440" s="8" t="n">
        <v>4</v>
      </c>
      <c r="DF440" s="8" t="n">
        <v>3</v>
      </c>
      <c r="DG440" s="8" t="n">
        <v>1</v>
      </c>
      <c r="DH440" s="8" t="n">
        <v>28</v>
      </c>
      <c r="DI440" s="8" t="n">
        <v>7</v>
      </c>
      <c r="DJ440" s="8" t="n">
        <v>6</v>
      </c>
      <c r="DK440" s="8" t="n">
        <v>7</v>
      </c>
      <c r="DL440" s="8" t="n">
        <v>7</v>
      </c>
      <c r="DM440" s="8" t="n">
        <v>0</v>
      </c>
      <c r="DN440" s="8" t="n">
        <v>6</v>
      </c>
      <c r="DO440" s="8" t="n">
        <v>5</v>
      </c>
      <c r="DP440" s="8" t="n">
        <v>1</v>
      </c>
      <c r="DQ440" s="8" t="n">
        <f aca="false">DJ440-DI440</f>
        <v>-1</v>
      </c>
      <c r="DR440" s="19" t="n">
        <v>-2.655</v>
      </c>
      <c r="DS440" s="8" t="n">
        <v>5</v>
      </c>
      <c r="DT440" s="8" t="n">
        <v>1</v>
      </c>
      <c r="DU440" s="8" t="n">
        <v>0</v>
      </c>
      <c r="DV440" s="8" t="n">
        <v>0</v>
      </c>
      <c r="DW440" s="8" t="n">
        <v>1</v>
      </c>
      <c r="DX440" s="8" t="n">
        <v>412</v>
      </c>
      <c r="DY440" s="8" t="n">
        <v>525</v>
      </c>
      <c r="DZ440" s="8" t="n">
        <v>288</v>
      </c>
      <c r="EA440" s="8" t="n">
        <v>394</v>
      </c>
      <c r="EB440" s="8" t="n">
        <v>198</v>
      </c>
      <c r="EC440" s="8" t="n">
        <v>262</v>
      </c>
      <c r="ED440" s="8" t="n">
        <v>15.57</v>
      </c>
      <c r="EE440" s="8" t="n">
        <v>23.28</v>
      </c>
      <c r="EF440" s="8" t="n">
        <v>17</v>
      </c>
      <c r="EG440" s="8" t="n">
        <v>20</v>
      </c>
      <c r="EH440" s="12" t="n">
        <f aca="false">EF440/EB440</f>
        <v>0.0858585858585859</v>
      </c>
      <c r="EI440" s="20" t="n">
        <f aca="false">1-EG440/EC440</f>
        <v>0.923664122137405</v>
      </c>
      <c r="EJ440" s="21" t="n">
        <f aca="false">EH440+EI440</f>
        <v>1.00952270799599</v>
      </c>
      <c r="EK440" s="8" t="n">
        <v>415</v>
      </c>
      <c r="EL440" s="8" t="n">
        <v>524</v>
      </c>
      <c r="EM440" s="8" t="n">
        <v>290</v>
      </c>
      <c r="EN440" s="8" t="n">
        <v>393</v>
      </c>
      <c r="EO440" s="8" t="n">
        <v>199</v>
      </c>
      <c r="EP440" s="8" t="n">
        <v>261</v>
      </c>
      <c r="EQ440" s="8" t="n">
        <v>17</v>
      </c>
      <c r="ER440" s="8" t="n">
        <v>20</v>
      </c>
      <c r="ES440" s="8" t="n">
        <v>176</v>
      </c>
      <c r="ET440" s="8" t="n">
        <v>251</v>
      </c>
      <c r="EU440" s="8" t="n">
        <v>64</v>
      </c>
      <c r="EV440" s="8" t="n">
        <v>112</v>
      </c>
      <c r="EW440" s="8" t="n">
        <v>8</v>
      </c>
      <c r="EX440" s="8" t="n">
        <v>14</v>
      </c>
      <c r="EY440" s="8" t="n">
        <v>30</v>
      </c>
      <c r="EZ440" s="8" t="n">
        <v>33</v>
      </c>
      <c r="FA440" s="8" t="n">
        <v>0.2</v>
      </c>
      <c r="FB440" s="8" t="n">
        <v>0.6</v>
      </c>
      <c r="FC440" s="8" t="n">
        <v>0.8</v>
      </c>
      <c r="FD440" s="19" t="n">
        <v>8.8</v>
      </c>
      <c r="FE440" s="18" t="n">
        <f aca="false">FD440/V440</f>
        <v>0.209523809523809</v>
      </c>
      <c r="FF440" s="8" t="n">
        <v>0.4591</v>
      </c>
      <c r="FG440" s="8" t="n">
        <v>-0.21</v>
      </c>
      <c r="FH440" s="8" t="n">
        <v>-0.05</v>
      </c>
      <c r="FI440" s="8" t="n">
        <v>-0.26</v>
      </c>
      <c r="FJ440" s="22"/>
      <c r="FK440" s="22"/>
      <c r="FL440" s="22"/>
      <c r="FM440" s="8" t="n">
        <f aca="false">BL440+BS440+AH440+DT440</f>
        <v>128</v>
      </c>
      <c r="FN440" s="19" t="n">
        <f aca="false">IF(DS440&gt;0,(BL440+BR440)/DS440,0)</f>
        <v>18.6</v>
      </c>
      <c r="FO440" s="12" t="n">
        <v>0.0523025896</v>
      </c>
      <c r="FP440" s="19" t="n">
        <f aca="false">Z440-AH440/10</f>
        <v>8.5</v>
      </c>
      <c r="FQ440" s="19" t="n">
        <f aca="false">Z440+DR440/5</f>
        <v>10.469</v>
      </c>
      <c r="FR440" s="19" t="n">
        <f aca="false">(DX440+DY440)/AL440*60</f>
        <v>112.058999402033</v>
      </c>
      <c r="FS440" s="22"/>
      <c r="FT440" s="22"/>
      <c r="FU440" s="22"/>
      <c r="FV440" s="22"/>
      <c r="FW440" s="17" t="s">
        <v>270</v>
      </c>
      <c r="FX440" s="23" t="n">
        <v>650000</v>
      </c>
      <c r="FY440" s="23" t="n">
        <v>675000</v>
      </c>
      <c r="FZ440" s="8" t="n">
        <v>53</v>
      </c>
      <c r="GA440" s="8" t="n">
        <v>8</v>
      </c>
      <c r="GB440" s="8" t="n">
        <v>6</v>
      </c>
      <c r="GC440" s="8" t="n">
        <v>14</v>
      </c>
      <c r="GD440" s="8" t="n">
        <v>1</v>
      </c>
      <c r="GE440" s="8" t="n">
        <v>29</v>
      </c>
      <c r="GF440" s="8" t="n">
        <v>53</v>
      </c>
      <c r="GG440" s="8" t="n">
        <v>615</v>
      </c>
      <c r="GH440" s="8" t="n">
        <v>0.6</v>
      </c>
      <c r="GI440" s="8" t="n">
        <v>0.8</v>
      </c>
      <c r="GJ440" s="8" t="n">
        <v>1.4</v>
      </c>
      <c r="GK440" s="8" t="n">
        <f aca="false">Z440-AH440/10</f>
        <v>8.5</v>
      </c>
      <c r="GL440" s="22"/>
      <c r="GM440" s="22"/>
      <c r="GN440" s="22"/>
      <c r="GO440" s="22"/>
      <c r="GP440" s="22"/>
    </row>
    <row r="441" customFormat="false" ht="13.65" hidden="false" customHeight="true" outlineLevel="0" collapsed="false">
      <c r="A441" s="16" t="n">
        <v>32783</v>
      </c>
      <c r="B441" s="17" t="s">
        <v>2190</v>
      </c>
      <c r="C441" s="17" t="s">
        <v>272</v>
      </c>
      <c r="D441" s="17" t="s">
        <v>262</v>
      </c>
      <c r="E441" s="17" t="s">
        <v>262</v>
      </c>
      <c r="F441" s="8" t="n">
        <v>73</v>
      </c>
      <c r="G441" s="8" t="n">
        <v>203</v>
      </c>
      <c r="H441" s="8" t="n">
        <v>2008</v>
      </c>
      <c r="I441" s="8" t="n">
        <v>1</v>
      </c>
      <c r="J441" s="8" t="n">
        <v>9</v>
      </c>
      <c r="K441" s="17" t="s">
        <v>263</v>
      </c>
      <c r="L441" s="8" t="n">
        <v>2008</v>
      </c>
      <c r="M441" s="8" t="n">
        <v>28</v>
      </c>
      <c r="N441" s="8" t="n">
        <v>10</v>
      </c>
      <c r="O441" s="8" t="n">
        <v>8474573</v>
      </c>
      <c r="P441" s="17" t="s">
        <v>2191</v>
      </c>
      <c r="Q441" s="17" t="s">
        <v>2192</v>
      </c>
      <c r="R441" s="17" t="s">
        <v>2193</v>
      </c>
      <c r="S441" s="17" t="s">
        <v>2186</v>
      </c>
      <c r="T441" s="17" t="s">
        <v>299</v>
      </c>
      <c r="U441" s="17" t="s">
        <v>344</v>
      </c>
      <c r="V441" s="8" t="n">
        <v>76</v>
      </c>
      <c r="W441" s="8" t="n">
        <v>18</v>
      </c>
      <c r="X441" s="8" t="n">
        <v>53</v>
      </c>
      <c r="Y441" s="8" t="n">
        <v>30</v>
      </c>
      <c r="Z441" s="8" t="n">
        <v>71</v>
      </c>
      <c r="AA441" s="8" t="n">
        <v>3</v>
      </c>
      <c r="AB441" s="8" t="n">
        <v>14</v>
      </c>
      <c r="AC441" s="18" t="n">
        <f aca="false">Z441/V441</f>
        <v>0.93421052631579</v>
      </c>
      <c r="AD441" s="19" t="n">
        <f aca="false">IF(FZ441&gt;V441,Z441-V441*(GC441-Z441)/(FZ441-V441),0)</f>
        <v>34.6056338028169</v>
      </c>
      <c r="AE441" s="19" t="n">
        <v>24.336</v>
      </c>
      <c r="AF441" s="8" t="n">
        <v>-20</v>
      </c>
      <c r="AG441" s="8" t="n">
        <v>-13.7</v>
      </c>
      <c r="AH441" s="8" t="n">
        <v>17</v>
      </c>
      <c r="AI441" s="8" t="n">
        <v>1542</v>
      </c>
      <c r="AJ441" s="8" t="n">
        <v>81551</v>
      </c>
      <c r="AK441" s="19" t="n">
        <v>1359.1833333333</v>
      </c>
      <c r="AL441" s="8" t="n">
        <v>1359.18</v>
      </c>
      <c r="AM441" s="8" t="n">
        <v>1359</v>
      </c>
      <c r="AN441" s="18" t="n">
        <f aca="false">AJ441/60/V441</f>
        <v>17.8839912280702</v>
      </c>
      <c r="AO441" s="8" t="n">
        <v>29.59</v>
      </c>
      <c r="AP441" s="12" t="n">
        <f aca="false">IF(EF441&gt;0,Z441/EF441,0)</f>
        <v>0.731958762886598</v>
      </c>
      <c r="AQ441" s="8" t="n">
        <v>265</v>
      </c>
      <c r="AR441" s="8" t="n">
        <v>266</v>
      </c>
      <c r="AS441" s="8" t="n">
        <v>266</v>
      </c>
      <c r="AT441" s="8" t="n">
        <v>196</v>
      </c>
      <c r="AU441" s="8" t="n">
        <v>196</v>
      </c>
      <c r="AV441" s="8" t="n">
        <v>151</v>
      </c>
      <c r="AW441" s="8" t="n">
        <v>171</v>
      </c>
      <c r="AX441" s="8" t="n">
        <v>58</v>
      </c>
      <c r="AY441" s="8" t="n">
        <v>4</v>
      </c>
      <c r="AZ441" s="8" t="n">
        <v>16</v>
      </c>
      <c r="BA441" s="8" t="n">
        <f aca="false">AY441+AZ441</f>
        <v>20</v>
      </c>
      <c r="BB441" s="8" t="n">
        <v>13.82</v>
      </c>
      <c r="BC441" s="8" t="n">
        <v>30.3377</v>
      </c>
      <c r="BD441" s="19" t="n">
        <v>425.6</v>
      </c>
      <c r="BE441" s="19" t="n">
        <v>18.787752449388</v>
      </c>
      <c r="BF441" s="19" t="n">
        <f aca="false">AQ441+BD441</f>
        <v>690.6</v>
      </c>
      <c r="BG441" s="19" t="n">
        <f aca="false">IF(AL441&gt;0,BF441/AL441*60,0)</f>
        <v>30.4860283406171</v>
      </c>
      <c r="BH441" s="8" t="n">
        <v>603</v>
      </c>
      <c r="BI441" s="8" t="n">
        <v>388</v>
      </c>
      <c r="BJ441" s="8" t="n">
        <v>392</v>
      </c>
      <c r="BK441" s="12" t="n">
        <f aca="false">BH441/(BH441+BJ441)</f>
        <v>0.606030150753769</v>
      </c>
      <c r="BL441" s="8" t="n">
        <v>12</v>
      </c>
      <c r="BM441" s="8" t="n">
        <v>12</v>
      </c>
      <c r="BN441" s="8" t="n">
        <v>45</v>
      </c>
      <c r="BO441" s="8" t="n">
        <f aca="false">BM441-BN441</f>
        <v>-33</v>
      </c>
      <c r="BP441" s="8" t="n">
        <v>45</v>
      </c>
      <c r="BQ441" s="8" t="n">
        <v>62</v>
      </c>
      <c r="BR441" s="8" t="n">
        <v>45</v>
      </c>
      <c r="BS441" s="8" t="n">
        <v>33</v>
      </c>
      <c r="BT441" s="12" t="n">
        <f aca="false">BS441/(EA441+BS441)</f>
        <v>0.0315487571701721</v>
      </c>
      <c r="BU441" s="8" t="n">
        <v>11</v>
      </c>
      <c r="BV441" s="8" t="n">
        <v>39</v>
      </c>
      <c r="BW441" s="12" t="n">
        <f aca="false">IF(BU441+BV441&gt;0,BU441/(BU441+BV441),0)</f>
        <v>0.22</v>
      </c>
      <c r="BX441" s="8" t="n">
        <v>5</v>
      </c>
      <c r="BY441" s="8" t="n">
        <v>15</v>
      </c>
      <c r="BZ441" s="8" t="n">
        <v>1</v>
      </c>
      <c r="CA441" s="8" t="n">
        <v>6</v>
      </c>
      <c r="CB441" s="8" t="n">
        <v>5</v>
      </c>
      <c r="CC441" s="8" t="n">
        <v>18</v>
      </c>
      <c r="CD441" s="8" t="n">
        <v>2</v>
      </c>
      <c r="CE441" s="8" t="n">
        <v>14</v>
      </c>
      <c r="CF441" s="8" t="n">
        <v>4</v>
      </c>
      <c r="CG441" s="8" t="n">
        <v>19</v>
      </c>
      <c r="CH441" s="8" t="n">
        <v>6</v>
      </c>
      <c r="CI441" s="8" t="n">
        <v>20</v>
      </c>
      <c r="CJ441" s="8" t="n">
        <v>1</v>
      </c>
      <c r="CK441" s="8" t="n">
        <v>1</v>
      </c>
      <c r="CL441" s="8" t="n">
        <v>2</v>
      </c>
      <c r="CM441" s="8" t="n">
        <v>3</v>
      </c>
      <c r="CN441" s="8" t="n">
        <v>0</v>
      </c>
      <c r="CO441" s="8" t="n">
        <v>0</v>
      </c>
      <c r="CP441" s="8" t="n">
        <v>0</v>
      </c>
      <c r="CQ441" s="8" t="n">
        <v>3</v>
      </c>
      <c r="CR441" s="8" t="n">
        <v>0</v>
      </c>
      <c r="CS441" s="8" t="n">
        <v>3</v>
      </c>
      <c r="CT441" s="8" t="n">
        <v>1</v>
      </c>
      <c r="CU441" s="8" t="n">
        <v>2</v>
      </c>
      <c r="CV441" s="8" t="n">
        <v>0</v>
      </c>
      <c r="CW441" s="8" t="n">
        <v>9</v>
      </c>
      <c r="CX441" s="8" t="n">
        <v>0</v>
      </c>
      <c r="CY441" s="8" t="n">
        <v>4</v>
      </c>
      <c r="CZ441" s="8" t="n">
        <v>1</v>
      </c>
      <c r="DA441" s="8" t="n">
        <v>40</v>
      </c>
      <c r="DB441" s="8" t="n">
        <v>12</v>
      </c>
      <c r="DC441" s="8" t="n">
        <v>0</v>
      </c>
      <c r="DD441" s="8" t="n">
        <v>15</v>
      </c>
      <c r="DE441" s="8" t="n">
        <v>14</v>
      </c>
      <c r="DF441" s="8" t="n">
        <v>15</v>
      </c>
      <c r="DG441" s="8" t="n">
        <v>1</v>
      </c>
      <c r="DH441" s="8" t="n">
        <v>94</v>
      </c>
      <c r="DI441" s="8" t="n">
        <v>7</v>
      </c>
      <c r="DJ441" s="8" t="n">
        <v>3</v>
      </c>
      <c r="DK441" s="8" t="n">
        <v>7</v>
      </c>
      <c r="DL441" s="8" t="n">
        <v>6</v>
      </c>
      <c r="DM441" s="8" t="n">
        <v>1</v>
      </c>
      <c r="DN441" s="8" t="n">
        <v>4</v>
      </c>
      <c r="DO441" s="8" t="n">
        <v>3</v>
      </c>
      <c r="DP441" s="8" t="n">
        <v>1</v>
      </c>
      <c r="DQ441" s="8" t="n">
        <f aca="false">DJ441-DI441</f>
        <v>-4</v>
      </c>
      <c r="DR441" s="19" t="n">
        <v>-3.397</v>
      </c>
      <c r="DS441" s="8" t="n">
        <v>6</v>
      </c>
      <c r="DT441" s="8" t="n">
        <v>1</v>
      </c>
      <c r="DU441" s="8" t="n">
        <v>0</v>
      </c>
      <c r="DV441" s="8" t="n">
        <v>0</v>
      </c>
      <c r="DW441" s="8" t="n">
        <v>0</v>
      </c>
      <c r="DX441" s="8" t="n">
        <v>1484</v>
      </c>
      <c r="DY441" s="8" t="n">
        <v>1297</v>
      </c>
      <c r="DZ441" s="8" t="n">
        <v>1096</v>
      </c>
      <c r="EA441" s="8" t="n">
        <v>1013</v>
      </c>
      <c r="EB441" s="8" t="n">
        <v>811</v>
      </c>
      <c r="EC441" s="8" t="n">
        <v>752</v>
      </c>
      <c r="ED441" s="8" t="n">
        <v>85.44</v>
      </c>
      <c r="EE441" s="8" t="n">
        <v>71.69</v>
      </c>
      <c r="EF441" s="8" t="n">
        <v>97</v>
      </c>
      <c r="EG441" s="8" t="n">
        <v>78</v>
      </c>
      <c r="EH441" s="12" t="n">
        <f aca="false">EF441/EB441</f>
        <v>0.11960542540074</v>
      </c>
      <c r="EI441" s="20" t="n">
        <f aca="false">1-EG441/EC441</f>
        <v>0.896276595744681</v>
      </c>
      <c r="EJ441" s="21" t="n">
        <f aca="false">EH441+EI441</f>
        <v>1.01588202114542</v>
      </c>
      <c r="EK441" s="8" t="n">
        <v>1481</v>
      </c>
      <c r="EL441" s="8" t="n">
        <v>1299</v>
      </c>
      <c r="EM441" s="8" t="n">
        <v>1094</v>
      </c>
      <c r="EN441" s="8" t="n">
        <v>1014</v>
      </c>
      <c r="EO441" s="8" t="n">
        <v>809</v>
      </c>
      <c r="EP441" s="8" t="n">
        <v>751</v>
      </c>
      <c r="EQ441" s="8" t="n">
        <v>97</v>
      </c>
      <c r="ER441" s="8" t="n">
        <v>78</v>
      </c>
      <c r="ES441" s="8" t="n">
        <v>850</v>
      </c>
      <c r="ET441" s="8" t="n">
        <v>714</v>
      </c>
      <c r="EU441" s="8" t="n">
        <v>345</v>
      </c>
      <c r="EV441" s="8" t="n">
        <v>294</v>
      </c>
      <c r="EW441" s="8" t="n">
        <v>62</v>
      </c>
      <c r="EX441" s="8" t="n">
        <v>48</v>
      </c>
      <c r="EY441" s="8" t="n">
        <v>70</v>
      </c>
      <c r="EZ441" s="8" t="n">
        <v>67</v>
      </c>
      <c r="FA441" s="8" t="n">
        <v>5.3</v>
      </c>
      <c r="FB441" s="8" t="n">
        <v>0.4</v>
      </c>
      <c r="FC441" s="8" t="n">
        <v>5.7</v>
      </c>
      <c r="FD441" s="19" t="n">
        <v>48.55</v>
      </c>
      <c r="FE441" s="18" t="n">
        <f aca="false">FD441/V441</f>
        <v>0.638815789473684</v>
      </c>
      <c r="FF441" s="8" t="n">
        <v>4.3287</v>
      </c>
      <c r="FG441" s="8" t="n">
        <v>0.52</v>
      </c>
      <c r="FH441" s="8" t="n">
        <v>-0.49</v>
      </c>
      <c r="FI441" s="8" t="n">
        <v>0.03</v>
      </c>
      <c r="FJ441" s="22"/>
      <c r="FK441" s="22"/>
      <c r="FL441" s="22"/>
      <c r="FM441" s="8" t="n">
        <f aca="false">BL441+BS441+AH441+DT441</f>
        <v>63</v>
      </c>
      <c r="FN441" s="19" t="n">
        <f aca="false">IF(DS441&gt;0,(BL441+BR441)/DS441,0)</f>
        <v>9.5</v>
      </c>
      <c r="FO441" s="12" t="n">
        <v>0.0799220273</v>
      </c>
      <c r="FP441" s="19" t="n">
        <f aca="false">Z441-AH441/10</f>
        <v>69.3</v>
      </c>
      <c r="FQ441" s="19" t="n">
        <f aca="false">Z441+DR441/5</f>
        <v>70.3206</v>
      </c>
      <c r="FR441" s="19" t="n">
        <f aca="false">(DX441+DY441)/AL441*60</f>
        <v>122.765196662694</v>
      </c>
      <c r="FS441" s="8" t="n">
        <v>4</v>
      </c>
      <c r="FT441" s="17" t="s">
        <v>326</v>
      </c>
      <c r="FU441" s="8" t="n">
        <v>195</v>
      </c>
      <c r="FV441" s="22"/>
      <c r="FW441" s="17" t="s">
        <v>280</v>
      </c>
      <c r="FX441" s="23" t="n">
        <v>4000000</v>
      </c>
      <c r="FY441" s="23" t="n">
        <v>3300000</v>
      </c>
      <c r="FZ441" s="8" t="n">
        <v>715</v>
      </c>
      <c r="GA441" s="8" t="n">
        <v>124</v>
      </c>
      <c r="GB441" s="8" t="n">
        <v>253</v>
      </c>
      <c r="GC441" s="8" t="n">
        <v>377</v>
      </c>
      <c r="GD441" s="8" t="n">
        <v>-52</v>
      </c>
      <c r="GE441" s="8" t="n">
        <v>198</v>
      </c>
      <c r="GF441" s="8" t="n">
        <v>1135</v>
      </c>
      <c r="GG441" s="8" t="n">
        <v>11791</v>
      </c>
      <c r="GH441" s="8" t="n">
        <v>21.7</v>
      </c>
      <c r="GI441" s="8" t="n">
        <v>10.3</v>
      </c>
      <c r="GJ441" s="8" t="n">
        <v>32</v>
      </c>
      <c r="GK441" s="8" t="n">
        <f aca="false">Z441-AH441/10</f>
        <v>69.3</v>
      </c>
      <c r="GL441" s="22"/>
      <c r="GM441" s="22"/>
      <c r="GN441" s="22"/>
      <c r="GO441" s="22"/>
      <c r="GP441" s="22"/>
    </row>
    <row r="442" customFormat="false" ht="13.65" hidden="false" customHeight="true" outlineLevel="0" collapsed="false">
      <c r="A442" s="16" t="n">
        <v>30908</v>
      </c>
      <c r="B442" s="17" t="s">
        <v>2194</v>
      </c>
      <c r="C442" s="17" t="s">
        <v>455</v>
      </c>
      <c r="D442" s="17" t="s">
        <v>262</v>
      </c>
      <c r="E442" s="17" t="s">
        <v>262</v>
      </c>
      <c r="F442" s="8" t="n">
        <v>73</v>
      </c>
      <c r="G442" s="8" t="n">
        <v>204</v>
      </c>
      <c r="H442" s="22"/>
      <c r="I442" s="22"/>
      <c r="J442" s="22"/>
      <c r="K442" s="17" t="s">
        <v>263</v>
      </c>
      <c r="L442" s="8" t="n">
        <v>2005</v>
      </c>
      <c r="M442" s="8" t="n">
        <v>33</v>
      </c>
      <c r="N442" s="8" t="n">
        <v>13</v>
      </c>
      <c r="O442" s="8" t="n">
        <v>8470324</v>
      </c>
      <c r="P442" s="17" t="s">
        <v>2195</v>
      </c>
      <c r="Q442" s="17" t="s">
        <v>2196</v>
      </c>
      <c r="R442" s="17" t="s">
        <v>2197</v>
      </c>
      <c r="S442" s="17" t="s">
        <v>2186</v>
      </c>
      <c r="T442" s="17" t="s">
        <v>278</v>
      </c>
      <c r="U442" s="17" t="s">
        <v>464</v>
      </c>
      <c r="V442" s="8" t="n">
        <v>34</v>
      </c>
      <c r="W442" s="8" t="n">
        <v>0</v>
      </c>
      <c r="X442" s="8" t="n">
        <v>2</v>
      </c>
      <c r="Y442" s="8" t="n">
        <v>1</v>
      </c>
      <c r="Z442" s="8" t="n">
        <v>2</v>
      </c>
      <c r="AA442" s="8" t="n">
        <v>25</v>
      </c>
      <c r="AB442" s="8" t="n">
        <v>62</v>
      </c>
      <c r="AC442" s="18" t="n">
        <f aca="false">Z442/V442</f>
        <v>0.0588235294117647</v>
      </c>
      <c r="AD442" s="19" t="n">
        <f aca="false">IF(FZ442&gt;V442,Z442-V442*(GC442-Z442)/(FZ442-V442),0)</f>
        <v>-3.53805073431242</v>
      </c>
      <c r="AE442" s="19" t="n">
        <v>0.602</v>
      </c>
      <c r="AF442" s="8" t="n">
        <v>-4</v>
      </c>
      <c r="AG442" s="8" t="n">
        <v>-3.9</v>
      </c>
      <c r="AH442" s="8" t="n">
        <v>17</v>
      </c>
      <c r="AI442" s="8" t="n">
        <v>746</v>
      </c>
      <c r="AJ442" s="8" t="n">
        <v>30478</v>
      </c>
      <c r="AK442" s="19" t="n">
        <v>507.96666666667</v>
      </c>
      <c r="AL442" s="8" t="n">
        <v>507.97</v>
      </c>
      <c r="AM442" s="8" t="n">
        <v>508</v>
      </c>
      <c r="AN442" s="18" t="n">
        <f aca="false">AJ442/60/V442</f>
        <v>14.9401960784314</v>
      </c>
      <c r="AO442" s="8" t="n">
        <v>25.32</v>
      </c>
      <c r="AP442" s="12" t="n">
        <f aca="false">IF(EF442&gt;0,Z442/EF442,0)</f>
        <v>0.166666666666667</v>
      </c>
      <c r="AQ442" s="8" t="n">
        <v>35</v>
      </c>
      <c r="AR442" s="8" t="n">
        <v>35</v>
      </c>
      <c r="AS442" s="8" t="n">
        <v>35</v>
      </c>
      <c r="AT442" s="8" t="n">
        <v>25</v>
      </c>
      <c r="AU442" s="8" t="n">
        <v>25</v>
      </c>
      <c r="AV442" s="8" t="n">
        <v>15</v>
      </c>
      <c r="AW442" s="8" t="n">
        <v>8</v>
      </c>
      <c r="AX442" s="8" t="n">
        <v>0</v>
      </c>
      <c r="AY442" s="8" t="n">
        <v>0</v>
      </c>
      <c r="AZ442" s="8" t="n">
        <v>3</v>
      </c>
      <c r="BA442" s="8" t="n">
        <f aca="false">AY442+AZ442</f>
        <v>3</v>
      </c>
      <c r="BB442" s="8" t="n">
        <v>0.54</v>
      </c>
      <c r="BC442" s="8" t="n">
        <v>47.9333</v>
      </c>
      <c r="BD442" s="19" t="n">
        <v>27.6</v>
      </c>
      <c r="BE442" s="19" t="n">
        <v>3.2600564341492</v>
      </c>
      <c r="BF442" s="19" t="n">
        <f aca="false">AQ442+BD442</f>
        <v>62.6</v>
      </c>
      <c r="BG442" s="19" t="n">
        <f aca="false">IF(AL442&gt;0,BF442/AL442*60,0)</f>
        <v>7.39413744906195</v>
      </c>
      <c r="BH442" s="8" t="n">
        <v>116</v>
      </c>
      <c r="BI442" s="8" t="n">
        <v>165</v>
      </c>
      <c r="BJ442" s="8" t="n">
        <v>173</v>
      </c>
      <c r="BK442" s="12" t="n">
        <f aca="false">BH442/(BH442+BJ442)</f>
        <v>0.401384083044983</v>
      </c>
      <c r="BL442" s="8" t="n">
        <v>69</v>
      </c>
      <c r="BM442" s="8" t="n">
        <v>69</v>
      </c>
      <c r="BN442" s="8" t="n">
        <v>58</v>
      </c>
      <c r="BO442" s="8" t="n">
        <f aca="false">BM442-BN442</f>
        <v>11</v>
      </c>
      <c r="BP442" s="8" t="n">
        <v>10</v>
      </c>
      <c r="BQ442" s="8" t="n">
        <v>7</v>
      </c>
      <c r="BR442" s="8" t="n">
        <v>3</v>
      </c>
      <c r="BS442" s="8" t="n">
        <v>54</v>
      </c>
      <c r="BT442" s="12" t="n">
        <f aca="false">BS442/(EA442+BS442)</f>
        <v>0.122171945701358</v>
      </c>
      <c r="BU442" s="8" t="n">
        <v>0</v>
      </c>
      <c r="BV442" s="8" t="n">
        <v>0</v>
      </c>
      <c r="BW442" s="12" t="n">
        <f aca="false">IF(BU442+BV442&gt;0,BU442/(BU442+BV442),0)</f>
        <v>0</v>
      </c>
      <c r="BX442" s="8" t="n">
        <v>0</v>
      </c>
      <c r="BY442" s="8" t="n">
        <v>0</v>
      </c>
      <c r="BZ442" s="8" t="n">
        <v>0</v>
      </c>
      <c r="CA442" s="8" t="n">
        <v>0</v>
      </c>
      <c r="CB442" s="8" t="n">
        <v>0</v>
      </c>
      <c r="CC442" s="8" t="n">
        <v>0</v>
      </c>
      <c r="CD442" s="8" t="n">
        <v>0</v>
      </c>
      <c r="CE442" s="8" t="n">
        <v>0</v>
      </c>
      <c r="CF442" s="8" t="n">
        <v>0</v>
      </c>
      <c r="CG442" s="8" t="n">
        <v>0</v>
      </c>
      <c r="CH442" s="8" t="n">
        <v>0</v>
      </c>
      <c r="CI442" s="8" t="n">
        <v>0</v>
      </c>
      <c r="CJ442" s="8" t="n">
        <v>0</v>
      </c>
      <c r="CK442" s="8" t="n">
        <v>0</v>
      </c>
      <c r="CL442" s="8" t="n">
        <v>0</v>
      </c>
      <c r="CM442" s="8" t="n">
        <v>0</v>
      </c>
      <c r="CN442" s="8" t="n">
        <v>0</v>
      </c>
      <c r="CO442" s="8" t="n">
        <v>0</v>
      </c>
      <c r="CP442" s="8" t="n">
        <v>0</v>
      </c>
      <c r="CQ442" s="8" t="n">
        <v>0</v>
      </c>
      <c r="CR442" s="8" t="n">
        <v>0</v>
      </c>
      <c r="CS442" s="8" t="n">
        <v>0</v>
      </c>
      <c r="CT442" s="8" t="n">
        <v>0</v>
      </c>
      <c r="CU442" s="8" t="n">
        <v>0</v>
      </c>
      <c r="CV442" s="8" t="n">
        <v>0</v>
      </c>
      <c r="CW442" s="8" t="n">
        <v>0</v>
      </c>
      <c r="CX442" s="8" t="n">
        <v>0</v>
      </c>
      <c r="CY442" s="8" t="n">
        <v>1</v>
      </c>
      <c r="CZ442" s="8" t="n">
        <v>3</v>
      </c>
      <c r="DA442" s="8" t="n">
        <v>6</v>
      </c>
      <c r="DB442" s="8" t="n">
        <v>0</v>
      </c>
      <c r="DC442" s="8" t="n">
        <v>1</v>
      </c>
      <c r="DD442" s="8" t="n">
        <v>5</v>
      </c>
      <c r="DE442" s="8" t="n">
        <v>4</v>
      </c>
      <c r="DF442" s="8" t="n">
        <v>0</v>
      </c>
      <c r="DG442" s="8" t="n">
        <v>0</v>
      </c>
      <c r="DH442" s="8" t="n">
        <v>5</v>
      </c>
      <c r="DI442" s="8" t="n">
        <v>7</v>
      </c>
      <c r="DJ442" s="8" t="n">
        <v>5</v>
      </c>
      <c r="DK442" s="8" t="n">
        <v>7</v>
      </c>
      <c r="DL442" s="8" t="n">
        <v>6</v>
      </c>
      <c r="DM442" s="8" t="n">
        <v>1</v>
      </c>
      <c r="DN442" s="8" t="n">
        <v>5</v>
      </c>
      <c r="DO442" s="8" t="n">
        <v>4</v>
      </c>
      <c r="DP442" s="8" t="n">
        <v>1</v>
      </c>
      <c r="DQ442" s="8" t="n">
        <f aca="false">DJ442-DI442</f>
        <v>-2</v>
      </c>
      <c r="DR442" s="19" t="n">
        <v>-1.003</v>
      </c>
      <c r="DS442" s="8" t="n">
        <v>6</v>
      </c>
      <c r="DT442" s="8" t="n">
        <v>1</v>
      </c>
      <c r="DU442" s="8" t="n">
        <v>0</v>
      </c>
      <c r="DV442" s="8" t="n">
        <v>0</v>
      </c>
      <c r="DW442" s="8" t="n">
        <v>0</v>
      </c>
      <c r="DX442" s="8" t="n">
        <v>351</v>
      </c>
      <c r="DY442" s="8" t="n">
        <v>519</v>
      </c>
      <c r="DZ442" s="8" t="n">
        <v>274</v>
      </c>
      <c r="EA442" s="8" t="n">
        <v>388</v>
      </c>
      <c r="EB442" s="8" t="n">
        <v>191</v>
      </c>
      <c r="EC442" s="8" t="n">
        <v>290</v>
      </c>
      <c r="ED442" s="8" t="n">
        <v>14.13</v>
      </c>
      <c r="EE442" s="8" t="n">
        <v>20.69</v>
      </c>
      <c r="EF442" s="8" t="n">
        <v>12</v>
      </c>
      <c r="EG442" s="8" t="n">
        <v>20</v>
      </c>
      <c r="EH442" s="12" t="n">
        <f aca="false">EF442/EB442</f>
        <v>0.0628272251308901</v>
      </c>
      <c r="EI442" s="20" t="n">
        <f aca="false">1-EG442/EC442</f>
        <v>0.931034482758621</v>
      </c>
      <c r="EJ442" s="21" t="n">
        <f aca="false">EH442+EI442</f>
        <v>0.993861707889511</v>
      </c>
      <c r="EK442" s="8" t="n">
        <v>347</v>
      </c>
      <c r="EL442" s="8" t="n">
        <v>519</v>
      </c>
      <c r="EM442" s="8" t="n">
        <v>271</v>
      </c>
      <c r="EN442" s="8" t="n">
        <v>388</v>
      </c>
      <c r="EO442" s="8" t="n">
        <v>189</v>
      </c>
      <c r="EP442" s="8" t="n">
        <v>290</v>
      </c>
      <c r="EQ442" s="8" t="n">
        <v>12</v>
      </c>
      <c r="ER442" s="8" t="n">
        <v>20</v>
      </c>
      <c r="ES442" s="8" t="n">
        <v>154</v>
      </c>
      <c r="ET442" s="8" t="n">
        <v>239</v>
      </c>
      <c r="EU442" s="8" t="n">
        <v>75</v>
      </c>
      <c r="EV442" s="8" t="n">
        <v>80</v>
      </c>
      <c r="EW442" s="8" t="n">
        <v>7</v>
      </c>
      <c r="EX442" s="8" t="n">
        <v>9</v>
      </c>
      <c r="EY442" s="8" t="n">
        <v>37</v>
      </c>
      <c r="EZ442" s="8" t="n">
        <v>26</v>
      </c>
      <c r="FA442" s="8" t="n">
        <v>-0.4</v>
      </c>
      <c r="FB442" s="8" t="n">
        <v>1.1</v>
      </c>
      <c r="FC442" s="8" t="n">
        <v>0.6</v>
      </c>
      <c r="FD442" s="19" t="n">
        <v>0.22</v>
      </c>
      <c r="FE442" s="18" t="n">
        <f aca="false">FD442/V442</f>
        <v>0.00647058823529412</v>
      </c>
      <c r="FF442" s="8" t="n">
        <v>0.0477</v>
      </c>
      <c r="FG442" s="8" t="n">
        <v>0.02</v>
      </c>
      <c r="FH442" s="8" t="n">
        <v>0.55</v>
      </c>
      <c r="FI442" s="8" t="n">
        <v>0.57</v>
      </c>
      <c r="FJ442" s="22"/>
      <c r="FK442" s="22"/>
      <c r="FL442" s="22"/>
      <c r="FM442" s="8" t="n">
        <f aca="false">BL442+BS442+AH442+DT442</f>
        <v>141</v>
      </c>
      <c r="FN442" s="19" t="n">
        <f aca="false">IF(DS442&gt;0,(BL442+BR442)/DS442,0)</f>
        <v>12</v>
      </c>
      <c r="FO442" s="12" t="n">
        <v>0</v>
      </c>
      <c r="FP442" s="19" t="n">
        <f aca="false">Z442-AH442/10</f>
        <v>0.3</v>
      </c>
      <c r="FQ442" s="19" t="n">
        <f aca="false">Z442+DR442/5</f>
        <v>1.7994</v>
      </c>
      <c r="FR442" s="19" t="n">
        <f aca="false">(DX442+DY442)/AL442*60</f>
        <v>102.761974132331</v>
      </c>
      <c r="FS442" s="8" t="n">
        <v>4</v>
      </c>
      <c r="FT442" s="17" t="s">
        <v>307</v>
      </c>
      <c r="FU442" s="8" t="n">
        <v>195</v>
      </c>
      <c r="FV442" s="22"/>
      <c r="FW442" s="17" t="s">
        <v>280</v>
      </c>
      <c r="FX442" s="23" t="n">
        <v>3900000</v>
      </c>
      <c r="FY442" s="23" t="n">
        <v>3900000</v>
      </c>
      <c r="FZ442" s="8" t="n">
        <v>783</v>
      </c>
      <c r="GA442" s="8" t="n">
        <v>17</v>
      </c>
      <c r="GB442" s="8" t="n">
        <v>107</v>
      </c>
      <c r="GC442" s="8" t="n">
        <v>124</v>
      </c>
      <c r="GD442" s="8" t="n">
        <v>-6</v>
      </c>
      <c r="GE442" s="8" t="n">
        <v>404</v>
      </c>
      <c r="GF442" s="8" t="n">
        <v>515</v>
      </c>
      <c r="GG442" s="8" t="n">
        <v>15532</v>
      </c>
      <c r="GH442" s="8" t="n">
        <v>-3.2</v>
      </c>
      <c r="GI442" s="8" t="n">
        <v>36</v>
      </c>
      <c r="GJ442" s="8" t="n">
        <v>32.8</v>
      </c>
      <c r="GK442" s="8" t="n">
        <f aca="false">Z442-AH442/10</f>
        <v>0.3</v>
      </c>
      <c r="GL442" s="22"/>
      <c r="GM442" s="22"/>
      <c r="GN442" s="22"/>
      <c r="GO442" s="22"/>
      <c r="GP442" s="22"/>
    </row>
    <row r="443" customFormat="false" ht="13.65" hidden="false" customHeight="true" outlineLevel="0" collapsed="false">
      <c r="A443" s="16" t="n">
        <v>33068</v>
      </c>
      <c r="B443" s="17" t="s">
        <v>1234</v>
      </c>
      <c r="C443" s="17" t="s">
        <v>272</v>
      </c>
      <c r="D443" s="17" t="s">
        <v>262</v>
      </c>
      <c r="E443" s="17" t="s">
        <v>262</v>
      </c>
      <c r="F443" s="8" t="n">
        <v>73</v>
      </c>
      <c r="G443" s="8" t="n">
        <v>197</v>
      </c>
      <c r="H443" s="22"/>
      <c r="I443" s="22"/>
      <c r="J443" s="22"/>
      <c r="K443" s="17" t="s">
        <v>273</v>
      </c>
      <c r="L443" s="8" t="n">
        <v>2014</v>
      </c>
      <c r="M443" s="8" t="n">
        <v>27</v>
      </c>
      <c r="N443" s="8" t="n">
        <v>4</v>
      </c>
      <c r="O443" s="8" t="n">
        <v>8477591</v>
      </c>
      <c r="P443" s="17" t="s">
        <v>2198</v>
      </c>
      <c r="Q443" s="17" t="s">
        <v>2199</v>
      </c>
      <c r="R443" s="17" t="s">
        <v>2200</v>
      </c>
      <c r="S443" s="17" t="s">
        <v>2186</v>
      </c>
      <c r="T443" s="17" t="s">
        <v>299</v>
      </c>
      <c r="U443" s="17" t="s">
        <v>2201</v>
      </c>
      <c r="V443" s="8" t="n">
        <v>40</v>
      </c>
      <c r="W443" s="8" t="n">
        <v>3</v>
      </c>
      <c r="X443" s="8" t="n">
        <v>3</v>
      </c>
      <c r="Y443" s="8" t="n">
        <v>1</v>
      </c>
      <c r="Z443" s="8" t="n">
        <v>6</v>
      </c>
      <c r="AA443" s="8" t="n">
        <v>0</v>
      </c>
      <c r="AB443" s="8" t="n">
        <v>0</v>
      </c>
      <c r="AC443" s="18" t="n">
        <f aca="false">Z443/V443</f>
        <v>0.15</v>
      </c>
      <c r="AD443" s="19" t="n">
        <f aca="false">IF(FZ443&gt;V443,Z443-V443*(GC443-Z443)/(FZ443-V443),0)</f>
        <v>-5.32947976878613</v>
      </c>
      <c r="AE443" s="19" t="n">
        <v>2.368</v>
      </c>
      <c r="AF443" s="8" t="n">
        <v>-7</v>
      </c>
      <c r="AG443" s="8" t="n">
        <v>1.2</v>
      </c>
      <c r="AH443" s="8" t="n">
        <v>16</v>
      </c>
      <c r="AI443" s="8" t="n">
        <v>586</v>
      </c>
      <c r="AJ443" s="8" t="n">
        <v>23437</v>
      </c>
      <c r="AK443" s="19" t="n">
        <v>390.61666666667</v>
      </c>
      <c r="AL443" s="8" t="n">
        <v>390.62</v>
      </c>
      <c r="AM443" s="8" t="n">
        <v>391</v>
      </c>
      <c r="AN443" s="18" t="n">
        <f aca="false">AJ443/60/V443</f>
        <v>9.76541666666667</v>
      </c>
      <c r="AO443" s="8" t="n">
        <v>16.52</v>
      </c>
      <c r="AP443" s="12" t="n">
        <f aca="false">IF(EF443&gt;0,Z443/EF443,0)</f>
        <v>0.857142857142857</v>
      </c>
      <c r="AQ443" s="8" t="n">
        <v>81</v>
      </c>
      <c r="AR443" s="8" t="n">
        <v>81</v>
      </c>
      <c r="AS443" s="8" t="n">
        <v>81</v>
      </c>
      <c r="AT443" s="8" t="n">
        <v>63</v>
      </c>
      <c r="AU443" s="8" t="n">
        <v>63</v>
      </c>
      <c r="AV443" s="8" t="n">
        <v>50</v>
      </c>
      <c r="AW443" s="8" t="n">
        <v>48</v>
      </c>
      <c r="AX443" s="8" t="n">
        <v>22</v>
      </c>
      <c r="AY443" s="8" t="n">
        <v>3</v>
      </c>
      <c r="AZ443" s="8" t="n">
        <v>3</v>
      </c>
      <c r="BA443" s="8" t="n">
        <f aca="false">AY443+AZ443</f>
        <v>6</v>
      </c>
      <c r="BB443" s="8" t="n">
        <v>4.18</v>
      </c>
      <c r="BC443" s="8" t="n">
        <v>31.3</v>
      </c>
      <c r="BD443" s="19" t="n">
        <v>45.6</v>
      </c>
      <c r="BE443" s="19" t="n">
        <v>7.00430942526768</v>
      </c>
      <c r="BF443" s="19" t="n">
        <f aca="false">AQ443+BD443</f>
        <v>126.6</v>
      </c>
      <c r="BG443" s="19" t="n">
        <f aca="false">IF(AL443&gt;0,BF443/AL443*60,0)</f>
        <v>19.446008908914</v>
      </c>
      <c r="BH443" s="8" t="n">
        <v>99</v>
      </c>
      <c r="BI443" s="8" t="n">
        <v>110</v>
      </c>
      <c r="BJ443" s="8" t="n">
        <v>129</v>
      </c>
      <c r="BK443" s="12" t="n">
        <f aca="false">BH443/(BH443+BJ443)</f>
        <v>0.43421052631579</v>
      </c>
      <c r="BL443" s="8" t="n">
        <v>51</v>
      </c>
      <c r="BM443" s="8" t="n">
        <v>51</v>
      </c>
      <c r="BN443" s="8" t="n">
        <v>44</v>
      </c>
      <c r="BO443" s="8" t="n">
        <f aca="false">BM443-BN443</f>
        <v>7</v>
      </c>
      <c r="BP443" s="8" t="n">
        <v>13</v>
      </c>
      <c r="BQ443" s="8" t="n">
        <v>3</v>
      </c>
      <c r="BR443" s="8" t="n">
        <v>12</v>
      </c>
      <c r="BS443" s="8" t="n">
        <v>11</v>
      </c>
      <c r="BT443" s="12" t="n">
        <f aca="false">BS443/(EA443+BS443)</f>
        <v>0.0365448504983389</v>
      </c>
      <c r="BU443" s="8" t="n">
        <v>75</v>
      </c>
      <c r="BV443" s="8" t="n">
        <v>88</v>
      </c>
      <c r="BW443" s="12" t="n">
        <f aca="false">IF(BU443+BV443&gt;0,BU443/(BU443+BV443),0)</f>
        <v>0.460122699386503</v>
      </c>
      <c r="BX443" s="8" t="n">
        <v>32</v>
      </c>
      <c r="BY443" s="8" t="n">
        <v>34</v>
      </c>
      <c r="BZ443" s="8" t="n">
        <v>30</v>
      </c>
      <c r="CA443" s="8" t="n">
        <v>29</v>
      </c>
      <c r="CB443" s="8" t="n">
        <v>13</v>
      </c>
      <c r="CC443" s="8" t="n">
        <v>25</v>
      </c>
      <c r="CD443" s="8" t="n">
        <v>18</v>
      </c>
      <c r="CE443" s="8" t="n">
        <v>25</v>
      </c>
      <c r="CF443" s="8" t="n">
        <v>34</v>
      </c>
      <c r="CG443" s="8" t="n">
        <v>39</v>
      </c>
      <c r="CH443" s="8" t="n">
        <v>38</v>
      </c>
      <c r="CI443" s="8" t="n">
        <v>47</v>
      </c>
      <c r="CJ443" s="8" t="n">
        <v>0</v>
      </c>
      <c r="CK443" s="8" t="n">
        <v>0</v>
      </c>
      <c r="CL443" s="8" t="n">
        <v>2</v>
      </c>
      <c r="CM443" s="8" t="n">
        <v>0</v>
      </c>
      <c r="CN443" s="8" t="n">
        <v>0</v>
      </c>
      <c r="CO443" s="8" t="n">
        <v>0</v>
      </c>
      <c r="CP443" s="8" t="n">
        <v>0</v>
      </c>
      <c r="CQ443" s="8" t="n">
        <v>1</v>
      </c>
      <c r="CR443" s="8" t="n">
        <v>0</v>
      </c>
      <c r="CS443" s="8" t="n">
        <v>1</v>
      </c>
      <c r="CT443" s="8" t="n">
        <v>0</v>
      </c>
      <c r="CU443" s="8" t="n">
        <v>0</v>
      </c>
      <c r="CV443" s="8" t="n">
        <v>0</v>
      </c>
      <c r="CW443" s="8" t="n">
        <v>1</v>
      </c>
      <c r="CX443" s="8" t="n">
        <v>0</v>
      </c>
      <c r="CY443" s="8" t="n">
        <v>0</v>
      </c>
      <c r="CZ443" s="8" t="n">
        <v>2</v>
      </c>
      <c r="DA443" s="8" t="n">
        <v>11</v>
      </c>
      <c r="DB443" s="8" t="n">
        <v>6</v>
      </c>
      <c r="DC443" s="8" t="n">
        <v>3</v>
      </c>
      <c r="DD443" s="8" t="n">
        <v>7</v>
      </c>
      <c r="DE443" s="8" t="n">
        <v>7</v>
      </c>
      <c r="DF443" s="8" t="n">
        <v>4</v>
      </c>
      <c r="DG443" s="8" t="n">
        <v>5</v>
      </c>
      <c r="DH443" s="8" t="n">
        <v>18</v>
      </c>
      <c r="DI443" s="8" t="n">
        <v>8</v>
      </c>
      <c r="DJ443" s="8" t="n">
        <v>12</v>
      </c>
      <c r="DK443" s="8" t="n">
        <v>7</v>
      </c>
      <c r="DL443" s="8" t="n">
        <v>7</v>
      </c>
      <c r="DM443" s="8" t="n">
        <v>0</v>
      </c>
      <c r="DN443" s="8" t="n">
        <v>12</v>
      </c>
      <c r="DO443" s="8" t="n">
        <v>12</v>
      </c>
      <c r="DP443" s="8" t="n">
        <v>0</v>
      </c>
      <c r="DQ443" s="8" t="n">
        <f aca="false">DJ443-DI443</f>
        <v>4</v>
      </c>
      <c r="DR443" s="19" t="n">
        <v>1.448</v>
      </c>
      <c r="DS443" s="8" t="n">
        <v>8</v>
      </c>
      <c r="DT443" s="8" t="n">
        <v>0</v>
      </c>
      <c r="DU443" s="8" t="n">
        <v>0</v>
      </c>
      <c r="DV443" s="8" t="n">
        <v>0</v>
      </c>
      <c r="DW443" s="8" t="n">
        <v>0</v>
      </c>
      <c r="DX443" s="8" t="n">
        <v>329</v>
      </c>
      <c r="DY443" s="8" t="n">
        <v>388</v>
      </c>
      <c r="DZ443" s="8" t="n">
        <v>248</v>
      </c>
      <c r="EA443" s="8" t="n">
        <v>290</v>
      </c>
      <c r="EB443" s="8" t="n">
        <v>184</v>
      </c>
      <c r="EC443" s="8" t="n">
        <v>191</v>
      </c>
      <c r="ED443" s="8" t="n">
        <v>13.1</v>
      </c>
      <c r="EE443" s="8" t="n">
        <v>19.62</v>
      </c>
      <c r="EF443" s="8" t="n">
        <v>7</v>
      </c>
      <c r="EG443" s="8" t="n">
        <v>19</v>
      </c>
      <c r="EH443" s="12" t="n">
        <f aca="false">EF443/EB443</f>
        <v>0.0380434782608696</v>
      </c>
      <c r="EI443" s="20" t="n">
        <f aca="false">1-EG443/EC443</f>
        <v>0.900523560209424</v>
      </c>
      <c r="EJ443" s="21" t="n">
        <f aca="false">EH443+EI443</f>
        <v>0.938567038470294</v>
      </c>
      <c r="EK443" s="8" t="n">
        <v>328</v>
      </c>
      <c r="EL443" s="8" t="n">
        <v>388</v>
      </c>
      <c r="EM443" s="8" t="n">
        <v>247</v>
      </c>
      <c r="EN443" s="8" t="n">
        <v>290</v>
      </c>
      <c r="EO443" s="8" t="n">
        <v>183</v>
      </c>
      <c r="EP443" s="8" t="n">
        <v>191</v>
      </c>
      <c r="EQ443" s="8" t="n">
        <v>7</v>
      </c>
      <c r="ER443" s="8" t="n">
        <v>19</v>
      </c>
      <c r="ES443" s="8" t="n">
        <v>157</v>
      </c>
      <c r="ET443" s="8" t="n">
        <v>189</v>
      </c>
      <c r="EU443" s="8" t="n">
        <v>62</v>
      </c>
      <c r="EV443" s="8" t="n">
        <v>75</v>
      </c>
      <c r="EW443" s="8" t="n">
        <v>3</v>
      </c>
      <c r="EX443" s="8" t="n">
        <v>12</v>
      </c>
      <c r="EY443" s="8" t="n">
        <v>20</v>
      </c>
      <c r="EZ443" s="8" t="n">
        <v>32</v>
      </c>
      <c r="FA443" s="8" t="n">
        <v>-0.2</v>
      </c>
      <c r="FB443" s="8" t="n">
        <v>0.2</v>
      </c>
      <c r="FC443" s="8" t="n">
        <v>0</v>
      </c>
      <c r="FD443" s="19" t="n">
        <v>8.37</v>
      </c>
      <c r="FE443" s="18" t="n">
        <f aca="false">FD443/V443</f>
        <v>0.20925</v>
      </c>
      <c r="FF443" s="8" t="n">
        <v>0.5348</v>
      </c>
      <c r="FG443" s="8" t="n">
        <v>0.31</v>
      </c>
      <c r="FH443" s="8" t="n">
        <v>-0.05</v>
      </c>
      <c r="FI443" s="8" t="n">
        <v>0.26</v>
      </c>
      <c r="FJ443" s="22"/>
      <c r="FK443" s="22"/>
      <c r="FL443" s="22"/>
      <c r="FM443" s="8" t="n">
        <f aca="false">BL443+BS443+AH443+DT443</f>
        <v>78</v>
      </c>
      <c r="FN443" s="19" t="n">
        <f aca="false">IF(DS443&gt;0,(BL443+BR443)/DS443,0)</f>
        <v>7.875</v>
      </c>
      <c r="FO443" s="12" t="n">
        <v>0.0357454228</v>
      </c>
      <c r="FP443" s="19" t="n">
        <f aca="false">Z443-AH443/10</f>
        <v>4.4</v>
      </c>
      <c r="FQ443" s="19" t="n">
        <f aca="false">Z443+DR443/5</f>
        <v>6.2896</v>
      </c>
      <c r="FR443" s="19" t="n">
        <f aca="false">(DX443+DY443)/AL443*60</f>
        <v>110.132609697404</v>
      </c>
      <c r="FS443" s="8" t="n">
        <v>1</v>
      </c>
      <c r="FT443" s="17" t="s">
        <v>307</v>
      </c>
      <c r="FU443" s="8" t="n">
        <v>9</v>
      </c>
      <c r="FV443" s="22"/>
      <c r="FW443" s="17" t="s">
        <v>280</v>
      </c>
      <c r="FX443" s="23" t="n">
        <v>775000</v>
      </c>
      <c r="FY443" s="23" t="n">
        <v>775000</v>
      </c>
      <c r="FZ443" s="8" t="n">
        <v>213</v>
      </c>
      <c r="GA443" s="8" t="n">
        <v>23</v>
      </c>
      <c r="GB443" s="8" t="n">
        <v>32</v>
      </c>
      <c r="GC443" s="8" t="n">
        <v>55</v>
      </c>
      <c r="GD443" s="8" t="n">
        <v>-9</v>
      </c>
      <c r="GE443" s="8" t="n">
        <v>87</v>
      </c>
      <c r="GF443" s="8" t="n">
        <v>294</v>
      </c>
      <c r="GG443" s="8" t="n">
        <v>2644</v>
      </c>
      <c r="GH443" s="8" t="n">
        <v>1.1</v>
      </c>
      <c r="GI443" s="8" t="n">
        <v>2.5</v>
      </c>
      <c r="GJ443" s="8" t="n">
        <v>3.7</v>
      </c>
      <c r="GK443" s="8" t="n">
        <f aca="false">Z443-AH443/10</f>
        <v>4.4</v>
      </c>
      <c r="GL443" s="22"/>
      <c r="GM443" s="22"/>
      <c r="GN443" s="22"/>
      <c r="GO443" s="22"/>
      <c r="GP443" s="22"/>
    </row>
    <row r="444" customFormat="false" ht="13.65" hidden="false" customHeight="true" outlineLevel="0" collapsed="false">
      <c r="A444" s="16" t="n">
        <v>34115</v>
      </c>
      <c r="B444" s="17" t="s">
        <v>2202</v>
      </c>
      <c r="C444" s="17" t="s">
        <v>272</v>
      </c>
      <c r="D444" s="17" t="s">
        <v>262</v>
      </c>
      <c r="E444" s="17" t="s">
        <v>262</v>
      </c>
      <c r="F444" s="8" t="n">
        <v>74</v>
      </c>
      <c r="G444" s="8" t="n">
        <v>210</v>
      </c>
      <c r="H444" s="8" t="n">
        <v>2011</v>
      </c>
      <c r="I444" s="8" t="n">
        <v>3</v>
      </c>
      <c r="J444" s="8" t="n">
        <v>86</v>
      </c>
      <c r="K444" s="17" t="s">
        <v>273</v>
      </c>
      <c r="L444" s="8" t="n">
        <v>2013</v>
      </c>
      <c r="M444" s="8" t="n">
        <v>24</v>
      </c>
      <c r="N444" s="8" t="n">
        <v>5</v>
      </c>
      <c r="O444" s="8" t="n">
        <v>8476410</v>
      </c>
      <c r="P444" s="17" t="s">
        <v>2203</v>
      </c>
      <c r="Q444" s="17" t="s">
        <v>2204</v>
      </c>
      <c r="R444" s="17" t="s">
        <v>2205</v>
      </c>
      <c r="S444" s="17" t="s">
        <v>2186</v>
      </c>
      <c r="T444" s="17" t="s">
        <v>268</v>
      </c>
      <c r="U444" s="17" t="s">
        <v>514</v>
      </c>
      <c r="V444" s="8" t="n">
        <v>16</v>
      </c>
      <c r="W444" s="8" t="n">
        <v>1</v>
      </c>
      <c r="X444" s="8" t="n">
        <v>3</v>
      </c>
      <c r="Y444" s="8" t="n">
        <v>1</v>
      </c>
      <c r="Z444" s="8" t="n">
        <v>4</v>
      </c>
      <c r="AA444" s="8" t="n">
        <v>22</v>
      </c>
      <c r="AB444" s="8" t="n">
        <v>65</v>
      </c>
      <c r="AC444" s="18" t="n">
        <f aca="false">Z444/V444</f>
        <v>0.25</v>
      </c>
      <c r="AD444" s="19" t="n">
        <f aca="false">IF(FZ444&gt;V444,Z444-V444*(GC444-Z444)/(FZ444-V444),0)</f>
        <v>-3.02439024390244</v>
      </c>
      <c r="AE444" s="19" t="n">
        <v>1.414</v>
      </c>
      <c r="AF444" s="8" t="n">
        <v>0</v>
      </c>
      <c r="AG444" s="8" t="n">
        <v>1.8</v>
      </c>
      <c r="AH444" s="8" t="n">
        <v>6</v>
      </c>
      <c r="AI444" s="8" t="n">
        <v>239</v>
      </c>
      <c r="AJ444" s="8" t="n">
        <v>10145</v>
      </c>
      <c r="AK444" s="19" t="n">
        <v>169.08333333333</v>
      </c>
      <c r="AL444" s="8" t="n">
        <v>169.08</v>
      </c>
      <c r="AM444" s="8" t="n">
        <v>169</v>
      </c>
      <c r="AN444" s="18" t="n">
        <f aca="false">AJ444/60/V444</f>
        <v>10.5677083333333</v>
      </c>
      <c r="AO444" s="8" t="n">
        <v>17.81</v>
      </c>
      <c r="AP444" s="12" t="n">
        <f aca="false">IF(EF444&gt;0,Z444/EF444,0)</f>
        <v>0.666666666666667</v>
      </c>
      <c r="AQ444" s="8" t="n">
        <v>41</v>
      </c>
      <c r="AR444" s="8" t="n">
        <v>41</v>
      </c>
      <c r="AS444" s="8" t="n">
        <v>41</v>
      </c>
      <c r="AT444" s="8" t="n">
        <v>37</v>
      </c>
      <c r="AU444" s="8" t="n">
        <v>37</v>
      </c>
      <c r="AV444" s="8" t="n">
        <v>25</v>
      </c>
      <c r="AW444" s="8" t="n">
        <v>27</v>
      </c>
      <c r="AX444" s="8" t="n">
        <v>9</v>
      </c>
      <c r="AY444" s="8" t="n">
        <v>2</v>
      </c>
      <c r="AZ444" s="8" t="n">
        <v>1</v>
      </c>
      <c r="BA444" s="8" t="n">
        <f aca="false">AY444+AZ444</f>
        <v>3</v>
      </c>
      <c r="BB444" s="8" t="n">
        <v>2.85</v>
      </c>
      <c r="BC444" s="8" t="n">
        <v>28.16</v>
      </c>
      <c r="BD444" s="19" t="n">
        <v>22.8</v>
      </c>
      <c r="BE444" s="19" t="n">
        <v>8.0906850665354</v>
      </c>
      <c r="BF444" s="19" t="n">
        <f aca="false">AQ444+BD444</f>
        <v>63.8</v>
      </c>
      <c r="BG444" s="19" t="n">
        <f aca="false">IF(AL444&gt;0,BF444/AL444*60,0)</f>
        <v>22.6401703335699</v>
      </c>
      <c r="BH444" s="8" t="n">
        <v>37</v>
      </c>
      <c r="BI444" s="8" t="n">
        <v>56</v>
      </c>
      <c r="BJ444" s="8" t="n">
        <v>52</v>
      </c>
      <c r="BK444" s="12" t="n">
        <f aca="false">BH444/(BH444+BJ444)</f>
        <v>0.415730337078652</v>
      </c>
      <c r="BL444" s="8" t="n">
        <v>2</v>
      </c>
      <c r="BM444" s="8" t="n">
        <v>2</v>
      </c>
      <c r="BN444" s="8" t="n">
        <v>18</v>
      </c>
      <c r="BO444" s="8" t="n">
        <f aca="false">BM444-BN444</f>
        <v>-16</v>
      </c>
      <c r="BP444" s="8" t="n">
        <v>12</v>
      </c>
      <c r="BQ444" s="8" t="n">
        <v>6</v>
      </c>
      <c r="BR444" s="8" t="n">
        <v>9</v>
      </c>
      <c r="BS444" s="8" t="n">
        <v>5</v>
      </c>
      <c r="BT444" s="12" t="n">
        <f aca="false">BS444/(EA444+BS444)</f>
        <v>0.0446428571428571</v>
      </c>
      <c r="BU444" s="8" t="n">
        <v>6</v>
      </c>
      <c r="BV444" s="8" t="n">
        <v>3</v>
      </c>
      <c r="BW444" s="12" t="n">
        <f aca="false">IF(BU444+BV444&gt;0,BU444/(BU444+BV444),0)</f>
        <v>0.666666666666667</v>
      </c>
      <c r="BX444" s="8" t="n">
        <v>1</v>
      </c>
      <c r="BY444" s="8" t="n">
        <v>1</v>
      </c>
      <c r="BZ444" s="8" t="n">
        <v>3</v>
      </c>
      <c r="CA444" s="8" t="n">
        <v>0</v>
      </c>
      <c r="CB444" s="8" t="n">
        <v>2</v>
      </c>
      <c r="CC444" s="8" t="n">
        <v>2</v>
      </c>
      <c r="CD444" s="8" t="n">
        <v>1</v>
      </c>
      <c r="CE444" s="8" t="n">
        <v>0</v>
      </c>
      <c r="CF444" s="8" t="n">
        <v>1</v>
      </c>
      <c r="CG444" s="8" t="n">
        <v>2</v>
      </c>
      <c r="CH444" s="8" t="n">
        <v>5</v>
      </c>
      <c r="CI444" s="8" t="n">
        <v>1</v>
      </c>
      <c r="CJ444" s="8" t="n">
        <v>0</v>
      </c>
      <c r="CK444" s="8" t="n">
        <v>0</v>
      </c>
      <c r="CL444" s="8" t="n">
        <v>0</v>
      </c>
      <c r="CM444" s="8" t="n">
        <v>0</v>
      </c>
      <c r="CN444" s="8" t="n">
        <v>0</v>
      </c>
      <c r="CO444" s="8" t="n">
        <v>0</v>
      </c>
      <c r="CP444" s="8" t="n">
        <v>0</v>
      </c>
      <c r="CQ444" s="8" t="n">
        <v>0</v>
      </c>
      <c r="CR444" s="8" t="n">
        <v>0</v>
      </c>
      <c r="CS444" s="8" t="n">
        <v>0</v>
      </c>
      <c r="CT444" s="8" t="n">
        <v>1</v>
      </c>
      <c r="CU444" s="8" t="n">
        <v>0</v>
      </c>
      <c r="CV444" s="8" t="n">
        <v>0</v>
      </c>
      <c r="CW444" s="8" t="n">
        <v>0</v>
      </c>
      <c r="CX444" s="8" t="n">
        <v>0</v>
      </c>
      <c r="CY444" s="8" t="n">
        <v>0</v>
      </c>
      <c r="CZ444" s="8" t="n">
        <v>1</v>
      </c>
      <c r="DA444" s="8" t="n">
        <v>11</v>
      </c>
      <c r="DB444" s="8" t="n">
        <v>3</v>
      </c>
      <c r="DC444" s="8" t="n">
        <v>1</v>
      </c>
      <c r="DD444" s="8" t="n">
        <v>2</v>
      </c>
      <c r="DE444" s="8" t="n">
        <v>7</v>
      </c>
      <c r="DF444" s="8" t="n">
        <v>3</v>
      </c>
      <c r="DG444" s="8" t="n">
        <v>0</v>
      </c>
      <c r="DH444" s="8" t="n">
        <v>9</v>
      </c>
      <c r="DI444" s="8" t="n">
        <v>3</v>
      </c>
      <c r="DJ444" s="8" t="n">
        <v>5</v>
      </c>
      <c r="DK444" s="8" t="n">
        <v>3</v>
      </c>
      <c r="DL444" s="8" t="n">
        <v>3</v>
      </c>
      <c r="DM444" s="8" t="n">
        <v>0</v>
      </c>
      <c r="DN444" s="8" t="n">
        <v>4</v>
      </c>
      <c r="DO444" s="8" t="n">
        <v>4</v>
      </c>
      <c r="DP444" s="8" t="n">
        <v>0</v>
      </c>
      <c r="DQ444" s="8" t="n">
        <f aca="false">DJ444-DI444</f>
        <v>2</v>
      </c>
      <c r="DR444" s="19" t="n">
        <v>-0.03</v>
      </c>
      <c r="DS444" s="8" t="n">
        <v>3</v>
      </c>
      <c r="DT444" s="8" t="n">
        <v>0</v>
      </c>
      <c r="DU444" s="8" t="n">
        <v>0</v>
      </c>
      <c r="DV444" s="8" t="n">
        <v>0</v>
      </c>
      <c r="DW444" s="8" t="n">
        <v>0</v>
      </c>
      <c r="DX444" s="8" t="n">
        <v>175</v>
      </c>
      <c r="DY444" s="8" t="n">
        <v>136</v>
      </c>
      <c r="DZ444" s="8" t="n">
        <v>146</v>
      </c>
      <c r="EA444" s="8" t="n">
        <v>107</v>
      </c>
      <c r="EB444" s="8" t="n">
        <v>98</v>
      </c>
      <c r="EC444" s="8" t="n">
        <v>71</v>
      </c>
      <c r="ED444" s="8" t="n">
        <v>9.3</v>
      </c>
      <c r="EE444" s="8" t="n">
        <v>6.12</v>
      </c>
      <c r="EF444" s="8" t="n">
        <v>6</v>
      </c>
      <c r="EG444" s="8" t="n">
        <v>5</v>
      </c>
      <c r="EH444" s="12" t="n">
        <f aca="false">EF444/EB444</f>
        <v>0.0612244897959184</v>
      </c>
      <c r="EI444" s="20" t="n">
        <f aca="false">1-EG444/EC444</f>
        <v>0.929577464788732</v>
      </c>
      <c r="EJ444" s="21" t="n">
        <f aca="false">EH444+EI444</f>
        <v>0.990801954584651</v>
      </c>
      <c r="EK444" s="8" t="n">
        <v>175</v>
      </c>
      <c r="EL444" s="8" t="n">
        <v>135</v>
      </c>
      <c r="EM444" s="8" t="n">
        <v>146</v>
      </c>
      <c r="EN444" s="8" t="n">
        <v>106</v>
      </c>
      <c r="EO444" s="8" t="n">
        <v>98</v>
      </c>
      <c r="EP444" s="8" t="n">
        <v>71</v>
      </c>
      <c r="EQ444" s="8" t="n">
        <v>6</v>
      </c>
      <c r="ER444" s="8" t="n">
        <v>5</v>
      </c>
      <c r="ES444" s="8" t="n">
        <v>98</v>
      </c>
      <c r="ET444" s="8" t="n">
        <v>58</v>
      </c>
      <c r="EU444" s="8" t="n">
        <v>30</v>
      </c>
      <c r="EV444" s="8" t="n">
        <v>23</v>
      </c>
      <c r="EW444" s="8" t="n">
        <v>3</v>
      </c>
      <c r="EX444" s="8" t="n">
        <v>3</v>
      </c>
      <c r="EY444" s="8" t="n">
        <v>9</v>
      </c>
      <c r="EZ444" s="8" t="n">
        <v>11</v>
      </c>
      <c r="FA444" s="8" t="n">
        <v>0</v>
      </c>
      <c r="FB444" s="8" t="n">
        <v>0.2</v>
      </c>
      <c r="FC444" s="8" t="n">
        <v>0.2</v>
      </c>
      <c r="FD444" s="19" t="n">
        <v>4.41</v>
      </c>
      <c r="FE444" s="18" t="n">
        <f aca="false">FD444/V444</f>
        <v>0.275625</v>
      </c>
      <c r="FF444" s="8" t="n">
        <v>0.0212</v>
      </c>
      <c r="FG444" s="8" t="n">
        <v>0.12</v>
      </c>
      <c r="FH444" s="8" t="n">
        <v>-0.1</v>
      </c>
      <c r="FI444" s="8" t="n">
        <v>0.02</v>
      </c>
      <c r="FJ444" s="22"/>
      <c r="FK444" s="22"/>
      <c r="FL444" s="22"/>
      <c r="FM444" s="8" t="n">
        <f aca="false">BL444+BS444+AH444+DT444</f>
        <v>13</v>
      </c>
      <c r="FN444" s="19" t="n">
        <f aca="false">IF(DS444&gt;0,(BL444+BR444)/DS444,0)</f>
        <v>3.66666666666667</v>
      </c>
      <c r="FO444" s="12" t="n">
        <v>0.0190520446</v>
      </c>
      <c r="FP444" s="19" t="n">
        <f aca="false">Z444-AH444/10</f>
        <v>3.4</v>
      </c>
      <c r="FQ444" s="19" t="n">
        <f aca="false">Z444+DR444/5</f>
        <v>3.994</v>
      </c>
      <c r="FR444" s="19" t="n">
        <f aca="false">(DX444+DY444)/AL444*60</f>
        <v>110.361958836054</v>
      </c>
      <c r="FS444" s="22"/>
      <c r="FT444" s="22"/>
      <c r="FU444" s="22"/>
      <c r="FV444" s="22"/>
      <c r="FW444" s="17" t="s">
        <v>270</v>
      </c>
      <c r="FX444" s="23" t="n">
        <v>650000</v>
      </c>
      <c r="FY444" s="23" t="n">
        <v>612500</v>
      </c>
      <c r="FZ444" s="8" t="n">
        <v>57</v>
      </c>
      <c r="GA444" s="8" t="n">
        <v>10</v>
      </c>
      <c r="GB444" s="8" t="n">
        <v>12</v>
      </c>
      <c r="GC444" s="8" t="n">
        <v>22</v>
      </c>
      <c r="GD444" s="8" t="n">
        <v>3</v>
      </c>
      <c r="GE444" s="8" t="n">
        <v>20</v>
      </c>
      <c r="GF444" s="8" t="n">
        <v>86</v>
      </c>
      <c r="GG444" s="8" t="n">
        <v>618</v>
      </c>
      <c r="GH444" s="8" t="n">
        <v>1.8</v>
      </c>
      <c r="GI444" s="8" t="n">
        <v>0.8</v>
      </c>
      <c r="GJ444" s="8" t="n">
        <v>2.6</v>
      </c>
      <c r="GK444" s="8" t="n">
        <f aca="false">Z444-AH444/10</f>
        <v>3.4</v>
      </c>
      <c r="GL444" s="22"/>
      <c r="GM444" s="22"/>
      <c r="GN444" s="22"/>
      <c r="GO444" s="22"/>
      <c r="GP444" s="22"/>
    </row>
    <row r="445" customFormat="false" ht="13.65" hidden="false" customHeight="true" outlineLevel="0" collapsed="false">
      <c r="A445" s="16" t="n">
        <v>33518</v>
      </c>
      <c r="B445" s="17" t="s">
        <v>2206</v>
      </c>
      <c r="C445" s="17" t="s">
        <v>385</v>
      </c>
      <c r="D445" s="17" t="s">
        <v>283</v>
      </c>
      <c r="E445" s="17" t="s">
        <v>262</v>
      </c>
      <c r="F445" s="8" t="n">
        <v>75</v>
      </c>
      <c r="G445" s="8" t="n">
        <v>213</v>
      </c>
      <c r="H445" s="8" t="n">
        <v>2011</v>
      </c>
      <c r="I445" s="8" t="n">
        <v>6</v>
      </c>
      <c r="J445" s="8" t="n">
        <v>160</v>
      </c>
      <c r="K445" s="17" t="s">
        <v>273</v>
      </c>
      <c r="L445" s="8" t="n">
        <v>2014</v>
      </c>
      <c r="M445" s="8" t="n">
        <v>26</v>
      </c>
      <c r="N445" s="8" t="n">
        <v>4</v>
      </c>
      <c r="O445" s="8" t="n">
        <v>8476312</v>
      </c>
      <c r="P445" s="17" t="s">
        <v>2207</v>
      </c>
      <c r="Q445" s="17" t="s">
        <v>2208</v>
      </c>
      <c r="R445" s="17" t="s">
        <v>2209</v>
      </c>
      <c r="S445" s="17" t="s">
        <v>2186</v>
      </c>
      <c r="T445" s="17" t="s">
        <v>278</v>
      </c>
      <c r="U445" s="17" t="s">
        <v>545</v>
      </c>
      <c r="V445" s="8" t="n">
        <v>80</v>
      </c>
      <c r="W445" s="8" t="n">
        <v>7</v>
      </c>
      <c r="X445" s="8" t="n">
        <v>30</v>
      </c>
      <c r="Y445" s="8" t="n">
        <v>13</v>
      </c>
      <c r="Z445" s="8" t="n">
        <v>37</v>
      </c>
      <c r="AA445" s="8" t="n">
        <v>6</v>
      </c>
      <c r="AB445" s="8" t="n">
        <v>32</v>
      </c>
      <c r="AC445" s="18" t="n">
        <f aca="false">Z445/V445</f>
        <v>0.4625</v>
      </c>
      <c r="AD445" s="19" t="n">
        <f aca="false">IF(FZ445&gt;V445,Z445-V445*(GC445-Z445)/(FZ445-V445),0)</f>
        <v>21.5303867403315</v>
      </c>
      <c r="AE445" s="19" t="n">
        <v>12.339</v>
      </c>
      <c r="AF445" s="8" t="n">
        <v>34</v>
      </c>
      <c r="AG445" s="8" t="n">
        <v>-2.7</v>
      </c>
      <c r="AH445" s="8" t="n">
        <v>62</v>
      </c>
      <c r="AI445" s="8" t="n">
        <v>1907</v>
      </c>
      <c r="AJ445" s="8" t="n">
        <v>97697</v>
      </c>
      <c r="AK445" s="19" t="n">
        <v>1628.2833333333</v>
      </c>
      <c r="AL445" s="8" t="n">
        <v>1628.62</v>
      </c>
      <c r="AM445" s="8" t="n">
        <v>1628</v>
      </c>
      <c r="AN445" s="18" t="n">
        <f aca="false">AJ445/60/V445</f>
        <v>20.3535416666667</v>
      </c>
      <c r="AO445" s="8" t="n">
        <v>33.8</v>
      </c>
      <c r="AP445" s="12" t="n">
        <f aca="false">IF(EF445&gt;0,Z445/EF445,0)</f>
        <v>0.474358974358974</v>
      </c>
      <c r="AQ445" s="8" t="n">
        <v>223</v>
      </c>
      <c r="AR445" s="8" t="n">
        <v>223</v>
      </c>
      <c r="AS445" s="8" t="n">
        <v>223</v>
      </c>
      <c r="AT445" s="8" t="n">
        <v>170</v>
      </c>
      <c r="AU445" s="8" t="n">
        <v>170</v>
      </c>
      <c r="AV445" s="8" t="n">
        <v>117</v>
      </c>
      <c r="AW445" s="8" t="n">
        <v>68</v>
      </c>
      <c r="AX445" s="8" t="n">
        <v>17</v>
      </c>
      <c r="AY445" s="8" t="n">
        <v>11</v>
      </c>
      <c r="AZ445" s="8" t="n">
        <v>10</v>
      </c>
      <c r="BA445" s="8" t="n">
        <f aca="false">AY445+AZ445</f>
        <v>21</v>
      </c>
      <c r="BB445" s="8" t="n">
        <v>7.17</v>
      </c>
      <c r="BC445" s="8" t="n">
        <v>50.1709</v>
      </c>
      <c r="BD445" s="19" t="n">
        <v>232.6</v>
      </c>
      <c r="BE445" s="19" t="n">
        <v>8.57098989733582</v>
      </c>
      <c r="BF445" s="19" t="n">
        <f aca="false">AQ445+BD445</f>
        <v>455.6</v>
      </c>
      <c r="BG445" s="19" t="n">
        <f aca="false">IF(AL445&gt;0,BF445/AL445*60,0)</f>
        <v>16.7847625597131</v>
      </c>
      <c r="BH445" s="8" t="n">
        <v>393</v>
      </c>
      <c r="BI445" s="8" t="n">
        <v>551</v>
      </c>
      <c r="BJ445" s="8" t="n">
        <v>719</v>
      </c>
      <c r="BK445" s="12" t="n">
        <f aca="false">BH445/(BH445+BJ445)</f>
        <v>0.35341726618705</v>
      </c>
      <c r="BL445" s="8" t="n">
        <v>180</v>
      </c>
      <c r="BM445" s="8" t="n">
        <v>180</v>
      </c>
      <c r="BN445" s="8" t="n">
        <v>117</v>
      </c>
      <c r="BO445" s="8" t="n">
        <f aca="false">BM445-BN445</f>
        <v>63</v>
      </c>
      <c r="BP445" s="8" t="n">
        <v>53</v>
      </c>
      <c r="BQ445" s="8" t="n">
        <v>60</v>
      </c>
      <c r="BR445" s="8" t="n">
        <v>48</v>
      </c>
      <c r="BS445" s="8" t="n">
        <v>99</v>
      </c>
      <c r="BT445" s="12" t="n">
        <f aca="false">BS445/(EA445+BS445)</f>
        <v>0.0716353111432706</v>
      </c>
      <c r="BU445" s="8" t="n">
        <v>0</v>
      </c>
      <c r="BV445" s="8" t="n">
        <v>1</v>
      </c>
      <c r="BW445" s="12" t="n">
        <f aca="false">IF(BU445+BV445&gt;0,BU445/(BU445+BV445),0)</f>
        <v>0</v>
      </c>
      <c r="BX445" s="8" t="n">
        <v>0</v>
      </c>
      <c r="BY445" s="8" t="n">
        <v>1</v>
      </c>
      <c r="BZ445" s="8" t="n">
        <v>0</v>
      </c>
      <c r="CA445" s="8" t="n">
        <v>0</v>
      </c>
      <c r="CB445" s="8" t="n">
        <v>0</v>
      </c>
      <c r="CC445" s="8" t="n">
        <v>0</v>
      </c>
      <c r="CD445" s="8" t="n">
        <v>0</v>
      </c>
      <c r="CE445" s="8" t="n">
        <v>0</v>
      </c>
      <c r="CF445" s="8" t="n">
        <v>0</v>
      </c>
      <c r="CG445" s="8" t="n">
        <v>0</v>
      </c>
      <c r="CH445" s="8" t="n">
        <v>0</v>
      </c>
      <c r="CI445" s="8" t="n">
        <v>1</v>
      </c>
      <c r="CJ445" s="8" t="n">
        <v>0</v>
      </c>
      <c r="CK445" s="8" t="n">
        <v>0</v>
      </c>
      <c r="CL445" s="8" t="n">
        <v>2</v>
      </c>
      <c r="CM445" s="8" t="n">
        <v>2</v>
      </c>
      <c r="CN445" s="8" t="n">
        <v>0</v>
      </c>
      <c r="CO445" s="8" t="n">
        <v>0</v>
      </c>
      <c r="CP445" s="8" t="n">
        <v>0</v>
      </c>
      <c r="CQ445" s="8" t="n">
        <v>2</v>
      </c>
      <c r="CR445" s="8" t="n">
        <v>1</v>
      </c>
      <c r="CS445" s="8" t="n">
        <v>1</v>
      </c>
      <c r="CT445" s="8" t="n">
        <v>0</v>
      </c>
      <c r="CU445" s="8" t="n">
        <v>0</v>
      </c>
      <c r="CV445" s="8" t="n">
        <v>0</v>
      </c>
      <c r="CW445" s="8" t="n">
        <v>3</v>
      </c>
      <c r="CX445" s="8" t="n">
        <v>0</v>
      </c>
      <c r="CY445" s="8" t="n">
        <v>1</v>
      </c>
      <c r="CZ445" s="8" t="n">
        <v>6</v>
      </c>
      <c r="DA445" s="8" t="n">
        <v>46</v>
      </c>
      <c r="DB445" s="8" t="n">
        <v>7</v>
      </c>
      <c r="DC445" s="8" t="n">
        <v>1</v>
      </c>
      <c r="DD445" s="8" t="n">
        <v>33</v>
      </c>
      <c r="DE445" s="8" t="n">
        <v>11</v>
      </c>
      <c r="DF445" s="8" t="n">
        <v>4</v>
      </c>
      <c r="DG445" s="8" t="n">
        <v>0</v>
      </c>
      <c r="DH445" s="8" t="n">
        <v>61</v>
      </c>
      <c r="DI445" s="8" t="n">
        <v>25</v>
      </c>
      <c r="DJ445" s="8" t="n">
        <v>10</v>
      </c>
      <c r="DK445" s="8" t="n">
        <v>24</v>
      </c>
      <c r="DL445" s="8" t="n">
        <v>21</v>
      </c>
      <c r="DM445" s="8" t="n">
        <v>3</v>
      </c>
      <c r="DN445" s="8" t="n">
        <v>13</v>
      </c>
      <c r="DO445" s="8" t="n">
        <v>10</v>
      </c>
      <c r="DP445" s="8" t="n">
        <v>3</v>
      </c>
      <c r="DQ445" s="8" t="n">
        <f aca="false">DJ445-DI445</f>
        <v>-15</v>
      </c>
      <c r="DR445" s="19" t="n">
        <v>-4.66</v>
      </c>
      <c r="DS445" s="8" t="n">
        <v>21</v>
      </c>
      <c r="DT445" s="8" t="n">
        <v>4</v>
      </c>
      <c r="DU445" s="8" t="n">
        <v>0</v>
      </c>
      <c r="DV445" s="8" t="n">
        <v>0</v>
      </c>
      <c r="DW445" s="8" t="n">
        <v>0</v>
      </c>
      <c r="DX445" s="8" t="n">
        <v>1409</v>
      </c>
      <c r="DY445" s="8" t="n">
        <v>1686</v>
      </c>
      <c r="DZ445" s="8" t="n">
        <v>1087</v>
      </c>
      <c r="EA445" s="8" t="n">
        <v>1283</v>
      </c>
      <c r="EB445" s="8" t="n">
        <v>778</v>
      </c>
      <c r="EC445" s="8" t="n">
        <v>920</v>
      </c>
      <c r="ED445" s="8" t="n">
        <v>72.73</v>
      </c>
      <c r="EE445" s="8" t="n">
        <v>87.13</v>
      </c>
      <c r="EF445" s="8" t="n">
        <v>78</v>
      </c>
      <c r="EG445" s="8" t="n">
        <v>65</v>
      </c>
      <c r="EH445" s="12" t="n">
        <f aca="false">EF445/EB445</f>
        <v>0.10025706940874</v>
      </c>
      <c r="EI445" s="20" t="n">
        <f aca="false">1-EG445/EC445</f>
        <v>0.929347826086956</v>
      </c>
      <c r="EJ445" s="21" t="n">
        <f aca="false">EH445+EI445</f>
        <v>1.0296048954957</v>
      </c>
      <c r="EK445" s="8" t="n">
        <v>1406</v>
      </c>
      <c r="EL445" s="8" t="n">
        <v>1685</v>
      </c>
      <c r="EM445" s="8" t="n">
        <v>1082</v>
      </c>
      <c r="EN445" s="8" t="n">
        <v>1282</v>
      </c>
      <c r="EO445" s="8" t="n">
        <v>774</v>
      </c>
      <c r="EP445" s="8" t="n">
        <v>920</v>
      </c>
      <c r="EQ445" s="8" t="n">
        <v>77</v>
      </c>
      <c r="ER445" s="8" t="n">
        <v>65</v>
      </c>
      <c r="ES445" s="8" t="n">
        <v>717</v>
      </c>
      <c r="ET445" s="8" t="n">
        <v>885</v>
      </c>
      <c r="EU445" s="8" t="n">
        <v>294</v>
      </c>
      <c r="EV445" s="8" t="n">
        <v>343</v>
      </c>
      <c r="EW445" s="8" t="n">
        <v>54</v>
      </c>
      <c r="EX445" s="8" t="n">
        <v>42</v>
      </c>
      <c r="EY445" s="8" t="n">
        <v>112</v>
      </c>
      <c r="EZ445" s="8" t="n">
        <v>92</v>
      </c>
      <c r="FA445" s="8" t="n">
        <v>2.5</v>
      </c>
      <c r="FB445" s="8" t="n">
        <v>6.1</v>
      </c>
      <c r="FC445" s="8" t="n">
        <v>8.6</v>
      </c>
      <c r="FD445" s="19" t="n">
        <v>39.91</v>
      </c>
      <c r="FE445" s="18" t="n">
        <f aca="false">FD445/V445</f>
        <v>0.498875</v>
      </c>
      <c r="FF445" s="8" t="n">
        <v>2.5429</v>
      </c>
      <c r="FG445" s="8" t="n">
        <v>0.13</v>
      </c>
      <c r="FH445" s="8" t="n">
        <v>0.03</v>
      </c>
      <c r="FI445" s="8" t="n">
        <v>0.15</v>
      </c>
      <c r="FJ445" s="8" t="n">
        <v>1</v>
      </c>
      <c r="FK445" s="8" t="n">
        <v>0</v>
      </c>
      <c r="FL445" s="8" t="n">
        <v>0</v>
      </c>
      <c r="FM445" s="8" t="n">
        <f aca="false">BL445+BS445+AH445+DT445</f>
        <v>345</v>
      </c>
      <c r="FN445" s="19" t="n">
        <f aca="false">IF(DS445&gt;0,(BL445+BR445)/DS445,0)</f>
        <v>10.8571428571429</v>
      </c>
      <c r="FO445" s="12" t="n">
        <v>0.03203125</v>
      </c>
      <c r="FP445" s="19" t="n">
        <f aca="false">Z445-AH445/10</f>
        <v>30.8</v>
      </c>
      <c r="FQ445" s="19" t="n">
        <f aca="false">Z445+DR445/5</f>
        <v>36.068</v>
      </c>
      <c r="FR445" s="19" t="n">
        <f aca="false">(DX445+DY445)/AL445*60</f>
        <v>114.022915106041</v>
      </c>
      <c r="FS445" s="8" t="n">
        <v>4</v>
      </c>
      <c r="FT445" s="17" t="s">
        <v>326</v>
      </c>
      <c r="FU445" s="8" t="n">
        <v>195</v>
      </c>
      <c r="FV445" s="22"/>
      <c r="FW445" s="17" t="s">
        <v>280</v>
      </c>
      <c r="FX445" s="23" t="n">
        <v>825000</v>
      </c>
      <c r="FY445" s="23" t="n">
        <v>825000</v>
      </c>
      <c r="FZ445" s="8" t="n">
        <v>261</v>
      </c>
      <c r="GA445" s="8" t="n">
        <v>17</v>
      </c>
      <c r="GB445" s="8" t="n">
        <v>55</v>
      </c>
      <c r="GC445" s="8" t="n">
        <v>72</v>
      </c>
      <c r="GD445" s="8" t="n">
        <v>60</v>
      </c>
      <c r="GE445" s="8" t="n">
        <v>249</v>
      </c>
      <c r="GF445" s="8" t="n">
        <v>319</v>
      </c>
      <c r="GG445" s="8" t="n">
        <v>5005</v>
      </c>
      <c r="GH445" s="8" t="n">
        <v>3.3</v>
      </c>
      <c r="GI445" s="8" t="n">
        <v>16.2</v>
      </c>
      <c r="GJ445" s="8" t="n">
        <v>19.6</v>
      </c>
      <c r="GK445" s="8" t="n">
        <f aca="false">Z445-AH445/10</f>
        <v>30.8</v>
      </c>
      <c r="GL445" s="22"/>
      <c r="GM445" s="22"/>
      <c r="GN445" s="22"/>
      <c r="GO445" s="22"/>
      <c r="GP445" s="22"/>
    </row>
    <row r="446" customFormat="false" ht="13.65" hidden="false" customHeight="true" outlineLevel="0" collapsed="false">
      <c r="A446" s="16" t="n">
        <v>34786</v>
      </c>
      <c r="B446" s="17" t="s">
        <v>459</v>
      </c>
      <c r="C446" s="17" t="s">
        <v>460</v>
      </c>
      <c r="D446" s="17" t="s">
        <v>262</v>
      </c>
      <c r="E446" s="17" t="s">
        <v>262</v>
      </c>
      <c r="F446" s="8" t="n">
        <v>72</v>
      </c>
      <c r="G446" s="8" t="n">
        <v>195</v>
      </c>
      <c r="H446" s="8" t="n">
        <v>2013</v>
      </c>
      <c r="I446" s="8" t="n">
        <v>1</v>
      </c>
      <c r="J446" s="8" t="n">
        <v>13</v>
      </c>
      <c r="K446" s="17" t="s">
        <v>263</v>
      </c>
      <c r="L446" s="8" t="n">
        <v>2015</v>
      </c>
      <c r="M446" s="8" t="n">
        <v>22</v>
      </c>
      <c r="N446" s="8" t="n">
        <v>3</v>
      </c>
      <c r="O446" s="8" t="n">
        <v>8477504</v>
      </c>
      <c r="P446" s="17" t="s">
        <v>2210</v>
      </c>
      <c r="Q446" s="17" t="s">
        <v>2211</v>
      </c>
      <c r="R446" s="17" t="s">
        <v>2212</v>
      </c>
      <c r="S446" s="17" t="s">
        <v>2186</v>
      </c>
      <c r="T446" s="17" t="s">
        <v>278</v>
      </c>
      <c r="U446" s="17" t="s">
        <v>332</v>
      </c>
      <c r="V446" s="8" t="n">
        <v>81</v>
      </c>
      <c r="W446" s="8" t="n">
        <v>7</v>
      </c>
      <c r="X446" s="8" t="n">
        <v>19</v>
      </c>
      <c r="Y446" s="8" t="n">
        <v>7</v>
      </c>
      <c r="Z446" s="8" t="n">
        <v>26</v>
      </c>
      <c r="AA446" s="8" t="n">
        <v>12</v>
      </c>
      <c r="AB446" s="8" t="n">
        <v>65</v>
      </c>
      <c r="AC446" s="18" t="n">
        <f aca="false">Z446/V446</f>
        <v>0.320987654320988</v>
      </c>
      <c r="AD446" s="19" t="n">
        <f aca="false">IF(FZ446&gt;V446,Z446-V446*(GC446-Z446)/(FZ446-V446),0)</f>
        <v>6.48192771084337</v>
      </c>
      <c r="AE446" s="19" t="n">
        <v>9.114</v>
      </c>
      <c r="AF446" s="8" t="n">
        <v>15</v>
      </c>
      <c r="AG446" s="8" t="n">
        <v>7.7</v>
      </c>
      <c r="AH446" s="8" t="n">
        <v>47</v>
      </c>
      <c r="AI446" s="8" t="n">
        <v>2001</v>
      </c>
      <c r="AJ446" s="8" t="n">
        <v>99403</v>
      </c>
      <c r="AK446" s="19" t="n">
        <v>1656.5333333333</v>
      </c>
      <c r="AL446" s="8" t="n">
        <v>1656.53</v>
      </c>
      <c r="AM446" s="8" t="n">
        <v>1657</v>
      </c>
      <c r="AN446" s="18" t="n">
        <f aca="false">AJ446/60/V446</f>
        <v>20.45329218107</v>
      </c>
      <c r="AO446" s="8" t="n">
        <v>33.88</v>
      </c>
      <c r="AP446" s="12" t="n">
        <f aca="false">IF(EF446&gt;0,Z446/EF446,0)</f>
        <v>0.337662337662338</v>
      </c>
      <c r="AQ446" s="8" t="n">
        <v>215</v>
      </c>
      <c r="AR446" s="8" t="n">
        <v>215</v>
      </c>
      <c r="AS446" s="8" t="n">
        <v>215</v>
      </c>
      <c r="AT446" s="8" t="n">
        <v>142</v>
      </c>
      <c r="AU446" s="8" t="n">
        <v>142</v>
      </c>
      <c r="AV446" s="8" t="n">
        <v>102</v>
      </c>
      <c r="AW446" s="8" t="n">
        <v>53</v>
      </c>
      <c r="AX446" s="8" t="n">
        <v>9</v>
      </c>
      <c r="AY446" s="8" t="n">
        <v>3</v>
      </c>
      <c r="AZ446" s="8" t="n">
        <v>15</v>
      </c>
      <c r="BA446" s="8" t="n">
        <f aca="false">AY446+AZ446</f>
        <v>18</v>
      </c>
      <c r="BB446" s="8" t="n">
        <v>4.62</v>
      </c>
      <c r="BC446" s="8" t="n">
        <v>53.0686</v>
      </c>
      <c r="BD446" s="19" t="n">
        <v>121.2</v>
      </c>
      <c r="BE446" s="19" t="n">
        <v>4.38989053444954</v>
      </c>
      <c r="BF446" s="19" t="n">
        <f aca="false">AQ446+BD446</f>
        <v>336.2</v>
      </c>
      <c r="BG446" s="19" t="n">
        <f aca="false">IF(AL446&gt;0,BF446/AL446*60,0)</f>
        <v>12.1772621081417</v>
      </c>
      <c r="BH446" s="8" t="n">
        <v>495</v>
      </c>
      <c r="BI446" s="8" t="n">
        <v>526</v>
      </c>
      <c r="BJ446" s="8" t="n">
        <v>707</v>
      </c>
      <c r="BK446" s="12" t="n">
        <f aca="false">BH446/(BH446+BJ446)</f>
        <v>0.411813643926789</v>
      </c>
      <c r="BL446" s="8" t="n">
        <v>139</v>
      </c>
      <c r="BM446" s="8" t="n">
        <v>139</v>
      </c>
      <c r="BN446" s="8" t="n">
        <v>141</v>
      </c>
      <c r="BO446" s="8" t="n">
        <f aca="false">BM446-BN446</f>
        <v>-2</v>
      </c>
      <c r="BP446" s="8" t="n">
        <v>40</v>
      </c>
      <c r="BQ446" s="8" t="n">
        <v>48</v>
      </c>
      <c r="BR446" s="8" t="n">
        <v>22</v>
      </c>
      <c r="BS446" s="8" t="n">
        <v>168</v>
      </c>
      <c r="BT446" s="12" t="n">
        <f aca="false">BS446/(EA446+BS446)</f>
        <v>0.114832535885167</v>
      </c>
      <c r="BU446" s="8" t="n">
        <v>1</v>
      </c>
      <c r="BV446" s="8" t="n">
        <v>1</v>
      </c>
      <c r="BW446" s="12" t="n">
        <f aca="false">IF(BU446+BV446&gt;0,BU446/(BU446+BV446),0)</f>
        <v>0.5</v>
      </c>
      <c r="BX446" s="8" t="n">
        <v>0</v>
      </c>
      <c r="BY446" s="8" t="n">
        <v>1</v>
      </c>
      <c r="BZ446" s="8" t="n">
        <v>1</v>
      </c>
      <c r="CA446" s="8" t="n">
        <v>0</v>
      </c>
      <c r="CB446" s="8" t="n">
        <v>0</v>
      </c>
      <c r="CC446" s="8" t="n">
        <v>0</v>
      </c>
      <c r="CD446" s="8" t="n">
        <v>1</v>
      </c>
      <c r="CE446" s="8" t="n">
        <v>0</v>
      </c>
      <c r="CF446" s="8" t="n">
        <v>0</v>
      </c>
      <c r="CG446" s="8" t="n">
        <v>1</v>
      </c>
      <c r="CH446" s="8" t="n">
        <v>0</v>
      </c>
      <c r="CI446" s="8" t="n">
        <v>1</v>
      </c>
      <c r="CJ446" s="8" t="n">
        <v>0</v>
      </c>
      <c r="CK446" s="8" t="n">
        <v>0</v>
      </c>
      <c r="CL446" s="8" t="n">
        <v>1</v>
      </c>
      <c r="CM446" s="8" t="n">
        <v>0</v>
      </c>
      <c r="CN446" s="8" t="n">
        <v>0</v>
      </c>
      <c r="CO446" s="8" t="n">
        <v>0</v>
      </c>
      <c r="CP446" s="8" t="n">
        <v>0</v>
      </c>
      <c r="CQ446" s="8" t="n">
        <v>0</v>
      </c>
      <c r="CR446" s="8" t="n">
        <v>1</v>
      </c>
      <c r="CS446" s="8" t="n">
        <v>3</v>
      </c>
      <c r="CT446" s="8" t="n">
        <v>0</v>
      </c>
      <c r="CU446" s="8" t="n">
        <v>0</v>
      </c>
      <c r="CV446" s="8" t="n">
        <v>0</v>
      </c>
      <c r="CW446" s="8" t="n">
        <v>3</v>
      </c>
      <c r="CX446" s="8" t="n">
        <v>0</v>
      </c>
      <c r="CY446" s="8" t="n">
        <v>4</v>
      </c>
      <c r="CZ446" s="8" t="n">
        <v>4</v>
      </c>
      <c r="DA446" s="8" t="n">
        <v>32</v>
      </c>
      <c r="DB446" s="8" t="n">
        <v>4</v>
      </c>
      <c r="DC446" s="8" t="n">
        <v>1</v>
      </c>
      <c r="DD446" s="8" t="n">
        <v>50</v>
      </c>
      <c r="DE446" s="8" t="n">
        <v>7</v>
      </c>
      <c r="DF446" s="8" t="n">
        <v>0</v>
      </c>
      <c r="DG446" s="8" t="n">
        <v>0</v>
      </c>
      <c r="DH446" s="8" t="n">
        <v>40</v>
      </c>
      <c r="DI446" s="8" t="n">
        <v>21</v>
      </c>
      <c r="DJ446" s="8" t="n">
        <v>11</v>
      </c>
      <c r="DK446" s="8" t="n">
        <v>22</v>
      </c>
      <c r="DL446" s="8" t="n">
        <v>22</v>
      </c>
      <c r="DM446" s="8" t="n">
        <v>0</v>
      </c>
      <c r="DN446" s="8" t="n">
        <v>11</v>
      </c>
      <c r="DO446" s="8" t="n">
        <v>11</v>
      </c>
      <c r="DP446" s="8" t="n">
        <v>0</v>
      </c>
      <c r="DQ446" s="8" t="n">
        <f aca="false">DJ446-DI446</f>
        <v>-10</v>
      </c>
      <c r="DR446" s="19" t="n">
        <v>-3.48</v>
      </c>
      <c r="DS446" s="8" t="n">
        <v>20</v>
      </c>
      <c r="DT446" s="8" t="n">
        <v>1</v>
      </c>
      <c r="DU446" s="8" t="n">
        <v>0</v>
      </c>
      <c r="DV446" s="8" t="n">
        <v>0</v>
      </c>
      <c r="DW446" s="8" t="n">
        <v>0</v>
      </c>
      <c r="DX446" s="8" t="n">
        <v>1472</v>
      </c>
      <c r="DY446" s="8" t="n">
        <v>1765</v>
      </c>
      <c r="DZ446" s="8" t="n">
        <v>1106</v>
      </c>
      <c r="EA446" s="8" t="n">
        <v>1295</v>
      </c>
      <c r="EB446" s="8" t="n">
        <v>823</v>
      </c>
      <c r="EC446" s="8" t="n">
        <v>927</v>
      </c>
      <c r="ED446" s="8" t="n">
        <v>67.47</v>
      </c>
      <c r="EE446" s="8" t="n">
        <v>78.23</v>
      </c>
      <c r="EF446" s="8" t="n">
        <v>77</v>
      </c>
      <c r="EG446" s="8" t="n">
        <v>81</v>
      </c>
      <c r="EH446" s="12" t="n">
        <f aca="false">EF446/EB446</f>
        <v>0.0935601458080194</v>
      </c>
      <c r="EI446" s="20" t="n">
        <f aca="false">1-EG446/EC446</f>
        <v>0.912621359223301</v>
      </c>
      <c r="EJ446" s="21" t="n">
        <f aca="false">EH446+EI446</f>
        <v>1.00618150503132</v>
      </c>
      <c r="EK446" s="8" t="n">
        <v>1475</v>
      </c>
      <c r="EL446" s="8" t="n">
        <v>1768</v>
      </c>
      <c r="EM446" s="8" t="n">
        <v>1110</v>
      </c>
      <c r="EN446" s="8" t="n">
        <v>1295</v>
      </c>
      <c r="EO446" s="8" t="n">
        <v>824</v>
      </c>
      <c r="EP446" s="8" t="n">
        <v>926</v>
      </c>
      <c r="EQ446" s="8" t="n">
        <v>77</v>
      </c>
      <c r="ER446" s="8" t="n">
        <v>81</v>
      </c>
      <c r="ES446" s="8" t="n">
        <v>719</v>
      </c>
      <c r="ET446" s="8" t="n">
        <v>831</v>
      </c>
      <c r="EU446" s="8" t="n">
        <v>264</v>
      </c>
      <c r="EV446" s="8" t="n">
        <v>292</v>
      </c>
      <c r="EW446" s="8" t="n">
        <v>39</v>
      </c>
      <c r="EX446" s="8" t="n">
        <v>39</v>
      </c>
      <c r="EY446" s="8" t="n">
        <v>96</v>
      </c>
      <c r="EZ446" s="8" t="n">
        <v>105</v>
      </c>
      <c r="FA446" s="8" t="n">
        <v>1.3</v>
      </c>
      <c r="FB446" s="8" t="n">
        <v>4.3</v>
      </c>
      <c r="FC446" s="8" t="n">
        <v>5.6</v>
      </c>
      <c r="FD446" s="19" t="n">
        <v>33.45</v>
      </c>
      <c r="FE446" s="18" t="n">
        <f aca="false">FD446/V446</f>
        <v>0.412962962962963</v>
      </c>
      <c r="FF446" s="8" t="n">
        <v>1.7357</v>
      </c>
      <c r="FG446" s="8" t="n">
        <v>0.11</v>
      </c>
      <c r="FH446" s="8" t="n">
        <v>0.47</v>
      </c>
      <c r="FI446" s="8" t="n">
        <v>0.57</v>
      </c>
      <c r="FJ446" s="22"/>
      <c r="FK446" s="22"/>
      <c r="FL446" s="22"/>
      <c r="FM446" s="8" t="n">
        <f aca="false">BL446+BS446+AH446+DT446</f>
        <v>355</v>
      </c>
      <c r="FN446" s="19" t="n">
        <f aca="false">IF(DS446&gt;0,(BL446+BR446)/DS446,0)</f>
        <v>8.05</v>
      </c>
      <c r="FO446" s="12" t="n">
        <v>0.0266406758</v>
      </c>
      <c r="FP446" s="19" t="n">
        <f aca="false">Z446-AH446/10</f>
        <v>21.3</v>
      </c>
      <c r="FQ446" s="19" t="n">
        <f aca="false">Z446+DR446/5</f>
        <v>25.304</v>
      </c>
      <c r="FR446" s="19" t="n">
        <f aca="false">(DX446+DY446)/AL446*60</f>
        <v>117.245084604565</v>
      </c>
      <c r="FS446" s="22"/>
      <c r="FT446" s="22"/>
      <c r="FU446" s="22"/>
      <c r="FV446" s="22"/>
      <c r="FW446" s="17" t="s">
        <v>270</v>
      </c>
      <c r="FX446" s="23" t="n">
        <v>832500</v>
      </c>
      <c r="FY446" s="23" t="n">
        <v>863333</v>
      </c>
      <c r="FZ446" s="8" t="n">
        <v>164</v>
      </c>
      <c r="GA446" s="8" t="n">
        <v>13</v>
      </c>
      <c r="GB446" s="8" t="n">
        <v>33</v>
      </c>
      <c r="GC446" s="8" t="n">
        <v>46</v>
      </c>
      <c r="GD446" s="8" t="n">
        <v>21</v>
      </c>
      <c r="GE446" s="8" t="n">
        <v>85</v>
      </c>
      <c r="GF446" s="8" t="n">
        <v>202</v>
      </c>
      <c r="GG446" s="8" t="n">
        <v>3271</v>
      </c>
      <c r="GH446" s="8" t="n">
        <v>2.2</v>
      </c>
      <c r="GI446" s="8" t="n">
        <v>7.2</v>
      </c>
      <c r="GJ446" s="8" t="n">
        <v>9.4</v>
      </c>
      <c r="GK446" s="8" t="n">
        <f aca="false">Z446-AH446/10</f>
        <v>21.3</v>
      </c>
      <c r="GL446" s="22"/>
      <c r="GM446" s="22"/>
      <c r="GN446" s="22"/>
      <c r="GO446" s="22"/>
      <c r="GP446" s="22"/>
    </row>
    <row r="447" customFormat="false" ht="13.65" hidden="false" customHeight="true" outlineLevel="0" collapsed="false">
      <c r="A447" s="16" t="n">
        <v>35086</v>
      </c>
      <c r="B447" s="17" t="s">
        <v>340</v>
      </c>
      <c r="C447" s="17" t="s">
        <v>272</v>
      </c>
      <c r="D447" s="17" t="s">
        <v>262</v>
      </c>
      <c r="E447" s="17" t="s">
        <v>262</v>
      </c>
      <c r="F447" s="8" t="n">
        <v>72</v>
      </c>
      <c r="G447" s="8" t="n">
        <v>173</v>
      </c>
      <c r="H447" s="8" t="n">
        <v>2014</v>
      </c>
      <c r="I447" s="8" t="n">
        <v>1</v>
      </c>
      <c r="J447" s="8" t="n">
        <v>28</v>
      </c>
      <c r="K447" s="17" t="s">
        <v>273</v>
      </c>
      <c r="L447" s="8" t="n">
        <v>2016</v>
      </c>
      <c r="M447" s="8" t="n">
        <v>22</v>
      </c>
      <c r="N447" s="8" t="n">
        <v>2</v>
      </c>
      <c r="O447" s="8" t="n">
        <v>8477959</v>
      </c>
      <c r="P447" s="17" t="s">
        <v>2213</v>
      </c>
      <c r="Q447" s="17" t="s">
        <v>2214</v>
      </c>
      <c r="R447" s="17" t="s">
        <v>2215</v>
      </c>
      <c r="S447" s="17" t="s">
        <v>2216</v>
      </c>
      <c r="T447" s="17" t="s">
        <v>299</v>
      </c>
      <c r="U447" s="17" t="s">
        <v>344</v>
      </c>
      <c r="V447" s="8" t="n">
        <v>22</v>
      </c>
      <c r="W447" s="8" t="n">
        <v>2</v>
      </c>
      <c r="X447" s="8" t="n">
        <v>10</v>
      </c>
      <c r="Y447" s="8" t="n">
        <v>6</v>
      </c>
      <c r="Z447" s="8" t="n">
        <v>12</v>
      </c>
      <c r="AA447" s="8" t="n">
        <v>16</v>
      </c>
      <c r="AB447" s="8" t="n">
        <v>73</v>
      </c>
      <c r="AC447" s="18" t="n">
        <f aca="false">Z447/V447</f>
        <v>0.545454545454545</v>
      </c>
      <c r="AD447" s="19" t="n">
        <f aca="false">IF(FZ447&gt;V447,Z447-V447*(GC447-Z447)/(FZ447-V447),0)</f>
        <v>1.52380952380952</v>
      </c>
      <c r="AE447" s="19" t="n">
        <v>3.894</v>
      </c>
      <c r="AF447" s="8" t="n">
        <v>-7</v>
      </c>
      <c r="AG447" s="8" t="n">
        <v>-2.7</v>
      </c>
      <c r="AH447" s="8" t="n">
        <v>2</v>
      </c>
      <c r="AI447" s="8" t="n">
        <v>375</v>
      </c>
      <c r="AJ447" s="8" t="n">
        <v>18849</v>
      </c>
      <c r="AK447" s="19" t="n">
        <v>314.15</v>
      </c>
      <c r="AL447" s="8" t="n">
        <v>314.15</v>
      </c>
      <c r="AM447" s="8" t="n">
        <v>314</v>
      </c>
      <c r="AN447" s="18" t="n">
        <f aca="false">AJ447/60/V447</f>
        <v>14.2795454545455</v>
      </c>
      <c r="AO447" s="8" t="n">
        <v>23.64</v>
      </c>
      <c r="AP447" s="12" t="n">
        <f aca="false">IF(EF447&gt;0,Z447/EF447,0)</f>
        <v>0.8</v>
      </c>
      <c r="AQ447" s="8" t="n">
        <v>35</v>
      </c>
      <c r="AR447" s="8" t="n">
        <v>35</v>
      </c>
      <c r="AS447" s="8" t="n">
        <v>35</v>
      </c>
      <c r="AT447" s="8" t="n">
        <v>26</v>
      </c>
      <c r="AU447" s="8" t="n">
        <v>26</v>
      </c>
      <c r="AV447" s="8" t="n">
        <v>18</v>
      </c>
      <c r="AW447" s="8" t="n">
        <v>19</v>
      </c>
      <c r="AX447" s="8" t="n">
        <v>7</v>
      </c>
      <c r="AY447" s="8" t="n">
        <v>1</v>
      </c>
      <c r="AZ447" s="8" t="n">
        <v>2</v>
      </c>
      <c r="BA447" s="8" t="n">
        <f aca="false">AY447+AZ447</f>
        <v>3</v>
      </c>
      <c r="BB447" s="8" t="n">
        <v>1.84</v>
      </c>
      <c r="BC447" s="8" t="n">
        <v>42.3889</v>
      </c>
      <c r="BD447" s="19" t="n">
        <v>105.2</v>
      </c>
      <c r="BE447" s="19" t="n">
        <v>20.0923125895273</v>
      </c>
      <c r="BF447" s="19" t="n">
        <f aca="false">AQ447+BD447</f>
        <v>140.2</v>
      </c>
      <c r="BG447" s="19" t="n">
        <f aca="false">IF(AL447&gt;0,BF447/AL447*60,0)</f>
        <v>26.7770173484004</v>
      </c>
      <c r="BH447" s="8" t="n">
        <v>91</v>
      </c>
      <c r="BI447" s="8" t="n">
        <v>97</v>
      </c>
      <c r="BJ447" s="8" t="n">
        <v>60</v>
      </c>
      <c r="BK447" s="12" t="n">
        <f aca="false">BH447/(BH447+BJ447)</f>
        <v>0.602649006622517</v>
      </c>
      <c r="BL447" s="8" t="n">
        <v>3</v>
      </c>
      <c r="BM447" s="8" t="n">
        <v>3</v>
      </c>
      <c r="BN447" s="8" t="n">
        <v>34</v>
      </c>
      <c r="BO447" s="8" t="n">
        <f aca="false">BM447-BN447</f>
        <v>-31</v>
      </c>
      <c r="BP447" s="8" t="n">
        <v>8</v>
      </c>
      <c r="BQ447" s="8" t="n">
        <v>23</v>
      </c>
      <c r="BR447" s="8" t="n">
        <v>10</v>
      </c>
      <c r="BS447" s="8" t="n">
        <v>1</v>
      </c>
      <c r="BT447" s="12" t="n">
        <f aca="false">BS447/(EA447+BS447)</f>
        <v>0.00467289719626168</v>
      </c>
      <c r="BU447" s="8" t="n">
        <v>2</v>
      </c>
      <c r="BV447" s="8" t="n">
        <v>3</v>
      </c>
      <c r="BW447" s="12" t="n">
        <f aca="false">IF(BU447+BV447&gt;0,BU447/(BU447+BV447),0)</f>
        <v>0.4</v>
      </c>
      <c r="BX447" s="8" t="n">
        <v>1</v>
      </c>
      <c r="BY447" s="8" t="n">
        <v>0</v>
      </c>
      <c r="BZ447" s="8" t="n">
        <v>1</v>
      </c>
      <c r="CA447" s="8" t="n">
        <v>1</v>
      </c>
      <c r="CB447" s="8" t="n">
        <v>0</v>
      </c>
      <c r="CC447" s="8" t="n">
        <v>2</v>
      </c>
      <c r="CD447" s="8" t="n">
        <v>0</v>
      </c>
      <c r="CE447" s="8" t="n">
        <v>1</v>
      </c>
      <c r="CF447" s="8" t="n">
        <v>2</v>
      </c>
      <c r="CG447" s="8" t="n">
        <v>2</v>
      </c>
      <c r="CH447" s="8" t="n">
        <v>0</v>
      </c>
      <c r="CI447" s="8" t="n">
        <v>0</v>
      </c>
      <c r="CJ447" s="8" t="n">
        <v>0</v>
      </c>
      <c r="CK447" s="8" t="n">
        <v>0</v>
      </c>
      <c r="CL447" s="8" t="n">
        <v>0</v>
      </c>
      <c r="CM447" s="8" t="n">
        <v>0</v>
      </c>
      <c r="CN447" s="8" t="n">
        <v>0</v>
      </c>
      <c r="CO447" s="8" t="n">
        <v>0</v>
      </c>
      <c r="CP447" s="8" t="n">
        <v>0</v>
      </c>
      <c r="CQ447" s="8" t="n">
        <v>0</v>
      </c>
      <c r="CR447" s="8" t="n">
        <v>0</v>
      </c>
      <c r="CS447" s="8" t="n">
        <v>0</v>
      </c>
      <c r="CT447" s="8" t="n">
        <v>1</v>
      </c>
      <c r="CU447" s="8" t="n">
        <v>1</v>
      </c>
      <c r="CV447" s="8" t="n">
        <v>0</v>
      </c>
      <c r="CW447" s="8" t="n">
        <v>0</v>
      </c>
      <c r="CX447" s="8" t="n">
        <v>0</v>
      </c>
      <c r="CY447" s="8" t="n">
        <v>0</v>
      </c>
      <c r="CZ447" s="8" t="n">
        <v>0</v>
      </c>
      <c r="DA447" s="8" t="n">
        <v>8</v>
      </c>
      <c r="DB447" s="8" t="n">
        <v>2</v>
      </c>
      <c r="DC447" s="8" t="n">
        <v>0</v>
      </c>
      <c r="DD447" s="8" t="n">
        <v>1</v>
      </c>
      <c r="DE447" s="8" t="n">
        <v>5</v>
      </c>
      <c r="DF447" s="8" t="n">
        <v>2</v>
      </c>
      <c r="DG447" s="8" t="n">
        <v>0</v>
      </c>
      <c r="DH447" s="8" t="n">
        <v>8</v>
      </c>
      <c r="DI447" s="8" t="n">
        <v>1</v>
      </c>
      <c r="DJ447" s="8" t="n">
        <v>9</v>
      </c>
      <c r="DK447" s="8" t="n">
        <v>3</v>
      </c>
      <c r="DL447" s="8" t="n">
        <v>3</v>
      </c>
      <c r="DM447" s="8" t="n">
        <v>0</v>
      </c>
      <c r="DN447" s="8" t="n">
        <v>9</v>
      </c>
      <c r="DO447" s="8" t="n">
        <v>9</v>
      </c>
      <c r="DP447" s="8" t="n">
        <v>0</v>
      </c>
      <c r="DQ447" s="8" t="n">
        <f aca="false">DJ447-DI447</f>
        <v>8</v>
      </c>
      <c r="DR447" s="19" t="n">
        <v>5.91</v>
      </c>
      <c r="DS447" s="8" t="n">
        <v>1</v>
      </c>
      <c r="DT447" s="8" t="n">
        <v>0</v>
      </c>
      <c r="DU447" s="8" t="n">
        <v>0</v>
      </c>
      <c r="DV447" s="8" t="n">
        <v>0</v>
      </c>
      <c r="DW447" s="8" t="n">
        <v>0</v>
      </c>
      <c r="DX447" s="8" t="n">
        <v>294</v>
      </c>
      <c r="DY447" s="8" t="n">
        <v>272</v>
      </c>
      <c r="DZ447" s="8" t="n">
        <v>216</v>
      </c>
      <c r="EA447" s="8" t="n">
        <v>213</v>
      </c>
      <c r="EB447" s="8" t="n">
        <v>164</v>
      </c>
      <c r="EC447" s="8" t="n">
        <v>158</v>
      </c>
      <c r="ED447" s="8" t="n">
        <v>12.89</v>
      </c>
      <c r="EE447" s="8" t="n">
        <v>15.03</v>
      </c>
      <c r="EF447" s="8" t="n">
        <v>15</v>
      </c>
      <c r="EG447" s="8" t="n">
        <v>20</v>
      </c>
      <c r="EH447" s="12" t="n">
        <f aca="false">EF447/EB447</f>
        <v>0.0914634146341463</v>
      </c>
      <c r="EI447" s="20" t="n">
        <f aca="false">1-EG447/EC447</f>
        <v>0.873417721518987</v>
      </c>
      <c r="EJ447" s="21" t="n">
        <f aca="false">EH447+EI447</f>
        <v>0.964881136153134</v>
      </c>
      <c r="EK447" s="8" t="n">
        <v>293</v>
      </c>
      <c r="EL447" s="8" t="n">
        <v>272</v>
      </c>
      <c r="EM447" s="8" t="n">
        <v>215</v>
      </c>
      <c r="EN447" s="8" t="n">
        <v>213</v>
      </c>
      <c r="EO447" s="8" t="n">
        <v>164</v>
      </c>
      <c r="EP447" s="8" t="n">
        <v>160</v>
      </c>
      <c r="EQ447" s="8" t="n">
        <v>15</v>
      </c>
      <c r="ER447" s="8" t="n">
        <v>20</v>
      </c>
      <c r="ES447" s="8" t="n">
        <v>147</v>
      </c>
      <c r="ET447" s="8" t="n">
        <v>153</v>
      </c>
      <c r="EU447" s="8" t="n">
        <v>60</v>
      </c>
      <c r="EV447" s="8" t="n">
        <v>65</v>
      </c>
      <c r="EW447" s="8" t="n">
        <v>7</v>
      </c>
      <c r="EX447" s="8" t="n">
        <v>14</v>
      </c>
      <c r="EY447" s="8" t="n">
        <v>16</v>
      </c>
      <c r="EZ447" s="8" t="n">
        <v>20</v>
      </c>
      <c r="FA447" s="8" t="n">
        <v>0.6</v>
      </c>
      <c r="FB447" s="8" t="n">
        <v>0</v>
      </c>
      <c r="FC447" s="8" t="n">
        <v>0.6</v>
      </c>
      <c r="FD447" s="19" t="n">
        <v>7.94</v>
      </c>
      <c r="FE447" s="18" t="n">
        <f aca="false">FD447/V447</f>
        <v>0.360909090909091</v>
      </c>
      <c r="FF447" s="8" t="n">
        <v>0.1614</v>
      </c>
      <c r="FG447" s="8" t="n">
        <v>0.35</v>
      </c>
      <c r="FH447" s="8" t="n">
        <v>0.12</v>
      </c>
      <c r="FI447" s="8" t="n">
        <v>0.46</v>
      </c>
      <c r="FJ447" s="22"/>
      <c r="FK447" s="22"/>
      <c r="FL447" s="22"/>
      <c r="FM447" s="8" t="n">
        <f aca="false">BL447+BS447+AH447+DT447</f>
        <v>6</v>
      </c>
      <c r="FN447" s="19" t="n">
        <f aca="false">IF(DS447&gt;0,(BL447+BR447)/DS447,0)</f>
        <v>13</v>
      </c>
      <c r="FO447" s="12" t="n">
        <v>0.0287820288</v>
      </c>
      <c r="FP447" s="19" t="n">
        <f aca="false">Z447-AH447/10</f>
        <v>11.8</v>
      </c>
      <c r="FQ447" s="19" t="n">
        <f aca="false">Z447+DR447/5</f>
        <v>13.182</v>
      </c>
      <c r="FR447" s="19" t="n">
        <f aca="false">(DX447+DY447)/AL447*60</f>
        <v>108.101225529206</v>
      </c>
      <c r="FS447" s="22"/>
      <c r="FT447" s="22"/>
      <c r="FU447" s="22"/>
      <c r="FV447" s="22"/>
      <c r="FW447" s="17" t="s">
        <v>270</v>
      </c>
      <c r="FX447" s="23" t="n">
        <v>832500</v>
      </c>
      <c r="FY447" s="23" t="n">
        <v>863333</v>
      </c>
      <c r="FZ447" s="8" t="n">
        <v>43</v>
      </c>
      <c r="GA447" s="8" t="n">
        <v>6</v>
      </c>
      <c r="GB447" s="8" t="n">
        <v>16</v>
      </c>
      <c r="GC447" s="8" t="n">
        <v>22</v>
      </c>
      <c r="GD447" s="8" t="n">
        <v>-6</v>
      </c>
      <c r="GE447" s="8" t="n">
        <v>14</v>
      </c>
      <c r="GF447" s="8" t="n">
        <v>40</v>
      </c>
      <c r="GG447" s="8" t="n">
        <v>660</v>
      </c>
      <c r="GH447" s="8" t="n">
        <v>1.2</v>
      </c>
      <c r="GI447" s="8" t="n">
        <v>0.4</v>
      </c>
      <c r="GJ447" s="8" t="n">
        <v>1.5</v>
      </c>
      <c r="GK447" s="8" t="n">
        <f aca="false">Z447-AH447/10</f>
        <v>11.8</v>
      </c>
      <c r="GL447" s="22"/>
      <c r="GM447" s="22"/>
      <c r="GN447" s="22"/>
      <c r="GO447" s="22"/>
      <c r="GP447" s="22"/>
    </row>
    <row r="448" customFormat="false" ht="13.65" hidden="false" customHeight="true" outlineLevel="0" collapsed="false">
      <c r="A448" s="16" t="n">
        <v>34559</v>
      </c>
      <c r="B448" s="17" t="s">
        <v>2217</v>
      </c>
      <c r="C448" s="17" t="s">
        <v>455</v>
      </c>
      <c r="D448" s="17" t="s">
        <v>262</v>
      </c>
      <c r="E448" s="17" t="s">
        <v>262</v>
      </c>
      <c r="F448" s="8" t="n">
        <v>76</v>
      </c>
      <c r="G448" s="8" t="n">
        <v>214</v>
      </c>
      <c r="H448" s="8" t="n">
        <v>2012</v>
      </c>
      <c r="I448" s="8" t="n">
        <v>3</v>
      </c>
      <c r="J448" s="8" t="n">
        <v>63</v>
      </c>
      <c r="K448" s="17" t="s">
        <v>263</v>
      </c>
      <c r="L448" s="8" t="n">
        <v>2015</v>
      </c>
      <c r="M448" s="8" t="n">
        <v>23</v>
      </c>
      <c r="N448" s="8" t="n">
        <v>3</v>
      </c>
      <c r="O448" s="8" t="n">
        <v>8476915</v>
      </c>
      <c r="P448" s="17" t="s">
        <v>2218</v>
      </c>
      <c r="Q448" s="17" t="s">
        <v>2219</v>
      </c>
      <c r="R448" s="17" t="s">
        <v>2220</v>
      </c>
      <c r="S448" s="17" t="s">
        <v>2221</v>
      </c>
      <c r="T448" s="17" t="s">
        <v>268</v>
      </c>
      <c r="U448" s="17" t="s">
        <v>325</v>
      </c>
      <c r="V448" s="8" t="n">
        <v>69</v>
      </c>
      <c r="W448" s="8" t="n">
        <v>11</v>
      </c>
      <c r="X448" s="8" t="n">
        <v>10</v>
      </c>
      <c r="Y448" s="8" t="n">
        <v>4</v>
      </c>
      <c r="Z448" s="8" t="n">
        <v>21</v>
      </c>
      <c r="AA448" s="8" t="n">
        <v>10</v>
      </c>
      <c r="AB448" s="8" t="n">
        <v>87</v>
      </c>
      <c r="AC448" s="18" t="n">
        <f aca="false">Z448/V448</f>
        <v>0.304347826086956</v>
      </c>
      <c r="AD448" s="19" t="n">
        <f aca="false">IF(FZ448&gt;V448,Z448-V448*(GC448-Z448)/(FZ448-V448),0)</f>
        <v>12.72</v>
      </c>
      <c r="AE448" s="19" t="n">
        <v>8.505</v>
      </c>
      <c r="AF448" s="8" t="n">
        <v>-7</v>
      </c>
      <c r="AG448" s="8" t="n">
        <v>-6.7</v>
      </c>
      <c r="AH448" s="8" t="n">
        <v>47</v>
      </c>
      <c r="AI448" s="8" t="n">
        <v>1207</v>
      </c>
      <c r="AJ448" s="8" t="n">
        <v>52609</v>
      </c>
      <c r="AK448" s="19" t="n">
        <v>876.81666666667</v>
      </c>
      <c r="AL448" s="8" t="n">
        <v>877.72</v>
      </c>
      <c r="AM448" s="8" t="n">
        <v>877</v>
      </c>
      <c r="AN448" s="18" t="n">
        <f aca="false">AJ448/60/V448</f>
        <v>12.7074879227053</v>
      </c>
      <c r="AO448" s="8" t="n">
        <v>21.42</v>
      </c>
      <c r="AP448" s="12" t="n">
        <f aca="false">IF(EF448&gt;0,Z448/EF448,0)</f>
        <v>0.724137931034483</v>
      </c>
      <c r="AQ448" s="8" t="n">
        <v>158</v>
      </c>
      <c r="AR448" s="8" t="n">
        <v>158</v>
      </c>
      <c r="AS448" s="8" t="n">
        <v>158</v>
      </c>
      <c r="AT448" s="8" t="n">
        <v>112</v>
      </c>
      <c r="AU448" s="8" t="n">
        <v>112</v>
      </c>
      <c r="AV448" s="8" t="n">
        <v>73</v>
      </c>
      <c r="AW448" s="8" t="n">
        <v>101</v>
      </c>
      <c r="AX448" s="8" t="n">
        <v>43</v>
      </c>
      <c r="AY448" s="8" t="n">
        <v>5</v>
      </c>
      <c r="AZ448" s="8" t="n">
        <v>4</v>
      </c>
      <c r="BA448" s="8" t="n">
        <f aca="false">AY448+AZ448</f>
        <v>9</v>
      </c>
      <c r="BB448" s="8" t="n">
        <v>10.04</v>
      </c>
      <c r="BC448" s="8" t="n">
        <v>27.3288</v>
      </c>
      <c r="BD448" s="19" t="n">
        <v>103.4</v>
      </c>
      <c r="BE448" s="19" t="n">
        <v>7.07559543043963</v>
      </c>
      <c r="BF448" s="19" t="n">
        <f aca="false">AQ448+BD448</f>
        <v>261.4</v>
      </c>
      <c r="BG448" s="19" t="n">
        <f aca="false">IF(AL448&gt;0,BF448/AL448*60,0)</f>
        <v>17.8690242902064</v>
      </c>
      <c r="BH448" s="8" t="n">
        <v>219</v>
      </c>
      <c r="BI448" s="8" t="n">
        <v>285</v>
      </c>
      <c r="BJ448" s="8" t="n">
        <v>305</v>
      </c>
      <c r="BK448" s="12" t="n">
        <f aca="false">BH448/(BH448+BJ448)</f>
        <v>0.41793893129771</v>
      </c>
      <c r="BL448" s="8" t="n">
        <v>128</v>
      </c>
      <c r="BM448" s="8" t="n">
        <v>128</v>
      </c>
      <c r="BN448" s="8" t="n">
        <v>101</v>
      </c>
      <c r="BO448" s="8" t="n">
        <f aca="false">BM448-BN448</f>
        <v>27</v>
      </c>
      <c r="BP448" s="8" t="n">
        <v>39</v>
      </c>
      <c r="BQ448" s="8" t="n">
        <v>32</v>
      </c>
      <c r="BR448" s="8" t="n">
        <v>26</v>
      </c>
      <c r="BS448" s="8" t="n">
        <v>39</v>
      </c>
      <c r="BT448" s="12" t="n">
        <f aca="false">BS448/(EA448+BS448)</f>
        <v>0.0588235294117647</v>
      </c>
      <c r="BU448" s="8" t="n">
        <v>174</v>
      </c>
      <c r="BV448" s="8" t="n">
        <v>209</v>
      </c>
      <c r="BW448" s="12" t="n">
        <f aca="false">IF(BU448+BV448&gt;0,BU448/(BU448+BV448),0)</f>
        <v>0.454308093994778</v>
      </c>
      <c r="BX448" s="8" t="n">
        <v>67</v>
      </c>
      <c r="BY448" s="8" t="n">
        <v>74</v>
      </c>
      <c r="BZ448" s="8" t="n">
        <v>64</v>
      </c>
      <c r="CA448" s="8" t="n">
        <v>71</v>
      </c>
      <c r="CB448" s="8" t="n">
        <v>42</v>
      </c>
      <c r="CC448" s="8" t="n">
        <v>64</v>
      </c>
      <c r="CD448" s="8" t="n">
        <v>51</v>
      </c>
      <c r="CE448" s="8" t="n">
        <v>59</v>
      </c>
      <c r="CF448" s="8" t="n">
        <v>74</v>
      </c>
      <c r="CG448" s="8" t="n">
        <v>90</v>
      </c>
      <c r="CH448" s="8" t="n">
        <v>98</v>
      </c>
      <c r="CI448" s="8" t="n">
        <v>123</v>
      </c>
      <c r="CJ448" s="8" t="n">
        <v>0</v>
      </c>
      <c r="CK448" s="8" t="n">
        <v>0</v>
      </c>
      <c r="CL448" s="8" t="n">
        <v>1</v>
      </c>
      <c r="CM448" s="8" t="n">
        <v>2</v>
      </c>
      <c r="CN448" s="8" t="n">
        <v>1</v>
      </c>
      <c r="CO448" s="8" t="n">
        <v>0</v>
      </c>
      <c r="CP448" s="8" t="n">
        <v>0</v>
      </c>
      <c r="CQ448" s="8" t="n">
        <v>1</v>
      </c>
      <c r="CR448" s="8" t="n">
        <v>0</v>
      </c>
      <c r="CS448" s="8" t="n">
        <v>0</v>
      </c>
      <c r="CT448" s="8" t="n">
        <v>2</v>
      </c>
      <c r="CU448" s="8" t="n">
        <v>0</v>
      </c>
      <c r="CV448" s="8" t="n">
        <v>1</v>
      </c>
      <c r="CW448" s="8" t="n">
        <v>7</v>
      </c>
      <c r="CX448" s="8" t="n">
        <v>0</v>
      </c>
      <c r="CY448" s="8" t="n">
        <v>2</v>
      </c>
      <c r="CZ448" s="8" t="n">
        <v>2</v>
      </c>
      <c r="DA448" s="8" t="n">
        <v>35</v>
      </c>
      <c r="DB448" s="8" t="n">
        <v>12</v>
      </c>
      <c r="DC448" s="8" t="n">
        <v>2</v>
      </c>
      <c r="DD448" s="8" t="n">
        <v>2</v>
      </c>
      <c r="DE448" s="8" t="n">
        <v>11</v>
      </c>
      <c r="DF448" s="8" t="n">
        <v>2</v>
      </c>
      <c r="DG448" s="8" t="n">
        <v>2</v>
      </c>
      <c r="DH448" s="8" t="n">
        <v>42</v>
      </c>
      <c r="DI448" s="8" t="n">
        <v>16</v>
      </c>
      <c r="DJ448" s="8" t="n">
        <v>8</v>
      </c>
      <c r="DK448" s="8" t="n">
        <v>16</v>
      </c>
      <c r="DL448" s="8" t="n">
        <v>11</v>
      </c>
      <c r="DM448" s="8" t="n">
        <v>5</v>
      </c>
      <c r="DN448" s="8" t="n">
        <v>12</v>
      </c>
      <c r="DO448" s="8" t="n">
        <v>7</v>
      </c>
      <c r="DP448" s="8" t="n">
        <v>5</v>
      </c>
      <c r="DQ448" s="8" t="n">
        <f aca="false">DJ448-DI448</f>
        <v>-8</v>
      </c>
      <c r="DR448" s="19" t="n">
        <v>-9.25</v>
      </c>
      <c r="DS448" s="8" t="n">
        <v>11</v>
      </c>
      <c r="DT448" s="8" t="n">
        <v>5</v>
      </c>
      <c r="DU448" s="8" t="n">
        <v>0</v>
      </c>
      <c r="DV448" s="8" t="n">
        <v>0</v>
      </c>
      <c r="DW448" s="8" t="n">
        <v>0</v>
      </c>
      <c r="DX448" s="8" t="n">
        <v>741</v>
      </c>
      <c r="DY448" s="8" t="n">
        <v>862</v>
      </c>
      <c r="DZ448" s="8" t="n">
        <v>548</v>
      </c>
      <c r="EA448" s="8" t="n">
        <v>624</v>
      </c>
      <c r="EB448" s="8" t="n">
        <v>388</v>
      </c>
      <c r="EC448" s="8" t="n">
        <v>452</v>
      </c>
      <c r="ED448" s="8" t="n">
        <v>32.6</v>
      </c>
      <c r="EE448" s="8" t="n">
        <v>46.17</v>
      </c>
      <c r="EF448" s="8" t="n">
        <v>29</v>
      </c>
      <c r="EG448" s="8" t="n">
        <v>42</v>
      </c>
      <c r="EH448" s="12" t="n">
        <f aca="false">EF448/EB448</f>
        <v>0.0747422680412371</v>
      </c>
      <c r="EI448" s="20" t="n">
        <f aca="false">1-EG448/EC448</f>
        <v>0.907079646017699</v>
      </c>
      <c r="EJ448" s="21" t="n">
        <f aca="false">EH448+EI448</f>
        <v>0.981821914058936</v>
      </c>
      <c r="EK448" s="8" t="n">
        <v>740</v>
      </c>
      <c r="EL448" s="8" t="n">
        <v>861</v>
      </c>
      <c r="EM448" s="8" t="n">
        <v>548</v>
      </c>
      <c r="EN448" s="8" t="n">
        <v>622</v>
      </c>
      <c r="EO448" s="8" t="n">
        <v>387</v>
      </c>
      <c r="EP448" s="8" t="n">
        <v>450</v>
      </c>
      <c r="EQ448" s="8" t="n">
        <v>29</v>
      </c>
      <c r="ER448" s="8" t="n">
        <v>41</v>
      </c>
      <c r="ES448" s="8" t="n">
        <v>361</v>
      </c>
      <c r="ET448" s="8" t="n">
        <v>454</v>
      </c>
      <c r="EU448" s="8" t="n">
        <v>129</v>
      </c>
      <c r="EV448" s="8" t="n">
        <v>195</v>
      </c>
      <c r="EW448" s="8" t="n">
        <v>14</v>
      </c>
      <c r="EX448" s="8" t="n">
        <v>25</v>
      </c>
      <c r="EY448" s="8" t="n">
        <v>61</v>
      </c>
      <c r="EZ448" s="8" t="n">
        <v>45</v>
      </c>
      <c r="FA448" s="8" t="n">
        <v>0.9</v>
      </c>
      <c r="FB448" s="8" t="n">
        <v>0.7</v>
      </c>
      <c r="FC448" s="8" t="n">
        <v>1.5</v>
      </c>
      <c r="FD448" s="19" t="n">
        <v>19.93</v>
      </c>
      <c r="FE448" s="18" t="n">
        <f aca="false">FD448/V448</f>
        <v>0.288840579710145</v>
      </c>
      <c r="FF448" s="8" t="n">
        <v>2.1271</v>
      </c>
      <c r="FG448" s="8" t="n">
        <v>0.03</v>
      </c>
      <c r="FH448" s="8" t="n">
        <v>-0.1</v>
      </c>
      <c r="FI448" s="8" t="n">
        <v>-0.08</v>
      </c>
      <c r="FJ448" s="22"/>
      <c r="FK448" s="22"/>
      <c r="FL448" s="22"/>
      <c r="FM448" s="8" t="n">
        <f aca="false">BL448+BS448+AH448+DT448</f>
        <v>219</v>
      </c>
      <c r="FN448" s="19" t="n">
        <f aca="false">IF(DS448&gt;0,(BL448+BR448)/DS448,0)</f>
        <v>14</v>
      </c>
      <c r="FO448" s="12" t="n">
        <v>0.0599654301</v>
      </c>
      <c r="FP448" s="19" t="n">
        <f aca="false">Z448-AH448/10</f>
        <v>16.3</v>
      </c>
      <c r="FQ448" s="19" t="n">
        <f aca="false">Z448+DR448/5</f>
        <v>19.15</v>
      </c>
      <c r="FR448" s="19" t="n">
        <f aca="false">(DX448+DY448)/AL448*60</f>
        <v>109.579364717678</v>
      </c>
      <c r="FS448" s="8" t="n">
        <v>5</v>
      </c>
      <c r="FT448" s="17" t="s">
        <v>563</v>
      </c>
      <c r="FU448" s="8" t="n">
        <v>203</v>
      </c>
      <c r="FV448" s="22"/>
      <c r="FW448" s="17" t="s">
        <v>270</v>
      </c>
      <c r="FX448" s="23" t="n">
        <v>650000</v>
      </c>
      <c r="FY448" s="23" t="n">
        <v>675000</v>
      </c>
      <c r="FZ448" s="8" t="n">
        <v>94</v>
      </c>
      <c r="GA448" s="8" t="n">
        <v>12</v>
      </c>
      <c r="GB448" s="8" t="n">
        <v>12</v>
      </c>
      <c r="GC448" s="8" t="n">
        <v>24</v>
      </c>
      <c r="GD448" s="8" t="n">
        <v>-8</v>
      </c>
      <c r="GE448" s="8" t="n">
        <v>62</v>
      </c>
      <c r="GF448" s="8" t="n">
        <v>97</v>
      </c>
      <c r="GG448" s="8" t="n">
        <v>1125</v>
      </c>
      <c r="GH448" s="8" t="n">
        <v>0.6</v>
      </c>
      <c r="GI448" s="8" t="n">
        <v>0.9</v>
      </c>
      <c r="GJ448" s="8" t="n">
        <v>1.5</v>
      </c>
      <c r="GK448" s="8" t="n">
        <f aca="false">Z448-AH448/10</f>
        <v>16.3</v>
      </c>
      <c r="GL448" s="22"/>
      <c r="GM448" s="22"/>
      <c r="GN448" s="22"/>
      <c r="GO448" s="22"/>
      <c r="GP448" s="22"/>
    </row>
    <row r="449" customFormat="false" ht="13.65" hidden="false" customHeight="true" outlineLevel="0" collapsed="false">
      <c r="A449" s="16" t="n">
        <v>35036</v>
      </c>
      <c r="B449" s="17" t="s">
        <v>2222</v>
      </c>
      <c r="C449" s="22"/>
      <c r="D449" s="17" t="s">
        <v>366</v>
      </c>
      <c r="E449" s="17" t="s">
        <v>366</v>
      </c>
      <c r="F449" s="8" t="n">
        <v>71</v>
      </c>
      <c r="G449" s="8" t="n">
        <v>186</v>
      </c>
      <c r="H449" s="8" t="n">
        <v>2014</v>
      </c>
      <c r="I449" s="8" t="n">
        <v>1</v>
      </c>
      <c r="J449" s="8" t="n">
        <v>14</v>
      </c>
      <c r="K449" s="17" t="s">
        <v>273</v>
      </c>
      <c r="L449" s="8" t="n">
        <v>2016</v>
      </c>
      <c r="M449" s="8" t="n">
        <v>22</v>
      </c>
      <c r="N449" s="8" t="n">
        <v>2</v>
      </c>
      <c r="O449" s="8" t="n">
        <v>8477945</v>
      </c>
      <c r="P449" s="17" t="s">
        <v>2223</v>
      </c>
      <c r="Q449" s="17" t="s">
        <v>2224</v>
      </c>
      <c r="R449" s="17" t="s">
        <v>2225</v>
      </c>
      <c r="S449" s="17" t="s">
        <v>2226</v>
      </c>
      <c r="T449" s="17" t="s">
        <v>278</v>
      </c>
      <c r="U449" s="17" t="s">
        <v>473</v>
      </c>
      <c r="V449" s="8" t="n">
        <v>42</v>
      </c>
      <c r="W449" s="8" t="n">
        <v>1</v>
      </c>
      <c r="X449" s="8" t="n">
        <v>3</v>
      </c>
      <c r="Y449" s="8" t="n">
        <v>2</v>
      </c>
      <c r="Z449" s="8" t="n">
        <v>4</v>
      </c>
      <c r="AA449" s="8" t="n">
        <v>19</v>
      </c>
      <c r="AB449" s="8" t="n">
        <v>75</v>
      </c>
      <c r="AC449" s="18" t="n">
        <f aca="false">Z449/V449</f>
        <v>0.0952380952380952</v>
      </c>
      <c r="AD449" s="19" t="n">
        <f aca="false">IF(FZ449&gt;V449,Z449-V449*(GC449-Z449)/(FZ449-V449),0)</f>
        <v>-9.125</v>
      </c>
      <c r="AE449" s="19" t="n">
        <v>1.419</v>
      </c>
      <c r="AF449" s="8" t="n">
        <v>-1</v>
      </c>
      <c r="AG449" s="8" t="n">
        <v>1</v>
      </c>
      <c r="AH449" s="8" t="n">
        <v>14</v>
      </c>
      <c r="AI449" s="8" t="n">
        <v>812</v>
      </c>
      <c r="AJ449" s="8" t="n">
        <v>32783</v>
      </c>
      <c r="AK449" s="19" t="n">
        <v>546.38333333333</v>
      </c>
      <c r="AL449" s="8" t="n">
        <v>546.42</v>
      </c>
      <c r="AM449" s="8" t="n">
        <v>546</v>
      </c>
      <c r="AN449" s="18" t="n">
        <f aca="false">AJ449/60/V449</f>
        <v>13.009126984127</v>
      </c>
      <c r="AO449" s="8" t="n">
        <v>21.91</v>
      </c>
      <c r="AP449" s="12" t="n">
        <f aca="false">IF(EF449&gt;0,Z449/EF449,0)</f>
        <v>0.235294117647059</v>
      </c>
      <c r="AQ449" s="8" t="n">
        <v>101</v>
      </c>
      <c r="AR449" s="8" t="n">
        <v>101</v>
      </c>
      <c r="AS449" s="8" t="n">
        <v>101</v>
      </c>
      <c r="AT449" s="8" t="n">
        <v>59</v>
      </c>
      <c r="AU449" s="8" t="n">
        <v>59</v>
      </c>
      <c r="AV449" s="8" t="n">
        <v>42</v>
      </c>
      <c r="AW449" s="8" t="n">
        <v>31</v>
      </c>
      <c r="AX449" s="8" t="n">
        <v>1</v>
      </c>
      <c r="AY449" s="8" t="n">
        <v>2</v>
      </c>
      <c r="AZ449" s="8" t="n">
        <v>4</v>
      </c>
      <c r="BA449" s="8" t="n">
        <f aca="false">AY449+AZ449</f>
        <v>6</v>
      </c>
      <c r="BB449" s="8" t="n">
        <v>1.46</v>
      </c>
      <c r="BC449" s="8" t="n">
        <v>52.9762</v>
      </c>
      <c r="BD449" s="19" t="n">
        <v>77</v>
      </c>
      <c r="BE449" s="19" t="n">
        <v>8.45560198883573</v>
      </c>
      <c r="BF449" s="19" t="n">
        <f aca="false">AQ449+BD449</f>
        <v>178</v>
      </c>
      <c r="BG449" s="19" t="n">
        <f aca="false">IF(AL449&gt;0,BF449/AL449*60,0)</f>
        <v>19.5454046337982</v>
      </c>
      <c r="BH449" s="8" t="n">
        <v>205</v>
      </c>
      <c r="BI449" s="8" t="n">
        <v>165</v>
      </c>
      <c r="BJ449" s="8" t="n">
        <v>135</v>
      </c>
      <c r="BK449" s="12" t="n">
        <f aca="false">BH449/(BH449+BJ449)</f>
        <v>0.602941176470588</v>
      </c>
      <c r="BL449" s="8" t="n">
        <v>20</v>
      </c>
      <c r="BM449" s="8" t="n">
        <v>20</v>
      </c>
      <c r="BN449" s="8" t="n">
        <v>60</v>
      </c>
      <c r="BO449" s="8" t="n">
        <f aca="false">BM449-BN449</f>
        <v>-40</v>
      </c>
      <c r="BP449" s="8" t="n">
        <v>17</v>
      </c>
      <c r="BQ449" s="8" t="n">
        <v>18</v>
      </c>
      <c r="BR449" s="8" t="n">
        <v>2</v>
      </c>
      <c r="BS449" s="8" t="n">
        <v>28</v>
      </c>
      <c r="BT449" s="12" t="n">
        <f aca="false">BS449/(EA449+BS449)</f>
        <v>0.0816326530612245</v>
      </c>
      <c r="BU449" s="8" t="n">
        <v>0</v>
      </c>
      <c r="BV449" s="8" t="n">
        <v>0</v>
      </c>
      <c r="BW449" s="12" t="n">
        <f aca="false">IF(BU449+BV449&gt;0,BU449/(BU449+BV449),0)</f>
        <v>0</v>
      </c>
      <c r="BX449" s="8" t="n">
        <v>0</v>
      </c>
      <c r="BY449" s="8" t="n">
        <v>0</v>
      </c>
      <c r="BZ449" s="8" t="n">
        <v>0</v>
      </c>
      <c r="CA449" s="8" t="n">
        <v>0</v>
      </c>
      <c r="CB449" s="8" t="n">
        <v>0</v>
      </c>
      <c r="CC449" s="8" t="n">
        <v>0</v>
      </c>
      <c r="CD449" s="8" t="n">
        <v>0</v>
      </c>
      <c r="CE449" s="8" t="n">
        <v>0</v>
      </c>
      <c r="CF449" s="8" t="n">
        <v>0</v>
      </c>
      <c r="CG449" s="8" t="n">
        <v>0</v>
      </c>
      <c r="CH449" s="8" t="n">
        <v>0</v>
      </c>
      <c r="CI449" s="8" t="n">
        <v>0</v>
      </c>
      <c r="CJ449" s="8" t="n">
        <v>0</v>
      </c>
      <c r="CK449" s="8" t="n">
        <v>0</v>
      </c>
      <c r="CL449" s="8" t="n">
        <v>1</v>
      </c>
      <c r="CM449" s="8" t="n">
        <v>0</v>
      </c>
      <c r="CN449" s="8" t="n">
        <v>0</v>
      </c>
      <c r="CO449" s="8" t="n">
        <v>0</v>
      </c>
      <c r="CP449" s="8" t="n">
        <v>0</v>
      </c>
      <c r="CQ449" s="8" t="n">
        <v>0</v>
      </c>
      <c r="CR449" s="8" t="n">
        <v>0</v>
      </c>
      <c r="CS449" s="8" t="n">
        <v>1</v>
      </c>
      <c r="CT449" s="8" t="n">
        <v>0</v>
      </c>
      <c r="CU449" s="8" t="n">
        <v>0</v>
      </c>
      <c r="CV449" s="8" t="n">
        <v>0</v>
      </c>
      <c r="CW449" s="8" t="n">
        <v>0</v>
      </c>
      <c r="CX449" s="8" t="n">
        <v>0</v>
      </c>
      <c r="CY449" s="8" t="n">
        <v>0</v>
      </c>
      <c r="CZ449" s="8" t="n">
        <v>1</v>
      </c>
      <c r="DA449" s="8" t="n">
        <v>16</v>
      </c>
      <c r="DB449" s="8" t="n">
        <v>2</v>
      </c>
      <c r="DC449" s="8" t="n">
        <v>0</v>
      </c>
      <c r="DD449" s="8" t="n">
        <v>14</v>
      </c>
      <c r="DE449" s="8" t="n">
        <v>1</v>
      </c>
      <c r="DF449" s="8" t="n">
        <v>0</v>
      </c>
      <c r="DG449" s="8" t="n">
        <v>0</v>
      </c>
      <c r="DH449" s="8" t="n">
        <v>25</v>
      </c>
      <c r="DI449" s="8" t="n">
        <v>6</v>
      </c>
      <c r="DJ449" s="8" t="n">
        <v>4</v>
      </c>
      <c r="DK449" s="8" t="n">
        <v>7</v>
      </c>
      <c r="DL449" s="8" t="n">
        <v>7</v>
      </c>
      <c r="DM449" s="8" t="n">
        <v>0</v>
      </c>
      <c r="DN449" s="8" t="n">
        <v>4</v>
      </c>
      <c r="DO449" s="8" t="n">
        <v>4</v>
      </c>
      <c r="DP449" s="8" t="n">
        <v>0</v>
      </c>
      <c r="DQ449" s="8" t="n">
        <f aca="false">DJ449-DI449</f>
        <v>-2</v>
      </c>
      <c r="DR449" s="19" t="n">
        <v>0.522</v>
      </c>
      <c r="DS449" s="8" t="n">
        <v>6</v>
      </c>
      <c r="DT449" s="8" t="n">
        <v>0</v>
      </c>
      <c r="DU449" s="8" t="n">
        <v>0</v>
      </c>
      <c r="DV449" s="8" t="n">
        <v>0</v>
      </c>
      <c r="DW449" s="8" t="n">
        <v>0</v>
      </c>
      <c r="DX449" s="8" t="n">
        <v>567</v>
      </c>
      <c r="DY449" s="8" t="n">
        <v>446</v>
      </c>
      <c r="DZ449" s="8" t="n">
        <v>409</v>
      </c>
      <c r="EA449" s="8" t="n">
        <v>315</v>
      </c>
      <c r="EB449" s="8" t="n">
        <v>295</v>
      </c>
      <c r="EC449" s="8" t="n">
        <v>222</v>
      </c>
      <c r="ED449" s="8" t="n">
        <v>24.88</v>
      </c>
      <c r="EE449" s="8" t="n">
        <v>17.24</v>
      </c>
      <c r="EF449" s="8" t="n">
        <v>17</v>
      </c>
      <c r="EG449" s="8" t="n">
        <v>16</v>
      </c>
      <c r="EH449" s="12" t="n">
        <f aca="false">EF449/EB449</f>
        <v>0.0576271186440678</v>
      </c>
      <c r="EI449" s="20" t="n">
        <f aca="false">1-EG449/EC449</f>
        <v>0.927927927927928</v>
      </c>
      <c r="EJ449" s="21" t="n">
        <f aca="false">EH449+EI449</f>
        <v>0.985555046571995</v>
      </c>
      <c r="EK449" s="8" t="n">
        <v>573</v>
      </c>
      <c r="EL449" s="8" t="n">
        <v>448</v>
      </c>
      <c r="EM449" s="8" t="n">
        <v>415</v>
      </c>
      <c r="EN449" s="8" t="n">
        <v>317</v>
      </c>
      <c r="EO449" s="8" t="n">
        <v>303</v>
      </c>
      <c r="EP449" s="8" t="n">
        <v>224</v>
      </c>
      <c r="EQ449" s="8" t="n">
        <v>17</v>
      </c>
      <c r="ER449" s="8" t="n">
        <v>16</v>
      </c>
      <c r="ES449" s="8" t="n">
        <v>294</v>
      </c>
      <c r="ET449" s="8" t="n">
        <v>191</v>
      </c>
      <c r="EU449" s="8" t="n">
        <v>110</v>
      </c>
      <c r="EV449" s="8" t="n">
        <v>71</v>
      </c>
      <c r="EW449" s="8" t="n">
        <v>9</v>
      </c>
      <c r="EX449" s="8" t="n">
        <v>9</v>
      </c>
      <c r="EY449" s="8" t="n">
        <v>34</v>
      </c>
      <c r="EZ449" s="8" t="n">
        <v>30</v>
      </c>
      <c r="FA449" s="8" t="n">
        <v>-0.2</v>
      </c>
      <c r="FB449" s="8" t="n">
        <v>1.1</v>
      </c>
      <c r="FC449" s="8" t="n">
        <v>1</v>
      </c>
      <c r="FD449" s="19" t="n">
        <v>9</v>
      </c>
      <c r="FE449" s="18" t="n">
        <f aca="false">FD449/V449</f>
        <v>0.214285714285714</v>
      </c>
      <c r="FF449" s="8" t="n">
        <v>0.1993</v>
      </c>
      <c r="FG449" s="8" t="n">
        <v>0.07</v>
      </c>
      <c r="FH449" s="8" t="n">
        <v>-0.01</v>
      </c>
      <c r="FI449" s="8" t="n">
        <v>0.07</v>
      </c>
      <c r="FJ449" s="22"/>
      <c r="FK449" s="22"/>
      <c r="FL449" s="22"/>
      <c r="FM449" s="8" t="n">
        <f aca="false">BL449+BS449+AH449+DT449</f>
        <v>62</v>
      </c>
      <c r="FN449" s="19" t="n">
        <f aca="false">IF(DS449&gt;0,(BL449+BR449)/DS449,0)</f>
        <v>3.66666666666667</v>
      </c>
      <c r="FO449" s="12" t="n">
        <v>0.0084886128</v>
      </c>
      <c r="FP449" s="19" t="n">
        <f aca="false">Z449-AH449/10</f>
        <v>2.6</v>
      </c>
      <c r="FQ449" s="19" t="n">
        <f aca="false">Z449+DR449/5</f>
        <v>4.1044</v>
      </c>
      <c r="FR449" s="19" t="n">
        <f aca="false">(DX449+DY449)/AL449*60</f>
        <v>111.233117382234</v>
      </c>
      <c r="FS449" s="8" t="n">
        <v>1</v>
      </c>
      <c r="FT449" s="17" t="s">
        <v>326</v>
      </c>
      <c r="FU449" s="8" t="n">
        <v>17</v>
      </c>
      <c r="FV449" s="22"/>
      <c r="FW449" s="17" t="s">
        <v>270</v>
      </c>
      <c r="FX449" s="23" t="n">
        <v>832500</v>
      </c>
      <c r="FY449" s="23" t="n">
        <v>863333</v>
      </c>
      <c r="FZ449" s="8" t="n">
        <v>58</v>
      </c>
      <c r="GA449" s="8" t="n">
        <v>2</v>
      </c>
      <c r="GB449" s="8" t="n">
        <v>7</v>
      </c>
      <c r="GC449" s="8" t="n">
        <v>9</v>
      </c>
      <c r="GD449" s="8" t="n">
        <v>-5</v>
      </c>
      <c r="GE449" s="8" t="n">
        <v>18</v>
      </c>
      <c r="GF449" s="8" t="n">
        <v>76</v>
      </c>
      <c r="GG449" s="8" t="n">
        <v>816</v>
      </c>
      <c r="GH449" s="8" t="n">
        <v>0.2</v>
      </c>
      <c r="GI449" s="8" t="n">
        <v>1.3</v>
      </c>
      <c r="GJ449" s="8" t="n">
        <v>1.4</v>
      </c>
      <c r="GK449" s="8" t="n">
        <f aca="false">Z449-AH449/10</f>
        <v>2.6</v>
      </c>
      <c r="GL449" s="22"/>
      <c r="GM449" s="22"/>
      <c r="GN449" s="22"/>
      <c r="GO449" s="22"/>
      <c r="GP449" s="22"/>
    </row>
    <row r="450" customFormat="false" ht="13.65" hidden="false" customHeight="true" outlineLevel="0" collapsed="false">
      <c r="A450" s="16" t="n">
        <v>30407</v>
      </c>
      <c r="B450" s="17" t="s">
        <v>2227</v>
      </c>
      <c r="C450" s="22"/>
      <c r="D450" s="17" t="s">
        <v>366</v>
      </c>
      <c r="E450" s="17" t="s">
        <v>366</v>
      </c>
      <c r="F450" s="8" t="n">
        <v>72</v>
      </c>
      <c r="G450" s="8" t="n">
        <v>191</v>
      </c>
      <c r="H450" s="8" t="n">
        <v>2001</v>
      </c>
      <c r="I450" s="8" t="n">
        <v>6</v>
      </c>
      <c r="J450" s="8" t="n">
        <v>192</v>
      </c>
      <c r="K450" s="17" t="s">
        <v>263</v>
      </c>
      <c r="L450" s="8" t="n">
        <v>2005</v>
      </c>
      <c r="M450" s="8" t="n">
        <v>34</v>
      </c>
      <c r="N450" s="8" t="n">
        <v>13</v>
      </c>
      <c r="O450" s="8" t="n">
        <v>8469638</v>
      </c>
      <c r="P450" s="17" t="s">
        <v>2228</v>
      </c>
      <c r="Q450" s="17" t="s">
        <v>2229</v>
      </c>
      <c r="R450" s="17" t="s">
        <v>2230</v>
      </c>
      <c r="S450" s="17" t="s">
        <v>2231</v>
      </c>
      <c r="T450" s="17" t="s">
        <v>268</v>
      </c>
      <c r="U450" s="17" t="s">
        <v>2232</v>
      </c>
      <c r="V450" s="8" t="n">
        <v>60</v>
      </c>
      <c r="W450" s="8" t="n">
        <v>5</v>
      </c>
      <c r="X450" s="8" t="n">
        <v>12</v>
      </c>
      <c r="Y450" s="8" t="n">
        <v>6</v>
      </c>
      <c r="Z450" s="8" t="n">
        <v>17</v>
      </c>
      <c r="AA450" s="8" t="n">
        <v>0</v>
      </c>
      <c r="AB450" s="8" t="n">
        <v>0</v>
      </c>
      <c r="AC450" s="18" t="n">
        <f aca="false">Z450/V450</f>
        <v>0.283333333333333</v>
      </c>
      <c r="AD450" s="19" t="n">
        <f aca="false">IF(FZ450&gt;V450,Z450-V450*(GC450-Z450)/(FZ450-V450),0)</f>
        <v>-19.7676767676768</v>
      </c>
      <c r="AE450" s="19" t="n">
        <v>6.09</v>
      </c>
      <c r="AF450" s="8" t="n">
        <v>2</v>
      </c>
      <c r="AG450" s="8" t="n">
        <v>-0.1</v>
      </c>
      <c r="AH450" s="8" t="n">
        <v>12</v>
      </c>
      <c r="AI450" s="8" t="n">
        <v>1024</v>
      </c>
      <c r="AJ450" s="8" t="n">
        <v>41672</v>
      </c>
      <c r="AK450" s="19" t="n">
        <v>694.53333333333</v>
      </c>
      <c r="AL450" s="8" t="n">
        <v>694.57</v>
      </c>
      <c r="AM450" s="8" t="n">
        <v>694</v>
      </c>
      <c r="AN450" s="18" t="n">
        <f aca="false">AJ450/60/V450</f>
        <v>11.5755555555556</v>
      </c>
      <c r="AO450" s="8" t="n">
        <v>19.47</v>
      </c>
      <c r="AP450" s="12" t="n">
        <f aca="false">IF(EF450&gt;0,Z450/EF450,0)</f>
        <v>0.62962962962963</v>
      </c>
      <c r="AQ450" s="8" t="n">
        <v>138</v>
      </c>
      <c r="AR450" s="8" t="n">
        <v>138</v>
      </c>
      <c r="AS450" s="8" t="n">
        <v>138</v>
      </c>
      <c r="AT450" s="8" t="n">
        <v>104</v>
      </c>
      <c r="AU450" s="8" t="n">
        <v>104</v>
      </c>
      <c r="AV450" s="8" t="n">
        <v>73</v>
      </c>
      <c r="AW450" s="8" t="n">
        <v>83</v>
      </c>
      <c r="AX450" s="8" t="n">
        <v>33</v>
      </c>
      <c r="AY450" s="8" t="n">
        <v>1</v>
      </c>
      <c r="AZ450" s="8" t="n">
        <v>9</v>
      </c>
      <c r="BA450" s="8" t="n">
        <f aca="false">AY450+AZ450</f>
        <v>10</v>
      </c>
      <c r="BB450" s="8" t="n">
        <v>6.9</v>
      </c>
      <c r="BC450" s="8" t="n">
        <v>32.8767</v>
      </c>
      <c r="BD450" s="19" t="n">
        <v>152.7</v>
      </c>
      <c r="BE450" s="19" t="n">
        <v>13.1915914762911</v>
      </c>
      <c r="BF450" s="19" t="n">
        <f aca="false">AQ450+BD450</f>
        <v>290.7</v>
      </c>
      <c r="BG450" s="19" t="n">
        <f aca="false">IF(AL450&gt;0,BF450/AL450*60,0)</f>
        <v>25.1119397612911</v>
      </c>
      <c r="BH450" s="8" t="n">
        <v>212</v>
      </c>
      <c r="BI450" s="8" t="n">
        <v>186</v>
      </c>
      <c r="BJ450" s="8" t="n">
        <v>249</v>
      </c>
      <c r="BK450" s="12" t="n">
        <f aca="false">BH450/(BH450+BJ450)</f>
        <v>0.459869848156182</v>
      </c>
      <c r="BL450" s="8" t="n">
        <v>21</v>
      </c>
      <c r="BM450" s="8" t="n">
        <v>21</v>
      </c>
      <c r="BN450" s="8" t="n">
        <v>23</v>
      </c>
      <c r="BO450" s="8" t="n">
        <f aca="false">BM450-BN450</f>
        <v>-2</v>
      </c>
      <c r="BP450" s="8" t="n">
        <v>31</v>
      </c>
      <c r="BQ450" s="8" t="n">
        <v>16</v>
      </c>
      <c r="BR450" s="8" t="n">
        <v>18</v>
      </c>
      <c r="BS450" s="8" t="n">
        <v>22</v>
      </c>
      <c r="BT450" s="12" t="n">
        <f aca="false">BS450/(EA450+BS450)</f>
        <v>0.0463157894736842</v>
      </c>
      <c r="BU450" s="8" t="n">
        <v>101</v>
      </c>
      <c r="BV450" s="8" t="n">
        <v>86</v>
      </c>
      <c r="BW450" s="12" t="n">
        <f aca="false">IF(BU450+BV450&gt;0,BU450/(BU450+BV450),0)</f>
        <v>0.540106951871658</v>
      </c>
      <c r="BX450" s="8" t="n">
        <v>48</v>
      </c>
      <c r="BY450" s="8" t="n">
        <v>35</v>
      </c>
      <c r="BZ450" s="8" t="n">
        <v>21</v>
      </c>
      <c r="CA450" s="8" t="n">
        <v>15</v>
      </c>
      <c r="CB450" s="8" t="n">
        <v>32</v>
      </c>
      <c r="CC450" s="8" t="n">
        <v>36</v>
      </c>
      <c r="CD450" s="8" t="n">
        <v>33</v>
      </c>
      <c r="CE450" s="8" t="n">
        <v>29</v>
      </c>
      <c r="CF450" s="8" t="n">
        <v>32</v>
      </c>
      <c r="CG450" s="8" t="n">
        <v>24</v>
      </c>
      <c r="CH450" s="8" t="n">
        <v>68</v>
      </c>
      <c r="CI450" s="8" t="n">
        <v>49</v>
      </c>
      <c r="CJ450" s="8" t="n">
        <v>0</v>
      </c>
      <c r="CK450" s="8" t="n">
        <v>0</v>
      </c>
      <c r="CL450" s="8" t="n">
        <v>0</v>
      </c>
      <c r="CM450" s="8" t="n">
        <v>1</v>
      </c>
      <c r="CN450" s="8" t="n">
        <v>0</v>
      </c>
      <c r="CO450" s="8" t="n">
        <v>0</v>
      </c>
      <c r="CP450" s="8" t="n">
        <v>0</v>
      </c>
      <c r="CQ450" s="8" t="n">
        <v>1</v>
      </c>
      <c r="CR450" s="8" t="n">
        <v>1</v>
      </c>
      <c r="CS450" s="8" t="n">
        <v>0</v>
      </c>
      <c r="CT450" s="8" t="n">
        <v>0</v>
      </c>
      <c r="CU450" s="8" t="n">
        <v>0</v>
      </c>
      <c r="CV450" s="8" t="n">
        <v>0</v>
      </c>
      <c r="CW450" s="8" t="n">
        <v>3</v>
      </c>
      <c r="CX450" s="8" t="n">
        <v>1</v>
      </c>
      <c r="CY450" s="8" t="n">
        <v>0</v>
      </c>
      <c r="CZ450" s="8" t="n">
        <v>1</v>
      </c>
      <c r="DA450" s="8" t="n">
        <v>29</v>
      </c>
      <c r="DB450" s="8" t="n">
        <v>10</v>
      </c>
      <c r="DC450" s="8" t="n">
        <v>1</v>
      </c>
      <c r="DD450" s="8" t="n">
        <v>2</v>
      </c>
      <c r="DE450" s="8" t="n">
        <v>8</v>
      </c>
      <c r="DF450" s="8" t="n">
        <v>9</v>
      </c>
      <c r="DG450" s="8" t="n">
        <v>0</v>
      </c>
      <c r="DH450" s="8" t="n">
        <v>43</v>
      </c>
      <c r="DI450" s="8" t="n">
        <v>6</v>
      </c>
      <c r="DJ450" s="8" t="n">
        <v>6</v>
      </c>
      <c r="DK450" s="8" t="n">
        <v>5</v>
      </c>
      <c r="DL450" s="8" t="n">
        <v>5</v>
      </c>
      <c r="DM450" s="8" t="n">
        <v>0</v>
      </c>
      <c r="DN450" s="8" t="n">
        <v>6</v>
      </c>
      <c r="DO450" s="8" t="n">
        <v>6</v>
      </c>
      <c r="DP450" s="8" t="n">
        <v>0</v>
      </c>
      <c r="DQ450" s="8" t="n">
        <f aca="false">DJ450-DI450</f>
        <v>0</v>
      </c>
      <c r="DR450" s="19" t="n">
        <v>0.322</v>
      </c>
      <c r="DS450" s="8" t="n">
        <v>6</v>
      </c>
      <c r="DT450" s="8" t="n">
        <v>0</v>
      </c>
      <c r="DU450" s="8" t="n">
        <v>0</v>
      </c>
      <c r="DV450" s="8" t="n">
        <v>0</v>
      </c>
      <c r="DW450" s="8" t="n">
        <v>0</v>
      </c>
      <c r="DX450" s="8" t="n">
        <v>698</v>
      </c>
      <c r="DY450" s="8" t="n">
        <v>637</v>
      </c>
      <c r="DZ450" s="8" t="n">
        <v>511</v>
      </c>
      <c r="EA450" s="8" t="n">
        <v>453</v>
      </c>
      <c r="EB450" s="8" t="n">
        <v>361</v>
      </c>
      <c r="EC450" s="8" t="n">
        <v>314</v>
      </c>
      <c r="ED450" s="8" t="n">
        <v>32.43</v>
      </c>
      <c r="EE450" s="8" t="n">
        <v>26.76</v>
      </c>
      <c r="EF450" s="8" t="n">
        <v>27</v>
      </c>
      <c r="EG450" s="8" t="n">
        <v>26</v>
      </c>
      <c r="EH450" s="12" t="n">
        <f aca="false">EF450/EB450</f>
        <v>0.074792243767313</v>
      </c>
      <c r="EI450" s="20" t="n">
        <f aca="false">1-EG450/EC450</f>
        <v>0.917197452229299</v>
      </c>
      <c r="EJ450" s="21" t="n">
        <f aca="false">EH450+EI450</f>
        <v>0.991989695996612</v>
      </c>
      <c r="EK450" s="8" t="n">
        <v>696</v>
      </c>
      <c r="EL450" s="8" t="n">
        <v>642</v>
      </c>
      <c r="EM450" s="8" t="n">
        <v>508</v>
      </c>
      <c r="EN450" s="8" t="n">
        <v>458</v>
      </c>
      <c r="EO450" s="8" t="n">
        <v>359</v>
      </c>
      <c r="EP450" s="8" t="n">
        <v>319</v>
      </c>
      <c r="EQ450" s="8" t="n">
        <v>27</v>
      </c>
      <c r="ER450" s="8" t="n">
        <v>25</v>
      </c>
      <c r="ES450" s="8" t="n">
        <v>357</v>
      </c>
      <c r="ET450" s="8" t="n">
        <v>319</v>
      </c>
      <c r="EU450" s="8" t="n">
        <v>122</v>
      </c>
      <c r="EV450" s="8" t="n">
        <v>114</v>
      </c>
      <c r="EW450" s="8" t="n">
        <v>16</v>
      </c>
      <c r="EX450" s="8" t="n">
        <v>11</v>
      </c>
      <c r="EY450" s="8" t="n">
        <v>37</v>
      </c>
      <c r="EZ450" s="8" t="n">
        <v>38</v>
      </c>
      <c r="FA450" s="8" t="n">
        <v>0.2</v>
      </c>
      <c r="FB450" s="8" t="n">
        <v>1</v>
      </c>
      <c r="FC450" s="8" t="n">
        <v>1.2</v>
      </c>
      <c r="FD450" s="19" t="n">
        <v>19.43</v>
      </c>
      <c r="FE450" s="18" t="n">
        <f aca="false">FD450/V450</f>
        <v>0.323833333333333</v>
      </c>
      <c r="FF450" s="8" t="n">
        <v>1.3417</v>
      </c>
      <c r="FG450" s="8" t="n">
        <v>0.23</v>
      </c>
      <c r="FH450" s="8" t="n">
        <v>0.02</v>
      </c>
      <c r="FI450" s="8" t="n">
        <v>0.24</v>
      </c>
      <c r="FJ450" s="8" t="n">
        <v>4</v>
      </c>
      <c r="FK450" s="8" t="n">
        <v>1</v>
      </c>
      <c r="FL450" s="8" t="n">
        <v>0</v>
      </c>
      <c r="FM450" s="8" t="n">
        <f aca="false">BL450+BS450+AH450+DT450</f>
        <v>55</v>
      </c>
      <c r="FN450" s="19" t="n">
        <f aca="false">IF(DS450&gt;0,(BL450+BR450)/DS450,0)</f>
        <v>6.5</v>
      </c>
      <c r="FO450" s="12" t="n">
        <v>0.1287825072</v>
      </c>
      <c r="FP450" s="19" t="n">
        <f aca="false">Z450-AH450/10</f>
        <v>15.8</v>
      </c>
      <c r="FQ450" s="19" t="n">
        <f aca="false">Z450+DR450/5</f>
        <v>17.0644</v>
      </c>
      <c r="FR450" s="19" t="n">
        <f aca="false">(DX450+DY450)/AL450*60</f>
        <v>115.323149574557</v>
      </c>
      <c r="FS450" s="22"/>
      <c r="FT450" s="22"/>
      <c r="FU450" s="22"/>
      <c r="FV450" s="22"/>
      <c r="FW450" s="17" t="s">
        <v>280</v>
      </c>
      <c r="FX450" s="23" t="n">
        <v>1100000</v>
      </c>
      <c r="FY450" s="23" t="n">
        <v>1100000</v>
      </c>
      <c r="FZ450" s="8" t="n">
        <v>951</v>
      </c>
      <c r="GA450" s="8" t="n">
        <v>191</v>
      </c>
      <c r="GB450" s="8" t="n">
        <v>372</v>
      </c>
      <c r="GC450" s="8" t="n">
        <v>563</v>
      </c>
      <c r="GD450" s="8" t="n">
        <v>7</v>
      </c>
      <c r="GE450" s="8" t="n">
        <v>377</v>
      </c>
      <c r="GF450" s="8" t="n">
        <v>1598</v>
      </c>
      <c r="GG450" s="8" t="n">
        <v>15000</v>
      </c>
      <c r="GH450" s="8" t="n">
        <v>39.6</v>
      </c>
      <c r="GI450" s="8" t="n">
        <v>17.6</v>
      </c>
      <c r="GJ450" s="8" t="n">
        <v>57.2</v>
      </c>
      <c r="GK450" s="8" t="n">
        <f aca="false">Z450-AH450/10</f>
        <v>15.8</v>
      </c>
      <c r="GL450" s="22"/>
      <c r="GM450" s="22"/>
      <c r="GN450" s="22"/>
      <c r="GO450" s="22"/>
      <c r="GP450" s="22"/>
    </row>
    <row r="451" customFormat="false" ht="13.65" hidden="false" customHeight="true" outlineLevel="0" collapsed="false">
      <c r="A451" s="16" t="n">
        <v>31833</v>
      </c>
      <c r="B451" s="17" t="s">
        <v>2233</v>
      </c>
      <c r="C451" s="17" t="s">
        <v>360</v>
      </c>
      <c r="D451" s="17" t="s">
        <v>283</v>
      </c>
      <c r="E451" s="17" t="s">
        <v>283</v>
      </c>
      <c r="F451" s="8" t="n">
        <v>74</v>
      </c>
      <c r="G451" s="8" t="n">
        <v>214</v>
      </c>
      <c r="H451" s="8" t="n">
        <v>2005</v>
      </c>
      <c r="I451" s="8" t="n">
        <v>2</v>
      </c>
      <c r="J451" s="8" t="n">
        <v>42</v>
      </c>
      <c r="K451" s="17" t="s">
        <v>263</v>
      </c>
      <c r="L451" s="8" t="n">
        <v>2007</v>
      </c>
      <c r="M451" s="8" t="n">
        <v>30</v>
      </c>
      <c r="N451" s="8" t="n">
        <v>11</v>
      </c>
      <c r="O451" s="8" t="n">
        <v>8471716</v>
      </c>
      <c r="P451" s="17" t="s">
        <v>2234</v>
      </c>
      <c r="Q451" s="17" t="s">
        <v>2235</v>
      </c>
      <c r="R451" s="17" t="s">
        <v>2236</v>
      </c>
      <c r="S451" s="17" t="s">
        <v>2237</v>
      </c>
      <c r="T451" s="17" t="s">
        <v>268</v>
      </c>
      <c r="U451" s="17" t="s">
        <v>510</v>
      </c>
      <c r="V451" s="8" t="n">
        <v>75</v>
      </c>
      <c r="W451" s="8" t="n">
        <v>13</v>
      </c>
      <c r="X451" s="8" t="n">
        <v>22</v>
      </c>
      <c r="Y451" s="8" t="n">
        <v>9</v>
      </c>
      <c r="Z451" s="8" t="n">
        <v>35</v>
      </c>
      <c r="AA451" s="8" t="n">
        <v>5</v>
      </c>
      <c r="AB451" s="8" t="n">
        <v>28</v>
      </c>
      <c r="AC451" s="18" t="n">
        <f aca="false">Z451/V451</f>
        <v>0.466666666666667</v>
      </c>
      <c r="AD451" s="19" t="n">
        <f aca="false">IF(FZ451&gt;V451,Z451-V451*(GC451-Z451)/(FZ451-V451),0)</f>
        <v>8.11580882352941</v>
      </c>
      <c r="AE451" s="19" t="n">
        <v>12.942</v>
      </c>
      <c r="AF451" s="8" t="n">
        <v>-11</v>
      </c>
      <c r="AG451" s="8" t="n">
        <v>-5.1</v>
      </c>
      <c r="AH451" s="8" t="n">
        <v>78</v>
      </c>
      <c r="AI451" s="8" t="n">
        <v>1662</v>
      </c>
      <c r="AJ451" s="8" t="n">
        <v>74479</v>
      </c>
      <c r="AK451" s="19" t="n">
        <v>1241.3166666667</v>
      </c>
      <c r="AL451" s="8" t="n">
        <v>1225.38</v>
      </c>
      <c r="AM451" s="8" t="n">
        <v>1241</v>
      </c>
      <c r="AN451" s="18" t="n">
        <f aca="false">AJ451/60/V451</f>
        <v>16.5508888888889</v>
      </c>
      <c r="AO451" s="8" t="n">
        <v>27.63</v>
      </c>
      <c r="AP451" s="12" t="n">
        <f aca="false">IF(EF451&gt;0,Z451/EF451,0)</f>
        <v>0.625</v>
      </c>
      <c r="AQ451" s="8" t="n">
        <v>196</v>
      </c>
      <c r="AR451" s="8" t="n">
        <v>200</v>
      </c>
      <c r="AS451" s="8" t="n">
        <v>201</v>
      </c>
      <c r="AT451" s="8" t="n">
        <v>164</v>
      </c>
      <c r="AU451" s="8" t="n">
        <v>168</v>
      </c>
      <c r="AV451" s="8" t="n">
        <v>110</v>
      </c>
      <c r="AW451" s="8" t="n">
        <v>142</v>
      </c>
      <c r="AX451" s="8" t="n">
        <v>78</v>
      </c>
      <c r="AY451" s="8" t="n">
        <v>7</v>
      </c>
      <c r="AZ451" s="8" t="n">
        <v>16</v>
      </c>
      <c r="BA451" s="8" t="n">
        <f aca="false">AY451+AZ451</f>
        <v>23</v>
      </c>
      <c r="BB451" s="8" t="n">
        <v>15.42</v>
      </c>
      <c r="BC451" s="8" t="n">
        <v>25.7727</v>
      </c>
      <c r="BD451" s="19" t="n">
        <v>176.9</v>
      </c>
      <c r="BE451" s="19" t="n">
        <v>8.55059815518445</v>
      </c>
      <c r="BF451" s="19" t="n">
        <f aca="false">AQ451+BD451</f>
        <v>372.9</v>
      </c>
      <c r="BG451" s="19" t="n">
        <f aca="false">IF(AL451&gt;0,BF451/AL451*60,0)</f>
        <v>18.258825833619</v>
      </c>
      <c r="BH451" s="8" t="n">
        <v>480</v>
      </c>
      <c r="BI451" s="8" t="n">
        <v>391</v>
      </c>
      <c r="BJ451" s="8" t="n">
        <v>397</v>
      </c>
      <c r="BK451" s="12" t="n">
        <f aca="false">BH451/(BH451+BJ451)</f>
        <v>0.547320410490308</v>
      </c>
      <c r="BL451" s="8" t="n">
        <v>174</v>
      </c>
      <c r="BM451" s="8" t="n">
        <v>173</v>
      </c>
      <c r="BN451" s="8" t="n">
        <v>78</v>
      </c>
      <c r="BO451" s="8" t="n">
        <f aca="false">BM451-BN451</f>
        <v>95</v>
      </c>
      <c r="BP451" s="8" t="n">
        <v>58</v>
      </c>
      <c r="BQ451" s="8" t="n">
        <v>34</v>
      </c>
      <c r="BR451" s="8" t="n">
        <v>21</v>
      </c>
      <c r="BS451" s="8" t="n">
        <v>40</v>
      </c>
      <c r="BT451" s="12" t="n">
        <f aca="false">BS451/(EA451+BS451)</f>
        <v>0.0460829493087558</v>
      </c>
      <c r="BU451" s="8" t="n">
        <v>47</v>
      </c>
      <c r="BV451" s="8" t="n">
        <v>50</v>
      </c>
      <c r="BW451" s="12" t="n">
        <f aca="false">IF(BU451+BV451&gt;0,BU451/(BU451+BV451),0)</f>
        <v>0.484536082474227</v>
      </c>
      <c r="BX451" s="8" t="n">
        <v>11</v>
      </c>
      <c r="BY451" s="8" t="n">
        <v>19</v>
      </c>
      <c r="BZ451" s="8" t="n">
        <v>13</v>
      </c>
      <c r="CA451" s="8" t="n">
        <v>11</v>
      </c>
      <c r="CB451" s="8" t="n">
        <v>23</v>
      </c>
      <c r="CC451" s="8" t="n">
        <v>20</v>
      </c>
      <c r="CD451" s="8" t="n">
        <v>10</v>
      </c>
      <c r="CE451" s="8" t="n">
        <v>13</v>
      </c>
      <c r="CF451" s="8" t="n">
        <v>14</v>
      </c>
      <c r="CG451" s="8" t="n">
        <v>18</v>
      </c>
      <c r="CH451" s="8" t="n">
        <v>38</v>
      </c>
      <c r="CI451" s="8" t="n">
        <v>39</v>
      </c>
      <c r="CJ451" s="8" t="n">
        <v>0</v>
      </c>
      <c r="CK451" s="8" t="n">
        <v>0</v>
      </c>
      <c r="CL451" s="8" t="n">
        <v>3</v>
      </c>
      <c r="CM451" s="8" t="n">
        <v>0</v>
      </c>
      <c r="CN451" s="8" t="n">
        <v>0</v>
      </c>
      <c r="CO451" s="8" t="n">
        <v>1</v>
      </c>
      <c r="CP451" s="8" t="n">
        <v>1</v>
      </c>
      <c r="CQ451" s="8" t="n">
        <v>1</v>
      </c>
      <c r="CR451" s="8" t="n">
        <v>1</v>
      </c>
      <c r="CS451" s="8" t="n">
        <v>2</v>
      </c>
      <c r="CT451" s="8" t="n">
        <v>2</v>
      </c>
      <c r="CU451" s="8" t="n">
        <v>1</v>
      </c>
      <c r="CV451" s="8" t="n">
        <v>0</v>
      </c>
      <c r="CW451" s="8" t="n">
        <v>6</v>
      </c>
      <c r="CX451" s="8" t="n">
        <v>0</v>
      </c>
      <c r="CY451" s="8" t="n">
        <v>1</v>
      </c>
      <c r="CZ451" s="8" t="n">
        <v>3</v>
      </c>
      <c r="DA451" s="8" t="n">
        <v>54</v>
      </c>
      <c r="DB451" s="8" t="n">
        <v>16</v>
      </c>
      <c r="DC451" s="8" t="n">
        <v>4</v>
      </c>
      <c r="DD451" s="8" t="n">
        <v>10</v>
      </c>
      <c r="DE451" s="8" t="n">
        <v>20</v>
      </c>
      <c r="DF451" s="8" t="n">
        <v>11</v>
      </c>
      <c r="DG451" s="8" t="n">
        <v>3</v>
      </c>
      <c r="DH451" s="8" t="n">
        <v>46</v>
      </c>
      <c r="DI451" s="8" t="n">
        <v>29</v>
      </c>
      <c r="DJ451" s="8" t="n">
        <v>16</v>
      </c>
      <c r="DK451" s="8" t="n">
        <v>27</v>
      </c>
      <c r="DL451" s="8" t="n">
        <v>23</v>
      </c>
      <c r="DM451" s="8" t="n">
        <v>4</v>
      </c>
      <c r="DN451" s="8" t="n">
        <v>19</v>
      </c>
      <c r="DO451" s="8" t="n">
        <v>15</v>
      </c>
      <c r="DP451" s="8" t="n">
        <v>4</v>
      </c>
      <c r="DQ451" s="8" t="n">
        <f aca="false">DJ451-DI451</f>
        <v>-13</v>
      </c>
      <c r="DR451" s="19" t="n">
        <v>-7.886</v>
      </c>
      <c r="DS451" s="8" t="n">
        <v>24</v>
      </c>
      <c r="DT451" s="8" t="n">
        <v>4</v>
      </c>
      <c r="DU451" s="8" t="n">
        <v>0</v>
      </c>
      <c r="DV451" s="8" t="n">
        <v>1</v>
      </c>
      <c r="DW451" s="8" t="n">
        <v>0</v>
      </c>
      <c r="DX451" s="8" t="n">
        <v>1180</v>
      </c>
      <c r="DY451" s="8" t="n">
        <v>1098</v>
      </c>
      <c r="DZ451" s="8" t="n">
        <v>911</v>
      </c>
      <c r="EA451" s="8" t="n">
        <v>828</v>
      </c>
      <c r="EB451" s="8" t="n">
        <v>642</v>
      </c>
      <c r="EC451" s="8" t="n">
        <v>609</v>
      </c>
      <c r="ED451" s="8" t="n">
        <v>63.55</v>
      </c>
      <c r="EE451" s="8" t="n">
        <v>59.22</v>
      </c>
      <c r="EF451" s="8" t="n">
        <v>56</v>
      </c>
      <c r="EG451" s="8" t="n">
        <v>65</v>
      </c>
      <c r="EH451" s="12" t="n">
        <f aca="false">EF451/EB451</f>
        <v>0.0872274143302181</v>
      </c>
      <c r="EI451" s="20" t="n">
        <f aca="false">1-EG451/EC451</f>
        <v>0.893267651888342</v>
      </c>
      <c r="EJ451" s="21" t="n">
        <f aca="false">EH451+EI451</f>
        <v>0.98049506621856</v>
      </c>
      <c r="EK451" s="8" t="n">
        <v>1194</v>
      </c>
      <c r="EL451" s="8" t="n">
        <v>1111</v>
      </c>
      <c r="EM451" s="8" t="n">
        <v>921</v>
      </c>
      <c r="EN451" s="8" t="n">
        <v>836</v>
      </c>
      <c r="EO451" s="8" t="n">
        <v>652</v>
      </c>
      <c r="EP451" s="8" t="n">
        <v>618</v>
      </c>
      <c r="EQ451" s="8" t="n">
        <v>58</v>
      </c>
      <c r="ER451" s="8" t="n">
        <v>65</v>
      </c>
      <c r="ES451" s="8" t="n">
        <v>574</v>
      </c>
      <c r="ET451" s="8" t="n">
        <v>561</v>
      </c>
      <c r="EU451" s="8" t="n">
        <v>219</v>
      </c>
      <c r="EV451" s="8" t="n">
        <v>224</v>
      </c>
      <c r="EW451" s="8" t="n">
        <v>32</v>
      </c>
      <c r="EX451" s="8" t="n">
        <v>32</v>
      </c>
      <c r="EY451" s="8" t="n">
        <v>84</v>
      </c>
      <c r="EZ451" s="8" t="n">
        <v>84</v>
      </c>
      <c r="FA451" s="8" t="n">
        <v>1.4</v>
      </c>
      <c r="FB451" s="8" t="n">
        <v>1.1</v>
      </c>
      <c r="FC451" s="8" t="n">
        <v>2.5</v>
      </c>
      <c r="FD451" s="19" t="n">
        <v>26.6</v>
      </c>
      <c r="FE451" s="18" t="n">
        <f aca="false">FD451/V451</f>
        <v>0.354666666666667</v>
      </c>
      <c r="FF451" s="8" t="n">
        <v>2.193</v>
      </c>
      <c r="FG451" s="8" t="n">
        <v>0.13</v>
      </c>
      <c r="FH451" s="8" t="n">
        <v>-0.02</v>
      </c>
      <c r="FI451" s="8" t="n">
        <v>0.11</v>
      </c>
      <c r="FJ451" s="8" t="n">
        <v>1</v>
      </c>
      <c r="FK451" s="8" t="n">
        <v>1</v>
      </c>
      <c r="FL451" s="8" t="n">
        <v>1</v>
      </c>
      <c r="FM451" s="8" t="n">
        <f aca="false">BL451+BS451+AH451+DT451</f>
        <v>296</v>
      </c>
      <c r="FN451" s="19" t="n">
        <f aca="false">IF(DS451&gt;0,(BL451+BR451)/DS451,0)</f>
        <v>8.125</v>
      </c>
      <c r="FO451" s="12" t="n">
        <v>0.0714237856</v>
      </c>
      <c r="FP451" s="19" t="n">
        <f aca="false">Z451-AH451/10</f>
        <v>27.2</v>
      </c>
      <c r="FQ451" s="19" t="n">
        <f aca="false">Z451+DR451/5</f>
        <v>33.4228</v>
      </c>
      <c r="FR451" s="19" t="n">
        <f aca="false">(DX451+DY451)/AL451*60</f>
        <v>111.540909758605</v>
      </c>
      <c r="FS451" s="8" t="n">
        <v>4</v>
      </c>
      <c r="FT451" s="17" t="s">
        <v>307</v>
      </c>
      <c r="FU451" s="8" t="n">
        <v>195</v>
      </c>
      <c r="FV451" s="17" t="s">
        <v>255</v>
      </c>
      <c r="FW451" s="17" t="s">
        <v>280</v>
      </c>
      <c r="FX451" s="23" t="n">
        <v>5000000</v>
      </c>
      <c r="FY451" s="23" t="n">
        <v>4250000</v>
      </c>
      <c r="FZ451" s="8" t="n">
        <v>619</v>
      </c>
      <c r="GA451" s="8" t="n">
        <v>100</v>
      </c>
      <c r="GB451" s="8" t="n">
        <v>130</v>
      </c>
      <c r="GC451" s="8" t="n">
        <v>230</v>
      </c>
      <c r="GD451" s="8" t="n">
        <v>-28</v>
      </c>
      <c r="GE451" s="8" t="n">
        <v>545</v>
      </c>
      <c r="GF451" s="8" t="n">
        <v>1103</v>
      </c>
      <c r="GG451" s="8" t="n">
        <v>9352</v>
      </c>
      <c r="GH451" s="8" t="n">
        <v>10.2</v>
      </c>
      <c r="GI451" s="8" t="n">
        <v>9.5</v>
      </c>
      <c r="GJ451" s="8" t="n">
        <v>19.7</v>
      </c>
      <c r="GK451" s="8" t="n">
        <f aca="false">Z451-AH451/10</f>
        <v>27.2</v>
      </c>
      <c r="GL451" s="22"/>
      <c r="GM451" s="22"/>
      <c r="GN451" s="22"/>
      <c r="GO451" s="22"/>
      <c r="GP451" s="22"/>
    </row>
    <row r="452" customFormat="false" ht="13.65" hidden="false" customHeight="true" outlineLevel="0" collapsed="false">
      <c r="A452" s="16" t="n">
        <v>34468</v>
      </c>
      <c r="B452" s="17" t="s">
        <v>2238</v>
      </c>
      <c r="C452" s="17" t="s">
        <v>272</v>
      </c>
      <c r="D452" s="17" t="s">
        <v>262</v>
      </c>
      <c r="E452" s="17" t="s">
        <v>262</v>
      </c>
      <c r="F452" s="8" t="n">
        <v>78</v>
      </c>
      <c r="G452" s="8" t="n">
        <v>232</v>
      </c>
      <c r="H452" s="8" t="n">
        <v>2013</v>
      </c>
      <c r="I452" s="8" t="n">
        <v>4</v>
      </c>
      <c r="J452" s="8" t="n">
        <v>103</v>
      </c>
      <c r="K452" s="17" t="s">
        <v>273</v>
      </c>
      <c r="L452" s="8" t="n">
        <v>2017</v>
      </c>
      <c r="M452" s="8" t="n">
        <v>23</v>
      </c>
      <c r="N452" s="8" t="n">
        <v>1</v>
      </c>
      <c r="O452" s="8" t="n">
        <v>8477428</v>
      </c>
      <c r="P452" s="17" t="s">
        <v>2239</v>
      </c>
      <c r="Q452" s="17" t="s">
        <v>2240</v>
      </c>
      <c r="R452" s="17" t="s">
        <v>2241</v>
      </c>
      <c r="S452" s="17" t="s">
        <v>2237</v>
      </c>
      <c r="T452" s="17" t="s">
        <v>299</v>
      </c>
      <c r="U452" s="17" t="s">
        <v>351</v>
      </c>
      <c r="V452" s="8" t="n">
        <v>2</v>
      </c>
      <c r="W452" s="8" t="n">
        <v>0</v>
      </c>
      <c r="X452" s="8" t="n">
        <v>0</v>
      </c>
      <c r="Y452" s="8" t="n">
        <v>0</v>
      </c>
      <c r="Z452" s="8" t="n">
        <v>0</v>
      </c>
      <c r="AA452" s="8" t="n">
        <v>34</v>
      </c>
      <c r="AB452" s="8" t="n">
        <v>92</v>
      </c>
      <c r="AC452" s="18" t="n">
        <f aca="false">Z452/V452</f>
        <v>0</v>
      </c>
      <c r="AD452" s="19" t="n">
        <f aca="false">IF(FZ452&gt;V452,Z452-V452*(GC452-Z452)/(FZ452-V452),0)</f>
        <v>0</v>
      </c>
      <c r="AE452" s="19" t="n">
        <v>0</v>
      </c>
      <c r="AF452" s="8" t="n">
        <v>-1</v>
      </c>
      <c r="AG452" s="8" t="n">
        <v>-0.8</v>
      </c>
      <c r="AH452" s="8" t="n">
        <v>0</v>
      </c>
      <c r="AI452" s="8" t="n">
        <v>22</v>
      </c>
      <c r="AJ452" s="8" t="n">
        <v>959</v>
      </c>
      <c r="AK452" s="19" t="n">
        <v>15.983333333333</v>
      </c>
      <c r="AL452" s="8" t="n">
        <v>15.98</v>
      </c>
      <c r="AM452" s="8" t="n">
        <v>16</v>
      </c>
      <c r="AN452" s="18" t="n">
        <f aca="false">AJ452/60/V452</f>
        <v>7.99166666666667</v>
      </c>
      <c r="AO452" s="8" t="n">
        <v>13.72</v>
      </c>
      <c r="AP452" s="12" t="n">
        <f aca="false">IF(EF452&gt;0,Z452/EF452,0)</f>
        <v>0</v>
      </c>
      <c r="AQ452" s="8" t="n">
        <v>3</v>
      </c>
      <c r="AR452" s="8" t="n">
        <v>3</v>
      </c>
      <c r="AS452" s="8" t="n">
        <v>3</v>
      </c>
      <c r="AT452" s="8" t="n">
        <v>2</v>
      </c>
      <c r="AU452" s="8" t="n">
        <v>2</v>
      </c>
      <c r="AV452" s="8" t="n">
        <v>1</v>
      </c>
      <c r="AW452" s="8" t="n">
        <v>2</v>
      </c>
      <c r="AX452" s="8" t="n">
        <v>0</v>
      </c>
      <c r="AY452" s="8" t="n">
        <v>1</v>
      </c>
      <c r="AZ452" s="8" t="n">
        <v>0</v>
      </c>
      <c r="BA452" s="8" t="n">
        <f aca="false">AY452+AZ452</f>
        <v>1</v>
      </c>
      <c r="BB452" s="8" t="n">
        <v>0.12</v>
      </c>
      <c r="BC452" s="8" t="n">
        <v>45</v>
      </c>
      <c r="BD452" s="19" t="n">
        <v>0</v>
      </c>
      <c r="BE452" s="19" t="n">
        <v>0</v>
      </c>
      <c r="BF452" s="19" t="n">
        <f aca="false">AQ452+BD452</f>
        <v>3</v>
      </c>
      <c r="BG452" s="19" t="n">
        <f aca="false">IF(AL452&gt;0,BF452/AL452*60,0)</f>
        <v>11.2640801001252</v>
      </c>
      <c r="BH452" s="8" t="n">
        <v>5</v>
      </c>
      <c r="BI452" s="8" t="n">
        <v>6</v>
      </c>
      <c r="BJ452" s="8" t="n">
        <v>5</v>
      </c>
      <c r="BK452" s="12" t="n">
        <f aca="false">BH452/(BH452+BJ452)</f>
        <v>0.5</v>
      </c>
      <c r="BL452" s="8" t="n">
        <v>2</v>
      </c>
      <c r="BM452" s="8" t="n">
        <v>2</v>
      </c>
      <c r="BN452" s="8" t="n">
        <v>1</v>
      </c>
      <c r="BO452" s="8" t="n">
        <f aca="false">BM452-BN452</f>
        <v>1</v>
      </c>
      <c r="BP452" s="8" t="n">
        <v>1</v>
      </c>
      <c r="BQ452" s="8" t="n">
        <v>0</v>
      </c>
      <c r="BR452" s="8" t="n">
        <v>0</v>
      </c>
      <c r="BS452" s="8" t="n">
        <v>2</v>
      </c>
      <c r="BT452" s="12" t="n">
        <f aca="false">BS452/(EA452+BS452)</f>
        <v>0.117647058823529</v>
      </c>
      <c r="BU452" s="8" t="n">
        <v>0</v>
      </c>
      <c r="BV452" s="8" t="n">
        <v>0</v>
      </c>
      <c r="BW452" s="12" t="n">
        <f aca="false">IF(BU452+BV452&gt;0,BU452/(BU452+BV452),0)</f>
        <v>0</v>
      </c>
      <c r="BX452" s="8" t="n">
        <v>0</v>
      </c>
      <c r="BY452" s="8" t="n">
        <v>0</v>
      </c>
      <c r="BZ452" s="8" t="n">
        <v>0</v>
      </c>
      <c r="CA452" s="8" t="n">
        <v>0</v>
      </c>
      <c r="CB452" s="8" t="n">
        <v>0</v>
      </c>
      <c r="CC452" s="8" t="n">
        <v>0</v>
      </c>
      <c r="CD452" s="8" t="n">
        <v>0</v>
      </c>
      <c r="CE452" s="8" t="n">
        <v>0</v>
      </c>
      <c r="CF452" s="8" t="n">
        <v>0</v>
      </c>
      <c r="CG452" s="8" t="n">
        <v>0</v>
      </c>
      <c r="CH452" s="8" t="n">
        <v>0</v>
      </c>
      <c r="CI452" s="8" t="n">
        <v>0</v>
      </c>
      <c r="CJ452" s="8" t="n">
        <v>0</v>
      </c>
      <c r="CK452" s="8" t="n">
        <v>0</v>
      </c>
      <c r="CL452" s="8" t="n">
        <v>0</v>
      </c>
      <c r="CM452" s="8" t="n">
        <v>0</v>
      </c>
      <c r="CN452" s="8" t="n">
        <v>0</v>
      </c>
      <c r="CO452" s="8" t="n">
        <v>0</v>
      </c>
      <c r="CP452" s="8" t="n">
        <v>0</v>
      </c>
      <c r="CQ452" s="8" t="n">
        <v>0</v>
      </c>
      <c r="CR452" s="8" t="n">
        <v>0</v>
      </c>
      <c r="CS452" s="8" t="n">
        <v>0</v>
      </c>
      <c r="CT452" s="8" t="n">
        <v>0</v>
      </c>
      <c r="CU452" s="8" t="n">
        <v>0</v>
      </c>
      <c r="CV452" s="8" t="n">
        <v>0</v>
      </c>
      <c r="CW452" s="8" t="n">
        <v>0</v>
      </c>
      <c r="CX452" s="8" t="n">
        <v>0</v>
      </c>
      <c r="CY452" s="8" t="n">
        <v>0</v>
      </c>
      <c r="CZ452" s="8" t="n">
        <v>0</v>
      </c>
      <c r="DA452" s="8" t="n">
        <v>1</v>
      </c>
      <c r="DB452" s="8" t="n">
        <v>0</v>
      </c>
      <c r="DC452" s="8" t="n">
        <v>0</v>
      </c>
      <c r="DD452" s="8" t="n">
        <v>0</v>
      </c>
      <c r="DE452" s="8" t="n">
        <v>1</v>
      </c>
      <c r="DF452" s="8" t="n">
        <v>0</v>
      </c>
      <c r="DG452" s="8" t="n">
        <v>0</v>
      </c>
      <c r="DH452" s="8" t="n">
        <v>0</v>
      </c>
      <c r="DI452" s="8" t="n">
        <v>0</v>
      </c>
      <c r="DJ452" s="8" t="n">
        <v>1</v>
      </c>
      <c r="DK452" s="8" t="n">
        <v>0</v>
      </c>
      <c r="DL452" s="8" t="n">
        <v>0</v>
      </c>
      <c r="DM452" s="8" t="n">
        <v>0</v>
      </c>
      <c r="DN452" s="8" t="n">
        <v>1</v>
      </c>
      <c r="DO452" s="8" t="n">
        <v>1</v>
      </c>
      <c r="DP452" s="8" t="n">
        <v>0</v>
      </c>
      <c r="DQ452" s="8" t="n">
        <f aca="false">DJ452-DI452</f>
        <v>1</v>
      </c>
      <c r="DR452" s="19" t="n">
        <v>0.983</v>
      </c>
      <c r="DS452" s="8" t="n">
        <v>0</v>
      </c>
      <c r="DT452" s="8" t="n">
        <v>0</v>
      </c>
      <c r="DU452" s="8" t="n">
        <v>0</v>
      </c>
      <c r="DV452" s="8" t="n">
        <v>0</v>
      </c>
      <c r="DW452" s="8" t="n">
        <v>0</v>
      </c>
      <c r="DX452" s="8" t="n">
        <v>10</v>
      </c>
      <c r="DY452" s="8" t="n">
        <v>21</v>
      </c>
      <c r="DZ452" s="8" t="n">
        <v>9</v>
      </c>
      <c r="EA452" s="8" t="n">
        <v>15</v>
      </c>
      <c r="EB452" s="8" t="n">
        <v>5</v>
      </c>
      <c r="EC452" s="8" t="n">
        <v>11</v>
      </c>
      <c r="ED452" s="8" t="n">
        <v>0.49</v>
      </c>
      <c r="EE452" s="8" t="n">
        <v>1.05</v>
      </c>
      <c r="EF452" s="8" t="n">
        <v>0</v>
      </c>
      <c r="EG452" s="8" t="n">
        <v>1</v>
      </c>
      <c r="EH452" s="12" t="n">
        <f aca="false">EF452/EB452</f>
        <v>0</v>
      </c>
      <c r="EI452" s="20" t="n">
        <f aca="false">1-EG452/EC452</f>
        <v>0.909090909090909</v>
      </c>
      <c r="EJ452" s="21" t="n">
        <f aca="false">EH452+EI452</f>
        <v>0.909090909090909</v>
      </c>
      <c r="EK452" s="8" t="n">
        <v>10</v>
      </c>
      <c r="EL452" s="8" t="n">
        <v>21</v>
      </c>
      <c r="EM452" s="8" t="n">
        <v>9</v>
      </c>
      <c r="EN452" s="8" t="n">
        <v>15</v>
      </c>
      <c r="EO452" s="8" t="n">
        <v>5</v>
      </c>
      <c r="EP452" s="8" t="n">
        <v>11</v>
      </c>
      <c r="EQ452" s="8" t="n">
        <v>0</v>
      </c>
      <c r="ER452" s="8" t="n">
        <v>1</v>
      </c>
      <c r="ES452" s="8" t="n">
        <v>5</v>
      </c>
      <c r="ET452" s="8" t="n">
        <v>12</v>
      </c>
      <c r="EU452" s="8" t="n">
        <v>1</v>
      </c>
      <c r="EV452" s="8" t="n">
        <v>7</v>
      </c>
      <c r="EW452" s="8" t="n">
        <v>0</v>
      </c>
      <c r="EX452" s="8" t="n">
        <v>1</v>
      </c>
      <c r="EY452" s="8" t="n">
        <v>1</v>
      </c>
      <c r="EZ452" s="8" t="n">
        <v>2</v>
      </c>
      <c r="FA452" s="8" t="n">
        <v>0</v>
      </c>
      <c r="FB452" s="8" t="n">
        <v>0</v>
      </c>
      <c r="FC452" s="8" t="n">
        <v>-0.1</v>
      </c>
      <c r="FD452" s="19" t="n">
        <v>-0.38</v>
      </c>
      <c r="FE452" s="18" t="n">
        <f aca="false">FD452/V452</f>
        <v>-0.19</v>
      </c>
      <c r="FF452" s="8" t="n">
        <v>0.0001</v>
      </c>
      <c r="FG452" s="8" t="n">
        <v>0</v>
      </c>
      <c r="FH452" s="8" t="n">
        <v>0</v>
      </c>
      <c r="FI452" s="8" t="n">
        <v>0</v>
      </c>
      <c r="FJ452" s="22"/>
      <c r="FK452" s="22"/>
      <c r="FL452" s="22"/>
      <c r="FM452" s="8" t="n">
        <f aca="false">BL452+BS452+AH452+DT452</f>
        <v>4</v>
      </c>
      <c r="FN452" s="19" t="n">
        <f aca="false">IF(DS452&gt;0,(BL452+BR452)/DS452,0)</f>
        <v>0</v>
      </c>
      <c r="FO452" s="12" t="n">
        <v>0</v>
      </c>
      <c r="FP452" s="19" t="n">
        <f aca="false">Z452-AH452/10</f>
        <v>0</v>
      </c>
      <c r="FQ452" s="19" t="n">
        <f aca="false">Z452+DR452/5</f>
        <v>0.1966</v>
      </c>
      <c r="FR452" s="19" t="n">
        <f aca="false">(DX452+DY452)/AL452*60</f>
        <v>116.39549436796</v>
      </c>
      <c r="FS452" s="22"/>
      <c r="FT452" s="22"/>
      <c r="FU452" s="22"/>
      <c r="FV452" s="22"/>
      <c r="FW452" s="17" t="s">
        <v>270</v>
      </c>
      <c r="FX452" s="23" t="n">
        <v>650000</v>
      </c>
      <c r="FY452" s="23" t="n">
        <v>650000</v>
      </c>
      <c r="FZ452" s="8" t="n">
        <v>2</v>
      </c>
      <c r="GA452" s="8" t="n">
        <v>0</v>
      </c>
      <c r="GB452" s="8" t="n">
        <v>0</v>
      </c>
      <c r="GC452" s="8" t="n">
        <v>0</v>
      </c>
      <c r="GD452" s="8" t="n">
        <v>-1</v>
      </c>
      <c r="GE452" s="8" t="n">
        <v>0</v>
      </c>
      <c r="GF452" s="8" t="n">
        <v>1</v>
      </c>
      <c r="GG452" s="8" t="n">
        <v>16</v>
      </c>
      <c r="GH452" s="8" t="n">
        <v>0</v>
      </c>
      <c r="GI452" s="8" t="n">
        <v>0</v>
      </c>
      <c r="GJ452" s="8" t="n">
        <v>-0.1</v>
      </c>
      <c r="GK452" s="8" t="n">
        <f aca="false">Z452-AH452/10</f>
        <v>0</v>
      </c>
      <c r="GL452" s="22"/>
      <c r="GM452" s="22"/>
      <c r="GN452" s="22"/>
      <c r="GO452" s="22"/>
      <c r="GP452" s="22"/>
    </row>
    <row r="453" customFormat="false" ht="13.65" hidden="false" customHeight="true" outlineLevel="0" collapsed="false">
      <c r="A453" s="16" t="n">
        <v>34881</v>
      </c>
      <c r="B453" s="17" t="s">
        <v>2242</v>
      </c>
      <c r="C453" s="17" t="s">
        <v>289</v>
      </c>
      <c r="D453" s="17" t="s">
        <v>283</v>
      </c>
      <c r="E453" s="17" t="s">
        <v>283</v>
      </c>
      <c r="F453" s="8" t="n">
        <v>76</v>
      </c>
      <c r="G453" s="8" t="n">
        <v>214</v>
      </c>
      <c r="H453" s="8" t="n">
        <v>2013</v>
      </c>
      <c r="I453" s="8" t="n">
        <v>2</v>
      </c>
      <c r="J453" s="8" t="n">
        <v>52</v>
      </c>
      <c r="K453" s="17" t="s">
        <v>273</v>
      </c>
      <c r="L453" s="8" t="n">
        <v>2015</v>
      </c>
      <c r="M453" s="8" t="n">
        <v>22</v>
      </c>
      <c r="N453" s="8" t="n">
        <v>3</v>
      </c>
      <c r="O453" s="8" t="n">
        <v>8477473</v>
      </c>
      <c r="P453" s="17" t="s">
        <v>2243</v>
      </c>
      <c r="Q453" s="17" t="s">
        <v>2244</v>
      </c>
      <c r="R453" s="17" t="s">
        <v>2193</v>
      </c>
      <c r="S453" s="17" t="s">
        <v>2237</v>
      </c>
      <c r="T453" s="17" t="s">
        <v>299</v>
      </c>
      <c r="U453" s="17" t="s">
        <v>464</v>
      </c>
      <c r="V453" s="8" t="n">
        <v>12</v>
      </c>
      <c r="W453" s="8" t="n">
        <v>3</v>
      </c>
      <c r="X453" s="8" t="n">
        <v>1</v>
      </c>
      <c r="Y453" s="8" t="n">
        <v>0</v>
      </c>
      <c r="Z453" s="8" t="n">
        <v>4</v>
      </c>
      <c r="AA453" s="8" t="n">
        <v>22</v>
      </c>
      <c r="AB453" s="8" t="n">
        <v>60</v>
      </c>
      <c r="AC453" s="18" t="n">
        <f aca="false">Z453/V453</f>
        <v>0.333333333333333</v>
      </c>
      <c r="AD453" s="19" t="n">
        <f aca="false">IF(FZ453&gt;V453,Z453-V453*(GC453-Z453)/(FZ453-V453),0)</f>
        <v>2.8</v>
      </c>
      <c r="AE453" s="19" t="n">
        <v>1.801</v>
      </c>
      <c r="AF453" s="8" t="n">
        <v>-2</v>
      </c>
      <c r="AG453" s="8" t="n">
        <v>-0.7</v>
      </c>
      <c r="AH453" s="8" t="n">
        <v>2</v>
      </c>
      <c r="AI453" s="8" t="n">
        <v>193</v>
      </c>
      <c r="AJ453" s="8" t="n">
        <v>8120</v>
      </c>
      <c r="AK453" s="19" t="n">
        <v>135.33333333333</v>
      </c>
      <c r="AL453" s="8" t="n">
        <v>135.33</v>
      </c>
      <c r="AM453" s="8" t="n">
        <v>135</v>
      </c>
      <c r="AN453" s="18" t="n">
        <f aca="false">AJ453/60/V453</f>
        <v>11.2777777777778</v>
      </c>
      <c r="AO453" s="8" t="n">
        <v>19.16</v>
      </c>
      <c r="AP453" s="12" t="n">
        <f aca="false">IF(EF453&gt;0,Z453/EF453,0)</f>
        <v>0.8</v>
      </c>
      <c r="AQ453" s="8" t="n">
        <v>30</v>
      </c>
      <c r="AR453" s="8" t="n">
        <v>30</v>
      </c>
      <c r="AS453" s="8" t="n">
        <v>30</v>
      </c>
      <c r="AT453" s="8" t="n">
        <v>25</v>
      </c>
      <c r="AU453" s="8" t="n">
        <v>25</v>
      </c>
      <c r="AV453" s="8" t="n">
        <v>19</v>
      </c>
      <c r="AW453" s="8" t="n">
        <v>19</v>
      </c>
      <c r="AX453" s="8" t="n">
        <v>9</v>
      </c>
      <c r="AY453" s="8" t="n">
        <v>1</v>
      </c>
      <c r="AZ453" s="8" t="n">
        <v>0</v>
      </c>
      <c r="BA453" s="8" t="n">
        <f aca="false">AY453+AZ453</f>
        <v>1</v>
      </c>
      <c r="BB453" s="8" t="n">
        <v>1.47</v>
      </c>
      <c r="BC453" s="8" t="n">
        <v>29.2105</v>
      </c>
      <c r="BD453" s="19" t="n">
        <v>0</v>
      </c>
      <c r="BE453" s="19" t="n">
        <v>0</v>
      </c>
      <c r="BF453" s="19" t="n">
        <f aca="false">AQ453+BD453</f>
        <v>30</v>
      </c>
      <c r="BG453" s="19" t="n">
        <f aca="false">IF(AL453&gt;0,BF453/AL453*60,0)</f>
        <v>13.3008202172467</v>
      </c>
      <c r="BH453" s="8" t="n">
        <v>39</v>
      </c>
      <c r="BI453" s="8" t="n">
        <v>39</v>
      </c>
      <c r="BJ453" s="8" t="n">
        <v>29</v>
      </c>
      <c r="BK453" s="12" t="n">
        <f aca="false">BH453/(BH453+BJ453)</f>
        <v>0.573529411764706</v>
      </c>
      <c r="BL453" s="8" t="n">
        <v>19</v>
      </c>
      <c r="BM453" s="8" t="n">
        <v>19</v>
      </c>
      <c r="BN453" s="8" t="n">
        <v>8</v>
      </c>
      <c r="BO453" s="8" t="n">
        <f aca="false">BM453-BN453</f>
        <v>11</v>
      </c>
      <c r="BP453" s="8" t="n">
        <v>6</v>
      </c>
      <c r="BQ453" s="8" t="n">
        <v>2</v>
      </c>
      <c r="BR453" s="8" t="n">
        <v>4</v>
      </c>
      <c r="BS453" s="8" t="n">
        <v>9</v>
      </c>
      <c r="BT453" s="12" t="n">
        <f aca="false">BS453/(EA453+BS453)</f>
        <v>0.0789473684210526</v>
      </c>
      <c r="BU453" s="8" t="n">
        <v>0</v>
      </c>
      <c r="BV453" s="8" t="n">
        <v>2</v>
      </c>
      <c r="BW453" s="12" t="n">
        <f aca="false">IF(BU453+BV453&gt;0,BU453/(BU453+BV453),0)</f>
        <v>0</v>
      </c>
      <c r="BX453" s="8" t="n">
        <v>0</v>
      </c>
      <c r="BY453" s="8" t="n">
        <v>0</v>
      </c>
      <c r="BZ453" s="8" t="n">
        <v>0</v>
      </c>
      <c r="CA453" s="8" t="n">
        <v>1</v>
      </c>
      <c r="CB453" s="8" t="n">
        <v>0</v>
      </c>
      <c r="CC453" s="8" t="n">
        <v>1</v>
      </c>
      <c r="CD453" s="8" t="n">
        <v>0</v>
      </c>
      <c r="CE453" s="8" t="n">
        <v>1</v>
      </c>
      <c r="CF453" s="8" t="n">
        <v>0</v>
      </c>
      <c r="CG453" s="8" t="n">
        <v>1</v>
      </c>
      <c r="CH453" s="8" t="n">
        <v>0</v>
      </c>
      <c r="CI453" s="8" t="n">
        <v>1</v>
      </c>
      <c r="CJ453" s="8" t="n">
        <v>0</v>
      </c>
      <c r="CK453" s="8" t="n">
        <v>0</v>
      </c>
      <c r="CL453" s="8" t="n">
        <v>3</v>
      </c>
      <c r="CM453" s="8" t="n">
        <v>0</v>
      </c>
      <c r="CN453" s="8" t="n">
        <v>0</v>
      </c>
      <c r="CO453" s="8" t="n">
        <v>0</v>
      </c>
      <c r="CP453" s="8" t="n">
        <v>0</v>
      </c>
      <c r="CQ453" s="8" t="n">
        <v>2</v>
      </c>
      <c r="CR453" s="8" t="n">
        <v>0</v>
      </c>
      <c r="CS453" s="8" t="n">
        <v>0</v>
      </c>
      <c r="CT453" s="8" t="n">
        <v>0</v>
      </c>
      <c r="CU453" s="8" t="n">
        <v>0</v>
      </c>
      <c r="CV453" s="8" t="n">
        <v>0</v>
      </c>
      <c r="CW453" s="8" t="n">
        <v>1</v>
      </c>
      <c r="CX453" s="8" t="n">
        <v>0</v>
      </c>
      <c r="CY453" s="8" t="n">
        <v>0</v>
      </c>
      <c r="CZ453" s="8" t="n">
        <v>0</v>
      </c>
      <c r="DA453" s="8" t="n">
        <v>6</v>
      </c>
      <c r="DB453" s="8" t="n">
        <v>6</v>
      </c>
      <c r="DC453" s="8" t="n">
        <v>0</v>
      </c>
      <c r="DD453" s="8" t="n">
        <v>2</v>
      </c>
      <c r="DE453" s="8" t="n">
        <v>1</v>
      </c>
      <c r="DF453" s="8" t="n">
        <v>0</v>
      </c>
      <c r="DG453" s="8" t="n">
        <v>0</v>
      </c>
      <c r="DH453" s="8" t="n">
        <v>10</v>
      </c>
      <c r="DI453" s="8" t="n">
        <v>1</v>
      </c>
      <c r="DJ453" s="8" t="n">
        <v>2</v>
      </c>
      <c r="DK453" s="8" t="n">
        <v>1</v>
      </c>
      <c r="DL453" s="8" t="n">
        <v>1</v>
      </c>
      <c r="DM453" s="8" t="n">
        <v>0</v>
      </c>
      <c r="DN453" s="8" t="n">
        <v>2</v>
      </c>
      <c r="DO453" s="8" t="n">
        <v>2</v>
      </c>
      <c r="DP453" s="8" t="n">
        <v>0</v>
      </c>
      <c r="DQ453" s="8" t="n">
        <f aca="false">DJ453-DI453</f>
        <v>1</v>
      </c>
      <c r="DR453" s="19" t="n">
        <v>-0.177</v>
      </c>
      <c r="DS453" s="8" t="n">
        <v>1</v>
      </c>
      <c r="DT453" s="8" t="n">
        <v>0</v>
      </c>
      <c r="DU453" s="8" t="n">
        <v>0</v>
      </c>
      <c r="DV453" s="8" t="n">
        <v>0</v>
      </c>
      <c r="DW453" s="8" t="n">
        <v>0</v>
      </c>
      <c r="DX453" s="8" t="n">
        <v>97</v>
      </c>
      <c r="DY453" s="8" t="n">
        <v>136</v>
      </c>
      <c r="DZ453" s="8" t="n">
        <v>72</v>
      </c>
      <c r="EA453" s="8" t="n">
        <v>105</v>
      </c>
      <c r="EB453" s="8" t="n">
        <v>53</v>
      </c>
      <c r="EC453" s="8" t="n">
        <v>79</v>
      </c>
      <c r="ED453" s="8" t="n">
        <v>4.16</v>
      </c>
      <c r="EE453" s="8" t="n">
        <v>5.04</v>
      </c>
      <c r="EF453" s="8" t="n">
        <v>5</v>
      </c>
      <c r="EG453" s="8" t="n">
        <v>7</v>
      </c>
      <c r="EH453" s="12" t="n">
        <f aca="false">EF453/EB453</f>
        <v>0.0943396226415094</v>
      </c>
      <c r="EI453" s="20" t="n">
        <f aca="false">1-EG453/EC453</f>
        <v>0.911392405063291</v>
      </c>
      <c r="EJ453" s="21" t="n">
        <f aca="false">EH453+EI453</f>
        <v>1.0057320277048</v>
      </c>
      <c r="EK453" s="8" t="n">
        <v>98</v>
      </c>
      <c r="EL453" s="8" t="n">
        <v>137</v>
      </c>
      <c r="EM453" s="8" t="n">
        <v>73</v>
      </c>
      <c r="EN453" s="8" t="n">
        <v>106</v>
      </c>
      <c r="EO453" s="8" t="n">
        <v>54</v>
      </c>
      <c r="EP453" s="8" t="n">
        <v>80</v>
      </c>
      <c r="EQ453" s="8" t="n">
        <v>5</v>
      </c>
      <c r="ER453" s="8" t="n">
        <v>7</v>
      </c>
      <c r="ES453" s="8" t="n">
        <v>47</v>
      </c>
      <c r="ET453" s="8" t="n">
        <v>46</v>
      </c>
      <c r="EU453" s="8" t="n">
        <v>19</v>
      </c>
      <c r="EV453" s="8" t="n">
        <v>15</v>
      </c>
      <c r="EW453" s="8" t="n">
        <v>4</v>
      </c>
      <c r="EX453" s="8" t="n">
        <v>2</v>
      </c>
      <c r="EY453" s="8" t="n">
        <v>8</v>
      </c>
      <c r="EZ453" s="8" t="n">
        <v>8</v>
      </c>
      <c r="FA453" s="8" t="n">
        <v>0.3</v>
      </c>
      <c r="FB453" s="8" t="n">
        <v>0.1</v>
      </c>
      <c r="FC453" s="8" t="n">
        <v>0.5</v>
      </c>
      <c r="FD453" s="19" t="n">
        <v>3.4</v>
      </c>
      <c r="FE453" s="18" t="n">
        <f aca="false">FD453/V453</f>
        <v>0.283333333333333</v>
      </c>
      <c r="FF453" s="8" t="n">
        <v>0.3571</v>
      </c>
      <c r="FG453" s="8" t="n">
        <v>0.06</v>
      </c>
      <c r="FH453" s="8" t="n">
        <v>0.03</v>
      </c>
      <c r="FI453" s="8" t="n">
        <v>0.09</v>
      </c>
      <c r="FJ453" s="22"/>
      <c r="FK453" s="22"/>
      <c r="FL453" s="22"/>
      <c r="FM453" s="8" t="n">
        <f aca="false">BL453+BS453+AH453+DT453</f>
        <v>30</v>
      </c>
      <c r="FN453" s="19" t="n">
        <f aca="false">IF(DS453&gt;0,(BL453+BR453)/DS453,0)</f>
        <v>23</v>
      </c>
      <c r="FO453" s="12" t="n">
        <v>0.1051282051</v>
      </c>
      <c r="FP453" s="19" t="n">
        <f aca="false">Z453-AH453/10</f>
        <v>3.8</v>
      </c>
      <c r="FQ453" s="19" t="n">
        <f aca="false">Z453+DR453/5</f>
        <v>3.9646</v>
      </c>
      <c r="FR453" s="19" t="n">
        <f aca="false">(DX453+DY453)/AL453*60</f>
        <v>103.303037020616</v>
      </c>
      <c r="FS453" s="8" t="n">
        <v>5</v>
      </c>
      <c r="FT453" s="17" t="s">
        <v>307</v>
      </c>
      <c r="FU453" s="8" t="n">
        <v>55</v>
      </c>
      <c r="FV453" s="22"/>
      <c r="FW453" s="17" t="s">
        <v>270</v>
      </c>
      <c r="FX453" s="23" t="n">
        <v>650000</v>
      </c>
      <c r="FY453" s="23" t="n">
        <v>670000</v>
      </c>
      <c r="FZ453" s="8" t="n">
        <v>52</v>
      </c>
      <c r="GA453" s="8" t="n">
        <v>5</v>
      </c>
      <c r="GB453" s="8" t="n">
        <v>3</v>
      </c>
      <c r="GC453" s="8" t="n">
        <v>8</v>
      </c>
      <c r="GD453" s="8" t="n">
        <v>-4</v>
      </c>
      <c r="GE453" s="8" t="n">
        <v>8</v>
      </c>
      <c r="GF453" s="8" t="n">
        <v>77</v>
      </c>
      <c r="GG453" s="8" t="n">
        <v>568</v>
      </c>
      <c r="GH453" s="8" t="n">
        <v>-0.2</v>
      </c>
      <c r="GI453" s="8" t="n">
        <v>0.6</v>
      </c>
      <c r="GJ453" s="8" t="n">
        <v>0.4</v>
      </c>
      <c r="GK453" s="8" t="n">
        <f aca="false">Z453-AH453/10</f>
        <v>3.8</v>
      </c>
      <c r="GL453" s="22"/>
      <c r="GM453" s="22"/>
      <c r="GN453" s="22"/>
      <c r="GO453" s="22"/>
      <c r="GP453" s="22"/>
    </row>
    <row r="454" customFormat="false" ht="13.65" hidden="false" customHeight="true" outlineLevel="0" collapsed="false">
      <c r="A454" s="16" t="n">
        <v>31818</v>
      </c>
      <c r="B454" s="17" t="s">
        <v>1342</v>
      </c>
      <c r="C454" s="17" t="s">
        <v>282</v>
      </c>
      <c r="D454" s="17" t="s">
        <v>283</v>
      </c>
      <c r="E454" s="17" t="s">
        <v>283</v>
      </c>
      <c r="F454" s="8" t="n">
        <v>74</v>
      </c>
      <c r="G454" s="8" t="n">
        <v>205</v>
      </c>
      <c r="H454" s="8" t="n">
        <v>2007</v>
      </c>
      <c r="I454" s="8" t="n">
        <v>7</v>
      </c>
      <c r="J454" s="8" t="n">
        <v>201</v>
      </c>
      <c r="K454" s="17" t="s">
        <v>273</v>
      </c>
      <c r="L454" s="8" t="n">
        <v>2010</v>
      </c>
      <c r="M454" s="8" t="n">
        <v>30</v>
      </c>
      <c r="N454" s="8" t="n">
        <v>8</v>
      </c>
      <c r="O454" s="8" t="n">
        <v>8474027</v>
      </c>
      <c r="P454" s="17" t="s">
        <v>2245</v>
      </c>
      <c r="Q454" s="17" t="s">
        <v>2246</v>
      </c>
      <c r="R454" s="17" t="s">
        <v>2247</v>
      </c>
      <c r="S454" s="17" t="s">
        <v>2237</v>
      </c>
      <c r="T454" s="17" t="s">
        <v>278</v>
      </c>
      <c r="U454" s="17" t="s">
        <v>694</v>
      </c>
      <c r="V454" s="8" t="n">
        <v>81</v>
      </c>
      <c r="W454" s="8" t="n">
        <v>5</v>
      </c>
      <c r="X454" s="8" t="n">
        <v>28</v>
      </c>
      <c r="Y454" s="8" t="n">
        <v>15</v>
      </c>
      <c r="Z454" s="8" t="n">
        <v>33</v>
      </c>
      <c r="AA454" s="8" t="n">
        <v>10</v>
      </c>
      <c r="AB454" s="8" t="n">
        <v>34</v>
      </c>
      <c r="AC454" s="18" t="n">
        <f aca="false">Z454/V454</f>
        <v>0.407407407407407</v>
      </c>
      <c r="AD454" s="19" t="n">
        <f aca="false">IF(FZ454&gt;V454,Z454-V454*(GC454-Z454)/(FZ454-V454),0)</f>
        <v>14.015625</v>
      </c>
      <c r="AE454" s="19" t="n">
        <v>10.449</v>
      </c>
      <c r="AF454" s="8" t="n">
        <v>7</v>
      </c>
      <c r="AG454" s="8" t="n">
        <v>-7.5</v>
      </c>
      <c r="AH454" s="8" t="n">
        <v>28</v>
      </c>
      <c r="AI454" s="8" t="n">
        <v>2078</v>
      </c>
      <c r="AJ454" s="8" t="n">
        <v>103656</v>
      </c>
      <c r="AK454" s="19" t="n">
        <v>1727.6</v>
      </c>
      <c r="AL454" s="8" t="n">
        <v>1727.6</v>
      </c>
      <c r="AM454" s="8" t="n">
        <v>1728</v>
      </c>
      <c r="AN454" s="18" t="n">
        <f aca="false">AJ454/60/V454</f>
        <v>21.3283950617284</v>
      </c>
      <c r="AO454" s="8" t="n">
        <v>35.46</v>
      </c>
      <c r="AP454" s="12" t="n">
        <f aca="false">IF(EF454&gt;0,Z454/EF454,0)</f>
        <v>0.464788732394366</v>
      </c>
      <c r="AQ454" s="8" t="n">
        <v>251</v>
      </c>
      <c r="AR454" s="8" t="n">
        <v>251</v>
      </c>
      <c r="AS454" s="8" t="n">
        <v>251</v>
      </c>
      <c r="AT454" s="8" t="n">
        <v>170</v>
      </c>
      <c r="AU454" s="8" t="n">
        <v>170</v>
      </c>
      <c r="AV454" s="8" t="n">
        <v>115</v>
      </c>
      <c r="AW454" s="8" t="n">
        <v>49</v>
      </c>
      <c r="AX454" s="8" t="n">
        <v>5</v>
      </c>
      <c r="AY454" s="8" t="n">
        <v>4</v>
      </c>
      <c r="AZ454" s="8" t="n">
        <v>17</v>
      </c>
      <c r="BA454" s="8" t="n">
        <f aca="false">AY454+AZ454</f>
        <v>21</v>
      </c>
      <c r="BB454" s="8" t="n">
        <v>4.2</v>
      </c>
      <c r="BC454" s="8" t="n">
        <v>57.2174</v>
      </c>
      <c r="BD454" s="19" t="n">
        <v>294.2</v>
      </c>
      <c r="BE454" s="19" t="n">
        <v>10.2176429729104</v>
      </c>
      <c r="BF454" s="19" t="n">
        <f aca="false">AQ454+BD454</f>
        <v>545.2</v>
      </c>
      <c r="BG454" s="19" t="n">
        <f aca="false">IF(AL454&gt;0,BF454/AL454*60,0)</f>
        <v>18.9349386432045</v>
      </c>
      <c r="BH454" s="8" t="n">
        <v>365</v>
      </c>
      <c r="BI454" s="8" t="n">
        <v>651</v>
      </c>
      <c r="BJ454" s="8" t="n">
        <v>811</v>
      </c>
      <c r="BK454" s="12" t="n">
        <f aca="false">BH454/(BH454+BJ454)</f>
        <v>0.310374149659864</v>
      </c>
      <c r="BL454" s="8" t="n">
        <v>143</v>
      </c>
      <c r="BM454" s="8" t="n">
        <v>143</v>
      </c>
      <c r="BN454" s="8" t="n">
        <v>168</v>
      </c>
      <c r="BO454" s="8" t="n">
        <f aca="false">BM454-BN454</f>
        <v>-25</v>
      </c>
      <c r="BP454" s="8" t="n">
        <v>55</v>
      </c>
      <c r="BQ454" s="8" t="n">
        <v>35</v>
      </c>
      <c r="BR454" s="8" t="n">
        <v>32</v>
      </c>
      <c r="BS454" s="8" t="n">
        <v>152</v>
      </c>
      <c r="BT454" s="12" t="n">
        <f aca="false">BS454/(EA454+BS454)</f>
        <v>0.0994113799869196</v>
      </c>
      <c r="BU454" s="8" t="n">
        <v>0</v>
      </c>
      <c r="BV454" s="8" t="n">
        <v>0</v>
      </c>
      <c r="BW454" s="12" t="n">
        <f aca="false">IF(BU454+BV454&gt;0,BU454/(BU454+BV454),0)</f>
        <v>0</v>
      </c>
      <c r="BX454" s="8" t="n">
        <v>0</v>
      </c>
      <c r="BY454" s="8" t="n">
        <v>0</v>
      </c>
      <c r="BZ454" s="8" t="n">
        <v>0</v>
      </c>
      <c r="CA454" s="8" t="n">
        <v>0</v>
      </c>
      <c r="CB454" s="8" t="n">
        <v>0</v>
      </c>
      <c r="CC454" s="8" t="n">
        <v>0</v>
      </c>
      <c r="CD454" s="8" t="n">
        <v>0</v>
      </c>
      <c r="CE454" s="8" t="n">
        <v>0</v>
      </c>
      <c r="CF454" s="8" t="n">
        <v>0</v>
      </c>
      <c r="CG454" s="8" t="n">
        <v>0</v>
      </c>
      <c r="CH454" s="8" t="n">
        <v>0</v>
      </c>
      <c r="CI454" s="8" t="n">
        <v>0</v>
      </c>
      <c r="CJ454" s="8" t="n">
        <v>0</v>
      </c>
      <c r="CK454" s="8" t="n">
        <v>0</v>
      </c>
      <c r="CL454" s="8" t="n">
        <v>1</v>
      </c>
      <c r="CM454" s="8" t="n">
        <v>0</v>
      </c>
      <c r="CN454" s="8" t="n">
        <v>0</v>
      </c>
      <c r="CO454" s="8" t="n">
        <v>0</v>
      </c>
      <c r="CP454" s="8" t="n">
        <v>0</v>
      </c>
      <c r="CQ454" s="8" t="n">
        <v>0</v>
      </c>
      <c r="CR454" s="8" t="n">
        <v>1</v>
      </c>
      <c r="CS454" s="8" t="n">
        <v>2</v>
      </c>
      <c r="CT454" s="8" t="n">
        <v>1</v>
      </c>
      <c r="CU454" s="8" t="n">
        <v>0</v>
      </c>
      <c r="CV454" s="8" t="n">
        <v>0</v>
      </c>
      <c r="CW454" s="8" t="n">
        <v>1</v>
      </c>
      <c r="CX454" s="8" t="n">
        <v>0</v>
      </c>
      <c r="CY454" s="8" t="n">
        <v>0</v>
      </c>
      <c r="CZ454" s="8" t="n">
        <v>6</v>
      </c>
      <c r="DA454" s="8" t="n">
        <v>49</v>
      </c>
      <c r="DB454" s="8" t="n">
        <v>3</v>
      </c>
      <c r="DC454" s="8" t="n">
        <v>1</v>
      </c>
      <c r="DD454" s="8" t="n">
        <v>42</v>
      </c>
      <c r="DE454" s="8" t="n">
        <v>11</v>
      </c>
      <c r="DF454" s="8" t="n">
        <v>0</v>
      </c>
      <c r="DG454" s="8" t="n">
        <v>0</v>
      </c>
      <c r="DH454" s="8" t="n">
        <v>58</v>
      </c>
      <c r="DI454" s="8" t="n">
        <v>14</v>
      </c>
      <c r="DJ454" s="8" t="n">
        <v>9</v>
      </c>
      <c r="DK454" s="8" t="n">
        <v>14</v>
      </c>
      <c r="DL454" s="8" t="n">
        <v>14</v>
      </c>
      <c r="DM454" s="8" t="n">
        <v>0</v>
      </c>
      <c r="DN454" s="8" t="n">
        <v>9</v>
      </c>
      <c r="DO454" s="8" t="n">
        <v>9</v>
      </c>
      <c r="DP454" s="8" t="n">
        <v>0</v>
      </c>
      <c r="DQ454" s="8" t="n">
        <f aca="false">DJ454-DI454</f>
        <v>-5</v>
      </c>
      <c r="DR454" s="19" t="n">
        <v>-0.302</v>
      </c>
      <c r="DS454" s="8" t="n">
        <v>14</v>
      </c>
      <c r="DT454" s="8" t="n">
        <v>0</v>
      </c>
      <c r="DU454" s="8" t="n">
        <v>0</v>
      </c>
      <c r="DV454" s="8" t="n">
        <v>0</v>
      </c>
      <c r="DW454" s="8" t="n">
        <v>0</v>
      </c>
      <c r="DX454" s="8" t="n">
        <v>1377</v>
      </c>
      <c r="DY454" s="8" t="n">
        <v>1965</v>
      </c>
      <c r="DZ454" s="8" t="n">
        <v>1028</v>
      </c>
      <c r="EA454" s="8" t="n">
        <v>1377</v>
      </c>
      <c r="EB454" s="8" t="n">
        <v>744</v>
      </c>
      <c r="EC454" s="8" t="n">
        <v>964</v>
      </c>
      <c r="ED454" s="8" t="n">
        <v>68.88</v>
      </c>
      <c r="EE454" s="8" t="n">
        <v>91.36</v>
      </c>
      <c r="EF454" s="8" t="n">
        <v>71</v>
      </c>
      <c r="EG454" s="8" t="n">
        <v>86</v>
      </c>
      <c r="EH454" s="12" t="n">
        <f aca="false">EF454/EB454</f>
        <v>0.0954301075268817</v>
      </c>
      <c r="EI454" s="20" t="n">
        <f aca="false">1-EG454/EC454</f>
        <v>0.910788381742739</v>
      </c>
      <c r="EJ454" s="21" t="n">
        <f aca="false">EH454+EI454</f>
        <v>1.00621848926962</v>
      </c>
      <c r="EK454" s="8" t="n">
        <v>1371</v>
      </c>
      <c r="EL454" s="8" t="n">
        <v>1967</v>
      </c>
      <c r="EM454" s="8" t="n">
        <v>1022</v>
      </c>
      <c r="EN454" s="8" t="n">
        <v>1379</v>
      </c>
      <c r="EO454" s="8" t="n">
        <v>737</v>
      </c>
      <c r="EP454" s="8" t="n">
        <v>965</v>
      </c>
      <c r="EQ454" s="8" t="n">
        <v>70</v>
      </c>
      <c r="ER454" s="8" t="n">
        <v>86</v>
      </c>
      <c r="ES454" s="8" t="n">
        <v>669</v>
      </c>
      <c r="ET454" s="8" t="n">
        <v>989</v>
      </c>
      <c r="EU454" s="8" t="n">
        <v>270</v>
      </c>
      <c r="EV454" s="8" t="n">
        <v>377</v>
      </c>
      <c r="EW454" s="8" t="n">
        <v>42</v>
      </c>
      <c r="EX454" s="8" t="n">
        <v>52</v>
      </c>
      <c r="EY454" s="8" t="n">
        <v>73</v>
      </c>
      <c r="EZ454" s="8" t="n">
        <v>91</v>
      </c>
      <c r="FA454" s="8" t="n">
        <v>1.7</v>
      </c>
      <c r="FB454" s="8" t="n">
        <v>4.7</v>
      </c>
      <c r="FC454" s="8" t="n">
        <v>6.4</v>
      </c>
      <c r="FD454" s="19" t="n">
        <v>24.18</v>
      </c>
      <c r="FE454" s="18" t="n">
        <f aca="false">FD454/V454</f>
        <v>0.298518518518518</v>
      </c>
      <c r="FF454" s="8" t="n">
        <v>1.7682</v>
      </c>
      <c r="FG454" s="8" t="n">
        <v>-0.26</v>
      </c>
      <c r="FH454" s="8" t="n">
        <v>-0.06</v>
      </c>
      <c r="FI454" s="8" t="n">
        <v>-0.32</v>
      </c>
      <c r="FJ454" s="22"/>
      <c r="FK454" s="22"/>
      <c r="FL454" s="22"/>
      <c r="FM454" s="8" t="n">
        <f aca="false">BL454+BS454+AH454+DT454</f>
        <v>323</v>
      </c>
      <c r="FN454" s="19" t="n">
        <f aca="false">IF(DS454&gt;0,(BL454+BR454)/DS454,0)</f>
        <v>12.5</v>
      </c>
      <c r="FO454" s="12" t="n">
        <v>0.020916233</v>
      </c>
      <c r="FP454" s="19" t="n">
        <f aca="false">Z454-AH454/10</f>
        <v>30.2</v>
      </c>
      <c r="FQ454" s="19" t="n">
        <f aca="false">Z454+DR454/5</f>
        <v>32.9396</v>
      </c>
      <c r="FR454" s="19" t="n">
        <f aca="false">(DX454+DY454)/AL454*60</f>
        <v>116.068534382959</v>
      </c>
      <c r="FS454" s="8" t="n">
        <v>4</v>
      </c>
      <c r="FT454" s="17" t="s">
        <v>352</v>
      </c>
      <c r="FU454" s="8" t="n">
        <v>195</v>
      </c>
      <c r="FV454" s="22"/>
      <c r="FW454" s="17" t="s">
        <v>280</v>
      </c>
      <c r="FX454" s="23" t="n">
        <v>3800000</v>
      </c>
      <c r="FY454" s="23" t="n">
        <v>3800000</v>
      </c>
      <c r="FZ454" s="8" t="n">
        <v>529</v>
      </c>
      <c r="GA454" s="8" t="n">
        <v>22</v>
      </c>
      <c r="GB454" s="8" t="n">
        <v>116</v>
      </c>
      <c r="GC454" s="8" t="n">
        <v>138</v>
      </c>
      <c r="GD454" s="8" t="n">
        <v>38</v>
      </c>
      <c r="GE454" s="8" t="n">
        <v>191</v>
      </c>
      <c r="GF454" s="8" t="n">
        <v>744</v>
      </c>
      <c r="GG454" s="8" t="n">
        <v>10517</v>
      </c>
      <c r="GH454" s="8" t="n">
        <v>4.4</v>
      </c>
      <c r="GI454" s="8" t="n">
        <v>26.8</v>
      </c>
      <c r="GJ454" s="8" t="n">
        <v>31.2</v>
      </c>
      <c r="GK454" s="8" t="n">
        <f aca="false">Z454-AH454/10</f>
        <v>30.2</v>
      </c>
      <c r="GL454" s="22"/>
      <c r="GM454" s="22"/>
      <c r="GN454" s="22"/>
      <c r="GO454" s="22"/>
      <c r="GP454" s="22"/>
    </row>
    <row r="455" customFormat="false" ht="13.65" hidden="false" customHeight="true" outlineLevel="0" collapsed="false">
      <c r="A455" s="16" t="n">
        <v>32427</v>
      </c>
      <c r="B455" s="17" t="s">
        <v>2248</v>
      </c>
      <c r="C455" s="17" t="s">
        <v>435</v>
      </c>
      <c r="D455" s="17" t="s">
        <v>262</v>
      </c>
      <c r="E455" s="17" t="s">
        <v>262</v>
      </c>
      <c r="F455" s="8" t="n">
        <v>77</v>
      </c>
      <c r="G455" s="8" t="n">
        <v>223</v>
      </c>
      <c r="H455" s="8" t="n">
        <v>2007</v>
      </c>
      <c r="I455" s="8" t="n">
        <v>4</v>
      </c>
      <c r="J455" s="8" t="n">
        <v>110</v>
      </c>
      <c r="K455" s="17" t="s">
        <v>263</v>
      </c>
      <c r="L455" s="8" t="n">
        <v>2009</v>
      </c>
      <c r="M455" s="8" t="n">
        <v>29</v>
      </c>
      <c r="N455" s="8" t="n">
        <v>9</v>
      </c>
      <c r="O455" s="8" t="n">
        <v>8473992</v>
      </c>
      <c r="P455" s="17" t="s">
        <v>2249</v>
      </c>
      <c r="Q455" s="17" t="s">
        <v>2250</v>
      </c>
      <c r="R455" s="17" t="s">
        <v>2251</v>
      </c>
      <c r="S455" s="17" t="s">
        <v>2237</v>
      </c>
      <c r="T455" s="17" t="s">
        <v>278</v>
      </c>
      <c r="U455" s="17" t="s">
        <v>464</v>
      </c>
      <c r="V455" s="8" t="n">
        <v>46</v>
      </c>
      <c r="W455" s="8" t="n">
        <v>1</v>
      </c>
      <c r="X455" s="8" t="n">
        <v>1</v>
      </c>
      <c r="Y455" s="8" t="n">
        <v>0</v>
      </c>
      <c r="Z455" s="8" t="n">
        <v>2</v>
      </c>
      <c r="AA455" s="8" t="n">
        <v>26</v>
      </c>
      <c r="AB455" s="8" t="n">
        <v>62</v>
      </c>
      <c r="AC455" s="18" t="n">
        <f aca="false">Z455/V455</f>
        <v>0.0434782608695652</v>
      </c>
      <c r="AD455" s="19" t="n">
        <f aca="false">IF(FZ455&gt;V455,Z455-V455*(GC455-Z455)/(FZ455-V455),0)</f>
        <v>-4.39461883408072</v>
      </c>
      <c r="AE455" s="19" t="n">
        <v>0.801</v>
      </c>
      <c r="AF455" s="8" t="n">
        <v>-16</v>
      </c>
      <c r="AG455" s="8" t="n">
        <v>-5.9</v>
      </c>
      <c r="AH455" s="8" t="n">
        <v>28</v>
      </c>
      <c r="AI455" s="8" t="n">
        <v>1064</v>
      </c>
      <c r="AJ455" s="8" t="n">
        <v>44404</v>
      </c>
      <c r="AK455" s="19" t="n">
        <v>740.06666666667</v>
      </c>
      <c r="AL455" s="8" t="n">
        <v>740.07</v>
      </c>
      <c r="AM455" s="8" t="n">
        <v>740</v>
      </c>
      <c r="AN455" s="18" t="n">
        <f aca="false">AJ455/60/V455</f>
        <v>16.0884057971015</v>
      </c>
      <c r="AO455" s="8" t="n">
        <v>27.22</v>
      </c>
      <c r="AP455" s="12" t="n">
        <f aca="false">IF(EF455&gt;0,Z455/EF455,0)</f>
        <v>0.125</v>
      </c>
      <c r="AQ455" s="8" t="n">
        <v>60</v>
      </c>
      <c r="AR455" s="8" t="n">
        <v>61</v>
      </c>
      <c r="AS455" s="8" t="n">
        <v>61</v>
      </c>
      <c r="AT455" s="8" t="n">
        <v>44</v>
      </c>
      <c r="AU455" s="8" t="n">
        <v>45</v>
      </c>
      <c r="AV455" s="8" t="n">
        <v>36</v>
      </c>
      <c r="AW455" s="8" t="n">
        <v>13</v>
      </c>
      <c r="AX455" s="8" t="n">
        <v>3</v>
      </c>
      <c r="AY455" s="8" t="n">
        <v>1</v>
      </c>
      <c r="AZ455" s="8" t="n">
        <v>1</v>
      </c>
      <c r="BA455" s="8" t="n">
        <f aca="false">AY455+AZ455</f>
        <v>2</v>
      </c>
      <c r="BB455" s="8" t="n">
        <v>1.25</v>
      </c>
      <c r="BC455" s="8" t="n">
        <v>68.1111</v>
      </c>
      <c r="BD455" s="19" t="n">
        <v>0</v>
      </c>
      <c r="BE455" s="19" t="n">
        <v>0</v>
      </c>
      <c r="BF455" s="19" t="n">
        <f aca="false">AQ455+BD455</f>
        <v>60</v>
      </c>
      <c r="BG455" s="19" t="n">
        <f aca="false">IF(AL455&gt;0,BF455/AL455*60,0)</f>
        <v>4.86440471847258</v>
      </c>
      <c r="BH455" s="8" t="n">
        <v>157</v>
      </c>
      <c r="BI455" s="8" t="n">
        <v>234</v>
      </c>
      <c r="BJ455" s="8" t="n">
        <v>274</v>
      </c>
      <c r="BK455" s="12" t="n">
        <f aca="false">BH455/(BH455+BJ455)</f>
        <v>0.364269141531322</v>
      </c>
      <c r="BL455" s="8" t="n">
        <v>121</v>
      </c>
      <c r="BM455" s="8" t="n">
        <v>121</v>
      </c>
      <c r="BN455" s="8" t="n">
        <v>48</v>
      </c>
      <c r="BO455" s="8" t="n">
        <f aca="false">BM455-BN455</f>
        <v>73</v>
      </c>
      <c r="BP455" s="8" t="n">
        <v>9</v>
      </c>
      <c r="BQ455" s="8" t="n">
        <v>12</v>
      </c>
      <c r="BR455" s="8" t="n">
        <v>3</v>
      </c>
      <c r="BS455" s="8" t="n">
        <v>62</v>
      </c>
      <c r="BT455" s="12" t="n">
        <f aca="false">BS455/(EA455+BS455)</f>
        <v>0.0955315870570108</v>
      </c>
      <c r="BU455" s="8" t="n">
        <v>0</v>
      </c>
      <c r="BV455" s="8" t="n">
        <v>0</v>
      </c>
      <c r="BW455" s="12" t="n">
        <f aca="false">IF(BU455+BV455&gt;0,BU455/(BU455+BV455),0)</f>
        <v>0</v>
      </c>
      <c r="BX455" s="8" t="n">
        <v>0</v>
      </c>
      <c r="BY455" s="8" t="n">
        <v>0</v>
      </c>
      <c r="BZ455" s="8" t="n">
        <v>0</v>
      </c>
      <c r="CA455" s="8" t="n">
        <v>0</v>
      </c>
      <c r="CB455" s="8" t="n">
        <v>0</v>
      </c>
      <c r="CC455" s="8" t="n">
        <v>0</v>
      </c>
      <c r="CD455" s="8" t="n">
        <v>0</v>
      </c>
      <c r="CE455" s="8" t="n">
        <v>0</v>
      </c>
      <c r="CF455" s="8" t="n">
        <v>0</v>
      </c>
      <c r="CG455" s="8" t="n">
        <v>0</v>
      </c>
      <c r="CH455" s="8" t="n">
        <v>0</v>
      </c>
      <c r="CI455" s="8" t="n">
        <v>0</v>
      </c>
      <c r="CJ455" s="8" t="n">
        <v>0</v>
      </c>
      <c r="CK455" s="8" t="n">
        <v>0</v>
      </c>
      <c r="CL455" s="8" t="n">
        <v>0</v>
      </c>
      <c r="CM455" s="8" t="n">
        <v>0</v>
      </c>
      <c r="CN455" s="8" t="n">
        <v>0</v>
      </c>
      <c r="CO455" s="8" t="n">
        <v>0</v>
      </c>
      <c r="CP455" s="8" t="n">
        <v>0</v>
      </c>
      <c r="CQ455" s="8" t="n">
        <v>0</v>
      </c>
      <c r="CR455" s="8" t="n">
        <v>0</v>
      </c>
      <c r="CS455" s="8" t="n">
        <v>0</v>
      </c>
      <c r="CT455" s="8" t="n">
        <v>0</v>
      </c>
      <c r="CU455" s="8" t="n">
        <v>0</v>
      </c>
      <c r="CV455" s="8" t="n">
        <v>0</v>
      </c>
      <c r="CW455" s="8" t="n">
        <v>1</v>
      </c>
      <c r="CX455" s="8" t="n">
        <v>0</v>
      </c>
      <c r="CY455" s="8" t="n">
        <v>0</v>
      </c>
      <c r="CZ455" s="8" t="n">
        <v>1</v>
      </c>
      <c r="DA455" s="8" t="n">
        <v>8</v>
      </c>
      <c r="DB455" s="8" t="n">
        <v>2</v>
      </c>
      <c r="DC455" s="8" t="n">
        <v>0</v>
      </c>
      <c r="DD455" s="8" t="n">
        <v>8</v>
      </c>
      <c r="DE455" s="8" t="n">
        <v>6</v>
      </c>
      <c r="DF455" s="8" t="n">
        <v>2</v>
      </c>
      <c r="DG455" s="8" t="n">
        <v>0</v>
      </c>
      <c r="DH455" s="8" t="n">
        <v>18</v>
      </c>
      <c r="DI455" s="8" t="n">
        <v>10</v>
      </c>
      <c r="DJ455" s="8" t="n">
        <v>7</v>
      </c>
      <c r="DK455" s="8" t="n">
        <v>10</v>
      </c>
      <c r="DL455" s="8" t="n">
        <v>10</v>
      </c>
      <c r="DM455" s="8" t="n">
        <v>0</v>
      </c>
      <c r="DN455" s="8" t="n">
        <v>6</v>
      </c>
      <c r="DO455" s="8" t="n">
        <v>6</v>
      </c>
      <c r="DP455" s="8" t="n">
        <v>0</v>
      </c>
      <c r="DQ455" s="8" t="n">
        <f aca="false">DJ455-DI455</f>
        <v>-3</v>
      </c>
      <c r="DR455" s="19" t="n">
        <v>-0.986</v>
      </c>
      <c r="DS455" s="8" t="n">
        <v>9</v>
      </c>
      <c r="DT455" s="8" t="n">
        <v>0</v>
      </c>
      <c r="DU455" s="8" t="n">
        <v>0</v>
      </c>
      <c r="DV455" s="8" t="n">
        <v>1</v>
      </c>
      <c r="DW455" s="8" t="n">
        <v>0</v>
      </c>
      <c r="DX455" s="8" t="n">
        <v>507</v>
      </c>
      <c r="DY455" s="8" t="n">
        <v>796</v>
      </c>
      <c r="DZ455" s="8" t="n">
        <v>389</v>
      </c>
      <c r="EA455" s="8" t="n">
        <v>587</v>
      </c>
      <c r="EB455" s="8" t="n">
        <v>288</v>
      </c>
      <c r="EC455" s="8" t="n">
        <v>423</v>
      </c>
      <c r="ED455" s="8" t="n">
        <v>21.36</v>
      </c>
      <c r="EE455" s="8" t="n">
        <v>35.22</v>
      </c>
      <c r="EF455" s="8" t="n">
        <v>16</v>
      </c>
      <c r="EG455" s="8" t="n">
        <v>44</v>
      </c>
      <c r="EH455" s="12" t="n">
        <f aca="false">EF455/EB455</f>
        <v>0.0555555555555556</v>
      </c>
      <c r="EI455" s="20" t="n">
        <f aca="false">1-EG455/EC455</f>
        <v>0.895981087470449</v>
      </c>
      <c r="EJ455" s="21" t="n">
        <f aca="false">EH455+EI455</f>
        <v>0.951536643026005</v>
      </c>
      <c r="EK455" s="8" t="n">
        <v>514</v>
      </c>
      <c r="EL455" s="8" t="n">
        <v>797</v>
      </c>
      <c r="EM455" s="8" t="n">
        <v>395</v>
      </c>
      <c r="EN455" s="8" t="n">
        <v>588</v>
      </c>
      <c r="EO455" s="8" t="n">
        <v>290</v>
      </c>
      <c r="EP455" s="8" t="n">
        <v>423</v>
      </c>
      <c r="EQ455" s="8" t="n">
        <v>16</v>
      </c>
      <c r="ER455" s="8" t="n">
        <v>44</v>
      </c>
      <c r="ES455" s="8" t="n">
        <v>227</v>
      </c>
      <c r="ET455" s="8" t="n">
        <v>367</v>
      </c>
      <c r="EU455" s="8" t="n">
        <v>94</v>
      </c>
      <c r="EV455" s="8" t="n">
        <v>146</v>
      </c>
      <c r="EW455" s="8" t="n">
        <v>9</v>
      </c>
      <c r="EX455" s="8" t="n">
        <v>24</v>
      </c>
      <c r="EY455" s="8" t="n">
        <v>49</v>
      </c>
      <c r="EZ455" s="8" t="n">
        <v>54</v>
      </c>
      <c r="FA455" s="8" t="n">
        <v>-0.6</v>
      </c>
      <c r="FB455" s="8" t="n">
        <v>0.7</v>
      </c>
      <c r="FC455" s="8" t="n">
        <v>0.1</v>
      </c>
      <c r="FD455" s="19" t="n">
        <v>-4.65</v>
      </c>
      <c r="FE455" s="18" t="n">
        <f aca="false">FD455/V455</f>
        <v>-0.101086956521739</v>
      </c>
      <c r="FF455" s="8" t="n">
        <v>0.0474</v>
      </c>
      <c r="FG455" s="8" t="n">
        <v>-0.61</v>
      </c>
      <c r="FH455" s="8" t="n">
        <v>-0.12</v>
      </c>
      <c r="FI455" s="8" t="n">
        <v>-0.73</v>
      </c>
      <c r="FJ455" s="22"/>
      <c r="FK455" s="22"/>
      <c r="FL455" s="22"/>
      <c r="FM455" s="8" t="n">
        <f aca="false">BL455+BS455+AH455+DT455</f>
        <v>211</v>
      </c>
      <c r="FN455" s="19" t="n">
        <f aca="false">IF(DS455&gt;0,(BL455+BR455)/DS455,0)</f>
        <v>13.7777777777778</v>
      </c>
      <c r="FO455" s="12" t="n">
        <v>0.0090487751</v>
      </c>
      <c r="FP455" s="19" t="n">
        <f aca="false">Z455-AH455/10</f>
        <v>-0.8</v>
      </c>
      <c r="FQ455" s="19" t="n">
        <f aca="false">Z455+DR455/5</f>
        <v>1.8028</v>
      </c>
      <c r="FR455" s="19" t="n">
        <f aca="false">(DX455+DY455)/AL455*60</f>
        <v>105.638655802829</v>
      </c>
      <c r="FS455" s="8" t="n">
        <v>12</v>
      </c>
      <c r="FT455" s="17" t="s">
        <v>345</v>
      </c>
      <c r="FU455" s="8" t="n">
        <v>95</v>
      </c>
      <c r="FV455" s="22"/>
      <c r="FW455" s="17" t="s">
        <v>280</v>
      </c>
      <c r="FX455" s="23" t="n">
        <v>650000</v>
      </c>
      <c r="FY455" s="23" t="n">
        <v>650000</v>
      </c>
      <c r="FZ455" s="8" t="n">
        <v>269</v>
      </c>
      <c r="GA455" s="8" t="n">
        <v>3</v>
      </c>
      <c r="GB455" s="8" t="n">
        <v>30</v>
      </c>
      <c r="GC455" s="8" t="n">
        <v>33</v>
      </c>
      <c r="GD455" s="8" t="n">
        <v>-59</v>
      </c>
      <c r="GE455" s="8" t="n">
        <v>208</v>
      </c>
      <c r="GF455" s="8" t="n">
        <v>194</v>
      </c>
      <c r="GG455" s="8" t="n">
        <v>3966</v>
      </c>
      <c r="GH455" s="8" t="n">
        <v>-0.8</v>
      </c>
      <c r="GI455" s="8" t="n">
        <v>5.2</v>
      </c>
      <c r="GJ455" s="8" t="n">
        <v>4.3</v>
      </c>
      <c r="GK455" s="8" t="n">
        <f aca="false">Z455-AH455/10</f>
        <v>-0.8</v>
      </c>
      <c r="GL455" s="22"/>
      <c r="GM455" s="22"/>
      <c r="GN455" s="22"/>
      <c r="GO455" s="22"/>
      <c r="GP455" s="22"/>
    </row>
    <row r="456" customFormat="false" ht="13.65" hidden="false" customHeight="true" outlineLevel="0" collapsed="false">
      <c r="A456" s="16" t="n">
        <v>33683</v>
      </c>
      <c r="B456" s="17" t="s">
        <v>2252</v>
      </c>
      <c r="C456" s="17" t="s">
        <v>282</v>
      </c>
      <c r="D456" s="17" t="s">
        <v>283</v>
      </c>
      <c r="E456" s="17" t="s">
        <v>283</v>
      </c>
      <c r="F456" s="8" t="n">
        <v>72</v>
      </c>
      <c r="G456" s="8" t="n">
        <v>215</v>
      </c>
      <c r="H456" s="8" t="n">
        <v>2010</v>
      </c>
      <c r="I456" s="8" t="n">
        <v>2</v>
      </c>
      <c r="J456" s="8" t="n">
        <v>37</v>
      </c>
      <c r="K456" s="17" t="s">
        <v>273</v>
      </c>
      <c r="L456" s="8" t="n">
        <v>2011</v>
      </c>
      <c r="M456" s="8" t="n">
        <v>25</v>
      </c>
      <c r="N456" s="8" t="n">
        <v>7</v>
      </c>
      <c r="O456" s="8" t="n">
        <v>8475753</v>
      </c>
      <c r="P456" s="17" t="s">
        <v>2253</v>
      </c>
      <c r="Q456" s="17" t="s">
        <v>2254</v>
      </c>
      <c r="R456" s="17" t="s">
        <v>2255</v>
      </c>
      <c r="S456" s="17" t="s">
        <v>2237</v>
      </c>
      <c r="T456" s="17" t="s">
        <v>278</v>
      </c>
      <c r="U456" s="17" t="s">
        <v>902</v>
      </c>
      <c r="V456" s="8" t="n">
        <v>76</v>
      </c>
      <c r="W456" s="8" t="n">
        <v>8</v>
      </c>
      <c r="X456" s="8" t="n">
        <v>23</v>
      </c>
      <c r="Y456" s="8" t="n">
        <v>9</v>
      </c>
      <c r="Z456" s="8" t="n">
        <v>31</v>
      </c>
      <c r="AA456" s="8" t="n">
        <v>10</v>
      </c>
      <c r="AB456" s="8" t="n">
        <v>34</v>
      </c>
      <c r="AC456" s="18" t="n">
        <f aca="false">Z456/V456</f>
        <v>0.407894736842105</v>
      </c>
      <c r="AD456" s="19" t="n">
        <f aca="false">IF(FZ456&gt;V456,Z456-V456*(GC456-Z456)/(FZ456-V456),0)</f>
        <v>-5.38902743142145</v>
      </c>
      <c r="AE456" s="19" t="n">
        <v>10.652</v>
      </c>
      <c r="AF456" s="8" t="n">
        <v>-26</v>
      </c>
      <c r="AG456" s="8" t="n">
        <v>5.4</v>
      </c>
      <c r="AH456" s="8" t="n">
        <v>48</v>
      </c>
      <c r="AI456" s="8" t="n">
        <v>1987</v>
      </c>
      <c r="AJ456" s="8" t="n">
        <v>101541</v>
      </c>
      <c r="AK456" s="19" t="n">
        <v>1692.35</v>
      </c>
      <c r="AL456" s="8" t="n">
        <v>1692.35</v>
      </c>
      <c r="AM456" s="8" t="n">
        <v>1692</v>
      </c>
      <c r="AN456" s="18" t="n">
        <f aca="false">AJ456/60/V456</f>
        <v>22.2677631578947</v>
      </c>
      <c r="AO456" s="8" t="n">
        <v>36.72</v>
      </c>
      <c r="AP456" s="12" t="n">
        <f aca="false">IF(EF456&gt;0,Z456/EF456,0)</f>
        <v>0.369047619047619</v>
      </c>
      <c r="AQ456" s="8" t="n">
        <v>446</v>
      </c>
      <c r="AR456" s="8" t="n">
        <v>421</v>
      </c>
      <c r="AS456" s="8" t="n">
        <v>446</v>
      </c>
      <c r="AT456" s="8" t="n">
        <v>294</v>
      </c>
      <c r="AU456" s="8" t="n">
        <v>294</v>
      </c>
      <c r="AV456" s="8" t="n">
        <v>211</v>
      </c>
      <c r="AW456" s="8" t="n">
        <v>148</v>
      </c>
      <c r="AX456" s="8" t="n">
        <v>26</v>
      </c>
      <c r="AY456" s="8" t="n">
        <v>9</v>
      </c>
      <c r="AZ456" s="8" t="n">
        <v>32</v>
      </c>
      <c r="BA456" s="8" t="n">
        <f aca="false">AY456+AZ456</f>
        <v>41</v>
      </c>
      <c r="BB456" s="8" t="n">
        <v>12.65</v>
      </c>
      <c r="BC456" s="8" t="n">
        <v>45.9242</v>
      </c>
      <c r="BD456" s="19" t="n">
        <v>127.5</v>
      </c>
      <c r="BE456" s="19" t="n">
        <v>4.52034153691612</v>
      </c>
      <c r="BF456" s="19" t="n">
        <f aca="false">AQ456+BD456</f>
        <v>573.5</v>
      </c>
      <c r="BG456" s="19" t="n">
        <f aca="false">IF(AL456&gt;0,BF456/AL456*60,0)</f>
        <v>20.3326735013443</v>
      </c>
      <c r="BH456" s="8" t="n">
        <v>742</v>
      </c>
      <c r="BI456" s="8" t="n">
        <v>529</v>
      </c>
      <c r="BJ456" s="8" t="n">
        <v>432</v>
      </c>
      <c r="BK456" s="12" t="n">
        <f aca="false">BH456/(BH456+BJ456)</f>
        <v>0.632027257240204</v>
      </c>
      <c r="BL456" s="8" t="n">
        <v>128</v>
      </c>
      <c r="BM456" s="8" t="n">
        <v>128</v>
      </c>
      <c r="BN456" s="8" t="n">
        <v>93</v>
      </c>
      <c r="BO456" s="8" t="n">
        <f aca="false">BM456-BN456</f>
        <v>35</v>
      </c>
      <c r="BP456" s="8" t="n">
        <v>83</v>
      </c>
      <c r="BQ456" s="8" t="n">
        <v>66</v>
      </c>
      <c r="BR456" s="8" t="n">
        <v>63</v>
      </c>
      <c r="BS456" s="8" t="n">
        <v>90</v>
      </c>
      <c r="BT456" s="12" t="n">
        <f aca="false">BS456/(EA456+BS456)</f>
        <v>0.0783289817232376</v>
      </c>
      <c r="BU456" s="8" t="n">
        <v>0</v>
      </c>
      <c r="BV456" s="8" t="n">
        <v>0</v>
      </c>
      <c r="BW456" s="12" t="n">
        <f aca="false">IF(BU456+BV456&gt;0,BU456/(BU456+BV456),0)</f>
        <v>0</v>
      </c>
      <c r="BX456" s="8" t="n">
        <v>0</v>
      </c>
      <c r="BY456" s="8" t="n">
        <v>0</v>
      </c>
      <c r="BZ456" s="8" t="n">
        <v>0</v>
      </c>
      <c r="CA456" s="8" t="n">
        <v>0</v>
      </c>
      <c r="CB456" s="8" t="n">
        <v>0</v>
      </c>
      <c r="CC456" s="8" t="n">
        <v>0</v>
      </c>
      <c r="CD456" s="8" t="n">
        <v>0</v>
      </c>
      <c r="CE456" s="8" t="n">
        <v>0</v>
      </c>
      <c r="CF456" s="8" t="n">
        <v>0</v>
      </c>
      <c r="CG456" s="8" t="n">
        <v>0</v>
      </c>
      <c r="CH456" s="8" t="n">
        <v>0</v>
      </c>
      <c r="CI456" s="8" t="n">
        <v>0</v>
      </c>
      <c r="CJ456" s="8" t="n">
        <v>1</v>
      </c>
      <c r="CK456" s="8" t="n">
        <v>0</v>
      </c>
      <c r="CL456" s="8" t="n">
        <v>0</v>
      </c>
      <c r="CM456" s="8" t="n">
        <v>3</v>
      </c>
      <c r="CN456" s="8" t="n">
        <v>0</v>
      </c>
      <c r="CO456" s="8" t="n">
        <v>0</v>
      </c>
      <c r="CP456" s="8" t="n">
        <v>0</v>
      </c>
      <c r="CQ456" s="8" t="n">
        <v>0</v>
      </c>
      <c r="CR456" s="8" t="n">
        <v>0</v>
      </c>
      <c r="CS456" s="8" t="n">
        <v>4</v>
      </c>
      <c r="CT456" s="8" t="n">
        <v>1</v>
      </c>
      <c r="CU456" s="8" t="n">
        <v>0</v>
      </c>
      <c r="CV456" s="8" t="n">
        <v>0</v>
      </c>
      <c r="CW456" s="8" t="n">
        <v>3</v>
      </c>
      <c r="CX456" s="8" t="n">
        <v>0</v>
      </c>
      <c r="CY456" s="8" t="n">
        <v>7</v>
      </c>
      <c r="CZ456" s="8" t="n">
        <v>9</v>
      </c>
      <c r="DA456" s="8" t="n">
        <v>67</v>
      </c>
      <c r="DB456" s="8" t="n">
        <v>5</v>
      </c>
      <c r="DC456" s="8" t="n">
        <v>0</v>
      </c>
      <c r="DD456" s="8" t="n">
        <v>77</v>
      </c>
      <c r="DE456" s="8" t="n">
        <v>67</v>
      </c>
      <c r="DF456" s="8" t="n">
        <v>4</v>
      </c>
      <c r="DG456" s="8" t="n">
        <v>0</v>
      </c>
      <c r="DH456" s="8" t="n">
        <v>58</v>
      </c>
      <c r="DI456" s="8" t="n">
        <v>24</v>
      </c>
      <c r="DJ456" s="8" t="n">
        <v>16</v>
      </c>
      <c r="DK456" s="8" t="n">
        <v>24</v>
      </c>
      <c r="DL456" s="8" t="n">
        <v>24</v>
      </c>
      <c r="DM456" s="8" t="n">
        <v>0</v>
      </c>
      <c r="DN456" s="8" t="n">
        <v>14</v>
      </c>
      <c r="DO456" s="8" t="n">
        <v>14</v>
      </c>
      <c r="DP456" s="8" t="n">
        <v>0</v>
      </c>
      <c r="DQ456" s="8" t="n">
        <f aca="false">DJ456-DI456</f>
        <v>-8</v>
      </c>
      <c r="DR456" s="19" t="n">
        <v>-4.51</v>
      </c>
      <c r="DS456" s="8" t="n">
        <v>24</v>
      </c>
      <c r="DT456" s="8" t="n">
        <v>0</v>
      </c>
      <c r="DU456" s="8" t="n">
        <v>0</v>
      </c>
      <c r="DV456" s="8" t="n">
        <v>0</v>
      </c>
      <c r="DW456" s="8" t="n">
        <v>0</v>
      </c>
      <c r="DX456" s="8" t="n">
        <v>2034</v>
      </c>
      <c r="DY456" s="8" t="n">
        <v>1370</v>
      </c>
      <c r="DZ456" s="8" t="n">
        <v>1478</v>
      </c>
      <c r="EA456" s="8" t="n">
        <v>1059</v>
      </c>
      <c r="EB456" s="8" t="n">
        <v>1059</v>
      </c>
      <c r="EC456" s="8" t="n">
        <v>766</v>
      </c>
      <c r="ED456" s="8" t="n">
        <v>107.57</v>
      </c>
      <c r="EE456" s="8" t="n">
        <v>72.93</v>
      </c>
      <c r="EF456" s="8" t="n">
        <v>84</v>
      </c>
      <c r="EG456" s="8" t="n">
        <v>88</v>
      </c>
      <c r="EH456" s="12" t="n">
        <f aca="false">EF456/EB456</f>
        <v>0.0793201133144476</v>
      </c>
      <c r="EI456" s="20" t="n">
        <f aca="false">1-EG456/EC456</f>
        <v>0.885117493472585</v>
      </c>
      <c r="EJ456" s="21" t="n">
        <f aca="false">EH456+EI456</f>
        <v>0.964437606787032</v>
      </c>
      <c r="EK456" s="8" t="n">
        <v>2045</v>
      </c>
      <c r="EL456" s="8" t="n">
        <v>1369</v>
      </c>
      <c r="EM456" s="8" t="n">
        <v>1487</v>
      </c>
      <c r="EN456" s="8" t="n">
        <v>1058</v>
      </c>
      <c r="EO456" s="8" t="n">
        <v>1068</v>
      </c>
      <c r="EP456" s="8" t="n">
        <v>765</v>
      </c>
      <c r="EQ456" s="8" t="n">
        <v>84</v>
      </c>
      <c r="ER456" s="8" t="n">
        <v>88</v>
      </c>
      <c r="ES456" s="8" t="n">
        <v>1021</v>
      </c>
      <c r="ET456" s="8" t="n">
        <v>699</v>
      </c>
      <c r="EU456" s="8" t="n">
        <v>407</v>
      </c>
      <c r="EV456" s="8" t="n">
        <v>285</v>
      </c>
      <c r="EW456" s="8" t="n">
        <v>50</v>
      </c>
      <c r="EX456" s="8" t="n">
        <v>48</v>
      </c>
      <c r="EY456" s="8" t="n">
        <v>78</v>
      </c>
      <c r="EZ456" s="8" t="n">
        <v>105</v>
      </c>
      <c r="FA456" s="8" t="n">
        <v>1.9</v>
      </c>
      <c r="FB456" s="8" t="n">
        <v>2.1</v>
      </c>
      <c r="FC456" s="8" t="n">
        <v>4</v>
      </c>
      <c r="FD456" s="19" t="n">
        <v>50.27</v>
      </c>
      <c r="FE456" s="18" t="n">
        <f aca="false">FD456/V456</f>
        <v>0.661447368421053</v>
      </c>
      <c r="FF456" s="8" t="n">
        <v>3.2972</v>
      </c>
      <c r="FG456" s="8" t="n">
        <v>0.18</v>
      </c>
      <c r="FH456" s="8" t="n">
        <v>-0.09</v>
      </c>
      <c r="FI456" s="8" t="n">
        <v>0.09</v>
      </c>
      <c r="FJ456" s="8" t="n">
        <v>1</v>
      </c>
      <c r="FK456" s="8" t="n">
        <v>0</v>
      </c>
      <c r="FL456" s="8" t="n">
        <v>0</v>
      </c>
      <c r="FM456" s="8" t="n">
        <f aca="false">BL456+BS456+AH456+DT456</f>
        <v>266</v>
      </c>
      <c r="FN456" s="19" t="n">
        <f aca="false">IF(DS456&gt;0,(BL456+BR456)/DS456,0)</f>
        <v>7.95833333333333</v>
      </c>
      <c r="FO456" s="12" t="n">
        <v>0.0397768615</v>
      </c>
      <c r="FP456" s="19" t="n">
        <f aca="false">Z456-AH456/10</f>
        <v>26.2</v>
      </c>
      <c r="FQ456" s="19" t="n">
        <f aca="false">Z456+DR456/5</f>
        <v>30.098</v>
      </c>
      <c r="FR456" s="19" t="n">
        <f aca="false">(DX456+DY456)/AL456*60</f>
        <v>120.684255620882</v>
      </c>
      <c r="FS456" s="8" t="n">
        <v>7</v>
      </c>
      <c r="FT456" s="17" t="s">
        <v>358</v>
      </c>
      <c r="FU456" s="8" t="n">
        <v>372</v>
      </c>
      <c r="FV456" s="22"/>
      <c r="FW456" s="17" t="s">
        <v>280</v>
      </c>
      <c r="FX456" s="23" t="n">
        <v>5500000</v>
      </c>
      <c r="FY456" s="23" t="n">
        <v>4833333</v>
      </c>
      <c r="FZ456" s="8" t="n">
        <v>477</v>
      </c>
      <c r="GA456" s="8" t="n">
        <v>74</v>
      </c>
      <c r="GB456" s="8" t="n">
        <v>149</v>
      </c>
      <c r="GC456" s="8" t="n">
        <v>223</v>
      </c>
      <c r="GD456" s="8" t="n">
        <v>-109</v>
      </c>
      <c r="GE456" s="8" t="n">
        <v>218</v>
      </c>
      <c r="GF456" s="8" t="n">
        <v>1187</v>
      </c>
      <c r="GG456" s="8" t="n">
        <v>11169</v>
      </c>
      <c r="GH456" s="8" t="n">
        <v>19.3</v>
      </c>
      <c r="GI456" s="8" t="n">
        <v>18.7</v>
      </c>
      <c r="GJ456" s="8" t="n">
        <v>38</v>
      </c>
      <c r="GK456" s="8" t="n">
        <f aca="false">Z456-AH456/10</f>
        <v>26.2</v>
      </c>
      <c r="GL456" s="22"/>
      <c r="GM456" s="22"/>
      <c r="GN456" s="22"/>
      <c r="GO456" s="22"/>
      <c r="GP456" s="22"/>
    </row>
    <row r="457" customFormat="false" ht="13.65" hidden="false" customHeight="true" outlineLevel="0" collapsed="false">
      <c r="A457" s="16" t="n">
        <v>33633</v>
      </c>
      <c r="B457" s="17" t="s">
        <v>2256</v>
      </c>
      <c r="C457" s="17" t="s">
        <v>282</v>
      </c>
      <c r="D457" s="17" t="s">
        <v>283</v>
      </c>
      <c r="E457" s="17" t="s">
        <v>283</v>
      </c>
      <c r="F457" s="8" t="n">
        <v>75</v>
      </c>
      <c r="G457" s="8" t="n">
        <v>205</v>
      </c>
      <c r="H457" s="8" t="n">
        <v>2010</v>
      </c>
      <c r="I457" s="8" t="n">
        <v>2</v>
      </c>
      <c r="J457" s="8" t="n">
        <v>54</v>
      </c>
      <c r="K457" s="17" t="s">
        <v>273</v>
      </c>
      <c r="L457" s="8" t="n">
        <v>2017</v>
      </c>
      <c r="M457" s="8" t="n">
        <v>26</v>
      </c>
      <c r="N457" s="8" t="n">
        <v>1</v>
      </c>
      <c r="O457" s="8" t="n">
        <v>8475718</v>
      </c>
      <c r="P457" s="17" t="s">
        <v>2257</v>
      </c>
      <c r="Q457" s="17" t="s">
        <v>2258</v>
      </c>
      <c r="R457" s="17" t="s">
        <v>2259</v>
      </c>
      <c r="S457" s="17" t="s">
        <v>2237</v>
      </c>
      <c r="T457" s="17" t="s">
        <v>278</v>
      </c>
      <c r="U457" s="17" t="s">
        <v>514</v>
      </c>
      <c r="V457" s="8" t="n">
        <v>2</v>
      </c>
      <c r="W457" s="8" t="n">
        <v>2</v>
      </c>
      <c r="X457" s="8" t="n">
        <v>0</v>
      </c>
      <c r="Y457" s="8" t="n">
        <v>0</v>
      </c>
      <c r="Z457" s="8" t="n">
        <v>2</v>
      </c>
      <c r="AA457" s="8" t="n">
        <v>24</v>
      </c>
      <c r="AB457" s="8" t="n">
        <v>67</v>
      </c>
      <c r="AC457" s="18" t="n">
        <f aca="false">Z457/V457</f>
        <v>1</v>
      </c>
      <c r="AD457" s="19" t="n">
        <f aca="false">IF(FZ457&gt;V457,Z457-V457*(GC457-Z457)/(FZ457-V457),0)</f>
        <v>0</v>
      </c>
      <c r="AE457" s="19" t="n">
        <v>1</v>
      </c>
      <c r="AF457" s="8" t="n">
        <v>5</v>
      </c>
      <c r="AG457" s="8" t="n">
        <v>0.6</v>
      </c>
      <c r="AH457" s="8" t="n">
        <v>0</v>
      </c>
      <c r="AI457" s="8" t="n">
        <v>53</v>
      </c>
      <c r="AJ457" s="8" t="n">
        <v>2083</v>
      </c>
      <c r="AK457" s="19" t="n">
        <v>34.716666666667</v>
      </c>
      <c r="AL457" s="8" t="n">
        <v>34.72</v>
      </c>
      <c r="AM457" s="8" t="n">
        <v>35</v>
      </c>
      <c r="AN457" s="18" t="n">
        <f aca="false">AJ457/60/V457</f>
        <v>17.3583333333333</v>
      </c>
      <c r="AO457" s="8" t="n">
        <v>28.93</v>
      </c>
      <c r="AP457" s="12" t="n">
        <f aca="false">IF(EF457&gt;0,Z457/EF457,0)</f>
        <v>0.4</v>
      </c>
      <c r="AQ457" s="8" t="n">
        <v>4</v>
      </c>
      <c r="AR457" s="8" t="n">
        <v>4</v>
      </c>
      <c r="AS457" s="8" t="n">
        <v>4</v>
      </c>
      <c r="AT457" s="8" t="n">
        <v>4</v>
      </c>
      <c r="AU457" s="8" t="n">
        <v>4</v>
      </c>
      <c r="AV457" s="8" t="n">
        <v>2</v>
      </c>
      <c r="AW457" s="8" t="n">
        <v>1</v>
      </c>
      <c r="AX457" s="8" t="n">
        <v>0</v>
      </c>
      <c r="AY457" s="8" t="n">
        <v>0</v>
      </c>
      <c r="AZ457" s="8" t="n">
        <v>0</v>
      </c>
      <c r="BA457" s="8" t="n">
        <f aca="false">AY457+AZ457</f>
        <v>0</v>
      </c>
      <c r="BB457" s="8" t="n">
        <v>0.07</v>
      </c>
      <c r="BC457" s="8" t="n">
        <v>40</v>
      </c>
      <c r="BD457" s="19" t="n">
        <v>0</v>
      </c>
      <c r="BE457" s="19" t="n">
        <v>0</v>
      </c>
      <c r="BF457" s="19" t="n">
        <f aca="false">AQ457+BD457</f>
        <v>4</v>
      </c>
      <c r="BG457" s="19" t="n">
        <f aca="false">IF(AL457&gt;0,BF457/AL457*60,0)</f>
        <v>6.91244239631336</v>
      </c>
      <c r="BH457" s="8" t="n">
        <v>8</v>
      </c>
      <c r="BI457" s="8" t="n">
        <v>6</v>
      </c>
      <c r="BJ457" s="8" t="n">
        <v>14</v>
      </c>
      <c r="BK457" s="12" t="n">
        <f aca="false">BH457/(BH457+BJ457)</f>
        <v>0.363636363636364</v>
      </c>
      <c r="BL457" s="8" t="n">
        <v>2</v>
      </c>
      <c r="BM457" s="8" t="n">
        <v>2</v>
      </c>
      <c r="BN457" s="8" t="n">
        <v>7</v>
      </c>
      <c r="BO457" s="8" t="n">
        <f aca="false">BM457-BN457</f>
        <v>-5</v>
      </c>
      <c r="BP457" s="8" t="n">
        <v>2</v>
      </c>
      <c r="BQ457" s="8" t="n">
        <v>1</v>
      </c>
      <c r="BR457" s="8" t="n">
        <v>0</v>
      </c>
      <c r="BS457" s="8" t="n">
        <v>3</v>
      </c>
      <c r="BT457" s="12" t="n">
        <f aca="false">BS457/(EA457+BS457)</f>
        <v>0.1</v>
      </c>
      <c r="BU457" s="8" t="n">
        <v>0</v>
      </c>
      <c r="BV457" s="8" t="n">
        <v>0</v>
      </c>
      <c r="BW457" s="12" t="n">
        <f aca="false">IF(BU457+BV457&gt;0,BU457/(BU457+BV457),0)</f>
        <v>0</v>
      </c>
      <c r="BX457" s="8" t="n">
        <v>0</v>
      </c>
      <c r="BY457" s="8" t="n">
        <v>0</v>
      </c>
      <c r="BZ457" s="8" t="n">
        <v>0</v>
      </c>
      <c r="CA457" s="8" t="n">
        <v>0</v>
      </c>
      <c r="CB457" s="8" t="n">
        <v>0</v>
      </c>
      <c r="CC457" s="8" t="n">
        <v>0</v>
      </c>
      <c r="CD457" s="8" t="n">
        <v>0</v>
      </c>
      <c r="CE457" s="8" t="n">
        <v>0</v>
      </c>
      <c r="CF457" s="8" t="n">
        <v>0</v>
      </c>
      <c r="CG457" s="8" t="n">
        <v>0</v>
      </c>
      <c r="CH457" s="8" t="n">
        <v>0</v>
      </c>
      <c r="CI457" s="8" t="n">
        <v>0</v>
      </c>
      <c r="CJ457" s="8" t="n">
        <v>0</v>
      </c>
      <c r="CK457" s="8" t="n">
        <v>0</v>
      </c>
      <c r="CL457" s="8" t="n">
        <v>1</v>
      </c>
      <c r="CM457" s="8" t="n">
        <v>1</v>
      </c>
      <c r="CN457" s="8" t="n">
        <v>0</v>
      </c>
      <c r="CO457" s="8" t="n">
        <v>0</v>
      </c>
      <c r="CP457" s="8" t="n">
        <v>0</v>
      </c>
      <c r="CQ457" s="8" t="n">
        <v>0</v>
      </c>
      <c r="CR457" s="8" t="n">
        <v>0</v>
      </c>
      <c r="CS457" s="8" t="n">
        <v>0</v>
      </c>
      <c r="CT457" s="8" t="n">
        <v>0</v>
      </c>
      <c r="CU457" s="8" t="n">
        <v>0</v>
      </c>
      <c r="CV457" s="8" t="n">
        <v>0</v>
      </c>
      <c r="CW457" s="8" t="n">
        <v>2</v>
      </c>
      <c r="CX457" s="8" t="n">
        <v>0</v>
      </c>
      <c r="CY457" s="8" t="n">
        <v>0</v>
      </c>
      <c r="CZ457" s="8" t="n">
        <v>0</v>
      </c>
      <c r="DA457" s="8" t="n">
        <v>2</v>
      </c>
      <c r="DB457" s="8" t="n">
        <v>0</v>
      </c>
      <c r="DC457" s="8" t="n">
        <v>0</v>
      </c>
      <c r="DD457" s="8" t="n">
        <v>0</v>
      </c>
      <c r="DE457" s="8" t="n">
        <v>0</v>
      </c>
      <c r="DF457" s="8" t="n">
        <v>0</v>
      </c>
      <c r="DG457" s="8" t="n">
        <v>0</v>
      </c>
      <c r="DH457" s="8" t="n">
        <v>2</v>
      </c>
      <c r="DI457" s="8" t="n">
        <v>0</v>
      </c>
      <c r="DJ457" s="8" t="n">
        <v>0</v>
      </c>
      <c r="DK457" s="8" t="n">
        <v>0</v>
      </c>
      <c r="DL457" s="8" t="n">
        <v>0</v>
      </c>
      <c r="DM457" s="8" t="n">
        <v>0</v>
      </c>
      <c r="DN457" s="8" t="n">
        <v>0</v>
      </c>
      <c r="DO457" s="8" t="n">
        <v>0</v>
      </c>
      <c r="DP457" s="8" t="n">
        <v>0</v>
      </c>
      <c r="DQ457" s="8" t="n">
        <f aca="false">DJ457-DI457</f>
        <v>0</v>
      </c>
      <c r="DR457" s="19" t="n">
        <v>0.148</v>
      </c>
      <c r="DS457" s="8" t="n">
        <v>0</v>
      </c>
      <c r="DT457" s="8" t="n">
        <v>0</v>
      </c>
      <c r="DU457" s="8" t="n">
        <v>0</v>
      </c>
      <c r="DV457" s="8" t="n">
        <v>0</v>
      </c>
      <c r="DW457" s="8" t="n">
        <v>0</v>
      </c>
      <c r="DX457" s="8" t="n">
        <v>48</v>
      </c>
      <c r="DY457" s="8" t="n">
        <v>37</v>
      </c>
      <c r="DZ457" s="8" t="n">
        <v>35</v>
      </c>
      <c r="EA457" s="8" t="n">
        <v>27</v>
      </c>
      <c r="EB457" s="8" t="n">
        <v>27</v>
      </c>
      <c r="EC457" s="8" t="n">
        <v>19</v>
      </c>
      <c r="ED457" s="8" t="n">
        <v>2.22</v>
      </c>
      <c r="EE457" s="8" t="n">
        <v>1.73</v>
      </c>
      <c r="EF457" s="8" t="n">
        <v>5</v>
      </c>
      <c r="EG457" s="8" t="n">
        <v>0</v>
      </c>
      <c r="EH457" s="12" t="n">
        <f aca="false">EF457/EB457</f>
        <v>0.185185185185185</v>
      </c>
      <c r="EI457" s="20" t="n">
        <f aca="false">1-EG457/EC457</f>
        <v>1</v>
      </c>
      <c r="EJ457" s="21" t="n">
        <f aca="false">EH457+EI457</f>
        <v>1.18518518518519</v>
      </c>
      <c r="EK457" s="8" t="n">
        <v>49</v>
      </c>
      <c r="EL457" s="8" t="n">
        <v>37</v>
      </c>
      <c r="EM457" s="8" t="n">
        <v>36</v>
      </c>
      <c r="EN457" s="8" t="n">
        <v>27</v>
      </c>
      <c r="EO457" s="8" t="n">
        <v>28</v>
      </c>
      <c r="EP457" s="8" t="n">
        <v>19</v>
      </c>
      <c r="EQ457" s="8" t="n">
        <v>5</v>
      </c>
      <c r="ER457" s="8" t="n">
        <v>0</v>
      </c>
      <c r="ES457" s="8" t="n">
        <v>27</v>
      </c>
      <c r="ET457" s="8" t="n">
        <v>20</v>
      </c>
      <c r="EU457" s="8" t="n">
        <v>12</v>
      </c>
      <c r="EV457" s="8" t="n">
        <v>10</v>
      </c>
      <c r="EW457" s="8" t="n">
        <v>3</v>
      </c>
      <c r="EX457" s="8" t="n">
        <v>0</v>
      </c>
      <c r="EY457" s="8" t="n">
        <v>0</v>
      </c>
      <c r="EZ457" s="8" t="n">
        <v>1</v>
      </c>
      <c r="FA457" s="8" t="n">
        <v>0.4</v>
      </c>
      <c r="FB457" s="8" t="n">
        <v>0.5</v>
      </c>
      <c r="FC457" s="8" t="n">
        <v>0.8</v>
      </c>
      <c r="FD457" s="19" t="n">
        <v>3.25</v>
      </c>
      <c r="FE457" s="18" t="n">
        <f aca="false">FD457/V457</f>
        <v>1.625</v>
      </c>
      <c r="FF457" s="8" t="n">
        <v>0.4462</v>
      </c>
      <c r="FG457" s="8" t="n">
        <v>0</v>
      </c>
      <c r="FH457" s="8" t="n">
        <v>0</v>
      </c>
      <c r="FI457" s="8" t="n">
        <v>0</v>
      </c>
      <c r="FJ457" s="22"/>
      <c r="FK457" s="22"/>
      <c r="FL457" s="22"/>
      <c r="FM457" s="8" t="n">
        <f aca="false">BL457+BS457+AH457+DT457</f>
        <v>5</v>
      </c>
      <c r="FN457" s="19" t="n">
        <f aca="false">IF(DS457&gt;0,(BL457+BR457)/DS457,0)</f>
        <v>0</v>
      </c>
      <c r="FO457" s="12" t="n">
        <v>0.3059701493</v>
      </c>
      <c r="FP457" s="19" t="n">
        <f aca="false">Z457-AH457/10</f>
        <v>2</v>
      </c>
      <c r="FQ457" s="19" t="n">
        <f aca="false">Z457+DR457/5</f>
        <v>2.0296</v>
      </c>
      <c r="FR457" s="19" t="n">
        <f aca="false">(DX457+DY457)/AL457*60</f>
        <v>146.889400921659</v>
      </c>
      <c r="FS457" s="22"/>
      <c r="FT457" s="22"/>
      <c r="FU457" s="22"/>
      <c r="FV457" s="17" t="s">
        <v>427</v>
      </c>
      <c r="FW457" s="17" t="s">
        <v>270</v>
      </c>
      <c r="FX457" s="23" t="n">
        <v>650000</v>
      </c>
      <c r="FY457" s="23" t="n">
        <v>650000</v>
      </c>
      <c r="FZ457" s="8" t="n">
        <v>2</v>
      </c>
      <c r="GA457" s="8" t="n">
        <v>2</v>
      </c>
      <c r="GB457" s="8" t="n">
        <v>0</v>
      </c>
      <c r="GC457" s="8" t="n">
        <v>2</v>
      </c>
      <c r="GD457" s="8" t="n">
        <v>5</v>
      </c>
      <c r="GE457" s="8" t="n">
        <v>0</v>
      </c>
      <c r="GF457" s="8" t="n">
        <v>2</v>
      </c>
      <c r="GG457" s="8" t="n">
        <v>35</v>
      </c>
      <c r="GH457" s="8" t="n">
        <v>0.4</v>
      </c>
      <c r="GI457" s="8" t="n">
        <v>0.5</v>
      </c>
      <c r="GJ457" s="8" t="n">
        <v>0.8</v>
      </c>
      <c r="GK457" s="8" t="n">
        <f aca="false">Z457-AH457/10</f>
        <v>2</v>
      </c>
      <c r="GL457" s="22"/>
      <c r="GM457" s="22"/>
      <c r="GN457" s="22"/>
      <c r="GO457" s="22"/>
      <c r="GP457" s="22"/>
    </row>
    <row r="458" customFormat="false" ht="13.65" hidden="false" customHeight="true" outlineLevel="0" collapsed="false">
      <c r="A458" s="16" t="n">
        <v>34303</v>
      </c>
      <c r="B458" s="17" t="s">
        <v>784</v>
      </c>
      <c r="C458" s="17" t="s">
        <v>282</v>
      </c>
      <c r="D458" s="17" t="s">
        <v>283</v>
      </c>
      <c r="E458" s="17" t="s">
        <v>283</v>
      </c>
      <c r="F458" s="8" t="n">
        <v>69</v>
      </c>
      <c r="G458" s="8" t="n">
        <v>180</v>
      </c>
      <c r="H458" s="22"/>
      <c r="I458" s="22"/>
      <c r="J458" s="22"/>
      <c r="K458" s="17" t="s">
        <v>273</v>
      </c>
      <c r="L458" s="8" t="n">
        <v>2017</v>
      </c>
      <c r="M458" s="8" t="n">
        <v>24</v>
      </c>
      <c r="N458" s="8" t="n">
        <v>1</v>
      </c>
      <c r="O458" s="8" t="n">
        <v>8480082</v>
      </c>
      <c r="P458" s="17" t="s">
        <v>2260</v>
      </c>
      <c r="Q458" s="17" t="s">
        <v>2261</v>
      </c>
      <c r="R458" s="17" t="s">
        <v>2262</v>
      </c>
      <c r="S458" s="17" t="s">
        <v>2237</v>
      </c>
      <c r="T458" s="17" t="s">
        <v>313</v>
      </c>
      <c r="U458" s="17" t="s">
        <v>972</v>
      </c>
      <c r="V458" s="8" t="n">
        <v>1</v>
      </c>
      <c r="W458" s="8" t="n">
        <v>0</v>
      </c>
      <c r="X458" s="8" t="n">
        <v>0</v>
      </c>
      <c r="Y458" s="8" t="n">
        <v>0</v>
      </c>
      <c r="Z458" s="8" t="n">
        <v>0</v>
      </c>
      <c r="AA458" s="8" t="n">
        <v>32</v>
      </c>
      <c r="AB458" s="8" t="n">
        <v>76</v>
      </c>
      <c r="AC458" s="18" t="n">
        <f aca="false">Z458/V458</f>
        <v>0</v>
      </c>
      <c r="AD458" s="19" t="n">
        <f aca="false">IF(FZ458&gt;V458,Z458-V458*(GC458-Z458)/(FZ458-V458),0)</f>
        <v>0</v>
      </c>
      <c r="AE458" s="19" t="n">
        <v>0</v>
      </c>
      <c r="AF458" s="8" t="n">
        <v>0</v>
      </c>
      <c r="AG458" s="8" t="n">
        <v>0.4</v>
      </c>
      <c r="AH458" s="8" t="n">
        <v>2</v>
      </c>
      <c r="AI458" s="8" t="n">
        <v>13</v>
      </c>
      <c r="AJ458" s="8" t="n">
        <v>519</v>
      </c>
      <c r="AK458" s="19" t="n">
        <v>8.65</v>
      </c>
      <c r="AL458" s="8" t="n">
        <v>8.65</v>
      </c>
      <c r="AM458" s="8" t="n">
        <v>9</v>
      </c>
      <c r="AN458" s="18" t="n">
        <f aca="false">AJ458/60/V458</f>
        <v>8.65</v>
      </c>
      <c r="AO458" s="8" t="n">
        <v>14.81</v>
      </c>
      <c r="AP458" s="12" t="n">
        <f aca="false">IF(EF458&gt;0,Z458/EF458,0)</f>
        <v>0</v>
      </c>
      <c r="AQ458" s="8" t="n">
        <v>0</v>
      </c>
      <c r="AR458" s="8" t="n">
        <v>0</v>
      </c>
      <c r="AS458" s="8" t="n">
        <v>0</v>
      </c>
      <c r="AT458" s="8" t="n">
        <v>0</v>
      </c>
      <c r="AU458" s="8" t="n">
        <v>0</v>
      </c>
      <c r="AV458" s="8" t="n">
        <v>0</v>
      </c>
      <c r="AW458" s="8" t="n">
        <v>0</v>
      </c>
      <c r="AX458" s="8" t="n">
        <v>0</v>
      </c>
      <c r="AY458" s="8" t="n">
        <v>0</v>
      </c>
      <c r="AZ458" s="8" t="n">
        <v>0</v>
      </c>
      <c r="BA458" s="8" t="n">
        <f aca="false">AY458+AZ458</f>
        <v>0</v>
      </c>
      <c r="BB458" s="8" t="n">
        <v>0</v>
      </c>
      <c r="BC458" s="8" t="n">
        <v>0</v>
      </c>
      <c r="BD458" s="19" t="n">
        <v>0</v>
      </c>
      <c r="BE458" s="19" t="n">
        <v>0</v>
      </c>
      <c r="BF458" s="19" t="n">
        <f aca="false">AQ458+BD458</f>
        <v>0</v>
      </c>
      <c r="BG458" s="19" t="n">
        <f aca="false">IF(AL458&gt;0,BF458/AL458*60,0)</f>
        <v>0</v>
      </c>
      <c r="BH458" s="8" t="n">
        <v>2</v>
      </c>
      <c r="BI458" s="8" t="n">
        <v>1</v>
      </c>
      <c r="BJ458" s="8" t="n">
        <v>1</v>
      </c>
      <c r="BK458" s="12" t="n">
        <f aca="false">BH458/(BH458+BJ458)</f>
        <v>0.666666666666667</v>
      </c>
      <c r="BL458" s="8" t="n">
        <v>0</v>
      </c>
      <c r="BM458" s="8" t="n">
        <v>0</v>
      </c>
      <c r="BN458" s="8" t="n">
        <v>1</v>
      </c>
      <c r="BO458" s="8" t="n">
        <f aca="false">BM458-BN458</f>
        <v>-1</v>
      </c>
      <c r="BP458" s="8" t="n">
        <v>0</v>
      </c>
      <c r="BQ458" s="8" t="n">
        <v>1</v>
      </c>
      <c r="BR458" s="8" t="n">
        <v>0</v>
      </c>
      <c r="BS458" s="8" t="n">
        <v>0</v>
      </c>
      <c r="BT458" s="12" t="n">
        <f aca="false">BS458/(EA458+BS458)</f>
        <v>0</v>
      </c>
      <c r="BU458" s="8" t="n">
        <v>0</v>
      </c>
      <c r="BV458" s="8" t="n">
        <v>0</v>
      </c>
      <c r="BW458" s="12" t="n">
        <f aca="false">IF(BU458+BV458&gt;0,BU458/(BU458+BV458),0)</f>
        <v>0</v>
      </c>
      <c r="BX458" s="8" t="n">
        <v>0</v>
      </c>
      <c r="BY458" s="8" t="n">
        <v>0</v>
      </c>
      <c r="BZ458" s="8" t="n">
        <v>0</v>
      </c>
      <c r="CA458" s="8" t="n">
        <v>0</v>
      </c>
      <c r="CB458" s="8" t="n">
        <v>0</v>
      </c>
      <c r="CC458" s="8" t="n">
        <v>0</v>
      </c>
      <c r="CD458" s="8" t="n">
        <v>0</v>
      </c>
      <c r="CE458" s="8" t="n">
        <v>0</v>
      </c>
      <c r="CF458" s="8" t="n">
        <v>0</v>
      </c>
      <c r="CG458" s="8" t="n">
        <v>0</v>
      </c>
      <c r="CH458" s="8" t="n">
        <v>0</v>
      </c>
      <c r="CI458" s="8" t="n">
        <v>0</v>
      </c>
      <c r="CJ458" s="8" t="n">
        <v>0</v>
      </c>
      <c r="CK458" s="8" t="n">
        <v>0</v>
      </c>
      <c r="CL458" s="8" t="n">
        <v>0</v>
      </c>
      <c r="CM458" s="8" t="n">
        <v>0</v>
      </c>
      <c r="CN458" s="8" t="n">
        <v>0</v>
      </c>
      <c r="CO458" s="8" t="n">
        <v>0</v>
      </c>
      <c r="CP458" s="8" t="n">
        <v>0</v>
      </c>
      <c r="CQ458" s="8" t="n">
        <v>0</v>
      </c>
      <c r="CR458" s="8" t="n">
        <v>0</v>
      </c>
      <c r="CS458" s="8" t="n">
        <v>0</v>
      </c>
      <c r="CT458" s="8" t="n">
        <v>0</v>
      </c>
      <c r="CU458" s="8" t="n">
        <v>0</v>
      </c>
      <c r="CV458" s="8" t="n">
        <v>0</v>
      </c>
      <c r="CW458" s="8" t="n">
        <v>0</v>
      </c>
      <c r="CX458" s="8" t="n">
        <v>0</v>
      </c>
      <c r="CY458" s="8" t="n">
        <v>0</v>
      </c>
      <c r="CZ458" s="8" t="n">
        <v>0</v>
      </c>
      <c r="DA458" s="8" t="n">
        <v>0</v>
      </c>
      <c r="DB458" s="8" t="n">
        <v>0</v>
      </c>
      <c r="DC458" s="8" t="n">
        <v>0</v>
      </c>
      <c r="DD458" s="8" t="n">
        <v>0</v>
      </c>
      <c r="DE458" s="8" t="n">
        <v>0</v>
      </c>
      <c r="DF458" s="8" t="n">
        <v>0</v>
      </c>
      <c r="DG458" s="8" t="n">
        <v>0</v>
      </c>
      <c r="DH458" s="8" t="n">
        <v>0</v>
      </c>
      <c r="DI458" s="8" t="n">
        <v>1</v>
      </c>
      <c r="DJ458" s="8" t="n">
        <v>0</v>
      </c>
      <c r="DK458" s="8" t="n">
        <v>1</v>
      </c>
      <c r="DL458" s="8" t="n">
        <v>1</v>
      </c>
      <c r="DM458" s="8" t="n">
        <v>0</v>
      </c>
      <c r="DN458" s="8" t="n">
        <v>0</v>
      </c>
      <c r="DO458" s="8" t="n">
        <v>0</v>
      </c>
      <c r="DP458" s="8" t="n">
        <v>0</v>
      </c>
      <c r="DQ458" s="8" t="n">
        <f aca="false">DJ458-DI458</f>
        <v>-1</v>
      </c>
      <c r="DR458" s="19" t="n">
        <v>-1.009</v>
      </c>
      <c r="DS458" s="8" t="n">
        <v>1</v>
      </c>
      <c r="DT458" s="8" t="n">
        <v>0</v>
      </c>
      <c r="DU458" s="8" t="n">
        <v>0</v>
      </c>
      <c r="DV458" s="8" t="n">
        <v>0</v>
      </c>
      <c r="DW458" s="8" t="n">
        <v>0</v>
      </c>
      <c r="DX458" s="8" t="n">
        <v>9</v>
      </c>
      <c r="DY458" s="8" t="n">
        <v>6</v>
      </c>
      <c r="DZ458" s="8" t="n">
        <v>6</v>
      </c>
      <c r="EA458" s="8" t="n">
        <v>5</v>
      </c>
      <c r="EB458" s="8" t="n">
        <v>3</v>
      </c>
      <c r="EC458" s="8" t="n">
        <v>4</v>
      </c>
      <c r="ED458" s="8" t="n">
        <v>0.4</v>
      </c>
      <c r="EE458" s="8" t="n">
        <v>0.07</v>
      </c>
      <c r="EF458" s="8" t="n">
        <v>0</v>
      </c>
      <c r="EG458" s="8" t="n">
        <v>0</v>
      </c>
      <c r="EH458" s="12" t="n">
        <f aca="false">EF458/EB458</f>
        <v>0</v>
      </c>
      <c r="EI458" s="20" t="n">
        <f aca="false">1-EG458/EC458</f>
        <v>1</v>
      </c>
      <c r="EJ458" s="21" t="n">
        <f aca="false">EH458+EI458</f>
        <v>1</v>
      </c>
      <c r="EK458" s="8" t="n">
        <v>9</v>
      </c>
      <c r="EL458" s="8" t="n">
        <v>6</v>
      </c>
      <c r="EM458" s="8" t="n">
        <v>6</v>
      </c>
      <c r="EN458" s="8" t="n">
        <v>5</v>
      </c>
      <c r="EO458" s="8" t="n">
        <v>3</v>
      </c>
      <c r="EP458" s="8" t="n">
        <v>4</v>
      </c>
      <c r="EQ458" s="8" t="n">
        <v>0</v>
      </c>
      <c r="ER458" s="8" t="n">
        <v>0</v>
      </c>
      <c r="ES458" s="8" t="n">
        <v>6</v>
      </c>
      <c r="ET458" s="8" t="n">
        <v>1</v>
      </c>
      <c r="EU458" s="8" t="n">
        <v>3</v>
      </c>
      <c r="EV458" s="8" t="n">
        <v>0</v>
      </c>
      <c r="EW458" s="8" t="n">
        <v>0</v>
      </c>
      <c r="EX458" s="8" t="n">
        <v>0</v>
      </c>
      <c r="EY458" s="8" t="n">
        <v>1</v>
      </c>
      <c r="EZ458" s="8" t="n">
        <v>1</v>
      </c>
      <c r="FA458" s="8" t="n">
        <v>0</v>
      </c>
      <c r="FB458" s="8" t="n">
        <v>0</v>
      </c>
      <c r="FC458" s="8" t="n">
        <v>0</v>
      </c>
      <c r="FD458" s="19" t="n">
        <v>0</v>
      </c>
      <c r="FE458" s="18" t="n">
        <f aca="false">FD458/V458</f>
        <v>0</v>
      </c>
      <c r="FF458" s="8" t="n">
        <v>0.0012</v>
      </c>
      <c r="FG458" s="8" t="n">
        <v>0</v>
      </c>
      <c r="FH458" s="8" t="n">
        <v>0</v>
      </c>
      <c r="FI458" s="8" t="n">
        <v>0</v>
      </c>
      <c r="FJ458" s="22"/>
      <c r="FK458" s="22"/>
      <c r="FL458" s="22"/>
      <c r="FM458" s="8" t="n">
        <f aca="false">BL458+BS458+AH458+DT458</f>
        <v>2</v>
      </c>
      <c r="FN458" s="19" t="n">
        <f aca="false">IF(DS458&gt;0,(BL458+BR458)/DS458,0)</f>
        <v>0</v>
      </c>
      <c r="FO458" s="12" t="n">
        <v>0</v>
      </c>
      <c r="FP458" s="19" t="n">
        <f aca="false">Z458-AH458/10</f>
        <v>-0.2</v>
      </c>
      <c r="FQ458" s="19" t="n">
        <f aca="false">Z458+DR458/5</f>
        <v>-0.2018</v>
      </c>
      <c r="FR458" s="19" t="n">
        <f aca="false">(DX458+DY458)/AL458*60</f>
        <v>104.046242774566</v>
      </c>
      <c r="FS458" s="22"/>
      <c r="FT458" s="22"/>
      <c r="FU458" s="22"/>
      <c r="FV458" s="22"/>
      <c r="FW458" s="17" t="s">
        <v>270</v>
      </c>
      <c r="FX458" s="23" t="n">
        <v>792500</v>
      </c>
      <c r="FY458" s="23" t="n">
        <v>792500</v>
      </c>
      <c r="FZ458" s="8" t="n">
        <v>1</v>
      </c>
      <c r="GA458" s="8" t="n">
        <v>0</v>
      </c>
      <c r="GB458" s="8" t="n">
        <v>0</v>
      </c>
      <c r="GC458" s="8" t="n">
        <v>0</v>
      </c>
      <c r="GD458" s="8" t="n">
        <v>0</v>
      </c>
      <c r="GE458" s="8" t="n">
        <v>2</v>
      </c>
      <c r="GF458" s="8" t="n">
        <v>0</v>
      </c>
      <c r="GG458" s="8" t="n">
        <v>9</v>
      </c>
      <c r="GH458" s="8" t="n">
        <v>0</v>
      </c>
      <c r="GI458" s="8" t="n">
        <v>0</v>
      </c>
      <c r="GJ458" s="8" t="n">
        <v>0</v>
      </c>
      <c r="GK458" s="8" t="n">
        <f aca="false">Z458-AH458/10</f>
        <v>-0.2</v>
      </c>
      <c r="GL458" s="22"/>
      <c r="GM458" s="22"/>
      <c r="GN458" s="22"/>
      <c r="GO458" s="22"/>
      <c r="GP458" s="22"/>
    </row>
    <row r="459" customFormat="false" ht="13.65" hidden="false" customHeight="true" outlineLevel="0" collapsed="false">
      <c r="A459" s="16" t="n">
        <v>33060</v>
      </c>
      <c r="B459" s="17" t="s">
        <v>2194</v>
      </c>
      <c r="C459" s="17" t="s">
        <v>455</v>
      </c>
      <c r="D459" s="17" t="s">
        <v>262</v>
      </c>
      <c r="E459" s="17" t="s">
        <v>262</v>
      </c>
      <c r="F459" s="8" t="n">
        <v>74</v>
      </c>
      <c r="G459" s="8" t="n">
        <v>193</v>
      </c>
      <c r="H459" s="8" t="n">
        <v>2008</v>
      </c>
      <c r="I459" s="8" t="n">
        <v>2</v>
      </c>
      <c r="J459" s="8" t="n">
        <v>43</v>
      </c>
      <c r="K459" s="17" t="s">
        <v>273</v>
      </c>
      <c r="L459" s="8" t="n">
        <v>2012</v>
      </c>
      <c r="M459" s="8" t="n">
        <v>27</v>
      </c>
      <c r="N459" s="8" t="n">
        <v>6</v>
      </c>
      <c r="O459" s="8" t="n">
        <v>8474602</v>
      </c>
      <c r="P459" s="17" t="s">
        <v>2263</v>
      </c>
      <c r="Q459" s="17" t="s">
        <v>2264</v>
      </c>
      <c r="R459" s="17" t="s">
        <v>2265</v>
      </c>
      <c r="S459" s="17" t="s">
        <v>2237</v>
      </c>
      <c r="T459" s="17" t="s">
        <v>278</v>
      </c>
      <c r="U459" s="17" t="s">
        <v>917</v>
      </c>
      <c r="V459" s="8" t="n">
        <v>63</v>
      </c>
      <c r="W459" s="8" t="n">
        <v>4</v>
      </c>
      <c r="X459" s="8" t="n">
        <v>23</v>
      </c>
      <c r="Y459" s="8" t="n">
        <v>15</v>
      </c>
      <c r="Z459" s="8" t="n">
        <v>27</v>
      </c>
      <c r="AA459" s="8" t="n">
        <v>12</v>
      </c>
      <c r="AB459" s="8" t="n">
        <v>71</v>
      </c>
      <c r="AC459" s="18" t="n">
        <f aca="false">Z459/V459</f>
        <v>0.428571428571429</v>
      </c>
      <c r="AD459" s="19" t="n">
        <f aca="false">IF(FZ459&gt;V459,Z459-V459*(GC459-Z459)/(FZ459-V459),0)</f>
        <v>-2.30232558139535</v>
      </c>
      <c r="AE459" s="19" t="n">
        <v>8.765</v>
      </c>
      <c r="AF459" s="8" t="n">
        <v>22</v>
      </c>
      <c r="AG459" s="8" t="n">
        <v>6.8</v>
      </c>
      <c r="AH459" s="8" t="n">
        <v>14</v>
      </c>
      <c r="AI459" s="8" t="n">
        <v>1595</v>
      </c>
      <c r="AJ459" s="8" t="n">
        <v>73759</v>
      </c>
      <c r="AK459" s="19" t="n">
        <v>1229.3166666667</v>
      </c>
      <c r="AL459" s="8" t="n">
        <v>1229.32</v>
      </c>
      <c r="AM459" s="8" t="n">
        <v>1229</v>
      </c>
      <c r="AN459" s="18" t="n">
        <f aca="false">AJ459/60/V459</f>
        <v>19.512962962963</v>
      </c>
      <c r="AO459" s="8" t="n">
        <v>32.42</v>
      </c>
      <c r="AP459" s="12" t="n">
        <f aca="false">IF(EF459&gt;0,Z459/EF459,0)</f>
        <v>0.306818181818182</v>
      </c>
      <c r="AQ459" s="8" t="n">
        <v>235</v>
      </c>
      <c r="AR459" s="8" t="n">
        <v>235</v>
      </c>
      <c r="AS459" s="8" t="n">
        <v>235</v>
      </c>
      <c r="AT459" s="8" t="n">
        <v>168</v>
      </c>
      <c r="AU459" s="8" t="n">
        <v>168</v>
      </c>
      <c r="AV459" s="8" t="n">
        <v>109</v>
      </c>
      <c r="AW459" s="8" t="n">
        <v>84</v>
      </c>
      <c r="AX459" s="8" t="n">
        <v>11</v>
      </c>
      <c r="AY459" s="8" t="n">
        <v>1</v>
      </c>
      <c r="AZ459" s="8" t="n">
        <v>14</v>
      </c>
      <c r="BA459" s="8" t="n">
        <f aca="false">AY459+AZ459</f>
        <v>15</v>
      </c>
      <c r="BB459" s="8" t="n">
        <v>6.53</v>
      </c>
      <c r="BC459" s="8" t="n">
        <v>46.1468</v>
      </c>
      <c r="BD459" s="19" t="n">
        <v>193.9</v>
      </c>
      <c r="BE459" s="19" t="n">
        <v>9.46379424883717</v>
      </c>
      <c r="BF459" s="19" t="n">
        <f aca="false">AQ459+BD459</f>
        <v>428.9</v>
      </c>
      <c r="BG459" s="19" t="n">
        <f aca="false">IF(AL459&gt;0,BF459/AL459*60,0)</f>
        <v>20.9335242247747</v>
      </c>
      <c r="BH459" s="8" t="n">
        <v>515</v>
      </c>
      <c r="BI459" s="8" t="n">
        <v>447</v>
      </c>
      <c r="BJ459" s="8" t="n">
        <v>335</v>
      </c>
      <c r="BK459" s="12" t="n">
        <f aca="false">BH459/(BH459+BJ459)</f>
        <v>0.605882352941176</v>
      </c>
      <c r="BL459" s="8" t="n">
        <v>36</v>
      </c>
      <c r="BM459" s="8" t="n">
        <v>36</v>
      </c>
      <c r="BN459" s="8" t="n">
        <v>118</v>
      </c>
      <c r="BO459" s="8" t="n">
        <f aca="false">BM459-BN459</f>
        <v>-82</v>
      </c>
      <c r="BP459" s="8" t="n">
        <v>59</v>
      </c>
      <c r="BQ459" s="8" t="n">
        <v>27</v>
      </c>
      <c r="BR459" s="8" t="n">
        <v>17</v>
      </c>
      <c r="BS459" s="8" t="n">
        <v>93</v>
      </c>
      <c r="BT459" s="12" t="n">
        <f aca="false">BS459/(EA459+BS459)</f>
        <v>0.104260089686099</v>
      </c>
      <c r="BU459" s="8" t="n">
        <v>0</v>
      </c>
      <c r="BV459" s="8" t="n">
        <v>0</v>
      </c>
      <c r="BW459" s="12" t="n">
        <f aca="false">IF(BU459+BV459&gt;0,BU459/(BU459+BV459),0)</f>
        <v>0</v>
      </c>
      <c r="BX459" s="8" t="n">
        <v>0</v>
      </c>
      <c r="BY459" s="8" t="n">
        <v>0</v>
      </c>
      <c r="BZ459" s="8" t="n">
        <v>0</v>
      </c>
      <c r="CA459" s="8" t="n">
        <v>0</v>
      </c>
      <c r="CB459" s="8" t="n">
        <v>0</v>
      </c>
      <c r="CC459" s="8" t="n">
        <v>0</v>
      </c>
      <c r="CD459" s="8" t="n">
        <v>0</v>
      </c>
      <c r="CE459" s="8" t="n">
        <v>0</v>
      </c>
      <c r="CF459" s="8" t="n">
        <v>0</v>
      </c>
      <c r="CG459" s="8" t="n">
        <v>0</v>
      </c>
      <c r="CH459" s="8" t="n">
        <v>0</v>
      </c>
      <c r="CI459" s="8" t="n">
        <v>0</v>
      </c>
      <c r="CJ459" s="8" t="n">
        <v>0</v>
      </c>
      <c r="CK459" s="8" t="n">
        <v>1</v>
      </c>
      <c r="CL459" s="8" t="n">
        <v>2</v>
      </c>
      <c r="CM459" s="8" t="n">
        <v>1</v>
      </c>
      <c r="CN459" s="8" t="n">
        <v>0</v>
      </c>
      <c r="CO459" s="8" t="n">
        <v>0</v>
      </c>
      <c r="CP459" s="8" t="n">
        <v>0</v>
      </c>
      <c r="CQ459" s="8" t="n">
        <v>0</v>
      </c>
      <c r="CR459" s="8" t="n">
        <v>0</v>
      </c>
      <c r="CS459" s="8" t="n">
        <v>0</v>
      </c>
      <c r="CT459" s="8" t="n">
        <v>3</v>
      </c>
      <c r="CU459" s="8" t="n">
        <v>0</v>
      </c>
      <c r="CV459" s="8" t="n">
        <v>0</v>
      </c>
      <c r="CW459" s="8" t="n">
        <v>1</v>
      </c>
      <c r="CX459" s="8" t="n">
        <v>0</v>
      </c>
      <c r="CY459" s="8" t="n">
        <v>1</v>
      </c>
      <c r="CZ459" s="8" t="n">
        <v>7</v>
      </c>
      <c r="DA459" s="8" t="n">
        <v>51</v>
      </c>
      <c r="DB459" s="8" t="n">
        <v>2</v>
      </c>
      <c r="DC459" s="8" t="n">
        <v>0</v>
      </c>
      <c r="DD459" s="8" t="n">
        <v>39</v>
      </c>
      <c r="DE459" s="8" t="n">
        <v>18</v>
      </c>
      <c r="DF459" s="8" t="n">
        <v>0</v>
      </c>
      <c r="DG459" s="8" t="n">
        <v>0</v>
      </c>
      <c r="DH459" s="8" t="n">
        <v>50</v>
      </c>
      <c r="DI459" s="8" t="n">
        <v>7</v>
      </c>
      <c r="DJ459" s="8" t="n">
        <v>3</v>
      </c>
      <c r="DK459" s="8" t="n">
        <v>7</v>
      </c>
      <c r="DL459" s="8" t="n">
        <v>7</v>
      </c>
      <c r="DM459" s="8" t="n">
        <v>0</v>
      </c>
      <c r="DN459" s="8" t="n">
        <v>3</v>
      </c>
      <c r="DO459" s="8" t="n">
        <v>3</v>
      </c>
      <c r="DP459" s="8" t="n">
        <v>0</v>
      </c>
      <c r="DQ459" s="8" t="n">
        <f aca="false">DJ459-DI459</f>
        <v>-4</v>
      </c>
      <c r="DR459" s="19" t="n">
        <v>1.594</v>
      </c>
      <c r="DS459" s="8" t="n">
        <v>7</v>
      </c>
      <c r="DT459" s="8" t="n">
        <v>0</v>
      </c>
      <c r="DU459" s="8" t="n">
        <v>0</v>
      </c>
      <c r="DV459" s="8" t="n">
        <v>0</v>
      </c>
      <c r="DW459" s="8" t="n">
        <v>0</v>
      </c>
      <c r="DX459" s="8" t="n">
        <v>1316</v>
      </c>
      <c r="DY459" s="8" t="n">
        <v>1121</v>
      </c>
      <c r="DZ459" s="8" t="n">
        <v>1002</v>
      </c>
      <c r="EA459" s="8" t="n">
        <v>799</v>
      </c>
      <c r="EB459" s="8" t="n">
        <v>746</v>
      </c>
      <c r="EC459" s="8" t="n">
        <v>619</v>
      </c>
      <c r="ED459" s="8" t="n">
        <v>71.21</v>
      </c>
      <c r="EE459" s="8" t="n">
        <v>53.3</v>
      </c>
      <c r="EF459" s="8" t="n">
        <v>88</v>
      </c>
      <c r="EG459" s="8" t="n">
        <v>46</v>
      </c>
      <c r="EH459" s="12" t="n">
        <f aca="false">EF459/EB459</f>
        <v>0.117962466487936</v>
      </c>
      <c r="EI459" s="20" t="n">
        <f aca="false">1-EG459/EC459</f>
        <v>0.925686591276252</v>
      </c>
      <c r="EJ459" s="21" t="n">
        <f aca="false">EH459+EI459</f>
        <v>1.04364905776419</v>
      </c>
      <c r="EK459" s="8" t="n">
        <v>1310</v>
      </c>
      <c r="EL459" s="8" t="n">
        <v>1122</v>
      </c>
      <c r="EM459" s="8" t="n">
        <v>997</v>
      </c>
      <c r="EN459" s="8" t="n">
        <v>799</v>
      </c>
      <c r="EO459" s="8" t="n">
        <v>739</v>
      </c>
      <c r="EP459" s="8" t="n">
        <v>619</v>
      </c>
      <c r="EQ459" s="8" t="n">
        <v>88</v>
      </c>
      <c r="ER459" s="8" t="n">
        <v>46</v>
      </c>
      <c r="ES459" s="8" t="n">
        <v>684</v>
      </c>
      <c r="ET459" s="8" t="n">
        <v>561</v>
      </c>
      <c r="EU459" s="8" t="n">
        <v>279</v>
      </c>
      <c r="EV459" s="8" t="n">
        <v>238</v>
      </c>
      <c r="EW459" s="8" t="n">
        <v>47</v>
      </c>
      <c r="EX459" s="8" t="n">
        <v>19</v>
      </c>
      <c r="EY459" s="8" t="n">
        <v>86</v>
      </c>
      <c r="EZ459" s="8" t="n">
        <v>98</v>
      </c>
      <c r="FA459" s="8" t="n">
        <v>1.6</v>
      </c>
      <c r="FB459" s="8" t="n">
        <v>4.2</v>
      </c>
      <c r="FC459" s="8" t="n">
        <v>5.9</v>
      </c>
      <c r="FD459" s="19" t="n">
        <v>32.12</v>
      </c>
      <c r="FE459" s="18" t="n">
        <f aca="false">FD459/V459</f>
        <v>0.50984126984127</v>
      </c>
      <c r="FF459" s="8" t="n">
        <v>1.2645</v>
      </c>
      <c r="FG459" s="8" t="n">
        <v>0.39</v>
      </c>
      <c r="FH459" s="8" t="n">
        <v>-0.26</v>
      </c>
      <c r="FI459" s="8" t="n">
        <v>0.13</v>
      </c>
      <c r="FJ459" s="22"/>
      <c r="FK459" s="22"/>
      <c r="FL459" s="22"/>
      <c r="FM459" s="8" t="n">
        <f aca="false">BL459+BS459+AH459+DT459</f>
        <v>143</v>
      </c>
      <c r="FN459" s="19" t="n">
        <f aca="false">IF(DS459&gt;0,(BL459+BR459)/DS459,0)</f>
        <v>7.57142857142857</v>
      </c>
      <c r="FO459" s="12" t="n">
        <v>0.0195727414</v>
      </c>
      <c r="FP459" s="19" t="n">
        <f aca="false">Z459-AH459/10</f>
        <v>25.6</v>
      </c>
      <c r="FQ459" s="19" t="n">
        <f aca="false">Z459+DR459/5</f>
        <v>27.3188</v>
      </c>
      <c r="FR459" s="19" t="n">
        <f aca="false">(DX459+DY459)/AL459*60</f>
        <v>118.943806331956</v>
      </c>
      <c r="FS459" s="8" t="n">
        <v>15</v>
      </c>
      <c r="FT459" s="17" t="s">
        <v>2266</v>
      </c>
      <c r="FU459" s="8" t="n">
        <v>933</v>
      </c>
      <c r="FV459" s="22"/>
      <c r="FW459" s="17" t="s">
        <v>280</v>
      </c>
      <c r="FX459" s="23" t="n">
        <v>5500000</v>
      </c>
      <c r="FY459" s="23" t="n">
        <v>5500000</v>
      </c>
      <c r="FZ459" s="8" t="n">
        <v>407</v>
      </c>
      <c r="GA459" s="8" t="n">
        <v>45</v>
      </c>
      <c r="GB459" s="8" t="n">
        <v>142</v>
      </c>
      <c r="GC459" s="8" t="n">
        <v>187</v>
      </c>
      <c r="GD459" s="8" t="n">
        <v>-22</v>
      </c>
      <c r="GE459" s="8" t="n">
        <v>100</v>
      </c>
      <c r="GF459" s="8" t="n">
        <v>661</v>
      </c>
      <c r="GG459" s="8" t="n">
        <v>8575</v>
      </c>
      <c r="GH459" s="8" t="n">
        <v>15</v>
      </c>
      <c r="GI459" s="8" t="n">
        <v>15.6</v>
      </c>
      <c r="GJ459" s="8" t="n">
        <v>30.6</v>
      </c>
      <c r="GK459" s="8" t="n">
        <f aca="false">Z459-AH459/10</f>
        <v>25.6</v>
      </c>
      <c r="GL459" s="22"/>
      <c r="GM459" s="22"/>
      <c r="GN459" s="22"/>
      <c r="GO459" s="22"/>
      <c r="GP459" s="22"/>
    </row>
    <row r="460" customFormat="false" ht="13.65" hidden="false" customHeight="true" outlineLevel="0" collapsed="false">
      <c r="A460" s="16" t="n">
        <v>29863</v>
      </c>
      <c r="B460" s="17" t="s">
        <v>2267</v>
      </c>
      <c r="C460" s="17" t="s">
        <v>272</v>
      </c>
      <c r="D460" s="17" t="s">
        <v>262</v>
      </c>
      <c r="E460" s="17" t="s">
        <v>262</v>
      </c>
      <c r="F460" s="8" t="n">
        <v>73</v>
      </c>
      <c r="G460" s="8" t="n">
        <v>188</v>
      </c>
      <c r="H460" s="8" t="n">
        <v>2000</v>
      </c>
      <c r="I460" s="8" t="n">
        <v>1</v>
      </c>
      <c r="J460" s="8" t="n">
        <v>28</v>
      </c>
      <c r="K460" s="17" t="s">
        <v>273</v>
      </c>
      <c r="L460" s="8" t="n">
        <v>2000</v>
      </c>
      <c r="M460" s="8" t="n">
        <v>36</v>
      </c>
      <c r="N460" s="8" t="n">
        <v>17</v>
      </c>
      <c r="O460" s="8" t="n">
        <v>8468508</v>
      </c>
      <c r="P460" s="17" t="s">
        <v>2268</v>
      </c>
      <c r="Q460" s="17" t="s">
        <v>2269</v>
      </c>
      <c r="R460" s="17" t="s">
        <v>2270</v>
      </c>
      <c r="S460" s="17" t="s">
        <v>2237</v>
      </c>
      <c r="T460" s="17" t="s">
        <v>299</v>
      </c>
      <c r="U460" s="17" t="s">
        <v>902</v>
      </c>
      <c r="V460" s="8" t="n">
        <v>82</v>
      </c>
      <c r="W460" s="8" t="n">
        <v>16</v>
      </c>
      <c r="X460" s="8" t="n">
        <v>35</v>
      </c>
      <c r="Y460" s="8" t="n">
        <v>20</v>
      </c>
      <c r="Z460" s="8" t="n">
        <v>51</v>
      </c>
      <c r="AA460" s="8" t="n">
        <v>3</v>
      </c>
      <c r="AB460" s="8" t="n">
        <v>14</v>
      </c>
      <c r="AC460" s="18" t="n">
        <f aca="false">Z460/V460</f>
        <v>0.621951219512195</v>
      </c>
      <c r="AD460" s="19" t="n">
        <f aca="false">IF(FZ460&gt;V460,Z460-V460*(GC460-Z460)/(FZ460-V460),0)</f>
        <v>-0.781481481481478</v>
      </c>
      <c r="AE460" s="19" t="n">
        <v>18.122</v>
      </c>
      <c r="AF460" s="8" t="n">
        <v>-9</v>
      </c>
      <c r="AG460" s="8" t="n">
        <v>0.7</v>
      </c>
      <c r="AH460" s="8" t="n">
        <v>56</v>
      </c>
      <c r="AI460" s="8" t="n">
        <v>1796</v>
      </c>
      <c r="AJ460" s="8" t="n">
        <v>81613</v>
      </c>
      <c r="AK460" s="19" t="n">
        <v>1360.2166666667</v>
      </c>
      <c r="AL460" s="8" t="n">
        <v>1360.22</v>
      </c>
      <c r="AM460" s="8" t="n">
        <v>1360</v>
      </c>
      <c r="AN460" s="18" t="n">
        <f aca="false">AJ460/60/V460</f>
        <v>16.5880081300813</v>
      </c>
      <c r="AO460" s="8" t="n">
        <v>27.69</v>
      </c>
      <c r="AP460" s="12" t="n">
        <f aca="false">IF(EF460&gt;0,Z460/EF460,0)</f>
        <v>0.739130434782609</v>
      </c>
      <c r="AQ460" s="8" t="n">
        <v>357</v>
      </c>
      <c r="AR460" s="8" t="n">
        <v>357</v>
      </c>
      <c r="AS460" s="8" t="n">
        <v>357</v>
      </c>
      <c r="AT460" s="8" t="n">
        <v>274</v>
      </c>
      <c r="AU460" s="8" t="n">
        <v>274</v>
      </c>
      <c r="AV460" s="8" t="n">
        <v>198</v>
      </c>
      <c r="AW460" s="8" t="n">
        <v>183</v>
      </c>
      <c r="AX460" s="8" t="n">
        <v>84</v>
      </c>
      <c r="AY460" s="8" t="n">
        <v>10</v>
      </c>
      <c r="AZ460" s="8" t="n">
        <v>16</v>
      </c>
      <c r="BA460" s="8" t="n">
        <f aca="false">AY460+AZ460</f>
        <v>26</v>
      </c>
      <c r="BB460" s="8" t="n">
        <v>20.5</v>
      </c>
      <c r="BC460" s="8" t="n">
        <v>34.803</v>
      </c>
      <c r="BD460" s="19" t="n">
        <v>425.2</v>
      </c>
      <c r="BE460" s="19" t="n">
        <v>18.7558354673883</v>
      </c>
      <c r="BF460" s="19" t="n">
        <f aca="false">AQ460+BD460</f>
        <v>782.2</v>
      </c>
      <c r="BG460" s="19" t="n">
        <f aca="false">IF(AL460&gt;0,BF460/AL460*60,0)</f>
        <v>34.5032421225978</v>
      </c>
      <c r="BH460" s="8" t="n">
        <v>571</v>
      </c>
      <c r="BI460" s="8" t="n">
        <v>459</v>
      </c>
      <c r="BJ460" s="8" t="n">
        <v>345</v>
      </c>
      <c r="BK460" s="12" t="n">
        <f aca="false">BH460/(BH460+BJ460)</f>
        <v>0.623362445414847</v>
      </c>
      <c r="BL460" s="8" t="n">
        <v>79</v>
      </c>
      <c r="BM460" s="8" t="n">
        <v>79</v>
      </c>
      <c r="BN460" s="8" t="n">
        <v>146</v>
      </c>
      <c r="BO460" s="8" t="n">
        <f aca="false">BM460-BN460</f>
        <v>-67</v>
      </c>
      <c r="BP460" s="8" t="n">
        <v>76</v>
      </c>
      <c r="BQ460" s="8" t="n">
        <v>85</v>
      </c>
      <c r="BR460" s="8" t="n">
        <v>46</v>
      </c>
      <c r="BS460" s="8" t="n">
        <v>42</v>
      </c>
      <c r="BT460" s="12" t="n">
        <f aca="false">BS460/(EA460+BS460)</f>
        <v>0.0481651376146789</v>
      </c>
      <c r="BU460" s="8" t="n">
        <v>52</v>
      </c>
      <c r="BV460" s="8" t="n">
        <v>64</v>
      </c>
      <c r="BW460" s="12" t="n">
        <f aca="false">IF(BU460+BV460&gt;0,BU460/(BU460+BV460),0)</f>
        <v>0.448275862068966</v>
      </c>
      <c r="BX460" s="8" t="n">
        <v>10</v>
      </c>
      <c r="BY460" s="8" t="n">
        <v>16</v>
      </c>
      <c r="BZ460" s="8" t="n">
        <v>9</v>
      </c>
      <c r="CA460" s="8" t="n">
        <v>18</v>
      </c>
      <c r="CB460" s="8" t="n">
        <v>33</v>
      </c>
      <c r="CC460" s="8" t="n">
        <v>30</v>
      </c>
      <c r="CD460" s="8" t="n">
        <v>14</v>
      </c>
      <c r="CE460" s="8" t="n">
        <v>19</v>
      </c>
      <c r="CF460" s="8" t="n">
        <v>15</v>
      </c>
      <c r="CG460" s="8" t="n">
        <v>13</v>
      </c>
      <c r="CH460" s="8" t="n">
        <v>34</v>
      </c>
      <c r="CI460" s="8" t="n">
        <v>45</v>
      </c>
      <c r="CJ460" s="8" t="n">
        <v>0</v>
      </c>
      <c r="CK460" s="8" t="n">
        <v>0</v>
      </c>
      <c r="CL460" s="8" t="n">
        <v>5</v>
      </c>
      <c r="CM460" s="8" t="n">
        <v>2</v>
      </c>
      <c r="CN460" s="8" t="n">
        <v>2</v>
      </c>
      <c r="CO460" s="8" t="n">
        <v>0</v>
      </c>
      <c r="CP460" s="8" t="n">
        <v>0</v>
      </c>
      <c r="CQ460" s="8" t="n">
        <v>2</v>
      </c>
      <c r="CR460" s="8" t="n">
        <v>1</v>
      </c>
      <c r="CS460" s="8" t="n">
        <v>2</v>
      </c>
      <c r="CT460" s="8" t="n">
        <v>0</v>
      </c>
      <c r="CU460" s="8" t="n">
        <v>2</v>
      </c>
      <c r="CV460" s="8" t="n">
        <v>0</v>
      </c>
      <c r="CW460" s="8" t="n">
        <v>9</v>
      </c>
      <c r="CX460" s="8" t="n">
        <v>1</v>
      </c>
      <c r="CY460" s="8" t="n">
        <v>1</v>
      </c>
      <c r="CZ460" s="8" t="n">
        <v>7</v>
      </c>
      <c r="DA460" s="8" t="n">
        <v>67</v>
      </c>
      <c r="DB460" s="8" t="n">
        <v>13</v>
      </c>
      <c r="DC460" s="8" t="n">
        <v>7</v>
      </c>
      <c r="DD460" s="8" t="n">
        <v>23</v>
      </c>
      <c r="DE460" s="8" t="n">
        <v>45</v>
      </c>
      <c r="DF460" s="8" t="n">
        <v>19</v>
      </c>
      <c r="DG460" s="8" t="n">
        <v>2</v>
      </c>
      <c r="DH460" s="8" t="n">
        <v>89</v>
      </c>
      <c r="DI460" s="8" t="n">
        <v>21</v>
      </c>
      <c r="DJ460" s="8" t="n">
        <v>11</v>
      </c>
      <c r="DK460" s="8" t="n">
        <v>22</v>
      </c>
      <c r="DL460" s="8" t="n">
        <v>20</v>
      </c>
      <c r="DM460" s="8" t="n">
        <v>2</v>
      </c>
      <c r="DN460" s="8" t="n">
        <v>12</v>
      </c>
      <c r="DO460" s="8" t="n">
        <v>10</v>
      </c>
      <c r="DP460" s="8" t="n">
        <v>2</v>
      </c>
      <c r="DQ460" s="8" t="n">
        <f aca="false">DJ460-DI460</f>
        <v>-10</v>
      </c>
      <c r="DR460" s="19" t="n">
        <v>-7.575</v>
      </c>
      <c r="DS460" s="8" t="n">
        <v>18</v>
      </c>
      <c r="DT460" s="8" t="n">
        <v>2</v>
      </c>
      <c r="DU460" s="8" t="n">
        <v>0</v>
      </c>
      <c r="DV460" s="8" t="n">
        <v>1</v>
      </c>
      <c r="DW460" s="8" t="n">
        <v>0</v>
      </c>
      <c r="DX460" s="8" t="n">
        <v>1617</v>
      </c>
      <c r="DY460" s="8" t="n">
        <v>1082</v>
      </c>
      <c r="DZ460" s="8" t="n">
        <v>1184</v>
      </c>
      <c r="EA460" s="8" t="n">
        <v>830</v>
      </c>
      <c r="EB460" s="8" t="n">
        <v>813</v>
      </c>
      <c r="EC460" s="8" t="n">
        <v>607</v>
      </c>
      <c r="ED460" s="8" t="n">
        <v>82.05</v>
      </c>
      <c r="EE460" s="8" t="n">
        <v>52.33</v>
      </c>
      <c r="EF460" s="8" t="n">
        <v>69</v>
      </c>
      <c r="EG460" s="8" t="n">
        <v>61</v>
      </c>
      <c r="EH460" s="12" t="n">
        <f aca="false">EF460/EB460</f>
        <v>0.0848708487084871</v>
      </c>
      <c r="EI460" s="20" t="n">
        <f aca="false">1-EG460/EC460</f>
        <v>0.899505766062603</v>
      </c>
      <c r="EJ460" s="21" t="n">
        <f aca="false">EH460+EI460</f>
        <v>0.98437661477109</v>
      </c>
      <c r="EK460" s="8" t="n">
        <v>1615</v>
      </c>
      <c r="EL460" s="8" t="n">
        <v>1082</v>
      </c>
      <c r="EM460" s="8" t="n">
        <v>1185</v>
      </c>
      <c r="EN460" s="8" t="n">
        <v>831</v>
      </c>
      <c r="EO460" s="8" t="n">
        <v>815</v>
      </c>
      <c r="EP460" s="8" t="n">
        <v>608</v>
      </c>
      <c r="EQ460" s="8" t="n">
        <v>69</v>
      </c>
      <c r="ER460" s="8" t="n">
        <v>61</v>
      </c>
      <c r="ES460" s="8" t="n">
        <v>791</v>
      </c>
      <c r="ET460" s="8" t="n">
        <v>527</v>
      </c>
      <c r="EU460" s="8" t="n">
        <v>313</v>
      </c>
      <c r="EV460" s="8" t="n">
        <v>204</v>
      </c>
      <c r="EW460" s="8" t="n">
        <v>40</v>
      </c>
      <c r="EX460" s="8" t="n">
        <v>34</v>
      </c>
      <c r="EY460" s="8" t="n">
        <v>79</v>
      </c>
      <c r="EZ460" s="8" t="n">
        <v>88</v>
      </c>
      <c r="FA460" s="8" t="n">
        <v>3</v>
      </c>
      <c r="FB460" s="8" t="n">
        <v>1.4</v>
      </c>
      <c r="FC460" s="8" t="n">
        <v>4.4</v>
      </c>
      <c r="FD460" s="19" t="n">
        <v>60.83</v>
      </c>
      <c r="FE460" s="18" t="n">
        <f aca="false">FD460/V460</f>
        <v>0.741829268292683</v>
      </c>
      <c r="FF460" s="8" t="n">
        <v>5.5459</v>
      </c>
      <c r="FG460" s="8" t="n">
        <v>0.77</v>
      </c>
      <c r="FH460" s="8" t="n">
        <v>0.05</v>
      </c>
      <c r="FI460" s="8" t="n">
        <v>0.82</v>
      </c>
      <c r="FJ460" s="8" t="n">
        <v>2</v>
      </c>
      <c r="FK460" s="8" t="n">
        <v>0</v>
      </c>
      <c r="FL460" s="8" t="n">
        <v>0</v>
      </c>
      <c r="FM460" s="8" t="n">
        <f aca="false">BL460+BS460+AH460+DT460</f>
        <v>179</v>
      </c>
      <c r="FN460" s="19" t="n">
        <f aca="false">IF(DS460&gt;0,(BL460+BR460)/DS460,0)</f>
        <v>6.94444444444444</v>
      </c>
      <c r="FO460" s="12" t="n">
        <v>0.0765550239</v>
      </c>
      <c r="FP460" s="19" t="n">
        <f aca="false">Z460-AH460/10</f>
        <v>45.4</v>
      </c>
      <c r="FQ460" s="19" t="n">
        <f aca="false">Z460+DR460/5</f>
        <v>49.485</v>
      </c>
      <c r="FR460" s="19" t="n">
        <f aca="false">(DX460+DY460)/AL460*60</f>
        <v>119.054270632692</v>
      </c>
      <c r="FS460" s="22"/>
      <c r="FT460" s="22"/>
      <c r="FU460" s="22"/>
      <c r="FV460" s="17" t="s">
        <v>427</v>
      </c>
      <c r="FW460" s="17" t="s">
        <v>280</v>
      </c>
      <c r="FX460" s="23" t="n">
        <v>5000000</v>
      </c>
      <c r="FY460" s="23" t="n">
        <v>4500000</v>
      </c>
      <c r="FZ460" s="8" t="n">
        <v>1162</v>
      </c>
      <c r="GA460" s="8" t="n">
        <v>289</v>
      </c>
      <c r="GB460" s="8" t="n">
        <v>444</v>
      </c>
      <c r="GC460" s="8" t="n">
        <v>733</v>
      </c>
      <c r="GD460" s="8" t="n">
        <v>112</v>
      </c>
      <c r="GE460" s="8" t="n">
        <v>716</v>
      </c>
      <c r="GF460" s="8" t="n">
        <v>3011</v>
      </c>
      <c r="GG460" s="8" t="n">
        <v>19634</v>
      </c>
      <c r="GH460" s="8" t="n">
        <v>54.6</v>
      </c>
      <c r="GI460" s="8" t="n">
        <v>27.6</v>
      </c>
      <c r="GJ460" s="8" t="n">
        <v>82.2</v>
      </c>
      <c r="GK460" s="8" t="n">
        <f aca="false">Z460-AH460/10</f>
        <v>45.4</v>
      </c>
      <c r="GL460" s="22"/>
      <c r="GM460" s="22"/>
      <c r="GN460" s="22"/>
      <c r="GO460" s="22"/>
      <c r="GP460" s="22"/>
    </row>
    <row r="461" customFormat="false" ht="13.65" hidden="false" customHeight="true" outlineLevel="0" collapsed="false">
      <c r="A461" s="16" t="n">
        <v>36067</v>
      </c>
      <c r="B461" s="17" t="s">
        <v>1416</v>
      </c>
      <c r="C461" s="17" t="s">
        <v>1417</v>
      </c>
      <c r="D461" s="17" t="s">
        <v>283</v>
      </c>
      <c r="E461" s="17" t="s">
        <v>283</v>
      </c>
      <c r="F461" s="8" t="n">
        <v>68</v>
      </c>
      <c r="G461" s="8" t="n">
        <v>154</v>
      </c>
      <c r="H461" s="8" t="n">
        <v>2017</v>
      </c>
      <c r="I461" s="8" t="n">
        <v>1</v>
      </c>
      <c r="J461" s="8" t="n">
        <v>22</v>
      </c>
      <c r="K461" s="17" t="s">
        <v>273</v>
      </c>
      <c r="L461" s="8" t="n">
        <v>2017</v>
      </c>
      <c r="M461" s="8" t="n">
        <v>19</v>
      </c>
      <c r="N461" s="8" t="n">
        <v>1</v>
      </c>
      <c r="O461" s="8" t="n">
        <v>8479977</v>
      </c>
      <c r="P461" s="17" t="s">
        <v>2271</v>
      </c>
      <c r="Q461" s="17" t="s">
        <v>2272</v>
      </c>
      <c r="R461" s="17" t="s">
        <v>2273</v>
      </c>
      <c r="S461" s="17" t="s">
        <v>2274</v>
      </c>
      <c r="T461" s="17" t="s">
        <v>299</v>
      </c>
      <c r="U461" s="17" t="s">
        <v>325</v>
      </c>
      <c r="V461" s="8" t="n">
        <v>9</v>
      </c>
      <c r="W461" s="8" t="n">
        <v>0</v>
      </c>
      <c r="X461" s="8" t="n">
        <v>3</v>
      </c>
      <c r="Y461" s="8" t="n">
        <v>1</v>
      </c>
      <c r="Z461" s="8" t="n">
        <v>3</v>
      </c>
      <c r="AA461" s="8" t="n">
        <v>25</v>
      </c>
      <c r="AB461" s="8" t="n">
        <v>105</v>
      </c>
      <c r="AC461" s="18" t="n">
        <f aca="false">Z461/V461</f>
        <v>0.333333333333333</v>
      </c>
      <c r="AD461" s="19" t="n">
        <f aca="false">IF(FZ461&gt;V461,Z461-V461*(GC461-Z461)/(FZ461-V461),0)</f>
        <v>0</v>
      </c>
      <c r="AE461" s="19" t="n">
        <v>0.902</v>
      </c>
      <c r="AF461" s="8" t="n">
        <v>-2</v>
      </c>
      <c r="AG461" s="8" t="n">
        <v>2.4</v>
      </c>
      <c r="AH461" s="8" t="n">
        <v>2</v>
      </c>
      <c r="AI461" s="8" t="n">
        <v>166</v>
      </c>
      <c r="AJ461" s="8" t="n">
        <v>8186</v>
      </c>
      <c r="AK461" s="19" t="n">
        <v>136.43333333333</v>
      </c>
      <c r="AL461" s="8" t="n">
        <v>136.43</v>
      </c>
      <c r="AM461" s="8" t="n">
        <v>136</v>
      </c>
      <c r="AN461" s="18" t="n">
        <f aca="false">AJ461/60/V461</f>
        <v>15.1592592592593</v>
      </c>
      <c r="AO461" s="8" t="n">
        <v>25.2</v>
      </c>
      <c r="AP461" s="12" t="n">
        <f aca="false">IF(EF461&gt;0,Z461/EF461,0)</f>
        <v>0.75</v>
      </c>
      <c r="AQ461" s="8" t="n">
        <v>41</v>
      </c>
      <c r="AR461" s="8" t="n">
        <v>41</v>
      </c>
      <c r="AS461" s="8" t="n">
        <v>41</v>
      </c>
      <c r="AT461" s="8" t="n">
        <v>31</v>
      </c>
      <c r="AU461" s="8" t="n">
        <v>31</v>
      </c>
      <c r="AV461" s="8" t="n">
        <v>23</v>
      </c>
      <c r="AW461" s="8" t="n">
        <v>30</v>
      </c>
      <c r="AX461" s="8" t="n">
        <v>17</v>
      </c>
      <c r="AY461" s="8" t="n">
        <v>2</v>
      </c>
      <c r="AZ461" s="8" t="n">
        <v>7</v>
      </c>
      <c r="BA461" s="8" t="n">
        <f aca="false">AY461+AZ461</f>
        <v>9</v>
      </c>
      <c r="BB461" s="8" t="n">
        <v>3.63</v>
      </c>
      <c r="BC461" s="8" t="n">
        <v>18.913</v>
      </c>
      <c r="BD461" s="19" t="n">
        <v>23</v>
      </c>
      <c r="BE461" s="19" t="n">
        <v>10.1148301978991</v>
      </c>
      <c r="BF461" s="19" t="n">
        <f aca="false">AQ461+BD461</f>
        <v>64</v>
      </c>
      <c r="BG461" s="19" t="n">
        <f aca="false">IF(AL461&gt;0,BF461/AL461*60,0)</f>
        <v>28.146302132962</v>
      </c>
      <c r="BH461" s="8" t="n">
        <v>57</v>
      </c>
      <c r="BI461" s="8" t="n">
        <v>43</v>
      </c>
      <c r="BJ461" s="8" t="n">
        <v>29</v>
      </c>
      <c r="BK461" s="12" t="n">
        <f aca="false">BH461/(BH461+BJ461)</f>
        <v>0.662790697674419</v>
      </c>
      <c r="BL461" s="8" t="n">
        <v>6</v>
      </c>
      <c r="BM461" s="8" t="n">
        <v>6</v>
      </c>
      <c r="BN461" s="8" t="n">
        <v>9</v>
      </c>
      <c r="BO461" s="8" t="n">
        <f aca="false">BM461-BN461</f>
        <v>-3</v>
      </c>
      <c r="BP461" s="8" t="n">
        <v>8</v>
      </c>
      <c r="BQ461" s="8" t="n">
        <v>8</v>
      </c>
      <c r="BR461" s="8" t="n">
        <v>5</v>
      </c>
      <c r="BS461" s="8" t="n">
        <v>3</v>
      </c>
      <c r="BT461" s="12" t="n">
        <f aca="false">BS461/(EA461+BS461)</f>
        <v>0.0384615384615385</v>
      </c>
      <c r="BU461" s="8" t="n">
        <v>0</v>
      </c>
      <c r="BV461" s="8" t="n">
        <v>1</v>
      </c>
      <c r="BW461" s="12" t="n">
        <f aca="false">IF(BU461+BV461&gt;0,BU461/(BU461+BV461),0)</f>
        <v>0</v>
      </c>
      <c r="BX461" s="8" t="n">
        <v>0</v>
      </c>
      <c r="BY461" s="8" t="n">
        <v>0</v>
      </c>
      <c r="BZ461" s="8" t="n">
        <v>0</v>
      </c>
      <c r="CA461" s="8" t="n">
        <v>0</v>
      </c>
      <c r="CB461" s="8" t="n">
        <v>0</v>
      </c>
      <c r="CC461" s="8" t="n">
        <v>1</v>
      </c>
      <c r="CD461" s="8" t="n">
        <v>0</v>
      </c>
      <c r="CE461" s="8" t="n">
        <v>1</v>
      </c>
      <c r="CF461" s="8" t="n">
        <v>0</v>
      </c>
      <c r="CG461" s="8" t="n">
        <v>0</v>
      </c>
      <c r="CH461" s="8" t="n">
        <v>0</v>
      </c>
      <c r="CI461" s="8" t="n">
        <v>0</v>
      </c>
      <c r="CJ461" s="8" t="n">
        <v>0</v>
      </c>
      <c r="CK461" s="8" t="n">
        <v>0</v>
      </c>
      <c r="CL461" s="8" t="n">
        <v>0</v>
      </c>
      <c r="CM461" s="8" t="n">
        <v>0</v>
      </c>
      <c r="CN461" s="8" t="n">
        <v>0</v>
      </c>
      <c r="CO461" s="8" t="n">
        <v>0</v>
      </c>
      <c r="CP461" s="8" t="n">
        <v>0</v>
      </c>
      <c r="CQ461" s="8" t="n">
        <v>0</v>
      </c>
      <c r="CR461" s="8" t="n">
        <v>0</v>
      </c>
      <c r="CS461" s="8" t="n">
        <v>0</v>
      </c>
      <c r="CT461" s="8" t="n">
        <v>0</v>
      </c>
      <c r="CU461" s="8" t="n">
        <v>0</v>
      </c>
      <c r="CV461" s="8" t="n">
        <v>0</v>
      </c>
      <c r="CW461" s="8" t="n">
        <v>0</v>
      </c>
      <c r="CX461" s="8" t="n">
        <v>0</v>
      </c>
      <c r="CY461" s="8" t="n">
        <v>1</v>
      </c>
      <c r="CZ461" s="8" t="n">
        <v>0</v>
      </c>
      <c r="DA461" s="8" t="n">
        <v>7</v>
      </c>
      <c r="DB461" s="8" t="n">
        <v>4</v>
      </c>
      <c r="DC461" s="8" t="n">
        <v>0</v>
      </c>
      <c r="DD461" s="8" t="n">
        <v>0</v>
      </c>
      <c r="DE461" s="8" t="n">
        <v>2</v>
      </c>
      <c r="DF461" s="8" t="n">
        <v>7</v>
      </c>
      <c r="DG461" s="8" t="n">
        <v>0</v>
      </c>
      <c r="DH461" s="8" t="n">
        <v>10</v>
      </c>
      <c r="DI461" s="8" t="n">
        <v>1</v>
      </c>
      <c r="DJ461" s="8" t="n">
        <v>4</v>
      </c>
      <c r="DK461" s="8" t="n">
        <v>2</v>
      </c>
      <c r="DL461" s="8" t="n">
        <v>2</v>
      </c>
      <c r="DM461" s="8" t="n">
        <v>0</v>
      </c>
      <c r="DN461" s="8" t="n">
        <v>4</v>
      </c>
      <c r="DO461" s="8" t="n">
        <v>4</v>
      </c>
      <c r="DP461" s="8" t="n">
        <v>0</v>
      </c>
      <c r="DQ461" s="8" t="n">
        <f aca="false">DJ461-DI461</f>
        <v>3</v>
      </c>
      <c r="DR461" s="19" t="n">
        <v>2.915</v>
      </c>
      <c r="DS461" s="8" t="n">
        <v>1</v>
      </c>
      <c r="DT461" s="8" t="n">
        <v>0</v>
      </c>
      <c r="DU461" s="8" t="n">
        <v>0</v>
      </c>
      <c r="DV461" s="8" t="n">
        <v>0</v>
      </c>
      <c r="DW461" s="8" t="n">
        <v>0</v>
      </c>
      <c r="DX461" s="8" t="n">
        <v>186</v>
      </c>
      <c r="DY461" s="8" t="n">
        <v>115</v>
      </c>
      <c r="DZ461" s="8" t="n">
        <v>124</v>
      </c>
      <c r="EA461" s="8" t="n">
        <v>75</v>
      </c>
      <c r="EB461" s="8" t="n">
        <v>93</v>
      </c>
      <c r="EC461" s="8" t="n">
        <v>60</v>
      </c>
      <c r="ED461" s="8" t="n">
        <v>9.12</v>
      </c>
      <c r="EE461" s="8" t="n">
        <v>4.8</v>
      </c>
      <c r="EF461" s="8" t="n">
        <v>4</v>
      </c>
      <c r="EG461" s="8" t="n">
        <v>5</v>
      </c>
      <c r="EH461" s="12" t="n">
        <f aca="false">EF461/EB461</f>
        <v>0.0430107526881721</v>
      </c>
      <c r="EI461" s="20" t="n">
        <f aca="false">1-EG461/EC461</f>
        <v>0.916666666666667</v>
      </c>
      <c r="EJ461" s="21" t="n">
        <f aca="false">EH461+EI461</f>
        <v>0.959677419354839</v>
      </c>
      <c r="EK461" s="8" t="n">
        <v>185</v>
      </c>
      <c r="EL461" s="8" t="n">
        <v>115</v>
      </c>
      <c r="EM461" s="8" t="n">
        <v>123</v>
      </c>
      <c r="EN461" s="8" t="n">
        <v>75</v>
      </c>
      <c r="EO461" s="8" t="n">
        <v>92</v>
      </c>
      <c r="EP461" s="8" t="n">
        <v>60</v>
      </c>
      <c r="EQ461" s="8" t="n">
        <v>4</v>
      </c>
      <c r="ER461" s="8" t="n">
        <v>5</v>
      </c>
      <c r="ES461" s="8" t="n">
        <v>91</v>
      </c>
      <c r="ET461" s="8" t="n">
        <v>57</v>
      </c>
      <c r="EU461" s="8" t="n">
        <v>42</v>
      </c>
      <c r="EV461" s="8" t="n">
        <v>18</v>
      </c>
      <c r="EW461" s="8" t="n">
        <v>2</v>
      </c>
      <c r="EX461" s="8" t="n">
        <v>2</v>
      </c>
      <c r="EY461" s="8" t="n">
        <v>10</v>
      </c>
      <c r="EZ461" s="8" t="n">
        <v>9</v>
      </c>
      <c r="FA461" s="8" t="n">
        <v>-0.1</v>
      </c>
      <c r="FB461" s="8" t="n">
        <v>0.1</v>
      </c>
      <c r="FC461" s="8" t="n">
        <v>0</v>
      </c>
      <c r="FD461" s="19" t="n">
        <v>5.96</v>
      </c>
      <c r="FE461" s="18" t="n">
        <f aca="false">FD461/V461</f>
        <v>0.662222222222222</v>
      </c>
      <c r="FF461" s="8" t="n">
        <v>0.143</v>
      </c>
      <c r="FG461" s="8" t="n">
        <v>-0.11</v>
      </c>
      <c r="FH461" s="8" t="n">
        <v>0.16</v>
      </c>
      <c r="FI461" s="8" t="n">
        <v>0.05</v>
      </c>
      <c r="FJ461" s="22"/>
      <c r="FK461" s="22"/>
      <c r="FL461" s="22"/>
      <c r="FM461" s="8" t="n">
        <f aca="false">BL461+BS461+AH461+DT461</f>
        <v>11</v>
      </c>
      <c r="FN461" s="19" t="n">
        <f aca="false">IF(DS461&gt;0,(BL461+BR461)/DS461,0)</f>
        <v>11</v>
      </c>
      <c r="FO461" s="12" t="n">
        <v>0</v>
      </c>
      <c r="FP461" s="19" t="n">
        <f aca="false">Z461-AH461/10</f>
        <v>2.8</v>
      </c>
      <c r="FQ461" s="19" t="n">
        <f aca="false">Z461+DR461/5</f>
        <v>3.583</v>
      </c>
      <c r="FR461" s="19" t="n">
        <f aca="false">(DX461+DY461)/AL461*60</f>
        <v>132.375577219087</v>
      </c>
      <c r="FS461" s="22"/>
      <c r="FT461" s="22"/>
      <c r="FU461" s="22"/>
      <c r="FV461" s="22"/>
      <c r="FW461" s="17" t="s">
        <v>270</v>
      </c>
      <c r="FX461" s="23" t="n">
        <v>925000</v>
      </c>
      <c r="FY461" s="23" t="n">
        <v>925000</v>
      </c>
      <c r="FZ461" s="8" t="n">
        <v>9</v>
      </c>
      <c r="GA461" s="8" t="n">
        <v>0</v>
      </c>
      <c r="GB461" s="8" t="n">
        <v>3</v>
      </c>
      <c r="GC461" s="8" t="n">
        <v>3</v>
      </c>
      <c r="GD461" s="8" t="n">
        <v>-2</v>
      </c>
      <c r="GE461" s="8" t="n">
        <v>2</v>
      </c>
      <c r="GF461" s="8" t="n">
        <v>23</v>
      </c>
      <c r="GG461" s="8" t="n">
        <v>136</v>
      </c>
      <c r="GH461" s="8" t="n">
        <v>-0.1</v>
      </c>
      <c r="GI461" s="8" t="n">
        <v>0.1</v>
      </c>
      <c r="GJ461" s="8" t="n">
        <v>0</v>
      </c>
      <c r="GK461" s="8" t="n">
        <f aca="false">Z461-AH461/10</f>
        <v>2.8</v>
      </c>
      <c r="GL461" s="22"/>
      <c r="GM461" s="22"/>
      <c r="GN461" s="22"/>
      <c r="GO461" s="22"/>
      <c r="GP461" s="22"/>
    </row>
    <row r="462" customFormat="false" ht="13.65" hidden="false" customHeight="true" outlineLevel="0" collapsed="false">
      <c r="A462" s="16" t="n">
        <v>34073</v>
      </c>
      <c r="B462" s="17" t="s">
        <v>2275</v>
      </c>
      <c r="C462" s="22"/>
      <c r="D462" s="17" t="s">
        <v>366</v>
      </c>
      <c r="E462" s="17" t="s">
        <v>366</v>
      </c>
      <c r="F462" s="8" t="n">
        <v>70</v>
      </c>
      <c r="G462" s="8" t="n">
        <v>185</v>
      </c>
      <c r="H462" s="22"/>
      <c r="I462" s="22"/>
      <c r="J462" s="22"/>
      <c r="K462" s="17" t="s">
        <v>263</v>
      </c>
      <c r="L462" s="8" t="n">
        <v>2016</v>
      </c>
      <c r="M462" s="8" t="n">
        <v>24</v>
      </c>
      <c r="N462" s="8" t="n">
        <v>2</v>
      </c>
      <c r="O462" s="8" t="n">
        <v>8479290</v>
      </c>
      <c r="P462" s="17" t="s">
        <v>2276</v>
      </c>
      <c r="Q462" s="17" t="s">
        <v>2277</v>
      </c>
      <c r="R462" s="17" t="s">
        <v>2278</v>
      </c>
      <c r="S462" s="17" t="s">
        <v>2279</v>
      </c>
      <c r="T462" s="17" t="s">
        <v>591</v>
      </c>
      <c r="U462" s="17" t="s">
        <v>545</v>
      </c>
      <c r="V462" s="8" t="n">
        <v>10</v>
      </c>
      <c r="W462" s="8" t="n">
        <v>1</v>
      </c>
      <c r="X462" s="8" t="n">
        <v>1</v>
      </c>
      <c r="Y462" s="8" t="n">
        <v>1</v>
      </c>
      <c r="Z462" s="8" t="n">
        <v>2</v>
      </c>
      <c r="AA462" s="8" t="n">
        <v>26</v>
      </c>
      <c r="AB462" s="8" t="n">
        <v>67</v>
      </c>
      <c r="AC462" s="18" t="n">
        <f aca="false">Z462/V462</f>
        <v>0.2</v>
      </c>
      <c r="AD462" s="19" t="n">
        <f aca="false">IF(FZ462&gt;V462,Z462-V462*(GC462-Z462)/(FZ462-V462),0)</f>
        <v>2</v>
      </c>
      <c r="AE462" s="19" t="n">
        <v>0.795</v>
      </c>
      <c r="AF462" s="8" t="n">
        <v>-4</v>
      </c>
      <c r="AG462" s="8" t="n">
        <v>-1.5</v>
      </c>
      <c r="AH462" s="8" t="n">
        <v>0</v>
      </c>
      <c r="AI462" s="8" t="n">
        <v>139</v>
      </c>
      <c r="AJ462" s="8" t="n">
        <v>5451</v>
      </c>
      <c r="AK462" s="19" t="n">
        <v>90.85</v>
      </c>
      <c r="AL462" s="8" t="n">
        <v>90.85</v>
      </c>
      <c r="AM462" s="8" t="n">
        <v>91</v>
      </c>
      <c r="AN462" s="18" t="n">
        <f aca="false">AJ462/60/V462</f>
        <v>9.085</v>
      </c>
      <c r="AO462" s="8" t="n">
        <v>15.67</v>
      </c>
      <c r="AP462" s="12" t="n">
        <f aca="false">IF(EF462&gt;0,Z462/EF462,0)</f>
        <v>1</v>
      </c>
      <c r="AQ462" s="8" t="n">
        <v>13</v>
      </c>
      <c r="AR462" s="8" t="n">
        <v>13</v>
      </c>
      <c r="AS462" s="8" t="n">
        <v>13</v>
      </c>
      <c r="AT462" s="8" t="n">
        <v>13</v>
      </c>
      <c r="AU462" s="8" t="n">
        <v>13</v>
      </c>
      <c r="AV462" s="8" t="n">
        <v>9</v>
      </c>
      <c r="AW462" s="8" t="n">
        <v>6</v>
      </c>
      <c r="AX462" s="8" t="n">
        <v>3</v>
      </c>
      <c r="AY462" s="8" t="n">
        <v>0</v>
      </c>
      <c r="AZ462" s="8" t="n">
        <v>0</v>
      </c>
      <c r="BA462" s="8" t="n">
        <f aca="false">AY462+AZ462</f>
        <v>0</v>
      </c>
      <c r="BB462" s="8" t="n">
        <v>0.77</v>
      </c>
      <c r="BC462" s="8" t="n">
        <v>30.7778</v>
      </c>
      <c r="BD462" s="19" t="n">
        <v>36.5</v>
      </c>
      <c r="BE462" s="19" t="n">
        <v>24.105668684645</v>
      </c>
      <c r="BF462" s="19" t="n">
        <f aca="false">AQ462+BD462</f>
        <v>49.5</v>
      </c>
      <c r="BG462" s="19" t="n">
        <f aca="false">IF(AL462&gt;0,BF462/AL462*60,0)</f>
        <v>32.6912493120528</v>
      </c>
      <c r="BH462" s="8" t="n">
        <v>28</v>
      </c>
      <c r="BI462" s="8" t="n">
        <v>32</v>
      </c>
      <c r="BJ462" s="8" t="n">
        <v>11</v>
      </c>
      <c r="BK462" s="12" t="n">
        <f aca="false">BH462/(BH462+BJ462)</f>
        <v>0.717948717948718</v>
      </c>
      <c r="BL462" s="8" t="n">
        <v>7</v>
      </c>
      <c r="BM462" s="8" t="n">
        <v>7</v>
      </c>
      <c r="BN462" s="8" t="n">
        <v>11</v>
      </c>
      <c r="BO462" s="8" t="n">
        <f aca="false">BM462-BN462</f>
        <v>-4</v>
      </c>
      <c r="BP462" s="8" t="n">
        <v>4</v>
      </c>
      <c r="BQ462" s="8" t="n">
        <v>3</v>
      </c>
      <c r="BR462" s="8" t="n">
        <v>4</v>
      </c>
      <c r="BS462" s="8" t="n">
        <v>4</v>
      </c>
      <c r="BT462" s="12" t="n">
        <f aca="false">BS462/(EA462+BS462)</f>
        <v>0.0689655172413793</v>
      </c>
      <c r="BU462" s="8" t="n">
        <v>26</v>
      </c>
      <c r="BV462" s="8" t="n">
        <v>27</v>
      </c>
      <c r="BW462" s="12" t="n">
        <f aca="false">IF(BU462+BV462&gt;0,BU462/(BU462+BV462),0)</f>
        <v>0.490566037735849</v>
      </c>
      <c r="BX462" s="8" t="n">
        <v>5</v>
      </c>
      <c r="BY462" s="8" t="n">
        <v>5</v>
      </c>
      <c r="BZ462" s="8" t="n">
        <v>12</v>
      </c>
      <c r="CA462" s="8" t="n">
        <v>14</v>
      </c>
      <c r="CB462" s="8" t="n">
        <v>9</v>
      </c>
      <c r="CC462" s="8" t="n">
        <v>8</v>
      </c>
      <c r="CD462" s="8" t="n">
        <v>10</v>
      </c>
      <c r="CE462" s="8" t="n">
        <v>5</v>
      </c>
      <c r="CF462" s="8" t="n">
        <v>7</v>
      </c>
      <c r="CG462" s="8" t="n">
        <v>11</v>
      </c>
      <c r="CH462" s="8" t="n">
        <v>17</v>
      </c>
      <c r="CI462" s="8" t="n">
        <v>14</v>
      </c>
      <c r="CJ462" s="8" t="n">
        <v>0</v>
      </c>
      <c r="CK462" s="8" t="n">
        <v>0</v>
      </c>
      <c r="CL462" s="8" t="n">
        <v>0</v>
      </c>
      <c r="CM462" s="8" t="n">
        <v>0</v>
      </c>
      <c r="CN462" s="8" t="n">
        <v>0</v>
      </c>
      <c r="CO462" s="8" t="n">
        <v>0</v>
      </c>
      <c r="CP462" s="8" t="n">
        <v>0</v>
      </c>
      <c r="CQ462" s="8" t="n">
        <v>0</v>
      </c>
      <c r="CR462" s="8" t="n">
        <v>0</v>
      </c>
      <c r="CS462" s="8" t="n">
        <v>1</v>
      </c>
      <c r="CT462" s="8" t="n">
        <v>0</v>
      </c>
      <c r="CU462" s="8" t="n">
        <v>0</v>
      </c>
      <c r="CV462" s="8" t="n">
        <v>0</v>
      </c>
      <c r="CW462" s="8" t="n">
        <v>0</v>
      </c>
      <c r="CX462" s="8" t="n">
        <v>0</v>
      </c>
      <c r="CY462" s="8" t="n">
        <v>1</v>
      </c>
      <c r="CZ462" s="8" t="n">
        <v>0</v>
      </c>
      <c r="DA462" s="8" t="n">
        <v>3</v>
      </c>
      <c r="DB462" s="8" t="n">
        <v>1</v>
      </c>
      <c r="DC462" s="8" t="n">
        <v>0</v>
      </c>
      <c r="DD462" s="8" t="n">
        <v>3</v>
      </c>
      <c r="DE462" s="8" t="n">
        <v>1</v>
      </c>
      <c r="DF462" s="8" t="n">
        <v>1</v>
      </c>
      <c r="DG462" s="8" t="n">
        <v>0</v>
      </c>
      <c r="DH462" s="8" t="n">
        <v>3</v>
      </c>
      <c r="DI462" s="8" t="n">
        <v>0</v>
      </c>
      <c r="DJ462" s="8" t="n">
        <v>0</v>
      </c>
      <c r="DK462" s="8" t="n">
        <v>0</v>
      </c>
      <c r="DL462" s="8" t="n">
        <v>0</v>
      </c>
      <c r="DM462" s="8" t="n">
        <v>0</v>
      </c>
      <c r="DN462" s="8" t="n">
        <v>0</v>
      </c>
      <c r="DO462" s="8" t="n">
        <v>0</v>
      </c>
      <c r="DP462" s="8" t="n">
        <v>0</v>
      </c>
      <c r="DQ462" s="8" t="n">
        <f aca="false">DJ462-DI462</f>
        <v>0</v>
      </c>
      <c r="DR462" s="19" t="n">
        <v>-0.091</v>
      </c>
      <c r="DS462" s="8" t="n">
        <v>0</v>
      </c>
      <c r="DT462" s="8" t="n">
        <v>0</v>
      </c>
      <c r="DU462" s="8" t="n">
        <v>0</v>
      </c>
      <c r="DV462" s="8" t="n">
        <v>0</v>
      </c>
      <c r="DW462" s="8" t="n">
        <v>0</v>
      </c>
      <c r="DX462" s="8" t="n">
        <v>74</v>
      </c>
      <c r="DY462" s="8" t="n">
        <v>71</v>
      </c>
      <c r="DZ462" s="8" t="n">
        <v>58</v>
      </c>
      <c r="EA462" s="8" t="n">
        <v>54</v>
      </c>
      <c r="EB462" s="8" t="n">
        <v>38</v>
      </c>
      <c r="EC462" s="8" t="n">
        <v>35</v>
      </c>
      <c r="ED462" s="8" t="n">
        <v>3.16</v>
      </c>
      <c r="EE462" s="8" t="n">
        <v>4</v>
      </c>
      <c r="EF462" s="8" t="n">
        <v>2</v>
      </c>
      <c r="EG462" s="8" t="n">
        <v>6</v>
      </c>
      <c r="EH462" s="12" t="n">
        <f aca="false">EF462/EB462</f>
        <v>0.0526315789473684</v>
      </c>
      <c r="EI462" s="20" t="n">
        <f aca="false">1-EG462/EC462</f>
        <v>0.828571428571429</v>
      </c>
      <c r="EJ462" s="21" t="n">
        <f aca="false">EH462+EI462</f>
        <v>0.881203007518797</v>
      </c>
      <c r="EK462" s="8" t="n">
        <v>74</v>
      </c>
      <c r="EL462" s="8" t="n">
        <v>71</v>
      </c>
      <c r="EM462" s="8" t="n">
        <v>58</v>
      </c>
      <c r="EN462" s="8" t="n">
        <v>54</v>
      </c>
      <c r="EO462" s="8" t="n">
        <v>38</v>
      </c>
      <c r="EP462" s="8" t="n">
        <v>35</v>
      </c>
      <c r="EQ462" s="8" t="n">
        <v>2</v>
      </c>
      <c r="ER462" s="8" t="n">
        <v>6</v>
      </c>
      <c r="ES462" s="8" t="n">
        <v>35</v>
      </c>
      <c r="ET462" s="8" t="n">
        <v>35</v>
      </c>
      <c r="EU462" s="8" t="n">
        <v>12</v>
      </c>
      <c r="EV462" s="8" t="n">
        <v>20</v>
      </c>
      <c r="EW462" s="8" t="n">
        <v>2</v>
      </c>
      <c r="EX462" s="8" t="n">
        <v>4</v>
      </c>
      <c r="EY462" s="8" t="n">
        <v>5</v>
      </c>
      <c r="EZ462" s="8" t="n">
        <v>3</v>
      </c>
      <c r="FA462" s="8" t="n">
        <v>0.1</v>
      </c>
      <c r="FB462" s="8" t="n">
        <v>-0.1</v>
      </c>
      <c r="FC462" s="8" t="n">
        <v>0</v>
      </c>
      <c r="FD462" s="19" t="n">
        <v>1.82</v>
      </c>
      <c r="FE462" s="18" t="n">
        <f aca="false">FD462/V462</f>
        <v>0.182</v>
      </c>
      <c r="FF462" s="8" t="n">
        <v>0.0034</v>
      </c>
      <c r="FG462" s="8" t="n">
        <v>0</v>
      </c>
      <c r="FH462" s="8" t="n">
        <v>-0.02</v>
      </c>
      <c r="FI462" s="8" t="n">
        <v>-0.02</v>
      </c>
      <c r="FJ462" s="22"/>
      <c r="FK462" s="22"/>
      <c r="FL462" s="22"/>
      <c r="FM462" s="8" t="n">
        <f aca="false">BL462+BS462+AH462+DT462</f>
        <v>11</v>
      </c>
      <c r="FN462" s="19" t="n">
        <f aca="false">IF(DS462&gt;0,(BL462+BR462)/DS462,0)</f>
        <v>0</v>
      </c>
      <c r="FO462" s="12" t="n">
        <v>0.0356521739</v>
      </c>
      <c r="FP462" s="19" t="n">
        <f aca="false">Z462-AH462/10</f>
        <v>2</v>
      </c>
      <c r="FQ462" s="19" t="n">
        <f aca="false">Z462+DR462/5</f>
        <v>1.9818</v>
      </c>
      <c r="FR462" s="19" t="n">
        <f aca="false">(DX462+DY462)/AL462*60</f>
        <v>95.7622454595487</v>
      </c>
      <c r="FS462" s="22"/>
      <c r="FT462" s="22"/>
      <c r="FU462" s="22"/>
      <c r="FV462" s="22"/>
      <c r="FW462" s="17" t="s">
        <v>270</v>
      </c>
      <c r="FX462" s="23" t="n">
        <v>925000</v>
      </c>
      <c r="FY462" s="23" t="n">
        <v>925000</v>
      </c>
      <c r="FZ462" s="8" t="n">
        <v>11</v>
      </c>
      <c r="GA462" s="8" t="n">
        <v>1</v>
      </c>
      <c r="GB462" s="8" t="n">
        <v>1</v>
      </c>
      <c r="GC462" s="8" t="n">
        <v>2</v>
      </c>
      <c r="GD462" s="8" t="n">
        <v>-4</v>
      </c>
      <c r="GE462" s="8" t="n">
        <v>0</v>
      </c>
      <c r="GF462" s="8" t="n">
        <v>10</v>
      </c>
      <c r="GG462" s="8" t="n">
        <v>98</v>
      </c>
      <c r="GH462" s="8" t="n">
        <v>0</v>
      </c>
      <c r="GI462" s="8" t="n">
        <v>0</v>
      </c>
      <c r="GJ462" s="8" t="n">
        <v>0</v>
      </c>
      <c r="GK462" s="8" t="n">
        <f aca="false">Z462-AH462/10</f>
        <v>2</v>
      </c>
      <c r="GL462" s="22"/>
      <c r="GM462" s="22"/>
      <c r="GN462" s="22"/>
      <c r="GO462" s="22"/>
      <c r="GP462" s="22"/>
    </row>
    <row r="463" customFormat="false" ht="13.65" hidden="false" customHeight="true" outlineLevel="0" collapsed="false">
      <c r="A463" s="16" t="n">
        <v>32410</v>
      </c>
      <c r="B463" s="17" t="s">
        <v>2280</v>
      </c>
      <c r="C463" s="17" t="s">
        <v>455</v>
      </c>
      <c r="D463" s="17" t="s">
        <v>262</v>
      </c>
      <c r="E463" s="17" t="s">
        <v>262</v>
      </c>
      <c r="F463" s="8" t="n">
        <v>75</v>
      </c>
      <c r="G463" s="8" t="n">
        <v>217</v>
      </c>
      <c r="H463" s="8" t="n">
        <v>2007</v>
      </c>
      <c r="I463" s="8" t="n">
        <v>1</v>
      </c>
      <c r="J463" s="8" t="n">
        <v>5</v>
      </c>
      <c r="K463" s="17" t="s">
        <v>263</v>
      </c>
      <c r="L463" s="8" t="n">
        <v>2008</v>
      </c>
      <c r="M463" s="8" t="n">
        <v>29</v>
      </c>
      <c r="N463" s="8" t="n">
        <v>10</v>
      </c>
      <c r="O463" s="8" t="n">
        <v>8473991</v>
      </c>
      <c r="P463" s="17" t="s">
        <v>2281</v>
      </c>
      <c r="Q463" s="17" t="s">
        <v>2282</v>
      </c>
      <c r="R463" s="17" t="s">
        <v>2283</v>
      </c>
      <c r="S463" s="17" t="s">
        <v>2284</v>
      </c>
      <c r="T463" s="17" t="s">
        <v>278</v>
      </c>
      <c r="U463" s="17" t="s">
        <v>377</v>
      </c>
      <c r="V463" s="8" t="n">
        <v>82</v>
      </c>
      <c r="W463" s="8" t="n">
        <v>1</v>
      </c>
      <c r="X463" s="8" t="n">
        <v>11</v>
      </c>
      <c r="Y463" s="8" t="n">
        <v>5</v>
      </c>
      <c r="Z463" s="8" t="n">
        <v>12</v>
      </c>
      <c r="AA463" s="8" t="n">
        <v>17</v>
      </c>
      <c r="AB463" s="8" t="n">
        <v>42</v>
      </c>
      <c r="AC463" s="18" t="n">
        <f aca="false">Z463/V463</f>
        <v>0.146341463414634</v>
      </c>
      <c r="AD463" s="19" t="n">
        <f aca="false">IF(FZ463&gt;V463,Z463-V463*(GC463-Z463)/(FZ463-V463),0)</f>
        <v>-4.23350253807107</v>
      </c>
      <c r="AE463" s="19" t="n">
        <v>3.96</v>
      </c>
      <c r="AF463" s="8" t="n">
        <v>-7</v>
      </c>
      <c r="AG463" s="8" t="n">
        <v>-4.3</v>
      </c>
      <c r="AH463" s="8" t="n">
        <v>40</v>
      </c>
      <c r="AI463" s="8" t="n">
        <v>2227</v>
      </c>
      <c r="AJ463" s="8" t="n">
        <v>98796</v>
      </c>
      <c r="AK463" s="19" t="n">
        <v>1646.6</v>
      </c>
      <c r="AL463" s="8" t="n">
        <v>1646.6</v>
      </c>
      <c r="AM463" s="8" t="n">
        <v>1647</v>
      </c>
      <c r="AN463" s="18" t="n">
        <f aca="false">AJ463/60/V463</f>
        <v>20.080487804878</v>
      </c>
      <c r="AO463" s="8" t="n">
        <v>33.61</v>
      </c>
      <c r="AP463" s="12" t="n">
        <f aca="false">IF(EF463&gt;0,Z463/EF463,0)</f>
        <v>0.218181818181818</v>
      </c>
      <c r="AQ463" s="8" t="n">
        <v>188</v>
      </c>
      <c r="AR463" s="8" t="n">
        <v>188</v>
      </c>
      <c r="AS463" s="8" t="n">
        <v>188</v>
      </c>
      <c r="AT463" s="8" t="n">
        <v>122</v>
      </c>
      <c r="AU463" s="8" t="n">
        <v>122</v>
      </c>
      <c r="AV463" s="8" t="n">
        <v>84</v>
      </c>
      <c r="AW463" s="8" t="n">
        <v>35</v>
      </c>
      <c r="AX463" s="8" t="n">
        <v>5</v>
      </c>
      <c r="AY463" s="8" t="n">
        <v>1</v>
      </c>
      <c r="AZ463" s="8" t="n">
        <v>9</v>
      </c>
      <c r="BA463" s="8" t="n">
        <f aca="false">AY463+AZ463</f>
        <v>10</v>
      </c>
      <c r="BB463" s="8" t="n">
        <v>2.6</v>
      </c>
      <c r="BC463" s="8" t="n">
        <v>55.9286</v>
      </c>
      <c r="BD463" s="19" t="n">
        <v>143.7</v>
      </c>
      <c r="BE463" s="19" t="n">
        <v>5.23624438236366</v>
      </c>
      <c r="BF463" s="19" t="n">
        <f aca="false">AQ463+BD463</f>
        <v>331.7</v>
      </c>
      <c r="BG463" s="19" t="n">
        <f aca="false">IF(AL463&gt;0,BF463/AL463*60,0)</f>
        <v>12.0867241588728</v>
      </c>
      <c r="BH463" s="8" t="n">
        <v>436</v>
      </c>
      <c r="BI463" s="8" t="n">
        <v>613</v>
      </c>
      <c r="BJ463" s="8" t="n">
        <v>737</v>
      </c>
      <c r="BK463" s="12" t="n">
        <f aca="false">BH463/(BH463+BJ463)</f>
        <v>0.371696504688832</v>
      </c>
      <c r="BL463" s="8" t="n">
        <v>141</v>
      </c>
      <c r="BM463" s="8" t="n">
        <v>141</v>
      </c>
      <c r="BN463" s="8" t="n">
        <v>164</v>
      </c>
      <c r="BO463" s="8" t="n">
        <f aca="false">BM463-BN463</f>
        <v>-23</v>
      </c>
      <c r="BP463" s="8" t="n">
        <v>38</v>
      </c>
      <c r="BQ463" s="8" t="n">
        <v>90</v>
      </c>
      <c r="BR463" s="8" t="n">
        <v>22</v>
      </c>
      <c r="BS463" s="8" t="n">
        <v>144</v>
      </c>
      <c r="BT463" s="12" t="n">
        <f aca="false">BS463/(EA463+BS463)</f>
        <v>0.0984278879015721</v>
      </c>
      <c r="BU463" s="8" t="n">
        <v>0</v>
      </c>
      <c r="BV463" s="8" t="n">
        <v>0</v>
      </c>
      <c r="BW463" s="12" t="n">
        <f aca="false">IF(BU463+BV463&gt;0,BU463/(BU463+BV463),0)</f>
        <v>0</v>
      </c>
      <c r="BX463" s="8" t="n">
        <v>0</v>
      </c>
      <c r="BY463" s="8" t="n">
        <v>0</v>
      </c>
      <c r="BZ463" s="8" t="n">
        <v>0</v>
      </c>
      <c r="CA463" s="8" t="n">
        <v>0</v>
      </c>
      <c r="CB463" s="8" t="n">
        <v>0</v>
      </c>
      <c r="CC463" s="8" t="n">
        <v>0</v>
      </c>
      <c r="CD463" s="8" t="n">
        <v>0</v>
      </c>
      <c r="CE463" s="8" t="n">
        <v>0</v>
      </c>
      <c r="CF463" s="8" t="n">
        <v>0</v>
      </c>
      <c r="CG463" s="8" t="n">
        <v>0</v>
      </c>
      <c r="CH463" s="8" t="n">
        <v>0</v>
      </c>
      <c r="CI463" s="8" t="n">
        <v>0</v>
      </c>
      <c r="CJ463" s="8" t="n">
        <v>0</v>
      </c>
      <c r="CK463" s="8" t="n">
        <v>0</v>
      </c>
      <c r="CL463" s="8" t="n">
        <v>1</v>
      </c>
      <c r="CM463" s="8" t="n">
        <v>0</v>
      </c>
      <c r="CN463" s="8" t="n">
        <v>0</v>
      </c>
      <c r="CO463" s="8" t="n">
        <v>0</v>
      </c>
      <c r="CP463" s="8" t="n">
        <v>0</v>
      </c>
      <c r="CQ463" s="8" t="n">
        <v>0</v>
      </c>
      <c r="CR463" s="8" t="n">
        <v>0</v>
      </c>
      <c r="CS463" s="8" t="n">
        <v>0</v>
      </c>
      <c r="CT463" s="8" t="n">
        <v>0</v>
      </c>
      <c r="CU463" s="8" t="n">
        <v>0</v>
      </c>
      <c r="CV463" s="8" t="n">
        <v>0</v>
      </c>
      <c r="CW463" s="8" t="n">
        <v>1</v>
      </c>
      <c r="CX463" s="8" t="n">
        <v>0</v>
      </c>
      <c r="CY463" s="8" t="n">
        <v>0</v>
      </c>
      <c r="CZ463" s="8" t="n">
        <v>0</v>
      </c>
      <c r="DA463" s="8" t="n">
        <v>38</v>
      </c>
      <c r="DB463" s="8" t="n">
        <v>2</v>
      </c>
      <c r="DC463" s="8" t="n">
        <v>0</v>
      </c>
      <c r="DD463" s="8" t="n">
        <v>24</v>
      </c>
      <c r="DE463" s="8" t="n">
        <v>5</v>
      </c>
      <c r="DF463" s="8" t="n">
        <v>0</v>
      </c>
      <c r="DG463" s="8" t="n">
        <v>0</v>
      </c>
      <c r="DH463" s="8" t="n">
        <v>53</v>
      </c>
      <c r="DI463" s="8" t="n">
        <v>17</v>
      </c>
      <c r="DJ463" s="8" t="n">
        <v>9</v>
      </c>
      <c r="DK463" s="8" t="n">
        <v>17</v>
      </c>
      <c r="DL463" s="8" t="n">
        <v>15</v>
      </c>
      <c r="DM463" s="8" t="n">
        <v>2</v>
      </c>
      <c r="DN463" s="8" t="n">
        <v>10</v>
      </c>
      <c r="DO463" s="8" t="n">
        <v>8</v>
      </c>
      <c r="DP463" s="8" t="n">
        <v>2</v>
      </c>
      <c r="DQ463" s="8" t="n">
        <f aca="false">DJ463-DI463</f>
        <v>-8</v>
      </c>
      <c r="DR463" s="19" t="n">
        <v>2.239</v>
      </c>
      <c r="DS463" s="8" t="n">
        <v>15</v>
      </c>
      <c r="DT463" s="8" t="n">
        <v>2</v>
      </c>
      <c r="DU463" s="8" t="n">
        <v>0</v>
      </c>
      <c r="DV463" s="8" t="n">
        <v>0</v>
      </c>
      <c r="DW463" s="8" t="n">
        <v>0</v>
      </c>
      <c r="DX463" s="8" t="n">
        <v>1388</v>
      </c>
      <c r="DY463" s="8" t="n">
        <v>1800</v>
      </c>
      <c r="DZ463" s="8" t="n">
        <v>987</v>
      </c>
      <c r="EA463" s="8" t="n">
        <v>1319</v>
      </c>
      <c r="EB463" s="8" t="n">
        <v>734</v>
      </c>
      <c r="EC463" s="8" t="n">
        <v>953</v>
      </c>
      <c r="ED463" s="8" t="n">
        <v>61.17</v>
      </c>
      <c r="EE463" s="8" t="n">
        <v>89.44</v>
      </c>
      <c r="EF463" s="8" t="n">
        <v>55</v>
      </c>
      <c r="EG463" s="8" t="n">
        <v>94</v>
      </c>
      <c r="EH463" s="12" t="n">
        <f aca="false">EF463/EB463</f>
        <v>0.0749318801089918</v>
      </c>
      <c r="EI463" s="20" t="n">
        <f aca="false">1-EG463/EC463</f>
        <v>0.901364113326338</v>
      </c>
      <c r="EJ463" s="21" t="n">
        <f aca="false">EH463+EI463</f>
        <v>0.97629599343533</v>
      </c>
      <c r="EK463" s="8" t="n">
        <v>1364</v>
      </c>
      <c r="EL463" s="8" t="n">
        <v>1798</v>
      </c>
      <c r="EM463" s="8" t="n">
        <v>969</v>
      </c>
      <c r="EN463" s="8" t="n">
        <v>1319</v>
      </c>
      <c r="EO463" s="8" t="n">
        <v>724</v>
      </c>
      <c r="EP463" s="8" t="n">
        <v>951</v>
      </c>
      <c r="EQ463" s="8" t="n">
        <v>53</v>
      </c>
      <c r="ER463" s="8" t="n">
        <v>94</v>
      </c>
      <c r="ES463" s="8" t="n">
        <v>605</v>
      </c>
      <c r="ET463" s="8" t="n">
        <v>840</v>
      </c>
      <c r="EU463" s="8" t="n">
        <v>258</v>
      </c>
      <c r="EV463" s="8" t="n">
        <v>336</v>
      </c>
      <c r="EW463" s="8" t="n">
        <v>34</v>
      </c>
      <c r="EX463" s="8" t="n">
        <v>53</v>
      </c>
      <c r="EY463" s="8" t="n">
        <v>119</v>
      </c>
      <c r="EZ463" s="8" t="n">
        <v>99</v>
      </c>
      <c r="FA463" s="8" t="n">
        <v>-0.7</v>
      </c>
      <c r="FB463" s="8" t="n">
        <v>3.3</v>
      </c>
      <c r="FC463" s="8" t="n">
        <v>2.6</v>
      </c>
      <c r="FD463" s="19" t="n">
        <v>20.65</v>
      </c>
      <c r="FE463" s="18" t="n">
        <f aca="false">FD463/V463</f>
        <v>0.251829268292683</v>
      </c>
      <c r="FF463" s="8" t="n">
        <v>0.5557</v>
      </c>
      <c r="FG463" s="8" t="n">
        <v>-0.61</v>
      </c>
      <c r="FH463" s="8" t="n">
        <v>0.19</v>
      </c>
      <c r="FI463" s="8" t="n">
        <v>-0.42</v>
      </c>
      <c r="FJ463" s="22"/>
      <c r="FK463" s="22"/>
      <c r="FL463" s="22"/>
      <c r="FM463" s="8" t="n">
        <f aca="false">BL463+BS463+AH463+DT463</f>
        <v>327</v>
      </c>
      <c r="FN463" s="19" t="n">
        <f aca="false">IF(DS463&gt;0,(BL463+BR463)/DS463,0)</f>
        <v>10.8666666666667</v>
      </c>
      <c r="FO463" s="12" t="n">
        <v>0.0048543689</v>
      </c>
      <c r="FP463" s="19" t="n">
        <f aca="false">Z463-AH463/10</f>
        <v>8</v>
      </c>
      <c r="FQ463" s="19" t="n">
        <f aca="false">Z463+DR463/5</f>
        <v>12.4478</v>
      </c>
      <c r="FR463" s="19" t="n">
        <f aca="false">(DX463+DY463)/AL463*60</f>
        <v>116.166646422932</v>
      </c>
      <c r="FS463" s="22"/>
      <c r="FT463" s="22"/>
      <c r="FU463" s="22"/>
      <c r="FV463" s="17" t="s">
        <v>255</v>
      </c>
      <c r="FW463" s="17" t="s">
        <v>280</v>
      </c>
      <c r="FX463" s="23" t="n">
        <v>6000000</v>
      </c>
      <c r="FY463" s="23" t="n">
        <v>4625000</v>
      </c>
      <c r="FZ463" s="8" t="n">
        <v>673</v>
      </c>
      <c r="GA463" s="8" t="n">
        <v>20</v>
      </c>
      <c r="GB463" s="8" t="n">
        <v>109</v>
      </c>
      <c r="GC463" s="8" t="n">
        <v>129</v>
      </c>
      <c r="GD463" s="8" t="n">
        <v>54</v>
      </c>
      <c r="GE463" s="8" t="n">
        <v>217</v>
      </c>
      <c r="GF463" s="8" t="n">
        <v>613</v>
      </c>
      <c r="GG463" s="8" t="n">
        <v>13585</v>
      </c>
      <c r="GH463" s="8" t="n">
        <v>-0.1</v>
      </c>
      <c r="GI463" s="8" t="n">
        <v>31.9</v>
      </c>
      <c r="GJ463" s="8" t="n">
        <v>31.8</v>
      </c>
      <c r="GK463" s="8" t="n">
        <f aca="false">Z463-AH463/10</f>
        <v>8</v>
      </c>
      <c r="GL463" s="22"/>
      <c r="GM463" s="22"/>
      <c r="GN463" s="22"/>
      <c r="GO463" s="22"/>
      <c r="GP463" s="22"/>
    </row>
    <row r="464" customFormat="false" ht="13.65" hidden="false" customHeight="true" outlineLevel="0" collapsed="false">
      <c r="A464" s="16" t="n">
        <v>35269</v>
      </c>
      <c r="B464" s="17" t="s">
        <v>2285</v>
      </c>
      <c r="C464" s="22"/>
      <c r="D464" s="17" t="s">
        <v>366</v>
      </c>
      <c r="E464" s="17" t="s">
        <v>366</v>
      </c>
      <c r="F464" s="8" t="n">
        <v>73</v>
      </c>
      <c r="G464" s="8" t="n">
        <v>187</v>
      </c>
      <c r="H464" s="8" t="n">
        <v>2014</v>
      </c>
      <c r="I464" s="8" t="n">
        <v>1</v>
      </c>
      <c r="J464" s="8" t="n">
        <v>22</v>
      </c>
      <c r="K464" s="17" t="s">
        <v>273</v>
      </c>
      <c r="L464" s="8" t="n">
        <v>2015</v>
      </c>
      <c r="M464" s="8" t="n">
        <v>21</v>
      </c>
      <c r="N464" s="8" t="n">
        <v>3</v>
      </c>
      <c r="O464" s="8" t="n">
        <v>8477953</v>
      </c>
      <c r="P464" s="17" t="s">
        <v>2286</v>
      </c>
      <c r="Q464" s="17" t="s">
        <v>2287</v>
      </c>
      <c r="R464" s="17" t="s">
        <v>2288</v>
      </c>
      <c r="S464" s="17" t="s">
        <v>2289</v>
      </c>
      <c r="T464" s="17" t="s">
        <v>299</v>
      </c>
      <c r="U464" s="17" t="s">
        <v>514</v>
      </c>
      <c r="V464" s="8" t="n">
        <v>38</v>
      </c>
      <c r="W464" s="8" t="n">
        <v>7</v>
      </c>
      <c r="X464" s="8" t="n">
        <v>2</v>
      </c>
      <c r="Y464" s="8" t="n">
        <v>1</v>
      </c>
      <c r="Z464" s="8" t="n">
        <v>9</v>
      </c>
      <c r="AA464" s="8" t="n">
        <v>21</v>
      </c>
      <c r="AB464" s="8" t="n">
        <v>60</v>
      </c>
      <c r="AC464" s="18" t="n">
        <f aca="false">Z464/V464</f>
        <v>0.236842105263158</v>
      </c>
      <c r="AD464" s="19" t="n">
        <f aca="false">IF(FZ464&gt;V464,Z464-V464*(GC464-Z464)/(FZ464-V464),0)</f>
        <v>6.76470588235294</v>
      </c>
      <c r="AE464" s="19" t="n">
        <v>4.109</v>
      </c>
      <c r="AF464" s="8" t="n">
        <v>-1</v>
      </c>
      <c r="AG464" s="8" t="n">
        <v>3.1</v>
      </c>
      <c r="AH464" s="8" t="n">
        <v>4</v>
      </c>
      <c r="AI464" s="8" t="n">
        <v>642</v>
      </c>
      <c r="AJ464" s="8" t="n">
        <v>25640</v>
      </c>
      <c r="AK464" s="19" t="n">
        <v>427.33333333333</v>
      </c>
      <c r="AL464" s="8" t="n">
        <v>427.33</v>
      </c>
      <c r="AM464" s="8" t="n">
        <v>427</v>
      </c>
      <c r="AN464" s="18" t="n">
        <f aca="false">AJ464/60/V464</f>
        <v>11.2456140350877</v>
      </c>
      <c r="AO464" s="8" t="n">
        <v>18.99</v>
      </c>
      <c r="AP464" s="12" t="n">
        <f aca="false">IF(EF464&gt;0,Z464/EF464,0)</f>
        <v>0.818181818181818</v>
      </c>
      <c r="AQ464" s="8" t="n">
        <v>86</v>
      </c>
      <c r="AR464" s="8" t="n">
        <v>86</v>
      </c>
      <c r="AS464" s="8" t="n">
        <v>87</v>
      </c>
      <c r="AT464" s="8" t="n">
        <v>73</v>
      </c>
      <c r="AU464" s="8" t="n">
        <v>74</v>
      </c>
      <c r="AV464" s="8" t="n">
        <v>55</v>
      </c>
      <c r="AW464" s="8" t="n">
        <v>53</v>
      </c>
      <c r="AX464" s="8" t="n">
        <v>22</v>
      </c>
      <c r="AY464" s="8" t="n">
        <v>0</v>
      </c>
      <c r="AZ464" s="8" t="n">
        <v>5</v>
      </c>
      <c r="BA464" s="8" t="n">
        <f aca="false">AY464+AZ464</f>
        <v>5</v>
      </c>
      <c r="BB464" s="8" t="n">
        <v>5.55</v>
      </c>
      <c r="BC464" s="8" t="n">
        <v>28.9455</v>
      </c>
      <c r="BD464" s="19" t="n">
        <v>38.7</v>
      </c>
      <c r="BE464" s="19" t="n">
        <v>5.43369734789396</v>
      </c>
      <c r="BF464" s="19" t="n">
        <f aca="false">AQ464+BD464</f>
        <v>124.7</v>
      </c>
      <c r="BG464" s="19" t="n">
        <f aca="false">IF(AL464&gt;0,BF464/AL464*60,0)</f>
        <v>17.5087169166686</v>
      </c>
      <c r="BH464" s="8" t="n">
        <v>71</v>
      </c>
      <c r="BI464" s="8" t="n">
        <v>167</v>
      </c>
      <c r="BJ464" s="8" t="n">
        <v>148</v>
      </c>
      <c r="BK464" s="12" t="n">
        <f aca="false">BH464/(BH464+BJ464)</f>
        <v>0.324200913242009</v>
      </c>
      <c r="BL464" s="8" t="n">
        <v>57</v>
      </c>
      <c r="BM464" s="8" t="n">
        <v>57</v>
      </c>
      <c r="BN464" s="8" t="n">
        <v>37</v>
      </c>
      <c r="BO464" s="8" t="n">
        <f aca="false">BM464-BN464</f>
        <v>20</v>
      </c>
      <c r="BP464" s="8" t="n">
        <v>19</v>
      </c>
      <c r="BQ464" s="8" t="n">
        <v>6</v>
      </c>
      <c r="BR464" s="8" t="n">
        <v>12</v>
      </c>
      <c r="BS464" s="8" t="n">
        <v>9</v>
      </c>
      <c r="BT464" s="12" t="n">
        <f aca="false">BS464/(EA464+BS464)</f>
        <v>0.0285714285714286</v>
      </c>
      <c r="BU464" s="8" t="n">
        <v>1</v>
      </c>
      <c r="BV464" s="8" t="n">
        <v>6</v>
      </c>
      <c r="BW464" s="12" t="n">
        <f aca="false">IF(BU464+BV464&gt;0,BU464/(BU464+BV464),0)</f>
        <v>0.142857142857143</v>
      </c>
      <c r="BX464" s="8" t="n">
        <v>1</v>
      </c>
      <c r="BY464" s="8" t="n">
        <v>1</v>
      </c>
      <c r="BZ464" s="8" t="n">
        <v>0</v>
      </c>
      <c r="CA464" s="8" t="n">
        <v>1</v>
      </c>
      <c r="CB464" s="8" t="n">
        <v>0</v>
      </c>
      <c r="CC464" s="8" t="n">
        <v>4</v>
      </c>
      <c r="CD464" s="8" t="n">
        <v>1</v>
      </c>
      <c r="CE464" s="8" t="n">
        <v>0</v>
      </c>
      <c r="CF464" s="8" t="n">
        <v>0</v>
      </c>
      <c r="CG464" s="8" t="n">
        <v>4</v>
      </c>
      <c r="CH464" s="8" t="n">
        <v>0</v>
      </c>
      <c r="CI464" s="8" t="n">
        <v>5</v>
      </c>
      <c r="CJ464" s="8" t="n">
        <v>0</v>
      </c>
      <c r="CK464" s="8" t="n">
        <v>0</v>
      </c>
      <c r="CL464" s="8" t="n">
        <v>4</v>
      </c>
      <c r="CM464" s="8" t="n">
        <v>1</v>
      </c>
      <c r="CN464" s="8" t="n">
        <v>0</v>
      </c>
      <c r="CO464" s="8" t="n">
        <v>0</v>
      </c>
      <c r="CP464" s="8" t="n">
        <v>0</v>
      </c>
      <c r="CQ464" s="8" t="n">
        <v>0</v>
      </c>
      <c r="CR464" s="8" t="n">
        <v>2</v>
      </c>
      <c r="CS464" s="8" t="n">
        <v>0</v>
      </c>
      <c r="CT464" s="8" t="n">
        <v>0</v>
      </c>
      <c r="CU464" s="8" t="n">
        <v>0</v>
      </c>
      <c r="CV464" s="8" t="n">
        <v>0</v>
      </c>
      <c r="CW464" s="8" t="n">
        <v>5</v>
      </c>
      <c r="CX464" s="8" t="n">
        <v>0</v>
      </c>
      <c r="CY464" s="8" t="n">
        <v>1</v>
      </c>
      <c r="CZ464" s="8" t="n">
        <v>1</v>
      </c>
      <c r="DA464" s="8" t="n">
        <v>17</v>
      </c>
      <c r="DB464" s="8" t="n">
        <v>4</v>
      </c>
      <c r="DC464" s="8" t="n">
        <v>2</v>
      </c>
      <c r="DD464" s="8" t="n">
        <v>0</v>
      </c>
      <c r="DE464" s="8" t="n">
        <v>10</v>
      </c>
      <c r="DF464" s="8" t="n">
        <v>4</v>
      </c>
      <c r="DG464" s="8" t="n">
        <v>0</v>
      </c>
      <c r="DH464" s="8" t="n">
        <v>35</v>
      </c>
      <c r="DI464" s="8" t="n">
        <v>2</v>
      </c>
      <c r="DJ464" s="8" t="n">
        <v>4</v>
      </c>
      <c r="DK464" s="8" t="n">
        <v>1</v>
      </c>
      <c r="DL464" s="8" t="n">
        <v>1</v>
      </c>
      <c r="DM464" s="8" t="n">
        <v>0</v>
      </c>
      <c r="DN464" s="8" t="n">
        <v>3</v>
      </c>
      <c r="DO464" s="8" t="n">
        <v>3</v>
      </c>
      <c r="DP464" s="8" t="n">
        <v>0</v>
      </c>
      <c r="DQ464" s="8" t="n">
        <f aca="false">DJ464-DI464</f>
        <v>2</v>
      </c>
      <c r="DR464" s="19" t="n">
        <v>1.381</v>
      </c>
      <c r="DS464" s="8" t="n">
        <v>2</v>
      </c>
      <c r="DT464" s="8" t="n">
        <v>0</v>
      </c>
      <c r="DU464" s="8" t="n">
        <v>0</v>
      </c>
      <c r="DV464" s="8" t="n">
        <v>0</v>
      </c>
      <c r="DW464" s="8" t="n">
        <v>0</v>
      </c>
      <c r="DX464" s="8" t="n">
        <v>365</v>
      </c>
      <c r="DY464" s="8" t="n">
        <v>402</v>
      </c>
      <c r="DZ464" s="8" t="n">
        <v>281</v>
      </c>
      <c r="EA464" s="8" t="n">
        <v>306</v>
      </c>
      <c r="EB464" s="8" t="n">
        <v>200</v>
      </c>
      <c r="EC464" s="8" t="n">
        <v>217</v>
      </c>
      <c r="ED464" s="8" t="n">
        <v>16.88</v>
      </c>
      <c r="EE464" s="8" t="n">
        <v>19.47</v>
      </c>
      <c r="EF464" s="8" t="n">
        <v>11</v>
      </c>
      <c r="EG464" s="8" t="n">
        <v>19</v>
      </c>
      <c r="EH464" s="12" t="n">
        <f aca="false">EF464/EB464</f>
        <v>0.055</v>
      </c>
      <c r="EI464" s="20" t="n">
        <f aca="false">1-EG464/EC464</f>
        <v>0.912442396313364</v>
      </c>
      <c r="EJ464" s="21" t="n">
        <f aca="false">EH464+EI464</f>
        <v>0.967442396313364</v>
      </c>
      <c r="EK464" s="8" t="n">
        <v>365</v>
      </c>
      <c r="EL464" s="8" t="n">
        <v>402</v>
      </c>
      <c r="EM464" s="8" t="n">
        <v>282</v>
      </c>
      <c r="EN464" s="8" t="n">
        <v>306</v>
      </c>
      <c r="EO464" s="8" t="n">
        <v>200</v>
      </c>
      <c r="EP464" s="8" t="n">
        <v>217</v>
      </c>
      <c r="EQ464" s="8" t="n">
        <v>11</v>
      </c>
      <c r="ER464" s="8" t="n">
        <v>19</v>
      </c>
      <c r="ES464" s="8" t="n">
        <v>178</v>
      </c>
      <c r="ET464" s="8" t="n">
        <v>202</v>
      </c>
      <c r="EU464" s="8" t="n">
        <v>66</v>
      </c>
      <c r="EV464" s="8" t="n">
        <v>77</v>
      </c>
      <c r="EW464" s="8" t="n">
        <v>6</v>
      </c>
      <c r="EX464" s="8" t="n">
        <v>10</v>
      </c>
      <c r="EY464" s="8" t="n">
        <v>24</v>
      </c>
      <c r="EZ464" s="8" t="n">
        <v>18</v>
      </c>
      <c r="FA464" s="8" t="n">
        <v>0.5</v>
      </c>
      <c r="FB464" s="8" t="n">
        <v>0.4</v>
      </c>
      <c r="FC464" s="8" t="n">
        <v>0.9</v>
      </c>
      <c r="FD464" s="19" t="n">
        <v>10.7</v>
      </c>
      <c r="FE464" s="18" t="n">
        <f aca="false">FD464/V464</f>
        <v>0.281578947368421</v>
      </c>
      <c r="FF464" s="8" t="n">
        <v>0.7027</v>
      </c>
      <c r="FG464" s="8" t="n">
        <v>0.28</v>
      </c>
      <c r="FH464" s="8" t="n">
        <v>0.01</v>
      </c>
      <c r="FI464" s="8" t="n">
        <v>0.29</v>
      </c>
      <c r="FJ464" s="8" t="n">
        <v>1</v>
      </c>
      <c r="FK464" s="8" t="n">
        <v>0</v>
      </c>
      <c r="FL464" s="8" t="n">
        <v>0</v>
      </c>
      <c r="FM464" s="8" t="n">
        <f aca="false">BL464+BS464+AH464+DT464</f>
        <v>70</v>
      </c>
      <c r="FN464" s="19" t="n">
        <f aca="false">IF(DS464&gt;0,(BL464+BR464)/DS464,0)</f>
        <v>34.5</v>
      </c>
      <c r="FO464" s="12" t="n">
        <v>0.0574344607</v>
      </c>
      <c r="FP464" s="19" t="n">
        <f aca="false">Z464-AH464/10</f>
        <v>8.6</v>
      </c>
      <c r="FQ464" s="19" t="n">
        <f aca="false">Z464+DR464/5</f>
        <v>9.2762</v>
      </c>
      <c r="FR464" s="19" t="n">
        <f aca="false">(DX464+DY464)/AL464*60</f>
        <v>107.691947675099</v>
      </c>
      <c r="FS464" s="22"/>
      <c r="FT464" s="22"/>
      <c r="FU464" s="22"/>
      <c r="FV464" s="22"/>
      <c r="FW464" s="17" t="s">
        <v>270</v>
      </c>
      <c r="FX464" s="23" t="n">
        <v>832500</v>
      </c>
      <c r="FY464" s="23" t="n">
        <v>863333</v>
      </c>
      <c r="FZ464" s="8" t="n">
        <v>55</v>
      </c>
      <c r="GA464" s="8" t="n">
        <v>8</v>
      </c>
      <c r="GB464" s="8" t="n">
        <v>2</v>
      </c>
      <c r="GC464" s="8" t="n">
        <v>10</v>
      </c>
      <c r="GD464" s="8" t="n">
        <v>-6</v>
      </c>
      <c r="GE464" s="8" t="n">
        <v>6</v>
      </c>
      <c r="GF464" s="8" t="n">
        <v>80</v>
      </c>
      <c r="GG464" s="8" t="n">
        <v>646</v>
      </c>
      <c r="GH464" s="8" t="n">
        <v>0.1</v>
      </c>
      <c r="GI464" s="8" t="n">
        <v>0.4</v>
      </c>
      <c r="GJ464" s="8" t="n">
        <v>0.5</v>
      </c>
      <c r="GK464" s="8" t="n">
        <f aca="false">Z464-AH464/10</f>
        <v>8.6</v>
      </c>
      <c r="GL464" s="22"/>
      <c r="GM464" s="22"/>
      <c r="GN464" s="22"/>
      <c r="GO464" s="22"/>
      <c r="GP464" s="22"/>
    </row>
    <row r="465" customFormat="false" ht="13.65" hidden="false" customHeight="true" outlineLevel="0" collapsed="false">
      <c r="A465" s="16" t="n">
        <v>34057</v>
      </c>
      <c r="B465" s="17" t="s">
        <v>1185</v>
      </c>
      <c r="C465" s="17" t="s">
        <v>302</v>
      </c>
      <c r="D465" s="17" t="s">
        <v>283</v>
      </c>
      <c r="E465" s="17" t="s">
        <v>283</v>
      </c>
      <c r="F465" s="8" t="n">
        <v>73</v>
      </c>
      <c r="G465" s="8" t="n">
        <v>193</v>
      </c>
      <c r="H465" s="8" t="n">
        <v>2011</v>
      </c>
      <c r="I465" s="8" t="n">
        <v>3</v>
      </c>
      <c r="J465" s="8" t="n">
        <v>73</v>
      </c>
      <c r="K465" s="17" t="s">
        <v>263</v>
      </c>
      <c r="L465" s="8" t="n">
        <v>2014</v>
      </c>
      <c r="M465" s="8" t="n">
        <v>24</v>
      </c>
      <c r="N465" s="8" t="n">
        <v>2</v>
      </c>
      <c r="O465" s="8" t="n">
        <v>8476397</v>
      </c>
      <c r="P465" s="17" t="s">
        <v>2290</v>
      </c>
      <c r="Q465" s="17" t="s">
        <v>2291</v>
      </c>
      <c r="R465" s="17" t="s">
        <v>2292</v>
      </c>
      <c r="S465" s="17" t="s">
        <v>2293</v>
      </c>
      <c r="T465" s="17" t="s">
        <v>278</v>
      </c>
      <c r="U465" s="17" t="s">
        <v>325</v>
      </c>
      <c r="V465" s="8" t="n">
        <v>2</v>
      </c>
      <c r="W465" s="8" t="n">
        <v>0</v>
      </c>
      <c r="X465" s="8" t="n">
        <v>0</v>
      </c>
      <c r="Y465" s="8" t="n">
        <v>0</v>
      </c>
      <c r="Z465" s="8" t="n">
        <v>0</v>
      </c>
      <c r="AA465" s="8" t="n">
        <v>29</v>
      </c>
      <c r="AB465" s="8" t="n">
        <v>108</v>
      </c>
      <c r="AC465" s="18" t="n">
        <f aca="false">Z465/V465</f>
        <v>0</v>
      </c>
      <c r="AD465" s="19" t="n">
        <f aca="false">IF(FZ465&gt;V465,Z465-V465*(GC465-Z465)/(FZ465-V465),0)</f>
        <v>0</v>
      </c>
      <c r="AE465" s="19" t="n">
        <v>0</v>
      </c>
      <c r="AF465" s="8" t="n">
        <v>-1</v>
      </c>
      <c r="AG465" s="8" t="n">
        <v>-0.2</v>
      </c>
      <c r="AH465" s="8" t="n">
        <v>0</v>
      </c>
      <c r="AI465" s="8" t="n">
        <v>40</v>
      </c>
      <c r="AJ465" s="8" t="n">
        <v>1668</v>
      </c>
      <c r="AK465" s="19" t="n">
        <v>27.8</v>
      </c>
      <c r="AL465" s="8" t="n">
        <v>27.8</v>
      </c>
      <c r="AM465" s="8" t="n">
        <v>28</v>
      </c>
      <c r="AN465" s="18" t="n">
        <f aca="false">AJ465/60/V465</f>
        <v>13.9</v>
      </c>
      <c r="AO465" s="8" t="n">
        <v>23.23</v>
      </c>
      <c r="AP465" s="12" t="n">
        <f aca="false">IF(EF465&gt;0,Z465/EF465,0)</f>
        <v>0</v>
      </c>
      <c r="AQ465" s="8" t="n">
        <v>10</v>
      </c>
      <c r="AR465" s="8" t="n">
        <v>10</v>
      </c>
      <c r="AS465" s="8" t="n">
        <v>10</v>
      </c>
      <c r="AT465" s="8" t="n">
        <v>5</v>
      </c>
      <c r="AU465" s="8" t="n">
        <v>5</v>
      </c>
      <c r="AV465" s="8" t="n">
        <v>4</v>
      </c>
      <c r="AW465" s="8" t="n">
        <v>5</v>
      </c>
      <c r="AX465" s="8" t="n">
        <v>2</v>
      </c>
      <c r="AY465" s="8" t="n">
        <v>0</v>
      </c>
      <c r="AZ465" s="8" t="n">
        <v>1</v>
      </c>
      <c r="BA465" s="8" t="n">
        <f aca="false">AY465+AZ465</f>
        <v>1</v>
      </c>
      <c r="BB465" s="8" t="n">
        <v>0.58</v>
      </c>
      <c r="BC465" s="8" t="n">
        <v>21</v>
      </c>
      <c r="BD465" s="19" t="n">
        <v>0</v>
      </c>
      <c r="BE465" s="19" t="n">
        <v>0</v>
      </c>
      <c r="BF465" s="19" t="n">
        <f aca="false">AQ465+BD465</f>
        <v>10</v>
      </c>
      <c r="BG465" s="19" t="n">
        <f aca="false">IF(AL465&gt;0,BF465/AL465*60,0)</f>
        <v>21.5827338129496</v>
      </c>
      <c r="BH465" s="8" t="n">
        <v>11</v>
      </c>
      <c r="BI465" s="8" t="n">
        <v>9</v>
      </c>
      <c r="BJ465" s="8" t="n">
        <v>7</v>
      </c>
      <c r="BK465" s="12" t="n">
        <f aca="false">BH465/(BH465+BJ465)</f>
        <v>0.611111111111111</v>
      </c>
      <c r="BL465" s="8" t="n">
        <v>1</v>
      </c>
      <c r="BM465" s="8" t="n">
        <v>1</v>
      </c>
      <c r="BN465" s="8" t="n">
        <v>4</v>
      </c>
      <c r="BO465" s="8" t="n">
        <f aca="false">BM465-BN465</f>
        <v>-3</v>
      </c>
      <c r="BP465" s="8" t="n">
        <v>1</v>
      </c>
      <c r="BQ465" s="8" t="n">
        <v>1</v>
      </c>
      <c r="BR465" s="8" t="n">
        <v>1</v>
      </c>
      <c r="BS465" s="8" t="n">
        <v>1</v>
      </c>
      <c r="BT465" s="12" t="n">
        <f aca="false">BS465/(EA465+BS465)</f>
        <v>0.0294117647058823</v>
      </c>
      <c r="BU465" s="8" t="n">
        <v>0</v>
      </c>
      <c r="BV465" s="8" t="n">
        <v>0</v>
      </c>
      <c r="BW465" s="12" t="n">
        <f aca="false">IF(BU465+BV465&gt;0,BU465/(BU465+BV465),0)</f>
        <v>0</v>
      </c>
      <c r="BX465" s="8" t="n">
        <v>0</v>
      </c>
      <c r="BY465" s="8" t="n">
        <v>0</v>
      </c>
      <c r="BZ465" s="8" t="n">
        <v>0</v>
      </c>
      <c r="CA465" s="8" t="n">
        <v>0</v>
      </c>
      <c r="CB465" s="8" t="n">
        <v>0</v>
      </c>
      <c r="CC465" s="8" t="n">
        <v>0</v>
      </c>
      <c r="CD465" s="8" t="n">
        <v>0</v>
      </c>
      <c r="CE465" s="8" t="n">
        <v>0</v>
      </c>
      <c r="CF465" s="8" t="n">
        <v>0</v>
      </c>
      <c r="CG465" s="8" t="n">
        <v>0</v>
      </c>
      <c r="CH465" s="8" t="n">
        <v>0</v>
      </c>
      <c r="CI465" s="8" t="n">
        <v>0</v>
      </c>
      <c r="CJ465" s="8" t="n">
        <v>0</v>
      </c>
      <c r="CK465" s="8" t="n">
        <v>0</v>
      </c>
      <c r="CL465" s="8" t="n">
        <v>0</v>
      </c>
      <c r="CM465" s="8" t="n">
        <v>0</v>
      </c>
      <c r="CN465" s="8" t="n">
        <v>0</v>
      </c>
      <c r="CO465" s="8" t="n">
        <v>0</v>
      </c>
      <c r="CP465" s="8" t="n">
        <v>0</v>
      </c>
      <c r="CQ465" s="8" t="n">
        <v>0</v>
      </c>
      <c r="CR465" s="8" t="n">
        <v>0</v>
      </c>
      <c r="CS465" s="8" t="n">
        <v>0</v>
      </c>
      <c r="CT465" s="8" t="n">
        <v>0</v>
      </c>
      <c r="CU465" s="8" t="n">
        <v>0</v>
      </c>
      <c r="CV465" s="8" t="n">
        <v>0</v>
      </c>
      <c r="CW465" s="8" t="n">
        <v>0</v>
      </c>
      <c r="CX465" s="8" t="n">
        <v>0</v>
      </c>
      <c r="CY465" s="8" t="n">
        <v>0</v>
      </c>
      <c r="CZ465" s="8" t="n">
        <v>0</v>
      </c>
      <c r="DA465" s="8" t="n">
        <v>1</v>
      </c>
      <c r="DB465" s="8" t="n">
        <v>2</v>
      </c>
      <c r="DC465" s="8" t="n">
        <v>0</v>
      </c>
      <c r="DD465" s="8" t="n">
        <v>1</v>
      </c>
      <c r="DE465" s="8" t="n">
        <v>0</v>
      </c>
      <c r="DF465" s="8" t="n">
        <v>0</v>
      </c>
      <c r="DG465" s="8" t="n">
        <v>0</v>
      </c>
      <c r="DH465" s="8" t="n">
        <v>1</v>
      </c>
      <c r="DI465" s="8" t="n">
        <v>0</v>
      </c>
      <c r="DJ465" s="8" t="n">
        <v>0</v>
      </c>
      <c r="DK465" s="8" t="n">
        <v>0</v>
      </c>
      <c r="DL465" s="8" t="n">
        <v>0</v>
      </c>
      <c r="DM465" s="8" t="n">
        <v>0</v>
      </c>
      <c r="DN465" s="8" t="n">
        <v>0</v>
      </c>
      <c r="DO465" s="8" t="n">
        <v>0</v>
      </c>
      <c r="DP465" s="8" t="n">
        <v>0</v>
      </c>
      <c r="DQ465" s="8" t="n">
        <f aca="false">DJ465-DI465</f>
        <v>0</v>
      </c>
      <c r="DR465" s="19" t="n">
        <v>0.117</v>
      </c>
      <c r="DS465" s="8" t="n">
        <v>0</v>
      </c>
      <c r="DT465" s="8" t="n">
        <v>0</v>
      </c>
      <c r="DU465" s="8" t="n">
        <v>0</v>
      </c>
      <c r="DV465" s="8" t="n">
        <v>0</v>
      </c>
      <c r="DW465" s="8" t="n">
        <v>0</v>
      </c>
      <c r="DX465" s="8" t="n">
        <v>28</v>
      </c>
      <c r="DY465" s="8" t="n">
        <v>36</v>
      </c>
      <c r="DZ465" s="8" t="n">
        <v>17</v>
      </c>
      <c r="EA465" s="8" t="n">
        <v>33</v>
      </c>
      <c r="EB465" s="8" t="n">
        <v>11</v>
      </c>
      <c r="EC465" s="8" t="n">
        <v>23</v>
      </c>
      <c r="ED465" s="8" t="n">
        <v>1.84</v>
      </c>
      <c r="EE465" s="8" t="n">
        <v>2.05</v>
      </c>
      <c r="EF465" s="8" t="n">
        <v>1</v>
      </c>
      <c r="EG465" s="8" t="n">
        <v>2</v>
      </c>
      <c r="EH465" s="12" t="n">
        <f aca="false">EF465/EB465</f>
        <v>0.0909090909090909</v>
      </c>
      <c r="EI465" s="20" t="n">
        <f aca="false">1-EG465/EC465</f>
        <v>0.91304347826087</v>
      </c>
      <c r="EJ465" s="21" t="n">
        <f aca="false">EH465+EI465</f>
        <v>1.00395256916996</v>
      </c>
      <c r="EK465" s="8" t="n">
        <v>28</v>
      </c>
      <c r="EL465" s="8" t="n">
        <v>36</v>
      </c>
      <c r="EM465" s="8" t="n">
        <v>17</v>
      </c>
      <c r="EN465" s="8" t="n">
        <v>33</v>
      </c>
      <c r="EO465" s="8" t="n">
        <v>11</v>
      </c>
      <c r="EP465" s="8" t="n">
        <v>23</v>
      </c>
      <c r="EQ465" s="8" t="n">
        <v>1</v>
      </c>
      <c r="ER465" s="8" t="n">
        <v>2</v>
      </c>
      <c r="ES465" s="8" t="n">
        <v>14</v>
      </c>
      <c r="ET465" s="8" t="n">
        <v>24</v>
      </c>
      <c r="EU465" s="8" t="n">
        <v>7</v>
      </c>
      <c r="EV465" s="8" t="n">
        <v>9</v>
      </c>
      <c r="EW465" s="8" t="n">
        <v>0</v>
      </c>
      <c r="EX465" s="8" t="n">
        <v>1</v>
      </c>
      <c r="EY465" s="8" t="n">
        <v>2</v>
      </c>
      <c r="EZ465" s="8" t="n">
        <v>0</v>
      </c>
      <c r="FA465" s="8" t="n">
        <v>0</v>
      </c>
      <c r="FB465" s="8" t="n">
        <v>0</v>
      </c>
      <c r="FC465" s="8" t="n">
        <v>-0.1</v>
      </c>
      <c r="FD465" s="19" t="n">
        <v>0.05</v>
      </c>
      <c r="FE465" s="18" t="n">
        <f aca="false">FD465/V465</f>
        <v>0.025</v>
      </c>
      <c r="FF465" s="8" t="n">
        <v>0.0015</v>
      </c>
      <c r="FG465" s="8" t="n">
        <v>0</v>
      </c>
      <c r="FH465" s="8" t="n">
        <v>0</v>
      </c>
      <c r="FI465" s="8" t="n">
        <v>0</v>
      </c>
      <c r="FJ465" s="22"/>
      <c r="FK465" s="22"/>
      <c r="FL465" s="22"/>
      <c r="FM465" s="8" t="n">
        <f aca="false">BL465+BS465+AH465+DT465</f>
        <v>2</v>
      </c>
      <c r="FN465" s="19" t="n">
        <f aca="false">IF(DS465&gt;0,(BL465+BR465)/DS465,0)</f>
        <v>0</v>
      </c>
      <c r="FO465" s="12" t="n">
        <v>0</v>
      </c>
      <c r="FP465" s="19" t="n">
        <f aca="false">Z465-AH465/10</f>
        <v>0</v>
      </c>
      <c r="FQ465" s="19" t="n">
        <f aca="false">Z465+DR465/5</f>
        <v>0.0234</v>
      </c>
      <c r="FR465" s="19" t="n">
        <f aca="false">(DX465+DY465)/AL465*60</f>
        <v>138.129496402878</v>
      </c>
      <c r="FS465" s="22"/>
      <c r="FT465" s="22"/>
      <c r="FU465" s="22"/>
      <c r="FV465" s="22"/>
      <c r="FW465" s="17" t="s">
        <v>280</v>
      </c>
      <c r="FX465" s="23" t="n">
        <v>650000</v>
      </c>
      <c r="FY465" s="23" t="n">
        <v>650000</v>
      </c>
      <c r="FZ465" s="8" t="n">
        <v>4</v>
      </c>
      <c r="GA465" s="8" t="n">
        <v>0</v>
      </c>
      <c r="GB465" s="8" t="n">
        <v>0</v>
      </c>
      <c r="GC465" s="8" t="n">
        <v>0</v>
      </c>
      <c r="GD465" s="8" t="n">
        <v>-3</v>
      </c>
      <c r="GE465" s="8" t="n">
        <v>10</v>
      </c>
      <c r="GF465" s="8" t="n">
        <v>4</v>
      </c>
      <c r="GG465" s="8" t="n">
        <v>55</v>
      </c>
      <c r="GH465" s="8" t="n">
        <v>-0.1</v>
      </c>
      <c r="GI465" s="8" t="n">
        <v>-0.1</v>
      </c>
      <c r="GJ465" s="8" t="n">
        <v>-0.2</v>
      </c>
      <c r="GK465" s="8" t="n">
        <f aca="false">Z465-AH465/10</f>
        <v>0</v>
      </c>
      <c r="GL465" s="22"/>
      <c r="GM465" s="22"/>
      <c r="GN465" s="22"/>
      <c r="GO465" s="22"/>
      <c r="GP465" s="22"/>
    </row>
    <row r="466" customFormat="false" ht="13.65" hidden="false" customHeight="true" outlineLevel="0" collapsed="false">
      <c r="A466" s="16" t="n">
        <v>31664</v>
      </c>
      <c r="B466" s="17" t="s">
        <v>1181</v>
      </c>
      <c r="C466" s="17" t="s">
        <v>309</v>
      </c>
      <c r="D466" s="17" t="s">
        <v>283</v>
      </c>
      <c r="E466" s="17" t="s">
        <v>283</v>
      </c>
      <c r="F466" s="8" t="n">
        <v>73</v>
      </c>
      <c r="G466" s="8" t="n">
        <v>196</v>
      </c>
      <c r="H466" s="8" t="n">
        <v>2005</v>
      </c>
      <c r="I466" s="8" t="n">
        <v>4</v>
      </c>
      <c r="J466" s="8" t="n">
        <v>105</v>
      </c>
      <c r="K466" s="17" t="s">
        <v>263</v>
      </c>
      <c r="L466" s="8" t="n">
        <v>2006</v>
      </c>
      <c r="M466" s="8" t="n">
        <v>31</v>
      </c>
      <c r="N466" s="8" t="n">
        <v>12</v>
      </c>
      <c r="O466" s="8" t="n">
        <v>8471735</v>
      </c>
      <c r="P466" s="17" t="s">
        <v>2294</v>
      </c>
      <c r="Q466" s="17" t="s">
        <v>2295</v>
      </c>
      <c r="R466" s="17" t="s">
        <v>2296</v>
      </c>
      <c r="S466" s="17" t="s">
        <v>1508</v>
      </c>
      <c r="T466" s="17" t="s">
        <v>278</v>
      </c>
      <c r="U466" s="17" t="s">
        <v>279</v>
      </c>
      <c r="V466" s="8" t="n">
        <v>82</v>
      </c>
      <c r="W466" s="8" t="n">
        <v>8</v>
      </c>
      <c r="X466" s="8" t="n">
        <v>48</v>
      </c>
      <c r="Y466" s="8" t="n">
        <v>25</v>
      </c>
      <c r="Z466" s="8" t="n">
        <v>56</v>
      </c>
      <c r="AA466" s="8" t="n">
        <v>5</v>
      </c>
      <c r="AB466" s="8" t="n">
        <v>22</v>
      </c>
      <c r="AC466" s="18" t="n">
        <f aca="false">Z466/V466</f>
        <v>0.682926829268293</v>
      </c>
      <c r="AD466" s="19" t="n">
        <f aca="false">IF(FZ466&gt;V466,Z466-V466*(GC466-Z466)/(FZ466-V466),0)</f>
        <v>10.7510094212651</v>
      </c>
      <c r="AE466" s="19" t="n">
        <v>17.967</v>
      </c>
      <c r="AF466" s="8" t="n">
        <v>7</v>
      </c>
      <c r="AG466" s="8" t="n">
        <v>-5.7</v>
      </c>
      <c r="AH466" s="8" t="n">
        <v>35</v>
      </c>
      <c r="AI466" s="8" t="n">
        <v>2410</v>
      </c>
      <c r="AJ466" s="8" t="n">
        <v>120486</v>
      </c>
      <c r="AK466" s="19" t="n">
        <v>2008.1</v>
      </c>
      <c r="AL466" s="8" t="n">
        <v>2008.1</v>
      </c>
      <c r="AM466" s="8" t="n">
        <v>2008</v>
      </c>
      <c r="AN466" s="18" t="n">
        <f aca="false">AJ466/60/V466</f>
        <v>24.4890243902439</v>
      </c>
      <c r="AO466" s="8" t="n">
        <v>40.41</v>
      </c>
      <c r="AP466" s="12" t="n">
        <f aca="false">IF(EF466&gt;0,Z466/EF466,0)</f>
        <v>0.474576271186441</v>
      </c>
      <c r="AQ466" s="8" t="n">
        <v>360</v>
      </c>
      <c r="AR466" s="8" t="n">
        <v>360</v>
      </c>
      <c r="AS466" s="8" t="n">
        <v>360</v>
      </c>
      <c r="AT466" s="8" t="n">
        <v>249</v>
      </c>
      <c r="AU466" s="8" t="n">
        <v>249</v>
      </c>
      <c r="AV466" s="8" t="n">
        <v>179</v>
      </c>
      <c r="AW466" s="8" t="n">
        <v>97</v>
      </c>
      <c r="AX466" s="8" t="n">
        <v>7</v>
      </c>
      <c r="AY466" s="8" t="n">
        <v>7</v>
      </c>
      <c r="AZ466" s="8" t="n">
        <v>25</v>
      </c>
      <c r="BA466" s="8" t="n">
        <f aca="false">AY466+AZ466</f>
        <v>32</v>
      </c>
      <c r="BB466" s="8" t="n">
        <v>9.37</v>
      </c>
      <c r="BC466" s="8" t="n">
        <v>59.3911</v>
      </c>
      <c r="BD466" s="19" t="n">
        <v>420.4</v>
      </c>
      <c r="BE466" s="19" t="n">
        <v>12.5611274338927</v>
      </c>
      <c r="BF466" s="19" t="n">
        <f aca="false">AQ466+BD466</f>
        <v>780.4</v>
      </c>
      <c r="BG466" s="19" t="n">
        <f aca="false">IF(AL466&gt;0,BF466/AL466*60,0)</f>
        <v>23.3175638663413</v>
      </c>
      <c r="BH466" s="8" t="n">
        <v>751</v>
      </c>
      <c r="BI466" s="8" t="n">
        <v>691</v>
      </c>
      <c r="BJ466" s="8" t="n">
        <v>933</v>
      </c>
      <c r="BK466" s="12" t="n">
        <f aca="false">BH466/(BH466+BJ466)</f>
        <v>0.445961995249406</v>
      </c>
      <c r="BL466" s="8" t="n">
        <v>26</v>
      </c>
      <c r="BM466" s="8" t="n">
        <v>26</v>
      </c>
      <c r="BN466" s="8" t="n">
        <v>23</v>
      </c>
      <c r="BO466" s="8" t="n">
        <f aca="false">BM466-BN466</f>
        <v>3</v>
      </c>
      <c r="BP466" s="8" t="n">
        <v>70</v>
      </c>
      <c r="BQ466" s="8" t="n">
        <v>129</v>
      </c>
      <c r="BR466" s="8" t="n">
        <v>42</v>
      </c>
      <c r="BS466" s="8" t="n">
        <v>101</v>
      </c>
      <c r="BT466" s="12" t="n">
        <f aca="false">BS466/(EA466+BS466)</f>
        <v>0.0584829183555298</v>
      </c>
      <c r="BU466" s="8" t="n">
        <v>0</v>
      </c>
      <c r="BV466" s="8" t="n">
        <v>0</v>
      </c>
      <c r="BW466" s="12" t="n">
        <f aca="false">IF(BU466+BV466&gt;0,BU466/(BU466+BV466),0)</f>
        <v>0</v>
      </c>
      <c r="BX466" s="8" t="n">
        <v>0</v>
      </c>
      <c r="BY466" s="8" t="n">
        <v>0</v>
      </c>
      <c r="BZ466" s="8" t="n">
        <v>0</v>
      </c>
      <c r="CA466" s="8" t="n">
        <v>0</v>
      </c>
      <c r="CB466" s="8" t="n">
        <v>0</v>
      </c>
      <c r="CC466" s="8" t="n">
        <v>0</v>
      </c>
      <c r="CD466" s="8" t="n">
        <v>0</v>
      </c>
      <c r="CE466" s="8" t="n">
        <v>0</v>
      </c>
      <c r="CF466" s="8" t="n">
        <v>0</v>
      </c>
      <c r="CG466" s="8" t="n">
        <v>0</v>
      </c>
      <c r="CH466" s="8" t="n">
        <v>0</v>
      </c>
      <c r="CI466" s="8" t="n">
        <v>0</v>
      </c>
      <c r="CJ466" s="8" t="n">
        <v>0</v>
      </c>
      <c r="CK466" s="8" t="n">
        <v>0</v>
      </c>
      <c r="CL466" s="8" t="n">
        <v>2</v>
      </c>
      <c r="CM466" s="8" t="n">
        <v>1</v>
      </c>
      <c r="CN466" s="8" t="n">
        <v>0</v>
      </c>
      <c r="CO466" s="8" t="n">
        <v>0</v>
      </c>
      <c r="CP466" s="8" t="n">
        <v>0</v>
      </c>
      <c r="CQ466" s="8" t="n">
        <v>0</v>
      </c>
      <c r="CR466" s="8" t="n">
        <v>0</v>
      </c>
      <c r="CS466" s="8" t="n">
        <v>4</v>
      </c>
      <c r="CT466" s="8" t="n">
        <v>2</v>
      </c>
      <c r="CU466" s="8" t="n">
        <v>0</v>
      </c>
      <c r="CV466" s="8" t="n">
        <v>0</v>
      </c>
      <c r="CW466" s="8" t="n">
        <v>2</v>
      </c>
      <c r="CX466" s="8" t="n">
        <v>0</v>
      </c>
      <c r="CY466" s="8" t="n">
        <v>2</v>
      </c>
      <c r="CZ466" s="8" t="n">
        <v>4</v>
      </c>
      <c r="DA466" s="8" t="n">
        <v>64</v>
      </c>
      <c r="DB466" s="8" t="n">
        <v>1</v>
      </c>
      <c r="DC466" s="8" t="n">
        <v>0</v>
      </c>
      <c r="DD466" s="8" t="n">
        <v>103</v>
      </c>
      <c r="DE466" s="8" t="n">
        <v>30</v>
      </c>
      <c r="DF466" s="8" t="n">
        <v>0</v>
      </c>
      <c r="DG466" s="8" t="n">
        <v>0</v>
      </c>
      <c r="DH466" s="8" t="n">
        <v>45</v>
      </c>
      <c r="DI466" s="8" t="n">
        <v>16</v>
      </c>
      <c r="DJ466" s="8" t="n">
        <v>15</v>
      </c>
      <c r="DK466" s="8" t="n">
        <v>16</v>
      </c>
      <c r="DL466" s="8" t="n">
        <v>15</v>
      </c>
      <c r="DM466" s="8" t="n">
        <v>1</v>
      </c>
      <c r="DN466" s="8" t="n">
        <v>14</v>
      </c>
      <c r="DO466" s="8" t="n">
        <v>13</v>
      </c>
      <c r="DP466" s="8" t="n">
        <v>1</v>
      </c>
      <c r="DQ466" s="8" t="n">
        <f aca="false">DJ466-DI466</f>
        <v>-1</v>
      </c>
      <c r="DR466" s="19" t="n">
        <v>2.044</v>
      </c>
      <c r="DS466" s="8" t="n">
        <v>15</v>
      </c>
      <c r="DT466" s="8" t="n">
        <v>1</v>
      </c>
      <c r="DU466" s="8" t="n">
        <v>0</v>
      </c>
      <c r="DV466" s="8" t="n">
        <v>0</v>
      </c>
      <c r="DW466" s="8" t="n">
        <v>0</v>
      </c>
      <c r="DX466" s="8" t="n">
        <v>2135</v>
      </c>
      <c r="DY466" s="8" t="n">
        <v>2053</v>
      </c>
      <c r="DZ466" s="8" t="n">
        <v>1679</v>
      </c>
      <c r="EA466" s="8" t="n">
        <v>1626</v>
      </c>
      <c r="EB466" s="8" t="n">
        <v>1207</v>
      </c>
      <c r="EC466" s="8" t="n">
        <v>1213</v>
      </c>
      <c r="ED466" s="8" t="n">
        <v>116.01</v>
      </c>
      <c r="EE466" s="8" t="n">
        <v>113.77</v>
      </c>
      <c r="EF466" s="8" t="n">
        <v>118</v>
      </c>
      <c r="EG466" s="8" t="n">
        <v>104</v>
      </c>
      <c r="EH466" s="12" t="n">
        <f aca="false">EF466/EB466</f>
        <v>0.0977630488815244</v>
      </c>
      <c r="EI466" s="20" t="n">
        <f aca="false">1-EG466/EC466</f>
        <v>0.914262159934048</v>
      </c>
      <c r="EJ466" s="21" t="n">
        <f aca="false">EH466+EI466</f>
        <v>1.01202520881557</v>
      </c>
      <c r="EK466" s="8" t="n">
        <v>2125</v>
      </c>
      <c r="EL466" s="8" t="n">
        <v>2050</v>
      </c>
      <c r="EM466" s="8" t="n">
        <v>1672</v>
      </c>
      <c r="EN466" s="8" t="n">
        <v>1623</v>
      </c>
      <c r="EO466" s="8" t="n">
        <v>1199</v>
      </c>
      <c r="EP466" s="8" t="n">
        <v>1210</v>
      </c>
      <c r="EQ466" s="8" t="n">
        <v>118</v>
      </c>
      <c r="ER466" s="8" t="n">
        <v>104</v>
      </c>
      <c r="ES466" s="8" t="n">
        <v>1037</v>
      </c>
      <c r="ET466" s="8" t="n">
        <v>1002</v>
      </c>
      <c r="EU466" s="8" t="n">
        <v>367</v>
      </c>
      <c r="EV466" s="8" t="n">
        <v>421</v>
      </c>
      <c r="EW466" s="8" t="n">
        <v>60</v>
      </c>
      <c r="EX466" s="8" t="n">
        <v>55</v>
      </c>
      <c r="EY466" s="8" t="n">
        <v>109</v>
      </c>
      <c r="EZ466" s="8" t="n">
        <v>113</v>
      </c>
      <c r="FA466" s="8" t="n">
        <v>4</v>
      </c>
      <c r="FB466" s="8" t="n">
        <v>4.7</v>
      </c>
      <c r="FC466" s="8" t="n">
        <v>8.7</v>
      </c>
      <c r="FD466" s="19" t="n">
        <v>47.48</v>
      </c>
      <c r="FE466" s="18" t="n">
        <f aca="false">FD466/V466</f>
        <v>0.579024390243902</v>
      </c>
      <c r="FF466" s="8" t="n">
        <v>4.1908</v>
      </c>
      <c r="FG466" s="8" t="n">
        <v>0.18</v>
      </c>
      <c r="FH466" s="8" t="n">
        <v>-0.9</v>
      </c>
      <c r="FI466" s="8" t="n">
        <v>-0.72</v>
      </c>
      <c r="FJ466" s="22"/>
      <c r="FK466" s="22"/>
      <c r="FL466" s="22"/>
      <c r="FM466" s="8" t="n">
        <f aca="false">BL466+BS466+AH466+DT466</f>
        <v>163</v>
      </c>
      <c r="FN466" s="19" t="n">
        <f aca="false">IF(DS466&gt;0,(BL466+BR466)/DS466,0)</f>
        <v>4.53333333333333</v>
      </c>
      <c r="FO466" s="12" t="n">
        <v>0.0337552743</v>
      </c>
      <c r="FP466" s="19" t="n">
        <f aca="false">Z466-AH466/10</f>
        <v>52.5</v>
      </c>
      <c r="FQ466" s="19" t="n">
        <f aca="false">Z466+DR466/5</f>
        <v>56.4088</v>
      </c>
      <c r="FR466" s="19" t="n">
        <f aca="false">(DX466+DY466)/AL466*60</f>
        <v>125.133210497485</v>
      </c>
      <c r="FS466" s="22"/>
      <c r="FT466" s="22"/>
      <c r="FU466" s="22"/>
      <c r="FV466" s="17" t="s">
        <v>255</v>
      </c>
      <c r="FW466" s="17" t="s">
        <v>280</v>
      </c>
      <c r="FX466" s="23" t="n">
        <v>7500000</v>
      </c>
      <c r="FY466" s="23" t="n">
        <v>6350000</v>
      </c>
      <c r="FZ466" s="8" t="n">
        <v>825</v>
      </c>
      <c r="GA466" s="8" t="n">
        <v>85</v>
      </c>
      <c r="GB466" s="8" t="n">
        <v>381</v>
      </c>
      <c r="GC466" s="8" t="n">
        <v>466</v>
      </c>
      <c r="GD466" s="8" t="n">
        <v>-31</v>
      </c>
      <c r="GE466" s="8" t="n">
        <v>494</v>
      </c>
      <c r="GF466" s="8" t="n">
        <v>1860</v>
      </c>
      <c r="GG466" s="8" t="n">
        <v>17807</v>
      </c>
      <c r="GH466" s="8" t="n">
        <v>38.9</v>
      </c>
      <c r="GI466" s="8" t="n">
        <v>35.6</v>
      </c>
      <c r="GJ466" s="8" t="n">
        <v>74.5</v>
      </c>
      <c r="GK466" s="8" t="n">
        <f aca="false">Z466-AH466/10</f>
        <v>52.5</v>
      </c>
      <c r="GL466" s="22"/>
      <c r="GM466" s="22"/>
      <c r="GN466" s="22"/>
      <c r="GO466" s="22"/>
      <c r="GP466" s="22"/>
    </row>
    <row r="467" customFormat="false" ht="13.65" hidden="false" customHeight="true" outlineLevel="0" collapsed="false">
      <c r="A467" s="16" t="n">
        <v>33724</v>
      </c>
      <c r="B467" s="17" t="s">
        <v>2297</v>
      </c>
      <c r="C467" s="17" t="s">
        <v>601</v>
      </c>
      <c r="D467" s="17" t="s">
        <v>283</v>
      </c>
      <c r="E467" s="17" t="s">
        <v>283</v>
      </c>
      <c r="F467" s="8" t="n">
        <v>72</v>
      </c>
      <c r="G467" s="8" t="n">
        <v>202</v>
      </c>
      <c r="H467" s="8" t="n">
        <v>2010</v>
      </c>
      <c r="I467" s="8" t="n">
        <v>5</v>
      </c>
      <c r="J467" s="8" t="n">
        <v>140</v>
      </c>
      <c r="K467" s="17" t="s">
        <v>263</v>
      </c>
      <c r="L467" s="8" t="n">
        <v>2013</v>
      </c>
      <c r="M467" s="8" t="n">
        <v>25</v>
      </c>
      <c r="N467" s="8" t="n">
        <v>4</v>
      </c>
      <c r="O467" s="8" t="n">
        <v>8475844</v>
      </c>
      <c r="P467" s="17" t="s">
        <v>2298</v>
      </c>
      <c r="Q467" s="17" t="s">
        <v>2299</v>
      </c>
      <c r="R467" s="17" t="s">
        <v>2300</v>
      </c>
      <c r="S467" s="17" t="s">
        <v>2301</v>
      </c>
      <c r="T467" s="17" t="s">
        <v>268</v>
      </c>
      <c r="U467" s="17" t="s">
        <v>338</v>
      </c>
      <c r="V467" s="8" t="n">
        <v>5</v>
      </c>
      <c r="W467" s="8" t="n">
        <v>0</v>
      </c>
      <c r="X467" s="8" t="n">
        <v>1</v>
      </c>
      <c r="Y467" s="8" t="n">
        <v>0</v>
      </c>
      <c r="Z467" s="8" t="n">
        <v>1</v>
      </c>
      <c r="AA467" s="8" t="n">
        <v>30</v>
      </c>
      <c r="AB467" s="8" t="n">
        <v>84</v>
      </c>
      <c r="AC467" s="18" t="n">
        <f aca="false">Z467/V467</f>
        <v>0.2</v>
      </c>
      <c r="AD467" s="19" t="n">
        <f aca="false">IF(FZ467&gt;V467,Z467-V467*(GC467-Z467)/(FZ467-V467),0)</f>
        <v>-0.470588235294118</v>
      </c>
      <c r="AE467" s="19" t="n">
        <v>0.294</v>
      </c>
      <c r="AF467" s="8" t="n">
        <v>-1</v>
      </c>
      <c r="AG467" s="8" t="n">
        <v>-0.4</v>
      </c>
      <c r="AH467" s="8" t="n">
        <v>4</v>
      </c>
      <c r="AI467" s="8" t="n">
        <v>79</v>
      </c>
      <c r="AJ467" s="8" t="n">
        <v>3613</v>
      </c>
      <c r="AK467" s="19" t="n">
        <v>60.216666666667</v>
      </c>
      <c r="AL467" s="8" t="n">
        <v>60.22</v>
      </c>
      <c r="AM467" s="8" t="n">
        <v>60</v>
      </c>
      <c r="AN467" s="18" t="n">
        <f aca="false">AJ467/60/V467</f>
        <v>12.0433333333333</v>
      </c>
      <c r="AO467" s="8" t="n">
        <v>20.09</v>
      </c>
      <c r="AP467" s="12" t="n">
        <f aca="false">IF(EF467&gt;0,Z467/EF467,0)</f>
        <v>0.2</v>
      </c>
      <c r="AQ467" s="8" t="n">
        <v>17</v>
      </c>
      <c r="AR467" s="8" t="n">
        <v>17</v>
      </c>
      <c r="AS467" s="8" t="n">
        <v>17</v>
      </c>
      <c r="AT467" s="8" t="n">
        <v>16</v>
      </c>
      <c r="AU467" s="8" t="n">
        <v>16</v>
      </c>
      <c r="AV467" s="8" t="n">
        <v>11</v>
      </c>
      <c r="AW467" s="8" t="n">
        <v>13</v>
      </c>
      <c r="AX467" s="8" t="n">
        <v>5</v>
      </c>
      <c r="AY467" s="8" t="n">
        <v>0</v>
      </c>
      <c r="AZ467" s="8" t="n">
        <v>3</v>
      </c>
      <c r="BA467" s="8" t="n">
        <f aca="false">AY467+AZ467</f>
        <v>3</v>
      </c>
      <c r="BB467" s="8" t="n">
        <v>1.74</v>
      </c>
      <c r="BC467" s="8" t="n">
        <v>25.1818</v>
      </c>
      <c r="BD467" s="19" t="n">
        <v>0</v>
      </c>
      <c r="BE467" s="19" t="n">
        <v>0</v>
      </c>
      <c r="BF467" s="19" t="n">
        <f aca="false">AQ467+BD467</f>
        <v>17</v>
      </c>
      <c r="BG467" s="19" t="n">
        <f aca="false">IF(AL467&gt;0,BF467/AL467*60,0)</f>
        <v>16.9378943872468</v>
      </c>
      <c r="BH467" s="8" t="n">
        <v>22</v>
      </c>
      <c r="BI467" s="8" t="n">
        <v>15</v>
      </c>
      <c r="BJ467" s="8" t="n">
        <v>15</v>
      </c>
      <c r="BK467" s="12" t="n">
        <f aca="false">BH467/(BH467+BJ467)</f>
        <v>0.594594594594595</v>
      </c>
      <c r="BL467" s="8" t="n">
        <v>4</v>
      </c>
      <c r="BM467" s="8" t="n">
        <v>4</v>
      </c>
      <c r="BN467" s="8" t="n">
        <v>8</v>
      </c>
      <c r="BO467" s="8" t="n">
        <f aca="false">BM467-BN467</f>
        <v>-4</v>
      </c>
      <c r="BP467" s="8" t="n">
        <v>5</v>
      </c>
      <c r="BQ467" s="8" t="n">
        <v>0</v>
      </c>
      <c r="BR467" s="8" t="n">
        <v>1</v>
      </c>
      <c r="BS467" s="8" t="n">
        <v>1</v>
      </c>
      <c r="BT467" s="12" t="n">
        <f aca="false">BS467/(EA467+BS467)</f>
        <v>0.0256410256410256</v>
      </c>
      <c r="BU467" s="8" t="n">
        <v>0</v>
      </c>
      <c r="BV467" s="8" t="n">
        <v>1</v>
      </c>
      <c r="BW467" s="12" t="n">
        <f aca="false">IF(BU467+BV467&gt;0,BU467/(BU467+BV467),0)</f>
        <v>0</v>
      </c>
      <c r="BX467" s="8" t="n">
        <v>0</v>
      </c>
      <c r="BY467" s="8" t="n">
        <v>0</v>
      </c>
      <c r="BZ467" s="8" t="n">
        <v>0</v>
      </c>
      <c r="CA467" s="8" t="n">
        <v>0</v>
      </c>
      <c r="CB467" s="8" t="n">
        <v>0</v>
      </c>
      <c r="CC467" s="8" t="n">
        <v>1</v>
      </c>
      <c r="CD467" s="8" t="n">
        <v>0</v>
      </c>
      <c r="CE467" s="8" t="n">
        <v>0</v>
      </c>
      <c r="CF467" s="8" t="n">
        <v>0</v>
      </c>
      <c r="CG467" s="8" t="n">
        <v>1</v>
      </c>
      <c r="CH467" s="8" t="n">
        <v>0</v>
      </c>
      <c r="CI467" s="8" t="n">
        <v>0</v>
      </c>
      <c r="CJ467" s="8" t="n">
        <v>0</v>
      </c>
      <c r="CK467" s="8" t="n">
        <v>0</v>
      </c>
      <c r="CL467" s="8" t="n">
        <v>0</v>
      </c>
      <c r="CM467" s="8" t="n">
        <v>0</v>
      </c>
      <c r="CN467" s="8" t="n">
        <v>0</v>
      </c>
      <c r="CO467" s="8" t="n">
        <v>0</v>
      </c>
      <c r="CP467" s="8" t="n">
        <v>0</v>
      </c>
      <c r="CQ467" s="8" t="n">
        <v>0</v>
      </c>
      <c r="CR467" s="8" t="n">
        <v>0</v>
      </c>
      <c r="CS467" s="8" t="n">
        <v>0</v>
      </c>
      <c r="CT467" s="8" t="n">
        <v>0</v>
      </c>
      <c r="CU467" s="8" t="n">
        <v>0</v>
      </c>
      <c r="CV467" s="8" t="n">
        <v>0</v>
      </c>
      <c r="CW467" s="8" t="n">
        <v>0</v>
      </c>
      <c r="CX467" s="8" t="n">
        <v>0</v>
      </c>
      <c r="CY467" s="8" t="n">
        <v>0</v>
      </c>
      <c r="CZ467" s="8" t="n">
        <v>0</v>
      </c>
      <c r="DA467" s="8" t="n">
        <v>5</v>
      </c>
      <c r="DB467" s="8" t="n">
        <v>1</v>
      </c>
      <c r="DC467" s="8" t="n">
        <v>0</v>
      </c>
      <c r="DD467" s="8" t="n">
        <v>3</v>
      </c>
      <c r="DE467" s="8" t="n">
        <v>4</v>
      </c>
      <c r="DF467" s="8" t="n">
        <v>0</v>
      </c>
      <c r="DG467" s="8" t="n">
        <v>0</v>
      </c>
      <c r="DH467" s="8" t="n">
        <v>3</v>
      </c>
      <c r="DI467" s="8" t="n">
        <v>2</v>
      </c>
      <c r="DJ467" s="8" t="n">
        <v>1</v>
      </c>
      <c r="DK467" s="8" t="n">
        <v>2</v>
      </c>
      <c r="DL467" s="8" t="n">
        <v>2</v>
      </c>
      <c r="DM467" s="8" t="n">
        <v>0</v>
      </c>
      <c r="DN467" s="8" t="n">
        <v>1</v>
      </c>
      <c r="DO467" s="8" t="n">
        <v>1</v>
      </c>
      <c r="DP467" s="8" t="n">
        <v>0</v>
      </c>
      <c r="DQ467" s="8" t="n">
        <f aca="false">DJ467-DI467</f>
        <v>-1</v>
      </c>
      <c r="DR467" s="19" t="n">
        <v>-0.989</v>
      </c>
      <c r="DS467" s="8" t="n">
        <v>2</v>
      </c>
      <c r="DT467" s="8" t="n">
        <v>0</v>
      </c>
      <c r="DU467" s="8" t="n">
        <v>0</v>
      </c>
      <c r="DV467" s="8" t="n">
        <v>0</v>
      </c>
      <c r="DW467" s="8" t="n">
        <v>0</v>
      </c>
      <c r="DX467" s="8" t="n">
        <v>66</v>
      </c>
      <c r="DY467" s="8" t="n">
        <v>53</v>
      </c>
      <c r="DZ467" s="8" t="n">
        <v>57</v>
      </c>
      <c r="EA467" s="8" t="n">
        <v>38</v>
      </c>
      <c r="EB467" s="8" t="n">
        <v>40</v>
      </c>
      <c r="EC467" s="8" t="n">
        <v>29</v>
      </c>
      <c r="ED467" s="8" t="n">
        <v>5.59</v>
      </c>
      <c r="EE467" s="8" t="n">
        <v>2.73</v>
      </c>
      <c r="EF467" s="8" t="n">
        <v>5</v>
      </c>
      <c r="EG467" s="8" t="n">
        <v>2</v>
      </c>
      <c r="EH467" s="12" t="n">
        <f aca="false">EF467/EB467</f>
        <v>0.125</v>
      </c>
      <c r="EI467" s="20" t="n">
        <f aca="false">1-EG467/EC467</f>
        <v>0.931034482758621</v>
      </c>
      <c r="EJ467" s="21" t="n">
        <f aca="false">EH467+EI467</f>
        <v>1.05603448275862</v>
      </c>
      <c r="EK467" s="8" t="n">
        <v>66</v>
      </c>
      <c r="EL467" s="8" t="n">
        <v>52</v>
      </c>
      <c r="EM467" s="8" t="n">
        <v>57</v>
      </c>
      <c r="EN467" s="8" t="n">
        <v>37</v>
      </c>
      <c r="EO467" s="8" t="n">
        <v>40</v>
      </c>
      <c r="EP467" s="8" t="n">
        <v>28</v>
      </c>
      <c r="EQ467" s="8" t="n">
        <v>5</v>
      </c>
      <c r="ER467" s="8" t="n">
        <v>2</v>
      </c>
      <c r="ES467" s="8" t="n">
        <v>43</v>
      </c>
      <c r="ET467" s="8" t="n">
        <v>25</v>
      </c>
      <c r="EU467" s="8" t="n">
        <v>17</v>
      </c>
      <c r="EV467" s="8" t="n">
        <v>11</v>
      </c>
      <c r="EW467" s="8" t="n">
        <v>4</v>
      </c>
      <c r="EX467" s="8" t="n">
        <v>1</v>
      </c>
      <c r="EY467" s="8" t="n">
        <v>6</v>
      </c>
      <c r="EZ467" s="8" t="n">
        <v>1</v>
      </c>
      <c r="FA467" s="8" t="n">
        <v>-0.1</v>
      </c>
      <c r="FB467" s="8" t="n">
        <v>0</v>
      </c>
      <c r="FC467" s="8" t="n">
        <v>0</v>
      </c>
      <c r="FD467" s="19" t="n">
        <v>0.56</v>
      </c>
      <c r="FE467" s="18" t="n">
        <f aca="false">FD467/V467</f>
        <v>0.112</v>
      </c>
      <c r="FF467" s="8" t="n">
        <v>0.0125</v>
      </c>
      <c r="FG467" s="8" t="n">
        <v>0</v>
      </c>
      <c r="FH467" s="8" t="n">
        <v>0</v>
      </c>
      <c r="FI467" s="8" t="n">
        <v>0</v>
      </c>
      <c r="FJ467" s="8" t="n">
        <v>1</v>
      </c>
      <c r="FK467" s="8" t="n">
        <v>0</v>
      </c>
      <c r="FL467" s="8" t="n">
        <v>0</v>
      </c>
      <c r="FM467" s="8" t="n">
        <f aca="false">BL467+BS467+AH467+DT467</f>
        <v>9</v>
      </c>
      <c r="FN467" s="19" t="n">
        <f aca="false">IF(DS467&gt;0,(BL467+BR467)/DS467,0)</f>
        <v>2.5</v>
      </c>
      <c r="FO467" s="12" t="n">
        <v>0</v>
      </c>
      <c r="FP467" s="19" t="n">
        <f aca="false">Z467-AH467/10</f>
        <v>0.6</v>
      </c>
      <c r="FQ467" s="19" t="n">
        <f aca="false">Z467+DR467/5</f>
        <v>0.8022</v>
      </c>
      <c r="FR467" s="19" t="n">
        <f aca="false">(DX467+DY467)/AL467*60</f>
        <v>118.565260710727</v>
      </c>
      <c r="FS467" s="22"/>
      <c r="FT467" s="22"/>
      <c r="FU467" s="22"/>
      <c r="FV467" s="22"/>
      <c r="FW467" s="17" t="s">
        <v>280</v>
      </c>
      <c r="FX467" s="23" t="n">
        <v>875000</v>
      </c>
      <c r="FY467" s="23" t="n">
        <v>875000</v>
      </c>
      <c r="FZ467" s="8" t="n">
        <v>22</v>
      </c>
      <c r="GA467" s="8" t="n">
        <v>2</v>
      </c>
      <c r="GB467" s="8" t="n">
        <v>4</v>
      </c>
      <c r="GC467" s="8" t="n">
        <v>6</v>
      </c>
      <c r="GD467" s="8" t="n">
        <v>-5</v>
      </c>
      <c r="GE467" s="8" t="n">
        <v>6</v>
      </c>
      <c r="GF467" s="8" t="n">
        <v>43</v>
      </c>
      <c r="GG467" s="8" t="n">
        <v>265</v>
      </c>
      <c r="GH467" s="8" t="n">
        <v>0.1</v>
      </c>
      <c r="GI467" s="8" t="n">
        <v>0.1</v>
      </c>
      <c r="GJ467" s="8" t="n">
        <v>0.2</v>
      </c>
      <c r="GK467" s="8" t="n">
        <f aca="false">Z467-AH467/10</f>
        <v>0.6</v>
      </c>
      <c r="GL467" s="22"/>
      <c r="GM467" s="22"/>
      <c r="GN467" s="22"/>
      <c r="GO467" s="22"/>
      <c r="GP467" s="22"/>
    </row>
    <row r="468" customFormat="false" ht="13.65" hidden="false" customHeight="true" outlineLevel="0" collapsed="false">
      <c r="A468" s="16" t="n">
        <v>34614</v>
      </c>
      <c r="B468" s="17" t="s">
        <v>2302</v>
      </c>
      <c r="C468" s="17" t="s">
        <v>216</v>
      </c>
      <c r="D468" s="17" t="s">
        <v>283</v>
      </c>
      <c r="E468" s="17" t="s">
        <v>283</v>
      </c>
      <c r="F468" s="8" t="n">
        <v>73</v>
      </c>
      <c r="G468" s="8" t="n">
        <v>213</v>
      </c>
      <c r="H468" s="8" t="n">
        <v>2013</v>
      </c>
      <c r="I468" s="8" t="n">
        <v>1</v>
      </c>
      <c r="J468" s="8" t="n">
        <v>19</v>
      </c>
      <c r="K468" s="17" t="s">
        <v>263</v>
      </c>
      <c r="L468" s="8" t="n">
        <v>2014</v>
      </c>
      <c r="M468" s="8" t="n">
        <v>23</v>
      </c>
      <c r="N468" s="8" t="n">
        <v>3</v>
      </c>
      <c r="O468" s="8" t="n">
        <v>8477510</v>
      </c>
      <c r="P468" s="17" t="s">
        <v>2303</v>
      </c>
      <c r="Q468" s="17" t="s">
        <v>2304</v>
      </c>
      <c r="R468" s="17" t="s">
        <v>2305</v>
      </c>
      <c r="S468" s="17" t="s">
        <v>2306</v>
      </c>
      <c r="T468" s="17" t="s">
        <v>268</v>
      </c>
      <c r="U468" s="17" t="s">
        <v>377</v>
      </c>
      <c r="V468" s="8" t="n">
        <v>4</v>
      </c>
      <c r="W468" s="8" t="n">
        <v>1</v>
      </c>
      <c r="X468" s="8" t="n">
        <v>1</v>
      </c>
      <c r="Y468" s="8" t="n">
        <v>0</v>
      </c>
      <c r="Z468" s="8" t="n">
        <v>2</v>
      </c>
      <c r="AA468" s="8" t="n">
        <v>27</v>
      </c>
      <c r="AB468" s="8" t="n">
        <v>52</v>
      </c>
      <c r="AC468" s="18" t="n">
        <f aca="false">Z468/V468</f>
        <v>0.5</v>
      </c>
      <c r="AD468" s="19" t="n">
        <f aca="false">IF(FZ468&gt;V468,Z468-V468*(GC468-Z468)/(FZ468-V468),0)</f>
        <v>0.702702702702703</v>
      </c>
      <c r="AE468" s="19" t="n">
        <v>0.815</v>
      </c>
      <c r="AF468" s="8" t="n">
        <v>-2</v>
      </c>
      <c r="AG468" s="8" t="n">
        <v>-1.7</v>
      </c>
      <c r="AH468" s="8" t="n">
        <v>2</v>
      </c>
      <c r="AI468" s="8" t="n">
        <v>64</v>
      </c>
      <c r="AJ468" s="8" t="n">
        <v>2647</v>
      </c>
      <c r="AK468" s="19" t="n">
        <v>44.116666666667</v>
      </c>
      <c r="AL468" s="8" t="n">
        <v>44.12</v>
      </c>
      <c r="AM468" s="8" t="n">
        <v>44</v>
      </c>
      <c r="AN468" s="18" t="n">
        <f aca="false">AJ468/60/V468</f>
        <v>11.0291666666667</v>
      </c>
      <c r="AO468" s="8" t="n">
        <v>18.8</v>
      </c>
      <c r="AP468" s="12" t="n">
        <f aca="false">IF(EF468&gt;0,Z468/EF468,0)</f>
        <v>1</v>
      </c>
      <c r="AQ468" s="8" t="n">
        <v>9</v>
      </c>
      <c r="AR468" s="8" t="n">
        <v>9</v>
      </c>
      <c r="AS468" s="8" t="n">
        <v>9</v>
      </c>
      <c r="AT468" s="8" t="n">
        <v>9</v>
      </c>
      <c r="AU468" s="8" t="n">
        <v>9</v>
      </c>
      <c r="AV468" s="8" t="n">
        <v>7</v>
      </c>
      <c r="AW468" s="8" t="n">
        <v>4</v>
      </c>
      <c r="AX468" s="8" t="n">
        <v>2</v>
      </c>
      <c r="AY468" s="8" t="n">
        <v>0</v>
      </c>
      <c r="AZ468" s="8" t="n">
        <v>2</v>
      </c>
      <c r="BA468" s="8" t="n">
        <f aca="false">AY468+AZ468</f>
        <v>2</v>
      </c>
      <c r="BB468" s="8" t="n">
        <v>0.64</v>
      </c>
      <c r="BC468" s="8" t="n">
        <v>37.2857</v>
      </c>
      <c r="BD468" s="19" t="n">
        <v>0</v>
      </c>
      <c r="BE468" s="19" t="n">
        <v>0</v>
      </c>
      <c r="BF468" s="19" t="n">
        <f aca="false">AQ468+BD468</f>
        <v>9</v>
      </c>
      <c r="BG468" s="19" t="n">
        <f aca="false">IF(AL468&gt;0,BF468/AL468*60,0)</f>
        <v>12.2393472348142</v>
      </c>
      <c r="BH468" s="8" t="n">
        <v>16</v>
      </c>
      <c r="BI468" s="8" t="n">
        <v>14</v>
      </c>
      <c r="BJ468" s="8" t="n">
        <v>14</v>
      </c>
      <c r="BK468" s="12" t="n">
        <f aca="false">BH468/(BH468+BJ468)</f>
        <v>0.533333333333333</v>
      </c>
      <c r="BL468" s="8" t="n">
        <v>13</v>
      </c>
      <c r="BM468" s="8" t="n">
        <v>13</v>
      </c>
      <c r="BN468" s="8" t="n">
        <v>2</v>
      </c>
      <c r="BO468" s="8" t="n">
        <f aca="false">BM468-BN468</f>
        <v>11</v>
      </c>
      <c r="BP468" s="8" t="n">
        <v>2</v>
      </c>
      <c r="BQ468" s="8" t="n">
        <v>1</v>
      </c>
      <c r="BR468" s="8" t="n">
        <v>1</v>
      </c>
      <c r="BS468" s="8" t="n">
        <v>2</v>
      </c>
      <c r="BT468" s="12" t="n">
        <f aca="false">BS468/(EA468+BS468)</f>
        <v>0.0476190476190476</v>
      </c>
      <c r="BU468" s="8" t="n">
        <v>2</v>
      </c>
      <c r="BV468" s="8" t="n">
        <v>2</v>
      </c>
      <c r="BW468" s="12" t="n">
        <f aca="false">IF(BU468+BV468&gt;0,BU468/(BU468+BV468),0)</f>
        <v>0.5</v>
      </c>
      <c r="BX468" s="8" t="n">
        <v>1</v>
      </c>
      <c r="BY468" s="8" t="n">
        <v>0</v>
      </c>
      <c r="BZ468" s="8" t="n">
        <v>0</v>
      </c>
      <c r="CA468" s="8" t="n">
        <v>0</v>
      </c>
      <c r="CB468" s="8" t="n">
        <v>1</v>
      </c>
      <c r="CC468" s="8" t="n">
        <v>2</v>
      </c>
      <c r="CD468" s="8" t="n">
        <v>2</v>
      </c>
      <c r="CE468" s="8" t="n">
        <v>0</v>
      </c>
      <c r="CF468" s="8" t="n">
        <v>0</v>
      </c>
      <c r="CG468" s="8" t="n">
        <v>1</v>
      </c>
      <c r="CH468" s="8" t="n">
        <v>0</v>
      </c>
      <c r="CI468" s="8" t="n">
        <v>2</v>
      </c>
      <c r="CJ468" s="8" t="n">
        <v>0</v>
      </c>
      <c r="CK468" s="8" t="n">
        <v>0</v>
      </c>
      <c r="CL468" s="8" t="n">
        <v>0</v>
      </c>
      <c r="CM468" s="8" t="n">
        <v>0</v>
      </c>
      <c r="CN468" s="8" t="n">
        <v>0</v>
      </c>
      <c r="CO468" s="8" t="n">
        <v>0</v>
      </c>
      <c r="CP468" s="8" t="n">
        <v>0</v>
      </c>
      <c r="CQ468" s="8" t="n">
        <v>0</v>
      </c>
      <c r="CR468" s="8" t="n">
        <v>0</v>
      </c>
      <c r="CS468" s="8" t="n">
        <v>0</v>
      </c>
      <c r="CT468" s="8" t="n">
        <v>0</v>
      </c>
      <c r="CU468" s="8" t="n">
        <v>1</v>
      </c>
      <c r="CV468" s="8" t="n">
        <v>0</v>
      </c>
      <c r="CW468" s="8" t="n">
        <v>0</v>
      </c>
      <c r="CX468" s="8" t="n">
        <v>0</v>
      </c>
      <c r="CY468" s="8" t="n">
        <v>0</v>
      </c>
      <c r="CZ468" s="8" t="n">
        <v>0</v>
      </c>
      <c r="DA468" s="8" t="n">
        <v>2</v>
      </c>
      <c r="DB468" s="8" t="n">
        <v>0</v>
      </c>
      <c r="DC468" s="8" t="n">
        <v>0</v>
      </c>
      <c r="DD468" s="8" t="n">
        <v>3</v>
      </c>
      <c r="DE468" s="8" t="n">
        <v>1</v>
      </c>
      <c r="DF468" s="8" t="n">
        <v>2</v>
      </c>
      <c r="DG468" s="8" t="n">
        <v>0</v>
      </c>
      <c r="DH468" s="8" t="n">
        <v>1</v>
      </c>
      <c r="DI468" s="8" t="n">
        <v>1</v>
      </c>
      <c r="DJ468" s="8" t="n">
        <v>3</v>
      </c>
      <c r="DK468" s="8" t="n">
        <v>1</v>
      </c>
      <c r="DL468" s="8" t="n">
        <v>1</v>
      </c>
      <c r="DM468" s="8" t="n">
        <v>0</v>
      </c>
      <c r="DN468" s="8" t="n">
        <v>2</v>
      </c>
      <c r="DO468" s="8" t="n">
        <v>2</v>
      </c>
      <c r="DP468" s="8" t="n">
        <v>0</v>
      </c>
      <c r="DQ468" s="8" t="n">
        <f aca="false">DJ468-DI468</f>
        <v>2</v>
      </c>
      <c r="DR468" s="19" t="n">
        <v>0.968</v>
      </c>
      <c r="DS468" s="8" t="n">
        <v>1</v>
      </c>
      <c r="DT468" s="8" t="n">
        <v>0</v>
      </c>
      <c r="DU468" s="8" t="n">
        <v>0</v>
      </c>
      <c r="DV468" s="8" t="n">
        <v>0</v>
      </c>
      <c r="DW468" s="8" t="n">
        <v>0</v>
      </c>
      <c r="DX468" s="8" t="n">
        <v>43</v>
      </c>
      <c r="DY468" s="8" t="n">
        <v>51</v>
      </c>
      <c r="DZ468" s="8" t="n">
        <v>28</v>
      </c>
      <c r="EA468" s="8" t="n">
        <v>40</v>
      </c>
      <c r="EB468" s="8" t="n">
        <v>21</v>
      </c>
      <c r="EC468" s="8" t="n">
        <v>31</v>
      </c>
      <c r="ED468" s="8" t="n">
        <v>1.78</v>
      </c>
      <c r="EE468" s="8" t="n">
        <v>2.97</v>
      </c>
      <c r="EF468" s="8" t="n">
        <v>2</v>
      </c>
      <c r="EG468" s="8" t="n">
        <v>4</v>
      </c>
      <c r="EH468" s="12" t="n">
        <f aca="false">EF468/EB468</f>
        <v>0.0952380952380952</v>
      </c>
      <c r="EI468" s="20" t="n">
        <f aca="false">1-EG468/EC468</f>
        <v>0.870967741935484</v>
      </c>
      <c r="EJ468" s="21" t="n">
        <f aca="false">EH468+EI468</f>
        <v>0.966205837173579</v>
      </c>
      <c r="EK468" s="8" t="n">
        <v>43</v>
      </c>
      <c r="EL468" s="8" t="n">
        <v>51</v>
      </c>
      <c r="EM468" s="8" t="n">
        <v>28</v>
      </c>
      <c r="EN468" s="8" t="n">
        <v>40</v>
      </c>
      <c r="EO468" s="8" t="n">
        <v>21</v>
      </c>
      <c r="EP468" s="8" t="n">
        <v>31</v>
      </c>
      <c r="EQ468" s="8" t="n">
        <v>2</v>
      </c>
      <c r="ER468" s="8" t="n">
        <v>4</v>
      </c>
      <c r="ES468" s="8" t="n">
        <v>17</v>
      </c>
      <c r="ET468" s="8" t="n">
        <v>31</v>
      </c>
      <c r="EU468" s="8" t="n">
        <v>8</v>
      </c>
      <c r="EV468" s="8" t="n">
        <v>16</v>
      </c>
      <c r="EW468" s="8" t="n">
        <v>2</v>
      </c>
      <c r="EX468" s="8" t="n">
        <v>4</v>
      </c>
      <c r="EY468" s="8" t="n">
        <v>3</v>
      </c>
      <c r="EZ468" s="8" t="n">
        <v>4</v>
      </c>
      <c r="FA468" s="8" t="n">
        <v>0.2</v>
      </c>
      <c r="FB468" s="8" t="n">
        <v>0</v>
      </c>
      <c r="FC468" s="8" t="n">
        <v>0.2</v>
      </c>
      <c r="FD468" s="19" t="n">
        <v>1.18</v>
      </c>
      <c r="FE468" s="18" t="n">
        <f aca="false">FD468/V468</f>
        <v>0.295</v>
      </c>
      <c r="FF468" s="8" t="n">
        <v>0.0501</v>
      </c>
      <c r="FG468" s="8" t="n">
        <v>0</v>
      </c>
      <c r="FH468" s="8" t="n">
        <v>0</v>
      </c>
      <c r="FI468" s="8" t="n">
        <v>0</v>
      </c>
      <c r="FJ468" s="22"/>
      <c r="FK468" s="22"/>
      <c r="FL468" s="22"/>
      <c r="FM468" s="8" t="n">
        <f aca="false">BL468+BS468+AH468+DT468</f>
        <v>17</v>
      </c>
      <c r="FN468" s="19" t="n">
        <f aca="false">IF(DS468&gt;0,(BL468+BR468)/DS468,0)</f>
        <v>14</v>
      </c>
      <c r="FO468" s="12" t="n">
        <v>0.0995145631</v>
      </c>
      <c r="FP468" s="19" t="n">
        <f aca="false">Z468-AH468/10</f>
        <v>1.8</v>
      </c>
      <c r="FQ468" s="19" t="n">
        <f aca="false">Z468+DR468/5</f>
        <v>2.1936</v>
      </c>
      <c r="FR468" s="19" t="n">
        <f aca="false">(DX468+DY468)/AL468*60</f>
        <v>127.833182230281</v>
      </c>
      <c r="FS468" s="22"/>
      <c r="FT468" s="22"/>
      <c r="FU468" s="22"/>
      <c r="FV468" s="22"/>
      <c r="FW468" s="17" t="s">
        <v>270</v>
      </c>
      <c r="FX468" s="23" t="n">
        <v>832500</v>
      </c>
      <c r="FY468" s="23" t="n">
        <v>863333</v>
      </c>
      <c r="FZ468" s="8" t="n">
        <v>41</v>
      </c>
      <c r="GA468" s="8" t="n">
        <v>3</v>
      </c>
      <c r="GB468" s="8" t="n">
        <v>11</v>
      </c>
      <c r="GC468" s="8" t="n">
        <v>14</v>
      </c>
      <c r="GD468" s="8" t="n">
        <v>6</v>
      </c>
      <c r="GE468" s="8" t="n">
        <v>19</v>
      </c>
      <c r="GF468" s="8" t="n">
        <v>43</v>
      </c>
      <c r="GG468" s="8" t="n">
        <v>402</v>
      </c>
      <c r="GH468" s="8" t="n">
        <v>0.8</v>
      </c>
      <c r="GI468" s="8" t="n">
        <v>0.7</v>
      </c>
      <c r="GJ468" s="8" t="n">
        <v>1.5</v>
      </c>
      <c r="GK468" s="8" t="n">
        <f aca="false">Z468-AH468/10</f>
        <v>1.8</v>
      </c>
      <c r="GL468" s="22"/>
      <c r="GM468" s="22"/>
      <c r="GN468" s="22"/>
      <c r="GO468" s="22"/>
      <c r="GP468" s="22"/>
    </row>
    <row r="469" customFormat="false" ht="13.65" hidden="false" customHeight="true" outlineLevel="0" collapsed="false">
      <c r="A469" s="16" t="n">
        <v>32096</v>
      </c>
      <c r="B469" s="17" t="s">
        <v>2307</v>
      </c>
      <c r="C469" s="17" t="s">
        <v>216</v>
      </c>
      <c r="D469" s="17" t="s">
        <v>283</v>
      </c>
      <c r="E469" s="17" t="s">
        <v>283</v>
      </c>
      <c r="F469" s="8" t="n">
        <v>74</v>
      </c>
      <c r="G469" s="8" t="n">
        <v>210</v>
      </c>
      <c r="H469" s="22"/>
      <c r="I469" s="22"/>
      <c r="J469" s="22"/>
      <c r="K469" s="17" t="s">
        <v>273</v>
      </c>
      <c r="L469" s="8" t="n">
        <v>2013</v>
      </c>
      <c r="M469" s="8" t="n">
        <v>30</v>
      </c>
      <c r="N469" s="8" t="n">
        <v>5</v>
      </c>
      <c r="O469" s="8" t="n">
        <v>8476191</v>
      </c>
      <c r="P469" s="17" t="s">
        <v>2308</v>
      </c>
      <c r="Q469" s="17" t="s">
        <v>2309</v>
      </c>
      <c r="R469" s="17" t="s">
        <v>1179</v>
      </c>
      <c r="S469" s="17" t="s">
        <v>2310</v>
      </c>
      <c r="T469" s="17" t="s">
        <v>278</v>
      </c>
      <c r="U469" s="17" t="s">
        <v>338</v>
      </c>
      <c r="V469" s="8" t="n">
        <v>68</v>
      </c>
      <c r="W469" s="8" t="n">
        <v>1</v>
      </c>
      <c r="X469" s="8" t="n">
        <v>15</v>
      </c>
      <c r="Y469" s="8" t="n">
        <v>7</v>
      </c>
      <c r="Z469" s="8" t="n">
        <v>16</v>
      </c>
      <c r="AA469" s="8" t="n">
        <v>14</v>
      </c>
      <c r="AB469" s="8" t="n">
        <v>69</v>
      </c>
      <c r="AC469" s="18" t="n">
        <f aca="false">Z469/V469</f>
        <v>0.235294117647059</v>
      </c>
      <c r="AD469" s="19" t="n">
        <f aca="false">IF(FZ469&gt;V469,Z469-V469*(GC469-Z469)/(FZ469-V469),0)</f>
        <v>2.21198156682028</v>
      </c>
      <c r="AE469" s="19" t="n">
        <v>4.911</v>
      </c>
      <c r="AF469" s="8" t="n">
        <v>16</v>
      </c>
      <c r="AG469" s="8" t="n">
        <v>8.3</v>
      </c>
      <c r="AH469" s="8" t="n">
        <v>70</v>
      </c>
      <c r="AI469" s="8" t="n">
        <v>1730</v>
      </c>
      <c r="AJ469" s="8" t="n">
        <v>79392</v>
      </c>
      <c r="AK469" s="19" t="n">
        <v>1323.2</v>
      </c>
      <c r="AL469" s="8" t="n">
        <v>1323.2</v>
      </c>
      <c r="AM469" s="8" t="n">
        <v>1323</v>
      </c>
      <c r="AN469" s="18" t="n">
        <f aca="false">AJ469/60/V469</f>
        <v>19.4588235294118</v>
      </c>
      <c r="AO469" s="8" t="n">
        <v>32.43</v>
      </c>
      <c r="AP469" s="12" t="n">
        <f aca="false">IF(EF469&gt;0,Z469/EF469,0)</f>
        <v>0.296296296296296</v>
      </c>
      <c r="AQ469" s="8" t="n">
        <v>163</v>
      </c>
      <c r="AR469" s="8" t="n">
        <v>163</v>
      </c>
      <c r="AS469" s="8" t="n">
        <v>163</v>
      </c>
      <c r="AT469" s="8" t="n">
        <v>102</v>
      </c>
      <c r="AU469" s="8" t="n">
        <v>102</v>
      </c>
      <c r="AV469" s="8" t="n">
        <v>64</v>
      </c>
      <c r="AW469" s="8" t="n">
        <v>39</v>
      </c>
      <c r="AX469" s="8" t="n">
        <v>6</v>
      </c>
      <c r="AY469" s="8" t="n">
        <v>5</v>
      </c>
      <c r="AZ469" s="8" t="n">
        <v>11</v>
      </c>
      <c r="BA469" s="8" t="n">
        <f aca="false">AY469+AZ469</f>
        <v>16</v>
      </c>
      <c r="BB469" s="8" t="n">
        <v>2.72</v>
      </c>
      <c r="BC469" s="8" t="n">
        <v>50.3125</v>
      </c>
      <c r="BD469" s="19" t="n">
        <v>148.6</v>
      </c>
      <c r="BE469" s="19" t="n">
        <v>6.73821039903265</v>
      </c>
      <c r="BF469" s="19" t="n">
        <f aca="false">AQ469+BD469</f>
        <v>311.6</v>
      </c>
      <c r="BG469" s="19" t="n">
        <f aca="false">IF(AL469&gt;0,BF469/AL469*60,0)</f>
        <v>14.1293833131802</v>
      </c>
      <c r="BH469" s="8" t="n">
        <v>390</v>
      </c>
      <c r="BI469" s="8" t="n">
        <v>482</v>
      </c>
      <c r="BJ469" s="8" t="n">
        <v>479</v>
      </c>
      <c r="BK469" s="12" t="n">
        <f aca="false">BH469/(BH469+BJ469)</f>
        <v>0.448791714614499</v>
      </c>
      <c r="BL469" s="8" t="n">
        <v>164</v>
      </c>
      <c r="BM469" s="8" t="n">
        <v>163</v>
      </c>
      <c r="BN469" s="8" t="n">
        <v>201</v>
      </c>
      <c r="BO469" s="8" t="n">
        <f aca="false">BM469-BN469</f>
        <v>-38</v>
      </c>
      <c r="BP469" s="8" t="n">
        <v>38</v>
      </c>
      <c r="BQ469" s="8" t="n">
        <v>27</v>
      </c>
      <c r="BR469" s="8" t="n">
        <v>26</v>
      </c>
      <c r="BS469" s="8" t="n">
        <v>111</v>
      </c>
      <c r="BT469" s="12" t="n">
        <f aca="false">BS469/(EA469+BS469)</f>
        <v>0.108504398826979</v>
      </c>
      <c r="BU469" s="8" t="n">
        <v>0</v>
      </c>
      <c r="BV469" s="8" t="n">
        <v>0</v>
      </c>
      <c r="BW469" s="12" t="n">
        <f aca="false">IF(BU469+BV469&gt;0,BU469/(BU469+BV469),0)</f>
        <v>0</v>
      </c>
      <c r="BX469" s="8" t="n">
        <v>0</v>
      </c>
      <c r="BY469" s="8" t="n">
        <v>0</v>
      </c>
      <c r="BZ469" s="8" t="n">
        <v>0</v>
      </c>
      <c r="CA469" s="8" t="n">
        <v>0</v>
      </c>
      <c r="CB469" s="8" t="n">
        <v>0</v>
      </c>
      <c r="CC469" s="8" t="n">
        <v>0</v>
      </c>
      <c r="CD469" s="8" t="n">
        <v>0</v>
      </c>
      <c r="CE469" s="8" t="n">
        <v>0</v>
      </c>
      <c r="CF469" s="8" t="n">
        <v>0</v>
      </c>
      <c r="CG469" s="8" t="n">
        <v>0</v>
      </c>
      <c r="CH469" s="8" t="n">
        <v>0</v>
      </c>
      <c r="CI469" s="8" t="n">
        <v>0</v>
      </c>
      <c r="CJ469" s="8" t="n">
        <v>0</v>
      </c>
      <c r="CK469" s="8" t="n">
        <v>0</v>
      </c>
      <c r="CL469" s="8" t="n">
        <v>1</v>
      </c>
      <c r="CM469" s="8" t="n">
        <v>0</v>
      </c>
      <c r="CN469" s="8" t="n">
        <v>0</v>
      </c>
      <c r="CO469" s="8" t="n">
        <v>0</v>
      </c>
      <c r="CP469" s="8" t="n">
        <v>0</v>
      </c>
      <c r="CQ469" s="8" t="n">
        <v>0</v>
      </c>
      <c r="CR469" s="8" t="n">
        <v>0</v>
      </c>
      <c r="CS469" s="8" t="n">
        <v>1</v>
      </c>
      <c r="CT469" s="8" t="n">
        <v>0</v>
      </c>
      <c r="CU469" s="8" t="n">
        <v>0</v>
      </c>
      <c r="CV469" s="8" t="n">
        <v>0</v>
      </c>
      <c r="CW469" s="8" t="n">
        <v>0</v>
      </c>
      <c r="CX469" s="8" t="n">
        <v>0</v>
      </c>
      <c r="CY469" s="8" t="n">
        <v>2</v>
      </c>
      <c r="CZ469" s="8" t="n">
        <v>5</v>
      </c>
      <c r="DA469" s="8" t="n">
        <v>31</v>
      </c>
      <c r="DB469" s="8" t="n">
        <v>0</v>
      </c>
      <c r="DC469" s="8" t="n">
        <v>0</v>
      </c>
      <c r="DD469" s="8" t="n">
        <v>26</v>
      </c>
      <c r="DE469" s="8" t="n">
        <v>7</v>
      </c>
      <c r="DF469" s="8" t="n">
        <v>0</v>
      </c>
      <c r="DG469" s="8" t="n">
        <v>0</v>
      </c>
      <c r="DH469" s="8" t="n">
        <v>31</v>
      </c>
      <c r="DI469" s="8" t="n">
        <v>20</v>
      </c>
      <c r="DJ469" s="8" t="n">
        <v>11</v>
      </c>
      <c r="DK469" s="8" t="n">
        <v>21</v>
      </c>
      <c r="DL469" s="8" t="n">
        <v>18</v>
      </c>
      <c r="DM469" s="8" t="n">
        <v>3</v>
      </c>
      <c r="DN469" s="8" t="n">
        <v>14</v>
      </c>
      <c r="DO469" s="8" t="n">
        <v>11</v>
      </c>
      <c r="DP469" s="8" t="n">
        <v>3</v>
      </c>
      <c r="DQ469" s="8" t="n">
        <f aca="false">DJ469-DI469</f>
        <v>-9</v>
      </c>
      <c r="DR469" s="19" t="n">
        <v>-0.761</v>
      </c>
      <c r="DS469" s="8" t="n">
        <v>14</v>
      </c>
      <c r="DT469" s="8" t="n">
        <v>4</v>
      </c>
      <c r="DU469" s="8" t="n">
        <v>0</v>
      </c>
      <c r="DV469" s="8" t="n">
        <v>1</v>
      </c>
      <c r="DW469" s="8" t="n">
        <v>1</v>
      </c>
      <c r="DX469" s="8" t="n">
        <v>1147</v>
      </c>
      <c r="DY469" s="8" t="n">
        <v>1245</v>
      </c>
      <c r="DZ469" s="8" t="n">
        <v>891</v>
      </c>
      <c r="EA469" s="8" t="n">
        <v>912</v>
      </c>
      <c r="EB469" s="8" t="n">
        <v>651</v>
      </c>
      <c r="EC469" s="8" t="n">
        <v>645</v>
      </c>
      <c r="ED469" s="8" t="n">
        <v>53.66</v>
      </c>
      <c r="EE469" s="8" t="n">
        <v>54.02</v>
      </c>
      <c r="EF469" s="8" t="n">
        <v>54</v>
      </c>
      <c r="EG469" s="8" t="n">
        <v>53</v>
      </c>
      <c r="EH469" s="12" t="n">
        <f aca="false">EF469/EB469</f>
        <v>0.0829493087557604</v>
      </c>
      <c r="EI469" s="20" t="n">
        <f aca="false">1-EG469/EC469</f>
        <v>0.917829457364341</v>
      </c>
      <c r="EJ469" s="21" t="n">
        <f aca="false">EH469+EI469</f>
        <v>1.0007787661201</v>
      </c>
      <c r="EK469" s="8" t="n">
        <v>1141</v>
      </c>
      <c r="EL469" s="8" t="n">
        <v>1245</v>
      </c>
      <c r="EM469" s="8" t="n">
        <v>884</v>
      </c>
      <c r="EN469" s="8" t="n">
        <v>913</v>
      </c>
      <c r="EO469" s="8" t="n">
        <v>642</v>
      </c>
      <c r="EP469" s="8" t="n">
        <v>646</v>
      </c>
      <c r="EQ469" s="8" t="n">
        <v>54</v>
      </c>
      <c r="ER469" s="8" t="n">
        <v>53</v>
      </c>
      <c r="ES469" s="8" t="n">
        <v>564</v>
      </c>
      <c r="ET469" s="8" t="n">
        <v>604</v>
      </c>
      <c r="EU469" s="8" t="n">
        <v>208</v>
      </c>
      <c r="EV469" s="8" t="n">
        <v>236</v>
      </c>
      <c r="EW469" s="8" t="n">
        <v>31</v>
      </c>
      <c r="EX469" s="8" t="n">
        <v>21</v>
      </c>
      <c r="EY469" s="8" t="n">
        <v>83</v>
      </c>
      <c r="EZ469" s="8" t="n">
        <v>92</v>
      </c>
      <c r="FA469" s="8" t="n">
        <v>0.1</v>
      </c>
      <c r="FB469" s="8" t="n">
        <v>4</v>
      </c>
      <c r="FC469" s="8" t="n">
        <v>4.1</v>
      </c>
      <c r="FD469" s="19" t="n">
        <v>26</v>
      </c>
      <c r="FE469" s="18" t="n">
        <f aca="false">FD469/V469</f>
        <v>0.382352941176471</v>
      </c>
      <c r="FF469" s="8" t="n">
        <v>0.4612</v>
      </c>
      <c r="FG469" s="8" t="n">
        <v>0.15</v>
      </c>
      <c r="FH469" s="8" t="n">
        <v>0.4</v>
      </c>
      <c r="FI469" s="8" t="n">
        <v>0.55</v>
      </c>
      <c r="FJ469" s="22"/>
      <c r="FK469" s="22"/>
      <c r="FL469" s="22"/>
      <c r="FM469" s="8" t="n">
        <f aca="false">BL469+BS469+AH469+DT469</f>
        <v>349</v>
      </c>
      <c r="FN469" s="19" t="n">
        <f aca="false">IF(DS469&gt;0,(BL469+BR469)/DS469,0)</f>
        <v>13.5714285714286</v>
      </c>
      <c r="FO469" s="12" t="n">
        <v>0.0045333923</v>
      </c>
      <c r="FP469" s="19" t="n">
        <f aca="false">Z469-AH469/10</f>
        <v>9</v>
      </c>
      <c r="FQ469" s="19" t="n">
        <f aca="false">Z469+DR469/5</f>
        <v>15.8478</v>
      </c>
      <c r="FR469" s="19" t="n">
        <f aca="false">(DX469+DY469)/AL469*60</f>
        <v>108.464328899637</v>
      </c>
      <c r="FS469" s="8" t="n">
        <v>4</v>
      </c>
      <c r="FT469" s="17" t="s">
        <v>326</v>
      </c>
      <c r="FU469" s="8" t="n">
        <v>195</v>
      </c>
      <c r="FV469" s="22"/>
      <c r="FW469" s="17" t="s">
        <v>280</v>
      </c>
      <c r="FX469" s="23" t="n">
        <v>2500000</v>
      </c>
      <c r="FY469" s="23" t="n">
        <v>2500000</v>
      </c>
      <c r="FZ469" s="8" t="n">
        <v>285</v>
      </c>
      <c r="GA469" s="8" t="n">
        <v>12</v>
      </c>
      <c r="GB469" s="8" t="n">
        <v>48</v>
      </c>
      <c r="GC469" s="8" t="n">
        <v>60</v>
      </c>
      <c r="GD469" s="8" t="n">
        <v>72</v>
      </c>
      <c r="GE469" s="8" t="n">
        <v>226</v>
      </c>
      <c r="GF469" s="8" t="n">
        <v>255</v>
      </c>
      <c r="GG469" s="8" t="n">
        <v>5269</v>
      </c>
      <c r="GH469" s="8" t="n">
        <v>1.4</v>
      </c>
      <c r="GI469" s="8" t="n">
        <v>16.7</v>
      </c>
      <c r="GJ469" s="8" t="n">
        <v>18</v>
      </c>
      <c r="GK469" s="8" t="n">
        <f aca="false">Z469-AH469/10</f>
        <v>9</v>
      </c>
      <c r="GL469" s="22"/>
      <c r="GM469" s="22"/>
      <c r="GN469" s="22"/>
      <c r="GO469" s="22"/>
      <c r="GP469" s="22"/>
    </row>
    <row r="470" customFormat="false" ht="13.65" hidden="false" customHeight="true" outlineLevel="0" collapsed="false">
      <c r="A470" s="16" t="n">
        <v>29753</v>
      </c>
      <c r="B470" s="17" t="s">
        <v>2311</v>
      </c>
      <c r="C470" s="17" t="s">
        <v>272</v>
      </c>
      <c r="D470" s="17" t="s">
        <v>262</v>
      </c>
      <c r="E470" s="17" t="s">
        <v>262</v>
      </c>
      <c r="F470" s="8" t="n">
        <v>73</v>
      </c>
      <c r="G470" s="8" t="n">
        <v>197</v>
      </c>
      <c r="H470" s="8" t="n">
        <v>2001</v>
      </c>
      <c r="I470" s="8" t="n">
        <v>5</v>
      </c>
      <c r="J470" s="8" t="n">
        <v>151</v>
      </c>
      <c r="K470" s="17" t="s">
        <v>273</v>
      </c>
      <c r="L470" s="8" t="n">
        <v>2005</v>
      </c>
      <c r="M470" s="8" t="n">
        <v>36</v>
      </c>
      <c r="N470" s="8" t="n">
        <v>13</v>
      </c>
      <c r="O470" s="8" t="n">
        <v>8469598</v>
      </c>
      <c r="P470" s="17" t="s">
        <v>2312</v>
      </c>
      <c r="Q470" s="17" t="s">
        <v>2313</v>
      </c>
      <c r="R470" s="17" t="s">
        <v>2314</v>
      </c>
      <c r="S470" s="17" t="s">
        <v>2315</v>
      </c>
      <c r="T470" s="17" t="s">
        <v>278</v>
      </c>
      <c r="U470" s="17" t="s">
        <v>545</v>
      </c>
      <c r="V470" s="8" t="n">
        <v>59</v>
      </c>
      <c r="W470" s="8" t="n">
        <v>0</v>
      </c>
      <c r="X470" s="8" t="n">
        <v>8</v>
      </c>
      <c r="Y470" s="8" t="n">
        <v>4</v>
      </c>
      <c r="Z470" s="8" t="n">
        <v>8</v>
      </c>
      <c r="AA470" s="8" t="n">
        <v>19</v>
      </c>
      <c r="AB470" s="8" t="n">
        <v>61</v>
      </c>
      <c r="AC470" s="18" t="n">
        <f aca="false">Z470/V470</f>
        <v>0.135593220338983</v>
      </c>
      <c r="AD470" s="19" t="n">
        <f aca="false">IF(FZ470&gt;V470,Z470-V470*(GC470-Z470)/(FZ470-V470),0)</f>
        <v>-13.2683578104139</v>
      </c>
      <c r="AE470" s="19" t="n">
        <v>2.357</v>
      </c>
      <c r="AF470" s="8" t="n">
        <v>-13</v>
      </c>
      <c r="AG470" s="8" t="n">
        <v>-5.2</v>
      </c>
      <c r="AH470" s="8" t="n">
        <v>83</v>
      </c>
      <c r="AI470" s="8" t="n">
        <v>1251</v>
      </c>
      <c r="AJ470" s="8" t="n">
        <v>63786</v>
      </c>
      <c r="AK470" s="19" t="n">
        <v>1063.1</v>
      </c>
      <c r="AL470" s="8" t="n">
        <v>1063.1</v>
      </c>
      <c r="AM470" s="8" t="n">
        <v>1063</v>
      </c>
      <c r="AN470" s="18" t="n">
        <f aca="false">AJ470/60/V470</f>
        <v>18.0186440677966</v>
      </c>
      <c r="AO470" s="8" t="n">
        <v>30.15</v>
      </c>
      <c r="AP470" s="12" t="n">
        <f aca="false">IF(EF470&gt;0,Z470/EF470,0)</f>
        <v>0.275862068965517</v>
      </c>
      <c r="AQ470" s="8" t="n">
        <v>147</v>
      </c>
      <c r="AR470" s="8" t="n">
        <v>147</v>
      </c>
      <c r="AS470" s="8" t="n">
        <v>147</v>
      </c>
      <c r="AT470" s="8" t="n">
        <v>110</v>
      </c>
      <c r="AU470" s="8" t="n">
        <v>110</v>
      </c>
      <c r="AV470" s="8" t="n">
        <v>66</v>
      </c>
      <c r="AW470" s="8" t="n">
        <v>35</v>
      </c>
      <c r="AX470" s="8" t="n">
        <v>5</v>
      </c>
      <c r="AY470" s="8" t="n">
        <v>3</v>
      </c>
      <c r="AZ470" s="8" t="n">
        <v>8</v>
      </c>
      <c r="BA470" s="8" t="n">
        <f aca="false">AY470+AZ470</f>
        <v>11</v>
      </c>
      <c r="BB470" s="8" t="n">
        <v>2.79</v>
      </c>
      <c r="BC470" s="8" t="n">
        <v>58.8182</v>
      </c>
      <c r="BD470" s="19" t="n">
        <v>88.3</v>
      </c>
      <c r="BE470" s="19" t="n">
        <v>4.98353870755338</v>
      </c>
      <c r="BF470" s="19" t="n">
        <f aca="false">AQ470+BD470</f>
        <v>235.3</v>
      </c>
      <c r="BG470" s="19" t="n">
        <f aca="false">IF(AL470&gt;0,BF470/AL470*60,0)</f>
        <v>13.2800301006491</v>
      </c>
      <c r="BH470" s="8" t="n">
        <v>273</v>
      </c>
      <c r="BI470" s="8" t="n">
        <v>324</v>
      </c>
      <c r="BJ470" s="8" t="n">
        <v>385</v>
      </c>
      <c r="BK470" s="12" t="n">
        <f aca="false">BH470/(BH470+BJ470)</f>
        <v>0.414893617021277</v>
      </c>
      <c r="BL470" s="8" t="n">
        <v>116</v>
      </c>
      <c r="BM470" s="8" t="n">
        <v>116</v>
      </c>
      <c r="BN470" s="8" t="n">
        <v>65</v>
      </c>
      <c r="BO470" s="8" t="n">
        <f aca="false">BM470-BN470</f>
        <v>51</v>
      </c>
      <c r="BP470" s="8" t="n">
        <v>44</v>
      </c>
      <c r="BQ470" s="8" t="n">
        <v>41</v>
      </c>
      <c r="BR470" s="8" t="n">
        <v>12</v>
      </c>
      <c r="BS470" s="8" t="n">
        <v>81</v>
      </c>
      <c r="BT470" s="12" t="n">
        <f aca="false">BS470/(EA470+BS470)</f>
        <v>0.0802775024777007</v>
      </c>
      <c r="BU470" s="8" t="n">
        <v>0</v>
      </c>
      <c r="BV470" s="8" t="n">
        <v>0</v>
      </c>
      <c r="BW470" s="12" t="n">
        <f aca="false">IF(BU470+BV470&gt;0,BU470/(BU470+BV470),0)</f>
        <v>0</v>
      </c>
      <c r="BX470" s="8" t="n">
        <v>0</v>
      </c>
      <c r="BY470" s="8" t="n">
        <v>0</v>
      </c>
      <c r="BZ470" s="8" t="n">
        <v>0</v>
      </c>
      <c r="CA470" s="8" t="n">
        <v>0</v>
      </c>
      <c r="CB470" s="8" t="n">
        <v>0</v>
      </c>
      <c r="CC470" s="8" t="n">
        <v>0</v>
      </c>
      <c r="CD470" s="8" t="n">
        <v>0</v>
      </c>
      <c r="CE470" s="8" t="n">
        <v>0</v>
      </c>
      <c r="CF470" s="8" t="n">
        <v>0</v>
      </c>
      <c r="CG470" s="8" t="n">
        <v>0</v>
      </c>
      <c r="CH470" s="8" t="n">
        <v>0</v>
      </c>
      <c r="CI470" s="8" t="n">
        <v>0</v>
      </c>
      <c r="CJ470" s="8" t="n">
        <v>0</v>
      </c>
      <c r="CK470" s="8" t="n">
        <v>0</v>
      </c>
      <c r="CL470" s="8" t="n">
        <v>0</v>
      </c>
      <c r="CM470" s="8" t="n">
        <v>0</v>
      </c>
      <c r="CN470" s="8" t="n">
        <v>0</v>
      </c>
      <c r="CO470" s="8" t="n">
        <v>0</v>
      </c>
      <c r="CP470" s="8" t="n">
        <v>0</v>
      </c>
      <c r="CQ470" s="8" t="n">
        <v>0</v>
      </c>
      <c r="CR470" s="8" t="n">
        <v>0</v>
      </c>
      <c r="CS470" s="8" t="n">
        <v>0</v>
      </c>
      <c r="CT470" s="8" t="n">
        <v>0</v>
      </c>
      <c r="CU470" s="8" t="n">
        <v>0</v>
      </c>
      <c r="CV470" s="8" t="n">
        <v>0</v>
      </c>
      <c r="CW470" s="8" t="n">
        <v>0</v>
      </c>
      <c r="CX470" s="8" t="n">
        <v>0</v>
      </c>
      <c r="CY470" s="8" t="n">
        <v>2</v>
      </c>
      <c r="CZ470" s="8" t="n">
        <v>0</v>
      </c>
      <c r="DA470" s="8" t="n">
        <v>42</v>
      </c>
      <c r="DB470" s="8" t="n">
        <v>1</v>
      </c>
      <c r="DC470" s="8" t="n">
        <v>0</v>
      </c>
      <c r="DD470" s="8" t="n">
        <v>27</v>
      </c>
      <c r="DE470" s="8" t="n">
        <v>7</v>
      </c>
      <c r="DF470" s="8" t="n">
        <v>1</v>
      </c>
      <c r="DG470" s="8" t="n">
        <v>0</v>
      </c>
      <c r="DH470" s="8" t="n">
        <v>30</v>
      </c>
      <c r="DI470" s="8" t="n">
        <v>30</v>
      </c>
      <c r="DJ470" s="8" t="n">
        <v>12</v>
      </c>
      <c r="DK470" s="8" t="n">
        <v>29</v>
      </c>
      <c r="DL470" s="8" t="n">
        <v>24</v>
      </c>
      <c r="DM470" s="8" t="n">
        <v>5</v>
      </c>
      <c r="DN470" s="8" t="n">
        <v>18</v>
      </c>
      <c r="DO470" s="8" t="n">
        <v>14</v>
      </c>
      <c r="DP470" s="8" t="n">
        <v>4</v>
      </c>
      <c r="DQ470" s="8" t="n">
        <f aca="false">DJ470-DI470</f>
        <v>-18</v>
      </c>
      <c r="DR470" s="19" t="n">
        <v>-3.744</v>
      </c>
      <c r="DS470" s="8" t="n">
        <v>24</v>
      </c>
      <c r="DT470" s="8" t="n">
        <v>5</v>
      </c>
      <c r="DU470" s="8" t="n">
        <v>0</v>
      </c>
      <c r="DV470" s="8" t="n">
        <v>1</v>
      </c>
      <c r="DW470" s="8" t="n">
        <v>0</v>
      </c>
      <c r="DX470" s="8" t="n">
        <v>861</v>
      </c>
      <c r="DY470" s="8" t="n">
        <v>1214</v>
      </c>
      <c r="DZ470" s="8" t="n">
        <v>648</v>
      </c>
      <c r="EA470" s="8" t="n">
        <v>928</v>
      </c>
      <c r="EB470" s="8" t="n">
        <v>455</v>
      </c>
      <c r="EC470" s="8" t="n">
        <v>638</v>
      </c>
      <c r="ED470" s="8" t="n">
        <v>42.26</v>
      </c>
      <c r="EE470" s="8" t="n">
        <v>59.96</v>
      </c>
      <c r="EF470" s="8" t="n">
        <v>29</v>
      </c>
      <c r="EG470" s="8" t="n">
        <v>45</v>
      </c>
      <c r="EH470" s="12" t="n">
        <f aca="false">EF470/EB470</f>
        <v>0.0637362637362637</v>
      </c>
      <c r="EI470" s="20" t="n">
        <f aca="false">1-EG470/EC470</f>
        <v>0.929467084639498</v>
      </c>
      <c r="EJ470" s="21" t="n">
        <f aca="false">EH470+EI470</f>
        <v>0.993203348375762</v>
      </c>
      <c r="EK470" s="8" t="n">
        <v>860</v>
      </c>
      <c r="EL470" s="8" t="n">
        <v>1215</v>
      </c>
      <c r="EM470" s="8" t="n">
        <v>650</v>
      </c>
      <c r="EN470" s="8" t="n">
        <v>929</v>
      </c>
      <c r="EO470" s="8" t="n">
        <v>455</v>
      </c>
      <c r="EP470" s="8" t="n">
        <v>638</v>
      </c>
      <c r="EQ470" s="8" t="n">
        <v>29</v>
      </c>
      <c r="ER470" s="8" t="n">
        <v>45</v>
      </c>
      <c r="ES470" s="8" t="n">
        <v>443</v>
      </c>
      <c r="ET470" s="8" t="n">
        <v>639</v>
      </c>
      <c r="EU470" s="8" t="n">
        <v>198</v>
      </c>
      <c r="EV470" s="8" t="n">
        <v>260</v>
      </c>
      <c r="EW470" s="8" t="n">
        <v>18</v>
      </c>
      <c r="EX470" s="8" t="n">
        <v>25</v>
      </c>
      <c r="EY470" s="8" t="n">
        <v>97</v>
      </c>
      <c r="EZ470" s="8" t="n">
        <v>78</v>
      </c>
      <c r="FA470" s="8" t="n">
        <v>-0.5</v>
      </c>
      <c r="FB470" s="8" t="n">
        <v>1.2</v>
      </c>
      <c r="FC470" s="8" t="n">
        <v>0.7</v>
      </c>
      <c r="FD470" s="19" t="n">
        <v>1.7</v>
      </c>
      <c r="FE470" s="18" t="n">
        <f aca="false">FD470/V470</f>
        <v>0.0288135593220339</v>
      </c>
      <c r="FF470" s="8" t="n">
        <v>0.2127</v>
      </c>
      <c r="FG470" s="8" t="n">
        <v>-0.62</v>
      </c>
      <c r="FH470" s="8" t="n">
        <v>-0.45</v>
      </c>
      <c r="FI470" s="8" t="n">
        <v>-1.07</v>
      </c>
      <c r="FJ470" s="22"/>
      <c r="FK470" s="22"/>
      <c r="FL470" s="22"/>
      <c r="FM470" s="8" t="n">
        <f aca="false">BL470+BS470+AH470+DT470</f>
        <v>285</v>
      </c>
      <c r="FN470" s="19" t="n">
        <f aca="false">IF(DS470&gt;0,(BL470+BR470)/DS470,0)</f>
        <v>5.33333333333333</v>
      </c>
      <c r="FO470" s="12" t="n">
        <v>0</v>
      </c>
      <c r="FP470" s="19" t="n">
        <f aca="false">Z470-AH470/10</f>
        <v>-0.300000000000001</v>
      </c>
      <c r="FQ470" s="19" t="n">
        <f aca="false">Z470+DR470/5</f>
        <v>7.2512</v>
      </c>
      <c r="FR470" s="19" t="n">
        <f aca="false">(DX470+DY470)/AL470*60</f>
        <v>117.110337691657</v>
      </c>
      <c r="FS470" s="8" t="n">
        <v>15</v>
      </c>
      <c r="FT470" s="17" t="s">
        <v>106</v>
      </c>
      <c r="FU470" s="8" t="n">
        <v>732</v>
      </c>
      <c r="FV470" s="22"/>
      <c r="FW470" s="17" t="s">
        <v>280</v>
      </c>
      <c r="FX470" s="23" t="n">
        <v>4000000</v>
      </c>
      <c r="FY470" s="23" t="n">
        <v>4000000</v>
      </c>
      <c r="FZ470" s="8" t="n">
        <v>808</v>
      </c>
      <c r="GA470" s="8" t="n">
        <v>63</v>
      </c>
      <c r="GB470" s="8" t="n">
        <v>215</v>
      </c>
      <c r="GC470" s="8" t="n">
        <v>278</v>
      </c>
      <c r="GD470" s="8" t="n">
        <v>2</v>
      </c>
      <c r="GE470" s="8" t="n">
        <v>1124</v>
      </c>
      <c r="GF470" s="8" t="n">
        <v>1436</v>
      </c>
      <c r="GG470" s="8" t="n">
        <v>17453</v>
      </c>
      <c r="GH470" s="8" t="n">
        <v>15.9</v>
      </c>
      <c r="GI470" s="8" t="n">
        <v>39.4</v>
      </c>
      <c r="GJ470" s="8" t="n">
        <v>55.3</v>
      </c>
      <c r="GK470" s="8" t="n">
        <f aca="false">Z470-AH470/10</f>
        <v>-0.300000000000001</v>
      </c>
      <c r="GL470" s="22"/>
      <c r="GM470" s="22"/>
      <c r="GN470" s="22"/>
      <c r="GO470" s="22"/>
      <c r="GP470" s="22"/>
    </row>
    <row r="471" customFormat="false" ht="13.65" hidden="false" customHeight="true" outlineLevel="0" collapsed="false">
      <c r="A471" s="16" t="n">
        <v>32927</v>
      </c>
      <c r="B471" s="17" t="s">
        <v>465</v>
      </c>
      <c r="C471" s="17" t="s">
        <v>460</v>
      </c>
      <c r="D471" s="17" t="s">
        <v>262</v>
      </c>
      <c r="E471" s="17" t="s">
        <v>262</v>
      </c>
      <c r="F471" s="8" t="n">
        <v>74</v>
      </c>
      <c r="G471" s="8" t="n">
        <v>205</v>
      </c>
      <c r="H471" s="8" t="n">
        <v>2009</v>
      </c>
      <c r="I471" s="8" t="n">
        <v>3</v>
      </c>
      <c r="J471" s="8" t="n">
        <v>83</v>
      </c>
      <c r="K471" s="17" t="s">
        <v>263</v>
      </c>
      <c r="L471" s="8" t="n">
        <v>2013</v>
      </c>
      <c r="M471" s="8" t="n">
        <v>27</v>
      </c>
      <c r="N471" s="8" t="n">
        <v>5</v>
      </c>
      <c r="O471" s="8" t="n">
        <v>8475246</v>
      </c>
      <c r="P471" s="17" t="s">
        <v>2316</v>
      </c>
      <c r="Q471" s="17" t="s">
        <v>2317</v>
      </c>
      <c r="R471" s="17" t="s">
        <v>2318</v>
      </c>
      <c r="S471" s="17" t="s">
        <v>2315</v>
      </c>
      <c r="T471" s="17" t="s">
        <v>278</v>
      </c>
      <c r="U471" s="17" t="s">
        <v>294</v>
      </c>
      <c r="V471" s="8" t="n">
        <v>73</v>
      </c>
      <c r="W471" s="8" t="n">
        <v>11</v>
      </c>
      <c r="X471" s="8" t="n">
        <v>10</v>
      </c>
      <c r="Y471" s="8" t="n">
        <v>2</v>
      </c>
      <c r="Z471" s="8" t="n">
        <v>21</v>
      </c>
      <c r="AA471" s="8" t="n">
        <v>9</v>
      </c>
      <c r="AB471" s="8" t="n">
        <v>44</v>
      </c>
      <c r="AC471" s="18" t="n">
        <f aca="false">Z471/V471</f>
        <v>0.287671232876712</v>
      </c>
      <c r="AD471" s="19" t="n">
        <f aca="false">IF(FZ471&gt;V471,Z471-V471*(GC471-Z471)/(FZ471-V471),0)</f>
        <v>2.6524064171123</v>
      </c>
      <c r="AE471" s="19" t="n">
        <v>8.468</v>
      </c>
      <c r="AF471" s="8" t="n">
        <v>3</v>
      </c>
      <c r="AG471" s="8" t="n">
        <v>-7.5</v>
      </c>
      <c r="AH471" s="8" t="n">
        <v>20</v>
      </c>
      <c r="AI471" s="8" t="n">
        <v>1566</v>
      </c>
      <c r="AJ471" s="8" t="n">
        <v>66472</v>
      </c>
      <c r="AK471" s="19" t="n">
        <v>1107.8666666667</v>
      </c>
      <c r="AL471" s="8" t="n">
        <v>1107.87</v>
      </c>
      <c r="AM471" s="8" t="n">
        <v>1108</v>
      </c>
      <c r="AN471" s="18" t="n">
        <f aca="false">AJ471/60/V471</f>
        <v>15.1762557077626</v>
      </c>
      <c r="AO471" s="8" t="n">
        <v>25.5</v>
      </c>
      <c r="AP471" s="12" t="n">
        <f aca="false">IF(EF471&gt;0,Z471/EF471,0)</f>
        <v>0.466666666666667</v>
      </c>
      <c r="AQ471" s="8" t="n">
        <v>225</v>
      </c>
      <c r="AR471" s="8" t="n">
        <v>226</v>
      </c>
      <c r="AS471" s="8" t="n">
        <v>226</v>
      </c>
      <c r="AT471" s="8" t="n">
        <v>147</v>
      </c>
      <c r="AU471" s="8" t="n">
        <v>148</v>
      </c>
      <c r="AV471" s="8" t="n">
        <v>102</v>
      </c>
      <c r="AW471" s="8" t="n">
        <v>57</v>
      </c>
      <c r="AX471" s="8" t="n">
        <v>10</v>
      </c>
      <c r="AY471" s="8" t="n">
        <v>2</v>
      </c>
      <c r="AZ471" s="8" t="n">
        <v>8</v>
      </c>
      <c r="BA471" s="8" t="n">
        <f aca="false">AY471+AZ471</f>
        <v>10</v>
      </c>
      <c r="BB471" s="8" t="n">
        <v>4.47</v>
      </c>
      <c r="BC471" s="8" t="n">
        <v>47.3137</v>
      </c>
      <c r="BD471" s="19" t="n">
        <v>44.6</v>
      </c>
      <c r="BE471" s="19" t="n">
        <v>2.41545312311944</v>
      </c>
      <c r="BF471" s="19" t="n">
        <f aca="false">AQ471+BD471</f>
        <v>269.6</v>
      </c>
      <c r="BG471" s="19" t="n">
        <f aca="false">IF(AL471&gt;0,BF471/AL471*60,0)</f>
        <v>14.6009910910125</v>
      </c>
      <c r="BH471" s="8" t="n">
        <v>311</v>
      </c>
      <c r="BI471" s="8" t="n">
        <v>366</v>
      </c>
      <c r="BJ471" s="8" t="n">
        <v>358</v>
      </c>
      <c r="BK471" s="12" t="n">
        <f aca="false">BH471/(BH471+BJ471)</f>
        <v>0.464872944693572</v>
      </c>
      <c r="BL471" s="8" t="n">
        <v>116</v>
      </c>
      <c r="BM471" s="8" t="n">
        <v>116</v>
      </c>
      <c r="BN471" s="8" t="n">
        <v>96</v>
      </c>
      <c r="BO471" s="8" t="n">
        <f aca="false">BM471-BN471</f>
        <v>20</v>
      </c>
      <c r="BP471" s="8" t="n">
        <v>46</v>
      </c>
      <c r="BQ471" s="8" t="n">
        <v>32</v>
      </c>
      <c r="BR471" s="8" t="n">
        <v>13</v>
      </c>
      <c r="BS471" s="8" t="n">
        <v>72</v>
      </c>
      <c r="BT471" s="12" t="n">
        <f aca="false">BS471/(EA471+BS471)</f>
        <v>0.0690978886756238</v>
      </c>
      <c r="BU471" s="8" t="n">
        <v>0</v>
      </c>
      <c r="BV471" s="8" t="n">
        <v>0</v>
      </c>
      <c r="BW471" s="12" t="n">
        <f aca="false">IF(BU471+BV471&gt;0,BU471/(BU471+BV471),0)</f>
        <v>0</v>
      </c>
      <c r="BX471" s="8" t="n">
        <v>0</v>
      </c>
      <c r="BY471" s="8" t="n">
        <v>0</v>
      </c>
      <c r="BZ471" s="8" t="n">
        <v>0</v>
      </c>
      <c r="CA471" s="8" t="n">
        <v>0</v>
      </c>
      <c r="CB471" s="8" t="n">
        <v>0</v>
      </c>
      <c r="CC471" s="8" t="n">
        <v>0</v>
      </c>
      <c r="CD471" s="8" t="n">
        <v>0</v>
      </c>
      <c r="CE471" s="8" t="n">
        <v>0</v>
      </c>
      <c r="CF471" s="8" t="n">
        <v>0</v>
      </c>
      <c r="CG471" s="8" t="n">
        <v>0</v>
      </c>
      <c r="CH471" s="8" t="n">
        <v>0</v>
      </c>
      <c r="CI471" s="8" t="n">
        <v>0</v>
      </c>
      <c r="CJ471" s="8" t="n">
        <v>0</v>
      </c>
      <c r="CK471" s="8" t="n">
        <v>0</v>
      </c>
      <c r="CL471" s="8" t="n">
        <v>4</v>
      </c>
      <c r="CM471" s="8" t="n">
        <v>3</v>
      </c>
      <c r="CN471" s="8" t="n">
        <v>0</v>
      </c>
      <c r="CO471" s="8" t="n">
        <v>0</v>
      </c>
      <c r="CP471" s="8" t="n">
        <v>0</v>
      </c>
      <c r="CQ471" s="8" t="n">
        <v>1</v>
      </c>
      <c r="CR471" s="8" t="n">
        <v>0</v>
      </c>
      <c r="CS471" s="8" t="n">
        <v>0</v>
      </c>
      <c r="CT471" s="8" t="n">
        <v>0</v>
      </c>
      <c r="CU471" s="8" t="n">
        <v>0</v>
      </c>
      <c r="CV471" s="8" t="n">
        <v>0</v>
      </c>
      <c r="CW471" s="8" t="n">
        <v>10</v>
      </c>
      <c r="CX471" s="8" t="n">
        <v>0</v>
      </c>
      <c r="CY471" s="8" t="n">
        <v>1</v>
      </c>
      <c r="CZ471" s="8" t="n">
        <v>3</v>
      </c>
      <c r="DA471" s="8" t="n">
        <v>42</v>
      </c>
      <c r="DB471" s="8" t="n">
        <v>4</v>
      </c>
      <c r="DC471" s="8" t="n">
        <v>0</v>
      </c>
      <c r="DD471" s="8" t="n">
        <v>25</v>
      </c>
      <c r="DE471" s="8" t="n">
        <v>9</v>
      </c>
      <c r="DF471" s="8" t="n">
        <v>0</v>
      </c>
      <c r="DG471" s="8" t="n">
        <v>0</v>
      </c>
      <c r="DH471" s="8" t="n">
        <v>64</v>
      </c>
      <c r="DI471" s="8" t="n">
        <v>10</v>
      </c>
      <c r="DJ471" s="8" t="n">
        <v>7</v>
      </c>
      <c r="DK471" s="8" t="n">
        <v>10</v>
      </c>
      <c r="DL471" s="8" t="n">
        <v>10</v>
      </c>
      <c r="DM471" s="8" t="n">
        <v>0</v>
      </c>
      <c r="DN471" s="8" t="n">
        <v>7</v>
      </c>
      <c r="DO471" s="8" t="n">
        <v>7</v>
      </c>
      <c r="DP471" s="8" t="n">
        <v>0</v>
      </c>
      <c r="DQ471" s="8" t="n">
        <f aca="false">DJ471-DI471</f>
        <v>-3</v>
      </c>
      <c r="DR471" s="19" t="n">
        <v>1.876</v>
      </c>
      <c r="DS471" s="8" t="n">
        <v>10</v>
      </c>
      <c r="DT471" s="8" t="n">
        <v>0</v>
      </c>
      <c r="DU471" s="8" t="n">
        <v>0</v>
      </c>
      <c r="DV471" s="8" t="n">
        <v>0</v>
      </c>
      <c r="DW471" s="8" t="n">
        <v>0</v>
      </c>
      <c r="DX471" s="8" t="n">
        <v>1030</v>
      </c>
      <c r="DY471" s="8" t="n">
        <v>1261</v>
      </c>
      <c r="DZ471" s="8" t="n">
        <v>720</v>
      </c>
      <c r="EA471" s="8" t="n">
        <v>970</v>
      </c>
      <c r="EB471" s="8" t="n">
        <v>494</v>
      </c>
      <c r="EC471" s="8" t="n">
        <v>663</v>
      </c>
      <c r="ED471" s="8" t="n">
        <v>37.32</v>
      </c>
      <c r="EE471" s="8" t="n">
        <v>56.7</v>
      </c>
      <c r="EF471" s="8" t="n">
        <v>45</v>
      </c>
      <c r="EG471" s="8" t="n">
        <v>47</v>
      </c>
      <c r="EH471" s="12" t="n">
        <f aca="false">EF471/EB471</f>
        <v>0.0910931174089069</v>
      </c>
      <c r="EI471" s="20" t="n">
        <f aca="false">1-EG471/EC471</f>
        <v>0.929110105580694</v>
      </c>
      <c r="EJ471" s="21" t="n">
        <f aca="false">EH471+EI471</f>
        <v>1.0202032229896</v>
      </c>
      <c r="EK471" s="8" t="n">
        <v>1042</v>
      </c>
      <c r="EL471" s="8" t="n">
        <v>1262</v>
      </c>
      <c r="EM471" s="8" t="n">
        <v>727</v>
      </c>
      <c r="EN471" s="8" t="n">
        <v>971</v>
      </c>
      <c r="EO471" s="8" t="n">
        <v>501</v>
      </c>
      <c r="EP471" s="8" t="n">
        <v>665</v>
      </c>
      <c r="EQ471" s="8" t="n">
        <v>46</v>
      </c>
      <c r="ER471" s="8" t="n">
        <v>48</v>
      </c>
      <c r="ES471" s="8" t="n">
        <v>458</v>
      </c>
      <c r="ET471" s="8" t="n">
        <v>604</v>
      </c>
      <c r="EU471" s="8" t="n">
        <v>172</v>
      </c>
      <c r="EV471" s="8" t="n">
        <v>246</v>
      </c>
      <c r="EW471" s="8" t="n">
        <v>20</v>
      </c>
      <c r="EX471" s="8" t="n">
        <v>31</v>
      </c>
      <c r="EY471" s="8" t="n">
        <v>49</v>
      </c>
      <c r="EZ471" s="8" t="n">
        <v>66</v>
      </c>
      <c r="FA471" s="8" t="n">
        <v>1.9</v>
      </c>
      <c r="FB471" s="8" t="n">
        <v>3.1</v>
      </c>
      <c r="FC471" s="8" t="n">
        <v>5</v>
      </c>
      <c r="FD471" s="19" t="n">
        <v>15.57</v>
      </c>
      <c r="FE471" s="18" t="n">
        <f aca="false">FD471/V471</f>
        <v>0.213287671232877</v>
      </c>
      <c r="FF471" s="8" t="n">
        <v>2.2132</v>
      </c>
      <c r="FG471" s="8" t="n">
        <v>0.58</v>
      </c>
      <c r="FH471" s="8" t="n">
        <v>-1</v>
      </c>
      <c r="FI471" s="8" t="n">
        <v>-0.42</v>
      </c>
      <c r="FJ471" s="22"/>
      <c r="FK471" s="22"/>
      <c r="FL471" s="22"/>
      <c r="FM471" s="8" t="n">
        <f aca="false">BL471+BS471+AH471+DT471</f>
        <v>208</v>
      </c>
      <c r="FN471" s="19" t="n">
        <f aca="false">IF(DS471&gt;0,(BL471+BR471)/DS471,0)</f>
        <v>12.9</v>
      </c>
      <c r="FO471" s="12" t="n">
        <v>0.0633649456</v>
      </c>
      <c r="FP471" s="19" t="n">
        <f aca="false">Z471-AH471/10</f>
        <v>19</v>
      </c>
      <c r="FQ471" s="19" t="n">
        <f aca="false">Z471+DR471/5</f>
        <v>21.3752</v>
      </c>
      <c r="FR471" s="19" t="n">
        <f aca="false">(DX471+DY471)/AL471*60</f>
        <v>124.075929486312</v>
      </c>
      <c r="FS471" s="8" t="n">
        <v>4</v>
      </c>
      <c r="FT471" s="17" t="s">
        <v>345</v>
      </c>
      <c r="FU471" s="8" t="n">
        <v>195</v>
      </c>
      <c r="FV471" s="17" t="s">
        <v>255</v>
      </c>
      <c r="FW471" s="17" t="s">
        <v>280</v>
      </c>
      <c r="FX471" s="23" t="n">
        <v>1050000</v>
      </c>
      <c r="FY471" s="23" t="n">
        <v>1000000</v>
      </c>
      <c r="FZ471" s="8" t="n">
        <v>260</v>
      </c>
      <c r="GA471" s="8" t="n">
        <v>26</v>
      </c>
      <c r="GB471" s="8" t="n">
        <v>42</v>
      </c>
      <c r="GC471" s="8" t="n">
        <v>68</v>
      </c>
      <c r="GD471" s="8" t="n">
        <v>8</v>
      </c>
      <c r="GE471" s="8" t="n">
        <v>155</v>
      </c>
      <c r="GF471" s="8" t="n">
        <v>384</v>
      </c>
      <c r="GG471" s="8" t="n">
        <v>4068</v>
      </c>
      <c r="GH471" s="8" t="n">
        <v>5.2</v>
      </c>
      <c r="GI471" s="8" t="n">
        <v>9.3</v>
      </c>
      <c r="GJ471" s="8" t="n">
        <v>14.5</v>
      </c>
      <c r="GK471" s="8" t="n">
        <f aca="false">Z471-AH471/10</f>
        <v>19</v>
      </c>
      <c r="GL471" s="22"/>
      <c r="GM471" s="22"/>
      <c r="GN471" s="22"/>
      <c r="GO471" s="22"/>
      <c r="GP471" s="22"/>
    </row>
    <row r="472" customFormat="false" ht="13.65" hidden="false" customHeight="true" outlineLevel="0" collapsed="false">
      <c r="A472" s="16" t="n">
        <v>35268</v>
      </c>
      <c r="B472" s="17" t="s">
        <v>2319</v>
      </c>
      <c r="C472" s="22"/>
      <c r="D472" s="17" t="s">
        <v>1137</v>
      </c>
      <c r="E472" s="17" t="s">
        <v>1137</v>
      </c>
      <c r="F472" s="8" t="n">
        <v>70</v>
      </c>
      <c r="G472" s="8" t="n">
        <v>193</v>
      </c>
      <c r="H472" s="8" t="n">
        <v>2014</v>
      </c>
      <c r="I472" s="8" t="n">
        <v>1</v>
      </c>
      <c r="J472" s="8" t="n">
        <v>11</v>
      </c>
      <c r="K472" s="17" t="s">
        <v>263</v>
      </c>
      <c r="L472" s="8" t="n">
        <v>2014</v>
      </c>
      <c r="M472" s="8" t="n">
        <v>21</v>
      </c>
      <c r="N472" s="8" t="n">
        <v>4</v>
      </c>
      <c r="O472" s="8" t="n">
        <v>8477942</v>
      </c>
      <c r="P472" s="17" t="s">
        <v>2320</v>
      </c>
      <c r="Q472" s="17" t="s">
        <v>2321</v>
      </c>
      <c r="R472" s="17" t="s">
        <v>2322</v>
      </c>
      <c r="S472" s="17" t="s">
        <v>2315</v>
      </c>
      <c r="T472" s="17" t="s">
        <v>268</v>
      </c>
      <c r="U472" s="17" t="s">
        <v>488</v>
      </c>
      <c r="V472" s="8" t="n">
        <v>80</v>
      </c>
      <c r="W472" s="8" t="n">
        <v>23</v>
      </c>
      <c r="X472" s="8" t="n">
        <v>25</v>
      </c>
      <c r="Y472" s="8" t="n">
        <v>14</v>
      </c>
      <c r="Z472" s="8" t="n">
        <v>48</v>
      </c>
      <c r="AA472" s="8" t="n">
        <v>7</v>
      </c>
      <c r="AB472" s="8" t="n">
        <v>16</v>
      </c>
      <c r="AC472" s="18" t="n">
        <f aca="false">Z472/V472</f>
        <v>0.6</v>
      </c>
      <c r="AD472" s="19" t="n">
        <f aca="false">IF(FZ472&gt;V472,Z472-V472*(GC472-Z472)/(FZ472-V472),0)</f>
        <v>25.3333333333333</v>
      </c>
      <c r="AE472" s="19" t="n">
        <v>19.158</v>
      </c>
      <c r="AF472" s="8" t="n">
        <v>20</v>
      </c>
      <c r="AG472" s="8" t="n">
        <v>16</v>
      </c>
      <c r="AH472" s="8" t="n">
        <v>26</v>
      </c>
      <c r="AI472" s="8" t="n">
        <v>1604</v>
      </c>
      <c r="AJ472" s="8" t="n">
        <v>72709</v>
      </c>
      <c r="AK472" s="19" t="n">
        <v>1211.8166666667</v>
      </c>
      <c r="AL472" s="8" t="n">
        <v>1211.8</v>
      </c>
      <c r="AM472" s="8" t="n">
        <v>1212</v>
      </c>
      <c r="AN472" s="18" t="n">
        <f aca="false">AJ472/60/V472</f>
        <v>15.1477083333333</v>
      </c>
      <c r="AO472" s="8" t="n">
        <v>25.15</v>
      </c>
      <c r="AP472" s="12" t="n">
        <f aca="false">IF(EF472&gt;0,Z472/EF472,0)</f>
        <v>0.623376623376623</v>
      </c>
      <c r="AQ472" s="8" t="n">
        <v>354</v>
      </c>
      <c r="AR472" s="8" t="n">
        <v>354</v>
      </c>
      <c r="AS472" s="8" t="n">
        <v>354</v>
      </c>
      <c r="AT472" s="8" t="n">
        <v>255</v>
      </c>
      <c r="AU472" s="8" t="n">
        <v>255</v>
      </c>
      <c r="AV472" s="8" t="n">
        <v>187</v>
      </c>
      <c r="AW472" s="8" t="n">
        <v>212</v>
      </c>
      <c r="AX472" s="8" t="n">
        <v>95</v>
      </c>
      <c r="AY472" s="8" t="n">
        <v>9</v>
      </c>
      <c r="AZ472" s="8" t="n">
        <v>18</v>
      </c>
      <c r="BA472" s="8" t="n">
        <f aca="false">AY472+AZ472</f>
        <v>27</v>
      </c>
      <c r="BB472" s="8" t="n">
        <v>20.83</v>
      </c>
      <c r="BC472" s="8" t="n">
        <v>24.0428</v>
      </c>
      <c r="BD472" s="19" t="n">
        <v>281.6</v>
      </c>
      <c r="BE472" s="19" t="n">
        <v>13.9427031041545</v>
      </c>
      <c r="BF472" s="19" t="n">
        <f aca="false">AQ472+BD472</f>
        <v>635.6</v>
      </c>
      <c r="BG472" s="19" t="n">
        <f aca="false">IF(AL472&gt;0,BF472/AL472*60,0)</f>
        <v>31.4705396930186</v>
      </c>
      <c r="BH472" s="8" t="n">
        <v>509</v>
      </c>
      <c r="BI472" s="8" t="n">
        <v>403</v>
      </c>
      <c r="BJ472" s="8" t="n">
        <v>213</v>
      </c>
      <c r="BK472" s="12" t="n">
        <f aca="false">BH472/(BH472+BJ472)</f>
        <v>0.704986149584488</v>
      </c>
      <c r="BL472" s="8" t="n">
        <v>34</v>
      </c>
      <c r="BM472" s="8" t="n">
        <v>34</v>
      </c>
      <c r="BN472" s="8" t="n">
        <v>70</v>
      </c>
      <c r="BO472" s="8" t="n">
        <f aca="false">BM472-BN472</f>
        <v>-36</v>
      </c>
      <c r="BP472" s="8" t="n">
        <v>68</v>
      </c>
      <c r="BQ472" s="8" t="n">
        <v>56</v>
      </c>
      <c r="BR472" s="8" t="n">
        <v>42</v>
      </c>
      <c r="BS472" s="8" t="n">
        <v>27</v>
      </c>
      <c r="BT472" s="12" t="n">
        <f aca="false">BS472/(EA472+BS472)</f>
        <v>0.0354796320630749</v>
      </c>
      <c r="BU472" s="8" t="n">
        <v>0</v>
      </c>
      <c r="BV472" s="8" t="n">
        <v>5</v>
      </c>
      <c r="BW472" s="12" t="n">
        <f aca="false">IF(BU472+BV472&gt;0,BU472/(BU472+BV472),0)</f>
        <v>0</v>
      </c>
      <c r="BX472" s="8" t="n">
        <v>0</v>
      </c>
      <c r="BY472" s="8" t="n">
        <v>0</v>
      </c>
      <c r="BZ472" s="8" t="n">
        <v>0</v>
      </c>
      <c r="CA472" s="8" t="n">
        <v>0</v>
      </c>
      <c r="CB472" s="8" t="n">
        <v>0</v>
      </c>
      <c r="CC472" s="8" t="n">
        <v>5</v>
      </c>
      <c r="CD472" s="8" t="n">
        <v>0</v>
      </c>
      <c r="CE472" s="8" t="n">
        <v>2</v>
      </c>
      <c r="CF472" s="8" t="n">
        <v>0</v>
      </c>
      <c r="CG472" s="8" t="n">
        <v>2</v>
      </c>
      <c r="CH472" s="8" t="n">
        <v>0</v>
      </c>
      <c r="CI472" s="8" t="n">
        <v>3</v>
      </c>
      <c r="CJ472" s="8" t="n">
        <v>0</v>
      </c>
      <c r="CK472" s="8" t="n">
        <v>0</v>
      </c>
      <c r="CL472" s="8" t="n">
        <v>6</v>
      </c>
      <c r="CM472" s="8" t="n">
        <v>4</v>
      </c>
      <c r="CN472" s="8" t="n">
        <v>1</v>
      </c>
      <c r="CO472" s="8" t="n">
        <v>0</v>
      </c>
      <c r="CP472" s="8" t="n">
        <v>0</v>
      </c>
      <c r="CQ472" s="8" t="n">
        <v>3</v>
      </c>
      <c r="CR472" s="8" t="n">
        <v>0</v>
      </c>
      <c r="CS472" s="8" t="n">
        <v>0</v>
      </c>
      <c r="CT472" s="8" t="n">
        <v>4</v>
      </c>
      <c r="CU472" s="8" t="n">
        <v>3</v>
      </c>
      <c r="CV472" s="8" t="n">
        <v>0</v>
      </c>
      <c r="CW472" s="8" t="n">
        <v>13</v>
      </c>
      <c r="CX472" s="8" t="n">
        <v>1</v>
      </c>
      <c r="CY472" s="8" t="n">
        <v>6</v>
      </c>
      <c r="CZ472" s="8" t="n">
        <v>11</v>
      </c>
      <c r="DA472" s="8" t="n">
        <v>50</v>
      </c>
      <c r="DB472" s="8" t="n">
        <v>17</v>
      </c>
      <c r="DC472" s="8" t="n">
        <v>4</v>
      </c>
      <c r="DD472" s="8" t="n">
        <v>9</v>
      </c>
      <c r="DE472" s="8" t="n">
        <v>27</v>
      </c>
      <c r="DF472" s="8" t="n">
        <v>13</v>
      </c>
      <c r="DG472" s="8" t="n">
        <v>4</v>
      </c>
      <c r="DH472" s="8" t="n">
        <v>113</v>
      </c>
      <c r="DI472" s="8" t="n">
        <v>13</v>
      </c>
      <c r="DJ472" s="8" t="n">
        <v>28</v>
      </c>
      <c r="DK472" s="8" t="n">
        <v>14</v>
      </c>
      <c r="DL472" s="8" t="n">
        <v>14</v>
      </c>
      <c r="DM472" s="8" t="n">
        <v>0</v>
      </c>
      <c r="DN472" s="8" t="n">
        <v>28</v>
      </c>
      <c r="DO472" s="8" t="n">
        <v>28</v>
      </c>
      <c r="DP472" s="8" t="n">
        <v>0</v>
      </c>
      <c r="DQ472" s="8" t="n">
        <f aca="false">DJ472-DI472</f>
        <v>15</v>
      </c>
      <c r="DR472" s="19" t="n">
        <v>9.604</v>
      </c>
      <c r="DS472" s="8" t="n">
        <v>13</v>
      </c>
      <c r="DT472" s="8" t="n">
        <v>0</v>
      </c>
      <c r="DU472" s="8" t="n">
        <v>0</v>
      </c>
      <c r="DV472" s="8" t="n">
        <v>0</v>
      </c>
      <c r="DW472" s="8" t="n">
        <v>0</v>
      </c>
      <c r="DX472" s="8" t="n">
        <v>1499</v>
      </c>
      <c r="DY472" s="8" t="n">
        <v>988</v>
      </c>
      <c r="DZ472" s="8" t="n">
        <v>1102</v>
      </c>
      <c r="EA472" s="8" t="n">
        <v>734</v>
      </c>
      <c r="EB472" s="8" t="n">
        <v>779</v>
      </c>
      <c r="EC472" s="8" t="n">
        <v>549</v>
      </c>
      <c r="ED472" s="8" t="n">
        <v>73.32</v>
      </c>
      <c r="EE472" s="8" t="n">
        <v>45</v>
      </c>
      <c r="EF472" s="8" t="n">
        <v>77</v>
      </c>
      <c r="EG472" s="8" t="n">
        <v>31</v>
      </c>
      <c r="EH472" s="12" t="n">
        <f aca="false">EF472/EB472</f>
        <v>0.0988446726572529</v>
      </c>
      <c r="EI472" s="20" t="n">
        <f aca="false">1-EG472/EC472</f>
        <v>0.943533697632058</v>
      </c>
      <c r="EJ472" s="21" t="n">
        <f aca="false">EH472+EI472</f>
        <v>1.04237837028931</v>
      </c>
      <c r="EK472" s="8" t="n">
        <v>1503</v>
      </c>
      <c r="EL472" s="8" t="n">
        <v>986</v>
      </c>
      <c r="EM472" s="8" t="n">
        <v>1103</v>
      </c>
      <c r="EN472" s="8" t="n">
        <v>731</v>
      </c>
      <c r="EO472" s="8" t="n">
        <v>781</v>
      </c>
      <c r="EP472" s="8" t="n">
        <v>546</v>
      </c>
      <c r="EQ472" s="8" t="n">
        <v>77</v>
      </c>
      <c r="ER472" s="8" t="n">
        <v>32</v>
      </c>
      <c r="ES472" s="8" t="n">
        <v>723</v>
      </c>
      <c r="ET472" s="8" t="n">
        <v>493</v>
      </c>
      <c r="EU472" s="8" t="n">
        <v>275</v>
      </c>
      <c r="EV472" s="8" t="n">
        <v>182</v>
      </c>
      <c r="EW472" s="8" t="n">
        <v>40</v>
      </c>
      <c r="EX472" s="8" t="n">
        <v>17</v>
      </c>
      <c r="EY472" s="8" t="n">
        <v>77</v>
      </c>
      <c r="EZ472" s="8" t="n">
        <v>82</v>
      </c>
      <c r="FA472" s="8" t="n">
        <v>4</v>
      </c>
      <c r="FB472" s="8" t="n">
        <v>1.9</v>
      </c>
      <c r="FC472" s="8" t="n">
        <v>6</v>
      </c>
      <c r="FD472" s="19" t="n">
        <v>65.78</v>
      </c>
      <c r="FE472" s="18" t="n">
        <f aca="false">FD472/V472</f>
        <v>0.82225</v>
      </c>
      <c r="FF472" s="8" t="n">
        <v>6.6561</v>
      </c>
      <c r="FG472" s="8" t="n">
        <v>1.79</v>
      </c>
      <c r="FH472" s="8" t="n">
        <v>0.47</v>
      </c>
      <c r="FI472" s="8" t="n">
        <v>2.26</v>
      </c>
      <c r="FJ472" s="8" t="n">
        <v>10</v>
      </c>
      <c r="FK472" s="8" t="n">
        <v>2</v>
      </c>
      <c r="FL472" s="8" t="n">
        <v>1</v>
      </c>
      <c r="FM472" s="8" t="n">
        <f aca="false">BL472+BS472+AH472+DT472</f>
        <v>87</v>
      </c>
      <c r="FN472" s="19" t="n">
        <f aca="false">IF(DS472&gt;0,(BL472+BR472)/DS472,0)</f>
        <v>5.84615384615385</v>
      </c>
      <c r="FO472" s="12" t="n">
        <v>0.0990546218</v>
      </c>
      <c r="FP472" s="19" t="n">
        <f aca="false">Z472-AH472/10</f>
        <v>45.4</v>
      </c>
      <c r="FQ472" s="19" t="n">
        <f aca="false">Z472+DR472/5</f>
        <v>49.9208</v>
      </c>
      <c r="FR472" s="19" t="n">
        <f aca="false">(DX472+DY472)/AL472*60</f>
        <v>123.139131869946</v>
      </c>
      <c r="FS472" s="8" t="n">
        <v>4</v>
      </c>
      <c r="FT472" s="17" t="s">
        <v>326</v>
      </c>
      <c r="FU472" s="8" t="n">
        <v>195</v>
      </c>
      <c r="FV472" s="22"/>
      <c r="FW472" s="17" t="s">
        <v>270</v>
      </c>
      <c r="FX472" s="23" t="n">
        <v>832500</v>
      </c>
      <c r="FY472" s="23" t="n">
        <v>863333</v>
      </c>
      <c r="FZ472" s="8" t="n">
        <v>140</v>
      </c>
      <c r="GA472" s="8" t="n">
        <v>35</v>
      </c>
      <c r="GB472" s="8" t="n">
        <v>30</v>
      </c>
      <c r="GC472" s="8" t="n">
        <v>65</v>
      </c>
      <c r="GD472" s="8" t="n">
        <v>20</v>
      </c>
      <c r="GE472" s="8" t="n">
        <v>44</v>
      </c>
      <c r="GF472" s="8" t="n">
        <v>315</v>
      </c>
      <c r="GG472" s="8" t="n">
        <v>2019</v>
      </c>
      <c r="GH472" s="8" t="n">
        <v>5</v>
      </c>
      <c r="GI472" s="8" t="n">
        <v>2.8</v>
      </c>
      <c r="GJ472" s="8" t="n">
        <v>7.8</v>
      </c>
      <c r="GK472" s="8" t="n">
        <f aca="false">Z472-AH472/10</f>
        <v>45.4</v>
      </c>
      <c r="GL472" s="22"/>
      <c r="GM472" s="22"/>
      <c r="GN472" s="22"/>
      <c r="GO472" s="22"/>
      <c r="GP472" s="22"/>
    </row>
    <row r="473" customFormat="false" ht="13.65" hidden="false" customHeight="true" outlineLevel="0" collapsed="false">
      <c r="A473" s="16" t="n">
        <v>33669</v>
      </c>
      <c r="B473" s="17" t="s">
        <v>2323</v>
      </c>
      <c r="C473" s="17" t="s">
        <v>360</v>
      </c>
      <c r="D473" s="17" t="s">
        <v>283</v>
      </c>
      <c r="E473" s="17" t="s">
        <v>283</v>
      </c>
      <c r="F473" s="8" t="n">
        <v>76</v>
      </c>
      <c r="G473" s="8" t="n">
        <v>212</v>
      </c>
      <c r="H473" s="8" t="n">
        <v>2010</v>
      </c>
      <c r="I473" s="8" t="n">
        <v>5</v>
      </c>
      <c r="J473" s="8" t="n">
        <v>148</v>
      </c>
      <c r="K473" s="17" t="s">
        <v>263</v>
      </c>
      <c r="L473" s="8" t="n">
        <v>2015</v>
      </c>
      <c r="M473" s="8" t="n">
        <v>25</v>
      </c>
      <c r="N473" s="8" t="n">
        <v>3</v>
      </c>
      <c r="O473" s="8" t="n">
        <v>8475857</v>
      </c>
      <c r="P473" s="17" t="s">
        <v>2324</v>
      </c>
      <c r="Q473" s="17" t="s">
        <v>2325</v>
      </c>
      <c r="R473" s="17" t="s">
        <v>2326</v>
      </c>
      <c r="S473" s="17" t="s">
        <v>2315</v>
      </c>
      <c r="T473" s="17" t="s">
        <v>278</v>
      </c>
      <c r="U473" s="17" t="s">
        <v>351</v>
      </c>
      <c r="V473" s="8" t="n">
        <v>16</v>
      </c>
      <c r="W473" s="8" t="n">
        <v>0</v>
      </c>
      <c r="X473" s="8" t="n">
        <v>3</v>
      </c>
      <c r="Y473" s="8" t="n">
        <v>1</v>
      </c>
      <c r="Z473" s="8" t="n">
        <v>3</v>
      </c>
      <c r="AA473" s="8" t="n">
        <v>29</v>
      </c>
      <c r="AB473" s="8" t="n">
        <v>89</v>
      </c>
      <c r="AC473" s="18" t="n">
        <f aca="false">Z473/V473</f>
        <v>0.1875</v>
      </c>
      <c r="AD473" s="19" t="n">
        <f aca="false">IF(FZ473&gt;V473,Z473-V473*(GC473-Z473)/(FZ473-V473),0)</f>
        <v>0.925925925925926</v>
      </c>
      <c r="AE473" s="19" t="n">
        <v>0.887</v>
      </c>
      <c r="AF473" s="8" t="n">
        <v>-3</v>
      </c>
      <c r="AG473" s="8" t="n">
        <v>0</v>
      </c>
      <c r="AH473" s="8" t="n">
        <v>2</v>
      </c>
      <c r="AI473" s="8" t="n">
        <v>292</v>
      </c>
      <c r="AJ473" s="8" t="n">
        <v>13472</v>
      </c>
      <c r="AK473" s="19" t="n">
        <v>224.53333333333</v>
      </c>
      <c r="AL473" s="8" t="n">
        <v>224.53</v>
      </c>
      <c r="AM473" s="8" t="n">
        <v>225</v>
      </c>
      <c r="AN473" s="18" t="n">
        <f aca="false">AJ473/60/V473</f>
        <v>14.0333333333333</v>
      </c>
      <c r="AO473" s="8" t="n">
        <v>23.66</v>
      </c>
      <c r="AP473" s="12" t="n">
        <f aca="false">IF(EF473&gt;0,Z473/EF473,0)</f>
        <v>0.428571428571429</v>
      </c>
      <c r="AQ473" s="8" t="n">
        <v>45</v>
      </c>
      <c r="AR473" s="8" t="n">
        <v>45</v>
      </c>
      <c r="AS473" s="8" t="n">
        <v>45</v>
      </c>
      <c r="AT473" s="8" t="n">
        <v>31</v>
      </c>
      <c r="AU473" s="8" t="n">
        <v>31</v>
      </c>
      <c r="AV473" s="8" t="n">
        <v>20</v>
      </c>
      <c r="AW473" s="8" t="n">
        <v>7</v>
      </c>
      <c r="AX473" s="8" t="n">
        <v>1</v>
      </c>
      <c r="AY473" s="8" t="n">
        <v>0</v>
      </c>
      <c r="AZ473" s="8" t="n">
        <v>5</v>
      </c>
      <c r="BA473" s="8" t="n">
        <f aca="false">AY473+AZ473</f>
        <v>5</v>
      </c>
      <c r="BB473" s="8" t="n">
        <v>0.56</v>
      </c>
      <c r="BC473" s="8" t="n">
        <v>54.8</v>
      </c>
      <c r="BD473" s="19" t="n">
        <v>32.7</v>
      </c>
      <c r="BE473" s="19" t="n">
        <v>8.73812351543956</v>
      </c>
      <c r="BF473" s="19" t="n">
        <f aca="false">AQ473+BD473</f>
        <v>77.7</v>
      </c>
      <c r="BG473" s="19" t="n">
        <f aca="false">IF(AL473&gt;0,BF473/AL473*60,0)</f>
        <v>20.763372377856</v>
      </c>
      <c r="BH473" s="8" t="n">
        <v>64</v>
      </c>
      <c r="BI473" s="8" t="n">
        <v>82</v>
      </c>
      <c r="BJ473" s="8" t="n">
        <v>55</v>
      </c>
      <c r="BK473" s="12" t="n">
        <f aca="false">BH473/(BH473+BJ473)</f>
        <v>0.53781512605042</v>
      </c>
      <c r="BL473" s="8" t="n">
        <v>16</v>
      </c>
      <c r="BM473" s="8" t="n">
        <v>16</v>
      </c>
      <c r="BN473" s="8" t="n">
        <v>24</v>
      </c>
      <c r="BO473" s="8" t="n">
        <f aca="false">BM473-BN473</f>
        <v>-8</v>
      </c>
      <c r="BP473" s="8" t="n">
        <v>11</v>
      </c>
      <c r="BQ473" s="8" t="n">
        <v>7</v>
      </c>
      <c r="BR473" s="8" t="n">
        <v>0</v>
      </c>
      <c r="BS473" s="8" t="n">
        <v>15</v>
      </c>
      <c r="BT473" s="12" t="n">
        <f aca="false">BS473/(EA473+BS473)</f>
        <v>0.0828729281767956</v>
      </c>
      <c r="BU473" s="8" t="n">
        <v>0</v>
      </c>
      <c r="BV473" s="8" t="n">
        <v>0</v>
      </c>
      <c r="BW473" s="12" t="n">
        <f aca="false">IF(BU473+BV473&gt;0,BU473/(BU473+BV473),0)</f>
        <v>0</v>
      </c>
      <c r="BX473" s="8" t="n">
        <v>0</v>
      </c>
      <c r="BY473" s="8" t="n">
        <v>0</v>
      </c>
      <c r="BZ473" s="8" t="n">
        <v>0</v>
      </c>
      <c r="CA473" s="8" t="n">
        <v>0</v>
      </c>
      <c r="CB473" s="8" t="n">
        <v>0</v>
      </c>
      <c r="CC473" s="8" t="n">
        <v>0</v>
      </c>
      <c r="CD473" s="8" t="n">
        <v>0</v>
      </c>
      <c r="CE473" s="8" t="n">
        <v>0</v>
      </c>
      <c r="CF473" s="8" t="n">
        <v>0</v>
      </c>
      <c r="CG473" s="8" t="n">
        <v>0</v>
      </c>
      <c r="CH473" s="8" t="n">
        <v>0</v>
      </c>
      <c r="CI473" s="8" t="n">
        <v>0</v>
      </c>
      <c r="CJ473" s="8" t="n">
        <v>0</v>
      </c>
      <c r="CK473" s="8" t="n">
        <v>0</v>
      </c>
      <c r="CL473" s="8" t="n">
        <v>0</v>
      </c>
      <c r="CM473" s="8" t="n">
        <v>0</v>
      </c>
      <c r="CN473" s="8" t="n">
        <v>0</v>
      </c>
      <c r="CO473" s="8" t="n">
        <v>0</v>
      </c>
      <c r="CP473" s="8" t="n">
        <v>0</v>
      </c>
      <c r="CQ473" s="8" t="n">
        <v>0</v>
      </c>
      <c r="CR473" s="8" t="n">
        <v>0</v>
      </c>
      <c r="CS473" s="8" t="n">
        <v>0</v>
      </c>
      <c r="CT473" s="8" t="n">
        <v>0</v>
      </c>
      <c r="CU473" s="8" t="n">
        <v>0</v>
      </c>
      <c r="CV473" s="8" t="n">
        <v>0</v>
      </c>
      <c r="CW473" s="8" t="n">
        <v>0</v>
      </c>
      <c r="CX473" s="8" t="n">
        <v>0</v>
      </c>
      <c r="CY473" s="8" t="n">
        <v>0</v>
      </c>
      <c r="CZ473" s="8" t="n">
        <v>1</v>
      </c>
      <c r="DA473" s="8" t="n">
        <v>10</v>
      </c>
      <c r="DB473" s="8" t="n">
        <v>0</v>
      </c>
      <c r="DC473" s="8" t="n">
        <v>0</v>
      </c>
      <c r="DD473" s="8" t="n">
        <v>5</v>
      </c>
      <c r="DE473" s="8" t="n">
        <v>1</v>
      </c>
      <c r="DF473" s="8" t="n">
        <v>0</v>
      </c>
      <c r="DG473" s="8" t="n">
        <v>0</v>
      </c>
      <c r="DH473" s="8" t="n">
        <v>14</v>
      </c>
      <c r="DI473" s="8" t="n">
        <v>1</v>
      </c>
      <c r="DJ473" s="8" t="n">
        <v>1</v>
      </c>
      <c r="DK473" s="8" t="n">
        <v>1</v>
      </c>
      <c r="DL473" s="8" t="n">
        <v>1</v>
      </c>
      <c r="DM473" s="8" t="n">
        <v>0</v>
      </c>
      <c r="DN473" s="8" t="n">
        <v>1</v>
      </c>
      <c r="DO473" s="8" t="n">
        <v>1</v>
      </c>
      <c r="DP473" s="8" t="n">
        <v>0</v>
      </c>
      <c r="DQ473" s="8" t="n">
        <f aca="false">DJ473-DI473</f>
        <v>0</v>
      </c>
      <c r="DR473" s="19" t="n">
        <v>0.01</v>
      </c>
      <c r="DS473" s="8" t="n">
        <v>1</v>
      </c>
      <c r="DT473" s="8" t="n">
        <v>0</v>
      </c>
      <c r="DU473" s="8" t="n">
        <v>0</v>
      </c>
      <c r="DV473" s="8" t="n">
        <v>0</v>
      </c>
      <c r="DW473" s="8" t="n">
        <v>0</v>
      </c>
      <c r="DX473" s="8" t="n">
        <v>217</v>
      </c>
      <c r="DY473" s="8" t="n">
        <v>228</v>
      </c>
      <c r="DZ473" s="8" t="n">
        <v>158</v>
      </c>
      <c r="EA473" s="8" t="n">
        <v>166</v>
      </c>
      <c r="EB473" s="8" t="n">
        <v>107</v>
      </c>
      <c r="EC473" s="8" t="n">
        <v>119</v>
      </c>
      <c r="ED473" s="8" t="n">
        <v>8.6</v>
      </c>
      <c r="EE473" s="8" t="n">
        <v>9.7</v>
      </c>
      <c r="EF473" s="8" t="n">
        <v>7</v>
      </c>
      <c r="EG473" s="8" t="n">
        <v>9</v>
      </c>
      <c r="EH473" s="12" t="n">
        <f aca="false">EF473/EB473</f>
        <v>0.0654205607476635</v>
      </c>
      <c r="EI473" s="20" t="n">
        <f aca="false">1-EG473/EC473</f>
        <v>0.92436974789916</v>
      </c>
      <c r="EJ473" s="21" t="n">
        <f aca="false">EH473+EI473</f>
        <v>0.989790308646823</v>
      </c>
      <c r="EK473" s="8" t="n">
        <v>218</v>
      </c>
      <c r="EL473" s="8" t="n">
        <v>227</v>
      </c>
      <c r="EM473" s="8" t="n">
        <v>158</v>
      </c>
      <c r="EN473" s="8" t="n">
        <v>165</v>
      </c>
      <c r="EO473" s="8" t="n">
        <v>108</v>
      </c>
      <c r="EP473" s="8" t="n">
        <v>119</v>
      </c>
      <c r="EQ473" s="8" t="n">
        <v>7</v>
      </c>
      <c r="ER473" s="8" t="n">
        <v>9</v>
      </c>
      <c r="ES473" s="8" t="n">
        <v>98</v>
      </c>
      <c r="ET473" s="8" t="n">
        <v>106</v>
      </c>
      <c r="EU473" s="8" t="n">
        <v>34</v>
      </c>
      <c r="EV473" s="8" t="n">
        <v>40</v>
      </c>
      <c r="EW473" s="8" t="n">
        <v>4</v>
      </c>
      <c r="EX473" s="8" t="n">
        <v>7</v>
      </c>
      <c r="EY473" s="8" t="n">
        <v>17</v>
      </c>
      <c r="EZ473" s="8" t="n">
        <v>18</v>
      </c>
      <c r="FA473" s="8" t="n">
        <v>0</v>
      </c>
      <c r="FB473" s="8" t="n">
        <v>0.3</v>
      </c>
      <c r="FC473" s="8" t="n">
        <v>0.4</v>
      </c>
      <c r="FD473" s="19" t="n">
        <v>2.7</v>
      </c>
      <c r="FE473" s="18" t="n">
        <f aca="false">FD473/V473</f>
        <v>0.16875</v>
      </c>
      <c r="FF473" s="8" t="n">
        <v>0.0318</v>
      </c>
      <c r="FG473" s="8" t="n">
        <v>-0.01</v>
      </c>
      <c r="FH473" s="8" t="n">
        <v>0</v>
      </c>
      <c r="FI473" s="8" t="n">
        <v>-0.01</v>
      </c>
      <c r="FJ473" s="22"/>
      <c r="FK473" s="22"/>
      <c r="FL473" s="22"/>
      <c r="FM473" s="8" t="n">
        <f aca="false">BL473+BS473+AH473+DT473</f>
        <v>33</v>
      </c>
      <c r="FN473" s="19" t="n">
        <f aca="false">IF(DS473&gt;0,(BL473+BR473)/DS473,0)</f>
        <v>16</v>
      </c>
      <c r="FO473" s="12" t="n">
        <v>0</v>
      </c>
      <c r="FP473" s="19" t="n">
        <f aca="false">Z473-AH473/10</f>
        <v>2.8</v>
      </c>
      <c r="FQ473" s="19" t="n">
        <f aca="false">Z473+DR473/5</f>
        <v>3.002</v>
      </c>
      <c r="FR473" s="19" t="n">
        <f aca="false">(DX473+DY473)/AL473*60</f>
        <v>118.915067028905</v>
      </c>
      <c r="FS473" s="22"/>
      <c r="FT473" s="22"/>
      <c r="FU473" s="22"/>
      <c r="FV473" s="22"/>
      <c r="FW473" s="17" t="s">
        <v>280</v>
      </c>
      <c r="FX473" s="23" t="n">
        <v>650000</v>
      </c>
      <c r="FY473" s="23" t="n">
        <v>650000</v>
      </c>
      <c r="FZ473" s="8" t="n">
        <v>70</v>
      </c>
      <c r="GA473" s="8" t="n">
        <v>1</v>
      </c>
      <c r="GB473" s="8" t="n">
        <v>9</v>
      </c>
      <c r="GC473" s="8" t="n">
        <v>10</v>
      </c>
      <c r="GD473" s="8" t="n">
        <v>0</v>
      </c>
      <c r="GE473" s="8" t="n">
        <v>8</v>
      </c>
      <c r="GF473" s="8" t="n">
        <v>74</v>
      </c>
      <c r="GG473" s="8" t="n">
        <v>976</v>
      </c>
      <c r="GH473" s="8" t="n">
        <v>0</v>
      </c>
      <c r="GI473" s="8" t="n">
        <v>2.7</v>
      </c>
      <c r="GJ473" s="8" t="n">
        <v>2.7</v>
      </c>
      <c r="GK473" s="8" t="n">
        <f aca="false">Z473-AH473/10</f>
        <v>2.8</v>
      </c>
      <c r="GL473" s="22"/>
      <c r="GM473" s="22"/>
      <c r="GN473" s="22"/>
      <c r="GO473" s="22"/>
      <c r="GP473" s="22"/>
    </row>
    <row r="474" customFormat="false" ht="13.65" hidden="false" customHeight="true" outlineLevel="0" collapsed="false">
      <c r="A474" s="16" t="n">
        <v>33732</v>
      </c>
      <c r="B474" s="17" t="s">
        <v>763</v>
      </c>
      <c r="C474" s="17" t="s">
        <v>309</v>
      </c>
      <c r="D474" s="17" t="s">
        <v>283</v>
      </c>
      <c r="E474" s="17" t="s">
        <v>283</v>
      </c>
      <c r="F474" s="8" t="n">
        <v>77</v>
      </c>
      <c r="G474" s="8" t="n">
        <v>217</v>
      </c>
      <c r="H474" s="8" t="n">
        <v>2010</v>
      </c>
      <c r="I474" s="8" t="n">
        <v>1</v>
      </c>
      <c r="J474" s="8" t="n">
        <v>24</v>
      </c>
      <c r="K474" s="17" t="s">
        <v>263</v>
      </c>
      <c r="L474" s="8" t="n">
        <v>2014</v>
      </c>
      <c r="M474" s="8" t="n">
        <v>25</v>
      </c>
      <c r="N474" s="8" t="n">
        <v>4</v>
      </c>
      <c r="O474" s="8" t="n">
        <v>8475763</v>
      </c>
      <c r="P474" s="17" t="s">
        <v>2327</v>
      </c>
      <c r="Q474" s="17" t="s">
        <v>2328</v>
      </c>
      <c r="R474" s="17" t="s">
        <v>2014</v>
      </c>
      <c r="S474" s="17" t="s">
        <v>2315</v>
      </c>
      <c r="T474" s="17" t="s">
        <v>817</v>
      </c>
      <c r="U474" s="17" t="s">
        <v>606</v>
      </c>
      <c r="V474" s="8" t="n">
        <v>76</v>
      </c>
      <c r="W474" s="8" t="n">
        <v>25</v>
      </c>
      <c r="X474" s="8" t="n">
        <v>19</v>
      </c>
      <c r="Y474" s="8" t="n">
        <v>10</v>
      </c>
      <c r="Z474" s="8" t="n">
        <v>44</v>
      </c>
      <c r="AA474" s="8" t="n">
        <v>3</v>
      </c>
      <c r="AB474" s="8" t="n">
        <v>9</v>
      </c>
      <c r="AC474" s="18" t="n">
        <f aca="false">Z474/V474</f>
        <v>0.578947368421053</v>
      </c>
      <c r="AD474" s="19" t="n">
        <f aca="false">IF(FZ474&gt;V474,Z474-V474*(GC474-Z474)/(FZ474-V474),0)</f>
        <v>1.77777777777778</v>
      </c>
      <c r="AE474" s="19" t="n">
        <v>18.185</v>
      </c>
      <c r="AF474" s="8" t="n">
        <v>1</v>
      </c>
      <c r="AG474" s="8" t="n">
        <v>-4.6</v>
      </c>
      <c r="AH474" s="8" t="n">
        <v>18</v>
      </c>
      <c r="AI474" s="8" t="n">
        <v>1802</v>
      </c>
      <c r="AJ474" s="8" t="n">
        <v>79131</v>
      </c>
      <c r="AK474" s="19" t="n">
        <v>1318.85</v>
      </c>
      <c r="AL474" s="8" t="n">
        <v>1318.85</v>
      </c>
      <c r="AM474" s="8" t="n">
        <v>1319</v>
      </c>
      <c r="AN474" s="18" t="n">
        <f aca="false">AJ474/60/V474</f>
        <v>17.3532894736842</v>
      </c>
      <c r="AO474" s="8" t="n">
        <v>28.71</v>
      </c>
      <c r="AP474" s="12" t="n">
        <f aca="false">IF(EF474&gt;0,Z474/EF474,0)</f>
        <v>0.709677419354839</v>
      </c>
      <c r="AQ474" s="8" t="n">
        <v>268</v>
      </c>
      <c r="AR474" s="8" t="n">
        <v>268</v>
      </c>
      <c r="AS474" s="8" t="n">
        <v>268</v>
      </c>
      <c r="AT474" s="8" t="n">
        <v>219</v>
      </c>
      <c r="AU474" s="8" t="n">
        <v>219</v>
      </c>
      <c r="AV474" s="8" t="n">
        <v>172</v>
      </c>
      <c r="AW474" s="8" t="n">
        <v>162</v>
      </c>
      <c r="AX474" s="8" t="n">
        <v>85</v>
      </c>
      <c r="AY474" s="8" t="n">
        <v>12</v>
      </c>
      <c r="AZ474" s="8" t="n">
        <v>16</v>
      </c>
      <c r="BA474" s="8" t="n">
        <f aca="false">AY474+AZ474</f>
        <v>28</v>
      </c>
      <c r="BB474" s="8" t="n">
        <v>18.25</v>
      </c>
      <c r="BC474" s="8" t="n">
        <v>26.4535</v>
      </c>
      <c r="BD474" s="19" t="n">
        <v>182.4</v>
      </c>
      <c r="BE474" s="19" t="n">
        <v>8.29813852977973</v>
      </c>
      <c r="BF474" s="19" t="n">
        <f aca="false">AQ474+BD474</f>
        <v>450.4</v>
      </c>
      <c r="BG474" s="19" t="n">
        <f aca="false">IF(AL474&gt;0,BF474/AL474*60,0)</f>
        <v>20.4905789134473</v>
      </c>
      <c r="BH474" s="8" t="n">
        <v>330</v>
      </c>
      <c r="BI474" s="8" t="n">
        <v>413</v>
      </c>
      <c r="BJ474" s="8" t="n">
        <v>572</v>
      </c>
      <c r="BK474" s="12" t="n">
        <f aca="false">BH474/(BH474+BJ474)</f>
        <v>0.365853658536585</v>
      </c>
      <c r="BL474" s="8" t="n">
        <v>40</v>
      </c>
      <c r="BM474" s="8" t="n">
        <v>40</v>
      </c>
      <c r="BN474" s="8" t="n">
        <v>60</v>
      </c>
      <c r="BO474" s="8" t="n">
        <f aca="false">BM474-BN474</f>
        <v>-20</v>
      </c>
      <c r="BP474" s="8" t="n">
        <v>47</v>
      </c>
      <c r="BQ474" s="8" t="n">
        <v>63</v>
      </c>
      <c r="BR474" s="8" t="n">
        <v>52</v>
      </c>
      <c r="BS474" s="8" t="n">
        <v>36</v>
      </c>
      <c r="BT474" s="12" t="n">
        <f aca="false">BS474/(EA474+BS474)</f>
        <v>0.0316622691292876</v>
      </c>
      <c r="BU474" s="8" t="n">
        <v>562</v>
      </c>
      <c r="BV474" s="8" t="n">
        <v>550</v>
      </c>
      <c r="BW474" s="12" t="n">
        <f aca="false">IF(BU474+BV474&gt;0,BU474/(BU474+BV474),0)</f>
        <v>0.505395683453237</v>
      </c>
      <c r="BX474" s="8" t="n">
        <v>277</v>
      </c>
      <c r="BY474" s="8" t="n">
        <v>230</v>
      </c>
      <c r="BZ474" s="8" t="n">
        <v>168</v>
      </c>
      <c r="CA474" s="8" t="n">
        <v>191</v>
      </c>
      <c r="CB474" s="8" t="n">
        <v>117</v>
      </c>
      <c r="CC474" s="8" t="n">
        <v>129</v>
      </c>
      <c r="CD474" s="8" t="n">
        <v>185</v>
      </c>
      <c r="CE474" s="8" t="n">
        <v>188</v>
      </c>
      <c r="CF474" s="8" t="n">
        <v>177</v>
      </c>
      <c r="CG474" s="8" t="n">
        <v>175</v>
      </c>
      <c r="CH474" s="8" t="n">
        <v>329</v>
      </c>
      <c r="CI474" s="8" t="n">
        <v>309</v>
      </c>
      <c r="CJ474" s="8" t="n">
        <v>0</v>
      </c>
      <c r="CK474" s="8" t="n">
        <v>0</v>
      </c>
      <c r="CL474" s="8" t="n">
        <v>9</v>
      </c>
      <c r="CM474" s="8" t="n">
        <v>4</v>
      </c>
      <c r="CN474" s="8" t="n">
        <v>0</v>
      </c>
      <c r="CO474" s="8" t="n">
        <v>0</v>
      </c>
      <c r="CP474" s="8" t="n">
        <v>0</v>
      </c>
      <c r="CQ474" s="8" t="n">
        <v>3</v>
      </c>
      <c r="CR474" s="8" t="n">
        <v>1</v>
      </c>
      <c r="CS474" s="8" t="n">
        <v>1</v>
      </c>
      <c r="CT474" s="8" t="n">
        <v>5</v>
      </c>
      <c r="CU474" s="8" t="n">
        <v>3</v>
      </c>
      <c r="CV474" s="8" t="n">
        <v>1</v>
      </c>
      <c r="CW474" s="8" t="n">
        <v>11</v>
      </c>
      <c r="CX474" s="8" t="n">
        <v>0</v>
      </c>
      <c r="CY474" s="8" t="n">
        <v>3</v>
      </c>
      <c r="CZ474" s="8" t="n">
        <v>6</v>
      </c>
      <c r="DA474" s="8" t="n">
        <v>38</v>
      </c>
      <c r="DB474" s="8" t="n">
        <v>16</v>
      </c>
      <c r="DC474" s="8" t="n">
        <v>2</v>
      </c>
      <c r="DD474" s="8" t="n">
        <v>11</v>
      </c>
      <c r="DE474" s="8" t="n">
        <v>20</v>
      </c>
      <c r="DF474" s="8" t="n">
        <v>24</v>
      </c>
      <c r="DG474" s="8" t="n">
        <v>6</v>
      </c>
      <c r="DH474" s="8" t="n">
        <v>93</v>
      </c>
      <c r="DI474" s="8" t="n">
        <v>9</v>
      </c>
      <c r="DJ474" s="8" t="n">
        <v>9</v>
      </c>
      <c r="DK474" s="8" t="n">
        <v>10</v>
      </c>
      <c r="DL474" s="8" t="n">
        <v>10</v>
      </c>
      <c r="DM474" s="8" t="n">
        <v>0</v>
      </c>
      <c r="DN474" s="8" t="n">
        <v>9</v>
      </c>
      <c r="DO474" s="8" t="n">
        <v>9</v>
      </c>
      <c r="DP474" s="8" t="n">
        <v>0</v>
      </c>
      <c r="DQ474" s="8" t="n">
        <f aca="false">DJ474-DI474</f>
        <v>0</v>
      </c>
      <c r="DR474" s="19" t="n">
        <v>0.293</v>
      </c>
      <c r="DS474" s="8" t="n">
        <v>9</v>
      </c>
      <c r="DT474" s="8" t="n">
        <v>0</v>
      </c>
      <c r="DU474" s="8" t="n">
        <v>0</v>
      </c>
      <c r="DV474" s="8" t="n">
        <v>0</v>
      </c>
      <c r="DW474" s="8" t="n">
        <v>0</v>
      </c>
      <c r="DX474" s="8" t="n">
        <v>1138</v>
      </c>
      <c r="DY474" s="8" t="n">
        <v>1433</v>
      </c>
      <c r="DZ474" s="8" t="n">
        <v>887</v>
      </c>
      <c r="EA474" s="8" t="n">
        <v>1101</v>
      </c>
      <c r="EB474" s="8" t="n">
        <v>659</v>
      </c>
      <c r="EC474" s="8" t="n">
        <v>823</v>
      </c>
      <c r="ED474" s="8" t="n">
        <v>65.77</v>
      </c>
      <c r="EE474" s="8" t="n">
        <v>80.93</v>
      </c>
      <c r="EF474" s="8" t="n">
        <v>62</v>
      </c>
      <c r="EG474" s="8" t="n">
        <v>72</v>
      </c>
      <c r="EH474" s="12" t="n">
        <f aca="false">EF474/EB474</f>
        <v>0.0940819423368741</v>
      </c>
      <c r="EI474" s="20" t="n">
        <f aca="false">1-EG474/EC474</f>
        <v>0.912515188335358</v>
      </c>
      <c r="EJ474" s="21" t="n">
        <f aca="false">EH474+EI474</f>
        <v>1.00659713067223</v>
      </c>
      <c r="EK474" s="8" t="n">
        <v>1139</v>
      </c>
      <c r="EL474" s="8" t="n">
        <v>1427</v>
      </c>
      <c r="EM474" s="8" t="n">
        <v>890</v>
      </c>
      <c r="EN474" s="8" t="n">
        <v>1094</v>
      </c>
      <c r="EO474" s="8" t="n">
        <v>661</v>
      </c>
      <c r="EP474" s="8" t="n">
        <v>818</v>
      </c>
      <c r="EQ474" s="8" t="n">
        <v>62</v>
      </c>
      <c r="ER474" s="8" t="n">
        <v>70</v>
      </c>
      <c r="ES474" s="8" t="n">
        <v>623</v>
      </c>
      <c r="ET474" s="8" t="n">
        <v>768</v>
      </c>
      <c r="EU474" s="8" t="n">
        <v>293</v>
      </c>
      <c r="EV474" s="8" t="n">
        <v>331</v>
      </c>
      <c r="EW474" s="8" t="n">
        <v>39</v>
      </c>
      <c r="EX474" s="8" t="n">
        <v>34</v>
      </c>
      <c r="EY474" s="8" t="n">
        <v>72</v>
      </c>
      <c r="EZ474" s="8" t="n">
        <v>74</v>
      </c>
      <c r="FA474" s="8" t="n">
        <v>3.5</v>
      </c>
      <c r="FB474" s="8" t="n">
        <v>1.7</v>
      </c>
      <c r="FC474" s="8" t="n">
        <v>5.1</v>
      </c>
      <c r="FD474" s="19" t="n">
        <v>36.84</v>
      </c>
      <c r="FE474" s="18" t="n">
        <f aca="false">FD474/V474</f>
        <v>0.484736842105263</v>
      </c>
      <c r="FF474" s="8" t="n">
        <v>4.6513</v>
      </c>
      <c r="FG474" s="8" t="n">
        <v>2.48</v>
      </c>
      <c r="FH474" s="8" t="n">
        <v>0.01</v>
      </c>
      <c r="FI474" s="8" t="n">
        <v>2.48</v>
      </c>
      <c r="FJ474" s="22"/>
      <c r="FK474" s="22"/>
      <c r="FL474" s="22"/>
      <c r="FM474" s="8" t="n">
        <f aca="false">BL474+BS474+AH474+DT474</f>
        <v>94</v>
      </c>
      <c r="FN474" s="19" t="n">
        <f aca="false">IF(DS474&gt;0,(BL474+BR474)/DS474,0)</f>
        <v>10.2222222222222</v>
      </c>
      <c r="FO474" s="12" t="n">
        <v>0.1328752917</v>
      </c>
      <c r="FP474" s="19" t="n">
        <f aca="false">Z474-AH474/10</f>
        <v>42.2</v>
      </c>
      <c r="FQ474" s="19" t="n">
        <f aca="false">Z474+DR474/5</f>
        <v>44.0586</v>
      </c>
      <c r="FR474" s="19" t="n">
        <f aca="false">(DX474+DY474)/AL474*60</f>
        <v>116.965538158244</v>
      </c>
      <c r="FS474" s="8" t="n">
        <v>6</v>
      </c>
      <c r="FT474" s="17" t="s">
        <v>307</v>
      </c>
      <c r="FU474" s="8" t="n">
        <v>190</v>
      </c>
      <c r="FV474" s="22"/>
      <c r="FW474" s="17" t="s">
        <v>270</v>
      </c>
      <c r="FX474" s="23" t="n">
        <v>2600000</v>
      </c>
      <c r="FY474" s="23" t="n">
        <v>2600000</v>
      </c>
      <c r="FZ474" s="8" t="n">
        <v>310</v>
      </c>
      <c r="GA474" s="8" t="n">
        <v>73</v>
      </c>
      <c r="GB474" s="8" t="n">
        <v>101</v>
      </c>
      <c r="GC474" s="8" t="n">
        <v>174</v>
      </c>
      <c r="GD474" s="8" t="n">
        <v>30</v>
      </c>
      <c r="GE474" s="8" t="n">
        <v>88</v>
      </c>
      <c r="GF474" s="8" t="n">
        <v>559</v>
      </c>
      <c r="GG474" s="8" t="n">
        <v>4687</v>
      </c>
      <c r="GH474" s="8" t="n">
        <v>14.2</v>
      </c>
      <c r="GI474" s="8" t="n">
        <v>6</v>
      </c>
      <c r="GJ474" s="8" t="n">
        <v>20.2</v>
      </c>
      <c r="GK474" s="8" t="n">
        <f aca="false">Z474-AH474/10</f>
        <v>42.2</v>
      </c>
      <c r="GL474" s="22"/>
      <c r="GM474" s="22"/>
      <c r="GN474" s="22"/>
      <c r="GO474" s="22"/>
      <c r="GP474" s="22"/>
    </row>
    <row r="475" customFormat="false" ht="13.65" hidden="false" customHeight="true" outlineLevel="0" collapsed="false">
      <c r="A475" s="16" t="n">
        <v>35045</v>
      </c>
      <c r="B475" s="17" t="s">
        <v>2329</v>
      </c>
      <c r="C475" s="17" t="s">
        <v>289</v>
      </c>
      <c r="D475" s="17" t="s">
        <v>283</v>
      </c>
      <c r="E475" s="17" t="s">
        <v>283</v>
      </c>
      <c r="F475" s="8" t="n">
        <v>71</v>
      </c>
      <c r="G475" s="8" t="n">
        <v>185</v>
      </c>
      <c r="H475" s="8" t="n">
        <v>2014</v>
      </c>
      <c r="I475" s="8" t="n">
        <v>6</v>
      </c>
      <c r="J475" s="8" t="n">
        <v>171</v>
      </c>
      <c r="K475" s="17" t="s">
        <v>273</v>
      </c>
      <c r="L475" s="8" t="n">
        <v>2016</v>
      </c>
      <c r="M475" s="8" t="n">
        <v>22</v>
      </c>
      <c r="N475" s="8" t="n">
        <v>2</v>
      </c>
      <c r="O475" s="8" t="n">
        <v>8478099</v>
      </c>
      <c r="P475" s="17" t="s">
        <v>2330</v>
      </c>
      <c r="Q475" s="17" t="s">
        <v>2331</v>
      </c>
      <c r="R475" s="17" t="s">
        <v>2332</v>
      </c>
      <c r="S475" s="17" t="s">
        <v>2315</v>
      </c>
      <c r="T475" s="17" t="s">
        <v>299</v>
      </c>
      <c r="U475" s="17" t="s">
        <v>694</v>
      </c>
      <c r="V475" s="8" t="n">
        <v>77</v>
      </c>
      <c r="W475" s="8" t="n">
        <v>11</v>
      </c>
      <c r="X475" s="8" t="n">
        <v>29</v>
      </c>
      <c r="Y475" s="8" t="n">
        <v>20</v>
      </c>
      <c r="Z475" s="8" t="n">
        <v>40</v>
      </c>
      <c r="AA475" s="8" t="n">
        <v>5</v>
      </c>
      <c r="AB475" s="8" t="n">
        <v>27</v>
      </c>
      <c r="AC475" s="18" t="n">
        <f aca="false">Z475/V475</f>
        <v>0.519480519480519</v>
      </c>
      <c r="AD475" s="19" t="n">
        <f aca="false">IF(FZ475&gt;V475,Z475-V475*(GC475-Z475)/(FZ475-V475),0)</f>
        <v>12</v>
      </c>
      <c r="AE475" s="19" t="n">
        <v>13.733</v>
      </c>
      <c r="AF475" s="8" t="n">
        <v>-6</v>
      </c>
      <c r="AG475" s="8" t="n">
        <v>8.2</v>
      </c>
      <c r="AH475" s="8" t="n">
        <v>32</v>
      </c>
      <c r="AI475" s="8" t="n">
        <v>1498</v>
      </c>
      <c r="AJ475" s="8" t="n">
        <v>66303</v>
      </c>
      <c r="AK475" s="19" t="n">
        <v>1105.05</v>
      </c>
      <c r="AL475" s="8" t="n">
        <v>1105.05</v>
      </c>
      <c r="AM475" s="8" t="n">
        <v>1105</v>
      </c>
      <c r="AN475" s="18" t="n">
        <f aca="false">AJ475/60/V475</f>
        <v>14.3512987012987</v>
      </c>
      <c r="AO475" s="8" t="n">
        <v>23.83</v>
      </c>
      <c r="AP475" s="12" t="n">
        <f aca="false">IF(EF475&gt;0,Z475/EF475,0)</f>
        <v>0.588235294117647</v>
      </c>
      <c r="AQ475" s="8" t="n">
        <v>296</v>
      </c>
      <c r="AR475" s="8" t="n">
        <v>296</v>
      </c>
      <c r="AS475" s="8" t="n">
        <v>296</v>
      </c>
      <c r="AT475" s="8" t="n">
        <v>222</v>
      </c>
      <c r="AU475" s="8" t="n">
        <v>222</v>
      </c>
      <c r="AV475" s="8" t="n">
        <v>156</v>
      </c>
      <c r="AW475" s="8" t="n">
        <v>175</v>
      </c>
      <c r="AX475" s="8" t="n">
        <v>51</v>
      </c>
      <c r="AY475" s="8" t="n">
        <v>5</v>
      </c>
      <c r="AZ475" s="8" t="n">
        <v>18</v>
      </c>
      <c r="BA475" s="8" t="n">
        <f aca="false">AY475+AZ475</f>
        <v>23</v>
      </c>
      <c r="BB475" s="8" t="n">
        <v>13.5</v>
      </c>
      <c r="BC475" s="8" t="n">
        <v>32.4679</v>
      </c>
      <c r="BD475" s="19" t="n">
        <v>337.3</v>
      </c>
      <c r="BE475" s="19" t="n">
        <v>18.3141034342338</v>
      </c>
      <c r="BF475" s="19" t="n">
        <f aca="false">AQ475+BD475</f>
        <v>633.3</v>
      </c>
      <c r="BG475" s="19" t="n">
        <f aca="false">IF(AL475&gt;0,BF475/AL475*60,0)</f>
        <v>34.3857743993484</v>
      </c>
      <c r="BH475" s="8" t="n">
        <v>445</v>
      </c>
      <c r="BI475" s="8" t="n">
        <v>365</v>
      </c>
      <c r="BJ475" s="8" t="n">
        <v>257</v>
      </c>
      <c r="BK475" s="12" t="n">
        <f aca="false">BH475/(BH475+BJ475)</f>
        <v>0.633903133903134</v>
      </c>
      <c r="BL475" s="8" t="n">
        <v>31</v>
      </c>
      <c r="BM475" s="8" t="n">
        <v>30</v>
      </c>
      <c r="BN475" s="8" t="n">
        <v>94</v>
      </c>
      <c r="BO475" s="8" t="n">
        <f aca="false">BM475-BN475</f>
        <v>-64</v>
      </c>
      <c r="BP475" s="8" t="n">
        <v>66</v>
      </c>
      <c r="BQ475" s="8" t="n">
        <v>29</v>
      </c>
      <c r="BR475" s="8" t="n">
        <v>28</v>
      </c>
      <c r="BS475" s="8" t="n">
        <v>23</v>
      </c>
      <c r="BT475" s="12" t="n">
        <f aca="false">BS475/(EA475+BS475)</f>
        <v>0.0338733431516937</v>
      </c>
      <c r="BU475" s="8" t="n">
        <v>5</v>
      </c>
      <c r="BV475" s="8" t="n">
        <v>11</v>
      </c>
      <c r="BW475" s="12" t="n">
        <f aca="false">IF(BU475+BV475&gt;0,BU475/(BU475+BV475),0)</f>
        <v>0.3125</v>
      </c>
      <c r="BX475" s="8" t="n">
        <v>1</v>
      </c>
      <c r="BY475" s="8" t="n">
        <v>0</v>
      </c>
      <c r="BZ475" s="8" t="n">
        <v>3</v>
      </c>
      <c r="CA475" s="8" t="n">
        <v>5</v>
      </c>
      <c r="CB475" s="8" t="n">
        <v>1</v>
      </c>
      <c r="CC475" s="8" t="n">
        <v>6</v>
      </c>
      <c r="CD475" s="8" t="n">
        <v>2</v>
      </c>
      <c r="CE475" s="8" t="n">
        <v>3</v>
      </c>
      <c r="CF475" s="8" t="n">
        <v>2</v>
      </c>
      <c r="CG475" s="8" t="n">
        <v>5</v>
      </c>
      <c r="CH475" s="8" t="n">
        <v>3</v>
      </c>
      <c r="CI475" s="8" t="n">
        <v>8</v>
      </c>
      <c r="CJ475" s="8" t="n">
        <v>0</v>
      </c>
      <c r="CK475" s="8" t="n">
        <v>1</v>
      </c>
      <c r="CL475" s="8" t="n">
        <v>1</v>
      </c>
      <c r="CM475" s="8" t="n">
        <v>3</v>
      </c>
      <c r="CN475" s="8" t="n">
        <v>0</v>
      </c>
      <c r="CO475" s="8" t="n">
        <v>0</v>
      </c>
      <c r="CP475" s="8" t="n">
        <v>0</v>
      </c>
      <c r="CQ475" s="8" t="n">
        <v>1</v>
      </c>
      <c r="CR475" s="8" t="n">
        <v>0</v>
      </c>
      <c r="CS475" s="8" t="n">
        <v>3</v>
      </c>
      <c r="CT475" s="8" t="n">
        <v>2</v>
      </c>
      <c r="CU475" s="8" t="n">
        <v>0</v>
      </c>
      <c r="CV475" s="8" t="n">
        <v>0</v>
      </c>
      <c r="CW475" s="8" t="n">
        <v>5</v>
      </c>
      <c r="CX475" s="8" t="n">
        <v>1</v>
      </c>
      <c r="CY475" s="8" t="n">
        <v>1</v>
      </c>
      <c r="CZ475" s="8" t="n">
        <v>4</v>
      </c>
      <c r="DA475" s="8" t="n">
        <v>60</v>
      </c>
      <c r="DB475" s="8" t="n">
        <v>7</v>
      </c>
      <c r="DC475" s="8" t="n">
        <v>4</v>
      </c>
      <c r="DD475" s="8" t="n">
        <v>22</v>
      </c>
      <c r="DE475" s="8" t="n">
        <v>23</v>
      </c>
      <c r="DF475" s="8" t="n">
        <v>4</v>
      </c>
      <c r="DG475" s="8" t="n">
        <v>1</v>
      </c>
      <c r="DH475" s="8" t="n">
        <v>95</v>
      </c>
      <c r="DI475" s="8" t="n">
        <v>16</v>
      </c>
      <c r="DJ475" s="8" t="n">
        <v>15</v>
      </c>
      <c r="DK475" s="8" t="n">
        <v>16</v>
      </c>
      <c r="DL475" s="8" t="n">
        <v>16</v>
      </c>
      <c r="DM475" s="8" t="n">
        <v>0</v>
      </c>
      <c r="DN475" s="8" t="n">
        <v>13</v>
      </c>
      <c r="DO475" s="8" t="n">
        <v>13</v>
      </c>
      <c r="DP475" s="8" t="n">
        <v>0</v>
      </c>
      <c r="DQ475" s="8" t="n">
        <f aca="false">DJ475-DI475</f>
        <v>-1</v>
      </c>
      <c r="DR475" s="19" t="n">
        <v>-5.326</v>
      </c>
      <c r="DS475" s="8" t="n">
        <v>16</v>
      </c>
      <c r="DT475" s="8" t="n">
        <v>0</v>
      </c>
      <c r="DU475" s="8" t="n">
        <v>0</v>
      </c>
      <c r="DV475" s="8" t="n">
        <v>0</v>
      </c>
      <c r="DW475" s="8" t="n">
        <v>0</v>
      </c>
      <c r="DX475" s="8" t="n">
        <v>1367</v>
      </c>
      <c r="DY475" s="8" t="n">
        <v>923</v>
      </c>
      <c r="DZ475" s="8" t="n">
        <v>1009</v>
      </c>
      <c r="EA475" s="8" t="n">
        <v>656</v>
      </c>
      <c r="EB475" s="8" t="n">
        <v>705</v>
      </c>
      <c r="EC475" s="8" t="n">
        <v>468</v>
      </c>
      <c r="ED475" s="8" t="n">
        <v>65.92</v>
      </c>
      <c r="EE475" s="8" t="n">
        <v>42.34</v>
      </c>
      <c r="EF475" s="8" t="n">
        <v>68</v>
      </c>
      <c r="EG475" s="8" t="n">
        <v>48</v>
      </c>
      <c r="EH475" s="12" t="n">
        <f aca="false">EF475/EB475</f>
        <v>0.0964539007092199</v>
      </c>
      <c r="EI475" s="20" t="n">
        <f aca="false">1-EG475/EC475</f>
        <v>0.897435897435897</v>
      </c>
      <c r="EJ475" s="21" t="n">
        <f aca="false">EH475+EI475</f>
        <v>0.993889798145117</v>
      </c>
      <c r="EK475" s="8" t="n">
        <v>1364</v>
      </c>
      <c r="EL475" s="8" t="n">
        <v>920</v>
      </c>
      <c r="EM475" s="8" t="n">
        <v>1007</v>
      </c>
      <c r="EN475" s="8" t="n">
        <v>653</v>
      </c>
      <c r="EO475" s="8" t="n">
        <v>703</v>
      </c>
      <c r="EP475" s="8" t="n">
        <v>466</v>
      </c>
      <c r="EQ475" s="8" t="n">
        <v>68</v>
      </c>
      <c r="ER475" s="8" t="n">
        <v>48</v>
      </c>
      <c r="ES475" s="8" t="n">
        <v>689</v>
      </c>
      <c r="ET475" s="8" t="n">
        <v>445</v>
      </c>
      <c r="EU475" s="8" t="n">
        <v>262</v>
      </c>
      <c r="EV475" s="8" t="n">
        <v>164</v>
      </c>
      <c r="EW475" s="8" t="n">
        <v>38</v>
      </c>
      <c r="EX475" s="8" t="n">
        <v>27</v>
      </c>
      <c r="EY475" s="8" t="n">
        <v>58</v>
      </c>
      <c r="EZ475" s="8" t="n">
        <v>66</v>
      </c>
      <c r="FA475" s="8" t="n">
        <v>2.1</v>
      </c>
      <c r="FB475" s="8" t="n">
        <v>1.1</v>
      </c>
      <c r="FC475" s="8" t="n">
        <v>3.2</v>
      </c>
      <c r="FD475" s="19" t="n">
        <v>45.04</v>
      </c>
      <c r="FE475" s="18" t="n">
        <f aca="false">FD475/V475</f>
        <v>0.584935064935065</v>
      </c>
      <c r="FF475" s="8" t="n">
        <v>3.2098</v>
      </c>
      <c r="FG475" s="8" t="n">
        <v>0.55</v>
      </c>
      <c r="FH475" s="8" t="n">
        <v>-0.07</v>
      </c>
      <c r="FI475" s="8" t="n">
        <v>0.48</v>
      </c>
      <c r="FJ475" s="8" t="n">
        <v>5</v>
      </c>
      <c r="FK475" s="8" t="n">
        <v>2</v>
      </c>
      <c r="FL475" s="8" t="n">
        <v>1</v>
      </c>
      <c r="FM475" s="8" t="n">
        <f aca="false">BL475+BS475+AH475+DT475</f>
        <v>86</v>
      </c>
      <c r="FN475" s="19" t="n">
        <f aca="false">IF(DS475&gt;0,(BL475+BR475)/DS475,0)</f>
        <v>3.6875</v>
      </c>
      <c r="FO475" s="12" t="n">
        <v>0.0496368039</v>
      </c>
      <c r="FP475" s="19" t="n">
        <f aca="false">Z475-AH475/10</f>
        <v>36.8</v>
      </c>
      <c r="FQ475" s="19" t="n">
        <f aca="false">Z475+DR475/5</f>
        <v>38.9348</v>
      </c>
      <c r="FR475" s="19" t="n">
        <f aca="false">(DX475+DY475)/AL475*60</f>
        <v>124.338265236867</v>
      </c>
      <c r="FS475" s="22"/>
      <c r="FT475" s="22"/>
      <c r="FU475" s="22"/>
      <c r="FV475" s="22"/>
      <c r="FW475" s="17" t="s">
        <v>270</v>
      </c>
      <c r="FX475" s="23" t="n">
        <v>742500</v>
      </c>
      <c r="FY475" s="23" t="n">
        <v>717500</v>
      </c>
      <c r="FZ475" s="8" t="n">
        <v>132</v>
      </c>
      <c r="GA475" s="8" t="n">
        <v>19</v>
      </c>
      <c r="GB475" s="8" t="n">
        <v>41</v>
      </c>
      <c r="GC475" s="8" t="n">
        <v>60</v>
      </c>
      <c r="GD475" s="8" t="n">
        <v>3</v>
      </c>
      <c r="GE475" s="8" t="n">
        <v>54</v>
      </c>
      <c r="GF475" s="8" t="n">
        <v>226</v>
      </c>
      <c r="GG475" s="8" t="n">
        <v>1857</v>
      </c>
      <c r="GH475" s="8" t="n">
        <v>3</v>
      </c>
      <c r="GI475" s="8" t="n">
        <v>2.5</v>
      </c>
      <c r="GJ475" s="8" t="n">
        <v>5.5</v>
      </c>
      <c r="GK475" s="8" t="n">
        <f aca="false">Z475-AH475/10</f>
        <v>36.8</v>
      </c>
      <c r="GL475" s="22"/>
      <c r="GM475" s="22"/>
      <c r="GN475" s="22"/>
      <c r="GO475" s="22"/>
      <c r="GP475" s="22"/>
    </row>
    <row r="476" customFormat="false" ht="13.65" hidden="false" customHeight="true" outlineLevel="0" collapsed="false">
      <c r="A476" s="16" t="n">
        <v>34110</v>
      </c>
      <c r="B476" s="17" t="s">
        <v>2138</v>
      </c>
      <c r="C476" s="17" t="s">
        <v>309</v>
      </c>
      <c r="D476" s="17" t="s">
        <v>283</v>
      </c>
      <c r="E476" s="17" t="s">
        <v>283</v>
      </c>
      <c r="F476" s="8" t="n">
        <v>74</v>
      </c>
      <c r="G476" s="8" t="n">
        <v>190</v>
      </c>
      <c r="H476" s="22"/>
      <c r="I476" s="22"/>
      <c r="J476" s="22"/>
      <c r="K476" s="17" t="s">
        <v>263</v>
      </c>
      <c r="L476" s="8" t="n">
        <v>2016</v>
      </c>
      <c r="M476" s="8" t="n">
        <v>24</v>
      </c>
      <c r="N476" s="8" t="n">
        <v>2</v>
      </c>
      <c r="O476" s="8" t="n">
        <v>8479291</v>
      </c>
      <c r="P476" s="17" t="s">
        <v>2333</v>
      </c>
      <c r="Q476" s="17" t="s">
        <v>2334</v>
      </c>
      <c r="R476" s="17" t="s">
        <v>2335</v>
      </c>
      <c r="S476" s="17" t="s">
        <v>2315</v>
      </c>
      <c r="T476" s="17" t="s">
        <v>313</v>
      </c>
      <c r="U476" s="17" t="s">
        <v>581</v>
      </c>
      <c r="V476" s="8" t="n">
        <v>1</v>
      </c>
      <c r="W476" s="8" t="n">
        <v>0</v>
      </c>
      <c r="X476" s="8" t="n">
        <v>0</v>
      </c>
      <c r="Y476" s="8" t="n">
        <v>0</v>
      </c>
      <c r="Z476" s="8" t="n">
        <v>0</v>
      </c>
      <c r="AA476" s="8" t="n">
        <v>27</v>
      </c>
      <c r="AB476" s="8" t="n">
        <v>93</v>
      </c>
      <c r="AC476" s="18" t="n">
        <f aca="false">Z476/V476</f>
        <v>0</v>
      </c>
      <c r="AD476" s="19" t="n">
        <f aca="false">IF(FZ476&gt;V476,Z476-V476*(GC476-Z476)/(FZ476-V476),0)</f>
        <v>0</v>
      </c>
      <c r="AE476" s="19" t="n">
        <v>0</v>
      </c>
      <c r="AF476" s="8" t="n">
        <v>0</v>
      </c>
      <c r="AG476" s="8" t="n">
        <v>0.3</v>
      </c>
      <c r="AH476" s="8" t="n">
        <v>0</v>
      </c>
      <c r="AI476" s="8" t="n">
        <v>18</v>
      </c>
      <c r="AJ476" s="8" t="n">
        <v>706</v>
      </c>
      <c r="AK476" s="19" t="n">
        <v>11.766666666667</v>
      </c>
      <c r="AL476" s="8" t="n">
        <v>11.77</v>
      </c>
      <c r="AM476" s="8" t="n">
        <v>12</v>
      </c>
      <c r="AN476" s="18" t="n">
        <f aca="false">AJ476/60/V476</f>
        <v>11.7666666666667</v>
      </c>
      <c r="AO476" s="8" t="n">
        <v>19.62</v>
      </c>
      <c r="AP476" s="12" t="n">
        <f aca="false">IF(EF476&gt;0,Z476/EF476,0)</f>
        <v>0</v>
      </c>
      <c r="AQ476" s="8" t="n">
        <v>4</v>
      </c>
      <c r="AR476" s="8" t="n">
        <v>4</v>
      </c>
      <c r="AS476" s="8" t="n">
        <v>4</v>
      </c>
      <c r="AT476" s="8" t="n">
        <v>4</v>
      </c>
      <c r="AU476" s="8" t="n">
        <v>4</v>
      </c>
      <c r="AV476" s="8" t="n">
        <v>3</v>
      </c>
      <c r="AW476" s="8" t="n">
        <v>3</v>
      </c>
      <c r="AX476" s="8" t="n">
        <v>2</v>
      </c>
      <c r="AY476" s="8" t="n">
        <v>0</v>
      </c>
      <c r="AZ476" s="8" t="n">
        <v>0</v>
      </c>
      <c r="BA476" s="8" t="n">
        <f aca="false">AY476+AZ476</f>
        <v>0</v>
      </c>
      <c r="BB476" s="8" t="n">
        <v>0.24</v>
      </c>
      <c r="BC476" s="8" t="n">
        <v>17.3333</v>
      </c>
      <c r="BD476" s="19" t="n">
        <v>0</v>
      </c>
      <c r="BE476" s="19" t="n">
        <v>0</v>
      </c>
      <c r="BF476" s="19" t="n">
        <f aca="false">AQ476+BD476</f>
        <v>4</v>
      </c>
      <c r="BG476" s="19" t="n">
        <f aca="false">IF(AL476&gt;0,BF476/AL476*60,0)</f>
        <v>20.3908241291419</v>
      </c>
      <c r="BH476" s="8" t="n">
        <v>6</v>
      </c>
      <c r="BI476" s="8" t="n">
        <v>1</v>
      </c>
      <c r="BJ476" s="8" t="n">
        <v>1</v>
      </c>
      <c r="BK476" s="12" t="n">
        <f aca="false">BH476/(BH476+BJ476)</f>
        <v>0.857142857142857</v>
      </c>
      <c r="BL476" s="8" t="n">
        <v>2</v>
      </c>
      <c r="BM476" s="8" t="n">
        <v>2</v>
      </c>
      <c r="BN476" s="8" t="n">
        <v>1</v>
      </c>
      <c r="BO476" s="8" t="n">
        <f aca="false">BM476-BN476</f>
        <v>1</v>
      </c>
      <c r="BP476" s="8" t="n">
        <v>1</v>
      </c>
      <c r="BQ476" s="8" t="n">
        <v>0</v>
      </c>
      <c r="BR476" s="8" t="n">
        <v>1</v>
      </c>
      <c r="BS476" s="8" t="n">
        <v>0</v>
      </c>
      <c r="BT476" s="12" t="n">
        <f aca="false">BS476/(EA476+BS476)</f>
        <v>0</v>
      </c>
      <c r="BU476" s="8" t="n">
        <v>1</v>
      </c>
      <c r="BV476" s="8" t="n">
        <v>2</v>
      </c>
      <c r="BW476" s="12" t="n">
        <f aca="false">IF(BU476+BV476&gt;0,BU476/(BU476+BV476),0)</f>
        <v>0.333333333333333</v>
      </c>
      <c r="BX476" s="8" t="n">
        <v>0</v>
      </c>
      <c r="BY476" s="8" t="n">
        <v>0</v>
      </c>
      <c r="BZ476" s="8" t="n">
        <v>0</v>
      </c>
      <c r="CA476" s="8" t="n">
        <v>1</v>
      </c>
      <c r="CB476" s="8" t="n">
        <v>1</v>
      </c>
      <c r="CC476" s="8" t="n">
        <v>1</v>
      </c>
      <c r="CD476" s="8" t="n">
        <v>0</v>
      </c>
      <c r="CE476" s="8" t="n">
        <v>0</v>
      </c>
      <c r="CF476" s="8" t="n">
        <v>0</v>
      </c>
      <c r="CG476" s="8" t="n">
        <v>0</v>
      </c>
      <c r="CH476" s="8" t="n">
        <v>1</v>
      </c>
      <c r="CI476" s="8" t="n">
        <v>2</v>
      </c>
      <c r="CJ476" s="8" t="n">
        <v>0</v>
      </c>
      <c r="CK476" s="8" t="n">
        <v>0</v>
      </c>
      <c r="CL476" s="8" t="n">
        <v>0</v>
      </c>
      <c r="CM476" s="8" t="n">
        <v>0</v>
      </c>
      <c r="CN476" s="8" t="n">
        <v>0</v>
      </c>
      <c r="CO476" s="8" t="n">
        <v>0</v>
      </c>
      <c r="CP476" s="8" t="n">
        <v>0</v>
      </c>
      <c r="CQ476" s="8" t="n">
        <v>0</v>
      </c>
      <c r="CR476" s="8" t="n">
        <v>0</v>
      </c>
      <c r="CS476" s="8" t="n">
        <v>0</v>
      </c>
      <c r="CT476" s="8" t="n">
        <v>0</v>
      </c>
      <c r="CU476" s="8" t="n">
        <v>0</v>
      </c>
      <c r="CV476" s="8" t="n">
        <v>0</v>
      </c>
      <c r="CW476" s="8" t="n">
        <v>0</v>
      </c>
      <c r="CX476" s="8" t="n">
        <v>0</v>
      </c>
      <c r="CY476" s="8" t="n">
        <v>0</v>
      </c>
      <c r="CZ476" s="8" t="n">
        <v>0</v>
      </c>
      <c r="DA476" s="8" t="n">
        <v>1</v>
      </c>
      <c r="DB476" s="8" t="n">
        <v>0</v>
      </c>
      <c r="DC476" s="8" t="n">
        <v>0</v>
      </c>
      <c r="DD476" s="8" t="n">
        <v>0</v>
      </c>
      <c r="DE476" s="8" t="n">
        <v>1</v>
      </c>
      <c r="DF476" s="8" t="n">
        <v>1</v>
      </c>
      <c r="DG476" s="8" t="n">
        <v>0</v>
      </c>
      <c r="DH476" s="8" t="n">
        <v>1</v>
      </c>
      <c r="DI476" s="8" t="n">
        <v>0</v>
      </c>
      <c r="DJ476" s="8" t="n">
        <v>1</v>
      </c>
      <c r="DK476" s="8" t="n">
        <v>0</v>
      </c>
      <c r="DL476" s="8" t="n">
        <v>0</v>
      </c>
      <c r="DM476" s="8" t="n">
        <v>0</v>
      </c>
      <c r="DN476" s="8" t="n">
        <v>0</v>
      </c>
      <c r="DO476" s="8" t="n">
        <v>0</v>
      </c>
      <c r="DP476" s="8" t="n">
        <v>0</v>
      </c>
      <c r="DQ476" s="8" t="n">
        <f aca="false">DJ476-DI476</f>
        <v>1</v>
      </c>
      <c r="DR476" s="19" t="n">
        <v>-0.012</v>
      </c>
      <c r="DS476" s="8" t="n">
        <v>0</v>
      </c>
      <c r="DT476" s="8" t="n">
        <v>0</v>
      </c>
      <c r="DU476" s="8" t="n">
        <v>0</v>
      </c>
      <c r="DV476" s="8" t="n">
        <v>0</v>
      </c>
      <c r="DW476" s="8" t="n">
        <v>0</v>
      </c>
      <c r="DX476" s="8" t="n">
        <v>10</v>
      </c>
      <c r="DY476" s="8" t="n">
        <v>6</v>
      </c>
      <c r="DZ476" s="8" t="n">
        <v>8</v>
      </c>
      <c r="EA476" s="8" t="n">
        <v>4</v>
      </c>
      <c r="EB476" s="8" t="n">
        <v>5</v>
      </c>
      <c r="EC476" s="8" t="n">
        <v>3</v>
      </c>
      <c r="ED476" s="8" t="n">
        <v>0.43</v>
      </c>
      <c r="EE476" s="8" t="n">
        <v>0.17</v>
      </c>
      <c r="EF476" s="8" t="n">
        <v>0</v>
      </c>
      <c r="EG476" s="8" t="n">
        <v>0</v>
      </c>
      <c r="EH476" s="12" t="n">
        <f aca="false">EF476/EB476</f>
        <v>0</v>
      </c>
      <c r="EI476" s="20" t="n">
        <f aca="false">1-EG476/EC476</f>
        <v>1</v>
      </c>
      <c r="EJ476" s="21" t="n">
        <f aca="false">EH476+EI476</f>
        <v>1</v>
      </c>
      <c r="EK476" s="8" t="n">
        <v>11</v>
      </c>
      <c r="EL476" s="8" t="n">
        <v>6</v>
      </c>
      <c r="EM476" s="8" t="n">
        <v>8</v>
      </c>
      <c r="EN476" s="8" t="n">
        <v>4</v>
      </c>
      <c r="EO476" s="8" t="n">
        <v>5</v>
      </c>
      <c r="EP476" s="8" t="n">
        <v>3</v>
      </c>
      <c r="EQ476" s="8" t="n">
        <v>0</v>
      </c>
      <c r="ER476" s="8" t="n">
        <v>0</v>
      </c>
      <c r="ES476" s="8" t="n">
        <v>7</v>
      </c>
      <c r="ET476" s="8" t="n">
        <v>2</v>
      </c>
      <c r="EU476" s="8" t="n">
        <v>2</v>
      </c>
      <c r="EV476" s="8" t="n">
        <v>1</v>
      </c>
      <c r="EW476" s="8" t="n">
        <v>0</v>
      </c>
      <c r="EX476" s="8" t="n">
        <v>0</v>
      </c>
      <c r="EY476" s="8" t="n">
        <v>0</v>
      </c>
      <c r="EZ476" s="8" t="n">
        <v>1</v>
      </c>
      <c r="FA476" s="8" t="n">
        <v>0</v>
      </c>
      <c r="FB476" s="8" t="n">
        <v>0</v>
      </c>
      <c r="FC476" s="8" t="n">
        <v>0</v>
      </c>
      <c r="FD476" s="19" t="n">
        <v>0.32</v>
      </c>
      <c r="FE476" s="18" t="n">
        <f aca="false">FD476/V476</f>
        <v>0.32</v>
      </c>
      <c r="FF476" s="8" t="n">
        <v>0.0049</v>
      </c>
      <c r="FG476" s="8" t="n">
        <v>0</v>
      </c>
      <c r="FH476" s="8" t="n">
        <v>0</v>
      </c>
      <c r="FI476" s="8" t="n">
        <v>0</v>
      </c>
      <c r="FJ476" s="22"/>
      <c r="FK476" s="22"/>
      <c r="FL476" s="22"/>
      <c r="FM476" s="8" t="n">
        <f aca="false">BL476+BS476+AH476+DT476</f>
        <v>2</v>
      </c>
      <c r="FN476" s="19" t="n">
        <f aca="false">IF(DS476&gt;0,(BL476+BR476)/DS476,0)</f>
        <v>0</v>
      </c>
      <c r="FO476" s="12" t="n">
        <v>0</v>
      </c>
      <c r="FP476" s="19" t="n">
        <f aca="false">Z476-AH476/10</f>
        <v>0</v>
      </c>
      <c r="FQ476" s="19" t="n">
        <f aca="false">Z476+DR476/5</f>
        <v>-0.0024</v>
      </c>
      <c r="FR476" s="19" t="n">
        <f aca="false">(DX476+DY476)/AL476*60</f>
        <v>81.5632965165676</v>
      </c>
      <c r="FS476" s="22"/>
      <c r="FT476" s="22"/>
      <c r="FU476" s="22"/>
      <c r="FV476" s="22"/>
      <c r="FW476" s="17" t="s">
        <v>270</v>
      </c>
      <c r="FX476" s="23" t="n">
        <v>650000</v>
      </c>
      <c r="FY476" s="23" t="n">
        <v>650000</v>
      </c>
      <c r="FZ476" s="8" t="n">
        <v>5</v>
      </c>
      <c r="GA476" s="8" t="n">
        <v>0</v>
      </c>
      <c r="GB476" s="8" t="n">
        <v>0</v>
      </c>
      <c r="GC476" s="8" t="n">
        <v>0</v>
      </c>
      <c r="GD476" s="8" t="n">
        <v>-3</v>
      </c>
      <c r="GE476" s="8" t="n">
        <v>4</v>
      </c>
      <c r="GF476" s="8" t="n">
        <v>5</v>
      </c>
      <c r="GG476" s="8" t="n">
        <v>53</v>
      </c>
      <c r="GH476" s="8" t="n">
        <v>-0.1</v>
      </c>
      <c r="GI476" s="8" t="n">
        <v>-0.1</v>
      </c>
      <c r="GJ476" s="8" t="n">
        <v>-0.2</v>
      </c>
      <c r="GK476" s="8" t="n">
        <f aca="false">Z476-AH476/10</f>
        <v>0</v>
      </c>
      <c r="GL476" s="22"/>
      <c r="GM476" s="22"/>
      <c r="GN476" s="22"/>
      <c r="GO476" s="22"/>
      <c r="GP476" s="22"/>
    </row>
    <row r="477" customFormat="false" ht="13.65" hidden="false" customHeight="true" outlineLevel="0" collapsed="false">
      <c r="A477" s="16" t="n">
        <v>34109</v>
      </c>
      <c r="B477" s="17" t="s">
        <v>2336</v>
      </c>
      <c r="C477" s="17" t="s">
        <v>261</v>
      </c>
      <c r="D477" s="17" t="s">
        <v>262</v>
      </c>
      <c r="E477" s="17" t="s">
        <v>262</v>
      </c>
      <c r="F477" s="8" t="n">
        <v>69</v>
      </c>
      <c r="G477" s="8" t="n">
        <v>170</v>
      </c>
      <c r="H477" s="8" t="n">
        <v>2012</v>
      </c>
      <c r="I477" s="8" t="n">
        <v>4</v>
      </c>
      <c r="J477" s="8" t="n">
        <v>97</v>
      </c>
      <c r="K477" s="17" t="s">
        <v>263</v>
      </c>
      <c r="L477" s="8" t="n">
        <v>2017</v>
      </c>
      <c r="M477" s="8" t="n">
        <v>24</v>
      </c>
      <c r="N477" s="8" t="n">
        <v>1</v>
      </c>
      <c r="O477" s="8" t="n">
        <v>8476971</v>
      </c>
      <c r="P477" s="17" t="s">
        <v>2337</v>
      </c>
      <c r="Q477" s="17" t="s">
        <v>2338</v>
      </c>
      <c r="R477" s="17" t="s">
        <v>2339</v>
      </c>
      <c r="S477" s="17" t="s">
        <v>2315</v>
      </c>
      <c r="T477" s="17" t="s">
        <v>268</v>
      </c>
      <c r="U477" s="17" t="s">
        <v>545</v>
      </c>
      <c r="V477" s="8" t="n">
        <v>25</v>
      </c>
      <c r="W477" s="8" t="n">
        <v>6</v>
      </c>
      <c r="X477" s="8" t="n">
        <v>1</v>
      </c>
      <c r="Y477" s="8" t="n">
        <v>1</v>
      </c>
      <c r="Z477" s="8" t="n">
        <v>7</v>
      </c>
      <c r="AA477" s="8" t="n">
        <v>20</v>
      </c>
      <c r="AB477" s="8" t="n">
        <v>62</v>
      </c>
      <c r="AC477" s="18" t="n">
        <f aca="false">Z477/V477</f>
        <v>0.28</v>
      </c>
      <c r="AD477" s="19" t="n">
        <f aca="false">IF(FZ477&gt;V477,Z477-V477*(GC477-Z477)/(FZ477-V477),0)</f>
        <v>0</v>
      </c>
      <c r="AE477" s="19" t="n">
        <v>3.295</v>
      </c>
      <c r="AF477" s="8" t="n">
        <v>3</v>
      </c>
      <c r="AG477" s="8" t="n">
        <v>-3.3</v>
      </c>
      <c r="AH477" s="8" t="n">
        <v>6</v>
      </c>
      <c r="AI477" s="8" t="n">
        <v>458</v>
      </c>
      <c r="AJ477" s="8" t="n">
        <v>20473</v>
      </c>
      <c r="AK477" s="19" t="n">
        <v>341.21666666667</v>
      </c>
      <c r="AL477" s="8" t="n">
        <v>341.22</v>
      </c>
      <c r="AM477" s="8" t="n">
        <v>341</v>
      </c>
      <c r="AN477" s="18" t="n">
        <f aca="false">AJ477/60/V477</f>
        <v>13.6486666666667</v>
      </c>
      <c r="AO477" s="8" t="n">
        <v>22.76</v>
      </c>
      <c r="AP477" s="12" t="n">
        <f aca="false">IF(EF477&gt;0,Z477/EF477,0)</f>
        <v>0.5</v>
      </c>
      <c r="AQ477" s="8" t="n">
        <v>53</v>
      </c>
      <c r="AR477" s="8" t="n">
        <v>53</v>
      </c>
      <c r="AS477" s="8" t="n">
        <v>53</v>
      </c>
      <c r="AT477" s="8" t="n">
        <v>41</v>
      </c>
      <c r="AU477" s="8" t="n">
        <v>41</v>
      </c>
      <c r="AV477" s="8" t="n">
        <v>26</v>
      </c>
      <c r="AW477" s="8" t="n">
        <v>32</v>
      </c>
      <c r="AX477" s="8" t="n">
        <v>16</v>
      </c>
      <c r="AY477" s="8" t="n">
        <v>1</v>
      </c>
      <c r="AZ477" s="8" t="n">
        <v>2</v>
      </c>
      <c r="BA477" s="8" t="n">
        <f aca="false">AY477+AZ477</f>
        <v>3</v>
      </c>
      <c r="BB477" s="8" t="n">
        <v>3.09</v>
      </c>
      <c r="BC477" s="8" t="n">
        <v>22.2692</v>
      </c>
      <c r="BD477" s="19" t="n">
        <v>22.5</v>
      </c>
      <c r="BE477" s="19" t="n">
        <v>3.95643042055386</v>
      </c>
      <c r="BF477" s="19" t="n">
        <f aca="false">AQ477+BD477</f>
        <v>75.5</v>
      </c>
      <c r="BG477" s="19" t="n">
        <f aca="false">IF(AL477&gt;0,BF477/AL477*60,0)</f>
        <v>13.2758923861438</v>
      </c>
      <c r="BH477" s="8" t="n">
        <v>95</v>
      </c>
      <c r="BI477" s="8" t="n">
        <v>94</v>
      </c>
      <c r="BJ477" s="8" t="n">
        <v>99</v>
      </c>
      <c r="BK477" s="12" t="n">
        <f aca="false">BH477/(BH477+BJ477)</f>
        <v>0.489690721649485</v>
      </c>
      <c r="BL477" s="8" t="n">
        <v>11</v>
      </c>
      <c r="BM477" s="8" t="n">
        <v>11</v>
      </c>
      <c r="BN477" s="8" t="n">
        <v>30</v>
      </c>
      <c r="BO477" s="8" t="n">
        <f aca="false">BM477-BN477</f>
        <v>-19</v>
      </c>
      <c r="BP477" s="8" t="n">
        <v>15</v>
      </c>
      <c r="BQ477" s="8" t="n">
        <v>7</v>
      </c>
      <c r="BR477" s="8" t="n">
        <v>13</v>
      </c>
      <c r="BS477" s="8" t="n">
        <v>7</v>
      </c>
      <c r="BT477" s="12" t="n">
        <f aca="false">BS477/(EA477+BS477)</f>
        <v>0.0267175572519084</v>
      </c>
      <c r="BU477" s="8" t="n">
        <v>0</v>
      </c>
      <c r="BV477" s="8" t="n">
        <v>9</v>
      </c>
      <c r="BW477" s="12" t="n">
        <f aca="false">IF(BU477+BV477&gt;0,BU477/(BU477+BV477),0)</f>
        <v>0</v>
      </c>
      <c r="BX477" s="8" t="n">
        <v>0</v>
      </c>
      <c r="BY477" s="8" t="n">
        <v>2</v>
      </c>
      <c r="BZ477" s="8" t="n">
        <v>0</v>
      </c>
      <c r="CA477" s="8" t="n">
        <v>3</v>
      </c>
      <c r="CB477" s="8" t="n">
        <v>0</v>
      </c>
      <c r="CC477" s="8" t="n">
        <v>4</v>
      </c>
      <c r="CD477" s="8" t="n">
        <v>0</v>
      </c>
      <c r="CE477" s="8" t="n">
        <v>4</v>
      </c>
      <c r="CF477" s="8" t="n">
        <v>0</v>
      </c>
      <c r="CG477" s="8" t="n">
        <v>2</v>
      </c>
      <c r="CH477" s="8" t="n">
        <v>0</v>
      </c>
      <c r="CI477" s="8" t="n">
        <v>5</v>
      </c>
      <c r="CJ477" s="8" t="n">
        <v>0</v>
      </c>
      <c r="CK477" s="8" t="n">
        <v>0</v>
      </c>
      <c r="CL477" s="8" t="n">
        <v>2</v>
      </c>
      <c r="CM477" s="8" t="n">
        <v>1</v>
      </c>
      <c r="CN477" s="8" t="n">
        <v>0</v>
      </c>
      <c r="CO477" s="8" t="n">
        <v>0</v>
      </c>
      <c r="CP477" s="8" t="n">
        <v>0</v>
      </c>
      <c r="CQ477" s="8" t="n">
        <v>1</v>
      </c>
      <c r="CR477" s="8" t="n">
        <v>0</v>
      </c>
      <c r="CS477" s="8" t="n">
        <v>1</v>
      </c>
      <c r="CT477" s="8" t="n">
        <v>1</v>
      </c>
      <c r="CU477" s="8" t="n">
        <v>0</v>
      </c>
      <c r="CV477" s="8" t="n">
        <v>0</v>
      </c>
      <c r="CW477" s="8" t="n">
        <v>3</v>
      </c>
      <c r="CX477" s="8" t="n">
        <v>0</v>
      </c>
      <c r="CY477" s="8" t="n">
        <v>0</v>
      </c>
      <c r="CZ477" s="8" t="n">
        <v>1</v>
      </c>
      <c r="DA477" s="8" t="n">
        <v>14</v>
      </c>
      <c r="DB477" s="8" t="n">
        <v>3</v>
      </c>
      <c r="DC477" s="8" t="n">
        <v>0</v>
      </c>
      <c r="DD477" s="8" t="n">
        <v>3</v>
      </c>
      <c r="DE477" s="8" t="n">
        <v>6</v>
      </c>
      <c r="DF477" s="8" t="n">
        <v>2</v>
      </c>
      <c r="DG477" s="8" t="n">
        <v>0</v>
      </c>
      <c r="DH477" s="8" t="n">
        <v>12</v>
      </c>
      <c r="DI477" s="8" t="n">
        <v>3</v>
      </c>
      <c r="DJ477" s="8" t="n">
        <v>5</v>
      </c>
      <c r="DK477" s="8" t="n">
        <v>3</v>
      </c>
      <c r="DL477" s="8" t="n">
        <v>3</v>
      </c>
      <c r="DM477" s="8" t="n">
        <v>0</v>
      </c>
      <c r="DN477" s="8" t="n">
        <v>4</v>
      </c>
      <c r="DO477" s="8" t="n">
        <v>4</v>
      </c>
      <c r="DP477" s="8" t="n">
        <v>0</v>
      </c>
      <c r="DQ477" s="8" t="n">
        <f aca="false">DJ477-DI477</f>
        <v>2</v>
      </c>
      <c r="DR477" s="19" t="n">
        <v>0.776</v>
      </c>
      <c r="DS477" s="8" t="n">
        <v>3</v>
      </c>
      <c r="DT477" s="8" t="n">
        <v>0</v>
      </c>
      <c r="DU477" s="8" t="n">
        <v>0</v>
      </c>
      <c r="DV477" s="8" t="n">
        <v>0</v>
      </c>
      <c r="DW477" s="8" t="n">
        <v>0</v>
      </c>
      <c r="DX477" s="8" t="n">
        <v>280</v>
      </c>
      <c r="DY477" s="8" t="n">
        <v>330</v>
      </c>
      <c r="DZ477" s="8" t="n">
        <v>206</v>
      </c>
      <c r="EA477" s="8" t="n">
        <v>255</v>
      </c>
      <c r="EB477" s="8" t="n">
        <v>142</v>
      </c>
      <c r="EC477" s="8" t="n">
        <v>170</v>
      </c>
      <c r="ED477" s="8" t="n">
        <v>12.67</v>
      </c>
      <c r="EE477" s="8" t="n">
        <v>14.9</v>
      </c>
      <c r="EF477" s="8" t="n">
        <v>14</v>
      </c>
      <c r="EG477" s="8" t="n">
        <v>8</v>
      </c>
      <c r="EH477" s="12" t="n">
        <f aca="false">EF477/EB477</f>
        <v>0.0985915492957746</v>
      </c>
      <c r="EI477" s="20" t="n">
        <f aca="false">1-EG477/EC477</f>
        <v>0.952941176470588</v>
      </c>
      <c r="EJ477" s="21" t="n">
        <f aca="false">EH477+EI477</f>
        <v>1.05153272576636</v>
      </c>
      <c r="EK477" s="8" t="n">
        <v>279</v>
      </c>
      <c r="EL477" s="8" t="n">
        <v>330</v>
      </c>
      <c r="EM477" s="8" t="n">
        <v>205</v>
      </c>
      <c r="EN477" s="8" t="n">
        <v>255</v>
      </c>
      <c r="EO477" s="8" t="n">
        <v>141</v>
      </c>
      <c r="EP477" s="8" t="n">
        <v>170</v>
      </c>
      <c r="EQ477" s="8" t="n">
        <v>14</v>
      </c>
      <c r="ER477" s="8" t="n">
        <v>8</v>
      </c>
      <c r="ES477" s="8" t="n">
        <v>131</v>
      </c>
      <c r="ET477" s="8" t="n">
        <v>162</v>
      </c>
      <c r="EU477" s="8" t="n">
        <v>56</v>
      </c>
      <c r="EV477" s="8" t="n">
        <v>69</v>
      </c>
      <c r="EW477" s="8" t="n">
        <v>11</v>
      </c>
      <c r="EX477" s="8" t="n">
        <v>4</v>
      </c>
      <c r="EY477" s="8" t="n">
        <v>27</v>
      </c>
      <c r="EZ477" s="8" t="n">
        <v>20</v>
      </c>
      <c r="FA477" s="8" t="n">
        <v>0.4</v>
      </c>
      <c r="FB477" s="8" t="n">
        <v>0.5</v>
      </c>
      <c r="FC477" s="8" t="n">
        <v>0.9</v>
      </c>
      <c r="FD477" s="19" t="n">
        <v>4.51</v>
      </c>
      <c r="FE477" s="18" t="n">
        <f aca="false">FD477/V477</f>
        <v>0.1804</v>
      </c>
      <c r="FF477" s="8" t="n">
        <v>1.6169</v>
      </c>
      <c r="FG477" s="8" t="n">
        <v>0.09</v>
      </c>
      <c r="FH477" s="8" t="n">
        <v>-0.11</v>
      </c>
      <c r="FI477" s="8" t="n">
        <v>-0.02</v>
      </c>
      <c r="FJ477" s="8" t="n">
        <v>2</v>
      </c>
      <c r="FK477" s="8" t="n">
        <v>0</v>
      </c>
      <c r="FL477" s="8" t="n">
        <v>0</v>
      </c>
      <c r="FM477" s="8" t="n">
        <f aca="false">BL477+BS477+AH477+DT477</f>
        <v>24</v>
      </c>
      <c r="FN477" s="19" t="n">
        <f aca="false">IF(DS477&gt;0,(BL477+BR477)/DS477,0)</f>
        <v>8</v>
      </c>
      <c r="FO477" s="12" t="n">
        <v>0.0874666667</v>
      </c>
      <c r="FP477" s="19" t="n">
        <f aca="false">Z477-AH477/10</f>
        <v>6.4</v>
      </c>
      <c r="FQ477" s="19" t="n">
        <f aca="false">Z477+DR477/5</f>
        <v>7.1552</v>
      </c>
      <c r="FR477" s="19" t="n">
        <f aca="false">(DX477+DY477)/AL477*60</f>
        <v>107.262176894672</v>
      </c>
      <c r="FS477" s="22"/>
      <c r="FT477" s="22"/>
      <c r="FU477" s="22"/>
      <c r="FV477" s="22"/>
      <c r="FW477" s="17" t="s">
        <v>270</v>
      </c>
      <c r="FX477" s="23" t="n">
        <v>925000</v>
      </c>
      <c r="FY477" s="23" t="n">
        <v>925000</v>
      </c>
      <c r="FZ477" s="8" t="n">
        <v>25</v>
      </c>
      <c r="GA477" s="8" t="n">
        <v>6</v>
      </c>
      <c r="GB477" s="8" t="n">
        <v>1</v>
      </c>
      <c r="GC477" s="8" t="n">
        <v>7</v>
      </c>
      <c r="GD477" s="8" t="n">
        <v>3</v>
      </c>
      <c r="GE477" s="8" t="n">
        <v>6</v>
      </c>
      <c r="GF477" s="8" t="n">
        <v>26</v>
      </c>
      <c r="GG477" s="8" t="n">
        <v>341</v>
      </c>
      <c r="GH477" s="8" t="n">
        <v>0.4</v>
      </c>
      <c r="GI477" s="8" t="n">
        <v>0.5</v>
      </c>
      <c r="GJ477" s="8" t="n">
        <v>0.9</v>
      </c>
      <c r="GK477" s="8" t="n">
        <f aca="false">Z477-AH477/10</f>
        <v>6.4</v>
      </c>
      <c r="GL477" s="22"/>
      <c r="GM477" s="22"/>
      <c r="GN477" s="22"/>
      <c r="GO477" s="22"/>
      <c r="GP477" s="22"/>
    </row>
    <row r="478" customFormat="false" ht="13.65" hidden="false" customHeight="true" outlineLevel="0" collapsed="false">
      <c r="A478" s="16" t="n">
        <v>32537</v>
      </c>
      <c r="B478" s="17" t="s">
        <v>2340</v>
      </c>
      <c r="C478" s="17" t="s">
        <v>289</v>
      </c>
      <c r="D478" s="17" t="s">
        <v>283</v>
      </c>
      <c r="E478" s="17" t="s">
        <v>283</v>
      </c>
      <c r="F478" s="8" t="n">
        <v>72</v>
      </c>
      <c r="G478" s="8" t="n">
        <v>200</v>
      </c>
      <c r="H478" s="8" t="n">
        <v>2007</v>
      </c>
      <c r="I478" s="8" t="n">
        <v>1</v>
      </c>
      <c r="J478" s="8" t="n">
        <v>14</v>
      </c>
      <c r="K478" s="17" t="s">
        <v>273</v>
      </c>
      <c r="L478" s="8" t="n">
        <v>2010</v>
      </c>
      <c r="M478" s="8" t="n">
        <v>29</v>
      </c>
      <c r="N478" s="8" t="n">
        <v>8</v>
      </c>
      <c r="O478" s="8" t="n">
        <v>8474031</v>
      </c>
      <c r="P478" s="17" t="s">
        <v>2341</v>
      </c>
      <c r="Q478" s="17" t="s">
        <v>2342</v>
      </c>
      <c r="R478" s="17" t="s">
        <v>2343</v>
      </c>
      <c r="S478" s="17" t="s">
        <v>2315</v>
      </c>
      <c r="T478" s="17" t="s">
        <v>278</v>
      </c>
      <c r="U478" s="17" t="s">
        <v>606</v>
      </c>
      <c r="V478" s="8" t="n">
        <v>46</v>
      </c>
      <c r="W478" s="8" t="n">
        <v>5</v>
      </c>
      <c r="X478" s="8" t="n">
        <v>18</v>
      </c>
      <c r="Y478" s="8" t="n">
        <v>13</v>
      </c>
      <c r="Z478" s="8" t="n">
        <v>23</v>
      </c>
      <c r="AA478" s="8" t="n">
        <v>14</v>
      </c>
      <c r="AB478" s="8" t="n">
        <v>30</v>
      </c>
      <c r="AC478" s="18" t="n">
        <f aca="false">Z478/V478</f>
        <v>0.5</v>
      </c>
      <c r="AD478" s="19" t="n">
        <f aca="false">IF(FZ478&gt;V478,Z478-V478*(GC478-Z478)/(FZ478-V478),0)</f>
        <v>-4.97551020408163</v>
      </c>
      <c r="AE478" s="19" t="n">
        <v>7.886</v>
      </c>
      <c r="AF478" s="8" t="n">
        <v>-14</v>
      </c>
      <c r="AG478" s="8" t="n">
        <v>-2.3</v>
      </c>
      <c r="AH478" s="8" t="n">
        <v>44</v>
      </c>
      <c r="AI478" s="8" t="n">
        <v>1173</v>
      </c>
      <c r="AJ478" s="8" t="n">
        <v>55951</v>
      </c>
      <c r="AK478" s="19" t="n">
        <v>932.48333333333</v>
      </c>
      <c r="AL478" s="8" t="n">
        <v>932.48</v>
      </c>
      <c r="AM478" s="8" t="n">
        <v>933</v>
      </c>
      <c r="AN478" s="18" t="n">
        <f aca="false">AJ478/60/V478</f>
        <v>20.2721014492754</v>
      </c>
      <c r="AO478" s="8" t="n">
        <v>33.41</v>
      </c>
      <c r="AP478" s="12" t="n">
        <f aca="false">IF(EF478&gt;0,Z478/EF478,0)</f>
        <v>0.469387755102041</v>
      </c>
      <c r="AQ478" s="8" t="n">
        <v>188</v>
      </c>
      <c r="AR478" s="8" t="n">
        <v>188</v>
      </c>
      <c r="AS478" s="8" t="n">
        <v>188</v>
      </c>
      <c r="AT478" s="8" t="n">
        <v>123</v>
      </c>
      <c r="AU478" s="8" t="n">
        <v>123</v>
      </c>
      <c r="AV478" s="8" t="n">
        <v>94</v>
      </c>
      <c r="AW478" s="8" t="n">
        <v>72</v>
      </c>
      <c r="AX478" s="8" t="n">
        <v>13</v>
      </c>
      <c r="AY478" s="8" t="n">
        <v>4</v>
      </c>
      <c r="AZ478" s="8" t="n">
        <v>12</v>
      </c>
      <c r="BA478" s="8" t="n">
        <f aca="false">AY478+AZ478</f>
        <v>16</v>
      </c>
      <c r="BB478" s="8" t="n">
        <v>5.24</v>
      </c>
      <c r="BC478" s="8" t="n">
        <v>50.9681</v>
      </c>
      <c r="BD478" s="19" t="n">
        <v>231.9</v>
      </c>
      <c r="BE478" s="19" t="n">
        <v>14.9214463171818</v>
      </c>
      <c r="BF478" s="19" t="n">
        <f aca="false">AQ478+BD478</f>
        <v>419.9</v>
      </c>
      <c r="BG478" s="19" t="n">
        <f aca="false">IF(AL478&gt;0,BF478/AL478*60,0)</f>
        <v>27.0182738503775</v>
      </c>
      <c r="BH478" s="8" t="n">
        <v>485</v>
      </c>
      <c r="BI478" s="8" t="n">
        <v>274</v>
      </c>
      <c r="BJ478" s="8" t="n">
        <v>191</v>
      </c>
      <c r="BK478" s="12" t="n">
        <f aca="false">BH478/(BH478+BJ478)</f>
        <v>0.717455621301775</v>
      </c>
      <c r="BL478" s="8" t="n">
        <v>44</v>
      </c>
      <c r="BM478" s="8" t="n">
        <v>44</v>
      </c>
      <c r="BN478" s="8" t="n">
        <v>75</v>
      </c>
      <c r="BO478" s="8" t="n">
        <f aca="false">BM478-BN478</f>
        <v>-31</v>
      </c>
      <c r="BP478" s="8" t="n">
        <v>29</v>
      </c>
      <c r="BQ478" s="8" t="n">
        <v>61</v>
      </c>
      <c r="BR478" s="8" t="n">
        <v>24</v>
      </c>
      <c r="BS478" s="8" t="n">
        <v>65</v>
      </c>
      <c r="BT478" s="12" t="n">
        <f aca="false">BS478/(EA478+BS478)</f>
        <v>0.0950292397660819</v>
      </c>
      <c r="BU478" s="8" t="n">
        <v>0</v>
      </c>
      <c r="BV478" s="8" t="n">
        <v>0</v>
      </c>
      <c r="BW478" s="12" t="n">
        <f aca="false">IF(BU478+BV478&gt;0,BU478/(BU478+BV478),0)</f>
        <v>0</v>
      </c>
      <c r="BX478" s="8" t="n">
        <v>0</v>
      </c>
      <c r="BY478" s="8" t="n">
        <v>0</v>
      </c>
      <c r="BZ478" s="8" t="n">
        <v>0</v>
      </c>
      <c r="CA478" s="8" t="n">
        <v>0</v>
      </c>
      <c r="CB478" s="8" t="n">
        <v>0</v>
      </c>
      <c r="CC478" s="8" t="n">
        <v>0</v>
      </c>
      <c r="CD478" s="8" t="n">
        <v>0</v>
      </c>
      <c r="CE478" s="8" t="n">
        <v>0</v>
      </c>
      <c r="CF478" s="8" t="n">
        <v>0</v>
      </c>
      <c r="CG478" s="8" t="n">
        <v>0</v>
      </c>
      <c r="CH478" s="8" t="n">
        <v>0</v>
      </c>
      <c r="CI478" s="8" t="n">
        <v>0</v>
      </c>
      <c r="CJ478" s="8" t="n">
        <v>0</v>
      </c>
      <c r="CK478" s="8" t="n">
        <v>1</v>
      </c>
      <c r="CL478" s="8" t="n">
        <v>0</v>
      </c>
      <c r="CM478" s="8" t="n">
        <v>1</v>
      </c>
      <c r="CN478" s="8" t="n">
        <v>0</v>
      </c>
      <c r="CO478" s="8" t="n">
        <v>0</v>
      </c>
      <c r="CP478" s="8" t="n">
        <v>0</v>
      </c>
      <c r="CQ478" s="8" t="n">
        <v>0</v>
      </c>
      <c r="CR478" s="8" t="n">
        <v>1</v>
      </c>
      <c r="CS478" s="8" t="n">
        <v>0</v>
      </c>
      <c r="CT478" s="8" t="n">
        <v>3</v>
      </c>
      <c r="CU478" s="8" t="n">
        <v>0</v>
      </c>
      <c r="CV478" s="8" t="n">
        <v>0</v>
      </c>
      <c r="CW478" s="8" t="n">
        <v>1</v>
      </c>
      <c r="CX478" s="8" t="n">
        <v>0</v>
      </c>
      <c r="CY478" s="8" t="n">
        <v>0</v>
      </c>
      <c r="CZ478" s="8" t="n">
        <v>1</v>
      </c>
      <c r="DA478" s="8" t="n">
        <v>28</v>
      </c>
      <c r="DB478" s="8" t="n">
        <v>1</v>
      </c>
      <c r="DC478" s="8" t="n">
        <v>2</v>
      </c>
      <c r="DD478" s="8" t="n">
        <v>23</v>
      </c>
      <c r="DE478" s="8" t="n">
        <v>17</v>
      </c>
      <c r="DF478" s="8" t="n">
        <v>3</v>
      </c>
      <c r="DG478" s="8" t="n">
        <v>0</v>
      </c>
      <c r="DH478" s="8" t="n">
        <v>48</v>
      </c>
      <c r="DI478" s="8" t="n">
        <v>20</v>
      </c>
      <c r="DJ478" s="8" t="n">
        <v>9</v>
      </c>
      <c r="DK478" s="8" t="n">
        <v>23</v>
      </c>
      <c r="DL478" s="8" t="n">
        <v>23</v>
      </c>
      <c r="DM478" s="8" t="n">
        <v>0</v>
      </c>
      <c r="DN478" s="8" t="n">
        <v>7</v>
      </c>
      <c r="DO478" s="8" t="n">
        <v>7</v>
      </c>
      <c r="DP478" s="8" t="n">
        <v>0</v>
      </c>
      <c r="DQ478" s="8" t="n">
        <f aca="false">DJ478-DI478</f>
        <v>-11</v>
      </c>
      <c r="DR478" s="19" t="n">
        <v>-9.742</v>
      </c>
      <c r="DS478" s="8" t="n">
        <v>20</v>
      </c>
      <c r="DT478" s="8" t="n">
        <v>0</v>
      </c>
      <c r="DU478" s="8" t="n">
        <v>0</v>
      </c>
      <c r="DV478" s="8" t="n">
        <v>0</v>
      </c>
      <c r="DW478" s="8" t="n">
        <v>0</v>
      </c>
      <c r="DX478" s="8" t="n">
        <v>975</v>
      </c>
      <c r="DY478" s="8" t="n">
        <v>816</v>
      </c>
      <c r="DZ478" s="8" t="n">
        <v>732</v>
      </c>
      <c r="EA478" s="8" t="n">
        <v>619</v>
      </c>
      <c r="EB478" s="8" t="n">
        <v>533</v>
      </c>
      <c r="EC478" s="8" t="n">
        <v>451</v>
      </c>
      <c r="ED478" s="8" t="n">
        <v>52.6</v>
      </c>
      <c r="EE478" s="8" t="n">
        <v>41.23</v>
      </c>
      <c r="EF478" s="8" t="n">
        <v>49</v>
      </c>
      <c r="EG478" s="8" t="n">
        <v>45</v>
      </c>
      <c r="EH478" s="12" t="n">
        <f aca="false">EF478/EB478</f>
        <v>0.0919324577861163</v>
      </c>
      <c r="EI478" s="20" t="n">
        <f aca="false">1-EG478/EC478</f>
        <v>0.900221729490022</v>
      </c>
      <c r="EJ478" s="21" t="n">
        <f aca="false">EH478+EI478</f>
        <v>0.992154187276138</v>
      </c>
      <c r="EK478" s="8" t="n">
        <v>972</v>
      </c>
      <c r="EL478" s="8" t="n">
        <v>817</v>
      </c>
      <c r="EM478" s="8" t="n">
        <v>729</v>
      </c>
      <c r="EN478" s="8" t="n">
        <v>620</v>
      </c>
      <c r="EO478" s="8" t="n">
        <v>530</v>
      </c>
      <c r="EP478" s="8" t="n">
        <v>451</v>
      </c>
      <c r="EQ478" s="8" t="n">
        <v>49</v>
      </c>
      <c r="ER478" s="8" t="n">
        <v>45</v>
      </c>
      <c r="ES478" s="8" t="n">
        <v>513</v>
      </c>
      <c r="ET478" s="8" t="n">
        <v>410</v>
      </c>
      <c r="EU478" s="8" t="n">
        <v>208</v>
      </c>
      <c r="EV478" s="8" t="n">
        <v>171</v>
      </c>
      <c r="EW478" s="8" t="n">
        <v>31</v>
      </c>
      <c r="EX478" s="8" t="n">
        <v>23</v>
      </c>
      <c r="EY478" s="8" t="n">
        <v>69</v>
      </c>
      <c r="EZ478" s="8" t="n">
        <v>49</v>
      </c>
      <c r="FA478" s="8" t="n">
        <v>1.7</v>
      </c>
      <c r="FB478" s="8" t="n">
        <v>1</v>
      </c>
      <c r="FC478" s="8" t="n">
        <v>2.8</v>
      </c>
      <c r="FD478" s="19" t="n">
        <v>17.4</v>
      </c>
      <c r="FE478" s="18" t="n">
        <f aca="false">FD478/V478</f>
        <v>0.378260869565217</v>
      </c>
      <c r="FF478" s="8" t="n">
        <v>1.6992</v>
      </c>
      <c r="FG478" s="8" t="n">
        <v>-0.11</v>
      </c>
      <c r="FH478" s="8" t="n">
        <v>-0.47</v>
      </c>
      <c r="FI478" s="8" t="n">
        <v>-0.58</v>
      </c>
      <c r="FJ478" s="8" t="n">
        <v>4</v>
      </c>
      <c r="FK478" s="8" t="n">
        <v>1</v>
      </c>
      <c r="FL478" s="8" t="n">
        <v>0</v>
      </c>
      <c r="FM478" s="8" t="n">
        <f aca="false">BL478+BS478+AH478+DT478</f>
        <v>153</v>
      </c>
      <c r="FN478" s="19" t="n">
        <f aca="false">IF(DS478&gt;0,(BL478+BR478)/DS478,0)</f>
        <v>3.4</v>
      </c>
      <c r="FO478" s="12" t="n">
        <v>0.0399688048</v>
      </c>
      <c r="FP478" s="19" t="n">
        <f aca="false">Z478-AH478/10</f>
        <v>18.6</v>
      </c>
      <c r="FQ478" s="19" t="n">
        <f aca="false">Z478+DR478/5</f>
        <v>21.0516</v>
      </c>
      <c r="FR478" s="19" t="n">
        <f aca="false">(DX478+DY478)/AL478*60</f>
        <v>115.241077556623</v>
      </c>
      <c r="FS478" s="8" t="n">
        <v>36</v>
      </c>
      <c r="FT478" s="17" t="s">
        <v>453</v>
      </c>
      <c r="FU478" s="8" t="n">
        <v>2920</v>
      </c>
      <c r="FV478" s="22"/>
      <c r="FW478" s="17" t="s">
        <v>280</v>
      </c>
      <c r="FX478" s="23" t="n">
        <v>8000000</v>
      </c>
      <c r="FY478" s="23" t="n">
        <v>6650000</v>
      </c>
      <c r="FZ478" s="8" t="n">
        <v>536</v>
      </c>
      <c r="GA478" s="8" t="n">
        <v>73</v>
      </c>
      <c r="GB478" s="8" t="n">
        <v>248</v>
      </c>
      <c r="GC478" s="8" t="n">
        <v>321</v>
      </c>
      <c r="GD478" s="8" t="n">
        <v>3</v>
      </c>
      <c r="GE478" s="8" t="n">
        <v>348</v>
      </c>
      <c r="GF478" s="8" t="n">
        <v>1128</v>
      </c>
      <c r="GG478" s="8" t="n">
        <v>11272</v>
      </c>
      <c r="GH478" s="8" t="n">
        <v>30.1</v>
      </c>
      <c r="GI478" s="8" t="n">
        <v>25.9</v>
      </c>
      <c r="GJ478" s="8" t="n">
        <v>56</v>
      </c>
      <c r="GK478" s="8" t="n">
        <f aca="false">Z478-AH478/10</f>
        <v>18.6</v>
      </c>
      <c r="GL478" s="22"/>
      <c r="GM478" s="22"/>
      <c r="GN478" s="22"/>
      <c r="GO478" s="22"/>
      <c r="GP478" s="22"/>
    </row>
    <row r="479" customFormat="false" ht="13.65" hidden="false" customHeight="true" outlineLevel="0" collapsed="false">
      <c r="A479" s="16" t="n">
        <v>33425</v>
      </c>
      <c r="B479" s="17" t="s">
        <v>2344</v>
      </c>
      <c r="C479" s="22"/>
      <c r="D479" s="17" t="s">
        <v>321</v>
      </c>
      <c r="E479" s="17" t="s">
        <v>321</v>
      </c>
      <c r="F479" s="8" t="n">
        <v>75</v>
      </c>
      <c r="G479" s="8" t="n">
        <v>207</v>
      </c>
      <c r="H479" s="8" t="n">
        <v>2011</v>
      </c>
      <c r="I479" s="8" t="n">
        <v>3</v>
      </c>
      <c r="J479" s="8" t="n">
        <v>79</v>
      </c>
      <c r="K479" s="17" t="s">
        <v>263</v>
      </c>
      <c r="L479" s="8" t="n">
        <v>2014</v>
      </c>
      <c r="M479" s="8" t="n">
        <v>26</v>
      </c>
      <c r="N479" s="8" t="n">
        <v>4</v>
      </c>
      <c r="O479" s="8" t="n">
        <v>8476403</v>
      </c>
      <c r="P479" s="17" t="s">
        <v>2345</v>
      </c>
      <c r="Q479" s="17" t="s">
        <v>2346</v>
      </c>
      <c r="R479" s="17" t="s">
        <v>2347</v>
      </c>
      <c r="S479" s="17" t="s">
        <v>2348</v>
      </c>
      <c r="T479" s="17" t="s">
        <v>278</v>
      </c>
      <c r="U479" s="17" t="s">
        <v>902</v>
      </c>
      <c r="V479" s="8" t="n">
        <v>33</v>
      </c>
      <c r="W479" s="8" t="n">
        <v>1</v>
      </c>
      <c r="X479" s="8" t="n">
        <v>4</v>
      </c>
      <c r="Y479" s="8" t="n">
        <v>1</v>
      </c>
      <c r="Z479" s="8" t="n">
        <v>5</v>
      </c>
      <c r="AA479" s="8" t="n">
        <v>22</v>
      </c>
      <c r="AB479" s="8" t="n">
        <v>60</v>
      </c>
      <c r="AC479" s="18" t="n">
        <f aca="false">Z479/V479</f>
        <v>0.151515151515152</v>
      </c>
      <c r="AD479" s="19" t="n">
        <f aca="false">IF(FZ479&gt;V479,Z479-V479*(GC479-Z479)/(FZ479-V479),0)</f>
        <v>0.664233576642336</v>
      </c>
      <c r="AE479" s="19" t="n">
        <v>1.657</v>
      </c>
      <c r="AF479" s="8" t="n">
        <v>-6</v>
      </c>
      <c r="AG479" s="8" t="n">
        <v>-2.3</v>
      </c>
      <c r="AH479" s="8" t="n">
        <v>21</v>
      </c>
      <c r="AI479" s="8" t="n">
        <v>736</v>
      </c>
      <c r="AJ479" s="8" t="n">
        <v>32402</v>
      </c>
      <c r="AK479" s="19" t="n">
        <v>540.03333333333</v>
      </c>
      <c r="AL479" s="8" t="n">
        <v>540.03</v>
      </c>
      <c r="AM479" s="8" t="n">
        <v>540</v>
      </c>
      <c r="AN479" s="18" t="n">
        <f aca="false">AJ479/60/V479</f>
        <v>16.3646464646465</v>
      </c>
      <c r="AO479" s="8" t="n">
        <v>27.73</v>
      </c>
      <c r="AP479" s="12" t="n">
        <f aca="false">IF(EF479&gt;0,Z479/EF479,0)</f>
        <v>0.277777777777778</v>
      </c>
      <c r="AQ479" s="8" t="n">
        <v>93</v>
      </c>
      <c r="AR479" s="8" t="n">
        <v>93</v>
      </c>
      <c r="AS479" s="8" t="n">
        <v>93</v>
      </c>
      <c r="AT479" s="8" t="n">
        <v>61</v>
      </c>
      <c r="AU479" s="8" t="n">
        <v>61</v>
      </c>
      <c r="AV479" s="8" t="n">
        <v>43</v>
      </c>
      <c r="AW479" s="8" t="n">
        <v>20</v>
      </c>
      <c r="AX479" s="8" t="n">
        <v>1</v>
      </c>
      <c r="AY479" s="8" t="n">
        <v>1</v>
      </c>
      <c r="AZ479" s="8" t="n">
        <v>3</v>
      </c>
      <c r="BA479" s="8" t="n">
        <f aca="false">AY479+AZ479</f>
        <v>4</v>
      </c>
      <c r="BB479" s="8" t="n">
        <v>1.7</v>
      </c>
      <c r="BC479" s="8" t="n">
        <v>50.0465</v>
      </c>
      <c r="BD479" s="19" t="n">
        <v>27.4</v>
      </c>
      <c r="BE479" s="19" t="n">
        <v>3.04425652737487</v>
      </c>
      <c r="BF479" s="19" t="n">
        <f aca="false">AQ479+BD479</f>
        <v>120.4</v>
      </c>
      <c r="BG479" s="19" t="n">
        <f aca="false">IF(AL479&gt;0,BF479/AL479*60,0)</f>
        <v>13.3770346091884</v>
      </c>
      <c r="BH479" s="8" t="n">
        <v>185</v>
      </c>
      <c r="BI479" s="8" t="n">
        <v>175</v>
      </c>
      <c r="BJ479" s="8" t="n">
        <v>155</v>
      </c>
      <c r="BK479" s="12" t="n">
        <f aca="false">BH479/(BH479+BJ479)</f>
        <v>0.544117647058823</v>
      </c>
      <c r="BL479" s="8" t="n">
        <v>74</v>
      </c>
      <c r="BM479" s="8" t="n">
        <v>74</v>
      </c>
      <c r="BN479" s="8" t="n">
        <v>63</v>
      </c>
      <c r="BO479" s="8" t="n">
        <f aca="false">BM479-BN479</f>
        <v>11</v>
      </c>
      <c r="BP479" s="8" t="n">
        <v>18</v>
      </c>
      <c r="BQ479" s="8" t="n">
        <v>14</v>
      </c>
      <c r="BR479" s="8" t="n">
        <v>7</v>
      </c>
      <c r="BS479" s="8" t="n">
        <v>34</v>
      </c>
      <c r="BT479" s="12" t="n">
        <f aca="false">BS479/(EA479+BS479)</f>
        <v>0.074398249452954</v>
      </c>
      <c r="BU479" s="8" t="n">
        <v>0</v>
      </c>
      <c r="BV479" s="8" t="n">
        <v>0</v>
      </c>
      <c r="BW479" s="12" t="n">
        <f aca="false">IF(BU479+BV479&gt;0,BU479/(BU479+BV479),0)</f>
        <v>0</v>
      </c>
      <c r="BX479" s="8" t="n">
        <v>0</v>
      </c>
      <c r="BY479" s="8" t="n">
        <v>0</v>
      </c>
      <c r="BZ479" s="8" t="n">
        <v>0</v>
      </c>
      <c r="CA479" s="8" t="n">
        <v>0</v>
      </c>
      <c r="CB479" s="8" t="n">
        <v>0</v>
      </c>
      <c r="CC479" s="8" t="n">
        <v>0</v>
      </c>
      <c r="CD479" s="8" t="n">
        <v>0</v>
      </c>
      <c r="CE479" s="8" t="n">
        <v>0</v>
      </c>
      <c r="CF479" s="8" t="n">
        <v>0</v>
      </c>
      <c r="CG479" s="8" t="n">
        <v>0</v>
      </c>
      <c r="CH479" s="8" t="n">
        <v>0</v>
      </c>
      <c r="CI479" s="8" t="n">
        <v>0</v>
      </c>
      <c r="CJ479" s="8" t="n">
        <v>0</v>
      </c>
      <c r="CK479" s="8" t="n">
        <v>0</v>
      </c>
      <c r="CL479" s="8" t="n">
        <v>1</v>
      </c>
      <c r="CM479" s="8" t="n">
        <v>0</v>
      </c>
      <c r="CN479" s="8" t="n">
        <v>0</v>
      </c>
      <c r="CO479" s="8" t="n">
        <v>0</v>
      </c>
      <c r="CP479" s="8" t="n">
        <v>0</v>
      </c>
      <c r="CQ479" s="8" t="n">
        <v>0</v>
      </c>
      <c r="CR479" s="8" t="n">
        <v>0</v>
      </c>
      <c r="CS479" s="8" t="n">
        <v>0</v>
      </c>
      <c r="CT479" s="8" t="n">
        <v>0</v>
      </c>
      <c r="CU479" s="8" t="n">
        <v>0</v>
      </c>
      <c r="CV479" s="8" t="n">
        <v>0</v>
      </c>
      <c r="CW479" s="8" t="n">
        <v>1</v>
      </c>
      <c r="CX479" s="8" t="n">
        <v>0</v>
      </c>
      <c r="CY479" s="8" t="n">
        <v>1</v>
      </c>
      <c r="CZ479" s="8" t="n">
        <v>1</v>
      </c>
      <c r="DA479" s="8" t="n">
        <v>16</v>
      </c>
      <c r="DB479" s="8" t="n">
        <v>2</v>
      </c>
      <c r="DC479" s="8" t="n">
        <v>0</v>
      </c>
      <c r="DD479" s="8" t="n">
        <v>21</v>
      </c>
      <c r="DE479" s="8" t="n">
        <v>11</v>
      </c>
      <c r="DF479" s="8" t="n">
        <v>1</v>
      </c>
      <c r="DG479" s="8" t="n">
        <v>0</v>
      </c>
      <c r="DH479" s="8" t="n">
        <v>8</v>
      </c>
      <c r="DI479" s="8" t="n">
        <v>9</v>
      </c>
      <c r="DJ479" s="8" t="n">
        <v>1</v>
      </c>
      <c r="DK479" s="8" t="n">
        <v>9</v>
      </c>
      <c r="DL479" s="8" t="n">
        <v>8</v>
      </c>
      <c r="DM479" s="8" t="n">
        <v>1</v>
      </c>
      <c r="DN479" s="8" t="n">
        <v>2</v>
      </c>
      <c r="DO479" s="8" t="n">
        <v>1</v>
      </c>
      <c r="DP479" s="8" t="n">
        <v>1</v>
      </c>
      <c r="DQ479" s="8" t="n">
        <f aca="false">DJ479-DI479</f>
        <v>-8</v>
      </c>
      <c r="DR479" s="19" t="n">
        <v>-2.689</v>
      </c>
      <c r="DS479" s="8" t="n">
        <v>8</v>
      </c>
      <c r="DT479" s="8" t="n">
        <v>1</v>
      </c>
      <c r="DU479" s="8" t="n">
        <v>0</v>
      </c>
      <c r="DV479" s="8" t="n">
        <v>0</v>
      </c>
      <c r="DW479" s="8" t="n">
        <v>0</v>
      </c>
      <c r="DX479" s="8" t="n">
        <v>473</v>
      </c>
      <c r="DY479" s="8" t="n">
        <v>537</v>
      </c>
      <c r="DZ479" s="8" t="n">
        <v>348</v>
      </c>
      <c r="EA479" s="8" t="n">
        <v>423</v>
      </c>
      <c r="EB479" s="8" t="n">
        <v>250</v>
      </c>
      <c r="EC479" s="8" t="n">
        <v>324</v>
      </c>
      <c r="ED479" s="8" t="n">
        <v>19.3</v>
      </c>
      <c r="EE479" s="8" t="n">
        <v>25.4</v>
      </c>
      <c r="EF479" s="8" t="n">
        <v>18</v>
      </c>
      <c r="EG479" s="8" t="n">
        <v>27</v>
      </c>
      <c r="EH479" s="12" t="n">
        <f aca="false">EF479/EB479</f>
        <v>0.072</v>
      </c>
      <c r="EI479" s="20" t="n">
        <f aca="false">1-EG479/EC479</f>
        <v>0.916666666666667</v>
      </c>
      <c r="EJ479" s="21" t="n">
        <f aca="false">EH479+EI479</f>
        <v>0.988666666666667</v>
      </c>
      <c r="EK479" s="8" t="n">
        <v>478</v>
      </c>
      <c r="EL479" s="8" t="n">
        <v>537</v>
      </c>
      <c r="EM479" s="8" t="n">
        <v>353</v>
      </c>
      <c r="EN479" s="8" t="n">
        <v>423</v>
      </c>
      <c r="EO479" s="8" t="n">
        <v>254</v>
      </c>
      <c r="EP479" s="8" t="n">
        <v>324</v>
      </c>
      <c r="EQ479" s="8" t="n">
        <v>18</v>
      </c>
      <c r="ER479" s="8" t="n">
        <v>27</v>
      </c>
      <c r="ES479" s="8" t="n">
        <v>218</v>
      </c>
      <c r="ET479" s="8" t="n">
        <v>252</v>
      </c>
      <c r="EU479" s="8" t="n">
        <v>76</v>
      </c>
      <c r="EV479" s="8" t="n">
        <v>110</v>
      </c>
      <c r="EW479" s="8" t="n">
        <v>9</v>
      </c>
      <c r="EX479" s="8" t="n">
        <v>15</v>
      </c>
      <c r="EY479" s="8" t="n">
        <v>36</v>
      </c>
      <c r="EZ479" s="8" t="n">
        <v>35</v>
      </c>
      <c r="FA479" s="8" t="n">
        <v>-0.1</v>
      </c>
      <c r="FB479" s="8" t="n">
        <v>0.8</v>
      </c>
      <c r="FC479" s="8" t="n">
        <v>0.8</v>
      </c>
      <c r="FD479" s="19" t="n">
        <v>5.33</v>
      </c>
      <c r="FE479" s="18" t="n">
        <f aca="false">FD479/V479</f>
        <v>0.161515151515152</v>
      </c>
      <c r="FF479" s="8" t="n">
        <v>0.1982</v>
      </c>
      <c r="FG479" s="8" t="n">
        <v>-0.27</v>
      </c>
      <c r="FH479" s="8" t="n">
        <v>-0.08</v>
      </c>
      <c r="FI479" s="8" t="n">
        <v>-0.35</v>
      </c>
      <c r="FJ479" s="22"/>
      <c r="FK479" s="22"/>
      <c r="FL479" s="22"/>
      <c r="FM479" s="8" t="n">
        <f aca="false">BL479+BS479+AH479+DT479</f>
        <v>130</v>
      </c>
      <c r="FN479" s="19" t="n">
        <f aca="false">IF(DS479&gt;0,(BL479+BR479)/DS479,0)</f>
        <v>10.125</v>
      </c>
      <c r="FO479" s="12" t="n">
        <v>0.0110930736</v>
      </c>
      <c r="FP479" s="19" t="n">
        <f aca="false">Z479-AH479/10</f>
        <v>2.9</v>
      </c>
      <c r="FQ479" s="19" t="n">
        <f aca="false">Z479+DR479/5</f>
        <v>4.4622</v>
      </c>
      <c r="FR479" s="19" t="n">
        <f aca="false">(DX479+DY479)/AL479*60</f>
        <v>112.215988000667</v>
      </c>
      <c r="FS479" s="22"/>
      <c r="FT479" s="22"/>
      <c r="FU479" s="22"/>
      <c r="FV479" s="17" t="s">
        <v>1439</v>
      </c>
      <c r="FW479" s="17" t="s">
        <v>270</v>
      </c>
      <c r="FX479" s="23" t="n">
        <v>850000</v>
      </c>
      <c r="FY479" s="23" t="n">
        <v>850000</v>
      </c>
      <c r="FZ479" s="8" t="n">
        <v>170</v>
      </c>
      <c r="GA479" s="8" t="n">
        <v>6</v>
      </c>
      <c r="GB479" s="8" t="n">
        <v>17</v>
      </c>
      <c r="GC479" s="8" t="n">
        <v>23</v>
      </c>
      <c r="GD479" s="8" t="n">
        <v>-31</v>
      </c>
      <c r="GE479" s="8" t="n">
        <v>87</v>
      </c>
      <c r="GF479" s="8" t="n">
        <v>164</v>
      </c>
      <c r="GG479" s="8" t="n">
        <v>2660</v>
      </c>
      <c r="GH479" s="8" t="n">
        <v>-0.1</v>
      </c>
      <c r="GI479" s="8" t="n">
        <v>3.5</v>
      </c>
      <c r="GJ479" s="8" t="n">
        <v>3.3</v>
      </c>
      <c r="GK479" s="8" t="n">
        <f aca="false">Z479-AH479/10</f>
        <v>2.9</v>
      </c>
      <c r="GL479" s="22"/>
      <c r="GM479" s="22"/>
      <c r="GN479" s="22"/>
      <c r="GO479" s="22"/>
      <c r="GP479" s="22"/>
    </row>
    <row r="480" customFormat="false" ht="13.65" hidden="false" customHeight="true" outlineLevel="0" collapsed="false">
      <c r="A480" s="16" t="n">
        <v>32189</v>
      </c>
      <c r="B480" s="17" t="s">
        <v>2349</v>
      </c>
      <c r="C480" s="22"/>
      <c r="D480" s="17" t="s">
        <v>1302</v>
      </c>
      <c r="E480" s="17" t="s">
        <v>1302</v>
      </c>
      <c r="F480" s="8" t="n">
        <v>75</v>
      </c>
      <c r="G480" s="8" t="n">
        <v>214</v>
      </c>
      <c r="H480" s="8" t="n">
        <v>2006</v>
      </c>
      <c r="I480" s="8" t="n">
        <v>4</v>
      </c>
      <c r="J480" s="8" t="n">
        <v>111</v>
      </c>
      <c r="K480" s="17" t="s">
        <v>273</v>
      </c>
      <c r="L480" s="8" t="n">
        <v>2010</v>
      </c>
      <c r="M480" s="8" t="n">
        <v>29</v>
      </c>
      <c r="N480" s="8" t="n">
        <v>6</v>
      </c>
      <c r="O480" s="8" t="n">
        <v>8473560</v>
      </c>
      <c r="P480" s="17" t="s">
        <v>2350</v>
      </c>
      <c r="Q480" s="17" t="s">
        <v>2351</v>
      </c>
      <c r="R480" s="17" t="s">
        <v>2352</v>
      </c>
      <c r="S480" s="17" t="s">
        <v>2353</v>
      </c>
      <c r="T480" s="17" t="s">
        <v>278</v>
      </c>
      <c r="U480" s="17" t="s">
        <v>545</v>
      </c>
      <c r="V480" s="8" t="n">
        <v>16</v>
      </c>
      <c r="W480" s="8" t="n">
        <v>0</v>
      </c>
      <c r="X480" s="8" t="n">
        <v>0</v>
      </c>
      <c r="Y480" s="8" t="n">
        <v>0</v>
      </c>
      <c r="Z480" s="8" t="n">
        <v>0</v>
      </c>
      <c r="AA480" s="8" t="n">
        <v>37</v>
      </c>
      <c r="AB480" s="8" t="n">
        <v>69</v>
      </c>
      <c r="AC480" s="18" t="n">
        <f aca="false">Z480/V480</f>
        <v>0</v>
      </c>
      <c r="AD480" s="19" t="n">
        <f aca="false">IF(FZ480&gt;V480,Z480-V480*(GC480-Z480)/(FZ480-V480),0)</f>
        <v>-2.5546218487395</v>
      </c>
      <c r="AE480" s="19" t="n">
        <v>0</v>
      </c>
      <c r="AF480" s="8" t="n">
        <v>-3</v>
      </c>
      <c r="AG480" s="8" t="n">
        <v>-0.8</v>
      </c>
      <c r="AH480" s="8" t="n">
        <v>6</v>
      </c>
      <c r="AI480" s="8" t="n">
        <v>257</v>
      </c>
      <c r="AJ480" s="8" t="n">
        <v>11151</v>
      </c>
      <c r="AK480" s="19" t="n">
        <v>185.85</v>
      </c>
      <c r="AL480" s="8" t="n">
        <v>185.85</v>
      </c>
      <c r="AM480" s="8" t="n">
        <v>186</v>
      </c>
      <c r="AN480" s="18" t="n">
        <f aca="false">AJ480/60/V480</f>
        <v>11.615625</v>
      </c>
      <c r="AO480" s="8" t="n">
        <v>19.61</v>
      </c>
      <c r="AP480" s="12" t="n">
        <f aca="false">IF(EF480&gt;0,Z480/EF480,0)</f>
        <v>0</v>
      </c>
      <c r="AQ480" s="8" t="n">
        <v>18</v>
      </c>
      <c r="AR480" s="8" t="n">
        <v>18</v>
      </c>
      <c r="AS480" s="8" t="n">
        <v>18</v>
      </c>
      <c r="AT480" s="8" t="n">
        <v>14</v>
      </c>
      <c r="AU480" s="8" t="n">
        <v>14</v>
      </c>
      <c r="AV480" s="8" t="n">
        <v>10</v>
      </c>
      <c r="AW480" s="8" t="n">
        <v>7</v>
      </c>
      <c r="AX480" s="8" t="n">
        <v>1</v>
      </c>
      <c r="AY480" s="8" t="n">
        <v>0</v>
      </c>
      <c r="AZ480" s="8" t="n">
        <v>1</v>
      </c>
      <c r="BA480" s="8" t="n">
        <f aca="false">AY480+AZ480</f>
        <v>1</v>
      </c>
      <c r="BB480" s="8" t="n">
        <v>0.47</v>
      </c>
      <c r="BC480" s="8" t="n">
        <v>54.6</v>
      </c>
      <c r="BD480" s="19" t="n">
        <v>0</v>
      </c>
      <c r="BE480" s="19" t="n">
        <v>0</v>
      </c>
      <c r="BF480" s="19" t="n">
        <f aca="false">AQ480+BD480</f>
        <v>18</v>
      </c>
      <c r="BG480" s="19" t="n">
        <f aca="false">IF(AL480&gt;0,BF480/AL480*60,0)</f>
        <v>5.81113801452785</v>
      </c>
      <c r="BH480" s="8" t="n">
        <v>56</v>
      </c>
      <c r="BI480" s="8" t="n">
        <v>43</v>
      </c>
      <c r="BJ480" s="8" t="n">
        <v>60</v>
      </c>
      <c r="BK480" s="12" t="n">
        <f aca="false">BH480/(BH480+BJ480)</f>
        <v>0.482758620689655</v>
      </c>
      <c r="BL480" s="8" t="n">
        <v>22</v>
      </c>
      <c r="BM480" s="8" t="n">
        <v>22</v>
      </c>
      <c r="BN480" s="8" t="n">
        <v>19</v>
      </c>
      <c r="BO480" s="8" t="n">
        <f aca="false">BM480-BN480</f>
        <v>3</v>
      </c>
      <c r="BP480" s="8" t="n">
        <v>4</v>
      </c>
      <c r="BQ480" s="8" t="n">
        <v>9</v>
      </c>
      <c r="BR480" s="8" t="n">
        <v>1</v>
      </c>
      <c r="BS480" s="8" t="n">
        <v>14</v>
      </c>
      <c r="BT480" s="12" t="n">
        <f aca="false">BS480/(EA480+BS480)</f>
        <v>0.0897435897435897</v>
      </c>
      <c r="BU480" s="8" t="n">
        <v>0</v>
      </c>
      <c r="BV480" s="8" t="n">
        <v>0</v>
      </c>
      <c r="BW480" s="12" t="n">
        <f aca="false">IF(BU480+BV480&gt;0,BU480/(BU480+BV480),0)</f>
        <v>0</v>
      </c>
      <c r="BX480" s="8" t="n">
        <v>0</v>
      </c>
      <c r="BY480" s="8" t="n">
        <v>0</v>
      </c>
      <c r="BZ480" s="8" t="n">
        <v>0</v>
      </c>
      <c r="CA480" s="8" t="n">
        <v>0</v>
      </c>
      <c r="CB480" s="8" t="n">
        <v>0</v>
      </c>
      <c r="CC480" s="8" t="n">
        <v>0</v>
      </c>
      <c r="CD480" s="8" t="n">
        <v>0</v>
      </c>
      <c r="CE480" s="8" t="n">
        <v>0</v>
      </c>
      <c r="CF480" s="8" t="n">
        <v>0</v>
      </c>
      <c r="CG480" s="8" t="n">
        <v>0</v>
      </c>
      <c r="CH480" s="8" t="n">
        <v>0</v>
      </c>
      <c r="CI480" s="8" t="n">
        <v>0</v>
      </c>
      <c r="CJ480" s="8" t="n">
        <v>0</v>
      </c>
      <c r="CK480" s="8" t="n">
        <v>0</v>
      </c>
      <c r="CL480" s="8" t="n">
        <v>0</v>
      </c>
      <c r="CM480" s="8" t="n">
        <v>0</v>
      </c>
      <c r="CN480" s="8" t="n">
        <v>0</v>
      </c>
      <c r="CO480" s="8" t="n">
        <v>0</v>
      </c>
      <c r="CP480" s="8" t="n">
        <v>0</v>
      </c>
      <c r="CQ480" s="8" t="n">
        <v>0</v>
      </c>
      <c r="CR480" s="8" t="n">
        <v>0</v>
      </c>
      <c r="CS480" s="8" t="n">
        <v>0</v>
      </c>
      <c r="CT480" s="8" t="n">
        <v>0</v>
      </c>
      <c r="CU480" s="8" t="n">
        <v>0</v>
      </c>
      <c r="CV480" s="8" t="n">
        <v>0</v>
      </c>
      <c r="CW480" s="8" t="n">
        <v>0</v>
      </c>
      <c r="CX480" s="8" t="n">
        <v>0</v>
      </c>
      <c r="CY480" s="8" t="n">
        <v>0</v>
      </c>
      <c r="CZ480" s="8" t="n">
        <v>0</v>
      </c>
      <c r="DA480" s="8" t="n">
        <v>4</v>
      </c>
      <c r="DB480" s="8" t="n">
        <v>0</v>
      </c>
      <c r="DC480" s="8" t="n">
        <v>0</v>
      </c>
      <c r="DD480" s="8" t="n">
        <v>2</v>
      </c>
      <c r="DE480" s="8" t="n">
        <v>0</v>
      </c>
      <c r="DF480" s="8" t="n">
        <v>1</v>
      </c>
      <c r="DG480" s="8" t="n">
        <v>0</v>
      </c>
      <c r="DH480" s="8" t="n">
        <v>7</v>
      </c>
      <c r="DI480" s="8" t="n">
        <v>3</v>
      </c>
      <c r="DJ480" s="8" t="n">
        <v>1</v>
      </c>
      <c r="DK480" s="8" t="n">
        <v>3</v>
      </c>
      <c r="DL480" s="8" t="n">
        <v>3</v>
      </c>
      <c r="DM480" s="8" t="n">
        <v>0</v>
      </c>
      <c r="DN480" s="8" t="n">
        <v>1</v>
      </c>
      <c r="DO480" s="8" t="n">
        <v>1</v>
      </c>
      <c r="DP480" s="8" t="n">
        <v>0</v>
      </c>
      <c r="DQ480" s="8" t="n">
        <f aca="false">DJ480-DI480</f>
        <v>-2</v>
      </c>
      <c r="DR480" s="19" t="n">
        <v>-1.224</v>
      </c>
      <c r="DS480" s="8" t="n">
        <v>3</v>
      </c>
      <c r="DT480" s="8" t="n">
        <v>0</v>
      </c>
      <c r="DU480" s="8" t="n">
        <v>0</v>
      </c>
      <c r="DV480" s="8" t="n">
        <v>0</v>
      </c>
      <c r="DW480" s="8" t="n">
        <v>0</v>
      </c>
      <c r="DX480" s="8" t="n">
        <v>123</v>
      </c>
      <c r="DY480" s="8" t="n">
        <v>199</v>
      </c>
      <c r="DZ480" s="8" t="n">
        <v>97</v>
      </c>
      <c r="EA480" s="8" t="n">
        <v>142</v>
      </c>
      <c r="EB480" s="8" t="n">
        <v>76</v>
      </c>
      <c r="EC480" s="8" t="n">
        <v>101</v>
      </c>
      <c r="ED480" s="8" t="n">
        <v>6.34</v>
      </c>
      <c r="EE480" s="8" t="n">
        <v>8.32</v>
      </c>
      <c r="EF480" s="8" t="n">
        <v>4</v>
      </c>
      <c r="EG480" s="8" t="n">
        <v>8</v>
      </c>
      <c r="EH480" s="12" t="n">
        <f aca="false">EF480/EB480</f>
        <v>0.0526315789473684</v>
      </c>
      <c r="EI480" s="20" t="n">
        <f aca="false">1-EG480/EC480</f>
        <v>0.920792079207921</v>
      </c>
      <c r="EJ480" s="21" t="n">
        <f aca="false">EH480+EI480</f>
        <v>0.973423658155289</v>
      </c>
      <c r="EK480" s="8" t="n">
        <v>124</v>
      </c>
      <c r="EL480" s="8" t="n">
        <v>199</v>
      </c>
      <c r="EM480" s="8" t="n">
        <v>97</v>
      </c>
      <c r="EN480" s="8" t="n">
        <v>142</v>
      </c>
      <c r="EO480" s="8" t="n">
        <v>75</v>
      </c>
      <c r="EP480" s="8" t="n">
        <v>101</v>
      </c>
      <c r="EQ480" s="8" t="n">
        <v>4</v>
      </c>
      <c r="ER480" s="8" t="n">
        <v>8</v>
      </c>
      <c r="ES480" s="8" t="n">
        <v>63</v>
      </c>
      <c r="ET480" s="8" t="n">
        <v>100</v>
      </c>
      <c r="EU480" s="8" t="n">
        <v>30</v>
      </c>
      <c r="EV480" s="8" t="n">
        <v>40</v>
      </c>
      <c r="EW480" s="8" t="n">
        <v>3</v>
      </c>
      <c r="EX480" s="8" t="n">
        <v>4</v>
      </c>
      <c r="EY480" s="8" t="n">
        <v>24</v>
      </c>
      <c r="EZ480" s="8" t="n">
        <v>13</v>
      </c>
      <c r="FA480" s="8" t="n">
        <v>-0.2</v>
      </c>
      <c r="FB480" s="8" t="n">
        <v>0.2</v>
      </c>
      <c r="FC480" s="8" t="n">
        <v>-0.1</v>
      </c>
      <c r="FD480" s="19" t="n">
        <v>-1.55</v>
      </c>
      <c r="FE480" s="18" t="n">
        <f aca="false">FD480/V480</f>
        <v>-0.096875</v>
      </c>
      <c r="FF480" s="8" t="n">
        <v>0.0042</v>
      </c>
      <c r="FG480" s="8" t="n">
        <v>-0.17</v>
      </c>
      <c r="FH480" s="8" t="n">
        <v>0.04</v>
      </c>
      <c r="FI480" s="8" t="n">
        <v>-0.13</v>
      </c>
      <c r="FJ480" s="22"/>
      <c r="FK480" s="22"/>
      <c r="FL480" s="22"/>
      <c r="FM480" s="8" t="n">
        <f aca="false">BL480+BS480+AH480+DT480</f>
        <v>42</v>
      </c>
      <c r="FN480" s="19" t="n">
        <f aca="false">IF(DS480&gt;0,(BL480+BR480)/DS480,0)</f>
        <v>7.66666666666667</v>
      </c>
      <c r="FO480" s="12" t="n">
        <v>0</v>
      </c>
      <c r="FP480" s="19" t="n">
        <f aca="false">Z480-AH480/10</f>
        <v>-0.6</v>
      </c>
      <c r="FQ480" s="19" t="n">
        <f aca="false">Z480+DR480/5</f>
        <v>-0.2448</v>
      </c>
      <c r="FR480" s="19" t="n">
        <f aca="false">(DX480+DY480)/AL480*60</f>
        <v>103.954802259887</v>
      </c>
      <c r="FS480" s="22"/>
      <c r="FT480" s="22"/>
      <c r="FU480" s="22"/>
      <c r="FV480" s="17" t="s">
        <v>255</v>
      </c>
      <c r="FW480" s="17" t="s">
        <v>280</v>
      </c>
      <c r="FX480" s="23" t="n">
        <v>900000</v>
      </c>
      <c r="FY480" s="23" t="n">
        <v>900000</v>
      </c>
      <c r="FZ480" s="8" t="n">
        <v>135</v>
      </c>
      <c r="GA480" s="8" t="n">
        <v>4</v>
      </c>
      <c r="GB480" s="8" t="n">
        <v>15</v>
      </c>
      <c r="GC480" s="8" t="n">
        <v>19</v>
      </c>
      <c r="GD480" s="8" t="n">
        <v>-16</v>
      </c>
      <c r="GE480" s="8" t="n">
        <v>94</v>
      </c>
      <c r="GF480" s="8" t="n">
        <v>90</v>
      </c>
      <c r="GG480" s="8" t="n">
        <v>2061</v>
      </c>
      <c r="GH480" s="8" t="n">
        <v>0</v>
      </c>
      <c r="GI480" s="8" t="n">
        <v>3.3</v>
      </c>
      <c r="GJ480" s="8" t="n">
        <v>3.3</v>
      </c>
      <c r="GK480" s="8" t="n">
        <f aca="false">Z480-AH480/10</f>
        <v>-0.6</v>
      </c>
      <c r="GL480" s="22"/>
      <c r="GM480" s="22"/>
      <c r="GN480" s="22"/>
      <c r="GO480" s="22"/>
      <c r="GP480" s="22"/>
    </row>
    <row r="481" customFormat="false" ht="13.65" hidden="false" customHeight="true" outlineLevel="0" collapsed="false">
      <c r="A481" s="16" t="n">
        <v>31891</v>
      </c>
      <c r="B481" s="17" t="s">
        <v>379</v>
      </c>
      <c r="C481" s="17" t="s">
        <v>261</v>
      </c>
      <c r="D481" s="17" t="s">
        <v>262</v>
      </c>
      <c r="E481" s="17" t="s">
        <v>262</v>
      </c>
      <c r="F481" s="8" t="n">
        <v>72</v>
      </c>
      <c r="G481" s="8" t="n">
        <v>201</v>
      </c>
      <c r="H481" s="8" t="n">
        <v>2005</v>
      </c>
      <c r="I481" s="8" t="n">
        <v>3</v>
      </c>
      <c r="J481" s="8" t="n">
        <v>62</v>
      </c>
      <c r="K481" s="17" t="s">
        <v>273</v>
      </c>
      <c r="L481" s="8" t="n">
        <v>2006</v>
      </c>
      <c r="M481" s="8" t="n">
        <v>30</v>
      </c>
      <c r="N481" s="8" t="n">
        <v>12</v>
      </c>
      <c r="O481" s="8" t="n">
        <v>8471724</v>
      </c>
      <c r="P481" s="17" t="s">
        <v>2354</v>
      </c>
      <c r="Q481" s="17" t="s">
        <v>2355</v>
      </c>
      <c r="R481" s="17" t="s">
        <v>2356</v>
      </c>
      <c r="S481" s="17" t="s">
        <v>2357</v>
      </c>
      <c r="T481" s="17" t="s">
        <v>278</v>
      </c>
      <c r="U481" s="17" t="s">
        <v>917</v>
      </c>
      <c r="V481" s="8" t="n">
        <v>79</v>
      </c>
      <c r="W481" s="8" t="n">
        <v>9</v>
      </c>
      <c r="X481" s="8" t="n">
        <v>42</v>
      </c>
      <c r="Y481" s="8" t="n">
        <v>15</v>
      </c>
      <c r="Z481" s="8" t="n">
        <v>51</v>
      </c>
      <c r="AA481" s="8" t="n">
        <v>4</v>
      </c>
      <c r="AB481" s="8" t="n">
        <v>47</v>
      </c>
      <c r="AC481" s="18" t="n">
        <f aca="false">Z481/V481</f>
        <v>0.645569620253165</v>
      </c>
      <c r="AD481" s="19" t="n">
        <f aca="false">IF(FZ481&gt;V481,Z481-V481*(GC481-Z481)/(FZ481-V481),0)</f>
        <v>0.429519071310118</v>
      </c>
      <c r="AE481" s="19" t="n">
        <v>16.853</v>
      </c>
      <c r="AF481" s="8" t="n">
        <v>-9</v>
      </c>
      <c r="AG481" s="8" t="n">
        <v>15.1</v>
      </c>
      <c r="AH481" s="8" t="n">
        <v>56</v>
      </c>
      <c r="AI481" s="8" t="n">
        <v>2350</v>
      </c>
      <c r="AJ481" s="8" t="n">
        <v>120058</v>
      </c>
      <c r="AK481" s="19" t="n">
        <v>2000.9666666667</v>
      </c>
      <c r="AL481" s="8" t="n">
        <v>2000.95</v>
      </c>
      <c r="AM481" s="8" t="n">
        <v>2001</v>
      </c>
      <c r="AN481" s="18" t="n">
        <f aca="false">AJ481/60/V481</f>
        <v>25.3286919831224</v>
      </c>
      <c r="AO481" s="8" t="n">
        <v>41.87</v>
      </c>
      <c r="AP481" s="12" t="n">
        <f aca="false">IF(EF481&gt;0,Z481/EF481,0)</f>
        <v>0.404761904761905</v>
      </c>
      <c r="AQ481" s="8" t="n">
        <v>441</v>
      </c>
      <c r="AR481" s="8" t="n">
        <v>422</v>
      </c>
      <c r="AS481" s="8" t="n">
        <v>443</v>
      </c>
      <c r="AT481" s="8" t="n">
        <v>295</v>
      </c>
      <c r="AU481" s="8" t="n">
        <v>297</v>
      </c>
      <c r="AV481" s="8" t="n">
        <v>222</v>
      </c>
      <c r="AW481" s="8" t="n">
        <v>131</v>
      </c>
      <c r="AX481" s="8" t="n">
        <v>23</v>
      </c>
      <c r="AY481" s="8" t="n">
        <v>3</v>
      </c>
      <c r="AZ481" s="8" t="n">
        <v>30</v>
      </c>
      <c r="BA481" s="8" t="n">
        <f aca="false">AY481+AZ481</f>
        <v>33</v>
      </c>
      <c r="BB481" s="8" t="n">
        <v>11.01</v>
      </c>
      <c r="BC481" s="8" t="n">
        <v>50.6937</v>
      </c>
      <c r="BD481" s="19" t="n">
        <v>226.4</v>
      </c>
      <c r="BE481" s="19" t="n">
        <v>6.78871878592003</v>
      </c>
      <c r="BF481" s="19" t="n">
        <f aca="false">AQ481+BD481</f>
        <v>667.4</v>
      </c>
      <c r="BG481" s="19" t="n">
        <f aca="false">IF(AL481&gt;0,BF481/AL481*60,0)</f>
        <v>20.012494065319</v>
      </c>
      <c r="BH481" s="8" t="n">
        <v>784</v>
      </c>
      <c r="BI481" s="8" t="n">
        <v>738</v>
      </c>
      <c r="BJ481" s="8" t="n">
        <v>698</v>
      </c>
      <c r="BK481" s="12" t="n">
        <f aca="false">BH481/(BH481+BJ481)</f>
        <v>0.529014844804318</v>
      </c>
      <c r="BL481" s="8" t="n">
        <v>109</v>
      </c>
      <c r="BM481" s="8" t="n">
        <v>109</v>
      </c>
      <c r="BN481" s="8" t="n">
        <v>129</v>
      </c>
      <c r="BO481" s="8" t="n">
        <f aca="false">BM481-BN481</f>
        <v>-20</v>
      </c>
      <c r="BP481" s="8" t="n">
        <v>75</v>
      </c>
      <c r="BQ481" s="8" t="n">
        <v>89</v>
      </c>
      <c r="BR481" s="8" t="n">
        <v>53</v>
      </c>
      <c r="BS481" s="8" t="n">
        <v>108</v>
      </c>
      <c r="BT481" s="12" t="n">
        <f aca="false">BS481/(EA481+BS481)</f>
        <v>0.0753138075313808</v>
      </c>
      <c r="BU481" s="8" t="n">
        <v>0</v>
      </c>
      <c r="BV481" s="8" t="n">
        <v>1</v>
      </c>
      <c r="BW481" s="12" t="n">
        <f aca="false">IF(BU481+BV481&gt;0,BU481/(BU481+BV481),0)</f>
        <v>0</v>
      </c>
      <c r="BX481" s="8" t="n">
        <v>0</v>
      </c>
      <c r="BY481" s="8" t="n">
        <v>0</v>
      </c>
      <c r="BZ481" s="8" t="n">
        <v>0</v>
      </c>
      <c r="CA481" s="8" t="n">
        <v>1</v>
      </c>
      <c r="CB481" s="8" t="n">
        <v>0</v>
      </c>
      <c r="CC481" s="8" t="n">
        <v>0</v>
      </c>
      <c r="CD481" s="8" t="n">
        <v>0</v>
      </c>
      <c r="CE481" s="8" t="n">
        <v>0</v>
      </c>
      <c r="CF481" s="8" t="n">
        <v>0</v>
      </c>
      <c r="CG481" s="8" t="n">
        <v>0</v>
      </c>
      <c r="CH481" s="8" t="n">
        <v>0</v>
      </c>
      <c r="CI481" s="8" t="n">
        <v>1</v>
      </c>
      <c r="CJ481" s="8" t="n">
        <v>0</v>
      </c>
      <c r="CK481" s="8" t="n">
        <v>0</v>
      </c>
      <c r="CL481" s="8" t="n">
        <v>2</v>
      </c>
      <c r="CM481" s="8" t="n">
        <v>1</v>
      </c>
      <c r="CN481" s="8" t="n">
        <v>0</v>
      </c>
      <c r="CO481" s="8" t="n">
        <v>0</v>
      </c>
      <c r="CP481" s="8" t="n">
        <v>0</v>
      </c>
      <c r="CQ481" s="8" t="n">
        <v>0</v>
      </c>
      <c r="CR481" s="8" t="n">
        <v>0</v>
      </c>
      <c r="CS481" s="8" t="n">
        <v>6</v>
      </c>
      <c r="CT481" s="8" t="n">
        <v>1</v>
      </c>
      <c r="CU481" s="8" t="n">
        <v>0</v>
      </c>
      <c r="CV481" s="8" t="n">
        <v>0</v>
      </c>
      <c r="CW481" s="8" t="n">
        <v>2</v>
      </c>
      <c r="CX481" s="8" t="n">
        <v>0</v>
      </c>
      <c r="CY481" s="8" t="n">
        <v>3</v>
      </c>
      <c r="CZ481" s="8" t="n">
        <v>6</v>
      </c>
      <c r="DA481" s="8" t="n">
        <v>66</v>
      </c>
      <c r="DB481" s="8" t="n">
        <v>10</v>
      </c>
      <c r="DC481" s="8" t="n">
        <v>0</v>
      </c>
      <c r="DD481" s="8" t="n">
        <v>65</v>
      </c>
      <c r="DE481" s="8" t="n">
        <v>35</v>
      </c>
      <c r="DF481" s="8" t="n">
        <v>2</v>
      </c>
      <c r="DG481" s="8" t="n">
        <v>0</v>
      </c>
      <c r="DH481" s="8" t="n">
        <v>110</v>
      </c>
      <c r="DI481" s="8" t="n">
        <v>28</v>
      </c>
      <c r="DJ481" s="8" t="n">
        <v>15</v>
      </c>
      <c r="DK481" s="8" t="n">
        <v>28</v>
      </c>
      <c r="DL481" s="8" t="n">
        <v>28</v>
      </c>
      <c r="DM481" s="8" t="n">
        <v>0</v>
      </c>
      <c r="DN481" s="8" t="n">
        <v>15</v>
      </c>
      <c r="DO481" s="8" t="n">
        <v>15</v>
      </c>
      <c r="DP481" s="8" t="n">
        <v>0</v>
      </c>
      <c r="DQ481" s="8" t="n">
        <f aca="false">DJ481-DI481</f>
        <v>-13</v>
      </c>
      <c r="DR481" s="19" t="n">
        <v>-5.011</v>
      </c>
      <c r="DS481" s="8" t="n">
        <v>28</v>
      </c>
      <c r="DT481" s="8" t="n">
        <v>0</v>
      </c>
      <c r="DU481" s="8" t="n">
        <v>0</v>
      </c>
      <c r="DV481" s="8" t="n">
        <v>0</v>
      </c>
      <c r="DW481" s="8" t="n">
        <v>0</v>
      </c>
      <c r="DX481" s="8" t="n">
        <v>2144</v>
      </c>
      <c r="DY481" s="8" t="n">
        <v>1740</v>
      </c>
      <c r="DZ481" s="8" t="n">
        <v>1624</v>
      </c>
      <c r="EA481" s="8" t="n">
        <v>1326</v>
      </c>
      <c r="EB481" s="8" t="n">
        <v>1204</v>
      </c>
      <c r="EC481" s="8" t="n">
        <v>969</v>
      </c>
      <c r="ED481" s="8" t="n">
        <v>125.08</v>
      </c>
      <c r="EE481" s="8" t="n">
        <v>95.88</v>
      </c>
      <c r="EF481" s="8" t="n">
        <v>126</v>
      </c>
      <c r="EG481" s="8" t="n">
        <v>109</v>
      </c>
      <c r="EH481" s="12" t="n">
        <f aca="false">EF481/EB481</f>
        <v>0.104651162790698</v>
      </c>
      <c r="EI481" s="20" t="n">
        <f aca="false">1-EG481/EC481</f>
        <v>0.887512899896801</v>
      </c>
      <c r="EJ481" s="21" t="n">
        <f aca="false">EH481+EI481</f>
        <v>0.992164062687498</v>
      </c>
      <c r="EK481" s="8" t="n">
        <v>2151</v>
      </c>
      <c r="EL481" s="8" t="n">
        <v>1738</v>
      </c>
      <c r="EM481" s="8" t="n">
        <v>1630</v>
      </c>
      <c r="EN481" s="8" t="n">
        <v>1326</v>
      </c>
      <c r="EO481" s="8" t="n">
        <v>1208</v>
      </c>
      <c r="EP481" s="8" t="n">
        <v>969</v>
      </c>
      <c r="EQ481" s="8" t="n">
        <v>127</v>
      </c>
      <c r="ER481" s="8" t="n">
        <v>109</v>
      </c>
      <c r="ES481" s="8" t="n">
        <v>1202</v>
      </c>
      <c r="ET481" s="8" t="n">
        <v>911</v>
      </c>
      <c r="EU481" s="8" t="n">
        <v>486</v>
      </c>
      <c r="EV481" s="8" t="n">
        <v>383</v>
      </c>
      <c r="EW481" s="8" t="n">
        <v>72</v>
      </c>
      <c r="EX481" s="8" t="n">
        <v>64</v>
      </c>
      <c r="EY481" s="8" t="n">
        <v>132</v>
      </c>
      <c r="EZ481" s="8" t="n">
        <v>121</v>
      </c>
      <c r="FA481" s="8" t="n">
        <v>3.7</v>
      </c>
      <c r="FB481" s="8" t="n">
        <v>3.4</v>
      </c>
      <c r="FC481" s="8" t="n">
        <v>7.1</v>
      </c>
      <c r="FD481" s="19" t="n">
        <v>61.84</v>
      </c>
      <c r="FE481" s="18" t="n">
        <f aca="false">FD481/V481</f>
        <v>0.782784810126582</v>
      </c>
      <c r="FF481" s="8" t="n">
        <v>3.3977</v>
      </c>
      <c r="FG481" s="8" t="n">
        <v>0.2</v>
      </c>
      <c r="FH481" s="8" t="n">
        <v>0.35</v>
      </c>
      <c r="FI481" s="8" t="n">
        <v>0.54</v>
      </c>
      <c r="FJ481" s="8" t="n">
        <v>2</v>
      </c>
      <c r="FK481" s="8" t="n">
        <v>1</v>
      </c>
      <c r="FL481" s="8" t="n">
        <v>1</v>
      </c>
      <c r="FM481" s="8" t="n">
        <f aca="false">BL481+BS481+AH481+DT481</f>
        <v>273</v>
      </c>
      <c r="FN481" s="19" t="n">
        <f aca="false">IF(DS481&gt;0,(BL481+BR481)/DS481,0)</f>
        <v>5.78571428571429</v>
      </c>
      <c r="FO481" s="12" t="n">
        <v>0.0357922305</v>
      </c>
      <c r="FP481" s="19" t="n">
        <f aca="false">Z481-AH481/10</f>
        <v>45.4</v>
      </c>
      <c r="FQ481" s="19" t="n">
        <f aca="false">Z481+DR481/5</f>
        <v>49.9978</v>
      </c>
      <c r="FR481" s="19" t="n">
        <f aca="false">(DX481+DY481)/AL481*60</f>
        <v>116.464679277343</v>
      </c>
      <c r="FS481" s="8" t="n">
        <v>4</v>
      </c>
      <c r="FT481" s="17" t="s">
        <v>307</v>
      </c>
      <c r="FU481" s="8" t="n">
        <v>195</v>
      </c>
      <c r="FV481" s="22"/>
      <c r="FW481" s="17" t="s">
        <v>280</v>
      </c>
      <c r="FX481" s="23" t="n">
        <v>7250000</v>
      </c>
      <c r="FY481" s="23" t="n">
        <v>7250000</v>
      </c>
      <c r="FZ481" s="8" t="n">
        <v>682</v>
      </c>
      <c r="GA481" s="8" t="n">
        <v>96</v>
      </c>
      <c r="GB481" s="8" t="n">
        <v>341</v>
      </c>
      <c r="GC481" s="8" t="n">
        <v>437</v>
      </c>
      <c r="GD481" s="8" t="n">
        <v>48</v>
      </c>
      <c r="GE481" s="8" t="n">
        <v>494</v>
      </c>
      <c r="GF481" s="8" t="n">
        <v>1728</v>
      </c>
      <c r="GG481" s="8" t="n">
        <v>16114</v>
      </c>
      <c r="GH481" s="8" t="n">
        <v>39</v>
      </c>
      <c r="GI481" s="8" t="n">
        <v>35.1</v>
      </c>
      <c r="GJ481" s="8" t="n">
        <v>74.1</v>
      </c>
      <c r="GK481" s="8" t="n">
        <f aca="false">Z481-AH481/10</f>
        <v>45.4</v>
      </c>
      <c r="GL481" s="22"/>
      <c r="GM481" s="22"/>
      <c r="GN481" s="22"/>
      <c r="GO481" s="22"/>
      <c r="GP481" s="22"/>
    </row>
    <row r="482" customFormat="false" ht="13.65" hidden="false" customHeight="true" outlineLevel="0" collapsed="false">
      <c r="A482" s="16" t="n">
        <v>31899</v>
      </c>
      <c r="B482" s="17" t="s">
        <v>2358</v>
      </c>
      <c r="C482" s="17" t="s">
        <v>460</v>
      </c>
      <c r="D482" s="17" t="s">
        <v>262</v>
      </c>
      <c r="E482" s="17" t="s">
        <v>262</v>
      </c>
      <c r="F482" s="8" t="n">
        <v>70</v>
      </c>
      <c r="G482" s="8" t="n">
        <v>173</v>
      </c>
      <c r="H482" s="8" t="n">
        <v>2005</v>
      </c>
      <c r="I482" s="8" t="n">
        <v>3</v>
      </c>
      <c r="J482" s="8" t="n">
        <v>67</v>
      </c>
      <c r="K482" s="17" t="s">
        <v>263</v>
      </c>
      <c r="L482" s="8" t="n">
        <v>2007</v>
      </c>
      <c r="M482" s="8" t="n">
        <v>30</v>
      </c>
      <c r="N482" s="8" t="n">
        <v>11</v>
      </c>
      <c r="O482" s="8" t="n">
        <v>8471729</v>
      </c>
      <c r="P482" s="17" t="s">
        <v>2359</v>
      </c>
      <c r="Q482" s="17" t="s">
        <v>2360</v>
      </c>
      <c r="R482" s="17" t="s">
        <v>2361</v>
      </c>
      <c r="S482" s="17" t="s">
        <v>2357</v>
      </c>
      <c r="T482" s="17" t="s">
        <v>278</v>
      </c>
      <c r="U482" s="17" t="s">
        <v>325</v>
      </c>
      <c r="V482" s="8" t="n">
        <v>78</v>
      </c>
      <c r="W482" s="8" t="n">
        <v>4</v>
      </c>
      <c r="X482" s="8" t="n">
        <v>17</v>
      </c>
      <c r="Y482" s="8" t="n">
        <v>7</v>
      </c>
      <c r="Z482" s="8" t="n">
        <v>21</v>
      </c>
      <c r="AA482" s="8" t="n">
        <v>12</v>
      </c>
      <c r="AB482" s="8" t="n">
        <v>87</v>
      </c>
      <c r="AC482" s="18" t="n">
        <f aca="false">Z482/V482</f>
        <v>0.269230769230769</v>
      </c>
      <c r="AD482" s="19" t="n">
        <f aca="false">IF(FZ482&gt;V482,Z482-V482*(GC482-Z482)/(FZ482-V482),0)</f>
        <v>-2.1201248049922</v>
      </c>
      <c r="AE482" s="19" t="n">
        <v>7.109</v>
      </c>
      <c r="AF482" s="8" t="n">
        <v>-7</v>
      </c>
      <c r="AG482" s="8" t="n">
        <v>-6.4</v>
      </c>
      <c r="AH482" s="8" t="n">
        <v>8</v>
      </c>
      <c r="AI482" s="8" t="n">
        <v>2009</v>
      </c>
      <c r="AJ482" s="8" t="n">
        <v>89240</v>
      </c>
      <c r="AK482" s="19" t="n">
        <v>1487.2</v>
      </c>
      <c r="AL482" s="8" t="n">
        <v>1488.1</v>
      </c>
      <c r="AM482" s="8" t="n">
        <v>1487</v>
      </c>
      <c r="AN482" s="18" t="n">
        <f aca="false">AJ482/60/V482</f>
        <v>19.0683760683761</v>
      </c>
      <c r="AO482" s="8" t="n">
        <v>31.73</v>
      </c>
      <c r="AP482" s="12" t="n">
        <f aca="false">IF(EF482&gt;0,Z482/EF482,0)</f>
        <v>0.375</v>
      </c>
      <c r="AQ482" s="8" t="n">
        <v>193</v>
      </c>
      <c r="AR482" s="8" t="n">
        <v>193</v>
      </c>
      <c r="AS482" s="8" t="n">
        <v>193</v>
      </c>
      <c r="AT482" s="8" t="n">
        <v>133</v>
      </c>
      <c r="AU482" s="8" t="n">
        <v>133</v>
      </c>
      <c r="AV482" s="8" t="n">
        <v>90</v>
      </c>
      <c r="AW482" s="8" t="n">
        <v>62</v>
      </c>
      <c r="AX482" s="8" t="n">
        <v>8</v>
      </c>
      <c r="AY482" s="8" t="n">
        <v>7</v>
      </c>
      <c r="AZ482" s="8" t="n">
        <v>7</v>
      </c>
      <c r="BA482" s="8" t="n">
        <f aca="false">AY482+AZ482</f>
        <v>14</v>
      </c>
      <c r="BB482" s="8" t="n">
        <v>4</v>
      </c>
      <c r="BC482" s="8" t="n">
        <v>53.9111</v>
      </c>
      <c r="BD482" s="19" t="n">
        <v>185.3</v>
      </c>
      <c r="BE482" s="19" t="n">
        <v>7.4757934373319</v>
      </c>
      <c r="BF482" s="19" t="n">
        <f aca="false">AQ482+BD482</f>
        <v>378.3</v>
      </c>
      <c r="BG482" s="19" t="n">
        <f aca="false">IF(AL482&gt;0,BF482/AL482*60,0)</f>
        <v>15.253007190377</v>
      </c>
      <c r="BH482" s="8" t="n">
        <v>421</v>
      </c>
      <c r="BI482" s="8" t="n">
        <v>480</v>
      </c>
      <c r="BJ482" s="8" t="n">
        <v>499</v>
      </c>
      <c r="BK482" s="12" t="n">
        <f aca="false">BH482/(BH482+BJ482)</f>
        <v>0.457608695652174</v>
      </c>
      <c r="BL482" s="8" t="n">
        <v>97</v>
      </c>
      <c r="BM482" s="8" t="n">
        <v>97</v>
      </c>
      <c r="BN482" s="8" t="n">
        <v>112</v>
      </c>
      <c r="BO482" s="8" t="n">
        <f aca="false">BM482-BN482</f>
        <v>-15</v>
      </c>
      <c r="BP482" s="8" t="n">
        <v>43</v>
      </c>
      <c r="BQ482" s="8" t="n">
        <v>72</v>
      </c>
      <c r="BR482" s="8" t="n">
        <v>20</v>
      </c>
      <c r="BS482" s="8" t="n">
        <v>223</v>
      </c>
      <c r="BT482" s="12" t="n">
        <f aca="false">BS482/(EA482+BS482)</f>
        <v>0.166046165301564</v>
      </c>
      <c r="BU482" s="8" t="n">
        <v>0</v>
      </c>
      <c r="BV482" s="8" t="n">
        <v>0</v>
      </c>
      <c r="BW482" s="12" t="n">
        <f aca="false">IF(BU482+BV482&gt;0,BU482/(BU482+BV482),0)</f>
        <v>0</v>
      </c>
      <c r="BX482" s="8" t="n">
        <v>0</v>
      </c>
      <c r="BY482" s="8" t="n">
        <v>0</v>
      </c>
      <c r="BZ482" s="8" t="n">
        <v>0</v>
      </c>
      <c r="CA482" s="8" t="n">
        <v>0</v>
      </c>
      <c r="CB482" s="8" t="n">
        <v>0</v>
      </c>
      <c r="CC482" s="8" t="n">
        <v>0</v>
      </c>
      <c r="CD482" s="8" t="n">
        <v>0</v>
      </c>
      <c r="CE482" s="8" t="n">
        <v>0</v>
      </c>
      <c r="CF482" s="8" t="n">
        <v>0</v>
      </c>
      <c r="CG482" s="8" t="n">
        <v>0</v>
      </c>
      <c r="CH482" s="8" t="n">
        <v>0</v>
      </c>
      <c r="CI482" s="8" t="n">
        <v>0</v>
      </c>
      <c r="CJ482" s="8" t="n">
        <v>0</v>
      </c>
      <c r="CK482" s="8" t="n">
        <v>0</v>
      </c>
      <c r="CL482" s="8" t="n">
        <v>2</v>
      </c>
      <c r="CM482" s="8" t="n">
        <v>0</v>
      </c>
      <c r="CN482" s="8" t="n">
        <v>0</v>
      </c>
      <c r="CO482" s="8" t="n">
        <v>0</v>
      </c>
      <c r="CP482" s="8" t="n">
        <v>0</v>
      </c>
      <c r="CQ482" s="8" t="n">
        <v>0</v>
      </c>
      <c r="CR482" s="8" t="n">
        <v>0</v>
      </c>
      <c r="CS482" s="8" t="n">
        <v>1</v>
      </c>
      <c r="CT482" s="8" t="n">
        <v>0</v>
      </c>
      <c r="CU482" s="8" t="n">
        <v>0</v>
      </c>
      <c r="CV482" s="8" t="n">
        <v>0</v>
      </c>
      <c r="CW482" s="8" t="n">
        <v>3</v>
      </c>
      <c r="CX482" s="8" t="n">
        <v>0</v>
      </c>
      <c r="CY482" s="8" t="n">
        <v>1</v>
      </c>
      <c r="CZ482" s="8" t="n">
        <v>1</v>
      </c>
      <c r="DA482" s="8" t="n">
        <v>41</v>
      </c>
      <c r="DB482" s="8" t="n">
        <v>2</v>
      </c>
      <c r="DC482" s="8" t="n">
        <v>0</v>
      </c>
      <c r="DD482" s="8" t="n">
        <v>26</v>
      </c>
      <c r="DE482" s="8" t="n">
        <v>13</v>
      </c>
      <c r="DF482" s="8" t="n">
        <v>2</v>
      </c>
      <c r="DG482" s="8" t="n">
        <v>0</v>
      </c>
      <c r="DH482" s="8" t="n">
        <v>47</v>
      </c>
      <c r="DI482" s="8" t="n">
        <v>4</v>
      </c>
      <c r="DJ482" s="8" t="n">
        <v>9</v>
      </c>
      <c r="DK482" s="8" t="n">
        <v>4</v>
      </c>
      <c r="DL482" s="8" t="n">
        <v>4</v>
      </c>
      <c r="DM482" s="8" t="n">
        <v>0</v>
      </c>
      <c r="DN482" s="8" t="n">
        <v>8</v>
      </c>
      <c r="DO482" s="8" t="n">
        <v>8</v>
      </c>
      <c r="DP482" s="8" t="n">
        <v>0</v>
      </c>
      <c r="DQ482" s="8" t="n">
        <f aca="false">DJ482-DI482</f>
        <v>5</v>
      </c>
      <c r="DR482" s="19" t="n">
        <v>11.97</v>
      </c>
      <c r="DS482" s="8" t="n">
        <v>4</v>
      </c>
      <c r="DT482" s="8" t="n">
        <v>0</v>
      </c>
      <c r="DU482" s="8" t="n">
        <v>0</v>
      </c>
      <c r="DV482" s="8" t="n">
        <v>0</v>
      </c>
      <c r="DW482" s="8" t="n">
        <v>0</v>
      </c>
      <c r="DX482" s="8" t="n">
        <v>1328</v>
      </c>
      <c r="DY482" s="8" t="n">
        <v>1582</v>
      </c>
      <c r="DZ482" s="8" t="n">
        <v>982</v>
      </c>
      <c r="EA482" s="8" t="n">
        <v>1120</v>
      </c>
      <c r="EB482" s="8" t="n">
        <v>715</v>
      </c>
      <c r="EC482" s="8" t="n">
        <v>824</v>
      </c>
      <c r="ED482" s="8" t="n">
        <v>61.87</v>
      </c>
      <c r="EE482" s="8" t="n">
        <v>80.29</v>
      </c>
      <c r="EF482" s="8" t="n">
        <v>56</v>
      </c>
      <c r="EG482" s="8" t="n">
        <v>88</v>
      </c>
      <c r="EH482" s="12" t="n">
        <f aca="false">EF482/EB482</f>
        <v>0.0783216783216783</v>
      </c>
      <c r="EI482" s="20" t="n">
        <f aca="false">1-EG482/EC482</f>
        <v>0.893203883495146</v>
      </c>
      <c r="EJ482" s="21" t="n">
        <f aca="false">EH482+EI482</f>
        <v>0.971525561816824</v>
      </c>
      <c r="EK482" s="8" t="n">
        <v>1329</v>
      </c>
      <c r="EL482" s="8" t="n">
        <v>1581</v>
      </c>
      <c r="EM482" s="8" t="n">
        <v>982</v>
      </c>
      <c r="EN482" s="8" t="n">
        <v>1119</v>
      </c>
      <c r="EO482" s="8" t="n">
        <v>715</v>
      </c>
      <c r="EP482" s="8" t="n">
        <v>823</v>
      </c>
      <c r="EQ482" s="8" t="n">
        <v>55</v>
      </c>
      <c r="ER482" s="8" t="n">
        <v>87</v>
      </c>
      <c r="ES482" s="8" t="n">
        <v>672</v>
      </c>
      <c r="ET482" s="8" t="n">
        <v>832</v>
      </c>
      <c r="EU482" s="8" t="n">
        <v>266</v>
      </c>
      <c r="EV482" s="8" t="n">
        <v>318</v>
      </c>
      <c r="EW482" s="8" t="n">
        <v>29</v>
      </c>
      <c r="EX482" s="8" t="n">
        <v>46</v>
      </c>
      <c r="EY482" s="8" t="n">
        <v>81</v>
      </c>
      <c r="EZ482" s="8" t="n">
        <v>89</v>
      </c>
      <c r="FA482" s="8" t="n">
        <v>0.7</v>
      </c>
      <c r="FB482" s="8" t="n">
        <v>2.4</v>
      </c>
      <c r="FC482" s="8" t="n">
        <v>3.1</v>
      </c>
      <c r="FD482" s="19" t="n">
        <v>24.3</v>
      </c>
      <c r="FE482" s="18" t="n">
        <f aca="false">FD482/V482</f>
        <v>0.311538461538461</v>
      </c>
      <c r="FF482" s="8" t="n">
        <v>0.8861</v>
      </c>
      <c r="FG482" s="8" t="n">
        <v>-0.16</v>
      </c>
      <c r="FH482" s="8" t="n">
        <v>0.43</v>
      </c>
      <c r="FI482" s="8" t="n">
        <v>0.27</v>
      </c>
      <c r="FJ482" s="22"/>
      <c r="FK482" s="22"/>
      <c r="FL482" s="22"/>
      <c r="FM482" s="8" t="n">
        <f aca="false">BL482+BS482+AH482+DT482</f>
        <v>328</v>
      </c>
      <c r="FN482" s="19" t="n">
        <f aca="false">IF(DS482&gt;0,(BL482+BR482)/DS482,0)</f>
        <v>29.25</v>
      </c>
      <c r="FO482" s="12" t="n">
        <v>0.0186894587</v>
      </c>
      <c r="FP482" s="19" t="n">
        <f aca="false">Z482-AH482/10</f>
        <v>20.2</v>
      </c>
      <c r="FQ482" s="19" t="n">
        <f aca="false">Z482+DR482/5</f>
        <v>23.394</v>
      </c>
      <c r="FR482" s="19" t="n">
        <f aca="false">(DX482+DY482)/AL482*60</f>
        <v>117.330824541362</v>
      </c>
      <c r="FS482" s="8" t="n">
        <v>6</v>
      </c>
      <c r="FT482" s="17" t="s">
        <v>2362</v>
      </c>
      <c r="FU482" s="8" t="n">
        <v>293</v>
      </c>
      <c r="FV482" s="22"/>
      <c r="FW482" s="17" t="s">
        <v>280</v>
      </c>
      <c r="FX482" s="23" t="n">
        <v>5000000</v>
      </c>
      <c r="FY482" s="23" t="n">
        <v>4000000</v>
      </c>
      <c r="FZ482" s="8" t="n">
        <v>719</v>
      </c>
      <c r="GA482" s="8" t="n">
        <v>43</v>
      </c>
      <c r="GB482" s="8" t="n">
        <v>168</v>
      </c>
      <c r="GC482" s="8" t="n">
        <v>211</v>
      </c>
      <c r="GD482" s="8" t="n">
        <v>-10</v>
      </c>
      <c r="GE482" s="8" t="n">
        <v>218</v>
      </c>
      <c r="GF482" s="8" t="n">
        <v>917</v>
      </c>
      <c r="GG482" s="8" t="n">
        <v>13926</v>
      </c>
      <c r="GH482" s="8" t="n">
        <v>10.8</v>
      </c>
      <c r="GI482" s="8" t="n">
        <v>29.3</v>
      </c>
      <c r="GJ482" s="8" t="n">
        <v>40.1</v>
      </c>
      <c r="GK482" s="8" t="n">
        <f aca="false">Z482-AH482/10</f>
        <v>20.2</v>
      </c>
      <c r="GL482" s="22"/>
      <c r="GM482" s="22"/>
      <c r="GN482" s="22"/>
      <c r="GO482" s="22"/>
      <c r="GP482" s="22"/>
    </row>
    <row r="483" customFormat="false" ht="13.65" hidden="false" customHeight="true" outlineLevel="0" collapsed="false">
      <c r="A483" s="16" t="n">
        <v>31545</v>
      </c>
      <c r="B483" s="17" t="s">
        <v>2363</v>
      </c>
      <c r="C483" s="17" t="s">
        <v>460</v>
      </c>
      <c r="D483" s="17" t="s">
        <v>262</v>
      </c>
      <c r="E483" s="17" t="s">
        <v>262</v>
      </c>
      <c r="F483" s="8" t="n">
        <v>71</v>
      </c>
      <c r="G483" s="8" t="n">
        <v>176</v>
      </c>
      <c r="H483" s="8" t="n">
        <v>2004</v>
      </c>
      <c r="I483" s="8" t="n">
        <v>5</v>
      </c>
      <c r="J483" s="8" t="n">
        <v>134</v>
      </c>
      <c r="K483" s="17" t="s">
        <v>273</v>
      </c>
      <c r="L483" s="8" t="n">
        <v>2007</v>
      </c>
      <c r="M483" s="8" t="n">
        <v>31</v>
      </c>
      <c r="N483" s="8" t="n">
        <v>11</v>
      </c>
      <c r="O483" s="8" t="n">
        <v>8471346</v>
      </c>
      <c r="P483" s="17" t="s">
        <v>2364</v>
      </c>
      <c r="Q483" s="17" t="s">
        <v>2365</v>
      </c>
      <c r="R483" s="17" t="s">
        <v>2366</v>
      </c>
      <c r="S483" s="17" t="s">
        <v>2357</v>
      </c>
      <c r="T483" s="17" t="s">
        <v>299</v>
      </c>
      <c r="U483" s="17" t="s">
        <v>567</v>
      </c>
      <c r="V483" s="8" t="n">
        <v>24</v>
      </c>
      <c r="W483" s="8" t="n">
        <v>3</v>
      </c>
      <c r="X483" s="8" t="n">
        <v>5</v>
      </c>
      <c r="Y483" s="8" t="n">
        <v>3</v>
      </c>
      <c r="Z483" s="8" t="n">
        <v>8</v>
      </c>
      <c r="AA483" s="8" t="n">
        <v>18</v>
      </c>
      <c r="AB483" s="8" t="n">
        <v>76</v>
      </c>
      <c r="AC483" s="18" t="n">
        <f aca="false">Z483/V483</f>
        <v>0.333333333333333</v>
      </c>
      <c r="AD483" s="19" t="n">
        <f aca="false">IF(FZ483&gt;V483,Z483-V483*(GC483-Z483)/(FZ483-V483),0)</f>
        <v>-5.5702746365105</v>
      </c>
      <c r="AE483" s="19" t="n">
        <v>2.948</v>
      </c>
      <c r="AF483" s="8" t="n">
        <v>-8</v>
      </c>
      <c r="AG483" s="8" t="n">
        <v>-3.6</v>
      </c>
      <c r="AH483" s="8" t="n">
        <v>6</v>
      </c>
      <c r="AI483" s="8" t="n">
        <v>406</v>
      </c>
      <c r="AJ483" s="8" t="n">
        <v>18983</v>
      </c>
      <c r="AK483" s="19" t="n">
        <v>316.38333333333</v>
      </c>
      <c r="AL483" s="8" t="n">
        <v>316.2</v>
      </c>
      <c r="AM483" s="8" t="n">
        <v>316</v>
      </c>
      <c r="AN483" s="18" t="n">
        <f aca="false">AJ483/60/V483</f>
        <v>13.1826388888889</v>
      </c>
      <c r="AO483" s="8" t="n">
        <v>22.02</v>
      </c>
      <c r="AP483" s="12" t="n">
        <f aca="false">IF(EF483&gt;0,Z483/EF483,0)</f>
        <v>0.444444444444444</v>
      </c>
      <c r="AQ483" s="8" t="n">
        <v>88</v>
      </c>
      <c r="AR483" s="8" t="n">
        <v>88</v>
      </c>
      <c r="AS483" s="8" t="n">
        <v>88</v>
      </c>
      <c r="AT483" s="8" t="n">
        <v>61</v>
      </c>
      <c r="AU483" s="8" t="n">
        <v>61</v>
      </c>
      <c r="AV483" s="8" t="n">
        <v>49</v>
      </c>
      <c r="AW483" s="8" t="n">
        <v>44</v>
      </c>
      <c r="AX483" s="8" t="n">
        <v>10</v>
      </c>
      <c r="AY483" s="8" t="n">
        <v>2</v>
      </c>
      <c r="AZ483" s="8" t="n">
        <v>7</v>
      </c>
      <c r="BA483" s="8" t="n">
        <f aca="false">AY483+AZ483</f>
        <v>9</v>
      </c>
      <c r="BB483" s="8" t="n">
        <v>3.41</v>
      </c>
      <c r="BC483" s="8" t="n">
        <v>35.5102</v>
      </c>
      <c r="BD483" s="19" t="n">
        <v>77.2</v>
      </c>
      <c r="BE483" s="19" t="n">
        <v>14.6404677869674</v>
      </c>
      <c r="BF483" s="19" t="n">
        <f aca="false">AQ483+BD483</f>
        <v>165.2</v>
      </c>
      <c r="BG483" s="19" t="n">
        <f aca="false">IF(AL483&gt;0,BF483/AL483*60,0)</f>
        <v>31.3472485768501</v>
      </c>
      <c r="BH483" s="8" t="n">
        <v>142</v>
      </c>
      <c r="BI483" s="8" t="n">
        <v>109</v>
      </c>
      <c r="BJ483" s="8" t="n">
        <v>73</v>
      </c>
      <c r="BK483" s="12" t="n">
        <f aca="false">BH483/(BH483+BJ483)</f>
        <v>0.66046511627907</v>
      </c>
      <c r="BL483" s="8" t="n">
        <v>6</v>
      </c>
      <c r="BM483" s="8" t="n">
        <v>6</v>
      </c>
      <c r="BN483" s="8" t="n">
        <v>16</v>
      </c>
      <c r="BO483" s="8" t="n">
        <f aca="false">BM483-BN483</f>
        <v>-10</v>
      </c>
      <c r="BP483" s="8" t="n">
        <v>12</v>
      </c>
      <c r="BQ483" s="8" t="n">
        <v>20</v>
      </c>
      <c r="BR483" s="8" t="n">
        <v>14</v>
      </c>
      <c r="BS483" s="8" t="n">
        <v>6</v>
      </c>
      <c r="BT483" s="12" t="n">
        <f aca="false">BS483/(EA483+BS483)</f>
        <v>0.03</v>
      </c>
      <c r="BU483" s="8" t="n">
        <v>46</v>
      </c>
      <c r="BV483" s="8" t="n">
        <v>32</v>
      </c>
      <c r="BW483" s="12" t="n">
        <f aca="false">IF(BU483+BV483&gt;0,BU483/(BU483+BV483),0)</f>
        <v>0.58974358974359</v>
      </c>
      <c r="BX483" s="8" t="n">
        <v>8</v>
      </c>
      <c r="BY483" s="8" t="n">
        <v>6</v>
      </c>
      <c r="BZ483" s="8" t="n">
        <v>12</v>
      </c>
      <c r="CA483" s="8" t="n">
        <v>10</v>
      </c>
      <c r="CB483" s="8" t="n">
        <v>26</v>
      </c>
      <c r="CC483" s="8" t="n">
        <v>16</v>
      </c>
      <c r="CD483" s="8" t="n">
        <v>15</v>
      </c>
      <c r="CE483" s="8" t="n">
        <v>8</v>
      </c>
      <c r="CF483" s="8" t="n">
        <v>12</v>
      </c>
      <c r="CG483" s="8" t="n">
        <v>11</v>
      </c>
      <c r="CH483" s="8" t="n">
        <v>30</v>
      </c>
      <c r="CI483" s="8" t="n">
        <v>21</v>
      </c>
      <c r="CJ483" s="8" t="n">
        <v>0</v>
      </c>
      <c r="CK483" s="8" t="n">
        <v>0</v>
      </c>
      <c r="CL483" s="8" t="n">
        <v>0</v>
      </c>
      <c r="CM483" s="8" t="n">
        <v>1</v>
      </c>
      <c r="CN483" s="8" t="n">
        <v>0</v>
      </c>
      <c r="CO483" s="8" t="n">
        <v>0</v>
      </c>
      <c r="CP483" s="8" t="n">
        <v>0</v>
      </c>
      <c r="CQ483" s="8" t="n">
        <v>0</v>
      </c>
      <c r="CR483" s="8" t="n">
        <v>0</v>
      </c>
      <c r="CS483" s="8" t="n">
        <v>1</v>
      </c>
      <c r="CT483" s="8" t="n">
        <v>0</v>
      </c>
      <c r="CU483" s="8" t="n">
        <v>0</v>
      </c>
      <c r="CV483" s="8" t="n">
        <v>0</v>
      </c>
      <c r="CW483" s="8" t="n">
        <v>2</v>
      </c>
      <c r="CX483" s="8" t="n">
        <v>0</v>
      </c>
      <c r="CY483" s="8" t="n">
        <v>0</v>
      </c>
      <c r="CZ483" s="8" t="n">
        <v>0</v>
      </c>
      <c r="DA483" s="8" t="n">
        <v>12</v>
      </c>
      <c r="DB483" s="8" t="n">
        <v>8</v>
      </c>
      <c r="DC483" s="8" t="n">
        <v>0</v>
      </c>
      <c r="DD483" s="8" t="n">
        <v>5</v>
      </c>
      <c r="DE483" s="8" t="n">
        <v>4</v>
      </c>
      <c r="DF483" s="8" t="n">
        <v>1</v>
      </c>
      <c r="DG483" s="8" t="n">
        <v>0</v>
      </c>
      <c r="DH483" s="8" t="n">
        <v>31</v>
      </c>
      <c r="DI483" s="8" t="n">
        <v>3</v>
      </c>
      <c r="DJ483" s="8" t="n">
        <v>3</v>
      </c>
      <c r="DK483" s="8" t="n">
        <v>3</v>
      </c>
      <c r="DL483" s="8" t="n">
        <v>3</v>
      </c>
      <c r="DM483" s="8" t="n">
        <v>0</v>
      </c>
      <c r="DN483" s="8" t="n">
        <v>3</v>
      </c>
      <c r="DO483" s="8" t="n">
        <v>3</v>
      </c>
      <c r="DP483" s="8" t="n">
        <v>0</v>
      </c>
      <c r="DQ483" s="8" t="n">
        <f aca="false">DJ483-DI483</f>
        <v>0</v>
      </c>
      <c r="DR483" s="19" t="n">
        <v>-1.969</v>
      </c>
      <c r="DS483" s="8" t="n">
        <v>3</v>
      </c>
      <c r="DT483" s="8" t="n">
        <v>0</v>
      </c>
      <c r="DU483" s="8" t="n">
        <v>0</v>
      </c>
      <c r="DV483" s="8" t="n">
        <v>0</v>
      </c>
      <c r="DW483" s="8" t="n">
        <v>0</v>
      </c>
      <c r="DX483" s="8" t="n">
        <v>380</v>
      </c>
      <c r="DY483" s="8" t="n">
        <v>264</v>
      </c>
      <c r="DZ483" s="8" t="n">
        <v>279</v>
      </c>
      <c r="EA483" s="8" t="n">
        <v>194</v>
      </c>
      <c r="EB483" s="8" t="n">
        <v>201</v>
      </c>
      <c r="EC483" s="8" t="n">
        <v>141</v>
      </c>
      <c r="ED483" s="8" t="n">
        <v>22.05</v>
      </c>
      <c r="EE483" s="8" t="n">
        <v>11.8</v>
      </c>
      <c r="EF483" s="8" t="n">
        <v>18</v>
      </c>
      <c r="EG483" s="8" t="n">
        <v>11</v>
      </c>
      <c r="EH483" s="12" t="n">
        <f aca="false">EF483/EB483</f>
        <v>0.0895522388059701</v>
      </c>
      <c r="EI483" s="20" t="n">
        <f aca="false">1-EG483/EC483</f>
        <v>0.921985815602837</v>
      </c>
      <c r="EJ483" s="21" t="n">
        <f aca="false">EH483+EI483</f>
        <v>1.01153805440881</v>
      </c>
      <c r="EK483" s="8" t="n">
        <v>379</v>
      </c>
      <c r="EL483" s="8" t="n">
        <v>265</v>
      </c>
      <c r="EM483" s="8" t="n">
        <v>279</v>
      </c>
      <c r="EN483" s="8" t="n">
        <v>195</v>
      </c>
      <c r="EO483" s="8" t="n">
        <v>201</v>
      </c>
      <c r="EP483" s="8" t="n">
        <v>143</v>
      </c>
      <c r="EQ483" s="8" t="n">
        <v>18</v>
      </c>
      <c r="ER483" s="8" t="n">
        <v>12</v>
      </c>
      <c r="ES483" s="8" t="n">
        <v>201</v>
      </c>
      <c r="ET483" s="8" t="n">
        <v>122</v>
      </c>
      <c r="EU483" s="8" t="n">
        <v>80</v>
      </c>
      <c r="EV483" s="8" t="n">
        <v>41</v>
      </c>
      <c r="EW483" s="8" t="n">
        <v>11</v>
      </c>
      <c r="EX483" s="8" t="n">
        <v>6</v>
      </c>
      <c r="EY483" s="8" t="n">
        <v>20</v>
      </c>
      <c r="EZ483" s="8" t="n">
        <v>14</v>
      </c>
      <c r="FA483" s="8" t="n">
        <v>0.2</v>
      </c>
      <c r="FB483" s="8" t="n">
        <v>0.1</v>
      </c>
      <c r="FC483" s="8" t="n">
        <v>0.3</v>
      </c>
      <c r="FD483" s="19" t="n">
        <v>8.31</v>
      </c>
      <c r="FE483" s="18" t="n">
        <f aca="false">FD483/V483</f>
        <v>0.34625</v>
      </c>
      <c r="FF483" s="8" t="n">
        <v>0.5275</v>
      </c>
      <c r="FG483" s="8" t="n">
        <v>-0.25</v>
      </c>
      <c r="FH483" s="8" t="n">
        <v>0.04</v>
      </c>
      <c r="FI483" s="8" t="n">
        <v>-0.2</v>
      </c>
      <c r="FJ483" s="8" t="n">
        <v>2</v>
      </c>
      <c r="FK483" s="8" t="n">
        <v>0</v>
      </c>
      <c r="FL483" s="8" t="n">
        <v>0</v>
      </c>
      <c r="FM483" s="8" t="n">
        <f aca="false">BL483+BS483+AH483+DT483</f>
        <v>18</v>
      </c>
      <c r="FN483" s="19" t="n">
        <f aca="false">IF(DS483&gt;0,(BL483+BR483)/DS483,0)</f>
        <v>6.66666666666667</v>
      </c>
      <c r="FO483" s="12" t="n">
        <v>0.0481220657</v>
      </c>
      <c r="FP483" s="19" t="n">
        <f aca="false">Z483-AH483/10</f>
        <v>7.4</v>
      </c>
      <c r="FQ483" s="19" t="n">
        <f aca="false">Z483+DR483/5</f>
        <v>7.6062</v>
      </c>
      <c r="FR483" s="19" t="n">
        <f aca="false">(DX483+DY483)/AL483*60</f>
        <v>122.201138519924</v>
      </c>
      <c r="FS483" s="8" t="n">
        <v>4</v>
      </c>
      <c r="FT483" s="17" t="s">
        <v>2367</v>
      </c>
      <c r="FU483" s="8" t="n">
        <v>195</v>
      </c>
      <c r="FV483" s="22"/>
      <c r="FW483" s="17" t="s">
        <v>280</v>
      </c>
      <c r="FX483" s="23" t="n">
        <v>1750000</v>
      </c>
      <c r="FY483" s="23" t="n">
        <v>1750000</v>
      </c>
      <c r="FZ483" s="8" t="n">
        <v>643</v>
      </c>
      <c r="GA483" s="8" t="n">
        <v>149</v>
      </c>
      <c r="GB483" s="8" t="n">
        <v>209</v>
      </c>
      <c r="GC483" s="8" t="n">
        <v>358</v>
      </c>
      <c r="GD483" s="8" t="n">
        <v>9</v>
      </c>
      <c r="GE483" s="8" t="n">
        <v>374</v>
      </c>
      <c r="GF483" s="8" t="n">
        <v>1357</v>
      </c>
      <c r="GG483" s="8" t="n">
        <v>10434</v>
      </c>
      <c r="GH483" s="8" t="n">
        <v>26.1</v>
      </c>
      <c r="GI483" s="8" t="n">
        <v>11.7</v>
      </c>
      <c r="GJ483" s="8" t="n">
        <v>37.9</v>
      </c>
      <c r="GK483" s="8" t="n">
        <f aca="false">Z483-AH483/10</f>
        <v>7.4</v>
      </c>
      <c r="GL483" s="22"/>
      <c r="GM483" s="22"/>
      <c r="GN483" s="22"/>
      <c r="GO483" s="22"/>
      <c r="GP483" s="22"/>
    </row>
    <row r="484" customFormat="false" ht="13.65" hidden="false" customHeight="true" outlineLevel="0" collapsed="false">
      <c r="A484" s="16" t="n">
        <v>34418</v>
      </c>
      <c r="B484" s="17" t="s">
        <v>2368</v>
      </c>
      <c r="C484" s="17" t="s">
        <v>272</v>
      </c>
      <c r="D484" s="17" t="s">
        <v>262</v>
      </c>
      <c r="E484" s="17" t="s">
        <v>262</v>
      </c>
      <c r="F484" s="8" t="n">
        <v>77</v>
      </c>
      <c r="G484" s="8" t="n">
        <v>233</v>
      </c>
      <c r="H484" s="22"/>
      <c r="I484" s="22"/>
      <c r="J484" s="22"/>
      <c r="K484" s="17" t="s">
        <v>263</v>
      </c>
      <c r="L484" s="8" t="n">
        <v>2017</v>
      </c>
      <c r="M484" s="8" t="n">
        <v>23</v>
      </c>
      <c r="N484" s="8" t="n">
        <v>1</v>
      </c>
      <c r="O484" s="8" t="n">
        <v>8477073</v>
      </c>
      <c r="P484" s="17" t="s">
        <v>2369</v>
      </c>
      <c r="Q484" s="17" t="s">
        <v>2370</v>
      </c>
      <c r="R484" s="17" t="s">
        <v>2371</v>
      </c>
      <c r="S484" s="17" t="s">
        <v>2372</v>
      </c>
      <c r="T484" s="17" t="s">
        <v>278</v>
      </c>
      <c r="U484" s="17" t="s">
        <v>351</v>
      </c>
      <c r="V484" s="8" t="n">
        <v>34</v>
      </c>
      <c r="W484" s="8" t="n">
        <v>1</v>
      </c>
      <c r="X484" s="8" t="n">
        <v>3</v>
      </c>
      <c r="Y484" s="8" t="n">
        <v>1</v>
      </c>
      <c r="Z484" s="8" t="n">
        <v>4</v>
      </c>
      <c r="AA484" s="8" t="n">
        <v>28</v>
      </c>
      <c r="AB484" s="8" t="n">
        <v>88</v>
      </c>
      <c r="AC484" s="18" t="n">
        <f aca="false">Z484/V484</f>
        <v>0.117647058823529</v>
      </c>
      <c r="AD484" s="19" t="n">
        <f aca="false">IF(FZ484&gt;V484,Z484-V484*(GC484-Z484)/(FZ484-V484),0)</f>
        <v>0</v>
      </c>
      <c r="AE484" s="19" t="n">
        <v>1.387</v>
      </c>
      <c r="AF484" s="8" t="n">
        <v>-4</v>
      </c>
      <c r="AG484" s="8" t="n">
        <v>-4.1</v>
      </c>
      <c r="AH484" s="8" t="n">
        <v>57</v>
      </c>
      <c r="AI484" s="8" t="n">
        <v>568</v>
      </c>
      <c r="AJ484" s="8" t="n">
        <v>23672</v>
      </c>
      <c r="AK484" s="19" t="n">
        <v>394.53333333333</v>
      </c>
      <c r="AL484" s="8" t="n">
        <v>394.53</v>
      </c>
      <c r="AM484" s="8" t="n">
        <v>395</v>
      </c>
      <c r="AN484" s="18" t="n">
        <f aca="false">AJ484/60/V484</f>
        <v>11.6039215686275</v>
      </c>
      <c r="AO484" s="8" t="n">
        <v>19.94</v>
      </c>
      <c r="AP484" s="12" t="n">
        <f aca="false">IF(EF484&gt;0,Z484/EF484,0)</f>
        <v>0.333333333333333</v>
      </c>
      <c r="AQ484" s="8" t="n">
        <v>43</v>
      </c>
      <c r="AR484" s="8" t="n">
        <v>43</v>
      </c>
      <c r="AS484" s="8" t="n">
        <v>43</v>
      </c>
      <c r="AT484" s="8" t="n">
        <v>27</v>
      </c>
      <c r="AU484" s="8" t="n">
        <v>27</v>
      </c>
      <c r="AV484" s="8" t="n">
        <v>19</v>
      </c>
      <c r="AW484" s="8" t="n">
        <v>13</v>
      </c>
      <c r="AX484" s="8" t="n">
        <v>2</v>
      </c>
      <c r="AY484" s="8" t="n">
        <v>1</v>
      </c>
      <c r="AZ484" s="8" t="n">
        <v>3</v>
      </c>
      <c r="BA484" s="8" t="n">
        <f aca="false">AY484+AZ484</f>
        <v>4</v>
      </c>
      <c r="BB484" s="8" t="n">
        <v>1.02</v>
      </c>
      <c r="BC484" s="8" t="n">
        <v>44.7368</v>
      </c>
      <c r="BD484" s="19" t="n">
        <v>27.6</v>
      </c>
      <c r="BE484" s="19" t="n">
        <v>4.19736397431568</v>
      </c>
      <c r="BF484" s="19" t="n">
        <f aca="false">AQ484+BD484</f>
        <v>70.6</v>
      </c>
      <c r="BG484" s="19" t="n">
        <f aca="false">IF(AL484&gt;0,BF484/AL484*60,0)</f>
        <v>10.7368260968748</v>
      </c>
      <c r="BH484" s="8" t="n">
        <v>121</v>
      </c>
      <c r="BI484" s="8" t="n">
        <v>108</v>
      </c>
      <c r="BJ484" s="8" t="n">
        <v>108</v>
      </c>
      <c r="BK484" s="12" t="n">
        <f aca="false">BH484/(BH484+BJ484)</f>
        <v>0.528384279475983</v>
      </c>
      <c r="BL484" s="8" t="n">
        <v>77</v>
      </c>
      <c r="BM484" s="8" t="n">
        <v>77</v>
      </c>
      <c r="BN484" s="8" t="n">
        <v>48</v>
      </c>
      <c r="BO484" s="8" t="n">
        <f aca="false">BM484-BN484</f>
        <v>29</v>
      </c>
      <c r="BP484" s="8" t="n">
        <v>8</v>
      </c>
      <c r="BQ484" s="8" t="n">
        <v>23</v>
      </c>
      <c r="BR484" s="8" t="n">
        <v>3</v>
      </c>
      <c r="BS484" s="8" t="n">
        <v>27</v>
      </c>
      <c r="BT484" s="12" t="n">
        <f aca="false">BS484/(EA484+BS484)</f>
        <v>0.0784883720930233</v>
      </c>
      <c r="BU484" s="8" t="n">
        <v>0</v>
      </c>
      <c r="BV484" s="8" t="n">
        <v>0</v>
      </c>
      <c r="BW484" s="12" t="n">
        <f aca="false">IF(BU484+BV484&gt;0,BU484/(BU484+BV484),0)</f>
        <v>0</v>
      </c>
      <c r="BX484" s="8" t="n">
        <v>0</v>
      </c>
      <c r="BY484" s="8" t="n">
        <v>0</v>
      </c>
      <c r="BZ484" s="8" t="n">
        <v>0</v>
      </c>
      <c r="CA484" s="8" t="n">
        <v>0</v>
      </c>
      <c r="CB484" s="8" t="n">
        <v>0</v>
      </c>
      <c r="CC484" s="8" t="n">
        <v>0</v>
      </c>
      <c r="CD484" s="8" t="n">
        <v>0</v>
      </c>
      <c r="CE484" s="8" t="n">
        <v>0</v>
      </c>
      <c r="CF484" s="8" t="n">
        <v>0</v>
      </c>
      <c r="CG484" s="8" t="n">
        <v>0</v>
      </c>
      <c r="CH484" s="8" t="n">
        <v>0</v>
      </c>
      <c r="CI484" s="8" t="n">
        <v>0</v>
      </c>
      <c r="CJ484" s="8" t="n">
        <v>0</v>
      </c>
      <c r="CK484" s="8" t="n">
        <v>0</v>
      </c>
      <c r="CL484" s="8" t="n">
        <v>0</v>
      </c>
      <c r="CM484" s="8" t="n">
        <v>0</v>
      </c>
      <c r="CN484" s="8" t="n">
        <v>0</v>
      </c>
      <c r="CO484" s="8" t="n">
        <v>0</v>
      </c>
      <c r="CP484" s="8" t="n">
        <v>0</v>
      </c>
      <c r="CQ484" s="8" t="n">
        <v>0</v>
      </c>
      <c r="CR484" s="8" t="n">
        <v>0</v>
      </c>
      <c r="CS484" s="8" t="n">
        <v>0</v>
      </c>
      <c r="CT484" s="8" t="n">
        <v>0</v>
      </c>
      <c r="CU484" s="8" t="n">
        <v>0</v>
      </c>
      <c r="CV484" s="8" t="n">
        <v>0</v>
      </c>
      <c r="CW484" s="8" t="n">
        <v>1</v>
      </c>
      <c r="CX484" s="8" t="n">
        <v>0</v>
      </c>
      <c r="CY484" s="8" t="n">
        <v>1</v>
      </c>
      <c r="CZ484" s="8" t="n">
        <v>1</v>
      </c>
      <c r="DA484" s="8" t="n">
        <v>6</v>
      </c>
      <c r="DB484" s="8" t="n">
        <v>0</v>
      </c>
      <c r="DC484" s="8" t="n">
        <v>0</v>
      </c>
      <c r="DD484" s="8" t="n">
        <v>5</v>
      </c>
      <c r="DE484" s="8" t="n">
        <v>0</v>
      </c>
      <c r="DF484" s="8" t="n">
        <v>0</v>
      </c>
      <c r="DG484" s="8" t="n">
        <v>0</v>
      </c>
      <c r="DH484" s="8" t="n">
        <v>14</v>
      </c>
      <c r="DI484" s="8" t="n">
        <v>17</v>
      </c>
      <c r="DJ484" s="8" t="n">
        <v>4</v>
      </c>
      <c r="DK484" s="8" t="n">
        <v>17</v>
      </c>
      <c r="DL484" s="8" t="n">
        <v>13</v>
      </c>
      <c r="DM484" s="8" t="n">
        <v>4</v>
      </c>
      <c r="DN484" s="8" t="n">
        <v>8</v>
      </c>
      <c r="DO484" s="8" t="n">
        <v>4</v>
      </c>
      <c r="DP484" s="8" t="n">
        <v>4</v>
      </c>
      <c r="DQ484" s="8" t="n">
        <f aca="false">DJ484-DI484</f>
        <v>-13</v>
      </c>
      <c r="DR484" s="19" t="n">
        <v>-7.213</v>
      </c>
      <c r="DS484" s="8" t="n">
        <v>11</v>
      </c>
      <c r="DT484" s="8" t="n">
        <v>5</v>
      </c>
      <c r="DU484" s="8" t="n">
        <v>0</v>
      </c>
      <c r="DV484" s="8" t="n">
        <v>0</v>
      </c>
      <c r="DW484" s="8" t="n">
        <v>1</v>
      </c>
      <c r="DX484" s="8" t="n">
        <v>323</v>
      </c>
      <c r="DY484" s="8" t="n">
        <v>403</v>
      </c>
      <c r="DZ484" s="8" t="n">
        <v>236</v>
      </c>
      <c r="EA484" s="8" t="n">
        <v>317</v>
      </c>
      <c r="EB484" s="8" t="n">
        <v>172</v>
      </c>
      <c r="EC484" s="8" t="n">
        <v>218</v>
      </c>
      <c r="ED484" s="8" t="n">
        <v>12.75</v>
      </c>
      <c r="EE484" s="8" t="n">
        <v>19.9</v>
      </c>
      <c r="EF484" s="8" t="n">
        <v>12</v>
      </c>
      <c r="EG484" s="8" t="n">
        <v>14</v>
      </c>
      <c r="EH484" s="12" t="n">
        <f aca="false">EF484/EB484</f>
        <v>0.0697674418604651</v>
      </c>
      <c r="EI484" s="20" t="n">
        <f aca="false">1-EG484/EC484</f>
        <v>0.935779816513761</v>
      </c>
      <c r="EJ484" s="21" t="n">
        <f aca="false">EH484+EI484</f>
        <v>1.00554725837423</v>
      </c>
      <c r="EK484" s="8" t="n">
        <v>323</v>
      </c>
      <c r="EL484" s="8" t="n">
        <v>403</v>
      </c>
      <c r="EM484" s="8" t="n">
        <v>234</v>
      </c>
      <c r="EN484" s="8" t="n">
        <v>317</v>
      </c>
      <c r="EO484" s="8" t="n">
        <v>169</v>
      </c>
      <c r="EP484" s="8" t="n">
        <v>218</v>
      </c>
      <c r="EQ484" s="8" t="n">
        <v>11</v>
      </c>
      <c r="ER484" s="8" t="n">
        <v>14</v>
      </c>
      <c r="ES484" s="8" t="n">
        <v>147</v>
      </c>
      <c r="ET484" s="8" t="n">
        <v>214</v>
      </c>
      <c r="EU484" s="8" t="n">
        <v>50</v>
      </c>
      <c r="EV484" s="8" t="n">
        <v>81</v>
      </c>
      <c r="EW484" s="8" t="n">
        <v>9</v>
      </c>
      <c r="EX484" s="8" t="n">
        <v>8</v>
      </c>
      <c r="EY484" s="8" t="n">
        <v>35</v>
      </c>
      <c r="EZ484" s="8" t="n">
        <v>24</v>
      </c>
      <c r="FA484" s="8" t="n">
        <v>0</v>
      </c>
      <c r="FB484" s="8" t="n">
        <v>0.7</v>
      </c>
      <c r="FC484" s="8" t="n">
        <v>0.7</v>
      </c>
      <c r="FD484" s="19" t="n">
        <v>-0.72</v>
      </c>
      <c r="FE484" s="18" t="n">
        <f aca="false">FD484/V484</f>
        <v>-0.0211764705882353</v>
      </c>
      <c r="FF484" s="8" t="n">
        <v>0.1713</v>
      </c>
      <c r="FG484" s="8" t="n">
        <v>-0.49</v>
      </c>
      <c r="FH484" s="8" t="n">
        <v>-0.22</v>
      </c>
      <c r="FI484" s="8" t="n">
        <v>-0.71</v>
      </c>
      <c r="FJ484" s="22"/>
      <c r="FK484" s="22"/>
      <c r="FL484" s="22"/>
      <c r="FM484" s="8" t="n">
        <f aca="false">BL484+BS484+AH484+DT484</f>
        <v>166</v>
      </c>
      <c r="FN484" s="19" t="n">
        <f aca="false">IF(DS484&gt;0,(BL484+BR484)/DS484,0)</f>
        <v>7.27272727272727</v>
      </c>
      <c r="FO484" s="12" t="n">
        <v>0.010219342</v>
      </c>
      <c r="FP484" s="19" t="n">
        <f aca="false">Z484-AH484/10</f>
        <v>-1.7</v>
      </c>
      <c r="FQ484" s="19" t="n">
        <f aca="false">Z484+DR484/5</f>
        <v>2.5574</v>
      </c>
      <c r="FR484" s="19" t="n">
        <f aca="false">(DX484+DY484)/AL484*60</f>
        <v>110.409854763896</v>
      </c>
      <c r="FS484" s="22"/>
      <c r="FT484" s="22"/>
      <c r="FU484" s="22"/>
      <c r="FV484" s="22"/>
      <c r="FW484" s="17" t="s">
        <v>270</v>
      </c>
      <c r="FX484" s="23" t="n">
        <v>650000</v>
      </c>
      <c r="FY484" s="23" t="n">
        <v>650000</v>
      </c>
      <c r="FZ484" s="8" t="n">
        <v>34</v>
      </c>
      <c r="GA484" s="8" t="n">
        <v>1</v>
      </c>
      <c r="GB484" s="8" t="n">
        <v>3</v>
      </c>
      <c r="GC484" s="8" t="n">
        <v>4</v>
      </c>
      <c r="GD484" s="8" t="n">
        <v>-4</v>
      </c>
      <c r="GE484" s="8" t="n">
        <v>57</v>
      </c>
      <c r="GF484" s="8" t="n">
        <v>19</v>
      </c>
      <c r="GG484" s="8" t="n">
        <v>395</v>
      </c>
      <c r="GH484" s="8" t="n">
        <v>0</v>
      </c>
      <c r="GI484" s="8" t="n">
        <v>0.7</v>
      </c>
      <c r="GJ484" s="8" t="n">
        <v>0.7</v>
      </c>
      <c r="GK484" s="8" t="n">
        <f aca="false">Z484-AH484/10</f>
        <v>-1.7</v>
      </c>
      <c r="GL484" s="22"/>
      <c r="GM484" s="22"/>
      <c r="GN484" s="22"/>
      <c r="GO484" s="22"/>
      <c r="GP484" s="22"/>
    </row>
    <row r="485" customFormat="false" ht="13.65" hidden="false" customHeight="true" outlineLevel="0" collapsed="false">
      <c r="A485" s="16" t="n">
        <v>30827</v>
      </c>
      <c r="B485" s="17" t="s">
        <v>2373</v>
      </c>
      <c r="C485" s="17" t="s">
        <v>460</v>
      </c>
      <c r="D485" s="17" t="s">
        <v>262</v>
      </c>
      <c r="E485" s="17" t="s">
        <v>262</v>
      </c>
      <c r="F485" s="8" t="n">
        <v>74</v>
      </c>
      <c r="G485" s="8" t="n">
        <v>209</v>
      </c>
      <c r="H485" s="8" t="n">
        <v>2003</v>
      </c>
      <c r="I485" s="8" t="n">
        <v>7</v>
      </c>
      <c r="J485" s="8" t="n">
        <v>214</v>
      </c>
      <c r="K485" s="17" t="s">
        <v>273</v>
      </c>
      <c r="L485" s="8" t="n">
        <v>2005</v>
      </c>
      <c r="M485" s="8" t="n">
        <v>33</v>
      </c>
      <c r="N485" s="8" t="n">
        <v>13</v>
      </c>
      <c r="O485" s="8" t="n">
        <v>8470803</v>
      </c>
      <c r="P485" s="17" t="s">
        <v>2374</v>
      </c>
      <c r="Q485" s="17" t="s">
        <v>2375</v>
      </c>
      <c r="R485" s="17" t="s">
        <v>2376</v>
      </c>
      <c r="S485" s="17" t="s">
        <v>2377</v>
      </c>
      <c r="T485" s="17" t="s">
        <v>313</v>
      </c>
      <c r="U485" s="17" t="s">
        <v>432</v>
      </c>
      <c r="V485" s="8" t="n">
        <v>81</v>
      </c>
      <c r="W485" s="8" t="n">
        <v>10</v>
      </c>
      <c r="X485" s="8" t="n">
        <v>23</v>
      </c>
      <c r="Y485" s="8" t="n">
        <v>12</v>
      </c>
      <c r="Z485" s="8" t="n">
        <v>33</v>
      </c>
      <c r="AA485" s="8" t="n">
        <v>8</v>
      </c>
      <c r="AB485" s="8" t="n">
        <v>37</v>
      </c>
      <c r="AC485" s="18" t="n">
        <f aca="false">Z485/V485</f>
        <v>0.407407407407407</v>
      </c>
      <c r="AD485" s="19" t="n">
        <f aca="false">IF(FZ485&gt;V485,Z485-V485*(GC485-Z485)/(FZ485-V485),0)</f>
        <v>6.14099216710183</v>
      </c>
      <c r="AE485" s="19" t="n">
        <v>11.627</v>
      </c>
      <c r="AF485" s="8" t="n">
        <v>13</v>
      </c>
      <c r="AG485" s="8" t="n">
        <v>0.8</v>
      </c>
      <c r="AH485" s="8" t="n">
        <v>33</v>
      </c>
      <c r="AI485" s="8" t="n">
        <v>1610</v>
      </c>
      <c r="AJ485" s="8" t="n">
        <v>65429</v>
      </c>
      <c r="AK485" s="19" t="n">
        <v>1090.4833333333</v>
      </c>
      <c r="AL485" s="8" t="n">
        <v>1090.48</v>
      </c>
      <c r="AM485" s="8" t="n">
        <v>1090</v>
      </c>
      <c r="AN485" s="18" t="n">
        <f aca="false">AJ485/60/V485</f>
        <v>13.4627572016461</v>
      </c>
      <c r="AO485" s="8" t="n">
        <v>22.64</v>
      </c>
      <c r="AP485" s="12" t="n">
        <f aca="false">IF(EF485&gt;0,Z485/EF485,0)</f>
        <v>0.75</v>
      </c>
      <c r="AQ485" s="8" t="n">
        <v>177</v>
      </c>
      <c r="AR485" s="8" t="n">
        <v>177</v>
      </c>
      <c r="AS485" s="8" t="n">
        <v>177</v>
      </c>
      <c r="AT485" s="8" t="n">
        <v>142</v>
      </c>
      <c r="AU485" s="8" t="n">
        <v>142</v>
      </c>
      <c r="AV485" s="8" t="n">
        <v>113</v>
      </c>
      <c r="AW485" s="8" t="n">
        <v>85</v>
      </c>
      <c r="AX485" s="8" t="n">
        <v>32</v>
      </c>
      <c r="AY485" s="8" t="n">
        <v>7</v>
      </c>
      <c r="AZ485" s="8" t="n">
        <v>9</v>
      </c>
      <c r="BA485" s="8" t="n">
        <f aca="false">AY485+AZ485</f>
        <v>16</v>
      </c>
      <c r="BB485" s="8" t="n">
        <v>9.06</v>
      </c>
      <c r="BC485" s="8" t="n">
        <v>35.0265</v>
      </c>
      <c r="BD485" s="19" t="n">
        <v>237.2</v>
      </c>
      <c r="BE485" s="19" t="n">
        <v>13.0510935517894</v>
      </c>
      <c r="BF485" s="19" t="n">
        <f aca="false">AQ485+BD485</f>
        <v>414.2</v>
      </c>
      <c r="BG485" s="19" t="n">
        <f aca="false">IF(AL485&gt;0,BF485/AL485*60,0)</f>
        <v>22.7899640525273</v>
      </c>
      <c r="BH485" s="8" t="n">
        <v>222</v>
      </c>
      <c r="BI485" s="8" t="n">
        <v>304</v>
      </c>
      <c r="BJ485" s="8" t="n">
        <v>620</v>
      </c>
      <c r="BK485" s="12" t="n">
        <f aca="false">BH485/(BH485+BJ485)</f>
        <v>0.263657957244656</v>
      </c>
      <c r="BL485" s="8" t="n">
        <v>83</v>
      </c>
      <c r="BM485" s="8" t="n">
        <v>83</v>
      </c>
      <c r="BN485" s="8" t="n">
        <v>73</v>
      </c>
      <c r="BO485" s="8" t="n">
        <f aca="false">BM485-BN485</f>
        <v>10</v>
      </c>
      <c r="BP485" s="8" t="n">
        <v>29</v>
      </c>
      <c r="BQ485" s="8" t="n">
        <v>18</v>
      </c>
      <c r="BR485" s="8" t="n">
        <v>52</v>
      </c>
      <c r="BS485" s="8" t="n">
        <v>55</v>
      </c>
      <c r="BT485" s="12" t="n">
        <f aca="false">BS485/(EA485+BS485)</f>
        <v>0.063437139561707</v>
      </c>
      <c r="BU485" s="8" t="n">
        <v>504</v>
      </c>
      <c r="BV485" s="8" t="n">
        <v>463</v>
      </c>
      <c r="BW485" s="12" t="n">
        <f aca="false">IF(BU485+BV485&gt;0,BU485/(BU485+BV485),0)</f>
        <v>0.521199586349535</v>
      </c>
      <c r="BX485" s="8" t="n">
        <v>267</v>
      </c>
      <c r="BY485" s="8" t="n">
        <v>257</v>
      </c>
      <c r="BZ485" s="8" t="n">
        <v>154</v>
      </c>
      <c r="CA485" s="8" t="n">
        <v>117</v>
      </c>
      <c r="CB485" s="8" t="n">
        <v>83</v>
      </c>
      <c r="CC485" s="8" t="n">
        <v>89</v>
      </c>
      <c r="CD485" s="8" t="n">
        <v>152</v>
      </c>
      <c r="CE485" s="8" t="n">
        <v>118</v>
      </c>
      <c r="CF485" s="8" t="n">
        <v>170</v>
      </c>
      <c r="CG485" s="8" t="n">
        <v>177</v>
      </c>
      <c r="CH485" s="8" t="n">
        <v>310</v>
      </c>
      <c r="CI485" s="8" t="n">
        <v>264</v>
      </c>
      <c r="CJ485" s="8" t="n">
        <v>0</v>
      </c>
      <c r="CK485" s="8" t="n">
        <v>0</v>
      </c>
      <c r="CL485" s="8" t="n">
        <v>2</v>
      </c>
      <c r="CM485" s="8" t="n">
        <v>2</v>
      </c>
      <c r="CN485" s="8" t="n">
        <v>0</v>
      </c>
      <c r="CO485" s="8" t="n">
        <v>0</v>
      </c>
      <c r="CP485" s="8" t="n">
        <v>0</v>
      </c>
      <c r="CQ485" s="8" t="n">
        <v>1</v>
      </c>
      <c r="CR485" s="8" t="n">
        <v>0</v>
      </c>
      <c r="CS485" s="8" t="n">
        <v>0</v>
      </c>
      <c r="CT485" s="8" t="n">
        <v>2</v>
      </c>
      <c r="CU485" s="8" t="n">
        <v>1</v>
      </c>
      <c r="CV485" s="8" t="n">
        <v>0</v>
      </c>
      <c r="CW485" s="8" t="n">
        <v>6</v>
      </c>
      <c r="CX485" s="8" t="n">
        <v>2</v>
      </c>
      <c r="CY485" s="8" t="n">
        <v>1</v>
      </c>
      <c r="CZ485" s="8" t="n">
        <v>5</v>
      </c>
      <c r="DA485" s="8" t="n">
        <v>21</v>
      </c>
      <c r="DB485" s="8" t="n">
        <v>12</v>
      </c>
      <c r="DC485" s="8" t="n">
        <v>0</v>
      </c>
      <c r="DD485" s="8" t="n">
        <v>16</v>
      </c>
      <c r="DE485" s="8" t="n">
        <v>5</v>
      </c>
      <c r="DF485" s="8" t="n">
        <v>4</v>
      </c>
      <c r="DG485" s="8" t="n">
        <v>0</v>
      </c>
      <c r="DH485" s="8" t="n">
        <v>76</v>
      </c>
      <c r="DI485" s="8" t="n">
        <v>15</v>
      </c>
      <c r="DJ485" s="8" t="n">
        <v>10</v>
      </c>
      <c r="DK485" s="8" t="n">
        <v>13</v>
      </c>
      <c r="DL485" s="8" t="n">
        <v>12</v>
      </c>
      <c r="DM485" s="8" t="n">
        <v>1</v>
      </c>
      <c r="DN485" s="8" t="n">
        <v>11</v>
      </c>
      <c r="DO485" s="8" t="n">
        <v>10</v>
      </c>
      <c r="DP485" s="8" t="n">
        <v>1</v>
      </c>
      <c r="DQ485" s="8" t="n">
        <f aca="false">DJ485-DI485</f>
        <v>-5</v>
      </c>
      <c r="DR485" s="19" t="n">
        <v>-1.725</v>
      </c>
      <c r="DS485" s="8" t="n">
        <v>14</v>
      </c>
      <c r="DT485" s="8" t="n">
        <v>1</v>
      </c>
      <c r="DU485" s="8" t="n">
        <v>0</v>
      </c>
      <c r="DV485" s="8" t="n">
        <v>0</v>
      </c>
      <c r="DW485" s="8" t="n">
        <v>0</v>
      </c>
      <c r="DX485" s="8" t="n">
        <v>894</v>
      </c>
      <c r="DY485" s="8" t="n">
        <v>1163</v>
      </c>
      <c r="DZ485" s="8" t="n">
        <v>682</v>
      </c>
      <c r="EA485" s="8" t="n">
        <v>812</v>
      </c>
      <c r="EB485" s="8" t="n">
        <v>523</v>
      </c>
      <c r="EC485" s="8" t="n">
        <v>588</v>
      </c>
      <c r="ED485" s="8" t="n">
        <v>36.33</v>
      </c>
      <c r="EE485" s="8" t="n">
        <v>52.95</v>
      </c>
      <c r="EF485" s="8" t="n">
        <v>44</v>
      </c>
      <c r="EG485" s="8" t="n">
        <v>53</v>
      </c>
      <c r="EH485" s="12" t="n">
        <f aca="false">EF485/EB485</f>
        <v>0.0841300191204589</v>
      </c>
      <c r="EI485" s="20" t="n">
        <f aca="false">1-EG485/EC485</f>
        <v>0.909863945578231</v>
      </c>
      <c r="EJ485" s="21" t="n">
        <f aca="false">EH485+EI485</f>
        <v>0.99399396469869</v>
      </c>
      <c r="EK485" s="8" t="n">
        <v>895</v>
      </c>
      <c r="EL485" s="8" t="n">
        <v>1164</v>
      </c>
      <c r="EM485" s="8" t="n">
        <v>683</v>
      </c>
      <c r="EN485" s="8" t="n">
        <v>812</v>
      </c>
      <c r="EO485" s="8" t="n">
        <v>524</v>
      </c>
      <c r="EP485" s="8" t="n">
        <v>588</v>
      </c>
      <c r="EQ485" s="8" t="n">
        <v>44</v>
      </c>
      <c r="ER485" s="8" t="n">
        <v>53</v>
      </c>
      <c r="ES485" s="8" t="n">
        <v>368</v>
      </c>
      <c r="ET485" s="8" t="n">
        <v>562</v>
      </c>
      <c r="EU485" s="8" t="n">
        <v>142</v>
      </c>
      <c r="EV485" s="8" t="n">
        <v>197</v>
      </c>
      <c r="EW485" s="8" t="n">
        <v>20</v>
      </c>
      <c r="EX485" s="8" t="n">
        <v>31</v>
      </c>
      <c r="EY485" s="8" t="n">
        <v>80</v>
      </c>
      <c r="EZ485" s="8" t="n">
        <v>68</v>
      </c>
      <c r="FA485" s="8" t="n">
        <v>1.3</v>
      </c>
      <c r="FB485" s="8" t="n">
        <v>1.9</v>
      </c>
      <c r="FC485" s="8" t="n">
        <v>3.2</v>
      </c>
      <c r="FD485" s="19" t="n">
        <v>30.68</v>
      </c>
      <c r="FE485" s="18" t="n">
        <f aca="false">FD485/V485</f>
        <v>0.378765432098765</v>
      </c>
      <c r="FF485" s="8" t="n">
        <v>3.8308</v>
      </c>
      <c r="FG485" s="8" t="n">
        <v>0.12</v>
      </c>
      <c r="FH485" s="8" t="n">
        <v>-0.01</v>
      </c>
      <c r="FI485" s="8" t="n">
        <v>0.11</v>
      </c>
      <c r="FJ485" s="22"/>
      <c r="FK485" s="22"/>
      <c r="FL485" s="22"/>
      <c r="FM485" s="8" t="n">
        <f aca="false">BL485+BS485+AH485+DT485</f>
        <v>172</v>
      </c>
      <c r="FN485" s="19" t="n">
        <f aca="false">IF(DS485&gt;0,(BL485+BR485)/DS485,0)</f>
        <v>9.64285714285714</v>
      </c>
      <c r="FO485" s="12" t="n">
        <v>0.0475279662</v>
      </c>
      <c r="FP485" s="19" t="n">
        <f aca="false">Z485-AH485/10</f>
        <v>29.7</v>
      </c>
      <c r="FQ485" s="19" t="n">
        <f aca="false">Z485+DR485/5</f>
        <v>32.655</v>
      </c>
      <c r="FR485" s="19" t="n">
        <f aca="false">(DX485+DY485)/AL485*60</f>
        <v>113.179517276796</v>
      </c>
      <c r="FS485" s="8" t="n">
        <v>4</v>
      </c>
      <c r="FT485" s="17" t="s">
        <v>345</v>
      </c>
      <c r="FU485" s="8" t="n">
        <v>195</v>
      </c>
      <c r="FV485" s="22"/>
      <c r="FW485" s="17" t="s">
        <v>280</v>
      </c>
      <c r="FX485" s="23" t="n">
        <v>900000</v>
      </c>
      <c r="FY485" s="23" t="n">
        <v>950000</v>
      </c>
      <c r="FZ485" s="8" t="n">
        <v>847</v>
      </c>
      <c r="GA485" s="8" t="n">
        <v>123</v>
      </c>
      <c r="GB485" s="8" t="n">
        <v>164</v>
      </c>
      <c r="GC485" s="8" t="n">
        <v>287</v>
      </c>
      <c r="GD485" s="8" t="n">
        <v>-38</v>
      </c>
      <c r="GE485" s="8" t="n">
        <v>429</v>
      </c>
      <c r="GF485" s="8" t="n">
        <v>1174</v>
      </c>
      <c r="GG485" s="8" t="n">
        <v>12118</v>
      </c>
      <c r="GH485" s="8" t="n">
        <v>10.3</v>
      </c>
      <c r="GI485" s="8" t="n">
        <v>13.2</v>
      </c>
      <c r="GJ485" s="8" t="n">
        <v>23.5</v>
      </c>
      <c r="GK485" s="8" t="n">
        <f aca="false">Z485-AH485/10</f>
        <v>29.7</v>
      </c>
      <c r="GL485" s="22"/>
      <c r="GM485" s="22"/>
      <c r="GN485" s="22"/>
      <c r="GO485" s="22"/>
      <c r="GP485" s="22"/>
    </row>
    <row r="486" customFormat="false" ht="13.65" hidden="false" customHeight="true" outlineLevel="0" collapsed="false">
      <c r="A486" s="16" t="n">
        <v>35655</v>
      </c>
      <c r="B486" s="17" t="s">
        <v>1537</v>
      </c>
      <c r="C486" s="17" t="s">
        <v>272</v>
      </c>
      <c r="D486" s="17" t="s">
        <v>262</v>
      </c>
      <c r="E486" s="17" t="s">
        <v>262</v>
      </c>
      <c r="F486" s="8" t="n">
        <v>73</v>
      </c>
      <c r="G486" s="8" t="n">
        <v>196</v>
      </c>
      <c r="H486" s="8" t="n">
        <v>2015</v>
      </c>
      <c r="I486" s="8" t="n">
        <v>3</v>
      </c>
      <c r="J486" s="8" t="n">
        <v>63</v>
      </c>
      <c r="K486" s="17" t="s">
        <v>263</v>
      </c>
      <c r="L486" s="8" t="n">
        <v>2017</v>
      </c>
      <c r="M486" s="8" t="n">
        <v>20</v>
      </c>
      <c r="N486" s="8" t="n">
        <v>1</v>
      </c>
      <c r="O486" s="8" t="n">
        <v>8478476</v>
      </c>
      <c r="P486" s="17" t="s">
        <v>2378</v>
      </c>
      <c r="Q486" s="17" t="s">
        <v>2379</v>
      </c>
      <c r="R486" s="17" t="s">
        <v>2380</v>
      </c>
      <c r="S486" s="17" t="s">
        <v>2377</v>
      </c>
      <c r="T486" s="17" t="s">
        <v>278</v>
      </c>
      <c r="U486" s="17" t="s">
        <v>294</v>
      </c>
      <c r="V486" s="8" t="n">
        <v>1</v>
      </c>
      <c r="W486" s="8" t="n">
        <v>0</v>
      </c>
      <c r="X486" s="8" t="n">
        <v>0</v>
      </c>
      <c r="Y486" s="8" t="n">
        <v>0</v>
      </c>
      <c r="Z486" s="8" t="n">
        <v>0</v>
      </c>
      <c r="AA486" s="8" t="n">
        <v>27</v>
      </c>
      <c r="AB486" s="8" t="n">
        <v>65</v>
      </c>
      <c r="AC486" s="18" t="n">
        <f aca="false">Z486/V486</f>
        <v>0</v>
      </c>
      <c r="AD486" s="19" t="n">
        <f aca="false">IF(FZ486&gt;V486,Z486-V486*(GC486-Z486)/(FZ486-V486),0)</f>
        <v>0</v>
      </c>
      <c r="AE486" s="19" t="n">
        <v>0</v>
      </c>
      <c r="AF486" s="8" t="n">
        <v>-1</v>
      </c>
      <c r="AG486" s="8" t="n">
        <v>-0.9</v>
      </c>
      <c r="AH486" s="8" t="n">
        <v>0</v>
      </c>
      <c r="AI486" s="8" t="n">
        <v>21</v>
      </c>
      <c r="AJ486" s="8" t="n">
        <v>813</v>
      </c>
      <c r="AK486" s="19" t="n">
        <v>13.55</v>
      </c>
      <c r="AL486" s="8" t="n">
        <v>13.55</v>
      </c>
      <c r="AM486" s="8" t="n">
        <v>14</v>
      </c>
      <c r="AN486" s="18" t="n">
        <f aca="false">AJ486/60/V486</f>
        <v>13.55</v>
      </c>
      <c r="AO486" s="8" t="n">
        <v>22.61</v>
      </c>
      <c r="AP486" s="12" t="n">
        <f aca="false">IF(EF486&gt;0,Z486/EF486,0)</f>
        <v>0</v>
      </c>
      <c r="AQ486" s="8" t="n">
        <v>1</v>
      </c>
      <c r="AR486" s="8" t="n">
        <v>1</v>
      </c>
      <c r="AS486" s="8" t="n">
        <v>1</v>
      </c>
      <c r="AT486" s="8" t="n">
        <v>1</v>
      </c>
      <c r="AU486" s="8" t="n">
        <v>1</v>
      </c>
      <c r="AV486" s="8" t="n">
        <v>0</v>
      </c>
      <c r="AW486" s="8" t="n">
        <v>0</v>
      </c>
      <c r="AX486" s="8" t="n">
        <v>0</v>
      </c>
      <c r="AY486" s="8" t="n">
        <v>0</v>
      </c>
      <c r="AZ486" s="8" t="n">
        <v>0</v>
      </c>
      <c r="BA486" s="8" t="n">
        <f aca="false">AY486+AZ486</f>
        <v>0</v>
      </c>
      <c r="BB486" s="8" t="n">
        <v>0.01</v>
      </c>
      <c r="BC486" s="8" t="n">
        <v>0</v>
      </c>
      <c r="BD486" s="19" t="n">
        <v>0</v>
      </c>
      <c r="BE486" s="19" t="n">
        <v>0</v>
      </c>
      <c r="BF486" s="19" t="n">
        <f aca="false">AQ486+BD486</f>
        <v>1</v>
      </c>
      <c r="BG486" s="19" t="n">
        <f aca="false">IF(AL486&gt;0,BF486/AL486*60,0)</f>
        <v>4.42804428044281</v>
      </c>
      <c r="BH486" s="8" t="n">
        <v>4</v>
      </c>
      <c r="BI486" s="8" t="n">
        <v>5</v>
      </c>
      <c r="BJ486" s="8" t="n">
        <v>5</v>
      </c>
      <c r="BK486" s="12" t="n">
        <f aca="false">BH486/(BH486+BJ486)</f>
        <v>0.444444444444444</v>
      </c>
      <c r="BL486" s="8" t="n">
        <v>3</v>
      </c>
      <c r="BM486" s="8" t="n">
        <v>3</v>
      </c>
      <c r="BN486" s="8" t="n">
        <v>0</v>
      </c>
      <c r="BO486" s="8" t="n">
        <f aca="false">BM486-BN486</f>
        <v>3</v>
      </c>
      <c r="BP486" s="8" t="n">
        <v>1</v>
      </c>
      <c r="BQ486" s="8" t="n">
        <v>1</v>
      </c>
      <c r="BR486" s="8" t="n">
        <v>1</v>
      </c>
      <c r="BS486" s="8" t="n">
        <v>1</v>
      </c>
      <c r="BT486" s="12" t="n">
        <f aca="false">BS486/(EA486+BS486)</f>
        <v>0.0625</v>
      </c>
      <c r="BU486" s="8" t="n">
        <v>0</v>
      </c>
      <c r="BV486" s="8" t="n">
        <v>0</v>
      </c>
      <c r="BW486" s="12" t="n">
        <f aca="false">IF(BU486+BV486&gt;0,BU486/(BU486+BV486),0)</f>
        <v>0</v>
      </c>
      <c r="BX486" s="8" t="n">
        <v>0</v>
      </c>
      <c r="BY486" s="8" t="n">
        <v>0</v>
      </c>
      <c r="BZ486" s="8" t="n">
        <v>0</v>
      </c>
      <c r="CA486" s="8" t="n">
        <v>0</v>
      </c>
      <c r="CB486" s="8" t="n">
        <v>0</v>
      </c>
      <c r="CC486" s="8" t="n">
        <v>0</v>
      </c>
      <c r="CD486" s="8" t="n">
        <v>0</v>
      </c>
      <c r="CE486" s="8" t="n">
        <v>0</v>
      </c>
      <c r="CF486" s="8" t="n">
        <v>0</v>
      </c>
      <c r="CG486" s="8" t="n">
        <v>0</v>
      </c>
      <c r="CH486" s="8" t="n">
        <v>0</v>
      </c>
      <c r="CI486" s="8" t="n">
        <v>0</v>
      </c>
      <c r="CJ486" s="8" t="n">
        <v>0</v>
      </c>
      <c r="CK486" s="8" t="n">
        <v>0</v>
      </c>
      <c r="CL486" s="8" t="n">
        <v>0</v>
      </c>
      <c r="CM486" s="8" t="n">
        <v>0</v>
      </c>
      <c r="CN486" s="8" t="n">
        <v>0</v>
      </c>
      <c r="CO486" s="8" t="n">
        <v>0</v>
      </c>
      <c r="CP486" s="8" t="n">
        <v>0</v>
      </c>
      <c r="CQ486" s="8" t="n">
        <v>0</v>
      </c>
      <c r="CR486" s="8" t="n">
        <v>0</v>
      </c>
      <c r="CS486" s="8" t="n">
        <v>0</v>
      </c>
      <c r="CT486" s="8" t="n">
        <v>0</v>
      </c>
      <c r="CU486" s="8" t="n">
        <v>0</v>
      </c>
      <c r="CV486" s="8" t="n">
        <v>0</v>
      </c>
      <c r="CW486" s="8" t="n">
        <v>0</v>
      </c>
      <c r="CX486" s="8" t="n">
        <v>0</v>
      </c>
      <c r="CY486" s="8" t="n">
        <v>0</v>
      </c>
      <c r="CZ486" s="8" t="n">
        <v>0</v>
      </c>
      <c r="DA486" s="8" t="n">
        <v>1</v>
      </c>
      <c r="DB486" s="8" t="n">
        <v>0</v>
      </c>
      <c r="DC486" s="8" t="n">
        <v>0</v>
      </c>
      <c r="DD486" s="8" t="n">
        <v>0</v>
      </c>
      <c r="DE486" s="8" t="n">
        <v>0</v>
      </c>
      <c r="DF486" s="8" t="n">
        <v>0</v>
      </c>
      <c r="DG486" s="8" t="n">
        <v>0</v>
      </c>
      <c r="DH486" s="8" t="n">
        <v>0</v>
      </c>
      <c r="DI486" s="8" t="n">
        <v>0</v>
      </c>
      <c r="DJ486" s="8" t="n">
        <v>0</v>
      </c>
      <c r="DK486" s="8" t="n">
        <v>0</v>
      </c>
      <c r="DL486" s="8" t="n">
        <v>0</v>
      </c>
      <c r="DM486" s="8" t="n">
        <v>0</v>
      </c>
      <c r="DN486" s="8" t="n">
        <v>0</v>
      </c>
      <c r="DO486" s="8" t="n">
        <v>0</v>
      </c>
      <c r="DP486" s="8" t="n">
        <v>0</v>
      </c>
      <c r="DQ486" s="8" t="n">
        <f aca="false">DJ486-DI486</f>
        <v>0</v>
      </c>
      <c r="DR486" s="19" t="n">
        <v>0.063</v>
      </c>
      <c r="DS486" s="8" t="n">
        <v>0</v>
      </c>
      <c r="DT486" s="8" t="n">
        <v>0</v>
      </c>
      <c r="DU486" s="8" t="n">
        <v>0</v>
      </c>
      <c r="DV486" s="8" t="n">
        <v>0</v>
      </c>
      <c r="DW486" s="8" t="n">
        <v>0</v>
      </c>
      <c r="DX486" s="8" t="n">
        <v>10</v>
      </c>
      <c r="DY486" s="8" t="n">
        <v>17</v>
      </c>
      <c r="DZ486" s="8" t="n">
        <v>7</v>
      </c>
      <c r="EA486" s="8" t="n">
        <v>15</v>
      </c>
      <c r="EB486" s="8" t="n">
        <v>4</v>
      </c>
      <c r="EC486" s="8" t="n">
        <v>12</v>
      </c>
      <c r="ED486" s="8" t="n">
        <v>0.46</v>
      </c>
      <c r="EE486" s="8" t="n">
        <v>1.55</v>
      </c>
      <c r="EF486" s="8" t="n">
        <v>1</v>
      </c>
      <c r="EG486" s="8" t="n">
        <v>2</v>
      </c>
      <c r="EH486" s="12" t="n">
        <f aca="false">EF486/EB486</f>
        <v>0.25</v>
      </c>
      <c r="EI486" s="20" t="n">
        <f aca="false">1-EG486/EC486</f>
        <v>0.833333333333333</v>
      </c>
      <c r="EJ486" s="21" t="n">
        <f aca="false">EH486+EI486</f>
        <v>1.08333333333333</v>
      </c>
      <c r="EK486" s="8" t="n">
        <v>9</v>
      </c>
      <c r="EL486" s="8" t="n">
        <v>17</v>
      </c>
      <c r="EM486" s="8" t="n">
        <v>6</v>
      </c>
      <c r="EN486" s="8" t="n">
        <v>15</v>
      </c>
      <c r="EO486" s="8" t="n">
        <v>4</v>
      </c>
      <c r="EP486" s="8" t="n">
        <v>12</v>
      </c>
      <c r="EQ486" s="8" t="n">
        <v>1</v>
      </c>
      <c r="ER486" s="8" t="n">
        <v>2</v>
      </c>
      <c r="ES486" s="8" t="n">
        <v>5</v>
      </c>
      <c r="ET486" s="8" t="n">
        <v>13</v>
      </c>
      <c r="EU486" s="8" t="n">
        <v>3</v>
      </c>
      <c r="EV486" s="8" t="n">
        <v>4</v>
      </c>
      <c r="EW486" s="8" t="n">
        <v>1</v>
      </c>
      <c r="EX486" s="8" t="n">
        <v>1</v>
      </c>
      <c r="EY486" s="8" t="n">
        <v>0</v>
      </c>
      <c r="EZ486" s="8" t="n">
        <v>0</v>
      </c>
      <c r="FA486" s="8" t="n">
        <v>0</v>
      </c>
      <c r="FB486" s="8" t="n">
        <v>0</v>
      </c>
      <c r="FC486" s="8" t="n">
        <v>-0.1</v>
      </c>
      <c r="FD486" s="19" t="n">
        <v>-0.45</v>
      </c>
      <c r="FE486" s="18" t="n">
        <f aca="false">FD486/V486</f>
        <v>-0.45</v>
      </c>
      <c r="FF486" s="8" t="n">
        <v>0</v>
      </c>
      <c r="FG486" s="8" t="n">
        <v>0</v>
      </c>
      <c r="FH486" s="8" t="n">
        <v>0</v>
      </c>
      <c r="FI486" s="8" t="n">
        <v>0</v>
      </c>
      <c r="FJ486" s="22"/>
      <c r="FK486" s="22"/>
      <c r="FL486" s="22"/>
      <c r="FM486" s="8" t="n">
        <f aca="false">BL486+BS486+AH486+DT486</f>
        <v>4</v>
      </c>
      <c r="FN486" s="19" t="n">
        <f aca="false">IF(DS486&gt;0,(BL486+BR486)/DS486,0)</f>
        <v>0</v>
      </c>
      <c r="FO486" s="12" t="n">
        <v>0</v>
      </c>
      <c r="FP486" s="19" t="n">
        <f aca="false">Z486-AH486/10</f>
        <v>0</v>
      </c>
      <c r="FQ486" s="19" t="n">
        <f aca="false">Z486+DR486/5</f>
        <v>0.0126</v>
      </c>
      <c r="FR486" s="19" t="n">
        <f aca="false">(DX486+DY486)/AL486*60</f>
        <v>119.557195571956</v>
      </c>
      <c r="FS486" s="22"/>
      <c r="FT486" s="22"/>
      <c r="FU486" s="22"/>
      <c r="FV486" s="22"/>
      <c r="FW486" s="17" t="s">
        <v>270</v>
      </c>
      <c r="FX486" s="23" t="n">
        <v>742500</v>
      </c>
      <c r="FY486" s="23" t="n">
        <v>745000</v>
      </c>
      <c r="FZ486" s="8" t="n">
        <v>1</v>
      </c>
      <c r="GA486" s="8" t="n">
        <v>0</v>
      </c>
      <c r="GB486" s="8" t="n">
        <v>0</v>
      </c>
      <c r="GC486" s="8" t="n">
        <v>0</v>
      </c>
      <c r="GD486" s="8" t="n">
        <v>-1</v>
      </c>
      <c r="GE486" s="8" t="n">
        <v>0</v>
      </c>
      <c r="GF486" s="8" t="n">
        <v>0</v>
      </c>
      <c r="GG486" s="8" t="n">
        <v>14</v>
      </c>
      <c r="GH486" s="8" t="n">
        <v>0</v>
      </c>
      <c r="GI486" s="8" t="n">
        <v>0</v>
      </c>
      <c r="GJ486" s="8" t="n">
        <v>-0.1</v>
      </c>
      <c r="GK486" s="8" t="n">
        <f aca="false">Z486-AH486/10</f>
        <v>0</v>
      </c>
      <c r="GL486" s="22"/>
      <c r="GM486" s="22"/>
      <c r="GN486" s="22"/>
      <c r="GO486" s="22"/>
      <c r="GP486" s="22"/>
    </row>
    <row r="487" customFormat="false" ht="13.65" hidden="false" customHeight="true" outlineLevel="0" collapsed="false">
      <c r="A487" s="16" t="n">
        <v>33251</v>
      </c>
      <c r="B487" s="17" t="s">
        <v>2381</v>
      </c>
      <c r="C487" s="17" t="s">
        <v>272</v>
      </c>
      <c r="D487" s="17" t="s">
        <v>262</v>
      </c>
      <c r="E487" s="17" t="s">
        <v>262</v>
      </c>
      <c r="F487" s="8" t="n">
        <v>74</v>
      </c>
      <c r="G487" s="8" t="n">
        <v>211</v>
      </c>
      <c r="H487" s="8" t="n">
        <v>2009</v>
      </c>
      <c r="I487" s="8" t="n">
        <v>2</v>
      </c>
      <c r="J487" s="8" t="n">
        <v>35</v>
      </c>
      <c r="K487" s="17" t="s">
        <v>263</v>
      </c>
      <c r="L487" s="8" t="n">
        <v>2010</v>
      </c>
      <c r="M487" s="8" t="n">
        <v>27</v>
      </c>
      <c r="N487" s="8" t="n">
        <v>8</v>
      </c>
      <c r="O487" s="8" t="n">
        <v>8475160</v>
      </c>
      <c r="P487" s="17" t="s">
        <v>2382</v>
      </c>
      <c r="Q487" s="17" t="s">
        <v>2383</v>
      </c>
      <c r="R487" s="17" t="s">
        <v>2384</v>
      </c>
      <c r="S487" s="17" t="s">
        <v>2377</v>
      </c>
      <c r="T487" s="17" t="s">
        <v>268</v>
      </c>
      <c r="U487" s="17" t="s">
        <v>351</v>
      </c>
      <c r="V487" s="8" t="n">
        <v>50</v>
      </c>
      <c r="W487" s="8" t="n">
        <v>6</v>
      </c>
      <c r="X487" s="8" t="n">
        <v>4</v>
      </c>
      <c r="Y487" s="8" t="n">
        <v>2</v>
      </c>
      <c r="Z487" s="8" t="n">
        <v>10</v>
      </c>
      <c r="AA487" s="8" t="n">
        <v>18</v>
      </c>
      <c r="AB487" s="8" t="n">
        <v>82</v>
      </c>
      <c r="AC487" s="18" t="n">
        <f aca="false">Z487/V487</f>
        <v>0.2</v>
      </c>
      <c r="AD487" s="19" t="n">
        <f aca="false">IF(FZ487&gt;V487,Z487-V487*(GC487-Z487)/(FZ487-V487),0)</f>
        <v>1.34020618556701</v>
      </c>
      <c r="AE487" s="19" t="n">
        <v>4.182</v>
      </c>
      <c r="AF487" s="8" t="n">
        <v>-4</v>
      </c>
      <c r="AG487" s="8" t="n">
        <v>2.8</v>
      </c>
      <c r="AH487" s="8" t="n">
        <v>48</v>
      </c>
      <c r="AI487" s="8" t="n">
        <v>763</v>
      </c>
      <c r="AJ487" s="8" t="n">
        <v>31648</v>
      </c>
      <c r="AK487" s="19" t="n">
        <v>527.46666666667</v>
      </c>
      <c r="AL487" s="8" t="n">
        <v>527.47</v>
      </c>
      <c r="AM487" s="8" t="n">
        <v>527</v>
      </c>
      <c r="AN487" s="18" t="n">
        <f aca="false">AJ487/60/V487</f>
        <v>10.5493333333333</v>
      </c>
      <c r="AO487" s="8" t="n">
        <v>18.03</v>
      </c>
      <c r="AP487" s="12" t="n">
        <f aca="false">IF(EF487&gt;0,Z487/EF487,0)</f>
        <v>0.769230769230769</v>
      </c>
      <c r="AQ487" s="8" t="n">
        <v>132</v>
      </c>
      <c r="AR487" s="8" t="n">
        <v>133</v>
      </c>
      <c r="AS487" s="8" t="n">
        <v>133</v>
      </c>
      <c r="AT487" s="8" t="n">
        <v>109</v>
      </c>
      <c r="AU487" s="8" t="n">
        <v>110</v>
      </c>
      <c r="AV487" s="8" t="n">
        <v>81</v>
      </c>
      <c r="AW487" s="8" t="n">
        <v>76</v>
      </c>
      <c r="AX487" s="8" t="n">
        <v>31</v>
      </c>
      <c r="AY487" s="8" t="n">
        <v>3</v>
      </c>
      <c r="AZ487" s="8" t="n">
        <v>8</v>
      </c>
      <c r="BA487" s="8" t="n">
        <f aca="false">AY487+AZ487</f>
        <v>11</v>
      </c>
      <c r="BB487" s="8" t="n">
        <v>7.47</v>
      </c>
      <c r="BC487" s="8" t="n">
        <v>30.5062</v>
      </c>
      <c r="BD487" s="19" t="n">
        <v>79.2</v>
      </c>
      <c r="BE487" s="19" t="n">
        <v>9.00910010111218</v>
      </c>
      <c r="BF487" s="19" t="n">
        <f aca="false">AQ487+BD487</f>
        <v>211.2</v>
      </c>
      <c r="BG487" s="19" t="n">
        <f aca="false">IF(AL487&gt;0,BF487/AL487*60,0)</f>
        <v>24.0241151155516</v>
      </c>
      <c r="BH487" s="8" t="n">
        <v>146</v>
      </c>
      <c r="BI487" s="8" t="n">
        <v>153</v>
      </c>
      <c r="BJ487" s="8" t="n">
        <v>174</v>
      </c>
      <c r="BK487" s="12" t="n">
        <f aca="false">BH487/(BH487+BJ487)</f>
        <v>0.45625</v>
      </c>
      <c r="BL487" s="8" t="n">
        <v>127</v>
      </c>
      <c r="BM487" s="8" t="n">
        <v>127</v>
      </c>
      <c r="BN487" s="8" t="n">
        <v>80</v>
      </c>
      <c r="BO487" s="8" t="n">
        <f aca="false">BM487-BN487</f>
        <v>47</v>
      </c>
      <c r="BP487" s="8" t="n">
        <v>29</v>
      </c>
      <c r="BQ487" s="8" t="n">
        <v>6</v>
      </c>
      <c r="BR487" s="8" t="n">
        <v>8</v>
      </c>
      <c r="BS487" s="8" t="n">
        <v>8</v>
      </c>
      <c r="BT487" s="12" t="n">
        <f aca="false">BS487/(EA487+BS487)</f>
        <v>0.0238095238095238</v>
      </c>
      <c r="BU487" s="8" t="n">
        <v>1</v>
      </c>
      <c r="BV487" s="8" t="n">
        <v>8</v>
      </c>
      <c r="BW487" s="12" t="n">
        <f aca="false">IF(BU487+BV487&gt;0,BU487/(BU487+BV487),0)</f>
        <v>0.111111111111111</v>
      </c>
      <c r="BX487" s="8" t="n">
        <v>1</v>
      </c>
      <c r="BY487" s="8" t="n">
        <v>1</v>
      </c>
      <c r="BZ487" s="8" t="n">
        <v>0</v>
      </c>
      <c r="CA487" s="8" t="n">
        <v>1</v>
      </c>
      <c r="CB487" s="8" t="n">
        <v>0</v>
      </c>
      <c r="CC487" s="8" t="n">
        <v>6</v>
      </c>
      <c r="CD487" s="8" t="n">
        <v>0</v>
      </c>
      <c r="CE487" s="8" t="n">
        <v>3</v>
      </c>
      <c r="CF487" s="8" t="n">
        <v>0</v>
      </c>
      <c r="CG487" s="8" t="n">
        <v>1</v>
      </c>
      <c r="CH487" s="8" t="n">
        <v>1</v>
      </c>
      <c r="CI487" s="8" t="n">
        <v>7</v>
      </c>
      <c r="CJ487" s="8" t="n">
        <v>0</v>
      </c>
      <c r="CK487" s="8" t="n">
        <v>0</v>
      </c>
      <c r="CL487" s="8" t="n">
        <v>1</v>
      </c>
      <c r="CM487" s="8" t="n">
        <v>0</v>
      </c>
      <c r="CN487" s="8" t="n">
        <v>1</v>
      </c>
      <c r="CO487" s="8" t="n">
        <v>0</v>
      </c>
      <c r="CP487" s="8" t="n">
        <v>0</v>
      </c>
      <c r="CQ487" s="8" t="n">
        <v>1</v>
      </c>
      <c r="CR487" s="8" t="n">
        <v>0</v>
      </c>
      <c r="CS487" s="8" t="n">
        <v>0</v>
      </c>
      <c r="CT487" s="8" t="n">
        <v>1</v>
      </c>
      <c r="CU487" s="8" t="n">
        <v>0</v>
      </c>
      <c r="CV487" s="8" t="n">
        <v>0</v>
      </c>
      <c r="CW487" s="8" t="n">
        <v>4</v>
      </c>
      <c r="CX487" s="8" t="n">
        <v>0</v>
      </c>
      <c r="CY487" s="8" t="n">
        <v>0</v>
      </c>
      <c r="CZ487" s="8" t="n">
        <v>1</v>
      </c>
      <c r="DA487" s="8" t="n">
        <v>28</v>
      </c>
      <c r="DB487" s="8" t="n">
        <v>18</v>
      </c>
      <c r="DC487" s="8" t="n">
        <v>1</v>
      </c>
      <c r="DD487" s="8" t="n">
        <v>6</v>
      </c>
      <c r="DE487" s="8" t="n">
        <v>7</v>
      </c>
      <c r="DF487" s="8" t="n">
        <v>3</v>
      </c>
      <c r="DG487" s="8" t="n">
        <v>0</v>
      </c>
      <c r="DH487" s="8" t="n">
        <v>46</v>
      </c>
      <c r="DI487" s="8" t="n">
        <v>17</v>
      </c>
      <c r="DJ487" s="8" t="n">
        <v>10</v>
      </c>
      <c r="DK487" s="8" t="n">
        <v>17</v>
      </c>
      <c r="DL487" s="8" t="n">
        <v>15</v>
      </c>
      <c r="DM487" s="8" t="n">
        <v>2</v>
      </c>
      <c r="DN487" s="8" t="n">
        <v>10</v>
      </c>
      <c r="DO487" s="8" t="n">
        <v>8</v>
      </c>
      <c r="DP487" s="8" t="n">
        <v>2</v>
      </c>
      <c r="DQ487" s="8" t="n">
        <f aca="false">DJ487-DI487</f>
        <v>-7</v>
      </c>
      <c r="DR487" s="19" t="n">
        <v>-7.531</v>
      </c>
      <c r="DS487" s="8" t="n">
        <v>14</v>
      </c>
      <c r="DT487" s="8" t="n">
        <v>2</v>
      </c>
      <c r="DU487" s="8" t="n">
        <v>0</v>
      </c>
      <c r="DV487" s="8" t="n">
        <v>1</v>
      </c>
      <c r="DW487" s="8" t="n">
        <v>0</v>
      </c>
      <c r="DX487" s="8" t="n">
        <v>481</v>
      </c>
      <c r="DY487" s="8" t="n">
        <v>446</v>
      </c>
      <c r="DZ487" s="8" t="n">
        <v>373</v>
      </c>
      <c r="EA487" s="8" t="n">
        <v>328</v>
      </c>
      <c r="EB487" s="8" t="n">
        <v>274</v>
      </c>
      <c r="EC487" s="8" t="n">
        <v>243</v>
      </c>
      <c r="ED487" s="8" t="n">
        <v>20.63</v>
      </c>
      <c r="EE487" s="8" t="n">
        <v>19.1</v>
      </c>
      <c r="EF487" s="8" t="n">
        <v>13</v>
      </c>
      <c r="EG487" s="8" t="n">
        <v>17</v>
      </c>
      <c r="EH487" s="12" t="n">
        <f aca="false">EF487/EB487</f>
        <v>0.0474452554744526</v>
      </c>
      <c r="EI487" s="20" t="n">
        <f aca="false">1-EG487/EC487</f>
        <v>0.930041152263374</v>
      </c>
      <c r="EJ487" s="21" t="n">
        <f aca="false">EH487+EI487</f>
        <v>0.977486407737827</v>
      </c>
      <c r="EK487" s="8" t="n">
        <v>482</v>
      </c>
      <c r="EL487" s="8" t="n">
        <v>446</v>
      </c>
      <c r="EM487" s="8" t="n">
        <v>374</v>
      </c>
      <c r="EN487" s="8" t="n">
        <v>329</v>
      </c>
      <c r="EO487" s="8" t="n">
        <v>275</v>
      </c>
      <c r="EP487" s="8" t="n">
        <v>244</v>
      </c>
      <c r="EQ487" s="8" t="n">
        <v>13</v>
      </c>
      <c r="ER487" s="8" t="n">
        <v>17</v>
      </c>
      <c r="ES487" s="8" t="n">
        <v>231</v>
      </c>
      <c r="ET487" s="8" t="n">
        <v>208</v>
      </c>
      <c r="EU487" s="8" t="n">
        <v>90</v>
      </c>
      <c r="EV487" s="8" t="n">
        <v>82</v>
      </c>
      <c r="EW487" s="8" t="n">
        <v>9</v>
      </c>
      <c r="EX487" s="8" t="n">
        <v>10</v>
      </c>
      <c r="EY487" s="8" t="n">
        <v>48</v>
      </c>
      <c r="EZ487" s="8" t="n">
        <v>32</v>
      </c>
      <c r="FA487" s="8" t="n">
        <v>0.2</v>
      </c>
      <c r="FB487" s="8" t="n">
        <v>0.5</v>
      </c>
      <c r="FC487" s="8" t="n">
        <v>0.7</v>
      </c>
      <c r="FD487" s="19" t="n">
        <v>13.88</v>
      </c>
      <c r="FE487" s="18" t="n">
        <f aca="false">FD487/V487</f>
        <v>0.2776</v>
      </c>
      <c r="FF487" s="8" t="n">
        <v>0.445</v>
      </c>
      <c r="FG487" s="8" t="n">
        <v>-0.03</v>
      </c>
      <c r="FH487" s="8" t="n">
        <v>0.5</v>
      </c>
      <c r="FI487" s="8" t="n">
        <v>0.47</v>
      </c>
      <c r="FJ487" s="22"/>
      <c r="FK487" s="22"/>
      <c r="FL487" s="22"/>
      <c r="FM487" s="8" t="n">
        <f aca="false">BL487+BS487+AH487+DT487</f>
        <v>185</v>
      </c>
      <c r="FN487" s="19" t="n">
        <f aca="false">IF(DS487&gt;0,(BL487+BR487)/DS487,0)</f>
        <v>9.64285714285714</v>
      </c>
      <c r="FO487" s="12" t="n">
        <v>0.0425974026</v>
      </c>
      <c r="FP487" s="19" t="n">
        <f aca="false">Z487-AH487/10</f>
        <v>5.2</v>
      </c>
      <c r="FQ487" s="19" t="n">
        <f aca="false">Z487+DR487/5</f>
        <v>8.4938</v>
      </c>
      <c r="FR487" s="19" t="n">
        <f aca="false">(DX487+DY487)/AL487*60</f>
        <v>105.446755265702</v>
      </c>
      <c r="FS487" s="8" t="n">
        <v>32</v>
      </c>
      <c r="FT487" s="17" t="s">
        <v>358</v>
      </c>
      <c r="FU487" s="8" t="n">
        <v>741</v>
      </c>
      <c r="FV487" s="22"/>
      <c r="FW487" s="17" t="s">
        <v>280</v>
      </c>
      <c r="FX487" s="23" t="n">
        <v>1700000</v>
      </c>
      <c r="FY487" s="23" t="n">
        <v>1600000</v>
      </c>
      <c r="FZ487" s="8" t="n">
        <v>535</v>
      </c>
      <c r="GA487" s="8" t="n">
        <v>43</v>
      </c>
      <c r="GB487" s="8" t="n">
        <v>51</v>
      </c>
      <c r="GC487" s="8" t="n">
        <v>94</v>
      </c>
      <c r="GD487" s="8" t="n">
        <v>-10</v>
      </c>
      <c r="GE487" s="8" t="n">
        <v>678</v>
      </c>
      <c r="GF487" s="8" t="n">
        <v>675</v>
      </c>
      <c r="GG487" s="8" t="n">
        <v>5408</v>
      </c>
      <c r="GH487" s="8" t="n">
        <v>-0.2</v>
      </c>
      <c r="GI487" s="8" t="n">
        <v>6.6</v>
      </c>
      <c r="GJ487" s="8" t="n">
        <v>6.5</v>
      </c>
      <c r="GK487" s="8" t="n">
        <f aca="false">Z487-AH487/10</f>
        <v>5.2</v>
      </c>
      <c r="GL487" s="22"/>
      <c r="GM487" s="22"/>
      <c r="GN487" s="22"/>
      <c r="GO487" s="22"/>
      <c r="GP487" s="22"/>
    </row>
    <row r="488" customFormat="false" ht="13.65" hidden="false" customHeight="true" outlineLevel="0" collapsed="false">
      <c r="A488" s="16" t="n">
        <v>35408</v>
      </c>
      <c r="B488" s="17" t="s">
        <v>2385</v>
      </c>
      <c r="C488" s="17" t="s">
        <v>360</v>
      </c>
      <c r="D488" s="17" t="s">
        <v>283</v>
      </c>
      <c r="E488" s="17" t="s">
        <v>283</v>
      </c>
      <c r="F488" s="8" t="n">
        <v>73</v>
      </c>
      <c r="G488" s="8" t="n">
        <v>182</v>
      </c>
      <c r="H488" s="8" t="n">
        <v>2015</v>
      </c>
      <c r="I488" s="8" t="n">
        <v>1</v>
      </c>
      <c r="J488" s="8" t="n">
        <v>17</v>
      </c>
      <c r="K488" s="17" t="s">
        <v>263</v>
      </c>
      <c r="L488" s="8" t="n">
        <v>2016</v>
      </c>
      <c r="M488" s="8" t="n">
        <v>21</v>
      </c>
      <c r="N488" s="8" t="n">
        <v>2</v>
      </c>
      <c r="O488" s="8" t="n">
        <v>8478398</v>
      </c>
      <c r="P488" s="17" t="s">
        <v>2386</v>
      </c>
      <c r="Q488" s="17" t="s">
        <v>2387</v>
      </c>
      <c r="R488" s="17" t="s">
        <v>1207</v>
      </c>
      <c r="S488" s="17" t="s">
        <v>2377</v>
      </c>
      <c r="T488" s="17" t="s">
        <v>268</v>
      </c>
      <c r="U488" s="17" t="s">
        <v>332</v>
      </c>
      <c r="V488" s="8" t="n">
        <v>76</v>
      </c>
      <c r="W488" s="8" t="n">
        <v>31</v>
      </c>
      <c r="X488" s="8" t="n">
        <v>26</v>
      </c>
      <c r="Y488" s="8" t="n">
        <v>13</v>
      </c>
      <c r="Z488" s="8" t="n">
        <v>57</v>
      </c>
      <c r="AA488" s="8" t="n">
        <v>5</v>
      </c>
      <c r="AB488" s="8" t="n">
        <v>34</v>
      </c>
      <c r="AC488" s="18" t="n">
        <f aca="false">Z488/V488</f>
        <v>0.75</v>
      </c>
      <c r="AD488" s="19" t="n">
        <f aca="false">IF(FZ488&gt;V488,Z488-V488*(GC488-Z488)/(FZ488-V488),0)</f>
        <v>38</v>
      </c>
      <c r="AE488" s="19" t="n">
        <v>23.182</v>
      </c>
      <c r="AF488" s="8" t="n">
        <v>8</v>
      </c>
      <c r="AG488" s="8" t="n">
        <v>3.9</v>
      </c>
      <c r="AH488" s="8" t="n">
        <v>16</v>
      </c>
      <c r="AI488" s="8" t="n">
        <v>1611</v>
      </c>
      <c r="AJ488" s="8" t="n">
        <v>77096</v>
      </c>
      <c r="AK488" s="19" t="n">
        <v>1284.9333333333</v>
      </c>
      <c r="AL488" s="8" t="n">
        <v>1284.97</v>
      </c>
      <c r="AM488" s="8" t="n">
        <v>1285</v>
      </c>
      <c r="AN488" s="18" t="n">
        <f aca="false">AJ488/60/V488</f>
        <v>16.9070175438596</v>
      </c>
      <c r="AO488" s="8" t="n">
        <v>28.15</v>
      </c>
      <c r="AP488" s="12" t="n">
        <f aca="false">IF(EF488&gt;0,Z488/EF488,0)</f>
        <v>0.686746987951807</v>
      </c>
      <c r="AQ488" s="8" t="n">
        <v>289</v>
      </c>
      <c r="AR488" s="8" t="n">
        <v>288</v>
      </c>
      <c r="AS488" s="8" t="n">
        <v>289</v>
      </c>
      <c r="AT488" s="8" t="n">
        <v>241</v>
      </c>
      <c r="AU488" s="8" t="n">
        <v>241</v>
      </c>
      <c r="AV488" s="8" t="n">
        <v>192</v>
      </c>
      <c r="AW488" s="8" t="n">
        <v>209</v>
      </c>
      <c r="AX488" s="8" t="n">
        <v>101</v>
      </c>
      <c r="AY488" s="8" t="n">
        <v>5</v>
      </c>
      <c r="AZ488" s="8" t="n">
        <v>22</v>
      </c>
      <c r="BA488" s="8" t="n">
        <f aca="false">AY488+AZ488</f>
        <v>27</v>
      </c>
      <c r="BB488" s="8" t="n">
        <v>23.99</v>
      </c>
      <c r="BC488" s="8" t="n">
        <v>26.5729</v>
      </c>
      <c r="BD488" s="19" t="n">
        <v>242.5</v>
      </c>
      <c r="BE488" s="19" t="n">
        <v>11.3235446715786</v>
      </c>
      <c r="BF488" s="19" t="n">
        <f aca="false">AQ488+BD488</f>
        <v>531.5</v>
      </c>
      <c r="BG488" s="19" t="n">
        <f aca="false">IF(AL488&gt;0,BF488/AL488*60,0)</f>
        <v>24.8177000241251</v>
      </c>
      <c r="BH488" s="8" t="n">
        <v>563</v>
      </c>
      <c r="BI488" s="8" t="n">
        <v>437</v>
      </c>
      <c r="BJ488" s="8" t="n">
        <v>329</v>
      </c>
      <c r="BK488" s="12" t="n">
        <f aca="false">BH488/(BH488+BJ488)</f>
        <v>0.631165919282511</v>
      </c>
      <c r="BL488" s="8" t="n">
        <v>18</v>
      </c>
      <c r="BM488" s="8" t="n">
        <v>18</v>
      </c>
      <c r="BN488" s="8" t="n">
        <v>56</v>
      </c>
      <c r="BO488" s="8" t="n">
        <f aca="false">BM488-BN488</f>
        <v>-38</v>
      </c>
      <c r="BP488" s="8" t="n">
        <v>49</v>
      </c>
      <c r="BQ488" s="8" t="n">
        <v>34</v>
      </c>
      <c r="BR488" s="8" t="n">
        <v>39</v>
      </c>
      <c r="BS488" s="8" t="n">
        <v>26</v>
      </c>
      <c r="BT488" s="12" t="n">
        <f aca="false">BS488/(EA488+BS488)</f>
        <v>0.0303030303030303</v>
      </c>
      <c r="BU488" s="8" t="n">
        <v>2</v>
      </c>
      <c r="BV488" s="8" t="n">
        <v>5</v>
      </c>
      <c r="BW488" s="12" t="n">
        <f aca="false">IF(BU488+BV488&gt;0,BU488/(BU488+BV488),0)</f>
        <v>0.285714285714286</v>
      </c>
      <c r="BX488" s="8" t="n">
        <v>0</v>
      </c>
      <c r="BY488" s="8" t="n">
        <v>1</v>
      </c>
      <c r="BZ488" s="8" t="n">
        <v>0</v>
      </c>
      <c r="CA488" s="8" t="n">
        <v>1</v>
      </c>
      <c r="CB488" s="8" t="n">
        <v>2</v>
      </c>
      <c r="CC488" s="8" t="n">
        <v>3</v>
      </c>
      <c r="CD488" s="8" t="n">
        <v>0</v>
      </c>
      <c r="CE488" s="8" t="n">
        <v>2</v>
      </c>
      <c r="CF488" s="8" t="n">
        <v>1</v>
      </c>
      <c r="CG488" s="8" t="n">
        <v>2</v>
      </c>
      <c r="CH488" s="8" t="n">
        <v>1</v>
      </c>
      <c r="CI488" s="8" t="n">
        <v>2</v>
      </c>
      <c r="CJ488" s="8" t="n">
        <v>0</v>
      </c>
      <c r="CK488" s="8" t="n">
        <v>3</v>
      </c>
      <c r="CL488" s="8" t="n">
        <v>2</v>
      </c>
      <c r="CM488" s="8" t="n">
        <v>7</v>
      </c>
      <c r="CN488" s="8" t="n">
        <v>3</v>
      </c>
      <c r="CO488" s="8" t="n">
        <v>0</v>
      </c>
      <c r="CP488" s="8" t="n">
        <v>1</v>
      </c>
      <c r="CQ488" s="8" t="n">
        <v>2</v>
      </c>
      <c r="CR488" s="8" t="n">
        <v>1</v>
      </c>
      <c r="CS488" s="8" t="n">
        <v>3</v>
      </c>
      <c r="CT488" s="8" t="n">
        <v>2</v>
      </c>
      <c r="CU488" s="8" t="n">
        <v>3</v>
      </c>
      <c r="CV488" s="8" t="n">
        <v>0</v>
      </c>
      <c r="CW488" s="8" t="n">
        <v>20</v>
      </c>
      <c r="CX488" s="8" t="n">
        <v>0</v>
      </c>
      <c r="CY488" s="8" t="n">
        <v>3</v>
      </c>
      <c r="CZ488" s="8" t="n">
        <v>4</v>
      </c>
      <c r="DA488" s="8" t="n">
        <v>42</v>
      </c>
      <c r="DB488" s="8" t="n">
        <v>18</v>
      </c>
      <c r="DC488" s="8" t="n">
        <v>8</v>
      </c>
      <c r="DD488" s="8" t="n">
        <v>12</v>
      </c>
      <c r="DE488" s="8" t="n">
        <v>17</v>
      </c>
      <c r="DF488" s="8" t="n">
        <v>13</v>
      </c>
      <c r="DG488" s="8" t="n">
        <v>2</v>
      </c>
      <c r="DH488" s="8" t="n">
        <v>122</v>
      </c>
      <c r="DI488" s="8" t="n">
        <v>8</v>
      </c>
      <c r="DJ488" s="8" t="n">
        <v>10</v>
      </c>
      <c r="DK488" s="8" t="n">
        <v>8</v>
      </c>
      <c r="DL488" s="8" t="n">
        <v>8</v>
      </c>
      <c r="DM488" s="8" t="n">
        <v>0</v>
      </c>
      <c r="DN488" s="8" t="n">
        <v>11</v>
      </c>
      <c r="DO488" s="8" t="n">
        <v>11</v>
      </c>
      <c r="DP488" s="8" t="n">
        <v>0</v>
      </c>
      <c r="DQ488" s="8" t="n">
        <f aca="false">DJ488-DI488</f>
        <v>2</v>
      </c>
      <c r="DR488" s="19" t="n">
        <v>-1.368</v>
      </c>
      <c r="DS488" s="8" t="n">
        <v>8</v>
      </c>
      <c r="DT488" s="8" t="n">
        <v>0</v>
      </c>
      <c r="DU488" s="8" t="n">
        <v>0</v>
      </c>
      <c r="DV488" s="8" t="n">
        <v>0</v>
      </c>
      <c r="DW488" s="8" t="n">
        <v>0</v>
      </c>
      <c r="DX488" s="8" t="n">
        <v>1381</v>
      </c>
      <c r="DY488" s="8" t="n">
        <v>1115</v>
      </c>
      <c r="DZ488" s="8" t="n">
        <v>1069</v>
      </c>
      <c r="EA488" s="8" t="n">
        <v>832</v>
      </c>
      <c r="EB488" s="8" t="n">
        <v>793</v>
      </c>
      <c r="EC488" s="8" t="n">
        <v>605</v>
      </c>
      <c r="ED488" s="8" t="n">
        <v>74.33</v>
      </c>
      <c r="EE488" s="8" t="n">
        <v>47.7</v>
      </c>
      <c r="EF488" s="8" t="n">
        <v>83</v>
      </c>
      <c r="EG488" s="8" t="n">
        <v>49</v>
      </c>
      <c r="EH488" s="12" t="n">
        <f aca="false">EF488/EB488</f>
        <v>0.104665825977301</v>
      </c>
      <c r="EI488" s="20" t="n">
        <f aca="false">1-EG488/EC488</f>
        <v>0.91900826446281</v>
      </c>
      <c r="EJ488" s="21" t="n">
        <f aca="false">EH488+EI488</f>
        <v>1.02367409044011</v>
      </c>
      <c r="EK488" s="8" t="n">
        <v>1379</v>
      </c>
      <c r="EL488" s="8" t="n">
        <v>1119</v>
      </c>
      <c r="EM488" s="8" t="n">
        <v>1067</v>
      </c>
      <c r="EN488" s="8" t="n">
        <v>835</v>
      </c>
      <c r="EO488" s="8" t="n">
        <v>792</v>
      </c>
      <c r="EP488" s="8" t="n">
        <v>607</v>
      </c>
      <c r="EQ488" s="8" t="n">
        <v>82</v>
      </c>
      <c r="ER488" s="8" t="n">
        <v>49</v>
      </c>
      <c r="ES488" s="8" t="n">
        <v>687</v>
      </c>
      <c r="ET488" s="8" t="n">
        <v>529</v>
      </c>
      <c r="EU488" s="8" t="n">
        <v>266</v>
      </c>
      <c r="EV488" s="8" t="n">
        <v>182</v>
      </c>
      <c r="EW488" s="8" t="n">
        <v>38</v>
      </c>
      <c r="EX488" s="8" t="n">
        <v>27</v>
      </c>
      <c r="EY488" s="8" t="n">
        <v>92</v>
      </c>
      <c r="EZ488" s="8" t="n">
        <v>72</v>
      </c>
      <c r="FA488" s="8" t="n">
        <v>5.4</v>
      </c>
      <c r="FB488" s="8" t="n">
        <v>1.6</v>
      </c>
      <c r="FC488" s="8" t="n">
        <v>7</v>
      </c>
      <c r="FD488" s="19" t="n">
        <v>55.82</v>
      </c>
      <c r="FE488" s="18" t="n">
        <f aca="false">FD488/V488</f>
        <v>0.734473684210526</v>
      </c>
      <c r="FF488" s="8" t="n">
        <v>8.4878</v>
      </c>
      <c r="FG488" s="8" t="n">
        <v>1.22</v>
      </c>
      <c r="FH488" s="8" t="n">
        <v>-0.14</v>
      </c>
      <c r="FI488" s="8" t="n">
        <v>1.08</v>
      </c>
      <c r="FJ488" s="22"/>
      <c r="FK488" s="22"/>
      <c r="FL488" s="22"/>
      <c r="FM488" s="8" t="n">
        <f aca="false">BL488+BS488+AH488+DT488</f>
        <v>60</v>
      </c>
      <c r="FN488" s="19" t="n">
        <f aca="false">IF(DS488&gt;0,(BL488+BR488)/DS488,0)</f>
        <v>7.125</v>
      </c>
      <c r="FO488" s="12" t="n">
        <v>0.1382122662</v>
      </c>
      <c r="FP488" s="19" t="n">
        <f aca="false">Z488-AH488/10</f>
        <v>55.4</v>
      </c>
      <c r="FQ488" s="19" t="n">
        <f aca="false">Z488+DR488/5</f>
        <v>56.7264</v>
      </c>
      <c r="FR488" s="19" t="n">
        <f aca="false">(DX488+DY488)/AL488*60</f>
        <v>116.547468034273</v>
      </c>
      <c r="FS488" s="8" t="n">
        <v>4</v>
      </c>
      <c r="FT488" s="17" t="s">
        <v>307</v>
      </c>
      <c r="FU488" s="8" t="n">
        <v>195</v>
      </c>
      <c r="FV488" s="22"/>
      <c r="FW488" s="17" t="s">
        <v>270</v>
      </c>
      <c r="FX488" s="23" t="n">
        <v>925000</v>
      </c>
      <c r="FY488" s="23" t="n">
        <v>925000</v>
      </c>
      <c r="FZ488" s="8" t="n">
        <v>96</v>
      </c>
      <c r="GA488" s="8" t="n">
        <v>33</v>
      </c>
      <c r="GB488" s="8" t="n">
        <v>29</v>
      </c>
      <c r="GC488" s="8" t="n">
        <v>62</v>
      </c>
      <c r="GD488" s="8" t="n">
        <v>1</v>
      </c>
      <c r="GE488" s="8" t="n">
        <v>20</v>
      </c>
      <c r="GF488" s="8" t="n">
        <v>216</v>
      </c>
      <c r="GG488" s="8" t="n">
        <v>1529</v>
      </c>
      <c r="GH488" s="8" t="n">
        <v>5.5</v>
      </c>
      <c r="GI488" s="8" t="n">
        <v>1.5</v>
      </c>
      <c r="GJ488" s="8" t="n">
        <v>7</v>
      </c>
      <c r="GK488" s="8" t="n">
        <f aca="false">Z488-AH488/10</f>
        <v>55.4</v>
      </c>
      <c r="GL488" s="22"/>
      <c r="GM488" s="22"/>
      <c r="GN488" s="22"/>
      <c r="GO488" s="22"/>
      <c r="GP488" s="22"/>
    </row>
    <row r="489" customFormat="false" ht="13.65" hidden="false" customHeight="true" outlineLevel="0" collapsed="false">
      <c r="A489" s="16" t="n">
        <v>33729</v>
      </c>
      <c r="B489" s="17" t="s">
        <v>2388</v>
      </c>
      <c r="C489" s="17" t="s">
        <v>601</v>
      </c>
      <c r="D489" s="17" t="s">
        <v>283</v>
      </c>
      <c r="E489" s="17" t="s">
        <v>283</v>
      </c>
      <c r="F489" s="8" t="n">
        <v>68</v>
      </c>
      <c r="G489" s="8" t="n">
        <v>170</v>
      </c>
      <c r="H489" s="22"/>
      <c r="I489" s="22"/>
      <c r="J489" s="22"/>
      <c r="K489" s="17" t="s">
        <v>273</v>
      </c>
      <c r="L489" s="8" t="n">
        <v>2017</v>
      </c>
      <c r="M489" s="8" t="n">
        <v>25</v>
      </c>
      <c r="N489" s="8" t="n">
        <v>1</v>
      </c>
      <c r="O489" s="8" t="n">
        <v>8479304</v>
      </c>
      <c r="P489" s="17" t="s">
        <v>2389</v>
      </c>
      <c r="Q489" s="17" t="s">
        <v>2390</v>
      </c>
      <c r="R489" s="17" t="s">
        <v>2391</v>
      </c>
      <c r="S489" s="17" t="s">
        <v>2377</v>
      </c>
      <c r="T489" s="17" t="s">
        <v>313</v>
      </c>
      <c r="U489" s="17" t="s">
        <v>464</v>
      </c>
      <c r="V489" s="8" t="n">
        <v>9</v>
      </c>
      <c r="W489" s="8" t="n">
        <v>0</v>
      </c>
      <c r="X489" s="8" t="n">
        <v>0</v>
      </c>
      <c r="Y489" s="8" t="n">
        <v>0</v>
      </c>
      <c r="Z489" s="8" t="n">
        <v>0</v>
      </c>
      <c r="AA489" s="8" t="n">
        <v>33</v>
      </c>
      <c r="AB489" s="8" t="n">
        <v>64</v>
      </c>
      <c r="AC489" s="18" t="n">
        <f aca="false">Z489/V489</f>
        <v>0</v>
      </c>
      <c r="AD489" s="19" t="n">
        <f aca="false">IF(FZ489&gt;V489,Z489-V489*(GC489-Z489)/(FZ489-V489),0)</f>
        <v>0</v>
      </c>
      <c r="AE489" s="19" t="n">
        <v>0</v>
      </c>
      <c r="AF489" s="8" t="n">
        <v>-4</v>
      </c>
      <c r="AG489" s="8" t="n">
        <v>0.8</v>
      </c>
      <c r="AH489" s="8" t="n">
        <v>4</v>
      </c>
      <c r="AI489" s="8" t="n">
        <v>108</v>
      </c>
      <c r="AJ489" s="8" t="n">
        <v>4328</v>
      </c>
      <c r="AK489" s="19" t="n">
        <v>72.133333333333</v>
      </c>
      <c r="AL489" s="8" t="n">
        <v>72.13</v>
      </c>
      <c r="AM489" s="8" t="n">
        <v>72</v>
      </c>
      <c r="AN489" s="18" t="n">
        <f aca="false">AJ489/60/V489</f>
        <v>8.01481481481482</v>
      </c>
      <c r="AO489" s="8" t="n">
        <v>13.7</v>
      </c>
      <c r="AP489" s="12" t="n">
        <f aca="false">IF(EF489&gt;0,Z489/EF489,0)</f>
        <v>0</v>
      </c>
      <c r="AQ489" s="8" t="n">
        <v>8</v>
      </c>
      <c r="AR489" s="8" t="n">
        <v>8</v>
      </c>
      <c r="AS489" s="8" t="n">
        <v>8</v>
      </c>
      <c r="AT489" s="8" t="n">
        <v>6</v>
      </c>
      <c r="AU489" s="8" t="n">
        <v>6</v>
      </c>
      <c r="AV489" s="8" t="n">
        <v>5</v>
      </c>
      <c r="AW489" s="8" t="n">
        <v>6</v>
      </c>
      <c r="AX489" s="8" t="n">
        <v>3</v>
      </c>
      <c r="AY489" s="8" t="n">
        <v>0</v>
      </c>
      <c r="AZ489" s="8" t="n">
        <v>0</v>
      </c>
      <c r="BA489" s="8" t="n">
        <f aca="false">AY489+AZ489</f>
        <v>0</v>
      </c>
      <c r="BB489" s="8" t="n">
        <v>0.47</v>
      </c>
      <c r="BC489" s="8" t="n">
        <v>20</v>
      </c>
      <c r="BD489" s="19" t="n">
        <v>0</v>
      </c>
      <c r="BE489" s="19" t="n">
        <v>0</v>
      </c>
      <c r="BF489" s="19" t="n">
        <f aca="false">AQ489+BD489</f>
        <v>8</v>
      </c>
      <c r="BG489" s="19" t="n">
        <f aca="false">IF(AL489&gt;0,BF489/AL489*60,0)</f>
        <v>6.65465132399834</v>
      </c>
      <c r="BH489" s="8" t="n">
        <v>17</v>
      </c>
      <c r="BI489" s="8" t="n">
        <v>19</v>
      </c>
      <c r="BJ489" s="8" t="n">
        <v>26</v>
      </c>
      <c r="BK489" s="12" t="n">
        <f aca="false">BH489/(BH489+BJ489)</f>
        <v>0.395348837209302</v>
      </c>
      <c r="BL489" s="8" t="n">
        <v>13</v>
      </c>
      <c r="BM489" s="8" t="n">
        <v>13</v>
      </c>
      <c r="BN489" s="8" t="n">
        <v>5</v>
      </c>
      <c r="BO489" s="8" t="n">
        <f aca="false">BM489-BN489</f>
        <v>8</v>
      </c>
      <c r="BP489" s="8" t="n">
        <v>1</v>
      </c>
      <c r="BQ489" s="8" t="n">
        <v>2</v>
      </c>
      <c r="BR489" s="8" t="n">
        <v>3</v>
      </c>
      <c r="BS489" s="8" t="n">
        <v>3</v>
      </c>
      <c r="BT489" s="12" t="n">
        <f aca="false">BS489/(EA489+BS489)</f>
        <v>0.06</v>
      </c>
      <c r="BU489" s="8" t="n">
        <v>19</v>
      </c>
      <c r="BV489" s="8" t="n">
        <v>22</v>
      </c>
      <c r="BW489" s="12" t="n">
        <f aca="false">IF(BU489+BV489&gt;0,BU489/(BU489+BV489),0)</f>
        <v>0.463414634146341</v>
      </c>
      <c r="BX489" s="8" t="n">
        <v>8</v>
      </c>
      <c r="BY489" s="8" t="n">
        <v>7</v>
      </c>
      <c r="BZ489" s="8" t="n">
        <v>6</v>
      </c>
      <c r="CA489" s="8" t="n">
        <v>6</v>
      </c>
      <c r="CB489" s="8" t="n">
        <v>5</v>
      </c>
      <c r="CC489" s="8" t="n">
        <v>9</v>
      </c>
      <c r="CD489" s="8" t="n">
        <v>9</v>
      </c>
      <c r="CE489" s="8" t="n">
        <v>8</v>
      </c>
      <c r="CF489" s="8" t="n">
        <v>4</v>
      </c>
      <c r="CG489" s="8" t="n">
        <v>5</v>
      </c>
      <c r="CH489" s="8" t="n">
        <v>9</v>
      </c>
      <c r="CI489" s="8" t="n">
        <v>12</v>
      </c>
      <c r="CJ489" s="8" t="n">
        <v>0</v>
      </c>
      <c r="CK489" s="8" t="n">
        <v>0</v>
      </c>
      <c r="CL489" s="8" t="n">
        <v>0</v>
      </c>
      <c r="CM489" s="8" t="n">
        <v>0</v>
      </c>
      <c r="CN489" s="8" t="n">
        <v>0</v>
      </c>
      <c r="CO489" s="8" t="n">
        <v>0</v>
      </c>
      <c r="CP489" s="8" t="n">
        <v>0</v>
      </c>
      <c r="CQ489" s="8" t="n">
        <v>0</v>
      </c>
      <c r="CR489" s="8" t="n">
        <v>0</v>
      </c>
      <c r="CS489" s="8" t="n">
        <v>0</v>
      </c>
      <c r="CT489" s="8" t="n">
        <v>0</v>
      </c>
      <c r="CU489" s="8" t="n">
        <v>0</v>
      </c>
      <c r="CV489" s="8" t="n">
        <v>0</v>
      </c>
      <c r="CW489" s="8" t="n">
        <v>0</v>
      </c>
      <c r="CX489" s="8" t="n">
        <v>0</v>
      </c>
      <c r="CY489" s="8" t="n">
        <v>0</v>
      </c>
      <c r="CZ489" s="8" t="n">
        <v>0</v>
      </c>
      <c r="DA489" s="8" t="n">
        <v>1</v>
      </c>
      <c r="DB489" s="8" t="n">
        <v>1</v>
      </c>
      <c r="DC489" s="8" t="n">
        <v>0</v>
      </c>
      <c r="DD489" s="8" t="n">
        <v>0</v>
      </c>
      <c r="DE489" s="8" t="n">
        <v>0</v>
      </c>
      <c r="DF489" s="8" t="n">
        <v>1</v>
      </c>
      <c r="DG489" s="8" t="n">
        <v>0</v>
      </c>
      <c r="DH489" s="8" t="n">
        <v>3</v>
      </c>
      <c r="DI489" s="8" t="n">
        <v>2</v>
      </c>
      <c r="DJ489" s="8" t="n">
        <v>0</v>
      </c>
      <c r="DK489" s="8" t="n">
        <v>2</v>
      </c>
      <c r="DL489" s="8" t="n">
        <v>2</v>
      </c>
      <c r="DM489" s="8" t="n">
        <v>0</v>
      </c>
      <c r="DN489" s="8" t="n">
        <v>0</v>
      </c>
      <c r="DO489" s="8" t="n">
        <v>0</v>
      </c>
      <c r="DP489" s="8" t="n">
        <v>0</v>
      </c>
      <c r="DQ489" s="8" t="n">
        <f aca="false">DJ489-DI489</f>
        <v>-2</v>
      </c>
      <c r="DR489" s="19" t="n">
        <v>-2.09</v>
      </c>
      <c r="DS489" s="8" t="n">
        <v>2</v>
      </c>
      <c r="DT489" s="8" t="n">
        <v>0</v>
      </c>
      <c r="DU489" s="8" t="n">
        <v>0</v>
      </c>
      <c r="DV489" s="8" t="n">
        <v>0</v>
      </c>
      <c r="DW489" s="8" t="n">
        <v>0</v>
      </c>
      <c r="DX489" s="8" t="n">
        <v>56</v>
      </c>
      <c r="DY489" s="8" t="n">
        <v>68</v>
      </c>
      <c r="DZ489" s="8" t="n">
        <v>45</v>
      </c>
      <c r="EA489" s="8" t="n">
        <v>47</v>
      </c>
      <c r="EB489" s="8" t="n">
        <v>35</v>
      </c>
      <c r="EC489" s="8" t="n">
        <v>36</v>
      </c>
      <c r="ED489" s="8" t="n">
        <v>1.8</v>
      </c>
      <c r="EE489" s="8" t="n">
        <v>1.83</v>
      </c>
      <c r="EF489" s="8" t="n">
        <v>0</v>
      </c>
      <c r="EG489" s="8" t="n">
        <v>4</v>
      </c>
      <c r="EH489" s="12" t="n">
        <f aca="false">EF489/EB489</f>
        <v>0</v>
      </c>
      <c r="EI489" s="20" t="n">
        <f aca="false">1-EG489/EC489</f>
        <v>0.888888888888889</v>
      </c>
      <c r="EJ489" s="21" t="n">
        <f aca="false">EH489+EI489</f>
        <v>0.888888888888889</v>
      </c>
      <c r="EK489" s="8" t="n">
        <v>57</v>
      </c>
      <c r="EL489" s="8" t="n">
        <v>67</v>
      </c>
      <c r="EM489" s="8" t="n">
        <v>46</v>
      </c>
      <c r="EN489" s="8" t="n">
        <v>46</v>
      </c>
      <c r="EO489" s="8" t="n">
        <v>36</v>
      </c>
      <c r="EP489" s="8" t="n">
        <v>36</v>
      </c>
      <c r="EQ489" s="8" t="n">
        <v>0</v>
      </c>
      <c r="ER489" s="8" t="n">
        <v>4</v>
      </c>
      <c r="ES489" s="8" t="n">
        <v>24</v>
      </c>
      <c r="ET489" s="8" t="n">
        <v>28</v>
      </c>
      <c r="EU489" s="8" t="n">
        <v>12</v>
      </c>
      <c r="EV489" s="8" t="n">
        <v>8</v>
      </c>
      <c r="EW489" s="8" t="n">
        <v>0</v>
      </c>
      <c r="EX489" s="8" t="n">
        <v>1</v>
      </c>
      <c r="EY489" s="8" t="n">
        <v>7</v>
      </c>
      <c r="EZ489" s="8" t="n">
        <v>3</v>
      </c>
      <c r="FA489" s="8" t="n">
        <v>-0.2</v>
      </c>
      <c r="FB489" s="8" t="n">
        <v>0</v>
      </c>
      <c r="FC489" s="8" t="n">
        <v>-0.3</v>
      </c>
      <c r="FD489" s="19" t="n">
        <v>-0.8</v>
      </c>
      <c r="FE489" s="18" t="n">
        <f aca="false">FD489/V489</f>
        <v>-0.0888888888888889</v>
      </c>
      <c r="FF489" s="8" t="n">
        <v>0.0031</v>
      </c>
      <c r="FG489" s="8" t="n">
        <v>0</v>
      </c>
      <c r="FH489" s="8" t="n">
        <v>-0.01</v>
      </c>
      <c r="FI489" s="8" t="n">
        <v>-0.01</v>
      </c>
      <c r="FJ489" s="22"/>
      <c r="FK489" s="22"/>
      <c r="FL489" s="22"/>
      <c r="FM489" s="8" t="n">
        <f aca="false">BL489+BS489+AH489+DT489</f>
        <v>20</v>
      </c>
      <c r="FN489" s="19" t="n">
        <f aca="false">IF(DS489&gt;0,(BL489+BR489)/DS489,0)</f>
        <v>8</v>
      </c>
      <c r="FO489" s="12" t="n">
        <v>0</v>
      </c>
      <c r="FP489" s="19" t="n">
        <f aca="false">Z489-AH489/10</f>
        <v>-0.4</v>
      </c>
      <c r="FQ489" s="19" t="n">
        <f aca="false">Z489+DR489/5</f>
        <v>-0.418</v>
      </c>
      <c r="FR489" s="19" t="n">
        <f aca="false">(DX489+DY489)/AL489*60</f>
        <v>103.147095521974</v>
      </c>
      <c r="FS489" s="8" t="n">
        <v>11</v>
      </c>
      <c r="FT489" s="17" t="s">
        <v>326</v>
      </c>
      <c r="FU489" s="8" t="n">
        <v>87</v>
      </c>
      <c r="FV489" s="22"/>
      <c r="FW489" s="17" t="s">
        <v>280</v>
      </c>
      <c r="FX489" s="23" t="n">
        <v>650000</v>
      </c>
      <c r="FY489" s="23" t="n">
        <v>650000</v>
      </c>
      <c r="FZ489" s="8" t="n">
        <v>9</v>
      </c>
      <c r="GA489" s="8" t="n">
        <v>0</v>
      </c>
      <c r="GB489" s="8" t="n">
        <v>0</v>
      </c>
      <c r="GC489" s="8" t="n">
        <v>0</v>
      </c>
      <c r="GD489" s="8" t="n">
        <v>-4</v>
      </c>
      <c r="GE489" s="8" t="n">
        <v>4</v>
      </c>
      <c r="GF489" s="8" t="n">
        <v>5</v>
      </c>
      <c r="GG489" s="8" t="n">
        <v>72</v>
      </c>
      <c r="GH489" s="8" t="n">
        <v>-0.2</v>
      </c>
      <c r="GI489" s="8" t="n">
        <v>0</v>
      </c>
      <c r="GJ489" s="8" t="n">
        <v>-0.3</v>
      </c>
      <c r="GK489" s="8" t="n">
        <f aca="false">Z489-AH489/10</f>
        <v>-0.4</v>
      </c>
      <c r="GL489" s="22"/>
      <c r="GM489" s="22"/>
      <c r="GN489" s="22"/>
      <c r="GO489" s="22"/>
      <c r="GP489" s="22"/>
    </row>
    <row r="490" customFormat="false" ht="13.65" hidden="false" customHeight="true" outlineLevel="0" collapsed="false">
      <c r="A490" s="16" t="n">
        <v>32249</v>
      </c>
      <c r="B490" s="17" t="s">
        <v>2373</v>
      </c>
      <c r="C490" s="17" t="s">
        <v>282</v>
      </c>
      <c r="D490" s="17" t="s">
        <v>283</v>
      </c>
      <c r="E490" s="17" t="s">
        <v>283</v>
      </c>
      <c r="F490" s="8" t="n">
        <v>72</v>
      </c>
      <c r="G490" s="8" t="n">
        <v>220</v>
      </c>
      <c r="H490" s="8" t="n">
        <v>2006</v>
      </c>
      <c r="I490" s="8" t="n">
        <v>1</v>
      </c>
      <c r="J490" s="8" t="n">
        <v>7</v>
      </c>
      <c r="K490" s="17" t="s">
        <v>273</v>
      </c>
      <c r="L490" s="8" t="n">
        <v>2007</v>
      </c>
      <c r="M490" s="8" t="n">
        <v>29</v>
      </c>
      <c r="N490" s="8" t="n">
        <v>11</v>
      </c>
      <c r="O490" s="8" t="n">
        <v>8473449</v>
      </c>
      <c r="P490" s="17" t="s">
        <v>2392</v>
      </c>
      <c r="Q490" s="17" t="s">
        <v>2393</v>
      </c>
      <c r="R490" s="17" t="s">
        <v>2394</v>
      </c>
      <c r="S490" s="17" t="s">
        <v>2377</v>
      </c>
      <c r="T490" s="17" t="s">
        <v>299</v>
      </c>
      <c r="U490" s="17" t="s">
        <v>464</v>
      </c>
      <c r="V490" s="8" t="n">
        <v>76</v>
      </c>
      <c r="W490" s="8" t="n">
        <v>15</v>
      </c>
      <c r="X490" s="8" t="n">
        <v>29</v>
      </c>
      <c r="Y490" s="8" t="n">
        <v>16</v>
      </c>
      <c r="Z490" s="8" t="n">
        <v>44</v>
      </c>
      <c r="AA490" s="8" t="n">
        <v>4</v>
      </c>
      <c r="AB490" s="8" t="n">
        <v>20</v>
      </c>
      <c r="AC490" s="18" t="n">
        <f aca="false">Z490/V490</f>
        <v>0.578947368421053</v>
      </c>
      <c r="AD490" s="19" t="n">
        <f aca="false">IF(FZ490&gt;V490,Z490-V490*(GC490-Z490)/(FZ490-V490),0)</f>
        <v>-8.96969696969697</v>
      </c>
      <c r="AE490" s="19" t="n">
        <v>16.226</v>
      </c>
      <c r="AF490" s="8" t="n">
        <v>-34</v>
      </c>
      <c r="AG490" s="8" t="n">
        <v>-9</v>
      </c>
      <c r="AH490" s="8" t="n">
        <v>40</v>
      </c>
      <c r="AI490" s="8" t="n">
        <v>1540</v>
      </c>
      <c r="AJ490" s="8" t="n">
        <v>77644</v>
      </c>
      <c r="AK490" s="19" t="n">
        <v>1294.0666666667</v>
      </c>
      <c r="AL490" s="8" t="n">
        <v>1294.18</v>
      </c>
      <c r="AM490" s="8" t="n">
        <v>1294</v>
      </c>
      <c r="AN490" s="18" t="n">
        <f aca="false">AJ490/60/V490</f>
        <v>17.0271929824561</v>
      </c>
      <c r="AO490" s="8" t="n">
        <v>28.42</v>
      </c>
      <c r="AP490" s="12" t="n">
        <f aca="false">IF(EF490&gt;0,Z490/EF490,0)</f>
        <v>0.63768115942029</v>
      </c>
      <c r="AQ490" s="8" t="n">
        <v>279</v>
      </c>
      <c r="AR490" s="8" t="n">
        <v>279</v>
      </c>
      <c r="AS490" s="8" t="n">
        <v>279</v>
      </c>
      <c r="AT490" s="8" t="n">
        <v>211</v>
      </c>
      <c r="AU490" s="8" t="n">
        <v>211</v>
      </c>
      <c r="AV490" s="8" t="n">
        <v>161</v>
      </c>
      <c r="AW490" s="8" t="n">
        <v>165</v>
      </c>
      <c r="AX490" s="8" t="n">
        <v>74</v>
      </c>
      <c r="AY490" s="8" t="n">
        <v>6</v>
      </c>
      <c r="AZ490" s="8" t="n">
        <v>25</v>
      </c>
      <c r="BA490" s="8" t="n">
        <f aca="false">AY490+AZ490</f>
        <v>31</v>
      </c>
      <c r="BB490" s="8" t="n">
        <v>17.65</v>
      </c>
      <c r="BC490" s="8" t="n">
        <v>28.5031</v>
      </c>
      <c r="BD490" s="19" t="n">
        <v>325</v>
      </c>
      <c r="BE490" s="19" t="n">
        <v>15.0687754366077</v>
      </c>
      <c r="BF490" s="19" t="n">
        <f aca="false">AQ490+BD490</f>
        <v>604</v>
      </c>
      <c r="BG490" s="19" t="n">
        <f aca="false">IF(AL490&gt;0,BF490/AL490*60,0)</f>
        <v>28.0022871625276</v>
      </c>
      <c r="BH490" s="8" t="n">
        <v>620</v>
      </c>
      <c r="BI490" s="8" t="n">
        <v>380</v>
      </c>
      <c r="BJ490" s="8" t="n">
        <v>312</v>
      </c>
      <c r="BK490" s="12" t="n">
        <f aca="false">BH490/(BH490+BJ490)</f>
        <v>0.665236051502146</v>
      </c>
      <c r="BL490" s="8" t="n">
        <v>70</v>
      </c>
      <c r="BM490" s="8" t="n">
        <v>70</v>
      </c>
      <c r="BN490" s="8" t="n">
        <v>72</v>
      </c>
      <c r="BO490" s="8" t="n">
        <f aca="false">BM490-BN490</f>
        <v>-2</v>
      </c>
      <c r="BP490" s="8" t="n">
        <v>50</v>
      </c>
      <c r="BQ490" s="8" t="n">
        <v>28</v>
      </c>
      <c r="BR490" s="8" t="n">
        <v>24</v>
      </c>
      <c r="BS490" s="8" t="n">
        <v>34</v>
      </c>
      <c r="BT490" s="12" t="n">
        <f aca="false">BS490/(EA490+BS490)</f>
        <v>0.0393974507531866</v>
      </c>
      <c r="BU490" s="8" t="n">
        <v>23</v>
      </c>
      <c r="BV490" s="8" t="n">
        <v>27</v>
      </c>
      <c r="BW490" s="12" t="n">
        <f aca="false">IF(BU490+BV490&gt;0,BU490/(BU490+BV490),0)</f>
        <v>0.46</v>
      </c>
      <c r="BX490" s="8" t="n">
        <v>1</v>
      </c>
      <c r="BY490" s="8" t="n">
        <v>4</v>
      </c>
      <c r="BZ490" s="8" t="n">
        <v>7</v>
      </c>
      <c r="CA490" s="8" t="n">
        <v>4</v>
      </c>
      <c r="CB490" s="8" t="n">
        <v>15</v>
      </c>
      <c r="CC490" s="8" t="n">
        <v>19</v>
      </c>
      <c r="CD490" s="8" t="n">
        <v>6</v>
      </c>
      <c r="CE490" s="8" t="n">
        <v>12</v>
      </c>
      <c r="CF490" s="8" t="n">
        <v>8</v>
      </c>
      <c r="CG490" s="8" t="n">
        <v>5</v>
      </c>
      <c r="CH490" s="8" t="n">
        <v>16</v>
      </c>
      <c r="CI490" s="8" t="n">
        <v>15</v>
      </c>
      <c r="CJ490" s="8" t="n">
        <v>0</v>
      </c>
      <c r="CK490" s="8" t="n">
        <v>0</v>
      </c>
      <c r="CL490" s="8" t="n">
        <v>1</v>
      </c>
      <c r="CM490" s="8" t="n">
        <v>2</v>
      </c>
      <c r="CN490" s="8" t="n">
        <v>1</v>
      </c>
      <c r="CO490" s="8" t="n">
        <v>0</v>
      </c>
      <c r="CP490" s="8" t="n">
        <v>0</v>
      </c>
      <c r="CQ490" s="8" t="n">
        <v>0</v>
      </c>
      <c r="CR490" s="8" t="n">
        <v>0</v>
      </c>
      <c r="CS490" s="8" t="n">
        <v>0</v>
      </c>
      <c r="CT490" s="8" t="n">
        <v>3</v>
      </c>
      <c r="CU490" s="8" t="n">
        <v>2</v>
      </c>
      <c r="CV490" s="8" t="n">
        <v>0</v>
      </c>
      <c r="CW490" s="8" t="n">
        <v>10</v>
      </c>
      <c r="CX490" s="8" t="n">
        <v>0</v>
      </c>
      <c r="CY490" s="8" t="n">
        <v>6</v>
      </c>
      <c r="CZ490" s="8" t="n">
        <v>6</v>
      </c>
      <c r="DA490" s="8" t="n">
        <v>38</v>
      </c>
      <c r="DB490" s="8" t="n">
        <v>15</v>
      </c>
      <c r="DC490" s="8" t="n">
        <v>4</v>
      </c>
      <c r="DD490" s="8" t="n">
        <v>6</v>
      </c>
      <c r="DE490" s="8" t="n">
        <v>26</v>
      </c>
      <c r="DF490" s="8" t="n">
        <v>12</v>
      </c>
      <c r="DG490" s="8" t="n">
        <v>1</v>
      </c>
      <c r="DH490" s="8" t="n">
        <v>97</v>
      </c>
      <c r="DI490" s="8" t="n">
        <v>20</v>
      </c>
      <c r="DJ490" s="8" t="n">
        <v>19</v>
      </c>
      <c r="DK490" s="8" t="n">
        <v>18</v>
      </c>
      <c r="DL490" s="8" t="n">
        <v>18</v>
      </c>
      <c r="DM490" s="8" t="n">
        <v>0</v>
      </c>
      <c r="DN490" s="8" t="n">
        <v>20</v>
      </c>
      <c r="DO490" s="8" t="n">
        <v>20</v>
      </c>
      <c r="DP490" s="8" t="n">
        <v>0</v>
      </c>
      <c r="DQ490" s="8" t="n">
        <f aca="false">DJ490-DI490</f>
        <v>-1</v>
      </c>
      <c r="DR490" s="19" t="n">
        <v>-0.133</v>
      </c>
      <c r="DS490" s="8" t="n">
        <v>20</v>
      </c>
      <c r="DT490" s="8" t="n">
        <v>0</v>
      </c>
      <c r="DU490" s="8" t="n">
        <v>0</v>
      </c>
      <c r="DV490" s="8" t="n">
        <v>0</v>
      </c>
      <c r="DW490" s="8" t="n">
        <v>0</v>
      </c>
      <c r="DX490" s="8" t="n">
        <v>1382</v>
      </c>
      <c r="DY490" s="8" t="n">
        <v>1049</v>
      </c>
      <c r="DZ490" s="8" t="n">
        <v>1048</v>
      </c>
      <c r="EA490" s="8" t="n">
        <v>829</v>
      </c>
      <c r="EB490" s="8" t="n">
        <v>751</v>
      </c>
      <c r="EC490" s="8" t="n">
        <v>600</v>
      </c>
      <c r="ED490" s="8" t="n">
        <v>68.01</v>
      </c>
      <c r="EE490" s="8" t="n">
        <v>56.23</v>
      </c>
      <c r="EF490" s="8" t="n">
        <v>69</v>
      </c>
      <c r="EG490" s="8" t="n">
        <v>71</v>
      </c>
      <c r="EH490" s="12" t="n">
        <f aca="false">EF490/EB490</f>
        <v>0.0918774966711052</v>
      </c>
      <c r="EI490" s="20" t="n">
        <f aca="false">1-EG490/EC490</f>
        <v>0.881666666666667</v>
      </c>
      <c r="EJ490" s="21" t="n">
        <f aca="false">EH490+EI490</f>
        <v>0.973544163337772</v>
      </c>
      <c r="EK490" s="8" t="n">
        <v>1379</v>
      </c>
      <c r="EL490" s="8" t="n">
        <v>1049</v>
      </c>
      <c r="EM490" s="8" t="n">
        <v>1046</v>
      </c>
      <c r="EN490" s="8" t="n">
        <v>829</v>
      </c>
      <c r="EO490" s="8" t="n">
        <v>749</v>
      </c>
      <c r="EP490" s="8" t="n">
        <v>599</v>
      </c>
      <c r="EQ490" s="8" t="n">
        <v>69</v>
      </c>
      <c r="ER490" s="8" t="n">
        <v>71</v>
      </c>
      <c r="ES490" s="8" t="n">
        <v>659</v>
      </c>
      <c r="ET490" s="8" t="n">
        <v>495</v>
      </c>
      <c r="EU490" s="8" t="n">
        <v>246</v>
      </c>
      <c r="EV490" s="8" t="n">
        <v>202</v>
      </c>
      <c r="EW490" s="8" t="n">
        <v>35</v>
      </c>
      <c r="EX490" s="8" t="n">
        <v>35</v>
      </c>
      <c r="EY490" s="8" t="n">
        <v>67</v>
      </c>
      <c r="EZ490" s="8" t="n">
        <v>96</v>
      </c>
      <c r="FA490" s="8" t="n">
        <v>2.5</v>
      </c>
      <c r="FB490" s="8" t="n">
        <v>0.6</v>
      </c>
      <c r="FC490" s="8" t="n">
        <v>3.1</v>
      </c>
      <c r="FD490" s="19" t="n">
        <v>34.13</v>
      </c>
      <c r="FE490" s="18" t="n">
        <f aca="false">FD490/V490</f>
        <v>0.449078947368421</v>
      </c>
      <c r="FF490" s="8" t="n">
        <v>3.2661</v>
      </c>
      <c r="FG490" s="8" t="n">
        <v>0.08</v>
      </c>
      <c r="FH490" s="8" t="n">
        <v>-0.06</v>
      </c>
      <c r="FI490" s="8" t="n">
        <v>0.02</v>
      </c>
      <c r="FJ490" s="22"/>
      <c r="FK490" s="22"/>
      <c r="FL490" s="22"/>
      <c r="FM490" s="8" t="n">
        <f aca="false">BL490+BS490+AH490+DT490</f>
        <v>144</v>
      </c>
      <c r="FN490" s="19" t="n">
        <f aca="false">IF(DS490&gt;0,(BL490+BR490)/DS490,0)</f>
        <v>4.7</v>
      </c>
      <c r="FO490" s="12" t="n">
        <v>0.0884383089</v>
      </c>
      <c r="FP490" s="19" t="n">
        <f aca="false">Z490-AH490/10</f>
        <v>40</v>
      </c>
      <c r="FQ490" s="19" t="n">
        <f aca="false">Z490+DR490/5</f>
        <v>43.9734</v>
      </c>
      <c r="FR490" s="19" t="n">
        <f aca="false">(DX490+DY490)/AL490*60</f>
        <v>112.704569688915</v>
      </c>
      <c r="FS490" s="8" t="n">
        <v>6</v>
      </c>
      <c r="FT490" s="17" t="s">
        <v>2395</v>
      </c>
      <c r="FU490" s="8" t="n">
        <v>341</v>
      </c>
      <c r="FV490" s="17" t="s">
        <v>1439</v>
      </c>
      <c r="FW490" s="17" t="s">
        <v>280</v>
      </c>
      <c r="FX490" s="23" t="n">
        <v>8000000</v>
      </c>
      <c r="FY490" s="23" t="n">
        <v>6000000</v>
      </c>
      <c r="FZ490" s="8" t="n">
        <v>670</v>
      </c>
      <c r="GA490" s="8" t="n">
        <v>173</v>
      </c>
      <c r="GB490" s="8" t="n">
        <v>285</v>
      </c>
      <c r="GC490" s="8" t="n">
        <v>458</v>
      </c>
      <c r="GD490" s="8" t="n">
        <v>-101</v>
      </c>
      <c r="GE490" s="8" t="n">
        <v>374</v>
      </c>
      <c r="GF490" s="8" t="n">
        <v>1663</v>
      </c>
      <c r="GG490" s="8" t="n">
        <v>12344</v>
      </c>
      <c r="GH490" s="8" t="n">
        <v>35</v>
      </c>
      <c r="GI490" s="8" t="n">
        <v>10.1</v>
      </c>
      <c r="GJ490" s="8" t="n">
        <v>45</v>
      </c>
      <c r="GK490" s="8" t="n">
        <f aca="false">Z490-AH490/10</f>
        <v>40</v>
      </c>
      <c r="GL490" s="22"/>
      <c r="GM490" s="22"/>
      <c r="GN490" s="22"/>
      <c r="GO490" s="22"/>
      <c r="GP490" s="22"/>
    </row>
    <row r="491" customFormat="false" ht="13.65" hidden="false" customHeight="true" outlineLevel="0" collapsed="false">
      <c r="A491" s="16" t="n">
        <v>33270</v>
      </c>
      <c r="B491" s="17" t="s">
        <v>2396</v>
      </c>
      <c r="C491" s="17" t="s">
        <v>289</v>
      </c>
      <c r="D491" s="17" t="s">
        <v>283</v>
      </c>
      <c r="E491" s="17" t="s">
        <v>283</v>
      </c>
      <c r="F491" s="8" t="n">
        <v>71</v>
      </c>
      <c r="G491" s="8" t="n">
        <v>185</v>
      </c>
      <c r="H491" s="8" t="n">
        <v>2009</v>
      </c>
      <c r="I491" s="8" t="n">
        <v>1</v>
      </c>
      <c r="J491" s="8" t="n">
        <v>26</v>
      </c>
      <c r="K491" s="17" t="s">
        <v>273</v>
      </c>
      <c r="L491" s="8" t="n">
        <v>2010</v>
      </c>
      <c r="M491" s="8" t="n">
        <v>26</v>
      </c>
      <c r="N491" s="8" t="n">
        <v>8</v>
      </c>
      <c r="O491" s="8" t="n">
        <v>8475151</v>
      </c>
      <c r="P491" s="17" t="s">
        <v>2397</v>
      </c>
      <c r="Q491" s="17" t="s">
        <v>2398</v>
      </c>
      <c r="R491" s="17" t="s">
        <v>2399</v>
      </c>
      <c r="S491" s="17" t="s">
        <v>2377</v>
      </c>
      <c r="T491" s="17" t="s">
        <v>299</v>
      </c>
      <c r="U491" s="17" t="s">
        <v>581</v>
      </c>
      <c r="V491" s="8" t="n">
        <v>62</v>
      </c>
      <c r="W491" s="8" t="n">
        <v>24</v>
      </c>
      <c r="X491" s="8" t="n">
        <v>20</v>
      </c>
      <c r="Y491" s="8" t="n">
        <v>9</v>
      </c>
      <c r="Z491" s="8" t="n">
        <v>44</v>
      </c>
      <c r="AA491" s="8" t="n">
        <v>3</v>
      </c>
      <c r="AB491" s="8" t="n">
        <v>49</v>
      </c>
      <c r="AC491" s="18" t="n">
        <f aca="false">Z491/V491</f>
        <v>0.709677419354839</v>
      </c>
      <c r="AD491" s="19" t="n">
        <f aca="false">IF(FZ491&gt;V491,Z491-V491*(GC491-Z491)/(FZ491-V491),0)</f>
        <v>9.72777777777777</v>
      </c>
      <c r="AE491" s="19" t="n">
        <v>18.312</v>
      </c>
      <c r="AF491" s="8" t="n">
        <v>-1</v>
      </c>
      <c r="AG491" s="8" t="n">
        <v>-1.9</v>
      </c>
      <c r="AH491" s="8" t="n">
        <v>30</v>
      </c>
      <c r="AI491" s="8" t="n">
        <v>1390</v>
      </c>
      <c r="AJ491" s="8" t="n">
        <v>64392</v>
      </c>
      <c r="AK491" s="19" t="n">
        <v>1073.2</v>
      </c>
      <c r="AL491" s="8" t="n">
        <v>1072.03</v>
      </c>
      <c r="AM491" s="8" t="n">
        <v>1073</v>
      </c>
      <c r="AN491" s="18" t="n">
        <f aca="false">AJ491/60/V491</f>
        <v>17.3096774193548</v>
      </c>
      <c r="AO491" s="8" t="n">
        <v>28.54</v>
      </c>
      <c r="AP491" s="12" t="n">
        <f aca="false">IF(EF491&gt;0,Z491/EF491,0)</f>
        <v>0.619718309859155</v>
      </c>
      <c r="AQ491" s="8" t="n">
        <v>323</v>
      </c>
      <c r="AR491" s="8" t="n">
        <v>327</v>
      </c>
      <c r="AS491" s="8" t="n">
        <v>327</v>
      </c>
      <c r="AT491" s="8" t="n">
        <v>260</v>
      </c>
      <c r="AU491" s="8" t="n">
        <v>262</v>
      </c>
      <c r="AV491" s="8" t="n">
        <v>182</v>
      </c>
      <c r="AW491" s="8" t="n">
        <v>176</v>
      </c>
      <c r="AX491" s="8" t="n">
        <v>62</v>
      </c>
      <c r="AY491" s="8" t="n">
        <v>8</v>
      </c>
      <c r="AZ491" s="8" t="n">
        <v>19</v>
      </c>
      <c r="BA491" s="8" t="n">
        <f aca="false">AY491+AZ491</f>
        <v>27</v>
      </c>
      <c r="BB491" s="8" t="n">
        <v>17.82</v>
      </c>
      <c r="BC491" s="8" t="n">
        <v>28.3352</v>
      </c>
      <c r="BD491" s="19" t="n">
        <v>118.8</v>
      </c>
      <c r="BE491" s="19" t="n">
        <v>6.64181885948565</v>
      </c>
      <c r="BF491" s="19" t="n">
        <f aca="false">AQ491+BD491</f>
        <v>441.8</v>
      </c>
      <c r="BG491" s="19" t="n">
        <f aca="false">IF(AL491&gt;0,BF491/AL491*60,0)</f>
        <v>24.7269199555983</v>
      </c>
      <c r="BH491" s="8" t="n">
        <v>520</v>
      </c>
      <c r="BI491" s="8" t="n">
        <v>358</v>
      </c>
      <c r="BJ491" s="8" t="n">
        <v>302</v>
      </c>
      <c r="BK491" s="12" t="n">
        <f aca="false">BH491/(BH491+BJ491)</f>
        <v>0.632603406326034</v>
      </c>
      <c r="BL491" s="8" t="n">
        <v>94</v>
      </c>
      <c r="BM491" s="8" t="n">
        <v>94</v>
      </c>
      <c r="BN491" s="8" t="n">
        <v>97</v>
      </c>
      <c r="BO491" s="8" t="n">
        <f aca="false">BM491-BN491</f>
        <v>-3</v>
      </c>
      <c r="BP491" s="8" t="n">
        <v>80</v>
      </c>
      <c r="BQ491" s="8" t="n">
        <v>19</v>
      </c>
      <c r="BR491" s="8" t="n">
        <v>33</v>
      </c>
      <c r="BS491" s="8" t="n">
        <v>50</v>
      </c>
      <c r="BT491" s="12" t="n">
        <f aca="false">BS491/(EA491+BS491)</f>
        <v>0.0641025641025641</v>
      </c>
      <c r="BU491" s="8" t="n">
        <v>25</v>
      </c>
      <c r="BV491" s="8" t="n">
        <v>50</v>
      </c>
      <c r="BW491" s="12" t="n">
        <f aca="false">IF(BU491+BV491&gt;0,BU491/(BU491+BV491),0)</f>
        <v>0.333333333333333</v>
      </c>
      <c r="BX491" s="8" t="n">
        <v>2</v>
      </c>
      <c r="BY491" s="8" t="n">
        <v>8</v>
      </c>
      <c r="BZ491" s="8" t="n">
        <v>6</v>
      </c>
      <c r="CA491" s="8" t="n">
        <v>19</v>
      </c>
      <c r="CB491" s="8" t="n">
        <v>17</v>
      </c>
      <c r="CC491" s="8" t="n">
        <v>23</v>
      </c>
      <c r="CD491" s="8" t="n">
        <v>11</v>
      </c>
      <c r="CE491" s="8" t="n">
        <v>14</v>
      </c>
      <c r="CF491" s="8" t="n">
        <v>7</v>
      </c>
      <c r="CG491" s="8" t="n">
        <v>11</v>
      </c>
      <c r="CH491" s="8" t="n">
        <v>12</v>
      </c>
      <c r="CI491" s="8" t="n">
        <v>35</v>
      </c>
      <c r="CJ491" s="8" t="n">
        <v>0</v>
      </c>
      <c r="CK491" s="8" t="n">
        <v>0</v>
      </c>
      <c r="CL491" s="8" t="n">
        <v>2</v>
      </c>
      <c r="CM491" s="8" t="n">
        <v>5</v>
      </c>
      <c r="CN491" s="8" t="n">
        <v>1</v>
      </c>
      <c r="CO491" s="8" t="n">
        <v>0</v>
      </c>
      <c r="CP491" s="8" t="n">
        <v>0</v>
      </c>
      <c r="CQ491" s="8" t="n">
        <v>1</v>
      </c>
      <c r="CR491" s="8" t="n">
        <v>2</v>
      </c>
      <c r="CS491" s="8" t="n">
        <v>5</v>
      </c>
      <c r="CT491" s="8" t="n">
        <v>2</v>
      </c>
      <c r="CU491" s="8" t="n">
        <v>2</v>
      </c>
      <c r="CV491" s="8" t="n">
        <v>0</v>
      </c>
      <c r="CW491" s="8" t="n">
        <v>12</v>
      </c>
      <c r="CX491" s="8" t="n">
        <v>2</v>
      </c>
      <c r="CY491" s="8" t="n">
        <v>4</v>
      </c>
      <c r="CZ491" s="8" t="n">
        <v>9</v>
      </c>
      <c r="DA491" s="8" t="n">
        <v>65</v>
      </c>
      <c r="DB491" s="8" t="n">
        <v>8</v>
      </c>
      <c r="DC491" s="8" t="n">
        <v>3</v>
      </c>
      <c r="DD491" s="8" t="n">
        <v>26</v>
      </c>
      <c r="DE491" s="8" t="n">
        <v>54</v>
      </c>
      <c r="DF491" s="8" t="n">
        <v>10</v>
      </c>
      <c r="DG491" s="8" t="n">
        <v>2</v>
      </c>
      <c r="DH491" s="8" t="n">
        <v>79</v>
      </c>
      <c r="DI491" s="8" t="n">
        <v>15</v>
      </c>
      <c r="DJ491" s="8" t="n">
        <v>28</v>
      </c>
      <c r="DK491" s="8" t="n">
        <v>15</v>
      </c>
      <c r="DL491" s="8" t="n">
        <v>15</v>
      </c>
      <c r="DM491" s="8" t="n">
        <v>0</v>
      </c>
      <c r="DN491" s="8" t="n">
        <v>28</v>
      </c>
      <c r="DO491" s="8" t="n">
        <v>28</v>
      </c>
      <c r="DP491" s="8" t="n">
        <v>0</v>
      </c>
      <c r="DQ491" s="8" t="n">
        <f aca="false">DJ491-DI491</f>
        <v>13</v>
      </c>
      <c r="DR491" s="19" t="n">
        <v>9.546</v>
      </c>
      <c r="DS491" s="8" t="n">
        <v>15</v>
      </c>
      <c r="DT491" s="8" t="n">
        <v>0</v>
      </c>
      <c r="DU491" s="8" t="n">
        <v>0</v>
      </c>
      <c r="DV491" s="8" t="n">
        <v>0</v>
      </c>
      <c r="DW491" s="8" t="n">
        <v>0</v>
      </c>
      <c r="DX491" s="8" t="n">
        <v>1169</v>
      </c>
      <c r="DY491" s="8" t="n">
        <v>957</v>
      </c>
      <c r="DZ491" s="8" t="n">
        <v>926</v>
      </c>
      <c r="EA491" s="8" t="n">
        <v>730</v>
      </c>
      <c r="EB491" s="8" t="n">
        <v>661</v>
      </c>
      <c r="EC491" s="8" t="n">
        <v>536</v>
      </c>
      <c r="ED491" s="8" t="n">
        <v>64.63</v>
      </c>
      <c r="EE491" s="8" t="n">
        <v>51.83</v>
      </c>
      <c r="EF491" s="8" t="n">
        <v>71</v>
      </c>
      <c r="EG491" s="8" t="n">
        <v>42</v>
      </c>
      <c r="EH491" s="12" t="n">
        <f aca="false">EF491/EB491</f>
        <v>0.107413010590015</v>
      </c>
      <c r="EI491" s="20" t="n">
        <f aca="false">1-EG491/EC491</f>
        <v>0.921641791044776</v>
      </c>
      <c r="EJ491" s="21" t="n">
        <f aca="false">EH491+EI491</f>
        <v>1.02905480163479</v>
      </c>
      <c r="EK491" s="8" t="n">
        <v>1175</v>
      </c>
      <c r="EL491" s="8" t="n">
        <v>955</v>
      </c>
      <c r="EM491" s="8" t="n">
        <v>930</v>
      </c>
      <c r="EN491" s="8" t="n">
        <v>729</v>
      </c>
      <c r="EO491" s="8" t="n">
        <v>662</v>
      </c>
      <c r="EP491" s="8" t="n">
        <v>535</v>
      </c>
      <c r="EQ491" s="8" t="n">
        <v>71</v>
      </c>
      <c r="ER491" s="8" t="n">
        <v>42</v>
      </c>
      <c r="ES491" s="8" t="n">
        <v>579</v>
      </c>
      <c r="ET491" s="8" t="n">
        <v>492</v>
      </c>
      <c r="EU491" s="8" t="n">
        <v>237</v>
      </c>
      <c r="EV491" s="8" t="n">
        <v>177</v>
      </c>
      <c r="EW491" s="8" t="n">
        <v>38</v>
      </c>
      <c r="EX491" s="8" t="n">
        <v>23</v>
      </c>
      <c r="EY491" s="8" t="n">
        <v>65</v>
      </c>
      <c r="EZ491" s="8" t="n">
        <v>76</v>
      </c>
      <c r="FA491" s="8" t="n">
        <v>4.2</v>
      </c>
      <c r="FB491" s="8" t="n">
        <v>1.2</v>
      </c>
      <c r="FC491" s="8" t="n">
        <v>5.4</v>
      </c>
      <c r="FD491" s="19" t="n">
        <v>47.01</v>
      </c>
      <c r="FE491" s="18" t="n">
        <f aca="false">FD491/V491</f>
        <v>0.758225806451613</v>
      </c>
      <c r="FF491" s="8" t="n">
        <v>6.7209</v>
      </c>
      <c r="FG491" s="8" t="n">
        <v>2.49</v>
      </c>
      <c r="FH491" s="8" t="n">
        <v>-0.08</v>
      </c>
      <c r="FI491" s="8" t="n">
        <v>2.41</v>
      </c>
      <c r="FJ491" s="8" t="n">
        <v>6</v>
      </c>
      <c r="FK491" s="8" t="n">
        <v>2</v>
      </c>
      <c r="FL491" s="8" t="n">
        <v>1</v>
      </c>
      <c r="FM491" s="8" t="n">
        <f aca="false">BL491+BS491+AH491+DT491</f>
        <v>174</v>
      </c>
      <c r="FN491" s="19" t="n">
        <f aca="false">IF(DS491&gt;0,(BL491+BR491)/DS491,0)</f>
        <v>8.46666666666667</v>
      </c>
      <c r="FO491" s="12" t="n">
        <v>0.1449403447</v>
      </c>
      <c r="FP491" s="19" t="n">
        <f aca="false">Z491-AH491/10</f>
        <v>41</v>
      </c>
      <c r="FQ491" s="19" t="n">
        <f aca="false">Z491+DR491/5</f>
        <v>45.9092</v>
      </c>
      <c r="FR491" s="19" t="n">
        <f aca="false">(DX491+DY491)/AL491*60</f>
        <v>118.989207391584</v>
      </c>
      <c r="FS491" s="8" t="n">
        <v>4</v>
      </c>
      <c r="FT491" s="17" t="s">
        <v>307</v>
      </c>
      <c r="FU491" s="8" t="n">
        <v>195</v>
      </c>
      <c r="FV491" s="22"/>
      <c r="FW491" s="17" t="s">
        <v>280</v>
      </c>
      <c r="FX491" s="23" t="n">
        <v>4500000</v>
      </c>
      <c r="FY491" s="23" t="n">
        <v>4650000</v>
      </c>
      <c r="FZ491" s="8" t="n">
        <v>422</v>
      </c>
      <c r="GA491" s="8" t="n">
        <v>123</v>
      </c>
      <c r="GB491" s="8" t="n">
        <v>120</v>
      </c>
      <c r="GC491" s="8" t="n">
        <v>243</v>
      </c>
      <c r="GD491" s="8" t="n">
        <v>15</v>
      </c>
      <c r="GE491" s="8" t="n">
        <v>205</v>
      </c>
      <c r="GF491" s="8" t="n">
        <v>990</v>
      </c>
      <c r="GG491" s="8" t="n">
        <v>6385</v>
      </c>
      <c r="GH491" s="8" t="n">
        <v>23</v>
      </c>
      <c r="GI491" s="8" t="n">
        <v>8.4</v>
      </c>
      <c r="GJ491" s="8" t="n">
        <v>31.4</v>
      </c>
      <c r="GK491" s="8" t="n">
        <f aca="false">Z491-AH491/10</f>
        <v>41</v>
      </c>
      <c r="GL491" s="22"/>
      <c r="GM491" s="22"/>
      <c r="GN491" s="22"/>
      <c r="GO491" s="22"/>
      <c r="GP491" s="22"/>
    </row>
    <row r="492" customFormat="false" ht="13.65" hidden="false" customHeight="true" outlineLevel="0" collapsed="false">
      <c r="A492" s="16" t="n">
        <v>31271</v>
      </c>
      <c r="B492" s="17" t="s">
        <v>2238</v>
      </c>
      <c r="C492" s="17" t="s">
        <v>272</v>
      </c>
      <c r="D492" s="17" t="s">
        <v>262</v>
      </c>
      <c r="E492" s="17" t="s">
        <v>262</v>
      </c>
      <c r="F492" s="8" t="n">
        <v>74</v>
      </c>
      <c r="G492" s="8" t="n">
        <v>210</v>
      </c>
      <c r="H492" s="8" t="n">
        <v>2003</v>
      </c>
      <c r="I492" s="8" t="n">
        <v>4</v>
      </c>
      <c r="J492" s="8" t="n">
        <v>132</v>
      </c>
      <c r="K492" s="17" t="s">
        <v>263</v>
      </c>
      <c r="L492" s="8" t="n">
        <v>2005</v>
      </c>
      <c r="M492" s="8" t="n">
        <v>32</v>
      </c>
      <c r="N492" s="8" t="n">
        <v>13</v>
      </c>
      <c r="O492" s="8" t="n">
        <v>8470724</v>
      </c>
      <c r="P492" s="17" t="s">
        <v>2400</v>
      </c>
      <c r="Q492" s="17" t="s">
        <v>2401</v>
      </c>
      <c r="R492" s="17" t="s">
        <v>2402</v>
      </c>
      <c r="S492" s="17" t="s">
        <v>2377</v>
      </c>
      <c r="T492" s="17" t="s">
        <v>278</v>
      </c>
      <c r="U492" s="17" t="s">
        <v>972</v>
      </c>
      <c r="V492" s="8" t="n">
        <v>18</v>
      </c>
      <c r="W492" s="8" t="n">
        <v>0</v>
      </c>
      <c r="X492" s="8" t="n">
        <v>3</v>
      </c>
      <c r="Y492" s="8" t="n">
        <v>0</v>
      </c>
      <c r="Z492" s="8" t="n">
        <v>3</v>
      </c>
      <c r="AA492" s="8" t="n">
        <v>25</v>
      </c>
      <c r="AB492" s="8" t="n">
        <v>73</v>
      </c>
      <c r="AC492" s="18" t="n">
        <f aca="false">Z492/V492</f>
        <v>0.166666666666667</v>
      </c>
      <c r="AD492" s="19" t="n">
        <f aca="false">IF(FZ492&gt;V492,Z492-V492*(GC492-Z492)/(FZ492-V492),0)</f>
        <v>-1.91197183098592</v>
      </c>
      <c r="AE492" s="19" t="n">
        <v>0.88</v>
      </c>
      <c r="AF492" s="8" t="n">
        <v>-4</v>
      </c>
      <c r="AG492" s="8" t="n">
        <v>-5.7</v>
      </c>
      <c r="AH492" s="8" t="n">
        <v>28</v>
      </c>
      <c r="AI492" s="8" t="n">
        <v>352</v>
      </c>
      <c r="AJ492" s="8" t="n">
        <v>15418</v>
      </c>
      <c r="AK492" s="19" t="n">
        <v>256.96666666667</v>
      </c>
      <c r="AL492" s="8" t="n">
        <v>256.97</v>
      </c>
      <c r="AM492" s="8" t="n">
        <v>257</v>
      </c>
      <c r="AN492" s="18" t="n">
        <f aca="false">AJ492/60/V492</f>
        <v>14.2759259259259</v>
      </c>
      <c r="AO492" s="8" t="n">
        <v>24.15</v>
      </c>
      <c r="AP492" s="12" t="n">
        <f aca="false">IF(EF492&gt;0,Z492/EF492,0)</f>
        <v>0.375</v>
      </c>
      <c r="AQ492" s="8" t="n">
        <v>18</v>
      </c>
      <c r="AR492" s="8" t="n">
        <v>18</v>
      </c>
      <c r="AS492" s="8" t="n">
        <v>18</v>
      </c>
      <c r="AT492" s="8" t="n">
        <v>13</v>
      </c>
      <c r="AU492" s="8" t="n">
        <v>13</v>
      </c>
      <c r="AV492" s="8" t="n">
        <v>11</v>
      </c>
      <c r="AW492" s="8" t="n">
        <v>4</v>
      </c>
      <c r="AX492" s="8" t="n">
        <v>1</v>
      </c>
      <c r="AY492" s="8" t="n">
        <v>1</v>
      </c>
      <c r="AZ492" s="8" t="n">
        <v>0</v>
      </c>
      <c r="BA492" s="8" t="n">
        <f aca="false">AY492+AZ492</f>
        <v>1</v>
      </c>
      <c r="BB492" s="8" t="n">
        <v>0.36</v>
      </c>
      <c r="BC492" s="8" t="n">
        <v>59.5455</v>
      </c>
      <c r="BD492" s="19" t="n">
        <v>0</v>
      </c>
      <c r="BE492" s="19" t="n">
        <v>0</v>
      </c>
      <c r="BF492" s="19" t="n">
        <f aca="false">AQ492+BD492</f>
        <v>18</v>
      </c>
      <c r="BG492" s="19" t="n">
        <f aca="false">IF(AL492&gt;0,BF492/AL492*60,0)</f>
        <v>4.20282523251741</v>
      </c>
      <c r="BH492" s="8" t="n">
        <v>59</v>
      </c>
      <c r="BI492" s="8" t="n">
        <v>75</v>
      </c>
      <c r="BJ492" s="8" t="n">
        <v>90</v>
      </c>
      <c r="BK492" s="12" t="n">
        <f aca="false">BH492/(BH492+BJ492)</f>
        <v>0.395973154362416</v>
      </c>
      <c r="BL492" s="8" t="n">
        <v>21</v>
      </c>
      <c r="BM492" s="8" t="n">
        <v>21</v>
      </c>
      <c r="BN492" s="8" t="n">
        <v>16</v>
      </c>
      <c r="BO492" s="8" t="n">
        <f aca="false">BM492-BN492</f>
        <v>5</v>
      </c>
      <c r="BP492" s="8" t="n">
        <v>2</v>
      </c>
      <c r="BQ492" s="8" t="n">
        <v>16</v>
      </c>
      <c r="BR492" s="8" t="n">
        <v>6</v>
      </c>
      <c r="BS492" s="8" t="n">
        <v>18</v>
      </c>
      <c r="BT492" s="12" t="n">
        <f aca="false">BS492/(EA492+BS492)</f>
        <v>0.072289156626506</v>
      </c>
      <c r="BU492" s="8" t="n">
        <v>0</v>
      </c>
      <c r="BV492" s="8" t="n">
        <v>0</v>
      </c>
      <c r="BW492" s="12" t="n">
        <f aca="false">IF(BU492+BV492&gt;0,BU492/(BU492+BV492),0)</f>
        <v>0</v>
      </c>
      <c r="BX492" s="8" t="n">
        <v>0</v>
      </c>
      <c r="BY492" s="8" t="n">
        <v>0</v>
      </c>
      <c r="BZ492" s="8" t="n">
        <v>0</v>
      </c>
      <c r="CA492" s="8" t="n">
        <v>0</v>
      </c>
      <c r="CB492" s="8" t="n">
        <v>0</v>
      </c>
      <c r="CC492" s="8" t="n">
        <v>0</v>
      </c>
      <c r="CD492" s="8" t="n">
        <v>0</v>
      </c>
      <c r="CE492" s="8" t="n">
        <v>0</v>
      </c>
      <c r="CF492" s="8" t="n">
        <v>0</v>
      </c>
      <c r="CG492" s="8" t="n">
        <v>0</v>
      </c>
      <c r="CH492" s="8" t="n">
        <v>0</v>
      </c>
      <c r="CI492" s="8" t="n">
        <v>0</v>
      </c>
      <c r="CJ492" s="8" t="n">
        <v>0</v>
      </c>
      <c r="CK492" s="8" t="n">
        <v>0</v>
      </c>
      <c r="CL492" s="8" t="n">
        <v>0</v>
      </c>
      <c r="CM492" s="8" t="n">
        <v>0</v>
      </c>
      <c r="CN492" s="8" t="n">
        <v>0</v>
      </c>
      <c r="CO492" s="8" t="n">
        <v>0</v>
      </c>
      <c r="CP492" s="8" t="n">
        <v>0</v>
      </c>
      <c r="CQ492" s="8" t="n">
        <v>0</v>
      </c>
      <c r="CR492" s="8" t="n">
        <v>0</v>
      </c>
      <c r="CS492" s="8" t="n">
        <v>0</v>
      </c>
      <c r="CT492" s="8" t="n">
        <v>0</v>
      </c>
      <c r="CU492" s="8" t="n">
        <v>0</v>
      </c>
      <c r="CV492" s="8" t="n">
        <v>0</v>
      </c>
      <c r="CW492" s="8" t="n">
        <v>0</v>
      </c>
      <c r="CX492" s="8" t="n">
        <v>0</v>
      </c>
      <c r="CY492" s="8" t="n">
        <v>0</v>
      </c>
      <c r="CZ492" s="8" t="n">
        <v>0</v>
      </c>
      <c r="DA492" s="8" t="n">
        <v>2</v>
      </c>
      <c r="DB492" s="8" t="n">
        <v>1</v>
      </c>
      <c r="DC492" s="8" t="n">
        <v>0</v>
      </c>
      <c r="DD492" s="8" t="n">
        <v>4</v>
      </c>
      <c r="DE492" s="8" t="n">
        <v>2</v>
      </c>
      <c r="DF492" s="8" t="n">
        <v>0</v>
      </c>
      <c r="DG492" s="8" t="n">
        <v>0</v>
      </c>
      <c r="DH492" s="8" t="n">
        <v>4</v>
      </c>
      <c r="DI492" s="8" t="n">
        <v>10</v>
      </c>
      <c r="DJ492" s="8" t="n">
        <v>3</v>
      </c>
      <c r="DK492" s="8" t="n">
        <v>10</v>
      </c>
      <c r="DL492" s="8" t="n">
        <v>10</v>
      </c>
      <c r="DM492" s="8" t="n">
        <v>0</v>
      </c>
      <c r="DN492" s="8" t="n">
        <v>3</v>
      </c>
      <c r="DO492" s="8" t="n">
        <v>3</v>
      </c>
      <c r="DP492" s="8" t="n">
        <v>0</v>
      </c>
      <c r="DQ492" s="8" t="n">
        <f aca="false">DJ492-DI492</f>
        <v>-7</v>
      </c>
      <c r="DR492" s="19" t="n">
        <v>-6.057</v>
      </c>
      <c r="DS492" s="8" t="n">
        <v>9</v>
      </c>
      <c r="DT492" s="8" t="n">
        <v>0</v>
      </c>
      <c r="DU492" s="8" t="n">
        <v>0</v>
      </c>
      <c r="DV492" s="8" t="n">
        <v>1</v>
      </c>
      <c r="DW492" s="8" t="n">
        <v>0</v>
      </c>
      <c r="DX492" s="8" t="n">
        <v>165</v>
      </c>
      <c r="DY492" s="8" t="n">
        <v>302</v>
      </c>
      <c r="DZ492" s="8" t="n">
        <v>131</v>
      </c>
      <c r="EA492" s="8" t="n">
        <v>231</v>
      </c>
      <c r="EB492" s="8" t="n">
        <v>98</v>
      </c>
      <c r="EC492" s="8" t="n">
        <v>172</v>
      </c>
      <c r="ED492" s="8" t="n">
        <v>9.07</v>
      </c>
      <c r="EE492" s="8" t="n">
        <v>14.08</v>
      </c>
      <c r="EF492" s="8" t="n">
        <v>8</v>
      </c>
      <c r="EG492" s="8" t="n">
        <v>17</v>
      </c>
      <c r="EH492" s="12" t="n">
        <f aca="false">EF492/EB492</f>
        <v>0.0816326530612245</v>
      </c>
      <c r="EI492" s="20" t="n">
        <f aca="false">1-EG492/EC492</f>
        <v>0.901162790697674</v>
      </c>
      <c r="EJ492" s="21" t="n">
        <f aca="false">EH492+EI492</f>
        <v>0.982795443758899</v>
      </c>
      <c r="EK492" s="8" t="n">
        <v>168</v>
      </c>
      <c r="EL492" s="8" t="n">
        <v>303</v>
      </c>
      <c r="EM492" s="8" t="n">
        <v>134</v>
      </c>
      <c r="EN492" s="8" t="n">
        <v>232</v>
      </c>
      <c r="EO492" s="8" t="n">
        <v>101</v>
      </c>
      <c r="EP492" s="8" t="n">
        <v>173</v>
      </c>
      <c r="EQ492" s="8" t="n">
        <v>8</v>
      </c>
      <c r="ER492" s="8" t="n">
        <v>17</v>
      </c>
      <c r="ES492" s="8" t="n">
        <v>84</v>
      </c>
      <c r="ET492" s="8" t="n">
        <v>156</v>
      </c>
      <c r="EU492" s="8" t="n">
        <v>35</v>
      </c>
      <c r="EV492" s="8" t="n">
        <v>60</v>
      </c>
      <c r="EW492" s="8" t="n">
        <v>3</v>
      </c>
      <c r="EX492" s="8" t="n">
        <v>9</v>
      </c>
      <c r="EY492" s="8" t="n">
        <v>28</v>
      </c>
      <c r="EZ492" s="8" t="n">
        <v>12</v>
      </c>
      <c r="FA492" s="8" t="n">
        <v>0</v>
      </c>
      <c r="FB492" s="8" t="n">
        <v>0.2</v>
      </c>
      <c r="FC492" s="8" t="n">
        <v>0.2</v>
      </c>
      <c r="FD492" s="19" t="n">
        <v>-2.67</v>
      </c>
      <c r="FE492" s="18" t="n">
        <f aca="false">FD492/V492</f>
        <v>-0.148333333333333</v>
      </c>
      <c r="FF492" s="8" t="n">
        <v>0.0338</v>
      </c>
      <c r="FG492" s="8" t="n">
        <v>-0.05</v>
      </c>
      <c r="FH492" s="8" t="n">
        <v>-0.26</v>
      </c>
      <c r="FI492" s="8" t="n">
        <v>-0.31</v>
      </c>
      <c r="FJ492" s="22"/>
      <c r="FK492" s="22"/>
      <c r="FL492" s="22"/>
      <c r="FM492" s="8" t="n">
        <f aca="false">BL492+BS492+AH492+DT492</f>
        <v>67</v>
      </c>
      <c r="FN492" s="19" t="n">
        <f aca="false">IF(DS492&gt;0,(BL492+BR492)/DS492,0)</f>
        <v>3</v>
      </c>
      <c r="FO492" s="12" t="n">
        <v>0</v>
      </c>
      <c r="FP492" s="19" t="n">
        <f aca="false">Z492-AH492/10</f>
        <v>0.2</v>
      </c>
      <c r="FQ492" s="19" t="n">
        <f aca="false">Z492+DR492/5</f>
        <v>1.7886</v>
      </c>
      <c r="FR492" s="19" t="n">
        <f aca="false">(DX492+DY492)/AL492*60</f>
        <v>109.039965754757</v>
      </c>
      <c r="FS492" s="22"/>
      <c r="FT492" s="22"/>
      <c r="FU492" s="22"/>
      <c r="FV492" s="22"/>
      <c r="FW492" s="17" t="s">
        <v>280</v>
      </c>
      <c r="FX492" s="23" t="n">
        <v>1250000</v>
      </c>
      <c r="FY492" s="23" t="n">
        <v>1250000</v>
      </c>
      <c r="FZ492" s="8" t="n">
        <v>586</v>
      </c>
      <c r="GA492" s="8" t="n">
        <v>36</v>
      </c>
      <c r="GB492" s="8" t="n">
        <v>122</v>
      </c>
      <c r="GC492" s="8" t="n">
        <v>158</v>
      </c>
      <c r="GD492" s="8" t="n">
        <v>8</v>
      </c>
      <c r="GE492" s="8" t="n">
        <v>548</v>
      </c>
      <c r="GF492" s="8" t="n">
        <v>893</v>
      </c>
      <c r="GG492" s="8" t="n">
        <v>11837</v>
      </c>
      <c r="GH492" s="8" t="n">
        <v>7</v>
      </c>
      <c r="GI492" s="8" t="n">
        <v>27.2</v>
      </c>
      <c r="GJ492" s="8" t="n">
        <v>34.2</v>
      </c>
      <c r="GK492" s="8" t="n">
        <f aca="false">Z492-AH492/10</f>
        <v>0.2</v>
      </c>
      <c r="GL492" s="22"/>
      <c r="GM492" s="22"/>
      <c r="GN492" s="22"/>
      <c r="GO492" s="22"/>
      <c r="GP492" s="22"/>
    </row>
    <row r="493" customFormat="false" ht="13.65" hidden="false" customHeight="true" outlineLevel="0" collapsed="false">
      <c r="A493" s="16" t="n">
        <v>33901</v>
      </c>
      <c r="B493" s="17" t="s">
        <v>1026</v>
      </c>
      <c r="C493" s="17" t="s">
        <v>282</v>
      </c>
      <c r="D493" s="17" t="s">
        <v>283</v>
      </c>
      <c r="E493" s="17" t="s">
        <v>283</v>
      </c>
      <c r="F493" s="8" t="n">
        <v>68</v>
      </c>
      <c r="G493" s="8" t="n">
        <v>176</v>
      </c>
      <c r="H493" s="8" t="n">
        <v>2011</v>
      </c>
      <c r="I493" s="8" t="n">
        <v>3</v>
      </c>
      <c r="J493" s="8" t="n">
        <v>91</v>
      </c>
      <c r="K493" s="17" t="s">
        <v>263</v>
      </c>
      <c r="L493" s="8" t="n">
        <v>2015</v>
      </c>
      <c r="M493" s="8" t="n">
        <v>25</v>
      </c>
      <c r="N493" s="8" t="n">
        <v>3</v>
      </c>
      <c r="O493" s="8" t="n">
        <v>8476415</v>
      </c>
      <c r="P493" s="17" t="s">
        <v>2403</v>
      </c>
      <c r="Q493" s="17" t="s">
        <v>2404</v>
      </c>
      <c r="R493" s="17" t="s">
        <v>2405</v>
      </c>
      <c r="S493" s="17" t="s">
        <v>2377</v>
      </c>
      <c r="T493" s="17" t="s">
        <v>313</v>
      </c>
      <c r="U493" s="17" t="s">
        <v>972</v>
      </c>
      <c r="V493" s="8" t="n">
        <v>3</v>
      </c>
      <c r="W493" s="8" t="n">
        <v>0</v>
      </c>
      <c r="X493" s="8" t="n">
        <v>1</v>
      </c>
      <c r="Y493" s="8" t="n">
        <v>0</v>
      </c>
      <c r="Z493" s="8" t="n">
        <v>1</v>
      </c>
      <c r="AA493" s="8" t="n">
        <v>28</v>
      </c>
      <c r="AB493" s="8" t="n">
        <v>75</v>
      </c>
      <c r="AC493" s="18" t="n">
        <f aca="false">Z493/V493</f>
        <v>0.333333333333333</v>
      </c>
      <c r="AD493" s="19" t="n">
        <f aca="false">IF(FZ493&gt;V493,Z493-V493*(GC493-Z493)/(FZ493-V493),0)</f>
        <v>0.727272727272727</v>
      </c>
      <c r="AE493" s="19" t="n">
        <v>0.293</v>
      </c>
      <c r="AF493" s="8" t="n">
        <v>0</v>
      </c>
      <c r="AG493" s="8" t="n">
        <v>0.3</v>
      </c>
      <c r="AH493" s="8" t="n">
        <v>0</v>
      </c>
      <c r="AI493" s="8" t="n">
        <v>48</v>
      </c>
      <c r="AJ493" s="8" t="n">
        <v>1985</v>
      </c>
      <c r="AK493" s="19" t="n">
        <v>33.083333333333</v>
      </c>
      <c r="AL493" s="8" t="n">
        <v>33.08</v>
      </c>
      <c r="AM493" s="8" t="n">
        <v>33</v>
      </c>
      <c r="AN493" s="18" t="n">
        <f aca="false">AJ493/60/V493</f>
        <v>11.0277777777778</v>
      </c>
      <c r="AO493" s="8" t="n">
        <v>18.44</v>
      </c>
      <c r="AP493" s="12" t="n">
        <f aca="false">IF(EF493&gt;0,Z493/EF493,0)</f>
        <v>1</v>
      </c>
      <c r="AQ493" s="8" t="n">
        <v>7</v>
      </c>
      <c r="AR493" s="8" t="n">
        <v>7</v>
      </c>
      <c r="AS493" s="8" t="n">
        <v>7</v>
      </c>
      <c r="AT493" s="8" t="n">
        <v>5</v>
      </c>
      <c r="AU493" s="8" t="n">
        <v>5</v>
      </c>
      <c r="AV493" s="8" t="n">
        <v>4</v>
      </c>
      <c r="AW493" s="8" t="n">
        <v>5</v>
      </c>
      <c r="AX493" s="8" t="n">
        <v>2</v>
      </c>
      <c r="AY493" s="8" t="n">
        <v>0</v>
      </c>
      <c r="AZ493" s="8" t="n">
        <v>0</v>
      </c>
      <c r="BA493" s="8" t="n">
        <f aca="false">AY493+AZ493</f>
        <v>0</v>
      </c>
      <c r="BB493" s="8" t="n">
        <v>0.34</v>
      </c>
      <c r="BC493" s="8" t="n">
        <v>32.25</v>
      </c>
      <c r="BD493" s="19" t="n">
        <v>0</v>
      </c>
      <c r="BE493" s="19" t="n">
        <v>0</v>
      </c>
      <c r="BF493" s="19" t="n">
        <f aca="false">AQ493+BD493</f>
        <v>7</v>
      </c>
      <c r="BG493" s="19" t="n">
        <f aca="false">IF(AL493&gt;0,BF493/AL493*60,0)</f>
        <v>12.6964933494559</v>
      </c>
      <c r="BH493" s="8" t="n">
        <v>10</v>
      </c>
      <c r="BI493" s="8" t="n">
        <v>12</v>
      </c>
      <c r="BJ493" s="8" t="n">
        <v>10</v>
      </c>
      <c r="BK493" s="12" t="n">
        <f aca="false">BH493/(BH493+BJ493)</f>
        <v>0.5</v>
      </c>
      <c r="BL493" s="8" t="n">
        <v>7</v>
      </c>
      <c r="BM493" s="8" t="n">
        <v>7</v>
      </c>
      <c r="BN493" s="8" t="n">
        <v>4</v>
      </c>
      <c r="BO493" s="8" t="n">
        <f aca="false">BM493-BN493</f>
        <v>3</v>
      </c>
      <c r="BP493" s="8" t="n">
        <v>1</v>
      </c>
      <c r="BQ493" s="8" t="n">
        <v>0</v>
      </c>
      <c r="BR493" s="8" t="n">
        <v>1</v>
      </c>
      <c r="BS493" s="8" t="n">
        <v>0</v>
      </c>
      <c r="BT493" s="12" t="n">
        <f aca="false">BS493/(EA493+BS493)</f>
        <v>0</v>
      </c>
      <c r="BU493" s="8" t="n">
        <v>0</v>
      </c>
      <c r="BV493" s="8" t="n">
        <v>0</v>
      </c>
      <c r="BW493" s="12" t="n">
        <f aca="false">IF(BU493+BV493&gt;0,BU493/(BU493+BV493),0)</f>
        <v>0</v>
      </c>
      <c r="BX493" s="8" t="n">
        <v>0</v>
      </c>
      <c r="BY493" s="8" t="n">
        <v>0</v>
      </c>
      <c r="BZ493" s="8" t="n">
        <v>0</v>
      </c>
      <c r="CA493" s="8" t="n">
        <v>0</v>
      </c>
      <c r="CB493" s="8" t="n">
        <v>0</v>
      </c>
      <c r="CC493" s="8" t="n">
        <v>0</v>
      </c>
      <c r="CD493" s="8" t="n">
        <v>0</v>
      </c>
      <c r="CE493" s="8" t="n">
        <v>0</v>
      </c>
      <c r="CF493" s="8" t="n">
        <v>0</v>
      </c>
      <c r="CG493" s="8" t="n">
        <v>0</v>
      </c>
      <c r="CH493" s="8" t="n">
        <v>0</v>
      </c>
      <c r="CI493" s="8" t="n">
        <v>0</v>
      </c>
      <c r="CJ493" s="8" t="n">
        <v>0</v>
      </c>
      <c r="CK493" s="8" t="n">
        <v>0</v>
      </c>
      <c r="CL493" s="8" t="n">
        <v>0</v>
      </c>
      <c r="CM493" s="8" t="n">
        <v>0</v>
      </c>
      <c r="CN493" s="8" t="n">
        <v>0</v>
      </c>
      <c r="CO493" s="8" t="n">
        <v>0</v>
      </c>
      <c r="CP493" s="8" t="n">
        <v>0</v>
      </c>
      <c r="CQ493" s="8" t="n">
        <v>0</v>
      </c>
      <c r="CR493" s="8" t="n">
        <v>0</v>
      </c>
      <c r="CS493" s="8" t="n">
        <v>0</v>
      </c>
      <c r="CT493" s="8" t="n">
        <v>0</v>
      </c>
      <c r="CU493" s="8" t="n">
        <v>0</v>
      </c>
      <c r="CV493" s="8" t="n">
        <v>0</v>
      </c>
      <c r="CW493" s="8" t="n">
        <v>0</v>
      </c>
      <c r="CX493" s="8" t="n">
        <v>0</v>
      </c>
      <c r="CY493" s="8" t="n">
        <v>0</v>
      </c>
      <c r="CZ493" s="8" t="n">
        <v>0</v>
      </c>
      <c r="DA493" s="8" t="n">
        <v>1</v>
      </c>
      <c r="DB493" s="8" t="n">
        <v>0</v>
      </c>
      <c r="DC493" s="8" t="n">
        <v>0</v>
      </c>
      <c r="DD493" s="8" t="n">
        <v>1</v>
      </c>
      <c r="DE493" s="8" t="n">
        <v>0</v>
      </c>
      <c r="DF493" s="8" t="n">
        <v>0</v>
      </c>
      <c r="DG493" s="8" t="n">
        <v>0</v>
      </c>
      <c r="DH493" s="8" t="n">
        <v>3</v>
      </c>
      <c r="DI493" s="8" t="n">
        <v>0</v>
      </c>
      <c r="DJ493" s="8" t="n">
        <v>0</v>
      </c>
      <c r="DK493" s="8" t="n">
        <v>0</v>
      </c>
      <c r="DL493" s="8" t="n">
        <v>0</v>
      </c>
      <c r="DM493" s="8" t="n">
        <v>0</v>
      </c>
      <c r="DN493" s="8" t="n">
        <v>0</v>
      </c>
      <c r="DO493" s="8" t="n">
        <v>0</v>
      </c>
      <c r="DP493" s="8" t="n">
        <v>0</v>
      </c>
      <c r="DQ493" s="8" t="n">
        <f aca="false">DJ493-DI493</f>
        <v>0</v>
      </c>
      <c r="DR493" s="19" t="n">
        <v>-0.035</v>
      </c>
      <c r="DS493" s="8" t="n">
        <v>0</v>
      </c>
      <c r="DT493" s="8" t="n">
        <v>0</v>
      </c>
      <c r="DU493" s="8" t="n">
        <v>0</v>
      </c>
      <c r="DV493" s="8" t="n">
        <v>0</v>
      </c>
      <c r="DW493" s="8" t="n">
        <v>0</v>
      </c>
      <c r="DX493" s="8" t="n">
        <v>29</v>
      </c>
      <c r="DY493" s="8" t="n">
        <v>33</v>
      </c>
      <c r="DZ493" s="8" t="n">
        <v>20</v>
      </c>
      <c r="EA493" s="8" t="n">
        <v>26</v>
      </c>
      <c r="EB493" s="8" t="n">
        <v>15</v>
      </c>
      <c r="EC493" s="8" t="n">
        <v>17</v>
      </c>
      <c r="ED493" s="8" t="n">
        <v>0.76</v>
      </c>
      <c r="EE493" s="8" t="n">
        <v>1.25</v>
      </c>
      <c r="EF493" s="8" t="n">
        <v>1</v>
      </c>
      <c r="EG493" s="8" t="n">
        <v>1</v>
      </c>
      <c r="EH493" s="12" t="n">
        <f aca="false">EF493/EB493</f>
        <v>0.0666666666666667</v>
      </c>
      <c r="EI493" s="20" t="n">
        <f aca="false">1-EG493/EC493</f>
        <v>0.941176470588235</v>
      </c>
      <c r="EJ493" s="21" t="n">
        <f aca="false">EH493+EI493</f>
        <v>1.0078431372549</v>
      </c>
      <c r="EK493" s="8" t="n">
        <v>29</v>
      </c>
      <c r="EL493" s="8" t="n">
        <v>33</v>
      </c>
      <c r="EM493" s="8" t="n">
        <v>20</v>
      </c>
      <c r="EN493" s="8" t="n">
        <v>26</v>
      </c>
      <c r="EO493" s="8" t="n">
        <v>15</v>
      </c>
      <c r="EP493" s="8" t="n">
        <v>17</v>
      </c>
      <c r="EQ493" s="8" t="n">
        <v>1</v>
      </c>
      <c r="ER493" s="8" t="n">
        <v>1</v>
      </c>
      <c r="ES493" s="8" t="n">
        <v>11</v>
      </c>
      <c r="ET493" s="8" t="n">
        <v>16</v>
      </c>
      <c r="EU493" s="8" t="n">
        <v>3</v>
      </c>
      <c r="EV493" s="8" t="n">
        <v>6</v>
      </c>
      <c r="EW493" s="8" t="n">
        <v>0</v>
      </c>
      <c r="EX493" s="8" t="n">
        <v>0</v>
      </c>
      <c r="EY493" s="8" t="n">
        <v>2</v>
      </c>
      <c r="EZ493" s="8" t="n">
        <v>3</v>
      </c>
      <c r="FA493" s="8" t="n">
        <v>0</v>
      </c>
      <c r="FB493" s="8" t="n">
        <v>0</v>
      </c>
      <c r="FC493" s="8" t="n">
        <v>0</v>
      </c>
      <c r="FD493" s="19" t="n">
        <v>0.7</v>
      </c>
      <c r="FE493" s="18" t="n">
        <f aca="false">FD493/V493</f>
        <v>0.233333333333333</v>
      </c>
      <c r="FF493" s="8" t="n">
        <v>0.0096</v>
      </c>
      <c r="FG493" s="8" t="n">
        <v>0</v>
      </c>
      <c r="FH493" s="8" t="n">
        <v>0</v>
      </c>
      <c r="FI493" s="8" t="n">
        <v>0</v>
      </c>
      <c r="FJ493" s="22"/>
      <c r="FK493" s="22"/>
      <c r="FL493" s="22"/>
      <c r="FM493" s="8" t="n">
        <f aca="false">BL493+BS493+AH493+DT493</f>
        <v>7</v>
      </c>
      <c r="FN493" s="19" t="n">
        <f aca="false">IF(DS493&gt;0,(BL493+BR493)/DS493,0)</f>
        <v>0</v>
      </c>
      <c r="FO493" s="12" t="n">
        <v>0</v>
      </c>
      <c r="FP493" s="19" t="n">
        <f aca="false">Z493-AH493/10</f>
        <v>1</v>
      </c>
      <c r="FQ493" s="19" t="n">
        <f aca="false">Z493+DR493/5</f>
        <v>0.993</v>
      </c>
      <c r="FR493" s="19" t="n">
        <f aca="false">(DX493+DY493)/AL493*60</f>
        <v>112.454655380895</v>
      </c>
      <c r="FS493" s="22"/>
      <c r="FT493" s="22"/>
      <c r="FU493" s="22"/>
      <c r="FV493" s="22"/>
      <c r="FW493" s="17" t="s">
        <v>280</v>
      </c>
      <c r="FX493" s="23" t="n">
        <v>700000</v>
      </c>
      <c r="FY493" s="23" t="n">
        <v>700000</v>
      </c>
      <c r="FZ493" s="8" t="n">
        <v>36</v>
      </c>
      <c r="GA493" s="8" t="n">
        <v>2</v>
      </c>
      <c r="GB493" s="8" t="n">
        <v>2</v>
      </c>
      <c r="GC493" s="8" t="n">
        <v>4</v>
      </c>
      <c r="GD493" s="8" t="n">
        <v>-4</v>
      </c>
      <c r="GE493" s="8" t="n">
        <v>6</v>
      </c>
      <c r="GF493" s="8" t="n">
        <v>40</v>
      </c>
      <c r="GG493" s="8" t="n">
        <v>377</v>
      </c>
      <c r="GH493" s="8" t="n">
        <v>-0.4</v>
      </c>
      <c r="GI493" s="8" t="n">
        <v>0.3</v>
      </c>
      <c r="GJ493" s="8" t="n">
        <v>-0.1</v>
      </c>
      <c r="GK493" s="8" t="n">
        <f aca="false">Z493-AH493/10</f>
        <v>1</v>
      </c>
      <c r="GL493" s="22"/>
      <c r="GM493" s="22"/>
      <c r="GN493" s="22"/>
      <c r="GO493" s="22"/>
      <c r="GP493" s="22"/>
    </row>
    <row r="494" customFormat="false" ht="13.65" hidden="false" customHeight="true" outlineLevel="0" collapsed="false">
      <c r="A494" s="16" t="n">
        <v>32734</v>
      </c>
      <c r="B494" s="17" t="s">
        <v>874</v>
      </c>
      <c r="C494" s="17" t="s">
        <v>455</v>
      </c>
      <c r="D494" s="17" t="s">
        <v>262</v>
      </c>
      <c r="E494" s="17" t="s">
        <v>262</v>
      </c>
      <c r="F494" s="8" t="n">
        <v>73</v>
      </c>
      <c r="G494" s="8" t="n">
        <v>190</v>
      </c>
      <c r="H494" s="8" t="n">
        <v>2007</v>
      </c>
      <c r="I494" s="8" t="n">
        <v>1</v>
      </c>
      <c r="J494" s="8" t="n">
        <v>3</v>
      </c>
      <c r="K494" s="17" t="s">
        <v>273</v>
      </c>
      <c r="L494" s="8" t="n">
        <v>2007</v>
      </c>
      <c r="M494" s="8" t="n">
        <v>28</v>
      </c>
      <c r="N494" s="8" t="n">
        <v>10</v>
      </c>
      <c r="O494" s="8" t="n">
        <v>8474068</v>
      </c>
      <c r="P494" s="17" t="s">
        <v>2406</v>
      </c>
      <c r="Q494" s="17" t="s">
        <v>2407</v>
      </c>
      <c r="R494" s="17" t="s">
        <v>2408</v>
      </c>
      <c r="S494" s="17" t="s">
        <v>2377</v>
      </c>
      <c r="T494" s="17" t="s">
        <v>313</v>
      </c>
      <c r="U494" s="17" t="s">
        <v>2409</v>
      </c>
      <c r="V494" s="8" t="n">
        <v>76</v>
      </c>
      <c r="W494" s="8" t="n">
        <v>16</v>
      </c>
      <c r="X494" s="8" t="n">
        <v>35</v>
      </c>
      <c r="Y494" s="8" t="n">
        <v>17</v>
      </c>
      <c r="Z494" s="8" t="n">
        <v>51</v>
      </c>
      <c r="AA494" s="8" t="n">
        <v>0</v>
      </c>
      <c r="AB494" s="8" t="n">
        <v>0</v>
      </c>
      <c r="AC494" s="18" t="n">
        <f aca="false">Z494/V494</f>
        <v>0.671052631578947</v>
      </c>
      <c r="AD494" s="19" t="n">
        <f aca="false">IF(FZ494&gt;V494,Z494-V494*(GC494-Z494)/(FZ494-V494),0)</f>
        <v>6.65478424015009</v>
      </c>
      <c r="AE494" s="19" t="n">
        <v>18.65</v>
      </c>
      <c r="AF494" s="8" t="n">
        <v>19</v>
      </c>
      <c r="AG494" s="8" t="n">
        <v>12.2</v>
      </c>
      <c r="AH494" s="8" t="n">
        <v>26</v>
      </c>
      <c r="AI494" s="8" t="n">
        <v>1645</v>
      </c>
      <c r="AJ494" s="8" t="n">
        <v>75761</v>
      </c>
      <c r="AK494" s="19" t="n">
        <v>1262.6833333333</v>
      </c>
      <c r="AL494" s="8" t="n">
        <v>1262.68</v>
      </c>
      <c r="AM494" s="8" t="n">
        <v>1263</v>
      </c>
      <c r="AN494" s="18" t="n">
        <f aca="false">AJ494/60/V494</f>
        <v>16.6142543859649</v>
      </c>
      <c r="AO494" s="8" t="n">
        <v>27.31</v>
      </c>
      <c r="AP494" s="12" t="n">
        <f aca="false">IF(EF494&gt;0,Z494/EF494,0)</f>
        <v>0.607142857142857</v>
      </c>
      <c r="AQ494" s="8" t="n">
        <v>272</v>
      </c>
      <c r="AR494" s="8" t="n">
        <v>272</v>
      </c>
      <c r="AS494" s="8" t="n">
        <v>272</v>
      </c>
      <c r="AT494" s="8" t="n">
        <v>208</v>
      </c>
      <c r="AU494" s="8" t="n">
        <v>208</v>
      </c>
      <c r="AV494" s="8" t="n">
        <v>145</v>
      </c>
      <c r="AW494" s="8" t="n">
        <v>148</v>
      </c>
      <c r="AX494" s="8" t="n">
        <v>53</v>
      </c>
      <c r="AY494" s="8" t="n">
        <v>5</v>
      </c>
      <c r="AZ494" s="8" t="n">
        <v>16</v>
      </c>
      <c r="BA494" s="8" t="n">
        <f aca="false">AY494+AZ494</f>
        <v>21</v>
      </c>
      <c r="BB494" s="8" t="n">
        <v>14.64</v>
      </c>
      <c r="BC494" s="8" t="n">
        <v>29.5517</v>
      </c>
      <c r="BD494" s="19" t="n">
        <v>309.4</v>
      </c>
      <c r="BE494" s="19" t="n">
        <v>14.7020234685396</v>
      </c>
      <c r="BF494" s="19" t="n">
        <f aca="false">AQ494+BD494</f>
        <v>581.4</v>
      </c>
      <c r="BG494" s="19" t="n">
        <f aca="false">IF(AL494&gt;0,BF494/AL494*60,0)</f>
        <v>27.6269521969145</v>
      </c>
      <c r="BH494" s="8" t="n">
        <v>547</v>
      </c>
      <c r="BI494" s="8" t="n">
        <v>406</v>
      </c>
      <c r="BJ494" s="8" t="n">
        <v>228</v>
      </c>
      <c r="BK494" s="12" t="n">
        <f aca="false">BH494/(BH494+BJ494)</f>
        <v>0.705806451612903</v>
      </c>
      <c r="BL494" s="8" t="n">
        <v>21</v>
      </c>
      <c r="BM494" s="8" t="n">
        <v>21</v>
      </c>
      <c r="BN494" s="8" t="n">
        <v>57</v>
      </c>
      <c r="BO494" s="8" t="n">
        <f aca="false">BM494-BN494</f>
        <v>-36</v>
      </c>
      <c r="BP494" s="8" t="n">
        <v>63</v>
      </c>
      <c r="BQ494" s="8" t="n">
        <v>33</v>
      </c>
      <c r="BR494" s="8" t="n">
        <v>38</v>
      </c>
      <c r="BS494" s="8" t="n">
        <v>35</v>
      </c>
      <c r="BT494" s="12" t="n">
        <f aca="false">BS494/(EA494+BS494)</f>
        <v>0.0417661097852029</v>
      </c>
      <c r="BU494" s="8" t="n">
        <v>449</v>
      </c>
      <c r="BV494" s="8" t="n">
        <v>423</v>
      </c>
      <c r="BW494" s="12" t="n">
        <f aca="false">IF(BU494+BV494&gt;0,BU494/(BU494+BV494),0)</f>
        <v>0.514908256880734</v>
      </c>
      <c r="BX494" s="8" t="n">
        <v>94</v>
      </c>
      <c r="BY494" s="8" t="n">
        <v>84</v>
      </c>
      <c r="BZ494" s="8" t="n">
        <v>175</v>
      </c>
      <c r="CA494" s="8" t="n">
        <v>161</v>
      </c>
      <c r="CB494" s="8" t="n">
        <v>180</v>
      </c>
      <c r="CC494" s="8" t="n">
        <v>178</v>
      </c>
      <c r="CD494" s="8" t="n">
        <v>120</v>
      </c>
      <c r="CE494" s="8" t="n">
        <v>111</v>
      </c>
      <c r="CF494" s="8" t="n">
        <v>160</v>
      </c>
      <c r="CG494" s="8" t="n">
        <v>144</v>
      </c>
      <c r="CH494" s="8" t="n">
        <v>293</v>
      </c>
      <c r="CI494" s="8" t="n">
        <v>282</v>
      </c>
      <c r="CJ494" s="8" t="n">
        <v>0</v>
      </c>
      <c r="CK494" s="8" t="n">
        <v>0</v>
      </c>
      <c r="CL494" s="8" t="n">
        <v>1</v>
      </c>
      <c r="CM494" s="8" t="n">
        <v>0</v>
      </c>
      <c r="CN494" s="8" t="n">
        <v>0</v>
      </c>
      <c r="CO494" s="8" t="n">
        <v>0</v>
      </c>
      <c r="CP494" s="8" t="n">
        <v>0</v>
      </c>
      <c r="CQ494" s="8" t="n">
        <v>0</v>
      </c>
      <c r="CR494" s="8" t="n">
        <v>1</v>
      </c>
      <c r="CS494" s="8" t="n">
        <v>3</v>
      </c>
      <c r="CT494" s="8" t="n">
        <v>5</v>
      </c>
      <c r="CU494" s="8" t="n">
        <v>0</v>
      </c>
      <c r="CV494" s="8" t="n">
        <v>0</v>
      </c>
      <c r="CW494" s="8" t="n">
        <v>7</v>
      </c>
      <c r="CX494" s="8" t="n">
        <v>4</v>
      </c>
      <c r="CY494" s="8" t="n">
        <v>2</v>
      </c>
      <c r="CZ494" s="8" t="n">
        <v>11</v>
      </c>
      <c r="DA494" s="8" t="n">
        <v>46</v>
      </c>
      <c r="DB494" s="8" t="n">
        <v>7</v>
      </c>
      <c r="DC494" s="8" t="n">
        <v>2</v>
      </c>
      <c r="DD494" s="8" t="n">
        <v>32</v>
      </c>
      <c r="DE494" s="8" t="n">
        <v>25</v>
      </c>
      <c r="DF494" s="8" t="n">
        <v>2</v>
      </c>
      <c r="DG494" s="8" t="n">
        <v>1</v>
      </c>
      <c r="DH494" s="8" t="n">
        <v>76</v>
      </c>
      <c r="DI494" s="8" t="n">
        <v>13</v>
      </c>
      <c r="DJ494" s="8" t="n">
        <v>17</v>
      </c>
      <c r="DK494" s="8" t="n">
        <v>13</v>
      </c>
      <c r="DL494" s="8" t="n">
        <v>13</v>
      </c>
      <c r="DM494" s="8" t="n">
        <v>0</v>
      </c>
      <c r="DN494" s="8" t="n">
        <v>17</v>
      </c>
      <c r="DO494" s="8" t="n">
        <v>17</v>
      </c>
      <c r="DP494" s="8" t="n">
        <v>0</v>
      </c>
      <c r="DQ494" s="8" t="n">
        <f aca="false">DJ494-DI494</f>
        <v>4</v>
      </c>
      <c r="DR494" s="19" t="n">
        <v>3.494</v>
      </c>
      <c r="DS494" s="8" t="n">
        <v>13</v>
      </c>
      <c r="DT494" s="8" t="n">
        <v>0</v>
      </c>
      <c r="DU494" s="8" t="n">
        <v>0</v>
      </c>
      <c r="DV494" s="8" t="n">
        <v>0</v>
      </c>
      <c r="DW494" s="8" t="n">
        <v>0</v>
      </c>
      <c r="DX494" s="8" t="n">
        <v>1519</v>
      </c>
      <c r="DY494" s="8" t="n">
        <v>1089</v>
      </c>
      <c r="DZ494" s="8" t="n">
        <v>1146</v>
      </c>
      <c r="EA494" s="8" t="n">
        <v>803</v>
      </c>
      <c r="EB494" s="8" t="n">
        <v>826</v>
      </c>
      <c r="EC494" s="8" t="n">
        <v>620</v>
      </c>
      <c r="ED494" s="8" t="n">
        <v>74.92</v>
      </c>
      <c r="EE494" s="8" t="n">
        <v>49.11</v>
      </c>
      <c r="EF494" s="8" t="n">
        <v>84</v>
      </c>
      <c r="EG494" s="8" t="n">
        <v>36</v>
      </c>
      <c r="EH494" s="12" t="n">
        <f aca="false">EF494/EB494</f>
        <v>0.101694915254237</v>
      </c>
      <c r="EI494" s="20" t="n">
        <f aca="false">1-EG494/EC494</f>
        <v>0.941935483870968</v>
      </c>
      <c r="EJ494" s="21" t="n">
        <f aca="false">EH494+EI494</f>
        <v>1.04363039912521</v>
      </c>
      <c r="EK494" s="8" t="n">
        <v>1523</v>
      </c>
      <c r="EL494" s="8" t="n">
        <v>1088</v>
      </c>
      <c r="EM494" s="8" t="n">
        <v>1150</v>
      </c>
      <c r="EN494" s="8" t="n">
        <v>802</v>
      </c>
      <c r="EO494" s="8" t="n">
        <v>827</v>
      </c>
      <c r="EP494" s="8" t="n">
        <v>619</v>
      </c>
      <c r="EQ494" s="8" t="n">
        <v>83</v>
      </c>
      <c r="ER494" s="8" t="n">
        <v>36</v>
      </c>
      <c r="ES494" s="8" t="n">
        <v>713</v>
      </c>
      <c r="ET494" s="8" t="n">
        <v>536</v>
      </c>
      <c r="EU494" s="8" t="n">
        <v>267</v>
      </c>
      <c r="EV494" s="8" t="n">
        <v>207</v>
      </c>
      <c r="EW494" s="8" t="n">
        <v>35</v>
      </c>
      <c r="EX494" s="8" t="n">
        <v>17</v>
      </c>
      <c r="EY494" s="8" t="n">
        <v>73</v>
      </c>
      <c r="EZ494" s="8" t="n">
        <v>94</v>
      </c>
      <c r="FA494" s="8" t="n">
        <v>3.4</v>
      </c>
      <c r="FB494" s="8" t="n">
        <v>2</v>
      </c>
      <c r="FC494" s="8" t="n">
        <v>5.5</v>
      </c>
      <c r="FD494" s="19" t="n">
        <v>59.59</v>
      </c>
      <c r="FE494" s="18" t="n">
        <f aca="false">FD494/V494</f>
        <v>0.784078947368421</v>
      </c>
      <c r="FF494" s="8" t="n">
        <v>4.7228</v>
      </c>
      <c r="FG494" s="8" t="n">
        <v>0.73</v>
      </c>
      <c r="FH494" s="8" t="n">
        <v>0.03</v>
      </c>
      <c r="FI494" s="8" t="n">
        <v>0.76</v>
      </c>
      <c r="FJ494" s="8" t="n">
        <v>13</v>
      </c>
      <c r="FK494" s="8" t="n">
        <v>6</v>
      </c>
      <c r="FL494" s="8" t="n">
        <v>2</v>
      </c>
      <c r="FM494" s="8" t="n">
        <f aca="false">BL494+BS494+AH494+DT494</f>
        <v>82</v>
      </c>
      <c r="FN494" s="19" t="n">
        <f aca="false">IF(DS494&gt;0,(BL494+BR494)/DS494,0)</f>
        <v>4.53846153846154</v>
      </c>
      <c r="FO494" s="12" t="n">
        <v>0.1696643858</v>
      </c>
      <c r="FP494" s="19" t="n">
        <f aca="false">Z494-AH494/10</f>
        <v>48.4</v>
      </c>
      <c r="FQ494" s="19" t="n">
        <f aca="false">Z494+DR494/5</f>
        <v>51.6988</v>
      </c>
      <c r="FR494" s="19" t="n">
        <f aca="false">(DX494+DY494)/AL494*60</f>
        <v>123.926885671746</v>
      </c>
      <c r="FS494" s="8" t="n">
        <v>8</v>
      </c>
      <c r="FT494" s="17" t="s">
        <v>2410</v>
      </c>
      <c r="FU494" s="8" t="n">
        <v>390</v>
      </c>
      <c r="FV494" s="22"/>
      <c r="FW494" s="17" t="s">
        <v>280</v>
      </c>
      <c r="FX494" s="23" t="n">
        <v>4000000</v>
      </c>
      <c r="FY494" s="23" t="n">
        <v>3500000</v>
      </c>
      <c r="FZ494" s="8" t="n">
        <v>609</v>
      </c>
      <c r="GA494" s="8" t="n">
        <v>149</v>
      </c>
      <c r="GB494" s="8" t="n">
        <v>213</v>
      </c>
      <c r="GC494" s="8" t="n">
        <v>362</v>
      </c>
      <c r="GD494" s="8" t="n">
        <v>24</v>
      </c>
      <c r="GE494" s="8" t="n">
        <v>274</v>
      </c>
      <c r="GF494" s="8" t="n">
        <v>1360</v>
      </c>
      <c r="GG494" s="8" t="n">
        <v>10494</v>
      </c>
      <c r="GH494" s="8" t="n">
        <v>27.5</v>
      </c>
      <c r="GI494" s="8" t="n">
        <v>11.4</v>
      </c>
      <c r="GJ494" s="8" t="n">
        <v>38.9</v>
      </c>
      <c r="GK494" s="8" t="n">
        <f aca="false">Z494-AH494/10</f>
        <v>48.4</v>
      </c>
      <c r="GL494" s="22"/>
      <c r="GM494" s="22"/>
      <c r="GN494" s="22"/>
      <c r="GO494" s="22"/>
      <c r="GP494" s="22"/>
    </row>
    <row r="495" customFormat="false" ht="13.65" hidden="false" customHeight="true" outlineLevel="0" collapsed="false">
      <c r="A495" s="16" t="n">
        <v>32957</v>
      </c>
      <c r="B495" s="17" t="s">
        <v>2411</v>
      </c>
      <c r="C495" s="17" t="s">
        <v>460</v>
      </c>
      <c r="D495" s="17" t="s">
        <v>262</v>
      </c>
      <c r="E495" s="17" t="s">
        <v>262</v>
      </c>
      <c r="F495" s="8" t="n">
        <v>74</v>
      </c>
      <c r="G495" s="8" t="n">
        <v>208</v>
      </c>
      <c r="H495" s="8" t="n">
        <v>2008</v>
      </c>
      <c r="I495" s="8" t="n">
        <v>3</v>
      </c>
      <c r="J495" s="8" t="n">
        <v>78</v>
      </c>
      <c r="K495" s="17" t="s">
        <v>263</v>
      </c>
      <c r="L495" s="8" t="n">
        <v>2010</v>
      </c>
      <c r="M495" s="8" t="n">
        <v>27</v>
      </c>
      <c r="N495" s="8" t="n">
        <v>7</v>
      </c>
      <c r="O495" s="8" t="n">
        <v>8474642</v>
      </c>
      <c r="P495" s="17" t="s">
        <v>2412</v>
      </c>
      <c r="Q495" s="17" t="s">
        <v>2413</v>
      </c>
      <c r="R495" s="17" t="s">
        <v>2414</v>
      </c>
      <c r="S495" s="17" t="s">
        <v>2415</v>
      </c>
      <c r="T495" s="17" t="s">
        <v>268</v>
      </c>
      <c r="U495" s="17" t="s">
        <v>397</v>
      </c>
      <c r="V495" s="8" t="n">
        <v>53</v>
      </c>
      <c r="W495" s="8" t="n">
        <v>3</v>
      </c>
      <c r="X495" s="8" t="n">
        <v>6</v>
      </c>
      <c r="Y495" s="8" t="n">
        <v>4</v>
      </c>
      <c r="Z495" s="8" t="n">
        <v>9</v>
      </c>
      <c r="AA495" s="8" t="n">
        <v>22</v>
      </c>
      <c r="AB495" s="8" t="n">
        <v>67</v>
      </c>
      <c r="AC495" s="18" t="n">
        <f aca="false">Z495/V495</f>
        <v>0.169811320754717</v>
      </c>
      <c r="AD495" s="19" t="n">
        <f aca="false">IF(FZ495&gt;V495,Z495-V495*(GC495-Z495)/(FZ495-V495),0)</f>
        <v>-2.68092105263158</v>
      </c>
      <c r="AE495" s="19" t="n">
        <v>3.281</v>
      </c>
      <c r="AF495" s="8" t="n">
        <v>1</v>
      </c>
      <c r="AG495" s="8" t="n">
        <v>4.7</v>
      </c>
      <c r="AH495" s="8" t="n">
        <v>36</v>
      </c>
      <c r="AI495" s="8" t="n">
        <v>839</v>
      </c>
      <c r="AJ495" s="8" t="n">
        <v>33868</v>
      </c>
      <c r="AK495" s="19" t="n">
        <v>564.46666666667</v>
      </c>
      <c r="AL495" s="8" t="n">
        <v>564.47</v>
      </c>
      <c r="AM495" s="8" t="n">
        <v>564</v>
      </c>
      <c r="AN495" s="18" t="n">
        <f aca="false">AJ495/60/V495</f>
        <v>10.6503144654088</v>
      </c>
      <c r="AO495" s="8" t="n">
        <v>18.03</v>
      </c>
      <c r="AP495" s="12" t="n">
        <f aca="false">IF(EF495&gt;0,Z495/EF495,0)</f>
        <v>0.45</v>
      </c>
      <c r="AQ495" s="8" t="n">
        <v>84</v>
      </c>
      <c r="AR495" s="8" t="n">
        <v>84</v>
      </c>
      <c r="AS495" s="8" t="n">
        <v>84</v>
      </c>
      <c r="AT495" s="8" t="n">
        <v>72</v>
      </c>
      <c r="AU495" s="8" t="n">
        <v>72</v>
      </c>
      <c r="AV495" s="8" t="n">
        <v>56</v>
      </c>
      <c r="AW495" s="8" t="n">
        <v>67</v>
      </c>
      <c r="AX495" s="8" t="n">
        <v>43</v>
      </c>
      <c r="AY495" s="8" t="n">
        <v>3</v>
      </c>
      <c r="AZ495" s="8" t="n">
        <v>8</v>
      </c>
      <c r="BA495" s="8" t="n">
        <f aca="false">AY495+AZ495</f>
        <v>11</v>
      </c>
      <c r="BB495" s="8" t="n">
        <v>6.97</v>
      </c>
      <c r="BC495" s="8" t="n">
        <v>19.0536</v>
      </c>
      <c r="BD495" s="19" t="n">
        <v>92</v>
      </c>
      <c r="BE495" s="19" t="n">
        <v>9.77914255344272</v>
      </c>
      <c r="BF495" s="19" t="n">
        <f aca="false">AQ495+BD495</f>
        <v>176</v>
      </c>
      <c r="BG495" s="19" t="n">
        <f aca="false">IF(AL495&gt;0,BF495/AL495*60,0)</f>
        <v>18.7078144099775</v>
      </c>
      <c r="BH495" s="8" t="n">
        <v>157</v>
      </c>
      <c r="BI495" s="8" t="n">
        <v>166</v>
      </c>
      <c r="BJ495" s="8" t="n">
        <v>200</v>
      </c>
      <c r="BK495" s="12" t="n">
        <f aca="false">BH495/(BH495+BJ495)</f>
        <v>0.439775910364146</v>
      </c>
      <c r="BL495" s="8" t="n">
        <v>132</v>
      </c>
      <c r="BM495" s="8" t="n">
        <v>132</v>
      </c>
      <c r="BN495" s="8" t="n">
        <v>82</v>
      </c>
      <c r="BO495" s="8" t="n">
        <f aca="false">BM495-BN495</f>
        <v>50</v>
      </c>
      <c r="BP495" s="8" t="n">
        <v>16</v>
      </c>
      <c r="BQ495" s="8" t="n">
        <v>8</v>
      </c>
      <c r="BR495" s="8" t="n">
        <v>5</v>
      </c>
      <c r="BS495" s="8" t="n">
        <v>27</v>
      </c>
      <c r="BT495" s="12" t="n">
        <f aca="false">BS495/(EA495+BS495)</f>
        <v>0.0641330166270784</v>
      </c>
      <c r="BU495" s="8" t="n">
        <v>14</v>
      </c>
      <c r="BV495" s="8" t="n">
        <v>19</v>
      </c>
      <c r="BW495" s="12" t="n">
        <f aca="false">IF(BU495+BV495&gt;0,BU495/(BU495+BV495),0)</f>
        <v>0.424242424242424</v>
      </c>
      <c r="BX495" s="8" t="n">
        <v>4</v>
      </c>
      <c r="BY495" s="8" t="n">
        <v>3</v>
      </c>
      <c r="BZ495" s="8" t="n">
        <v>1</v>
      </c>
      <c r="CA495" s="8" t="n">
        <v>4</v>
      </c>
      <c r="CB495" s="8" t="n">
        <v>9</v>
      </c>
      <c r="CC495" s="8" t="n">
        <v>12</v>
      </c>
      <c r="CD495" s="8" t="n">
        <v>0</v>
      </c>
      <c r="CE495" s="8" t="n">
        <v>2</v>
      </c>
      <c r="CF495" s="8" t="n">
        <v>8</v>
      </c>
      <c r="CG495" s="8" t="n">
        <v>9</v>
      </c>
      <c r="CH495" s="8" t="n">
        <v>9</v>
      </c>
      <c r="CI495" s="8" t="n">
        <v>10</v>
      </c>
      <c r="CJ495" s="8" t="n">
        <v>0</v>
      </c>
      <c r="CK495" s="8" t="n">
        <v>0</v>
      </c>
      <c r="CL495" s="8" t="n">
        <v>0</v>
      </c>
      <c r="CM495" s="8" t="n">
        <v>1</v>
      </c>
      <c r="CN495" s="8" t="n">
        <v>0</v>
      </c>
      <c r="CO495" s="8" t="n">
        <v>0</v>
      </c>
      <c r="CP495" s="8" t="n">
        <v>0</v>
      </c>
      <c r="CQ495" s="8" t="n">
        <v>0</v>
      </c>
      <c r="CR495" s="8" t="n">
        <v>0</v>
      </c>
      <c r="CS495" s="8" t="n">
        <v>0</v>
      </c>
      <c r="CT495" s="8" t="n">
        <v>0</v>
      </c>
      <c r="CU495" s="8" t="n">
        <v>0</v>
      </c>
      <c r="CV495" s="8" t="n">
        <v>0</v>
      </c>
      <c r="CW495" s="8" t="n">
        <v>3</v>
      </c>
      <c r="CX495" s="8" t="n">
        <v>0</v>
      </c>
      <c r="CY495" s="8" t="n">
        <v>1</v>
      </c>
      <c r="CZ495" s="8" t="n">
        <v>0</v>
      </c>
      <c r="DA495" s="8" t="n">
        <v>15</v>
      </c>
      <c r="DB495" s="8" t="n">
        <v>9</v>
      </c>
      <c r="DC495" s="8" t="n">
        <v>0</v>
      </c>
      <c r="DD495" s="8" t="n">
        <v>2</v>
      </c>
      <c r="DE495" s="8" t="n">
        <v>7</v>
      </c>
      <c r="DF495" s="8" t="n">
        <v>5</v>
      </c>
      <c r="DG495" s="8" t="n">
        <v>2</v>
      </c>
      <c r="DH495" s="8" t="n">
        <v>31</v>
      </c>
      <c r="DI495" s="8" t="n">
        <v>15</v>
      </c>
      <c r="DJ495" s="8" t="n">
        <v>16</v>
      </c>
      <c r="DK495" s="8" t="n">
        <v>13</v>
      </c>
      <c r="DL495" s="8" t="n">
        <v>11</v>
      </c>
      <c r="DM495" s="8" t="n">
        <v>2</v>
      </c>
      <c r="DN495" s="8" t="n">
        <v>15</v>
      </c>
      <c r="DO495" s="8" t="n">
        <v>13</v>
      </c>
      <c r="DP495" s="8" t="n">
        <v>2</v>
      </c>
      <c r="DQ495" s="8" t="n">
        <f aca="false">DJ495-DI495</f>
        <v>1</v>
      </c>
      <c r="DR495" s="19" t="n">
        <v>1.266</v>
      </c>
      <c r="DS495" s="8" t="n">
        <v>13</v>
      </c>
      <c r="DT495" s="8" t="n">
        <v>2</v>
      </c>
      <c r="DU495" s="8" t="n">
        <v>0</v>
      </c>
      <c r="DV495" s="8" t="n">
        <v>0</v>
      </c>
      <c r="DW495" s="8" t="n">
        <v>0</v>
      </c>
      <c r="DX495" s="8" t="n">
        <v>499</v>
      </c>
      <c r="DY495" s="8" t="n">
        <v>554</v>
      </c>
      <c r="DZ495" s="8" t="n">
        <v>364</v>
      </c>
      <c r="EA495" s="8" t="n">
        <v>394</v>
      </c>
      <c r="EB495" s="8" t="n">
        <v>266</v>
      </c>
      <c r="EC495" s="8" t="n">
        <v>291</v>
      </c>
      <c r="ED495" s="8" t="n">
        <v>23.3</v>
      </c>
      <c r="EE495" s="8" t="n">
        <v>21.73</v>
      </c>
      <c r="EF495" s="8" t="n">
        <v>20</v>
      </c>
      <c r="EG495" s="8" t="n">
        <v>21</v>
      </c>
      <c r="EH495" s="12" t="n">
        <f aca="false">EF495/EB495</f>
        <v>0.075187969924812</v>
      </c>
      <c r="EI495" s="20" t="n">
        <f aca="false">1-EG495/EC495</f>
        <v>0.927835051546392</v>
      </c>
      <c r="EJ495" s="21" t="n">
        <f aca="false">EH495+EI495</f>
        <v>1.0030230214712</v>
      </c>
      <c r="EK495" s="8" t="n">
        <v>498</v>
      </c>
      <c r="EL495" s="8" t="n">
        <v>550</v>
      </c>
      <c r="EM495" s="8" t="n">
        <v>363</v>
      </c>
      <c r="EN495" s="8" t="n">
        <v>391</v>
      </c>
      <c r="EO495" s="8" t="n">
        <v>266</v>
      </c>
      <c r="EP495" s="8" t="n">
        <v>288</v>
      </c>
      <c r="EQ495" s="8" t="n">
        <v>20</v>
      </c>
      <c r="ER495" s="8" t="n">
        <v>21</v>
      </c>
      <c r="ES495" s="8" t="n">
        <v>249</v>
      </c>
      <c r="ET495" s="8" t="n">
        <v>257</v>
      </c>
      <c r="EU495" s="8" t="n">
        <v>97</v>
      </c>
      <c r="EV495" s="8" t="n">
        <v>98</v>
      </c>
      <c r="EW495" s="8" t="n">
        <v>11</v>
      </c>
      <c r="EX495" s="8" t="n">
        <v>10</v>
      </c>
      <c r="EY495" s="8" t="n">
        <v>55</v>
      </c>
      <c r="EZ495" s="8" t="n">
        <v>58</v>
      </c>
      <c r="FA495" s="8" t="n">
        <v>-0.3</v>
      </c>
      <c r="FB495" s="8" t="n">
        <v>0.7</v>
      </c>
      <c r="FC495" s="8" t="n">
        <v>0.3</v>
      </c>
      <c r="FD495" s="19" t="n">
        <v>12.1</v>
      </c>
      <c r="FE495" s="18" t="n">
        <f aca="false">FD495/V495</f>
        <v>0.228301886792453</v>
      </c>
      <c r="FF495" s="8" t="n">
        <v>0.6228</v>
      </c>
      <c r="FG495" s="8" t="n">
        <v>0.13</v>
      </c>
      <c r="FH495" s="8" t="n">
        <v>0.22</v>
      </c>
      <c r="FI495" s="8" t="n">
        <v>0.35</v>
      </c>
      <c r="FJ495" s="22"/>
      <c r="FK495" s="22"/>
      <c r="FL495" s="22"/>
      <c r="FM495" s="8" t="n">
        <f aca="false">BL495+BS495+AH495+DT495</f>
        <v>197</v>
      </c>
      <c r="FN495" s="19" t="n">
        <f aca="false">IF(DS495&gt;0,(BL495+BR495)/DS495,0)</f>
        <v>10.5384615384615</v>
      </c>
      <c r="FO495" s="12" t="n">
        <v>0.0206289308</v>
      </c>
      <c r="FP495" s="19" t="n">
        <f aca="false">Z495-AH495/10</f>
        <v>5.4</v>
      </c>
      <c r="FQ495" s="19" t="n">
        <f aca="false">Z495+DR495/5</f>
        <v>9.2532</v>
      </c>
      <c r="FR495" s="19" t="n">
        <f aca="false">(DX495+DY495)/AL495*60</f>
        <v>111.928003259695</v>
      </c>
      <c r="FS495" s="22"/>
      <c r="FT495" s="22"/>
      <c r="FU495" s="22"/>
      <c r="FV495" s="17" t="s">
        <v>427</v>
      </c>
      <c r="FW495" s="17" t="s">
        <v>280</v>
      </c>
      <c r="FX495" s="23" t="n">
        <v>1000000</v>
      </c>
      <c r="FY495" s="23" t="n">
        <v>1000000</v>
      </c>
      <c r="FZ495" s="8" t="n">
        <v>357</v>
      </c>
      <c r="GA495" s="8" t="n">
        <v>30</v>
      </c>
      <c r="GB495" s="8" t="n">
        <v>46</v>
      </c>
      <c r="GC495" s="8" t="n">
        <v>76</v>
      </c>
      <c r="GD495" s="8" t="n">
        <v>-7</v>
      </c>
      <c r="GE495" s="8" t="n">
        <v>210</v>
      </c>
      <c r="GF495" s="8" t="n">
        <v>379</v>
      </c>
      <c r="GG495" s="8" t="n">
        <v>4231</v>
      </c>
      <c r="GH495" s="8" t="n">
        <v>-0.3</v>
      </c>
      <c r="GI495" s="8" t="n">
        <v>4.6</v>
      </c>
      <c r="GJ495" s="8" t="n">
        <v>4.3</v>
      </c>
      <c r="GK495" s="8" t="n">
        <f aca="false">Z495-AH495/10</f>
        <v>5.4</v>
      </c>
      <c r="GL495" s="22"/>
      <c r="GM495" s="22"/>
      <c r="GN495" s="22"/>
      <c r="GO495" s="22"/>
      <c r="GP495" s="22"/>
    </row>
    <row r="496" customFormat="false" ht="13.65" hidden="false" customHeight="true" outlineLevel="0" collapsed="false">
      <c r="A496" s="16" t="n">
        <v>33458</v>
      </c>
      <c r="B496" s="17" t="s">
        <v>2416</v>
      </c>
      <c r="C496" s="17" t="s">
        <v>455</v>
      </c>
      <c r="D496" s="17" t="s">
        <v>262</v>
      </c>
      <c r="E496" s="17" t="s">
        <v>262</v>
      </c>
      <c r="F496" s="8" t="n">
        <v>72</v>
      </c>
      <c r="G496" s="8" t="n">
        <v>176</v>
      </c>
      <c r="H496" s="8" t="n">
        <v>2009</v>
      </c>
      <c r="I496" s="8" t="n">
        <v>2</v>
      </c>
      <c r="J496" s="8" t="n">
        <v>32</v>
      </c>
      <c r="K496" s="17" t="s">
        <v>273</v>
      </c>
      <c r="L496" s="8" t="n">
        <v>2013</v>
      </c>
      <c r="M496" s="8" t="n">
        <v>26</v>
      </c>
      <c r="N496" s="8" t="n">
        <v>4</v>
      </c>
      <c r="O496" s="8" t="n">
        <v>8475157</v>
      </c>
      <c r="P496" s="17" t="s">
        <v>2417</v>
      </c>
      <c r="Q496" s="17" t="s">
        <v>2418</v>
      </c>
      <c r="R496" s="17" t="s">
        <v>2419</v>
      </c>
      <c r="S496" s="17" t="s">
        <v>2420</v>
      </c>
      <c r="T496" s="17" t="s">
        <v>313</v>
      </c>
      <c r="U496" s="17" t="s">
        <v>972</v>
      </c>
      <c r="V496" s="8" t="n">
        <v>2</v>
      </c>
      <c r="W496" s="8" t="n">
        <v>1</v>
      </c>
      <c r="X496" s="8" t="n">
        <v>0</v>
      </c>
      <c r="Y496" s="8" t="n">
        <v>0</v>
      </c>
      <c r="Z496" s="8" t="n">
        <v>1</v>
      </c>
      <c r="AA496" s="8" t="n">
        <v>27</v>
      </c>
      <c r="AB496" s="8" t="n">
        <v>75</v>
      </c>
      <c r="AC496" s="18" t="n">
        <f aca="false">Z496/V496</f>
        <v>0.5</v>
      </c>
      <c r="AD496" s="19" t="n">
        <f aca="false">IF(FZ496&gt;V496,Z496-V496*(GC496-Z496)/(FZ496-V496),0)</f>
        <v>0.706666666666667</v>
      </c>
      <c r="AE496" s="19" t="n">
        <v>0.5</v>
      </c>
      <c r="AF496" s="8" t="n">
        <v>1</v>
      </c>
      <c r="AG496" s="8" t="n">
        <v>-0.2</v>
      </c>
      <c r="AH496" s="8" t="n">
        <v>0</v>
      </c>
      <c r="AI496" s="8" t="n">
        <v>14</v>
      </c>
      <c r="AJ496" s="8" t="n">
        <v>530</v>
      </c>
      <c r="AK496" s="19" t="n">
        <v>8.8333333333333</v>
      </c>
      <c r="AL496" s="8" t="n">
        <v>8.83</v>
      </c>
      <c r="AM496" s="8" t="n">
        <v>9</v>
      </c>
      <c r="AN496" s="18" t="n">
        <f aca="false">AJ496/60/V496</f>
        <v>4.41666666666667</v>
      </c>
      <c r="AO496" s="8" t="n">
        <v>7.45</v>
      </c>
      <c r="AP496" s="12" t="n">
        <f aca="false">IF(EF496&gt;0,Z496/EF496,0)</f>
        <v>1</v>
      </c>
      <c r="AQ496" s="8" t="n">
        <v>3</v>
      </c>
      <c r="AR496" s="8" t="n">
        <v>3</v>
      </c>
      <c r="AS496" s="8" t="n">
        <v>3</v>
      </c>
      <c r="AT496" s="8" t="n">
        <v>3</v>
      </c>
      <c r="AU496" s="8" t="n">
        <v>3</v>
      </c>
      <c r="AV496" s="8" t="n">
        <v>3</v>
      </c>
      <c r="AW496" s="8" t="n">
        <v>3</v>
      </c>
      <c r="AX496" s="8" t="n">
        <v>2</v>
      </c>
      <c r="AY496" s="8" t="n">
        <v>1</v>
      </c>
      <c r="AZ496" s="8" t="n">
        <v>1</v>
      </c>
      <c r="BA496" s="8" t="n">
        <f aca="false">AY496+AZ496</f>
        <v>2</v>
      </c>
      <c r="BB496" s="8" t="n">
        <v>0.26</v>
      </c>
      <c r="BC496" s="8" t="n">
        <v>29.3333</v>
      </c>
      <c r="BD496" s="19" t="n">
        <v>0</v>
      </c>
      <c r="BE496" s="19" t="n">
        <v>0</v>
      </c>
      <c r="BF496" s="19" t="n">
        <f aca="false">AQ496+BD496</f>
        <v>3</v>
      </c>
      <c r="BG496" s="19" t="n">
        <f aca="false">IF(AL496&gt;0,BF496/AL496*60,0)</f>
        <v>20.3850509626274</v>
      </c>
      <c r="BH496" s="8" t="n">
        <v>2</v>
      </c>
      <c r="BI496" s="8" t="n">
        <v>2</v>
      </c>
      <c r="BJ496" s="8" t="n">
        <v>2</v>
      </c>
      <c r="BK496" s="12" t="n">
        <f aca="false">BH496/(BH496+BJ496)</f>
        <v>0.5</v>
      </c>
      <c r="BL496" s="8" t="n">
        <v>1</v>
      </c>
      <c r="BM496" s="8" t="n">
        <v>1</v>
      </c>
      <c r="BN496" s="8" t="n">
        <v>0</v>
      </c>
      <c r="BO496" s="8" t="n">
        <f aca="false">BM496-BN496</f>
        <v>1</v>
      </c>
      <c r="BP496" s="8" t="n">
        <v>0</v>
      </c>
      <c r="BQ496" s="8" t="n">
        <v>0</v>
      </c>
      <c r="BR496" s="8" t="n">
        <v>0</v>
      </c>
      <c r="BS496" s="8" t="n">
        <v>0</v>
      </c>
      <c r="BT496" s="12" t="n">
        <f aca="false">BS496/(EA496+BS496)</f>
        <v>0</v>
      </c>
      <c r="BU496" s="8" t="n">
        <v>0</v>
      </c>
      <c r="BV496" s="8" t="n">
        <v>0</v>
      </c>
      <c r="BW496" s="12" t="n">
        <f aca="false">IF(BU496+BV496&gt;0,BU496/(BU496+BV496),0)</f>
        <v>0</v>
      </c>
      <c r="BX496" s="8" t="n">
        <v>0</v>
      </c>
      <c r="BY496" s="8" t="n">
        <v>0</v>
      </c>
      <c r="BZ496" s="8" t="n">
        <v>0</v>
      </c>
      <c r="CA496" s="8" t="n">
        <v>0</v>
      </c>
      <c r="CB496" s="8" t="n">
        <v>0</v>
      </c>
      <c r="CC496" s="8" t="n">
        <v>0</v>
      </c>
      <c r="CD496" s="8" t="n">
        <v>0</v>
      </c>
      <c r="CE496" s="8" t="n">
        <v>0</v>
      </c>
      <c r="CF496" s="8" t="n">
        <v>0</v>
      </c>
      <c r="CG496" s="8" t="n">
        <v>0</v>
      </c>
      <c r="CH496" s="8" t="n">
        <v>0</v>
      </c>
      <c r="CI496" s="8" t="n">
        <v>0</v>
      </c>
      <c r="CJ496" s="8" t="n">
        <v>0</v>
      </c>
      <c r="CK496" s="8" t="n">
        <v>0</v>
      </c>
      <c r="CL496" s="8" t="n">
        <v>0</v>
      </c>
      <c r="CM496" s="8" t="n">
        <v>0</v>
      </c>
      <c r="CN496" s="8" t="n">
        <v>0</v>
      </c>
      <c r="CO496" s="8" t="n">
        <v>0</v>
      </c>
      <c r="CP496" s="8" t="n">
        <v>0</v>
      </c>
      <c r="CQ496" s="8" t="n">
        <v>0</v>
      </c>
      <c r="CR496" s="8" t="n">
        <v>0</v>
      </c>
      <c r="CS496" s="8" t="n">
        <v>0</v>
      </c>
      <c r="CT496" s="8" t="n">
        <v>0</v>
      </c>
      <c r="CU496" s="8" t="n">
        <v>0</v>
      </c>
      <c r="CV496" s="8" t="n">
        <v>0</v>
      </c>
      <c r="CW496" s="8" t="n">
        <v>1</v>
      </c>
      <c r="CX496" s="8" t="n">
        <v>0</v>
      </c>
      <c r="CY496" s="8" t="n">
        <v>0</v>
      </c>
      <c r="CZ496" s="8" t="n">
        <v>0</v>
      </c>
      <c r="DA496" s="8" t="n">
        <v>0</v>
      </c>
      <c r="DB496" s="8" t="n">
        <v>0</v>
      </c>
      <c r="DC496" s="8" t="n">
        <v>0</v>
      </c>
      <c r="DD496" s="8" t="n">
        <v>0</v>
      </c>
      <c r="DE496" s="8" t="n">
        <v>1</v>
      </c>
      <c r="DF496" s="8" t="n">
        <v>0</v>
      </c>
      <c r="DG496" s="8" t="n">
        <v>0</v>
      </c>
      <c r="DH496" s="8" t="n">
        <v>2</v>
      </c>
      <c r="DI496" s="8" t="n">
        <v>0</v>
      </c>
      <c r="DJ496" s="8" t="n">
        <v>0</v>
      </c>
      <c r="DK496" s="8" t="n">
        <v>0</v>
      </c>
      <c r="DL496" s="8" t="n">
        <v>0</v>
      </c>
      <c r="DM496" s="8" t="n">
        <v>0</v>
      </c>
      <c r="DN496" s="8" t="n">
        <v>0</v>
      </c>
      <c r="DO496" s="8" t="n">
        <v>0</v>
      </c>
      <c r="DP496" s="8" t="n">
        <v>0</v>
      </c>
      <c r="DQ496" s="8" t="n">
        <f aca="false">DJ496-DI496</f>
        <v>0</v>
      </c>
      <c r="DR496" s="19" t="n">
        <v>-0.009</v>
      </c>
      <c r="DS496" s="8" t="n">
        <v>0</v>
      </c>
      <c r="DT496" s="8" t="n">
        <v>0</v>
      </c>
      <c r="DU496" s="8" t="n">
        <v>0</v>
      </c>
      <c r="DV496" s="8" t="n">
        <v>0</v>
      </c>
      <c r="DW496" s="8" t="n">
        <v>0</v>
      </c>
      <c r="DX496" s="8" t="n">
        <v>5</v>
      </c>
      <c r="DY496" s="8" t="n">
        <v>10</v>
      </c>
      <c r="DZ496" s="8" t="n">
        <v>5</v>
      </c>
      <c r="EA496" s="8" t="n">
        <v>10</v>
      </c>
      <c r="EB496" s="8" t="n">
        <v>5</v>
      </c>
      <c r="EC496" s="8" t="n">
        <v>9</v>
      </c>
      <c r="ED496" s="8" t="n">
        <v>0.33</v>
      </c>
      <c r="EE496" s="8" t="n">
        <v>0.24</v>
      </c>
      <c r="EF496" s="8" t="n">
        <v>1</v>
      </c>
      <c r="EG496" s="8" t="n">
        <v>0</v>
      </c>
      <c r="EH496" s="12" t="n">
        <f aca="false">EF496/EB496</f>
        <v>0.2</v>
      </c>
      <c r="EI496" s="20" t="n">
        <f aca="false">1-EG496/EC496</f>
        <v>1</v>
      </c>
      <c r="EJ496" s="21" t="n">
        <f aca="false">EH496+EI496</f>
        <v>1.2</v>
      </c>
      <c r="EK496" s="8" t="n">
        <v>6</v>
      </c>
      <c r="EL496" s="8" t="n">
        <v>10</v>
      </c>
      <c r="EM496" s="8" t="n">
        <v>5</v>
      </c>
      <c r="EN496" s="8" t="n">
        <v>10</v>
      </c>
      <c r="EO496" s="8" t="n">
        <v>5</v>
      </c>
      <c r="EP496" s="8" t="n">
        <v>9</v>
      </c>
      <c r="EQ496" s="8" t="n">
        <v>1</v>
      </c>
      <c r="ER496" s="8" t="n">
        <v>0</v>
      </c>
      <c r="ES496" s="8" t="n">
        <v>5</v>
      </c>
      <c r="ET496" s="8" t="n">
        <v>4</v>
      </c>
      <c r="EU496" s="8" t="n">
        <v>2</v>
      </c>
      <c r="EV496" s="8" t="n">
        <v>1</v>
      </c>
      <c r="EW496" s="8" t="n">
        <v>0</v>
      </c>
      <c r="EX496" s="8" t="n">
        <v>0</v>
      </c>
      <c r="EY496" s="8" t="n">
        <v>2</v>
      </c>
      <c r="EZ496" s="8" t="n">
        <v>0</v>
      </c>
      <c r="FA496" s="8" t="n">
        <v>0.2</v>
      </c>
      <c r="FB496" s="8" t="n">
        <v>0</v>
      </c>
      <c r="FC496" s="8" t="n">
        <v>0.2</v>
      </c>
      <c r="FD496" s="19" t="n">
        <v>0.92</v>
      </c>
      <c r="FE496" s="18" t="n">
        <f aca="false">FD496/V496</f>
        <v>0.46</v>
      </c>
      <c r="FF496" s="8" t="n">
        <v>0.0146</v>
      </c>
      <c r="FG496" s="8" t="n">
        <v>0</v>
      </c>
      <c r="FH496" s="8" t="n">
        <v>0</v>
      </c>
      <c r="FI496" s="8" t="n">
        <v>0</v>
      </c>
      <c r="FJ496" s="22"/>
      <c r="FK496" s="22"/>
      <c r="FL496" s="22"/>
      <c r="FM496" s="8" t="n">
        <f aca="false">BL496+BS496+AH496+DT496</f>
        <v>1</v>
      </c>
      <c r="FN496" s="19" t="n">
        <f aca="false">IF(DS496&gt;0,(BL496+BR496)/DS496,0)</f>
        <v>0</v>
      </c>
      <c r="FO496" s="12" t="n">
        <v>0.1646586345</v>
      </c>
      <c r="FP496" s="19" t="n">
        <f aca="false">Z496-AH496/10</f>
        <v>1</v>
      </c>
      <c r="FQ496" s="19" t="n">
        <f aca="false">Z496+DR496/5</f>
        <v>0.9982</v>
      </c>
      <c r="FR496" s="19" t="n">
        <f aca="false">(DX496+DY496)/AL496*60</f>
        <v>101.925254813137</v>
      </c>
      <c r="FS496" s="8" t="n">
        <v>4</v>
      </c>
      <c r="FT496" s="17" t="s">
        <v>2367</v>
      </c>
      <c r="FU496" s="8" t="n">
        <v>195</v>
      </c>
      <c r="FV496" s="22"/>
      <c r="FW496" s="17" t="s">
        <v>280</v>
      </c>
      <c r="FX496" s="23" t="n">
        <v>700000</v>
      </c>
      <c r="FY496" s="23" t="n">
        <v>700000</v>
      </c>
      <c r="FZ496" s="8" t="n">
        <v>77</v>
      </c>
      <c r="GA496" s="8" t="n">
        <v>7</v>
      </c>
      <c r="GB496" s="8" t="n">
        <v>5</v>
      </c>
      <c r="GC496" s="8" t="n">
        <v>12</v>
      </c>
      <c r="GD496" s="8" t="n">
        <v>-9</v>
      </c>
      <c r="GE496" s="8" t="n">
        <v>29</v>
      </c>
      <c r="GF496" s="8" t="n">
        <v>86</v>
      </c>
      <c r="GG496" s="8" t="n">
        <v>802</v>
      </c>
      <c r="GH496" s="8" t="n">
        <v>-0.1</v>
      </c>
      <c r="GI496" s="8" t="n">
        <v>0.5</v>
      </c>
      <c r="GJ496" s="8" t="n">
        <v>0.3</v>
      </c>
      <c r="GK496" s="8" t="n">
        <f aca="false">Z496-AH496/10</f>
        <v>1</v>
      </c>
      <c r="GL496" s="22"/>
      <c r="GM496" s="22"/>
      <c r="GN496" s="22"/>
      <c r="GO496" s="22"/>
      <c r="GP496" s="22"/>
    </row>
    <row r="497" customFormat="false" ht="13.65" hidden="false" customHeight="true" outlineLevel="0" collapsed="false">
      <c r="A497" s="16" t="n">
        <v>32636</v>
      </c>
      <c r="B497" s="17" t="s">
        <v>2421</v>
      </c>
      <c r="C497" s="22"/>
      <c r="D497" s="17" t="s">
        <v>1657</v>
      </c>
      <c r="E497" s="17" t="s">
        <v>1657</v>
      </c>
      <c r="F497" s="8" t="n">
        <v>74</v>
      </c>
      <c r="G497" s="8" t="n">
        <v>207</v>
      </c>
      <c r="H497" s="8" t="n">
        <v>2007</v>
      </c>
      <c r="I497" s="8" t="n">
        <v>1</v>
      </c>
      <c r="J497" s="8" t="n">
        <v>13</v>
      </c>
      <c r="K497" s="17" t="s">
        <v>263</v>
      </c>
      <c r="L497" s="8" t="n">
        <v>2009</v>
      </c>
      <c r="M497" s="8" t="n">
        <v>28</v>
      </c>
      <c r="N497" s="8" t="n">
        <v>9</v>
      </c>
      <c r="O497" s="8" t="n">
        <v>8474189</v>
      </c>
      <c r="P497" s="17" t="s">
        <v>2422</v>
      </c>
      <c r="Q497" s="17" t="s">
        <v>2423</v>
      </c>
      <c r="R497" s="17" t="s">
        <v>2424</v>
      </c>
      <c r="S497" s="17" t="s">
        <v>2425</v>
      </c>
      <c r="T497" s="17" t="s">
        <v>313</v>
      </c>
      <c r="U497" s="17" t="s">
        <v>287</v>
      </c>
      <c r="V497" s="8" t="n">
        <v>81</v>
      </c>
      <c r="W497" s="8" t="n">
        <v>18</v>
      </c>
      <c r="X497" s="8" t="n">
        <v>20</v>
      </c>
      <c r="Y497" s="8" t="n">
        <v>14</v>
      </c>
      <c r="Z497" s="8" t="n">
        <v>38</v>
      </c>
      <c r="AA497" s="8" t="n">
        <v>6</v>
      </c>
      <c r="AB497" s="8" t="n">
        <v>49</v>
      </c>
      <c r="AC497" s="18" t="n">
        <f aca="false">Z497/V497</f>
        <v>0.469135802469136</v>
      </c>
      <c r="AD497" s="19" t="n">
        <f aca="false">IF(FZ497&gt;V497,Z497-V497*(GC497-Z497)/(FZ497-V497),0)</f>
        <v>9.96749521988528</v>
      </c>
      <c r="AE497" s="19" t="n">
        <v>14.858</v>
      </c>
      <c r="AF497" s="8" t="n">
        <v>-6</v>
      </c>
      <c r="AG497" s="8" t="n">
        <v>-6.2</v>
      </c>
      <c r="AH497" s="8" t="n">
        <v>38</v>
      </c>
      <c r="AI497" s="8" t="n">
        <v>1539</v>
      </c>
      <c r="AJ497" s="8" t="n">
        <v>74361</v>
      </c>
      <c r="AK497" s="19" t="n">
        <v>1239.35</v>
      </c>
      <c r="AL497" s="8" t="n">
        <v>1239.35</v>
      </c>
      <c r="AM497" s="8" t="n">
        <v>1239</v>
      </c>
      <c r="AN497" s="18" t="n">
        <f aca="false">AJ497/60/V497</f>
        <v>15.3006172839506</v>
      </c>
      <c r="AO497" s="8" t="n">
        <v>25.39</v>
      </c>
      <c r="AP497" s="12" t="n">
        <f aca="false">IF(EF497&gt;0,Z497/EF497,0)</f>
        <v>0.678571428571429</v>
      </c>
      <c r="AQ497" s="8" t="n">
        <v>296</v>
      </c>
      <c r="AR497" s="8" t="n">
        <v>299</v>
      </c>
      <c r="AS497" s="8" t="n">
        <v>299</v>
      </c>
      <c r="AT497" s="8" t="n">
        <v>217</v>
      </c>
      <c r="AU497" s="8" t="n">
        <v>219</v>
      </c>
      <c r="AV497" s="8" t="n">
        <v>161</v>
      </c>
      <c r="AW497" s="8" t="n">
        <v>162</v>
      </c>
      <c r="AX497" s="8" t="n">
        <v>69</v>
      </c>
      <c r="AY497" s="8" t="n">
        <v>12</v>
      </c>
      <c r="AZ497" s="8" t="n">
        <v>19</v>
      </c>
      <c r="BA497" s="8" t="n">
        <f aca="false">AY497+AZ497</f>
        <v>31</v>
      </c>
      <c r="BB497" s="8" t="n">
        <v>15.62</v>
      </c>
      <c r="BC497" s="8" t="n">
        <v>33.7019</v>
      </c>
      <c r="BD497" s="19" t="n">
        <v>314.4</v>
      </c>
      <c r="BE497" s="19" t="n">
        <v>15.2208819139065</v>
      </c>
      <c r="BF497" s="19" t="n">
        <f aca="false">AQ497+BD497</f>
        <v>610.4</v>
      </c>
      <c r="BG497" s="19" t="n">
        <f aca="false">IF(AL497&gt;0,BF497/AL497*60,0)</f>
        <v>29.5509743010449</v>
      </c>
      <c r="BH497" s="8" t="n">
        <v>330</v>
      </c>
      <c r="BI497" s="8" t="n">
        <v>360</v>
      </c>
      <c r="BJ497" s="8" t="n">
        <v>422</v>
      </c>
      <c r="BK497" s="12" t="n">
        <f aca="false">BH497/(BH497+BJ497)</f>
        <v>0.438829787234042</v>
      </c>
      <c r="BL497" s="8" t="n">
        <v>71</v>
      </c>
      <c r="BM497" s="8" t="n">
        <v>71</v>
      </c>
      <c r="BN497" s="8" t="n">
        <v>124</v>
      </c>
      <c r="BO497" s="8" t="n">
        <f aca="false">BM497-BN497</f>
        <v>-53</v>
      </c>
      <c r="BP497" s="8" t="n">
        <v>58</v>
      </c>
      <c r="BQ497" s="8" t="n">
        <v>47</v>
      </c>
      <c r="BR497" s="8" t="n">
        <v>39</v>
      </c>
      <c r="BS497" s="8" t="n">
        <v>69</v>
      </c>
      <c r="BT497" s="12" t="n">
        <f aca="false">BS497/(EA497+BS497)</f>
        <v>0.0671859785783836</v>
      </c>
      <c r="BU497" s="8" t="n">
        <v>471</v>
      </c>
      <c r="BV497" s="8" t="n">
        <v>485</v>
      </c>
      <c r="BW497" s="12" t="n">
        <f aca="false">IF(BU497+BV497&gt;0,BU497/(BU497+BV497),0)</f>
        <v>0.492677824267782</v>
      </c>
      <c r="BX497" s="8" t="n">
        <v>188</v>
      </c>
      <c r="BY497" s="8" t="n">
        <v>158</v>
      </c>
      <c r="BZ497" s="8" t="n">
        <v>168</v>
      </c>
      <c r="CA497" s="8" t="n">
        <v>168</v>
      </c>
      <c r="CB497" s="8" t="n">
        <v>115</v>
      </c>
      <c r="CC497" s="8" t="n">
        <v>159</v>
      </c>
      <c r="CD497" s="8" t="n">
        <v>121</v>
      </c>
      <c r="CE497" s="8" t="n">
        <v>118</v>
      </c>
      <c r="CF497" s="8" t="n">
        <v>191</v>
      </c>
      <c r="CG497" s="8" t="n">
        <v>203</v>
      </c>
      <c r="CH497" s="8" t="n">
        <v>274</v>
      </c>
      <c r="CI497" s="8" t="n">
        <v>275</v>
      </c>
      <c r="CJ497" s="8" t="n">
        <v>0</v>
      </c>
      <c r="CK497" s="8" t="n">
        <v>0</v>
      </c>
      <c r="CL497" s="8" t="n">
        <v>1</v>
      </c>
      <c r="CM497" s="8" t="n">
        <v>2</v>
      </c>
      <c r="CN497" s="8" t="n">
        <v>3</v>
      </c>
      <c r="CO497" s="8" t="n">
        <v>0</v>
      </c>
      <c r="CP497" s="8" t="n">
        <v>0</v>
      </c>
      <c r="CQ497" s="8" t="n">
        <v>0</v>
      </c>
      <c r="CR497" s="8" t="n">
        <v>0</v>
      </c>
      <c r="CS497" s="8" t="n">
        <v>6</v>
      </c>
      <c r="CT497" s="8" t="n">
        <v>1</v>
      </c>
      <c r="CU497" s="8" t="n">
        <v>1</v>
      </c>
      <c r="CV497" s="8" t="n">
        <v>0</v>
      </c>
      <c r="CW497" s="8" t="n">
        <v>10</v>
      </c>
      <c r="CX497" s="8" t="n">
        <v>0</v>
      </c>
      <c r="CY497" s="8" t="n">
        <v>5</v>
      </c>
      <c r="CZ497" s="8" t="n">
        <v>8</v>
      </c>
      <c r="DA497" s="8" t="n">
        <v>45</v>
      </c>
      <c r="DB497" s="8" t="n">
        <v>19</v>
      </c>
      <c r="DC497" s="8" t="n">
        <v>2</v>
      </c>
      <c r="DD497" s="8" t="n">
        <v>25</v>
      </c>
      <c r="DE497" s="8" t="n">
        <v>21</v>
      </c>
      <c r="DF497" s="8" t="n">
        <v>5</v>
      </c>
      <c r="DG497" s="8" t="n">
        <v>1</v>
      </c>
      <c r="DH497" s="8" t="n">
        <v>88</v>
      </c>
      <c r="DI497" s="8" t="n">
        <v>19</v>
      </c>
      <c r="DJ497" s="8" t="n">
        <v>21</v>
      </c>
      <c r="DK497" s="8" t="n">
        <v>17</v>
      </c>
      <c r="DL497" s="8" t="n">
        <v>17</v>
      </c>
      <c r="DM497" s="8" t="n">
        <v>0</v>
      </c>
      <c r="DN497" s="8" t="n">
        <v>18</v>
      </c>
      <c r="DO497" s="8" t="n">
        <v>18</v>
      </c>
      <c r="DP497" s="8" t="n">
        <v>0</v>
      </c>
      <c r="DQ497" s="8" t="n">
        <f aca="false">DJ497-DI497</f>
        <v>2</v>
      </c>
      <c r="DR497" s="19" t="n">
        <v>0.538</v>
      </c>
      <c r="DS497" s="8" t="n">
        <v>19</v>
      </c>
      <c r="DT497" s="8" t="n">
        <v>0</v>
      </c>
      <c r="DU497" s="8" t="n">
        <v>0</v>
      </c>
      <c r="DV497" s="8" t="n">
        <v>0</v>
      </c>
      <c r="DW497" s="8" t="n">
        <v>0</v>
      </c>
      <c r="DX497" s="8" t="n">
        <v>1105</v>
      </c>
      <c r="DY497" s="8" t="n">
        <v>1278</v>
      </c>
      <c r="DZ497" s="8" t="n">
        <v>787</v>
      </c>
      <c r="EA497" s="8" t="n">
        <v>958</v>
      </c>
      <c r="EB497" s="8" t="n">
        <v>565</v>
      </c>
      <c r="EC497" s="8" t="n">
        <v>663</v>
      </c>
      <c r="ED497" s="8" t="n">
        <v>51.15</v>
      </c>
      <c r="EE497" s="8" t="n">
        <v>66.27</v>
      </c>
      <c r="EF497" s="8" t="n">
        <v>56</v>
      </c>
      <c r="EG497" s="8" t="n">
        <v>67</v>
      </c>
      <c r="EH497" s="12" t="n">
        <f aca="false">EF497/EB497</f>
        <v>0.0991150442477876</v>
      </c>
      <c r="EI497" s="20" t="n">
        <f aca="false">1-EG497/EC497</f>
        <v>0.89894419306184</v>
      </c>
      <c r="EJ497" s="21" t="n">
        <f aca="false">EH497+EI497</f>
        <v>0.998059237309628</v>
      </c>
      <c r="EK497" s="8" t="n">
        <v>1111</v>
      </c>
      <c r="EL497" s="8" t="n">
        <v>1276</v>
      </c>
      <c r="EM497" s="8" t="n">
        <v>790</v>
      </c>
      <c r="EN497" s="8" t="n">
        <v>957</v>
      </c>
      <c r="EO497" s="8" t="n">
        <v>568</v>
      </c>
      <c r="EP497" s="8" t="n">
        <v>662</v>
      </c>
      <c r="EQ497" s="8" t="n">
        <v>56</v>
      </c>
      <c r="ER497" s="8" t="n">
        <v>66</v>
      </c>
      <c r="ES497" s="8" t="n">
        <v>561</v>
      </c>
      <c r="ET497" s="8" t="n">
        <v>669</v>
      </c>
      <c r="EU497" s="8" t="n">
        <v>192</v>
      </c>
      <c r="EV497" s="8" t="n">
        <v>273</v>
      </c>
      <c r="EW497" s="8" t="n">
        <v>16</v>
      </c>
      <c r="EX497" s="8" t="n">
        <v>43</v>
      </c>
      <c r="EY497" s="8" t="n">
        <v>77</v>
      </c>
      <c r="EZ497" s="8" t="n">
        <v>68</v>
      </c>
      <c r="FA497" s="8" t="n">
        <v>2.3</v>
      </c>
      <c r="FB497" s="8" t="n">
        <v>1.1</v>
      </c>
      <c r="FC497" s="8" t="n">
        <v>3.4</v>
      </c>
      <c r="FD497" s="19" t="n">
        <v>36.03</v>
      </c>
      <c r="FE497" s="18" t="n">
        <f aca="false">FD497/V497</f>
        <v>0.444814814814815</v>
      </c>
      <c r="FF497" s="8" t="n">
        <v>4.7252</v>
      </c>
      <c r="FG497" s="8" t="n">
        <v>0.35</v>
      </c>
      <c r="FH497" s="8" t="n">
        <v>-0.7</v>
      </c>
      <c r="FI497" s="8" t="n">
        <v>-0.36</v>
      </c>
      <c r="FJ497" s="22"/>
      <c r="FK497" s="22"/>
      <c r="FL497" s="22"/>
      <c r="FM497" s="8" t="n">
        <f aca="false">BL497+BS497+AH497+DT497</f>
        <v>178</v>
      </c>
      <c r="FN497" s="19" t="n">
        <f aca="false">IF(DS497&gt;0,(BL497+BR497)/DS497,0)</f>
        <v>5.78947368421053</v>
      </c>
      <c r="FO497" s="12" t="n">
        <v>0.0765639589</v>
      </c>
      <c r="FP497" s="19" t="n">
        <f aca="false">Z497-AH497/10</f>
        <v>34.2</v>
      </c>
      <c r="FQ497" s="19" t="n">
        <f aca="false">Z497+DR497/5</f>
        <v>38.1076</v>
      </c>
      <c r="FR497" s="19" t="n">
        <f aca="false">(DX497+DY497)/AL497*60</f>
        <v>115.366926211321</v>
      </c>
      <c r="FS497" s="8" t="n">
        <v>1</v>
      </c>
      <c r="FT497" s="17" t="s">
        <v>352</v>
      </c>
      <c r="FU497" s="8" t="n">
        <v>43</v>
      </c>
      <c r="FV497" s="22"/>
      <c r="FW497" s="17" t="s">
        <v>280</v>
      </c>
      <c r="FX497" s="23" t="n">
        <v>4750000</v>
      </c>
      <c r="FY497" s="23" t="n">
        <v>3500000</v>
      </c>
      <c r="FZ497" s="8" t="n">
        <v>604</v>
      </c>
      <c r="GA497" s="8" t="n">
        <v>103</v>
      </c>
      <c r="GB497" s="8" t="n">
        <v>116</v>
      </c>
      <c r="GC497" s="8" t="n">
        <v>219</v>
      </c>
      <c r="GD497" s="8" t="n">
        <v>-24</v>
      </c>
      <c r="GE497" s="8" t="n">
        <v>375</v>
      </c>
      <c r="GF497" s="8" t="n">
        <v>1012</v>
      </c>
      <c r="GG497" s="8" t="n">
        <v>8818</v>
      </c>
      <c r="GH497" s="8" t="n">
        <v>10.7</v>
      </c>
      <c r="GI497" s="8" t="n">
        <v>8.9</v>
      </c>
      <c r="GJ497" s="8" t="n">
        <v>19.6</v>
      </c>
      <c r="GK497" s="8" t="n">
        <f aca="false">Z497-AH497/10</f>
        <v>34.2</v>
      </c>
      <c r="GL497" s="22"/>
      <c r="GM497" s="22"/>
      <c r="GN497" s="22"/>
      <c r="GO497" s="22"/>
      <c r="GP497" s="22"/>
    </row>
    <row r="498" customFormat="false" ht="13.65" hidden="false" customHeight="true" outlineLevel="0" collapsed="false">
      <c r="A498" s="16" t="n">
        <v>34785</v>
      </c>
      <c r="B498" s="17" t="s">
        <v>1949</v>
      </c>
      <c r="C498" s="17" t="s">
        <v>261</v>
      </c>
      <c r="D498" s="17" t="s">
        <v>262</v>
      </c>
      <c r="E498" s="17" t="s">
        <v>262</v>
      </c>
      <c r="F498" s="8" t="n">
        <v>73</v>
      </c>
      <c r="G498" s="8" t="n">
        <v>180</v>
      </c>
      <c r="H498" s="8" t="n">
        <v>2013</v>
      </c>
      <c r="I498" s="8" t="n">
        <v>2</v>
      </c>
      <c r="J498" s="8" t="n">
        <v>39</v>
      </c>
      <c r="K498" s="17" t="s">
        <v>263</v>
      </c>
      <c r="L498" s="8" t="n">
        <v>2015</v>
      </c>
      <c r="M498" s="8" t="n">
        <v>22</v>
      </c>
      <c r="N498" s="8" t="n">
        <v>3</v>
      </c>
      <c r="O498" s="8" t="n">
        <v>8477460</v>
      </c>
      <c r="P498" s="17" t="s">
        <v>2426</v>
      </c>
      <c r="Q498" s="17" t="s">
        <v>2427</v>
      </c>
      <c r="R498" s="17" t="s">
        <v>2428</v>
      </c>
      <c r="S498" s="17" t="s">
        <v>2429</v>
      </c>
      <c r="T498" s="17" t="s">
        <v>313</v>
      </c>
      <c r="U498" s="17" t="s">
        <v>294</v>
      </c>
      <c r="V498" s="8" t="n">
        <v>2</v>
      </c>
      <c r="W498" s="8" t="n">
        <v>0</v>
      </c>
      <c r="X498" s="8" t="n">
        <v>0</v>
      </c>
      <c r="Y498" s="8" t="n">
        <v>0</v>
      </c>
      <c r="Z498" s="8" t="n">
        <v>0</v>
      </c>
      <c r="AA498" s="8" t="n">
        <v>29</v>
      </c>
      <c r="AB498" s="8" t="n">
        <v>65</v>
      </c>
      <c r="AC498" s="18" t="n">
        <f aca="false">Z498/V498</f>
        <v>0</v>
      </c>
      <c r="AD498" s="19" t="n">
        <f aca="false">IF(FZ498&gt;V498,Z498-V498*(GC498-Z498)/(FZ498-V498),0)</f>
        <v>-0.25</v>
      </c>
      <c r="AE498" s="19" t="n">
        <v>0</v>
      </c>
      <c r="AF498" s="8" t="n">
        <v>-1</v>
      </c>
      <c r="AG498" s="8" t="n">
        <v>-0.1</v>
      </c>
      <c r="AH498" s="8" t="n">
        <v>2</v>
      </c>
      <c r="AI498" s="8" t="n">
        <v>25</v>
      </c>
      <c r="AJ498" s="8" t="n">
        <v>867</v>
      </c>
      <c r="AK498" s="19" t="n">
        <v>14.45</v>
      </c>
      <c r="AL498" s="8" t="n">
        <v>14.45</v>
      </c>
      <c r="AM498" s="8" t="n">
        <v>14</v>
      </c>
      <c r="AN498" s="18" t="n">
        <f aca="false">AJ498/60/V498</f>
        <v>7.225</v>
      </c>
      <c r="AO498" s="8" t="n">
        <v>12.46</v>
      </c>
      <c r="AP498" s="12" t="n">
        <f aca="false">IF(EF498&gt;0,Z498/EF498,0)</f>
        <v>0</v>
      </c>
      <c r="AQ498" s="8" t="n">
        <v>1</v>
      </c>
      <c r="AR498" s="8" t="n">
        <v>1</v>
      </c>
      <c r="AS498" s="8" t="n">
        <v>1</v>
      </c>
      <c r="AT498" s="8" t="n">
        <v>1</v>
      </c>
      <c r="AU498" s="8" t="n">
        <v>1</v>
      </c>
      <c r="AV498" s="8" t="n">
        <v>1</v>
      </c>
      <c r="AW498" s="8" t="n">
        <v>0</v>
      </c>
      <c r="AX498" s="8" t="n">
        <v>0</v>
      </c>
      <c r="AY498" s="8" t="n">
        <v>0</v>
      </c>
      <c r="AZ498" s="8" t="n">
        <v>0</v>
      </c>
      <c r="BA498" s="8" t="n">
        <f aca="false">AY498+AZ498</f>
        <v>0</v>
      </c>
      <c r="BB498" s="8" t="n">
        <v>0.01</v>
      </c>
      <c r="BC498" s="8" t="n">
        <v>43</v>
      </c>
      <c r="BD498" s="19" t="n">
        <v>0</v>
      </c>
      <c r="BE498" s="19" t="n">
        <v>0</v>
      </c>
      <c r="BF498" s="19" t="n">
        <f aca="false">AQ498+BD498</f>
        <v>1</v>
      </c>
      <c r="BG498" s="19" t="n">
        <f aca="false">IF(AL498&gt;0,BF498/AL498*60,0)</f>
        <v>4.1522491349481</v>
      </c>
      <c r="BH498" s="8" t="n">
        <v>4</v>
      </c>
      <c r="BI498" s="8" t="n">
        <v>5</v>
      </c>
      <c r="BJ498" s="8" t="n">
        <v>0</v>
      </c>
      <c r="BK498" s="12" t="n">
        <f aca="false">BH498/(BH498+BJ498)</f>
        <v>1</v>
      </c>
      <c r="BL498" s="8" t="n">
        <v>1</v>
      </c>
      <c r="BM498" s="8" t="n">
        <v>1</v>
      </c>
      <c r="BN498" s="8" t="n">
        <v>4</v>
      </c>
      <c r="BO498" s="8" t="n">
        <f aca="false">BM498-BN498</f>
        <v>-3</v>
      </c>
      <c r="BP498" s="8" t="n">
        <v>0</v>
      </c>
      <c r="BQ498" s="8" t="n">
        <v>0</v>
      </c>
      <c r="BR498" s="8" t="n">
        <v>0</v>
      </c>
      <c r="BS498" s="8" t="n">
        <v>2</v>
      </c>
      <c r="BT498" s="12" t="n">
        <f aca="false">BS498/(EA498+BS498)</f>
        <v>0.153846153846154</v>
      </c>
      <c r="BU498" s="8" t="n">
        <v>5</v>
      </c>
      <c r="BV498" s="8" t="n">
        <v>4</v>
      </c>
      <c r="BW498" s="12" t="n">
        <f aca="false">IF(BU498+BV498&gt;0,BU498/(BU498+BV498),0)</f>
        <v>0.555555555555556</v>
      </c>
      <c r="BX498" s="8" t="n">
        <v>0</v>
      </c>
      <c r="BY498" s="8" t="n">
        <v>0</v>
      </c>
      <c r="BZ498" s="8" t="n">
        <v>3</v>
      </c>
      <c r="CA498" s="8" t="n">
        <v>2</v>
      </c>
      <c r="CB498" s="8" t="n">
        <v>2</v>
      </c>
      <c r="CC498" s="8" t="n">
        <v>2</v>
      </c>
      <c r="CD498" s="8" t="n">
        <v>0</v>
      </c>
      <c r="CE498" s="8" t="n">
        <v>0</v>
      </c>
      <c r="CF498" s="8" t="n">
        <v>3</v>
      </c>
      <c r="CG498" s="8" t="n">
        <v>1</v>
      </c>
      <c r="CH498" s="8" t="n">
        <v>2</v>
      </c>
      <c r="CI498" s="8" t="n">
        <v>3</v>
      </c>
      <c r="CJ498" s="8" t="n">
        <v>0</v>
      </c>
      <c r="CK498" s="8" t="n">
        <v>0</v>
      </c>
      <c r="CL498" s="8" t="n">
        <v>0</v>
      </c>
      <c r="CM498" s="8" t="n">
        <v>0</v>
      </c>
      <c r="CN498" s="8" t="n">
        <v>0</v>
      </c>
      <c r="CO498" s="8" t="n">
        <v>0</v>
      </c>
      <c r="CP498" s="8" t="n">
        <v>0</v>
      </c>
      <c r="CQ498" s="8" t="n">
        <v>0</v>
      </c>
      <c r="CR498" s="8" t="n">
        <v>0</v>
      </c>
      <c r="CS498" s="8" t="n">
        <v>0</v>
      </c>
      <c r="CT498" s="8" t="n">
        <v>0</v>
      </c>
      <c r="CU498" s="8" t="n">
        <v>0</v>
      </c>
      <c r="CV498" s="8" t="n">
        <v>0</v>
      </c>
      <c r="CW498" s="8" t="n">
        <v>0</v>
      </c>
      <c r="CX498" s="8" t="n">
        <v>0</v>
      </c>
      <c r="CY498" s="8" t="n">
        <v>0</v>
      </c>
      <c r="CZ498" s="8" t="n">
        <v>0</v>
      </c>
      <c r="DA498" s="8" t="n">
        <v>0</v>
      </c>
      <c r="DB498" s="8" t="n">
        <v>0</v>
      </c>
      <c r="DC498" s="8" t="n">
        <v>0</v>
      </c>
      <c r="DD498" s="8" t="n">
        <v>0</v>
      </c>
      <c r="DE498" s="8" t="n">
        <v>0</v>
      </c>
      <c r="DF498" s="8" t="n">
        <v>0</v>
      </c>
      <c r="DG498" s="8" t="n">
        <v>0</v>
      </c>
      <c r="DH498" s="8" t="n">
        <v>1</v>
      </c>
      <c r="DI498" s="8" t="n">
        <v>1</v>
      </c>
      <c r="DJ498" s="8" t="n">
        <v>0</v>
      </c>
      <c r="DK498" s="8" t="n">
        <v>0</v>
      </c>
      <c r="DL498" s="8" t="n">
        <v>0</v>
      </c>
      <c r="DM498" s="8" t="n">
        <v>0</v>
      </c>
      <c r="DN498" s="8" t="n">
        <v>0</v>
      </c>
      <c r="DO498" s="8" t="n">
        <v>0</v>
      </c>
      <c r="DP498" s="8" t="n">
        <v>0</v>
      </c>
      <c r="DQ498" s="8" t="n">
        <f aca="false">DJ498-DI498</f>
        <v>-1</v>
      </c>
      <c r="DR498" s="19" t="n">
        <v>-0.015</v>
      </c>
      <c r="DS498" s="8" t="n">
        <v>1</v>
      </c>
      <c r="DT498" s="8" t="n">
        <v>0</v>
      </c>
      <c r="DU498" s="8" t="n">
        <v>0</v>
      </c>
      <c r="DV498" s="8" t="n">
        <v>0</v>
      </c>
      <c r="DW498" s="8" t="n">
        <v>0</v>
      </c>
      <c r="DX498" s="8" t="n">
        <v>15</v>
      </c>
      <c r="DY498" s="8" t="n">
        <v>16</v>
      </c>
      <c r="DZ498" s="8" t="n">
        <v>11</v>
      </c>
      <c r="EA498" s="8" t="n">
        <v>11</v>
      </c>
      <c r="EB498" s="8" t="n">
        <v>10</v>
      </c>
      <c r="EC498" s="8" t="n">
        <v>8</v>
      </c>
      <c r="ED498" s="8" t="n">
        <v>0.34</v>
      </c>
      <c r="EE498" s="8" t="n">
        <v>0.76</v>
      </c>
      <c r="EF498" s="8" t="n">
        <v>0</v>
      </c>
      <c r="EG498" s="8" t="n">
        <v>1</v>
      </c>
      <c r="EH498" s="12" t="n">
        <f aca="false">EF498/EB498</f>
        <v>0</v>
      </c>
      <c r="EI498" s="20" t="n">
        <f aca="false">1-EG498/EC498</f>
        <v>0.875</v>
      </c>
      <c r="EJ498" s="21" t="n">
        <f aca="false">EH498+EI498</f>
        <v>0.875</v>
      </c>
      <c r="EK498" s="8" t="n">
        <v>15</v>
      </c>
      <c r="EL498" s="8" t="n">
        <v>16</v>
      </c>
      <c r="EM498" s="8" t="n">
        <v>11</v>
      </c>
      <c r="EN498" s="8" t="n">
        <v>11</v>
      </c>
      <c r="EO498" s="8" t="n">
        <v>10</v>
      </c>
      <c r="EP498" s="8" t="n">
        <v>8</v>
      </c>
      <c r="EQ498" s="8" t="n">
        <v>0</v>
      </c>
      <c r="ER498" s="8" t="n">
        <v>1</v>
      </c>
      <c r="ES498" s="8" t="n">
        <v>7</v>
      </c>
      <c r="ET498" s="8" t="n">
        <v>8</v>
      </c>
      <c r="EU498" s="8" t="n">
        <v>0</v>
      </c>
      <c r="EV498" s="8" t="n">
        <v>4</v>
      </c>
      <c r="EW498" s="8" t="n">
        <v>0</v>
      </c>
      <c r="EX498" s="8" t="n">
        <v>0</v>
      </c>
      <c r="EY498" s="8" t="n">
        <v>0</v>
      </c>
      <c r="EZ498" s="8" t="n">
        <v>0</v>
      </c>
      <c r="FA498" s="8" t="n">
        <v>0</v>
      </c>
      <c r="FB498" s="8" t="n">
        <v>0</v>
      </c>
      <c r="FC498" s="8" t="n">
        <v>-0.1</v>
      </c>
      <c r="FD498" s="19" t="n">
        <v>-0.02</v>
      </c>
      <c r="FE498" s="18" t="n">
        <f aca="false">FD498/V498</f>
        <v>-0.01</v>
      </c>
      <c r="FF498" s="8" t="n">
        <v>0.0002</v>
      </c>
      <c r="FG498" s="8" t="n">
        <v>0</v>
      </c>
      <c r="FH498" s="8" t="n">
        <v>0</v>
      </c>
      <c r="FI498" s="8" t="n">
        <v>0</v>
      </c>
      <c r="FJ498" s="22"/>
      <c r="FK498" s="22"/>
      <c r="FL498" s="22"/>
      <c r="FM498" s="8" t="n">
        <f aca="false">BL498+BS498+AH498+DT498</f>
        <v>5</v>
      </c>
      <c r="FN498" s="19" t="n">
        <f aca="false">IF(DS498&gt;0,(BL498+BR498)/DS498,0)</f>
        <v>1</v>
      </c>
      <c r="FO498" s="12" t="n">
        <v>0</v>
      </c>
      <c r="FP498" s="19" t="n">
        <f aca="false">Z498-AH498/10</f>
        <v>-0.2</v>
      </c>
      <c r="FQ498" s="19" t="n">
        <f aca="false">Z498+DR498/5</f>
        <v>-0.003</v>
      </c>
      <c r="FR498" s="19" t="n">
        <f aca="false">(DX498+DY498)/AL498*60</f>
        <v>128.719723183391</v>
      </c>
      <c r="FS498" s="8" t="n">
        <v>15</v>
      </c>
      <c r="FT498" s="17" t="s">
        <v>307</v>
      </c>
      <c r="FU498" s="8" t="n">
        <v>164</v>
      </c>
      <c r="FV498" s="22"/>
      <c r="FW498" s="17" t="s">
        <v>270</v>
      </c>
      <c r="FX498" s="23" t="n">
        <v>750000</v>
      </c>
      <c r="FY498" s="23" t="n">
        <v>745000</v>
      </c>
      <c r="FZ498" s="8" t="n">
        <v>34</v>
      </c>
      <c r="GA498" s="8" t="n">
        <v>3</v>
      </c>
      <c r="GB498" s="8" t="n">
        <v>1</v>
      </c>
      <c r="GC498" s="8" t="n">
        <v>4</v>
      </c>
      <c r="GD498" s="8" t="n">
        <v>-3</v>
      </c>
      <c r="GE498" s="8" t="n">
        <v>18</v>
      </c>
      <c r="GF498" s="8" t="n">
        <v>40</v>
      </c>
      <c r="GG498" s="8" t="n">
        <v>367</v>
      </c>
      <c r="GH498" s="8" t="n">
        <v>-0.2</v>
      </c>
      <c r="GI498" s="8" t="n">
        <v>0.3</v>
      </c>
      <c r="GJ498" s="8" t="n">
        <v>0.1</v>
      </c>
      <c r="GK498" s="8" t="n">
        <f aca="false">Z498-AH498/10</f>
        <v>-0.2</v>
      </c>
      <c r="GL498" s="22"/>
      <c r="GM498" s="22"/>
      <c r="GN498" s="22"/>
      <c r="GO498" s="22"/>
      <c r="GP498" s="22"/>
    </row>
    <row r="499" customFormat="false" ht="13.65" hidden="false" customHeight="true" outlineLevel="0" collapsed="false">
      <c r="A499" s="16" t="n">
        <v>35604</v>
      </c>
      <c r="B499" s="17" t="s">
        <v>2430</v>
      </c>
      <c r="C499" s="17" t="s">
        <v>272</v>
      </c>
      <c r="D499" s="17" t="s">
        <v>262</v>
      </c>
      <c r="E499" s="17" t="s">
        <v>262</v>
      </c>
      <c r="F499" s="8" t="n">
        <v>76</v>
      </c>
      <c r="G499" s="8" t="n">
        <v>220</v>
      </c>
      <c r="H499" s="8" t="n">
        <v>2015</v>
      </c>
      <c r="I499" s="8" t="n">
        <v>1</v>
      </c>
      <c r="J499" s="8" t="n">
        <v>11</v>
      </c>
      <c r="K499" s="17" t="s">
        <v>263</v>
      </c>
      <c r="L499" s="8" t="n">
        <v>2016</v>
      </c>
      <c r="M499" s="8" t="n">
        <v>20</v>
      </c>
      <c r="N499" s="8" t="n">
        <v>2</v>
      </c>
      <c r="O499" s="8" t="n">
        <v>8478474</v>
      </c>
      <c r="P499" s="17" t="s">
        <v>2431</v>
      </c>
      <c r="Q499" s="17" t="s">
        <v>2432</v>
      </c>
      <c r="R499" s="17" t="s">
        <v>2433</v>
      </c>
      <c r="S499" s="17" t="s">
        <v>2434</v>
      </c>
      <c r="T499" s="17" t="s">
        <v>268</v>
      </c>
      <c r="U499" s="17" t="s">
        <v>294</v>
      </c>
      <c r="V499" s="8" t="n">
        <v>11</v>
      </c>
      <c r="W499" s="8" t="n">
        <v>1</v>
      </c>
      <c r="X499" s="8" t="n">
        <v>0</v>
      </c>
      <c r="Y499" s="8" t="n">
        <v>0</v>
      </c>
      <c r="Z499" s="8" t="n">
        <v>1</v>
      </c>
      <c r="AA499" s="8" t="n">
        <v>26</v>
      </c>
      <c r="AB499" s="8" t="n">
        <v>64</v>
      </c>
      <c r="AC499" s="18" t="n">
        <f aca="false">Z499/V499</f>
        <v>0.0909090909090909</v>
      </c>
      <c r="AD499" s="19" t="n">
        <f aca="false">IF(FZ499&gt;V499,Z499-V499*(GC499-Z499)/(FZ499-V499),0)</f>
        <v>-0.833333333333333</v>
      </c>
      <c r="AE499" s="19" t="n">
        <v>0.5</v>
      </c>
      <c r="AF499" s="8" t="n">
        <v>-6</v>
      </c>
      <c r="AG499" s="8" t="n">
        <v>-0.5</v>
      </c>
      <c r="AH499" s="8" t="n">
        <v>7</v>
      </c>
      <c r="AI499" s="8" t="n">
        <v>194</v>
      </c>
      <c r="AJ499" s="8" t="n">
        <v>7220</v>
      </c>
      <c r="AK499" s="19" t="n">
        <v>120.33333333333</v>
      </c>
      <c r="AL499" s="8" t="n">
        <v>120.33</v>
      </c>
      <c r="AM499" s="8" t="n">
        <v>120</v>
      </c>
      <c r="AN499" s="18" t="n">
        <f aca="false">AJ499/60/V499</f>
        <v>10.9393939393939</v>
      </c>
      <c r="AO499" s="8" t="n">
        <v>18.5</v>
      </c>
      <c r="AP499" s="12" t="n">
        <f aca="false">IF(EF499&gt;0,Z499/EF499,0)</f>
        <v>0.5</v>
      </c>
      <c r="AQ499" s="8" t="n">
        <v>24</v>
      </c>
      <c r="AR499" s="8" t="n">
        <v>24</v>
      </c>
      <c r="AS499" s="8" t="n">
        <v>24</v>
      </c>
      <c r="AT499" s="8" t="n">
        <v>19</v>
      </c>
      <c r="AU499" s="8" t="n">
        <v>19</v>
      </c>
      <c r="AV499" s="8" t="n">
        <v>13</v>
      </c>
      <c r="AW499" s="8" t="n">
        <v>12</v>
      </c>
      <c r="AX499" s="8" t="n">
        <v>8</v>
      </c>
      <c r="AY499" s="8" t="n">
        <v>1</v>
      </c>
      <c r="AZ499" s="8" t="n">
        <v>1</v>
      </c>
      <c r="BA499" s="8" t="n">
        <f aca="false">AY499+AZ499</f>
        <v>2</v>
      </c>
      <c r="BB499" s="8" t="n">
        <v>1.27</v>
      </c>
      <c r="BC499" s="8" t="n">
        <v>33.6154</v>
      </c>
      <c r="BD499" s="19" t="n">
        <v>0</v>
      </c>
      <c r="BE499" s="19" t="n">
        <v>0</v>
      </c>
      <c r="BF499" s="19" t="n">
        <f aca="false">AQ499+BD499</f>
        <v>24</v>
      </c>
      <c r="BG499" s="19" t="n">
        <f aca="false">IF(AL499&gt;0,BF499/AL499*60,0)</f>
        <v>11.9670905011219</v>
      </c>
      <c r="BH499" s="8" t="n">
        <v>33</v>
      </c>
      <c r="BI499" s="8" t="n">
        <v>36</v>
      </c>
      <c r="BJ499" s="8" t="n">
        <v>47</v>
      </c>
      <c r="BK499" s="12" t="n">
        <f aca="false">BH499/(BH499+BJ499)</f>
        <v>0.4125</v>
      </c>
      <c r="BL499" s="8" t="n">
        <v>29</v>
      </c>
      <c r="BM499" s="8" t="n">
        <v>29</v>
      </c>
      <c r="BN499" s="8" t="n">
        <v>7</v>
      </c>
      <c r="BO499" s="8" t="n">
        <f aca="false">BM499-BN499</f>
        <v>22</v>
      </c>
      <c r="BP499" s="8" t="n">
        <v>6</v>
      </c>
      <c r="BQ499" s="8" t="n">
        <v>3</v>
      </c>
      <c r="BR499" s="8" t="n">
        <v>2</v>
      </c>
      <c r="BS499" s="8" t="n">
        <v>6</v>
      </c>
      <c r="BT499" s="12" t="n">
        <f aca="false">BS499/(EA499+BS499)</f>
        <v>0.0638297872340425</v>
      </c>
      <c r="BU499" s="8" t="n">
        <v>3</v>
      </c>
      <c r="BV499" s="8" t="n">
        <v>8</v>
      </c>
      <c r="BW499" s="12" t="n">
        <f aca="false">IF(BU499+BV499&gt;0,BU499/(BU499+BV499),0)</f>
        <v>0.272727272727273</v>
      </c>
      <c r="BX499" s="8" t="n">
        <v>2</v>
      </c>
      <c r="BY499" s="8" t="n">
        <v>0</v>
      </c>
      <c r="BZ499" s="8" t="n">
        <v>0</v>
      </c>
      <c r="CA499" s="8" t="n">
        <v>1</v>
      </c>
      <c r="CB499" s="8" t="n">
        <v>1</v>
      </c>
      <c r="CC499" s="8" t="n">
        <v>7</v>
      </c>
      <c r="CD499" s="8" t="n">
        <v>0</v>
      </c>
      <c r="CE499" s="8" t="n">
        <v>2</v>
      </c>
      <c r="CF499" s="8" t="n">
        <v>1</v>
      </c>
      <c r="CG499" s="8" t="n">
        <v>2</v>
      </c>
      <c r="CH499" s="8" t="n">
        <v>3</v>
      </c>
      <c r="CI499" s="8" t="n">
        <v>4</v>
      </c>
      <c r="CJ499" s="8" t="n">
        <v>0</v>
      </c>
      <c r="CK499" s="8" t="n">
        <v>0</v>
      </c>
      <c r="CL499" s="8" t="n">
        <v>0</v>
      </c>
      <c r="CM499" s="8" t="n">
        <v>0</v>
      </c>
      <c r="CN499" s="8" t="n">
        <v>0</v>
      </c>
      <c r="CO499" s="8" t="n">
        <v>0</v>
      </c>
      <c r="CP499" s="8" t="n">
        <v>0</v>
      </c>
      <c r="CQ499" s="8" t="n">
        <v>0</v>
      </c>
      <c r="CR499" s="8" t="n">
        <v>0</v>
      </c>
      <c r="CS499" s="8" t="n">
        <v>0</v>
      </c>
      <c r="CT499" s="8" t="n">
        <v>1</v>
      </c>
      <c r="CU499" s="8" t="n">
        <v>0</v>
      </c>
      <c r="CV499" s="8" t="n">
        <v>0</v>
      </c>
      <c r="CW499" s="8" t="n">
        <v>0</v>
      </c>
      <c r="CX499" s="8" t="n">
        <v>0</v>
      </c>
      <c r="CY499" s="8" t="n">
        <v>0</v>
      </c>
      <c r="CZ499" s="8" t="n">
        <v>2</v>
      </c>
      <c r="DA499" s="8" t="n">
        <v>4</v>
      </c>
      <c r="DB499" s="8" t="n">
        <v>1</v>
      </c>
      <c r="DC499" s="8" t="n">
        <v>0</v>
      </c>
      <c r="DD499" s="8" t="n">
        <v>1</v>
      </c>
      <c r="DE499" s="8" t="n">
        <v>1</v>
      </c>
      <c r="DF499" s="8" t="n">
        <v>1</v>
      </c>
      <c r="DG499" s="8" t="n">
        <v>1</v>
      </c>
      <c r="DH499" s="8" t="n">
        <v>8</v>
      </c>
      <c r="DI499" s="8" t="n">
        <v>2</v>
      </c>
      <c r="DJ499" s="8" t="n">
        <v>2</v>
      </c>
      <c r="DK499" s="8" t="n">
        <v>2</v>
      </c>
      <c r="DL499" s="8" t="n">
        <v>1</v>
      </c>
      <c r="DM499" s="8" t="n">
        <v>1</v>
      </c>
      <c r="DN499" s="8" t="n">
        <v>3</v>
      </c>
      <c r="DO499" s="8" t="n">
        <v>2</v>
      </c>
      <c r="DP499" s="8" t="n">
        <v>1</v>
      </c>
      <c r="DQ499" s="8" t="n">
        <f aca="false">DJ499-DI499</f>
        <v>0</v>
      </c>
      <c r="DR499" s="19" t="n">
        <v>-0.137</v>
      </c>
      <c r="DS499" s="8" t="n">
        <v>1</v>
      </c>
      <c r="DT499" s="8" t="n">
        <v>1</v>
      </c>
      <c r="DU499" s="8" t="n">
        <v>0</v>
      </c>
      <c r="DV499" s="8" t="n">
        <v>0</v>
      </c>
      <c r="DW499" s="8" t="n">
        <v>0</v>
      </c>
      <c r="DX499" s="8" t="n">
        <v>108</v>
      </c>
      <c r="DY499" s="8" t="n">
        <v>123</v>
      </c>
      <c r="DZ499" s="8" t="n">
        <v>76</v>
      </c>
      <c r="EA499" s="8" t="n">
        <v>88</v>
      </c>
      <c r="EB499" s="8" t="n">
        <v>56</v>
      </c>
      <c r="EC499" s="8" t="n">
        <v>59</v>
      </c>
      <c r="ED499" s="8" t="n">
        <v>3.76</v>
      </c>
      <c r="EE499" s="8" t="n">
        <v>5.47</v>
      </c>
      <c r="EF499" s="8" t="n">
        <v>2</v>
      </c>
      <c r="EG499" s="8" t="n">
        <v>9</v>
      </c>
      <c r="EH499" s="12" t="n">
        <f aca="false">EF499/EB499</f>
        <v>0.0357142857142857</v>
      </c>
      <c r="EI499" s="20" t="n">
        <f aca="false">1-EG499/EC499</f>
        <v>0.847457627118644</v>
      </c>
      <c r="EJ499" s="21" t="n">
        <f aca="false">EH499+EI499</f>
        <v>0.88317191283293</v>
      </c>
      <c r="EK499" s="8" t="n">
        <v>108</v>
      </c>
      <c r="EL499" s="8" t="n">
        <v>123</v>
      </c>
      <c r="EM499" s="8" t="n">
        <v>76</v>
      </c>
      <c r="EN499" s="8" t="n">
        <v>88</v>
      </c>
      <c r="EO499" s="8" t="n">
        <v>56</v>
      </c>
      <c r="EP499" s="8" t="n">
        <v>59</v>
      </c>
      <c r="EQ499" s="8" t="n">
        <v>2</v>
      </c>
      <c r="ER499" s="8" t="n">
        <v>9</v>
      </c>
      <c r="ES499" s="8" t="n">
        <v>44</v>
      </c>
      <c r="ET499" s="8" t="n">
        <v>54</v>
      </c>
      <c r="EU499" s="8" t="n">
        <v>21</v>
      </c>
      <c r="EV499" s="8" t="n">
        <v>25</v>
      </c>
      <c r="EW499" s="8" t="n">
        <v>2</v>
      </c>
      <c r="EX499" s="8" t="n">
        <v>4</v>
      </c>
      <c r="EY499" s="8" t="n">
        <v>4</v>
      </c>
      <c r="EZ499" s="8" t="n">
        <v>9</v>
      </c>
      <c r="FA499" s="8" t="n">
        <v>-0.1</v>
      </c>
      <c r="FB499" s="8" t="n">
        <v>-0.1</v>
      </c>
      <c r="FC499" s="8" t="n">
        <v>-0.2</v>
      </c>
      <c r="FD499" s="19" t="n">
        <v>0.78</v>
      </c>
      <c r="FE499" s="18" t="n">
        <f aca="false">FD499/V499</f>
        <v>0.0709090909090909</v>
      </c>
      <c r="FF499" s="8" t="n">
        <v>0.1509</v>
      </c>
      <c r="FG499" s="8" t="n">
        <v>0.01</v>
      </c>
      <c r="FH499" s="8" t="n">
        <v>0.04</v>
      </c>
      <c r="FI499" s="8" t="n">
        <v>0.05</v>
      </c>
      <c r="FJ499" s="22"/>
      <c r="FK499" s="22"/>
      <c r="FL499" s="22"/>
      <c r="FM499" s="8" t="n">
        <f aca="false">BL499+BS499+AH499+DT499</f>
        <v>43</v>
      </c>
      <c r="FN499" s="19" t="n">
        <f aca="false">IF(DS499&gt;0,(BL499+BR499)/DS499,0)</f>
        <v>31</v>
      </c>
      <c r="FO499" s="12" t="n">
        <v>0.0363636364</v>
      </c>
      <c r="FP499" s="19" t="n">
        <f aca="false">Z499-AH499/10</f>
        <v>0.3</v>
      </c>
      <c r="FQ499" s="19" t="n">
        <f aca="false">Z499+DR499/5</f>
        <v>0.9726</v>
      </c>
      <c r="FR499" s="19" t="n">
        <f aca="false">(DX499+DY499)/AL499*60</f>
        <v>115.183246073298</v>
      </c>
      <c r="FS499" s="22"/>
      <c r="FT499" s="22"/>
      <c r="FU499" s="22"/>
      <c r="FV499" s="22"/>
      <c r="FW499" s="17" t="s">
        <v>270</v>
      </c>
      <c r="FX499" s="23" t="n">
        <v>925000</v>
      </c>
      <c r="FY499" s="23" t="n">
        <v>894167</v>
      </c>
      <c r="FZ499" s="8" t="n">
        <v>83</v>
      </c>
      <c r="GA499" s="8" t="n">
        <v>6</v>
      </c>
      <c r="GB499" s="8" t="n">
        <v>7</v>
      </c>
      <c r="GC499" s="8" t="n">
        <v>13</v>
      </c>
      <c r="GD499" s="8" t="n">
        <v>-26</v>
      </c>
      <c r="GE499" s="8" t="n">
        <v>55</v>
      </c>
      <c r="GF499" s="8" t="n">
        <v>97</v>
      </c>
      <c r="GG499" s="8" t="n">
        <v>976</v>
      </c>
      <c r="GH499" s="8" t="n">
        <v>-0.7</v>
      </c>
      <c r="GI499" s="8" t="n">
        <v>0.1</v>
      </c>
      <c r="GJ499" s="8" t="n">
        <v>-0.5</v>
      </c>
      <c r="GK499" s="8" t="n">
        <f aca="false">Z499-AH499/10</f>
        <v>0.3</v>
      </c>
      <c r="GL499" s="22"/>
      <c r="GM499" s="22"/>
      <c r="GN499" s="22"/>
      <c r="GO499" s="22"/>
      <c r="GP499" s="22"/>
    </row>
    <row r="500" customFormat="false" ht="13.65" hidden="false" customHeight="true" outlineLevel="0" collapsed="false">
      <c r="A500" s="16" t="n">
        <v>30351</v>
      </c>
      <c r="B500" s="17" t="s">
        <v>2435</v>
      </c>
      <c r="C500" s="17" t="s">
        <v>289</v>
      </c>
      <c r="D500" s="17" t="s">
        <v>283</v>
      </c>
      <c r="E500" s="17" t="s">
        <v>283</v>
      </c>
      <c r="F500" s="8" t="n">
        <v>71</v>
      </c>
      <c r="G500" s="8" t="n">
        <v>195</v>
      </c>
      <c r="H500" s="8" t="n">
        <v>2003</v>
      </c>
      <c r="I500" s="8" t="n">
        <v>5</v>
      </c>
      <c r="J500" s="8" t="n">
        <v>148</v>
      </c>
      <c r="K500" s="17" t="s">
        <v>273</v>
      </c>
      <c r="L500" s="8" t="n">
        <v>2005</v>
      </c>
      <c r="M500" s="8" t="n">
        <v>34</v>
      </c>
      <c r="N500" s="8" t="n">
        <v>13</v>
      </c>
      <c r="O500" s="8" t="n">
        <v>8470740</v>
      </c>
      <c r="P500" s="17" t="s">
        <v>2436</v>
      </c>
      <c r="Q500" s="17" t="s">
        <v>2437</v>
      </c>
      <c r="R500" s="17" t="s">
        <v>2438</v>
      </c>
      <c r="S500" s="17" t="s">
        <v>497</v>
      </c>
      <c r="T500" s="17" t="s">
        <v>299</v>
      </c>
      <c r="U500" s="17" t="s">
        <v>902</v>
      </c>
      <c r="V500" s="8" t="n">
        <v>37</v>
      </c>
      <c r="W500" s="8" t="n">
        <v>3</v>
      </c>
      <c r="X500" s="8" t="n">
        <v>6</v>
      </c>
      <c r="Y500" s="8" t="n">
        <v>5</v>
      </c>
      <c r="Z500" s="8" t="n">
        <v>9</v>
      </c>
      <c r="AA500" s="8" t="n">
        <v>16</v>
      </c>
      <c r="AB500" s="8" t="n">
        <v>56</v>
      </c>
      <c r="AC500" s="18" t="n">
        <f aca="false">Z500/V500</f>
        <v>0.243243243243243</v>
      </c>
      <c r="AD500" s="19" t="n">
        <f aca="false">IF(FZ500&gt;V500,Z500-V500*(GC500-Z500)/(FZ500-V500),0)</f>
        <v>-10.5183486238532</v>
      </c>
      <c r="AE500" s="19" t="n">
        <v>3.235</v>
      </c>
      <c r="AF500" s="8" t="n">
        <v>-8</v>
      </c>
      <c r="AG500" s="8" t="n">
        <v>1.8</v>
      </c>
      <c r="AH500" s="8" t="n">
        <v>4</v>
      </c>
      <c r="AI500" s="8" t="n">
        <v>642</v>
      </c>
      <c r="AJ500" s="8" t="n">
        <v>27688</v>
      </c>
      <c r="AK500" s="19" t="n">
        <v>461.46666666667</v>
      </c>
      <c r="AL500" s="8" t="n">
        <v>461.47</v>
      </c>
      <c r="AM500" s="8" t="n">
        <v>461</v>
      </c>
      <c r="AN500" s="18" t="n">
        <f aca="false">AJ500/60/V500</f>
        <v>12.4720720720721</v>
      </c>
      <c r="AO500" s="8" t="n">
        <v>21.31</v>
      </c>
      <c r="AP500" s="12" t="n">
        <f aca="false">IF(EF500&gt;0,Z500/EF500,0)</f>
        <v>0.75</v>
      </c>
      <c r="AQ500" s="8" t="n">
        <v>88</v>
      </c>
      <c r="AR500" s="8" t="n">
        <v>88</v>
      </c>
      <c r="AS500" s="8" t="n">
        <v>88</v>
      </c>
      <c r="AT500" s="8" t="n">
        <v>63</v>
      </c>
      <c r="AU500" s="8" t="n">
        <v>63</v>
      </c>
      <c r="AV500" s="8" t="n">
        <v>41</v>
      </c>
      <c r="AW500" s="8" t="n">
        <v>51</v>
      </c>
      <c r="AX500" s="8" t="n">
        <v>22</v>
      </c>
      <c r="AY500" s="8" t="n">
        <v>2</v>
      </c>
      <c r="AZ500" s="8" t="n">
        <v>7</v>
      </c>
      <c r="BA500" s="8" t="n">
        <f aca="false">AY500+AZ500</f>
        <v>9</v>
      </c>
      <c r="BB500" s="8" t="n">
        <v>5.93</v>
      </c>
      <c r="BC500" s="8" t="n">
        <v>26.439</v>
      </c>
      <c r="BD500" s="19" t="n">
        <v>198.2</v>
      </c>
      <c r="BE500" s="19" t="n">
        <v>25.7700086680148</v>
      </c>
      <c r="BF500" s="19" t="n">
        <f aca="false">AQ500+BD500</f>
        <v>286.2</v>
      </c>
      <c r="BG500" s="19" t="n">
        <f aca="false">IF(AL500&gt;0,BF500/AL500*60,0)</f>
        <v>37.2115197087568</v>
      </c>
      <c r="BH500" s="8" t="n">
        <v>149</v>
      </c>
      <c r="BI500" s="8" t="n">
        <v>135</v>
      </c>
      <c r="BJ500" s="8" t="n">
        <v>104</v>
      </c>
      <c r="BK500" s="12" t="n">
        <f aca="false">BH500/(BH500+BJ500)</f>
        <v>0.588932806324111</v>
      </c>
      <c r="BL500" s="8" t="n">
        <v>40</v>
      </c>
      <c r="BM500" s="8" t="n">
        <v>40</v>
      </c>
      <c r="BN500" s="8" t="n">
        <v>47</v>
      </c>
      <c r="BO500" s="8" t="n">
        <f aca="false">BM500-BN500</f>
        <v>-7</v>
      </c>
      <c r="BP500" s="8" t="n">
        <v>22</v>
      </c>
      <c r="BQ500" s="8" t="n">
        <v>23</v>
      </c>
      <c r="BR500" s="8" t="n">
        <v>17</v>
      </c>
      <c r="BS500" s="8" t="n">
        <v>11</v>
      </c>
      <c r="BT500" s="12" t="n">
        <f aca="false">BS500/(EA500+BS500)</f>
        <v>0.0351437699680511</v>
      </c>
      <c r="BU500" s="8" t="n">
        <v>3</v>
      </c>
      <c r="BV500" s="8" t="n">
        <v>11</v>
      </c>
      <c r="BW500" s="12" t="n">
        <f aca="false">IF(BU500+BV500&gt;0,BU500/(BU500+BV500),0)</f>
        <v>0.214285714285714</v>
      </c>
      <c r="BX500" s="8" t="n">
        <v>1</v>
      </c>
      <c r="BY500" s="8" t="n">
        <v>4</v>
      </c>
      <c r="BZ500" s="8" t="n">
        <v>1</v>
      </c>
      <c r="CA500" s="8" t="n">
        <v>6</v>
      </c>
      <c r="CB500" s="8" t="n">
        <v>1</v>
      </c>
      <c r="CC500" s="8" t="n">
        <v>1</v>
      </c>
      <c r="CD500" s="8" t="n">
        <v>0</v>
      </c>
      <c r="CE500" s="8" t="n">
        <v>3</v>
      </c>
      <c r="CF500" s="8" t="n">
        <v>1</v>
      </c>
      <c r="CG500" s="8" t="n">
        <v>2</v>
      </c>
      <c r="CH500" s="8" t="n">
        <v>2</v>
      </c>
      <c r="CI500" s="8" t="n">
        <v>7</v>
      </c>
      <c r="CJ500" s="8" t="n">
        <v>0</v>
      </c>
      <c r="CK500" s="8" t="n">
        <v>0</v>
      </c>
      <c r="CL500" s="8" t="n">
        <v>0</v>
      </c>
      <c r="CM500" s="8" t="n">
        <v>0</v>
      </c>
      <c r="CN500" s="8" t="n">
        <v>0</v>
      </c>
      <c r="CO500" s="8" t="n">
        <v>0</v>
      </c>
      <c r="CP500" s="8" t="n">
        <v>0</v>
      </c>
      <c r="CQ500" s="8" t="n">
        <v>0</v>
      </c>
      <c r="CR500" s="8" t="n">
        <v>0</v>
      </c>
      <c r="CS500" s="8" t="n">
        <v>0</v>
      </c>
      <c r="CT500" s="8" t="n">
        <v>0</v>
      </c>
      <c r="CU500" s="8" t="n">
        <v>0</v>
      </c>
      <c r="CV500" s="8" t="n">
        <v>0</v>
      </c>
      <c r="CW500" s="8" t="n">
        <v>3</v>
      </c>
      <c r="CX500" s="8" t="n">
        <v>0</v>
      </c>
      <c r="CY500" s="8" t="n">
        <v>1</v>
      </c>
      <c r="CZ500" s="8" t="n">
        <v>3</v>
      </c>
      <c r="DA500" s="8" t="n">
        <v>18</v>
      </c>
      <c r="DB500" s="8" t="n">
        <v>6</v>
      </c>
      <c r="DC500" s="8" t="n">
        <v>1</v>
      </c>
      <c r="DD500" s="8" t="n">
        <v>0</v>
      </c>
      <c r="DE500" s="8" t="n">
        <v>15</v>
      </c>
      <c r="DF500" s="8" t="n">
        <v>1</v>
      </c>
      <c r="DG500" s="8" t="n">
        <v>0</v>
      </c>
      <c r="DH500" s="8" t="n">
        <v>18</v>
      </c>
      <c r="DI500" s="8" t="n">
        <v>2</v>
      </c>
      <c r="DJ500" s="8" t="n">
        <v>6</v>
      </c>
      <c r="DK500" s="8" t="n">
        <v>2</v>
      </c>
      <c r="DL500" s="8" t="n">
        <v>2</v>
      </c>
      <c r="DM500" s="8" t="n">
        <v>0</v>
      </c>
      <c r="DN500" s="8" t="n">
        <v>6</v>
      </c>
      <c r="DO500" s="8" t="n">
        <v>6</v>
      </c>
      <c r="DP500" s="8" t="n">
        <v>0</v>
      </c>
      <c r="DQ500" s="8" t="n">
        <f aca="false">DJ500-DI500</f>
        <v>4</v>
      </c>
      <c r="DR500" s="19" t="n">
        <v>2.466</v>
      </c>
      <c r="DS500" s="8" t="n">
        <v>2</v>
      </c>
      <c r="DT500" s="8" t="n">
        <v>0</v>
      </c>
      <c r="DU500" s="8" t="n">
        <v>0</v>
      </c>
      <c r="DV500" s="8" t="n">
        <v>0</v>
      </c>
      <c r="DW500" s="8" t="n">
        <v>0</v>
      </c>
      <c r="DX500" s="8" t="n">
        <v>456</v>
      </c>
      <c r="DY500" s="8" t="n">
        <v>382</v>
      </c>
      <c r="DZ500" s="8" t="n">
        <v>325</v>
      </c>
      <c r="EA500" s="8" t="n">
        <v>302</v>
      </c>
      <c r="EB500" s="8" t="n">
        <v>231</v>
      </c>
      <c r="EC500" s="8" t="n">
        <v>211</v>
      </c>
      <c r="ED500" s="8" t="n">
        <v>20.13</v>
      </c>
      <c r="EE500" s="8" t="n">
        <v>18.95</v>
      </c>
      <c r="EF500" s="8" t="n">
        <v>12</v>
      </c>
      <c r="EG500" s="8" t="n">
        <v>21</v>
      </c>
      <c r="EH500" s="12" t="n">
        <f aca="false">EF500/EB500</f>
        <v>0.051948051948052</v>
      </c>
      <c r="EI500" s="20" t="n">
        <f aca="false">1-EG500/EC500</f>
        <v>0.900473933649289</v>
      </c>
      <c r="EJ500" s="21" t="n">
        <f aca="false">EH500+EI500</f>
        <v>0.952421985597341</v>
      </c>
      <c r="EK500" s="8" t="n">
        <v>454</v>
      </c>
      <c r="EL500" s="8" t="n">
        <v>383</v>
      </c>
      <c r="EM500" s="8" t="n">
        <v>323</v>
      </c>
      <c r="EN500" s="8" t="n">
        <v>303</v>
      </c>
      <c r="EO500" s="8" t="n">
        <v>230</v>
      </c>
      <c r="EP500" s="8" t="n">
        <v>212</v>
      </c>
      <c r="EQ500" s="8" t="n">
        <v>12</v>
      </c>
      <c r="ER500" s="8" t="n">
        <v>21</v>
      </c>
      <c r="ES500" s="8" t="n">
        <v>213</v>
      </c>
      <c r="ET500" s="8" t="n">
        <v>181</v>
      </c>
      <c r="EU500" s="8" t="n">
        <v>89</v>
      </c>
      <c r="EV500" s="8" t="n">
        <v>78</v>
      </c>
      <c r="EW500" s="8" t="n">
        <v>10</v>
      </c>
      <c r="EX500" s="8" t="n">
        <v>10</v>
      </c>
      <c r="EY500" s="8" t="n">
        <v>20</v>
      </c>
      <c r="EZ500" s="8" t="n">
        <v>24</v>
      </c>
      <c r="FA500" s="8" t="n">
        <v>-0.1</v>
      </c>
      <c r="FB500" s="8" t="n">
        <v>0.3</v>
      </c>
      <c r="FC500" s="8" t="n">
        <v>0.2</v>
      </c>
      <c r="FD500" s="19" t="n">
        <v>13.39</v>
      </c>
      <c r="FE500" s="18" t="n">
        <f aca="false">FD500/V500</f>
        <v>0.361891891891892</v>
      </c>
      <c r="FF500" s="8" t="n">
        <v>0.1188</v>
      </c>
      <c r="FG500" s="8" t="n">
        <v>-0.03</v>
      </c>
      <c r="FH500" s="8" t="n">
        <v>-0.04</v>
      </c>
      <c r="FI500" s="8" t="n">
        <v>-0.07</v>
      </c>
      <c r="FJ500" s="22"/>
      <c r="FK500" s="22"/>
      <c r="FL500" s="22"/>
      <c r="FM500" s="8" t="n">
        <f aca="false">BL500+BS500+AH500+DT500</f>
        <v>55</v>
      </c>
      <c r="FN500" s="19" t="n">
        <f aca="false">IF(DS500&gt;0,(BL500+BR500)/DS500,0)</f>
        <v>28.5</v>
      </c>
      <c r="FO500" s="12" t="n">
        <v>0.0299488678</v>
      </c>
      <c r="FP500" s="19" t="n">
        <f aca="false">Z500-AH500/10</f>
        <v>8.6</v>
      </c>
      <c r="FQ500" s="19" t="n">
        <f aca="false">Z500+DR500/5</f>
        <v>9.4932</v>
      </c>
      <c r="FR500" s="19" t="n">
        <f aca="false">(DX500+DY500)/AL500*60</f>
        <v>108.956161830672</v>
      </c>
      <c r="FS500" s="8" t="n">
        <v>4</v>
      </c>
      <c r="FT500" s="17" t="s">
        <v>326</v>
      </c>
      <c r="FU500" s="8" t="n">
        <v>195</v>
      </c>
      <c r="FV500" s="22"/>
      <c r="FW500" s="17" t="s">
        <v>280</v>
      </c>
      <c r="FX500" s="23" t="n">
        <v>2500000</v>
      </c>
      <c r="FY500" s="23" t="n">
        <v>2500000</v>
      </c>
      <c r="FZ500" s="8" t="n">
        <v>909</v>
      </c>
      <c r="GA500" s="8" t="n">
        <v>203</v>
      </c>
      <c r="GB500" s="8" t="n">
        <v>266</v>
      </c>
      <c r="GC500" s="8" t="n">
        <v>469</v>
      </c>
      <c r="GD500" s="8" t="n">
        <v>-30</v>
      </c>
      <c r="GE500" s="8" t="n">
        <v>327</v>
      </c>
      <c r="GF500" s="8" t="n">
        <v>1864</v>
      </c>
      <c r="GG500" s="8" t="n">
        <v>14488</v>
      </c>
      <c r="GH500" s="8" t="n">
        <v>31.8</v>
      </c>
      <c r="GI500" s="8" t="n">
        <v>15.8</v>
      </c>
      <c r="GJ500" s="8" t="n">
        <v>47.6</v>
      </c>
      <c r="GK500" s="8" t="n">
        <f aca="false">Z500-AH500/10</f>
        <v>8.6</v>
      </c>
      <c r="GL500" s="22"/>
      <c r="GM500" s="22"/>
      <c r="GN500" s="22"/>
      <c r="GO500" s="22"/>
      <c r="GP500" s="22"/>
    </row>
    <row r="501" customFormat="false" ht="13.65" hidden="false" customHeight="true" outlineLevel="0" collapsed="false">
      <c r="A501" s="16" t="n">
        <v>31800</v>
      </c>
      <c r="B501" s="17" t="s">
        <v>2439</v>
      </c>
      <c r="C501" s="22"/>
      <c r="D501" s="17" t="s">
        <v>2440</v>
      </c>
      <c r="E501" s="17" t="s">
        <v>366</v>
      </c>
      <c r="F501" s="8" t="n">
        <v>71</v>
      </c>
      <c r="G501" s="8" t="n">
        <v>209</v>
      </c>
      <c r="H501" s="8" t="n">
        <v>2006</v>
      </c>
      <c r="I501" s="8" t="n">
        <v>6</v>
      </c>
      <c r="J501" s="8" t="n">
        <v>180</v>
      </c>
      <c r="K501" s="17" t="s">
        <v>263</v>
      </c>
      <c r="L501" s="8" t="n">
        <v>2012</v>
      </c>
      <c r="M501" s="8" t="n">
        <v>31</v>
      </c>
      <c r="N501" s="8" t="n">
        <v>5</v>
      </c>
      <c r="O501" s="8" t="n">
        <v>8473463</v>
      </c>
      <c r="P501" s="17" t="s">
        <v>2441</v>
      </c>
      <c r="Q501" s="17" t="s">
        <v>2442</v>
      </c>
      <c r="R501" s="17" t="s">
        <v>2443</v>
      </c>
      <c r="S501" s="17" t="s">
        <v>2444</v>
      </c>
      <c r="T501" s="17" t="s">
        <v>313</v>
      </c>
      <c r="U501" s="17" t="s">
        <v>514</v>
      </c>
      <c r="V501" s="8" t="n">
        <v>74</v>
      </c>
      <c r="W501" s="8" t="n">
        <v>7</v>
      </c>
      <c r="X501" s="8" t="n">
        <v>12</v>
      </c>
      <c r="Y501" s="8" t="n">
        <v>4</v>
      </c>
      <c r="Z501" s="8" t="n">
        <v>19</v>
      </c>
      <c r="AA501" s="8" t="n">
        <v>13</v>
      </c>
      <c r="AB501" s="8" t="n">
        <v>50</v>
      </c>
      <c r="AC501" s="18" t="n">
        <f aca="false">Z501/V501</f>
        <v>0.256756756756757</v>
      </c>
      <c r="AD501" s="19" t="n">
        <f aca="false">IF(FZ501&gt;V501,Z501-V501*(GC501-Z501)/(FZ501-V501),0)</f>
        <v>-11.1264822134387</v>
      </c>
      <c r="AE501" s="19" t="n">
        <v>7.157</v>
      </c>
      <c r="AF501" s="8" t="n">
        <v>0</v>
      </c>
      <c r="AG501" s="8" t="n">
        <v>0.1</v>
      </c>
      <c r="AH501" s="8" t="n">
        <v>31</v>
      </c>
      <c r="AI501" s="8" t="n">
        <v>1691</v>
      </c>
      <c r="AJ501" s="8" t="n">
        <v>70094</v>
      </c>
      <c r="AK501" s="19" t="n">
        <v>1168.2333333333</v>
      </c>
      <c r="AL501" s="8" t="n">
        <v>1168.23</v>
      </c>
      <c r="AM501" s="8" t="n">
        <v>1168</v>
      </c>
      <c r="AN501" s="18" t="n">
        <f aca="false">AJ501/60/V501</f>
        <v>15.7869369369369</v>
      </c>
      <c r="AO501" s="8" t="n">
        <v>26.54</v>
      </c>
      <c r="AP501" s="12" t="n">
        <f aca="false">IF(EF501&gt;0,Z501/EF501,0)</f>
        <v>0.452380952380952</v>
      </c>
      <c r="AQ501" s="8" t="n">
        <v>172</v>
      </c>
      <c r="AR501" s="8" t="n">
        <v>172</v>
      </c>
      <c r="AS501" s="8" t="n">
        <v>172</v>
      </c>
      <c r="AT501" s="8" t="n">
        <v>157</v>
      </c>
      <c r="AU501" s="8" t="n">
        <v>157</v>
      </c>
      <c r="AV501" s="8" t="n">
        <v>114</v>
      </c>
      <c r="AW501" s="8" t="n">
        <v>117</v>
      </c>
      <c r="AX501" s="8" t="n">
        <v>56</v>
      </c>
      <c r="AY501" s="8" t="n">
        <v>4</v>
      </c>
      <c r="AZ501" s="8" t="n">
        <v>8</v>
      </c>
      <c r="BA501" s="8" t="n">
        <f aca="false">AY501+AZ501</f>
        <v>12</v>
      </c>
      <c r="BB501" s="8" t="n">
        <v>11.74</v>
      </c>
      <c r="BC501" s="8" t="n">
        <v>30.5526</v>
      </c>
      <c r="BD501" s="19" t="n">
        <v>95.9</v>
      </c>
      <c r="BE501" s="19" t="n">
        <v>4.9253859103491</v>
      </c>
      <c r="BF501" s="19" t="n">
        <f aca="false">AQ501+BD501</f>
        <v>267.9</v>
      </c>
      <c r="BG501" s="19" t="n">
        <f aca="false">IF(AL501&gt;0,BF501/AL501*60,0)</f>
        <v>13.759276854729</v>
      </c>
      <c r="BH501" s="8" t="n">
        <v>246</v>
      </c>
      <c r="BI501" s="8" t="n">
        <v>445</v>
      </c>
      <c r="BJ501" s="8" t="n">
        <v>620</v>
      </c>
      <c r="BK501" s="12" t="n">
        <f aca="false">BH501/(BH501+BJ501)</f>
        <v>0.284064665127021</v>
      </c>
      <c r="BL501" s="8" t="n">
        <v>219</v>
      </c>
      <c r="BM501" s="8" t="n">
        <v>219</v>
      </c>
      <c r="BN501" s="8" t="n">
        <v>66</v>
      </c>
      <c r="BO501" s="8" t="n">
        <f aca="false">BM501-BN501</f>
        <v>153</v>
      </c>
      <c r="BP501" s="8" t="n">
        <v>43</v>
      </c>
      <c r="BQ501" s="8" t="n">
        <v>42</v>
      </c>
      <c r="BR501" s="8" t="n">
        <v>47</v>
      </c>
      <c r="BS501" s="8" t="n">
        <v>48</v>
      </c>
      <c r="BT501" s="12" t="n">
        <f aca="false">BS501/(EA501+BS501)</f>
        <v>0.0434782608695652</v>
      </c>
      <c r="BU501" s="8" t="n">
        <v>112</v>
      </c>
      <c r="BV501" s="8" t="n">
        <v>100</v>
      </c>
      <c r="BW501" s="12" t="n">
        <f aca="false">IF(BU501+BV501&gt;0,BU501/(BU501+BV501),0)</f>
        <v>0.528301886792453</v>
      </c>
      <c r="BX501" s="8" t="n">
        <v>77</v>
      </c>
      <c r="BY501" s="8" t="n">
        <v>66</v>
      </c>
      <c r="BZ501" s="8" t="n">
        <v>25</v>
      </c>
      <c r="CA501" s="8" t="n">
        <v>18</v>
      </c>
      <c r="CB501" s="8" t="n">
        <v>10</v>
      </c>
      <c r="CC501" s="8" t="n">
        <v>16</v>
      </c>
      <c r="CD501" s="8" t="n">
        <v>35</v>
      </c>
      <c r="CE501" s="8" t="n">
        <v>15</v>
      </c>
      <c r="CF501" s="8" t="n">
        <v>41</v>
      </c>
      <c r="CG501" s="8" t="n">
        <v>31</v>
      </c>
      <c r="CH501" s="8" t="n">
        <v>63</v>
      </c>
      <c r="CI501" s="8" t="n">
        <v>74</v>
      </c>
      <c r="CJ501" s="8" t="n">
        <v>0</v>
      </c>
      <c r="CK501" s="8" t="n">
        <v>0</v>
      </c>
      <c r="CL501" s="8" t="n">
        <v>1</v>
      </c>
      <c r="CM501" s="8" t="n">
        <v>0</v>
      </c>
      <c r="CN501" s="8" t="n">
        <v>1</v>
      </c>
      <c r="CO501" s="8" t="n">
        <v>0</v>
      </c>
      <c r="CP501" s="8" t="n">
        <v>0</v>
      </c>
      <c r="CQ501" s="8" t="n">
        <v>2</v>
      </c>
      <c r="CR501" s="8" t="n">
        <v>0</v>
      </c>
      <c r="CS501" s="8" t="n">
        <v>0</v>
      </c>
      <c r="CT501" s="8" t="n">
        <v>1</v>
      </c>
      <c r="CU501" s="8" t="n">
        <v>0</v>
      </c>
      <c r="CV501" s="8" t="n">
        <v>0</v>
      </c>
      <c r="CW501" s="8" t="n">
        <v>4</v>
      </c>
      <c r="CX501" s="8" t="n">
        <v>0</v>
      </c>
      <c r="CY501" s="8" t="n">
        <v>2</v>
      </c>
      <c r="CZ501" s="8" t="n">
        <v>2</v>
      </c>
      <c r="DA501" s="8" t="n">
        <v>39</v>
      </c>
      <c r="DB501" s="8" t="n">
        <v>14</v>
      </c>
      <c r="DC501" s="8" t="n">
        <v>3</v>
      </c>
      <c r="DD501" s="8" t="n">
        <v>9</v>
      </c>
      <c r="DE501" s="8" t="n">
        <v>25</v>
      </c>
      <c r="DF501" s="8" t="n">
        <v>24</v>
      </c>
      <c r="DG501" s="8" t="n">
        <v>1</v>
      </c>
      <c r="DH501" s="8" t="n">
        <v>38</v>
      </c>
      <c r="DI501" s="8" t="n">
        <v>14</v>
      </c>
      <c r="DJ501" s="8" t="n">
        <v>8</v>
      </c>
      <c r="DK501" s="8" t="n">
        <v>13</v>
      </c>
      <c r="DL501" s="8" t="n">
        <v>12</v>
      </c>
      <c r="DM501" s="8" t="n">
        <v>1</v>
      </c>
      <c r="DN501" s="8" t="n">
        <v>8</v>
      </c>
      <c r="DO501" s="8" t="n">
        <v>7</v>
      </c>
      <c r="DP501" s="8" t="n">
        <v>1</v>
      </c>
      <c r="DQ501" s="8" t="n">
        <f aca="false">DJ501-DI501</f>
        <v>-6</v>
      </c>
      <c r="DR501" s="19" t="n">
        <v>-6.793</v>
      </c>
      <c r="DS501" s="8" t="n">
        <v>13</v>
      </c>
      <c r="DT501" s="8" t="n">
        <v>1</v>
      </c>
      <c r="DU501" s="8" t="n">
        <v>0</v>
      </c>
      <c r="DV501" s="8" t="n">
        <v>0</v>
      </c>
      <c r="DW501" s="8" t="n">
        <v>0</v>
      </c>
      <c r="DX501" s="8" t="n">
        <v>944</v>
      </c>
      <c r="DY501" s="8" t="n">
        <v>1364</v>
      </c>
      <c r="DZ501" s="8" t="n">
        <v>715</v>
      </c>
      <c r="EA501" s="8" t="n">
        <v>1056</v>
      </c>
      <c r="EB501" s="8" t="n">
        <v>515</v>
      </c>
      <c r="EC501" s="8" t="n">
        <v>710</v>
      </c>
      <c r="ED501" s="8" t="n">
        <v>50.2</v>
      </c>
      <c r="EE501" s="8" t="n">
        <v>68.64</v>
      </c>
      <c r="EF501" s="8" t="n">
        <v>42</v>
      </c>
      <c r="EG501" s="8" t="n">
        <v>51</v>
      </c>
      <c r="EH501" s="12" t="n">
        <f aca="false">EF501/EB501</f>
        <v>0.0815533980582524</v>
      </c>
      <c r="EI501" s="20" t="n">
        <f aca="false">1-EG501/EC501</f>
        <v>0.928169014084507</v>
      </c>
      <c r="EJ501" s="21" t="n">
        <f aca="false">EH501+EI501</f>
        <v>1.00972241214276</v>
      </c>
      <c r="EK501" s="8" t="n">
        <v>942</v>
      </c>
      <c r="EL501" s="8" t="n">
        <v>1361</v>
      </c>
      <c r="EM501" s="8" t="n">
        <v>714</v>
      </c>
      <c r="EN501" s="8" t="n">
        <v>1054</v>
      </c>
      <c r="EO501" s="8" t="n">
        <v>511</v>
      </c>
      <c r="EP501" s="8" t="n">
        <v>710</v>
      </c>
      <c r="EQ501" s="8" t="n">
        <v>42</v>
      </c>
      <c r="ER501" s="8" t="n">
        <v>52</v>
      </c>
      <c r="ES501" s="8" t="n">
        <v>495</v>
      </c>
      <c r="ET501" s="8" t="n">
        <v>684</v>
      </c>
      <c r="EU501" s="8" t="n">
        <v>189</v>
      </c>
      <c r="EV501" s="8" t="n">
        <v>240</v>
      </c>
      <c r="EW501" s="8" t="n">
        <v>16</v>
      </c>
      <c r="EX501" s="8" t="n">
        <v>25</v>
      </c>
      <c r="EY501" s="8" t="n">
        <v>63</v>
      </c>
      <c r="EZ501" s="8" t="n">
        <v>41</v>
      </c>
      <c r="FA501" s="8" t="n">
        <v>-0.6</v>
      </c>
      <c r="FB501" s="8" t="n">
        <v>1.1</v>
      </c>
      <c r="FC501" s="8" t="n">
        <v>0.6</v>
      </c>
      <c r="FD501" s="19" t="n">
        <v>12.07</v>
      </c>
      <c r="FE501" s="18" t="n">
        <f aca="false">FD501/V501</f>
        <v>0.163108108108108</v>
      </c>
      <c r="FF501" s="8" t="n">
        <v>1.2225</v>
      </c>
      <c r="FG501" s="8" t="n">
        <v>0.03</v>
      </c>
      <c r="FH501" s="8" t="n">
        <v>-0.51</v>
      </c>
      <c r="FI501" s="8" t="n">
        <v>-0.48</v>
      </c>
      <c r="FJ501" s="22"/>
      <c r="FK501" s="22"/>
      <c r="FL501" s="22"/>
      <c r="FM501" s="8" t="n">
        <f aca="false">BL501+BS501+AH501+DT501</f>
        <v>299</v>
      </c>
      <c r="FN501" s="19" t="n">
        <f aca="false">IF(DS501&gt;0,(BL501+BR501)/DS501,0)</f>
        <v>20.4615384615385</v>
      </c>
      <c r="FO501" s="12" t="n">
        <v>0.0294933717</v>
      </c>
      <c r="FP501" s="19" t="n">
        <f aca="false">Z501-AH501/10</f>
        <v>15.9</v>
      </c>
      <c r="FQ501" s="19" t="n">
        <f aca="false">Z501+DR501/5</f>
        <v>17.6414</v>
      </c>
      <c r="FR501" s="19" t="n">
        <f aca="false">(DX501+DY501)/AL501*60</f>
        <v>118.538301533089</v>
      </c>
      <c r="FS501" s="8" t="n">
        <v>7</v>
      </c>
      <c r="FT501" s="17" t="s">
        <v>307</v>
      </c>
      <c r="FU501" s="8" t="n">
        <v>252</v>
      </c>
      <c r="FV501" s="22"/>
      <c r="FW501" s="17" t="s">
        <v>280</v>
      </c>
      <c r="FX501" s="23" t="n">
        <v>2950000</v>
      </c>
      <c r="FY501" s="23" t="n">
        <v>2950000</v>
      </c>
      <c r="FZ501" s="8" t="n">
        <v>327</v>
      </c>
      <c r="GA501" s="8" t="n">
        <v>52</v>
      </c>
      <c r="GB501" s="8" t="n">
        <v>70</v>
      </c>
      <c r="GC501" s="8" t="n">
        <v>122</v>
      </c>
      <c r="GD501" s="8" t="n">
        <v>-7</v>
      </c>
      <c r="GE501" s="8" t="n">
        <v>138</v>
      </c>
      <c r="GF501" s="8" t="n">
        <v>493</v>
      </c>
      <c r="GG501" s="8" t="n">
        <v>5260</v>
      </c>
      <c r="GH501" s="8" t="n">
        <v>4.6</v>
      </c>
      <c r="GI501" s="8" t="n">
        <v>5.2</v>
      </c>
      <c r="GJ501" s="8" t="n">
        <v>9.8</v>
      </c>
      <c r="GK501" s="8" t="n">
        <f aca="false">Z501-AH501/10</f>
        <v>15.9</v>
      </c>
      <c r="GL501" s="22"/>
      <c r="GM501" s="22"/>
      <c r="GN501" s="22"/>
      <c r="GO501" s="22"/>
      <c r="GP501" s="22"/>
    </row>
    <row r="502" customFormat="false" ht="13.65" hidden="false" customHeight="true" outlineLevel="0" collapsed="false">
      <c r="A502" s="16" t="n">
        <v>34999</v>
      </c>
      <c r="B502" s="17" t="s">
        <v>2445</v>
      </c>
      <c r="C502" s="22"/>
      <c r="D502" s="17" t="s">
        <v>1302</v>
      </c>
      <c r="E502" s="17" t="s">
        <v>1302</v>
      </c>
      <c r="F502" s="8" t="n">
        <v>74</v>
      </c>
      <c r="G502" s="8" t="n">
        <v>215</v>
      </c>
      <c r="H502" s="8" t="n">
        <v>2014</v>
      </c>
      <c r="I502" s="8" t="n">
        <v>1</v>
      </c>
      <c r="J502" s="8" t="n">
        <v>3</v>
      </c>
      <c r="K502" s="17" t="s">
        <v>263</v>
      </c>
      <c r="L502" s="8" t="n">
        <v>2014</v>
      </c>
      <c r="M502" s="8" t="n">
        <v>22</v>
      </c>
      <c r="N502" s="8" t="n">
        <v>4</v>
      </c>
      <c r="O502" s="8" t="n">
        <v>8477934</v>
      </c>
      <c r="P502" s="17" t="s">
        <v>2446</v>
      </c>
      <c r="Q502" s="17" t="s">
        <v>2447</v>
      </c>
      <c r="R502" s="17" t="s">
        <v>2448</v>
      </c>
      <c r="S502" s="17" t="s">
        <v>2449</v>
      </c>
      <c r="T502" s="17" t="s">
        <v>313</v>
      </c>
      <c r="U502" s="17" t="s">
        <v>325</v>
      </c>
      <c r="V502" s="8" t="n">
        <v>78</v>
      </c>
      <c r="W502" s="8" t="n">
        <v>25</v>
      </c>
      <c r="X502" s="8" t="n">
        <v>45</v>
      </c>
      <c r="Y502" s="8" t="n">
        <v>34</v>
      </c>
      <c r="Z502" s="8" t="n">
        <v>70</v>
      </c>
      <c r="AA502" s="8" t="n">
        <v>2</v>
      </c>
      <c r="AB502" s="8" t="n">
        <v>38</v>
      </c>
      <c r="AC502" s="18" t="n">
        <f aca="false">Z502/V502</f>
        <v>0.897435897435897</v>
      </c>
      <c r="AD502" s="19" t="n">
        <f aca="false">IF(FZ502&gt;V502,Z502-V502*(GC502-Z502)/(FZ502-V502),0)</f>
        <v>14.0523560209424</v>
      </c>
      <c r="AE502" s="19" t="n">
        <v>26.024</v>
      </c>
      <c r="AF502" s="8" t="n">
        <v>-7</v>
      </c>
      <c r="AG502" s="8" t="n">
        <v>10.8</v>
      </c>
      <c r="AH502" s="8" t="n">
        <v>30</v>
      </c>
      <c r="AI502" s="8" t="n">
        <v>1759</v>
      </c>
      <c r="AJ502" s="8" t="n">
        <v>90419</v>
      </c>
      <c r="AK502" s="19" t="n">
        <v>1506.6166666667</v>
      </c>
      <c r="AL502" s="8" t="n">
        <v>1506.62</v>
      </c>
      <c r="AM502" s="8" t="n">
        <v>1507</v>
      </c>
      <c r="AN502" s="18" t="n">
        <f aca="false">AJ502/60/V502</f>
        <v>19.3202991452992</v>
      </c>
      <c r="AO502" s="8" t="n">
        <v>31.89</v>
      </c>
      <c r="AP502" s="12" t="n">
        <f aca="false">IF(EF502&gt;0,Z502/EF502,0)</f>
        <v>0.769230769230769</v>
      </c>
      <c r="AQ502" s="8" t="n">
        <v>323</v>
      </c>
      <c r="AR502" s="8" t="n">
        <v>323</v>
      </c>
      <c r="AS502" s="8" t="n">
        <v>324</v>
      </c>
      <c r="AT502" s="8" t="n">
        <v>265</v>
      </c>
      <c r="AU502" s="8" t="n">
        <v>266</v>
      </c>
      <c r="AV502" s="8" t="n">
        <v>194</v>
      </c>
      <c r="AW502" s="8" t="n">
        <v>205</v>
      </c>
      <c r="AX502" s="8" t="n">
        <v>82</v>
      </c>
      <c r="AY502" s="8" t="n">
        <v>6</v>
      </c>
      <c r="AZ502" s="8" t="n">
        <v>20</v>
      </c>
      <c r="BA502" s="8" t="n">
        <f aca="false">AY502+AZ502</f>
        <v>26</v>
      </c>
      <c r="BB502" s="8" t="n">
        <v>22.49</v>
      </c>
      <c r="BC502" s="8" t="n">
        <v>24.268</v>
      </c>
      <c r="BD502" s="19" t="n">
        <v>564.6</v>
      </c>
      <c r="BE502" s="19" t="n">
        <v>22.4848169740141</v>
      </c>
      <c r="BF502" s="19" t="n">
        <f aca="false">AQ502+BD502</f>
        <v>887.6</v>
      </c>
      <c r="BG502" s="19" t="n">
        <f aca="false">IF(AL502&gt;0,BF502/AL502*60,0)</f>
        <v>35.3479975043475</v>
      </c>
      <c r="BH502" s="8" t="n">
        <v>637</v>
      </c>
      <c r="BI502" s="8" t="n">
        <v>501</v>
      </c>
      <c r="BJ502" s="8" t="n">
        <v>448</v>
      </c>
      <c r="BK502" s="12" t="n">
        <f aca="false">BH502/(BH502+BJ502)</f>
        <v>0.587096774193548</v>
      </c>
      <c r="BL502" s="8" t="n">
        <v>40</v>
      </c>
      <c r="BM502" s="8" t="n">
        <v>40</v>
      </c>
      <c r="BN502" s="8" t="n">
        <v>99</v>
      </c>
      <c r="BO502" s="8" t="n">
        <f aca="false">BM502-BN502</f>
        <v>-59</v>
      </c>
      <c r="BP502" s="8" t="n">
        <v>72</v>
      </c>
      <c r="BQ502" s="8" t="n">
        <v>84</v>
      </c>
      <c r="BR502" s="8" t="n">
        <v>78</v>
      </c>
      <c r="BS502" s="8" t="n">
        <v>24</v>
      </c>
      <c r="BT502" s="12" t="n">
        <f aca="false">BS502/(EA502+BS502)</f>
        <v>0.0235525024533857</v>
      </c>
      <c r="BU502" s="8" t="n">
        <v>672</v>
      </c>
      <c r="BV502" s="8" t="n">
        <v>526</v>
      </c>
      <c r="BW502" s="12" t="n">
        <f aca="false">IF(BU502+BV502&gt;0,BU502/(BU502+BV502),0)</f>
        <v>0.56093489148581</v>
      </c>
      <c r="BX502" s="8" t="n">
        <v>212</v>
      </c>
      <c r="BY502" s="8" t="n">
        <v>164</v>
      </c>
      <c r="BZ502" s="8" t="n">
        <v>180</v>
      </c>
      <c r="CA502" s="8" t="n">
        <v>166</v>
      </c>
      <c r="CB502" s="8" t="n">
        <v>280</v>
      </c>
      <c r="CC502" s="8" t="n">
        <v>196</v>
      </c>
      <c r="CD502" s="8" t="n">
        <v>184</v>
      </c>
      <c r="CE502" s="8" t="n">
        <v>148</v>
      </c>
      <c r="CF502" s="8" t="n">
        <v>259</v>
      </c>
      <c r="CG502" s="8" t="n">
        <v>182</v>
      </c>
      <c r="CH502" s="8" t="n">
        <v>405</v>
      </c>
      <c r="CI502" s="8" t="n">
        <v>320</v>
      </c>
      <c r="CJ502" s="8" t="n">
        <v>0</v>
      </c>
      <c r="CK502" s="8" t="n">
        <v>1</v>
      </c>
      <c r="CL502" s="8" t="n">
        <v>6</v>
      </c>
      <c r="CM502" s="8" t="n">
        <v>1</v>
      </c>
      <c r="CN502" s="8" t="n">
        <v>1</v>
      </c>
      <c r="CO502" s="8" t="n">
        <v>1</v>
      </c>
      <c r="CP502" s="8" t="n">
        <v>1</v>
      </c>
      <c r="CQ502" s="8" t="n">
        <v>2</v>
      </c>
      <c r="CR502" s="8" t="n">
        <v>0</v>
      </c>
      <c r="CS502" s="8" t="n">
        <v>4</v>
      </c>
      <c r="CT502" s="8" t="n">
        <v>4</v>
      </c>
      <c r="CU502" s="8" t="n">
        <v>1</v>
      </c>
      <c r="CV502" s="8" t="n">
        <v>0</v>
      </c>
      <c r="CW502" s="8" t="n">
        <v>14</v>
      </c>
      <c r="CX502" s="8" t="n">
        <v>0</v>
      </c>
      <c r="CY502" s="8" t="n">
        <v>6</v>
      </c>
      <c r="CZ502" s="8" t="n">
        <v>2</v>
      </c>
      <c r="DA502" s="8" t="n">
        <v>64</v>
      </c>
      <c r="DB502" s="8" t="n">
        <v>16</v>
      </c>
      <c r="DC502" s="8" t="n">
        <v>5</v>
      </c>
      <c r="DD502" s="8" t="n">
        <v>23</v>
      </c>
      <c r="DE502" s="8" t="n">
        <v>44</v>
      </c>
      <c r="DF502" s="8" t="n">
        <v>11</v>
      </c>
      <c r="DG502" s="8" t="n">
        <v>1</v>
      </c>
      <c r="DH502" s="8" t="n">
        <v>94</v>
      </c>
      <c r="DI502" s="8" t="n">
        <v>15</v>
      </c>
      <c r="DJ502" s="8" t="n">
        <v>19</v>
      </c>
      <c r="DK502" s="8" t="n">
        <v>15</v>
      </c>
      <c r="DL502" s="8" t="n">
        <v>15</v>
      </c>
      <c r="DM502" s="8" t="n">
        <v>0</v>
      </c>
      <c r="DN502" s="8" t="n">
        <v>20</v>
      </c>
      <c r="DO502" s="8" t="n">
        <v>19</v>
      </c>
      <c r="DP502" s="8" t="n">
        <v>1</v>
      </c>
      <c r="DQ502" s="8" t="n">
        <f aca="false">DJ502-DI502</f>
        <v>4</v>
      </c>
      <c r="DR502" s="19" t="n">
        <v>4.164</v>
      </c>
      <c r="DS502" s="8" t="n">
        <v>15</v>
      </c>
      <c r="DT502" s="8" t="n">
        <v>0</v>
      </c>
      <c r="DU502" s="8" t="n">
        <v>0</v>
      </c>
      <c r="DV502" s="8" t="n">
        <v>0</v>
      </c>
      <c r="DW502" s="8" t="n">
        <v>0</v>
      </c>
      <c r="DX502" s="8" t="n">
        <v>1755</v>
      </c>
      <c r="DY502" s="8" t="n">
        <v>1328</v>
      </c>
      <c r="DZ502" s="8" t="n">
        <v>1358</v>
      </c>
      <c r="EA502" s="8" t="n">
        <v>995</v>
      </c>
      <c r="EB502" s="8" t="n">
        <v>987</v>
      </c>
      <c r="EC502" s="8" t="n">
        <v>734</v>
      </c>
      <c r="ED502" s="8" t="n">
        <v>102.42</v>
      </c>
      <c r="EE502" s="8" t="n">
        <v>80.36</v>
      </c>
      <c r="EF502" s="8" t="n">
        <v>91</v>
      </c>
      <c r="EG502" s="8" t="n">
        <v>94</v>
      </c>
      <c r="EH502" s="12" t="n">
        <f aca="false">EF502/EB502</f>
        <v>0.0921985815602837</v>
      </c>
      <c r="EI502" s="20" t="n">
        <f aca="false">1-EG502/EC502</f>
        <v>0.871934604904632</v>
      </c>
      <c r="EJ502" s="21" t="n">
        <f aca="false">EH502+EI502</f>
        <v>0.964133186464916</v>
      </c>
      <c r="EK502" s="8" t="n">
        <v>1752</v>
      </c>
      <c r="EL502" s="8" t="n">
        <v>1326</v>
      </c>
      <c r="EM502" s="8" t="n">
        <v>1355</v>
      </c>
      <c r="EN502" s="8" t="n">
        <v>993</v>
      </c>
      <c r="EO502" s="8" t="n">
        <v>985</v>
      </c>
      <c r="EP502" s="8" t="n">
        <v>733</v>
      </c>
      <c r="EQ502" s="8" t="n">
        <v>92</v>
      </c>
      <c r="ER502" s="8" t="n">
        <v>94</v>
      </c>
      <c r="ES502" s="8" t="n">
        <v>958</v>
      </c>
      <c r="ET502" s="8" t="n">
        <v>706</v>
      </c>
      <c r="EU502" s="8" t="n">
        <v>390</v>
      </c>
      <c r="EV502" s="8" t="n">
        <v>286</v>
      </c>
      <c r="EW502" s="8" t="n">
        <v>47</v>
      </c>
      <c r="EX502" s="8" t="n">
        <v>47</v>
      </c>
      <c r="EY502" s="8" t="n">
        <v>79</v>
      </c>
      <c r="EZ502" s="8" t="n">
        <v>94</v>
      </c>
      <c r="FA502" s="8" t="n">
        <v>5.6</v>
      </c>
      <c r="FB502" s="8" t="n">
        <v>1.3</v>
      </c>
      <c r="FC502" s="8" t="n">
        <v>6.9</v>
      </c>
      <c r="FD502" s="19" t="n">
        <v>70.19</v>
      </c>
      <c r="FE502" s="18" t="n">
        <f aca="false">FD502/V502</f>
        <v>0.899871794871795</v>
      </c>
      <c r="FF502" s="8" t="n">
        <v>7.9449</v>
      </c>
      <c r="FG502" s="8" t="n">
        <v>1.24</v>
      </c>
      <c r="FH502" s="8" t="n">
        <v>-0.07</v>
      </c>
      <c r="FI502" s="8" t="n">
        <v>1.18</v>
      </c>
      <c r="FJ502" s="8" t="n">
        <v>5</v>
      </c>
      <c r="FK502" s="8" t="n">
        <v>2</v>
      </c>
      <c r="FL502" s="8" t="n">
        <v>1</v>
      </c>
      <c r="FM502" s="8" t="n">
        <f aca="false">BL502+BS502+AH502+DT502</f>
        <v>94</v>
      </c>
      <c r="FN502" s="19" t="n">
        <f aca="false">IF(DS502&gt;0,(BL502+BR502)/DS502,0)</f>
        <v>7.86666666666667</v>
      </c>
      <c r="FO502" s="12" t="n">
        <v>0.1288335847</v>
      </c>
      <c r="FP502" s="19" t="n">
        <f aca="false">Z502-AH502/10</f>
        <v>67</v>
      </c>
      <c r="FQ502" s="19" t="n">
        <f aca="false">Z502+DR502/5</f>
        <v>70.8328</v>
      </c>
      <c r="FR502" s="19" t="n">
        <f aca="false">(DX502+DY502)/AL502*60</f>
        <v>122.778139145903</v>
      </c>
      <c r="FS502" s="8" t="n">
        <v>4</v>
      </c>
      <c r="FT502" s="17" t="s">
        <v>378</v>
      </c>
      <c r="FU502" s="8" t="n">
        <v>415</v>
      </c>
      <c r="FV502" s="22"/>
      <c r="FW502" s="17" t="s">
        <v>280</v>
      </c>
      <c r="FX502" s="23" t="n">
        <v>9000000</v>
      </c>
      <c r="FY502" s="23" t="n">
        <v>8500000</v>
      </c>
      <c r="FZ502" s="8" t="n">
        <v>269</v>
      </c>
      <c r="GA502" s="8" t="n">
        <v>75</v>
      </c>
      <c r="GB502" s="8" t="n">
        <v>132</v>
      </c>
      <c r="GC502" s="8" t="n">
        <v>207</v>
      </c>
      <c r="GD502" s="8" t="n">
        <v>-19</v>
      </c>
      <c r="GE502" s="8" t="n">
        <v>74</v>
      </c>
      <c r="GF502" s="8" t="n">
        <v>548</v>
      </c>
      <c r="GG502" s="8" t="n">
        <v>4825</v>
      </c>
      <c r="GH502" s="8" t="n">
        <v>17.3</v>
      </c>
      <c r="GI502" s="8" t="n">
        <v>4.7</v>
      </c>
      <c r="GJ502" s="8" t="n">
        <v>22</v>
      </c>
      <c r="GK502" s="8" t="n">
        <f aca="false">Z502-AH502/10</f>
        <v>67</v>
      </c>
      <c r="GL502" s="22"/>
      <c r="GM502" s="22"/>
      <c r="GN502" s="22"/>
      <c r="GO502" s="22"/>
      <c r="GP502" s="22"/>
    </row>
    <row r="503" customFormat="false" ht="13.65" hidden="false" customHeight="true" outlineLevel="0" collapsed="false">
      <c r="A503" s="16" t="n">
        <v>34544</v>
      </c>
      <c r="B503" s="17" t="s">
        <v>417</v>
      </c>
      <c r="C503" s="17" t="s">
        <v>418</v>
      </c>
      <c r="D503" s="17" t="s">
        <v>262</v>
      </c>
      <c r="E503" s="17" t="s">
        <v>262</v>
      </c>
      <c r="F503" s="8" t="n">
        <v>73</v>
      </c>
      <c r="G503" s="8" t="n">
        <v>215</v>
      </c>
      <c r="H503" s="22"/>
      <c r="I503" s="22"/>
      <c r="J503" s="22"/>
      <c r="K503" s="17" t="s">
        <v>263</v>
      </c>
      <c r="L503" s="8" t="n">
        <v>2014</v>
      </c>
      <c r="M503" s="8" t="n">
        <v>23</v>
      </c>
      <c r="N503" s="8" t="n">
        <v>3</v>
      </c>
      <c r="O503" s="8" t="n">
        <v>8477070</v>
      </c>
      <c r="P503" s="17" t="s">
        <v>2450</v>
      </c>
      <c r="Q503" s="17" t="s">
        <v>2451</v>
      </c>
      <c r="R503" s="17" t="s">
        <v>2010</v>
      </c>
      <c r="S503" s="17" t="s">
        <v>2452</v>
      </c>
      <c r="T503" s="17" t="s">
        <v>313</v>
      </c>
      <c r="U503" s="17" t="s">
        <v>287</v>
      </c>
      <c r="V503" s="8" t="n">
        <v>3</v>
      </c>
      <c r="W503" s="8" t="n">
        <v>0</v>
      </c>
      <c r="X503" s="8" t="n">
        <v>0</v>
      </c>
      <c r="Y503" s="8" t="n">
        <v>0</v>
      </c>
      <c r="Z503" s="8" t="n">
        <v>0</v>
      </c>
      <c r="AA503" s="8" t="n">
        <v>28</v>
      </c>
      <c r="AB503" s="8" t="n">
        <v>87</v>
      </c>
      <c r="AC503" s="18" t="n">
        <f aca="false">Z503/V503</f>
        <v>0</v>
      </c>
      <c r="AD503" s="19" t="n">
        <f aca="false">IF(FZ503&gt;V503,Z503-V503*(GC503-Z503)/(FZ503-V503),0)</f>
        <v>-0.428571428571429</v>
      </c>
      <c r="AE503" s="19" t="n">
        <v>0</v>
      </c>
      <c r="AF503" s="8" t="n">
        <v>0</v>
      </c>
      <c r="AG503" s="8" t="n">
        <v>-0.8</v>
      </c>
      <c r="AH503" s="8" t="n">
        <v>5</v>
      </c>
      <c r="AI503" s="8" t="n">
        <v>30</v>
      </c>
      <c r="AJ503" s="8" t="n">
        <v>1245</v>
      </c>
      <c r="AK503" s="19" t="n">
        <v>20.75</v>
      </c>
      <c r="AL503" s="8" t="n">
        <v>20.75</v>
      </c>
      <c r="AM503" s="8" t="n">
        <v>21</v>
      </c>
      <c r="AN503" s="18" t="n">
        <f aca="false">AJ503/60/V503</f>
        <v>6.91666666666667</v>
      </c>
      <c r="AO503" s="8" t="n">
        <v>11.76</v>
      </c>
      <c r="AP503" s="12" t="n">
        <f aca="false">IF(EF503&gt;0,Z503/EF503,0)</f>
        <v>0</v>
      </c>
      <c r="AQ503" s="8" t="n">
        <v>1</v>
      </c>
      <c r="AR503" s="8" t="n">
        <v>1</v>
      </c>
      <c r="AS503" s="8" t="n">
        <v>1</v>
      </c>
      <c r="AT503" s="8" t="n">
        <v>1</v>
      </c>
      <c r="AU503" s="8" t="n">
        <v>1</v>
      </c>
      <c r="AV503" s="8" t="n">
        <v>1</v>
      </c>
      <c r="AW503" s="8" t="n">
        <v>0</v>
      </c>
      <c r="AX503" s="8" t="n">
        <v>0</v>
      </c>
      <c r="AY503" s="8" t="n">
        <v>0</v>
      </c>
      <c r="AZ503" s="8" t="n">
        <v>0</v>
      </c>
      <c r="BA503" s="8" t="n">
        <f aca="false">AY503+AZ503</f>
        <v>0</v>
      </c>
      <c r="BB503" s="8" t="n">
        <v>0.02</v>
      </c>
      <c r="BC503" s="8" t="n">
        <v>46</v>
      </c>
      <c r="BD503" s="19" t="n">
        <v>0</v>
      </c>
      <c r="BE503" s="19" t="n">
        <v>0</v>
      </c>
      <c r="BF503" s="19" t="n">
        <f aca="false">AQ503+BD503</f>
        <v>1</v>
      </c>
      <c r="BG503" s="19" t="n">
        <f aca="false">IF(AL503&gt;0,BF503/AL503*60,0)</f>
        <v>2.89156626506024</v>
      </c>
      <c r="BH503" s="8" t="n">
        <v>9</v>
      </c>
      <c r="BI503" s="8" t="n">
        <v>8</v>
      </c>
      <c r="BJ503" s="8" t="n">
        <v>4</v>
      </c>
      <c r="BK503" s="12" t="n">
        <f aca="false">BH503/(BH503+BJ503)</f>
        <v>0.692307692307692</v>
      </c>
      <c r="BL503" s="8" t="n">
        <v>4</v>
      </c>
      <c r="BM503" s="8" t="n">
        <v>4</v>
      </c>
      <c r="BN503" s="8" t="n">
        <v>6</v>
      </c>
      <c r="BO503" s="8" t="n">
        <f aca="false">BM503-BN503</f>
        <v>-2</v>
      </c>
      <c r="BP503" s="8" t="n">
        <v>0</v>
      </c>
      <c r="BQ503" s="8" t="n">
        <v>0</v>
      </c>
      <c r="BR503" s="8" t="n">
        <v>1</v>
      </c>
      <c r="BS503" s="8" t="n">
        <v>0</v>
      </c>
      <c r="BT503" s="12" t="n">
        <f aca="false">BS503/(EA503+BS503)</f>
        <v>0</v>
      </c>
      <c r="BU503" s="8" t="n">
        <v>0</v>
      </c>
      <c r="BV503" s="8" t="n">
        <v>2</v>
      </c>
      <c r="BW503" s="12" t="n">
        <f aca="false">IF(BU503+BV503&gt;0,BU503/(BU503+BV503),0)</f>
        <v>0</v>
      </c>
      <c r="BX503" s="8" t="n">
        <v>0</v>
      </c>
      <c r="BY503" s="8" t="n">
        <v>0</v>
      </c>
      <c r="BZ503" s="8" t="n">
        <v>0</v>
      </c>
      <c r="CA503" s="8" t="n">
        <v>1</v>
      </c>
      <c r="CB503" s="8" t="n">
        <v>0</v>
      </c>
      <c r="CC503" s="8" t="n">
        <v>1</v>
      </c>
      <c r="CD503" s="8" t="n">
        <v>0</v>
      </c>
      <c r="CE503" s="8" t="n">
        <v>1</v>
      </c>
      <c r="CF503" s="8" t="n">
        <v>0</v>
      </c>
      <c r="CG503" s="8" t="n">
        <v>0</v>
      </c>
      <c r="CH503" s="8" t="n">
        <v>0</v>
      </c>
      <c r="CI503" s="8" t="n">
        <v>2</v>
      </c>
      <c r="CJ503" s="8" t="n">
        <v>0</v>
      </c>
      <c r="CK503" s="8" t="n">
        <v>0</v>
      </c>
      <c r="CL503" s="8" t="n">
        <v>0</v>
      </c>
      <c r="CM503" s="8" t="n">
        <v>0</v>
      </c>
      <c r="CN503" s="8" t="n">
        <v>0</v>
      </c>
      <c r="CO503" s="8" t="n">
        <v>0</v>
      </c>
      <c r="CP503" s="8" t="n">
        <v>0</v>
      </c>
      <c r="CQ503" s="8" t="n">
        <v>0</v>
      </c>
      <c r="CR503" s="8" t="n">
        <v>0</v>
      </c>
      <c r="CS503" s="8" t="n">
        <v>0</v>
      </c>
      <c r="CT503" s="8" t="n">
        <v>0</v>
      </c>
      <c r="CU503" s="8" t="n">
        <v>0</v>
      </c>
      <c r="CV503" s="8" t="n">
        <v>0</v>
      </c>
      <c r="CW503" s="8" t="n">
        <v>0</v>
      </c>
      <c r="CX503" s="8" t="n">
        <v>0</v>
      </c>
      <c r="CY503" s="8" t="n">
        <v>0</v>
      </c>
      <c r="CZ503" s="8" t="n">
        <v>0</v>
      </c>
      <c r="DA503" s="8" t="n">
        <v>0</v>
      </c>
      <c r="DB503" s="8" t="n">
        <v>0</v>
      </c>
      <c r="DC503" s="8" t="n">
        <v>0</v>
      </c>
      <c r="DD503" s="8" t="n">
        <v>0</v>
      </c>
      <c r="DE503" s="8" t="n">
        <v>0</v>
      </c>
      <c r="DF503" s="8" t="n">
        <v>0</v>
      </c>
      <c r="DG503" s="8" t="n">
        <v>0</v>
      </c>
      <c r="DH503" s="8" t="n">
        <v>1</v>
      </c>
      <c r="DI503" s="8" t="n">
        <v>1</v>
      </c>
      <c r="DJ503" s="8" t="n">
        <v>0</v>
      </c>
      <c r="DK503" s="8" t="n">
        <v>1</v>
      </c>
      <c r="DL503" s="8" t="n">
        <v>0</v>
      </c>
      <c r="DM503" s="8" t="n">
        <v>1</v>
      </c>
      <c r="DN503" s="8" t="n">
        <v>1</v>
      </c>
      <c r="DO503" s="8" t="n">
        <v>0</v>
      </c>
      <c r="DP503" s="8" t="n">
        <v>1</v>
      </c>
      <c r="DQ503" s="8" t="n">
        <f aca="false">DJ503-DI503</f>
        <v>-1</v>
      </c>
      <c r="DR503" s="19" t="n">
        <v>-0.022</v>
      </c>
      <c r="DS503" s="8" t="n">
        <v>0</v>
      </c>
      <c r="DT503" s="8" t="n">
        <v>1</v>
      </c>
      <c r="DU503" s="8" t="n">
        <v>0</v>
      </c>
      <c r="DV503" s="8" t="n">
        <v>0</v>
      </c>
      <c r="DW503" s="8" t="n">
        <v>0</v>
      </c>
      <c r="DX503" s="8" t="n">
        <v>10</v>
      </c>
      <c r="DY503" s="8" t="n">
        <v>17</v>
      </c>
      <c r="DZ503" s="8" t="n">
        <v>9</v>
      </c>
      <c r="EA503" s="8" t="n">
        <v>13</v>
      </c>
      <c r="EB503" s="8" t="n">
        <v>7</v>
      </c>
      <c r="EC503" s="8" t="n">
        <v>10</v>
      </c>
      <c r="ED503" s="8" t="n">
        <v>0.31</v>
      </c>
      <c r="EE503" s="8" t="n">
        <v>0.72</v>
      </c>
      <c r="EF503" s="8" t="n">
        <v>0</v>
      </c>
      <c r="EG503" s="8" t="n">
        <v>0</v>
      </c>
      <c r="EH503" s="12" t="n">
        <f aca="false">EF503/EB503</f>
        <v>0</v>
      </c>
      <c r="EI503" s="20" t="n">
        <f aca="false">1-EG503/EC503</f>
        <v>1</v>
      </c>
      <c r="EJ503" s="21" t="n">
        <f aca="false">EH503+EI503</f>
        <v>1</v>
      </c>
      <c r="EK503" s="8" t="n">
        <v>10</v>
      </c>
      <c r="EL503" s="8" t="n">
        <v>17</v>
      </c>
      <c r="EM503" s="8" t="n">
        <v>9</v>
      </c>
      <c r="EN503" s="8" t="n">
        <v>13</v>
      </c>
      <c r="EO503" s="8" t="n">
        <v>7</v>
      </c>
      <c r="EP503" s="8" t="n">
        <v>10</v>
      </c>
      <c r="EQ503" s="8" t="n">
        <v>0</v>
      </c>
      <c r="ER503" s="8" t="n">
        <v>0</v>
      </c>
      <c r="ES503" s="8" t="n">
        <v>7</v>
      </c>
      <c r="ET503" s="8" t="n">
        <v>10</v>
      </c>
      <c r="EU503" s="8" t="n">
        <v>0</v>
      </c>
      <c r="EV503" s="8" t="n">
        <v>6</v>
      </c>
      <c r="EW503" s="8" t="n">
        <v>0</v>
      </c>
      <c r="EX503" s="8" t="n">
        <v>0</v>
      </c>
      <c r="EY503" s="8" t="n">
        <v>2</v>
      </c>
      <c r="EZ503" s="8" t="n">
        <v>2</v>
      </c>
      <c r="FA503" s="8" t="n">
        <v>-0.1</v>
      </c>
      <c r="FB503" s="8" t="n">
        <v>0</v>
      </c>
      <c r="FC503" s="8" t="n">
        <v>0</v>
      </c>
      <c r="FD503" s="19" t="n">
        <v>-0.3</v>
      </c>
      <c r="FE503" s="18" t="n">
        <f aca="false">FD503/V503</f>
        <v>-0.1</v>
      </c>
      <c r="FF503" s="8" t="n">
        <v>0.0012</v>
      </c>
      <c r="FG503" s="8" t="n">
        <v>0</v>
      </c>
      <c r="FH503" s="8" t="n">
        <v>0</v>
      </c>
      <c r="FI503" s="8" t="n">
        <v>0</v>
      </c>
      <c r="FJ503" s="22"/>
      <c r="FK503" s="22"/>
      <c r="FL503" s="22"/>
      <c r="FM503" s="8" t="n">
        <f aca="false">BL503+BS503+AH503+DT503</f>
        <v>10</v>
      </c>
      <c r="FN503" s="19" t="n">
        <f aca="false">IF(DS503&gt;0,(BL503+BR503)/DS503,0)</f>
        <v>0</v>
      </c>
      <c r="FO503" s="12" t="n">
        <v>0</v>
      </c>
      <c r="FP503" s="19" t="n">
        <f aca="false">Z503-AH503/10</f>
        <v>-0.5</v>
      </c>
      <c r="FQ503" s="19" t="n">
        <f aca="false">Z503+DR503/5</f>
        <v>-0.0044</v>
      </c>
      <c r="FR503" s="19" t="n">
        <f aca="false">(DX503+DY503)/AL503*60</f>
        <v>78.0722891566265</v>
      </c>
      <c r="FS503" s="22"/>
      <c r="FT503" s="22"/>
      <c r="FU503" s="22"/>
      <c r="FV503" s="22"/>
      <c r="FW503" s="17" t="s">
        <v>270</v>
      </c>
      <c r="FX503" s="23" t="n">
        <v>650000</v>
      </c>
      <c r="FY503" s="23" t="n">
        <v>650000</v>
      </c>
      <c r="FZ503" s="8" t="n">
        <v>17</v>
      </c>
      <c r="GA503" s="8" t="n">
        <v>1</v>
      </c>
      <c r="GB503" s="8" t="n">
        <v>1</v>
      </c>
      <c r="GC503" s="8" t="n">
        <v>2</v>
      </c>
      <c r="GD503" s="8" t="n">
        <v>4</v>
      </c>
      <c r="GE503" s="8" t="n">
        <v>28</v>
      </c>
      <c r="GF503" s="8" t="n">
        <v>17</v>
      </c>
      <c r="GG503" s="8" t="n">
        <v>125</v>
      </c>
      <c r="GH503" s="8" t="n">
        <v>0</v>
      </c>
      <c r="GI503" s="8" t="n">
        <v>0.3</v>
      </c>
      <c r="GJ503" s="8" t="n">
        <v>0.3</v>
      </c>
      <c r="GK503" s="8" t="n">
        <f aca="false">Z503-AH503/10</f>
        <v>-0.5</v>
      </c>
      <c r="GL503" s="22"/>
      <c r="GM503" s="22"/>
      <c r="GN503" s="22"/>
      <c r="GO503" s="22"/>
      <c r="GP503" s="22"/>
    </row>
    <row r="504" customFormat="false" ht="13.65" hidden="false" customHeight="true" outlineLevel="0" collapsed="false">
      <c r="A504" s="16" t="n">
        <v>36081</v>
      </c>
      <c r="B504" s="17" t="s">
        <v>2453</v>
      </c>
      <c r="C504" s="22"/>
      <c r="D504" s="17" t="s">
        <v>321</v>
      </c>
      <c r="E504" s="17" t="s">
        <v>321</v>
      </c>
      <c r="F504" s="8" t="n">
        <v>72</v>
      </c>
      <c r="G504" s="8" t="n">
        <v>204</v>
      </c>
      <c r="H504" s="8" t="n">
        <v>2017</v>
      </c>
      <c r="I504" s="8" t="n">
        <v>1</v>
      </c>
      <c r="J504" s="8" t="n">
        <v>7</v>
      </c>
      <c r="K504" s="17" t="s">
        <v>263</v>
      </c>
      <c r="L504" s="8" t="n">
        <v>2017</v>
      </c>
      <c r="M504" s="8" t="n">
        <v>19</v>
      </c>
      <c r="N504" s="8" t="n">
        <v>1</v>
      </c>
      <c r="O504" s="8" t="n">
        <v>8480072</v>
      </c>
      <c r="P504" s="17" t="s">
        <v>2454</v>
      </c>
      <c r="Q504" s="17" t="s">
        <v>2455</v>
      </c>
      <c r="R504" s="17" t="s">
        <v>2456</v>
      </c>
      <c r="S504" s="17" t="s">
        <v>2457</v>
      </c>
      <c r="T504" s="17" t="s">
        <v>313</v>
      </c>
      <c r="U504" s="17" t="s">
        <v>606</v>
      </c>
      <c r="V504" s="8" t="n">
        <v>7</v>
      </c>
      <c r="W504" s="8" t="n">
        <v>1</v>
      </c>
      <c r="X504" s="8" t="n">
        <v>1</v>
      </c>
      <c r="Y504" s="8" t="n">
        <v>1</v>
      </c>
      <c r="Z504" s="8" t="n">
        <v>2</v>
      </c>
      <c r="AA504" s="8" t="n">
        <v>30</v>
      </c>
      <c r="AB504" s="8" t="n">
        <v>51</v>
      </c>
      <c r="AC504" s="18" t="n">
        <f aca="false">Z504/V504</f>
        <v>0.285714285714286</v>
      </c>
      <c r="AD504" s="19" t="n">
        <f aca="false">IF(FZ504&gt;V504,Z504-V504*(GC504-Z504)/(FZ504-V504),0)</f>
        <v>0</v>
      </c>
      <c r="AE504" s="19" t="n">
        <v>0.799</v>
      </c>
      <c r="AF504" s="8" t="n">
        <v>1</v>
      </c>
      <c r="AG504" s="8" t="n">
        <v>-3.3</v>
      </c>
      <c r="AH504" s="8" t="n">
        <v>0</v>
      </c>
      <c r="AI504" s="8" t="n">
        <v>119</v>
      </c>
      <c r="AJ504" s="8" t="n">
        <v>5017</v>
      </c>
      <c r="AK504" s="19" t="n">
        <v>83.616666666667</v>
      </c>
      <c r="AL504" s="8" t="n">
        <v>83.62</v>
      </c>
      <c r="AM504" s="8" t="n">
        <v>84</v>
      </c>
      <c r="AN504" s="18" t="n">
        <f aca="false">AJ504/60/V504</f>
        <v>11.9452380952381</v>
      </c>
      <c r="AO504" s="8" t="n">
        <v>20.6</v>
      </c>
      <c r="AP504" s="12" t="n">
        <f aca="false">IF(EF504&gt;0,Z504/EF504,0)</f>
        <v>0.5</v>
      </c>
      <c r="AQ504" s="8" t="n">
        <v>10</v>
      </c>
      <c r="AR504" s="8" t="n">
        <v>10</v>
      </c>
      <c r="AS504" s="8" t="n">
        <v>10</v>
      </c>
      <c r="AT504" s="8" t="n">
        <v>8</v>
      </c>
      <c r="AU504" s="8" t="n">
        <v>8</v>
      </c>
      <c r="AV504" s="8" t="n">
        <v>5</v>
      </c>
      <c r="AW504" s="8" t="n">
        <v>4</v>
      </c>
      <c r="AX504" s="8" t="n">
        <v>2</v>
      </c>
      <c r="AY504" s="8" t="n">
        <v>0</v>
      </c>
      <c r="AZ504" s="8" t="n">
        <v>0</v>
      </c>
      <c r="BA504" s="8" t="n">
        <f aca="false">AY504+AZ504</f>
        <v>0</v>
      </c>
      <c r="BB504" s="8" t="n">
        <v>0.29</v>
      </c>
      <c r="BC504" s="8" t="n">
        <v>31.4</v>
      </c>
      <c r="BD504" s="19" t="n">
        <v>17.3</v>
      </c>
      <c r="BE504" s="19" t="n">
        <v>12.4137931034482</v>
      </c>
      <c r="BF504" s="19" t="n">
        <f aca="false">AQ504+BD504</f>
        <v>27.3</v>
      </c>
      <c r="BG504" s="19" t="n">
        <f aca="false">IF(AL504&gt;0,BF504/AL504*60,0)</f>
        <v>19.5886151638364</v>
      </c>
      <c r="BH504" s="8" t="n">
        <v>23</v>
      </c>
      <c r="BI504" s="8" t="n">
        <v>25</v>
      </c>
      <c r="BJ504" s="8" t="n">
        <v>29</v>
      </c>
      <c r="BK504" s="12" t="n">
        <f aca="false">BH504/(BH504+BJ504)</f>
        <v>0.442307692307692</v>
      </c>
      <c r="BL504" s="8" t="n">
        <v>9</v>
      </c>
      <c r="BM504" s="8" t="n">
        <v>9</v>
      </c>
      <c r="BN504" s="8" t="n">
        <v>8</v>
      </c>
      <c r="BO504" s="8" t="n">
        <f aca="false">BM504-BN504</f>
        <v>1</v>
      </c>
      <c r="BP504" s="8" t="n">
        <v>3</v>
      </c>
      <c r="BQ504" s="8" t="n">
        <v>0</v>
      </c>
      <c r="BR504" s="8" t="n">
        <v>4</v>
      </c>
      <c r="BS504" s="8" t="n">
        <v>3</v>
      </c>
      <c r="BT504" s="12" t="n">
        <f aca="false">BS504/(EA504+BS504)</f>
        <v>0.0352941176470588</v>
      </c>
      <c r="BU504" s="8" t="n">
        <v>19</v>
      </c>
      <c r="BV504" s="8" t="n">
        <v>28</v>
      </c>
      <c r="BW504" s="12" t="n">
        <f aca="false">IF(BU504+BV504&gt;0,BU504/(BU504+BV504),0)</f>
        <v>0.404255319148936</v>
      </c>
      <c r="BX504" s="8" t="n">
        <v>7</v>
      </c>
      <c r="BY504" s="8" t="n">
        <v>14</v>
      </c>
      <c r="BZ504" s="8" t="n">
        <v>6</v>
      </c>
      <c r="CA504" s="8" t="n">
        <v>10</v>
      </c>
      <c r="CB504" s="8" t="n">
        <v>6</v>
      </c>
      <c r="CC504" s="8" t="n">
        <v>4</v>
      </c>
      <c r="CD504" s="8" t="n">
        <v>6</v>
      </c>
      <c r="CE504" s="8" t="n">
        <v>13</v>
      </c>
      <c r="CF504" s="8" t="n">
        <v>7</v>
      </c>
      <c r="CG504" s="8" t="n">
        <v>9</v>
      </c>
      <c r="CH504" s="8" t="n">
        <v>12</v>
      </c>
      <c r="CI504" s="8" t="n">
        <v>16</v>
      </c>
      <c r="CJ504" s="8" t="n">
        <v>0</v>
      </c>
      <c r="CK504" s="8" t="n">
        <v>0</v>
      </c>
      <c r="CL504" s="8" t="n">
        <v>0</v>
      </c>
      <c r="CM504" s="8" t="n">
        <v>0</v>
      </c>
      <c r="CN504" s="8" t="n">
        <v>0</v>
      </c>
      <c r="CO504" s="8" t="n">
        <v>0</v>
      </c>
      <c r="CP504" s="8" t="n">
        <v>0</v>
      </c>
      <c r="CQ504" s="8" t="n">
        <v>0</v>
      </c>
      <c r="CR504" s="8" t="n">
        <v>0</v>
      </c>
      <c r="CS504" s="8" t="n">
        <v>0</v>
      </c>
      <c r="CT504" s="8" t="n">
        <v>0</v>
      </c>
      <c r="CU504" s="8" t="n">
        <v>0</v>
      </c>
      <c r="CV504" s="8" t="n">
        <v>0</v>
      </c>
      <c r="CW504" s="8" t="n">
        <v>1</v>
      </c>
      <c r="CX504" s="8" t="n">
        <v>0</v>
      </c>
      <c r="CY504" s="8" t="n">
        <v>1</v>
      </c>
      <c r="CZ504" s="8" t="n">
        <v>1</v>
      </c>
      <c r="DA504" s="8" t="n">
        <v>1</v>
      </c>
      <c r="DB504" s="8" t="n">
        <v>0</v>
      </c>
      <c r="DC504" s="8" t="n">
        <v>0</v>
      </c>
      <c r="DD504" s="8" t="n">
        <v>0</v>
      </c>
      <c r="DE504" s="8" t="n">
        <v>0</v>
      </c>
      <c r="DF504" s="8" t="n">
        <v>0</v>
      </c>
      <c r="DG504" s="8" t="n">
        <v>0</v>
      </c>
      <c r="DH504" s="8" t="n">
        <v>5</v>
      </c>
      <c r="DI504" s="8" t="n">
        <v>0</v>
      </c>
      <c r="DJ504" s="8" t="n">
        <v>1</v>
      </c>
      <c r="DK504" s="8" t="n">
        <v>0</v>
      </c>
      <c r="DL504" s="8" t="n">
        <v>0</v>
      </c>
      <c r="DM504" s="8" t="n">
        <v>0</v>
      </c>
      <c r="DN504" s="8" t="n">
        <v>1</v>
      </c>
      <c r="DO504" s="8" t="n">
        <v>1</v>
      </c>
      <c r="DP504" s="8" t="n">
        <v>0</v>
      </c>
      <c r="DQ504" s="8" t="n">
        <f aca="false">DJ504-DI504</f>
        <v>1</v>
      </c>
      <c r="DR504" s="19" t="n">
        <v>0.9</v>
      </c>
      <c r="DS504" s="8" t="n">
        <v>0</v>
      </c>
      <c r="DT504" s="8" t="n">
        <v>0</v>
      </c>
      <c r="DU504" s="8" t="n">
        <v>0</v>
      </c>
      <c r="DV504" s="8" t="n">
        <v>0</v>
      </c>
      <c r="DW504" s="8" t="n">
        <v>0</v>
      </c>
      <c r="DX504" s="8" t="n">
        <v>70</v>
      </c>
      <c r="DY504" s="8" t="n">
        <v>96</v>
      </c>
      <c r="DZ504" s="8" t="n">
        <v>48</v>
      </c>
      <c r="EA504" s="8" t="n">
        <v>82</v>
      </c>
      <c r="EB504" s="8" t="n">
        <v>33</v>
      </c>
      <c r="EC504" s="8" t="n">
        <v>62</v>
      </c>
      <c r="ED504" s="8" t="n">
        <v>2.55</v>
      </c>
      <c r="EE504" s="8" t="n">
        <v>5.87</v>
      </c>
      <c r="EF504" s="8" t="n">
        <v>4</v>
      </c>
      <c r="EG504" s="8" t="n">
        <v>4</v>
      </c>
      <c r="EH504" s="12" t="n">
        <f aca="false">EF504/EB504</f>
        <v>0.121212121212121</v>
      </c>
      <c r="EI504" s="20" t="n">
        <f aca="false">1-EG504/EC504</f>
        <v>0.935483870967742</v>
      </c>
      <c r="EJ504" s="21" t="n">
        <f aca="false">EH504+EI504</f>
        <v>1.05669599217986</v>
      </c>
      <c r="EK504" s="8" t="n">
        <v>70</v>
      </c>
      <c r="EL504" s="8" t="n">
        <v>95</v>
      </c>
      <c r="EM504" s="8" t="n">
        <v>48</v>
      </c>
      <c r="EN504" s="8" t="n">
        <v>81</v>
      </c>
      <c r="EO504" s="8" t="n">
        <v>33</v>
      </c>
      <c r="EP504" s="8" t="n">
        <v>61</v>
      </c>
      <c r="EQ504" s="8" t="n">
        <v>4</v>
      </c>
      <c r="ER504" s="8" t="n">
        <v>4</v>
      </c>
      <c r="ES504" s="8" t="n">
        <v>38</v>
      </c>
      <c r="ET504" s="8" t="n">
        <v>51</v>
      </c>
      <c r="EU504" s="8" t="n">
        <v>13</v>
      </c>
      <c r="EV504" s="8" t="n">
        <v>27</v>
      </c>
      <c r="EW504" s="8" t="n">
        <v>3</v>
      </c>
      <c r="EX504" s="8" t="n">
        <v>3</v>
      </c>
      <c r="EY504" s="8" t="n">
        <v>3</v>
      </c>
      <c r="EZ504" s="8" t="n">
        <v>2</v>
      </c>
      <c r="FA504" s="8" t="n">
        <v>0.1</v>
      </c>
      <c r="FB504" s="8" t="n">
        <v>0.1</v>
      </c>
      <c r="FC504" s="8" t="n">
        <v>0.2</v>
      </c>
      <c r="FD504" s="19" t="n">
        <v>1.19</v>
      </c>
      <c r="FE504" s="18" t="n">
        <f aca="false">FD504/V504</f>
        <v>0.17</v>
      </c>
      <c r="FF504" s="8" t="n">
        <v>0.133</v>
      </c>
      <c r="FG504" s="8" t="n">
        <v>0</v>
      </c>
      <c r="FH504" s="8" t="n">
        <v>0</v>
      </c>
      <c r="FI504" s="8" t="n">
        <v>0</v>
      </c>
      <c r="FJ504" s="22"/>
      <c r="FK504" s="22"/>
      <c r="FL504" s="22"/>
      <c r="FM504" s="8" t="n">
        <f aca="false">BL504+BS504+AH504+DT504</f>
        <v>12</v>
      </c>
      <c r="FN504" s="19" t="n">
        <f aca="false">IF(DS504&gt;0,(BL504+BR504)/DS504,0)</f>
        <v>0</v>
      </c>
      <c r="FO504" s="12" t="n">
        <v>0.0516047829</v>
      </c>
      <c r="FP504" s="19" t="n">
        <f aca="false">Z504-AH504/10</f>
        <v>2</v>
      </c>
      <c r="FQ504" s="19" t="n">
        <f aca="false">Z504+DR504/5</f>
        <v>2.18</v>
      </c>
      <c r="FR504" s="19" t="n">
        <f aca="false">(DX504+DY504)/AL504*60</f>
        <v>119.110260703181</v>
      </c>
      <c r="FS504" s="22"/>
      <c r="FT504" s="22"/>
      <c r="FU504" s="22"/>
      <c r="FV504" s="17" t="s">
        <v>427</v>
      </c>
      <c r="FW504" s="17" t="s">
        <v>270</v>
      </c>
      <c r="FX504" s="23" t="n">
        <v>925000</v>
      </c>
      <c r="FY504" s="23" t="n">
        <v>925000</v>
      </c>
      <c r="FZ504" s="8" t="n">
        <v>7</v>
      </c>
      <c r="GA504" s="8" t="n">
        <v>1</v>
      </c>
      <c r="GB504" s="8" t="n">
        <v>1</v>
      </c>
      <c r="GC504" s="8" t="n">
        <v>2</v>
      </c>
      <c r="GD504" s="8" t="n">
        <v>1</v>
      </c>
      <c r="GE504" s="8" t="n">
        <v>0</v>
      </c>
      <c r="GF504" s="8" t="n">
        <v>5</v>
      </c>
      <c r="GG504" s="8" t="n">
        <v>84</v>
      </c>
      <c r="GH504" s="8" t="n">
        <v>0.1</v>
      </c>
      <c r="GI504" s="8" t="n">
        <v>0.1</v>
      </c>
      <c r="GJ504" s="8" t="n">
        <v>0.2</v>
      </c>
      <c r="GK504" s="8" t="n">
        <f aca="false">Z504-AH504/10</f>
        <v>2</v>
      </c>
      <c r="GL504" s="22"/>
      <c r="GM504" s="22"/>
      <c r="GN504" s="22"/>
      <c r="GO504" s="22"/>
      <c r="GP504" s="22"/>
    </row>
    <row r="505" customFormat="false" ht="13.65" hidden="false" customHeight="true" outlineLevel="0" collapsed="false">
      <c r="A505" s="16" t="n">
        <v>35859</v>
      </c>
      <c r="B505" s="17" t="s">
        <v>2458</v>
      </c>
      <c r="C505" s="17" t="s">
        <v>1916</v>
      </c>
      <c r="D505" s="17" t="s">
        <v>283</v>
      </c>
      <c r="E505" s="17" t="s">
        <v>283</v>
      </c>
      <c r="F505" s="8" t="n">
        <v>78</v>
      </c>
      <c r="G505" s="8" t="n">
        <v>220</v>
      </c>
      <c r="H505" s="8" t="n">
        <v>2016</v>
      </c>
      <c r="I505" s="8" t="n">
        <v>1</v>
      </c>
      <c r="J505" s="8" t="n">
        <v>11</v>
      </c>
      <c r="K505" s="17" t="s">
        <v>263</v>
      </c>
      <c r="L505" s="8" t="n">
        <v>2017</v>
      </c>
      <c r="M505" s="8" t="n">
        <v>19</v>
      </c>
      <c r="N505" s="8" t="n">
        <v>1</v>
      </c>
      <c r="O505" s="8" t="n">
        <v>8479366</v>
      </c>
      <c r="P505" s="17" t="s">
        <v>2459</v>
      </c>
      <c r="Q505" s="17" t="s">
        <v>2460</v>
      </c>
      <c r="R505" s="17" t="s">
        <v>1210</v>
      </c>
      <c r="S505" s="17" t="s">
        <v>2461</v>
      </c>
      <c r="T505" s="17" t="s">
        <v>313</v>
      </c>
      <c r="U505" s="17" t="s">
        <v>402</v>
      </c>
      <c r="V505" s="8" t="n">
        <v>4</v>
      </c>
      <c r="W505" s="8" t="n">
        <v>0</v>
      </c>
      <c r="X505" s="8" t="n">
        <v>1</v>
      </c>
      <c r="Y505" s="8" t="n">
        <v>0</v>
      </c>
      <c r="Z505" s="8" t="n">
        <v>1</v>
      </c>
      <c r="AA505" s="8" t="n">
        <v>31</v>
      </c>
      <c r="AB505" s="8" t="n">
        <v>61</v>
      </c>
      <c r="AC505" s="18" t="n">
        <f aca="false">Z505/V505</f>
        <v>0.25</v>
      </c>
      <c r="AD505" s="19" t="n">
        <f aca="false">IF(FZ505&gt;V505,Z505-V505*(GC505-Z505)/(FZ505-V505),0)</f>
        <v>0</v>
      </c>
      <c r="AE505" s="19" t="n">
        <v>0.294</v>
      </c>
      <c r="AF505" s="8" t="n">
        <v>0</v>
      </c>
      <c r="AG505" s="8" t="n">
        <v>0.1</v>
      </c>
      <c r="AH505" s="8" t="n">
        <v>0</v>
      </c>
      <c r="AI505" s="8" t="n">
        <v>43</v>
      </c>
      <c r="AJ505" s="8" t="n">
        <v>1951</v>
      </c>
      <c r="AK505" s="19" t="n">
        <v>32.516666666667</v>
      </c>
      <c r="AL505" s="8" t="n">
        <v>32.52</v>
      </c>
      <c r="AM505" s="8" t="n">
        <v>33</v>
      </c>
      <c r="AN505" s="18" t="n">
        <f aca="false">AJ505/60/V505</f>
        <v>8.12916666666667</v>
      </c>
      <c r="AO505" s="8" t="n">
        <v>13.81</v>
      </c>
      <c r="AP505" s="12" t="n">
        <f aca="false">IF(EF505&gt;0,Z505/EF505,0)</f>
        <v>0.5</v>
      </c>
      <c r="AQ505" s="8" t="n">
        <v>7</v>
      </c>
      <c r="AR505" s="8" t="n">
        <v>7</v>
      </c>
      <c r="AS505" s="8" t="n">
        <v>7</v>
      </c>
      <c r="AT505" s="8" t="n">
        <v>6</v>
      </c>
      <c r="AU505" s="8" t="n">
        <v>6</v>
      </c>
      <c r="AV505" s="8" t="n">
        <v>4</v>
      </c>
      <c r="AW505" s="8" t="n">
        <v>6</v>
      </c>
      <c r="AX505" s="8" t="n">
        <v>3</v>
      </c>
      <c r="AY505" s="8" t="n">
        <v>0</v>
      </c>
      <c r="AZ505" s="8" t="n">
        <v>0</v>
      </c>
      <c r="BA505" s="8" t="n">
        <f aca="false">AY505+AZ505</f>
        <v>0</v>
      </c>
      <c r="BB505" s="8" t="n">
        <v>0.61</v>
      </c>
      <c r="BC505" s="8" t="n">
        <v>21</v>
      </c>
      <c r="BD505" s="19" t="n">
        <v>0</v>
      </c>
      <c r="BE505" s="19" t="n">
        <v>0</v>
      </c>
      <c r="BF505" s="19" t="n">
        <f aca="false">AQ505+BD505</f>
        <v>7</v>
      </c>
      <c r="BG505" s="19" t="n">
        <f aca="false">IF(AL505&gt;0,BF505/AL505*60,0)</f>
        <v>12.9151291512915</v>
      </c>
      <c r="BH505" s="8" t="n">
        <v>15</v>
      </c>
      <c r="BI505" s="8" t="n">
        <v>12</v>
      </c>
      <c r="BJ505" s="8" t="n">
        <v>6</v>
      </c>
      <c r="BK505" s="12" t="n">
        <f aca="false">BH505/(BH505+BJ505)</f>
        <v>0.714285714285714</v>
      </c>
      <c r="BL505" s="8" t="n">
        <v>1</v>
      </c>
      <c r="BM505" s="8" t="n">
        <v>1</v>
      </c>
      <c r="BN505" s="8" t="n">
        <v>2</v>
      </c>
      <c r="BO505" s="8" t="n">
        <f aca="false">BM505-BN505</f>
        <v>-1</v>
      </c>
      <c r="BP505" s="8" t="n">
        <v>2</v>
      </c>
      <c r="BQ505" s="8" t="n">
        <v>4</v>
      </c>
      <c r="BR505" s="8" t="n">
        <v>2</v>
      </c>
      <c r="BS505" s="8" t="n">
        <v>1</v>
      </c>
      <c r="BT505" s="12" t="n">
        <f aca="false">BS505/(EA505+BS505)</f>
        <v>0.05</v>
      </c>
      <c r="BU505" s="8" t="n">
        <v>4</v>
      </c>
      <c r="BV505" s="8" t="n">
        <v>8</v>
      </c>
      <c r="BW505" s="12" t="n">
        <f aca="false">IF(BU505+BV505&gt;0,BU505/(BU505+BV505),0)</f>
        <v>0.333333333333333</v>
      </c>
      <c r="BX505" s="8" t="n">
        <v>0</v>
      </c>
      <c r="BY505" s="8" t="n">
        <v>2</v>
      </c>
      <c r="BZ505" s="8" t="n">
        <v>2</v>
      </c>
      <c r="CA505" s="8" t="n">
        <v>1</v>
      </c>
      <c r="CB505" s="8" t="n">
        <v>2</v>
      </c>
      <c r="CC505" s="8" t="n">
        <v>5</v>
      </c>
      <c r="CD505" s="8" t="n">
        <v>2</v>
      </c>
      <c r="CE505" s="8" t="n">
        <v>1</v>
      </c>
      <c r="CF505" s="8" t="n">
        <v>1</v>
      </c>
      <c r="CG505" s="8" t="n">
        <v>4</v>
      </c>
      <c r="CH505" s="8" t="n">
        <v>4</v>
      </c>
      <c r="CI505" s="8" t="n">
        <v>6</v>
      </c>
      <c r="CJ505" s="8" t="n">
        <v>0</v>
      </c>
      <c r="CK505" s="8" t="n">
        <v>0</v>
      </c>
      <c r="CL505" s="8" t="n">
        <v>0</v>
      </c>
      <c r="CM505" s="8" t="n">
        <v>0</v>
      </c>
      <c r="CN505" s="8" t="n">
        <v>0</v>
      </c>
      <c r="CO505" s="8" t="n">
        <v>0</v>
      </c>
      <c r="CP505" s="8" t="n">
        <v>0</v>
      </c>
      <c r="CQ505" s="8" t="n">
        <v>0</v>
      </c>
      <c r="CR505" s="8" t="n">
        <v>0</v>
      </c>
      <c r="CS505" s="8" t="n">
        <v>0</v>
      </c>
      <c r="CT505" s="8" t="n">
        <v>0</v>
      </c>
      <c r="CU505" s="8" t="n">
        <v>0</v>
      </c>
      <c r="CV505" s="8" t="n">
        <v>0</v>
      </c>
      <c r="CW505" s="8" t="n">
        <v>0</v>
      </c>
      <c r="CX505" s="8" t="n">
        <v>0</v>
      </c>
      <c r="CY505" s="8" t="n">
        <v>0</v>
      </c>
      <c r="CZ505" s="8" t="n">
        <v>0</v>
      </c>
      <c r="DA505" s="8" t="n">
        <v>2</v>
      </c>
      <c r="DB505" s="8" t="n">
        <v>2</v>
      </c>
      <c r="DC505" s="8" t="n">
        <v>1</v>
      </c>
      <c r="DD505" s="8" t="n">
        <v>0</v>
      </c>
      <c r="DE505" s="8" t="n">
        <v>0</v>
      </c>
      <c r="DF505" s="8" t="n">
        <v>0</v>
      </c>
      <c r="DG505" s="8" t="n">
        <v>0</v>
      </c>
      <c r="DH505" s="8" t="n">
        <v>1</v>
      </c>
      <c r="DI505" s="8" t="n">
        <v>0</v>
      </c>
      <c r="DJ505" s="8" t="n">
        <v>0</v>
      </c>
      <c r="DK505" s="8" t="n">
        <v>0</v>
      </c>
      <c r="DL505" s="8" t="n">
        <v>0</v>
      </c>
      <c r="DM505" s="8" t="n">
        <v>0</v>
      </c>
      <c r="DN505" s="8" t="n">
        <v>0</v>
      </c>
      <c r="DO505" s="8" t="n">
        <v>0</v>
      </c>
      <c r="DP505" s="8" t="n">
        <v>0</v>
      </c>
      <c r="DQ505" s="8" t="n">
        <f aca="false">DJ505-DI505</f>
        <v>0</v>
      </c>
      <c r="DR505" s="19" t="n">
        <v>0.011</v>
      </c>
      <c r="DS505" s="8" t="n">
        <v>0</v>
      </c>
      <c r="DT505" s="8" t="n">
        <v>0</v>
      </c>
      <c r="DU505" s="8" t="n">
        <v>0</v>
      </c>
      <c r="DV505" s="8" t="n">
        <v>0</v>
      </c>
      <c r="DW505" s="8" t="n">
        <v>0</v>
      </c>
      <c r="DX505" s="8" t="n">
        <v>35</v>
      </c>
      <c r="DY505" s="8" t="n">
        <v>25</v>
      </c>
      <c r="DZ505" s="8" t="n">
        <v>25</v>
      </c>
      <c r="EA505" s="8" t="n">
        <v>19</v>
      </c>
      <c r="EB505" s="8" t="n">
        <v>19</v>
      </c>
      <c r="EC505" s="8" t="n">
        <v>18</v>
      </c>
      <c r="ED505" s="8" t="n">
        <v>2.16</v>
      </c>
      <c r="EE505" s="8" t="n">
        <v>1.26</v>
      </c>
      <c r="EF505" s="8" t="n">
        <v>2</v>
      </c>
      <c r="EG505" s="8" t="n">
        <v>2</v>
      </c>
      <c r="EH505" s="12" t="n">
        <f aca="false">EF505/EB505</f>
        <v>0.105263157894737</v>
      </c>
      <c r="EI505" s="20" t="n">
        <f aca="false">1-EG505/EC505</f>
        <v>0.888888888888889</v>
      </c>
      <c r="EJ505" s="21" t="n">
        <f aca="false">EH505+EI505</f>
        <v>0.994152046783626</v>
      </c>
      <c r="EK505" s="8" t="n">
        <v>35</v>
      </c>
      <c r="EL505" s="8" t="n">
        <v>25</v>
      </c>
      <c r="EM505" s="8" t="n">
        <v>25</v>
      </c>
      <c r="EN505" s="8" t="n">
        <v>19</v>
      </c>
      <c r="EO505" s="8" t="n">
        <v>19</v>
      </c>
      <c r="EP505" s="8" t="n">
        <v>18</v>
      </c>
      <c r="EQ505" s="8" t="n">
        <v>2</v>
      </c>
      <c r="ER505" s="8" t="n">
        <v>2</v>
      </c>
      <c r="ES505" s="8" t="n">
        <v>22</v>
      </c>
      <c r="ET505" s="8" t="n">
        <v>12</v>
      </c>
      <c r="EU505" s="8" t="n">
        <v>10</v>
      </c>
      <c r="EV505" s="8" t="n">
        <v>4</v>
      </c>
      <c r="EW505" s="8" t="n">
        <v>1</v>
      </c>
      <c r="EX505" s="8" t="n">
        <v>0</v>
      </c>
      <c r="EY505" s="8" t="n">
        <v>2</v>
      </c>
      <c r="EZ505" s="8" t="n">
        <v>2</v>
      </c>
      <c r="FA505" s="8" t="n">
        <v>0</v>
      </c>
      <c r="FB505" s="8" t="n">
        <v>0</v>
      </c>
      <c r="FC505" s="8" t="n">
        <v>0</v>
      </c>
      <c r="FD505" s="19" t="n">
        <v>0.76</v>
      </c>
      <c r="FE505" s="18" t="n">
        <f aca="false">FD505/V505</f>
        <v>0.19</v>
      </c>
      <c r="FF505" s="8" t="n">
        <v>0.0036</v>
      </c>
      <c r="FG505" s="8" t="n">
        <v>0</v>
      </c>
      <c r="FH505" s="8" t="n">
        <v>0</v>
      </c>
      <c r="FI505" s="8" t="n">
        <v>0</v>
      </c>
      <c r="FJ505" s="22"/>
      <c r="FK505" s="22"/>
      <c r="FL505" s="22"/>
      <c r="FM505" s="8" t="n">
        <f aca="false">BL505+BS505+AH505+DT505</f>
        <v>2</v>
      </c>
      <c r="FN505" s="19" t="n">
        <f aca="false">IF(DS505&gt;0,(BL505+BR505)/DS505,0)</f>
        <v>0</v>
      </c>
      <c r="FO505" s="12" t="n">
        <v>0</v>
      </c>
      <c r="FP505" s="19" t="n">
        <f aca="false">Z505-AH505/10</f>
        <v>1</v>
      </c>
      <c r="FQ505" s="19" t="n">
        <f aca="false">Z505+DR505/5</f>
        <v>1.0022</v>
      </c>
      <c r="FR505" s="19" t="n">
        <f aca="false">(DX505+DY505)/AL505*60</f>
        <v>110.70110701107</v>
      </c>
      <c r="FS505" s="22"/>
      <c r="FT505" s="22"/>
      <c r="FU505" s="22"/>
      <c r="FV505" s="22"/>
      <c r="FW505" s="17" t="s">
        <v>270</v>
      </c>
      <c r="FX505" s="23" t="n">
        <v>925000</v>
      </c>
      <c r="FY505" s="23" t="n">
        <v>894166</v>
      </c>
      <c r="FZ505" s="8" t="n">
        <v>4</v>
      </c>
      <c r="GA505" s="8" t="n">
        <v>0</v>
      </c>
      <c r="GB505" s="8" t="n">
        <v>1</v>
      </c>
      <c r="GC505" s="8" t="n">
        <v>1</v>
      </c>
      <c r="GD505" s="8" t="n">
        <v>0</v>
      </c>
      <c r="GE505" s="8" t="n">
        <v>0</v>
      </c>
      <c r="GF505" s="8" t="n">
        <v>4</v>
      </c>
      <c r="GG505" s="8" t="n">
        <v>33</v>
      </c>
      <c r="GH505" s="8" t="n">
        <v>0</v>
      </c>
      <c r="GI505" s="8" t="n">
        <v>0</v>
      </c>
      <c r="GJ505" s="8" t="n">
        <v>0</v>
      </c>
      <c r="GK505" s="8" t="n">
        <f aca="false">Z505-AH505/10</f>
        <v>1</v>
      </c>
      <c r="GL505" s="22"/>
      <c r="GM505" s="22"/>
      <c r="GN505" s="22"/>
      <c r="GO505" s="22"/>
      <c r="GP505" s="22"/>
    </row>
    <row r="506" customFormat="false" ht="13.65" hidden="false" customHeight="true" outlineLevel="0" collapsed="false">
      <c r="A506" s="16" t="n">
        <v>32595</v>
      </c>
      <c r="B506" s="17" t="s">
        <v>2462</v>
      </c>
      <c r="C506" s="17" t="s">
        <v>272</v>
      </c>
      <c r="D506" s="17" t="s">
        <v>262</v>
      </c>
      <c r="E506" s="17" t="s">
        <v>262</v>
      </c>
      <c r="F506" s="8" t="n">
        <v>73</v>
      </c>
      <c r="G506" s="8" t="n">
        <v>205</v>
      </c>
      <c r="H506" s="8" t="n">
        <v>2007</v>
      </c>
      <c r="I506" s="8" t="n">
        <v>1</v>
      </c>
      <c r="J506" s="8" t="n">
        <v>9</v>
      </c>
      <c r="K506" s="17" t="s">
        <v>263</v>
      </c>
      <c r="L506" s="8" t="n">
        <v>2009</v>
      </c>
      <c r="M506" s="8" t="n">
        <v>28</v>
      </c>
      <c r="N506" s="8" t="n">
        <v>9</v>
      </c>
      <c r="O506" s="8" t="n">
        <v>8474053</v>
      </c>
      <c r="P506" s="17" t="s">
        <v>2463</v>
      </c>
      <c r="Q506" s="17" t="s">
        <v>2464</v>
      </c>
      <c r="R506" s="17" t="s">
        <v>2465</v>
      </c>
      <c r="S506" s="17" t="s">
        <v>2461</v>
      </c>
      <c r="T506" s="17" t="s">
        <v>313</v>
      </c>
      <c r="U506" s="17" t="s">
        <v>694</v>
      </c>
      <c r="V506" s="8" t="n">
        <v>78</v>
      </c>
      <c r="W506" s="8" t="n">
        <v>34</v>
      </c>
      <c r="X506" s="8" t="n">
        <v>27</v>
      </c>
      <c r="Y506" s="8" t="n">
        <v>18</v>
      </c>
      <c r="Z506" s="8" t="n">
        <v>61</v>
      </c>
      <c r="AA506" s="8" t="n">
        <v>3</v>
      </c>
      <c r="AB506" s="8" t="n">
        <v>6</v>
      </c>
      <c r="AC506" s="18" t="n">
        <f aca="false">Z506/V506</f>
        <v>0.782051282051282</v>
      </c>
      <c r="AD506" s="19" t="n">
        <f aca="false">IF(FZ506&gt;V506,Z506-V506*(GC506-Z506)/(FZ506-V506),0)</f>
        <v>2.80952380952381</v>
      </c>
      <c r="AE506" s="19" t="n">
        <v>24.666</v>
      </c>
      <c r="AF506" s="8" t="n">
        <v>-2</v>
      </c>
      <c r="AG506" s="8" t="n">
        <v>2.9</v>
      </c>
      <c r="AH506" s="8" t="n">
        <v>18</v>
      </c>
      <c r="AI506" s="8" t="n">
        <v>1955</v>
      </c>
      <c r="AJ506" s="8" t="n">
        <v>86802</v>
      </c>
      <c r="AK506" s="19" t="n">
        <v>1446.7</v>
      </c>
      <c r="AL506" s="8" t="n">
        <v>1446.7</v>
      </c>
      <c r="AM506" s="8" t="n">
        <v>1447</v>
      </c>
      <c r="AN506" s="18" t="n">
        <f aca="false">AJ506/60/V506</f>
        <v>18.5474358974359</v>
      </c>
      <c r="AO506" s="8" t="n">
        <v>30.59</v>
      </c>
      <c r="AP506" s="12" t="n">
        <f aca="false">IF(EF506&gt;0,Z506/EF506,0)</f>
        <v>0.709302325581395</v>
      </c>
      <c r="AQ506" s="8" t="n">
        <v>377</v>
      </c>
      <c r="AR506" s="8" t="n">
        <v>376</v>
      </c>
      <c r="AS506" s="8" t="n">
        <v>377</v>
      </c>
      <c r="AT506" s="8" t="n">
        <v>274</v>
      </c>
      <c r="AU506" s="8" t="n">
        <v>274</v>
      </c>
      <c r="AV506" s="8" t="n">
        <v>204</v>
      </c>
      <c r="AW506" s="8" t="n">
        <v>198</v>
      </c>
      <c r="AX506" s="8" t="n">
        <v>70</v>
      </c>
      <c r="AY506" s="8" t="n">
        <v>13</v>
      </c>
      <c r="AZ506" s="8" t="n">
        <v>24</v>
      </c>
      <c r="BA506" s="8" t="n">
        <f aca="false">AY506+AZ506</f>
        <v>37</v>
      </c>
      <c r="BB506" s="8" t="n">
        <v>18.44</v>
      </c>
      <c r="BC506" s="8" t="n">
        <v>36.201</v>
      </c>
      <c r="BD506" s="19" t="n">
        <v>343.5</v>
      </c>
      <c r="BE506" s="19" t="n">
        <v>14.2462155249879</v>
      </c>
      <c r="BF506" s="19" t="n">
        <f aca="false">AQ506+BD506</f>
        <v>720.5</v>
      </c>
      <c r="BG506" s="19" t="n">
        <f aca="false">IF(AL506&gt;0,BF506/AL506*60,0)</f>
        <v>29.8817999585263</v>
      </c>
      <c r="BH506" s="8" t="n">
        <v>635</v>
      </c>
      <c r="BI506" s="8" t="n">
        <v>518</v>
      </c>
      <c r="BJ506" s="8" t="n">
        <v>475</v>
      </c>
      <c r="BK506" s="12" t="n">
        <f aca="false">BH506/(BH506+BJ506)</f>
        <v>0.572072072072072</v>
      </c>
      <c r="BL506" s="8" t="n">
        <v>33</v>
      </c>
      <c r="BM506" s="8" t="n">
        <v>33</v>
      </c>
      <c r="BN506" s="8" t="n">
        <v>84</v>
      </c>
      <c r="BO506" s="8" t="n">
        <f aca="false">BM506-BN506</f>
        <v>-51</v>
      </c>
      <c r="BP506" s="8" t="n">
        <v>70</v>
      </c>
      <c r="BQ506" s="8" t="n">
        <v>52</v>
      </c>
      <c r="BR506" s="8" t="n">
        <v>55</v>
      </c>
      <c r="BS506" s="8" t="n">
        <v>72</v>
      </c>
      <c r="BT506" s="12" t="n">
        <f aca="false">BS506/(EA506+BS506)</f>
        <v>0.070657507360157</v>
      </c>
      <c r="BU506" s="8" t="n">
        <v>149</v>
      </c>
      <c r="BV506" s="8" t="n">
        <v>176</v>
      </c>
      <c r="BW506" s="12" t="n">
        <f aca="false">IF(BU506+BV506&gt;0,BU506/(BU506+BV506),0)</f>
        <v>0.458461538461538</v>
      </c>
      <c r="BX506" s="8" t="n">
        <v>53</v>
      </c>
      <c r="BY506" s="8" t="n">
        <v>57</v>
      </c>
      <c r="BZ506" s="8" t="n">
        <v>48</v>
      </c>
      <c r="CA506" s="8" t="n">
        <v>67</v>
      </c>
      <c r="CB506" s="8" t="n">
        <v>48</v>
      </c>
      <c r="CC506" s="8" t="n">
        <v>52</v>
      </c>
      <c r="CD506" s="8" t="n">
        <v>44</v>
      </c>
      <c r="CE506" s="8" t="n">
        <v>55</v>
      </c>
      <c r="CF506" s="8" t="n">
        <v>46</v>
      </c>
      <c r="CG506" s="8" t="n">
        <v>51</v>
      </c>
      <c r="CH506" s="8" t="n">
        <v>85</v>
      </c>
      <c r="CI506" s="8" t="n">
        <v>110</v>
      </c>
      <c r="CJ506" s="8" t="n">
        <v>1</v>
      </c>
      <c r="CK506" s="8" t="n">
        <v>1</v>
      </c>
      <c r="CL506" s="8" t="n">
        <v>7</v>
      </c>
      <c r="CM506" s="8" t="n">
        <v>4</v>
      </c>
      <c r="CN506" s="8" t="n">
        <v>1</v>
      </c>
      <c r="CO506" s="8" t="n">
        <v>0</v>
      </c>
      <c r="CP506" s="8" t="n">
        <v>1</v>
      </c>
      <c r="CQ506" s="8" t="n">
        <v>6</v>
      </c>
      <c r="CR506" s="8" t="n">
        <v>0</v>
      </c>
      <c r="CS506" s="8" t="n">
        <v>5</v>
      </c>
      <c r="CT506" s="8" t="n">
        <v>2</v>
      </c>
      <c r="CU506" s="8" t="n">
        <v>2</v>
      </c>
      <c r="CV506" s="8" t="n">
        <v>0</v>
      </c>
      <c r="CW506" s="8" t="n">
        <v>19</v>
      </c>
      <c r="CX506" s="8" t="n">
        <v>2</v>
      </c>
      <c r="CY506" s="8" t="n">
        <v>5</v>
      </c>
      <c r="CZ506" s="8" t="n">
        <v>7</v>
      </c>
      <c r="DA506" s="8" t="n">
        <v>56</v>
      </c>
      <c r="DB506" s="8" t="n">
        <v>18</v>
      </c>
      <c r="DC506" s="8" t="n">
        <v>6</v>
      </c>
      <c r="DD506" s="8" t="n">
        <v>30</v>
      </c>
      <c r="DE506" s="8" t="n">
        <v>27</v>
      </c>
      <c r="DF506" s="8" t="n">
        <v>6</v>
      </c>
      <c r="DG506" s="8" t="n">
        <v>0</v>
      </c>
      <c r="DH506" s="8" t="n">
        <v>117</v>
      </c>
      <c r="DI506" s="8" t="n">
        <v>9</v>
      </c>
      <c r="DJ506" s="8" t="n">
        <v>11</v>
      </c>
      <c r="DK506" s="8" t="n">
        <v>9</v>
      </c>
      <c r="DL506" s="8" t="n">
        <v>9</v>
      </c>
      <c r="DM506" s="8" t="n">
        <v>0</v>
      </c>
      <c r="DN506" s="8" t="n">
        <v>10</v>
      </c>
      <c r="DO506" s="8" t="n">
        <v>10</v>
      </c>
      <c r="DP506" s="8" t="n">
        <v>0</v>
      </c>
      <c r="DQ506" s="8" t="n">
        <f aca="false">DJ506-DI506</f>
        <v>2</v>
      </c>
      <c r="DR506" s="19" t="n">
        <v>0.209</v>
      </c>
      <c r="DS506" s="8" t="n">
        <v>9</v>
      </c>
      <c r="DT506" s="8" t="n">
        <v>0</v>
      </c>
      <c r="DU506" s="8" t="n">
        <v>0</v>
      </c>
      <c r="DV506" s="8" t="n">
        <v>0</v>
      </c>
      <c r="DW506" s="8" t="n">
        <v>0</v>
      </c>
      <c r="DX506" s="8" t="n">
        <v>1715</v>
      </c>
      <c r="DY506" s="8" t="n">
        <v>1374</v>
      </c>
      <c r="DZ506" s="8" t="n">
        <v>1246</v>
      </c>
      <c r="EA506" s="8" t="n">
        <v>947</v>
      </c>
      <c r="EB506" s="8" t="n">
        <v>864</v>
      </c>
      <c r="EC506" s="8" t="n">
        <v>683</v>
      </c>
      <c r="ED506" s="8" t="n">
        <v>92.1</v>
      </c>
      <c r="EE506" s="8" t="n">
        <v>70.36</v>
      </c>
      <c r="EF506" s="8" t="n">
        <v>86</v>
      </c>
      <c r="EG506" s="8" t="n">
        <v>73</v>
      </c>
      <c r="EH506" s="12" t="n">
        <f aca="false">EF506/EB506</f>
        <v>0.099537037037037</v>
      </c>
      <c r="EI506" s="20" t="n">
        <f aca="false">1-EG506/EC506</f>
        <v>0.89311859443631</v>
      </c>
      <c r="EJ506" s="21" t="n">
        <f aca="false">EH506+EI506</f>
        <v>0.992655631473347</v>
      </c>
      <c r="EK506" s="8" t="n">
        <v>1717</v>
      </c>
      <c r="EL506" s="8" t="n">
        <v>1375</v>
      </c>
      <c r="EM506" s="8" t="n">
        <v>1248</v>
      </c>
      <c r="EN506" s="8" t="n">
        <v>948</v>
      </c>
      <c r="EO506" s="8" t="n">
        <v>865</v>
      </c>
      <c r="EP506" s="8" t="n">
        <v>684</v>
      </c>
      <c r="EQ506" s="8" t="n">
        <v>87</v>
      </c>
      <c r="ER506" s="8" t="n">
        <v>73</v>
      </c>
      <c r="ES506" s="8" t="n">
        <v>861</v>
      </c>
      <c r="ET506" s="8" t="n">
        <v>644</v>
      </c>
      <c r="EU506" s="8" t="n">
        <v>327</v>
      </c>
      <c r="EV506" s="8" t="n">
        <v>261</v>
      </c>
      <c r="EW506" s="8" t="n">
        <v>42</v>
      </c>
      <c r="EX506" s="8" t="n">
        <v>45</v>
      </c>
      <c r="EY506" s="8" t="n">
        <v>65</v>
      </c>
      <c r="EZ506" s="8" t="n">
        <v>83</v>
      </c>
      <c r="FA506" s="8" t="n">
        <v>5.6</v>
      </c>
      <c r="FB506" s="8" t="n">
        <v>1.7</v>
      </c>
      <c r="FC506" s="8" t="n">
        <v>7.3</v>
      </c>
      <c r="FD506" s="19" t="n">
        <v>62.23</v>
      </c>
      <c r="FE506" s="18" t="n">
        <f aca="false">FD506/V506</f>
        <v>0.797820512820513</v>
      </c>
      <c r="FF506" s="8" t="n">
        <v>9.7093</v>
      </c>
      <c r="FG506" s="8" t="n">
        <v>4.93</v>
      </c>
      <c r="FH506" s="8" t="n">
        <v>-0.1</v>
      </c>
      <c r="FI506" s="8" t="n">
        <v>4.83</v>
      </c>
      <c r="FJ506" s="8" t="n">
        <v>6</v>
      </c>
      <c r="FK506" s="8" t="n">
        <v>3</v>
      </c>
      <c r="FL506" s="8" t="n">
        <v>0</v>
      </c>
      <c r="FM506" s="8" t="n">
        <f aca="false">BL506+BS506+AH506+DT506</f>
        <v>123</v>
      </c>
      <c r="FN506" s="19" t="n">
        <f aca="false">IF(DS506&gt;0,(BL506+BR506)/DS506,0)</f>
        <v>9.77777777777778</v>
      </c>
      <c r="FO506" s="12" t="n">
        <v>0.1678102805</v>
      </c>
      <c r="FP506" s="19" t="n">
        <f aca="false">Z506-AH506/10</f>
        <v>59.2</v>
      </c>
      <c r="FQ506" s="19" t="n">
        <f aca="false">Z506+DR506/5</f>
        <v>61.0418</v>
      </c>
      <c r="FR506" s="19" t="n">
        <f aca="false">(DX506+DY506)/AL506*60</f>
        <v>128.112255477984</v>
      </c>
      <c r="FS506" s="8" t="n">
        <v>4</v>
      </c>
      <c r="FT506" s="17" t="s">
        <v>378</v>
      </c>
      <c r="FU506" s="8" t="n">
        <v>293</v>
      </c>
      <c r="FV506" s="22"/>
      <c r="FW506" s="17" t="s">
        <v>280</v>
      </c>
      <c r="FX506" s="23" t="n">
        <v>6000000</v>
      </c>
      <c r="FY506" s="23" t="n">
        <v>6000000</v>
      </c>
      <c r="FZ506" s="8" t="n">
        <v>582</v>
      </c>
      <c r="GA506" s="8" t="n">
        <v>213</v>
      </c>
      <c r="GB506" s="8" t="n">
        <v>224</v>
      </c>
      <c r="GC506" s="8" t="n">
        <v>437</v>
      </c>
      <c r="GD506" s="8" t="n">
        <v>57</v>
      </c>
      <c r="GE506" s="8" t="n">
        <v>149</v>
      </c>
      <c r="GF506" s="8" t="n">
        <v>1702</v>
      </c>
      <c r="GG506" s="8" t="n">
        <v>10449</v>
      </c>
      <c r="GH506" s="8" t="n">
        <v>41.6</v>
      </c>
      <c r="GI506" s="8" t="n">
        <v>14.7</v>
      </c>
      <c r="GJ506" s="8" t="n">
        <v>56.4</v>
      </c>
      <c r="GK506" s="8" t="n">
        <f aca="false">Z506-AH506/10</f>
        <v>59.2</v>
      </c>
      <c r="GL506" s="22"/>
      <c r="GM506" s="22"/>
      <c r="GN506" s="22"/>
      <c r="GO506" s="22"/>
      <c r="GP506" s="22"/>
    </row>
    <row r="507" customFormat="false" ht="13.65" hidden="false" customHeight="true" outlineLevel="0" collapsed="false">
      <c r="A507" s="16" t="n">
        <v>33882</v>
      </c>
      <c r="B507" s="17" t="s">
        <v>2466</v>
      </c>
      <c r="C507" s="17" t="s">
        <v>418</v>
      </c>
      <c r="D507" s="17" t="s">
        <v>262</v>
      </c>
      <c r="E507" s="17" t="s">
        <v>262</v>
      </c>
      <c r="F507" s="8" t="n">
        <v>75</v>
      </c>
      <c r="G507" s="8" t="n">
        <v>208</v>
      </c>
      <c r="H507" s="8" t="n">
        <v>2011</v>
      </c>
      <c r="I507" s="8" t="n">
        <v>3</v>
      </c>
      <c r="J507" s="8" t="n">
        <v>76</v>
      </c>
      <c r="K507" s="17" t="s">
        <v>273</v>
      </c>
      <c r="L507" s="8" t="n">
        <v>2015</v>
      </c>
      <c r="M507" s="8" t="n">
        <v>26</v>
      </c>
      <c r="N507" s="8" t="n">
        <v>3</v>
      </c>
      <c r="O507" s="8" t="n">
        <v>8476400</v>
      </c>
      <c r="P507" s="17" t="s">
        <v>2467</v>
      </c>
      <c r="Q507" s="17" t="s">
        <v>2468</v>
      </c>
      <c r="R507" s="17" t="s">
        <v>570</v>
      </c>
      <c r="S507" s="17" t="s">
        <v>2461</v>
      </c>
      <c r="T507" s="17" t="s">
        <v>299</v>
      </c>
      <c r="U507" s="17" t="s">
        <v>2469</v>
      </c>
      <c r="V507" s="8" t="n">
        <v>72</v>
      </c>
      <c r="W507" s="8" t="n">
        <v>4</v>
      </c>
      <c r="X507" s="8" t="n">
        <v>10</v>
      </c>
      <c r="Y507" s="8" t="n">
        <v>5</v>
      </c>
      <c r="Z507" s="8" t="n">
        <v>14</v>
      </c>
      <c r="AA507" s="8" t="n">
        <v>0</v>
      </c>
      <c r="AB507" s="8" t="n">
        <v>0</v>
      </c>
      <c r="AC507" s="18" t="n">
        <f aca="false">Z507/V507</f>
        <v>0.194444444444444</v>
      </c>
      <c r="AD507" s="19" t="n">
        <f aca="false">IF(FZ507&gt;V507,Z507-V507*(GC507-Z507)/(FZ507-V507),0)</f>
        <v>2.66666666666667</v>
      </c>
      <c r="AE507" s="19" t="n">
        <v>5.026</v>
      </c>
      <c r="AF507" s="8" t="n">
        <v>-6</v>
      </c>
      <c r="AG507" s="8" t="n">
        <v>-3.5</v>
      </c>
      <c r="AH507" s="8" t="n">
        <v>12</v>
      </c>
      <c r="AI507" s="8" t="n">
        <v>1239</v>
      </c>
      <c r="AJ507" s="8" t="n">
        <v>51327</v>
      </c>
      <c r="AK507" s="19" t="n">
        <v>855.21666666667</v>
      </c>
      <c r="AL507" s="8" t="n">
        <v>855.45</v>
      </c>
      <c r="AM507" s="8" t="n">
        <v>856</v>
      </c>
      <c r="AN507" s="18" t="n">
        <f aca="false">AJ507/60/V507</f>
        <v>11.88125</v>
      </c>
      <c r="AO507" s="8" t="n">
        <v>20.08</v>
      </c>
      <c r="AP507" s="12" t="n">
        <f aca="false">IF(EF507&gt;0,Z507/EF507,0)</f>
        <v>0.636363636363636</v>
      </c>
      <c r="AQ507" s="8" t="n">
        <v>198</v>
      </c>
      <c r="AR507" s="8" t="n">
        <v>198</v>
      </c>
      <c r="AS507" s="8" t="n">
        <v>198</v>
      </c>
      <c r="AT507" s="8" t="n">
        <v>152</v>
      </c>
      <c r="AU507" s="8" t="n">
        <v>152</v>
      </c>
      <c r="AV507" s="8" t="n">
        <v>105</v>
      </c>
      <c r="AW507" s="8" t="n">
        <v>110</v>
      </c>
      <c r="AX507" s="8" t="n">
        <v>51</v>
      </c>
      <c r="AY507" s="8" t="n">
        <v>7</v>
      </c>
      <c r="AZ507" s="8" t="n">
        <v>18</v>
      </c>
      <c r="BA507" s="8" t="n">
        <f aca="false">AY507+AZ507</f>
        <v>25</v>
      </c>
      <c r="BB507" s="8" t="n">
        <v>9.82</v>
      </c>
      <c r="BC507" s="8" t="n">
        <v>29.8095</v>
      </c>
      <c r="BD507" s="19" t="n">
        <v>128.8</v>
      </c>
      <c r="BE507" s="19" t="n">
        <v>9.03630658897352</v>
      </c>
      <c r="BF507" s="19" t="n">
        <f aca="false">AQ507+BD507</f>
        <v>326.8</v>
      </c>
      <c r="BG507" s="19" t="n">
        <f aca="false">IF(AL507&gt;0,BF507/AL507*60,0)</f>
        <v>22.9212695072769</v>
      </c>
      <c r="BH507" s="8" t="n">
        <v>219</v>
      </c>
      <c r="BI507" s="8" t="n">
        <v>254</v>
      </c>
      <c r="BJ507" s="8" t="n">
        <v>295</v>
      </c>
      <c r="BK507" s="12" t="n">
        <f aca="false">BH507/(BH507+BJ507)</f>
        <v>0.426070038910506</v>
      </c>
      <c r="BL507" s="8" t="n">
        <v>110</v>
      </c>
      <c r="BM507" s="8" t="n">
        <v>110</v>
      </c>
      <c r="BN507" s="8" t="n">
        <v>55</v>
      </c>
      <c r="BO507" s="8" t="n">
        <f aca="false">BM507-BN507</f>
        <v>55</v>
      </c>
      <c r="BP507" s="8" t="n">
        <v>47</v>
      </c>
      <c r="BQ507" s="8" t="n">
        <v>21</v>
      </c>
      <c r="BR507" s="8" t="n">
        <v>24</v>
      </c>
      <c r="BS507" s="8" t="n">
        <v>46</v>
      </c>
      <c r="BT507" s="12" t="n">
        <f aca="false">BS507/(EA507+BS507)</f>
        <v>0.061744966442953</v>
      </c>
      <c r="BU507" s="8" t="n">
        <v>92</v>
      </c>
      <c r="BV507" s="8" t="n">
        <v>111</v>
      </c>
      <c r="BW507" s="12" t="n">
        <f aca="false">IF(BU507+BV507&gt;0,BU507/(BU507+BV507),0)</f>
        <v>0.45320197044335</v>
      </c>
      <c r="BX507" s="8" t="n">
        <v>36</v>
      </c>
      <c r="BY507" s="8" t="n">
        <v>49</v>
      </c>
      <c r="BZ507" s="8" t="n">
        <v>34</v>
      </c>
      <c r="CA507" s="8" t="n">
        <v>32</v>
      </c>
      <c r="CB507" s="8" t="n">
        <v>22</v>
      </c>
      <c r="CC507" s="8" t="n">
        <v>30</v>
      </c>
      <c r="CD507" s="8" t="n">
        <v>24</v>
      </c>
      <c r="CE507" s="8" t="n">
        <v>28</v>
      </c>
      <c r="CF507" s="8" t="n">
        <v>36</v>
      </c>
      <c r="CG507" s="8" t="n">
        <v>36</v>
      </c>
      <c r="CH507" s="8" t="n">
        <v>55</v>
      </c>
      <c r="CI507" s="8" t="n">
        <v>75</v>
      </c>
      <c r="CJ507" s="8" t="n">
        <v>0</v>
      </c>
      <c r="CK507" s="8" t="n">
        <v>0</v>
      </c>
      <c r="CL507" s="8" t="n">
        <v>1</v>
      </c>
      <c r="CM507" s="8" t="n">
        <v>1</v>
      </c>
      <c r="CN507" s="8" t="n">
        <v>0</v>
      </c>
      <c r="CO507" s="8" t="n">
        <v>0</v>
      </c>
      <c r="CP507" s="8" t="n">
        <v>0</v>
      </c>
      <c r="CQ507" s="8" t="n">
        <v>0</v>
      </c>
      <c r="CR507" s="8" t="n">
        <v>0</v>
      </c>
      <c r="CS507" s="8" t="n">
        <v>1</v>
      </c>
      <c r="CT507" s="8" t="n">
        <v>0</v>
      </c>
      <c r="CU507" s="8" t="n">
        <v>0</v>
      </c>
      <c r="CV507" s="8" t="n">
        <v>0</v>
      </c>
      <c r="CW507" s="8" t="n">
        <v>3</v>
      </c>
      <c r="CX507" s="8" t="n">
        <v>1</v>
      </c>
      <c r="CY507" s="8" t="n">
        <v>1</v>
      </c>
      <c r="CZ507" s="8" t="n">
        <v>6</v>
      </c>
      <c r="DA507" s="8" t="n">
        <v>39</v>
      </c>
      <c r="DB507" s="8" t="n">
        <v>14</v>
      </c>
      <c r="DC507" s="8" t="n">
        <v>1</v>
      </c>
      <c r="DD507" s="8" t="n">
        <v>12</v>
      </c>
      <c r="DE507" s="8" t="n">
        <v>19</v>
      </c>
      <c r="DF507" s="8" t="n">
        <v>7</v>
      </c>
      <c r="DG507" s="8" t="n">
        <v>4</v>
      </c>
      <c r="DH507" s="8" t="n">
        <v>48</v>
      </c>
      <c r="DI507" s="8" t="n">
        <v>6</v>
      </c>
      <c r="DJ507" s="8" t="n">
        <v>10</v>
      </c>
      <c r="DK507" s="8" t="n">
        <v>6</v>
      </c>
      <c r="DL507" s="8" t="n">
        <v>6</v>
      </c>
      <c r="DM507" s="8" t="n">
        <v>0</v>
      </c>
      <c r="DN507" s="8" t="n">
        <v>8</v>
      </c>
      <c r="DO507" s="8" t="n">
        <v>8</v>
      </c>
      <c r="DP507" s="8" t="n">
        <v>0</v>
      </c>
      <c r="DQ507" s="8" t="n">
        <f aca="false">DJ507-DI507</f>
        <v>4</v>
      </c>
      <c r="DR507" s="19" t="n">
        <v>-0.4</v>
      </c>
      <c r="DS507" s="8" t="n">
        <v>6</v>
      </c>
      <c r="DT507" s="8" t="n">
        <v>0</v>
      </c>
      <c r="DU507" s="8" t="n">
        <v>0</v>
      </c>
      <c r="DV507" s="8" t="n">
        <v>0</v>
      </c>
      <c r="DW507" s="8" t="n">
        <v>0</v>
      </c>
      <c r="DX507" s="8" t="n">
        <v>664</v>
      </c>
      <c r="DY507" s="8" t="n">
        <v>951</v>
      </c>
      <c r="DZ507" s="8" t="n">
        <v>498</v>
      </c>
      <c r="EA507" s="8" t="n">
        <v>699</v>
      </c>
      <c r="EB507" s="8" t="n">
        <v>353</v>
      </c>
      <c r="EC507" s="8" t="n">
        <v>487</v>
      </c>
      <c r="ED507" s="8" t="n">
        <v>28.83</v>
      </c>
      <c r="EE507" s="8" t="n">
        <v>45.84</v>
      </c>
      <c r="EF507" s="8" t="n">
        <v>22</v>
      </c>
      <c r="EG507" s="8" t="n">
        <v>44</v>
      </c>
      <c r="EH507" s="12" t="n">
        <f aca="false">EF507/EB507</f>
        <v>0.0623229461756374</v>
      </c>
      <c r="EI507" s="20" t="n">
        <f aca="false">1-EG507/EC507</f>
        <v>0.909650924024641</v>
      </c>
      <c r="EJ507" s="21" t="n">
        <f aca="false">EH507+EI507</f>
        <v>0.971973870200278</v>
      </c>
      <c r="EK507" s="8" t="n">
        <v>664</v>
      </c>
      <c r="EL507" s="8" t="n">
        <v>950</v>
      </c>
      <c r="EM507" s="8" t="n">
        <v>499</v>
      </c>
      <c r="EN507" s="8" t="n">
        <v>698</v>
      </c>
      <c r="EO507" s="8" t="n">
        <v>355</v>
      </c>
      <c r="EP507" s="8" t="n">
        <v>487</v>
      </c>
      <c r="EQ507" s="8" t="n">
        <v>21</v>
      </c>
      <c r="ER507" s="8" t="n">
        <v>44</v>
      </c>
      <c r="ES507" s="8" t="n">
        <v>311</v>
      </c>
      <c r="ET507" s="8" t="n">
        <v>487</v>
      </c>
      <c r="EU507" s="8" t="n">
        <v>119</v>
      </c>
      <c r="EV507" s="8" t="n">
        <v>183</v>
      </c>
      <c r="EW507" s="8" t="n">
        <v>10</v>
      </c>
      <c r="EX507" s="8" t="n">
        <v>25</v>
      </c>
      <c r="EY507" s="8" t="n">
        <v>68</v>
      </c>
      <c r="EZ507" s="8" t="n">
        <v>52</v>
      </c>
      <c r="FA507" s="8" t="n">
        <v>-0.5</v>
      </c>
      <c r="FB507" s="8" t="n">
        <v>0.8</v>
      </c>
      <c r="FC507" s="8" t="n">
        <v>0.3</v>
      </c>
      <c r="FD507" s="19" t="n">
        <v>12.34</v>
      </c>
      <c r="FE507" s="18" t="n">
        <f aca="false">FD507/V507</f>
        <v>0.171388888888889</v>
      </c>
      <c r="FF507" s="8" t="n">
        <v>1.0775</v>
      </c>
      <c r="FG507" s="8" t="n">
        <v>-0.29</v>
      </c>
      <c r="FH507" s="8" t="n">
        <v>0.31</v>
      </c>
      <c r="FI507" s="8" t="n">
        <v>0.02</v>
      </c>
      <c r="FJ507" s="8" t="n">
        <v>1</v>
      </c>
      <c r="FK507" s="8" t="n">
        <v>0</v>
      </c>
      <c r="FL507" s="8" t="n">
        <v>0</v>
      </c>
      <c r="FM507" s="8" t="n">
        <f aca="false">BL507+BS507+AH507+DT507</f>
        <v>168</v>
      </c>
      <c r="FN507" s="19" t="n">
        <f aca="false">IF(DS507&gt;0,(BL507+BR507)/DS507,0)</f>
        <v>22.3333333333333</v>
      </c>
      <c r="FO507" s="12" t="n">
        <v>0.0437180287</v>
      </c>
      <c r="FP507" s="19" t="n">
        <f aca="false">Z507-AH507/10</f>
        <v>12.8</v>
      </c>
      <c r="FQ507" s="19" t="n">
        <f aca="false">Z507+DR507/5</f>
        <v>13.92</v>
      </c>
      <c r="FR507" s="19" t="n">
        <f aca="false">(DX507+DY507)/AL507*60</f>
        <v>113.273715588287</v>
      </c>
      <c r="FS507" s="22"/>
      <c r="FT507" s="22"/>
      <c r="FU507" s="22"/>
      <c r="FV507" s="22"/>
      <c r="FW507" s="17" t="s">
        <v>270</v>
      </c>
      <c r="FX507" s="23" t="n">
        <v>650000</v>
      </c>
      <c r="FY507" s="23" t="n">
        <v>650000</v>
      </c>
      <c r="FZ507" s="8" t="n">
        <v>180</v>
      </c>
      <c r="GA507" s="8" t="n">
        <v>12</v>
      </c>
      <c r="GB507" s="8" t="n">
        <v>19</v>
      </c>
      <c r="GC507" s="8" t="n">
        <v>31</v>
      </c>
      <c r="GD507" s="8" t="n">
        <v>-10</v>
      </c>
      <c r="GE507" s="8" t="n">
        <v>35</v>
      </c>
      <c r="GF507" s="8" t="n">
        <v>236</v>
      </c>
      <c r="GG507" s="8" t="n">
        <v>2038</v>
      </c>
      <c r="GH507" s="8" t="n">
        <v>-1</v>
      </c>
      <c r="GI507" s="8" t="n">
        <v>1.9</v>
      </c>
      <c r="GJ507" s="8" t="n">
        <v>0.9</v>
      </c>
      <c r="GK507" s="8" t="n">
        <f aca="false">Z507-AH507/10</f>
        <v>12.8</v>
      </c>
      <c r="GL507" s="22"/>
      <c r="GM507" s="22"/>
      <c r="GN507" s="22"/>
      <c r="GO507" s="22"/>
      <c r="GP507" s="22"/>
    </row>
    <row r="508" customFormat="false" ht="13.65" hidden="false" customHeight="true" outlineLevel="0" collapsed="false">
      <c r="A508" s="16" t="n">
        <v>31245</v>
      </c>
      <c r="B508" s="17" t="s">
        <v>1112</v>
      </c>
      <c r="C508" s="22"/>
      <c r="D508" s="17" t="s">
        <v>321</v>
      </c>
      <c r="E508" s="17" t="s">
        <v>321</v>
      </c>
      <c r="F508" s="8" t="n">
        <v>74</v>
      </c>
      <c r="G508" s="8" t="n">
        <v>196</v>
      </c>
      <c r="H508" s="8" t="n">
        <v>2003</v>
      </c>
      <c r="I508" s="8" t="n">
        <v>2</v>
      </c>
      <c r="J508" s="8" t="n">
        <v>33</v>
      </c>
      <c r="K508" s="17" t="s">
        <v>263</v>
      </c>
      <c r="L508" s="8" t="n">
        <v>2006</v>
      </c>
      <c r="M508" s="8" t="n">
        <v>32</v>
      </c>
      <c r="N508" s="8" t="n">
        <v>12</v>
      </c>
      <c r="O508" s="8" t="n">
        <v>8470626</v>
      </c>
      <c r="P508" s="17" t="s">
        <v>2470</v>
      </c>
      <c r="Q508" s="17" t="s">
        <v>2471</v>
      </c>
      <c r="R508" s="17" t="s">
        <v>2472</v>
      </c>
      <c r="S508" s="17" t="s">
        <v>2473</v>
      </c>
      <c r="T508" s="17" t="s">
        <v>268</v>
      </c>
      <c r="U508" s="17" t="s">
        <v>314</v>
      </c>
      <c r="V508" s="8" t="n">
        <v>50</v>
      </c>
      <c r="W508" s="8" t="n">
        <v>10</v>
      </c>
      <c r="X508" s="8" t="n">
        <v>13</v>
      </c>
      <c r="Y508" s="8" t="n">
        <v>9</v>
      </c>
      <c r="Z508" s="8" t="n">
        <v>23</v>
      </c>
      <c r="AA508" s="8" t="n">
        <v>10</v>
      </c>
      <c r="AB508" s="8" t="n">
        <v>32</v>
      </c>
      <c r="AC508" s="18" t="n">
        <f aca="false">Z508/V508</f>
        <v>0.46</v>
      </c>
      <c r="AD508" s="19" t="n">
        <f aca="false">IF(FZ508&gt;V508,Z508-V508*(GC508-Z508)/(FZ508-V508),0)</f>
        <v>-10.4177215189873</v>
      </c>
      <c r="AE508" s="19" t="n">
        <v>8.904</v>
      </c>
      <c r="AF508" s="8" t="n">
        <v>0</v>
      </c>
      <c r="AG508" s="8" t="n">
        <v>0.6</v>
      </c>
      <c r="AH508" s="8" t="n">
        <v>4</v>
      </c>
      <c r="AI508" s="8" t="n">
        <v>1135</v>
      </c>
      <c r="AJ508" s="8" t="n">
        <v>48808</v>
      </c>
      <c r="AK508" s="19" t="n">
        <v>813.46666666667</v>
      </c>
      <c r="AL508" s="8" t="n">
        <v>813.47</v>
      </c>
      <c r="AM508" s="8" t="n">
        <v>813</v>
      </c>
      <c r="AN508" s="18" t="n">
        <f aca="false">AJ508/60/V508</f>
        <v>16.2693333333333</v>
      </c>
      <c r="AO508" s="8" t="n">
        <v>27.21</v>
      </c>
      <c r="AP508" s="12" t="n">
        <f aca="false">IF(EF508&gt;0,Z508/EF508,0)</f>
        <v>0.638888888888889</v>
      </c>
      <c r="AQ508" s="8" t="n">
        <v>148</v>
      </c>
      <c r="AR508" s="8" t="n">
        <v>148</v>
      </c>
      <c r="AS508" s="8" t="n">
        <v>148</v>
      </c>
      <c r="AT508" s="8" t="n">
        <v>125</v>
      </c>
      <c r="AU508" s="8" t="n">
        <v>125</v>
      </c>
      <c r="AV508" s="8" t="n">
        <v>101</v>
      </c>
      <c r="AW508" s="8" t="n">
        <v>90</v>
      </c>
      <c r="AX508" s="8" t="n">
        <v>59</v>
      </c>
      <c r="AY508" s="8" t="n">
        <v>6</v>
      </c>
      <c r="AZ508" s="8" t="n">
        <v>6</v>
      </c>
      <c r="BA508" s="8" t="n">
        <f aca="false">AY508+AZ508</f>
        <v>12</v>
      </c>
      <c r="BB508" s="8" t="n">
        <v>11.27</v>
      </c>
      <c r="BC508" s="8" t="n">
        <v>31.3168</v>
      </c>
      <c r="BD508" s="19" t="n">
        <v>185.1</v>
      </c>
      <c r="BE508" s="19" t="n">
        <v>13.6526798885428</v>
      </c>
      <c r="BF508" s="19" t="n">
        <f aca="false">AQ508+BD508</f>
        <v>333.1</v>
      </c>
      <c r="BG508" s="19" t="n">
        <f aca="false">IF(AL508&gt;0,BF508/AL508*60,0)</f>
        <v>24.568822451965</v>
      </c>
      <c r="BH508" s="8" t="n">
        <v>222</v>
      </c>
      <c r="BI508" s="8" t="n">
        <v>252</v>
      </c>
      <c r="BJ508" s="8" t="n">
        <v>285</v>
      </c>
      <c r="BK508" s="12" t="n">
        <f aca="false">BH508/(BH508+BJ508)</f>
        <v>0.437869822485207</v>
      </c>
      <c r="BL508" s="8" t="n">
        <v>7</v>
      </c>
      <c r="BM508" s="8" t="n">
        <v>7</v>
      </c>
      <c r="BN508" s="8" t="n">
        <v>38</v>
      </c>
      <c r="BO508" s="8" t="n">
        <f aca="false">BM508-BN508</f>
        <v>-31</v>
      </c>
      <c r="BP508" s="8" t="n">
        <v>24</v>
      </c>
      <c r="BQ508" s="8" t="n">
        <v>9</v>
      </c>
      <c r="BR508" s="8" t="n">
        <v>25</v>
      </c>
      <c r="BS508" s="8" t="n">
        <v>30</v>
      </c>
      <c r="BT508" s="12" t="n">
        <f aca="false">BS508/(EA508+BS508)</f>
        <v>0.0475435816164818</v>
      </c>
      <c r="BU508" s="8" t="n">
        <v>6</v>
      </c>
      <c r="BV508" s="8" t="n">
        <v>8</v>
      </c>
      <c r="BW508" s="12" t="n">
        <f aca="false">IF(BU508+BV508&gt;0,BU508/(BU508+BV508),0)</f>
        <v>0.428571428571429</v>
      </c>
      <c r="BX508" s="8" t="n">
        <v>2</v>
      </c>
      <c r="BY508" s="8" t="n">
        <v>4</v>
      </c>
      <c r="BZ508" s="8" t="n">
        <v>0</v>
      </c>
      <c r="CA508" s="8" t="n">
        <v>0</v>
      </c>
      <c r="CB508" s="8" t="n">
        <v>4</v>
      </c>
      <c r="CC508" s="8" t="n">
        <v>4</v>
      </c>
      <c r="CD508" s="8" t="n">
        <v>2</v>
      </c>
      <c r="CE508" s="8" t="n">
        <v>4</v>
      </c>
      <c r="CF508" s="8" t="n">
        <v>2</v>
      </c>
      <c r="CG508" s="8" t="n">
        <v>1</v>
      </c>
      <c r="CH508" s="8" t="n">
        <v>4</v>
      </c>
      <c r="CI508" s="8" t="n">
        <v>3</v>
      </c>
      <c r="CJ508" s="8" t="n">
        <v>0</v>
      </c>
      <c r="CK508" s="8" t="n">
        <v>0</v>
      </c>
      <c r="CL508" s="8" t="n">
        <v>3</v>
      </c>
      <c r="CM508" s="8" t="n">
        <v>0</v>
      </c>
      <c r="CN508" s="8" t="n">
        <v>2</v>
      </c>
      <c r="CO508" s="8" t="n">
        <v>0</v>
      </c>
      <c r="CP508" s="8" t="n">
        <v>0</v>
      </c>
      <c r="CQ508" s="8" t="n">
        <v>1</v>
      </c>
      <c r="CR508" s="8" t="n">
        <v>0</v>
      </c>
      <c r="CS508" s="8" t="n">
        <v>0</v>
      </c>
      <c r="CT508" s="8" t="n">
        <v>0</v>
      </c>
      <c r="CU508" s="8" t="n">
        <v>0</v>
      </c>
      <c r="CV508" s="8" t="n">
        <v>0</v>
      </c>
      <c r="CW508" s="8" t="n">
        <v>9</v>
      </c>
      <c r="CX508" s="8" t="n">
        <v>0</v>
      </c>
      <c r="CY508" s="8" t="n">
        <v>1</v>
      </c>
      <c r="CZ508" s="8" t="n">
        <v>2</v>
      </c>
      <c r="DA508" s="8" t="n">
        <v>21</v>
      </c>
      <c r="DB508" s="8" t="n">
        <v>19</v>
      </c>
      <c r="DC508" s="8" t="n">
        <v>4</v>
      </c>
      <c r="DD508" s="8" t="n">
        <v>2</v>
      </c>
      <c r="DE508" s="8" t="n">
        <v>5</v>
      </c>
      <c r="DF508" s="8" t="n">
        <v>5</v>
      </c>
      <c r="DG508" s="8" t="n">
        <v>1</v>
      </c>
      <c r="DH508" s="8" t="n">
        <v>65</v>
      </c>
      <c r="DI508" s="8" t="n">
        <v>2</v>
      </c>
      <c r="DJ508" s="8" t="n">
        <v>6</v>
      </c>
      <c r="DK508" s="8" t="n">
        <v>2</v>
      </c>
      <c r="DL508" s="8" t="n">
        <v>2</v>
      </c>
      <c r="DM508" s="8" t="n">
        <v>0</v>
      </c>
      <c r="DN508" s="8" t="n">
        <v>6</v>
      </c>
      <c r="DO508" s="8" t="n">
        <v>6</v>
      </c>
      <c r="DP508" s="8" t="n">
        <v>0</v>
      </c>
      <c r="DQ508" s="8" t="n">
        <f aca="false">DJ508-DI508</f>
        <v>4</v>
      </c>
      <c r="DR508" s="19" t="n">
        <v>3.988</v>
      </c>
      <c r="DS508" s="8" t="n">
        <v>2</v>
      </c>
      <c r="DT508" s="8" t="n">
        <v>0</v>
      </c>
      <c r="DU508" s="8" t="n">
        <v>0</v>
      </c>
      <c r="DV508" s="8" t="n">
        <v>0</v>
      </c>
      <c r="DW508" s="8" t="n">
        <v>0</v>
      </c>
      <c r="DX508" s="8" t="n">
        <v>730</v>
      </c>
      <c r="DY508" s="8" t="n">
        <v>782</v>
      </c>
      <c r="DZ508" s="8" t="n">
        <v>554</v>
      </c>
      <c r="EA508" s="8" t="n">
        <v>601</v>
      </c>
      <c r="EB508" s="8" t="n">
        <v>417</v>
      </c>
      <c r="EC508" s="8" t="n">
        <v>451</v>
      </c>
      <c r="ED508" s="8" t="n">
        <v>38.59</v>
      </c>
      <c r="EE508" s="8" t="n">
        <v>38.04</v>
      </c>
      <c r="EF508" s="8" t="n">
        <v>36</v>
      </c>
      <c r="EG508" s="8" t="n">
        <v>42</v>
      </c>
      <c r="EH508" s="12" t="n">
        <f aca="false">EF508/EB508</f>
        <v>0.0863309352517986</v>
      </c>
      <c r="EI508" s="20" t="n">
        <f aca="false">1-EG508/EC508</f>
        <v>0.906873614190687</v>
      </c>
      <c r="EJ508" s="21" t="n">
        <f aca="false">EH508+EI508</f>
        <v>0.993204549442486</v>
      </c>
      <c r="EK508" s="8" t="n">
        <v>727</v>
      </c>
      <c r="EL508" s="8" t="n">
        <v>779</v>
      </c>
      <c r="EM508" s="8" t="n">
        <v>552</v>
      </c>
      <c r="EN508" s="8" t="n">
        <v>598</v>
      </c>
      <c r="EO508" s="8" t="n">
        <v>416</v>
      </c>
      <c r="EP508" s="8" t="n">
        <v>450</v>
      </c>
      <c r="EQ508" s="8" t="n">
        <v>36</v>
      </c>
      <c r="ER508" s="8" t="n">
        <v>41</v>
      </c>
      <c r="ES508" s="8" t="n">
        <v>355</v>
      </c>
      <c r="ET508" s="8" t="n">
        <v>418</v>
      </c>
      <c r="EU508" s="8" t="n">
        <v>166</v>
      </c>
      <c r="EV508" s="8" t="n">
        <v>144</v>
      </c>
      <c r="EW508" s="8" t="n">
        <v>23</v>
      </c>
      <c r="EX508" s="8" t="n">
        <v>22</v>
      </c>
      <c r="EY508" s="8" t="n">
        <v>34</v>
      </c>
      <c r="EZ508" s="8" t="n">
        <v>45</v>
      </c>
      <c r="FA508" s="8" t="n">
        <v>1.1</v>
      </c>
      <c r="FB508" s="8" t="n">
        <v>1</v>
      </c>
      <c r="FC508" s="8" t="n">
        <v>2.2</v>
      </c>
      <c r="FD508" s="19" t="n">
        <v>23.61</v>
      </c>
      <c r="FE508" s="18" t="n">
        <f aca="false">FD508/V508</f>
        <v>0.4722</v>
      </c>
      <c r="FF508" s="8" t="n">
        <v>2.2696</v>
      </c>
      <c r="FG508" s="8" t="n">
        <v>0.1</v>
      </c>
      <c r="FH508" s="8" t="n">
        <v>0.08</v>
      </c>
      <c r="FI508" s="8" t="n">
        <v>0.18</v>
      </c>
      <c r="FJ508" s="22"/>
      <c r="FK508" s="22"/>
      <c r="FL508" s="22"/>
      <c r="FM508" s="8" t="n">
        <f aca="false">BL508+BS508+AH508+DT508</f>
        <v>41</v>
      </c>
      <c r="FN508" s="19" t="n">
        <f aca="false">IF(DS508&gt;0,(BL508+BR508)/DS508,0)</f>
        <v>16</v>
      </c>
      <c r="FO508" s="12" t="n">
        <v>0.0788461538</v>
      </c>
      <c r="FP508" s="19" t="n">
        <f aca="false">Z508-AH508/10</f>
        <v>22.6</v>
      </c>
      <c r="FQ508" s="19" t="n">
        <f aca="false">Z508+DR508/5</f>
        <v>23.7976</v>
      </c>
      <c r="FR508" s="19" t="n">
        <f aca="false">(DX508+DY508)/AL508*60</f>
        <v>111.522244213063</v>
      </c>
      <c r="FS508" s="8" t="n">
        <v>4</v>
      </c>
      <c r="FT508" s="17" t="s">
        <v>1605</v>
      </c>
      <c r="FU508" s="8" t="n">
        <v>195</v>
      </c>
      <c r="FV508" s="17" t="s">
        <v>427</v>
      </c>
      <c r="FW508" s="17" t="s">
        <v>280</v>
      </c>
      <c r="FX508" s="23" t="n">
        <v>8000000</v>
      </c>
      <c r="FY508" s="23" t="n">
        <v>6000000</v>
      </c>
      <c r="FZ508" s="8" t="n">
        <v>840</v>
      </c>
      <c r="GA508" s="8" t="n">
        <v>233</v>
      </c>
      <c r="GB508" s="8" t="n">
        <v>318</v>
      </c>
      <c r="GC508" s="8" t="n">
        <v>551</v>
      </c>
      <c r="GD508" s="8" t="n">
        <v>50</v>
      </c>
      <c r="GE508" s="8" t="n">
        <v>158</v>
      </c>
      <c r="GF508" s="8" t="n">
        <v>1761</v>
      </c>
      <c r="GG508" s="8" t="n">
        <v>15333</v>
      </c>
      <c r="GH508" s="8" t="n">
        <v>42.4</v>
      </c>
      <c r="GI508" s="8" t="n">
        <v>19.1</v>
      </c>
      <c r="GJ508" s="8" t="n">
        <v>61.5</v>
      </c>
      <c r="GK508" s="8" t="n">
        <f aca="false">Z508-AH508/10</f>
        <v>22.6</v>
      </c>
      <c r="GL508" s="22"/>
      <c r="GM508" s="22"/>
      <c r="GN508" s="22"/>
      <c r="GO508" s="22"/>
      <c r="GP508" s="22"/>
    </row>
    <row r="509" customFormat="false" ht="13.65" hidden="false" customHeight="true" outlineLevel="0" collapsed="false">
      <c r="A509" s="16" t="n">
        <v>35199</v>
      </c>
      <c r="B509" s="17" t="s">
        <v>2474</v>
      </c>
      <c r="C509" s="17" t="s">
        <v>385</v>
      </c>
      <c r="D509" s="17" t="s">
        <v>283</v>
      </c>
      <c r="E509" s="17" t="s">
        <v>283</v>
      </c>
      <c r="F509" s="8" t="n">
        <v>71</v>
      </c>
      <c r="G509" s="8" t="n">
        <v>193</v>
      </c>
      <c r="H509" s="8" t="n">
        <v>2014</v>
      </c>
      <c r="I509" s="8" t="n">
        <v>3</v>
      </c>
      <c r="J509" s="8" t="n">
        <v>80</v>
      </c>
      <c r="K509" s="17" t="s">
        <v>273</v>
      </c>
      <c r="L509" s="8" t="n">
        <v>2017</v>
      </c>
      <c r="M509" s="8" t="n">
        <v>21</v>
      </c>
      <c r="N509" s="8" t="n">
        <v>1</v>
      </c>
      <c r="O509" s="8" t="n">
        <v>8478011</v>
      </c>
      <c r="P509" s="17" t="s">
        <v>2475</v>
      </c>
      <c r="Q509" s="17" t="s">
        <v>2476</v>
      </c>
      <c r="R509" s="17" t="s">
        <v>2477</v>
      </c>
      <c r="S509" s="17" t="s">
        <v>2478</v>
      </c>
      <c r="T509" s="17" t="s">
        <v>278</v>
      </c>
      <c r="U509" s="17" t="s">
        <v>972</v>
      </c>
      <c r="V509" s="8" t="n">
        <v>1</v>
      </c>
      <c r="W509" s="8" t="n">
        <v>0</v>
      </c>
      <c r="X509" s="8" t="n">
        <v>2</v>
      </c>
      <c r="Y509" s="8" t="n">
        <v>0</v>
      </c>
      <c r="Z509" s="8" t="n">
        <v>2</v>
      </c>
      <c r="AA509" s="8" t="n">
        <v>26</v>
      </c>
      <c r="AB509" s="8" t="n">
        <v>74</v>
      </c>
      <c r="AC509" s="18" t="n">
        <f aca="false">Z509/V509</f>
        <v>2</v>
      </c>
      <c r="AD509" s="19" t="n">
        <f aca="false">IF(FZ509&gt;V509,Z509-V509*(GC509-Z509)/(FZ509-V509),0)</f>
        <v>0</v>
      </c>
      <c r="AE509" s="19" t="n">
        <v>0.587</v>
      </c>
      <c r="AF509" s="8" t="n">
        <v>1</v>
      </c>
      <c r="AG509" s="8" t="n">
        <v>0.5</v>
      </c>
      <c r="AH509" s="8" t="n">
        <v>0</v>
      </c>
      <c r="AI509" s="8" t="n">
        <v>21</v>
      </c>
      <c r="AJ509" s="8" t="n">
        <v>947</v>
      </c>
      <c r="AK509" s="19" t="n">
        <v>15.783333333333</v>
      </c>
      <c r="AL509" s="8" t="n">
        <v>15.78</v>
      </c>
      <c r="AM509" s="8" t="n">
        <v>16</v>
      </c>
      <c r="AN509" s="18" t="n">
        <f aca="false">AJ509/60/V509</f>
        <v>15.7833333333333</v>
      </c>
      <c r="AO509" s="8" t="n">
        <v>26.3</v>
      </c>
      <c r="AP509" s="12" t="n">
        <f aca="false">IF(EF509&gt;0,Z509/EF509,0)</f>
        <v>1</v>
      </c>
      <c r="AQ509" s="8" t="n">
        <v>4</v>
      </c>
      <c r="AR509" s="8" t="n">
        <v>4</v>
      </c>
      <c r="AS509" s="8" t="n">
        <v>4</v>
      </c>
      <c r="AT509" s="8" t="n">
        <v>2</v>
      </c>
      <c r="AU509" s="8" t="n">
        <v>2</v>
      </c>
      <c r="AV509" s="8" t="n">
        <v>0</v>
      </c>
      <c r="AW509" s="8" t="n">
        <v>0</v>
      </c>
      <c r="AX509" s="8" t="n">
        <v>0</v>
      </c>
      <c r="AY509" s="8" t="n">
        <v>0</v>
      </c>
      <c r="AZ509" s="8" t="n">
        <v>0</v>
      </c>
      <c r="BA509" s="8" t="n">
        <f aca="false">AY509+AZ509</f>
        <v>0</v>
      </c>
      <c r="BB509" s="8" t="n">
        <v>0.02</v>
      </c>
      <c r="BC509" s="8" t="n">
        <v>0</v>
      </c>
      <c r="BD509" s="19" t="n">
        <v>0</v>
      </c>
      <c r="BE509" s="19" t="n">
        <v>0</v>
      </c>
      <c r="BF509" s="19" t="n">
        <f aca="false">AQ509+BD509</f>
        <v>4</v>
      </c>
      <c r="BG509" s="19" t="n">
        <f aca="false">IF(AL509&gt;0,BF509/AL509*60,0)</f>
        <v>15.2091254752852</v>
      </c>
      <c r="BH509" s="8" t="n">
        <v>1</v>
      </c>
      <c r="BI509" s="8" t="n">
        <v>4</v>
      </c>
      <c r="BJ509" s="8" t="n">
        <v>5</v>
      </c>
      <c r="BK509" s="12" t="n">
        <f aca="false">BH509/(BH509+BJ509)</f>
        <v>0.166666666666667</v>
      </c>
      <c r="BL509" s="8" t="n">
        <v>1</v>
      </c>
      <c r="BM509" s="8" t="n">
        <v>1</v>
      </c>
      <c r="BN509" s="8" t="n">
        <v>0</v>
      </c>
      <c r="BO509" s="8" t="n">
        <f aca="false">BM509-BN509</f>
        <v>1</v>
      </c>
      <c r="BP509" s="8" t="n">
        <v>2</v>
      </c>
      <c r="BQ509" s="8" t="n">
        <v>0</v>
      </c>
      <c r="BR509" s="8" t="n">
        <v>0</v>
      </c>
      <c r="BS509" s="8" t="n">
        <v>1</v>
      </c>
      <c r="BT509" s="12" t="n">
        <f aca="false">BS509/(EA509+BS509)</f>
        <v>0.0769230769230769</v>
      </c>
      <c r="BU509" s="8" t="n">
        <v>0</v>
      </c>
      <c r="BV509" s="8" t="n">
        <v>0</v>
      </c>
      <c r="BW509" s="12" t="n">
        <f aca="false">IF(BU509+BV509&gt;0,BU509/(BU509+BV509),0)</f>
        <v>0</v>
      </c>
      <c r="BX509" s="8" t="n">
        <v>0</v>
      </c>
      <c r="BY509" s="8" t="n">
        <v>0</v>
      </c>
      <c r="BZ509" s="8" t="n">
        <v>0</v>
      </c>
      <c r="CA509" s="8" t="n">
        <v>0</v>
      </c>
      <c r="CB509" s="8" t="n">
        <v>0</v>
      </c>
      <c r="CC509" s="8" t="n">
        <v>0</v>
      </c>
      <c r="CD509" s="8" t="n">
        <v>0</v>
      </c>
      <c r="CE509" s="8" t="n">
        <v>0</v>
      </c>
      <c r="CF509" s="8" t="n">
        <v>0</v>
      </c>
      <c r="CG509" s="8" t="n">
        <v>0</v>
      </c>
      <c r="CH509" s="8" t="n">
        <v>0</v>
      </c>
      <c r="CI509" s="8" t="n">
        <v>0</v>
      </c>
      <c r="CJ509" s="8" t="n">
        <v>0</v>
      </c>
      <c r="CK509" s="8" t="n">
        <v>0</v>
      </c>
      <c r="CL509" s="8" t="n">
        <v>0</v>
      </c>
      <c r="CM509" s="8" t="n">
        <v>0</v>
      </c>
      <c r="CN509" s="8" t="n">
        <v>0</v>
      </c>
      <c r="CO509" s="8" t="n">
        <v>0</v>
      </c>
      <c r="CP509" s="8" t="n">
        <v>0</v>
      </c>
      <c r="CQ509" s="8" t="n">
        <v>0</v>
      </c>
      <c r="CR509" s="8" t="n">
        <v>0</v>
      </c>
      <c r="CS509" s="8" t="n">
        <v>0</v>
      </c>
      <c r="CT509" s="8" t="n">
        <v>0</v>
      </c>
      <c r="CU509" s="8" t="n">
        <v>0</v>
      </c>
      <c r="CV509" s="8" t="n">
        <v>0</v>
      </c>
      <c r="CW509" s="8" t="n">
        <v>0</v>
      </c>
      <c r="CX509" s="8" t="n">
        <v>0</v>
      </c>
      <c r="CY509" s="8" t="n">
        <v>0</v>
      </c>
      <c r="CZ509" s="8" t="n">
        <v>0</v>
      </c>
      <c r="DA509" s="8" t="n">
        <v>2</v>
      </c>
      <c r="DB509" s="8" t="n">
        <v>0</v>
      </c>
      <c r="DC509" s="8" t="n">
        <v>0</v>
      </c>
      <c r="DD509" s="8" t="n">
        <v>0</v>
      </c>
      <c r="DE509" s="8" t="n">
        <v>0</v>
      </c>
      <c r="DF509" s="8" t="n">
        <v>0</v>
      </c>
      <c r="DG509" s="8" t="n">
        <v>0</v>
      </c>
      <c r="DH509" s="8" t="n">
        <v>0</v>
      </c>
      <c r="DI509" s="8" t="n">
        <v>0</v>
      </c>
      <c r="DJ509" s="8" t="n">
        <v>0</v>
      </c>
      <c r="DK509" s="8" t="n">
        <v>0</v>
      </c>
      <c r="DL509" s="8" t="n">
        <v>0</v>
      </c>
      <c r="DM509" s="8" t="n">
        <v>0</v>
      </c>
      <c r="DN509" s="8" t="n">
        <v>0</v>
      </c>
      <c r="DO509" s="8" t="n">
        <v>0</v>
      </c>
      <c r="DP509" s="8" t="n">
        <v>0</v>
      </c>
      <c r="DQ509" s="8" t="n">
        <f aca="false">DJ509-DI509</f>
        <v>0</v>
      </c>
      <c r="DR509" s="19" t="n">
        <v>0.067</v>
      </c>
      <c r="DS509" s="8" t="n">
        <v>0</v>
      </c>
      <c r="DT509" s="8" t="n">
        <v>0</v>
      </c>
      <c r="DU509" s="8" t="n">
        <v>0</v>
      </c>
      <c r="DV509" s="8" t="n">
        <v>0</v>
      </c>
      <c r="DW509" s="8" t="n">
        <v>0</v>
      </c>
      <c r="DX509" s="8" t="n">
        <v>21</v>
      </c>
      <c r="DY509" s="8" t="n">
        <v>18</v>
      </c>
      <c r="DZ509" s="8" t="n">
        <v>11</v>
      </c>
      <c r="EA509" s="8" t="n">
        <v>12</v>
      </c>
      <c r="EB509" s="8" t="n">
        <v>7</v>
      </c>
      <c r="EC509" s="8" t="n">
        <v>6</v>
      </c>
      <c r="ED509" s="8" t="n">
        <v>0.62</v>
      </c>
      <c r="EE509" s="8" t="n">
        <v>0.49</v>
      </c>
      <c r="EF509" s="8" t="n">
        <v>2</v>
      </c>
      <c r="EG509" s="8" t="n">
        <v>1</v>
      </c>
      <c r="EH509" s="12" t="n">
        <f aca="false">EF509/EB509</f>
        <v>0.285714285714286</v>
      </c>
      <c r="EI509" s="20" t="n">
        <f aca="false">1-EG509/EC509</f>
        <v>0.833333333333333</v>
      </c>
      <c r="EJ509" s="21" t="n">
        <f aca="false">EH509+EI509</f>
        <v>1.11904761904762</v>
      </c>
      <c r="EK509" s="8" t="n">
        <v>21</v>
      </c>
      <c r="EL509" s="8" t="n">
        <v>18</v>
      </c>
      <c r="EM509" s="8" t="n">
        <v>11</v>
      </c>
      <c r="EN509" s="8" t="n">
        <v>12</v>
      </c>
      <c r="EO509" s="8" t="n">
        <v>7</v>
      </c>
      <c r="EP509" s="8" t="n">
        <v>6</v>
      </c>
      <c r="EQ509" s="8" t="n">
        <v>2</v>
      </c>
      <c r="ER509" s="8" t="n">
        <v>1</v>
      </c>
      <c r="ES509" s="8" t="n">
        <v>12</v>
      </c>
      <c r="ET509" s="8" t="n">
        <v>7</v>
      </c>
      <c r="EU509" s="8" t="n">
        <v>6</v>
      </c>
      <c r="EV509" s="8" t="n">
        <v>4</v>
      </c>
      <c r="EW509" s="8" t="n">
        <v>1</v>
      </c>
      <c r="EX509" s="8" t="n">
        <v>0</v>
      </c>
      <c r="EY509" s="8" t="n">
        <v>1</v>
      </c>
      <c r="EZ509" s="8" t="n">
        <v>0</v>
      </c>
      <c r="FA509" s="8" t="n">
        <v>0.2</v>
      </c>
      <c r="FB509" s="8" t="n">
        <v>0.1</v>
      </c>
      <c r="FC509" s="8" t="n">
        <v>0.3</v>
      </c>
      <c r="FD509" s="19" t="n">
        <v>1.6</v>
      </c>
      <c r="FE509" s="18" t="n">
        <f aca="false">FD509/V509</f>
        <v>1.6</v>
      </c>
      <c r="FF509" s="8" t="n">
        <v>0.0249</v>
      </c>
      <c r="FG509" s="8" t="n">
        <v>0</v>
      </c>
      <c r="FH509" s="8" t="n">
        <v>0</v>
      </c>
      <c r="FI509" s="8" t="n">
        <v>0</v>
      </c>
      <c r="FJ509" s="22"/>
      <c r="FK509" s="22"/>
      <c r="FL509" s="22"/>
      <c r="FM509" s="8" t="n">
        <f aca="false">BL509+BS509+AH509+DT509</f>
        <v>2</v>
      </c>
      <c r="FN509" s="19" t="n">
        <f aca="false">IF(DS509&gt;0,(BL509+BR509)/DS509,0)</f>
        <v>0</v>
      </c>
      <c r="FO509" s="12" t="n">
        <v>0</v>
      </c>
      <c r="FP509" s="19" t="n">
        <f aca="false">Z509-AH509/10</f>
        <v>2</v>
      </c>
      <c r="FQ509" s="19" t="n">
        <f aca="false">Z509+DR509/5</f>
        <v>2.0134</v>
      </c>
      <c r="FR509" s="19" t="n">
        <f aca="false">(DX509+DY509)/AL509*60</f>
        <v>148.28897338403</v>
      </c>
      <c r="FS509" s="22"/>
      <c r="FT509" s="22"/>
      <c r="FU509" s="22"/>
      <c r="FV509" s="22"/>
      <c r="FW509" s="22"/>
      <c r="FX509" s="22"/>
      <c r="FY509" s="22"/>
      <c r="FZ509" s="8" t="n">
        <v>1</v>
      </c>
      <c r="GA509" s="8" t="n">
        <v>0</v>
      </c>
      <c r="GB509" s="8" t="n">
        <v>2</v>
      </c>
      <c r="GC509" s="8" t="n">
        <v>2</v>
      </c>
      <c r="GD509" s="8" t="n">
        <v>1</v>
      </c>
      <c r="GE509" s="8" t="n">
        <v>0</v>
      </c>
      <c r="GF509" s="8" t="n">
        <v>0</v>
      </c>
      <c r="GG509" s="8" t="n">
        <v>16</v>
      </c>
      <c r="GH509" s="8" t="n">
        <v>0.2</v>
      </c>
      <c r="GI509" s="8" t="n">
        <v>0.1</v>
      </c>
      <c r="GJ509" s="8" t="n">
        <v>0.3</v>
      </c>
      <c r="GK509" s="8" t="n">
        <f aca="false">Z509-AH509/10</f>
        <v>2</v>
      </c>
      <c r="GL509" s="22"/>
      <c r="GM509" s="22"/>
      <c r="GN509" s="22"/>
      <c r="GO509" s="22"/>
      <c r="GP509" s="22"/>
    </row>
    <row r="510" customFormat="false" ht="13.65" hidden="false" customHeight="true" outlineLevel="0" collapsed="false">
      <c r="A510" s="16" t="n">
        <v>32903</v>
      </c>
      <c r="B510" s="17" t="s">
        <v>2479</v>
      </c>
      <c r="C510" s="22"/>
      <c r="D510" s="17" t="s">
        <v>2480</v>
      </c>
      <c r="E510" s="17" t="s">
        <v>1137</v>
      </c>
      <c r="F510" s="8" t="n">
        <v>74</v>
      </c>
      <c r="G510" s="8" t="n">
        <v>209</v>
      </c>
      <c r="H510" s="8" t="n">
        <v>2008</v>
      </c>
      <c r="I510" s="8" t="n">
        <v>1</v>
      </c>
      <c r="J510" s="8" t="n">
        <v>19</v>
      </c>
      <c r="K510" s="17" t="s">
        <v>263</v>
      </c>
      <c r="L510" s="8" t="n">
        <v>2008</v>
      </c>
      <c r="M510" s="8" t="n">
        <v>28</v>
      </c>
      <c r="N510" s="8" t="n">
        <v>10</v>
      </c>
      <c r="O510" s="8" t="n">
        <v>8474579</v>
      </c>
      <c r="P510" s="17" t="s">
        <v>2481</v>
      </c>
      <c r="Q510" s="17" t="s">
        <v>2482</v>
      </c>
      <c r="R510" s="17" t="s">
        <v>2483</v>
      </c>
      <c r="S510" s="17" t="s">
        <v>2484</v>
      </c>
      <c r="T510" s="17" t="s">
        <v>278</v>
      </c>
      <c r="U510" s="17" t="s">
        <v>444</v>
      </c>
      <c r="V510" s="8" t="n">
        <v>30</v>
      </c>
      <c r="W510" s="8" t="n">
        <v>2</v>
      </c>
      <c r="X510" s="8" t="n">
        <v>12</v>
      </c>
      <c r="Y510" s="8" t="n">
        <v>6</v>
      </c>
      <c r="Z510" s="8" t="n">
        <v>14</v>
      </c>
      <c r="AA510" s="8" t="n">
        <v>17</v>
      </c>
      <c r="AB510" s="8" t="n">
        <v>64</v>
      </c>
      <c r="AC510" s="18" t="n">
        <f aca="false">Z510/V510</f>
        <v>0.466666666666667</v>
      </c>
      <c r="AD510" s="19" t="n">
        <f aca="false">IF(FZ510&gt;V510,Z510-V510*(GC510-Z510)/(FZ510-V510),0)</f>
        <v>8.32258064516129</v>
      </c>
      <c r="AE510" s="19" t="n">
        <v>4.638</v>
      </c>
      <c r="AF510" s="8" t="n">
        <v>8</v>
      </c>
      <c r="AG510" s="8" t="n">
        <v>-3.5</v>
      </c>
      <c r="AH510" s="8" t="n">
        <v>15</v>
      </c>
      <c r="AI510" s="8" t="n">
        <v>756</v>
      </c>
      <c r="AJ510" s="8" t="n">
        <v>35137</v>
      </c>
      <c r="AK510" s="19" t="n">
        <v>585.61666666667</v>
      </c>
      <c r="AL510" s="8" t="n">
        <v>585.38</v>
      </c>
      <c r="AM510" s="8" t="n">
        <v>586</v>
      </c>
      <c r="AN510" s="18" t="n">
        <f aca="false">AJ510/60/V510</f>
        <v>19.5205555555556</v>
      </c>
      <c r="AO510" s="8" t="n">
        <v>32.65</v>
      </c>
      <c r="AP510" s="12" t="n">
        <f aca="false">IF(EF510&gt;0,Z510/EF510,0)</f>
        <v>0.482758620689655</v>
      </c>
      <c r="AQ510" s="8" t="n">
        <v>61</v>
      </c>
      <c r="AR510" s="8" t="n">
        <v>62</v>
      </c>
      <c r="AS510" s="8" t="n">
        <v>62</v>
      </c>
      <c r="AT510" s="8" t="n">
        <v>36</v>
      </c>
      <c r="AU510" s="8" t="n">
        <v>36</v>
      </c>
      <c r="AV510" s="8" t="n">
        <v>26</v>
      </c>
      <c r="AW510" s="8" t="n">
        <v>15</v>
      </c>
      <c r="AX510" s="8" t="n">
        <v>3</v>
      </c>
      <c r="AY510" s="8" t="n">
        <v>1</v>
      </c>
      <c r="AZ510" s="8" t="n">
        <v>6</v>
      </c>
      <c r="BA510" s="8" t="n">
        <f aca="false">AY510+AZ510</f>
        <v>7</v>
      </c>
      <c r="BB510" s="8" t="n">
        <v>1.1</v>
      </c>
      <c r="BC510" s="8" t="n">
        <v>55.7692</v>
      </c>
      <c r="BD510" s="19" t="n">
        <v>77.6</v>
      </c>
      <c r="BE510" s="19" t="n">
        <v>7.95059339158148</v>
      </c>
      <c r="BF510" s="19" t="n">
        <f aca="false">AQ510+BD510</f>
        <v>138.6</v>
      </c>
      <c r="BG510" s="19" t="n">
        <f aca="false">IF(AL510&gt;0,BF510/AL510*60,0)</f>
        <v>14.2061566845468</v>
      </c>
      <c r="BH510" s="8" t="n">
        <v>139</v>
      </c>
      <c r="BI510" s="8" t="n">
        <v>226</v>
      </c>
      <c r="BJ510" s="8" t="n">
        <v>245</v>
      </c>
      <c r="BK510" s="12" t="n">
        <f aca="false">BH510/(BH510+BJ510)</f>
        <v>0.361979166666667</v>
      </c>
      <c r="BL510" s="8" t="n">
        <v>50</v>
      </c>
      <c r="BM510" s="8" t="n">
        <v>50</v>
      </c>
      <c r="BN510" s="8" t="n">
        <v>55</v>
      </c>
      <c r="BO510" s="8" t="n">
        <f aca="false">BM510-BN510</f>
        <v>-5</v>
      </c>
      <c r="BP510" s="8" t="n">
        <v>10</v>
      </c>
      <c r="BQ510" s="8" t="n">
        <v>16</v>
      </c>
      <c r="BR510" s="8" t="n">
        <v>12</v>
      </c>
      <c r="BS510" s="8" t="n">
        <v>54</v>
      </c>
      <c r="BT510" s="12" t="n">
        <f aca="false">BS510/(EA510+BS510)</f>
        <v>0.09</v>
      </c>
      <c r="BU510" s="8" t="n">
        <v>0</v>
      </c>
      <c r="BV510" s="8" t="n">
        <v>0</v>
      </c>
      <c r="BW510" s="12" t="n">
        <f aca="false">IF(BU510+BV510&gt;0,BU510/(BU510+BV510),0)</f>
        <v>0</v>
      </c>
      <c r="BX510" s="8" t="n">
        <v>0</v>
      </c>
      <c r="BY510" s="8" t="n">
        <v>0</v>
      </c>
      <c r="BZ510" s="8" t="n">
        <v>0</v>
      </c>
      <c r="CA510" s="8" t="n">
        <v>0</v>
      </c>
      <c r="CB510" s="8" t="n">
        <v>0</v>
      </c>
      <c r="CC510" s="8" t="n">
        <v>0</v>
      </c>
      <c r="CD510" s="8" t="n">
        <v>0</v>
      </c>
      <c r="CE510" s="8" t="n">
        <v>0</v>
      </c>
      <c r="CF510" s="8" t="n">
        <v>0</v>
      </c>
      <c r="CG510" s="8" t="n">
        <v>0</v>
      </c>
      <c r="CH510" s="8" t="n">
        <v>0</v>
      </c>
      <c r="CI510" s="8" t="n">
        <v>0</v>
      </c>
      <c r="CJ510" s="8" t="n">
        <v>0</v>
      </c>
      <c r="CK510" s="8" t="n">
        <v>0</v>
      </c>
      <c r="CL510" s="8" t="n">
        <v>1</v>
      </c>
      <c r="CM510" s="8" t="n">
        <v>0</v>
      </c>
      <c r="CN510" s="8" t="n">
        <v>0</v>
      </c>
      <c r="CO510" s="8" t="n">
        <v>0</v>
      </c>
      <c r="CP510" s="8" t="n">
        <v>0</v>
      </c>
      <c r="CQ510" s="8" t="n">
        <v>0</v>
      </c>
      <c r="CR510" s="8" t="n">
        <v>0</v>
      </c>
      <c r="CS510" s="8" t="n">
        <v>2</v>
      </c>
      <c r="CT510" s="8" t="n">
        <v>0</v>
      </c>
      <c r="CU510" s="8" t="n">
        <v>0</v>
      </c>
      <c r="CV510" s="8" t="n">
        <v>0</v>
      </c>
      <c r="CW510" s="8" t="n">
        <v>0</v>
      </c>
      <c r="CX510" s="8" t="n">
        <v>0</v>
      </c>
      <c r="CY510" s="8" t="n">
        <v>0</v>
      </c>
      <c r="CZ510" s="8" t="n">
        <v>1</v>
      </c>
      <c r="DA510" s="8" t="n">
        <v>9</v>
      </c>
      <c r="DB510" s="8" t="n">
        <v>1</v>
      </c>
      <c r="DC510" s="8" t="n">
        <v>0</v>
      </c>
      <c r="DD510" s="8" t="n">
        <v>8</v>
      </c>
      <c r="DE510" s="8" t="n">
        <v>3</v>
      </c>
      <c r="DF510" s="8" t="n">
        <v>0</v>
      </c>
      <c r="DG510" s="8" t="n">
        <v>0</v>
      </c>
      <c r="DH510" s="8" t="n">
        <v>14</v>
      </c>
      <c r="DI510" s="8" t="n">
        <v>6</v>
      </c>
      <c r="DJ510" s="8" t="n">
        <v>4</v>
      </c>
      <c r="DK510" s="8" t="n">
        <v>5</v>
      </c>
      <c r="DL510" s="8" t="n">
        <v>4</v>
      </c>
      <c r="DM510" s="8" t="n">
        <v>1</v>
      </c>
      <c r="DN510" s="8" t="n">
        <v>4</v>
      </c>
      <c r="DO510" s="8" t="n">
        <v>3</v>
      </c>
      <c r="DP510" s="8" t="n">
        <v>1</v>
      </c>
      <c r="DQ510" s="8" t="n">
        <f aca="false">DJ510-DI510</f>
        <v>-2</v>
      </c>
      <c r="DR510" s="19" t="n">
        <v>1.241</v>
      </c>
      <c r="DS510" s="8" t="n">
        <v>5</v>
      </c>
      <c r="DT510" s="8" t="n">
        <v>1</v>
      </c>
      <c r="DU510" s="8" t="n">
        <v>0</v>
      </c>
      <c r="DV510" s="8" t="n">
        <v>0</v>
      </c>
      <c r="DW510" s="8" t="n">
        <v>0</v>
      </c>
      <c r="DX510" s="8" t="n">
        <v>483</v>
      </c>
      <c r="DY510" s="8" t="n">
        <v>717</v>
      </c>
      <c r="DZ510" s="8" t="n">
        <v>372</v>
      </c>
      <c r="EA510" s="8" t="n">
        <v>546</v>
      </c>
      <c r="EB510" s="8" t="n">
        <v>264</v>
      </c>
      <c r="EC510" s="8" t="n">
        <v>403</v>
      </c>
      <c r="ED510" s="8" t="n">
        <v>26.74</v>
      </c>
      <c r="EE510" s="8" t="n">
        <v>32.94</v>
      </c>
      <c r="EF510" s="8" t="n">
        <v>29</v>
      </c>
      <c r="EG510" s="8" t="n">
        <v>30</v>
      </c>
      <c r="EH510" s="12" t="n">
        <f aca="false">EF510/EB510</f>
        <v>0.109848484848485</v>
      </c>
      <c r="EI510" s="20" t="n">
        <f aca="false">1-EG510/EC510</f>
        <v>0.925558312655087</v>
      </c>
      <c r="EJ510" s="21" t="n">
        <f aca="false">EH510+EI510</f>
        <v>1.03540679750357</v>
      </c>
      <c r="EK510" s="8" t="n">
        <v>487</v>
      </c>
      <c r="EL510" s="8" t="n">
        <v>717</v>
      </c>
      <c r="EM510" s="8" t="n">
        <v>375</v>
      </c>
      <c r="EN510" s="8" t="n">
        <v>546</v>
      </c>
      <c r="EO510" s="8" t="n">
        <v>268</v>
      </c>
      <c r="EP510" s="8" t="n">
        <v>403</v>
      </c>
      <c r="EQ510" s="8" t="n">
        <v>30</v>
      </c>
      <c r="ER510" s="8" t="n">
        <v>30</v>
      </c>
      <c r="ES510" s="8" t="n">
        <v>261</v>
      </c>
      <c r="ET510" s="8" t="n">
        <v>341</v>
      </c>
      <c r="EU510" s="8" t="n">
        <v>102</v>
      </c>
      <c r="EV510" s="8" t="n">
        <v>131</v>
      </c>
      <c r="EW510" s="8" t="n">
        <v>17</v>
      </c>
      <c r="EX510" s="8" t="n">
        <v>17</v>
      </c>
      <c r="EY510" s="8" t="n">
        <v>27</v>
      </c>
      <c r="EZ510" s="8" t="n">
        <v>40</v>
      </c>
      <c r="FA510" s="8" t="n">
        <v>0.9</v>
      </c>
      <c r="FB510" s="8" t="n">
        <v>1.8</v>
      </c>
      <c r="FC510" s="8" t="n">
        <v>2.7</v>
      </c>
      <c r="FD510" s="19" t="n">
        <v>6.3</v>
      </c>
      <c r="FE510" s="18" t="n">
        <f aca="false">FD510/V510</f>
        <v>0.21</v>
      </c>
      <c r="FF510" s="8" t="n">
        <v>0.9964</v>
      </c>
      <c r="FG510" s="8" t="n">
        <v>-0.18</v>
      </c>
      <c r="FH510" s="8" t="n">
        <v>-0.57</v>
      </c>
      <c r="FI510" s="8" t="n">
        <v>-0.75</v>
      </c>
      <c r="FJ510" s="22"/>
      <c r="FK510" s="22"/>
      <c r="FL510" s="22"/>
      <c r="FM510" s="8" t="n">
        <f aca="false">BL510+BS510+AH510+DT510</f>
        <v>120</v>
      </c>
      <c r="FN510" s="19" t="n">
        <f aca="false">IF(DS510&gt;0,(BL510+BR510)/DS510,0)</f>
        <v>12.4</v>
      </c>
      <c r="FO510" s="12" t="n">
        <v>0.0205513784</v>
      </c>
      <c r="FP510" s="19" t="n">
        <f aca="false">Z510-AH510/10</f>
        <v>12.5</v>
      </c>
      <c r="FQ510" s="19" t="n">
        <f aca="false">Z510+DR510/5</f>
        <v>14.2482</v>
      </c>
      <c r="FR510" s="19" t="n">
        <f aca="false">(DX510+DY510)/AL510*60</f>
        <v>122.997027571834</v>
      </c>
      <c r="FS510" s="8" t="n">
        <v>4</v>
      </c>
      <c r="FT510" s="17" t="s">
        <v>345</v>
      </c>
      <c r="FU510" s="8" t="n">
        <v>195</v>
      </c>
      <c r="FV510" s="22"/>
      <c r="FW510" s="17" t="s">
        <v>280</v>
      </c>
      <c r="FX510" s="23" t="n">
        <v>4000000</v>
      </c>
      <c r="FY510" s="23" t="n">
        <v>3600000</v>
      </c>
      <c r="FZ510" s="8" t="n">
        <v>495</v>
      </c>
      <c r="GA510" s="8" t="n">
        <v>18</v>
      </c>
      <c r="GB510" s="8" t="n">
        <v>84</v>
      </c>
      <c r="GC510" s="8" t="n">
        <v>102</v>
      </c>
      <c r="GD510" s="8" t="n">
        <v>-19</v>
      </c>
      <c r="GE510" s="8" t="n">
        <v>344</v>
      </c>
      <c r="GF510" s="8" t="n">
        <v>483</v>
      </c>
      <c r="GG510" s="8" t="n">
        <v>8965</v>
      </c>
      <c r="GH510" s="8" t="n">
        <v>2.3</v>
      </c>
      <c r="GI510" s="8" t="n">
        <v>17.7</v>
      </c>
      <c r="GJ510" s="8" t="n">
        <v>20</v>
      </c>
      <c r="GK510" s="8" t="n">
        <f aca="false">Z510-AH510/10</f>
        <v>12.5</v>
      </c>
      <c r="GL510" s="22"/>
      <c r="GM510" s="22"/>
      <c r="GN510" s="22"/>
      <c r="GO510" s="22"/>
      <c r="GP510" s="22"/>
    </row>
    <row r="511" customFormat="false" ht="13.65" hidden="false" customHeight="true" outlineLevel="0" collapsed="false">
      <c r="A511" s="16" t="n">
        <v>34947</v>
      </c>
      <c r="B511" s="17" t="s">
        <v>2485</v>
      </c>
      <c r="C511" s="22"/>
      <c r="D511" s="17" t="s">
        <v>321</v>
      </c>
      <c r="E511" s="17" t="s">
        <v>321</v>
      </c>
      <c r="F511" s="8" t="n">
        <v>72</v>
      </c>
      <c r="G511" s="8" t="n">
        <v>176</v>
      </c>
      <c r="H511" s="8" t="n">
        <v>2014</v>
      </c>
      <c r="I511" s="8" t="n">
        <v>4</v>
      </c>
      <c r="J511" s="8" t="n">
        <v>97</v>
      </c>
      <c r="K511" s="17" t="s">
        <v>263</v>
      </c>
      <c r="L511" s="8" t="n">
        <v>2016</v>
      </c>
      <c r="M511" s="8" t="n">
        <v>22</v>
      </c>
      <c r="N511" s="8" t="n">
        <v>2</v>
      </c>
      <c r="O511" s="8" t="n">
        <v>8478027</v>
      </c>
      <c r="P511" s="17" t="s">
        <v>2486</v>
      </c>
      <c r="Q511" s="17" t="s">
        <v>2487</v>
      </c>
      <c r="R511" s="17" t="s">
        <v>2488</v>
      </c>
      <c r="S511" s="17" t="s">
        <v>2489</v>
      </c>
      <c r="T511" s="17" t="s">
        <v>313</v>
      </c>
      <c r="U511" s="17" t="s">
        <v>902</v>
      </c>
      <c r="V511" s="8" t="n">
        <v>11</v>
      </c>
      <c r="W511" s="8" t="n">
        <v>1</v>
      </c>
      <c r="X511" s="8" t="n">
        <v>0</v>
      </c>
      <c r="Y511" s="8" t="n">
        <v>0</v>
      </c>
      <c r="Z511" s="8" t="n">
        <v>1</v>
      </c>
      <c r="AA511" s="8" t="n">
        <v>25</v>
      </c>
      <c r="AB511" s="8" t="n">
        <v>64</v>
      </c>
      <c r="AC511" s="18" t="n">
        <f aca="false">Z511/V511</f>
        <v>0.0909090909090909</v>
      </c>
      <c r="AD511" s="19" t="n">
        <f aca="false">IF(FZ511&gt;V511,Z511-V511*(GC511-Z511)/(FZ511-V511),0)</f>
        <v>-1.75</v>
      </c>
      <c r="AE511" s="19" t="n">
        <v>0.5</v>
      </c>
      <c r="AF511" s="8" t="n">
        <v>-4</v>
      </c>
      <c r="AG511" s="8" t="n">
        <v>0.8</v>
      </c>
      <c r="AH511" s="8" t="n">
        <v>2</v>
      </c>
      <c r="AI511" s="8" t="n">
        <v>168</v>
      </c>
      <c r="AJ511" s="8" t="n">
        <v>6266</v>
      </c>
      <c r="AK511" s="19" t="n">
        <v>104.43333333333</v>
      </c>
      <c r="AL511" s="8" t="n">
        <v>104.43</v>
      </c>
      <c r="AM511" s="8" t="n">
        <v>104</v>
      </c>
      <c r="AN511" s="18" t="n">
        <f aca="false">AJ511/60/V511</f>
        <v>9.49393939393939</v>
      </c>
      <c r="AO511" s="8" t="n">
        <v>16.29</v>
      </c>
      <c r="AP511" s="12" t="n">
        <f aca="false">IF(EF511&gt;0,Z511/EF511,0)</f>
        <v>0.5</v>
      </c>
      <c r="AQ511" s="8" t="n">
        <v>26</v>
      </c>
      <c r="AR511" s="8" t="n">
        <v>26</v>
      </c>
      <c r="AS511" s="8" t="n">
        <v>26</v>
      </c>
      <c r="AT511" s="8" t="n">
        <v>21</v>
      </c>
      <c r="AU511" s="8" t="n">
        <v>21</v>
      </c>
      <c r="AV511" s="8" t="n">
        <v>16</v>
      </c>
      <c r="AW511" s="8" t="n">
        <v>15</v>
      </c>
      <c r="AX511" s="8" t="n">
        <v>8</v>
      </c>
      <c r="AY511" s="8" t="n">
        <v>4</v>
      </c>
      <c r="AZ511" s="8" t="n">
        <v>2</v>
      </c>
      <c r="BA511" s="8" t="n">
        <f aca="false">AY511+AZ511</f>
        <v>6</v>
      </c>
      <c r="BB511" s="8" t="n">
        <v>1.56</v>
      </c>
      <c r="BC511" s="8" t="n">
        <v>34.5</v>
      </c>
      <c r="BD511" s="19" t="n">
        <v>0</v>
      </c>
      <c r="BE511" s="19" t="n">
        <v>0</v>
      </c>
      <c r="BF511" s="19" t="n">
        <f aca="false">AQ511+BD511</f>
        <v>26</v>
      </c>
      <c r="BG511" s="19" t="n">
        <f aca="false">IF(AL511&gt;0,BF511/AL511*60,0)</f>
        <v>14.9382361390405</v>
      </c>
      <c r="BH511" s="8" t="n">
        <v>31</v>
      </c>
      <c r="BI511" s="8" t="n">
        <v>34</v>
      </c>
      <c r="BJ511" s="8" t="n">
        <v>18</v>
      </c>
      <c r="BK511" s="12" t="n">
        <f aca="false">BH511/(BH511+BJ511)</f>
        <v>0.63265306122449</v>
      </c>
      <c r="BL511" s="8" t="n">
        <v>13</v>
      </c>
      <c r="BM511" s="8" t="n">
        <v>13</v>
      </c>
      <c r="BN511" s="8" t="n">
        <v>12</v>
      </c>
      <c r="BO511" s="8" t="n">
        <f aca="false">BM511-BN511</f>
        <v>1</v>
      </c>
      <c r="BP511" s="8" t="n">
        <v>5</v>
      </c>
      <c r="BQ511" s="8" t="n">
        <v>4</v>
      </c>
      <c r="BR511" s="8" t="n">
        <v>4</v>
      </c>
      <c r="BS511" s="8" t="n">
        <v>1</v>
      </c>
      <c r="BT511" s="12" t="n">
        <f aca="false">BS511/(EA511+BS511)</f>
        <v>0.0136986301369863</v>
      </c>
      <c r="BU511" s="8" t="n">
        <v>38</v>
      </c>
      <c r="BV511" s="8" t="n">
        <v>31</v>
      </c>
      <c r="BW511" s="12" t="n">
        <f aca="false">IF(BU511+BV511&gt;0,BU511/(BU511+BV511),0)</f>
        <v>0.550724637681159</v>
      </c>
      <c r="BX511" s="8" t="n">
        <v>9</v>
      </c>
      <c r="BY511" s="8" t="n">
        <v>6</v>
      </c>
      <c r="BZ511" s="8" t="n">
        <v>15</v>
      </c>
      <c r="CA511" s="8" t="n">
        <v>15</v>
      </c>
      <c r="CB511" s="8" t="n">
        <v>14</v>
      </c>
      <c r="CC511" s="8" t="n">
        <v>10</v>
      </c>
      <c r="CD511" s="8" t="n">
        <v>12</v>
      </c>
      <c r="CE511" s="8" t="n">
        <v>14</v>
      </c>
      <c r="CF511" s="8" t="n">
        <v>10</v>
      </c>
      <c r="CG511" s="8" t="n">
        <v>6</v>
      </c>
      <c r="CH511" s="8" t="n">
        <v>29</v>
      </c>
      <c r="CI511" s="8" t="n">
        <v>23</v>
      </c>
      <c r="CJ511" s="8" t="n">
        <v>0</v>
      </c>
      <c r="CK511" s="8" t="n">
        <v>0</v>
      </c>
      <c r="CL511" s="8" t="n">
        <v>0</v>
      </c>
      <c r="CM511" s="8" t="n">
        <v>0</v>
      </c>
      <c r="CN511" s="8" t="n">
        <v>0</v>
      </c>
      <c r="CO511" s="8" t="n">
        <v>0</v>
      </c>
      <c r="CP511" s="8" t="n">
        <v>0</v>
      </c>
      <c r="CQ511" s="8" t="n">
        <v>0</v>
      </c>
      <c r="CR511" s="8" t="n">
        <v>0</v>
      </c>
      <c r="CS511" s="8" t="n">
        <v>0</v>
      </c>
      <c r="CT511" s="8" t="n">
        <v>0</v>
      </c>
      <c r="CU511" s="8" t="n">
        <v>0</v>
      </c>
      <c r="CV511" s="8" t="n">
        <v>0</v>
      </c>
      <c r="CW511" s="8" t="n">
        <v>1</v>
      </c>
      <c r="CX511" s="8" t="n">
        <v>0</v>
      </c>
      <c r="CY511" s="8" t="n">
        <v>1</v>
      </c>
      <c r="CZ511" s="8" t="n">
        <v>0</v>
      </c>
      <c r="DA511" s="8" t="n">
        <v>4</v>
      </c>
      <c r="DB511" s="8" t="n">
        <v>0</v>
      </c>
      <c r="DC511" s="8" t="n">
        <v>3</v>
      </c>
      <c r="DD511" s="8" t="n">
        <v>2</v>
      </c>
      <c r="DE511" s="8" t="n">
        <v>3</v>
      </c>
      <c r="DF511" s="8" t="n">
        <v>1</v>
      </c>
      <c r="DG511" s="8" t="n">
        <v>1</v>
      </c>
      <c r="DH511" s="8" t="n">
        <v>6</v>
      </c>
      <c r="DI511" s="8" t="n">
        <v>1</v>
      </c>
      <c r="DJ511" s="8" t="n">
        <v>1</v>
      </c>
      <c r="DK511" s="8" t="n">
        <v>1</v>
      </c>
      <c r="DL511" s="8" t="n">
        <v>1</v>
      </c>
      <c r="DM511" s="8" t="n">
        <v>0</v>
      </c>
      <c r="DN511" s="8" t="n">
        <v>1</v>
      </c>
      <c r="DO511" s="8" t="n">
        <v>1</v>
      </c>
      <c r="DP511" s="8" t="n">
        <v>0</v>
      </c>
      <c r="DQ511" s="8" t="n">
        <f aca="false">DJ511-DI511</f>
        <v>0</v>
      </c>
      <c r="DR511" s="19" t="n">
        <v>-0.119</v>
      </c>
      <c r="DS511" s="8" t="n">
        <v>1</v>
      </c>
      <c r="DT511" s="8" t="n">
        <v>0</v>
      </c>
      <c r="DU511" s="8" t="n">
        <v>0</v>
      </c>
      <c r="DV511" s="8" t="n">
        <v>0</v>
      </c>
      <c r="DW511" s="8" t="n">
        <v>0</v>
      </c>
      <c r="DX511" s="8" t="n">
        <v>100</v>
      </c>
      <c r="DY511" s="8" t="n">
        <v>90</v>
      </c>
      <c r="DZ511" s="8" t="n">
        <v>78</v>
      </c>
      <c r="EA511" s="8" t="n">
        <v>72</v>
      </c>
      <c r="EB511" s="8" t="n">
        <v>63</v>
      </c>
      <c r="EC511" s="8" t="n">
        <v>51</v>
      </c>
      <c r="ED511" s="8" t="n">
        <v>5.3</v>
      </c>
      <c r="EE511" s="8" t="n">
        <v>3.8</v>
      </c>
      <c r="EF511" s="8" t="n">
        <v>2</v>
      </c>
      <c r="EG511" s="8" t="n">
        <v>6</v>
      </c>
      <c r="EH511" s="12" t="n">
        <f aca="false">EF511/EB511</f>
        <v>0.0317460317460317</v>
      </c>
      <c r="EI511" s="20" t="n">
        <f aca="false">1-EG511/EC511</f>
        <v>0.882352941176471</v>
      </c>
      <c r="EJ511" s="21" t="n">
        <f aca="false">EH511+EI511</f>
        <v>0.914098972922502</v>
      </c>
      <c r="EK511" s="8" t="n">
        <v>100</v>
      </c>
      <c r="EL511" s="8" t="n">
        <v>91</v>
      </c>
      <c r="EM511" s="8" t="n">
        <v>78</v>
      </c>
      <c r="EN511" s="8" t="n">
        <v>73</v>
      </c>
      <c r="EO511" s="8" t="n">
        <v>63</v>
      </c>
      <c r="EP511" s="8" t="n">
        <v>52</v>
      </c>
      <c r="EQ511" s="8" t="n">
        <v>2</v>
      </c>
      <c r="ER511" s="8" t="n">
        <v>6</v>
      </c>
      <c r="ES511" s="8" t="n">
        <v>55</v>
      </c>
      <c r="ET511" s="8" t="n">
        <v>52</v>
      </c>
      <c r="EU511" s="8" t="n">
        <v>26</v>
      </c>
      <c r="EV511" s="8" t="n">
        <v>15</v>
      </c>
      <c r="EW511" s="8" t="n">
        <v>1</v>
      </c>
      <c r="EX511" s="8" t="n">
        <v>2</v>
      </c>
      <c r="EY511" s="8" t="n">
        <v>6</v>
      </c>
      <c r="EZ511" s="8" t="n">
        <v>9</v>
      </c>
      <c r="FA511" s="8" t="n">
        <v>-0.1</v>
      </c>
      <c r="FB511" s="8" t="n">
        <v>0</v>
      </c>
      <c r="FC511" s="8" t="n">
        <v>-0.1</v>
      </c>
      <c r="FD511" s="19" t="n">
        <v>2.17</v>
      </c>
      <c r="FE511" s="18" t="n">
        <f aca="false">FD511/V511</f>
        <v>0.197272727272727</v>
      </c>
      <c r="FF511" s="8" t="n">
        <v>0.0376</v>
      </c>
      <c r="FG511" s="8" t="n">
        <v>0.09</v>
      </c>
      <c r="FH511" s="8" t="n">
        <v>0</v>
      </c>
      <c r="FI511" s="8" t="n">
        <v>0.09</v>
      </c>
      <c r="FJ511" s="22"/>
      <c r="FK511" s="22"/>
      <c r="FL511" s="22"/>
      <c r="FM511" s="8" t="n">
        <f aca="false">BL511+BS511+AH511+DT511</f>
        <v>16</v>
      </c>
      <c r="FN511" s="19" t="n">
        <f aca="false">IF(DS511&gt;0,(BL511+BR511)/DS511,0)</f>
        <v>17</v>
      </c>
      <c r="FO511" s="12" t="n">
        <v>0.0332792208</v>
      </c>
      <c r="FP511" s="19" t="n">
        <f aca="false">Z511-AH511/10</f>
        <v>0.8</v>
      </c>
      <c r="FQ511" s="19" t="n">
        <f aca="false">Z511+DR511/5</f>
        <v>0.9762</v>
      </c>
      <c r="FR511" s="19" t="n">
        <f aca="false">(DX511+DY511)/AL511*60</f>
        <v>109.164033323758</v>
      </c>
      <c r="FS511" s="22"/>
      <c r="FT511" s="22"/>
      <c r="FU511" s="22"/>
      <c r="FV511" s="22"/>
      <c r="FW511" s="17" t="s">
        <v>270</v>
      </c>
      <c r="FX511" s="23" t="n">
        <v>725000</v>
      </c>
      <c r="FY511" s="23" t="n">
        <v>683333</v>
      </c>
      <c r="FZ511" s="8" t="n">
        <v>19</v>
      </c>
      <c r="GA511" s="8" t="n">
        <v>1</v>
      </c>
      <c r="GB511" s="8" t="n">
        <v>2</v>
      </c>
      <c r="GC511" s="8" t="n">
        <v>3</v>
      </c>
      <c r="GD511" s="8" t="n">
        <v>-3</v>
      </c>
      <c r="GE511" s="8" t="n">
        <v>4</v>
      </c>
      <c r="GF511" s="8" t="n">
        <v>27</v>
      </c>
      <c r="GG511" s="8" t="n">
        <v>191</v>
      </c>
      <c r="GH511" s="8" t="n">
        <v>-0.1</v>
      </c>
      <c r="GI511" s="8" t="n">
        <v>0.1</v>
      </c>
      <c r="GJ511" s="8" t="n">
        <v>0</v>
      </c>
      <c r="GK511" s="8" t="n">
        <f aca="false">Z511-AH511/10</f>
        <v>0.8</v>
      </c>
      <c r="GL511" s="22"/>
      <c r="GM511" s="22"/>
      <c r="GN511" s="22"/>
      <c r="GO511" s="22"/>
      <c r="GP511" s="22"/>
    </row>
    <row r="512" customFormat="false" ht="13.65" hidden="false" customHeight="true" outlineLevel="0" collapsed="false">
      <c r="A512" s="16" t="n">
        <v>34025</v>
      </c>
      <c r="B512" s="17" t="s">
        <v>2490</v>
      </c>
      <c r="C512" s="22"/>
      <c r="D512" s="17" t="s">
        <v>372</v>
      </c>
      <c r="E512" s="17" t="s">
        <v>372</v>
      </c>
      <c r="F512" s="8" t="n">
        <v>72</v>
      </c>
      <c r="G512" s="8" t="n">
        <v>205</v>
      </c>
      <c r="H512" s="8" t="n">
        <v>2011</v>
      </c>
      <c r="I512" s="8" t="n">
        <v>6</v>
      </c>
      <c r="J512" s="8" t="n">
        <v>158</v>
      </c>
      <c r="K512" s="17" t="s">
        <v>263</v>
      </c>
      <c r="L512" s="8" t="n">
        <v>2016</v>
      </c>
      <c r="M512" s="8" t="n">
        <v>24</v>
      </c>
      <c r="N512" s="8" t="n">
        <v>2</v>
      </c>
      <c r="O512" s="8" t="n">
        <v>8476310</v>
      </c>
      <c r="P512" s="17" t="s">
        <v>2491</v>
      </c>
      <c r="Q512" s="17" t="s">
        <v>2492</v>
      </c>
      <c r="R512" s="17" t="s">
        <v>2493</v>
      </c>
      <c r="S512" s="17" t="s">
        <v>2494</v>
      </c>
      <c r="T512" s="17" t="s">
        <v>591</v>
      </c>
      <c r="U512" s="17" t="s">
        <v>389</v>
      </c>
      <c r="V512" s="8" t="n">
        <v>53</v>
      </c>
      <c r="W512" s="8" t="n">
        <v>4</v>
      </c>
      <c r="X512" s="8" t="n">
        <v>4</v>
      </c>
      <c r="Y512" s="8" t="n">
        <v>0</v>
      </c>
      <c r="Z512" s="8" t="n">
        <v>8</v>
      </c>
      <c r="AA512" s="8" t="n">
        <v>19</v>
      </c>
      <c r="AB512" s="8" t="n">
        <v>74</v>
      </c>
      <c r="AC512" s="18" t="n">
        <f aca="false">Z512/V512</f>
        <v>0.150943396226415</v>
      </c>
      <c r="AD512" s="19" t="n">
        <f aca="false">IF(FZ512&gt;V512,Z512-V512*(GC512-Z512)/(FZ512-V512),0)</f>
        <v>-3.11290322580645</v>
      </c>
      <c r="AE512" s="19" t="n">
        <v>3.22</v>
      </c>
      <c r="AF512" s="8" t="n">
        <v>-3</v>
      </c>
      <c r="AG512" s="8" t="n">
        <v>0.3</v>
      </c>
      <c r="AH512" s="8" t="n">
        <v>21</v>
      </c>
      <c r="AI512" s="8" t="n">
        <v>727</v>
      </c>
      <c r="AJ512" s="8" t="n">
        <v>29893</v>
      </c>
      <c r="AK512" s="19" t="n">
        <v>498.21666666667</v>
      </c>
      <c r="AL512" s="8" t="n">
        <v>498.22</v>
      </c>
      <c r="AM512" s="8" t="n">
        <v>498</v>
      </c>
      <c r="AN512" s="18" t="n">
        <f aca="false">AJ512/60/V512</f>
        <v>9.4003144654088</v>
      </c>
      <c r="AO512" s="8" t="n">
        <v>16.02</v>
      </c>
      <c r="AP512" s="12" t="n">
        <f aca="false">IF(EF512&gt;0,Z512/EF512,0)</f>
        <v>0.5</v>
      </c>
      <c r="AQ512" s="8" t="n">
        <v>93</v>
      </c>
      <c r="AR512" s="8" t="n">
        <v>94</v>
      </c>
      <c r="AS512" s="8" t="n">
        <v>94</v>
      </c>
      <c r="AT512" s="8" t="n">
        <v>79</v>
      </c>
      <c r="AU512" s="8" t="n">
        <v>80</v>
      </c>
      <c r="AV512" s="8" t="n">
        <v>50</v>
      </c>
      <c r="AW512" s="8" t="n">
        <v>65</v>
      </c>
      <c r="AX512" s="8" t="n">
        <v>35</v>
      </c>
      <c r="AY512" s="8" t="n">
        <v>1</v>
      </c>
      <c r="AZ512" s="8" t="n">
        <v>4</v>
      </c>
      <c r="BA512" s="8" t="n">
        <f aca="false">AY512+AZ512</f>
        <v>5</v>
      </c>
      <c r="BB512" s="8" t="n">
        <v>6.92</v>
      </c>
      <c r="BC512" s="8" t="n">
        <v>23.92</v>
      </c>
      <c r="BD512" s="19" t="n">
        <v>0</v>
      </c>
      <c r="BE512" s="19" t="n">
        <v>0</v>
      </c>
      <c r="BF512" s="19" t="n">
        <f aca="false">AQ512+BD512</f>
        <v>93</v>
      </c>
      <c r="BG512" s="19" t="n">
        <f aca="false">IF(AL512&gt;0,BF512/AL512*60,0)</f>
        <v>11.199871542692</v>
      </c>
      <c r="BH512" s="8" t="n">
        <v>115</v>
      </c>
      <c r="BI512" s="8" t="n">
        <v>153</v>
      </c>
      <c r="BJ512" s="8" t="n">
        <v>196</v>
      </c>
      <c r="BK512" s="12" t="n">
        <f aca="false">BH512/(BH512+BJ512)</f>
        <v>0.369774919614148</v>
      </c>
      <c r="BL512" s="8" t="n">
        <v>77</v>
      </c>
      <c r="BM512" s="8" t="n">
        <v>76</v>
      </c>
      <c r="BN512" s="8" t="n">
        <v>64</v>
      </c>
      <c r="BO512" s="8" t="n">
        <f aca="false">BM512-BN512</f>
        <v>12</v>
      </c>
      <c r="BP512" s="8" t="n">
        <v>30</v>
      </c>
      <c r="BQ512" s="8" t="n">
        <v>10</v>
      </c>
      <c r="BR512" s="8" t="n">
        <v>13</v>
      </c>
      <c r="BS512" s="8" t="n">
        <v>26</v>
      </c>
      <c r="BT512" s="12" t="n">
        <f aca="false">BS512/(EA512+BS512)</f>
        <v>0.0700808625336927</v>
      </c>
      <c r="BU512" s="8" t="n">
        <v>191</v>
      </c>
      <c r="BV512" s="8" t="n">
        <v>180</v>
      </c>
      <c r="BW512" s="12" t="n">
        <f aca="false">IF(BU512+BV512&gt;0,BU512/(BU512+BV512),0)</f>
        <v>0.514824797843666</v>
      </c>
      <c r="BX512" s="8" t="n">
        <v>79</v>
      </c>
      <c r="BY512" s="8" t="n">
        <v>65</v>
      </c>
      <c r="BZ512" s="8" t="n">
        <v>70</v>
      </c>
      <c r="CA512" s="8" t="n">
        <v>65</v>
      </c>
      <c r="CB512" s="8" t="n">
        <v>42</v>
      </c>
      <c r="CC512" s="8" t="n">
        <v>50</v>
      </c>
      <c r="CD512" s="8" t="n">
        <v>44</v>
      </c>
      <c r="CE512" s="8" t="n">
        <v>42</v>
      </c>
      <c r="CF512" s="8" t="n">
        <v>79</v>
      </c>
      <c r="CG512" s="8" t="n">
        <v>62</v>
      </c>
      <c r="CH512" s="8" t="n">
        <v>122</v>
      </c>
      <c r="CI512" s="8" t="n">
        <v>114</v>
      </c>
      <c r="CJ512" s="8" t="n">
        <v>0</v>
      </c>
      <c r="CK512" s="8" t="n">
        <v>0</v>
      </c>
      <c r="CL512" s="8" t="n">
        <v>1</v>
      </c>
      <c r="CM512" s="8" t="n">
        <v>0</v>
      </c>
      <c r="CN512" s="8" t="n">
        <v>1</v>
      </c>
      <c r="CO512" s="8" t="n">
        <v>0</v>
      </c>
      <c r="CP512" s="8" t="n">
        <v>0</v>
      </c>
      <c r="CQ512" s="8" t="n">
        <v>2</v>
      </c>
      <c r="CR512" s="8" t="n">
        <v>0</v>
      </c>
      <c r="CS512" s="8" t="n">
        <v>0</v>
      </c>
      <c r="CT512" s="8" t="n">
        <v>0</v>
      </c>
      <c r="CU512" s="8" t="n">
        <v>0</v>
      </c>
      <c r="CV512" s="8" t="n">
        <v>0</v>
      </c>
      <c r="CW512" s="8" t="n">
        <v>2</v>
      </c>
      <c r="CX512" s="8" t="n">
        <v>0</v>
      </c>
      <c r="CY512" s="8" t="n">
        <v>2</v>
      </c>
      <c r="CZ512" s="8" t="n">
        <v>5</v>
      </c>
      <c r="DA512" s="8" t="n">
        <v>23</v>
      </c>
      <c r="DB512" s="8" t="n">
        <v>3</v>
      </c>
      <c r="DC512" s="8" t="n">
        <v>0</v>
      </c>
      <c r="DD512" s="8" t="n">
        <v>2</v>
      </c>
      <c r="DE512" s="8" t="n">
        <v>12</v>
      </c>
      <c r="DF512" s="8" t="n">
        <v>1</v>
      </c>
      <c r="DG512" s="8" t="n">
        <v>4</v>
      </c>
      <c r="DH512" s="8" t="n">
        <v>28</v>
      </c>
      <c r="DI512" s="8" t="n">
        <v>9</v>
      </c>
      <c r="DJ512" s="8" t="n">
        <v>11</v>
      </c>
      <c r="DK512" s="8" t="n">
        <v>8</v>
      </c>
      <c r="DL512" s="8" t="n">
        <v>7</v>
      </c>
      <c r="DM512" s="8" t="n">
        <v>1</v>
      </c>
      <c r="DN512" s="8" t="n">
        <v>11</v>
      </c>
      <c r="DO512" s="8" t="n">
        <v>10</v>
      </c>
      <c r="DP512" s="8" t="n">
        <v>1</v>
      </c>
      <c r="DQ512" s="8" t="n">
        <f aca="false">DJ512-DI512</f>
        <v>2</v>
      </c>
      <c r="DR512" s="19" t="n">
        <v>2.346</v>
      </c>
      <c r="DS512" s="8" t="n">
        <v>8</v>
      </c>
      <c r="DT512" s="8" t="n">
        <v>1</v>
      </c>
      <c r="DU512" s="8" t="n">
        <v>0</v>
      </c>
      <c r="DV512" s="8" t="n">
        <v>0</v>
      </c>
      <c r="DW512" s="8" t="n">
        <v>0</v>
      </c>
      <c r="DX512" s="8" t="n">
        <v>408</v>
      </c>
      <c r="DY512" s="8" t="n">
        <v>461</v>
      </c>
      <c r="DZ512" s="8" t="n">
        <v>323</v>
      </c>
      <c r="EA512" s="8" t="n">
        <v>345</v>
      </c>
      <c r="EB512" s="8" t="n">
        <v>230</v>
      </c>
      <c r="EC512" s="8" t="n">
        <v>252</v>
      </c>
      <c r="ED512" s="8" t="n">
        <v>18.05</v>
      </c>
      <c r="EE512" s="8" t="n">
        <v>22.02</v>
      </c>
      <c r="EF512" s="8" t="n">
        <v>16</v>
      </c>
      <c r="EG512" s="8" t="n">
        <v>27</v>
      </c>
      <c r="EH512" s="12" t="n">
        <f aca="false">EF512/EB512</f>
        <v>0.0695652173913043</v>
      </c>
      <c r="EI512" s="20" t="n">
        <f aca="false">1-EG512/EC512</f>
        <v>0.892857142857143</v>
      </c>
      <c r="EJ512" s="21" t="n">
        <f aca="false">EH512+EI512</f>
        <v>0.962422360248447</v>
      </c>
      <c r="EK512" s="8" t="n">
        <v>409</v>
      </c>
      <c r="EL512" s="8" t="n">
        <v>465</v>
      </c>
      <c r="EM512" s="8" t="n">
        <v>324</v>
      </c>
      <c r="EN512" s="8" t="n">
        <v>348</v>
      </c>
      <c r="EO512" s="8" t="n">
        <v>230</v>
      </c>
      <c r="EP512" s="8" t="n">
        <v>254</v>
      </c>
      <c r="EQ512" s="8" t="n">
        <v>17</v>
      </c>
      <c r="ER512" s="8" t="n">
        <v>27</v>
      </c>
      <c r="ES512" s="8" t="n">
        <v>188</v>
      </c>
      <c r="ET512" s="8" t="n">
        <v>227</v>
      </c>
      <c r="EU512" s="8" t="n">
        <v>72</v>
      </c>
      <c r="EV512" s="8" t="n">
        <v>97</v>
      </c>
      <c r="EW512" s="8" t="n">
        <v>6</v>
      </c>
      <c r="EX512" s="8" t="n">
        <v>14</v>
      </c>
      <c r="EY512" s="8" t="n">
        <v>31</v>
      </c>
      <c r="EZ512" s="8" t="n">
        <v>34</v>
      </c>
      <c r="FA512" s="8" t="n">
        <v>-0.1</v>
      </c>
      <c r="FB512" s="8" t="n">
        <v>0.4</v>
      </c>
      <c r="FC512" s="8" t="n">
        <v>0.3</v>
      </c>
      <c r="FD512" s="19" t="n">
        <v>8.59</v>
      </c>
      <c r="FE512" s="18" t="n">
        <f aca="false">FD512/V512</f>
        <v>0.162075471698113</v>
      </c>
      <c r="FF512" s="8" t="n">
        <v>0.3757</v>
      </c>
      <c r="FG512" s="8" t="n">
        <v>-0.1</v>
      </c>
      <c r="FH512" s="8" t="n">
        <v>0.03</v>
      </c>
      <c r="FI512" s="8" t="n">
        <v>-0.08</v>
      </c>
      <c r="FJ512" s="22"/>
      <c r="FK512" s="22"/>
      <c r="FL512" s="22"/>
      <c r="FM512" s="8" t="n">
        <f aca="false">BL512+BS512+AH512+DT512</f>
        <v>125</v>
      </c>
      <c r="FN512" s="19" t="n">
        <f aca="false">IF(DS512&gt;0,(BL512+BR512)/DS512,0)</f>
        <v>11.25</v>
      </c>
      <c r="FO512" s="12" t="n">
        <v>0.0266753416</v>
      </c>
      <c r="FP512" s="19" t="n">
        <f aca="false">Z512-AH512/10</f>
        <v>5.9</v>
      </c>
      <c r="FQ512" s="19" t="n">
        <f aca="false">Z512+DR512/5</f>
        <v>8.4692</v>
      </c>
      <c r="FR512" s="19" t="n">
        <f aca="false">(DX512+DY512)/AL512*60</f>
        <v>104.652563124724</v>
      </c>
      <c r="FS512" s="8" t="n">
        <v>11</v>
      </c>
      <c r="FT512" s="17" t="s">
        <v>2495</v>
      </c>
      <c r="FU512" s="8" t="n">
        <v>265</v>
      </c>
      <c r="FV512" s="22"/>
      <c r="FW512" s="17" t="s">
        <v>270</v>
      </c>
      <c r="FX512" s="23" t="n">
        <v>800000</v>
      </c>
      <c r="FY512" s="23" t="n">
        <v>825000</v>
      </c>
      <c r="FZ512" s="8" t="n">
        <v>115</v>
      </c>
      <c r="GA512" s="8" t="n">
        <v>11</v>
      </c>
      <c r="GB512" s="8" t="n">
        <v>10</v>
      </c>
      <c r="GC512" s="8" t="n">
        <v>21</v>
      </c>
      <c r="GD512" s="8" t="n">
        <v>7</v>
      </c>
      <c r="GE512" s="8" t="n">
        <v>46</v>
      </c>
      <c r="GF512" s="8" t="n">
        <v>107</v>
      </c>
      <c r="GG512" s="8" t="n">
        <v>1101</v>
      </c>
      <c r="GH512" s="8" t="n">
        <v>0.4</v>
      </c>
      <c r="GI512" s="8" t="n">
        <v>1.4</v>
      </c>
      <c r="GJ512" s="8" t="n">
        <v>1.9</v>
      </c>
      <c r="GK512" s="8" t="n">
        <f aca="false">Z512-AH512/10</f>
        <v>5.9</v>
      </c>
      <c r="GL512" s="22"/>
      <c r="GM512" s="22"/>
      <c r="GN512" s="22"/>
      <c r="GO512" s="22"/>
      <c r="GP512" s="22"/>
    </row>
    <row r="513" customFormat="false" ht="13.65" hidden="false" customHeight="true" outlineLevel="0" collapsed="false">
      <c r="A513" s="16" t="n">
        <v>32626</v>
      </c>
      <c r="B513" s="17" t="s">
        <v>408</v>
      </c>
      <c r="C513" s="17" t="s">
        <v>360</v>
      </c>
      <c r="D513" s="17" t="s">
        <v>283</v>
      </c>
      <c r="E513" s="17" t="s">
        <v>283</v>
      </c>
      <c r="F513" s="8" t="n">
        <v>71</v>
      </c>
      <c r="G513" s="8" t="n">
        <v>192</v>
      </c>
      <c r="H513" s="22"/>
      <c r="I513" s="22"/>
      <c r="J513" s="22"/>
      <c r="K513" s="17" t="s">
        <v>273</v>
      </c>
      <c r="L513" s="8" t="n">
        <v>2013</v>
      </c>
      <c r="M513" s="8" t="n">
        <v>28</v>
      </c>
      <c r="N513" s="8" t="n">
        <v>5</v>
      </c>
      <c r="O513" s="8" t="n">
        <v>8476822</v>
      </c>
      <c r="P513" s="17" t="s">
        <v>2496</v>
      </c>
      <c r="Q513" s="17" t="s">
        <v>2497</v>
      </c>
      <c r="R513" s="17" t="s">
        <v>2498</v>
      </c>
      <c r="S513" s="17" t="s">
        <v>2499</v>
      </c>
      <c r="T513" s="17" t="s">
        <v>299</v>
      </c>
      <c r="U513" s="17" t="s">
        <v>510</v>
      </c>
      <c r="V513" s="8" t="n">
        <v>69</v>
      </c>
      <c r="W513" s="8" t="n">
        <v>11</v>
      </c>
      <c r="X513" s="8" t="n">
        <v>8</v>
      </c>
      <c r="Y513" s="8" t="n">
        <v>5</v>
      </c>
      <c r="Z513" s="8" t="n">
        <v>19</v>
      </c>
      <c r="AA513" s="8" t="n">
        <v>14</v>
      </c>
      <c r="AB513" s="8" t="n">
        <v>44</v>
      </c>
      <c r="AC513" s="18" t="n">
        <f aca="false">Z513/V513</f>
        <v>0.27536231884058</v>
      </c>
      <c r="AD513" s="19" t="n">
        <f aca="false">IF(FZ513&gt;V513,Z513-V513*(GC513-Z513)/(FZ513-V513),0)</f>
        <v>4.8703071672355</v>
      </c>
      <c r="AE513" s="19" t="n">
        <v>7.843</v>
      </c>
      <c r="AF513" s="8" t="n">
        <v>-14</v>
      </c>
      <c r="AG513" s="8" t="n">
        <v>-6.9</v>
      </c>
      <c r="AH513" s="8" t="n">
        <v>17</v>
      </c>
      <c r="AI513" s="8" t="n">
        <v>1385</v>
      </c>
      <c r="AJ513" s="8" t="n">
        <v>54644</v>
      </c>
      <c r="AK513" s="19" t="n">
        <v>910.73333333333</v>
      </c>
      <c r="AL513" s="8" t="n">
        <v>895.55</v>
      </c>
      <c r="AM513" s="8" t="n">
        <v>911</v>
      </c>
      <c r="AN513" s="18" t="n">
        <f aca="false">AJ513/60/V513</f>
        <v>13.1990338164251</v>
      </c>
      <c r="AO513" s="8" t="n">
        <v>22.18</v>
      </c>
      <c r="AP513" s="12" t="n">
        <f aca="false">IF(EF513&gt;0,Z513/EF513,0)</f>
        <v>0.826086956521739</v>
      </c>
      <c r="AQ513" s="8" t="n">
        <v>121</v>
      </c>
      <c r="AR513" s="8" t="n">
        <v>122</v>
      </c>
      <c r="AS513" s="8" t="n">
        <v>122</v>
      </c>
      <c r="AT513" s="8" t="n">
        <v>114</v>
      </c>
      <c r="AU513" s="8" t="n">
        <v>115</v>
      </c>
      <c r="AV513" s="8" t="n">
        <v>88</v>
      </c>
      <c r="AW513" s="8" t="n">
        <v>86</v>
      </c>
      <c r="AX513" s="8" t="n">
        <v>48</v>
      </c>
      <c r="AY513" s="8" t="n">
        <v>8</v>
      </c>
      <c r="AZ513" s="8" t="n">
        <v>9</v>
      </c>
      <c r="BA513" s="8" t="n">
        <f aca="false">AY513+AZ513</f>
        <v>17</v>
      </c>
      <c r="BB513" s="8" t="n">
        <v>11.23</v>
      </c>
      <c r="BC513" s="8" t="n">
        <v>31.2386</v>
      </c>
      <c r="BD513" s="19" t="n">
        <v>133.8</v>
      </c>
      <c r="BE513" s="19" t="n">
        <v>8.81487446014204</v>
      </c>
      <c r="BF513" s="19" t="n">
        <f aca="false">AQ513+BD513</f>
        <v>254.8</v>
      </c>
      <c r="BG513" s="19" t="n">
        <f aca="false">IF(AL513&gt;0,BF513/AL513*60,0)</f>
        <v>17.071073641896</v>
      </c>
      <c r="BH513" s="8" t="n">
        <v>221</v>
      </c>
      <c r="BI513" s="8" t="n">
        <v>252</v>
      </c>
      <c r="BJ513" s="8" t="n">
        <v>621</v>
      </c>
      <c r="BK513" s="12" t="n">
        <f aca="false">BH513/(BH513+BJ513)</f>
        <v>0.262470308788599</v>
      </c>
      <c r="BL513" s="8" t="n">
        <v>137</v>
      </c>
      <c r="BM513" s="8" t="n">
        <v>136</v>
      </c>
      <c r="BN513" s="8" t="n">
        <v>92</v>
      </c>
      <c r="BO513" s="8" t="n">
        <f aca="false">BM513-BN513</f>
        <v>44</v>
      </c>
      <c r="BP513" s="8" t="n">
        <v>27</v>
      </c>
      <c r="BQ513" s="8" t="n">
        <v>10</v>
      </c>
      <c r="BR513" s="8" t="n">
        <v>16</v>
      </c>
      <c r="BS513" s="8" t="n">
        <v>83</v>
      </c>
      <c r="BT513" s="12" t="n">
        <f aca="false">BS513/(EA513+BS513)</f>
        <v>0.0988095238095238</v>
      </c>
      <c r="BU513" s="8" t="n">
        <v>394</v>
      </c>
      <c r="BV513" s="8" t="n">
        <v>285</v>
      </c>
      <c r="BW513" s="12" t="n">
        <f aca="false">IF(BU513+BV513&gt;0,BU513/(BU513+BV513),0)</f>
        <v>0.580265095729013</v>
      </c>
      <c r="BX513" s="8" t="n">
        <v>231</v>
      </c>
      <c r="BY513" s="8" t="n">
        <v>167</v>
      </c>
      <c r="BZ513" s="8" t="n">
        <v>85</v>
      </c>
      <c r="CA513" s="8" t="n">
        <v>51</v>
      </c>
      <c r="CB513" s="8" t="n">
        <v>78</v>
      </c>
      <c r="CC513" s="8" t="n">
        <v>67</v>
      </c>
      <c r="CD513" s="8" t="n">
        <v>106</v>
      </c>
      <c r="CE513" s="8" t="n">
        <v>72</v>
      </c>
      <c r="CF513" s="8" t="n">
        <v>154</v>
      </c>
      <c r="CG513" s="8" t="n">
        <v>114</v>
      </c>
      <c r="CH513" s="8" t="n">
        <v>239</v>
      </c>
      <c r="CI513" s="8" t="n">
        <v>180</v>
      </c>
      <c r="CJ513" s="8" t="n">
        <v>0</v>
      </c>
      <c r="CK513" s="8" t="n">
        <v>0</v>
      </c>
      <c r="CL513" s="8" t="n">
        <v>1</v>
      </c>
      <c r="CM513" s="8" t="n">
        <v>2</v>
      </c>
      <c r="CN513" s="8" t="n">
        <v>2</v>
      </c>
      <c r="CO513" s="8" t="n">
        <v>0</v>
      </c>
      <c r="CP513" s="8" t="n">
        <v>0</v>
      </c>
      <c r="CQ513" s="8" t="n">
        <v>2</v>
      </c>
      <c r="CR513" s="8" t="n">
        <v>0</v>
      </c>
      <c r="CS513" s="8" t="n">
        <v>0</v>
      </c>
      <c r="CT513" s="8" t="n">
        <v>0</v>
      </c>
      <c r="CU513" s="8" t="n">
        <v>1</v>
      </c>
      <c r="CV513" s="8" t="n">
        <v>0</v>
      </c>
      <c r="CW513" s="8" t="n">
        <v>8</v>
      </c>
      <c r="CX513" s="8" t="n">
        <v>0</v>
      </c>
      <c r="CY513" s="8" t="n">
        <v>0</v>
      </c>
      <c r="CZ513" s="8" t="n">
        <v>2</v>
      </c>
      <c r="DA513" s="8" t="n">
        <v>25</v>
      </c>
      <c r="DB513" s="8" t="n">
        <v>16</v>
      </c>
      <c r="DC513" s="8" t="n">
        <v>2</v>
      </c>
      <c r="DD513" s="8" t="n">
        <v>3</v>
      </c>
      <c r="DE513" s="8" t="n">
        <v>5</v>
      </c>
      <c r="DF513" s="8" t="n">
        <v>13</v>
      </c>
      <c r="DG513" s="8" t="n">
        <v>0</v>
      </c>
      <c r="DH513" s="8" t="n">
        <v>49</v>
      </c>
      <c r="DI513" s="8" t="n">
        <v>7</v>
      </c>
      <c r="DJ513" s="8" t="n">
        <v>17</v>
      </c>
      <c r="DK513" s="8" t="n">
        <v>6</v>
      </c>
      <c r="DL513" s="8" t="n">
        <v>5</v>
      </c>
      <c r="DM513" s="8" t="n">
        <v>1</v>
      </c>
      <c r="DN513" s="8" t="n">
        <v>15</v>
      </c>
      <c r="DO513" s="8" t="n">
        <v>14</v>
      </c>
      <c r="DP513" s="8" t="n">
        <v>1</v>
      </c>
      <c r="DQ513" s="8" t="n">
        <f aca="false">DJ513-DI513</f>
        <v>10</v>
      </c>
      <c r="DR513" s="19" t="n">
        <v>6.291</v>
      </c>
      <c r="DS513" s="8" t="n">
        <v>6</v>
      </c>
      <c r="DT513" s="8" t="n">
        <v>1</v>
      </c>
      <c r="DU513" s="8" t="n">
        <v>0</v>
      </c>
      <c r="DV513" s="8" t="n">
        <v>0</v>
      </c>
      <c r="DW513" s="8" t="n">
        <v>0</v>
      </c>
      <c r="DX513" s="8" t="n">
        <v>608</v>
      </c>
      <c r="DY513" s="8" t="n">
        <v>1065</v>
      </c>
      <c r="DZ513" s="8" t="n">
        <v>495</v>
      </c>
      <c r="EA513" s="8" t="n">
        <v>757</v>
      </c>
      <c r="EB513" s="8" t="n">
        <v>345</v>
      </c>
      <c r="EC513" s="8" t="n">
        <v>532</v>
      </c>
      <c r="ED513" s="8" t="n">
        <v>31.59</v>
      </c>
      <c r="EE513" s="8" t="n">
        <v>53.74</v>
      </c>
      <c r="EF513" s="8" t="n">
        <v>23</v>
      </c>
      <c r="EG513" s="8" t="n">
        <v>60</v>
      </c>
      <c r="EH513" s="12" t="n">
        <f aca="false">EF513/EB513</f>
        <v>0.0666666666666667</v>
      </c>
      <c r="EI513" s="20" t="n">
        <f aca="false">1-EG513/EC513</f>
        <v>0.887218045112782</v>
      </c>
      <c r="EJ513" s="21" t="n">
        <f aca="false">EH513+EI513</f>
        <v>0.953884711779449</v>
      </c>
      <c r="EK513" s="8" t="n">
        <v>613</v>
      </c>
      <c r="EL513" s="8" t="n">
        <v>1088</v>
      </c>
      <c r="EM513" s="8" t="n">
        <v>499</v>
      </c>
      <c r="EN513" s="8" t="n">
        <v>772</v>
      </c>
      <c r="EO513" s="8" t="n">
        <v>348</v>
      </c>
      <c r="EP513" s="8" t="n">
        <v>544</v>
      </c>
      <c r="EQ513" s="8" t="n">
        <v>23</v>
      </c>
      <c r="ER513" s="8" t="n">
        <v>60</v>
      </c>
      <c r="ES513" s="8" t="n">
        <v>293</v>
      </c>
      <c r="ET513" s="8" t="n">
        <v>530</v>
      </c>
      <c r="EU513" s="8" t="n">
        <v>122</v>
      </c>
      <c r="EV513" s="8" t="n">
        <v>192</v>
      </c>
      <c r="EW513" s="8" t="n">
        <v>15</v>
      </c>
      <c r="EX513" s="8" t="n">
        <v>32</v>
      </c>
      <c r="EY513" s="8" t="n">
        <v>53</v>
      </c>
      <c r="EZ513" s="8" t="n">
        <v>49</v>
      </c>
      <c r="FA513" s="8" t="n">
        <v>0.5</v>
      </c>
      <c r="FB513" s="8" t="n">
        <v>0.6</v>
      </c>
      <c r="FC513" s="8" t="n">
        <v>1.1</v>
      </c>
      <c r="FD513" s="19" t="n">
        <v>15.62</v>
      </c>
      <c r="FE513" s="18" t="n">
        <f aca="false">FD513/V513</f>
        <v>0.226376811594203</v>
      </c>
      <c r="FF513" s="8" t="n">
        <v>2.2354</v>
      </c>
      <c r="FG513" s="8" t="n">
        <v>0.24</v>
      </c>
      <c r="FH513" s="8" t="n">
        <v>-0.09</v>
      </c>
      <c r="FI513" s="8" t="n">
        <v>0.15</v>
      </c>
      <c r="FJ513" s="22"/>
      <c r="FK513" s="22"/>
      <c r="FL513" s="22"/>
      <c r="FM513" s="8" t="n">
        <f aca="false">BL513+BS513+AH513+DT513</f>
        <v>238</v>
      </c>
      <c r="FN513" s="19" t="n">
        <f aca="false">IF(DS513&gt;0,(BL513+BR513)/DS513,0)</f>
        <v>25.5</v>
      </c>
      <c r="FO513" s="12" t="n">
        <v>0.0650371332</v>
      </c>
      <c r="FP513" s="19" t="n">
        <f aca="false">Z513-AH513/10</f>
        <v>17.3</v>
      </c>
      <c r="FQ513" s="19" t="n">
        <f aca="false">Z513+DR513/5</f>
        <v>20.2582</v>
      </c>
      <c r="FR513" s="19" t="n">
        <f aca="false">(DX513+DY513)/AL513*60</f>
        <v>112.087543967394</v>
      </c>
      <c r="FS513" s="8" t="n">
        <v>5</v>
      </c>
      <c r="FT513" s="17" t="s">
        <v>2500</v>
      </c>
      <c r="FU513" s="8" t="n">
        <v>217</v>
      </c>
      <c r="FV513" s="22"/>
      <c r="FW513" s="17" t="s">
        <v>280</v>
      </c>
      <c r="FX513" s="23" t="n">
        <v>2000000</v>
      </c>
      <c r="FY513" s="23" t="n">
        <v>1800000</v>
      </c>
      <c r="FZ513" s="8" t="n">
        <v>362</v>
      </c>
      <c r="GA513" s="8" t="n">
        <v>35</v>
      </c>
      <c r="GB513" s="8" t="n">
        <v>44</v>
      </c>
      <c r="GC513" s="8" t="n">
        <v>79</v>
      </c>
      <c r="GD513" s="8" t="n">
        <v>-23</v>
      </c>
      <c r="GE513" s="8" t="n">
        <v>145</v>
      </c>
      <c r="GF513" s="8" t="n">
        <v>410</v>
      </c>
      <c r="GG513" s="8" t="n">
        <v>5034</v>
      </c>
      <c r="GH513" s="8" t="n">
        <v>-1.6</v>
      </c>
      <c r="GI513" s="8" t="n">
        <v>5</v>
      </c>
      <c r="GJ513" s="8" t="n">
        <v>3.4</v>
      </c>
      <c r="GK513" s="8" t="n">
        <f aca="false">Z513-AH513/10</f>
        <v>17.3</v>
      </c>
      <c r="GL513" s="22"/>
      <c r="GM513" s="22"/>
      <c r="GN513" s="22"/>
      <c r="GO513" s="22"/>
      <c r="GP513" s="22"/>
    </row>
    <row r="514" customFormat="false" ht="13.65" hidden="false" customHeight="true" outlineLevel="0" collapsed="false">
      <c r="A514" s="16" t="n">
        <v>35768</v>
      </c>
      <c r="B514" s="17" t="s">
        <v>1150</v>
      </c>
      <c r="C514" s="17" t="s">
        <v>328</v>
      </c>
      <c r="D514" s="17" t="s">
        <v>283</v>
      </c>
      <c r="E514" s="17" t="s">
        <v>283</v>
      </c>
      <c r="F514" s="8" t="n">
        <v>72</v>
      </c>
      <c r="G514" s="8" t="n">
        <v>193</v>
      </c>
      <c r="H514" s="8" t="n">
        <v>2016</v>
      </c>
      <c r="I514" s="8" t="n">
        <v>1</v>
      </c>
      <c r="J514" s="8" t="n">
        <v>15</v>
      </c>
      <c r="K514" s="17" t="s">
        <v>273</v>
      </c>
      <c r="L514" s="8" t="n">
        <v>2017</v>
      </c>
      <c r="M514" s="8" t="n">
        <v>20</v>
      </c>
      <c r="N514" s="8" t="n">
        <v>1</v>
      </c>
      <c r="O514" s="8" t="n">
        <v>8479316</v>
      </c>
      <c r="P514" s="17" t="s">
        <v>2501</v>
      </c>
      <c r="Q514" s="17" t="s">
        <v>2502</v>
      </c>
      <c r="R514" s="17" t="s">
        <v>2503</v>
      </c>
      <c r="S514" s="17" t="s">
        <v>2499</v>
      </c>
      <c r="T514" s="17" t="s">
        <v>313</v>
      </c>
      <c r="U514" s="17" t="s">
        <v>972</v>
      </c>
      <c r="V514" s="8" t="n">
        <v>19</v>
      </c>
      <c r="W514" s="8" t="n">
        <v>2</v>
      </c>
      <c r="X514" s="8" t="n">
        <v>2</v>
      </c>
      <c r="Y514" s="8" t="n">
        <v>1</v>
      </c>
      <c r="Z514" s="8" t="n">
        <v>4</v>
      </c>
      <c r="AA514" s="8" t="n">
        <v>23</v>
      </c>
      <c r="AB514" s="8" t="n">
        <v>72</v>
      </c>
      <c r="AC514" s="18" t="n">
        <f aca="false">Z514/V514</f>
        <v>0.210526315789474</v>
      </c>
      <c r="AD514" s="19" t="n">
        <f aca="false">IF(FZ514&gt;V514,Z514-V514*(GC514-Z514)/(FZ514-V514),0)</f>
        <v>0</v>
      </c>
      <c r="AE514" s="19" t="n">
        <v>1.587</v>
      </c>
      <c r="AF514" s="8" t="n">
        <v>-3</v>
      </c>
      <c r="AG514" s="8" t="n">
        <v>-2.6</v>
      </c>
      <c r="AH514" s="8" t="n">
        <v>13</v>
      </c>
      <c r="AI514" s="8" t="n">
        <v>336</v>
      </c>
      <c r="AJ514" s="8" t="n">
        <v>14795</v>
      </c>
      <c r="AK514" s="19" t="n">
        <v>246.58333333333</v>
      </c>
      <c r="AL514" s="8" t="n">
        <v>246.58</v>
      </c>
      <c r="AM514" s="8" t="n">
        <v>247</v>
      </c>
      <c r="AN514" s="18" t="n">
        <f aca="false">AJ514/60/V514</f>
        <v>12.9780701754386</v>
      </c>
      <c r="AO514" s="8" t="n">
        <v>21.97</v>
      </c>
      <c r="AP514" s="12" t="n">
        <f aca="false">IF(EF514&gt;0,Z514/EF514,0)</f>
        <v>0.8</v>
      </c>
      <c r="AQ514" s="8" t="n">
        <v>54</v>
      </c>
      <c r="AR514" s="8" t="n">
        <v>54</v>
      </c>
      <c r="AS514" s="8" t="n">
        <v>54</v>
      </c>
      <c r="AT514" s="8" t="n">
        <v>40</v>
      </c>
      <c r="AU514" s="8" t="n">
        <v>40</v>
      </c>
      <c r="AV514" s="8" t="n">
        <v>32</v>
      </c>
      <c r="AW514" s="8" t="n">
        <v>26</v>
      </c>
      <c r="AX514" s="8" t="n">
        <v>10</v>
      </c>
      <c r="AY514" s="8" t="n">
        <v>3</v>
      </c>
      <c r="AZ514" s="8" t="n">
        <v>2</v>
      </c>
      <c r="BA514" s="8" t="n">
        <f aca="false">AY514+AZ514</f>
        <v>5</v>
      </c>
      <c r="BB514" s="8" t="n">
        <v>1.83</v>
      </c>
      <c r="BC514" s="8" t="n">
        <v>38.9688</v>
      </c>
      <c r="BD514" s="19" t="n">
        <v>0</v>
      </c>
      <c r="BE514" s="19" t="n">
        <v>0</v>
      </c>
      <c r="BF514" s="19" t="n">
        <f aca="false">AQ514+BD514</f>
        <v>54</v>
      </c>
      <c r="BG514" s="19" t="n">
        <f aca="false">IF(AL514&gt;0,BF514/AL514*60,0)</f>
        <v>13.1397518046881</v>
      </c>
      <c r="BH514" s="8" t="n">
        <v>78</v>
      </c>
      <c r="BI514" s="8" t="n">
        <v>86</v>
      </c>
      <c r="BJ514" s="8" t="n">
        <v>83</v>
      </c>
      <c r="BK514" s="12" t="n">
        <f aca="false">BH514/(BH514+BJ514)</f>
        <v>0.484472049689441</v>
      </c>
      <c r="BL514" s="8" t="n">
        <v>34</v>
      </c>
      <c r="BM514" s="8" t="n">
        <v>34</v>
      </c>
      <c r="BN514" s="8" t="n">
        <v>19</v>
      </c>
      <c r="BO514" s="8" t="n">
        <f aca="false">BM514-BN514</f>
        <v>15</v>
      </c>
      <c r="BP514" s="8" t="n">
        <v>8</v>
      </c>
      <c r="BQ514" s="8" t="n">
        <v>4</v>
      </c>
      <c r="BR514" s="8" t="n">
        <v>2</v>
      </c>
      <c r="BS514" s="8" t="n">
        <v>8</v>
      </c>
      <c r="BT514" s="12" t="n">
        <f aca="false">BS514/(EA514+BS514)</f>
        <v>0.0459770114942529</v>
      </c>
      <c r="BU514" s="8" t="n">
        <v>24</v>
      </c>
      <c r="BV514" s="8" t="n">
        <v>30</v>
      </c>
      <c r="BW514" s="12" t="n">
        <f aca="false">IF(BU514+BV514&gt;0,BU514/(BU514+BV514),0)</f>
        <v>0.444444444444444</v>
      </c>
      <c r="BX514" s="8" t="n">
        <v>9</v>
      </c>
      <c r="BY514" s="8" t="n">
        <v>14</v>
      </c>
      <c r="BZ514" s="8" t="n">
        <v>3</v>
      </c>
      <c r="CA514" s="8" t="n">
        <v>4</v>
      </c>
      <c r="CB514" s="8" t="n">
        <v>12</v>
      </c>
      <c r="CC514" s="8" t="n">
        <v>12</v>
      </c>
      <c r="CD514" s="8" t="n">
        <v>3</v>
      </c>
      <c r="CE514" s="8" t="n">
        <v>10</v>
      </c>
      <c r="CF514" s="8" t="n">
        <v>9</v>
      </c>
      <c r="CG514" s="8" t="n">
        <v>10</v>
      </c>
      <c r="CH514" s="8" t="n">
        <v>18</v>
      </c>
      <c r="CI514" s="8" t="n">
        <v>20</v>
      </c>
      <c r="CJ514" s="8" t="n">
        <v>0</v>
      </c>
      <c r="CK514" s="8" t="n">
        <v>0</v>
      </c>
      <c r="CL514" s="8" t="n">
        <v>0</v>
      </c>
      <c r="CM514" s="8" t="n">
        <v>0</v>
      </c>
      <c r="CN514" s="8" t="n">
        <v>0</v>
      </c>
      <c r="CO514" s="8" t="n">
        <v>0</v>
      </c>
      <c r="CP514" s="8" t="n">
        <v>0</v>
      </c>
      <c r="CQ514" s="8" t="n">
        <v>0</v>
      </c>
      <c r="CR514" s="8" t="n">
        <v>0</v>
      </c>
      <c r="CS514" s="8" t="n">
        <v>0</v>
      </c>
      <c r="CT514" s="8" t="n">
        <v>0</v>
      </c>
      <c r="CU514" s="8" t="n">
        <v>0</v>
      </c>
      <c r="CV514" s="8" t="n">
        <v>0</v>
      </c>
      <c r="CW514" s="8" t="n">
        <v>2</v>
      </c>
      <c r="CX514" s="8" t="n">
        <v>0</v>
      </c>
      <c r="CY514" s="8" t="n">
        <v>0</v>
      </c>
      <c r="CZ514" s="8" t="n">
        <v>0</v>
      </c>
      <c r="DA514" s="8" t="n">
        <v>8</v>
      </c>
      <c r="DB514" s="8" t="n">
        <v>0</v>
      </c>
      <c r="DC514" s="8" t="n">
        <v>1</v>
      </c>
      <c r="DD514" s="8" t="n">
        <v>0</v>
      </c>
      <c r="DE514" s="8" t="n">
        <v>10</v>
      </c>
      <c r="DF514" s="8" t="n">
        <v>1</v>
      </c>
      <c r="DG514" s="8" t="n">
        <v>0</v>
      </c>
      <c r="DH514" s="8" t="n">
        <v>20</v>
      </c>
      <c r="DI514" s="8" t="n">
        <v>4</v>
      </c>
      <c r="DJ514" s="8" t="n">
        <v>3</v>
      </c>
      <c r="DK514" s="8" t="n">
        <v>5</v>
      </c>
      <c r="DL514" s="8" t="n">
        <v>4</v>
      </c>
      <c r="DM514" s="8" t="n">
        <v>1</v>
      </c>
      <c r="DN514" s="8" t="n">
        <v>4</v>
      </c>
      <c r="DO514" s="8" t="n">
        <v>3</v>
      </c>
      <c r="DP514" s="8" t="n">
        <v>1</v>
      </c>
      <c r="DQ514" s="8" t="n">
        <f aca="false">DJ514-DI514</f>
        <v>-1</v>
      </c>
      <c r="DR514" s="19" t="n">
        <v>-2.333</v>
      </c>
      <c r="DS514" s="8" t="n">
        <v>3</v>
      </c>
      <c r="DT514" s="8" t="n">
        <v>1</v>
      </c>
      <c r="DU514" s="8" t="n">
        <v>0</v>
      </c>
      <c r="DV514" s="8" t="n">
        <v>0</v>
      </c>
      <c r="DW514" s="8" t="n">
        <v>0</v>
      </c>
      <c r="DX514" s="8" t="n">
        <v>197</v>
      </c>
      <c r="DY514" s="8" t="n">
        <v>227</v>
      </c>
      <c r="DZ514" s="8" t="n">
        <v>147</v>
      </c>
      <c r="EA514" s="8" t="n">
        <v>166</v>
      </c>
      <c r="EB514" s="8" t="n">
        <v>110</v>
      </c>
      <c r="EC514" s="8" t="n">
        <v>132</v>
      </c>
      <c r="ED514" s="8" t="n">
        <v>5.99</v>
      </c>
      <c r="EE514" s="8" t="n">
        <v>9.46</v>
      </c>
      <c r="EF514" s="8" t="n">
        <v>5</v>
      </c>
      <c r="EG514" s="8" t="n">
        <v>9</v>
      </c>
      <c r="EH514" s="12" t="n">
        <f aca="false">EF514/EB514</f>
        <v>0.0454545454545455</v>
      </c>
      <c r="EI514" s="20" t="n">
        <f aca="false">1-EG514/EC514</f>
        <v>0.931818181818182</v>
      </c>
      <c r="EJ514" s="21" t="n">
        <f aca="false">EH514+EI514</f>
        <v>0.977272727272727</v>
      </c>
      <c r="EK514" s="8" t="n">
        <v>196</v>
      </c>
      <c r="EL514" s="8" t="n">
        <v>228</v>
      </c>
      <c r="EM514" s="8" t="n">
        <v>147</v>
      </c>
      <c r="EN514" s="8" t="n">
        <v>167</v>
      </c>
      <c r="EO514" s="8" t="n">
        <v>110</v>
      </c>
      <c r="EP514" s="8" t="n">
        <v>133</v>
      </c>
      <c r="EQ514" s="8" t="n">
        <v>5</v>
      </c>
      <c r="ER514" s="8" t="n">
        <v>9</v>
      </c>
      <c r="ES514" s="8" t="n">
        <v>81</v>
      </c>
      <c r="ET514" s="8" t="n">
        <v>105</v>
      </c>
      <c r="EU514" s="8" t="n">
        <v>23</v>
      </c>
      <c r="EV514" s="8" t="n">
        <v>43</v>
      </c>
      <c r="EW514" s="8" t="n">
        <v>2</v>
      </c>
      <c r="EX514" s="8" t="n">
        <v>5</v>
      </c>
      <c r="EY514" s="8" t="n">
        <v>14</v>
      </c>
      <c r="EZ514" s="8" t="n">
        <v>16</v>
      </c>
      <c r="FA514" s="8" t="n">
        <v>-0.1</v>
      </c>
      <c r="FB514" s="8" t="n">
        <v>0.1</v>
      </c>
      <c r="FC514" s="8" t="n">
        <v>0.1</v>
      </c>
      <c r="FD514" s="19" t="n">
        <v>4.09</v>
      </c>
      <c r="FE514" s="18" t="n">
        <f aca="false">FD514/V514</f>
        <v>0.215263157894737</v>
      </c>
      <c r="FF514" s="8" t="n">
        <v>0.2991</v>
      </c>
      <c r="FG514" s="8" t="n">
        <v>-0.28</v>
      </c>
      <c r="FH514" s="8" t="n">
        <v>-0.01</v>
      </c>
      <c r="FI514" s="8" t="n">
        <v>-0.29</v>
      </c>
      <c r="FJ514" s="22"/>
      <c r="FK514" s="22"/>
      <c r="FL514" s="22"/>
      <c r="FM514" s="8" t="n">
        <f aca="false">BL514+BS514+AH514+DT514</f>
        <v>56</v>
      </c>
      <c r="FN514" s="19" t="n">
        <f aca="false">IF(DS514&gt;0,(BL514+BR514)/DS514,0)</f>
        <v>12</v>
      </c>
      <c r="FO514" s="12" t="n">
        <v>0.0348047538</v>
      </c>
      <c r="FP514" s="19" t="n">
        <f aca="false">Z514-AH514/10</f>
        <v>2.7</v>
      </c>
      <c r="FQ514" s="19" t="n">
        <f aca="false">Z514+DR514/5</f>
        <v>3.5334</v>
      </c>
      <c r="FR514" s="19" t="n">
        <f aca="false">(DX514+DY514)/AL514*60</f>
        <v>103.171384540514</v>
      </c>
      <c r="FS514" s="8" t="n">
        <v>16</v>
      </c>
      <c r="FT514" s="17" t="s">
        <v>453</v>
      </c>
      <c r="FU514" s="8" t="n">
        <v>278</v>
      </c>
      <c r="FV514" s="22"/>
      <c r="FW514" s="17" t="s">
        <v>270</v>
      </c>
      <c r="FX514" s="23" t="n">
        <v>925000</v>
      </c>
      <c r="FY514" s="23" t="n">
        <v>925000</v>
      </c>
      <c r="FZ514" s="8" t="n">
        <v>19</v>
      </c>
      <c r="GA514" s="8" t="n">
        <v>2</v>
      </c>
      <c r="GB514" s="8" t="n">
        <v>2</v>
      </c>
      <c r="GC514" s="8" t="n">
        <v>4</v>
      </c>
      <c r="GD514" s="8" t="n">
        <v>-3</v>
      </c>
      <c r="GE514" s="8" t="n">
        <v>13</v>
      </c>
      <c r="GF514" s="8" t="n">
        <v>32</v>
      </c>
      <c r="GG514" s="8" t="n">
        <v>247</v>
      </c>
      <c r="GH514" s="8" t="n">
        <v>-0.1</v>
      </c>
      <c r="GI514" s="8" t="n">
        <v>0.1</v>
      </c>
      <c r="GJ514" s="8" t="n">
        <v>0.1</v>
      </c>
      <c r="GK514" s="8" t="n">
        <f aca="false">Z514-AH514/10</f>
        <v>2.7</v>
      </c>
      <c r="GL514" s="22"/>
      <c r="GM514" s="22"/>
      <c r="GN514" s="22"/>
      <c r="GO514" s="22"/>
      <c r="GP514" s="22"/>
    </row>
    <row r="515" customFormat="false" ht="13.65" hidden="false" customHeight="true" outlineLevel="0" collapsed="false">
      <c r="A515" s="16" t="n">
        <v>32814</v>
      </c>
      <c r="B515" s="17" t="s">
        <v>836</v>
      </c>
      <c r="C515" s="17" t="s">
        <v>27</v>
      </c>
      <c r="D515" s="17" t="s">
        <v>262</v>
      </c>
      <c r="E515" s="17" t="s">
        <v>262</v>
      </c>
      <c r="F515" s="8" t="n">
        <v>74</v>
      </c>
      <c r="G515" s="8" t="n">
        <v>229</v>
      </c>
      <c r="H515" s="8" t="n">
        <v>2008</v>
      </c>
      <c r="I515" s="8" t="n">
        <v>1</v>
      </c>
      <c r="J515" s="8" t="n">
        <v>5</v>
      </c>
      <c r="K515" s="17" t="s">
        <v>273</v>
      </c>
      <c r="L515" s="8" t="n">
        <v>2008</v>
      </c>
      <c r="M515" s="8" t="n">
        <v>28</v>
      </c>
      <c r="N515" s="8" t="n">
        <v>10</v>
      </c>
      <c r="O515" s="8" t="n">
        <v>8474568</v>
      </c>
      <c r="P515" s="17" t="s">
        <v>2504</v>
      </c>
      <c r="Q515" s="17" t="s">
        <v>2505</v>
      </c>
      <c r="R515" s="17" t="s">
        <v>839</v>
      </c>
      <c r="S515" s="17" t="s">
        <v>2499</v>
      </c>
      <c r="T515" s="17" t="s">
        <v>278</v>
      </c>
      <c r="U515" s="17" t="s">
        <v>294</v>
      </c>
      <c r="V515" s="8" t="n">
        <v>64</v>
      </c>
      <c r="W515" s="8" t="n">
        <v>1</v>
      </c>
      <c r="X515" s="8" t="n">
        <v>6</v>
      </c>
      <c r="Y515" s="8" t="n">
        <v>1</v>
      </c>
      <c r="Z515" s="8" t="n">
        <v>7</v>
      </c>
      <c r="AA515" s="8" t="n">
        <v>22</v>
      </c>
      <c r="AB515" s="8" t="n">
        <v>58</v>
      </c>
      <c r="AC515" s="18" t="n">
        <f aca="false">Z515/V515</f>
        <v>0.109375</v>
      </c>
      <c r="AD515" s="19" t="n">
        <f aca="false">IF(FZ515&gt;V515,Z515-V515*(GC515-Z515)/(FZ515-V515),0)</f>
        <v>-6.51552795031056</v>
      </c>
      <c r="AE515" s="19" t="n">
        <v>2.281</v>
      </c>
      <c r="AF515" s="8" t="n">
        <v>-12</v>
      </c>
      <c r="AG515" s="8" t="n">
        <v>-7.6</v>
      </c>
      <c r="AH515" s="8" t="n">
        <v>35</v>
      </c>
      <c r="AI515" s="8" t="n">
        <v>1469</v>
      </c>
      <c r="AJ515" s="8" t="n">
        <v>62916</v>
      </c>
      <c r="AK515" s="19" t="n">
        <v>1048.6</v>
      </c>
      <c r="AL515" s="8" t="n">
        <v>1048.6</v>
      </c>
      <c r="AM515" s="8" t="n">
        <v>1049</v>
      </c>
      <c r="AN515" s="18" t="n">
        <f aca="false">AJ515/60/V515</f>
        <v>16.384375</v>
      </c>
      <c r="AO515" s="8" t="n">
        <v>27.52</v>
      </c>
      <c r="AP515" s="12" t="n">
        <f aca="false">IF(EF515&gt;0,Z515/EF515,0)</f>
        <v>0.291666666666667</v>
      </c>
      <c r="AQ515" s="8" t="n">
        <v>157</v>
      </c>
      <c r="AR515" s="8" t="n">
        <v>157</v>
      </c>
      <c r="AS515" s="8" t="n">
        <v>157</v>
      </c>
      <c r="AT515" s="8" t="n">
        <v>101</v>
      </c>
      <c r="AU515" s="8" t="n">
        <v>101</v>
      </c>
      <c r="AV515" s="8" t="n">
        <v>59</v>
      </c>
      <c r="AW515" s="8" t="n">
        <v>44</v>
      </c>
      <c r="AX515" s="8" t="n">
        <v>3</v>
      </c>
      <c r="AY515" s="8" t="n">
        <v>2</v>
      </c>
      <c r="AZ515" s="8" t="n">
        <v>11</v>
      </c>
      <c r="BA515" s="8" t="n">
        <f aca="false">AY515+AZ515</f>
        <v>13</v>
      </c>
      <c r="BB515" s="8" t="n">
        <v>2.83</v>
      </c>
      <c r="BC515" s="8" t="n">
        <v>55.6949</v>
      </c>
      <c r="BD515" s="19" t="n">
        <v>39</v>
      </c>
      <c r="BE515" s="19" t="n">
        <v>2.23154682433721</v>
      </c>
      <c r="BF515" s="19" t="n">
        <f aca="false">AQ515+BD515</f>
        <v>196</v>
      </c>
      <c r="BG515" s="19" t="n">
        <f aca="false">IF(AL515&gt;0,BF515/AL515*60,0)</f>
        <v>11.214953271028</v>
      </c>
      <c r="BH515" s="8" t="n">
        <v>242</v>
      </c>
      <c r="BI515" s="8" t="n">
        <v>317</v>
      </c>
      <c r="BJ515" s="8" t="n">
        <v>442</v>
      </c>
      <c r="BK515" s="12" t="n">
        <f aca="false">BH515/(BH515+BJ515)</f>
        <v>0.353801169590643</v>
      </c>
      <c r="BL515" s="8" t="n">
        <v>219</v>
      </c>
      <c r="BM515" s="8" t="n">
        <v>219</v>
      </c>
      <c r="BN515" s="8" t="n">
        <v>79</v>
      </c>
      <c r="BO515" s="8" t="n">
        <f aca="false">BM515-BN515</f>
        <v>140</v>
      </c>
      <c r="BP515" s="8" t="n">
        <v>42</v>
      </c>
      <c r="BQ515" s="8" t="n">
        <v>31</v>
      </c>
      <c r="BR515" s="8" t="n">
        <v>14</v>
      </c>
      <c r="BS515" s="8" t="n">
        <v>105</v>
      </c>
      <c r="BT515" s="12" t="n">
        <f aca="false">BS515/(EA515+BS515)</f>
        <v>0.103960396039604</v>
      </c>
      <c r="BU515" s="8" t="n">
        <v>0</v>
      </c>
      <c r="BV515" s="8" t="n">
        <v>0</v>
      </c>
      <c r="BW515" s="12" t="n">
        <f aca="false">IF(BU515+BV515&gt;0,BU515/(BU515+BV515),0)</f>
        <v>0</v>
      </c>
      <c r="BX515" s="8" t="n">
        <v>0</v>
      </c>
      <c r="BY515" s="8" t="n">
        <v>0</v>
      </c>
      <c r="BZ515" s="8" t="n">
        <v>0</v>
      </c>
      <c r="CA515" s="8" t="n">
        <v>0</v>
      </c>
      <c r="CB515" s="8" t="n">
        <v>0</v>
      </c>
      <c r="CC515" s="8" t="n">
        <v>0</v>
      </c>
      <c r="CD515" s="8" t="n">
        <v>0</v>
      </c>
      <c r="CE515" s="8" t="n">
        <v>0</v>
      </c>
      <c r="CF515" s="8" t="n">
        <v>0</v>
      </c>
      <c r="CG515" s="8" t="n">
        <v>0</v>
      </c>
      <c r="CH515" s="8" t="n">
        <v>0</v>
      </c>
      <c r="CI515" s="8" t="n">
        <v>0</v>
      </c>
      <c r="CJ515" s="8" t="n">
        <v>0</v>
      </c>
      <c r="CK515" s="8" t="n">
        <v>0</v>
      </c>
      <c r="CL515" s="8" t="n">
        <v>1</v>
      </c>
      <c r="CM515" s="8" t="n">
        <v>1</v>
      </c>
      <c r="CN515" s="8" t="n">
        <v>0</v>
      </c>
      <c r="CO515" s="8" t="n">
        <v>0</v>
      </c>
      <c r="CP515" s="8" t="n">
        <v>0</v>
      </c>
      <c r="CQ515" s="8" t="n">
        <v>0</v>
      </c>
      <c r="CR515" s="8" t="n">
        <v>0</v>
      </c>
      <c r="CS515" s="8" t="n">
        <v>1</v>
      </c>
      <c r="CT515" s="8" t="n">
        <v>0</v>
      </c>
      <c r="CU515" s="8" t="n">
        <v>0</v>
      </c>
      <c r="CV515" s="8" t="n">
        <v>0</v>
      </c>
      <c r="CW515" s="8" t="n">
        <v>0</v>
      </c>
      <c r="CX515" s="8" t="n">
        <v>0</v>
      </c>
      <c r="CY515" s="8" t="n">
        <v>0</v>
      </c>
      <c r="CZ515" s="8" t="n">
        <v>2</v>
      </c>
      <c r="DA515" s="8" t="n">
        <v>40</v>
      </c>
      <c r="DB515" s="8" t="n">
        <v>0</v>
      </c>
      <c r="DC515" s="8" t="n">
        <v>0</v>
      </c>
      <c r="DD515" s="8" t="n">
        <v>28</v>
      </c>
      <c r="DE515" s="8" t="n">
        <v>7</v>
      </c>
      <c r="DF515" s="8" t="n">
        <v>0</v>
      </c>
      <c r="DG515" s="8" t="n">
        <v>0</v>
      </c>
      <c r="DH515" s="8" t="n">
        <v>24</v>
      </c>
      <c r="DI515" s="8" t="n">
        <v>13</v>
      </c>
      <c r="DJ515" s="8" t="n">
        <v>8</v>
      </c>
      <c r="DK515" s="8" t="n">
        <v>14</v>
      </c>
      <c r="DL515" s="8" t="n">
        <v>11</v>
      </c>
      <c r="DM515" s="8" t="n">
        <v>3</v>
      </c>
      <c r="DN515" s="8" t="n">
        <v>9</v>
      </c>
      <c r="DO515" s="8" t="n">
        <v>6</v>
      </c>
      <c r="DP515" s="8" t="n">
        <v>3</v>
      </c>
      <c r="DQ515" s="8" t="n">
        <f aca="false">DJ515-DI515</f>
        <v>-5</v>
      </c>
      <c r="DR515" s="19" t="n">
        <v>-0.846</v>
      </c>
      <c r="DS515" s="8" t="n">
        <v>10</v>
      </c>
      <c r="DT515" s="8" t="n">
        <v>3</v>
      </c>
      <c r="DU515" s="8" t="n">
        <v>0</v>
      </c>
      <c r="DV515" s="8" t="n">
        <v>0</v>
      </c>
      <c r="DW515" s="8" t="n">
        <v>0</v>
      </c>
      <c r="DX515" s="8" t="n">
        <v>861</v>
      </c>
      <c r="DY515" s="8" t="n">
        <v>1211</v>
      </c>
      <c r="DZ515" s="8" t="n">
        <v>619</v>
      </c>
      <c r="EA515" s="8" t="n">
        <v>905</v>
      </c>
      <c r="EB515" s="8" t="n">
        <v>436</v>
      </c>
      <c r="EC515" s="8" t="n">
        <v>615</v>
      </c>
      <c r="ED515" s="8" t="n">
        <v>32.81</v>
      </c>
      <c r="EE515" s="8" t="n">
        <v>56.57</v>
      </c>
      <c r="EF515" s="8" t="n">
        <v>24</v>
      </c>
      <c r="EG515" s="8" t="n">
        <v>56</v>
      </c>
      <c r="EH515" s="12" t="n">
        <f aca="false">EF515/EB515</f>
        <v>0.055045871559633</v>
      </c>
      <c r="EI515" s="20" t="n">
        <f aca="false">1-EG515/EC515</f>
        <v>0.908943089430894</v>
      </c>
      <c r="EJ515" s="21" t="n">
        <f aca="false">EH515+EI515</f>
        <v>0.963988960990527</v>
      </c>
      <c r="EK515" s="8" t="n">
        <v>862</v>
      </c>
      <c r="EL515" s="8" t="n">
        <v>1210</v>
      </c>
      <c r="EM515" s="8" t="n">
        <v>621</v>
      </c>
      <c r="EN515" s="8" t="n">
        <v>903</v>
      </c>
      <c r="EO515" s="8" t="n">
        <v>439</v>
      </c>
      <c r="EP515" s="8" t="n">
        <v>615</v>
      </c>
      <c r="EQ515" s="8" t="n">
        <v>25</v>
      </c>
      <c r="ER515" s="8" t="n">
        <v>56</v>
      </c>
      <c r="ES515" s="8" t="n">
        <v>376</v>
      </c>
      <c r="ET515" s="8" t="n">
        <v>575</v>
      </c>
      <c r="EU515" s="8" t="n">
        <v>147</v>
      </c>
      <c r="EV515" s="8" t="n">
        <v>228</v>
      </c>
      <c r="EW515" s="8" t="n">
        <v>16</v>
      </c>
      <c r="EX515" s="8" t="n">
        <v>33</v>
      </c>
      <c r="EY515" s="8" t="n">
        <v>55</v>
      </c>
      <c r="EZ515" s="8" t="n">
        <v>63</v>
      </c>
      <c r="FA515" s="8" t="n">
        <v>-0.5</v>
      </c>
      <c r="FB515" s="8" t="n">
        <v>1.7</v>
      </c>
      <c r="FC515" s="8" t="n">
        <v>1.3</v>
      </c>
      <c r="FD515" s="19" t="n">
        <v>2.38</v>
      </c>
      <c r="FE515" s="18" t="n">
        <f aca="false">FD515/V515</f>
        <v>0.0371875</v>
      </c>
      <c r="FF515" s="8" t="n">
        <v>0.3205</v>
      </c>
      <c r="FG515" s="8" t="n">
        <v>-0.81</v>
      </c>
      <c r="FH515" s="8" t="n">
        <v>-0.06</v>
      </c>
      <c r="FI515" s="8" t="n">
        <v>-0.87</v>
      </c>
      <c r="FJ515" s="22"/>
      <c r="FK515" s="22"/>
      <c r="FL515" s="22"/>
      <c r="FM515" s="8" t="n">
        <f aca="false">BL515+BS515+AH515+DT515</f>
        <v>362</v>
      </c>
      <c r="FN515" s="19" t="n">
        <f aca="false">IF(DS515&gt;0,(BL515+BR515)/DS515,0)</f>
        <v>23.3</v>
      </c>
      <c r="FO515" s="12" t="n">
        <v>0.00625</v>
      </c>
      <c r="FP515" s="19" t="n">
        <f aca="false">Z515-AH515/10</f>
        <v>3.5</v>
      </c>
      <c r="FQ515" s="19" t="n">
        <f aca="false">Z515+DR515/5</f>
        <v>6.8308</v>
      </c>
      <c r="FR515" s="19" t="n">
        <f aca="false">(DX515+DY515)/AL515*60</f>
        <v>118.558077436582</v>
      </c>
      <c r="FS515" s="22"/>
      <c r="FT515" s="22"/>
      <c r="FU515" s="22"/>
      <c r="FV515" s="22"/>
      <c r="FW515" s="17" t="s">
        <v>280</v>
      </c>
      <c r="FX515" s="23" t="n">
        <v>1500000</v>
      </c>
      <c r="FY515" s="23" t="n">
        <v>1250000</v>
      </c>
      <c r="FZ515" s="8" t="n">
        <v>708</v>
      </c>
      <c r="GA515" s="8" t="n">
        <v>30</v>
      </c>
      <c r="GB515" s="8" t="n">
        <v>113</v>
      </c>
      <c r="GC515" s="8" t="n">
        <v>143</v>
      </c>
      <c r="GD515" s="8" t="n">
        <v>-45</v>
      </c>
      <c r="GE515" s="8" t="n">
        <v>529</v>
      </c>
      <c r="GF515" s="8" t="n">
        <v>867</v>
      </c>
      <c r="GG515" s="8" t="n">
        <v>13046</v>
      </c>
      <c r="GH515" s="8" t="n">
        <v>3.2</v>
      </c>
      <c r="GI515" s="8" t="n">
        <v>23.6</v>
      </c>
      <c r="GJ515" s="8" t="n">
        <v>26.8</v>
      </c>
      <c r="GK515" s="8" t="n">
        <f aca="false">Z515-AH515/10</f>
        <v>3.5</v>
      </c>
      <c r="GL515" s="22"/>
      <c r="GM515" s="22"/>
      <c r="GN515" s="22"/>
      <c r="GO515" s="22"/>
      <c r="GP515" s="22"/>
    </row>
    <row r="516" customFormat="false" ht="13.65" hidden="false" customHeight="true" outlineLevel="0" collapsed="false">
      <c r="A516" s="16" t="n">
        <v>32977</v>
      </c>
      <c r="B516" s="17" t="s">
        <v>2506</v>
      </c>
      <c r="C516" s="17" t="s">
        <v>360</v>
      </c>
      <c r="D516" s="17" t="s">
        <v>283</v>
      </c>
      <c r="E516" s="17" t="s">
        <v>283</v>
      </c>
      <c r="F516" s="8" t="n">
        <v>74</v>
      </c>
      <c r="G516" s="8" t="n">
        <v>210</v>
      </c>
      <c r="H516" s="8" t="n">
        <v>2008</v>
      </c>
      <c r="I516" s="8" t="n">
        <v>6</v>
      </c>
      <c r="J516" s="8" t="n">
        <v>160</v>
      </c>
      <c r="K516" s="17" t="s">
        <v>273</v>
      </c>
      <c r="L516" s="8" t="n">
        <v>2014</v>
      </c>
      <c r="M516" s="8" t="n">
        <v>27</v>
      </c>
      <c r="N516" s="8" t="n">
        <v>4</v>
      </c>
      <c r="O516" s="8" t="n">
        <v>8474722</v>
      </c>
      <c r="P516" s="17" t="s">
        <v>2507</v>
      </c>
      <c r="Q516" s="17" t="s">
        <v>2508</v>
      </c>
      <c r="R516" s="17" t="s">
        <v>2509</v>
      </c>
      <c r="S516" s="17" t="s">
        <v>2499</v>
      </c>
      <c r="T516" s="17" t="s">
        <v>299</v>
      </c>
      <c r="U516" s="17" t="s">
        <v>510</v>
      </c>
      <c r="V516" s="8" t="n">
        <v>31</v>
      </c>
      <c r="W516" s="8" t="n">
        <v>1</v>
      </c>
      <c r="X516" s="8" t="n">
        <v>3</v>
      </c>
      <c r="Y516" s="8" t="n">
        <v>1</v>
      </c>
      <c r="Z516" s="8" t="n">
        <v>4</v>
      </c>
      <c r="AA516" s="8" t="n">
        <v>22</v>
      </c>
      <c r="AB516" s="8" t="n">
        <v>59</v>
      </c>
      <c r="AC516" s="18" t="n">
        <f aca="false">Z516/V516</f>
        <v>0.129032258064516</v>
      </c>
      <c r="AD516" s="19" t="n">
        <f aca="false">IF(FZ516&gt;V516,Z516-V516*(GC516-Z516)/(FZ516-V516),0)</f>
        <v>1.7037037037037</v>
      </c>
      <c r="AE516" s="19" t="n">
        <v>1.378</v>
      </c>
      <c r="AF516" s="8" t="n">
        <v>-1</v>
      </c>
      <c r="AG516" s="8" t="n">
        <v>-2.8</v>
      </c>
      <c r="AH516" s="8" t="n">
        <v>68</v>
      </c>
      <c r="AI516" s="8" t="n">
        <v>306</v>
      </c>
      <c r="AJ516" s="8" t="n">
        <v>12809</v>
      </c>
      <c r="AK516" s="19" t="n">
        <v>213.48333333333</v>
      </c>
      <c r="AL516" s="8" t="n">
        <v>213.48</v>
      </c>
      <c r="AM516" s="8" t="n">
        <v>213</v>
      </c>
      <c r="AN516" s="18" t="n">
        <f aca="false">AJ516/60/V516</f>
        <v>6.88655913978494</v>
      </c>
      <c r="AO516" s="8" t="n">
        <v>11.85</v>
      </c>
      <c r="AP516" s="12" t="n">
        <f aca="false">IF(EF516&gt;0,Z516/EF516,0)</f>
        <v>0.666666666666667</v>
      </c>
      <c r="AQ516" s="8" t="n">
        <v>28</v>
      </c>
      <c r="AR516" s="8" t="n">
        <v>28</v>
      </c>
      <c r="AS516" s="8" t="n">
        <v>28</v>
      </c>
      <c r="AT516" s="8" t="n">
        <v>23</v>
      </c>
      <c r="AU516" s="8" t="n">
        <v>23</v>
      </c>
      <c r="AV516" s="8" t="n">
        <v>16</v>
      </c>
      <c r="AW516" s="8" t="n">
        <v>17</v>
      </c>
      <c r="AX516" s="8" t="n">
        <v>9</v>
      </c>
      <c r="AY516" s="8" t="n">
        <v>3</v>
      </c>
      <c r="AZ516" s="8" t="n">
        <v>1</v>
      </c>
      <c r="BA516" s="8" t="n">
        <f aca="false">AY516+AZ516</f>
        <v>4</v>
      </c>
      <c r="BB516" s="8" t="n">
        <v>1.66</v>
      </c>
      <c r="BC516" s="8" t="n">
        <v>25.9375</v>
      </c>
      <c r="BD516" s="19" t="n">
        <v>26</v>
      </c>
      <c r="BE516" s="19" t="n">
        <v>7.30736201108607</v>
      </c>
      <c r="BF516" s="19" t="n">
        <f aca="false">AQ516+BD516</f>
        <v>54</v>
      </c>
      <c r="BG516" s="19" t="n">
        <f aca="false">IF(AL516&gt;0,BF516/AL516*60,0)</f>
        <v>15.177065767285</v>
      </c>
      <c r="BH516" s="8" t="n">
        <v>60</v>
      </c>
      <c r="BI516" s="8" t="n">
        <v>58</v>
      </c>
      <c r="BJ516" s="8" t="n">
        <v>51</v>
      </c>
      <c r="BK516" s="12" t="n">
        <f aca="false">BH516/(BH516+BJ516)</f>
        <v>0.540540540540541</v>
      </c>
      <c r="BL516" s="8" t="n">
        <v>57</v>
      </c>
      <c r="BM516" s="8" t="n">
        <v>57</v>
      </c>
      <c r="BN516" s="8" t="n">
        <v>23</v>
      </c>
      <c r="BO516" s="8" t="n">
        <f aca="false">BM516-BN516</f>
        <v>34</v>
      </c>
      <c r="BP516" s="8" t="n">
        <v>7</v>
      </c>
      <c r="BQ516" s="8" t="n">
        <v>7</v>
      </c>
      <c r="BR516" s="8" t="n">
        <v>2</v>
      </c>
      <c r="BS516" s="8" t="n">
        <v>11</v>
      </c>
      <c r="BT516" s="12" t="n">
        <f aca="false">BS516/(EA516+BS516)</f>
        <v>0.0666666666666667</v>
      </c>
      <c r="BU516" s="8" t="n">
        <v>1</v>
      </c>
      <c r="BV516" s="8" t="n">
        <v>1</v>
      </c>
      <c r="BW516" s="12" t="n">
        <f aca="false">IF(BU516+BV516&gt;0,BU516/(BU516+BV516),0)</f>
        <v>0.5</v>
      </c>
      <c r="BX516" s="8" t="n">
        <v>0</v>
      </c>
      <c r="BY516" s="8" t="n">
        <v>0</v>
      </c>
      <c r="BZ516" s="8" t="n">
        <v>1</v>
      </c>
      <c r="CA516" s="8" t="n">
        <v>1</v>
      </c>
      <c r="CB516" s="8" t="n">
        <v>0</v>
      </c>
      <c r="CC516" s="8" t="n">
        <v>0</v>
      </c>
      <c r="CD516" s="8" t="n">
        <v>0</v>
      </c>
      <c r="CE516" s="8" t="n">
        <v>0</v>
      </c>
      <c r="CF516" s="8" t="n">
        <v>0</v>
      </c>
      <c r="CG516" s="8" t="n">
        <v>0</v>
      </c>
      <c r="CH516" s="8" t="n">
        <v>1</v>
      </c>
      <c r="CI516" s="8" t="n">
        <v>1</v>
      </c>
      <c r="CJ516" s="8" t="n">
        <v>0</v>
      </c>
      <c r="CK516" s="8" t="n">
        <v>0</v>
      </c>
      <c r="CL516" s="8" t="n">
        <v>1</v>
      </c>
      <c r="CM516" s="8" t="n">
        <v>0</v>
      </c>
      <c r="CN516" s="8" t="n">
        <v>0</v>
      </c>
      <c r="CO516" s="8" t="n">
        <v>0</v>
      </c>
      <c r="CP516" s="8" t="n">
        <v>0</v>
      </c>
      <c r="CQ516" s="8" t="n">
        <v>1</v>
      </c>
      <c r="CR516" s="8" t="n">
        <v>0</v>
      </c>
      <c r="CS516" s="8" t="n">
        <v>0</v>
      </c>
      <c r="CT516" s="8" t="n">
        <v>0</v>
      </c>
      <c r="CU516" s="8" t="n">
        <v>0</v>
      </c>
      <c r="CV516" s="8" t="n">
        <v>0</v>
      </c>
      <c r="CW516" s="8" t="n">
        <v>0</v>
      </c>
      <c r="CX516" s="8" t="n">
        <v>0</v>
      </c>
      <c r="CY516" s="8" t="n">
        <v>0</v>
      </c>
      <c r="CZ516" s="8" t="n">
        <v>1</v>
      </c>
      <c r="DA516" s="8" t="n">
        <v>6</v>
      </c>
      <c r="DB516" s="8" t="n">
        <v>2</v>
      </c>
      <c r="DC516" s="8" t="n">
        <v>0</v>
      </c>
      <c r="DD516" s="8" t="n">
        <v>1</v>
      </c>
      <c r="DE516" s="8" t="n">
        <v>2</v>
      </c>
      <c r="DF516" s="8" t="n">
        <v>1</v>
      </c>
      <c r="DG516" s="8" t="n">
        <v>0</v>
      </c>
      <c r="DH516" s="8" t="n">
        <v>10</v>
      </c>
      <c r="DI516" s="8" t="n">
        <v>17</v>
      </c>
      <c r="DJ516" s="8" t="n">
        <v>1</v>
      </c>
      <c r="DK516" s="8" t="n">
        <v>18</v>
      </c>
      <c r="DL516" s="8" t="n">
        <v>13</v>
      </c>
      <c r="DM516" s="8" t="n">
        <v>5</v>
      </c>
      <c r="DN516" s="8" t="n">
        <v>8</v>
      </c>
      <c r="DO516" s="8" t="n">
        <v>2</v>
      </c>
      <c r="DP516" s="8" t="n">
        <v>6</v>
      </c>
      <c r="DQ516" s="8" t="n">
        <f aca="false">DJ516-DI516</f>
        <v>-16</v>
      </c>
      <c r="DR516" s="19" t="n">
        <v>-9.234</v>
      </c>
      <c r="DS516" s="8" t="n">
        <v>9</v>
      </c>
      <c r="DT516" s="8" t="n">
        <v>6</v>
      </c>
      <c r="DU516" s="8" t="n">
        <v>0</v>
      </c>
      <c r="DV516" s="8" t="n">
        <v>1</v>
      </c>
      <c r="DW516" s="8" t="n">
        <v>1</v>
      </c>
      <c r="DX516" s="8" t="n">
        <v>158</v>
      </c>
      <c r="DY516" s="8" t="n">
        <v>216</v>
      </c>
      <c r="DZ516" s="8" t="n">
        <v>122</v>
      </c>
      <c r="EA516" s="8" t="n">
        <v>154</v>
      </c>
      <c r="EB516" s="8" t="n">
        <v>89</v>
      </c>
      <c r="EC516" s="8" t="n">
        <v>107</v>
      </c>
      <c r="ED516" s="8" t="n">
        <v>7.36</v>
      </c>
      <c r="EE516" s="8" t="n">
        <v>7.62</v>
      </c>
      <c r="EF516" s="8" t="n">
        <v>6</v>
      </c>
      <c r="EG516" s="8" t="n">
        <v>7</v>
      </c>
      <c r="EH516" s="12" t="n">
        <f aca="false">EF516/EB516</f>
        <v>0.0674157303370787</v>
      </c>
      <c r="EI516" s="20" t="n">
        <f aca="false">1-EG516/EC516</f>
        <v>0.934579439252336</v>
      </c>
      <c r="EJ516" s="21" t="n">
        <f aca="false">EH516+EI516</f>
        <v>1.00199516958942</v>
      </c>
      <c r="EK516" s="8" t="n">
        <v>155</v>
      </c>
      <c r="EL516" s="8" t="n">
        <v>217</v>
      </c>
      <c r="EM516" s="8" t="n">
        <v>119</v>
      </c>
      <c r="EN516" s="8" t="n">
        <v>155</v>
      </c>
      <c r="EO516" s="8" t="n">
        <v>86</v>
      </c>
      <c r="EP516" s="8" t="n">
        <v>108</v>
      </c>
      <c r="EQ516" s="8" t="n">
        <v>6</v>
      </c>
      <c r="ER516" s="8" t="n">
        <v>7</v>
      </c>
      <c r="ES516" s="8" t="n">
        <v>76</v>
      </c>
      <c r="ET516" s="8" t="n">
        <v>96</v>
      </c>
      <c r="EU516" s="8" t="n">
        <v>30</v>
      </c>
      <c r="EV516" s="8" t="n">
        <v>37</v>
      </c>
      <c r="EW516" s="8" t="n">
        <v>4</v>
      </c>
      <c r="EX516" s="8" t="n">
        <v>6</v>
      </c>
      <c r="EY516" s="8" t="n">
        <v>30</v>
      </c>
      <c r="EZ516" s="8" t="n">
        <v>23</v>
      </c>
      <c r="FA516" s="8" t="n">
        <v>-0.1</v>
      </c>
      <c r="FB516" s="8" t="n">
        <v>0.2</v>
      </c>
      <c r="FC516" s="8" t="n">
        <v>0.1</v>
      </c>
      <c r="FD516" s="19" t="n">
        <v>-0.85</v>
      </c>
      <c r="FE516" s="18" t="n">
        <f aca="false">FD516/V516</f>
        <v>-0.0274193548387097</v>
      </c>
      <c r="FF516" s="8" t="n">
        <v>0.1491</v>
      </c>
      <c r="FG516" s="8" t="n">
        <v>0.05</v>
      </c>
      <c r="FH516" s="8" t="n">
        <v>-0.44</v>
      </c>
      <c r="FI516" s="8" t="n">
        <v>-0.39</v>
      </c>
      <c r="FJ516" s="22"/>
      <c r="FK516" s="22"/>
      <c r="FL516" s="22"/>
      <c r="FM516" s="8" t="n">
        <f aca="false">BL516+BS516+AH516+DT516</f>
        <v>142</v>
      </c>
      <c r="FN516" s="19" t="n">
        <f aca="false">IF(DS516&gt;0,(BL516+BR516)/DS516,0)</f>
        <v>6.55555555555556</v>
      </c>
      <c r="FO516" s="12" t="n">
        <v>0.0125363094</v>
      </c>
      <c r="FP516" s="19" t="n">
        <f aca="false">Z516-AH516/10</f>
        <v>-2.8</v>
      </c>
      <c r="FQ516" s="19" t="n">
        <f aca="false">Z516+DR516/5</f>
        <v>2.1532</v>
      </c>
      <c r="FR516" s="19" t="n">
        <f aca="false">(DX516+DY516)/AL516*60</f>
        <v>105.115233277122</v>
      </c>
      <c r="FS516" s="22"/>
      <c r="FT516" s="22"/>
      <c r="FU516" s="22"/>
      <c r="FV516" s="17" t="s">
        <v>255</v>
      </c>
      <c r="FW516" s="17" t="s">
        <v>280</v>
      </c>
      <c r="FX516" s="23" t="n">
        <v>700000</v>
      </c>
      <c r="FY516" s="23" t="n">
        <v>750000</v>
      </c>
      <c r="FZ516" s="8" t="n">
        <v>85</v>
      </c>
      <c r="GA516" s="8" t="n">
        <v>1</v>
      </c>
      <c r="GB516" s="8" t="n">
        <v>7</v>
      </c>
      <c r="GC516" s="8" t="n">
        <v>8</v>
      </c>
      <c r="GD516" s="8" t="n">
        <v>-2</v>
      </c>
      <c r="GE516" s="8" t="n">
        <v>126</v>
      </c>
      <c r="GF516" s="8" t="n">
        <v>51</v>
      </c>
      <c r="GG516" s="8" t="n">
        <v>821</v>
      </c>
      <c r="GH516" s="8" t="n">
        <v>-0.4</v>
      </c>
      <c r="GI516" s="8" t="n">
        <v>1.4</v>
      </c>
      <c r="GJ516" s="8" t="n">
        <v>1</v>
      </c>
      <c r="GK516" s="8" t="n">
        <f aca="false">Z516-AH516/10</f>
        <v>-2.8</v>
      </c>
      <c r="GL516" s="22"/>
      <c r="GM516" s="22"/>
      <c r="GN516" s="22"/>
      <c r="GO516" s="22"/>
      <c r="GP516" s="22"/>
    </row>
    <row r="517" customFormat="false" ht="13.65" hidden="false" customHeight="true" outlineLevel="0" collapsed="false">
      <c r="A517" s="16" t="n">
        <v>34341</v>
      </c>
      <c r="B517" s="17" t="s">
        <v>718</v>
      </c>
      <c r="C517" s="17" t="s">
        <v>272</v>
      </c>
      <c r="D517" s="17" t="s">
        <v>262</v>
      </c>
      <c r="E517" s="17" t="s">
        <v>262</v>
      </c>
      <c r="F517" s="8" t="n">
        <v>72</v>
      </c>
      <c r="G517" s="8" t="n">
        <v>212</v>
      </c>
      <c r="H517" s="8" t="n">
        <v>2013</v>
      </c>
      <c r="I517" s="8" t="n">
        <v>7</v>
      </c>
      <c r="J517" s="8" t="n">
        <v>206</v>
      </c>
      <c r="K517" s="17" t="s">
        <v>273</v>
      </c>
      <c r="L517" s="8" t="n">
        <v>2016</v>
      </c>
      <c r="M517" s="8" t="n">
        <v>24</v>
      </c>
      <c r="N517" s="8" t="n">
        <v>2</v>
      </c>
      <c r="O517" s="8" t="n">
        <v>8477346</v>
      </c>
      <c r="P517" s="17" t="s">
        <v>2510</v>
      </c>
      <c r="Q517" s="17" t="s">
        <v>2511</v>
      </c>
      <c r="R517" s="17" t="s">
        <v>2512</v>
      </c>
      <c r="S517" s="17" t="s">
        <v>1415</v>
      </c>
      <c r="T517" s="17" t="s">
        <v>278</v>
      </c>
      <c r="U517" s="17" t="s">
        <v>279</v>
      </c>
      <c r="V517" s="8" t="n">
        <v>60</v>
      </c>
      <c r="W517" s="8" t="n">
        <v>2</v>
      </c>
      <c r="X517" s="8" t="n">
        <v>6</v>
      </c>
      <c r="Y517" s="8" t="n">
        <v>2</v>
      </c>
      <c r="Z517" s="8" t="n">
        <v>8</v>
      </c>
      <c r="AA517" s="8" t="n">
        <v>20</v>
      </c>
      <c r="AB517" s="8" t="n">
        <v>70</v>
      </c>
      <c r="AC517" s="18" t="n">
        <f aca="false">Z517/V517</f>
        <v>0.133333333333333</v>
      </c>
      <c r="AD517" s="19" t="n">
        <f aca="false">IF(FZ517&gt;V517,Z517-V517*(GC517-Z517)/(FZ517-V517),0)</f>
        <v>8</v>
      </c>
      <c r="AE517" s="19" t="n">
        <v>2.746</v>
      </c>
      <c r="AF517" s="8" t="n">
        <v>5</v>
      </c>
      <c r="AG517" s="8" t="n">
        <v>2</v>
      </c>
      <c r="AH517" s="8" t="n">
        <v>32</v>
      </c>
      <c r="AI517" s="8" t="n">
        <v>1153</v>
      </c>
      <c r="AJ517" s="8" t="n">
        <v>52460</v>
      </c>
      <c r="AK517" s="19" t="n">
        <v>874.33333333333</v>
      </c>
      <c r="AL517" s="8" t="n">
        <v>874.33</v>
      </c>
      <c r="AM517" s="8" t="n">
        <v>874</v>
      </c>
      <c r="AN517" s="18" t="n">
        <f aca="false">AJ517/60/V517</f>
        <v>14.5722222222222</v>
      </c>
      <c r="AO517" s="8" t="n">
        <v>24.65</v>
      </c>
      <c r="AP517" s="12" t="n">
        <f aca="false">IF(EF517&gt;0,Z517/EF517,0)</f>
        <v>0.32</v>
      </c>
      <c r="AQ517" s="8" t="n">
        <v>133</v>
      </c>
      <c r="AR517" s="8" t="n">
        <v>133</v>
      </c>
      <c r="AS517" s="8" t="n">
        <v>133</v>
      </c>
      <c r="AT517" s="8" t="n">
        <v>83</v>
      </c>
      <c r="AU517" s="8" t="n">
        <v>83</v>
      </c>
      <c r="AV517" s="8" t="n">
        <v>58</v>
      </c>
      <c r="AW517" s="8" t="n">
        <v>31</v>
      </c>
      <c r="AX517" s="8" t="n">
        <v>4</v>
      </c>
      <c r="AY517" s="8" t="n">
        <v>2</v>
      </c>
      <c r="AZ517" s="8" t="n">
        <v>10</v>
      </c>
      <c r="BA517" s="8" t="n">
        <f aca="false">AY517+AZ517</f>
        <v>12</v>
      </c>
      <c r="BB517" s="8" t="n">
        <v>2.32</v>
      </c>
      <c r="BC517" s="8" t="n">
        <v>52.0862</v>
      </c>
      <c r="BD517" s="19" t="n">
        <v>62.6</v>
      </c>
      <c r="BE517" s="19" t="n">
        <v>4.29584445291653</v>
      </c>
      <c r="BF517" s="19" t="n">
        <f aca="false">AQ517+BD517</f>
        <v>195.6</v>
      </c>
      <c r="BG517" s="19" t="n">
        <f aca="false">IF(AL517&gt;0,BF517/AL517*60,0)</f>
        <v>13.4228494961857</v>
      </c>
      <c r="BH517" s="8" t="n">
        <v>292</v>
      </c>
      <c r="BI517" s="8" t="n">
        <v>316</v>
      </c>
      <c r="BJ517" s="8" t="n">
        <v>216</v>
      </c>
      <c r="BK517" s="12" t="n">
        <f aca="false">BH517/(BH517+BJ517)</f>
        <v>0.574803149606299</v>
      </c>
      <c r="BL517" s="8" t="n">
        <v>108</v>
      </c>
      <c r="BM517" s="8" t="n">
        <v>108</v>
      </c>
      <c r="BN517" s="8" t="n">
        <v>100</v>
      </c>
      <c r="BO517" s="8" t="n">
        <f aca="false">BM517-BN517</f>
        <v>8</v>
      </c>
      <c r="BP517" s="8" t="n">
        <v>25</v>
      </c>
      <c r="BQ517" s="8" t="n">
        <v>53</v>
      </c>
      <c r="BR517" s="8" t="n">
        <v>25</v>
      </c>
      <c r="BS517" s="8" t="n">
        <v>69</v>
      </c>
      <c r="BT517" s="12" t="n">
        <f aca="false">BS517/(EA517+BS517)</f>
        <v>0.113114754098361</v>
      </c>
      <c r="BU517" s="8" t="n">
        <v>0</v>
      </c>
      <c r="BV517" s="8" t="n">
        <v>0</v>
      </c>
      <c r="BW517" s="12" t="n">
        <f aca="false">IF(BU517+BV517&gt;0,BU517/(BU517+BV517),0)</f>
        <v>0</v>
      </c>
      <c r="BX517" s="8" t="n">
        <v>0</v>
      </c>
      <c r="BY517" s="8" t="n">
        <v>0</v>
      </c>
      <c r="BZ517" s="8" t="n">
        <v>0</v>
      </c>
      <c r="CA517" s="8" t="n">
        <v>0</v>
      </c>
      <c r="CB517" s="8" t="n">
        <v>0</v>
      </c>
      <c r="CC517" s="8" t="n">
        <v>0</v>
      </c>
      <c r="CD517" s="8" t="n">
        <v>0</v>
      </c>
      <c r="CE517" s="8" t="n">
        <v>0</v>
      </c>
      <c r="CF517" s="8" t="n">
        <v>0</v>
      </c>
      <c r="CG517" s="8" t="n">
        <v>0</v>
      </c>
      <c r="CH517" s="8" t="n">
        <v>0</v>
      </c>
      <c r="CI517" s="8" t="n">
        <v>0</v>
      </c>
      <c r="CJ517" s="8" t="n">
        <v>0</v>
      </c>
      <c r="CK517" s="8" t="n">
        <v>0</v>
      </c>
      <c r="CL517" s="8" t="n">
        <v>0</v>
      </c>
      <c r="CM517" s="8" t="n">
        <v>0</v>
      </c>
      <c r="CN517" s="8" t="n">
        <v>0</v>
      </c>
      <c r="CO517" s="8" t="n">
        <v>0</v>
      </c>
      <c r="CP517" s="8" t="n">
        <v>0</v>
      </c>
      <c r="CQ517" s="8" t="n">
        <v>0</v>
      </c>
      <c r="CR517" s="8" t="n">
        <v>0</v>
      </c>
      <c r="CS517" s="8" t="n">
        <v>1</v>
      </c>
      <c r="CT517" s="8" t="n">
        <v>1</v>
      </c>
      <c r="CU517" s="8" t="n">
        <v>0</v>
      </c>
      <c r="CV517" s="8" t="n">
        <v>0</v>
      </c>
      <c r="CW517" s="8" t="n">
        <v>0</v>
      </c>
      <c r="CX517" s="8" t="n">
        <v>0</v>
      </c>
      <c r="CY517" s="8" t="n">
        <v>0</v>
      </c>
      <c r="CZ517" s="8" t="n">
        <v>2</v>
      </c>
      <c r="DA517" s="8" t="n">
        <v>23</v>
      </c>
      <c r="DB517" s="8" t="n">
        <v>4</v>
      </c>
      <c r="DC517" s="8" t="n">
        <v>0</v>
      </c>
      <c r="DD517" s="8" t="n">
        <v>33</v>
      </c>
      <c r="DE517" s="8" t="n">
        <v>6</v>
      </c>
      <c r="DF517" s="8" t="n">
        <v>0</v>
      </c>
      <c r="DG517" s="8" t="n">
        <v>0</v>
      </c>
      <c r="DH517" s="8" t="n">
        <v>15</v>
      </c>
      <c r="DI517" s="8" t="n">
        <v>13</v>
      </c>
      <c r="DJ517" s="8" t="n">
        <v>9</v>
      </c>
      <c r="DK517" s="8" t="n">
        <v>13</v>
      </c>
      <c r="DL517" s="8" t="n">
        <v>11</v>
      </c>
      <c r="DM517" s="8" t="n">
        <v>2</v>
      </c>
      <c r="DN517" s="8" t="n">
        <v>12</v>
      </c>
      <c r="DO517" s="8" t="n">
        <v>10</v>
      </c>
      <c r="DP517" s="8" t="n">
        <v>2</v>
      </c>
      <c r="DQ517" s="8" t="n">
        <f aca="false">DJ517-DI517</f>
        <v>-4</v>
      </c>
      <c r="DR517" s="19" t="n">
        <v>2.953</v>
      </c>
      <c r="DS517" s="8" t="n">
        <v>11</v>
      </c>
      <c r="DT517" s="8" t="n">
        <v>2</v>
      </c>
      <c r="DU517" s="8" t="n">
        <v>0</v>
      </c>
      <c r="DV517" s="8" t="n">
        <v>0</v>
      </c>
      <c r="DW517" s="8" t="n">
        <v>0</v>
      </c>
      <c r="DX517" s="8" t="n">
        <v>840</v>
      </c>
      <c r="DY517" s="8" t="n">
        <v>757</v>
      </c>
      <c r="DZ517" s="8" t="n">
        <v>637</v>
      </c>
      <c r="EA517" s="8" t="n">
        <v>541</v>
      </c>
      <c r="EB517" s="8" t="n">
        <v>472</v>
      </c>
      <c r="EC517" s="8" t="n">
        <v>399</v>
      </c>
      <c r="ED517" s="8" t="n">
        <v>36.53</v>
      </c>
      <c r="EE517" s="8" t="n">
        <v>32.44</v>
      </c>
      <c r="EF517" s="8" t="n">
        <v>25</v>
      </c>
      <c r="EG517" s="8" t="n">
        <v>19</v>
      </c>
      <c r="EH517" s="12" t="n">
        <f aca="false">EF517/EB517</f>
        <v>0.0529661016949153</v>
      </c>
      <c r="EI517" s="20" t="n">
        <f aca="false">1-EG517/EC517</f>
        <v>0.952380952380952</v>
      </c>
      <c r="EJ517" s="21" t="n">
        <f aca="false">EH517+EI517</f>
        <v>1.00534705407587</v>
      </c>
      <c r="EK517" s="8" t="n">
        <v>840</v>
      </c>
      <c r="EL517" s="8" t="n">
        <v>760</v>
      </c>
      <c r="EM517" s="8" t="n">
        <v>637</v>
      </c>
      <c r="EN517" s="8" t="n">
        <v>542</v>
      </c>
      <c r="EO517" s="8" t="n">
        <v>472</v>
      </c>
      <c r="EP517" s="8" t="n">
        <v>400</v>
      </c>
      <c r="EQ517" s="8" t="n">
        <v>24</v>
      </c>
      <c r="ER517" s="8" t="n">
        <v>19</v>
      </c>
      <c r="ES517" s="8" t="n">
        <v>387</v>
      </c>
      <c r="ET517" s="8" t="n">
        <v>347</v>
      </c>
      <c r="EU517" s="8" t="n">
        <v>162</v>
      </c>
      <c r="EV517" s="8" t="n">
        <v>126</v>
      </c>
      <c r="EW517" s="8" t="n">
        <v>12</v>
      </c>
      <c r="EX517" s="8" t="n">
        <v>11</v>
      </c>
      <c r="EY517" s="8" t="n">
        <v>75</v>
      </c>
      <c r="EZ517" s="8" t="n">
        <v>66</v>
      </c>
      <c r="FA517" s="8" t="n">
        <v>-0.1</v>
      </c>
      <c r="FB517" s="8" t="n">
        <v>2.2</v>
      </c>
      <c r="FC517" s="8" t="n">
        <v>2.1</v>
      </c>
      <c r="FD517" s="19" t="n">
        <v>15.65</v>
      </c>
      <c r="FE517" s="18" t="n">
        <f aca="false">FD517/V517</f>
        <v>0.260833333333333</v>
      </c>
      <c r="FF517" s="8" t="n">
        <v>0.4815</v>
      </c>
      <c r="FG517" s="8" t="n">
        <v>0.15</v>
      </c>
      <c r="FH517" s="8" t="n">
        <v>0.19</v>
      </c>
      <c r="FI517" s="8" t="n">
        <v>0.34</v>
      </c>
      <c r="FJ517" s="22"/>
      <c r="FK517" s="22"/>
      <c r="FL517" s="22"/>
      <c r="FM517" s="8" t="n">
        <f aca="false">BL517+BS517+AH517+DT517</f>
        <v>211</v>
      </c>
      <c r="FN517" s="19" t="n">
        <f aca="false">IF(DS517&gt;0,(BL517+BR517)/DS517,0)</f>
        <v>12.0909090909091</v>
      </c>
      <c r="FO517" s="12" t="n">
        <v>0.0112482853</v>
      </c>
      <c r="FP517" s="19" t="n">
        <f aca="false">Z517-AH517/10</f>
        <v>4.8</v>
      </c>
      <c r="FQ517" s="19" t="n">
        <f aca="false">Z517+DR517/5</f>
        <v>8.5906</v>
      </c>
      <c r="FR517" s="19" t="n">
        <f aca="false">(DX517+DY517)/AL517*60</f>
        <v>109.592487962211</v>
      </c>
      <c r="FS517" s="22"/>
      <c r="FT517" s="22"/>
      <c r="FU517" s="22"/>
      <c r="FV517" s="17" t="s">
        <v>427</v>
      </c>
      <c r="FW517" s="17" t="s">
        <v>270</v>
      </c>
      <c r="FX517" s="23" t="n">
        <v>675000</v>
      </c>
      <c r="FY517" s="23" t="n">
        <v>675000</v>
      </c>
      <c r="FZ517" s="8" t="n">
        <v>63</v>
      </c>
      <c r="GA517" s="8" t="n">
        <v>2</v>
      </c>
      <c r="GB517" s="8" t="n">
        <v>6</v>
      </c>
      <c r="GC517" s="8" t="n">
        <v>8</v>
      </c>
      <c r="GD517" s="8" t="n">
        <v>5</v>
      </c>
      <c r="GE517" s="8" t="n">
        <v>36</v>
      </c>
      <c r="GF517" s="8" t="n">
        <v>61</v>
      </c>
      <c r="GG517" s="8" t="n">
        <v>927</v>
      </c>
      <c r="GH517" s="8" t="n">
        <v>-0.1</v>
      </c>
      <c r="GI517" s="8" t="n">
        <v>2.3</v>
      </c>
      <c r="GJ517" s="8" t="n">
        <v>2.2</v>
      </c>
      <c r="GK517" s="8" t="n">
        <f aca="false">Z517-AH517/10</f>
        <v>4.8</v>
      </c>
      <c r="GL517" s="22"/>
      <c r="GM517" s="22"/>
      <c r="GN517" s="22"/>
      <c r="GO517" s="22"/>
      <c r="GP517" s="22"/>
    </row>
    <row r="518" customFormat="false" ht="13.65" hidden="false" customHeight="true" outlineLevel="0" collapsed="false">
      <c r="A518" s="16" t="n">
        <v>34811</v>
      </c>
      <c r="B518" s="17" t="s">
        <v>434</v>
      </c>
      <c r="C518" s="17" t="s">
        <v>435</v>
      </c>
      <c r="D518" s="17" t="s">
        <v>262</v>
      </c>
      <c r="E518" s="17" t="s">
        <v>262</v>
      </c>
      <c r="F518" s="8" t="n">
        <v>74</v>
      </c>
      <c r="G518" s="8" t="n">
        <v>198</v>
      </c>
      <c r="H518" s="8" t="n">
        <v>2013</v>
      </c>
      <c r="I518" s="8" t="n">
        <v>2</v>
      </c>
      <c r="J518" s="8" t="n">
        <v>53</v>
      </c>
      <c r="K518" s="17" t="s">
        <v>273</v>
      </c>
      <c r="L518" s="8" t="n">
        <v>2017</v>
      </c>
      <c r="M518" s="8" t="n">
        <v>22</v>
      </c>
      <c r="N518" s="8" t="n">
        <v>1</v>
      </c>
      <c r="O518" s="8" t="n">
        <v>8477474</v>
      </c>
      <c r="P518" s="17" t="s">
        <v>2513</v>
      </c>
      <c r="Q518" s="17" t="s">
        <v>2514</v>
      </c>
      <c r="R518" s="17" t="s">
        <v>2515</v>
      </c>
      <c r="S518" s="17" t="s">
        <v>1239</v>
      </c>
      <c r="T518" s="17" t="s">
        <v>278</v>
      </c>
      <c r="U518" s="17" t="s">
        <v>287</v>
      </c>
      <c r="V518" s="8" t="n">
        <v>51</v>
      </c>
      <c r="W518" s="8" t="n">
        <v>0</v>
      </c>
      <c r="X518" s="8" t="n">
        <v>12</v>
      </c>
      <c r="Y518" s="8" t="n">
        <v>4</v>
      </c>
      <c r="Z518" s="8" t="n">
        <v>12</v>
      </c>
      <c r="AA518" s="8" t="n">
        <v>18</v>
      </c>
      <c r="AB518" s="8" t="n">
        <v>75</v>
      </c>
      <c r="AC518" s="18" t="n">
        <f aca="false">Z518/V518</f>
        <v>0.235294117647059</v>
      </c>
      <c r="AD518" s="19" t="n">
        <f aca="false">IF(FZ518&gt;V518,Z518-V518*(GC518-Z518)/(FZ518-V518),0)</f>
        <v>0</v>
      </c>
      <c r="AE518" s="19" t="n">
        <v>3.515</v>
      </c>
      <c r="AF518" s="8" t="n">
        <v>-3</v>
      </c>
      <c r="AG518" s="8" t="n">
        <v>-11.3</v>
      </c>
      <c r="AH518" s="8" t="n">
        <v>24</v>
      </c>
      <c r="AI518" s="8" t="n">
        <v>862</v>
      </c>
      <c r="AJ518" s="8" t="n">
        <v>41963</v>
      </c>
      <c r="AK518" s="19" t="n">
        <v>699.38333333333</v>
      </c>
      <c r="AL518" s="8" t="n">
        <v>699.23</v>
      </c>
      <c r="AM518" s="8" t="n">
        <v>699</v>
      </c>
      <c r="AN518" s="18" t="n">
        <f aca="false">AJ518/60/V518</f>
        <v>13.7133986928105</v>
      </c>
      <c r="AO518" s="8" t="n">
        <v>23.17</v>
      </c>
      <c r="AP518" s="12" t="n">
        <f aca="false">IF(EF518&gt;0,Z518/EF518,0)</f>
        <v>0.521739130434783</v>
      </c>
      <c r="AQ518" s="8" t="n">
        <v>103</v>
      </c>
      <c r="AR518" s="8" t="n">
        <v>104</v>
      </c>
      <c r="AS518" s="8" t="n">
        <v>104</v>
      </c>
      <c r="AT518" s="8" t="n">
        <v>72</v>
      </c>
      <c r="AU518" s="8" t="n">
        <v>73</v>
      </c>
      <c r="AV518" s="8" t="n">
        <v>47</v>
      </c>
      <c r="AW518" s="8" t="n">
        <v>42</v>
      </c>
      <c r="AX518" s="8" t="n">
        <v>8</v>
      </c>
      <c r="AY518" s="8" t="n">
        <v>1</v>
      </c>
      <c r="AZ518" s="8" t="n">
        <v>5</v>
      </c>
      <c r="BA518" s="8" t="n">
        <f aca="false">AY518+AZ518</f>
        <v>6</v>
      </c>
      <c r="BB518" s="8" t="n">
        <v>2.74</v>
      </c>
      <c r="BC518" s="8" t="n">
        <v>51.0213</v>
      </c>
      <c r="BD518" s="19" t="n">
        <v>56</v>
      </c>
      <c r="BE518" s="19" t="n">
        <v>4.80423229988325</v>
      </c>
      <c r="BF518" s="19" t="n">
        <f aca="false">AQ518+BD518</f>
        <v>159</v>
      </c>
      <c r="BG518" s="19" t="n">
        <f aca="false">IF(AL518&gt;0,BF518/AL518*60,0)</f>
        <v>13.6435793658739</v>
      </c>
      <c r="BH518" s="8" t="n">
        <v>191</v>
      </c>
      <c r="BI518" s="8" t="n">
        <v>213</v>
      </c>
      <c r="BJ518" s="8" t="n">
        <v>170</v>
      </c>
      <c r="BK518" s="12" t="n">
        <f aca="false">BH518/(BH518+BJ518)</f>
        <v>0.529085872576177</v>
      </c>
      <c r="BL518" s="8" t="n">
        <v>48</v>
      </c>
      <c r="BM518" s="8" t="n">
        <v>48</v>
      </c>
      <c r="BN518" s="8" t="n">
        <v>65</v>
      </c>
      <c r="BO518" s="8" t="n">
        <f aca="false">BM518-BN518</f>
        <v>-17</v>
      </c>
      <c r="BP518" s="8" t="n">
        <v>26</v>
      </c>
      <c r="BQ518" s="8" t="n">
        <v>38</v>
      </c>
      <c r="BR518" s="8" t="n">
        <v>11</v>
      </c>
      <c r="BS518" s="8" t="n">
        <v>42</v>
      </c>
      <c r="BT518" s="12" t="n">
        <f aca="false">BS518/(EA518+BS518)</f>
        <v>0.072790294627383</v>
      </c>
      <c r="BU518" s="8" t="n">
        <v>0</v>
      </c>
      <c r="BV518" s="8" t="n">
        <v>0</v>
      </c>
      <c r="BW518" s="12" t="n">
        <f aca="false">IF(BU518+BV518&gt;0,BU518/(BU518+BV518),0)</f>
        <v>0</v>
      </c>
      <c r="BX518" s="8" t="n">
        <v>0</v>
      </c>
      <c r="BY518" s="8" t="n">
        <v>0</v>
      </c>
      <c r="BZ518" s="8" t="n">
        <v>0</v>
      </c>
      <c r="CA518" s="8" t="n">
        <v>0</v>
      </c>
      <c r="CB518" s="8" t="n">
        <v>0</v>
      </c>
      <c r="CC518" s="8" t="n">
        <v>0</v>
      </c>
      <c r="CD518" s="8" t="n">
        <v>0</v>
      </c>
      <c r="CE518" s="8" t="n">
        <v>0</v>
      </c>
      <c r="CF518" s="8" t="n">
        <v>0</v>
      </c>
      <c r="CG518" s="8" t="n">
        <v>0</v>
      </c>
      <c r="CH518" s="8" t="n">
        <v>0</v>
      </c>
      <c r="CI518" s="8" t="n">
        <v>0</v>
      </c>
      <c r="CJ518" s="8" t="n">
        <v>0</v>
      </c>
      <c r="CK518" s="8" t="n">
        <v>0</v>
      </c>
      <c r="CL518" s="8" t="n">
        <v>0</v>
      </c>
      <c r="CM518" s="8" t="n">
        <v>0</v>
      </c>
      <c r="CN518" s="8" t="n">
        <v>0</v>
      </c>
      <c r="CO518" s="8" t="n">
        <v>0</v>
      </c>
      <c r="CP518" s="8" t="n">
        <v>0</v>
      </c>
      <c r="CQ518" s="8" t="n">
        <v>0</v>
      </c>
      <c r="CR518" s="8" t="n">
        <v>0</v>
      </c>
      <c r="CS518" s="8" t="n">
        <v>0</v>
      </c>
      <c r="CT518" s="8" t="n">
        <v>0</v>
      </c>
      <c r="CU518" s="8" t="n">
        <v>0</v>
      </c>
      <c r="CV518" s="8" t="n">
        <v>0</v>
      </c>
      <c r="CW518" s="8" t="n">
        <v>0</v>
      </c>
      <c r="CX518" s="8" t="n">
        <v>0</v>
      </c>
      <c r="CY518" s="8" t="n">
        <v>0</v>
      </c>
      <c r="CZ518" s="8" t="n">
        <v>5</v>
      </c>
      <c r="DA518" s="8" t="n">
        <v>21</v>
      </c>
      <c r="DB518" s="8" t="n">
        <v>6</v>
      </c>
      <c r="DC518" s="8" t="n">
        <v>1</v>
      </c>
      <c r="DD518" s="8" t="n">
        <v>16</v>
      </c>
      <c r="DE518" s="8" t="n">
        <v>6</v>
      </c>
      <c r="DF518" s="8" t="n">
        <v>0</v>
      </c>
      <c r="DG518" s="8" t="n">
        <v>0</v>
      </c>
      <c r="DH518" s="8" t="n">
        <v>18</v>
      </c>
      <c r="DI518" s="8" t="n">
        <v>12</v>
      </c>
      <c r="DJ518" s="8" t="n">
        <v>5</v>
      </c>
      <c r="DK518" s="8" t="n">
        <v>12</v>
      </c>
      <c r="DL518" s="8" t="n">
        <v>12</v>
      </c>
      <c r="DM518" s="8" t="n">
        <v>0</v>
      </c>
      <c r="DN518" s="8" t="n">
        <v>6</v>
      </c>
      <c r="DO518" s="8" t="n">
        <v>6</v>
      </c>
      <c r="DP518" s="8" t="n">
        <v>0</v>
      </c>
      <c r="DQ518" s="8" t="n">
        <f aca="false">DJ518-DI518</f>
        <v>-7</v>
      </c>
      <c r="DR518" s="19" t="n">
        <v>-3.845</v>
      </c>
      <c r="DS518" s="8" t="n">
        <v>12</v>
      </c>
      <c r="DT518" s="8" t="n">
        <v>0</v>
      </c>
      <c r="DU518" s="8" t="n">
        <v>0</v>
      </c>
      <c r="DV518" s="8" t="n">
        <v>0</v>
      </c>
      <c r="DW518" s="8" t="n">
        <v>0</v>
      </c>
      <c r="DX518" s="8" t="n">
        <v>569</v>
      </c>
      <c r="DY518" s="8" t="n">
        <v>708</v>
      </c>
      <c r="DZ518" s="8" t="n">
        <v>415</v>
      </c>
      <c r="EA518" s="8" t="n">
        <v>535</v>
      </c>
      <c r="EB518" s="8" t="n">
        <v>291</v>
      </c>
      <c r="EC518" s="8" t="n">
        <v>380</v>
      </c>
      <c r="ED518" s="8" t="n">
        <v>21.58</v>
      </c>
      <c r="EE518" s="8" t="n">
        <v>33.66</v>
      </c>
      <c r="EF518" s="8" t="n">
        <v>23</v>
      </c>
      <c r="EG518" s="8" t="n">
        <v>30</v>
      </c>
      <c r="EH518" s="12" t="n">
        <f aca="false">EF518/EB518</f>
        <v>0.0790378006872852</v>
      </c>
      <c r="EI518" s="20" t="n">
        <f aca="false">1-EG518/EC518</f>
        <v>0.921052631578947</v>
      </c>
      <c r="EJ518" s="21" t="n">
        <f aca="false">EH518+EI518</f>
        <v>1.00009043226623</v>
      </c>
      <c r="EK518" s="8" t="n">
        <v>560</v>
      </c>
      <c r="EL518" s="8" t="n">
        <v>709</v>
      </c>
      <c r="EM518" s="8" t="n">
        <v>408</v>
      </c>
      <c r="EN518" s="8" t="n">
        <v>536</v>
      </c>
      <c r="EO518" s="8" t="n">
        <v>285</v>
      </c>
      <c r="EP518" s="8" t="n">
        <v>380</v>
      </c>
      <c r="EQ518" s="8" t="n">
        <v>22</v>
      </c>
      <c r="ER518" s="8" t="n">
        <v>29</v>
      </c>
      <c r="ES518" s="8" t="n">
        <v>281</v>
      </c>
      <c r="ET518" s="8" t="n">
        <v>374</v>
      </c>
      <c r="EU518" s="8" t="n">
        <v>91</v>
      </c>
      <c r="EV518" s="8" t="n">
        <v>166</v>
      </c>
      <c r="EW518" s="8" t="n">
        <v>9</v>
      </c>
      <c r="EX518" s="8" t="n">
        <v>21</v>
      </c>
      <c r="EY518" s="8" t="n">
        <v>59</v>
      </c>
      <c r="EZ518" s="8" t="n">
        <v>47</v>
      </c>
      <c r="FA518" s="8" t="n">
        <v>0.4</v>
      </c>
      <c r="FB518" s="8" t="n">
        <v>1.1</v>
      </c>
      <c r="FC518" s="8" t="n">
        <v>1.5</v>
      </c>
      <c r="FD518" s="19" t="n">
        <v>4.7</v>
      </c>
      <c r="FE518" s="18" t="n">
        <f aca="false">FD518/V518</f>
        <v>0.0921568627450981</v>
      </c>
      <c r="FF518" s="8" t="n">
        <v>0.1363</v>
      </c>
      <c r="FG518" s="8" t="n">
        <v>-0.42</v>
      </c>
      <c r="FH518" s="8" t="n">
        <v>-0.22</v>
      </c>
      <c r="FI518" s="8" t="n">
        <v>-0.65</v>
      </c>
      <c r="FJ518" s="22"/>
      <c r="FK518" s="22"/>
      <c r="FL518" s="22"/>
      <c r="FM518" s="8" t="n">
        <f aca="false">BL518+BS518+AH518+DT518</f>
        <v>114</v>
      </c>
      <c r="FN518" s="19" t="n">
        <f aca="false">IF(DS518&gt;0,(BL518+BR518)/DS518,0)</f>
        <v>4.91666666666667</v>
      </c>
      <c r="FO518" s="12" t="n">
        <v>0</v>
      </c>
      <c r="FP518" s="19" t="n">
        <f aca="false">Z518-AH518/10</f>
        <v>9.6</v>
      </c>
      <c r="FQ518" s="19" t="n">
        <f aca="false">Z518+DR518/5</f>
        <v>11.231</v>
      </c>
      <c r="FR518" s="19" t="n">
        <f aca="false">(DX518+DY518)/AL518*60</f>
        <v>109.577678303277</v>
      </c>
      <c r="FS518" s="22"/>
      <c r="FT518" s="22"/>
      <c r="FU518" s="22"/>
      <c r="FV518" s="17" t="s">
        <v>255</v>
      </c>
      <c r="FW518" s="17" t="s">
        <v>270</v>
      </c>
      <c r="FX518" s="23" t="n">
        <v>750000</v>
      </c>
      <c r="FY518" s="23" t="n">
        <v>703333</v>
      </c>
      <c r="FZ518" s="8" t="n">
        <v>51</v>
      </c>
      <c r="GA518" s="8" t="n">
        <v>0</v>
      </c>
      <c r="GB518" s="8" t="n">
        <v>12</v>
      </c>
      <c r="GC518" s="8" t="n">
        <v>12</v>
      </c>
      <c r="GD518" s="8" t="n">
        <v>-3</v>
      </c>
      <c r="GE518" s="8" t="n">
        <v>24</v>
      </c>
      <c r="GF518" s="8" t="n">
        <v>47</v>
      </c>
      <c r="GG518" s="8" t="n">
        <v>699</v>
      </c>
      <c r="GH518" s="8" t="n">
        <v>0.4</v>
      </c>
      <c r="GI518" s="8" t="n">
        <v>1.1</v>
      </c>
      <c r="GJ518" s="8" t="n">
        <v>1.5</v>
      </c>
      <c r="GK518" s="8" t="n">
        <f aca="false">Z518-AH518/10</f>
        <v>9.6</v>
      </c>
      <c r="GL518" s="22"/>
      <c r="GM518" s="22"/>
      <c r="GN518" s="22"/>
      <c r="GO518" s="22"/>
      <c r="GP518" s="22"/>
    </row>
    <row r="519" customFormat="false" ht="13.65" hidden="false" customHeight="true" outlineLevel="0" collapsed="false">
      <c r="A519" s="16" t="n">
        <v>33340</v>
      </c>
      <c r="B519" s="17" t="s">
        <v>2516</v>
      </c>
      <c r="C519" s="22"/>
      <c r="D519" s="17" t="s">
        <v>321</v>
      </c>
      <c r="E519" s="17" t="s">
        <v>321</v>
      </c>
      <c r="F519" s="8" t="n">
        <v>75</v>
      </c>
      <c r="G519" s="8" t="n">
        <v>206</v>
      </c>
      <c r="H519" s="8" t="n">
        <v>2009</v>
      </c>
      <c r="I519" s="8" t="n">
        <v>1</v>
      </c>
      <c r="J519" s="8" t="n">
        <v>10</v>
      </c>
      <c r="K519" s="17" t="s">
        <v>263</v>
      </c>
      <c r="L519" s="8" t="n">
        <v>2010</v>
      </c>
      <c r="M519" s="8" t="n">
        <v>26</v>
      </c>
      <c r="N519" s="8" t="n">
        <v>8</v>
      </c>
      <c r="O519" s="8" t="n">
        <v>8475175</v>
      </c>
      <c r="P519" s="17" t="s">
        <v>2517</v>
      </c>
      <c r="Q519" s="17" t="s">
        <v>2518</v>
      </c>
      <c r="R519" s="17" t="s">
        <v>2519</v>
      </c>
      <c r="S519" s="17" t="s">
        <v>2520</v>
      </c>
      <c r="T519" s="17" t="s">
        <v>268</v>
      </c>
      <c r="U519" s="17" t="s">
        <v>2521</v>
      </c>
      <c r="V519" s="8" t="n">
        <v>79</v>
      </c>
      <c r="W519" s="8" t="n">
        <v>8</v>
      </c>
      <c r="X519" s="8" t="n">
        <v>4</v>
      </c>
      <c r="Y519" s="8" t="n">
        <v>2</v>
      </c>
      <c r="Z519" s="8" t="n">
        <v>12</v>
      </c>
      <c r="AA519" s="8" t="n">
        <v>0</v>
      </c>
      <c r="AB519" s="8" t="n">
        <v>0</v>
      </c>
      <c r="AC519" s="18" t="n">
        <f aca="false">Z519/V519</f>
        <v>0.151898734177215</v>
      </c>
      <c r="AD519" s="19" t="n">
        <f aca="false">IF(FZ519&gt;V519,Z519-V519*(GC519-Z519)/(FZ519-V519),0)</f>
        <v>-11.8538961038961</v>
      </c>
      <c r="AE519" s="19" t="n">
        <v>5.165</v>
      </c>
      <c r="AF519" s="8" t="n">
        <v>-11</v>
      </c>
      <c r="AG519" s="8" t="n">
        <v>-1.6</v>
      </c>
      <c r="AH519" s="8" t="n">
        <v>12</v>
      </c>
      <c r="AI519" s="8" t="n">
        <v>1412</v>
      </c>
      <c r="AJ519" s="8" t="n">
        <v>59015</v>
      </c>
      <c r="AK519" s="19" t="n">
        <v>983.58333333333</v>
      </c>
      <c r="AL519" s="8" t="n">
        <v>983.58</v>
      </c>
      <c r="AM519" s="8" t="n">
        <v>984</v>
      </c>
      <c r="AN519" s="18" t="n">
        <f aca="false">AJ519/60/V519</f>
        <v>12.4504219409283</v>
      </c>
      <c r="AO519" s="8" t="n">
        <v>20.91</v>
      </c>
      <c r="AP519" s="12" t="n">
        <f aca="false">IF(EF519&gt;0,Z519/EF519,0)</f>
        <v>0.6</v>
      </c>
      <c r="AQ519" s="8" t="n">
        <v>175</v>
      </c>
      <c r="AR519" s="8" t="n">
        <v>175</v>
      </c>
      <c r="AS519" s="8" t="n">
        <v>175</v>
      </c>
      <c r="AT519" s="8" t="n">
        <v>146</v>
      </c>
      <c r="AU519" s="8" t="n">
        <v>146</v>
      </c>
      <c r="AV519" s="8" t="n">
        <v>126</v>
      </c>
      <c r="AW519" s="8" t="n">
        <v>91</v>
      </c>
      <c r="AX519" s="8" t="n">
        <v>54</v>
      </c>
      <c r="AY519" s="8" t="n">
        <v>8</v>
      </c>
      <c r="AZ519" s="8" t="n">
        <v>10</v>
      </c>
      <c r="BA519" s="8" t="n">
        <f aca="false">AY519+AZ519</f>
        <v>18</v>
      </c>
      <c r="BB519" s="8" t="n">
        <v>10.71</v>
      </c>
      <c r="BC519" s="8" t="n">
        <v>29.0714</v>
      </c>
      <c r="BD519" s="19" t="n">
        <v>81.7</v>
      </c>
      <c r="BE519" s="19" t="n">
        <v>4.98381767347286</v>
      </c>
      <c r="BF519" s="19" t="n">
        <f aca="false">AQ519+BD519</f>
        <v>256.7</v>
      </c>
      <c r="BG519" s="19" t="n">
        <f aca="false">IF(AL519&gt;0,BF519/AL519*60,0)</f>
        <v>15.6591227963155</v>
      </c>
      <c r="BH519" s="8" t="n">
        <v>201</v>
      </c>
      <c r="BI519" s="8" t="n">
        <v>327</v>
      </c>
      <c r="BJ519" s="8" t="n">
        <v>376</v>
      </c>
      <c r="BK519" s="12" t="n">
        <f aca="false">BH519/(BH519+BJ519)</f>
        <v>0.348353552859619</v>
      </c>
      <c r="BL519" s="8" t="n">
        <v>104</v>
      </c>
      <c r="BM519" s="8" t="n">
        <v>104</v>
      </c>
      <c r="BN519" s="8" t="n">
        <v>83</v>
      </c>
      <c r="BO519" s="8" t="n">
        <f aca="false">BM519-BN519</f>
        <v>21</v>
      </c>
      <c r="BP519" s="8" t="n">
        <v>20</v>
      </c>
      <c r="BQ519" s="8" t="n">
        <v>12</v>
      </c>
      <c r="BR519" s="8" t="n">
        <v>25</v>
      </c>
      <c r="BS519" s="8" t="n">
        <v>42</v>
      </c>
      <c r="BT519" s="12" t="n">
        <f aca="false">BS519/(EA519+BS519)</f>
        <v>0.0504201680672269</v>
      </c>
      <c r="BU519" s="8" t="n">
        <v>2</v>
      </c>
      <c r="BV519" s="8" t="n">
        <v>6</v>
      </c>
      <c r="BW519" s="12" t="n">
        <f aca="false">IF(BU519+BV519&gt;0,BU519/(BU519+BV519),0)</f>
        <v>0.25</v>
      </c>
      <c r="BX519" s="8" t="n">
        <v>1</v>
      </c>
      <c r="BY519" s="8" t="n">
        <v>2</v>
      </c>
      <c r="BZ519" s="8" t="n">
        <v>1</v>
      </c>
      <c r="CA519" s="8" t="n">
        <v>0</v>
      </c>
      <c r="CB519" s="8" t="n">
        <v>0</v>
      </c>
      <c r="CC519" s="8" t="n">
        <v>4</v>
      </c>
      <c r="CD519" s="8" t="n">
        <v>0</v>
      </c>
      <c r="CE519" s="8" t="n">
        <v>5</v>
      </c>
      <c r="CF519" s="8" t="n">
        <v>1</v>
      </c>
      <c r="CG519" s="8" t="n">
        <v>1</v>
      </c>
      <c r="CH519" s="8" t="n">
        <v>1</v>
      </c>
      <c r="CI519" s="8" t="n">
        <v>1</v>
      </c>
      <c r="CJ519" s="8" t="n">
        <v>0</v>
      </c>
      <c r="CK519" s="8" t="n">
        <v>0</v>
      </c>
      <c r="CL519" s="8" t="n">
        <v>1</v>
      </c>
      <c r="CM519" s="8" t="n">
        <v>0</v>
      </c>
      <c r="CN519" s="8" t="n">
        <v>0</v>
      </c>
      <c r="CO519" s="8" t="n">
        <v>0</v>
      </c>
      <c r="CP519" s="8" t="n">
        <v>0</v>
      </c>
      <c r="CQ519" s="8" t="n">
        <v>2</v>
      </c>
      <c r="CR519" s="8" t="n">
        <v>1</v>
      </c>
      <c r="CS519" s="8" t="n">
        <v>1</v>
      </c>
      <c r="CT519" s="8" t="n">
        <v>0</v>
      </c>
      <c r="CU519" s="8" t="n">
        <v>1</v>
      </c>
      <c r="CV519" s="8" t="n">
        <v>0</v>
      </c>
      <c r="CW519" s="8" t="n">
        <v>3</v>
      </c>
      <c r="CX519" s="8" t="n">
        <v>0</v>
      </c>
      <c r="CY519" s="8" t="n">
        <v>1</v>
      </c>
      <c r="CZ519" s="8" t="n">
        <v>0</v>
      </c>
      <c r="DA519" s="8" t="n">
        <v>19</v>
      </c>
      <c r="DB519" s="8" t="n">
        <v>26</v>
      </c>
      <c r="DC519" s="8" t="n">
        <v>4</v>
      </c>
      <c r="DD519" s="8" t="n">
        <v>7</v>
      </c>
      <c r="DE519" s="8" t="n">
        <v>10</v>
      </c>
      <c r="DF519" s="8" t="n">
        <v>12</v>
      </c>
      <c r="DG519" s="8" t="n">
        <v>2</v>
      </c>
      <c r="DH519" s="8" t="n">
        <v>65</v>
      </c>
      <c r="DI519" s="8" t="n">
        <v>6</v>
      </c>
      <c r="DJ519" s="8" t="n">
        <v>3</v>
      </c>
      <c r="DK519" s="8" t="n">
        <v>5</v>
      </c>
      <c r="DL519" s="8" t="n">
        <v>5</v>
      </c>
      <c r="DM519" s="8" t="n">
        <v>0</v>
      </c>
      <c r="DN519" s="8" t="n">
        <v>3</v>
      </c>
      <c r="DO519" s="8" t="n">
        <v>3</v>
      </c>
      <c r="DP519" s="8" t="n">
        <v>0</v>
      </c>
      <c r="DQ519" s="8" t="n">
        <f aca="false">DJ519-DI519</f>
        <v>-3</v>
      </c>
      <c r="DR519" s="19" t="n">
        <v>-1.489</v>
      </c>
      <c r="DS519" s="8" t="n">
        <v>6</v>
      </c>
      <c r="DT519" s="8" t="n">
        <v>0</v>
      </c>
      <c r="DU519" s="8" t="n">
        <v>0</v>
      </c>
      <c r="DV519" s="8" t="n">
        <v>0</v>
      </c>
      <c r="DW519" s="8" t="n">
        <v>0</v>
      </c>
      <c r="DX519" s="8" t="n">
        <v>817</v>
      </c>
      <c r="DY519" s="8" t="n">
        <v>1094</v>
      </c>
      <c r="DZ519" s="8" t="n">
        <v>629</v>
      </c>
      <c r="EA519" s="8" t="n">
        <v>791</v>
      </c>
      <c r="EB519" s="8" t="n">
        <v>465</v>
      </c>
      <c r="EC519" s="8" t="n">
        <v>564</v>
      </c>
      <c r="ED519" s="8" t="n">
        <v>34.58</v>
      </c>
      <c r="EE519" s="8" t="n">
        <v>43.93</v>
      </c>
      <c r="EF519" s="8" t="n">
        <v>20</v>
      </c>
      <c r="EG519" s="8" t="n">
        <v>41</v>
      </c>
      <c r="EH519" s="12" t="n">
        <f aca="false">EF519/EB519</f>
        <v>0.0430107526881721</v>
      </c>
      <c r="EI519" s="20" t="n">
        <f aca="false">1-EG519/EC519</f>
        <v>0.927304964539007</v>
      </c>
      <c r="EJ519" s="21" t="n">
        <f aca="false">EH519+EI519</f>
        <v>0.970315717227179</v>
      </c>
      <c r="EK519" s="8" t="n">
        <v>814</v>
      </c>
      <c r="EL519" s="8" t="n">
        <v>1095</v>
      </c>
      <c r="EM519" s="8" t="n">
        <v>627</v>
      </c>
      <c r="EN519" s="8" t="n">
        <v>792</v>
      </c>
      <c r="EO519" s="8" t="n">
        <v>464</v>
      </c>
      <c r="EP519" s="8" t="n">
        <v>565</v>
      </c>
      <c r="EQ519" s="8" t="n">
        <v>20</v>
      </c>
      <c r="ER519" s="8" t="n">
        <v>41</v>
      </c>
      <c r="ES519" s="8" t="n">
        <v>359</v>
      </c>
      <c r="ET519" s="8" t="n">
        <v>523</v>
      </c>
      <c r="EU519" s="8" t="n">
        <v>152</v>
      </c>
      <c r="EV519" s="8" t="n">
        <v>181</v>
      </c>
      <c r="EW519" s="8" t="n">
        <v>13</v>
      </c>
      <c r="EX519" s="8" t="n">
        <v>23</v>
      </c>
      <c r="EY519" s="8" t="n">
        <v>55</v>
      </c>
      <c r="EZ519" s="8" t="n">
        <v>60</v>
      </c>
      <c r="FA519" s="8" t="n">
        <v>-0.7</v>
      </c>
      <c r="FB519" s="8" t="n">
        <v>0.8</v>
      </c>
      <c r="FC519" s="8" t="n">
        <v>0</v>
      </c>
      <c r="FD519" s="19" t="n">
        <v>11.71</v>
      </c>
      <c r="FE519" s="18" t="n">
        <f aca="false">FD519/V519</f>
        <v>0.148227848101266</v>
      </c>
      <c r="FF519" s="8" t="n">
        <v>1.2131</v>
      </c>
      <c r="FG519" s="8" t="n">
        <v>0.15</v>
      </c>
      <c r="FH519" s="8" t="n">
        <v>0.3</v>
      </c>
      <c r="FI519" s="8" t="n">
        <v>0.46</v>
      </c>
      <c r="FJ519" s="22"/>
      <c r="FK519" s="22"/>
      <c r="FL519" s="22"/>
      <c r="FM519" s="8" t="n">
        <f aca="false">BL519+BS519+AH519+DT519</f>
        <v>158</v>
      </c>
      <c r="FN519" s="19" t="n">
        <f aca="false">IF(DS519&gt;0,(BL519+BR519)/DS519,0)</f>
        <v>21.5</v>
      </c>
      <c r="FO519" s="12" t="n">
        <v>0.0828614633</v>
      </c>
      <c r="FP519" s="19" t="n">
        <f aca="false">Z519-AH519/10</f>
        <v>10.8</v>
      </c>
      <c r="FQ519" s="19" t="n">
        <f aca="false">Z519+DR519/5</f>
        <v>11.7022</v>
      </c>
      <c r="FR519" s="19" t="n">
        <f aca="false">(DX519+DY519)/AL519*60</f>
        <v>116.574147501983</v>
      </c>
      <c r="FS519" s="8" t="n">
        <v>4</v>
      </c>
      <c r="FT519" s="17" t="s">
        <v>433</v>
      </c>
      <c r="FU519" s="8" t="n">
        <v>195</v>
      </c>
      <c r="FV519" s="22"/>
      <c r="FW519" s="17" t="s">
        <v>280</v>
      </c>
      <c r="FX519" s="23" t="n">
        <v>800000</v>
      </c>
      <c r="FY519" s="23" t="n">
        <v>800000</v>
      </c>
      <c r="FZ519" s="8" t="n">
        <v>387</v>
      </c>
      <c r="GA519" s="8" t="n">
        <v>51</v>
      </c>
      <c r="GB519" s="8" t="n">
        <v>54</v>
      </c>
      <c r="GC519" s="8" t="n">
        <v>105</v>
      </c>
      <c r="GD519" s="8" t="n">
        <v>-40</v>
      </c>
      <c r="GE519" s="8" t="n">
        <v>72</v>
      </c>
      <c r="GF519" s="8" t="n">
        <v>668</v>
      </c>
      <c r="GG519" s="8" t="n">
        <v>5016</v>
      </c>
      <c r="GH519" s="8" t="n">
        <v>2.9</v>
      </c>
      <c r="GI519" s="8" t="n">
        <v>4.2</v>
      </c>
      <c r="GJ519" s="8" t="n">
        <v>7.1</v>
      </c>
      <c r="GK519" s="8" t="n">
        <f aca="false">Z519-AH519/10</f>
        <v>10.8</v>
      </c>
      <c r="GL519" s="22"/>
      <c r="GM519" s="22"/>
      <c r="GN519" s="22"/>
      <c r="GO519" s="22"/>
      <c r="GP519" s="22"/>
    </row>
    <row r="520" customFormat="false" ht="13.65" hidden="false" customHeight="true" outlineLevel="0" collapsed="false">
      <c r="A520" s="16" t="n">
        <v>31219</v>
      </c>
      <c r="B520" s="17" t="s">
        <v>718</v>
      </c>
      <c r="C520" s="17" t="s">
        <v>272</v>
      </c>
      <c r="D520" s="17" t="s">
        <v>262</v>
      </c>
      <c r="E520" s="17" t="s">
        <v>262</v>
      </c>
      <c r="F520" s="8" t="n">
        <v>76</v>
      </c>
      <c r="G520" s="8" t="n">
        <v>233</v>
      </c>
      <c r="H520" s="8" t="n">
        <v>2003</v>
      </c>
      <c r="I520" s="8" t="n">
        <v>6</v>
      </c>
      <c r="J520" s="8" t="n">
        <v>168</v>
      </c>
      <c r="K520" s="17" t="s">
        <v>263</v>
      </c>
      <c r="L520" s="8" t="n">
        <v>2006</v>
      </c>
      <c r="M520" s="8" t="n">
        <v>32</v>
      </c>
      <c r="N520" s="8" t="n">
        <v>12</v>
      </c>
      <c r="O520" s="8" t="n">
        <v>8470760</v>
      </c>
      <c r="P520" s="17" t="s">
        <v>2522</v>
      </c>
      <c r="Q520" s="17" t="s">
        <v>2523</v>
      </c>
      <c r="R520" s="17" t="s">
        <v>2524</v>
      </c>
      <c r="S520" s="17" t="s">
        <v>2525</v>
      </c>
      <c r="T520" s="17" t="s">
        <v>278</v>
      </c>
      <c r="U520" s="17" t="s">
        <v>473</v>
      </c>
      <c r="V520" s="8" t="n">
        <v>36</v>
      </c>
      <c r="W520" s="8" t="n">
        <v>1</v>
      </c>
      <c r="X520" s="8" t="n">
        <v>2</v>
      </c>
      <c r="Y520" s="8" t="n">
        <v>0</v>
      </c>
      <c r="Z520" s="8" t="n">
        <v>3</v>
      </c>
      <c r="AA520" s="8" t="n">
        <v>21</v>
      </c>
      <c r="AB520" s="8" t="n">
        <v>76</v>
      </c>
      <c r="AC520" s="18" t="n">
        <f aca="false">Z520/V520</f>
        <v>0.0833333333333333</v>
      </c>
      <c r="AD520" s="19" t="n">
        <f aca="false">IF(FZ520&gt;V520,Z520-V520*(GC520-Z520)/(FZ520-V520),0)</f>
        <v>-4.46113989637306</v>
      </c>
      <c r="AE520" s="19" t="n">
        <v>1.113</v>
      </c>
      <c r="AF520" s="8" t="n">
        <v>11</v>
      </c>
      <c r="AG520" s="8" t="n">
        <v>0.1</v>
      </c>
      <c r="AH520" s="8" t="n">
        <v>31</v>
      </c>
      <c r="AI520" s="8" t="n">
        <v>953</v>
      </c>
      <c r="AJ520" s="8" t="n">
        <v>38628</v>
      </c>
      <c r="AK520" s="19" t="n">
        <v>643.8</v>
      </c>
      <c r="AL520" s="8" t="n">
        <v>643.8</v>
      </c>
      <c r="AM520" s="8" t="n">
        <v>644</v>
      </c>
      <c r="AN520" s="18" t="n">
        <f aca="false">AJ520/60/V520</f>
        <v>17.8833333333333</v>
      </c>
      <c r="AO520" s="8" t="n">
        <v>30.2</v>
      </c>
      <c r="AP520" s="12" t="n">
        <f aca="false">IF(EF520&gt;0,Z520/EF520,0)</f>
        <v>0.125</v>
      </c>
      <c r="AQ520" s="8" t="n">
        <v>61</v>
      </c>
      <c r="AR520" s="8" t="n">
        <v>61</v>
      </c>
      <c r="AS520" s="8" t="n">
        <v>61</v>
      </c>
      <c r="AT520" s="8" t="n">
        <v>43</v>
      </c>
      <c r="AU520" s="8" t="n">
        <v>43</v>
      </c>
      <c r="AV520" s="8" t="n">
        <v>25</v>
      </c>
      <c r="AW520" s="8" t="n">
        <v>14</v>
      </c>
      <c r="AX520" s="8" t="n">
        <v>2</v>
      </c>
      <c r="AY520" s="8" t="n">
        <v>1</v>
      </c>
      <c r="AZ520" s="8" t="n">
        <v>2</v>
      </c>
      <c r="BA520" s="8" t="n">
        <f aca="false">AY520+AZ520</f>
        <v>3</v>
      </c>
      <c r="BB520" s="8" t="n">
        <v>1.18</v>
      </c>
      <c r="BC520" s="8" t="n">
        <v>69.4</v>
      </c>
      <c r="BD520" s="19" t="n">
        <v>0</v>
      </c>
      <c r="BE520" s="19" t="n">
        <v>0</v>
      </c>
      <c r="BF520" s="19" t="n">
        <f aca="false">AQ520+BD520</f>
        <v>61</v>
      </c>
      <c r="BG520" s="19" t="n">
        <f aca="false">IF(AL520&gt;0,BF520/AL520*60,0)</f>
        <v>5.68499534016775</v>
      </c>
      <c r="BH520" s="8" t="n">
        <v>162</v>
      </c>
      <c r="BI520" s="8" t="n">
        <v>279</v>
      </c>
      <c r="BJ520" s="8" t="n">
        <v>299</v>
      </c>
      <c r="BK520" s="12" t="n">
        <f aca="false">BH520/(BH520+BJ520)</f>
        <v>0.351409978308026</v>
      </c>
      <c r="BL520" s="8" t="n">
        <v>77</v>
      </c>
      <c r="BM520" s="8" t="n">
        <v>77</v>
      </c>
      <c r="BN520" s="8" t="n">
        <v>26</v>
      </c>
      <c r="BO520" s="8" t="n">
        <f aca="false">BM520-BN520</f>
        <v>51</v>
      </c>
      <c r="BP520" s="8" t="n">
        <v>18</v>
      </c>
      <c r="BQ520" s="8" t="n">
        <v>11</v>
      </c>
      <c r="BR520" s="8" t="n">
        <v>1</v>
      </c>
      <c r="BS520" s="8" t="n">
        <v>52</v>
      </c>
      <c r="BT520" s="12" t="n">
        <f aca="false">BS520/(EA520+BS520)</f>
        <v>0.097196261682243</v>
      </c>
      <c r="BU520" s="8" t="n">
        <v>0</v>
      </c>
      <c r="BV520" s="8" t="n">
        <v>0</v>
      </c>
      <c r="BW520" s="12" t="n">
        <f aca="false">IF(BU520+BV520&gt;0,BU520/(BU520+BV520),0)</f>
        <v>0</v>
      </c>
      <c r="BX520" s="8" t="n">
        <v>0</v>
      </c>
      <c r="BY520" s="8" t="n">
        <v>0</v>
      </c>
      <c r="BZ520" s="8" t="n">
        <v>0</v>
      </c>
      <c r="CA520" s="8" t="n">
        <v>0</v>
      </c>
      <c r="CB520" s="8" t="n">
        <v>0</v>
      </c>
      <c r="CC520" s="8" t="n">
        <v>0</v>
      </c>
      <c r="CD520" s="8" t="n">
        <v>0</v>
      </c>
      <c r="CE520" s="8" t="n">
        <v>0</v>
      </c>
      <c r="CF520" s="8" t="n">
        <v>0</v>
      </c>
      <c r="CG520" s="8" t="n">
        <v>0</v>
      </c>
      <c r="CH520" s="8" t="n">
        <v>0</v>
      </c>
      <c r="CI520" s="8" t="n">
        <v>0</v>
      </c>
      <c r="CJ520" s="8" t="n">
        <v>0</v>
      </c>
      <c r="CK520" s="8" t="n">
        <v>0</v>
      </c>
      <c r="CL520" s="8" t="n">
        <v>0</v>
      </c>
      <c r="CM520" s="8" t="n">
        <v>0</v>
      </c>
      <c r="CN520" s="8" t="n">
        <v>0</v>
      </c>
      <c r="CO520" s="8" t="n">
        <v>0</v>
      </c>
      <c r="CP520" s="8" t="n">
        <v>0</v>
      </c>
      <c r="CQ520" s="8" t="n">
        <v>0</v>
      </c>
      <c r="CR520" s="8" t="n">
        <v>0</v>
      </c>
      <c r="CS520" s="8" t="n">
        <v>0</v>
      </c>
      <c r="CT520" s="8" t="n">
        <v>1</v>
      </c>
      <c r="CU520" s="8" t="n">
        <v>0</v>
      </c>
      <c r="CV520" s="8" t="n">
        <v>0</v>
      </c>
      <c r="CW520" s="8" t="n">
        <v>0</v>
      </c>
      <c r="CX520" s="8" t="n">
        <v>0</v>
      </c>
      <c r="CY520" s="8" t="n">
        <v>0</v>
      </c>
      <c r="CZ520" s="8" t="n">
        <v>1</v>
      </c>
      <c r="DA520" s="8" t="n">
        <v>17</v>
      </c>
      <c r="DB520" s="8" t="n">
        <v>2</v>
      </c>
      <c r="DC520" s="8" t="n">
        <v>0</v>
      </c>
      <c r="DD520" s="8" t="n">
        <v>6</v>
      </c>
      <c r="DE520" s="8" t="n">
        <v>4</v>
      </c>
      <c r="DF520" s="8" t="n">
        <v>0</v>
      </c>
      <c r="DG520" s="8" t="n">
        <v>0</v>
      </c>
      <c r="DH520" s="8" t="n">
        <v>13</v>
      </c>
      <c r="DI520" s="8" t="n">
        <v>14</v>
      </c>
      <c r="DJ520" s="8" t="n">
        <v>2</v>
      </c>
      <c r="DK520" s="8" t="n">
        <v>14</v>
      </c>
      <c r="DL520" s="8" t="n">
        <v>14</v>
      </c>
      <c r="DM520" s="8" t="n">
        <v>0</v>
      </c>
      <c r="DN520" s="8" t="n">
        <v>3</v>
      </c>
      <c r="DO520" s="8" t="n">
        <v>3</v>
      </c>
      <c r="DP520" s="8" t="n">
        <v>0</v>
      </c>
      <c r="DQ520" s="8" t="n">
        <f aca="false">DJ520-DI520</f>
        <v>-12</v>
      </c>
      <c r="DR520" s="19" t="n">
        <v>-6.452</v>
      </c>
      <c r="DS520" s="8" t="n">
        <v>13</v>
      </c>
      <c r="DT520" s="8" t="n">
        <v>1</v>
      </c>
      <c r="DU520" s="8" t="n">
        <v>0</v>
      </c>
      <c r="DV520" s="8" t="n">
        <v>0</v>
      </c>
      <c r="DW520" s="8" t="n">
        <v>0</v>
      </c>
      <c r="DX520" s="8" t="n">
        <v>526</v>
      </c>
      <c r="DY520" s="8" t="n">
        <v>683</v>
      </c>
      <c r="DZ520" s="8" t="n">
        <v>384</v>
      </c>
      <c r="EA520" s="8" t="n">
        <v>483</v>
      </c>
      <c r="EB520" s="8" t="n">
        <v>265</v>
      </c>
      <c r="EC520" s="8" t="n">
        <v>344</v>
      </c>
      <c r="ED520" s="8" t="n">
        <v>21.89</v>
      </c>
      <c r="EE520" s="8" t="n">
        <v>29.18</v>
      </c>
      <c r="EF520" s="8" t="n">
        <v>24</v>
      </c>
      <c r="EG520" s="8" t="n">
        <v>18</v>
      </c>
      <c r="EH520" s="12" t="n">
        <f aca="false">EF520/EB520</f>
        <v>0.0905660377358491</v>
      </c>
      <c r="EI520" s="20" t="n">
        <f aca="false">1-EG520/EC520</f>
        <v>0.947674418604651</v>
      </c>
      <c r="EJ520" s="21" t="n">
        <f aca="false">EH520+EI520</f>
        <v>1.0382404563405</v>
      </c>
      <c r="EK520" s="8" t="n">
        <v>522</v>
      </c>
      <c r="EL520" s="8" t="n">
        <v>684</v>
      </c>
      <c r="EM520" s="8" t="n">
        <v>381</v>
      </c>
      <c r="EN520" s="8" t="n">
        <v>484</v>
      </c>
      <c r="EO520" s="8" t="n">
        <v>262</v>
      </c>
      <c r="EP520" s="8" t="n">
        <v>345</v>
      </c>
      <c r="EQ520" s="8" t="n">
        <v>24</v>
      </c>
      <c r="ER520" s="8" t="n">
        <v>19</v>
      </c>
      <c r="ES520" s="8" t="n">
        <v>232</v>
      </c>
      <c r="ET520" s="8" t="n">
        <v>355</v>
      </c>
      <c r="EU520" s="8" t="n">
        <v>88</v>
      </c>
      <c r="EV520" s="8" t="n">
        <v>125</v>
      </c>
      <c r="EW520" s="8" t="n">
        <v>12</v>
      </c>
      <c r="EX520" s="8" t="n">
        <v>5</v>
      </c>
      <c r="EY520" s="8" t="n">
        <v>52</v>
      </c>
      <c r="EZ520" s="8" t="n">
        <v>34</v>
      </c>
      <c r="FA520" s="8" t="n">
        <v>-0.4</v>
      </c>
      <c r="FB520" s="8" t="n">
        <v>2.3</v>
      </c>
      <c r="FC520" s="8" t="n">
        <v>1.9</v>
      </c>
      <c r="FD520" s="19" t="n">
        <v>4.12</v>
      </c>
      <c r="FE520" s="18" t="n">
        <f aca="false">FD520/V520</f>
        <v>0.114444444444444</v>
      </c>
      <c r="FF520" s="8" t="n">
        <v>0.0899</v>
      </c>
      <c r="FG520" s="8" t="n">
        <v>-0.09</v>
      </c>
      <c r="FH520" s="8" t="n">
        <v>-0.11</v>
      </c>
      <c r="FI520" s="8" t="n">
        <v>-0.2</v>
      </c>
      <c r="FJ520" s="22"/>
      <c r="FK520" s="22"/>
      <c r="FL520" s="22"/>
      <c r="FM520" s="8" t="n">
        <f aca="false">BL520+BS520+AH520+DT520</f>
        <v>161</v>
      </c>
      <c r="FN520" s="19" t="n">
        <f aca="false">IF(DS520&gt;0,(BL520+BR520)/DS520,0)</f>
        <v>6</v>
      </c>
      <c r="FO520" s="12" t="n">
        <v>0.0099033816</v>
      </c>
      <c r="FP520" s="19" t="n">
        <f aca="false">Z520-AH520/10</f>
        <v>-0.1</v>
      </c>
      <c r="FQ520" s="19" t="n">
        <f aca="false">Z520+DR520/5</f>
        <v>1.7096</v>
      </c>
      <c r="FR520" s="19" t="n">
        <f aca="false">(DX520+DY520)/AL520*60</f>
        <v>112.674743709227</v>
      </c>
      <c r="FS520" s="8" t="n">
        <v>5</v>
      </c>
      <c r="FT520" s="17" t="s">
        <v>2526</v>
      </c>
      <c r="FU520" s="8" t="n">
        <v>255</v>
      </c>
      <c r="FV520" s="17" t="s">
        <v>412</v>
      </c>
      <c r="FW520" s="17" t="s">
        <v>280</v>
      </c>
      <c r="FX520" s="23" t="n">
        <v>4900000</v>
      </c>
      <c r="FY520" s="23" t="n">
        <v>4900000</v>
      </c>
      <c r="FZ520" s="8" t="n">
        <v>615</v>
      </c>
      <c r="GA520" s="8" t="n">
        <v>22</v>
      </c>
      <c r="GB520" s="8" t="n">
        <v>101</v>
      </c>
      <c r="GC520" s="8" t="n">
        <v>123</v>
      </c>
      <c r="GD520" s="8" t="n">
        <v>55</v>
      </c>
      <c r="GE520" s="8" t="n">
        <v>374</v>
      </c>
      <c r="GF520" s="8" t="n">
        <v>607</v>
      </c>
      <c r="GG520" s="8" t="n">
        <v>12285</v>
      </c>
      <c r="GH520" s="8" t="n">
        <v>1.1</v>
      </c>
      <c r="GI520" s="8" t="n">
        <v>29.7</v>
      </c>
      <c r="GJ520" s="8" t="n">
        <v>30.8</v>
      </c>
      <c r="GK520" s="8" t="n">
        <f aca="false">Z520-AH520/10</f>
        <v>-0.1</v>
      </c>
      <c r="GL520" s="22"/>
      <c r="GM520" s="22"/>
      <c r="GN520" s="22"/>
      <c r="GO520" s="22"/>
      <c r="GP520" s="22"/>
    </row>
    <row r="521" customFormat="false" ht="13.65" hidden="false" customHeight="true" outlineLevel="0" collapsed="false">
      <c r="A521" s="16" t="n">
        <v>31790</v>
      </c>
      <c r="B521" s="17" t="s">
        <v>1562</v>
      </c>
      <c r="C521" s="17" t="s">
        <v>272</v>
      </c>
      <c r="D521" s="17" t="s">
        <v>262</v>
      </c>
      <c r="E521" s="17" t="s">
        <v>262</v>
      </c>
      <c r="F521" s="8" t="n">
        <v>76</v>
      </c>
      <c r="G521" s="8" t="n">
        <v>209</v>
      </c>
      <c r="H521" s="8" t="n">
        <v>2005</v>
      </c>
      <c r="I521" s="8" t="n">
        <v>1</v>
      </c>
      <c r="J521" s="8" t="n">
        <v>12</v>
      </c>
      <c r="K521" s="17" t="s">
        <v>263</v>
      </c>
      <c r="L521" s="8" t="n">
        <v>2007</v>
      </c>
      <c r="M521" s="8" t="n">
        <v>31</v>
      </c>
      <c r="N521" s="8" t="n">
        <v>11</v>
      </c>
      <c r="O521" s="8" t="n">
        <v>8471686</v>
      </c>
      <c r="P521" s="17" t="s">
        <v>2527</v>
      </c>
      <c r="Q521" s="17" t="s">
        <v>2528</v>
      </c>
      <c r="R521" s="17" t="s">
        <v>1565</v>
      </c>
      <c r="S521" s="17" t="s">
        <v>2525</v>
      </c>
      <c r="T521" s="17" t="s">
        <v>278</v>
      </c>
      <c r="U521" s="17" t="s">
        <v>606</v>
      </c>
      <c r="V521" s="8" t="n">
        <v>72</v>
      </c>
      <c r="W521" s="8" t="n">
        <v>1</v>
      </c>
      <c r="X521" s="8" t="n">
        <v>7</v>
      </c>
      <c r="Y521" s="8" t="n">
        <v>4</v>
      </c>
      <c r="Z521" s="8" t="n">
        <v>8</v>
      </c>
      <c r="AA521" s="8" t="n">
        <v>22</v>
      </c>
      <c r="AB521" s="8" t="n">
        <v>45</v>
      </c>
      <c r="AC521" s="18" t="n">
        <f aca="false">Z521/V521</f>
        <v>0.111111111111111</v>
      </c>
      <c r="AD521" s="19" t="n">
        <f aca="false">IF(FZ521&gt;V521,Z521-V521*(GC521-Z521)/(FZ521-V521),0)</f>
        <v>-8.30188679245283</v>
      </c>
      <c r="AE521" s="19" t="n">
        <v>2.594</v>
      </c>
      <c r="AF521" s="8" t="n">
        <v>11</v>
      </c>
      <c r="AG521" s="8" t="n">
        <v>-10.3</v>
      </c>
      <c r="AH521" s="8" t="n">
        <v>18</v>
      </c>
      <c r="AI521" s="8" t="n">
        <v>1824</v>
      </c>
      <c r="AJ521" s="8" t="n">
        <v>80059</v>
      </c>
      <c r="AK521" s="19" t="n">
        <v>1334.3166666667</v>
      </c>
      <c r="AL521" s="8" t="n">
        <v>1334.32</v>
      </c>
      <c r="AM521" s="8" t="n">
        <v>1334</v>
      </c>
      <c r="AN521" s="18" t="n">
        <f aca="false">AJ521/60/V521</f>
        <v>18.5321759259259</v>
      </c>
      <c r="AO521" s="8" t="n">
        <v>31.1</v>
      </c>
      <c r="AP521" s="12" t="n">
        <f aca="false">IF(EF521&gt;0,Z521/EF521,0)</f>
        <v>0.148148148148148</v>
      </c>
      <c r="AQ521" s="8" t="n">
        <v>147</v>
      </c>
      <c r="AR521" s="8" t="n">
        <v>147</v>
      </c>
      <c r="AS521" s="8" t="n">
        <v>147</v>
      </c>
      <c r="AT521" s="8" t="n">
        <v>100</v>
      </c>
      <c r="AU521" s="8" t="n">
        <v>100</v>
      </c>
      <c r="AV521" s="8" t="n">
        <v>68</v>
      </c>
      <c r="AW521" s="8" t="n">
        <v>53</v>
      </c>
      <c r="AX521" s="8" t="n">
        <v>20</v>
      </c>
      <c r="AY521" s="8" t="n">
        <v>2</v>
      </c>
      <c r="AZ521" s="8" t="n">
        <v>3</v>
      </c>
      <c r="BA521" s="8" t="n">
        <f aca="false">AY521+AZ521</f>
        <v>5</v>
      </c>
      <c r="BB521" s="8" t="n">
        <v>4.75</v>
      </c>
      <c r="BC521" s="8" t="n">
        <v>44.5147</v>
      </c>
      <c r="BD521" s="19" t="n">
        <v>90.1</v>
      </c>
      <c r="BE521" s="19" t="n">
        <v>4.0515120098926</v>
      </c>
      <c r="BF521" s="19" t="n">
        <f aca="false">AQ521+BD521</f>
        <v>237.1</v>
      </c>
      <c r="BG521" s="19" t="n">
        <f aca="false">IF(AL521&gt;0,BF521/AL521*60,0)</f>
        <v>10.6616104082979</v>
      </c>
      <c r="BH521" s="8" t="n">
        <v>267</v>
      </c>
      <c r="BI521" s="8" t="n">
        <v>435</v>
      </c>
      <c r="BJ521" s="8" t="n">
        <v>642</v>
      </c>
      <c r="BK521" s="12" t="n">
        <f aca="false">BH521/(BH521+BJ521)</f>
        <v>0.293729372937294</v>
      </c>
      <c r="BL521" s="8" t="n">
        <v>76</v>
      </c>
      <c r="BM521" s="8" t="n">
        <v>76</v>
      </c>
      <c r="BN521" s="8" t="n">
        <v>84</v>
      </c>
      <c r="BO521" s="8" t="n">
        <f aca="false">BM521-BN521</f>
        <v>-8</v>
      </c>
      <c r="BP521" s="8" t="n">
        <v>32</v>
      </c>
      <c r="BQ521" s="8" t="n">
        <v>43</v>
      </c>
      <c r="BR521" s="8" t="n">
        <v>32</v>
      </c>
      <c r="BS521" s="8" t="n">
        <v>96</v>
      </c>
      <c r="BT521" s="12" t="n">
        <f aca="false">BS521/(EA521+BS521)</f>
        <v>0.0752351097178683</v>
      </c>
      <c r="BU521" s="8" t="n">
        <v>0</v>
      </c>
      <c r="BV521" s="8" t="n">
        <v>0</v>
      </c>
      <c r="BW521" s="12" t="n">
        <f aca="false">IF(BU521+BV521&gt;0,BU521/(BU521+BV521),0)</f>
        <v>0</v>
      </c>
      <c r="BX521" s="8" t="n">
        <v>0</v>
      </c>
      <c r="BY521" s="8" t="n">
        <v>0</v>
      </c>
      <c r="BZ521" s="8" t="n">
        <v>0</v>
      </c>
      <c r="CA521" s="8" t="n">
        <v>0</v>
      </c>
      <c r="CB521" s="8" t="n">
        <v>0</v>
      </c>
      <c r="CC521" s="8" t="n">
        <v>0</v>
      </c>
      <c r="CD521" s="8" t="n">
        <v>0</v>
      </c>
      <c r="CE521" s="8" t="n">
        <v>0</v>
      </c>
      <c r="CF521" s="8" t="n">
        <v>0</v>
      </c>
      <c r="CG521" s="8" t="n">
        <v>0</v>
      </c>
      <c r="CH521" s="8" t="n">
        <v>0</v>
      </c>
      <c r="CI521" s="8" t="n">
        <v>0</v>
      </c>
      <c r="CJ521" s="8" t="n">
        <v>0</v>
      </c>
      <c r="CK521" s="8" t="n">
        <v>0</v>
      </c>
      <c r="CL521" s="8" t="n">
        <v>0</v>
      </c>
      <c r="CM521" s="8" t="n">
        <v>0</v>
      </c>
      <c r="CN521" s="8" t="n">
        <v>0</v>
      </c>
      <c r="CO521" s="8" t="n">
        <v>0</v>
      </c>
      <c r="CP521" s="8" t="n">
        <v>0</v>
      </c>
      <c r="CQ521" s="8" t="n">
        <v>0</v>
      </c>
      <c r="CR521" s="8" t="n">
        <v>0</v>
      </c>
      <c r="CS521" s="8" t="n">
        <v>0</v>
      </c>
      <c r="CT521" s="8" t="n">
        <v>0</v>
      </c>
      <c r="CU521" s="8" t="n">
        <v>1</v>
      </c>
      <c r="CV521" s="8" t="n">
        <v>0</v>
      </c>
      <c r="CW521" s="8" t="n">
        <v>0</v>
      </c>
      <c r="CX521" s="8" t="n">
        <v>0</v>
      </c>
      <c r="CY521" s="8" t="n">
        <v>0</v>
      </c>
      <c r="CZ521" s="8" t="n">
        <v>0</v>
      </c>
      <c r="DA521" s="8" t="n">
        <v>32</v>
      </c>
      <c r="DB521" s="8" t="n">
        <v>3</v>
      </c>
      <c r="DC521" s="8" t="n">
        <v>0</v>
      </c>
      <c r="DD521" s="8" t="n">
        <v>12</v>
      </c>
      <c r="DE521" s="8" t="n">
        <v>3</v>
      </c>
      <c r="DF521" s="8" t="n">
        <v>6</v>
      </c>
      <c r="DG521" s="8" t="n">
        <v>0</v>
      </c>
      <c r="DH521" s="8" t="n">
        <v>44</v>
      </c>
      <c r="DI521" s="8" t="n">
        <v>9</v>
      </c>
      <c r="DJ521" s="8" t="n">
        <v>7</v>
      </c>
      <c r="DK521" s="8" t="n">
        <v>9</v>
      </c>
      <c r="DL521" s="8" t="n">
        <v>9</v>
      </c>
      <c r="DM521" s="8" t="n">
        <v>0</v>
      </c>
      <c r="DN521" s="8" t="n">
        <v>8</v>
      </c>
      <c r="DO521" s="8" t="n">
        <v>8</v>
      </c>
      <c r="DP521" s="8" t="n">
        <v>0</v>
      </c>
      <c r="DQ521" s="8" t="n">
        <f aca="false">DJ521-DI521</f>
        <v>-2</v>
      </c>
      <c r="DR521" s="19" t="n">
        <v>5.033</v>
      </c>
      <c r="DS521" s="8" t="n">
        <v>9</v>
      </c>
      <c r="DT521" s="8" t="n">
        <v>0</v>
      </c>
      <c r="DU521" s="8" t="n">
        <v>0</v>
      </c>
      <c r="DV521" s="8" t="n">
        <v>0</v>
      </c>
      <c r="DW521" s="8" t="n">
        <v>0</v>
      </c>
      <c r="DX521" s="8" t="n">
        <v>994</v>
      </c>
      <c r="DY521" s="8" t="n">
        <v>1560</v>
      </c>
      <c r="DZ521" s="8" t="n">
        <v>770</v>
      </c>
      <c r="EA521" s="8" t="n">
        <v>1180</v>
      </c>
      <c r="EB521" s="8" t="n">
        <v>590</v>
      </c>
      <c r="EC521" s="8" t="n">
        <v>869</v>
      </c>
      <c r="ED521" s="8" t="n">
        <v>54.53</v>
      </c>
      <c r="EE521" s="8" t="n">
        <v>80.38</v>
      </c>
      <c r="EF521" s="8" t="n">
        <v>54</v>
      </c>
      <c r="EG521" s="8" t="n">
        <v>64</v>
      </c>
      <c r="EH521" s="12" t="n">
        <f aca="false">EF521/EB521</f>
        <v>0.0915254237288136</v>
      </c>
      <c r="EI521" s="20" t="n">
        <f aca="false">1-EG521/EC521</f>
        <v>0.926352128883774</v>
      </c>
      <c r="EJ521" s="21" t="n">
        <f aca="false">EH521+EI521</f>
        <v>1.01787755261259</v>
      </c>
      <c r="EK521" s="8" t="n">
        <v>992</v>
      </c>
      <c r="EL521" s="8" t="n">
        <v>1555</v>
      </c>
      <c r="EM521" s="8" t="n">
        <v>765</v>
      </c>
      <c r="EN521" s="8" t="n">
        <v>1176</v>
      </c>
      <c r="EO521" s="8" t="n">
        <v>585</v>
      </c>
      <c r="EP521" s="8" t="n">
        <v>865</v>
      </c>
      <c r="EQ521" s="8" t="n">
        <v>54</v>
      </c>
      <c r="ER521" s="8" t="n">
        <v>63</v>
      </c>
      <c r="ES521" s="8" t="n">
        <v>515</v>
      </c>
      <c r="ET521" s="8" t="n">
        <v>819</v>
      </c>
      <c r="EU521" s="8" t="n">
        <v>255</v>
      </c>
      <c r="EV521" s="8" t="n">
        <v>327</v>
      </c>
      <c r="EW521" s="8" t="n">
        <v>36</v>
      </c>
      <c r="EX521" s="8" t="n">
        <v>39</v>
      </c>
      <c r="EY521" s="8" t="n">
        <v>79</v>
      </c>
      <c r="EZ521" s="8" t="n">
        <v>83</v>
      </c>
      <c r="FA521" s="8" t="n">
        <v>-0.7</v>
      </c>
      <c r="FB521" s="8" t="n">
        <v>3.9</v>
      </c>
      <c r="FC521" s="8" t="n">
        <v>3.2</v>
      </c>
      <c r="FD521" s="19" t="n">
        <v>1.85</v>
      </c>
      <c r="FE521" s="18" t="n">
        <f aca="false">FD521/V521</f>
        <v>0.0256944444444444</v>
      </c>
      <c r="FF521" s="8" t="n">
        <v>0.3354</v>
      </c>
      <c r="FG521" s="8" t="n">
        <v>-0.71</v>
      </c>
      <c r="FH521" s="8" t="n">
        <v>-0.73</v>
      </c>
      <c r="FI521" s="8" t="n">
        <v>-1.44</v>
      </c>
      <c r="FJ521" s="22"/>
      <c r="FK521" s="22"/>
      <c r="FL521" s="22"/>
      <c r="FM521" s="8" t="n">
        <f aca="false">BL521+BS521+AH521+DT521</f>
        <v>190</v>
      </c>
      <c r="FN521" s="19" t="n">
        <f aca="false">IF(DS521&gt;0,(BL521+BR521)/DS521,0)</f>
        <v>12</v>
      </c>
      <c r="FO521" s="12" t="n">
        <v>0.0050171317</v>
      </c>
      <c r="FP521" s="19" t="n">
        <f aca="false">Z521-AH521/10</f>
        <v>6.2</v>
      </c>
      <c r="FQ521" s="19" t="n">
        <f aca="false">Z521+DR521/5</f>
        <v>9.0066</v>
      </c>
      <c r="FR521" s="19" t="n">
        <f aca="false">(DX521+DY521)/AL521*60</f>
        <v>114.84501468913</v>
      </c>
      <c r="FS521" s="8" t="n">
        <v>12</v>
      </c>
      <c r="FT521" s="17" t="s">
        <v>2529</v>
      </c>
      <c r="FU521" s="8" t="n">
        <v>751</v>
      </c>
      <c r="FV521" s="22"/>
      <c r="FW521" s="17" t="s">
        <v>280</v>
      </c>
      <c r="FX521" s="23" t="n">
        <v>6000000</v>
      </c>
      <c r="FY521" s="23" t="n">
        <v>5700000</v>
      </c>
      <c r="FZ521" s="8" t="n">
        <v>761</v>
      </c>
      <c r="GA521" s="8" t="n">
        <v>38</v>
      </c>
      <c r="GB521" s="8" t="n">
        <v>126</v>
      </c>
      <c r="GC521" s="8" t="n">
        <v>164</v>
      </c>
      <c r="GD521" s="8" t="n">
        <v>50</v>
      </c>
      <c r="GE521" s="8" t="n">
        <v>384</v>
      </c>
      <c r="GF521" s="8" t="n">
        <v>841</v>
      </c>
      <c r="GG521" s="8" t="n">
        <v>15942</v>
      </c>
      <c r="GH521" s="8" t="n">
        <v>3</v>
      </c>
      <c r="GI521" s="8" t="n">
        <v>39.6</v>
      </c>
      <c r="GJ521" s="8" t="n">
        <v>42.6</v>
      </c>
      <c r="GK521" s="8" t="n">
        <f aca="false">Z521-AH521/10</f>
        <v>6.2</v>
      </c>
      <c r="GL521" s="22"/>
      <c r="GM521" s="22"/>
      <c r="GN521" s="22"/>
      <c r="GO521" s="22"/>
      <c r="GP521" s="22"/>
    </row>
    <row r="522" customFormat="false" ht="13.65" hidden="false" customHeight="true" outlineLevel="0" collapsed="false">
      <c r="A522" s="16" t="n">
        <v>31866</v>
      </c>
      <c r="B522" s="17" t="s">
        <v>379</v>
      </c>
      <c r="C522" s="17" t="s">
        <v>261</v>
      </c>
      <c r="D522" s="17" t="s">
        <v>262</v>
      </c>
      <c r="E522" s="17" t="s">
        <v>262</v>
      </c>
      <c r="F522" s="8" t="n">
        <v>73</v>
      </c>
      <c r="G522" s="8" t="n">
        <v>205</v>
      </c>
      <c r="H522" s="8" t="n">
        <v>2005</v>
      </c>
      <c r="I522" s="8" t="n">
        <v>2</v>
      </c>
      <c r="J522" s="8" t="n">
        <v>35</v>
      </c>
      <c r="K522" s="17" t="s">
        <v>263</v>
      </c>
      <c r="L522" s="8" t="n">
        <v>2006</v>
      </c>
      <c r="M522" s="8" t="n">
        <v>30</v>
      </c>
      <c r="N522" s="8" t="n">
        <v>12</v>
      </c>
      <c r="O522" s="8" t="n">
        <v>8471709</v>
      </c>
      <c r="P522" s="17" t="s">
        <v>2530</v>
      </c>
      <c r="Q522" s="17" t="s">
        <v>2531</v>
      </c>
      <c r="R522" s="17" t="s">
        <v>2532</v>
      </c>
      <c r="S522" s="17" t="s">
        <v>2533</v>
      </c>
      <c r="T522" s="17" t="s">
        <v>278</v>
      </c>
      <c r="U522" s="17" t="s">
        <v>694</v>
      </c>
      <c r="V522" s="8" t="n">
        <v>81</v>
      </c>
      <c r="W522" s="8" t="n">
        <v>11</v>
      </c>
      <c r="X522" s="8" t="n">
        <v>21</v>
      </c>
      <c r="Y522" s="8" t="n">
        <v>4</v>
      </c>
      <c r="Z522" s="8" t="n">
        <v>32</v>
      </c>
      <c r="AA522" s="8" t="n">
        <v>12</v>
      </c>
      <c r="AB522" s="8" t="n">
        <v>35</v>
      </c>
      <c r="AC522" s="18" t="n">
        <f aca="false">Z522/V522</f>
        <v>0.395061728395062</v>
      </c>
      <c r="AD522" s="19" t="n">
        <f aca="false">IF(FZ522&gt;V522,Z522-V522*(GC522-Z522)/(FZ522-V522),0)</f>
        <v>6.66256157635468</v>
      </c>
      <c r="AE522" s="19" t="n">
        <v>11.462</v>
      </c>
      <c r="AF522" s="8" t="n">
        <v>9</v>
      </c>
      <c r="AG522" s="8" t="n">
        <v>0.7</v>
      </c>
      <c r="AH522" s="8" t="n">
        <v>34</v>
      </c>
      <c r="AI522" s="8" t="n">
        <v>2142</v>
      </c>
      <c r="AJ522" s="8" t="n">
        <v>109586</v>
      </c>
      <c r="AK522" s="19" t="n">
        <v>1826.4333333333</v>
      </c>
      <c r="AL522" s="8" t="n">
        <v>1826.43</v>
      </c>
      <c r="AM522" s="8" t="n">
        <v>1826</v>
      </c>
      <c r="AN522" s="18" t="n">
        <f aca="false">AJ522/60/V522</f>
        <v>22.5485596707819</v>
      </c>
      <c r="AO522" s="8" t="n">
        <v>37.25</v>
      </c>
      <c r="AP522" s="12" t="n">
        <f aca="false">IF(EF522&gt;0,Z522/EF522,0)</f>
        <v>0.385542168674699</v>
      </c>
      <c r="AQ522" s="8" t="n">
        <v>337</v>
      </c>
      <c r="AR522" s="8" t="n">
        <v>337</v>
      </c>
      <c r="AS522" s="8" t="n">
        <v>337</v>
      </c>
      <c r="AT522" s="8" t="n">
        <v>218</v>
      </c>
      <c r="AU522" s="8" t="n">
        <v>218</v>
      </c>
      <c r="AV522" s="8" t="n">
        <v>161</v>
      </c>
      <c r="AW522" s="8" t="n">
        <v>104</v>
      </c>
      <c r="AX522" s="8" t="n">
        <v>21</v>
      </c>
      <c r="AY522" s="8" t="n">
        <v>5</v>
      </c>
      <c r="AZ522" s="8" t="n">
        <v>22</v>
      </c>
      <c r="BA522" s="8" t="n">
        <f aca="false">AY522+AZ522</f>
        <v>27</v>
      </c>
      <c r="BB522" s="8" t="n">
        <v>9.8</v>
      </c>
      <c r="BC522" s="8" t="n">
        <v>55.4348</v>
      </c>
      <c r="BD522" s="19" t="n">
        <v>81</v>
      </c>
      <c r="BE522" s="19" t="n">
        <v>2.66092384063663</v>
      </c>
      <c r="BF522" s="19" t="n">
        <f aca="false">AQ522+BD522</f>
        <v>418</v>
      </c>
      <c r="BG522" s="19" t="n">
        <f aca="false">IF(AL522&gt;0,BF522/AL522*60,0)</f>
        <v>13.7317061152084</v>
      </c>
      <c r="BH522" s="8" t="n">
        <v>464</v>
      </c>
      <c r="BI522" s="8" t="n">
        <v>697</v>
      </c>
      <c r="BJ522" s="8" t="n">
        <v>830</v>
      </c>
      <c r="BK522" s="12" t="n">
        <f aca="false">BH522/(BH522+BJ522)</f>
        <v>0.358578052550232</v>
      </c>
      <c r="BL522" s="8" t="n">
        <v>26</v>
      </c>
      <c r="BM522" s="8" t="n">
        <v>26</v>
      </c>
      <c r="BN522" s="8" t="n">
        <v>106</v>
      </c>
      <c r="BO522" s="8" t="n">
        <f aca="false">BM522-BN522</f>
        <v>-80</v>
      </c>
      <c r="BP522" s="8" t="n">
        <v>57</v>
      </c>
      <c r="BQ522" s="8" t="n">
        <v>55</v>
      </c>
      <c r="BR522" s="8" t="n">
        <v>20</v>
      </c>
      <c r="BS522" s="8" t="n">
        <v>174</v>
      </c>
      <c r="BT522" s="12" t="n">
        <f aca="false">BS522/(EA522+BS522)</f>
        <v>0.112475759534583</v>
      </c>
      <c r="BU522" s="8" t="n">
        <v>0</v>
      </c>
      <c r="BV522" s="8" t="n">
        <v>1</v>
      </c>
      <c r="BW522" s="12" t="n">
        <f aca="false">IF(BU522+BV522&gt;0,BU522/(BU522+BV522),0)</f>
        <v>0</v>
      </c>
      <c r="BX522" s="8" t="n">
        <v>0</v>
      </c>
      <c r="BY522" s="8" t="n">
        <v>1</v>
      </c>
      <c r="BZ522" s="8" t="n">
        <v>0</v>
      </c>
      <c r="CA522" s="8" t="n">
        <v>0</v>
      </c>
      <c r="CB522" s="8" t="n">
        <v>0</v>
      </c>
      <c r="CC522" s="8" t="n">
        <v>0</v>
      </c>
      <c r="CD522" s="8" t="n">
        <v>0</v>
      </c>
      <c r="CE522" s="8" t="n">
        <v>0</v>
      </c>
      <c r="CF522" s="8" t="n">
        <v>0</v>
      </c>
      <c r="CG522" s="8" t="n">
        <v>1</v>
      </c>
      <c r="CH522" s="8" t="n">
        <v>0</v>
      </c>
      <c r="CI522" s="8" t="n">
        <v>1</v>
      </c>
      <c r="CJ522" s="8" t="n">
        <v>0</v>
      </c>
      <c r="CK522" s="8" t="n">
        <v>1</v>
      </c>
      <c r="CL522" s="8" t="n">
        <v>1</v>
      </c>
      <c r="CM522" s="8" t="n">
        <v>2</v>
      </c>
      <c r="CN522" s="8" t="n">
        <v>0</v>
      </c>
      <c r="CO522" s="8" t="n">
        <v>0</v>
      </c>
      <c r="CP522" s="8" t="n">
        <v>0</v>
      </c>
      <c r="CQ522" s="8" t="n">
        <v>3</v>
      </c>
      <c r="CR522" s="8" t="n">
        <v>0</v>
      </c>
      <c r="CS522" s="8" t="n">
        <v>2</v>
      </c>
      <c r="CT522" s="8" t="n">
        <v>2</v>
      </c>
      <c r="CU522" s="8" t="n">
        <v>0</v>
      </c>
      <c r="CV522" s="8" t="n">
        <v>0</v>
      </c>
      <c r="CW522" s="8" t="n">
        <v>4</v>
      </c>
      <c r="CX522" s="8" t="n">
        <v>0</v>
      </c>
      <c r="CY522" s="8" t="n">
        <v>1</v>
      </c>
      <c r="CZ522" s="8" t="n">
        <v>6</v>
      </c>
      <c r="DA522" s="8" t="n">
        <v>50</v>
      </c>
      <c r="DB522" s="8" t="n">
        <v>6</v>
      </c>
      <c r="DC522" s="8" t="n">
        <v>0</v>
      </c>
      <c r="DD522" s="8" t="n">
        <v>50</v>
      </c>
      <c r="DE522" s="8" t="n">
        <v>15</v>
      </c>
      <c r="DF522" s="8" t="n">
        <v>1</v>
      </c>
      <c r="DG522" s="8" t="n">
        <v>0</v>
      </c>
      <c r="DH522" s="8" t="n">
        <v>89</v>
      </c>
      <c r="DI522" s="8" t="n">
        <v>5</v>
      </c>
      <c r="DJ522" s="8" t="n">
        <v>6</v>
      </c>
      <c r="DK522" s="8" t="n">
        <v>4</v>
      </c>
      <c r="DL522" s="8" t="n">
        <v>4</v>
      </c>
      <c r="DM522" s="8" t="n">
        <v>0</v>
      </c>
      <c r="DN522" s="8" t="n">
        <v>7</v>
      </c>
      <c r="DO522" s="8" t="n">
        <v>7</v>
      </c>
      <c r="DP522" s="8" t="n">
        <v>0</v>
      </c>
      <c r="DQ522" s="8" t="n">
        <f aca="false">DJ522-DI522</f>
        <v>1</v>
      </c>
      <c r="DR522" s="19" t="n">
        <v>12.048</v>
      </c>
      <c r="DS522" s="8" t="n">
        <v>2</v>
      </c>
      <c r="DT522" s="8" t="n">
        <v>0</v>
      </c>
      <c r="DU522" s="8" t="n">
        <v>0</v>
      </c>
      <c r="DV522" s="8" t="n">
        <v>2</v>
      </c>
      <c r="DW522" s="8" t="n">
        <v>1</v>
      </c>
      <c r="DX522" s="8" t="n">
        <v>1592</v>
      </c>
      <c r="DY522" s="8" t="n">
        <v>1952</v>
      </c>
      <c r="DZ522" s="8" t="n">
        <v>1183</v>
      </c>
      <c r="EA522" s="8" t="n">
        <v>1373</v>
      </c>
      <c r="EB522" s="8" t="n">
        <v>858</v>
      </c>
      <c r="EC522" s="8" t="n">
        <v>961</v>
      </c>
      <c r="ED522" s="8" t="n">
        <v>81.9</v>
      </c>
      <c r="EE522" s="8" t="n">
        <v>94.42</v>
      </c>
      <c r="EF522" s="8" t="n">
        <v>83</v>
      </c>
      <c r="EG522" s="8" t="n">
        <v>90</v>
      </c>
      <c r="EH522" s="12" t="n">
        <f aca="false">EF522/EB522</f>
        <v>0.0967365967365967</v>
      </c>
      <c r="EI522" s="20" t="n">
        <f aca="false">1-EG522/EC522</f>
        <v>0.906347554630593</v>
      </c>
      <c r="EJ522" s="21" t="n">
        <f aca="false">EH522+EI522</f>
        <v>1.00308415136719</v>
      </c>
      <c r="EK522" s="8" t="n">
        <v>1592</v>
      </c>
      <c r="EL522" s="8" t="n">
        <v>1953</v>
      </c>
      <c r="EM522" s="8" t="n">
        <v>1182</v>
      </c>
      <c r="EN522" s="8" t="n">
        <v>1374</v>
      </c>
      <c r="EO522" s="8" t="n">
        <v>854</v>
      </c>
      <c r="EP522" s="8" t="n">
        <v>961</v>
      </c>
      <c r="EQ522" s="8" t="n">
        <v>82</v>
      </c>
      <c r="ER522" s="8" t="n">
        <v>90</v>
      </c>
      <c r="ES522" s="8" t="n">
        <v>774</v>
      </c>
      <c r="ET522" s="8" t="n">
        <v>963</v>
      </c>
      <c r="EU522" s="8" t="n">
        <v>298</v>
      </c>
      <c r="EV522" s="8" t="n">
        <v>368</v>
      </c>
      <c r="EW522" s="8" t="n">
        <v>48</v>
      </c>
      <c r="EX522" s="8" t="n">
        <v>49</v>
      </c>
      <c r="EY522" s="8" t="n">
        <v>72</v>
      </c>
      <c r="EZ522" s="8" t="n">
        <v>93</v>
      </c>
      <c r="FA522" s="8" t="n">
        <v>2.1</v>
      </c>
      <c r="FB522" s="8" t="n">
        <v>5.1</v>
      </c>
      <c r="FC522" s="8" t="n">
        <v>7.2</v>
      </c>
      <c r="FD522" s="19" t="n">
        <v>36.41</v>
      </c>
      <c r="FE522" s="18" t="n">
        <f aca="false">FD522/V522</f>
        <v>0.449506172839506</v>
      </c>
      <c r="FF522" s="8" t="n">
        <v>2.6508</v>
      </c>
      <c r="FG522" s="8" t="n">
        <v>0.02</v>
      </c>
      <c r="FH522" s="8" t="n">
        <v>0.41</v>
      </c>
      <c r="FI522" s="8" t="n">
        <v>0.43</v>
      </c>
      <c r="FJ522" s="22"/>
      <c r="FK522" s="22"/>
      <c r="FL522" s="22"/>
      <c r="FM522" s="8" t="n">
        <f aca="false">BL522+BS522+AH522+DT522</f>
        <v>234</v>
      </c>
      <c r="FN522" s="19" t="n">
        <f aca="false">IF(DS522&gt;0,(BL522+BR522)/DS522,0)</f>
        <v>23</v>
      </c>
      <c r="FO522" s="12" t="n">
        <v>0.0471856037</v>
      </c>
      <c r="FP522" s="19" t="n">
        <f aca="false">Z522-AH522/10</f>
        <v>28.6</v>
      </c>
      <c r="FQ522" s="19" t="n">
        <f aca="false">Z522+DR522/5</f>
        <v>34.4096</v>
      </c>
      <c r="FR522" s="19" t="n">
        <f aca="false">(DX522+DY522)/AL522*60</f>
        <v>116.423843235164</v>
      </c>
      <c r="FS522" s="8" t="n">
        <v>1</v>
      </c>
      <c r="FT522" s="17" t="s">
        <v>1722</v>
      </c>
      <c r="FU522" s="8" t="n">
        <v>52</v>
      </c>
      <c r="FV522" s="22"/>
      <c r="FW522" s="17" t="s">
        <v>280</v>
      </c>
      <c r="FX522" s="23" t="n">
        <v>4250000</v>
      </c>
      <c r="FY522" s="23" t="n">
        <v>4250000</v>
      </c>
      <c r="FZ522" s="8" t="n">
        <v>893</v>
      </c>
      <c r="GA522" s="8" t="n">
        <v>64</v>
      </c>
      <c r="GB522" s="8" t="n">
        <v>222</v>
      </c>
      <c r="GC522" s="8" t="n">
        <v>286</v>
      </c>
      <c r="GD522" s="8" t="n">
        <v>138</v>
      </c>
      <c r="GE522" s="8" t="n">
        <v>382</v>
      </c>
      <c r="GF522" s="8" t="n">
        <v>1267</v>
      </c>
      <c r="GG522" s="8" t="n">
        <v>19706</v>
      </c>
      <c r="GH522" s="8" t="n">
        <v>13.9</v>
      </c>
      <c r="GI522" s="8" t="n">
        <v>57.7</v>
      </c>
      <c r="GJ522" s="8" t="n">
        <v>71.6</v>
      </c>
      <c r="GK522" s="8" t="n">
        <f aca="false">Z522-AH522/10</f>
        <v>28.6</v>
      </c>
      <c r="GL522" s="22"/>
      <c r="GM522" s="22"/>
      <c r="GN522" s="22"/>
      <c r="GO522" s="22"/>
      <c r="GP522" s="22"/>
    </row>
    <row r="523" customFormat="false" ht="13.65" hidden="false" customHeight="true" outlineLevel="0" collapsed="false">
      <c r="A523" s="16" t="n">
        <v>32927</v>
      </c>
      <c r="B523" s="17" t="s">
        <v>379</v>
      </c>
      <c r="C523" s="17" t="s">
        <v>261</v>
      </c>
      <c r="D523" s="17" t="s">
        <v>262</v>
      </c>
      <c r="E523" s="17" t="s">
        <v>262</v>
      </c>
      <c r="F523" s="8" t="n">
        <v>75</v>
      </c>
      <c r="G523" s="8" t="n">
        <v>208</v>
      </c>
      <c r="H523" s="8" t="n">
        <v>2008</v>
      </c>
      <c r="I523" s="8" t="n">
        <v>2</v>
      </c>
      <c r="J523" s="8" t="n">
        <v>55</v>
      </c>
      <c r="K523" s="17" t="s">
        <v>263</v>
      </c>
      <c r="L523" s="8" t="n">
        <v>2010</v>
      </c>
      <c r="M523" s="8" t="n">
        <v>27</v>
      </c>
      <c r="N523" s="8" t="n">
        <v>8</v>
      </c>
      <c r="O523" s="8" t="n">
        <v>8474618</v>
      </c>
      <c r="P523" s="17" t="s">
        <v>2534</v>
      </c>
      <c r="Q523" s="17" t="s">
        <v>2535</v>
      </c>
      <c r="R523" s="17" t="s">
        <v>2536</v>
      </c>
      <c r="S523" s="17" t="s">
        <v>2537</v>
      </c>
      <c r="T523" s="17" t="s">
        <v>278</v>
      </c>
      <c r="U523" s="17" t="s">
        <v>464</v>
      </c>
      <c r="V523" s="8" t="n">
        <v>82</v>
      </c>
      <c r="W523" s="8" t="n">
        <v>5</v>
      </c>
      <c r="X523" s="8" t="n">
        <v>17</v>
      </c>
      <c r="Y523" s="8" t="n">
        <v>11</v>
      </c>
      <c r="Z523" s="8" t="n">
        <v>22</v>
      </c>
      <c r="AA523" s="8" t="n">
        <v>9</v>
      </c>
      <c r="AB523" s="8" t="n">
        <v>42</v>
      </c>
      <c r="AC523" s="18" t="n">
        <f aca="false">Z523/V523</f>
        <v>0.268292682926829</v>
      </c>
      <c r="AD523" s="19" t="n">
        <f aca="false">IF(FZ523&gt;V523,Z523-V523*(GC523-Z523)/(FZ523-V523),0)</f>
        <v>2.4343163538874</v>
      </c>
      <c r="AE523" s="19" t="n">
        <v>7.616</v>
      </c>
      <c r="AF523" s="8" t="n">
        <v>-15</v>
      </c>
      <c r="AG523" s="8" t="n">
        <v>-7.9</v>
      </c>
      <c r="AH523" s="8" t="n">
        <v>37</v>
      </c>
      <c r="AI523" s="8" t="n">
        <v>2332</v>
      </c>
      <c r="AJ523" s="8" t="n">
        <v>114719</v>
      </c>
      <c r="AK523" s="19" t="n">
        <v>1911.9833333333</v>
      </c>
      <c r="AL523" s="8" t="n">
        <v>1911.98</v>
      </c>
      <c r="AM523" s="8" t="n">
        <v>1912</v>
      </c>
      <c r="AN523" s="18" t="n">
        <f aca="false">AJ523/60/V523</f>
        <v>23.3168699186992</v>
      </c>
      <c r="AO523" s="8" t="n">
        <v>38.66</v>
      </c>
      <c r="AP523" s="12" t="n">
        <f aca="false">IF(EF523&gt;0,Z523/EF523,0)</f>
        <v>0.301369863013699</v>
      </c>
      <c r="AQ523" s="8" t="n">
        <v>306</v>
      </c>
      <c r="AR523" s="8" t="n">
        <v>306</v>
      </c>
      <c r="AS523" s="8" t="n">
        <v>306</v>
      </c>
      <c r="AT523" s="8" t="n">
        <v>202</v>
      </c>
      <c r="AU523" s="8" t="n">
        <v>202</v>
      </c>
      <c r="AV523" s="8" t="n">
        <v>138</v>
      </c>
      <c r="AW523" s="8" t="n">
        <v>82</v>
      </c>
      <c r="AX523" s="8" t="n">
        <v>10</v>
      </c>
      <c r="AY523" s="8" t="n">
        <v>4</v>
      </c>
      <c r="AZ523" s="8" t="n">
        <v>18</v>
      </c>
      <c r="BA523" s="8" t="n">
        <f aca="false">AY523+AZ523</f>
        <v>22</v>
      </c>
      <c r="BB523" s="8" t="n">
        <v>6.97</v>
      </c>
      <c r="BC523" s="8" t="n">
        <v>53.2826</v>
      </c>
      <c r="BD523" s="19" t="n">
        <v>238</v>
      </c>
      <c r="BE523" s="19" t="n">
        <v>7.46868435045646</v>
      </c>
      <c r="BF523" s="19" t="n">
        <f aca="false">AQ523+BD523</f>
        <v>544</v>
      </c>
      <c r="BG523" s="19" t="n">
        <f aca="false">IF(AL523&gt;0,BF523/AL523*60,0)</f>
        <v>17.0713082772832</v>
      </c>
      <c r="BH523" s="8" t="n">
        <v>670</v>
      </c>
      <c r="BI523" s="8" t="n">
        <v>659</v>
      </c>
      <c r="BJ523" s="8" t="n">
        <v>786</v>
      </c>
      <c r="BK523" s="12" t="n">
        <f aca="false">BH523/(BH523+BJ523)</f>
        <v>0.460164835164835</v>
      </c>
      <c r="BL523" s="8" t="n">
        <v>91</v>
      </c>
      <c r="BM523" s="8" t="n">
        <v>91</v>
      </c>
      <c r="BN523" s="8" t="n">
        <v>93</v>
      </c>
      <c r="BO523" s="8" t="n">
        <f aca="false">BM523-BN523</f>
        <v>-2</v>
      </c>
      <c r="BP523" s="8" t="n">
        <v>64</v>
      </c>
      <c r="BQ523" s="8" t="n">
        <v>41</v>
      </c>
      <c r="BR523" s="8" t="n">
        <v>24</v>
      </c>
      <c r="BS523" s="8" t="n">
        <v>114</v>
      </c>
      <c r="BT523" s="12" t="n">
        <f aca="false">BS523/(EA523+BS523)</f>
        <v>0.0680597014925373</v>
      </c>
      <c r="BU523" s="8" t="n">
        <v>0</v>
      </c>
      <c r="BV523" s="8" t="n">
        <v>0</v>
      </c>
      <c r="BW523" s="12" t="n">
        <f aca="false">IF(BU523+BV523&gt;0,BU523/(BU523+BV523),0)</f>
        <v>0</v>
      </c>
      <c r="BX523" s="8" t="n">
        <v>0</v>
      </c>
      <c r="BY523" s="8" t="n">
        <v>0</v>
      </c>
      <c r="BZ523" s="8" t="n">
        <v>0</v>
      </c>
      <c r="CA523" s="8" t="n">
        <v>0</v>
      </c>
      <c r="CB523" s="8" t="n">
        <v>0</v>
      </c>
      <c r="CC523" s="8" t="n">
        <v>0</v>
      </c>
      <c r="CD523" s="8" t="n">
        <v>0</v>
      </c>
      <c r="CE523" s="8" t="n">
        <v>0</v>
      </c>
      <c r="CF523" s="8" t="n">
        <v>0</v>
      </c>
      <c r="CG523" s="8" t="n">
        <v>0</v>
      </c>
      <c r="CH523" s="8" t="n">
        <v>0</v>
      </c>
      <c r="CI523" s="8" t="n">
        <v>0</v>
      </c>
      <c r="CJ523" s="8" t="n">
        <v>0</v>
      </c>
      <c r="CK523" s="8" t="n">
        <v>1</v>
      </c>
      <c r="CL523" s="8" t="n">
        <v>1</v>
      </c>
      <c r="CM523" s="8" t="n">
        <v>1</v>
      </c>
      <c r="CN523" s="8" t="n">
        <v>0</v>
      </c>
      <c r="CO523" s="8" t="n">
        <v>0</v>
      </c>
      <c r="CP523" s="8" t="n">
        <v>0</v>
      </c>
      <c r="CQ523" s="8" t="n">
        <v>0</v>
      </c>
      <c r="CR523" s="8" t="n">
        <v>0</v>
      </c>
      <c r="CS523" s="8" t="n">
        <v>3</v>
      </c>
      <c r="CT523" s="8" t="n">
        <v>1</v>
      </c>
      <c r="CU523" s="8" t="n">
        <v>0</v>
      </c>
      <c r="CV523" s="8" t="n">
        <v>0</v>
      </c>
      <c r="CW523" s="8" t="n">
        <v>1</v>
      </c>
      <c r="CX523" s="8" t="n">
        <v>0</v>
      </c>
      <c r="CY523" s="8" t="n">
        <v>3</v>
      </c>
      <c r="CZ523" s="8" t="n">
        <v>3</v>
      </c>
      <c r="DA523" s="8" t="n">
        <v>58</v>
      </c>
      <c r="DB523" s="8" t="n">
        <v>3</v>
      </c>
      <c r="DC523" s="8" t="n">
        <v>0</v>
      </c>
      <c r="DD523" s="8" t="n">
        <v>66</v>
      </c>
      <c r="DE523" s="8" t="n">
        <v>15</v>
      </c>
      <c r="DF523" s="8" t="n">
        <v>1</v>
      </c>
      <c r="DG523" s="8" t="n">
        <v>0</v>
      </c>
      <c r="DH523" s="8" t="n">
        <v>53</v>
      </c>
      <c r="DI523" s="8" t="n">
        <v>17</v>
      </c>
      <c r="DJ523" s="8" t="n">
        <v>12</v>
      </c>
      <c r="DK523" s="8" t="n">
        <v>16</v>
      </c>
      <c r="DL523" s="8" t="n">
        <v>15</v>
      </c>
      <c r="DM523" s="8" t="n">
        <v>1</v>
      </c>
      <c r="DN523" s="8" t="n">
        <v>13</v>
      </c>
      <c r="DO523" s="8" t="n">
        <v>12</v>
      </c>
      <c r="DP523" s="8" t="n">
        <v>1</v>
      </c>
      <c r="DQ523" s="8" t="n">
        <f aca="false">DJ523-DI523</f>
        <v>-5</v>
      </c>
      <c r="DR523" s="19" t="n">
        <v>1.445</v>
      </c>
      <c r="DS523" s="8" t="n">
        <v>16</v>
      </c>
      <c r="DT523" s="8" t="n">
        <v>1</v>
      </c>
      <c r="DU523" s="8" t="n">
        <v>0</v>
      </c>
      <c r="DV523" s="8" t="n">
        <v>0</v>
      </c>
      <c r="DW523" s="8" t="n">
        <v>0</v>
      </c>
      <c r="DX523" s="8" t="n">
        <v>1641</v>
      </c>
      <c r="DY523" s="8" t="n">
        <v>1996</v>
      </c>
      <c r="DZ523" s="8" t="n">
        <v>1267</v>
      </c>
      <c r="EA523" s="8" t="n">
        <v>1561</v>
      </c>
      <c r="EB523" s="8" t="n">
        <v>934</v>
      </c>
      <c r="EC523" s="8" t="n">
        <v>1128</v>
      </c>
      <c r="ED523" s="8" t="n">
        <v>80.96</v>
      </c>
      <c r="EE523" s="8" t="n">
        <v>108.37</v>
      </c>
      <c r="EF523" s="8" t="n">
        <v>73</v>
      </c>
      <c r="EG523" s="8" t="n">
        <v>112</v>
      </c>
      <c r="EH523" s="12" t="n">
        <f aca="false">EF523/EB523</f>
        <v>0.0781584582441113</v>
      </c>
      <c r="EI523" s="20" t="n">
        <f aca="false">1-EG523/EC523</f>
        <v>0.900709219858156</v>
      </c>
      <c r="EJ523" s="21" t="n">
        <f aca="false">EH523+EI523</f>
        <v>0.978867678102267</v>
      </c>
      <c r="EK523" s="8" t="n">
        <v>1641</v>
      </c>
      <c r="EL523" s="8" t="n">
        <v>1993</v>
      </c>
      <c r="EM523" s="8" t="n">
        <v>1266</v>
      </c>
      <c r="EN523" s="8" t="n">
        <v>1558</v>
      </c>
      <c r="EO523" s="8" t="n">
        <v>937</v>
      </c>
      <c r="EP523" s="8" t="n">
        <v>1126</v>
      </c>
      <c r="EQ523" s="8" t="n">
        <v>73</v>
      </c>
      <c r="ER523" s="8" t="n">
        <v>112</v>
      </c>
      <c r="ES523" s="8" t="n">
        <v>711</v>
      </c>
      <c r="ET523" s="8" t="n">
        <v>923</v>
      </c>
      <c r="EU523" s="8" t="n">
        <v>308</v>
      </c>
      <c r="EV523" s="8" t="n">
        <v>392</v>
      </c>
      <c r="EW523" s="8" t="n">
        <v>37</v>
      </c>
      <c r="EX523" s="8" t="n">
        <v>64</v>
      </c>
      <c r="EY523" s="8" t="n">
        <v>105</v>
      </c>
      <c r="EZ523" s="8" t="n">
        <v>117</v>
      </c>
      <c r="FA523" s="8" t="n">
        <v>0.4</v>
      </c>
      <c r="FB523" s="8" t="n">
        <v>4</v>
      </c>
      <c r="FC523" s="8" t="n">
        <v>4.4</v>
      </c>
      <c r="FD523" s="19" t="n">
        <v>19.85</v>
      </c>
      <c r="FE523" s="18" t="n">
        <f aca="false">FD523/V523</f>
        <v>0.242073170731707</v>
      </c>
      <c r="FF523" s="8" t="n">
        <v>1.3378</v>
      </c>
      <c r="FG523" s="8" t="n">
        <v>0</v>
      </c>
      <c r="FH523" s="8" t="n">
        <v>-0.01</v>
      </c>
      <c r="FI523" s="8" t="n">
        <v>-0.01</v>
      </c>
      <c r="FJ523" s="22"/>
      <c r="FK523" s="22"/>
      <c r="FL523" s="22"/>
      <c r="FM523" s="8" t="n">
        <f aca="false">BL523+BS523+AH523+DT523</f>
        <v>243</v>
      </c>
      <c r="FN523" s="19" t="n">
        <f aca="false">IF(DS523&gt;0,(BL523+BR523)/DS523,0)</f>
        <v>7.1875</v>
      </c>
      <c r="FO523" s="12" t="n">
        <v>0.0259067358</v>
      </c>
      <c r="FP523" s="19" t="n">
        <f aca="false">Z523-AH523/10</f>
        <v>18.3</v>
      </c>
      <c r="FQ523" s="19" t="n">
        <f aca="false">Z523+DR523/5</f>
        <v>22.289</v>
      </c>
      <c r="FR523" s="19" t="n">
        <f aca="false">(DX523+DY523)/AL523*60</f>
        <v>114.13299302294</v>
      </c>
      <c r="FS523" s="22"/>
      <c r="FT523" s="22"/>
      <c r="FU523" s="22"/>
      <c r="FV523" s="22"/>
      <c r="FW523" s="17" t="s">
        <v>280</v>
      </c>
      <c r="FX523" s="23" t="n">
        <v>4000000</v>
      </c>
      <c r="FY523" s="23" t="n">
        <v>4000000</v>
      </c>
      <c r="FZ523" s="8" t="n">
        <v>455</v>
      </c>
      <c r="GA523" s="8" t="n">
        <v>32</v>
      </c>
      <c r="GB523" s="8" t="n">
        <v>79</v>
      </c>
      <c r="GC523" s="8" t="n">
        <v>111</v>
      </c>
      <c r="GD523" s="8" t="n">
        <v>-25</v>
      </c>
      <c r="GE523" s="8" t="n">
        <v>185</v>
      </c>
      <c r="GF523" s="8" t="n">
        <v>641</v>
      </c>
      <c r="GG523" s="8" t="n">
        <v>9303</v>
      </c>
      <c r="GH523" s="8" t="n">
        <v>4.3</v>
      </c>
      <c r="GI523" s="8" t="n">
        <v>20.1</v>
      </c>
      <c r="GJ523" s="8" t="n">
        <v>24.4</v>
      </c>
      <c r="GK523" s="8" t="n">
        <f aca="false">Z523-AH523/10</f>
        <v>18.3</v>
      </c>
      <c r="GL523" s="22"/>
      <c r="GM523" s="22"/>
      <c r="GN523" s="22"/>
      <c r="GO523" s="22"/>
      <c r="GP523" s="22"/>
    </row>
    <row r="524" customFormat="false" ht="13.65" hidden="false" customHeight="true" outlineLevel="0" collapsed="false">
      <c r="A524" s="16" t="n">
        <v>33460</v>
      </c>
      <c r="B524" s="17" t="s">
        <v>2242</v>
      </c>
      <c r="C524" s="17" t="s">
        <v>289</v>
      </c>
      <c r="D524" s="17" t="s">
        <v>283</v>
      </c>
      <c r="E524" s="17" t="s">
        <v>262</v>
      </c>
      <c r="F524" s="8" t="n">
        <v>75</v>
      </c>
      <c r="G524" s="8" t="n">
        <v>232</v>
      </c>
      <c r="H524" s="8" t="n">
        <v>2009</v>
      </c>
      <c r="I524" s="8" t="n">
        <v>4</v>
      </c>
      <c r="J524" s="8" t="n">
        <v>104</v>
      </c>
      <c r="K524" s="17" t="s">
        <v>263</v>
      </c>
      <c r="L524" s="8" t="n">
        <v>2011</v>
      </c>
      <c r="M524" s="8" t="n">
        <v>26</v>
      </c>
      <c r="N524" s="8" t="n">
        <v>7</v>
      </c>
      <c r="O524" s="8" t="n">
        <v>8475220</v>
      </c>
      <c r="P524" s="17" t="s">
        <v>2538</v>
      </c>
      <c r="Q524" s="17" t="s">
        <v>2539</v>
      </c>
      <c r="R524" s="17" t="s">
        <v>2540</v>
      </c>
      <c r="S524" s="17" t="s">
        <v>2541</v>
      </c>
      <c r="T524" s="17" t="s">
        <v>268</v>
      </c>
      <c r="U524" s="17" t="s">
        <v>972</v>
      </c>
      <c r="V524" s="8" t="n">
        <v>77</v>
      </c>
      <c r="W524" s="8" t="n">
        <v>8</v>
      </c>
      <c r="X524" s="8" t="n">
        <v>15</v>
      </c>
      <c r="Y524" s="8" t="n">
        <v>7</v>
      </c>
      <c r="Z524" s="8" t="n">
        <v>23</v>
      </c>
      <c r="AA524" s="8" t="n">
        <v>11</v>
      </c>
      <c r="AB524" s="8" t="n">
        <v>53</v>
      </c>
      <c r="AC524" s="18" t="n">
        <f aca="false">Z524/V524</f>
        <v>0.298701298701299</v>
      </c>
      <c r="AD524" s="19" t="n">
        <f aca="false">IF(FZ524&gt;V524,Z524-V524*(GC524-Z524)/(FZ524-V524),0)</f>
        <v>-2.74063400576369</v>
      </c>
      <c r="AE524" s="19" t="n">
        <v>8.401</v>
      </c>
      <c r="AF524" s="8" t="n">
        <v>2</v>
      </c>
      <c r="AG524" s="8" t="n">
        <v>1.4</v>
      </c>
      <c r="AH524" s="8" t="n">
        <v>72</v>
      </c>
      <c r="AI524" s="8" t="n">
        <v>1129</v>
      </c>
      <c r="AJ524" s="8" t="n">
        <v>50187</v>
      </c>
      <c r="AK524" s="19" t="n">
        <v>836.45</v>
      </c>
      <c r="AL524" s="8" t="n">
        <v>836.45</v>
      </c>
      <c r="AM524" s="8" t="n">
        <v>836</v>
      </c>
      <c r="AN524" s="18" t="n">
        <f aca="false">AJ524/60/V524</f>
        <v>10.862987012987</v>
      </c>
      <c r="AO524" s="8" t="n">
        <v>18.35</v>
      </c>
      <c r="AP524" s="12" t="n">
        <f aca="false">IF(EF524&gt;0,Z524/EF524,0)</f>
        <v>0.657142857142857</v>
      </c>
      <c r="AQ524" s="8" t="n">
        <v>125</v>
      </c>
      <c r="AR524" s="8" t="n">
        <v>125</v>
      </c>
      <c r="AS524" s="8" t="n">
        <v>125</v>
      </c>
      <c r="AT524" s="8" t="n">
        <v>105</v>
      </c>
      <c r="AU524" s="8" t="n">
        <v>105</v>
      </c>
      <c r="AV524" s="8" t="n">
        <v>79</v>
      </c>
      <c r="AW524" s="8" t="n">
        <v>70</v>
      </c>
      <c r="AX524" s="8" t="n">
        <v>43</v>
      </c>
      <c r="AY524" s="8" t="n">
        <v>6</v>
      </c>
      <c r="AZ524" s="8" t="n">
        <v>10</v>
      </c>
      <c r="BA524" s="8" t="n">
        <f aca="false">AY524+AZ524</f>
        <v>16</v>
      </c>
      <c r="BB524" s="8" t="n">
        <v>7.98</v>
      </c>
      <c r="BC524" s="8" t="n">
        <v>29.7848</v>
      </c>
      <c r="BD524" s="19" t="n">
        <v>134.5</v>
      </c>
      <c r="BE524" s="19" t="n">
        <v>9.64791679120091</v>
      </c>
      <c r="BF524" s="19" t="n">
        <f aca="false">AQ524+BD524</f>
        <v>259.5</v>
      </c>
      <c r="BG524" s="19" t="n">
        <f aca="false">IF(AL524&gt;0,BF524/AL524*60,0)</f>
        <v>18.6143822105326</v>
      </c>
      <c r="BH524" s="8" t="n">
        <v>255</v>
      </c>
      <c r="BI524" s="8" t="n">
        <v>269</v>
      </c>
      <c r="BJ524" s="8" t="n">
        <v>244</v>
      </c>
      <c r="BK524" s="12" t="n">
        <f aca="false">BH524/(BH524+BJ524)</f>
        <v>0.511022044088176</v>
      </c>
      <c r="BL524" s="8" t="n">
        <v>185</v>
      </c>
      <c r="BM524" s="8" t="n">
        <v>184</v>
      </c>
      <c r="BN524" s="8" t="n">
        <v>77</v>
      </c>
      <c r="BO524" s="8" t="n">
        <f aca="false">BM524-BN524</f>
        <v>107</v>
      </c>
      <c r="BP524" s="8" t="n">
        <v>26</v>
      </c>
      <c r="BQ524" s="8" t="n">
        <v>17</v>
      </c>
      <c r="BR524" s="8" t="n">
        <v>20</v>
      </c>
      <c r="BS524" s="8" t="n">
        <v>44</v>
      </c>
      <c r="BT524" s="12" t="n">
        <f aca="false">BS524/(EA524+BS524)</f>
        <v>0.0801457194899818</v>
      </c>
      <c r="BU524" s="8" t="n">
        <v>9</v>
      </c>
      <c r="BV524" s="8" t="n">
        <v>10</v>
      </c>
      <c r="BW524" s="12" t="n">
        <f aca="false">IF(BU524+BV524&gt;0,BU524/(BU524+BV524),0)</f>
        <v>0.473684210526316</v>
      </c>
      <c r="BX524" s="8" t="n">
        <v>1</v>
      </c>
      <c r="BY524" s="8" t="n">
        <v>2</v>
      </c>
      <c r="BZ524" s="8" t="n">
        <v>1</v>
      </c>
      <c r="CA524" s="8" t="n">
        <v>3</v>
      </c>
      <c r="CB524" s="8" t="n">
        <v>7</v>
      </c>
      <c r="CC524" s="8" t="n">
        <v>5</v>
      </c>
      <c r="CD524" s="8" t="n">
        <v>1</v>
      </c>
      <c r="CE524" s="8" t="n">
        <v>2</v>
      </c>
      <c r="CF524" s="8" t="n">
        <v>4</v>
      </c>
      <c r="CG524" s="8" t="n">
        <v>4</v>
      </c>
      <c r="CH524" s="8" t="n">
        <v>8</v>
      </c>
      <c r="CI524" s="8" t="n">
        <v>10</v>
      </c>
      <c r="CJ524" s="8" t="n">
        <v>0</v>
      </c>
      <c r="CK524" s="8" t="n">
        <v>0</v>
      </c>
      <c r="CL524" s="8" t="n">
        <v>1</v>
      </c>
      <c r="CM524" s="8" t="n">
        <v>2</v>
      </c>
      <c r="CN524" s="8" t="n">
        <v>1</v>
      </c>
      <c r="CO524" s="8" t="n">
        <v>0</v>
      </c>
      <c r="CP524" s="8" t="n">
        <v>0</v>
      </c>
      <c r="CQ524" s="8" t="n">
        <v>0</v>
      </c>
      <c r="CR524" s="8" t="n">
        <v>1</v>
      </c>
      <c r="CS524" s="8" t="n">
        <v>0</v>
      </c>
      <c r="CT524" s="8" t="n">
        <v>2</v>
      </c>
      <c r="CU524" s="8" t="n">
        <v>0</v>
      </c>
      <c r="CV524" s="8" t="n">
        <v>0</v>
      </c>
      <c r="CW524" s="8" t="n">
        <v>5</v>
      </c>
      <c r="CX524" s="8" t="n">
        <v>0</v>
      </c>
      <c r="CY524" s="8" t="n">
        <v>1</v>
      </c>
      <c r="CZ524" s="8" t="n">
        <v>2</v>
      </c>
      <c r="DA524" s="8" t="n">
        <v>23</v>
      </c>
      <c r="DB524" s="8" t="n">
        <v>9</v>
      </c>
      <c r="DC524" s="8" t="n">
        <v>6</v>
      </c>
      <c r="DD524" s="8" t="n">
        <v>1</v>
      </c>
      <c r="DE524" s="8" t="n">
        <v>6</v>
      </c>
      <c r="DF524" s="8" t="n">
        <v>5</v>
      </c>
      <c r="DG524" s="8" t="n">
        <v>4</v>
      </c>
      <c r="DH524" s="8" t="n">
        <v>48</v>
      </c>
      <c r="DI524" s="8" t="n">
        <v>26</v>
      </c>
      <c r="DJ524" s="8" t="n">
        <v>19</v>
      </c>
      <c r="DK524" s="8" t="n">
        <v>25</v>
      </c>
      <c r="DL524" s="8" t="n">
        <v>21</v>
      </c>
      <c r="DM524" s="8" t="n">
        <v>4</v>
      </c>
      <c r="DN524" s="8" t="n">
        <v>22</v>
      </c>
      <c r="DO524" s="8" t="n">
        <v>18</v>
      </c>
      <c r="DP524" s="8" t="n">
        <v>4</v>
      </c>
      <c r="DQ524" s="8" t="n">
        <f aca="false">DJ524-DI524</f>
        <v>-7</v>
      </c>
      <c r="DR524" s="19" t="n">
        <v>-3.785</v>
      </c>
      <c r="DS524" s="8" t="n">
        <v>21</v>
      </c>
      <c r="DT524" s="8" t="n">
        <v>4</v>
      </c>
      <c r="DU524" s="8" t="n">
        <v>0</v>
      </c>
      <c r="DV524" s="8" t="n">
        <v>1</v>
      </c>
      <c r="DW524" s="8" t="n">
        <v>0</v>
      </c>
      <c r="DX524" s="8" t="n">
        <v>682</v>
      </c>
      <c r="DY524" s="8" t="n">
        <v>713</v>
      </c>
      <c r="DZ524" s="8" t="n">
        <v>515</v>
      </c>
      <c r="EA524" s="8" t="n">
        <v>505</v>
      </c>
      <c r="EB524" s="8" t="n">
        <v>386</v>
      </c>
      <c r="EC524" s="8" t="n">
        <v>352</v>
      </c>
      <c r="ED524" s="8" t="n">
        <v>26.61</v>
      </c>
      <c r="EE524" s="8" t="n">
        <v>24.14</v>
      </c>
      <c r="EF524" s="8" t="n">
        <v>35</v>
      </c>
      <c r="EG524" s="8" t="n">
        <v>30</v>
      </c>
      <c r="EH524" s="12" t="n">
        <f aca="false">EF524/EB524</f>
        <v>0.0906735751295337</v>
      </c>
      <c r="EI524" s="20" t="n">
        <f aca="false">1-EG524/EC524</f>
        <v>0.914772727272727</v>
      </c>
      <c r="EJ524" s="21" t="n">
        <f aca="false">EH524+EI524</f>
        <v>1.00544630240226</v>
      </c>
      <c r="EK524" s="8" t="n">
        <v>685</v>
      </c>
      <c r="EL524" s="8" t="n">
        <v>708</v>
      </c>
      <c r="EM524" s="8" t="n">
        <v>518</v>
      </c>
      <c r="EN524" s="8" t="n">
        <v>501</v>
      </c>
      <c r="EO524" s="8" t="n">
        <v>389</v>
      </c>
      <c r="EP524" s="8" t="n">
        <v>350</v>
      </c>
      <c r="EQ524" s="8" t="n">
        <v>35</v>
      </c>
      <c r="ER524" s="8" t="n">
        <v>30</v>
      </c>
      <c r="ES524" s="8" t="n">
        <v>301</v>
      </c>
      <c r="ET524" s="8" t="n">
        <v>324</v>
      </c>
      <c r="EU524" s="8" t="n">
        <v>127</v>
      </c>
      <c r="EV524" s="8" t="n">
        <v>113</v>
      </c>
      <c r="EW524" s="8" t="n">
        <v>20</v>
      </c>
      <c r="EX524" s="8" t="n">
        <v>15</v>
      </c>
      <c r="EY524" s="8" t="n">
        <v>80</v>
      </c>
      <c r="EZ524" s="8" t="n">
        <v>61</v>
      </c>
      <c r="FA524" s="8" t="n">
        <v>0.8</v>
      </c>
      <c r="FB524" s="8" t="n">
        <v>0.9</v>
      </c>
      <c r="FC524" s="8" t="n">
        <v>1.8</v>
      </c>
      <c r="FD524" s="19" t="n">
        <v>20.16</v>
      </c>
      <c r="FE524" s="18" t="n">
        <f aca="false">FD524/V524</f>
        <v>0.261818181818182</v>
      </c>
      <c r="FF524" s="8" t="n">
        <v>1.7564</v>
      </c>
      <c r="FG524" s="8" t="n">
        <v>-0.51</v>
      </c>
      <c r="FH524" s="8" t="n">
        <v>0.68</v>
      </c>
      <c r="FI524" s="8" t="n">
        <v>0.18</v>
      </c>
      <c r="FJ524" s="22"/>
      <c r="FK524" s="22"/>
      <c r="FL524" s="22"/>
      <c r="FM524" s="8" t="n">
        <f aca="false">BL524+BS524+AH524+DT524</f>
        <v>305</v>
      </c>
      <c r="FN524" s="19" t="n">
        <f aca="false">IF(DS524&gt;0,(BL524+BR524)/DS524,0)</f>
        <v>9.76190476190476</v>
      </c>
      <c r="FO524" s="12" t="n">
        <v>0.035204465</v>
      </c>
      <c r="FP524" s="19" t="n">
        <f aca="false">Z524-AH524/10</f>
        <v>15.8</v>
      </c>
      <c r="FQ524" s="19" t="n">
        <f aca="false">Z524+DR524/5</f>
        <v>22.243</v>
      </c>
      <c r="FR524" s="19" t="n">
        <f aca="false">(DX524+DY524)/AL524*60</f>
        <v>100.065754079742</v>
      </c>
      <c r="FS524" s="8" t="n">
        <v>1</v>
      </c>
      <c r="FT524" s="17" t="s">
        <v>2542</v>
      </c>
      <c r="FU524" s="8" t="n">
        <v>35</v>
      </c>
      <c r="FV524" s="22"/>
      <c r="FW524" s="17" t="s">
        <v>280</v>
      </c>
      <c r="FX524" s="23" t="n">
        <v>2000000</v>
      </c>
      <c r="FY524" s="23" t="n">
        <v>2875000</v>
      </c>
      <c r="FZ524" s="8" t="n">
        <v>424</v>
      </c>
      <c r="GA524" s="8" t="n">
        <v>57</v>
      </c>
      <c r="GB524" s="8" t="n">
        <v>82</v>
      </c>
      <c r="GC524" s="8" t="n">
        <v>139</v>
      </c>
      <c r="GD524" s="8" t="n">
        <v>-15</v>
      </c>
      <c r="GE524" s="8" t="n">
        <v>406</v>
      </c>
      <c r="GF524" s="8" t="n">
        <v>480</v>
      </c>
      <c r="GG524" s="8" t="n">
        <v>5964</v>
      </c>
      <c r="GH524" s="8" t="n">
        <v>5.1</v>
      </c>
      <c r="GI524" s="8" t="n">
        <v>6.9</v>
      </c>
      <c r="GJ524" s="8" t="n">
        <v>12</v>
      </c>
      <c r="GK524" s="8" t="n">
        <f aca="false">Z524-AH524/10</f>
        <v>15.8</v>
      </c>
      <c r="GL524" s="22"/>
      <c r="GM524" s="22"/>
      <c r="GN524" s="22"/>
      <c r="GO524" s="22"/>
      <c r="GP524" s="22"/>
    </row>
    <row r="525" customFormat="false" ht="13.65" hidden="false" customHeight="true" outlineLevel="0" collapsed="false">
      <c r="A525" s="16" t="n">
        <v>33152</v>
      </c>
      <c r="B525" s="17" t="s">
        <v>2543</v>
      </c>
      <c r="C525" s="22"/>
      <c r="D525" s="17" t="s">
        <v>321</v>
      </c>
      <c r="E525" s="17" t="s">
        <v>321</v>
      </c>
      <c r="F525" s="8" t="n">
        <v>73</v>
      </c>
      <c r="G525" s="8" t="n">
        <v>205</v>
      </c>
      <c r="H525" s="8" t="n">
        <v>2009</v>
      </c>
      <c r="I525" s="8" t="n">
        <v>1</v>
      </c>
      <c r="J525" s="8" t="n">
        <v>24</v>
      </c>
      <c r="K525" s="17" t="s">
        <v>263</v>
      </c>
      <c r="L525" s="8" t="n">
        <v>2010</v>
      </c>
      <c r="M525" s="8" t="n">
        <v>27</v>
      </c>
      <c r="N525" s="8" t="n">
        <v>8</v>
      </c>
      <c r="O525" s="8" t="n">
        <v>8475149</v>
      </c>
      <c r="P525" s="17" t="s">
        <v>2544</v>
      </c>
      <c r="Q525" s="17" t="s">
        <v>2545</v>
      </c>
      <c r="R525" s="17" t="s">
        <v>2546</v>
      </c>
      <c r="S525" s="17" t="s">
        <v>2541</v>
      </c>
      <c r="T525" s="17" t="s">
        <v>268</v>
      </c>
      <c r="U525" s="17" t="s">
        <v>581</v>
      </c>
      <c r="V525" s="8" t="n">
        <v>29</v>
      </c>
      <c r="W525" s="8" t="n">
        <v>5</v>
      </c>
      <c r="X525" s="8" t="n">
        <v>9</v>
      </c>
      <c r="Y525" s="8" t="n">
        <v>4</v>
      </c>
      <c r="Z525" s="8" t="n">
        <v>14</v>
      </c>
      <c r="AA525" s="8" t="n">
        <v>18</v>
      </c>
      <c r="AB525" s="8" t="n">
        <v>79</v>
      </c>
      <c r="AC525" s="18" t="n">
        <f aca="false">Z525/V525</f>
        <v>0.482758620689655</v>
      </c>
      <c r="AD525" s="19" t="n">
        <f aca="false">IF(FZ525&gt;V525,Z525-V525*(GC525-Z525)/(FZ525-V525),0)</f>
        <v>-2.78642714570858</v>
      </c>
      <c r="AE525" s="19" t="n">
        <v>5.34</v>
      </c>
      <c r="AF525" s="8" t="n">
        <v>-11</v>
      </c>
      <c r="AG525" s="8" t="n">
        <v>-0.3</v>
      </c>
      <c r="AH525" s="8" t="n">
        <v>14</v>
      </c>
      <c r="AI525" s="8" t="n">
        <v>533</v>
      </c>
      <c r="AJ525" s="8" t="n">
        <v>27825</v>
      </c>
      <c r="AK525" s="19" t="n">
        <v>463.75</v>
      </c>
      <c r="AL525" s="8" t="n">
        <v>463.77</v>
      </c>
      <c r="AM525" s="8" t="n">
        <v>464</v>
      </c>
      <c r="AN525" s="18" t="n">
        <f aca="false">AJ525/60/V525</f>
        <v>15.9913793103448</v>
      </c>
      <c r="AO525" s="8" t="n">
        <v>26.52</v>
      </c>
      <c r="AP525" s="12" t="n">
        <f aca="false">IF(EF525&gt;0,Z525/EF525,0)</f>
        <v>0.777777777777778</v>
      </c>
      <c r="AQ525" s="8" t="n">
        <v>68</v>
      </c>
      <c r="AR525" s="8" t="n">
        <v>69</v>
      </c>
      <c r="AS525" s="8" t="n">
        <v>69</v>
      </c>
      <c r="AT525" s="8" t="n">
        <v>54</v>
      </c>
      <c r="AU525" s="8" t="n">
        <v>55</v>
      </c>
      <c r="AV525" s="8" t="n">
        <v>42</v>
      </c>
      <c r="AW525" s="8" t="n">
        <v>45</v>
      </c>
      <c r="AX525" s="8" t="n">
        <v>21</v>
      </c>
      <c r="AY525" s="8" t="n">
        <v>1</v>
      </c>
      <c r="AZ525" s="8" t="n">
        <v>2</v>
      </c>
      <c r="BA525" s="8" t="n">
        <f aca="false">AY525+AZ525</f>
        <v>3</v>
      </c>
      <c r="BB525" s="8" t="n">
        <v>3.92</v>
      </c>
      <c r="BC525" s="8" t="n">
        <v>23.9048</v>
      </c>
      <c r="BD525" s="19" t="n">
        <v>99.4</v>
      </c>
      <c r="BE525" s="19" t="n">
        <v>12.8603773584906</v>
      </c>
      <c r="BF525" s="19" t="n">
        <f aca="false">AQ525+BD525</f>
        <v>167.4</v>
      </c>
      <c r="BG525" s="19" t="n">
        <f aca="false">IF(AL525&gt;0,BF525/AL525*60,0)</f>
        <v>21.6572870172715</v>
      </c>
      <c r="BH525" s="8" t="n">
        <v>186</v>
      </c>
      <c r="BI525" s="8" t="n">
        <v>125</v>
      </c>
      <c r="BJ525" s="8" t="n">
        <v>123</v>
      </c>
      <c r="BK525" s="12" t="n">
        <f aca="false">BH525/(BH525+BJ525)</f>
        <v>0.601941747572815</v>
      </c>
      <c r="BL525" s="8" t="n">
        <v>8</v>
      </c>
      <c r="BM525" s="8" t="n">
        <v>8</v>
      </c>
      <c r="BN525" s="8" t="n">
        <v>45</v>
      </c>
      <c r="BO525" s="8" t="n">
        <f aca="false">BM525-BN525</f>
        <v>-37</v>
      </c>
      <c r="BP525" s="8" t="n">
        <v>13</v>
      </c>
      <c r="BQ525" s="8" t="n">
        <v>21</v>
      </c>
      <c r="BR525" s="8" t="n">
        <v>15</v>
      </c>
      <c r="BS525" s="8" t="n">
        <v>9</v>
      </c>
      <c r="BT525" s="12" t="n">
        <f aca="false">BS525/(EA525+BS525)</f>
        <v>0.0296052631578947</v>
      </c>
      <c r="BU525" s="8" t="n">
        <v>36</v>
      </c>
      <c r="BV525" s="8" t="n">
        <v>38</v>
      </c>
      <c r="BW525" s="12" t="n">
        <f aca="false">IF(BU525+BV525&gt;0,BU525/(BU525+BV525),0)</f>
        <v>0.486486486486487</v>
      </c>
      <c r="BX525" s="8" t="n">
        <v>6</v>
      </c>
      <c r="BY525" s="8" t="n">
        <v>3</v>
      </c>
      <c r="BZ525" s="8" t="n">
        <v>8</v>
      </c>
      <c r="CA525" s="8" t="n">
        <v>6</v>
      </c>
      <c r="CB525" s="8" t="n">
        <v>22</v>
      </c>
      <c r="CC525" s="8" t="n">
        <v>29</v>
      </c>
      <c r="CD525" s="8" t="n">
        <v>18</v>
      </c>
      <c r="CE525" s="8" t="n">
        <v>7</v>
      </c>
      <c r="CF525" s="8" t="n">
        <v>12</v>
      </c>
      <c r="CG525" s="8" t="n">
        <v>19</v>
      </c>
      <c r="CH525" s="8" t="n">
        <v>17</v>
      </c>
      <c r="CI525" s="8" t="n">
        <v>23</v>
      </c>
      <c r="CJ525" s="8" t="n">
        <v>0</v>
      </c>
      <c r="CK525" s="8" t="n">
        <v>0</v>
      </c>
      <c r="CL525" s="8" t="n">
        <v>0</v>
      </c>
      <c r="CM525" s="8" t="n">
        <v>0</v>
      </c>
      <c r="CN525" s="8" t="n">
        <v>0</v>
      </c>
      <c r="CO525" s="8" t="n">
        <v>0</v>
      </c>
      <c r="CP525" s="8" t="n">
        <v>0</v>
      </c>
      <c r="CQ525" s="8" t="n">
        <v>1</v>
      </c>
      <c r="CR525" s="8" t="n">
        <v>0</v>
      </c>
      <c r="CS525" s="8" t="n">
        <v>1</v>
      </c>
      <c r="CT525" s="8" t="n">
        <v>0</v>
      </c>
      <c r="CU525" s="8" t="n">
        <v>0</v>
      </c>
      <c r="CV525" s="8" t="n">
        <v>1</v>
      </c>
      <c r="CW525" s="8" t="n">
        <v>2</v>
      </c>
      <c r="CX525" s="8" t="n">
        <v>0</v>
      </c>
      <c r="CY525" s="8" t="n">
        <v>2</v>
      </c>
      <c r="CZ525" s="8" t="n">
        <v>2</v>
      </c>
      <c r="DA525" s="8" t="n">
        <v>9</v>
      </c>
      <c r="DB525" s="8" t="n">
        <v>3</v>
      </c>
      <c r="DC525" s="8" t="n">
        <v>1</v>
      </c>
      <c r="DD525" s="8" t="n">
        <v>2</v>
      </c>
      <c r="DE525" s="8" t="n">
        <v>6</v>
      </c>
      <c r="DF525" s="8" t="n">
        <v>4</v>
      </c>
      <c r="DG525" s="8" t="n">
        <v>4</v>
      </c>
      <c r="DH525" s="8" t="n">
        <v>22</v>
      </c>
      <c r="DI525" s="8" t="n">
        <v>6</v>
      </c>
      <c r="DJ525" s="8" t="n">
        <v>3</v>
      </c>
      <c r="DK525" s="8" t="n">
        <v>7</v>
      </c>
      <c r="DL525" s="8" t="n">
        <v>7</v>
      </c>
      <c r="DM525" s="8" t="n">
        <v>0</v>
      </c>
      <c r="DN525" s="8" t="n">
        <v>3</v>
      </c>
      <c r="DO525" s="8" t="n">
        <v>3</v>
      </c>
      <c r="DP525" s="8" t="n">
        <v>0</v>
      </c>
      <c r="DQ525" s="8" t="n">
        <f aca="false">DJ525-DI525</f>
        <v>-3</v>
      </c>
      <c r="DR525" s="19" t="n">
        <v>-3.091</v>
      </c>
      <c r="DS525" s="8" t="n">
        <v>6</v>
      </c>
      <c r="DT525" s="8" t="n">
        <v>0</v>
      </c>
      <c r="DU525" s="8" t="n">
        <v>0</v>
      </c>
      <c r="DV525" s="8" t="n">
        <v>0</v>
      </c>
      <c r="DW525" s="8" t="n">
        <v>0</v>
      </c>
      <c r="DX525" s="8" t="n">
        <v>456</v>
      </c>
      <c r="DY525" s="8" t="n">
        <v>384</v>
      </c>
      <c r="DZ525" s="8" t="n">
        <v>345</v>
      </c>
      <c r="EA525" s="8" t="n">
        <v>295</v>
      </c>
      <c r="EB525" s="8" t="n">
        <v>269</v>
      </c>
      <c r="EC525" s="8" t="n">
        <v>221</v>
      </c>
      <c r="ED525" s="8" t="n">
        <v>23.39</v>
      </c>
      <c r="EE525" s="8" t="n">
        <v>20.25</v>
      </c>
      <c r="EF525" s="8" t="n">
        <v>18</v>
      </c>
      <c r="EG525" s="8" t="n">
        <v>24</v>
      </c>
      <c r="EH525" s="12" t="n">
        <f aca="false">EF525/EB525</f>
        <v>0.0669144981412639</v>
      </c>
      <c r="EI525" s="20" t="n">
        <f aca="false">1-EG525/EC525</f>
        <v>0.891402714932127</v>
      </c>
      <c r="EJ525" s="21" t="n">
        <f aca="false">EH525+EI525</f>
        <v>0.958317213073391</v>
      </c>
      <c r="EK525" s="8" t="n">
        <v>456</v>
      </c>
      <c r="EL525" s="8" t="n">
        <v>383</v>
      </c>
      <c r="EM525" s="8" t="n">
        <v>344</v>
      </c>
      <c r="EN525" s="8" t="n">
        <v>294</v>
      </c>
      <c r="EO525" s="8" t="n">
        <v>269</v>
      </c>
      <c r="EP525" s="8" t="n">
        <v>220</v>
      </c>
      <c r="EQ525" s="8" t="n">
        <v>17</v>
      </c>
      <c r="ER525" s="8" t="n">
        <v>23</v>
      </c>
      <c r="ES525" s="8" t="n">
        <v>240</v>
      </c>
      <c r="ET525" s="8" t="n">
        <v>211</v>
      </c>
      <c r="EU525" s="8" t="n">
        <v>91</v>
      </c>
      <c r="EV525" s="8" t="n">
        <v>78</v>
      </c>
      <c r="EW525" s="8" t="n">
        <v>12</v>
      </c>
      <c r="EX525" s="8" t="n">
        <v>11</v>
      </c>
      <c r="EY525" s="8" t="n">
        <v>26</v>
      </c>
      <c r="EZ525" s="8" t="n">
        <v>30</v>
      </c>
      <c r="FA525" s="8" t="n">
        <v>0.7</v>
      </c>
      <c r="FB525" s="8" t="n">
        <v>0.1</v>
      </c>
      <c r="FC525" s="8" t="n">
        <v>0.8</v>
      </c>
      <c r="FD525" s="19" t="n">
        <v>10.36</v>
      </c>
      <c r="FE525" s="18" t="n">
        <f aca="false">FD525/V525</f>
        <v>0.357241379310345</v>
      </c>
      <c r="FF525" s="8" t="n">
        <v>1.047</v>
      </c>
      <c r="FG525" s="8" t="n">
        <v>0.01</v>
      </c>
      <c r="FH525" s="8" t="n">
        <v>-0.02</v>
      </c>
      <c r="FI525" s="8" t="n">
        <v>-0.02</v>
      </c>
      <c r="FJ525" s="22"/>
      <c r="FK525" s="22"/>
      <c r="FL525" s="22"/>
      <c r="FM525" s="8" t="n">
        <f aca="false">BL525+BS525+AH525+DT525</f>
        <v>31</v>
      </c>
      <c r="FN525" s="19" t="n">
        <f aca="false">IF(DS525&gt;0,(BL525+BR525)/DS525,0)</f>
        <v>3.83333333333333</v>
      </c>
      <c r="FO525" s="12" t="n">
        <v>0.0594030716</v>
      </c>
      <c r="FP525" s="19" t="n">
        <f aca="false">Z525-AH525/10</f>
        <v>12.6</v>
      </c>
      <c r="FQ525" s="19" t="n">
        <f aca="false">Z525+DR525/5</f>
        <v>13.3818</v>
      </c>
      <c r="FR525" s="19" t="n">
        <f aca="false">(DX525+DY525)/AL525*60</f>
        <v>108.674558509606</v>
      </c>
      <c r="FS525" s="8" t="n">
        <v>5</v>
      </c>
      <c r="FT525" s="17" t="s">
        <v>2547</v>
      </c>
      <c r="FU525" s="8" t="n">
        <v>251</v>
      </c>
      <c r="FV525" s="22"/>
      <c r="FW525" s="17" t="s">
        <v>280</v>
      </c>
      <c r="FX525" s="23" t="n">
        <v>4750000</v>
      </c>
      <c r="FY525" s="23" t="n">
        <v>4583333</v>
      </c>
      <c r="FZ525" s="8" t="n">
        <v>530</v>
      </c>
      <c r="GA525" s="8" t="n">
        <v>107</v>
      </c>
      <c r="GB525" s="8" t="n">
        <v>197</v>
      </c>
      <c r="GC525" s="8" t="n">
        <v>304</v>
      </c>
      <c r="GD525" s="8" t="n">
        <v>11</v>
      </c>
      <c r="GE525" s="8" t="n">
        <v>76</v>
      </c>
      <c r="GF525" s="8" t="n">
        <v>780</v>
      </c>
      <c r="GG525" s="8" t="n">
        <v>8767</v>
      </c>
      <c r="GH525" s="8" t="n">
        <v>21.1</v>
      </c>
      <c r="GI525" s="8" t="n">
        <v>9.9</v>
      </c>
      <c r="GJ525" s="8" t="n">
        <v>30.9</v>
      </c>
      <c r="GK525" s="8" t="n">
        <f aca="false">Z525-AH525/10</f>
        <v>12.6</v>
      </c>
      <c r="GL525" s="22"/>
      <c r="GM525" s="22"/>
      <c r="GN525" s="22"/>
      <c r="GO525" s="22"/>
      <c r="GP525" s="22"/>
    </row>
    <row r="526" customFormat="false" ht="13.65" hidden="false" customHeight="true" outlineLevel="0" collapsed="false">
      <c r="A526" s="16" t="n">
        <v>33020</v>
      </c>
      <c r="B526" s="17" t="s">
        <v>474</v>
      </c>
      <c r="C526" s="22"/>
      <c r="D526" s="17" t="s">
        <v>321</v>
      </c>
      <c r="E526" s="17" t="s">
        <v>321</v>
      </c>
      <c r="F526" s="8" t="n">
        <v>72</v>
      </c>
      <c r="G526" s="8" t="n">
        <v>186</v>
      </c>
      <c r="H526" s="8" t="n">
        <v>2009</v>
      </c>
      <c r="I526" s="8" t="n">
        <v>5</v>
      </c>
      <c r="J526" s="8" t="n">
        <v>149</v>
      </c>
      <c r="K526" s="17" t="s">
        <v>263</v>
      </c>
      <c r="L526" s="8" t="n">
        <v>2010</v>
      </c>
      <c r="M526" s="8" t="n">
        <v>27</v>
      </c>
      <c r="N526" s="8" t="n">
        <v>8</v>
      </c>
      <c r="O526" s="8" t="n">
        <v>8475323</v>
      </c>
      <c r="P526" s="17" t="s">
        <v>2548</v>
      </c>
      <c r="Q526" s="17" t="s">
        <v>2549</v>
      </c>
      <c r="R526" s="17" t="s">
        <v>2550</v>
      </c>
      <c r="S526" s="17" t="s">
        <v>2541</v>
      </c>
      <c r="T526" s="17" t="s">
        <v>313</v>
      </c>
      <c r="U526" s="17" t="s">
        <v>902</v>
      </c>
      <c r="V526" s="8" t="n">
        <v>48</v>
      </c>
      <c r="W526" s="8" t="n">
        <v>1</v>
      </c>
      <c r="X526" s="8" t="n">
        <v>5</v>
      </c>
      <c r="Y526" s="8" t="n">
        <v>4</v>
      </c>
      <c r="Z526" s="8" t="n">
        <v>6</v>
      </c>
      <c r="AA526" s="8" t="n">
        <v>21</v>
      </c>
      <c r="AB526" s="8" t="n">
        <v>59</v>
      </c>
      <c r="AC526" s="18" t="n">
        <f aca="false">Z526/V526</f>
        <v>0.125</v>
      </c>
      <c r="AD526" s="19" t="n">
        <f aca="false">IF(FZ526&gt;V526,Z526-V526*(GC526-Z526)/(FZ526-V526),0)</f>
        <v>-6.66331658291457</v>
      </c>
      <c r="AE526" s="19" t="n">
        <v>1.946</v>
      </c>
      <c r="AF526" s="8" t="n">
        <v>-6</v>
      </c>
      <c r="AG526" s="8" t="n">
        <v>1.5</v>
      </c>
      <c r="AH526" s="8" t="n">
        <v>28</v>
      </c>
      <c r="AI526" s="8" t="n">
        <v>839</v>
      </c>
      <c r="AJ526" s="8" t="n">
        <v>31211</v>
      </c>
      <c r="AK526" s="19" t="n">
        <v>520.18333333333</v>
      </c>
      <c r="AL526" s="8" t="n">
        <v>520.18</v>
      </c>
      <c r="AM526" s="8" t="n">
        <v>520</v>
      </c>
      <c r="AN526" s="18" t="n">
        <f aca="false">AJ526/60/V526</f>
        <v>10.8371527777778</v>
      </c>
      <c r="AO526" s="8" t="n">
        <v>18.21</v>
      </c>
      <c r="AP526" s="12" t="n">
        <f aca="false">IF(EF526&gt;0,Z526/EF526,0)</f>
        <v>0.545454545454545</v>
      </c>
      <c r="AQ526" s="8" t="n">
        <v>58</v>
      </c>
      <c r="AR526" s="8" t="n">
        <v>58</v>
      </c>
      <c r="AS526" s="8" t="n">
        <v>58</v>
      </c>
      <c r="AT526" s="8" t="n">
        <v>46</v>
      </c>
      <c r="AU526" s="8" t="n">
        <v>46</v>
      </c>
      <c r="AV526" s="8" t="n">
        <v>30</v>
      </c>
      <c r="AW526" s="8" t="n">
        <v>33</v>
      </c>
      <c r="AX526" s="8" t="n">
        <v>17</v>
      </c>
      <c r="AY526" s="8" t="n">
        <v>2</v>
      </c>
      <c r="AZ526" s="8" t="n">
        <v>4</v>
      </c>
      <c r="BA526" s="8" t="n">
        <f aca="false">AY526+AZ526</f>
        <v>6</v>
      </c>
      <c r="BB526" s="8" t="n">
        <v>2.67</v>
      </c>
      <c r="BC526" s="8" t="n">
        <v>33.5</v>
      </c>
      <c r="BD526" s="19" t="n">
        <v>110</v>
      </c>
      <c r="BE526" s="19" t="n">
        <v>12.6878344173529</v>
      </c>
      <c r="BF526" s="19" t="n">
        <f aca="false">AQ526+BD526</f>
        <v>168</v>
      </c>
      <c r="BG526" s="19" t="n">
        <f aca="false">IF(AL526&gt;0,BF526/AL526*60,0)</f>
        <v>19.3779076473528</v>
      </c>
      <c r="BH526" s="8" t="n">
        <v>113</v>
      </c>
      <c r="BI526" s="8" t="n">
        <v>170</v>
      </c>
      <c r="BJ526" s="8" t="n">
        <v>164</v>
      </c>
      <c r="BK526" s="12" t="n">
        <f aca="false">BH526/(BH526+BJ526)</f>
        <v>0.407942238267148</v>
      </c>
      <c r="BL526" s="8" t="n">
        <v>56</v>
      </c>
      <c r="BM526" s="8" t="n">
        <v>56</v>
      </c>
      <c r="BN526" s="8" t="n">
        <v>75</v>
      </c>
      <c r="BO526" s="8" t="n">
        <f aca="false">BM526-BN526</f>
        <v>-19</v>
      </c>
      <c r="BP526" s="8" t="n">
        <v>16</v>
      </c>
      <c r="BQ526" s="8" t="n">
        <v>11</v>
      </c>
      <c r="BR526" s="8" t="n">
        <v>10</v>
      </c>
      <c r="BS526" s="8" t="n">
        <v>16</v>
      </c>
      <c r="BT526" s="12" t="n">
        <f aca="false">BS526/(EA526+BS526)</f>
        <v>0.041343669250646</v>
      </c>
      <c r="BU526" s="8" t="n">
        <v>159</v>
      </c>
      <c r="BV526" s="8" t="n">
        <v>128</v>
      </c>
      <c r="BW526" s="12" t="n">
        <f aca="false">IF(BU526+BV526&gt;0,BU526/(BU526+BV526),0)</f>
        <v>0.554006968641115</v>
      </c>
      <c r="BX526" s="8" t="n">
        <v>63</v>
      </c>
      <c r="BY526" s="8" t="n">
        <v>50</v>
      </c>
      <c r="BZ526" s="8" t="n">
        <v>55</v>
      </c>
      <c r="CA526" s="8" t="n">
        <v>47</v>
      </c>
      <c r="CB526" s="8" t="n">
        <v>41</v>
      </c>
      <c r="CC526" s="8" t="n">
        <v>31</v>
      </c>
      <c r="CD526" s="8" t="n">
        <v>61</v>
      </c>
      <c r="CE526" s="8" t="n">
        <v>36</v>
      </c>
      <c r="CF526" s="8" t="n">
        <v>44</v>
      </c>
      <c r="CG526" s="8" t="n">
        <v>42</v>
      </c>
      <c r="CH526" s="8" t="n">
        <v>87</v>
      </c>
      <c r="CI526" s="8" t="n">
        <v>77</v>
      </c>
      <c r="CJ526" s="8" t="n">
        <v>0</v>
      </c>
      <c r="CK526" s="8" t="n">
        <v>0</v>
      </c>
      <c r="CL526" s="8" t="n">
        <v>1</v>
      </c>
      <c r="CM526" s="8" t="n">
        <v>0</v>
      </c>
      <c r="CN526" s="8" t="n">
        <v>0</v>
      </c>
      <c r="CO526" s="8" t="n">
        <v>0</v>
      </c>
      <c r="CP526" s="8" t="n">
        <v>0</v>
      </c>
      <c r="CQ526" s="8" t="n">
        <v>0</v>
      </c>
      <c r="CR526" s="8" t="n">
        <v>1</v>
      </c>
      <c r="CS526" s="8" t="n">
        <v>0</v>
      </c>
      <c r="CT526" s="8" t="n">
        <v>0</v>
      </c>
      <c r="CU526" s="8" t="n">
        <v>0</v>
      </c>
      <c r="CV526" s="8" t="n">
        <v>0</v>
      </c>
      <c r="CW526" s="8" t="n">
        <v>0</v>
      </c>
      <c r="CX526" s="8" t="n">
        <v>1</v>
      </c>
      <c r="CY526" s="8" t="n">
        <v>0</v>
      </c>
      <c r="CZ526" s="8" t="n">
        <v>0</v>
      </c>
      <c r="DA526" s="8" t="n">
        <v>15</v>
      </c>
      <c r="DB526" s="8" t="n">
        <v>2</v>
      </c>
      <c r="DC526" s="8" t="n">
        <v>3</v>
      </c>
      <c r="DD526" s="8" t="n">
        <v>1</v>
      </c>
      <c r="DE526" s="8" t="n">
        <v>6</v>
      </c>
      <c r="DF526" s="8" t="n">
        <v>0</v>
      </c>
      <c r="DG526" s="8" t="n">
        <v>0</v>
      </c>
      <c r="DH526" s="8" t="n">
        <v>18</v>
      </c>
      <c r="DI526" s="8" t="n">
        <v>10</v>
      </c>
      <c r="DJ526" s="8" t="n">
        <v>13</v>
      </c>
      <c r="DK526" s="8" t="n">
        <v>10</v>
      </c>
      <c r="DL526" s="8" t="n">
        <v>10</v>
      </c>
      <c r="DM526" s="8" t="n">
        <v>0</v>
      </c>
      <c r="DN526" s="8" t="n">
        <v>11</v>
      </c>
      <c r="DO526" s="8" t="n">
        <v>11</v>
      </c>
      <c r="DP526" s="8" t="n">
        <v>0</v>
      </c>
      <c r="DQ526" s="8" t="n">
        <f aca="false">DJ526-DI526</f>
        <v>3</v>
      </c>
      <c r="DR526" s="19" t="n">
        <v>-2.764</v>
      </c>
      <c r="DS526" s="8" t="n">
        <v>9</v>
      </c>
      <c r="DT526" s="8" t="n">
        <v>0</v>
      </c>
      <c r="DU526" s="8" t="n">
        <v>0</v>
      </c>
      <c r="DV526" s="8" t="n">
        <v>1</v>
      </c>
      <c r="DW526" s="8" t="n">
        <v>0</v>
      </c>
      <c r="DX526" s="8" t="n">
        <v>467</v>
      </c>
      <c r="DY526" s="8" t="n">
        <v>489</v>
      </c>
      <c r="DZ526" s="8" t="n">
        <v>334</v>
      </c>
      <c r="EA526" s="8" t="n">
        <v>371</v>
      </c>
      <c r="EB526" s="8" t="n">
        <v>243</v>
      </c>
      <c r="EC526" s="8" t="n">
        <v>254</v>
      </c>
      <c r="ED526" s="8" t="n">
        <v>18.37</v>
      </c>
      <c r="EE526" s="8" t="n">
        <v>27.62</v>
      </c>
      <c r="EF526" s="8" t="n">
        <v>11</v>
      </c>
      <c r="EG526" s="8" t="n">
        <v>29</v>
      </c>
      <c r="EH526" s="12" t="n">
        <f aca="false">EF526/EB526</f>
        <v>0.0452674897119342</v>
      </c>
      <c r="EI526" s="20" t="n">
        <f aca="false">1-EG526/EC526</f>
        <v>0.885826771653543</v>
      </c>
      <c r="EJ526" s="21" t="n">
        <f aca="false">EH526+EI526</f>
        <v>0.931094261365478</v>
      </c>
      <c r="EK526" s="8" t="n">
        <v>467</v>
      </c>
      <c r="EL526" s="8" t="n">
        <v>488</v>
      </c>
      <c r="EM526" s="8" t="n">
        <v>334</v>
      </c>
      <c r="EN526" s="8" t="n">
        <v>370</v>
      </c>
      <c r="EO526" s="8" t="n">
        <v>243</v>
      </c>
      <c r="EP526" s="8" t="n">
        <v>254</v>
      </c>
      <c r="EQ526" s="8" t="n">
        <v>11</v>
      </c>
      <c r="ER526" s="8" t="n">
        <v>30</v>
      </c>
      <c r="ES526" s="8" t="n">
        <v>202</v>
      </c>
      <c r="ET526" s="8" t="n">
        <v>241</v>
      </c>
      <c r="EU526" s="8" t="n">
        <v>77</v>
      </c>
      <c r="EV526" s="8" t="n">
        <v>109</v>
      </c>
      <c r="EW526" s="8" t="n">
        <v>4</v>
      </c>
      <c r="EX526" s="8" t="n">
        <v>20</v>
      </c>
      <c r="EY526" s="8" t="n">
        <v>24</v>
      </c>
      <c r="EZ526" s="8" t="n">
        <v>41</v>
      </c>
      <c r="FA526" s="8" t="n">
        <v>-0.7</v>
      </c>
      <c r="FB526" s="8" t="n">
        <v>0.4</v>
      </c>
      <c r="FC526" s="8" t="n">
        <v>-0.3</v>
      </c>
      <c r="FD526" s="19" t="n">
        <v>9.51</v>
      </c>
      <c r="FE526" s="18" t="n">
        <f aca="false">FD526/V526</f>
        <v>0.198125</v>
      </c>
      <c r="FF526" s="8" t="n">
        <v>0.1919</v>
      </c>
      <c r="FG526" s="8" t="n">
        <v>0.33</v>
      </c>
      <c r="FH526" s="8" t="n">
        <v>-0.06</v>
      </c>
      <c r="FI526" s="8" t="n">
        <v>0.27</v>
      </c>
      <c r="FJ526" s="22"/>
      <c r="FK526" s="22"/>
      <c r="FL526" s="22"/>
      <c r="FM526" s="8" t="n">
        <f aca="false">BL526+BS526+AH526+DT526</f>
        <v>100</v>
      </c>
      <c r="FN526" s="19" t="n">
        <f aca="false">IF(DS526&gt;0,(BL526+BR526)/DS526,0)</f>
        <v>7.33333333333333</v>
      </c>
      <c r="FO526" s="12" t="n">
        <v>0.0076264881</v>
      </c>
      <c r="FP526" s="19" t="n">
        <f aca="false">Z526-AH526/10</f>
        <v>3.2</v>
      </c>
      <c r="FQ526" s="19" t="n">
        <f aca="false">Z526+DR526/5</f>
        <v>5.4472</v>
      </c>
      <c r="FR526" s="19" t="n">
        <f aca="false">(DX526+DY526)/AL526*60</f>
        <v>110.269522088508</v>
      </c>
      <c r="FS526" s="8" t="n">
        <v>8</v>
      </c>
      <c r="FT526" s="17" t="s">
        <v>1583</v>
      </c>
      <c r="FU526" s="8" t="n">
        <v>345</v>
      </c>
      <c r="FV526" s="17" t="s">
        <v>427</v>
      </c>
      <c r="FW526" s="17" t="s">
        <v>280</v>
      </c>
      <c r="FX526" s="23" t="n">
        <v>3475000</v>
      </c>
      <c r="FY526" s="23" t="n">
        <v>3083333</v>
      </c>
      <c r="FZ526" s="8" t="n">
        <v>446</v>
      </c>
      <c r="GA526" s="8" t="n">
        <v>34</v>
      </c>
      <c r="GB526" s="8" t="n">
        <v>77</v>
      </c>
      <c r="GC526" s="8" t="n">
        <v>111</v>
      </c>
      <c r="GD526" s="8" t="n">
        <v>7</v>
      </c>
      <c r="GE526" s="8" t="n">
        <v>204</v>
      </c>
      <c r="GF526" s="8" t="n">
        <v>531</v>
      </c>
      <c r="GG526" s="8" t="n">
        <v>6083</v>
      </c>
      <c r="GH526" s="8" t="n">
        <v>-0.9</v>
      </c>
      <c r="GI526" s="8" t="n">
        <v>6.2</v>
      </c>
      <c r="GJ526" s="8" t="n">
        <v>5.3</v>
      </c>
      <c r="GK526" s="8" t="n">
        <f aca="false">Z526-AH526/10</f>
        <v>3.2</v>
      </c>
      <c r="GL526" s="22"/>
      <c r="GM526" s="22"/>
      <c r="GN526" s="22"/>
      <c r="GO526" s="22"/>
      <c r="GP526" s="22"/>
    </row>
    <row r="527" customFormat="false" ht="13.65" hidden="false" customHeight="true" outlineLevel="0" collapsed="false">
      <c r="A527" s="16" t="n">
        <v>35193</v>
      </c>
      <c r="B527" s="17" t="s">
        <v>320</v>
      </c>
      <c r="C527" s="22"/>
      <c r="D527" s="17" t="s">
        <v>321</v>
      </c>
      <c r="E527" s="17" t="s">
        <v>321</v>
      </c>
      <c r="F527" s="8" t="n">
        <v>76</v>
      </c>
      <c r="G527" s="8" t="n">
        <v>180</v>
      </c>
      <c r="H527" s="8" t="n">
        <v>2014</v>
      </c>
      <c r="I527" s="8" t="n">
        <v>2</v>
      </c>
      <c r="J527" s="8" t="n">
        <v>38</v>
      </c>
      <c r="K527" s="17" t="s">
        <v>263</v>
      </c>
      <c r="L527" s="8" t="n">
        <v>2017</v>
      </c>
      <c r="M527" s="8" t="n">
        <v>21</v>
      </c>
      <c r="N527" s="8" t="n">
        <v>1</v>
      </c>
      <c r="O527" s="8" t="n">
        <v>8477969</v>
      </c>
      <c r="P527" s="17" t="s">
        <v>2551</v>
      </c>
      <c r="Q527" s="17" t="s">
        <v>2552</v>
      </c>
      <c r="R527" s="17" t="s">
        <v>2553</v>
      </c>
      <c r="S527" s="17" t="s">
        <v>2541</v>
      </c>
      <c r="T527" s="17" t="s">
        <v>278</v>
      </c>
      <c r="U527" s="17" t="s">
        <v>545</v>
      </c>
      <c r="V527" s="8" t="n">
        <v>22</v>
      </c>
      <c r="W527" s="8" t="n">
        <v>1</v>
      </c>
      <c r="X527" s="8" t="n">
        <v>3</v>
      </c>
      <c r="Y527" s="8" t="n">
        <v>1</v>
      </c>
      <c r="Z527" s="8" t="n">
        <v>4</v>
      </c>
      <c r="AA527" s="8" t="n">
        <v>22</v>
      </c>
      <c r="AB527" s="8" t="n">
        <v>65</v>
      </c>
      <c r="AC527" s="18" t="n">
        <f aca="false">Z527/V527</f>
        <v>0.181818181818182</v>
      </c>
      <c r="AD527" s="19" t="n">
        <f aca="false">IF(FZ527&gt;V527,Z527-V527*(GC527-Z527)/(FZ527-V527),0)</f>
        <v>0</v>
      </c>
      <c r="AE527" s="19" t="n">
        <v>1.384</v>
      </c>
      <c r="AF527" s="8" t="n">
        <v>5</v>
      </c>
      <c r="AG527" s="8" t="n">
        <v>-2.1</v>
      </c>
      <c r="AH527" s="8" t="n">
        <v>6</v>
      </c>
      <c r="AI527" s="8" t="n">
        <v>371</v>
      </c>
      <c r="AJ527" s="8" t="n">
        <v>17963</v>
      </c>
      <c r="AK527" s="19" t="n">
        <v>299.38333333333</v>
      </c>
      <c r="AL527" s="8" t="n">
        <v>299.38</v>
      </c>
      <c r="AM527" s="8" t="n">
        <v>299</v>
      </c>
      <c r="AN527" s="18" t="n">
        <f aca="false">AJ527/60/V527</f>
        <v>13.6083333333333</v>
      </c>
      <c r="AO527" s="8" t="n">
        <v>23.13</v>
      </c>
      <c r="AP527" s="12" t="n">
        <f aca="false">IF(EF527&gt;0,Z527/EF527,0)</f>
        <v>0.285714285714286</v>
      </c>
      <c r="AQ527" s="8" t="n">
        <v>31</v>
      </c>
      <c r="AR527" s="8" t="n">
        <v>31</v>
      </c>
      <c r="AS527" s="8" t="n">
        <v>31</v>
      </c>
      <c r="AT527" s="8" t="n">
        <v>21</v>
      </c>
      <c r="AU527" s="8" t="n">
        <v>21</v>
      </c>
      <c r="AV527" s="8" t="n">
        <v>16</v>
      </c>
      <c r="AW527" s="8" t="n">
        <v>5</v>
      </c>
      <c r="AX527" s="8" t="n">
        <v>0</v>
      </c>
      <c r="AY527" s="8" t="n">
        <v>0</v>
      </c>
      <c r="AZ527" s="8" t="n">
        <v>1</v>
      </c>
      <c r="BA527" s="8" t="n">
        <f aca="false">AY527+AZ527</f>
        <v>1</v>
      </c>
      <c r="BB527" s="8" t="n">
        <v>0.53</v>
      </c>
      <c r="BC527" s="8" t="n">
        <v>59.6875</v>
      </c>
      <c r="BD527" s="19" t="n">
        <v>21.5</v>
      </c>
      <c r="BE527" s="19" t="n">
        <v>4.30885709514006</v>
      </c>
      <c r="BF527" s="19" t="n">
        <f aca="false">AQ527+BD527</f>
        <v>52.5</v>
      </c>
      <c r="BG527" s="19" t="n">
        <f aca="false">IF(AL527&gt;0,BF527/AL527*60,0)</f>
        <v>10.5217449395417</v>
      </c>
      <c r="BH527" s="8" t="n">
        <v>91</v>
      </c>
      <c r="BI527" s="8" t="n">
        <v>79</v>
      </c>
      <c r="BJ527" s="8" t="n">
        <v>84</v>
      </c>
      <c r="BK527" s="12" t="n">
        <f aca="false">BH527/(BH527+BJ527)</f>
        <v>0.52</v>
      </c>
      <c r="BL527" s="8" t="n">
        <v>18</v>
      </c>
      <c r="BM527" s="8" t="n">
        <v>18</v>
      </c>
      <c r="BN527" s="8" t="n">
        <v>40</v>
      </c>
      <c r="BO527" s="8" t="n">
        <f aca="false">BM527-BN527</f>
        <v>-22</v>
      </c>
      <c r="BP527" s="8" t="n">
        <v>5</v>
      </c>
      <c r="BQ527" s="8" t="n">
        <v>14</v>
      </c>
      <c r="BR527" s="8" t="n">
        <v>2</v>
      </c>
      <c r="BS527" s="8" t="n">
        <v>27</v>
      </c>
      <c r="BT527" s="12" t="n">
        <f aca="false">BS527/(EA527+BS527)</f>
        <v>0.102272727272727</v>
      </c>
      <c r="BU527" s="8" t="n">
        <v>0</v>
      </c>
      <c r="BV527" s="8" t="n">
        <v>0</v>
      </c>
      <c r="BW527" s="12" t="n">
        <f aca="false">IF(BU527+BV527&gt;0,BU527/(BU527+BV527),0)</f>
        <v>0</v>
      </c>
      <c r="BX527" s="8" t="n">
        <v>0</v>
      </c>
      <c r="BY527" s="8" t="n">
        <v>0</v>
      </c>
      <c r="BZ527" s="8" t="n">
        <v>0</v>
      </c>
      <c r="CA527" s="8" t="n">
        <v>0</v>
      </c>
      <c r="CB527" s="8" t="n">
        <v>0</v>
      </c>
      <c r="CC527" s="8" t="n">
        <v>0</v>
      </c>
      <c r="CD527" s="8" t="n">
        <v>0</v>
      </c>
      <c r="CE527" s="8" t="n">
        <v>0</v>
      </c>
      <c r="CF527" s="8" t="n">
        <v>0</v>
      </c>
      <c r="CG527" s="8" t="n">
        <v>0</v>
      </c>
      <c r="CH527" s="8" t="n">
        <v>0</v>
      </c>
      <c r="CI527" s="8" t="n">
        <v>0</v>
      </c>
      <c r="CJ527" s="8" t="n">
        <v>0</v>
      </c>
      <c r="CK527" s="8" t="n">
        <v>0</v>
      </c>
      <c r="CL527" s="8" t="n">
        <v>0</v>
      </c>
      <c r="CM527" s="8" t="n">
        <v>0</v>
      </c>
      <c r="CN527" s="8" t="n">
        <v>0</v>
      </c>
      <c r="CO527" s="8" t="n">
        <v>0</v>
      </c>
      <c r="CP527" s="8" t="n">
        <v>0</v>
      </c>
      <c r="CQ527" s="8" t="n">
        <v>0</v>
      </c>
      <c r="CR527" s="8" t="n">
        <v>0</v>
      </c>
      <c r="CS527" s="8" t="n">
        <v>1</v>
      </c>
      <c r="CT527" s="8" t="n">
        <v>0</v>
      </c>
      <c r="CU527" s="8" t="n">
        <v>0</v>
      </c>
      <c r="CV527" s="8" t="n">
        <v>0</v>
      </c>
      <c r="CW527" s="8" t="n">
        <v>0</v>
      </c>
      <c r="CX527" s="8" t="n">
        <v>0</v>
      </c>
      <c r="CY527" s="8" t="n">
        <v>0</v>
      </c>
      <c r="CZ527" s="8" t="n">
        <v>3</v>
      </c>
      <c r="DA527" s="8" t="n">
        <v>2</v>
      </c>
      <c r="DB527" s="8" t="n">
        <v>0</v>
      </c>
      <c r="DC527" s="8" t="n">
        <v>0</v>
      </c>
      <c r="DD527" s="8" t="n">
        <v>8</v>
      </c>
      <c r="DE527" s="8" t="n">
        <v>2</v>
      </c>
      <c r="DF527" s="8" t="n">
        <v>0</v>
      </c>
      <c r="DG527" s="8" t="n">
        <v>0</v>
      </c>
      <c r="DH527" s="8" t="n">
        <v>6</v>
      </c>
      <c r="DI527" s="8" t="n">
        <v>3</v>
      </c>
      <c r="DJ527" s="8" t="n">
        <v>1</v>
      </c>
      <c r="DK527" s="8" t="n">
        <v>3</v>
      </c>
      <c r="DL527" s="8" t="n">
        <v>3</v>
      </c>
      <c r="DM527" s="8" t="n">
        <v>0</v>
      </c>
      <c r="DN527" s="8" t="n">
        <v>1</v>
      </c>
      <c r="DO527" s="8" t="n">
        <v>1</v>
      </c>
      <c r="DP527" s="8" t="n">
        <v>0</v>
      </c>
      <c r="DQ527" s="8" t="n">
        <f aca="false">DJ527-DI527</f>
        <v>-2</v>
      </c>
      <c r="DR527" s="19" t="n">
        <v>0.32</v>
      </c>
      <c r="DS527" s="8" t="n">
        <v>3</v>
      </c>
      <c r="DT527" s="8" t="n">
        <v>0</v>
      </c>
      <c r="DU527" s="8" t="n">
        <v>0</v>
      </c>
      <c r="DV527" s="8" t="n">
        <v>0</v>
      </c>
      <c r="DW527" s="8" t="n">
        <v>0</v>
      </c>
      <c r="DX527" s="8" t="n">
        <v>267</v>
      </c>
      <c r="DY527" s="8" t="n">
        <v>316</v>
      </c>
      <c r="DZ527" s="8" t="n">
        <v>203</v>
      </c>
      <c r="EA527" s="8" t="n">
        <v>237</v>
      </c>
      <c r="EB527" s="8" t="n">
        <v>145</v>
      </c>
      <c r="EC527" s="8" t="n">
        <v>180</v>
      </c>
      <c r="ED527" s="8" t="n">
        <v>12.93</v>
      </c>
      <c r="EE527" s="8" t="n">
        <v>13.77</v>
      </c>
      <c r="EF527" s="8" t="n">
        <v>14</v>
      </c>
      <c r="EG527" s="8" t="n">
        <v>9</v>
      </c>
      <c r="EH527" s="12" t="n">
        <f aca="false">EF527/EB527</f>
        <v>0.0965517241379311</v>
      </c>
      <c r="EI527" s="20" t="n">
        <f aca="false">1-EG527/EC527</f>
        <v>0.95</v>
      </c>
      <c r="EJ527" s="21" t="n">
        <f aca="false">EH527+EI527</f>
        <v>1.04655172413793</v>
      </c>
      <c r="EK527" s="8" t="n">
        <v>267</v>
      </c>
      <c r="EL527" s="8" t="n">
        <v>316</v>
      </c>
      <c r="EM527" s="8" t="n">
        <v>203</v>
      </c>
      <c r="EN527" s="8" t="n">
        <v>237</v>
      </c>
      <c r="EO527" s="8" t="n">
        <v>146</v>
      </c>
      <c r="EP527" s="8" t="n">
        <v>180</v>
      </c>
      <c r="EQ527" s="8" t="n">
        <v>14</v>
      </c>
      <c r="ER527" s="8" t="n">
        <v>9</v>
      </c>
      <c r="ES527" s="8" t="n">
        <v>139</v>
      </c>
      <c r="ET527" s="8" t="n">
        <v>153</v>
      </c>
      <c r="EU527" s="8" t="n">
        <v>61</v>
      </c>
      <c r="EV527" s="8" t="n">
        <v>56</v>
      </c>
      <c r="EW527" s="8" t="n">
        <v>11</v>
      </c>
      <c r="EX527" s="8" t="n">
        <v>4</v>
      </c>
      <c r="EY527" s="8" t="n">
        <v>22</v>
      </c>
      <c r="EZ527" s="8" t="n">
        <v>13</v>
      </c>
      <c r="FA527" s="8" t="n">
        <v>0.1</v>
      </c>
      <c r="FB527" s="8" t="n">
        <v>1</v>
      </c>
      <c r="FC527" s="8" t="n">
        <v>1.2</v>
      </c>
      <c r="FD527" s="19" t="n">
        <v>2.45</v>
      </c>
      <c r="FE527" s="18" t="n">
        <f aca="false">FD527/V527</f>
        <v>0.111363636363636</v>
      </c>
      <c r="FF527" s="8" t="n">
        <v>0.0296</v>
      </c>
      <c r="FG527" s="8" t="n">
        <v>0.04</v>
      </c>
      <c r="FH527" s="8" t="n">
        <v>-0.16</v>
      </c>
      <c r="FI527" s="8" t="n">
        <v>-0.12</v>
      </c>
      <c r="FJ527" s="22"/>
      <c r="FK527" s="22"/>
      <c r="FL527" s="22"/>
      <c r="FM527" s="8" t="n">
        <f aca="false">BL527+BS527+AH527+DT527</f>
        <v>51</v>
      </c>
      <c r="FN527" s="19" t="n">
        <f aca="false">IF(DS527&gt;0,(BL527+BR527)/DS527,0)</f>
        <v>6.66666666666667</v>
      </c>
      <c r="FO527" s="12" t="n">
        <v>0.0162055336</v>
      </c>
      <c r="FP527" s="19" t="n">
        <f aca="false">Z527-AH527/10</f>
        <v>3.4</v>
      </c>
      <c r="FQ527" s="19" t="n">
        <f aca="false">Z527+DR527/5</f>
        <v>4.064</v>
      </c>
      <c r="FR527" s="19" t="n">
        <f aca="false">(DX527+DY527)/AL527*60</f>
        <v>116.841472376244</v>
      </c>
      <c r="FS527" s="22"/>
      <c r="FT527" s="22"/>
      <c r="FU527" s="22"/>
      <c r="FV527" s="22"/>
      <c r="FW527" s="17" t="s">
        <v>270</v>
      </c>
      <c r="FX527" s="23" t="n">
        <v>825000</v>
      </c>
      <c r="FY527" s="23" t="n">
        <v>794167</v>
      </c>
      <c r="FZ527" s="8" t="n">
        <v>22</v>
      </c>
      <c r="GA527" s="8" t="n">
        <v>1</v>
      </c>
      <c r="GB527" s="8" t="n">
        <v>3</v>
      </c>
      <c r="GC527" s="8" t="n">
        <v>4</v>
      </c>
      <c r="GD527" s="8" t="n">
        <v>5</v>
      </c>
      <c r="GE527" s="8" t="n">
        <v>6</v>
      </c>
      <c r="GF527" s="8" t="n">
        <v>16</v>
      </c>
      <c r="GG527" s="8" t="n">
        <v>299</v>
      </c>
      <c r="GH527" s="8" t="n">
        <v>0.1</v>
      </c>
      <c r="GI527" s="8" t="n">
        <v>1</v>
      </c>
      <c r="GJ527" s="8" t="n">
        <v>1.2</v>
      </c>
      <c r="GK527" s="8" t="n">
        <f aca="false">Z527-AH527/10</f>
        <v>3.4</v>
      </c>
      <c r="GL527" s="22"/>
      <c r="GM527" s="22"/>
      <c r="GN527" s="22"/>
      <c r="GO527" s="22"/>
      <c r="GP527" s="22"/>
    </row>
    <row r="528" customFormat="false" ht="13.65" hidden="false" customHeight="true" outlineLevel="0" collapsed="false">
      <c r="A528" s="16" t="n">
        <v>33701</v>
      </c>
      <c r="B528" s="17" t="s">
        <v>1004</v>
      </c>
      <c r="C528" s="22"/>
      <c r="D528" s="17" t="s">
        <v>321</v>
      </c>
      <c r="E528" s="17" t="s">
        <v>321</v>
      </c>
      <c r="F528" s="8" t="n">
        <v>71</v>
      </c>
      <c r="G528" s="8" t="n">
        <v>175</v>
      </c>
      <c r="H528" s="8" t="n">
        <v>2010</v>
      </c>
      <c r="I528" s="8" t="n">
        <v>4</v>
      </c>
      <c r="J528" s="8" t="n">
        <v>106</v>
      </c>
      <c r="K528" s="17" t="s">
        <v>263</v>
      </c>
      <c r="L528" s="8" t="n">
        <v>2016</v>
      </c>
      <c r="M528" s="8" t="n">
        <v>25</v>
      </c>
      <c r="N528" s="8" t="n">
        <v>2</v>
      </c>
      <c r="O528" s="8" t="n">
        <v>8475834</v>
      </c>
      <c r="P528" s="17" t="s">
        <v>2554</v>
      </c>
      <c r="Q528" s="17" t="s">
        <v>2555</v>
      </c>
      <c r="R528" s="17" t="s">
        <v>2556</v>
      </c>
      <c r="S528" s="17" t="s">
        <v>2541</v>
      </c>
      <c r="T528" s="17" t="s">
        <v>268</v>
      </c>
      <c r="U528" s="17" t="s">
        <v>694</v>
      </c>
      <c r="V528" s="8" t="n">
        <v>32</v>
      </c>
      <c r="W528" s="8" t="n">
        <v>5</v>
      </c>
      <c r="X528" s="8" t="n">
        <v>2</v>
      </c>
      <c r="Y528" s="8" t="n">
        <v>2</v>
      </c>
      <c r="Z528" s="8" t="n">
        <v>7</v>
      </c>
      <c r="AA528" s="8" t="n">
        <v>22</v>
      </c>
      <c r="AB528" s="8" t="n">
        <v>60</v>
      </c>
      <c r="AC528" s="18" t="n">
        <f aca="false">Z528/V528</f>
        <v>0.21875</v>
      </c>
      <c r="AD528" s="19" t="n">
        <f aca="false">IF(FZ528&gt;V528,Z528-V528*(GC528-Z528)/(FZ528-V528),0)</f>
        <v>0.263157894736842</v>
      </c>
      <c r="AE528" s="19" t="n">
        <v>3.068</v>
      </c>
      <c r="AF528" s="8" t="n">
        <v>-5</v>
      </c>
      <c r="AG528" s="8" t="n">
        <v>-0.9</v>
      </c>
      <c r="AH528" s="8" t="n">
        <v>5</v>
      </c>
      <c r="AI528" s="8" t="n">
        <v>487</v>
      </c>
      <c r="AJ528" s="8" t="n">
        <v>19486</v>
      </c>
      <c r="AK528" s="19" t="n">
        <v>324.76666666667</v>
      </c>
      <c r="AL528" s="8" t="n">
        <v>324.77</v>
      </c>
      <c r="AM528" s="8" t="n">
        <v>325</v>
      </c>
      <c r="AN528" s="18" t="n">
        <f aca="false">AJ528/60/V528</f>
        <v>10.1489583333333</v>
      </c>
      <c r="AO528" s="8" t="n">
        <v>17.17</v>
      </c>
      <c r="AP528" s="12" t="n">
        <f aca="false">IF(EF528&gt;0,Z528/EF528,0)</f>
        <v>0.7</v>
      </c>
      <c r="AQ528" s="8" t="n">
        <v>49</v>
      </c>
      <c r="AR528" s="8" t="n">
        <v>49</v>
      </c>
      <c r="AS528" s="8" t="n">
        <v>49</v>
      </c>
      <c r="AT528" s="8" t="n">
        <v>37</v>
      </c>
      <c r="AU528" s="8" t="n">
        <v>37</v>
      </c>
      <c r="AV528" s="8" t="n">
        <v>25</v>
      </c>
      <c r="AW528" s="8" t="n">
        <v>33</v>
      </c>
      <c r="AX528" s="8" t="n">
        <v>18</v>
      </c>
      <c r="AY528" s="8" t="n">
        <v>3</v>
      </c>
      <c r="AZ528" s="8" t="n">
        <v>4</v>
      </c>
      <c r="BA528" s="8" t="n">
        <f aca="false">AY528+AZ528</f>
        <v>7</v>
      </c>
      <c r="BB528" s="8" t="n">
        <v>3.92</v>
      </c>
      <c r="BC528" s="8" t="n">
        <v>21.76</v>
      </c>
      <c r="BD528" s="19" t="n">
        <v>61</v>
      </c>
      <c r="BE528" s="19" t="n">
        <v>11.2696294775735</v>
      </c>
      <c r="BF528" s="19" t="n">
        <f aca="false">AQ528+BD528</f>
        <v>110</v>
      </c>
      <c r="BG528" s="19" t="n">
        <f aca="false">IF(AL528&gt;0,BF528/AL528*60,0)</f>
        <v>20.3220740831973</v>
      </c>
      <c r="BH528" s="8" t="n">
        <v>75</v>
      </c>
      <c r="BI528" s="8" t="n">
        <v>108</v>
      </c>
      <c r="BJ528" s="8" t="n">
        <v>96</v>
      </c>
      <c r="BK528" s="12" t="n">
        <f aca="false">BH528/(BH528+BJ528)</f>
        <v>0.43859649122807</v>
      </c>
      <c r="BL528" s="8" t="n">
        <v>26</v>
      </c>
      <c r="BM528" s="8" t="n">
        <v>26</v>
      </c>
      <c r="BN528" s="8" t="n">
        <v>36</v>
      </c>
      <c r="BO528" s="8" t="n">
        <f aca="false">BM528-BN528</f>
        <v>-10</v>
      </c>
      <c r="BP528" s="8" t="n">
        <v>12</v>
      </c>
      <c r="BQ528" s="8" t="n">
        <v>6</v>
      </c>
      <c r="BR528" s="8" t="n">
        <v>11</v>
      </c>
      <c r="BS528" s="8" t="n">
        <v>15</v>
      </c>
      <c r="BT528" s="12" t="n">
        <f aca="false">BS528/(EA528+BS528)</f>
        <v>0.0612244897959184</v>
      </c>
      <c r="BU528" s="8" t="n">
        <v>2</v>
      </c>
      <c r="BV528" s="8" t="n">
        <v>2</v>
      </c>
      <c r="BW528" s="12" t="n">
        <f aca="false">IF(BU528+BV528&gt;0,BU528/(BU528+BV528),0)</f>
        <v>0.5</v>
      </c>
      <c r="BX528" s="8" t="n">
        <v>1</v>
      </c>
      <c r="BY528" s="8" t="n">
        <v>0</v>
      </c>
      <c r="BZ528" s="8" t="n">
        <v>0</v>
      </c>
      <c r="CA528" s="8" t="n">
        <v>1</v>
      </c>
      <c r="CB528" s="8" t="n">
        <v>1</v>
      </c>
      <c r="CC528" s="8" t="n">
        <v>1</v>
      </c>
      <c r="CD528" s="8" t="n">
        <v>0</v>
      </c>
      <c r="CE528" s="8" t="n">
        <v>0</v>
      </c>
      <c r="CF528" s="8" t="n">
        <v>2</v>
      </c>
      <c r="CG528" s="8" t="n">
        <v>1</v>
      </c>
      <c r="CH528" s="8" t="n">
        <v>1</v>
      </c>
      <c r="CI528" s="8" t="n">
        <v>1</v>
      </c>
      <c r="CJ528" s="8" t="n">
        <v>0</v>
      </c>
      <c r="CK528" s="8" t="n">
        <v>0</v>
      </c>
      <c r="CL528" s="8" t="n">
        <v>2</v>
      </c>
      <c r="CM528" s="8" t="n">
        <v>1</v>
      </c>
      <c r="CN528" s="8" t="n">
        <v>0</v>
      </c>
      <c r="CO528" s="8" t="n">
        <v>0</v>
      </c>
      <c r="CP528" s="8" t="n">
        <v>0</v>
      </c>
      <c r="CQ528" s="8" t="n">
        <v>2</v>
      </c>
      <c r="CR528" s="8" t="n">
        <v>0</v>
      </c>
      <c r="CS528" s="8" t="n">
        <v>0</v>
      </c>
      <c r="CT528" s="8" t="n">
        <v>0</v>
      </c>
      <c r="CU528" s="8" t="n">
        <v>0</v>
      </c>
      <c r="CV528" s="8" t="n">
        <v>0</v>
      </c>
      <c r="CW528" s="8" t="n">
        <v>3</v>
      </c>
      <c r="CX528" s="8" t="n">
        <v>1</v>
      </c>
      <c r="CY528" s="8" t="n">
        <v>0</v>
      </c>
      <c r="CZ528" s="8" t="n">
        <v>0</v>
      </c>
      <c r="DA528" s="8" t="n">
        <v>11</v>
      </c>
      <c r="DB528" s="8" t="n">
        <v>6</v>
      </c>
      <c r="DC528" s="8" t="n">
        <v>1</v>
      </c>
      <c r="DD528" s="8" t="n">
        <v>2</v>
      </c>
      <c r="DE528" s="8" t="n">
        <v>2</v>
      </c>
      <c r="DF528" s="8" t="n">
        <v>2</v>
      </c>
      <c r="DG528" s="8" t="n">
        <v>0</v>
      </c>
      <c r="DH528" s="8" t="n">
        <v>12</v>
      </c>
      <c r="DI528" s="8" t="n">
        <v>1</v>
      </c>
      <c r="DJ528" s="8" t="n">
        <v>8</v>
      </c>
      <c r="DK528" s="8" t="n">
        <v>1</v>
      </c>
      <c r="DL528" s="8" t="n">
        <v>0</v>
      </c>
      <c r="DM528" s="8" t="n">
        <v>1</v>
      </c>
      <c r="DN528" s="8" t="n">
        <v>7</v>
      </c>
      <c r="DO528" s="8" t="n">
        <v>6</v>
      </c>
      <c r="DP528" s="8" t="n">
        <v>1</v>
      </c>
      <c r="DQ528" s="8" t="n">
        <f aca="false">DJ528-DI528</f>
        <v>7</v>
      </c>
      <c r="DR528" s="19" t="n">
        <v>4.552</v>
      </c>
      <c r="DS528" s="8" t="n">
        <v>0</v>
      </c>
      <c r="DT528" s="8" t="n">
        <v>1</v>
      </c>
      <c r="DU528" s="8" t="n">
        <v>0</v>
      </c>
      <c r="DV528" s="8" t="n">
        <v>0</v>
      </c>
      <c r="DW528" s="8" t="n">
        <v>0</v>
      </c>
      <c r="DX528" s="8" t="n">
        <v>260</v>
      </c>
      <c r="DY528" s="8" t="n">
        <v>317</v>
      </c>
      <c r="DZ528" s="8" t="n">
        <v>190</v>
      </c>
      <c r="EA528" s="8" t="n">
        <v>230</v>
      </c>
      <c r="EB528" s="8" t="n">
        <v>134</v>
      </c>
      <c r="EC528" s="8" t="n">
        <v>167</v>
      </c>
      <c r="ED528" s="8" t="n">
        <v>13.29</v>
      </c>
      <c r="EE528" s="8" t="n">
        <v>15.29</v>
      </c>
      <c r="EF528" s="8" t="n">
        <v>10</v>
      </c>
      <c r="EG528" s="8" t="n">
        <v>19</v>
      </c>
      <c r="EH528" s="12" t="n">
        <f aca="false">EF528/EB528</f>
        <v>0.0746268656716418</v>
      </c>
      <c r="EI528" s="20" t="n">
        <f aca="false">1-EG528/EC528</f>
        <v>0.88622754491018</v>
      </c>
      <c r="EJ528" s="21" t="n">
        <f aca="false">EH528+EI528</f>
        <v>0.960854410581821</v>
      </c>
      <c r="EK528" s="8" t="n">
        <v>259</v>
      </c>
      <c r="EL528" s="8" t="n">
        <v>318</v>
      </c>
      <c r="EM528" s="8" t="n">
        <v>189</v>
      </c>
      <c r="EN528" s="8" t="n">
        <v>231</v>
      </c>
      <c r="EO528" s="8" t="n">
        <v>132</v>
      </c>
      <c r="EP528" s="8" t="n">
        <v>168</v>
      </c>
      <c r="EQ528" s="8" t="n">
        <v>10</v>
      </c>
      <c r="ER528" s="8" t="n">
        <v>19</v>
      </c>
      <c r="ES528" s="8" t="n">
        <v>126</v>
      </c>
      <c r="ET528" s="8" t="n">
        <v>156</v>
      </c>
      <c r="EU528" s="8" t="n">
        <v>54</v>
      </c>
      <c r="EV528" s="8" t="n">
        <v>70</v>
      </c>
      <c r="EW528" s="8" t="n">
        <v>7</v>
      </c>
      <c r="EX528" s="8" t="n">
        <v>11</v>
      </c>
      <c r="EY528" s="8" t="n">
        <v>25</v>
      </c>
      <c r="EZ528" s="8" t="n">
        <v>21</v>
      </c>
      <c r="FA528" s="8" t="n">
        <v>0.3</v>
      </c>
      <c r="FB528" s="8" t="n">
        <v>0.2</v>
      </c>
      <c r="FC528" s="8" t="n">
        <v>0.5</v>
      </c>
      <c r="FD528" s="19" t="n">
        <v>6.92</v>
      </c>
      <c r="FE528" s="18" t="n">
        <f aca="false">FD528/V528</f>
        <v>0.21625</v>
      </c>
      <c r="FF528" s="8" t="n">
        <v>0.6648</v>
      </c>
      <c r="FG528" s="8" t="n">
        <v>0.08</v>
      </c>
      <c r="FH528" s="8" t="n">
        <v>0.1</v>
      </c>
      <c r="FI528" s="8" t="n">
        <v>0.18</v>
      </c>
      <c r="FJ528" s="22"/>
      <c r="FK528" s="22"/>
      <c r="FL528" s="22"/>
      <c r="FM528" s="8" t="n">
        <f aca="false">BL528+BS528+AH528+DT528</f>
        <v>47</v>
      </c>
      <c r="FN528" s="19" t="n">
        <f aca="false">IF(DS528&gt;0,(BL528+BR528)/DS528,0)</f>
        <v>0</v>
      </c>
      <c r="FO528" s="12" t="n">
        <v>0.0529442149</v>
      </c>
      <c r="FP528" s="19" t="n">
        <f aca="false">Z528-AH528/10</f>
        <v>6.5</v>
      </c>
      <c r="FQ528" s="19" t="n">
        <f aca="false">Z528+DR528/5</f>
        <v>7.9104</v>
      </c>
      <c r="FR528" s="19" t="n">
        <f aca="false">(DX528+DY528)/AL528*60</f>
        <v>106.598515872772</v>
      </c>
      <c r="FS528" s="22"/>
      <c r="FT528" s="22"/>
      <c r="FU528" s="22"/>
      <c r="FV528" s="22"/>
      <c r="FW528" s="17" t="s">
        <v>280</v>
      </c>
      <c r="FX528" s="23" t="n">
        <v>700000</v>
      </c>
      <c r="FY528" s="23" t="n">
        <v>700000</v>
      </c>
      <c r="FZ528" s="8" t="n">
        <v>51</v>
      </c>
      <c r="GA528" s="8" t="n">
        <v>6</v>
      </c>
      <c r="GB528" s="8" t="n">
        <v>5</v>
      </c>
      <c r="GC528" s="8" t="n">
        <v>11</v>
      </c>
      <c r="GD528" s="8" t="n">
        <v>-6</v>
      </c>
      <c r="GE528" s="8" t="n">
        <v>9</v>
      </c>
      <c r="GF528" s="8" t="n">
        <v>52</v>
      </c>
      <c r="GG528" s="8" t="n">
        <v>530</v>
      </c>
      <c r="GH528" s="8" t="n">
        <v>0.3</v>
      </c>
      <c r="GI528" s="8" t="n">
        <v>0.4</v>
      </c>
      <c r="GJ528" s="8" t="n">
        <v>0.7</v>
      </c>
      <c r="GK528" s="8" t="n">
        <f aca="false">Z528-AH528/10</f>
        <v>6.5</v>
      </c>
      <c r="GL528" s="22"/>
      <c r="GM528" s="22"/>
      <c r="GN528" s="22"/>
      <c r="GO528" s="22"/>
      <c r="GP528" s="22"/>
    </row>
    <row r="529" customFormat="false" ht="13.65" hidden="false" customHeight="true" outlineLevel="0" collapsed="false">
      <c r="A529" s="16" t="n">
        <v>33478</v>
      </c>
      <c r="B529" s="17" t="s">
        <v>2557</v>
      </c>
      <c r="C529" s="22"/>
      <c r="D529" s="17" t="s">
        <v>532</v>
      </c>
      <c r="E529" s="17" t="s">
        <v>532</v>
      </c>
      <c r="F529" s="8" t="n">
        <v>74</v>
      </c>
      <c r="G529" s="8" t="n">
        <v>197</v>
      </c>
      <c r="H529" s="22"/>
      <c r="I529" s="22"/>
      <c r="J529" s="22"/>
      <c r="K529" s="17" t="s">
        <v>273</v>
      </c>
      <c r="L529" s="8" t="n">
        <v>2015</v>
      </c>
      <c r="M529" s="8" t="n">
        <v>26</v>
      </c>
      <c r="N529" s="8" t="n">
        <v>3</v>
      </c>
      <c r="O529" s="8" t="n">
        <v>8475949</v>
      </c>
      <c r="P529" s="17" t="s">
        <v>2558</v>
      </c>
      <c r="Q529" s="17" t="s">
        <v>2559</v>
      </c>
      <c r="R529" s="17" t="s">
        <v>2560</v>
      </c>
      <c r="S529" s="17" t="s">
        <v>2561</v>
      </c>
      <c r="T529" s="17" t="s">
        <v>268</v>
      </c>
      <c r="U529" s="17" t="s">
        <v>567</v>
      </c>
      <c r="V529" s="8" t="n">
        <v>3</v>
      </c>
      <c r="W529" s="8" t="n">
        <v>0</v>
      </c>
      <c r="X529" s="8" t="n">
        <v>0</v>
      </c>
      <c r="Y529" s="8" t="n">
        <v>0</v>
      </c>
      <c r="Z529" s="8" t="n">
        <v>0</v>
      </c>
      <c r="AA529" s="8" t="n">
        <v>28</v>
      </c>
      <c r="AB529" s="8" t="n">
        <v>84</v>
      </c>
      <c r="AC529" s="18" t="n">
        <f aca="false">Z529/V529</f>
        <v>0</v>
      </c>
      <c r="AD529" s="19" t="n">
        <f aca="false">IF(FZ529&gt;V529,Z529-V529*(GC529-Z529)/(FZ529-V529),0)</f>
        <v>-0.428571428571429</v>
      </c>
      <c r="AE529" s="19" t="n">
        <v>0</v>
      </c>
      <c r="AF529" s="8" t="n">
        <v>1</v>
      </c>
      <c r="AG529" s="8" t="n">
        <v>0</v>
      </c>
      <c r="AH529" s="8" t="n">
        <v>0</v>
      </c>
      <c r="AI529" s="8" t="n">
        <v>35</v>
      </c>
      <c r="AJ529" s="8" t="n">
        <v>1531</v>
      </c>
      <c r="AK529" s="19" t="n">
        <v>25.516666666667</v>
      </c>
      <c r="AL529" s="8" t="n">
        <v>25.52</v>
      </c>
      <c r="AM529" s="8" t="n">
        <v>26</v>
      </c>
      <c r="AN529" s="18" t="n">
        <f aca="false">AJ529/60/V529</f>
        <v>8.50555555555555</v>
      </c>
      <c r="AO529" s="8" t="n">
        <v>14.72</v>
      </c>
      <c r="AP529" s="12" t="n">
        <f aca="false">IF(EF529&gt;0,Z529/EF529,0)</f>
        <v>0</v>
      </c>
      <c r="AQ529" s="8" t="n">
        <v>5</v>
      </c>
      <c r="AR529" s="8" t="n">
        <v>5</v>
      </c>
      <c r="AS529" s="8" t="n">
        <v>5</v>
      </c>
      <c r="AT529" s="8" t="n">
        <v>4</v>
      </c>
      <c r="AU529" s="8" t="n">
        <v>4</v>
      </c>
      <c r="AV529" s="8" t="n">
        <v>2</v>
      </c>
      <c r="AW529" s="8" t="n">
        <v>3</v>
      </c>
      <c r="AX529" s="8" t="n">
        <v>3</v>
      </c>
      <c r="AY529" s="8" t="n">
        <v>0</v>
      </c>
      <c r="AZ529" s="8" t="n">
        <v>0</v>
      </c>
      <c r="BA529" s="8" t="n">
        <f aca="false">AY529+AZ529</f>
        <v>0</v>
      </c>
      <c r="BB529" s="8" t="n">
        <v>0.4</v>
      </c>
      <c r="BC529" s="8" t="n">
        <v>25.5</v>
      </c>
      <c r="BD529" s="19" t="n">
        <v>0</v>
      </c>
      <c r="BE529" s="19" t="n">
        <v>0</v>
      </c>
      <c r="BF529" s="19" t="n">
        <f aca="false">AQ529+BD529</f>
        <v>5</v>
      </c>
      <c r="BG529" s="19" t="n">
        <f aca="false">IF(AL529&gt;0,BF529/AL529*60,0)</f>
        <v>11.7554858934169</v>
      </c>
      <c r="BH529" s="8" t="n">
        <v>3</v>
      </c>
      <c r="BI529" s="8" t="n">
        <v>9</v>
      </c>
      <c r="BJ529" s="8" t="n">
        <v>7</v>
      </c>
      <c r="BK529" s="12" t="n">
        <f aca="false">BH529/(BH529+BJ529)</f>
        <v>0.3</v>
      </c>
      <c r="BL529" s="8" t="n">
        <v>4</v>
      </c>
      <c r="BM529" s="8" t="n">
        <v>4</v>
      </c>
      <c r="BN529" s="8" t="n">
        <v>3</v>
      </c>
      <c r="BO529" s="8" t="n">
        <f aca="false">BM529-BN529</f>
        <v>1</v>
      </c>
      <c r="BP529" s="8" t="n">
        <v>2</v>
      </c>
      <c r="BQ529" s="8" t="n">
        <v>4</v>
      </c>
      <c r="BR529" s="8" t="n">
        <v>1</v>
      </c>
      <c r="BS529" s="8" t="n">
        <v>1</v>
      </c>
      <c r="BT529" s="12" t="n">
        <f aca="false">BS529/(EA529+BS529)</f>
        <v>0.0625</v>
      </c>
      <c r="BU529" s="8" t="n">
        <v>0</v>
      </c>
      <c r="BV529" s="8" t="n">
        <v>1</v>
      </c>
      <c r="BW529" s="12" t="n">
        <f aca="false">IF(BU529+BV529&gt;0,BU529/(BU529+BV529),0)</f>
        <v>0</v>
      </c>
      <c r="BX529" s="8" t="n">
        <v>0</v>
      </c>
      <c r="BY529" s="8" t="n">
        <v>0</v>
      </c>
      <c r="BZ529" s="8" t="n">
        <v>0</v>
      </c>
      <c r="CA529" s="8" t="n">
        <v>1</v>
      </c>
      <c r="CB529" s="8" t="n">
        <v>0</v>
      </c>
      <c r="CC529" s="8" t="n">
        <v>0</v>
      </c>
      <c r="CD529" s="8" t="n">
        <v>0</v>
      </c>
      <c r="CE529" s="8" t="n">
        <v>1</v>
      </c>
      <c r="CF529" s="8" t="n">
        <v>0</v>
      </c>
      <c r="CG529" s="8" t="n">
        <v>0</v>
      </c>
      <c r="CH529" s="8" t="n">
        <v>0</v>
      </c>
      <c r="CI529" s="8" t="n">
        <v>0</v>
      </c>
      <c r="CJ529" s="8" t="n">
        <v>0</v>
      </c>
      <c r="CK529" s="8" t="n">
        <v>0</v>
      </c>
      <c r="CL529" s="8" t="n">
        <v>0</v>
      </c>
      <c r="CM529" s="8" t="n">
        <v>0</v>
      </c>
      <c r="CN529" s="8" t="n">
        <v>0</v>
      </c>
      <c r="CO529" s="8" t="n">
        <v>0</v>
      </c>
      <c r="CP529" s="8" t="n">
        <v>0</v>
      </c>
      <c r="CQ529" s="8" t="n">
        <v>0</v>
      </c>
      <c r="CR529" s="8" t="n">
        <v>0</v>
      </c>
      <c r="CS529" s="8" t="n">
        <v>0</v>
      </c>
      <c r="CT529" s="8" t="n">
        <v>0</v>
      </c>
      <c r="CU529" s="8" t="n">
        <v>0</v>
      </c>
      <c r="CV529" s="8" t="n">
        <v>0</v>
      </c>
      <c r="CW529" s="8" t="n">
        <v>0</v>
      </c>
      <c r="CX529" s="8" t="n">
        <v>0</v>
      </c>
      <c r="CY529" s="8" t="n">
        <v>0</v>
      </c>
      <c r="CZ529" s="8" t="n">
        <v>0</v>
      </c>
      <c r="DA529" s="8" t="n">
        <v>2</v>
      </c>
      <c r="DB529" s="8" t="n">
        <v>0</v>
      </c>
      <c r="DC529" s="8" t="n">
        <v>1</v>
      </c>
      <c r="DD529" s="8" t="n">
        <v>1</v>
      </c>
      <c r="DE529" s="8" t="n">
        <v>0</v>
      </c>
      <c r="DF529" s="8" t="n">
        <v>0</v>
      </c>
      <c r="DG529" s="8" t="n">
        <v>0</v>
      </c>
      <c r="DH529" s="8" t="n">
        <v>0</v>
      </c>
      <c r="DI529" s="8" t="n">
        <v>0</v>
      </c>
      <c r="DJ529" s="8" t="n">
        <v>0</v>
      </c>
      <c r="DK529" s="8" t="n">
        <v>0</v>
      </c>
      <c r="DL529" s="8" t="n">
        <v>0</v>
      </c>
      <c r="DM529" s="8" t="n">
        <v>0</v>
      </c>
      <c r="DN529" s="8" t="n">
        <v>0</v>
      </c>
      <c r="DO529" s="8" t="n">
        <v>0</v>
      </c>
      <c r="DP529" s="8" t="n">
        <v>0</v>
      </c>
      <c r="DQ529" s="8" t="n">
        <f aca="false">DJ529-DI529</f>
        <v>0</v>
      </c>
      <c r="DR529" s="19" t="n">
        <v>-0.025</v>
      </c>
      <c r="DS529" s="8" t="n">
        <v>0</v>
      </c>
      <c r="DT529" s="8" t="n">
        <v>0</v>
      </c>
      <c r="DU529" s="8" t="n">
        <v>0</v>
      </c>
      <c r="DV529" s="8" t="n">
        <v>0</v>
      </c>
      <c r="DW529" s="8" t="n">
        <v>0</v>
      </c>
      <c r="DX529" s="8" t="n">
        <v>23</v>
      </c>
      <c r="DY529" s="8" t="n">
        <v>24</v>
      </c>
      <c r="DZ529" s="8" t="n">
        <v>18</v>
      </c>
      <c r="EA529" s="8" t="n">
        <v>15</v>
      </c>
      <c r="EB529" s="8" t="n">
        <v>12</v>
      </c>
      <c r="EC529" s="8" t="n">
        <v>12</v>
      </c>
      <c r="ED529" s="8" t="n">
        <v>1.12</v>
      </c>
      <c r="EE529" s="8" t="n">
        <v>0.72</v>
      </c>
      <c r="EF529" s="8" t="n">
        <v>1</v>
      </c>
      <c r="EG529" s="8" t="n">
        <v>0</v>
      </c>
      <c r="EH529" s="12" t="n">
        <f aca="false">EF529/EB529</f>
        <v>0.0833333333333333</v>
      </c>
      <c r="EI529" s="20" t="n">
        <f aca="false">1-EG529/EC529</f>
        <v>1</v>
      </c>
      <c r="EJ529" s="21" t="n">
        <f aca="false">EH529+EI529</f>
        <v>1.08333333333333</v>
      </c>
      <c r="EK529" s="8" t="n">
        <v>23</v>
      </c>
      <c r="EL529" s="8" t="n">
        <v>24</v>
      </c>
      <c r="EM529" s="8" t="n">
        <v>18</v>
      </c>
      <c r="EN529" s="8" t="n">
        <v>15</v>
      </c>
      <c r="EO529" s="8" t="n">
        <v>12</v>
      </c>
      <c r="EP529" s="8" t="n">
        <v>12</v>
      </c>
      <c r="EQ529" s="8" t="n">
        <v>1</v>
      </c>
      <c r="ER529" s="8" t="n">
        <v>0</v>
      </c>
      <c r="ES529" s="8" t="n">
        <v>11</v>
      </c>
      <c r="ET529" s="8" t="n">
        <v>12</v>
      </c>
      <c r="EU529" s="8" t="n">
        <v>8</v>
      </c>
      <c r="EV529" s="8" t="n">
        <v>3</v>
      </c>
      <c r="EW529" s="8" t="n">
        <v>1</v>
      </c>
      <c r="EX529" s="8" t="n">
        <v>0</v>
      </c>
      <c r="EY529" s="8" t="n">
        <v>2</v>
      </c>
      <c r="EZ529" s="8" t="n">
        <v>1</v>
      </c>
      <c r="FA529" s="8" t="n">
        <v>-0.1</v>
      </c>
      <c r="FB529" s="8" t="n">
        <v>0.1</v>
      </c>
      <c r="FC529" s="8" t="n">
        <v>0</v>
      </c>
      <c r="FD529" s="19" t="n">
        <v>0.29</v>
      </c>
      <c r="FE529" s="18" t="n">
        <f aca="false">FD529/V529</f>
        <v>0.0966666666666667</v>
      </c>
      <c r="FF529" s="8" t="n">
        <v>0.0005</v>
      </c>
      <c r="FG529" s="8" t="n">
        <v>0</v>
      </c>
      <c r="FH529" s="8" t="n">
        <v>0</v>
      </c>
      <c r="FI529" s="8" t="n">
        <v>0</v>
      </c>
      <c r="FJ529" s="22"/>
      <c r="FK529" s="22"/>
      <c r="FL529" s="22"/>
      <c r="FM529" s="8" t="n">
        <f aca="false">BL529+BS529+AH529+DT529</f>
        <v>5</v>
      </c>
      <c r="FN529" s="19" t="n">
        <f aca="false">IF(DS529&gt;0,(BL529+BR529)/DS529,0)</f>
        <v>0</v>
      </c>
      <c r="FO529" s="12" t="n">
        <v>0</v>
      </c>
      <c r="FP529" s="19" t="n">
        <f aca="false">Z529-AH529/10</f>
        <v>0</v>
      </c>
      <c r="FQ529" s="19" t="n">
        <f aca="false">Z529+DR529/5</f>
        <v>-0.005</v>
      </c>
      <c r="FR529" s="19" t="n">
        <f aca="false">(DX529+DY529)/AL529*60</f>
        <v>110.501567398119</v>
      </c>
      <c r="FS529" s="8" t="n">
        <v>24</v>
      </c>
      <c r="FT529" s="17" t="s">
        <v>345</v>
      </c>
      <c r="FU529" s="8" t="n">
        <v>190</v>
      </c>
      <c r="FV529" s="17" t="s">
        <v>427</v>
      </c>
      <c r="FW529" s="17" t="s">
        <v>280</v>
      </c>
      <c r="FX529" s="23" t="n">
        <v>650000</v>
      </c>
      <c r="FY529" s="23" t="n">
        <v>650000</v>
      </c>
      <c r="FZ529" s="8" t="n">
        <v>24</v>
      </c>
      <c r="GA529" s="8" t="n">
        <v>0</v>
      </c>
      <c r="GB529" s="8" t="n">
        <v>3</v>
      </c>
      <c r="GC529" s="8" t="n">
        <v>3</v>
      </c>
      <c r="GD529" s="8" t="n">
        <v>1</v>
      </c>
      <c r="GE529" s="8" t="n">
        <v>2</v>
      </c>
      <c r="GF529" s="8" t="n">
        <v>20</v>
      </c>
      <c r="GG529" s="8" t="n">
        <v>246</v>
      </c>
      <c r="GH529" s="8" t="n">
        <v>-0.4</v>
      </c>
      <c r="GI529" s="8" t="n">
        <v>0.3</v>
      </c>
      <c r="GJ529" s="8" t="n">
        <v>-0.1</v>
      </c>
      <c r="GK529" s="8" t="n">
        <f aca="false">Z529-AH529/10</f>
        <v>0</v>
      </c>
      <c r="GL529" s="22"/>
      <c r="GM529" s="22"/>
      <c r="GN529" s="22"/>
      <c r="GO529" s="22"/>
      <c r="GP529" s="22"/>
    </row>
    <row r="530" customFormat="false" ht="13.65" hidden="false" customHeight="true" outlineLevel="0" collapsed="false">
      <c r="A530" s="16" t="n">
        <v>29996</v>
      </c>
      <c r="B530" s="17" t="s">
        <v>2562</v>
      </c>
      <c r="C530" s="22"/>
      <c r="D530" s="17" t="s">
        <v>532</v>
      </c>
      <c r="E530" s="17" t="s">
        <v>532</v>
      </c>
      <c r="F530" s="8" t="n">
        <v>73</v>
      </c>
      <c r="G530" s="8" t="n">
        <v>200</v>
      </c>
      <c r="H530" s="8" t="n">
        <v>2000</v>
      </c>
      <c r="I530" s="8" t="n">
        <v>1</v>
      </c>
      <c r="J530" s="8" t="n">
        <v>3</v>
      </c>
      <c r="K530" s="17" t="s">
        <v>263</v>
      </c>
      <c r="L530" s="8" t="n">
        <v>2000</v>
      </c>
      <c r="M530" s="8" t="n">
        <v>35</v>
      </c>
      <c r="N530" s="8" t="n">
        <v>17</v>
      </c>
      <c r="O530" s="8" t="n">
        <v>8468483</v>
      </c>
      <c r="P530" s="17" t="s">
        <v>2563</v>
      </c>
      <c r="Q530" s="17" t="s">
        <v>2564</v>
      </c>
      <c r="R530" s="17" t="s">
        <v>2565</v>
      </c>
      <c r="S530" s="17" t="s">
        <v>2566</v>
      </c>
      <c r="T530" s="17" t="s">
        <v>299</v>
      </c>
      <c r="U530" s="17" t="s">
        <v>2567</v>
      </c>
      <c r="V530" s="8" t="n">
        <v>46</v>
      </c>
      <c r="W530" s="8" t="n">
        <v>11</v>
      </c>
      <c r="X530" s="8" t="n">
        <v>10</v>
      </c>
      <c r="Y530" s="8" t="n">
        <v>10</v>
      </c>
      <c r="Z530" s="8" t="n">
        <v>21</v>
      </c>
      <c r="AA530" s="8" t="n">
        <v>0</v>
      </c>
      <c r="AB530" s="8" t="n">
        <v>0</v>
      </c>
      <c r="AC530" s="18" t="n">
        <f aca="false">Z530/V530</f>
        <v>0.456521739130435</v>
      </c>
      <c r="AD530" s="19" t="n">
        <f aca="false">IF(FZ530&gt;V530,Z530-V530*(GC530-Z530)/(FZ530-V530),0)</f>
        <v>-15.9302325581395</v>
      </c>
      <c r="AE530" s="19" t="n">
        <v>8.452</v>
      </c>
      <c r="AF530" s="8" t="n">
        <v>2</v>
      </c>
      <c r="AG530" s="8" t="n">
        <v>-2.3</v>
      </c>
      <c r="AH530" s="8" t="n">
        <v>24</v>
      </c>
      <c r="AI530" s="8" t="n">
        <v>870</v>
      </c>
      <c r="AJ530" s="8" t="n">
        <v>38566</v>
      </c>
      <c r="AK530" s="19" t="n">
        <v>642.76666666667</v>
      </c>
      <c r="AL530" s="8" t="n">
        <v>642.77</v>
      </c>
      <c r="AM530" s="8" t="n">
        <v>643</v>
      </c>
      <c r="AN530" s="18" t="n">
        <f aca="false">AJ530/60/V530</f>
        <v>13.9731884057971</v>
      </c>
      <c r="AO530" s="8" t="n">
        <v>23.35</v>
      </c>
      <c r="AP530" s="12" t="n">
        <f aca="false">IF(EF530&gt;0,Z530/EF530,0)</f>
        <v>0.6</v>
      </c>
      <c r="AQ530" s="8" t="n">
        <v>166</v>
      </c>
      <c r="AR530" s="8" t="n">
        <v>166</v>
      </c>
      <c r="AS530" s="8" t="n">
        <v>166</v>
      </c>
      <c r="AT530" s="8" t="n">
        <v>123</v>
      </c>
      <c r="AU530" s="8" t="n">
        <v>123</v>
      </c>
      <c r="AV530" s="8" t="n">
        <v>80</v>
      </c>
      <c r="AW530" s="8" t="n">
        <v>96</v>
      </c>
      <c r="AX530" s="8" t="n">
        <v>34</v>
      </c>
      <c r="AY530" s="8" t="n">
        <v>5</v>
      </c>
      <c r="AZ530" s="8" t="n">
        <v>10</v>
      </c>
      <c r="BA530" s="8" t="n">
        <f aca="false">AY530+AZ530</f>
        <v>15</v>
      </c>
      <c r="BB530" s="8" t="n">
        <v>9.29</v>
      </c>
      <c r="BC530" s="8" t="n">
        <v>28.9625</v>
      </c>
      <c r="BD530" s="19" t="n">
        <v>168.6</v>
      </c>
      <c r="BE530" s="19" t="n">
        <v>15.7382150080381</v>
      </c>
      <c r="BF530" s="19" t="n">
        <f aca="false">AQ530+BD530</f>
        <v>334.6</v>
      </c>
      <c r="BG530" s="19" t="n">
        <f aca="false">IF(AL530&gt;0,BF530/AL530*60,0)</f>
        <v>31.2335672168894</v>
      </c>
      <c r="BH530" s="8" t="n">
        <v>239</v>
      </c>
      <c r="BI530" s="8" t="n">
        <v>188</v>
      </c>
      <c r="BJ530" s="8" t="n">
        <v>136</v>
      </c>
      <c r="BK530" s="12" t="n">
        <f aca="false">BH530/(BH530+BJ530)</f>
        <v>0.637333333333333</v>
      </c>
      <c r="BL530" s="8" t="n">
        <v>12</v>
      </c>
      <c r="BM530" s="8" t="n">
        <v>12</v>
      </c>
      <c r="BN530" s="8" t="n">
        <v>27</v>
      </c>
      <c r="BO530" s="8" t="n">
        <f aca="false">BM530-BN530</f>
        <v>-15</v>
      </c>
      <c r="BP530" s="8" t="n">
        <v>43</v>
      </c>
      <c r="BQ530" s="8" t="n">
        <v>20</v>
      </c>
      <c r="BR530" s="8" t="n">
        <v>13</v>
      </c>
      <c r="BS530" s="8" t="n">
        <v>9</v>
      </c>
      <c r="BT530" s="12" t="n">
        <f aca="false">BS530/(EA530+BS530)</f>
        <v>0.0198237885462555</v>
      </c>
      <c r="BU530" s="8" t="n">
        <v>0</v>
      </c>
      <c r="BV530" s="8" t="n">
        <v>0</v>
      </c>
      <c r="BW530" s="12" t="n">
        <f aca="false">IF(BU530+BV530&gt;0,BU530/(BU530+BV530),0)</f>
        <v>0</v>
      </c>
      <c r="BX530" s="8" t="n">
        <v>0</v>
      </c>
      <c r="BY530" s="8" t="n">
        <v>0</v>
      </c>
      <c r="BZ530" s="8" t="n">
        <v>0</v>
      </c>
      <c r="CA530" s="8" t="n">
        <v>0</v>
      </c>
      <c r="CB530" s="8" t="n">
        <v>0</v>
      </c>
      <c r="CC530" s="8" t="n">
        <v>0</v>
      </c>
      <c r="CD530" s="8" t="n">
        <v>0</v>
      </c>
      <c r="CE530" s="8" t="n">
        <v>0</v>
      </c>
      <c r="CF530" s="8" t="n">
        <v>0</v>
      </c>
      <c r="CG530" s="8" t="n">
        <v>0</v>
      </c>
      <c r="CH530" s="8" t="n">
        <v>0</v>
      </c>
      <c r="CI530" s="8" t="n">
        <v>0</v>
      </c>
      <c r="CJ530" s="8" t="n">
        <v>0</v>
      </c>
      <c r="CK530" s="8" t="n">
        <v>0</v>
      </c>
      <c r="CL530" s="8" t="n">
        <v>1</v>
      </c>
      <c r="CM530" s="8" t="n">
        <v>0</v>
      </c>
      <c r="CN530" s="8" t="n">
        <v>1</v>
      </c>
      <c r="CO530" s="8" t="n">
        <v>0</v>
      </c>
      <c r="CP530" s="8" t="n">
        <v>0</v>
      </c>
      <c r="CQ530" s="8" t="n">
        <v>0</v>
      </c>
      <c r="CR530" s="8" t="n">
        <v>2</v>
      </c>
      <c r="CS530" s="8" t="n">
        <v>0</v>
      </c>
      <c r="CT530" s="8" t="n">
        <v>3</v>
      </c>
      <c r="CU530" s="8" t="n">
        <v>2</v>
      </c>
      <c r="CV530" s="8" t="n">
        <v>0</v>
      </c>
      <c r="CW530" s="8" t="n">
        <v>4</v>
      </c>
      <c r="CX530" s="8" t="n">
        <v>0</v>
      </c>
      <c r="CY530" s="8" t="n">
        <v>3</v>
      </c>
      <c r="CZ530" s="8" t="n">
        <v>8</v>
      </c>
      <c r="DA530" s="8" t="n">
        <v>32</v>
      </c>
      <c r="DB530" s="8" t="n">
        <v>4</v>
      </c>
      <c r="DC530" s="8" t="n">
        <v>2</v>
      </c>
      <c r="DD530" s="8" t="n">
        <v>2</v>
      </c>
      <c r="DE530" s="8" t="n">
        <v>15</v>
      </c>
      <c r="DF530" s="8" t="n">
        <v>6</v>
      </c>
      <c r="DG530" s="8" t="n">
        <v>0</v>
      </c>
      <c r="DH530" s="8" t="n">
        <v>51</v>
      </c>
      <c r="DI530" s="8" t="n">
        <v>12</v>
      </c>
      <c r="DJ530" s="8" t="n">
        <v>6</v>
      </c>
      <c r="DK530" s="8" t="n">
        <v>13</v>
      </c>
      <c r="DL530" s="8" t="n">
        <v>13</v>
      </c>
      <c r="DM530" s="8" t="n">
        <v>0</v>
      </c>
      <c r="DN530" s="8" t="n">
        <v>6</v>
      </c>
      <c r="DO530" s="8" t="n">
        <v>6</v>
      </c>
      <c r="DP530" s="8" t="n">
        <v>0</v>
      </c>
      <c r="DQ530" s="8" t="n">
        <f aca="false">DJ530-DI530</f>
        <v>-6</v>
      </c>
      <c r="DR530" s="19" t="n">
        <v>-5.261</v>
      </c>
      <c r="DS530" s="8" t="n">
        <v>12</v>
      </c>
      <c r="DT530" s="8" t="n">
        <v>0</v>
      </c>
      <c r="DU530" s="8" t="n">
        <v>0</v>
      </c>
      <c r="DV530" s="8" t="n">
        <v>0</v>
      </c>
      <c r="DW530" s="8" t="n">
        <v>0</v>
      </c>
      <c r="DX530" s="8" t="n">
        <v>665</v>
      </c>
      <c r="DY530" s="8" t="n">
        <v>569</v>
      </c>
      <c r="DZ530" s="8" t="n">
        <v>472</v>
      </c>
      <c r="EA530" s="8" t="n">
        <v>445</v>
      </c>
      <c r="EB530" s="8" t="n">
        <v>338</v>
      </c>
      <c r="EC530" s="8" t="n">
        <v>323</v>
      </c>
      <c r="ED530" s="8" t="n">
        <v>29.55</v>
      </c>
      <c r="EE530" s="8" t="n">
        <v>25.76</v>
      </c>
      <c r="EF530" s="8" t="n">
        <v>35</v>
      </c>
      <c r="EG530" s="8" t="n">
        <v>22</v>
      </c>
      <c r="EH530" s="12" t="n">
        <f aca="false">EF530/EB530</f>
        <v>0.103550295857988</v>
      </c>
      <c r="EI530" s="20" t="n">
        <f aca="false">1-EG530/EC530</f>
        <v>0.931888544891641</v>
      </c>
      <c r="EJ530" s="21" t="n">
        <f aca="false">EH530+EI530</f>
        <v>1.03543884074963</v>
      </c>
      <c r="EK530" s="8" t="n">
        <v>664</v>
      </c>
      <c r="EL530" s="8" t="n">
        <v>570</v>
      </c>
      <c r="EM530" s="8" t="n">
        <v>472</v>
      </c>
      <c r="EN530" s="8" t="n">
        <v>446</v>
      </c>
      <c r="EO530" s="8" t="n">
        <v>339</v>
      </c>
      <c r="EP530" s="8" t="n">
        <v>324</v>
      </c>
      <c r="EQ530" s="8" t="n">
        <v>35</v>
      </c>
      <c r="ER530" s="8" t="n">
        <v>22</v>
      </c>
      <c r="ES530" s="8" t="n">
        <v>327</v>
      </c>
      <c r="ET530" s="8" t="n">
        <v>260</v>
      </c>
      <c r="EU530" s="8" t="n">
        <v>117</v>
      </c>
      <c r="EV530" s="8" t="n">
        <v>98</v>
      </c>
      <c r="EW530" s="8" t="n">
        <v>17</v>
      </c>
      <c r="EX530" s="8" t="n">
        <v>12</v>
      </c>
      <c r="EY530" s="8" t="n">
        <v>44</v>
      </c>
      <c r="EZ530" s="8" t="n">
        <v>25</v>
      </c>
      <c r="FA530" s="8" t="n">
        <v>1.5</v>
      </c>
      <c r="FB530" s="8" t="n">
        <v>0.9</v>
      </c>
      <c r="FC530" s="8" t="n">
        <v>2.3</v>
      </c>
      <c r="FD530" s="19" t="n">
        <v>19.55</v>
      </c>
      <c r="FE530" s="18" t="n">
        <f aca="false">FD530/V530</f>
        <v>0.425</v>
      </c>
      <c r="FF530" s="8" t="n">
        <v>2.367</v>
      </c>
      <c r="FG530" s="8" t="n">
        <v>-0.08</v>
      </c>
      <c r="FH530" s="8" t="n">
        <v>-0.16</v>
      </c>
      <c r="FI530" s="8" t="n">
        <v>-0.24</v>
      </c>
      <c r="FJ530" s="8" t="n">
        <v>1</v>
      </c>
      <c r="FK530" s="8" t="n">
        <v>0</v>
      </c>
      <c r="FL530" s="8" t="n">
        <v>0</v>
      </c>
      <c r="FM530" s="8" t="n">
        <f aca="false">BL530+BS530+AH530+DT530</f>
        <v>45</v>
      </c>
      <c r="FN530" s="19" t="n">
        <f aca="false">IF(DS530&gt;0,(BL530+BR530)/DS530,0)</f>
        <v>2.08333333333333</v>
      </c>
      <c r="FO530" s="12" t="n">
        <v>0.178537243</v>
      </c>
      <c r="FP530" s="19" t="n">
        <f aca="false">Z530-AH530/10</f>
        <v>18.6</v>
      </c>
      <c r="FQ530" s="19" t="n">
        <f aca="false">Z530+DR530/5</f>
        <v>19.9478</v>
      </c>
      <c r="FR530" s="19" t="n">
        <f aca="false">(DX530+DY530)/AL530*60</f>
        <v>115.188947835151</v>
      </c>
      <c r="FS530" s="8" t="n">
        <v>9</v>
      </c>
      <c r="FT530" s="17" t="s">
        <v>2568</v>
      </c>
      <c r="FU530" s="8" t="n">
        <v>449</v>
      </c>
      <c r="FV530" s="22"/>
      <c r="FW530" s="17" t="s">
        <v>280</v>
      </c>
      <c r="FX530" s="23" t="n">
        <v>5075000</v>
      </c>
      <c r="FY530" s="23" t="n">
        <v>4875000</v>
      </c>
      <c r="FZ530" s="8" t="n">
        <v>1035</v>
      </c>
      <c r="GA530" s="8" t="n">
        <v>407</v>
      </c>
      <c r="GB530" s="8" t="n">
        <v>408</v>
      </c>
      <c r="GC530" s="8" t="n">
        <v>815</v>
      </c>
      <c r="GD530" s="8" t="n">
        <v>95</v>
      </c>
      <c r="GE530" s="8" t="n">
        <v>492</v>
      </c>
      <c r="GF530" s="8" t="n">
        <v>3207</v>
      </c>
      <c r="GG530" s="8" t="n">
        <v>18340</v>
      </c>
      <c r="GH530" s="8" t="n">
        <v>80.7</v>
      </c>
      <c r="GI530" s="8" t="n">
        <v>27.4</v>
      </c>
      <c r="GJ530" s="8" t="n">
        <v>108.1</v>
      </c>
      <c r="GK530" s="8" t="n">
        <f aca="false">Z530-AH530/10</f>
        <v>18.6</v>
      </c>
      <c r="GL530" s="22"/>
      <c r="GM530" s="22"/>
      <c r="GN530" s="22"/>
      <c r="GO530" s="22"/>
      <c r="GP530" s="22"/>
    </row>
    <row r="531" customFormat="false" ht="13.65" hidden="false" customHeight="true" outlineLevel="0" collapsed="false">
      <c r="A531" s="16" t="n">
        <v>32405</v>
      </c>
      <c r="B531" s="17" t="s">
        <v>346</v>
      </c>
      <c r="C531" s="22"/>
      <c r="D531" s="17" t="s">
        <v>321</v>
      </c>
      <c r="E531" s="17" t="s">
        <v>321</v>
      </c>
      <c r="F531" s="8" t="n">
        <v>72</v>
      </c>
      <c r="G531" s="8" t="n">
        <v>185</v>
      </c>
      <c r="H531" s="8" t="n">
        <v>2007</v>
      </c>
      <c r="I531" s="8" t="n">
        <v>5</v>
      </c>
      <c r="J531" s="8" t="n">
        <v>122</v>
      </c>
      <c r="K531" s="17" t="s">
        <v>263</v>
      </c>
      <c r="L531" s="8" t="n">
        <v>2017</v>
      </c>
      <c r="M531" s="8" t="n">
        <v>29</v>
      </c>
      <c r="N531" s="8" t="n">
        <v>1</v>
      </c>
      <c r="O531" s="8" t="n">
        <v>8474131</v>
      </c>
      <c r="P531" s="17" t="s">
        <v>2569</v>
      </c>
      <c r="Q531" s="17" t="s">
        <v>2570</v>
      </c>
      <c r="R531" s="17" t="s">
        <v>349</v>
      </c>
      <c r="S531" s="17" t="s">
        <v>2571</v>
      </c>
      <c r="T531" s="17" t="s">
        <v>299</v>
      </c>
      <c r="U531" s="17" t="s">
        <v>294</v>
      </c>
      <c r="V531" s="8" t="n">
        <v>18</v>
      </c>
      <c r="W531" s="8" t="n">
        <v>2</v>
      </c>
      <c r="X531" s="8" t="n">
        <v>2</v>
      </c>
      <c r="Y531" s="8" t="n">
        <v>1</v>
      </c>
      <c r="Z531" s="8" t="n">
        <v>4</v>
      </c>
      <c r="AA531" s="8" t="n">
        <v>23</v>
      </c>
      <c r="AB531" s="8" t="n">
        <v>61</v>
      </c>
      <c r="AC531" s="18" t="n">
        <f aca="false">Z531/V531</f>
        <v>0.222222222222222</v>
      </c>
      <c r="AD531" s="19" t="n">
        <f aca="false">IF(FZ531&gt;V531,Z531-V531*(GC531-Z531)/(FZ531-V531),0)</f>
        <v>0</v>
      </c>
      <c r="AE531" s="19" t="n">
        <v>1.594</v>
      </c>
      <c r="AF531" s="8" t="n">
        <v>-1</v>
      </c>
      <c r="AG531" s="8" t="n">
        <v>0</v>
      </c>
      <c r="AH531" s="8" t="n">
        <v>4</v>
      </c>
      <c r="AI531" s="8" t="n">
        <v>317</v>
      </c>
      <c r="AJ531" s="8" t="n">
        <v>11975</v>
      </c>
      <c r="AK531" s="19" t="n">
        <v>199.58333333333</v>
      </c>
      <c r="AL531" s="8" t="n">
        <v>199.58</v>
      </c>
      <c r="AM531" s="8" t="n">
        <v>200</v>
      </c>
      <c r="AN531" s="18" t="n">
        <f aca="false">AJ531/60/V531</f>
        <v>11.087962962963</v>
      </c>
      <c r="AO531" s="8" t="n">
        <v>18.68</v>
      </c>
      <c r="AP531" s="12" t="n">
        <f aca="false">IF(EF531&gt;0,Z531/EF531,0)</f>
        <v>0.8</v>
      </c>
      <c r="AQ531" s="8" t="n">
        <v>29</v>
      </c>
      <c r="AR531" s="8" t="n">
        <v>29</v>
      </c>
      <c r="AS531" s="8" t="n">
        <v>29</v>
      </c>
      <c r="AT531" s="8" t="n">
        <v>24</v>
      </c>
      <c r="AU531" s="8" t="n">
        <v>24</v>
      </c>
      <c r="AV531" s="8" t="n">
        <v>20</v>
      </c>
      <c r="AW531" s="8" t="n">
        <v>16</v>
      </c>
      <c r="AX531" s="8" t="n">
        <v>5</v>
      </c>
      <c r="AY531" s="8" t="n">
        <v>2</v>
      </c>
      <c r="AZ531" s="8" t="n">
        <v>1</v>
      </c>
      <c r="BA531" s="8" t="n">
        <f aca="false">AY531+AZ531</f>
        <v>3</v>
      </c>
      <c r="BB531" s="8" t="n">
        <v>0.99</v>
      </c>
      <c r="BC531" s="8" t="n">
        <v>31.2</v>
      </c>
      <c r="BD531" s="19" t="n">
        <v>35</v>
      </c>
      <c r="BE531" s="19" t="n">
        <v>10.5219206680586</v>
      </c>
      <c r="BF531" s="19" t="n">
        <f aca="false">AQ531+BD531</f>
        <v>64</v>
      </c>
      <c r="BG531" s="19" t="n">
        <f aca="false">IF(AL531&gt;0,BF531/AL531*60,0)</f>
        <v>19.2404048501854</v>
      </c>
      <c r="BH531" s="8" t="n">
        <v>55</v>
      </c>
      <c r="BI531" s="8" t="n">
        <v>72</v>
      </c>
      <c r="BJ531" s="8" t="n">
        <v>65</v>
      </c>
      <c r="BK531" s="12" t="n">
        <f aca="false">BH531/(BH531+BJ531)</f>
        <v>0.458333333333333</v>
      </c>
      <c r="BL531" s="8" t="n">
        <v>20</v>
      </c>
      <c r="BM531" s="8" t="n">
        <v>20</v>
      </c>
      <c r="BN531" s="8" t="n">
        <v>23</v>
      </c>
      <c r="BO531" s="8" t="n">
        <f aca="false">BM531-BN531</f>
        <v>-3</v>
      </c>
      <c r="BP531" s="8" t="n">
        <v>4</v>
      </c>
      <c r="BQ531" s="8" t="n">
        <v>3</v>
      </c>
      <c r="BR531" s="8" t="n">
        <v>3</v>
      </c>
      <c r="BS531" s="8" t="n">
        <v>11</v>
      </c>
      <c r="BT531" s="12" t="n">
        <f aca="false">BS531/(EA531+BS531)</f>
        <v>0.0714285714285714</v>
      </c>
      <c r="BU531" s="8" t="n">
        <v>27</v>
      </c>
      <c r="BV531" s="8" t="n">
        <v>43</v>
      </c>
      <c r="BW531" s="12" t="n">
        <f aca="false">IF(BU531+BV531&gt;0,BU531/(BU531+BV531),0)</f>
        <v>0.385714285714286</v>
      </c>
      <c r="BX531" s="8" t="n">
        <v>8</v>
      </c>
      <c r="BY531" s="8" t="n">
        <v>11</v>
      </c>
      <c r="BZ531" s="8" t="n">
        <v>14</v>
      </c>
      <c r="CA531" s="8" t="n">
        <v>21</v>
      </c>
      <c r="CB531" s="8" t="n">
        <v>5</v>
      </c>
      <c r="CC531" s="8" t="n">
        <v>11</v>
      </c>
      <c r="CD531" s="8" t="n">
        <v>4</v>
      </c>
      <c r="CE531" s="8" t="n">
        <v>6</v>
      </c>
      <c r="CF531" s="8" t="n">
        <v>8</v>
      </c>
      <c r="CG531" s="8" t="n">
        <v>25</v>
      </c>
      <c r="CH531" s="8" t="n">
        <v>18</v>
      </c>
      <c r="CI531" s="8" t="n">
        <v>21</v>
      </c>
      <c r="CJ531" s="8" t="n">
        <v>0</v>
      </c>
      <c r="CK531" s="8" t="n">
        <v>0</v>
      </c>
      <c r="CL531" s="8" t="n">
        <v>1</v>
      </c>
      <c r="CM531" s="8" t="n">
        <v>0</v>
      </c>
      <c r="CN531" s="8" t="n">
        <v>0</v>
      </c>
      <c r="CO531" s="8" t="n">
        <v>0</v>
      </c>
      <c r="CP531" s="8" t="n">
        <v>0</v>
      </c>
      <c r="CQ531" s="8" t="n">
        <v>0</v>
      </c>
      <c r="CR531" s="8" t="n">
        <v>0</v>
      </c>
      <c r="CS531" s="8" t="n">
        <v>1</v>
      </c>
      <c r="CT531" s="8" t="n">
        <v>0</v>
      </c>
      <c r="CU531" s="8" t="n">
        <v>0</v>
      </c>
      <c r="CV531" s="8" t="n">
        <v>0</v>
      </c>
      <c r="CW531" s="8" t="n">
        <v>1</v>
      </c>
      <c r="CX531" s="8" t="n">
        <v>0</v>
      </c>
      <c r="CY531" s="8" t="n">
        <v>0</v>
      </c>
      <c r="CZ531" s="8" t="n">
        <v>0</v>
      </c>
      <c r="DA531" s="8" t="n">
        <v>4</v>
      </c>
      <c r="DB531" s="8" t="n">
        <v>3</v>
      </c>
      <c r="DC531" s="8" t="n">
        <v>0</v>
      </c>
      <c r="DD531" s="8" t="n">
        <v>2</v>
      </c>
      <c r="DE531" s="8" t="n">
        <v>2</v>
      </c>
      <c r="DF531" s="8" t="n">
        <v>3</v>
      </c>
      <c r="DG531" s="8" t="n">
        <v>0</v>
      </c>
      <c r="DH531" s="8" t="n">
        <v>10</v>
      </c>
      <c r="DI531" s="8" t="n">
        <v>2</v>
      </c>
      <c r="DJ531" s="8" t="n">
        <v>2</v>
      </c>
      <c r="DK531" s="8" t="n">
        <v>2</v>
      </c>
      <c r="DL531" s="8" t="n">
        <v>2</v>
      </c>
      <c r="DM531" s="8" t="n">
        <v>0</v>
      </c>
      <c r="DN531" s="8" t="n">
        <v>2</v>
      </c>
      <c r="DO531" s="8" t="n">
        <v>2</v>
      </c>
      <c r="DP531" s="8" t="n">
        <v>0</v>
      </c>
      <c r="DQ531" s="8" t="n">
        <f aca="false">DJ531-DI531</f>
        <v>0</v>
      </c>
      <c r="DR531" s="19" t="n">
        <v>-0.263</v>
      </c>
      <c r="DS531" s="8" t="n">
        <v>2</v>
      </c>
      <c r="DT531" s="8" t="n">
        <v>0</v>
      </c>
      <c r="DU531" s="8" t="n">
        <v>0</v>
      </c>
      <c r="DV531" s="8" t="n">
        <v>0</v>
      </c>
      <c r="DW531" s="8" t="n">
        <v>0</v>
      </c>
      <c r="DX531" s="8" t="n">
        <v>150</v>
      </c>
      <c r="DY531" s="8" t="n">
        <v>191</v>
      </c>
      <c r="DZ531" s="8" t="n">
        <v>113</v>
      </c>
      <c r="EA531" s="8" t="n">
        <v>143</v>
      </c>
      <c r="EB531" s="8" t="n">
        <v>74</v>
      </c>
      <c r="EC531" s="8" t="n">
        <v>92</v>
      </c>
      <c r="ED531" s="8" t="n">
        <v>5.29</v>
      </c>
      <c r="EE531" s="8" t="n">
        <v>8.46</v>
      </c>
      <c r="EF531" s="8" t="n">
        <v>5</v>
      </c>
      <c r="EG531" s="8" t="n">
        <v>7</v>
      </c>
      <c r="EH531" s="12" t="n">
        <f aca="false">EF531/EB531</f>
        <v>0.0675675675675676</v>
      </c>
      <c r="EI531" s="20" t="n">
        <f aca="false">1-EG531/EC531</f>
        <v>0.923913043478261</v>
      </c>
      <c r="EJ531" s="21" t="n">
        <f aca="false">EH531+EI531</f>
        <v>0.991480611045828</v>
      </c>
      <c r="EK531" s="8" t="n">
        <v>148</v>
      </c>
      <c r="EL531" s="8" t="n">
        <v>192</v>
      </c>
      <c r="EM531" s="8" t="n">
        <v>111</v>
      </c>
      <c r="EN531" s="8" t="n">
        <v>143</v>
      </c>
      <c r="EO531" s="8" t="n">
        <v>73</v>
      </c>
      <c r="EP531" s="8" t="n">
        <v>92</v>
      </c>
      <c r="EQ531" s="8" t="n">
        <v>5</v>
      </c>
      <c r="ER531" s="8" t="n">
        <v>7</v>
      </c>
      <c r="ES531" s="8" t="n">
        <v>75</v>
      </c>
      <c r="ET531" s="8" t="n">
        <v>79</v>
      </c>
      <c r="EU531" s="8" t="n">
        <v>23</v>
      </c>
      <c r="EV531" s="8" t="n">
        <v>27</v>
      </c>
      <c r="EW531" s="8" t="n">
        <v>1</v>
      </c>
      <c r="EX531" s="8" t="n">
        <v>4</v>
      </c>
      <c r="EY531" s="8" t="n">
        <v>12</v>
      </c>
      <c r="EZ531" s="8" t="n">
        <v>17</v>
      </c>
      <c r="FA531" s="8" t="n">
        <v>0.1</v>
      </c>
      <c r="FB531" s="8" t="n">
        <v>0.2</v>
      </c>
      <c r="FC531" s="8" t="n">
        <v>0.3</v>
      </c>
      <c r="FD531" s="19" t="n">
        <v>2.89</v>
      </c>
      <c r="FE531" s="18" t="n">
        <f aca="false">FD531/V531</f>
        <v>0.160555555555556</v>
      </c>
      <c r="FF531" s="8" t="n">
        <v>0.0655</v>
      </c>
      <c r="FG531" s="8" t="n">
        <v>0.04</v>
      </c>
      <c r="FH531" s="8" t="n">
        <v>0.01</v>
      </c>
      <c r="FI531" s="8" t="n">
        <v>0.05</v>
      </c>
      <c r="FJ531" s="22"/>
      <c r="FK531" s="22"/>
      <c r="FL531" s="22"/>
      <c r="FM531" s="8" t="n">
        <f aca="false">BL531+BS531+AH531+DT531</f>
        <v>35</v>
      </c>
      <c r="FN531" s="19" t="n">
        <f aca="false">IF(DS531&gt;0,(BL531+BR531)/DS531,0)</f>
        <v>11.5</v>
      </c>
      <c r="FO531" s="12" t="n">
        <v>0.0446623094</v>
      </c>
      <c r="FP531" s="19" t="n">
        <f aca="false">Z531-AH531/10</f>
        <v>3.6</v>
      </c>
      <c r="FQ531" s="19" t="n">
        <f aca="false">Z531+DR531/5</f>
        <v>3.9474</v>
      </c>
      <c r="FR531" s="19" t="n">
        <f aca="false">(DX531+DY531)/AL531*60</f>
        <v>102.515282092394</v>
      </c>
      <c r="FS531" s="22"/>
      <c r="FT531" s="22"/>
      <c r="FU531" s="22"/>
      <c r="FV531" s="22"/>
      <c r="FW531" s="17" t="s">
        <v>280</v>
      </c>
      <c r="FX531" s="23" t="n">
        <v>650000</v>
      </c>
      <c r="FY531" s="23" t="n">
        <v>650000</v>
      </c>
      <c r="FZ531" s="8" t="n">
        <v>18</v>
      </c>
      <c r="GA531" s="8" t="n">
        <v>2</v>
      </c>
      <c r="GB531" s="8" t="n">
        <v>2</v>
      </c>
      <c r="GC531" s="8" t="n">
        <v>4</v>
      </c>
      <c r="GD531" s="8" t="n">
        <v>-1</v>
      </c>
      <c r="GE531" s="8" t="n">
        <v>4</v>
      </c>
      <c r="GF531" s="8" t="n">
        <v>20</v>
      </c>
      <c r="GG531" s="8" t="n">
        <v>200</v>
      </c>
      <c r="GH531" s="8" t="n">
        <v>0.1</v>
      </c>
      <c r="GI531" s="8" t="n">
        <v>0.2</v>
      </c>
      <c r="GJ531" s="8" t="n">
        <v>0.3</v>
      </c>
      <c r="GK531" s="8" t="n">
        <f aca="false">Z531-AH531/10</f>
        <v>3.6</v>
      </c>
      <c r="GL531" s="22"/>
      <c r="GM531" s="22"/>
      <c r="GN531" s="22"/>
      <c r="GO531" s="22"/>
      <c r="GP531" s="22"/>
    </row>
    <row r="532" customFormat="false" ht="13.65" hidden="false" customHeight="true" outlineLevel="0" collapsed="false">
      <c r="A532" s="16" t="n">
        <v>33529</v>
      </c>
      <c r="B532" s="17" t="s">
        <v>2572</v>
      </c>
      <c r="C532" s="17" t="s">
        <v>328</v>
      </c>
      <c r="D532" s="17" t="s">
        <v>283</v>
      </c>
      <c r="E532" s="17" t="s">
        <v>283</v>
      </c>
      <c r="F532" s="8" t="n">
        <v>76</v>
      </c>
      <c r="G532" s="8" t="n">
        <v>201</v>
      </c>
      <c r="H532" s="8" t="n">
        <v>2010</v>
      </c>
      <c r="I532" s="8" t="n">
        <v>2</v>
      </c>
      <c r="J532" s="8" t="n">
        <v>53</v>
      </c>
      <c r="K532" s="17" t="s">
        <v>273</v>
      </c>
      <c r="L532" s="8" t="n">
        <v>2014</v>
      </c>
      <c r="M532" s="8" t="n">
        <v>26</v>
      </c>
      <c r="N532" s="8" t="n">
        <v>2</v>
      </c>
      <c r="O532" s="8" t="n">
        <v>8475729</v>
      </c>
      <c r="P532" s="17" t="s">
        <v>2573</v>
      </c>
      <c r="Q532" s="17" t="s">
        <v>2574</v>
      </c>
      <c r="R532" s="17" t="s">
        <v>2575</v>
      </c>
      <c r="S532" s="17" t="s">
        <v>2576</v>
      </c>
      <c r="T532" s="17" t="s">
        <v>278</v>
      </c>
      <c r="U532" s="17" t="s">
        <v>2577</v>
      </c>
      <c r="V532" s="8" t="n">
        <v>15</v>
      </c>
      <c r="W532" s="8" t="n">
        <v>0</v>
      </c>
      <c r="X532" s="8" t="n">
        <v>0</v>
      </c>
      <c r="Y532" s="8" t="n">
        <v>0</v>
      </c>
      <c r="Z532" s="8" t="n">
        <v>0</v>
      </c>
      <c r="AA532" s="8" t="n">
        <v>0</v>
      </c>
      <c r="AB532" s="8" t="n">
        <v>0</v>
      </c>
      <c r="AC532" s="18" t="n">
        <f aca="false">Z532/V532</f>
        <v>0</v>
      </c>
      <c r="AD532" s="19" t="n">
        <f aca="false">IF(FZ532&gt;V532,Z532-V532*(GC532-Z532)/(FZ532-V532),0)</f>
        <v>0</v>
      </c>
      <c r="AE532" s="19" t="n">
        <v>0</v>
      </c>
      <c r="AF532" s="8" t="n">
        <v>-1</v>
      </c>
      <c r="AG532" s="8" t="n">
        <v>-1.3</v>
      </c>
      <c r="AH532" s="8" t="n">
        <v>2</v>
      </c>
      <c r="AI532" s="8" t="n">
        <v>255</v>
      </c>
      <c r="AJ532" s="8" t="n">
        <v>11204</v>
      </c>
      <c r="AK532" s="19" t="n">
        <v>186.73333333333</v>
      </c>
      <c r="AL532" s="8" t="n">
        <v>186.73</v>
      </c>
      <c r="AM532" s="8" t="n">
        <v>186</v>
      </c>
      <c r="AN532" s="18" t="n">
        <f aca="false">AJ532/60/V532</f>
        <v>12.4488888888889</v>
      </c>
      <c r="AO532" s="8" t="n">
        <v>21.2</v>
      </c>
      <c r="AP532" s="12" t="n">
        <f aca="false">IF(EF532&gt;0,Z532/EF532,0)</f>
        <v>0</v>
      </c>
      <c r="AQ532" s="8" t="n">
        <v>29</v>
      </c>
      <c r="AR532" s="8" t="n">
        <v>29</v>
      </c>
      <c r="AS532" s="8" t="n">
        <v>29</v>
      </c>
      <c r="AT532" s="8" t="n">
        <v>17</v>
      </c>
      <c r="AU532" s="8" t="n">
        <v>17</v>
      </c>
      <c r="AV532" s="8" t="n">
        <v>11</v>
      </c>
      <c r="AW532" s="8" t="n">
        <v>4</v>
      </c>
      <c r="AX532" s="8" t="n">
        <v>0</v>
      </c>
      <c r="AY532" s="8" t="n">
        <v>0</v>
      </c>
      <c r="AZ532" s="8" t="n">
        <v>3</v>
      </c>
      <c r="BA532" s="8" t="n">
        <f aca="false">AY532+AZ532</f>
        <v>3</v>
      </c>
      <c r="BB532" s="8" t="n">
        <v>0.29</v>
      </c>
      <c r="BC532" s="8" t="n">
        <v>53.3636</v>
      </c>
      <c r="BD532" s="19" t="n">
        <v>0</v>
      </c>
      <c r="BE532" s="19" t="n">
        <v>0</v>
      </c>
      <c r="BF532" s="19" t="n">
        <f aca="false">AQ532+BD532</f>
        <v>29</v>
      </c>
      <c r="BG532" s="19" t="n">
        <f aca="false">IF(AL532&gt;0,BF532/AL532*60,0)</f>
        <v>9.31826701654796</v>
      </c>
      <c r="BH532" s="8" t="n">
        <v>59</v>
      </c>
      <c r="BI532" s="8" t="n">
        <v>48</v>
      </c>
      <c r="BJ532" s="8" t="n">
        <v>51</v>
      </c>
      <c r="BK532" s="12" t="n">
        <f aca="false">BH532/(BH532+BJ532)</f>
        <v>0.536363636363636</v>
      </c>
      <c r="BL532" s="8" t="n">
        <v>17</v>
      </c>
      <c r="BM532" s="8" t="n">
        <v>17</v>
      </c>
      <c r="BN532" s="8" t="n">
        <v>34</v>
      </c>
      <c r="BO532" s="8" t="n">
        <f aca="false">BM532-BN532</f>
        <v>-17</v>
      </c>
      <c r="BP532" s="8" t="n">
        <v>6</v>
      </c>
      <c r="BQ532" s="8" t="n">
        <v>4</v>
      </c>
      <c r="BR532" s="8" t="n">
        <v>3</v>
      </c>
      <c r="BS532" s="8" t="n">
        <v>18</v>
      </c>
      <c r="BT532" s="12" t="n">
        <f aca="false">BS532/(EA532+BS532)</f>
        <v>0.120805369127517</v>
      </c>
      <c r="BU532" s="8" t="n">
        <v>0</v>
      </c>
      <c r="BV532" s="8" t="n">
        <v>0</v>
      </c>
      <c r="BW532" s="12" t="n">
        <f aca="false">IF(BU532+BV532&gt;0,BU532/(BU532+BV532),0)</f>
        <v>0</v>
      </c>
      <c r="BX532" s="8" t="n">
        <v>0</v>
      </c>
      <c r="BY532" s="8" t="n">
        <v>0</v>
      </c>
      <c r="BZ532" s="8" t="n">
        <v>0</v>
      </c>
      <c r="CA532" s="8" t="n">
        <v>0</v>
      </c>
      <c r="CB532" s="8" t="n">
        <v>0</v>
      </c>
      <c r="CC532" s="8" t="n">
        <v>0</v>
      </c>
      <c r="CD532" s="8" t="n">
        <v>0</v>
      </c>
      <c r="CE532" s="8" t="n">
        <v>0</v>
      </c>
      <c r="CF532" s="8" t="n">
        <v>0</v>
      </c>
      <c r="CG532" s="8" t="n">
        <v>0</v>
      </c>
      <c r="CH532" s="8" t="n">
        <v>0</v>
      </c>
      <c r="CI532" s="8" t="n">
        <v>0</v>
      </c>
      <c r="CJ532" s="8" t="n">
        <v>0</v>
      </c>
      <c r="CK532" s="8" t="n">
        <v>0</v>
      </c>
      <c r="CL532" s="8" t="n">
        <v>0</v>
      </c>
      <c r="CM532" s="8" t="n">
        <v>0</v>
      </c>
      <c r="CN532" s="8" t="n">
        <v>0</v>
      </c>
      <c r="CO532" s="8" t="n">
        <v>0</v>
      </c>
      <c r="CP532" s="8" t="n">
        <v>0</v>
      </c>
      <c r="CQ532" s="8" t="n">
        <v>0</v>
      </c>
      <c r="CR532" s="8" t="n">
        <v>0</v>
      </c>
      <c r="CS532" s="8" t="n">
        <v>0</v>
      </c>
      <c r="CT532" s="8" t="n">
        <v>0</v>
      </c>
      <c r="CU532" s="8" t="n">
        <v>0</v>
      </c>
      <c r="CV532" s="8" t="n">
        <v>0</v>
      </c>
      <c r="CW532" s="8" t="n">
        <v>0</v>
      </c>
      <c r="CX532" s="8" t="n">
        <v>0</v>
      </c>
      <c r="CY532" s="8" t="n">
        <v>0</v>
      </c>
      <c r="CZ532" s="8" t="n">
        <v>0</v>
      </c>
      <c r="DA532" s="8" t="n">
        <v>6</v>
      </c>
      <c r="DB532" s="8" t="n">
        <v>0</v>
      </c>
      <c r="DC532" s="8" t="n">
        <v>0</v>
      </c>
      <c r="DD532" s="8" t="n">
        <v>2</v>
      </c>
      <c r="DE532" s="8" t="n">
        <v>0</v>
      </c>
      <c r="DF532" s="8" t="n">
        <v>1</v>
      </c>
      <c r="DG532" s="8" t="n">
        <v>0</v>
      </c>
      <c r="DH532" s="8" t="n">
        <v>8</v>
      </c>
      <c r="DI532" s="8" t="n">
        <v>1</v>
      </c>
      <c r="DJ532" s="8" t="n">
        <v>1</v>
      </c>
      <c r="DK532" s="8" t="n">
        <v>1</v>
      </c>
      <c r="DL532" s="8" t="n">
        <v>1</v>
      </c>
      <c r="DM532" s="8" t="n">
        <v>0</v>
      </c>
      <c r="DN532" s="8" t="n">
        <v>0</v>
      </c>
      <c r="DO532" s="8" t="n">
        <v>0</v>
      </c>
      <c r="DP532" s="8" t="n">
        <v>0</v>
      </c>
      <c r="DQ532" s="8" t="n">
        <f aca="false">DJ532-DI532</f>
        <v>0</v>
      </c>
      <c r="DR532" s="19" t="n">
        <v>-0.19</v>
      </c>
      <c r="DS532" s="8" t="n">
        <v>1</v>
      </c>
      <c r="DT532" s="8" t="n">
        <v>0</v>
      </c>
      <c r="DU532" s="8" t="n">
        <v>0</v>
      </c>
      <c r="DV532" s="8" t="n">
        <v>0</v>
      </c>
      <c r="DW532" s="8" t="n">
        <v>0</v>
      </c>
      <c r="DX532" s="8" t="n">
        <v>158</v>
      </c>
      <c r="DY532" s="8" t="n">
        <v>181</v>
      </c>
      <c r="DZ532" s="8" t="n">
        <v>112</v>
      </c>
      <c r="EA532" s="8" t="n">
        <v>131</v>
      </c>
      <c r="EB532" s="8" t="n">
        <v>81</v>
      </c>
      <c r="EC532" s="8" t="n">
        <v>103</v>
      </c>
      <c r="ED532" s="8" t="n">
        <v>4.82</v>
      </c>
      <c r="EE532" s="8" t="n">
        <v>7.7</v>
      </c>
      <c r="EF532" s="8" t="n">
        <v>3</v>
      </c>
      <c r="EG532" s="8" t="n">
        <v>5</v>
      </c>
      <c r="EH532" s="12" t="n">
        <f aca="false">EF532/EB532</f>
        <v>0.037037037037037</v>
      </c>
      <c r="EI532" s="20" t="n">
        <f aca="false">1-EG532/EC532</f>
        <v>0.951456310679612</v>
      </c>
      <c r="EJ532" s="21" t="n">
        <f aca="false">EH532+EI532</f>
        <v>0.988493347716649</v>
      </c>
      <c r="EK532" s="8" t="n">
        <v>162</v>
      </c>
      <c r="EL532" s="8" t="n">
        <v>181</v>
      </c>
      <c r="EM532" s="8" t="n">
        <v>115</v>
      </c>
      <c r="EN532" s="8" t="n">
        <v>131</v>
      </c>
      <c r="EO532" s="8" t="n">
        <v>83</v>
      </c>
      <c r="EP532" s="8" t="n">
        <v>103</v>
      </c>
      <c r="EQ532" s="8" t="n">
        <v>3</v>
      </c>
      <c r="ER532" s="8" t="n">
        <v>5</v>
      </c>
      <c r="ES532" s="8" t="n">
        <v>78</v>
      </c>
      <c r="ET532" s="8" t="n">
        <v>93</v>
      </c>
      <c r="EU532" s="8" t="n">
        <v>21</v>
      </c>
      <c r="EV532" s="8" t="n">
        <v>36</v>
      </c>
      <c r="EW532" s="8" t="n">
        <v>1</v>
      </c>
      <c r="EX532" s="8" t="n">
        <v>5</v>
      </c>
      <c r="EY532" s="8" t="n">
        <v>13</v>
      </c>
      <c r="EZ532" s="8" t="n">
        <v>9</v>
      </c>
      <c r="FA532" s="8" t="n">
        <v>-0.2</v>
      </c>
      <c r="FB532" s="8" t="n">
        <v>0.3</v>
      </c>
      <c r="FC532" s="8" t="n">
        <v>0.1</v>
      </c>
      <c r="FD532" s="19" t="n">
        <v>0.92</v>
      </c>
      <c r="FE532" s="18" t="n">
        <f aca="false">FD532/V532</f>
        <v>0.0613333333333333</v>
      </c>
      <c r="FF532" s="8" t="n">
        <v>0.0019</v>
      </c>
      <c r="FG532" s="8" t="n">
        <v>-0.01</v>
      </c>
      <c r="FH532" s="8" t="n">
        <v>0.02</v>
      </c>
      <c r="FI532" s="8" t="n">
        <v>0.01</v>
      </c>
      <c r="FJ532" s="22"/>
      <c r="FK532" s="22"/>
      <c r="FL532" s="22"/>
      <c r="FM532" s="8" t="n">
        <f aca="false">BL532+BS532+AH532+DT532</f>
        <v>37</v>
      </c>
      <c r="FN532" s="19" t="n">
        <f aca="false">IF(DS532&gt;0,(BL532+BR532)/DS532,0)</f>
        <v>20</v>
      </c>
      <c r="FO532" s="12" t="n">
        <v>0</v>
      </c>
      <c r="FP532" s="19" t="n">
        <f aca="false">Z532-AH532/10</f>
        <v>-0.2</v>
      </c>
      <c r="FQ532" s="19" t="n">
        <f aca="false">Z532+DR532/5</f>
        <v>-0.038</v>
      </c>
      <c r="FR532" s="19" t="n">
        <f aca="false">(DX532+DY532)/AL532*60</f>
        <v>108.927328227923</v>
      </c>
      <c r="FS532" s="22"/>
      <c r="FT532" s="22"/>
      <c r="FU532" s="22"/>
      <c r="FV532" s="22"/>
      <c r="FW532" s="17" t="s">
        <v>280</v>
      </c>
      <c r="FX532" s="23" t="n">
        <v>650000</v>
      </c>
      <c r="FY532" s="23" t="n">
        <v>650000</v>
      </c>
      <c r="FZ532" s="8" t="n">
        <v>16</v>
      </c>
      <c r="GA532" s="8" t="n">
        <v>0</v>
      </c>
      <c r="GB532" s="8" t="n">
        <v>0</v>
      </c>
      <c r="GC532" s="8" t="n">
        <v>0</v>
      </c>
      <c r="GD532" s="8" t="n">
        <v>-2</v>
      </c>
      <c r="GE532" s="8" t="n">
        <v>2</v>
      </c>
      <c r="GF532" s="8" t="n">
        <v>11</v>
      </c>
      <c r="GG532" s="8" t="n">
        <v>196</v>
      </c>
      <c r="GH532" s="8" t="n">
        <v>-0.2</v>
      </c>
      <c r="GI532" s="8" t="n">
        <v>0.2</v>
      </c>
      <c r="GJ532" s="8" t="n">
        <v>0</v>
      </c>
      <c r="GK532" s="8" t="n">
        <f aca="false">Z532-AH532/10</f>
        <v>-0.2</v>
      </c>
      <c r="GL532" s="22"/>
      <c r="GM532" s="22"/>
      <c r="GN532" s="22"/>
      <c r="GO532" s="22"/>
      <c r="GP532" s="22"/>
    </row>
    <row r="533" customFormat="false" ht="13.65" hidden="false" customHeight="true" outlineLevel="0" collapsed="false">
      <c r="A533" s="16" t="n">
        <v>32955</v>
      </c>
      <c r="B533" s="17" t="s">
        <v>379</v>
      </c>
      <c r="C533" s="17" t="s">
        <v>261</v>
      </c>
      <c r="D533" s="17" t="s">
        <v>262</v>
      </c>
      <c r="E533" s="17" t="s">
        <v>262</v>
      </c>
      <c r="F533" s="8" t="n">
        <v>73</v>
      </c>
      <c r="G533" s="8" t="n">
        <v>207</v>
      </c>
      <c r="H533" s="8" t="n">
        <v>2008</v>
      </c>
      <c r="I533" s="8" t="n">
        <v>6</v>
      </c>
      <c r="J533" s="8" t="n">
        <v>152</v>
      </c>
      <c r="K533" s="17" t="s">
        <v>263</v>
      </c>
      <c r="L533" s="8" t="n">
        <v>2012</v>
      </c>
      <c r="M533" s="8" t="n">
        <v>27</v>
      </c>
      <c r="N533" s="8" t="n">
        <v>6</v>
      </c>
      <c r="O533" s="8" t="n">
        <v>8474717</v>
      </c>
      <c r="P533" s="17" t="s">
        <v>2578</v>
      </c>
      <c r="Q533" s="17" t="s">
        <v>2579</v>
      </c>
      <c r="R533" s="17" t="s">
        <v>2580</v>
      </c>
      <c r="S533" s="17" t="s">
        <v>2576</v>
      </c>
      <c r="T533" s="17" t="s">
        <v>278</v>
      </c>
      <c r="U533" s="17" t="s">
        <v>269</v>
      </c>
      <c r="V533" s="8" t="n">
        <v>46</v>
      </c>
      <c r="W533" s="8" t="n">
        <v>3</v>
      </c>
      <c r="X533" s="8" t="n">
        <v>10</v>
      </c>
      <c r="Y533" s="8" t="n">
        <v>5</v>
      </c>
      <c r="Z533" s="8" t="n">
        <v>13</v>
      </c>
      <c r="AA533" s="8" t="n">
        <v>18</v>
      </c>
      <c r="AB533" s="8" t="n">
        <v>84</v>
      </c>
      <c r="AC533" s="18" t="n">
        <f aca="false">Z533/V533</f>
        <v>0.282608695652174</v>
      </c>
      <c r="AD533" s="19" t="n">
        <f aca="false">IF(FZ533&gt;V533,Z533-V533*(GC533-Z533)/(FZ533-V533),0)</f>
        <v>3.46632124352332</v>
      </c>
      <c r="AE533" s="19" t="n">
        <v>4.514</v>
      </c>
      <c r="AF533" s="8" t="n">
        <v>6</v>
      </c>
      <c r="AG533" s="8" t="n">
        <v>-1.5</v>
      </c>
      <c r="AH533" s="8" t="n">
        <v>31</v>
      </c>
      <c r="AI533" s="8" t="n">
        <v>1067</v>
      </c>
      <c r="AJ533" s="8" t="n">
        <v>47693</v>
      </c>
      <c r="AK533" s="19" t="n">
        <v>794.88333333333</v>
      </c>
      <c r="AL533" s="8" t="n">
        <v>794.88</v>
      </c>
      <c r="AM533" s="8" t="n">
        <v>795</v>
      </c>
      <c r="AN533" s="18" t="n">
        <f aca="false">AJ533/60/V533</f>
        <v>17.2800724637681</v>
      </c>
      <c r="AO533" s="8" t="n">
        <v>28.99</v>
      </c>
      <c r="AP533" s="12" t="n">
        <f aca="false">IF(EF533&gt;0,Z533/EF533,0)</f>
        <v>0.419354838709677</v>
      </c>
      <c r="AQ533" s="8" t="n">
        <v>124</v>
      </c>
      <c r="AR533" s="8" t="n">
        <v>124</v>
      </c>
      <c r="AS533" s="8" t="n">
        <v>124</v>
      </c>
      <c r="AT533" s="8" t="n">
        <v>83</v>
      </c>
      <c r="AU533" s="8" t="n">
        <v>83</v>
      </c>
      <c r="AV533" s="8" t="n">
        <v>52</v>
      </c>
      <c r="AW533" s="8" t="n">
        <v>47</v>
      </c>
      <c r="AX533" s="8" t="n">
        <v>6</v>
      </c>
      <c r="AY533" s="8" t="n">
        <v>1</v>
      </c>
      <c r="AZ533" s="8" t="n">
        <v>10</v>
      </c>
      <c r="BA533" s="8" t="n">
        <f aca="false">AY533+AZ533</f>
        <v>11</v>
      </c>
      <c r="BB533" s="8" t="n">
        <v>2.64</v>
      </c>
      <c r="BC533" s="8" t="n">
        <v>56.2115</v>
      </c>
      <c r="BD533" s="19" t="n">
        <v>98</v>
      </c>
      <c r="BE533" s="19" t="n">
        <v>7.39731197450363</v>
      </c>
      <c r="BF533" s="19" t="n">
        <f aca="false">AQ533+BD533</f>
        <v>222</v>
      </c>
      <c r="BG533" s="19" t="n">
        <f aca="false">IF(AL533&gt;0,BF533/AL533*60,0)</f>
        <v>16.7572463768116</v>
      </c>
      <c r="BH533" s="8" t="n">
        <v>154</v>
      </c>
      <c r="BI533" s="8" t="n">
        <v>230</v>
      </c>
      <c r="BJ533" s="8" t="n">
        <v>316</v>
      </c>
      <c r="BK533" s="12" t="n">
        <f aca="false">BH533/(BH533+BJ533)</f>
        <v>0.327659574468085</v>
      </c>
      <c r="BL533" s="8" t="n">
        <v>26</v>
      </c>
      <c r="BM533" s="8" t="n">
        <v>26</v>
      </c>
      <c r="BN533" s="8" t="n">
        <v>40</v>
      </c>
      <c r="BO533" s="8" t="n">
        <f aca="false">BM533-BN533</f>
        <v>-14</v>
      </c>
      <c r="BP533" s="8" t="n">
        <v>31</v>
      </c>
      <c r="BQ533" s="8" t="n">
        <v>16</v>
      </c>
      <c r="BR533" s="8" t="n">
        <v>8</v>
      </c>
      <c r="BS533" s="8" t="n">
        <v>62</v>
      </c>
      <c r="BT533" s="12" t="n">
        <f aca="false">BS533/(EA533+BS533)</f>
        <v>0.0922619047619048</v>
      </c>
      <c r="BU533" s="8" t="n">
        <v>0</v>
      </c>
      <c r="BV533" s="8" t="n">
        <v>0</v>
      </c>
      <c r="BW533" s="12" t="n">
        <f aca="false">IF(BU533+BV533&gt;0,BU533/(BU533+BV533),0)</f>
        <v>0</v>
      </c>
      <c r="BX533" s="8" t="n">
        <v>0</v>
      </c>
      <c r="BY533" s="8" t="n">
        <v>0</v>
      </c>
      <c r="BZ533" s="8" t="n">
        <v>0</v>
      </c>
      <c r="CA533" s="8" t="n">
        <v>0</v>
      </c>
      <c r="CB533" s="8" t="n">
        <v>0</v>
      </c>
      <c r="CC533" s="8" t="n">
        <v>0</v>
      </c>
      <c r="CD533" s="8" t="n">
        <v>0</v>
      </c>
      <c r="CE533" s="8" t="n">
        <v>0</v>
      </c>
      <c r="CF533" s="8" t="n">
        <v>0</v>
      </c>
      <c r="CG533" s="8" t="n">
        <v>0</v>
      </c>
      <c r="CH533" s="8" t="n">
        <v>0</v>
      </c>
      <c r="CI533" s="8" t="n">
        <v>0</v>
      </c>
      <c r="CJ533" s="8" t="n">
        <v>0</v>
      </c>
      <c r="CK533" s="8" t="n">
        <v>0</v>
      </c>
      <c r="CL533" s="8" t="n">
        <v>1</v>
      </c>
      <c r="CM533" s="8" t="n">
        <v>1</v>
      </c>
      <c r="CN533" s="8" t="n">
        <v>1</v>
      </c>
      <c r="CO533" s="8" t="n">
        <v>0</v>
      </c>
      <c r="CP533" s="8" t="n">
        <v>0</v>
      </c>
      <c r="CQ533" s="8" t="n">
        <v>0</v>
      </c>
      <c r="CR533" s="8" t="n">
        <v>0</v>
      </c>
      <c r="CS533" s="8" t="n">
        <v>3</v>
      </c>
      <c r="CT533" s="8" t="n">
        <v>0</v>
      </c>
      <c r="CU533" s="8" t="n">
        <v>0</v>
      </c>
      <c r="CV533" s="8" t="n">
        <v>0</v>
      </c>
      <c r="CW533" s="8" t="n">
        <v>0</v>
      </c>
      <c r="CX533" s="8" t="n">
        <v>0</v>
      </c>
      <c r="CY533" s="8" t="n">
        <v>1</v>
      </c>
      <c r="CZ533" s="8" t="n">
        <v>1</v>
      </c>
      <c r="DA533" s="8" t="n">
        <v>29</v>
      </c>
      <c r="DB533" s="8" t="n">
        <v>1</v>
      </c>
      <c r="DC533" s="8" t="n">
        <v>0</v>
      </c>
      <c r="DD533" s="8" t="n">
        <v>18</v>
      </c>
      <c r="DE533" s="8" t="n">
        <v>7</v>
      </c>
      <c r="DF533" s="8" t="n">
        <v>0</v>
      </c>
      <c r="DG533" s="8" t="n">
        <v>0</v>
      </c>
      <c r="DH533" s="8" t="n">
        <v>26</v>
      </c>
      <c r="DI533" s="8" t="n">
        <v>14</v>
      </c>
      <c r="DJ533" s="8" t="n">
        <v>2</v>
      </c>
      <c r="DK533" s="8" t="n">
        <v>14</v>
      </c>
      <c r="DL533" s="8" t="n">
        <v>14</v>
      </c>
      <c r="DM533" s="8" t="n">
        <v>0</v>
      </c>
      <c r="DN533" s="8" t="n">
        <v>3</v>
      </c>
      <c r="DO533" s="8" t="n">
        <v>3</v>
      </c>
      <c r="DP533" s="8" t="n">
        <v>0</v>
      </c>
      <c r="DQ533" s="8" t="n">
        <f aca="false">DJ533-DI533</f>
        <v>-12</v>
      </c>
      <c r="DR533" s="19" t="n">
        <v>-7.892</v>
      </c>
      <c r="DS533" s="8" t="n">
        <v>13</v>
      </c>
      <c r="DT533" s="8" t="n">
        <v>1</v>
      </c>
      <c r="DU533" s="8" t="n">
        <v>0</v>
      </c>
      <c r="DV533" s="8" t="n">
        <v>0</v>
      </c>
      <c r="DW533" s="8" t="n">
        <v>0</v>
      </c>
      <c r="DX533" s="8" t="n">
        <v>671</v>
      </c>
      <c r="DY533" s="8" t="n">
        <v>844</v>
      </c>
      <c r="DZ533" s="8" t="n">
        <v>480</v>
      </c>
      <c r="EA533" s="8" t="n">
        <v>610</v>
      </c>
      <c r="EB533" s="8" t="n">
        <v>351</v>
      </c>
      <c r="EC533" s="8" t="n">
        <v>427</v>
      </c>
      <c r="ED533" s="8" t="n">
        <v>27.18</v>
      </c>
      <c r="EE533" s="8" t="n">
        <v>35.01</v>
      </c>
      <c r="EF533" s="8" t="n">
        <v>31</v>
      </c>
      <c r="EG533" s="8" t="n">
        <v>31</v>
      </c>
      <c r="EH533" s="12" t="n">
        <f aca="false">EF533/EB533</f>
        <v>0.0883190883190883</v>
      </c>
      <c r="EI533" s="20" t="n">
        <f aca="false">1-EG533/EC533</f>
        <v>0.927400468384075</v>
      </c>
      <c r="EJ533" s="21" t="n">
        <f aca="false">EH533+EI533</f>
        <v>1.01571955670316</v>
      </c>
      <c r="EK533" s="8" t="n">
        <v>664</v>
      </c>
      <c r="EL533" s="8" t="n">
        <v>846</v>
      </c>
      <c r="EM533" s="8" t="n">
        <v>472</v>
      </c>
      <c r="EN533" s="8" t="n">
        <v>612</v>
      </c>
      <c r="EO533" s="8" t="n">
        <v>343</v>
      </c>
      <c r="EP533" s="8" t="n">
        <v>429</v>
      </c>
      <c r="EQ533" s="8" t="n">
        <v>30</v>
      </c>
      <c r="ER533" s="8" t="n">
        <v>31</v>
      </c>
      <c r="ES533" s="8" t="n">
        <v>301</v>
      </c>
      <c r="ET533" s="8" t="n">
        <v>405</v>
      </c>
      <c r="EU533" s="8" t="n">
        <v>102</v>
      </c>
      <c r="EV533" s="8" t="n">
        <v>138</v>
      </c>
      <c r="EW533" s="8" t="n">
        <v>17</v>
      </c>
      <c r="EX533" s="8" t="n">
        <v>15</v>
      </c>
      <c r="EY533" s="8" t="n">
        <v>60</v>
      </c>
      <c r="EZ533" s="8" t="n">
        <v>70</v>
      </c>
      <c r="FA533" s="8" t="n">
        <v>0.7</v>
      </c>
      <c r="FB533" s="8" t="n">
        <v>2.1</v>
      </c>
      <c r="FC533" s="8" t="n">
        <v>2.8</v>
      </c>
      <c r="FD533" s="19" t="n">
        <v>12.5</v>
      </c>
      <c r="FE533" s="18" t="n">
        <f aca="false">FD533/V533</f>
        <v>0.271739130434783</v>
      </c>
      <c r="FF533" s="8" t="n">
        <v>0.5664</v>
      </c>
      <c r="FG533" s="8" t="n">
        <v>-0.47</v>
      </c>
      <c r="FH533" s="8" t="n">
        <v>0.43</v>
      </c>
      <c r="FI533" s="8" t="n">
        <v>-0.04</v>
      </c>
      <c r="FJ533" s="22"/>
      <c r="FK533" s="22"/>
      <c r="FL533" s="22"/>
      <c r="FM533" s="8" t="n">
        <f aca="false">BL533+BS533+AH533+DT533</f>
        <v>120</v>
      </c>
      <c r="FN533" s="19" t="n">
        <f aca="false">IF(DS533&gt;0,(BL533+BR533)/DS533,0)</f>
        <v>2.61538461538461</v>
      </c>
      <c r="FO533" s="12" t="n">
        <v>0.0212215321</v>
      </c>
      <c r="FP533" s="19" t="n">
        <f aca="false">Z533-AH533/10</f>
        <v>9.9</v>
      </c>
      <c r="FQ533" s="19" t="n">
        <f aca="false">Z533+DR533/5</f>
        <v>11.4216</v>
      </c>
      <c r="FR533" s="19" t="n">
        <f aca="false">(DX533+DY533)/AL533*60</f>
        <v>114.356884057971</v>
      </c>
      <c r="FS533" s="8" t="n">
        <v>33</v>
      </c>
      <c r="FT533" s="17" t="s">
        <v>307</v>
      </c>
      <c r="FU533" s="8" t="n">
        <v>302</v>
      </c>
      <c r="FV533" s="17" t="s">
        <v>412</v>
      </c>
      <c r="FW533" s="17" t="s">
        <v>280</v>
      </c>
      <c r="FX533" s="23" t="n">
        <v>700000</v>
      </c>
      <c r="FY533" s="23" t="n">
        <v>750000</v>
      </c>
      <c r="FZ533" s="8" t="n">
        <v>239</v>
      </c>
      <c r="GA533" s="8" t="n">
        <v>13</v>
      </c>
      <c r="GB533" s="8" t="n">
        <v>40</v>
      </c>
      <c r="GC533" s="8" t="n">
        <v>53</v>
      </c>
      <c r="GD533" s="8" t="n">
        <v>5</v>
      </c>
      <c r="GE533" s="8" t="n">
        <v>95</v>
      </c>
      <c r="GF533" s="8" t="n">
        <v>272</v>
      </c>
      <c r="GG533" s="8" t="n">
        <v>3958</v>
      </c>
      <c r="GH533" s="8" t="n">
        <v>2.3</v>
      </c>
      <c r="GI533" s="8" t="n">
        <v>8.5</v>
      </c>
      <c r="GJ533" s="8" t="n">
        <v>10.8</v>
      </c>
      <c r="GK533" s="8" t="n">
        <f aca="false">Z533-AH533/10</f>
        <v>9.9</v>
      </c>
      <c r="GL533" s="22"/>
      <c r="GM533" s="22"/>
      <c r="GN533" s="22"/>
      <c r="GO533" s="22"/>
      <c r="GP533" s="22"/>
    </row>
    <row r="534" customFormat="false" ht="13.65" hidden="false" customHeight="true" outlineLevel="0" collapsed="false">
      <c r="A534" s="16" t="n">
        <v>32701</v>
      </c>
      <c r="B534" s="17" t="s">
        <v>718</v>
      </c>
      <c r="C534" s="17" t="s">
        <v>272</v>
      </c>
      <c r="D534" s="17" t="s">
        <v>262</v>
      </c>
      <c r="E534" s="17" t="s">
        <v>262</v>
      </c>
      <c r="F534" s="8" t="n">
        <v>73</v>
      </c>
      <c r="G534" s="8" t="n">
        <v>207</v>
      </c>
      <c r="H534" s="8" t="n">
        <v>2008</v>
      </c>
      <c r="I534" s="8" t="n">
        <v>5</v>
      </c>
      <c r="J534" s="8" t="n">
        <v>139</v>
      </c>
      <c r="K534" s="17" t="s">
        <v>263</v>
      </c>
      <c r="L534" s="8" t="n">
        <v>2011</v>
      </c>
      <c r="M534" s="8" t="n">
        <v>28</v>
      </c>
      <c r="N534" s="8" t="n">
        <v>7</v>
      </c>
      <c r="O534" s="8" t="n">
        <v>8474697</v>
      </c>
      <c r="P534" s="17" t="s">
        <v>2581</v>
      </c>
      <c r="Q534" s="17" t="s">
        <v>2582</v>
      </c>
      <c r="R534" s="17" t="s">
        <v>2583</v>
      </c>
      <c r="S534" s="17" t="s">
        <v>2576</v>
      </c>
      <c r="T534" s="17" t="s">
        <v>278</v>
      </c>
      <c r="U534" s="17" t="s">
        <v>402</v>
      </c>
      <c r="V534" s="8" t="n">
        <v>52</v>
      </c>
      <c r="W534" s="8" t="n">
        <v>3</v>
      </c>
      <c r="X534" s="8" t="n">
        <v>8</v>
      </c>
      <c r="Y534" s="8" t="n">
        <v>3</v>
      </c>
      <c r="Z534" s="8" t="n">
        <v>11</v>
      </c>
      <c r="AA534" s="8" t="n">
        <v>16</v>
      </c>
      <c r="AB534" s="8" t="n">
        <v>51</v>
      </c>
      <c r="AC534" s="18" t="n">
        <f aca="false">Z534/V534</f>
        <v>0.211538461538461</v>
      </c>
      <c r="AD534" s="19" t="n">
        <f aca="false">IF(FZ534&gt;V534,Z534-V534*(GC534-Z534)/(FZ534-V534),0)</f>
        <v>6.92626728110599</v>
      </c>
      <c r="AE534" s="19" t="n">
        <v>3.855</v>
      </c>
      <c r="AF534" s="8" t="n">
        <v>-6</v>
      </c>
      <c r="AG534" s="8" t="n">
        <v>2</v>
      </c>
      <c r="AH534" s="8" t="n">
        <v>64</v>
      </c>
      <c r="AI534" s="8" t="n">
        <v>1114</v>
      </c>
      <c r="AJ534" s="8" t="n">
        <v>45684</v>
      </c>
      <c r="AK534" s="19" t="n">
        <v>761.4</v>
      </c>
      <c r="AL534" s="8" t="n">
        <v>761.4</v>
      </c>
      <c r="AM534" s="8" t="n">
        <v>761</v>
      </c>
      <c r="AN534" s="18" t="n">
        <f aca="false">AJ534/60/V534</f>
        <v>14.6423076923077</v>
      </c>
      <c r="AO534" s="8" t="n">
        <v>24.78</v>
      </c>
      <c r="AP534" s="12" t="n">
        <f aca="false">IF(EF534&gt;0,Z534/EF534,0)</f>
        <v>0.366666666666667</v>
      </c>
      <c r="AQ534" s="8" t="n">
        <v>132</v>
      </c>
      <c r="AR534" s="8" t="n">
        <v>132</v>
      </c>
      <c r="AS534" s="8" t="n">
        <v>132</v>
      </c>
      <c r="AT534" s="8" t="n">
        <v>98</v>
      </c>
      <c r="AU534" s="8" t="n">
        <v>98</v>
      </c>
      <c r="AV534" s="8" t="n">
        <v>66</v>
      </c>
      <c r="AW534" s="8" t="n">
        <v>40</v>
      </c>
      <c r="AX534" s="8" t="n">
        <v>11</v>
      </c>
      <c r="AY534" s="8" t="n">
        <v>5</v>
      </c>
      <c r="AZ534" s="8" t="n">
        <v>7</v>
      </c>
      <c r="BA534" s="8" t="n">
        <f aca="false">AY534+AZ534</f>
        <v>12</v>
      </c>
      <c r="BB534" s="8" t="n">
        <v>3.31</v>
      </c>
      <c r="BC534" s="8" t="n">
        <v>55.0909</v>
      </c>
      <c r="BD534" s="19" t="n">
        <v>45.8</v>
      </c>
      <c r="BE534" s="19" t="n">
        <v>3.60914105594957</v>
      </c>
      <c r="BF534" s="19" t="n">
        <f aca="false">AQ534+BD534</f>
        <v>177.8</v>
      </c>
      <c r="BG534" s="19" t="n">
        <f aca="false">IF(AL534&gt;0,BF534/AL534*60,0)</f>
        <v>14.0110323089047</v>
      </c>
      <c r="BH534" s="8" t="n">
        <v>183</v>
      </c>
      <c r="BI534" s="8" t="n">
        <v>271</v>
      </c>
      <c r="BJ534" s="8" t="n">
        <v>303</v>
      </c>
      <c r="BK534" s="12" t="n">
        <f aca="false">BH534/(BH534+BJ534)</f>
        <v>0.376543209876543</v>
      </c>
      <c r="BL534" s="8" t="n">
        <v>226</v>
      </c>
      <c r="BM534" s="8" t="n">
        <v>226</v>
      </c>
      <c r="BN534" s="8" t="n">
        <v>103</v>
      </c>
      <c r="BO534" s="8" t="n">
        <f aca="false">BM534-BN534</f>
        <v>123</v>
      </c>
      <c r="BP534" s="8" t="n">
        <v>32</v>
      </c>
      <c r="BQ534" s="8" t="n">
        <v>17</v>
      </c>
      <c r="BR534" s="8" t="n">
        <v>11</v>
      </c>
      <c r="BS534" s="8" t="n">
        <v>81</v>
      </c>
      <c r="BT534" s="12" t="n">
        <f aca="false">BS534/(EA534+BS534)</f>
        <v>0.12597200622084</v>
      </c>
      <c r="BU534" s="8" t="n">
        <v>0</v>
      </c>
      <c r="BV534" s="8" t="n">
        <v>1</v>
      </c>
      <c r="BW534" s="12" t="n">
        <f aca="false">IF(BU534+BV534&gt;0,BU534/(BU534+BV534),0)</f>
        <v>0</v>
      </c>
      <c r="BX534" s="8" t="n">
        <v>0</v>
      </c>
      <c r="BY534" s="8" t="n">
        <v>1</v>
      </c>
      <c r="BZ534" s="8" t="n">
        <v>0</v>
      </c>
      <c r="CA534" s="8" t="n">
        <v>0</v>
      </c>
      <c r="CB534" s="8" t="n">
        <v>0</v>
      </c>
      <c r="CC534" s="8" t="n">
        <v>0</v>
      </c>
      <c r="CD534" s="8" t="n">
        <v>0</v>
      </c>
      <c r="CE534" s="8" t="n">
        <v>1</v>
      </c>
      <c r="CF534" s="8" t="n">
        <v>0</v>
      </c>
      <c r="CG534" s="8" t="n">
        <v>0</v>
      </c>
      <c r="CH534" s="8" t="n">
        <v>0</v>
      </c>
      <c r="CI534" s="8" t="n">
        <v>1</v>
      </c>
      <c r="CJ534" s="8" t="n">
        <v>0</v>
      </c>
      <c r="CK534" s="8" t="n">
        <v>0</v>
      </c>
      <c r="CL534" s="8" t="n">
        <v>0</v>
      </c>
      <c r="CM534" s="8" t="n">
        <v>0</v>
      </c>
      <c r="CN534" s="8" t="n">
        <v>0</v>
      </c>
      <c r="CO534" s="8" t="n">
        <v>0</v>
      </c>
      <c r="CP534" s="8" t="n">
        <v>0</v>
      </c>
      <c r="CQ534" s="8" t="n">
        <v>0</v>
      </c>
      <c r="CR534" s="8" t="n">
        <v>0</v>
      </c>
      <c r="CS534" s="8" t="n">
        <v>0</v>
      </c>
      <c r="CT534" s="8" t="n">
        <v>0</v>
      </c>
      <c r="CU534" s="8" t="n">
        <v>0</v>
      </c>
      <c r="CV534" s="8" t="n">
        <v>0</v>
      </c>
      <c r="CW534" s="8" t="n">
        <v>3</v>
      </c>
      <c r="CX534" s="8" t="n">
        <v>0</v>
      </c>
      <c r="CY534" s="8" t="n">
        <v>1</v>
      </c>
      <c r="CZ534" s="8" t="n">
        <v>2</v>
      </c>
      <c r="DA534" s="8" t="n">
        <v>29</v>
      </c>
      <c r="DB534" s="8" t="n">
        <v>1</v>
      </c>
      <c r="DC534" s="8" t="n">
        <v>2</v>
      </c>
      <c r="DD534" s="8" t="n">
        <v>14</v>
      </c>
      <c r="DE534" s="8" t="n">
        <v>13</v>
      </c>
      <c r="DF534" s="8" t="n">
        <v>0</v>
      </c>
      <c r="DG534" s="8" t="n">
        <v>0</v>
      </c>
      <c r="DH534" s="8" t="n">
        <v>36</v>
      </c>
      <c r="DI534" s="8" t="n">
        <v>23</v>
      </c>
      <c r="DJ534" s="8" t="n">
        <v>12</v>
      </c>
      <c r="DK534" s="8" t="n">
        <v>23</v>
      </c>
      <c r="DL534" s="8" t="n">
        <v>17</v>
      </c>
      <c r="DM534" s="8" t="n">
        <v>6</v>
      </c>
      <c r="DN534" s="8" t="n">
        <v>18</v>
      </c>
      <c r="DO534" s="8" t="n">
        <v>12</v>
      </c>
      <c r="DP534" s="8" t="n">
        <v>6</v>
      </c>
      <c r="DQ534" s="8" t="n">
        <f aca="false">DJ534-DI534</f>
        <v>-11</v>
      </c>
      <c r="DR534" s="19" t="n">
        <v>-1.813</v>
      </c>
      <c r="DS534" s="8" t="n">
        <v>17</v>
      </c>
      <c r="DT534" s="8" t="n">
        <v>6</v>
      </c>
      <c r="DU534" s="8" t="n">
        <v>0</v>
      </c>
      <c r="DV534" s="8" t="n">
        <v>0</v>
      </c>
      <c r="DW534" s="8" t="n">
        <v>0</v>
      </c>
      <c r="DX534" s="8" t="n">
        <v>646</v>
      </c>
      <c r="DY534" s="8" t="n">
        <v>803</v>
      </c>
      <c r="DZ534" s="8" t="n">
        <v>505</v>
      </c>
      <c r="EA534" s="8" t="n">
        <v>562</v>
      </c>
      <c r="EB534" s="8" t="n">
        <v>381</v>
      </c>
      <c r="EC534" s="8" t="n">
        <v>413</v>
      </c>
      <c r="ED534" s="8" t="n">
        <v>29.55</v>
      </c>
      <c r="EE534" s="8" t="n">
        <v>31.16</v>
      </c>
      <c r="EF534" s="8" t="n">
        <v>30</v>
      </c>
      <c r="EG534" s="8" t="n">
        <v>40</v>
      </c>
      <c r="EH534" s="12" t="n">
        <f aca="false">EF534/EB534</f>
        <v>0.078740157480315</v>
      </c>
      <c r="EI534" s="20" t="n">
        <f aca="false">1-EG534/EC534</f>
        <v>0.903147699757869</v>
      </c>
      <c r="EJ534" s="21" t="n">
        <f aca="false">EH534+EI534</f>
        <v>0.981887857238184</v>
      </c>
      <c r="EK534" s="8" t="n">
        <v>642</v>
      </c>
      <c r="EL534" s="8" t="n">
        <v>804</v>
      </c>
      <c r="EM534" s="8" t="n">
        <v>502</v>
      </c>
      <c r="EN534" s="8" t="n">
        <v>562</v>
      </c>
      <c r="EO534" s="8" t="n">
        <v>377</v>
      </c>
      <c r="EP534" s="8" t="n">
        <v>413</v>
      </c>
      <c r="EQ534" s="8" t="n">
        <v>29</v>
      </c>
      <c r="ER534" s="8" t="n">
        <v>40</v>
      </c>
      <c r="ES534" s="8" t="n">
        <v>316</v>
      </c>
      <c r="ET534" s="8" t="n">
        <v>371</v>
      </c>
      <c r="EU534" s="8" t="n">
        <v>139</v>
      </c>
      <c r="EV534" s="8" t="n">
        <v>129</v>
      </c>
      <c r="EW534" s="8" t="n">
        <v>16</v>
      </c>
      <c r="EX534" s="8" t="n">
        <v>16</v>
      </c>
      <c r="EY534" s="8" t="n">
        <v>57</v>
      </c>
      <c r="EZ534" s="8" t="n">
        <v>59</v>
      </c>
      <c r="FA534" s="8" t="n">
        <v>0.5</v>
      </c>
      <c r="FB534" s="8" t="n">
        <v>1.2</v>
      </c>
      <c r="FC534" s="8" t="n">
        <v>1.7</v>
      </c>
      <c r="FD534" s="19" t="n">
        <v>9.09</v>
      </c>
      <c r="FE534" s="18" t="n">
        <f aca="false">FD534/V534</f>
        <v>0.174807692307692</v>
      </c>
      <c r="FF534" s="8" t="n">
        <v>0.3948</v>
      </c>
      <c r="FG534" s="8" t="n">
        <v>0.06</v>
      </c>
      <c r="FH534" s="8" t="n">
        <v>0.03</v>
      </c>
      <c r="FI534" s="8" t="n">
        <v>0.09</v>
      </c>
      <c r="FJ534" s="22"/>
      <c r="FK534" s="22"/>
      <c r="FL534" s="22"/>
      <c r="FM534" s="8" t="n">
        <f aca="false">BL534+BS534+AH534+DT534</f>
        <v>377</v>
      </c>
      <c r="FN534" s="19" t="n">
        <f aca="false">IF(DS534&gt;0,(BL534+BR534)/DS534,0)</f>
        <v>13.9411764705882</v>
      </c>
      <c r="FO534" s="12" t="n">
        <v>0.0219017094</v>
      </c>
      <c r="FP534" s="19" t="n">
        <f aca="false">Z534-AH534/10</f>
        <v>4.6</v>
      </c>
      <c r="FQ534" s="19" t="n">
        <f aca="false">Z534+DR534/5</f>
        <v>10.6374</v>
      </c>
      <c r="FR534" s="19" t="n">
        <f aca="false">(DX534+DY534)/AL534*60</f>
        <v>114.184397163121</v>
      </c>
      <c r="FS534" s="8" t="n">
        <v>4</v>
      </c>
      <c r="FT534" s="17" t="s">
        <v>326</v>
      </c>
      <c r="FU534" s="8" t="n">
        <v>195</v>
      </c>
      <c r="FV534" s="22"/>
      <c r="FW534" s="17" t="s">
        <v>280</v>
      </c>
      <c r="FX534" s="23" t="n">
        <v>1200000</v>
      </c>
      <c r="FY534" s="23" t="n">
        <v>1100000</v>
      </c>
      <c r="FZ534" s="8" t="n">
        <v>269</v>
      </c>
      <c r="GA534" s="8" t="n">
        <v>7</v>
      </c>
      <c r="GB534" s="8" t="n">
        <v>21</v>
      </c>
      <c r="GC534" s="8" t="n">
        <v>28</v>
      </c>
      <c r="GD534" s="8" t="n">
        <v>0</v>
      </c>
      <c r="GE534" s="8" t="n">
        <v>500</v>
      </c>
      <c r="GF534" s="8" t="n">
        <v>181</v>
      </c>
      <c r="GG534" s="8" t="n">
        <v>3933</v>
      </c>
      <c r="GH534" s="8" t="n">
        <v>-1.1</v>
      </c>
      <c r="GI534" s="8" t="n">
        <v>7.8</v>
      </c>
      <c r="GJ534" s="8" t="n">
        <v>6.7</v>
      </c>
      <c r="GK534" s="8" t="n">
        <f aca="false">Z534-AH534/10</f>
        <v>4.6</v>
      </c>
      <c r="GL534" s="22"/>
      <c r="GM534" s="22"/>
      <c r="GN534" s="22"/>
      <c r="GO534" s="22"/>
      <c r="GP534" s="22"/>
    </row>
    <row r="535" customFormat="false" ht="13.65" hidden="false" customHeight="true" outlineLevel="0" collapsed="false">
      <c r="A535" s="16" t="n">
        <v>30592</v>
      </c>
      <c r="B535" s="17" t="s">
        <v>340</v>
      </c>
      <c r="C535" s="17" t="s">
        <v>272</v>
      </c>
      <c r="D535" s="17" t="s">
        <v>262</v>
      </c>
      <c r="E535" s="17" t="s">
        <v>262</v>
      </c>
      <c r="F535" s="8" t="n">
        <v>72</v>
      </c>
      <c r="G535" s="8" t="n">
        <v>198</v>
      </c>
      <c r="H535" s="22"/>
      <c r="I535" s="22"/>
      <c r="J535" s="22"/>
      <c r="K535" s="17" t="s">
        <v>263</v>
      </c>
      <c r="L535" s="8" t="n">
        <v>2005</v>
      </c>
      <c r="M535" s="8" t="n">
        <v>34</v>
      </c>
      <c r="N535" s="8" t="n">
        <v>12</v>
      </c>
      <c r="O535" s="8" t="n">
        <v>8470966</v>
      </c>
      <c r="P535" s="17" t="s">
        <v>2584</v>
      </c>
      <c r="Q535" s="17" t="s">
        <v>2585</v>
      </c>
      <c r="R535" s="17" t="s">
        <v>2586</v>
      </c>
      <c r="S535" s="17" t="s">
        <v>2576</v>
      </c>
      <c r="T535" s="17" t="s">
        <v>278</v>
      </c>
      <c r="U535" s="17" t="s">
        <v>567</v>
      </c>
      <c r="V535" s="8" t="n">
        <v>82</v>
      </c>
      <c r="W535" s="8" t="n">
        <v>13</v>
      </c>
      <c r="X535" s="8" t="n">
        <v>25</v>
      </c>
      <c r="Y535" s="8" t="n">
        <v>6</v>
      </c>
      <c r="Z535" s="8" t="n">
        <v>38</v>
      </c>
      <c r="AA535" s="8" t="n">
        <v>7</v>
      </c>
      <c r="AB535" s="8" t="n">
        <v>46</v>
      </c>
      <c r="AC535" s="18" t="n">
        <f aca="false">Z535/V535</f>
        <v>0.463414634146341</v>
      </c>
      <c r="AD535" s="19" t="n">
        <f aca="false">IF(FZ535&gt;V535,Z535-V535*(GC535-Z535)/(FZ535-V535),0)</f>
        <v>-3.42644873699852</v>
      </c>
      <c r="AE535" s="19" t="n">
        <v>13.739</v>
      </c>
      <c r="AF535" s="8" t="n">
        <v>0</v>
      </c>
      <c r="AG535" s="8" t="n">
        <v>13.6</v>
      </c>
      <c r="AH535" s="8" t="n">
        <v>63</v>
      </c>
      <c r="AI535" s="8" t="n">
        <v>2301</v>
      </c>
      <c r="AJ535" s="8" t="n">
        <v>121955</v>
      </c>
      <c r="AK535" s="19" t="n">
        <v>2032.5833333333</v>
      </c>
      <c r="AL535" s="8" t="n">
        <v>2032.58</v>
      </c>
      <c r="AM535" s="8" t="n">
        <v>2033</v>
      </c>
      <c r="AN535" s="18" t="n">
        <f aca="false">AJ535/60/V535</f>
        <v>24.7876016260163</v>
      </c>
      <c r="AO535" s="8" t="n">
        <v>40.85</v>
      </c>
      <c r="AP535" s="12" t="n">
        <f aca="false">IF(EF535&gt;0,Z535/EF535,0)</f>
        <v>0.383838383838384</v>
      </c>
      <c r="AQ535" s="8" t="n">
        <v>491</v>
      </c>
      <c r="AR535" s="8" t="n">
        <v>436</v>
      </c>
      <c r="AS535" s="8" t="n">
        <v>491</v>
      </c>
      <c r="AT535" s="8" t="n">
        <v>309</v>
      </c>
      <c r="AU535" s="8" t="n">
        <v>309</v>
      </c>
      <c r="AV535" s="8" t="n">
        <v>214</v>
      </c>
      <c r="AW535" s="8" t="n">
        <v>155</v>
      </c>
      <c r="AX535" s="8" t="n">
        <v>17</v>
      </c>
      <c r="AY535" s="8" t="n">
        <v>10</v>
      </c>
      <c r="AZ535" s="8" t="n">
        <v>32</v>
      </c>
      <c r="BA535" s="8" t="n">
        <f aca="false">AY535+AZ535</f>
        <v>42</v>
      </c>
      <c r="BB535" s="8" t="n">
        <v>11.23</v>
      </c>
      <c r="BC535" s="8" t="n">
        <v>50.1636</v>
      </c>
      <c r="BD535" s="19" t="n">
        <v>145.1</v>
      </c>
      <c r="BE535" s="19" t="n">
        <v>4.28321922020424</v>
      </c>
      <c r="BF535" s="19" t="n">
        <f aca="false">AQ535+BD535</f>
        <v>636.1</v>
      </c>
      <c r="BG535" s="19" t="n">
        <f aca="false">IF(AL535&gt;0,BF535/AL535*60,0)</f>
        <v>18.7771207037361</v>
      </c>
      <c r="BH535" s="8" t="n">
        <v>831</v>
      </c>
      <c r="BI535" s="8" t="n">
        <v>637</v>
      </c>
      <c r="BJ535" s="8" t="n">
        <v>812</v>
      </c>
      <c r="BK535" s="12" t="n">
        <f aca="false">BH535/(BH535+BJ535)</f>
        <v>0.505782105903834</v>
      </c>
      <c r="BL535" s="8" t="n">
        <v>93</v>
      </c>
      <c r="BM535" s="8" t="n">
        <v>93</v>
      </c>
      <c r="BN535" s="8" t="n">
        <v>107</v>
      </c>
      <c r="BO535" s="8" t="n">
        <f aca="false">BM535-BN535</f>
        <v>-14</v>
      </c>
      <c r="BP535" s="8" t="n">
        <v>95</v>
      </c>
      <c r="BQ535" s="8" t="n">
        <v>46</v>
      </c>
      <c r="BR535" s="8" t="n">
        <v>50</v>
      </c>
      <c r="BS535" s="8" t="n">
        <v>161</v>
      </c>
      <c r="BT535" s="12" t="n">
        <f aca="false">BS535/(EA535+BS535)</f>
        <v>0.0989551321450523</v>
      </c>
      <c r="BU535" s="8" t="n">
        <v>0</v>
      </c>
      <c r="BV535" s="8" t="n">
        <v>0</v>
      </c>
      <c r="BW535" s="12" t="n">
        <f aca="false">IF(BU535+BV535&gt;0,BU535/(BU535+BV535),0)</f>
        <v>0</v>
      </c>
      <c r="BX535" s="8" t="n">
        <v>0</v>
      </c>
      <c r="BY535" s="8" t="n">
        <v>0</v>
      </c>
      <c r="BZ535" s="8" t="n">
        <v>0</v>
      </c>
      <c r="CA535" s="8" t="n">
        <v>0</v>
      </c>
      <c r="CB535" s="8" t="n">
        <v>0</v>
      </c>
      <c r="CC535" s="8" t="n">
        <v>0</v>
      </c>
      <c r="CD535" s="8" t="n">
        <v>0</v>
      </c>
      <c r="CE535" s="8" t="n">
        <v>0</v>
      </c>
      <c r="CF535" s="8" t="n">
        <v>0</v>
      </c>
      <c r="CG535" s="8" t="n">
        <v>0</v>
      </c>
      <c r="CH535" s="8" t="n">
        <v>0</v>
      </c>
      <c r="CI535" s="8" t="n">
        <v>0</v>
      </c>
      <c r="CJ535" s="8" t="n">
        <v>0</v>
      </c>
      <c r="CK535" s="8" t="n">
        <v>2</v>
      </c>
      <c r="CL535" s="8" t="n">
        <v>2</v>
      </c>
      <c r="CM535" s="8" t="n">
        <v>4</v>
      </c>
      <c r="CN535" s="8" t="n">
        <v>0</v>
      </c>
      <c r="CO535" s="8" t="n">
        <v>0</v>
      </c>
      <c r="CP535" s="8" t="n">
        <v>0</v>
      </c>
      <c r="CQ535" s="8" t="n">
        <v>1</v>
      </c>
      <c r="CR535" s="8" t="n">
        <v>0</v>
      </c>
      <c r="CS535" s="8" t="n">
        <v>3</v>
      </c>
      <c r="CT535" s="8" t="n">
        <v>0</v>
      </c>
      <c r="CU535" s="8" t="n">
        <v>0</v>
      </c>
      <c r="CV535" s="8" t="n">
        <v>0</v>
      </c>
      <c r="CW535" s="8" t="n">
        <v>9</v>
      </c>
      <c r="CX535" s="8" t="n">
        <v>2</v>
      </c>
      <c r="CY535" s="8" t="n">
        <v>2</v>
      </c>
      <c r="CZ535" s="8" t="n">
        <v>6</v>
      </c>
      <c r="DA535" s="8" t="n">
        <v>85</v>
      </c>
      <c r="DB535" s="8" t="n">
        <v>3</v>
      </c>
      <c r="DC535" s="8" t="n">
        <v>0</v>
      </c>
      <c r="DD535" s="8" t="n">
        <v>53</v>
      </c>
      <c r="DE535" s="8" t="n">
        <v>27</v>
      </c>
      <c r="DF535" s="8" t="n">
        <v>1</v>
      </c>
      <c r="DG535" s="8" t="n">
        <v>0</v>
      </c>
      <c r="DH535" s="8" t="n">
        <v>130</v>
      </c>
      <c r="DI535" s="8" t="n">
        <v>26</v>
      </c>
      <c r="DJ535" s="8" t="n">
        <v>21</v>
      </c>
      <c r="DK535" s="8" t="n">
        <v>27</v>
      </c>
      <c r="DL535" s="8" t="n">
        <v>26</v>
      </c>
      <c r="DM535" s="8" t="n">
        <v>1</v>
      </c>
      <c r="DN535" s="8" t="n">
        <v>18</v>
      </c>
      <c r="DO535" s="8" t="n">
        <v>17</v>
      </c>
      <c r="DP535" s="8" t="n">
        <v>1</v>
      </c>
      <c r="DQ535" s="8" t="n">
        <f aca="false">DJ535-DI535</f>
        <v>-5</v>
      </c>
      <c r="DR535" s="19" t="n">
        <v>0.899</v>
      </c>
      <c r="DS535" s="8" t="n">
        <v>24</v>
      </c>
      <c r="DT535" s="8" t="n">
        <v>1</v>
      </c>
      <c r="DU535" s="8" t="n">
        <v>1</v>
      </c>
      <c r="DV535" s="8" t="n">
        <v>0</v>
      </c>
      <c r="DW535" s="8" t="n">
        <v>0</v>
      </c>
      <c r="DX535" s="8" t="n">
        <v>2366</v>
      </c>
      <c r="DY535" s="8" t="n">
        <v>1874</v>
      </c>
      <c r="DZ535" s="8" t="n">
        <v>1779</v>
      </c>
      <c r="EA535" s="8" t="n">
        <v>1466</v>
      </c>
      <c r="EB535" s="8" t="n">
        <v>1229</v>
      </c>
      <c r="EC535" s="8" t="n">
        <v>1044</v>
      </c>
      <c r="ED535" s="8" t="n">
        <v>124.1</v>
      </c>
      <c r="EE535" s="8" t="n">
        <v>104.88</v>
      </c>
      <c r="EF535" s="8" t="n">
        <v>99</v>
      </c>
      <c r="EG535" s="8" t="n">
        <v>107</v>
      </c>
      <c r="EH535" s="12" t="n">
        <f aca="false">EF535/EB535</f>
        <v>0.080553295362083</v>
      </c>
      <c r="EI535" s="20" t="n">
        <f aca="false">1-EG535/EC535</f>
        <v>0.897509578544061</v>
      </c>
      <c r="EJ535" s="21" t="n">
        <f aca="false">EH535+EI535</f>
        <v>0.978062873906144</v>
      </c>
      <c r="EK535" s="8" t="n">
        <v>2354</v>
      </c>
      <c r="EL535" s="8" t="n">
        <v>1875</v>
      </c>
      <c r="EM535" s="8" t="n">
        <v>1769</v>
      </c>
      <c r="EN535" s="8" t="n">
        <v>1467</v>
      </c>
      <c r="EO535" s="8" t="n">
        <v>1222</v>
      </c>
      <c r="EP535" s="8" t="n">
        <v>1043</v>
      </c>
      <c r="EQ535" s="8" t="n">
        <v>99</v>
      </c>
      <c r="ER535" s="8" t="n">
        <v>106</v>
      </c>
      <c r="ES535" s="8" t="n">
        <v>1161</v>
      </c>
      <c r="ET535" s="8" t="n">
        <v>944</v>
      </c>
      <c r="EU535" s="8" t="n">
        <v>476</v>
      </c>
      <c r="EV535" s="8" t="n">
        <v>361</v>
      </c>
      <c r="EW535" s="8" t="n">
        <v>44</v>
      </c>
      <c r="EX535" s="8" t="n">
        <v>49</v>
      </c>
      <c r="EY535" s="8" t="n">
        <v>151</v>
      </c>
      <c r="EZ535" s="8" t="n">
        <v>149</v>
      </c>
      <c r="FA535" s="8" t="n">
        <v>2.7</v>
      </c>
      <c r="FB535" s="8" t="n">
        <v>5</v>
      </c>
      <c r="FC535" s="8" t="n">
        <v>7.7</v>
      </c>
      <c r="FD535" s="19" t="n">
        <v>70</v>
      </c>
      <c r="FE535" s="18" t="n">
        <f aca="false">FD535/V535</f>
        <v>0.853658536585366</v>
      </c>
      <c r="FF535" s="8" t="n">
        <v>4.2712</v>
      </c>
      <c r="FG535" s="8" t="n">
        <v>1.24</v>
      </c>
      <c r="FH535" s="8" t="n">
        <v>-0.01</v>
      </c>
      <c r="FI535" s="8" t="n">
        <v>1.23</v>
      </c>
      <c r="FJ535" s="22"/>
      <c r="FK535" s="22"/>
      <c r="FL535" s="22"/>
      <c r="FM535" s="8" t="n">
        <f aca="false">BL535+BS535+AH535+DT535</f>
        <v>318</v>
      </c>
      <c r="FN535" s="19" t="n">
        <f aca="false">IF(DS535&gt;0,(BL535+BR535)/DS535,0)</f>
        <v>5.95833333333333</v>
      </c>
      <c r="FO535" s="12" t="n">
        <v>0.0640394089</v>
      </c>
      <c r="FP535" s="19" t="n">
        <f aca="false">Z535-AH535/10</f>
        <v>31.7</v>
      </c>
      <c r="FQ535" s="19" t="n">
        <f aca="false">Z535+DR535/5</f>
        <v>38.1798</v>
      </c>
      <c r="FR535" s="19" t="n">
        <f aca="false">(DX535+DY535)/AL535*60</f>
        <v>125.161125269362</v>
      </c>
      <c r="FS535" s="22"/>
      <c r="FT535" s="22"/>
      <c r="FU535" s="22"/>
      <c r="FV535" s="22"/>
      <c r="FW535" s="17" t="s">
        <v>280</v>
      </c>
      <c r="FX535" s="23" t="n">
        <v>6750000</v>
      </c>
      <c r="FY535" s="23" t="n">
        <v>6750000</v>
      </c>
      <c r="FZ535" s="8" t="n">
        <v>755</v>
      </c>
      <c r="GA535" s="8" t="n">
        <v>112</v>
      </c>
      <c r="GB535" s="8" t="n">
        <v>266</v>
      </c>
      <c r="GC535" s="8" t="n">
        <v>378</v>
      </c>
      <c r="GD535" s="8" t="n">
        <v>55</v>
      </c>
      <c r="GE535" s="8" t="n">
        <v>642</v>
      </c>
      <c r="GF535" s="8" t="n">
        <v>1509</v>
      </c>
      <c r="GG535" s="8" t="n">
        <v>16895</v>
      </c>
      <c r="GH535" s="8" t="n">
        <v>32.8</v>
      </c>
      <c r="GI535" s="8" t="n">
        <v>41.8</v>
      </c>
      <c r="GJ535" s="8" t="n">
        <v>74.7</v>
      </c>
      <c r="GK535" s="8" t="n">
        <f aca="false">Z535-AH535/10</f>
        <v>31.7</v>
      </c>
      <c r="GL535" s="22"/>
      <c r="GM535" s="22"/>
      <c r="GN535" s="22"/>
      <c r="GO535" s="22"/>
      <c r="GP535" s="22"/>
    </row>
    <row r="536" customFormat="false" ht="13.65" hidden="false" customHeight="true" outlineLevel="0" collapsed="false">
      <c r="A536" s="16" t="n">
        <v>34590</v>
      </c>
      <c r="B536" s="17" t="s">
        <v>700</v>
      </c>
      <c r="C536" s="17" t="s">
        <v>272</v>
      </c>
      <c r="D536" s="17" t="s">
        <v>262</v>
      </c>
      <c r="E536" s="17" t="s">
        <v>262</v>
      </c>
      <c r="F536" s="8" t="n">
        <v>76</v>
      </c>
      <c r="G536" s="8" t="n">
        <v>202</v>
      </c>
      <c r="H536" s="8" t="n">
        <v>2012</v>
      </c>
      <c r="I536" s="8" t="n">
        <v>1</v>
      </c>
      <c r="J536" s="8" t="n">
        <v>21</v>
      </c>
      <c r="K536" s="17" t="s">
        <v>263</v>
      </c>
      <c r="L536" s="8" t="n">
        <v>2016</v>
      </c>
      <c r="M536" s="8" t="n">
        <v>23</v>
      </c>
      <c r="N536" s="8" t="n">
        <v>2</v>
      </c>
      <c r="O536" s="8" t="n">
        <v>8476873</v>
      </c>
      <c r="P536" s="17" t="s">
        <v>2587</v>
      </c>
      <c r="Q536" s="17" t="s">
        <v>2588</v>
      </c>
      <c r="R536" s="17" t="s">
        <v>2589</v>
      </c>
      <c r="S536" s="17" t="s">
        <v>2576</v>
      </c>
      <c r="T536" s="17" t="s">
        <v>313</v>
      </c>
      <c r="U536" s="17" t="s">
        <v>567</v>
      </c>
      <c r="V536" s="8" t="n">
        <v>72</v>
      </c>
      <c r="W536" s="8" t="n">
        <v>17</v>
      </c>
      <c r="X536" s="8" t="n">
        <v>8</v>
      </c>
      <c r="Y536" s="8" t="n">
        <v>4</v>
      </c>
      <c r="Z536" s="8" t="n">
        <v>25</v>
      </c>
      <c r="AA536" s="8" t="n">
        <v>11</v>
      </c>
      <c r="AB536" s="8" t="n">
        <v>59</v>
      </c>
      <c r="AC536" s="18" t="n">
        <f aca="false">Z536/V536</f>
        <v>0.347222222222222</v>
      </c>
      <c r="AD536" s="19" t="n">
        <f aca="false">IF(FZ536&gt;V536,Z536-V536*(GC536-Z536)/(FZ536-V536),0)</f>
        <v>25</v>
      </c>
      <c r="AE536" s="19" t="n">
        <v>10.816</v>
      </c>
      <c r="AF536" s="8" t="n">
        <v>-7</v>
      </c>
      <c r="AG536" s="8" t="n">
        <v>1.6</v>
      </c>
      <c r="AH536" s="8" t="n">
        <v>33</v>
      </c>
      <c r="AI536" s="8" t="n">
        <v>1266</v>
      </c>
      <c r="AJ536" s="8" t="n">
        <v>57698</v>
      </c>
      <c r="AK536" s="19" t="n">
        <v>961.63333333333</v>
      </c>
      <c r="AL536" s="8" t="n">
        <v>961.6</v>
      </c>
      <c r="AM536" s="8" t="n">
        <v>962</v>
      </c>
      <c r="AN536" s="18" t="n">
        <f aca="false">AJ536/60/V536</f>
        <v>13.3560185185185</v>
      </c>
      <c r="AO536" s="8" t="n">
        <v>22.39</v>
      </c>
      <c r="AP536" s="12" t="n">
        <f aca="false">IF(EF536&gt;0,Z536/EF536,0)</f>
        <v>0.714285714285714</v>
      </c>
      <c r="AQ536" s="8" t="n">
        <v>211</v>
      </c>
      <c r="AR536" s="8" t="n">
        <v>211</v>
      </c>
      <c r="AS536" s="8" t="n">
        <v>211</v>
      </c>
      <c r="AT536" s="8" t="n">
        <v>172</v>
      </c>
      <c r="AU536" s="8" t="n">
        <v>172</v>
      </c>
      <c r="AV536" s="8" t="n">
        <v>118</v>
      </c>
      <c r="AW536" s="8" t="n">
        <v>144</v>
      </c>
      <c r="AX536" s="8" t="n">
        <v>68</v>
      </c>
      <c r="AY536" s="8" t="n">
        <v>8</v>
      </c>
      <c r="AZ536" s="8" t="n">
        <v>17</v>
      </c>
      <c r="BA536" s="8" t="n">
        <f aca="false">AY536+AZ536</f>
        <v>25</v>
      </c>
      <c r="BB536" s="8" t="n">
        <v>15.47</v>
      </c>
      <c r="BC536" s="8" t="n">
        <v>27.7542</v>
      </c>
      <c r="BD536" s="19" t="n">
        <v>124.1</v>
      </c>
      <c r="BE536" s="19" t="n">
        <v>7.74307601649973</v>
      </c>
      <c r="BF536" s="19" t="n">
        <f aca="false">AQ536+BD536</f>
        <v>335.1</v>
      </c>
      <c r="BG536" s="19" t="n">
        <f aca="false">IF(AL536&gt;0,BF536/AL536*60,0)</f>
        <v>20.9089018302829</v>
      </c>
      <c r="BH536" s="8" t="n">
        <v>354</v>
      </c>
      <c r="BI536" s="8" t="n">
        <v>327</v>
      </c>
      <c r="BJ536" s="8" t="n">
        <v>221</v>
      </c>
      <c r="BK536" s="12" t="n">
        <f aca="false">BH536/(BH536+BJ536)</f>
        <v>0.615652173913044</v>
      </c>
      <c r="BL536" s="8" t="n">
        <v>35</v>
      </c>
      <c r="BM536" s="8" t="n">
        <v>35</v>
      </c>
      <c r="BN536" s="8" t="n">
        <v>50</v>
      </c>
      <c r="BO536" s="8" t="n">
        <f aca="false">BM536-BN536</f>
        <v>-15</v>
      </c>
      <c r="BP536" s="8" t="n">
        <v>54</v>
      </c>
      <c r="BQ536" s="8" t="n">
        <v>20</v>
      </c>
      <c r="BR536" s="8" t="n">
        <v>33</v>
      </c>
      <c r="BS536" s="8" t="n">
        <v>51</v>
      </c>
      <c r="BT536" s="12" t="n">
        <f aca="false">BS536/(EA536+BS536)</f>
        <v>0.0711297071129707</v>
      </c>
      <c r="BU536" s="8" t="n">
        <v>395</v>
      </c>
      <c r="BV536" s="8" t="n">
        <v>415</v>
      </c>
      <c r="BW536" s="12" t="n">
        <f aca="false">IF(BU536+BV536&gt;0,BU536/(BU536+BV536),0)</f>
        <v>0.487654320987654</v>
      </c>
      <c r="BX536" s="8" t="n">
        <v>89</v>
      </c>
      <c r="BY536" s="8" t="n">
        <v>122</v>
      </c>
      <c r="BZ536" s="8" t="n">
        <v>155</v>
      </c>
      <c r="CA536" s="8" t="n">
        <v>157</v>
      </c>
      <c r="CB536" s="8" t="n">
        <v>151</v>
      </c>
      <c r="CC536" s="8" t="n">
        <v>136</v>
      </c>
      <c r="CD536" s="8" t="n">
        <v>137</v>
      </c>
      <c r="CE536" s="8" t="n">
        <v>135</v>
      </c>
      <c r="CF536" s="8" t="n">
        <v>105</v>
      </c>
      <c r="CG536" s="8" t="n">
        <v>128</v>
      </c>
      <c r="CH536" s="8" t="n">
        <v>246</v>
      </c>
      <c r="CI536" s="8" t="n">
        <v>247</v>
      </c>
      <c r="CJ536" s="8" t="n">
        <v>1</v>
      </c>
      <c r="CK536" s="8" t="n">
        <v>0</v>
      </c>
      <c r="CL536" s="8" t="n">
        <v>3</v>
      </c>
      <c r="CM536" s="8" t="n">
        <v>3</v>
      </c>
      <c r="CN536" s="8" t="n">
        <v>0</v>
      </c>
      <c r="CO536" s="8" t="n">
        <v>0</v>
      </c>
      <c r="CP536" s="8" t="n">
        <v>0</v>
      </c>
      <c r="CQ536" s="8" t="n">
        <v>4</v>
      </c>
      <c r="CR536" s="8" t="n">
        <v>1</v>
      </c>
      <c r="CS536" s="8" t="n">
        <v>1</v>
      </c>
      <c r="CT536" s="8" t="n">
        <v>1</v>
      </c>
      <c r="CU536" s="8" t="n">
        <v>1</v>
      </c>
      <c r="CV536" s="8" t="n">
        <v>0</v>
      </c>
      <c r="CW536" s="8" t="n">
        <v>9</v>
      </c>
      <c r="CX536" s="8" t="n">
        <v>0</v>
      </c>
      <c r="CY536" s="8" t="n">
        <v>1</v>
      </c>
      <c r="CZ536" s="8" t="n">
        <v>8</v>
      </c>
      <c r="DA536" s="8" t="n">
        <v>45</v>
      </c>
      <c r="DB536" s="8" t="n">
        <v>16</v>
      </c>
      <c r="DC536" s="8" t="n">
        <v>1</v>
      </c>
      <c r="DD536" s="8" t="n">
        <v>14</v>
      </c>
      <c r="DE536" s="8" t="n">
        <v>12</v>
      </c>
      <c r="DF536" s="8" t="n">
        <v>8</v>
      </c>
      <c r="DG536" s="8" t="n">
        <v>0</v>
      </c>
      <c r="DH536" s="8" t="n">
        <v>67</v>
      </c>
      <c r="DI536" s="8" t="n">
        <v>15</v>
      </c>
      <c r="DJ536" s="8" t="n">
        <v>14</v>
      </c>
      <c r="DK536" s="8" t="n">
        <v>15</v>
      </c>
      <c r="DL536" s="8" t="n">
        <v>14</v>
      </c>
      <c r="DM536" s="8" t="n">
        <v>1</v>
      </c>
      <c r="DN536" s="8" t="n">
        <v>13</v>
      </c>
      <c r="DO536" s="8" t="n">
        <v>12</v>
      </c>
      <c r="DP536" s="8" t="n">
        <v>1</v>
      </c>
      <c r="DQ536" s="8" t="n">
        <f aca="false">DJ536-DI536</f>
        <v>-1</v>
      </c>
      <c r="DR536" s="19" t="n">
        <v>-3.062</v>
      </c>
      <c r="DS536" s="8" t="n">
        <v>14</v>
      </c>
      <c r="DT536" s="8" t="n">
        <v>1</v>
      </c>
      <c r="DU536" s="8" t="n">
        <v>0</v>
      </c>
      <c r="DV536" s="8" t="n">
        <v>0</v>
      </c>
      <c r="DW536" s="8" t="n">
        <v>0</v>
      </c>
      <c r="DX536" s="8" t="n">
        <v>981</v>
      </c>
      <c r="DY536" s="8" t="n">
        <v>916</v>
      </c>
      <c r="DZ536" s="8" t="n">
        <v>724</v>
      </c>
      <c r="EA536" s="8" t="n">
        <v>666</v>
      </c>
      <c r="EB536" s="8" t="n">
        <v>485</v>
      </c>
      <c r="EC536" s="8" t="n">
        <v>478</v>
      </c>
      <c r="ED536" s="8" t="n">
        <v>45.02</v>
      </c>
      <c r="EE536" s="8" t="n">
        <v>41.34</v>
      </c>
      <c r="EF536" s="8" t="n">
        <v>35</v>
      </c>
      <c r="EG536" s="8" t="n">
        <v>43</v>
      </c>
      <c r="EH536" s="12" t="n">
        <f aca="false">EF536/EB536</f>
        <v>0.0721649484536082</v>
      </c>
      <c r="EI536" s="20" t="n">
        <f aca="false">1-EG536/EC536</f>
        <v>0.910041841004184</v>
      </c>
      <c r="EJ536" s="21" t="n">
        <f aca="false">EH536+EI536</f>
        <v>0.982206789457792</v>
      </c>
      <c r="EK536" s="8" t="n">
        <v>979</v>
      </c>
      <c r="EL536" s="8" t="n">
        <v>916</v>
      </c>
      <c r="EM536" s="8" t="n">
        <v>723</v>
      </c>
      <c r="EN536" s="8" t="n">
        <v>666</v>
      </c>
      <c r="EO536" s="8" t="n">
        <v>484</v>
      </c>
      <c r="EP536" s="8" t="n">
        <v>479</v>
      </c>
      <c r="EQ536" s="8" t="n">
        <v>35</v>
      </c>
      <c r="ER536" s="8" t="n">
        <v>43</v>
      </c>
      <c r="ES536" s="8" t="n">
        <v>473</v>
      </c>
      <c r="ET536" s="8" t="n">
        <v>416</v>
      </c>
      <c r="EU536" s="8" t="n">
        <v>193</v>
      </c>
      <c r="EV536" s="8" t="n">
        <v>159</v>
      </c>
      <c r="EW536" s="8" t="n">
        <v>23</v>
      </c>
      <c r="EX536" s="8" t="n">
        <v>22</v>
      </c>
      <c r="EY536" s="8" t="n">
        <v>81</v>
      </c>
      <c r="EZ536" s="8" t="n">
        <v>81</v>
      </c>
      <c r="FA536" s="8" t="n">
        <v>1.6</v>
      </c>
      <c r="FB536" s="8" t="n">
        <v>1</v>
      </c>
      <c r="FC536" s="8" t="n">
        <v>2.5</v>
      </c>
      <c r="FD536" s="19" t="n">
        <v>29.55</v>
      </c>
      <c r="FE536" s="18" t="n">
        <f aca="false">FD536/V536</f>
        <v>0.410416666666667</v>
      </c>
      <c r="FF536" s="8" t="n">
        <v>4.273</v>
      </c>
      <c r="FG536" s="8" t="n">
        <v>0.41</v>
      </c>
      <c r="FH536" s="8" t="n">
        <v>-0.06</v>
      </c>
      <c r="FI536" s="8" t="n">
        <v>0.35</v>
      </c>
      <c r="FJ536" s="8" t="n">
        <v>1</v>
      </c>
      <c r="FK536" s="8" t="n">
        <v>0</v>
      </c>
      <c r="FL536" s="8" t="n">
        <v>0</v>
      </c>
      <c r="FM536" s="8" t="n">
        <f aca="false">BL536+BS536+AH536+DT536</f>
        <v>120</v>
      </c>
      <c r="FN536" s="19" t="n">
        <f aca="false">IF(DS536&gt;0,(BL536+BR536)/DS536,0)</f>
        <v>4.85714285714286</v>
      </c>
      <c r="FO536" s="12" t="n">
        <v>0.0972920156</v>
      </c>
      <c r="FP536" s="19" t="n">
        <f aca="false">Z536-AH536/10</f>
        <v>21.7</v>
      </c>
      <c r="FQ536" s="19" t="n">
        <f aca="false">Z536+DR536/5</f>
        <v>24.3876</v>
      </c>
      <c r="FR536" s="19" t="n">
        <f aca="false">(DX536+DY536)/AL536*60</f>
        <v>118.365224625624</v>
      </c>
      <c r="FS536" s="22"/>
      <c r="FT536" s="22"/>
      <c r="FU536" s="22"/>
      <c r="FV536" s="22"/>
      <c r="FW536" s="17" t="s">
        <v>270</v>
      </c>
      <c r="FX536" s="23" t="n">
        <v>925000</v>
      </c>
      <c r="FY536" s="23" t="n">
        <v>925000</v>
      </c>
      <c r="FZ536" s="8" t="n">
        <v>73</v>
      </c>
      <c r="GA536" s="8" t="n">
        <v>17</v>
      </c>
      <c r="GB536" s="8" t="n">
        <v>8</v>
      </c>
      <c r="GC536" s="8" t="n">
        <v>25</v>
      </c>
      <c r="GD536" s="8" t="n">
        <v>-7</v>
      </c>
      <c r="GE536" s="8" t="n">
        <v>33</v>
      </c>
      <c r="GF536" s="8" t="n">
        <v>118</v>
      </c>
      <c r="GG536" s="8" t="n">
        <v>972</v>
      </c>
      <c r="GH536" s="8" t="n">
        <v>1.6</v>
      </c>
      <c r="GI536" s="8" t="n">
        <v>1</v>
      </c>
      <c r="GJ536" s="8" t="n">
        <v>2.5</v>
      </c>
      <c r="GK536" s="8" t="n">
        <f aca="false">Z536-AH536/10</f>
        <v>21.7</v>
      </c>
      <c r="GL536" s="22"/>
      <c r="GM536" s="22"/>
      <c r="GN536" s="22"/>
      <c r="GO536" s="22"/>
      <c r="GP536" s="22"/>
    </row>
    <row r="537" customFormat="false" ht="13.65" hidden="false" customHeight="true" outlineLevel="0" collapsed="false">
      <c r="A537" s="16" t="n">
        <v>31082</v>
      </c>
      <c r="B537" s="17" t="s">
        <v>2590</v>
      </c>
      <c r="C537" s="17" t="s">
        <v>460</v>
      </c>
      <c r="D537" s="17" t="s">
        <v>262</v>
      </c>
      <c r="E537" s="17" t="s">
        <v>262</v>
      </c>
      <c r="F537" s="8" t="n">
        <v>70</v>
      </c>
      <c r="G537" s="8" t="n">
        <v>195</v>
      </c>
      <c r="H537" s="22"/>
      <c r="I537" s="22"/>
      <c r="J537" s="22"/>
      <c r="K537" s="17" t="s">
        <v>273</v>
      </c>
      <c r="L537" s="8" t="n">
        <v>2009</v>
      </c>
      <c r="M537" s="8" t="n">
        <v>32</v>
      </c>
      <c r="N537" s="8" t="n">
        <v>9</v>
      </c>
      <c r="O537" s="8" t="n">
        <v>8473914</v>
      </c>
      <c r="P537" s="17" t="s">
        <v>2591</v>
      </c>
      <c r="Q537" s="17" t="s">
        <v>2592</v>
      </c>
      <c r="R537" s="17" t="s">
        <v>2593</v>
      </c>
      <c r="S537" s="17" t="s">
        <v>2576</v>
      </c>
      <c r="T537" s="17" t="s">
        <v>313</v>
      </c>
      <c r="U537" s="17" t="s">
        <v>2594</v>
      </c>
      <c r="V537" s="8" t="n">
        <v>80</v>
      </c>
      <c r="W537" s="8" t="n">
        <v>9</v>
      </c>
      <c r="X537" s="8" t="n">
        <v>14</v>
      </c>
      <c r="Y537" s="8" t="n">
        <v>6</v>
      </c>
      <c r="Z537" s="8" t="n">
        <v>23</v>
      </c>
      <c r="AA537" s="8" t="n">
        <v>0</v>
      </c>
      <c r="AB537" s="8" t="n">
        <v>0</v>
      </c>
      <c r="AC537" s="18" t="n">
        <f aca="false">Z537/V537</f>
        <v>0.2875</v>
      </c>
      <c r="AD537" s="19" t="n">
        <f aca="false">IF(FZ537&gt;V537,Z537-V537*(GC537-Z537)/(FZ537-V537),0)</f>
        <v>-8.29707112970711</v>
      </c>
      <c r="AE537" s="19" t="n">
        <v>8.721</v>
      </c>
      <c r="AF537" s="8" t="n">
        <v>-17</v>
      </c>
      <c r="AG537" s="8" t="n">
        <v>-4.7</v>
      </c>
      <c r="AH537" s="8" t="n">
        <v>10</v>
      </c>
      <c r="AI537" s="8" t="n">
        <v>1454</v>
      </c>
      <c r="AJ537" s="8" t="n">
        <v>61671</v>
      </c>
      <c r="AK537" s="19" t="n">
        <v>1027.85</v>
      </c>
      <c r="AL537" s="8" t="n">
        <v>1028.75</v>
      </c>
      <c r="AM537" s="8" t="n">
        <v>1028</v>
      </c>
      <c r="AN537" s="18" t="n">
        <f aca="false">AJ537/60/V537</f>
        <v>12.848125</v>
      </c>
      <c r="AO537" s="8" t="n">
        <v>21.51</v>
      </c>
      <c r="AP537" s="12" t="n">
        <f aca="false">IF(EF537&gt;0,Z537/EF537,0)</f>
        <v>0.676470588235294</v>
      </c>
      <c r="AQ537" s="8" t="n">
        <v>187</v>
      </c>
      <c r="AR537" s="8" t="n">
        <v>187</v>
      </c>
      <c r="AS537" s="8" t="n">
        <v>187</v>
      </c>
      <c r="AT537" s="8" t="n">
        <v>141</v>
      </c>
      <c r="AU537" s="8" t="n">
        <v>141</v>
      </c>
      <c r="AV537" s="8" t="n">
        <v>111</v>
      </c>
      <c r="AW537" s="8" t="n">
        <v>94</v>
      </c>
      <c r="AX537" s="8" t="n">
        <v>36</v>
      </c>
      <c r="AY537" s="8" t="n">
        <v>5</v>
      </c>
      <c r="AZ537" s="8" t="n">
        <v>8</v>
      </c>
      <c r="BA537" s="8" t="n">
        <f aca="false">AY537+AZ537</f>
        <v>13</v>
      </c>
      <c r="BB537" s="8" t="n">
        <v>10.72</v>
      </c>
      <c r="BC537" s="8" t="n">
        <v>35.6757</v>
      </c>
      <c r="BD537" s="19" t="n">
        <v>197.4</v>
      </c>
      <c r="BE537" s="19" t="n">
        <v>11.523082161794</v>
      </c>
      <c r="BF537" s="19" t="n">
        <f aca="false">AQ537+BD537</f>
        <v>384.4</v>
      </c>
      <c r="BG537" s="19" t="n">
        <f aca="false">IF(AL537&gt;0,BF537/AL537*60,0)</f>
        <v>22.4194410692588</v>
      </c>
      <c r="BH537" s="8" t="n">
        <v>357</v>
      </c>
      <c r="BI537" s="8" t="n">
        <v>258</v>
      </c>
      <c r="BJ537" s="8" t="n">
        <v>498</v>
      </c>
      <c r="BK537" s="12" t="n">
        <f aca="false">BH537/(BH537+BJ537)</f>
        <v>0.417543859649123</v>
      </c>
      <c r="BL537" s="8" t="n">
        <v>62</v>
      </c>
      <c r="BM537" s="8" t="n">
        <v>62</v>
      </c>
      <c r="BN537" s="8" t="n">
        <v>38</v>
      </c>
      <c r="BO537" s="8" t="n">
        <f aca="false">BM537-BN537</f>
        <v>24</v>
      </c>
      <c r="BP537" s="8" t="n">
        <v>30</v>
      </c>
      <c r="BQ537" s="8" t="n">
        <v>20</v>
      </c>
      <c r="BR537" s="8" t="n">
        <v>19</v>
      </c>
      <c r="BS537" s="8" t="n">
        <v>32</v>
      </c>
      <c r="BT537" s="12" t="n">
        <f aca="false">BS537/(EA537+BS537)</f>
        <v>0.0418848167539267</v>
      </c>
      <c r="BU537" s="8" t="n">
        <v>473</v>
      </c>
      <c r="BV537" s="8" t="n">
        <v>414</v>
      </c>
      <c r="BW537" s="12" t="n">
        <f aca="false">IF(BU537+BV537&gt;0,BU537/(BU537+BV537),0)</f>
        <v>0.53325817361894</v>
      </c>
      <c r="BX537" s="8" t="n">
        <v>221</v>
      </c>
      <c r="BY537" s="8" t="n">
        <v>207</v>
      </c>
      <c r="BZ537" s="8" t="n">
        <v>119</v>
      </c>
      <c r="CA537" s="8" t="n">
        <v>98</v>
      </c>
      <c r="CB537" s="8" t="n">
        <v>133</v>
      </c>
      <c r="CC537" s="8" t="n">
        <v>109</v>
      </c>
      <c r="CD537" s="8" t="n">
        <v>162</v>
      </c>
      <c r="CE537" s="8" t="n">
        <v>116</v>
      </c>
      <c r="CF537" s="8" t="n">
        <v>164</v>
      </c>
      <c r="CG537" s="8" t="n">
        <v>168</v>
      </c>
      <c r="CH537" s="8" t="n">
        <v>249</v>
      </c>
      <c r="CI537" s="8" t="n">
        <v>216</v>
      </c>
      <c r="CJ537" s="8" t="n">
        <v>0</v>
      </c>
      <c r="CK537" s="8" t="n">
        <v>1</v>
      </c>
      <c r="CL537" s="8" t="n">
        <v>0</v>
      </c>
      <c r="CM537" s="8" t="n">
        <v>1</v>
      </c>
      <c r="CN537" s="8" t="n">
        <v>0</v>
      </c>
      <c r="CO537" s="8" t="n">
        <v>0</v>
      </c>
      <c r="CP537" s="8" t="n">
        <v>0</v>
      </c>
      <c r="CQ537" s="8" t="n">
        <v>0</v>
      </c>
      <c r="CR537" s="8" t="n">
        <v>0</v>
      </c>
      <c r="CS537" s="8" t="n">
        <v>2</v>
      </c>
      <c r="CT537" s="8" t="n">
        <v>3</v>
      </c>
      <c r="CU537" s="8" t="n">
        <v>0</v>
      </c>
      <c r="CV537" s="8" t="n">
        <v>0</v>
      </c>
      <c r="CW537" s="8" t="n">
        <v>4</v>
      </c>
      <c r="CX537" s="8" t="n">
        <v>0</v>
      </c>
      <c r="CY537" s="8" t="n">
        <v>3</v>
      </c>
      <c r="CZ537" s="8" t="n">
        <v>0</v>
      </c>
      <c r="DA537" s="8" t="n">
        <v>27</v>
      </c>
      <c r="DB537" s="8" t="n">
        <v>8</v>
      </c>
      <c r="DC537" s="8" t="n">
        <v>1</v>
      </c>
      <c r="DD537" s="8" t="n">
        <v>17</v>
      </c>
      <c r="DE537" s="8" t="n">
        <v>24</v>
      </c>
      <c r="DF537" s="8" t="n">
        <v>5</v>
      </c>
      <c r="DG537" s="8" t="n">
        <v>2</v>
      </c>
      <c r="DH537" s="8" t="n">
        <v>54</v>
      </c>
      <c r="DI537" s="8" t="n">
        <v>5</v>
      </c>
      <c r="DJ537" s="8" t="n">
        <v>1</v>
      </c>
      <c r="DK537" s="8" t="n">
        <v>4</v>
      </c>
      <c r="DL537" s="8" t="n">
        <v>4</v>
      </c>
      <c r="DM537" s="8" t="n">
        <v>0</v>
      </c>
      <c r="DN537" s="8" t="n">
        <v>1</v>
      </c>
      <c r="DO537" s="8" t="n">
        <v>1</v>
      </c>
      <c r="DP537" s="8" t="n">
        <v>0</v>
      </c>
      <c r="DQ537" s="8" t="n">
        <f aca="false">DJ537-DI537</f>
        <v>-4</v>
      </c>
      <c r="DR537" s="19" t="n">
        <v>-4.024</v>
      </c>
      <c r="DS537" s="8" t="n">
        <v>5</v>
      </c>
      <c r="DT537" s="8" t="n">
        <v>0</v>
      </c>
      <c r="DU537" s="8" t="n">
        <v>0</v>
      </c>
      <c r="DV537" s="8" t="n">
        <v>0</v>
      </c>
      <c r="DW537" s="8" t="n">
        <v>0</v>
      </c>
      <c r="DX537" s="8" t="n">
        <v>972</v>
      </c>
      <c r="DY537" s="8" t="n">
        <v>994</v>
      </c>
      <c r="DZ537" s="8" t="n">
        <v>717</v>
      </c>
      <c r="EA537" s="8" t="n">
        <v>732</v>
      </c>
      <c r="EB537" s="8" t="n">
        <v>516</v>
      </c>
      <c r="EC537" s="8" t="n">
        <v>537</v>
      </c>
      <c r="ED537" s="8" t="n">
        <v>49</v>
      </c>
      <c r="EE537" s="8" t="n">
        <v>58.05</v>
      </c>
      <c r="EF537" s="8" t="n">
        <v>34</v>
      </c>
      <c r="EG537" s="8" t="n">
        <v>64</v>
      </c>
      <c r="EH537" s="12" t="n">
        <f aca="false">EF537/EB537</f>
        <v>0.0658914728682171</v>
      </c>
      <c r="EI537" s="20" t="n">
        <f aca="false">1-EG537/EC537</f>
        <v>0.880819366852886</v>
      </c>
      <c r="EJ537" s="21" t="n">
        <f aca="false">EH537+EI537</f>
        <v>0.946710839721104</v>
      </c>
      <c r="EK537" s="8" t="n">
        <v>971</v>
      </c>
      <c r="EL537" s="8" t="n">
        <v>992</v>
      </c>
      <c r="EM537" s="8" t="n">
        <v>714</v>
      </c>
      <c r="EN537" s="8" t="n">
        <v>729</v>
      </c>
      <c r="EO537" s="8" t="n">
        <v>513</v>
      </c>
      <c r="EP537" s="8" t="n">
        <v>533</v>
      </c>
      <c r="EQ537" s="8" t="n">
        <v>34</v>
      </c>
      <c r="ER537" s="8" t="n">
        <v>62</v>
      </c>
      <c r="ES537" s="8" t="n">
        <v>476</v>
      </c>
      <c r="ET537" s="8" t="n">
        <v>504</v>
      </c>
      <c r="EU537" s="8" t="n">
        <v>177</v>
      </c>
      <c r="EV537" s="8" t="n">
        <v>203</v>
      </c>
      <c r="EW537" s="8" t="n">
        <v>16</v>
      </c>
      <c r="EX537" s="8" t="n">
        <v>33</v>
      </c>
      <c r="EY537" s="8" t="n">
        <v>56</v>
      </c>
      <c r="EZ537" s="8" t="n">
        <v>32</v>
      </c>
      <c r="FA537" s="8" t="n">
        <v>0.4</v>
      </c>
      <c r="FB537" s="8" t="n">
        <v>0.5</v>
      </c>
      <c r="FC537" s="8" t="n">
        <v>0.9</v>
      </c>
      <c r="FD537" s="19" t="n">
        <v>20.16</v>
      </c>
      <c r="FE537" s="18" t="n">
        <f aca="false">FD537/V537</f>
        <v>0.252</v>
      </c>
      <c r="FF537" s="8" t="n">
        <v>1.3485</v>
      </c>
      <c r="FG537" s="8" t="n">
        <v>-0.18</v>
      </c>
      <c r="FH537" s="8" t="n">
        <v>0.05</v>
      </c>
      <c r="FI537" s="8" t="n">
        <v>-0.12</v>
      </c>
      <c r="FJ537" s="8" t="n">
        <v>1</v>
      </c>
      <c r="FK537" s="8" t="n">
        <v>0</v>
      </c>
      <c r="FL537" s="8" t="n">
        <v>0</v>
      </c>
      <c r="FM537" s="8" t="n">
        <f aca="false">BL537+BS537+AH537+DT537</f>
        <v>104</v>
      </c>
      <c r="FN537" s="19" t="n">
        <f aca="false">IF(DS537&gt;0,(BL537+BR537)/DS537,0)</f>
        <v>16.2</v>
      </c>
      <c r="FO537" s="12" t="n">
        <v>0.066918905</v>
      </c>
      <c r="FP537" s="19" t="n">
        <f aca="false">Z537-AH537/10</f>
        <v>22</v>
      </c>
      <c r="FQ537" s="19" t="n">
        <f aca="false">Z537+DR537/5</f>
        <v>22.1952</v>
      </c>
      <c r="FR537" s="19" t="n">
        <f aca="false">(DX537+DY537)/AL537*60</f>
        <v>114.663426488457</v>
      </c>
      <c r="FS537" s="22"/>
      <c r="FT537" s="22"/>
      <c r="FU537" s="22"/>
      <c r="FV537" s="22"/>
      <c r="FW537" s="17" t="s">
        <v>280</v>
      </c>
      <c r="FX537" s="23" t="n">
        <v>1800000</v>
      </c>
      <c r="FY537" s="23" t="n">
        <v>1800000</v>
      </c>
      <c r="FZ537" s="8" t="n">
        <v>558</v>
      </c>
      <c r="GA537" s="8" t="n">
        <v>93</v>
      </c>
      <c r="GB537" s="8" t="n">
        <v>117</v>
      </c>
      <c r="GC537" s="8" t="n">
        <v>210</v>
      </c>
      <c r="GD537" s="8" t="n">
        <v>-48</v>
      </c>
      <c r="GE537" s="8" t="n">
        <v>90</v>
      </c>
      <c r="GF537" s="8" t="n">
        <v>866</v>
      </c>
      <c r="GG537" s="8" t="n">
        <v>8096</v>
      </c>
      <c r="GH537" s="8" t="n">
        <v>10.9</v>
      </c>
      <c r="GI537" s="8" t="n">
        <v>7.2</v>
      </c>
      <c r="GJ537" s="8" t="n">
        <v>18.1</v>
      </c>
      <c r="GK537" s="8" t="n">
        <f aca="false">Z537-AH537/10</f>
        <v>22</v>
      </c>
      <c r="GL537" s="22"/>
      <c r="GM537" s="22"/>
      <c r="GN537" s="22"/>
      <c r="GO537" s="22"/>
      <c r="GP537" s="22"/>
    </row>
    <row r="538" customFormat="false" ht="13.65" hidden="false" customHeight="true" outlineLevel="0" collapsed="false">
      <c r="A538" s="16" t="n">
        <v>33614</v>
      </c>
      <c r="B538" s="17" t="s">
        <v>1294</v>
      </c>
      <c r="C538" s="17" t="s">
        <v>460</v>
      </c>
      <c r="D538" s="17" t="s">
        <v>262</v>
      </c>
      <c r="E538" s="17" t="s">
        <v>262</v>
      </c>
      <c r="F538" s="8" t="n">
        <v>73</v>
      </c>
      <c r="G538" s="8" t="n">
        <v>200</v>
      </c>
      <c r="H538" s="8" t="n">
        <v>2010</v>
      </c>
      <c r="I538" s="8" t="n">
        <v>1</v>
      </c>
      <c r="J538" s="8" t="n">
        <v>23</v>
      </c>
      <c r="K538" s="17" t="s">
        <v>273</v>
      </c>
      <c r="L538" s="8" t="n">
        <v>2012</v>
      </c>
      <c r="M538" s="8" t="n">
        <v>26</v>
      </c>
      <c r="N538" s="8" t="n">
        <v>6</v>
      </c>
      <c r="O538" s="8" t="n">
        <v>8475796</v>
      </c>
      <c r="P538" s="17" t="s">
        <v>2595</v>
      </c>
      <c r="Q538" s="17" t="s">
        <v>2596</v>
      </c>
      <c r="R538" s="17" t="s">
        <v>2597</v>
      </c>
      <c r="S538" s="17" t="s">
        <v>2576</v>
      </c>
      <c r="T538" s="17" t="s">
        <v>278</v>
      </c>
      <c r="U538" s="17" t="s">
        <v>279</v>
      </c>
      <c r="V538" s="8" t="n">
        <v>82</v>
      </c>
      <c r="W538" s="8" t="n">
        <v>3</v>
      </c>
      <c r="X538" s="8" t="n">
        <v>13</v>
      </c>
      <c r="Y538" s="8" t="n">
        <v>9</v>
      </c>
      <c r="Z538" s="8" t="n">
        <v>16</v>
      </c>
      <c r="AA538" s="8" t="n">
        <v>13</v>
      </c>
      <c r="AB538" s="8" t="n">
        <v>62</v>
      </c>
      <c r="AC538" s="18" t="n">
        <f aca="false">Z538/V538</f>
        <v>0.195121951219512</v>
      </c>
      <c r="AD538" s="19" t="n">
        <f aca="false">IF(FZ538&gt;V538,Z538-V538*(GC538-Z538)/(FZ538-V538),0)</f>
        <v>-1.03381642512077</v>
      </c>
      <c r="AE538" s="19" t="n">
        <v>5.283</v>
      </c>
      <c r="AF538" s="8" t="n">
        <v>-8</v>
      </c>
      <c r="AG538" s="8" t="n">
        <v>-0.3</v>
      </c>
      <c r="AH538" s="8" t="n">
        <v>20</v>
      </c>
      <c r="AI538" s="8" t="n">
        <v>2118</v>
      </c>
      <c r="AJ538" s="8" t="n">
        <v>92305</v>
      </c>
      <c r="AK538" s="19" t="n">
        <v>1538.4166666667</v>
      </c>
      <c r="AL538" s="8" t="n">
        <v>1538.42</v>
      </c>
      <c r="AM538" s="8" t="n">
        <v>1538</v>
      </c>
      <c r="AN538" s="18" t="n">
        <f aca="false">AJ538/60/V538</f>
        <v>18.7611788617886</v>
      </c>
      <c r="AO538" s="8" t="n">
        <v>31.37</v>
      </c>
      <c r="AP538" s="12" t="n">
        <f aca="false">IF(EF538&gt;0,Z538/EF538,0)</f>
        <v>0.246153846153846</v>
      </c>
      <c r="AQ538" s="8" t="n">
        <v>205</v>
      </c>
      <c r="AR538" s="8" t="n">
        <v>205</v>
      </c>
      <c r="AS538" s="8" t="n">
        <v>205</v>
      </c>
      <c r="AT538" s="8" t="n">
        <v>144</v>
      </c>
      <c r="AU538" s="8" t="n">
        <v>144</v>
      </c>
      <c r="AV538" s="8" t="n">
        <v>106</v>
      </c>
      <c r="AW538" s="8" t="n">
        <v>56</v>
      </c>
      <c r="AX538" s="8" t="n">
        <v>11</v>
      </c>
      <c r="AY538" s="8" t="n">
        <v>3</v>
      </c>
      <c r="AZ538" s="8" t="n">
        <v>11</v>
      </c>
      <c r="BA538" s="8" t="n">
        <f aca="false">AY538+AZ538</f>
        <v>14</v>
      </c>
      <c r="BB538" s="8" t="n">
        <v>5.67</v>
      </c>
      <c r="BC538" s="8" t="n">
        <v>46.0943</v>
      </c>
      <c r="BD538" s="19" t="n">
        <v>188.9</v>
      </c>
      <c r="BE538" s="19" t="n">
        <v>7.36731488001717</v>
      </c>
      <c r="BF538" s="19" t="n">
        <f aca="false">AQ538+BD538</f>
        <v>393.9</v>
      </c>
      <c r="BG538" s="19" t="n">
        <f aca="false">IF(AL538&gt;0,BF538/AL538*60,0)</f>
        <v>15.3625147878993</v>
      </c>
      <c r="BH538" s="8" t="n">
        <v>394</v>
      </c>
      <c r="BI538" s="8" t="n">
        <v>548</v>
      </c>
      <c r="BJ538" s="8" t="n">
        <v>657</v>
      </c>
      <c r="BK538" s="12" t="n">
        <f aca="false">BH538/(BH538+BJ538)</f>
        <v>0.37488106565176</v>
      </c>
      <c r="BL538" s="8" t="n">
        <v>102</v>
      </c>
      <c r="BM538" s="8" t="n">
        <v>102</v>
      </c>
      <c r="BN538" s="8" t="n">
        <v>82</v>
      </c>
      <c r="BO538" s="8" t="n">
        <f aca="false">BM538-BN538</f>
        <v>20</v>
      </c>
      <c r="BP538" s="8" t="n">
        <v>38</v>
      </c>
      <c r="BQ538" s="8" t="n">
        <v>63</v>
      </c>
      <c r="BR538" s="8" t="n">
        <v>35</v>
      </c>
      <c r="BS538" s="8" t="n">
        <v>123</v>
      </c>
      <c r="BT538" s="12" t="n">
        <f aca="false">BS538/(EA538+BS538)</f>
        <v>0.0898466033601169</v>
      </c>
      <c r="BU538" s="8" t="n">
        <v>0</v>
      </c>
      <c r="BV538" s="8" t="n">
        <v>0</v>
      </c>
      <c r="BW538" s="12" t="n">
        <f aca="false">IF(BU538+BV538&gt;0,BU538/(BU538+BV538),0)</f>
        <v>0</v>
      </c>
      <c r="BX538" s="8" t="n">
        <v>0</v>
      </c>
      <c r="BY538" s="8" t="n">
        <v>0</v>
      </c>
      <c r="BZ538" s="8" t="n">
        <v>0</v>
      </c>
      <c r="CA538" s="8" t="n">
        <v>0</v>
      </c>
      <c r="CB538" s="8" t="n">
        <v>0</v>
      </c>
      <c r="CC538" s="8" t="n">
        <v>0</v>
      </c>
      <c r="CD538" s="8" t="n">
        <v>0</v>
      </c>
      <c r="CE538" s="8" t="n">
        <v>0</v>
      </c>
      <c r="CF538" s="8" t="n">
        <v>0</v>
      </c>
      <c r="CG538" s="8" t="n">
        <v>0</v>
      </c>
      <c r="CH538" s="8" t="n">
        <v>0</v>
      </c>
      <c r="CI538" s="8" t="n">
        <v>0</v>
      </c>
      <c r="CJ538" s="8" t="n">
        <v>0</v>
      </c>
      <c r="CK538" s="8" t="n">
        <v>0</v>
      </c>
      <c r="CL538" s="8" t="n">
        <v>2</v>
      </c>
      <c r="CM538" s="8" t="n">
        <v>0</v>
      </c>
      <c r="CN538" s="8" t="n">
        <v>0</v>
      </c>
      <c r="CO538" s="8" t="n">
        <v>0</v>
      </c>
      <c r="CP538" s="8" t="n">
        <v>0</v>
      </c>
      <c r="CQ538" s="8" t="n">
        <v>1</v>
      </c>
      <c r="CR538" s="8" t="n">
        <v>0</v>
      </c>
      <c r="CS538" s="8" t="n">
        <v>1</v>
      </c>
      <c r="CT538" s="8" t="n">
        <v>1</v>
      </c>
      <c r="CU538" s="8" t="n">
        <v>0</v>
      </c>
      <c r="CV538" s="8" t="n">
        <v>0</v>
      </c>
      <c r="CW538" s="8" t="n">
        <v>0</v>
      </c>
      <c r="CX538" s="8" t="n">
        <v>0</v>
      </c>
      <c r="CY538" s="8" t="n">
        <v>1</v>
      </c>
      <c r="CZ538" s="8" t="n">
        <v>1</v>
      </c>
      <c r="DA538" s="8" t="n">
        <v>36</v>
      </c>
      <c r="DB538" s="8" t="n">
        <v>2</v>
      </c>
      <c r="DC538" s="8" t="n">
        <v>0</v>
      </c>
      <c r="DD538" s="8" t="n">
        <v>39</v>
      </c>
      <c r="DE538" s="8" t="n">
        <v>26</v>
      </c>
      <c r="DF538" s="8" t="n">
        <v>1</v>
      </c>
      <c r="DG538" s="8" t="n">
        <v>0</v>
      </c>
      <c r="DH538" s="8" t="n">
        <v>38</v>
      </c>
      <c r="DI538" s="8" t="n">
        <v>10</v>
      </c>
      <c r="DJ538" s="8" t="n">
        <v>15</v>
      </c>
      <c r="DK538" s="8" t="n">
        <v>10</v>
      </c>
      <c r="DL538" s="8" t="n">
        <v>10</v>
      </c>
      <c r="DM538" s="8" t="n">
        <v>0</v>
      </c>
      <c r="DN538" s="8" t="n">
        <v>13</v>
      </c>
      <c r="DO538" s="8" t="n">
        <v>13</v>
      </c>
      <c r="DP538" s="8" t="n">
        <v>0</v>
      </c>
      <c r="DQ538" s="8" t="n">
        <f aca="false">DJ538-DI538</f>
        <v>5</v>
      </c>
      <c r="DR538" s="19" t="n">
        <v>10.067</v>
      </c>
      <c r="DS538" s="8" t="n">
        <v>10</v>
      </c>
      <c r="DT538" s="8" t="n">
        <v>0</v>
      </c>
      <c r="DU538" s="8" t="n">
        <v>0</v>
      </c>
      <c r="DV538" s="8" t="n">
        <v>0</v>
      </c>
      <c r="DW538" s="8" t="n">
        <v>0</v>
      </c>
      <c r="DX538" s="8" t="n">
        <v>1343</v>
      </c>
      <c r="DY538" s="8" t="n">
        <v>1670</v>
      </c>
      <c r="DZ538" s="8" t="n">
        <v>1054</v>
      </c>
      <c r="EA538" s="8" t="n">
        <v>1246</v>
      </c>
      <c r="EB538" s="8" t="n">
        <v>784</v>
      </c>
      <c r="EC538" s="8" t="n">
        <v>941</v>
      </c>
      <c r="ED538" s="8" t="n">
        <v>59.53</v>
      </c>
      <c r="EE538" s="8" t="n">
        <v>77.55</v>
      </c>
      <c r="EF538" s="8" t="n">
        <v>65</v>
      </c>
      <c r="EG538" s="8" t="n">
        <v>96</v>
      </c>
      <c r="EH538" s="12" t="n">
        <f aca="false">EF538/EB538</f>
        <v>0.0829081632653061</v>
      </c>
      <c r="EI538" s="20" t="n">
        <f aca="false">1-EG538/EC538</f>
        <v>0.89798087141339</v>
      </c>
      <c r="EJ538" s="21" t="n">
        <f aca="false">EH538+EI538</f>
        <v>0.980889034678696</v>
      </c>
      <c r="EK538" s="8" t="n">
        <v>1348</v>
      </c>
      <c r="EL538" s="8" t="n">
        <v>1673</v>
      </c>
      <c r="EM538" s="8" t="n">
        <v>1055</v>
      </c>
      <c r="EN538" s="8" t="n">
        <v>1249</v>
      </c>
      <c r="EO538" s="8" t="n">
        <v>787</v>
      </c>
      <c r="EP538" s="8" t="n">
        <v>944</v>
      </c>
      <c r="EQ538" s="8" t="n">
        <v>65</v>
      </c>
      <c r="ER538" s="8" t="n">
        <v>96</v>
      </c>
      <c r="ES538" s="8" t="n">
        <v>647</v>
      </c>
      <c r="ET538" s="8" t="n">
        <v>813</v>
      </c>
      <c r="EU538" s="8" t="n">
        <v>236</v>
      </c>
      <c r="EV538" s="8" t="n">
        <v>301</v>
      </c>
      <c r="EW538" s="8" t="n">
        <v>40</v>
      </c>
      <c r="EX538" s="8" t="n">
        <v>55</v>
      </c>
      <c r="EY538" s="8" t="n">
        <v>108</v>
      </c>
      <c r="EZ538" s="8" t="n">
        <v>123</v>
      </c>
      <c r="FA538" s="8" t="n">
        <v>0</v>
      </c>
      <c r="FB538" s="8" t="n">
        <v>2.6</v>
      </c>
      <c r="FC538" s="8" t="n">
        <v>2.6</v>
      </c>
      <c r="FD538" s="19" t="n">
        <v>21.85</v>
      </c>
      <c r="FE538" s="18" t="n">
        <f aca="false">FD538/V538</f>
        <v>0.266463414634146</v>
      </c>
      <c r="FF538" s="8" t="n">
        <v>0.4629</v>
      </c>
      <c r="FG538" s="8" t="n">
        <v>-0.14</v>
      </c>
      <c r="FH538" s="8" t="n">
        <v>0.07</v>
      </c>
      <c r="FI538" s="8" t="n">
        <v>-0.08</v>
      </c>
      <c r="FJ538" s="22"/>
      <c r="FK538" s="22"/>
      <c r="FL538" s="22"/>
      <c r="FM538" s="8" t="n">
        <f aca="false">BL538+BS538+AH538+DT538</f>
        <v>245</v>
      </c>
      <c r="FN538" s="19" t="n">
        <f aca="false">IF(DS538&gt;0,(BL538+BR538)/DS538,0)</f>
        <v>13.7</v>
      </c>
      <c r="FO538" s="12" t="n">
        <v>0.0123966942</v>
      </c>
      <c r="FP538" s="19" t="n">
        <f aca="false">Z538-AH538/10</f>
        <v>14</v>
      </c>
      <c r="FQ538" s="19" t="n">
        <f aca="false">Z538+DR538/5</f>
        <v>18.0134</v>
      </c>
      <c r="FR538" s="19" t="n">
        <f aca="false">(DX538+DY538)/AL538*60</f>
        <v>117.510172774665</v>
      </c>
      <c r="FS538" s="22"/>
      <c r="FT538" s="22"/>
      <c r="FU538" s="22"/>
      <c r="FV538" s="22"/>
      <c r="FW538" s="17" t="s">
        <v>280</v>
      </c>
      <c r="FX538" s="23" t="n">
        <v>1950000</v>
      </c>
      <c r="FY538" s="23" t="n">
        <v>2733333</v>
      </c>
      <c r="FZ538" s="8" t="n">
        <v>289</v>
      </c>
      <c r="GA538" s="8" t="n">
        <v>12</v>
      </c>
      <c r="GB538" s="8" t="n">
        <v>47</v>
      </c>
      <c r="GC538" s="8" t="n">
        <v>59</v>
      </c>
      <c r="GD538" s="8" t="n">
        <v>-23</v>
      </c>
      <c r="GE538" s="8" t="n">
        <v>80</v>
      </c>
      <c r="GF538" s="8" t="n">
        <v>312</v>
      </c>
      <c r="GG538" s="8" t="n">
        <v>5235</v>
      </c>
      <c r="GH538" s="8" t="n">
        <v>1.3</v>
      </c>
      <c r="GI538" s="8" t="n">
        <v>10.8</v>
      </c>
      <c r="GJ538" s="8" t="n">
        <v>12.1</v>
      </c>
      <c r="GK538" s="8" t="n">
        <f aca="false">Z538-AH538/10</f>
        <v>14</v>
      </c>
      <c r="GL538" s="22"/>
      <c r="GM538" s="22"/>
      <c r="GN538" s="22"/>
      <c r="GO538" s="22"/>
      <c r="GP538" s="22"/>
    </row>
    <row r="539" customFormat="false" ht="13.65" hidden="false" customHeight="true" outlineLevel="0" collapsed="false">
      <c r="A539" s="16" t="n">
        <v>34043</v>
      </c>
      <c r="B539" s="17" t="s">
        <v>2238</v>
      </c>
      <c r="C539" s="17" t="s">
        <v>272</v>
      </c>
      <c r="D539" s="17" t="s">
        <v>262</v>
      </c>
      <c r="E539" s="17" t="s">
        <v>262</v>
      </c>
      <c r="F539" s="8" t="n">
        <v>75</v>
      </c>
      <c r="G539" s="8" t="n">
        <v>207</v>
      </c>
      <c r="H539" s="8" t="n">
        <v>2011</v>
      </c>
      <c r="I539" s="8" t="n">
        <v>1</v>
      </c>
      <c r="J539" s="8" t="n">
        <v>7</v>
      </c>
      <c r="K539" s="17" t="s">
        <v>273</v>
      </c>
      <c r="L539" s="8" t="n">
        <v>2011</v>
      </c>
      <c r="M539" s="8" t="n">
        <v>24</v>
      </c>
      <c r="N539" s="8" t="n">
        <v>7</v>
      </c>
      <c r="O539" s="8" t="n">
        <v>8476460</v>
      </c>
      <c r="P539" s="17" t="s">
        <v>2598</v>
      </c>
      <c r="Q539" s="17" t="s">
        <v>2599</v>
      </c>
      <c r="R539" s="17" t="s">
        <v>2600</v>
      </c>
      <c r="S539" s="17" t="s">
        <v>2576</v>
      </c>
      <c r="T539" s="17" t="s">
        <v>313</v>
      </c>
      <c r="U539" s="17" t="s">
        <v>332</v>
      </c>
      <c r="V539" s="8" t="n">
        <v>60</v>
      </c>
      <c r="W539" s="8" t="n">
        <v>23</v>
      </c>
      <c r="X539" s="8" t="n">
        <v>37</v>
      </c>
      <c r="Y539" s="8" t="n">
        <v>24</v>
      </c>
      <c r="Z539" s="8" t="n">
        <v>60</v>
      </c>
      <c r="AA539" s="8" t="n">
        <v>3</v>
      </c>
      <c r="AB539" s="8" t="n">
        <v>31</v>
      </c>
      <c r="AC539" s="18" t="n">
        <f aca="false">Z539/V539</f>
        <v>1</v>
      </c>
      <c r="AD539" s="19" t="n">
        <f aca="false">IF(FZ539&gt;V539,Z539-V539*(GC539-Z539)/(FZ539-V539),0)</f>
        <v>15.4901960784314</v>
      </c>
      <c r="AE539" s="19" t="n">
        <v>22.432</v>
      </c>
      <c r="AF539" s="8" t="n">
        <v>19</v>
      </c>
      <c r="AG539" s="8" t="n">
        <v>12.3</v>
      </c>
      <c r="AH539" s="8" t="n">
        <v>18</v>
      </c>
      <c r="AI539" s="8" t="n">
        <v>1475</v>
      </c>
      <c r="AJ539" s="8" t="n">
        <v>74442</v>
      </c>
      <c r="AK539" s="19" t="n">
        <v>1240.7</v>
      </c>
      <c r="AL539" s="8" t="n">
        <v>1240.7</v>
      </c>
      <c r="AM539" s="8" t="n">
        <v>1241</v>
      </c>
      <c r="AN539" s="18" t="n">
        <f aca="false">AJ539/60/V539</f>
        <v>20.6783333333333</v>
      </c>
      <c r="AO539" s="8" t="n">
        <v>34.22</v>
      </c>
      <c r="AP539" s="12" t="n">
        <f aca="false">IF(EF539&gt;0,Z539/EF539,0)</f>
        <v>0.631578947368421</v>
      </c>
      <c r="AQ539" s="8" t="n">
        <v>216</v>
      </c>
      <c r="AR539" s="8" t="n">
        <v>216</v>
      </c>
      <c r="AS539" s="8" t="n">
        <v>216</v>
      </c>
      <c r="AT539" s="8" t="n">
        <v>176</v>
      </c>
      <c r="AU539" s="8" t="n">
        <v>176</v>
      </c>
      <c r="AV539" s="8" t="n">
        <v>125</v>
      </c>
      <c r="AW539" s="8" t="n">
        <v>163</v>
      </c>
      <c r="AX539" s="8" t="n">
        <v>74</v>
      </c>
      <c r="AY539" s="8" t="n">
        <v>5</v>
      </c>
      <c r="AZ539" s="8" t="n">
        <v>12</v>
      </c>
      <c r="BA539" s="8" t="n">
        <f aca="false">AY539+AZ539</f>
        <v>17</v>
      </c>
      <c r="BB539" s="8" t="n">
        <v>17.43</v>
      </c>
      <c r="BC539" s="8" t="n">
        <v>25.32</v>
      </c>
      <c r="BD539" s="19" t="n">
        <v>403.3</v>
      </c>
      <c r="BE539" s="19" t="n">
        <v>19.5035060852744</v>
      </c>
      <c r="BF539" s="19" t="n">
        <f aca="false">AQ539+BD539</f>
        <v>619.3</v>
      </c>
      <c r="BG539" s="19" t="n">
        <f aca="false">IF(AL539&gt;0,BF539/AL539*60,0)</f>
        <v>29.9492222132667</v>
      </c>
      <c r="BH539" s="8" t="n">
        <v>536</v>
      </c>
      <c r="BI539" s="8" t="n">
        <v>412</v>
      </c>
      <c r="BJ539" s="8" t="n">
        <v>352</v>
      </c>
      <c r="BK539" s="12" t="n">
        <f aca="false">BH539/(BH539+BJ539)</f>
        <v>0.603603603603604</v>
      </c>
      <c r="BL539" s="8" t="n">
        <v>57</v>
      </c>
      <c r="BM539" s="8" t="n">
        <v>56</v>
      </c>
      <c r="BN539" s="8" t="n">
        <v>105</v>
      </c>
      <c r="BO539" s="8" t="n">
        <f aca="false">BM539-BN539</f>
        <v>-49</v>
      </c>
      <c r="BP539" s="8" t="n">
        <v>51</v>
      </c>
      <c r="BQ539" s="8" t="n">
        <v>33</v>
      </c>
      <c r="BR539" s="8" t="n">
        <v>47</v>
      </c>
      <c r="BS539" s="8" t="n">
        <v>31</v>
      </c>
      <c r="BT539" s="12" t="n">
        <f aca="false">BS539/(EA539+BS539)</f>
        <v>0.0353881278538813</v>
      </c>
      <c r="BU539" s="8" t="n">
        <v>594</v>
      </c>
      <c r="BV539" s="8" t="n">
        <v>565</v>
      </c>
      <c r="BW539" s="12" t="n">
        <f aca="false">IF(BU539+BV539&gt;0,BU539/(BU539+BV539),0)</f>
        <v>0.51251078515962</v>
      </c>
      <c r="BX539" s="8" t="n">
        <v>157</v>
      </c>
      <c r="BY539" s="8" t="n">
        <v>163</v>
      </c>
      <c r="BZ539" s="8" t="n">
        <v>194</v>
      </c>
      <c r="CA539" s="8" t="n">
        <v>196</v>
      </c>
      <c r="CB539" s="8" t="n">
        <v>243</v>
      </c>
      <c r="CC539" s="8" t="n">
        <v>206</v>
      </c>
      <c r="CD539" s="8" t="n">
        <v>148</v>
      </c>
      <c r="CE539" s="8" t="n">
        <v>173</v>
      </c>
      <c r="CF539" s="8" t="n">
        <v>209</v>
      </c>
      <c r="CG539" s="8" t="n">
        <v>194</v>
      </c>
      <c r="CH539" s="8" t="n">
        <v>342</v>
      </c>
      <c r="CI539" s="8" t="n">
        <v>325</v>
      </c>
      <c r="CJ539" s="8" t="n">
        <v>1</v>
      </c>
      <c r="CK539" s="8" t="n">
        <v>0</v>
      </c>
      <c r="CL539" s="8" t="n">
        <v>5</v>
      </c>
      <c r="CM539" s="8" t="n">
        <v>3</v>
      </c>
      <c r="CN539" s="8" t="n">
        <v>2</v>
      </c>
      <c r="CO539" s="8" t="n">
        <v>0</v>
      </c>
      <c r="CP539" s="8" t="n">
        <v>0</v>
      </c>
      <c r="CQ539" s="8" t="n">
        <v>1</v>
      </c>
      <c r="CR539" s="8" t="n">
        <v>1</v>
      </c>
      <c r="CS539" s="8" t="n">
        <v>4</v>
      </c>
      <c r="CT539" s="8" t="n">
        <v>8</v>
      </c>
      <c r="CU539" s="8" t="n">
        <v>0</v>
      </c>
      <c r="CV539" s="8" t="n">
        <v>0</v>
      </c>
      <c r="CW539" s="8" t="n">
        <v>9</v>
      </c>
      <c r="CX539" s="8" t="n">
        <v>1</v>
      </c>
      <c r="CY539" s="8" t="n">
        <v>6</v>
      </c>
      <c r="CZ539" s="8" t="n">
        <v>10</v>
      </c>
      <c r="DA539" s="8" t="n">
        <v>34</v>
      </c>
      <c r="DB539" s="8" t="n">
        <v>10</v>
      </c>
      <c r="DC539" s="8" t="n">
        <v>6</v>
      </c>
      <c r="DD539" s="8" t="n">
        <v>15</v>
      </c>
      <c r="DE539" s="8" t="n">
        <v>18</v>
      </c>
      <c r="DF539" s="8" t="n">
        <v>6</v>
      </c>
      <c r="DG539" s="8" t="n">
        <v>0</v>
      </c>
      <c r="DH539" s="8" t="n">
        <v>70</v>
      </c>
      <c r="DI539" s="8" t="n">
        <v>9</v>
      </c>
      <c r="DJ539" s="8" t="n">
        <v>15</v>
      </c>
      <c r="DK539" s="8" t="n">
        <v>9</v>
      </c>
      <c r="DL539" s="8" t="n">
        <v>9</v>
      </c>
      <c r="DM539" s="8" t="n">
        <v>0</v>
      </c>
      <c r="DN539" s="8" t="n">
        <v>15</v>
      </c>
      <c r="DO539" s="8" t="n">
        <v>15</v>
      </c>
      <c r="DP539" s="8" t="n">
        <v>0</v>
      </c>
      <c r="DQ539" s="8" t="n">
        <f aca="false">DJ539-DI539</f>
        <v>6</v>
      </c>
      <c r="DR539" s="19" t="n">
        <v>1.318</v>
      </c>
      <c r="DS539" s="8" t="n">
        <v>9</v>
      </c>
      <c r="DT539" s="8" t="n">
        <v>0</v>
      </c>
      <c r="DU539" s="8" t="n">
        <v>0</v>
      </c>
      <c r="DV539" s="8" t="n">
        <v>0</v>
      </c>
      <c r="DW539" s="8" t="n">
        <v>0</v>
      </c>
      <c r="DX539" s="8" t="n">
        <v>1342</v>
      </c>
      <c r="DY539" s="8" t="n">
        <v>1128</v>
      </c>
      <c r="DZ539" s="8" t="n">
        <v>1047</v>
      </c>
      <c r="EA539" s="8" t="n">
        <v>845</v>
      </c>
      <c r="EB539" s="8" t="n">
        <v>777</v>
      </c>
      <c r="EC539" s="8" t="n">
        <v>604</v>
      </c>
      <c r="ED539" s="8" t="n">
        <v>76.54</v>
      </c>
      <c r="EE539" s="8" t="n">
        <v>54.04</v>
      </c>
      <c r="EF539" s="8" t="n">
        <v>95</v>
      </c>
      <c r="EG539" s="8" t="n">
        <v>51</v>
      </c>
      <c r="EH539" s="12" t="n">
        <f aca="false">EF539/EB539</f>
        <v>0.122265122265122</v>
      </c>
      <c r="EI539" s="20" t="n">
        <f aca="false">1-EG539/EC539</f>
        <v>0.915562913907285</v>
      </c>
      <c r="EJ539" s="21" t="n">
        <f aca="false">EH539+EI539</f>
        <v>1.03782803617241</v>
      </c>
      <c r="EK539" s="8" t="n">
        <v>1345</v>
      </c>
      <c r="EL539" s="8" t="n">
        <v>1131</v>
      </c>
      <c r="EM539" s="8" t="n">
        <v>1049</v>
      </c>
      <c r="EN539" s="8" t="n">
        <v>847</v>
      </c>
      <c r="EO539" s="8" t="n">
        <v>781</v>
      </c>
      <c r="EP539" s="8" t="n">
        <v>605</v>
      </c>
      <c r="EQ539" s="8" t="n">
        <v>95</v>
      </c>
      <c r="ER539" s="8" t="n">
        <v>51</v>
      </c>
      <c r="ES539" s="8" t="n">
        <v>714</v>
      </c>
      <c r="ET539" s="8" t="n">
        <v>549</v>
      </c>
      <c r="EU539" s="8" t="n">
        <v>271</v>
      </c>
      <c r="EV539" s="8" t="n">
        <v>192</v>
      </c>
      <c r="EW539" s="8" t="n">
        <v>33</v>
      </c>
      <c r="EX539" s="8" t="n">
        <v>28</v>
      </c>
      <c r="EY539" s="8" t="n">
        <v>91</v>
      </c>
      <c r="EZ539" s="8" t="n">
        <v>70</v>
      </c>
      <c r="FA539" s="8" t="n">
        <v>5.1</v>
      </c>
      <c r="FB539" s="8" t="n">
        <v>2</v>
      </c>
      <c r="FC539" s="8" t="n">
        <v>7</v>
      </c>
      <c r="FD539" s="19" t="n">
        <v>57.31</v>
      </c>
      <c r="FE539" s="18" t="n">
        <f aca="false">FD539/V539</f>
        <v>0.955166666666667</v>
      </c>
      <c r="FF539" s="8" t="n">
        <v>8.7981</v>
      </c>
      <c r="FG539" s="8" t="n">
        <v>1.99</v>
      </c>
      <c r="FH539" s="8" t="n">
        <v>0.01</v>
      </c>
      <c r="FI539" s="8" t="n">
        <v>1.99</v>
      </c>
      <c r="FJ539" s="8" t="n">
        <v>4</v>
      </c>
      <c r="FK539" s="8" t="n">
        <v>3</v>
      </c>
      <c r="FL539" s="8" t="n">
        <v>1</v>
      </c>
      <c r="FM539" s="8" t="n">
        <f aca="false">BL539+BS539+AH539+DT539</f>
        <v>106</v>
      </c>
      <c r="FN539" s="19" t="n">
        <f aca="false">IF(DS539&gt;0,(BL539+BR539)/DS539,0)</f>
        <v>11.5555555555556</v>
      </c>
      <c r="FO539" s="12" t="n">
        <v>0.1257333333</v>
      </c>
      <c r="FP539" s="19" t="n">
        <f aca="false">Z539-AH539/10</f>
        <v>58.2</v>
      </c>
      <c r="FQ539" s="19" t="n">
        <f aca="false">Z539+DR539/5</f>
        <v>60.2636</v>
      </c>
      <c r="FR539" s="19" t="n">
        <f aca="false">(DX539+DY539)/AL539*60</f>
        <v>119.448698315467</v>
      </c>
      <c r="FS539" s="8" t="n">
        <v>4</v>
      </c>
      <c r="FT539" s="17" t="s">
        <v>326</v>
      </c>
      <c r="FU539" s="8" t="n">
        <v>195</v>
      </c>
      <c r="FV539" s="22"/>
      <c r="FW539" s="17" t="s">
        <v>280</v>
      </c>
      <c r="FX539" s="23" t="n">
        <v>6750000</v>
      </c>
      <c r="FY539" s="23" t="n">
        <v>6125000</v>
      </c>
      <c r="FZ539" s="8" t="n">
        <v>366</v>
      </c>
      <c r="GA539" s="8" t="n">
        <v>113</v>
      </c>
      <c r="GB539" s="8" t="n">
        <v>174</v>
      </c>
      <c r="GC539" s="8" t="n">
        <v>287</v>
      </c>
      <c r="GD539" s="8" t="n">
        <v>73</v>
      </c>
      <c r="GE539" s="8" t="n">
        <v>142</v>
      </c>
      <c r="GF539" s="8" t="n">
        <v>760</v>
      </c>
      <c r="GG539" s="8" t="n">
        <v>6859</v>
      </c>
      <c r="GH539" s="8" t="n">
        <v>25.1</v>
      </c>
      <c r="GI539" s="8" t="n">
        <v>9.9</v>
      </c>
      <c r="GJ539" s="8" t="n">
        <v>34.9</v>
      </c>
      <c r="GK539" s="8" t="n">
        <f aca="false">Z539-AH539/10</f>
        <v>58.2</v>
      </c>
      <c r="GL539" s="22"/>
      <c r="GM539" s="22"/>
      <c r="GN539" s="22"/>
      <c r="GO539" s="22"/>
      <c r="GP539" s="22"/>
    </row>
    <row r="540" customFormat="false" ht="13.65" hidden="false" customHeight="true" outlineLevel="0" collapsed="false">
      <c r="A540" s="16" t="n">
        <v>33737</v>
      </c>
      <c r="B540" s="17" t="s">
        <v>434</v>
      </c>
      <c r="C540" s="17" t="s">
        <v>435</v>
      </c>
      <c r="D540" s="17" t="s">
        <v>262</v>
      </c>
      <c r="E540" s="17" t="s">
        <v>262</v>
      </c>
      <c r="F540" s="8" t="n">
        <v>76</v>
      </c>
      <c r="G540" s="8" t="n">
        <v>219</v>
      </c>
      <c r="H540" s="8" t="n">
        <v>2010</v>
      </c>
      <c r="I540" s="8" t="n">
        <v>6</v>
      </c>
      <c r="J540" s="8" t="n">
        <v>178</v>
      </c>
      <c r="K540" s="17" t="s">
        <v>273</v>
      </c>
      <c r="L540" s="8" t="n">
        <v>2012</v>
      </c>
      <c r="M540" s="8" t="n">
        <v>25</v>
      </c>
      <c r="N540" s="8" t="n">
        <v>6</v>
      </c>
      <c r="O540" s="8" t="n">
        <v>8475913</v>
      </c>
      <c r="P540" s="17" t="s">
        <v>2601</v>
      </c>
      <c r="Q540" s="17" t="s">
        <v>2602</v>
      </c>
      <c r="R540" s="17" t="s">
        <v>2603</v>
      </c>
      <c r="S540" s="17" t="s">
        <v>2576</v>
      </c>
      <c r="T540" s="17" t="s">
        <v>299</v>
      </c>
      <c r="U540" s="17" t="s">
        <v>402</v>
      </c>
      <c r="V540" s="8" t="n">
        <v>58</v>
      </c>
      <c r="W540" s="8" t="n">
        <v>20</v>
      </c>
      <c r="X540" s="8" t="n">
        <v>42</v>
      </c>
      <c r="Y540" s="8" t="n">
        <v>26</v>
      </c>
      <c r="Z540" s="8" t="n">
        <v>62</v>
      </c>
      <c r="AA540" s="8" t="n">
        <v>1</v>
      </c>
      <c r="AB540" s="8" t="n">
        <v>0</v>
      </c>
      <c r="AC540" s="18" t="n">
        <f aca="false">Z540/V540</f>
        <v>1.06896551724138</v>
      </c>
      <c r="AD540" s="19" t="n">
        <f aca="false">IF(FZ540&gt;V540,Z540-V540*(GC540-Z540)/(FZ540-V540),0)</f>
        <v>18.4417670682731</v>
      </c>
      <c r="AE540" s="19" t="n">
        <v>22.363</v>
      </c>
      <c r="AF540" s="8" t="n">
        <v>9</v>
      </c>
      <c r="AG540" s="8" t="n">
        <v>5.6</v>
      </c>
      <c r="AH540" s="8" t="n">
        <v>10</v>
      </c>
      <c r="AI540" s="8" t="n">
        <v>1447</v>
      </c>
      <c r="AJ540" s="8" t="n">
        <v>71942</v>
      </c>
      <c r="AK540" s="19" t="n">
        <v>1199.0333333333</v>
      </c>
      <c r="AL540" s="8" t="n">
        <v>1199.02</v>
      </c>
      <c r="AM540" s="8" t="n">
        <v>1199</v>
      </c>
      <c r="AN540" s="18" t="n">
        <f aca="false">AJ540/60/V540</f>
        <v>20.6729885057471</v>
      </c>
      <c r="AO540" s="8" t="n">
        <v>34.08</v>
      </c>
      <c r="AP540" s="12" t="n">
        <f aca="false">IF(EF540&gt;0,Z540/EF540,0)</f>
        <v>0.75609756097561</v>
      </c>
      <c r="AQ540" s="8" t="n">
        <v>239</v>
      </c>
      <c r="AR540" s="8" t="n">
        <v>239</v>
      </c>
      <c r="AS540" s="8" t="n">
        <v>239</v>
      </c>
      <c r="AT540" s="8" t="n">
        <v>186</v>
      </c>
      <c r="AU540" s="8" t="n">
        <v>186</v>
      </c>
      <c r="AV540" s="8" t="n">
        <v>132</v>
      </c>
      <c r="AW540" s="8" t="n">
        <v>154</v>
      </c>
      <c r="AX540" s="8" t="n">
        <v>70</v>
      </c>
      <c r="AY540" s="8" t="n">
        <v>8</v>
      </c>
      <c r="AZ540" s="8" t="n">
        <v>17</v>
      </c>
      <c r="BA540" s="8" t="n">
        <f aca="false">AY540+AZ540</f>
        <v>25</v>
      </c>
      <c r="BB540" s="8" t="n">
        <v>17.08</v>
      </c>
      <c r="BC540" s="8" t="n">
        <v>29.697</v>
      </c>
      <c r="BD540" s="19" t="n">
        <v>400.2</v>
      </c>
      <c r="BE540" s="19" t="n">
        <v>20.02613216202</v>
      </c>
      <c r="BF540" s="19" t="n">
        <f aca="false">AQ540+BD540</f>
        <v>639.2</v>
      </c>
      <c r="BG540" s="19" t="n">
        <f aca="false">IF(AL540&gt;0,BF540/AL540*60,0)</f>
        <v>31.986121999633</v>
      </c>
      <c r="BH540" s="8" t="n">
        <v>493</v>
      </c>
      <c r="BI540" s="8" t="n">
        <v>382</v>
      </c>
      <c r="BJ540" s="8" t="n">
        <v>323</v>
      </c>
      <c r="BK540" s="12" t="n">
        <f aca="false">BH540/(BH540+BJ540)</f>
        <v>0.604166666666667</v>
      </c>
      <c r="BL540" s="8" t="n">
        <v>53</v>
      </c>
      <c r="BM540" s="8" t="n">
        <v>53</v>
      </c>
      <c r="BN540" s="8" t="n">
        <v>53</v>
      </c>
      <c r="BO540" s="8" t="n">
        <f aca="false">BM540-BN540</f>
        <v>0</v>
      </c>
      <c r="BP540" s="8" t="n">
        <v>54</v>
      </c>
      <c r="BQ540" s="8" t="n">
        <v>57</v>
      </c>
      <c r="BR540" s="8" t="n">
        <v>59</v>
      </c>
      <c r="BS540" s="8" t="n">
        <v>39</v>
      </c>
      <c r="BT540" s="12" t="n">
        <f aca="false">BS540/(EA540+BS540)</f>
        <v>0.0452961672473868</v>
      </c>
      <c r="BU540" s="8" t="n">
        <v>33</v>
      </c>
      <c r="BV540" s="8" t="n">
        <v>28</v>
      </c>
      <c r="BW540" s="12" t="n">
        <f aca="false">IF(BU540+BV540&gt;0,BU540/(BU540+BV540),0)</f>
        <v>0.540983606557377</v>
      </c>
      <c r="BX540" s="8" t="n">
        <v>6</v>
      </c>
      <c r="BY540" s="8" t="n">
        <v>0</v>
      </c>
      <c r="BZ540" s="8" t="n">
        <v>12</v>
      </c>
      <c r="CA540" s="8" t="n">
        <v>6</v>
      </c>
      <c r="CB540" s="8" t="n">
        <v>15</v>
      </c>
      <c r="CC540" s="8" t="n">
        <v>22</v>
      </c>
      <c r="CD540" s="8" t="n">
        <v>13</v>
      </c>
      <c r="CE540" s="8" t="n">
        <v>9</v>
      </c>
      <c r="CF540" s="8" t="n">
        <v>13</v>
      </c>
      <c r="CG540" s="8" t="n">
        <v>7</v>
      </c>
      <c r="CH540" s="8" t="n">
        <v>19</v>
      </c>
      <c r="CI540" s="8" t="n">
        <v>20</v>
      </c>
      <c r="CJ540" s="8" t="n">
        <v>0</v>
      </c>
      <c r="CK540" s="8" t="n">
        <v>1</v>
      </c>
      <c r="CL540" s="8" t="n">
        <v>4</v>
      </c>
      <c r="CM540" s="8" t="n">
        <v>3</v>
      </c>
      <c r="CN540" s="8" t="n">
        <v>1</v>
      </c>
      <c r="CO540" s="8" t="n">
        <v>0</v>
      </c>
      <c r="CP540" s="8" t="n">
        <v>0</v>
      </c>
      <c r="CQ540" s="8" t="n">
        <v>4</v>
      </c>
      <c r="CR540" s="8" t="n">
        <v>1</v>
      </c>
      <c r="CS540" s="8" t="n">
        <v>0</v>
      </c>
      <c r="CT540" s="8" t="n">
        <v>6</v>
      </c>
      <c r="CU540" s="8" t="n">
        <v>3</v>
      </c>
      <c r="CV540" s="8" t="n">
        <v>0</v>
      </c>
      <c r="CW540" s="8" t="n">
        <v>6</v>
      </c>
      <c r="CX540" s="8" t="n">
        <v>0</v>
      </c>
      <c r="CY540" s="8" t="n">
        <v>2</v>
      </c>
      <c r="CZ540" s="8" t="n">
        <v>10</v>
      </c>
      <c r="DA540" s="8" t="n">
        <v>42</v>
      </c>
      <c r="DB540" s="8" t="n">
        <v>10</v>
      </c>
      <c r="DC540" s="8" t="n">
        <v>2</v>
      </c>
      <c r="DD540" s="8" t="n">
        <v>12</v>
      </c>
      <c r="DE540" s="8" t="n">
        <v>20</v>
      </c>
      <c r="DF540" s="8" t="n">
        <v>13</v>
      </c>
      <c r="DG540" s="8" t="n">
        <v>0</v>
      </c>
      <c r="DH540" s="8" t="n">
        <v>75</v>
      </c>
      <c r="DI540" s="8" t="n">
        <v>5</v>
      </c>
      <c r="DJ540" s="8" t="n">
        <v>14</v>
      </c>
      <c r="DK540" s="8" t="n">
        <v>5</v>
      </c>
      <c r="DL540" s="8" t="n">
        <v>5</v>
      </c>
      <c r="DM540" s="8" t="n">
        <v>0</v>
      </c>
      <c r="DN540" s="8" t="n">
        <v>13</v>
      </c>
      <c r="DO540" s="8" t="n">
        <v>13</v>
      </c>
      <c r="DP540" s="8" t="n">
        <v>0</v>
      </c>
      <c r="DQ540" s="8" t="n">
        <f aca="false">DJ540-DI540</f>
        <v>9</v>
      </c>
      <c r="DR540" s="19" t="n">
        <v>6.35</v>
      </c>
      <c r="DS540" s="8" t="n">
        <v>5</v>
      </c>
      <c r="DT540" s="8" t="n">
        <v>0</v>
      </c>
      <c r="DU540" s="8" t="n">
        <v>0</v>
      </c>
      <c r="DV540" s="8" t="n">
        <v>0</v>
      </c>
      <c r="DW540" s="8" t="n">
        <v>0</v>
      </c>
      <c r="DX540" s="8" t="n">
        <v>1357</v>
      </c>
      <c r="DY540" s="8" t="n">
        <v>1091</v>
      </c>
      <c r="DZ540" s="8" t="n">
        <v>988</v>
      </c>
      <c r="EA540" s="8" t="n">
        <v>822</v>
      </c>
      <c r="EB540" s="8" t="n">
        <v>720</v>
      </c>
      <c r="EC540" s="8" t="n">
        <v>588</v>
      </c>
      <c r="ED540" s="8" t="n">
        <v>68.99</v>
      </c>
      <c r="EE540" s="8" t="n">
        <v>63.52</v>
      </c>
      <c r="EF540" s="8" t="n">
        <v>82</v>
      </c>
      <c r="EG540" s="8" t="n">
        <v>63</v>
      </c>
      <c r="EH540" s="12" t="n">
        <f aca="false">EF540/EB540</f>
        <v>0.113888888888889</v>
      </c>
      <c r="EI540" s="20" t="n">
        <f aca="false">1-EG540/EC540</f>
        <v>0.892857142857143</v>
      </c>
      <c r="EJ540" s="21" t="n">
        <f aca="false">EH540+EI540</f>
        <v>1.00674603174603</v>
      </c>
      <c r="EK540" s="8" t="n">
        <v>1355</v>
      </c>
      <c r="EL540" s="8" t="n">
        <v>1088</v>
      </c>
      <c r="EM540" s="8" t="n">
        <v>985</v>
      </c>
      <c r="EN540" s="8" t="n">
        <v>820</v>
      </c>
      <c r="EO540" s="8" t="n">
        <v>718</v>
      </c>
      <c r="EP540" s="8" t="n">
        <v>587</v>
      </c>
      <c r="EQ540" s="8" t="n">
        <v>81</v>
      </c>
      <c r="ER540" s="8" t="n">
        <v>63</v>
      </c>
      <c r="ES540" s="8" t="n">
        <v>678</v>
      </c>
      <c r="ET540" s="8" t="n">
        <v>546</v>
      </c>
      <c r="EU540" s="8" t="n">
        <v>265</v>
      </c>
      <c r="EV540" s="8" t="n">
        <v>218</v>
      </c>
      <c r="EW540" s="8" t="n">
        <v>41</v>
      </c>
      <c r="EX540" s="8" t="n">
        <v>32</v>
      </c>
      <c r="EY540" s="8" t="n">
        <v>57</v>
      </c>
      <c r="EZ540" s="8" t="n">
        <v>78</v>
      </c>
      <c r="FA540" s="8" t="n">
        <v>5.1</v>
      </c>
      <c r="FB540" s="8" t="n">
        <v>1.7</v>
      </c>
      <c r="FC540" s="8" t="n">
        <v>6.8</v>
      </c>
      <c r="FD540" s="19" t="n">
        <v>56.8</v>
      </c>
      <c r="FE540" s="18" t="n">
        <f aca="false">FD540/V540</f>
        <v>0.979310344827586</v>
      </c>
      <c r="FF540" s="8" t="n">
        <v>7.3726</v>
      </c>
      <c r="FG540" s="8" t="n">
        <v>0.58</v>
      </c>
      <c r="FH540" s="8" t="n">
        <v>-0.22</v>
      </c>
      <c r="FI540" s="8" t="n">
        <v>0.36</v>
      </c>
      <c r="FJ540" s="8" t="n">
        <v>3</v>
      </c>
      <c r="FK540" s="8" t="n">
        <v>1</v>
      </c>
      <c r="FL540" s="8" t="n">
        <v>1</v>
      </c>
      <c r="FM540" s="8" t="n">
        <f aca="false">BL540+BS540+AH540+DT540</f>
        <v>102</v>
      </c>
      <c r="FN540" s="19" t="n">
        <f aca="false">IF(DS540&gt;0,(BL540+BR540)/DS540,0)</f>
        <v>22.4</v>
      </c>
      <c r="FO540" s="12" t="n">
        <v>0.1420897591</v>
      </c>
      <c r="FP540" s="19" t="n">
        <f aca="false">Z540-AH540/10</f>
        <v>61</v>
      </c>
      <c r="FQ540" s="19" t="n">
        <f aca="false">Z540+DR540/5</f>
        <v>63.27</v>
      </c>
      <c r="FR540" s="19" t="n">
        <f aca="false">(DX540+DY540)/AL540*60</f>
        <v>122.500041700722</v>
      </c>
      <c r="FS540" s="8" t="n">
        <v>4</v>
      </c>
      <c r="FT540" s="17" t="s">
        <v>339</v>
      </c>
      <c r="FU540" s="8" t="n">
        <v>195</v>
      </c>
      <c r="FV540" s="22"/>
      <c r="FW540" s="17" t="s">
        <v>270</v>
      </c>
      <c r="FX540" s="23" t="n">
        <v>4500000</v>
      </c>
      <c r="FY540" s="23" t="n">
        <v>3500000</v>
      </c>
      <c r="FZ540" s="8" t="n">
        <v>307</v>
      </c>
      <c r="GA540" s="8" t="n">
        <v>95</v>
      </c>
      <c r="GB540" s="8" t="n">
        <v>154</v>
      </c>
      <c r="GC540" s="8" t="n">
        <v>249</v>
      </c>
      <c r="GD540" s="8" t="n">
        <v>42</v>
      </c>
      <c r="GE540" s="8" t="n">
        <v>93</v>
      </c>
      <c r="GF540" s="8" t="n">
        <v>613</v>
      </c>
      <c r="GG540" s="8" t="n">
        <v>5702</v>
      </c>
      <c r="GH540" s="8" t="n">
        <v>22.4</v>
      </c>
      <c r="GI540" s="8" t="n">
        <v>7.5</v>
      </c>
      <c r="GJ540" s="8" t="n">
        <v>29.9</v>
      </c>
      <c r="GK540" s="8" t="n">
        <f aca="false">Z540-AH540/10</f>
        <v>61</v>
      </c>
      <c r="GL540" s="22"/>
      <c r="GM540" s="22"/>
      <c r="GN540" s="22"/>
      <c r="GO540" s="22"/>
      <c r="GP540" s="22"/>
    </row>
    <row r="541" customFormat="false" ht="13.65" hidden="false" customHeight="true" outlineLevel="0" collapsed="false">
      <c r="A541" s="16" t="n">
        <v>28470</v>
      </c>
      <c r="B541" s="17" t="s">
        <v>2604</v>
      </c>
      <c r="C541" s="22"/>
      <c r="D541" s="17" t="s">
        <v>1137</v>
      </c>
      <c r="E541" s="17" t="s">
        <v>1137</v>
      </c>
      <c r="F541" s="8" t="n">
        <v>71</v>
      </c>
      <c r="G541" s="8" t="n">
        <v>186</v>
      </c>
      <c r="H541" s="8" t="n">
        <v>2004</v>
      </c>
      <c r="I541" s="8" t="n">
        <v>9</v>
      </c>
      <c r="J541" s="8" t="n">
        <v>262</v>
      </c>
      <c r="K541" s="17" t="s">
        <v>263</v>
      </c>
      <c r="L541" s="8" t="n">
        <v>2005</v>
      </c>
      <c r="M541" s="8" t="n">
        <v>40</v>
      </c>
      <c r="N541" s="8" t="n">
        <v>12</v>
      </c>
      <c r="O541" s="8" t="n">
        <v>8468309</v>
      </c>
      <c r="P541" s="17" t="s">
        <v>2605</v>
      </c>
      <c r="Q541" s="17" t="s">
        <v>2606</v>
      </c>
      <c r="R541" s="17" t="s">
        <v>2607</v>
      </c>
      <c r="S541" s="17" t="s">
        <v>2576</v>
      </c>
      <c r="T541" s="17" t="s">
        <v>278</v>
      </c>
      <c r="U541" s="17" t="s">
        <v>377</v>
      </c>
      <c r="V541" s="8" t="n">
        <v>2</v>
      </c>
      <c r="W541" s="8" t="n">
        <v>0</v>
      </c>
      <c r="X541" s="8" t="n">
        <v>0</v>
      </c>
      <c r="Y541" s="8" t="n">
        <v>0</v>
      </c>
      <c r="Z541" s="8" t="n">
        <v>0</v>
      </c>
      <c r="AA541" s="8" t="n">
        <v>31</v>
      </c>
      <c r="AB541" s="8" t="n">
        <v>54</v>
      </c>
      <c r="AC541" s="18" t="n">
        <f aca="false">Z541/V541</f>
        <v>0</v>
      </c>
      <c r="AD541" s="19" t="n">
        <f aca="false">IF(FZ541&gt;V541,Z541-V541*(GC541-Z541)/(FZ541-V541),0)</f>
        <v>-1.10714285714286</v>
      </c>
      <c r="AE541" s="19" t="n">
        <v>0</v>
      </c>
      <c r="AF541" s="8" t="n">
        <v>-2</v>
      </c>
      <c r="AG541" s="8" t="n">
        <v>-0.1</v>
      </c>
      <c r="AH541" s="8" t="n">
        <v>0</v>
      </c>
      <c r="AI541" s="8" t="n">
        <v>42</v>
      </c>
      <c r="AJ541" s="8" t="n">
        <v>1706</v>
      </c>
      <c r="AK541" s="19" t="n">
        <v>28.433333333333</v>
      </c>
      <c r="AL541" s="8" t="n">
        <v>28.43</v>
      </c>
      <c r="AM541" s="8" t="n">
        <v>28</v>
      </c>
      <c r="AN541" s="18" t="n">
        <f aca="false">AJ541/60/V541</f>
        <v>14.2166666666667</v>
      </c>
      <c r="AO541" s="8" t="n">
        <v>23.73</v>
      </c>
      <c r="AP541" s="12" t="n">
        <f aca="false">IF(EF541&gt;0,Z541/EF541,0)</f>
        <v>0</v>
      </c>
      <c r="AQ541" s="8" t="n">
        <v>4</v>
      </c>
      <c r="AR541" s="8" t="n">
        <v>4</v>
      </c>
      <c r="AS541" s="8" t="n">
        <v>4</v>
      </c>
      <c r="AT541" s="8" t="n">
        <v>3</v>
      </c>
      <c r="AU541" s="8" t="n">
        <v>3</v>
      </c>
      <c r="AV541" s="8" t="n">
        <v>3</v>
      </c>
      <c r="AW541" s="8" t="n">
        <v>2</v>
      </c>
      <c r="AX541" s="8" t="n">
        <v>0</v>
      </c>
      <c r="AY541" s="8" t="n">
        <v>0</v>
      </c>
      <c r="AZ541" s="8" t="n">
        <v>0</v>
      </c>
      <c r="BA541" s="8" t="n">
        <f aca="false">AY541+AZ541</f>
        <v>0</v>
      </c>
      <c r="BB541" s="8" t="n">
        <v>0.11</v>
      </c>
      <c r="BC541" s="8" t="n">
        <v>47.6667</v>
      </c>
      <c r="BD541" s="19" t="n">
        <v>0</v>
      </c>
      <c r="BE541" s="19" t="n">
        <v>0</v>
      </c>
      <c r="BF541" s="19" t="n">
        <f aca="false">AQ541+BD541</f>
        <v>4</v>
      </c>
      <c r="BG541" s="19" t="n">
        <f aca="false">IF(AL541&gt;0,BF541/AL541*60,0)</f>
        <v>8.44178684488217</v>
      </c>
      <c r="BH541" s="8" t="n">
        <v>15</v>
      </c>
      <c r="BI541" s="8" t="n">
        <v>3</v>
      </c>
      <c r="BJ541" s="8" t="n">
        <v>4</v>
      </c>
      <c r="BK541" s="12" t="n">
        <f aca="false">BH541/(BH541+BJ541)</f>
        <v>0.789473684210526</v>
      </c>
      <c r="BL541" s="8" t="n">
        <v>2</v>
      </c>
      <c r="BM541" s="8" t="n">
        <v>2</v>
      </c>
      <c r="BN541" s="8" t="n">
        <v>3</v>
      </c>
      <c r="BO541" s="8" t="n">
        <f aca="false">BM541-BN541</f>
        <v>-1</v>
      </c>
      <c r="BP541" s="8" t="n">
        <v>0</v>
      </c>
      <c r="BQ541" s="8" t="n">
        <v>0</v>
      </c>
      <c r="BR541" s="8" t="n">
        <v>0</v>
      </c>
      <c r="BS541" s="8" t="n">
        <v>0</v>
      </c>
      <c r="BT541" s="12" t="n">
        <f aca="false">BS541/(EA541+BS541)</f>
        <v>0</v>
      </c>
      <c r="BU541" s="8" t="n">
        <v>0</v>
      </c>
      <c r="BV541" s="8" t="n">
        <v>0</v>
      </c>
      <c r="BW541" s="12" t="n">
        <f aca="false">IF(BU541+BV541&gt;0,BU541/(BU541+BV541),0)</f>
        <v>0</v>
      </c>
      <c r="BX541" s="8" t="n">
        <v>0</v>
      </c>
      <c r="BY541" s="8" t="n">
        <v>0</v>
      </c>
      <c r="BZ541" s="8" t="n">
        <v>0</v>
      </c>
      <c r="CA541" s="8" t="n">
        <v>0</v>
      </c>
      <c r="CB541" s="8" t="n">
        <v>0</v>
      </c>
      <c r="CC541" s="8" t="n">
        <v>0</v>
      </c>
      <c r="CD541" s="8" t="n">
        <v>0</v>
      </c>
      <c r="CE541" s="8" t="n">
        <v>0</v>
      </c>
      <c r="CF541" s="8" t="n">
        <v>0</v>
      </c>
      <c r="CG541" s="8" t="n">
        <v>0</v>
      </c>
      <c r="CH541" s="8" t="n">
        <v>0</v>
      </c>
      <c r="CI541" s="8" t="n">
        <v>0</v>
      </c>
      <c r="CJ541" s="8" t="n">
        <v>0</v>
      </c>
      <c r="CK541" s="8" t="n">
        <v>0</v>
      </c>
      <c r="CL541" s="8" t="n">
        <v>0</v>
      </c>
      <c r="CM541" s="8" t="n">
        <v>0</v>
      </c>
      <c r="CN541" s="8" t="n">
        <v>0</v>
      </c>
      <c r="CO541" s="8" t="n">
        <v>0</v>
      </c>
      <c r="CP541" s="8" t="n">
        <v>0</v>
      </c>
      <c r="CQ541" s="8" t="n">
        <v>0</v>
      </c>
      <c r="CR541" s="8" t="n">
        <v>0</v>
      </c>
      <c r="CS541" s="8" t="n">
        <v>0</v>
      </c>
      <c r="CT541" s="8" t="n">
        <v>0</v>
      </c>
      <c r="CU541" s="8" t="n">
        <v>0</v>
      </c>
      <c r="CV541" s="8" t="n">
        <v>0</v>
      </c>
      <c r="CW541" s="8" t="n">
        <v>0</v>
      </c>
      <c r="CX541" s="8" t="n">
        <v>0</v>
      </c>
      <c r="CY541" s="8" t="n">
        <v>0</v>
      </c>
      <c r="CZ541" s="8" t="n">
        <v>0</v>
      </c>
      <c r="DA541" s="8" t="n">
        <v>0</v>
      </c>
      <c r="DB541" s="8" t="n">
        <v>0</v>
      </c>
      <c r="DC541" s="8" t="n">
        <v>0</v>
      </c>
      <c r="DD541" s="8" t="n">
        <v>1</v>
      </c>
      <c r="DE541" s="8" t="n">
        <v>0</v>
      </c>
      <c r="DF541" s="8" t="n">
        <v>0</v>
      </c>
      <c r="DG541" s="8" t="n">
        <v>0</v>
      </c>
      <c r="DH541" s="8" t="n">
        <v>2</v>
      </c>
      <c r="DI541" s="8" t="n">
        <v>0</v>
      </c>
      <c r="DJ541" s="8" t="n">
        <v>0</v>
      </c>
      <c r="DK541" s="8" t="n">
        <v>0</v>
      </c>
      <c r="DL541" s="8" t="n">
        <v>0</v>
      </c>
      <c r="DM541" s="8" t="n">
        <v>0</v>
      </c>
      <c r="DN541" s="8" t="n">
        <v>0</v>
      </c>
      <c r="DO541" s="8" t="n">
        <v>0</v>
      </c>
      <c r="DP541" s="8" t="n">
        <v>0</v>
      </c>
      <c r="DQ541" s="8" t="n">
        <f aca="false">DJ541-DI541</f>
        <v>0</v>
      </c>
      <c r="DR541" s="19" t="n">
        <v>0.132</v>
      </c>
      <c r="DS541" s="8" t="n">
        <v>0</v>
      </c>
      <c r="DT541" s="8" t="n">
        <v>0</v>
      </c>
      <c r="DU541" s="8" t="n">
        <v>0</v>
      </c>
      <c r="DV541" s="8" t="n">
        <v>0</v>
      </c>
      <c r="DW541" s="8" t="n">
        <v>0</v>
      </c>
      <c r="DX541" s="8" t="n">
        <v>37</v>
      </c>
      <c r="DY541" s="8" t="n">
        <v>21</v>
      </c>
      <c r="DZ541" s="8" t="n">
        <v>30</v>
      </c>
      <c r="EA541" s="8" t="n">
        <v>19</v>
      </c>
      <c r="EB541" s="8" t="n">
        <v>23</v>
      </c>
      <c r="EC541" s="8" t="n">
        <v>12</v>
      </c>
      <c r="ED541" s="8" t="n">
        <v>1.68</v>
      </c>
      <c r="EE541" s="8" t="n">
        <v>0.81</v>
      </c>
      <c r="EF541" s="8" t="n">
        <v>0</v>
      </c>
      <c r="EG541" s="8" t="n">
        <v>2</v>
      </c>
      <c r="EH541" s="12" t="n">
        <f aca="false">EF541/EB541</f>
        <v>0</v>
      </c>
      <c r="EI541" s="20" t="n">
        <f aca="false">1-EG541/EC541</f>
        <v>0.833333333333333</v>
      </c>
      <c r="EJ541" s="21" t="n">
        <f aca="false">EH541+EI541</f>
        <v>0.833333333333333</v>
      </c>
      <c r="EK541" s="8" t="n">
        <v>38</v>
      </c>
      <c r="EL541" s="8" t="n">
        <v>21</v>
      </c>
      <c r="EM541" s="8" t="n">
        <v>31</v>
      </c>
      <c r="EN541" s="8" t="n">
        <v>19</v>
      </c>
      <c r="EO541" s="8" t="n">
        <v>24</v>
      </c>
      <c r="EP541" s="8" t="n">
        <v>12</v>
      </c>
      <c r="EQ541" s="8" t="n">
        <v>0</v>
      </c>
      <c r="ER541" s="8" t="n">
        <v>2</v>
      </c>
      <c r="ES541" s="8" t="n">
        <v>19</v>
      </c>
      <c r="ET541" s="8" t="n">
        <v>12</v>
      </c>
      <c r="EU541" s="8" t="n">
        <v>8</v>
      </c>
      <c r="EV541" s="8" t="n">
        <v>2</v>
      </c>
      <c r="EW541" s="8" t="n">
        <v>0</v>
      </c>
      <c r="EX541" s="8" t="n">
        <v>1</v>
      </c>
      <c r="EY541" s="8" t="n">
        <v>2</v>
      </c>
      <c r="EZ541" s="8" t="n">
        <v>2</v>
      </c>
      <c r="FA541" s="8" t="n">
        <v>0</v>
      </c>
      <c r="FB541" s="8" t="n">
        <v>-0.1</v>
      </c>
      <c r="FC541" s="8" t="n">
        <v>-0.1</v>
      </c>
      <c r="FD541" s="19" t="n">
        <v>0.38</v>
      </c>
      <c r="FE541" s="18" t="n">
        <f aca="false">FD541/V541</f>
        <v>0.19</v>
      </c>
      <c r="FF541" s="8" t="n">
        <v>0.0002</v>
      </c>
      <c r="FG541" s="8" t="n">
        <v>0</v>
      </c>
      <c r="FH541" s="8" t="n">
        <v>0</v>
      </c>
      <c r="FI541" s="8" t="n">
        <v>0</v>
      </c>
      <c r="FJ541" s="22"/>
      <c r="FK541" s="22"/>
      <c r="FL541" s="22"/>
      <c r="FM541" s="8" t="n">
        <f aca="false">BL541+BS541+AH541+DT541</f>
        <v>2</v>
      </c>
      <c r="FN541" s="19" t="n">
        <f aca="false">IF(DS541&gt;0,(BL541+BR541)/DS541,0)</f>
        <v>0</v>
      </c>
      <c r="FO541" s="12" t="n">
        <v>0</v>
      </c>
      <c r="FP541" s="19" t="n">
        <f aca="false">Z541-AH541/10</f>
        <v>0</v>
      </c>
      <c r="FQ541" s="19" t="n">
        <f aca="false">Z541+DR541/5</f>
        <v>0.0264</v>
      </c>
      <c r="FR541" s="19" t="n">
        <f aca="false">(DX541+DY541)/AL541*60</f>
        <v>122.405909250791</v>
      </c>
      <c r="FS541" s="22"/>
      <c r="FT541" s="22"/>
      <c r="FU541" s="22"/>
      <c r="FV541" s="22"/>
      <c r="FW541" s="22"/>
      <c r="FX541" s="22"/>
      <c r="FY541" s="22"/>
      <c r="FZ541" s="8" t="n">
        <v>786</v>
      </c>
      <c r="GA541" s="8" t="n">
        <v>96</v>
      </c>
      <c r="GB541" s="8" t="n">
        <v>338</v>
      </c>
      <c r="GC541" s="8" t="n">
        <v>434</v>
      </c>
      <c r="GD541" s="8" t="n">
        <v>-73</v>
      </c>
      <c r="GE541" s="8" t="n">
        <v>374</v>
      </c>
      <c r="GF541" s="8" t="n">
        <v>1380</v>
      </c>
      <c r="GG541" s="8" t="n">
        <v>16360</v>
      </c>
      <c r="GH541" s="8" t="n">
        <v>38.1</v>
      </c>
      <c r="GI541" s="8" t="n">
        <v>29.2</v>
      </c>
      <c r="GJ541" s="8" t="n">
        <v>67.3</v>
      </c>
      <c r="GK541" s="8" t="n">
        <f aca="false">Z541-AH541/10</f>
        <v>0</v>
      </c>
      <c r="GL541" s="22"/>
      <c r="GM541" s="22"/>
      <c r="GN541" s="22"/>
      <c r="GO541" s="22"/>
      <c r="GP541" s="22"/>
    </row>
    <row r="542" customFormat="false" ht="13.65" hidden="false" customHeight="true" outlineLevel="0" collapsed="false">
      <c r="A542" s="16" t="n">
        <v>34668</v>
      </c>
      <c r="B542" s="17" t="s">
        <v>2608</v>
      </c>
      <c r="C542" s="22"/>
      <c r="D542" s="17" t="s">
        <v>499</v>
      </c>
      <c r="E542" s="17" t="s">
        <v>532</v>
      </c>
      <c r="F542" s="8" t="n">
        <v>71</v>
      </c>
      <c r="G542" s="8" t="n">
        <v>212</v>
      </c>
      <c r="H542" s="8" t="n">
        <v>2013</v>
      </c>
      <c r="I542" s="8" t="n">
        <v>1</v>
      </c>
      <c r="J542" s="8" t="n">
        <v>27</v>
      </c>
      <c r="K542" s="17" t="s">
        <v>263</v>
      </c>
      <c r="L542" s="8" t="n">
        <v>2014</v>
      </c>
      <c r="M542" s="8" t="n">
        <v>23</v>
      </c>
      <c r="N542" s="8" t="n">
        <v>4</v>
      </c>
      <c r="O542" s="8" t="n">
        <v>8477448</v>
      </c>
      <c r="P542" s="17" t="s">
        <v>2609</v>
      </c>
      <c r="Q542" s="17" t="s">
        <v>2610</v>
      </c>
      <c r="R542" s="17" t="s">
        <v>2611</v>
      </c>
      <c r="S542" s="17" t="s">
        <v>2612</v>
      </c>
      <c r="T542" s="17" t="s">
        <v>313</v>
      </c>
      <c r="U542" s="17" t="s">
        <v>332</v>
      </c>
      <c r="V542" s="8" t="n">
        <v>23</v>
      </c>
      <c r="W542" s="8" t="n">
        <v>2</v>
      </c>
      <c r="X542" s="8" t="n">
        <v>1</v>
      </c>
      <c r="Y542" s="8" t="n">
        <v>0</v>
      </c>
      <c r="Z542" s="8" t="n">
        <v>3</v>
      </c>
      <c r="AA542" s="8" t="n">
        <v>23</v>
      </c>
      <c r="AB542" s="8" t="n">
        <v>88</v>
      </c>
      <c r="AC542" s="18" t="n">
        <f aca="false">Z542/V542</f>
        <v>0.130434782608696</v>
      </c>
      <c r="AD542" s="19" t="n">
        <f aca="false">IF(FZ542&gt;V542,Z542-V542*(GC542-Z542)/(FZ542-V542),0)</f>
        <v>-6.02803738317757</v>
      </c>
      <c r="AE542" s="19" t="n">
        <v>1.295</v>
      </c>
      <c r="AF542" s="8" t="n">
        <v>-2</v>
      </c>
      <c r="AG542" s="8" t="n">
        <v>-0.4</v>
      </c>
      <c r="AH542" s="8" t="n">
        <v>6</v>
      </c>
      <c r="AI542" s="8" t="n">
        <v>260</v>
      </c>
      <c r="AJ542" s="8" t="n">
        <v>9918</v>
      </c>
      <c r="AK542" s="19" t="n">
        <v>165.3</v>
      </c>
      <c r="AL542" s="8" t="n">
        <v>165.3</v>
      </c>
      <c r="AM542" s="8" t="n">
        <v>165</v>
      </c>
      <c r="AN542" s="18" t="n">
        <f aca="false">AJ542/60/V542</f>
        <v>7.18695652173913</v>
      </c>
      <c r="AO542" s="8" t="n">
        <v>12.31</v>
      </c>
      <c r="AP542" s="12" t="n">
        <f aca="false">IF(EF542&gt;0,Z542/EF542,0)</f>
        <v>0.6</v>
      </c>
      <c r="AQ542" s="8" t="n">
        <v>38</v>
      </c>
      <c r="AR542" s="8" t="n">
        <v>38</v>
      </c>
      <c r="AS542" s="8" t="n">
        <v>38</v>
      </c>
      <c r="AT542" s="8" t="n">
        <v>33</v>
      </c>
      <c r="AU542" s="8" t="n">
        <v>33</v>
      </c>
      <c r="AV542" s="8" t="n">
        <v>22</v>
      </c>
      <c r="AW542" s="8" t="n">
        <v>23</v>
      </c>
      <c r="AX542" s="8" t="n">
        <v>10</v>
      </c>
      <c r="AY542" s="8" t="n">
        <v>1</v>
      </c>
      <c r="AZ542" s="8" t="n">
        <v>1</v>
      </c>
      <c r="BA542" s="8" t="n">
        <f aca="false">AY542+AZ542</f>
        <v>2</v>
      </c>
      <c r="BB542" s="8" t="n">
        <v>2.14</v>
      </c>
      <c r="BC542" s="8" t="n">
        <v>43.5455</v>
      </c>
      <c r="BD542" s="19" t="n">
        <v>0</v>
      </c>
      <c r="BE542" s="19" t="n">
        <v>0</v>
      </c>
      <c r="BF542" s="19" t="n">
        <f aca="false">AQ542+BD542</f>
        <v>38</v>
      </c>
      <c r="BG542" s="19" t="n">
        <f aca="false">IF(AL542&gt;0,BF542/AL542*60,0)</f>
        <v>13.7931034482759</v>
      </c>
      <c r="BH542" s="8" t="n">
        <v>39</v>
      </c>
      <c r="BI542" s="8" t="n">
        <v>46</v>
      </c>
      <c r="BJ542" s="8" t="n">
        <v>51</v>
      </c>
      <c r="BK542" s="12" t="n">
        <f aca="false">BH542/(BH542+BJ542)</f>
        <v>0.433333333333333</v>
      </c>
      <c r="BL542" s="8" t="n">
        <v>26</v>
      </c>
      <c r="BM542" s="8" t="n">
        <v>26</v>
      </c>
      <c r="BN542" s="8" t="n">
        <v>20</v>
      </c>
      <c r="BO542" s="8" t="n">
        <f aca="false">BM542-BN542</f>
        <v>6</v>
      </c>
      <c r="BP542" s="8" t="n">
        <v>11</v>
      </c>
      <c r="BQ542" s="8" t="n">
        <v>4</v>
      </c>
      <c r="BR542" s="8" t="n">
        <v>3</v>
      </c>
      <c r="BS542" s="8" t="n">
        <v>7</v>
      </c>
      <c r="BT542" s="12" t="n">
        <f aca="false">BS542/(EA542+BS542)</f>
        <v>0.0603448275862069</v>
      </c>
      <c r="BU542" s="8" t="n">
        <v>1</v>
      </c>
      <c r="BV542" s="8" t="n">
        <v>1</v>
      </c>
      <c r="BW542" s="12" t="n">
        <f aca="false">IF(BU542+BV542&gt;0,BU542/(BU542+BV542),0)</f>
        <v>0.5</v>
      </c>
      <c r="BX542" s="8" t="n">
        <v>1</v>
      </c>
      <c r="BY542" s="8" t="n">
        <v>1</v>
      </c>
      <c r="BZ542" s="8" t="n">
        <v>0</v>
      </c>
      <c r="CA542" s="8" t="n">
        <v>0</v>
      </c>
      <c r="CB542" s="8" t="n">
        <v>0</v>
      </c>
      <c r="CC542" s="8" t="n">
        <v>0</v>
      </c>
      <c r="CD542" s="8" t="n">
        <v>0</v>
      </c>
      <c r="CE542" s="8" t="n">
        <v>1</v>
      </c>
      <c r="CF542" s="8" t="n">
        <v>0</v>
      </c>
      <c r="CG542" s="8" t="n">
        <v>0</v>
      </c>
      <c r="CH542" s="8" t="n">
        <v>1</v>
      </c>
      <c r="CI542" s="8" t="n">
        <v>1</v>
      </c>
      <c r="CJ542" s="8" t="n">
        <v>0</v>
      </c>
      <c r="CK542" s="8" t="n">
        <v>0</v>
      </c>
      <c r="CL542" s="8" t="n">
        <v>1</v>
      </c>
      <c r="CM542" s="8" t="n">
        <v>2</v>
      </c>
      <c r="CN542" s="8" t="n">
        <v>0</v>
      </c>
      <c r="CO542" s="8" t="n">
        <v>0</v>
      </c>
      <c r="CP542" s="8" t="n">
        <v>0</v>
      </c>
      <c r="CQ542" s="8" t="n">
        <v>0</v>
      </c>
      <c r="CR542" s="8" t="n">
        <v>1</v>
      </c>
      <c r="CS542" s="8" t="n">
        <v>0</v>
      </c>
      <c r="CT542" s="8" t="n">
        <v>0</v>
      </c>
      <c r="CU542" s="8" t="n">
        <v>0</v>
      </c>
      <c r="CV542" s="8" t="n">
        <v>0</v>
      </c>
      <c r="CW542" s="8" t="n">
        <v>1</v>
      </c>
      <c r="CX542" s="8" t="n">
        <v>0</v>
      </c>
      <c r="CY542" s="8" t="n">
        <v>1</v>
      </c>
      <c r="CZ542" s="8" t="n">
        <v>2</v>
      </c>
      <c r="DA542" s="8" t="n">
        <v>8</v>
      </c>
      <c r="DB542" s="8" t="n">
        <v>3</v>
      </c>
      <c r="DC542" s="8" t="n">
        <v>1</v>
      </c>
      <c r="DD542" s="8" t="n">
        <v>2</v>
      </c>
      <c r="DE542" s="8" t="n">
        <v>2</v>
      </c>
      <c r="DF542" s="8" t="n">
        <v>2</v>
      </c>
      <c r="DG542" s="8" t="n">
        <v>0</v>
      </c>
      <c r="DH542" s="8" t="n">
        <v>12</v>
      </c>
      <c r="DI542" s="8" t="n">
        <v>3</v>
      </c>
      <c r="DJ542" s="8" t="n">
        <v>2</v>
      </c>
      <c r="DK542" s="8" t="n">
        <v>4</v>
      </c>
      <c r="DL542" s="8" t="n">
        <v>4</v>
      </c>
      <c r="DM542" s="8" t="n">
        <v>0</v>
      </c>
      <c r="DN542" s="8" t="n">
        <v>0</v>
      </c>
      <c r="DO542" s="8" t="n">
        <v>0</v>
      </c>
      <c r="DP542" s="8" t="n">
        <v>0</v>
      </c>
      <c r="DQ542" s="8" t="n">
        <f aca="false">DJ542-DI542</f>
        <v>-1</v>
      </c>
      <c r="DR542" s="19" t="n">
        <v>-4.163</v>
      </c>
      <c r="DS542" s="8" t="n">
        <v>3</v>
      </c>
      <c r="DT542" s="8" t="n">
        <v>0</v>
      </c>
      <c r="DU542" s="8" t="n">
        <v>0</v>
      </c>
      <c r="DV542" s="8" t="n">
        <v>0</v>
      </c>
      <c r="DW542" s="8" t="n">
        <v>0</v>
      </c>
      <c r="DX542" s="8" t="n">
        <v>150</v>
      </c>
      <c r="DY542" s="8" t="n">
        <v>148</v>
      </c>
      <c r="DZ542" s="8" t="n">
        <v>120</v>
      </c>
      <c r="EA542" s="8" t="n">
        <v>109</v>
      </c>
      <c r="EB542" s="8" t="n">
        <v>82</v>
      </c>
      <c r="EC542" s="8" t="n">
        <v>81</v>
      </c>
      <c r="ED542" s="8" t="n">
        <v>5.99</v>
      </c>
      <c r="EE542" s="8" t="n">
        <v>5.81</v>
      </c>
      <c r="EF542" s="8" t="n">
        <v>5</v>
      </c>
      <c r="EG542" s="8" t="n">
        <v>7</v>
      </c>
      <c r="EH542" s="12" t="n">
        <f aca="false">EF542/EB542</f>
        <v>0.0609756097560976</v>
      </c>
      <c r="EI542" s="20" t="n">
        <f aca="false">1-EG542/EC542</f>
        <v>0.91358024691358</v>
      </c>
      <c r="EJ542" s="21" t="n">
        <f aca="false">EH542+EI542</f>
        <v>0.974555856669678</v>
      </c>
      <c r="EK542" s="8" t="n">
        <v>152</v>
      </c>
      <c r="EL542" s="8" t="n">
        <v>147</v>
      </c>
      <c r="EM542" s="8" t="n">
        <v>121</v>
      </c>
      <c r="EN542" s="8" t="n">
        <v>108</v>
      </c>
      <c r="EO542" s="8" t="n">
        <v>83</v>
      </c>
      <c r="EP542" s="8" t="n">
        <v>80</v>
      </c>
      <c r="EQ542" s="8" t="n">
        <v>5</v>
      </c>
      <c r="ER542" s="8" t="n">
        <v>7</v>
      </c>
      <c r="ES542" s="8" t="n">
        <v>69</v>
      </c>
      <c r="ET542" s="8" t="n">
        <v>61</v>
      </c>
      <c r="EU542" s="8" t="n">
        <v>25</v>
      </c>
      <c r="EV542" s="8" t="n">
        <v>24</v>
      </c>
      <c r="EW542" s="8" t="n">
        <v>3</v>
      </c>
      <c r="EX542" s="8" t="n">
        <v>5</v>
      </c>
      <c r="EY542" s="8" t="n">
        <v>18</v>
      </c>
      <c r="EZ542" s="8" t="n">
        <v>10</v>
      </c>
      <c r="FA542" s="8" t="n">
        <v>0.1</v>
      </c>
      <c r="FB542" s="8" t="n">
        <v>0.1</v>
      </c>
      <c r="FC542" s="8" t="n">
        <v>0.1</v>
      </c>
      <c r="FD542" s="19" t="n">
        <v>3.05</v>
      </c>
      <c r="FE542" s="18" t="n">
        <f aca="false">FD542/V542</f>
        <v>0.132608695652174</v>
      </c>
      <c r="FF542" s="8" t="n">
        <v>0.2602</v>
      </c>
      <c r="FG542" s="8" t="n">
        <v>0.09</v>
      </c>
      <c r="FH542" s="8" t="n">
        <v>-0.02</v>
      </c>
      <c r="FI542" s="8" t="n">
        <v>0.07</v>
      </c>
      <c r="FJ542" s="22"/>
      <c r="FK542" s="22"/>
      <c r="FL542" s="22"/>
      <c r="FM542" s="8" t="n">
        <f aca="false">BL542+BS542+AH542+DT542</f>
        <v>39</v>
      </c>
      <c r="FN542" s="19" t="n">
        <f aca="false">IF(DS542&gt;0,(BL542+BR542)/DS542,0)</f>
        <v>9.66666666666667</v>
      </c>
      <c r="FO542" s="12" t="n">
        <v>0.0263115675</v>
      </c>
      <c r="FP542" s="19" t="n">
        <f aca="false">Z542-AH542/10</f>
        <v>2.4</v>
      </c>
      <c r="FQ542" s="19" t="n">
        <f aca="false">Z542+DR542/5</f>
        <v>2.1674</v>
      </c>
      <c r="FR542" s="19" t="n">
        <f aca="false">(DX542+DY542)/AL542*60</f>
        <v>108.166969147005</v>
      </c>
      <c r="FS542" s="22"/>
      <c r="FT542" s="22"/>
      <c r="FU542" s="22"/>
      <c r="FV542" s="22"/>
      <c r="FW542" s="17" t="s">
        <v>270</v>
      </c>
      <c r="FX542" s="23" t="n">
        <v>850000</v>
      </c>
      <c r="FY542" s="23" t="n">
        <v>850000</v>
      </c>
      <c r="FZ542" s="8" t="n">
        <v>130</v>
      </c>
      <c r="GA542" s="8" t="n">
        <v>19</v>
      </c>
      <c r="GB542" s="8" t="n">
        <v>26</v>
      </c>
      <c r="GC542" s="8" t="n">
        <v>45</v>
      </c>
      <c r="GD542" s="8" t="n">
        <v>3</v>
      </c>
      <c r="GE542" s="8" t="n">
        <v>40</v>
      </c>
      <c r="GF542" s="8" t="n">
        <v>204</v>
      </c>
      <c r="GG542" s="8" t="n">
        <v>1452</v>
      </c>
      <c r="GH542" s="8" t="n">
        <v>3.1</v>
      </c>
      <c r="GI542" s="8" t="n">
        <v>1.6</v>
      </c>
      <c r="GJ542" s="8" t="n">
        <v>4.7</v>
      </c>
      <c r="GK542" s="8" t="n">
        <f aca="false">Z542-AH542/10</f>
        <v>2.4</v>
      </c>
      <c r="GL542" s="22"/>
      <c r="GM542" s="22"/>
      <c r="GN542" s="22"/>
      <c r="GO542" s="22"/>
      <c r="GP542" s="22"/>
    </row>
    <row r="543" customFormat="false" ht="13.65" hidden="false" customHeight="true" outlineLevel="0" collapsed="false">
      <c r="A543" s="16" t="n">
        <v>34075</v>
      </c>
      <c r="B543" s="17" t="s">
        <v>2613</v>
      </c>
      <c r="C543" s="22"/>
      <c r="D543" s="17" t="s">
        <v>366</v>
      </c>
      <c r="E543" s="17" t="s">
        <v>366</v>
      </c>
      <c r="F543" s="8" t="n">
        <v>72</v>
      </c>
      <c r="G543" s="8" t="n">
        <v>183</v>
      </c>
      <c r="H543" s="8" t="n">
        <v>2011</v>
      </c>
      <c r="I543" s="8" t="n">
        <v>2</v>
      </c>
      <c r="J543" s="8" t="n">
        <v>45</v>
      </c>
      <c r="K543" s="17" t="s">
        <v>263</v>
      </c>
      <c r="L543" s="8" t="n">
        <v>2013</v>
      </c>
      <c r="M543" s="8" t="n">
        <v>24</v>
      </c>
      <c r="N543" s="8" t="n">
        <v>5</v>
      </c>
      <c r="O543" s="8" t="n">
        <v>8476440</v>
      </c>
      <c r="P543" s="17" t="s">
        <v>2614</v>
      </c>
      <c r="Q543" s="17" t="s">
        <v>2615</v>
      </c>
      <c r="R543" s="17" t="s">
        <v>2616</v>
      </c>
      <c r="S543" s="17" t="s">
        <v>2617</v>
      </c>
      <c r="T543" s="17" t="s">
        <v>313</v>
      </c>
      <c r="U543" s="17" t="s">
        <v>314</v>
      </c>
      <c r="V543" s="8" t="n">
        <v>53</v>
      </c>
      <c r="W543" s="8" t="n">
        <v>8</v>
      </c>
      <c r="X543" s="8" t="n">
        <v>4</v>
      </c>
      <c r="Y543" s="8" t="n">
        <v>4</v>
      </c>
      <c r="Z543" s="8" t="n">
        <v>12</v>
      </c>
      <c r="AA543" s="8" t="n">
        <v>15</v>
      </c>
      <c r="AB543" s="8" t="n">
        <v>43</v>
      </c>
      <c r="AC543" s="18" t="n">
        <f aca="false">Z543/V543</f>
        <v>0.226415094339623</v>
      </c>
      <c r="AD543" s="19" t="n">
        <f aca="false">IF(FZ543&gt;V543,Z543-V543*(GC543-Z543)/(FZ543-V543),0)</f>
        <v>-7.52631578947369</v>
      </c>
      <c r="AE543" s="19" t="n">
        <v>5.201</v>
      </c>
      <c r="AF543" s="8" t="n">
        <v>-10</v>
      </c>
      <c r="AG543" s="8" t="n">
        <v>-9.1</v>
      </c>
      <c r="AH543" s="8" t="n">
        <v>8</v>
      </c>
      <c r="AI543" s="8" t="n">
        <v>1190</v>
      </c>
      <c r="AJ543" s="8" t="n">
        <v>51694</v>
      </c>
      <c r="AK543" s="19" t="n">
        <v>861.56666666667</v>
      </c>
      <c r="AL543" s="8" t="n">
        <v>845.3</v>
      </c>
      <c r="AM543" s="8" t="n">
        <v>862</v>
      </c>
      <c r="AN543" s="18" t="n">
        <f aca="false">AJ543/60/V543</f>
        <v>16.2559748427673</v>
      </c>
      <c r="AO543" s="8" t="n">
        <v>27.06</v>
      </c>
      <c r="AP543" s="12" t="n">
        <f aca="false">IF(EF543&gt;0,Z543/EF543,0)</f>
        <v>0.5</v>
      </c>
      <c r="AQ543" s="8" t="n">
        <v>147</v>
      </c>
      <c r="AR543" s="8" t="n">
        <v>149</v>
      </c>
      <c r="AS543" s="8" t="n">
        <v>149</v>
      </c>
      <c r="AT543" s="8" t="n">
        <v>116</v>
      </c>
      <c r="AU543" s="8" t="n">
        <v>117</v>
      </c>
      <c r="AV543" s="8" t="n">
        <v>93</v>
      </c>
      <c r="AW543" s="8" t="n">
        <v>80</v>
      </c>
      <c r="AX543" s="8" t="n">
        <v>49</v>
      </c>
      <c r="AY543" s="8" t="n">
        <v>4</v>
      </c>
      <c r="AZ543" s="8" t="n">
        <v>13</v>
      </c>
      <c r="BA543" s="8" t="n">
        <f aca="false">AY543+AZ543</f>
        <v>17</v>
      </c>
      <c r="BB543" s="8" t="n">
        <v>11.05</v>
      </c>
      <c r="BC543" s="8" t="n">
        <v>28.4624</v>
      </c>
      <c r="BD543" s="19" t="n">
        <v>60.2</v>
      </c>
      <c r="BE543" s="19" t="n">
        <v>4.192362750029</v>
      </c>
      <c r="BF543" s="19" t="n">
        <f aca="false">AQ543+BD543</f>
        <v>207.2</v>
      </c>
      <c r="BG543" s="19" t="n">
        <f aca="false">IF(AL543&gt;0,BF543/AL543*60,0)</f>
        <v>14.7072045427659</v>
      </c>
      <c r="BH543" s="8" t="n">
        <v>219</v>
      </c>
      <c r="BI543" s="8" t="n">
        <v>274</v>
      </c>
      <c r="BJ543" s="8" t="n">
        <v>335</v>
      </c>
      <c r="BK543" s="12" t="n">
        <f aca="false">BH543/(BH543+BJ543)</f>
        <v>0.395306859205776</v>
      </c>
      <c r="BL543" s="8" t="n">
        <v>47</v>
      </c>
      <c r="BM543" s="8" t="n">
        <v>46</v>
      </c>
      <c r="BN543" s="8" t="n">
        <v>48</v>
      </c>
      <c r="BO543" s="8" t="n">
        <f aca="false">BM543-BN543</f>
        <v>-2</v>
      </c>
      <c r="BP543" s="8" t="n">
        <v>24</v>
      </c>
      <c r="BQ543" s="8" t="n">
        <v>8</v>
      </c>
      <c r="BR543" s="8" t="n">
        <v>22</v>
      </c>
      <c r="BS543" s="8" t="n">
        <v>12</v>
      </c>
      <c r="BT543" s="12" t="n">
        <f aca="false">BS543/(EA543+BS543)</f>
        <v>0.0174672489082969</v>
      </c>
      <c r="BU543" s="8" t="n">
        <v>73</v>
      </c>
      <c r="BV543" s="8" t="n">
        <v>106</v>
      </c>
      <c r="BW543" s="12" t="n">
        <f aca="false">IF(BU543+BV543&gt;0,BU543/(BU543+BV543),0)</f>
        <v>0.407821229050279</v>
      </c>
      <c r="BX543" s="8" t="n">
        <v>24</v>
      </c>
      <c r="BY543" s="8" t="n">
        <v>20</v>
      </c>
      <c r="BZ543" s="8" t="n">
        <v>27</v>
      </c>
      <c r="CA543" s="8" t="n">
        <v>45</v>
      </c>
      <c r="CB543" s="8" t="n">
        <v>22</v>
      </c>
      <c r="CC543" s="8" t="n">
        <v>41</v>
      </c>
      <c r="CD543" s="8" t="n">
        <v>30</v>
      </c>
      <c r="CE543" s="8" t="n">
        <v>44</v>
      </c>
      <c r="CF543" s="8" t="n">
        <v>20</v>
      </c>
      <c r="CG543" s="8" t="n">
        <v>30</v>
      </c>
      <c r="CH543" s="8" t="n">
        <v>38</v>
      </c>
      <c r="CI543" s="8" t="n">
        <v>59</v>
      </c>
      <c r="CJ543" s="8" t="n">
        <v>0</v>
      </c>
      <c r="CK543" s="8" t="n">
        <v>0</v>
      </c>
      <c r="CL543" s="8" t="n">
        <v>2</v>
      </c>
      <c r="CM543" s="8" t="n">
        <v>1</v>
      </c>
      <c r="CN543" s="8" t="n">
        <v>0</v>
      </c>
      <c r="CO543" s="8" t="n">
        <v>0</v>
      </c>
      <c r="CP543" s="8" t="n">
        <v>0</v>
      </c>
      <c r="CQ543" s="8" t="n">
        <v>0</v>
      </c>
      <c r="CR543" s="8" t="n">
        <v>2</v>
      </c>
      <c r="CS543" s="8" t="n">
        <v>0</v>
      </c>
      <c r="CT543" s="8" t="n">
        <v>0</v>
      </c>
      <c r="CU543" s="8" t="n">
        <v>0</v>
      </c>
      <c r="CV543" s="8" t="n">
        <v>0</v>
      </c>
      <c r="CW543" s="8" t="n">
        <v>6</v>
      </c>
      <c r="CX543" s="8" t="n">
        <v>1</v>
      </c>
      <c r="CY543" s="8" t="n">
        <v>1</v>
      </c>
      <c r="CZ543" s="8" t="n">
        <v>2</v>
      </c>
      <c r="DA543" s="8" t="n">
        <v>20</v>
      </c>
      <c r="DB543" s="8" t="n">
        <v>9</v>
      </c>
      <c r="DC543" s="8" t="n">
        <v>5</v>
      </c>
      <c r="DD543" s="8" t="n">
        <v>10</v>
      </c>
      <c r="DE543" s="8" t="n">
        <v>9</v>
      </c>
      <c r="DF543" s="8" t="n">
        <v>5</v>
      </c>
      <c r="DG543" s="8" t="n">
        <v>0</v>
      </c>
      <c r="DH543" s="8" t="n">
        <v>55</v>
      </c>
      <c r="DI543" s="8" t="n">
        <v>4</v>
      </c>
      <c r="DJ543" s="8" t="n">
        <v>8</v>
      </c>
      <c r="DK543" s="8" t="n">
        <v>4</v>
      </c>
      <c r="DL543" s="8" t="n">
        <v>4</v>
      </c>
      <c r="DM543" s="8" t="n">
        <v>0</v>
      </c>
      <c r="DN543" s="8" t="n">
        <v>7</v>
      </c>
      <c r="DO543" s="8" t="n">
        <v>7</v>
      </c>
      <c r="DP543" s="8" t="n">
        <v>0</v>
      </c>
      <c r="DQ543" s="8" t="n">
        <f aca="false">DJ543-DI543</f>
        <v>4</v>
      </c>
      <c r="DR543" s="19" t="n">
        <v>1.858</v>
      </c>
      <c r="DS543" s="8" t="n">
        <v>4</v>
      </c>
      <c r="DT543" s="8" t="n">
        <v>0</v>
      </c>
      <c r="DU543" s="8" t="n">
        <v>0</v>
      </c>
      <c r="DV543" s="8" t="n">
        <v>0</v>
      </c>
      <c r="DW543" s="8" t="n">
        <v>0</v>
      </c>
      <c r="DX543" s="8" t="n">
        <v>696</v>
      </c>
      <c r="DY543" s="8" t="n">
        <v>862</v>
      </c>
      <c r="DZ543" s="8" t="n">
        <v>521</v>
      </c>
      <c r="EA543" s="8" t="n">
        <v>675</v>
      </c>
      <c r="EB543" s="8" t="n">
        <v>373</v>
      </c>
      <c r="EC543" s="8" t="n">
        <v>485</v>
      </c>
      <c r="ED543" s="8" t="n">
        <v>32.99</v>
      </c>
      <c r="EE543" s="8" t="n">
        <v>45.58</v>
      </c>
      <c r="EF543" s="8" t="n">
        <v>24</v>
      </c>
      <c r="EG543" s="8" t="n">
        <v>42</v>
      </c>
      <c r="EH543" s="12" t="n">
        <f aca="false">EF543/EB543</f>
        <v>0.064343163538874</v>
      </c>
      <c r="EI543" s="20" t="n">
        <f aca="false">1-EG543/EC543</f>
        <v>0.91340206185567</v>
      </c>
      <c r="EJ543" s="21" t="n">
        <f aca="false">EH543+EI543</f>
        <v>0.977745225394544</v>
      </c>
      <c r="EK543" s="8" t="n">
        <v>707</v>
      </c>
      <c r="EL543" s="8" t="n">
        <v>890</v>
      </c>
      <c r="EM543" s="8" t="n">
        <v>529</v>
      </c>
      <c r="EN543" s="8" t="n">
        <v>700</v>
      </c>
      <c r="EO543" s="8" t="n">
        <v>383</v>
      </c>
      <c r="EP543" s="8" t="n">
        <v>502</v>
      </c>
      <c r="EQ543" s="8" t="n">
        <v>24</v>
      </c>
      <c r="ER543" s="8" t="n">
        <v>44</v>
      </c>
      <c r="ES543" s="8" t="n">
        <v>318</v>
      </c>
      <c r="ET543" s="8" t="n">
        <v>465</v>
      </c>
      <c r="EU543" s="8" t="n">
        <v>125</v>
      </c>
      <c r="EV543" s="8" t="n">
        <v>168</v>
      </c>
      <c r="EW543" s="8" t="n">
        <v>15</v>
      </c>
      <c r="EX543" s="8" t="n">
        <v>25</v>
      </c>
      <c r="EY543" s="8" t="n">
        <v>48</v>
      </c>
      <c r="EZ543" s="8" t="n">
        <v>44</v>
      </c>
      <c r="FA543" s="8" t="n">
        <v>-0.3</v>
      </c>
      <c r="FB543" s="8" t="n">
        <v>0.7</v>
      </c>
      <c r="FC543" s="8" t="n">
        <v>0.4</v>
      </c>
      <c r="FD543" s="19" t="n">
        <v>11.09</v>
      </c>
      <c r="FE543" s="18" t="n">
        <f aca="false">FD543/V543</f>
        <v>0.209245283018868</v>
      </c>
      <c r="FF543" s="8" t="n">
        <v>1.3613</v>
      </c>
      <c r="FG543" s="8" t="n">
        <v>-0.25</v>
      </c>
      <c r="FH543" s="8" t="n">
        <v>0.01</v>
      </c>
      <c r="FI543" s="8" t="n">
        <v>-0.24</v>
      </c>
      <c r="FJ543" s="8" t="n">
        <v>2</v>
      </c>
      <c r="FK543" s="8" t="n">
        <v>1</v>
      </c>
      <c r="FL543" s="8" t="n">
        <v>0</v>
      </c>
      <c r="FM543" s="8" t="n">
        <f aca="false">BL543+BS543+AH543+DT543</f>
        <v>67</v>
      </c>
      <c r="FN543" s="19" t="n">
        <f aca="false">IF(DS543&gt;0,(BL543+BR543)/DS543,0)</f>
        <v>17.25</v>
      </c>
      <c r="FO543" s="12" t="n">
        <v>0.0589398023</v>
      </c>
      <c r="FP543" s="19" t="n">
        <f aca="false">Z543-AH543/10</f>
        <v>11.2</v>
      </c>
      <c r="FQ543" s="19" t="n">
        <f aca="false">Z543+DR543/5</f>
        <v>12.3716</v>
      </c>
      <c r="FR543" s="19" t="n">
        <f aca="false">(DX543+DY543)/AL543*60</f>
        <v>110.587956938365</v>
      </c>
      <c r="FS543" s="8" t="n">
        <v>4</v>
      </c>
      <c r="FT543" s="17" t="s">
        <v>326</v>
      </c>
      <c r="FU543" s="8" t="n">
        <v>195</v>
      </c>
      <c r="FV543" s="17" t="s">
        <v>1439</v>
      </c>
      <c r="FW543" s="17" t="s">
        <v>270</v>
      </c>
      <c r="FX543" s="23" t="n">
        <v>950000</v>
      </c>
      <c r="FY543" s="23" t="n">
        <v>900000</v>
      </c>
      <c r="FZ543" s="8" t="n">
        <v>224</v>
      </c>
      <c r="GA543" s="8" t="n">
        <v>43</v>
      </c>
      <c r="GB543" s="8" t="n">
        <v>32</v>
      </c>
      <c r="GC543" s="8" t="n">
        <v>75</v>
      </c>
      <c r="GD543" s="8" t="n">
        <v>-35</v>
      </c>
      <c r="GE543" s="8" t="n">
        <v>52</v>
      </c>
      <c r="GF543" s="8" t="n">
        <v>345</v>
      </c>
      <c r="GG543" s="8" t="n">
        <v>3430</v>
      </c>
      <c r="GH543" s="8" t="n">
        <v>3.4</v>
      </c>
      <c r="GI543" s="8" t="n">
        <v>2.8</v>
      </c>
      <c r="GJ543" s="8" t="n">
        <v>6.2</v>
      </c>
      <c r="GK543" s="8" t="n">
        <f aca="false">Z543-AH543/10</f>
        <v>11.2</v>
      </c>
      <c r="GL543" s="22"/>
      <c r="GM543" s="22"/>
      <c r="GN543" s="22"/>
      <c r="GO543" s="22"/>
      <c r="GP543" s="22"/>
    </row>
    <row r="544" customFormat="false" ht="13.65" hidden="false" customHeight="true" outlineLevel="0" collapsed="false">
      <c r="A544" s="16" t="n">
        <v>34054</v>
      </c>
      <c r="B544" s="17" t="s">
        <v>1740</v>
      </c>
      <c r="C544" s="22"/>
      <c r="D544" s="17" t="s">
        <v>366</v>
      </c>
      <c r="E544" s="17" t="s">
        <v>366</v>
      </c>
      <c r="F544" s="8" t="n">
        <v>73</v>
      </c>
      <c r="G544" s="8" t="n">
        <v>200</v>
      </c>
      <c r="H544" s="22"/>
      <c r="I544" s="22"/>
      <c r="J544" s="22"/>
      <c r="K544" s="17" t="s">
        <v>263</v>
      </c>
      <c r="L544" s="8" t="n">
        <v>2015</v>
      </c>
      <c r="M544" s="8" t="n">
        <v>24</v>
      </c>
      <c r="N544" s="8" t="n">
        <v>3</v>
      </c>
      <c r="O544" s="8" t="n">
        <v>8478541</v>
      </c>
      <c r="P544" s="17" t="s">
        <v>2618</v>
      </c>
      <c r="Q544" s="17" t="s">
        <v>2619</v>
      </c>
      <c r="R544" s="17" t="s">
        <v>2620</v>
      </c>
      <c r="S544" s="17" t="s">
        <v>2617</v>
      </c>
      <c r="T544" s="17" t="s">
        <v>268</v>
      </c>
      <c r="U544" s="17" t="s">
        <v>389</v>
      </c>
      <c r="V544" s="8" t="n">
        <v>33</v>
      </c>
      <c r="W544" s="8" t="n">
        <v>3</v>
      </c>
      <c r="X544" s="8" t="n">
        <v>3</v>
      </c>
      <c r="Y544" s="8" t="n">
        <v>1</v>
      </c>
      <c r="Z544" s="8" t="n">
        <v>6</v>
      </c>
      <c r="AA544" s="8" t="n">
        <v>21</v>
      </c>
      <c r="AB544" s="8" t="n">
        <v>76</v>
      </c>
      <c r="AC544" s="18" t="n">
        <f aca="false">Z544/V544</f>
        <v>0.181818181818182</v>
      </c>
      <c r="AD544" s="19" t="n">
        <f aca="false">IF(FZ544&gt;V544,Z544-V544*(GC544-Z544)/(FZ544-V544),0)</f>
        <v>1.28571428571429</v>
      </c>
      <c r="AE544" s="19" t="n">
        <v>2.415</v>
      </c>
      <c r="AF544" s="8" t="n">
        <v>-1</v>
      </c>
      <c r="AG544" s="8" t="n">
        <v>-1.4</v>
      </c>
      <c r="AH544" s="8" t="n">
        <v>6</v>
      </c>
      <c r="AI544" s="8" t="n">
        <v>414</v>
      </c>
      <c r="AJ544" s="8" t="n">
        <v>16577</v>
      </c>
      <c r="AK544" s="19" t="n">
        <v>276.28333333333</v>
      </c>
      <c r="AL544" s="8" t="n">
        <v>276.28</v>
      </c>
      <c r="AM544" s="8" t="n">
        <v>276</v>
      </c>
      <c r="AN544" s="18" t="n">
        <f aca="false">AJ544/60/V544</f>
        <v>8.37222222222222</v>
      </c>
      <c r="AO544" s="8" t="n">
        <v>14.23</v>
      </c>
      <c r="AP544" s="12" t="n">
        <f aca="false">IF(EF544&gt;0,Z544/EF544,0)</f>
        <v>0.75</v>
      </c>
      <c r="AQ544" s="8" t="n">
        <v>50</v>
      </c>
      <c r="AR544" s="8" t="n">
        <v>50</v>
      </c>
      <c r="AS544" s="8" t="n">
        <v>50</v>
      </c>
      <c r="AT544" s="8" t="n">
        <v>38</v>
      </c>
      <c r="AU544" s="8" t="n">
        <v>38</v>
      </c>
      <c r="AV544" s="8" t="n">
        <v>31</v>
      </c>
      <c r="AW544" s="8" t="n">
        <v>22</v>
      </c>
      <c r="AX544" s="8" t="n">
        <v>12</v>
      </c>
      <c r="AY544" s="8" t="n">
        <v>0</v>
      </c>
      <c r="AZ544" s="8" t="n">
        <v>4</v>
      </c>
      <c r="BA544" s="8" t="n">
        <f aca="false">AY544+AZ544</f>
        <v>4</v>
      </c>
      <c r="BB544" s="8" t="n">
        <v>2.58</v>
      </c>
      <c r="BC544" s="8" t="n">
        <v>34</v>
      </c>
      <c r="BD544" s="19" t="n">
        <v>3</v>
      </c>
      <c r="BE544" s="19" t="n">
        <v>0.65150509742415</v>
      </c>
      <c r="BF544" s="19" t="n">
        <f aca="false">AQ544+BD544</f>
        <v>53</v>
      </c>
      <c r="BG544" s="19" t="n">
        <f aca="false">IF(AL544&gt;0,BF544/AL544*60,0)</f>
        <v>11.5100622556826</v>
      </c>
      <c r="BH544" s="8" t="n">
        <v>68</v>
      </c>
      <c r="BI544" s="8" t="n">
        <v>100</v>
      </c>
      <c r="BJ544" s="8" t="n">
        <v>86</v>
      </c>
      <c r="BK544" s="12" t="n">
        <f aca="false">BH544/(BH544+BJ544)</f>
        <v>0.441558441558442</v>
      </c>
      <c r="BL544" s="8" t="n">
        <v>31</v>
      </c>
      <c r="BM544" s="8" t="n">
        <v>31</v>
      </c>
      <c r="BN544" s="8" t="n">
        <v>27</v>
      </c>
      <c r="BO544" s="8" t="n">
        <f aca="false">BM544-BN544</f>
        <v>4</v>
      </c>
      <c r="BP544" s="8" t="n">
        <v>7</v>
      </c>
      <c r="BQ544" s="8" t="n">
        <v>4</v>
      </c>
      <c r="BR544" s="8" t="n">
        <v>10</v>
      </c>
      <c r="BS544" s="8" t="n">
        <v>15</v>
      </c>
      <c r="BT544" s="12" t="n">
        <f aca="false">BS544/(EA544+BS544)</f>
        <v>0.0657894736842105</v>
      </c>
      <c r="BU544" s="8" t="n">
        <v>3</v>
      </c>
      <c r="BV544" s="8" t="n">
        <v>1</v>
      </c>
      <c r="BW544" s="12" t="n">
        <f aca="false">IF(BU544+BV544&gt;0,BU544/(BU544+BV544),0)</f>
        <v>0.75</v>
      </c>
      <c r="BX544" s="8" t="n">
        <v>2</v>
      </c>
      <c r="BY544" s="8" t="n">
        <v>1</v>
      </c>
      <c r="BZ544" s="8" t="n">
        <v>0</v>
      </c>
      <c r="CA544" s="8" t="n">
        <v>0</v>
      </c>
      <c r="CB544" s="8" t="n">
        <v>1</v>
      </c>
      <c r="CC544" s="8" t="n">
        <v>0</v>
      </c>
      <c r="CD544" s="8" t="n">
        <v>1</v>
      </c>
      <c r="CE544" s="8" t="n">
        <v>0</v>
      </c>
      <c r="CF544" s="8" t="n">
        <v>1</v>
      </c>
      <c r="CG544" s="8" t="n">
        <v>0</v>
      </c>
      <c r="CH544" s="8" t="n">
        <v>2</v>
      </c>
      <c r="CI544" s="8" t="n">
        <v>1</v>
      </c>
      <c r="CJ544" s="8" t="n">
        <v>0</v>
      </c>
      <c r="CK544" s="8" t="n">
        <v>0</v>
      </c>
      <c r="CL544" s="8" t="n">
        <v>1</v>
      </c>
      <c r="CM544" s="8" t="n">
        <v>0</v>
      </c>
      <c r="CN544" s="8" t="n">
        <v>0</v>
      </c>
      <c r="CO544" s="8" t="n">
        <v>0</v>
      </c>
      <c r="CP544" s="8" t="n">
        <v>0</v>
      </c>
      <c r="CQ544" s="8" t="n">
        <v>1</v>
      </c>
      <c r="CR544" s="8" t="n">
        <v>0</v>
      </c>
      <c r="CS544" s="8" t="n">
        <v>0</v>
      </c>
      <c r="CT544" s="8" t="n">
        <v>1</v>
      </c>
      <c r="CU544" s="8" t="n">
        <v>0</v>
      </c>
      <c r="CV544" s="8" t="n">
        <v>1</v>
      </c>
      <c r="CW544" s="8" t="n">
        <v>0</v>
      </c>
      <c r="CX544" s="8" t="n">
        <v>0</v>
      </c>
      <c r="CY544" s="8" t="n">
        <v>0</v>
      </c>
      <c r="CZ544" s="8" t="n">
        <v>0</v>
      </c>
      <c r="DA544" s="8" t="n">
        <v>7</v>
      </c>
      <c r="DB544" s="8" t="n">
        <v>3</v>
      </c>
      <c r="DC544" s="8" t="n">
        <v>1</v>
      </c>
      <c r="DD544" s="8" t="n">
        <v>2</v>
      </c>
      <c r="DE544" s="8" t="n">
        <v>7</v>
      </c>
      <c r="DF544" s="8" t="n">
        <v>0</v>
      </c>
      <c r="DG544" s="8" t="n">
        <v>1</v>
      </c>
      <c r="DH544" s="8" t="n">
        <v>17</v>
      </c>
      <c r="DI544" s="8" t="n">
        <v>2</v>
      </c>
      <c r="DJ544" s="8" t="n">
        <v>7</v>
      </c>
      <c r="DK544" s="8" t="n">
        <v>3</v>
      </c>
      <c r="DL544" s="8" t="n">
        <v>3</v>
      </c>
      <c r="DM544" s="8" t="n">
        <v>0</v>
      </c>
      <c r="DN544" s="8" t="n">
        <v>7</v>
      </c>
      <c r="DO544" s="8" t="n">
        <v>7</v>
      </c>
      <c r="DP544" s="8" t="n">
        <v>0</v>
      </c>
      <c r="DQ544" s="8" t="n">
        <f aca="false">DJ544-DI544</f>
        <v>5</v>
      </c>
      <c r="DR544" s="19" t="n">
        <v>2.653</v>
      </c>
      <c r="DS544" s="8" t="n">
        <v>2</v>
      </c>
      <c r="DT544" s="8" t="n">
        <v>0</v>
      </c>
      <c r="DU544" s="8" t="n">
        <v>0</v>
      </c>
      <c r="DV544" s="8" t="n">
        <v>0</v>
      </c>
      <c r="DW544" s="8" t="n">
        <v>0</v>
      </c>
      <c r="DX544" s="8" t="n">
        <v>214</v>
      </c>
      <c r="DY544" s="8" t="n">
        <v>282</v>
      </c>
      <c r="DZ544" s="8" t="n">
        <v>162</v>
      </c>
      <c r="EA544" s="8" t="n">
        <v>213</v>
      </c>
      <c r="EB544" s="8" t="n">
        <v>126</v>
      </c>
      <c r="EC544" s="8" t="n">
        <v>157</v>
      </c>
      <c r="ED544" s="8" t="n">
        <v>10.55</v>
      </c>
      <c r="EE544" s="8" t="n">
        <v>14.5</v>
      </c>
      <c r="EF544" s="8" t="n">
        <v>8</v>
      </c>
      <c r="EG544" s="8" t="n">
        <v>12</v>
      </c>
      <c r="EH544" s="12" t="n">
        <f aca="false">EF544/EB544</f>
        <v>0.0634920634920635</v>
      </c>
      <c r="EI544" s="20" t="n">
        <f aca="false">1-EG544/EC544</f>
        <v>0.923566878980892</v>
      </c>
      <c r="EJ544" s="21" t="n">
        <f aca="false">EH544+EI544</f>
        <v>0.987058942472955</v>
      </c>
      <c r="EK544" s="8" t="n">
        <v>214</v>
      </c>
      <c r="EL544" s="8" t="n">
        <v>283</v>
      </c>
      <c r="EM544" s="8" t="n">
        <v>162</v>
      </c>
      <c r="EN544" s="8" t="n">
        <v>214</v>
      </c>
      <c r="EO544" s="8" t="n">
        <v>126</v>
      </c>
      <c r="EP544" s="8" t="n">
        <v>158</v>
      </c>
      <c r="EQ544" s="8" t="n">
        <v>8</v>
      </c>
      <c r="ER544" s="8" t="n">
        <v>12</v>
      </c>
      <c r="ES544" s="8" t="n">
        <v>103</v>
      </c>
      <c r="ET544" s="8" t="n">
        <v>147</v>
      </c>
      <c r="EU544" s="8" t="n">
        <v>39</v>
      </c>
      <c r="EV544" s="8" t="n">
        <v>64</v>
      </c>
      <c r="EW544" s="8" t="n">
        <v>7</v>
      </c>
      <c r="EX544" s="8" t="n">
        <v>7</v>
      </c>
      <c r="EY544" s="8" t="n">
        <v>18</v>
      </c>
      <c r="EZ544" s="8" t="n">
        <v>20</v>
      </c>
      <c r="FA544" s="8" t="n">
        <v>0.2</v>
      </c>
      <c r="FB544" s="8" t="n">
        <v>0.3</v>
      </c>
      <c r="FC544" s="8" t="n">
        <v>0.4</v>
      </c>
      <c r="FD544" s="19" t="n">
        <v>5.45</v>
      </c>
      <c r="FE544" s="18" t="n">
        <f aca="false">FD544/V544</f>
        <v>0.165151515151515</v>
      </c>
      <c r="FF544" s="8" t="n">
        <v>0.0634</v>
      </c>
      <c r="FG544" s="8" t="n">
        <v>0.09</v>
      </c>
      <c r="FH544" s="8" t="n">
        <v>-0.05</v>
      </c>
      <c r="FI544" s="8" t="n">
        <v>0.05</v>
      </c>
      <c r="FJ544" s="8" t="n">
        <v>1</v>
      </c>
      <c r="FK544" s="8" t="n">
        <v>0</v>
      </c>
      <c r="FL544" s="8" t="n">
        <v>0</v>
      </c>
      <c r="FM544" s="8" t="n">
        <f aca="false">BL544+BS544+AH544+DT544</f>
        <v>52</v>
      </c>
      <c r="FN544" s="19" t="n">
        <f aca="false">IF(DS544&gt;0,(BL544+BR544)/DS544,0)</f>
        <v>20.5</v>
      </c>
      <c r="FO544" s="12" t="n">
        <v>0.0319937573</v>
      </c>
      <c r="FP544" s="19" t="n">
        <f aca="false">Z544-AH544/10</f>
        <v>5.4</v>
      </c>
      <c r="FQ544" s="19" t="n">
        <f aca="false">Z544+DR544/5</f>
        <v>6.5306</v>
      </c>
      <c r="FR544" s="19" t="n">
        <f aca="false">(DX544+DY544)/AL544*60</f>
        <v>107.716809034313</v>
      </c>
      <c r="FS544" s="22"/>
      <c r="FT544" s="22"/>
      <c r="FU544" s="22"/>
      <c r="FV544" s="22"/>
      <c r="FW544" s="17" t="s">
        <v>270</v>
      </c>
      <c r="FX544" s="23" t="n">
        <v>650000</v>
      </c>
      <c r="FY544" s="23" t="n">
        <v>675000</v>
      </c>
      <c r="FZ544" s="8" t="n">
        <v>47</v>
      </c>
      <c r="GA544" s="8" t="n">
        <v>4</v>
      </c>
      <c r="GB544" s="8" t="n">
        <v>4</v>
      </c>
      <c r="GC544" s="8" t="n">
        <v>8</v>
      </c>
      <c r="GD544" s="8" t="n">
        <v>-3</v>
      </c>
      <c r="GE544" s="8" t="n">
        <v>12</v>
      </c>
      <c r="GF544" s="8" t="n">
        <v>42</v>
      </c>
      <c r="GG544" s="8" t="n">
        <v>396</v>
      </c>
      <c r="GH544" s="8" t="n">
        <v>0.2</v>
      </c>
      <c r="GI544" s="8" t="n">
        <v>0.3</v>
      </c>
      <c r="GJ544" s="8" t="n">
        <v>0.5</v>
      </c>
      <c r="GK544" s="8" t="n">
        <f aca="false">Z544-AH544/10</f>
        <v>5.4</v>
      </c>
      <c r="GL544" s="22"/>
      <c r="GM544" s="22"/>
      <c r="GN544" s="22"/>
      <c r="GO544" s="22"/>
      <c r="GP544" s="22"/>
    </row>
    <row r="545" customFormat="false" ht="13.65" hidden="false" customHeight="true" outlineLevel="0" collapsed="false">
      <c r="A545" s="16" t="n">
        <v>34491</v>
      </c>
      <c r="B545" s="17" t="s">
        <v>2613</v>
      </c>
      <c r="C545" s="22"/>
      <c r="D545" s="17" t="s">
        <v>366</v>
      </c>
      <c r="E545" s="17" t="s">
        <v>366</v>
      </c>
      <c r="F545" s="8" t="n">
        <v>73</v>
      </c>
      <c r="G545" s="8" t="n">
        <v>191</v>
      </c>
      <c r="H545" s="8" t="n">
        <v>2015</v>
      </c>
      <c r="I545" s="8" t="n">
        <v>7</v>
      </c>
      <c r="J545" s="8" t="n">
        <v>189</v>
      </c>
      <c r="K545" s="17" t="s">
        <v>263</v>
      </c>
      <c r="L545" s="8" t="n">
        <v>2016</v>
      </c>
      <c r="M545" s="8" t="n">
        <v>23</v>
      </c>
      <c r="N545" s="8" t="n">
        <v>2</v>
      </c>
      <c r="O545" s="8" t="n">
        <v>8478906</v>
      </c>
      <c r="P545" s="17" t="s">
        <v>2621</v>
      </c>
      <c r="Q545" s="17" t="s">
        <v>2622</v>
      </c>
      <c r="R545" s="17" t="s">
        <v>2623</v>
      </c>
      <c r="S545" s="17" t="s">
        <v>2617</v>
      </c>
      <c r="T545" s="17" t="s">
        <v>278</v>
      </c>
      <c r="U545" s="17" t="s">
        <v>389</v>
      </c>
      <c r="V545" s="8" t="n">
        <v>61</v>
      </c>
      <c r="W545" s="8" t="n">
        <v>7</v>
      </c>
      <c r="X545" s="8" t="n">
        <v>16</v>
      </c>
      <c r="Y545" s="8" t="n">
        <v>10</v>
      </c>
      <c r="Z545" s="8" t="n">
        <v>23</v>
      </c>
      <c r="AA545" s="8" t="n">
        <v>12</v>
      </c>
      <c r="AB545" s="8" t="n">
        <v>59</v>
      </c>
      <c r="AC545" s="18" t="n">
        <f aca="false">Z545/V545</f>
        <v>0.377049180327869</v>
      </c>
      <c r="AD545" s="19" t="n">
        <f aca="false">IF(FZ545&gt;V545,Z545-V545*(GC545-Z545)/(FZ545-V545),0)</f>
        <v>16.530303030303</v>
      </c>
      <c r="AE545" s="19" t="n">
        <v>8.379</v>
      </c>
      <c r="AF545" s="8" t="n">
        <v>13</v>
      </c>
      <c r="AG545" s="8" t="n">
        <v>7.3</v>
      </c>
      <c r="AH545" s="8" t="n">
        <v>14</v>
      </c>
      <c r="AI545" s="8" t="n">
        <v>1280</v>
      </c>
      <c r="AJ545" s="8" t="n">
        <v>58664</v>
      </c>
      <c r="AK545" s="19" t="n">
        <v>977.36666666667</v>
      </c>
      <c r="AL545" s="8" t="n">
        <v>977.33</v>
      </c>
      <c r="AM545" s="8" t="n">
        <v>978</v>
      </c>
      <c r="AN545" s="18" t="n">
        <f aca="false">AJ545/60/V545</f>
        <v>16.0284153005464</v>
      </c>
      <c r="AO545" s="8" t="n">
        <v>26.97</v>
      </c>
      <c r="AP545" s="12" t="n">
        <f aca="false">IF(EF545&gt;0,Z545/EF545,0)</f>
        <v>0.522727272727273</v>
      </c>
      <c r="AQ545" s="8" t="n">
        <v>156</v>
      </c>
      <c r="AR545" s="8" t="n">
        <v>156</v>
      </c>
      <c r="AS545" s="8" t="n">
        <v>156</v>
      </c>
      <c r="AT545" s="8" t="n">
        <v>113</v>
      </c>
      <c r="AU545" s="8" t="n">
        <v>113</v>
      </c>
      <c r="AV545" s="8" t="n">
        <v>79</v>
      </c>
      <c r="AW545" s="8" t="n">
        <v>52</v>
      </c>
      <c r="AX545" s="8" t="n">
        <v>8</v>
      </c>
      <c r="AY545" s="8" t="n">
        <v>1</v>
      </c>
      <c r="AZ545" s="8" t="n">
        <v>9</v>
      </c>
      <c r="BA545" s="8" t="n">
        <f aca="false">AY545+AZ545</f>
        <v>10</v>
      </c>
      <c r="BB545" s="8" t="n">
        <v>4.36</v>
      </c>
      <c r="BC545" s="8" t="n">
        <v>45.9494</v>
      </c>
      <c r="BD545" s="19" t="n">
        <v>235.3</v>
      </c>
      <c r="BE545" s="19" t="n">
        <v>14.4449370758159</v>
      </c>
      <c r="BF545" s="19" t="n">
        <f aca="false">AQ545+BD545</f>
        <v>391.3</v>
      </c>
      <c r="BG545" s="19" t="n">
        <f aca="false">IF(AL545&gt;0,BF545/AL545*60,0)</f>
        <v>24.0225921643662</v>
      </c>
      <c r="BH545" s="8" t="n">
        <v>326</v>
      </c>
      <c r="BI545" s="8" t="n">
        <v>287</v>
      </c>
      <c r="BJ545" s="8" t="n">
        <v>280</v>
      </c>
      <c r="BK545" s="12" t="n">
        <f aca="false">BH545/(BH545+BJ545)</f>
        <v>0.537953795379538</v>
      </c>
      <c r="BL545" s="8" t="n">
        <v>42</v>
      </c>
      <c r="BM545" s="8" t="n">
        <v>42</v>
      </c>
      <c r="BN545" s="8" t="n">
        <v>61</v>
      </c>
      <c r="BO545" s="8" t="n">
        <f aca="false">BM545-BN545</f>
        <v>-19</v>
      </c>
      <c r="BP545" s="8" t="n">
        <v>34</v>
      </c>
      <c r="BQ545" s="8" t="n">
        <v>19</v>
      </c>
      <c r="BR545" s="8" t="n">
        <v>9</v>
      </c>
      <c r="BS545" s="8" t="n">
        <v>40</v>
      </c>
      <c r="BT545" s="12" t="n">
        <f aca="false">BS545/(EA545+BS545)</f>
        <v>0.0586510263929619</v>
      </c>
      <c r="BU545" s="8" t="n">
        <v>0</v>
      </c>
      <c r="BV545" s="8" t="n">
        <v>0</v>
      </c>
      <c r="BW545" s="12" t="n">
        <f aca="false">IF(BU545+BV545&gt;0,BU545/(BU545+BV545),0)</f>
        <v>0</v>
      </c>
      <c r="BX545" s="8" t="n">
        <v>0</v>
      </c>
      <c r="BY545" s="8" t="n">
        <v>0</v>
      </c>
      <c r="BZ545" s="8" t="n">
        <v>0</v>
      </c>
      <c r="CA545" s="8" t="n">
        <v>0</v>
      </c>
      <c r="CB545" s="8" t="n">
        <v>0</v>
      </c>
      <c r="CC545" s="8" t="n">
        <v>0</v>
      </c>
      <c r="CD545" s="8" t="n">
        <v>0</v>
      </c>
      <c r="CE545" s="8" t="n">
        <v>0</v>
      </c>
      <c r="CF545" s="8" t="n">
        <v>0</v>
      </c>
      <c r="CG545" s="8" t="n">
        <v>0</v>
      </c>
      <c r="CH545" s="8" t="n">
        <v>0</v>
      </c>
      <c r="CI545" s="8" t="n">
        <v>0</v>
      </c>
      <c r="CJ545" s="8" t="n">
        <v>0</v>
      </c>
      <c r="CK545" s="8" t="n">
        <v>0</v>
      </c>
      <c r="CL545" s="8" t="n">
        <v>0</v>
      </c>
      <c r="CM545" s="8" t="n">
        <v>1</v>
      </c>
      <c r="CN545" s="8" t="n">
        <v>0</v>
      </c>
      <c r="CO545" s="8" t="n">
        <v>0</v>
      </c>
      <c r="CP545" s="8" t="n">
        <v>0</v>
      </c>
      <c r="CQ545" s="8" t="n">
        <v>0</v>
      </c>
      <c r="CR545" s="8" t="n">
        <v>0</v>
      </c>
      <c r="CS545" s="8" t="n">
        <v>1</v>
      </c>
      <c r="CT545" s="8" t="n">
        <v>2</v>
      </c>
      <c r="CU545" s="8" t="n">
        <v>0</v>
      </c>
      <c r="CV545" s="8" t="n">
        <v>0</v>
      </c>
      <c r="CW545" s="8" t="n">
        <v>4</v>
      </c>
      <c r="CX545" s="8" t="n">
        <v>0</v>
      </c>
      <c r="CY545" s="8" t="n">
        <v>0</v>
      </c>
      <c r="CZ545" s="8" t="n">
        <v>3</v>
      </c>
      <c r="DA545" s="8" t="n">
        <v>31</v>
      </c>
      <c r="DB545" s="8" t="n">
        <v>3</v>
      </c>
      <c r="DC545" s="8" t="n">
        <v>0</v>
      </c>
      <c r="DD545" s="8" t="n">
        <v>22</v>
      </c>
      <c r="DE545" s="8" t="n">
        <v>13</v>
      </c>
      <c r="DF545" s="8" t="n">
        <v>1</v>
      </c>
      <c r="DG545" s="8" t="n">
        <v>0</v>
      </c>
      <c r="DH545" s="8" t="n">
        <v>40</v>
      </c>
      <c r="DI545" s="8" t="n">
        <v>7</v>
      </c>
      <c r="DJ545" s="8" t="n">
        <v>5</v>
      </c>
      <c r="DK545" s="8" t="n">
        <v>7</v>
      </c>
      <c r="DL545" s="8" t="n">
        <v>7</v>
      </c>
      <c r="DM545" s="8" t="n">
        <v>0</v>
      </c>
      <c r="DN545" s="8" t="n">
        <v>5</v>
      </c>
      <c r="DO545" s="8" t="n">
        <v>5</v>
      </c>
      <c r="DP545" s="8" t="n">
        <v>0</v>
      </c>
      <c r="DQ545" s="8" t="n">
        <f aca="false">DJ545-DI545</f>
        <v>-2</v>
      </c>
      <c r="DR545" s="19" t="n">
        <v>4.479</v>
      </c>
      <c r="DS545" s="8" t="n">
        <v>7</v>
      </c>
      <c r="DT545" s="8" t="n">
        <v>0</v>
      </c>
      <c r="DU545" s="8" t="n">
        <v>0</v>
      </c>
      <c r="DV545" s="8" t="n">
        <v>0</v>
      </c>
      <c r="DW545" s="8" t="n">
        <v>0</v>
      </c>
      <c r="DX545" s="8" t="n">
        <v>986</v>
      </c>
      <c r="DY545" s="8" t="n">
        <v>855</v>
      </c>
      <c r="DZ545" s="8" t="n">
        <v>763</v>
      </c>
      <c r="EA545" s="8" t="n">
        <v>642</v>
      </c>
      <c r="EB545" s="8" t="n">
        <v>546</v>
      </c>
      <c r="EC545" s="8" t="n">
        <v>471</v>
      </c>
      <c r="ED545" s="8" t="n">
        <v>48.28</v>
      </c>
      <c r="EE545" s="8" t="n">
        <v>42.71</v>
      </c>
      <c r="EF545" s="8" t="n">
        <v>44</v>
      </c>
      <c r="EG545" s="8" t="n">
        <v>28</v>
      </c>
      <c r="EH545" s="12" t="n">
        <f aca="false">EF545/EB545</f>
        <v>0.0805860805860806</v>
      </c>
      <c r="EI545" s="20" t="n">
        <f aca="false">1-EG545/EC545</f>
        <v>0.940552016985138</v>
      </c>
      <c r="EJ545" s="21" t="n">
        <f aca="false">EH545+EI545</f>
        <v>1.02113809757122</v>
      </c>
      <c r="EK545" s="8" t="n">
        <v>995</v>
      </c>
      <c r="EL545" s="8" t="n">
        <v>854</v>
      </c>
      <c r="EM545" s="8" t="n">
        <v>770</v>
      </c>
      <c r="EN545" s="8" t="n">
        <v>641</v>
      </c>
      <c r="EO545" s="8" t="n">
        <v>552</v>
      </c>
      <c r="EP545" s="8" t="n">
        <v>470</v>
      </c>
      <c r="EQ545" s="8" t="n">
        <v>44</v>
      </c>
      <c r="ER545" s="8" t="n">
        <v>29</v>
      </c>
      <c r="ES545" s="8" t="n">
        <v>533</v>
      </c>
      <c r="ET545" s="8" t="n">
        <v>419</v>
      </c>
      <c r="EU545" s="8" t="n">
        <v>215</v>
      </c>
      <c r="EV545" s="8" t="n">
        <v>184</v>
      </c>
      <c r="EW545" s="8" t="n">
        <v>25</v>
      </c>
      <c r="EX545" s="8" t="n">
        <v>15</v>
      </c>
      <c r="EY545" s="8" t="n">
        <v>52</v>
      </c>
      <c r="EZ545" s="8" t="n">
        <v>63</v>
      </c>
      <c r="FA545" s="8" t="n">
        <v>1.9</v>
      </c>
      <c r="FB545" s="8" t="n">
        <v>3</v>
      </c>
      <c r="FC545" s="8" t="n">
        <v>4.9</v>
      </c>
      <c r="FD545" s="19" t="n">
        <v>29.62</v>
      </c>
      <c r="FE545" s="18" t="n">
        <f aca="false">FD545/V545</f>
        <v>0.485573770491803</v>
      </c>
      <c r="FF545" s="8" t="n">
        <v>1.676</v>
      </c>
      <c r="FG545" s="8" t="n">
        <v>0.37</v>
      </c>
      <c r="FH545" s="8" t="n">
        <v>-0.36</v>
      </c>
      <c r="FI545" s="8" t="n">
        <v>0.01</v>
      </c>
      <c r="FJ545" s="22"/>
      <c r="FK545" s="22"/>
      <c r="FL545" s="22"/>
      <c r="FM545" s="8" t="n">
        <f aca="false">BL545+BS545+AH545+DT545</f>
        <v>96</v>
      </c>
      <c r="FN545" s="19" t="n">
        <f aca="false">IF(DS545&gt;0,(BL545+BR545)/DS545,0)</f>
        <v>7.28571428571429</v>
      </c>
      <c r="FO545" s="12" t="n">
        <v>0.0410909872</v>
      </c>
      <c r="FP545" s="19" t="n">
        <f aca="false">Z545-AH545/10</f>
        <v>21.6</v>
      </c>
      <c r="FQ545" s="19" t="n">
        <f aca="false">Z545+DR545/5</f>
        <v>23.8958</v>
      </c>
      <c r="FR545" s="19" t="n">
        <f aca="false">(DX545+DY545)/AL545*60</f>
        <v>113.022213581902</v>
      </c>
      <c r="FS545" s="8" t="n">
        <v>4</v>
      </c>
      <c r="FT545" s="17" t="s">
        <v>326</v>
      </c>
      <c r="FU545" s="8" t="n">
        <v>195</v>
      </c>
      <c r="FV545" s="22"/>
      <c r="FW545" s="17" t="s">
        <v>280</v>
      </c>
      <c r="FX545" s="23" t="n">
        <v>842500</v>
      </c>
      <c r="FY545" s="23" t="n">
        <v>817500</v>
      </c>
      <c r="FZ545" s="8" t="n">
        <v>127</v>
      </c>
      <c r="GA545" s="8" t="n">
        <v>9</v>
      </c>
      <c r="GB545" s="8" t="n">
        <v>21</v>
      </c>
      <c r="GC545" s="8" t="n">
        <v>30</v>
      </c>
      <c r="GD545" s="8" t="n">
        <v>20</v>
      </c>
      <c r="GE545" s="8" t="n">
        <v>20</v>
      </c>
      <c r="GF545" s="8" t="n">
        <v>145</v>
      </c>
      <c r="GG545" s="8" t="n">
        <v>1850</v>
      </c>
      <c r="GH545" s="8" t="n">
        <v>1.8</v>
      </c>
      <c r="GI545" s="8" t="n">
        <v>5.3</v>
      </c>
      <c r="GJ545" s="8" t="n">
        <v>7.1</v>
      </c>
      <c r="GK545" s="8" t="n">
        <f aca="false">Z545-AH545/10</f>
        <v>21.6</v>
      </c>
      <c r="GL545" s="22"/>
      <c r="GM545" s="22"/>
      <c r="GN545" s="22"/>
      <c r="GO545" s="22"/>
      <c r="GP545" s="22"/>
    </row>
    <row r="546" customFormat="false" ht="13.65" hidden="false" customHeight="true" outlineLevel="0" collapsed="false">
      <c r="A546" s="16" t="n">
        <v>34247</v>
      </c>
      <c r="B546" s="17" t="s">
        <v>2624</v>
      </c>
      <c r="C546" s="22"/>
      <c r="D546" s="17" t="s">
        <v>372</v>
      </c>
      <c r="E546" s="17" t="s">
        <v>372</v>
      </c>
      <c r="F546" s="8" t="n">
        <v>73</v>
      </c>
      <c r="G546" s="8" t="n">
        <v>205</v>
      </c>
      <c r="H546" s="8" t="n">
        <v>2012</v>
      </c>
      <c r="I546" s="8" t="n">
        <v>2</v>
      </c>
      <c r="J546" s="8" t="n">
        <v>49</v>
      </c>
      <c r="K546" s="17" t="s">
        <v>273</v>
      </c>
      <c r="L546" s="8" t="n">
        <v>2016</v>
      </c>
      <c r="M546" s="8" t="n">
        <v>24</v>
      </c>
      <c r="N546" s="8" t="n">
        <v>2</v>
      </c>
      <c r="O546" s="8" t="n">
        <v>8476924</v>
      </c>
      <c r="P546" s="17" t="s">
        <v>2625</v>
      </c>
      <c r="Q546" s="17" t="s">
        <v>2626</v>
      </c>
      <c r="R546" s="17" t="s">
        <v>2627</v>
      </c>
      <c r="S546" s="17" t="s">
        <v>2628</v>
      </c>
      <c r="T546" s="17" t="s">
        <v>299</v>
      </c>
      <c r="U546" s="17" t="s">
        <v>510</v>
      </c>
      <c r="V546" s="8" t="n">
        <v>68</v>
      </c>
      <c r="W546" s="8" t="n">
        <v>11</v>
      </c>
      <c r="X546" s="8" t="n">
        <v>14</v>
      </c>
      <c r="Y546" s="8" t="n">
        <v>8</v>
      </c>
      <c r="Z546" s="8" t="n">
        <v>25</v>
      </c>
      <c r="AA546" s="8" t="n">
        <v>12</v>
      </c>
      <c r="AB546" s="8" t="n">
        <v>38</v>
      </c>
      <c r="AC546" s="18" t="n">
        <f aca="false">Z546/V546</f>
        <v>0.367647058823529</v>
      </c>
      <c r="AD546" s="19" t="n">
        <f aca="false">IF(FZ546&gt;V546,Z546-V546*(GC546-Z546)/(FZ546-V546),0)</f>
        <v>25</v>
      </c>
      <c r="AE546" s="19" t="n">
        <v>9.599</v>
      </c>
      <c r="AF546" s="8" t="n">
        <v>-14</v>
      </c>
      <c r="AG546" s="8" t="n">
        <v>-3</v>
      </c>
      <c r="AH546" s="8" t="n">
        <v>14</v>
      </c>
      <c r="AI546" s="8" t="n">
        <v>962</v>
      </c>
      <c r="AJ546" s="8" t="n">
        <v>41972</v>
      </c>
      <c r="AK546" s="19" t="n">
        <v>699.53333333333</v>
      </c>
      <c r="AL546" s="8" t="n">
        <v>688.93</v>
      </c>
      <c r="AM546" s="8" t="n">
        <v>700</v>
      </c>
      <c r="AN546" s="18" t="n">
        <f aca="false">AJ546/60/V546</f>
        <v>10.2872549019608</v>
      </c>
      <c r="AO546" s="8" t="n">
        <v>17.29</v>
      </c>
      <c r="AP546" s="12" t="n">
        <f aca="false">IF(EF546&gt;0,Z546/EF546,0)</f>
        <v>0.714285714285714</v>
      </c>
      <c r="AQ546" s="8" t="n">
        <v>184</v>
      </c>
      <c r="AR546" s="8" t="n">
        <v>188</v>
      </c>
      <c r="AS546" s="8" t="n">
        <v>189</v>
      </c>
      <c r="AT546" s="8" t="n">
        <v>139</v>
      </c>
      <c r="AU546" s="8" t="n">
        <v>143</v>
      </c>
      <c r="AV546" s="8" t="n">
        <v>100</v>
      </c>
      <c r="AW546" s="8" t="n">
        <v>76</v>
      </c>
      <c r="AX546" s="8" t="n">
        <v>24</v>
      </c>
      <c r="AY546" s="8" t="n">
        <v>1</v>
      </c>
      <c r="AZ546" s="8" t="n">
        <v>15</v>
      </c>
      <c r="BA546" s="8" t="n">
        <f aca="false">AY546+AZ546</f>
        <v>16</v>
      </c>
      <c r="BB546" s="8" t="n">
        <v>8.57</v>
      </c>
      <c r="BC546" s="8" t="n">
        <v>35.78</v>
      </c>
      <c r="BD546" s="19" t="n">
        <v>152.7</v>
      </c>
      <c r="BE546" s="19" t="n">
        <v>13.0973029638807</v>
      </c>
      <c r="BF546" s="19" t="n">
        <f aca="false">AQ546+BD546</f>
        <v>336.7</v>
      </c>
      <c r="BG546" s="19" t="n">
        <f aca="false">IF(AL546&gt;0,BF546/AL546*60,0)</f>
        <v>29.3237339062024</v>
      </c>
      <c r="BH546" s="8" t="n">
        <v>335</v>
      </c>
      <c r="BI546" s="8" t="n">
        <v>178</v>
      </c>
      <c r="BJ546" s="8" t="n">
        <v>163</v>
      </c>
      <c r="BK546" s="12" t="n">
        <f aca="false">BH546/(BH546+BJ546)</f>
        <v>0.672690763052209</v>
      </c>
      <c r="BL546" s="8" t="n">
        <v>77</v>
      </c>
      <c r="BM546" s="8" t="n">
        <v>77</v>
      </c>
      <c r="BN546" s="8" t="n">
        <v>28</v>
      </c>
      <c r="BO546" s="8" t="n">
        <f aca="false">BM546-BN546</f>
        <v>49</v>
      </c>
      <c r="BP546" s="8" t="n">
        <v>43</v>
      </c>
      <c r="BQ546" s="8" t="n">
        <v>21</v>
      </c>
      <c r="BR546" s="8" t="n">
        <v>9</v>
      </c>
      <c r="BS546" s="8" t="n">
        <v>10</v>
      </c>
      <c r="BT546" s="12" t="n">
        <f aca="false">BS546/(EA546+BS546)</f>
        <v>0.0234192037470726</v>
      </c>
      <c r="BU546" s="8" t="n">
        <v>0</v>
      </c>
      <c r="BV546" s="8" t="n">
        <v>2</v>
      </c>
      <c r="BW546" s="12" t="n">
        <f aca="false">IF(BU546+BV546&gt;0,BU546/(BU546+BV546),0)</f>
        <v>0</v>
      </c>
      <c r="BX546" s="8" t="n">
        <v>0</v>
      </c>
      <c r="BY546" s="8" t="n">
        <v>0</v>
      </c>
      <c r="BZ546" s="8" t="n">
        <v>0</v>
      </c>
      <c r="CA546" s="8" t="n">
        <v>0</v>
      </c>
      <c r="CB546" s="8" t="n">
        <v>0</v>
      </c>
      <c r="CC546" s="8" t="n">
        <v>2</v>
      </c>
      <c r="CD546" s="8" t="n">
        <v>0</v>
      </c>
      <c r="CE546" s="8" t="n">
        <v>0</v>
      </c>
      <c r="CF546" s="8" t="n">
        <v>0</v>
      </c>
      <c r="CG546" s="8" t="n">
        <v>1</v>
      </c>
      <c r="CH546" s="8" t="n">
        <v>0</v>
      </c>
      <c r="CI546" s="8" t="n">
        <v>2</v>
      </c>
      <c r="CJ546" s="8" t="n">
        <v>0</v>
      </c>
      <c r="CK546" s="8" t="n">
        <v>0</v>
      </c>
      <c r="CL546" s="8" t="n">
        <v>2</v>
      </c>
      <c r="CM546" s="8" t="n">
        <v>0</v>
      </c>
      <c r="CN546" s="8" t="n">
        <v>0</v>
      </c>
      <c r="CO546" s="8" t="n">
        <v>0</v>
      </c>
      <c r="CP546" s="8" t="n">
        <v>1</v>
      </c>
      <c r="CQ546" s="8" t="n">
        <v>0</v>
      </c>
      <c r="CR546" s="8" t="n">
        <v>0</v>
      </c>
      <c r="CS546" s="8" t="n">
        <v>3</v>
      </c>
      <c r="CT546" s="8" t="n">
        <v>3</v>
      </c>
      <c r="CU546" s="8" t="n">
        <v>0</v>
      </c>
      <c r="CV546" s="8" t="n">
        <v>0</v>
      </c>
      <c r="CW546" s="8" t="n">
        <v>5</v>
      </c>
      <c r="CX546" s="8" t="n">
        <v>0</v>
      </c>
      <c r="CY546" s="8" t="n">
        <v>0</v>
      </c>
      <c r="CZ546" s="8" t="n">
        <v>5</v>
      </c>
      <c r="DA546" s="8" t="n">
        <v>38</v>
      </c>
      <c r="DB546" s="8" t="n">
        <v>1</v>
      </c>
      <c r="DC546" s="8" t="n">
        <v>2</v>
      </c>
      <c r="DD546" s="8" t="n">
        <v>56</v>
      </c>
      <c r="DE546" s="8" t="n">
        <v>15</v>
      </c>
      <c r="DF546" s="8" t="n">
        <v>0</v>
      </c>
      <c r="DG546" s="8" t="n">
        <v>0</v>
      </c>
      <c r="DH546" s="8" t="n">
        <v>26</v>
      </c>
      <c r="DI546" s="8" t="n">
        <v>7</v>
      </c>
      <c r="DJ546" s="8" t="n">
        <v>5</v>
      </c>
      <c r="DK546" s="8" t="n">
        <v>6</v>
      </c>
      <c r="DL546" s="8" t="n">
        <v>6</v>
      </c>
      <c r="DM546" s="8" t="n">
        <v>0</v>
      </c>
      <c r="DN546" s="8" t="n">
        <v>5</v>
      </c>
      <c r="DO546" s="8" t="n">
        <v>5</v>
      </c>
      <c r="DP546" s="8" t="n">
        <v>0</v>
      </c>
      <c r="DQ546" s="8" t="n">
        <f aca="false">DJ546-DI546</f>
        <v>-2</v>
      </c>
      <c r="DR546" s="19" t="n">
        <v>-1.011</v>
      </c>
      <c r="DS546" s="8" t="n">
        <v>7</v>
      </c>
      <c r="DT546" s="8" t="n">
        <v>0</v>
      </c>
      <c r="DU546" s="8" t="n">
        <v>0</v>
      </c>
      <c r="DV546" s="8" t="n">
        <v>0</v>
      </c>
      <c r="DW546" s="8" t="n">
        <v>0</v>
      </c>
      <c r="DX546" s="8" t="n">
        <v>769</v>
      </c>
      <c r="DY546" s="8" t="n">
        <v>524</v>
      </c>
      <c r="DZ546" s="8" t="n">
        <v>578</v>
      </c>
      <c r="EA546" s="8" t="n">
        <v>417</v>
      </c>
      <c r="EB546" s="8" t="n">
        <v>399</v>
      </c>
      <c r="EC546" s="8" t="n">
        <v>317</v>
      </c>
      <c r="ED546" s="8" t="n">
        <v>36.91</v>
      </c>
      <c r="EE546" s="8" t="n">
        <v>29.41</v>
      </c>
      <c r="EF546" s="8" t="n">
        <v>35</v>
      </c>
      <c r="EG546" s="8" t="n">
        <v>34</v>
      </c>
      <c r="EH546" s="12" t="n">
        <f aca="false">EF546/EB546</f>
        <v>0.087719298245614</v>
      </c>
      <c r="EI546" s="20" t="n">
        <f aca="false">1-EG546/EC546</f>
        <v>0.892744479495268</v>
      </c>
      <c r="EJ546" s="21" t="n">
        <f aca="false">EH546+EI546</f>
        <v>0.980463777740882</v>
      </c>
      <c r="EK546" s="8" t="n">
        <v>779</v>
      </c>
      <c r="EL546" s="8" t="n">
        <v>535</v>
      </c>
      <c r="EM546" s="8" t="n">
        <v>586</v>
      </c>
      <c r="EN546" s="8" t="n">
        <v>427</v>
      </c>
      <c r="EO546" s="8" t="n">
        <v>405</v>
      </c>
      <c r="EP546" s="8" t="n">
        <v>326</v>
      </c>
      <c r="EQ546" s="8" t="n">
        <v>36</v>
      </c>
      <c r="ER546" s="8" t="n">
        <v>35</v>
      </c>
      <c r="ES546" s="8" t="n">
        <v>352</v>
      </c>
      <c r="ET546" s="8" t="n">
        <v>269</v>
      </c>
      <c r="EU546" s="8" t="n">
        <v>125</v>
      </c>
      <c r="EV546" s="8" t="n">
        <v>113</v>
      </c>
      <c r="EW546" s="8" t="n">
        <v>20</v>
      </c>
      <c r="EX546" s="8" t="n">
        <v>23</v>
      </c>
      <c r="EY546" s="8" t="n">
        <v>41</v>
      </c>
      <c r="EZ546" s="8" t="n">
        <v>37</v>
      </c>
      <c r="FA546" s="8" t="n">
        <v>1.7</v>
      </c>
      <c r="FB546" s="8" t="n">
        <v>0.3</v>
      </c>
      <c r="FC546" s="8" t="n">
        <v>2</v>
      </c>
      <c r="FD546" s="19" t="n">
        <v>23.23</v>
      </c>
      <c r="FE546" s="18" t="n">
        <f aca="false">FD546/V546</f>
        <v>0.341617647058823</v>
      </c>
      <c r="FF546" s="8" t="n">
        <v>1.0288</v>
      </c>
      <c r="FG546" s="8" t="n">
        <v>0.01</v>
      </c>
      <c r="FH546" s="8" t="n">
        <v>-0.09</v>
      </c>
      <c r="FI546" s="8" t="n">
        <v>-0.08</v>
      </c>
      <c r="FJ546" s="8" t="n">
        <v>1</v>
      </c>
      <c r="FK546" s="8" t="n">
        <v>0</v>
      </c>
      <c r="FL546" s="8" t="n">
        <v>0</v>
      </c>
      <c r="FM546" s="8" t="n">
        <f aca="false">BL546+BS546+AH546+DT546</f>
        <v>101</v>
      </c>
      <c r="FN546" s="19" t="n">
        <f aca="false">IF(DS546&gt;0,(BL546+BR546)/DS546,0)</f>
        <v>12.2857142857143</v>
      </c>
      <c r="FO546" s="12" t="n">
        <v>0.0659935616</v>
      </c>
      <c r="FP546" s="19" t="n">
        <f aca="false">Z546-AH546/10</f>
        <v>23.6</v>
      </c>
      <c r="FQ546" s="19" t="n">
        <f aca="false">Z546+DR546/5</f>
        <v>24.7978</v>
      </c>
      <c r="FR546" s="19" t="n">
        <f aca="false">(DX546+DY546)/AL546*60</f>
        <v>112.609408793346</v>
      </c>
      <c r="FS546" s="8" t="n">
        <v>8</v>
      </c>
      <c r="FT546" s="17" t="s">
        <v>617</v>
      </c>
      <c r="FU546" s="8" t="n">
        <v>63</v>
      </c>
      <c r="FV546" s="22"/>
      <c r="FW546" s="17" t="s">
        <v>270</v>
      </c>
      <c r="FX546" s="23" t="n">
        <v>650000</v>
      </c>
      <c r="FY546" s="23" t="n">
        <v>650000</v>
      </c>
      <c r="FZ546" s="8" t="n">
        <v>70</v>
      </c>
      <c r="GA546" s="8" t="n">
        <v>11</v>
      </c>
      <c r="GB546" s="8" t="n">
        <v>14</v>
      </c>
      <c r="GC546" s="8" t="n">
        <v>25</v>
      </c>
      <c r="GD546" s="8" t="n">
        <v>-17</v>
      </c>
      <c r="GE546" s="8" t="n">
        <v>14</v>
      </c>
      <c r="GF546" s="8" t="n">
        <v>100</v>
      </c>
      <c r="GG546" s="8" t="n">
        <v>716</v>
      </c>
      <c r="GH546" s="8" t="n">
        <v>1.7</v>
      </c>
      <c r="GI546" s="8" t="n">
        <v>0.2</v>
      </c>
      <c r="GJ546" s="8" t="n">
        <v>1.9</v>
      </c>
      <c r="GK546" s="8" t="n">
        <f aca="false">Z546-AH546/10</f>
        <v>23.6</v>
      </c>
      <c r="GL546" s="22"/>
      <c r="GM546" s="22"/>
      <c r="GN546" s="22"/>
      <c r="GO546" s="22"/>
      <c r="GP546" s="22"/>
    </row>
    <row r="547" customFormat="false" ht="13.65" hidden="false" customHeight="true" outlineLevel="0" collapsed="false">
      <c r="A547" s="16" t="n">
        <v>31828</v>
      </c>
      <c r="B547" s="17" t="s">
        <v>2629</v>
      </c>
      <c r="C547" s="22"/>
      <c r="D547" s="17" t="s">
        <v>372</v>
      </c>
      <c r="E547" s="17" t="s">
        <v>372</v>
      </c>
      <c r="F547" s="8" t="n">
        <v>78</v>
      </c>
      <c r="G547" s="8" t="n">
        <v>230</v>
      </c>
      <c r="H547" s="8" t="n">
        <v>2005</v>
      </c>
      <c r="I547" s="8" t="n">
        <v>1</v>
      </c>
      <c r="J547" s="8" t="n">
        <v>17</v>
      </c>
      <c r="K547" s="17" t="s">
        <v>263</v>
      </c>
      <c r="L547" s="8" t="n">
        <v>2007</v>
      </c>
      <c r="M547" s="8" t="n">
        <v>30</v>
      </c>
      <c r="N547" s="8" t="n">
        <v>11</v>
      </c>
      <c r="O547" s="8" t="n">
        <v>8471691</v>
      </c>
      <c r="P547" s="17" t="s">
        <v>2630</v>
      </c>
      <c r="Q547" s="17" t="s">
        <v>2631</v>
      </c>
      <c r="R547" s="17" t="s">
        <v>2632</v>
      </c>
      <c r="S547" s="17" t="s">
        <v>2628</v>
      </c>
      <c r="T547" s="17" t="s">
        <v>313</v>
      </c>
      <c r="U547" s="17" t="s">
        <v>473</v>
      </c>
      <c r="V547" s="8" t="n">
        <v>38</v>
      </c>
      <c r="W547" s="8" t="n">
        <v>5</v>
      </c>
      <c r="X547" s="8" t="n">
        <v>5</v>
      </c>
      <c r="Y547" s="8" t="n">
        <v>1</v>
      </c>
      <c r="Z547" s="8" t="n">
        <v>10</v>
      </c>
      <c r="AA547" s="8" t="n">
        <v>18</v>
      </c>
      <c r="AB547" s="8" t="n">
        <v>69</v>
      </c>
      <c r="AC547" s="18" t="n">
        <f aca="false">Z547/V547</f>
        <v>0.263157894736842</v>
      </c>
      <c r="AD547" s="19" t="n">
        <f aca="false">IF(FZ547&gt;V547,Z547-V547*(GC547-Z547)/(FZ547-V547),0)</f>
        <v>-9.72611464968153</v>
      </c>
      <c r="AE547" s="19" t="n">
        <v>4.032</v>
      </c>
      <c r="AF547" s="8" t="n">
        <v>-14</v>
      </c>
      <c r="AG547" s="8" t="n">
        <v>-3</v>
      </c>
      <c r="AH547" s="8" t="n">
        <v>23</v>
      </c>
      <c r="AI547" s="8" t="n">
        <v>817</v>
      </c>
      <c r="AJ547" s="8" t="n">
        <v>32168</v>
      </c>
      <c r="AK547" s="19" t="n">
        <v>536.13333333333</v>
      </c>
      <c r="AL547" s="8" t="n">
        <v>536.13</v>
      </c>
      <c r="AM547" s="8" t="n">
        <v>536</v>
      </c>
      <c r="AN547" s="18" t="n">
        <f aca="false">AJ547/60/V547</f>
        <v>14.1087719298246</v>
      </c>
      <c r="AO547" s="8" t="n">
        <v>23.57</v>
      </c>
      <c r="AP547" s="12" t="n">
        <f aca="false">IF(EF547&gt;0,Z547/EF547,0)</f>
        <v>0.555555555555556</v>
      </c>
      <c r="AQ547" s="8" t="n">
        <v>115</v>
      </c>
      <c r="AR547" s="8" t="n">
        <v>115</v>
      </c>
      <c r="AS547" s="8" t="n">
        <v>115</v>
      </c>
      <c r="AT547" s="8" t="n">
        <v>96</v>
      </c>
      <c r="AU547" s="8" t="n">
        <v>96</v>
      </c>
      <c r="AV547" s="8" t="n">
        <v>62</v>
      </c>
      <c r="AW547" s="8" t="n">
        <v>72</v>
      </c>
      <c r="AX547" s="8" t="n">
        <v>35</v>
      </c>
      <c r="AY547" s="8" t="n">
        <v>6</v>
      </c>
      <c r="AZ547" s="8" t="n">
        <v>5</v>
      </c>
      <c r="BA547" s="8" t="n">
        <f aca="false">AY547+AZ547</f>
        <v>11</v>
      </c>
      <c r="BB547" s="8" t="n">
        <v>8.36</v>
      </c>
      <c r="BC547" s="8" t="n">
        <v>42.4194</v>
      </c>
      <c r="BD547" s="19" t="n">
        <v>40.6</v>
      </c>
      <c r="BE547" s="19" t="n">
        <v>4.54364585923902</v>
      </c>
      <c r="BF547" s="19" t="n">
        <f aca="false">AQ547+BD547</f>
        <v>155.6</v>
      </c>
      <c r="BG547" s="19" t="n">
        <f aca="false">IF(AL547&gt;0,BF547/AL547*60,0)</f>
        <v>17.4136869789044</v>
      </c>
      <c r="BH547" s="8" t="n">
        <v>134</v>
      </c>
      <c r="BI547" s="8" t="n">
        <v>152</v>
      </c>
      <c r="BJ547" s="8" t="n">
        <v>276</v>
      </c>
      <c r="BK547" s="12" t="n">
        <f aca="false">BH547/(BH547+BJ547)</f>
        <v>0.326829268292683</v>
      </c>
      <c r="BL547" s="8" t="n">
        <v>66</v>
      </c>
      <c r="BM547" s="8" t="n">
        <v>66</v>
      </c>
      <c r="BN547" s="8" t="n">
        <v>28</v>
      </c>
      <c r="BO547" s="8" t="n">
        <f aca="false">BM547-BN547</f>
        <v>38</v>
      </c>
      <c r="BP547" s="8" t="n">
        <v>34</v>
      </c>
      <c r="BQ547" s="8" t="n">
        <v>10</v>
      </c>
      <c r="BR547" s="8" t="n">
        <v>10</v>
      </c>
      <c r="BS547" s="8" t="n">
        <v>21</v>
      </c>
      <c r="BT547" s="12" t="n">
        <f aca="false">BS547/(EA547+BS547)</f>
        <v>0.0584958217270195</v>
      </c>
      <c r="BU547" s="8" t="n">
        <v>239</v>
      </c>
      <c r="BV547" s="8" t="n">
        <v>195</v>
      </c>
      <c r="BW547" s="12" t="n">
        <f aca="false">IF(BU547+BV547&gt;0,BU547/(BU547+BV547),0)</f>
        <v>0.550691244239631</v>
      </c>
      <c r="BX547" s="8" t="n">
        <v>124</v>
      </c>
      <c r="BY547" s="8" t="n">
        <v>101</v>
      </c>
      <c r="BZ547" s="8" t="n">
        <v>68</v>
      </c>
      <c r="CA547" s="8" t="n">
        <v>58</v>
      </c>
      <c r="CB547" s="8" t="n">
        <v>47</v>
      </c>
      <c r="CC547" s="8" t="n">
        <v>36</v>
      </c>
      <c r="CD547" s="8" t="n">
        <v>62</v>
      </c>
      <c r="CE547" s="8" t="n">
        <v>47</v>
      </c>
      <c r="CF547" s="8" t="n">
        <v>89</v>
      </c>
      <c r="CG547" s="8" t="n">
        <v>85</v>
      </c>
      <c r="CH547" s="8" t="n">
        <v>156</v>
      </c>
      <c r="CI547" s="8" t="n">
        <v>107</v>
      </c>
      <c r="CJ547" s="8" t="n">
        <v>0</v>
      </c>
      <c r="CK547" s="8" t="n">
        <v>0</v>
      </c>
      <c r="CL547" s="8" t="n">
        <v>0</v>
      </c>
      <c r="CM547" s="8" t="n">
        <v>1</v>
      </c>
      <c r="CN547" s="8" t="n">
        <v>1</v>
      </c>
      <c r="CO547" s="8" t="n">
        <v>0</v>
      </c>
      <c r="CP547" s="8" t="n">
        <v>0</v>
      </c>
      <c r="CQ547" s="8" t="n">
        <v>1</v>
      </c>
      <c r="CR547" s="8" t="n">
        <v>0</v>
      </c>
      <c r="CS547" s="8" t="n">
        <v>0</v>
      </c>
      <c r="CT547" s="8" t="n">
        <v>0</v>
      </c>
      <c r="CU547" s="8" t="n">
        <v>1</v>
      </c>
      <c r="CV547" s="8" t="n">
        <v>0</v>
      </c>
      <c r="CW547" s="8" t="n">
        <v>3</v>
      </c>
      <c r="CX547" s="8" t="n">
        <v>1</v>
      </c>
      <c r="CY547" s="8" t="n">
        <v>0</v>
      </c>
      <c r="CZ547" s="8" t="n">
        <v>3</v>
      </c>
      <c r="DA547" s="8" t="n">
        <v>30</v>
      </c>
      <c r="DB547" s="8" t="n">
        <v>4</v>
      </c>
      <c r="DC547" s="8" t="n">
        <v>2</v>
      </c>
      <c r="DD547" s="8" t="n">
        <v>5</v>
      </c>
      <c r="DE547" s="8" t="n">
        <v>11</v>
      </c>
      <c r="DF547" s="8" t="n">
        <v>8</v>
      </c>
      <c r="DG547" s="8" t="n">
        <v>2</v>
      </c>
      <c r="DH547" s="8" t="n">
        <v>30</v>
      </c>
      <c r="DI547" s="8" t="n">
        <v>10</v>
      </c>
      <c r="DJ547" s="8" t="n">
        <v>7</v>
      </c>
      <c r="DK547" s="8" t="n">
        <v>10</v>
      </c>
      <c r="DL547" s="8" t="n">
        <v>10</v>
      </c>
      <c r="DM547" s="8" t="n">
        <v>0</v>
      </c>
      <c r="DN547" s="8" t="n">
        <v>7</v>
      </c>
      <c r="DO547" s="8" t="n">
        <v>7</v>
      </c>
      <c r="DP547" s="8" t="n">
        <v>0</v>
      </c>
      <c r="DQ547" s="8" t="n">
        <f aca="false">DJ547-DI547</f>
        <v>-3</v>
      </c>
      <c r="DR547" s="19" t="n">
        <v>-2.529</v>
      </c>
      <c r="DS547" s="8" t="n">
        <v>9</v>
      </c>
      <c r="DT547" s="8" t="n">
        <v>1</v>
      </c>
      <c r="DU547" s="8" t="n">
        <v>0</v>
      </c>
      <c r="DV547" s="8" t="n">
        <v>0</v>
      </c>
      <c r="DW547" s="8" t="n">
        <v>0</v>
      </c>
      <c r="DX547" s="8" t="n">
        <v>478</v>
      </c>
      <c r="DY547" s="8" t="n">
        <v>484</v>
      </c>
      <c r="DZ547" s="8" t="n">
        <v>348</v>
      </c>
      <c r="EA547" s="8" t="n">
        <v>338</v>
      </c>
      <c r="EB547" s="8" t="n">
        <v>238</v>
      </c>
      <c r="EC547" s="8" t="n">
        <v>246</v>
      </c>
      <c r="ED547" s="8" t="n">
        <v>24.64</v>
      </c>
      <c r="EE547" s="8" t="n">
        <v>24.49</v>
      </c>
      <c r="EF547" s="8" t="n">
        <v>18</v>
      </c>
      <c r="EG547" s="8" t="n">
        <v>29</v>
      </c>
      <c r="EH547" s="12" t="n">
        <f aca="false">EF547/EB547</f>
        <v>0.0756302521008403</v>
      </c>
      <c r="EI547" s="20" t="n">
        <f aca="false">1-EG547/EC547</f>
        <v>0.882113821138211</v>
      </c>
      <c r="EJ547" s="21" t="n">
        <f aca="false">EH547+EI547</f>
        <v>0.957744073239052</v>
      </c>
      <c r="EK547" s="8" t="n">
        <v>471</v>
      </c>
      <c r="EL547" s="8" t="n">
        <v>485</v>
      </c>
      <c r="EM547" s="8" t="n">
        <v>342</v>
      </c>
      <c r="EN547" s="8" t="n">
        <v>339</v>
      </c>
      <c r="EO547" s="8" t="n">
        <v>234</v>
      </c>
      <c r="EP547" s="8" t="n">
        <v>246</v>
      </c>
      <c r="EQ547" s="8" t="n">
        <v>18</v>
      </c>
      <c r="ER547" s="8" t="n">
        <v>29</v>
      </c>
      <c r="ES547" s="8" t="n">
        <v>220</v>
      </c>
      <c r="ET547" s="8" t="n">
        <v>228</v>
      </c>
      <c r="EU547" s="8" t="n">
        <v>100</v>
      </c>
      <c r="EV547" s="8" t="n">
        <v>83</v>
      </c>
      <c r="EW547" s="8" t="n">
        <v>9</v>
      </c>
      <c r="EX547" s="8" t="n">
        <v>16</v>
      </c>
      <c r="EY547" s="8" t="n">
        <v>40</v>
      </c>
      <c r="EZ547" s="8" t="n">
        <v>34</v>
      </c>
      <c r="FA547" s="8" t="n">
        <v>0.1</v>
      </c>
      <c r="FB547" s="8" t="n">
        <v>0.1</v>
      </c>
      <c r="FC547" s="8" t="n">
        <v>0.2</v>
      </c>
      <c r="FD547" s="19" t="n">
        <v>9.74</v>
      </c>
      <c r="FE547" s="18" t="n">
        <f aca="false">FD547/V547</f>
        <v>0.256315789473684</v>
      </c>
      <c r="FF547" s="8" t="n">
        <v>0.9174</v>
      </c>
      <c r="FG547" s="8" t="n">
        <v>0.03</v>
      </c>
      <c r="FH547" s="8" t="n">
        <v>-0.05</v>
      </c>
      <c r="FI547" s="8" t="n">
        <v>-0.01</v>
      </c>
      <c r="FJ547" s="22"/>
      <c r="FK547" s="22"/>
      <c r="FL547" s="22"/>
      <c r="FM547" s="8" t="n">
        <f aca="false">BL547+BS547+AH547+DT547</f>
        <v>111</v>
      </c>
      <c r="FN547" s="19" t="n">
        <f aca="false">IF(DS547&gt;0,(BL547+BR547)/DS547,0)</f>
        <v>8.44444444444444</v>
      </c>
      <c r="FO547" s="12" t="n">
        <v>0.047741034</v>
      </c>
      <c r="FP547" s="19" t="n">
        <f aca="false">Z547-AH547/10</f>
        <v>7.7</v>
      </c>
      <c r="FQ547" s="19" t="n">
        <f aca="false">Z547+DR547/5</f>
        <v>9.4942</v>
      </c>
      <c r="FR547" s="19" t="n">
        <f aca="false">(DX547+DY547)/AL547*60</f>
        <v>107.660455486542</v>
      </c>
      <c r="FS547" s="8" t="n">
        <v>4</v>
      </c>
      <c r="FT547" s="17" t="s">
        <v>345</v>
      </c>
      <c r="FU547" s="8" t="n">
        <v>195</v>
      </c>
      <c r="FV547" s="17" t="s">
        <v>255</v>
      </c>
      <c r="FW547" s="17" t="s">
        <v>280</v>
      </c>
      <c r="FX547" s="23" t="n">
        <v>5250000</v>
      </c>
      <c r="FY547" s="23" t="n">
        <v>4750000</v>
      </c>
      <c r="FZ547" s="8" t="n">
        <v>666</v>
      </c>
      <c r="GA547" s="8" t="n">
        <v>126</v>
      </c>
      <c r="GB547" s="8" t="n">
        <v>210</v>
      </c>
      <c r="GC547" s="8" t="n">
        <v>336</v>
      </c>
      <c r="GD547" s="8" t="n">
        <v>-39</v>
      </c>
      <c r="GE547" s="8" t="n">
        <v>570</v>
      </c>
      <c r="GF547" s="8" t="n">
        <v>1368</v>
      </c>
      <c r="GG547" s="8" t="n">
        <v>11810</v>
      </c>
      <c r="GH547" s="8" t="n">
        <v>17.4</v>
      </c>
      <c r="GI547" s="8" t="n">
        <v>11.7</v>
      </c>
      <c r="GJ547" s="8" t="n">
        <v>29.1</v>
      </c>
      <c r="GK547" s="8" t="n">
        <f aca="false">Z547-AH547/10</f>
        <v>7.7</v>
      </c>
      <c r="GL547" s="22"/>
      <c r="GM547" s="22"/>
      <c r="GN547" s="22"/>
      <c r="GO547" s="22"/>
      <c r="GP547" s="22"/>
    </row>
    <row r="548" customFormat="false" ht="13.65" hidden="false" customHeight="true" outlineLevel="0" collapsed="false">
      <c r="A548" s="16" t="n">
        <v>33652</v>
      </c>
      <c r="B548" s="17" t="s">
        <v>1128</v>
      </c>
      <c r="C548" s="22"/>
      <c r="D548" s="17" t="s">
        <v>532</v>
      </c>
      <c r="E548" s="17" t="s">
        <v>532</v>
      </c>
      <c r="F548" s="8" t="n">
        <v>77</v>
      </c>
      <c r="G548" s="8" t="n">
        <v>212</v>
      </c>
      <c r="H548" s="8" t="n">
        <v>2010</v>
      </c>
      <c r="I548" s="8" t="n">
        <v>2</v>
      </c>
      <c r="J548" s="8" t="n">
        <v>46</v>
      </c>
      <c r="K548" s="17" t="s">
        <v>263</v>
      </c>
      <c r="L548" s="8" t="n">
        <v>2013</v>
      </c>
      <c r="M548" s="8" t="n">
        <v>25</v>
      </c>
      <c r="N548" s="8" t="n">
        <v>5</v>
      </c>
      <c r="O548" s="8" t="n">
        <v>8475716</v>
      </c>
      <c r="P548" s="17" t="s">
        <v>2633</v>
      </c>
      <c r="Q548" s="17" t="s">
        <v>2634</v>
      </c>
      <c r="R548" s="17" t="s">
        <v>2635</v>
      </c>
      <c r="S548" s="17" t="s">
        <v>2628</v>
      </c>
      <c r="T548" s="17" t="s">
        <v>278</v>
      </c>
      <c r="U548" s="17" t="s">
        <v>514</v>
      </c>
      <c r="V548" s="8" t="n">
        <v>2</v>
      </c>
      <c r="W548" s="8" t="n">
        <v>0</v>
      </c>
      <c r="X548" s="8" t="n">
        <v>0</v>
      </c>
      <c r="Y548" s="8" t="n">
        <v>0</v>
      </c>
      <c r="Z548" s="8" t="n">
        <v>0</v>
      </c>
      <c r="AA548" s="8" t="n">
        <v>28</v>
      </c>
      <c r="AB548" s="8" t="n">
        <v>69</v>
      </c>
      <c r="AC548" s="18" t="n">
        <f aca="false">Z548/V548</f>
        <v>0</v>
      </c>
      <c r="AD548" s="19" t="n">
        <f aca="false">IF(FZ548&gt;V548,Z548-V548*(GC548-Z548)/(FZ548-V548),0)</f>
        <v>-0.285714285714286</v>
      </c>
      <c r="AE548" s="19" t="n">
        <v>0</v>
      </c>
      <c r="AF548" s="8" t="n">
        <v>-2</v>
      </c>
      <c r="AG548" s="8" t="n">
        <v>-0.5</v>
      </c>
      <c r="AH548" s="8" t="n">
        <v>2</v>
      </c>
      <c r="AI548" s="8" t="n">
        <v>50</v>
      </c>
      <c r="AJ548" s="8" t="n">
        <v>2001</v>
      </c>
      <c r="AK548" s="19" t="n">
        <v>33.35</v>
      </c>
      <c r="AL548" s="8" t="n">
        <v>33.35</v>
      </c>
      <c r="AM548" s="8" t="n">
        <v>33</v>
      </c>
      <c r="AN548" s="18" t="n">
        <f aca="false">AJ548/60/V548</f>
        <v>16.675</v>
      </c>
      <c r="AO548" s="8" t="n">
        <v>28.22</v>
      </c>
      <c r="AP548" s="12" t="n">
        <f aca="false">IF(EF548&gt;0,Z548/EF548,0)</f>
        <v>0</v>
      </c>
      <c r="AQ548" s="8" t="n">
        <v>3</v>
      </c>
      <c r="AR548" s="8" t="n">
        <v>3</v>
      </c>
      <c r="AS548" s="8" t="n">
        <v>3</v>
      </c>
      <c r="AT548" s="8" t="n">
        <v>2</v>
      </c>
      <c r="AU548" s="8" t="n">
        <v>2</v>
      </c>
      <c r="AV548" s="8" t="n">
        <v>0</v>
      </c>
      <c r="AW548" s="8" t="n">
        <v>0</v>
      </c>
      <c r="AX548" s="8" t="n">
        <v>0</v>
      </c>
      <c r="AY548" s="8" t="n">
        <v>0</v>
      </c>
      <c r="AZ548" s="8" t="n">
        <v>0</v>
      </c>
      <c r="BA548" s="8" t="n">
        <f aca="false">AY548+AZ548</f>
        <v>0</v>
      </c>
      <c r="BB548" s="8" t="n">
        <v>0.03</v>
      </c>
      <c r="BC548" s="8" t="n">
        <v>0</v>
      </c>
      <c r="BD548" s="19" t="n">
        <v>0</v>
      </c>
      <c r="BE548" s="19" t="n">
        <v>0</v>
      </c>
      <c r="BF548" s="19" t="n">
        <f aca="false">AQ548+BD548</f>
        <v>3</v>
      </c>
      <c r="BG548" s="19" t="n">
        <f aca="false">IF(AL548&gt;0,BF548/AL548*60,0)</f>
        <v>5.39730134932534</v>
      </c>
      <c r="BH548" s="8" t="n">
        <v>9</v>
      </c>
      <c r="BI548" s="8" t="n">
        <v>10</v>
      </c>
      <c r="BJ548" s="8" t="n">
        <v>16</v>
      </c>
      <c r="BK548" s="12" t="n">
        <f aca="false">BH548/(BH548+BJ548)</f>
        <v>0.36</v>
      </c>
      <c r="BL548" s="8" t="n">
        <v>1</v>
      </c>
      <c r="BM548" s="8" t="n">
        <v>1</v>
      </c>
      <c r="BN548" s="8" t="n">
        <v>0</v>
      </c>
      <c r="BO548" s="8" t="n">
        <f aca="false">BM548-BN548</f>
        <v>1</v>
      </c>
      <c r="BP548" s="8" t="n">
        <v>2</v>
      </c>
      <c r="BQ548" s="8" t="n">
        <v>2</v>
      </c>
      <c r="BR548" s="8" t="n">
        <v>1</v>
      </c>
      <c r="BS548" s="8" t="n">
        <v>4</v>
      </c>
      <c r="BT548" s="12" t="n">
        <f aca="false">BS548/(EA548+BS548)</f>
        <v>0.166666666666667</v>
      </c>
      <c r="BU548" s="8" t="n">
        <v>0</v>
      </c>
      <c r="BV548" s="8" t="n">
        <v>0</v>
      </c>
      <c r="BW548" s="12" t="n">
        <f aca="false">IF(BU548+BV548&gt;0,BU548/(BU548+BV548),0)</f>
        <v>0</v>
      </c>
      <c r="BX548" s="8" t="n">
        <v>0</v>
      </c>
      <c r="BY548" s="8" t="n">
        <v>0</v>
      </c>
      <c r="BZ548" s="8" t="n">
        <v>0</v>
      </c>
      <c r="CA548" s="8" t="n">
        <v>0</v>
      </c>
      <c r="CB548" s="8" t="n">
        <v>0</v>
      </c>
      <c r="CC548" s="8" t="n">
        <v>0</v>
      </c>
      <c r="CD548" s="8" t="n">
        <v>0</v>
      </c>
      <c r="CE548" s="8" t="n">
        <v>0</v>
      </c>
      <c r="CF548" s="8" t="n">
        <v>0</v>
      </c>
      <c r="CG548" s="8" t="n">
        <v>0</v>
      </c>
      <c r="CH548" s="8" t="n">
        <v>0</v>
      </c>
      <c r="CI548" s="8" t="n">
        <v>0</v>
      </c>
      <c r="CJ548" s="8" t="n">
        <v>0</v>
      </c>
      <c r="CK548" s="8" t="n">
        <v>0</v>
      </c>
      <c r="CL548" s="8" t="n">
        <v>0</v>
      </c>
      <c r="CM548" s="8" t="n">
        <v>0</v>
      </c>
      <c r="CN548" s="8" t="n">
        <v>0</v>
      </c>
      <c r="CO548" s="8" t="n">
        <v>0</v>
      </c>
      <c r="CP548" s="8" t="n">
        <v>0</v>
      </c>
      <c r="CQ548" s="8" t="n">
        <v>0</v>
      </c>
      <c r="CR548" s="8" t="n">
        <v>0</v>
      </c>
      <c r="CS548" s="8" t="n">
        <v>0</v>
      </c>
      <c r="CT548" s="8" t="n">
        <v>0</v>
      </c>
      <c r="CU548" s="8" t="n">
        <v>0</v>
      </c>
      <c r="CV548" s="8" t="n">
        <v>0</v>
      </c>
      <c r="CW548" s="8" t="n">
        <v>0</v>
      </c>
      <c r="CX548" s="8" t="n">
        <v>0</v>
      </c>
      <c r="CY548" s="8" t="n">
        <v>0</v>
      </c>
      <c r="CZ548" s="8" t="n">
        <v>1</v>
      </c>
      <c r="DA548" s="8" t="n">
        <v>1</v>
      </c>
      <c r="DB548" s="8" t="n">
        <v>0</v>
      </c>
      <c r="DC548" s="8" t="n">
        <v>0</v>
      </c>
      <c r="DD548" s="8" t="n">
        <v>0</v>
      </c>
      <c r="DE548" s="8" t="n">
        <v>0</v>
      </c>
      <c r="DF548" s="8" t="n">
        <v>0</v>
      </c>
      <c r="DG548" s="8" t="n">
        <v>0</v>
      </c>
      <c r="DH548" s="8" t="n">
        <v>0</v>
      </c>
      <c r="DI548" s="8" t="n">
        <v>1</v>
      </c>
      <c r="DJ548" s="8" t="n">
        <v>0</v>
      </c>
      <c r="DK548" s="8" t="n">
        <v>1</v>
      </c>
      <c r="DL548" s="8" t="n">
        <v>1</v>
      </c>
      <c r="DM548" s="8" t="n">
        <v>0</v>
      </c>
      <c r="DN548" s="8" t="n">
        <v>0</v>
      </c>
      <c r="DO548" s="8" t="n">
        <v>0</v>
      </c>
      <c r="DP548" s="8" t="n">
        <v>0</v>
      </c>
      <c r="DQ548" s="8" t="n">
        <f aca="false">DJ548-DI548</f>
        <v>-1</v>
      </c>
      <c r="DR548" s="19" t="n">
        <v>-0.871</v>
      </c>
      <c r="DS548" s="8" t="n">
        <v>1</v>
      </c>
      <c r="DT548" s="8" t="n">
        <v>0</v>
      </c>
      <c r="DU548" s="8" t="n">
        <v>0</v>
      </c>
      <c r="DV548" s="8" t="n">
        <v>0</v>
      </c>
      <c r="DW548" s="8" t="n">
        <v>0</v>
      </c>
      <c r="DX548" s="8" t="n">
        <v>24</v>
      </c>
      <c r="DY548" s="8" t="n">
        <v>32</v>
      </c>
      <c r="DZ548" s="8" t="n">
        <v>14</v>
      </c>
      <c r="EA548" s="8" t="n">
        <v>20</v>
      </c>
      <c r="EB548" s="8" t="n">
        <v>8</v>
      </c>
      <c r="EC548" s="8" t="n">
        <v>13</v>
      </c>
      <c r="ED548" s="8" t="n">
        <v>0.42</v>
      </c>
      <c r="EE548" s="8" t="n">
        <v>1.27</v>
      </c>
      <c r="EF548" s="8" t="n">
        <v>0</v>
      </c>
      <c r="EG548" s="8" t="n">
        <v>2</v>
      </c>
      <c r="EH548" s="12" t="n">
        <f aca="false">EF548/EB548</f>
        <v>0</v>
      </c>
      <c r="EI548" s="20" t="n">
        <f aca="false">1-EG548/EC548</f>
        <v>0.846153846153846</v>
      </c>
      <c r="EJ548" s="21" t="n">
        <f aca="false">EH548+EI548</f>
        <v>0.846153846153846</v>
      </c>
      <c r="EK548" s="8" t="n">
        <v>23</v>
      </c>
      <c r="EL548" s="8" t="n">
        <v>32</v>
      </c>
      <c r="EM548" s="8" t="n">
        <v>14</v>
      </c>
      <c r="EN548" s="8" t="n">
        <v>20</v>
      </c>
      <c r="EO548" s="8" t="n">
        <v>8</v>
      </c>
      <c r="EP548" s="8" t="n">
        <v>13</v>
      </c>
      <c r="EQ548" s="8" t="n">
        <v>0</v>
      </c>
      <c r="ER548" s="8" t="n">
        <v>2</v>
      </c>
      <c r="ES548" s="8" t="n">
        <v>7</v>
      </c>
      <c r="ET548" s="8" t="n">
        <v>18</v>
      </c>
      <c r="EU548" s="8" t="n">
        <v>1</v>
      </c>
      <c r="EV548" s="8" t="n">
        <v>5</v>
      </c>
      <c r="EW548" s="8" t="n">
        <v>0</v>
      </c>
      <c r="EX548" s="8" t="n">
        <v>1</v>
      </c>
      <c r="EY548" s="8" t="n">
        <v>1</v>
      </c>
      <c r="EZ548" s="8" t="n">
        <v>3</v>
      </c>
      <c r="FA548" s="8" t="n">
        <v>0</v>
      </c>
      <c r="FB548" s="8" t="n">
        <v>-0.1</v>
      </c>
      <c r="FC548" s="8" t="n">
        <v>-0.1</v>
      </c>
      <c r="FD548" s="19" t="n">
        <v>-0.5</v>
      </c>
      <c r="FE548" s="18" t="n">
        <f aca="false">FD548/V548</f>
        <v>-0.25</v>
      </c>
      <c r="FF548" s="8" t="n">
        <v>0.0001</v>
      </c>
      <c r="FG548" s="8" t="n">
        <v>0</v>
      </c>
      <c r="FH548" s="8" t="n">
        <v>0</v>
      </c>
      <c r="FI548" s="8" t="n">
        <v>0</v>
      </c>
      <c r="FJ548" s="22"/>
      <c r="FK548" s="22"/>
      <c r="FL548" s="22"/>
      <c r="FM548" s="8" t="n">
        <f aca="false">BL548+BS548+AH548+DT548</f>
        <v>7</v>
      </c>
      <c r="FN548" s="19" t="n">
        <f aca="false">IF(DS548&gt;0,(BL548+BR548)/DS548,0)</f>
        <v>2</v>
      </c>
      <c r="FO548" s="12" t="n">
        <v>0</v>
      </c>
      <c r="FP548" s="19" t="n">
        <f aca="false">Z548-AH548/10</f>
        <v>-0.2</v>
      </c>
      <c r="FQ548" s="19" t="n">
        <f aca="false">Z548+DR548/5</f>
        <v>-0.1742</v>
      </c>
      <c r="FR548" s="19" t="n">
        <f aca="false">(DX548+DY548)/AL548*60</f>
        <v>100.749625187406</v>
      </c>
      <c r="FS548" s="22"/>
      <c r="FT548" s="22"/>
      <c r="FU548" s="22"/>
      <c r="FV548" s="22"/>
      <c r="FW548" s="17" t="s">
        <v>270</v>
      </c>
      <c r="FX548" s="23" t="n">
        <v>1300000</v>
      </c>
      <c r="FY548" s="23" t="n">
        <v>1250000</v>
      </c>
      <c r="FZ548" s="8" t="n">
        <v>177</v>
      </c>
      <c r="GA548" s="8" t="n">
        <v>3</v>
      </c>
      <c r="GB548" s="8" t="n">
        <v>22</v>
      </c>
      <c r="GC548" s="8" t="n">
        <v>25</v>
      </c>
      <c r="GD548" s="8" t="n">
        <v>-8</v>
      </c>
      <c r="GE548" s="8" t="n">
        <v>84</v>
      </c>
      <c r="GF548" s="8" t="n">
        <v>143</v>
      </c>
      <c r="GG548" s="8" t="n">
        <v>3182</v>
      </c>
      <c r="GH548" s="8" t="n">
        <v>-0.9</v>
      </c>
      <c r="GI548" s="8" t="n">
        <v>6.5</v>
      </c>
      <c r="GJ548" s="8" t="n">
        <v>5.6</v>
      </c>
      <c r="GK548" s="8" t="n">
        <f aca="false">Z548-AH548/10</f>
        <v>-0.2</v>
      </c>
      <c r="GL548" s="22"/>
      <c r="GM548" s="22"/>
      <c r="GN548" s="22"/>
      <c r="GO548" s="22"/>
      <c r="GP548" s="22"/>
    </row>
    <row r="549" customFormat="false" ht="13.65" hidden="false" customHeight="true" outlineLevel="0" collapsed="false">
      <c r="A549" s="16" t="n">
        <v>36175</v>
      </c>
      <c r="B549" s="17" t="s">
        <v>2636</v>
      </c>
      <c r="C549" s="22"/>
      <c r="D549" s="17" t="s">
        <v>372</v>
      </c>
      <c r="E549" s="17" t="s">
        <v>372</v>
      </c>
      <c r="F549" s="8" t="n">
        <v>73</v>
      </c>
      <c r="G549" s="8" t="n">
        <v>167</v>
      </c>
      <c r="H549" s="8" t="n">
        <v>2017</v>
      </c>
      <c r="I549" s="8" t="n">
        <v>1</v>
      </c>
      <c r="J549" s="8" t="n">
        <v>12</v>
      </c>
      <c r="K549" s="17" t="s">
        <v>273</v>
      </c>
      <c r="L549" s="8" t="n">
        <v>2017</v>
      </c>
      <c r="M549" s="8" t="n">
        <v>19</v>
      </c>
      <c r="N549" s="8" t="n">
        <v>1</v>
      </c>
      <c r="O549" s="8" t="n">
        <v>8480039</v>
      </c>
      <c r="P549" s="17" t="s">
        <v>2637</v>
      </c>
      <c r="Q549" s="17" t="s">
        <v>2638</v>
      </c>
      <c r="R549" s="17" t="s">
        <v>2639</v>
      </c>
      <c r="S549" s="17" t="s">
        <v>2628</v>
      </c>
      <c r="T549" s="17" t="s">
        <v>313</v>
      </c>
      <c r="U549" s="17" t="s">
        <v>902</v>
      </c>
      <c r="V549" s="8" t="n">
        <v>1</v>
      </c>
      <c r="W549" s="8" t="n">
        <v>0</v>
      </c>
      <c r="X549" s="8" t="n">
        <v>0</v>
      </c>
      <c r="Y549" s="8" t="n">
        <v>0</v>
      </c>
      <c r="Z549" s="8" t="n">
        <v>0</v>
      </c>
      <c r="AA549" s="8" t="n">
        <v>26</v>
      </c>
      <c r="AB549" s="8" t="n">
        <v>65</v>
      </c>
      <c r="AC549" s="18" t="n">
        <f aca="false">Z549/V549</f>
        <v>0</v>
      </c>
      <c r="AD549" s="19" t="n">
        <f aca="false">IF(FZ549&gt;V549,Z549-V549*(GC549-Z549)/(FZ549-V549),0)</f>
        <v>0</v>
      </c>
      <c r="AE549" s="19" t="n">
        <v>0</v>
      </c>
      <c r="AF549" s="8" t="n">
        <v>0</v>
      </c>
      <c r="AG549" s="8" t="n">
        <v>-1</v>
      </c>
      <c r="AH549" s="8" t="n">
        <v>0</v>
      </c>
      <c r="AI549" s="8" t="n">
        <v>13</v>
      </c>
      <c r="AJ549" s="8" t="n">
        <v>414</v>
      </c>
      <c r="AK549" s="19" t="n">
        <v>6.9</v>
      </c>
      <c r="AL549" s="8" t="n">
        <v>6.9</v>
      </c>
      <c r="AM549" s="8" t="n">
        <v>7</v>
      </c>
      <c r="AN549" s="18" t="n">
        <f aca="false">AJ549/60/V549</f>
        <v>6.9</v>
      </c>
      <c r="AO549" s="8" t="n">
        <v>11.93</v>
      </c>
      <c r="AP549" s="12" t="n">
        <f aca="false">IF(EF549&gt;0,Z549/EF549,0)</f>
        <v>0</v>
      </c>
      <c r="AQ549" s="8" t="n">
        <v>0</v>
      </c>
      <c r="AR549" s="8" t="n">
        <v>0</v>
      </c>
      <c r="AS549" s="8" t="n">
        <v>0</v>
      </c>
      <c r="AT549" s="8" t="n">
        <v>0</v>
      </c>
      <c r="AU549" s="8" t="n">
        <v>0</v>
      </c>
      <c r="AV549" s="8" t="n">
        <v>0</v>
      </c>
      <c r="AW549" s="8" t="n">
        <v>0</v>
      </c>
      <c r="AX549" s="8" t="n">
        <v>0</v>
      </c>
      <c r="AY549" s="8" t="n">
        <v>0</v>
      </c>
      <c r="AZ549" s="8" t="n">
        <v>0</v>
      </c>
      <c r="BA549" s="8" t="n">
        <f aca="false">AY549+AZ549</f>
        <v>0</v>
      </c>
      <c r="BB549" s="8" t="n">
        <v>0</v>
      </c>
      <c r="BC549" s="8" t="n">
        <v>0</v>
      </c>
      <c r="BD549" s="19" t="n">
        <v>0</v>
      </c>
      <c r="BE549" s="19" t="n">
        <v>0</v>
      </c>
      <c r="BF549" s="19" t="n">
        <f aca="false">AQ549+BD549</f>
        <v>0</v>
      </c>
      <c r="BG549" s="19" t="n">
        <f aca="false">IF(AL549&gt;0,BF549/AL549*60,0)</f>
        <v>0</v>
      </c>
      <c r="BH549" s="8" t="n">
        <v>2</v>
      </c>
      <c r="BI549" s="8" t="n">
        <v>3</v>
      </c>
      <c r="BJ549" s="8" t="n">
        <v>0</v>
      </c>
      <c r="BK549" s="12" t="n">
        <f aca="false">BH549/(BH549+BJ549)</f>
        <v>1</v>
      </c>
      <c r="BL549" s="8" t="n">
        <v>0</v>
      </c>
      <c r="BM549" s="8" t="n">
        <v>0</v>
      </c>
      <c r="BN549" s="8" t="n">
        <v>1</v>
      </c>
      <c r="BO549" s="8" t="n">
        <f aca="false">BM549-BN549</f>
        <v>-1</v>
      </c>
      <c r="BP549" s="8" t="n">
        <v>0</v>
      </c>
      <c r="BQ549" s="8" t="n">
        <v>1</v>
      </c>
      <c r="BR549" s="8" t="n">
        <v>1</v>
      </c>
      <c r="BS549" s="8" t="n">
        <v>0</v>
      </c>
      <c r="BT549" s="12" t="n">
        <f aca="false">BS549/(EA549+BS549)</f>
        <v>0</v>
      </c>
      <c r="BU549" s="8" t="n">
        <v>0</v>
      </c>
      <c r="BV549" s="8" t="n">
        <v>4</v>
      </c>
      <c r="BW549" s="12" t="n">
        <f aca="false">IF(BU549+BV549&gt;0,BU549/(BU549+BV549),0)</f>
        <v>0</v>
      </c>
      <c r="BX549" s="8" t="n">
        <v>0</v>
      </c>
      <c r="BY549" s="8" t="n">
        <v>0</v>
      </c>
      <c r="BZ549" s="8" t="n">
        <v>0</v>
      </c>
      <c r="CA549" s="8" t="n">
        <v>2</v>
      </c>
      <c r="CB549" s="8" t="n">
        <v>0</v>
      </c>
      <c r="CC549" s="8" t="n">
        <v>2</v>
      </c>
      <c r="CD549" s="8" t="n">
        <v>0</v>
      </c>
      <c r="CE549" s="8" t="n">
        <v>4</v>
      </c>
      <c r="CF549" s="8" t="n">
        <v>0</v>
      </c>
      <c r="CG549" s="8" t="n">
        <v>0</v>
      </c>
      <c r="CH549" s="8" t="n">
        <v>0</v>
      </c>
      <c r="CI549" s="8" t="n">
        <v>1</v>
      </c>
      <c r="CJ549" s="8" t="n">
        <v>0</v>
      </c>
      <c r="CK549" s="8" t="n">
        <v>0</v>
      </c>
      <c r="CL549" s="8" t="n">
        <v>0</v>
      </c>
      <c r="CM549" s="8" t="n">
        <v>0</v>
      </c>
      <c r="CN549" s="8" t="n">
        <v>0</v>
      </c>
      <c r="CO549" s="8" t="n">
        <v>0</v>
      </c>
      <c r="CP549" s="8" t="n">
        <v>0</v>
      </c>
      <c r="CQ549" s="8" t="n">
        <v>0</v>
      </c>
      <c r="CR549" s="8" t="n">
        <v>0</v>
      </c>
      <c r="CS549" s="8" t="n">
        <v>0</v>
      </c>
      <c r="CT549" s="8" t="n">
        <v>0</v>
      </c>
      <c r="CU549" s="8" t="n">
        <v>0</v>
      </c>
      <c r="CV549" s="8" t="n">
        <v>0</v>
      </c>
      <c r="CW549" s="8" t="n">
        <v>0</v>
      </c>
      <c r="CX549" s="8" t="n">
        <v>0</v>
      </c>
      <c r="CY549" s="8" t="n">
        <v>0</v>
      </c>
      <c r="CZ549" s="8" t="n">
        <v>0</v>
      </c>
      <c r="DA549" s="8" t="n">
        <v>0</v>
      </c>
      <c r="DB549" s="8" t="n">
        <v>0</v>
      </c>
      <c r="DC549" s="8" t="n">
        <v>0</v>
      </c>
      <c r="DD549" s="8" t="n">
        <v>0</v>
      </c>
      <c r="DE549" s="8" t="n">
        <v>0</v>
      </c>
      <c r="DF549" s="8" t="n">
        <v>0</v>
      </c>
      <c r="DG549" s="8" t="n">
        <v>0</v>
      </c>
      <c r="DH549" s="8" t="n">
        <v>0</v>
      </c>
      <c r="DI549" s="8" t="n">
        <v>0</v>
      </c>
      <c r="DJ549" s="8" t="n">
        <v>0</v>
      </c>
      <c r="DK549" s="8" t="n">
        <v>0</v>
      </c>
      <c r="DL549" s="8" t="n">
        <v>0</v>
      </c>
      <c r="DM549" s="8" t="n">
        <v>0</v>
      </c>
      <c r="DN549" s="8" t="n">
        <v>0</v>
      </c>
      <c r="DO549" s="8" t="n">
        <v>0</v>
      </c>
      <c r="DP549" s="8" t="n">
        <v>0</v>
      </c>
      <c r="DQ549" s="8" t="n">
        <f aca="false">DJ549-DI549</f>
        <v>0</v>
      </c>
      <c r="DR549" s="19" t="n">
        <v>-0.007</v>
      </c>
      <c r="DS549" s="8" t="n">
        <v>0</v>
      </c>
      <c r="DT549" s="8" t="n">
        <v>0</v>
      </c>
      <c r="DU549" s="8" t="n">
        <v>0</v>
      </c>
      <c r="DV549" s="8" t="n">
        <v>0</v>
      </c>
      <c r="DW549" s="8" t="n">
        <v>0</v>
      </c>
      <c r="DX549" s="8" t="n">
        <v>7</v>
      </c>
      <c r="DY549" s="8" t="n">
        <v>9</v>
      </c>
      <c r="DZ549" s="8" t="n">
        <v>5</v>
      </c>
      <c r="EA549" s="8" t="n">
        <v>8</v>
      </c>
      <c r="EB549" s="8" t="n">
        <v>2</v>
      </c>
      <c r="EC549" s="8" t="n">
        <v>6</v>
      </c>
      <c r="ED549" s="8" t="n">
        <v>0.34</v>
      </c>
      <c r="EE549" s="8" t="n">
        <v>0.62</v>
      </c>
      <c r="EF549" s="8" t="n">
        <v>0</v>
      </c>
      <c r="EG549" s="8" t="n">
        <v>0</v>
      </c>
      <c r="EH549" s="12" t="n">
        <f aca="false">EF549/EB549</f>
        <v>0</v>
      </c>
      <c r="EI549" s="20" t="n">
        <f aca="false">1-EG549/EC549</f>
        <v>1</v>
      </c>
      <c r="EJ549" s="21" t="n">
        <f aca="false">EH549+EI549</f>
        <v>1</v>
      </c>
      <c r="EK549" s="8" t="n">
        <v>7</v>
      </c>
      <c r="EL549" s="8" t="n">
        <v>9</v>
      </c>
      <c r="EM549" s="8" t="n">
        <v>5</v>
      </c>
      <c r="EN549" s="8" t="n">
        <v>8</v>
      </c>
      <c r="EO549" s="8" t="n">
        <v>2</v>
      </c>
      <c r="EP549" s="8" t="n">
        <v>6</v>
      </c>
      <c r="EQ549" s="8" t="n">
        <v>0</v>
      </c>
      <c r="ER549" s="8" t="n">
        <v>0</v>
      </c>
      <c r="ES549" s="8" t="n">
        <v>4</v>
      </c>
      <c r="ET549" s="8" t="n">
        <v>4</v>
      </c>
      <c r="EU549" s="8" t="n">
        <v>1</v>
      </c>
      <c r="EV549" s="8" t="n">
        <v>2</v>
      </c>
      <c r="EW549" s="8" t="n">
        <v>0</v>
      </c>
      <c r="EX549" s="8" t="n">
        <v>0</v>
      </c>
      <c r="EY549" s="8" t="n">
        <v>2</v>
      </c>
      <c r="EZ549" s="8" t="n">
        <v>1</v>
      </c>
      <c r="FA549" s="8" t="n">
        <v>0</v>
      </c>
      <c r="FB549" s="8" t="n">
        <v>0</v>
      </c>
      <c r="FC549" s="8" t="n">
        <v>0</v>
      </c>
      <c r="FD549" s="19" t="n">
        <v>-0.14</v>
      </c>
      <c r="FE549" s="18" t="n">
        <f aca="false">FD549/V549</f>
        <v>-0.14</v>
      </c>
      <c r="FF549" s="8" t="n">
        <v>0</v>
      </c>
      <c r="FG549" s="8" t="n">
        <v>0</v>
      </c>
      <c r="FH549" s="8" t="n">
        <v>0</v>
      </c>
      <c r="FI549" s="8" t="n">
        <v>0</v>
      </c>
      <c r="FJ549" s="22"/>
      <c r="FK549" s="22"/>
      <c r="FL549" s="22"/>
      <c r="FM549" s="8" t="n">
        <f aca="false">BL549+BS549+AH549+DT549</f>
        <v>0</v>
      </c>
      <c r="FN549" s="19" t="n">
        <f aca="false">IF(DS549&gt;0,(BL549+BR549)/DS549,0)</f>
        <v>0</v>
      </c>
      <c r="FO549" s="12" t="n">
        <v>0</v>
      </c>
      <c r="FP549" s="19" t="n">
        <f aca="false">Z549-AH549/10</f>
        <v>0</v>
      </c>
      <c r="FQ549" s="19" t="n">
        <f aca="false">Z549+DR549/5</f>
        <v>-0.0014</v>
      </c>
      <c r="FR549" s="19" t="n">
        <f aca="false">(DX549+DY549)/AL549*60</f>
        <v>139.130434782609</v>
      </c>
      <c r="FS549" s="22"/>
      <c r="FT549" s="22"/>
      <c r="FU549" s="22"/>
      <c r="FV549" s="22"/>
      <c r="FW549" s="17" t="s">
        <v>270</v>
      </c>
      <c r="FX549" s="23" t="n">
        <v>925000</v>
      </c>
      <c r="FY549" s="23" t="n">
        <v>925000</v>
      </c>
      <c r="FZ549" s="8" t="n">
        <v>1</v>
      </c>
      <c r="GA549" s="8" t="n">
        <v>0</v>
      </c>
      <c r="GB549" s="8" t="n">
        <v>0</v>
      </c>
      <c r="GC549" s="8" t="n">
        <v>0</v>
      </c>
      <c r="GD549" s="8" t="n">
        <v>0</v>
      </c>
      <c r="GE549" s="8" t="n">
        <v>0</v>
      </c>
      <c r="GF549" s="8" t="n">
        <v>0</v>
      </c>
      <c r="GG549" s="8" t="n">
        <v>7</v>
      </c>
      <c r="GH549" s="8" t="n">
        <v>0</v>
      </c>
      <c r="GI549" s="8" t="n">
        <v>0</v>
      </c>
      <c r="GJ549" s="8" t="n">
        <v>0</v>
      </c>
      <c r="GK549" s="8" t="n">
        <f aca="false">Z549-AH549/10</f>
        <v>0</v>
      </c>
      <c r="GL549" s="22"/>
      <c r="GM549" s="22"/>
      <c r="GN549" s="22"/>
      <c r="GO549" s="22"/>
      <c r="GP549" s="22"/>
    </row>
    <row r="550" customFormat="false" ht="13.65" hidden="false" customHeight="true" outlineLevel="0" collapsed="false">
      <c r="A550" s="16" t="n">
        <v>35576</v>
      </c>
      <c r="B550" s="17" t="s">
        <v>2640</v>
      </c>
      <c r="C550" s="17" t="s">
        <v>455</v>
      </c>
      <c r="D550" s="17" t="s">
        <v>262</v>
      </c>
      <c r="E550" s="17" t="s">
        <v>262</v>
      </c>
      <c r="F550" s="8" t="n">
        <v>72</v>
      </c>
      <c r="G550" s="8" t="n">
        <v>189</v>
      </c>
      <c r="H550" s="8" t="n">
        <v>2015</v>
      </c>
      <c r="I550" s="8" t="n">
        <v>1</v>
      </c>
      <c r="J550" s="8" t="n">
        <v>16</v>
      </c>
      <c r="K550" s="17" t="s">
        <v>273</v>
      </c>
      <c r="L550" s="8" t="n">
        <v>2016</v>
      </c>
      <c r="M550" s="8" t="n">
        <v>20</v>
      </c>
      <c r="N550" s="8" t="n">
        <v>2</v>
      </c>
      <c r="O550" s="8" t="n">
        <v>8478445</v>
      </c>
      <c r="P550" s="17" t="s">
        <v>2641</v>
      </c>
      <c r="Q550" s="17" t="s">
        <v>2642</v>
      </c>
      <c r="R550" s="17" t="s">
        <v>2643</v>
      </c>
      <c r="S550" s="17" t="s">
        <v>2644</v>
      </c>
      <c r="T550" s="17" t="s">
        <v>313</v>
      </c>
      <c r="U550" s="17" t="s">
        <v>344</v>
      </c>
      <c r="V550" s="8" t="n">
        <v>82</v>
      </c>
      <c r="W550" s="8" t="n">
        <v>22</v>
      </c>
      <c r="X550" s="8" t="n">
        <v>63</v>
      </c>
      <c r="Y550" s="8" t="n">
        <v>35</v>
      </c>
      <c r="Z550" s="8" t="n">
        <v>85</v>
      </c>
      <c r="AA550" s="8" t="n">
        <v>1</v>
      </c>
      <c r="AB550" s="8" t="n">
        <v>0</v>
      </c>
      <c r="AC550" s="18" t="n">
        <f aca="false">Z550/V550</f>
        <v>1.03658536585366</v>
      </c>
      <c r="AD550" s="19" t="n">
        <f aca="false">IF(FZ550&gt;V550,Z550-V550*(GC550-Z550)/(FZ550-V550),0)</f>
        <v>85</v>
      </c>
      <c r="AE550" s="19" t="n">
        <v>29.229</v>
      </c>
      <c r="AF550" s="8" t="n">
        <v>1</v>
      </c>
      <c r="AG550" s="8" t="n">
        <v>9.5</v>
      </c>
      <c r="AH550" s="8" t="n">
        <v>30</v>
      </c>
      <c r="AI550" s="8" t="n">
        <v>1582</v>
      </c>
      <c r="AJ550" s="8" t="n">
        <v>87407</v>
      </c>
      <c r="AK550" s="19" t="n">
        <v>1456.7833333333</v>
      </c>
      <c r="AL550" s="8" t="n">
        <v>1456.78</v>
      </c>
      <c r="AM550" s="8" t="n">
        <v>1457</v>
      </c>
      <c r="AN550" s="18" t="n">
        <f aca="false">AJ550/60/V550</f>
        <v>17.7656504065041</v>
      </c>
      <c r="AO550" s="8" t="n">
        <v>29.36</v>
      </c>
      <c r="AP550" s="12" t="n">
        <f aca="false">IF(EF550&gt;0,Z550/EF550,0)</f>
        <v>0.726495726495726</v>
      </c>
      <c r="AQ550" s="8" t="n">
        <v>260</v>
      </c>
      <c r="AR550" s="8" t="n">
        <v>260</v>
      </c>
      <c r="AS550" s="8" t="n">
        <v>260</v>
      </c>
      <c r="AT550" s="8" t="n">
        <v>207</v>
      </c>
      <c r="AU550" s="8" t="n">
        <v>207</v>
      </c>
      <c r="AV550" s="8" t="n">
        <v>170</v>
      </c>
      <c r="AW550" s="8" t="n">
        <v>179</v>
      </c>
      <c r="AX550" s="8" t="n">
        <v>84</v>
      </c>
      <c r="AY550" s="8" t="n">
        <v>4</v>
      </c>
      <c r="AZ550" s="8" t="n">
        <v>13</v>
      </c>
      <c r="BA550" s="8" t="n">
        <f aca="false">AY550+AZ550</f>
        <v>17</v>
      </c>
      <c r="BB550" s="8" t="n">
        <v>17.99</v>
      </c>
      <c r="BC550" s="8" t="n">
        <v>24.3235</v>
      </c>
      <c r="BD550" s="19" t="n">
        <v>531.7</v>
      </c>
      <c r="BE550" s="19" t="n">
        <v>21.898932579771</v>
      </c>
      <c r="BF550" s="19" t="n">
        <f aca="false">AQ550+BD550</f>
        <v>791.7</v>
      </c>
      <c r="BG550" s="19" t="n">
        <f aca="false">IF(AL550&gt;0,BF550/AL550*60,0)</f>
        <v>32.6075316794574</v>
      </c>
      <c r="BH550" s="8" t="n">
        <v>589</v>
      </c>
      <c r="BI550" s="8" t="n">
        <v>413</v>
      </c>
      <c r="BJ550" s="8" t="n">
        <v>314</v>
      </c>
      <c r="BK550" s="12" t="n">
        <f aca="false">BH550/(BH550+BJ550)</f>
        <v>0.652270210409745</v>
      </c>
      <c r="BL550" s="8" t="n">
        <v>21</v>
      </c>
      <c r="BM550" s="8" t="n">
        <v>21</v>
      </c>
      <c r="BN550" s="8" t="n">
        <v>89</v>
      </c>
      <c r="BO550" s="8" t="n">
        <f aca="false">BM550-BN550</f>
        <v>-68</v>
      </c>
      <c r="BP550" s="8" t="n">
        <v>37</v>
      </c>
      <c r="BQ550" s="8" t="n">
        <v>88</v>
      </c>
      <c r="BR550" s="8" t="n">
        <v>65</v>
      </c>
      <c r="BS550" s="8" t="n">
        <v>31</v>
      </c>
      <c r="BT550" s="12" t="n">
        <f aca="false">BS550/(EA550+BS550)</f>
        <v>0.03239289446186</v>
      </c>
      <c r="BU550" s="8" t="n">
        <v>355</v>
      </c>
      <c r="BV550" s="8" t="n">
        <v>479</v>
      </c>
      <c r="BW550" s="12" t="n">
        <f aca="false">IF(BU550+BV550&gt;0,BU550/(BU550+BV550),0)</f>
        <v>0.425659472422062</v>
      </c>
      <c r="BX550" s="8" t="n">
        <v>120</v>
      </c>
      <c r="BY550" s="8" t="n">
        <v>150</v>
      </c>
      <c r="BZ550" s="8" t="n">
        <v>135</v>
      </c>
      <c r="CA550" s="8" t="n">
        <v>204</v>
      </c>
      <c r="CB550" s="8" t="n">
        <v>100</v>
      </c>
      <c r="CC550" s="8" t="n">
        <v>125</v>
      </c>
      <c r="CD550" s="8" t="n">
        <v>121</v>
      </c>
      <c r="CE550" s="8" t="n">
        <v>172</v>
      </c>
      <c r="CF550" s="8" t="n">
        <v>119</v>
      </c>
      <c r="CG550" s="8" t="n">
        <v>163</v>
      </c>
      <c r="CH550" s="8" t="n">
        <v>194</v>
      </c>
      <c r="CI550" s="8" t="n">
        <v>283</v>
      </c>
      <c r="CJ550" s="8" t="n">
        <v>1</v>
      </c>
      <c r="CK550" s="8" t="n">
        <v>1</v>
      </c>
      <c r="CL550" s="8" t="n">
        <v>4</v>
      </c>
      <c r="CM550" s="8" t="n">
        <v>4</v>
      </c>
      <c r="CN550" s="8" t="n">
        <v>0</v>
      </c>
      <c r="CO550" s="8" t="n">
        <v>0</v>
      </c>
      <c r="CP550" s="8" t="n">
        <v>0</v>
      </c>
      <c r="CQ550" s="8" t="n">
        <v>5</v>
      </c>
      <c r="CR550" s="8" t="n">
        <v>0</v>
      </c>
      <c r="CS550" s="8" t="n">
        <v>1</v>
      </c>
      <c r="CT550" s="8" t="n">
        <v>2</v>
      </c>
      <c r="CU550" s="8" t="n">
        <v>0</v>
      </c>
      <c r="CV550" s="8" t="n">
        <v>0</v>
      </c>
      <c r="CW550" s="8" t="n">
        <v>14</v>
      </c>
      <c r="CX550" s="8" t="n">
        <v>1</v>
      </c>
      <c r="CY550" s="8" t="n">
        <v>3</v>
      </c>
      <c r="CZ550" s="8" t="n">
        <v>5</v>
      </c>
      <c r="DA550" s="8" t="n">
        <v>28</v>
      </c>
      <c r="DB550" s="8" t="n">
        <v>29</v>
      </c>
      <c r="DC550" s="8" t="n">
        <v>1</v>
      </c>
      <c r="DD550" s="8" t="n">
        <v>9</v>
      </c>
      <c r="DE550" s="8" t="n">
        <v>19</v>
      </c>
      <c r="DF550" s="8" t="n">
        <v>5</v>
      </c>
      <c r="DG550" s="8" t="n">
        <v>0</v>
      </c>
      <c r="DH550" s="8" t="n">
        <v>107</v>
      </c>
      <c r="DI550" s="8" t="n">
        <v>14</v>
      </c>
      <c r="DJ550" s="8" t="n">
        <v>40</v>
      </c>
      <c r="DK550" s="8" t="n">
        <v>17</v>
      </c>
      <c r="DL550" s="8" t="n">
        <v>17</v>
      </c>
      <c r="DM550" s="8" t="n">
        <v>0</v>
      </c>
      <c r="DN550" s="8" t="n">
        <v>40</v>
      </c>
      <c r="DO550" s="8" t="n">
        <v>40</v>
      </c>
      <c r="DP550" s="8" t="n">
        <v>0</v>
      </c>
      <c r="DQ550" s="8" t="n">
        <f aca="false">DJ550-DI550</f>
        <v>26</v>
      </c>
      <c r="DR550" s="19" t="n">
        <v>15.727</v>
      </c>
      <c r="DS550" s="8" t="n">
        <v>14</v>
      </c>
      <c r="DT550" s="8" t="n">
        <v>0</v>
      </c>
      <c r="DU550" s="8" t="n">
        <v>0</v>
      </c>
      <c r="DV550" s="8" t="n">
        <v>0</v>
      </c>
      <c r="DW550" s="8" t="n">
        <v>0</v>
      </c>
      <c r="DX550" s="8" t="n">
        <v>1771</v>
      </c>
      <c r="DY550" s="8" t="n">
        <v>1204</v>
      </c>
      <c r="DZ550" s="8" t="n">
        <v>1314</v>
      </c>
      <c r="EA550" s="8" t="n">
        <v>926</v>
      </c>
      <c r="EB550" s="8" t="n">
        <v>989</v>
      </c>
      <c r="EC550" s="8" t="n">
        <v>683</v>
      </c>
      <c r="ED550" s="8" t="n">
        <v>97.53</v>
      </c>
      <c r="EE550" s="8" t="n">
        <v>65.43</v>
      </c>
      <c r="EF550" s="8" t="n">
        <v>117</v>
      </c>
      <c r="EG550" s="8" t="n">
        <v>72</v>
      </c>
      <c r="EH550" s="12" t="n">
        <f aca="false">EF550/EB550</f>
        <v>0.11830131445905</v>
      </c>
      <c r="EI550" s="20" t="n">
        <f aca="false">1-EG550/EC550</f>
        <v>0.894582723279649</v>
      </c>
      <c r="EJ550" s="21" t="n">
        <f aca="false">EH550+EI550</f>
        <v>1.0128840377387</v>
      </c>
      <c r="EK550" s="8" t="n">
        <v>1775</v>
      </c>
      <c r="EL550" s="8" t="n">
        <v>1202</v>
      </c>
      <c r="EM550" s="8" t="n">
        <v>1319</v>
      </c>
      <c r="EN550" s="8" t="n">
        <v>922</v>
      </c>
      <c r="EO550" s="8" t="n">
        <v>993</v>
      </c>
      <c r="EP550" s="8" t="n">
        <v>681</v>
      </c>
      <c r="EQ550" s="8" t="n">
        <v>117</v>
      </c>
      <c r="ER550" s="8" t="n">
        <v>71</v>
      </c>
      <c r="ES550" s="8" t="n">
        <v>1002</v>
      </c>
      <c r="ET550" s="8" t="n">
        <v>652</v>
      </c>
      <c r="EU550" s="8" t="n">
        <v>400</v>
      </c>
      <c r="EV550" s="8" t="n">
        <v>252</v>
      </c>
      <c r="EW550" s="8" t="n">
        <v>68</v>
      </c>
      <c r="EX550" s="8" t="n">
        <v>41</v>
      </c>
      <c r="EY550" s="8" t="n">
        <v>75</v>
      </c>
      <c r="EZ550" s="8" t="n">
        <v>104</v>
      </c>
      <c r="FA550" s="8" t="n">
        <v>6.8</v>
      </c>
      <c r="FB550" s="8" t="n">
        <v>1.3</v>
      </c>
      <c r="FC550" s="8" t="n">
        <v>8.2</v>
      </c>
      <c r="FD550" s="19" t="n">
        <v>80.11</v>
      </c>
      <c r="FE550" s="18" t="n">
        <f aca="false">FD550/V550</f>
        <v>0.976951219512195</v>
      </c>
      <c r="FF550" s="8" t="n">
        <v>9.3981</v>
      </c>
      <c r="FG550" s="8" t="n">
        <v>3.03</v>
      </c>
      <c r="FH550" s="8" t="n">
        <v>0.11</v>
      </c>
      <c r="FI550" s="8" t="n">
        <v>3.14</v>
      </c>
      <c r="FJ550" s="8" t="n">
        <v>3</v>
      </c>
      <c r="FK550" s="8" t="n">
        <v>1</v>
      </c>
      <c r="FL550" s="8" t="n">
        <v>1</v>
      </c>
      <c r="FM550" s="8" t="n">
        <f aca="false">BL550+BS550+AH550+DT550</f>
        <v>82</v>
      </c>
      <c r="FN550" s="19" t="n">
        <f aca="false">IF(DS550&gt;0,(BL550+BR550)/DS550,0)</f>
        <v>6.14285714285714</v>
      </c>
      <c r="FO550" s="12" t="n">
        <v>0.0920502092</v>
      </c>
      <c r="FP550" s="19" t="n">
        <f aca="false">Z550-AH550/10</f>
        <v>82</v>
      </c>
      <c r="FQ550" s="19" t="n">
        <f aca="false">Z550+DR550/5</f>
        <v>88.1454</v>
      </c>
      <c r="FR550" s="19" t="n">
        <f aca="false">(DX550+DY550)/AL550*60</f>
        <v>122.530512500172</v>
      </c>
      <c r="FS550" s="22"/>
      <c r="FT550" s="22"/>
      <c r="FU550" s="22"/>
      <c r="FV550" s="22"/>
      <c r="FW550" s="17" t="s">
        <v>270</v>
      </c>
      <c r="FX550" s="23" t="n">
        <v>925000</v>
      </c>
      <c r="FY550" s="23" t="n">
        <v>863333</v>
      </c>
      <c r="FZ550" s="8" t="n">
        <v>84</v>
      </c>
      <c r="GA550" s="8" t="n">
        <v>22</v>
      </c>
      <c r="GB550" s="8" t="n">
        <v>63</v>
      </c>
      <c r="GC550" s="8" t="n">
        <v>85</v>
      </c>
      <c r="GD550" s="8" t="n">
        <v>-1</v>
      </c>
      <c r="GE550" s="8" t="n">
        <v>36</v>
      </c>
      <c r="GF550" s="8" t="n">
        <v>170</v>
      </c>
      <c r="GG550" s="8" t="n">
        <v>1476</v>
      </c>
      <c r="GH550" s="8" t="n">
        <v>6.8</v>
      </c>
      <c r="GI550" s="8" t="n">
        <v>1.3</v>
      </c>
      <c r="GJ550" s="8" t="n">
        <v>8.1</v>
      </c>
      <c r="GK550" s="8" t="n">
        <f aca="false">Z550-AH550/10</f>
        <v>82</v>
      </c>
      <c r="GL550" s="22"/>
      <c r="GM550" s="22"/>
      <c r="GN550" s="22"/>
      <c r="GO550" s="22"/>
      <c r="GP550" s="22"/>
    </row>
    <row r="551" customFormat="false" ht="13.65" hidden="false" customHeight="true" outlineLevel="0" collapsed="false">
      <c r="A551" s="16" t="n">
        <v>34540</v>
      </c>
      <c r="B551" s="17" t="s">
        <v>1082</v>
      </c>
      <c r="C551" s="17" t="s">
        <v>27</v>
      </c>
      <c r="D551" s="17" t="s">
        <v>262</v>
      </c>
      <c r="E551" s="17" t="s">
        <v>262</v>
      </c>
      <c r="F551" s="8" t="n">
        <v>72</v>
      </c>
      <c r="G551" s="8" t="n">
        <v>184</v>
      </c>
      <c r="H551" s="8" t="n">
        <v>2012</v>
      </c>
      <c r="I551" s="8" t="n">
        <v>1</v>
      </c>
      <c r="J551" s="8" t="n">
        <v>7</v>
      </c>
      <c r="K551" s="17" t="s">
        <v>273</v>
      </c>
      <c r="L551" s="8" t="n">
        <v>2013</v>
      </c>
      <c r="M551" s="8" t="n">
        <v>23</v>
      </c>
      <c r="N551" s="8" t="n">
        <v>5</v>
      </c>
      <c r="O551" s="8" t="n">
        <v>8476856</v>
      </c>
      <c r="P551" s="17" t="s">
        <v>2645</v>
      </c>
      <c r="Q551" s="17" t="s">
        <v>2646</v>
      </c>
      <c r="R551" s="17" t="s">
        <v>2647</v>
      </c>
      <c r="S551" s="17" t="s">
        <v>2648</v>
      </c>
      <c r="T551" s="17" t="s">
        <v>278</v>
      </c>
      <c r="U551" s="17" t="s">
        <v>972</v>
      </c>
      <c r="V551" s="8" t="n">
        <v>82</v>
      </c>
      <c r="W551" s="8" t="n">
        <v>14</v>
      </c>
      <c r="X551" s="8" t="n">
        <v>36</v>
      </c>
      <c r="Y551" s="8" t="n">
        <v>19</v>
      </c>
      <c r="Z551" s="8" t="n">
        <v>50</v>
      </c>
      <c r="AA551" s="8" t="n">
        <v>5</v>
      </c>
      <c r="AB551" s="8" t="n">
        <v>26</v>
      </c>
      <c r="AC551" s="18" t="n">
        <f aca="false">Z551/V551</f>
        <v>0.609756097560976</v>
      </c>
      <c r="AD551" s="19" t="n">
        <f aca="false">IF(FZ551&gt;V551,Z551-V551*(GC551-Z551)/(FZ551-V551),0)</f>
        <v>21.9473684210526</v>
      </c>
      <c r="AE551" s="19" t="n">
        <v>17.563</v>
      </c>
      <c r="AF551" s="8" t="n">
        <v>15</v>
      </c>
      <c r="AG551" s="8" t="n">
        <v>2.7</v>
      </c>
      <c r="AH551" s="8" t="n">
        <v>41</v>
      </c>
      <c r="AI551" s="8" t="n">
        <v>2112</v>
      </c>
      <c r="AJ551" s="8" t="n">
        <v>117169</v>
      </c>
      <c r="AK551" s="19" t="n">
        <v>1952.8166666667</v>
      </c>
      <c r="AL551" s="8" t="n">
        <v>1952.82</v>
      </c>
      <c r="AM551" s="8" t="n">
        <v>1953</v>
      </c>
      <c r="AN551" s="18" t="n">
        <f aca="false">AJ551/60/V551</f>
        <v>23.814837398374</v>
      </c>
      <c r="AO551" s="8" t="n">
        <v>39.25</v>
      </c>
      <c r="AP551" s="12" t="n">
        <f aca="false">IF(EF551&gt;0,Z551/EF551,0)</f>
        <v>0.450450450450451</v>
      </c>
      <c r="AQ551" s="8" t="n">
        <v>368</v>
      </c>
      <c r="AR551" s="8" t="n">
        <v>369</v>
      </c>
      <c r="AS551" s="8" t="n">
        <v>369</v>
      </c>
      <c r="AT551" s="8" t="n">
        <v>252</v>
      </c>
      <c r="AU551" s="8" t="n">
        <v>253</v>
      </c>
      <c r="AV551" s="8" t="n">
        <v>176</v>
      </c>
      <c r="AW551" s="8" t="n">
        <v>100</v>
      </c>
      <c r="AX551" s="8" t="n">
        <v>12</v>
      </c>
      <c r="AY551" s="8" t="n">
        <v>6</v>
      </c>
      <c r="AZ551" s="8" t="n">
        <v>15</v>
      </c>
      <c r="BA551" s="8" t="n">
        <f aca="false">AY551+AZ551</f>
        <v>21</v>
      </c>
      <c r="BB551" s="8" t="n">
        <v>10.35</v>
      </c>
      <c r="BC551" s="8" t="n">
        <v>54.6818</v>
      </c>
      <c r="BD551" s="19" t="n">
        <v>254.5</v>
      </c>
      <c r="BE551" s="19" t="n">
        <v>7.8194744343639</v>
      </c>
      <c r="BF551" s="19" t="n">
        <f aca="false">AQ551+BD551</f>
        <v>622.5</v>
      </c>
      <c r="BG551" s="19" t="n">
        <f aca="false">IF(AL551&gt;0,BF551/AL551*60,0)</f>
        <v>19.1261867453222</v>
      </c>
      <c r="BH551" s="8" t="n">
        <v>626</v>
      </c>
      <c r="BI551" s="8" t="n">
        <v>619</v>
      </c>
      <c r="BJ551" s="8" t="n">
        <v>671</v>
      </c>
      <c r="BK551" s="12" t="n">
        <f aca="false">BH551/(BH551+BJ551)</f>
        <v>0.482652274479568</v>
      </c>
      <c r="BL551" s="8" t="n">
        <v>136</v>
      </c>
      <c r="BM551" s="8" t="n">
        <v>136</v>
      </c>
      <c r="BN551" s="8" t="n">
        <v>83</v>
      </c>
      <c r="BO551" s="8" t="n">
        <f aca="false">BM551-BN551</f>
        <v>53</v>
      </c>
      <c r="BP551" s="8" t="n">
        <v>77</v>
      </c>
      <c r="BQ551" s="8" t="n">
        <v>52</v>
      </c>
      <c r="BR551" s="8" t="n">
        <v>22</v>
      </c>
      <c r="BS551" s="8" t="n">
        <v>112</v>
      </c>
      <c r="BT551" s="12" t="n">
        <f aca="false">BS551/(EA551+BS551)</f>
        <v>0.0728218465539662</v>
      </c>
      <c r="BU551" s="8" t="n">
        <v>2</v>
      </c>
      <c r="BV551" s="8" t="n">
        <v>0</v>
      </c>
      <c r="BW551" s="12" t="n">
        <f aca="false">IF(BU551+BV551&gt;0,BU551/(BU551+BV551),0)</f>
        <v>1</v>
      </c>
      <c r="BX551" s="8" t="n">
        <v>1</v>
      </c>
      <c r="BY551" s="8" t="n">
        <v>0</v>
      </c>
      <c r="BZ551" s="8" t="n">
        <v>1</v>
      </c>
      <c r="CA551" s="8" t="n">
        <v>0</v>
      </c>
      <c r="CB551" s="8" t="n">
        <v>0</v>
      </c>
      <c r="CC551" s="8" t="n">
        <v>0</v>
      </c>
      <c r="CD551" s="8" t="n">
        <v>1</v>
      </c>
      <c r="CE551" s="8" t="n">
        <v>0</v>
      </c>
      <c r="CF551" s="8" t="n">
        <v>0</v>
      </c>
      <c r="CG551" s="8" t="n">
        <v>0</v>
      </c>
      <c r="CH551" s="8" t="n">
        <v>1</v>
      </c>
      <c r="CI551" s="8" t="n">
        <v>0</v>
      </c>
      <c r="CJ551" s="8" t="n">
        <v>0</v>
      </c>
      <c r="CK551" s="8" t="n">
        <v>2</v>
      </c>
      <c r="CL551" s="8" t="n">
        <v>1</v>
      </c>
      <c r="CM551" s="8" t="n">
        <v>4</v>
      </c>
      <c r="CN551" s="8" t="n">
        <v>0</v>
      </c>
      <c r="CO551" s="8" t="n">
        <v>0</v>
      </c>
      <c r="CP551" s="8" t="n">
        <v>0</v>
      </c>
      <c r="CQ551" s="8" t="n">
        <v>0</v>
      </c>
      <c r="CR551" s="8" t="n">
        <v>0</v>
      </c>
      <c r="CS551" s="8" t="n">
        <v>10</v>
      </c>
      <c r="CT551" s="8" t="n">
        <v>0</v>
      </c>
      <c r="CU551" s="8" t="n">
        <v>0</v>
      </c>
      <c r="CV551" s="8" t="n">
        <v>0</v>
      </c>
      <c r="CW551" s="8" t="n">
        <v>4</v>
      </c>
      <c r="CX551" s="8" t="n">
        <v>1</v>
      </c>
      <c r="CY551" s="8" t="n">
        <v>6</v>
      </c>
      <c r="CZ551" s="8" t="n">
        <v>12</v>
      </c>
      <c r="DA551" s="8" t="n">
        <v>58</v>
      </c>
      <c r="DB551" s="8" t="n">
        <v>0</v>
      </c>
      <c r="DC551" s="8" t="n">
        <v>2</v>
      </c>
      <c r="DD551" s="8" t="n">
        <v>96</v>
      </c>
      <c r="DE551" s="8" t="n">
        <v>15</v>
      </c>
      <c r="DF551" s="8" t="n">
        <v>0</v>
      </c>
      <c r="DG551" s="8" t="n">
        <v>0</v>
      </c>
      <c r="DH551" s="8" t="n">
        <v>63</v>
      </c>
      <c r="DI551" s="8" t="n">
        <v>19</v>
      </c>
      <c r="DJ551" s="8" t="n">
        <v>12</v>
      </c>
      <c r="DK551" s="8" t="n">
        <v>18</v>
      </c>
      <c r="DL551" s="8" t="n">
        <v>17</v>
      </c>
      <c r="DM551" s="8" t="n">
        <v>1</v>
      </c>
      <c r="DN551" s="8" t="n">
        <v>13</v>
      </c>
      <c r="DO551" s="8" t="n">
        <v>12</v>
      </c>
      <c r="DP551" s="8" t="n">
        <v>1</v>
      </c>
      <c r="DQ551" s="8" t="n">
        <f aca="false">DJ551-DI551</f>
        <v>-7</v>
      </c>
      <c r="DR551" s="19" t="n">
        <v>0.147</v>
      </c>
      <c r="DS551" s="8" t="n">
        <v>18</v>
      </c>
      <c r="DT551" s="8" t="n">
        <v>1</v>
      </c>
      <c r="DU551" s="8" t="n">
        <v>0</v>
      </c>
      <c r="DV551" s="8" t="n">
        <v>0</v>
      </c>
      <c r="DW551" s="8" t="n">
        <v>0</v>
      </c>
      <c r="DX551" s="8" t="n">
        <v>1763</v>
      </c>
      <c r="DY551" s="8" t="n">
        <v>1900</v>
      </c>
      <c r="DZ551" s="8" t="n">
        <v>1358</v>
      </c>
      <c r="EA551" s="8" t="n">
        <v>1426</v>
      </c>
      <c r="EB551" s="8" t="n">
        <v>1007</v>
      </c>
      <c r="EC551" s="8" t="n">
        <v>1003</v>
      </c>
      <c r="ED551" s="8" t="n">
        <v>91.24</v>
      </c>
      <c r="EE551" s="8" t="n">
        <v>80.78</v>
      </c>
      <c r="EF551" s="8" t="n">
        <v>111</v>
      </c>
      <c r="EG551" s="8" t="n">
        <v>87</v>
      </c>
      <c r="EH551" s="12" t="n">
        <f aca="false">EF551/EB551</f>
        <v>0.110228401191658</v>
      </c>
      <c r="EI551" s="20" t="n">
        <f aca="false">1-EG551/EC551</f>
        <v>0.913260219341974</v>
      </c>
      <c r="EJ551" s="21" t="n">
        <f aca="false">EH551+EI551</f>
        <v>1.02348862053363</v>
      </c>
      <c r="EK551" s="8" t="n">
        <v>1765</v>
      </c>
      <c r="EL551" s="8" t="n">
        <v>1897</v>
      </c>
      <c r="EM551" s="8" t="n">
        <v>1359</v>
      </c>
      <c r="EN551" s="8" t="n">
        <v>1423</v>
      </c>
      <c r="EO551" s="8" t="n">
        <v>1007</v>
      </c>
      <c r="EP551" s="8" t="n">
        <v>1001</v>
      </c>
      <c r="EQ551" s="8" t="n">
        <v>111</v>
      </c>
      <c r="ER551" s="8" t="n">
        <v>87</v>
      </c>
      <c r="ES551" s="8" t="n">
        <v>868</v>
      </c>
      <c r="ET551" s="8" t="n">
        <v>850</v>
      </c>
      <c r="EU551" s="8" t="n">
        <v>362</v>
      </c>
      <c r="EV551" s="8" t="n">
        <v>330</v>
      </c>
      <c r="EW551" s="8" t="n">
        <v>53</v>
      </c>
      <c r="EX551" s="8" t="n">
        <v>45</v>
      </c>
      <c r="EY551" s="8" t="n">
        <v>117</v>
      </c>
      <c r="EZ551" s="8" t="n">
        <v>121</v>
      </c>
      <c r="FA551" s="8" t="n">
        <v>4.1</v>
      </c>
      <c r="FB551" s="8" t="n">
        <v>5.1</v>
      </c>
      <c r="FC551" s="8" t="n">
        <v>9.3</v>
      </c>
      <c r="FD551" s="19" t="n">
        <v>44.59</v>
      </c>
      <c r="FE551" s="18" t="n">
        <f aca="false">FD551/V551</f>
        <v>0.543780487804878</v>
      </c>
      <c r="FF551" s="8" t="n">
        <v>6.6813</v>
      </c>
      <c r="FG551" s="8" t="n">
        <v>0.08</v>
      </c>
      <c r="FH551" s="8" t="n">
        <v>0.6</v>
      </c>
      <c r="FI551" s="8" t="n">
        <v>0.68</v>
      </c>
      <c r="FJ551" s="8" t="n">
        <v>1</v>
      </c>
      <c r="FK551" s="8" t="n">
        <v>0</v>
      </c>
      <c r="FL551" s="8" t="n">
        <v>0</v>
      </c>
      <c r="FM551" s="8" t="n">
        <f aca="false">BL551+BS551+AH551+DT551</f>
        <v>290</v>
      </c>
      <c r="FN551" s="19" t="n">
        <f aca="false">IF(DS551&gt;0,(BL551+BR551)/DS551,0)</f>
        <v>8.77777777777778</v>
      </c>
      <c r="FO551" s="12" t="n">
        <v>0.0593220339</v>
      </c>
      <c r="FP551" s="19" t="n">
        <f aca="false">Z551-AH551/10</f>
        <v>45.9</v>
      </c>
      <c r="FQ551" s="19" t="n">
        <f aca="false">Z551+DR551/5</f>
        <v>50.0294</v>
      </c>
      <c r="FR551" s="19" t="n">
        <f aca="false">(DX551+DY551)/AL551*60</f>
        <v>112.544935017052</v>
      </c>
      <c r="FS551" s="22"/>
      <c r="FT551" s="22"/>
      <c r="FU551" s="22"/>
      <c r="FV551" s="22"/>
      <c r="FW551" s="17" t="s">
        <v>270</v>
      </c>
      <c r="FX551" s="23" t="n">
        <v>2750000</v>
      </c>
      <c r="FY551" s="23" t="n">
        <v>2550000</v>
      </c>
      <c r="FZ551" s="8" t="n">
        <v>310</v>
      </c>
      <c r="GA551" s="8" t="n">
        <v>44</v>
      </c>
      <c r="GB551" s="8" t="n">
        <v>84</v>
      </c>
      <c r="GC551" s="8" t="n">
        <v>128</v>
      </c>
      <c r="GD551" s="8" t="n">
        <v>39</v>
      </c>
      <c r="GE551" s="8" t="n">
        <v>163</v>
      </c>
      <c r="GF551" s="8" t="n">
        <v>557</v>
      </c>
      <c r="GG551" s="8" t="n">
        <v>5894</v>
      </c>
      <c r="GH551" s="8" t="n">
        <v>11.3</v>
      </c>
      <c r="GI551" s="8" t="n">
        <v>15.3</v>
      </c>
      <c r="GJ551" s="8" t="n">
        <v>26.6</v>
      </c>
      <c r="GK551" s="8" t="n">
        <f aca="false">Z551-AH551/10</f>
        <v>45.9</v>
      </c>
      <c r="GL551" s="22"/>
      <c r="GM551" s="22"/>
      <c r="GN551" s="22"/>
      <c r="GO551" s="22"/>
      <c r="GP551" s="22"/>
    </row>
    <row r="552" customFormat="false" ht="13.65" hidden="false" customHeight="true" outlineLevel="0" collapsed="false">
      <c r="A552" s="16" t="n">
        <v>32147</v>
      </c>
      <c r="B552" s="17" t="s">
        <v>1284</v>
      </c>
      <c r="C552" s="17" t="s">
        <v>261</v>
      </c>
      <c r="D552" s="17" t="s">
        <v>262</v>
      </c>
      <c r="E552" s="17" t="s">
        <v>262</v>
      </c>
      <c r="F552" s="8" t="n">
        <v>70</v>
      </c>
      <c r="G552" s="8" t="n">
        <v>188</v>
      </c>
      <c r="H552" s="8" t="n">
        <v>2006</v>
      </c>
      <c r="I552" s="8" t="n">
        <v>6</v>
      </c>
      <c r="J552" s="8" t="n">
        <v>177</v>
      </c>
      <c r="K552" s="17" t="s">
        <v>263</v>
      </c>
      <c r="L552" s="8" t="n">
        <v>2009</v>
      </c>
      <c r="M552" s="8" t="n">
        <v>30</v>
      </c>
      <c r="N552" s="8" t="n">
        <v>9</v>
      </c>
      <c r="O552" s="8" t="n">
        <v>8473618</v>
      </c>
      <c r="P552" s="17" t="s">
        <v>2649</v>
      </c>
      <c r="Q552" s="17" t="s">
        <v>2650</v>
      </c>
      <c r="R552" s="17" t="s">
        <v>2651</v>
      </c>
      <c r="S552" s="17" t="s">
        <v>2652</v>
      </c>
      <c r="T552" s="17" t="s">
        <v>313</v>
      </c>
      <c r="U552" s="17" t="s">
        <v>332</v>
      </c>
      <c r="V552" s="8" t="n">
        <v>70</v>
      </c>
      <c r="W552" s="8" t="n">
        <v>17</v>
      </c>
      <c r="X552" s="8" t="n">
        <v>22</v>
      </c>
      <c r="Y552" s="8" t="n">
        <v>9</v>
      </c>
      <c r="Z552" s="8" t="n">
        <v>39</v>
      </c>
      <c r="AA552" s="8" t="n">
        <v>8</v>
      </c>
      <c r="AB552" s="8" t="n">
        <v>52</v>
      </c>
      <c r="AC552" s="18" t="n">
        <f aca="false">Z552/V552</f>
        <v>0.557142857142857</v>
      </c>
      <c r="AD552" s="19" t="n">
        <f aca="false">IF(FZ552&gt;V552,Z552-V552*(GC552-Z552)/(FZ552-V552),0)</f>
        <v>-0.436619718309856</v>
      </c>
      <c r="AE552" s="19" t="n">
        <v>15</v>
      </c>
      <c r="AF552" s="8" t="n">
        <v>4</v>
      </c>
      <c r="AG552" s="8" t="n">
        <v>10.2</v>
      </c>
      <c r="AH552" s="8" t="n">
        <v>38</v>
      </c>
      <c r="AI552" s="8" t="n">
        <v>1337</v>
      </c>
      <c r="AJ552" s="8" t="n">
        <v>60725</v>
      </c>
      <c r="AK552" s="19" t="n">
        <v>1012.0833333333</v>
      </c>
      <c r="AL552" s="8" t="n">
        <v>1012.08</v>
      </c>
      <c r="AM552" s="8" t="n">
        <v>1012</v>
      </c>
      <c r="AN552" s="18" t="n">
        <f aca="false">AJ552/60/V552</f>
        <v>14.4583333333333</v>
      </c>
      <c r="AO552" s="8" t="n">
        <v>24.16</v>
      </c>
      <c r="AP552" s="12" t="n">
        <f aca="false">IF(EF552&gt;0,Z552/EF552,0)</f>
        <v>0.590909090909091</v>
      </c>
      <c r="AQ552" s="8" t="n">
        <v>230</v>
      </c>
      <c r="AR552" s="8" t="n">
        <v>230</v>
      </c>
      <c r="AS552" s="8" t="n">
        <v>230</v>
      </c>
      <c r="AT552" s="8" t="n">
        <v>184</v>
      </c>
      <c r="AU552" s="8" t="n">
        <v>184</v>
      </c>
      <c r="AV552" s="8" t="n">
        <v>139</v>
      </c>
      <c r="AW552" s="8" t="n">
        <v>154</v>
      </c>
      <c r="AX552" s="8" t="n">
        <v>78</v>
      </c>
      <c r="AY552" s="8" t="n">
        <v>5</v>
      </c>
      <c r="AZ552" s="8" t="n">
        <v>12</v>
      </c>
      <c r="BA552" s="8" t="n">
        <f aca="false">AY552+AZ552</f>
        <v>17</v>
      </c>
      <c r="BB552" s="8" t="n">
        <v>17.65</v>
      </c>
      <c r="BC552" s="8" t="n">
        <v>28.0144</v>
      </c>
      <c r="BD552" s="19" t="n">
        <v>185.9</v>
      </c>
      <c r="BE552" s="19" t="n">
        <v>11.0208316179501</v>
      </c>
      <c r="BF552" s="19" t="n">
        <f aca="false">AQ552+BD552</f>
        <v>415.9</v>
      </c>
      <c r="BG552" s="19" t="n">
        <f aca="false">IF(AL552&gt;0,BF552/AL552*60,0)</f>
        <v>24.656153663742</v>
      </c>
      <c r="BH552" s="8" t="n">
        <v>428</v>
      </c>
      <c r="BI552" s="8" t="n">
        <v>298</v>
      </c>
      <c r="BJ552" s="8" t="n">
        <v>283</v>
      </c>
      <c r="BK552" s="12" t="n">
        <f aca="false">BH552/(BH552+BJ552)</f>
        <v>0.60196905766526</v>
      </c>
      <c r="BL552" s="8" t="n">
        <v>120</v>
      </c>
      <c r="BM552" s="8" t="n">
        <v>120</v>
      </c>
      <c r="BN552" s="8" t="n">
        <v>65</v>
      </c>
      <c r="BO552" s="8" t="n">
        <f aca="false">BM552-BN552</f>
        <v>55</v>
      </c>
      <c r="BP552" s="8" t="n">
        <v>45</v>
      </c>
      <c r="BQ552" s="8" t="n">
        <v>25</v>
      </c>
      <c r="BR552" s="8" t="n">
        <v>42</v>
      </c>
      <c r="BS552" s="8" t="n">
        <v>25</v>
      </c>
      <c r="BT552" s="12" t="n">
        <f aca="false">BS552/(EA552+BS552)</f>
        <v>0.0398724082934609</v>
      </c>
      <c r="BU552" s="8" t="n">
        <v>33</v>
      </c>
      <c r="BV552" s="8" t="n">
        <v>26</v>
      </c>
      <c r="BW552" s="12" t="n">
        <f aca="false">IF(BU552+BV552&gt;0,BU552/(BU552+BV552),0)</f>
        <v>0.559322033898305</v>
      </c>
      <c r="BX552" s="8" t="n">
        <v>3</v>
      </c>
      <c r="BY552" s="8" t="n">
        <v>1</v>
      </c>
      <c r="BZ552" s="8" t="n">
        <v>6</v>
      </c>
      <c r="CA552" s="8" t="n">
        <v>4</v>
      </c>
      <c r="CB552" s="8" t="n">
        <v>24</v>
      </c>
      <c r="CC552" s="8" t="n">
        <v>21</v>
      </c>
      <c r="CD552" s="8" t="n">
        <v>7</v>
      </c>
      <c r="CE552" s="8" t="n">
        <v>4</v>
      </c>
      <c r="CF552" s="8" t="n">
        <v>15</v>
      </c>
      <c r="CG552" s="8" t="n">
        <v>7</v>
      </c>
      <c r="CH552" s="8" t="n">
        <v>16</v>
      </c>
      <c r="CI552" s="8" t="n">
        <v>18</v>
      </c>
      <c r="CJ552" s="8" t="n">
        <v>0</v>
      </c>
      <c r="CK552" s="8" t="n">
        <v>0</v>
      </c>
      <c r="CL552" s="8" t="n">
        <v>1</v>
      </c>
      <c r="CM552" s="8" t="n">
        <v>2</v>
      </c>
      <c r="CN552" s="8" t="n">
        <v>1</v>
      </c>
      <c r="CO552" s="8" t="n">
        <v>0</v>
      </c>
      <c r="CP552" s="8" t="n">
        <v>0</v>
      </c>
      <c r="CQ552" s="8" t="n">
        <v>1</v>
      </c>
      <c r="CR552" s="8" t="n">
        <v>2</v>
      </c>
      <c r="CS552" s="8" t="n">
        <v>3</v>
      </c>
      <c r="CT552" s="8" t="n">
        <v>1</v>
      </c>
      <c r="CU552" s="8" t="n">
        <v>4</v>
      </c>
      <c r="CV552" s="8" t="n">
        <v>0</v>
      </c>
      <c r="CW552" s="8" t="n">
        <v>6</v>
      </c>
      <c r="CX552" s="8" t="n">
        <v>2</v>
      </c>
      <c r="CY552" s="8" t="n">
        <v>3</v>
      </c>
      <c r="CZ552" s="8" t="n">
        <v>5</v>
      </c>
      <c r="DA552" s="8" t="n">
        <v>35</v>
      </c>
      <c r="DB552" s="8" t="n">
        <v>14</v>
      </c>
      <c r="DC552" s="8" t="n">
        <v>14</v>
      </c>
      <c r="DD552" s="8" t="n">
        <v>11</v>
      </c>
      <c r="DE552" s="8" t="n">
        <v>12</v>
      </c>
      <c r="DF552" s="8" t="n">
        <v>9</v>
      </c>
      <c r="DG552" s="8" t="n">
        <v>0</v>
      </c>
      <c r="DH552" s="8" t="n">
        <v>79</v>
      </c>
      <c r="DI552" s="8" t="n">
        <v>19</v>
      </c>
      <c r="DJ552" s="8" t="n">
        <v>23</v>
      </c>
      <c r="DK552" s="8" t="n">
        <v>20</v>
      </c>
      <c r="DL552" s="8" t="n">
        <v>20</v>
      </c>
      <c r="DM552" s="8" t="n">
        <v>0</v>
      </c>
      <c r="DN552" s="8" t="n">
        <v>24</v>
      </c>
      <c r="DO552" s="8" t="n">
        <v>24</v>
      </c>
      <c r="DP552" s="8" t="n">
        <v>0</v>
      </c>
      <c r="DQ552" s="8" t="n">
        <f aca="false">DJ552-DI552</f>
        <v>4</v>
      </c>
      <c r="DR552" s="19" t="n">
        <v>6.701</v>
      </c>
      <c r="DS552" s="8" t="n">
        <v>19</v>
      </c>
      <c r="DT552" s="8" t="n">
        <v>0</v>
      </c>
      <c r="DU552" s="8" t="n">
        <v>0</v>
      </c>
      <c r="DV552" s="8" t="n">
        <v>0</v>
      </c>
      <c r="DW552" s="8" t="n">
        <v>0</v>
      </c>
      <c r="DX552" s="8" t="n">
        <v>1254</v>
      </c>
      <c r="DY552" s="8" t="n">
        <v>778</v>
      </c>
      <c r="DZ552" s="8" t="n">
        <v>907</v>
      </c>
      <c r="EA552" s="8" t="n">
        <v>602</v>
      </c>
      <c r="EB552" s="8" t="n">
        <v>663</v>
      </c>
      <c r="EC552" s="8" t="n">
        <v>444</v>
      </c>
      <c r="ED552" s="8" t="n">
        <v>62.21</v>
      </c>
      <c r="EE552" s="8" t="n">
        <v>32.99</v>
      </c>
      <c r="EF552" s="8" t="n">
        <v>66</v>
      </c>
      <c r="EG552" s="8" t="n">
        <v>35</v>
      </c>
      <c r="EH552" s="12" t="n">
        <f aca="false">EF552/EB552</f>
        <v>0.0995475113122172</v>
      </c>
      <c r="EI552" s="20" t="n">
        <f aca="false">1-EG552/EC552</f>
        <v>0.921171171171171</v>
      </c>
      <c r="EJ552" s="21" t="n">
        <f aca="false">EH552+EI552</f>
        <v>1.02071868248339</v>
      </c>
      <c r="EK552" s="8" t="n">
        <v>1252</v>
      </c>
      <c r="EL552" s="8" t="n">
        <v>778</v>
      </c>
      <c r="EM552" s="8" t="n">
        <v>908</v>
      </c>
      <c r="EN552" s="8" t="n">
        <v>600</v>
      </c>
      <c r="EO552" s="8" t="n">
        <v>663</v>
      </c>
      <c r="EP552" s="8" t="n">
        <v>441</v>
      </c>
      <c r="EQ552" s="8" t="n">
        <v>66</v>
      </c>
      <c r="ER552" s="8" t="n">
        <v>35</v>
      </c>
      <c r="ES552" s="8" t="n">
        <v>598</v>
      </c>
      <c r="ET552" s="8" t="n">
        <v>355</v>
      </c>
      <c r="EU552" s="8" t="n">
        <v>223</v>
      </c>
      <c r="EV552" s="8" t="n">
        <v>134</v>
      </c>
      <c r="EW552" s="8" t="n">
        <v>32</v>
      </c>
      <c r="EX552" s="8" t="n">
        <v>20</v>
      </c>
      <c r="EY552" s="8" t="n">
        <v>59</v>
      </c>
      <c r="EZ552" s="8" t="n">
        <v>73</v>
      </c>
      <c r="FA552" s="8" t="n">
        <v>2.9</v>
      </c>
      <c r="FB552" s="8" t="n">
        <v>1.2</v>
      </c>
      <c r="FC552" s="8" t="n">
        <v>4.1</v>
      </c>
      <c r="FD552" s="19" t="n">
        <v>50.45</v>
      </c>
      <c r="FE552" s="18" t="n">
        <f aca="false">FD552/V552</f>
        <v>0.720714285714286</v>
      </c>
      <c r="FF552" s="8" t="n">
        <v>4.5781</v>
      </c>
      <c r="FG552" s="8" t="n">
        <v>1.55</v>
      </c>
      <c r="FH552" s="8" t="n">
        <v>-0.11</v>
      </c>
      <c r="FI552" s="8" t="n">
        <v>1.44</v>
      </c>
      <c r="FJ552" s="8" t="n">
        <v>1</v>
      </c>
      <c r="FK552" s="8" t="n">
        <v>0</v>
      </c>
      <c r="FL552" s="8" t="n">
        <v>0</v>
      </c>
      <c r="FM552" s="8" t="n">
        <f aca="false">BL552+BS552+AH552+DT552</f>
        <v>183</v>
      </c>
      <c r="FN552" s="19" t="n">
        <f aca="false">IF(DS552&gt;0,(BL552+BR552)/DS552,0)</f>
        <v>8.52631578947369</v>
      </c>
      <c r="FO552" s="12" t="n">
        <v>0.0777901786</v>
      </c>
      <c r="FP552" s="19" t="n">
        <f aca="false">Z552-AH552/10</f>
        <v>35.2</v>
      </c>
      <c r="FQ552" s="19" t="n">
        <f aca="false">Z552+DR552/5</f>
        <v>40.3402</v>
      </c>
      <c r="FR552" s="19" t="n">
        <f aca="false">(DX552+DY552)/AL552*60</f>
        <v>120.464785392459</v>
      </c>
      <c r="FS552" s="8" t="n">
        <v>4</v>
      </c>
      <c r="FT552" s="17" t="s">
        <v>307</v>
      </c>
      <c r="FU552" s="8" t="n">
        <v>195</v>
      </c>
      <c r="FV552" s="22"/>
      <c r="FW552" s="17" t="s">
        <v>280</v>
      </c>
      <c r="FX552" s="23" t="n">
        <v>4500000</v>
      </c>
      <c r="FY552" s="23" t="n">
        <v>4125000</v>
      </c>
      <c r="FZ552" s="8" t="n">
        <v>496</v>
      </c>
      <c r="GA552" s="8" t="n">
        <v>108</v>
      </c>
      <c r="GB552" s="8" t="n">
        <v>171</v>
      </c>
      <c r="GC552" s="8" t="n">
        <v>279</v>
      </c>
      <c r="GD552" s="8" t="n">
        <v>19</v>
      </c>
      <c r="GE552" s="8" t="n">
        <v>248</v>
      </c>
      <c r="GF552" s="8" t="n">
        <v>830</v>
      </c>
      <c r="GG552" s="8" t="n">
        <v>7090</v>
      </c>
      <c r="GH552" s="8" t="n">
        <v>23.2</v>
      </c>
      <c r="GI552" s="8" t="n">
        <v>7.6</v>
      </c>
      <c r="GJ552" s="8" t="n">
        <v>30.8</v>
      </c>
      <c r="GK552" s="8" t="n">
        <f aca="false">Z552-AH552/10</f>
        <v>35.2</v>
      </c>
      <c r="GL552" s="22"/>
      <c r="GM552" s="22"/>
      <c r="GN552" s="22"/>
      <c r="GO552" s="22"/>
      <c r="GP552" s="22"/>
    </row>
    <row r="553" customFormat="false" ht="13.65" hidden="false" customHeight="true" outlineLevel="0" collapsed="false">
      <c r="A553" s="16" t="n">
        <v>32021</v>
      </c>
      <c r="B553" s="17" t="s">
        <v>2653</v>
      </c>
      <c r="C553" s="22"/>
      <c r="D553" s="17" t="s">
        <v>523</v>
      </c>
      <c r="E553" s="17" t="s">
        <v>523</v>
      </c>
      <c r="F553" s="8" t="n">
        <v>68</v>
      </c>
      <c r="G553" s="8" t="n">
        <v>179</v>
      </c>
      <c r="H553" s="22"/>
      <c r="I553" s="22"/>
      <c r="J553" s="22"/>
      <c r="K553" s="17" t="s">
        <v>263</v>
      </c>
      <c r="L553" s="8" t="n">
        <v>2010</v>
      </c>
      <c r="M553" s="8" t="n">
        <v>30</v>
      </c>
      <c r="N553" s="8" t="n">
        <v>8</v>
      </c>
      <c r="O553" s="8" t="n">
        <v>8475692</v>
      </c>
      <c r="P553" s="17" t="s">
        <v>2654</v>
      </c>
      <c r="Q553" s="17" t="s">
        <v>2655</v>
      </c>
      <c r="R553" s="17" t="s">
        <v>2656</v>
      </c>
      <c r="S553" s="17" t="s">
        <v>2657</v>
      </c>
      <c r="T553" s="17" t="s">
        <v>299</v>
      </c>
      <c r="U553" s="17" t="s">
        <v>606</v>
      </c>
      <c r="V553" s="8" t="n">
        <v>80</v>
      </c>
      <c r="W553" s="8" t="n">
        <v>16</v>
      </c>
      <c r="X553" s="8" t="n">
        <v>37</v>
      </c>
      <c r="Y553" s="8" t="n">
        <v>23</v>
      </c>
      <c r="Z553" s="8" t="n">
        <v>53</v>
      </c>
      <c r="AA553" s="8" t="n">
        <v>1</v>
      </c>
      <c r="AB553" s="8" t="n">
        <v>0</v>
      </c>
      <c r="AC553" s="18" t="n">
        <f aca="false">Z553/V553</f>
        <v>0.6625</v>
      </c>
      <c r="AD553" s="19" t="n">
        <f aca="false">IF(FZ553&gt;V553,Z553-V553*(GC553-Z553)/(FZ553-V553),0)</f>
        <v>-1.72584856396867</v>
      </c>
      <c r="AE553" s="19" t="n">
        <v>19.071</v>
      </c>
      <c r="AF553" s="8" t="n">
        <v>-10</v>
      </c>
      <c r="AG553" s="8" t="n">
        <v>-5.3</v>
      </c>
      <c r="AH553" s="8" t="n">
        <v>36</v>
      </c>
      <c r="AI553" s="8" t="n">
        <v>1915</v>
      </c>
      <c r="AJ553" s="8" t="n">
        <v>90836</v>
      </c>
      <c r="AK553" s="19" t="n">
        <v>1513.9</v>
      </c>
      <c r="AL553" s="8" t="n">
        <v>1513.9</v>
      </c>
      <c r="AM553" s="8" t="n">
        <v>1514</v>
      </c>
      <c r="AN553" s="18" t="n">
        <f aca="false">AJ553/60/V553</f>
        <v>18.9241666666667</v>
      </c>
      <c r="AO553" s="8" t="n">
        <v>31.32</v>
      </c>
      <c r="AP553" s="12" t="n">
        <f aca="false">IF(EF553&gt;0,Z553/EF553,0)</f>
        <v>0.630952380952381</v>
      </c>
      <c r="AQ553" s="8" t="n">
        <v>290</v>
      </c>
      <c r="AR553" s="8" t="n">
        <v>291</v>
      </c>
      <c r="AS553" s="8" t="n">
        <v>291</v>
      </c>
      <c r="AT553" s="8" t="n">
        <v>238</v>
      </c>
      <c r="AU553" s="8" t="n">
        <v>239</v>
      </c>
      <c r="AV553" s="8" t="n">
        <v>178</v>
      </c>
      <c r="AW553" s="8" t="n">
        <v>171</v>
      </c>
      <c r="AX553" s="8" t="n">
        <v>73</v>
      </c>
      <c r="AY553" s="8" t="n">
        <v>13</v>
      </c>
      <c r="AZ553" s="8" t="n">
        <v>18</v>
      </c>
      <c r="BA553" s="8" t="n">
        <f aca="false">AY553+AZ553</f>
        <v>31</v>
      </c>
      <c r="BB553" s="8" t="n">
        <v>18.09</v>
      </c>
      <c r="BC553" s="8" t="n">
        <v>35.3258</v>
      </c>
      <c r="BD553" s="19" t="n">
        <v>378.3</v>
      </c>
      <c r="BE553" s="19" t="n">
        <v>14.9930642710879</v>
      </c>
      <c r="BF553" s="19" t="n">
        <f aca="false">AQ553+BD553</f>
        <v>668.3</v>
      </c>
      <c r="BG553" s="19" t="n">
        <f aca="false">IF(AL553&gt;0,BF553/AL553*60,0)</f>
        <v>26.4865578968228</v>
      </c>
      <c r="BH553" s="8" t="n">
        <v>595</v>
      </c>
      <c r="BI553" s="8" t="n">
        <v>436</v>
      </c>
      <c r="BJ553" s="8" t="n">
        <v>410</v>
      </c>
      <c r="BK553" s="12" t="n">
        <f aca="false">BH553/(BH553+BJ553)</f>
        <v>0.592039800995025</v>
      </c>
      <c r="BL553" s="8" t="n">
        <v>62</v>
      </c>
      <c r="BM553" s="8" t="n">
        <v>62</v>
      </c>
      <c r="BN553" s="8" t="n">
        <v>93</v>
      </c>
      <c r="BO553" s="8" t="n">
        <f aca="false">BM553-BN553</f>
        <v>-31</v>
      </c>
      <c r="BP553" s="8" t="n">
        <v>61</v>
      </c>
      <c r="BQ553" s="8" t="n">
        <v>58</v>
      </c>
      <c r="BR553" s="8" t="n">
        <v>69</v>
      </c>
      <c r="BS553" s="8" t="n">
        <v>67</v>
      </c>
      <c r="BT553" s="12" t="n">
        <f aca="false">BS553/(EA553+BS553)</f>
        <v>0.0598214285714286</v>
      </c>
      <c r="BU553" s="8" t="n">
        <v>21</v>
      </c>
      <c r="BV553" s="8" t="n">
        <v>59</v>
      </c>
      <c r="BW553" s="12" t="n">
        <f aca="false">IF(BU553+BV553&gt;0,BU553/(BU553+BV553),0)</f>
        <v>0.2625</v>
      </c>
      <c r="BX553" s="8" t="n">
        <v>3</v>
      </c>
      <c r="BY553" s="8" t="n">
        <v>14</v>
      </c>
      <c r="BZ553" s="8" t="n">
        <v>4</v>
      </c>
      <c r="CA553" s="8" t="n">
        <v>9</v>
      </c>
      <c r="CB553" s="8" t="n">
        <v>14</v>
      </c>
      <c r="CC553" s="8" t="n">
        <v>36</v>
      </c>
      <c r="CD553" s="8" t="n">
        <v>6</v>
      </c>
      <c r="CE553" s="8" t="n">
        <v>19</v>
      </c>
      <c r="CF553" s="8" t="n">
        <v>6</v>
      </c>
      <c r="CG553" s="8" t="n">
        <v>23</v>
      </c>
      <c r="CH553" s="8" t="n">
        <v>13</v>
      </c>
      <c r="CI553" s="8" t="n">
        <v>40</v>
      </c>
      <c r="CJ553" s="8" t="n">
        <v>0</v>
      </c>
      <c r="CK553" s="8" t="n">
        <v>2</v>
      </c>
      <c r="CL553" s="8" t="n">
        <v>1</v>
      </c>
      <c r="CM553" s="8" t="n">
        <v>3</v>
      </c>
      <c r="CN553" s="8" t="n">
        <v>1</v>
      </c>
      <c r="CO553" s="8" t="n">
        <v>0</v>
      </c>
      <c r="CP553" s="8" t="n">
        <v>0</v>
      </c>
      <c r="CQ553" s="8" t="n">
        <v>0</v>
      </c>
      <c r="CR553" s="8" t="n">
        <v>0</v>
      </c>
      <c r="CS553" s="8" t="n">
        <v>0</v>
      </c>
      <c r="CT553" s="8" t="n">
        <v>4</v>
      </c>
      <c r="CU553" s="8" t="n">
        <v>1</v>
      </c>
      <c r="CV553" s="8" t="n">
        <v>0</v>
      </c>
      <c r="CW553" s="8" t="n">
        <v>11</v>
      </c>
      <c r="CX553" s="8" t="n">
        <v>0</v>
      </c>
      <c r="CY553" s="8" t="n">
        <v>4</v>
      </c>
      <c r="CZ553" s="8" t="n">
        <v>5</v>
      </c>
      <c r="DA553" s="8" t="n">
        <v>52</v>
      </c>
      <c r="DB553" s="8" t="n">
        <v>10</v>
      </c>
      <c r="DC553" s="8" t="n">
        <v>0</v>
      </c>
      <c r="DD553" s="8" t="n">
        <v>15</v>
      </c>
      <c r="DE553" s="8" t="n">
        <v>36</v>
      </c>
      <c r="DF553" s="8" t="n">
        <v>10</v>
      </c>
      <c r="DG553" s="8" t="n">
        <v>2</v>
      </c>
      <c r="DH553" s="8" t="n">
        <v>105</v>
      </c>
      <c r="DI553" s="8" t="n">
        <v>18</v>
      </c>
      <c r="DJ553" s="8" t="n">
        <v>20</v>
      </c>
      <c r="DK553" s="8" t="n">
        <v>18</v>
      </c>
      <c r="DL553" s="8" t="n">
        <v>18</v>
      </c>
      <c r="DM553" s="8" t="n">
        <v>0</v>
      </c>
      <c r="DN553" s="8" t="n">
        <v>19</v>
      </c>
      <c r="DO553" s="8" t="n">
        <v>19</v>
      </c>
      <c r="DP553" s="8" t="n">
        <v>0</v>
      </c>
      <c r="DQ553" s="8" t="n">
        <f aca="false">DJ553-DI553</f>
        <v>2</v>
      </c>
      <c r="DR553" s="19" t="n">
        <v>0.121</v>
      </c>
      <c r="DS553" s="8" t="n">
        <v>18</v>
      </c>
      <c r="DT553" s="8" t="n">
        <v>0</v>
      </c>
      <c r="DU553" s="8" t="n">
        <v>0</v>
      </c>
      <c r="DV553" s="8" t="n">
        <v>0</v>
      </c>
      <c r="DW553" s="8" t="n">
        <v>0</v>
      </c>
      <c r="DX553" s="8" t="n">
        <v>1524</v>
      </c>
      <c r="DY553" s="8" t="n">
        <v>1435</v>
      </c>
      <c r="DZ553" s="8" t="n">
        <v>1177</v>
      </c>
      <c r="EA553" s="8" t="n">
        <v>1053</v>
      </c>
      <c r="EB553" s="8" t="n">
        <v>850</v>
      </c>
      <c r="EC553" s="8" t="n">
        <v>786</v>
      </c>
      <c r="ED553" s="8" t="n">
        <v>92.35</v>
      </c>
      <c r="EE553" s="8" t="n">
        <v>74.39</v>
      </c>
      <c r="EF553" s="8" t="n">
        <v>84</v>
      </c>
      <c r="EG553" s="8" t="n">
        <v>73</v>
      </c>
      <c r="EH553" s="12" t="n">
        <f aca="false">EF553/EB553</f>
        <v>0.0988235294117647</v>
      </c>
      <c r="EI553" s="20" t="n">
        <f aca="false">1-EG553/EC553</f>
        <v>0.907124681933842</v>
      </c>
      <c r="EJ553" s="21" t="n">
        <f aca="false">EH553+EI553</f>
        <v>1.00594821134561</v>
      </c>
      <c r="EK553" s="8" t="n">
        <v>1524</v>
      </c>
      <c r="EL553" s="8" t="n">
        <v>1436</v>
      </c>
      <c r="EM553" s="8" t="n">
        <v>1177</v>
      </c>
      <c r="EN553" s="8" t="n">
        <v>1053</v>
      </c>
      <c r="EO553" s="8" t="n">
        <v>851</v>
      </c>
      <c r="EP553" s="8" t="n">
        <v>786</v>
      </c>
      <c r="EQ553" s="8" t="n">
        <v>84</v>
      </c>
      <c r="ER553" s="8" t="n">
        <v>73</v>
      </c>
      <c r="ES553" s="8" t="n">
        <v>852</v>
      </c>
      <c r="ET553" s="8" t="n">
        <v>729</v>
      </c>
      <c r="EU553" s="8" t="n">
        <v>377</v>
      </c>
      <c r="EV553" s="8" t="n">
        <v>295</v>
      </c>
      <c r="EW553" s="8" t="n">
        <v>48</v>
      </c>
      <c r="EX553" s="8" t="n">
        <v>35</v>
      </c>
      <c r="EY553" s="8" t="n">
        <v>105</v>
      </c>
      <c r="EZ553" s="8" t="n">
        <v>81</v>
      </c>
      <c r="FA553" s="8" t="n">
        <v>2.9</v>
      </c>
      <c r="FB553" s="8" t="n">
        <v>1.5</v>
      </c>
      <c r="FC553" s="8" t="n">
        <v>4.4</v>
      </c>
      <c r="FD553" s="19" t="n">
        <v>42.65</v>
      </c>
      <c r="FE553" s="18" t="n">
        <f aca="false">FD553/V553</f>
        <v>0.533125</v>
      </c>
      <c r="FF553" s="8" t="n">
        <v>4.8344</v>
      </c>
      <c r="FG553" s="8" t="n">
        <v>1.14</v>
      </c>
      <c r="FH553" s="8" t="n">
        <v>0</v>
      </c>
      <c r="FI553" s="8" t="n">
        <v>1.13</v>
      </c>
      <c r="FJ553" s="8" t="n">
        <v>7</v>
      </c>
      <c r="FK553" s="8" t="n">
        <v>4</v>
      </c>
      <c r="FL553" s="8" t="n">
        <v>1</v>
      </c>
      <c r="FM553" s="8" t="n">
        <f aca="false">BL553+BS553+AH553+DT553</f>
        <v>165</v>
      </c>
      <c r="FN553" s="19" t="n">
        <f aca="false">IF(DS553&gt;0,(BL553+BR553)/DS553,0)</f>
        <v>7.27777777777778</v>
      </c>
      <c r="FO553" s="12" t="n">
        <v>0.0773584906</v>
      </c>
      <c r="FP553" s="19" t="n">
        <f aca="false">Z553-AH553/10</f>
        <v>49.4</v>
      </c>
      <c r="FQ553" s="19" t="n">
        <f aca="false">Z553+DR553/5</f>
        <v>53.0242</v>
      </c>
      <c r="FR553" s="19" t="n">
        <f aca="false">(DX553+DY553)/AL553*60</f>
        <v>117.273267719136</v>
      </c>
      <c r="FS553" s="8" t="n">
        <v>4</v>
      </c>
      <c r="FT553" s="17" t="s">
        <v>345</v>
      </c>
      <c r="FU553" s="8" t="n">
        <v>195</v>
      </c>
      <c r="FV553" s="22"/>
      <c r="FW553" s="17" t="s">
        <v>280</v>
      </c>
      <c r="FX553" s="23" t="n">
        <v>4500000</v>
      </c>
      <c r="FY553" s="23" t="n">
        <v>4500000</v>
      </c>
      <c r="FZ553" s="8" t="n">
        <v>463</v>
      </c>
      <c r="GA553" s="8" t="n">
        <v>102</v>
      </c>
      <c r="GB553" s="8" t="n">
        <v>213</v>
      </c>
      <c r="GC553" s="8" t="n">
        <v>315</v>
      </c>
      <c r="GD553" s="8" t="n">
        <v>48</v>
      </c>
      <c r="GE553" s="8" t="n">
        <v>191</v>
      </c>
      <c r="GF553" s="8" t="n">
        <v>968</v>
      </c>
      <c r="GG553" s="8" t="n">
        <v>8125</v>
      </c>
      <c r="GH553" s="8" t="n">
        <v>23.7</v>
      </c>
      <c r="GI553" s="8" t="n">
        <v>10.7</v>
      </c>
      <c r="GJ553" s="8" t="n">
        <v>34.5</v>
      </c>
      <c r="GK553" s="8" t="n">
        <f aca="false">Z553-AH553/10</f>
        <v>49.4</v>
      </c>
      <c r="GL553" s="22"/>
      <c r="GM553" s="22"/>
      <c r="GN553" s="22"/>
      <c r="GO553" s="22"/>
      <c r="GP553" s="22"/>
    </row>
    <row r="554" customFormat="false" ht="13.65" hidden="false" customHeight="true" outlineLevel="0" collapsed="false">
      <c r="A554" s="16" t="n">
        <v>32298</v>
      </c>
      <c r="B554" s="17" t="s">
        <v>818</v>
      </c>
      <c r="C554" s="17" t="s">
        <v>55</v>
      </c>
      <c r="D554" s="17" t="s">
        <v>283</v>
      </c>
      <c r="E554" s="17" t="s">
        <v>283</v>
      </c>
      <c r="F554" s="8" t="n">
        <v>73</v>
      </c>
      <c r="G554" s="8" t="n">
        <v>196</v>
      </c>
      <c r="H554" s="8" t="n">
        <v>2008</v>
      </c>
      <c r="I554" s="8" t="n">
        <v>7</v>
      </c>
      <c r="J554" s="8" t="n">
        <v>190</v>
      </c>
      <c r="K554" s="17" t="s">
        <v>263</v>
      </c>
      <c r="L554" s="8" t="n">
        <v>2010</v>
      </c>
      <c r="M554" s="8" t="n">
        <v>29</v>
      </c>
      <c r="N554" s="8" t="n">
        <v>8</v>
      </c>
      <c r="O554" s="8" t="n">
        <v>8474749</v>
      </c>
      <c r="P554" s="17" t="s">
        <v>2658</v>
      </c>
      <c r="Q554" s="17" t="s">
        <v>2659</v>
      </c>
      <c r="R554" s="17" t="s">
        <v>2660</v>
      </c>
      <c r="S554" s="17" t="s">
        <v>2648</v>
      </c>
      <c r="T554" s="17" t="s">
        <v>278</v>
      </c>
      <c r="U554" s="17" t="s">
        <v>567</v>
      </c>
      <c r="V554" s="8" t="n">
        <v>18</v>
      </c>
      <c r="W554" s="8" t="n">
        <v>0</v>
      </c>
      <c r="X554" s="8" t="n">
        <v>3</v>
      </c>
      <c r="Y554" s="8" t="n">
        <v>1</v>
      </c>
      <c r="Z554" s="8" t="n">
        <v>3</v>
      </c>
      <c r="AA554" s="8" t="n">
        <v>23</v>
      </c>
      <c r="AB554" s="8" t="n">
        <v>81</v>
      </c>
      <c r="AC554" s="18" t="n">
        <f aca="false">Z554/V554</f>
        <v>0.166666666666667</v>
      </c>
      <c r="AD554" s="19" t="n">
        <f aca="false">IF(FZ554&gt;V554,Z554-V554*(GC554-Z554)/(FZ554-V554),0)</f>
        <v>-0.370212765957447</v>
      </c>
      <c r="AE554" s="19" t="n">
        <v>0.869</v>
      </c>
      <c r="AF554" s="8" t="n">
        <v>-3</v>
      </c>
      <c r="AG554" s="8" t="n">
        <v>-2.1</v>
      </c>
      <c r="AH554" s="8" t="n">
        <v>4</v>
      </c>
      <c r="AI554" s="8" t="n">
        <v>303</v>
      </c>
      <c r="AJ554" s="8" t="n">
        <v>14413</v>
      </c>
      <c r="AK554" s="19" t="n">
        <v>240.21666666667</v>
      </c>
      <c r="AL554" s="8" t="n">
        <v>240.22</v>
      </c>
      <c r="AM554" s="8" t="n">
        <v>240</v>
      </c>
      <c r="AN554" s="18" t="n">
        <f aca="false">AJ554/60/V554</f>
        <v>13.3453703703704</v>
      </c>
      <c r="AO554" s="8" t="n">
        <v>22.68</v>
      </c>
      <c r="AP554" s="12" t="n">
        <f aca="false">IF(EF554&gt;0,Z554/EF554,0)</f>
        <v>0.428571428571429</v>
      </c>
      <c r="AQ554" s="8" t="n">
        <v>37</v>
      </c>
      <c r="AR554" s="8" t="n">
        <v>37</v>
      </c>
      <c r="AS554" s="8" t="n">
        <v>37</v>
      </c>
      <c r="AT554" s="8" t="n">
        <v>26</v>
      </c>
      <c r="AU554" s="8" t="n">
        <v>26</v>
      </c>
      <c r="AV554" s="8" t="n">
        <v>21</v>
      </c>
      <c r="AW554" s="8" t="n">
        <v>3</v>
      </c>
      <c r="AX554" s="8" t="n">
        <v>0</v>
      </c>
      <c r="AY554" s="8" t="n">
        <v>0</v>
      </c>
      <c r="AZ554" s="8" t="n">
        <v>1</v>
      </c>
      <c r="BA554" s="8" t="n">
        <f aca="false">AY554+AZ554</f>
        <v>1</v>
      </c>
      <c r="BB554" s="8" t="n">
        <v>0.57</v>
      </c>
      <c r="BC554" s="8" t="n">
        <v>53.5238</v>
      </c>
      <c r="BD554" s="19" t="n">
        <v>32.8</v>
      </c>
      <c r="BE554" s="19" t="n">
        <v>8.1926038992575</v>
      </c>
      <c r="BF554" s="19" t="n">
        <f aca="false">AQ554+BD554</f>
        <v>69.8</v>
      </c>
      <c r="BG554" s="19" t="n">
        <f aca="false">IF(AL554&gt;0,BF554/AL554*60,0)</f>
        <v>17.4340188160853</v>
      </c>
      <c r="BH554" s="8" t="n">
        <v>66</v>
      </c>
      <c r="BI554" s="8" t="n">
        <v>87</v>
      </c>
      <c r="BJ554" s="8" t="n">
        <v>68</v>
      </c>
      <c r="BK554" s="12" t="n">
        <f aca="false">BH554/(BH554+BJ554)</f>
        <v>0.492537313432836</v>
      </c>
      <c r="BL554" s="8" t="n">
        <v>31</v>
      </c>
      <c r="BM554" s="8" t="n">
        <v>31</v>
      </c>
      <c r="BN554" s="8" t="n">
        <v>12</v>
      </c>
      <c r="BO554" s="8" t="n">
        <f aca="false">BM554-BN554</f>
        <v>19</v>
      </c>
      <c r="BP554" s="8" t="n">
        <v>5</v>
      </c>
      <c r="BQ554" s="8" t="n">
        <v>18</v>
      </c>
      <c r="BR554" s="8" t="n">
        <v>3</v>
      </c>
      <c r="BS554" s="8" t="n">
        <v>13</v>
      </c>
      <c r="BT554" s="12" t="n">
        <f aca="false">BS554/(EA554+BS554)</f>
        <v>0.0604651162790698</v>
      </c>
      <c r="BU554" s="8" t="n">
        <v>0</v>
      </c>
      <c r="BV554" s="8" t="n">
        <v>0</v>
      </c>
      <c r="BW554" s="12" t="n">
        <f aca="false">IF(BU554+BV554&gt;0,BU554/(BU554+BV554),0)</f>
        <v>0</v>
      </c>
      <c r="BX554" s="8" t="n">
        <v>0</v>
      </c>
      <c r="BY554" s="8" t="n">
        <v>0</v>
      </c>
      <c r="BZ554" s="8" t="n">
        <v>0</v>
      </c>
      <c r="CA554" s="8" t="n">
        <v>0</v>
      </c>
      <c r="CB554" s="8" t="n">
        <v>0</v>
      </c>
      <c r="CC554" s="8" t="n">
        <v>0</v>
      </c>
      <c r="CD554" s="8" t="n">
        <v>0</v>
      </c>
      <c r="CE554" s="8" t="n">
        <v>0</v>
      </c>
      <c r="CF554" s="8" t="n">
        <v>0</v>
      </c>
      <c r="CG554" s="8" t="n">
        <v>0</v>
      </c>
      <c r="CH554" s="8" t="n">
        <v>0</v>
      </c>
      <c r="CI554" s="8" t="n">
        <v>0</v>
      </c>
      <c r="CJ554" s="8" t="n">
        <v>0</v>
      </c>
      <c r="CK554" s="8" t="n">
        <v>0</v>
      </c>
      <c r="CL554" s="8" t="n">
        <v>0</v>
      </c>
      <c r="CM554" s="8" t="n">
        <v>0</v>
      </c>
      <c r="CN554" s="8" t="n">
        <v>0</v>
      </c>
      <c r="CO554" s="8" t="n">
        <v>0</v>
      </c>
      <c r="CP554" s="8" t="n">
        <v>0</v>
      </c>
      <c r="CQ554" s="8" t="n">
        <v>0</v>
      </c>
      <c r="CR554" s="8" t="n">
        <v>0</v>
      </c>
      <c r="CS554" s="8" t="n">
        <v>0</v>
      </c>
      <c r="CT554" s="8" t="n">
        <v>0</v>
      </c>
      <c r="CU554" s="8" t="n">
        <v>0</v>
      </c>
      <c r="CV554" s="8" t="n">
        <v>0</v>
      </c>
      <c r="CW554" s="8" t="n">
        <v>0</v>
      </c>
      <c r="CX554" s="8" t="n">
        <v>0</v>
      </c>
      <c r="CY554" s="8" t="n">
        <v>0</v>
      </c>
      <c r="CZ554" s="8" t="n">
        <v>0</v>
      </c>
      <c r="DA554" s="8" t="n">
        <v>5</v>
      </c>
      <c r="DB554" s="8" t="n">
        <v>1</v>
      </c>
      <c r="DC554" s="8" t="n">
        <v>0</v>
      </c>
      <c r="DD554" s="8" t="n">
        <v>5</v>
      </c>
      <c r="DE554" s="8" t="n">
        <v>2</v>
      </c>
      <c r="DF554" s="8" t="n">
        <v>0</v>
      </c>
      <c r="DG554" s="8" t="n">
        <v>0</v>
      </c>
      <c r="DH554" s="8" t="n">
        <v>13</v>
      </c>
      <c r="DI554" s="8" t="n">
        <v>2</v>
      </c>
      <c r="DJ554" s="8" t="n">
        <v>0</v>
      </c>
      <c r="DK554" s="8" t="n">
        <v>3</v>
      </c>
      <c r="DL554" s="8" t="n">
        <v>3</v>
      </c>
      <c r="DM554" s="8" t="n">
        <v>0</v>
      </c>
      <c r="DN554" s="8" t="n">
        <v>0</v>
      </c>
      <c r="DO554" s="8" t="n">
        <v>0</v>
      </c>
      <c r="DP554" s="8" t="n">
        <v>0</v>
      </c>
      <c r="DQ554" s="8" t="n">
        <f aca="false">DJ554-DI554</f>
        <v>-2</v>
      </c>
      <c r="DR554" s="19" t="n">
        <v>-1.982</v>
      </c>
      <c r="DS554" s="8" t="n">
        <v>2</v>
      </c>
      <c r="DT554" s="8" t="n">
        <v>0</v>
      </c>
      <c r="DU554" s="8" t="n">
        <v>0</v>
      </c>
      <c r="DV554" s="8" t="n">
        <v>0</v>
      </c>
      <c r="DW554" s="8" t="n">
        <v>0</v>
      </c>
      <c r="DX554" s="8" t="n">
        <v>203</v>
      </c>
      <c r="DY554" s="8" t="n">
        <v>256</v>
      </c>
      <c r="DZ554" s="8" t="n">
        <v>147</v>
      </c>
      <c r="EA554" s="8" t="n">
        <v>202</v>
      </c>
      <c r="EB554" s="8" t="n">
        <v>104</v>
      </c>
      <c r="EC554" s="8" t="n">
        <v>142</v>
      </c>
      <c r="ED554" s="8" t="n">
        <v>7.03</v>
      </c>
      <c r="EE554" s="8" t="n">
        <v>11.64</v>
      </c>
      <c r="EF554" s="8" t="n">
        <v>7</v>
      </c>
      <c r="EG554" s="8" t="n">
        <v>10</v>
      </c>
      <c r="EH554" s="12" t="n">
        <f aca="false">EF554/EB554</f>
        <v>0.0673076923076923</v>
      </c>
      <c r="EI554" s="20" t="n">
        <f aca="false">1-EG554/EC554</f>
        <v>0.929577464788732</v>
      </c>
      <c r="EJ554" s="21" t="n">
        <f aca="false">EH554+EI554</f>
        <v>0.996885157096425</v>
      </c>
      <c r="EK554" s="8" t="n">
        <v>207</v>
      </c>
      <c r="EL554" s="8" t="n">
        <v>255</v>
      </c>
      <c r="EM554" s="8" t="n">
        <v>149</v>
      </c>
      <c r="EN554" s="8" t="n">
        <v>201</v>
      </c>
      <c r="EO554" s="8" t="n">
        <v>106</v>
      </c>
      <c r="EP554" s="8" t="n">
        <v>142</v>
      </c>
      <c r="EQ554" s="8" t="n">
        <v>7</v>
      </c>
      <c r="ER554" s="8" t="n">
        <v>10</v>
      </c>
      <c r="ES554" s="8" t="n">
        <v>99</v>
      </c>
      <c r="ET554" s="8" t="n">
        <v>129</v>
      </c>
      <c r="EU554" s="8" t="n">
        <v>26</v>
      </c>
      <c r="EV554" s="8" t="n">
        <v>52</v>
      </c>
      <c r="EW554" s="8" t="n">
        <v>6</v>
      </c>
      <c r="EX554" s="8" t="n">
        <v>6</v>
      </c>
      <c r="EY554" s="8" t="n">
        <v>19</v>
      </c>
      <c r="EZ554" s="8" t="n">
        <v>17</v>
      </c>
      <c r="FA554" s="8" t="n">
        <v>0</v>
      </c>
      <c r="FB554" s="8" t="n">
        <v>0.4</v>
      </c>
      <c r="FC554" s="8" t="n">
        <v>0.4</v>
      </c>
      <c r="FD554" s="19" t="n">
        <v>1.27</v>
      </c>
      <c r="FE554" s="18" t="n">
        <f aca="false">FD554/V554</f>
        <v>0.0705555555555556</v>
      </c>
      <c r="FF554" s="8" t="n">
        <v>0.0769</v>
      </c>
      <c r="FG554" s="8" t="n">
        <v>-0.25</v>
      </c>
      <c r="FH554" s="8" t="n">
        <v>-0.12</v>
      </c>
      <c r="FI554" s="8" t="n">
        <v>-0.37</v>
      </c>
      <c r="FJ554" s="22"/>
      <c r="FK554" s="22"/>
      <c r="FL554" s="22"/>
      <c r="FM554" s="8" t="n">
        <f aca="false">BL554+BS554+AH554+DT554</f>
        <v>48</v>
      </c>
      <c r="FN554" s="19" t="n">
        <f aca="false">IF(DS554&gt;0,(BL554+BR554)/DS554,0)</f>
        <v>17</v>
      </c>
      <c r="FO554" s="12" t="n">
        <v>0</v>
      </c>
      <c r="FP554" s="19" t="n">
        <f aca="false">Z554-AH554/10</f>
        <v>2.6</v>
      </c>
      <c r="FQ554" s="19" t="n">
        <f aca="false">Z554+DR554/5</f>
        <v>2.6036</v>
      </c>
      <c r="FR554" s="19" t="n">
        <f aca="false">(DX554+DY554)/AL554*60</f>
        <v>114.644908833569</v>
      </c>
      <c r="FS554" s="22"/>
      <c r="FT554" s="22"/>
      <c r="FU554" s="22"/>
      <c r="FV554" s="22"/>
      <c r="FW554" s="17" t="s">
        <v>280</v>
      </c>
      <c r="FX554" s="23" t="n">
        <v>650000</v>
      </c>
      <c r="FY554" s="23" t="n">
        <v>612500</v>
      </c>
      <c r="FZ554" s="8" t="n">
        <v>253</v>
      </c>
      <c r="GA554" s="8" t="n">
        <v>7</v>
      </c>
      <c r="GB554" s="8" t="n">
        <v>40</v>
      </c>
      <c r="GC554" s="8" t="n">
        <v>47</v>
      </c>
      <c r="GD554" s="8" t="n">
        <v>-13</v>
      </c>
      <c r="GE554" s="8" t="n">
        <v>157</v>
      </c>
      <c r="GF554" s="8" t="n">
        <v>291</v>
      </c>
      <c r="GG554" s="8" t="n">
        <v>4367</v>
      </c>
      <c r="GH554" s="8" t="n">
        <v>0.6</v>
      </c>
      <c r="GI554" s="8" t="n">
        <v>8.2</v>
      </c>
      <c r="GJ554" s="8" t="n">
        <v>8.8</v>
      </c>
      <c r="GK554" s="8" t="n">
        <f aca="false">Z554-AH554/10</f>
        <v>2.6</v>
      </c>
      <c r="GL554" s="22"/>
      <c r="GM554" s="22"/>
      <c r="GN554" s="22"/>
      <c r="GO554" s="22"/>
      <c r="GP554" s="22"/>
    </row>
    <row r="555" customFormat="false" ht="13.65" hidden="false" customHeight="true" outlineLevel="0" collapsed="false">
      <c r="A555" s="16" t="n">
        <v>32301</v>
      </c>
      <c r="B555" s="17" t="s">
        <v>271</v>
      </c>
      <c r="C555" s="17" t="s">
        <v>272</v>
      </c>
      <c r="D555" s="17" t="s">
        <v>262</v>
      </c>
      <c r="E555" s="17" t="s">
        <v>262</v>
      </c>
      <c r="F555" s="8" t="n">
        <v>72</v>
      </c>
      <c r="G555" s="8" t="n">
        <v>203</v>
      </c>
      <c r="H555" s="8" t="n">
        <v>2006</v>
      </c>
      <c r="I555" s="8" t="n">
        <v>4</v>
      </c>
      <c r="J555" s="8" t="n">
        <v>112</v>
      </c>
      <c r="K555" s="17" t="s">
        <v>263</v>
      </c>
      <c r="L555" s="8" t="n">
        <v>2008</v>
      </c>
      <c r="M555" s="8" t="n">
        <v>29</v>
      </c>
      <c r="N555" s="8" t="n">
        <v>10</v>
      </c>
      <c r="O555" s="8" t="n">
        <v>8473492</v>
      </c>
      <c r="P555" s="17" t="s">
        <v>2661</v>
      </c>
      <c r="Q555" s="17" t="s">
        <v>2662</v>
      </c>
      <c r="R555" s="17" t="s">
        <v>2663</v>
      </c>
      <c r="S555" s="17" t="s">
        <v>2648</v>
      </c>
      <c r="T555" s="17" t="s">
        <v>268</v>
      </c>
      <c r="U555" s="17" t="s">
        <v>2664</v>
      </c>
      <c r="V555" s="8" t="n">
        <v>15</v>
      </c>
      <c r="W555" s="8" t="n">
        <v>0</v>
      </c>
      <c r="X555" s="8" t="n">
        <v>0</v>
      </c>
      <c r="Y555" s="8" t="n">
        <v>0</v>
      </c>
      <c r="Z555" s="8" t="n">
        <v>0</v>
      </c>
      <c r="AA555" s="8" t="n">
        <v>0</v>
      </c>
      <c r="AB555" s="8" t="n">
        <v>0</v>
      </c>
      <c r="AC555" s="18" t="n">
        <f aca="false">Z555/V555</f>
        <v>0</v>
      </c>
      <c r="AD555" s="19" t="n">
        <f aca="false">IF(FZ555&gt;V555,Z555-V555*(GC555-Z555)/(FZ555-V555),0)</f>
        <v>-5.14192139737991</v>
      </c>
      <c r="AE555" s="19" t="n">
        <v>0</v>
      </c>
      <c r="AF555" s="8" t="n">
        <v>-9</v>
      </c>
      <c r="AG555" s="8" t="n">
        <v>-0.1</v>
      </c>
      <c r="AH555" s="8" t="n">
        <v>21</v>
      </c>
      <c r="AI555" s="8" t="n">
        <v>229</v>
      </c>
      <c r="AJ555" s="8" t="n">
        <v>9877</v>
      </c>
      <c r="AK555" s="19" t="n">
        <v>164.61666666667</v>
      </c>
      <c r="AL555" s="8" t="n">
        <v>164.62</v>
      </c>
      <c r="AM555" s="8" t="n">
        <v>165</v>
      </c>
      <c r="AN555" s="18" t="n">
        <f aca="false">AJ555/60/V555</f>
        <v>10.9744444444444</v>
      </c>
      <c r="AO555" s="8" t="n">
        <v>18.54</v>
      </c>
      <c r="AP555" s="12" t="n">
        <f aca="false">IF(EF555&gt;0,Z555/EF555,0)</f>
        <v>0</v>
      </c>
      <c r="AQ555" s="8" t="n">
        <v>38</v>
      </c>
      <c r="AR555" s="8" t="n">
        <v>38</v>
      </c>
      <c r="AS555" s="8" t="n">
        <v>38</v>
      </c>
      <c r="AT555" s="8" t="n">
        <v>31</v>
      </c>
      <c r="AU555" s="8" t="n">
        <v>31</v>
      </c>
      <c r="AV555" s="8" t="n">
        <v>17</v>
      </c>
      <c r="AW555" s="8" t="n">
        <v>12</v>
      </c>
      <c r="AX555" s="8" t="n">
        <v>7</v>
      </c>
      <c r="AY555" s="8" t="n">
        <v>2</v>
      </c>
      <c r="AZ555" s="8" t="n">
        <v>2</v>
      </c>
      <c r="BA555" s="8" t="n">
        <f aca="false">AY555+AZ555</f>
        <v>4</v>
      </c>
      <c r="BB555" s="8" t="n">
        <v>1.31</v>
      </c>
      <c r="BC555" s="8" t="n">
        <v>41.0588</v>
      </c>
      <c r="BD555" s="19" t="n">
        <v>0</v>
      </c>
      <c r="BE555" s="19" t="n">
        <v>0</v>
      </c>
      <c r="BF555" s="19" t="n">
        <f aca="false">AQ555+BD555</f>
        <v>38</v>
      </c>
      <c r="BG555" s="19" t="n">
        <f aca="false">IF(AL555&gt;0,BF555/AL555*60,0)</f>
        <v>13.8500789697485</v>
      </c>
      <c r="BH555" s="8" t="n">
        <v>53</v>
      </c>
      <c r="BI555" s="8" t="n">
        <v>62</v>
      </c>
      <c r="BJ555" s="8" t="n">
        <v>34</v>
      </c>
      <c r="BK555" s="12" t="n">
        <f aca="false">BH555/(BH555+BJ555)</f>
        <v>0.609195402298851</v>
      </c>
      <c r="BL555" s="8" t="n">
        <v>34</v>
      </c>
      <c r="BM555" s="8" t="n">
        <v>34</v>
      </c>
      <c r="BN555" s="8" t="n">
        <v>10</v>
      </c>
      <c r="BO555" s="8" t="n">
        <f aca="false">BM555-BN555</f>
        <v>24</v>
      </c>
      <c r="BP555" s="8" t="n">
        <v>14</v>
      </c>
      <c r="BQ555" s="8" t="n">
        <v>2</v>
      </c>
      <c r="BR555" s="8" t="n">
        <v>5</v>
      </c>
      <c r="BS555" s="8" t="n">
        <v>5</v>
      </c>
      <c r="BT555" s="12" t="n">
        <f aca="false">BS555/(EA555+BS555)</f>
        <v>0.0427350427350427</v>
      </c>
      <c r="BU555" s="8" t="n">
        <v>2</v>
      </c>
      <c r="BV555" s="8" t="n">
        <v>7</v>
      </c>
      <c r="BW555" s="12" t="n">
        <f aca="false">IF(BU555+BV555&gt;0,BU555/(BU555+BV555),0)</f>
        <v>0.222222222222222</v>
      </c>
      <c r="BX555" s="8" t="n">
        <v>0</v>
      </c>
      <c r="BY555" s="8" t="n">
        <v>1</v>
      </c>
      <c r="BZ555" s="8" t="n">
        <v>2</v>
      </c>
      <c r="CA555" s="8" t="n">
        <v>1</v>
      </c>
      <c r="CB555" s="8" t="n">
        <v>0</v>
      </c>
      <c r="CC555" s="8" t="n">
        <v>5</v>
      </c>
      <c r="CD555" s="8" t="n">
        <v>1</v>
      </c>
      <c r="CE555" s="8" t="n">
        <v>0</v>
      </c>
      <c r="CF555" s="8" t="n">
        <v>1</v>
      </c>
      <c r="CG555" s="8" t="n">
        <v>6</v>
      </c>
      <c r="CH555" s="8" t="n">
        <v>1</v>
      </c>
      <c r="CI555" s="8" t="n">
        <v>2</v>
      </c>
      <c r="CJ555" s="8" t="n">
        <v>0</v>
      </c>
      <c r="CK555" s="8" t="n">
        <v>0</v>
      </c>
      <c r="CL555" s="8" t="n">
        <v>0</v>
      </c>
      <c r="CM555" s="8" t="n">
        <v>0</v>
      </c>
      <c r="CN555" s="8" t="n">
        <v>0</v>
      </c>
      <c r="CO555" s="8" t="n">
        <v>0</v>
      </c>
      <c r="CP555" s="8" t="n">
        <v>0</v>
      </c>
      <c r="CQ555" s="8" t="n">
        <v>0</v>
      </c>
      <c r="CR555" s="8" t="n">
        <v>0</v>
      </c>
      <c r="CS555" s="8" t="n">
        <v>0</v>
      </c>
      <c r="CT555" s="8" t="n">
        <v>0</v>
      </c>
      <c r="CU555" s="8" t="n">
        <v>0</v>
      </c>
      <c r="CV555" s="8" t="n">
        <v>0</v>
      </c>
      <c r="CW555" s="8" t="n">
        <v>0</v>
      </c>
      <c r="CX555" s="8" t="n">
        <v>0</v>
      </c>
      <c r="CY555" s="8" t="n">
        <v>0</v>
      </c>
      <c r="CZ555" s="8" t="n">
        <v>0</v>
      </c>
      <c r="DA555" s="8" t="n">
        <v>14</v>
      </c>
      <c r="DB555" s="8" t="n">
        <v>4</v>
      </c>
      <c r="DC555" s="8" t="n">
        <v>0</v>
      </c>
      <c r="DD555" s="8" t="n">
        <v>1</v>
      </c>
      <c r="DE555" s="8" t="n">
        <v>3</v>
      </c>
      <c r="DF555" s="8" t="n">
        <v>1</v>
      </c>
      <c r="DG555" s="8" t="n">
        <v>0</v>
      </c>
      <c r="DH555" s="8" t="n">
        <v>8</v>
      </c>
      <c r="DI555" s="8" t="n">
        <v>6</v>
      </c>
      <c r="DJ555" s="8" t="n">
        <v>3</v>
      </c>
      <c r="DK555" s="8" t="n">
        <v>6</v>
      </c>
      <c r="DL555" s="8" t="n">
        <v>4</v>
      </c>
      <c r="DM555" s="8" t="n">
        <v>2</v>
      </c>
      <c r="DN555" s="8" t="n">
        <v>6</v>
      </c>
      <c r="DO555" s="8" t="n">
        <v>4</v>
      </c>
      <c r="DP555" s="8" t="n">
        <v>2</v>
      </c>
      <c r="DQ555" s="8" t="n">
        <f aca="false">DJ555-DI555</f>
        <v>-3</v>
      </c>
      <c r="DR555" s="19" t="n">
        <v>-1.13</v>
      </c>
      <c r="DS555" s="8" t="n">
        <v>3</v>
      </c>
      <c r="DT555" s="8" t="n">
        <v>3</v>
      </c>
      <c r="DU555" s="8" t="n">
        <v>0</v>
      </c>
      <c r="DV555" s="8" t="n">
        <v>0</v>
      </c>
      <c r="DW555" s="8" t="n">
        <v>0</v>
      </c>
      <c r="DX555" s="8" t="n">
        <v>140</v>
      </c>
      <c r="DY555" s="8" t="n">
        <v>139</v>
      </c>
      <c r="DZ555" s="8" t="n">
        <v>116</v>
      </c>
      <c r="EA555" s="8" t="n">
        <v>112</v>
      </c>
      <c r="EB555" s="8" t="n">
        <v>77</v>
      </c>
      <c r="EC555" s="8" t="n">
        <v>74</v>
      </c>
      <c r="ED555" s="8" t="n">
        <v>6.61</v>
      </c>
      <c r="EE555" s="8" t="n">
        <v>6.73</v>
      </c>
      <c r="EF555" s="8" t="n">
        <v>2</v>
      </c>
      <c r="EG555" s="8" t="n">
        <v>10</v>
      </c>
      <c r="EH555" s="12" t="n">
        <f aca="false">EF555/EB555</f>
        <v>0.025974025974026</v>
      </c>
      <c r="EI555" s="20" t="n">
        <f aca="false">1-EG555/EC555</f>
        <v>0.864864864864865</v>
      </c>
      <c r="EJ555" s="21" t="n">
        <f aca="false">EH555+EI555</f>
        <v>0.890838890838891</v>
      </c>
      <c r="EK555" s="8" t="n">
        <v>140</v>
      </c>
      <c r="EL555" s="8" t="n">
        <v>138</v>
      </c>
      <c r="EM555" s="8" t="n">
        <v>116</v>
      </c>
      <c r="EN555" s="8" t="n">
        <v>111</v>
      </c>
      <c r="EO555" s="8" t="n">
        <v>77</v>
      </c>
      <c r="EP555" s="8" t="n">
        <v>73</v>
      </c>
      <c r="EQ555" s="8" t="n">
        <v>2</v>
      </c>
      <c r="ER555" s="8" t="n">
        <v>10</v>
      </c>
      <c r="ES555" s="8" t="n">
        <v>64</v>
      </c>
      <c r="ET555" s="8" t="n">
        <v>60</v>
      </c>
      <c r="EU555" s="8" t="n">
        <v>23</v>
      </c>
      <c r="EV555" s="8" t="n">
        <v>29</v>
      </c>
      <c r="EW555" s="8" t="n">
        <v>2</v>
      </c>
      <c r="EX555" s="8" t="n">
        <v>6</v>
      </c>
      <c r="EY555" s="8" t="n">
        <v>12</v>
      </c>
      <c r="EZ555" s="8" t="n">
        <v>14</v>
      </c>
      <c r="FA555" s="8" t="n">
        <v>-0.4</v>
      </c>
      <c r="FB555" s="8" t="n">
        <v>-0.1</v>
      </c>
      <c r="FC555" s="8" t="n">
        <v>-0.7</v>
      </c>
      <c r="FD555" s="19" t="n">
        <v>0.28</v>
      </c>
      <c r="FE555" s="18" t="n">
        <f aca="false">FD555/V555</f>
        <v>0.0186666666666667</v>
      </c>
      <c r="FF555" s="8" t="n">
        <v>0.0254</v>
      </c>
      <c r="FG555" s="8" t="n">
        <v>0.01</v>
      </c>
      <c r="FH555" s="8" t="n">
        <v>-0.03</v>
      </c>
      <c r="FI555" s="8" t="n">
        <v>-0.01</v>
      </c>
      <c r="FJ555" s="22"/>
      <c r="FK555" s="22"/>
      <c r="FL555" s="22"/>
      <c r="FM555" s="8" t="n">
        <f aca="false">BL555+BS555+AH555+DT555</f>
        <v>63</v>
      </c>
      <c r="FN555" s="19" t="n">
        <f aca="false">IF(DS555&gt;0,(BL555+BR555)/DS555,0)</f>
        <v>13</v>
      </c>
      <c r="FO555" s="12" t="n">
        <v>0</v>
      </c>
      <c r="FP555" s="19" t="n">
        <f aca="false">Z555-AH555/10</f>
        <v>-2.1</v>
      </c>
      <c r="FQ555" s="19" t="n">
        <f aca="false">Z555+DR555/5</f>
        <v>-0.226</v>
      </c>
      <c r="FR555" s="19" t="n">
        <f aca="false">(DX555+DY555)/AL555*60</f>
        <v>101.688737698943</v>
      </c>
      <c r="FS555" s="22"/>
      <c r="FT555" s="22"/>
      <c r="FU555" s="22"/>
      <c r="FV555" s="22"/>
      <c r="FW555" s="17" t="s">
        <v>280</v>
      </c>
      <c r="FX555" s="23" t="n">
        <v>4000000</v>
      </c>
      <c r="FY555" s="23" t="n">
        <v>3800000</v>
      </c>
      <c r="FZ555" s="8" t="n">
        <v>473</v>
      </c>
      <c r="GA555" s="8" t="n">
        <v>75</v>
      </c>
      <c r="GB555" s="8" t="n">
        <v>82</v>
      </c>
      <c r="GC555" s="8" t="n">
        <v>157</v>
      </c>
      <c r="GD555" s="8" t="n">
        <v>-12</v>
      </c>
      <c r="GE555" s="8" t="n">
        <v>437</v>
      </c>
      <c r="GF555" s="8" t="n">
        <v>838</v>
      </c>
      <c r="GG555" s="8" t="n">
        <v>6247</v>
      </c>
      <c r="GH555" s="8" t="n">
        <v>8.5</v>
      </c>
      <c r="GI555" s="8" t="n">
        <v>6</v>
      </c>
      <c r="GJ555" s="8" t="n">
        <v>14.5</v>
      </c>
      <c r="GK555" s="8" t="n">
        <f aca="false">Z555-AH555/10</f>
        <v>-2.1</v>
      </c>
      <c r="GL555" s="22"/>
      <c r="GM555" s="22"/>
      <c r="GN555" s="22"/>
      <c r="GO555" s="22"/>
      <c r="GP555" s="22"/>
    </row>
    <row r="556" customFormat="false" ht="13.65" hidden="false" customHeight="true" outlineLevel="0" collapsed="false">
      <c r="A556" s="16" t="n">
        <v>34479</v>
      </c>
      <c r="B556" s="17" t="s">
        <v>465</v>
      </c>
      <c r="C556" s="17" t="s">
        <v>460</v>
      </c>
      <c r="D556" s="17" t="s">
        <v>262</v>
      </c>
      <c r="E556" s="17" t="s">
        <v>262</v>
      </c>
      <c r="F556" s="8" t="n">
        <v>73</v>
      </c>
      <c r="G556" s="8" t="n">
        <v>204</v>
      </c>
      <c r="H556" s="8" t="n">
        <v>2012</v>
      </c>
      <c r="I556" s="8" t="n">
        <v>6</v>
      </c>
      <c r="J556" s="8" t="n">
        <v>175</v>
      </c>
      <c r="K556" s="17" t="s">
        <v>273</v>
      </c>
      <c r="L556" s="8" t="n">
        <v>2016</v>
      </c>
      <c r="M556" s="8" t="n">
        <v>23</v>
      </c>
      <c r="N556" s="8" t="n">
        <v>2</v>
      </c>
      <c r="O556" s="8" t="n">
        <v>8476988</v>
      </c>
      <c r="P556" s="17" t="s">
        <v>2665</v>
      </c>
      <c r="Q556" s="17" t="s">
        <v>2666</v>
      </c>
      <c r="R556" s="17" t="s">
        <v>2667</v>
      </c>
      <c r="S556" s="17" t="s">
        <v>2648</v>
      </c>
      <c r="T556" s="17" t="s">
        <v>278</v>
      </c>
      <c r="U556" s="17" t="s">
        <v>325</v>
      </c>
      <c r="V556" s="8" t="n">
        <v>73</v>
      </c>
      <c r="W556" s="8" t="n">
        <v>6</v>
      </c>
      <c r="X556" s="8" t="n">
        <v>15</v>
      </c>
      <c r="Y556" s="8" t="n">
        <v>7</v>
      </c>
      <c r="Z556" s="8" t="n">
        <v>21</v>
      </c>
      <c r="AA556" s="8" t="n">
        <v>11</v>
      </c>
      <c r="AB556" s="8" t="n">
        <v>87</v>
      </c>
      <c r="AC556" s="18" t="n">
        <f aca="false">Z556/V556</f>
        <v>0.287671232876712</v>
      </c>
      <c r="AD556" s="19" t="n">
        <f aca="false">IF(FZ556&gt;V556,Z556-V556*(GC556-Z556)/(FZ556-V556),0)</f>
        <v>3.33870967741936</v>
      </c>
      <c r="AE556" s="19" t="n">
        <v>7.508</v>
      </c>
      <c r="AF556" s="8" t="n">
        <v>5</v>
      </c>
      <c r="AG556" s="8" t="n">
        <v>4.9</v>
      </c>
      <c r="AH556" s="8" t="n">
        <v>49</v>
      </c>
      <c r="AI556" s="8" t="n">
        <v>1751</v>
      </c>
      <c r="AJ556" s="8" t="n">
        <v>75696</v>
      </c>
      <c r="AK556" s="19" t="n">
        <v>1261.55</v>
      </c>
      <c r="AL556" s="8" t="n">
        <v>1260.33</v>
      </c>
      <c r="AM556" s="8" t="n">
        <v>1262</v>
      </c>
      <c r="AN556" s="18" t="n">
        <f aca="false">AJ556/60/V556</f>
        <v>17.2821917808219</v>
      </c>
      <c r="AO556" s="8" t="n">
        <v>28.8</v>
      </c>
      <c r="AP556" s="12" t="n">
        <f aca="false">IF(EF556&gt;0,Z556/EF556,0)</f>
        <v>0.338709677419355</v>
      </c>
      <c r="AQ556" s="8" t="n">
        <v>236</v>
      </c>
      <c r="AR556" s="8" t="n">
        <v>237</v>
      </c>
      <c r="AS556" s="8" t="n">
        <v>237</v>
      </c>
      <c r="AT556" s="8" t="n">
        <v>163</v>
      </c>
      <c r="AU556" s="8" t="n">
        <v>164</v>
      </c>
      <c r="AV556" s="8" t="n">
        <v>111</v>
      </c>
      <c r="AW556" s="8" t="n">
        <v>73</v>
      </c>
      <c r="AX556" s="8" t="n">
        <v>3</v>
      </c>
      <c r="AY556" s="8" t="n">
        <v>2</v>
      </c>
      <c r="AZ556" s="8" t="n">
        <v>21</v>
      </c>
      <c r="BA556" s="8" t="n">
        <f aca="false">AY556+AZ556</f>
        <v>23</v>
      </c>
      <c r="BB556" s="8" t="n">
        <v>5.3</v>
      </c>
      <c r="BC556" s="8" t="n">
        <v>48.018</v>
      </c>
      <c r="BD556" s="19" t="n">
        <v>111.1</v>
      </c>
      <c r="BE556" s="19" t="n">
        <v>5.28397606119456</v>
      </c>
      <c r="BF556" s="19" t="n">
        <f aca="false">AQ556+BD556</f>
        <v>347.1</v>
      </c>
      <c r="BG556" s="19" t="n">
        <f aca="false">IF(AL556&gt;0,BF556/AL556*60,0)</f>
        <v>16.5242436504725</v>
      </c>
      <c r="BH556" s="8" t="n">
        <v>496</v>
      </c>
      <c r="BI556" s="8" t="n">
        <v>407</v>
      </c>
      <c r="BJ556" s="8" t="n">
        <v>360</v>
      </c>
      <c r="BK556" s="12" t="n">
        <f aca="false">BH556/(BH556+BJ556)</f>
        <v>0.579439252336449</v>
      </c>
      <c r="BL556" s="8" t="n">
        <v>149</v>
      </c>
      <c r="BM556" s="8" t="n">
        <v>149</v>
      </c>
      <c r="BN556" s="8" t="n">
        <v>136</v>
      </c>
      <c r="BO556" s="8" t="n">
        <f aca="false">BM556-BN556</f>
        <v>13</v>
      </c>
      <c r="BP556" s="8" t="n">
        <v>53</v>
      </c>
      <c r="BQ556" s="8" t="n">
        <v>61</v>
      </c>
      <c r="BR556" s="8" t="n">
        <v>18</v>
      </c>
      <c r="BS556" s="8" t="n">
        <v>82</v>
      </c>
      <c r="BT556" s="12" t="n">
        <f aca="false">BS556/(EA556+BS556)</f>
        <v>0.0829959514170041</v>
      </c>
      <c r="BU556" s="8" t="n">
        <v>0</v>
      </c>
      <c r="BV556" s="8" t="n">
        <v>0</v>
      </c>
      <c r="BW556" s="12" t="n">
        <f aca="false">IF(BU556+BV556&gt;0,BU556/(BU556+BV556),0)</f>
        <v>0</v>
      </c>
      <c r="BX556" s="8" t="n">
        <v>0</v>
      </c>
      <c r="BY556" s="8" t="n">
        <v>0</v>
      </c>
      <c r="BZ556" s="8" t="n">
        <v>0</v>
      </c>
      <c r="CA556" s="8" t="n">
        <v>0</v>
      </c>
      <c r="CB556" s="8" t="n">
        <v>0</v>
      </c>
      <c r="CC556" s="8" t="n">
        <v>0</v>
      </c>
      <c r="CD556" s="8" t="n">
        <v>0</v>
      </c>
      <c r="CE556" s="8" t="n">
        <v>0</v>
      </c>
      <c r="CF556" s="8" t="n">
        <v>0</v>
      </c>
      <c r="CG556" s="8" t="n">
        <v>0</v>
      </c>
      <c r="CH556" s="8" t="n">
        <v>0</v>
      </c>
      <c r="CI556" s="8" t="n">
        <v>0</v>
      </c>
      <c r="CJ556" s="8" t="n">
        <v>0</v>
      </c>
      <c r="CK556" s="8" t="n">
        <v>0</v>
      </c>
      <c r="CL556" s="8" t="n">
        <v>0</v>
      </c>
      <c r="CM556" s="8" t="n">
        <v>2</v>
      </c>
      <c r="CN556" s="8" t="n">
        <v>0</v>
      </c>
      <c r="CO556" s="8" t="n">
        <v>0</v>
      </c>
      <c r="CP556" s="8" t="n">
        <v>0</v>
      </c>
      <c r="CQ556" s="8" t="n">
        <v>0</v>
      </c>
      <c r="CR556" s="8" t="n">
        <v>2</v>
      </c>
      <c r="CS556" s="8" t="n">
        <v>1</v>
      </c>
      <c r="CT556" s="8" t="n">
        <v>1</v>
      </c>
      <c r="CU556" s="8" t="n">
        <v>0</v>
      </c>
      <c r="CV556" s="8" t="n">
        <v>0</v>
      </c>
      <c r="CW556" s="8" t="n">
        <v>2</v>
      </c>
      <c r="CX556" s="8" t="n">
        <v>0</v>
      </c>
      <c r="CY556" s="8" t="n">
        <v>1</v>
      </c>
      <c r="CZ556" s="8" t="n">
        <v>3</v>
      </c>
      <c r="DA556" s="8" t="n">
        <v>49</v>
      </c>
      <c r="DB556" s="8" t="n">
        <v>1</v>
      </c>
      <c r="DC556" s="8" t="n">
        <v>2</v>
      </c>
      <c r="DD556" s="8" t="n">
        <v>35</v>
      </c>
      <c r="DE556" s="8" t="n">
        <v>22</v>
      </c>
      <c r="DF556" s="8" t="n">
        <v>0</v>
      </c>
      <c r="DG556" s="8" t="n">
        <v>0</v>
      </c>
      <c r="DH556" s="8" t="n">
        <v>51</v>
      </c>
      <c r="DI556" s="8" t="n">
        <v>19</v>
      </c>
      <c r="DJ556" s="8" t="n">
        <v>13</v>
      </c>
      <c r="DK556" s="8" t="n">
        <v>20</v>
      </c>
      <c r="DL556" s="8" t="n">
        <v>19</v>
      </c>
      <c r="DM556" s="8" t="n">
        <v>1</v>
      </c>
      <c r="DN556" s="8" t="n">
        <v>15</v>
      </c>
      <c r="DO556" s="8" t="n">
        <v>14</v>
      </c>
      <c r="DP556" s="8" t="n">
        <v>1</v>
      </c>
      <c r="DQ556" s="8" t="n">
        <f aca="false">DJ556-DI556</f>
        <v>-6</v>
      </c>
      <c r="DR556" s="19" t="n">
        <v>3.545</v>
      </c>
      <c r="DS556" s="8" t="n">
        <v>17</v>
      </c>
      <c r="DT556" s="8" t="n">
        <v>1</v>
      </c>
      <c r="DU556" s="8" t="n">
        <v>0</v>
      </c>
      <c r="DV556" s="8" t="n">
        <v>1</v>
      </c>
      <c r="DW556" s="8" t="n">
        <v>0</v>
      </c>
      <c r="DX556" s="8" t="n">
        <v>1331</v>
      </c>
      <c r="DY556" s="8" t="n">
        <v>1199</v>
      </c>
      <c r="DZ556" s="8" t="n">
        <v>1007</v>
      </c>
      <c r="EA556" s="8" t="n">
        <v>906</v>
      </c>
      <c r="EB556" s="8" t="n">
        <v>725</v>
      </c>
      <c r="EC556" s="8" t="n">
        <v>653</v>
      </c>
      <c r="ED556" s="8" t="n">
        <v>64.37</v>
      </c>
      <c r="EE556" s="8" t="n">
        <v>59.68</v>
      </c>
      <c r="EF556" s="8" t="n">
        <v>62</v>
      </c>
      <c r="EG556" s="8" t="n">
        <v>60</v>
      </c>
      <c r="EH556" s="12" t="n">
        <f aca="false">EF556/EB556</f>
        <v>0.0855172413793103</v>
      </c>
      <c r="EI556" s="20" t="n">
        <f aca="false">1-EG556/EC556</f>
        <v>0.908116385911179</v>
      </c>
      <c r="EJ556" s="21" t="n">
        <f aca="false">EH556+EI556</f>
        <v>0.993633627290489</v>
      </c>
      <c r="EK556" s="8" t="n">
        <v>1327</v>
      </c>
      <c r="EL556" s="8" t="n">
        <v>1201</v>
      </c>
      <c r="EM556" s="8" t="n">
        <v>1005</v>
      </c>
      <c r="EN556" s="8" t="n">
        <v>908</v>
      </c>
      <c r="EO556" s="8" t="n">
        <v>724</v>
      </c>
      <c r="EP556" s="8" t="n">
        <v>654</v>
      </c>
      <c r="EQ556" s="8" t="n">
        <v>63</v>
      </c>
      <c r="ER556" s="8" t="n">
        <v>61</v>
      </c>
      <c r="ES556" s="8" t="n">
        <v>656</v>
      </c>
      <c r="ET556" s="8" t="n">
        <v>595</v>
      </c>
      <c r="EU556" s="8" t="n">
        <v>260</v>
      </c>
      <c r="EV556" s="8" t="n">
        <v>253</v>
      </c>
      <c r="EW556" s="8" t="n">
        <v>36</v>
      </c>
      <c r="EX556" s="8" t="n">
        <v>30</v>
      </c>
      <c r="EY556" s="8" t="n">
        <v>83</v>
      </c>
      <c r="EZ556" s="8" t="n">
        <v>73</v>
      </c>
      <c r="FA556" s="8" t="n">
        <v>1.2</v>
      </c>
      <c r="FB556" s="8" t="n">
        <v>2.9</v>
      </c>
      <c r="FC556" s="8" t="n">
        <v>4.1</v>
      </c>
      <c r="FD556" s="19" t="n">
        <v>28.85</v>
      </c>
      <c r="FE556" s="18" t="n">
        <f aca="false">FD556/V556</f>
        <v>0.395205479452055</v>
      </c>
      <c r="FF556" s="8" t="n">
        <v>1.6368</v>
      </c>
      <c r="FG556" s="8" t="n">
        <v>0.28</v>
      </c>
      <c r="FH556" s="8" t="n">
        <v>-0.03</v>
      </c>
      <c r="FI556" s="8" t="n">
        <v>0.25</v>
      </c>
      <c r="FJ556" s="22"/>
      <c r="FK556" s="22"/>
      <c r="FL556" s="22"/>
      <c r="FM556" s="8" t="n">
        <f aca="false">BL556+BS556+AH556+DT556</f>
        <v>281</v>
      </c>
      <c r="FN556" s="19" t="n">
        <f aca="false">IF(DS556&gt;0,(BL556+BR556)/DS556,0)</f>
        <v>9.82352941176471</v>
      </c>
      <c r="FO556" s="12" t="n">
        <v>0.0302229867</v>
      </c>
      <c r="FP556" s="19" t="n">
        <f aca="false">Z556-AH556/10</f>
        <v>16.1</v>
      </c>
      <c r="FQ556" s="19" t="n">
        <f aca="false">Z556+DR556/5</f>
        <v>21.709</v>
      </c>
      <c r="FR556" s="19" t="n">
        <f aca="false">(DX556+DY556)/AL556*60</f>
        <v>120.444645450001</v>
      </c>
      <c r="FS556" s="8" t="n">
        <v>6</v>
      </c>
      <c r="FT556" s="17" t="s">
        <v>2023</v>
      </c>
      <c r="FU556" s="8" t="n">
        <v>221</v>
      </c>
      <c r="FV556" s="22"/>
      <c r="FW556" s="17" t="s">
        <v>270</v>
      </c>
      <c r="FX556" s="23" t="n">
        <v>925000</v>
      </c>
      <c r="FY556" s="23" t="n">
        <v>925000</v>
      </c>
      <c r="FZ556" s="8" t="n">
        <v>135</v>
      </c>
      <c r="GA556" s="8" t="n">
        <v>9</v>
      </c>
      <c r="GB556" s="8" t="n">
        <v>27</v>
      </c>
      <c r="GC556" s="8" t="n">
        <v>36</v>
      </c>
      <c r="GD556" s="8" t="n">
        <v>13</v>
      </c>
      <c r="GE556" s="8" t="n">
        <v>78</v>
      </c>
      <c r="GF556" s="8" t="n">
        <v>180</v>
      </c>
      <c r="GG556" s="8" t="n">
        <v>2291</v>
      </c>
      <c r="GH556" s="8" t="n">
        <v>2</v>
      </c>
      <c r="GI556" s="8" t="n">
        <v>5.6</v>
      </c>
      <c r="GJ556" s="8" t="n">
        <v>7.5</v>
      </c>
      <c r="GK556" s="8" t="n">
        <f aca="false">Z556-AH556/10</f>
        <v>16.1</v>
      </c>
      <c r="GL556" s="22"/>
      <c r="GM556" s="22"/>
      <c r="GN556" s="22"/>
      <c r="GO556" s="22"/>
      <c r="GP556" s="22"/>
    </row>
    <row r="557" customFormat="false" ht="13.65" hidden="false" customHeight="true" outlineLevel="0" collapsed="false">
      <c r="A557" s="16" t="n">
        <v>32866</v>
      </c>
      <c r="B557" s="17" t="s">
        <v>794</v>
      </c>
      <c r="C557" s="17" t="s">
        <v>435</v>
      </c>
      <c r="D557" s="17" t="s">
        <v>262</v>
      </c>
      <c r="E557" s="17" t="s">
        <v>262</v>
      </c>
      <c r="F557" s="8" t="n">
        <v>71</v>
      </c>
      <c r="G557" s="8" t="n">
        <v>186</v>
      </c>
      <c r="H557" s="8" t="n">
        <v>2008</v>
      </c>
      <c r="I557" s="8" t="n">
        <v>5</v>
      </c>
      <c r="J557" s="8" t="n">
        <v>127</v>
      </c>
      <c r="K557" s="17" t="s">
        <v>263</v>
      </c>
      <c r="L557" s="8" t="n">
        <v>2010</v>
      </c>
      <c r="M557" s="8" t="n">
        <v>28</v>
      </c>
      <c r="N557" s="8" t="n">
        <v>8</v>
      </c>
      <c r="O557" s="8" t="n">
        <v>8474685</v>
      </c>
      <c r="P557" s="17" t="s">
        <v>2668</v>
      </c>
      <c r="Q557" s="17" t="s">
        <v>2669</v>
      </c>
      <c r="R557" s="17" t="s">
        <v>2670</v>
      </c>
      <c r="S557" s="17" t="s">
        <v>2648</v>
      </c>
      <c r="T557" s="17" t="s">
        <v>268</v>
      </c>
      <c r="U557" s="17" t="s">
        <v>389</v>
      </c>
      <c r="V557" s="8" t="n">
        <v>69</v>
      </c>
      <c r="W557" s="8" t="n">
        <v>9</v>
      </c>
      <c r="X557" s="8" t="n">
        <v>15</v>
      </c>
      <c r="Y557" s="8" t="n">
        <v>8</v>
      </c>
      <c r="Z557" s="8" t="n">
        <v>24</v>
      </c>
      <c r="AA557" s="8" t="n">
        <v>11</v>
      </c>
      <c r="AB557" s="8" t="n">
        <v>58</v>
      </c>
      <c r="AC557" s="18" t="n">
        <f aca="false">Z557/V557</f>
        <v>0.347826086956522</v>
      </c>
      <c r="AD557" s="19" t="n">
        <f aca="false">IF(FZ557&gt;V557,Z557-V557*(GC557-Z557)/(FZ557-V557),0)</f>
        <v>-0.855907780979827</v>
      </c>
      <c r="AE557" s="19" t="n">
        <v>9.074</v>
      </c>
      <c r="AF557" s="8" t="n">
        <v>-10</v>
      </c>
      <c r="AG557" s="8" t="n">
        <v>-4.9</v>
      </c>
      <c r="AH557" s="8" t="n">
        <v>33</v>
      </c>
      <c r="AI557" s="8" t="n">
        <v>1268</v>
      </c>
      <c r="AJ557" s="8" t="n">
        <v>55377</v>
      </c>
      <c r="AK557" s="19" t="n">
        <v>922.95</v>
      </c>
      <c r="AL557" s="8" t="n">
        <v>922.98</v>
      </c>
      <c r="AM557" s="8" t="n">
        <v>923</v>
      </c>
      <c r="AN557" s="18" t="n">
        <f aca="false">AJ557/60/V557</f>
        <v>13.3760869565217</v>
      </c>
      <c r="AO557" s="8" t="n">
        <v>22.44</v>
      </c>
      <c r="AP557" s="12" t="n">
        <f aca="false">IF(EF557&gt;0,Z557/EF557,0)</f>
        <v>0.685714285714286</v>
      </c>
      <c r="AQ557" s="8" t="n">
        <v>169</v>
      </c>
      <c r="AR557" s="8" t="n">
        <v>169</v>
      </c>
      <c r="AS557" s="8" t="n">
        <v>169</v>
      </c>
      <c r="AT557" s="8" t="n">
        <v>140</v>
      </c>
      <c r="AU557" s="8" t="n">
        <v>140</v>
      </c>
      <c r="AV557" s="8" t="n">
        <v>108</v>
      </c>
      <c r="AW557" s="8" t="n">
        <v>120</v>
      </c>
      <c r="AX557" s="8" t="n">
        <v>60</v>
      </c>
      <c r="AY557" s="8" t="n">
        <v>4</v>
      </c>
      <c r="AZ557" s="8" t="n">
        <v>11</v>
      </c>
      <c r="BA557" s="8" t="n">
        <f aca="false">AY557+AZ557</f>
        <v>15</v>
      </c>
      <c r="BB557" s="8" t="n">
        <v>11.86</v>
      </c>
      <c r="BC557" s="8" t="n">
        <v>26.7778</v>
      </c>
      <c r="BD557" s="19" t="n">
        <v>195.3</v>
      </c>
      <c r="BE557" s="19" t="n">
        <v>12.6962457337884</v>
      </c>
      <c r="BF557" s="19" t="n">
        <f aca="false">AQ557+BD557</f>
        <v>364.3</v>
      </c>
      <c r="BG557" s="19" t="n">
        <f aca="false">IF(AL557&gt;0,BF557/AL557*60,0)</f>
        <v>23.6819866085939</v>
      </c>
      <c r="BH557" s="8" t="n">
        <v>234</v>
      </c>
      <c r="BI557" s="8" t="n">
        <v>301</v>
      </c>
      <c r="BJ557" s="8" t="n">
        <v>407</v>
      </c>
      <c r="BK557" s="12" t="n">
        <f aca="false">BH557/(BH557+BJ557)</f>
        <v>0.365054602184087</v>
      </c>
      <c r="BL557" s="8" t="n">
        <v>61</v>
      </c>
      <c r="BM557" s="8" t="n">
        <v>61</v>
      </c>
      <c r="BN557" s="8" t="n">
        <v>94</v>
      </c>
      <c r="BO557" s="8" t="n">
        <f aca="false">BM557-BN557</f>
        <v>-33</v>
      </c>
      <c r="BP557" s="8" t="n">
        <v>32</v>
      </c>
      <c r="BQ557" s="8" t="n">
        <v>15</v>
      </c>
      <c r="BR557" s="8" t="n">
        <v>28</v>
      </c>
      <c r="BS557" s="8" t="n">
        <v>35</v>
      </c>
      <c r="BT557" s="12" t="n">
        <f aca="false">BS557/(EA557+BS557)</f>
        <v>0.0467289719626168</v>
      </c>
      <c r="BU557" s="8" t="n">
        <v>15</v>
      </c>
      <c r="BV557" s="8" t="n">
        <v>29</v>
      </c>
      <c r="BW557" s="12" t="n">
        <f aca="false">IF(BU557+BV557&gt;0,BU557/(BU557+BV557),0)</f>
        <v>0.340909090909091</v>
      </c>
      <c r="BX557" s="8" t="n">
        <v>8</v>
      </c>
      <c r="BY557" s="8" t="n">
        <v>7</v>
      </c>
      <c r="BZ557" s="8" t="n">
        <v>3</v>
      </c>
      <c r="CA557" s="8" t="n">
        <v>8</v>
      </c>
      <c r="CB557" s="8" t="n">
        <v>4</v>
      </c>
      <c r="CC557" s="8" t="n">
        <v>14</v>
      </c>
      <c r="CD557" s="8" t="n">
        <v>5</v>
      </c>
      <c r="CE557" s="8" t="n">
        <v>8</v>
      </c>
      <c r="CF557" s="8" t="n">
        <v>2</v>
      </c>
      <c r="CG557" s="8" t="n">
        <v>11</v>
      </c>
      <c r="CH557" s="8" t="n">
        <v>12</v>
      </c>
      <c r="CI557" s="8" t="n">
        <v>22</v>
      </c>
      <c r="CJ557" s="8" t="n">
        <v>0</v>
      </c>
      <c r="CK557" s="8" t="n">
        <v>0</v>
      </c>
      <c r="CL557" s="8" t="n">
        <v>1</v>
      </c>
      <c r="CM557" s="8" t="n">
        <v>0</v>
      </c>
      <c r="CN557" s="8" t="n">
        <v>0</v>
      </c>
      <c r="CO557" s="8" t="n">
        <v>0</v>
      </c>
      <c r="CP557" s="8" t="n">
        <v>0</v>
      </c>
      <c r="CQ557" s="8" t="n">
        <v>1</v>
      </c>
      <c r="CR557" s="8" t="n">
        <v>0</v>
      </c>
      <c r="CS557" s="8" t="n">
        <v>1</v>
      </c>
      <c r="CT557" s="8" t="n">
        <v>2</v>
      </c>
      <c r="CU557" s="8" t="n">
        <v>0</v>
      </c>
      <c r="CV557" s="8" t="n">
        <v>0</v>
      </c>
      <c r="CW557" s="8" t="n">
        <v>5</v>
      </c>
      <c r="CX557" s="8" t="n">
        <v>3</v>
      </c>
      <c r="CY557" s="8" t="n">
        <v>2</v>
      </c>
      <c r="CZ557" s="8" t="n">
        <v>5</v>
      </c>
      <c r="DA557" s="8" t="n">
        <v>22</v>
      </c>
      <c r="DB557" s="8" t="n">
        <v>15</v>
      </c>
      <c r="DC557" s="8" t="n">
        <v>2</v>
      </c>
      <c r="DD557" s="8" t="n">
        <v>5</v>
      </c>
      <c r="DE557" s="8" t="n">
        <v>17</v>
      </c>
      <c r="DF557" s="8" t="n">
        <v>9</v>
      </c>
      <c r="DG557" s="8" t="n">
        <v>2</v>
      </c>
      <c r="DH557" s="8" t="n">
        <v>58</v>
      </c>
      <c r="DI557" s="8" t="n">
        <v>10</v>
      </c>
      <c r="DJ557" s="8" t="n">
        <v>4</v>
      </c>
      <c r="DK557" s="8" t="n">
        <v>11</v>
      </c>
      <c r="DL557" s="8" t="n">
        <v>10</v>
      </c>
      <c r="DM557" s="8" t="n">
        <v>1</v>
      </c>
      <c r="DN557" s="8" t="n">
        <v>5</v>
      </c>
      <c r="DO557" s="8" t="n">
        <v>4</v>
      </c>
      <c r="DP557" s="8" t="n">
        <v>1</v>
      </c>
      <c r="DQ557" s="8" t="n">
        <f aca="false">DJ557-DI557</f>
        <v>-6</v>
      </c>
      <c r="DR557" s="19" t="n">
        <v>-6.332</v>
      </c>
      <c r="DS557" s="8" t="n">
        <v>8</v>
      </c>
      <c r="DT557" s="8" t="n">
        <v>1</v>
      </c>
      <c r="DU557" s="8" t="n">
        <v>1</v>
      </c>
      <c r="DV557" s="8" t="n">
        <v>0</v>
      </c>
      <c r="DW557" s="8" t="n">
        <v>0</v>
      </c>
      <c r="DX557" s="8" t="n">
        <v>776</v>
      </c>
      <c r="DY557" s="8" t="n">
        <v>958</v>
      </c>
      <c r="DZ557" s="8" t="n">
        <v>599</v>
      </c>
      <c r="EA557" s="8" t="n">
        <v>714</v>
      </c>
      <c r="EB557" s="8" t="n">
        <v>451</v>
      </c>
      <c r="EC557" s="8" t="n">
        <v>538</v>
      </c>
      <c r="ED557" s="8" t="n">
        <v>36.34</v>
      </c>
      <c r="EE557" s="8" t="n">
        <v>50.58</v>
      </c>
      <c r="EF557" s="8" t="n">
        <v>35</v>
      </c>
      <c r="EG557" s="8" t="n">
        <v>64</v>
      </c>
      <c r="EH557" s="12" t="n">
        <f aca="false">EF557/EB557</f>
        <v>0.0776053215077605</v>
      </c>
      <c r="EI557" s="20" t="n">
        <f aca="false">1-EG557/EC557</f>
        <v>0.881040892193309</v>
      </c>
      <c r="EJ557" s="21" t="n">
        <f aca="false">EH557+EI557</f>
        <v>0.958646213701069</v>
      </c>
      <c r="EK557" s="8" t="n">
        <v>776</v>
      </c>
      <c r="EL557" s="8" t="n">
        <v>954</v>
      </c>
      <c r="EM557" s="8" t="n">
        <v>599</v>
      </c>
      <c r="EN557" s="8" t="n">
        <v>710</v>
      </c>
      <c r="EO557" s="8" t="n">
        <v>452</v>
      </c>
      <c r="EP557" s="8" t="n">
        <v>537</v>
      </c>
      <c r="EQ557" s="8" t="n">
        <v>35</v>
      </c>
      <c r="ER557" s="8" t="n">
        <v>63</v>
      </c>
      <c r="ES557" s="8" t="n">
        <v>405</v>
      </c>
      <c r="ET557" s="8" t="n">
        <v>489</v>
      </c>
      <c r="EU557" s="8" t="n">
        <v>165</v>
      </c>
      <c r="EV557" s="8" t="n">
        <v>209</v>
      </c>
      <c r="EW557" s="8" t="n">
        <v>14</v>
      </c>
      <c r="EX557" s="8" t="n">
        <v>37</v>
      </c>
      <c r="EY557" s="8" t="n">
        <v>48</v>
      </c>
      <c r="EZ557" s="8" t="n">
        <v>39</v>
      </c>
      <c r="FA557" s="8" t="n">
        <v>0.9</v>
      </c>
      <c r="FB557" s="8" t="n">
        <v>0.6</v>
      </c>
      <c r="FC557" s="8" t="n">
        <v>1.5</v>
      </c>
      <c r="FD557" s="19" t="n">
        <v>20.26</v>
      </c>
      <c r="FE557" s="18" t="n">
        <f aca="false">FD557/V557</f>
        <v>0.293623188405797</v>
      </c>
      <c r="FF557" s="8" t="n">
        <v>0.621</v>
      </c>
      <c r="FG557" s="8" t="n">
        <v>0</v>
      </c>
      <c r="FH557" s="8" t="n">
        <v>-0.02</v>
      </c>
      <c r="FI557" s="8" t="n">
        <v>-0.02</v>
      </c>
      <c r="FJ557" s="22"/>
      <c r="FK557" s="22"/>
      <c r="FL557" s="22"/>
      <c r="FM557" s="8" t="n">
        <f aca="false">BL557+BS557+AH557+DT557</f>
        <v>130</v>
      </c>
      <c r="FN557" s="19" t="n">
        <f aca="false">IF(DS557&gt;0,(BL557+BR557)/DS557,0)</f>
        <v>11.125</v>
      </c>
      <c r="FO557" s="12" t="n">
        <v>0.0471174105</v>
      </c>
      <c r="FP557" s="19" t="n">
        <f aca="false">Z557-AH557/10</f>
        <v>20.7</v>
      </c>
      <c r="FQ557" s="19" t="n">
        <f aca="false">Z557+DR557/5</f>
        <v>22.7336</v>
      </c>
      <c r="FR557" s="19" t="n">
        <f aca="false">(DX557+DY557)/AL557*60</f>
        <v>112.721835792758</v>
      </c>
      <c r="FS557" s="8" t="n">
        <v>16</v>
      </c>
      <c r="FT557" s="17" t="s">
        <v>2023</v>
      </c>
      <c r="FU557" s="8" t="n">
        <v>517</v>
      </c>
      <c r="FV557" s="22"/>
      <c r="FW557" s="17" t="s">
        <v>280</v>
      </c>
      <c r="FX557" s="23" t="n">
        <v>2900000</v>
      </c>
      <c r="FY557" s="23" t="n">
        <v>2200000</v>
      </c>
      <c r="FZ557" s="8" t="n">
        <v>416</v>
      </c>
      <c r="GA557" s="8" t="n">
        <v>72</v>
      </c>
      <c r="GB557" s="8" t="n">
        <v>77</v>
      </c>
      <c r="GC557" s="8" t="n">
        <v>149</v>
      </c>
      <c r="GD557" s="8" t="n">
        <v>-24</v>
      </c>
      <c r="GE557" s="8" t="n">
        <v>273</v>
      </c>
      <c r="GF557" s="8" t="n">
        <v>614</v>
      </c>
      <c r="GG557" s="8" t="n">
        <v>5872</v>
      </c>
      <c r="GH557" s="8" t="n">
        <v>8</v>
      </c>
      <c r="GI557" s="8" t="n">
        <v>5.3</v>
      </c>
      <c r="GJ557" s="8" t="n">
        <v>13.3</v>
      </c>
      <c r="GK557" s="8" t="n">
        <f aca="false">Z557-AH557/10</f>
        <v>20.7</v>
      </c>
      <c r="GL557" s="22"/>
      <c r="GM557" s="22"/>
      <c r="GN557" s="22"/>
      <c r="GO557" s="22"/>
      <c r="GP557" s="22"/>
    </row>
    <row r="558" customFormat="false" ht="13.65" hidden="false" customHeight="true" outlineLevel="0" collapsed="false">
      <c r="A558" s="16" t="n">
        <v>28066</v>
      </c>
      <c r="B558" s="17" t="s">
        <v>2671</v>
      </c>
      <c r="C558" s="17" t="s">
        <v>282</v>
      </c>
      <c r="D558" s="17" t="s">
        <v>283</v>
      </c>
      <c r="E558" s="17" t="s">
        <v>283</v>
      </c>
      <c r="F558" s="8" t="n">
        <v>73</v>
      </c>
      <c r="G558" s="8" t="n">
        <v>202</v>
      </c>
      <c r="H558" s="8" t="n">
        <v>1996</v>
      </c>
      <c r="I558" s="8" t="n">
        <v>2</v>
      </c>
      <c r="J558" s="8" t="n">
        <v>35</v>
      </c>
      <c r="K558" s="17" t="s">
        <v>263</v>
      </c>
      <c r="L558" s="8" t="n">
        <v>1997</v>
      </c>
      <c r="M558" s="8" t="n">
        <v>41</v>
      </c>
      <c r="N558" s="8" t="n">
        <v>20</v>
      </c>
      <c r="O558" s="8" t="n">
        <v>8464989</v>
      </c>
      <c r="P558" s="17" t="s">
        <v>2672</v>
      </c>
      <c r="Q558" s="17" t="s">
        <v>2673</v>
      </c>
      <c r="R558" s="17" t="s">
        <v>2674</v>
      </c>
      <c r="S558" s="17" t="s">
        <v>2648</v>
      </c>
      <c r="T558" s="17" t="s">
        <v>313</v>
      </c>
      <c r="U558" s="17" t="s">
        <v>972</v>
      </c>
      <c r="V558" s="8" t="n">
        <v>79</v>
      </c>
      <c r="W558" s="8" t="n">
        <v>11</v>
      </c>
      <c r="X558" s="8" t="n">
        <v>11</v>
      </c>
      <c r="Y558" s="8" t="n">
        <v>8</v>
      </c>
      <c r="Z558" s="8" t="n">
        <v>22</v>
      </c>
      <c r="AA558" s="8" t="n">
        <v>14</v>
      </c>
      <c r="AB558" s="8" t="n">
        <v>54</v>
      </c>
      <c r="AC558" s="18" t="n">
        <f aca="false">Z558/V558</f>
        <v>0.278481012658228</v>
      </c>
      <c r="AD558" s="19" t="n">
        <f aca="false">IF(FZ558&gt;V558,Z558-V558*(GC558-Z558)/(FZ558-V558),0)</f>
        <v>-17.8469985358712</v>
      </c>
      <c r="AE558" s="19" t="n">
        <v>8.728</v>
      </c>
      <c r="AF558" s="8" t="n">
        <v>-1</v>
      </c>
      <c r="AG558" s="8" t="n">
        <v>-6.5</v>
      </c>
      <c r="AH558" s="8" t="n">
        <v>20</v>
      </c>
      <c r="AI558" s="8" t="n">
        <v>1279</v>
      </c>
      <c r="AJ558" s="8" t="n">
        <v>56369</v>
      </c>
      <c r="AK558" s="19" t="n">
        <v>939.48333333333</v>
      </c>
      <c r="AL558" s="8" t="n">
        <v>939.48</v>
      </c>
      <c r="AM558" s="8" t="n">
        <v>939</v>
      </c>
      <c r="AN558" s="18" t="n">
        <f aca="false">AJ558/60/V558</f>
        <v>11.892194092827</v>
      </c>
      <c r="AO558" s="8" t="n">
        <v>20.02</v>
      </c>
      <c r="AP558" s="12" t="n">
        <f aca="false">IF(EF558&gt;0,Z558/EF558,0)</f>
        <v>0.628571428571429</v>
      </c>
      <c r="AQ558" s="8" t="n">
        <v>168</v>
      </c>
      <c r="AR558" s="8" t="n">
        <v>168</v>
      </c>
      <c r="AS558" s="8" t="n">
        <v>168</v>
      </c>
      <c r="AT558" s="8" t="n">
        <v>135</v>
      </c>
      <c r="AU558" s="8" t="n">
        <v>135</v>
      </c>
      <c r="AV558" s="8" t="n">
        <v>104</v>
      </c>
      <c r="AW558" s="8" t="n">
        <v>107</v>
      </c>
      <c r="AX558" s="8" t="n">
        <v>63</v>
      </c>
      <c r="AY558" s="8" t="n">
        <v>3</v>
      </c>
      <c r="AZ558" s="8" t="n">
        <v>13</v>
      </c>
      <c r="BA558" s="8" t="n">
        <f aca="false">AY558+AZ558</f>
        <v>16</v>
      </c>
      <c r="BB558" s="8" t="n">
        <v>10.84</v>
      </c>
      <c r="BC558" s="8" t="n">
        <v>24.5481</v>
      </c>
      <c r="BD558" s="19" t="n">
        <v>144.2</v>
      </c>
      <c r="BE558" s="19" t="n">
        <v>9.20931717788149</v>
      </c>
      <c r="BF558" s="19" t="n">
        <f aca="false">AQ558+BD558</f>
        <v>312.2</v>
      </c>
      <c r="BG558" s="19" t="n">
        <f aca="false">IF(AL558&gt;0,BF558/AL558*60,0)</f>
        <v>19.9386894878018</v>
      </c>
      <c r="BH558" s="8" t="n">
        <v>263</v>
      </c>
      <c r="BI558" s="8" t="n">
        <v>289</v>
      </c>
      <c r="BJ558" s="8" t="n">
        <v>320</v>
      </c>
      <c r="BK558" s="12" t="n">
        <f aca="false">BH558/(BH558+BJ558)</f>
        <v>0.451114922813036</v>
      </c>
      <c r="BL558" s="8" t="n">
        <v>14</v>
      </c>
      <c r="BM558" s="8" t="n">
        <v>14</v>
      </c>
      <c r="BN558" s="8" t="n">
        <v>50</v>
      </c>
      <c r="BO558" s="8" t="n">
        <f aca="false">BM558-BN558</f>
        <v>-36</v>
      </c>
      <c r="BP558" s="8" t="n">
        <v>31</v>
      </c>
      <c r="BQ558" s="8" t="n">
        <v>17</v>
      </c>
      <c r="BR558" s="8" t="n">
        <v>14</v>
      </c>
      <c r="BS558" s="8" t="n">
        <v>42</v>
      </c>
      <c r="BT558" s="12" t="n">
        <f aca="false">BS558/(EA558+BS558)</f>
        <v>0.0523690773067332</v>
      </c>
      <c r="BU558" s="8" t="n">
        <v>355</v>
      </c>
      <c r="BV558" s="8" t="n">
        <v>350</v>
      </c>
      <c r="BW558" s="12" t="n">
        <f aca="false">IF(BU558+BV558&gt;0,BU558/(BU558+BV558),0)</f>
        <v>0.50354609929078</v>
      </c>
      <c r="BX558" s="8" t="n">
        <v>117</v>
      </c>
      <c r="BY558" s="8" t="n">
        <v>132</v>
      </c>
      <c r="BZ558" s="8" t="n">
        <v>141</v>
      </c>
      <c r="CA558" s="8" t="n">
        <v>117</v>
      </c>
      <c r="CB558" s="8" t="n">
        <v>97</v>
      </c>
      <c r="CC558" s="8" t="n">
        <v>101</v>
      </c>
      <c r="CD558" s="8" t="n">
        <v>78</v>
      </c>
      <c r="CE558" s="8" t="n">
        <v>79</v>
      </c>
      <c r="CF558" s="8" t="n">
        <v>171</v>
      </c>
      <c r="CG558" s="8" t="n">
        <v>146</v>
      </c>
      <c r="CH558" s="8" t="n">
        <v>193</v>
      </c>
      <c r="CI558" s="8" t="n">
        <v>208</v>
      </c>
      <c r="CJ558" s="8" t="n">
        <v>0</v>
      </c>
      <c r="CK558" s="8" t="n">
        <v>0</v>
      </c>
      <c r="CL558" s="8" t="n">
        <v>3</v>
      </c>
      <c r="CM558" s="8" t="n">
        <v>1</v>
      </c>
      <c r="CN558" s="8" t="n">
        <v>0</v>
      </c>
      <c r="CO558" s="8" t="n">
        <v>0</v>
      </c>
      <c r="CP558" s="8" t="n">
        <v>0</v>
      </c>
      <c r="CQ558" s="8" t="n">
        <v>3</v>
      </c>
      <c r="CR558" s="8" t="n">
        <v>0</v>
      </c>
      <c r="CS558" s="8" t="n">
        <v>1</v>
      </c>
      <c r="CT558" s="8" t="n">
        <v>0</v>
      </c>
      <c r="CU558" s="8" t="n">
        <v>2</v>
      </c>
      <c r="CV558" s="8" t="n">
        <v>0</v>
      </c>
      <c r="CW558" s="8" t="n">
        <v>5</v>
      </c>
      <c r="CX558" s="8" t="n">
        <v>0</v>
      </c>
      <c r="CY558" s="8" t="n">
        <v>4</v>
      </c>
      <c r="CZ558" s="8" t="n">
        <v>4</v>
      </c>
      <c r="DA558" s="8" t="n">
        <v>23</v>
      </c>
      <c r="DB558" s="8" t="n">
        <v>18</v>
      </c>
      <c r="DC558" s="8" t="n">
        <v>2</v>
      </c>
      <c r="DD558" s="8" t="n">
        <v>8</v>
      </c>
      <c r="DE558" s="8" t="n">
        <v>4</v>
      </c>
      <c r="DF558" s="8" t="n">
        <v>7</v>
      </c>
      <c r="DG558" s="8" t="n">
        <v>3</v>
      </c>
      <c r="DH558" s="8" t="n">
        <v>62</v>
      </c>
      <c r="DI558" s="8" t="n">
        <v>10</v>
      </c>
      <c r="DJ558" s="8" t="n">
        <v>10</v>
      </c>
      <c r="DK558" s="8" t="n">
        <v>10</v>
      </c>
      <c r="DL558" s="8" t="n">
        <v>10</v>
      </c>
      <c r="DM558" s="8" t="n">
        <v>0</v>
      </c>
      <c r="DN558" s="8" t="n">
        <v>10</v>
      </c>
      <c r="DO558" s="8" t="n">
        <v>10</v>
      </c>
      <c r="DP558" s="8" t="n">
        <v>0</v>
      </c>
      <c r="DQ558" s="8" t="n">
        <f aca="false">DJ558-DI558</f>
        <v>0</v>
      </c>
      <c r="DR558" s="19" t="n">
        <v>0.759</v>
      </c>
      <c r="DS558" s="8" t="n">
        <v>10</v>
      </c>
      <c r="DT558" s="8" t="n">
        <v>0</v>
      </c>
      <c r="DU558" s="8" t="n">
        <v>0</v>
      </c>
      <c r="DV558" s="8" t="n">
        <v>0</v>
      </c>
      <c r="DW558" s="8" t="n">
        <v>0</v>
      </c>
      <c r="DX558" s="8" t="n">
        <v>641</v>
      </c>
      <c r="DY558" s="8" t="n">
        <v>1037</v>
      </c>
      <c r="DZ558" s="8" t="n">
        <v>477</v>
      </c>
      <c r="EA558" s="8" t="n">
        <v>760</v>
      </c>
      <c r="EB558" s="8" t="n">
        <v>345</v>
      </c>
      <c r="EC558" s="8" t="n">
        <v>542</v>
      </c>
      <c r="ED558" s="8" t="n">
        <v>30.45</v>
      </c>
      <c r="EE558" s="8" t="n">
        <v>40.32</v>
      </c>
      <c r="EF558" s="8" t="n">
        <v>35</v>
      </c>
      <c r="EG558" s="8" t="n">
        <v>44</v>
      </c>
      <c r="EH558" s="12" t="n">
        <f aca="false">EF558/EB558</f>
        <v>0.101449275362319</v>
      </c>
      <c r="EI558" s="20" t="n">
        <f aca="false">1-EG558/EC558</f>
        <v>0.918819188191882</v>
      </c>
      <c r="EJ558" s="21" t="n">
        <f aca="false">EH558+EI558</f>
        <v>1.0202684635542</v>
      </c>
      <c r="EK558" s="8" t="n">
        <v>645</v>
      </c>
      <c r="EL558" s="8" t="n">
        <v>1044</v>
      </c>
      <c r="EM558" s="8" t="n">
        <v>480</v>
      </c>
      <c r="EN558" s="8" t="n">
        <v>767</v>
      </c>
      <c r="EO558" s="8" t="n">
        <v>347</v>
      </c>
      <c r="EP558" s="8" t="n">
        <v>548</v>
      </c>
      <c r="EQ558" s="8" t="n">
        <v>35</v>
      </c>
      <c r="ER558" s="8" t="n">
        <v>44</v>
      </c>
      <c r="ES558" s="8" t="n">
        <v>301</v>
      </c>
      <c r="ET558" s="8" t="n">
        <v>476</v>
      </c>
      <c r="EU558" s="8" t="n">
        <v>148</v>
      </c>
      <c r="EV558" s="8" t="n">
        <v>175</v>
      </c>
      <c r="EW558" s="8" t="n">
        <v>23</v>
      </c>
      <c r="EX558" s="8" t="n">
        <v>20</v>
      </c>
      <c r="EY558" s="8" t="n">
        <v>75</v>
      </c>
      <c r="EZ558" s="8" t="n">
        <v>64</v>
      </c>
      <c r="FA558" s="8" t="n">
        <v>0.7</v>
      </c>
      <c r="FB558" s="8" t="n">
        <v>0.9</v>
      </c>
      <c r="FC558" s="8" t="n">
        <v>1.7</v>
      </c>
      <c r="FD558" s="19" t="n">
        <v>11.5</v>
      </c>
      <c r="FE558" s="18" t="n">
        <f aca="false">FD558/V558</f>
        <v>0.145569620253165</v>
      </c>
      <c r="FF558" s="8" t="n">
        <v>3.1998</v>
      </c>
      <c r="FG558" s="8" t="n">
        <v>-0.62</v>
      </c>
      <c r="FH558" s="8" t="n">
        <v>-0.03</v>
      </c>
      <c r="FI558" s="8" t="n">
        <v>-0.65</v>
      </c>
      <c r="FJ558" s="8" t="n">
        <v>1</v>
      </c>
      <c r="FK558" s="8" t="n">
        <v>0</v>
      </c>
      <c r="FL558" s="8" t="n">
        <v>0</v>
      </c>
      <c r="FM558" s="8" t="n">
        <f aca="false">BL558+BS558+AH558+DT558</f>
        <v>76</v>
      </c>
      <c r="FN558" s="19" t="n">
        <f aca="false">IF(DS558&gt;0,(BL558+BR558)/DS558,0)</f>
        <v>2.8</v>
      </c>
      <c r="FO558" s="12" t="n">
        <v>0.0477728934</v>
      </c>
      <c r="FP558" s="19" t="n">
        <f aca="false">Z558-AH558/10</f>
        <v>20</v>
      </c>
      <c r="FQ558" s="19" t="n">
        <f aca="false">Z558+DR558/5</f>
        <v>22.1518</v>
      </c>
      <c r="FR558" s="19" t="n">
        <f aca="false">(DX558+DY558)/AL558*60</f>
        <v>107.165666113169</v>
      </c>
      <c r="FS558" s="22"/>
      <c r="FT558" s="22"/>
      <c r="FU558" s="22"/>
      <c r="FV558" s="22"/>
      <c r="FW558" s="17" t="s">
        <v>280</v>
      </c>
      <c r="FX558" s="23" t="n">
        <v>1000000</v>
      </c>
      <c r="FY558" s="23" t="n">
        <v>1000000</v>
      </c>
      <c r="FZ558" s="8" t="n">
        <v>1445</v>
      </c>
      <c r="GA558" s="8" t="n">
        <v>259</v>
      </c>
      <c r="GB558" s="8" t="n">
        <v>452</v>
      </c>
      <c r="GC558" s="8" t="n">
        <v>711</v>
      </c>
      <c r="GD558" s="8" t="n">
        <v>-30</v>
      </c>
      <c r="GE558" s="8" t="n">
        <v>578</v>
      </c>
      <c r="GF558" s="8" t="n">
        <v>2687</v>
      </c>
      <c r="GG558" s="8" t="n">
        <v>22173</v>
      </c>
      <c r="GH558" s="8" t="n">
        <v>39.2</v>
      </c>
      <c r="GI558" s="8" t="n">
        <v>25.3</v>
      </c>
      <c r="GJ558" s="8" t="n">
        <v>64.5</v>
      </c>
      <c r="GK558" s="8" t="n">
        <f aca="false">Z558-AH558/10</f>
        <v>20</v>
      </c>
      <c r="GL558" s="22"/>
      <c r="GM558" s="22"/>
      <c r="GN558" s="22"/>
      <c r="GO558" s="22"/>
      <c r="GP558" s="22"/>
    </row>
    <row r="559" customFormat="false" ht="13.65" hidden="false" customHeight="true" outlineLevel="0" collapsed="false">
      <c r="A559" s="16" t="n">
        <v>33254</v>
      </c>
      <c r="B559" s="17" t="s">
        <v>2675</v>
      </c>
      <c r="C559" s="17" t="s">
        <v>272</v>
      </c>
      <c r="D559" s="17" t="s">
        <v>262</v>
      </c>
      <c r="E559" s="17" t="s">
        <v>262</v>
      </c>
      <c r="F559" s="8" t="n">
        <v>71</v>
      </c>
      <c r="G559" s="8" t="n">
        <v>195</v>
      </c>
      <c r="H559" s="8" t="n">
        <v>2009</v>
      </c>
      <c r="I559" s="8" t="n">
        <v>1</v>
      </c>
      <c r="J559" s="8" t="n">
        <v>3</v>
      </c>
      <c r="K559" s="17" t="s">
        <v>263</v>
      </c>
      <c r="L559" s="8" t="n">
        <v>2009</v>
      </c>
      <c r="M559" s="8" t="n">
        <v>27</v>
      </c>
      <c r="N559" s="8" t="n">
        <v>9</v>
      </c>
      <c r="O559" s="8" t="n">
        <v>8475168</v>
      </c>
      <c r="P559" s="17" t="s">
        <v>2676</v>
      </c>
      <c r="Q559" s="17" t="s">
        <v>2677</v>
      </c>
      <c r="R559" s="17" t="s">
        <v>2678</v>
      </c>
      <c r="S559" s="17" t="s">
        <v>2648</v>
      </c>
      <c r="T559" s="17" t="s">
        <v>313</v>
      </c>
      <c r="U559" s="17" t="s">
        <v>2679</v>
      </c>
      <c r="V559" s="8" t="n">
        <v>82</v>
      </c>
      <c r="W559" s="8" t="n">
        <v>27</v>
      </c>
      <c r="X559" s="8" t="n">
        <v>32</v>
      </c>
      <c r="Y559" s="8" t="n">
        <v>22</v>
      </c>
      <c r="Z559" s="8" t="n">
        <v>59</v>
      </c>
      <c r="AA559" s="8" t="n">
        <v>0</v>
      </c>
      <c r="AB559" s="8" t="n">
        <v>0</v>
      </c>
      <c r="AC559" s="18" t="n">
        <f aca="false">Z559/V559</f>
        <v>0.719512195121951</v>
      </c>
      <c r="AD559" s="19" t="n">
        <f aca="false">IF(FZ559&gt;V559,Z559-V559*(GC559-Z559)/(FZ559-V559),0)</f>
        <v>-0.92307692307692</v>
      </c>
      <c r="AE559" s="19" t="n">
        <v>22.962</v>
      </c>
      <c r="AF559" s="8" t="n">
        <v>-22</v>
      </c>
      <c r="AG559" s="8" t="n">
        <v>-4.7</v>
      </c>
      <c r="AH559" s="8" t="n">
        <v>18</v>
      </c>
      <c r="AI559" s="8" t="n">
        <v>1836</v>
      </c>
      <c r="AJ559" s="8" t="n">
        <v>90194</v>
      </c>
      <c r="AK559" s="19" t="n">
        <v>1503.2333333333</v>
      </c>
      <c r="AL559" s="8" t="n">
        <v>1503.25</v>
      </c>
      <c r="AM559" s="8" t="n">
        <v>1504</v>
      </c>
      <c r="AN559" s="18" t="n">
        <f aca="false">AJ559/60/V559</f>
        <v>18.3321138211382</v>
      </c>
      <c r="AO559" s="8" t="n">
        <v>30.36</v>
      </c>
      <c r="AP559" s="12" t="n">
        <f aca="false">IF(EF559&gt;0,Z559/EF559,0)</f>
        <v>0.7375</v>
      </c>
      <c r="AQ559" s="8" t="n">
        <v>328</v>
      </c>
      <c r="AR559" s="8" t="n">
        <v>328</v>
      </c>
      <c r="AS559" s="8" t="n">
        <v>328</v>
      </c>
      <c r="AT559" s="8" t="n">
        <v>263</v>
      </c>
      <c r="AU559" s="8" t="n">
        <v>263</v>
      </c>
      <c r="AV559" s="8" t="n">
        <v>190</v>
      </c>
      <c r="AW559" s="8" t="n">
        <v>217</v>
      </c>
      <c r="AX559" s="8" t="n">
        <v>112</v>
      </c>
      <c r="AY559" s="8" t="n">
        <v>4</v>
      </c>
      <c r="AZ559" s="8" t="n">
        <v>19</v>
      </c>
      <c r="BA559" s="8" t="n">
        <f aca="false">AY559+AZ559</f>
        <v>23</v>
      </c>
      <c r="BB559" s="8" t="n">
        <v>21.75</v>
      </c>
      <c r="BC559" s="8" t="n">
        <v>25.0316</v>
      </c>
      <c r="BD559" s="19" t="n">
        <v>411.9</v>
      </c>
      <c r="BE559" s="19" t="n">
        <v>16.4405614564165</v>
      </c>
      <c r="BF559" s="19" t="n">
        <f aca="false">AQ559+BD559</f>
        <v>739.9</v>
      </c>
      <c r="BG559" s="19" t="n">
        <f aca="false">IF(AL559&gt;0,BF559/AL559*60,0)</f>
        <v>29.5320139697322</v>
      </c>
      <c r="BH559" s="8" t="n">
        <v>647</v>
      </c>
      <c r="BI559" s="8" t="n">
        <v>453</v>
      </c>
      <c r="BJ559" s="8" t="n">
        <v>473</v>
      </c>
      <c r="BK559" s="12" t="n">
        <f aca="false">BH559/(BH559+BJ559)</f>
        <v>0.577678571428571</v>
      </c>
      <c r="BL559" s="8" t="n">
        <v>60</v>
      </c>
      <c r="BM559" s="8" t="n">
        <v>60</v>
      </c>
      <c r="BN559" s="8" t="n">
        <v>99</v>
      </c>
      <c r="BO559" s="8" t="n">
        <f aca="false">BM559-BN559</f>
        <v>-39</v>
      </c>
      <c r="BP559" s="8" t="n">
        <v>73</v>
      </c>
      <c r="BQ559" s="8" t="n">
        <v>40</v>
      </c>
      <c r="BR559" s="8" t="n">
        <v>47</v>
      </c>
      <c r="BS559" s="8" t="n">
        <v>49</v>
      </c>
      <c r="BT559" s="12" t="n">
        <f aca="false">BS559/(EA559+BS559)</f>
        <v>0.0442238267148014</v>
      </c>
      <c r="BU559" s="8" t="n">
        <v>717</v>
      </c>
      <c r="BV559" s="8" t="n">
        <v>637</v>
      </c>
      <c r="BW559" s="12" t="n">
        <f aca="false">IF(BU559+BV559&gt;0,BU559/(BU559+BV559),0)</f>
        <v>0.529542097488922</v>
      </c>
      <c r="BX559" s="8" t="n">
        <v>214</v>
      </c>
      <c r="BY559" s="8" t="n">
        <v>222</v>
      </c>
      <c r="BZ559" s="8" t="n">
        <v>225</v>
      </c>
      <c r="CA559" s="8" t="n">
        <v>188</v>
      </c>
      <c r="CB559" s="8" t="n">
        <v>278</v>
      </c>
      <c r="CC559" s="8" t="n">
        <v>227</v>
      </c>
      <c r="CD559" s="8" t="n">
        <v>207</v>
      </c>
      <c r="CE559" s="8" t="n">
        <v>199</v>
      </c>
      <c r="CF559" s="8" t="n">
        <v>246</v>
      </c>
      <c r="CG559" s="8" t="n">
        <v>248</v>
      </c>
      <c r="CH559" s="8" t="n">
        <v>433</v>
      </c>
      <c r="CI559" s="8" t="n">
        <v>367</v>
      </c>
      <c r="CJ559" s="8" t="n">
        <v>0</v>
      </c>
      <c r="CK559" s="8" t="n">
        <v>1</v>
      </c>
      <c r="CL559" s="8" t="n">
        <v>4</v>
      </c>
      <c r="CM559" s="8" t="n">
        <v>3</v>
      </c>
      <c r="CN559" s="8" t="n">
        <v>0</v>
      </c>
      <c r="CO559" s="8" t="n">
        <v>0</v>
      </c>
      <c r="CP559" s="8" t="n">
        <v>0</v>
      </c>
      <c r="CQ559" s="8" t="n">
        <v>5</v>
      </c>
      <c r="CR559" s="8" t="n">
        <v>1</v>
      </c>
      <c r="CS559" s="8" t="n">
        <v>1</v>
      </c>
      <c r="CT559" s="8" t="n">
        <v>5</v>
      </c>
      <c r="CU559" s="8" t="n">
        <v>2</v>
      </c>
      <c r="CV559" s="8" t="n">
        <v>0</v>
      </c>
      <c r="CW559" s="8" t="n">
        <v>13</v>
      </c>
      <c r="CX559" s="8" t="n">
        <v>1</v>
      </c>
      <c r="CY559" s="8" t="n">
        <v>5</v>
      </c>
      <c r="CZ559" s="8" t="n">
        <v>9</v>
      </c>
      <c r="DA559" s="8" t="n">
        <v>58</v>
      </c>
      <c r="DB559" s="8" t="n">
        <v>31</v>
      </c>
      <c r="DC559" s="8" t="n">
        <v>4</v>
      </c>
      <c r="DD559" s="8" t="n">
        <v>6</v>
      </c>
      <c r="DE559" s="8" t="n">
        <v>20</v>
      </c>
      <c r="DF559" s="8" t="n">
        <v>12</v>
      </c>
      <c r="DG559" s="8" t="n">
        <v>3</v>
      </c>
      <c r="DH559" s="8" t="n">
        <v>114</v>
      </c>
      <c r="DI559" s="8" t="n">
        <v>9</v>
      </c>
      <c r="DJ559" s="8" t="n">
        <v>20</v>
      </c>
      <c r="DK559" s="8" t="n">
        <v>9</v>
      </c>
      <c r="DL559" s="8" t="n">
        <v>9</v>
      </c>
      <c r="DM559" s="8" t="n">
        <v>0</v>
      </c>
      <c r="DN559" s="8" t="n">
        <v>20</v>
      </c>
      <c r="DO559" s="8" t="n">
        <v>20</v>
      </c>
      <c r="DP559" s="8" t="n">
        <v>0</v>
      </c>
      <c r="DQ559" s="8" t="n">
        <f aca="false">DJ559-DI559</f>
        <v>11</v>
      </c>
      <c r="DR559" s="19" t="n">
        <v>6.434</v>
      </c>
      <c r="DS559" s="8" t="n">
        <v>9</v>
      </c>
      <c r="DT559" s="8" t="n">
        <v>0</v>
      </c>
      <c r="DU559" s="8" t="n">
        <v>0</v>
      </c>
      <c r="DV559" s="8" t="n">
        <v>0</v>
      </c>
      <c r="DW559" s="8" t="n">
        <v>0</v>
      </c>
      <c r="DX559" s="8" t="n">
        <v>1584</v>
      </c>
      <c r="DY559" s="8" t="n">
        <v>1387</v>
      </c>
      <c r="DZ559" s="8" t="n">
        <v>1166</v>
      </c>
      <c r="EA559" s="8" t="n">
        <v>1059</v>
      </c>
      <c r="EB559" s="8" t="n">
        <v>833</v>
      </c>
      <c r="EC559" s="8" t="n">
        <v>775</v>
      </c>
      <c r="ED559" s="8" t="n">
        <v>73.39</v>
      </c>
      <c r="EE559" s="8" t="n">
        <v>67.51</v>
      </c>
      <c r="EF559" s="8" t="n">
        <v>80</v>
      </c>
      <c r="EG559" s="8" t="n">
        <v>85</v>
      </c>
      <c r="EH559" s="12" t="n">
        <f aca="false">EF559/EB559</f>
        <v>0.0960384153661465</v>
      </c>
      <c r="EI559" s="20" t="n">
        <f aca="false">1-EG559/EC559</f>
        <v>0.890322580645161</v>
      </c>
      <c r="EJ559" s="21" t="n">
        <f aca="false">EH559+EI559</f>
        <v>0.986360996011308</v>
      </c>
      <c r="EK559" s="8" t="n">
        <v>1587</v>
      </c>
      <c r="EL559" s="8" t="n">
        <v>1386</v>
      </c>
      <c r="EM559" s="8" t="n">
        <v>1169</v>
      </c>
      <c r="EN559" s="8" t="n">
        <v>1059</v>
      </c>
      <c r="EO559" s="8" t="n">
        <v>836</v>
      </c>
      <c r="EP559" s="8" t="n">
        <v>775</v>
      </c>
      <c r="EQ559" s="8" t="n">
        <v>80</v>
      </c>
      <c r="ER559" s="8" t="n">
        <v>85</v>
      </c>
      <c r="ES559" s="8" t="n">
        <v>756</v>
      </c>
      <c r="ET559" s="8" t="n">
        <v>696</v>
      </c>
      <c r="EU559" s="8" t="n">
        <v>298</v>
      </c>
      <c r="EV559" s="8" t="n">
        <v>260</v>
      </c>
      <c r="EW559" s="8" t="n">
        <v>37</v>
      </c>
      <c r="EX559" s="8" t="n">
        <v>39</v>
      </c>
      <c r="EY559" s="8" t="n">
        <v>81</v>
      </c>
      <c r="EZ559" s="8" t="n">
        <v>122</v>
      </c>
      <c r="FA559" s="8" t="n">
        <v>4.6</v>
      </c>
      <c r="FB559" s="8" t="n">
        <v>0.9</v>
      </c>
      <c r="FC559" s="8" t="n">
        <v>5.5</v>
      </c>
      <c r="FD559" s="19" t="n">
        <v>53.7</v>
      </c>
      <c r="FE559" s="18" t="n">
        <f aca="false">FD559/V559</f>
        <v>0.654878048780488</v>
      </c>
      <c r="FF559" s="8" t="n">
        <v>7.7125</v>
      </c>
      <c r="FG559" s="8" t="n">
        <v>1.39</v>
      </c>
      <c r="FH559" s="8" t="n">
        <v>-0.34</v>
      </c>
      <c r="FI559" s="8" t="n">
        <v>1.05</v>
      </c>
      <c r="FJ559" s="8" t="n">
        <v>6</v>
      </c>
      <c r="FK559" s="8" t="n">
        <v>2</v>
      </c>
      <c r="FL559" s="8" t="n">
        <v>0</v>
      </c>
      <c r="FM559" s="8" t="n">
        <f aca="false">BL559+BS559+AH559+DT559</f>
        <v>127</v>
      </c>
      <c r="FN559" s="19" t="n">
        <f aca="false">IF(DS559&gt;0,(BL559+BR559)/DS559,0)</f>
        <v>11.8888888888889</v>
      </c>
      <c r="FO559" s="12" t="n">
        <v>0.2348475247</v>
      </c>
      <c r="FP559" s="19" t="n">
        <f aca="false">Z559-AH559/10</f>
        <v>57.2</v>
      </c>
      <c r="FQ559" s="19" t="n">
        <f aca="false">Z559+DR559/5</f>
        <v>60.2868</v>
      </c>
      <c r="FR559" s="19" t="n">
        <f aca="false">(DX559+DY559)/AL559*60</f>
        <v>118.583070014968</v>
      </c>
      <c r="FS559" s="22"/>
      <c r="FT559" s="22"/>
      <c r="FU559" s="22"/>
      <c r="FV559" s="22"/>
      <c r="FW559" s="17" t="s">
        <v>280</v>
      </c>
      <c r="FX559" s="23" t="n">
        <v>6000000</v>
      </c>
      <c r="FY559" s="23" t="n">
        <v>6000000</v>
      </c>
      <c r="FZ559" s="8" t="n">
        <v>654</v>
      </c>
      <c r="GA559" s="8" t="n">
        <v>201</v>
      </c>
      <c r="GB559" s="8" t="n">
        <v>276</v>
      </c>
      <c r="GC559" s="8" t="n">
        <v>477</v>
      </c>
      <c r="GD559" s="8" t="n">
        <v>-83</v>
      </c>
      <c r="GE559" s="8" t="n">
        <v>158</v>
      </c>
      <c r="GF559" s="8" t="n">
        <v>1620</v>
      </c>
      <c r="GG559" s="8" t="n">
        <v>12042</v>
      </c>
      <c r="GH559" s="8" t="n">
        <v>40.5</v>
      </c>
      <c r="GI559" s="8" t="n">
        <v>9.8</v>
      </c>
      <c r="GJ559" s="8" t="n">
        <v>50.4</v>
      </c>
      <c r="GK559" s="8" t="n">
        <f aca="false">Z559-AH559/10</f>
        <v>57.2</v>
      </c>
      <c r="GL559" s="22"/>
      <c r="GM559" s="22"/>
      <c r="GN559" s="22"/>
      <c r="GO559" s="22"/>
      <c r="GP559" s="22"/>
    </row>
    <row r="560" customFormat="false" ht="13.65" hidden="false" customHeight="true" outlineLevel="0" collapsed="false">
      <c r="A560" s="16" t="n">
        <v>34339</v>
      </c>
      <c r="B560" s="17" t="s">
        <v>2680</v>
      </c>
      <c r="C560" s="17" t="s">
        <v>309</v>
      </c>
      <c r="D560" s="17" t="s">
        <v>283</v>
      </c>
      <c r="E560" s="17" t="s">
        <v>283</v>
      </c>
      <c r="F560" s="8" t="n">
        <v>69</v>
      </c>
      <c r="G560" s="8" t="n">
        <v>174</v>
      </c>
      <c r="H560" s="8" t="n">
        <v>2012</v>
      </c>
      <c r="I560" s="8" t="n">
        <v>3</v>
      </c>
      <c r="J560" s="8" t="n">
        <v>85</v>
      </c>
      <c r="K560" s="17" t="s">
        <v>263</v>
      </c>
      <c r="L560" s="8" t="n">
        <v>2016</v>
      </c>
      <c r="M560" s="8" t="n">
        <v>24</v>
      </c>
      <c r="N560" s="8" t="n">
        <v>2</v>
      </c>
      <c r="O560" s="8" t="n">
        <v>8476891</v>
      </c>
      <c r="P560" s="17" t="s">
        <v>2681</v>
      </c>
      <c r="Q560" s="17" t="s">
        <v>2682</v>
      </c>
      <c r="R560" s="17" t="s">
        <v>2683</v>
      </c>
      <c r="S560" s="17" t="s">
        <v>2648</v>
      </c>
      <c r="T560" s="17" t="s">
        <v>278</v>
      </c>
      <c r="U560" s="17" t="s">
        <v>338</v>
      </c>
      <c r="V560" s="8" t="n">
        <v>61</v>
      </c>
      <c r="W560" s="8" t="n">
        <v>3</v>
      </c>
      <c r="X560" s="8" t="n">
        <v>12</v>
      </c>
      <c r="Y560" s="8" t="n">
        <v>4</v>
      </c>
      <c r="Z560" s="8" t="n">
        <v>15</v>
      </c>
      <c r="AA560" s="8" t="n">
        <v>15</v>
      </c>
      <c r="AB560" s="8" t="n">
        <v>70</v>
      </c>
      <c r="AC560" s="18" t="n">
        <f aca="false">Z560/V560</f>
        <v>0.245901639344262</v>
      </c>
      <c r="AD560" s="19" t="n">
        <f aca="false">IF(FZ560&gt;V560,Z560-V560*(GC560-Z560)/(FZ560-V560),0)</f>
        <v>15</v>
      </c>
      <c r="AE560" s="19" t="n">
        <v>5.029</v>
      </c>
      <c r="AF560" s="8" t="n">
        <v>21</v>
      </c>
      <c r="AG560" s="8" t="n">
        <v>9</v>
      </c>
      <c r="AH560" s="8" t="n">
        <v>22</v>
      </c>
      <c r="AI560" s="8" t="n">
        <v>1391</v>
      </c>
      <c r="AJ560" s="8" t="n">
        <v>61271</v>
      </c>
      <c r="AK560" s="19" t="n">
        <v>1021.1833333333</v>
      </c>
      <c r="AL560" s="8" t="n">
        <v>1021.18</v>
      </c>
      <c r="AM560" s="8" t="n">
        <v>1021</v>
      </c>
      <c r="AN560" s="18" t="n">
        <f aca="false">AJ560/60/V560</f>
        <v>16.7407103825137</v>
      </c>
      <c r="AO560" s="8" t="n">
        <v>27.92</v>
      </c>
      <c r="AP560" s="12" t="n">
        <f aca="false">IF(EF560&gt;0,Z560/EF560,0)</f>
        <v>0.294117647058823</v>
      </c>
      <c r="AQ560" s="8" t="n">
        <v>178</v>
      </c>
      <c r="AR560" s="8" t="n">
        <v>178</v>
      </c>
      <c r="AS560" s="8" t="n">
        <v>178</v>
      </c>
      <c r="AT560" s="8" t="n">
        <v>125</v>
      </c>
      <c r="AU560" s="8" t="n">
        <v>125</v>
      </c>
      <c r="AV560" s="8" t="n">
        <v>82</v>
      </c>
      <c r="AW560" s="8" t="n">
        <v>52</v>
      </c>
      <c r="AX560" s="8" t="n">
        <v>4</v>
      </c>
      <c r="AY560" s="8" t="n">
        <v>1</v>
      </c>
      <c r="AZ560" s="8" t="n">
        <v>7</v>
      </c>
      <c r="BA560" s="8" t="n">
        <f aca="false">AY560+AZ560</f>
        <v>8</v>
      </c>
      <c r="BB560" s="8" t="n">
        <v>3.7</v>
      </c>
      <c r="BC560" s="8" t="n">
        <v>46.6098</v>
      </c>
      <c r="BD560" s="19" t="n">
        <v>55.2</v>
      </c>
      <c r="BE560" s="19" t="n">
        <v>3.24329617600507</v>
      </c>
      <c r="BF560" s="19" t="n">
        <f aca="false">AQ560+BD560</f>
        <v>233.2</v>
      </c>
      <c r="BG560" s="19" t="n">
        <f aca="false">IF(AL560&gt;0,BF560/AL560*60,0)</f>
        <v>13.7017959615347</v>
      </c>
      <c r="BH560" s="8" t="n">
        <v>364</v>
      </c>
      <c r="BI560" s="8" t="n">
        <v>410</v>
      </c>
      <c r="BJ560" s="8" t="n">
        <v>278</v>
      </c>
      <c r="BK560" s="12" t="n">
        <f aca="false">BH560/(BH560+BJ560)</f>
        <v>0.566978193146417</v>
      </c>
      <c r="BL560" s="8" t="n">
        <v>45</v>
      </c>
      <c r="BM560" s="8" t="n">
        <v>45</v>
      </c>
      <c r="BN560" s="8" t="n">
        <v>74</v>
      </c>
      <c r="BO560" s="8" t="n">
        <f aca="false">BM560-BN560</f>
        <v>-29</v>
      </c>
      <c r="BP560" s="8" t="n">
        <v>43</v>
      </c>
      <c r="BQ560" s="8" t="n">
        <v>24</v>
      </c>
      <c r="BR560" s="8" t="n">
        <v>26</v>
      </c>
      <c r="BS560" s="8" t="n">
        <v>42</v>
      </c>
      <c r="BT560" s="12" t="n">
        <f aca="false">BS560/(EA560+BS560)</f>
        <v>0.0668789808917197</v>
      </c>
      <c r="BU560" s="8" t="n">
        <v>0</v>
      </c>
      <c r="BV560" s="8" t="n">
        <v>0</v>
      </c>
      <c r="BW560" s="12" t="n">
        <f aca="false">IF(BU560+BV560&gt;0,BU560/(BU560+BV560),0)</f>
        <v>0</v>
      </c>
      <c r="BX560" s="8" t="n">
        <v>0</v>
      </c>
      <c r="BY560" s="8" t="n">
        <v>0</v>
      </c>
      <c r="BZ560" s="8" t="n">
        <v>0</v>
      </c>
      <c r="CA560" s="8" t="n">
        <v>0</v>
      </c>
      <c r="CB560" s="8" t="n">
        <v>0</v>
      </c>
      <c r="CC560" s="8" t="n">
        <v>0</v>
      </c>
      <c r="CD560" s="8" t="n">
        <v>0</v>
      </c>
      <c r="CE560" s="8" t="n">
        <v>0</v>
      </c>
      <c r="CF560" s="8" t="n">
        <v>0</v>
      </c>
      <c r="CG560" s="8" t="n">
        <v>0</v>
      </c>
      <c r="CH560" s="8" t="n">
        <v>0</v>
      </c>
      <c r="CI560" s="8" t="n">
        <v>0</v>
      </c>
      <c r="CJ560" s="8" t="n">
        <v>0</v>
      </c>
      <c r="CK560" s="8" t="n">
        <v>0</v>
      </c>
      <c r="CL560" s="8" t="n">
        <v>0</v>
      </c>
      <c r="CM560" s="8" t="n">
        <v>0</v>
      </c>
      <c r="CN560" s="8" t="n">
        <v>0</v>
      </c>
      <c r="CO560" s="8" t="n">
        <v>0</v>
      </c>
      <c r="CP560" s="8" t="n">
        <v>0</v>
      </c>
      <c r="CQ560" s="8" t="n">
        <v>0</v>
      </c>
      <c r="CR560" s="8" t="n">
        <v>0</v>
      </c>
      <c r="CS560" s="8" t="n">
        <v>0</v>
      </c>
      <c r="CT560" s="8" t="n">
        <v>2</v>
      </c>
      <c r="CU560" s="8" t="n">
        <v>0</v>
      </c>
      <c r="CV560" s="8" t="n">
        <v>0</v>
      </c>
      <c r="CW560" s="8" t="n">
        <v>1</v>
      </c>
      <c r="CX560" s="8" t="n">
        <v>0</v>
      </c>
      <c r="CY560" s="8" t="n">
        <v>1</v>
      </c>
      <c r="CZ560" s="8" t="n">
        <v>5</v>
      </c>
      <c r="DA560" s="8" t="n">
        <v>37</v>
      </c>
      <c r="DB560" s="8" t="n">
        <v>1</v>
      </c>
      <c r="DC560" s="8" t="n">
        <v>0</v>
      </c>
      <c r="DD560" s="8" t="n">
        <v>25</v>
      </c>
      <c r="DE560" s="8" t="n">
        <v>17</v>
      </c>
      <c r="DF560" s="8" t="n">
        <v>0</v>
      </c>
      <c r="DG560" s="8" t="n">
        <v>0</v>
      </c>
      <c r="DH560" s="8" t="n">
        <v>39</v>
      </c>
      <c r="DI560" s="8" t="n">
        <v>11</v>
      </c>
      <c r="DJ560" s="8" t="n">
        <v>5</v>
      </c>
      <c r="DK560" s="8" t="n">
        <v>11</v>
      </c>
      <c r="DL560" s="8" t="n">
        <v>11</v>
      </c>
      <c r="DM560" s="8" t="n">
        <v>0</v>
      </c>
      <c r="DN560" s="8" t="n">
        <v>4</v>
      </c>
      <c r="DO560" s="8" t="n">
        <v>4</v>
      </c>
      <c r="DP560" s="8" t="n">
        <v>0</v>
      </c>
      <c r="DQ560" s="8" t="n">
        <f aca="false">DJ560-DI560</f>
        <v>-6</v>
      </c>
      <c r="DR560" s="19" t="n">
        <v>-1.316</v>
      </c>
      <c r="DS560" s="8" t="n">
        <v>11</v>
      </c>
      <c r="DT560" s="8" t="n">
        <v>0</v>
      </c>
      <c r="DU560" s="8" t="n">
        <v>0</v>
      </c>
      <c r="DV560" s="8" t="n">
        <v>0</v>
      </c>
      <c r="DW560" s="8" t="n">
        <v>0</v>
      </c>
      <c r="DX560" s="8" t="n">
        <v>1021</v>
      </c>
      <c r="DY560" s="8" t="n">
        <v>789</v>
      </c>
      <c r="DZ560" s="8" t="n">
        <v>773</v>
      </c>
      <c r="EA560" s="8" t="n">
        <v>586</v>
      </c>
      <c r="EB560" s="8" t="n">
        <v>573</v>
      </c>
      <c r="EC560" s="8" t="n">
        <v>418</v>
      </c>
      <c r="ED560" s="8" t="n">
        <v>43.85</v>
      </c>
      <c r="EE560" s="8" t="n">
        <v>32.87</v>
      </c>
      <c r="EF560" s="8" t="n">
        <v>51</v>
      </c>
      <c r="EG560" s="8" t="n">
        <v>23</v>
      </c>
      <c r="EH560" s="12" t="n">
        <f aca="false">EF560/EB560</f>
        <v>0.0890052356020943</v>
      </c>
      <c r="EI560" s="20" t="n">
        <f aca="false">1-EG560/EC560</f>
        <v>0.944976076555024</v>
      </c>
      <c r="EJ560" s="21" t="n">
        <f aca="false">EH560+EI560</f>
        <v>1.03398131215712</v>
      </c>
      <c r="EK560" s="8" t="n">
        <v>1021</v>
      </c>
      <c r="EL560" s="8" t="n">
        <v>789</v>
      </c>
      <c r="EM560" s="8" t="n">
        <v>771</v>
      </c>
      <c r="EN560" s="8" t="n">
        <v>586</v>
      </c>
      <c r="EO560" s="8" t="n">
        <v>571</v>
      </c>
      <c r="EP560" s="8" t="n">
        <v>418</v>
      </c>
      <c r="EQ560" s="8" t="n">
        <v>51</v>
      </c>
      <c r="ER560" s="8" t="n">
        <v>23</v>
      </c>
      <c r="ES560" s="8" t="n">
        <v>490</v>
      </c>
      <c r="ET560" s="8" t="n">
        <v>363</v>
      </c>
      <c r="EU560" s="8" t="n">
        <v>169</v>
      </c>
      <c r="EV560" s="8" t="n">
        <v>144</v>
      </c>
      <c r="EW560" s="8" t="n">
        <v>29</v>
      </c>
      <c r="EX560" s="8" t="n">
        <v>12</v>
      </c>
      <c r="EY560" s="8" t="n">
        <v>60</v>
      </c>
      <c r="EZ560" s="8" t="n">
        <v>68</v>
      </c>
      <c r="FA560" s="8" t="n">
        <v>0.6</v>
      </c>
      <c r="FB560" s="8" t="n">
        <v>3.8</v>
      </c>
      <c r="FC560" s="8" t="n">
        <v>4.4</v>
      </c>
      <c r="FD560" s="19" t="n">
        <v>28.45</v>
      </c>
      <c r="FE560" s="18" t="n">
        <f aca="false">FD560/V560</f>
        <v>0.466393442622951</v>
      </c>
      <c r="FF560" s="8" t="n">
        <v>0.5823</v>
      </c>
      <c r="FG560" s="8" t="n">
        <v>0.82</v>
      </c>
      <c r="FH560" s="8" t="n">
        <v>0.58</v>
      </c>
      <c r="FI560" s="8" t="n">
        <v>1.39</v>
      </c>
      <c r="FJ560" s="22"/>
      <c r="FK560" s="22"/>
      <c r="FL560" s="22"/>
      <c r="FM560" s="8" t="n">
        <f aca="false">BL560+BS560+AH560+DT560</f>
        <v>109</v>
      </c>
      <c r="FN560" s="19" t="n">
        <f aca="false">IF(DS560&gt;0,(BL560+BR560)/DS560,0)</f>
        <v>6.45454545454545</v>
      </c>
      <c r="FO560" s="12" t="n">
        <v>0.0152757079</v>
      </c>
      <c r="FP560" s="19" t="n">
        <f aca="false">Z560-AH560/10</f>
        <v>12.8</v>
      </c>
      <c r="FQ560" s="19" t="n">
        <f aca="false">Z560+DR560/5</f>
        <v>14.7368</v>
      </c>
      <c r="FR560" s="19" t="n">
        <f aca="false">(DX560+DY560)/AL560*60</f>
        <v>106.347558706594</v>
      </c>
      <c r="FS560" s="8" t="n">
        <v>2</v>
      </c>
      <c r="FT560" s="17" t="s">
        <v>307</v>
      </c>
      <c r="FU560" s="8" t="n">
        <v>23</v>
      </c>
      <c r="FV560" s="22"/>
      <c r="FW560" s="17" t="s">
        <v>270</v>
      </c>
      <c r="FX560" s="23" t="n">
        <v>925000</v>
      </c>
      <c r="FY560" s="23" t="n">
        <v>858750</v>
      </c>
      <c r="FZ560" s="8" t="n">
        <v>63</v>
      </c>
      <c r="GA560" s="8" t="n">
        <v>3</v>
      </c>
      <c r="GB560" s="8" t="n">
        <v>12</v>
      </c>
      <c r="GC560" s="8" t="n">
        <v>15</v>
      </c>
      <c r="GD560" s="8" t="n">
        <v>21</v>
      </c>
      <c r="GE560" s="8" t="n">
        <v>24</v>
      </c>
      <c r="GF560" s="8" t="n">
        <v>86</v>
      </c>
      <c r="GG560" s="8" t="n">
        <v>1046</v>
      </c>
      <c r="GH560" s="8" t="n">
        <v>0.5</v>
      </c>
      <c r="GI560" s="8" t="n">
        <v>3.8</v>
      </c>
      <c r="GJ560" s="8" t="n">
        <v>4.4</v>
      </c>
      <c r="GK560" s="8" t="n">
        <f aca="false">Z560-AH560/10</f>
        <v>12.8</v>
      </c>
      <c r="GL560" s="22"/>
      <c r="GM560" s="22"/>
      <c r="GN560" s="22"/>
      <c r="GO560" s="22"/>
      <c r="GP560" s="22"/>
    </row>
    <row r="561" customFormat="false" ht="13.65" hidden="false" customHeight="true" outlineLevel="0" collapsed="false">
      <c r="A561" s="16" t="n">
        <v>29754</v>
      </c>
      <c r="B561" s="17" t="s">
        <v>2684</v>
      </c>
      <c r="C561" s="17" t="s">
        <v>282</v>
      </c>
      <c r="D561" s="17" t="s">
        <v>283</v>
      </c>
      <c r="E561" s="17" t="s">
        <v>283</v>
      </c>
      <c r="F561" s="8" t="n">
        <v>72</v>
      </c>
      <c r="G561" s="8" t="n">
        <v>209</v>
      </c>
      <c r="H561" s="8" t="n">
        <v>2000</v>
      </c>
      <c r="I561" s="8" t="n">
        <v>5</v>
      </c>
      <c r="J561" s="8" t="n">
        <v>131</v>
      </c>
      <c r="K561" s="17" t="s">
        <v>263</v>
      </c>
      <c r="L561" s="8" t="n">
        <v>2008</v>
      </c>
      <c r="M561" s="8" t="n">
        <v>36</v>
      </c>
      <c r="N561" s="8" t="n">
        <v>10</v>
      </c>
      <c r="O561" s="8" t="n">
        <v>8468611</v>
      </c>
      <c r="P561" s="17" t="s">
        <v>2685</v>
      </c>
      <c r="Q561" s="17" t="s">
        <v>2686</v>
      </c>
      <c r="R561" s="17" t="s">
        <v>2687</v>
      </c>
      <c r="S561" s="17" t="s">
        <v>2648</v>
      </c>
      <c r="T561" s="17" t="s">
        <v>591</v>
      </c>
      <c r="U561" s="17" t="s">
        <v>332</v>
      </c>
      <c r="V561" s="8" t="n">
        <v>60</v>
      </c>
      <c r="W561" s="8" t="n">
        <v>5</v>
      </c>
      <c r="X561" s="8" t="n">
        <v>8</v>
      </c>
      <c r="Y561" s="8" t="n">
        <v>7</v>
      </c>
      <c r="Z561" s="8" t="n">
        <v>13</v>
      </c>
      <c r="AA561" s="8" t="n">
        <v>19</v>
      </c>
      <c r="AB561" s="8" t="n">
        <v>78</v>
      </c>
      <c r="AC561" s="18" t="n">
        <f aca="false">Z561/V561</f>
        <v>0.216666666666667</v>
      </c>
      <c r="AD561" s="19" t="n">
        <f aca="false">IF(FZ561&gt;V561,Z561-V561*(GC561-Z561)/(FZ561-V561),0)</f>
        <v>1.48368522072937</v>
      </c>
      <c r="AE561" s="19" t="n">
        <v>4.864</v>
      </c>
      <c r="AF561" s="8" t="n">
        <v>-1</v>
      </c>
      <c r="AG561" s="8" t="n">
        <v>0</v>
      </c>
      <c r="AH561" s="8" t="n">
        <v>39</v>
      </c>
      <c r="AI561" s="8" t="n">
        <v>868</v>
      </c>
      <c r="AJ561" s="8" t="n">
        <v>33927</v>
      </c>
      <c r="AK561" s="19" t="n">
        <v>565.45</v>
      </c>
      <c r="AL561" s="8" t="n">
        <v>565.45</v>
      </c>
      <c r="AM561" s="8" t="n">
        <v>565</v>
      </c>
      <c r="AN561" s="18" t="n">
        <f aca="false">AJ561/60/V561</f>
        <v>9.42416666666667</v>
      </c>
      <c r="AO561" s="8" t="n">
        <v>15.99</v>
      </c>
      <c r="AP561" s="12" t="n">
        <f aca="false">IF(EF561&gt;0,Z561/EF561,0)</f>
        <v>0.68421052631579</v>
      </c>
      <c r="AQ561" s="8" t="n">
        <v>87</v>
      </c>
      <c r="AR561" s="8" t="n">
        <v>87</v>
      </c>
      <c r="AS561" s="8" t="n">
        <v>87</v>
      </c>
      <c r="AT561" s="8" t="n">
        <v>73</v>
      </c>
      <c r="AU561" s="8" t="n">
        <v>73</v>
      </c>
      <c r="AV561" s="8" t="n">
        <v>56</v>
      </c>
      <c r="AW561" s="8" t="n">
        <v>43</v>
      </c>
      <c r="AX561" s="8" t="n">
        <v>19</v>
      </c>
      <c r="AY561" s="8" t="n">
        <v>4</v>
      </c>
      <c r="AZ561" s="8" t="n">
        <v>5</v>
      </c>
      <c r="BA561" s="8" t="n">
        <f aca="false">AY561+AZ561</f>
        <v>9</v>
      </c>
      <c r="BB561" s="8" t="n">
        <v>4.28</v>
      </c>
      <c r="BC561" s="8" t="n">
        <v>39.6429</v>
      </c>
      <c r="BD561" s="19" t="n">
        <v>158.3</v>
      </c>
      <c r="BE561" s="19" t="n">
        <v>16.7972411353789</v>
      </c>
      <c r="BF561" s="19" t="n">
        <f aca="false">AQ561+BD561</f>
        <v>245.3</v>
      </c>
      <c r="BG561" s="19" t="n">
        <f aca="false">IF(AL561&gt;0,BF561/AL561*60,0)</f>
        <v>26.0288265982846</v>
      </c>
      <c r="BH561" s="8" t="n">
        <v>111</v>
      </c>
      <c r="BI561" s="8" t="n">
        <v>142</v>
      </c>
      <c r="BJ561" s="8" t="n">
        <v>274</v>
      </c>
      <c r="BK561" s="12" t="n">
        <f aca="false">BH561/(BH561+BJ561)</f>
        <v>0.288311688311688</v>
      </c>
      <c r="BL561" s="8" t="n">
        <v>123</v>
      </c>
      <c r="BM561" s="8" t="n">
        <v>123</v>
      </c>
      <c r="BN561" s="8" t="n">
        <v>46</v>
      </c>
      <c r="BO561" s="8" t="n">
        <f aca="false">BM561-BN561</f>
        <v>77</v>
      </c>
      <c r="BP561" s="8" t="n">
        <v>17</v>
      </c>
      <c r="BQ561" s="8" t="n">
        <v>12</v>
      </c>
      <c r="BR561" s="8" t="n">
        <v>16</v>
      </c>
      <c r="BS561" s="8" t="n">
        <v>42</v>
      </c>
      <c r="BT561" s="12" t="n">
        <f aca="false">BS561/(EA561+BS561)</f>
        <v>0.0780669144981413</v>
      </c>
      <c r="BU561" s="8" t="n">
        <v>226</v>
      </c>
      <c r="BV561" s="8" t="n">
        <v>232</v>
      </c>
      <c r="BW561" s="12" t="n">
        <f aca="false">IF(BU561+BV561&gt;0,BU561/(BU561+BV561),0)</f>
        <v>0.493449781659389</v>
      </c>
      <c r="BX561" s="8" t="n">
        <v>118</v>
      </c>
      <c r="BY561" s="8" t="n">
        <v>127</v>
      </c>
      <c r="BZ561" s="8" t="n">
        <v>64</v>
      </c>
      <c r="CA561" s="8" t="n">
        <v>58</v>
      </c>
      <c r="CB561" s="8" t="n">
        <v>44</v>
      </c>
      <c r="CC561" s="8" t="n">
        <v>47</v>
      </c>
      <c r="CD561" s="8" t="n">
        <v>48</v>
      </c>
      <c r="CE561" s="8" t="n">
        <v>62</v>
      </c>
      <c r="CF561" s="8" t="n">
        <v>102</v>
      </c>
      <c r="CG561" s="8" t="n">
        <v>102</v>
      </c>
      <c r="CH561" s="8" t="n">
        <v>134</v>
      </c>
      <c r="CI561" s="8" t="n">
        <v>123</v>
      </c>
      <c r="CJ561" s="8" t="n">
        <v>0</v>
      </c>
      <c r="CK561" s="8" t="n">
        <v>0</v>
      </c>
      <c r="CL561" s="8" t="n">
        <v>2</v>
      </c>
      <c r="CM561" s="8" t="n">
        <v>0</v>
      </c>
      <c r="CN561" s="8" t="n">
        <v>0</v>
      </c>
      <c r="CO561" s="8" t="n">
        <v>0</v>
      </c>
      <c r="CP561" s="8" t="n">
        <v>0</v>
      </c>
      <c r="CQ561" s="8" t="n">
        <v>1</v>
      </c>
      <c r="CR561" s="8" t="n">
        <v>0</v>
      </c>
      <c r="CS561" s="8" t="n">
        <v>0</v>
      </c>
      <c r="CT561" s="8" t="n">
        <v>1</v>
      </c>
      <c r="CU561" s="8" t="n">
        <v>0</v>
      </c>
      <c r="CV561" s="8" t="n">
        <v>0</v>
      </c>
      <c r="CW561" s="8" t="n">
        <v>3</v>
      </c>
      <c r="CX561" s="8" t="n">
        <v>0</v>
      </c>
      <c r="CY561" s="8" t="n">
        <v>0</v>
      </c>
      <c r="CZ561" s="8" t="n">
        <v>1</v>
      </c>
      <c r="DA561" s="8" t="n">
        <v>16</v>
      </c>
      <c r="DB561" s="8" t="n">
        <v>7</v>
      </c>
      <c r="DC561" s="8" t="n">
        <v>1</v>
      </c>
      <c r="DD561" s="8" t="n">
        <v>5</v>
      </c>
      <c r="DE561" s="8" t="n">
        <v>3</v>
      </c>
      <c r="DF561" s="8" t="n">
        <v>1</v>
      </c>
      <c r="DG561" s="8" t="n">
        <v>2</v>
      </c>
      <c r="DH561" s="8" t="n">
        <v>37</v>
      </c>
      <c r="DI561" s="8" t="n">
        <v>12</v>
      </c>
      <c r="DJ561" s="8" t="n">
        <v>2</v>
      </c>
      <c r="DK561" s="8" t="n">
        <v>12</v>
      </c>
      <c r="DL561" s="8" t="n">
        <v>8</v>
      </c>
      <c r="DM561" s="8" t="n">
        <v>4</v>
      </c>
      <c r="DN561" s="8" t="n">
        <v>7</v>
      </c>
      <c r="DO561" s="8" t="n">
        <v>3</v>
      </c>
      <c r="DP561" s="8" t="n">
        <v>4</v>
      </c>
      <c r="DQ561" s="8" t="n">
        <f aca="false">DJ561-DI561</f>
        <v>-10</v>
      </c>
      <c r="DR561" s="19" t="n">
        <v>-5.102</v>
      </c>
      <c r="DS561" s="8" t="n">
        <v>7</v>
      </c>
      <c r="DT561" s="8" t="n">
        <v>5</v>
      </c>
      <c r="DU561" s="8" t="n">
        <v>0</v>
      </c>
      <c r="DV561" s="8" t="n">
        <v>0</v>
      </c>
      <c r="DW561" s="8" t="n">
        <v>0</v>
      </c>
      <c r="DX561" s="8" t="n">
        <v>435</v>
      </c>
      <c r="DY561" s="8" t="n">
        <v>697</v>
      </c>
      <c r="DZ561" s="8" t="n">
        <v>332</v>
      </c>
      <c r="EA561" s="8" t="n">
        <v>496</v>
      </c>
      <c r="EB561" s="8" t="n">
        <v>243</v>
      </c>
      <c r="EC561" s="8" t="n">
        <v>365</v>
      </c>
      <c r="ED561" s="8" t="n">
        <v>18.69</v>
      </c>
      <c r="EE561" s="8" t="n">
        <v>32.04</v>
      </c>
      <c r="EF561" s="8" t="n">
        <v>19</v>
      </c>
      <c r="EG561" s="8" t="n">
        <v>32</v>
      </c>
      <c r="EH561" s="12" t="n">
        <f aca="false">EF561/EB561</f>
        <v>0.0781893004115226</v>
      </c>
      <c r="EI561" s="20" t="n">
        <f aca="false">1-EG561/EC561</f>
        <v>0.912328767123288</v>
      </c>
      <c r="EJ561" s="21" t="n">
        <f aca="false">EH561+EI561</f>
        <v>0.99051806753481</v>
      </c>
      <c r="EK561" s="8" t="n">
        <v>435</v>
      </c>
      <c r="EL561" s="8" t="n">
        <v>696</v>
      </c>
      <c r="EM561" s="8" t="n">
        <v>331</v>
      </c>
      <c r="EN561" s="8" t="n">
        <v>496</v>
      </c>
      <c r="EO561" s="8" t="n">
        <v>242</v>
      </c>
      <c r="EP561" s="8" t="n">
        <v>366</v>
      </c>
      <c r="EQ561" s="8" t="n">
        <v>19</v>
      </c>
      <c r="ER561" s="8" t="n">
        <v>33</v>
      </c>
      <c r="ES561" s="8" t="n">
        <v>188</v>
      </c>
      <c r="ET561" s="8" t="n">
        <v>308</v>
      </c>
      <c r="EU561" s="8" t="n">
        <v>76</v>
      </c>
      <c r="EV561" s="8" t="n">
        <v>118</v>
      </c>
      <c r="EW561" s="8" t="n">
        <v>7</v>
      </c>
      <c r="EX561" s="8" t="n">
        <v>18</v>
      </c>
      <c r="EY561" s="8" t="n">
        <v>34</v>
      </c>
      <c r="EZ561" s="8" t="n">
        <v>39</v>
      </c>
      <c r="FA561" s="8" t="n">
        <v>0.3</v>
      </c>
      <c r="FB561" s="8" t="n">
        <v>0.5</v>
      </c>
      <c r="FC561" s="8" t="n">
        <v>0.8</v>
      </c>
      <c r="FD561" s="19" t="n">
        <v>14.84</v>
      </c>
      <c r="FE561" s="18" t="n">
        <f aca="false">FD561/V561</f>
        <v>0.247333333333333</v>
      </c>
      <c r="FF561" s="8" t="n">
        <v>0.7295</v>
      </c>
      <c r="FG561" s="8" t="n">
        <v>-0.02</v>
      </c>
      <c r="FH561" s="8" t="n">
        <v>0.26</v>
      </c>
      <c r="FI561" s="8" t="n">
        <v>0.24</v>
      </c>
      <c r="FJ561" s="8" t="n">
        <v>1</v>
      </c>
      <c r="FK561" s="8" t="n">
        <v>0</v>
      </c>
      <c r="FL561" s="8" t="n">
        <v>0</v>
      </c>
      <c r="FM561" s="8" t="n">
        <f aca="false">BL561+BS561+AH561+DT561</f>
        <v>209</v>
      </c>
      <c r="FN561" s="19" t="n">
        <f aca="false">IF(DS561&gt;0,(BL561+BR561)/DS561,0)</f>
        <v>19.8571428571429</v>
      </c>
      <c r="FO561" s="12" t="n">
        <v>0.0254975124</v>
      </c>
      <c r="FP561" s="19" t="n">
        <f aca="false">Z561-AH561/10</f>
        <v>9.1</v>
      </c>
      <c r="FQ561" s="19" t="n">
        <f aca="false">Z561+DR561/5</f>
        <v>11.9796</v>
      </c>
      <c r="FR561" s="19" t="n">
        <f aca="false">(DX561+DY561)/AL561*60</f>
        <v>120.116721195508</v>
      </c>
      <c r="FS561" s="8" t="n">
        <v>6</v>
      </c>
      <c r="FT561" s="17" t="s">
        <v>563</v>
      </c>
      <c r="FU561" s="8" t="n">
        <v>212</v>
      </c>
      <c r="FV561" s="22"/>
      <c r="FW561" s="17" t="s">
        <v>280</v>
      </c>
      <c r="FX561" s="23" t="n">
        <v>700000</v>
      </c>
      <c r="FY561" s="23" t="n">
        <v>700000</v>
      </c>
      <c r="FZ561" s="8" t="n">
        <v>581</v>
      </c>
      <c r="GA561" s="8" t="n">
        <v>54</v>
      </c>
      <c r="GB561" s="8" t="n">
        <v>59</v>
      </c>
      <c r="GC561" s="8" t="n">
        <v>113</v>
      </c>
      <c r="GD561" s="8" t="n">
        <v>-39</v>
      </c>
      <c r="GE561" s="8" t="n">
        <v>703</v>
      </c>
      <c r="GF561" s="8" t="n">
        <v>697</v>
      </c>
      <c r="GG561" s="8" t="n">
        <v>6775</v>
      </c>
      <c r="GH561" s="8" t="n">
        <v>-0.7</v>
      </c>
      <c r="GI561" s="8" t="n">
        <v>6</v>
      </c>
      <c r="GJ561" s="8" t="n">
        <v>5.3</v>
      </c>
      <c r="GK561" s="8" t="n">
        <f aca="false">Z561-AH561/10</f>
        <v>9.1</v>
      </c>
      <c r="GL561" s="22"/>
      <c r="GM561" s="22"/>
      <c r="GN561" s="22"/>
      <c r="GO561" s="22"/>
      <c r="GP561" s="22"/>
    </row>
    <row r="562" customFormat="false" ht="13.65" hidden="false" customHeight="true" outlineLevel="0" collapsed="false">
      <c r="A562" s="16" t="n">
        <v>31188</v>
      </c>
      <c r="B562" s="17" t="s">
        <v>2688</v>
      </c>
      <c r="C562" s="17" t="s">
        <v>360</v>
      </c>
      <c r="D562" s="17" t="s">
        <v>283</v>
      </c>
      <c r="E562" s="17" t="s">
        <v>283</v>
      </c>
      <c r="F562" s="8" t="n">
        <v>71</v>
      </c>
      <c r="G562" s="8" t="n">
        <v>200</v>
      </c>
      <c r="H562" s="8" t="n">
        <v>2004</v>
      </c>
      <c r="I562" s="8" t="n">
        <v>7</v>
      </c>
      <c r="J562" s="8" t="n">
        <v>224</v>
      </c>
      <c r="K562" s="17" t="s">
        <v>263</v>
      </c>
      <c r="L562" s="8" t="n">
        <v>2007</v>
      </c>
      <c r="M562" s="8" t="n">
        <v>32</v>
      </c>
      <c r="N562" s="8" t="n">
        <v>11</v>
      </c>
      <c r="O562" s="8" t="n">
        <v>8471436</v>
      </c>
      <c r="P562" s="17" t="s">
        <v>2689</v>
      </c>
      <c r="Q562" s="17" t="s">
        <v>2690</v>
      </c>
      <c r="R562" s="17" t="s">
        <v>2691</v>
      </c>
      <c r="S562" s="17" t="s">
        <v>2648</v>
      </c>
      <c r="T562" s="17" t="s">
        <v>278</v>
      </c>
      <c r="U562" s="17" t="s">
        <v>917</v>
      </c>
      <c r="V562" s="8" t="n">
        <v>42</v>
      </c>
      <c r="W562" s="8" t="n">
        <v>4</v>
      </c>
      <c r="X562" s="8" t="n">
        <v>6</v>
      </c>
      <c r="Y562" s="8" t="n">
        <v>3</v>
      </c>
      <c r="Z562" s="8" t="n">
        <v>10</v>
      </c>
      <c r="AA562" s="8" t="n">
        <v>17</v>
      </c>
      <c r="AB562" s="8" t="n">
        <v>88</v>
      </c>
      <c r="AC562" s="18" t="n">
        <f aca="false">Z562/V562</f>
        <v>0.238095238095238</v>
      </c>
      <c r="AD562" s="19" t="n">
        <f aca="false">IF(FZ562&gt;V562,Z562-V562*(GC562-Z562)/(FZ562-V562),0)</f>
        <v>0.617954070981211</v>
      </c>
      <c r="AE562" s="19" t="n">
        <v>3.765</v>
      </c>
      <c r="AF562" s="8" t="n">
        <v>-4</v>
      </c>
      <c r="AG562" s="8" t="n">
        <v>1.3</v>
      </c>
      <c r="AH562" s="8" t="n">
        <v>21</v>
      </c>
      <c r="AI562" s="8" t="n">
        <v>1013</v>
      </c>
      <c r="AJ562" s="8" t="n">
        <v>44127</v>
      </c>
      <c r="AK562" s="19" t="n">
        <v>735.45</v>
      </c>
      <c r="AL562" s="8" t="n">
        <v>735.45</v>
      </c>
      <c r="AM562" s="8" t="n">
        <v>735</v>
      </c>
      <c r="AN562" s="18" t="n">
        <f aca="false">AJ562/60/V562</f>
        <v>17.5107142857143</v>
      </c>
      <c r="AO562" s="8" t="n">
        <v>29.36</v>
      </c>
      <c r="AP562" s="12" t="n">
        <f aca="false">IF(EF562&gt;0,Z562/EF562,0)</f>
        <v>0.333333333333333</v>
      </c>
      <c r="AQ562" s="8" t="n">
        <v>104</v>
      </c>
      <c r="AR562" s="8" t="n">
        <v>105</v>
      </c>
      <c r="AS562" s="8" t="n">
        <v>105</v>
      </c>
      <c r="AT562" s="8" t="n">
        <v>71</v>
      </c>
      <c r="AU562" s="8" t="n">
        <v>71</v>
      </c>
      <c r="AV562" s="8" t="n">
        <v>52</v>
      </c>
      <c r="AW562" s="8" t="n">
        <v>31</v>
      </c>
      <c r="AX562" s="8" t="n">
        <v>8</v>
      </c>
      <c r="AY562" s="8" t="n">
        <v>0</v>
      </c>
      <c r="AZ562" s="8" t="n">
        <v>6</v>
      </c>
      <c r="BA562" s="8" t="n">
        <f aca="false">AY562+AZ562</f>
        <v>6</v>
      </c>
      <c r="BB562" s="8" t="n">
        <v>2.98</v>
      </c>
      <c r="BC562" s="8" t="n">
        <v>51.8462</v>
      </c>
      <c r="BD562" s="19" t="n">
        <v>68.4</v>
      </c>
      <c r="BE562" s="19" t="n">
        <v>5.58025698551907</v>
      </c>
      <c r="BF562" s="19" t="n">
        <f aca="false">AQ562+BD562</f>
        <v>172.4</v>
      </c>
      <c r="BG562" s="19" t="n">
        <f aca="false">IF(AL562&gt;0,BF562/AL562*60,0)</f>
        <v>14.064858250051</v>
      </c>
      <c r="BH562" s="8" t="n">
        <v>199</v>
      </c>
      <c r="BI562" s="8" t="n">
        <v>250</v>
      </c>
      <c r="BJ562" s="8" t="n">
        <v>249</v>
      </c>
      <c r="BK562" s="12" t="n">
        <f aca="false">BH562/(BH562+BJ562)</f>
        <v>0.444196428571429</v>
      </c>
      <c r="BL562" s="8" t="n">
        <v>51</v>
      </c>
      <c r="BM562" s="8" t="n">
        <v>51</v>
      </c>
      <c r="BN562" s="8" t="n">
        <v>72</v>
      </c>
      <c r="BO562" s="8" t="n">
        <f aca="false">BM562-BN562</f>
        <v>-21</v>
      </c>
      <c r="BP562" s="8" t="n">
        <v>19</v>
      </c>
      <c r="BQ562" s="8" t="n">
        <v>20</v>
      </c>
      <c r="BR562" s="8" t="n">
        <v>14</v>
      </c>
      <c r="BS562" s="8" t="n">
        <v>53</v>
      </c>
      <c r="BT562" s="12" t="n">
        <f aca="false">BS562/(EA562+BS562)</f>
        <v>0.0832025117739403</v>
      </c>
      <c r="BU562" s="8" t="n">
        <v>0</v>
      </c>
      <c r="BV562" s="8" t="n">
        <v>0</v>
      </c>
      <c r="BW562" s="12" t="n">
        <f aca="false">IF(BU562+BV562&gt;0,BU562/(BU562+BV562),0)</f>
        <v>0</v>
      </c>
      <c r="BX562" s="8" t="n">
        <v>0</v>
      </c>
      <c r="BY562" s="8" t="n">
        <v>0</v>
      </c>
      <c r="BZ562" s="8" t="n">
        <v>0</v>
      </c>
      <c r="CA562" s="8" t="n">
        <v>0</v>
      </c>
      <c r="CB562" s="8" t="n">
        <v>0</v>
      </c>
      <c r="CC562" s="8" t="n">
        <v>0</v>
      </c>
      <c r="CD562" s="8" t="n">
        <v>0</v>
      </c>
      <c r="CE562" s="8" t="n">
        <v>0</v>
      </c>
      <c r="CF562" s="8" t="n">
        <v>0</v>
      </c>
      <c r="CG562" s="8" t="n">
        <v>0</v>
      </c>
      <c r="CH562" s="8" t="n">
        <v>0</v>
      </c>
      <c r="CI562" s="8" t="n">
        <v>0</v>
      </c>
      <c r="CJ562" s="8" t="n">
        <v>0</v>
      </c>
      <c r="CK562" s="8" t="n">
        <v>1</v>
      </c>
      <c r="CL562" s="8" t="n">
        <v>0</v>
      </c>
      <c r="CM562" s="8" t="n">
        <v>1</v>
      </c>
      <c r="CN562" s="8" t="n">
        <v>0</v>
      </c>
      <c r="CO562" s="8" t="n">
        <v>0</v>
      </c>
      <c r="CP562" s="8" t="n">
        <v>0</v>
      </c>
      <c r="CQ562" s="8" t="n">
        <v>1</v>
      </c>
      <c r="CR562" s="8" t="n">
        <v>0</v>
      </c>
      <c r="CS562" s="8" t="n">
        <v>0</v>
      </c>
      <c r="CT562" s="8" t="n">
        <v>0</v>
      </c>
      <c r="CU562" s="8" t="n">
        <v>1</v>
      </c>
      <c r="CV562" s="8" t="n">
        <v>0</v>
      </c>
      <c r="CW562" s="8" t="n">
        <v>2</v>
      </c>
      <c r="CX562" s="8" t="n">
        <v>0</v>
      </c>
      <c r="CY562" s="8" t="n">
        <v>0</v>
      </c>
      <c r="CZ562" s="8" t="n">
        <v>0</v>
      </c>
      <c r="DA562" s="8" t="n">
        <v>19</v>
      </c>
      <c r="DB562" s="8" t="n">
        <v>4</v>
      </c>
      <c r="DC562" s="8" t="n">
        <v>0</v>
      </c>
      <c r="DD562" s="8" t="n">
        <v>10</v>
      </c>
      <c r="DE562" s="8" t="n">
        <v>7</v>
      </c>
      <c r="DF562" s="8" t="n">
        <v>1</v>
      </c>
      <c r="DG562" s="8" t="n">
        <v>0</v>
      </c>
      <c r="DH562" s="8" t="n">
        <v>30</v>
      </c>
      <c r="DI562" s="8" t="n">
        <v>9</v>
      </c>
      <c r="DJ562" s="8" t="n">
        <v>8</v>
      </c>
      <c r="DK562" s="8" t="n">
        <v>9</v>
      </c>
      <c r="DL562" s="8" t="n">
        <v>8</v>
      </c>
      <c r="DM562" s="8" t="n">
        <v>1</v>
      </c>
      <c r="DN562" s="8" t="n">
        <v>9</v>
      </c>
      <c r="DO562" s="8" t="n">
        <v>8</v>
      </c>
      <c r="DP562" s="8" t="n">
        <v>1</v>
      </c>
      <c r="DQ562" s="8" t="n">
        <f aca="false">DJ562-DI562</f>
        <v>-1</v>
      </c>
      <c r="DR562" s="19" t="n">
        <v>2.913</v>
      </c>
      <c r="DS562" s="8" t="n">
        <v>8</v>
      </c>
      <c r="DT562" s="8" t="n">
        <v>1</v>
      </c>
      <c r="DU562" s="8" t="n">
        <v>0</v>
      </c>
      <c r="DV562" s="8" t="n">
        <v>0</v>
      </c>
      <c r="DW562" s="8" t="n">
        <v>0</v>
      </c>
      <c r="DX562" s="8" t="n">
        <v>618</v>
      </c>
      <c r="DY562" s="8" t="n">
        <v>767</v>
      </c>
      <c r="DZ562" s="8" t="n">
        <v>463</v>
      </c>
      <c r="EA562" s="8" t="n">
        <v>584</v>
      </c>
      <c r="EB562" s="8" t="n">
        <v>349</v>
      </c>
      <c r="EC562" s="8" t="n">
        <v>438</v>
      </c>
      <c r="ED562" s="8" t="n">
        <v>29.41</v>
      </c>
      <c r="EE562" s="8" t="n">
        <v>37.74</v>
      </c>
      <c r="EF562" s="8" t="n">
        <v>30</v>
      </c>
      <c r="EG562" s="8" t="n">
        <v>43</v>
      </c>
      <c r="EH562" s="12" t="n">
        <f aca="false">EF562/EB562</f>
        <v>0.0859598853868195</v>
      </c>
      <c r="EI562" s="20" t="n">
        <f aca="false">1-EG562/EC562</f>
        <v>0.901826484018265</v>
      </c>
      <c r="EJ562" s="21" t="n">
        <f aca="false">EH562+EI562</f>
        <v>0.987786369405084</v>
      </c>
      <c r="EK562" s="8" t="n">
        <v>620</v>
      </c>
      <c r="EL562" s="8" t="n">
        <v>766</v>
      </c>
      <c r="EM562" s="8" t="n">
        <v>465</v>
      </c>
      <c r="EN562" s="8" t="n">
        <v>583</v>
      </c>
      <c r="EO562" s="8" t="n">
        <v>353</v>
      </c>
      <c r="EP562" s="8" t="n">
        <v>437</v>
      </c>
      <c r="EQ562" s="8" t="n">
        <v>29</v>
      </c>
      <c r="ER562" s="8" t="n">
        <v>43</v>
      </c>
      <c r="ES562" s="8" t="n">
        <v>310</v>
      </c>
      <c r="ET562" s="8" t="n">
        <v>395</v>
      </c>
      <c r="EU562" s="8" t="n">
        <v>120</v>
      </c>
      <c r="EV562" s="8" t="n">
        <v>166</v>
      </c>
      <c r="EW562" s="8" t="n">
        <v>13</v>
      </c>
      <c r="EX562" s="8" t="n">
        <v>22</v>
      </c>
      <c r="EY562" s="8" t="n">
        <v>53</v>
      </c>
      <c r="EZ562" s="8" t="n">
        <v>52</v>
      </c>
      <c r="FA562" s="8" t="n">
        <v>0.5</v>
      </c>
      <c r="FB562" s="8" t="n">
        <v>1.2</v>
      </c>
      <c r="FC562" s="8" t="n">
        <v>1.7</v>
      </c>
      <c r="FD562" s="19" t="n">
        <v>9.9</v>
      </c>
      <c r="FE562" s="18" t="n">
        <f aca="false">FD562/V562</f>
        <v>0.235714285714286</v>
      </c>
      <c r="FF562" s="8" t="n">
        <v>0.7716</v>
      </c>
      <c r="FG562" s="8" t="n">
        <v>0.29</v>
      </c>
      <c r="FH562" s="8" t="n">
        <v>-0.04</v>
      </c>
      <c r="FI562" s="8" t="n">
        <v>0.25</v>
      </c>
      <c r="FJ562" s="22"/>
      <c r="FK562" s="22"/>
      <c r="FL562" s="22"/>
      <c r="FM562" s="8" t="n">
        <f aca="false">BL562+BS562+AH562+DT562</f>
        <v>126</v>
      </c>
      <c r="FN562" s="19" t="n">
        <f aca="false">IF(DS562&gt;0,(BL562+BR562)/DS562,0)</f>
        <v>8.125</v>
      </c>
      <c r="FO562" s="12" t="n">
        <v>0.0293591121</v>
      </c>
      <c r="FP562" s="19" t="n">
        <f aca="false">Z562-AH562/10</f>
        <v>7.9</v>
      </c>
      <c r="FQ562" s="19" t="n">
        <f aca="false">Z562+DR562/5</f>
        <v>10.5826</v>
      </c>
      <c r="FR562" s="19" t="n">
        <f aca="false">(DX562+DY562)/AL562*60</f>
        <v>112.992045686315</v>
      </c>
      <c r="FS562" s="8" t="n">
        <v>6</v>
      </c>
      <c r="FT562" s="17" t="s">
        <v>358</v>
      </c>
      <c r="FU562" s="8" t="n">
        <v>250</v>
      </c>
      <c r="FV562" s="17" t="s">
        <v>427</v>
      </c>
      <c r="FW562" s="17" t="s">
        <v>280</v>
      </c>
      <c r="FX562" s="23" t="n">
        <v>2500000</v>
      </c>
      <c r="FY562" s="23" t="n">
        <v>2250000</v>
      </c>
      <c r="FZ562" s="8" t="n">
        <v>521</v>
      </c>
      <c r="GA562" s="8" t="n">
        <v>25</v>
      </c>
      <c r="GB562" s="8" t="n">
        <v>92</v>
      </c>
      <c r="GC562" s="8" t="n">
        <v>117</v>
      </c>
      <c r="GD562" s="8" t="n">
        <v>-12</v>
      </c>
      <c r="GE562" s="8" t="n">
        <v>203</v>
      </c>
      <c r="GF562" s="8" t="n">
        <v>593</v>
      </c>
      <c r="GG562" s="8" t="n">
        <v>9547</v>
      </c>
      <c r="GH562" s="8" t="n">
        <v>3.9</v>
      </c>
      <c r="GI562" s="8" t="n">
        <v>18.7</v>
      </c>
      <c r="GJ562" s="8" t="n">
        <v>22.6</v>
      </c>
      <c r="GK562" s="8" t="n">
        <f aca="false">Z562-AH562/10</f>
        <v>7.9</v>
      </c>
      <c r="GL562" s="22"/>
      <c r="GM562" s="22"/>
      <c r="GN562" s="22"/>
      <c r="GO562" s="22"/>
      <c r="GP562" s="22"/>
    </row>
    <row r="563" customFormat="false" ht="13.65" hidden="false" customHeight="true" outlineLevel="0" collapsed="false">
      <c r="A563" s="16" t="n">
        <v>32110</v>
      </c>
      <c r="B563" s="17" t="s">
        <v>1889</v>
      </c>
      <c r="C563" s="17" t="s">
        <v>455</v>
      </c>
      <c r="D563" s="17" t="s">
        <v>262</v>
      </c>
      <c r="E563" s="17" t="s">
        <v>262</v>
      </c>
      <c r="F563" s="8" t="n">
        <v>73</v>
      </c>
      <c r="G563" s="8" t="n">
        <v>207</v>
      </c>
      <c r="H563" s="22"/>
      <c r="I563" s="22"/>
      <c r="J563" s="22"/>
      <c r="K563" s="17" t="s">
        <v>263</v>
      </c>
      <c r="L563" s="8" t="n">
        <v>2012</v>
      </c>
      <c r="M563" s="8" t="n">
        <v>30</v>
      </c>
      <c r="N563" s="8" t="n">
        <v>6</v>
      </c>
      <c r="O563" s="8" t="n">
        <v>8475625</v>
      </c>
      <c r="P563" s="17" t="s">
        <v>2692</v>
      </c>
      <c r="Q563" s="17" t="s">
        <v>2693</v>
      </c>
      <c r="R563" s="17" t="s">
        <v>2694</v>
      </c>
      <c r="S563" s="17" t="s">
        <v>2648</v>
      </c>
      <c r="T563" s="17" t="s">
        <v>278</v>
      </c>
      <c r="U563" s="17" t="s">
        <v>488</v>
      </c>
      <c r="V563" s="8" t="n">
        <v>50</v>
      </c>
      <c r="W563" s="8" t="n">
        <v>2</v>
      </c>
      <c r="X563" s="8" t="n">
        <v>6</v>
      </c>
      <c r="Y563" s="8" t="n">
        <v>2</v>
      </c>
      <c r="Z563" s="8" t="n">
        <v>8</v>
      </c>
      <c r="AA563" s="8" t="n">
        <v>18</v>
      </c>
      <c r="AB563" s="8" t="n">
        <v>56</v>
      </c>
      <c r="AC563" s="18" t="n">
        <f aca="false">Z563/V563</f>
        <v>0.16</v>
      </c>
      <c r="AD563" s="19" t="n">
        <f aca="false">IF(FZ563&gt;V563,Z563-V563*(GC563-Z563)/(FZ563-V563),0)</f>
        <v>-5.97379912663756</v>
      </c>
      <c r="AE563" s="19" t="n">
        <v>2.838</v>
      </c>
      <c r="AF563" s="8" t="n">
        <v>2</v>
      </c>
      <c r="AG563" s="8" t="n">
        <v>-3.5</v>
      </c>
      <c r="AH563" s="8" t="n">
        <v>8</v>
      </c>
      <c r="AI563" s="8" t="n">
        <v>940</v>
      </c>
      <c r="AJ563" s="8" t="n">
        <v>40296</v>
      </c>
      <c r="AK563" s="19" t="n">
        <v>671.6</v>
      </c>
      <c r="AL563" s="8" t="n">
        <v>671.6</v>
      </c>
      <c r="AM563" s="8" t="n">
        <v>672</v>
      </c>
      <c r="AN563" s="18" t="n">
        <f aca="false">AJ563/60/V563</f>
        <v>13.432</v>
      </c>
      <c r="AO563" s="8" t="n">
        <v>22.73</v>
      </c>
      <c r="AP563" s="12" t="n">
        <f aca="false">IF(EF563&gt;0,Z563/EF563,0)</f>
        <v>0.32</v>
      </c>
      <c r="AQ563" s="8" t="n">
        <v>145</v>
      </c>
      <c r="AR563" s="8" t="n">
        <v>145</v>
      </c>
      <c r="AS563" s="8" t="n">
        <v>145</v>
      </c>
      <c r="AT563" s="8" t="n">
        <v>91</v>
      </c>
      <c r="AU563" s="8" t="n">
        <v>91</v>
      </c>
      <c r="AV563" s="8" t="n">
        <v>62</v>
      </c>
      <c r="AW563" s="8" t="n">
        <v>41</v>
      </c>
      <c r="AX563" s="8" t="n">
        <v>4</v>
      </c>
      <c r="AY563" s="8" t="n">
        <v>4</v>
      </c>
      <c r="AZ563" s="8" t="n">
        <v>8</v>
      </c>
      <c r="BA563" s="8" t="n">
        <f aca="false">AY563+AZ563</f>
        <v>12</v>
      </c>
      <c r="BB563" s="8" t="n">
        <v>2.35</v>
      </c>
      <c r="BC563" s="8" t="n">
        <v>58.7097</v>
      </c>
      <c r="BD563" s="19" t="n">
        <v>50.2</v>
      </c>
      <c r="BE563" s="19" t="n">
        <v>4.48481238832638</v>
      </c>
      <c r="BF563" s="19" t="n">
        <f aca="false">AQ563+BD563</f>
        <v>195.2</v>
      </c>
      <c r="BG563" s="19" t="n">
        <f aca="false">IF(AL563&gt;0,BF563/AL563*60,0)</f>
        <v>17.4389517569982</v>
      </c>
      <c r="BH563" s="8" t="n">
        <v>202</v>
      </c>
      <c r="BI563" s="8" t="n">
        <v>214</v>
      </c>
      <c r="BJ563" s="8" t="n">
        <v>225</v>
      </c>
      <c r="BK563" s="12" t="n">
        <f aca="false">BH563/(BH563+BJ563)</f>
        <v>0.473067915690866</v>
      </c>
      <c r="BL563" s="8" t="n">
        <v>78</v>
      </c>
      <c r="BM563" s="8" t="n">
        <v>78</v>
      </c>
      <c r="BN563" s="8" t="n">
        <v>89</v>
      </c>
      <c r="BO563" s="8" t="n">
        <f aca="false">BM563-BN563</f>
        <v>-11</v>
      </c>
      <c r="BP563" s="8" t="n">
        <v>29</v>
      </c>
      <c r="BQ563" s="8" t="n">
        <v>16</v>
      </c>
      <c r="BR563" s="8" t="n">
        <v>10</v>
      </c>
      <c r="BS563" s="8" t="n">
        <v>54</v>
      </c>
      <c r="BT563" s="12" t="n">
        <f aca="false">BS563/(EA563+BS563)</f>
        <v>0.104046242774566</v>
      </c>
      <c r="BU563" s="8" t="n">
        <v>0</v>
      </c>
      <c r="BV563" s="8" t="n">
        <v>0</v>
      </c>
      <c r="BW563" s="12" t="n">
        <f aca="false">IF(BU563+BV563&gt;0,BU563/(BU563+BV563),0)</f>
        <v>0</v>
      </c>
      <c r="BX563" s="8" t="n">
        <v>0</v>
      </c>
      <c r="BY563" s="8" t="n">
        <v>0</v>
      </c>
      <c r="BZ563" s="8" t="n">
        <v>0</v>
      </c>
      <c r="CA563" s="8" t="n">
        <v>0</v>
      </c>
      <c r="CB563" s="8" t="n">
        <v>0</v>
      </c>
      <c r="CC563" s="8" t="n">
        <v>0</v>
      </c>
      <c r="CD563" s="8" t="n">
        <v>0</v>
      </c>
      <c r="CE563" s="8" t="n">
        <v>0</v>
      </c>
      <c r="CF563" s="8" t="n">
        <v>0</v>
      </c>
      <c r="CG563" s="8" t="n">
        <v>0</v>
      </c>
      <c r="CH563" s="8" t="n">
        <v>0</v>
      </c>
      <c r="CI563" s="8" t="n">
        <v>0</v>
      </c>
      <c r="CJ563" s="8" t="n">
        <v>0</v>
      </c>
      <c r="CK563" s="8" t="n">
        <v>0</v>
      </c>
      <c r="CL563" s="8" t="n">
        <v>1</v>
      </c>
      <c r="CM563" s="8" t="n">
        <v>0</v>
      </c>
      <c r="CN563" s="8" t="n">
        <v>0</v>
      </c>
      <c r="CO563" s="8" t="n">
        <v>0</v>
      </c>
      <c r="CP563" s="8" t="n">
        <v>0</v>
      </c>
      <c r="CQ563" s="8" t="n">
        <v>0</v>
      </c>
      <c r="CR563" s="8" t="n">
        <v>0</v>
      </c>
      <c r="CS563" s="8" t="n">
        <v>1</v>
      </c>
      <c r="CT563" s="8" t="n">
        <v>0</v>
      </c>
      <c r="CU563" s="8" t="n">
        <v>0</v>
      </c>
      <c r="CV563" s="8" t="n">
        <v>0</v>
      </c>
      <c r="CW563" s="8" t="n">
        <v>1</v>
      </c>
      <c r="CX563" s="8" t="n">
        <v>0</v>
      </c>
      <c r="CY563" s="8" t="n">
        <v>2</v>
      </c>
      <c r="CZ563" s="8" t="n">
        <v>5</v>
      </c>
      <c r="DA563" s="8" t="n">
        <v>22</v>
      </c>
      <c r="DB563" s="8" t="n">
        <v>3</v>
      </c>
      <c r="DC563" s="8" t="n">
        <v>0</v>
      </c>
      <c r="DD563" s="8" t="n">
        <v>21</v>
      </c>
      <c r="DE563" s="8" t="n">
        <v>10</v>
      </c>
      <c r="DF563" s="8" t="n">
        <v>0</v>
      </c>
      <c r="DG563" s="8" t="n">
        <v>0</v>
      </c>
      <c r="DH563" s="8" t="n">
        <v>28</v>
      </c>
      <c r="DI563" s="8" t="n">
        <v>4</v>
      </c>
      <c r="DJ563" s="8" t="n">
        <v>3</v>
      </c>
      <c r="DK563" s="8" t="n">
        <v>4</v>
      </c>
      <c r="DL563" s="8" t="n">
        <v>4</v>
      </c>
      <c r="DM563" s="8" t="n">
        <v>0</v>
      </c>
      <c r="DN563" s="8" t="n">
        <v>3</v>
      </c>
      <c r="DO563" s="8" t="n">
        <v>3</v>
      </c>
      <c r="DP563" s="8" t="n">
        <v>0</v>
      </c>
      <c r="DQ563" s="8" t="n">
        <f aca="false">DJ563-DI563</f>
        <v>-1</v>
      </c>
      <c r="DR563" s="19" t="n">
        <v>-0.051</v>
      </c>
      <c r="DS563" s="8" t="n">
        <v>4</v>
      </c>
      <c r="DT563" s="8" t="n">
        <v>0</v>
      </c>
      <c r="DU563" s="8" t="n">
        <v>0</v>
      </c>
      <c r="DV563" s="8" t="n">
        <v>0</v>
      </c>
      <c r="DW563" s="8" t="n">
        <v>0</v>
      </c>
      <c r="DX563" s="8" t="n">
        <v>615</v>
      </c>
      <c r="DY563" s="8" t="n">
        <v>629</v>
      </c>
      <c r="DZ563" s="8" t="n">
        <v>456</v>
      </c>
      <c r="EA563" s="8" t="n">
        <v>465</v>
      </c>
      <c r="EB563" s="8" t="n">
        <v>310</v>
      </c>
      <c r="EC563" s="8" t="n">
        <v>347</v>
      </c>
      <c r="ED563" s="8" t="n">
        <v>22.66</v>
      </c>
      <c r="EE563" s="8" t="n">
        <v>26.23</v>
      </c>
      <c r="EF563" s="8" t="n">
        <v>25</v>
      </c>
      <c r="EG563" s="8" t="n">
        <v>27</v>
      </c>
      <c r="EH563" s="12" t="n">
        <f aca="false">EF563/EB563</f>
        <v>0.0806451612903226</v>
      </c>
      <c r="EI563" s="20" t="n">
        <f aca="false">1-EG563/EC563</f>
        <v>0.922190201729106</v>
      </c>
      <c r="EJ563" s="21" t="n">
        <f aca="false">EH563+EI563</f>
        <v>1.00283536301943</v>
      </c>
      <c r="EK563" s="8" t="n">
        <v>616</v>
      </c>
      <c r="EL563" s="8" t="n">
        <v>630</v>
      </c>
      <c r="EM563" s="8" t="n">
        <v>458</v>
      </c>
      <c r="EN563" s="8" t="n">
        <v>466</v>
      </c>
      <c r="EO563" s="8" t="n">
        <v>313</v>
      </c>
      <c r="EP563" s="8" t="n">
        <v>348</v>
      </c>
      <c r="EQ563" s="8" t="n">
        <v>25</v>
      </c>
      <c r="ER563" s="8" t="n">
        <v>27</v>
      </c>
      <c r="ES563" s="8" t="n">
        <v>286</v>
      </c>
      <c r="ET563" s="8" t="n">
        <v>311</v>
      </c>
      <c r="EU563" s="8" t="n">
        <v>110</v>
      </c>
      <c r="EV563" s="8" t="n">
        <v>113</v>
      </c>
      <c r="EW563" s="8" t="n">
        <v>15</v>
      </c>
      <c r="EX563" s="8" t="n">
        <v>16</v>
      </c>
      <c r="EY563" s="8" t="n">
        <v>58</v>
      </c>
      <c r="EZ563" s="8" t="n">
        <v>58</v>
      </c>
      <c r="FA563" s="8" t="n">
        <v>0.2</v>
      </c>
      <c r="FB563" s="8" t="n">
        <v>1.4</v>
      </c>
      <c r="FC563" s="8" t="n">
        <v>1.6</v>
      </c>
      <c r="FD563" s="19" t="n">
        <v>13</v>
      </c>
      <c r="FE563" s="18" t="n">
        <f aca="false">FD563/V563</f>
        <v>0.26</v>
      </c>
      <c r="FF563" s="8" t="n">
        <v>0.1688</v>
      </c>
      <c r="FG563" s="8" t="n">
        <v>-0.08</v>
      </c>
      <c r="FH563" s="8" t="n">
        <v>0.2</v>
      </c>
      <c r="FI563" s="8" t="n">
        <v>0.12</v>
      </c>
      <c r="FJ563" s="22"/>
      <c r="FK563" s="22"/>
      <c r="FL563" s="22"/>
      <c r="FM563" s="8" t="n">
        <f aca="false">BL563+BS563+AH563+DT563</f>
        <v>140</v>
      </c>
      <c r="FN563" s="19" t="n">
        <f aca="false">IF(DS563&gt;0,(BL563+BR563)/DS563,0)</f>
        <v>22</v>
      </c>
      <c r="FO563" s="12" t="n">
        <v>0.0126640927</v>
      </c>
      <c r="FP563" s="19" t="n">
        <f aca="false">Z563-AH563/10</f>
        <v>7.2</v>
      </c>
      <c r="FQ563" s="19" t="n">
        <f aca="false">Z563+DR563/5</f>
        <v>7.9898</v>
      </c>
      <c r="FR563" s="19" t="n">
        <f aca="false">(DX563+DY563)/AL563*60</f>
        <v>111.137581893985</v>
      </c>
      <c r="FS563" s="22"/>
      <c r="FT563" s="22"/>
      <c r="FU563" s="22"/>
      <c r="FV563" s="22"/>
      <c r="FW563" s="17" t="s">
        <v>280</v>
      </c>
      <c r="FX563" s="23" t="n">
        <v>650000</v>
      </c>
      <c r="FY563" s="23" t="n">
        <v>650000</v>
      </c>
      <c r="FZ563" s="8" t="n">
        <v>279</v>
      </c>
      <c r="GA563" s="8" t="n">
        <v>21</v>
      </c>
      <c r="GB563" s="8" t="n">
        <v>51</v>
      </c>
      <c r="GC563" s="8" t="n">
        <v>72</v>
      </c>
      <c r="GD563" s="8" t="n">
        <v>19</v>
      </c>
      <c r="GE563" s="8" t="n">
        <v>97</v>
      </c>
      <c r="GF563" s="8" t="n">
        <v>482</v>
      </c>
      <c r="GG563" s="8" t="n">
        <v>4700</v>
      </c>
      <c r="GH563" s="8" t="n">
        <v>4.5</v>
      </c>
      <c r="GI563" s="8" t="n">
        <v>11.5</v>
      </c>
      <c r="GJ563" s="8" t="n">
        <v>16</v>
      </c>
      <c r="GK563" s="8" t="n">
        <f aca="false">Z563-AH563/10</f>
        <v>7.2</v>
      </c>
      <c r="GL563" s="22"/>
      <c r="GM563" s="22"/>
      <c r="GN563" s="22"/>
      <c r="GO563" s="22"/>
      <c r="GP563" s="22"/>
    </row>
    <row r="564" customFormat="false" ht="13.65" hidden="false" customHeight="true" outlineLevel="0" collapsed="false">
      <c r="A564" s="16" t="n">
        <v>32636</v>
      </c>
      <c r="B564" s="17" t="s">
        <v>271</v>
      </c>
      <c r="C564" s="17" t="s">
        <v>272</v>
      </c>
      <c r="D564" s="17" t="s">
        <v>262</v>
      </c>
      <c r="E564" s="17" t="s">
        <v>262</v>
      </c>
      <c r="F564" s="8" t="n">
        <v>75</v>
      </c>
      <c r="G564" s="8" t="n">
        <v>220</v>
      </c>
      <c r="H564" s="8" t="n">
        <v>2008</v>
      </c>
      <c r="I564" s="8" t="n">
        <v>5</v>
      </c>
      <c r="J564" s="8" t="n">
        <v>148</v>
      </c>
      <c r="K564" s="17" t="s">
        <v>263</v>
      </c>
      <c r="L564" s="8" t="n">
        <v>2009</v>
      </c>
      <c r="M564" s="8" t="n">
        <v>28</v>
      </c>
      <c r="N564" s="8" t="n">
        <v>9</v>
      </c>
      <c r="O564" s="8" t="n">
        <v>8474709</v>
      </c>
      <c r="P564" s="17" t="s">
        <v>2695</v>
      </c>
      <c r="Q564" s="17" t="s">
        <v>2696</v>
      </c>
      <c r="R564" s="17" t="s">
        <v>2628</v>
      </c>
      <c r="S564" s="17" t="s">
        <v>2648</v>
      </c>
      <c r="T564" s="17" t="s">
        <v>268</v>
      </c>
      <c r="U564" s="17" t="s">
        <v>514</v>
      </c>
      <c r="V564" s="8" t="n">
        <v>50</v>
      </c>
      <c r="W564" s="8" t="n">
        <v>3</v>
      </c>
      <c r="X564" s="8" t="n">
        <v>9</v>
      </c>
      <c r="Y564" s="8" t="n">
        <v>5</v>
      </c>
      <c r="Z564" s="8" t="n">
        <v>12</v>
      </c>
      <c r="AA564" s="8" t="n">
        <v>18</v>
      </c>
      <c r="AB564" s="8" t="n">
        <v>57</v>
      </c>
      <c r="AC564" s="18" t="n">
        <f aca="false">Z564/V564</f>
        <v>0.24</v>
      </c>
      <c r="AD564" s="19" t="n">
        <f aca="false">IF(FZ564&gt;V564,Z564-V564*(GC564-Z564)/(FZ564-V564),0)</f>
        <v>2.67307692307692</v>
      </c>
      <c r="AE564" s="19" t="n">
        <v>4.243</v>
      </c>
      <c r="AF564" s="8" t="n">
        <v>0</v>
      </c>
      <c r="AG564" s="8" t="n">
        <v>1.5</v>
      </c>
      <c r="AH564" s="8" t="n">
        <v>50</v>
      </c>
      <c r="AI564" s="8" t="n">
        <v>604</v>
      </c>
      <c r="AJ564" s="8" t="n">
        <v>23965</v>
      </c>
      <c r="AK564" s="19" t="n">
        <v>399.41666666667</v>
      </c>
      <c r="AL564" s="8" t="n">
        <v>399.42</v>
      </c>
      <c r="AM564" s="8" t="n">
        <v>399</v>
      </c>
      <c r="AN564" s="18" t="n">
        <f aca="false">AJ564/60/V564</f>
        <v>7.98833333333333</v>
      </c>
      <c r="AO564" s="8" t="n">
        <v>13.62</v>
      </c>
      <c r="AP564" s="12" t="n">
        <f aca="false">IF(EF564&gt;0,Z564/EF564,0)</f>
        <v>0.631578947368421</v>
      </c>
      <c r="AQ564" s="8" t="n">
        <v>79</v>
      </c>
      <c r="AR564" s="8" t="n">
        <v>79</v>
      </c>
      <c r="AS564" s="8" t="n">
        <v>79</v>
      </c>
      <c r="AT564" s="8" t="n">
        <v>64</v>
      </c>
      <c r="AU564" s="8" t="n">
        <v>64</v>
      </c>
      <c r="AV564" s="8" t="n">
        <v>46</v>
      </c>
      <c r="AW564" s="8" t="n">
        <v>45</v>
      </c>
      <c r="AX564" s="8" t="n">
        <v>25</v>
      </c>
      <c r="AY564" s="8" t="n">
        <v>4</v>
      </c>
      <c r="AZ564" s="8" t="n">
        <v>2</v>
      </c>
      <c r="BA564" s="8" t="n">
        <f aca="false">AY564+AZ564</f>
        <v>6</v>
      </c>
      <c r="BB564" s="8" t="n">
        <v>3.92</v>
      </c>
      <c r="BC564" s="8" t="n">
        <v>33.3478</v>
      </c>
      <c r="BD564" s="19" t="n">
        <v>117.7</v>
      </c>
      <c r="BE564" s="19" t="n">
        <v>17.6807844773627</v>
      </c>
      <c r="BF564" s="19" t="n">
        <f aca="false">AQ564+BD564</f>
        <v>196.7</v>
      </c>
      <c r="BG564" s="19" t="n">
        <f aca="false">IF(AL564&gt;0,BF564/AL564*60,0)</f>
        <v>29.5478443743428</v>
      </c>
      <c r="BH564" s="8" t="n">
        <v>79</v>
      </c>
      <c r="BI564" s="8" t="n">
        <v>168</v>
      </c>
      <c r="BJ564" s="8" t="n">
        <v>108</v>
      </c>
      <c r="BK564" s="12" t="n">
        <f aca="false">BH564/(BH564+BJ564)</f>
        <v>0.422459893048128</v>
      </c>
      <c r="BL564" s="8" t="n">
        <v>147</v>
      </c>
      <c r="BM564" s="8" t="n">
        <v>147</v>
      </c>
      <c r="BN564" s="8" t="n">
        <v>37</v>
      </c>
      <c r="BO564" s="8" t="n">
        <f aca="false">BM564-BN564</f>
        <v>110</v>
      </c>
      <c r="BP564" s="8" t="n">
        <v>18</v>
      </c>
      <c r="BQ564" s="8" t="n">
        <v>7</v>
      </c>
      <c r="BR564" s="8" t="n">
        <v>6</v>
      </c>
      <c r="BS564" s="8" t="n">
        <v>9</v>
      </c>
      <c r="BT564" s="12" t="n">
        <f aca="false">BS564/(EA564+BS564)</f>
        <v>0.03</v>
      </c>
      <c r="BU564" s="8" t="n">
        <v>12</v>
      </c>
      <c r="BV564" s="8" t="n">
        <v>4</v>
      </c>
      <c r="BW564" s="12" t="n">
        <f aca="false">IF(BU564+BV564&gt;0,BU564/(BU564+BV564),0)</f>
        <v>0.75</v>
      </c>
      <c r="BX564" s="8" t="n">
        <v>3</v>
      </c>
      <c r="BY564" s="8" t="n">
        <v>2</v>
      </c>
      <c r="BZ564" s="8" t="n">
        <v>7</v>
      </c>
      <c r="CA564" s="8" t="n">
        <v>1</v>
      </c>
      <c r="CB564" s="8" t="n">
        <v>2</v>
      </c>
      <c r="CC564" s="8" t="n">
        <v>1</v>
      </c>
      <c r="CD564" s="8" t="n">
        <v>4</v>
      </c>
      <c r="CE564" s="8" t="n">
        <v>2</v>
      </c>
      <c r="CF564" s="8" t="n">
        <v>6</v>
      </c>
      <c r="CG564" s="8" t="n">
        <v>0</v>
      </c>
      <c r="CH564" s="8" t="n">
        <v>8</v>
      </c>
      <c r="CI564" s="8" t="n">
        <v>3</v>
      </c>
      <c r="CJ564" s="8" t="n">
        <v>0</v>
      </c>
      <c r="CK564" s="8" t="n">
        <v>0</v>
      </c>
      <c r="CL564" s="8" t="n">
        <v>1</v>
      </c>
      <c r="CM564" s="8" t="n">
        <v>0</v>
      </c>
      <c r="CN564" s="8" t="n">
        <v>0</v>
      </c>
      <c r="CO564" s="8" t="n">
        <v>0</v>
      </c>
      <c r="CP564" s="8" t="n">
        <v>0</v>
      </c>
      <c r="CQ564" s="8" t="n">
        <v>1</v>
      </c>
      <c r="CR564" s="8" t="n">
        <v>0</v>
      </c>
      <c r="CS564" s="8" t="n">
        <v>1</v>
      </c>
      <c r="CT564" s="8" t="n">
        <v>0</v>
      </c>
      <c r="CU564" s="8" t="n">
        <v>0</v>
      </c>
      <c r="CV564" s="8" t="n">
        <v>0</v>
      </c>
      <c r="CW564" s="8" t="n">
        <v>1</v>
      </c>
      <c r="CX564" s="8" t="n">
        <v>0</v>
      </c>
      <c r="CY564" s="8" t="n">
        <v>0</v>
      </c>
      <c r="CZ564" s="8" t="n">
        <v>1</v>
      </c>
      <c r="DA564" s="8" t="n">
        <v>17</v>
      </c>
      <c r="DB564" s="8" t="n">
        <v>7</v>
      </c>
      <c r="DC564" s="8" t="n">
        <v>0</v>
      </c>
      <c r="DD564" s="8" t="n">
        <v>2</v>
      </c>
      <c r="DE564" s="8" t="n">
        <v>10</v>
      </c>
      <c r="DF564" s="8" t="n">
        <v>6</v>
      </c>
      <c r="DG564" s="8" t="n">
        <v>1</v>
      </c>
      <c r="DH564" s="8" t="n">
        <v>20</v>
      </c>
      <c r="DI564" s="8" t="n">
        <v>16</v>
      </c>
      <c r="DJ564" s="8" t="n">
        <v>6</v>
      </c>
      <c r="DK564" s="8" t="n">
        <v>16</v>
      </c>
      <c r="DL564" s="8" t="n">
        <v>11</v>
      </c>
      <c r="DM564" s="8" t="n">
        <v>5</v>
      </c>
      <c r="DN564" s="8" t="n">
        <v>11</v>
      </c>
      <c r="DO564" s="8" t="n">
        <v>5</v>
      </c>
      <c r="DP564" s="8" t="n">
        <v>6</v>
      </c>
      <c r="DQ564" s="8" t="n">
        <f aca="false">DJ564-DI564</f>
        <v>-10</v>
      </c>
      <c r="DR564" s="19" t="n">
        <v>-4.411</v>
      </c>
      <c r="DS564" s="8" t="n">
        <v>10</v>
      </c>
      <c r="DT564" s="8" t="n">
        <v>6</v>
      </c>
      <c r="DU564" s="8" t="n">
        <v>0</v>
      </c>
      <c r="DV564" s="8" t="n">
        <v>0</v>
      </c>
      <c r="DW564" s="8" t="n">
        <v>0</v>
      </c>
      <c r="DX564" s="8" t="n">
        <v>358</v>
      </c>
      <c r="DY564" s="8" t="n">
        <v>372</v>
      </c>
      <c r="DZ564" s="8" t="n">
        <v>273</v>
      </c>
      <c r="EA564" s="8" t="n">
        <v>291</v>
      </c>
      <c r="EB564" s="8" t="n">
        <v>196</v>
      </c>
      <c r="EC564" s="8" t="n">
        <v>207</v>
      </c>
      <c r="ED564" s="8" t="n">
        <v>14.83</v>
      </c>
      <c r="EE564" s="8" t="n">
        <v>15.99</v>
      </c>
      <c r="EF564" s="8" t="n">
        <v>19</v>
      </c>
      <c r="EG564" s="8" t="n">
        <v>19</v>
      </c>
      <c r="EH564" s="12" t="n">
        <f aca="false">EF564/EB564</f>
        <v>0.0969387755102041</v>
      </c>
      <c r="EI564" s="20" t="n">
        <f aca="false">1-EG564/EC564</f>
        <v>0.908212560386474</v>
      </c>
      <c r="EJ564" s="21" t="n">
        <f aca="false">EH564+EI564</f>
        <v>1.00515133589668</v>
      </c>
      <c r="EK564" s="8" t="n">
        <v>357</v>
      </c>
      <c r="EL564" s="8" t="n">
        <v>374</v>
      </c>
      <c r="EM564" s="8" t="n">
        <v>272</v>
      </c>
      <c r="EN564" s="8" t="n">
        <v>293</v>
      </c>
      <c r="EO564" s="8" t="n">
        <v>196</v>
      </c>
      <c r="EP564" s="8" t="n">
        <v>209</v>
      </c>
      <c r="EQ564" s="8" t="n">
        <v>19</v>
      </c>
      <c r="ER564" s="8" t="n">
        <v>19</v>
      </c>
      <c r="ES564" s="8" t="n">
        <v>185</v>
      </c>
      <c r="ET564" s="8" t="n">
        <v>182</v>
      </c>
      <c r="EU564" s="8" t="n">
        <v>69</v>
      </c>
      <c r="EV564" s="8" t="n">
        <v>62</v>
      </c>
      <c r="EW564" s="8" t="n">
        <v>11</v>
      </c>
      <c r="EX564" s="8" t="n">
        <v>10</v>
      </c>
      <c r="EY564" s="8" t="n">
        <v>30</v>
      </c>
      <c r="EZ564" s="8" t="n">
        <v>33</v>
      </c>
      <c r="FA564" s="8" t="n">
        <v>0.4</v>
      </c>
      <c r="FB564" s="8" t="n">
        <v>0.4</v>
      </c>
      <c r="FC564" s="8" t="n">
        <v>0.8</v>
      </c>
      <c r="FD564" s="19" t="n">
        <v>10.63</v>
      </c>
      <c r="FE564" s="18" t="n">
        <f aca="false">FD564/V564</f>
        <v>0.2126</v>
      </c>
      <c r="FF564" s="8" t="n">
        <v>0.2695</v>
      </c>
      <c r="FG564" s="8" t="n">
        <v>0.07</v>
      </c>
      <c r="FH564" s="8" t="n">
        <v>-0.06</v>
      </c>
      <c r="FI564" s="8" t="n">
        <v>0</v>
      </c>
      <c r="FJ564" s="22"/>
      <c r="FK564" s="22"/>
      <c r="FL564" s="22"/>
      <c r="FM564" s="8" t="n">
        <f aca="false">BL564+BS564+AH564+DT564</f>
        <v>212</v>
      </c>
      <c r="FN564" s="19" t="n">
        <f aca="false">IF(DS564&gt;0,(BL564+BR564)/DS564,0)</f>
        <v>15.3</v>
      </c>
      <c r="FO564" s="12" t="n">
        <v>0.0184269663</v>
      </c>
      <c r="FP564" s="19" t="n">
        <f aca="false">Z564-AH564/10</f>
        <v>7</v>
      </c>
      <c r="FQ564" s="19" t="n">
        <f aca="false">Z564+DR564/5</f>
        <v>11.1178</v>
      </c>
      <c r="FR564" s="19" t="n">
        <f aca="false">(DX564+DY564)/AL564*60</f>
        <v>109.659005558059</v>
      </c>
      <c r="FS564" s="8" t="n">
        <v>1</v>
      </c>
      <c r="FT564" s="17" t="s">
        <v>345</v>
      </c>
      <c r="FU564" s="8" t="n">
        <v>30</v>
      </c>
      <c r="FV564" s="22"/>
      <c r="FW564" s="17" t="s">
        <v>280</v>
      </c>
      <c r="FX564" s="23" t="n">
        <v>2500000</v>
      </c>
      <c r="FY564" s="23" t="n">
        <v>2500000</v>
      </c>
      <c r="FZ564" s="8" t="n">
        <v>570</v>
      </c>
      <c r="GA564" s="8" t="n">
        <v>50</v>
      </c>
      <c r="GB564" s="8" t="n">
        <v>59</v>
      </c>
      <c r="GC564" s="8" t="n">
        <v>109</v>
      </c>
      <c r="GD564" s="8" t="n">
        <v>-46</v>
      </c>
      <c r="GE564" s="8" t="n">
        <v>853</v>
      </c>
      <c r="GF564" s="8" t="n">
        <v>675</v>
      </c>
      <c r="GG564" s="8" t="n">
        <v>6148</v>
      </c>
      <c r="GH564" s="8" t="n">
        <v>0.4</v>
      </c>
      <c r="GI564" s="8" t="n">
        <v>4.6</v>
      </c>
      <c r="GJ564" s="8" t="n">
        <v>5</v>
      </c>
      <c r="GK564" s="8" t="n">
        <f aca="false">Z564-AH564/10</f>
        <v>7</v>
      </c>
      <c r="GL564" s="22"/>
      <c r="GM564" s="22"/>
      <c r="GN564" s="22"/>
      <c r="GO564" s="22"/>
      <c r="GP564" s="22"/>
    </row>
    <row r="565" customFormat="false" ht="13.65" hidden="false" customHeight="true" outlineLevel="0" collapsed="false">
      <c r="A565" s="16" t="n">
        <v>30621</v>
      </c>
      <c r="B565" s="17" t="s">
        <v>618</v>
      </c>
      <c r="C565" s="17" t="s">
        <v>272</v>
      </c>
      <c r="D565" s="17" t="s">
        <v>262</v>
      </c>
      <c r="E565" s="17" t="s">
        <v>262</v>
      </c>
      <c r="F565" s="8" t="n">
        <v>73</v>
      </c>
      <c r="G565" s="8" t="n">
        <v>203</v>
      </c>
      <c r="H565" s="8" t="n">
        <v>2003</v>
      </c>
      <c r="I565" s="8" t="n">
        <v>9</v>
      </c>
      <c r="J565" s="8" t="n">
        <v>263</v>
      </c>
      <c r="K565" s="17" t="s">
        <v>263</v>
      </c>
      <c r="L565" s="8" t="n">
        <v>2007</v>
      </c>
      <c r="M565" s="8" t="n">
        <v>34</v>
      </c>
      <c r="N565" s="8" t="n">
        <v>11</v>
      </c>
      <c r="O565" s="8" t="n">
        <v>8470852</v>
      </c>
      <c r="P565" s="17" t="s">
        <v>2697</v>
      </c>
      <c r="Q565" s="17" t="s">
        <v>2698</v>
      </c>
      <c r="R565" s="17" t="s">
        <v>2699</v>
      </c>
      <c r="S565" s="17" t="s">
        <v>2648</v>
      </c>
      <c r="T565" s="17" t="s">
        <v>268</v>
      </c>
      <c r="U565" s="17" t="s">
        <v>464</v>
      </c>
      <c r="V565" s="8" t="n">
        <v>14</v>
      </c>
      <c r="W565" s="8" t="n">
        <v>0</v>
      </c>
      <c r="X565" s="8" t="n">
        <v>0</v>
      </c>
      <c r="Y565" s="8" t="n">
        <v>0</v>
      </c>
      <c r="Z565" s="8" t="n">
        <v>0</v>
      </c>
      <c r="AA565" s="8" t="n">
        <v>34</v>
      </c>
      <c r="AB565" s="8" t="n">
        <v>64</v>
      </c>
      <c r="AC565" s="18" t="n">
        <f aca="false">Z565/V565</f>
        <v>0</v>
      </c>
      <c r="AD565" s="19" t="n">
        <f aca="false">IF(FZ565&gt;V565,Z565-V565*(GC565-Z565)/(FZ565-V565),0)</f>
        <v>-8.12264150943396</v>
      </c>
      <c r="AE565" s="19" t="n">
        <v>0</v>
      </c>
      <c r="AF565" s="8" t="n">
        <v>-9</v>
      </c>
      <c r="AG565" s="8" t="n">
        <v>-2.5</v>
      </c>
      <c r="AH565" s="8" t="n">
        <v>2</v>
      </c>
      <c r="AI565" s="8" t="n">
        <v>197</v>
      </c>
      <c r="AJ565" s="8" t="n">
        <v>8641</v>
      </c>
      <c r="AK565" s="19" t="n">
        <v>144.01666666667</v>
      </c>
      <c r="AL565" s="8" t="n">
        <v>144.02</v>
      </c>
      <c r="AM565" s="8" t="n">
        <v>144</v>
      </c>
      <c r="AN565" s="18" t="n">
        <f aca="false">AJ565/60/V565</f>
        <v>10.2869047619048</v>
      </c>
      <c r="AO565" s="8" t="n">
        <v>17.63</v>
      </c>
      <c r="AP565" s="12" t="n">
        <f aca="false">IF(EF565&gt;0,Z565/EF565,0)</f>
        <v>0</v>
      </c>
      <c r="AQ565" s="8" t="n">
        <v>28</v>
      </c>
      <c r="AR565" s="8" t="n">
        <v>28</v>
      </c>
      <c r="AS565" s="8" t="n">
        <v>28</v>
      </c>
      <c r="AT565" s="8" t="n">
        <v>23</v>
      </c>
      <c r="AU565" s="8" t="n">
        <v>23</v>
      </c>
      <c r="AV565" s="8" t="n">
        <v>13</v>
      </c>
      <c r="AW565" s="8" t="n">
        <v>15</v>
      </c>
      <c r="AX565" s="8" t="n">
        <v>6</v>
      </c>
      <c r="AY565" s="8" t="n">
        <v>0</v>
      </c>
      <c r="AZ565" s="8" t="n">
        <v>0</v>
      </c>
      <c r="BA565" s="8" t="n">
        <f aca="false">AY565+AZ565</f>
        <v>0</v>
      </c>
      <c r="BB565" s="8" t="n">
        <v>1.61</v>
      </c>
      <c r="BC565" s="8" t="n">
        <v>30.3077</v>
      </c>
      <c r="BD565" s="19" t="n">
        <v>0</v>
      </c>
      <c r="BE565" s="19" t="n">
        <v>0</v>
      </c>
      <c r="BF565" s="19" t="n">
        <f aca="false">AQ565+BD565</f>
        <v>28</v>
      </c>
      <c r="BG565" s="19" t="n">
        <f aca="false">IF(AL565&gt;0,BF565/AL565*60,0)</f>
        <v>11.6650465213165</v>
      </c>
      <c r="BH565" s="8" t="n">
        <v>45</v>
      </c>
      <c r="BI565" s="8" t="n">
        <v>39</v>
      </c>
      <c r="BJ565" s="8" t="n">
        <v>21</v>
      </c>
      <c r="BK565" s="12" t="n">
        <f aca="false">BH565/(BH565+BJ565)</f>
        <v>0.681818181818182</v>
      </c>
      <c r="BL565" s="8" t="n">
        <v>8</v>
      </c>
      <c r="BM565" s="8" t="n">
        <v>8</v>
      </c>
      <c r="BN565" s="8" t="n">
        <v>5</v>
      </c>
      <c r="BO565" s="8" t="n">
        <f aca="false">BM565-BN565</f>
        <v>3</v>
      </c>
      <c r="BP565" s="8" t="n">
        <v>10</v>
      </c>
      <c r="BQ565" s="8" t="n">
        <v>1</v>
      </c>
      <c r="BR565" s="8" t="n">
        <v>1</v>
      </c>
      <c r="BS565" s="8" t="n">
        <v>8</v>
      </c>
      <c r="BT565" s="12" t="n">
        <f aca="false">BS565/(EA565+BS565)</f>
        <v>0.0824742268041237</v>
      </c>
      <c r="BU565" s="8" t="n">
        <v>0</v>
      </c>
      <c r="BV565" s="8" t="n">
        <v>0</v>
      </c>
      <c r="BW565" s="12" t="n">
        <f aca="false">IF(BU565+BV565&gt;0,BU565/(BU565+BV565),0)</f>
        <v>0</v>
      </c>
      <c r="BX565" s="8" t="n">
        <v>0</v>
      </c>
      <c r="BY565" s="8" t="n">
        <v>0</v>
      </c>
      <c r="BZ565" s="8" t="n">
        <v>0</v>
      </c>
      <c r="CA565" s="8" t="n">
        <v>0</v>
      </c>
      <c r="CB565" s="8" t="n">
        <v>0</v>
      </c>
      <c r="CC565" s="8" t="n">
        <v>0</v>
      </c>
      <c r="CD565" s="8" t="n">
        <v>0</v>
      </c>
      <c r="CE565" s="8" t="n">
        <v>0</v>
      </c>
      <c r="CF565" s="8" t="n">
        <v>0</v>
      </c>
      <c r="CG565" s="8" t="n">
        <v>0</v>
      </c>
      <c r="CH565" s="8" t="n">
        <v>0</v>
      </c>
      <c r="CI565" s="8" t="n">
        <v>0</v>
      </c>
      <c r="CJ565" s="8" t="n">
        <v>0</v>
      </c>
      <c r="CK565" s="8" t="n">
        <v>0</v>
      </c>
      <c r="CL565" s="8" t="n">
        <v>0</v>
      </c>
      <c r="CM565" s="8" t="n">
        <v>0</v>
      </c>
      <c r="CN565" s="8" t="n">
        <v>0</v>
      </c>
      <c r="CO565" s="8" t="n">
        <v>0</v>
      </c>
      <c r="CP565" s="8" t="n">
        <v>0</v>
      </c>
      <c r="CQ565" s="8" t="n">
        <v>0</v>
      </c>
      <c r="CR565" s="8" t="n">
        <v>0</v>
      </c>
      <c r="CS565" s="8" t="n">
        <v>0</v>
      </c>
      <c r="CT565" s="8" t="n">
        <v>0</v>
      </c>
      <c r="CU565" s="8" t="n">
        <v>0</v>
      </c>
      <c r="CV565" s="8" t="n">
        <v>0</v>
      </c>
      <c r="CW565" s="8" t="n">
        <v>0</v>
      </c>
      <c r="CX565" s="8" t="n">
        <v>0</v>
      </c>
      <c r="CY565" s="8" t="n">
        <v>0</v>
      </c>
      <c r="CZ565" s="8" t="n">
        <v>0</v>
      </c>
      <c r="DA565" s="8" t="n">
        <v>10</v>
      </c>
      <c r="DB565" s="8" t="n">
        <v>2</v>
      </c>
      <c r="DC565" s="8" t="n">
        <v>0</v>
      </c>
      <c r="DD565" s="8" t="n">
        <v>2</v>
      </c>
      <c r="DE565" s="8" t="n">
        <v>1</v>
      </c>
      <c r="DF565" s="8" t="n">
        <v>1</v>
      </c>
      <c r="DG565" s="8" t="n">
        <v>0</v>
      </c>
      <c r="DH565" s="8" t="n">
        <v>7</v>
      </c>
      <c r="DI565" s="8" t="n">
        <v>1</v>
      </c>
      <c r="DJ565" s="8" t="n">
        <v>0</v>
      </c>
      <c r="DK565" s="8" t="n">
        <v>1</v>
      </c>
      <c r="DL565" s="8" t="n">
        <v>1</v>
      </c>
      <c r="DM565" s="8" t="n">
        <v>0</v>
      </c>
      <c r="DN565" s="8" t="n">
        <v>0</v>
      </c>
      <c r="DO565" s="8" t="n">
        <v>0</v>
      </c>
      <c r="DP565" s="8" t="n">
        <v>0</v>
      </c>
      <c r="DQ565" s="8" t="n">
        <f aca="false">DJ565-DI565</f>
        <v>-1</v>
      </c>
      <c r="DR565" s="19" t="n">
        <v>-0.048</v>
      </c>
      <c r="DS565" s="8" t="n">
        <v>1</v>
      </c>
      <c r="DT565" s="8" t="n">
        <v>0</v>
      </c>
      <c r="DU565" s="8" t="n">
        <v>0</v>
      </c>
      <c r="DV565" s="8" t="n">
        <v>0</v>
      </c>
      <c r="DW565" s="8" t="n">
        <v>0</v>
      </c>
      <c r="DX565" s="8" t="n">
        <v>139</v>
      </c>
      <c r="DY565" s="8" t="n">
        <v>122</v>
      </c>
      <c r="DZ565" s="8" t="n">
        <v>107</v>
      </c>
      <c r="EA565" s="8" t="n">
        <v>89</v>
      </c>
      <c r="EB565" s="8" t="n">
        <v>74</v>
      </c>
      <c r="EC565" s="8" t="n">
        <v>68</v>
      </c>
      <c r="ED565" s="8" t="n">
        <v>5.51</v>
      </c>
      <c r="EE565" s="8" t="n">
        <v>5.66</v>
      </c>
      <c r="EF565" s="8" t="n">
        <v>2</v>
      </c>
      <c r="EG565" s="8" t="n">
        <v>10</v>
      </c>
      <c r="EH565" s="12" t="n">
        <f aca="false">EF565/EB565</f>
        <v>0.027027027027027</v>
      </c>
      <c r="EI565" s="20" t="n">
        <f aca="false">1-EG565/EC565</f>
        <v>0.852941176470588</v>
      </c>
      <c r="EJ565" s="21" t="n">
        <f aca="false">EH565+EI565</f>
        <v>0.879968203497615</v>
      </c>
      <c r="EK565" s="8" t="n">
        <v>139</v>
      </c>
      <c r="EL565" s="8" t="n">
        <v>120</v>
      </c>
      <c r="EM565" s="8" t="n">
        <v>107</v>
      </c>
      <c r="EN565" s="8" t="n">
        <v>87</v>
      </c>
      <c r="EO565" s="8" t="n">
        <v>74</v>
      </c>
      <c r="EP565" s="8" t="n">
        <v>66</v>
      </c>
      <c r="EQ565" s="8" t="n">
        <v>2</v>
      </c>
      <c r="ER565" s="8" t="n">
        <v>9</v>
      </c>
      <c r="ES565" s="8" t="n">
        <v>58</v>
      </c>
      <c r="ET565" s="8" t="n">
        <v>58</v>
      </c>
      <c r="EU565" s="8" t="n">
        <v>18</v>
      </c>
      <c r="EV565" s="8" t="n">
        <v>26</v>
      </c>
      <c r="EW565" s="8" t="n">
        <v>1</v>
      </c>
      <c r="EX565" s="8" t="n">
        <v>7</v>
      </c>
      <c r="EY565" s="8" t="n">
        <v>7</v>
      </c>
      <c r="EZ565" s="8" t="n">
        <v>9</v>
      </c>
      <c r="FA565" s="8" t="n">
        <v>-0.4</v>
      </c>
      <c r="FB565" s="8" t="n">
        <v>-0.1</v>
      </c>
      <c r="FC565" s="8" t="n">
        <v>-0.5</v>
      </c>
      <c r="FD565" s="19" t="n">
        <v>-0.78</v>
      </c>
      <c r="FE565" s="18" t="n">
        <f aca="false">FD565/V565</f>
        <v>-0.0557142857142857</v>
      </c>
      <c r="FF565" s="8" t="n">
        <v>0.0037</v>
      </c>
      <c r="FG565" s="8" t="n">
        <v>-0.11</v>
      </c>
      <c r="FH565" s="8" t="n">
        <v>0.13</v>
      </c>
      <c r="FI565" s="8" t="n">
        <v>0.01</v>
      </c>
      <c r="FJ565" s="22"/>
      <c r="FK565" s="22"/>
      <c r="FL565" s="22"/>
      <c r="FM565" s="8" t="n">
        <f aca="false">BL565+BS565+AH565+DT565</f>
        <v>18</v>
      </c>
      <c r="FN565" s="19" t="n">
        <f aca="false">IF(DS565&gt;0,(BL565+BR565)/DS565,0)</f>
        <v>9</v>
      </c>
      <c r="FO565" s="12" t="n">
        <v>0</v>
      </c>
      <c r="FP565" s="19" t="n">
        <f aca="false">Z565-AH565/10</f>
        <v>-0.2</v>
      </c>
      <c r="FQ565" s="19" t="n">
        <f aca="false">Z565+DR565/5</f>
        <v>-0.0096</v>
      </c>
      <c r="FR565" s="19" t="n">
        <f aca="false">(DX565+DY565)/AL565*60</f>
        <v>108.734897930843</v>
      </c>
      <c r="FS565" s="22"/>
      <c r="FT565" s="22"/>
      <c r="FU565" s="22"/>
      <c r="FV565" s="22"/>
      <c r="FW565" s="17" t="s">
        <v>280</v>
      </c>
      <c r="FX565" s="23" t="n">
        <v>5000000</v>
      </c>
      <c r="FY565" s="23" t="n">
        <v>5000000</v>
      </c>
      <c r="FZ565" s="8" t="n">
        <v>650</v>
      </c>
      <c r="GA565" s="8" t="n">
        <v>176</v>
      </c>
      <c r="GB565" s="8" t="n">
        <v>193</v>
      </c>
      <c r="GC565" s="8" t="n">
        <v>369</v>
      </c>
      <c r="GD565" s="8" t="n">
        <v>-42</v>
      </c>
      <c r="GE565" s="8" t="n">
        <v>122</v>
      </c>
      <c r="GF565" s="8" t="n">
        <v>1449</v>
      </c>
      <c r="GG565" s="8" t="n">
        <v>10520</v>
      </c>
      <c r="GH565" s="8" t="n">
        <v>31</v>
      </c>
      <c r="GI565" s="8" t="n">
        <v>11.2</v>
      </c>
      <c r="GJ565" s="8" t="n">
        <v>42.2</v>
      </c>
      <c r="GK565" s="8" t="n">
        <f aca="false">Z565-AH565/10</f>
        <v>-0.2</v>
      </c>
      <c r="GL565" s="22"/>
      <c r="GM565" s="22"/>
      <c r="GN565" s="22"/>
      <c r="GO565" s="22"/>
      <c r="GP565" s="22"/>
    </row>
    <row r="566" customFormat="false" ht="13.65" hidden="false" customHeight="true" outlineLevel="0" collapsed="false">
      <c r="A566" s="16" t="n">
        <v>31752</v>
      </c>
      <c r="B566" s="17" t="s">
        <v>2671</v>
      </c>
      <c r="C566" s="17" t="s">
        <v>282</v>
      </c>
      <c r="D566" s="17" t="s">
        <v>283</v>
      </c>
      <c r="E566" s="17" t="s">
        <v>283</v>
      </c>
      <c r="F566" s="8" t="n">
        <v>73</v>
      </c>
      <c r="G566" s="8" t="n">
        <v>203</v>
      </c>
      <c r="H566" s="8" t="n">
        <v>2005</v>
      </c>
      <c r="I566" s="8" t="n">
        <v>1</v>
      </c>
      <c r="J566" s="8" t="n">
        <v>28</v>
      </c>
      <c r="K566" s="17" t="s">
        <v>273</v>
      </c>
      <c r="L566" s="8" t="n">
        <v>2007</v>
      </c>
      <c r="M566" s="8" t="n">
        <v>31</v>
      </c>
      <c r="N566" s="8" t="n">
        <v>11</v>
      </c>
      <c r="O566" s="8" t="n">
        <v>8471702</v>
      </c>
      <c r="P566" s="17" t="s">
        <v>2700</v>
      </c>
      <c r="Q566" s="17" t="s">
        <v>2701</v>
      </c>
      <c r="R566" s="17" t="s">
        <v>2702</v>
      </c>
      <c r="S566" s="17" t="s">
        <v>2648</v>
      </c>
      <c r="T566" s="17" t="s">
        <v>278</v>
      </c>
      <c r="U566" s="17" t="s">
        <v>287</v>
      </c>
      <c r="V566" s="8" t="n">
        <v>68</v>
      </c>
      <c r="W566" s="8" t="n">
        <v>7</v>
      </c>
      <c r="X566" s="8" t="n">
        <v>22</v>
      </c>
      <c r="Y566" s="8" t="n">
        <v>12</v>
      </c>
      <c r="Z566" s="8" t="n">
        <v>29</v>
      </c>
      <c r="AA566" s="8" t="n">
        <v>9</v>
      </c>
      <c r="AB566" s="8" t="n">
        <v>58</v>
      </c>
      <c r="AC566" s="18" t="n">
        <f aca="false">Z566/V566</f>
        <v>0.426470588235294</v>
      </c>
      <c r="AD566" s="19" t="n">
        <f aca="false">IF(FZ566&gt;V566,Z566-V566*(GC566-Z566)/(FZ566-V566),0)</f>
        <v>4.0450204638472</v>
      </c>
      <c r="AE566" s="19" t="n">
        <v>9.944</v>
      </c>
      <c r="AF566" s="8" t="n">
        <v>24</v>
      </c>
      <c r="AG566" s="8" t="n">
        <v>-4.5</v>
      </c>
      <c r="AH566" s="8" t="n">
        <v>36</v>
      </c>
      <c r="AI566" s="8" t="n">
        <v>1690</v>
      </c>
      <c r="AJ566" s="8" t="n">
        <v>92237</v>
      </c>
      <c r="AK566" s="19" t="n">
        <v>1537.2833333333</v>
      </c>
      <c r="AL566" s="8" t="n">
        <v>1537.18</v>
      </c>
      <c r="AM566" s="8" t="n">
        <v>1537</v>
      </c>
      <c r="AN566" s="18" t="n">
        <f aca="false">AJ566/60/V566</f>
        <v>22.6071078431372</v>
      </c>
      <c r="AO566" s="8" t="n">
        <v>37.52</v>
      </c>
      <c r="AP566" s="12" t="n">
        <f aca="false">IF(EF566&gt;0,Z566/EF566,0)</f>
        <v>0.376623376623377</v>
      </c>
      <c r="AQ566" s="8" t="n">
        <v>277</v>
      </c>
      <c r="AR566" s="8" t="n">
        <v>277</v>
      </c>
      <c r="AS566" s="8" t="n">
        <v>277</v>
      </c>
      <c r="AT566" s="8" t="n">
        <v>182</v>
      </c>
      <c r="AU566" s="8" t="n">
        <v>182</v>
      </c>
      <c r="AV566" s="8" t="n">
        <v>120</v>
      </c>
      <c r="AW566" s="8" t="n">
        <v>76</v>
      </c>
      <c r="AX566" s="8" t="n">
        <v>10</v>
      </c>
      <c r="AY566" s="8" t="n">
        <v>4</v>
      </c>
      <c r="AZ566" s="8" t="n">
        <v>17</v>
      </c>
      <c r="BA566" s="8" t="n">
        <f aca="false">AY566+AZ566</f>
        <v>21</v>
      </c>
      <c r="BB566" s="8" t="n">
        <v>5.75</v>
      </c>
      <c r="BC566" s="8" t="n">
        <v>53.7167</v>
      </c>
      <c r="BD566" s="19" t="n">
        <v>146.4</v>
      </c>
      <c r="BE566" s="19" t="n">
        <v>5.71397595325099</v>
      </c>
      <c r="BF566" s="19" t="n">
        <f aca="false">AQ566+BD566</f>
        <v>423.4</v>
      </c>
      <c r="BG566" s="19" t="n">
        <f aca="false">IF(AL566&gt;0,BF566/AL566*60,0)</f>
        <v>16.5263664632639</v>
      </c>
      <c r="BH566" s="8" t="n">
        <v>371</v>
      </c>
      <c r="BI566" s="8" t="n">
        <v>597</v>
      </c>
      <c r="BJ566" s="8" t="n">
        <v>591</v>
      </c>
      <c r="BK566" s="12" t="n">
        <f aca="false">BH566/(BH566+BJ566)</f>
        <v>0.385654885654886</v>
      </c>
      <c r="BL566" s="8" t="n">
        <v>117</v>
      </c>
      <c r="BM566" s="8" t="n">
        <v>117</v>
      </c>
      <c r="BN566" s="8" t="n">
        <v>126</v>
      </c>
      <c r="BO566" s="8" t="n">
        <f aca="false">BM566-BN566</f>
        <v>-9</v>
      </c>
      <c r="BP566" s="8" t="n">
        <v>62</v>
      </c>
      <c r="BQ566" s="8" t="n">
        <v>73</v>
      </c>
      <c r="BR566" s="8" t="n">
        <v>18</v>
      </c>
      <c r="BS566" s="8" t="n">
        <v>98</v>
      </c>
      <c r="BT566" s="12" t="n">
        <f aca="false">BS566/(EA566+BS566)</f>
        <v>0.0753266717909301</v>
      </c>
      <c r="BU566" s="8" t="n">
        <v>0</v>
      </c>
      <c r="BV566" s="8" t="n">
        <v>0</v>
      </c>
      <c r="BW566" s="12" t="n">
        <f aca="false">IF(BU566+BV566&gt;0,BU566/(BU566+BV566),0)</f>
        <v>0</v>
      </c>
      <c r="BX566" s="8" t="n">
        <v>0</v>
      </c>
      <c r="BY566" s="8" t="n">
        <v>0</v>
      </c>
      <c r="BZ566" s="8" t="n">
        <v>0</v>
      </c>
      <c r="CA566" s="8" t="n">
        <v>0</v>
      </c>
      <c r="CB566" s="8" t="n">
        <v>0</v>
      </c>
      <c r="CC566" s="8" t="n">
        <v>0</v>
      </c>
      <c r="CD566" s="8" t="n">
        <v>0</v>
      </c>
      <c r="CE566" s="8" t="n">
        <v>0</v>
      </c>
      <c r="CF566" s="8" t="n">
        <v>0</v>
      </c>
      <c r="CG566" s="8" t="n">
        <v>0</v>
      </c>
      <c r="CH566" s="8" t="n">
        <v>0</v>
      </c>
      <c r="CI566" s="8" t="n">
        <v>0</v>
      </c>
      <c r="CJ566" s="8" t="n">
        <v>0</v>
      </c>
      <c r="CK566" s="8" t="n">
        <v>0</v>
      </c>
      <c r="CL566" s="8" t="n">
        <v>0</v>
      </c>
      <c r="CM566" s="8" t="n">
        <v>1</v>
      </c>
      <c r="CN566" s="8" t="n">
        <v>0</v>
      </c>
      <c r="CO566" s="8" t="n">
        <v>0</v>
      </c>
      <c r="CP566" s="8" t="n">
        <v>0</v>
      </c>
      <c r="CQ566" s="8" t="n">
        <v>0</v>
      </c>
      <c r="CR566" s="8" t="n">
        <v>0</v>
      </c>
      <c r="CS566" s="8" t="n">
        <v>0</v>
      </c>
      <c r="CT566" s="8" t="n">
        <v>1</v>
      </c>
      <c r="CU566" s="8" t="n">
        <v>0</v>
      </c>
      <c r="CV566" s="8" t="n">
        <v>0</v>
      </c>
      <c r="CW566" s="8" t="n">
        <v>6</v>
      </c>
      <c r="CX566" s="8" t="n">
        <v>0</v>
      </c>
      <c r="CY566" s="8" t="n">
        <v>1</v>
      </c>
      <c r="CZ566" s="8" t="n">
        <v>2</v>
      </c>
      <c r="DA566" s="8" t="n">
        <v>59</v>
      </c>
      <c r="DB566" s="8" t="n">
        <v>3</v>
      </c>
      <c r="DC566" s="8" t="n">
        <v>0</v>
      </c>
      <c r="DD566" s="8" t="n">
        <v>46</v>
      </c>
      <c r="DE566" s="8" t="n">
        <v>17</v>
      </c>
      <c r="DF566" s="8" t="n">
        <v>0</v>
      </c>
      <c r="DG566" s="8" t="n">
        <v>0</v>
      </c>
      <c r="DH566" s="8" t="n">
        <v>54</v>
      </c>
      <c r="DI566" s="8" t="n">
        <v>18</v>
      </c>
      <c r="DJ566" s="8" t="n">
        <v>4</v>
      </c>
      <c r="DK566" s="8" t="n">
        <v>18</v>
      </c>
      <c r="DL566" s="8" t="n">
        <v>18</v>
      </c>
      <c r="DM566" s="8" t="n">
        <v>0</v>
      </c>
      <c r="DN566" s="8" t="n">
        <v>4</v>
      </c>
      <c r="DO566" s="8" t="n">
        <v>4</v>
      </c>
      <c r="DP566" s="8" t="n">
        <v>0</v>
      </c>
      <c r="DQ566" s="8" t="n">
        <f aca="false">DJ566-DI566</f>
        <v>-14</v>
      </c>
      <c r="DR566" s="19" t="n">
        <v>-4.931</v>
      </c>
      <c r="DS566" s="8" t="n">
        <v>18</v>
      </c>
      <c r="DT566" s="8" t="n">
        <v>0</v>
      </c>
      <c r="DU566" s="8" t="n">
        <v>0</v>
      </c>
      <c r="DV566" s="8" t="n">
        <v>0</v>
      </c>
      <c r="DW566" s="8" t="n">
        <v>0</v>
      </c>
      <c r="DX566" s="8" t="n">
        <v>1285</v>
      </c>
      <c r="DY566" s="8" t="n">
        <v>1585</v>
      </c>
      <c r="DZ566" s="8" t="n">
        <v>958</v>
      </c>
      <c r="EA566" s="8" t="n">
        <v>1203</v>
      </c>
      <c r="EB566" s="8" t="n">
        <v>665</v>
      </c>
      <c r="EC566" s="8" t="n">
        <v>830</v>
      </c>
      <c r="ED566" s="8" t="n">
        <v>62.03</v>
      </c>
      <c r="EE566" s="8" t="n">
        <v>83.99</v>
      </c>
      <c r="EF566" s="8" t="n">
        <v>77</v>
      </c>
      <c r="EG566" s="8" t="n">
        <v>72</v>
      </c>
      <c r="EH566" s="12" t="n">
        <f aca="false">EF566/EB566</f>
        <v>0.11578947368421</v>
      </c>
      <c r="EI566" s="20" t="n">
        <f aca="false">1-EG566/EC566</f>
        <v>0.913253012048193</v>
      </c>
      <c r="EJ566" s="21" t="n">
        <f aca="false">EH566+EI566</f>
        <v>1.0290424857324</v>
      </c>
      <c r="EK566" s="8" t="n">
        <v>1287</v>
      </c>
      <c r="EL566" s="8" t="n">
        <v>1585</v>
      </c>
      <c r="EM566" s="8" t="n">
        <v>958</v>
      </c>
      <c r="EN566" s="8" t="n">
        <v>1202</v>
      </c>
      <c r="EO566" s="8" t="n">
        <v>668</v>
      </c>
      <c r="EP566" s="8" t="n">
        <v>829</v>
      </c>
      <c r="EQ566" s="8" t="n">
        <v>77</v>
      </c>
      <c r="ER566" s="8" t="n">
        <v>72</v>
      </c>
      <c r="ES566" s="8" t="n">
        <v>666</v>
      </c>
      <c r="ET566" s="8" t="n">
        <v>849</v>
      </c>
      <c r="EU566" s="8" t="n">
        <v>249</v>
      </c>
      <c r="EV566" s="8" t="n">
        <v>359</v>
      </c>
      <c r="EW566" s="8" t="n">
        <v>38</v>
      </c>
      <c r="EX566" s="8" t="n">
        <v>44</v>
      </c>
      <c r="EY566" s="8" t="n">
        <v>86</v>
      </c>
      <c r="EZ566" s="8" t="n">
        <v>84</v>
      </c>
      <c r="FA566" s="8" t="n">
        <v>1.8</v>
      </c>
      <c r="FB566" s="8" t="n">
        <v>4.8</v>
      </c>
      <c r="FC566" s="8" t="n">
        <v>6.6</v>
      </c>
      <c r="FD566" s="19" t="n">
        <v>30.05</v>
      </c>
      <c r="FE566" s="18" t="n">
        <f aca="false">FD566/V566</f>
        <v>0.441911764705882</v>
      </c>
      <c r="FF566" s="8" t="n">
        <v>2.6309</v>
      </c>
      <c r="FG566" s="8" t="n">
        <v>-0.11</v>
      </c>
      <c r="FH566" s="8" t="n">
        <v>-0.21</v>
      </c>
      <c r="FI566" s="8" t="n">
        <v>-0.32</v>
      </c>
      <c r="FJ566" s="22"/>
      <c r="FK566" s="22"/>
      <c r="FL566" s="22"/>
      <c r="FM566" s="8" t="n">
        <f aca="false">BL566+BS566+AH566+DT566</f>
        <v>251</v>
      </c>
      <c r="FN566" s="19" t="n">
        <f aca="false">IF(DS566&gt;0,(BL566+BR566)/DS566,0)</f>
        <v>7.5</v>
      </c>
      <c r="FO566" s="12" t="n">
        <v>0.0339003071</v>
      </c>
      <c r="FP566" s="19" t="n">
        <f aca="false">Z566-AH566/10</f>
        <v>25.4</v>
      </c>
      <c r="FQ566" s="19" t="n">
        <f aca="false">Z566+DR566/5</f>
        <v>28.0138</v>
      </c>
      <c r="FR566" s="19" t="n">
        <f aca="false">(DX566+DY566)/AL566*60</f>
        <v>112.023315421746</v>
      </c>
      <c r="FS566" s="8" t="n">
        <v>5</v>
      </c>
      <c r="FT566" s="17" t="s">
        <v>326</v>
      </c>
      <c r="FU566" s="8" t="n">
        <v>265</v>
      </c>
      <c r="FV566" s="22"/>
      <c r="FW566" s="17" t="s">
        <v>280</v>
      </c>
      <c r="FX566" s="23" t="n">
        <v>5750000</v>
      </c>
      <c r="FY566" s="23" t="n">
        <v>5750000</v>
      </c>
      <c r="FZ566" s="8" t="n">
        <v>801</v>
      </c>
      <c r="GA566" s="8" t="n">
        <v>56</v>
      </c>
      <c r="GB566" s="8" t="n">
        <v>242</v>
      </c>
      <c r="GC566" s="8" t="n">
        <v>298</v>
      </c>
      <c r="GD566" s="8" t="n">
        <v>100</v>
      </c>
      <c r="GE566" s="8" t="n">
        <v>419</v>
      </c>
      <c r="GF566" s="8" t="n">
        <v>1285</v>
      </c>
      <c r="GG566" s="8" t="n">
        <v>16596</v>
      </c>
      <c r="GH566" s="8" t="n">
        <v>18.5</v>
      </c>
      <c r="GI566" s="8" t="n">
        <v>41.3</v>
      </c>
      <c r="GJ566" s="8" t="n">
        <v>59.8</v>
      </c>
      <c r="GK566" s="8" t="n">
        <f aca="false">Z566-AH566/10</f>
        <v>25.4</v>
      </c>
      <c r="GL566" s="22"/>
      <c r="GM566" s="22"/>
      <c r="GN566" s="22"/>
      <c r="GO566" s="22"/>
      <c r="GP566" s="22"/>
    </row>
    <row r="567" customFormat="false" ht="13.65" hidden="false" customHeight="true" outlineLevel="0" collapsed="false">
      <c r="A567" s="16" t="n">
        <v>31577</v>
      </c>
      <c r="B567" s="17" t="s">
        <v>2703</v>
      </c>
      <c r="C567" s="17" t="s">
        <v>272</v>
      </c>
      <c r="D567" s="17" t="s">
        <v>262</v>
      </c>
      <c r="E567" s="17" t="s">
        <v>262</v>
      </c>
      <c r="F567" s="8" t="n">
        <v>70</v>
      </c>
      <c r="G567" s="8" t="n">
        <v>185</v>
      </c>
      <c r="H567" s="22"/>
      <c r="I567" s="22"/>
      <c r="J567" s="22"/>
      <c r="K567" s="17" t="s">
        <v>273</v>
      </c>
      <c r="L567" s="8" t="n">
        <v>2011</v>
      </c>
      <c r="M567" s="8" t="n">
        <v>31</v>
      </c>
      <c r="N567" s="8" t="n">
        <v>7</v>
      </c>
      <c r="O567" s="8" t="n">
        <v>8476177</v>
      </c>
      <c r="P567" s="17" t="s">
        <v>2704</v>
      </c>
      <c r="Q567" s="17" t="s">
        <v>2705</v>
      </c>
      <c r="R567" s="17" t="s">
        <v>2706</v>
      </c>
      <c r="S567" s="17" t="s">
        <v>2648</v>
      </c>
      <c r="T567" s="17" t="s">
        <v>299</v>
      </c>
      <c r="U567" s="17" t="s">
        <v>562</v>
      </c>
      <c r="V567" s="8" t="n">
        <v>19</v>
      </c>
      <c r="W567" s="8" t="n">
        <v>1</v>
      </c>
      <c r="X567" s="8" t="n">
        <v>0</v>
      </c>
      <c r="Y567" s="8" t="n">
        <v>0</v>
      </c>
      <c r="Z567" s="8" t="n">
        <v>1</v>
      </c>
      <c r="AA567" s="8" t="n">
        <v>22</v>
      </c>
      <c r="AB567" s="8" t="n">
        <v>101</v>
      </c>
      <c r="AC567" s="18" t="n">
        <f aca="false">Z567/V567</f>
        <v>0.0526315789473684</v>
      </c>
      <c r="AD567" s="19" t="n">
        <f aca="false">IF(FZ567&gt;V567,Z567-V567*(GC567-Z567)/(FZ567-V567),0)</f>
        <v>-7.45454545454546</v>
      </c>
      <c r="AE567" s="19" t="n">
        <v>0.5</v>
      </c>
      <c r="AF567" s="8" t="n">
        <v>-2</v>
      </c>
      <c r="AG567" s="8" t="n">
        <v>-0.8</v>
      </c>
      <c r="AH567" s="8" t="n">
        <v>2</v>
      </c>
      <c r="AI567" s="8" t="n">
        <v>289</v>
      </c>
      <c r="AJ567" s="8" t="n">
        <v>12428</v>
      </c>
      <c r="AK567" s="19" t="n">
        <v>207.13333333333</v>
      </c>
      <c r="AL567" s="8" t="n">
        <v>207.13</v>
      </c>
      <c r="AM567" s="8" t="n">
        <v>207</v>
      </c>
      <c r="AN567" s="18" t="n">
        <f aca="false">AJ567/60/V567</f>
        <v>10.9017543859649</v>
      </c>
      <c r="AO567" s="8" t="n">
        <v>18.67</v>
      </c>
      <c r="AP567" s="12" t="n">
        <f aca="false">IF(EF567&gt;0,Z567/EF567,0)</f>
        <v>0.333333333333333</v>
      </c>
      <c r="AQ567" s="8" t="n">
        <v>34</v>
      </c>
      <c r="AR567" s="8" t="n">
        <v>34</v>
      </c>
      <c r="AS567" s="8" t="n">
        <v>34</v>
      </c>
      <c r="AT567" s="8" t="n">
        <v>25</v>
      </c>
      <c r="AU567" s="8" t="n">
        <v>25</v>
      </c>
      <c r="AV567" s="8" t="n">
        <v>16</v>
      </c>
      <c r="AW567" s="8" t="n">
        <v>22</v>
      </c>
      <c r="AX567" s="8" t="n">
        <v>14</v>
      </c>
      <c r="AY567" s="8" t="n">
        <v>0</v>
      </c>
      <c r="AZ567" s="8" t="n">
        <v>0</v>
      </c>
      <c r="BA567" s="8" t="n">
        <f aca="false">AY567+AZ567</f>
        <v>0</v>
      </c>
      <c r="BB567" s="8" t="n">
        <v>1.99</v>
      </c>
      <c r="BC567" s="8" t="n">
        <v>27.25</v>
      </c>
      <c r="BD567" s="19" t="n">
        <v>0</v>
      </c>
      <c r="BE567" s="19" t="n">
        <v>0</v>
      </c>
      <c r="BF567" s="19" t="n">
        <f aca="false">AQ567+BD567</f>
        <v>34</v>
      </c>
      <c r="BG567" s="19" t="n">
        <f aca="false">IF(AL567&gt;0,BF567/AL567*60,0)</f>
        <v>9.84888717230725</v>
      </c>
      <c r="BH567" s="8" t="n">
        <v>33</v>
      </c>
      <c r="BI567" s="8" t="n">
        <v>54</v>
      </c>
      <c r="BJ567" s="8" t="n">
        <v>53</v>
      </c>
      <c r="BK567" s="12" t="n">
        <f aca="false">BH567/(BH567+BJ567)</f>
        <v>0.383720930232558</v>
      </c>
      <c r="BL567" s="8" t="n">
        <v>21</v>
      </c>
      <c r="BM567" s="8" t="n">
        <v>21</v>
      </c>
      <c r="BN567" s="8" t="n">
        <v>26</v>
      </c>
      <c r="BO567" s="8" t="n">
        <f aca="false">BM567-BN567</f>
        <v>-5</v>
      </c>
      <c r="BP567" s="8" t="n">
        <v>9</v>
      </c>
      <c r="BQ567" s="8" t="n">
        <v>4</v>
      </c>
      <c r="BR567" s="8" t="n">
        <v>5</v>
      </c>
      <c r="BS567" s="8" t="n">
        <v>11</v>
      </c>
      <c r="BT567" s="12" t="n">
        <f aca="false">BS567/(EA567+BS567)</f>
        <v>0.0797101449275362</v>
      </c>
      <c r="BU567" s="8" t="n">
        <v>4</v>
      </c>
      <c r="BV567" s="8" t="n">
        <v>8</v>
      </c>
      <c r="BW567" s="12" t="n">
        <f aca="false">IF(BU567+BV567&gt;0,BU567/(BU567+BV567),0)</f>
        <v>0.333333333333333</v>
      </c>
      <c r="BX567" s="8" t="n">
        <v>1</v>
      </c>
      <c r="BY567" s="8" t="n">
        <v>1</v>
      </c>
      <c r="BZ567" s="8" t="n">
        <v>1</v>
      </c>
      <c r="CA567" s="8" t="n">
        <v>0</v>
      </c>
      <c r="CB567" s="8" t="n">
        <v>2</v>
      </c>
      <c r="CC567" s="8" t="n">
        <v>7</v>
      </c>
      <c r="CD567" s="8" t="n">
        <v>2</v>
      </c>
      <c r="CE567" s="8" t="n">
        <v>5</v>
      </c>
      <c r="CF567" s="8" t="n">
        <v>0</v>
      </c>
      <c r="CG567" s="8" t="n">
        <v>1</v>
      </c>
      <c r="CH567" s="8" t="n">
        <v>3</v>
      </c>
      <c r="CI567" s="8" t="n">
        <v>2</v>
      </c>
      <c r="CJ567" s="8" t="n">
        <v>0</v>
      </c>
      <c r="CK567" s="8" t="n">
        <v>0</v>
      </c>
      <c r="CL567" s="8" t="n">
        <v>0</v>
      </c>
      <c r="CM567" s="8" t="n">
        <v>0</v>
      </c>
      <c r="CN567" s="8" t="n">
        <v>0</v>
      </c>
      <c r="CO567" s="8" t="n">
        <v>0</v>
      </c>
      <c r="CP567" s="8" t="n">
        <v>0</v>
      </c>
      <c r="CQ567" s="8" t="n">
        <v>0</v>
      </c>
      <c r="CR567" s="8" t="n">
        <v>0</v>
      </c>
      <c r="CS567" s="8" t="n">
        <v>0</v>
      </c>
      <c r="CT567" s="8" t="n">
        <v>0</v>
      </c>
      <c r="CU567" s="8" t="n">
        <v>0</v>
      </c>
      <c r="CV567" s="8" t="n">
        <v>0</v>
      </c>
      <c r="CW567" s="8" t="n">
        <v>1</v>
      </c>
      <c r="CX567" s="8" t="n">
        <v>0</v>
      </c>
      <c r="CY567" s="8" t="n">
        <v>0</v>
      </c>
      <c r="CZ567" s="8" t="n">
        <v>1</v>
      </c>
      <c r="DA567" s="8" t="n">
        <v>8</v>
      </c>
      <c r="DB567" s="8" t="n">
        <v>3</v>
      </c>
      <c r="DC567" s="8" t="n">
        <v>0</v>
      </c>
      <c r="DD567" s="8" t="n">
        <v>0</v>
      </c>
      <c r="DE567" s="8" t="n">
        <v>1</v>
      </c>
      <c r="DF567" s="8" t="n">
        <v>1</v>
      </c>
      <c r="DG567" s="8" t="n">
        <v>0</v>
      </c>
      <c r="DH567" s="8" t="n">
        <v>11</v>
      </c>
      <c r="DI567" s="8" t="n">
        <v>1</v>
      </c>
      <c r="DJ567" s="8" t="n">
        <v>1</v>
      </c>
      <c r="DK567" s="8" t="n">
        <v>1</v>
      </c>
      <c r="DL567" s="8" t="n">
        <v>1</v>
      </c>
      <c r="DM567" s="8" t="n">
        <v>0</v>
      </c>
      <c r="DN567" s="8" t="n">
        <v>1</v>
      </c>
      <c r="DO567" s="8" t="n">
        <v>1</v>
      </c>
      <c r="DP567" s="8" t="n">
        <v>0</v>
      </c>
      <c r="DQ567" s="8" t="n">
        <f aca="false">DJ567-DI567</f>
        <v>0</v>
      </c>
      <c r="DR567" s="19" t="n">
        <v>-0.303</v>
      </c>
      <c r="DS567" s="8" t="n">
        <v>1</v>
      </c>
      <c r="DT567" s="8" t="n">
        <v>0</v>
      </c>
      <c r="DU567" s="8" t="n">
        <v>0</v>
      </c>
      <c r="DV567" s="8" t="n">
        <v>0</v>
      </c>
      <c r="DW567" s="8" t="n">
        <v>0</v>
      </c>
      <c r="DX567" s="8" t="n">
        <v>164</v>
      </c>
      <c r="DY567" s="8" t="n">
        <v>189</v>
      </c>
      <c r="DZ567" s="8" t="n">
        <v>111</v>
      </c>
      <c r="EA567" s="8" t="n">
        <v>127</v>
      </c>
      <c r="EB567" s="8" t="n">
        <v>78</v>
      </c>
      <c r="EC567" s="8" t="n">
        <v>90</v>
      </c>
      <c r="ED567" s="8" t="n">
        <v>6.46</v>
      </c>
      <c r="EE567" s="8" t="n">
        <v>8.74</v>
      </c>
      <c r="EF567" s="8" t="n">
        <v>3</v>
      </c>
      <c r="EG567" s="8" t="n">
        <v>7</v>
      </c>
      <c r="EH567" s="12" t="n">
        <f aca="false">EF567/EB567</f>
        <v>0.0384615384615385</v>
      </c>
      <c r="EI567" s="20" t="n">
        <f aca="false">1-EG567/EC567</f>
        <v>0.922222222222222</v>
      </c>
      <c r="EJ567" s="21" t="n">
        <f aca="false">EH567+EI567</f>
        <v>0.960683760683761</v>
      </c>
      <c r="EK567" s="8" t="n">
        <v>165</v>
      </c>
      <c r="EL567" s="8" t="n">
        <v>190</v>
      </c>
      <c r="EM567" s="8" t="n">
        <v>111</v>
      </c>
      <c r="EN567" s="8" t="n">
        <v>128</v>
      </c>
      <c r="EO567" s="8" t="n">
        <v>78</v>
      </c>
      <c r="EP567" s="8" t="n">
        <v>91</v>
      </c>
      <c r="EQ567" s="8" t="n">
        <v>3</v>
      </c>
      <c r="ER567" s="8" t="n">
        <v>7</v>
      </c>
      <c r="ES567" s="8" t="n">
        <v>63</v>
      </c>
      <c r="ET567" s="8" t="n">
        <v>98</v>
      </c>
      <c r="EU567" s="8" t="n">
        <v>27</v>
      </c>
      <c r="EV567" s="8" t="n">
        <v>33</v>
      </c>
      <c r="EW567" s="8" t="n">
        <v>1</v>
      </c>
      <c r="EX567" s="8" t="n">
        <v>4</v>
      </c>
      <c r="EY567" s="8" t="n">
        <v>8</v>
      </c>
      <c r="EZ567" s="8" t="n">
        <v>8</v>
      </c>
      <c r="FA567" s="8" t="n">
        <v>-0.4</v>
      </c>
      <c r="FB567" s="8" t="n">
        <v>0.1</v>
      </c>
      <c r="FC567" s="8" t="n">
        <v>-0.2</v>
      </c>
      <c r="FD567" s="19" t="n">
        <v>2.61</v>
      </c>
      <c r="FE567" s="18" t="n">
        <f aca="false">FD567/V567</f>
        <v>0.137368421052632</v>
      </c>
      <c r="FF567" s="8" t="n">
        <v>0.0078</v>
      </c>
      <c r="FG567" s="8" t="n">
        <v>-0.12</v>
      </c>
      <c r="FH567" s="8" t="n">
        <v>0.16</v>
      </c>
      <c r="FI567" s="8" t="n">
        <v>0.04</v>
      </c>
      <c r="FJ567" s="22"/>
      <c r="FK567" s="22"/>
      <c r="FL567" s="22"/>
      <c r="FM567" s="8" t="n">
        <f aca="false">BL567+BS567+AH567+DT567</f>
        <v>34</v>
      </c>
      <c r="FN567" s="19" t="n">
        <f aca="false">IF(DS567&gt;0,(BL567+BR567)/DS567,0)</f>
        <v>26</v>
      </c>
      <c r="FO567" s="12" t="n">
        <v>0.0174023769</v>
      </c>
      <c r="FP567" s="19" t="n">
        <f aca="false">Z567-AH567/10</f>
        <v>0.8</v>
      </c>
      <c r="FQ567" s="19" t="n">
        <f aca="false">Z567+DR567/5</f>
        <v>0.9394</v>
      </c>
      <c r="FR567" s="19" t="n">
        <f aca="false">(DX567+DY567)/AL567*60</f>
        <v>102.254622700719</v>
      </c>
      <c r="FS567" s="22"/>
      <c r="FT567" s="22"/>
      <c r="FU567" s="22"/>
      <c r="FV567" s="22"/>
      <c r="FW567" s="17" t="s">
        <v>280</v>
      </c>
      <c r="FX567" s="23" t="n">
        <v>3500000</v>
      </c>
      <c r="FY567" s="23" t="n">
        <v>3625000</v>
      </c>
      <c r="FZ567" s="8" t="n">
        <v>437</v>
      </c>
      <c r="GA567" s="8" t="n">
        <v>87</v>
      </c>
      <c r="GB567" s="8" t="n">
        <v>100</v>
      </c>
      <c r="GC567" s="8" t="n">
        <v>187</v>
      </c>
      <c r="GD567" s="8" t="n">
        <v>2</v>
      </c>
      <c r="GE567" s="8" t="n">
        <v>81</v>
      </c>
      <c r="GF567" s="8" t="n">
        <v>755</v>
      </c>
      <c r="GG567" s="8" t="n">
        <v>7201</v>
      </c>
      <c r="GH567" s="8" t="n">
        <v>10.4</v>
      </c>
      <c r="GI567" s="8" t="n">
        <v>7.9</v>
      </c>
      <c r="GJ567" s="8" t="n">
        <v>18.3</v>
      </c>
      <c r="GK567" s="8" t="n">
        <f aca="false">Z567-AH567/10</f>
        <v>0.8</v>
      </c>
      <c r="GL567" s="22"/>
      <c r="GM567" s="22"/>
      <c r="GN567" s="22"/>
      <c r="GO567" s="22"/>
      <c r="GP567" s="22"/>
    </row>
    <row r="568" customFormat="false" ht="13.65" hidden="false" customHeight="true" outlineLevel="0" collapsed="false">
      <c r="A568" s="16" t="n">
        <v>30669</v>
      </c>
      <c r="B568" s="17" t="s">
        <v>1537</v>
      </c>
      <c r="C568" s="17" t="s">
        <v>272</v>
      </c>
      <c r="D568" s="17" t="s">
        <v>262</v>
      </c>
      <c r="E568" s="17" t="s">
        <v>262</v>
      </c>
      <c r="F568" s="8" t="n">
        <v>73</v>
      </c>
      <c r="G568" s="8" t="n">
        <v>195</v>
      </c>
      <c r="H568" s="8" t="n">
        <v>2002</v>
      </c>
      <c r="I568" s="8" t="n">
        <v>2</v>
      </c>
      <c r="J568" s="8" t="n">
        <v>57</v>
      </c>
      <c r="K568" s="17" t="s">
        <v>263</v>
      </c>
      <c r="L568" s="8" t="n">
        <v>2002</v>
      </c>
      <c r="M568" s="8" t="n">
        <v>34</v>
      </c>
      <c r="N568" s="8" t="n">
        <v>15</v>
      </c>
      <c r="O568" s="8" t="n">
        <v>8470162</v>
      </c>
      <c r="P568" s="17" t="s">
        <v>2707</v>
      </c>
      <c r="Q568" s="17" t="s">
        <v>2708</v>
      </c>
      <c r="R568" s="17" t="s">
        <v>2709</v>
      </c>
      <c r="S568" s="17" t="s">
        <v>2648</v>
      </c>
      <c r="T568" s="17" t="s">
        <v>313</v>
      </c>
      <c r="U568" s="17" t="s">
        <v>567</v>
      </c>
      <c r="V568" s="8" t="n">
        <v>68</v>
      </c>
      <c r="W568" s="8" t="n">
        <v>4</v>
      </c>
      <c r="X568" s="8" t="n">
        <v>8</v>
      </c>
      <c r="Y568" s="8" t="n">
        <v>4</v>
      </c>
      <c r="Z568" s="8" t="n">
        <v>12</v>
      </c>
      <c r="AA568" s="8" t="n">
        <v>15</v>
      </c>
      <c r="AB568" s="8" t="n">
        <v>72</v>
      </c>
      <c r="AC568" s="18" t="n">
        <f aca="false">Z568/V568</f>
        <v>0.176470588235294</v>
      </c>
      <c r="AD568" s="19" t="n">
        <f aca="false">IF(FZ568&gt;V568,Z568-V568*(GC568-Z568)/(FZ568-V568),0)</f>
        <v>-17.1636363636364</v>
      </c>
      <c r="AE568" s="19" t="n">
        <v>4.316</v>
      </c>
      <c r="AF568" s="8" t="n">
        <v>4</v>
      </c>
      <c r="AG568" s="8" t="n">
        <v>2.4</v>
      </c>
      <c r="AH568" s="8" t="n">
        <v>28</v>
      </c>
      <c r="AI568" s="8" t="n">
        <v>1030</v>
      </c>
      <c r="AJ568" s="8" t="n">
        <v>44614</v>
      </c>
      <c r="AK568" s="19" t="n">
        <v>743.56666666667</v>
      </c>
      <c r="AL568" s="8" t="n">
        <v>743.75</v>
      </c>
      <c r="AM568" s="8" t="n">
        <v>744</v>
      </c>
      <c r="AN568" s="18" t="n">
        <f aca="false">AJ568/60/V568</f>
        <v>10.9348039215686</v>
      </c>
      <c r="AO568" s="8" t="n">
        <v>18.47</v>
      </c>
      <c r="AP568" s="12" t="n">
        <f aca="false">IF(EF568&gt;0,Z568/EF568,0)</f>
        <v>0.631578947368421</v>
      </c>
      <c r="AQ568" s="8" t="n">
        <v>99</v>
      </c>
      <c r="AR568" s="8" t="n">
        <v>99</v>
      </c>
      <c r="AS568" s="8" t="n">
        <v>99</v>
      </c>
      <c r="AT568" s="8" t="n">
        <v>86</v>
      </c>
      <c r="AU568" s="8" t="n">
        <v>86</v>
      </c>
      <c r="AV568" s="8" t="n">
        <v>65</v>
      </c>
      <c r="AW568" s="8" t="n">
        <v>66</v>
      </c>
      <c r="AX568" s="8" t="n">
        <v>42</v>
      </c>
      <c r="AY568" s="8" t="n">
        <v>5</v>
      </c>
      <c r="AZ568" s="8" t="n">
        <v>8</v>
      </c>
      <c r="BA568" s="8" t="n">
        <f aca="false">AY568+AZ568</f>
        <v>13</v>
      </c>
      <c r="BB568" s="8" t="n">
        <v>8.45</v>
      </c>
      <c r="BC568" s="8" t="n">
        <v>29.1538</v>
      </c>
      <c r="BD568" s="19" t="n">
        <v>129.7</v>
      </c>
      <c r="BE568" s="19" t="n">
        <v>10.4657730757161</v>
      </c>
      <c r="BF568" s="19" t="n">
        <f aca="false">AQ568+BD568</f>
        <v>228.7</v>
      </c>
      <c r="BG568" s="19" t="n">
        <f aca="false">IF(AL568&gt;0,BF568/AL568*60,0)</f>
        <v>18.4497478991597</v>
      </c>
      <c r="BH568" s="8" t="n">
        <v>160</v>
      </c>
      <c r="BI568" s="8" t="n">
        <v>212</v>
      </c>
      <c r="BJ568" s="8" t="n">
        <v>301</v>
      </c>
      <c r="BK568" s="12" t="n">
        <f aca="false">BH568/(BH568+BJ568)</f>
        <v>0.3470715835141</v>
      </c>
      <c r="BL568" s="8" t="n">
        <v>74</v>
      </c>
      <c r="BM568" s="8" t="n">
        <v>74</v>
      </c>
      <c r="BN568" s="8" t="n">
        <v>53</v>
      </c>
      <c r="BO568" s="8" t="n">
        <f aca="false">BM568-BN568</f>
        <v>21</v>
      </c>
      <c r="BP568" s="8" t="n">
        <v>21</v>
      </c>
      <c r="BQ568" s="8" t="n">
        <v>16</v>
      </c>
      <c r="BR568" s="8" t="n">
        <v>20</v>
      </c>
      <c r="BS568" s="8" t="n">
        <v>31</v>
      </c>
      <c r="BT568" s="12" t="n">
        <f aca="false">BS568/(EA568+BS568)</f>
        <v>0.0524534686971235</v>
      </c>
      <c r="BU568" s="8" t="n">
        <v>248</v>
      </c>
      <c r="BV568" s="8" t="n">
        <v>234</v>
      </c>
      <c r="BW568" s="12" t="n">
        <f aca="false">IF(BU568+BV568&gt;0,BU568/(BU568+BV568),0)</f>
        <v>0.514522821576763</v>
      </c>
      <c r="BX568" s="8" t="n">
        <v>119</v>
      </c>
      <c r="BY568" s="8" t="n">
        <v>114</v>
      </c>
      <c r="BZ568" s="8" t="n">
        <v>91</v>
      </c>
      <c r="CA568" s="8" t="n">
        <v>79</v>
      </c>
      <c r="CB568" s="8" t="n">
        <v>38</v>
      </c>
      <c r="CC568" s="8" t="n">
        <v>41</v>
      </c>
      <c r="CD568" s="8" t="n">
        <v>95</v>
      </c>
      <c r="CE568" s="8" t="n">
        <v>77</v>
      </c>
      <c r="CF568" s="8" t="n">
        <v>67</v>
      </c>
      <c r="CG568" s="8" t="n">
        <v>76</v>
      </c>
      <c r="CH568" s="8" t="n">
        <v>156</v>
      </c>
      <c r="CI568" s="8" t="n">
        <v>147</v>
      </c>
      <c r="CJ568" s="8" t="n">
        <v>0</v>
      </c>
      <c r="CK568" s="8" t="n">
        <v>0</v>
      </c>
      <c r="CL568" s="8" t="n">
        <v>1</v>
      </c>
      <c r="CM568" s="8" t="n">
        <v>1</v>
      </c>
      <c r="CN568" s="8" t="n">
        <v>0</v>
      </c>
      <c r="CO568" s="8" t="n">
        <v>0</v>
      </c>
      <c r="CP568" s="8" t="n">
        <v>0</v>
      </c>
      <c r="CQ568" s="8" t="n">
        <v>0</v>
      </c>
      <c r="CR568" s="8" t="n">
        <v>0</v>
      </c>
      <c r="CS568" s="8" t="n">
        <v>0</v>
      </c>
      <c r="CT568" s="8" t="n">
        <v>0</v>
      </c>
      <c r="CU568" s="8" t="n">
        <v>1</v>
      </c>
      <c r="CV568" s="8" t="n">
        <v>0</v>
      </c>
      <c r="CW568" s="8" t="n">
        <v>3</v>
      </c>
      <c r="CX568" s="8" t="n">
        <v>0</v>
      </c>
      <c r="CY568" s="8" t="n">
        <v>0</v>
      </c>
      <c r="CZ568" s="8" t="n">
        <v>1</v>
      </c>
      <c r="DA568" s="8" t="n">
        <v>20</v>
      </c>
      <c r="DB568" s="8" t="n">
        <v>6</v>
      </c>
      <c r="DC568" s="8" t="n">
        <v>3</v>
      </c>
      <c r="DD568" s="8" t="n">
        <v>11</v>
      </c>
      <c r="DE568" s="8" t="n">
        <v>3</v>
      </c>
      <c r="DF568" s="8" t="n">
        <v>10</v>
      </c>
      <c r="DG568" s="8" t="n">
        <v>0</v>
      </c>
      <c r="DH568" s="8" t="n">
        <v>32</v>
      </c>
      <c r="DI568" s="8" t="n">
        <v>14</v>
      </c>
      <c r="DJ568" s="8" t="n">
        <v>9</v>
      </c>
      <c r="DK568" s="8" t="n">
        <v>12</v>
      </c>
      <c r="DL568" s="8" t="n">
        <v>12</v>
      </c>
      <c r="DM568" s="8" t="n">
        <v>0</v>
      </c>
      <c r="DN568" s="8" t="n">
        <v>8</v>
      </c>
      <c r="DO568" s="8" t="n">
        <v>8</v>
      </c>
      <c r="DP568" s="8" t="n">
        <v>0</v>
      </c>
      <c r="DQ568" s="8" t="n">
        <f aca="false">DJ568-DI568</f>
        <v>-5</v>
      </c>
      <c r="DR568" s="19" t="n">
        <v>-4.212</v>
      </c>
      <c r="DS568" s="8" t="n">
        <v>14</v>
      </c>
      <c r="DT568" s="8" t="n">
        <v>0</v>
      </c>
      <c r="DU568" s="8" t="n">
        <v>0</v>
      </c>
      <c r="DV568" s="8" t="n">
        <v>0</v>
      </c>
      <c r="DW568" s="8" t="n">
        <v>0</v>
      </c>
      <c r="DX568" s="8" t="n">
        <v>653</v>
      </c>
      <c r="DY568" s="8" t="n">
        <v>772</v>
      </c>
      <c r="DZ568" s="8" t="n">
        <v>492</v>
      </c>
      <c r="EA568" s="8" t="n">
        <v>560</v>
      </c>
      <c r="EB568" s="8" t="n">
        <v>335</v>
      </c>
      <c r="EC568" s="8" t="n">
        <v>392</v>
      </c>
      <c r="ED568" s="8" t="n">
        <v>30.11</v>
      </c>
      <c r="EE568" s="8" t="n">
        <v>35.24</v>
      </c>
      <c r="EF568" s="8" t="n">
        <v>19</v>
      </c>
      <c r="EG568" s="8" t="n">
        <v>33</v>
      </c>
      <c r="EH568" s="12" t="n">
        <f aca="false">EF568/EB568</f>
        <v>0.0567164179104478</v>
      </c>
      <c r="EI568" s="20" t="n">
        <f aca="false">1-EG568/EC568</f>
        <v>0.915816326530612</v>
      </c>
      <c r="EJ568" s="21" t="n">
        <f aca="false">EH568+EI568</f>
        <v>0.97253274444106</v>
      </c>
      <c r="EK568" s="8" t="n">
        <v>652</v>
      </c>
      <c r="EL568" s="8" t="n">
        <v>769</v>
      </c>
      <c r="EM568" s="8" t="n">
        <v>491</v>
      </c>
      <c r="EN568" s="8" t="n">
        <v>557</v>
      </c>
      <c r="EO568" s="8" t="n">
        <v>334</v>
      </c>
      <c r="EP568" s="8" t="n">
        <v>389</v>
      </c>
      <c r="EQ568" s="8" t="n">
        <v>19</v>
      </c>
      <c r="ER568" s="8" t="n">
        <v>32</v>
      </c>
      <c r="ES568" s="8" t="n">
        <v>290</v>
      </c>
      <c r="ET568" s="8" t="n">
        <v>380</v>
      </c>
      <c r="EU568" s="8" t="n">
        <v>125</v>
      </c>
      <c r="EV568" s="8" t="n">
        <v>134</v>
      </c>
      <c r="EW568" s="8" t="n">
        <v>11</v>
      </c>
      <c r="EX568" s="8" t="n">
        <v>10</v>
      </c>
      <c r="EY568" s="8" t="n">
        <v>59</v>
      </c>
      <c r="EZ568" s="8" t="n">
        <v>59</v>
      </c>
      <c r="FA568" s="8" t="n">
        <v>-0.5</v>
      </c>
      <c r="FB568" s="8" t="n">
        <v>1.1</v>
      </c>
      <c r="FC568" s="8" t="n">
        <v>0.6</v>
      </c>
      <c r="FD568" s="19" t="n">
        <v>17.77</v>
      </c>
      <c r="FE568" s="18" t="n">
        <f aca="false">FD568/V568</f>
        <v>0.261323529411765</v>
      </c>
      <c r="FF568" s="8" t="n">
        <v>0.6652</v>
      </c>
      <c r="FG568" s="8" t="n">
        <v>0.14</v>
      </c>
      <c r="FH568" s="8" t="n">
        <v>1.14</v>
      </c>
      <c r="FI568" s="8" t="n">
        <v>1.28</v>
      </c>
      <c r="FJ568" s="22"/>
      <c r="FK568" s="22"/>
      <c r="FL568" s="22"/>
      <c r="FM568" s="8" t="n">
        <f aca="false">BL568+BS568+AH568+DT568</f>
        <v>133</v>
      </c>
      <c r="FN568" s="19" t="n">
        <f aca="false">IF(DS568&gt;0,(BL568+BR568)/DS568,0)</f>
        <v>6.71428571428571</v>
      </c>
      <c r="FO568" s="12" t="n">
        <v>0.0227524972</v>
      </c>
      <c r="FP568" s="19" t="n">
        <f aca="false">Z568-AH568/10</f>
        <v>9.2</v>
      </c>
      <c r="FQ568" s="19" t="n">
        <f aca="false">Z568+DR568/5</f>
        <v>11.1576</v>
      </c>
      <c r="FR568" s="19" t="n">
        <f aca="false">(DX568+DY568)/AL568*60</f>
        <v>114.957983193277</v>
      </c>
      <c r="FS568" s="22"/>
      <c r="FT568" s="22"/>
      <c r="FU568" s="22"/>
      <c r="FV568" s="17" t="s">
        <v>427</v>
      </c>
      <c r="FW568" s="17" t="s">
        <v>280</v>
      </c>
      <c r="FX568" s="23" t="n">
        <v>2500000</v>
      </c>
      <c r="FY568" s="23" t="n">
        <v>3125000</v>
      </c>
      <c r="FZ568" s="8" t="n">
        <v>1003</v>
      </c>
      <c r="GA568" s="8" t="n">
        <v>146</v>
      </c>
      <c r="GB568" s="8" t="n">
        <v>267</v>
      </c>
      <c r="GC568" s="8" t="n">
        <v>413</v>
      </c>
      <c r="GD568" s="8" t="n">
        <v>-3</v>
      </c>
      <c r="GE568" s="8" t="n">
        <v>526</v>
      </c>
      <c r="GF568" s="8" t="n">
        <v>1152</v>
      </c>
      <c r="GG568" s="8" t="n">
        <v>14678</v>
      </c>
      <c r="GH568" s="8" t="n">
        <v>18.2</v>
      </c>
      <c r="GI568" s="8" t="n">
        <v>15.4</v>
      </c>
      <c r="GJ568" s="8" t="n">
        <v>33.6</v>
      </c>
      <c r="GK568" s="8" t="n">
        <f aca="false">Z568-AH568/10</f>
        <v>9.2</v>
      </c>
      <c r="GL568" s="22"/>
      <c r="GM568" s="22"/>
      <c r="GN568" s="22"/>
      <c r="GO568" s="22"/>
      <c r="GP568" s="22"/>
    </row>
    <row r="569" customFormat="false" ht="13.65" hidden="false" customHeight="true" outlineLevel="0" collapsed="false">
      <c r="A569" s="16" t="n">
        <v>32986</v>
      </c>
      <c r="B569" s="17" t="s">
        <v>1342</v>
      </c>
      <c r="C569" s="17" t="s">
        <v>282</v>
      </c>
      <c r="D569" s="17" t="s">
        <v>283</v>
      </c>
      <c r="E569" s="17" t="s">
        <v>283</v>
      </c>
      <c r="F569" s="8" t="n">
        <v>74</v>
      </c>
      <c r="G569" s="8" t="n">
        <v>205</v>
      </c>
      <c r="H569" s="22"/>
      <c r="I569" s="22"/>
      <c r="J569" s="22"/>
      <c r="K569" s="17" t="s">
        <v>273</v>
      </c>
      <c r="L569" s="8" t="n">
        <v>2012</v>
      </c>
      <c r="M569" s="8" t="n">
        <v>27</v>
      </c>
      <c r="N569" s="8" t="n">
        <v>5</v>
      </c>
      <c r="O569" s="8" t="n">
        <v>8476807</v>
      </c>
      <c r="P569" s="17" t="s">
        <v>2710</v>
      </c>
      <c r="Q569" s="17" t="s">
        <v>2711</v>
      </c>
      <c r="R569" s="17" t="s">
        <v>2712</v>
      </c>
      <c r="S569" s="17" t="s">
        <v>2648</v>
      </c>
      <c r="T569" s="17" t="s">
        <v>278</v>
      </c>
      <c r="U569" s="17" t="s">
        <v>464</v>
      </c>
      <c r="V569" s="8" t="n">
        <v>15</v>
      </c>
      <c r="W569" s="8" t="n">
        <v>0</v>
      </c>
      <c r="X569" s="8" t="n">
        <v>0</v>
      </c>
      <c r="Y569" s="8" t="n">
        <v>0</v>
      </c>
      <c r="Z569" s="8" t="n">
        <v>0</v>
      </c>
      <c r="AA569" s="8" t="n">
        <v>35</v>
      </c>
      <c r="AB569" s="8" t="n">
        <v>64</v>
      </c>
      <c r="AC569" s="18" t="n">
        <f aca="false">Z569/V569</f>
        <v>0</v>
      </c>
      <c r="AD569" s="19" t="n">
        <f aca="false">IF(FZ569&gt;V569,Z569-V569*(GC569-Z569)/(FZ569-V569),0)</f>
        <v>-2.85714285714286</v>
      </c>
      <c r="AE569" s="19" t="n">
        <v>0</v>
      </c>
      <c r="AF569" s="8" t="n">
        <v>-8</v>
      </c>
      <c r="AG569" s="8" t="n">
        <v>-4.1</v>
      </c>
      <c r="AH569" s="8" t="n">
        <v>8</v>
      </c>
      <c r="AI569" s="8" t="n">
        <v>376</v>
      </c>
      <c r="AJ569" s="8" t="n">
        <v>16175</v>
      </c>
      <c r="AK569" s="19" t="n">
        <v>269.58333333333</v>
      </c>
      <c r="AL569" s="8" t="n">
        <v>269.58</v>
      </c>
      <c r="AM569" s="8" t="n">
        <v>270</v>
      </c>
      <c r="AN569" s="18" t="n">
        <f aca="false">AJ569/60/V569</f>
        <v>17.9722222222222</v>
      </c>
      <c r="AO569" s="8" t="n">
        <v>30.1</v>
      </c>
      <c r="AP569" s="12" t="n">
        <f aca="false">IF(EF569&gt;0,Z569/EF569,0)</f>
        <v>0</v>
      </c>
      <c r="AQ569" s="8" t="n">
        <v>47</v>
      </c>
      <c r="AR569" s="8" t="n">
        <v>47</v>
      </c>
      <c r="AS569" s="8" t="n">
        <v>47</v>
      </c>
      <c r="AT569" s="8" t="n">
        <v>31</v>
      </c>
      <c r="AU569" s="8" t="n">
        <v>31</v>
      </c>
      <c r="AV569" s="8" t="n">
        <v>25</v>
      </c>
      <c r="AW569" s="8" t="n">
        <v>13</v>
      </c>
      <c r="AX569" s="8" t="n">
        <v>0</v>
      </c>
      <c r="AY569" s="8" t="n">
        <v>0</v>
      </c>
      <c r="AZ569" s="8" t="n">
        <v>3</v>
      </c>
      <c r="BA569" s="8" t="n">
        <f aca="false">AY569+AZ569</f>
        <v>3</v>
      </c>
      <c r="BB569" s="8" t="n">
        <v>0.89</v>
      </c>
      <c r="BC569" s="8" t="n">
        <v>52.12</v>
      </c>
      <c r="BD569" s="19" t="n">
        <v>0</v>
      </c>
      <c r="BE569" s="19" t="n">
        <v>0</v>
      </c>
      <c r="BF569" s="19" t="n">
        <f aca="false">AQ569+BD569</f>
        <v>47</v>
      </c>
      <c r="BG569" s="19" t="n">
        <f aca="false">IF(AL569&gt;0,BF569/AL569*60,0)</f>
        <v>10.4607166703761</v>
      </c>
      <c r="BH569" s="8" t="n">
        <v>99</v>
      </c>
      <c r="BI569" s="8" t="n">
        <v>91</v>
      </c>
      <c r="BJ569" s="8" t="n">
        <v>85</v>
      </c>
      <c r="BK569" s="12" t="n">
        <f aca="false">BH569/(BH569+BJ569)</f>
        <v>0.538043478260869</v>
      </c>
      <c r="BL569" s="8" t="n">
        <v>13</v>
      </c>
      <c r="BM569" s="8" t="n">
        <v>13</v>
      </c>
      <c r="BN569" s="8" t="n">
        <v>25</v>
      </c>
      <c r="BO569" s="8" t="n">
        <f aca="false">BM569-BN569</f>
        <v>-12</v>
      </c>
      <c r="BP569" s="8" t="n">
        <v>6</v>
      </c>
      <c r="BQ569" s="8" t="n">
        <v>6</v>
      </c>
      <c r="BR569" s="8" t="n">
        <v>1</v>
      </c>
      <c r="BS569" s="8" t="n">
        <v>11</v>
      </c>
      <c r="BT569" s="12" t="n">
        <f aca="false">BS569/(EA569+BS569)</f>
        <v>0.0533980582524272</v>
      </c>
      <c r="BU569" s="8" t="n">
        <v>0</v>
      </c>
      <c r="BV569" s="8" t="n">
        <v>0</v>
      </c>
      <c r="BW569" s="12" t="n">
        <f aca="false">IF(BU569+BV569&gt;0,BU569/(BU569+BV569),0)</f>
        <v>0</v>
      </c>
      <c r="BX569" s="8" t="n">
        <v>0</v>
      </c>
      <c r="BY569" s="8" t="n">
        <v>0</v>
      </c>
      <c r="BZ569" s="8" t="n">
        <v>0</v>
      </c>
      <c r="CA569" s="8" t="n">
        <v>0</v>
      </c>
      <c r="CB569" s="8" t="n">
        <v>0</v>
      </c>
      <c r="CC569" s="8" t="n">
        <v>0</v>
      </c>
      <c r="CD569" s="8" t="n">
        <v>0</v>
      </c>
      <c r="CE569" s="8" t="n">
        <v>0</v>
      </c>
      <c r="CF569" s="8" t="n">
        <v>0</v>
      </c>
      <c r="CG569" s="8" t="n">
        <v>0</v>
      </c>
      <c r="CH569" s="8" t="n">
        <v>0</v>
      </c>
      <c r="CI569" s="8" t="n">
        <v>0</v>
      </c>
      <c r="CJ569" s="8" t="n">
        <v>0</v>
      </c>
      <c r="CK569" s="8" t="n">
        <v>0</v>
      </c>
      <c r="CL569" s="8" t="n">
        <v>0</v>
      </c>
      <c r="CM569" s="8" t="n">
        <v>0</v>
      </c>
      <c r="CN569" s="8" t="n">
        <v>0</v>
      </c>
      <c r="CO569" s="8" t="n">
        <v>0</v>
      </c>
      <c r="CP569" s="8" t="n">
        <v>0</v>
      </c>
      <c r="CQ569" s="8" t="n">
        <v>0</v>
      </c>
      <c r="CR569" s="8" t="n">
        <v>0</v>
      </c>
      <c r="CS569" s="8" t="n">
        <v>0</v>
      </c>
      <c r="CT569" s="8" t="n">
        <v>0</v>
      </c>
      <c r="CU569" s="8" t="n">
        <v>0</v>
      </c>
      <c r="CV569" s="8" t="n">
        <v>0</v>
      </c>
      <c r="CW569" s="8" t="n">
        <v>0</v>
      </c>
      <c r="CX569" s="8" t="n">
        <v>0</v>
      </c>
      <c r="CY569" s="8" t="n">
        <v>1</v>
      </c>
      <c r="CZ569" s="8" t="n">
        <v>0</v>
      </c>
      <c r="DA569" s="8" t="n">
        <v>5</v>
      </c>
      <c r="DB569" s="8" t="n">
        <v>0</v>
      </c>
      <c r="DC569" s="8" t="n">
        <v>0</v>
      </c>
      <c r="DD569" s="8" t="n">
        <v>7</v>
      </c>
      <c r="DE569" s="8" t="n">
        <v>5</v>
      </c>
      <c r="DF569" s="8" t="n">
        <v>0</v>
      </c>
      <c r="DG569" s="8" t="n">
        <v>0</v>
      </c>
      <c r="DH569" s="8" t="n">
        <v>13</v>
      </c>
      <c r="DI569" s="8" t="n">
        <v>4</v>
      </c>
      <c r="DJ569" s="8" t="n">
        <v>1</v>
      </c>
      <c r="DK569" s="8" t="n">
        <v>4</v>
      </c>
      <c r="DL569" s="8" t="n">
        <v>4</v>
      </c>
      <c r="DM569" s="8" t="n">
        <v>0</v>
      </c>
      <c r="DN569" s="8" t="n">
        <v>1</v>
      </c>
      <c r="DO569" s="8" t="n">
        <v>1</v>
      </c>
      <c r="DP569" s="8" t="n">
        <v>0</v>
      </c>
      <c r="DQ569" s="8" t="n">
        <f aca="false">DJ569-DI569</f>
        <v>-3</v>
      </c>
      <c r="DR569" s="19" t="n">
        <v>-1.816</v>
      </c>
      <c r="DS569" s="8" t="n">
        <v>4</v>
      </c>
      <c r="DT569" s="8" t="n">
        <v>0</v>
      </c>
      <c r="DU569" s="8" t="n">
        <v>0</v>
      </c>
      <c r="DV569" s="8" t="n">
        <v>0</v>
      </c>
      <c r="DW569" s="8" t="n">
        <v>0</v>
      </c>
      <c r="DX569" s="8" t="n">
        <v>242</v>
      </c>
      <c r="DY569" s="8" t="n">
        <v>244</v>
      </c>
      <c r="DZ569" s="8" t="n">
        <v>174</v>
      </c>
      <c r="EA569" s="8" t="n">
        <v>195</v>
      </c>
      <c r="EB569" s="8" t="n">
        <v>135</v>
      </c>
      <c r="EC569" s="8" t="n">
        <v>141</v>
      </c>
      <c r="ED569" s="8" t="n">
        <v>10.38</v>
      </c>
      <c r="EE569" s="8" t="n">
        <v>12.57</v>
      </c>
      <c r="EF569" s="8" t="n">
        <v>11</v>
      </c>
      <c r="EG569" s="8" t="n">
        <v>19</v>
      </c>
      <c r="EH569" s="12" t="n">
        <f aca="false">EF569/EB569</f>
        <v>0.0814814814814815</v>
      </c>
      <c r="EI569" s="20" t="n">
        <f aca="false">1-EG569/EC569</f>
        <v>0.865248226950354</v>
      </c>
      <c r="EJ569" s="21" t="n">
        <f aca="false">EH569+EI569</f>
        <v>0.946729708431836</v>
      </c>
      <c r="EK569" s="8" t="n">
        <v>244</v>
      </c>
      <c r="EL569" s="8" t="n">
        <v>243</v>
      </c>
      <c r="EM569" s="8" t="n">
        <v>175</v>
      </c>
      <c r="EN569" s="8" t="n">
        <v>194</v>
      </c>
      <c r="EO569" s="8" t="n">
        <v>135</v>
      </c>
      <c r="EP569" s="8" t="n">
        <v>140</v>
      </c>
      <c r="EQ569" s="8" t="n">
        <v>11</v>
      </c>
      <c r="ER569" s="8" t="n">
        <v>19</v>
      </c>
      <c r="ES569" s="8" t="n">
        <v>106</v>
      </c>
      <c r="ET569" s="8" t="n">
        <v>112</v>
      </c>
      <c r="EU569" s="8" t="n">
        <v>39</v>
      </c>
      <c r="EV569" s="8" t="n">
        <v>47</v>
      </c>
      <c r="EW569" s="8" t="n">
        <v>7</v>
      </c>
      <c r="EX569" s="8" t="n">
        <v>11</v>
      </c>
      <c r="EY569" s="8" t="n">
        <v>10</v>
      </c>
      <c r="EZ569" s="8" t="n">
        <v>17</v>
      </c>
      <c r="FA569" s="8" t="n">
        <v>-0.3</v>
      </c>
      <c r="FB569" s="8" t="n">
        <v>0.1</v>
      </c>
      <c r="FC569" s="8" t="n">
        <v>-0.2</v>
      </c>
      <c r="FD569" s="19" t="n">
        <v>-0.62</v>
      </c>
      <c r="FE569" s="18" t="n">
        <f aca="false">FD569/V569</f>
        <v>-0.0413333333333333</v>
      </c>
      <c r="FF569" s="8" t="n">
        <v>0.0125</v>
      </c>
      <c r="FG569" s="8" t="n">
        <v>-0.16</v>
      </c>
      <c r="FH569" s="8" t="n">
        <v>-0.08</v>
      </c>
      <c r="FI569" s="8" t="n">
        <v>-0.24</v>
      </c>
      <c r="FJ569" s="22"/>
      <c r="FK569" s="22"/>
      <c r="FL569" s="22"/>
      <c r="FM569" s="8" t="n">
        <f aca="false">BL569+BS569+AH569+DT569</f>
        <v>32</v>
      </c>
      <c r="FN569" s="19" t="n">
        <f aca="false">IF(DS569&gt;0,(BL569+BR569)/DS569,0)</f>
        <v>3.5</v>
      </c>
      <c r="FO569" s="12" t="n">
        <v>0</v>
      </c>
      <c r="FP569" s="19" t="n">
        <f aca="false">Z569-AH569/10</f>
        <v>-0.8</v>
      </c>
      <c r="FQ569" s="19" t="n">
        <f aca="false">Z569+DR569/5</f>
        <v>-0.3632</v>
      </c>
      <c r="FR569" s="19" t="n">
        <f aca="false">(DX569+DY569)/AL569*60</f>
        <v>108.168261740485</v>
      </c>
      <c r="FS569" s="8" t="n">
        <v>11</v>
      </c>
      <c r="FT569" s="17" t="s">
        <v>433</v>
      </c>
      <c r="FU569" s="8" t="n">
        <v>87</v>
      </c>
      <c r="FV569" s="22"/>
      <c r="FW569" s="17" t="s">
        <v>280</v>
      </c>
      <c r="FX569" s="23" t="n">
        <v>650000</v>
      </c>
      <c r="FY569" s="23" t="n">
        <v>650000</v>
      </c>
      <c r="FZ569" s="8" t="n">
        <v>120</v>
      </c>
      <c r="GA569" s="8" t="n">
        <v>3</v>
      </c>
      <c r="GB569" s="8" t="n">
        <v>17</v>
      </c>
      <c r="GC569" s="8" t="n">
        <v>20</v>
      </c>
      <c r="GD569" s="8" t="n">
        <v>-18</v>
      </c>
      <c r="GE569" s="8" t="n">
        <v>32</v>
      </c>
      <c r="GF569" s="8" t="n">
        <v>129</v>
      </c>
      <c r="GG569" s="8" t="n">
        <v>1709</v>
      </c>
      <c r="GH569" s="8" t="n">
        <v>0.4</v>
      </c>
      <c r="GI569" s="8" t="n">
        <v>2.6</v>
      </c>
      <c r="GJ569" s="8" t="n">
        <v>3</v>
      </c>
      <c r="GK569" s="8" t="n">
        <f aca="false">Z569-AH569/10</f>
        <v>-0.8</v>
      </c>
      <c r="GL569" s="22"/>
      <c r="GM569" s="22"/>
      <c r="GN569" s="22"/>
      <c r="GO569" s="22"/>
      <c r="GP569" s="22"/>
    </row>
    <row r="570" customFormat="false" ht="13.65" hidden="false" customHeight="true" outlineLevel="0" collapsed="false">
      <c r="A570" s="16" t="n">
        <v>35122</v>
      </c>
      <c r="B570" s="17" t="s">
        <v>417</v>
      </c>
      <c r="C570" s="17" t="s">
        <v>418</v>
      </c>
      <c r="D570" s="17" t="s">
        <v>262</v>
      </c>
      <c r="E570" s="17" t="s">
        <v>262</v>
      </c>
      <c r="F570" s="8" t="n">
        <v>71</v>
      </c>
      <c r="G570" s="8" t="n">
        <v>181</v>
      </c>
      <c r="H570" s="22"/>
      <c r="I570" s="22"/>
      <c r="J570" s="22"/>
      <c r="K570" s="17" t="s">
        <v>263</v>
      </c>
      <c r="L570" s="8" t="n">
        <v>2017</v>
      </c>
      <c r="M570" s="8" t="n">
        <v>21</v>
      </c>
      <c r="N570" s="8" t="n">
        <v>1</v>
      </c>
      <c r="O570" s="8" t="n">
        <v>8478146</v>
      </c>
      <c r="P570" s="17" t="s">
        <v>2713</v>
      </c>
      <c r="Q570" s="17" t="s">
        <v>2714</v>
      </c>
      <c r="R570" s="17" t="s">
        <v>2715</v>
      </c>
      <c r="S570" s="17" t="s">
        <v>2716</v>
      </c>
      <c r="T570" s="17" t="s">
        <v>591</v>
      </c>
      <c r="U570" s="17" t="s">
        <v>397</v>
      </c>
      <c r="V570" s="8" t="n">
        <v>13</v>
      </c>
      <c r="W570" s="8" t="n">
        <v>2</v>
      </c>
      <c r="X570" s="8" t="n">
        <v>0</v>
      </c>
      <c r="Y570" s="8" t="n">
        <v>0</v>
      </c>
      <c r="Z570" s="8" t="n">
        <v>2</v>
      </c>
      <c r="AA570" s="8" t="n">
        <v>29</v>
      </c>
      <c r="AB570" s="8" t="n">
        <v>74</v>
      </c>
      <c r="AC570" s="18" t="n">
        <f aca="false">Z570/V570</f>
        <v>0.153846153846154</v>
      </c>
      <c r="AD570" s="19" t="n">
        <f aca="false">IF(FZ570&gt;V570,Z570-V570*(GC570-Z570)/(FZ570-V570),0)</f>
        <v>0</v>
      </c>
      <c r="AE570" s="19" t="n">
        <v>1</v>
      </c>
      <c r="AF570" s="8" t="n">
        <v>-4</v>
      </c>
      <c r="AG570" s="8" t="n">
        <v>1</v>
      </c>
      <c r="AH570" s="8" t="n">
        <v>0</v>
      </c>
      <c r="AI570" s="8" t="n">
        <v>212</v>
      </c>
      <c r="AJ570" s="8" t="n">
        <v>9479</v>
      </c>
      <c r="AK570" s="19" t="n">
        <v>157.98333333333</v>
      </c>
      <c r="AL570" s="8" t="n">
        <v>157.98</v>
      </c>
      <c r="AM570" s="8" t="n">
        <v>158</v>
      </c>
      <c r="AN570" s="18" t="n">
        <f aca="false">AJ570/60/V570</f>
        <v>12.1525641025641</v>
      </c>
      <c r="AO570" s="8" t="n">
        <v>20.52</v>
      </c>
      <c r="AP570" s="12" t="n">
        <f aca="false">IF(EF570&gt;0,Z570/EF570,0)</f>
        <v>0.5</v>
      </c>
      <c r="AQ570" s="8" t="n">
        <v>43</v>
      </c>
      <c r="AR570" s="8" t="n">
        <v>43</v>
      </c>
      <c r="AS570" s="8" t="n">
        <v>43</v>
      </c>
      <c r="AT570" s="8" t="n">
        <v>34</v>
      </c>
      <c r="AU570" s="8" t="n">
        <v>34</v>
      </c>
      <c r="AV570" s="8" t="n">
        <v>27</v>
      </c>
      <c r="AW570" s="8" t="n">
        <v>29</v>
      </c>
      <c r="AX570" s="8" t="n">
        <v>10</v>
      </c>
      <c r="AY570" s="8" t="n">
        <v>3</v>
      </c>
      <c r="AZ570" s="8" t="n">
        <v>1</v>
      </c>
      <c r="BA570" s="8" t="n">
        <f aca="false">AY570+AZ570</f>
        <v>4</v>
      </c>
      <c r="BB570" s="8" t="n">
        <v>2.36</v>
      </c>
      <c r="BC570" s="8" t="n">
        <v>26.5185</v>
      </c>
      <c r="BD570" s="19" t="n">
        <v>0</v>
      </c>
      <c r="BE570" s="19" t="n">
        <v>0</v>
      </c>
      <c r="BF570" s="19" t="n">
        <f aca="false">AQ570+BD570</f>
        <v>43</v>
      </c>
      <c r="BG570" s="19" t="n">
        <f aca="false">IF(AL570&gt;0,BF570/AL570*60,0)</f>
        <v>16.3311811621724</v>
      </c>
      <c r="BH570" s="8" t="n">
        <v>43</v>
      </c>
      <c r="BI570" s="8" t="n">
        <v>49</v>
      </c>
      <c r="BJ570" s="8" t="n">
        <v>49</v>
      </c>
      <c r="BK570" s="12" t="n">
        <f aca="false">BH570/(BH570+BJ570)</f>
        <v>0.467391304347826</v>
      </c>
      <c r="BL570" s="8" t="n">
        <v>9</v>
      </c>
      <c r="BM570" s="8" t="n">
        <v>9</v>
      </c>
      <c r="BN570" s="8" t="n">
        <v>30</v>
      </c>
      <c r="BO570" s="8" t="n">
        <f aca="false">BM570-BN570</f>
        <v>-21</v>
      </c>
      <c r="BP570" s="8" t="n">
        <v>7</v>
      </c>
      <c r="BQ570" s="8" t="n">
        <v>4</v>
      </c>
      <c r="BR570" s="8" t="n">
        <v>1</v>
      </c>
      <c r="BS570" s="8" t="n">
        <v>7</v>
      </c>
      <c r="BT570" s="12" t="n">
        <f aca="false">BS570/(EA570+BS570)</f>
        <v>0.0569105691056911</v>
      </c>
      <c r="BU570" s="8" t="n">
        <v>1</v>
      </c>
      <c r="BV570" s="8" t="n">
        <v>4</v>
      </c>
      <c r="BW570" s="12" t="n">
        <f aca="false">IF(BU570+BV570&gt;0,BU570/(BU570+BV570),0)</f>
        <v>0.2</v>
      </c>
      <c r="BX570" s="8" t="n">
        <v>0</v>
      </c>
      <c r="BY570" s="8" t="n">
        <v>1</v>
      </c>
      <c r="BZ570" s="8" t="n">
        <v>0</v>
      </c>
      <c r="CA570" s="8" t="n">
        <v>0</v>
      </c>
      <c r="CB570" s="8" t="n">
        <v>1</v>
      </c>
      <c r="CC570" s="8" t="n">
        <v>3</v>
      </c>
      <c r="CD570" s="8" t="n">
        <v>0</v>
      </c>
      <c r="CE570" s="8" t="n">
        <v>2</v>
      </c>
      <c r="CF570" s="8" t="n">
        <v>1</v>
      </c>
      <c r="CG570" s="8" t="n">
        <v>2</v>
      </c>
      <c r="CH570" s="8" t="n">
        <v>0</v>
      </c>
      <c r="CI570" s="8" t="n">
        <v>3</v>
      </c>
      <c r="CJ570" s="8" t="n">
        <v>0</v>
      </c>
      <c r="CK570" s="8" t="n">
        <v>0</v>
      </c>
      <c r="CL570" s="8" t="n">
        <v>0</v>
      </c>
      <c r="CM570" s="8" t="n">
        <v>0</v>
      </c>
      <c r="CN570" s="8" t="n">
        <v>0</v>
      </c>
      <c r="CO570" s="8" t="n">
        <v>0</v>
      </c>
      <c r="CP570" s="8" t="n">
        <v>0</v>
      </c>
      <c r="CQ570" s="8" t="n">
        <v>0</v>
      </c>
      <c r="CR570" s="8" t="n">
        <v>0</v>
      </c>
      <c r="CS570" s="8" t="n">
        <v>0</v>
      </c>
      <c r="CT570" s="8" t="n">
        <v>0</v>
      </c>
      <c r="CU570" s="8" t="n">
        <v>1</v>
      </c>
      <c r="CV570" s="8" t="n">
        <v>0</v>
      </c>
      <c r="CW570" s="8" t="n">
        <v>1</v>
      </c>
      <c r="CX570" s="8" t="n">
        <v>0</v>
      </c>
      <c r="CY570" s="8" t="n">
        <v>1</v>
      </c>
      <c r="CZ570" s="8" t="n">
        <v>0</v>
      </c>
      <c r="DA570" s="8" t="n">
        <v>6</v>
      </c>
      <c r="DB570" s="8" t="n">
        <v>2</v>
      </c>
      <c r="DC570" s="8" t="n">
        <v>1</v>
      </c>
      <c r="DD570" s="8" t="n">
        <v>2</v>
      </c>
      <c r="DE570" s="8" t="n">
        <v>1</v>
      </c>
      <c r="DF570" s="8" t="n">
        <v>3</v>
      </c>
      <c r="DG570" s="8" t="n">
        <v>2</v>
      </c>
      <c r="DH570" s="8" t="n">
        <v>16</v>
      </c>
      <c r="DI570" s="8" t="n">
        <v>0</v>
      </c>
      <c r="DJ570" s="8" t="n">
        <v>2</v>
      </c>
      <c r="DK570" s="8" t="n">
        <v>0</v>
      </c>
      <c r="DL570" s="8" t="n">
        <v>0</v>
      </c>
      <c r="DM570" s="8" t="n">
        <v>0</v>
      </c>
      <c r="DN570" s="8" t="n">
        <v>2</v>
      </c>
      <c r="DO570" s="8" t="n">
        <v>2</v>
      </c>
      <c r="DP570" s="8" t="n">
        <v>0</v>
      </c>
      <c r="DQ570" s="8" t="n">
        <f aca="false">DJ570-DI570</f>
        <v>2</v>
      </c>
      <c r="DR570" s="19" t="n">
        <v>1.782</v>
      </c>
      <c r="DS570" s="8" t="n">
        <v>0</v>
      </c>
      <c r="DT570" s="8" t="n">
        <v>0</v>
      </c>
      <c r="DU570" s="8" t="n">
        <v>0</v>
      </c>
      <c r="DV570" s="8" t="n">
        <v>0</v>
      </c>
      <c r="DW570" s="8" t="n">
        <v>0</v>
      </c>
      <c r="DX570" s="8" t="n">
        <v>157</v>
      </c>
      <c r="DY570" s="8" t="n">
        <v>162</v>
      </c>
      <c r="DZ570" s="8" t="n">
        <v>115</v>
      </c>
      <c r="EA570" s="8" t="n">
        <v>116</v>
      </c>
      <c r="EB570" s="8" t="n">
        <v>83</v>
      </c>
      <c r="EC570" s="8" t="n">
        <v>84</v>
      </c>
      <c r="ED570" s="8" t="n">
        <v>7.07</v>
      </c>
      <c r="EE570" s="8" t="n">
        <v>7.59</v>
      </c>
      <c r="EF570" s="8" t="n">
        <v>4</v>
      </c>
      <c r="EG570" s="8" t="n">
        <v>11</v>
      </c>
      <c r="EH570" s="12" t="n">
        <f aca="false">EF570/EB570</f>
        <v>0.0481927710843374</v>
      </c>
      <c r="EI570" s="20" t="n">
        <f aca="false">1-EG570/EC570</f>
        <v>0.869047619047619</v>
      </c>
      <c r="EJ570" s="21" t="n">
        <f aca="false">EH570+EI570</f>
        <v>0.917240390131956</v>
      </c>
      <c r="EK570" s="8" t="n">
        <v>154</v>
      </c>
      <c r="EL570" s="8" t="n">
        <v>163</v>
      </c>
      <c r="EM570" s="8" t="n">
        <v>112</v>
      </c>
      <c r="EN570" s="8" t="n">
        <v>117</v>
      </c>
      <c r="EO570" s="8" t="n">
        <v>82</v>
      </c>
      <c r="EP570" s="8" t="n">
        <v>85</v>
      </c>
      <c r="EQ570" s="8" t="n">
        <v>4</v>
      </c>
      <c r="ER570" s="8" t="n">
        <v>11</v>
      </c>
      <c r="ES570" s="8" t="n">
        <v>87</v>
      </c>
      <c r="ET570" s="8" t="n">
        <v>84</v>
      </c>
      <c r="EU570" s="8" t="n">
        <v>31</v>
      </c>
      <c r="EV570" s="8" t="n">
        <v>36</v>
      </c>
      <c r="EW570" s="8" t="n">
        <v>2</v>
      </c>
      <c r="EX570" s="8" t="n">
        <v>6</v>
      </c>
      <c r="EY570" s="8" t="n">
        <v>4</v>
      </c>
      <c r="EZ570" s="8" t="n">
        <v>7</v>
      </c>
      <c r="FA570" s="8" t="n">
        <v>0</v>
      </c>
      <c r="FB570" s="8" t="n">
        <v>0</v>
      </c>
      <c r="FC570" s="8" t="n">
        <v>0</v>
      </c>
      <c r="FD570" s="19" t="n">
        <v>4.09</v>
      </c>
      <c r="FE570" s="18" t="n">
        <f aca="false">FD570/V570</f>
        <v>0.314615384615385</v>
      </c>
      <c r="FF570" s="8" t="n">
        <v>0.068</v>
      </c>
      <c r="FG570" s="8" t="n">
        <v>0.03</v>
      </c>
      <c r="FH570" s="8" t="n">
        <v>0.06</v>
      </c>
      <c r="FI570" s="8" t="n">
        <v>0.09</v>
      </c>
      <c r="FJ570" s="22"/>
      <c r="FK570" s="22"/>
      <c r="FL570" s="22"/>
      <c r="FM570" s="8" t="n">
        <f aca="false">BL570+BS570+AH570+DT570</f>
        <v>16</v>
      </c>
      <c r="FN570" s="19" t="n">
        <f aca="false">IF(DS570&gt;0,(BL570+BR570)/DS570,0)</f>
        <v>0</v>
      </c>
      <c r="FO570" s="12" t="n">
        <v>0.0558202859</v>
      </c>
      <c r="FP570" s="19" t="n">
        <f aca="false">Z570-AH570/10</f>
        <v>2</v>
      </c>
      <c r="FQ570" s="19" t="n">
        <f aca="false">Z570+DR570/5</f>
        <v>2.3564</v>
      </c>
      <c r="FR570" s="19" t="n">
        <f aca="false">(DX570+DY570)/AL570*60</f>
        <v>121.154576528675</v>
      </c>
      <c r="FS570" s="8" t="n">
        <v>1</v>
      </c>
      <c r="FT570" s="17" t="s">
        <v>345</v>
      </c>
      <c r="FU570" s="8" t="n">
        <v>11</v>
      </c>
      <c r="FV570" s="22"/>
      <c r="FW570" s="17" t="s">
        <v>270</v>
      </c>
      <c r="FX570" s="23" t="n">
        <v>742500</v>
      </c>
      <c r="FY570" s="23" t="n">
        <v>775833</v>
      </c>
      <c r="FZ570" s="8" t="n">
        <v>13</v>
      </c>
      <c r="GA570" s="8" t="n">
        <v>2</v>
      </c>
      <c r="GB570" s="8" t="n">
        <v>0</v>
      </c>
      <c r="GC570" s="8" t="n">
        <v>2</v>
      </c>
      <c r="GD570" s="8" t="n">
        <v>-4</v>
      </c>
      <c r="GE570" s="8" t="n">
        <v>0</v>
      </c>
      <c r="GF570" s="8" t="n">
        <v>27</v>
      </c>
      <c r="GG570" s="8" t="n">
        <v>158</v>
      </c>
      <c r="GH570" s="8" t="n">
        <v>0</v>
      </c>
      <c r="GI570" s="8" t="n">
        <v>0</v>
      </c>
      <c r="GJ570" s="8" t="n">
        <v>0</v>
      </c>
      <c r="GK570" s="8" t="n">
        <f aca="false">Z570-AH570/10</f>
        <v>2</v>
      </c>
      <c r="GL570" s="22"/>
      <c r="GM570" s="22"/>
      <c r="GN570" s="22"/>
      <c r="GO570" s="22"/>
      <c r="GP570" s="22"/>
    </row>
    <row r="571" customFormat="false" ht="13.65" hidden="false" customHeight="true" outlineLevel="0" collapsed="false">
      <c r="A571" s="16" t="n">
        <v>33913</v>
      </c>
      <c r="B571" s="17" t="s">
        <v>1057</v>
      </c>
      <c r="C571" s="17" t="s">
        <v>216</v>
      </c>
      <c r="D571" s="17" t="s">
        <v>283</v>
      </c>
      <c r="E571" s="17" t="s">
        <v>283</v>
      </c>
      <c r="F571" s="8" t="n">
        <v>71</v>
      </c>
      <c r="G571" s="8" t="n">
        <v>190</v>
      </c>
      <c r="H571" s="8" t="n">
        <v>2011</v>
      </c>
      <c r="I571" s="8" t="n">
        <v>2</v>
      </c>
      <c r="J571" s="8" t="n">
        <v>47</v>
      </c>
      <c r="K571" s="17" t="s">
        <v>263</v>
      </c>
      <c r="L571" s="8" t="n">
        <v>2013</v>
      </c>
      <c r="M571" s="8" t="n">
        <v>25</v>
      </c>
      <c r="N571" s="8" t="n">
        <v>5</v>
      </c>
      <c r="O571" s="8" t="n">
        <v>8476442</v>
      </c>
      <c r="P571" s="17" t="s">
        <v>2717</v>
      </c>
      <c r="Q571" s="17" t="s">
        <v>2718</v>
      </c>
      <c r="R571" s="17" t="s">
        <v>2719</v>
      </c>
      <c r="S571" s="17" t="s">
        <v>2648</v>
      </c>
      <c r="T571" s="17" t="s">
        <v>268</v>
      </c>
      <c r="U571" s="17" t="s">
        <v>269</v>
      </c>
      <c r="V571" s="8" t="n">
        <v>74</v>
      </c>
      <c r="W571" s="8" t="n">
        <v>15</v>
      </c>
      <c r="X571" s="8" t="n">
        <v>11</v>
      </c>
      <c r="Y571" s="8" t="n">
        <v>6</v>
      </c>
      <c r="Z571" s="8" t="n">
        <v>26</v>
      </c>
      <c r="AA571" s="8" t="n">
        <v>8</v>
      </c>
      <c r="AB571" s="8" t="n">
        <v>71</v>
      </c>
      <c r="AC571" s="18" t="n">
        <f aca="false">Z571/V571</f>
        <v>0.351351351351351</v>
      </c>
      <c r="AD571" s="19" t="n">
        <f aca="false">IF(FZ571&gt;V571,Z571-V571*(GC571-Z571)/(FZ571-V571),0)</f>
        <v>3.29545454545455</v>
      </c>
      <c r="AE571" s="19" t="n">
        <v>10.816</v>
      </c>
      <c r="AF571" s="8" t="n">
        <v>6</v>
      </c>
      <c r="AG571" s="8" t="n">
        <v>-10.5</v>
      </c>
      <c r="AH571" s="8" t="n">
        <v>14</v>
      </c>
      <c r="AI571" s="8" t="n">
        <v>1495</v>
      </c>
      <c r="AJ571" s="8" t="n">
        <v>66196</v>
      </c>
      <c r="AK571" s="19" t="n">
        <v>1103.2666666667</v>
      </c>
      <c r="AL571" s="8" t="n">
        <v>1103.27</v>
      </c>
      <c r="AM571" s="8" t="n">
        <v>1103</v>
      </c>
      <c r="AN571" s="18" t="n">
        <f aca="false">AJ571/60/V571</f>
        <v>14.909009009009</v>
      </c>
      <c r="AO571" s="8" t="n">
        <v>25.15</v>
      </c>
      <c r="AP571" s="12" t="n">
        <f aca="false">IF(EF571&gt;0,Z571/EF571,0)</f>
        <v>0.590909090909091</v>
      </c>
      <c r="AQ571" s="8" t="n">
        <v>146</v>
      </c>
      <c r="AR571" s="8" t="n">
        <v>145</v>
      </c>
      <c r="AS571" s="8" t="n">
        <v>146</v>
      </c>
      <c r="AT571" s="8" t="n">
        <v>114</v>
      </c>
      <c r="AU571" s="8" t="n">
        <v>114</v>
      </c>
      <c r="AV571" s="8" t="n">
        <v>85</v>
      </c>
      <c r="AW571" s="8" t="n">
        <v>92</v>
      </c>
      <c r="AX571" s="8" t="n">
        <v>41</v>
      </c>
      <c r="AY571" s="8" t="n">
        <v>6</v>
      </c>
      <c r="AZ571" s="8" t="n">
        <v>8</v>
      </c>
      <c r="BA571" s="8" t="n">
        <f aca="false">AY571+AZ571</f>
        <v>14</v>
      </c>
      <c r="BB571" s="8" t="n">
        <v>10.35</v>
      </c>
      <c r="BC571" s="8" t="n">
        <v>29.5647</v>
      </c>
      <c r="BD571" s="19" t="n">
        <v>136.8</v>
      </c>
      <c r="BE571" s="19" t="n">
        <v>7.4397244546496</v>
      </c>
      <c r="BF571" s="19" t="n">
        <f aca="false">AQ571+BD571</f>
        <v>282.8</v>
      </c>
      <c r="BG571" s="19" t="n">
        <f aca="false">IF(AL571&gt;0,BF571/AL571*60,0)</f>
        <v>15.3797347884018</v>
      </c>
      <c r="BH571" s="8" t="n">
        <v>196</v>
      </c>
      <c r="BI571" s="8" t="n">
        <v>349</v>
      </c>
      <c r="BJ571" s="8" t="n">
        <v>477</v>
      </c>
      <c r="BK571" s="12" t="n">
        <f aca="false">BH571/(BH571+BJ571)</f>
        <v>0.291233283803863</v>
      </c>
      <c r="BL571" s="8" t="n">
        <v>27</v>
      </c>
      <c r="BM571" s="8" t="n">
        <v>27</v>
      </c>
      <c r="BN571" s="8" t="n">
        <v>88</v>
      </c>
      <c r="BO571" s="8" t="n">
        <f aca="false">BM571-BN571</f>
        <v>-61</v>
      </c>
      <c r="BP571" s="8" t="n">
        <v>29</v>
      </c>
      <c r="BQ571" s="8" t="n">
        <v>12</v>
      </c>
      <c r="BR571" s="8" t="n">
        <v>21</v>
      </c>
      <c r="BS571" s="8" t="n">
        <v>56</v>
      </c>
      <c r="BT571" s="12" t="n">
        <f aca="false">BS571/(EA571+BS571)</f>
        <v>0.0551181102362205</v>
      </c>
      <c r="BU571" s="8" t="n">
        <v>4</v>
      </c>
      <c r="BV571" s="8" t="n">
        <v>9</v>
      </c>
      <c r="BW571" s="12" t="n">
        <f aca="false">IF(BU571+BV571&gt;0,BU571/(BU571+BV571),0)</f>
        <v>0.307692307692308</v>
      </c>
      <c r="BX571" s="8" t="n">
        <v>1</v>
      </c>
      <c r="BY571" s="8" t="n">
        <v>3</v>
      </c>
      <c r="BZ571" s="8" t="n">
        <v>2</v>
      </c>
      <c r="CA571" s="8" t="n">
        <v>5</v>
      </c>
      <c r="CB571" s="8" t="n">
        <v>1</v>
      </c>
      <c r="CC571" s="8" t="n">
        <v>1</v>
      </c>
      <c r="CD571" s="8" t="n">
        <v>1</v>
      </c>
      <c r="CE571" s="8" t="n">
        <v>1</v>
      </c>
      <c r="CF571" s="8" t="n">
        <v>2</v>
      </c>
      <c r="CG571" s="8" t="n">
        <v>2</v>
      </c>
      <c r="CH571" s="8" t="n">
        <v>1</v>
      </c>
      <c r="CI571" s="8" t="n">
        <v>6</v>
      </c>
      <c r="CJ571" s="8" t="n">
        <v>1</v>
      </c>
      <c r="CK571" s="8" t="n">
        <v>0</v>
      </c>
      <c r="CL571" s="8" t="n">
        <v>1</v>
      </c>
      <c r="CM571" s="8" t="n">
        <v>1</v>
      </c>
      <c r="CN571" s="8" t="n">
        <v>3</v>
      </c>
      <c r="CO571" s="8" t="n">
        <v>0</v>
      </c>
      <c r="CP571" s="8" t="n">
        <v>1</v>
      </c>
      <c r="CQ571" s="8" t="n">
        <v>1</v>
      </c>
      <c r="CR571" s="8" t="n">
        <v>0</v>
      </c>
      <c r="CS571" s="8" t="n">
        <v>0</v>
      </c>
      <c r="CT571" s="8" t="n">
        <v>2</v>
      </c>
      <c r="CU571" s="8" t="n">
        <v>1</v>
      </c>
      <c r="CV571" s="8" t="n">
        <v>0</v>
      </c>
      <c r="CW571" s="8" t="n">
        <v>11</v>
      </c>
      <c r="CX571" s="8" t="n">
        <v>1</v>
      </c>
      <c r="CY571" s="8" t="n">
        <v>3</v>
      </c>
      <c r="CZ571" s="8" t="n">
        <v>4</v>
      </c>
      <c r="DA571" s="8" t="n">
        <v>21</v>
      </c>
      <c r="DB571" s="8" t="n">
        <v>10</v>
      </c>
      <c r="DC571" s="8" t="n">
        <v>0</v>
      </c>
      <c r="DD571" s="8" t="n">
        <v>2</v>
      </c>
      <c r="DE571" s="8" t="n">
        <v>9</v>
      </c>
      <c r="DF571" s="8" t="n">
        <v>6</v>
      </c>
      <c r="DG571" s="8" t="n">
        <v>1</v>
      </c>
      <c r="DH571" s="8" t="n">
        <v>57</v>
      </c>
      <c r="DI571" s="8" t="n">
        <v>7</v>
      </c>
      <c r="DJ571" s="8" t="n">
        <v>9</v>
      </c>
      <c r="DK571" s="8" t="n">
        <v>7</v>
      </c>
      <c r="DL571" s="8" t="n">
        <v>7</v>
      </c>
      <c r="DM571" s="8" t="n">
        <v>0</v>
      </c>
      <c r="DN571" s="8" t="n">
        <v>10</v>
      </c>
      <c r="DO571" s="8" t="n">
        <v>10</v>
      </c>
      <c r="DP571" s="8" t="n">
        <v>0</v>
      </c>
      <c r="DQ571" s="8" t="n">
        <f aca="false">DJ571-DI571</f>
        <v>2</v>
      </c>
      <c r="DR571" s="19" t="n">
        <v>2.153</v>
      </c>
      <c r="DS571" s="8" t="n">
        <v>7</v>
      </c>
      <c r="DT571" s="8" t="n">
        <v>0</v>
      </c>
      <c r="DU571" s="8" t="n">
        <v>0</v>
      </c>
      <c r="DV571" s="8" t="n">
        <v>0</v>
      </c>
      <c r="DW571" s="8" t="n">
        <v>0</v>
      </c>
      <c r="DX571" s="8" t="n">
        <v>851</v>
      </c>
      <c r="DY571" s="8" t="n">
        <v>1314</v>
      </c>
      <c r="DZ571" s="8" t="n">
        <v>606</v>
      </c>
      <c r="EA571" s="8" t="n">
        <v>960</v>
      </c>
      <c r="EB571" s="8" t="n">
        <v>447</v>
      </c>
      <c r="EC571" s="8" t="n">
        <v>676</v>
      </c>
      <c r="ED571" s="8" t="n">
        <v>35.73</v>
      </c>
      <c r="EE571" s="8" t="n">
        <v>56.48</v>
      </c>
      <c r="EF571" s="8" t="n">
        <v>44</v>
      </c>
      <c r="EG571" s="8" t="n">
        <v>59</v>
      </c>
      <c r="EH571" s="12" t="n">
        <f aca="false">EF571/EB571</f>
        <v>0.0984340044742729</v>
      </c>
      <c r="EI571" s="20" t="n">
        <f aca="false">1-EG571/EC571</f>
        <v>0.912721893491124</v>
      </c>
      <c r="EJ571" s="21" t="n">
        <f aca="false">EH571+EI571</f>
        <v>1.0111558979654</v>
      </c>
      <c r="EK571" s="8" t="n">
        <v>851</v>
      </c>
      <c r="EL571" s="8" t="n">
        <v>1319</v>
      </c>
      <c r="EM571" s="8" t="n">
        <v>604</v>
      </c>
      <c r="EN571" s="8" t="n">
        <v>964</v>
      </c>
      <c r="EO571" s="8" t="n">
        <v>445</v>
      </c>
      <c r="EP571" s="8" t="n">
        <v>679</v>
      </c>
      <c r="EQ571" s="8" t="n">
        <v>43</v>
      </c>
      <c r="ER571" s="8" t="n">
        <v>59</v>
      </c>
      <c r="ES571" s="8" t="n">
        <v>375</v>
      </c>
      <c r="ET571" s="8" t="n">
        <v>618</v>
      </c>
      <c r="EU571" s="8" t="n">
        <v>132</v>
      </c>
      <c r="EV571" s="8" t="n">
        <v>231</v>
      </c>
      <c r="EW571" s="8" t="n">
        <v>22</v>
      </c>
      <c r="EX571" s="8" t="n">
        <v>28</v>
      </c>
      <c r="EY571" s="8" t="n">
        <v>64</v>
      </c>
      <c r="EZ571" s="8" t="n">
        <v>53</v>
      </c>
      <c r="FA571" s="8" t="n">
        <v>1.2</v>
      </c>
      <c r="FB571" s="8" t="n">
        <v>1.6</v>
      </c>
      <c r="FC571" s="8" t="n">
        <v>2.7</v>
      </c>
      <c r="FD571" s="19" t="n">
        <v>21.02</v>
      </c>
      <c r="FE571" s="18" t="n">
        <f aca="false">FD571/V571</f>
        <v>0.284054054054054</v>
      </c>
      <c r="FF571" s="8" t="n">
        <v>2.6093</v>
      </c>
      <c r="FG571" s="8" t="n">
        <v>0.35</v>
      </c>
      <c r="FH571" s="8" t="n">
        <v>0.12</v>
      </c>
      <c r="FI571" s="8" t="n">
        <v>0.47</v>
      </c>
      <c r="FJ571" s="22"/>
      <c r="FK571" s="22"/>
      <c r="FL571" s="22"/>
      <c r="FM571" s="8" t="n">
        <f aca="false">BL571+BS571+AH571+DT571</f>
        <v>97</v>
      </c>
      <c r="FN571" s="19" t="n">
        <f aca="false">IF(DS571&gt;0,(BL571+BR571)/DS571,0)</f>
        <v>6.85714285714286</v>
      </c>
      <c r="FO571" s="12" t="n">
        <v>0.0692567568</v>
      </c>
      <c r="FP571" s="19" t="n">
        <f aca="false">Z571-AH571/10</f>
        <v>24.6</v>
      </c>
      <c r="FQ571" s="19" t="n">
        <f aca="false">Z571+DR571/5</f>
        <v>26.4306</v>
      </c>
      <c r="FR571" s="19" t="n">
        <f aca="false">(DX571+DY571)/AL571*60</f>
        <v>117.740897513755</v>
      </c>
      <c r="FS571" s="8" t="n">
        <v>6</v>
      </c>
      <c r="FT571" s="17" t="s">
        <v>1341</v>
      </c>
      <c r="FU571" s="8" t="n">
        <v>219</v>
      </c>
      <c r="FV571" s="22"/>
      <c r="FW571" s="17" t="s">
        <v>270</v>
      </c>
      <c r="FX571" s="23" t="n">
        <v>1000000</v>
      </c>
      <c r="FY571" s="23" t="n">
        <v>1000000</v>
      </c>
      <c r="FZ571" s="8" t="n">
        <v>338</v>
      </c>
      <c r="GA571" s="8" t="n">
        <v>50</v>
      </c>
      <c r="GB571" s="8" t="n">
        <v>57</v>
      </c>
      <c r="GC571" s="8" t="n">
        <v>107</v>
      </c>
      <c r="GD571" s="8" t="n">
        <v>-30</v>
      </c>
      <c r="GE571" s="8" t="n">
        <v>68</v>
      </c>
      <c r="GF571" s="8" t="n">
        <v>518</v>
      </c>
      <c r="GG571" s="8" t="n">
        <v>4893</v>
      </c>
      <c r="GH571" s="8" t="n">
        <v>3.4</v>
      </c>
      <c r="GI571" s="8" t="n">
        <v>4.6</v>
      </c>
      <c r="GJ571" s="8" t="n">
        <v>8</v>
      </c>
      <c r="GK571" s="8" t="n">
        <f aca="false">Z571-AH571/10</f>
        <v>24.6</v>
      </c>
      <c r="GL571" s="22"/>
      <c r="GM571" s="22"/>
      <c r="GN571" s="22"/>
      <c r="GO571" s="22"/>
      <c r="GP571" s="22"/>
    </row>
    <row r="572" customFormat="false" ht="13.65" hidden="false" customHeight="true" outlineLevel="0" collapsed="false">
      <c r="A572" s="16" t="n">
        <v>34086</v>
      </c>
      <c r="B572" s="17" t="s">
        <v>2720</v>
      </c>
      <c r="C572" s="17" t="s">
        <v>272</v>
      </c>
      <c r="D572" s="17" t="s">
        <v>262</v>
      </c>
      <c r="E572" s="17" t="s">
        <v>262</v>
      </c>
      <c r="F572" s="8" t="n">
        <v>68</v>
      </c>
      <c r="G572" s="8" t="n">
        <v>178</v>
      </c>
      <c r="H572" s="8" t="n">
        <v>2011</v>
      </c>
      <c r="I572" s="8" t="n">
        <v>7</v>
      </c>
      <c r="J572" s="8" t="n">
        <v>201</v>
      </c>
      <c r="K572" s="17" t="s">
        <v>263</v>
      </c>
      <c r="L572" s="8" t="n">
        <v>2016</v>
      </c>
      <c r="M572" s="8" t="n">
        <v>24</v>
      </c>
      <c r="N572" s="8" t="n">
        <v>2</v>
      </c>
      <c r="O572" s="8" t="n">
        <v>8476285</v>
      </c>
      <c r="P572" s="17" t="s">
        <v>2721</v>
      </c>
      <c r="Q572" s="17" t="s">
        <v>2722</v>
      </c>
      <c r="R572" s="17" t="s">
        <v>2723</v>
      </c>
      <c r="S572" s="17" t="s">
        <v>2716</v>
      </c>
      <c r="T572" s="17" t="s">
        <v>313</v>
      </c>
      <c r="U572" s="17" t="s">
        <v>306</v>
      </c>
      <c r="V572" s="8" t="n">
        <v>10</v>
      </c>
      <c r="W572" s="8" t="n">
        <v>2</v>
      </c>
      <c r="X572" s="8" t="n">
        <v>3</v>
      </c>
      <c r="Y572" s="8" t="n">
        <v>2</v>
      </c>
      <c r="Z572" s="8" t="n">
        <v>5</v>
      </c>
      <c r="AA572" s="8" t="n">
        <v>23</v>
      </c>
      <c r="AB572" s="8" t="n">
        <v>95</v>
      </c>
      <c r="AC572" s="18" t="n">
        <f aca="false">Z572/V572</f>
        <v>0.5</v>
      </c>
      <c r="AD572" s="19" t="n">
        <f aca="false">IF(FZ572&gt;V572,Z572-V572*(GC572-Z572)/(FZ572-V572),0)</f>
        <v>3</v>
      </c>
      <c r="AE572" s="19" t="n">
        <v>1.879</v>
      </c>
      <c r="AF572" s="8" t="n">
        <v>6</v>
      </c>
      <c r="AG572" s="8" t="n">
        <v>-0.7</v>
      </c>
      <c r="AH572" s="8" t="n">
        <v>0</v>
      </c>
      <c r="AI572" s="8" t="n">
        <v>184</v>
      </c>
      <c r="AJ572" s="8" t="n">
        <v>8202</v>
      </c>
      <c r="AK572" s="19" t="n">
        <v>136.7</v>
      </c>
      <c r="AL572" s="8" t="n">
        <v>136.7</v>
      </c>
      <c r="AM572" s="8" t="n">
        <v>137</v>
      </c>
      <c r="AN572" s="18" t="n">
        <f aca="false">AJ572/60/V572</f>
        <v>13.67</v>
      </c>
      <c r="AO572" s="8" t="n">
        <v>22.85</v>
      </c>
      <c r="AP572" s="12" t="n">
        <f aca="false">IF(EF572&gt;0,Z572/EF572,0)</f>
        <v>0.454545454545454</v>
      </c>
      <c r="AQ572" s="8" t="n">
        <v>22</v>
      </c>
      <c r="AR572" s="8" t="n">
        <v>22</v>
      </c>
      <c r="AS572" s="8" t="n">
        <v>22</v>
      </c>
      <c r="AT572" s="8" t="n">
        <v>19</v>
      </c>
      <c r="AU572" s="8" t="n">
        <v>19</v>
      </c>
      <c r="AV572" s="8" t="n">
        <v>17</v>
      </c>
      <c r="AW572" s="8" t="n">
        <v>15</v>
      </c>
      <c r="AX572" s="8" t="n">
        <v>8</v>
      </c>
      <c r="AY572" s="8" t="n">
        <v>0</v>
      </c>
      <c r="AZ572" s="8" t="n">
        <v>2</v>
      </c>
      <c r="BA572" s="8" t="n">
        <f aca="false">AY572+AZ572</f>
        <v>2</v>
      </c>
      <c r="BB572" s="8" t="n">
        <v>1.62</v>
      </c>
      <c r="BC572" s="8" t="n">
        <v>22.8824</v>
      </c>
      <c r="BD572" s="19" t="n">
        <v>19</v>
      </c>
      <c r="BE572" s="19" t="n">
        <v>8.3394294074616</v>
      </c>
      <c r="BF572" s="19" t="n">
        <f aca="false">AQ572+BD572</f>
        <v>41</v>
      </c>
      <c r="BG572" s="19" t="n">
        <f aca="false">IF(AL572&gt;0,BF572/AL572*60,0)</f>
        <v>17.9956108266277</v>
      </c>
      <c r="BH572" s="8" t="n">
        <v>37</v>
      </c>
      <c r="BI572" s="8" t="n">
        <v>45</v>
      </c>
      <c r="BJ572" s="8" t="n">
        <v>68</v>
      </c>
      <c r="BK572" s="12" t="n">
        <f aca="false">BH572/(BH572+BJ572)</f>
        <v>0.352380952380952</v>
      </c>
      <c r="BL572" s="8" t="n">
        <v>11</v>
      </c>
      <c r="BM572" s="8" t="n">
        <v>11</v>
      </c>
      <c r="BN572" s="8" t="n">
        <v>23</v>
      </c>
      <c r="BO572" s="8" t="n">
        <f aca="false">BM572-BN572</f>
        <v>-12</v>
      </c>
      <c r="BP572" s="8" t="n">
        <v>2</v>
      </c>
      <c r="BQ572" s="8" t="n">
        <v>5</v>
      </c>
      <c r="BR572" s="8" t="n">
        <v>1</v>
      </c>
      <c r="BS572" s="8" t="n">
        <v>8</v>
      </c>
      <c r="BT572" s="12" t="n">
        <f aca="false">BS572/(EA572+BS572)</f>
        <v>0.064</v>
      </c>
      <c r="BU572" s="8" t="n">
        <v>78</v>
      </c>
      <c r="BV572" s="8" t="n">
        <v>59</v>
      </c>
      <c r="BW572" s="12" t="n">
        <f aca="false">IF(BU572+BV572&gt;0,BU572/(BU572+BV572),0)</f>
        <v>0.569343065693431</v>
      </c>
      <c r="BX572" s="8" t="n">
        <v>42</v>
      </c>
      <c r="BY572" s="8" t="n">
        <v>22</v>
      </c>
      <c r="BZ572" s="8" t="n">
        <v>20</v>
      </c>
      <c r="CA572" s="8" t="n">
        <v>19</v>
      </c>
      <c r="CB572" s="8" t="n">
        <v>16</v>
      </c>
      <c r="CC572" s="8" t="n">
        <v>18</v>
      </c>
      <c r="CD572" s="8" t="n">
        <v>28</v>
      </c>
      <c r="CE572" s="8" t="n">
        <v>14</v>
      </c>
      <c r="CF572" s="8" t="n">
        <v>30</v>
      </c>
      <c r="CG572" s="8" t="n">
        <v>26</v>
      </c>
      <c r="CH572" s="8" t="n">
        <v>33</v>
      </c>
      <c r="CI572" s="8" t="n">
        <v>24</v>
      </c>
      <c r="CJ572" s="8" t="n">
        <v>0</v>
      </c>
      <c r="CK572" s="8" t="n">
        <v>0</v>
      </c>
      <c r="CL572" s="8" t="n">
        <v>1</v>
      </c>
      <c r="CM572" s="8" t="n">
        <v>0</v>
      </c>
      <c r="CN572" s="8" t="n">
        <v>0</v>
      </c>
      <c r="CO572" s="8" t="n">
        <v>0</v>
      </c>
      <c r="CP572" s="8" t="n">
        <v>0</v>
      </c>
      <c r="CQ572" s="8" t="n">
        <v>0</v>
      </c>
      <c r="CR572" s="8" t="n">
        <v>0</v>
      </c>
      <c r="CS572" s="8" t="n">
        <v>0</v>
      </c>
      <c r="CT572" s="8" t="n">
        <v>0</v>
      </c>
      <c r="CU572" s="8" t="n">
        <v>0</v>
      </c>
      <c r="CV572" s="8" t="n">
        <v>0</v>
      </c>
      <c r="CW572" s="8" t="n">
        <v>2</v>
      </c>
      <c r="CX572" s="8" t="n">
        <v>0</v>
      </c>
      <c r="CY572" s="8" t="n">
        <v>0</v>
      </c>
      <c r="CZ572" s="8" t="n">
        <v>0</v>
      </c>
      <c r="DA572" s="8" t="n">
        <v>2</v>
      </c>
      <c r="DB572" s="8" t="n">
        <v>1</v>
      </c>
      <c r="DC572" s="8" t="n">
        <v>1</v>
      </c>
      <c r="DD572" s="8" t="n">
        <v>2</v>
      </c>
      <c r="DE572" s="8" t="n">
        <v>2</v>
      </c>
      <c r="DF572" s="8" t="n">
        <v>0</v>
      </c>
      <c r="DG572" s="8" t="n">
        <v>0</v>
      </c>
      <c r="DH572" s="8" t="n">
        <v>11</v>
      </c>
      <c r="DI572" s="8" t="n">
        <v>0</v>
      </c>
      <c r="DJ572" s="8" t="n">
        <v>4</v>
      </c>
      <c r="DK572" s="8" t="n">
        <v>0</v>
      </c>
      <c r="DL572" s="8" t="n">
        <v>0</v>
      </c>
      <c r="DM572" s="8" t="n">
        <v>0</v>
      </c>
      <c r="DN572" s="8" t="n">
        <v>4</v>
      </c>
      <c r="DO572" s="8" t="n">
        <v>4</v>
      </c>
      <c r="DP572" s="8" t="n">
        <v>0</v>
      </c>
      <c r="DQ572" s="8" t="n">
        <f aca="false">DJ572-DI572</f>
        <v>4</v>
      </c>
      <c r="DR572" s="19" t="n">
        <v>3.811</v>
      </c>
      <c r="DS572" s="8" t="n">
        <v>0</v>
      </c>
      <c r="DT572" s="8" t="n">
        <v>0</v>
      </c>
      <c r="DU572" s="8" t="n">
        <v>0</v>
      </c>
      <c r="DV572" s="8" t="n">
        <v>0</v>
      </c>
      <c r="DW572" s="8" t="n">
        <v>0</v>
      </c>
      <c r="DX572" s="8" t="n">
        <v>100</v>
      </c>
      <c r="DY572" s="8" t="n">
        <v>157</v>
      </c>
      <c r="DZ572" s="8" t="n">
        <v>73</v>
      </c>
      <c r="EA572" s="8" t="n">
        <v>117</v>
      </c>
      <c r="EB572" s="8" t="n">
        <v>58</v>
      </c>
      <c r="EC572" s="8" t="n">
        <v>83</v>
      </c>
      <c r="ED572" s="8" t="n">
        <v>4.49</v>
      </c>
      <c r="EE572" s="8" t="n">
        <v>7.8</v>
      </c>
      <c r="EF572" s="8" t="n">
        <v>11</v>
      </c>
      <c r="EG572" s="8" t="n">
        <v>6</v>
      </c>
      <c r="EH572" s="12" t="n">
        <f aca="false">EF572/EB572</f>
        <v>0.189655172413793</v>
      </c>
      <c r="EI572" s="20" t="n">
        <f aca="false">1-EG572/EC572</f>
        <v>0.927710843373494</v>
      </c>
      <c r="EJ572" s="21" t="n">
        <f aca="false">EH572+EI572</f>
        <v>1.11736601578729</v>
      </c>
      <c r="EK572" s="8" t="n">
        <v>99</v>
      </c>
      <c r="EL572" s="8" t="n">
        <v>157</v>
      </c>
      <c r="EM572" s="8" t="n">
        <v>72</v>
      </c>
      <c r="EN572" s="8" t="n">
        <v>117</v>
      </c>
      <c r="EO572" s="8" t="n">
        <v>57</v>
      </c>
      <c r="EP572" s="8" t="n">
        <v>83</v>
      </c>
      <c r="EQ572" s="8" t="n">
        <v>10</v>
      </c>
      <c r="ER572" s="8" t="n">
        <v>6</v>
      </c>
      <c r="ES572" s="8" t="n">
        <v>45</v>
      </c>
      <c r="ET572" s="8" t="n">
        <v>84</v>
      </c>
      <c r="EU572" s="8" t="n">
        <v>21</v>
      </c>
      <c r="EV572" s="8" t="n">
        <v>33</v>
      </c>
      <c r="EW572" s="8" t="n">
        <v>6</v>
      </c>
      <c r="EX572" s="8" t="n">
        <v>2</v>
      </c>
      <c r="EY572" s="8" t="n">
        <v>5</v>
      </c>
      <c r="EZ572" s="8" t="n">
        <v>8</v>
      </c>
      <c r="FA572" s="8" t="n">
        <v>0.3</v>
      </c>
      <c r="FB572" s="8" t="n">
        <v>0.3</v>
      </c>
      <c r="FC572" s="8" t="n">
        <v>0.7</v>
      </c>
      <c r="FD572" s="19" t="n">
        <v>5.92</v>
      </c>
      <c r="FE572" s="18" t="n">
        <f aca="false">FD572/V572</f>
        <v>0.592</v>
      </c>
      <c r="FF572" s="8" t="n">
        <v>0.407</v>
      </c>
      <c r="FG572" s="8" t="n">
        <v>0.11</v>
      </c>
      <c r="FH572" s="8" t="n">
        <v>-0.15</v>
      </c>
      <c r="FI572" s="8" t="n">
        <v>-0.04</v>
      </c>
      <c r="FJ572" s="22"/>
      <c r="FK572" s="22"/>
      <c r="FL572" s="22"/>
      <c r="FM572" s="8" t="n">
        <f aca="false">BL572+BS572+AH572+DT572</f>
        <v>19</v>
      </c>
      <c r="FN572" s="19" t="n">
        <f aca="false">IF(DS572&gt;0,(BL572+BR572)/DS572,0)</f>
        <v>0</v>
      </c>
      <c r="FO572" s="12" t="n">
        <v>0.0569444444</v>
      </c>
      <c r="FP572" s="19" t="n">
        <f aca="false">Z572-AH572/10</f>
        <v>5</v>
      </c>
      <c r="FQ572" s="19" t="n">
        <f aca="false">Z572+DR572/5</f>
        <v>5.7622</v>
      </c>
      <c r="FR572" s="19" t="n">
        <f aca="false">(DX572+DY572)/AL572*60</f>
        <v>112.801755669349</v>
      </c>
      <c r="FS572" s="22"/>
      <c r="FT572" s="22"/>
      <c r="FU572" s="22"/>
      <c r="FV572" s="22"/>
      <c r="FW572" s="17" t="s">
        <v>280</v>
      </c>
      <c r="FX572" s="23" t="n">
        <v>650000</v>
      </c>
      <c r="FY572" s="23" t="n">
        <v>650000</v>
      </c>
      <c r="FZ572" s="8" t="n">
        <v>20</v>
      </c>
      <c r="GA572" s="8" t="n">
        <v>3</v>
      </c>
      <c r="GB572" s="8" t="n">
        <v>4</v>
      </c>
      <c r="GC572" s="8" t="n">
        <v>7</v>
      </c>
      <c r="GD572" s="8" t="n">
        <v>3</v>
      </c>
      <c r="GE572" s="8" t="n">
        <v>2</v>
      </c>
      <c r="GF572" s="8" t="n">
        <v>26</v>
      </c>
      <c r="GG572" s="8" t="n">
        <v>251</v>
      </c>
      <c r="GH572" s="8" t="n">
        <v>0.3</v>
      </c>
      <c r="GI572" s="8" t="n">
        <v>0.3</v>
      </c>
      <c r="GJ572" s="8" t="n">
        <v>0.7</v>
      </c>
      <c r="GK572" s="8" t="n">
        <f aca="false">Z572-AH572/10</f>
        <v>5</v>
      </c>
      <c r="GL572" s="22"/>
      <c r="GM572" s="22"/>
      <c r="GN572" s="22"/>
      <c r="GO572" s="22"/>
      <c r="GP572" s="22"/>
    </row>
    <row r="573" customFormat="false" ht="13.65" hidden="false" customHeight="true" outlineLevel="0" collapsed="false">
      <c r="A573" s="16" t="n">
        <v>35775</v>
      </c>
      <c r="B573" s="17" t="s">
        <v>2724</v>
      </c>
      <c r="C573" s="17" t="s">
        <v>2725</v>
      </c>
      <c r="D573" s="17" t="s">
        <v>283</v>
      </c>
      <c r="E573" s="17" t="s">
        <v>283</v>
      </c>
      <c r="F573" s="8" t="n">
        <v>74</v>
      </c>
      <c r="G573" s="8" t="n">
        <v>202</v>
      </c>
      <c r="H573" s="8" t="n">
        <v>2016</v>
      </c>
      <c r="I573" s="8" t="n">
        <v>1</v>
      </c>
      <c r="J573" s="8" t="n">
        <v>6</v>
      </c>
      <c r="K573" s="17" t="s">
        <v>263</v>
      </c>
      <c r="L573" s="8" t="n">
        <v>2016</v>
      </c>
      <c r="M573" s="8" t="n">
        <v>20</v>
      </c>
      <c r="N573" s="8" t="n">
        <v>2</v>
      </c>
      <c r="O573" s="8" t="n">
        <v>8479314</v>
      </c>
      <c r="P573" s="17" t="s">
        <v>2726</v>
      </c>
      <c r="Q573" s="17" t="s">
        <v>2727</v>
      </c>
      <c r="R573" s="17" t="s">
        <v>2728</v>
      </c>
      <c r="S573" s="17" t="s">
        <v>2716</v>
      </c>
      <c r="T573" s="17" t="s">
        <v>268</v>
      </c>
      <c r="U573" s="17" t="s">
        <v>567</v>
      </c>
      <c r="V573" s="8" t="n">
        <v>68</v>
      </c>
      <c r="W573" s="8" t="n">
        <v>24</v>
      </c>
      <c r="X573" s="8" t="n">
        <v>25</v>
      </c>
      <c r="Y573" s="8" t="n">
        <v>14</v>
      </c>
      <c r="Z573" s="8" t="n">
        <v>49</v>
      </c>
      <c r="AA573" s="8" t="n">
        <v>3</v>
      </c>
      <c r="AB573" s="8" t="n">
        <v>35</v>
      </c>
      <c r="AC573" s="18" t="n">
        <f aca="false">Z573/V573</f>
        <v>0.720588235294118</v>
      </c>
      <c r="AD573" s="19" t="n">
        <f aca="false">IF(FZ573&gt;V573,Z573-V573*(GC573-Z573)/(FZ573-V573),0)</f>
        <v>6.05263157894737</v>
      </c>
      <c r="AE573" s="19" t="n">
        <v>19.239</v>
      </c>
      <c r="AF573" s="8" t="n">
        <v>-1</v>
      </c>
      <c r="AG573" s="8" t="n">
        <v>8.1</v>
      </c>
      <c r="AH573" s="8" t="n">
        <v>61</v>
      </c>
      <c r="AI573" s="8" t="n">
        <v>1354</v>
      </c>
      <c r="AJ573" s="8" t="n">
        <v>70383</v>
      </c>
      <c r="AK573" s="19" t="n">
        <v>1173.05</v>
      </c>
      <c r="AL573" s="8" t="n">
        <v>1173.05</v>
      </c>
      <c r="AM573" s="8" t="n">
        <v>1173</v>
      </c>
      <c r="AN573" s="18" t="n">
        <f aca="false">AJ573/60/V573</f>
        <v>17.2507352941177</v>
      </c>
      <c r="AO573" s="8" t="n">
        <v>28.59</v>
      </c>
      <c r="AP573" s="12" t="n">
        <f aca="false">IF(EF573&gt;0,Z573/EF573,0)</f>
        <v>0.742424242424242</v>
      </c>
      <c r="AQ573" s="8" t="n">
        <v>309</v>
      </c>
      <c r="AR573" s="8" t="n">
        <v>309</v>
      </c>
      <c r="AS573" s="8" t="n">
        <v>309</v>
      </c>
      <c r="AT573" s="8" t="n">
        <v>270</v>
      </c>
      <c r="AU573" s="8" t="n">
        <v>270</v>
      </c>
      <c r="AV573" s="8" t="n">
        <v>188</v>
      </c>
      <c r="AW573" s="8" t="n">
        <v>218</v>
      </c>
      <c r="AX573" s="8" t="n">
        <v>138</v>
      </c>
      <c r="AY573" s="8" t="n">
        <v>3</v>
      </c>
      <c r="AZ573" s="8" t="n">
        <v>24</v>
      </c>
      <c r="BA573" s="8" t="n">
        <f aca="false">AY573+AZ573</f>
        <v>27</v>
      </c>
      <c r="BB573" s="8" t="n">
        <v>25.88</v>
      </c>
      <c r="BC573" s="8" t="n">
        <v>23.8883</v>
      </c>
      <c r="BD573" s="19" t="n">
        <v>308.8</v>
      </c>
      <c r="BE573" s="19" t="n">
        <v>15.7947231575807</v>
      </c>
      <c r="BF573" s="19" t="n">
        <f aca="false">AQ573+BD573</f>
        <v>617.8</v>
      </c>
      <c r="BG573" s="19" t="n">
        <f aca="false">IF(AL573&gt;0,BF573/AL573*60,0)</f>
        <v>31.599676058139</v>
      </c>
      <c r="BH573" s="8" t="n">
        <v>472</v>
      </c>
      <c r="BI573" s="8" t="n">
        <v>381</v>
      </c>
      <c r="BJ573" s="8" t="n">
        <v>373</v>
      </c>
      <c r="BK573" s="12" t="n">
        <f aca="false">BH573/(BH573+BJ573)</f>
        <v>0.558579881656805</v>
      </c>
      <c r="BL573" s="8" t="n">
        <v>80</v>
      </c>
      <c r="BM573" s="8" t="n">
        <v>80</v>
      </c>
      <c r="BN573" s="8" t="n">
        <v>80</v>
      </c>
      <c r="BO573" s="8" t="n">
        <f aca="false">BM573-BN573</f>
        <v>0</v>
      </c>
      <c r="BP573" s="8" t="n">
        <v>82</v>
      </c>
      <c r="BQ573" s="8" t="n">
        <v>34</v>
      </c>
      <c r="BR573" s="8" t="n">
        <v>32</v>
      </c>
      <c r="BS573" s="8" t="n">
        <v>16</v>
      </c>
      <c r="BT573" s="12" t="n">
        <f aca="false">BS573/(EA573+BS573)</f>
        <v>0.0223463687150838</v>
      </c>
      <c r="BU573" s="8" t="n">
        <v>7</v>
      </c>
      <c r="BV573" s="8" t="n">
        <v>10</v>
      </c>
      <c r="BW573" s="12" t="n">
        <f aca="false">IF(BU573+BV573&gt;0,BU573/(BU573+BV573),0)</f>
        <v>0.411764705882353</v>
      </c>
      <c r="BX573" s="8" t="n">
        <v>3</v>
      </c>
      <c r="BY573" s="8" t="n">
        <v>1</v>
      </c>
      <c r="BZ573" s="8" t="n">
        <v>1</v>
      </c>
      <c r="CA573" s="8" t="n">
        <v>2</v>
      </c>
      <c r="CB573" s="8" t="n">
        <v>3</v>
      </c>
      <c r="CC573" s="8" t="n">
        <v>7</v>
      </c>
      <c r="CD573" s="8" t="n">
        <v>1</v>
      </c>
      <c r="CE573" s="8" t="n">
        <v>3</v>
      </c>
      <c r="CF573" s="8" t="n">
        <v>2</v>
      </c>
      <c r="CG573" s="8" t="n">
        <v>4</v>
      </c>
      <c r="CH573" s="8" t="n">
        <v>6</v>
      </c>
      <c r="CI573" s="8" t="n">
        <v>5</v>
      </c>
      <c r="CJ573" s="8" t="n">
        <v>0</v>
      </c>
      <c r="CK573" s="8" t="n">
        <v>0</v>
      </c>
      <c r="CL573" s="8" t="n">
        <v>4</v>
      </c>
      <c r="CM573" s="8" t="n">
        <v>2</v>
      </c>
      <c r="CN573" s="8" t="n">
        <v>1</v>
      </c>
      <c r="CO573" s="8" t="n">
        <v>0</v>
      </c>
      <c r="CP573" s="8" t="n">
        <v>0</v>
      </c>
      <c r="CQ573" s="8" t="n">
        <v>4</v>
      </c>
      <c r="CR573" s="8" t="n">
        <v>1</v>
      </c>
      <c r="CS573" s="8" t="n">
        <v>2</v>
      </c>
      <c r="CT573" s="8" t="n">
        <v>1</v>
      </c>
      <c r="CU573" s="8" t="n">
        <v>5</v>
      </c>
      <c r="CV573" s="8" t="n">
        <v>1</v>
      </c>
      <c r="CW573" s="8" t="n">
        <v>10</v>
      </c>
      <c r="CX573" s="8" t="n">
        <v>3</v>
      </c>
      <c r="CY573" s="8" t="n">
        <v>4</v>
      </c>
      <c r="CZ573" s="8" t="n">
        <v>8</v>
      </c>
      <c r="DA573" s="8" t="n">
        <v>67</v>
      </c>
      <c r="DB573" s="8" t="n">
        <v>16</v>
      </c>
      <c r="DC573" s="8" t="n">
        <v>3</v>
      </c>
      <c r="DD573" s="8" t="n">
        <v>8</v>
      </c>
      <c r="DE573" s="8" t="n">
        <v>10</v>
      </c>
      <c r="DF573" s="8" t="n">
        <v>41</v>
      </c>
      <c r="DG573" s="8" t="n">
        <v>10</v>
      </c>
      <c r="DH573" s="8" t="n">
        <v>100</v>
      </c>
      <c r="DI573" s="8" t="n">
        <v>22</v>
      </c>
      <c r="DJ573" s="8" t="n">
        <v>42</v>
      </c>
      <c r="DK573" s="8" t="n">
        <v>24</v>
      </c>
      <c r="DL573" s="8" t="n">
        <v>22</v>
      </c>
      <c r="DM573" s="8" t="n">
        <v>2</v>
      </c>
      <c r="DN573" s="8" t="n">
        <v>42</v>
      </c>
      <c r="DO573" s="8" t="n">
        <v>40</v>
      </c>
      <c r="DP573" s="8" t="n">
        <v>2</v>
      </c>
      <c r="DQ573" s="8" t="n">
        <f aca="false">DJ573-DI573</f>
        <v>20</v>
      </c>
      <c r="DR573" s="19" t="n">
        <v>16.748</v>
      </c>
      <c r="DS573" s="8" t="n">
        <v>18</v>
      </c>
      <c r="DT573" s="8" t="n">
        <v>3</v>
      </c>
      <c r="DU573" s="8" t="n">
        <v>0</v>
      </c>
      <c r="DV573" s="8" t="n">
        <v>0</v>
      </c>
      <c r="DW573" s="8" t="n">
        <v>1</v>
      </c>
      <c r="DX573" s="8" t="n">
        <v>1521</v>
      </c>
      <c r="DY573" s="8" t="n">
        <v>900</v>
      </c>
      <c r="DZ573" s="8" t="n">
        <v>1123</v>
      </c>
      <c r="EA573" s="8" t="n">
        <v>700</v>
      </c>
      <c r="EB573" s="8" t="n">
        <v>777</v>
      </c>
      <c r="EC573" s="8" t="n">
        <v>491</v>
      </c>
      <c r="ED573" s="8" t="n">
        <v>75.92</v>
      </c>
      <c r="EE573" s="8" t="n">
        <v>45</v>
      </c>
      <c r="EF573" s="8" t="n">
        <v>66</v>
      </c>
      <c r="EG573" s="8" t="n">
        <v>45</v>
      </c>
      <c r="EH573" s="12" t="n">
        <f aca="false">EF573/EB573</f>
        <v>0.084942084942085</v>
      </c>
      <c r="EI573" s="20" t="n">
        <f aca="false">1-EG573/EC573</f>
        <v>0.908350305498982</v>
      </c>
      <c r="EJ573" s="21" t="n">
        <f aca="false">EH573+EI573</f>
        <v>0.993292390441067</v>
      </c>
      <c r="EK573" s="8" t="n">
        <v>1526</v>
      </c>
      <c r="EL573" s="8" t="n">
        <v>900</v>
      </c>
      <c r="EM573" s="8" t="n">
        <v>1128</v>
      </c>
      <c r="EN573" s="8" t="n">
        <v>700</v>
      </c>
      <c r="EO573" s="8" t="n">
        <v>781</v>
      </c>
      <c r="EP573" s="8" t="n">
        <v>490</v>
      </c>
      <c r="EQ573" s="8" t="n">
        <v>66</v>
      </c>
      <c r="ER573" s="8" t="n">
        <v>45</v>
      </c>
      <c r="ES573" s="8" t="n">
        <v>755</v>
      </c>
      <c r="ET573" s="8" t="n">
        <v>430</v>
      </c>
      <c r="EU573" s="8" t="n">
        <v>293</v>
      </c>
      <c r="EV573" s="8" t="n">
        <v>164</v>
      </c>
      <c r="EW573" s="8" t="n">
        <v>38</v>
      </c>
      <c r="EX573" s="8" t="n">
        <v>23</v>
      </c>
      <c r="EY573" s="8" t="n">
        <v>102</v>
      </c>
      <c r="EZ573" s="8" t="n">
        <v>89</v>
      </c>
      <c r="FA573" s="8" t="n">
        <v>4.2</v>
      </c>
      <c r="FB573" s="8" t="n">
        <v>1.5</v>
      </c>
      <c r="FC573" s="8" t="n">
        <v>5.6</v>
      </c>
      <c r="FD573" s="19" t="n">
        <v>64.52</v>
      </c>
      <c r="FE573" s="18" t="n">
        <f aca="false">FD573/V573</f>
        <v>0.948823529411765</v>
      </c>
      <c r="FF573" s="8" t="n">
        <v>5.2144</v>
      </c>
      <c r="FG573" s="8" t="n">
        <v>1.39</v>
      </c>
      <c r="FH573" s="8" t="n">
        <v>0.06</v>
      </c>
      <c r="FI573" s="8" t="n">
        <v>1.45</v>
      </c>
      <c r="FJ573" s="8" t="n">
        <v>5</v>
      </c>
      <c r="FK573" s="8" t="n">
        <v>4</v>
      </c>
      <c r="FL573" s="8" t="n">
        <v>2</v>
      </c>
      <c r="FM573" s="8" t="n">
        <f aca="false">BL573+BS573+AH573+DT573</f>
        <v>160</v>
      </c>
      <c r="FN573" s="19" t="n">
        <f aca="false">IF(DS573&gt;0,(BL573+BR573)/DS573,0)</f>
        <v>6.22222222222222</v>
      </c>
      <c r="FO573" s="12" t="n">
        <v>0.1507352941</v>
      </c>
      <c r="FP573" s="19" t="n">
        <f aca="false">Z573-AH573/10</f>
        <v>42.9</v>
      </c>
      <c r="FQ573" s="19" t="n">
        <f aca="false">Z573+DR573/5</f>
        <v>52.3496</v>
      </c>
      <c r="FR573" s="19" t="n">
        <f aca="false">(DX573+DY573)/AL573*60</f>
        <v>123.831038745152</v>
      </c>
      <c r="FS573" s="8" t="n">
        <v>4</v>
      </c>
      <c r="FT573" s="17" t="s">
        <v>326</v>
      </c>
      <c r="FU573" s="8" t="n">
        <v>195</v>
      </c>
      <c r="FV573" s="22"/>
      <c r="FW573" s="17" t="s">
        <v>270</v>
      </c>
      <c r="FX573" s="23" t="n">
        <v>925000</v>
      </c>
      <c r="FY573" s="23" t="n">
        <v>925000</v>
      </c>
      <c r="FZ573" s="8" t="n">
        <v>144</v>
      </c>
      <c r="GA573" s="8" t="n">
        <v>37</v>
      </c>
      <c r="GB573" s="8" t="n">
        <v>60</v>
      </c>
      <c r="GC573" s="8" t="n">
        <v>97</v>
      </c>
      <c r="GD573" s="8" t="n">
        <v>13</v>
      </c>
      <c r="GE573" s="8" t="n">
        <v>166</v>
      </c>
      <c r="GF573" s="8" t="n">
        <v>330</v>
      </c>
      <c r="GG573" s="8" t="n">
        <v>2287</v>
      </c>
      <c r="GH573" s="8" t="n">
        <v>7.6</v>
      </c>
      <c r="GI573" s="8" t="n">
        <v>3.4</v>
      </c>
      <c r="GJ573" s="8" t="n">
        <v>11</v>
      </c>
      <c r="GK573" s="8" t="n">
        <f aca="false">Z573-AH573/10</f>
        <v>42.9</v>
      </c>
      <c r="GL573" s="22"/>
      <c r="GM573" s="22"/>
      <c r="GN573" s="22"/>
      <c r="GO573" s="22"/>
      <c r="GP573" s="22"/>
    </row>
    <row r="574" customFormat="false" ht="13.65" hidden="false" customHeight="true" outlineLevel="0" collapsed="false">
      <c r="A574" s="16" t="n">
        <v>33017</v>
      </c>
      <c r="B574" s="17" t="s">
        <v>2729</v>
      </c>
      <c r="C574" s="22"/>
      <c r="D574" s="17" t="s">
        <v>321</v>
      </c>
      <c r="E574" s="17" t="s">
        <v>321</v>
      </c>
      <c r="F574" s="8" t="n">
        <v>76</v>
      </c>
      <c r="G574" s="8" t="n">
        <v>215</v>
      </c>
      <c r="H574" s="8" t="n">
        <v>2009</v>
      </c>
      <c r="I574" s="8" t="n">
        <v>4</v>
      </c>
      <c r="J574" s="8" t="n">
        <v>102</v>
      </c>
      <c r="K574" s="17" t="s">
        <v>263</v>
      </c>
      <c r="L574" s="8" t="n">
        <v>2011</v>
      </c>
      <c r="M574" s="8" t="n">
        <v>27</v>
      </c>
      <c r="N574" s="8" t="n">
        <v>7</v>
      </c>
      <c r="O574" s="8" t="n">
        <v>8475218</v>
      </c>
      <c r="P574" s="17" t="s">
        <v>2730</v>
      </c>
      <c r="Q574" s="17" t="s">
        <v>2731</v>
      </c>
      <c r="R574" s="17" t="s">
        <v>2732</v>
      </c>
      <c r="S574" s="17" t="s">
        <v>2733</v>
      </c>
      <c r="T574" s="17" t="s">
        <v>278</v>
      </c>
      <c r="U574" s="17" t="s">
        <v>488</v>
      </c>
      <c r="V574" s="8" t="n">
        <v>81</v>
      </c>
      <c r="W574" s="8" t="n">
        <v>10</v>
      </c>
      <c r="X574" s="8" t="n">
        <v>24</v>
      </c>
      <c r="Y574" s="8" t="n">
        <v>16</v>
      </c>
      <c r="Z574" s="8" t="n">
        <v>34</v>
      </c>
      <c r="AA574" s="8" t="n">
        <v>10</v>
      </c>
      <c r="AB574" s="8" t="n">
        <v>30</v>
      </c>
      <c r="AC574" s="18" t="n">
        <f aca="false">Z574/V574</f>
        <v>0.419753086419753</v>
      </c>
      <c r="AD574" s="19" t="n">
        <f aca="false">IF(FZ574&gt;V574,Z574-V574*(GC574-Z574)/(FZ574-V574),0)</f>
        <v>11.7184466019418</v>
      </c>
      <c r="AE574" s="19" t="n">
        <v>12.352</v>
      </c>
      <c r="AF574" s="8" t="n">
        <v>25</v>
      </c>
      <c r="AG574" s="8" t="n">
        <v>-0.3</v>
      </c>
      <c r="AH574" s="8" t="n">
        <v>46</v>
      </c>
      <c r="AI574" s="8" t="n">
        <v>2306</v>
      </c>
      <c r="AJ574" s="8" t="n">
        <v>114586</v>
      </c>
      <c r="AK574" s="19" t="n">
        <v>1909.7666666667</v>
      </c>
      <c r="AL574" s="8" t="n">
        <v>1909.78</v>
      </c>
      <c r="AM574" s="8" t="n">
        <v>1910</v>
      </c>
      <c r="AN574" s="18" t="n">
        <f aca="false">AJ574/60/V574</f>
        <v>23.577366255144</v>
      </c>
      <c r="AO574" s="8" t="n">
        <v>38.73</v>
      </c>
      <c r="AP574" s="12" t="n">
        <f aca="false">IF(EF574&gt;0,Z574/EF574,0)</f>
        <v>0.323809523809524</v>
      </c>
      <c r="AQ574" s="8" t="n">
        <v>286</v>
      </c>
      <c r="AR574" s="8" t="n">
        <v>286</v>
      </c>
      <c r="AS574" s="8" t="n">
        <v>286</v>
      </c>
      <c r="AT574" s="8" t="n">
        <v>194</v>
      </c>
      <c r="AU574" s="8" t="n">
        <v>194</v>
      </c>
      <c r="AV574" s="8" t="n">
        <v>135</v>
      </c>
      <c r="AW574" s="8" t="n">
        <v>90</v>
      </c>
      <c r="AX574" s="8" t="n">
        <v>13</v>
      </c>
      <c r="AY574" s="8" t="n">
        <v>5</v>
      </c>
      <c r="AZ574" s="8" t="n">
        <v>15</v>
      </c>
      <c r="BA574" s="8" t="n">
        <f aca="false">AY574+AZ574</f>
        <v>20</v>
      </c>
      <c r="BB574" s="8" t="n">
        <v>6.83</v>
      </c>
      <c r="BC574" s="8" t="n">
        <v>55.4889</v>
      </c>
      <c r="BD574" s="19" t="n">
        <v>297.2</v>
      </c>
      <c r="BE574" s="19" t="n">
        <v>9.33726633271064</v>
      </c>
      <c r="BF574" s="19" t="n">
        <f aca="false">AQ574+BD574</f>
        <v>583.2</v>
      </c>
      <c r="BG574" s="19" t="n">
        <f aca="false">IF(AL574&gt;0,BF574/AL574*60,0)</f>
        <v>18.3225292965682</v>
      </c>
      <c r="BH574" s="8" t="n">
        <v>613</v>
      </c>
      <c r="BI574" s="8" t="n">
        <v>633</v>
      </c>
      <c r="BJ574" s="8" t="n">
        <v>785</v>
      </c>
      <c r="BK574" s="12" t="n">
        <f aca="false">BH574/(BH574+BJ574)</f>
        <v>0.438483547925608</v>
      </c>
      <c r="BL574" s="8" t="n">
        <v>75</v>
      </c>
      <c r="BM574" s="8" t="n">
        <v>74</v>
      </c>
      <c r="BN574" s="8" t="n">
        <v>97</v>
      </c>
      <c r="BO574" s="8" t="n">
        <f aca="false">BM574-BN574</f>
        <v>-23</v>
      </c>
      <c r="BP574" s="8" t="n">
        <v>59</v>
      </c>
      <c r="BQ574" s="8" t="n">
        <v>70</v>
      </c>
      <c r="BR574" s="8" t="n">
        <v>38</v>
      </c>
      <c r="BS574" s="8" t="n">
        <v>117</v>
      </c>
      <c r="BT574" s="12" t="n">
        <f aca="false">BS574/(EA574+BS574)</f>
        <v>0.0803571428571429</v>
      </c>
      <c r="BU574" s="8" t="n">
        <v>0</v>
      </c>
      <c r="BV574" s="8" t="n">
        <v>1</v>
      </c>
      <c r="BW574" s="12" t="n">
        <f aca="false">IF(BU574+BV574&gt;0,BU574/(BU574+BV574),0)</f>
        <v>0</v>
      </c>
      <c r="BX574" s="8" t="n">
        <v>0</v>
      </c>
      <c r="BY574" s="8" t="n">
        <v>1</v>
      </c>
      <c r="BZ574" s="8" t="n">
        <v>0</v>
      </c>
      <c r="CA574" s="8" t="n">
        <v>0</v>
      </c>
      <c r="CB574" s="8" t="n">
        <v>0</v>
      </c>
      <c r="CC574" s="8" t="n">
        <v>0</v>
      </c>
      <c r="CD574" s="8" t="n">
        <v>0</v>
      </c>
      <c r="CE574" s="8" t="n">
        <v>0</v>
      </c>
      <c r="CF574" s="8" t="n">
        <v>0</v>
      </c>
      <c r="CG574" s="8" t="n">
        <v>0</v>
      </c>
      <c r="CH574" s="8" t="n">
        <v>0</v>
      </c>
      <c r="CI574" s="8" t="n">
        <v>1</v>
      </c>
      <c r="CJ574" s="8" t="n">
        <v>0</v>
      </c>
      <c r="CK574" s="8" t="n">
        <v>0</v>
      </c>
      <c r="CL574" s="8" t="n">
        <v>1</v>
      </c>
      <c r="CM574" s="8" t="n">
        <v>1</v>
      </c>
      <c r="CN574" s="8" t="n">
        <v>0</v>
      </c>
      <c r="CO574" s="8" t="n">
        <v>0</v>
      </c>
      <c r="CP574" s="8" t="n">
        <v>0</v>
      </c>
      <c r="CQ574" s="8" t="n">
        <v>0</v>
      </c>
      <c r="CR574" s="8" t="n">
        <v>0</v>
      </c>
      <c r="CS574" s="8" t="n">
        <v>4</v>
      </c>
      <c r="CT574" s="8" t="n">
        <v>4</v>
      </c>
      <c r="CU574" s="8" t="n">
        <v>1</v>
      </c>
      <c r="CV574" s="8" t="n">
        <v>0</v>
      </c>
      <c r="CW574" s="8" t="n">
        <v>1</v>
      </c>
      <c r="CX574" s="8" t="n">
        <v>1</v>
      </c>
      <c r="CY574" s="8" t="n">
        <v>2</v>
      </c>
      <c r="CZ574" s="8" t="n">
        <v>4</v>
      </c>
      <c r="DA574" s="8" t="n">
        <v>52</v>
      </c>
      <c r="DB574" s="8" t="n">
        <v>9</v>
      </c>
      <c r="DC574" s="8" t="n">
        <v>0</v>
      </c>
      <c r="DD574" s="8" t="n">
        <v>63</v>
      </c>
      <c r="DE574" s="8" t="n">
        <v>11</v>
      </c>
      <c r="DF574" s="8" t="n">
        <v>1</v>
      </c>
      <c r="DG574" s="8" t="n">
        <v>1</v>
      </c>
      <c r="DH574" s="8" t="n">
        <v>50</v>
      </c>
      <c r="DI574" s="8" t="n">
        <v>23</v>
      </c>
      <c r="DJ574" s="8" t="n">
        <v>19</v>
      </c>
      <c r="DK574" s="8" t="n">
        <v>23</v>
      </c>
      <c r="DL574" s="8" t="n">
        <v>23</v>
      </c>
      <c r="DM574" s="8" t="n">
        <v>0</v>
      </c>
      <c r="DN574" s="8" t="n">
        <v>20</v>
      </c>
      <c r="DO574" s="8" t="n">
        <v>20</v>
      </c>
      <c r="DP574" s="8" t="n">
        <v>0</v>
      </c>
      <c r="DQ574" s="8" t="n">
        <f aca="false">DJ574-DI574</f>
        <v>-4</v>
      </c>
      <c r="DR574" s="19" t="n">
        <v>3.475</v>
      </c>
      <c r="DS574" s="8" t="n">
        <v>23</v>
      </c>
      <c r="DT574" s="8" t="n">
        <v>0</v>
      </c>
      <c r="DU574" s="8" t="n">
        <v>0</v>
      </c>
      <c r="DV574" s="8" t="n">
        <v>0</v>
      </c>
      <c r="DW574" s="8" t="n">
        <v>0</v>
      </c>
      <c r="DX574" s="8" t="n">
        <v>1905</v>
      </c>
      <c r="DY574" s="8" t="n">
        <v>1762</v>
      </c>
      <c r="DZ574" s="8" t="n">
        <v>1418</v>
      </c>
      <c r="EA574" s="8" t="n">
        <v>1339</v>
      </c>
      <c r="EB574" s="8" t="n">
        <v>1009</v>
      </c>
      <c r="EC574" s="8" t="n">
        <v>999</v>
      </c>
      <c r="ED574" s="8" t="n">
        <v>92.47</v>
      </c>
      <c r="EE574" s="8" t="n">
        <v>89.59</v>
      </c>
      <c r="EF574" s="8" t="n">
        <v>105</v>
      </c>
      <c r="EG574" s="8" t="n">
        <v>85</v>
      </c>
      <c r="EH574" s="12" t="n">
        <f aca="false">EF574/EB574</f>
        <v>0.10406342913776</v>
      </c>
      <c r="EI574" s="20" t="n">
        <f aca="false">1-EG574/EC574</f>
        <v>0.914914914914915</v>
      </c>
      <c r="EJ574" s="21" t="n">
        <f aca="false">EH574+EI574</f>
        <v>1.01897834405268</v>
      </c>
      <c r="EK574" s="8" t="n">
        <v>1902</v>
      </c>
      <c r="EL574" s="8" t="n">
        <v>1765</v>
      </c>
      <c r="EM574" s="8" t="n">
        <v>1410</v>
      </c>
      <c r="EN574" s="8" t="n">
        <v>1342</v>
      </c>
      <c r="EO574" s="8" t="n">
        <v>1003</v>
      </c>
      <c r="EP574" s="8" t="n">
        <v>1002</v>
      </c>
      <c r="EQ574" s="8" t="n">
        <v>105</v>
      </c>
      <c r="ER574" s="8" t="n">
        <v>84</v>
      </c>
      <c r="ES574" s="8" t="n">
        <v>875</v>
      </c>
      <c r="ET574" s="8" t="n">
        <v>863</v>
      </c>
      <c r="EU574" s="8" t="n">
        <v>328</v>
      </c>
      <c r="EV574" s="8" t="n">
        <v>354</v>
      </c>
      <c r="EW574" s="8" t="n">
        <v>53</v>
      </c>
      <c r="EX574" s="8" t="n">
        <v>42</v>
      </c>
      <c r="EY574" s="8" t="n">
        <v>156</v>
      </c>
      <c r="EZ574" s="8" t="n">
        <v>149</v>
      </c>
      <c r="FA574" s="8" t="n">
        <v>2.2</v>
      </c>
      <c r="FB574" s="8" t="n">
        <v>5.5</v>
      </c>
      <c r="FC574" s="8" t="n">
        <v>7.8</v>
      </c>
      <c r="FD574" s="19" t="n">
        <v>52.91</v>
      </c>
      <c r="FE574" s="18" t="n">
        <f aca="false">FD574/V574</f>
        <v>0.65320987654321</v>
      </c>
      <c r="FF574" s="8" t="n">
        <v>3.3017</v>
      </c>
      <c r="FG574" s="8" t="n">
        <v>0.27</v>
      </c>
      <c r="FH574" s="8" t="n">
        <v>0.37</v>
      </c>
      <c r="FI574" s="8" t="n">
        <v>0.63</v>
      </c>
      <c r="FJ574" s="22"/>
      <c r="FK574" s="22"/>
      <c r="FL574" s="22"/>
      <c r="FM574" s="8" t="n">
        <f aca="false">BL574+BS574+AH574+DT574</f>
        <v>238</v>
      </c>
      <c r="FN574" s="19" t="n">
        <f aca="false">IF(DS574&gt;0,(BL574+BR574)/DS574,0)</f>
        <v>4.91304347826087</v>
      </c>
      <c r="FO574" s="12" t="n">
        <v>0.0403324972</v>
      </c>
      <c r="FP574" s="19" t="n">
        <f aca="false">Z574-AH574/10</f>
        <v>29.4</v>
      </c>
      <c r="FQ574" s="19" t="n">
        <f aca="false">Z574+DR574/5</f>
        <v>34.695</v>
      </c>
      <c r="FR574" s="19" t="n">
        <f aca="false">(DX574+DY574)/AL574*60</f>
        <v>115.206987192242</v>
      </c>
      <c r="FS574" s="8" t="n">
        <v>1</v>
      </c>
      <c r="FT574" s="17" t="s">
        <v>352</v>
      </c>
      <c r="FU574" s="8" t="n">
        <v>46</v>
      </c>
      <c r="FV574" s="22"/>
      <c r="FW574" s="17" t="s">
        <v>280</v>
      </c>
      <c r="FX574" s="23" t="n">
        <v>3500000</v>
      </c>
      <c r="FY574" s="23" t="n">
        <v>3750000</v>
      </c>
      <c r="FZ574" s="8" t="n">
        <v>390</v>
      </c>
      <c r="GA574" s="8" t="n">
        <v>29</v>
      </c>
      <c r="GB574" s="8" t="n">
        <v>90</v>
      </c>
      <c r="GC574" s="8" t="n">
        <v>119</v>
      </c>
      <c r="GD574" s="8" t="n">
        <v>45</v>
      </c>
      <c r="GE574" s="8" t="n">
        <v>186</v>
      </c>
      <c r="GF574" s="8" t="n">
        <v>514</v>
      </c>
      <c r="GG574" s="8" t="n">
        <v>8097</v>
      </c>
      <c r="GH574" s="8" t="n">
        <v>6.3</v>
      </c>
      <c r="GI574" s="8" t="n">
        <v>20.2</v>
      </c>
      <c r="GJ574" s="8" t="n">
        <v>26.4</v>
      </c>
      <c r="GK574" s="8" t="n">
        <f aca="false">Z574-AH574/10</f>
        <v>29.4</v>
      </c>
      <c r="GL574" s="22"/>
      <c r="GM574" s="22"/>
      <c r="GN574" s="22"/>
      <c r="GO574" s="22"/>
      <c r="GP574" s="22"/>
    </row>
    <row r="575" customFormat="false" ht="13.65" hidden="false" customHeight="true" outlineLevel="0" collapsed="false">
      <c r="A575" s="16" t="n">
        <v>33946</v>
      </c>
      <c r="B575" s="17" t="s">
        <v>474</v>
      </c>
      <c r="C575" s="22"/>
      <c r="D575" s="17" t="s">
        <v>321</v>
      </c>
      <c r="E575" s="17" t="s">
        <v>321</v>
      </c>
      <c r="F575" s="8" t="n">
        <v>73</v>
      </c>
      <c r="G575" s="8" t="n">
        <v>196</v>
      </c>
      <c r="H575" s="8" t="n">
        <v>2013</v>
      </c>
      <c r="I575" s="8" t="n">
        <v>3</v>
      </c>
      <c r="J575" s="8" t="n">
        <v>79</v>
      </c>
      <c r="K575" s="17" t="s">
        <v>263</v>
      </c>
      <c r="L575" s="8" t="n">
        <v>2015</v>
      </c>
      <c r="M575" s="8" t="n">
        <v>25</v>
      </c>
      <c r="N575" s="8" t="n">
        <v>2</v>
      </c>
      <c r="O575" s="8" t="n">
        <v>8477406</v>
      </c>
      <c r="P575" s="17" t="s">
        <v>2734</v>
      </c>
      <c r="Q575" s="17" t="s">
        <v>2735</v>
      </c>
      <c r="R575" s="17" t="s">
        <v>2736</v>
      </c>
      <c r="S575" s="17" t="s">
        <v>2733</v>
      </c>
      <c r="T575" s="17" t="s">
        <v>313</v>
      </c>
      <c r="U575" s="17" t="s">
        <v>473</v>
      </c>
      <c r="V575" s="8" t="n">
        <v>81</v>
      </c>
      <c r="W575" s="8" t="n">
        <v>19</v>
      </c>
      <c r="X575" s="8" t="n">
        <v>15</v>
      </c>
      <c r="Y575" s="8" t="n">
        <v>11</v>
      </c>
      <c r="Z575" s="8" t="n">
        <v>34</v>
      </c>
      <c r="AA575" s="8" t="n">
        <v>5</v>
      </c>
      <c r="AB575" s="8" t="n">
        <v>45</v>
      </c>
      <c r="AC575" s="18" t="n">
        <f aca="false">Z575/V575</f>
        <v>0.419753086419753</v>
      </c>
      <c r="AD575" s="19" t="n">
        <f aca="false">IF(FZ575&gt;V575,Z575-V575*(GC575-Z575)/(FZ575-V575),0)</f>
        <v>1.82191780821918</v>
      </c>
      <c r="AE575" s="19" t="n">
        <v>14.095</v>
      </c>
      <c r="AF575" s="8" t="n">
        <v>-13</v>
      </c>
      <c r="AG575" s="8" t="n">
        <v>-0.9</v>
      </c>
      <c r="AH575" s="8" t="n">
        <v>24</v>
      </c>
      <c r="AI575" s="8" t="n">
        <v>1910</v>
      </c>
      <c r="AJ575" s="8" t="n">
        <v>82261</v>
      </c>
      <c r="AK575" s="19" t="n">
        <v>1371.0166666667</v>
      </c>
      <c r="AL575" s="8" t="n">
        <v>1370.97</v>
      </c>
      <c r="AM575" s="8" t="n">
        <v>1371</v>
      </c>
      <c r="AN575" s="18" t="n">
        <f aca="false">AJ575/60/V575</f>
        <v>16.9261316872428</v>
      </c>
      <c r="AO575" s="8" t="n">
        <v>28.04</v>
      </c>
      <c r="AP575" s="12" t="n">
        <f aca="false">IF(EF575&gt;0,Z575/EF575,0)</f>
        <v>0.666666666666667</v>
      </c>
      <c r="AQ575" s="8" t="n">
        <v>227</v>
      </c>
      <c r="AR575" s="8" t="n">
        <v>228</v>
      </c>
      <c r="AS575" s="8" t="n">
        <v>228</v>
      </c>
      <c r="AT575" s="8" t="n">
        <v>176</v>
      </c>
      <c r="AU575" s="8" t="n">
        <v>177</v>
      </c>
      <c r="AV575" s="8" t="n">
        <v>136</v>
      </c>
      <c r="AW575" s="8" t="n">
        <v>134</v>
      </c>
      <c r="AX575" s="8" t="n">
        <v>81</v>
      </c>
      <c r="AY575" s="8" t="n">
        <v>7</v>
      </c>
      <c r="AZ575" s="8" t="n">
        <v>13</v>
      </c>
      <c r="BA575" s="8" t="n">
        <f aca="false">AY575+AZ575</f>
        <v>20</v>
      </c>
      <c r="BB575" s="8" t="n">
        <v>14.22</v>
      </c>
      <c r="BC575" s="8" t="n">
        <v>25.2794</v>
      </c>
      <c r="BD575" s="19" t="n">
        <v>269.5</v>
      </c>
      <c r="BE575" s="19" t="n">
        <v>11.7941673454003</v>
      </c>
      <c r="BF575" s="19" t="n">
        <f aca="false">AQ575+BD575</f>
        <v>496.5</v>
      </c>
      <c r="BG575" s="19" t="n">
        <f aca="false">IF(AL575&gt;0,BF575/AL575*60,0)</f>
        <v>21.7291406814153</v>
      </c>
      <c r="BH575" s="8" t="n">
        <v>466</v>
      </c>
      <c r="BI575" s="8" t="n">
        <v>396</v>
      </c>
      <c r="BJ575" s="8" t="n">
        <v>369</v>
      </c>
      <c r="BK575" s="12" t="n">
        <f aca="false">BH575/(BH575+BJ575)</f>
        <v>0.558083832335329</v>
      </c>
      <c r="BL575" s="8" t="n">
        <v>15</v>
      </c>
      <c r="BM575" s="8" t="n">
        <v>15</v>
      </c>
      <c r="BN575" s="8" t="n">
        <v>95</v>
      </c>
      <c r="BO575" s="8" t="n">
        <f aca="false">BM575-BN575</f>
        <v>-80</v>
      </c>
      <c r="BP575" s="8" t="n">
        <v>41</v>
      </c>
      <c r="BQ575" s="8" t="n">
        <v>33</v>
      </c>
      <c r="BR575" s="8" t="n">
        <v>32</v>
      </c>
      <c r="BS575" s="8" t="n">
        <v>41</v>
      </c>
      <c r="BT575" s="12" t="n">
        <f aca="false">BS575/(EA575+BS575)</f>
        <v>0.0417515274949084</v>
      </c>
      <c r="BU575" s="8" t="n">
        <v>71</v>
      </c>
      <c r="BV575" s="8" t="n">
        <v>109</v>
      </c>
      <c r="BW575" s="12" t="n">
        <f aca="false">IF(BU575+BV575&gt;0,BU575/(BU575+BV575),0)</f>
        <v>0.394444444444444</v>
      </c>
      <c r="BX575" s="8" t="n">
        <v>15</v>
      </c>
      <c r="BY575" s="8" t="n">
        <v>18</v>
      </c>
      <c r="BZ575" s="8" t="n">
        <v>24</v>
      </c>
      <c r="CA575" s="8" t="n">
        <v>44</v>
      </c>
      <c r="CB575" s="8" t="n">
        <v>32</v>
      </c>
      <c r="CC575" s="8" t="n">
        <v>47</v>
      </c>
      <c r="CD575" s="8" t="n">
        <v>20</v>
      </c>
      <c r="CE575" s="8" t="n">
        <v>24</v>
      </c>
      <c r="CF575" s="8" t="n">
        <v>19</v>
      </c>
      <c r="CG575" s="8" t="n">
        <v>41</v>
      </c>
      <c r="CH575" s="8" t="n">
        <v>51</v>
      </c>
      <c r="CI575" s="8" t="n">
        <v>71</v>
      </c>
      <c r="CJ575" s="8" t="n">
        <v>0</v>
      </c>
      <c r="CK575" s="8" t="n">
        <v>1</v>
      </c>
      <c r="CL575" s="8" t="n">
        <v>5</v>
      </c>
      <c r="CM575" s="8" t="n">
        <v>4</v>
      </c>
      <c r="CN575" s="8" t="n">
        <v>0</v>
      </c>
      <c r="CO575" s="8" t="n">
        <v>0</v>
      </c>
      <c r="CP575" s="8" t="n">
        <v>0</v>
      </c>
      <c r="CQ575" s="8" t="n">
        <v>1</v>
      </c>
      <c r="CR575" s="8" t="n">
        <v>1</v>
      </c>
      <c r="CS575" s="8" t="n">
        <v>1</v>
      </c>
      <c r="CT575" s="8" t="n">
        <v>2</v>
      </c>
      <c r="CU575" s="8" t="n">
        <v>3</v>
      </c>
      <c r="CV575" s="8" t="n">
        <v>1</v>
      </c>
      <c r="CW575" s="8" t="n">
        <v>10</v>
      </c>
      <c r="CX575" s="8" t="n">
        <v>0</v>
      </c>
      <c r="CY575" s="8" t="n">
        <v>0</v>
      </c>
      <c r="CZ575" s="8" t="n">
        <v>1</v>
      </c>
      <c r="DA575" s="8" t="n">
        <v>40</v>
      </c>
      <c r="DB575" s="8" t="n">
        <v>15</v>
      </c>
      <c r="DC575" s="8" t="n">
        <v>6</v>
      </c>
      <c r="DD575" s="8" t="n">
        <v>13</v>
      </c>
      <c r="DE575" s="8" t="n">
        <v>10</v>
      </c>
      <c r="DF575" s="8" t="n">
        <v>7</v>
      </c>
      <c r="DG575" s="8" t="n">
        <v>4</v>
      </c>
      <c r="DH575" s="8" t="n">
        <v>81</v>
      </c>
      <c r="DI575" s="8" t="n">
        <v>12</v>
      </c>
      <c r="DJ575" s="8" t="n">
        <v>12</v>
      </c>
      <c r="DK575" s="8" t="n">
        <v>12</v>
      </c>
      <c r="DL575" s="8" t="n">
        <v>12</v>
      </c>
      <c r="DM575" s="8" t="n">
        <v>0</v>
      </c>
      <c r="DN575" s="8" t="n">
        <v>12</v>
      </c>
      <c r="DO575" s="8" t="n">
        <v>12</v>
      </c>
      <c r="DP575" s="8" t="n">
        <v>0</v>
      </c>
      <c r="DQ575" s="8" t="n">
        <f aca="false">DJ575-DI575</f>
        <v>0</v>
      </c>
      <c r="DR575" s="19" t="n">
        <v>-4.304</v>
      </c>
      <c r="DS575" s="8" t="n">
        <v>12</v>
      </c>
      <c r="DT575" s="8" t="n">
        <v>0</v>
      </c>
      <c r="DU575" s="8" t="n">
        <v>0</v>
      </c>
      <c r="DV575" s="8" t="n">
        <v>0</v>
      </c>
      <c r="DW575" s="8" t="n">
        <v>0</v>
      </c>
      <c r="DX575" s="8" t="n">
        <v>1285</v>
      </c>
      <c r="DY575" s="8" t="n">
        <v>1259</v>
      </c>
      <c r="DZ575" s="8" t="n">
        <v>940</v>
      </c>
      <c r="EA575" s="8" t="n">
        <v>941</v>
      </c>
      <c r="EB575" s="8" t="n">
        <v>681</v>
      </c>
      <c r="EC575" s="8" t="n">
        <v>650</v>
      </c>
      <c r="ED575" s="8" t="n">
        <v>57.92</v>
      </c>
      <c r="EE575" s="8" t="n">
        <v>63.23</v>
      </c>
      <c r="EF575" s="8" t="n">
        <v>51</v>
      </c>
      <c r="EG575" s="8" t="n">
        <v>71</v>
      </c>
      <c r="EH575" s="12" t="n">
        <f aca="false">EF575/EB575</f>
        <v>0.0748898678414097</v>
      </c>
      <c r="EI575" s="20" t="n">
        <f aca="false">1-EG575/EC575</f>
        <v>0.890769230769231</v>
      </c>
      <c r="EJ575" s="21" t="n">
        <f aca="false">EH575+EI575</f>
        <v>0.96565909861064</v>
      </c>
      <c r="EK575" s="8" t="n">
        <v>1283</v>
      </c>
      <c r="EL575" s="8" t="n">
        <v>1264</v>
      </c>
      <c r="EM575" s="8" t="n">
        <v>941</v>
      </c>
      <c r="EN575" s="8" t="n">
        <v>945</v>
      </c>
      <c r="EO575" s="8" t="n">
        <v>682</v>
      </c>
      <c r="EP575" s="8" t="n">
        <v>655</v>
      </c>
      <c r="EQ575" s="8" t="n">
        <v>52</v>
      </c>
      <c r="ER575" s="8" t="n">
        <v>71</v>
      </c>
      <c r="ES575" s="8" t="n">
        <v>589</v>
      </c>
      <c r="ET575" s="8" t="n">
        <v>623</v>
      </c>
      <c r="EU575" s="8" t="n">
        <v>258</v>
      </c>
      <c r="EV575" s="8" t="n">
        <v>228</v>
      </c>
      <c r="EW575" s="8" t="n">
        <v>27</v>
      </c>
      <c r="EX575" s="8" t="n">
        <v>35</v>
      </c>
      <c r="EY575" s="8" t="n">
        <v>73</v>
      </c>
      <c r="EZ575" s="8" t="n">
        <v>72</v>
      </c>
      <c r="FA575" s="8" t="n">
        <v>1.7</v>
      </c>
      <c r="FB575" s="8" t="n">
        <v>1.2</v>
      </c>
      <c r="FC575" s="8" t="n">
        <v>2.9</v>
      </c>
      <c r="FD575" s="19" t="n">
        <v>31.64</v>
      </c>
      <c r="FE575" s="18" t="n">
        <f aca="false">FD575/V575</f>
        <v>0.390617283950617</v>
      </c>
      <c r="FF575" s="8" t="n">
        <v>3.6425</v>
      </c>
      <c r="FG575" s="8" t="n">
        <v>0.1</v>
      </c>
      <c r="FH575" s="8" t="n">
        <v>-0.02</v>
      </c>
      <c r="FI575" s="8" t="n">
        <v>0.08</v>
      </c>
      <c r="FJ575" s="22"/>
      <c r="FK575" s="22"/>
      <c r="FL575" s="22"/>
      <c r="FM575" s="8" t="n">
        <f aca="false">BL575+BS575+AH575+DT575</f>
        <v>80</v>
      </c>
      <c r="FN575" s="19" t="n">
        <f aca="false">IF(DS575&gt;0,(BL575+BR575)/DS575,0)</f>
        <v>3.91666666666667</v>
      </c>
      <c r="FO575" s="12" t="n">
        <v>0.0907290939</v>
      </c>
      <c r="FP575" s="19" t="n">
        <f aca="false">Z575-AH575/10</f>
        <v>31.6</v>
      </c>
      <c r="FQ575" s="19" t="n">
        <f aca="false">Z575+DR575/5</f>
        <v>33.1392</v>
      </c>
      <c r="FR575" s="19" t="n">
        <f aca="false">(DX575+DY575)/AL575*60</f>
        <v>111.337228385742</v>
      </c>
      <c r="FS575" s="8" t="n">
        <v>4</v>
      </c>
      <c r="FT575" s="17" t="s">
        <v>352</v>
      </c>
      <c r="FU575" s="8" t="n">
        <v>195</v>
      </c>
      <c r="FV575" s="22"/>
      <c r="FW575" s="17" t="s">
        <v>270</v>
      </c>
      <c r="FX575" s="23" t="n">
        <v>700000</v>
      </c>
      <c r="FY575" s="23" t="n">
        <v>700000</v>
      </c>
      <c r="FZ575" s="8" t="n">
        <v>154</v>
      </c>
      <c r="GA575" s="8" t="n">
        <v>34</v>
      </c>
      <c r="GB575" s="8" t="n">
        <v>29</v>
      </c>
      <c r="GC575" s="8" t="n">
        <v>63</v>
      </c>
      <c r="GD575" s="8" t="n">
        <v>-1</v>
      </c>
      <c r="GE575" s="8" t="n">
        <v>40</v>
      </c>
      <c r="GF575" s="8" t="n">
        <v>244</v>
      </c>
      <c r="GG575" s="8" t="n">
        <v>2406</v>
      </c>
      <c r="GH575" s="8" t="n">
        <v>3.9</v>
      </c>
      <c r="GI575" s="8" t="n">
        <v>2.6</v>
      </c>
      <c r="GJ575" s="8" t="n">
        <v>6.5</v>
      </c>
      <c r="GK575" s="8" t="n">
        <f aca="false">Z575-AH575/10</f>
        <v>31.6</v>
      </c>
      <c r="GL575" s="22"/>
      <c r="GM575" s="22"/>
      <c r="GN575" s="22"/>
      <c r="GO575" s="22"/>
      <c r="GP575" s="22"/>
    </row>
    <row r="576" customFormat="false" ht="13.65" hidden="false" customHeight="true" outlineLevel="0" collapsed="false">
      <c r="A576" s="16" t="n">
        <v>34760</v>
      </c>
      <c r="B576" s="17" t="s">
        <v>434</v>
      </c>
      <c r="C576" s="17" t="s">
        <v>435</v>
      </c>
      <c r="D576" s="17" t="s">
        <v>262</v>
      </c>
      <c r="E576" s="17" t="s">
        <v>262</v>
      </c>
      <c r="F576" s="8" t="n">
        <v>70</v>
      </c>
      <c r="G576" s="8" t="n">
        <v>195</v>
      </c>
      <c r="H576" s="8" t="n">
        <v>2013</v>
      </c>
      <c r="I576" s="8" t="n">
        <v>1</v>
      </c>
      <c r="J576" s="8" t="n">
        <v>12</v>
      </c>
      <c r="K576" s="17" t="s">
        <v>263</v>
      </c>
      <c r="L576" s="8" t="n">
        <v>2015</v>
      </c>
      <c r="M576" s="8" t="n">
        <v>22</v>
      </c>
      <c r="N576" s="8" t="n">
        <v>3</v>
      </c>
      <c r="O576" s="8" t="n">
        <v>8477503</v>
      </c>
      <c r="P576" s="17" t="s">
        <v>2737</v>
      </c>
      <c r="Q576" s="17" t="s">
        <v>2738</v>
      </c>
      <c r="R576" s="17" t="s">
        <v>2739</v>
      </c>
      <c r="S576" s="17" t="s">
        <v>2740</v>
      </c>
      <c r="T576" s="17" t="s">
        <v>268</v>
      </c>
      <c r="U576" s="17" t="s">
        <v>294</v>
      </c>
      <c r="V576" s="8" t="n">
        <v>82</v>
      </c>
      <c r="W576" s="8" t="n">
        <v>9</v>
      </c>
      <c r="X576" s="8" t="n">
        <v>36</v>
      </c>
      <c r="Y576" s="8" t="n">
        <v>22</v>
      </c>
      <c r="Z576" s="8" t="n">
        <v>45</v>
      </c>
      <c r="AA576" s="8" t="n">
        <v>3</v>
      </c>
      <c r="AB576" s="8" t="n">
        <v>20</v>
      </c>
      <c r="AC576" s="18" t="n">
        <f aca="false">Z576/V576</f>
        <v>0.548780487804878</v>
      </c>
      <c r="AD576" s="19" t="n">
        <f aca="false">IF(FZ576&gt;V576,Z576-V576*(GC576-Z576)/(FZ576-V576),0)</f>
        <v>-7.71428571428572</v>
      </c>
      <c r="AE576" s="19" t="n">
        <v>15.186</v>
      </c>
      <c r="AF576" s="8" t="n">
        <v>-7</v>
      </c>
      <c r="AG576" s="8" t="n">
        <v>-7.5</v>
      </c>
      <c r="AH576" s="8" t="n">
        <v>73</v>
      </c>
      <c r="AI576" s="8" t="n">
        <v>1867</v>
      </c>
      <c r="AJ576" s="8" t="n">
        <v>82194</v>
      </c>
      <c r="AK576" s="19" t="n">
        <v>1369.9</v>
      </c>
      <c r="AL576" s="8" t="n">
        <v>1369.3</v>
      </c>
      <c r="AM576" s="8" t="n">
        <v>1370</v>
      </c>
      <c r="AN576" s="18" t="n">
        <f aca="false">AJ576/60/V576</f>
        <v>16.7060975609756</v>
      </c>
      <c r="AO576" s="8" t="n">
        <v>27.5</v>
      </c>
      <c r="AP576" s="12" t="n">
        <f aca="false">IF(EF576&gt;0,Z576/EF576,0)</f>
        <v>0.576923076923077</v>
      </c>
      <c r="AQ576" s="8" t="n">
        <v>314</v>
      </c>
      <c r="AR576" s="8" t="n">
        <v>315</v>
      </c>
      <c r="AS576" s="8" t="n">
        <v>315</v>
      </c>
      <c r="AT576" s="8" t="n">
        <v>210</v>
      </c>
      <c r="AU576" s="8" t="n">
        <v>211</v>
      </c>
      <c r="AV576" s="8" t="n">
        <v>150</v>
      </c>
      <c r="AW576" s="8" t="n">
        <v>154</v>
      </c>
      <c r="AX576" s="8" t="n">
        <v>57</v>
      </c>
      <c r="AY576" s="8" t="n">
        <v>6</v>
      </c>
      <c r="AZ576" s="8" t="n">
        <v>32</v>
      </c>
      <c r="BA576" s="8" t="n">
        <f aca="false">AY576+AZ576</f>
        <v>38</v>
      </c>
      <c r="BB576" s="8" t="n">
        <v>17.31</v>
      </c>
      <c r="BC576" s="8" t="n">
        <v>33.9933</v>
      </c>
      <c r="BD576" s="19" t="n">
        <v>465.4</v>
      </c>
      <c r="BE576" s="19" t="n">
        <v>20.3839696328199</v>
      </c>
      <c r="BF576" s="19" t="n">
        <f aca="false">AQ576+BD576</f>
        <v>779.4</v>
      </c>
      <c r="BG576" s="19" t="n">
        <f aca="false">IF(AL576&gt;0,BF576/AL576*60,0)</f>
        <v>34.1517563718688</v>
      </c>
      <c r="BH576" s="8" t="n">
        <v>637</v>
      </c>
      <c r="BI576" s="8" t="n">
        <v>450</v>
      </c>
      <c r="BJ576" s="8" t="n">
        <v>360</v>
      </c>
      <c r="BK576" s="12" t="n">
        <f aca="false">BH576/(BH576+BJ576)</f>
        <v>0.638916750250752</v>
      </c>
      <c r="BL576" s="8" t="n">
        <v>49</v>
      </c>
      <c r="BM576" s="8" t="n">
        <v>49</v>
      </c>
      <c r="BN576" s="8" t="n">
        <v>49</v>
      </c>
      <c r="BO576" s="8" t="n">
        <f aca="false">BM576-BN576</f>
        <v>0</v>
      </c>
      <c r="BP576" s="8" t="n">
        <v>61</v>
      </c>
      <c r="BQ576" s="8" t="n">
        <v>62</v>
      </c>
      <c r="BR576" s="8" t="n">
        <v>40</v>
      </c>
      <c r="BS576" s="8" t="n">
        <v>28</v>
      </c>
      <c r="BT576" s="12" t="n">
        <f aca="false">BS576/(EA576+BS576)</f>
        <v>0.0272108843537415</v>
      </c>
      <c r="BU576" s="8" t="n">
        <v>185</v>
      </c>
      <c r="BV576" s="8" t="n">
        <v>227</v>
      </c>
      <c r="BW576" s="12" t="n">
        <f aca="false">IF(BU576+BV576&gt;0,BU576/(BU576+BV576),0)</f>
        <v>0.449029126213592</v>
      </c>
      <c r="BX576" s="8" t="n">
        <v>56</v>
      </c>
      <c r="BY576" s="8" t="n">
        <v>61</v>
      </c>
      <c r="BZ576" s="8" t="n">
        <v>50</v>
      </c>
      <c r="CA576" s="8" t="n">
        <v>70</v>
      </c>
      <c r="CB576" s="8" t="n">
        <v>79</v>
      </c>
      <c r="CC576" s="8" t="n">
        <v>96</v>
      </c>
      <c r="CD576" s="8" t="n">
        <v>53</v>
      </c>
      <c r="CE576" s="8" t="n">
        <v>65</v>
      </c>
      <c r="CF576" s="8" t="n">
        <v>68</v>
      </c>
      <c r="CG576" s="8" t="n">
        <v>79</v>
      </c>
      <c r="CH576" s="8" t="n">
        <v>117</v>
      </c>
      <c r="CI576" s="8" t="n">
        <v>150</v>
      </c>
      <c r="CJ576" s="8" t="n">
        <v>0</v>
      </c>
      <c r="CK576" s="8" t="n">
        <v>0</v>
      </c>
      <c r="CL576" s="8" t="n">
        <v>1</v>
      </c>
      <c r="CM576" s="8" t="n">
        <v>0</v>
      </c>
      <c r="CN576" s="8" t="n">
        <v>4</v>
      </c>
      <c r="CO576" s="8" t="n">
        <v>0</v>
      </c>
      <c r="CP576" s="8" t="n">
        <v>0</v>
      </c>
      <c r="CQ576" s="8" t="n">
        <v>2</v>
      </c>
      <c r="CR576" s="8" t="n">
        <v>0</v>
      </c>
      <c r="CS576" s="8" t="n">
        <v>0</v>
      </c>
      <c r="CT576" s="8" t="n">
        <v>0</v>
      </c>
      <c r="CU576" s="8" t="n">
        <v>1</v>
      </c>
      <c r="CV576" s="8" t="n">
        <v>0</v>
      </c>
      <c r="CW576" s="8" t="n">
        <v>6</v>
      </c>
      <c r="CX576" s="8" t="n">
        <v>1</v>
      </c>
      <c r="CY576" s="8" t="n">
        <v>1</v>
      </c>
      <c r="CZ576" s="8" t="n">
        <v>4</v>
      </c>
      <c r="DA576" s="8" t="n">
        <v>55</v>
      </c>
      <c r="DB576" s="8" t="n">
        <v>9</v>
      </c>
      <c r="DC576" s="8" t="n">
        <v>4</v>
      </c>
      <c r="DD576" s="8" t="n">
        <v>22</v>
      </c>
      <c r="DE576" s="8" t="n">
        <v>12</v>
      </c>
      <c r="DF576" s="8" t="n">
        <v>8</v>
      </c>
      <c r="DG576" s="8" t="n">
        <v>3</v>
      </c>
      <c r="DH576" s="8" t="n">
        <v>92</v>
      </c>
      <c r="DI576" s="8" t="n">
        <v>31</v>
      </c>
      <c r="DJ576" s="8" t="n">
        <v>26</v>
      </c>
      <c r="DK576" s="8" t="n">
        <v>31</v>
      </c>
      <c r="DL576" s="8" t="n">
        <v>30</v>
      </c>
      <c r="DM576" s="8" t="n">
        <v>1</v>
      </c>
      <c r="DN576" s="8" t="n">
        <v>26</v>
      </c>
      <c r="DO576" s="8" t="n">
        <v>25</v>
      </c>
      <c r="DP576" s="8" t="n">
        <v>1</v>
      </c>
      <c r="DQ576" s="8" t="n">
        <f aca="false">DJ576-DI576</f>
        <v>-5</v>
      </c>
      <c r="DR576" s="19" t="n">
        <v>-6.405</v>
      </c>
      <c r="DS576" s="8" t="n">
        <v>29</v>
      </c>
      <c r="DT576" s="8" t="n">
        <v>1</v>
      </c>
      <c r="DU576" s="8" t="n">
        <v>0</v>
      </c>
      <c r="DV576" s="8" t="n">
        <v>1</v>
      </c>
      <c r="DW576" s="8" t="n">
        <v>0</v>
      </c>
      <c r="DX576" s="8" t="n">
        <v>1529</v>
      </c>
      <c r="DY576" s="8" t="n">
        <v>1278</v>
      </c>
      <c r="DZ576" s="8" t="n">
        <v>1098</v>
      </c>
      <c r="EA576" s="8" t="n">
        <v>1001</v>
      </c>
      <c r="EB576" s="8" t="n">
        <v>759</v>
      </c>
      <c r="EC576" s="8" t="n">
        <v>714</v>
      </c>
      <c r="ED576" s="8" t="n">
        <v>76.65</v>
      </c>
      <c r="EE576" s="8" t="n">
        <v>66.55</v>
      </c>
      <c r="EF576" s="8" t="n">
        <v>78</v>
      </c>
      <c r="EG576" s="8" t="n">
        <v>68</v>
      </c>
      <c r="EH576" s="12" t="n">
        <f aca="false">EF576/EB576</f>
        <v>0.102766798418972</v>
      </c>
      <c r="EI576" s="20" t="n">
        <f aca="false">1-EG576/EC576</f>
        <v>0.904761904761905</v>
      </c>
      <c r="EJ576" s="21" t="n">
        <f aca="false">EH576+EI576</f>
        <v>1.00752870318088</v>
      </c>
      <c r="EK576" s="8" t="n">
        <v>1531</v>
      </c>
      <c r="EL576" s="8" t="n">
        <v>1269</v>
      </c>
      <c r="EM576" s="8" t="n">
        <v>1099</v>
      </c>
      <c r="EN576" s="8" t="n">
        <v>993</v>
      </c>
      <c r="EO576" s="8" t="n">
        <v>760</v>
      </c>
      <c r="EP576" s="8" t="n">
        <v>711</v>
      </c>
      <c r="EQ576" s="8" t="n">
        <v>79</v>
      </c>
      <c r="ER576" s="8" t="n">
        <v>67</v>
      </c>
      <c r="ES576" s="8" t="n">
        <v>780</v>
      </c>
      <c r="ET576" s="8" t="n">
        <v>636</v>
      </c>
      <c r="EU576" s="8" t="n">
        <v>317</v>
      </c>
      <c r="EV576" s="8" t="n">
        <v>278</v>
      </c>
      <c r="EW576" s="8" t="n">
        <v>41</v>
      </c>
      <c r="EX576" s="8" t="n">
        <v>41</v>
      </c>
      <c r="EY576" s="8" t="n">
        <v>86</v>
      </c>
      <c r="EZ576" s="8" t="n">
        <v>103</v>
      </c>
      <c r="FA576" s="8" t="n">
        <v>1.7</v>
      </c>
      <c r="FB576" s="8" t="n">
        <v>1.6</v>
      </c>
      <c r="FC576" s="8" t="n">
        <v>3.3</v>
      </c>
      <c r="FD576" s="19" t="n">
        <v>35.35</v>
      </c>
      <c r="FE576" s="18" t="n">
        <f aca="false">FD576/V576</f>
        <v>0.43109756097561</v>
      </c>
      <c r="FF576" s="8" t="n">
        <v>3.3812</v>
      </c>
      <c r="FG576" s="8" t="n">
        <v>-0.56</v>
      </c>
      <c r="FH576" s="8" t="n">
        <v>-0.32</v>
      </c>
      <c r="FI576" s="8" t="n">
        <v>-0.88</v>
      </c>
      <c r="FJ576" s="8" t="n">
        <v>1</v>
      </c>
      <c r="FK576" s="8" t="n">
        <v>0</v>
      </c>
      <c r="FL576" s="8" t="n">
        <v>0</v>
      </c>
      <c r="FM576" s="8" t="n">
        <f aca="false">BL576+BS576+AH576+DT576</f>
        <v>151</v>
      </c>
      <c r="FN576" s="19" t="n">
        <f aca="false">IF(DS576&gt;0,(BL576+BR576)/DS576,0)</f>
        <v>3.06896551724138</v>
      </c>
      <c r="FO576" s="12" t="n">
        <v>0.0456852792</v>
      </c>
      <c r="FP576" s="19" t="n">
        <f aca="false">Z576-AH576/10</f>
        <v>37.7</v>
      </c>
      <c r="FQ576" s="19" t="n">
        <f aca="false">Z576+DR576/5</f>
        <v>43.719</v>
      </c>
      <c r="FR576" s="19" t="n">
        <f aca="false">(DX576+DY576)/AL576*60</f>
        <v>122.997151829402</v>
      </c>
      <c r="FS576" s="22"/>
      <c r="FT576" s="22"/>
      <c r="FU576" s="22"/>
      <c r="FV576" s="22"/>
      <c r="FW576" s="17" t="s">
        <v>270</v>
      </c>
      <c r="FX576" s="23" t="n">
        <v>832500</v>
      </c>
      <c r="FY576" s="23" t="n">
        <v>863333</v>
      </c>
      <c r="FZ576" s="8" t="n">
        <v>222</v>
      </c>
      <c r="GA576" s="8" t="n">
        <v>36</v>
      </c>
      <c r="GB576" s="8" t="n">
        <v>99</v>
      </c>
      <c r="GC576" s="8" t="n">
        <v>135</v>
      </c>
      <c r="GD576" s="8" t="n">
        <v>-13</v>
      </c>
      <c r="GE576" s="8" t="n">
        <v>185</v>
      </c>
      <c r="GF576" s="8" t="n">
        <v>414</v>
      </c>
      <c r="GG576" s="8" t="n">
        <v>3698</v>
      </c>
      <c r="GH576" s="8" t="n">
        <v>8.4</v>
      </c>
      <c r="GI576" s="8" t="n">
        <v>4</v>
      </c>
      <c r="GJ576" s="8" t="n">
        <v>12.4</v>
      </c>
      <c r="GK576" s="8" t="n">
        <f aca="false">Z576-AH576/10</f>
        <v>37.7</v>
      </c>
      <c r="GL576" s="22"/>
      <c r="GM576" s="22"/>
      <c r="GN576" s="22"/>
      <c r="GO576" s="22"/>
      <c r="GP576" s="22"/>
    </row>
    <row r="577" customFormat="false" ht="13.65" hidden="false" customHeight="true" outlineLevel="0" collapsed="false">
      <c r="A577" s="16" t="n">
        <v>33725</v>
      </c>
      <c r="B577" s="17" t="s">
        <v>2741</v>
      </c>
      <c r="C577" s="17" t="s">
        <v>404</v>
      </c>
      <c r="D577" s="17" t="s">
        <v>283</v>
      </c>
      <c r="E577" s="17" t="s">
        <v>283</v>
      </c>
      <c r="F577" s="8" t="n">
        <v>71</v>
      </c>
      <c r="G577" s="8" t="n">
        <v>188</v>
      </c>
      <c r="H577" s="8" t="n">
        <v>2011</v>
      </c>
      <c r="I577" s="8" t="n">
        <v>6</v>
      </c>
      <c r="J577" s="8" t="n">
        <v>171</v>
      </c>
      <c r="K577" s="17" t="s">
        <v>263</v>
      </c>
      <c r="L577" s="8" t="n">
        <v>2015</v>
      </c>
      <c r="M577" s="8" t="n">
        <v>25</v>
      </c>
      <c r="N577" s="8" t="n">
        <v>3</v>
      </c>
      <c r="O577" s="8" t="n">
        <v>8476323</v>
      </c>
      <c r="P577" s="17" t="s">
        <v>2742</v>
      </c>
      <c r="Q577" s="17" t="s">
        <v>2743</v>
      </c>
      <c r="R577" s="17" t="s">
        <v>2744</v>
      </c>
      <c r="S577" s="17" t="s">
        <v>2740</v>
      </c>
      <c r="T577" s="17" t="s">
        <v>268</v>
      </c>
      <c r="U577" s="17" t="s">
        <v>402</v>
      </c>
      <c r="V577" s="8" t="n">
        <v>30</v>
      </c>
      <c r="W577" s="8" t="n">
        <v>3</v>
      </c>
      <c r="X577" s="8" t="n">
        <v>2</v>
      </c>
      <c r="Y577" s="8" t="n">
        <v>1</v>
      </c>
      <c r="Z577" s="8" t="n">
        <v>5</v>
      </c>
      <c r="AA577" s="8" t="n">
        <v>25</v>
      </c>
      <c r="AB577" s="8" t="n">
        <v>57</v>
      </c>
      <c r="AC577" s="18" t="n">
        <f aca="false">Z577/V577</f>
        <v>0.166666666666667</v>
      </c>
      <c r="AD577" s="19" t="n">
        <f aca="false">IF(FZ577&gt;V577,Z577-V577*(GC577-Z577)/(FZ577-V577),0)</f>
        <v>0.555555555555555</v>
      </c>
      <c r="AE577" s="19" t="n">
        <v>2.089</v>
      </c>
      <c r="AF577" s="8" t="n">
        <v>-5</v>
      </c>
      <c r="AG577" s="8" t="n">
        <v>0.8</v>
      </c>
      <c r="AH577" s="8" t="n">
        <v>37</v>
      </c>
      <c r="AI577" s="8" t="n">
        <v>362</v>
      </c>
      <c r="AJ577" s="8" t="n">
        <v>15032</v>
      </c>
      <c r="AK577" s="19" t="n">
        <v>250.53333333333</v>
      </c>
      <c r="AL577" s="8" t="n">
        <v>250.53</v>
      </c>
      <c r="AM577" s="8" t="n">
        <v>251</v>
      </c>
      <c r="AN577" s="18" t="n">
        <f aca="false">AJ577/60/V577</f>
        <v>8.35111111111111</v>
      </c>
      <c r="AO577" s="8" t="n">
        <v>14.17</v>
      </c>
      <c r="AP577" s="12" t="n">
        <f aca="false">IF(EF577&gt;0,Z577/EF577,0)</f>
        <v>0.714285714285714</v>
      </c>
      <c r="AQ577" s="8" t="n">
        <v>50</v>
      </c>
      <c r="AR577" s="8" t="n">
        <v>50</v>
      </c>
      <c r="AS577" s="8" t="n">
        <v>50</v>
      </c>
      <c r="AT577" s="8" t="n">
        <v>39</v>
      </c>
      <c r="AU577" s="8" t="n">
        <v>39</v>
      </c>
      <c r="AV577" s="8" t="n">
        <v>33</v>
      </c>
      <c r="AW577" s="8" t="n">
        <v>26</v>
      </c>
      <c r="AX577" s="8" t="n">
        <v>9</v>
      </c>
      <c r="AY577" s="8" t="n">
        <v>1</v>
      </c>
      <c r="AZ577" s="8" t="n">
        <v>5</v>
      </c>
      <c r="BA577" s="8" t="n">
        <f aca="false">AY577+AZ577</f>
        <v>6</v>
      </c>
      <c r="BB577" s="8" t="n">
        <v>2.44</v>
      </c>
      <c r="BC577" s="8" t="n">
        <v>38.2424</v>
      </c>
      <c r="BD577" s="19" t="n">
        <v>27.7</v>
      </c>
      <c r="BE577" s="19" t="n">
        <v>6.63384779137848</v>
      </c>
      <c r="BF577" s="19" t="n">
        <f aca="false">AQ577+BD577</f>
        <v>77.7</v>
      </c>
      <c r="BG577" s="19" t="n">
        <f aca="false">IF(AL577&gt;0,BF577/AL577*60,0)</f>
        <v>18.6085498742666</v>
      </c>
      <c r="BH577" s="8" t="n">
        <v>64</v>
      </c>
      <c r="BI577" s="8" t="n">
        <v>87</v>
      </c>
      <c r="BJ577" s="8" t="n">
        <v>56</v>
      </c>
      <c r="BK577" s="12" t="n">
        <f aca="false">BH577/(BH577+BJ577)</f>
        <v>0.533333333333333</v>
      </c>
      <c r="BL577" s="8" t="n">
        <v>56</v>
      </c>
      <c r="BM577" s="8" t="n">
        <v>56</v>
      </c>
      <c r="BN577" s="8" t="n">
        <v>29</v>
      </c>
      <c r="BO577" s="8" t="n">
        <f aca="false">BM577-BN577</f>
        <v>27</v>
      </c>
      <c r="BP577" s="8" t="n">
        <v>6</v>
      </c>
      <c r="BQ577" s="8" t="n">
        <v>9</v>
      </c>
      <c r="BR577" s="8" t="n">
        <v>5</v>
      </c>
      <c r="BS577" s="8" t="n">
        <v>8</v>
      </c>
      <c r="BT577" s="12" t="n">
        <f aca="false">BS577/(EA577+BS577)</f>
        <v>0.0454545454545455</v>
      </c>
      <c r="BU577" s="8" t="n">
        <v>9</v>
      </c>
      <c r="BV577" s="8" t="n">
        <v>12</v>
      </c>
      <c r="BW577" s="12" t="n">
        <f aca="false">IF(BU577+BV577&gt;0,BU577/(BU577+BV577),0)</f>
        <v>0.428571428571429</v>
      </c>
      <c r="BX577" s="8" t="n">
        <v>1</v>
      </c>
      <c r="BY577" s="8" t="n">
        <v>1</v>
      </c>
      <c r="BZ577" s="8" t="n">
        <v>3</v>
      </c>
      <c r="CA577" s="8" t="n">
        <v>2</v>
      </c>
      <c r="CB577" s="8" t="n">
        <v>5</v>
      </c>
      <c r="CC577" s="8" t="n">
        <v>9</v>
      </c>
      <c r="CD577" s="8" t="n">
        <v>4</v>
      </c>
      <c r="CE577" s="8" t="n">
        <v>4</v>
      </c>
      <c r="CF577" s="8" t="n">
        <v>2</v>
      </c>
      <c r="CG577" s="8" t="n">
        <v>5</v>
      </c>
      <c r="CH577" s="8" t="n">
        <v>4</v>
      </c>
      <c r="CI577" s="8" t="n">
        <v>6</v>
      </c>
      <c r="CJ577" s="8" t="n">
        <v>0</v>
      </c>
      <c r="CK577" s="8" t="n">
        <v>0</v>
      </c>
      <c r="CL577" s="8" t="n">
        <v>0</v>
      </c>
      <c r="CM577" s="8" t="n">
        <v>0</v>
      </c>
      <c r="CN577" s="8" t="n">
        <v>0</v>
      </c>
      <c r="CO577" s="8" t="n">
        <v>0</v>
      </c>
      <c r="CP577" s="8" t="n">
        <v>0</v>
      </c>
      <c r="CQ577" s="8" t="n">
        <v>0</v>
      </c>
      <c r="CR577" s="8" t="n">
        <v>0</v>
      </c>
      <c r="CS577" s="8" t="n">
        <v>0</v>
      </c>
      <c r="CT577" s="8" t="n">
        <v>0</v>
      </c>
      <c r="CU577" s="8" t="n">
        <v>1</v>
      </c>
      <c r="CV577" s="8" t="n">
        <v>0</v>
      </c>
      <c r="CW577" s="8" t="n">
        <v>2</v>
      </c>
      <c r="CX577" s="8" t="n">
        <v>0</v>
      </c>
      <c r="CY577" s="8" t="n">
        <v>0</v>
      </c>
      <c r="CZ577" s="8" t="n">
        <v>1</v>
      </c>
      <c r="DA577" s="8" t="n">
        <v>5</v>
      </c>
      <c r="DB577" s="8" t="n">
        <v>6</v>
      </c>
      <c r="DC577" s="8" t="n">
        <v>1</v>
      </c>
      <c r="DD577" s="8" t="n">
        <v>2</v>
      </c>
      <c r="DE577" s="8" t="n">
        <v>2</v>
      </c>
      <c r="DF577" s="8" t="n">
        <v>3</v>
      </c>
      <c r="DG577" s="8" t="n">
        <v>0</v>
      </c>
      <c r="DH577" s="8" t="n">
        <v>19</v>
      </c>
      <c r="DI577" s="8" t="n">
        <v>10</v>
      </c>
      <c r="DJ577" s="8" t="n">
        <v>8</v>
      </c>
      <c r="DK577" s="8" t="n">
        <v>10</v>
      </c>
      <c r="DL577" s="8" t="n">
        <v>7</v>
      </c>
      <c r="DM577" s="8" t="n">
        <v>3</v>
      </c>
      <c r="DN577" s="8" t="n">
        <v>9</v>
      </c>
      <c r="DO577" s="8" t="n">
        <v>6</v>
      </c>
      <c r="DP577" s="8" t="n">
        <v>3</v>
      </c>
      <c r="DQ577" s="8" t="n">
        <f aca="false">DJ577-DI577</f>
        <v>-2</v>
      </c>
      <c r="DR577" s="19" t="n">
        <v>-2.307</v>
      </c>
      <c r="DS577" s="8" t="n">
        <v>6</v>
      </c>
      <c r="DT577" s="8" t="n">
        <v>3</v>
      </c>
      <c r="DU577" s="8" t="n">
        <v>0</v>
      </c>
      <c r="DV577" s="8" t="n">
        <v>1</v>
      </c>
      <c r="DW577" s="8" t="n">
        <v>0</v>
      </c>
      <c r="DX577" s="8" t="n">
        <v>201</v>
      </c>
      <c r="DY577" s="8" t="n">
        <v>239</v>
      </c>
      <c r="DZ577" s="8" t="n">
        <v>152</v>
      </c>
      <c r="EA577" s="8" t="n">
        <v>168</v>
      </c>
      <c r="EB577" s="8" t="n">
        <v>122</v>
      </c>
      <c r="EC577" s="8" t="n">
        <v>120</v>
      </c>
      <c r="ED577" s="8" t="n">
        <v>9.36</v>
      </c>
      <c r="EE577" s="8" t="n">
        <v>8.36</v>
      </c>
      <c r="EF577" s="8" t="n">
        <v>7</v>
      </c>
      <c r="EG577" s="8" t="n">
        <v>13</v>
      </c>
      <c r="EH577" s="12" t="n">
        <f aca="false">EF577/EB577</f>
        <v>0.0573770491803279</v>
      </c>
      <c r="EI577" s="20" t="n">
        <f aca="false">1-EG577/EC577</f>
        <v>0.891666666666667</v>
      </c>
      <c r="EJ577" s="21" t="n">
        <f aca="false">EH577+EI577</f>
        <v>0.949043715846994</v>
      </c>
      <c r="EK577" s="8" t="n">
        <v>200</v>
      </c>
      <c r="EL577" s="8" t="n">
        <v>240</v>
      </c>
      <c r="EM577" s="8" t="n">
        <v>152</v>
      </c>
      <c r="EN577" s="8" t="n">
        <v>169</v>
      </c>
      <c r="EO577" s="8" t="n">
        <v>122</v>
      </c>
      <c r="EP577" s="8" t="n">
        <v>121</v>
      </c>
      <c r="EQ577" s="8" t="n">
        <v>7</v>
      </c>
      <c r="ER577" s="8" t="n">
        <v>13</v>
      </c>
      <c r="ES577" s="8" t="n">
        <v>93</v>
      </c>
      <c r="ET577" s="8" t="n">
        <v>111</v>
      </c>
      <c r="EU577" s="8" t="n">
        <v>41</v>
      </c>
      <c r="EV577" s="8" t="n">
        <v>35</v>
      </c>
      <c r="EW577" s="8" t="n">
        <v>5</v>
      </c>
      <c r="EX577" s="8" t="n">
        <v>5</v>
      </c>
      <c r="EY577" s="8" t="n">
        <v>22</v>
      </c>
      <c r="EZ577" s="8" t="n">
        <v>19</v>
      </c>
      <c r="FA577" s="8" t="n">
        <v>0.1</v>
      </c>
      <c r="FB577" s="8" t="n">
        <v>0.1</v>
      </c>
      <c r="FC577" s="8" t="n">
        <v>0.2</v>
      </c>
      <c r="FD577" s="19" t="n">
        <v>3.8</v>
      </c>
      <c r="FE577" s="18" t="n">
        <f aca="false">FD577/V577</f>
        <v>0.126666666666667</v>
      </c>
      <c r="FF577" s="8" t="n">
        <v>0.132</v>
      </c>
      <c r="FG577" s="8" t="n">
        <v>0.02</v>
      </c>
      <c r="FH577" s="8" t="n">
        <v>0.1</v>
      </c>
      <c r="FI577" s="8" t="n">
        <v>0.12</v>
      </c>
      <c r="FJ577" s="22"/>
      <c r="FK577" s="22"/>
      <c r="FL577" s="22"/>
      <c r="FM577" s="8" t="n">
        <f aca="false">BL577+BS577+AH577+DT577</f>
        <v>104</v>
      </c>
      <c r="FN577" s="19" t="n">
        <f aca="false">IF(DS577&gt;0,(BL577+BR577)/DS577,0)</f>
        <v>10.1666666666667</v>
      </c>
      <c r="FO577" s="12" t="n">
        <v>0.037962963</v>
      </c>
      <c r="FP577" s="19" t="n">
        <f aca="false">Z577-AH577/10</f>
        <v>1.3</v>
      </c>
      <c r="FQ577" s="19" t="n">
        <f aca="false">Z577+DR577/5</f>
        <v>4.5386</v>
      </c>
      <c r="FR577" s="19" t="n">
        <f aca="false">(DX577+DY577)/AL577*60</f>
        <v>105.376601604598</v>
      </c>
      <c r="FS577" s="22"/>
      <c r="FT577" s="22"/>
      <c r="FU577" s="22"/>
      <c r="FV577" s="22"/>
      <c r="FW577" s="17" t="s">
        <v>280</v>
      </c>
      <c r="FX577" s="23" t="n">
        <v>650000</v>
      </c>
      <c r="FY577" s="23" t="n">
        <v>650000</v>
      </c>
      <c r="FZ577" s="8" t="n">
        <v>57</v>
      </c>
      <c r="GA577" s="8" t="n">
        <v>5</v>
      </c>
      <c r="GB577" s="8" t="n">
        <v>4</v>
      </c>
      <c r="GC577" s="8" t="n">
        <v>9</v>
      </c>
      <c r="GD577" s="8" t="n">
        <v>-12</v>
      </c>
      <c r="GE577" s="8" t="n">
        <v>74</v>
      </c>
      <c r="GF577" s="8" t="n">
        <v>77</v>
      </c>
      <c r="GG577" s="8" t="n">
        <v>507</v>
      </c>
      <c r="GH577" s="8" t="n">
        <v>0.1</v>
      </c>
      <c r="GI577" s="8" t="n">
        <v>0</v>
      </c>
      <c r="GJ577" s="8" t="n">
        <v>0.1</v>
      </c>
      <c r="GK577" s="8" t="n">
        <f aca="false">Z577-AH577/10</f>
        <v>1.3</v>
      </c>
      <c r="GL577" s="22"/>
      <c r="GM577" s="22"/>
      <c r="GN577" s="22"/>
      <c r="GO577" s="22"/>
      <c r="GP577" s="22"/>
    </row>
    <row r="578" customFormat="false" ht="13.65" hidden="false" customHeight="true" outlineLevel="0" collapsed="false">
      <c r="A578" s="16" t="n">
        <v>32467</v>
      </c>
      <c r="B578" s="17" t="s">
        <v>2745</v>
      </c>
      <c r="C578" s="17" t="s">
        <v>302</v>
      </c>
      <c r="D578" s="17" t="s">
        <v>283</v>
      </c>
      <c r="E578" s="17" t="s">
        <v>283</v>
      </c>
      <c r="F578" s="8" t="n">
        <v>74</v>
      </c>
      <c r="G578" s="8" t="n">
        <v>206</v>
      </c>
      <c r="H578" s="8" t="n">
        <v>2007</v>
      </c>
      <c r="I578" s="8" t="n">
        <v>1</v>
      </c>
      <c r="J578" s="8" t="n">
        <v>22</v>
      </c>
      <c r="K578" s="17" t="s">
        <v>263</v>
      </c>
      <c r="L578" s="8" t="n">
        <v>2008</v>
      </c>
      <c r="M578" s="8" t="n">
        <v>29</v>
      </c>
      <c r="N578" s="8" t="n">
        <v>10</v>
      </c>
      <c r="O578" s="8" t="n">
        <v>8474157</v>
      </c>
      <c r="P578" s="17" t="s">
        <v>2746</v>
      </c>
      <c r="Q578" s="17" t="s">
        <v>2747</v>
      </c>
      <c r="R578" s="17" t="s">
        <v>2748</v>
      </c>
      <c r="S578" s="17" t="s">
        <v>2740</v>
      </c>
      <c r="T578" s="17" t="s">
        <v>268</v>
      </c>
      <c r="U578" s="17" t="s">
        <v>377</v>
      </c>
      <c r="V578" s="8" t="n">
        <v>64</v>
      </c>
      <c r="W578" s="8" t="n">
        <v>17</v>
      </c>
      <c r="X578" s="8" t="n">
        <v>20</v>
      </c>
      <c r="Y578" s="8" t="n">
        <v>11</v>
      </c>
      <c r="Z578" s="8" t="n">
        <v>37</v>
      </c>
      <c r="AA578" s="8" t="n">
        <v>5</v>
      </c>
      <c r="AB578" s="8" t="n">
        <v>17</v>
      </c>
      <c r="AC578" s="18" t="n">
        <f aca="false">Z578/V578</f>
        <v>0.578125</v>
      </c>
      <c r="AD578" s="19" t="n">
        <f aca="false">IF(FZ578&gt;V578,Z578-V578*(GC578-Z578)/(FZ578-V578),0)</f>
        <v>-9.80427046263345</v>
      </c>
      <c r="AE578" s="19" t="n">
        <v>14.792</v>
      </c>
      <c r="AF578" s="8" t="n">
        <v>-16</v>
      </c>
      <c r="AG578" s="8" t="n">
        <v>5.7</v>
      </c>
      <c r="AH578" s="8" t="n">
        <v>30</v>
      </c>
      <c r="AI578" s="8" t="n">
        <v>1503</v>
      </c>
      <c r="AJ578" s="8" t="n">
        <v>73007</v>
      </c>
      <c r="AK578" s="19" t="n">
        <v>1216.7833333333</v>
      </c>
      <c r="AL578" s="8" t="n">
        <v>1216.85</v>
      </c>
      <c r="AM578" s="8" t="n">
        <v>1217</v>
      </c>
      <c r="AN578" s="18" t="n">
        <f aca="false">AJ578/60/V578</f>
        <v>19.0122395833333</v>
      </c>
      <c r="AO578" s="8" t="n">
        <v>31.31</v>
      </c>
      <c r="AP578" s="12" t="n">
        <f aca="false">IF(EF578&gt;0,Z578/EF578,0)</f>
        <v>0.52112676056338</v>
      </c>
      <c r="AQ578" s="8" t="n">
        <v>391</v>
      </c>
      <c r="AR578" s="8" t="n">
        <v>391</v>
      </c>
      <c r="AS578" s="8" t="n">
        <v>391</v>
      </c>
      <c r="AT578" s="8" t="n">
        <v>293</v>
      </c>
      <c r="AU578" s="8" t="n">
        <v>293</v>
      </c>
      <c r="AV578" s="8" t="n">
        <v>212</v>
      </c>
      <c r="AW578" s="8" t="n">
        <v>200</v>
      </c>
      <c r="AX578" s="8" t="n">
        <v>83</v>
      </c>
      <c r="AY578" s="8" t="n">
        <v>16</v>
      </c>
      <c r="AZ578" s="8" t="n">
        <v>29</v>
      </c>
      <c r="BA578" s="8" t="n">
        <f aca="false">AY578+AZ578</f>
        <v>45</v>
      </c>
      <c r="BB578" s="8" t="n">
        <v>25.19</v>
      </c>
      <c r="BC578" s="8" t="n">
        <v>30.316</v>
      </c>
      <c r="BD578" s="19" t="n">
        <v>172.3</v>
      </c>
      <c r="BE578" s="19" t="n">
        <v>8.49617159998379</v>
      </c>
      <c r="BF578" s="19" t="n">
        <f aca="false">AQ578+BD578</f>
        <v>563.3</v>
      </c>
      <c r="BG578" s="19" t="n">
        <f aca="false">IF(AL578&gt;0,BF578/AL578*60,0)</f>
        <v>27.7749928093027</v>
      </c>
      <c r="BH578" s="8" t="n">
        <v>565</v>
      </c>
      <c r="BI578" s="8" t="n">
        <v>402</v>
      </c>
      <c r="BJ578" s="8" t="n">
        <v>325</v>
      </c>
      <c r="BK578" s="12" t="n">
        <f aca="false">BH578/(BH578+BJ578)</f>
        <v>0.634831460674157</v>
      </c>
      <c r="BL578" s="8" t="n">
        <v>118</v>
      </c>
      <c r="BM578" s="8" t="n">
        <v>118</v>
      </c>
      <c r="BN578" s="8" t="n">
        <v>105</v>
      </c>
      <c r="BO578" s="8" t="n">
        <f aca="false">BM578-BN578</f>
        <v>13</v>
      </c>
      <c r="BP578" s="8" t="n">
        <v>81</v>
      </c>
      <c r="BQ578" s="8" t="n">
        <v>40</v>
      </c>
      <c r="BR578" s="8" t="n">
        <v>24</v>
      </c>
      <c r="BS578" s="8" t="n">
        <v>27</v>
      </c>
      <c r="BT578" s="12" t="n">
        <f aca="false">BS578/(EA578+BS578)</f>
        <v>0.0317647058823529</v>
      </c>
      <c r="BU578" s="8" t="n">
        <v>7</v>
      </c>
      <c r="BV578" s="8" t="n">
        <v>13</v>
      </c>
      <c r="BW578" s="12" t="n">
        <f aca="false">IF(BU578+BV578&gt;0,BU578/(BU578+BV578),0)</f>
        <v>0.35</v>
      </c>
      <c r="BX578" s="8" t="n">
        <v>1</v>
      </c>
      <c r="BY578" s="8" t="n">
        <v>1</v>
      </c>
      <c r="BZ578" s="8" t="n">
        <v>0</v>
      </c>
      <c r="CA578" s="8" t="n">
        <v>4</v>
      </c>
      <c r="CB578" s="8" t="n">
        <v>6</v>
      </c>
      <c r="CC578" s="8" t="n">
        <v>8</v>
      </c>
      <c r="CD578" s="8" t="n">
        <v>1</v>
      </c>
      <c r="CE578" s="8" t="n">
        <v>1</v>
      </c>
      <c r="CF578" s="8" t="n">
        <v>5</v>
      </c>
      <c r="CG578" s="8" t="n">
        <v>6</v>
      </c>
      <c r="CH578" s="8" t="n">
        <v>2</v>
      </c>
      <c r="CI578" s="8" t="n">
        <v>8</v>
      </c>
      <c r="CJ578" s="8" t="n">
        <v>0</v>
      </c>
      <c r="CK578" s="8" t="n">
        <v>2</v>
      </c>
      <c r="CL578" s="8" t="n">
        <v>4</v>
      </c>
      <c r="CM578" s="8" t="n">
        <v>4</v>
      </c>
      <c r="CN578" s="8" t="n">
        <v>2</v>
      </c>
      <c r="CO578" s="8" t="n">
        <v>0</v>
      </c>
      <c r="CP578" s="8" t="n">
        <v>0</v>
      </c>
      <c r="CQ578" s="8" t="n">
        <v>1</v>
      </c>
      <c r="CR578" s="8" t="n">
        <v>0</v>
      </c>
      <c r="CS578" s="8" t="n">
        <v>1</v>
      </c>
      <c r="CT578" s="8" t="n">
        <v>2</v>
      </c>
      <c r="CU578" s="8" t="n">
        <v>2</v>
      </c>
      <c r="CV578" s="8" t="n">
        <v>0</v>
      </c>
      <c r="CW578" s="8" t="n">
        <v>11</v>
      </c>
      <c r="CX578" s="8" t="n">
        <v>0</v>
      </c>
      <c r="CY578" s="8" t="n">
        <v>1</v>
      </c>
      <c r="CZ578" s="8" t="n">
        <v>6</v>
      </c>
      <c r="DA578" s="8" t="n">
        <v>74</v>
      </c>
      <c r="DB578" s="8" t="n">
        <v>12</v>
      </c>
      <c r="DC578" s="8" t="n">
        <v>3</v>
      </c>
      <c r="DD578" s="8" t="n">
        <v>14</v>
      </c>
      <c r="DE578" s="8" t="n">
        <v>24</v>
      </c>
      <c r="DF578" s="8" t="n">
        <v>19</v>
      </c>
      <c r="DG578" s="8" t="n">
        <v>0</v>
      </c>
      <c r="DH578" s="8" t="n">
        <v>140</v>
      </c>
      <c r="DI578" s="8" t="n">
        <v>15</v>
      </c>
      <c r="DJ578" s="8" t="n">
        <v>10</v>
      </c>
      <c r="DK578" s="8" t="n">
        <v>15</v>
      </c>
      <c r="DL578" s="8" t="n">
        <v>15</v>
      </c>
      <c r="DM578" s="8" t="n">
        <v>0</v>
      </c>
      <c r="DN578" s="8" t="n">
        <v>10</v>
      </c>
      <c r="DO578" s="8" t="n">
        <v>10</v>
      </c>
      <c r="DP578" s="8" t="n">
        <v>0</v>
      </c>
      <c r="DQ578" s="8" t="n">
        <f aca="false">DJ578-DI578</f>
        <v>-5</v>
      </c>
      <c r="DR578" s="19" t="n">
        <v>-5.772</v>
      </c>
      <c r="DS578" s="8" t="n">
        <v>15</v>
      </c>
      <c r="DT578" s="8" t="n">
        <v>0</v>
      </c>
      <c r="DU578" s="8" t="n">
        <v>0</v>
      </c>
      <c r="DV578" s="8" t="n">
        <v>0</v>
      </c>
      <c r="DW578" s="8" t="n">
        <v>0</v>
      </c>
      <c r="DX578" s="8" t="n">
        <v>1426</v>
      </c>
      <c r="DY578" s="8" t="n">
        <v>1123</v>
      </c>
      <c r="DZ578" s="8" t="n">
        <v>1041</v>
      </c>
      <c r="EA578" s="8" t="n">
        <v>823</v>
      </c>
      <c r="EB578" s="8" t="n">
        <v>762</v>
      </c>
      <c r="EC578" s="8" t="n">
        <v>604</v>
      </c>
      <c r="ED578" s="8" t="n">
        <v>77.42</v>
      </c>
      <c r="EE578" s="8" t="n">
        <v>65.71</v>
      </c>
      <c r="EF578" s="8" t="n">
        <v>71</v>
      </c>
      <c r="EG578" s="8" t="n">
        <v>75</v>
      </c>
      <c r="EH578" s="12" t="n">
        <f aca="false">EF578/EB578</f>
        <v>0.0931758530183727</v>
      </c>
      <c r="EI578" s="20" t="n">
        <f aca="false">1-EG578/EC578</f>
        <v>0.875827814569536</v>
      </c>
      <c r="EJ578" s="21" t="n">
        <f aca="false">EH578+EI578</f>
        <v>0.969003667587909</v>
      </c>
      <c r="EK578" s="8" t="n">
        <v>1428</v>
      </c>
      <c r="EL578" s="8" t="n">
        <v>1121</v>
      </c>
      <c r="EM578" s="8" t="n">
        <v>1043</v>
      </c>
      <c r="EN578" s="8" t="n">
        <v>821</v>
      </c>
      <c r="EO578" s="8" t="n">
        <v>764</v>
      </c>
      <c r="EP578" s="8" t="n">
        <v>602</v>
      </c>
      <c r="EQ578" s="8" t="n">
        <v>72</v>
      </c>
      <c r="ER578" s="8" t="n">
        <v>74</v>
      </c>
      <c r="ES578" s="8" t="n">
        <v>696</v>
      </c>
      <c r="ET578" s="8" t="n">
        <v>557</v>
      </c>
      <c r="EU578" s="8" t="n">
        <v>298</v>
      </c>
      <c r="EV578" s="8" t="n">
        <v>214</v>
      </c>
      <c r="EW578" s="8" t="n">
        <v>36</v>
      </c>
      <c r="EX578" s="8" t="n">
        <v>38</v>
      </c>
      <c r="EY578" s="8" t="n">
        <v>67</v>
      </c>
      <c r="EZ578" s="8" t="n">
        <v>77</v>
      </c>
      <c r="FA578" s="8" t="n">
        <v>2.3</v>
      </c>
      <c r="FB578" s="8" t="n">
        <v>0.9</v>
      </c>
      <c r="FC578" s="8" t="n">
        <v>3.2</v>
      </c>
      <c r="FD578" s="19" t="n">
        <v>44.64</v>
      </c>
      <c r="FE578" s="18" t="n">
        <f aca="false">FD578/V578</f>
        <v>0.6975</v>
      </c>
      <c r="FF578" s="8" t="n">
        <v>5.3713</v>
      </c>
      <c r="FG578" s="8" t="n">
        <v>0.33</v>
      </c>
      <c r="FH578" s="8" t="n">
        <v>0.12</v>
      </c>
      <c r="FI578" s="8" t="n">
        <v>0.45</v>
      </c>
      <c r="FJ578" s="8" t="n">
        <v>4</v>
      </c>
      <c r="FK578" s="8" t="n">
        <v>0</v>
      </c>
      <c r="FL578" s="8" t="n">
        <v>0</v>
      </c>
      <c r="FM578" s="8" t="n">
        <f aca="false">BL578+BS578+AH578+DT578</f>
        <v>175</v>
      </c>
      <c r="FN578" s="19" t="n">
        <f aca="false">IF(DS578&gt;0,(BL578+BR578)/DS578,0)</f>
        <v>9.46666666666667</v>
      </c>
      <c r="FO578" s="12" t="n">
        <v>0.1146381579</v>
      </c>
      <c r="FP578" s="19" t="n">
        <f aca="false">Z578-AH578/10</f>
        <v>34</v>
      </c>
      <c r="FQ578" s="19" t="n">
        <f aca="false">Z578+DR578/5</f>
        <v>35.8456</v>
      </c>
      <c r="FR578" s="19" t="n">
        <f aca="false">(DX578+DY578)/AL578*60</f>
        <v>125.685170727699</v>
      </c>
      <c r="FS578" s="8" t="n">
        <v>18</v>
      </c>
      <c r="FT578" s="17" t="s">
        <v>453</v>
      </c>
      <c r="FU578" s="8" t="n">
        <v>988</v>
      </c>
      <c r="FV578" s="22"/>
      <c r="FW578" s="17" t="s">
        <v>280</v>
      </c>
      <c r="FX578" s="23" t="n">
        <v>5000000</v>
      </c>
      <c r="FY578" s="23" t="n">
        <v>4500000</v>
      </c>
      <c r="FZ578" s="8" t="n">
        <v>626</v>
      </c>
      <c r="GA578" s="8" t="n">
        <v>226</v>
      </c>
      <c r="GB578" s="8" t="n">
        <v>222</v>
      </c>
      <c r="GC578" s="8" t="n">
        <v>448</v>
      </c>
      <c r="GD578" s="8" t="n">
        <v>36</v>
      </c>
      <c r="GE578" s="8" t="n">
        <v>339</v>
      </c>
      <c r="GF578" s="8" t="n">
        <v>2047</v>
      </c>
      <c r="GG578" s="8" t="n">
        <v>11038</v>
      </c>
      <c r="GH578" s="8" t="n">
        <v>44.3</v>
      </c>
      <c r="GI578" s="8" t="n">
        <v>14.5</v>
      </c>
      <c r="GJ578" s="8" t="n">
        <v>58.8</v>
      </c>
      <c r="GK578" s="8" t="n">
        <f aca="false">Z578-AH578/10</f>
        <v>34</v>
      </c>
      <c r="GL578" s="22"/>
      <c r="GM578" s="22"/>
      <c r="GN578" s="22"/>
      <c r="GO578" s="22"/>
      <c r="GP578" s="22"/>
    </row>
    <row r="579" customFormat="false" ht="13.65" hidden="false" customHeight="true" outlineLevel="0" collapsed="false">
      <c r="A579" s="16" t="n">
        <v>34712</v>
      </c>
      <c r="B579" s="17" t="s">
        <v>422</v>
      </c>
      <c r="C579" s="22"/>
      <c r="D579" s="17" t="s">
        <v>423</v>
      </c>
      <c r="E579" s="17" t="s">
        <v>423</v>
      </c>
      <c r="F579" s="8" t="n">
        <v>74</v>
      </c>
      <c r="G579" s="8" t="n">
        <v>191</v>
      </c>
      <c r="H579" s="8" t="n">
        <v>2016</v>
      </c>
      <c r="I579" s="8" t="n">
        <v>6</v>
      </c>
      <c r="J579" s="8" t="n">
        <v>175</v>
      </c>
      <c r="K579" s="17" t="s">
        <v>263</v>
      </c>
      <c r="L579" s="8" t="n">
        <v>2017</v>
      </c>
      <c r="M579" s="8" t="n">
        <v>23</v>
      </c>
      <c r="N579" s="8" t="n">
        <v>1</v>
      </c>
      <c r="O579" s="8" t="n">
        <v>8479553</v>
      </c>
      <c r="P579" s="17" t="s">
        <v>2749</v>
      </c>
      <c r="Q579" s="17" t="s">
        <v>2750</v>
      </c>
      <c r="R579" s="17" t="s">
        <v>2751</v>
      </c>
      <c r="S579" s="17" t="s">
        <v>2752</v>
      </c>
      <c r="T579" s="17" t="s">
        <v>591</v>
      </c>
      <c r="U579" s="17" t="s">
        <v>279</v>
      </c>
      <c r="V579" s="8" t="n">
        <v>26</v>
      </c>
      <c r="W579" s="8" t="n">
        <v>3</v>
      </c>
      <c r="X579" s="8" t="n">
        <v>1</v>
      </c>
      <c r="Y579" s="8" t="n">
        <v>0</v>
      </c>
      <c r="Z579" s="8" t="n">
        <v>4</v>
      </c>
      <c r="AA579" s="8" t="n">
        <v>21</v>
      </c>
      <c r="AB579" s="8" t="n">
        <v>74</v>
      </c>
      <c r="AC579" s="18" t="n">
        <f aca="false">Z579/V579</f>
        <v>0.153846153846154</v>
      </c>
      <c r="AD579" s="19" t="n">
        <f aca="false">IF(FZ579&gt;V579,Z579-V579*(GC579-Z579)/(FZ579-V579),0)</f>
        <v>0</v>
      </c>
      <c r="AE579" s="19" t="n">
        <v>1.791</v>
      </c>
      <c r="AF579" s="8" t="n">
        <v>2</v>
      </c>
      <c r="AG579" s="8" t="n">
        <v>0.9</v>
      </c>
      <c r="AH579" s="8" t="n">
        <v>7</v>
      </c>
      <c r="AI579" s="8" t="n">
        <v>398</v>
      </c>
      <c r="AJ579" s="8" t="n">
        <v>16412</v>
      </c>
      <c r="AK579" s="19" t="n">
        <v>273.53333333333</v>
      </c>
      <c r="AL579" s="8" t="n">
        <v>273.53</v>
      </c>
      <c r="AM579" s="8" t="n">
        <v>274</v>
      </c>
      <c r="AN579" s="18" t="n">
        <f aca="false">AJ579/60/V579</f>
        <v>10.5205128205128</v>
      </c>
      <c r="AO579" s="8" t="n">
        <v>17.85</v>
      </c>
      <c r="AP579" s="12" t="n">
        <f aca="false">IF(EF579&gt;0,Z579/EF579,0)</f>
        <v>0.571428571428571</v>
      </c>
      <c r="AQ579" s="8" t="n">
        <v>47</v>
      </c>
      <c r="AR579" s="8" t="n">
        <v>47</v>
      </c>
      <c r="AS579" s="8" t="n">
        <v>47</v>
      </c>
      <c r="AT579" s="8" t="n">
        <v>37</v>
      </c>
      <c r="AU579" s="8" t="n">
        <v>37</v>
      </c>
      <c r="AV579" s="8" t="n">
        <v>28</v>
      </c>
      <c r="AW579" s="8" t="n">
        <v>20</v>
      </c>
      <c r="AX579" s="8" t="n">
        <v>8</v>
      </c>
      <c r="AY579" s="8" t="n">
        <v>1</v>
      </c>
      <c r="AZ579" s="8" t="n">
        <v>3</v>
      </c>
      <c r="BA579" s="8" t="n">
        <f aca="false">AY579+AZ579</f>
        <v>4</v>
      </c>
      <c r="BB579" s="8" t="n">
        <v>1.62</v>
      </c>
      <c r="BC579" s="8" t="n">
        <v>28.8214</v>
      </c>
      <c r="BD579" s="19" t="n">
        <v>0</v>
      </c>
      <c r="BE579" s="19" t="n">
        <v>0</v>
      </c>
      <c r="BF579" s="19" t="n">
        <f aca="false">AQ579+BD579</f>
        <v>47</v>
      </c>
      <c r="BG579" s="19" t="n">
        <f aca="false">IF(AL579&gt;0,BF579/AL579*60,0)</f>
        <v>10.3096552480532</v>
      </c>
      <c r="BH579" s="8" t="n">
        <v>78</v>
      </c>
      <c r="BI579" s="8" t="n">
        <v>91</v>
      </c>
      <c r="BJ579" s="8" t="n">
        <v>63</v>
      </c>
      <c r="BK579" s="12" t="n">
        <f aca="false">BH579/(BH579+BJ579)</f>
        <v>0.553191489361702</v>
      </c>
      <c r="BL579" s="8" t="n">
        <v>51</v>
      </c>
      <c r="BM579" s="8" t="n">
        <v>51</v>
      </c>
      <c r="BN579" s="8" t="n">
        <v>25</v>
      </c>
      <c r="BO579" s="8" t="n">
        <f aca="false">BM579-BN579</f>
        <v>26</v>
      </c>
      <c r="BP579" s="8" t="n">
        <v>9</v>
      </c>
      <c r="BQ579" s="8" t="n">
        <v>12</v>
      </c>
      <c r="BR579" s="8" t="n">
        <v>14</v>
      </c>
      <c r="BS579" s="8" t="n">
        <v>9</v>
      </c>
      <c r="BT579" s="12" t="n">
        <f aca="false">BS579/(EA579+BS579)</f>
        <v>0.0473684210526316</v>
      </c>
      <c r="BU579" s="8" t="n">
        <v>0</v>
      </c>
      <c r="BV579" s="8" t="n">
        <v>1</v>
      </c>
      <c r="BW579" s="12" t="n">
        <f aca="false">IF(BU579+BV579&gt;0,BU579/(BU579+BV579),0)</f>
        <v>0</v>
      </c>
      <c r="BX579" s="8" t="n">
        <v>0</v>
      </c>
      <c r="BY579" s="8" t="n">
        <v>0</v>
      </c>
      <c r="BZ579" s="8" t="n">
        <v>0</v>
      </c>
      <c r="CA579" s="8" t="n">
        <v>1</v>
      </c>
      <c r="CB579" s="8" t="n">
        <v>0</v>
      </c>
      <c r="CC579" s="8" t="n">
        <v>0</v>
      </c>
      <c r="CD579" s="8" t="n">
        <v>0</v>
      </c>
      <c r="CE579" s="8" t="n">
        <v>0</v>
      </c>
      <c r="CF579" s="8" t="n">
        <v>0</v>
      </c>
      <c r="CG579" s="8" t="n">
        <v>0</v>
      </c>
      <c r="CH579" s="8" t="n">
        <v>0</v>
      </c>
      <c r="CI579" s="8" t="n">
        <v>1</v>
      </c>
      <c r="CJ579" s="8" t="n">
        <v>0</v>
      </c>
      <c r="CK579" s="8" t="n">
        <v>0</v>
      </c>
      <c r="CL579" s="8" t="n">
        <v>1</v>
      </c>
      <c r="CM579" s="8" t="n">
        <v>1</v>
      </c>
      <c r="CN579" s="8" t="n">
        <v>0</v>
      </c>
      <c r="CO579" s="8" t="n">
        <v>0</v>
      </c>
      <c r="CP579" s="8" t="n">
        <v>0</v>
      </c>
      <c r="CQ579" s="8" t="n">
        <v>1</v>
      </c>
      <c r="CR579" s="8" t="n">
        <v>0</v>
      </c>
      <c r="CS579" s="8" t="n">
        <v>0</v>
      </c>
      <c r="CT579" s="8" t="n">
        <v>1</v>
      </c>
      <c r="CU579" s="8" t="n">
        <v>1</v>
      </c>
      <c r="CV579" s="8" t="n">
        <v>0</v>
      </c>
      <c r="CW579" s="8" t="n">
        <v>0</v>
      </c>
      <c r="CX579" s="8" t="n">
        <v>0</v>
      </c>
      <c r="CY579" s="8" t="n">
        <v>0</v>
      </c>
      <c r="CZ579" s="8" t="n">
        <v>0</v>
      </c>
      <c r="DA579" s="8" t="n">
        <v>9</v>
      </c>
      <c r="DB579" s="8" t="n">
        <v>5</v>
      </c>
      <c r="DC579" s="8" t="n">
        <v>0</v>
      </c>
      <c r="DD579" s="8" t="n">
        <v>2</v>
      </c>
      <c r="DE579" s="8" t="n">
        <v>7</v>
      </c>
      <c r="DF579" s="8" t="n">
        <v>2</v>
      </c>
      <c r="DG579" s="8" t="n">
        <v>1</v>
      </c>
      <c r="DH579" s="8" t="n">
        <v>11</v>
      </c>
      <c r="DI579" s="8" t="n">
        <v>2</v>
      </c>
      <c r="DJ579" s="8" t="n">
        <v>1</v>
      </c>
      <c r="DK579" s="8" t="n">
        <v>2</v>
      </c>
      <c r="DL579" s="8" t="n">
        <v>1</v>
      </c>
      <c r="DM579" s="8" t="n">
        <v>1</v>
      </c>
      <c r="DN579" s="8" t="n">
        <v>2</v>
      </c>
      <c r="DO579" s="8" t="n">
        <v>1</v>
      </c>
      <c r="DP579" s="8" t="n">
        <v>1</v>
      </c>
      <c r="DQ579" s="8" t="n">
        <f aca="false">DJ579-DI579</f>
        <v>-1</v>
      </c>
      <c r="DR579" s="19" t="n">
        <v>-0.27</v>
      </c>
      <c r="DS579" s="8" t="n">
        <v>1</v>
      </c>
      <c r="DT579" s="8" t="n">
        <v>1</v>
      </c>
      <c r="DU579" s="8" t="n">
        <v>0</v>
      </c>
      <c r="DV579" s="8" t="n">
        <v>0</v>
      </c>
      <c r="DW579" s="8" t="n">
        <v>0</v>
      </c>
      <c r="DX579" s="8" t="n">
        <v>234</v>
      </c>
      <c r="DY579" s="8" t="n">
        <v>253</v>
      </c>
      <c r="DZ579" s="8" t="n">
        <v>179</v>
      </c>
      <c r="EA579" s="8" t="n">
        <v>181</v>
      </c>
      <c r="EB579" s="8" t="n">
        <v>139</v>
      </c>
      <c r="EC579" s="8" t="n">
        <v>130</v>
      </c>
      <c r="ED579" s="8" t="n">
        <v>9.3</v>
      </c>
      <c r="EE579" s="8" t="n">
        <v>9.73</v>
      </c>
      <c r="EF579" s="8" t="n">
        <v>7</v>
      </c>
      <c r="EG579" s="8" t="n">
        <v>5</v>
      </c>
      <c r="EH579" s="12" t="n">
        <f aca="false">EF579/EB579</f>
        <v>0.0503597122302158</v>
      </c>
      <c r="EI579" s="20" t="n">
        <f aca="false">1-EG579/EC579</f>
        <v>0.961538461538462</v>
      </c>
      <c r="EJ579" s="21" t="n">
        <f aca="false">EH579+EI579</f>
        <v>1.01189817376868</v>
      </c>
      <c r="EK579" s="8" t="n">
        <v>233</v>
      </c>
      <c r="EL579" s="8" t="n">
        <v>253</v>
      </c>
      <c r="EM579" s="8" t="n">
        <v>178</v>
      </c>
      <c r="EN579" s="8" t="n">
        <v>181</v>
      </c>
      <c r="EO579" s="8" t="n">
        <v>139</v>
      </c>
      <c r="EP579" s="8" t="n">
        <v>130</v>
      </c>
      <c r="EQ579" s="8" t="n">
        <v>7</v>
      </c>
      <c r="ER579" s="8" t="n">
        <v>5</v>
      </c>
      <c r="ES579" s="8" t="n">
        <v>89</v>
      </c>
      <c r="ET579" s="8" t="n">
        <v>112</v>
      </c>
      <c r="EU579" s="8" t="n">
        <v>30</v>
      </c>
      <c r="EV579" s="8" t="n">
        <v>41</v>
      </c>
      <c r="EW579" s="8" t="n">
        <v>2</v>
      </c>
      <c r="EX579" s="8" t="n">
        <v>5</v>
      </c>
      <c r="EY579" s="8" t="n">
        <v>15</v>
      </c>
      <c r="EZ579" s="8" t="n">
        <v>11</v>
      </c>
      <c r="FA579" s="8" t="n">
        <v>-0.1</v>
      </c>
      <c r="FB579" s="8" t="n">
        <v>0.4</v>
      </c>
      <c r="FC579" s="8" t="n">
        <v>0.3</v>
      </c>
      <c r="FD579" s="19" t="n">
        <v>4.69</v>
      </c>
      <c r="FE579" s="18" t="n">
        <f aca="false">FD579/V579</f>
        <v>0.180384615384615</v>
      </c>
      <c r="FF579" s="8" t="n">
        <v>0.4248</v>
      </c>
      <c r="FG579" s="8" t="n">
        <v>0</v>
      </c>
      <c r="FH579" s="8" t="n">
        <v>0.14</v>
      </c>
      <c r="FI579" s="8" t="n">
        <v>0.14</v>
      </c>
      <c r="FJ579" s="22"/>
      <c r="FK579" s="22"/>
      <c r="FL579" s="22"/>
      <c r="FM579" s="8" t="n">
        <f aca="false">BL579+BS579+AH579+DT579</f>
        <v>68</v>
      </c>
      <c r="FN579" s="19" t="n">
        <f aca="false">IF(DS579&gt;0,(BL579+BR579)/DS579,0)</f>
        <v>65</v>
      </c>
      <c r="FO579" s="12" t="n">
        <v>0.0390972664</v>
      </c>
      <c r="FP579" s="19" t="n">
        <f aca="false">Z579-AH579/10</f>
        <v>3.3</v>
      </c>
      <c r="FQ579" s="19" t="n">
        <f aca="false">Z579+DR579/5</f>
        <v>3.946</v>
      </c>
      <c r="FR579" s="19" t="n">
        <f aca="false">(DX579+DY579)/AL579*60</f>
        <v>106.82557671919</v>
      </c>
      <c r="FS579" s="22"/>
      <c r="FT579" s="22"/>
      <c r="FU579" s="22"/>
      <c r="FV579" s="22"/>
      <c r="FW579" s="17" t="s">
        <v>270</v>
      </c>
      <c r="FX579" s="23" t="n">
        <v>732500</v>
      </c>
      <c r="FY579" s="23" t="n">
        <v>757500</v>
      </c>
      <c r="FZ579" s="8" t="n">
        <v>26</v>
      </c>
      <c r="GA579" s="8" t="n">
        <v>3</v>
      </c>
      <c r="GB579" s="8" t="n">
        <v>1</v>
      </c>
      <c r="GC579" s="8" t="n">
        <v>4</v>
      </c>
      <c r="GD579" s="8" t="n">
        <v>2</v>
      </c>
      <c r="GE579" s="8" t="n">
        <v>7</v>
      </c>
      <c r="GF579" s="8" t="n">
        <v>28</v>
      </c>
      <c r="GG579" s="8" t="n">
        <v>274</v>
      </c>
      <c r="GH579" s="8" t="n">
        <v>-0.1</v>
      </c>
      <c r="GI579" s="8" t="n">
        <v>0.4</v>
      </c>
      <c r="GJ579" s="8" t="n">
        <v>0.3</v>
      </c>
      <c r="GK579" s="8" t="n">
        <f aca="false">Z579-AH579/10</f>
        <v>3.3</v>
      </c>
      <c r="GL579" s="22"/>
      <c r="GM579" s="22"/>
      <c r="GN579" s="22"/>
      <c r="GO579" s="22"/>
      <c r="GP579" s="22"/>
    </row>
    <row r="580" customFormat="false" ht="13.65" hidden="false" customHeight="true" outlineLevel="0" collapsed="false">
      <c r="A580" s="16" t="n">
        <v>33072</v>
      </c>
      <c r="B580" s="17" t="s">
        <v>2753</v>
      </c>
      <c r="C580" s="22"/>
      <c r="D580" s="17" t="s">
        <v>321</v>
      </c>
      <c r="E580" s="17" t="s">
        <v>321</v>
      </c>
      <c r="F580" s="8" t="n">
        <v>72</v>
      </c>
      <c r="G580" s="8" t="n">
        <v>180</v>
      </c>
      <c r="H580" s="22"/>
      <c r="I580" s="22"/>
      <c r="J580" s="22"/>
      <c r="K580" s="17" t="s">
        <v>273</v>
      </c>
      <c r="L580" s="8" t="n">
        <v>2014</v>
      </c>
      <c r="M580" s="8" t="n">
        <v>27</v>
      </c>
      <c r="N580" s="8" t="n">
        <v>4</v>
      </c>
      <c r="O580" s="8" t="n">
        <v>8477922</v>
      </c>
      <c r="P580" s="17" t="s">
        <v>2754</v>
      </c>
      <c r="Q580" s="17" t="s">
        <v>2755</v>
      </c>
      <c r="R580" s="17" t="s">
        <v>1591</v>
      </c>
      <c r="S580" s="17" t="s">
        <v>2756</v>
      </c>
      <c r="T580" s="17" t="s">
        <v>313</v>
      </c>
      <c r="U580" s="17" t="s">
        <v>694</v>
      </c>
      <c r="V580" s="8" t="n">
        <v>71</v>
      </c>
      <c r="W580" s="8" t="n">
        <v>8</v>
      </c>
      <c r="X580" s="8" t="n">
        <v>11</v>
      </c>
      <c r="Y580" s="8" t="n">
        <v>5</v>
      </c>
      <c r="Z580" s="8" t="n">
        <v>19</v>
      </c>
      <c r="AA580" s="8" t="n">
        <v>15</v>
      </c>
      <c r="AB580" s="8" t="n">
        <v>48</v>
      </c>
      <c r="AC580" s="18" t="n">
        <f aca="false">Z580/V580</f>
        <v>0.267605633802817</v>
      </c>
      <c r="AD580" s="19" t="n">
        <f aca="false">IF(FZ580&gt;V580,Z580-V580*(GC580-Z580)/(FZ580-V580),0)</f>
        <v>-5.94594594594595</v>
      </c>
      <c r="AE580" s="19" t="n">
        <v>7.123</v>
      </c>
      <c r="AF580" s="8" t="n">
        <v>-5</v>
      </c>
      <c r="AG580" s="8" t="n">
        <v>-6.1</v>
      </c>
      <c r="AH580" s="8" t="n">
        <v>26</v>
      </c>
      <c r="AI580" s="8" t="n">
        <v>1437</v>
      </c>
      <c r="AJ580" s="8" t="n">
        <v>56439</v>
      </c>
      <c r="AK580" s="19" t="n">
        <v>940.65</v>
      </c>
      <c r="AL580" s="8" t="n">
        <v>940.65</v>
      </c>
      <c r="AM580" s="8" t="n">
        <v>941</v>
      </c>
      <c r="AN580" s="18" t="n">
        <f aca="false">AJ580/60/V580</f>
        <v>13.2485915492958</v>
      </c>
      <c r="AO580" s="8" t="n">
        <v>22.41</v>
      </c>
      <c r="AP580" s="12" t="n">
        <f aca="false">IF(EF580&gt;0,Z580/EF580,0)</f>
        <v>0.678571428571429</v>
      </c>
      <c r="AQ580" s="8" t="n">
        <v>142</v>
      </c>
      <c r="AR580" s="8" t="n">
        <v>142</v>
      </c>
      <c r="AS580" s="8" t="n">
        <v>142</v>
      </c>
      <c r="AT580" s="8" t="n">
        <v>114</v>
      </c>
      <c r="AU580" s="8" t="n">
        <v>114</v>
      </c>
      <c r="AV580" s="8" t="n">
        <v>76</v>
      </c>
      <c r="AW580" s="8" t="n">
        <v>90</v>
      </c>
      <c r="AX580" s="8" t="n">
        <v>43</v>
      </c>
      <c r="AY580" s="8" t="n">
        <v>6</v>
      </c>
      <c r="AZ580" s="8" t="n">
        <v>6</v>
      </c>
      <c r="BA580" s="8" t="n">
        <f aca="false">AY580+AZ580</f>
        <v>12</v>
      </c>
      <c r="BB580" s="8" t="n">
        <v>10.21</v>
      </c>
      <c r="BC580" s="8" t="n">
        <v>30.2895</v>
      </c>
      <c r="BD580" s="19" t="n">
        <v>156.1</v>
      </c>
      <c r="BE580" s="19" t="n">
        <v>9.9569446659225</v>
      </c>
      <c r="BF580" s="19" t="n">
        <f aca="false">AQ580+BD580</f>
        <v>298.1</v>
      </c>
      <c r="BG580" s="19" t="n">
        <f aca="false">IF(AL580&gt;0,BF580/AL580*60,0)</f>
        <v>19.0145112422261</v>
      </c>
      <c r="BH580" s="8" t="n">
        <v>223</v>
      </c>
      <c r="BI580" s="8" t="n">
        <v>354</v>
      </c>
      <c r="BJ580" s="8" t="n">
        <v>360</v>
      </c>
      <c r="BK580" s="12" t="n">
        <f aca="false">BH580/(BH580+BJ580)</f>
        <v>0.382504288164665</v>
      </c>
      <c r="BL580" s="8" t="n">
        <v>81</v>
      </c>
      <c r="BM580" s="8" t="n">
        <v>81</v>
      </c>
      <c r="BN580" s="8" t="n">
        <v>129</v>
      </c>
      <c r="BO580" s="8" t="n">
        <f aca="false">BM580-BN580</f>
        <v>-48</v>
      </c>
      <c r="BP580" s="8" t="n">
        <v>38</v>
      </c>
      <c r="BQ580" s="8" t="n">
        <v>22</v>
      </c>
      <c r="BR580" s="8" t="n">
        <v>24</v>
      </c>
      <c r="BS580" s="8" t="n">
        <v>69</v>
      </c>
      <c r="BT580" s="12" t="n">
        <f aca="false">BS580/(EA580+BS580)</f>
        <v>0.0837378640776699</v>
      </c>
      <c r="BU580" s="8" t="n">
        <v>12</v>
      </c>
      <c r="BV580" s="8" t="n">
        <v>6</v>
      </c>
      <c r="BW580" s="12" t="n">
        <f aca="false">IF(BU580+BV580&gt;0,BU580/(BU580+BV580),0)</f>
        <v>0.666666666666667</v>
      </c>
      <c r="BX580" s="8" t="n">
        <v>3</v>
      </c>
      <c r="BY580" s="8" t="n">
        <v>3</v>
      </c>
      <c r="BZ580" s="8" t="n">
        <v>7</v>
      </c>
      <c r="CA580" s="8" t="n">
        <v>1</v>
      </c>
      <c r="CB580" s="8" t="n">
        <v>2</v>
      </c>
      <c r="CC580" s="8" t="n">
        <v>2</v>
      </c>
      <c r="CD580" s="8" t="n">
        <v>1</v>
      </c>
      <c r="CE580" s="8" t="n">
        <v>0</v>
      </c>
      <c r="CF580" s="8" t="n">
        <v>4</v>
      </c>
      <c r="CG580" s="8" t="n">
        <v>2</v>
      </c>
      <c r="CH580" s="8" t="n">
        <v>8</v>
      </c>
      <c r="CI580" s="8" t="n">
        <v>5</v>
      </c>
      <c r="CJ580" s="8" t="n">
        <v>0</v>
      </c>
      <c r="CK580" s="8" t="n">
        <v>0</v>
      </c>
      <c r="CL580" s="8" t="n">
        <v>1</v>
      </c>
      <c r="CM580" s="8" t="n">
        <v>1</v>
      </c>
      <c r="CN580" s="8" t="n">
        <v>0</v>
      </c>
      <c r="CO580" s="8" t="n">
        <v>0</v>
      </c>
      <c r="CP580" s="8" t="n">
        <v>0</v>
      </c>
      <c r="CQ580" s="8" t="n">
        <v>1</v>
      </c>
      <c r="CR580" s="8" t="n">
        <v>0</v>
      </c>
      <c r="CS580" s="8" t="n">
        <v>3</v>
      </c>
      <c r="CT580" s="8" t="n">
        <v>1</v>
      </c>
      <c r="CU580" s="8" t="n">
        <v>0</v>
      </c>
      <c r="CV580" s="8" t="n">
        <v>0</v>
      </c>
      <c r="CW580" s="8" t="n">
        <v>3</v>
      </c>
      <c r="CX580" s="8" t="n">
        <v>1</v>
      </c>
      <c r="CY580" s="8" t="n">
        <v>1</v>
      </c>
      <c r="CZ580" s="8" t="n">
        <v>2</v>
      </c>
      <c r="DA580" s="8" t="n">
        <v>34</v>
      </c>
      <c r="DB580" s="8" t="n">
        <v>7</v>
      </c>
      <c r="DC580" s="8" t="n">
        <v>3</v>
      </c>
      <c r="DD580" s="8" t="n">
        <v>11</v>
      </c>
      <c r="DE580" s="8" t="n">
        <v>8</v>
      </c>
      <c r="DF580" s="8" t="n">
        <v>7</v>
      </c>
      <c r="DG580" s="8" t="n">
        <v>0</v>
      </c>
      <c r="DH580" s="8" t="n">
        <v>40</v>
      </c>
      <c r="DI580" s="8" t="n">
        <v>13</v>
      </c>
      <c r="DJ580" s="8" t="n">
        <v>11</v>
      </c>
      <c r="DK580" s="8" t="n">
        <v>12</v>
      </c>
      <c r="DL580" s="8" t="n">
        <v>12</v>
      </c>
      <c r="DM580" s="8" t="n">
        <v>0</v>
      </c>
      <c r="DN580" s="8" t="n">
        <v>11</v>
      </c>
      <c r="DO580" s="8" t="n">
        <v>11</v>
      </c>
      <c r="DP580" s="8" t="n">
        <v>0</v>
      </c>
      <c r="DQ580" s="8" t="n">
        <f aca="false">DJ580-DI580</f>
        <v>-2</v>
      </c>
      <c r="DR580" s="19" t="n">
        <v>-2.404</v>
      </c>
      <c r="DS580" s="8" t="n">
        <v>13</v>
      </c>
      <c r="DT580" s="8" t="n">
        <v>0</v>
      </c>
      <c r="DU580" s="8" t="n">
        <v>0</v>
      </c>
      <c r="DV580" s="8" t="n">
        <v>0</v>
      </c>
      <c r="DW580" s="8" t="n">
        <v>0</v>
      </c>
      <c r="DX580" s="8" t="n">
        <v>763</v>
      </c>
      <c r="DY580" s="8" t="n">
        <v>1033</v>
      </c>
      <c r="DZ580" s="8" t="n">
        <v>540</v>
      </c>
      <c r="EA580" s="8" t="n">
        <v>755</v>
      </c>
      <c r="EB580" s="8" t="n">
        <v>380</v>
      </c>
      <c r="EC580" s="8" t="n">
        <v>525</v>
      </c>
      <c r="ED580" s="8" t="n">
        <v>34.93</v>
      </c>
      <c r="EE580" s="8" t="n">
        <v>45.86</v>
      </c>
      <c r="EF580" s="8" t="n">
        <v>28</v>
      </c>
      <c r="EG580" s="8" t="n">
        <v>38</v>
      </c>
      <c r="EH580" s="12" t="n">
        <f aca="false">EF580/EB580</f>
        <v>0.0736842105263158</v>
      </c>
      <c r="EI580" s="20" t="n">
        <f aca="false">1-EG580/EC580</f>
        <v>0.927619047619048</v>
      </c>
      <c r="EJ580" s="21" t="n">
        <f aca="false">EH580+EI580</f>
        <v>1.00130325814536</v>
      </c>
      <c r="EK580" s="8" t="n">
        <v>762</v>
      </c>
      <c r="EL580" s="8" t="n">
        <v>1035</v>
      </c>
      <c r="EM580" s="8" t="n">
        <v>538</v>
      </c>
      <c r="EN580" s="8" t="n">
        <v>757</v>
      </c>
      <c r="EO580" s="8" t="n">
        <v>378</v>
      </c>
      <c r="EP580" s="8" t="n">
        <v>525</v>
      </c>
      <c r="EQ580" s="8" t="n">
        <v>28</v>
      </c>
      <c r="ER580" s="8" t="n">
        <v>38</v>
      </c>
      <c r="ES580" s="8" t="n">
        <v>332</v>
      </c>
      <c r="ET580" s="8" t="n">
        <v>502</v>
      </c>
      <c r="EU580" s="8" t="n">
        <v>129</v>
      </c>
      <c r="EV580" s="8" t="n">
        <v>201</v>
      </c>
      <c r="EW580" s="8" t="n">
        <v>14</v>
      </c>
      <c r="EX580" s="8" t="n">
        <v>18</v>
      </c>
      <c r="EY580" s="8" t="n">
        <v>57</v>
      </c>
      <c r="EZ580" s="8" t="n">
        <v>58</v>
      </c>
      <c r="FA580" s="8" t="n">
        <v>0.1</v>
      </c>
      <c r="FB580" s="8" t="n">
        <v>1</v>
      </c>
      <c r="FC580" s="8" t="n">
        <v>1.1</v>
      </c>
      <c r="FD580" s="19" t="n">
        <v>13.51</v>
      </c>
      <c r="FE580" s="18" t="n">
        <f aca="false">FD580/V580</f>
        <v>0.190281690140845</v>
      </c>
      <c r="FF580" s="8" t="n">
        <v>1.1143</v>
      </c>
      <c r="FG580" s="8" t="n">
        <v>-0.16</v>
      </c>
      <c r="FH580" s="8" t="n">
        <v>-0.03</v>
      </c>
      <c r="FI580" s="8" t="n">
        <v>-0.19</v>
      </c>
      <c r="FJ580" s="22"/>
      <c r="FK580" s="22"/>
      <c r="FL580" s="22"/>
      <c r="FM580" s="8" t="n">
        <f aca="false">BL580+BS580+AH580+DT580</f>
        <v>176</v>
      </c>
      <c r="FN580" s="19" t="n">
        <f aca="false">IF(DS580&gt;0,(BL580+BR580)/DS580,0)</f>
        <v>8.07692307692308</v>
      </c>
      <c r="FO580" s="12" t="n">
        <v>0.0386587306</v>
      </c>
      <c r="FP580" s="19" t="n">
        <f aca="false">Z580-AH580/10</f>
        <v>16.4</v>
      </c>
      <c r="FQ580" s="19" t="n">
        <f aca="false">Z580+DR580/5</f>
        <v>18.5192</v>
      </c>
      <c r="FR580" s="19" t="n">
        <f aca="false">(DX580+DY580)/AL580*60</f>
        <v>114.559081486206</v>
      </c>
      <c r="FS580" s="8" t="n">
        <v>4</v>
      </c>
      <c r="FT580" s="17" t="s">
        <v>326</v>
      </c>
      <c r="FU580" s="8" t="n">
        <v>195</v>
      </c>
      <c r="FV580" s="22"/>
      <c r="FW580" s="17" t="s">
        <v>280</v>
      </c>
      <c r="FX580" s="23" t="n">
        <v>2000000</v>
      </c>
      <c r="FY580" s="23" t="n">
        <v>2000000</v>
      </c>
      <c r="FZ580" s="8" t="n">
        <v>256</v>
      </c>
      <c r="GA580" s="8" t="n">
        <v>42</v>
      </c>
      <c r="GB580" s="8" t="n">
        <v>42</v>
      </c>
      <c r="GC580" s="8" t="n">
        <v>84</v>
      </c>
      <c r="GD580" s="8" t="n">
        <v>4</v>
      </c>
      <c r="GE580" s="8" t="n">
        <v>84</v>
      </c>
      <c r="GF580" s="8" t="n">
        <v>345</v>
      </c>
      <c r="GG580" s="8" t="n">
        <v>3495</v>
      </c>
      <c r="GH580" s="8" t="n">
        <v>3.9</v>
      </c>
      <c r="GI580" s="8" t="n">
        <v>4.4</v>
      </c>
      <c r="GJ580" s="8" t="n">
        <v>8.3</v>
      </c>
      <c r="GK580" s="8" t="n">
        <f aca="false">Z580-AH580/10</f>
        <v>16.4</v>
      </c>
      <c r="GL580" s="22"/>
      <c r="GM580" s="22"/>
      <c r="GN580" s="22"/>
      <c r="GO580" s="22"/>
      <c r="GP580" s="22"/>
    </row>
    <row r="581" customFormat="false" ht="13.65" hidden="false" customHeight="true" outlineLevel="0" collapsed="false">
      <c r="A581" s="16" t="n">
        <v>35198</v>
      </c>
      <c r="B581" s="17" t="s">
        <v>1094</v>
      </c>
      <c r="C581" s="17" t="s">
        <v>272</v>
      </c>
      <c r="D581" s="17" t="s">
        <v>262</v>
      </c>
      <c r="E581" s="17" t="s">
        <v>262</v>
      </c>
      <c r="F581" s="8" t="n">
        <v>73</v>
      </c>
      <c r="G581" s="8" t="n">
        <v>204</v>
      </c>
      <c r="H581" s="8" t="n">
        <v>2014</v>
      </c>
      <c r="I581" s="8" t="n">
        <v>3</v>
      </c>
      <c r="J581" s="8" t="n">
        <v>90</v>
      </c>
      <c r="K581" s="17" t="s">
        <v>273</v>
      </c>
      <c r="L581" s="8" t="n">
        <v>2017</v>
      </c>
      <c r="M581" s="8" t="n">
        <v>21</v>
      </c>
      <c r="N581" s="8" t="n">
        <v>1</v>
      </c>
      <c r="O581" s="8" t="n">
        <v>8478020</v>
      </c>
      <c r="P581" s="17" t="s">
        <v>2757</v>
      </c>
      <c r="Q581" s="17" t="s">
        <v>2758</v>
      </c>
      <c r="R581" s="17" t="s">
        <v>2759</v>
      </c>
      <c r="S581" s="17" t="s">
        <v>2760</v>
      </c>
      <c r="T581" s="17" t="s">
        <v>313</v>
      </c>
      <c r="U581" s="17" t="s">
        <v>351</v>
      </c>
      <c r="V581" s="8" t="n">
        <v>37</v>
      </c>
      <c r="W581" s="8" t="n">
        <v>4</v>
      </c>
      <c r="X581" s="8" t="n">
        <v>4</v>
      </c>
      <c r="Y581" s="8" t="n">
        <v>1</v>
      </c>
      <c r="Z581" s="8" t="n">
        <v>8</v>
      </c>
      <c r="AA581" s="8" t="n">
        <v>21</v>
      </c>
      <c r="AB581" s="8" t="n">
        <v>84</v>
      </c>
      <c r="AC581" s="18" t="n">
        <f aca="false">Z581/V581</f>
        <v>0.216216216216216</v>
      </c>
      <c r="AD581" s="19" t="n">
        <f aca="false">IF(FZ581&gt;V581,Z581-V581*(GC581-Z581)/(FZ581-V581),0)</f>
        <v>0</v>
      </c>
      <c r="AE581" s="19" t="n">
        <v>3.182</v>
      </c>
      <c r="AF581" s="8" t="n">
        <v>-2</v>
      </c>
      <c r="AG581" s="8" t="n">
        <v>0.4</v>
      </c>
      <c r="AH581" s="8" t="n">
        <v>8</v>
      </c>
      <c r="AI581" s="8" t="n">
        <v>487</v>
      </c>
      <c r="AJ581" s="8" t="n">
        <v>20671</v>
      </c>
      <c r="AK581" s="19" t="n">
        <v>344.51666666667</v>
      </c>
      <c r="AL581" s="8" t="n">
        <v>344.52</v>
      </c>
      <c r="AM581" s="8" t="n">
        <v>345</v>
      </c>
      <c r="AN581" s="18" t="n">
        <f aca="false">AJ581/60/V581</f>
        <v>9.31126126126126</v>
      </c>
      <c r="AO581" s="8" t="n">
        <v>15.98</v>
      </c>
      <c r="AP581" s="12" t="n">
        <f aca="false">IF(EF581&gt;0,Z581/EF581,0)</f>
        <v>0.533333333333333</v>
      </c>
      <c r="AQ581" s="8" t="n">
        <v>58</v>
      </c>
      <c r="AR581" s="8" t="n">
        <v>58</v>
      </c>
      <c r="AS581" s="8" t="n">
        <v>58</v>
      </c>
      <c r="AT581" s="8" t="n">
        <v>43</v>
      </c>
      <c r="AU581" s="8" t="n">
        <v>43</v>
      </c>
      <c r="AV581" s="8" t="n">
        <v>28</v>
      </c>
      <c r="AW581" s="8" t="n">
        <v>32</v>
      </c>
      <c r="AX581" s="8" t="n">
        <v>12</v>
      </c>
      <c r="AY581" s="8" t="n">
        <v>3</v>
      </c>
      <c r="AZ581" s="8" t="n">
        <v>7</v>
      </c>
      <c r="BA581" s="8" t="n">
        <f aca="false">AY581+AZ581</f>
        <v>10</v>
      </c>
      <c r="BB581" s="8" t="n">
        <v>3.44</v>
      </c>
      <c r="BC581" s="8" t="n">
        <v>31.75</v>
      </c>
      <c r="BD581" s="19" t="n">
        <v>32.8</v>
      </c>
      <c r="BE581" s="19" t="n">
        <v>5.71235063615688</v>
      </c>
      <c r="BF581" s="19" t="n">
        <f aca="false">AQ581+BD581</f>
        <v>90.8</v>
      </c>
      <c r="BG581" s="19" t="n">
        <f aca="false">IF(AL581&gt;0,BF581/AL581*60,0)</f>
        <v>15.8133054684779</v>
      </c>
      <c r="BH581" s="8" t="n">
        <v>135</v>
      </c>
      <c r="BI581" s="8" t="n">
        <v>104</v>
      </c>
      <c r="BJ581" s="8" t="n">
        <v>57</v>
      </c>
      <c r="BK581" s="12" t="n">
        <f aca="false">BH581/(BH581+BJ581)</f>
        <v>0.703125</v>
      </c>
      <c r="BL581" s="8" t="n">
        <v>18</v>
      </c>
      <c r="BM581" s="8" t="n">
        <v>18</v>
      </c>
      <c r="BN581" s="8" t="n">
        <v>45</v>
      </c>
      <c r="BO581" s="8" t="n">
        <f aca="false">BM581-BN581</f>
        <v>-27</v>
      </c>
      <c r="BP581" s="8" t="n">
        <v>15</v>
      </c>
      <c r="BQ581" s="8" t="n">
        <v>6</v>
      </c>
      <c r="BR581" s="8" t="n">
        <v>11</v>
      </c>
      <c r="BS581" s="8" t="n">
        <v>9</v>
      </c>
      <c r="BT581" s="12" t="n">
        <f aca="false">BS581/(EA581+BS581)</f>
        <v>0.0391304347826087</v>
      </c>
      <c r="BU581" s="8" t="n">
        <v>74</v>
      </c>
      <c r="BV581" s="8" t="n">
        <v>96</v>
      </c>
      <c r="BW581" s="12" t="n">
        <f aca="false">IF(BU581+BV581&gt;0,BU581/(BU581+BV581),0)</f>
        <v>0.435294117647059</v>
      </c>
      <c r="BX581" s="8" t="n">
        <v>10</v>
      </c>
      <c r="BY581" s="8" t="n">
        <v>17</v>
      </c>
      <c r="BZ581" s="8" t="n">
        <v>30</v>
      </c>
      <c r="CA581" s="8" t="n">
        <v>35</v>
      </c>
      <c r="CB581" s="8" t="n">
        <v>34</v>
      </c>
      <c r="CC581" s="8" t="n">
        <v>44</v>
      </c>
      <c r="CD581" s="8" t="n">
        <v>22</v>
      </c>
      <c r="CE581" s="8" t="n">
        <v>34</v>
      </c>
      <c r="CF581" s="8" t="n">
        <v>27</v>
      </c>
      <c r="CG581" s="8" t="n">
        <v>38</v>
      </c>
      <c r="CH581" s="8" t="n">
        <v>42</v>
      </c>
      <c r="CI581" s="8" t="n">
        <v>50</v>
      </c>
      <c r="CJ581" s="8" t="n">
        <v>0</v>
      </c>
      <c r="CK581" s="8" t="n">
        <v>0</v>
      </c>
      <c r="CL581" s="8" t="n">
        <v>2</v>
      </c>
      <c r="CM581" s="8" t="n">
        <v>0</v>
      </c>
      <c r="CN581" s="8" t="n">
        <v>0</v>
      </c>
      <c r="CO581" s="8" t="n">
        <v>0</v>
      </c>
      <c r="CP581" s="8" t="n">
        <v>0</v>
      </c>
      <c r="CQ581" s="8" t="n">
        <v>0</v>
      </c>
      <c r="CR581" s="8" t="n">
        <v>0</v>
      </c>
      <c r="CS581" s="8" t="n">
        <v>1</v>
      </c>
      <c r="CT581" s="8" t="n">
        <v>0</v>
      </c>
      <c r="CU581" s="8" t="n">
        <v>0</v>
      </c>
      <c r="CV581" s="8" t="n">
        <v>0</v>
      </c>
      <c r="CW581" s="8" t="n">
        <v>3</v>
      </c>
      <c r="CX581" s="8" t="n">
        <v>0</v>
      </c>
      <c r="CY581" s="8" t="n">
        <v>0</v>
      </c>
      <c r="CZ581" s="8" t="n">
        <v>0</v>
      </c>
      <c r="DA581" s="8" t="n">
        <v>15</v>
      </c>
      <c r="DB581" s="8" t="n">
        <v>3</v>
      </c>
      <c r="DC581" s="8" t="n">
        <v>0</v>
      </c>
      <c r="DD581" s="8" t="n">
        <v>2</v>
      </c>
      <c r="DE581" s="8" t="n">
        <v>2</v>
      </c>
      <c r="DF581" s="8" t="n">
        <v>0</v>
      </c>
      <c r="DG581" s="8" t="n">
        <v>0</v>
      </c>
      <c r="DH581" s="8" t="n">
        <v>21</v>
      </c>
      <c r="DI581" s="8" t="n">
        <v>4</v>
      </c>
      <c r="DJ581" s="8" t="n">
        <v>3</v>
      </c>
      <c r="DK581" s="8" t="n">
        <v>4</v>
      </c>
      <c r="DL581" s="8" t="n">
        <v>4</v>
      </c>
      <c r="DM581" s="8" t="n">
        <v>0</v>
      </c>
      <c r="DN581" s="8" t="n">
        <v>3</v>
      </c>
      <c r="DO581" s="8" t="n">
        <v>3</v>
      </c>
      <c r="DP581" s="8" t="n">
        <v>0</v>
      </c>
      <c r="DQ581" s="8" t="n">
        <f aca="false">DJ581-DI581</f>
        <v>-1</v>
      </c>
      <c r="DR581" s="19" t="n">
        <v>-1.22</v>
      </c>
      <c r="DS581" s="8" t="n">
        <v>4</v>
      </c>
      <c r="DT581" s="8" t="n">
        <v>0</v>
      </c>
      <c r="DU581" s="8" t="n">
        <v>0</v>
      </c>
      <c r="DV581" s="8" t="n">
        <v>0</v>
      </c>
      <c r="DW581" s="8" t="n">
        <v>0</v>
      </c>
      <c r="DX581" s="8" t="n">
        <v>322</v>
      </c>
      <c r="DY581" s="8" t="n">
        <v>299</v>
      </c>
      <c r="DZ581" s="8" t="n">
        <v>249</v>
      </c>
      <c r="EA581" s="8" t="n">
        <v>221</v>
      </c>
      <c r="EB581" s="8" t="n">
        <v>179</v>
      </c>
      <c r="EC581" s="8" t="n">
        <v>164</v>
      </c>
      <c r="ED581" s="8" t="n">
        <v>15.63</v>
      </c>
      <c r="EE581" s="8" t="n">
        <v>10.93</v>
      </c>
      <c r="EF581" s="8" t="n">
        <v>15</v>
      </c>
      <c r="EG581" s="8" t="n">
        <v>10</v>
      </c>
      <c r="EH581" s="12" t="n">
        <f aca="false">EF581/EB581</f>
        <v>0.0837988826815642</v>
      </c>
      <c r="EI581" s="20" t="n">
        <f aca="false">1-EG581/EC581</f>
        <v>0.939024390243902</v>
      </c>
      <c r="EJ581" s="21" t="n">
        <f aca="false">EH581+EI581</f>
        <v>1.02282327292547</v>
      </c>
      <c r="EK581" s="8" t="n">
        <v>321</v>
      </c>
      <c r="EL581" s="8" t="n">
        <v>300</v>
      </c>
      <c r="EM581" s="8" t="n">
        <v>247</v>
      </c>
      <c r="EN581" s="8" t="n">
        <v>221</v>
      </c>
      <c r="EO581" s="8" t="n">
        <v>178</v>
      </c>
      <c r="EP581" s="8" t="n">
        <v>164</v>
      </c>
      <c r="EQ581" s="8" t="n">
        <v>15</v>
      </c>
      <c r="ER581" s="8" t="n">
        <v>10</v>
      </c>
      <c r="ES581" s="8" t="n">
        <v>153</v>
      </c>
      <c r="ET581" s="8" t="n">
        <v>132</v>
      </c>
      <c r="EU581" s="8" t="n">
        <v>57</v>
      </c>
      <c r="EV581" s="8" t="n">
        <v>42</v>
      </c>
      <c r="EW581" s="8" t="n">
        <v>8</v>
      </c>
      <c r="EX581" s="8" t="n">
        <v>3</v>
      </c>
      <c r="EY581" s="8" t="n">
        <v>24</v>
      </c>
      <c r="EZ581" s="8" t="n">
        <v>15</v>
      </c>
      <c r="FA581" s="8" t="n">
        <v>0.3</v>
      </c>
      <c r="FB581" s="8" t="n">
        <v>0.3</v>
      </c>
      <c r="FC581" s="8" t="n">
        <v>0.6</v>
      </c>
      <c r="FD581" s="19" t="n">
        <v>6.33</v>
      </c>
      <c r="FE581" s="18" t="n">
        <f aca="false">FD581/V581</f>
        <v>0.171081081081081</v>
      </c>
      <c r="FF581" s="8" t="n">
        <v>0.9982</v>
      </c>
      <c r="FG581" s="8" t="n">
        <v>-0.05</v>
      </c>
      <c r="FH581" s="8" t="n">
        <v>0.18</v>
      </c>
      <c r="FI581" s="8" t="n">
        <v>0.13</v>
      </c>
      <c r="FJ581" s="22"/>
      <c r="FK581" s="22"/>
      <c r="FL581" s="22"/>
      <c r="FM581" s="8" t="n">
        <f aca="false">BL581+BS581+AH581+DT581</f>
        <v>35</v>
      </c>
      <c r="FN581" s="19" t="n">
        <f aca="false">IF(DS581&gt;0,(BL581+BR581)/DS581,0)</f>
        <v>7.25</v>
      </c>
      <c r="FO581" s="12" t="n">
        <v>0.0380466303</v>
      </c>
      <c r="FP581" s="19" t="n">
        <f aca="false">Z581-AH581/10</f>
        <v>7.2</v>
      </c>
      <c r="FQ581" s="19" t="n">
        <f aca="false">Z581+DR581/5</f>
        <v>7.756</v>
      </c>
      <c r="FR581" s="19" t="n">
        <f aca="false">(DX581+DY581)/AL581*60</f>
        <v>108.150470219436</v>
      </c>
      <c r="FS581" s="22"/>
      <c r="FT581" s="22"/>
      <c r="FU581" s="22"/>
      <c r="FV581" s="22"/>
      <c r="FW581" s="17" t="s">
        <v>270</v>
      </c>
      <c r="FX581" s="23" t="n">
        <v>742500</v>
      </c>
      <c r="FY581" s="23" t="n">
        <v>717500</v>
      </c>
      <c r="FZ581" s="8" t="n">
        <v>37</v>
      </c>
      <c r="GA581" s="8" t="n">
        <v>4</v>
      </c>
      <c r="GB581" s="8" t="n">
        <v>4</v>
      </c>
      <c r="GC581" s="8" t="n">
        <v>8</v>
      </c>
      <c r="GD581" s="8" t="n">
        <v>-2</v>
      </c>
      <c r="GE581" s="8" t="n">
        <v>8</v>
      </c>
      <c r="GF581" s="8" t="n">
        <v>28</v>
      </c>
      <c r="GG581" s="8" t="n">
        <v>345</v>
      </c>
      <c r="GH581" s="8" t="n">
        <v>0.3</v>
      </c>
      <c r="GI581" s="8" t="n">
        <v>0.3</v>
      </c>
      <c r="GJ581" s="8" t="n">
        <v>0.6</v>
      </c>
      <c r="GK581" s="8" t="n">
        <f aca="false">Z581-AH581/10</f>
        <v>7.2</v>
      </c>
      <c r="GL581" s="22"/>
      <c r="GM581" s="22"/>
      <c r="GN581" s="22"/>
      <c r="GO581" s="22"/>
      <c r="GP581" s="22"/>
    </row>
    <row r="582" customFormat="false" ht="13.65" hidden="false" customHeight="true" outlineLevel="0" collapsed="false">
      <c r="A582" s="16" t="n">
        <v>33755</v>
      </c>
      <c r="B582" s="17" t="s">
        <v>2761</v>
      </c>
      <c r="C582" s="17" t="s">
        <v>261</v>
      </c>
      <c r="D582" s="17" t="s">
        <v>262</v>
      </c>
      <c r="E582" s="17" t="s">
        <v>262</v>
      </c>
      <c r="F582" s="8" t="n">
        <v>71</v>
      </c>
      <c r="G582" s="8" t="n">
        <v>198</v>
      </c>
      <c r="H582" s="8" t="n">
        <v>2010</v>
      </c>
      <c r="I582" s="8" t="n">
        <v>3</v>
      </c>
      <c r="J582" s="8" t="n">
        <v>71</v>
      </c>
      <c r="K582" s="17" t="s">
        <v>263</v>
      </c>
      <c r="L582" s="8" t="n">
        <v>2013</v>
      </c>
      <c r="M582" s="8" t="n">
        <v>25</v>
      </c>
      <c r="N582" s="8" t="n">
        <v>4</v>
      </c>
      <c r="O582" s="8" t="n">
        <v>8475739</v>
      </c>
      <c r="P582" s="17" t="s">
        <v>2762</v>
      </c>
      <c r="Q582" s="17" t="s">
        <v>2763</v>
      </c>
      <c r="R582" s="17" t="s">
        <v>2764</v>
      </c>
      <c r="S582" s="17" t="s">
        <v>2760</v>
      </c>
      <c r="T582" s="17" t="s">
        <v>268</v>
      </c>
      <c r="U582" s="17" t="s">
        <v>306</v>
      </c>
      <c r="V582" s="8" t="n">
        <v>5</v>
      </c>
      <c r="W582" s="8" t="n">
        <v>0</v>
      </c>
      <c r="X582" s="8" t="n">
        <v>0</v>
      </c>
      <c r="Y582" s="8" t="n">
        <v>0</v>
      </c>
      <c r="Z582" s="8" t="n">
        <v>0</v>
      </c>
      <c r="AA582" s="8" t="n">
        <v>27</v>
      </c>
      <c r="AB582" s="8" t="n">
        <v>100</v>
      </c>
      <c r="AC582" s="18" t="n">
        <f aca="false">Z582/V582</f>
        <v>0</v>
      </c>
      <c r="AD582" s="19" t="n">
        <f aca="false">IF(FZ582&gt;V582,Z582-V582*(GC582-Z582)/(FZ582-V582),0)</f>
        <v>-1.01851851851852</v>
      </c>
      <c r="AE582" s="19" t="n">
        <v>0</v>
      </c>
      <c r="AF582" s="8" t="n">
        <v>0</v>
      </c>
      <c r="AG582" s="8" t="n">
        <v>-0.6</v>
      </c>
      <c r="AH582" s="8" t="n">
        <v>0</v>
      </c>
      <c r="AI582" s="8" t="n">
        <v>66</v>
      </c>
      <c r="AJ582" s="8" t="n">
        <v>2804</v>
      </c>
      <c r="AK582" s="19" t="n">
        <v>46.733333333333</v>
      </c>
      <c r="AL582" s="8" t="n">
        <v>46.73</v>
      </c>
      <c r="AM582" s="8" t="n">
        <v>47</v>
      </c>
      <c r="AN582" s="18" t="n">
        <f aca="false">AJ582/60/V582</f>
        <v>9.34666666666667</v>
      </c>
      <c r="AO582" s="8" t="n">
        <v>15.92</v>
      </c>
      <c r="AP582" s="12" t="n">
        <f aca="false">IF(EF582&gt;0,Z582/EF582,0)</f>
        <v>0</v>
      </c>
      <c r="AQ582" s="8" t="n">
        <v>7</v>
      </c>
      <c r="AR582" s="8" t="n">
        <v>7</v>
      </c>
      <c r="AS582" s="8" t="n">
        <v>7</v>
      </c>
      <c r="AT582" s="8" t="n">
        <v>7</v>
      </c>
      <c r="AU582" s="8" t="n">
        <v>7</v>
      </c>
      <c r="AV582" s="8" t="n">
        <v>5</v>
      </c>
      <c r="AW582" s="8" t="n">
        <v>5</v>
      </c>
      <c r="AX582" s="8" t="n">
        <v>1</v>
      </c>
      <c r="AY582" s="8" t="n">
        <v>2</v>
      </c>
      <c r="AZ582" s="8" t="n">
        <v>0</v>
      </c>
      <c r="BA582" s="8" t="n">
        <f aca="false">AY582+AZ582</f>
        <v>2</v>
      </c>
      <c r="BB582" s="8" t="n">
        <v>0.2</v>
      </c>
      <c r="BC582" s="8" t="n">
        <v>37.4</v>
      </c>
      <c r="BD582" s="19" t="n">
        <v>0</v>
      </c>
      <c r="BE582" s="19" t="n">
        <v>0</v>
      </c>
      <c r="BF582" s="19" t="n">
        <f aca="false">AQ582+BD582</f>
        <v>7</v>
      </c>
      <c r="BG582" s="19" t="n">
        <f aca="false">IF(AL582&gt;0,BF582/AL582*60,0)</f>
        <v>8.9878022683501</v>
      </c>
      <c r="BH582" s="8" t="n">
        <v>8</v>
      </c>
      <c r="BI582" s="8" t="n">
        <v>21</v>
      </c>
      <c r="BJ582" s="8" t="n">
        <v>16</v>
      </c>
      <c r="BK582" s="12" t="n">
        <f aca="false">BH582/(BH582+BJ582)</f>
        <v>0.333333333333333</v>
      </c>
      <c r="BL582" s="8" t="n">
        <v>8</v>
      </c>
      <c r="BM582" s="8" t="n">
        <v>8</v>
      </c>
      <c r="BN582" s="8" t="n">
        <v>9</v>
      </c>
      <c r="BO582" s="8" t="n">
        <f aca="false">BM582-BN582</f>
        <v>-1</v>
      </c>
      <c r="BP582" s="8" t="n">
        <v>2</v>
      </c>
      <c r="BQ582" s="8" t="n">
        <v>0</v>
      </c>
      <c r="BR582" s="8" t="n">
        <v>1</v>
      </c>
      <c r="BS582" s="8" t="n">
        <v>5</v>
      </c>
      <c r="BT582" s="12" t="n">
        <f aca="false">BS582/(EA582+BS582)</f>
        <v>0.113636363636364</v>
      </c>
      <c r="BU582" s="8" t="n">
        <v>0</v>
      </c>
      <c r="BV582" s="8" t="n">
        <v>0</v>
      </c>
      <c r="BW582" s="12" t="n">
        <f aca="false">IF(BU582+BV582&gt;0,BU582/(BU582+BV582),0)</f>
        <v>0</v>
      </c>
      <c r="BX582" s="8" t="n">
        <v>0</v>
      </c>
      <c r="BY582" s="8" t="n">
        <v>0</v>
      </c>
      <c r="BZ582" s="8" t="n">
        <v>0</v>
      </c>
      <c r="CA582" s="8" t="n">
        <v>0</v>
      </c>
      <c r="CB582" s="8" t="n">
        <v>0</v>
      </c>
      <c r="CC582" s="8" t="n">
        <v>0</v>
      </c>
      <c r="CD582" s="8" t="n">
        <v>0</v>
      </c>
      <c r="CE582" s="8" t="n">
        <v>0</v>
      </c>
      <c r="CF582" s="8" t="n">
        <v>0</v>
      </c>
      <c r="CG582" s="8" t="n">
        <v>0</v>
      </c>
      <c r="CH582" s="8" t="n">
        <v>0</v>
      </c>
      <c r="CI582" s="8" t="n">
        <v>0</v>
      </c>
      <c r="CJ582" s="8" t="n">
        <v>0</v>
      </c>
      <c r="CK582" s="8" t="n">
        <v>0</v>
      </c>
      <c r="CL582" s="8" t="n">
        <v>0</v>
      </c>
      <c r="CM582" s="8" t="n">
        <v>0</v>
      </c>
      <c r="CN582" s="8" t="n">
        <v>0</v>
      </c>
      <c r="CO582" s="8" t="n">
        <v>0</v>
      </c>
      <c r="CP582" s="8" t="n">
        <v>0</v>
      </c>
      <c r="CQ582" s="8" t="n">
        <v>0</v>
      </c>
      <c r="CR582" s="8" t="n">
        <v>0</v>
      </c>
      <c r="CS582" s="8" t="n">
        <v>0</v>
      </c>
      <c r="CT582" s="8" t="n">
        <v>0</v>
      </c>
      <c r="CU582" s="8" t="n">
        <v>0</v>
      </c>
      <c r="CV582" s="8" t="n">
        <v>0</v>
      </c>
      <c r="CW582" s="8" t="n">
        <v>0</v>
      </c>
      <c r="CX582" s="8" t="n">
        <v>0</v>
      </c>
      <c r="CY582" s="8" t="n">
        <v>0</v>
      </c>
      <c r="CZ582" s="8" t="n">
        <v>0</v>
      </c>
      <c r="DA582" s="8" t="n">
        <v>2</v>
      </c>
      <c r="DB582" s="8" t="n">
        <v>0</v>
      </c>
      <c r="DC582" s="8" t="n">
        <v>0</v>
      </c>
      <c r="DD582" s="8" t="n">
        <v>0</v>
      </c>
      <c r="DE582" s="8" t="n">
        <v>0</v>
      </c>
      <c r="DF582" s="8" t="n">
        <v>0</v>
      </c>
      <c r="DG582" s="8" t="n">
        <v>0</v>
      </c>
      <c r="DH582" s="8" t="n">
        <v>5</v>
      </c>
      <c r="DI582" s="8" t="n">
        <v>0</v>
      </c>
      <c r="DJ582" s="8" t="n">
        <v>0</v>
      </c>
      <c r="DK582" s="8" t="n">
        <v>0</v>
      </c>
      <c r="DL582" s="8" t="n">
        <v>0</v>
      </c>
      <c r="DM582" s="8" t="n">
        <v>0</v>
      </c>
      <c r="DN582" s="8" t="n">
        <v>0</v>
      </c>
      <c r="DO582" s="8" t="n">
        <v>0</v>
      </c>
      <c r="DP582" s="8" t="n">
        <v>0</v>
      </c>
      <c r="DQ582" s="8" t="n">
        <f aca="false">DJ582-DI582</f>
        <v>0</v>
      </c>
      <c r="DR582" s="19" t="n">
        <v>-0.049</v>
      </c>
      <c r="DS582" s="8" t="n">
        <v>0</v>
      </c>
      <c r="DT582" s="8" t="n">
        <v>0</v>
      </c>
      <c r="DU582" s="8" t="n">
        <v>0</v>
      </c>
      <c r="DV582" s="8" t="n">
        <v>0</v>
      </c>
      <c r="DW582" s="8" t="n">
        <v>0</v>
      </c>
      <c r="DX582" s="8" t="n">
        <v>34</v>
      </c>
      <c r="DY582" s="8" t="n">
        <v>54</v>
      </c>
      <c r="DZ582" s="8" t="n">
        <v>24</v>
      </c>
      <c r="EA582" s="8" t="n">
        <v>39</v>
      </c>
      <c r="EB582" s="8" t="n">
        <v>18</v>
      </c>
      <c r="EC582" s="8" t="n">
        <v>28</v>
      </c>
      <c r="ED582" s="8" t="n">
        <v>1.17</v>
      </c>
      <c r="EE582" s="8" t="n">
        <v>1.62</v>
      </c>
      <c r="EF582" s="8" t="n">
        <v>0</v>
      </c>
      <c r="EG582" s="8" t="n">
        <v>0</v>
      </c>
      <c r="EH582" s="12" t="n">
        <f aca="false">EF582/EB582</f>
        <v>0</v>
      </c>
      <c r="EI582" s="20" t="n">
        <f aca="false">1-EG582/EC582</f>
        <v>1</v>
      </c>
      <c r="EJ582" s="21" t="n">
        <f aca="false">EH582+EI582</f>
        <v>1</v>
      </c>
      <c r="EK582" s="8" t="n">
        <v>34</v>
      </c>
      <c r="EL582" s="8" t="n">
        <v>54</v>
      </c>
      <c r="EM582" s="8" t="n">
        <v>24</v>
      </c>
      <c r="EN582" s="8" t="n">
        <v>39</v>
      </c>
      <c r="EO582" s="8" t="n">
        <v>18</v>
      </c>
      <c r="EP582" s="8" t="n">
        <v>28</v>
      </c>
      <c r="EQ582" s="8" t="n">
        <v>0</v>
      </c>
      <c r="ER582" s="8" t="n">
        <v>0</v>
      </c>
      <c r="ES582" s="8" t="n">
        <v>11</v>
      </c>
      <c r="ET582" s="8" t="n">
        <v>24</v>
      </c>
      <c r="EU582" s="8" t="n">
        <v>4</v>
      </c>
      <c r="EV582" s="8" t="n">
        <v>8</v>
      </c>
      <c r="EW582" s="8" t="n">
        <v>0</v>
      </c>
      <c r="EX582" s="8" t="n">
        <v>0</v>
      </c>
      <c r="EY582" s="8" t="n">
        <v>1</v>
      </c>
      <c r="EZ582" s="8" t="n">
        <v>1</v>
      </c>
      <c r="FA582" s="8" t="n">
        <v>-0.1</v>
      </c>
      <c r="FB582" s="8" t="n">
        <v>0</v>
      </c>
      <c r="FC582" s="8" t="n">
        <v>-0.1</v>
      </c>
      <c r="FD582" s="19" t="n">
        <v>-0.28</v>
      </c>
      <c r="FE582" s="18" t="n">
        <f aca="false">FD582/V582</f>
        <v>-0.056</v>
      </c>
      <c r="FF582" s="8" t="n">
        <v>0.0004</v>
      </c>
      <c r="FG582" s="8" t="n">
        <v>0</v>
      </c>
      <c r="FH582" s="8" t="n">
        <v>0</v>
      </c>
      <c r="FI582" s="8" t="n">
        <v>0</v>
      </c>
      <c r="FJ582" s="22"/>
      <c r="FK582" s="22"/>
      <c r="FL582" s="22"/>
      <c r="FM582" s="8" t="n">
        <f aca="false">BL582+BS582+AH582+DT582</f>
        <v>13</v>
      </c>
      <c r="FN582" s="19" t="n">
        <f aca="false">IF(DS582&gt;0,(BL582+BR582)/DS582,0)</f>
        <v>0</v>
      </c>
      <c r="FO582" s="12" t="n">
        <v>0</v>
      </c>
      <c r="FP582" s="19" t="n">
        <f aca="false">Z582-AH582/10</f>
        <v>0</v>
      </c>
      <c r="FQ582" s="19" t="n">
        <f aca="false">Z582+DR582/5</f>
        <v>-0.0098</v>
      </c>
      <c r="FR582" s="19" t="n">
        <f aca="false">(DX582+DY582)/AL582*60</f>
        <v>112.989514230687</v>
      </c>
      <c r="FS582" s="22"/>
      <c r="FT582" s="22"/>
      <c r="FU582" s="22"/>
      <c r="FV582" s="22"/>
      <c r="FW582" s="17" t="s">
        <v>270</v>
      </c>
      <c r="FX582" s="23" t="n">
        <v>650000</v>
      </c>
      <c r="FY582" s="23" t="n">
        <v>650000</v>
      </c>
      <c r="FZ582" s="8" t="n">
        <v>113</v>
      </c>
      <c r="GA582" s="8" t="n">
        <v>12</v>
      </c>
      <c r="GB582" s="8" t="n">
        <v>10</v>
      </c>
      <c r="GC582" s="8" t="n">
        <v>22</v>
      </c>
      <c r="GD582" s="8" t="n">
        <v>-6</v>
      </c>
      <c r="GE582" s="8" t="n">
        <v>24</v>
      </c>
      <c r="GF582" s="8" t="n">
        <v>135</v>
      </c>
      <c r="GG582" s="8" t="n">
        <v>1087</v>
      </c>
      <c r="GH582" s="8" t="n">
        <v>0.8</v>
      </c>
      <c r="GI582" s="8" t="n">
        <v>1</v>
      </c>
      <c r="GJ582" s="8" t="n">
        <v>1.8</v>
      </c>
      <c r="GK582" s="8" t="n">
        <f aca="false">Z582-AH582/10</f>
        <v>0</v>
      </c>
      <c r="GL582" s="22"/>
      <c r="GM582" s="22"/>
      <c r="GN582" s="22"/>
      <c r="GO582" s="22"/>
      <c r="GP582" s="22"/>
    </row>
    <row r="583" customFormat="false" ht="13.65" hidden="false" customHeight="true" outlineLevel="0" collapsed="false">
      <c r="A583" s="16" t="n">
        <v>33703</v>
      </c>
      <c r="B583" s="17" t="s">
        <v>2765</v>
      </c>
      <c r="C583" s="17" t="s">
        <v>261</v>
      </c>
      <c r="D583" s="17" t="s">
        <v>262</v>
      </c>
      <c r="E583" s="17" t="s">
        <v>262</v>
      </c>
      <c r="F583" s="8" t="n">
        <v>74</v>
      </c>
      <c r="G583" s="8" t="n">
        <v>204</v>
      </c>
      <c r="H583" s="8" t="n">
        <v>2010</v>
      </c>
      <c r="I583" s="8" t="n">
        <v>3</v>
      </c>
      <c r="J583" s="8" t="n">
        <v>89</v>
      </c>
      <c r="K583" s="17" t="s">
        <v>263</v>
      </c>
      <c r="L583" s="8" t="n">
        <v>2013</v>
      </c>
      <c r="M583" s="8" t="n">
        <v>25</v>
      </c>
      <c r="N583" s="8" t="n">
        <v>5</v>
      </c>
      <c r="O583" s="8" t="n">
        <v>8475808</v>
      </c>
      <c r="P583" s="17" t="s">
        <v>2766</v>
      </c>
      <c r="Q583" s="17" t="s">
        <v>2767</v>
      </c>
      <c r="R583" s="17" t="s">
        <v>2768</v>
      </c>
      <c r="S583" s="17" t="s">
        <v>2760</v>
      </c>
      <c r="T583" s="17" t="s">
        <v>313</v>
      </c>
      <c r="U583" s="17" t="s">
        <v>314</v>
      </c>
      <c r="V583" s="8" t="n">
        <v>9</v>
      </c>
      <c r="W583" s="8" t="n">
        <v>0</v>
      </c>
      <c r="X583" s="8" t="n">
        <v>0</v>
      </c>
      <c r="Y583" s="8" t="n">
        <v>0</v>
      </c>
      <c r="Z583" s="8" t="n">
        <v>0</v>
      </c>
      <c r="AA583" s="8" t="n">
        <v>34</v>
      </c>
      <c r="AB583" s="8" t="n">
        <v>55</v>
      </c>
      <c r="AC583" s="18" t="n">
        <f aca="false">Z583/V583</f>
        <v>0</v>
      </c>
      <c r="AD583" s="19" t="n">
        <f aca="false">IF(FZ583&gt;V583,Z583-V583*(GC583-Z583)/(FZ583-V583),0)</f>
        <v>-1.21428571428571</v>
      </c>
      <c r="AE583" s="19" t="n">
        <v>0</v>
      </c>
      <c r="AF583" s="8" t="n">
        <v>-4</v>
      </c>
      <c r="AG583" s="8" t="n">
        <v>-0.7</v>
      </c>
      <c r="AH583" s="8" t="n">
        <v>5</v>
      </c>
      <c r="AI583" s="8" t="n">
        <v>148</v>
      </c>
      <c r="AJ583" s="8" t="n">
        <v>5285</v>
      </c>
      <c r="AK583" s="19" t="n">
        <v>88.083333333333</v>
      </c>
      <c r="AL583" s="8" t="n">
        <v>88.08</v>
      </c>
      <c r="AM583" s="8" t="n">
        <v>88</v>
      </c>
      <c r="AN583" s="18" t="n">
        <f aca="false">AJ583/60/V583</f>
        <v>9.78703703703704</v>
      </c>
      <c r="AO583" s="8" t="n">
        <v>16.4</v>
      </c>
      <c r="AP583" s="12" t="n">
        <f aca="false">IF(EF583&gt;0,Z583/EF583,0)</f>
        <v>0</v>
      </c>
      <c r="AQ583" s="8" t="n">
        <v>8</v>
      </c>
      <c r="AR583" s="8" t="n">
        <v>8</v>
      </c>
      <c r="AS583" s="8" t="n">
        <v>8</v>
      </c>
      <c r="AT583" s="8" t="n">
        <v>7</v>
      </c>
      <c r="AU583" s="8" t="n">
        <v>7</v>
      </c>
      <c r="AV583" s="8" t="n">
        <v>2</v>
      </c>
      <c r="AW583" s="8" t="n">
        <v>5</v>
      </c>
      <c r="AX583" s="8" t="n">
        <v>3</v>
      </c>
      <c r="AY583" s="8" t="n">
        <v>0</v>
      </c>
      <c r="AZ583" s="8" t="n">
        <v>0</v>
      </c>
      <c r="BA583" s="8" t="n">
        <f aca="false">AY583+AZ583</f>
        <v>0</v>
      </c>
      <c r="BB583" s="8" t="n">
        <v>0.37</v>
      </c>
      <c r="BC583" s="8" t="n">
        <v>23.5</v>
      </c>
      <c r="BD583" s="19" t="n">
        <v>0</v>
      </c>
      <c r="BE583" s="19" t="n">
        <v>0</v>
      </c>
      <c r="BF583" s="19" t="n">
        <f aca="false">AQ583+BD583</f>
        <v>8</v>
      </c>
      <c r="BG583" s="19" t="n">
        <f aca="false">IF(AL583&gt;0,BF583/AL583*60,0)</f>
        <v>5.44959128065395</v>
      </c>
      <c r="BH583" s="8" t="n">
        <v>3</v>
      </c>
      <c r="BI583" s="8" t="n">
        <v>26</v>
      </c>
      <c r="BJ583" s="8" t="n">
        <v>57</v>
      </c>
      <c r="BK583" s="12" t="n">
        <f aca="false">BH583/(BH583+BJ583)</f>
        <v>0.05</v>
      </c>
      <c r="BL583" s="8" t="n">
        <v>16</v>
      </c>
      <c r="BM583" s="8" t="n">
        <v>16</v>
      </c>
      <c r="BN583" s="8" t="n">
        <v>6</v>
      </c>
      <c r="BO583" s="8" t="n">
        <f aca="false">BM583-BN583</f>
        <v>10</v>
      </c>
      <c r="BP583" s="8" t="n">
        <v>5</v>
      </c>
      <c r="BQ583" s="8" t="n">
        <v>0</v>
      </c>
      <c r="BR583" s="8" t="n">
        <v>2</v>
      </c>
      <c r="BS583" s="8" t="n">
        <v>2</v>
      </c>
      <c r="BT583" s="12" t="n">
        <f aca="false">BS583/(EA583+BS583)</f>
        <v>0.03125</v>
      </c>
      <c r="BU583" s="8" t="n">
        <v>43</v>
      </c>
      <c r="BV583" s="8" t="n">
        <v>31</v>
      </c>
      <c r="BW583" s="12" t="n">
        <f aca="false">IF(BU583+BV583&gt;0,BU583/(BU583+BV583),0)</f>
        <v>0.581081081081081</v>
      </c>
      <c r="BX583" s="8" t="n">
        <v>31</v>
      </c>
      <c r="BY583" s="8" t="n">
        <v>17</v>
      </c>
      <c r="BZ583" s="8" t="n">
        <v>11</v>
      </c>
      <c r="CA583" s="8" t="n">
        <v>12</v>
      </c>
      <c r="CB583" s="8" t="n">
        <v>1</v>
      </c>
      <c r="CC583" s="8" t="n">
        <v>2</v>
      </c>
      <c r="CD583" s="8" t="n">
        <v>24</v>
      </c>
      <c r="CE583" s="8" t="n">
        <v>14</v>
      </c>
      <c r="CF583" s="8" t="n">
        <v>11</v>
      </c>
      <c r="CG583" s="8" t="n">
        <v>7</v>
      </c>
      <c r="CH583" s="8" t="n">
        <v>21</v>
      </c>
      <c r="CI583" s="8" t="n">
        <v>21</v>
      </c>
      <c r="CJ583" s="8" t="n">
        <v>0</v>
      </c>
      <c r="CK583" s="8" t="n">
        <v>0</v>
      </c>
      <c r="CL583" s="8" t="n">
        <v>0</v>
      </c>
      <c r="CM583" s="8" t="n">
        <v>0</v>
      </c>
      <c r="CN583" s="8" t="n">
        <v>0</v>
      </c>
      <c r="CO583" s="8" t="n">
        <v>0</v>
      </c>
      <c r="CP583" s="8" t="n">
        <v>0</v>
      </c>
      <c r="CQ583" s="8" t="n">
        <v>0</v>
      </c>
      <c r="CR583" s="8" t="n">
        <v>0</v>
      </c>
      <c r="CS583" s="8" t="n">
        <v>0</v>
      </c>
      <c r="CT583" s="8" t="n">
        <v>0</v>
      </c>
      <c r="CU583" s="8" t="n">
        <v>0</v>
      </c>
      <c r="CV583" s="8" t="n">
        <v>0</v>
      </c>
      <c r="CW583" s="8" t="n">
        <v>0</v>
      </c>
      <c r="CX583" s="8" t="n">
        <v>0</v>
      </c>
      <c r="CY583" s="8" t="n">
        <v>0</v>
      </c>
      <c r="CZ583" s="8" t="n">
        <v>0</v>
      </c>
      <c r="DA583" s="8" t="n">
        <v>5</v>
      </c>
      <c r="DB583" s="8" t="n">
        <v>0</v>
      </c>
      <c r="DC583" s="8" t="n">
        <v>1</v>
      </c>
      <c r="DD583" s="8" t="n">
        <v>0</v>
      </c>
      <c r="DE583" s="8" t="n">
        <v>0</v>
      </c>
      <c r="DF583" s="8" t="n">
        <v>0</v>
      </c>
      <c r="DG583" s="8" t="n">
        <v>0</v>
      </c>
      <c r="DH583" s="8" t="n">
        <v>1</v>
      </c>
      <c r="DI583" s="8" t="n">
        <v>1</v>
      </c>
      <c r="DJ583" s="8" t="n">
        <v>1</v>
      </c>
      <c r="DK583" s="8" t="n">
        <v>1</v>
      </c>
      <c r="DL583" s="8" t="n">
        <v>0</v>
      </c>
      <c r="DM583" s="8" t="n">
        <v>1</v>
      </c>
      <c r="DN583" s="8" t="n">
        <v>2</v>
      </c>
      <c r="DO583" s="8" t="n">
        <v>1</v>
      </c>
      <c r="DP583" s="8" t="n">
        <v>1</v>
      </c>
      <c r="DQ583" s="8" t="n">
        <f aca="false">DJ583-DI583</f>
        <v>0</v>
      </c>
      <c r="DR583" s="19" t="n">
        <v>0.862</v>
      </c>
      <c r="DS583" s="8" t="n">
        <v>0</v>
      </c>
      <c r="DT583" s="8" t="n">
        <v>1</v>
      </c>
      <c r="DU583" s="8" t="n">
        <v>0</v>
      </c>
      <c r="DV583" s="8" t="n">
        <v>0</v>
      </c>
      <c r="DW583" s="8" t="n">
        <v>0</v>
      </c>
      <c r="DX583" s="8" t="n">
        <v>58</v>
      </c>
      <c r="DY583" s="8" t="n">
        <v>82</v>
      </c>
      <c r="DZ583" s="8" t="n">
        <v>49</v>
      </c>
      <c r="EA583" s="8" t="n">
        <v>62</v>
      </c>
      <c r="EB583" s="8" t="n">
        <v>33</v>
      </c>
      <c r="EC583" s="8" t="n">
        <v>43</v>
      </c>
      <c r="ED583" s="8" t="n">
        <v>2.11</v>
      </c>
      <c r="EE583" s="8" t="n">
        <v>3.41</v>
      </c>
      <c r="EF583" s="8" t="n">
        <v>2</v>
      </c>
      <c r="EG583" s="8" t="n">
        <v>8</v>
      </c>
      <c r="EH583" s="12" t="n">
        <f aca="false">EF583/EB583</f>
        <v>0.0606060606060606</v>
      </c>
      <c r="EI583" s="20" t="n">
        <f aca="false">1-EG583/EC583</f>
        <v>0.813953488372093</v>
      </c>
      <c r="EJ583" s="21" t="n">
        <f aca="false">EH583+EI583</f>
        <v>0.874559548978154</v>
      </c>
      <c r="EK583" s="8" t="n">
        <v>57</v>
      </c>
      <c r="EL583" s="8" t="n">
        <v>82</v>
      </c>
      <c r="EM583" s="8" t="n">
        <v>48</v>
      </c>
      <c r="EN583" s="8" t="n">
        <v>62</v>
      </c>
      <c r="EO583" s="8" t="n">
        <v>32</v>
      </c>
      <c r="EP583" s="8" t="n">
        <v>43</v>
      </c>
      <c r="EQ583" s="8" t="n">
        <v>2</v>
      </c>
      <c r="ER583" s="8" t="n">
        <v>8</v>
      </c>
      <c r="ES583" s="8" t="n">
        <v>30</v>
      </c>
      <c r="ET583" s="8" t="n">
        <v>41</v>
      </c>
      <c r="EU583" s="8" t="n">
        <v>11</v>
      </c>
      <c r="EV583" s="8" t="n">
        <v>12</v>
      </c>
      <c r="EW583" s="8" t="n">
        <v>2</v>
      </c>
      <c r="EX583" s="8" t="n">
        <v>3</v>
      </c>
      <c r="EY583" s="8" t="n">
        <v>7</v>
      </c>
      <c r="EZ583" s="8" t="n">
        <v>8</v>
      </c>
      <c r="FA583" s="8" t="n">
        <v>-0.2</v>
      </c>
      <c r="FB583" s="8" t="n">
        <v>0</v>
      </c>
      <c r="FC583" s="8" t="n">
        <v>-0.3</v>
      </c>
      <c r="FD583" s="19" t="n">
        <v>-0.68</v>
      </c>
      <c r="FE583" s="18" t="n">
        <f aca="false">FD583/V583</f>
        <v>-0.0755555555555556</v>
      </c>
      <c r="FF583" s="8" t="n">
        <v>0.0015</v>
      </c>
      <c r="FG583" s="8" t="n">
        <v>-0.05</v>
      </c>
      <c r="FH583" s="8" t="n">
        <v>0.02</v>
      </c>
      <c r="FI583" s="8" t="n">
        <v>-0.02</v>
      </c>
      <c r="FJ583" s="22"/>
      <c r="FK583" s="22"/>
      <c r="FL583" s="22"/>
      <c r="FM583" s="8" t="n">
        <f aca="false">BL583+BS583+AH583+DT583</f>
        <v>24</v>
      </c>
      <c r="FN583" s="19" t="n">
        <f aca="false">IF(DS583&gt;0,(BL583+BR583)/DS583,0)</f>
        <v>0</v>
      </c>
      <c r="FO583" s="12" t="n">
        <v>0</v>
      </c>
      <c r="FP583" s="19" t="n">
        <f aca="false">Z583-AH583/10</f>
        <v>-0.5</v>
      </c>
      <c r="FQ583" s="19" t="n">
        <f aca="false">Z583+DR583/5</f>
        <v>0.1724</v>
      </c>
      <c r="FR583" s="19" t="n">
        <f aca="false">(DX583+DY583)/AL583*60</f>
        <v>95.3678474114441</v>
      </c>
      <c r="FS583" s="22"/>
      <c r="FT583" s="22"/>
      <c r="FU583" s="22"/>
      <c r="FV583" s="22"/>
      <c r="FW583" s="17" t="s">
        <v>270</v>
      </c>
      <c r="FX583" s="23" t="n">
        <v>687500</v>
      </c>
      <c r="FY583" s="23" t="n">
        <v>687500</v>
      </c>
      <c r="FZ583" s="8" t="n">
        <v>135</v>
      </c>
      <c r="GA583" s="8" t="n">
        <v>6</v>
      </c>
      <c r="GB583" s="8" t="n">
        <v>11</v>
      </c>
      <c r="GC583" s="8" t="n">
        <v>17</v>
      </c>
      <c r="GD583" s="8" t="n">
        <v>-21</v>
      </c>
      <c r="GE583" s="8" t="n">
        <v>62</v>
      </c>
      <c r="GF583" s="8" t="n">
        <v>105</v>
      </c>
      <c r="GG583" s="8" t="n">
        <v>1397</v>
      </c>
      <c r="GH583" s="8" t="n">
        <v>-1.3</v>
      </c>
      <c r="GI583" s="8" t="n">
        <v>0.8</v>
      </c>
      <c r="GJ583" s="8" t="n">
        <v>-0.5</v>
      </c>
      <c r="GK583" s="8" t="n">
        <f aca="false">Z583-AH583/10</f>
        <v>-0.5</v>
      </c>
      <c r="GL583" s="22"/>
      <c r="GM583" s="22"/>
      <c r="GN583" s="22"/>
      <c r="GO583" s="22"/>
      <c r="GP583" s="22"/>
    </row>
    <row r="584" customFormat="false" ht="13.65" hidden="false" customHeight="true" outlineLevel="0" collapsed="false">
      <c r="A584" s="16" t="n">
        <v>35236</v>
      </c>
      <c r="B584" s="17" t="s">
        <v>1215</v>
      </c>
      <c r="C584" s="17" t="s">
        <v>272</v>
      </c>
      <c r="D584" s="17" t="s">
        <v>262</v>
      </c>
      <c r="E584" s="17" t="s">
        <v>262</v>
      </c>
      <c r="F584" s="8" t="n">
        <v>75</v>
      </c>
      <c r="G584" s="8" t="n">
        <v>204</v>
      </c>
      <c r="H584" s="8" t="n">
        <v>2014</v>
      </c>
      <c r="I584" s="8" t="n">
        <v>1</v>
      </c>
      <c r="J584" s="8" t="n">
        <v>5</v>
      </c>
      <c r="K584" s="17" t="s">
        <v>263</v>
      </c>
      <c r="L584" s="8" t="n">
        <v>2017</v>
      </c>
      <c r="M584" s="8" t="n">
        <v>21</v>
      </c>
      <c r="N584" s="8" t="n">
        <v>1</v>
      </c>
      <c r="O584" s="8" t="n">
        <v>8477936</v>
      </c>
      <c r="P584" s="17" t="s">
        <v>2769</v>
      </c>
      <c r="Q584" s="17" t="s">
        <v>2770</v>
      </c>
      <c r="R584" s="17" t="s">
        <v>2771</v>
      </c>
      <c r="S584" s="17" t="s">
        <v>2760</v>
      </c>
      <c r="T584" s="17" t="s">
        <v>268</v>
      </c>
      <c r="U584" s="17" t="s">
        <v>344</v>
      </c>
      <c r="V584" s="8" t="n">
        <v>4</v>
      </c>
      <c r="W584" s="8" t="n">
        <v>0</v>
      </c>
      <c r="X584" s="8" t="n">
        <v>0</v>
      </c>
      <c r="Y584" s="8" t="n">
        <v>0</v>
      </c>
      <c r="Z584" s="8" t="n">
        <v>0</v>
      </c>
      <c r="AA584" s="8" t="n">
        <v>29</v>
      </c>
      <c r="AB584" s="8" t="n">
        <v>85</v>
      </c>
      <c r="AC584" s="18" t="n">
        <f aca="false">Z584/V584</f>
        <v>0</v>
      </c>
      <c r="AD584" s="19" t="n">
        <f aca="false">IF(FZ584&gt;V584,Z584-V584*(GC584-Z584)/(FZ584-V584),0)</f>
        <v>0</v>
      </c>
      <c r="AE584" s="19" t="n">
        <v>0</v>
      </c>
      <c r="AF584" s="8" t="n">
        <v>0</v>
      </c>
      <c r="AG584" s="8" t="n">
        <v>0.1</v>
      </c>
      <c r="AH584" s="8" t="n">
        <v>0</v>
      </c>
      <c r="AI584" s="8" t="n">
        <v>61</v>
      </c>
      <c r="AJ584" s="8" t="n">
        <v>3205</v>
      </c>
      <c r="AK584" s="19" t="n">
        <v>53.416666666667</v>
      </c>
      <c r="AL584" s="8" t="n">
        <v>53.42</v>
      </c>
      <c r="AM584" s="8" t="n">
        <v>53</v>
      </c>
      <c r="AN584" s="18" t="n">
        <f aca="false">AJ584/60/V584</f>
        <v>13.3541666666667</v>
      </c>
      <c r="AO584" s="8" t="n">
        <v>22.22</v>
      </c>
      <c r="AP584" s="12" t="n">
        <f aca="false">IF(EF584&gt;0,Z584/EF584,0)</f>
        <v>0</v>
      </c>
      <c r="AQ584" s="8" t="n">
        <v>2</v>
      </c>
      <c r="AR584" s="8" t="n">
        <v>2</v>
      </c>
      <c r="AS584" s="8" t="n">
        <v>2</v>
      </c>
      <c r="AT584" s="8" t="n">
        <v>2</v>
      </c>
      <c r="AU584" s="8" t="n">
        <v>2</v>
      </c>
      <c r="AV584" s="8" t="n">
        <v>1</v>
      </c>
      <c r="AW584" s="8" t="n">
        <v>1</v>
      </c>
      <c r="AX584" s="8" t="n">
        <v>0</v>
      </c>
      <c r="AY584" s="8" t="n">
        <v>0</v>
      </c>
      <c r="AZ584" s="8" t="n">
        <v>0</v>
      </c>
      <c r="BA584" s="8" t="n">
        <f aca="false">AY584+AZ584</f>
        <v>0</v>
      </c>
      <c r="BB584" s="8" t="n">
        <v>0.04</v>
      </c>
      <c r="BC584" s="8" t="n">
        <v>34</v>
      </c>
      <c r="BD584" s="19" t="n">
        <v>0</v>
      </c>
      <c r="BE584" s="19" t="n">
        <v>0</v>
      </c>
      <c r="BF584" s="19" t="n">
        <f aca="false">AQ584+BD584</f>
        <v>2</v>
      </c>
      <c r="BG584" s="19" t="n">
        <f aca="false">IF(AL584&gt;0,BF584/AL584*60,0)</f>
        <v>2.24634968176713</v>
      </c>
      <c r="BH584" s="8" t="n">
        <v>11</v>
      </c>
      <c r="BI584" s="8" t="n">
        <v>16</v>
      </c>
      <c r="BJ584" s="8" t="n">
        <v>16</v>
      </c>
      <c r="BK584" s="12" t="n">
        <f aca="false">BH584/(BH584+BJ584)</f>
        <v>0.407407407407407</v>
      </c>
      <c r="BL584" s="8" t="n">
        <v>1</v>
      </c>
      <c r="BM584" s="8" t="n">
        <v>1</v>
      </c>
      <c r="BN584" s="8" t="n">
        <v>3</v>
      </c>
      <c r="BO584" s="8" t="n">
        <f aca="false">BM584-BN584</f>
        <v>-2</v>
      </c>
      <c r="BP584" s="8" t="n">
        <v>1</v>
      </c>
      <c r="BQ584" s="8" t="n">
        <v>0</v>
      </c>
      <c r="BR584" s="8" t="n">
        <v>1</v>
      </c>
      <c r="BS584" s="8" t="n">
        <v>1</v>
      </c>
      <c r="BT584" s="12" t="n">
        <f aca="false">BS584/(EA584+BS584)</f>
        <v>0.0238095238095238</v>
      </c>
      <c r="BU584" s="8" t="n">
        <v>0</v>
      </c>
      <c r="BV584" s="8" t="n">
        <v>0</v>
      </c>
      <c r="BW584" s="12" t="n">
        <f aca="false">IF(BU584+BV584&gt;0,BU584/(BU584+BV584),0)</f>
        <v>0</v>
      </c>
      <c r="BX584" s="8" t="n">
        <v>0</v>
      </c>
      <c r="BY584" s="8" t="n">
        <v>0</v>
      </c>
      <c r="BZ584" s="8" t="n">
        <v>0</v>
      </c>
      <c r="CA584" s="8" t="n">
        <v>0</v>
      </c>
      <c r="CB584" s="8" t="n">
        <v>0</v>
      </c>
      <c r="CC584" s="8" t="n">
        <v>0</v>
      </c>
      <c r="CD584" s="8" t="n">
        <v>0</v>
      </c>
      <c r="CE584" s="8" t="n">
        <v>0</v>
      </c>
      <c r="CF584" s="8" t="n">
        <v>0</v>
      </c>
      <c r="CG584" s="8" t="n">
        <v>0</v>
      </c>
      <c r="CH584" s="8" t="n">
        <v>0</v>
      </c>
      <c r="CI584" s="8" t="n">
        <v>0</v>
      </c>
      <c r="CJ584" s="8" t="n">
        <v>0</v>
      </c>
      <c r="CK584" s="8" t="n">
        <v>0</v>
      </c>
      <c r="CL584" s="8" t="n">
        <v>0</v>
      </c>
      <c r="CM584" s="8" t="n">
        <v>0</v>
      </c>
      <c r="CN584" s="8" t="n">
        <v>0</v>
      </c>
      <c r="CO584" s="8" t="n">
        <v>0</v>
      </c>
      <c r="CP584" s="8" t="n">
        <v>0</v>
      </c>
      <c r="CQ584" s="8" t="n">
        <v>0</v>
      </c>
      <c r="CR584" s="8" t="n">
        <v>0</v>
      </c>
      <c r="CS584" s="8" t="n">
        <v>0</v>
      </c>
      <c r="CT584" s="8" t="n">
        <v>0</v>
      </c>
      <c r="CU584" s="8" t="n">
        <v>0</v>
      </c>
      <c r="CV584" s="8" t="n">
        <v>0</v>
      </c>
      <c r="CW584" s="8" t="n">
        <v>0</v>
      </c>
      <c r="CX584" s="8" t="n">
        <v>0</v>
      </c>
      <c r="CY584" s="8" t="n">
        <v>0</v>
      </c>
      <c r="CZ584" s="8" t="n">
        <v>0</v>
      </c>
      <c r="DA584" s="8" t="n">
        <v>1</v>
      </c>
      <c r="DB584" s="8" t="n">
        <v>0</v>
      </c>
      <c r="DC584" s="8" t="n">
        <v>0</v>
      </c>
      <c r="DD584" s="8" t="n">
        <v>0</v>
      </c>
      <c r="DE584" s="8" t="n">
        <v>0</v>
      </c>
      <c r="DF584" s="8" t="n">
        <v>0</v>
      </c>
      <c r="DG584" s="8" t="n">
        <v>0</v>
      </c>
      <c r="DH584" s="8" t="n">
        <v>1</v>
      </c>
      <c r="DI584" s="8" t="n">
        <v>0</v>
      </c>
      <c r="DJ584" s="8" t="n">
        <v>0</v>
      </c>
      <c r="DK584" s="8" t="n">
        <v>0</v>
      </c>
      <c r="DL584" s="8" t="n">
        <v>0</v>
      </c>
      <c r="DM584" s="8" t="n">
        <v>0</v>
      </c>
      <c r="DN584" s="8" t="n">
        <v>0</v>
      </c>
      <c r="DO584" s="8" t="n">
        <v>0</v>
      </c>
      <c r="DP584" s="8" t="n">
        <v>0</v>
      </c>
      <c r="DQ584" s="8" t="n">
        <f aca="false">DJ584-DI584</f>
        <v>0</v>
      </c>
      <c r="DR584" s="19" t="n">
        <v>-0.034</v>
      </c>
      <c r="DS584" s="8" t="n">
        <v>0</v>
      </c>
      <c r="DT584" s="8" t="n">
        <v>0</v>
      </c>
      <c r="DU584" s="8" t="n">
        <v>0</v>
      </c>
      <c r="DV584" s="8" t="n">
        <v>0</v>
      </c>
      <c r="DW584" s="8" t="n">
        <v>0</v>
      </c>
      <c r="DX584" s="8" t="n">
        <v>41</v>
      </c>
      <c r="DY584" s="8" t="n">
        <v>50</v>
      </c>
      <c r="DZ584" s="8" t="n">
        <v>30</v>
      </c>
      <c r="EA584" s="8" t="n">
        <v>41</v>
      </c>
      <c r="EB584" s="8" t="n">
        <v>24</v>
      </c>
      <c r="EC584" s="8" t="n">
        <v>30</v>
      </c>
      <c r="ED584" s="8" t="n">
        <v>1.36</v>
      </c>
      <c r="EE584" s="8" t="n">
        <v>1.82</v>
      </c>
      <c r="EF584" s="8" t="n">
        <v>1</v>
      </c>
      <c r="EG584" s="8" t="n">
        <v>1</v>
      </c>
      <c r="EH584" s="12" t="n">
        <f aca="false">EF584/EB584</f>
        <v>0.0416666666666667</v>
      </c>
      <c r="EI584" s="20" t="n">
        <f aca="false">1-EG584/EC584</f>
        <v>0.966666666666667</v>
      </c>
      <c r="EJ584" s="21" t="n">
        <f aca="false">EH584+EI584</f>
        <v>1.00833333333333</v>
      </c>
      <c r="EK584" s="8" t="n">
        <v>41</v>
      </c>
      <c r="EL584" s="8" t="n">
        <v>50</v>
      </c>
      <c r="EM584" s="8" t="n">
        <v>30</v>
      </c>
      <c r="EN584" s="8" t="n">
        <v>41</v>
      </c>
      <c r="EO584" s="8" t="n">
        <v>24</v>
      </c>
      <c r="EP584" s="8" t="n">
        <v>30</v>
      </c>
      <c r="EQ584" s="8" t="n">
        <v>1</v>
      </c>
      <c r="ER584" s="8" t="n">
        <v>1</v>
      </c>
      <c r="ES584" s="8" t="n">
        <v>17</v>
      </c>
      <c r="ET584" s="8" t="n">
        <v>24</v>
      </c>
      <c r="EU584" s="8" t="n">
        <v>4</v>
      </c>
      <c r="EV584" s="8" t="n">
        <v>9</v>
      </c>
      <c r="EW584" s="8" t="n">
        <v>0</v>
      </c>
      <c r="EX584" s="8" t="n">
        <v>0</v>
      </c>
      <c r="EY584" s="8" t="n">
        <v>0</v>
      </c>
      <c r="EZ584" s="8" t="n">
        <v>1</v>
      </c>
      <c r="FA584" s="8" t="n">
        <v>-0.1</v>
      </c>
      <c r="FB584" s="8" t="n">
        <v>0</v>
      </c>
      <c r="FC584" s="8" t="n">
        <v>-0.1</v>
      </c>
      <c r="FD584" s="19" t="n">
        <v>-0.57</v>
      </c>
      <c r="FE584" s="18" t="n">
        <f aca="false">FD584/V584</f>
        <v>-0.1425</v>
      </c>
      <c r="FF584" s="8" t="n">
        <v>0.0002</v>
      </c>
      <c r="FG584" s="8" t="n">
        <v>0</v>
      </c>
      <c r="FH584" s="8" t="n">
        <v>0</v>
      </c>
      <c r="FI584" s="8" t="n">
        <v>0</v>
      </c>
      <c r="FJ584" s="22"/>
      <c r="FK584" s="22"/>
      <c r="FL584" s="22"/>
      <c r="FM584" s="8" t="n">
        <f aca="false">BL584+BS584+AH584+DT584</f>
        <v>2</v>
      </c>
      <c r="FN584" s="19" t="n">
        <f aca="false">IF(DS584&gt;0,(BL584+BR584)/DS584,0)</f>
        <v>0</v>
      </c>
      <c r="FO584" s="12" t="n">
        <v>0</v>
      </c>
      <c r="FP584" s="19" t="n">
        <f aca="false">Z584-AH584/10</f>
        <v>0</v>
      </c>
      <c r="FQ584" s="19" t="n">
        <f aca="false">Z584+DR584/5</f>
        <v>-0.0068</v>
      </c>
      <c r="FR584" s="19" t="n">
        <f aca="false">(DX584+DY584)/AL584*60</f>
        <v>102.208910520404</v>
      </c>
      <c r="FS584" s="22"/>
      <c r="FT584" s="22"/>
      <c r="FU584" s="22"/>
      <c r="FV584" s="22"/>
      <c r="FW584" s="17" t="s">
        <v>270</v>
      </c>
      <c r="FX584" s="23" t="n">
        <v>832500</v>
      </c>
      <c r="FY584" s="23" t="n">
        <v>863333</v>
      </c>
      <c r="FZ584" s="8" t="n">
        <v>4</v>
      </c>
      <c r="GA584" s="8" t="n">
        <v>0</v>
      </c>
      <c r="GB584" s="8" t="n">
        <v>0</v>
      </c>
      <c r="GC584" s="8" t="n">
        <v>0</v>
      </c>
      <c r="GD584" s="8" t="n">
        <v>0</v>
      </c>
      <c r="GE584" s="8" t="n">
        <v>0</v>
      </c>
      <c r="GF584" s="8" t="n">
        <v>1</v>
      </c>
      <c r="GG584" s="8" t="n">
        <v>53</v>
      </c>
      <c r="GH584" s="8" t="n">
        <v>-0.1</v>
      </c>
      <c r="GI584" s="8" t="n">
        <v>0</v>
      </c>
      <c r="GJ584" s="8" t="n">
        <v>-0.1</v>
      </c>
      <c r="GK584" s="8" t="n">
        <f aca="false">Z584-AH584/10</f>
        <v>0</v>
      </c>
      <c r="GL584" s="22"/>
      <c r="GM584" s="22"/>
      <c r="GN584" s="22"/>
      <c r="GO584" s="22"/>
      <c r="GP584" s="22"/>
    </row>
    <row r="585" customFormat="false" ht="13.65" hidden="false" customHeight="true" outlineLevel="0" collapsed="false">
      <c r="A585" s="16" t="n">
        <v>33048</v>
      </c>
      <c r="B585" s="17" t="s">
        <v>2772</v>
      </c>
      <c r="C585" s="17" t="s">
        <v>272</v>
      </c>
      <c r="D585" s="17" t="s">
        <v>262</v>
      </c>
      <c r="E585" s="17" t="s">
        <v>262</v>
      </c>
      <c r="F585" s="8" t="n">
        <v>72</v>
      </c>
      <c r="G585" s="8" t="n">
        <v>195</v>
      </c>
      <c r="H585" s="8" t="n">
        <v>2008</v>
      </c>
      <c r="I585" s="8" t="n">
        <v>1</v>
      </c>
      <c r="J585" s="8" t="n">
        <v>20</v>
      </c>
      <c r="K585" s="17" t="s">
        <v>263</v>
      </c>
      <c r="L585" s="8" t="n">
        <v>2009</v>
      </c>
      <c r="M585" s="8" t="n">
        <v>27</v>
      </c>
      <c r="N585" s="8" t="n">
        <v>9</v>
      </c>
      <c r="O585" s="8" t="n">
        <v>8474584</v>
      </c>
      <c r="P585" s="17" t="s">
        <v>2773</v>
      </c>
      <c r="Q585" s="17" t="s">
        <v>2774</v>
      </c>
      <c r="R585" s="17" t="s">
        <v>2775</v>
      </c>
      <c r="S585" s="17" t="s">
        <v>2760</v>
      </c>
      <c r="T585" s="17" t="s">
        <v>278</v>
      </c>
      <c r="U585" s="17" t="s">
        <v>314</v>
      </c>
      <c r="V585" s="8" t="n">
        <v>82</v>
      </c>
      <c r="W585" s="8" t="n">
        <v>6</v>
      </c>
      <c r="X585" s="8" t="n">
        <v>16</v>
      </c>
      <c r="Y585" s="8" t="n">
        <v>7</v>
      </c>
      <c r="Z585" s="8" t="n">
        <v>22</v>
      </c>
      <c r="AA585" s="8" t="n">
        <v>12</v>
      </c>
      <c r="AB585" s="8" t="n">
        <v>33</v>
      </c>
      <c r="AC585" s="18" t="n">
        <f aca="false">Z585/V585</f>
        <v>0.268292682926829</v>
      </c>
      <c r="AD585" s="19" t="n">
        <f aca="false">IF(FZ585&gt;V585,Z585-V585*(GC585-Z585)/(FZ585-V585),0)</f>
        <v>-10.0206611570248</v>
      </c>
      <c r="AE585" s="19" t="n">
        <v>7.804</v>
      </c>
      <c r="AF585" s="8" t="n">
        <v>-8</v>
      </c>
      <c r="AG585" s="8" t="n">
        <v>-11.4</v>
      </c>
      <c r="AH585" s="8" t="n">
        <v>48</v>
      </c>
      <c r="AI585" s="8" t="n">
        <v>2166</v>
      </c>
      <c r="AJ585" s="8" t="n">
        <v>102356</v>
      </c>
      <c r="AK585" s="19" t="n">
        <v>1705.9333333333</v>
      </c>
      <c r="AL585" s="8" t="n">
        <v>1681.35</v>
      </c>
      <c r="AM585" s="8" t="n">
        <v>1706</v>
      </c>
      <c r="AN585" s="18" t="n">
        <f aca="false">AJ585/60/V585</f>
        <v>20.8040650406504</v>
      </c>
      <c r="AO585" s="8" t="n">
        <v>34.48</v>
      </c>
      <c r="AP585" s="12" t="n">
        <f aca="false">IF(EF585&gt;0,Z585/EF585,0)</f>
        <v>0.293333333333333</v>
      </c>
      <c r="AQ585" s="8" t="n">
        <v>240</v>
      </c>
      <c r="AR585" s="8" t="n">
        <v>243</v>
      </c>
      <c r="AS585" s="8" t="n">
        <v>243</v>
      </c>
      <c r="AT585" s="8" t="n">
        <v>172</v>
      </c>
      <c r="AU585" s="8" t="n">
        <v>174</v>
      </c>
      <c r="AV585" s="8" t="n">
        <v>128</v>
      </c>
      <c r="AW585" s="8" t="n">
        <v>76</v>
      </c>
      <c r="AX585" s="8" t="n">
        <v>16</v>
      </c>
      <c r="AY585" s="8" t="n">
        <v>4</v>
      </c>
      <c r="AZ585" s="8" t="n">
        <v>13</v>
      </c>
      <c r="BA585" s="8" t="n">
        <f aca="false">AY585+AZ585</f>
        <v>17</v>
      </c>
      <c r="BB585" s="8" t="n">
        <v>6.21</v>
      </c>
      <c r="BC585" s="8" t="n">
        <v>51.7578</v>
      </c>
      <c r="BD585" s="19" t="n">
        <v>142.2</v>
      </c>
      <c r="BE585" s="19" t="n">
        <v>5.00136777521601</v>
      </c>
      <c r="BF585" s="19" t="n">
        <f aca="false">AQ585+BD585</f>
        <v>382.2</v>
      </c>
      <c r="BG585" s="19" t="n">
        <f aca="false">IF(AL585&gt;0,BF585/AL585*60,0)</f>
        <v>13.639040057097</v>
      </c>
      <c r="BH585" s="8" t="n">
        <v>492</v>
      </c>
      <c r="BI585" s="8" t="n">
        <v>491</v>
      </c>
      <c r="BJ585" s="8" t="n">
        <v>590</v>
      </c>
      <c r="BK585" s="12" t="n">
        <f aca="false">BH585/(BH585+BJ585)</f>
        <v>0.454713493530499</v>
      </c>
      <c r="BL585" s="8" t="n">
        <v>244</v>
      </c>
      <c r="BM585" s="8" t="n">
        <v>241</v>
      </c>
      <c r="BN585" s="8" t="n">
        <v>69</v>
      </c>
      <c r="BO585" s="8" t="n">
        <f aca="false">BM585-BN585</f>
        <v>172</v>
      </c>
      <c r="BP585" s="8" t="n">
        <v>46</v>
      </c>
      <c r="BQ585" s="8" t="n">
        <v>67</v>
      </c>
      <c r="BR585" s="8" t="n">
        <v>22</v>
      </c>
      <c r="BS585" s="8" t="n">
        <v>127</v>
      </c>
      <c r="BT585" s="12" t="n">
        <f aca="false">BS585/(EA585+BS585)</f>
        <v>0.0860433604336043</v>
      </c>
      <c r="BU585" s="8" t="n">
        <v>0</v>
      </c>
      <c r="BV585" s="8" t="n">
        <v>0</v>
      </c>
      <c r="BW585" s="12" t="n">
        <f aca="false">IF(BU585+BV585&gt;0,BU585/(BU585+BV585),0)</f>
        <v>0</v>
      </c>
      <c r="BX585" s="8" t="n">
        <v>0</v>
      </c>
      <c r="BY585" s="8" t="n">
        <v>0</v>
      </c>
      <c r="BZ585" s="8" t="n">
        <v>0</v>
      </c>
      <c r="CA585" s="8" t="n">
        <v>0</v>
      </c>
      <c r="CB585" s="8" t="n">
        <v>0</v>
      </c>
      <c r="CC585" s="8" t="n">
        <v>0</v>
      </c>
      <c r="CD585" s="8" t="n">
        <v>0</v>
      </c>
      <c r="CE585" s="8" t="n">
        <v>0</v>
      </c>
      <c r="CF585" s="8" t="n">
        <v>0</v>
      </c>
      <c r="CG585" s="8" t="n">
        <v>0</v>
      </c>
      <c r="CH585" s="8" t="n">
        <v>0</v>
      </c>
      <c r="CI585" s="8" t="n">
        <v>0</v>
      </c>
      <c r="CJ585" s="8" t="n">
        <v>0</v>
      </c>
      <c r="CK585" s="8" t="n">
        <v>0</v>
      </c>
      <c r="CL585" s="8" t="n">
        <v>2</v>
      </c>
      <c r="CM585" s="8" t="n">
        <v>0</v>
      </c>
      <c r="CN585" s="8" t="n">
        <v>0</v>
      </c>
      <c r="CO585" s="8" t="n">
        <v>0</v>
      </c>
      <c r="CP585" s="8" t="n">
        <v>0</v>
      </c>
      <c r="CQ585" s="8" t="n">
        <v>1</v>
      </c>
      <c r="CR585" s="8" t="n">
        <v>0</v>
      </c>
      <c r="CS585" s="8" t="n">
        <v>0</v>
      </c>
      <c r="CT585" s="8" t="n">
        <v>0</v>
      </c>
      <c r="CU585" s="8" t="n">
        <v>0</v>
      </c>
      <c r="CV585" s="8" t="n">
        <v>1</v>
      </c>
      <c r="CW585" s="8" t="n">
        <v>4</v>
      </c>
      <c r="CX585" s="8" t="n">
        <v>0</v>
      </c>
      <c r="CY585" s="8" t="n">
        <v>2</v>
      </c>
      <c r="CZ585" s="8" t="n">
        <v>5</v>
      </c>
      <c r="DA585" s="8" t="n">
        <v>39</v>
      </c>
      <c r="DB585" s="8" t="n">
        <v>2</v>
      </c>
      <c r="DC585" s="8" t="n">
        <v>1</v>
      </c>
      <c r="DD585" s="8" t="n">
        <v>20</v>
      </c>
      <c r="DE585" s="8" t="n">
        <v>14</v>
      </c>
      <c r="DF585" s="8" t="n">
        <v>1</v>
      </c>
      <c r="DG585" s="8" t="n">
        <v>1</v>
      </c>
      <c r="DH585" s="8" t="n">
        <v>89</v>
      </c>
      <c r="DI585" s="8" t="n">
        <v>24</v>
      </c>
      <c r="DJ585" s="8" t="n">
        <v>14</v>
      </c>
      <c r="DK585" s="8" t="n">
        <v>24</v>
      </c>
      <c r="DL585" s="8" t="n">
        <v>24</v>
      </c>
      <c r="DM585" s="8" t="n">
        <v>0</v>
      </c>
      <c r="DN585" s="8" t="n">
        <v>13</v>
      </c>
      <c r="DO585" s="8" t="n">
        <v>13</v>
      </c>
      <c r="DP585" s="8" t="n">
        <v>0</v>
      </c>
      <c r="DQ585" s="8" t="n">
        <f aca="false">DJ585-DI585</f>
        <v>-10</v>
      </c>
      <c r="DR585" s="19" t="n">
        <v>-0.214</v>
      </c>
      <c r="DS585" s="8" t="n">
        <v>24</v>
      </c>
      <c r="DT585" s="8" t="n">
        <v>0</v>
      </c>
      <c r="DU585" s="8" t="n">
        <v>0</v>
      </c>
      <c r="DV585" s="8" t="n">
        <v>0</v>
      </c>
      <c r="DW585" s="8" t="n">
        <v>0</v>
      </c>
      <c r="DX585" s="8" t="n">
        <v>1413</v>
      </c>
      <c r="DY585" s="8" t="n">
        <v>1757</v>
      </c>
      <c r="DZ585" s="8" t="n">
        <v>1084</v>
      </c>
      <c r="EA585" s="8" t="n">
        <v>1349</v>
      </c>
      <c r="EB585" s="8" t="n">
        <v>812</v>
      </c>
      <c r="EC585" s="8" t="n">
        <v>1001</v>
      </c>
      <c r="ED585" s="8" t="n">
        <v>67.14</v>
      </c>
      <c r="EE585" s="8" t="n">
        <v>85.95</v>
      </c>
      <c r="EF585" s="8" t="n">
        <v>75</v>
      </c>
      <c r="EG585" s="8" t="n">
        <v>98</v>
      </c>
      <c r="EH585" s="12" t="n">
        <f aca="false">EF585/EB585</f>
        <v>0.0923645320197045</v>
      </c>
      <c r="EI585" s="20" t="n">
        <f aca="false">1-EG585/EC585</f>
        <v>0.902097902097902</v>
      </c>
      <c r="EJ585" s="21" t="n">
        <f aca="false">EH585+EI585</f>
        <v>0.994462434117606</v>
      </c>
      <c r="EK585" s="8" t="n">
        <v>1438</v>
      </c>
      <c r="EL585" s="8" t="n">
        <v>1784</v>
      </c>
      <c r="EM585" s="8" t="n">
        <v>1098</v>
      </c>
      <c r="EN585" s="8" t="n">
        <v>1369</v>
      </c>
      <c r="EO585" s="8" t="n">
        <v>821</v>
      </c>
      <c r="EP585" s="8" t="n">
        <v>1016</v>
      </c>
      <c r="EQ585" s="8" t="n">
        <v>76</v>
      </c>
      <c r="ER585" s="8" t="n">
        <v>98</v>
      </c>
      <c r="ES585" s="8" t="n">
        <v>718</v>
      </c>
      <c r="ET585" s="8" t="n">
        <v>963</v>
      </c>
      <c r="EU585" s="8" t="n">
        <v>291</v>
      </c>
      <c r="EV585" s="8" t="n">
        <v>349</v>
      </c>
      <c r="EW585" s="8" t="n">
        <v>45</v>
      </c>
      <c r="EX585" s="8" t="n">
        <v>54</v>
      </c>
      <c r="EY585" s="8" t="n">
        <v>103</v>
      </c>
      <c r="EZ585" s="8" t="n">
        <v>92</v>
      </c>
      <c r="FA585" s="8" t="n">
        <v>0.8</v>
      </c>
      <c r="FB585" s="8" t="n">
        <v>3.4</v>
      </c>
      <c r="FC585" s="8" t="n">
        <v>4.1</v>
      </c>
      <c r="FD585" s="19" t="n">
        <v>16.55</v>
      </c>
      <c r="FE585" s="18" t="n">
        <f aca="false">FD585/V585</f>
        <v>0.201829268292683</v>
      </c>
      <c r="FF585" s="8" t="n">
        <v>0.9022</v>
      </c>
      <c r="FG585" s="8" t="n">
        <v>0.08</v>
      </c>
      <c r="FH585" s="8" t="n">
        <v>-0.86</v>
      </c>
      <c r="FI585" s="8" t="n">
        <v>-0.79</v>
      </c>
      <c r="FJ585" s="22"/>
      <c r="FK585" s="22"/>
      <c r="FL585" s="22"/>
      <c r="FM585" s="8" t="n">
        <f aca="false">BL585+BS585+AH585+DT585</f>
        <v>419</v>
      </c>
      <c r="FN585" s="19" t="n">
        <f aca="false">IF(DS585&gt;0,(BL585+BR585)/DS585,0)</f>
        <v>11.0833333333333</v>
      </c>
      <c r="FO585" s="12" t="n">
        <v>0.0283018868</v>
      </c>
      <c r="FP585" s="19" t="n">
        <f aca="false">Z585-AH585/10</f>
        <v>17.2</v>
      </c>
      <c r="FQ585" s="19" t="n">
        <f aca="false">Z585+DR585/5</f>
        <v>21.9572</v>
      </c>
      <c r="FR585" s="19" t="n">
        <f aca="false">(DX585+DY585)/AL585*60</f>
        <v>113.123382995807</v>
      </c>
      <c r="FS585" s="22"/>
      <c r="FT585" s="22"/>
      <c r="FU585" s="22"/>
      <c r="FV585" s="17" t="s">
        <v>427</v>
      </c>
      <c r="FW585" s="17" t="s">
        <v>280</v>
      </c>
      <c r="FX585" s="23" t="n">
        <v>3000000</v>
      </c>
      <c r="FY585" s="23" t="n">
        <v>3000000</v>
      </c>
      <c r="FZ585" s="8" t="n">
        <v>566</v>
      </c>
      <c r="GA585" s="8" t="n">
        <v>53</v>
      </c>
      <c r="GB585" s="8" t="n">
        <v>158</v>
      </c>
      <c r="GC585" s="8" t="n">
        <v>211</v>
      </c>
      <c r="GD585" s="8" t="n">
        <v>-34</v>
      </c>
      <c r="GE585" s="8" t="n">
        <v>250</v>
      </c>
      <c r="GF585" s="8" t="n">
        <v>860</v>
      </c>
      <c r="GG585" s="8" t="n">
        <v>11701</v>
      </c>
      <c r="GH585" s="8" t="n">
        <v>14.9</v>
      </c>
      <c r="GI585" s="8" t="n">
        <v>23.8</v>
      </c>
      <c r="GJ585" s="8" t="n">
        <v>38.7</v>
      </c>
      <c r="GK585" s="8" t="n">
        <f aca="false">Z585-AH585/10</f>
        <v>17.2</v>
      </c>
      <c r="GL585" s="22"/>
      <c r="GM585" s="22"/>
      <c r="GN585" s="22"/>
      <c r="GO585" s="22"/>
      <c r="GP585" s="22"/>
    </row>
    <row r="586" customFormat="false" ht="13.65" hidden="false" customHeight="true" outlineLevel="0" collapsed="false">
      <c r="A586" s="16" t="n">
        <v>32190</v>
      </c>
      <c r="B586" s="17" t="s">
        <v>1872</v>
      </c>
      <c r="C586" s="22"/>
      <c r="D586" s="17" t="s">
        <v>372</v>
      </c>
      <c r="E586" s="17" t="s">
        <v>372</v>
      </c>
      <c r="F586" s="8" t="n">
        <v>73</v>
      </c>
      <c r="G586" s="8" t="n">
        <v>194</v>
      </c>
      <c r="H586" s="8" t="n">
        <v>2006</v>
      </c>
      <c r="I586" s="8" t="n">
        <v>1</v>
      </c>
      <c r="J586" s="8" t="n">
        <v>10</v>
      </c>
      <c r="K586" s="17" t="s">
        <v>263</v>
      </c>
      <c r="L586" s="8" t="n">
        <v>2008</v>
      </c>
      <c r="M586" s="8" t="n">
        <v>29</v>
      </c>
      <c r="N586" s="8" t="n">
        <v>10</v>
      </c>
      <c r="O586" s="8" t="n">
        <v>8473564</v>
      </c>
      <c r="P586" s="17" t="s">
        <v>2776</v>
      </c>
      <c r="Q586" s="17" t="s">
        <v>2777</v>
      </c>
      <c r="R586" s="17" t="s">
        <v>2778</v>
      </c>
      <c r="S586" s="17" t="s">
        <v>2760</v>
      </c>
      <c r="T586" s="17" t="s">
        <v>299</v>
      </c>
      <c r="U586" s="17" t="s">
        <v>567</v>
      </c>
      <c r="V586" s="8" t="n">
        <v>70</v>
      </c>
      <c r="W586" s="8" t="n">
        <v>10</v>
      </c>
      <c r="X586" s="8" t="n">
        <v>15</v>
      </c>
      <c r="Y586" s="8" t="n">
        <v>7</v>
      </c>
      <c r="Z586" s="8" t="n">
        <v>25</v>
      </c>
      <c r="AA586" s="8" t="n">
        <v>10</v>
      </c>
      <c r="AB586" s="8" t="n">
        <v>59</v>
      </c>
      <c r="AC586" s="18" t="n">
        <f aca="false">Z586/V586</f>
        <v>0.357142857142857</v>
      </c>
      <c r="AD586" s="19" t="n">
        <f aca="false">IF(FZ586&gt;V586,Z586-V586*(GC586-Z586)/(FZ586-V586),0)</f>
        <v>-8.08510638297872</v>
      </c>
      <c r="AE586" s="19" t="n">
        <v>9.343</v>
      </c>
      <c r="AF586" s="8" t="n">
        <v>-19</v>
      </c>
      <c r="AG586" s="8" t="n">
        <v>3.2</v>
      </c>
      <c r="AH586" s="8" t="n">
        <v>26</v>
      </c>
      <c r="AI586" s="8" t="n">
        <v>1447</v>
      </c>
      <c r="AJ586" s="8" t="n">
        <v>71075</v>
      </c>
      <c r="AK586" s="19" t="n">
        <v>1184.5833333333</v>
      </c>
      <c r="AL586" s="8" t="n">
        <v>1184.58</v>
      </c>
      <c r="AM586" s="8" t="n">
        <v>1185</v>
      </c>
      <c r="AN586" s="18" t="n">
        <f aca="false">AJ586/60/V586</f>
        <v>16.9226190476191</v>
      </c>
      <c r="AO586" s="8" t="n">
        <v>28.15</v>
      </c>
      <c r="AP586" s="12" t="n">
        <f aca="false">IF(EF586&gt;0,Z586/EF586,0)</f>
        <v>0.714285714285714</v>
      </c>
      <c r="AQ586" s="8" t="n">
        <v>281</v>
      </c>
      <c r="AR586" s="8" t="n">
        <v>281</v>
      </c>
      <c r="AS586" s="8" t="n">
        <v>281</v>
      </c>
      <c r="AT586" s="8" t="n">
        <v>230</v>
      </c>
      <c r="AU586" s="8" t="n">
        <v>230</v>
      </c>
      <c r="AV586" s="8" t="n">
        <v>167</v>
      </c>
      <c r="AW586" s="8" t="n">
        <v>146</v>
      </c>
      <c r="AX586" s="8" t="n">
        <v>64</v>
      </c>
      <c r="AY586" s="8" t="n">
        <v>11</v>
      </c>
      <c r="AZ586" s="8" t="n">
        <v>18</v>
      </c>
      <c r="BA586" s="8" t="n">
        <f aca="false">AY586+AZ586</f>
        <v>29</v>
      </c>
      <c r="BB586" s="8" t="n">
        <v>15.44</v>
      </c>
      <c r="BC586" s="8" t="n">
        <v>34.1257</v>
      </c>
      <c r="BD586" s="19" t="n">
        <v>218.9</v>
      </c>
      <c r="BE586" s="19" t="n">
        <v>11.0874428420685</v>
      </c>
      <c r="BF586" s="19" t="n">
        <f aca="false">AQ586+BD586</f>
        <v>499.9</v>
      </c>
      <c r="BG586" s="19" t="n">
        <f aca="false">IF(AL586&gt;0,BF586/AL586*60,0)</f>
        <v>25.3203667122524</v>
      </c>
      <c r="BH586" s="8" t="n">
        <v>321</v>
      </c>
      <c r="BI586" s="8" t="n">
        <v>422</v>
      </c>
      <c r="BJ586" s="8" t="n">
        <v>492</v>
      </c>
      <c r="BK586" s="12" t="n">
        <f aca="false">BH586/(BH586+BJ586)</f>
        <v>0.394833948339483</v>
      </c>
      <c r="BL586" s="8" t="n">
        <v>48</v>
      </c>
      <c r="BM586" s="8" t="n">
        <v>48</v>
      </c>
      <c r="BN586" s="8" t="n">
        <v>85</v>
      </c>
      <c r="BO586" s="8" t="n">
        <f aca="false">BM586-BN586</f>
        <v>-37</v>
      </c>
      <c r="BP586" s="8" t="n">
        <v>63</v>
      </c>
      <c r="BQ586" s="8" t="n">
        <v>26</v>
      </c>
      <c r="BR586" s="8" t="n">
        <v>43</v>
      </c>
      <c r="BS586" s="8" t="n">
        <v>35</v>
      </c>
      <c r="BT586" s="12" t="n">
        <f aca="false">BS586/(EA586+BS586)</f>
        <v>0.0378378378378378</v>
      </c>
      <c r="BU586" s="8" t="n">
        <v>33</v>
      </c>
      <c r="BV586" s="8" t="n">
        <v>39</v>
      </c>
      <c r="BW586" s="12" t="n">
        <f aca="false">IF(BU586+BV586&gt;0,BU586/(BU586+BV586),0)</f>
        <v>0.458333333333333</v>
      </c>
      <c r="BX586" s="8" t="n">
        <v>12</v>
      </c>
      <c r="BY586" s="8" t="n">
        <v>14</v>
      </c>
      <c r="BZ586" s="8" t="n">
        <v>8</v>
      </c>
      <c r="CA586" s="8" t="n">
        <v>6</v>
      </c>
      <c r="CB586" s="8" t="n">
        <v>13</v>
      </c>
      <c r="CC586" s="8" t="n">
        <v>19</v>
      </c>
      <c r="CD586" s="8" t="n">
        <v>6</v>
      </c>
      <c r="CE586" s="8" t="n">
        <v>15</v>
      </c>
      <c r="CF586" s="8" t="n">
        <v>3</v>
      </c>
      <c r="CG586" s="8" t="n">
        <v>13</v>
      </c>
      <c r="CH586" s="8" t="n">
        <v>26</v>
      </c>
      <c r="CI586" s="8" t="n">
        <v>24</v>
      </c>
      <c r="CJ586" s="8" t="n">
        <v>0</v>
      </c>
      <c r="CK586" s="8" t="n">
        <v>1</v>
      </c>
      <c r="CL586" s="8" t="n">
        <v>3</v>
      </c>
      <c r="CM586" s="8" t="n">
        <v>1</v>
      </c>
      <c r="CN586" s="8" t="n">
        <v>1</v>
      </c>
      <c r="CO586" s="8" t="n">
        <v>0</v>
      </c>
      <c r="CP586" s="8" t="n">
        <v>0</v>
      </c>
      <c r="CQ586" s="8" t="n">
        <v>1</v>
      </c>
      <c r="CR586" s="8" t="n">
        <v>0</v>
      </c>
      <c r="CS586" s="8" t="n">
        <v>0</v>
      </c>
      <c r="CT586" s="8" t="n">
        <v>2</v>
      </c>
      <c r="CU586" s="8" t="n">
        <v>1</v>
      </c>
      <c r="CV586" s="8" t="n">
        <v>0</v>
      </c>
      <c r="CW586" s="8" t="n">
        <v>6</v>
      </c>
      <c r="CX586" s="8" t="n">
        <v>0</v>
      </c>
      <c r="CY586" s="8" t="n">
        <v>3</v>
      </c>
      <c r="CZ586" s="8" t="n">
        <v>2</v>
      </c>
      <c r="DA586" s="8" t="n">
        <v>58</v>
      </c>
      <c r="DB586" s="8" t="n">
        <v>24</v>
      </c>
      <c r="DC586" s="8" t="n">
        <v>2</v>
      </c>
      <c r="DD586" s="8" t="n">
        <v>13</v>
      </c>
      <c r="DE586" s="8" t="n">
        <v>24</v>
      </c>
      <c r="DF586" s="8" t="n">
        <v>15</v>
      </c>
      <c r="DG586" s="8" t="n">
        <v>0</v>
      </c>
      <c r="DH586" s="8" t="n">
        <v>89</v>
      </c>
      <c r="DI586" s="8" t="n">
        <v>13</v>
      </c>
      <c r="DJ586" s="8" t="n">
        <v>11</v>
      </c>
      <c r="DK586" s="8" t="n">
        <v>13</v>
      </c>
      <c r="DL586" s="8" t="n">
        <v>13</v>
      </c>
      <c r="DM586" s="8" t="n">
        <v>0</v>
      </c>
      <c r="DN586" s="8" t="n">
        <v>11</v>
      </c>
      <c r="DO586" s="8" t="n">
        <v>11</v>
      </c>
      <c r="DP586" s="8" t="n">
        <v>0</v>
      </c>
      <c r="DQ586" s="8" t="n">
        <f aca="false">DJ586-DI586</f>
        <v>-2</v>
      </c>
      <c r="DR586" s="19" t="n">
        <v>-5.642</v>
      </c>
      <c r="DS586" s="8" t="n">
        <v>13</v>
      </c>
      <c r="DT586" s="8" t="n">
        <v>0</v>
      </c>
      <c r="DU586" s="8" t="n">
        <v>0</v>
      </c>
      <c r="DV586" s="8" t="n">
        <v>0</v>
      </c>
      <c r="DW586" s="8" t="n">
        <v>0</v>
      </c>
      <c r="DX586" s="8" t="n">
        <v>1250</v>
      </c>
      <c r="DY586" s="8" t="n">
        <v>1142</v>
      </c>
      <c r="DZ586" s="8" t="n">
        <v>968</v>
      </c>
      <c r="EA586" s="8" t="n">
        <v>890</v>
      </c>
      <c r="EB586" s="8" t="n">
        <v>674</v>
      </c>
      <c r="EC586" s="8" t="n">
        <v>649</v>
      </c>
      <c r="ED586" s="8" t="n">
        <v>53.78</v>
      </c>
      <c r="EE586" s="8" t="n">
        <v>63.37</v>
      </c>
      <c r="EF586" s="8" t="n">
        <v>35</v>
      </c>
      <c r="EG586" s="8" t="n">
        <v>65</v>
      </c>
      <c r="EH586" s="12" t="n">
        <f aca="false">EF586/EB586</f>
        <v>0.0519287833827893</v>
      </c>
      <c r="EI586" s="20" t="n">
        <f aca="false">1-EG586/EC586</f>
        <v>0.899845916795069</v>
      </c>
      <c r="EJ586" s="21" t="n">
        <f aca="false">EH586+EI586</f>
        <v>0.951774700177859</v>
      </c>
      <c r="EK586" s="8" t="n">
        <v>1253</v>
      </c>
      <c r="EL586" s="8" t="n">
        <v>1145</v>
      </c>
      <c r="EM586" s="8" t="n">
        <v>972</v>
      </c>
      <c r="EN586" s="8" t="n">
        <v>893</v>
      </c>
      <c r="EO586" s="8" t="n">
        <v>678</v>
      </c>
      <c r="EP586" s="8" t="n">
        <v>652</v>
      </c>
      <c r="EQ586" s="8" t="n">
        <v>35</v>
      </c>
      <c r="ER586" s="8" t="n">
        <v>65</v>
      </c>
      <c r="ES586" s="8" t="n">
        <v>583</v>
      </c>
      <c r="ET586" s="8" t="n">
        <v>589</v>
      </c>
      <c r="EU586" s="8" t="n">
        <v>218</v>
      </c>
      <c r="EV586" s="8" t="n">
        <v>242</v>
      </c>
      <c r="EW586" s="8" t="n">
        <v>19</v>
      </c>
      <c r="EX586" s="8" t="n">
        <v>46</v>
      </c>
      <c r="EY586" s="8" t="n">
        <v>97</v>
      </c>
      <c r="EZ586" s="8" t="n">
        <v>84</v>
      </c>
      <c r="FA586" s="8" t="n">
        <v>0.2</v>
      </c>
      <c r="FB586" s="8" t="n">
        <v>0.8</v>
      </c>
      <c r="FC586" s="8" t="n">
        <v>1</v>
      </c>
      <c r="FD586" s="19" t="n">
        <v>41.77</v>
      </c>
      <c r="FE586" s="18" t="n">
        <f aca="false">FD586/V586</f>
        <v>0.596714285714286</v>
      </c>
      <c r="FF586" s="8" t="n">
        <v>2.015</v>
      </c>
      <c r="FG586" s="8" t="n">
        <v>1.27</v>
      </c>
      <c r="FH586" s="8" t="n">
        <v>-0.01</v>
      </c>
      <c r="FI586" s="8" t="n">
        <v>1.26</v>
      </c>
      <c r="FJ586" s="22"/>
      <c r="FK586" s="22"/>
      <c r="FL586" s="22"/>
      <c r="FM586" s="8" t="n">
        <f aca="false">BL586+BS586+AH586+DT586</f>
        <v>109</v>
      </c>
      <c r="FN586" s="19" t="n">
        <f aca="false">IF(DS586&gt;0,(BL586+BR586)/DS586,0)</f>
        <v>7</v>
      </c>
      <c r="FO586" s="12" t="n">
        <v>0.0568654646</v>
      </c>
      <c r="FP586" s="19" t="n">
        <f aca="false">Z586-AH586/10</f>
        <v>22.4</v>
      </c>
      <c r="FQ586" s="19" t="n">
        <f aca="false">Z586+DR586/5</f>
        <v>23.8716</v>
      </c>
      <c r="FR586" s="19" t="n">
        <f aca="false">(DX586+DY586)/AL586*60</f>
        <v>121.156865724561</v>
      </c>
      <c r="FS586" s="8" t="n">
        <v>12</v>
      </c>
      <c r="FT586" s="17" t="s">
        <v>2779</v>
      </c>
      <c r="FU586" s="8" t="n">
        <v>629</v>
      </c>
      <c r="FV586" s="22"/>
      <c r="FW586" s="17" t="s">
        <v>280</v>
      </c>
      <c r="FX586" s="23" t="n">
        <v>4000000</v>
      </c>
      <c r="FY586" s="23" t="n">
        <v>4300000</v>
      </c>
      <c r="FZ586" s="8" t="n">
        <v>728</v>
      </c>
      <c r="GA586" s="8" t="n">
        <v>137</v>
      </c>
      <c r="GB586" s="8" t="n">
        <v>199</v>
      </c>
      <c r="GC586" s="8" t="n">
        <v>336</v>
      </c>
      <c r="GD586" s="8" t="n">
        <v>10</v>
      </c>
      <c r="GE586" s="8" t="n">
        <v>263</v>
      </c>
      <c r="GF586" s="8" t="n">
        <v>1762</v>
      </c>
      <c r="GG586" s="8" t="n">
        <v>11608</v>
      </c>
      <c r="GH586" s="8" t="n">
        <v>18.9</v>
      </c>
      <c r="GI586" s="8" t="n">
        <v>13</v>
      </c>
      <c r="GJ586" s="8" t="n">
        <v>31.8</v>
      </c>
      <c r="GK586" s="8" t="n">
        <f aca="false">Z586-AH586/10</f>
        <v>22.4</v>
      </c>
      <c r="GL586" s="22"/>
      <c r="GM586" s="22"/>
      <c r="GN586" s="22"/>
      <c r="GO586" s="22"/>
      <c r="GP586" s="22"/>
    </row>
    <row r="587" customFormat="false" ht="13.65" hidden="false" customHeight="true" outlineLevel="0" collapsed="false">
      <c r="A587" s="16" t="n">
        <v>32055</v>
      </c>
      <c r="B587" s="17" t="s">
        <v>2780</v>
      </c>
      <c r="C587" s="22"/>
      <c r="D587" s="17" t="s">
        <v>499</v>
      </c>
      <c r="E587" s="17" t="s">
        <v>499</v>
      </c>
      <c r="F587" s="8" t="n">
        <v>73</v>
      </c>
      <c r="G587" s="8" t="n">
        <v>188</v>
      </c>
      <c r="H587" s="8" t="n">
        <v>2006</v>
      </c>
      <c r="I587" s="8" t="n">
        <v>1</v>
      </c>
      <c r="J587" s="8" t="n">
        <v>14</v>
      </c>
      <c r="K587" s="17" t="s">
        <v>263</v>
      </c>
      <c r="L587" s="8" t="n">
        <v>2009</v>
      </c>
      <c r="M587" s="8" t="n">
        <v>30</v>
      </c>
      <c r="N587" s="8" t="n">
        <v>9</v>
      </c>
      <c r="O587" s="8" t="n">
        <v>8473546</v>
      </c>
      <c r="P587" s="17" t="s">
        <v>2781</v>
      </c>
      <c r="Q587" s="17" t="s">
        <v>2782</v>
      </c>
      <c r="R587" s="17" t="s">
        <v>2783</v>
      </c>
      <c r="S587" s="17" t="s">
        <v>2760</v>
      </c>
      <c r="T587" s="17" t="s">
        <v>299</v>
      </c>
      <c r="U587" s="17" t="s">
        <v>2784</v>
      </c>
      <c r="V587" s="8" t="n">
        <v>80</v>
      </c>
      <c r="W587" s="8" t="n">
        <v>27</v>
      </c>
      <c r="X587" s="8" t="n">
        <v>9</v>
      </c>
      <c r="Y587" s="8" t="n">
        <v>5</v>
      </c>
      <c r="Z587" s="8" t="n">
        <v>36</v>
      </c>
      <c r="AA587" s="8" t="n">
        <v>0</v>
      </c>
      <c r="AB587" s="8" t="n">
        <v>0</v>
      </c>
      <c r="AC587" s="18" t="n">
        <f aca="false">Z587/V587</f>
        <v>0.45</v>
      </c>
      <c r="AD587" s="19" t="n">
        <f aca="false">IF(FZ587&gt;V587,Z587-V587*(GC587-Z587)/(FZ587-V587),0)</f>
        <v>-0.0253699788583503</v>
      </c>
      <c r="AE587" s="19" t="n">
        <v>16.242</v>
      </c>
      <c r="AF587" s="8" t="n">
        <v>11</v>
      </c>
      <c r="AG587" s="8" t="n">
        <v>-1.6</v>
      </c>
      <c r="AH587" s="8" t="n">
        <v>16</v>
      </c>
      <c r="AI587" s="8" t="n">
        <v>1738</v>
      </c>
      <c r="AJ587" s="8" t="n">
        <v>71129</v>
      </c>
      <c r="AK587" s="19" t="n">
        <v>1185.45</v>
      </c>
      <c r="AL587" s="8" t="n">
        <v>1185.45</v>
      </c>
      <c r="AM587" s="8" t="n">
        <v>1186</v>
      </c>
      <c r="AN587" s="18" t="n">
        <f aca="false">AJ587/60/V587</f>
        <v>14.8185416666667</v>
      </c>
      <c r="AO587" s="8" t="n">
        <v>24.65</v>
      </c>
      <c r="AP587" s="12" t="n">
        <f aca="false">IF(EF587&gt;0,Z587/EF587,0)</f>
        <v>0.705882352941176</v>
      </c>
      <c r="AQ587" s="8" t="n">
        <v>260</v>
      </c>
      <c r="AR587" s="8" t="n">
        <v>260</v>
      </c>
      <c r="AS587" s="8" t="n">
        <v>260</v>
      </c>
      <c r="AT587" s="8" t="n">
        <v>216</v>
      </c>
      <c r="AU587" s="8" t="n">
        <v>216</v>
      </c>
      <c r="AV587" s="8" t="n">
        <v>167</v>
      </c>
      <c r="AW587" s="8" t="n">
        <v>168</v>
      </c>
      <c r="AX587" s="8" t="n">
        <v>93</v>
      </c>
      <c r="AY587" s="8" t="n">
        <v>22</v>
      </c>
      <c r="AZ587" s="8" t="n">
        <v>12</v>
      </c>
      <c r="BA587" s="8" t="n">
        <f aca="false">AY587+AZ587</f>
        <v>34</v>
      </c>
      <c r="BB587" s="8" t="n">
        <v>22.86</v>
      </c>
      <c r="BC587" s="8" t="n">
        <v>28.4371</v>
      </c>
      <c r="BD587" s="19" t="n">
        <v>94.8</v>
      </c>
      <c r="BE587" s="19" t="n">
        <v>4.79817790712388</v>
      </c>
      <c r="BF587" s="19" t="n">
        <f aca="false">AQ587+BD587</f>
        <v>354.8</v>
      </c>
      <c r="BG587" s="19" t="n">
        <f aca="false">IF(AL587&gt;0,BF587/AL587*60,0)</f>
        <v>17.9577375680121</v>
      </c>
      <c r="BH587" s="8" t="n">
        <v>321</v>
      </c>
      <c r="BI587" s="8" t="n">
        <v>390</v>
      </c>
      <c r="BJ587" s="8" t="n">
        <v>491</v>
      </c>
      <c r="BK587" s="12" t="n">
        <f aca="false">BH587/(BH587+BJ587)</f>
        <v>0.395320197044335</v>
      </c>
      <c r="BL587" s="8" t="n">
        <v>68</v>
      </c>
      <c r="BM587" s="8" t="n">
        <v>68</v>
      </c>
      <c r="BN587" s="8" t="n">
        <v>29</v>
      </c>
      <c r="BO587" s="8" t="n">
        <f aca="false">BM587-BN587</f>
        <v>39</v>
      </c>
      <c r="BP587" s="8" t="n">
        <v>49</v>
      </c>
      <c r="BQ587" s="8" t="n">
        <v>33</v>
      </c>
      <c r="BR587" s="8" t="n">
        <v>46</v>
      </c>
      <c r="BS587" s="8" t="n">
        <v>37</v>
      </c>
      <c r="BT587" s="12" t="n">
        <f aca="false">BS587/(EA587+BS587)</f>
        <v>0.0351377018043685</v>
      </c>
      <c r="BU587" s="8" t="n">
        <v>10</v>
      </c>
      <c r="BV587" s="8" t="n">
        <v>12</v>
      </c>
      <c r="BW587" s="12" t="n">
        <f aca="false">IF(BU587+BV587&gt;0,BU587/(BU587+BV587),0)</f>
        <v>0.454545454545454</v>
      </c>
      <c r="BX587" s="8" t="n">
        <v>6</v>
      </c>
      <c r="BY587" s="8" t="n">
        <v>7</v>
      </c>
      <c r="BZ587" s="8" t="n">
        <v>2</v>
      </c>
      <c r="CA587" s="8" t="n">
        <v>3</v>
      </c>
      <c r="CB587" s="8" t="n">
        <v>2</v>
      </c>
      <c r="CC587" s="8" t="n">
        <v>2</v>
      </c>
      <c r="CD587" s="8" t="n">
        <v>3</v>
      </c>
      <c r="CE587" s="8" t="n">
        <v>6</v>
      </c>
      <c r="CF587" s="8" t="n">
        <v>4</v>
      </c>
      <c r="CG587" s="8" t="n">
        <v>2</v>
      </c>
      <c r="CH587" s="8" t="n">
        <v>9</v>
      </c>
      <c r="CI587" s="8" t="n">
        <v>8</v>
      </c>
      <c r="CJ587" s="8" t="n">
        <v>1</v>
      </c>
      <c r="CK587" s="8" t="n">
        <v>0</v>
      </c>
      <c r="CL587" s="8" t="n">
        <v>2</v>
      </c>
      <c r="CM587" s="8" t="n">
        <v>3</v>
      </c>
      <c r="CN587" s="8" t="n">
        <v>7</v>
      </c>
      <c r="CO587" s="8" t="n">
        <v>0</v>
      </c>
      <c r="CP587" s="8" t="n">
        <v>0</v>
      </c>
      <c r="CQ587" s="8" t="n">
        <v>4</v>
      </c>
      <c r="CR587" s="8" t="n">
        <v>1</v>
      </c>
      <c r="CS587" s="8" t="n">
        <v>0</v>
      </c>
      <c r="CT587" s="8" t="n">
        <v>2</v>
      </c>
      <c r="CU587" s="8" t="n">
        <v>2</v>
      </c>
      <c r="CV587" s="8" t="n">
        <v>0</v>
      </c>
      <c r="CW587" s="8" t="n">
        <v>18</v>
      </c>
      <c r="CX587" s="8" t="n">
        <v>1</v>
      </c>
      <c r="CY587" s="8" t="n">
        <v>5</v>
      </c>
      <c r="CZ587" s="8" t="n">
        <v>8</v>
      </c>
      <c r="DA587" s="8" t="n">
        <v>35</v>
      </c>
      <c r="DB587" s="8" t="n">
        <v>16</v>
      </c>
      <c r="DC587" s="8" t="n">
        <v>1</v>
      </c>
      <c r="DD587" s="8" t="n">
        <v>8</v>
      </c>
      <c r="DE587" s="8" t="n">
        <v>30</v>
      </c>
      <c r="DF587" s="8" t="n">
        <v>13</v>
      </c>
      <c r="DG587" s="8" t="n">
        <v>0</v>
      </c>
      <c r="DH587" s="8" t="n">
        <v>99</v>
      </c>
      <c r="DI587" s="8" t="n">
        <v>8</v>
      </c>
      <c r="DJ587" s="8" t="n">
        <v>12</v>
      </c>
      <c r="DK587" s="8" t="n">
        <v>8</v>
      </c>
      <c r="DL587" s="8" t="n">
        <v>8</v>
      </c>
      <c r="DM587" s="8" t="n">
        <v>0</v>
      </c>
      <c r="DN587" s="8" t="n">
        <v>13</v>
      </c>
      <c r="DO587" s="8" t="n">
        <v>13</v>
      </c>
      <c r="DP587" s="8" t="n">
        <v>0</v>
      </c>
      <c r="DQ587" s="8" t="n">
        <f aca="false">DJ587-DI587</f>
        <v>4</v>
      </c>
      <c r="DR587" s="19" t="n">
        <v>3.081</v>
      </c>
      <c r="DS587" s="8" t="n">
        <v>8</v>
      </c>
      <c r="DT587" s="8" t="n">
        <v>0</v>
      </c>
      <c r="DU587" s="8" t="n">
        <v>0</v>
      </c>
      <c r="DV587" s="8" t="n">
        <v>0</v>
      </c>
      <c r="DW587" s="8" t="n">
        <v>0</v>
      </c>
      <c r="DX587" s="8" t="n">
        <v>949</v>
      </c>
      <c r="DY587" s="8" t="n">
        <v>1357</v>
      </c>
      <c r="DZ587" s="8" t="n">
        <v>737</v>
      </c>
      <c r="EA587" s="8" t="n">
        <v>1016</v>
      </c>
      <c r="EB587" s="8" t="n">
        <v>570</v>
      </c>
      <c r="EC587" s="8" t="n">
        <v>756</v>
      </c>
      <c r="ED587" s="8" t="n">
        <v>54.42</v>
      </c>
      <c r="EE587" s="8" t="n">
        <v>72.81</v>
      </c>
      <c r="EF587" s="8" t="n">
        <v>51</v>
      </c>
      <c r="EG587" s="8" t="n">
        <v>52</v>
      </c>
      <c r="EH587" s="12" t="n">
        <f aca="false">EF587/EB587</f>
        <v>0.0894736842105263</v>
      </c>
      <c r="EI587" s="20" t="n">
        <f aca="false">1-EG587/EC587</f>
        <v>0.931216931216931</v>
      </c>
      <c r="EJ587" s="21" t="n">
        <f aca="false">EH587+EI587</f>
        <v>1.02069061542746</v>
      </c>
      <c r="EK587" s="8" t="n">
        <v>952</v>
      </c>
      <c r="EL587" s="8" t="n">
        <v>1358</v>
      </c>
      <c r="EM587" s="8" t="n">
        <v>739</v>
      </c>
      <c r="EN587" s="8" t="n">
        <v>1018</v>
      </c>
      <c r="EO587" s="8" t="n">
        <v>570</v>
      </c>
      <c r="EP587" s="8" t="n">
        <v>759</v>
      </c>
      <c r="EQ587" s="8" t="n">
        <v>51</v>
      </c>
      <c r="ER587" s="8" t="n">
        <v>52</v>
      </c>
      <c r="ES587" s="8" t="n">
        <v>504</v>
      </c>
      <c r="ET587" s="8" t="n">
        <v>717</v>
      </c>
      <c r="EU587" s="8" t="n">
        <v>227</v>
      </c>
      <c r="EV587" s="8" t="n">
        <v>296</v>
      </c>
      <c r="EW587" s="8" t="n">
        <v>29</v>
      </c>
      <c r="EX587" s="8" t="n">
        <v>29</v>
      </c>
      <c r="EY587" s="8" t="n">
        <v>84</v>
      </c>
      <c r="EZ587" s="8" t="n">
        <v>56</v>
      </c>
      <c r="FA587" s="8" t="n">
        <v>3.2</v>
      </c>
      <c r="FB587" s="8" t="n">
        <v>1.9</v>
      </c>
      <c r="FC587" s="8" t="n">
        <v>5.1</v>
      </c>
      <c r="FD587" s="19" t="n">
        <v>33.3</v>
      </c>
      <c r="FE587" s="18" t="n">
        <f aca="false">FD587/V587</f>
        <v>0.41625</v>
      </c>
      <c r="FF587" s="8" t="n">
        <v>4.4617</v>
      </c>
      <c r="FG587" s="8" t="n">
        <v>0.68</v>
      </c>
      <c r="FH587" s="8" t="n">
        <v>-0.3</v>
      </c>
      <c r="FI587" s="8" t="n">
        <v>0.38</v>
      </c>
      <c r="FJ587" s="22"/>
      <c r="FK587" s="22"/>
      <c r="FL587" s="22"/>
      <c r="FM587" s="8" t="n">
        <f aca="false">BL587+BS587+AH587+DT587</f>
        <v>121</v>
      </c>
      <c r="FN587" s="19" t="n">
        <f aca="false">IF(DS587&gt;0,(BL587+BR587)/DS587,0)</f>
        <v>14.25</v>
      </c>
      <c r="FO587" s="12" t="n">
        <v>0.2035660558</v>
      </c>
      <c r="FP587" s="19" t="n">
        <f aca="false">Z587-AH587/10</f>
        <v>34.4</v>
      </c>
      <c r="FQ587" s="19" t="n">
        <f aca="false">Z587+DR587/5</f>
        <v>36.6162</v>
      </c>
      <c r="FR587" s="19" t="n">
        <f aca="false">(DX587+DY587)/AL587*60</f>
        <v>116.715171453878</v>
      </c>
      <c r="FS587" s="8" t="n">
        <v>4</v>
      </c>
      <c r="FT587" s="17" t="s">
        <v>1524</v>
      </c>
      <c r="FU587" s="8" t="n">
        <v>195</v>
      </c>
      <c r="FV587" s="22"/>
      <c r="FW587" s="17" t="s">
        <v>280</v>
      </c>
      <c r="FX587" s="23" t="n">
        <v>1650000</v>
      </c>
      <c r="FY587" s="23" t="n">
        <v>1650000</v>
      </c>
      <c r="FZ587" s="8" t="n">
        <v>553</v>
      </c>
      <c r="GA587" s="8" t="n">
        <v>158</v>
      </c>
      <c r="GB587" s="8" t="n">
        <v>91</v>
      </c>
      <c r="GC587" s="8" t="n">
        <v>249</v>
      </c>
      <c r="GD587" s="8" t="n">
        <v>24</v>
      </c>
      <c r="GE587" s="8" t="n">
        <v>96</v>
      </c>
      <c r="GF587" s="8" t="n">
        <v>1218</v>
      </c>
      <c r="GG587" s="8" t="n">
        <v>8065</v>
      </c>
      <c r="GH587" s="8" t="n">
        <v>22.1</v>
      </c>
      <c r="GI587" s="8" t="n">
        <v>9.9</v>
      </c>
      <c r="GJ587" s="8" t="n">
        <v>32.1</v>
      </c>
      <c r="GK587" s="8" t="n">
        <f aca="false">Z587-AH587/10</f>
        <v>34.4</v>
      </c>
      <c r="GL587" s="22"/>
      <c r="GM587" s="22"/>
      <c r="GN587" s="22"/>
      <c r="GO587" s="22"/>
      <c r="GP587" s="22"/>
    </row>
    <row r="588" customFormat="false" ht="13.65" hidden="false" customHeight="true" outlineLevel="0" collapsed="false">
      <c r="A588" s="16" t="n">
        <v>34765</v>
      </c>
      <c r="B588" s="17" t="s">
        <v>2785</v>
      </c>
      <c r="C588" s="17" t="s">
        <v>360</v>
      </c>
      <c r="D588" s="17" t="s">
        <v>283</v>
      </c>
      <c r="E588" s="17" t="s">
        <v>283</v>
      </c>
      <c r="F588" s="8" t="n">
        <v>78</v>
      </c>
      <c r="G588" s="8" t="n">
        <v>230</v>
      </c>
      <c r="H588" s="8" t="n">
        <v>2013</v>
      </c>
      <c r="I588" s="8" t="n">
        <v>1</v>
      </c>
      <c r="J588" s="8" t="n">
        <v>25</v>
      </c>
      <c r="K588" s="17" t="s">
        <v>273</v>
      </c>
      <c r="L588" s="8" t="n">
        <v>2015</v>
      </c>
      <c r="M588" s="8" t="n">
        <v>22</v>
      </c>
      <c r="N588" s="8" t="n">
        <v>3</v>
      </c>
      <c r="O588" s="8" t="n">
        <v>8477446</v>
      </c>
      <c r="P588" s="17" t="s">
        <v>2786</v>
      </c>
      <c r="Q588" s="17" t="s">
        <v>2787</v>
      </c>
      <c r="R588" s="17" t="s">
        <v>2788</v>
      </c>
      <c r="S588" s="17" t="s">
        <v>2760</v>
      </c>
      <c r="T588" s="17" t="s">
        <v>299</v>
      </c>
      <c r="U588" s="17" t="s">
        <v>377</v>
      </c>
      <c r="V588" s="8" t="n">
        <v>18</v>
      </c>
      <c r="W588" s="8" t="n">
        <v>0</v>
      </c>
      <c r="X588" s="8" t="n">
        <v>1</v>
      </c>
      <c r="Y588" s="8" t="n">
        <v>1</v>
      </c>
      <c r="Z588" s="8" t="n">
        <v>1</v>
      </c>
      <c r="AA588" s="8" t="n">
        <v>30</v>
      </c>
      <c r="AB588" s="8" t="n">
        <v>53</v>
      </c>
      <c r="AC588" s="18" t="n">
        <f aca="false">Z588/V588</f>
        <v>0.0555555555555556</v>
      </c>
      <c r="AD588" s="19" t="n">
        <f aca="false">IF(FZ588&gt;V588,Z588-V588*(GC588-Z588)/(FZ588-V588),0)</f>
        <v>-1.47058823529412</v>
      </c>
      <c r="AE588" s="19" t="n">
        <v>0.315</v>
      </c>
      <c r="AF588" s="8" t="n">
        <v>-1</v>
      </c>
      <c r="AG588" s="8" t="n">
        <v>-2.4</v>
      </c>
      <c r="AH588" s="8" t="n">
        <v>32</v>
      </c>
      <c r="AI588" s="8" t="n">
        <v>233</v>
      </c>
      <c r="AJ588" s="8" t="n">
        <v>9463</v>
      </c>
      <c r="AK588" s="19" t="n">
        <v>157.71666666667</v>
      </c>
      <c r="AL588" s="8" t="n">
        <v>157.72</v>
      </c>
      <c r="AM588" s="8" t="n">
        <v>158</v>
      </c>
      <c r="AN588" s="18" t="n">
        <f aca="false">AJ588/60/V588</f>
        <v>8.76203703703704</v>
      </c>
      <c r="AO588" s="8" t="n">
        <v>14.9</v>
      </c>
      <c r="AP588" s="12" t="n">
        <f aca="false">IF(EF588&gt;0,Z588/EF588,0)</f>
        <v>0.2</v>
      </c>
      <c r="AQ588" s="8" t="n">
        <v>27</v>
      </c>
      <c r="AR588" s="8" t="n">
        <v>27</v>
      </c>
      <c r="AS588" s="8" t="n">
        <v>27</v>
      </c>
      <c r="AT588" s="8" t="n">
        <v>20</v>
      </c>
      <c r="AU588" s="8" t="n">
        <v>20</v>
      </c>
      <c r="AV588" s="8" t="n">
        <v>15</v>
      </c>
      <c r="AW588" s="8" t="n">
        <v>14</v>
      </c>
      <c r="AX588" s="8" t="n">
        <v>2</v>
      </c>
      <c r="AY588" s="8" t="n">
        <v>1</v>
      </c>
      <c r="AZ588" s="8" t="n">
        <v>2</v>
      </c>
      <c r="BA588" s="8" t="n">
        <f aca="false">AY588+AZ588</f>
        <v>3</v>
      </c>
      <c r="BB588" s="8" t="n">
        <v>0.78</v>
      </c>
      <c r="BC588" s="8" t="n">
        <v>29.8</v>
      </c>
      <c r="BD588" s="19" t="n">
        <v>22.4</v>
      </c>
      <c r="BE588" s="19" t="n">
        <v>8.52161048293335</v>
      </c>
      <c r="BF588" s="19" t="n">
        <f aca="false">AQ588+BD588</f>
        <v>49.4</v>
      </c>
      <c r="BG588" s="19" t="n">
        <f aca="false">IF(AL588&gt;0,BF588/AL588*60,0)</f>
        <v>18.7927973624144</v>
      </c>
      <c r="BH588" s="8" t="n">
        <v>39</v>
      </c>
      <c r="BI588" s="8" t="n">
        <v>51</v>
      </c>
      <c r="BJ588" s="8" t="n">
        <v>52</v>
      </c>
      <c r="BK588" s="12" t="n">
        <f aca="false">BH588/(BH588+BJ588)</f>
        <v>0.428571428571429</v>
      </c>
      <c r="BL588" s="8" t="n">
        <v>61</v>
      </c>
      <c r="BM588" s="8" t="n">
        <v>61</v>
      </c>
      <c r="BN588" s="8" t="n">
        <v>29</v>
      </c>
      <c r="BO588" s="8" t="n">
        <f aca="false">BM588-BN588</f>
        <v>32</v>
      </c>
      <c r="BP588" s="8" t="n">
        <v>5</v>
      </c>
      <c r="BQ588" s="8" t="n">
        <v>5</v>
      </c>
      <c r="BR588" s="8" t="n">
        <v>3</v>
      </c>
      <c r="BS588" s="8" t="n">
        <v>14</v>
      </c>
      <c r="BT588" s="12" t="n">
        <f aca="false">BS588/(EA588+BS588)</f>
        <v>0.123893805309734</v>
      </c>
      <c r="BU588" s="8" t="n">
        <v>60</v>
      </c>
      <c r="BV588" s="8" t="n">
        <v>63</v>
      </c>
      <c r="BW588" s="12" t="n">
        <f aca="false">IF(BU588+BV588&gt;0,BU588/(BU588+BV588),0)</f>
        <v>0.487804878048781</v>
      </c>
      <c r="BX588" s="8" t="n">
        <v>18</v>
      </c>
      <c r="BY588" s="8" t="n">
        <v>30</v>
      </c>
      <c r="BZ588" s="8" t="n">
        <v>26</v>
      </c>
      <c r="CA588" s="8" t="n">
        <v>17</v>
      </c>
      <c r="CB588" s="8" t="n">
        <v>16</v>
      </c>
      <c r="CC588" s="8" t="n">
        <v>16</v>
      </c>
      <c r="CD588" s="8" t="n">
        <v>16</v>
      </c>
      <c r="CE588" s="8" t="n">
        <v>17</v>
      </c>
      <c r="CF588" s="8" t="n">
        <v>28</v>
      </c>
      <c r="CG588" s="8" t="n">
        <v>28</v>
      </c>
      <c r="CH588" s="8" t="n">
        <v>31</v>
      </c>
      <c r="CI588" s="8" t="n">
        <v>34</v>
      </c>
      <c r="CJ588" s="8" t="n">
        <v>0</v>
      </c>
      <c r="CK588" s="8" t="n">
        <v>0</v>
      </c>
      <c r="CL588" s="8" t="n">
        <v>0</v>
      </c>
      <c r="CM588" s="8" t="n">
        <v>0</v>
      </c>
      <c r="CN588" s="8" t="n">
        <v>0</v>
      </c>
      <c r="CO588" s="8" t="n">
        <v>0</v>
      </c>
      <c r="CP588" s="8" t="n">
        <v>0</v>
      </c>
      <c r="CQ588" s="8" t="n">
        <v>0</v>
      </c>
      <c r="CR588" s="8" t="n">
        <v>0</v>
      </c>
      <c r="CS588" s="8" t="n">
        <v>0</v>
      </c>
      <c r="CT588" s="8" t="n">
        <v>0</v>
      </c>
      <c r="CU588" s="8" t="n">
        <v>0</v>
      </c>
      <c r="CV588" s="8" t="n">
        <v>0</v>
      </c>
      <c r="CW588" s="8" t="n">
        <v>0</v>
      </c>
      <c r="CX588" s="8" t="n">
        <v>0</v>
      </c>
      <c r="CY588" s="8" t="n">
        <v>0</v>
      </c>
      <c r="CZ588" s="8" t="n">
        <v>1</v>
      </c>
      <c r="DA588" s="8" t="n">
        <v>4</v>
      </c>
      <c r="DB588" s="8" t="n">
        <v>4</v>
      </c>
      <c r="DC588" s="8" t="n">
        <v>0</v>
      </c>
      <c r="DD588" s="8" t="n">
        <v>1</v>
      </c>
      <c r="DE588" s="8" t="n">
        <v>0</v>
      </c>
      <c r="DF588" s="8" t="n">
        <v>0</v>
      </c>
      <c r="DG588" s="8" t="n">
        <v>0</v>
      </c>
      <c r="DH588" s="8" t="n">
        <v>10</v>
      </c>
      <c r="DI588" s="8" t="n">
        <v>13</v>
      </c>
      <c r="DJ588" s="8" t="n">
        <v>4</v>
      </c>
      <c r="DK588" s="8" t="n">
        <v>13</v>
      </c>
      <c r="DL588" s="8" t="n">
        <v>11</v>
      </c>
      <c r="DM588" s="8" t="n">
        <v>2</v>
      </c>
      <c r="DN588" s="8" t="n">
        <v>6</v>
      </c>
      <c r="DO588" s="8" t="n">
        <v>4</v>
      </c>
      <c r="DP588" s="8" t="n">
        <v>2</v>
      </c>
      <c r="DQ588" s="8" t="n">
        <f aca="false">DJ588-DI588</f>
        <v>-9</v>
      </c>
      <c r="DR588" s="19" t="n">
        <v>-6.16</v>
      </c>
      <c r="DS588" s="8" t="n">
        <v>11</v>
      </c>
      <c r="DT588" s="8" t="n">
        <v>2</v>
      </c>
      <c r="DU588" s="8" t="n">
        <v>0</v>
      </c>
      <c r="DV588" s="8" t="n">
        <v>0</v>
      </c>
      <c r="DW588" s="8" t="n">
        <v>0</v>
      </c>
      <c r="DX588" s="8" t="n">
        <v>116</v>
      </c>
      <c r="DY588" s="8" t="n">
        <v>144</v>
      </c>
      <c r="DZ588" s="8" t="n">
        <v>84</v>
      </c>
      <c r="EA588" s="8" t="n">
        <v>99</v>
      </c>
      <c r="EB588" s="8" t="n">
        <v>60</v>
      </c>
      <c r="EC588" s="8" t="n">
        <v>70</v>
      </c>
      <c r="ED588" s="8" t="n">
        <v>3.21</v>
      </c>
      <c r="EE588" s="8" t="n">
        <v>5.14</v>
      </c>
      <c r="EF588" s="8" t="n">
        <v>5</v>
      </c>
      <c r="EG588" s="8" t="n">
        <v>6</v>
      </c>
      <c r="EH588" s="12" t="n">
        <f aca="false">EF588/EB588</f>
        <v>0.0833333333333333</v>
      </c>
      <c r="EI588" s="20" t="n">
        <f aca="false">1-EG588/EC588</f>
        <v>0.914285714285714</v>
      </c>
      <c r="EJ588" s="21" t="n">
        <f aca="false">EH588+EI588</f>
        <v>0.997619047619048</v>
      </c>
      <c r="EK588" s="8" t="n">
        <v>113</v>
      </c>
      <c r="EL588" s="8" t="n">
        <v>143</v>
      </c>
      <c r="EM588" s="8" t="n">
        <v>80</v>
      </c>
      <c r="EN588" s="8" t="n">
        <v>98</v>
      </c>
      <c r="EO588" s="8" t="n">
        <v>57</v>
      </c>
      <c r="EP588" s="8" t="n">
        <v>68</v>
      </c>
      <c r="EQ588" s="8" t="n">
        <v>5</v>
      </c>
      <c r="ER588" s="8" t="n">
        <v>6</v>
      </c>
      <c r="ES588" s="8" t="n">
        <v>42</v>
      </c>
      <c r="ET588" s="8" t="n">
        <v>57</v>
      </c>
      <c r="EU588" s="8" t="n">
        <v>12</v>
      </c>
      <c r="EV588" s="8" t="n">
        <v>23</v>
      </c>
      <c r="EW588" s="8" t="n">
        <v>3</v>
      </c>
      <c r="EX588" s="8" t="n">
        <v>5</v>
      </c>
      <c r="EY588" s="8" t="n">
        <v>21</v>
      </c>
      <c r="EZ588" s="8" t="n">
        <v>20</v>
      </c>
      <c r="FA588" s="8" t="n">
        <v>-0.3</v>
      </c>
      <c r="FB588" s="8" t="n">
        <v>0.2</v>
      </c>
      <c r="FC588" s="8" t="n">
        <v>-0.2</v>
      </c>
      <c r="FD588" s="19" t="n">
        <v>-0.2</v>
      </c>
      <c r="FE588" s="18" t="n">
        <f aca="false">FD588/V588</f>
        <v>-0.0111111111111111</v>
      </c>
      <c r="FF588" s="8" t="n">
        <v>0.0175</v>
      </c>
      <c r="FG588" s="8" t="n">
        <v>-0.27</v>
      </c>
      <c r="FH588" s="8" t="n">
        <v>-0.06</v>
      </c>
      <c r="FI588" s="8" t="n">
        <v>-0.33</v>
      </c>
      <c r="FJ588" s="22"/>
      <c r="FK588" s="22"/>
      <c r="FL588" s="22"/>
      <c r="FM588" s="8" t="n">
        <f aca="false">BL588+BS588+AH588+DT588</f>
        <v>109</v>
      </c>
      <c r="FN588" s="19" t="n">
        <f aca="false">IF(DS588&gt;0,(BL588+BR588)/DS588,0)</f>
        <v>5.81818181818182</v>
      </c>
      <c r="FO588" s="12" t="n">
        <v>0</v>
      </c>
      <c r="FP588" s="19" t="n">
        <f aca="false">Z588-AH588/10</f>
        <v>-2.2</v>
      </c>
      <c r="FQ588" s="19" t="n">
        <f aca="false">Z588+DR588/5</f>
        <v>-0.232</v>
      </c>
      <c r="FR588" s="19" t="n">
        <f aca="false">(DX588+DY588)/AL588*60</f>
        <v>98.9094598021811</v>
      </c>
      <c r="FS588" s="22"/>
      <c r="FT588" s="22"/>
      <c r="FU588" s="22"/>
      <c r="FV588" s="22"/>
      <c r="FW588" s="17" t="s">
        <v>270</v>
      </c>
      <c r="FX588" s="23" t="n">
        <v>832500</v>
      </c>
      <c r="FY588" s="23" t="n">
        <v>863333</v>
      </c>
      <c r="FZ588" s="8" t="n">
        <v>69</v>
      </c>
      <c r="GA588" s="8" t="n">
        <v>2</v>
      </c>
      <c r="GB588" s="8" t="n">
        <v>6</v>
      </c>
      <c r="GC588" s="8" t="n">
        <v>8</v>
      </c>
      <c r="GD588" s="8" t="n">
        <v>-15</v>
      </c>
      <c r="GE588" s="8" t="n">
        <v>110</v>
      </c>
      <c r="GF588" s="8" t="n">
        <v>87</v>
      </c>
      <c r="GG588" s="8" t="n">
        <v>698</v>
      </c>
      <c r="GH588" s="8" t="n">
        <v>-0.9</v>
      </c>
      <c r="GI588" s="8" t="n">
        <v>0.2</v>
      </c>
      <c r="GJ588" s="8" t="n">
        <v>-0.7</v>
      </c>
      <c r="GK588" s="8" t="n">
        <f aca="false">Z588-AH588/10</f>
        <v>-2.2</v>
      </c>
      <c r="GL588" s="22"/>
      <c r="GM588" s="22"/>
      <c r="GN588" s="22"/>
      <c r="GO588" s="22"/>
      <c r="GP588" s="22"/>
    </row>
    <row r="589" customFormat="false" ht="13.65" hidden="false" customHeight="true" outlineLevel="0" collapsed="false">
      <c r="A589" s="16" t="n">
        <v>32478</v>
      </c>
      <c r="B589" s="17" t="s">
        <v>2780</v>
      </c>
      <c r="C589" s="22"/>
      <c r="D589" s="17" t="s">
        <v>499</v>
      </c>
      <c r="E589" s="17" t="s">
        <v>499</v>
      </c>
      <c r="F589" s="8" t="n">
        <v>72</v>
      </c>
      <c r="G589" s="8" t="n">
        <v>200</v>
      </c>
      <c r="H589" s="22"/>
      <c r="I589" s="22"/>
      <c r="J589" s="22"/>
      <c r="K589" s="17" t="s">
        <v>263</v>
      </c>
      <c r="L589" s="8" t="n">
        <v>2013</v>
      </c>
      <c r="M589" s="8" t="n">
        <v>29</v>
      </c>
      <c r="N589" s="8" t="n">
        <v>5</v>
      </c>
      <c r="O589" s="8" t="n">
        <v>8477290</v>
      </c>
      <c r="P589" s="17" t="s">
        <v>2789</v>
      </c>
      <c r="Q589" s="17" t="s">
        <v>2790</v>
      </c>
      <c r="R589" s="17" t="s">
        <v>2791</v>
      </c>
      <c r="S589" s="17" t="s">
        <v>2760</v>
      </c>
      <c r="T589" s="17" t="s">
        <v>268</v>
      </c>
      <c r="U589" s="17" t="s">
        <v>562</v>
      </c>
      <c r="V589" s="8" t="n">
        <v>76</v>
      </c>
      <c r="W589" s="8" t="n">
        <v>13</v>
      </c>
      <c r="X589" s="8" t="n">
        <v>9</v>
      </c>
      <c r="Y589" s="8" t="n">
        <v>4</v>
      </c>
      <c r="Z589" s="8" t="n">
        <v>22</v>
      </c>
      <c r="AA589" s="8" t="n">
        <v>10</v>
      </c>
      <c r="AB589" s="8" t="n">
        <v>80</v>
      </c>
      <c r="AC589" s="18" t="n">
        <f aca="false">Z589/V589</f>
        <v>0.289473684210526</v>
      </c>
      <c r="AD589" s="19" t="n">
        <f aca="false">IF(FZ589&gt;V589,Z589-V589*(GC589-Z589)/(FZ589-V589),0)</f>
        <v>-3.99256505576208</v>
      </c>
      <c r="AE589" s="19" t="n">
        <v>9.035</v>
      </c>
      <c r="AF589" s="8" t="n">
        <v>9</v>
      </c>
      <c r="AG589" s="8" t="n">
        <v>2.8</v>
      </c>
      <c r="AH589" s="8" t="n">
        <v>28</v>
      </c>
      <c r="AI589" s="8" t="n">
        <v>1446</v>
      </c>
      <c r="AJ589" s="8" t="n">
        <v>60441</v>
      </c>
      <c r="AK589" s="19" t="n">
        <v>1007.35</v>
      </c>
      <c r="AL589" s="8" t="n">
        <v>1007.35</v>
      </c>
      <c r="AM589" s="8" t="n">
        <v>1007</v>
      </c>
      <c r="AN589" s="18" t="n">
        <f aca="false">AJ589/60/V589</f>
        <v>13.2546052631579</v>
      </c>
      <c r="AO589" s="8" t="n">
        <v>22.5</v>
      </c>
      <c r="AP589" s="12" t="n">
        <f aca="false">IF(EF589&gt;0,Z589/EF589,0)</f>
        <v>0.5</v>
      </c>
      <c r="AQ589" s="8" t="n">
        <v>152</v>
      </c>
      <c r="AR589" s="8" t="n">
        <v>153</v>
      </c>
      <c r="AS589" s="8" t="n">
        <v>153</v>
      </c>
      <c r="AT589" s="8" t="n">
        <v>131</v>
      </c>
      <c r="AU589" s="8" t="n">
        <v>132</v>
      </c>
      <c r="AV589" s="8" t="n">
        <v>96</v>
      </c>
      <c r="AW589" s="8" t="n">
        <v>108</v>
      </c>
      <c r="AX589" s="8" t="n">
        <v>58</v>
      </c>
      <c r="AY589" s="8" t="n">
        <v>8</v>
      </c>
      <c r="AZ589" s="8" t="n">
        <v>3</v>
      </c>
      <c r="BA589" s="8" t="n">
        <f aca="false">AY589+AZ589</f>
        <v>11</v>
      </c>
      <c r="BB589" s="8" t="n">
        <v>10.49</v>
      </c>
      <c r="BC589" s="8" t="n">
        <v>31.8438</v>
      </c>
      <c r="BD589" s="19" t="n">
        <v>68.6</v>
      </c>
      <c r="BE589" s="19" t="n">
        <v>4.08596813421353</v>
      </c>
      <c r="BF589" s="19" t="n">
        <f aca="false">AQ589+BD589</f>
        <v>220.6</v>
      </c>
      <c r="BG589" s="19" t="n">
        <f aca="false">IF(AL589&gt;0,BF589/AL589*60,0)</f>
        <v>13.1394252245992</v>
      </c>
      <c r="BH589" s="8" t="n">
        <v>288</v>
      </c>
      <c r="BI589" s="8" t="n">
        <v>355</v>
      </c>
      <c r="BJ589" s="8" t="n">
        <v>298</v>
      </c>
      <c r="BK589" s="12" t="n">
        <f aca="false">BH589/(BH589+BJ589)</f>
        <v>0.491467576791809</v>
      </c>
      <c r="BL589" s="8" t="n">
        <v>90</v>
      </c>
      <c r="BM589" s="8" t="n">
        <v>90</v>
      </c>
      <c r="BN589" s="8" t="n">
        <v>105</v>
      </c>
      <c r="BO589" s="8" t="n">
        <f aca="false">BM589-BN589</f>
        <v>-15</v>
      </c>
      <c r="BP589" s="8" t="n">
        <v>36</v>
      </c>
      <c r="BQ589" s="8" t="n">
        <v>24</v>
      </c>
      <c r="BR589" s="8" t="n">
        <v>28</v>
      </c>
      <c r="BS589" s="8" t="n">
        <v>50</v>
      </c>
      <c r="BT589" s="12" t="n">
        <f aca="false">BS589/(EA589+BS589)</f>
        <v>0.06993006993007</v>
      </c>
      <c r="BU589" s="8" t="n">
        <v>39</v>
      </c>
      <c r="BV589" s="8" t="n">
        <v>27</v>
      </c>
      <c r="BW589" s="12" t="n">
        <f aca="false">IF(BU589+BV589&gt;0,BU589/(BU589+BV589),0)</f>
        <v>0.590909090909091</v>
      </c>
      <c r="BX589" s="8" t="n">
        <v>14</v>
      </c>
      <c r="BY589" s="8" t="n">
        <v>2</v>
      </c>
      <c r="BZ589" s="8" t="n">
        <v>10</v>
      </c>
      <c r="CA589" s="8" t="n">
        <v>11</v>
      </c>
      <c r="CB589" s="8" t="n">
        <v>15</v>
      </c>
      <c r="CC589" s="8" t="n">
        <v>14</v>
      </c>
      <c r="CD589" s="8" t="n">
        <v>11</v>
      </c>
      <c r="CE589" s="8" t="n">
        <v>8</v>
      </c>
      <c r="CF589" s="8" t="n">
        <v>11</v>
      </c>
      <c r="CG589" s="8" t="n">
        <v>7</v>
      </c>
      <c r="CH589" s="8" t="n">
        <v>26</v>
      </c>
      <c r="CI589" s="8" t="n">
        <v>17</v>
      </c>
      <c r="CJ589" s="8" t="n">
        <v>0</v>
      </c>
      <c r="CK589" s="8" t="n">
        <v>0</v>
      </c>
      <c r="CL589" s="8" t="n">
        <v>1</v>
      </c>
      <c r="CM589" s="8" t="n">
        <v>3</v>
      </c>
      <c r="CN589" s="8" t="n">
        <v>1</v>
      </c>
      <c r="CO589" s="8" t="n">
        <v>0</v>
      </c>
      <c r="CP589" s="8" t="n">
        <v>0</v>
      </c>
      <c r="CQ589" s="8" t="n">
        <v>2</v>
      </c>
      <c r="CR589" s="8" t="n">
        <v>0</v>
      </c>
      <c r="CS589" s="8" t="n">
        <v>1</v>
      </c>
      <c r="CT589" s="8" t="n">
        <v>2</v>
      </c>
      <c r="CU589" s="8" t="n">
        <v>3</v>
      </c>
      <c r="CV589" s="8" t="n">
        <v>0</v>
      </c>
      <c r="CW589" s="8" t="n">
        <v>5</v>
      </c>
      <c r="CX589" s="8" t="n">
        <v>0</v>
      </c>
      <c r="CY589" s="8" t="n">
        <v>0</v>
      </c>
      <c r="CZ589" s="8" t="n">
        <v>4</v>
      </c>
      <c r="DA589" s="8" t="n">
        <v>32</v>
      </c>
      <c r="DB589" s="8" t="n">
        <v>10</v>
      </c>
      <c r="DC589" s="8" t="n">
        <v>4</v>
      </c>
      <c r="DD589" s="8" t="n">
        <v>7</v>
      </c>
      <c r="DE589" s="8" t="n">
        <v>23</v>
      </c>
      <c r="DF589" s="8" t="n">
        <v>8</v>
      </c>
      <c r="DG589" s="8" t="n">
        <v>2</v>
      </c>
      <c r="DH589" s="8" t="n">
        <v>42</v>
      </c>
      <c r="DI589" s="8" t="n">
        <v>11</v>
      </c>
      <c r="DJ589" s="8" t="n">
        <v>15</v>
      </c>
      <c r="DK589" s="8" t="n">
        <v>11</v>
      </c>
      <c r="DL589" s="8" t="n">
        <v>9</v>
      </c>
      <c r="DM589" s="8" t="n">
        <v>2</v>
      </c>
      <c r="DN589" s="8" t="n">
        <v>15</v>
      </c>
      <c r="DO589" s="8" t="n">
        <v>13</v>
      </c>
      <c r="DP589" s="8" t="n">
        <v>2</v>
      </c>
      <c r="DQ589" s="8" t="n">
        <f aca="false">DJ589-DI589</f>
        <v>4</v>
      </c>
      <c r="DR589" s="19" t="n">
        <v>3.662</v>
      </c>
      <c r="DS589" s="8" t="n">
        <v>9</v>
      </c>
      <c r="DT589" s="8" t="n">
        <v>2</v>
      </c>
      <c r="DU589" s="8" t="n">
        <v>0</v>
      </c>
      <c r="DV589" s="8" t="n">
        <v>0</v>
      </c>
      <c r="DW589" s="8" t="n">
        <v>0</v>
      </c>
      <c r="DX589" s="8" t="n">
        <v>829</v>
      </c>
      <c r="DY589" s="8" t="n">
        <v>918</v>
      </c>
      <c r="DZ589" s="8" t="n">
        <v>618</v>
      </c>
      <c r="EA589" s="8" t="n">
        <v>665</v>
      </c>
      <c r="EB589" s="8" t="n">
        <v>458</v>
      </c>
      <c r="EC589" s="8" t="n">
        <v>477</v>
      </c>
      <c r="ED589" s="8" t="n">
        <v>38.15</v>
      </c>
      <c r="EE589" s="8" t="n">
        <v>42.37</v>
      </c>
      <c r="EF589" s="8" t="n">
        <v>44</v>
      </c>
      <c r="EG589" s="8" t="n">
        <v>43</v>
      </c>
      <c r="EH589" s="12" t="n">
        <f aca="false">EF589/EB589</f>
        <v>0.0960698689956332</v>
      </c>
      <c r="EI589" s="20" t="n">
        <f aca="false">1-EG589/EC589</f>
        <v>0.909853249475891</v>
      </c>
      <c r="EJ589" s="21" t="n">
        <f aca="false">EH589+EI589</f>
        <v>1.00592311847152</v>
      </c>
      <c r="EK589" s="8" t="n">
        <v>831</v>
      </c>
      <c r="EL589" s="8" t="n">
        <v>916</v>
      </c>
      <c r="EM589" s="8" t="n">
        <v>620</v>
      </c>
      <c r="EN589" s="8" t="n">
        <v>664</v>
      </c>
      <c r="EO589" s="8" t="n">
        <v>459</v>
      </c>
      <c r="EP589" s="8" t="n">
        <v>476</v>
      </c>
      <c r="EQ589" s="8" t="n">
        <v>44</v>
      </c>
      <c r="ER589" s="8" t="n">
        <v>43</v>
      </c>
      <c r="ES589" s="8" t="n">
        <v>391</v>
      </c>
      <c r="ET589" s="8" t="n">
        <v>434</v>
      </c>
      <c r="EU589" s="8" t="n">
        <v>153</v>
      </c>
      <c r="EV589" s="8" t="n">
        <v>175</v>
      </c>
      <c r="EW589" s="8" t="n">
        <v>22</v>
      </c>
      <c r="EX589" s="8" t="n">
        <v>27</v>
      </c>
      <c r="EY589" s="8" t="n">
        <v>67</v>
      </c>
      <c r="EZ589" s="8" t="n">
        <v>68</v>
      </c>
      <c r="FA589" s="8" t="n">
        <v>0.7</v>
      </c>
      <c r="FB589" s="8" t="n">
        <v>1.4</v>
      </c>
      <c r="FC589" s="8" t="n">
        <v>2.1</v>
      </c>
      <c r="FD589" s="19" t="n">
        <v>26.32</v>
      </c>
      <c r="FE589" s="18" t="n">
        <f aca="false">FD589/V589</f>
        <v>0.346315789473684</v>
      </c>
      <c r="FF589" s="8" t="n">
        <v>2.3308</v>
      </c>
      <c r="FG589" s="8" t="n">
        <v>0.09</v>
      </c>
      <c r="FH589" s="8" t="n">
        <v>0.34</v>
      </c>
      <c r="FI589" s="8" t="n">
        <v>0.43</v>
      </c>
      <c r="FJ589" s="8" t="n">
        <v>1</v>
      </c>
      <c r="FK589" s="8" t="n">
        <v>0</v>
      </c>
      <c r="FL589" s="8" t="n">
        <v>0</v>
      </c>
      <c r="FM589" s="8" t="n">
        <f aca="false">BL589+BS589+AH589+DT589</f>
        <v>170</v>
      </c>
      <c r="FN589" s="19" t="n">
        <f aca="false">IF(DS589&gt;0,(BL589+BR589)/DS589,0)</f>
        <v>13.1111111111111</v>
      </c>
      <c r="FO589" s="12" t="n">
        <v>0.0594335415</v>
      </c>
      <c r="FP589" s="19" t="n">
        <f aca="false">Z589-AH589/10</f>
        <v>19.2</v>
      </c>
      <c r="FQ589" s="19" t="n">
        <f aca="false">Z589+DR589/5</f>
        <v>22.7324</v>
      </c>
      <c r="FR589" s="19" t="n">
        <f aca="false">(DX589+DY589)/AL589*60</f>
        <v>104.055194321735</v>
      </c>
      <c r="FS589" s="8" t="n">
        <v>4</v>
      </c>
      <c r="FT589" s="17" t="s">
        <v>326</v>
      </c>
      <c r="FU589" s="8" t="n">
        <v>195</v>
      </c>
      <c r="FV589" s="22"/>
      <c r="FW589" s="17" t="s">
        <v>280</v>
      </c>
      <c r="FX589" s="23" t="n">
        <v>2350000</v>
      </c>
      <c r="FY589" s="23" t="n">
        <v>2350000</v>
      </c>
      <c r="FZ589" s="8" t="n">
        <v>345</v>
      </c>
      <c r="GA589" s="8" t="n">
        <v>64</v>
      </c>
      <c r="GB589" s="8" t="n">
        <v>50</v>
      </c>
      <c r="GC589" s="8" t="n">
        <v>114</v>
      </c>
      <c r="GD589" s="8" t="n">
        <v>19</v>
      </c>
      <c r="GE589" s="8" t="n">
        <v>140</v>
      </c>
      <c r="GF589" s="8" t="n">
        <v>526</v>
      </c>
      <c r="GG589" s="8" t="n">
        <v>4704</v>
      </c>
      <c r="GH589" s="8" t="n">
        <v>6.2</v>
      </c>
      <c r="GI589" s="8" t="n">
        <v>6.1</v>
      </c>
      <c r="GJ589" s="8" t="n">
        <v>12.3</v>
      </c>
      <c r="GK589" s="8" t="n">
        <f aca="false">Z589-AH589/10</f>
        <v>19.2</v>
      </c>
      <c r="GL589" s="22"/>
      <c r="GM589" s="22"/>
      <c r="GN589" s="22"/>
      <c r="GO589" s="22"/>
      <c r="GP589" s="22"/>
    </row>
    <row r="590" customFormat="false" ht="13.65" hidden="false" customHeight="true" outlineLevel="0" collapsed="false">
      <c r="A590" s="16" t="n">
        <v>33031</v>
      </c>
      <c r="B590" s="17" t="s">
        <v>434</v>
      </c>
      <c r="C590" s="17" t="s">
        <v>435</v>
      </c>
      <c r="D590" s="17" t="s">
        <v>262</v>
      </c>
      <c r="E590" s="17" t="s">
        <v>262</v>
      </c>
      <c r="F590" s="8" t="n">
        <v>75</v>
      </c>
      <c r="G590" s="8" t="n">
        <v>210</v>
      </c>
      <c r="H590" s="8" t="n">
        <v>2008</v>
      </c>
      <c r="I590" s="8" t="n">
        <v>3</v>
      </c>
      <c r="J590" s="8" t="n">
        <v>69</v>
      </c>
      <c r="K590" s="17" t="s">
        <v>273</v>
      </c>
      <c r="L590" s="8" t="n">
        <v>2011</v>
      </c>
      <c r="M590" s="8" t="n">
        <v>27</v>
      </c>
      <c r="N590" s="8" t="n">
        <v>7</v>
      </c>
      <c r="O590" s="8" t="n">
        <v>8474628</v>
      </c>
      <c r="P590" s="17" t="s">
        <v>2792</v>
      </c>
      <c r="Q590" s="17" t="s">
        <v>2793</v>
      </c>
      <c r="R590" s="17" t="s">
        <v>2603</v>
      </c>
      <c r="S590" s="17" t="s">
        <v>2760</v>
      </c>
      <c r="T590" s="17" t="s">
        <v>278</v>
      </c>
      <c r="U590" s="17" t="s">
        <v>567</v>
      </c>
      <c r="V590" s="8" t="n">
        <v>82</v>
      </c>
      <c r="W590" s="8" t="n">
        <v>3</v>
      </c>
      <c r="X590" s="8" t="n">
        <v>7</v>
      </c>
      <c r="Y590" s="8" t="n">
        <v>5</v>
      </c>
      <c r="Z590" s="8" t="n">
        <v>10</v>
      </c>
      <c r="AA590" s="8" t="n">
        <v>17</v>
      </c>
      <c r="AB590" s="8" t="n">
        <v>74</v>
      </c>
      <c r="AC590" s="18" t="n">
        <f aca="false">Z590/V590</f>
        <v>0.121951219512195</v>
      </c>
      <c r="AD590" s="19" t="n">
        <f aca="false">IF(FZ590&gt;V590,Z590-V590*(GC590-Z590)/(FZ590-V590),0)</f>
        <v>-14.3848396501458</v>
      </c>
      <c r="AE590" s="19" t="n">
        <v>3.527</v>
      </c>
      <c r="AF590" s="8" t="n">
        <v>-11</v>
      </c>
      <c r="AG590" s="8" t="n">
        <v>0.4</v>
      </c>
      <c r="AH590" s="8" t="n">
        <v>28</v>
      </c>
      <c r="AI590" s="8" t="n">
        <v>1759</v>
      </c>
      <c r="AJ590" s="8" t="n">
        <v>82396</v>
      </c>
      <c r="AK590" s="19" t="n">
        <v>1373.2666666667</v>
      </c>
      <c r="AL590" s="8" t="n">
        <v>1373.23</v>
      </c>
      <c r="AM590" s="8" t="n">
        <v>1373</v>
      </c>
      <c r="AN590" s="18" t="n">
        <f aca="false">AJ590/60/V590</f>
        <v>16.7471544715447</v>
      </c>
      <c r="AO590" s="8" t="n">
        <v>28.08</v>
      </c>
      <c r="AP590" s="12" t="n">
        <f aca="false">IF(EF590&gt;0,Z590/EF590,0)</f>
        <v>0.24390243902439</v>
      </c>
      <c r="AQ590" s="8" t="n">
        <v>251</v>
      </c>
      <c r="AR590" s="8" t="n">
        <v>251</v>
      </c>
      <c r="AS590" s="8" t="n">
        <v>250</v>
      </c>
      <c r="AT590" s="8" t="n">
        <v>160</v>
      </c>
      <c r="AU590" s="8" t="n">
        <v>159</v>
      </c>
      <c r="AV590" s="8" t="n">
        <v>98</v>
      </c>
      <c r="AW590" s="8" t="n">
        <v>57</v>
      </c>
      <c r="AX590" s="8" t="n">
        <v>2</v>
      </c>
      <c r="AY590" s="8" t="n">
        <v>1</v>
      </c>
      <c r="AZ590" s="8" t="n">
        <v>9</v>
      </c>
      <c r="BA590" s="8" t="n">
        <f aca="false">AY590+AZ590</f>
        <v>10</v>
      </c>
      <c r="BB590" s="8" t="n">
        <v>4.02</v>
      </c>
      <c r="BC590" s="8" t="n">
        <v>55.4286</v>
      </c>
      <c r="BD590" s="19" t="n">
        <v>113.3</v>
      </c>
      <c r="BE590" s="19" t="n">
        <v>4.95024030292721</v>
      </c>
      <c r="BF590" s="19" t="n">
        <f aca="false">AQ590+BD590</f>
        <v>364.3</v>
      </c>
      <c r="BG590" s="19" t="n">
        <f aca="false">IF(AL590&gt;0,BF590/AL590*60,0)</f>
        <v>15.9172170721583</v>
      </c>
      <c r="BH590" s="8" t="n">
        <v>381</v>
      </c>
      <c r="BI590" s="8" t="n">
        <v>447</v>
      </c>
      <c r="BJ590" s="8" t="n">
        <v>469</v>
      </c>
      <c r="BK590" s="12" t="n">
        <f aca="false">BH590/(BH590+BJ590)</f>
        <v>0.448235294117647</v>
      </c>
      <c r="BL590" s="8" t="n">
        <v>106</v>
      </c>
      <c r="BM590" s="8" t="n">
        <v>105</v>
      </c>
      <c r="BN590" s="8" t="n">
        <v>94</v>
      </c>
      <c r="BO590" s="8" t="n">
        <f aca="false">BM590-BN590</f>
        <v>11</v>
      </c>
      <c r="BP590" s="8" t="n">
        <v>61</v>
      </c>
      <c r="BQ590" s="8" t="n">
        <v>31</v>
      </c>
      <c r="BR590" s="8" t="n">
        <v>15</v>
      </c>
      <c r="BS590" s="8" t="n">
        <v>158</v>
      </c>
      <c r="BT590" s="12" t="n">
        <f aca="false">BS590/(EA590+BS590)</f>
        <v>0.128246753246753</v>
      </c>
      <c r="BU590" s="8" t="n">
        <v>0</v>
      </c>
      <c r="BV590" s="8" t="n">
        <v>0</v>
      </c>
      <c r="BW590" s="12" t="n">
        <f aca="false">IF(BU590+BV590&gt;0,BU590/(BU590+BV590),0)</f>
        <v>0</v>
      </c>
      <c r="BX590" s="8" t="n">
        <v>0</v>
      </c>
      <c r="BY590" s="8" t="n">
        <v>0</v>
      </c>
      <c r="BZ590" s="8" t="n">
        <v>0</v>
      </c>
      <c r="CA590" s="8" t="n">
        <v>0</v>
      </c>
      <c r="CB590" s="8" t="n">
        <v>0</v>
      </c>
      <c r="CC590" s="8" t="n">
        <v>0</v>
      </c>
      <c r="CD590" s="8" t="n">
        <v>0</v>
      </c>
      <c r="CE590" s="8" t="n">
        <v>0</v>
      </c>
      <c r="CF590" s="8" t="n">
        <v>0</v>
      </c>
      <c r="CG590" s="8" t="n">
        <v>0</v>
      </c>
      <c r="CH590" s="8" t="n">
        <v>0</v>
      </c>
      <c r="CI590" s="8" t="n">
        <v>0</v>
      </c>
      <c r="CJ590" s="8" t="n">
        <v>0</v>
      </c>
      <c r="CK590" s="8" t="n">
        <v>0</v>
      </c>
      <c r="CL590" s="8" t="n">
        <v>0</v>
      </c>
      <c r="CM590" s="8" t="n">
        <v>0</v>
      </c>
      <c r="CN590" s="8" t="n">
        <v>0</v>
      </c>
      <c r="CO590" s="8" t="n">
        <v>0</v>
      </c>
      <c r="CP590" s="8" t="n">
        <v>0</v>
      </c>
      <c r="CQ590" s="8" t="n">
        <v>0</v>
      </c>
      <c r="CR590" s="8" t="n">
        <v>0</v>
      </c>
      <c r="CS590" s="8" t="n">
        <v>3</v>
      </c>
      <c r="CT590" s="8" t="n">
        <v>0</v>
      </c>
      <c r="CU590" s="8" t="n">
        <v>0</v>
      </c>
      <c r="CV590" s="8" t="n">
        <v>0</v>
      </c>
      <c r="CW590" s="8" t="n">
        <v>0</v>
      </c>
      <c r="CX590" s="8" t="n">
        <v>0</v>
      </c>
      <c r="CY590" s="8" t="n">
        <v>2</v>
      </c>
      <c r="CZ590" s="8" t="n">
        <v>6</v>
      </c>
      <c r="DA590" s="8" t="n">
        <v>53</v>
      </c>
      <c r="DB590" s="8" t="n">
        <v>1</v>
      </c>
      <c r="DC590" s="8" t="n">
        <v>0</v>
      </c>
      <c r="DD590" s="8" t="n">
        <v>55</v>
      </c>
      <c r="DE590" s="8" t="n">
        <v>6</v>
      </c>
      <c r="DF590" s="8" t="n">
        <v>0</v>
      </c>
      <c r="DG590" s="8" t="n">
        <v>0</v>
      </c>
      <c r="DH590" s="8" t="n">
        <v>36</v>
      </c>
      <c r="DI590" s="8" t="n">
        <v>14</v>
      </c>
      <c r="DJ590" s="8" t="n">
        <v>10</v>
      </c>
      <c r="DK590" s="8" t="n">
        <v>14</v>
      </c>
      <c r="DL590" s="8" t="n">
        <v>14</v>
      </c>
      <c r="DM590" s="8" t="n">
        <v>0</v>
      </c>
      <c r="DN590" s="8" t="n">
        <v>9</v>
      </c>
      <c r="DO590" s="8" t="n">
        <v>9</v>
      </c>
      <c r="DP590" s="8" t="n">
        <v>0</v>
      </c>
      <c r="DQ590" s="8" t="n">
        <f aca="false">DJ590-DI590</f>
        <v>-4</v>
      </c>
      <c r="DR590" s="19" t="n">
        <v>-0.757</v>
      </c>
      <c r="DS590" s="8" t="n">
        <v>14</v>
      </c>
      <c r="DT590" s="8" t="n">
        <v>0</v>
      </c>
      <c r="DU590" s="8" t="n">
        <v>0</v>
      </c>
      <c r="DV590" s="8" t="n">
        <v>0</v>
      </c>
      <c r="DW590" s="8" t="n">
        <v>0</v>
      </c>
      <c r="DX590" s="8" t="n">
        <v>1219</v>
      </c>
      <c r="DY590" s="8" t="n">
        <v>1471</v>
      </c>
      <c r="DZ590" s="8" t="n">
        <v>907</v>
      </c>
      <c r="EA590" s="8" t="n">
        <v>1074</v>
      </c>
      <c r="EB590" s="8" t="n">
        <v>624</v>
      </c>
      <c r="EC590" s="8" t="n">
        <v>732</v>
      </c>
      <c r="ED590" s="8" t="n">
        <v>54.96</v>
      </c>
      <c r="EE590" s="8" t="n">
        <v>72.88</v>
      </c>
      <c r="EF590" s="8" t="n">
        <v>41</v>
      </c>
      <c r="EG590" s="8" t="n">
        <v>69</v>
      </c>
      <c r="EH590" s="12" t="n">
        <f aca="false">EF590/EB590</f>
        <v>0.0657051282051282</v>
      </c>
      <c r="EI590" s="20" t="n">
        <f aca="false">1-EG590/EC590</f>
        <v>0.905737704918033</v>
      </c>
      <c r="EJ590" s="21" t="n">
        <f aca="false">EH590+EI590</f>
        <v>0.971442833123161</v>
      </c>
      <c r="EK590" s="8" t="n">
        <v>1222</v>
      </c>
      <c r="EL590" s="8" t="n">
        <v>1473</v>
      </c>
      <c r="EM590" s="8" t="n">
        <v>909</v>
      </c>
      <c r="EN590" s="8" t="n">
        <v>1075</v>
      </c>
      <c r="EO590" s="8" t="n">
        <v>625</v>
      </c>
      <c r="EP590" s="8" t="n">
        <v>733</v>
      </c>
      <c r="EQ590" s="8" t="n">
        <v>41</v>
      </c>
      <c r="ER590" s="8" t="n">
        <v>69</v>
      </c>
      <c r="ES590" s="8" t="n">
        <v>593</v>
      </c>
      <c r="ET590" s="8" t="n">
        <v>700</v>
      </c>
      <c r="EU590" s="8" t="n">
        <v>240</v>
      </c>
      <c r="EV590" s="8" t="n">
        <v>260</v>
      </c>
      <c r="EW590" s="8" t="n">
        <v>31</v>
      </c>
      <c r="EX590" s="8" t="n">
        <v>36</v>
      </c>
      <c r="EY590" s="8" t="n">
        <v>102</v>
      </c>
      <c r="EZ590" s="8" t="n">
        <v>118</v>
      </c>
      <c r="FA590" s="8" t="n">
        <v>-0.4</v>
      </c>
      <c r="FB590" s="8" t="n">
        <v>2.5</v>
      </c>
      <c r="FC590" s="8" t="n">
        <v>2.2</v>
      </c>
      <c r="FD590" s="19" t="n">
        <v>18.68</v>
      </c>
      <c r="FE590" s="18" t="n">
        <f aca="false">FD590/V590</f>
        <v>0.22780487804878</v>
      </c>
      <c r="FF590" s="8" t="n">
        <v>0.7003</v>
      </c>
      <c r="FG590" s="8" t="n">
        <v>0.17</v>
      </c>
      <c r="FH590" s="8" t="n">
        <v>-0.02</v>
      </c>
      <c r="FI590" s="8" t="n">
        <v>0.15</v>
      </c>
      <c r="FJ590" s="22"/>
      <c r="FK590" s="22"/>
      <c r="FL590" s="22"/>
      <c r="FM590" s="8" t="n">
        <f aca="false">BL590+BS590+AH590+DT590</f>
        <v>292</v>
      </c>
      <c r="FN590" s="19" t="n">
        <f aca="false">IF(DS590&gt;0,(BL590+BR590)/DS590,0)</f>
        <v>8.64285714285714</v>
      </c>
      <c r="FO590" s="12" t="n">
        <v>0.014084507</v>
      </c>
      <c r="FP590" s="19" t="n">
        <f aca="false">Z590-AH590/10</f>
        <v>7.2</v>
      </c>
      <c r="FQ590" s="19" t="n">
        <f aca="false">Z590+DR590/5</f>
        <v>9.8486</v>
      </c>
      <c r="FR590" s="19" t="n">
        <f aca="false">(DX590+DY590)/AL590*60</f>
        <v>117.533115355767</v>
      </c>
      <c r="FS590" s="22"/>
      <c r="FT590" s="22"/>
      <c r="FU590" s="22"/>
      <c r="FV590" s="17" t="s">
        <v>412</v>
      </c>
      <c r="FW590" s="17" t="s">
        <v>280</v>
      </c>
      <c r="FX590" s="23" t="n">
        <v>3500000</v>
      </c>
      <c r="FY590" s="23" t="n">
        <v>3500000</v>
      </c>
      <c r="FZ590" s="8" t="n">
        <v>425</v>
      </c>
      <c r="GA590" s="8" t="n">
        <v>29</v>
      </c>
      <c r="GB590" s="8" t="n">
        <v>83</v>
      </c>
      <c r="GC590" s="8" t="n">
        <v>112</v>
      </c>
      <c r="GD590" s="8" t="n">
        <v>-46</v>
      </c>
      <c r="GE590" s="8" t="n">
        <v>238</v>
      </c>
      <c r="GF590" s="8" t="n">
        <v>652</v>
      </c>
      <c r="GG590" s="8" t="n">
        <v>8141</v>
      </c>
      <c r="GH590" s="8" t="n">
        <v>5.5</v>
      </c>
      <c r="GI590" s="8" t="n">
        <v>14.8</v>
      </c>
      <c r="GJ590" s="8" t="n">
        <v>20.4</v>
      </c>
      <c r="GK590" s="8" t="n">
        <f aca="false">Z590-AH590/10</f>
        <v>7.2</v>
      </c>
      <c r="GL590" s="22"/>
      <c r="GM590" s="22"/>
      <c r="GN590" s="22"/>
      <c r="GO590" s="22"/>
      <c r="GP590" s="22"/>
    </row>
    <row r="591" customFormat="false" ht="13.65" hidden="false" customHeight="true" outlineLevel="0" collapsed="false">
      <c r="A591" s="16" t="n">
        <v>33124</v>
      </c>
      <c r="B591" s="17" t="s">
        <v>2794</v>
      </c>
      <c r="C591" s="22"/>
      <c r="D591" s="17" t="s">
        <v>372</v>
      </c>
      <c r="E591" s="17" t="s">
        <v>372</v>
      </c>
      <c r="F591" s="8" t="n">
        <v>72</v>
      </c>
      <c r="G591" s="8" t="n">
        <v>194</v>
      </c>
      <c r="H591" s="22"/>
      <c r="I591" s="22"/>
      <c r="J591" s="22"/>
      <c r="K591" s="17" t="s">
        <v>263</v>
      </c>
      <c r="L591" s="8" t="n">
        <v>2016</v>
      </c>
      <c r="M591" s="8" t="n">
        <v>27</v>
      </c>
      <c r="N591" s="8" t="n">
        <v>2</v>
      </c>
      <c r="O591" s="8" t="n">
        <v>8479482</v>
      </c>
      <c r="P591" s="17" t="s">
        <v>2795</v>
      </c>
      <c r="Q591" s="17" t="s">
        <v>2796</v>
      </c>
      <c r="R591" s="17" t="s">
        <v>2797</v>
      </c>
      <c r="S591" s="17" t="s">
        <v>2798</v>
      </c>
      <c r="T591" s="17" t="s">
        <v>278</v>
      </c>
      <c r="U591" s="17" t="s">
        <v>2799</v>
      </c>
      <c r="V591" s="8" t="n">
        <v>53</v>
      </c>
      <c r="W591" s="8" t="n">
        <v>3</v>
      </c>
      <c r="X591" s="8" t="n">
        <v>7</v>
      </c>
      <c r="Y591" s="8" t="n">
        <v>5</v>
      </c>
      <c r="Z591" s="8" t="n">
        <v>10</v>
      </c>
      <c r="AA591" s="8" t="n">
        <v>0</v>
      </c>
      <c r="AB591" s="8" t="n">
        <v>0</v>
      </c>
      <c r="AC591" s="18" t="n">
        <f aca="false">Z591/V591</f>
        <v>0.188679245283019</v>
      </c>
      <c r="AD591" s="19" t="n">
        <f aca="false">IF(FZ591&gt;V591,Z591-V591*(GC591-Z591)/(FZ591-V591),0)</f>
        <v>1.52</v>
      </c>
      <c r="AE591" s="19" t="n">
        <v>3.574</v>
      </c>
      <c r="AF591" s="8" t="n">
        <v>14</v>
      </c>
      <c r="AG591" s="8" t="n">
        <v>2.1</v>
      </c>
      <c r="AH591" s="8" t="n">
        <v>26</v>
      </c>
      <c r="AI591" s="8" t="n">
        <v>1076</v>
      </c>
      <c r="AJ591" s="8" t="n">
        <v>50603</v>
      </c>
      <c r="AK591" s="19" t="n">
        <v>843.38333333333</v>
      </c>
      <c r="AL591" s="8" t="n">
        <v>843.38</v>
      </c>
      <c r="AM591" s="8" t="n">
        <v>843</v>
      </c>
      <c r="AN591" s="18" t="n">
        <f aca="false">AJ591/60/V591</f>
        <v>15.912893081761</v>
      </c>
      <c r="AO591" s="8" t="n">
        <v>26.85</v>
      </c>
      <c r="AP591" s="12" t="n">
        <f aca="false">IF(EF591&gt;0,Z591/EF591,0)</f>
        <v>0.232558139534884</v>
      </c>
      <c r="AQ591" s="8" t="n">
        <v>168</v>
      </c>
      <c r="AR591" s="8" t="n">
        <v>168</v>
      </c>
      <c r="AS591" s="8" t="n">
        <v>168</v>
      </c>
      <c r="AT591" s="8" t="n">
        <v>111</v>
      </c>
      <c r="AU591" s="8" t="n">
        <v>111</v>
      </c>
      <c r="AV591" s="8" t="n">
        <v>82</v>
      </c>
      <c r="AW591" s="8" t="n">
        <v>53</v>
      </c>
      <c r="AX591" s="8" t="n">
        <v>4</v>
      </c>
      <c r="AY591" s="8" t="n">
        <v>4</v>
      </c>
      <c r="AZ591" s="8" t="n">
        <v>8</v>
      </c>
      <c r="BA591" s="8" t="n">
        <f aca="false">AY591+AZ591</f>
        <v>12</v>
      </c>
      <c r="BB591" s="8" t="n">
        <v>2.83</v>
      </c>
      <c r="BC591" s="8" t="n">
        <v>54</v>
      </c>
      <c r="BD591" s="19" t="n">
        <v>102.2</v>
      </c>
      <c r="BE591" s="19" t="n">
        <v>7.27071517498965</v>
      </c>
      <c r="BF591" s="19" t="n">
        <f aca="false">AQ591+BD591</f>
        <v>270.2</v>
      </c>
      <c r="BG591" s="19" t="n">
        <f aca="false">IF(AL591&gt;0,BF591/AL591*60,0)</f>
        <v>19.2226517109725</v>
      </c>
      <c r="BH591" s="8" t="n">
        <v>269</v>
      </c>
      <c r="BI591" s="8" t="n">
        <v>271</v>
      </c>
      <c r="BJ591" s="8" t="n">
        <v>260</v>
      </c>
      <c r="BK591" s="12" t="n">
        <f aca="false">BH591/(BH591+BJ591)</f>
        <v>0.508506616257089</v>
      </c>
      <c r="BL591" s="8" t="n">
        <v>57</v>
      </c>
      <c r="BM591" s="8" t="n">
        <v>57</v>
      </c>
      <c r="BN591" s="8" t="n">
        <v>73</v>
      </c>
      <c r="BO591" s="8" t="n">
        <f aca="false">BM591-BN591</f>
        <v>-16</v>
      </c>
      <c r="BP591" s="8" t="n">
        <v>29</v>
      </c>
      <c r="BQ591" s="8" t="n">
        <v>41</v>
      </c>
      <c r="BR591" s="8" t="n">
        <v>9</v>
      </c>
      <c r="BS591" s="8" t="n">
        <v>82</v>
      </c>
      <c r="BT591" s="12" t="n">
        <f aca="false">BS591/(EA591+BS591)</f>
        <v>0.11849710982659</v>
      </c>
      <c r="BU591" s="8" t="n">
        <v>0</v>
      </c>
      <c r="BV591" s="8" t="n">
        <v>0</v>
      </c>
      <c r="BW591" s="12" t="n">
        <f aca="false">IF(BU591+BV591&gt;0,BU591/(BU591+BV591),0)</f>
        <v>0</v>
      </c>
      <c r="BX591" s="8" t="n">
        <v>0</v>
      </c>
      <c r="BY591" s="8" t="n">
        <v>0</v>
      </c>
      <c r="BZ591" s="8" t="n">
        <v>0</v>
      </c>
      <c r="CA591" s="8" t="n">
        <v>0</v>
      </c>
      <c r="CB591" s="8" t="n">
        <v>0</v>
      </c>
      <c r="CC591" s="8" t="n">
        <v>0</v>
      </c>
      <c r="CD591" s="8" t="n">
        <v>0</v>
      </c>
      <c r="CE591" s="8" t="n">
        <v>0</v>
      </c>
      <c r="CF591" s="8" t="n">
        <v>0</v>
      </c>
      <c r="CG591" s="8" t="n">
        <v>0</v>
      </c>
      <c r="CH591" s="8" t="n">
        <v>0</v>
      </c>
      <c r="CI591" s="8" t="n">
        <v>0</v>
      </c>
      <c r="CJ591" s="8" t="n">
        <v>0</v>
      </c>
      <c r="CK591" s="8" t="n">
        <v>0</v>
      </c>
      <c r="CL591" s="8" t="n">
        <v>1</v>
      </c>
      <c r="CM591" s="8" t="n">
        <v>0</v>
      </c>
      <c r="CN591" s="8" t="n">
        <v>0</v>
      </c>
      <c r="CO591" s="8" t="n">
        <v>0</v>
      </c>
      <c r="CP591" s="8" t="n">
        <v>0</v>
      </c>
      <c r="CQ591" s="8" t="n">
        <v>0</v>
      </c>
      <c r="CR591" s="8" t="n">
        <v>0</v>
      </c>
      <c r="CS591" s="8" t="n">
        <v>3</v>
      </c>
      <c r="CT591" s="8" t="n">
        <v>0</v>
      </c>
      <c r="CU591" s="8" t="n">
        <v>0</v>
      </c>
      <c r="CV591" s="8" t="n">
        <v>0</v>
      </c>
      <c r="CW591" s="8" t="n">
        <v>0</v>
      </c>
      <c r="CX591" s="8" t="n">
        <v>0</v>
      </c>
      <c r="CY591" s="8" t="n">
        <v>0</v>
      </c>
      <c r="CZ591" s="8" t="n">
        <v>1</v>
      </c>
      <c r="DA591" s="8" t="n">
        <v>28</v>
      </c>
      <c r="DB591" s="8" t="n">
        <v>0</v>
      </c>
      <c r="DC591" s="8" t="n">
        <v>0</v>
      </c>
      <c r="DD591" s="8" t="n">
        <v>32</v>
      </c>
      <c r="DE591" s="8" t="n">
        <v>4</v>
      </c>
      <c r="DF591" s="8" t="n">
        <v>0</v>
      </c>
      <c r="DG591" s="8" t="n">
        <v>0</v>
      </c>
      <c r="DH591" s="8" t="n">
        <v>46</v>
      </c>
      <c r="DI591" s="8" t="n">
        <v>13</v>
      </c>
      <c r="DJ591" s="8" t="n">
        <v>7</v>
      </c>
      <c r="DK591" s="8" t="n">
        <v>12</v>
      </c>
      <c r="DL591" s="8" t="n">
        <v>12</v>
      </c>
      <c r="DM591" s="8" t="n">
        <v>0</v>
      </c>
      <c r="DN591" s="8" t="n">
        <v>6</v>
      </c>
      <c r="DO591" s="8" t="n">
        <v>6</v>
      </c>
      <c r="DP591" s="8" t="n">
        <v>0</v>
      </c>
      <c r="DQ591" s="8" t="n">
        <f aca="false">DJ591-DI591</f>
        <v>-6</v>
      </c>
      <c r="DR591" s="19" t="n">
        <v>-3.313</v>
      </c>
      <c r="DS591" s="8" t="n">
        <v>13</v>
      </c>
      <c r="DT591" s="8" t="n">
        <v>0</v>
      </c>
      <c r="DU591" s="8" t="n">
        <v>0</v>
      </c>
      <c r="DV591" s="8" t="n">
        <v>0</v>
      </c>
      <c r="DW591" s="8" t="n">
        <v>0</v>
      </c>
      <c r="DX591" s="8" t="n">
        <v>874</v>
      </c>
      <c r="DY591" s="8" t="n">
        <v>858</v>
      </c>
      <c r="DZ591" s="8" t="n">
        <v>608</v>
      </c>
      <c r="EA591" s="8" t="n">
        <v>610</v>
      </c>
      <c r="EB591" s="8" t="n">
        <v>451</v>
      </c>
      <c r="EC591" s="8" t="n">
        <v>438</v>
      </c>
      <c r="ED591" s="8" t="n">
        <v>33.94</v>
      </c>
      <c r="EE591" s="8" t="n">
        <v>31.81</v>
      </c>
      <c r="EF591" s="8" t="n">
        <v>43</v>
      </c>
      <c r="EG591" s="8" t="n">
        <v>32</v>
      </c>
      <c r="EH591" s="12" t="n">
        <f aca="false">EF591/EB591</f>
        <v>0.0953436807095344</v>
      </c>
      <c r="EI591" s="20" t="n">
        <f aca="false">1-EG591/EC591</f>
        <v>0.926940639269406</v>
      </c>
      <c r="EJ591" s="21" t="n">
        <f aca="false">EH591+EI591</f>
        <v>1.02228431997894</v>
      </c>
      <c r="EK591" s="8" t="n">
        <v>869</v>
      </c>
      <c r="EL591" s="8" t="n">
        <v>856</v>
      </c>
      <c r="EM591" s="8" t="n">
        <v>607</v>
      </c>
      <c r="EN591" s="8" t="n">
        <v>608</v>
      </c>
      <c r="EO591" s="8" t="n">
        <v>450</v>
      </c>
      <c r="EP591" s="8" t="n">
        <v>437</v>
      </c>
      <c r="EQ591" s="8" t="n">
        <v>43</v>
      </c>
      <c r="ER591" s="8" t="n">
        <v>32</v>
      </c>
      <c r="ES591" s="8" t="n">
        <v>413</v>
      </c>
      <c r="ET591" s="8" t="n">
        <v>394</v>
      </c>
      <c r="EU591" s="8" t="n">
        <v>149</v>
      </c>
      <c r="EV591" s="8" t="n">
        <v>143</v>
      </c>
      <c r="EW591" s="8" t="n">
        <v>20</v>
      </c>
      <c r="EX591" s="8" t="n">
        <v>18</v>
      </c>
      <c r="EY591" s="8" t="n">
        <v>49</v>
      </c>
      <c r="EZ591" s="8" t="n">
        <v>70</v>
      </c>
      <c r="FA591" s="8" t="n">
        <v>0.3</v>
      </c>
      <c r="FB591" s="8" t="n">
        <v>2.9</v>
      </c>
      <c r="FC591" s="8" t="n">
        <v>3.1</v>
      </c>
      <c r="FD591" s="19" t="n">
        <v>19.9</v>
      </c>
      <c r="FE591" s="18" t="n">
        <f aca="false">FD591/V591</f>
        <v>0.375471698113207</v>
      </c>
      <c r="FF591" s="8" t="n">
        <v>0.7717</v>
      </c>
      <c r="FG591" s="8" t="n">
        <v>0.22</v>
      </c>
      <c r="FH591" s="8" t="n">
        <v>0.47</v>
      </c>
      <c r="FI591" s="8" t="n">
        <v>0.69</v>
      </c>
      <c r="FJ591" s="22"/>
      <c r="FK591" s="22"/>
      <c r="FL591" s="22"/>
      <c r="FM591" s="8" t="n">
        <f aca="false">BL591+BS591+AH591+DT591</f>
        <v>165</v>
      </c>
      <c r="FN591" s="19" t="n">
        <f aca="false">IF(DS591&gt;0,(BL591+BR591)/DS591,0)</f>
        <v>5.07692307692308</v>
      </c>
      <c r="FO591" s="12" t="n">
        <v>0.0410012971</v>
      </c>
      <c r="FP591" s="19" t="n">
        <f aca="false">Z591-AH591/10</f>
        <v>7.4</v>
      </c>
      <c r="FQ591" s="19" t="n">
        <f aca="false">Z591+DR591/5</f>
        <v>9.3374</v>
      </c>
      <c r="FR591" s="19" t="n">
        <f aca="false">(DX591+DY591)/AL591*60</f>
        <v>123.218478028884</v>
      </c>
      <c r="FS591" s="8" t="n">
        <v>4</v>
      </c>
      <c r="FT591" s="17" t="s">
        <v>352</v>
      </c>
      <c r="FU591" s="8" t="n">
        <v>195</v>
      </c>
      <c r="FV591" s="22"/>
      <c r="FW591" s="17" t="s">
        <v>280</v>
      </c>
      <c r="FX591" s="23" t="n">
        <v>900000</v>
      </c>
      <c r="FY591" s="23" t="n">
        <v>900000</v>
      </c>
      <c r="FZ591" s="8" t="n">
        <v>103</v>
      </c>
      <c r="GA591" s="8" t="n">
        <v>5</v>
      </c>
      <c r="GB591" s="8" t="n">
        <v>13</v>
      </c>
      <c r="GC591" s="8" t="n">
        <v>18</v>
      </c>
      <c r="GD591" s="8" t="n">
        <v>15</v>
      </c>
      <c r="GE591" s="8" t="n">
        <v>48</v>
      </c>
      <c r="GF591" s="8" t="n">
        <v>149</v>
      </c>
      <c r="GG591" s="8" t="n">
        <v>1592</v>
      </c>
      <c r="GH591" s="8" t="n">
        <v>0.5</v>
      </c>
      <c r="GI591" s="8" t="n">
        <v>4.3</v>
      </c>
      <c r="GJ591" s="8" t="n">
        <v>4.8</v>
      </c>
      <c r="GK591" s="8" t="n">
        <f aca="false">Z591-AH591/10</f>
        <v>7.4</v>
      </c>
      <c r="GL591" s="22"/>
      <c r="GM591" s="22"/>
      <c r="GN591" s="22"/>
      <c r="GO591" s="22"/>
      <c r="GP591" s="22"/>
    </row>
    <row r="592" customFormat="false" ht="13.65" hidden="false" customHeight="true" outlineLevel="0" collapsed="false">
      <c r="A592" s="16" t="n">
        <v>33714</v>
      </c>
      <c r="B592" s="17" t="s">
        <v>2800</v>
      </c>
      <c r="C592" s="17" t="s">
        <v>435</v>
      </c>
      <c r="D592" s="17" t="s">
        <v>262</v>
      </c>
      <c r="E592" s="17" t="s">
        <v>262</v>
      </c>
      <c r="F592" s="8" t="n">
        <v>74</v>
      </c>
      <c r="G592" s="8" t="n">
        <v>208</v>
      </c>
      <c r="H592" s="8" t="n">
        <v>2010</v>
      </c>
      <c r="I592" s="8" t="n">
        <v>5</v>
      </c>
      <c r="J592" s="8" t="n">
        <v>133</v>
      </c>
      <c r="K592" s="17" t="s">
        <v>263</v>
      </c>
      <c r="L592" s="8" t="n">
        <v>2014</v>
      </c>
      <c r="M592" s="8" t="n">
        <v>25</v>
      </c>
      <c r="N592" s="8" t="n">
        <v>4</v>
      </c>
      <c r="O592" s="8" t="n">
        <v>8475907</v>
      </c>
      <c r="P592" s="17" t="s">
        <v>2801</v>
      </c>
      <c r="Q592" s="17" t="s">
        <v>2802</v>
      </c>
      <c r="R592" s="17" t="s">
        <v>2803</v>
      </c>
      <c r="S592" s="17" t="s">
        <v>2804</v>
      </c>
      <c r="T592" s="17" t="s">
        <v>268</v>
      </c>
      <c r="U592" s="17" t="s">
        <v>567</v>
      </c>
      <c r="V592" s="8" t="n">
        <v>77</v>
      </c>
      <c r="W592" s="8" t="n">
        <v>21</v>
      </c>
      <c r="X592" s="8" t="n">
        <v>20</v>
      </c>
      <c r="Y592" s="8" t="n">
        <v>16</v>
      </c>
      <c r="Z592" s="8" t="n">
        <v>41</v>
      </c>
      <c r="AA592" s="8" t="n">
        <v>6</v>
      </c>
      <c r="AB592" s="8" t="n">
        <v>43</v>
      </c>
      <c r="AC592" s="18" t="n">
        <f aca="false">Z592/V592</f>
        <v>0.532467532467532</v>
      </c>
      <c r="AD592" s="19" t="n">
        <f aca="false">IF(FZ592&gt;V592,Z592-V592*(GC592-Z592)/(FZ592-V592),0)</f>
        <v>19.635838150289</v>
      </c>
      <c r="AE592" s="19" t="n">
        <v>16.291</v>
      </c>
      <c r="AF592" s="8" t="n">
        <v>5</v>
      </c>
      <c r="AG592" s="8" t="n">
        <v>4.6</v>
      </c>
      <c r="AH592" s="8" t="n">
        <v>24</v>
      </c>
      <c r="AI592" s="8" t="n">
        <v>1467</v>
      </c>
      <c r="AJ592" s="8" t="n">
        <v>69389</v>
      </c>
      <c r="AK592" s="19" t="n">
        <v>1156.4833333333</v>
      </c>
      <c r="AL592" s="8" t="n">
        <v>1156.48</v>
      </c>
      <c r="AM592" s="8" t="n">
        <v>1156</v>
      </c>
      <c r="AN592" s="18" t="n">
        <f aca="false">AJ592/60/V592</f>
        <v>15.0192640692641</v>
      </c>
      <c r="AO592" s="8" t="n">
        <v>25.3</v>
      </c>
      <c r="AP592" s="12" t="n">
        <f aca="false">IF(EF592&gt;0,Z592/EF592,0)</f>
        <v>0.585714285714286</v>
      </c>
      <c r="AQ592" s="8" t="n">
        <v>263</v>
      </c>
      <c r="AR592" s="8" t="n">
        <v>263</v>
      </c>
      <c r="AS592" s="8" t="n">
        <v>265</v>
      </c>
      <c r="AT592" s="8" t="n">
        <v>219</v>
      </c>
      <c r="AU592" s="8" t="n">
        <v>221</v>
      </c>
      <c r="AV592" s="8" t="n">
        <v>144</v>
      </c>
      <c r="AW592" s="8" t="n">
        <v>181</v>
      </c>
      <c r="AX592" s="8" t="n">
        <v>106</v>
      </c>
      <c r="AY592" s="8" t="n">
        <v>5</v>
      </c>
      <c r="AZ592" s="8" t="n">
        <v>21</v>
      </c>
      <c r="BA592" s="8" t="n">
        <f aca="false">AY592+AZ592</f>
        <v>26</v>
      </c>
      <c r="BB592" s="8" t="n">
        <v>22.45</v>
      </c>
      <c r="BC592" s="8" t="n">
        <v>24.2431</v>
      </c>
      <c r="BD592" s="19" t="n">
        <v>324.7</v>
      </c>
      <c r="BE592" s="19" t="n">
        <v>16.8458977647759</v>
      </c>
      <c r="BF592" s="19" t="n">
        <f aca="false">AQ592+BD592</f>
        <v>587.7</v>
      </c>
      <c r="BG592" s="19" t="n">
        <f aca="false">IF(AL592&gt;0,BF592/AL592*60,0)</f>
        <v>30.4907996679579</v>
      </c>
      <c r="BH592" s="8" t="n">
        <v>543</v>
      </c>
      <c r="BI592" s="8" t="n">
        <v>392</v>
      </c>
      <c r="BJ592" s="8" t="n">
        <v>328</v>
      </c>
      <c r="BK592" s="12" t="n">
        <f aca="false">BH592/(BH592+BJ592)</f>
        <v>0.623421354764638</v>
      </c>
      <c r="BL592" s="8" t="n">
        <v>171</v>
      </c>
      <c r="BM592" s="8" t="n">
        <v>171</v>
      </c>
      <c r="BN592" s="8" t="n">
        <v>60</v>
      </c>
      <c r="BO592" s="8" t="n">
        <f aca="false">BM592-BN592</f>
        <v>111</v>
      </c>
      <c r="BP592" s="8" t="n">
        <v>77</v>
      </c>
      <c r="BQ592" s="8" t="n">
        <v>33</v>
      </c>
      <c r="BR592" s="8" t="n">
        <v>35</v>
      </c>
      <c r="BS592" s="8" t="n">
        <v>30</v>
      </c>
      <c r="BT592" s="12" t="n">
        <f aca="false">BS592/(EA592+BS592)</f>
        <v>0.0365408038976858</v>
      </c>
      <c r="BU592" s="8" t="n">
        <v>22</v>
      </c>
      <c r="BV592" s="8" t="n">
        <v>35</v>
      </c>
      <c r="BW592" s="12" t="n">
        <f aca="false">IF(BU592+BV592&gt;0,BU592/(BU592+BV592),0)</f>
        <v>0.385964912280702</v>
      </c>
      <c r="BX592" s="8" t="n">
        <v>5</v>
      </c>
      <c r="BY592" s="8" t="n">
        <v>9</v>
      </c>
      <c r="BZ592" s="8" t="n">
        <v>7</v>
      </c>
      <c r="CA592" s="8" t="n">
        <v>5</v>
      </c>
      <c r="CB592" s="8" t="n">
        <v>10</v>
      </c>
      <c r="CC592" s="8" t="n">
        <v>21</v>
      </c>
      <c r="CD592" s="8" t="n">
        <v>6</v>
      </c>
      <c r="CE592" s="8" t="n">
        <v>15</v>
      </c>
      <c r="CF592" s="8" t="n">
        <v>3</v>
      </c>
      <c r="CG592" s="8" t="n">
        <v>3</v>
      </c>
      <c r="CH592" s="8" t="n">
        <v>18</v>
      </c>
      <c r="CI592" s="8" t="n">
        <v>22</v>
      </c>
      <c r="CJ592" s="8" t="n">
        <v>0</v>
      </c>
      <c r="CK592" s="8" t="n">
        <v>0</v>
      </c>
      <c r="CL592" s="8" t="n">
        <v>5</v>
      </c>
      <c r="CM592" s="8" t="n">
        <v>0</v>
      </c>
      <c r="CN592" s="8" t="n">
        <v>0</v>
      </c>
      <c r="CO592" s="8" t="n">
        <v>0</v>
      </c>
      <c r="CP592" s="8" t="n">
        <v>1</v>
      </c>
      <c r="CQ592" s="8" t="n">
        <v>2</v>
      </c>
      <c r="CR592" s="8" t="n">
        <v>0</v>
      </c>
      <c r="CS592" s="8" t="n">
        <v>2</v>
      </c>
      <c r="CT592" s="8" t="n">
        <v>3</v>
      </c>
      <c r="CU592" s="8" t="n">
        <v>1</v>
      </c>
      <c r="CV592" s="8" t="n">
        <v>1</v>
      </c>
      <c r="CW592" s="8" t="n">
        <v>12</v>
      </c>
      <c r="CX592" s="8" t="n">
        <v>3</v>
      </c>
      <c r="CY592" s="8" t="n">
        <v>3</v>
      </c>
      <c r="CZ592" s="8" t="n">
        <v>5</v>
      </c>
      <c r="DA592" s="8" t="n">
        <v>66</v>
      </c>
      <c r="DB592" s="8" t="n">
        <v>17</v>
      </c>
      <c r="DC592" s="8" t="n">
        <v>3</v>
      </c>
      <c r="DD592" s="8" t="n">
        <v>12</v>
      </c>
      <c r="DE592" s="8" t="n">
        <v>9</v>
      </c>
      <c r="DF592" s="8" t="n">
        <v>21</v>
      </c>
      <c r="DG592" s="8" t="n">
        <v>2</v>
      </c>
      <c r="DH592" s="8" t="n">
        <v>80</v>
      </c>
      <c r="DI592" s="8" t="n">
        <v>9</v>
      </c>
      <c r="DJ592" s="8" t="n">
        <v>11</v>
      </c>
      <c r="DK592" s="8" t="n">
        <v>8</v>
      </c>
      <c r="DL592" s="8" t="n">
        <v>6</v>
      </c>
      <c r="DM592" s="8" t="n">
        <v>2</v>
      </c>
      <c r="DN592" s="8" t="n">
        <v>12</v>
      </c>
      <c r="DO592" s="8" t="n">
        <v>10</v>
      </c>
      <c r="DP592" s="8" t="n">
        <v>2</v>
      </c>
      <c r="DQ592" s="8" t="n">
        <f aca="false">DJ592-DI592</f>
        <v>2</v>
      </c>
      <c r="DR592" s="19" t="n">
        <v>3.477</v>
      </c>
      <c r="DS592" s="8" t="n">
        <v>7</v>
      </c>
      <c r="DT592" s="8" t="n">
        <v>2</v>
      </c>
      <c r="DU592" s="8" t="n">
        <v>0</v>
      </c>
      <c r="DV592" s="8" t="n">
        <v>0</v>
      </c>
      <c r="DW592" s="8" t="n">
        <v>0</v>
      </c>
      <c r="DX592" s="8" t="n">
        <v>1333</v>
      </c>
      <c r="DY592" s="8" t="n">
        <v>1013</v>
      </c>
      <c r="DZ592" s="8" t="n">
        <v>987</v>
      </c>
      <c r="EA592" s="8" t="n">
        <v>791</v>
      </c>
      <c r="EB592" s="8" t="n">
        <v>690</v>
      </c>
      <c r="EC592" s="8" t="n">
        <v>566</v>
      </c>
      <c r="ED592" s="8" t="n">
        <v>69.89</v>
      </c>
      <c r="EE592" s="8" t="n">
        <v>48.57</v>
      </c>
      <c r="EF592" s="8" t="n">
        <v>70</v>
      </c>
      <c r="EG592" s="8" t="n">
        <v>49</v>
      </c>
      <c r="EH592" s="12" t="n">
        <f aca="false">EF592/EB592</f>
        <v>0.101449275362319</v>
      </c>
      <c r="EI592" s="20" t="n">
        <f aca="false">1-EG592/EC592</f>
        <v>0.913427561837456</v>
      </c>
      <c r="EJ592" s="21" t="n">
        <f aca="false">EH592+EI592</f>
        <v>1.01487683719978</v>
      </c>
      <c r="EK592" s="8" t="n">
        <v>1330</v>
      </c>
      <c r="EL592" s="8" t="n">
        <v>1013</v>
      </c>
      <c r="EM592" s="8" t="n">
        <v>984</v>
      </c>
      <c r="EN592" s="8" t="n">
        <v>790</v>
      </c>
      <c r="EO592" s="8" t="n">
        <v>688</v>
      </c>
      <c r="EP592" s="8" t="n">
        <v>566</v>
      </c>
      <c r="EQ592" s="8" t="n">
        <v>69</v>
      </c>
      <c r="ER592" s="8" t="n">
        <v>49</v>
      </c>
      <c r="ES592" s="8" t="n">
        <v>654</v>
      </c>
      <c r="ET592" s="8" t="n">
        <v>486</v>
      </c>
      <c r="EU592" s="8" t="n">
        <v>286</v>
      </c>
      <c r="EV592" s="8" t="n">
        <v>201</v>
      </c>
      <c r="EW592" s="8" t="n">
        <v>35</v>
      </c>
      <c r="EX592" s="8" t="n">
        <v>23</v>
      </c>
      <c r="EY592" s="8" t="n">
        <v>61</v>
      </c>
      <c r="EZ592" s="8" t="n">
        <v>82</v>
      </c>
      <c r="FA592" s="8" t="n">
        <v>3.1</v>
      </c>
      <c r="FB592" s="8" t="n">
        <v>1.7</v>
      </c>
      <c r="FC592" s="8" t="n">
        <v>4.7</v>
      </c>
      <c r="FD592" s="19" t="n">
        <v>47.32</v>
      </c>
      <c r="FE592" s="18" t="n">
        <f aca="false">FD592/V592</f>
        <v>0.614545454545454</v>
      </c>
      <c r="FF592" s="8" t="n">
        <v>4.2222</v>
      </c>
      <c r="FG592" s="8" t="n">
        <v>0.11</v>
      </c>
      <c r="FH592" s="8" t="n">
        <v>-0.28</v>
      </c>
      <c r="FI592" s="8" t="n">
        <v>-0.17</v>
      </c>
      <c r="FJ592" s="8" t="n">
        <v>2</v>
      </c>
      <c r="FK592" s="8" t="n">
        <v>0</v>
      </c>
      <c r="FL592" s="8" t="n">
        <v>0</v>
      </c>
      <c r="FM592" s="8" t="n">
        <f aca="false">BL592+BS592+AH592+DT592</f>
        <v>227</v>
      </c>
      <c r="FN592" s="19" t="n">
        <f aca="false">IF(DS592&gt;0,(BL592+BR592)/DS592,0)</f>
        <v>29.4285714285714</v>
      </c>
      <c r="FO592" s="12" t="n">
        <v>0.1146853147</v>
      </c>
      <c r="FP592" s="19" t="n">
        <f aca="false">Z592-AH592/10</f>
        <v>38.6</v>
      </c>
      <c r="FQ592" s="19" t="n">
        <f aca="false">Z592+DR592/5</f>
        <v>41.6954</v>
      </c>
      <c r="FR592" s="19" t="n">
        <f aca="false">(DX592+DY592)/AL592*60</f>
        <v>121.714167127836</v>
      </c>
      <c r="FS592" s="8" t="n">
        <v>4</v>
      </c>
      <c r="FT592" s="17" t="s">
        <v>307</v>
      </c>
      <c r="FU592" s="8" t="n">
        <v>195</v>
      </c>
      <c r="FV592" s="22"/>
      <c r="FW592" s="17" t="s">
        <v>280</v>
      </c>
      <c r="FX592" s="23" t="n">
        <v>1700000</v>
      </c>
      <c r="FY592" s="23" t="n">
        <v>1750000</v>
      </c>
      <c r="FZ592" s="8" t="n">
        <v>250</v>
      </c>
      <c r="GA592" s="8" t="n">
        <v>42</v>
      </c>
      <c r="GB592" s="8" t="n">
        <v>47</v>
      </c>
      <c r="GC592" s="8" t="n">
        <v>89</v>
      </c>
      <c r="GD592" s="8" t="n">
        <v>-10</v>
      </c>
      <c r="GE592" s="8" t="n">
        <v>135</v>
      </c>
      <c r="GF592" s="8" t="n">
        <v>406</v>
      </c>
      <c r="GG592" s="8" t="n">
        <v>3205</v>
      </c>
      <c r="GH592" s="8" t="n">
        <v>4.9</v>
      </c>
      <c r="GI592" s="8" t="n">
        <v>3.3</v>
      </c>
      <c r="GJ592" s="8" t="n">
        <v>8.1</v>
      </c>
      <c r="GK592" s="8" t="n">
        <f aca="false">Z592-AH592/10</f>
        <v>38.6</v>
      </c>
      <c r="GL592" s="22"/>
      <c r="GM592" s="22"/>
      <c r="GN592" s="22"/>
      <c r="GO592" s="22"/>
      <c r="GP592" s="22"/>
    </row>
    <row r="593" customFormat="false" ht="13.65" hidden="false" customHeight="true" outlineLevel="0" collapsed="false">
      <c r="A593" s="16" t="n">
        <v>31501</v>
      </c>
      <c r="B593" s="17" t="s">
        <v>2462</v>
      </c>
      <c r="C593" s="17" t="s">
        <v>272</v>
      </c>
      <c r="D593" s="17" t="s">
        <v>262</v>
      </c>
      <c r="E593" s="17" t="s">
        <v>262</v>
      </c>
      <c r="F593" s="8" t="n">
        <v>71</v>
      </c>
      <c r="G593" s="8" t="n">
        <v>205</v>
      </c>
      <c r="H593" s="22"/>
      <c r="I593" s="22"/>
      <c r="J593" s="22"/>
      <c r="K593" s="17" t="s">
        <v>263</v>
      </c>
      <c r="L593" s="8" t="n">
        <v>2009</v>
      </c>
      <c r="M593" s="8" t="n">
        <v>31</v>
      </c>
      <c r="N593" s="8" t="n">
        <v>8</v>
      </c>
      <c r="O593" s="8" t="n">
        <v>8474230</v>
      </c>
      <c r="P593" s="17" t="s">
        <v>2805</v>
      </c>
      <c r="Q593" s="17" t="s">
        <v>2806</v>
      </c>
      <c r="R593" s="17" t="s">
        <v>2807</v>
      </c>
      <c r="S593" s="17" t="s">
        <v>2804</v>
      </c>
      <c r="T593" s="17" t="s">
        <v>591</v>
      </c>
      <c r="U593" s="17" t="s">
        <v>279</v>
      </c>
      <c r="V593" s="8" t="n">
        <v>75</v>
      </c>
      <c r="W593" s="8" t="n">
        <v>3</v>
      </c>
      <c r="X593" s="8" t="n">
        <v>6</v>
      </c>
      <c r="Y593" s="8" t="n">
        <v>2</v>
      </c>
      <c r="Z593" s="8" t="n">
        <v>9</v>
      </c>
      <c r="AA593" s="8" t="n">
        <v>18</v>
      </c>
      <c r="AB593" s="8" t="n">
        <v>69</v>
      </c>
      <c r="AC593" s="18" t="n">
        <f aca="false">Z593/V593</f>
        <v>0.12</v>
      </c>
      <c r="AD593" s="19" t="n">
        <f aca="false">IF(FZ593&gt;V593,Z593-V593*(GC593-Z593)/(FZ593-V593),0)</f>
        <v>-0.23076923076923</v>
      </c>
      <c r="AE593" s="19" t="n">
        <v>3.246</v>
      </c>
      <c r="AF593" s="8" t="n">
        <v>-13</v>
      </c>
      <c r="AG593" s="8" t="n">
        <v>-6.3</v>
      </c>
      <c r="AH593" s="8" t="n">
        <v>212</v>
      </c>
      <c r="AI593" s="8" t="n">
        <v>895</v>
      </c>
      <c r="AJ593" s="8" t="n">
        <v>35059</v>
      </c>
      <c r="AK593" s="19" t="n">
        <v>584.31666666667</v>
      </c>
      <c r="AL593" s="8" t="n">
        <v>584.67</v>
      </c>
      <c r="AM593" s="8" t="n">
        <v>584</v>
      </c>
      <c r="AN593" s="18" t="n">
        <f aca="false">AJ593/60/V593</f>
        <v>7.79088888888889</v>
      </c>
      <c r="AO593" s="8" t="n">
        <v>13.37</v>
      </c>
      <c r="AP593" s="12" t="n">
        <f aca="false">IF(EF593&gt;0,Z593/EF593,0)</f>
        <v>0.642857142857143</v>
      </c>
      <c r="AQ593" s="8" t="n">
        <v>83</v>
      </c>
      <c r="AR593" s="8" t="n">
        <v>83</v>
      </c>
      <c r="AS593" s="8" t="n">
        <v>83</v>
      </c>
      <c r="AT593" s="8" t="n">
        <v>73</v>
      </c>
      <c r="AU593" s="8" t="n">
        <v>73</v>
      </c>
      <c r="AV593" s="8" t="n">
        <v>55</v>
      </c>
      <c r="AW593" s="8" t="n">
        <v>55</v>
      </c>
      <c r="AX593" s="8" t="n">
        <v>26</v>
      </c>
      <c r="AY593" s="8" t="n">
        <v>4</v>
      </c>
      <c r="AZ593" s="8" t="n">
        <v>5</v>
      </c>
      <c r="BA593" s="8" t="n">
        <f aca="false">AY593+AZ593</f>
        <v>9</v>
      </c>
      <c r="BB593" s="8" t="n">
        <v>5.12</v>
      </c>
      <c r="BC593" s="8" t="n">
        <v>26.9091</v>
      </c>
      <c r="BD593" s="19" t="n">
        <v>66.1</v>
      </c>
      <c r="BE593" s="19" t="n">
        <v>6.78741549958637</v>
      </c>
      <c r="BF593" s="19" t="n">
        <f aca="false">AQ593+BD593</f>
        <v>149.1</v>
      </c>
      <c r="BG593" s="19" t="n">
        <f aca="false">IF(AL593&gt;0,BF593/AL593*60,0)</f>
        <v>15.3009389912258</v>
      </c>
      <c r="BH593" s="8" t="n">
        <v>167</v>
      </c>
      <c r="BI593" s="8" t="n">
        <v>195</v>
      </c>
      <c r="BJ593" s="8" t="n">
        <v>128</v>
      </c>
      <c r="BK593" s="12" t="n">
        <f aca="false">BH593/(BH593+BJ593)</f>
        <v>0.566101694915254</v>
      </c>
      <c r="BL593" s="8" t="n">
        <v>124</v>
      </c>
      <c r="BM593" s="8" t="n">
        <v>124</v>
      </c>
      <c r="BN593" s="8" t="n">
        <v>54</v>
      </c>
      <c r="BO593" s="8" t="n">
        <f aca="false">BM593-BN593</f>
        <v>70</v>
      </c>
      <c r="BP593" s="8" t="n">
        <v>18</v>
      </c>
      <c r="BQ593" s="8" t="n">
        <v>14</v>
      </c>
      <c r="BR593" s="8" t="n">
        <v>8</v>
      </c>
      <c r="BS593" s="8" t="n">
        <v>23</v>
      </c>
      <c r="BT593" s="12" t="n">
        <f aca="false">BS593/(EA593+BS593)</f>
        <v>0.0528735632183908</v>
      </c>
      <c r="BU593" s="8" t="n">
        <v>19</v>
      </c>
      <c r="BV593" s="8" t="n">
        <v>21</v>
      </c>
      <c r="BW593" s="12" t="n">
        <f aca="false">IF(BU593+BV593&gt;0,BU593/(BU593+BV593),0)</f>
        <v>0.475</v>
      </c>
      <c r="BX593" s="8" t="n">
        <v>8</v>
      </c>
      <c r="BY593" s="8" t="n">
        <v>8</v>
      </c>
      <c r="BZ593" s="8" t="n">
        <v>1</v>
      </c>
      <c r="CA593" s="8" t="n">
        <v>7</v>
      </c>
      <c r="CB593" s="8" t="n">
        <v>10</v>
      </c>
      <c r="CC593" s="8" t="n">
        <v>6</v>
      </c>
      <c r="CD593" s="8" t="n">
        <v>2</v>
      </c>
      <c r="CE593" s="8" t="n">
        <v>5</v>
      </c>
      <c r="CF593" s="8" t="n">
        <v>12</v>
      </c>
      <c r="CG593" s="8" t="n">
        <v>11</v>
      </c>
      <c r="CH593" s="8" t="n">
        <v>14</v>
      </c>
      <c r="CI593" s="8" t="n">
        <v>8</v>
      </c>
      <c r="CJ593" s="8" t="n">
        <v>0</v>
      </c>
      <c r="CK593" s="8" t="n">
        <v>0</v>
      </c>
      <c r="CL593" s="8" t="n">
        <v>0</v>
      </c>
      <c r="CM593" s="8" t="n">
        <v>1</v>
      </c>
      <c r="CN593" s="8" t="n">
        <v>0</v>
      </c>
      <c r="CO593" s="8" t="n">
        <v>0</v>
      </c>
      <c r="CP593" s="8" t="n">
        <v>0</v>
      </c>
      <c r="CQ593" s="8" t="n">
        <v>0</v>
      </c>
      <c r="CR593" s="8" t="n">
        <v>0</v>
      </c>
      <c r="CS593" s="8" t="n">
        <v>1</v>
      </c>
      <c r="CT593" s="8" t="n">
        <v>1</v>
      </c>
      <c r="CU593" s="8" t="n">
        <v>1</v>
      </c>
      <c r="CV593" s="8" t="n">
        <v>0</v>
      </c>
      <c r="CW593" s="8" t="n">
        <v>0</v>
      </c>
      <c r="CX593" s="8" t="n">
        <v>0</v>
      </c>
      <c r="CY593" s="8" t="n">
        <v>0</v>
      </c>
      <c r="CZ593" s="8" t="n">
        <v>1</v>
      </c>
      <c r="DA593" s="8" t="n">
        <v>17</v>
      </c>
      <c r="DB593" s="8" t="n">
        <v>7</v>
      </c>
      <c r="DC593" s="8" t="n">
        <v>2</v>
      </c>
      <c r="DD593" s="8" t="n">
        <v>10</v>
      </c>
      <c r="DE593" s="8" t="n">
        <v>12</v>
      </c>
      <c r="DF593" s="8" t="n">
        <v>6</v>
      </c>
      <c r="DG593" s="8" t="n">
        <v>2</v>
      </c>
      <c r="DH593" s="8" t="n">
        <v>16</v>
      </c>
      <c r="DI593" s="8" t="n">
        <v>49</v>
      </c>
      <c r="DJ593" s="8" t="n">
        <v>10</v>
      </c>
      <c r="DK593" s="8" t="n">
        <v>49</v>
      </c>
      <c r="DL593" s="8" t="n">
        <v>27</v>
      </c>
      <c r="DM593" s="8" t="n">
        <v>22</v>
      </c>
      <c r="DN593" s="8" t="n">
        <v>31</v>
      </c>
      <c r="DO593" s="8" t="n">
        <v>9</v>
      </c>
      <c r="DP593" s="8" t="n">
        <v>22</v>
      </c>
      <c r="DQ593" s="8" t="n">
        <f aca="false">DJ593-DI593</f>
        <v>-39</v>
      </c>
      <c r="DR593" s="19" t="n">
        <v>-18.63</v>
      </c>
      <c r="DS593" s="8" t="n">
        <v>21</v>
      </c>
      <c r="DT593" s="8" t="n">
        <v>22</v>
      </c>
      <c r="DU593" s="8" t="n">
        <v>0</v>
      </c>
      <c r="DV593" s="8" t="n">
        <v>5</v>
      </c>
      <c r="DW593" s="8" t="n">
        <v>1</v>
      </c>
      <c r="DX593" s="8" t="n">
        <v>470</v>
      </c>
      <c r="DY593" s="8" t="n">
        <v>549</v>
      </c>
      <c r="DZ593" s="8" t="n">
        <v>366</v>
      </c>
      <c r="EA593" s="8" t="n">
        <v>412</v>
      </c>
      <c r="EB593" s="8" t="n">
        <v>257</v>
      </c>
      <c r="EC593" s="8" t="n">
        <v>324</v>
      </c>
      <c r="ED593" s="8" t="n">
        <v>18.63</v>
      </c>
      <c r="EE593" s="8" t="n">
        <v>22.89</v>
      </c>
      <c r="EF593" s="8" t="n">
        <v>14</v>
      </c>
      <c r="EG593" s="8" t="n">
        <v>28</v>
      </c>
      <c r="EH593" s="12" t="n">
        <f aca="false">EF593/EB593</f>
        <v>0.0544747081712062</v>
      </c>
      <c r="EI593" s="20" t="n">
        <f aca="false">1-EG593/EC593</f>
        <v>0.91358024691358</v>
      </c>
      <c r="EJ593" s="21" t="n">
        <f aca="false">EH593+EI593</f>
        <v>0.968054955084786</v>
      </c>
      <c r="EK593" s="8" t="n">
        <v>472</v>
      </c>
      <c r="EL593" s="8" t="n">
        <v>547</v>
      </c>
      <c r="EM593" s="8" t="n">
        <v>368</v>
      </c>
      <c r="EN593" s="8" t="n">
        <v>410</v>
      </c>
      <c r="EO593" s="8" t="n">
        <v>258</v>
      </c>
      <c r="EP593" s="8" t="n">
        <v>322</v>
      </c>
      <c r="EQ593" s="8" t="n">
        <v>14</v>
      </c>
      <c r="ER593" s="8" t="n">
        <v>27</v>
      </c>
      <c r="ES593" s="8" t="n">
        <v>186</v>
      </c>
      <c r="ET593" s="8" t="n">
        <v>251</v>
      </c>
      <c r="EU593" s="8" t="n">
        <v>81</v>
      </c>
      <c r="EV593" s="8" t="n">
        <v>91</v>
      </c>
      <c r="EW593" s="8" t="n">
        <v>10</v>
      </c>
      <c r="EX593" s="8" t="n">
        <v>13</v>
      </c>
      <c r="EY593" s="8" t="n">
        <v>80</v>
      </c>
      <c r="EZ593" s="8" t="n">
        <v>66</v>
      </c>
      <c r="FA593" s="8" t="n">
        <v>-0.4</v>
      </c>
      <c r="FB593" s="8" t="n">
        <v>0.1</v>
      </c>
      <c r="FC593" s="8" t="n">
        <v>-0.3</v>
      </c>
      <c r="FD593" s="19" t="n">
        <v>2.46</v>
      </c>
      <c r="FE593" s="18" t="n">
        <f aca="false">FD593/V593</f>
        <v>0.0328</v>
      </c>
      <c r="FF593" s="8" t="n">
        <v>0.4053</v>
      </c>
      <c r="FG593" s="8" t="n">
        <v>-0.49</v>
      </c>
      <c r="FH593" s="8" t="n">
        <v>-0.23</v>
      </c>
      <c r="FI593" s="8" t="n">
        <v>-0.72</v>
      </c>
      <c r="FJ593" s="22"/>
      <c r="FK593" s="22"/>
      <c r="FL593" s="22"/>
      <c r="FM593" s="8" t="n">
        <f aca="false">BL593+BS593+AH593+DT593</f>
        <v>381</v>
      </c>
      <c r="FN593" s="19" t="n">
        <f aca="false">IF(DS593&gt;0,(BL593+BR593)/DS593,0)</f>
        <v>6.28571428571429</v>
      </c>
      <c r="FO593" s="12" t="n">
        <v>0.013553719</v>
      </c>
      <c r="FP593" s="19" t="n">
        <f aca="false">Z593-AH593/10</f>
        <v>-12.2</v>
      </c>
      <c r="FQ593" s="19" t="n">
        <f aca="false">Z593+DR593/5</f>
        <v>5.274</v>
      </c>
      <c r="FR593" s="19" t="n">
        <f aca="false">(DX593+DY593)/AL593*60</f>
        <v>104.571809738827</v>
      </c>
      <c r="FS593" s="22"/>
      <c r="FT593" s="22"/>
      <c r="FU593" s="22"/>
      <c r="FV593" s="22"/>
      <c r="FW593" s="17" t="s">
        <v>280</v>
      </c>
      <c r="FX593" s="23" t="n">
        <v>800000</v>
      </c>
      <c r="FY593" s="23" t="n">
        <v>825000</v>
      </c>
      <c r="FZ593" s="8" t="n">
        <v>205</v>
      </c>
      <c r="GA593" s="8" t="n">
        <v>8</v>
      </c>
      <c r="GB593" s="8" t="n">
        <v>17</v>
      </c>
      <c r="GC593" s="8" t="n">
        <v>25</v>
      </c>
      <c r="GD593" s="8" t="n">
        <v>-19</v>
      </c>
      <c r="GE593" s="8" t="n">
        <v>562</v>
      </c>
      <c r="GF593" s="8" t="n">
        <v>133</v>
      </c>
      <c r="GG593" s="8" t="n">
        <v>1663</v>
      </c>
      <c r="GH593" s="8" t="n">
        <v>-1.2</v>
      </c>
      <c r="GI593" s="8" t="n">
        <v>1.2</v>
      </c>
      <c r="GJ593" s="8" t="n">
        <v>0</v>
      </c>
      <c r="GK593" s="8" t="n">
        <f aca="false">Z593-AH593/10</f>
        <v>-12.2</v>
      </c>
      <c r="GL593" s="22"/>
      <c r="GM593" s="22"/>
      <c r="GN593" s="22"/>
      <c r="GO593" s="22"/>
      <c r="GP593" s="22"/>
    </row>
    <row r="594" customFormat="false" ht="13.65" hidden="false" customHeight="true" outlineLevel="0" collapsed="false">
      <c r="A594" s="16" t="n">
        <v>34037</v>
      </c>
      <c r="B594" s="17" t="s">
        <v>2129</v>
      </c>
      <c r="C594" s="22"/>
      <c r="D594" s="17" t="s">
        <v>366</v>
      </c>
      <c r="E594" s="17" t="s">
        <v>366</v>
      </c>
      <c r="F594" s="8" t="n">
        <v>71</v>
      </c>
      <c r="G594" s="8" t="n">
        <v>203</v>
      </c>
      <c r="H594" s="8" t="n">
        <v>2011</v>
      </c>
      <c r="I594" s="8" t="n">
        <v>2</v>
      </c>
      <c r="J594" s="8" t="n">
        <v>52</v>
      </c>
      <c r="K594" s="17" t="s">
        <v>263</v>
      </c>
      <c r="L594" s="8" t="n">
        <v>2014</v>
      </c>
      <c r="M594" s="8" t="n">
        <v>24</v>
      </c>
      <c r="N594" s="8" t="n">
        <v>4</v>
      </c>
      <c r="O594" s="8" t="n">
        <v>8476447</v>
      </c>
      <c r="P594" s="17" t="s">
        <v>2808</v>
      </c>
      <c r="Q594" s="17" t="s">
        <v>2809</v>
      </c>
      <c r="R594" s="17" t="s">
        <v>2810</v>
      </c>
      <c r="S594" s="17" t="s">
        <v>2811</v>
      </c>
      <c r="T594" s="17" t="s">
        <v>299</v>
      </c>
      <c r="U594" s="17" t="s">
        <v>488</v>
      </c>
      <c r="V594" s="8" t="n">
        <v>58</v>
      </c>
      <c r="W594" s="8" t="n">
        <v>2</v>
      </c>
      <c r="X594" s="8" t="n">
        <v>6</v>
      </c>
      <c r="Y594" s="8" t="n">
        <v>4</v>
      </c>
      <c r="Z594" s="8" t="n">
        <v>8</v>
      </c>
      <c r="AA594" s="8" t="n">
        <v>19</v>
      </c>
      <c r="AB594" s="8" t="n">
        <v>56</v>
      </c>
      <c r="AC594" s="18" t="n">
        <f aca="false">Z594/V594</f>
        <v>0.137931034482759</v>
      </c>
      <c r="AD594" s="19" t="n">
        <f aca="false">IF(FZ594&gt;V594,Z594-V594*(GC594-Z594)/(FZ594-V594),0)</f>
        <v>-1.52238805970149</v>
      </c>
      <c r="AE594" s="19" t="n">
        <v>2.838</v>
      </c>
      <c r="AF594" s="8" t="n">
        <v>-8</v>
      </c>
      <c r="AG594" s="8" t="n">
        <v>-3.7</v>
      </c>
      <c r="AH594" s="8" t="n">
        <v>34</v>
      </c>
      <c r="AI594" s="8" t="n">
        <v>864</v>
      </c>
      <c r="AJ594" s="8" t="n">
        <v>35773</v>
      </c>
      <c r="AK594" s="19" t="n">
        <v>596.21666666667</v>
      </c>
      <c r="AL594" s="8" t="n">
        <v>596.22</v>
      </c>
      <c r="AM594" s="8" t="n">
        <v>596</v>
      </c>
      <c r="AN594" s="18" t="n">
        <f aca="false">AJ594/60/V594</f>
        <v>10.2795977011494</v>
      </c>
      <c r="AO594" s="8" t="n">
        <v>17.48</v>
      </c>
      <c r="AP594" s="12" t="n">
        <f aca="false">IF(EF594&gt;0,Z594/EF594,0)</f>
        <v>0.5</v>
      </c>
      <c r="AQ594" s="8" t="n">
        <v>108</v>
      </c>
      <c r="AR594" s="8" t="n">
        <v>108</v>
      </c>
      <c r="AS594" s="8" t="n">
        <v>108</v>
      </c>
      <c r="AT594" s="8" t="n">
        <v>82</v>
      </c>
      <c r="AU594" s="8" t="n">
        <v>82</v>
      </c>
      <c r="AV594" s="8" t="n">
        <v>51</v>
      </c>
      <c r="AW594" s="8" t="n">
        <v>56</v>
      </c>
      <c r="AX594" s="8" t="n">
        <v>21</v>
      </c>
      <c r="AY594" s="8" t="n">
        <v>5</v>
      </c>
      <c r="AZ594" s="8" t="n">
        <v>9</v>
      </c>
      <c r="BA594" s="8" t="n">
        <f aca="false">AY594+AZ594</f>
        <v>14</v>
      </c>
      <c r="BB594" s="8" t="n">
        <v>4.71</v>
      </c>
      <c r="BC594" s="8" t="n">
        <v>29.6078</v>
      </c>
      <c r="BD594" s="19" t="n">
        <v>99.6</v>
      </c>
      <c r="BE594" s="19" t="n">
        <v>10.0232018561484</v>
      </c>
      <c r="BF594" s="19" t="n">
        <f aca="false">AQ594+BD594</f>
        <v>207.6</v>
      </c>
      <c r="BG594" s="19" t="n">
        <f aca="false">IF(AL594&gt;0,BF594/AL594*60,0)</f>
        <v>20.8916171882862</v>
      </c>
      <c r="BH594" s="8" t="n">
        <v>121</v>
      </c>
      <c r="BI594" s="8" t="n">
        <v>193</v>
      </c>
      <c r="BJ594" s="8" t="n">
        <v>276</v>
      </c>
      <c r="BK594" s="12" t="n">
        <f aca="false">BH594/(BH594+BJ594)</f>
        <v>0.304785894206549</v>
      </c>
      <c r="BL594" s="8" t="n">
        <v>114</v>
      </c>
      <c r="BM594" s="8" t="n">
        <v>114</v>
      </c>
      <c r="BN594" s="8" t="n">
        <v>66</v>
      </c>
      <c r="BO594" s="8" t="n">
        <f aca="false">BM594-BN594</f>
        <v>48</v>
      </c>
      <c r="BP594" s="8" t="n">
        <v>31</v>
      </c>
      <c r="BQ594" s="8" t="n">
        <v>8</v>
      </c>
      <c r="BR594" s="8" t="n">
        <v>14</v>
      </c>
      <c r="BS594" s="8" t="n">
        <v>35</v>
      </c>
      <c r="BT594" s="12" t="n">
        <f aca="false">BS594/(EA594+BS594)</f>
        <v>0.086848635235732</v>
      </c>
      <c r="BU594" s="8" t="n">
        <v>5</v>
      </c>
      <c r="BV594" s="8" t="n">
        <v>7</v>
      </c>
      <c r="BW594" s="12" t="n">
        <f aca="false">IF(BU594+BV594&gt;0,BU594/(BU594+BV594),0)</f>
        <v>0.416666666666667</v>
      </c>
      <c r="BX594" s="8" t="n">
        <v>3</v>
      </c>
      <c r="BY594" s="8" t="n">
        <v>1</v>
      </c>
      <c r="BZ594" s="8" t="n">
        <v>0</v>
      </c>
      <c r="CA594" s="8" t="n">
        <v>1</v>
      </c>
      <c r="CB594" s="8" t="n">
        <v>2</v>
      </c>
      <c r="CC594" s="8" t="n">
        <v>5</v>
      </c>
      <c r="CD594" s="8" t="n">
        <v>1</v>
      </c>
      <c r="CE594" s="8" t="n">
        <v>1</v>
      </c>
      <c r="CF594" s="8" t="n">
        <v>1</v>
      </c>
      <c r="CG594" s="8" t="n">
        <v>2</v>
      </c>
      <c r="CH594" s="8" t="n">
        <v>5</v>
      </c>
      <c r="CI594" s="8" t="n">
        <v>6</v>
      </c>
      <c r="CJ594" s="8" t="n">
        <v>0</v>
      </c>
      <c r="CK594" s="8" t="n">
        <v>0</v>
      </c>
      <c r="CL594" s="8" t="n">
        <v>1</v>
      </c>
      <c r="CM594" s="8" t="n">
        <v>0</v>
      </c>
      <c r="CN594" s="8" t="n">
        <v>0</v>
      </c>
      <c r="CO594" s="8" t="n">
        <v>0</v>
      </c>
      <c r="CP594" s="8" t="n">
        <v>0</v>
      </c>
      <c r="CQ594" s="8" t="n">
        <v>0</v>
      </c>
      <c r="CR594" s="8" t="n">
        <v>0</v>
      </c>
      <c r="CS594" s="8" t="n">
        <v>0</v>
      </c>
      <c r="CT594" s="8" t="n">
        <v>0</v>
      </c>
      <c r="CU594" s="8" t="n">
        <v>0</v>
      </c>
      <c r="CV594" s="8" t="n">
        <v>0</v>
      </c>
      <c r="CW594" s="8" t="n">
        <v>2</v>
      </c>
      <c r="CX594" s="8" t="n">
        <v>0</v>
      </c>
      <c r="CY594" s="8" t="n">
        <v>1</v>
      </c>
      <c r="CZ594" s="8" t="n">
        <v>1</v>
      </c>
      <c r="DA594" s="8" t="n">
        <v>29</v>
      </c>
      <c r="DB594" s="8" t="n">
        <v>6</v>
      </c>
      <c r="DC594" s="8" t="n">
        <v>1</v>
      </c>
      <c r="DD594" s="8" t="n">
        <v>5</v>
      </c>
      <c r="DE594" s="8" t="n">
        <v>4</v>
      </c>
      <c r="DF594" s="8" t="n">
        <v>0</v>
      </c>
      <c r="DG594" s="8" t="n">
        <v>0</v>
      </c>
      <c r="DH594" s="8" t="n">
        <v>35</v>
      </c>
      <c r="DI594" s="8" t="n">
        <v>17</v>
      </c>
      <c r="DJ594" s="8" t="n">
        <v>11</v>
      </c>
      <c r="DK594" s="8" t="n">
        <v>18</v>
      </c>
      <c r="DL594" s="8" t="n">
        <v>18</v>
      </c>
      <c r="DM594" s="8" t="n">
        <v>0</v>
      </c>
      <c r="DN594" s="8" t="n">
        <v>10</v>
      </c>
      <c r="DO594" s="8" t="n">
        <v>10</v>
      </c>
      <c r="DP594" s="8" t="n">
        <v>0</v>
      </c>
      <c r="DQ594" s="8" t="n">
        <f aca="false">DJ594-DI594</f>
        <v>-6</v>
      </c>
      <c r="DR594" s="19" t="n">
        <v>-6.674</v>
      </c>
      <c r="DS594" s="8" t="n">
        <v>17</v>
      </c>
      <c r="DT594" s="8" t="n">
        <v>0</v>
      </c>
      <c r="DU594" s="8" t="n">
        <v>0</v>
      </c>
      <c r="DV594" s="8" t="n">
        <v>0</v>
      </c>
      <c r="DW594" s="8" t="n">
        <v>0</v>
      </c>
      <c r="DX594" s="8" t="n">
        <v>508</v>
      </c>
      <c r="DY594" s="8" t="n">
        <v>510</v>
      </c>
      <c r="DZ594" s="8" t="n">
        <v>374</v>
      </c>
      <c r="EA594" s="8" t="n">
        <v>368</v>
      </c>
      <c r="EB594" s="8" t="n">
        <v>266</v>
      </c>
      <c r="EC594" s="8" t="n">
        <v>272</v>
      </c>
      <c r="ED594" s="8" t="n">
        <v>19.71</v>
      </c>
      <c r="EE594" s="8" t="n">
        <v>20.01</v>
      </c>
      <c r="EF594" s="8" t="n">
        <v>16</v>
      </c>
      <c r="EG594" s="8" t="n">
        <v>26</v>
      </c>
      <c r="EH594" s="12" t="n">
        <f aca="false">EF594/EB594</f>
        <v>0.0601503759398496</v>
      </c>
      <c r="EI594" s="20" t="n">
        <f aca="false">1-EG594/EC594</f>
        <v>0.904411764705882</v>
      </c>
      <c r="EJ594" s="21" t="n">
        <f aca="false">EH594+EI594</f>
        <v>0.964562140645732</v>
      </c>
      <c r="EK594" s="8" t="n">
        <v>505</v>
      </c>
      <c r="EL594" s="8" t="n">
        <v>512</v>
      </c>
      <c r="EM594" s="8" t="n">
        <v>372</v>
      </c>
      <c r="EN594" s="8" t="n">
        <v>369</v>
      </c>
      <c r="EO594" s="8" t="n">
        <v>265</v>
      </c>
      <c r="EP594" s="8" t="n">
        <v>273</v>
      </c>
      <c r="EQ594" s="8" t="n">
        <v>16</v>
      </c>
      <c r="ER594" s="8" t="n">
        <v>26</v>
      </c>
      <c r="ES594" s="8" t="n">
        <v>204</v>
      </c>
      <c r="ET594" s="8" t="n">
        <v>221</v>
      </c>
      <c r="EU594" s="8" t="n">
        <v>82</v>
      </c>
      <c r="EV594" s="8" t="n">
        <v>79</v>
      </c>
      <c r="EW594" s="8" t="n">
        <v>13</v>
      </c>
      <c r="EX594" s="8" t="n">
        <v>12</v>
      </c>
      <c r="EY594" s="8" t="n">
        <v>65</v>
      </c>
      <c r="EZ594" s="8" t="n">
        <v>42</v>
      </c>
      <c r="FA594" s="8" t="n">
        <v>-0.6</v>
      </c>
      <c r="FB594" s="8" t="n">
        <v>0.3</v>
      </c>
      <c r="FC594" s="8" t="n">
        <v>-0.4</v>
      </c>
      <c r="FD594" s="19" t="n">
        <v>9.61</v>
      </c>
      <c r="FE594" s="18" t="n">
        <f aca="false">FD594/V594</f>
        <v>0.165689655172414</v>
      </c>
      <c r="FF594" s="8" t="n">
        <v>0.3106</v>
      </c>
      <c r="FG594" s="8" t="n">
        <v>0.29</v>
      </c>
      <c r="FH594" s="8" t="n">
        <v>0.27</v>
      </c>
      <c r="FI594" s="8" t="n">
        <v>0.56</v>
      </c>
      <c r="FJ594" s="22"/>
      <c r="FK594" s="22"/>
      <c r="FL594" s="22"/>
      <c r="FM594" s="8" t="n">
        <f aca="false">BL594+BS594+AH594+DT594</f>
        <v>183</v>
      </c>
      <c r="FN594" s="19" t="n">
        <f aca="false">IF(DS594&gt;0,(BL594+BR594)/DS594,0)</f>
        <v>7.52941176470588</v>
      </c>
      <c r="FO594" s="12" t="n">
        <v>0.0109173213</v>
      </c>
      <c r="FP594" s="19" t="n">
        <f aca="false">Z594-AH594/10</f>
        <v>4.6</v>
      </c>
      <c r="FQ594" s="19" t="n">
        <f aca="false">Z594+DR594/5</f>
        <v>6.6652</v>
      </c>
      <c r="FR594" s="19" t="n">
        <f aca="false">(DX594+DY594)/AL594*60</f>
        <v>102.445406058166</v>
      </c>
      <c r="FS594" s="22"/>
      <c r="FT594" s="22"/>
      <c r="FU594" s="22"/>
      <c r="FV594" s="22"/>
      <c r="FW594" s="17" t="s">
        <v>270</v>
      </c>
      <c r="FX594" s="23" t="n">
        <v>650000</v>
      </c>
      <c r="FY594" s="23" t="n">
        <v>612500</v>
      </c>
      <c r="FZ594" s="8" t="n">
        <v>125</v>
      </c>
      <c r="GA594" s="8" t="n">
        <v>8</v>
      </c>
      <c r="GB594" s="8" t="n">
        <v>11</v>
      </c>
      <c r="GC594" s="8" t="n">
        <v>19</v>
      </c>
      <c r="GD594" s="8" t="n">
        <v>-9</v>
      </c>
      <c r="GE594" s="8" t="n">
        <v>64</v>
      </c>
      <c r="GF594" s="8" t="n">
        <v>119</v>
      </c>
      <c r="GG594" s="8" t="n">
        <v>1400</v>
      </c>
      <c r="GH594" s="8" t="n">
        <v>-0.9</v>
      </c>
      <c r="GI594" s="8" t="n">
        <v>1.1</v>
      </c>
      <c r="GJ594" s="8" t="n">
        <v>0.2</v>
      </c>
      <c r="GK594" s="8" t="n">
        <f aca="false">Z594-AH594/10</f>
        <v>4.6</v>
      </c>
      <c r="GL594" s="22"/>
      <c r="GM594" s="22"/>
      <c r="GN594" s="22"/>
      <c r="GO594" s="22"/>
      <c r="GP594" s="22"/>
    </row>
    <row r="595" customFormat="false" ht="13.65" hidden="false" customHeight="true" outlineLevel="0" collapsed="false">
      <c r="A595" s="16" t="n">
        <v>34077</v>
      </c>
      <c r="B595" s="17" t="s">
        <v>2812</v>
      </c>
      <c r="C595" s="22"/>
      <c r="D595" s="17" t="s">
        <v>321</v>
      </c>
      <c r="E595" s="17" t="s">
        <v>321</v>
      </c>
      <c r="F595" s="8" t="n">
        <v>74</v>
      </c>
      <c r="G595" s="8" t="n">
        <v>227</v>
      </c>
      <c r="H595" s="8" t="n">
        <v>2011</v>
      </c>
      <c r="I595" s="8" t="n">
        <v>1</v>
      </c>
      <c r="J595" s="8" t="n">
        <v>6</v>
      </c>
      <c r="K595" s="17" t="s">
        <v>273</v>
      </c>
      <c r="L595" s="8" t="n">
        <v>2011</v>
      </c>
      <c r="M595" s="8" t="n">
        <v>24</v>
      </c>
      <c r="N595" s="8" t="n">
        <v>7</v>
      </c>
      <c r="O595" s="8" t="n">
        <v>8476459</v>
      </c>
      <c r="P595" s="17" t="s">
        <v>2813</v>
      </c>
      <c r="Q595" s="17" t="s">
        <v>2814</v>
      </c>
      <c r="R595" s="17" t="s">
        <v>2815</v>
      </c>
      <c r="S595" s="17" t="s">
        <v>2816</v>
      </c>
      <c r="T595" s="17" t="s">
        <v>313</v>
      </c>
      <c r="U595" s="17" t="s">
        <v>606</v>
      </c>
      <c r="V595" s="8" t="n">
        <v>72</v>
      </c>
      <c r="W595" s="8" t="n">
        <v>27</v>
      </c>
      <c r="X595" s="8" t="n">
        <v>20</v>
      </c>
      <c r="Y595" s="8" t="n">
        <v>10</v>
      </c>
      <c r="Z595" s="8" t="n">
        <v>47</v>
      </c>
      <c r="AA595" s="8" t="n">
        <v>2</v>
      </c>
      <c r="AB595" s="8" t="n">
        <v>6</v>
      </c>
      <c r="AC595" s="18" t="n">
        <f aca="false">Z595/V595</f>
        <v>0.652777777777778</v>
      </c>
      <c r="AD595" s="19" t="n">
        <f aca="false">IF(FZ595&gt;V595,Z595-V595*(GC595-Z595)/(FZ595-V595),0)</f>
        <v>6.83382789317508</v>
      </c>
      <c r="AE595" s="19" t="n">
        <v>19.484</v>
      </c>
      <c r="AF595" s="8" t="n">
        <v>-23</v>
      </c>
      <c r="AG595" s="8" t="n">
        <v>6.2</v>
      </c>
      <c r="AH595" s="8" t="n">
        <v>14</v>
      </c>
      <c r="AI595" s="8" t="n">
        <v>1799</v>
      </c>
      <c r="AJ595" s="8" t="n">
        <v>77609</v>
      </c>
      <c r="AK595" s="19" t="n">
        <v>1293.4833333333</v>
      </c>
      <c r="AL595" s="8" t="n">
        <v>1293.27</v>
      </c>
      <c r="AM595" s="8" t="n">
        <v>1293</v>
      </c>
      <c r="AN595" s="18" t="n">
        <f aca="false">AJ595/60/V595</f>
        <v>17.9650462962963</v>
      </c>
      <c r="AO595" s="8" t="n">
        <v>29.67</v>
      </c>
      <c r="AP595" s="12" t="n">
        <f aca="false">IF(EF595&gt;0,Z595/EF595,0)</f>
        <v>0.661971830985916</v>
      </c>
      <c r="AQ595" s="8" t="n">
        <v>367</v>
      </c>
      <c r="AR595" s="8" t="n">
        <v>367</v>
      </c>
      <c r="AS595" s="8" t="n">
        <v>367</v>
      </c>
      <c r="AT595" s="8" t="n">
        <v>298</v>
      </c>
      <c r="AU595" s="8" t="n">
        <v>298</v>
      </c>
      <c r="AV595" s="8" t="n">
        <v>212</v>
      </c>
      <c r="AW595" s="8" t="n">
        <v>200</v>
      </c>
      <c r="AX595" s="8" t="n">
        <v>92</v>
      </c>
      <c r="AY595" s="8" t="n">
        <v>7</v>
      </c>
      <c r="AZ595" s="8" t="n">
        <v>19</v>
      </c>
      <c r="BA595" s="8" t="n">
        <f aca="false">AY595+AZ595</f>
        <v>26</v>
      </c>
      <c r="BB595" s="8" t="n">
        <v>23.01</v>
      </c>
      <c r="BC595" s="8" t="n">
        <v>29.8632</v>
      </c>
      <c r="BD595" s="19" t="n">
        <v>225.6</v>
      </c>
      <c r="BE595" s="19" t="n">
        <v>10.4647656843925</v>
      </c>
      <c r="BF595" s="19" t="n">
        <f aca="false">AQ595+BD595</f>
        <v>592.6</v>
      </c>
      <c r="BG595" s="19" t="n">
        <f aca="false">IF(AL595&gt;0,BF595/AL595*60,0)</f>
        <v>27.4930988888631</v>
      </c>
      <c r="BH595" s="8" t="n">
        <v>622</v>
      </c>
      <c r="BI595" s="8" t="n">
        <v>424</v>
      </c>
      <c r="BJ595" s="8" t="n">
        <v>465</v>
      </c>
      <c r="BK595" s="12" t="n">
        <f aca="false">BH595/(BH595+BJ595)</f>
        <v>0.572217111315547</v>
      </c>
      <c r="BL595" s="8" t="n">
        <v>92</v>
      </c>
      <c r="BM595" s="8" t="n">
        <v>92</v>
      </c>
      <c r="BN595" s="8" t="n">
        <v>91</v>
      </c>
      <c r="BO595" s="8" t="n">
        <f aca="false">BM595-BN595</f>
        <v>1</v>
      </c>
      <c r="BP595" s="8" t="n">
        <v>86</v>
      </c>
      <c r="BQ595" s="8" t="n">
        <v>63</v>
      </c>
      <c r="BR595" s="8" t="n">
        <v>49</v>
      </c>
      <c r="BS595" s="8" t="n">
        <v>64</v>
      </c>
      <c r="BT595" s="12" t="n">
        <f aca="false">BS595/(EA595+BS595)</f>
        <v>0.0694896851248643</v>
      </c>
      <c r="BU595" s="8" t="n">
        <v>654</v>
      </c>
      <c r="BV595" s="8" t="n">
        <v>633</v>
      </c>
      <c r="BW595" s="12" t="n">
        <f aca="false">IF(BU595+BV595&gt;0,BU595/(BU595+BV595),0)</f>
        <v>0.508158508158508</v>
      </c>
      <c r="BX595" s="8" t="n">
        <v>213</v>
      </c>
      <c r="BY595" s="8" t="n">
        <v>207</v>
      </c>
      <c r="BZ595" s="8" t="n">
        <v>208</v>
      </c>
      <c r="CA595" s="8" t="n">
        <v>181</v>
      </c>
      <c r="CB595" s="8" t="n">
        <v>233</v>
      </c>
      <c r="CC595" s="8" t="n">
        <v>244</v>
      </c>
      <c r="CD595" s="8" t="n">
        <v>203</v>
      </c>
      <c r="CE595" s="8" t="n">
        <v>191</v>
      </c>
      <c r="CF595" s="8" t="n">
        <v>216</v>
      </c>
      <c r="CG595" s="8" t="n">
        <v>226</v>
      </c>
      <c r="CH595" s="8" t="n">
        <v>389</v>
      </c>
      <c r="CI595" s="8" t="n">
        <v>372</v>
      </c>
      <c r="CJ595" s="8" t="n">
        <v>0</v>
      </c>
      <c r="CK595" s="8" t="n">
        <v>1</v>
      </c>
      <c r="CL595" s="8" t="n">
        <v>2</v>
      </c>
      <c r="CM595" s="8" t="n">
        <v>4</v>
      </c>
      <c r="CN595" s="8" t="n">
        <v>1</v>
      </c>
      <c r="CO595" s="8" t="n">
        <v>0</v>
      </c>
      <c r="CP595" s="8" t="n">
        <v>0</v>
      </c>
      <c r="CQ595" s="8" t="n">
        <v>1</v>
      </c>
      <c r="CR595" s="8" t="n">
        <v>1</v>
      </c>
      <c r="CS595" s="8" t="n">
        <v>3</v>
      </c>
      <c r="CT595" s="8" t="n">
        <v>6</v>
      </c>
      <c r="CU595" s="8" t="n">
        <v>4</v>
      </c>
      <c r="CV595" s="8" t="n">
        <v>0</v>
      </c>
      <c r="CW595" s="8" t="n">
        <v>12</v>
      </c>
      <c r="CX595" s="8" t="n">
        <v>0</v>
      </c>
      <c r="CY595" s="8" t="n">
        <v>6</v>
      </c>
      <c r="CZ595" s="8" t="n">
        <v>12</v>
      </c>
      <c r="DA595" s="8" t="n">
        <v>68</v>
      </c>
      <c r="DB595" s="8" t="n">
        <v>17</v>
      </c>
      <c r="DC595" s="8" t="n">
        <v>5</v>
      </c>
      <c r="DD595" s="8" t="n">
        <v>34</v>
      </c>
      <c r="DE595" s="8" t="n">
        <v>32</v>
      </c>
      <c r="DF595" s="8" t="n">
        <v>17</v>
      </c>
      <c r="DG595" s="8" t="n">
        <v>0</v>
      </c>
      <c r="DH595" s="8" t="n">
        <v>107</v>
      </c>
      <c r="DI595" s="8" t="n">
        <v>7</v>
      </c>
      <c r="DJ595" s="8" t="n">
        <v>17</v>
      </c>
      <c r="DK595" s="8" t="n">
        <v>7</v>
      </c>
      <c r="DL595" s="8" t="n">
        <v>7</v>
      </c>
      <c r="DM595" s="8" t="n">
        <v>0</v>
      </c>
      <c r="DN595" s="8" t="n">
        <v>17</v>
      </c>
      <c r="DO595" s="8" t="n">
        <v>17</v>
      </c>
      <c r="DP595" s="8" t="n">
        <v>0</v>
      </c>
      <c r="DQ595" s="8" t="n">
        <f aca="false">DJ595-DI595</f>
        <v>10</v>
      </c>
      <c r="DR595" s="19" t="n">
        <v>6.347</v>
      </c>
      <c r="DS595" s="8" t="n">
        <v>7</v>
      </c>
      <c r="DT595" s="8" t="n">
        <v>0</v>
      </c>
      <c r="DU595" s="8" t="n">
        <v>0</v>
      </c>
      <c r="DV595" s="8" t="n">
        <v>0</v>
      </c>
      <c r="DW595" s="8" t="n">
        <v>0</v>
      </c>
      <c r="DX595" s="8" t="n">
        <v>1464</v>
      </c>
      <c r="DY595" s="8" t="n">
        <v>1150</v>
      </c>
      <c r="DZ595" s="8" t="n">
        <v>1123</v>
      </c>
      <c r="EA595" s="8" t="n">
        <v>857</v>
      </c>
      <c r="EB595" s="8" t="n">
        <v>802</v>
      </c>
      <c r="EC595" s="8" t="n">
        <v>616</v>
      </c>
      <c r="ED595" s="8" t="n">
        <v>84.93</v>
      </c>
      <c r="EE595" s="8" t="n">
        <v>59.03</v>
      </c>
      <c r="EF595" s="8" t="n">
        <v>71</v>
      </c>
      <c r="EG595" s="8" t="n">
        <v>72</v>
      </c>
      <c r="EH595" s="12" t="n">
        <f aca="false">EF595/EB595</f>
        <v>0.0885286783042394</v>
      </c>
      <c r="EI595" s="20" t="n">
        <f aca="false">1-EG595/EC595</f>
        <v>0.883116883116883</v>
      </c>
      <c r="EJ595" s="21" t="n">
        <f aca="false">EH595+EI595</f>
        <v>0.971645561421122</v>
      </c>
      <c r="EK595" s="8" t="n">
        <v>1468</v>
      </c>
      <c r="EL595" s="8" t="n">
        <v>1150</v>
      </c>
      <c r="EM595" s="8" t="n">
        <v>1127</v>
      </c>
      <c r="EN595" s="8" t="n">
        <v>858</v>
      </c>
      <c r="EO595" s="8" t="n">
        <v>805</v>
      </c>
      <c r="EP595" s="8" t="n">
        <v>618</v>
      </c>
      <c r="EQ595" s="8" t="n">
        <v>72</v>
      </c>
      <c r="ER595" s="8" t="n">
        <v>73</v>
      </c>
      <c r="ES595" s="8" t="n">
        <v>771</v>
      </c>
      <c r="ET595" s="8" t="n">
        <v>560</v>
      </c>
      <c r="EU595" s="8" t="n">
        <v>339</v>
      </c>
      <c r="EV595" s="8" t="n">
        <v>217</v>
      </c>
      <c r="EW595" s="8" t="n">
        <v>45</v>
      </c>
      <c r="EX595" s="8" t="n">
        <v>31</v>
      </c>
      <c r="EY595" s="8" t="n">
        <v>58</v>
      </c>
      <c r="EZ595" s="8" t="n">
        <v>88</v>
      </c>
      <c r="FA595" s="8" t="n">
        <v>4</v>
      </c>
      <c r="FB595" s="8" t="n">
        <v>0.7</v>
      </c>
      <c r="FC595" s="8" t="n">
        <v>4.7</v>
      </c>
      <c r="FD595" s="19" t="n">
        <v>53.77</v>
      </c>
      <c r="FE595" s="18" t="n">
        <f aca="false">FD595/V595</f>
        <v>0.746805555555556</v>
      </c>
      <c r="FF595" s="8" t="n">
        <v>6.9306</v>
      </c>
      <c r="FG595" s="8" t="n">
        <v>1.96</v>
      </c>
      <c r="FH595" s="8" t="n">
        <v>0.05</v>
      </c>
      <c r="FI595" s="8" t="n">
        <v>2.01</v>
      </c>
      <c r="FJ595" s="8" t="n">
        <v>7</v>
      </c>
      <c r="FK595" s="8" t="n">
        <v>3</v>
      </c>
      <c r="FL595" s="8" t="n">
        <v>1</v>
      </c>
      <c r="FM595" s="8" t="n">
        <f aca="false">BL595+BS595+AH595+DT595</f>
        <v>170</v>
      </c>
      <c r="FN595" s="19" t="n">
        <f aca="false">IF(DS595&gt;0,(BL595+BR595)/DS595,0)</f>
        <v>20.1428571428571</v>
      </c>
      <c r="FO595" s="12" t="n">
        <v>0.1529850746</v>
      </c>
      <c r="FP595" s="19" t="n">
        <f aca="false">Z595-AH595/10</f>
        <v>45.6</v>
      </c>
      <c r="FQ595" s="19" t="n">
        <f aca="false">Z595+DR595/5</f>
        <v>48.2694</v>
      </c>
      <c r="FR595" s="19" t="n">
        <f aca="false">(DX595+DY595)/AL595*60</f>
        <v>121.273979911387</v>
      </c>
      <c r="FS595" s="8" t="n">
        <v>4</v>
      </c>
      <c r="FT595" s="17" t="s">
        <v>352</v>
      </c>
      <c r="FU595" s="8" t="n">
        <v>195</v>
      </c>
      <c r="FV595" s="22"/>
      <c r="FW595" s="17" t="s">
        <v>280</v>
      </c>
      <c r="FX595" s="23" t="n">
        <v>6000000</v>
      </c>
      <c r="FY595" s="23" t="n">
        <v>5350000</v>
      </c>
      <c r="FZ595" s="8" t="n">
        <v>409</v>
      </c>
      <c r="GA595" s="8" t="n">
        <v>105</v>
      </c>
      <c r="GB595" s="8" t="n">
        <v>130</v>
      </c>
      <c r="GC595" s="8" t="n">
        <v>235</v>
      </c>
      <c r="GD595" s="8" t="n">
        <v>-25</v>
      </c>
      <c r="GE595" s="8" t="n">
        <v>94</v>
      </c>
      <c r="GF595" s="8" t="n">
        <v>920</v>
      </c>
      <c r="GG595" s="8" t="n">
        <v>6678</v>
      </c>
      <c r="GH595" s="8" t="n">
        <v>19.3</v>
      </c>
      <c r="GI595" s="8" t="n">
        <v>5.6</v>
      </c>
      <c r="GJ595" s="8" t="n">
        <v>24.9</v>
      </c>
      <c r="GK595" s="8" t="n">
        <f aca="false">Z595-AH595/10</f>
        <v>45.6</v>
      </c>
      <c r="GL595" s="22"/>
      <c r="GM595" s="22"/>
      <c r="GN595" s="22"/>
      <c r="GO595" s="22"/>
      <c r="GP595" s="22"/>
    </row>
    <row r="596" customFormat="false" ht="13.65" hidden="false" customHeight="true" outlineLevel="0" collapsed="false">
      <c r="A596" s="16" t="n">
        <v>32584</v>
      </c>
      <c r="B596" s="17" t="s">
        <v>1392</v>
      </c>
      <c r="C596" s="22"/>
      <c r="D596" s="17" t="s">
        <v>321</v>
      </c>
      <c r="E596" s="17" t="s">
        <v>321</v>
      </c>
      <c r="F596" s="8" t="n">
        <v>73</v>
      </c>
      <c r="G596" s="8" t="n">
        <v>199</v>
      </c>
      <c r="H596" s="8" t="n">
        <v>2007</v>
      </c>
      <c r="I596" s="8" t="n">
        <v>1</v>
      </c>
      <c r="J596" s="8" t="n">
        <v>24</v>
      </c>
      <c r="K596" s="17" t="s">
        <v>263</v>
      </c>
      <c r="L596" s="8" t="n">
        <v>2008</v>
      </c>
      <c r="M596" s="8" t="n">
        <v>28</v>
      </c>
      <c r="N596" s="8" t="n">
        <v>10</v>
      </c>
      <c r="O596" s="8" t="n">
        <v>8474150</v>
      </c>
      <c r="P596" s="17" t="s">
        <v>2817</v>
      </c>
      <c r="Q596" s="17" t="s">
        <v>2818</v>
      </c>
      <c r="R596" s="17" t="s">
        <v>2819</v>
      </c>
      <c r="S596" s="17" t="s">
        <v>2820</v>
      </c>
      <c r="T596" s="17" t="s">
        <v>313</v>
      </c>
      <c r="U596" s="17" t="s">
        <v>567</v>
      </c>
      <c r="V596" s="8" t="n">
        <v>82</v>
      </c>
      <c r="W596" s="8" t="n">
        <v>14</v>
      </c>
      <c r="X596" s="8" t="n">
        <v>31</v>
      </c>
      <c r="Y596" s="8" t="n">
        <v>19</v>
      </c>
      <c r="Z596" s="8" t="n">
        <v>45</v>
      </c>
      <c r="AA596" s="8" t="n">
        <v>4</v>
      </c>
      <c r="AB596" s="8" t="n">
        <v>39</v>
      </c>
      <c r="AC596" s="18" t="n">
        <f aca="false">Z596/V596</f>
        <v>0.548780487804878</v>
      </c>
      <c r="AD596" s="19" t="n">
        <f aca="false">IF(FZ596&gt;V596,Z596-V596*(GC596-Z596)/(FZ596-V596),0)</f>
        <v>4.44468546637744</v>
      </c>
      <c r="AE596" s="19" t="n">
        <v>15.976</v>
      </c>
      <c r="AF596" s="8" t="n">
        <v>-21</v>
      </c>
      <c r="AG596" s="8" t="n">
        <v>4.6</v>
      </c>
      <c r="AH596" s="8" t="n">
        <v>78</v>
      </c>
      <c r="AI596" s="8" t="n">
        <v>1868</v>
      </c>
      <c r="AJ596" s="8" t="n">
        <v>93593</v>
      </c>
      <c r="AK596" s="19" t="n">
        <v>1559.8833333333</v>
      </c>
      <c r="AL596" s="8" t="n">
        <v>1559.28</v>
      </c>
      <c r="AM596" s="8" t="n">
        <v>1560</v>
      </c>
      <c r="AN596" s="18" t="n">
        <f aca="false">AJ596/60/V596</f>
        <v>19.0229674796748</v>
      </c>
      <c r="AO596" s="8" t="n">
        <v>31.41</v>
      </c>
      <c r="AP596" s="12" t="n">
        <f aca="false">IF(EF596&gt;0,Z596/EF596,0)</f>
        <v>0.714285714285714</v>
      </c>
      <c r="AQ596" s="8" t="n">
        <v>372</v>
      </c>
      <c r="AR596" s="8" t="n">
        <v>372</v>
      </c>
      <c r="AS596" s="8" t="n">
        <v>372</v>
      </c>
      <c r="AT596" s="8" t="n">
        <v>299</v>
      </c>
      <c r="AU596" s="8" t="n">
        <v>299</v>
      </c>
      <c r="AV596" s="8" t="n">
        <v>214</v>
      </c>
      <c r="AW596" s="8" t="n">
        <v>203</v>
      </c>
      <c r="AX596" s="8" t="n">
        <v>83</v>
      </c>
      <c r="AY596" s="8" t="n">
        <v>21</v>
      </c>
      <c r="AZ596" s="8" t="n">
        <v>15</v>
      </c>
      <c r="BA596" s="8" t="n">
        <f aca="false">AY596+AZ596</f>
        <v>36</v>
      </c>
      <c r="BB596" s="8" t="n">
        <v>20.54</v>
      </c>
      <c r="BC596" s="8" t="n">
        <v>34.4252</v>
      </c>
      <c r="BD596" s="19" t="n">
        <v>505.8</v>
      </c>
      <c r="BE596" s="19" t="n">
        <v>19.4553011443168</v>
      </c>
      <c r="BF596" s="19" t="n">
        <f aca="false">AQ596+BD596</f>
        <v>877.8</v>
      </c>
      <c r="BG596" s="19" t="n">
        <f aca="false">IF(AL596&gt;0,BF596/AL596*60,0)</f>
        <v>33.777127905187</v>
      </c>
      <c r="BH596" s="8" t="n">
        <v>501</v>
      </c>
      <c r="BI596" s="8" t="n">
        <v>538</v>
      </c>
      <c r="BJ596" s="8" t="n">
        <v>670</v>
      </c>
      <c r="BK596" s="12" t="n">
        <f aca="false">BH596/(BH596+BJ596)</f>
        <v>0.427839453458582</v>
      </c>
      <c r="BL596" s="8" t="n">
        <v>54</v>
      </c>
      <c r="BM596" s="8" t="n">
        <v>54</v>
      </c>
      <c r="BN596" s="8" t="n">
        <v>49</v>
      </c>
      <c r="BO596" s="8" t="n">
        <f aca="false">BM596-BN596</f>
        <v>5</v>
      </c>
      <c r="BP596" s="8" t="n">
        <v>85</v>
      </c>
      <c r="BQ596" s="8" t="n">
        <v>48</v>
      </c>
      <c r="BR596" s="8" t="n">
        <v>81</v>
      </c>
      <c r="BS596" s="8" t="n">
        <v>40</v>
      </c>
      <c r="BT596" s="12" t="n">
        <f aca="false">BS596/(EA596+BS596)</f>
        <v>0.0333055786844296</v>
      </c>
      <c r="BU596" s="8" t="n">
        <v>705</v>
      </c>
      <c r="BV596" s="8" t="n">
        <v>705</v>
      </c>
      <c r="BW596" s="12" t="n">
        <f aca="false">IF(BU596+BV596&gt;0,BU596/(BU596+BV596),0)</f>
        <v>0.5</v>
      </c>
      <c r="BX596" s="8" t="n">
        <v>268</v>
      </c>
      <c r="BY596" s="8" t="n">
        <v>299</v>
      </c>
      <c r="BZ596" s="8" t="n">
        <v>252</v>
      </c>
      <c r="CA596" s="8" t="n">
        <v>237</v>
      </c>
      <c r="CB596" s="8" t="n">
        <v>185</v>
      </c>
      <c r="CC596" s="8" t="n">
        <v>169</v>
      </c>
      <c r="CD596" s="8" t="n">
        <v>250</v>
      </c>
      <c r="CE596" s="8" t="n">
        <v>253</v>
      </c>
      <c r="CF596" s="8" t="n">
        <v>179</v>
      </c>
      <c r="CG596" s="8" t="n">
        <v>175</v>
      </c>
      <c r="CH596" s="8" t="n">
        <v>446</v>
      </c>
      <c r="CI596" s="8" t="n">
        <v>449</v>
      </c>
      <c r="CJ596" s="8" t="n">
        <v>0</v>
      </c>
      <c r="CK596" s="8" t="n">
        <v>0</v>
      </c>
      <c r="CL596" s="8" t="n">
        <v>2</v>
      </c>
      <c r="CM596" s="8" t="n">
        <v>2</v>
      </c>
      <c r="CN596" s="8" t="n">
        <v>1</v>
      </c>
      <c r="CO596" s="8" t="n">
        <v>0</v>
      </c>
      <c r="CP596" s="8" t="n">
        <v>0</v>
      </c>
      <c r="CQ596" s="8" t="n">
        <v>2</v>
      </c>
      <c r="CR596" s="8" t="n">
        <v>1</v>
      </c>
      <c r="CS596" s="8" t="n">
        <v>0</v>
      </c>
      <c r="CT596" s="8" t="n">
        <v>1</v>
      </c>
      <c r="CU596" s="8" t="n">
        <v>1</v>
      </c>
      <c r="CV596" s="8" t="n">
        <v>0</v>
      </c>
      <c r="CW596" s="8" t="n">
        <v>9</v>
      </c>
      <c r="CX596" s="8" t="n">
        <v>0</v>
      </c>
      <c r="CY596" s="8" t="n">
        <v>4</v>
      </c>
      <c r="CZ596" s="8" t="n">
        <v>11</v>
      </c>
      <c r="DA596" s="8" t="n">
        <v>70</v>
      </c>
      <c r="DB596" s="8" t="n">
        <v>22</v>
      </c>
      <c r="DC596" s="8" t="n">
        <v>5</v>
      </c>
      <c r="DD596" s="8" t="n">
        <v>25</v>
      </c>
      <c r="DE596" s="8" t="n">
        <v>32</v>
      </c>
      <c r="DF596" s="8" t="n">
        <v>14</v>
      </c>
      <c r="DG596" s="8" t="n">
        <v>0</v>
      </c>
      <c r="DH596" s="8" t="n">
        <v>116</v>
      </c>
      <c r="DI596" s="8" t="n">
        <v>30</v>
      </c>
      <c r="DJ596" s="8" t="n">
        <v>9</v>
      </c>
      <c r="DK596" s="8" t="n">
        <v>29</v>
      </c>
      <c r="DL596" s="8" t="n">
        <v>29</v>
      </c>
      <c r="DM596" s="8" t="n">
        <v>0</v>
      </c>
      <c r="DN596" s="8" t="n">
        <v>8</v>
      </c>
      <c r="DO596" s="8" t="n">
        <v>8</v>
      </c>
      <c r="DP596" s="8" t="n">
        <v>0</v>
      </c>
      <c r="DQ596" s="8" t="n">
        <f aca="false">DJ596-DI596</f>
        <v>-21</v>
      </c>
      <c r="DR596" s="19" t="n">
        <v>-19.604</v>
      </c>
      <c r="DS596" s="8" t="n">
        <v>28</v>
      </c>
      <c r="DT596" s="8" t="n">
        <v>0</v>
      </c>
      <c r="DU596" s="8" t="n">
        <v>0</v>
      </c>
      <c r="DV596" s="8" t="n">
        <v>1</v>
      </c>
      <c r="DW596" s="8" t="n">
        <v>1</v>
      </c>
      <c r="DX596" s="8" t="n">
        <v>1700</v>
      </c>
      <c r="DY596" s="8" t="n">
        <v>1462</v>
      </c>
      <c r="DZ596" s="8" t="n">
        <v>1273</v>
      </c>
      <c r="EA596" s="8" t="n">
        <v>1161</v>
      </c>
      <c r="EB596" s="8" t="n">
        <v>895</v>
      </c>
      <c r="EC596" s="8" t="n">
        <v>805</v>
      </c>
      <c r="ED596" s="8" t="n">
        <v>80.86</v>
      </c>
      <c r="EE596" s="8" t="n">
        <v>82.91</v>
      </c>
      <c r="EF596" s="8" t="n">
        <v>63</v>
      </c>
      <c r="EG596" s="8" t="n">
        <v>90</v>
      </c>
      <c r="EH596" s="12" t="n">
        <f aca="false">EF596/EB596</f>
        <v>0.070391061452514</v>
      </c>
      <c r="EI596" s="20" t="n">
        <f aca="false">1-EG596/EC596</f>
        <v>0.888198757763975</v>
      </c>
      <c r="EJ596" s="21" t="n">
        <f aca="false">EH596+EI596</f>
        <v>0.958589819216489</v>
      </c>
      <c r="EK596" s="8" t="n">
        <v>1702</v>
      </c>
      <c r="EL596" s="8" t="n">
        <v>1464</v>
      </c>
      <c r="EM596" s="8" t="n">
        <v>1274</v>
      </c>
      <c r="EN596" s="8" t="n">
        <v>1163</v>
      </c>
      <c r="EO596" s="8" t="n">
        <v>896</v>
      </c>
      <c r="EP596" s="8" t="n">
        <v>806</v>
      </c>
      <c r="EQ596" s="8" t="n">
        <v>64</v>
      </c>
      <c r="ER596" s="8" t="n">
        <v>90</v>
      </c>
      <c r="ES596" s="8" t="n">
        <v>798</v>
      </c>
      <c r="ET596" s="8" t="n">
        <v>731</v>
      </c>
      <c r="EU596" s="8" t="n">
        <v>312</v>
      </c>
      <c r="EV596" s="8" t="n">
        <v>283</v>
      </c>
      <c r="EW596" s="8" t="n">
        <v>39</v>
      </c>
      <c r="EX596" s="8" t="n">
        <v>54</v>
      </c>
      <c r="EY596" s="8" t="n">
        <v>117</v>
      </c>
      <c r="EZ596" s="8" t="n">
        <v>104</v>
      </c>
      <c r="FA596" s="8" t="n">
        <v>1.6</v>
      </c>
      <c r="FB596" s="8" t="n">
        <v>1.2</v>
      </c>
      <c r="FC596" s="8" t="n">
        <v>2.8</v>
      </c>
      <c r="FD596" s="19" t="n">
        <v>55.94</v>
      </c>
      <c r="FE596" s="18" t="n">
        <f aca="false">FD596/V596</f>
        <v>0.682195121951219</v>
      </c>
      <c r="FF596" s="8" t="n">
        <v>4.3993</v>
      </c>
      <c r="FG596" s="8" t="n">
        <v>-0.26</v>
      </c>
      <c r="FH596" s="8" t="n">
        <v>-0.29</v>
      </c>
      <c r="FI596" s="8" t="n">
        <v>-0.55</v>
      </c>
      <c r="FJ596" s="8" t="n">
        <v>2</v>
      </c>
      <c r="FK596" s="8" t="n">
        <v>0</v>
      </c>
      <c r="FL596" s="8" t="n">
        <v>0</v>
      </c>
      <c r="FM596" s="8" t="n">
        <f aca="false">BL596+BS596+AH596+DT596</f>
        <v>172</v>
      </c>
      <c r="FN596" s="19" t="n">
        <f aca="false">IF(DS596&gt;0,(BL596+BR596)/DS596,0)</f>
        <v>4.82142857142857</v>
      </c>
      <c r="FO596" s="12" t="n">
        <v>0.0693069307</v>
      </c>
      <c r="FP596" s="19" t="n">
        <f aca="false">Z596-AH596/10</f>
        <v>37.2</v>
      </c>
      <c r="FQ596" s="19" t="n">
        <f aca="false">Z596+DR596/5</f>
        <v>41.0792</v>
      </c>
      <c r="FR596" s="19" t="n">
        <f aca="false">(DX596+DY596)/AL596*60</f>
        <v>121.671540711097</v>
      </c>
      <c r="FS596" s="22"/>
      <c r="FT596" s="22"/>
      <c r="FU596" s="22"/>
      <c r="FV596" s="22"/>
      <c r="FW596" s="17" t="s">
        <v>280</v>
      </c>
      <c r="FX596" s="23" t="n">
        <v>3575000</v>
      </c>
      <c r="FY596" s="23" t="n">
        <v>3575000</v>
      </c>
      <c r="FZ596" s="8" t="n">
        <v>543</v>
      </c>
      <c r="GA596" s="8" t="n">
        <v>108</v>
      </c>
      <c r="GB596" s="8" t="n">
        <v>165</v>
      </c>
      <c r="GC596" s="8" t="n">
        <v>273</v>
      </c>
      <c r="GD596" s="8" t="n">
        <v>-4</v>
      </c>
      <c r="GE596" s="8" t="n">
        <v>257</v>
      </c>
      <c r="GF596" s="8" t="n">
        <v>1212</v>
      </c>
      <c r="GG596" s="8" t="n">
        <v>8962</v>
      </c>
      <c r="GH596" s="8" t="n">
        <v>16.2</v>
      </c>
      <c r="GI596" s="8" t="n">
        <v>10.4</v>
      </c>
      <c r="GJ596" s="8" t="n">
        <v>26.7</v>
      </c>
      <c r="GK596" s="8" t="n">
        <f aca="false">Z596-AH596/10</f>
        <v>37.2</v>
      </c>
      <c r="GL596" s="22"/>
      <c r="GM596" s="22"/>
      <c r="GN596" s="22"/>
      <c r="GO596" s="22"/>
      <c r="GP596" s="22"/>
    </row>
    <row r="597" customFormat="false" ht="13.65" hidden="false" customHeight="true" outlineLevel="0" collapsed="false">
      <c r="A597" s="16" t="n">
        <v>33660</v>
      </c>
      <c r="B597" s="17" t="s">
        <v>2613</v>
      </c>
      <c r="C597" s="22"/>
      <c r="D597" s="17" t="s">
        <v>366</v>
      </c>
      <c r="E597" s="17" t="s">
        <v>366</v>
      </c>
      <c r="F597" s="8" t="n">
        <v>70</v>
      </c>
      <c r="G597" s="8" t="n">
        <v>185</v>
      </c>
      <c r="H597" s="8" t="n">
        <v>2010</v>
      </c>
      <c r="I597" s="8" t="n">
        <v>1</v>
      </c>
      <c r="J597" s="8" t="n">
        <v>9</v>
      </c>
      <c r="K597" s="17" t="s">
        <v>263</v>
      </c>
      <c r="L597" s="8" t="n">
        <v>2012</v>
      </c>
      <c r="M597" s="8" t="n">
        <v>25</v>
      </c>
      <c r="N597" s="8" t="n">
        <v>6</v>
      </c>
      <c r="O597" s="8" t="n">
        <v>8475798</v>
      </c>
      <c r="P597" s="17" t="s">
        <v>2821</v>
      </c>
      <c r="Q597" s="17" t="s">
        <v>2822</v>
      </c>
      <c r="R597" s="17" t="s">
        <v>2616</v>
      </c>
      <c r="S597" s="17" t="s">
        <v>2820</v>
      </c>
      <c r="T597" s="17" t="s">
        <v>299</v>
      </c>
      <c r="U597" s="17" t="s">
        <v>972</v>
      </c>
      <c r="V597" s="8" t="n">
        <v>77</v>
      </c>
      <c r="W597" s="8" t="n">
        <v>21</v>
      </c>
      <c r="X597" s="8" t="n">
        <v>46</v>
      </c>
      <c r="Y597" s="8" t="n">
        <v>26</v>
      </c>
      <c r="Z597" s="8" t="n">
        <v>67</v>
      </c>
      <c r="AA597" s="8" t="n">
        <v>2</v>
      </c>
      <c r="AB597" s="8" t="n">
        <v>9</v>
      </c>
      <c r="AC597" s="18" t="n">
        <f aca="false">Z597/V597</f>
        <v>0.87012987012987</v>
      </c>
      <c r="AD597" s="19" t="n">
        <f aca="false">IF(FZ597&gt;V597,Z597-V597*(GC597-Z597)/(FZ597-V597),0)</f>
        <v>18.785046728972</v>
      </c>
      <c r="AE597" s="19" t="n">
        <v>23.998</v>
      </c>
      <c r="AF597" s="8" t="n">
        <v>13</v>
      </c>
      <c r="AG597" s="8" t="n">
        <v>16.7</v>
      </c>
      <c r="AH597" s="8" t="n">
        <v>18</v>
      </c>
      <c r="AI597" s="8" t="n">
        <v>1727</v>
      </c>
      <c r="AJ597" s="8" t="n">
        <v>86771</v>
      </c>
      <c r="AK597" s="19" t="n">
        <v>1446.1833333333</v>
      </c>
      <c r="AL597" s="8" t="n">
        <v>1446.1</v>
      </c>
      <c r="AM597" s="8" t="n">
        <v>1446</v>
      </c>
      <c r="AN597" s="18" t="n">
        <f aca="false">AJ597/60/V597</f>
        <v>18.7816017316017</v>
      </c>
      <c r="AO597" s="8" t="n">
        <v>30.9</v>
      </c>
      <c r="AP597" s="12" t="n">
        <f aca="false">IF(EF597&gt;0,Z597/EF597,0)</f>
        <v>0.744444444444444</v>
      </c>
      <c r="AQ597" s="8" t="n">
        <v>334</v>
      </c>
      <c r="AR597" s="8" t="n">
        <v>334</v>
      </c>
      <c r="AS597" s="8" t="n">
        <v>334</v>
      </c>
      <c r="AT597" s="8" t="n">
        <v>269</v>
      </c>
      <c r="AU597" s="8" t="n">
        <v>269</v>
      </c>
      <c r="AV597" s="8" t="n">
        <v>193</v>
      </c>
      <c r="AW597" s="8" t="n">
        <v>190</v>
      </c>
      <c r="AX597" s="8" t="n">
        <v>89</v>
      </c>
      <c r="AY597" s="8" t="n">
        <v>12</v>
      </c>
      <c r="AZ597" s="8" t="n">
        <v>18</v>
      </c>
      <c r="BA597" s="8" t="n">
        <f aca="false">AY597+AZ597</f>
        <v>30</v>
      </c>
      <c r="BB597" s="8" t="n">
        <v>23.33</v>
      </c>
      <c r="BC597" s="8" t="n">
        <v>28.9845</v>
      </c>
      <c r="BD597" s="19" t="n">
        <v>373.6</v>
      </c>
      <c r="BE597" s="19" t="n">
        <v>15.5001094835836</v>
      </c>
      <c r="BF597" s="19" t="n">
        <f aca="false">AQ597+BD597</f>
        <v>707.6</v>
      </c>
      <c r="BG597" s="19" t="n">
        <f aca="false">IF(AL597&gt;0,BF597/AL597*60,0)</f>
        <v>29.358965493396</v>
      </c>
      <c r="BH597" s="8" t="n">
        <v>494</v>
      </c>
      <c r="BI597" s="8" t="n">
        <v>466</v>
      </c>
      <c r="BJ597" s="8" t="n">
        <v>612</v>
      </c>
      <c r="BK597" s="12" t="n">
        <f aca="false">BH597/(BH597+BJ597)</f>
        <v>0.446654611211573</v>
      </c>
      <c r="BL597" s="8" t="n">
        <v>47</v>
      </c>
      <c r="BM597" s="8" t="n">
        <v>47</v>
      </c>
      <c r="BN597" s="8" t="n">
        <v>125</v>
      </c>
      <c r="BO597" s="8" t="n">
        <f aca="false">BM597-BN597</f>
        <v>-78</v>
      </c>
      <c r="BP597" s="8" t="n">
        <v>76</v>
      </c>
      <c r="BQ597" s="8" t="n">
        <v>35</v>
      </c>
      <c r="BR597" s="8" t="n">
        <v>33</v>
      </c>
      <c r="BS597" s="8" t="n">
        <v>45</v>
      </c>
      <c r="BT597" s="12" t="n">
        <f aca="false">BS597/(EA597+BS597)</f>
        <v>0.0427756653992395</v>
      </c>
      <c r="BU597" s="8" t="n">
        <v>69</v>
      </c>
      <c r="BV597" s="8" t="n">
        <v>56</v>
      </c>
      <c r="BW597" s="12" t="n">
        <f aca="false">IF(BU597+BV597&gt;0,BU597/(BU597+BV597),0)</f>
        <v>0.552</v>
      </c>
      <c r="BX597" s="8" t="n">
        <v>28</v>
      </c>
      <c r="BY597" s="8" t="n">
        <v>22</v>
      </c>
      <c r="BZ597" s="8" t="n">
        <v>5</v>
      </c>
      <c r="CA597" s="8" t="n">
        <v>13</v>
      </c>
      <c r="CB597" s="8" t="n">
        <v>36</v>
      </c>
      <c r="CC597" s="8" t="n">
        <v>21</v>
      </c>
      <c r="CD597" s="8" t="n">
        <v>18</v>
      </c>
      <c r="CE597" s="8" t="n">
        <v>12</v>
      </c>
      <c r="CF597" s="8" t="n">
        <v>29</v>
      </c>
      <c r="CG597" s="8" t="n">
        <v>22</v>
      </c>
      <c r="CH597" s="8" t="n">
        <v>44</v>
      </c>
      <c r="CI597" s="8" t="n">
        <v>39</v>
      </c>
      <c r="CJ597" s="8" t="n">
        <v>1</v>
      </c>
      <c r="CK597" s="8" t="n">
        <v>0</v>
      </c>
      <c r="CL597" s="8" t="n">
        <v>4</v>
      </c>
      <c r="CM597" s="8" t="n">
        <v>2</v>
      </c>
      <c r="CN597" s="8" t="n">
        <v>1</v>
      </c>
      <c r="CO597" s="8" t="n">
        <v>0</v>
      </c>
      <c r="CP597" s="8" t="n">
        <v>0</v>
      </c>
      <c r="CQ597" s="8" t="n">
        <v>0</v>
      </c>
      <c r="CR597" s="8" t="n">
        <v>1</v>
      </c>
      <c r="CS597" s="8" t="n">
        <v>2</v>
      </c>
      <c r="CT597" s="8" t="n">
        <v>3</v>
      </c>
      <c r="CU597" s="8" t="n">
        <v>3</v>
      </c>
      <c r="CV597" s="8" t="n">
        <v>0</v>
      </c>
      <c r="CW597" s="8" t="n">
        <v>12</v>
      </c>
      <c r="CX597" s="8" t="n">
        <v>1</v>
      </c>
      <c r="CY597" s="8" t="n">
        <v>7</v>
      </c>
      <c r="CZ597" s="8" t="n">
        <v>9</v>
      </c>
      <c r="DA597" s="8" t="n">
        <v>59</v>
      </c>
      <c r="DB597" s="8" t="n">
        <v>22</v>
      </c>
      <c r="DC597" s="8" t="n">
        <v>5</v>
      </c>
      <c r="DD597" s="8" t="n">
        <v>15</v>
      </c>
      <c r="DE597" s="8" t="n">
        <v>18</v>
      </c>
      <c r="DF597" s="8" t="n">
        <v>7</v>
      </c>
      <c r="DG597" s="8" t="n">
        <v>3</v>
      </c>
      <c r="DH597" s="8" t="n">
        <v>123</v>
      </c>
      <c r="DI597" s="8" t="n">
        <v>9</v>
      </c>
      <c r="DJ597" s="8" t="n">
        <v>15</v>
      </c>
      <c r="DK597" s="8" t="n">
        <v>9</v>
      </c>
      <c r="DL597" s="8" t="n">
        <v>9</v>
      </c>
      <c r="DM597" s="8" t="n">
        <v>0</v>
      </c>
      <c r="DN597" s="8" t="n">
        <v>14</v>
      </c>
      <c r="DO597" s="8" t="n">
        <v>14</v>
      </c>
      <c r="DP597" s="8" t="n">
        <v>0</v>
      </c>
      <c r="DQ597" s="8" t="n">
        <f aca="false">DJ597-DI597</f>
        <v>6</v>
      </c>
      <c r="DR597" s="19" t="n">
        <v>1.802</v>
      </c>
      <c r="DS597" s="8" t="n">
        <v>9</v>
      </c>
      <c r="DT597" s="8" t="n">
        <v>0</v>
      </c>
      <c r="DU597" s="8" t="n">
        <v>0</v>
      </c>
      <c r="DV597" s="8" t="n">
        <v>0</v>
      </c>
      <c r="DW597" s="8" t="n">
        <v>0</v>
      </c>
      <c r="DX597" s="8" t="n">
        <v>1420</v>
      </c>
      <c r="DY597" s="8" t="n">
        <v>1339</v>
      </c>
      <c r="DZ597" s="8" t="n">
        <v>1113</v>
      </c>
      <c r="EA597" s="8" t="n">
        <v>1007</v>
      </c>
      <c r="EB597" s="8" t="n">
        <v>800</v>
      </c>
      <c r="EC597" s="8" t="n">
        <v>707</v>
      </c>
      <c r="ED597" s="8" t="n">
        <v>87.3</v>
      </c>
      <c r="EE597" s="8" t="n">
        <v>59.42</v>
      </c>
      <c r="EF597" s="8" t="n">
        <v>90</v>
      </c>
      <c r="EG597" s="8" t="n">
        <v>69</v>
      </c>
      <c r="EH597" s="12" t="n">
        <f aca="false">EF597/EB597</f>
        <v>0.1125</v>
      </c>
      <c r="EI597" s="20" t="n">
        <f aca="false">1-EG597/EC597</f>
        <v>0.902404526166902</v>
      </c>
      <c r="EJ597" s="21" t="n">
        <f aca="false">EH597+EI597</f>
        <v>1.0149045261669</v>
      </c>
      <c r="EK597" s="8" t="n">
        <v>1419</v>
      </c>
      <c r="EL597" s="8" t="n">
        <v>1340</v>
      </c>
      <c r="EM597" s="8" t="n">
        <v>1112</v>
      </c>
      <c r="EN597" s="8" t="n">
        <v>1008</v>
      </c>
      <c r="EO597" s="8" t="n">
        <v>799</v>
      </c>
      <c r="EP597" s="8" t="n">
        <v>708</v>
      </c>
      <c r="EQ597" s="8" t="n">
        <v>90</v>
      </c>
      <c r="ER597" s="8" t="n">
        <v>69</v>
      </c>
      <c r="ES597" s="8" t="n">
        <v>746</v>
      </c>
      <c r="ET597" s="8" t="n">
        <v>562</v>
      </c>
      <c r="EU597" s="8" t="n">
        <v>345</v>
      </c>
      <c r="EV597" s="8" t="n">
        <v>212</v>
      </c>
      <c r="EW597" s="8" t="n">
        <v>51</v>
      </c>
      <c r="EX597" s="8" t="n">
        <v>31</v>
      </c>
      <c r="EY597" s="8" t="n">
        <v>78</v>
      </c>
      <c r="EZ597" s="8" t="n">
        <v>72</v>
      </c>
      <c r="FA597" s="8" t="n">
        <v>5</v>
      </c>
      <c r="FB597" s="8" t="n">
        <v>2</v>
      </c>
      <c r="FC597" s="8" t="n">
        <v>7</v>
      </c>
      <c r="FD597" s="19" t="n">
        <v>64.06</v>
      </c>
      <c r="FE597" s="18" t="n">
        <f aca="false">FD597/V597</f>
        <v>0.831948051948052</v>
      </c>
      <c r="FF597" s="8" t="n">
        <v>8.5368</v>
      </c>
      <c r="FG597" s="8" t="n">
        <v>0.53</v>
      </c>
      <c r="FH597" s="8" t="n">
        <v>0.29</v>
      </c>
      <c r="FI597" s="8" t="n">
        <v>0.81</v>
      </c>
      <c r="FJ597" s="8" t="n">
        <v>2</v>
      </c>
      <c r="FK597" s="8" t="n">
        <v>1</v>
      </c>
      <c r="FL597" s="8" t="n">
        <v>1</v>
      </c>
      <c r="FM597" s="8" t="n">
        <f aca="false">BL597+BS597+AH597+DT597</f>
        <v>110</v>
      </c>
      <c r="FN597" s="19" t="n">
        <f aca="false">IF(DS597&gt;0,(BL597+BR597)/DS597,0)</f>
        <v>8.88888888888889</v>
      </c>
      <c r="FO597" s="12" t="n">
        <v>0.0976578007</v>
      </c>
      <c r="FP597" s="19" t="n">
        <f aca="false">Z597-AH597/10</f>
        <v>65.2</v>
      </c>
      <c r="FQ597" s="19" t="n">
        <f aca="false">Z597+DR597/5</f>
        <v>67.3604</v>
      </c>
      <c r="FR597" s="19" t="n">
        <f aca="false">(DX597+DY597)/AL597*60</f>
        <v>114.473411244036</v>
      </c>
      <c r="FS597" s="8" t="n">
        <v>4</v>
      </c>
      <c r="FT597" s="17" t="s">
        <v>617</v>
      </c>
      <c r="FU597" s="8" t="n">
        <v>195</v>
      </c>
      <c r="FV597" s="22"/>
      <c r="FW597" s="17" t="s">
        <v>280</v>
      </c>
      <c r="FX597" s="23" t="n">
        <v>5250000</v>
      </c>
      <c r="FY597" s="23" t="n">
        <v>5750000</v>
      </c>
      <c r="FZ597" s="8" t="n">
        <v>398</v>
      </c>
      <c r="GA597" s="8" t="n">
        <v>78</v>
      </c>
      <c r="GB597" s="8" t="n">
        <v>190</v>
      </c>
      <c r="GC597" s="8" t="n">
        <v>268</v>
      </c>
      <c r="GD597" s="8" t="n">
        <v>34</v>
      </c>
      <c r="GE597" s="8" t="n">
        <v>98</v>
      </c>
      <c r="GF597" s="8" t="n">
        <v>769</v>
      </c>
      <c r="GG597" s="8" t="n">
        <v>7121</v>
      </c>
      <c r="GH597" s="8" t="n">
        <v>17.9</v>
      </c>
      <c r="GI597" s="8" t="n">
        <v>9.1</v>
      </c>
      <c r="GJ597" s="8" t="n">
        <v>27.1</v>
      </c>
      <c r="GK597" s="8" t="n">
        <f aca="false">Z597-AH597/10</f>
        <v>65.2</v>
      </c>
      <c r="GL597" s="22"/>
      <c r="GM597" s="22"/>
      <c r="GN597" s="22"/>
      <c r="GO597" s="22"/>
      <c r="GP597" s="22"/>
    </row>
    <row r="598" customFormat="false" ht="13.65" hidden="false" customHeight="true" outlineLevel="0" collapsed="false">
      <c r="A598" s="16" t="n">
        <v>31761</v>
      </c>
      <c r="B598" s="17" t="s">
        <v>340</v>
      </c>
      <c r="C598" s="17" t="s">
        <v>272</v>
      </c>
      <c r="D598" s="17" t="s">
        <v>262</v>
      </c>
      <c r="E598" s="17" t="s">
        <v>262</v>
      </c>
      <c r="F598" s="8" t="n">
        <v>76</v>
      </c>
      <c r="G598" s="8" t="n">
        <v>217</v>
      </c>
      <c r="H598" s="8" t="n">
        <v>2005</v>
      </c>
      <c r="I598" s="8" t="n">
        <v>2</v>
      </c>
      <c r="J598" s="8" t="n">
        <v>43</v>
      </c>
      <c r="K598" s="17" t="s">
        <v>273</v>
      </c>
      <c r="L598" s="8" t="n">
        <v>2006</v>
      </c>
      <c r="M598" s="8" t="n">
        <v>31</v>
      </c>
      <c r="N598" s="8" t="n">
        <v>11</v>
      </c>
      <c r="O598" s="8" t="n">
        <v>8471663</v>
      </c>
      <c r="P598" s="17" t="s">
        <v>2823</v>
      </c>
      <c r="Q598" s="17" t="s">
        <v>2824</v>
      </c>
      <c r="R598" s="17" t="s">
        <v>2825</v>
      </c>
      <c r="S598" s="17" t="s">
        <v>2826</v>
      </c>
      <c r="T598" s="17" t="s">
        <v>299</v>
      </c>
      <c r="U598" s="17" t="s">
        <v>402</v>
      </c>
      <c r="V598" s="8" t="n">
        <v>1</v>
      </c>
      <c r="W598" s="8" t="n">
        <v>0</v>
      </c>
      <c r="X598" s="8" t="n">
        <v>0</v>
      </c>
      <c r="Y598" s="8" t="n">
        <v>0</v>
      </c>
      <c r="Z598" s="8" t="n">
        <v>0</v>
      </c>
      <c r="AA598" s="8" t="n">
        <v>38</v>
      </c>
      <c r="AB598" s="8" t="n">
        <v>62</v>
      </c>
      <c r="AC598" s="18" t="n">
        <f aca="false">Z598/V598</f>
        <v>0</v>
      </c>
      <c r="AD598" s="19" t="n">
        <f aca="false">IF(FZ598&gt;V598,Z598-V598*(GC598-Z598)/(FZ598-V598),0)</f>
        <v>-0.103174603174603</v>
      </c>
      <c r="AE598" s="19" t="n">
        <v>0</v>
      </c>
      <c r="AF598" s="8" t="n">
        <v>0</v>
      </c>
      <c r="AG598" s="8" t="n">
        <v>0.2</v>
      </c>
      <c r="AH598" s="8" t="n">
        <v>0</v>
      </c>
      <c r="AI598" s="8" t="n">
        <v>10</v>
      </c>
      <c r="AJ598" s="8" t="n">
        <v>391</v>
      </c>
      <c r="AK598" s="19" t="n">
        <v>6.5166666666667</v>
      </c>
      <c r="AL598" s="8" t="n">
        <v>6.52</v>
      </c>
      <c r="AM598" s="8" t="n">
        <v>7</v>
      </c>
      <c r="AN598" s="18" t="n">
        <f aca="false">AJ598/60/V598</f>
        <v>6.51666666666667</v>
      </c>
      <c r="AO598" s="8" t="n">
        <v>10.87</v>
      </c>
      <c r="AP598" s="12" t="n">
        <f aca="false">IF(EF598&gt;0,Z598/EF598,0)</f>
        <v>0</v>
      </c>
      <c r="AQ598" s="8" t="n">
        <v>1</v>
      </c>
      <c r="AR598" s="8" t="n">
        <v>1</v>
      </c>
      <c r="AS598" s="8" t="n">
        <v>1</v>
      </c>
      <c r="AT598" s="8" t="n">
        <v>1</v>
      </c>
      <c r="AU598" s="8" t="n">
        <v>1</v>
      </c>
      <c r="AV598" s="8" t="n">
        <v>1</v>
      </c>
      <c r="AW598" s="8" t="n">
        <v>1</v>
      </c>
      <c r="AX598" s="8" t="n">
        <v>1</v>
      </c>
      <c r="AY598" s="8" t="n">
        <v>0</v>
      </c>
      <c r="AZ598" s="8" t="n">
        <v>0</v>
      </c>
      <c r="BA598" s="8" t="n">
        <f aca="false">AY598+AZ598</f>
        <v>0</v>
      </c>
      <c r="BB598" s="8" t="n">
        <v>0.07</v>
      </c>
      <c r="BC598" s="8" t="n">
        <v>16</v>
      </c>
      <c r="BD598" s="19" t="n">
        <v>0</v>
      </c>
      <c r="BE598" s="19" t="n">
        <v>0</v>
      </c>
      <c r="BF598" s="19" t="n">
        <f aca="false">AQ598+BD598</f>
        <v>1</v>
      </c>
      <c r="BG598" s="19" t="n">
        <f aca="false">IF(AL598&gt;0,BF598/AL598*60,0)</f>
        <v>9.20245398773006</v>
      </c>
      <c r="BH598" s="8" t="n">
        <v>0</v>
      </c>
      <c r="BI598" s="8" t="n">
        <v>3</v>
      </c>
      <c r="BJ598" s="8" t="n">
        <v>1</v>
      </c>
      <c r="BK598" s="12" t="n">
        <f aca="false">BH598/(BH598+BJ598)</f>
        <v>0</v>
      </c>
      <c r="BL598" s="8" t="n">
        <v>6</v>
      </c>
      <c r="BM598" s="8" t="n">
        <v>6</v>
      </c>
      <c r="BN598" s="8" t="n">
        <v>0</v>
      </c>
      <c r="BO598" s="8" t="n">
        <f aca="false">BM598-BN598</f>
        <v>6</v>
      </c>
      <c r="BP598" s="8" t="n">
        <v>0</v>
      </c>
      <c r="BQ598" s="8" t="n">
        <v>0</v>
      </c>
      <c r="BR598" s="8" t="n">
        <v>0</v>
      </c>
      <c r="BS598" s="8" t="n">
        <v>0</v>
      </c>
      <c r="BT598" s="12" t="n">
        <f aca="false">BS598/(EA598+BS598)</f>
        <v>0</v>
      </c>
      <c r="BU598" s="8" t="n">
        <v>0</v>
      </c>
      <c r="BV598" s="8" t="n">
        <v>0</v>
      </c>
      <c r="BW598" s="12" t="n">
        <f aca="false">IF(BU598+BV598&gt;0,BU598/(BU598+BV598),0)</f>
        <v>0</v>
      </c>
      <c r="BX598" s="8" t="n">
        <v>0</v>
      </c>
      <c r="BY598" s="8" t="n">
        <v>0</v>
      </c>
      <c r="BZ598" s="8" t="n">
        <v>0</v>
      </c>
      <c r="CA598" s="8" t="n">
        <v>0</v>
      </c>
      <c r="CB598" s="8" t="n">
        <v>0</v>
      </c>
      <c r="CC598" s="8" t="n">
        <v>0</v>
      </c>
      <c r="CD598" s="8" t="n">
        <v>0</v>
      </c>
      <c r="CE598" s="8" t="n">
        <v>0</v>
      </c>
      <c r="CF598" s="8" t="n">
        <v>0</v>
      </c>
      <c r="CG598" s="8" t="n">
        <v>0</v>
      </c>
      <c r="CH598" s="8" t="n">
        <v>0</v>
      </c>
      <c r="CI598" s="8" t="n">
        <v>0</v>
      </c>
      <c r="CJ598" s="8" t="n">
        <v>0</v>
      </c>
      <c r="CK598" s="8" t="n">
        <v>0</v>
      </c>
      <c r="CL598" s="8" t="n">
        <v>0</v>
      </c>
      <c r="CM598" s="8" t="n">
        <v>0</v>
      </c>
      <c r="CN598" s="8" t="n">
        <v>0</v>
      </c>
      <c r="CO598" s="8" t="n">
        <v>0</v>
      </c>
      <c r="CP598" s="8" t="n">
        <v>0</v>
      </c>
      <c r="CQ598" s="8" t="n">
        <v>0</v>
      </c>
      <c r="CR598" s="8" t="n">
        <v>0</v>
      </c>
      <c r="CS598" s="8" t="n">
        <v>0</v>
      </c>
      <c r="CT598" s="8" t="n">
        <v>0</v>
      </c>
      <c r="CU598" s="8" t="n">
        <v>0</v>
      </c>
      <c r="CV598" s="8" t="n">
        <v>0</v>
      </c>
      <c r="CW598" s="8" t="n">
        <v>0</v>
      </c>
      <c r="CX598" s="8" t="n">
        <v>0</v>
      </c>
      <c r="CY598" s="8" t="n">
        <v>0</v>
      </c>
      <c r="CZ598" s="8" t="n">
        <v>0</v>
      </c>
      <c r="DA598" s="8" t="n">
        <v>0</v>
      </c>
      <c r="DB598" s="8" t="n">
        <v>0</v>
      </c>
      <c r="DC598" s="8" t="n">
        <v>0</v>
      </c>
      <c r="DD598" s="8" t="n">
        <v>0</v>
      </c>
      <c r="DE598" s="8" t="n">
        <v>0</v>
      </c>
      <c r="DF598" s="8" t="n">
        <v>0</v>
      </c>
      <c r="DG598" s="8" t="n">
        <v>0</v>
      </c>
      <c r="DH598" s="8" t="n">
        <v>1</v>
      </c>
      <c r="DI598" s="8" t="n">
        <v>0</v>
      </c>
      <c r="DJ598" s="8" t="n">
        <v>0</v>
      </c>
      <c r="DK598" s="8" t="n">
        <v>0</v>
      </c>
      <c r="DL598" s="8" t="n">
        <v>0</v>
      </c>
      <c r="DM598" s="8" t="n">
        <v>0</v>
      </c>
      <c r="DN598" s="8" t="n">
        <v>0</v>
      </c>
      <c r="DO598" s="8" t="n">
        <v>0</v>
      </c>
      <c r="DP598" s="8" t="n">
        <v>0</v>
      </c>
      <c r="DQ598" s="8" t="n">
        <f aca="false">DJ598-DI598</f>
        <v>0</v>
      </c>
      <c r="DR598" s="19" t="n">
        <v>-0.007</v>
      </c>
      <c r="DS598" s="8" t="n">
        <v>0</v>
      </c>
      <c r="DT598" s="8" t="n">
        <v>0</v>
      </c>
      <c r="DU598" s="8" t="n">
        <v>0</v>
      </c>
      <c r="DV598" s="8" t="n">
        <v>0</v>
      </c>
      <c r="DW598" s="8" t="n">
        <v>0</v>
      </c>
      <c r="DX598" s="8" t="n">
        <v>5</v>
      </c>
      <c r="DY598" s="8" t="n">
        <v>6</v>
      </c>
      <c r="DZ598" s="8" t="n">
        <v>4</v>
      </c>
      <c r="EA598" s="8" t="n">
        <v>5</v>
      </c>
      <c r="EB598" s="8" t="n">
        <v>3</v>
      </c>
      <c r="EC598" s="8" t="n">
        <v>3</v>
      </c>
      <c r="ED598" s="8" t="n">
        <v>0.26</v>
      </c>
      <c r="EE598" s="8" t="n">
        <v>0.33</v>
      </c>
      <c r="EF598" s="8" t="n">
        <v>0</v>
      </c>
      <c r="EG598" s="8" t="n">
        <v>0</v>
      </c>
      <c r="EH598" s="12" t="n">
        <f aca="false">EF598/EB598</f>
        <v>0</v>
      </c>
      <c r="EI598" s="20" t="n">
        <f aca="false">1-EG598/EC598</f>
        <v>1</v>
      </c>
      <c r="EJ598" s="21" t="n">
        <f aca="false">EH598+EI598</f>
        <v>1</v>
      </c>
      <c r="EK598" s="8" t="n">
        <v>5</v>
      </c>
      <c r="EL598" s="8" t="n">
        <v>6</v>
      </c>
      <c r="EM598" s="8" t="n">
        <v>4</v>
      </c>
      <c r="EN598" s="8" t="n">
        <v>5</v>
      </c>
      <c r="EO598" s="8" t="n">
        <v>3</v>
      </c>
      <c r="EP598" s="8" t="n">
        <v>3</v>
      </c>
      <c r="EQ598" s="8" t="n">
        <v>0</v>
      </c>
      <c r="ER598" s="8" t="n">
        <v>0</v>
      </c>
      <c r="ES598" s="8" t="n">
        <v>3</v>
      </c>
      <c r="ET598" s="8" t="n">
        <v>0</v>
      </c>
      <c r="EU598" s="8" t="n">
        <v>1</v>
      </c>
      <c r="EV598" s="8" t="n">
        <v>0</v>
      </c>
      <c r="EW598" s="8" t="n">
        <v>0</v>
      </c>
      <c r="EX598" s="8" t="n">
        <v>0</v>
      </c>
      <c r="EY598" s="8" t="n">
        <v>0</v>
      </c>
      <c r="EZ598" s="8" t="n">
        <v>1</v>
      </c>
      <c r="FA598" s="8" t="n">
        <v>0</v>
      </c>
      <c r="FB598" s="8" t="n">
        <v>0</v>
      </c>
      <c r="FC598" s="8" t="n">
        <v>0</v>
      </c>
      <c r="FD598" s="19" t="n">
        <v>0.02</v>
      </c>
      <c r="FE598" s="18" t="n">
        <f aca="false">FD598/V598</f>
        <v>0.02</v>
      </c>
      <c r="FF598" s="8" t="n">
        <v>0.0002</v>
      </c>
      <c r="FG598" s="8" t="n">
        <v>0</v>
      </c>
      <c r="FH598" s="8" t="n">
        <v>0</v>
      </c>
      <c r="FI598" s="8" t="n">
        <v>0</v>
      </c>
      <c r="FJ598" s="22"/>
      <c r="FK598" s="22"/>
      <c r="FL598" s="22"/>
      <c r="FM598" s="8" t="n">
        <f aca="false">BL598+BS598+AH598+DT598</f>
        <v>6</v>
      </c>
      <c r="FN598" s="19" t="n">
        <f aca="false">IF(DS598&gt;0,(BL598+BR598)/DS598,0)</f>
        <v>0</v>
      </c>
      <c r="FO598" s="12" t="n">
        <v>0</v>
      </c>
      <c r="FP598" s="19" t="n">
        <f aca="false">Z598-AH598/10</f>
        <v>0</v>
      </c>
      <c r="FQ598" s="19" t="n">
        <f aca="false">Z598+DR598/5</f>
        <v>-0.0014</v>
      </c>
      <c r="FR598" s="19" t="n">
        <f aca="false">(DX598+DY598)/AL598*60</f>
        <v>101.226993865031</v>
      </c>
      <c r="FS598" s="22"/>
      <c r="FT598" s="22"/>
      <c r="FU598" s="22"/>
      <c r="FV598" s="22"/>
      <c r="FW598" s="17" t="s">
        <v>280</v>
      </c>
      <c r="FX598" s="23" t="n">
        <v>750000</v>
      </c>
      <c r="FY598" s="23" t="n">
        <v>737500</v>
      </c>
      <c r="FZ598" s="8" t="n">
        <v>127</v>
      </c>
      <c r="GA598" s="8" t="n">
        <v>7</v>
      </c>
      <c r="GB598" s="8" t="n">
        <v>6</v>
      </c>
      <c r="GC598" s="8" t="n">
        <v>13</v>
      </c>
      <c r="GD598" s="8" t="n">
        <v>-6</v>
      </c>
      <c r="GE598" s="8" t="n">
        <v>145</v>
      </c>
      <c r="GF598" s="8" t="n">
        <v>110</v>
      </c>
      <c r="GG598" s="8" t="n">
        <v>1111</v>
      </c>
      <c r="GH598" s="8" t="n">
        <v>-0.9</v>
      </c>
      <c r="GI598" s="8" t="n">
        <v>1</v>
      </c>
      <c r="GJ598" s="8" t="n">
        <v>0.1</v>
      </c>
      <c r="GK598" s="8" t="n">
        <f aca="false">Z598-AH598/10</f>
        <v>0</v>
      </c>
      <c r="GL598" s="22"/>
      <c r="GM598" s="22"/>
      <c r="GN598" s="22"/>
      <c r="GO598" s="22"/>
      <c r="GP598" s="22"/>
    </row>
    <row r="599" customFormat="false" ht="13.65" hidden="false" customHeight="true" outlineLevel="0" collapsed="false">
      <c r="A599" s="16" t="n">
        <v>30110</v>
      </c>
      <c r="B599" s="17" t="s">
        <v>340</v>
      </c>
      <c r="C599" s="17" t="s">
        <v>272</v>
      </c>
      <c r="D599" s="17" t="s">
        <v>262</v>
      </c>
      <c r="E599" s="17" t="s">
        <v>262</v>
      </c>
      <c r="F599" s="8" t="n">
        <v>69</v>
      </c>
      <c r="G599" s="8" t="n">
        <v>185</v>
      </c>
      <c r="H599" s="8" t="n">
        <v>2001</v>
      </c>
      <c r="I599" s="8" t="n">
        <v>2</v>
      </c>
      <c r="J599" s="8" t="n">
        <v>49</v>
      </c>
      <c r="K599" s="17" t="s">
        <v>263</v>
      </c>
      <c r="L599" s="8" t="n">
        <v>2002</v>
      </c>
      <c r="M599" s="8" t="n">
        <v>35</v>
      </c>
      <c r="N599" s="8" t="n">
        <v>15</v>
      </c>
      <c r="O599" s="8" t="n">
        <v>8469500</v>
      </c>
      <c r="P599" s="17" t="s">
        <v>2827</v>
      </c>
      <c r="Q599" s="17" t="s">
        <v>2828</v>
      </c>
      <c r="R599" s="17" t="s">
        <v>2829</v>
      </c>
      <c r="S599" s="17" t="s">
        <v>2760</v>
      </c>
      <c r="T599" s="17" t="s">
        <v>268</v>
      </c>
      <c r="U599" s="17" t="s">
        <v>2830</v>
      </c>
      <c r="V599" s="8" t="n">
        <v>66</v>
      </c>
      <c r="W599" s="8" t="n">
        <v>7</v>
      </c>
      <c r="X599" s="8" t="n">
        <v>22</v>
      </c>
      <c r="Y599" s="8" t="n">
        <v>12</v>
      </c>
      <c r="Z599" s="8" t="n">
        <v>29</v>
      </c>
      <c r="AA599" s="8" t="n">
        <v>0</v>
      </c>
      <c r="AB599" s="8" t="n">
        <v>0</v>
      </c>
      <c r="AC599" s="18" t="n">
        <f aca="false">Z599/V599</f>
        <v>0.439393939393939</v>
      </c>
      <c r="AD599" s="19" t="n">
        <f aca="false">IF(FZ599&gt;V599,Z599-V599*(GC599-Z599)/(FZ599-V599),0)</f>
        <v>-19.1642857142857</v>
      </c>
      <c r="AE599" s="19" t="n">
        <v>10.091</v>
      </c>
      <c r="AF599" s="8" t="n">
        <v>-3</v>
      </c>
      <c r="AG599" s="8" t="n">
        <v>-3.4</v>
      </c>
      <c r="AH599" s="8" t="n">
        <v>18</v>
      </c>
      <c r="AI599" s="8" t="n">
        <v>1174</v>
      </c>
      <c r="AJ599" s="8" t="n">
        <v>54536</v>
      </c>
      <c r="AK599" s="19" t="n">
        <v>908.93333333333</v>
      </c>
      <c r="AL599" s="8" t="n">
        <v>908.93</v>
      </c>
      <c r="AM599" s="8" t="n">
        <v>909</v>
      </c>
      <c r="AN599" s="18" t="n">
        <f aca="false">AJ599/60/V599</f>
        <v>13.7717171717172</v>
      </c>
      <c r="AO599" s="8" t="n">
        <v>23.08</v>
      </c>
      <c r="AP599" s="12" t="n">
        <f aca="false">IF(EF599&gt;0,Z599/EF599,0)</f>
        <v>0.707317073170732</v>
      </c>
      <c r="AQ599" s="8" t="n">
        <v>219</v>
      </c>
      <c r="AR599" s="8" t="n">
        <v>220</v>
      </c>
      <c r="AS599" s="8" t="n">
        <v>220</v>
      </c>
      <c r="AT599" s="8" t="n">
        <v>171</v>
      </c>
      <c r="AU599" s="8" t="n">
        <v>172</v>
      </c>
      <c r="AV599" s="8" t="n">
        <v>128</v>
      </c>
      <c r="AW599" s="8" t="n">
        <v>111</v>
      </c>
      <c r="AX599" s="8" t="n">
        <v>39</v>
      </c>
      <c r="AY599" s="8" t="n">
        <v>5</v>
      </c>
      <c r="AZ599" s="8" t="n">
        <v>9</v>
      </c>
      <c r="BA599" s="8" t="n">
        <f aca="false">AY599+AZ599</f>
        <v>14</v>
      </c>
      <c r="BB599" s="8" t="n">
        <v>11.59</v>
      </c>
      <c r="BC599" s="8" t="n">
        <v>34.6172</v>
      </c>
      <c r="BD599" s="19" t="n">
        <v>260.1</v>
      </c>
      <c r="BE599" s="19" t="n">
        <v>17.1695760598504</v>
      </c>
      <c r="BF599" s="19" t="n">
        <f aca="false">AQ599+BD599</f>
        <v>479.1</v>
      </c>
      <c r="BG599" s="19" t="n">
        <f aca="false">IF(AL599&gt;0,BF599/AL599*60,0)</f>
        <v>31.6261978370172</v>
      </c>
      <c r="BH599" s="8" t="n">
        <v>335</v>
      </c>
      <c r="BI599" s="8" t="n">
        <v>272</v>
      </c>
      <c r="BJ599" s="8" t="n">
        <v>272</v>
      </c>
      <c r="BK599" s="12" t="n">
        <f aca="false">BH599/(BH599+BJ599)</f>
        <v>0.551894563426689</v>
      </c>
      <c r="BL599" s="8" t="n">
        <v>43</v>
      </c>
      <c r="BM599" s="8" t="n">
        <v>43</v>
      </c>
      <c r="BN599" s="8" t="n">
        <v>43</v>
      </c>
      <c r="BO599" s="8" t="n">
        <f aca="false">BM599-BN599</f>
        <v>0</v>
      </c>
      <c r="BP599" s="8" t="n">
        <v>44</v>
      </c>
      <c r="BQ599" s="8" t="n">
        <v>36</v>
      </c>
      <c r="BR599" s="8" t="n">
        <v>22</v>
      </c>
      <c r="BS599" s="8" t="n">
        <v>32</v>
      </c>
      <c r="BT599" s="12" t="n">
        <f aca="false">BS599/(EA599+BS599)</f>
        <v>0.049306625577812</v>
      </c>
      <c r="BU599" s="8" t="n">
        <v>77</v>
      </c>
      <c r="BV599" s="8" t="n">
        <v>67</v>
      </c>
      <c r="BW599" s="12" t="n">
        <f aca="false">IF(BU599+BV599&gt;0,BU599/(BU599+BV599),0)</f>
        <v>0.534722222222222</v>
      </c>
      <c r="BX599" s="8" t="n">
        <v>15</v>
      </c>
      <c r="BY599" s="8" t="n">
        <v>13</v>
      </c>
      <c r="BZ599" s="8" t="n">
        <v>20</v>
      </c>
      <c r="CA599" s="8" t="n">
        <v>15</v>
      </c>
      <c r="CB599" s="8" t="n">
        <v>42</v>
      </c>
      <c r="CC599" s="8" t="n">
        <v>39</v>
      </c>
      <c r="CD599" s="8" t="n">
        <v>18</v>
      </c>
      <c r="CE599" s="8" t="n">
        <v>21</v>
      </c>
      <c r="CF599" s="8" t="n">
        <v>28</v>
      </c>
      <c r="CG599" s="8" t="n">
        <v>27</v>
      </c>
      <c r="CH599" s="8" t="n">
        <v>54</v>
      </c>
      <c r="CI599" s="8" t="n">
        <v>39</v>
      </c>
      <c r="CJ599" s="8" t="n">
        <v>0</v>
      </c>
      <c r="CK599" s="8" t="n">
        <v>0</v>
      </c>
      <c r="CL599" s="8" t="n">
        <v>1</v>
      </c>
      <c r="CM599" s="8" t="n">
        <v>0</v>
      </c>
      <c r="CN599" s="8" t="n">
        <v>0</v>
      </c>
      <c r="CO599" s="8" t="n">
        <v>0</v>
      </c>
      <c r="CP599" s="8" t="n">
        <v>0</v>
      </c>
      <c r="CQ599" s="8" t="n">
        <v>1</v>
      </c>
      <c r="CR599" s="8" t="n">
        <v>0</v>
      </c>
      <c r="CS599" s="8" t="n">
        <v>0</v>
      </c>
      <c r="CT599" s="8" t="n">
        <v>0</v>
      </c>
      <c r="CU599" s="8" t="n">
        <v>1</v>
      </c>
      <c r="CV599" s="8" t="n">
        <v>0</v>
      </c>
      <c r="CW599" s="8" t="n">
        <v>5</v>
      </c>
      <c r="CX599" s="8" t="n">
        <v>0</v>
      </c>
      <c r="CY599" s="8" t="n">
        <v>2</v>
      </c>
      <c r="CZ599" s="8" t="n">
        <v>4</v>
      </c>
      <c r="DA599" s="8" t="n">
        <v>38</v>
      </c>
      <c r="DB599" s="8" t="n">
        <v>12</v>
      </c>
      <c r="DC599" s="8" t="n">
        <v>2</v>
      </c>
      <c r="DD599" s="8" t="n">
        <v>22</v>
      </c>
      <c r="DE599" s="8" t="n">
        <v>25</v>
      </c>
      <c r="DF599" s="8" t="n">
        <v>3</v>
      </c>
      <c r="DG599" s="8" t="n">
        <v>0</v>
      </c>
      <c r="DH599" s="8" t="n">
        <v>64</v>
      </c>
      <c r="DI599" s="8" t="n">
        <v>9</v>
      </c>
      <c r="DJ599" s="8" t="n">
        <v>3</v>
      </c>
      <c r="DK599" s="8" t="n">
        <v>10</v>
      </c>
      <c r="DL599" s="8" t="n">
        <v>10</v>
      </c>
      <c r="DM599" s="8" t="n">
        <v>0</v>
      </c>
      <c r="DN599" s="8" t="n">
        <v>2</v>
      </c>
      <c r="DO599" s="8" t="n">
        <v>2</v>
      </c>
      <c r="DP599" s="8" t="n">
        <v>0</v>
      </c>
      <c r="DQ599" s="8" t="n">
        <f aca="false">DJ599-DI599</f>
        <v>-6</v>
      </c>
      <c r="DR599" s="19" t="n">
        <v>-9.588</v>
      </c>
      <c r="DS599" s="8" t="n">
        <v>9</v>
      </c>
      <c r="DT599" s="8" t="n">
        <v>0</v>
      </c>
      <c r="DU599" s="8" t="n">
        <v>0</v>
      </c>
      <c r="DV599" s="8" t="n">
        <v>0</v>
      </c>
      <c r="DW599" s="8" t="n">
        <v>0</v>
      </c>
      <c r="DX599" s="8" t="n">
        <v>900</v>
      </c>
      <c r="DY599" s="8" t="n">
        <v>849</v>
      </c>
      <c r="DZ599" s="8" t="n">
        <v>684</v>
      </c>
      <c r="EA599" s="8" t="n">
        <v>617</v>
      </c>
      <c r="EB599" s="8" t="n">
        <v>502</v>
      </c>
      <c r="EC599" s="8" t="n">
        <v>444</v>
      </c>
      <c r="ED599" s="8" t="n">
        <v>44.59</v>
      </c>
      <c r="EE599" s="8" t="n">
        <v>38.91</v>
      </c>
      <c r="EF599" s="8" t="n">
        <v>41</v>
      </c>
      <c r="EG599" s="8" t="n">
        <v>41</v>
      </c>
      <c r="EH599" s="12" t="n">
        <f aca="false">EF599/EB599</f>
        <v>0.0816733067729084</v>
      </c>
      <c r="EI599" s="20" t="n">
        <f aca="false">1-EG599/EC599</f>
        <v>0.907657657657658</v>
      </c>
      <c r="EJ599" s="21" t="n">
        <f aca="false">EH599+EI599</f>
        <v>0.989330964430566</v>
      </c>
      <c r="EK599" s="8" t="n">
        <v>900</v>
      </c>
      <c r="EL599" s="8" t="n">
        <v>850</v>
      </c>
      <c r="EM599" s="8" t="n">
        <v>683</v>
      </c>
      <c r="EN599" s="8" t="n">
        <v>617</v>
      </c>
      <c r="EO599" s="8" t="n">
        <v>501</v>
      </c>
      <c r="EP599" s="8" t="n">
        <v>444</v>
      </c>
      <c r="EQ599" s="8" t="n">
        <v>40</v>
      </c>
      <c r="ER599" s="8" t="n">
        <v>40</v>
      </c>
      <c r="ES599" s="8" t="n">
        <v>437</v>
      </c>
      <c r="ET599" s="8" t="n">
        <v>428</v>
      </c>
      <c r="EU599" s="8" t="n">
        <v>162</v>
      </c>
      <c r="EV599" s="8" t="n">
        <v>163</v>
      </c>
      <c r="EW599" s="8" t="n">
        <v>24</v>
      </c>
      <c r="EX599" s="8" t="n">
        <v>19</v>
      </c>
      <c r="EY599" s="8" t="n">
        <v>52</v>
      </c>
      <c r="EZ599" s="8" t="n">
        <v>48</v>
      </c>
      <c r="FA599" s="8" t="n">
        <v>1.2</v>
      </c>
      <c r="FB599" s="8" t="n">
        <v>0.9</v>
      </c>
      <c r="FC599" s="8" t="n">
        <v>2.1</v>
      </c>
      <c r="FD599" s="19" t="n">
        <v>23.75</v>
      </c>
      <c r="FE599" s="18" t="n">
        <f aca="false">FD599/V599</f>
        <v>0.359848484848485</v>
      </c>
      <c r="FF599" s="8" t="n">
        <v>1.8777</v>
      </c>
      <c r="FG599" s="8" t="n">
        <v>0.09</v>
      </c>
      <c r="FH599" s="8" t="n">
        <v>-0.04</v>
      </c>
      <c r="FI599" s="8" t="n">
        <v>0.05</v>
      </c>
      <c r="FJ599" s="8" t="n">
        <v>5</v>
      </c>
      <c r="FK599" s="8" t="n">
        <v>4</v>
      </c>
      <c r="FL599" s="8" t="n">
        <v>1</v>
      </c>
      <c r="FM599" s="8" t="n">
        <f aca="false">BL599+BS599+AH599+DT599</f>
        <v>93</v>
      </c>
      <c r="FN599" s="19" t="n">
        <f aca="false">IF(DS599&gt;0,(BL599+BR599)/DS599,0)</f>
        <v>7.22222222222222</v>
      </c>
      <c r="FO599" s="12" t="n">
        <v>0.0986693481</v>
      </c>
      <c r="FP599" s="19" t="n">
        <f aca="false">Z599-AH599/10</f>
        <v>27.2</v>
      </c>
      <c r="FQ599" s="19" t="n">
        <f aca="false">Z599+DR599/5</f>
        <v>27.0824</v>
      </c>
      <c r="FR599" s="19" t="n">
        <f aca="false">(DX599+DY599)/AL599*60</f>
        <v>115.454435435072</v>
      </c>
      <c r="FS599" s="8" t="n">
        <v>4</v>
      </c>
      <c r="FT599" s="17" t="s">
        <v>345</v>
      </c>
      <c r="FU599" s="8" t="n">
        <v>195</v>
      </c>
      <c r="FV599" s="22"/>
      <c r="FW599" s="17" t="s">
        <v>280</v>
      </c>
      <c r="FX599" s="23" t="n">
        <v>1000000</v>
      </c>
      <c r="FY599" s="23" t="n">
        <v>1000000</v>
      </c>
      <c r="FZ599" s="8" t="n">
        <v>906</v>
      </c>
      <c r="GA599" s="8" t="n">
        <v>294</v>
      </c>
      <c r="GB599" s="8" t="n">
        <v>348</v>
      </c>
      <c r="GC599" s="8" t="n">
        <v>642</v>
      </c>
      <c r="GD599" s="8" t="n">
        <v>-54</v>
      </c>
      <c r="GE599" s="8" t="n">
        <v>425</v>
      </c>
      <c r="GF599" s="8" t="n">
        <v>2469</v>
      </c>
      <c r="GG599" s="8" t="n">
        <v>15972</v>
      </c>
      <c r="GH599" s="8" t="n">
        <v>55.4</v>
      </c>
      <c r="GI599" s="8" t="n">
        <v>16.9</v>
      </c>
      <c r="GJ599" s="8" t="n">
        <v>72.3</v>
      </c>
      <c r="GK599" s="8" t="n">
        <f aca="false">Z599-AH599/10</f>
        <v>27.2</v>
      </c>
      <c r="GL599" s="22"/>
      <c r="GM599" s="22"/>
      <c r="GN599" s="22"/>
      <c r="GO599" s="22"/>
      <c r="GP599" s="22"/>
    </row>
    <row r="600" customFormat="false" ht="13.65" hidden="false" customHeight="true" outlineLevel="0" collapsed="false">
      <c r="A600" s="16" t="n">
        <v>29377</v>
      </c>
      <c r="B600" s="17" t="s">
        <v>1229</v>
      </c>
      <c r="C600" s="17" t="s">
        <v>272</v>
      </c>
      <c r="D600" s="17" t="s">
        <v>262</v>
      </c>
      <c r="E600" s="17" t="s">
        <v>262</v>
      </c>
      <c r="F600" s="8" t="n">
        <v>73</v>
      </c>
      <c r="G600" s="8" t="n">
        <v>216</v>
      </c>
      <c r="H600" s="8" t="n">
        <v>1998</v>
      </c>
      <c r="I600" s="8" t="n">
        <v>2</v>
      </c>
      <c r="J600" s="8" t="n">
        <v>44</v>
      </c>
      <c r="K600" s="17" t="s">
        <v>273</v>
      </c>
      <c r="L600" s="8" t="n">
        <v>1999</v>
      </c>
      <c r="M600" s="8" t="n">
        <v>37</v>
      </c>
      <c r="N600" s="8" t="n">
        <v>18</v>
      </c>
      <c r="O600" s="8" t="n">
        <v>8467370</v>
      </c>
      <c r="P600" s="17" t="s">
        <v>2831</v>
      </c>
      <c r="Q600" s="17" t="s">
        <v>2832</v>
      </c>
      <c r="R600" s="17" t="s">
        <v>2833</v>
      </c>
      <c r="S600" s="17" t="s">
        <v>2826</v>
      </c>
      <c r="T600" s="17" t="s">
        <v>313</v>
      </c>
      <c r="U600" s="17" t="s">
        <v>488</v>
      </c>
      <c r="V600" s="8" t="n">
        <v>16</v>
      </c>
      <c r="W600" s="8" t="n">
        <v>2</v>
      </c>
      <c r="X600" s="8" t="n">
        <v>2</v>
      </c>
      <c r="Y600" s="8" t="n">
        <v>2</v>
      </c>
      <c r="Z600" s="8" t="n">
        <v>4</v>
      </c>
      <c r="AA600" s="8" t="n">
        <v>22</v>
      </c>
      <c r="AB600" s="8" t="n">
        <v>60</v>
      </c>
      <c r="AC600" s="18" t="n">
        <f aca="false">Z600/V600</f>
        <v>0.25</v>
      </c>
      <c r="AD600" s="19" t="n">
        <f aca="false">IF(FZ600&gt;V600,Z600-V600*(GC600-Z600)/(FZ600-V600),0)</f>
        <v>-4.60294117647059</v>
      </c>
      <c r="AE600" s="19" t="n">
        <v>1.613</v>
      </c>
      <c r="AF600" s="8" t="n">
        <v>0</v>
      </c>
      <c r="AG600" s="8" t="n">
        <v>-1.5</v>
      </c>
      <c r="AH600" s="8" t="n">
        <v>8</v>
      </c>
      <c r="AI600" s="8" t="n">
        <v>301</v>
      </c>
      <c r="AJ600" s="8" t="n">
        <v>11851</v>
      </c>
      <c r="AK600" s="19" t="n">
        <v>197.51666666667</v>
      </c>
      <c r="AL600" s="8" t="n">
        <v>197.52</v>
      </c>
      <c r="AM600" s="8" t="n">
        <v>198</v>
      </c>
      <c r="AN600" s="18" t="n">
        <f aca="false">AJ600/60/V600</f>
        <v>12.3447916666667</v>
      </c>
      <c r="AO600" s="8" t="n">
        <v>20.59</v>
      </c>
      <c r="AP600" s="12" t="n">
        <f aca="false">IF(EF600&gt;0,Z600/EF600,0)</f>
        <v>0.571428571428571</v>
      </c>
      <c r="AQ600" s="8" t="n">
        <v>23</v>
      </c>
      <c r="AR600" s="8" t="n">
        <v>23</v>
      </c>
      <c r="AS600" s="8" t="n">
        <v>23</v>
      </c>
      <c r="AT600" s="8" t="n">
        <v>18</v>
      </c>
      <c r="AU600" s="8" t="n">
        <v>18</v>
      </c>
      <c r="AV600" s="8" t="n">
        <v>14</v>
      </c>
      <c r="AW600" s="8" t="n">
        <v>11</v>
      </c>
      <c r="AX600" s="8" t="n">
        <v>3</v>
      </c>
      <c r="AY600" s="8" t="n">
        <v>0</v>
      </c>
      <c r="AZ600" s="8" t="n">
        <v>0</v>
      </c>
      <c r="BA600" s="8" t="n">
        <f aca="false">AY600+AZ600</f>
        <v>0</v>
      </c>
      <c r="BB600" s="8" t="n">
        <v>0.92</v>
      </c>
      <c r="BC600" s="8" t="n">
        <v>31.6429</v>
      </c>
      <c r="BD600" s="19" t="n">
        <v>45.2</v>
      </c>
      <c r="BE600" s="19" t="n">
        <v>13.7304868787442</v>
      </c>
      <c r="BF600" s="19" t="n">
        <f aca="false">AQ600+BD600</f>
        <v>68.2</v>
      </c>
      <c r="BG600" s="19" t="n">
        <f aca="false">IF(AL600&gt;0,BF600/AL600*60,0)</f>
        <v>20.7168894289186</v>
      </c>
      <c r="BH600" s="8" t="n">
        <v>38</v>
      </c>
      <c r="BI600" s="8" t="n">
        <v>68</v>
      </c>
      <c r="BJ600" s="8" t="n">
        <v>97</v>
      </c>
      <c r="BK600" s="12" t="n">
        <f aca="false">BH600/(BH600+BJ600)</f>
        <v>0.281481481481481</v>
      </c>
      <c r="BL600" s="8" t="n">
        <v>25</v>
      </c>
      <c r="BM600" s="8" t="n">
        <v>25</v>
      </c>
      <c r="BN600" s="8" t="n">
        <v>16</v>
      </c>
      <c r="BO600" s="8" t="n">
        <f aca="false">BM600-BN600</f>
        <v>9</v>
      </c>
      <c r="BP600" s="8" t="n">
        <v>4</v>
      </c>
      <c r="BQ600" s="8" t="n">
        <v>5</v>
      </c>
      <c r="BR600" s="8" t="n">
        <v>8</v>
      </c>
      <c r="BS600" s="8" t="n">
        <v>14</v>
      </c>
      <c r="BT600" s="12" t="n">
        <f aca="false">BS600/(EA600+BS600)</f>
        <v>0.0921052631578947</v>
      </c>
      <c r="BU600" s="8" t="n">
        <v>107</v>
      </c>
      <c r="BV600" s="8" t="n">
        <v>77</v>
      </c>
      <c r="BW600" s="12" t="n">
        <f aca="false">IF(BU600+BV600&gt;0,BU600/(BU600+BV600),0)</f>
        <v>0.581521739130435</v>
      </c>
      <c r="BX600" s="8" t="n">
        <v>52</v>
      </c>
      <c r="BY600" s="8" t="n">
        <v>31</v>
      </c>
      <c r="BZ600" s="8" t="n">
        <v>33</v>
      </c>
      <c r="CA600" s="8" t="n">
        <v>31</v>
      </c>
      <c r="CB600" s="8" t="n">
        <v>22</v>
      </c>
      <c r="CC600" s="8" t="n">
        <v>15</v>
      </c>
      <c r="CD600" s="8" t="n">
        <v>30</v>
      </c>
      <c r="CE600" s="8" t="n">
        <v>25</v>
      </c>
      <c r="CF600" s="8" t="n">
        <v>43</v>
      </c>
      <c r="CG600" s="8" t="n">
        <v>32</v>
      </c>
      <c r="CH600" s="8" t="n">
        <v>62</v>
      </c>
      <c r="CI600" s="8" t="n">
        <v>47</v>
      </c>
      <c r="CJ600" s="8" t="n">
        <v>0</v>
      </c>
      <c r="CK600" s="8" t="n">
        <v>0</v>
      </c>
      <c r="CL600" s="8" t="n">
        <v>1</v>
      </c>
      <c r="CM600" s="8" t="n">
        <v>1</v>
      </c>
      <c r="CN600" s="8" t="n">
        <v>0</v>
      </c>
      <c r="CO600" s="8" t="n">
        <v>0</v>
      </c>
      <c r="CP600" s="8" t="n">
        <v>0</v>
      </c>
      <c r="CQ600" s="8" t="n">
        <v>0</v>
      </c>
      <c r="CR600" s="8" t="n">
        <v>0</v>
      </c>
      <c r="CS600" s="8" t="n">
        <v>0</v>
      </c>
      <c r="CT600" s="8" t="n">
        <v>0</v>
      </c>
      <c r="CU600" s="8" t="n">
        <v>1</v>
      </c>
      <c r="CV600" s="8" t="n">
        <v>0</v>
      </c>
      <c r="CW600" s="8" t="n">
        <v>1</v>
      </c>
      <c r="CX600" s="8" t="n">
        <v>0</v>
      </c>
      <c r="CY600" s="8" t="n">
        <v>0</v>
      </c>
      <c r="CZ600" s="8" t="n">
        <v>1</v>
      </c>
      <c r="DA600" s="8" t="n">
        <v>3</v>
      </c>
      <c r="DB600" s="8" t="n">
        <v>1</v>
      </c>
      <c r="DC600" s="8" t="n">
        <v>0</v>
      </c>
      <c r="DD600" s="8" t="n">
        <v>1</v>
      </c>
      <c r="DE600" s="8" t="n">
        <v>1</v>
      </c>
      <c r="DF600" s="8" t="n">
        <v>1</v>
      </c>
      <c r="DG600" s="8" t="n">
        <v>0</v>
      </c>
      <c r="DH600" s="8" t="n">
        <v>10</v>
      </c>
      <c r="DI600" s="8" t="n">
        <v>4</v>
      </c>
      <c r="DJ600" s="8" t="n">
        <v>2</v>
      </c>
      <c r="DK600" s="8" t="n">
        <v>3</v>
      </c>
      <c r="DL600" s="8" t="n">
        <v>3</v>
      </c>
      <c r="DM600" s="8" t="n">
        <v>0</v>
      </c>
      <c r="DN600" s="8" t="n">
        <v>1</v>
      </c>
      <c r="DO600" s="8" t="n">
        <v>1</v>
      </c>
      <c r="DP600" s="8" t="n">
        <v>0</v>
      </c>
      <c r="DQ600" s="8" t="n">
        <f aca="false">DJ600-DI600</f>
        <v>-2</v>
      </c>
      <c r="DR600" s="19" t="n">
        <v>-2.319</v>
      </c>
      <c r="DS600" s="8" t="n">
        <v>4</v>
      </c>
      <c r="DT600" s="8" t="n">
        <v>0</v>
      </c>
      <c r="DU600" s="8" t="n">
        <v>0</v>
      </c>
      <c r="DV600" s="8" t="n">
        <v>0</v>
      </c>
      <c r="DW600" s="8" t="n">
        <v>0</v>
      </c>
      <c r="DX600" s="8" t="n">
        <v>119</v>
      </c>
      <c r="DY600" s="8" t="n">
        <v>196</v>
      </c>
      <c r="DZ600" s="8" t="n">
        <v>93</v>
      </c>
      <c r="EA600" s="8" t="n">
        <v>138</v>
      </c>
      <c r="EB600" s="8" t="n">
        <v>72</v>
      </c>
      <c r="EC600" s="8" t="n">
        <v>102</v>
      </c>
      <c r="ED600" s="8" t="n">
        <v>4.99</v>
      </c>
      <c r="EE600" s="8" t="n">
        <v>7.53</v>
      </c>
      <c r="EF600" s="8" t="n">
        <v>7</v>
      </c>
      <c r="EG600" s="8" t="n">
        <v>9</v>
      </c>
      <c r="EH600" s="12" t="n">
        <f aca="false">EF600/EB600</f>
        <v>0.0972222222222222</v>
      </c>
      <c r="EI600" s="20" t="n">
        <f aca="false">1-EG600/EC600</f>
        <v>0.911764705882353</v>
      </c>
      <c r="EJ600" s="21" t="n">
        <f aca="false">EH600+EI600</f>
        <v>1.00898692810458</v>
      </c>
      <c r="EK600" s="8" t="n">
        <v>116</v>
      </c>
      <c r="EL600" s="8" t="n">
        <v>197</v>
      </c>
      <c r="EM600" s="8" t="n">
        <v>90</v>
      </c>
      <c r="EN600" s="8" t="n">
        <v>139</v>
      </c>
      <c r="EO600" s="8" t="n">
        <v>70</v>
      </c>
      <c r="EP600" s="8" t="n">
        <v>103</v>
      </c>
      <c r="EQ600" s="8" t="n">
        <v>7</v>
      </c>
      <c r="ER600" s="8" t="n">
        <v>9</v>
      </c>
      <c r="ES600" s="8" t="n">
        <v>54</v>
      </c>
      <c r="ET600" s="8" t="n">
        <v>76</v>
      </c>
      <c r="EU600" s="8" t="n">
        <v>17</v>
      </c>
      <c r="EV600" s="8" t="n">
        <v>26</v>
      </c>
      <c r="EW600" s="8" t="n">
        <v>3</v>
      </c>
      <c r="EX600" s="8" t="n">
        <v>5</v>
      </c>
      <c r="EY600" s="8" t="n">
        <v>19</v>
      </c>
      <c r="EZ600" s="8" t="n">
        <v>17</v>
      </c>
      <c r="FA600" s="8" t="n">
        <v>0.1</v>
      </c>
      <c r="FB600" s="8" t="n">
        <v>0.2</v>
      </c>
      <c r="FC600" s="8" t="n">
        <v>0.3</v>
      </c>
      <c r="FD600" s="19" t="n">
        <v>2.4</v>
      </c>
      <c r="FE600" s="18" t="n">
        <f aca="false">FD600/V600</f>
        <v>0.15</v>
      </c>
      <c r="FF600" s="8" t="n">
        <v>0.3236</v>
      </c>
      <c r="FG600" s="8" t="n">
        <v>-0.13</v>
      </c>
      <c r="FH600" s="8" t="n">
        <v>-0.05</v>
      </c>
      <c r="FI600" s="8" t="n">
        <v>-0.17</v>
      </c>
      <c r="FJ600" s="22"/>
      <c r="FK600" s="22"/>
      <c r="FL600" s="22"/>
      <c r="FM600" s="8" t="n">
        <f aca="false">BL600+BS600+AH600+DT600</f>
        <v>47</v>
      </c>
      <c r="FN600" s="19" t="n">
        <f aca="false">IF(DS600&gt;0,(BL600+BR600)/DS600,0)</f>
        <v>8.25</v>
      </c>
      <c r="FO600" s="12" t="n">
        <v>0.0395752896</v>
      </c>
      <c r="FP600" s="19" t="n">
        <f aca="false">Z600-AH600/10</f>
        <v>3.2</v>
      </c>
      <c r="FQ600" s="19" t="n">
        <f aca="false">Z600+DR600/5</f>
        <v>3.5362</v>
      </c>
      <c r="FR600" s="19" t="n">
        <f aca="false">(DX600+DY600)/AL600*60</f>
        <v>95.6865127582017</v>
      </c>
      <c r="FS600" s="22"/>
      <c r="FT600" s="22"/>
      <c r="FU600" s="22"/>
      <c r="FV600" s="22"/>
      <c r="FW600" s="17" t="s">
        <v>280</v>
      </c>
      <c r="FX600" s="23" t="n">
        <v>1000000</v>
      </c>
      <c r="FY600" s="23" t="n">
        <v>1000000</v>
      </c>
      <c r="FZ600" s="8" t="n">
        <v>1104</v>
      </c>
      <c r="GA600" s="8" t="n">
        <v>278</v>
      </c>
      <c r="GB600" s="8" t="n">
        <v>311</v>
      </c>
      <c r="GC600" s="8" t="n">
        <v>589</v>
      </c>
      <c r="GD600" s="8" t="n">
        <v>27</v>
      </c>
      <c r="GE600" s="8" t="n">
        <v>815</v>
      </c>
      <c r="GF600" s="8" t="n">
        <v>2333</v>
      </c>
      <c r="GG600" s="8" t="n">
        <v>19252</v>
      </c>
      <c r="GH600" s="8" t="n">
        <v>39.8</v>
      </c>
      <c r="GI600" s="8" t="n">
        <v>21.4</v>
      </c>
      <c r="GJ600" s="8" t="n">
        <v>61.1</v>
      </c>
      <c r="GK600" s="8" t="n">
        <f aca="false">Z600-AH600/10</f>
        <v>3.2</v>
      </c>
      <c r="GL600" s="22"/>
      <c r="GM600" s="22"/>
      <c r="GN600" s="22"/>
      <c r="GO600" s="22"/>
      <c r="GP600" s="22"/>
    </row>
    <row r="601" customFormat="false" ht="13.65" hidden="false" customHeight="true" outlineLevel="0" collapsed="false">
      <c r="A601" s="16" t="n">
        <v>31332</v>
      </c>
      <c r="B601" s="17" t="s">
        <v>459</v>
      </c>
      <c r="C601" s="17" t="s">
        <v>460</v>
      </c>
      <c r="D601" s="17" t="s">
        <v>262</v>
      </c>
      <c r="E601" s="17" t="s">
        <v>262</v>
      </c>
      <c r="F601" s="8" t="n">
        <v>73</v>
      </c>
      <c r="G601" s="8" t="n">
        <v>207</v>
      </c>
      <c r="H601" s="8" t="n">
        <v>2004</v>
      </c>
      <c r="I601" s="8" t="n">
        <v>1</v>
      </c>
      <c r="J601" s="8" t="n">
        <v>29</v>
      </c>
      <c r="K601" s="17" t="s">
        <v>273</v>
      </c>
      <c r="L601" s="8" t="n">
        <v>2005</v>
      </c>
      <c r="M601" s="8" t="n">
        <v>32</v>
      </c>
      <c r="N601" s="8" t="n">
        <v>13</v>
      </c>
      <c r="O601" s="8" t="n">
        <v>8471242</v>
      </c>
      <c r="P601" s="17" t="s">
        <v>2834</v>
      </c>
      <c r="Q601" s="17" t="s">
        <v>2835</v>
      </c>
      <c r="R601" s="17" t="s">
        <v>2836</v>
      </c>
      <c r="S601" s="17" t="s">
        <v>2826</v>
      </c>
      <c r="T601" s="17" t="s">
        <v>278</v>
      </c>
      <c r="U601" s="17" t="s">
        <v>510</v>
      </c>
      <c r="V601" s="8" t="n">
        <v>66</v>
      </c>
      <c r="W601" s="8" t="n">
        <v>8</v>
      </c>
      <c r="X601" s="8" t="n">
        <v>25</v>
      </c>
      <c r="Y601" s="8" t="n">
        <v>7</v>
      </c>
      <c r="Z601" s="8" t="n">
        <v>33</v>
      </c>
      <c r="AA601" s="8" t="n">
        <v>6</v>
      </c>
      <c r="AB601" s="8" t="n">
        <v>30</v>
      </c>
      <c r="AC601" s="18" t="n">
        <f aca="false">Z601/V601</f>
        <v>0.5</v>
      </c>
      <c r="AD601" s="19" t="n">
        <f aca="false">IF(FZ601&gt;V601,Z601-V601*(GC601-Z601)/(FZ601-V601),0)</f>
        <v>-6.45353675450763</v>
      </c>
      <c r="AE601" s="19" t="n">
        <v>11.32</v>
      </c>
      <c r="AF601" s="8" t="n">
        <v>-14</v>
      </c>
      <c r="AG601" s="8" t="n">
        <v>-6.3</v>
      </c>
      <c r="AH601" s="8" t="n">
        <v>38</v>
      </c>
      <c r="AI601" s="8" t="n">
        <v>1873</v>
      </c>
      <c r="AJ601" s="8" t="n">
        <v>87445</v>
      </c>
      <c r="AK601" s="19" t="n">
        <v>1457.4166666667</v>
      </c>
      <c r="AL601" s="8" t="n">
        <v>1435.58</v>
      </c>
      <c r="AM601" s="8" t="n">
        <v>1457</v>
      </c>
      <c r="AN601" s="18" t="n">
        <f aca="false">AJ601/60/V601</f>
        <v>22.0820707070707</v>
      </c>
      <c r="AO601" s="8" t="n">
        <v>36.51</v>
      </c>
      <c r="AP601" s="12" t="n">
        <f aca="false">IF(EF601&gt;0,Z601/EF601,0)</f>
        <v>0.559322033898305</v>
      </c>
      <c r="AQ601" s="8" t="n">
        <v>277</v>
      </c>
      <c r="AR601" s="8" t="n">
        <v>279</v>
      </c>
      <c r="AS601" s="8" t="n">
        <v>279</v>
      </c>
      <c r="AT601" s="8" t="n">
        <v>183</v>
      </c>
      <c r="AU601" s="8" t="n">
        <v>184</v>
      </c>
      <c r="AV601" s="8" t="n">
        <v>132</v>
      </c>
      <c r="AW601" s="8" t="n">
        <v>108</v>
      </c>
      <c r="AX601" s="8" t="n">
        <v>18</v>
      </c>
      <c r="AY601" s="8" t="n">
        <v>4</v>
      </c>
      <c r="AZ601" s="8" t="n">
        <v>11</v>
      </c>
      <c r="BA601" s="8" t="n">
        <f aca="false">AY601+AZ601</f>
        <v>15</v>
      </c>
      <c r="BB601" s="8" t="n">
        <v>8.11</v>
      </c>
      <c r="BC601" s="8" t="n">
        <v>47.9091</v>
      </c>
      <c r="BD601" s="19" t="n">
        <v>133.6</v>
      </c>
      <c r="BE601" s="19" t="n">
        <v>5.50014294699513</v>
      </c>
      <c r="BF601" s="19" t="n">
        <f aca="false">AQ601+BD601</f>
        <v>410.6</v>
      </c>
      <c r="BG601" s="19" t="n">
        <f aca="false">IF(AL601&gt;0,BF601/AL601*60,0)</f>
        <v>17.1610080942894</v>
      </c>
      <c r="BH601" s="8" t="n">
        <v>609</v>
      </c>
      <c r="BI601" s="8" t="n">
        <v>499</v>
      </c>
      <c r="BJ601" s="8" t="n">
        <v>410</v>
      </c>
      <c r="BK601" s="12" t="n">
        <f aca="false">BH601/(BH601+BJ601)</f>
        <v>0.597644749754661</v>
      </c>
      <c r="BL601" s="8" t="n">
        <v>78</v>
      </c>
      <c r="BM601" s="8" t="n">
        <v>77</v>
      </c>
      <c r="BN601" s="8" t="n">
        <v>126</v>
      </c>
      <c r="BO601" s="8" t="n">
        <f aca="false">BM601-BN601</f>
        <v>-49</v>
      </c>
      <c r="BP601" s="8" t="n">
        <v>52</v>
      </c>
      <c r="BQ601" s="8" t="n">
        <v>68</v>
      </c>
      <c r="BR601" s="8" t="n">
        <v>29</v>
      </c>
      <c r="BS601" s="8" t="n">
        <v>74</v>
      </c>
      <c r="BT601" s="12" t="n">
        <f aca="false">BS601/(EA601+BS601)</f>
        <v>0.0713596914175506</v>
      </c>
      <c r="BU601" s="8" t="n">
        <v>0</v>
      </c>
      <c r="BV601" s="8" t="n">
        <v>0</v>
      </c>
      <c r="BW601" s="12" t="n">
        <f aca="false">IF(BU601+BV601&gt;0,BU601/(BU601+BV601),0)</f>
        <v>0</v>
      </c>
      <c r="BX601" s="8" t="n">
        <v>0</v>
      </c>
      <c r="BY601" s="8" t="n">
        <v>0</v>
      </c>
      <c r="BZ601" s="8" t="n">
        <v>0</v>
      </c>
      <c r="CA601" s="8" t="n">
        <v>0</v>
      </c>
      <c r="CB601" s="8" t="n">
        <v>0</v>
      </c>
      <c r="CC601" s="8" t="n">
        <v>0</v>
      </c>
      <c r="CD601" s="8" t="n">
        <v>0</v>
      </c>
      <c r="CE601" s="8" t="n">
        <v>0</v>
      </c>
      <c r="CF601" s="8" t="n">
        <v>0</v>
      </c>
      <c r="CG601" s="8" t="n">
        <v>0</v>
      </c>
      <c r="CH601" s="8" t="n">
        <v>0</v>
      </c>
      <c r="CI601" s="8" t="n">
        <v>0</v>
      </c>
      <c r="CJ601" s="8" t="n">
        <v>0</v>
      </c>
      <c r="CK601" s="8" t="n">
        <v>0</v>
      </c>
      <c r="CL601" s="8" t="n">
        <v>1</v>
      </c>
      <c r="CM601" s="8" t="n">
        <v>0</v>
      </c>
      <c r="CN601" s="8" t="n">
        <v>0</v>
      </c>
      <c r="CO601" s="8" t="n">
        <v>0</v>
      </c>
      <c r="CP601" s="8" t="n">
        <v>0</v>
      </c>
      <c r="CQ601" s="8" t="n">
        <v>0</v>
      </c>
      <c r="CR601" s="8" t="n">
        <v>0</v>
      </c>
      <c r="CS601" s="8" t="n">
        <v>1</v>
      </c>
      <c r="CT601" s="8" t="n">
        <v>2</v>
      </c>
      <c r="CU601" s="8" t="n">
        <v>1</v>
      </c>
      <c r="CV601" s="8" t="n">
        <v>0</v>
      </c>
      <c r="CW601" s="8" t="n">
        <v>4</v>
      </c>
      <c r="CX601" s="8" t="n">
        <v>0</v>
      </c>
      <c r="CY601" s="8" t="n">
        <v>2</v>
      </c>
      <c r="CZ601" s="8" t="n">
        <v>2</v>
      </c>
      <c r="DA601" s="8" t="n">
        <v>48</v>
      </c>
      <c r="DB601" s="8" t="n">
        <v>3</v>
      </c>
      <c r="DC601" s="8" t="n">
        <v>1</v>
      </c>
      <c r="DD601" s="8" t="n">
        <v>47</v>
      </c>
      <c r="DE601" s="8" t="n">
        <v>22</v>
      </c>
      <c r="DF601" s="8" t="n">
        <v>2</v>
      </c>
      <c r="DG601" s="8" t="n">
        <v>0</v>
      </c>
      <c r="DH601" s="8" t="n">
        <v>57</v>
      </c>
      <c r="DI601" s="8" t="n">
        <v>19</v>
      </c>
      <c r="DJ601" s="8" t="n">
        <v>6</v>
      </c>
      <c r="DK601" s="8" t="n">
        <v>17</v>
      </c>
      <c r="DL601" s="8" t="n">
        <v>17</v>
      </c>
      <c r="DM601" s="8" t="n">
        <v>0</v>
      </c>
      <c r="DN601" s="8" t="n">
        <v>5</v>
      </c>
      <c r="DO601" s="8" t="n">
        <v>5</v>
      </c>
      <c r="DP601" s="8" t="n">
        <v>0</v>
      </c>
      <c r="DQ601" s="8" t="n">
        <f aca="false">DJ601-DI601</f>
        <v>-13</v>
      </c>
      <c r="DR601" s="19" t="n">
        <v>-0.48</v>
      </c>
      <c r="DS601" s="8" t="n">
        <v>19</v>
      </c>
      <c r="DT601" s="8" t="n">
        <v>0</v>
      </c>
      <c r="DU601" s="8" t="n">
        <v>0</v>
      </c>
      <c r="DV601" s="8" t="n">
        <v>0</v>
      </c>
      <c r="DW601" s="8" t="n">
        <v>0</v>
      </c>
      <c r="DX601" s="8" t="n">
        <v>1411</v>
      </c>
      <c r="DY601" s="8" t="n">
        <v>1268</v>
      </c>
      <c r="DZ601" s="8" t="n">
        <v>1063</v>
      </c>
      <c r="EA601" s="8" t="n">
        <v>963</v>
      </c>
      <c r="EB601" s="8" t="n">
        <v>781</v>
      </c>
      <c r="EC601" s="8" t="n">
        <v>693</v>
      </c>
      <c r="ED601" s="8" t="n">
        <v>67.12</v>
      </c>
      <c r="EE601" s="8" t="n">
        <v>62.8</v>
      </c>
      <c r="EF601" s="8" t="n">
        <v>59</v>
      </c>
      <c r="EG601" s="8" t="n">
        <v>60</v>
      </c>
      <c r="EH601" s="12" t="n">
        <f aca="false">EF601/EB601</f>
        <v>0.0755441741357235</v>
      </c>
      <c r="EI601" s="20" t="n">
        <f aca="false">1-EG601/EC601</f>
        <v>0.913419913419914</v>
      </c>
      <c r="EJ601" s="21" t="n">
        <f aca="false">EH601+EI601</f>
        <v>0.988964087555637</v>
      </c>
      <c r="EK601" s="8" t="n">
        <v>1425</v>
      </c>
      <c r="EL601" s="8" t="n">
        <v>1293</v>
      </c>
      <c r="EM601" s="8" t="n">
        <v>1078</v>
      </c>
      <c r="EN601" s="8" t="n">
        <v>981</v>
      </c>
      <c r="EO601" s="8" t="n">
        <v>790</v>
      </c>
      <c r="EP601" s="8" t="n">
        <v>708</v>
      </c>
      <c r="EQ601" s="8" t="n">
        <v>60</v>
      </c>
      <c r="ER601" s="8" t="n">
        <v>60</v>
      </c>
      <c r="ES601" s="8" t="n">
        <v>673</v>
      </c>
      <c r="ET601" s="8" t="n">
        <v>656</v>
      </c>
      <c r="EU601" s="8" t="n">
        <v>251</v>
      </c>
      <c r="EV601" s="8" t="n">
        <v>258</v>
      </c>
      <c r="EW601" s="8" t="n">
        <v>31</v>
      </c>
      <c r="EX601" s="8" t="n">
        <v>29</v>
      </c>
      <c r="EY601" s="8" t="n">
        <v>102</v>
      </c>
      <c r="EZ601" s="8" t="n">
        <v>86</v>
      </c>
      <c r="FA601" s="8" t="n">
        <v>2.4</v>
      </c>
      <c r="FB601" s="8" t="n">
        <v>2.4</v>
      </c>
      <c r="FC601" s="8" t="n">
        <v>4.7</v>
      </c>
      <c r="FD601" s="19" t="n">
        <v>25.48</v>
      </c>
      <c r="FE601" s="18" t="n">
        <f aca="false">FD601/V601</f>
        <v>0.386060606060606</v>
      </c>
      <c r="FF601" s="8" t="n">
        <v>1.7883</v>
      </c>
      <c r="FG601" s="8" t="n">
        <v>-0.15</v>
      </c>
      <c r="FH601" s="8" t="n">
        <v>-0.29</v>
      </c>
      <c r="FI601" s="8" t="n">
        <v>-0.44</v>
      </c>
      <c r="FJ601" s="22"/>
      <c r="FK601" s="22"/>
      <c r="FL601" s="22"/>
      <c r="FM601" s="8" t="n">
        <f aca="false">BL601+BS601+AH601+DT601</f>
        <v>190</v>
      </c>
      <c r="FN601" s="19" t="n">
        <f aca="false">IF(DS601&gt;0,(BL601+BR601)/DS601,0)</f>
        <v>5.63157894736842</v>
      </c>
      <c r="FO601" s="12" t="n">
        <v>0.0487225193</v>
      </c>
      <c r="FP601" s="19" t="n">
        <f aca="false">Z601-AH601/10</f>
        <v>29.2</v>
      </c>
      <c r="FQ601" s="19" t="n">
        <f aca="false">Z601+DR601/5</f>
        <v>32.904</v>
      </c>
      <c r="FR601" s="19" t="n">
        <f aca="false">(DX601+DY601)/AL601*60</f>
        <v>111.968681647836</v>
      </c>
      <c r="FS601" s="8" t="n">
        <v>13</v>
      </c>
      <c r="FT601" s="17" t="s">
        <v>1279</v>
      </c>
      <c r="FU601" s="8" t="n">
        <v>854</v>
      </c>
      <c r="FV601" s="22"/>
      <c r="FW601" s="17" t="s">
        <v>280</v>
      </c>
      <c r="FX601" s="23" t="n">
        <v>6000000</v>
      </c>
      <c r="FY601" s="23" t="n">
        <v>6000000</v>
      </c>
      <c r="FZ601" s="8" t="n">
        <v>787</v>
      </c>
      <c r="GA601" s="8" t="n">
        <v>142</v>
      </c>
      <c r="GB601" s="8" t="n">
        <v>322</v>
      </c>
      <c r="GC601" s="8" t="n">
        <v>464</v>
      </c>
      <c r="GD601" s="8" t="n">
        <v>18</v>
      </c>
      <c r="GE601" s="8" t="n">
        <v>532</v>
      </c>
      <c r="GF601" s="8" t="n">
        <v>1750</v>
      </c>
      <c r="GG601" s="8" t="n">
        <v>17374</v>
      </c>
      <c r="GH601" s="8" t="n">
        <v>45.5</v>
      </c>
      <c r="GI601" s="8" t="n">
        <v>34.9</v>
      </c>
      <c r="GJ601" s="8" t="n">
        <v>80.4</v>
      </c>
      <c r="GK601" s="8" t="n">
        <f aca="false">Z601-AH601/10</f>
        <v>29.2</v>
      </c>
      <c r="GL601" s="22"/>
      <c r="GM601" s="22"/>
      <c r="GN601" s="22"/>
      <c r="GO601" s="22"/>
      <c r="GP601" s="22"/>
    </row>
    <row r="602" customFormat="false" ht="13.65" hidden="false" customHeight="true" outlineLevel="0" collapsed="false">
      <c r="A602" s="16" t="n">
        <v>32836</v>
      </c>
      <c r="B602" s="17" t="s">
        <v>2238</v>
      </c>
      <c r="C602" s="17" t="s">
        <v>272</v>
      </c>
      <c r="D602" s="17" t="s">
        <v>262</v>
      </c>
      <c r="E602" s="17" t="s">
        <v>262</v>
      </c>
      <c r="F602" s="8" t="n">
        <v>72</v>
      </c>
      <c r="G602" s="8" t="n">
        <v>181</v>
      </c>
      <c r="H602" s="8" t="n">
        <v>2009</v>
      </c>
      <c r="I602" s="8" t="n">
        <v>5</v>
      </c>
      <c r="J602" s="8" t="n">
        <v>130</v>
      </c>
      <c r="K602" s="17" t="s">
        <v>263</v>
      </c>
      <c r="L602" s="8" t="n">
        <v>2011</v>
      </c>
      <c r="M602" s="8" t="n">
        <v>28</v>
      </c>
      <c r="N602" s="8" t="n">
        <v>7</v>
      </c>
      <c r="O602" s="8" t="n">
        <v>8474884</v>
      </c>
      <c r="P602" s="17" t="s">
        <v>2837</v>
      </c>
      <c r="Q602" s="17" t="s">
        <v>2838</v>
      </c>
      <c r="R602" s="17" t="s">
        <v>2839</v>
      </c>
      <c r="S602" s="17" t="s">
        <v>2826</v>
      </c>
      <c r="T602" s="17" t="s">
        <v>268</v>
      </c>
      <c r="U602" s="17" t="s">
        <v>402</v>
      </c>
      <c r="V602" s="8" t="n">
        <v>82</v>
      </c>
      <c r="W602" s="8" t="n">
        <v>22</v>
      </c>
      <c r="X602" s="8" t="n">
        <v>34</v>
      </c>
      <c r="Y602" s="8" t="n">
        <v>18</v>
      </c>
      <c r="Z602" s="8" t="n">
        <v>56</v>
      </c>
      <c r="AA602" s="8" t="n">
        <v>3</v>
      </c>
      <c r="AB602" s="8" t="n">
        <v>6</v>
      </c>
      <c r="AC602" s="18" t="n">
        <f aca="false">Z602/V602</f>
        <v>0.682926829268293</v>
      </c>
      <c r="AD602" s="19" t="n">
        <f aca="false">IF(FZ602&gt;V602,Z602-V602*(GC602-Z602)/(FZ602-V602),0)</f>
        <v>1.12307692307692</v>
      </c>
      <c r="AE602" s="19" t="n">
        <v>21.008</v>
      </c>
      <c r="AF602" s="8" t="n">
        <v>-20</v>
      </c>
      <c r="AG602" s="8" t="n">
        <v>-8.4</v>
      </c>
      <c r="AH602" s="8" t="n">
        <v>32</v>
      </c>
      <c r="AI602" s="8" t="n">
        <v>1841</v>
      </c>
      <c r="AJ602" s="8" t="n">
        <v>90562</v>
      </c>
      <c r="AK602" s="19" t="n">
        <v>1509.3666666667</v>
      </c>
      <c r="AL602" s="8" t="n">
        <v>1509.37</v>
      </c>
      <c r="AM602" s="8" t="n">
        <v>1509</v>
      </c>
      <c r="AN602" s="18" t="n">
        <f aca="false">AJ602/60/V602</f>
        <v>18.4069105691057</v>
      </c>
      <c r="AO602" s="8" t="n">
        <v>30.44</v>
      </c>
      <c r="AP602" s="12" t="n">
        <f aca="false">IF(EF602&gt;0,Z602/EF602,0)</f>
        <v>0.629213483146067</v>
      </c>
      <c r="AQ602" s="8" t="n">
        <v>449</v>
      </c>
      <c r="AR602" s="8" t="n">
        <v>449</v>
      </c>
      <c r="AS602" s="8" t="n">
        <v>449</v>
      </c>
      <c r="AT602" s="8" t="n">
        <v>338</v>
      </c>
      <c r="AU602" s="8" t="n">
        <v>338</v>
      </c>
      <c r="AV602" s="8" t="n">
        <v>257</v>
      </c>
      <c r="AW602" s="8" t="n">
        <v>195</v>
      </c>
      <c r="AX602" s="8" t="n">
        <v>57</v>
      </c>
      <c r="AY602" s="8" t="n">
        <v>11</v>
      </c>
      <c r="AZ602" s="8" t="n">
        <v>29</v>
      </c>
      <c r="BA602" s="8" t="n">
        <f aca="false">AY602+AZ602</f>
        <v>40</v>
      </c>
      <c r="BB602" s="8" t="n">
        <v>18.05</v>
      </c>
      <c r="BC602" s="8" t="n">
        <v>37.2918</v>
      </c>
      <c r="BD602" s="19" t="n">
        <v>359</v>
      </c>
      <c r="BE602" s="19" t="n">
        <v>14.2708862436781</v>
      </c>
      <c r="BF602" s="19" t="n">
        <f aca="false">AQ602+BD602</f>
        <v>808</v>
      </c>
      <c r="BG602" s="19" t="n">
        <f aca="false">IF(AL602&gt;0,BF602/AL602*60,0)</f>
        <v>32.1193610579248</v>
      </c>
      <c r="BH602" s="8" t="n">
        <v>711</v>
      </c>
      <c r="BI602" s="8" t="n">
        <v>452</v>
      </c>
      <c r="BJ602" s="8" t="n">
        <v>404</v>
      </c>
      <c r="BK602" s="12" t="n">
        <f aca="false">BH602/(BH602+BJ602)</f>
        <v>0.637668161434978</v>
      </c>
      <c r="BL602" s="8" t="n">
        <v>31</v>
      </c>
      <c r="BM602" s="8" t="n">
        <v>31</v>
      </c>
      <c r="BN602" s="8" t="n">
        <v>55</v>
      </c>
      <c r="BO602" s="8" t="n">
        <f aca="false">BM602-BN602</f>
        <v>-24</v>
      </c>
      <c r="BP602" s="8" t="n">
        <v>81</v>
      </c>
      <c r="BQ602" s="8" t="n">
        <v>69</v>
      </c>
      <c r="BR602" s="8" t="n">
        <v>51</v>
      </c>
      <c r="BS602" s="8" t="n">
        <v>34</v>
      </c>
      <c r="BT602" s="12" t="n">
        <f aca="false">BS602/(EA602+BS602)</f>
        <v>0.0321969696969697</v>
      </c>
      <c r="BU602" s="8" t="n">
        <v>22</v>
      </c>
      <c r="BV602" s="8" t="n">
        <v>18</v>
      </c>
      <c r="BW602" s="12" t="n">
        <f aca="false">IF(BU602+BV602&gt;0,BU602/(BU602+BV602),0)</f>
        <v>0.55</v>
      </c>
      <c r="BX602" s="8" t="n">
        <v>3</v>
      </c>
      <c r="BY602" s="8" t="n">
        <v>4</v>
      </c>
      <c r="BZ602" s="8" t="n">
        <v>2</v>
      </c>
      <c r="CA602" s="8" t="n">
        <v>4</v>
      </c>
      <c r="CB602" s="8" t="n">
        <v>17</v>
      </c>
      <c r="CC602" s="8" t="n">
        <v>10</v>
      </c>
      <c r="CD602" s="8" t="n">
        <v>8</v>
      </c>
      <c r="CE602" s="8" t="n">
        <v>10</v>
      </c>
      <c r="CF602" s="8" t="n">
        <v>5</v>
      </c>
      <c r="CG602" s="8" t="n">
        <v>2</v>
      </c>
      <c r="CH602" s="8" t="n">
        <v>12</v>
      </c>
      <c r="CI602" s="8" t="n">
        <v>12</v>
      </c>
      <c r="CJ602" s="8" t="n">
        <v>0</v>
      </c>
      <c r="CK602" s="8" t="n">
        <v>3</v>
      </c>
      <c r="CL602" s="8" t="n">
        <v>3</v>
      </c>
      <c r="CM602" s="8" t="n">
        <v>5</v>
      </c>
      <c r="CN602" s="8" t="n">
        <v>0</v>
      </c>
      <c r="CO602" s="8" t="n">
        <v>0</v>
      </c>
      <c r="CP602" s="8" t="n">
        <v>0</v>
      </c>
      <c r="CQ602" s="8" t="n">
        <v>0</v>
      </c>
      <c r="CR602" s="8" t="n">
        <v>0</v>
      </c>
      <c r="CS602" s="8" t="n">
        <v>6</v>
      </c>
      <c r="CT602" s="8" t="n">
        <v>5</v>
      </c>
      <c r="CU602" s="8" t="n">
        <v>1</v>
      </c>
      <c r="CV602" s="8" t="n">
        <v>0</v>
      </c>
      <c r="CW602" s="8" t="n">
        <v>10</v>
      </c>
      <c r="CX602" s="8" t="n">
        <v>4</v>
      </c>
      <c r="CY602" s="8" t="n">
        <v>4</v>
      </c>
      <c r="CZ602" s="8" t="n">
        <v>14</v>
      </c>
      <c r="DA602" s="8" t="n">
        <v>59</v>
      </c>
      <c r="DB602" s="8" t="n">
        <v>18</v>
      </c>
      <c r="DC602" s="8" t="n">
        <v>0</v>
      </c>
      <c r="DD602" s="8" t="n">
        <v>49</v>
      </c>
      <c r="DE602" s="8" t="n">
        <v>46</v>
      </c>
      <c r="DF602" s="8" t="n">
        <v>13</v>
      </c>
      <c r="DG602" s="8" t="n">
        <v>2</v>
      </c>
      <c r="DH602" s="8" t="n">
        <v>129</v>
      </c>
      <c r="DI602" s="8" t="n">
        <v>16</v>
      </c>
      <c r="DJ602" s="8" t="n">
        <v>19</v>
      </c>
      <c r="DK602" s="8" t="n">
        <v>17</v>
      </c>
      <c r="DL602" s="8" t="n">
        <v>17</v>
      </c>
      <c r="DM602" s="8" t="n">
        <v>0</v>
      </c>
      <c r="DN602" s="8" t="n">
        <v>19</v>
      </c>
      <c r="DO602" s="8" t="n">
        <v>19</v>
      </c>
      <c r="DP602" s="8" t="n">
        <v>0</v>
      </c>
      <c r="DQ602" s="8" t="n">
        <f aca="false">DJ602-DI602</f>
        <v>3</v>
      </c>
      <c r="DR602" s="19" t="n">
        <v>1.663</v>
      </c>
      <c r="DS602" s="8" t="n">
        <v>16</v>
      </c>
      <c r="DT602" s="8" t="n">
        <v>0</v>
      </c>
      <c r="DU602" s="8" t="n">
        <v>0</v>
      </c>
      <c r="DV602" s="8" t="n">
        <v>0</v>
      </c>
      <c r="DW602" s="8" t="n">
        <v>0</v>
      </c>
      <c r="DX602" s="8" t="n">
        <v>1658</v>
      </c>
      <c r="DY602" s="8" t="n">
        <v>1345</v>
      </c>
      <c r="DZ602" s="8" t="n">
        <v>1236</v>
      </c>
      <c r="EA602" s="8" t="n">
        <v>1022</v>
      </c>
      <c r="EB602" s="8" t="n">
        <v>879</v>
      </c>
      <c r="EC602" s="8" t="n">
        <v>747</v>
      </c>
      <c r="ED602" s="8" t="n">
        <v>77.14</v>
      </c>
      <c r="EE602" s="8" t="n">
        <v>70.91</v>
      </c>
      <c r="EF602" s="8" t="n">
        <v>89</v>
      </c>
      <c r="EG602" s="8" t="n">
        <v>78</v>
      </c>
      <c r="EH602" s="12" t="n">
        <f aca="false">EF602/EB602</f>
        <v>0.101251422070535</v>
      </c>
      <c r="EI602" s="20" t="n">
        <f aca="false">1-EG602/EC602</f>
        <v>0.895582329317269</v>
      </c>
      <c r="EJ602" s="21" t="n">
        <f aca="false">EH602+EI602</f>
        <v>0.996833751387804</v>
      </c>
      <c r="EK602" s="8" t="n">
        <v>1658</v>
      </c>
      <c r="EL602" s="8" t="n">
        <v>1348</v>
      </c>
      <c r="EM602" s="8" t="n">
        <v>1237</v>
      </c>
      <c r="EN602" s="8" t="n">
        <v>1024</v>
      </c>
      <c r="EO602" s="8" t="n">
        <v>879</v>
      </c>
      <c r="EP602" s="8" t="n">
        <v>748</v>
      </c>
      <c r="EQ602" s="8" t="n">
        <v>89</v>
      </c>
      <c r="ER602" s="8" t="n">
        <v>78</v>
      </c>
      <c r="ES602" s="8" t="n">
        <v>793</v>
      </c>
      <c r="ET602" s="8" t="n">
        <v>686</v>
      </c>
      <c r="EU602" s="8" t="n">
        <v>305</v>
      </c>
      <c r="EV602" s="8" t="n">
        <v>257</v>
      </c>
      <c r="EW602" s="8" t="n">
        <v>42</v>
      </c>
      <c r="EX602" s="8" t="n">
        <v>35</v>
      </c>
      <c r="EY602" s="8" t="n">
        <v>78</v>
      </c>
      <c r="EZ602" s="8" t="n">
        <v>102</v>
      </c>
      <c r="FA602" s="8" t="n">
        <v>3.8</v>
      </c>
      <c r="FB602" s="8" t="n">
        <v>0.9</v>
      </c>
      <c r="FC602" s="8" t="n">
        <v>4.7</v>
      </c>
      <c r="FD602" s="19" t="n">
        <v>53.02</v>
      </c>
      <c r="FE602" s="18" t="n">
        <f aca="false">FD602/V602</f>
        <v>0.646585365853659</v>
      </c>
      <c r="FF602" s="8" t="n">
        <v>6.7743</v>
      </c>
      <c r="FG602" s="8" t="n">
        <v>0.27</v>
      </c>
      <c r="FH602" s="8" t="n">
        <v>-0.25</v>
      </c>
      <c r="FI602" s="8" t="n">
        <v>0.02</v>
      </c>
      <c r="FJ602" s="8" t="n">
        <v>4</v>
      </c>
      <c r="FK602" s="8" t="n">
        <v>2</v>
      </c>
      <c r="FL602" s="8" t="n">
        <v>1</v>
      </c>
      <c r="FM602" s="8" t="n">
        <f aca="false">BL602+BS602+AH602+DT602</f>
        <v>97</v>
      </c>
      <c r="FN602" s="19" t="n">
        <f aca="false">IF(DS602&gt;0,(BL602+BR602)/DS602,0)</f>
        <v>5.125</v>
      </c>
      <c r="FO602" s="12" t="n">
        <v>0.1116751269</v>
      </c>
      <c r="FP602" s="19" t="n">
        <f aca="false">Z602-AH602/10</f>
        <v>52.8</v>
      </c>
      <c r="FQ602" s="19" t="n">
        <f aca="false">Z602+DR602/5</f>
        <v>56.3326</v>
      </c>
      <c r="FR602" s="19" t="n">
        <f aca="false">(DX602+DY602)/AL602*60</f>
        <v>119.374308486322</v>
      </c>
      <c r="FS602" s="22"/>
      <c r="FT602" s="22"/>
      <c r="FU602" s="22"/>
      <c r="FV602" s="22"/>
      <c r="FW602" s="17" t="s">
        <v>280</v>
      </c>
      <c r="FX602" s="23" t="n">
        <v>5650000</v>
      </c>
      <c r="FY602" s="23" t="n">
        <v>5187500</v>
      </c>
      <c r="FZ602" s="8" t="n">
        <v>342</v>
      </c>
      <c r="GA602" s="8" t="n">
        <v>107</v>
      </c>
      <c r="GB602" s="8" t="n">
        <v>123</v>
      </c>
      <c r="GC602" s="8" t="n">
        <v>230</v>
      </c>
      <c r="GD602" s="8" t="n">
        <v>10</v>
      </c>
      <c r="GE602" s="8" t="n">
        <v>119</v>
      </c>
      <c r="GF602" s="8" t="n">
        <v>989</v>
      </c>
      <c r="GG602" s="8" t="n">
        <v>5705</v>
      </c>
      <c r="GH602" s="8" t="n">
        <v>21.6</v>
      </c>
      <c r="GI602" s="8" t="n">
        <v>6.3</v>
      </c>
      <c r="GJ602" s="8" t="n">
        <v>27.9</v>
      </c>
      <c r="GK602" s="8" t="n">
        <f aca="false">Z602-AH602/10</f>
        <v>52.8</v>
      </c>
      <c r="GL602" s="22"/>
      <c r="GM602" s="22"/>
      <c r="GN602" s="22"/>
      <c r="GO602" s="22"/>
      <c r="GP602" s="22"/>
    </row>
    <row r="603" customFormat="false" ht="13.65" hidden="false" customHeight="true" outlineLevel="0" collapsed="false">
      <c r="A603" s="16" t="n">
        <v>32555</v>
      </c>
      <c r="B603" s="17" t="s">
        <v>340</v>
      </c>
      <c r="C603" s="17" t="s">
        <v>272</v>
      </c>
      <c r="D603" s="17" t="s">
        <v>262</v>
      </c>
      <c r="E603" s="17" t="s">
        <v>262</v>
      </c>
      <c r="F603" s="8" t="n">
        <v>70</v>
      </c>
      <c r="G603" s="8" t="n">
        <v>196</v>
      </c>
      <c r="H603" s="22"/>
      <c r="I603" s="22"/>
      <c r="J603" s="22"/>
      <c r="K603" s="17" t="s">
        <v>263</v>
      </c>
      <c r="L603" s="8" t="n">
        <v>2016</v>
      </c>
      <c r="M603" s="8" t="n">
        <v>28</v>
      </c>
      <c r="N603" s="8" t="n">
        <v>2</v>
      </c>
      <c r="O603" s="8" t="n">
        <v>8475436</v>
      </c>
      <c r="P603" s="17" t="s">
        <v>2840</v>
      </c>
      <c r="Q603" s="17" t="s">
        <v>2841</v>
      </c>
      <c r="R603" s="17" t="s">
        <v>2842</v>
      </c>
      <c r="S603" s="17" t="s">
        <v>2826</v>
      </c>
      <c r="T603" s="17" t="s">
        <v>268</v>
      </c>
      <c r="U603" s="17" t="s">
        <v>545</v>
      </c>
      <c r="V603" s="8" t="n">
        <v>7</v>
      </c>
      <c r="W603" s="8" t="n">
        <v>0</v>
      </c>
      <c r="X603" s="8" t="n">
        <v>1</v>
      </c>
      <c r="Y603" s="8" t="n">
        <v>1</v>
      </c>
      <c r="Z603" s="8" t="n">
        <v>1</v>
      </c>
      <c r="AA603" s="8" t="n">
        <v>30</v>
      </c>
      <c r="AB603" s="8" t="n">
        <v>68</v>
      </c>
      <c r="AC603" s="18" t="n">
        <f aca="false">Z603/V603</f>
        <v>0.142857142857143</v>
      </c>
      <c r="AD603" s="19" t="n">
        <f aca="false">IF(FZ603&gt;V603,Z603-V603*(GC603-Z603)/(FZ603-V603),0)</f>
        <v>1</v>
      </c>
      <c r="AE603" s="19" t="n">
        <v>0.295</v>
      </c>
      <c r="AF603" s="8" t="n">
        <v>0</v>
      </c>
      <c r="AG603" s="8" t="n">
        <v>-1.9</v>
      </c>
      <c r="AH603" s="8" t="n">
        <v>21</v>
      </c>
      <c r="AI603" s="8" t="n">
        <v>62</v>
      </c>
      <c r="AJ603" s="8" t="n">
        <v>2221</v>
      </c>
      <c r="AK603" s="19" t="n">
        <v>37.016666666667</v>
      </c>
      <c r="AL603" s="8" t="n">
        <v>37.02</v>
      </c>
      <c r="AM603" s="8" t="n">
        <v>37</v>
      </c>
      <c r="AN603" s="18" t="n">
        <f aca="false">AJ603/60/V603</f>
        <v>5.28809523809524</v>
      </c>
      <c r="AO603" s="8" t="n">
        <v>9.14</v>
      </c>
      <c r="AP603" s="12" t="n">
        <f aca="false">IF(EF603&gt;0,Z603/EF603,0)</f>
        <v>1</v>
      </c>
      <c r="AQ603" s="8" t="n">
        <v>3</v>
      </c>
      <c r="AR603" s="8" t="n">
        <v>3</v>
      </c>
      <c r="AS603" s="8" t="n">
        <v>3</v>
      </c>
      <c r="AT603" s="8" t="n">
        <v>3</v>
      </c>
      <c r="AU603" s="8" t="n">
        <v>3</v>
      </c>
      <c r="AV603" s="8" t="n">
        <v>3</v>
      </c>
      <c r="AW603" s="8" t="n">
        <v>2</v>
      </c>
      <c r="AX603" s="8" t="n">
        <v>1</v>
      </c>
      <c r="AY603" s="8" t="n">
        <v>0</v>
      </c>
      <c r="AZ603" s="8" t="n">
        <v>0</v>
      </c>
      <c r="BA603" s="8" t="n">
        <f aca="false">AY603+AZ603</f>
        <v>0</v>
      </c>
      <c r="BB603" s="8" t="n">
        <v>0.14</v>
      </c>
      <c r="BC603" s="8" t="n">
        <v>27</v>
      </c>
      <c r="BD603" s="19" t="n">
        <v>20</v>
      </c>
      <c r="BE603" s="19" t="n">
        <v>32.4178298063932</v>
      </c>
      <c r="BF603" s="19" t="n">
        <f aca="false">AQ603+BD603</f>
        <v>23</v>
      </c>
      <c r="BG603" s="19" t="n">
        <f aca="false">IF(AL603&gt;0,BF603/AL603*60,0)</f>
        <v>37.2771474878444</v>
      </c>
      <c r="BH603" s="8" t="n">
        <v>11</v>
      </c>
      <c r="BI603" s="8" t="n">
        <v>11</v>
      </c>
      <c r="BJ603" s="8" t="n">
        <v>6</v>
      </c>
      <c r="BK603" s="12" t="n">
        <f aca="false">BH603/(BH603+BJ603)</f>
        <v>0.647058823529412</v>
      </c>
      <c r="BL603" s="8" t="n">
        <v>15</v>
      </c>
      <c r="BM603" s="8" t="n">
        <v>15</v>
      </c>
      <c r="BN603" s="8" t="n">
        <v>6</v>
      </c>
      <c r="BO603" s="8" t="n">
        <f aca="false">BM603-BN603</f>
        <v>9</v>
      </c>
      <c r="BP603" s="8" t="n">
        <v>0</v>
      </c>
      <c r="BQ603" s="8" t="n">
        <v>0</v>
      </c>
      <c r="BR603" s="8" t="n">
        <v>1</v>
      </c>
      <c r="BS603" s="8" t="n">
        <v>1</v>
      </c>
      <c r="BT603" s="12" t="n">
        <f aca="false">BS603/(EA603+BS603)</f>
        <v>0.03125</v>
      </c>
      <c r="BU603" s="8" t="n">
        <v>0</v>
      </c>
      <c r="BV603" s="8" t="n">
        <v>2</v>
      </c>
      <c r="BW603" s="12" t="n">
        <f aca="false">IF(BU603+BV603&gt;0,BU603/(BU603+BV603),0)</f>
        <v>0</v>
      </c>
      <c r="BX603" s="8" t="n">
        <v>0</v>
      </c>
      <c r="BY603" s="8" t="n">
        <v>0</v>
      </c>
      <c r="BZ603" s="8" t="n">
        <v>0</v>
      </c>
      <c r="CA603" s="8" t="n">
        <v>0</v>
      </c>
      <c r="CB603" s="8" t="n">
        <v>0</v>
      </c>
      <c r="CC603" s="8" t="n">
        <v>2</v>
      </c>
      <c r="CD603" s="8" t="n">
        <v>0</v>
      </c>
      <c r="CE603" s="8" t="n">
        <v>2</v>
      </c>
      <c r="CF603" s="8" t="n">
        <v>0</v>
      </c>
      <c r="CG603" s="8" t="n">
        <v>0</v>
      </c>
      <c r="CH603" s="8" t="n">
        <v>0</v>
      </c>
      <c r="CI603" s="8" t="n">
        <v>2</v>
      </c>
      <c r="CJ603" s="8" t="n">
        <v>0</v>
      </c>
      <c r="CK603" s="8" t="n">
        <v>0</v>
      </c>
      <c r="CL603" s="8" t="n">
        <v>0</v>
      </c>
      <c r="CM603" s="8" t="n">
        <v>0</v>
      </c>
      <c r="CN603" s="8" t="n">
        <v>0</v>
      </c>
      <c r="CO603" s="8" t="n">
        <v>0</v>
      </c>
      <c r="CP603" s="8" t="n">
        <v>0</v>
      </c>
      <c r="CQ603" s="8" t="n">
        <v>0</v>
      </c>
      <c r="CR603" s="8" t="n">
        <v>0</v>
      </c>
      <c r="CS603" s="8" t="n">
        <v>0</v>
      </c>
      <c r="CT603" s="8" t="n">
        <v>0</v>
      </c>
      <c r="CU603" s="8" t="n">
        <v>0</v>
      </c>
      <c r="CV603" s="8" t="n">
        <v>0</v>
      </c>
      <c r="CW603" s="8" t="n">
        <v>0</v>
      </c>
      <c r="CX603" s="8" t="n">
        <v>0</v>
      </c>
      <c r="CY603" s="8" t="n">
        <v>0</v>
      </c>
      <c r="CZ603" s="8" t="n">
        <v>0</v>
      </c>
      <c r="DA603" s="8" t="n">
        <v>0</v>
      </c>
      <c r="DB603" s="8" t="n">
        <v>0</v>
      </c>
      <c r="DC603" s="8" t="n">
        <v>0</v>
      </c>
      <c r="DD603" s="8" t="n">
        <v>1</v>
      </c>
      <c r="DE603" s="8" t="n">
        <v>0</v>
      </c>
      <c r="DF603" s="8" t="n">
        <v>0</v>
      </c>
      <c r="DG603" s="8" t="n">
        <v>0</v>
      </c>
      <c r="DH603" s="8" t="n">
        <v>2</v>
      </c>
      <c r="DI603" s="8" t="n">
        <v>6</v>
      </c>
      <c r="DJ603" s="8" t="n">
        <v>0</v>
      </c>
      <c r="DK603" s="8" t="n">
        <v>6</v>
      </c>
      <c r="DL603" s="8" t="n">
        <v>3</v>
      </c>
      <c r="DM603" s="8" t="n">
        <v>3</v>
      </c>
      <c r="DN603" s="8" t="n">
        <v>3</v>
      </c>
      <c r="DO603" s="8" t="n">
        <v>0</v>
      </c>
      <c r="DP603" s="8" t="n">
        <v>3</v>
      </c>
      <c r="DQ603" s="8" t="n">
        <f aca="false">DJ603-DI603</f>
        <v>-6</v>
      </c>
      <c r="DR603" s="19" t="n">
        <v>-3.038</v>
      </c>
      <c r="DS603" s="8" t="n">
        <v>3</v>
      </c>
      <c r="DT603" s="8" t="n">
        <v>3</v>
      </c>
      <c r="DU603" s="8" t="n">
        <v>0</v>
      </c>
      <c r="DV603" s="8" t="n">
        <v>0</v>
      </c>
      <c r="DW603" s="8" t="n">
        <v>0</v>
      </c>
      <c r="DX603" s="8" t="n">
        <v>20</v>
      </c>
      <c r="DY603" s="8" t="n">
        <v>39</v>
      </c>
      <c r="DZ603" s="8" t="n">
        <v>18</v>
      </c>
      <c r="EA603" s="8" t="n">
        <v>31</v>
      </c>
      <c r="EB603" s="8" t="n">
        <v>12</v>
      </c>
      <c r="EC603" s="8" t="n">
        <v>20</v>
      </c>
      <c r="ED603" s="8" t="n">
        <v>0.51</v>
      </c>
      <c r="EE603" s="8" t="n">
        <v>2.35</v>
      </c>
      <c r="EF603" s="8" t="n">
        <v>1</v>
      </c>
      <c r="EG603" s="8" t="n">
        <v>1</v>
      </c>
      <c r="EH603" s="12" t="n">
        <f aca="false">EF603/EB603</f>
        <v>0.0833333333333333</v>
      </c>
      <c r="EI603" s="20" t="n">
        <f aca="false">1-EG603/EC603</f>
        <v>0.95</v>
      </c>
      <c r="EJ603" s="21" t="n">
        <f aca="false">EH603+EI603</f>
        <v>1.03333333333333</v>
      </c>
      <c r="EK603" s="8" t="n">
        <v>20</v>
      </c>
      <c r="EL603" s="8" t="n">
        <v>39</v>
      </c>
      <c r="EM603" s="8" t="n">
        <v>18</v>
      </c>
      <c r="EN603" s="8" t="n">
        <v>31</v>
      </c>
      <c r="EO603" s="8" t="n">
        <v>12</v>
      </c>
      <c r="EP603" s="8" t="n">
        <v>20</v>
      </c>
      <c r="EQ603" s="8" t="n">
        <v>1</v>
      </c>
      <c r="ER603" s="8" t="n">
        <v>1</v>
      </c>
      <c r="ES603" s="8" t="n">
        <v>6</v>
      </c>
      <c r="ET603" s="8" t="n">
        <v>17</v>
      </c>
      <c r="EU603" s="8" t="n">
        <v>1</v>
      </c>
      <c r="EV603" s="8" t="n">
        <v>9</v>
      </c>
      <c r="EW603" s="8" t="n">
        <v>0</v>
      </c>
      <c r="EX603" s="8" t="n">
        <v>1</v>
      </c>
      <c r="EY603" s="8" t="n">
        <v>8</v>
      </c>
      <c r="EZ603" s="8" t="n">
        <v>3</v>
      </c>
      <c r="FA603" s="8" t="n">
        <v>0</v>
      </c>
      <c r="FB603" s="8" t="n">
        <v>0</v>
      </c>
      <c r="FC603" s="8" t="n">
        <v>0</v>
      </c>
      <c r="FD603" s="19" t="n">
        <v>-0.44</v>
      </c>
      <c r="FE603" s="18" t="n">
        <f aca="false">FD603/V603</f>
        <v>-0.0628571428571429</v>
      </c>
      <c r="FF603" s="8" t="n">
        <v>0.0042</v>
      </c>
      <c r="FG603" s="8" t="n">
        <v>0</v>
      </c>
      <c r="FH603" s="8" t="n">
        <v>0</v>
      </c>
      <c r="FI603" s="8" t="n">
        <v>0</v>
      </c>
      <c r="FJ603" s="22"/>
      <c r="FK603" s="22"/>
      <c r="FL603" s="22"/>
      <c r="FM603" s="8" t="n">
        <f aca="false">BL603+BS603+AH603+DT603</f>
        <v>40</v>
      </c>
      <c r="FN603" s="19" t="n">
        <f aca="false">IF(DS603&gt;0,(BL603+BR603)/DS603,0)</f>
        <v>5.33333333333333</v>
      </c>
      <c r="FO603" s="12" t="n">
        <v>0</v>
      </c>
      <c r="FP603" s="19" t="n">
        <f aca="false">Z603-AH603/10</f>
        <v>-1.1</v>
      </c>
      <c r="FQ603" s="19" t="n">
        <f aca="false">Z603+DR603/5</f>
        <v>0.3924</v>
      </c>
      <c r="FR603" s="19" t="n">
        <f aca="false">(DX603+DY603)/AL603*60</f>
        <v>95.6239870340357</v>
      </c>
      <c r="FS603" s="8" t="n">
        <v>4</v>
      </c>
      <c r="FT603" s="17" t="s">
        <v>345</v>
      </c>
      <c r="FU603" s="8" t="n">
        <v>195</v>
      </c>
      <c r="FV603" s="22"/>
      <c r="FW603" s="17" t="s">
        <v>280</v>
      </c>
      <c r="FX603" s="23" t="n">
        <v>650000</v>
      </c>
      <c r="FY603" s="23" t="n">
        <v>650000</v>
      </c>
      <c r="FZ603" s="8" t="n">
        <v>8</v>
      </c>
      <c r="GA603" s="8" t="n">
        <v>0</v>
      </c>
      <c r="GB603" s="8" t="n">
        <v>1</v>
      </c>
      <c r="GC603" s="8" t="n">
        <v>1</v>
      </c>
      <c r="GD603" s="8" t="n">
        <v>-1</v>
      </c>
      <c r="GE603" s="8" t="n">
        <v>21</v>
      </c>
      <c r="GF603" s="8" t="n">
        <v>3</v>
      </c>
      <c r="GG603" s="8" t="n">
        <v>42</v>
      </c>
      <c r="GH603" s="8" t="n">
        <v>0</v>
      </c>
      <c r="GI603" s="8" t="n">
        <v>0</v>
      </c>
      <c r="GJ603" s="8" t="n">
        <v>0</v>
      </c>
      <c r="GK603" s="8" t="n">
        <f aca="false">Z603-AH603/10</f>
        <v>-1.1</v>
      </c>
      <c r="GL603" s="22"/>
      <c r="GM603" s="22"/>
      <c r="GN603" s="22"/>
      <c r="GO603" s="22"/>
      <c r="GP603" s="22"/>
    </row>
    <row r="604" customFormat="false" ht="13.65" hidden="false" customHeight="true" outlineLevel="0" collapsed="false">
      <c r="A604" s="16" t="n">
        <v>34392</v>
      </c>
      <c r="B604" s="17" t="s">
        <v>608</v>
      </c>
      <c r="C604" s="17" t="s">
        <v>261</v>
      </c>
      <c r="D604" s="17" t="s">
        <v>262</v>
      </c>
      <c r="E604" s="17" t="s">
        <v>262</v>
      </c>
      <c r="F604" s="8" t="n">
        <v>74</v>
      </c>
      <c r="G604" s="8" t="n">
        <v>192</v>
      </c>
      <c r="H604" s="8" t="n">
        <v>2012</v>
      </c>
      <c r="I604" s="8" t="n">
        <v>1</v>
      </c>
      <c r="J604" s="8" t="n">
        <v>23</v>
      </c>
      <c r="K604" s="17" t="s">
        <v>263</v>
      </c>
      <c r="L604" s="8" t="n">
        <v>2015</v>
      </c>
      <c r="M604" s="8" t="n">
        <v>23</v>
      </c>
      <c r="N604" s="8" t="n">
        <v>3</v>
      </c>
      <c r="O604" s="8" t="n">
        <v>8476875</v>
      </c>
      <c r="P604" s="17" t="s">
        <v>2843</v>
      </c>
      <c r="Q604" s="17" t="s">
        <v>2844</v>
      </c>
      <c r="R604" s="17" t="s">
        <v>2845</v>
      </c>
      <c r="S604" s="17" t="s">
        <v>2826</v>
      </c>
      <c r="T604" s="17" t="s">
        <v>278</v>
      </c>
      <c r="U604" s="17" t="s">
        <v>279</v>
      </c>
      <c r="V604" s="8" t="n">
        <v>81</v>
      </c>
      <c r="W604" s="8" t="n">
        <v>10</v>
      </c>
      <c r="X604" s="8" t="n">
        <v>17</v>
      </c>
      <c r="Y604" s="8" t="n">
        <v>9</v>
      </c>
      <c r="Z604" s="8" t="n">
        <v>27</v>
      </c>
      <c r="AA604" s="8" t="n">
        <v>10</v>
      </c>
      <c r="AB604" s="8" t="n">
        <v>51</v>
      </c>
      <c r="AC604" s="18" t="n">
        <f aca="false">Z604/V604</f>
        <v>0.333333333333333</v>
      </c>
      <c r="AD604" s="19" t="n">
        <f aca="false">IF(FZ604&gt;V604,Z604-V604*(GC604-Z604)/(FZ604-V604),0)</f>
        <v>10.6071428571429</v>
      </c>
      <c r="AE604" s="19" t="n">
        <v>9.947</v>
      </c>
      <c r="AF604" s="8" t="n">
        <v>-1</v>
      </c>
      <c r="AG604" s="8" t="n">
        <v>-2</v>
      </c>
      <c r="AH604" s="8" t="n">
        <v>61</v>
      </c>
      <c r="AI604" s="8" t="n">
        <v>2182</v>
      </c>
      <c r="AJ604" s="8" t="n">
        <v>103699</v>
      </c>
      <c r="AK604" s="19" t="n">
        <v>1728.3166666667</v>
      </c>
      <c r="AL604" s="8" t="n">
        <v>1728.32</v>
      </c>
      <c r="AM604" s="8" t="n">
        <v>1728</v>
      </c>
      <c r="AN604" s="18" t="n">
        <f aca="false">AJ604/60/V604</f>
        <v>21.3372427983539</v>
      </c>
      <c r="AO604" s="8" t="n">
        <v>35.4</v>
      </c>
      <c r="AP604" s="12" t="n">
        <f aca="false">IF(EF604&gt;0,Z604/EF604,0)</f>
        <v>0.3375</v>
      </c>
      <c r="AQ604" s="8" t="n">
        <v>320</v>
      </c>
      <c r="AR604" s="8" t="n">
        <v>320</v>
      </c>
      <c r="AS604" s="8" t="n">
        <v>320</v>
      </c>
      <c r="AT604" s="8" t="n">
        <v>237</v>
      </c>
      <c r="AU604" s="8" t="n">
        <v>237</v>
      </c>
      <c r="AV604" s="8" t="n">
        <v>167</v>
      </c>
      <c r="AW604" s="8" t="n">
        <v>114</v>
      </c>
      <c r="AX604" s="8" t="n">
        <v>17</v>
      </c>
      <c r="AY604" s="8" t="n">
        <v>8</v>
      </c>
      <c r="AZ604" s="8" t="n">
        <v>12</v>
      </c>
      <c r="BA604" s="8" t="n">
        <f aca="false">AY604+AZ604</f>
        <v>20</v>
      </c>
      <c r="BB604" s="8" t="n">
        <v>8.71</v>
      </c>
      <c r="BC604" s="8" t="n">
        <v>48.4551</v>
      </c>
      <c r="BD604" s="19" t="n">
        <v>184.3</v>
      </c>
      <c r="BE604" s="19" t="n">
        <v>6.39813305817787</v>
      </c>
      <c r="BF604" s="19" t="n">
        <f aca="false">AQ604+BD604</f>
        <v>504.3</v>
      </c>
      <c r="BG604" s="19" t="n">
        <f aca="false">IF(AL604&gt;0,BF604/AL604*60,0)</f>
        <v>17.5071745972968</v>
      </c>
      <c r="BH604" s="8" t="n">
        <v>435</v>
      </c>
      <c r="BI604" s="8" t="n">
        <v>586</v>
      </c>
      <c r="BJ604" s="8" t="n">
        <v>646</v>
      </c>
      <c r="BK604" s="12" t="n">
        <f aca="false">BH604/(BH604+BJ604)</f>
        <v>0.402405180388529</v>
      </c>
      <c r="BL604" s="8" t="n">
        <v>53</v>
      </c>
      <c r="BM604" s="8" t="n">
        <v>53</v>
      </c>
      <c r="BN604" s="8" t="n">
        <v>83</v>
      </c>
      <c r="BO604" s="8" t="n">
        <f aca="false">BM604-BN604</f>
        <v>-30</v>
      </c>
      <c r="BP604" s="8" t="n">
        <v>70</v>
      </c>
      <c r="BQ604" s="8" t="n">
        <v>92</v>
      </c>
      <c r="BR604" s="8" t="n">
        <v>68</v>
      </c>
      <c r="BS604" s="8" t="n">
        <v>137</v>
      </c>
      <c r="BT604" s="12" t="n">
        <f aca="false">BS604/(EA604+BS604)</f>
        <v>0.0928184281842819</v>
      </c>
      <c r="BU604" s="8" t="n">
        <v>0</v>
      </c>
      <c r="BV604" s="8" t="n">
        <v>0</v>
      </c>
      <c r="BW604" s="12" t="n">
        <f aca="false">IF(BU604+BV604&gt;0,BU604/(BU604+BV604),0)</f>
        <v>0</v>
      </c>
      <c r="BX604" s="8" t="n">
        <v>0</v>
      </c>
      <c r="BY604" s="8" t="n">
        <v>0</v>
      </c>
      <c r="BZ604" s="8" t="n">
        <v>0</v>
      </c>
      <c r="CA604" s="8" t="n">
        <v>0</v>
      </c>
      <c r="CB604" s="8" t="n">
        <v>0</v>
      </c>
      <c r="CC604" s="8" t="n">
        <v>0</v>
      </c>
      <c r="CD604" s="8" t="n">
        <v>0</v>
      </c>
      <c r="CE604" s="8" t="n">
        <v>0</v>
      </c>
      <c r="CF604" s="8" t="n">
        <v>0</v>
      </c>
      <c r="CG604" s="8" t="n">
        <v>0</v>
      </c>
      <c r="CH604" s="8" t="n">
        <v>0</v>
      </c>
      <c r="CI604" s="8" t="n">
        <v>0</v>
      </c>
      <c r="CJ604" s="8" t="n">
        <v>0</v>
      </c>
      <c r="CK604" s="8" t="n">
        <v>1</v>
      </c>
      <c r="CL604" s="8" t="n">
        <v>3</v>
      </c>
      <c r="CM604" s="8" t="n">
        <v>2</v>
      </c>
      <c r="CN604" s="8" t="n">
        <v>0</v>
      </c>
      <c r="CO604" s="8" t="n">
        <v>0</v>
      </c>
      <c r="CP604" s="8" t="n">
        <v>0</v>
      </c>
      <c r="CQ604" s="8" t="n">
        <v>0</v>
      </c>
      <c r="CR604" s="8" t="n">
        <v>0</v>
      </c>
      <c r="CS604" s="8" t="n">
        <v>3</v>
      </c>
      <c r="CT604" s="8" t="n">
        <v>1</v>
      </c>
      <c r="CU604" s="8" t="n">
        <v>0</v>
      </c>
      <c r="CV604" s="8" t="n">
        <v>0</v>
      </c>
      <c r="CW604" s="8" t="n">
        <v>6</v>
      </c>
      <c r="CX604" s="8" t="n">
        <v>0</v>
      </c>
      <c r="CY604" s="8" t="n">
        <v>1</v>
      </c>
      <c r="CZ604" s="8" t="n">
        <v>7</v>
      </c>
      <c r="DA604" s="8" t="n">
        <v>62</v>
      </c>
      <c r="DB604" s="8" t="n">
        <v>6</v>
      </c>
      <c r="DC604" s="8" t="n">
        <v>0</v>
      </c>
      <c r="DD604" s="8" t="n">
        <v>66</v>
      </c>
      <c r="DE604" s="8" t="n">
        <v>30</v>
      </c>
      <c r="DF604" s="8" t="n">
        <v>0</v>
      </c>
      <c r="DG604" s="8" t="n">
        <v>4</v>
      </c>
      <c r="DH604" s="8" t="n">
        <v>61</v>
      </c>
      <c r="DI604" s="8" t="n">
        <v>25</v>
      </c>
      <c r="DJ604" s="8" t="n">
        <v>19</v>
      </c>
      <c r="DK604" s="8" t="n">
        <v>26</v>
      </c>
      <c r="DL604" s="8" t="n">
        <v>25</v>
      </c>
      <c r="DM604" s="8" t="n">
        <v>1</v>
      </c>
      <c r="DN604" s="8" t="n">
        <v>20</v>
      </c>
      <c r="DO604" s="8" t="n">
        <v>20</v>
      </c>
      <c r="DP604" s="8" t="n">
        <v>0</v>
      </c>
      <c r="DQ604" s="8" t="n">
        <f aca="false">DJ604-DI604</f>
        <v>-6</v>
      </c>
      <c r="DR604" s="19" t="n">
        <v>2.091</v>
      </c>
      <c r="DS604" s="8" t="n">
        <v>23</v>
      </c>
      <c r="DT604" s="8" t="n">
        <v>1</v>
      </c>
      <c r="DU604" s="8" t="n">
        <v>0</v>
      </c>
      <c r="DV604" s="8" t="n">
        <v>1</v>
      </c>
      <c r="DW604" s="8" t="n">
        <v>0</v>
      </c>
      <c r="DX604" s="8" t="n">
        <v>1642</v>
      </c>
      <c r="DY604" s="8" t="n">
        <v>1787</v>
      </c>
      <c r="DZ604" s="8" t="n">
        <v>1283</v>
      </c>
      <c r="EA604" s="8" t="n">
        <v>1339</v>
      </c>
      <c r="EB604" s="8" t="n">
        <v>966</v>
      </c>
      <c r="EC604" s="8" t="n">
        <v>1016</v>
      </c>
      <c r="ED604" s="8" t="n">
        <v>75.34</v>
      </c>
      <c r="EE604" s="8" t="n">
        <v>84.53</v>
      </c>
      <c r="EF604" s="8" t="n">
        <v>80</v>
      </c>
      <c r="EG604" s="8" t="n">
        <v>89</v>
      </c>
      <c r="EH604" s="12" t="n">
        <f aca="false">EF604/EB604</f>
        <v>0.082815734989648</v>
      </c>
      <c r="EI604" s="20" t="n">
        <f aca="false">1-EG604/EC604</f>
        <v>0.912401574803149</v>
      </c>
      <c r="EJ604" s="21" t="n">
        <f aca="false">EH604+EI604</f>
        <v>0.995217309792798</v>
      </c>
      <c r="EK604" s="8" t="n">
        <v>1644</v>
      </c>
      <c r="EL604" s="8" t="n">
        <v>1783</v>
      </c>
      <c r="EM604" s="8" t="n">
        <v>1280</v>
      </c>
      <c r="EN604" s="8" t="n">
        <v>1337</v>
      </c>
      <c r="EO604" s="8" t="n">
        <v>964</v>
      </c>
      <c r="EP604" s="8" t="n">
        <v>1014</v>
      </c>
      <c r="EQ604" s="8" t="n">
        <v>80</v>
      </c>
      <c r="ER604" s="8" t="n">
        <v>87</v>
      </c>
      <c r="ES604" s="8" t="n">
        <v>799</v>
      </c>
      <c r="ET604" s="8" t="n">
        <v>871</v>
      </c>
      <c r="EU604" s="8" t="n">
        <v>280</v>
      </c>
      <c r="EV604" s="8" t="n">
        <v>329</v>
      </c>
      <c r="EW604" s="8" t="n">
        <v>46</v>
      </c>
      <c r="EX604" s="8" t="n">
        <v>53</v>
      </c>
      <c r="EY604" s="8" t="n">
        <v>126</v>
      </c>
      <c r="EZ604" s="8" t="n">
        <v>143</v>
      </c>
      <c r="FA604" s="8" t="n">
        <v>1.6</v>
      </c>
      <c r="FB604" s="8" t="n">
        <v>3.5</v>
      </c>
      <c r="FC604" s="8" t="n">
        <v>5.1</v>
      </c>
      <c r="FD604" s="19" t="n">
        <v>33.88</v>
      </c>
      <c r="FE604" s="18" t="n">
        <f aca="false">FD604/V604</f>
        <v>0.418271604938272</v>
      </c>
      <c r="FF604" s="8" t="n">
        <v>3.2152</v>
      </c>
      <c r="FG604" s="8" t="n">
        <v>-0.21</v>
      </c>
      <c r="FH604" s="8" t="n">
        <v>-0.15</v>
      </c>
      <c r="FI604" s="8" t="n">
        <v>-0.36</v>
      </c>
      <c r="FJ604" s="8" t="n">
        <v>1</v>
      </c>
      <c r="FK604" s="8" t="n">
        <v>1</v>
      </c>
      <c r="FL604" s="8" t="n">
        <v>0</v>
      </c>
      <c r="FM604" s="8" t="n">
        <f aca="false">BL604+BS604+AH604+DT604</f>
        <v>252</v>
      </c>
      <c r="FN604" s="19" t="n">
        <f aca="false">IF(DS604&gt;0,(BL604+BR604)/DS604,0)</f>
        <v>5.26086956521739</v>
      </c>
      <c r="FO604" s="12" t="n">
        <v>0.0430785395</v>
      </c>
      <c r="FP604" s="19" t="n">
        <f aca="false">Z604-AH604/10</f>
        <v>20.9</v>
      </c>
      <c r="FQ604" s="19" t="n">
        <f aca="false">Z604+DR604/5</f>
        <v>27.4182</v>
      </c>
      <c r="FR604" s="19" t="n">
        <f aca="false">(DX604+DY604)/AL604*60</f>
        <v>119.040455471209</v>
      </c>
      <c r="FS604" s="8" t="n">
        <v>1</v>
      </c>
      <c r="FT604" s="17" t="s">
        <v>326</v>
      </c>
      <c r="FU604" s="8" t="n">
        <v>11</v>
      </c>
      <c r="FV604" s="22"/>
      <c r="FW604" s="17" t="s">
        <v>280</v>
      </c>
      <c r="FX604" s="23" t="n">
        <v>925000</v>
      </c>
      <c r="FY604" s="23" t="n">
        <v>925000</v>
      </c>
      <c r="FZ604" s="8" t="n">
        <v>165</v>
      </c>
      <c r="GA604" s="8" t="n">
        <v>17</v>
      </c>
      <c r="GB604" s="8" t="n">
        <v>27</v>
      </c>
      <c r="GC604" s="8" t="n">
        <v>44</v>
      </c>
      <c r="GD604" s="8" t="n">
        <v>-5</v>
      </c>
      <c r="GE604" s="8" t="n">
        <v>99</v>
      </c>
      <c r="GF604" s="8" t="n">
        <v>350</v>
      </c>
      <c r="GG604" s="8" t="n">
        <v>3486</v>
      </c>
      <c r="GH604" s="8" t="n">
        <v>2.1</v>
      </c>
      <c r="GI604" s="8" t="n">
        <v>7.6</v>
      </c>
      <c r="GJ604" s="8" t="n">
        <v>9.6</v>
      </c>
      <c r="GK604" s="8" t="n">
        <f aca="false">Z604-AH604/10</f>
        <v>20.9</v>
      </c>
      <c r="GL604" s="22"/>
      <c r="GM604" s="22"/>
      <c r="GN604" s="22"/>
      <c r="GO604" s="22"/>
      <c r="GP604" s="22"/>
    </row>
    <row r="605" customFormat="false" ht="13.65" hidden="false" customHeight="true" outlineLevel="0" collapsed="false">
      <c r="A605" s="16" t="n">
        <v>34163</v>
      </c>
      <c r="B605" s="17" t="s">
        <v>1121</v>
      </c>
      <c r="C605" s="17" t="s">
        <v>385</v>
      </c>
      <c r="D605" s="17" t="s">
        <v>283</v>
      </c>
      <c r="E605" s="17" t="s">
        <v>283</v>
      </c>
      <c r="F605" s="8" t="n">
        <v>74</v>
      </c>
      <c r="G605" s="8" t="n">
        <v>195</v>
      </c>
      <c r="H605" s="8" t="n">
        <v>2011</v>
      </c>
      <c r="I605" s="8" t="n">
        <v>4</v>
      </c>
      <c r="J605" s="8" t="n">
        <v>98</v>
      </c>
      <c r="K605" s="17" t="s">
        <v>263</v>
      </c>
      <c r="L605" s="8" t="n">
        <v>2015</v>
      </c>
      <c r="M605" s="8" t="n">
        <v>24</v>
      </c>
      <c r="N605" s="8" t="n">
        <v>3</v>
      </c>
      <c r="O605" s="8" t="n">
        <v>8476422</v>
      </c>
      <c r="P605" s="17" t="s">
        <v>2846</v>
      </c>
      <c r="Q605" s="17" t="s">
        <v>2847</v>
      </c>
      <c r="R605" s="17" t="s">
        <v>2848</v>
      </c>
      <c r="S605" s="17" t="s">
        <v>2826</v>
      </c>
      <c r="T605" s="17" t="s">
        <v>278</v>
      </c>
      <c r="U605" s="17" t="s">
        <v>2849</v>
      </c>
      <c r="V605" s="8" t="n">
        <v>57</v>
      </c>
      <c r="W605" s="8" t="n">
        <v>2</v>
      </c>
      <c r="X605" s="8" t="n">
        <v>16</v>
      </c>
      <c r="Y605" s="8" t="n">
        <v>9</v>
      </c>
      <c r="Z605" s="8" t="n">
        <v>18</v>
      </c>
      <c r="AA605" s="8" t="n">
        <v>0</v>
      </c>
      <c r="AB605" s="8" t="n">
        <v>0</v>
      </c>
      <c r="AC605" s="18" t="n">
        <f aca="false">Z605/V605</f>
        <v>0.31578947368421</v>
      </c>
      <c r="AD605" s="19" t="n">
        <f aca="false">IF(FZ605&gt;V605,Z605-V605*(GC605-Z605)/(FZ605-V605),0)</f>
        <v>6.84782608695652</v>
      </c>
      <c r="AE605" s="19" t="n">
        <v>6.364</v>
      </c>
      <c r="AF605" s="8" t="n">
        <v>-5</v>
      </c>
      <c r="AG605" s="8" t="n">
        <v>-7.5</v>
      </c>
      <c r="AH605" s="8" t="n">
        <v>26</v>
      </c>
      <c r="AI605" s="8" t="n">
        <v>1117</v>
      </c>
      <c r="AJ605" s="8" t="n">
        <v>51172</v>
      </c>
      <c r="AK605" s="19" t="n">
        <v>852.86666666667</v>
      </c>
      <c r="AL605" s="8" t="n">
        <v>852.87</v>
      </c>
      <c r="AM605" s="8" t="n">
        <v>853</v>
      </c>
      <c r="AN605" s="18" t="n">
        <f aca="false">AJ605/60/V605</f>
        <v>14.9625730994152</v>
      </c>
      <c r="AO605" s="8" t="n">
        <v>25.24</v>
      </c>
      <c r="AP605" s="12" t="n">
        <f aca="false">IF(EF605&gt;0,Z605/EF605,0)</f>
        <v>0.5</v>
      </c>
      <c r="AQ605" s="8" t="n">
        <v>125</v>
      </c>
      <c r="AR605" s="8" t="n">
        <v>125</v>
      </c>
      <c r="AS605" s="8" t="n">
        <v>125</v>
      </c>
      <c r="AT605" s="8" t="n">
        <v>92</v>
      </c>
      <c r="AU605" s="8" t="n">
        <v>92</v>
      </c>
      <c r="AV605" s="8" t="n">
        <v>65</v>
      </c>
      <c r="AW605" s="8" t="n">
        <v>34</v>
      </c>
      <c r="AX605" s="8" t="n">
        <v>2</v>
      </c>
      <c r="AY605" s="8" t="n">
        <v>0</v>
      </c>
      <c r="AZ605" s="8" t="n">
        <v>6</v>
      </c>
      <c r="BA605" s="8" t="n">
        <f aca="false">AY605+AZ605</f>
        <v>6</v>
      </c>
      <c r="BB605" s="8" t="n">
        <v>3.11</v>
      </c>
      <c r="BC605" s="8" t="n">
        <v>45.9385</v>
      </c>
      <c r="BD605" s="19" t="n">
        <v>199.4</v>
      </c>
      <c r="BE605" s="19" t="n">
        <v>14.0279840537794</v>
      </c>
      <c r="BF605" s="19" t="n">
        <f aca="false">AQ605+BD605</f>
        <v>324.4</v>
      </c>
      <c r="BG605" s="19" t="n">
        <f aca="false">IF(AL605&gt;0,BF605/AL605*60,0)</f>
        <v>22.8217665060326</v>
      </c>
      <c r="BH605" s="8" t="n">
        <v>292</v>
      </c>
      <c r="BI605" s="8" t="n">
        <v>263</v>
      </c>
      <c r="BJ605" s="8" t="n">
        <v>202</v>
      </c>
      <c r="BK605" s="12" t="n">
        <f aca="false">BH605/(BH605+BJ605)</f>
        <v>0.591093117408907</v>
      </c>
      <c r="BL605" s="8" t="n">
        <v>41</v>
      </c>
      <c r="BM605" s="8" t="n">
        <v>41</v>
      </c>
      <c r="BN605" s="8" t="n">
        <v>54</v>
      </c>
      <c r="BO605" s="8" t="n">
        <f aca="false">BM605-BN605</f>
        <v>-13</v>
      </c>
      <c r="BP605" s="8" t="n">
        <v>27</v>
      </c>
      <c r="BQ605" s="8" t="n">
        <v>32</v>
      </c>
      <c r="BR605" s="8" t="n">
        <v>8</v>
      </c>
      <c r="BS605" s="8" t="n">
        <v>37</v>
      </c>
      <c r="BT605" s="12" t="n">
        <f aca="false">BS605/(EA605+BS605)</f>
        <v>0.0559757942511346</v>
      </c>
      <c r="BU605" s="8" t="n">
        <v>0</v>
      </c>
      <c r="BV605" s="8" t="n">
        <v>0</v>
      </c>
      <c r="BW605" s="12" t="n">
        <f aca="false">IF(BU605+BV605&gt;0,BU605/(BU605+BV605),0)</f>
        <v>0</v>
      </c>
      <c r="BX605" s="8" t="n">
        <v>0</v>
      </c>
      <c r="BY605" s="8" t="n">
        <v>0</v>
      </c>
      <c r="BZ605" s="8" t="n">
        <v>0</v>
      </c>
      <c r="CA605" s="8" t="n">
        <v>0</v>
      </c>
      <c r="CB605" s="8" t="n">
        <v>0</v>
      </c>
      <c r="CC605" s="8" t="n">
        <v>0</v>
      </c>
      <c r="CD605" s="8" t="n">
        <v>0</v>
      </c>
      <c r="CE605" s="8" t="n">
        <v>0</v>
      </c>
      <c r="CF605" s="8" t="n">
        <v>0</v>
      </c>
      <c r="CG605" s="8" t="n">
        <v>0</v>
      </c>
      <c r="CH605" s="8" t="n">
        <v>0</v>
      </c>
      <c r="CI605" s="8" t="n">
        <v>0</v>
      </c>
      <c r="CJ605" s="8" t="n">
        <v>0</v>
      </c>
      <c r="CK605" s="8" t="n">
        <v>0</v>
      </c>
      <c r="CL605" s="8" t="n">
        <v>0</v>
      </c>
      <c r="CM605" s="8" t="n">
        <v>0</v>
      </c>
      <c r="CN605" s="8" t="n">
        <v>0</v>
      </c>
      <c r="CO605" s="8" t="n">
        <v>0</v>
      </c>
      <c r="CP605" s="8" t="n">
        <v>0</v>
      </c>
      <c r="CQ605" s="8" t="n">
        <v>0</v>
      </c>
      <c r="CR605" s="8" t="n">
        <v>0</v>
      </c>
      <c r="CS605" s="8" t="n">
        <v>1</v>
      </c>
      <c r="CT605" s="8" t="n">
        <v>1</v>
      </c>
      <c r="CU605" s="8" t="n">
        <v>0</v>
      </c>
      <c r="CV605" s="8" t="n">
        <v>0</v>
      </c>
      <c r="CW605" s="8" t="n">
        <v>0</v>
      </c>
      <c r="CX605" s="8" t="n">
        <v>0</v>
      </c>
      <c r="CY605" s="8" t="n">
        <v>1</v>
      </c>
      <c r="CZ605" s="8" t="n">
        <v>3</v>
      </c>
      <c r="DA605" s="8" t="n">
        <v>23</v>
      </c>
      <c r="DB605" s="8" t="n">
        <v>2</v>
      </c>
      <c r="DC605" s="8" t="n">
        <v>1</v>
      </c>
      <c r="DD605" s="8" t="n">
        <v>16</v>
      </c>
      <c r="DE605" s="8" t="n">
        <v>16</v>
      </c>
      <c r="DF605" s="8" t="n">
        <v>0</v>
      </c>
      <c r="DG605" s="8" t="n">
        <v>0</v>
      </c>
      <c r="DH605" s="8" t="n">
        <v>30</v>
      </c>
      <c r="DI605" s="8" t="n">
        <v>13</v>
      </c>
      <c r="DJ605" s="8" t="n">
        <v>3</v>
      </c>
      <c r="DK605" s="8" t="n">
        <v>14</v>
      </c>
      <c r="DL605" s="8" t="n">
        <v>14</v>
      </c>
      <c r="DM605" s="8" t="n">
        <v>0</v>
      </c>
      <c r="DN605" s="8" t="n">
        <v>3</v>
      </c>
      <c r="DO605" s="8" t="n">
        <v>3</v>
      </c>
      <c r="DP605" s="8" t="n">
        <v>0</v>
      </c>
      <c r="DQ605" s="8" t="n">
        <f aca="false">DJ605-DI605</f>
        <v>-10</v>
      </c>
      <c r="DR605" s="19" t="n">
        <v>-4.098</v>
      </c>
      <c r="DS605" s="8" t="n">
        <v>13</v>
      </c>
      <c r="DT605" s="8" t="n">
        <v>0</v>
      </c>
      <c r="DU605" s="8" t="n">
        <v>0</v>
      </c>
      <c r="DV605" s="8" t="n">
        <v>0</v>
      </c>
      <c r="DW605" s="8" t="n">
        <v>0</v>
      </c>
      <c r="DX605" s="8" t="n">
        <v>789</v>
      </c>
      <c r="DY605" s="8" t="n">
        <v>830</v>
      </c>
      <c r="DZ605" s="8" t="n">
        <v>585</v>
      </c>
      <c r="EA605" s="8" t="n">
        <v>624</v>
      </c>
      <c r="EB605" s="8" t="n">
        <v>437</v>
      </c>
      <c r="EC605" s="8" t="n">
        <v>445</v>
      </c>
      <c r="ED605" s="8" t="n">
        <v>37.9</v>
      </c>
      <c r="EE605" s="8" t="n">
        <v>36.34</v>
      </c>
      <c r="EF605" s="8" t="n">
        <v>36</v>
      </c>
      <c r="EG605" s="8" t="n">
        <v>36</v>
      </c>
      <c r="EH605" s="12" t="n">
        <f aca="false">EF605/EB605</f>
        <v>0.0823798627002288</v>
      </c>
      <c r="EI605" s="20" t="n">
        <f aca="false">1-EG605/EC605</f>
        <v>0.919101123595505</v>
      </c>
      <c r="EJ605" s="21" t="n">
        <f aca="false">EH605+EI605</f>
        <v>1.00148098629574</v>
      </c>
      <c r="EK605" s="8" t="n">
        <v>794</v>
      </c>
      <c r="EL605" s="8" t="n">
        <v>833</v>
      </c>
      <c r="EM605" s="8" t="n">
        <v>588</v>
      </c>
      <c r="EN605" s="8" t="n">
        <v>627</v>
      </c>
      <c r="EO605" s="8" t="n">
        <v>439</v>
      </c>
      <c r="EP605" s="8" t="n">
        <v>449</v>
      </c>
      <c r="EQ605" s="8" t="n">
        <v>36</v>
      </c>
      <c r="ER605" s="8" t="n">
        <v>36</v>
      </c>
      <c r="ES605" s="8" t="n">
        <v>378</v>
      </c>
      <c r="ET605" s="8" t="n">
        <v>393</v>
      </c>
      <c r="EU605" s="8" t="n">
        <v>160</v>
      </c>
      <c r="EV605" s="8" t="n">
        <v>168</v>
      </c>
      <c r="EW605" s="8" t="n">
        <v>23</v>
      </c>
      <c r="EX605" s="8" t="n">
        <v>20</v>
      </c>
      <c r="EY605" s="8" t="n">
        <v>80</v>
      </c>
      <c r="EZ605" s="8" t="n">
        <v>58</v>
      </c>
      <c r="FA605" s="8" t="n">
        <v>1.2</v>
      </c>
      <c r="FB605" s="8" t="n">
        <v>1.5</v>
      </c>
      <c r="FC605" s="8" t="n">
        <v>2.7</v>
      </c>
      <c r="FD605" s="19" t="n">
        <v>7.97</v>
      </c>
      <c r="FE605" s="18" t="n">
        <f aca="false">FD605/V605</f>
        <v>0.139824561403509</v>
      </c>
      <c r="FF605" s="8" t="n">
        <v>0.3343</v>
      </c>
      <c r="FG605" s="8" t="n">
        <v>-0.21</v>
      </c>
      <c r="FH605" s="8" t="n">
        <v>-0.56</v>
      </c>
      <c r="FI605" s="8" t="n">
        <v>-0.77</v>
      </c>
      <c r="FJ605" s="22"/>
      <c r="FK605" s="22"/>
      <c r="FL605" s="22"/>
      <c r="FM605" s="8" t="n">
        <f aca="false">BL605+BS605+AH605+DT605</f>
        <v>104</v>
      </c>
      <c r="FN605" s="19" t="n">
        <f aca="false">IF(DS605&gt;0,(BL605+BR605)/DS605,0)</f>
        <v>3.76923076923077</v>
      </c>
      <c r="FO605" s="12" t="n">
        <v>0.0383528112</v>
      </c>
      <c r="FP605" s="19" t="n">
        <f aca="false">Z605-AH605/10</f>
        <v>15.4</v>
      </c>
      <c r="FQ605" s="19" t="n">
        <f aca="false">Z605+DR605/5</f>
        <v>17.1804</v>
      </c>
      <c r="FR605" s="19" t="n">
        <f aca="false">(DX605+DY605)/AL605*60</f>
        <v>113.897780435471</v>
      </c>
      <c r="FS605" s="8" t="n">
        <v>4</v>
      </c>
      <c r="FT605" s="17" t="s">
        <v>345</v>
      </c>
      <c r="FU605" s="8" t="n">
        <v>195</v>
      </c>
      <c r="FV605" s="22"/>
      <c r="FW605" s="17" t="s">
        <v>270</v>
      </c>
      <c r="FX605" s="23" t="n">
        <v>675000</v>
      </c>
      <c r="FY605" s="23" t="n">
        <v>725000</v>
      </c>
      <c r="FZ605" s="8" t="n">
        <v>103</v>
      </c>
      <c r="GA605" s="8" t="n">
        <v>5</v>
      </c>
      <c r="GB605" s="8" t="n">
        <v>22</v>
      </c>
      <c r="GC605" s="8" t="n">
        <v>27</v>
      </c>
      <c r="GD605" s="8" t="n">
        <v>-8</v>
      </c>
      <c r="GE605" s="8" t="n">
        <v>36</v>
      </c>
      <c r="GF605" s="8" t="n">
        <v>112</v>
      </c>
      <c r="GG605" s="8" t="n">
        <v>1414</v>
      </c>
      <c r="GH605" s="8" t="n">
        <v>1.7</v>
      </c>
      <c r="GI605" s="8" t="n">
        <v>2.4</v>
      </c>
      <c r="GJ605" s="8" t="n">
        <v>4</v>
      </c>
      <c r="GK605" s="8" t="n">
        <f aca="false">Z605-AH605/10</f>
        <v>15.4</v>
      </c>
      <c r="GL605" s="22"/>
      <c r="GM605" s="22"/>
      <c r="GN605" s="22"/>
      <c r="GO605" s="22"/>
      <c r="GP605" s="22"/>
    </row>
    <row r="606" customFormat="false" ht="13.65" hidden="false" customHeight="true" outlineLevel="0" collapsed="false">
      <c r="A606" s="16" t="n">
        <v>35971</v>
      </c>
      <c r="B606" s="17" t="s">
        <v>2850</v>
      </c>
      <c r="C606" s="22"/>
      <c r="D606" s="17" t="s">
        <v>423</v>
      </c>
      <c r="E606" s="17" t="s">
        <v>423</v>
      </c>
      <c r="F606" s="8" t="n">
        <v>75</v>
      </c>
      <c r="G606" s="8" t="n">
        <v>215</v>
      </c>
      <c r="H606" s="8" t="n">
        <v>2016</v>
      </c>
      <c r="I606" s="8" t="n">
        <v>1</v>
      </c>
      <c r="J606" s="8" t="n">
        <v>9</v>
      </c>
      <c r="K606" s="17" t="s">
        <v>263</v>
      </c>
      <c r="L606" s="8" t="n">
        <v>2016</v>
      </c>
      <c r="M606" s="8" t="n">
        <v>19</v>
      </c>
      <c r="N606" s="8" t="n">
        <v>2</v>
      </c>
      <c r="O606" s="8" t="n">
        <v>8479410</v>
      </c>
      <c r="P606" s="17" t="s">
        <v>2851</v>
      </c>
      <c r="Q606" s="17" t="s">
        <v>2852</v>
      </c>
      <c r="R606" s="17" t="s">
        <v>2853</v>
      </c>
      <c r="S606" s="17" t="s">
        <v>2854</v>
      </c>
      <c r="T606" s="17" t="s">
        <v>278</v>
      </c>
      <c r="U606" s="17" t="s">
        <v>306</v>
      </c>
      <c r="V606" s="8" t="n">
        <v>79</v>
      </c>
      <c r="W606" s="8" t="n">
        <v>9</v>
      </c>
      <c r="X606" s="8" t="n">
        <v>31</v>
      </c>
      <c r="Y606" s="8" t="n">
        <v>17</v>
      </c>
      <c r="Z606" s="8" t="n">
        <v>40</v>
      </c>
      <c r="AA606" s="8" t="n">
        <v>9</v>
      </c>
      <c r="AB606" s="8" t="n">
        <v>60</v>
      </c>
      <c r="AC606" s="18" t="n">
        <f aca="false">Z606/V606</f>
        <v>0.506329113924051</v>
      </c>
      <c r="AD606" s="19" t="n">
        <f aca="false">IF(FZ606&gt;V606,Z606-V606*(GC606-Z606)/(FZ606-V606),0)</f>
        <v>40</v>
      </c>
      <c r="AE606" s="19" t="n">
        <v>13.581</v>
      </c>
      <c r="AF606" s="8" t="n">
        <v>11</v>
      </c>
      <c r="AG606" s="8" t="n">
        <v>7.4</v>
      </c>
      <c r="AH606" s="8" t="n">
        <v>38</v>
      </c>
      <c r="AI606" s="8" t="n">
        <v>1528</v>
      </c>
      <c r="AJ606" s="8" t="n">
        <v>72808</v>
      </c>
      <c r="AK606" s="19" t="n">
        <v>1213.4666666667</v>
      </c>
      <c r="AL606" s="8" t="n">
        <v>1213.33</v>
      </c>
      <c r="AM606" s="8" t="n">
        <v>1213</v>
      </c>
      <c r="AN606" s="18" t="n">
        <f aca="false">AJ606/60/V606</f>
        <v>15.3603375527426</v>
      </c>
      <c r="AO606" s="8" t="n">
        <v>25.66</v>
      </c>
      <c r="AP606" s="12" t="n">
        <f aca="false">IF(EF606&gt;0,Z606/EF606,0)</f>
        <v>0.5</v>
      </c>
      <c r="AQ606" s="8" t="n">
        <v>329</v>
      </c>
      <c r="AR606" s="8" t="n">
        <v>330</v>
      </c>
      <c r="AS606" s="8" t="n">
        <v>330</v>
      </c>
      <c r="AT606" s="8" t="n">
        <v>222</v>
      </c>
      <c r="AU606" s="8" t="n">
        <v>222</v>
      </c>
      <c r="AV606" s="8" t="n">
        <v>141</v>
      </c>
      <c r="AW606" s="8" t="n">
        <v>123</v>
      </c>
      <c r="AX606" s="8" t="n">
        <v>17</v>
      </c>
      <c r="AY606" s="8" t="n">
        <v>4</v>
      </c>
      <c r="AZ606" s="8" t="n">
        <v>19</v>
      </c>
      <c r="BA606" s="8" t="n">
        <f aca="false">AY606+AZ606</f>
        <v>23</v>
      </c>
      <c r="BB606" s="8" t="n">
        <v>8.24</v>
      </c>
      <c r="BC606" s="8" t="n">
        <v>47.7801</v>
      </c>
      <c r="BD606" s="19" t="n">
        <v>257.8</v>
      </c>
      <c r="BE606" s="19" t="n">
        <v>12.7469508845178</v>
      </c>
      <c r="BF606" s="19" t="n">
        <f aca="false">AQ606+BD606</f>
        <v>586.8</v>
      </c>
      <c r="BG606" s="19" t="n">
        <f aca="false">IF(AL606&gt;0,BF606/AL606*60,0)</f>
        <v>29.0176621364344</v>
      </c>
      <c r="BH606" s="8" t="n">
        <v>558</v>
      </c>
      <c r="BI606" s="8" t="n">
        <v>368</v>
      </c>
      <c r="BJ606" s="8" t="n">
        <v>203</v>
      </c>
      <c r="BK606" s="12" t="n">
        <f aca="false">BH606/(BH606+BJ606)</f>
        <v>0.733245729303548</v>
      </c>
      <c r="BL606" s="8" t="n">
        <v>90</v>
      </c>
      <c r="BM606" s="8" t="n">
        <v>90</v>
      </c>
      <c r="BN606" s="8" t="n">
        <v>110</v>
      </c>
      <c r="BO606" s="8" t="n">
        <f aca="false">BM606-BN606</f>
        <v>-20</v>
      </c>
      <c r="BP606" s="8" t="n">
        <v>81</v>
      </c>
      <c r="BQ606" s="8" t="n">
        <v>60</v>
      </c>
      <c r="BR606" s="8" t="n">
        <v>21</v>
      </c>
      <c r="BS606" s="8" t="n">
        <v>64</v>
      </c>
      <c r="BT606" s="12" t="n">
        <f aca="false">BS606/(EA606+BS606)</f>
        <v>0.076555023923445</v>
      </c>
      <c r="BU606" s="8" t="n">
        <v>0</v>
      </c>
      <c r="BV606" s="8" t="n">
        <v>0</v>
      </c>
      <c r="BW606" s="12" t="n">
        <f aca="false">IF(BU606+BV606&gt;0,BU606/(BU606+BV606),0)</f>
        <v>0</v>
      </c>
      <c r="BX606" s="8" t="n">
        <v>0</v>
      </c>
      <c r="BY606" s="8" t="n">
        <v>0</v>
      </c>
      <c r="BZ606" s="8" t="n">
        <v>0</v>
      </c>
      <c r="CA606" s="8" t="n">
        <v>0</v>
      </c>
      <c r="CB606" s="8" t="n">
        <v>0</v>
      </c>
      <c r="CC606" s="8" t="n">
        <v>0</v>
      </c>
      <c r="CD606" s="8" t="n">
        <v>0</v>
      </c>
      <c r="CE606" s="8" t="n">
        <v>0</v>
      </c>
      <c r="CF606" s="8" t="n">
        <v>0</v>
      </c>
      <c r="CG606" s="8" t="n">
        <v>0</v>
      </c>
      <c r="CH606" s="8" t="n">
        <v>0</v>
      </c>
      <c r="CI606" s="8" t="n">
        <v>0</v>
      </c>
      <c r="CJ606" s="8" t="n">
        <v>0</v>
      </c>
      <c r="CK606" s="8" t="n">
        <v>0</v>
      </c>
      <c r="CL606" s="8" t="n">
        <v>2</v>
      </c>
      <c r="CM606" s="8" t="n">
        <v>5</v>
      </c>
      <c r="CN606" s="8" t="n">
        <v>0</v>
      </c>
      <c r="CO606" s="8" t="n">
        <v>0</v>
      </c>
      <c r="CP606" s="8" t="n">
        <v>0</v>
      </c>
      <c r="CQ606" s="8" t="n">
        <v>0</v>
      </c>
      <c r="CR606" s="8" t="n">
        <v>0</v>
      </c>
      <c r="CS606" s="8" t="n">
        <v>4</v>
      </c>
      <c r="CT606" s="8" t="n">
        <v>1</v>
      </c>
      <c r="CU606" s="8" t="n">
        <v>0</v>
      </c>
      <c r="CV606" s="8" t="n">
        <v>0</v>
      </c>
      <c r="CW606" s="8" t="n">
        <v>4</v>
      </c>
      <c r="CX606" s="8" t="n">
        <v>0</v>
      </c>
      <c r="CY606" s="8" t="n">
        <v>3</v>
      </c>
      <c r="CZ606" s="8" t="n">
        <v>16</v>
      </c>
      <c r="DA606" s="8" t="n">
        <v>62</v>
      </c>
      <c r="DB606" s="8" t="n">
        <v>6</v>
      </c>
      <c r="DC606" s="8" t="n">
        <v>0</v>
      </c>
      <c r="DD606" s="8" t="n">
        <v>48</v>
      </c>
      <c r="DE606" s="8" t="n">
        <v>18</v>
      </c>
      <c r="DF606" s="8" t="n">
        <v>1</v>
      </c>
      <c r="DG606" s="8" t="n">
        <v>2</v>
      </c>
      <c r="DH606" s="8" t="n">
        <v>66</v>
      </c>
      <c r="DI606" s="8" t="n">
        <v>19</v>
      </c>
      <c r="DJ606" s="8" t="n">
        <v>9</v>
      </c>
      <c r="DK606" s="8" t="n">
        <v>20</v>
      </c>
      <c r="DL606" s="8" t="n">
        <v>20</v>
      </c>
      <c r="DM606" s="8" t="n">
        <v>0</v>
      </c>
      <c r="DN606" s="8" t="n">
        <v>8</v>
      </c>
      <c r="DO606" s="8" t="n">
        <v>8</v>
      </c>
      <c r="DP606" s="8" t="n">
        <v>0</v>
      </c>
      <c r="DQ606" s="8" t="n">
        <f aca="false">DJ606-DI606</f>
        <v>-10</v>
      </c>
      <c r="DR606" s="19" t="n">
        <v>-5.407</v>
      </c>
      <c r="DS606" s="8" t="n">
        <v>19</v>
      </c>
      <c r="DT606" s="8" t="n">
        <v>0</v>
      </c>
      <c r="DU606" s="8" t="n">
        <v>0</v>
      </c>
      <c r="DV606" s="8" t="n">
        <v>0</v>
      </c>
      <c r="DW606" s="8" t="n">
        <v>0</v>
      </c>
      <c r="DX606" s="8" t="n">
        <v>1422</v>
      </c>
      <c r="DY606" s="8" t="n">
        <v>1015</v>
      </c>
      <c r="DZ606" s="8" t="n">
        <v>1066</v>
      </c>
      <c r="EA606" s="8" t="n">
        <v>772</v>
      </c>
      <c r="EB606" s="8" t="n">
        <v>739</v>
      </c>
      <c r="EC606" s="8" t="n">
        <v>581</v>
      </c>
      <c r="ED606" s="8" t="n">
        <v>64.99</v>
      </c>
      <c r="EE606" s="8" t="n">
        <v>40.25</v>
      </c>
      <c r="EF606" s="8" t="n">
        <v>80</v>
      </c>
      <c r="EG606" s="8" t="n">
        <v>45</v>
      </c>
      <c r="EH606" s="12" t="n">
        <f aca="false">EF606/EB606</f>
        <v>0.108254397834912</v>
      </c>
      <c r="EI606" s="20" t="n">
        <f aca="false">1-EG606/EC606</f>
        <v>0.922547332185886</v>
      </c>
      <c r="EJ606" s="21" t="n">
        <f aca="false">EH606+EI606</f>
        <v>1.0308017300208</v>
      </c>
      <c r="EK606" s="8" t="n">
        <v>1415</v>
      </c>
      <c r="EL606" s="8" t="n">
        <v>1016</v>
      </c>
      <c r="EM606" s="8" t="n">
        <v>1059</v>
      </c>
      <c r="EN606" s="8" t="n">
        <v>773</v>
      </c>
      <c r="EO606" s="8" t="n">
        <v>735</v>
      </c>
      <c r="EP606" s="8" t="n">
        <v>583</v>
      </c>
      <c r="EQ606" s="8" t="n">
        <v>80</v>
      </c>
      <c r="ER606" s="8" t="n">
        <v>46</v>
      </c>
      <c r="ES606" s="8" t="n">
        <v>768</v>
      </c>
      <c r="ET606" s="8" t="n">
        <v>516</v>
      </c>
      <c r="EU606" s="8" t="n">
        <v>271</v>
      </c>
      <c r="EV606" s="8" t="n">
        <v>183</v>
      </c>
      <c r="EW606" s="8" t="n">
        <v>43</v>
      </c>
      <c r="EX606" s="8" t="n">
        <v>20</v>
      </c>
      <c r="EY606" s="8" t="n">
        <v>92</v>
      </c>
      <c r="EZ606" s="8" t="n">
        <v>93</v>
      </c>
      <c r="FA606" s="8" t="n">
        <v>3.5</v>
      </c>
      <c r="FB606" s="8" t="n">
        <v>2.5</v>
      </c>
      <c r="FC606" s="8" t="n">
        <v>6</v>
      </c>
      <c r="FD606" s="19" t="n">
        <v>49.42</v>
      </c>
      <c r="FE606" s="18" t="n">
        <f aca="false">FD606/V606</f>
        <v>0.625569620253165</v>
      </c>
      <c r="FF606" s="8" t="n">
        <v>2.4827</v>
      </c>
      <c r="FG606" s="8" t="n">
        <v>0.12</v>
      </c>
      <c r="FH606" s="8" t="n">
        <v>-0.01</v>
      </c>
      <c r="FI606" s="8" t="n">
        <v>0.11</v>
      </c>
      <c r="FJ606" s="8" t="n">
        <v>1</v>
      </c>
      <c r="FK606" s="8" t="n">
        <v>0</v>
      </c>
      <c r="FL606" s="8" t="n">
        <v>0</v>
      </c>
      <c r="FM606" s="8" t="n">
        <f aca="false">BL606+BS606+AH606+DT606</f>
        <v>192</v>
      </c>
      <c r="FN606" s="19" t="n">
        <f aca="false">IF(DS606&gt;0,(BL606+BR606)/DS606,0)</f>
        <v>5.8421052631579</v>
      </c>
      <c r="FO606" s="12" t="n">
        <v>0.0332447408</v>
      </c>
      <c r="FP606" s="19" t="n">
        <f aca="false">Z606-AH606/10</f>
        <v>36.2</v>
      </c>
      <c r="FQ606" s="19" t="n">
        <f aca="false">Z606+DR606/5</f>
        <v>38.9186</v>
      </c>
      <c r="FR606" s="19" t="n">
        <f aca="false">(DX606+DY606)/AL606*60</f>
        <v>120.511320086044</v>
      </c>
      <c r="FS606" s="22"/>
      <c r="FT606" s="22"/>
      <c r="FU606" s="22"/>
      <c r="FV606" s="22"/>
      <c r="FW606" s="17" t="s">
        <v>270</v>
      </c>
      <c r="FX606" s="23" t="n">
        <v>925000</v>
      </c>
      <c r="FY606" s="23" t="n">
        <v>894166</v>
      </c>
      <c r="FZ606" s="8" t="n">
        <v>83</v>
      </c>
      <c r="GA606" s="8" t="n">
        <v>9</v>
      </c>
      <c r="GB606" s="8" t="n">
        <v>31</v>
      </c>
      <c r="GC606" s="8" t="n">
        <v>40</v>
      </c>
      <c r="GD606" s="8" t="n">
        <v>12</v>
      </c>
      <c r="GE606" s="8" t="n">
        <v>38</v>
      </c>
      <c r="GF606" s="8" t="n">
        <v>143</v>
      </c>
      <c r="GG606" s="8" t="n">
        <v>1262</v>
      </c>
      <c r="GH606" s="8" t="n">
        <v>3.5</v>
      </c>
      <c r="GI606" s="8" t="n">
        <v>2.7</v>
      </c>
      <c r="GJ606" s="8" t="n">
        <v>6.2</v>
      </c>
      <c r="GK606" s="8" t="n">
        <f aca="false">Z606-AH606/10</f>
        <v>36.2</v>
      </c>
      <c r="GL606" s="22"/>
      <c r="GM606" s="22"/>
      <c r="GN606" s="22"/>
      <c r="GO606" s="22"/>
      <c r="GP606" s="22"/>
    </row>
    <row r="607" customFormat="false" ht="13.65" hidden="false" customHeight="true" outlineLevel="0" collapsed="false">
      <c r="A607" s="16" t="n">
        <v>32858</v>
      </c>
      <c r="B607" s="17" t="s">
        <v>2855</v>
      </c>
      <c r="C607" s="22"/>
      <c r="D607" s="17" t="s">
        <v>1657</v>
      </c>
      <c r="E607" s="17" t="s">
        <v>1657</v>
      </c>
      <c r="F607" s="8" t="n">
        <v>72</v>
      </c>
      <c r="G607" s="8" t="n">
        <v>210</v>
      </c>
      <c r="H607" s="8" t="n">
        <v>2008</v>
      </c>
      <c r="I607" s="8" t="n">
        <v>1</v>
      </c>
      <c r="J607" s="8" t="n">
        <v>8</v>
      </c>
      <c r="K607" s="17" t="s">
        <v>263</v>
      </c>
      <c r="L607" s="8" t="n">
        <v>2008</v>
      </c>
      <c r="M607" s="8" t="n">
        <v>28</v>
      </c>
      <c r="N607" s="8" t="n">
        <v>10</v>
      </c>
      <c r="O607" s="8" t="n">
        <v>8474571</v>
      </c>
      <c r="P607" s="17" t="s">
        <v>2856</v>
      </c>
      <c r="Q607" s="17" t="s">
        <v>2857</v>
      </c>
      <c r="R607" s="17" t="s">
        <v>2858</v>
      </c>
      <c r="S607" s="17" t="s">
        <v>2859</v>
      </c>
      <c r="T607" s="17" t="s">
        <v>268</v>
      </c>
      <c r="U607" s="17" t="s">
        <v>694</v>
      </c>
      <c r="V607" s="8" t="n">
        <v>74</v>
      </c>
      <c r="W607" s="8" t="n">
        <v>15</v>
      </c>
      <c r="X607" s="8" t="n">
        <v>22</v>
      </c>
      <c r="Y607" s="8" t="n">
        <v>12</v>
      </c>
      <c r="Z607" s="8" t="n">
        <v>37</v>
      </c>
      <c r="AA607" s="8" t="n">
        <v>7</v>
      </c>
      <c r="AB607" s="8" t="n">
        <v>30</v>
      </c>
      <c r="AC607" s="18" t="n">
        <f aca="false">Z607/V607</f>
        <v>0.5</v>
      </c>
      <c r="AD607" s="19" t="n">
        <f aca="false">IF(FZ607&gt;V607,Z607-V607*(GC607-Z607)/(FZ607-V607),0)</f>
        <v>2.85661764705883</v>
      </c>
      <c r="AE607" s="19" t="n">
        <v>13.746</v>
      </c>
      <c r="AF607" s="8" t="n">
        <v>0</v>
      </c>
      <c r="AG607" s="8" t="n">
        <v>-3.2</v>
      </c>
      <c r="AH607" s="8" t="n">
        <v>12</v>
      </c>
      <c r="AI607" s="8" t="n">
        <v>1391</v>
      </c>
      <c r="AJ607" s="8" t="n">
        <v>59304</v>
      </c>
      <c r="AK607" s="19" t="n">
        <v>988.4</v>
      </c>
      <c r="AL607" s="8" t="n">
        <v>988.4</v>
      </c>
      <c r="AM607" s="8" t="n">
        <v>988</v>
      </c>
      <c r="AN607" s="18" t="n">
        <f aca="false">AJ607/60/V607</f>
        <v>13.3567567567568</v>
      </c>
      <c r="AO607" s="8" t="n">
        <v>22.56</v>
      </c>
      <c r="AP607" s="12" t="n">
        <f aca="false">IF(EF607&gt;0,Z607/EF607,0)</f>
        <v>0.74</v>
      </c>
      <c r="AQ607" s="8" t="n">
        <v>198</v>
      </c>
      <c r="AR607" s="8" t="n">
        <v>198</v>
      </c>
      <c r="AS607" s="8" t="n">
        <v>198</v>
      </c>
      <c r="AT607" s="8" t="n">
        <v>163</v>
      </c>
      <c r="AU607" s="8" t="n">
        <v>163</v>
      </c>
      <c r="AV607" s="8" t="n">
        <v>119</v>
      </c>
      <c r="AW607" s="8" t="n">
        <v>137</v>
      </c>
      <c r="AX607" s="8" t="n">
        <v>58</v>
      </c>
      <c r="AY607" s="8" t="n">
        <v>3</v>
      </c>
      <c r="AZ607" s="8" t="n">
        <v>13</v>
      </c>
      <c r="BA607" s="8" t="n">
        <f aca="false">AY607+AZ607</f>
        <v>16</v>
      </c>
      <c r="BB607" s="8" t="n">
        <v>11.86</v>
      </c>
      <c r="BC607" s="8" t="n">
        <v>25.2857</v>
      </c>
      <c r="BD607" s="19" t="n">
        <v>244.7</v>
      </c>
      <c r="BE607" s="19" t="n">
        <v>14.8543099959531</v>
      </c>
      <c r="BF607" s="19" t="n">
        <f aca="false">AQ607+BD607</f>
        <v>442.7</v>
      </c>
      <c r="BG607" s="19" t="n">
        <f aca="false">IF(AL607&gt;0,BF607/AL607*60,0)</f>
        <v>26.873735329826</v>
      </c>
      <c r="BH607" s="8" t="n">
        <v>297</v>
      </c>
      <c r="BI607" s="8" t="n">
        <v>352</v>
      </c>
      <c r="BJ607" s="8" t="n">
        <v>278</v>
      </c>
      <c r="BK607" s="12" t="n">
        <f aca="false">BH607/(BH607+BJ607)</f>
        <v>0.516521739130435</v>
      </c>
      <c r="BL607" s="8" t="n">
        <v>41</v>
      </c>
      <c r="BM607" s="8" t="n">
        <v>41</v>
      </c>
      <c r="BN607" s="8" t="n">
        <v>60</v>
      </c>
      <c r="BO607" s="8" t="n">
        <f aca="false">BM607-BN607</f>
        <v>-19</v>
      </c>
      <c r="BP607" s="8" t="n">
        <v>44</v>
      </c>
      <c r="BQ607" s="8" t="n">
        <v>26</v>
      </c>
      <c r="BR607" s="8" t="n">
        <v>29</v>
      </c>
      <c r="BS607" s="8" t="n">
        <v>24</v>
      </c>
      <c r="BT607" s="12" t="n">
        <f aca="false">BS607/(EA607+BS607)</f>
        <v>0.0338028169014085</v>
      </c>
      <c r="BU607" s="8" t="n">
        <v>5</v>
      </c>
      <c r="BV607" s="8" t="n">
        <v>14</v>
      </c>
      <c r="BW607" s="12" t="n">
        <f aca="false">IF(BU607+BV607&gt;0,BU607/(BU607+BV607),0)</f>
        <v>0.263157894736842</v>
      </c>
      <c r="BX607" s="8" t="n">
        <v>1</v>
      </c>
      <c r="BY607" s="8" t="n">
        <v>3</v>
      </c>
      <c r="BZ607" s="8" t="n">
        <v>2</v>
      </c>
      <c r="CA607" s="8" t="n">
        <v>1</v>
      </c>
      <c r="CB607" s="8" t="n">
        <v>2</v>
      </c>
      <c r="CC607" s="8" t="n">
        <v>10</v>
      </c>
      <c r="CD607" s="8" t="n">
        <v>1</v>
      </c>
      <c r="CE607" s="8" t="n">
        <v>6</v>
      </c>
      <c r="CF607" s="8" t="n">
        <v>1</v>
      </c>
      <c r="CG607" s="8" t="n">
        <v>4</v>
      </c>
      <c r="CH607" s="8" t="n">
        <v>5</v>
      </c>
      <c r="CI607" s="8" t="n">
        <v>9</v>
      </c>
      <c r="CJ607" s="8" t="n">
        <v>0</v>
      </c>
      <c r="CK607" s="8" t="n">
        <v>0</v>
      </c>
      <c r="CL607" s="8" t="n">
        <v>2</v>
      </c>
      <c r="CM607" s="8" t="n">
        <v>4</v>
      </c>
      <c r="CN607" s="8" t="n">
        <v>0</v>
      </c>
      <c r="CO607" s="8" t="n">
        <v>0</v>
      </c>
      <c r="CP607" s="8" t="n">
        <v>0</v>
      </c>
      <c r="CQ607" s="8" t="n">
        <v>1</v>
      </c>
      <c r="CR607" s="8" t="n">
        <v>1</v>
      </c>
      <c r="CS607" s="8" t="n">
        <v>0</v>
      </c>
      <c r="CT607" s="8" t="n">
        <v>4</v>
      </c>
      <c r="CU607" s="8" t="n">
        <v>2</v>
      </c>
      <c r="CV607" s="8" t="n">
        <v>0</v>
      </c>
      <c r="CW607" s="8" t="n">
        <v>7</v>
      </c>
      <c r="CX607" s="8" t="n">
        <v>0</v>
      </c>
      <c r="CY607" s="8" t="n">
        <v>2</v>
      </c>
      <c r="CZ607" s="8" t="n">
        <v>5</v>
      </c>
      <c r="DA607" s="8" t="n">
        <v>37</v>
      </c>
      <c r="DB607" s="8" t="n">
        <v>13</v>
      </c>
      <c r="DC607" s="8" t="n">
        <v>8</v>
      </c>
      <c r="DD607" s="8" t="n">
        <v>9</v>
      </c>
      <c r="DE607" s="8" t="n">
        <v>18</v>
      </c>
      <c r="DF607" s="8" t="n">
        <v>4</v>
      </c>
      <c r="DG607" s="8" t="n">
        <v>1</v>
      </c>
      <c r="DH607" s="8" t="n">
        <v>66</v>
      </c>
      <c r="DI607" s="8" t="n">
        <v>6</v>
      </c>
      <c r="DJ607" s="8" t="n">
        <v>16</v>
      </c>
      <c r="DK607" s="8" t="n">
        <v>6</v>
      </c>
      <c r="DL607" s="8" t="n">
        <v>6</v>
      </c>
      <c r="DM607" s="8" t="n">
        <v>0</v>
      </c>
      <c r="DN607" s="8" t="n">
        <v>16</v>
      </c>
      <c r="DO607" s="8" t="n">
        <v>16</v>
      </c>
      <c r="DP607" s="8" t="n">
        <v>0</v>
      </c>
      <c r="DQ607" s="8" t="n">
        <f aca="false">DJ607-DI607</f>
        <v>10</v>
      </c>
      <c r="DR607" s="19" t="n">
        <v>9.446</v>
      </c>
      <c r="DS607" s="8" t="n">
        <v>6</v>
      </c>
      <c r="DT607" s="8" t="n">
        <v>0</v>
      </c>
      <c r="DU607" s="8" t="n">
        <v>0</v>
      </c>
      <c r="DV607" s="8" t="n">
        <v>0</v>
      </c>
      <c r="DW607" s="8" t="n">
        <v>0</v>
      </c>
      <c r="DX607" s="8" t="n">
        <v>977</v>
      </c>
      <c r="DY607" s="8" t="n">
        <v>965</v>
      </c>
      <c r="DZ607" s="8" t="n">
        <v>721</v>
      </c>
      <c r="EA607" s="8" t="n">
        <v>686</v>
      </c>
      <c r="EB607" s="8" t="n">
        <v>527</v>
      </c>
      <c r="EC607" s="8" t="n">
        <v>491</v>
      </c>
      <c r="ED607" s="8" t="n">
        <v>47.65</v>
      </c>
      <c r="EE607" s="8" t="n">
        <v>39.95</v>
      </c>
      <c r="EF607" s="8" t="n">
        <v>50</v>
      </c>
      <c r="EG607" s="8" t="n">
        <v>40</v>
      </c>
      <c r="EH607" s="12" t="n">
        <f aca="false">EF607/EB607</f>
        <v>0.094876660341556</v>
      </c>
      <c r="EI607" s="20" t="n">
        <f aca="false">1-EG607/EC607</f>
        <v>0.918533604887984</v>
      </c>
      <c r="EJ607" s="21" t="n">
        <f aca="false">EH607+EI607</f>
        <v>1.01341026522954</v>
      </c>
      <c r="EK607" s="8" t="n">
        <v>977</v>
      </c>
      <c r="EL607" s="8" t="n">
        <v>967</v>
      </c>
      <c r="EM607" s="8" t="n">
        <v>721</v>
      </c>
      <c r="EN607" s="8" t="n">
        <v>687</v>
      </c>
      <c r="EO607" s="8" t="n">
        <v>528</v>
      </c>
      <c r="EP607" s="8" t="n">
        <v>492</v>
      </c>
      <c r="EQ607" s="8" t="n">
        <v>50</v>
      </c>
      <c r="ER607" s="8" t="n">
        <v>39</v>
      </c>
      <c r="ES607" s="8" t="n">
        <v>531</v>
      </c>
      <c r="ET607" s="8" t="n">
        <v>462</v>
      </c>
      <c r="EU607" s="8" t="n">
        <v>200</v>
      </c>
      <c r="EV607" s="8" t="n">
        <v>185</v>
      </c>
      <c r="EW607" s="8" t="n">
        <v>29</v>
      </c>
      <c r="EX607" s="8" t="n">
        <v>28</v>
      </c>
      <c r="EY607" s="8" t="n">
        <v>38</v>
      </c>
      <c r="EZ607" s="8" t="n">
        <v>53</v>
      </c>
      <c r="FA607" s="8" t="n">
        <v>2.5</v>
      </c>
      <c r="FB607" s="8" t="n">
        <v>1.2</v>
      </c>
      <c r="FC607" s="8" t="n">
        <v>3.7</v>
      </c>
      <c r="FD607" s="19" t="n">
        <v>30.98</v>
      </c>
      <c r="FE607" s="18" t="n">
        <f aca="false">FD607/V607</f>
        <v>0.418648648648649</v>
      </c>
      <c r="FF607" s="8" t="n">
        <v>4.3299</v>
      </c>
      <c r="FG607" s="8" t="n">
        <v>0.98</v>
      </c>
      <c r="FH607" s="8" t="n">
        <v>-0.06</v>
      </c>
      <c r="FI607" s="8" t="n">
        <v>0.92</v>
      </c>
      <c r="FJ607" s="22"/>
      <c r="FK607" s="22"/>
      <c r="FL607" s="22"/>
      <c r="FM607" s="8" t="n">
        <f aca="false">BL607+BS607+AH607+DT607</f>
        <v>77</v>
      </c>
      <c r="FN607" s="19" t="n">
        <f aca="false">IF(DS607&gt;0,(BL607+BR607)/DS607,0)</f>
        <v>11.6666666666667</v>
      </c>
      <c r="FO607" s="12" t="n">
        <v>0.0716449208</v>
      </c>
      <c r="FP607" s="19" t="n">
        <f aca="false">Z607-AH607/10</f>
        <v>35.8</v>
      </c>
      <c r="FQ607" s="19" t="n">
        <f aca="false">Z607+DR607/5</f>
        <v>38.8892</v>
      </c>
      <c r="FR607" s="19" t="n">
        <f aca="false">(DX607+DY607)/AL607*60</f>
        <v>117.887494941319</v>
      </c>
      <c r="FS607" s="8" t="n">
        <v>7</v>
      </c>
      <c r="FT607" s="17" t="s">
        <v>345</v>
      </c>
      <c r="FU607" s="8" t="n">
        <v>341</v>
      </c>
      <c r="FV607" s="22"/>
      <c r="FW607" s="17" t="s">
        <v>280</v>
      </c>
      <c r="FX607" s="23" t="n">
        <v>4800000</v>
      </c>
      <c r="FY607" s="23" t="n">
        <v>4000000</v>
      </c>
      <c r="FZ607" s="8" t="n">
        <v>618</v>
      </c>
      <c r="GA607" s="8" t="n">
        <v>109</v>
      </c>
      <c r="GB607" s="8" t="n">
        <v>179</v>
      </c>
      <c r="GC607" s="8" t="n">
        <v>288</v>
      </c>
      <c r="GD607" s="8" t="n">
        <v>-47</v>
      </c>
      <c r="GE607" s="8" t="n">
        <v>110</v>
      </c>
      <c r="GF607" s="8" t="n">
        <v>983</v>
      </c>
      <c r="GG607" s="8" t="n">
        <v>9556</v>
      </c>
      <c r="GH607" s="8" t="n">
        <v>16.5</v>
      </c>
      <c r="GI607" s="8" t="n">
        <v>9</v>
      </c>
      <c r="GJ607" s="8" t="n">
        <v>25.5</v>
      </c>
      <c r="GK607" s="8" t="n">
        <f aca="false">Z607-AH607/10</f>
        <v>35.8</v>
      </c>
      <c r="GL607" s="22"/>
      <c r="GM607" s="22"/>
      <c r="GN607" s="22"/>
      <c r="GO607" s="22"/>
      <c r="GP607" s="22"/>
    </row>
    <row r="608" customFormat="false" ht="13.65" hidden="false" customHeight="true" outlineLevel="0" collapsed="false">
      <c r="A608" s="16" t="n">
        <v>30387</v>
      </c>
      <c r="B608" s="17" t="s">
        <v>2860</v>
      </c>
      <c r="C608" s="22"/>
      <c r="D608" s="17" t="s">
        <v>366</v>
      </c>
      <c r="E608" s="17" t="s">
        <v>366</v>
      </c>
      <c r="F608" s="8" t="n">
        <v>75</v>
      </c>
      <c r="G608" s="8" t="n">
        <v>215</v>
      </c>
      <c r="H608" s="8" t="n">
        <v>2001</v>
      </c>
      <c r="I608" s="8" t="n">
        <v>1</v>
      </c>
      <c r="J608" s="8" t="n">
        <v>6</v>
      </c>
      <c r="K608" s="17" t="s">
        <v>263</v>
      </c>
      <c r="L608" s="8" t="n">
        <v>2005</v>
      </c>
      <c r="M608" s="8" t="n">
        <v>34</v>
      </c>
      <c r="N608" s="8" t="n">
        <v>13</v>
      </c>
      <c r="O608" s="8" t="n">
        <v>8469459</v>
      </c>
      <c r="P608" s="17" t="s">
        <v>2861</v>
      </c>
      <c r="Q608" s="17" t="s">
        <v>2862</v>
      </c>
      <c r="R608" s="17" t="s">
        <v>2863</v>
      </c>
      <c r="S608" s="17" t="s">
        <v>2864</v>
      </c>
      <c r="T608" s="17" t="s">
        <v>313</v>
      </c>
      <c r="U608" s="17" t="s">
        <v>972</v>
      </c>
      <c r="V608" s="8" t="n">
        <v>82</v>
      </c>
      <c r="W608" s="8" t="n">
        <v>14</v>
      </c>
      <c r="X608" s="8" t="n">
        <v>31</v>
      </c>
      <c r="Y608" s="8" t="n">
        <v>16</v>
      </c>
      <c r="Z608" s="8" t="n">
        <v>45</v>
      </c>
      <c r="AA608" s="8" t="n">
        <v>6</v>
      </c>
      <c r="AB608" s="8" t="n">
        <v>31</v>
      </c>
      <c r="AC608" s="18" t="n">
        <f aca="false">Z608/V608</f>
        <v>0.548780487804878</v>
      </c>
      <c r="AD608" s="19" t="n">
        <f aca="false">IF(FZ608&gt;V608,Z608-V608*(GC608-Z608)/(FZ608-V608),0)</f>
        <v>-14.7247924080664</v>
      </c>
      <c r="AE608" s="19" t="n">
        <v>16.096</v>
      </c>
      <c r="AF608" s="8" t="n">
        <v>9</v>
      </c>
      <c r="AG608" s="8" t="n">
        <v>12.3</v>
      </c>
      <c r="AH608" s="8" t="n">
        <v>46</v>
      </c>
      <c r="AI608" s="8" t="n">
        <v>1893</v>
      </c>
      <c r="AJ608" s="8" t="n">
        <v>90957</v>
      </c>
      <c r="AK608" s="19" t="n">
        <v>1515.95</v>
      </c>
      <c r="AL608" s="8" t="n">
        <v>1515.87</v>
      </c>
      <c r="AM608" s="8" t="n">
        <v>1516</v>
      </c>
      <c r="AN608" s="18" t="n">
        <f aca="false">AJ608/60/V608</f>
        <v>18.4871951219512</v>
      </c>
      <c r="AO608" s="8" t="n">
        <v>30.39</v>
      </c>
      <c r="AP608" s="12" t="n">
        <f aca="false">IF(EF608&gt;0,Z608/EF608,0)</f>
        <v>0.569620253164557</v>
      </c>
      <c r="AQ608" s="8" t="n">
        <v>284</v>
      </c>
      <c r="AR608" s="8" t="n">
        <v>284</v>
      </c>
      <c r="AS608" s="8" t="n">
        <v>284</v>
      </c>
      <c r="AT608" s="8" t="n">
        <v>234</v>
      </c>
      <c r="AU608" s="8" t="n">
        <v>234</v>
      </c>
      <c r="AV608" s="8" t="n">
        <v>170</v>
      </c>
      <c r="AW608" s="8" t="n">
        <v>173</v>
      </c>
      <c r="AX608" s="8" t="n">
        <v>80</v>
      </c>
      <c r="AY608" s="8" t="n">
        <v>7</v>
      </c>
      <c r="AZ608" s="8" t="n">
        <v>23</v>
      </c>
      <c r="BA608" s="8" t="n">
        <f aca="false">AY608+AZ608</f>
        <v>30</v>
      </c>
      <c r="BB608" s="8" t="n">
        <v>17.34</v>
      </c>
      <c r="BC608" s="8" t="n">
        <v>29.0706</v>
      </c>
      <c r="BD608" s="19" t="n">
        <v>287.9</v>
      </c>
      <c r="BE608" s="19" t="n">
        <v>11.3948349219961</v>
      </c>
      <c r="BF608" s="19" t="n">
        <f aca="false">AQ608+BD608</f>
        <v>571.9</v>
      </c>
      <c r="BG608" s="19" t="n">
        <f aca="false">IF(AL608&gt;0,BF608/AL608*60,0)</f>
        <v>22.6365057689644</v>
      </c>
      <c r="BH608" s="8" t="n">
        <v>520</v>
      </c>
      <c r="BI608" s="8" t="n">
        <v>510</v>
      </c>
      <c r="BJ608" s="8" t="n">
        <v>699</v>
      </c>
      <c r="BK608" s="12" t="n">
        <f aca="false">BH608/(BH608+BJ608)</f>
        <v>0.426579163248564</v>
      </c>
      <c r="BL608" s="8" t="n">
        <v>51</v>
      </c>
      <c r="BM608" s="8" t="n">
        <v>51</v>
      </c>
      <c r="BN608" s="8" t="n">
        <v>42</v>
      </c>
      <c r="BO608" s="8" t="n">
        <f aca="false">BM608-BN608</f>
        <v>9</v>
      </c>
      <c r="BP608" s="8" t="n">
        <v>64</v>
      </c>
      <c r="BQ608" s="8" t="n">
        <v>23</v>
      </c>
      <c r="BR608" s="8" t="n">
        <v>44</v>
      </c>
      <c r="BS608" s="8" t="n">
        <v>53</v>
      </c>
      <c r="BT608" s="12" t="n">
        <f aca="false">BS608/(EA608+BS608)</f>
        <v>0.0498588899341486</v>
      </c>
      <c r="BU608" s="8" t="n">
        <v>809</v>
      </c>
      <c r="BV608" s="8" t="n">
        <v>766</v>
      </c>
      <c r="BW608" s="12" t="n">
        <f aca="false">IF(BU608+BV608&gt;0,BU608/(BU608+BV608),0)</f>
        <v>0.513650793650794</v>
      </c>
      <c r="BX608" s="8" t="n">
        <v>302</v>
      </c>
      <c r="BY608" s="8" t="n">
        <v>334</v>
      </c>
      <c r="BZ608" s="8" t="n">
        <v>234</v>
      </c>
      <c r="CA608" s="8" t="n">
        <v>249</v>
      </c>
      <c r="CB608" s="8" t="n">
        <v>273</v>
      </c>
      <c r="CC608" s="8" t="n">
        <v>183</v>
      </c>
      <c r="CD608" s="8" t="n">
        <v>190</v>
      </c>
      <c r="CE608" s="8" t="n">
        <v>200</v>
      </c>
      <c r="CF608" s="8" t="n">
        <v>327</v>
      </c>
      <c r="CG608" s="8" t="n">
        <v>287</v>
      </c>
      <c r="CH608" s="8" t="n">
        <v>474</v>
      </c>
      <c r="CI608" s="8" t="n">
        <v>462</v>
      </c>
      <c r="CJ608" s="8" t="n">
        <v>0</v>
      </c>
      <c r="CK608" s="8" t="n">
        <v>0</v>
      </c>
      <c r="CL608" s="8" t="n">
        <v>0</v>
      </c>
      <c r="CM608" s="8" t="n">
        <v>2</v>
      </c>
      <c r="CN608" s="8" t="n">
        <v>1</v>
      </c>
      <c r="CO608" s="8" t="n">
        <v>0</v>
      </c>
      <c r="CP608" s="8" t="n">
        <v>0</v>
      </c>
      <c r="CQ608" s="8" t="n">
        <v>2</v>
      </c>
      <c r="CR608" s="8" t="n">
        <v>1</v>
      </c>
      <c r="CS608" s="8" t="n">
        <v>0</v>
      </c>
      <c r="CT608" s="8" t="n">
        <v>2</v>
      </c>
      <c r="CU608" s="8" t="n">
        <v>4</v>
      </c>
      <c r="CV608" s="8" t="n">
        <v>0</v>
      </c>
      <c r="CW608" s="8" t="n">
        <v>5</v>
      </c>
      <c r="CX608" s="8" t="n">
        <v>0</v>
      </c>
      <c r="CY608" s="8" t="n">
        <v>5</v>
      </c>
      <c r="CZ608" s="8" t="n">
        <v>8</v>
      </c>
      <c r="DA608" s="8" t="n">
        <v>51</v>
      </c>
      <c r="DB608" s="8" t="n">
        <v>24</v>
      </c>
      <c r="DC608" s="8" t="n">
        <v>6</v>
      </c>
      <c r="DD608" s="8" t="n">
        <v>15</v>
      </c>
      <c r="DE608" s="8" t="n">
        <v>26</v>
      </c>
      <c r="DF608" s="8" t="n">
        <v>8</v>
      </c>
      <c r="DG608" s="8" t="n">
        <v>1</v>
      </c>
      <c r="DH608" s="8" t="n">
        <v>90</v>
      </c>
      <c r="DI608" s="8" t="n">
        <v>23</v>
      </c>
      <c r="DJ608" s="8" t="n">
        <v>4</v>
      </c>
      <c r="DK608" s="8" t="n">
        <v>23</v>
      </c>
      <c r="DL608" s="8" t="n">
        <v>23</v>
      </c>
      <c r="DM608" s="8" t="n">
        <v>0</v>
      </c>
      <c r="DN608" s="8" t="n">
        <v>6</v>
      </c>
      <c r="DO608" s="8" t="n">
        <v>6</v>
      </c>
      <c r="DP608" s="8" t="n">
        <v>0</v>
      </c>
      <c r="DQ608" s="8" t="n">
        <f aca="false">DJ608-DI608</f>
        <v>-19</v>
      </c>
      <c r="DR608" s="19" t="n">
        <v>-13.292</v>
      </c>
      <c r="DS608" s="8" t="n">
        <v>23</v>
      </c>
      <c r="DT608" s="8" t="n">
        <v>0</v>
      </c>
      <c r="DU608" s="8" t="n">
        <v>0</v>
      </c>
      <c r="DV608" s="8" t="n">
        <v>0</v>
      </c>
      <c r="DW608" s="8" t="n">
        <v>0</v>
      </c>
      <c r="DX608" s="8" t="n">
        <v>1398</v>
      </c>
      <c r="DY608" s="8" t="n">
        <v>1362</v>
      </c>
      <c r="DZ608" s="8" t="n">
        <v>1100</v>
      </c>
      <c r="EA608" s="8" t="n">
        <v>1010</v>
      </c>
      <c r="EB608" s="8" t="n">
        <v>776</v>
      </c>
      <c r="EC608" s="8" t="n">
        <v>725</v>
      </c>
      <c r="ED608" s="8" t="n">
        <v>82.92</v>
      </c>
      <c r="EE608" s="8" t="n">
        <v>60.36</v>
      </c>
      <c r="EF608" s="8" t="n">
        <v>79</v>
      </c>
      <c r="EG608" s="8" t="n">
        <v>69</v>
      </c>
      <c r="EH608" s="12" t="n">
        <f aca="false">EF608/EB608</f>
        <v>0.10180412371134</v>
      </c>
      <c r="EI608" s="20" t="n">
        <f aca="false">1-EG608/EC608</f>
        <v>0.904827586206896</v>
      </c>
      <c r="EJ608" s="21" t="n">
        <f aca="false">EH608+EI608</f>
        <v>1.00663170991824</v>
      </c>
      <c r="EK608" s="8" t="n">
        <v>1395</v>
      </c>
      <c r="EL608" s="8" t="n">
        <v>1362</v>
      </c>
      <c r="EM608" s="8" t="n">
        <v>1098</v>
      </c>
      <c r="EN608" s="8" t="n">
        <v>1010</v>
      </c>
      <c r="EO608" s="8" t="n">
        <v>774</v>
      </c>
      <c r="EP608" s="8" t="n">
        <v>726</v>
      </c>
      <c r="EQ608" s="8" t="n">
        <v>79</v>
      </c>
      <c r="ER608" s="8" t="n">
        <v>70</v>
      </c>
      <c r="ES608" s="8" t="n">
        <v>728</v>
      </c>
      <c r="ET608" s="8" t="n">
        <v>559</v>
      </c>
      <c r="EU608" s="8" t="n">
        <v>324</v>
      </c>
      <c r="EV608" s="8" t="n">
        <v>200</v>
      </c>
      <c r="EW608" s="8" t="n">
        <v>40</v>
      </c>
      <c r="EX608" s="8" t="n">
        <v>36</v>
      </c>
      <c r="EY608" s="8" t="n">
        <v>83</v>
      </c>
      <c r="EZ608" s="8" t="n">
        <v>86</v>
      </c>
      <c r="FA608" s="8" t="n">
        <v>1.8</v>
      </c>
      <c r="FB608" s="8" t="n">
        <v>1.9</v>
      </c>
      <c r="FC608" s="8" t="n">
        <v>3.7</v>
      </c>
      <c r="FD608" s="19" t="n">
        <v>42.18</v>
      </c>
      <c r="FE608" s="18" t="n">
        <f aca="false">FD608/V608</f>
        <v>0.514390243902439</v>
      </c>
      <c r="FF608" s="8" t="n">
        <v>3.9417</v>
      </c>
      <c r="FG608" s="8" t="n">
        <v>-0.08</v>
      </c>
      <c r="FH608" s="8" t="n">
        <v>2.31</v>
      </c>
      <c r="FI608" s="8" t="n">
        <v>2.24</v>
      </c>
      <c r="FJ608" s="8" t="n">
        <v>6</v>
      </c>
      <c r="FK608" s="8" t="n">
        <v>0</v>
      </c>
      <c r="FL608" s="8" t="n">
        <v>0</v>
      </c>
      <c r="FM608" s="8" t="n">
        <f aca="false">BL608+BS608+AH608+DT608</f>
        <v>150</v>
      </c>
      <c r="FN608" s="19" t="n">
        <f aca="false">IF(DS608&gt;0,(BL608+BR608)/DS608,0)</f>
        <v>4.1304347826087</v>
      </c>
      <c r="FO608" s="12" t="n">
        <v>0.0593220339</v>
      </c>
      <c r="FP608" s="19" t="n">
        <f aca="false">Z608-AH608/10</f>
        <v>40.4</v>
      </c>
      <c r="FQ608" s="19" t="n">
        <f aca="false">Z608+DR608/5</f>
        <v>42.3416</v>
      </c>
      <c r="FR608" s="19" t="n">
        <f aca="false">(DX608+DY608)/AL608*60</f>
        <v>109.244196402066</v>
      </c>
      <c r="FS608" s="22"/>
      <c r="FT608" s="22"/>
      <c r="FU608" s="22"/>
      <c r="FV608" s="17" t="s">
        <v>255</v>
      </c>
      <c r="FW608" s="17" t="s">
        <v>280</v>
      </c>
      <c r="FX608" s="23" t="n">
        <v>9180000</v>
      </c>
      <c r="FY608" s="23" t="n">
        <v>6750000</v>
      </c>
      <c r="FZ608" s="8" t="n">
        <v>925</v>
      </c>
      <c r="GA608" s="8" t="n">
        <v>193</v>
      </c>
      <c r="GB608" s="8" t="n">
        <v>466</v>
      </c>
      <c r="GC608" s="8" t="n">
        <v>659</v>
      </c>
      <c r="GD608" s="8" t="n">
        <v>70</v>
      </c>
      <c r="GE608" s="8" t="n">
        <v>542</v>
      </c>
      <c r="GF608" s="8" t="n">
        <v>2107</v>
      </c>
      <c r="GG608" s="8" t="n">
        <v>17984</v>
      </c>
      <c r="GH608" s="8" t="n">
        <v>41.5</v>
      </c>
      <c r="GI608" s="8" t="n">
        <v>25.3</v>
      </c>
      <c r="GJ608" s="8" t="n">
        <v>66.7</v>
      </c>
      <c r="GK608" s="8" t="n">
        <f aca="false">Z608-AH608/10</f>
        <v>40.4</v>
      </c>
      <c r="GL608" s="22"/>
      <c r="GM608" s="22"/>
      <c r="GN608" s="22"/>
      <c r="GO608" s="22"/>
      <c r="GP608" s="22"/>
    </row>
    <row r="609" customFormat="false" ht="13.65" hidden="false" customHeight="true" outlineLevel="0" collapsed="false">
      <c r="A609" s="16" t="n">
        <v>35367</v>
      </c>
      <c r="B609" s="17" t="s">
        <v>2865</v>
      </c>
      <c r="C609" s="22"/>
      <c r="D609" s="17" t="s">
        <v>366</v>
      </c>
      <c r="E609" s="17" t="s">
        <v>366</v>
      </c>
      <c r="F609" s="8" t="n">
        <v>76</v>
      </c>
      <c r="G609" s="8" t="n">
        <v>211</v>
      </c>
      <c r="H609" s="8" t="n">
        <v>2015</v>
      </c>
      <c r="I609" s="8" t="n">
        <v>1</v>
      </c>
      <c r="J609" s="8" t="n">
        <v>10</v>
      </c>
      <c r="K609" s="17" t="s">
        <v>263</v>
      </c>
      <c r="L609" s="8" t="n">
        <v>2015</v>
      </c>
      <c r="M609" s="8" t="n">
        <v>21</v>
      </c>
      <c r="N609" s="8" t="n">
        <v>3</v>
      </c>
      <c r="O609" s="8" t="n">
        <v>8478420</v>
      </c>
      <c r="P609" s="17" t="s">
        <v>2866</v>
      </c>
      <c r="Q609" s="17" t="s">
        <v>2867</v>
      </c>
      <c r="R609" s="17" t="s">
        <v>2868</v>
      </c>
      <c r="S609" s="17" t="s">
        <v>2864</v>
      </c>
      <c r="T609" s="17" t="s">
        <v>299</v>
      </c>
      <c r="U609" s="17" t="s">
        <v>269</v>
      </c>
      <c r="V609" s="8" t="n">
        <v>81</v>
      </c>
      <c r="W609" s="8" t="n">
        <v>29</v>
      </c>
      <c r="X609" s="8" t="n">
        <v>55</v>
      </c>
      <c r="Y609" s="8" t="n">
        <v>29</v>
      </c>
      <c r="Z609" s="8" t="n">
        <v>84</v>
      </c>
      <c r="AA609" s="8" t="n">
        <v>2</v>
      </c>
      <c r="AB609" s="8" t="n">
        <v>13</v>
      </c>
      <c r="AC609" s="18" t="n">
        <f aca="false">Z609/V609</f>
        <v>1.03703703703704</v>
      </c>
      <c r="AD609" s="19" t="n">
        <f aca="false">IF(FZ609&gt;V609,Z609-V609*(GC609-Z609)/(FZ609-V609),0)</f>
        <v>47.3571428571429</v>
      </c>
      <c r="AE609" s="19" t="n">
        <v>31.078</v>
      </c>
      <c r="AF609" s="8" t="n">
        <v>0</v>
      </c>
      <c r="AG609" s="8" t="n">
        <v>2.4</v>
      </c>
      <c r="AH609" s="8" t="n">
        <v>34</v>
      </c>
      <c r="AI609" s="8" t="n">
        <v>1845</v>
      </c>
      <c r="AJ609" s="8" t="n">
        <v>92159</v>
      </c>
      <c r="AK609" s="19" t="n">
        <v>1535.9833333333</v>
      </c>
      <c r="AL609" s="8" t="n">
        <v>1535.77</v>
      </c>
      <c r="AM609" s="8" t="n">
        <v>1536</v>
      </c>
      <c r="AN609" s="18" t="n">
        <f aca="false">AJ609/60/V609</f>
        <v>18.9627572016461</v>
      </c>
      <c r="AO609" s="8" t="n">
        <v>31.31</v>
      </c>
      <c r="AP609" s="12" t="n">
        <f aca="false">IF(EF609&gt;0,Z609/EF609,0)</f>
        <v>0.694214876033058</v>
      </c>
      <c r="AQ609" s="8" t="n">
        <v>305</v>
      </c>
      <c r="AR609" s="8" t="n">
        <v>305</v>
      </c>
      <c r="AS609" s="8" t="n">
        <v>305</v>
      </c>
      <c r="AT609" s="8" t="n">
        <v>244</v>
      </c>
      <c r="AU609" s="8" t="n">
        <v>244</v>
      </c>
      <c r="AV609" s="8" t="n">
        <v>178</v>
      </c>
      <c r="AW609" s="8" t="n">
        <v>167</v>
      </c>
      <c r="AX609" s="8" t="n">
        <v>63</v>
      </c>
      <c r="AY609" s="8" t="n">
        <v>7</v>
      </c>
      <c r="AZ609" s="8" t="n">
        <v>15</v>
      </c>
      <c r="BA609" s="8" t="n">
        <f aca="false">AY609+AZ609</f>
        <v>22</v>
      </c>
      <c r="BB609" s="8" t="n">
        <v>20.01</v>
      </c>
      <c r="BC609" s="8" t="n">
        <v>29.9157</v>
      </c>
      <c r="BD609" s="19" t="n">
        <v>394.8</v>
      </c>
      <c r="BE609" s="19" t="n">
        <v>15.4220423398695</v>
      </c>
      <c r="BF609" s="19" t="n">
        <f aca="false">AQ609+BD609</f>
        <v>699.8</v>
      </c>
      <c r="BG609" s="19" t="n">
        <f aca="false">IF(AL609&gt;0,BF609/AL609*60,0)</f>
        <v>27.3400313849079</v>
      </c>
      <c r="BH609" s="8" t="n">
        <v>784</v>
      </c>
      <c r="BI609" s="8" t="n">
        <v>559</v>
      </c>
      <c r="BJ609" s="8" t="n">
        <v>387</v>
      </c>
      <c r="BK609" s="12" t="n">
        <f aca="false">BH609/(BH609+BJ609)</f>
        <v>0.669513236549957</v>
      </c>
      <c r="BL609" s="8" t="n">
        <v>32</v>
      </c>
      <c r="BM609" s="8" t="n">
        <v>32</v>
      </c>
      <c r="BN609" s="8" t="n">
        <v>110</v>
      </c>
      <c r="BO609" s="8" t="n">
        <f aca="false">BM609-BN609</f>
        <v>-78</v>
      </c>
      <c r="BP609" s="8" t="n">
        <v>66</v>
      </c>
      <c r="BQ609" s="8" t="n">
        <v>30</v>
      </c>
      <c r="BR609" s="8" t="n">
        <v>45</v>
      </c>
      <c r="BS609" s="8" t="n">
        <v>40</v>
      </c>
      <c r="BT609" s="12" t="n">
        <f aca="false">BS609/(EA609+BS609)</f>
        <v>0.0387972841901067</v>
      </c>
      <c r="BU609" s="8" t="n">
        <v>60</v>
      </c>
      <c r="BV609" s="8" t="n">
        <v>57</v>
      </c>
      <c r="BW609" s="12" t="n">
        <f aca="false">IF(BU609+BV609&gt;0,BU609/(BU609+BV609),0)</f>
        <v>0.512820512820513</v>
      </c>
      <c r="BX609" s="8" t="n">
        <v>3</v>
      </c>
      <c r="BY609" s="8" t="n">
        <v>1</v>
      </c>
      <c r="BZ609" s="8" t="n">
        <v>8</v>
      </c>
      <c r="CA609" s="8" t="n">
        <v>5</v>
      </c>
      <c r="CB609" s="8" t="n">
        <v>49</v>
      </c>
      <c r="CC609" s="8" t="n">
        <v>51</v>
      </c>
      <c r="CD609" s="8" t="n">
        <v>9</v>
      </c>
      <c r="CE609" s="8" t="n">
        <v>11</v>
      </c>
      <c r="CF609" s="8" t="n">
        <v>24</v>
      </c>
      <c r="CG609" s="8" t="n">
        <v>26</v>
      </c>
      <c r="CH609" s="8" t="n">
        <v>36</v>
      </c>
      <c r="CI609" s="8" t="n">
        <v>37</v>
      </c>
      <c r="CJ609" s="8" t="n">
        <v>0</v>
      </c>
      <c r="CK609" s="8" t="n">
        <v>0</v>
      </c>
      <c r="CL609" s="8" t="n">
        <v>5</v>
      </c>
      <c r="CM609" s="8" t="n">
        <v>3</v>
      </c>
      <c r="CN609" s="8" t="n">
        <v>3</v>
      </c>
      <c r="CO609" s="8" t="n">
        <v>0</v>
      </c>
      <c r="CP609" s="8" t="n">
        <v>0</v>
      </c>
      <c r="CQ609" s="8" t="n">
        <v>3</v>
      </c>
      <c r="CR609" s="8" t="n">
        <v>0</v>
      </c>
      <c r="CS609" s="8" t="n">
        <v>4</v>
      </c>
      <c r="CT609" s="8" t="n">
        <v>1</v>
      </c>
      <c r="CU609" s="8" t="n">
        <v>1</v>
      </c>
      <c r="CV609" s="8" t="n">
        <v>1</v>
      </c>
      <c r="CW609" s="8" t="n">
        <v>19</v>
      </c>
      <c r="CX609" s="8" t="n">
        <v>0</v>
      </c>
      <c r="CY609" s="8" t="n">
        <v>5</v>
      </c>
      <c r="CZ609" s="8" t="n">
        <v>7</v>
      </c>
      <c r="DA609" s="8" t="n">
        <v>54</v>
      </c>
      <c r="DB609" s="8" t="n">
        <v>14</v>
      </c>
      <c r="DC609" s="8" t="n">
        <v>0</v>
      </c>
      <c r="DD609" s="8" t="n">
        <v>30</v>
      </c>
      <c r="DE609" s="8" t="n">
        <v>11</v>
      </c>
      <c r="DF609" s="8" t="n">
        <v>11</v>
      </c>
      <c r="DG609" s="8" t="n">
        <v>3</v>
      </c>
      <c r="DH609" s="8" t="n">
        <v>109</v>
      </c>
      <c r="DI609" s="8" t="n">
        <v>17</v>
      </c>
      <c r="DJ609" s="8" t="n">
        <v>25</v>
      </c>
      <c r="DK609" s="8" t="n">
        <v>17</v>
      </c>
      <c r="DL609" s="8" t="n">
        <v>17</v>
      </c>
      <c r="DM609" s="8" t="n">
        <v>0</v>
      </c>
      <c r="DN609" s="8" t="n">
        <v>25</v>
      </c>
      <c r="DO609" s="8" t="n">
        <v>25</v>
      </c>
      <c r="DP609" s="8" t="n">
        <v>0</v>
      </c>
      <c r="DQ609" s="8" t="n">
        <f aca="false">DJ609-DI609</f>
        <v>8</v>
      </c>
      <c r="DR609" s="19" t="n">
        <v>4.881</v>
      </c>
      <c r="DS609" s="8" t="n">
        <v>17</v>
      </c>
      <c r="DT609" s="8" t="n">
        <v>0</v>
      </c>
      <c r="DU609" s="8" t="n">
        <v>0</v>
      </c>
      <c r="DV609" s="8" t="n">
        <v>0</v>
      </c>
      <c r="DW609" s="8" t="n">
        <v>0</v>
      </c>
      <c r="DX609" s="8" t="n">
        <v>1754</v>
      </c>
      <c r="DY609" s="8" t="n">
        <v>1312</v>
      </c>
      <c r="DZ609" s="8" t="n">
        <v>1298</v>
      </c>
      <c r="EA609" s="8" t="n">
        <v>991</v>
      </c>
      <c r="EB609" s="8" t="n">
        <v>953</v>
      </c>
      <c r="EC609" s="8" t="n">
        <v>736</v>
      </c>
      <c r="ED609" s="8" t="n">
        <v>87.43</v>
      </c>
      <c r="EE609" s="8" t="n">
        <v>62.87</v>
      </c>
      <c r="EF609" s="8" t="n">
        <v>121</v>
      </c>
      <c r="EG609" s="8" t="n">
        <v>71</v>
      </c>
      <c r="EH609" s="12" t="n">
        <f aca="false">EF609/EB609</f>
        <v>0.126967471143757</v>
      </c>
      <c r="EI609" s="20" t="n">
        <f aca="false">1-EG609/EC609</f>
        <v>0.903532608695652</v>
      </c>
      <c r="EJ609" s="21" t="n">
        <f aca="false">EH609+EI609</f>
        <v>1.03050007983941</v>
      </c>
      <c r="EK609" s="8" t="n">
        <v>1755</v>
      </c>
      <c r="EL609" s="8" t="n">
        <v>1311</v>
      </c>
      <c r="EM609" s="8" t="n">
        <v>1299</v>
      </c>
      <c r="EN609" s="8" t="n">
        <v>988</v>
      </c>
      <c r="EO609" s="8" t="n">
        <v>954</v>
      </c>
      <c r="EP609" s="8" t="n">
        <v>734</v>
      </c>
      <c r="EQ609" s="8" t="n">
        <v>122</v>
      </c>
      <c r="ER609" s="8" t="n">
        <v>71</v>
      </c>
      <c r="ES609" s="8" t="n">
        <v>906</v>
      </c>
      <c r="ET609" s="8" t="n">
        <v>636</v>
      </c>
      <c r="EU609" s="8" t="n">
        <v>327</v>
      </c>
      <c r="EV609" s="8" t="n">
        <v>249</v>
      </c>
      <c r="EW609" s="8" t="n">
        <v>58</v>
      </c>
      <c r="EX609" s="8" t="n">
        <v>33</v>
      </c>
      <c r="EY609" s="8" t="n">
        <v>103</v>
      </c>
      <c r="EZ609" s="8" t="n">
        <v>126</v>
      </c>
      <c r="FA609" s="8" t="n">
        <v>7.4</v>
      </c>
      <c r="FB609" s="8" t="n">
        <v>1.9</v>
      </c>
      <c r="FC609" s="8" t="n">
        <v>9.3</v>
      </c>
      <c r="FD609" s="19" t="n">
        <v>75.58</v>
      </c>
      <c r="FE609" s="18" t="n">
        <f aca="false">FD609/V609</f>
        <v>0.933086419753086</v>
      </c>
      <c r="FF609" s="8" t="n">
        <v>9.4987</v>
      </c>
      <c r="FG609" s="8" t="n">
        <v>2.3</v>
      </c>
      <c r="FH609" s="8" t="n">
        <v>0.04</v>
      </c>
      <c r="FI609" s="8" t="n">
        <v>2.34</v>
      </c>
      <c r="FJ609" s="8" t="n">
        <v>3</v>
      </c>
      <c r="FK609" s="8" t="n">
        <v>1</v>
      </c>
      <c r="FL609" s="8" t="n">
        <v>1</v>
      </c>
      <c r="FM609" s="8" t="n">
        <f aca="false">BL609+BS609+AH609+DT609</f>
        <v>106</v>
      </c>
      <c r="FN609" s="19" t="n">
        <f aca="false">IF(DS609&gt;0,(BL609+BR609)/DS609,0)</f>
        <v>4.52941176470588</v>
      </c>
      <c r="FO609" s="12" t="n">
        <v>0.1299027641</v>
      </c>
      <c r="FP609" s="19" t="n">
        <f aca="false">Z609-AH609/10</f>
        <v>80.6</v>
      </c>
      <c r="FQ609" s="19" t="n">
        <f aca="false">Z609+DR609/5</f>
        <v>84.9762</v>
      </c>
      <c r="FR609" s="19" t="n">
        <f aca="false">(DX609+DY609)/AL609*60</f>
        <v>119.783561340565</v>
      </c>
      <c r="FS609" s="8" t="n">
        <v>4</v>
      </c>
      <c r="FT609" s="17" t="s">
        <v>307</v>
      </c>
      <c r="FU609" s="8" t="n">
        <v>195</v>
      </c>
      <c r="FV609" s="22"/>
      <c r="FW609" s="17" t="s">
        <v>270</v>
      </c>
      <c r="FX609" s="23" t="n">
        <v>925000</v>
      </c>
      <c r="FY609" s="23" t="n">
        <v>894167</v>
      </c>
      <c r="FZ609" s="8" t="n">
        <v>165</v>
      </c>
      <c r="GA609" s="8" t="n">
        <v>49</v>
      </c>
      <c r="GB609" s="8" t="n">
        <v>73</v>
      </c>
      <c r="GC609" s="8" t="n">
        <v>122</v>
      </c>
      <c r="GD609" s="8" t="n">
        <v>-32</v>
      </c>
      <c r="GE609" s="8" t="n">
        <v>58</v>
      </c>
      <c r="GF609" s="8" t="n">
        <v>320</v>
      </c>
      <c r="GG609" s="8" t="n">
        <v>2971</v>
      </c>
      <c r="GH609" s="8" t="n">
        <v>9.9</v>
      </c>
      <c r="GI609" s="8" t="n">
        <v>2.5</v>
      </c>
      <c r="GJ609" s="8" t="n">
        <v>12.4</v>
      </c>
      <c r="GK609" s="8" t="n">
        <f aca="false">Z609-AH609/10</f>
        <v>80.6</v>
      </c>
      <c r="GL609" s="22"/>
      <c r="GM609" s="22"/>
      <c r="GN609" s="22"/>
      <c r="GO609" s="22"/>
      <c r="GP609" s="22"/>
    </row>
    <row r="610" customFormat="false" ht="13.65" hidden="false" customHeight="true" outlineLevel="0" collapsed="false">
      <c r="A610" s="16" t="n">
        <v>32301</v>
      </c>
      <c r="B610" s="17" t="s">
        <v>454</v>
      </c>
      <c r="C610" s="17" t="s">
        <v>455</v>
      </c>
      <c r="D610" s="17" t="s">
        <v>262</v>
      </c>
      <c r="E610" s="17" t="s">
        <v>262</v>
      </c>
      <c r="F610" s="8" t="n">
        <v>75</v>
      </c>
      <c r="G610" s="8" t="n">
        <v>236</v>
      </c>
      <c r="H610" s="8" t="n">
        <v>2006</v>
      </c>
      <c r="I610" s="8" t="n">
        <v>2</v>
      </c>
      <c r="J610" s="8" t="n">
        <v>50</v>
      </c>
      <c r="K610" s="17" t="s">
        <v>263</v>
      </c>
      <c r="L610" s="8" t="n">
        <v>2007</v>
      </c>
      <c r="M610" s="8" t="n">
        <v>29</v>
      </c>
      <c r="N610" s="8" t="n">
        <v>11</v>
      </c>
      <c r="O610" s="8" t="n">
        <v>8473473</v>
      </c>
      <c r="P610" s="17" t="s">
        <v>2869</v>
      </c>
      <c r="Q610" s="17" t="s">
        <v>2870</v>
      </c>
      <c r="R610" s="17" t="s">
        <v>2871</v>
      </c>
      <c r="S610" s="17" t="s">
        <v>2872</v>
      </c>
      <c r="T610" s="17" t="s">
        <v>268</v>
      </c>
      <c r="U610" s="17" t="s">
        <v>325</v>
      </c>
      <c r="V610" s="8" t="n">
        <v>82</v>
      </c>
      <c r="W610" s="8" t="n">
        <v>10</v>
      </c>
      <c r="X610" s="8" t="n">
        <v>24</v>
      </c>
      <c r="Y610" s="8" t="n">
        <v>11</v>
      </c>
      <c r="Z610" s="8" t="n">
        <v>34</v>
      </c>
      <c r="AA610" s="8" t="n">
        <v>4</v>
      </c>
      <c r="AB610" s="8" t="n">
        <v>74</v>
      </c>
      <c r="AC610" s="18" t="n">
        <f aca="false">Z610/V610</f>
        <v>0.414634146341463</v>
      </c>
      <c r="AD610" s="19" t="n">
        <f aca="false">IF(FZ610&gt;V610,Z610-V610*(GC610-Z610)/(FZ610-V610),0)</f>
        <v>-16.2798353909465</v>
      </c>
      <c r="AE610" s="19" t="n">
        <v>12.213</v>
      </c>
      <c r="AF610" s="8" t="n">
        <v>-12</v>
      </c>
      <c r="AG610" s="8" t="n">
        <v>2</v>
      </c>
      <c r="AH610" s="8" t="n">
        <v>80</v>
      </c>
      <c r="AI610" s="8" t="n">
        <v>1646</v>
      </c>
      <c r="AJ610" s="8" t="n">
        <v>78526</v>
      </c>
      <c r="AK610" s="19" t="n">
        <v>1308.7666666667</v>
      </c>
      <c r="AL610" s="8" t="n">
        <v>1308.77</v>
      </c>
      <c r="AM610" s="8" t="n">
        <v>1309</v>
      </c>
      <c r="AN610" s="18" t="n">
        <f aca="false">AJ610/60/V610</f>
        <v>15.9605691056911</v>
      </c>
      <c r="AO610" s="8" t="n">
        <v>26.68</v>
      </c>
      <c r="AP610" s="12" t="n">
        <f aca="false">IF(EF610&gt;0,Z610/EF610,0)</f>
        <v>0.53968253968254</v>
      </c>
      <c r="AQ610" s="8" t="n">
        <v>282</v>
      </c>
      <c r="AR610" s="8" t="n">
        <v>282</v>
      </c>
      <c r="AS610" s="8" t="n">
        <v>282</v>
      </c>
      <c r="AT610" s="8" t="n">
        <v>226</v>
      </c>
      <c r="AU610" s="8" t="n">
        <v>226</v>
      </c>
      <c r="AV610" s="8" t="n">
        <v>147</v>
      </c>
      <c r="AW610" s="8" t="n">
        <v>184</v>
      </c>
      <c r="AX610" s="8" t="n">
        <v>100</v>
      </c>
      <c r="AY610" s="8" t="n">
        <v>11</v>
      </c>
      <c r="AZ610" s="8" t="n">
        <v>25</v>
      </c>
      <c r="BA610" s="8" t="n">
        <f aca="false">AY610+AZ610</f>
        <v>36</v>
      </c>
      <c r="BB610" s="8" t="n">
        <v>20.4</v>
      </c>
      <c r="BC610" s="8" t="n">
        <v>29.8299</v>
      </c>
      <c r="BD610" s="19" t="n">
        <v>246.5</v>
      </c>
      <c r="BE610" s="19" t="n">
        <v>11.3007156865239</v>
      </c>
      <c r="BF610" s="19" t="n">
        <f aca="false">AQ610+BD610</f>
        <v>528.5</v>
      </c>
      <c r="BG610" s="19" t="n">
        <f aca="false">IF(AL610&gt;0,BF610/AL610*60,0)</f>
        <v>24.2288561015304</v>
      </c>
      <c r="BH610" s="8" t="n">
        <v>568</v>
      </c>
      <c r="BI610" s="8" t="n">
        <v>422</v>
      </c>
      <c r="BJ610" s="8" t="n">
        <v>371</v>
      </c>
      <c r="BK610" s="12" t="n">
        <f aca="false">BH610/(BH610+BJ610)</f>
        <v>0.604898828541001</v>
      </c>
      <c r="BL610" s="8" t="n">
        <v>254</v>
      </c>
      <c r="BM610" s="8" t="n">
        <v>254</v>
      </c>
      <c r="BN610" s="8" t="n">
        <v>76</v>
      </c>
      <c r="BO610" s="8" t="n">
        <f aca="false">BM610-BN610</f>
        <v>178</v>
      </c>
      <c r="BP610" s="8" t="n">
        <v>79</v>
      </c>
      <c r="BQ610" s="8" t="n">
        <v>76</v>
      </c>
      <c r="BR610" s="8" t="n">
        <v>29</v>
      </c>
      <c r="BS610" s="8" t="n">
        <v>25</v>
      </c>
      <c r="BT610" s="12" t="n">
        <f aca="false">BS610/(EA610+BS610)</f>
        <v>0.0280269058295964</v>
      </c>
      <c r="BU610" s="8" t="n">
        <v>29</v>
      </c>
      <c r="BV610" s="8" t="n">
        <v>23</v>
      </c>
      <c r="BW610" s="12" t="n">
        <f aca="false">IF(BU610+BV610&gt;0,BU610/(BU610+BV610),0)</f>
        <v>0.557692307692308</v>
      </c>
      <c r="BX610" s="8" t="n">
        <v>6</v>
      </c>
      <c r="BY610" s="8" t="n">
        <v>6</v>
      </c>
      <c r="BZ610" s="8" t="n">
        <v>6</v>
      </c>
      <c r="CA610" s="8" t="n">
        <v>3</v>
      </c>
      <c r="CB610" s="8" t="n">
        <v>17</v>
      </c>
      <c r="CC610" s="8" t="n">
        <v>14</v>
      </c>
      <c r="CD610" s="8" t="n">
        <v>9</v>
      </c>
      <c r="CE610" s="8" t="n">
        <v>6</v>
      </c>
      <c r="CF610" s="8" t="n">
        <v>9</v>
      </c>
      <c r="CG610" s="8" t="n">
        <v>7</v>
      </c>
      <c r="CH610" s="8" t="n">
        <v>18</v>
      </c>
      <c r="CI610" s="8" t="n">
        <v>21</v>
      </c>
      <c r="CJ610" s="8" t="n">
        <v>0</v>
      </c>
      <c r="CK610" s="8" t="n">
        <v>0</v>
      </c>
      <c r="CL610" s="8" t="n">
        <v>0</v>
      </c>
      <c r="CM610" s="8" t="n">
        <v>1</v>
      </c>
      <c r="CN610" s="8" t="n">
        <v>0</v>
      </c>
      <c r="CO610" s="8" t="n">
        <v>0</v>
      </c>
      <c r="CP610" s="8" t="n">
        <v>0</v>
      </c>
      <c r="CQ610" s="8" t="n">
        <v>0</v>
      </c>
      <c r="CR610" s="8" t="n">
        <v>0</v>
      </c>
      <c r="CS610" s="8" t="n">
        <v>1</v>
      </c>
      <c r="CT610" s="8" t="n">
        <v>3</v>
      </c>
      <c r="CU610" s="8" t="n">
        <v>3</v>
      </c>
      <c r="CV610" s="8" t="n">
        <v>0</v>
      </c>
      <c r="CW610" s="8" t="n">
        <v>3</v>
      </c>
      <c r="CX610" s="8" t="n">
        <v>1</v>
      </c>
      <c r="CY610" s="8" t="n">
        <v>4</v>
      </c>
      <c r="CZ610" s="8" t="n">
        <v>6</v>
      </c>
      <c r="DA610" s="8" t="n">
        <v>68</v>
      </c>
      <c r="DB610" s="8" t="n">
        <v>10</v>
      </c>
      <c r="DC610" s="8" t="n">
        <v>6</v>
      </c>
      <c r="DD610" s="8" t="n">
        <v>20</v>
      </c>
      <c r="DE610" s="8" t="n">
        <v>31</v>
      </c>
      <c r="DF610" s="8" t="n">
        <v>19</v>
      </c>
      <c r="DG610" s="8" t="n">
        <v>1</v>
      </c>
      <c r="DH610" s="8" t="n">
        <v>60</v>
      </c>
      <c r="DI610" s="8" t="n">
        <v>26</v>
      </c>
      <c r="DJ610" s="8" t="n">
        <v>4</v>
      </c>
      <c r="DK610" s="8" t="n">
        <v>25</v>
      </c>
      <c r="DL610" s="8" t="n">
        <v>21</v>
      </c>
      <c r="DM610" s="8" t="n">
        <v>4</v>
      </c>
      <c r="DN610" s="8" t="n">
        <v>6</v>
      </c>
      <c r="DO610" s="8" t="n">
        <v>3</v>
      </c>
      <c r="DP610" s="8" t="n">
        <v>3</v>
      </c>
      <c r="DQ610" s="8" t="n">
        <f aca="false">DJ610-DI610</f>
        <v>-22</v>
      </c>
      <c r="DR610" s="19" t="n">
        <v>-18.529</v>
      </c>
      <c r="DS610" s="8" t="n">
        <v>20</v>
      </c>
      <c r="DT610" s="8" t="n">
        <v>4</v>
      </c>
      <c r="DU610" s="8" t="n">
        <v>0</v>
      </c>
      <c r="DV610" s="8" t="n">
        <v>2</v>
      </c>
      <c r="DW610" s="8" t="n">
        <v>0</v>
      </c>
      <c r="DX610" s="8" t="n">
        <v>1500</v>
      </c>
      <c r="DY610" s="8" t="n">
        <v>1176</v>
      </c>
      <c r="DZ610" s="8" t="n">
        <v>1134</v>
      </c>
      <c r="EA610" s="8" t="n">
        <v>867</v>
      </c>
      <c r="EB610" s="8" t="n">
        <v>806</v>
      </c>
      <c r="EC610" s="8" t="n">
        <v>663</v>
      </c>
      <c r="ED610" s="8" t="n">
        <v>80.37</v>
      </c>
      <c r="EE610" s="8" t="n">
        <v>62.17</v>
      </c>
      <c r="EF610" s="8" t="n">
        <v>63</v>
      </c>
      <c r="EG610" s="8" t="n">
        <v>64</v>
      </c>
      <c r="EH610" s="12" t="n">
        <f aca="false">EF610/EB610</f>
        <v>0.0781637717121588</v>
      </c>
      <c r="EI610" s="20" t="n">
        <f aca="false">1-EG610/EC610</f>
        <v>0.903469079939668</v>
      </c>
      <c r="EJ610" s="21" t="n">
        <f aca="false">EH610+EI610</f>
        <v>0.981632851651827</v>
      </c>
      <c r="EK610" s="8" t="n">
        <v>1495</v>
      </c>
      <c r="EL610" s="8" t="n">
        <v>1179</v>
      </c>
      <c r="EM610" s="8" t="n">
        <v>1129</v>
      </c>
      <c r="EN610" s="8" t="n">
        <v>869</v>
      </c>
      <c r="EO610" s="8" t="n">
        <v>802</v>
      </c>
      <c r="EP610" s="8" t="n">
        <v>664</v>
      </c>
      <c r="EQ610" s="8" t="n">
        <v>63</v>
      </c>
      <c r="ER610" s="8" t="n">
        <v>63</v>
      </c>
      <c r="ES610" s="8" t="n">
        <v>792</v>
      </c>
      <c r="ET610" s="8" t="n">
        <v>588</v>
      </c>
      <c r="EU610" s="8" t="n">
        <v>325</v>
      </c>
      <c r="EV610" s="8" t="n">
        <v>245</v>
      </c>
      <c r="EW610" s="8" t="n">
        <v>30</v>
      </c>
      <c r="EX610" s="8" t="n">
        <v>38</v>
      </c>
      <c r="EY610" s="8" t="n">
        <v>92</v>
      </c>
      <c r="EZ610" s="8" t="n">
        <v>60</v>
      </c>
      <c r="FA610" s="8" t="n">
        <v>0.9</v>
      </c>
      <c r="FB610" s="8" t="n">
        <v>0.9</v>
      </c>
      <c r="FC610" s="8" t="n">
        <v>1.8</v>
      </c>
      <c r="FD610" s="19" t="n">
        <v>35.34</v>
      </c>
      <c r="FE610" s="18" t="n">
        <f aca="false">FD610/V610</f>
        <v>0.430975609756098</v>
      </c>
      <c r="FF610" s="8" t="n">
        <v>2.9381</v>
      </c>
      <c r="FG610" s="8" t="n">
        <v>-0.36</v>
      </c>
      <c r="FH610" s="8" t="n">
        <v>-0.24</v>
      </c>
      <c r="FI610" s="8" t="n">
        <v>-0.6</v>
      </c>
      <c r="FJ610" s="22"/>
      <c r="FK610" s="22"/>
      <c r="FL610" s="22"/>
      <c r="FM610" s="8" t="n">
        <f aca="false">BL610+BS610+AH610+DT610</f>
        <v>363</v>
      </c>
      <c r="FN610" s="19" t="n">
        <f aca="false">IF(DS610&gt;0,(BL610+BR610)/DS610,0)</f>
        <v>14.15</v>
      </c>
      <c r="FO610" s="12" t="n">
        <v>0.0456621005</v>
      </c>
      <c r="FP610" s="19" t="n">
        <f aca="false">Z610-AH610/10</f>
        <v>26</v>
      </c>
      <c r="FQ610" s="19" t="n">
        <f aca="false">Z610+DR610/5</f>
        <v>30.2942</v>
      </c>
      <c r="FR610" s="19" t="n">
        <f aca="false">(DX610+DY610)/AL610*60</f>
        <v>122.680073656945</v>
      </c>
      <c r="FS610" s="22"/>
      <c r="FT610" s="22"/>
      <c r="FU610" s="22"/>
      <c r="FV610" s="17" t="s">
        <v>427</v>
      </c>
      <c r="FW610" s="17" t="s">
        <v>280</v>
      </c>
      <c r="FX610" s="23" t="n">
        <v>8000000</v>
      </c>
      <c r="FY610" s="23" t="n">
        <v>6000000</v>
      </c>
      <c r="FZ610" s="8" t="n">
        <v>811</v>
      </c>
      <c r="GA610" s="8" t="n">
        <v>192</v>
      </c>
      <c r="GB610" s="8" t="n">
        <v>289</v>
      </c>
      <c r="GC610" s="8" t="n">
        <v>481</v>
      </c>
      <c r="GD610" s="8" t="n">
        <v>105</v>
      </c>
      <c r="GE610" s="8" t="n">
        <v>981</v>
      </c>
      <c r="GF610" s="8" t="n">
        <v>1398</v>
      </c>
      <c r="GG610" s="8" t="n">
        <v>13021</v>
      </c>
      <c r="GH610" s="8" t="n">
        <v>38</v>
      </c>
      <c r="GI610" s="8" t="n">
        <v>17.6</v>
      </c>
      <c r="GJ610" s="8" t="n">
        <v>55.5</v>
      </c>
      <c r="GK610" s="8" t="n">
        <f aca="false">Z610-AH610/10</f>
        <v>26</v>
      </c>
      <c r="GL610" s="22"/>
      <c r="GM610" s="22"/>
      <c r="GN610" s="22"/>
      <c r="GO610" s="22"/>
      <c r="GP610" s="22"/>
    </row>
    <row r="611" customFormat="false" ht="13.65" hidden="false" customHeight="true" outlineLevel="0" collapsed="false">
      <c r="A611" s="16" t="n">
        <v>34955</v>
      </c>
      <c r="B611" s="17" t="s">
        <v>2242</v>
      </c>
      <c r="C611" s="17" t="s">
        <v>289</v>
      </c>
      <c r="D611" s="17" t="s">
        <v>283</v>
      </c>
      <c r="E611" s="17" t="s">
        <v>283</v>
      </c>
      <c r="F611" s="8" t="n">
        <v>74</v>
      </c>
      <c r="G611" s="8" t="n">
        <v>195</v>
      </c>
      <c r="H611" s="8" t="n">
        <v>2013</v>
      </c>
      <c r="I611" s="8" t="n">
        <v>4</v>
      </c>
      <c r="J611" s="8" t="n">
        <v>100</v>
      </c>
      <c r="K611" s="17" t="s">
        <v>263</v>
      </c>
      <c r="L611" s="8" t="n">
        <v>2015</v>
      </c>
      <c r="M611" s="8" t="n">
        <v>22</v>
      </c>
      <c r="N611" s="8" t="n">
        <v>3</v>
      </c>
      <c r="O611" s="8" t="n">
        <v>8477425</v>
      </c>
      <c r="P611" s="17" t="s">
        <v>2873</v>
      </c>
      <c r="Q611" s="17" t="s">
        <v>2874</v>
      </c>
      <c r="R611" s="17" t="s">
        <v>2875</v>
      </c>
      <c r="S611" s="17" t="s">
        <v>2876</v>
      </c>
      <c r="T611" s="17" t="s">
        <v>268</v>
      </c>
      <c r="U611" s="17" t="s">
        <v>581</v>
      </c>
      <c r="V611" s="8" t="n">
        <v>76</v>
      </c>
      <c r="W611" s="8" t="n">
        <v>19</v>
      </c>
      <c r="X611" s="8" t="n">
        <v>13</v>
      </c>
      <c r="Y611" s="8" t="n">
        <v>5</v>
      </c>
      <c r="Z611" s="8" t="n">
        <v>32</v>
      </c>
      <c r="AA611" s="8" t="n">
        <v>6</v>
      </c>
      <c r="AB611" s="8" t="n">
        <v>61</v>
      </c>
      <c r="AC611" s="18" t="n">
        <f aca="false">Z611/V611</f>
        <v>0.421052631578947</v>
      </c>
      <c r="AD611" s="19" t="n">
        <f aca="false">IF(FZ611&gt;V611,Z611-V611*(GC611-Z611)/(FZ611-V611),0)</f>
        <v>10.8196721311475</v>
      </c>
      <c r="AE611" s="19" t="n">
        <v>13.603</v>
      </c>
      <c r="AF611" s="8" t="n">
        <v>-6</v>
      </c>
      <c r="AG611" s="8" t="n">
        <v>2</v>
      </c>
      <c r="AH611" s="8" t="n">
        <v>84</v>
      </c>
      <c r="AI611" s="8" t="n">
        <v>1275</v>
      </c>
      <c r="AJ611" s="8" t="n">
        <v>56813</v>
      </c>
      <c r="AK611" s="19" t="n">
        <v>946.88333333333</v>
      </c>
      <c r="AL611" s="8" t="n">
        <v>946.88</v>
      </c>
      <c r="AM611" s="8" t="n">
        <v>947</v>
      </c>
      <c r="AN611" s="18" t="n">
        <f aca="false">AJ611/60/V611</f>
        <v>12.4589912280702</v>
      </c>
      <c r="AO611" s="8" t="n">
        <v>21.08</v>
      </c>
      <c r="AP611" s="12" t="n">
        <f aca="false">IF(EF611&gt;0,Z611/EF611,0)</f>
        <v>0.711111111111111</v>
      </c>
      <c r="AQ611" s="8" t="n">
        <v>262</v>
      </c>
      <c r="AR611" s="8" t="n">
        <v>261</v>
      </c>
      <c r="AS611" s="8" t="n">
        <v>262</v>
      </c>
      <c r="AT611" s="8" t="n">
        <v>226</v>
      </c>
      <c r="AU611" s="8" t="n">
        <v>226</v>
      </c>
      <c r="AV611" s="8" t="n">
        <v>170</v>
      </c>
      <c r="AW611" s="8" t="n">
        <v>144</v>
      </c>
      <c r="AX611" s="8" t="n">
        <v>67</v>
      </c>
      <c r="AY611" s="8" t="n">
        <v>15</v>
      </c>
      <c r="AZ611" s="8" t="n">
        <v>13</v>
      </c>
      <c r="BA611" s="8" t="n">
        <f aca="false">AY611+AZ611</f>
        <v>28</v>
      </c>
      <c r="BB611" s="8" t="n">
        <v>16.2</v>
      </c>
      <c r="BC611" s="8" t="n">
        <v>30.7941</v>
      </c>
      <c r="BD611" s="19" t="n">
        <v>117.1</v>
      </c>
      <c r="BE611" s="19" t="n">
        <v>7.42013271610373</v>
      </c>
      <c r="BF611" s="19" t="n">
        <f aca="false">AQ611+BD611</f>
        <v>379.1</v>
      </c>
      <c r="BG611" s="19" t="n">
        <f aca="false">IF(AL611&gt;0,BF611/AL611*60,0)</f>
        <v>24.0220513687056</v>
      </c>
      <c r="BH611" s="8" t="n">
        <v>307</v>
      </c>
      <c r="BI611" s="8" t="n">
        <v>311</v>
      </c>
      <c r="BJ611" s="8" t="n">
        <v>309</v>
      </c>
      <c r="BK611" s="12" t="n">
        <f aca="false">BH611/(BH611+BJ611)</f>
        <v>0.498376623376623</v>
      </c>
      <c r="BL611" s="8" t="n">
        <v>75</v>
      </c>
      <c r="BM611" s="8" t="n">
        <v>75</v>
      </c>
      <c r="BN611" s="8" t="n">
        <v>147</v>
      </c>
      <c r="BO611" s="8" t="n">
        <f aca="false">BM611-BN611</f>
        <v>-72</v>
      </c>
      <c r="BP611" s="8" t="n">
        <v>56</v>
      </c>
      <c r="BQ611" s="8" t="n">
        <v>36</v>
      </c>
      <c r="BR611" s="8" t="n">
        <v>24</v>
      </c>
      <c r="BS611" s="8" t="n">
        <v>22</v>
      </c>
      <c r="BT611" s="12" t="n">
        <f aca="false">BS611/(EA611+BS611)</f>
        <v>0.0319303338171263</v>
      </c>
      <c r="BU611" s="8" t="n">
        <v>2</v>
      </c>
      <c r="BV611" s="8" t="n">
        <v>1</v>
      </c>
      <c r="BW611" s="12" t="n">
        <f aca="false">IF(BU611+BV611&gt;0,BU611/(BU611+BV611),0)</f>
        <v>0.666666666666667</v>
      </c>
      <c r="BX611" s="8" t="n">
        <v>1</v>
      </c>
      <c r="BY611" s="8" t="n">
        <v>0</v>
      </c>
      <c r="BZ611" s="8" t="n">
        <v>0</v>
      </c>
      <c r="CA611" s="8" t="n">
        <v>0</v>
      </c>
      <c r="CB611" s="8" t="n">
        <v>1</v>
      </c>
      <c r="CC611" s="8" t="n">
        <v>1</v>
      </c>
      <c r="CD611" s="8" t="n">
        <v>2</v>
      </c>
      <c r="CE611" s="8" t="n">
        <v>0</v>
      </c>
      <c r="CF611" s="8" t="n">
        <v>0</v>
      </c>
      <c r="CG611" s="8" t="n">
        <v>1</v>
      </c>
      <c r="CH611" s="8" t="n">
        <v>0</v>
      </c>
      <c r="CI611" s="8" t="n">
        <v>0</v>
      </c>
      <c r="CJ611" s="8" t="n">
        <v>1</v>
      </c>
      <c r="CK611" s="8" t="n">
        <v>0</v>
      </c>
      <c r="CL611" s="8" t="n">
        <v>3</v>
      </c>
      <c r="CM611" s="8" t="n">
        <v>2</v>
      </c>
      <c r="CN611" s="8" t="n">
        <v>0</v>
      </c>
      <c r="CO611" s="8" t="n">
        <v>0</v>
      </c>
      <c r="CP611" s="8" t="n">
        <v>1</v>
      </c>
      <c r="CQ611" s="8" t="n">
        <v>3</v>
      </c>
      <c r="CR611" s="8" t="n">
        <v>0</v>
      </c>
      <c r="CS611" s="8" t="n">
        <v>1</v>
      </c>
      <c r="CT611" s="8" t="n">
        <v>6</v>
      </c>
      <c r="CU611" s="8" t="n">
        <v>3</v>
      </c>
      <c r="CV611" s="8" t="n">
        <v>0</v>
      </c>
      <c r="CW611" s="8" t="n">
        <v>6</v>
      </c>
      <c r="CX611" s="8" t="n">
        <v>0</v>
      </c>
      <c r="CY611" s="8" t="n">
        <v>2</v>
      </c>
      <c r="CZ611" s="8" t="n">
        <v>5</v>
      </c>
      <c r="DA611" s="8" t="n">
        <v>49</v>
      </c>
      <c r="DB611" s="8" t="n">
        <v>21</v>
      </c>
      <c r="DC611" s="8" t="n">
        <v>3</v>
      </c>
      <c r="DD611" s="8" t="n">
        <v>10</v>
      </c>
      <c r="DE611" s="8" t="n">
        <v>58</v>
      </c>
      <c r="DF611" s="8" t="n">
        <v>12</v>
      </c>
      <c r="DG611" s="8" t="n">
        <v>4</v>
      </c>
      <c r="DH611" s="8" t="n">
        <v>62</v>
      </c>
      <c r="DI611" s="8" t="n">
        <v>34</v>
      </c>
      <c r="DJ611" s="8" t="n">
        <v>28</v>
      </c>
      <c r="DK611" s="8" t="n">
        <v>32</v>
      </c>
      <c r="DL611" s="8" t="n">
        <v>30</v>
      </c>
      <c r="DM611" s="8" t="n">
        <v>2</v>
      </c>
      <c r="DN611" s="8" t="n">
        <v>31</v>
      </c>
      <c r="DO611" s="8" t="n">
        <v>29</v>
      </c>
      <c r="DP611" s="8" t="n">
        <v>2</v>
      </c>
      <c r="DQ611" s="8" t="n">
        <f aca="false">DJ611-DI611</f>
        <v>-6</v>
      </c>
      <c r="DR611" s="19" t="n">
        <v>-2.651</v>
      </c>
      <c r="DS611" s="8" t="n">
        <v>31</v>
      </c>
      <c r="DT611" s="8" t="n">
        <v>2</v>
      </c>
      <c r="DU611" s="8" t="n">
        <v>0</v>
      </c>
      <c r="DV611" s="8" t="n">
        <v>1</v>
      </c>
      <c r="DW611" s="8" t="n">
        <v>0</v>
      </c>
      <c r="DX611" s="8" t="n">
        <v>957</v>
      </c>
      <c r="DY611" s="8" t="n">
        <v>882</v>
      </c>
      <c r="DZ611" s="8" t="n">
        <v>749</v>
      </c>
      <c r="EA611" s="8" t="n">
        <v>667</v>
      </c>
      <c r="EB611" s="8" t="n">
        <v>522</v>
      </c>
      <c r="EC611" s="8" t="n">
        <v>462</v>
      </c>
      <c r="ED611" s="8" t="n">
        <v>47.28</v>
      </c>
      <c r="EE611" s="8" t="n">
        <v>38.14</v>
      </c>
      <c r="EF611" s="8" t="n">
        <v>45</v>
      </c>
      <c r="EG611" s="8" t="n">
        <v>42</v>
      </c>
      <c r="EH611" s="12" t="n">
        <f aca="false">EF611/EB611</f>
        <v>0.0862068965517241</v>
      </c>
      <c r="EI611" s="20" t="n">
        <f aca="false">1-EG611/EC611</f>
        <v>0.909090909090909</v>
      </c>
      <c r="EJ611" s="21" t="n">
        <f aca="false">EH611+EI611</f>
        <v>0.995297805642633</v>
      </c>
      <c r="EK611" s="8" t="n">
        <v>956</v>
      </c>
      <c r="EL611" s="8" t="n">
        <v>882</v>
      </c>
      <c r="EM611" s="8" t="n">
        <v>748</v>
      </c>
      <c r="EN611" s="8" t="n">
        <v>667</v>
      </c>
      <c r="EO611" s="8" t="n">
        <v>521</v>
      </c>
      <c r="EP611" s="8" t="n">
        <v>460</v>
      </c>
      <c r="EQ611" s="8" t="n">
        <v>45</v>
      </c>
      <c r="ER611" s="8" t="n">
        <v>42</v>
      </c>
      <c r="ES611" s="8" t="n">
        <v>463</v>
      </c>
      <c r="ET611" s="8" t="n">
        <v>426</v>
      </c>
      <c r="EU611" s="8" t="n">
        <v>200</v>
      </c>
      <c r="EV611" s="8" t="n">
        <v>148</v>
      </c>
      <c r="EW611" s="8" t="n">
        <v>28</v>
      </c>
      <c r="EX611" s="8" t="n">
        <v>26</v>
      </c>
      <c r="EY611" s="8" t="n">
        <v>75</v>
      </c>
      <c r="EZ611" s="8" t="n">
        <v>73</v>
      </c>
      <c r="FA611" s="8" t="n">
        <v>2.8</v>
      </c>
      <c r="FB611" s="8" t="n">
        <v>0.9</v>
      </c>
      <c r="FC611" s="8" t="n">
        <v>3.6</v>
      </c>
      <c r="FD611" s="19" t="n">
        <v>35.71</v>
      </c>
      <c r="FE611" s="18" t="n">
        <f aca="false">FD611/V611</f>
        <v>0.469868421052632</v>
      </c>
      <c r="FF611" s="8" t="n">
        <v>3.6546</v>
      </c>
      <c r="FG611" s="8" t="n">
        <v>1.23</v>
      </c>
      <c r="FH611" s="8" t="n">
        <v>-0.62</v>
      </c>
      <c r="FI611" s="8" t="n">
        <v>0.61</v>
      </c>
      <c r="FJ611" s="22"/>
      <c r="FK611" s="22"/>
      <c r="FL611" s="22"/>
      <c r="FM611" s="8" t="n">
        <f aca="false">BL611+BS611+AH611+DT611</f>
        <v>183</v>
      </c>
      <c r="FN611" s="19" t="n">
        <f aca="false">IF(DS611&gt;0,(BL611+BR611)/DS611,0)</f>
        <v>3.19354838709677</v>
      </c>
      <c r="FO611" s="12" t="n">
        <v>0.0915178571</v>
      </c>
      <c r="FP611" s="19" t="n">
        <f aca="false">Z611-AH611/10</f>
        <v>23.6</v>
      </c>
      <c r="FQ611" s="19" t="n">
        <f aca="false">Z611+DR611/5</f>
        <v>31.4698</v>
      </c>
      <c r="FR611" s="19" t="n">
        <f aca="false">(DX611+DY611)/AL611*60</f>
        <v>116.530077728962</v>
      </c>
      <c r="FS611" s="8" t="n">
        <v>3</v>
      </c>
      <c r="FT611" s="17" t="s">
        <v>326</v>
      </c>
      <c r="FU611" s="8" t="n">
        <v>34</v>
      </c>
      <c r="FV611" s="22"/>
      <c r="FW611" s="17" t="s">
        <v>270</v>
      </c>
      <c r="FX611" s="23" t="n">
        <v>925000</v>
      </c>
      <c r="FY611" s="23" t="n">
        <v>925000</v>
      </c>
      <c r="FZ611" s="8" t="n">
        <v>137</v>
      </c>
      <c r="GA611" s="8" t="n">
        <v>27</v>
      </c>
      <c r="GB611" s="8" t="n">
        <v>22</v>
      </c>
      <c r="GC611" s="8" t="n">
        <v>49</v>
      </c>
      <c r="GD611" s="8" t="n">
        <v>-27</v>
      </c>
      <c r="GE611" s="8" t="n">
        <v>170</v>
      </c>
      <c r="GF611" s="8" t="n">
        <v>277</v>
      </c>
      <c r="GG611" s="8" t="n">
        <v>1731</v>
      </c>
      <c r="GH611" s="8" t="n">
        <v>3.4</v>
      </c>
      <c r="GI611" s="8" t="n">
        <v>1.2</v>
      </c>
      <c r="GJ611" s="8" t="n">
        <v>4.5</v>
      </c>
      <c r="GK611" s="8" t="n">
        <f aca="false">Z611-AH611/10</f>
        <v>23.6</v>
      </c>
      <c r="GL611" s="22"/>
      <c r="GM611" s="22"/>
      <c r="GN611" s="22"/>
      <c r="GO611" s="22"/>
      <c r="GP611" s="22"/>
    </row>
    <row r="612" customFormat="false" ht="13.65" hidden="false" customHeight="true" outlineLevel="0" collapsed="false">
      <c r="A612" s="16" t="n">
        <v>34779</v>
      </c>
      <c r="B612" s="17" t="s">
        <v>2877</v>
      </c>
      <c r="C612" s="22"/>
      <c r="D612" s="17" t="s">
        <v>1137</v>
      </c>
      <c r="E612" s="17" t="s">
        <v>1137</v>
      </c>
      <c r="F612" s="8" t="n">
        <v>75</v>
      </c>
      <c r="G612" s="8" t="n">
        <v>210</v>
      </c>
      <c r="H612" s="8" t="n">
        <v>2013</v>
      </c>
      <c r="I612" s="8" t="n">
        <v>1</v>
      </c>
      <c r="J612" s="8" t="n">
        <v>18</v>
      </c>
      <c r="K612" s="17" t="s">
        <v>263</v>
      </c>
      <c r="L612" s="8" t="n">
        <v>2014</v>
      </c>
      <c r="M612" s="8" t="n">
        <v>22</v>
      </c>
      <c r="N612" s="8" t="n">
        <v>4</v>
      </c>
      <c r="O612" s="8" t="n">
        <v>8477509</v>
      </c>
      <c r="P612" s="17" t="s">
        <v>2878</v>
      </c>
      <c r="Q612" s="17" t="s">
        <v>2879</v>
      </c>
      <c r="R612" s="17" t="s">
        <v>2880</v>
      </c>
      <c r="S612" s="17" t="s">
        <v>2881</v>
      </c>
      <c r="T612" s="17" t="s">
        <v>278</v>
      </c>
      <c r="U612" s="17" t="s">
        <v>581</v>
      </c>
      <c r="V612" s="8" t="n">
        <v>28</v>
      </c>
      <c r="W612" s="8" t="n">
        <v>0</v>
      </c>
      <c r="X612" s="8" t="n">
        <v>4</v>
      </c>
      <c r="Y612" s="8" t="n">
        <v>1</v>
      </c>
      <c r="Z612" s="8" t="n">
        <v>4</v>
      </c>
      <c r="AA612" s="8" t="n">
        <v>25</v>
      </c>
      <c r="AB612" s="8" t="n">
        <v>89</v>
      </c>
      <c r="AC612" s="18" t="n">
        <f aca="false">Z612/V612</f>
        <v>0.142857142857143</v>
      </c>
      <c r="AD612" s="19" t="n">
        <f aca="false">IF(FZ612&gt;V612,Z612-V612*(GC612-Z612)/(FZ612-V612),0)</f>
        <v>0.888888888888889</v>
      </c>
      <c r="AE612" s="19" t="n">
        <v>1.262</v>
      </c>
      <c r="AF612" s="8" t="n">
        <v>1</v>
      </c>
      <c r="AG612" s="8" t="n">
        <v>1.5</v>
      </c>
      <c r="AH612" s="8" t="n">
        <v>4</v>
      </c>
      <c r="AI612" s="8" t="n">
        <v>664</v>
      </c>
      <c r="AJ612" s="8" t="n">
        <v>28015</v>
      </c>
      <c r="AK612" s="19" t="n">
        <v>466.91666666667</v>
      </c>
      <c r="AL612" s="8" t="n">
        <v>466.92</v>
      </c>
      <c r="AM612" s="8" t="n">
        <v>467</v>
      </c>
      <c r="AN612" s="18" t="n">
        <f aca="false">AJ612/60/V612</f>
        <v>16.6755952380952</v>
      </c>
      <c r="AO612" s="8" t="n">
        <v>28.08</v>
      </c>
      <c r="AP612" s="12" t="n">
        <f aca="false">IF(EF612&gt;0,Z612/EF612,0)</f>
        <v>0.190476190476191</v>
      </c>
      <c r="AQ612" s="8" t="n">
        <v>42</v>
      </c>
      <c r="AR612" s="8" t="n">
        <v>42</v>
      </c>
      <c r="AS612" s="8" t="n">
        <v>42</v>
      </c>
      <c r="AT612" s="8" t="n">
        <v>25</v>
      </c>
      <c r="AU612" s="8" t="n">
        <v>25</v>
      </c>
      <c r="AV612" s="8" t="n">
        <v>19</v>
      </c>
      <c r="AW612" s="8" t="n">
        <v>16</v>
      </c>
      <c r="AX612" s="8" t="n">
        <v>1</v>
      </c>
      <c r="AY612" s="8" t="n">
        <v>0</v>
      </c>
      <c r="AZ612" s="8" t="n">
        <v>0</v>
      </c>
      <c r="BA612" s="8" t="n">
        <f aca="false">AY612+AZ612</f>
        <v>0</v>
      </c>
      <c r="BB612" s="8" t="n">
        <v>0.94</v>
      </c>
      <c r="BC612" s="8" t="n">
        <v>48.7895</v>
      </c>
      <c r="BD612" s="19" t="n">
        <v>6.3</v>
      </c>
      <c r="BE612" s="19" t="n">
        <v>0.809566303765834</v>
      </c>
      <c r="BF612" s="19" t="n">
        <f aca="false">AQ612+BD612</f>
        <v>48.3</v>
      </c>
      <c r="BG612" s="19" t="n">
        <f aca="false">IF(AL612&gt;0,BF612/AL612*60,0)</f>
        <v>6.20663068619892</v>
      </c>
      <c r="BH612" s="8" t="n">
        <v>127</v>
      </c>
      <c r="BI612" s="8" t="n">
        <v>114</v>
      </c>
      <c r="BJ612" s="8" t="n">
        <v>180</v>
      </c>
      <c r="BK612" s="12" t="n">
        <f aca="false">BH612/(BH612+BJ612)</f>
        <v>0.413680781758958</v>
      </c>
      <c r="BL612" s="8" t="n">
        <v>15</v>
      </c>
      <c r="BM612" s="8" t="n">
        <v>15</v>
      </c>
      <c r="BN612" s="8" t="n">
        <v>37</v>
      </c>
      <c r="BO612" s="8" t="n">
        <f aca="false">BM612-BN612</f>
        <v>-22</v>
      </c>
      <c r="BP612" s="8" t="n">
        <v>6</v>
      </c>
      <c r="BQ612" s="8" t="n">
        <v>11</v>
      </c>
      <c r="BR612" s="8" t="n">
        <v>13</v>
      </c>
      <c r="BS612" s="8" t="n">
        <v>42</v>
      </c>
      <c r="BT612" s="12" t="n">
        <f aca="false">BS612/(EA612+BS612)</f>
        <v>0.106329113924051</v>
      </c>
      <c r="BU612" s="8" t="n">
        <v>0</v>
      </c>
      <c r="BV612" s="8" t="n">
        <v>0</v>
      </c>
      <c r="BW612" s="12" t="n">
        <f aca="false">IF(BU612+BV612&gt;0,BU612/(BU612+BV612),0)</f>
        <v>0</v>
      </c>
      <c r="BX612" s="8" t="n">
        <v>0</v>
      </c>
      <c r="BY612" s="8" t="n">
        <v>0</v>
      </c>
      <c r="BZ612" s="8" t="n">
        <v>0</v>
      </c>
      <c r="CA612" s="8" t="n">
        <v>0</v>
      </c>
      <c r="CB612" s="8" t="n">
        <v>0</v>
      </c>
      <c r="CC612" s="8" t="n">
        <v>0</v>
      </c>
      <c r="CD612" s="8" t="n">
        <v>0</v>
      </c>
      <c r="CE612" s="8" t="n">
        <v>0</v>
      </c>
      <c r="CF612" s="8" t="n">
        <v>0</v>
      </c>
      <c r="CG612" s="8" t="n">
        <v>0</v>
      </c>
      <c r="CH612" s="8" t="n">
        <v>0</v>
      </c>
      <c r="CI612" s="8" t="n">
        <v>0</v>
      </c>
      <c r="CJ612" s="8" t="n">
        <v>0</v>
      </c>
      <c r="CK612" s="8" t="n">
        <v>0</v>
      </c>
      <c r="CL612" s="8" t="n">
        <v>0</v>
      </c>
      <c r="CM612" s="8" t="n">
        <v>0</v>
      </c>
      <c r="CN612" s="8" t="n">
        <v>0</v>
      </c>
      <c r="CO612" s="8" t="n">
        <v>0</v>
      </c>
      <c r="CP612" s="8" t="n">
        <v>0</v>
      </c>
      <c r="CQ612" s="8" t="n">
        <v>0</v>
      </c>
      <c r="CR612" s="8" t="n">
        <v>0</v>
      </c>
      <c r="CS612" s="8" t="n">
        <v>0</v>
      </c>
      <c r="CT612" s="8" t="n">
        <v>0</v>
      </c>
      <c r="CU612" s="8" t="n">
        <v>0</v>
      </c>
      <c r="CV612" s="8" t="n">
        <v>0</v>
      </c>
      <c r="CW612" s="8" t="n">
        <v>0</v>
      </c>
      <c r="CX612" s="8" t="n">
        <v>1</v>
      </c>
      <c r="CY612" s="8" t="n">
        <v>1</v>
      </c>
      <c r="CZ612" s="8" t="n">
        <v>0</v>
      </c>
      <c r="DA612" s="8" t="n">
        <v>4</v>
      </c>
      <c r="DB612" s="8" t="n">
        <v>1</v>
      </c>
      <c r="DC612" s="8" t="n">
        <v>0</v>
      </c>
      <c r="DD612" s="8" t="n">
        <v>10</v>
      </c>
      <c r="DE612" s="8" t="n">
        <v>4</v>
      </c>
      <c r="DF612" s="8" t="n">
        <v>0</v>
      </c>
      <c r="DG612" s="8" t="n">
        <v>0</v>
      </c>
      <c r="DH612" s="8" t="n">
        <v>4</v>
      </c>
      <c r="DI612" s="8" t="n">
        <v>2</v>
      </c>
      <c r="DJ612" s="8" t="n">
        <v>3</v>
      </c>
      <c r="DK612" s="8" t="n">
        <v>2</v>
      </c>
      <c r="DL612" s="8" t="n">
        <v>2</v>
      </c>
      <c r="DM612" s="8" t="n">
        <v>0</v>
      </c>
      <c r="DN612" s="8" t="n">
        <v>3</v>
      </c>
      <c r="DO612" s="8" t="n">
        <v>3</v>
      </c>
      <c r="DP612" s="8" t="n">
        <v>0</v>
      </c>
      <c r="DQ612" s="8" t="n">
        <f aca="false">DJ612-DI612</f>
        <v>1</v>
      </c>
      <c r="DR612" s="19" t="n">
        <v>2.828</v>
      </c>
      <c r="DS612" s="8" t="n">
        <v>2</v>
      </c>
      <c r="DT612" s="8" t="n">
        <v>0</v>
      </c>
      <c r="DU612" s="8" t="n">
        <v>0</v>
      </c>
      <c r="DV612" s="8" t="n">
        <v>0</v>
      </c>
      <c r="DW612" s="8" t="n">
        <v>0</v>
      </c>
      <c r="DX612" s="8" t="n">
        <v>348</v>
      </c>
      <c r="DY612" s="8" t="n">
        <v>460</v>
      </c>
      <c r="DZ612" s="8" t="n">
        <v>270</v>
      </c>
      <c r="EA612" s="8" t="n">
        <v>353</v>
      </c>
      <c r="EB612" s="8" t="n">
        <v>195</v>
      </c>
      <c r="EC612" s="8" t="n">
        <v>249</v>
      </c>
      <c r="ED612" s="8" t="n">
        <v>18.45</v>
      </c>
      <c r="EE612" s="8" t="n">
        <v>23.05</v>
      </c>
      <c r="EF612" s="8" t="n">
        <v>21</v>
      </c>
      <c r="EG612" s="8" t="n">
        <v>22</v>
      </c>
      <c r="EH612" s="12" t="n">
        <f aca="false">EF612/EB612</f>
        <v>0.107692307692308</v>
      </c>
      <c r="EI612" s="20" t="n">
        <f aca="false">1-EG612/EC612</f>
        <v>0.911646586345382</v>
      </c>
      <c r="EJ612" s="21" t="n">
        <f aca="false">EH612+EI612</f>
        <v>1.01933889403769</v>
      </c>
      <c r="EK612" s="8" t="n">
        <v>347</v>
      </c>
      <c r="EL612" s="8" t="n">
        <v>457</v>
      </c>
      <c r="EM612" s="8" t="n">
        <v>269</v>
      </c>
      <c r="EN612" s="8" t="n">
        <v>350</v>
      </c>
      <c r="EO612" s="8" t="n">
        <v>193</v>
      </c>
      <c r="EP612" s="8" t="n">
        <v>247</v>
      </c>
      <c r="EQ612" s="8" t="n">
        <v>19</v>
      </c>
      <c r="ER612" s="8" t="n">
        <v>22</v>
      </c>
      <c r="ES612" s="8" t="n">
        <v>175</v>
      </c>
      <c r="ET612" s="8" t="n">
        <v>205</v>
      </c>
      <c r="EU612" s="8" t="n">
        <v>63</v>
      </c>
      <c r="EV612" s="8" t="n">
        <v>72</v>
      </c>
      <c r="EW612" s="8" t="n">
        <v>13</v>
      </c>
      <c r="EX612" s="8" t="n">
        <v>11</v>
      </c>
      <c r="EY612" s="8" t="n">
        <v>35</v>
      </c>
      <c r="EZ612" s="8" t="n">
        <v>27</v>
      </c>
      <c r="FA612" s="8" t="n">
        <v>-0.2</v>
      </c>
      <c r="FB612" s="8" t="n">
        <v>1.1</v>
      </c>
      <c r="FC612" s="8" t="n">
        <v>1</v>
      </c>
      <c r="FD612" s="19" t="n">
        <v>4.47</v>
      </c>
      <c r="FE612" s="18" t="n">
        <f aca="false">FD612/V612</f>
        <v>0.159642857142857</v>
      </c>
      <c r="FF612" s="8" t="n">
        <v>0.1097</v>
      </c>
      <c r="FG612" s="8" t="n">
        <v>-0.35</v>
      </c>
      <c r="FH612" s="8" t="n">
        <v>-0.06</v>
      </c>
      <c r="FI612" s="8" t="n">
        <v>-0.41</v>
      </c>
      <c r="FJ612" s="22"/>
      <c r="FK612" s="22"/>
      <c r="FL612" s="22"/>
      <c r="FM612" s="8" t="n">
        <f aca="false">BL612+BS612+AH612+DT612</f>
        <v>61</v>
      </c>
      <c r="FN612" s="19" t="n">
        <f aca="false">IF(DS612&gt;0,(BL612+BR612)/DS612,0)</f>
        <v>14</v>
      </c>
      <c r="FO612" s="12" t="n">
        <v>0</v>
      </c>
      <c r="FP612" s="19" t="n">
        <f aca="false">Z612-AH612/10</f>
        <v>3.6</v>
      </c>
      <c r="FQ612" s="19" t="n">
        <f aca="false">Z612+DR612/5</f>
        <v>4.5656</v>
      </c>
      <c r="FR612" s="19" t="n">
        <f aca="false">(DX612+DY612)/AL612*60</f>
        <v>103.829349781547</v>
      </c>
      <c r="FS612" s="8" t="n">
        <v>31</v>
      </c>
      <c r="FT612" s="17" t="s">
        <v>2882</v>
      </c>
      <c r="FU612" s="8" t="n">
        <v>321</v>
      </c>
      <c r="FV612" s="22"/>
      <c r="FW612" s="17" t="s">
        <v>270</v>
      </c>
      <c r="FX612" s="23" t="n">
        <v>775000</v>
      </c>
      <c r="FY612" s="23" t="n">
        <v>850000</v>
      </c>
      <c r="FZ612" s="8" t="n">
        <v>82</v>
      </c>
      <c r="GA612" s="8" t="n">
        <v>2</v>
      </c>
      <c r="GB612" s="8" t="n">
        <v>8</v>
      </c>
      <c r="GC612" s="8" t="n">
        <v>10</v>
      </c>
      <c r="GD612" s="8" t="n">
        <v>-9</v>
      </c>
      <c r="GE612" s="8" t="n">
        <v>21</v>
      </c>
      <c r="GF612" s="8" t="n">
        <v>61</v>
      </c>
      <c r="GG612" s="8" t="n">
        <v>1283</v>
      </c>
      <c r="GH612" s="8" t="n">
        <v>-0.3</v>
      </c>
      <c r="GI612" s="8" t="n">
        <v>2</v>
      </c>
      <c r="GJ612" s="8" t="n">
        <v>1.7</v>
      </c>
      <c r="GK612" s="8" t="n">
        <f aca="false">Z612-AH612/10</f>
        <v>3.6</v>
      </c>
      <c r="GL612" s="22"/>
      <c r="GM612" s="22"/>
      <c r="GN612" s="22"/>
      <c r="GO612" s="22"/>
      <c r="GP612" s="22"/>
    </row>
    <row r="613" customFormat="false" ht="13.65" hidden="false" customHeight="true" outlineLevel="0" collapsed="false">
      <c r="A613" s="16" t="n">
        <v>35555</v>
      </c>
      <c r="B613" s="17" t="s">
        <v>2174</v>
      </c>
      <c r="C613" s="17" t="s">
        <v>272</v>
      </c>
      <c r="D613" s="17" t="s">
        <v>262</v>
      </c>
      <c r="E613" s="17" t="s">
        <v>262</v>
      </c>
      <c r="F613" s="8" t="n">
        <v>72</v>
      </c>
      <c r="G613" s="8" t="n">
        <v>175</v>
      </c>
      <c r="H613" s="8" t="n">
        <v>2015</v>
      </c>
      <c r="I613" s="8" t="n">
        <v>1</v>
      </c>
      <c r="J613" s="8" t="n">
        <v>4</v>
      </c>
      <c r="K613" s="17" t="s">
        <v>273</v>
      </c>
      <c r="L613" s="8" t="n">
        <v>2016</v>
      </c>
      <c r="M613" s="8" t="n">
        <v>20</v>
      </c>
      <c r="N613" s="8" t="n">
        <v>2</v>
      </c>
      <c r="O613" s="8" t="n">
        <v>8478483</v>
      </c>
      <c r="P613" s="17" t="s">
        <v>2883</v>
      </c>
      <c r="Q613" s="17" t="s">
        <v>2884</v>
      </c>
      <c r="R613" s="17" t="s">
        <v>2885</v>
      </c>
      <c r="S613" s="17" t="s">
        <v>2886</v>
      </c>
      <c r="T613" s="17" t="s">
        <v>313</v>
      </c>
      <c r="U613" s="17" t="s">
        <v>514</v>
      </c>
      <c r="V613" s="8" t="n">
        <v>82</v>
      </c>
      <c r="W613" s="8" t="n">
        <v>22</v>
      </c>
      <c r="X613" s="8" t="n">
        <v>47</v>
      </c>
      <c r="Y613" s="8" t="n">
        <v>27</v>
      </c>
      <c r="Z613" s="8" t="n">
        <v>69</v>
      </c>
      <c r="AA613" s="8" t="n">
        <v>1</v>
      </c>
      <c r="AB613" s="8" t="n">
        <v>0</v>
      </c>
      <c r="AC613" s="18" t="n">
        <f aca="false">Z613/V613</f>
        <v>0.841463414634146</v>
      </c>
      <c r="AD613" s="19" t="n">
        <f aca="false">IF(FZ613&gt;V613,Z613-V613*(GC613-Z613)/(FZ613-V613),0)</f>
        <v>4.03896103896103</v>
      </c>
      <c r="AE613" s="19" t="n">
        <v>25.323</v>
      </c>
      <c r="AF613" s="8" t="n">
        <v>-1</v>
      </c>
      <c r="AG613" s="8" t="n">
        <v>6.6</v>
      </c>
      <c r="AH613" s="8" t="n">
        <v>26</v>
      </c>
      <c r="AI613" s="8" t="n">
        <v>1824</v>
      </c>
      <c r="AJ613" s="8" t="n">
        <v>80629</v>
      </c>
      <c r="AK613" s="19" t="n">
        <v>1343.8166666667</v>
      </c>
      <c r="AL613" s="8" t="n">
        <v>1344.07</v>
      </c>
      <c r="AM613" s="8" t="n">
        <v>1344</v>
      </c>
      <c r="AN613" s="18" t="n">
        <f aca="false">AJ613/60/V613</f>
        <v>16.3880081300813</v>
      </c>
      <c r="AO613" s="8" t="n">
        <v>27.1</v>
      </c>
      <c r="AP613" s="12" t="n">
        <f aca="false">IF(EF613&gt;0,Z613/EF613,0)</f>
        <v>0.758241758241758</v>
      </c>
      <c r="AQ613" s="8" t="n">
        <v>399</v>
      </c>
      <c r="AR613" s="8" t="n">
        <v>398</v>
      </c>
      <c r="AS613" s="8" t="n">
        <v>399</v>
      </c>
      <c r="AT613" s="8" t="n">
        <v>277</v>
      </c>
      <c r="AU613" s="8" t="n">
        <v>277</v>
      </c>
      <c r="AV613" s="8" t="n">
        <v>194</v>
      </c>
      <c r="AW613" s="8" t="n">
        <v>214</v>
      </c>
      <c r="AX613" s="8" t="n">
        <v>57</v>
      </c>
      <c r="AY613" s="8" t="n">
        <v>6</v>
      </c>
      <c r="AZ613" s="8" t="n">
        <v>21</v>
      </c>
      <c r="BA613" s="8" t="n">
        <f aca="false">AY613+AZ613</f>
        <v>27</v>
      </c>
      <c r="BB613" s="8" t="n">
        <v>19.14</v>
      </c>
      <c r="BC613" s="8" t="n">
        <v>31.0412</v>
      </c>
      <c r="BD613" s="19" t="n">
        <v>407.6</v>
      </c>
      <c r="BE613" s="19" t="n">
        <v>18.1989110617763</v>
      </c>
      <c r="BF613" s="19" t="n">
        <f aca="false">AQ613+BD613</f>
        <v>806.6</v>
      </c>
      <c r="BG613" s="19" t="n">
        <f aca="false">IF(AL613&gt;0,BF613/AL613*60,0)</f>
        <v>36.0070532040742</v>
      </c>
      <c r="BH613" s="8" t="n">
        <v>663</v>
      </c>
      <c r="BI613" s="8" t="n">
        <v>415</v>
      </c>
      <c r="BJ613" s="8" t="n">
        <v>359</v>
      </c>
      <c r="BK613" s="12" t="n">
        <f aca="false">BH613/(BH613+BJ613)</f>
        <v>0.648727984344423</v>
      </c>
      <c r="BL613" s="8" t="n">
        <v>31</v>
      </c>
      <c r="BM613" s="8" t="n">
        <v>31</v>
      </c>
      <c r="BN613" s="8" t="n">
        <v>105</v>
      </c>
      <c r="BO613" s="8" t="n">
        <f aca="false">BM613-BN613</f>
        <v>-74</v>
      </c>
      <c r="BP613" s="8" t="n">
        <v>83</v>
      </c>
      <c r="BQ613" s="8" t="n">
        <v>50</v>
      </c>
      <c r="BR613" s="8" t="n">
        <v>85</v>
      </c>
      <c r="BS613" s="8" t="n">
        <v>25</v>
      </c>
      <c r="BT613" s="12" t="n">
        <f aca="false">BS613/(EA613+BS613)</f>
        <v>0.0271149674620391</v>
      </c>
      <c r="BU613" s="8" t="n">
        <v>50</v>
      </c>
      <c r="BV613" s="8" t="n">
        <v>45</v>
      </c>
      <c r="BW613" s="12" t="n">
        <f aca="false">IF(BU613+BV613&gt;0,BU613/(BU613+BV613),0)</f>
        <v>0.526315789473684</v>
      </c>
      <c r="BX613" s="8" t="n">
        <v>15</v>
      </c>
      <c r="BY613" s="8" t="n">
        <v>9</v>
      </c>
      <c r="BZ613" s="8" t="n">
        <v>9</v>
      </c>
      <c r="CA613" s="8" t="n">
        <v>9</v>
      </c>
      <c r="CB613" s="8" t="n">
        <v>26</v>
      </c>
      <c r="CC613" s="8" t="n">
        <v>27</v>
      </c>
      <c r="CD613" s="8" t="n">
        <v>16</v>
      </c>
      <c r="CE613" s="8" t="n">
        <v>15</v>
      </c>
      <c r="CF613" s="8" t="n">
        <v>13</v>
      </c>
      <c r="CG613" s="8" t="n">
        <v>15</v>
      </c>
      <c r="CH613" s="8" t="n">
        <v>29</v>
      </c>
      <c r="CI613" s="8" t="n">
        <v>25</v>
      </c>
      <c r="CJ613" s="8" t="n">
        <v>0</v>
      </c>
      <c r="CK613" s="8" t="n">
        <v>0</v>
      </c>
      <c r="CL613" s="8" t="n">
        <v>3</v>
      </c>
      <c r="CM613" s="8" t="n">
        <v>2</v>
      </c>
      <c r="CN613" s="8" t="n">
        <v>0</v>
      </c>
      <c r="CO613" s="8" t="n">
        <v>0</v>
      </c>
      <c r="CP613" s="8" t="n">
        <v>1</v>
      </c>
      <c r="CQ613" s="8" t="n">
        <v>0</v>
      </c>
      <c r="CR613" s="8" t="n">
        <v>0</v>
      </c>
      <c r="CS613" s="8" t="n">
        <v>0</v>
      </c>
      <c r="CT613" s="8" t="n">
        <v>2</v>
      </c>
      <c r="CU613" s="8" t="n">
        <v>4</v>
      </c>
      <c r="CV613" s="8" t="n">
        <v>0</v>
      </c>
      <c r="CW613" s="8" t="n">
        <v>16</v>
      </c>
      <c r="CX613" s="8" t="n">
        <v>2</v>
      </c>
      <c r="CY613" s="8" t="n">
        <v>1</v>
      </c>
      <c r="CZ613" s="8" t="n">
        <v>6</v>
      </c>
      <c r="DA613" s="8" t="n">
        <v>74</v>
      </c>
      <c r="DB613" s="8" t="n">
        <v>8</v>
      </c>
      <c r="DC613" s="8" t="n">
        <v>0</v>
      </c>
      <c r="DD613" s="8" t="n">
        <v>9</v>
      </c>
      <c r="DE613" s="8" t="n">
        <v>58</v>
      </c>
      <c r="DF613" s="8" t="n">
        <v>13</v>
      </c>
      <c r="DG613" s="8" t="n">
        <v>0</v>
      </c>
      <c r="DH613" s="8" t="n">
        <v>106</v>
      </c>
      <c r="DI613" s="8" t="n">
        <v>12</v>
      </c>
      <c r="DJ613" s="8" t="n">
        <v>18</v>
      </c>
      <c r="DK613" s="8" t="n">
        <v>14</v>
      </c>
      <c r="DL613" s="8" t="n">
        <v>14</v>
      </c>
      <c r="DM613" s="8" t="n">
        <v>0</v>
      </c>
      <c r="DN613" s="8" t="n">
        <v>20</v>
      </c>
      <c r="DO613" s="8" t="n">
        <v>20</v>
      </c>
      <c r="DP613" s="8" t="n">
        <v>0</v>
      </c>
      <c r="DQ613" s="8" t="n">
        <f aca="false">DJ613-DI613</f>
        <v>6</v>
      </c>
      <c r="DR613" s="19" t="n">
        <v>4.481</v>
      </c>
      <c r="DS613" s="8" t="n">
        <v>12</v>
      </c>
      <c r="DT613" s="8" t="n">
        <v>0</v>
      </c>
      <c r="DU613" s="8" t="n">
        <v>0</v>
      </c>
      <c r="DV613" s="8" t="n">
        <v>0</v>
      </c>
      <c r="DW613" s="8" t="n">
        <v>0</v>
      </c>
      <c r="DX613" s="8" t="n">
        <v>1618</v>
      </c>
      <c r="DY613" s="8" t="n">
        <v>1135</v>
      </c>
      <c r="DZ613" s="8" t="n">
        <v>1194</v>
      </c>
      <c r="EA613" s="8" t="n">
        <v>897</v>
      </c>
      <c r="EB613" s="8" t="n">
        <v>844</v>
      </c>
      <c r="EC613" s="8" t="n">
        <v>666</v>
      </c>
      <c r="ED613" s="8" t="n">
        <v>98.79</v>
      </c>
      <c r="EE613" s="8" t="n">
        <v>55.31</v>
      </c>
      <c r="EF613" s="8" t="n">
        <v>91</v>
      </c>
      <c r="EG613" s="8" t="n">
        <v>58</v>
      </c>
      <c r="EH613" s="12" t="n">
        <f aca="false">EF613/EB613</f>
        <v>0.10781990521327</v>
      </c>
      <c r="EI613" s="20" t="n">
        <f aca="false">1-EG613/EC613</f>
        <v>0.912912912912913</v>
      </c>
      <c r="EJ613" s="21" t="n">
        <f aca="false">EH613+EI613</f>
        <v>1.02073281812618</v>
      </c>
      <c r="EK613" s="8" t="n">
        <v>1620</v>
      </c>
      <c r="EL613" s="8" t="n">
        <v>1137</v>
      </c>
      <c r="EM613" s="8" t="n">
        <v>1196</v>
      </c>
      <c r="EN613" s="8" t="n">
        <v>899</v>
      </c>
      <c r="EO613" s="8" t="n">
        <v>846</v>
      </c>
      <c r="EP613" s="8" t="n">
        <v>667</v>
      </c>
      <c r="EQ613" s="8" t="n">
        <v>91</v>
      </c>
      <c r="ER613" s="8" t="n">
        <v>57</v>
      </c>
      <c r="ES613" s="8" t="n">
        <v>932</v>
      </c>
      <c r="ET613" s="8" t="n">
        <v>542</v>
      </c>
      <c r="EU613" s="8" t="n">
        <v>377</v>
      </c>
      <c r="EV613" s="8" t="n">
        <v>210</v>
      </c>
      <c r="EW613" s="8" t="n">
        <v>60</v>
      </c>
      <c r="EX613" s="8" t="n">
        <v>36</v>
      </c>
      <c r="EY613" s="8" t="n">
        <v>71</v>
      </c>
      <c r="EZ613" s="8" t="n">
        <v>70</v>
      </c>
      <c r="FA613" s="8" t="n">
        <v>5.7</v>
      </c>
      <c r="FB613" s="8" t="n">
        <v>1.3</v>
      </c>
      <c r="FC613" s="8" t="n">
        <v>7</v>
      </c>
      <c r="FD613" s="19" t="n">
        <v>66.6</v>
      </c>
      <c r="FE613" s="18" t="n">
        <f aca="false">FD613/V613</f>
        <v>0.812195121951219</v>
      </c>
      <c r="FF613" s="8" t="n">
        <v>7.5055</v>
      </c>
      <c r="FG613" s="8" t="n">
        <v>0.55</v>
      </c>
      <c r="FH613" s="8" t="n">
        <v>0.06</v>
      </c>
      <c r="FI613" s="8" t="n">
        <v>0.61</v>
      </c>
      <c r="FJ613" s="8" t="n">
        <v>8</v>
      </c>
      <c r="FK613" s="8" t="n">
        <v>2</v>
      </c>
      <c r="FL613" s="8" t="n">
        <v>1</v>
      </c>
      <c r="FM613" s="8" t="n">
        <f aca="false">BL613+BS613+AH613+DT613</f>
        <v>82</v>
      </c>
      <c r="FN613" s="19" t="n">
        <f aca="false">IF(DS613&gt;0,(BL613+BR613)/DS613,0)</f>
        <v>9.66666666666667</v>
      </c>
      <c r="FO613" s="12" t="n">
        <v>0.0887096774</v>
      </c>
      <c r="FP613" s="19" t="n">
        <f aca="false">Z613-AH613/10</f>
        <v>66.4</v>
      </c>
      <c r="FQ613" s="19" t="n">
        <f aca="false">Z613+DR613/5</f>
        <v>69.8962</v>
      </c>
      <c r="FR613" s="19" t="n">
        <f aca="false">(DX613+DY613)/AL613*60</f>
        <v>122.895384912988</v>
      </c>
      <c r="FS613" s="22"/>
      <c r="FT613" s="22"/>
      <c r="FU613" s="22"/>
      <c r="FV613" s="22"/>
      <c r="FW613" s="17" t="s">
        <v>270</v>
      </c>
      <c r="FX613" s="23" t="n">
        <v>925000</v>
      </c>
      <c r="FY613" s="23" t="n">
        <v>894167</v>
      </c>
      <c r="FZ613" s="8" t="n">
        <v>159</v>
      </c>
      <c r="GA613" s="8" t="n">
        <v>41</v>
      </c>
      <c r="GB613" s="8" t="n">
        <v>89</v>
      </c>
      <c r="GC613" s="8" t="n">
        <v>130</v>
      </c>
      <c r="GD613" s="8" t="n">
        <v>-1</v>
      </c>
      <c r="GE613" s="8" t="n">
        <v>64</v>
      </c>
      <c r="GF613" s="8" t="n">
        <v>370</v>
      </c>
      <c r="GG613" s="8" t="n">
        <v>2638</v>
      </c>
      <c r="GH613" s="8" t="n">
        <v>11.1</v>
      </c>
      <c r="GI613" s="8" t="n">
        <v>2.5</v>
      </c>
      <c r="GJ613" s="8" t="n">
        <v>13.6</v>
      </c>
      <c r="GK613" s="8" t="n">
        <f aca="false">Z613-AH613/10</f>
        <v>66.4</v>
      </c>
      <c r="GL613" s="22"/>
      <c r="GM613" s="22"/>
      <c r="GN613" s="22"/>
      <c r="GO613" s="22"/>
      <c r="GP613" s="22"/>
    </row>
    <row r="614" customFormat="false" ht="13.65" hidden="false" customHeight="true" outlineLevel="0" collapsed="false">
      <c r="A614" s="16" t="n">
        <v>35099</v>
      </c>
      <c r="B614" s="17" t="s">
        <v>2887</v>
      </c>
      <c r="C614" s="17" t="s">
        <v>282</v>
      </c>
      <c r="D614" s="17" t="s">
        <v>283</v>
      </c>
      <c r="E614" s="17" t="s">
        <v>283</v>
      </c>
      <c r="F614" s="8" t="n">
        <v>71</v>
      </c>
      <c r="G614" s="8" t="n">
        <v>181</v>
      </c>
      <c r="H614" s="22"/>
      <c r="I614" s="22"/>
      <c r="J614" s="22"/>
      <c r="K614" s="17" t="s">
        <v>273</v>
      </c>
      <c r="L614" s="8" t="n">
        <v>2017</v>
      </c>
      <c r="M614" s="8" t="n">
        <v>21</v>
      </c>
      <c r="N614" s="8" t="n">
        <v>1</v>
      </c>
      <c r="O614" s="8" t="n">
        <v>8480761</v>
      </c>
      <c r="P614" s="17" t="s">
        <v>2888</v>
      </c>
      <c r="Q614" s="17" t="s">
        <v>2889</v>
      </c>
      <c r="R614" s="17" t="s">
        <v>2890</v>
      </c>
      <c r="S614" s="17" t="s">
        <v>2891</v>
      </c>
      <c r="T614" s="17" t="s">
        <v>278</v>
      </c>
      <c r="U614" s="17" t="s">
        <v>432</v>
      </c>
      <c r="V614" s="8" t="n">
        <v>1</v>
      </c>
      <c r="W614" s="8" t="n">
        <v>0</v>
      </c>
      <c r="X614" s="8" t="n">
        <v>0</v>
      </c>
      <c r="Y614" s="8" t="n">
        <v>0</v>
      </c>
      <c r="Z614" s="8" t="n">
        <v>0</v>
      </c>
      <c r="AA614" s="8" t="n">
        <v>26</v>
      </c>
      <c r="AB614" s="8" t="n">
        <v>70</v>
      </c>
      <c r="AC614" s="18" t="n">
        <f aca="false">Z614/V614</f>
        <v>0</v>
      </c>
      <c r="AD614" s="19" t="n">
        <f aca="false">IF(FZ614&gt;V614,Z614-V614*(GC614-Z614)/(FZ614-V614),0)</f>
        <v>0</v>
      </c>
      <c r="AE614" s="19" t="n">
        <v>0</v>
      </c>
      <c r="AF614" s="8" t="n">
        <v>0</v>
      </c>
      <c r="AG614" s="8" t="n">
        <v>-0.1</v>
      </c>
      <c r="AH614" s="8" t="n">
        <v>0</v>
      </c>
      <c r="AI614" s="8" t="n">
        <v>21</v>
      </c>
      <c r="AJ614" s="8" t="n">
        <v>785</v>
      </c>
      <c r="AK614" s="19" t="n">
        <v>13.083333333333</v>
      </c>
      <c r="AL614" s="8" t="n">
        <v>13.08</v>
      </c>
      <c r="AM614" s="8" t="n">
        <v>13</v>
      </c>
      <c r="AN614" s="18" t="n">
        <f aca="false">AJ614/60/V614</f>
        <v>13.0833333333333</v>
      </c>
      <c r="AO614" s="8" t="n">
        <v>21.8</v>
      </c>
      <c r="AP614" s="12" t="n">
        <f aca="false">IF(EF614&gt;0,Z614/EF614,0)</f>
        <v>0</v>
      </c>
      <c r="AQ614" s="8" t="n">
        <v>3</v>
      </c>
      <c r="AR614" s="8" t="n">
        <v>3</v>
      </c>
      <c r="AS614" s="8" t="n">
        <v>3</v>
      </c>
      <c r="AT614" s="8" t="n">
        <v>2</v>
      </c>
      <c r="AU614" s="8" t="n">
        <v>2</v>
      </c>
      <c r="AV614" s="8" t="n">
        <v>1</v>
      </c>
      <c r="AW614" s="8" t="n">
        <v>0</v>
      </c>
      <c r="AX614" s="8" t="n">
        <v>0</v>
      </c>
      <c r="AY614" s="8" t="n">
        <v>0</v>
      </c>
      <c r="AZ614" s="8" t="n">
        <v>0</v>
      </c>
      <c r="BA614" s="8" t="n">
        <f aca="false">AY614+AZ614</f>
        <v>0</v>
      </c>
      <c r="BB614" s="8" t="n">
        <v>0.04</v>
      </c>
      <c r="BC614" s="8" t="n">
        <v>57</v>
      </c>
      <c r="BD614" s="19" t="n">
        <v>0</v>
      </c>
      <c r="BE614" s="19" t="n">
        <v>0</v>
      </c>
      <c r="BF614" s="19" t="n">
        <f aca="false">AQ614+BD614</f>
        <v>3</v>
      </c>
      <c r="BG614" s="19" t="n">
        <f aca="false">IF(AL614&gt;0,BF614/AL614*60,0)</f>
        <v>13.7614678899083</v>
      </c>
      <c r="BH614" s="8" t="n">
        <v>12</v>
      </c>
      <c r="BI614" s="8" t="n">
        <v>3</v>
      </c>
      <c r="BJ614" s="8" t="n">
        <v>4</v>
      </c>
      <c r="BK614" s="12" t="n">
        <f aca="false">BH614/(BH614+BJ614)</f>
        <v>0.75</v>
      </c>
      <c r="BL614" s="8" t="n">
        <v>0</v>
      </c>
      <c r="BM614" s="8" t="n">
        <v>0</v>
      </c>
      <c r="BN614" s="8" t="n">
        <v>3</v>
      </c>
      <c r="BO614" s="8" t="n">
        <f aca="false">BM614-BN614</f>
        <v>-3</v>
      </c>
      <c r="BP614" s="8" t="n">
        <v>1</v>
      </c>
      <c r="BQ614" s="8" t="n">
        <v>0</v>
      </c>
      <c r="BR614" s="8" t="n">
        <v>0</v>
      </c>
      <c r="BS614" s="8" t="n">
        <v>2</v>
      </c>
      <c r="BT614" s="12" t="n">
        <f aca="false">BS614/(EA614+BS614)</f>
        <v>0.25</v>
      </c>
      <c r="BU614" s="8" t="n">
        <v>0</v>
      </c>
      <c r="BV614" s="8" t="n">
        <v>0</v>
      </c>
      <c r="BW614" s="12" t="n">
        <f aca="false">IF(BU614+BV614&gt;0,BU614/(BU614+BV614),0)</f>
        <v>0</v>
      </c>
      <c r="BX614" s="8" t="n">
        <v>0</v>
      </c>
      <c r="BY614" s="8" t="n">
        <v>0</v>
      </c>
      <c r="BZ614" s="8" t="n">
        <v>0</v>
      </c>
      <c r="CA614" s="8" t="n">
        <v>0</v>
      </c>
      <c r="CB614" s="8" t="n">
        <v>0</v>
      </c>
      <c r="CC614" s="8" t="n">
        <v>0</v>
      </c>
      <c r="CD614" s="8" t="n">
        <v>0</v>
      </c>
      <c r="CE614" s="8" t="n">
        <v>0</v>
      </c>
      <c r="CF614" s="8" t="n">
        <v>0</v>
      </c>
      <c r="CG614" s="8" t="n">
        <v>0</v>
      </c>
      <c r="CH614" s="8" t="n">
        <v>0</v>
      </c>
      <c r="CI614" s="8" t="n">
        <v>0</v>
      </c>
      <c r="CJ614" s="8" t="n">
        <v>0</v>
      </c>
      <c r="CK614" s="8" t="n">
        <v>0</v>
      </c>
      <c r="CL614" s="8" t="n">
        <v>0</v>
      </c>
      <c r="CM614" s="8" t="n">
        <v>0</v>
      </c>
      <c r="CN614" s="8" t="n">
        <v>0</v>
      </c>
      <c r="CO614" s="8" t="n">
        <v>0</v>
      </c>
      <c r="CP614" s="8" t="n">
        <v>0</v>
      </c>
      <c r="CQ614" s="8" t="n">
        <v>0</v>
      </c>
      <c r="CR614" s="8" t="n">
        <v>0</v>
      </c>
      <c r="CS614" s="8" t="n">
        <v>0</v>
      </c>
      <c r="CT614" s="8" t="n">
        <v>0</v>
      </c>
      <c r="CU614" s="8" t="n">
        <v>0</v>
      </c>
      <c r="CV614" s="8" t="n">
        <v>0</v>
      </c>
      <c r="CW614" s="8" t="n">
        <v>0</v>
      </c>
      <c r="CX614" s="8" t="n">
        <v>0</v>
      </c>
      <c r="CY614" s="8" t="n">
        <v>0</v>
      </c>
      <c r="CZ614" s="8" t="n">
        <v>0</v>
      </c>
      <c r="DA614" s="8" t="n">
        <v>1</v>
      </c>
      <c r="DB614" s="8" t="n">
        <v>0</v>
      </c>
      <c r="DC614" s="8" t="n">
        <v>0</v>
      </c>
      <c r="DD614" s="8" t="n">
        <v>1</v>
      </c>
      <c r="DE614" s="8" t="n">
        <v>0</v>
      </c>
      <c r="DF614" s="8" t="n">
        <v>0</v>
      </c>
      <c r="DG614" s="8" t="n">
        <v>0</v>
      </c>
      <c r="DH614" s="8" t="n">
        <v>0</v>
      </c>
      <c r="DI614" s="8" t="n">
        <v>0</v>
      </c>
      <c r="DJ614" s="8" t="n">
        <v>0</v>
      </c>
      <c r="DK614" s="8" t="n">
        <v>0</v>
      </c>
      <c r="DL614" s="8" t="n">
        <v>0</v>
      </c>
      <c r="DM614" s="8" t="n">
        <v>0</v>
      </c>
      <c r="DN614" s="8" t="n">
        <v>0</v>
      </c>
      <c r="DO614" s="8" t="n">
        <v>0</v>
      </c>
      <c r="DP614" s="8" t="n">
        <v>0</v>
      </c>
      <c r="DQ614" s="8" t="n">
        <f aca="false">DJ614-DI614</f>
        <v>0</v>
      </c>
      <c r="DR614" s="19" t="n">
        <v>0.061</v>
      </c>
      <c r="DS614" s="8" t="n">
        <v>0</v>
      </c>
      <c r="DT614" s="8" t="n">
        <v>0</v>
      </c>
      <c r="DU614" s="8" t="n">
        <v>0</v>
      </c>
      <c r="DV614" s="8" t="n">
        <v>0</v>
      </c>
      <c r="DW614" s="8" t="n">
        <v>0</v>
      </c>
      <c r="DX614" s="8" t="n">
        <v>13</v>
      </c>
      <c r="DY614" s="8" t="n">
        <v>9</v>
      </c>
      <c r="DZ614" s="8" t="n">
        <v>11</v>
      </c>
      <c r="EA614" s="8" t="n">
        <v>6</v>
      </c>
      <c r="EB614" s="8" t="n">
        <v>8</v>
      </c>
      <c r="EC614" s="8" t="n">
        <v>5</v>
      </c>
      <c r="ED614" s="8" t="n">
        <v>0.27</v>
      </c>
      <c r="EE614" s="8" t="n">
        <v>0.53</v>
      </c>
      <c r="EF614" s="8" t="n">
        <v>0</v>
      </c>
      <c r="EG614" s="8" t="n">
        <v>0</v>
      </c>
      <c r="EH614" s="12" t="n">
        <f aca="false">EF614/EB614</f>
        <v>0</v>
      </c>
      <c r="EI614" s="20" t="n">
        <f aca="false">1-EG614/EC614</f>
        <v>1</v>
      </c>
      <c r="EJ614" s="21" t="n">
        <f aca="false">EH614+EI614</f>
        <v>1</v>
      </c>
      <c r="EK614" s="8" t="n">
        <v>13</v>
      </c>
      <c r="EL614" s="8" t="n">
        <v>9</v>
      </c>
      <c r="EM614" s="8" t="n">
        <v>11</v>
      </c>
      <c r="EN614" s="8" t="n">
        <v>6</v>
      </c>
      <c r="EO614" s="8" t="n">
        <v>8</v>
      </c>
      <c r="EP614" s="8" t="n">
        <v>5</v>
      </c>
      <c r="EQ614" s="8" t="n">
        <v>0</v>
      </c>
      <c r="ER614" s="8" t="n">
        <v>0</v>
      </c>
      <c r="ES614" s="8" t="n">
        <v>5</v>
      </c>
      <c r="ET614" s="8" t="n">
        <v>6</v>
      </c>
      <c r="EU614" s="8" t="n">
        <v>1</v>
      </c>
      <c r="EV614" s="8" t="n">
        <v>2</v>
      </c>
      <c r="EW614" s="8" t="n">
        <v>0</v>
      </c>
      <c r="EX614" s="8" t="n">
        <v>0</v>
      </c>
      <c r="EY614" s="8" t="n">
        <v>1</v>
      </c>
      <c r="EZ614" s="8" t="n">
        <v>1</v>
      </c>
      <c r="FA614" s="8" t="n">
        <v>0</v>
      </c>
      <c r="FB614" s="8" t="n">
        <v>0</v>
      </c>
      <c r="FC614" s="8" t="n">
        <v>0</v>
      </c>
      <c r="FD614" s="19" t="n">
        <v>0.38</v>
      </c>
      <c r="FE614" s="18" t="n">
        <f aca="false">FD614/V614</f>
        <v>0.38</v>
      </c>
      <c r="FF614" s="8" t="n">
        <v>0</v>
      </c>
      <c r="FG614" s="8" t="n">
        <v>0</v>
      </c>
      <c r="FH614" s="8" t="n">
        <v>0</v>
      </c>
      <c r="FI614" s="8" t="n">
        <v>0</v>
      </c>
      <c r="FJ614" s="22"/>
      <c r="FK614" s="22"/>
      <c r="FL614" s="22"/>
      <c r="FM614" s="8" t="n">
        <f aca="false">BL614+BS614+AH614+DT614</f>
        <v>2</v>
      </c>
      <c r="FN614" s="19" t="n">
        <f aca="false">IF(DS614&gt;0,(BL614+BR614)/DS614,0)</f>
        <v>0</v>
      </c>
      <c r="FO614" s="12" t="n">
        <v>0</v>
      </c>
      <c r="FP614" s="19" t="n">
        <f aca="false">Z614-AH614/10</f>
        <v>0</v>
      </c>
      <c r="FQ614" s="19" t="n">
        <f aca="false">Z614+DR614/5</f>
        <v>0.0122</v>
      </c>
      <c r="FR614" s="19" t="n">
        <f aca="false">(DX614+DY614)/AL614*60</f>
        <v>100.917431192661</v>
      </c>
      <c r="FS614" s="22"/>
      <c r="FT614" s="22"/>
      <c r="FU614" s="22"/>
      <c r="FV614" s="22"/>
      <c r="FW614" s="17" t="s">
        <v>270</v>
      </c>
      <c r="FX614" s="23" t="n">
        <v>925000</v>
      </c>
      <c r="FY614" s="23" t="n">
        <v>925000</v>
      </c>
      <c r="FZ614" s="8" t="n">
        <v>1</v>
      </c>
      <c r="GA614" s="8" t="n">
        <v>0</v>
      </c>
      <c r="GB614" s="8" t="n">
        <v>0</v>
      </c>
      <c r="GC614" s="8" t="n">
        <v>0</v>
      </c>
      <c r="GD614" s="8" t="n">
        <v>0</v>
      </c>
      <c r="GE614" s="8" t="n">
        <v>0</v>
      </c>
      <c r="GF614" s="8" t="n">
        <v>1</v>
      </c>
      <c r="GG614" s="8" t="n">
        <v>13</v>
      </c>
      <c r="GH614" s="8" t="n">
        <v>0</v>
      </c>
      <c r="GI614" s="8" t="n">
        <v>0</v>
      </c>
      <c r="GJ614" s="8" t="n">
        <v>0</v>
      </c>
      <c r="GK614" s="8" t="n">
        <f aca="false">Z614-AH614/10</f>
        <v>0</v>
      </c>
      <c r="GL614" s="22"/>
      <c r="GM614" s="22"/>
      <c r="GN614" s="22"/>
      <c r="GO614" s="22"/>
      <c r="GP614" s="22"/>
    </row>
    <row r="615" customFormat="false" ht="13.65" hidden="false" customHeight="true" outlineLevel="0" collapsed="false">
      <c r="A615" s="16" t="n">
        <v>34760</v>
      </c>
      <c r="B615" s="17" t="s">
        <v>1082</v>
      </c>
      <c r="C615" s="17" t="s">
        <v>27</v>
      </c>
      <c r="D615" s="17" t="s">
        <v>262</v>
      </c>
      <c r="E615" s="17" t="s">
        <v>262</v>
      </c>
      <c r="F615" s="8" t="n">
        <v>72</v>
      </c>
      <c r="G615" s="8" t="n">
        <v>185</v>
      </c>
      <c r="H615" s="8" t="n">
        <v>2013</v>
      </c>
      <c r="I615" s="8" t="n">
        <v>1</v>
      </c>
      <c r="J615" s="8" t="n">
        <v>28</v>
      </c>
      <c r="K615" s="17" t="s">
        <v>263</v>
      </c>
      <c r="L615" s="8" t="n">
        <v>2017</v>
      </c>
      <c r="M615" s="8" t="n">
        <v>22</v>
      </c>
      <c r="N615" s="8" t="n">
        <v>1</v>
      </c>
      <c r="O615" s="8" t="n">
        <v>8477449</v>
      </c>
      <c r="P615" s="17" t="s">
        <v>2892</v>
      </c>
      <c r="Q615" s="17" t="s">
        <v>2893</v>
      </c>
      <c r="R615" s="17" t="s">
        <v>2894</v>
      </c>
      <c r="S615" s="17" t="s">
        <v>2895</v>
      </c>
      <c r="T615" s="17" t="s">
        <v>268</v>
      </c>
      <c r="U615" s="17" t="s">
        <v>567</v>
      </c>
      <c r="V615" s="8" t="n">
        <v>1</v>
      </c>
      <c r="W615" s="8" t="n">
        <v>0</v>
      </c>
      <c r="X615" s="8" t="n">
        <v>0</v>
      </c>
      <c r="Y615" s="8" t="n">
        <v>0</v>
      </c>
      <c r="Z615" s="8" t="n">
        <v>0</v>
      </c>
      <c r="AA615" s="8" t="n">
        <v>27</v>
      </c>
      <c r="AB615" s="8" t="n">
        <v>84</v>
      </c>
      <c r="AC615" s="18" t="n">
        <f aca="false">Z615/V615</f>
        <v>0</v>
      </c>
      <c r="AD615" s="19" t="n">
        <f aca="false">IF(FZ615&gt;V615,Z615-V615*(GC615-Z615)/(FZ615-V615),0)</f>
        <v>0</v>
      </c>
      <c r="AE615" s="19" t="n">
        <v>0</v>
      </c>
      <c r="AF615" s="8" t="n">
        <v>0</v>
      </c>
      <c r="AG615" s="8" t="n">
        <v>-0.5</v>
      </c>
      <c r="AH615" s="8" t="n">
        <v>0</v>
      </c>
      <c r="AI615" s="8" t="n">
        <v>13</v>
      </c>
      <c r="AJ615" s="8" t="n">
        <v>445</v>
      </c>
      <c r="AK615" s="19" t="n">
        <v>7.4166666666667</v>
      </c>
      <c r="AL615" s="8" t="n">
        <v>7.42</v>
      </c>
      <c r="AM615" s="8" t="n">
        <v>7</v>
      </c>
      <c r="AN615" s="18" t="n">
        <f aca="false">AJ615/60/V615</f>
        <v>7.41666666666667</v>
      </c>
      <c r="AO615" s="8" t="n">
        <v>12.37</v>
      </c>
      <c r="AP615" s="12" t="n">
        <f aca="false">IF(EF615&gt;0,Z615/EF615,0)</f>
        <v>0</v>
      </c>
      <c r="AQ615" s="8" t="n">
        <v>1</v>
      </c>
      <c r="AR615" s="8" t="n">
        <v>1</v>
      </c>
      <c r="AS615" s="8" t="n">
        <v>1</v>
      </c>
      <c r="AT615" s="8" t="n">
        <v>1</v>
      </c>
      <c r="AU615" s="8" t="n">
        <v>1</v>
      </c>
      <c r="AV615" s="8" t="n">
        <v>0</v>
      </c>
      <c r="AW615" s="8" t="n">
        <v>1</v>
      </c>
      <c r="AX615" s="8" t="n">
        <v>1</v>
      </c>
      <c r="AY615" s="8" t="n">
        <v>0</v>
      </c>
      <c r="AZ615" s="8" t="n">
        <v>0</v>
      </c>
      <c r="BA615" s="8" t="n">
        <f aca="false">AY615+AZ615</f>
        <v>0</v>
      </c>
      <c r="BB615" s="8" t="n">
        <v>0.04</v>
      </c>
      <c r="BC615" s="8" t="n">
        <v>0</v>
      </c>
      <c r="BD615" s="19" t="n">
        <v>0</v>
      </c>
      <c r="BE615" s="19" t="n">
        <v>0</v>
      </c>
      <c r="BF615" s="19" t="n">
        <f aca="false">AQ615+BD615</f>
        <v>1</v>
      </c>
      <c r="BG615" s="19" t="n">
        <f aca="false">IF(AL615&gt;0,BF615/AL615*60,0)</f>
        <v>8.08625336927224</v>
      </c>
      <c r="BH615" s="8" t="n">
        <v>5</v>
      </c>
      <c r="BI615" s="8" t="n">
        <v>1</v>
      </c>
      <c r="BJ615" s="8" t="n">
        <v>2</v>
      </c>
      <c r="BK615" s="12" t="n">
        <f aca="false">BH615/(BH615+BJ615)</f>
        <v>0.714285714285714</v>
      </c>
      <c r="BL615" s="8" t="n">
        <v>1</v>
      </c>
      <c r="BM615" s="8" t="n">
        <v>1</v>
      </c>
      <c r="BN615" s="8" t="n">
        <v>3</v>
      </c>
      <c r="BO615" s="8" t="n">
        <f aca="false">BM615-BN615</f>
        <v>-2</v>
      </c>
      <c r="BP615" s="8" t="n">
        <v>1</v>
      </c>
      <c r="BQ615" s="8" t="n">
        <v>0</v>
      </c>
      <c r="BR615" s="8" t="n">
        <v>1</v>
      </c>
      <c r="BS615" s="8" t="n">
        <v>0</v>
      </c>
      <c r="BT615" s="12" t="n">
        <f aca="false">BS615/(EA615+BS615)</f>
        <v>0</v>
      </c>
      <c r="BU615" s="8" t="n">
        <v>0</v>
      </c>
      <c r="BV615" s="8" t="n">
        <v>0</v>
      </c>
      <c r="BW615" s="12" t="n">
        <f aca="false">IF(BU615+BV615&gt;0,BU615/(BU615+BV615),0)</f>
        <v>0</v>
      </c>
      <c r="BX615" s="8" t="n">
        <v>0</v>
      </c>
      <c r="BY615" s="8" t="n">
        <v>0</v>
      </c>
      <c r="BZ615" s="8" t="n">
        <v>0</v>
      </c>
      <c r="CA615" s="8" t="n">
        <v>0</v>
      </c>
      <c r="CB615" s="8" t="n">
        <v>0</v>
      </c>
      <c r="CC615" s="8" t="n">
        <v>0</v>
      </c>
      <c r="CD615" s="8" t="n">
        <v>0</v>
      </c>
      <c r="CE615" s="8" t="n">
        <v>0</v>
      </c>
      <c r="CF615" s="8" t="n">
        <v>0</v>
      </c>
      <c r="CG615" s="8" t="n">
        <v>0</v>
      </c>
      <c r="CH615" s="8" t="n">
        <v>0</v>
      </c>
      <c r="CI615" s="8" t="n">
        <v>0</v>
      </c>
      <c r="CJ615" s="8" t="n">
        <v>0</v>
      </c>
      <c r="CK615" s="8" t="n">
        <v>0</v>
      </c>
      <c r="CL615" s="8" t="n">
        <v>0</v>
      </c>
      <c r="CM615" s="8" t="n">
        <v>0</v>
      </c>
      <c r="CN615" s="8" t="n">
        <v>0</v>
      </c>
      <c r="CO615" s="8" t="n">
        <v>0</v>
      </c>
      <c r="CP615" s="8" t="n">
        <v>0</v>
      </c>
      <c r="CQ615" s="8" t="n">
        <v>0</v>
      </c>
      <c r="CR615" s="8" t="n">
        <v>0</v>
      </c>
      <c r="CS615" s="8" t="n">
        <v>0</v>
      </c>
      <c r="CT615" s="8" t="n">
        <v>0</v>
      </c>
      <c r="CU615" s="8" t="n">
        <v>0</v>
      </c>
      <c r="CV615" s="8" t="n">
        <v>0</v>
      </c>
      <c r="CW615" s="8" t="n">
        <v>0</v>
      </c>
      <c r="CX615" s="8" t="n">
        <v>0</v>
      </c>
      <c r="CY615" s="8" t="n">
        <v>0</v>
      </c>
      <c r="CZ615" s="8" t="n">
        <v>0</v>
      </c>
      <c r="DA615" s="8" t="n">
        <v>1</v>
      </c>
      <c r="DB615" s="8" t="n">
        <v>0</v>
      </c>
      <c r="DC615" s="8" t="n">
        <v>0</v>
      </c>
      <c r="DD615" s="8" t="n">
        <v>0</v>
      </c>
      <c r="DE615" s="8" t="n">
        <v>0</v>
      </c>
      <c r="DF615" s="8" t="n">
        <v>0</v>
      </c>
      <c r="DG615" s="8" t="n">
        <v>0</v>
      </c>
      <c r="DH615" s="8" t="n">
        <v>0</v>
      </c>
      <c r="DI615" s="8" t="n">
        <v>0</v>
      </c>
      <c r="DJ615" s="8" t="n">
        <v>0</v>
      </c>
      <c r="DK615" s="8" t="n">
        <v>0</v>
      </c>
      <c r="DL615" s="8" t="n">
        <v>0</v>
      </c>
      <c r="DM615" s="8" t="n">
        <v>0</v>
      </c>
      <c r="DN615" s="8" t="n">
        <v>0</v>
      </c>
      <c r="DO615" s="8" t="n">
        <v>0</v>
      </c>
      <c r="DP615" s="8" t="n">
        <v>0</v>
      </c>
      <c r="DQ615" s="8" t="n">
        <f aca="false">DJ615-DI615</f>
        <v>0</v>
      </c>
      <c r="DR615" s="19" t="n">
        <v>-0.008</v>
      </c>
      <c r="DS615" s="8" t="n">
        <v>0</v>
      </c>
      <c r="DT615" s="8" t="n">
        <v>0</v>
      </c>
      <c r="DU615" s="8" t="n">
        <v>0</v>
      </c>
      <c r="DV615" s="8" t="n">
        <v>0</v>
      </c>
      <c r="DW615" s="8" t="n">
        <v>0</v>
      </c>
      <c r="DX615" s="8" t="n">
        <v>7</v>
      </c>
      <c r="DY615" s="8" t="n">
        <v>5</v>
      </c>
      <c r="DZ615" s="8" t="n">
        <v>7</v>
      </c>
      <c r="EA615" s="8" t="n">
        <v>5</v>
      </c>
      <c r="EB615" s="8" t="n">
        <v>4</v>
      </c>
      <c r="EC615" s="8" t="n">
        <v>3</v>
      </c>
      <c r="ED615" s="8" t="n">
        <v>0.13</v>
      </c>
      <c r="EE615" s="8" t="n">
        <v>0.41</v>
      </c>
      <c r="EF615" s="8" t="n">
        <v>0</v>
      </c>
      <c r="EG615" s="8" t="n">
        <v>0</v>
      </c>
      <c r="EH615" s="12" t="n">
        <f aca="false">EF615/EB615</f>
        <v>0</v>
      </c>
      <c r="EI615" s="20" t="n">
        <f aca="false">1-EG615/EC615</f>
        <v>1</v>
      </c>
      <c r="EJ615" s="21" t="n">
        <f aca="false">EH615+EI615</f>
        <v>1</v>
      </c>
      <c r="EK615" s="8" t="n">
        <v>7</v>
      </c>
      <c r="EL615" s="8" t="n">
        <v>5</v>
      </c>
      <c r="EM615" s="8" t="n">
        <v>7</v>
      </c>
      <c r="EN615" s="8" t="n">
        <v>5</v>
      </c>
      <c r="EO615" s="8" t="n">
        <v>4</v>
      </c>
      <c r="EP615" s="8" t="n">
        <v>3</v>
      </c>
      <c r="EQ615" s="8" t="n">
        <v>0</v>
      </c>
      <c r="ER615" s="8" t="n">
        <v>0</v>
      </c>
      <c r="ES615" s="8" t="n">
        <v>1</v>
      </c>
      <c r="ET615" s="8" t="n">
        <v>4</v>
      </c>
      <c r="EU615" s="8" t="n">
        <v>1</v>
      </c>
      <c r="EV615" s="8" t="n">
        <v>2</v>
      </c>
      <c r="EW615" s="8" t="n">
        <v>0</v>
      </c>
      <c r="EX615" s="8" t="n">
        <v>0</v>
      </c>
      <c r="EY615" s="8" t="n">
        <v>1</v>
      </c>
      <c r="EZ615" s="8" t="n">
        <v>0</v>
      </c>
      <c r="FA615" s="8" t="n">
        <v>0</v>
      </c>
      <c r="FB615" s="8" t="n">
        <v>0</v>
      </c>
      <c r="FC615" s="8" t="n">
        <v>0</v>
      </c>
      <c r="FD615" s="19" t="n">
        <v>0.1</v>
      </c>
      <c r="FE615" s="18" t="n">
        <f aca="false">FD615/V615</f>
        <v>0.1</v>
      </c>
      <c r="FF615" s="8" t="n">
        <v>0.0002</v>
      </c>
      <c r="FG615" s="8" t="n">
        <v>0</v>
      </c>
      <c r="FH615" s="8" t="n">
        <v>0</v>
      </c>
      <c r="FI615" s="8" t="n">
        <v>0</v>
      </c>
      <c r="FJ615" s="22"/>
      <c r="FK615" s="22"/>
      <c r="FL615" s="22"/>
      <c r="FM615" s="8" t="n">
        <f aca="false">BL615+BS615+AH615+DT615</f>
        <v>1</v>
      </c>
      <c r="FN615" s="19" t="n">
        <f aca="false">IF(DS615&gt;0,(BL615+BR615)/DS615,0)</f>
        <v>0</v>
      </c>
      <c r="FO615" s="12" t="n">
        <v>0</v>
      </c>
      <c r="FP615" s="19" t="n">
        <f aca="false">Z615-AH615/10</f>
        <v>0</v>
      </c>
      <c r="FQ615" s="19" t="n">
        <f aca="false">Z615+DR615/5</f>
        <v>-0.0016</v>
      </c>
      <c r="FR615" s="19" t="n">
        <f aca="false">(DX615+DY615)/AL615*60</f>
        <v>97.0350404312669</v>
      </c>
      <c r="FS615" s="22"/>
      <c r="FT615" s="22"/>
      <c r="FU615" s="22"/>
      <c r="FV615" s="22"/>
      <c r="FW615" s="17" t="s">
        <v>270</v>
      </c>
      <c r="FX615" s="23" t="n">
        <v>832500</v>
      </c>
      <c r="FY615" s="23" t="n">
        <v>863333</v>
      </c>
      <c r="FZ615" s="8" t="n">
        <v>1</v>
      </c>
      <c r="GA615" s="8" t="n">
        <v>0</v>
      </c>
      <c r="GB615" s="8" t="n">
        <v>0</v>
      </c>
      <c r="GC615" s="8" t="n">
        <v>0</v>
      </c>
      <c r="GD615" s="8" t="n">
        <v>0</v>
      </c>
      <c r="GE615" s="8" t="n">
        <v>0</v>
      </c>
      <c r="GF615" s="8" t="n">
        <v>0</v>
      </c>
      <c r="GG615" s="8" t="n">
        <v>7</v>
      </c>
      <c r="GH615" s="8" t="n">
        <v>0</v>
      </c>
      <c r="GI615" s="8" t="n">
        <v>0</v>
      </c>
      <c r="GJ615" s="8" t="n">
        <v>0</v>
      </c>
      <c r="GK615" s="8" t="n">
        <f aca="false">Z615-AH615/10</f>
        <v>0</v>
      </c>
      <c r="GL615" s="22"/>
      <c r="GM615" s="22"/>
      <c r="GN615" s="22"/>
      <c r="GO615" s="22"/>
      <c r="GP615" s="22"/>
    </row>
    <row r="616" customFormat="false" ht="13.65" hidden="false" customHeight="true" outlineLevel="0" collapsed="false">
      <c r="A616" s="16" t="n">
        <v>34402</v>
      </c>
      <c r="B616" s="17" t="s">
        <v>454</v>
      </c>
      <c r="C616" s="17" t="s">
        <v>455</v>
      </c>
      <c r="D616" s="17" t="s">
        <v>262</v>
      </c>
      <c r="E616" s="17" t="s">
        <v>262</v>
      </c>
      <c r="F616" s="8" t="n">
        <v>73</v>
      </c>
      <c r="G616" s="8" t="n">
        <v>217</v>
      </c>
      <c r="H616" s="8" t="n">
        <v>2012</v>
      </c>
      <c r="I616" s="8" t="n">
        <v>1</v>
      </c>
      <c r="J616" s="8" t="n">
        <v>5</v>
      </c>
      <c r="K616" s="17" t="s">
        <v>263</v>
      </c>
      <c r="L616" s="8" t="n">
        <v>2013</v>
      </c>
      <c r="M616" s="8" t="n">
        <v>23</v>
      </c>
      <c r="N616" s="8" t="n">
        <v>5</v>
      </c>
      <c r="O616" s="8" t="n">
        <v>8476853</v>
      </c>
      <c r="P616" s="17" t="s">
        <v>2896</v>
      </c>
      <c r="Q616" s="17" t="s">
        <v>2897</v>
      </c>
      <c r="R616" s="17" t="s">
        <v>2898</v>
      </c>
      <c r="S616" s="17" t="s">
        <v>2895</v>
      </c>
      <c r="T616" s="17" t="s">
        <v>278</v>
      </c>
      <c r="U616" s="17" t="s">
        <v>514</v>
      </c>
      <c r="V616" s="8" t="n">
        <v>76</v>
      </c>
      <c r="W616" s="8" t="n">
        <v>6</v>
      </c>
      <c r="X616" s="8" t="n">
        <v>46</v>
      </c>
      <c r="Y616" s="8" t="n">
        <v>25</v>
      </c>
      <c r="Z616" s="8" t="n">
        <v>52</v>
      </c>
      <c r="AA616" s="8" t="n">
        <v>6</v>
      </c>
      <c r="AB616" s="8" t="n">
        <v>17</v>
      </c>
      <c r="AC616" s="18" t="n">
        <f aca="false">Z616/V616</f>
        <v>0.68421052631579</v>
      </c>
      <c r="AD616" s="19" t="n">
        <f aca="false">IF(FZ616&gt;V616,Z616-V616*(GC616-Z616)/(FZ616-V616),0)</f>
        <v>23.0128205128205</v>
      </c>
      <c r="AE616" s="19" t="n">
        <v>17.018</v>
      </c>
      <c r="AF616" s="8" t="n">
        <v>-4</v>
      </c>
      <c r="AG616" s="8" t="n">
        <v>1.9</v>
      </c>
      <c r="AH616" s="8" t="n">
        <v>14</v>
      </c>
      <c r="AI616" s="8" t="n">
        <v>2260</v>
      </c>
      <c r="AJ616" s="8" t="n">
        <v>98495</v>
      </c>
      <c r="AK616" s="19" t="n">
        <v>1641.5833333333</v>
      </c>
      <c r="AL616" s="8" t="n">
        <v>1640.73</v>
      </c>
      <c r="AM616" s="8" t="n">
        <v>1642</v>
      </c>
      <c r="AN616" s="18" t="n">
        <f aca="false">AJ616/60/V616</f>
        <v>21.5997807017544</v>
      </c>
      <c r="AO616" s="8" t="n">
        <v>35.55</v>
      </c>
      <c r="AP616" s="12" t="n">
        <f aca="false">IF(EF616&gt;0,Z616/EF616,0)</f>
        <v>0.514851485148515</v>
      </c>
      <c r="AQ616" s="8" t="n">
        <v>371</v>
      </c>
      <c r="AR616" s="8" t="n">
        <v>371</v>
      </c>
      <c r="AS616" s="8" t="n">
        <v>371</v>
      </c>
      <c r="AT616" s="8" t="n">
        <v>248</v>
      </c>
      <c r="AU616" s="8" t="n">
        <v>248</v>
      </c>
      <c r="AV616" s="8" t="n">
        <v>182</v>
      </c>
      <c r="AW616" s="8" t="n">
        <v>126</v>
      </c>
      <c r="AX616" s="8" t="n">
        <v>7</v>
      </c>
      <c r="AY616" s="8" t="n">
        <v>9</v>
      </c>
      <c r="AZ616" s="8" t="n">
        <v>25</v>
      </c>
      <c r="BA616" s="8" t="n">
        <f aca="false">AY616+AZ616</f>
        <v>34</v>
      </c>
      <c r="BB616" s="8" t="n">
        <v>8.96</v>
      </c>
      <c r="BC616" s="8" t="n">
        <v>52.0495</v>
      </c>
      <c r="BD616" s="19" t="n">
        <v>380.5</v>
      </c>
      <c r="BE616" s="19" t="n">
        <v>13.9073049393373</v>
      </c>
      <c r="BF616" s="19" t="n">
        <f aca="false">AQ616+BD616</f>
        <v>751.5</v>
      </c>
      <c r="BG616" s="19" t="n">
        <f aca="false">IF(AL616&gt;0,BF616/AL616*60,0)</f>
        <v>27.4816697445649</v>
      </c>
      <c r="BH616" s="8" t="n">
        <v>677</v>
      </c>
      <c r="BI616" s="8" t="n">
        <v>593</v>
      </c>
      <c r="BJ616" s="8" t="n">
        <v>594</v>
      </c>
      <c r="BK616" s="12" t="n">
        <f aca="false">BH616/(BH616+BJ616)</f>
        <v>0.532651455546813</v>
      </c>
      <c r="BL616" s="8" t="n">
        <v>48</v>
      </c>
      <c r="BM616" s="8" t="n">
        <v>48</v>
      </c>
      <c r="BN616" s="8" t="n">
        <v>99</v>
      </c>
      <c r="BO616" s="8" t="n">
        <f aca="false">BM616-BN616</f>
        <v>-51</v>
      </c>
      <c r="BP616" s="8" t="n">
        <v>66</v>
      </c>
      <c r="BQ616" s="8" t="n">
        <v>79</v>
      </c>
      <c r="BR616" s="8" t="n">
        <v>34</v>
      </c>
      <c r="BS616" s="8" t="n">
        <v>84</v>
      </c>
      <c r="BT616" s="12" t="n">
        <f aca="false">BS616/(EA616+BS616)</f>
        <v>0.0638783269961977</v>
      </c>
      <c r="BU616" s="8" t="n">
        <v>0</v>
      </c>
      <c r="BV616" s="8" t="n">
        <v>2</v>
      </c>
      <c r="BW616" s="12" t="n">
        <f aca="false">IF(BU616+BV616&gt;0,BU616/(BU616+BV616),0)</f>
        <v>0</v>
      </c>
      <c r="BX616" s="8" t="n">
        <v>0</v>
      </c>
      <c r="BY616" s="8" t="n">
        <v>1</v>
      </c>
      <c r="BZ616" s="8" t="n">
        <v>0</v>
      </c>
      <c r="CA616" s="8" t="n">
        <v>1</v>
      </c>
      <c r="CB616" s="8" t="n">
        <v>0</v>
      </c>
      <c r="CC616" s="8" t="n">
        <v>0</v>
      </c>
      <c r="CD616" s="8" t="n">
        <v>0</v>
      </c>
      <c r="CE616" s="8" t="n">
        <v>1</v>
      </c>
      <c r="CF616" s="8" t="n">
        <v>0</v>
      </c>
      <c r="CG616" s="8" t="n">
        <v>1</v>
      </c>
      <c r="CH616" s="8" t="n">
        <v>0</v>
      </c>
      <c r="CI616" s="8" t="n">
        <v>1</v>
      </c>
      <c r="CJ616" s="8" t="n">
        <v>0</v>
      </c>
      <c r="CK616" s="8" t="n">
        <v>0</v>
      </c>
      <c r="CL616" s="8" t="n">
        <v>0</v>
      </c>
      <c r="CM616" s="8" t="n">
        <v>0</v>
      </c>
      <c r="CN616" s="8" t="n">
        <v>0</v>
      </c>
      <c r="CO616" s="8" t="n">
        <v>0</v>
      </c>
      <c r="CP616" s="8" t="n">
        <v>0</v>
      </c>
      <c r="CQ616" s="8" t="n">
        <v>0</v>
      </c>
      <c r="CR616" s="8" t="n">
        <v>0</v>
      </c>
      <c r="CS616" s="8" t="n">
        <v>0</v>
      </c>
      <c r="CT616" s="8" t="n">
        <v>1</v>
      </c>
      <c r="CU616" s="8" t="n">
        <v>0</v>
      </c>
      <c r="CV616" s="8" t="n">
        <v>0</v>
      </c>
      <c r="CW616" s="8" t="n">
        <v>5</v>
      </c>
      <c r="CX616" s="8" t="n">
        <v>1</v>
      </c>
      <c r="CY616" s="8" t="n">
        <v>3</v>
      </c>
      <c r="CZ616" s="8" t="n">
        <v>8</v>
      </c>
      <c r="DA616" s="8" t="n">
        <v>54</v>
      </c>
      <c r="DB616" s="8" t="n">
        <v>1</v>
      </c>
      <c r="DC616" s="8" t="n">
        <v>0</v>
      </c>
      <c r="DD616" s="8" t="n">
        <v>17</v>
      </c>
      <c r="DE616" s="8" t="n">
        <v>62</v>
      </c>
      <c r="DF616" s="8" t="n">
        <v>0</v>
      </c>
      <c r="DG616" s="8" t="n">
        <v>0</v>
      </c>
      <c r="DH616" s="8" t="n">
        <v>102</v>
      </c>
      <c r="DI616" s="8" t="n">
        <v>7</v>
      </c>
      <c r="DJ616" s="8" t="n">
        <v>9</v>
      </c>
      <c r="DK616" s="8" t="n">
        <v>7</v>
      </c>
      <c r="DL616" s="8" t="n">
        <v>7</v>
      </c>
      <c r="DM616" s="8" t="n">
        <v>0</v>
      </c>
      <c r="DN616" s="8" t="n">
        <v>9</v>
      </c>
      <c r="DO616" s="8" t="n">
        <v>9</v>
      </c>
      <c r="DP616" s="8" t="n">
        <v>0</v>
      </c>
      <c r="DQ616" s="8" t="n">
        <f aca="false">DJ616-DI616</f>
        <v>2</v>
      </c>
      <c r="DR616" s="19" t="n">
        <v>8.889</v>
      </c>
      <c r="DS616" s="8" t="n">
        <v>7</v>
      </c>
      <c r="DT616" s="8" t="n">
        <v>0</v>
      </c>
      <c r="DU616" s="8" t="n">
        <v>0</v>
      </c>
      <c r="DV616" s="8" t="n">
        <v>0</v>
      </c>
      <c r="DW616" s="8" t="n">
        <v>0</v>
      </c>
      <c r="DX616" s="8" t="n">
        <v>1873</v>
      </c>
      <c r="DY616" s="8" t="n">
        <v>1568</v>
      </c>
      <c r="DZ616" s="8" t="n">
        <v>1410</v>
      </c>
      <c r="EA616" s="8" t="n">
        <v>1231</v>
      </c>
      <c r="EB616" s="8" t="n">
        <v>1002</v>
      </c>
      <c r="EC616" s="8" t="n">
        <v>905</v>
      </c>
      <c r="ED616" s="8" t="n">
        <v>111.44</v>
      </c>
      <c r="EE616" s="8" t="n">
        <v>86.36</v>
      </c>
      <c r="EF616" s="8" t="n">
        <v>101</v>
      </c>
      <c r="EG616" s="8" t="n">
        <v>85</v>
      </c>
      <c r="EH616" s="12" t="n">
        <f aca="false">EF616/EB616</f>
        <v>0.100798403193613</v>
      </c>
      <c r="EI616" s="20" t="n">
        <f aca="false">1-EG616/EC616</f>
        <v>0.906077348066298</v>
      </c>
      <c r="EJ616" s="21" t="n">
        <f aca="false">EH616+EI616</f>
        <v>1.00687575125991</v>
      </c>
      <c r="EK616" s="8" t="n">
        <v>1870</v>
      </c>
      <c r="EL616" s="8" t="n">
        <v>1567</v>
      </c>
      <c r="EM616" s="8" t="n">
        <v>1408</v>
      </c>
      <c r="EN616" s="8" t="n">
        <v>1231</v>
      </c>
      <c r="EO616" s="8" t="n">
        <v>999</v>
      </c>
      <c r="EP616" s="8" t="n">
        <v>904</v>
      </c>
      <c r="EQ616" s="8" t="n">
        <v>101</v>
      </c>
      <c r="ER616" s="8" t="n">
        <v>85</v>
      </c>
      <c r="ES616" s="8" t="n">
        <v>1066</v>
      </c>
      <c r="ET616" s="8" t="n">
        <v>831</v>
      </c>
      <c r="EU616" s="8" t="n">
        <v>421</v>
      </c>
      <c r="EV616" s="8" t="n">
        <v>337</v>
      </c>
      <c r="EW616" s="8" t="n">
        <v>56</v>
      </c>
      <c r="EX616" s="8" t="n">
        <v>48</v>
      </c>
      <c r="EY616" s="8" t="n">
        <v>72</v>
      </c>
      <c r="EZ616" s="8" t="n">
        <v>87</v>
      </c>
      <c r="FA616" s="8" t="n">
        <v>4</v>
      </c>
      <c r="FB616" s="8" t="n">
        <v>2.7</v>
      </c>
      <c r="FC616" s="8" t="n">
        <v>6.8</v>
      </c>
      <c r="FD616" s="19" t="n">
        <v>53.78</v>
      </c>
      <c r="FE616" s="18" t="n">
        <f aca="false">FD616/V616</f>
        <v>0.707631578947368</v>
      </c>
      <c r="FF616" s="8" t="n">
        <v>3.7466</v>
      </c>
      <c r="FG616" s="8" t="n">
        <v>1.56</v>
      </c>
      <c r="FH616" s="8" t="n">
        <v>-0.8</v>
      </c>
      <c r="FI616" s="8" t="n">
        <v>0.76</v>
      </c>
      <c r="FJ616" s="22"/>
      <c r="FK616" s="22"/>
      <c r="FL616" s="22"/>
      <c r="FM616" s="8" t="n">
        <f aca="false">BL616+BS616+AH616+DT616</f>
        <v>146</v>
      </c>
      <c r="FN616" s="19" t="n">
        <f aca="false">IF(DS616&gt;0,(BL616+BR616)/DS616,0)</f>
        <v>11.7142857142857</v>
      </c>
      <c r="FO616" s="12" t="n">
        <v>0.0245215311</v>
      </c>
      <c r="FP616" s="19" t="n">
        <f aca="false">Z616-AH616/10</f>
        <v>50.6</v>
      </c>
      <c r="FQ616" s="19" t="n">
        <f aca="false">Z616+DR616/5</f>
        <v>53.7778</v>
      </c>
      <c r="FR616" s="19" t="n">
        <f aca="false">(DX616+DY616)/AL616*60</f>
        <v>125.834232323417</v>
      </c>
      <c r="FS616" s="8" t="n">
        <v>6</v>
      </c>
      <c r="FT616" s="17" t="s">
        <v>326</v>
      </c>
      <c r="FU616" s="8" t="n">
        <v>366</v>
      </c>
      <c r="FV616" s="22"/>
      <c r="FW616" s="17" t="s">
        <v>280</v>
      </c>
      <c r="FX616" s="23" t="n">
        <v>5000000</v>
      </c>
      <c r="FY616" s="23" t="n">
        <v>5000000</v>
      </c>
      <c r="FZ616" s="8" t="n">
        <v>388</v>
      </c>
      <c r="GA616" s="8" t="n">
        <v>31</v>
      </c>
      <c r="GB616" s="8" t="n">
        <v>140</v>
      </c>
      <c r="GC616" s="8" t="n">
        <v>171</v>
      </c>
      <c r="GD616" s="8" t="n">
        <v>-70</v>
      </c>
      <c r="GE616" s="8" t="n">
        <v>89</v>
      </c>
      <c r="GF616" s="8" t="n">
        <v>764</v>
      </c>
      <c r="GG616" s="8" t="n">
        <v>8165</v>
      </c>
      <c r="GH616" s="8" t="n">
        <v>12.2</v>
      </c>
      <c r="GI616" s="8" t="n">
        <v>10.5</v>
      </c>
      <c r="GJ616" s="8" t="n">
        <v>22.7</v>
      </c>
      <c r="GK616" s="8" t="n">
        <f aca="false">Z616-AH616/10</f>
        <v>50.6</v>
      </c>
      <c r="GL616" s="22"/>
      <c r="GM616" s="22"/>
      <c r="GN616" s="22"/>
      <c r="GO616" s="22"/>
      <c r="GP616" s="22"/>
    </row>
    <row r="617" customFormat="false" ht="13.65" hidden="false" customHeight="true" outlineLevel="0" collapsed="false">
      <c r="A617" s="16" t="n">
        <v>34248</v>
      </c>
      <c r="B617" s="17" t="s">
        <v>2850</v>
      </c>
      <c r="C617" s="22"/>
      <c r="D617" s="17" t="s">
        <v>423</v>
      </c>
      <c r="E617" s="17" t="s">
        <v>423</v>
      </c>
      <c r="F617" s="8" t="n">
        <v>71</v>
      </c>
      <c r="G617" s="8" t="n">
        <v>195</v>
      </c>
      <c r="H617" s="8" t="n">
        <v>2012</v>
      </c>
      <c r="I617" s="8" t="n">
        <v>1</v>
      </c>
      <c r="J617" s="8" t="n">
        <v>1</v>
      </c>
      <c r="K617" s="17" t="s">
        <v>263</v>
      </c>
      <c r="L617" s="8" t="n">
        <v>2012</v>
      </c>
      <c r="M617" s="8" t="n">
        <v>24</v>
      </c>
      <c r="N617" s="8" t="n">
        <v>6</v>
      </c>
      <c r="O617" s="8" t="n">
        <v>8476855</v>
      </c>
      <c r="P617" s="17" t="s">
        <v>2899</v>
      </c>
      <c r="Q617" s="17" t="s">
        <v>2900</v>
      </c>
      <c r="R617" s="17" t="s">
        <v>2901</v>
      </c>
      <c r="S617" s="17" t="s">
        <v>2902</v>
      </c>
      <c r="T617" s="17" t="s">
        <v>299</v>
      </c>
      <c r="U617" s="17" t="s">
        <v>269</v>
      </c>
      <c r="V617" s="8" t="n">
        <v>58</v>
      </c>
      <c r="W617" s="8" t="n">
        <v>9</v>
      </c>
      <c r="X617" s="8" t="n">
        <v>7</v>
      </c>
      <c r="Y617" s="8" t="n">
        <v>5</v>
      </c>
      <c r="Z617" s="8" t="n">
        <v>16</v>
      </c>
      <c r="AA617" s="8" t="n">
        <v>16</v>
      </c>
      <c r="AB617" s="8" t="n">
        <v>81</v>
      </c>
      <c r="AC617" s="18" t="n">
        <f aca="false">Z617/V617</f>
        <v>0.275862068965517</v>
      </c>
      <c r="AD617" s="19" t="n">
        <f aca="false">IF(FZ617&gt;V617,Z617-V617*(GC617-Z617)/(FZ617-V617),0)</f>
        <v>-7.83561643835617</v>
      </c>
      <c r="AE617" s="19" t="n">
        <v>6.61</v>
      </c>
      <c r="AF617" s="8" t="n">
        <v>2</v>
      </c>
      <c r="AG617" s="8" t="n">
        <v>-0.4</v>
      </c>
      <c r="AH617" s="8" t="n">
        <v>26</v>
      </c>
      <c r="AI617" s="8" t="n">
        <v>864</v>
      </c>
      <c r="AJ617" s="8" t="n">
        <v>37717</v>
      </c>
      <c r="AK617" s="19" t="n">
        <v>628.61666666667</v>
      </c>
      <c r="AL617" s="8" t="n">
        <v>628.62</v>
      </c>
      <c r="AM617" s="8" t="n">
        <v>629</v>
      </c>
      <c r="AN617" s="18" t="n">
        <f aca="false">AJ617/60/V617</f>
        <v>10.8382183908046</v>
      </c>
      <c r="AO617" s="8" t="n">
        <v>18.36</v>
      </c>
      <c r="AP617" s="12" t="n">
        <f aca="false">IF(EF617&gt;0,Z617/EF617,0)</f>
        <v>0.470588235294118</v>
      </c>
      <c r="AQ617" s="8" t="n">
        <v>163</v>
      </c>
      <c r="AR617" s="8" t="n">
        <v>163</v>
      </c>
      <c r="AS617" s="8" t="n">
        <v>163</v>
      </c>
      <c r="AT617" s="8" t="n">
        <v>131</v>
      </c>
      <c r="AU617" s="8" t="n">
        <v>131</v>
      </c>
      <c r="AV617" s="8" t="n">
        <v>94</v>
      </c>
      <c r="AW617" s="8" t="n">
        <v>87</v>
      </c>
      <c r="AX617" s="8" t="n">
        <v>17</v>
      </c>
      <c r="AY617" s="8" t="n">
        <v>5</v>
      </c>
      <c r="AZ617" s="8" t="n">
        <v>10</v>
      </c>
      <c r="BA617" s="8" t="n">
        <f aca="false">AY617+AZ617</f>
        <v>15</v>
      </c>
      <c r="BB617" s="8" t="n">
        <v>7.77</v>
      </c>
      <c r="BC617" s="8" t="n">
        <v>33.7128</v>
      </c>
      <c r="BD617" s="19" t="n">
        <v>89.3</v>
      </c>
      <c r="BE617" s="19" t="n">
        <v>8.52347747699972</v>
      </c>
      <c r="BF617" s="19" t="n">
        <f aca="false">AQ617+BD617</f>
        <v>252.3</v>
      </c>
      <c r="BG617" s="19" t="n">
        <f aca="false">IF(AL617&gt;0,BF617/AL617*60,0)</f>
        <v>24.0813209888327</v>
      </c>
      <c r="BH617" s="8" t="n">
        <v>224</v>
      </c>
      <c r="BI617" s="8" t="n">
        <v>179</v>
      </c>
      <c r="BJ617" s="8" t="n">
        <v>145</v>
      </c>
      <c r="BK617" s="12" t="n">
        <f aca="false">BH617/(BH617+BJ617)</f>
        <v>0.607046070460705</v>
      </c>
      <c r="BL617" s="8" t="n">
        <v>60</v>
      </c>
      <c r="BM617" s="8" t="n">
        <v>60</v>
      </c>
      <c r="BN617" s="8" t="n">
        <v>34</v>
      </c>
      <c r="BO617" s="8" t="n">
        <f aca="false">BM617-BN617</f>
        <v>26</v>
      </c>
      <c r="BP617" s="8" t="n">
        <v>37</v>
      </c>
      <c r="BQ617" s="8" t="n">
        <v>16</v>
      </c>
      <c r="BR617" s="8" t="n">
        <v>17</v>
      </c>
      <c r="BS617" s="8" t="n">
        <v>9</v>
      </c>
      <c r="BT617" s="12" t="n">
        <f aca="false">BS617/(EA617+BS617)</f>
        <v>0.0225</v>
      </c>
      <c r="BU617" s="8" t="n">
        <v>0</v>
      </c>
      <c r="BV617" s="8" t="n">
        <v>2</v>
      </c>
      <c r="BW617" s="12" t="n">
        <f aca="false">IF(BU617+BV617&gt;0,BU617/(BU617+BV617),0)</f>
        <v>0</v>
      </c>
      <c r="BX617" s="8" t="n">
        <v>0</v>
      </c>
      <c r="BY617" s="8" t="n">
        <v>0</v>
      </c>
      <c r="BZ617" s="8" t="n">
        <v>0</v>
      </c>
      <c r="CA617" s="8" t="n">
        <v>1</v>
      </c>
      <c r="CB617" s="8" t="n">
        <v>0</v>
      </c>
      <c r="CC617" s="8" t="n">
        <v>1</v>
      </c>
      <c r="CD617" s="8" t="n">
        <v>0</v>
      </c>
      <c r="CE617" s="8" t="n">
        <v>0</v>
      </c>
      <c r="CF617" s="8" t="n">
        <v>0</v>
      </c>
      <c r="CG617" s="8" t="n">
        <v>1</v>
      </c>
      <c r="CH617" s="8" t="n">
        <v>0</v>
      </c>
      <c r="CI617" s="8" t="n">
        <v>2</v>
      </c>
      <c r="CJ617" s="8" t="n">
        <v>0</v>
      </c>
      <c r="CK617" s="8" t="n">
        <v>0</v>
      </c>
      <c r="CL617" s="8" t="n">
        <v>1</v>
      </c>
      <c r="CM617" s="8" t="n">
        <v>1</v>
      </c>
      <c r="CN617" s="8" t="n">
        <v>1</v>
      </c>
      <c r="CO617" s="8" t="n">
        <v>0</v>
      </c>
      <c r="CP617" s="8" t="n">
        <v>0</v>
      </c>
      <c r="CQ617" s="8" t="n">
        <v>1</v>
      </c>
      <c r="CR617" s="8" t="n">
        <v>0</v>
      </c>
      <c r="CS617" s="8" t="n">
        <v>2</v>
      </c>
      <c r="CT617" s="8" t="n">
        <v>4</v>
      </c>
      <c r="CU617" s="8" t="n">
        <v>0</v>
      </c>
      <c r="CV617" s="8" t="n">
        <v>0</v>
      </c>
      <c r="CW617" s="8" t="n">
        <v>2</v>
      </c>
      <c r="CX617" s="8" t="n">
        <v>0</v>
      </c>
      <c r="CY617" s="8" t="n">
        <v>2</v>
      </c>
      <c r="CZ617" s="8" t="n">
        <v>1</v>
      </c>
      <c r="DA617" s="8" t="n">
        <v>34</v>
      </c>
      <c r="DB617" s="8" t="n">
        <v>8</v>
      </c>
      <c r="DC617" s="8" t="n">
        <v>1</v>
      </c>
      <c r="DD617" s="8" t="n">
        <v>16</v>
      </c>
      <c r="DE617" s="8" t="n">
        <v>17</v>
      </c>
      <c r="DF617" s="8" t="n">
        <v>1</v>
      </c>
      <c r="DG617" s="8" t="n">
        <v>0</v>
      </c>
      <c r="DH617" s="8" t="n">
        <v>51</v>
      </c>
      <c r="DI617" s="8" t="n">
        <v>13</v>
      </c>
      <c r="DJ617" s="8" t="n">
        <v>12</v>
      </c>
      <c r="DK617" s="8" t="n">
        <v>14</v>
      </c>
      <c r="DL617" s="8" t="n">
        <v>14</v>
      </c>
      <c r="DM617" s="8" t="n">
        <v>0</v>
      </c>
      <c r="DN617" s="8" t="n">
        <v>12</v>
      </c>
      <c r="DO617" s="8" t="n">
        <v>12</v>
      </c>
      <c r="DP617" s="8" t="n">
        <v>0</v>
      </c>
      <c r="DQ617" s="8" t="n">
        <f aca="false">DJ617-DI617</f>
        <v>-1</v>
      </c>
      <c r="DR617" s="19" t="n">
        <v>-1.132</v>
      </c>
      <c r="DS617" s="8" t="n">
        <v>13</v>
      </c>
      <c r="DT617" s="8" t="n">
        <v>0</v>
      </c>
      <c r="DU617" s="8" t="n">
        <v>0</v>
      </c>
      <c r="DV617" s="8" t="n">
        <v>0</v>
      </c>
      <c r="DW617" s="8" t="n">
        <v>0</v>
      </c>
      <c r="DX617" s="8" t="n">
        <v>593</v>
      </c>
      <c r="DY617" s="8" t="n">
        <v>510</v>
      </c>
      <c r="DZ617" s="8" t="n">
        <v>443</v>
      </c>
      <c r="EA617" s="8" t="n">
        <v>391</v>
      </c>
      <c r="EB617" s="8" t="n">
        <v>319</v>
      </c>
      <c r="EC617" s="8" t="n">
        <v>285</v>
      </c>
      <c r="ED617" s="8" t="n">
        <v>26.13</v>
      </c>
      <c r="EE617" s="8" t="n">
        <v>21.82</v>
      </c>
      <c r="EF617" s="8" t="n">
        <v>34</v>
      </c>
      <c r="EG617" s="8" t="n">
        <v>23</v>
      </c>
      <c r="EH617" s="12" t="n">
        <f aca="false">EF617/EB617</f>
        <v>0.106583072100313</v>
      </c>
      <c r="EI617" s="20" t="n">
        <f aca="false">1-EG617/EC617</f>
        <v>0.919298245614035</v>
      </c>
      <c r="EJ617" s="21" t="n">
        <f aca="false">EH617+EI617</f>
        <v>1.02588131771435</v>
      </c>
      <c r="EK617" s="8" t="n">
        <v>592</v>
      </c>
      <c r="EL617" s="8" t="n">
        <v>510</v>
      </c>
      <c r="EM617" s="8" t="n">
        <v>443</v>
      </c>
      <c r="EN617" s="8" t="n">
        <v>392</v>
      </c>
      <c r="EO617" s="8" t="n">
        <v>319</v>
      </c>
      <c r="EP617" s="8" t="n">
        <v>286</v>
      </c>
      <c r="EQ617" s="8" t="n">
        <v>34</v>
      </c>
      <c r="ER617" s="8" t="n">
        <v>23</v>
      </c>
      <c r="ES617" s="8" t="n">
        <v>284</v>
      </c>
      <c r="ET617" s="8" t="n">
        <v>233</v>
      </c>
      <c r="EU617" s="8" t="n">
        <v>97</v>
      </c>
      <c r="EV617" s="8" t="n">
        <v>87</v>
      </c>
      <c r="EW617" s="8" t="n">
        <v>14</v>
      </c>
      <c r="EX617" s="8" t="n">
        <v>14</v>
      </c>
      <c r="EY617" s="8" t="n">
        <v>52</v>
      </c>
      <c r="EZ617" s="8" t="n">
        <v>52</v>
      </c>
      <c r="FA617" s="8" t="n">
        <v>0.8</v>
      </c>
      <c r="FB617" s="8" t="n">
        <v>0.8</v>
      </c>
      <c r="FC617" s="8" t="n">
        <v>1.7</v>
      </c>
      <c r="FD617" s="19" t="n">
        <v>18.08</v>
      </c>
      <c r="FE617" s="18" t="n">
        <f aca="false">FD617/V617</f>
        <v>0.311724137931034</v>
      </c>
      <c r="FF617" s="8" t="n">
        <v>1.4059</v>
      </c>
      <c r="FG617" s="8" t="n">
        <v>0.05</v>
      </c>
      <c r="FH617" s="8" t="n">
        <v>0</v>
      </c>
      <c r="FI617" s="8" t="n">
        <v>0.05</v>
      </c>
      <c r="FJ617" s="22"/>
      <c r="FK617" s="22"/>
      <c r="FL617" s="22"/>
      <c r="FM617" s="8" t="n">
        <f aca="false">BL617+BS617+AH617+DT617</f>
        <v>95</v>
      </c>
      <c r="FN617" s="19" t="n">
        <f aca="false">IF(DS617&gt;0,(BL617+BR617)/DS617,0)</f>
        <v>5.92307692307692</v>
      </c>
      <c r="FO617" s="12" t="n">
        <v>0.0517241379</v>
      </c>
      <c r="FP617" s="19" t="n">
        <f aca="false">Z617-AH617/10</f>
        <v>13.4</v>
      </c>
      <c r="FQ617" s="19" t="n">
        <f aca="false">Z617+DR617/5</f>
        <v>15.7736</v>
      </c>
      <c r="FR617" s="19" t="n">
        <f aca="false">(DX617+DY617)/AL617*60</f>
        <v>105.278228500525</v>
      </c>
      <c r="FS617" s="8" t="n">
        <v>3</v>
      </c>
      <c r="FT617" s="17" t="s">
        <v>352</v>
      </c>
      <c r="FU617" s="8" t="n">
        <v>32</v>
      </c>
      <c r="FV617" s="22"/>
      <c r="FW617" s="17" t="s">
        <v>270</v>
      </c>
      <c r="FX617" s="23" t="n">
        <v>875000</v>
      </c>
      <c r="FY617" s="23" t="n">
        <v>875000</v>
      </c>
      <c r="FZ617" s="8" t="n">
        <v>350</v>
      </c>
      <c r="GA617" s="8" t="n">
        <v>62</v>
      </c>
      <c r="GB617" s="8" t="n">
        <v>74</v>
      </c>
      <c r="GC617" s="8" t="n">
        <v>136</v>
      </c>
      <c r="GD617" s="8" t="n">
        <v>-89</v>
      </c>
      <c r="GE617" s="8" t="n">
        <v>142</v>
      </c>
      <c r="GF617" s="8" t="n">
        <v>650</v>
      </c>
      <c r="GG617" s="8" t="n">
        <v>4759</v>
      </c>
      <c r="GH617" s="8" t="n">
        <v>8.6</v>
      </c>
      <c r="GI617" s="8" t="n">
        <v>2</v>
      </c>
      <c r="GJ617" s="8" t="n">
        <v>10.7</v>
      </c>
      <c r="GK617" s="8" t="n">
        <f aca="false">Z617-AH617/10</f>
        <v>13.4</v>
      </c>
      <c r="GL617" s="22"/>
      <c r="GM617" s="22"/>
      <c r="GN617" s="22"/>
      <c r="GO617" s="22"/>
      <c r="GP617" s="22"/>
    </row>
    <row r="618" customFormat="false" ht="13.65" hidden="false" customHeight="true" outlineLevel="0" collapsed="false">
      <c r="A618" s="16" t="n">
        <v>31539</v>
      </c>
      <c r="B618" s="17" t="s">
        <v>737</v>
      </c>
      <c r="C618" s="17" t="s">
        <v>282</v>
      </c>
      <c r="D618" s="17" t="s">
        <v>283</v>
      </c>
      <c r="E618" s="17" t="s">
        <v>283</v>
      </c>
      <c r="F618" s="8" t="n">
        <v>74</v>
      </c>
      <c r="G618" s="8" t="n">
        <v>206</v>
      </c>
      <c r="H618" s="22"/>
      <c r="I618" s="22"/>
      <c r="J618" s="22"/>
      <c r="K618" s="17" t="s">
        <v>273</v>
      </c>
      <c r="L618" s="8" t="n">
        <v>2009</v>
      </c>
      <c r="M618" s="8" t="n">
        <v>31</v>
      </c>
      <c r="N618" s="8" t="n">
        <v>9</v>
      </c>
      <c r="O618" s="8" t="n">
        <v>8475613</v>
      </c>
      <c r="P618" s="17" t="s">
        <v>2903</v>
      </c>
      <c r="Q618" s="17" t="s">
        <v>2904</v>
      </c>
      <c r="R618" s="17" t="s">
        <v>2905</v>
      </c>
      <c r="S618" s="17" t="s">
        <v>2906</v>
      </c>
      <c r="T618" s="17" t="s">
        <v>278</v>
      </c>
      <c r="U618" s="17" t="s">
        <v>2907</v>
      </c>
      <c r="V618" s="8" t="n">
        <v>57</v>
      </c>
      <c r="W618" s="8" t="n">
        <v>3</v>
      </c>
      <c r="X618" s="8" t="n">
        <v>6</v>
      </c>
      <c r="Y618" s="8" t="n">
        <v>4</v>
      </c>
      <c r="Z618" s="8" t="n">
        <v>9</v>
      </c>
      <c r="AA618" s="8" t="n">
        <v>0</v>
      </c>
      <c r="AB618" s="8" t="n">
        <v>0</v>
      </c>
      <c r="AC618" s="18" t="n">
        <f aca="false">Z618/V618</f>
        <v>0.157894736842105</v>
      </c>
      <c r="AD618" s="19" t="n">
        <f aca="false">IF(FZ618&gt;V618,Z618-V618*(GC618-Z618)/(FZ618-V618),0)</f>
        <v>1.31914893617021</v>
      </c>
      <c r="AE618" s="19" t="n">
        <v>3.261</v>
      </c>
      <c r="AF618" s="8" t="n">
        <v>8</v>
      </c>
      <c r="AG618" s="8" t="n">
        <v>6.1</v>
      </c>
      <c r="AH618" s="8" t="n">
        <v>19</v>
      </c>
      <c r="AI618" s="8" t="n">
        <v>1001</v>
      </c>
      <c r="AJ618" s="8" t="n">
        <v>46041</v>
      </c>
      <c r="AK618" s="19" t="n">
        <v>767.35</v>
      </c>
      <c r="AL618" s="8" t="n">
        <v>767.35</v>
      </c>
      <c r="AM618" s="8" t="n">
        <v>767</v>
      </c>
      <c r="AN618" s="18" t="n">
        <f aca="false">AJ618/60/V618</f>
        <v>13.4622807017544</v>
      </c>
      <c r="AO618" s="8" t="n">
        <v>22.73</v>
      </c>
      <c r="AP618" s="12" t="n">
        <f aca="false">IF(EF618&gt;0,Z618/EF618,0)</f>
        <v>0.333333333333333</v>
      </c>
      <c r="AQ618" s="8" t="n">
        <v>74</v>
      </c>
      <c r="AR618" s="8" t="n">
        <v>74</v>
      </c>
      <c r="AS618" s="8" t="n">
        <v>74</v>
      </c>
      <c r="AT618" s="8" t="n">
        <v>46</v>
      </c>
      <c r="AU618" s="8" t="n">
        <v>46</v>
      </c>
      <c r="AV618" s="8" t="n">
        <v>27</v>
      </c>
      <c r="AW618" s="8" t="n">
        <v>14</v>
      </c>
      <c r="AX618" s="8" t="n">
        <v>1</v>
      </c>
      <c r="AY618" s="8" t="n">
        <v>1</v>
      </c>
      <c r="AZ618" s="8" t="n">
        <v>6</v>
      </c>
      <c r="BA618" s="8" t="n">
        <f aca="false">AY618+AZ618</f>
        <v>7</v>
      </c>
      <c r="BB618" s="8" t="n">
        <v>1.04</v>
      </c>
      <c r="BC618" s="8" t="n">
        <v>61.6667</v>
      </c>
      <c r="BD618" s="19" t="n">
        <v>84</v>
      </c>
      <c r="BE618" s="19" t="n">
        <v>6.56805890402033</v>
      </c>
      <c r="BF618" s="19" t="n">
        <f aca="false">AQ618+BD618</f>
        <v>158</v>
      </c>
      <c r="BG618" s="19" t="n">
        <f aca="false">IF(AL618&gt;0,BF618/AL618*60,0)</f>
        <v>12.3542060337525</v>
      </c>
      <c r="BH618" s="8" t="n">
        <v>165</v>
      </c>
      <c r="BI618" s="8" t="n">
        <v>231</v>
      </c>
      <c r="BJ618" s="8" t="n">
        <v>221</v>
      </c>
      <c r="BK618" s="12" t="n">
        <f aca="false">BH618/(BH618+BJ618)</f>
        <v>0.427461139896373</v>
      </c>
      <c r="BL618" s="8" t="n">
        <v>60</v>
      </c>
      <c r="BM618" s="8" t="n">
        <v>60</v>
      </c>
      <c r="BN618" s="8" t="n">
        <v>104</v>
      </c>
      <c r="BO618" s="8" t="n">
        <f aca="false">BM618-BN618</f>
        <v>-44</v>
      </c>
      <c r="BP618" s="8" t="n">
        <v>19</v>
      </c>
      <c r="BQ618" s="8" t="n">
        <v>17</v>
      </c>
      <c r="BR618" s="8" t="n">
        <v>11</v>
      </c>
      <c r="BS618" s="8" t="n">
        <v>84</v>
      </c>
      <c r="BT618" s="12" t="n">
        <f aca="false">BS618/(EA618+BS618)</f>
        <v>0.123711340206186</v>
      </c>
      <c r="BU618" s="8" t="n">
        <v>0</v>
      </c>
      <c r="BV618" s="8" t="n">
        <v>0</v>
      </c>
      <c r="BW618" s="12" t="n">
        <f aca="false">IF(BU618+BV618&gt;0,BU618/(BU618+BV618),0)</f>
        <v>0</v>
      </c>
      <c r="BX618" s="8" t="n">
        <v>0</v>
      </c>
      <c r="BY618" s="8" t="n">
        <v>0</v>
      </c>
      <c r="BZ618" s="8" t="n">
        <v>0</v>
      </c>
      <c r="CA618" s="8" t="n">
        <v>0</v>
      </c>
      <c r="CB618" s="8" t="n">
        <v>0</v>
      </c>
      <c r="CC618" s="8" t="n">
        <v>0</v>
      </c>
      <c r="CD618" s="8" t="n">
        <v>0</v>
      </c>
      <c r="CE618" s="8" t="n">
        <v>0</v>
      </c>
      <c r="CF618" s="8" t="n">
        <v>0</v>
      </c>
      <c r="CG618" s="8" t="n">
        <v>0</v>
      </c>
      <c r="CH618" s="8" t="n">
        <v>0</v>
      </c>
      <c r="CI618" s="8" t="n">
        <v>0</v>
      </c>
      <c r="CJ618" s="8" t="n">
        <v>0</v>
      </c>
      <c r="CK618" s="8" t="n">
        <v>0</v>
      </c>
      <c r="CL618" s="8" t="n">
        <v>0</v>
      </c>
      <c r="CM618" s="8" t="n">
        <v>1</v>
      </c>
      <c r="CN618" s="8" t="n">
        <v>0</v>
      </c>
      <c r="CO618" s="8" t="n">
        <v>0</v>
      </c>
      <c r="CP618" s="8" t="n">
        <v>0</v>
      </c>
      <c r="CQ618" s="8" t="n">
        <v>0</v>
      </c>
      <c r="CR618" s="8" t="n">
        <v>0</v>
      </c>
      <c r="CS618" s="8" t="n">
        <v>0</v>
      </c>
      <c r="CT618" s="8" t="n">
        <v>1</v>
      </c>
      <c r="CU618" s="8" t="n">
        <v>0</v>
      </c>
      <c r="CV618" s="8" t="n">
        <v>0</v>
      </c>
      <c r="CW618" s="8" t="n">
        <v>2</v>
      </c>
      <c r="CX618" s="8" t="n">
        <v>0</v>
      </c>
      <c r="CY618" s="8" t="n">
        <v>0</v>
      </c>
      <c r="CZ618" s="8" t="n">
        <v>0</v>
      </c>
      <c r="DA618" s="8" t="n">
        <v>19</v>
      </c>
      <c r="DB618" s="8" t="n">
        <v>0</v>
      </c>
      <c r="DC618" s="8" t="n">
        <v>0</v>
      </c>
      <c r="DD618" s="8" t="n">
        <v>6</v>
      </c>
      <c r="DE618" s="8" t="n">
        <v>5</v>
      </c>
      <c r="DF618" s="8" t="n">
        <v>0</v>
      </c>
      <c r="DG618" s="8" t="n">
        <v>0</v>
      </c>
      <c r="DH618" s="8" t="n">
        <v>16</v>
      </c>
      <c r="DI618" s="8" t="n">
        <v>8</v>
      </c>
      <c r="DJ618" s="8" t="n">
        <v>10</v>
      </c>
      <c r="DK618" s="8" t="n">
        <v>8</v>
      </c>
      <c r="DL618" s="8" t="n">
        <v>7</v>
      </c>
      <c r="DM618" s="8" t="n">
        <v>1</v>
      </c>
      <c r="DN618" s="8" t="n">
        <v>12</v>
      </c>
      <c r="DO618" s="8" t="n">
        <v>12</v>
      </c>
      <c r="DP618" s="8" t="n">
        <v>0</v>
      </c>
      <c r="DQ618" s="8" t="n">
        <f aca="false">DJ618-DI618</f>
        <v>2</v>
      </c>
      <c r="DR618" s="19" t="n">
        <v>8.138</v>
      </c>
      <c r="DS618" s="8" t="n">
        <v>7</v>
      </c>
      <c r="DT618" s="8" t="n">
        <v>1</v>
      </c>
      <c r="DU618" s="8" t="n">
        <v>0</v>
      </c>
      <c r="DV618" s="8" t="n">
        <v>0</v>
      </c>
      <c r="DW618" s="8" t="n">
        <v>0</v>
      </c>
      <c r="DX618" s="8" t="n">
        <v>550</v>
      </c>
      <c r="DY618" s="8" t="n">
        <v>834</v>
      </c>
      <c r="DZ618" s="8" t="n">
        <v>410</v>
      </c>
      <c r="EA618" s="8" t="n">
        <v>595</v>
      </c>
      <c r="EB618" s="8" t="n">
        <v>292</v>
      </c>
      <c r="EC618" s="8" t="n">
        <v>386</v>
      </c>
      <c r="ED618" s="8" t="n">
        <v>24.87</v>
      </c>
      <c r="EE618" s="8" t="n">
        <v>28.75</v>
      </c>
      <c r="EF618" s="8" t="n">
        <v>27</v>
      </c>
      <c r="EG618" s="8" t="n">
        <v>24</v>
      </c>
      <c r="EH618" s="12" t="n">
        <f aca="false">EF618/EB618</f>
        <v>0.0924657534246575</v>
      </c>
      <c r="EI618" s="20" t="n">
        <f aca="false">1-EG618/EC618</f>
        <v>0.937823834196891</v>
      </c>
      <c r="EJ618" s="21" t="n">
        <f aca="false">EH618+EI618</f>
        <v>1.03028958762155</v>
      </c>
      <c r="EK618" s="8" t="n">
        <v>553</v>
      </c>
      <c r="EL618" s="8" t="n">
        <v>835</v>
      </c>
      <c r="EM618" s="8" t="n">
        <v>412</v>
      </c>
      <c r="EN618" s="8" t="n">
        <v>596</v>
      </c>
      <c r="EO618" s="8" t="n">
        <v>293</v>
      </c>
      <c r="EP618" s="8" t="n">
        <v>387</v>
      </c>
      <c r="EQ618" s="8" t="n">
        <v>27</v>
      </c>
      <c r="ER618" s="8" t="n">
        <v>24</v>
      </c>
      <c r="ES618" s="8" t="n">
        <v>263</v>
      </c>
      <c r="ET618" s="8" t="n">
        <v>352</v>
      </c>
      <c r="EU618" s="8" t="n">
        <v>128</v>
      </c>
      <c r="EV618" s="8" t="n">
        <v>116</v>
      </c>
      <c r="EW618" s="8" t="n">
        <v>18</v>
      </c>
      <c r="EX618" s="8" t="n">
        <v>12</v>
      </c>
      <c r="EY618" s="8" t="n">
        <v>64</v>
      </c>
      <c r="EZ618" s="8" t="n">
        <v>62</v>
      </c>
      <c r="FA618" s="8" t="n">
        <v>0.3</v>
      </c>
      <c r="FB618" s="8" t="n">
        <v>2.2</v>
      </c>
      <c r="FC618" s="8" t="n">
        <v>2.4</v>
      </c>
      <c r="FD618" s="19" t="n">
        <v>5.28</v>
      </c>
      <c r="FE618" s="18" t="n">
        <f aca="false">FD618/V618</f>
        <v>0.0926315789473684</v>
      </c>
      <c r="FF618" s="8" t="n">
        <v>0.4179</v>
      </c>
      <c r="FG618" s="8" t="n">
        <v>-0.37</v>
      </c>
      <c r="FH618" s="8" t="n">
        <v>0.37</v>
      </c>
      <c r="FI618" s="8" t="n">
        <v>0</v>
      </c>
      <c r="FJ618" s="22"/>
      <c r="FK618" s="22"/>
      <c r="FL618" s="22"/>
      <c r="FM618" s="8" t="n">
        <f aca="false">BL618+BS618+AH618+DT618</f>
        <v>164</v>
      </c>
      <c r="FN618" s="19" t="n">
        <f aca="false">IF(DS618&gt;0,(BL618+BR618)/DS618,0)</f>
        <v>10.1428571428571</v>
      </c>
      <c r="FO618" s="12" t="n">
        <v>0.0177848467</v>
      </c>
      <c r="FP618" s="19" t="n">
        <f aca="false">Z618-AH618/10</f>
        <v>7.1</v>
      </c>
      <c r="FQ618" s="19" t="n">
        <f aca="false">Z618+DR618/5</f>
        <v>10.6276</v>
      </c>
      <c r="FR618" s="19" t="n">
        <f aca="false">(DX618+DY618)/AL618*60</f>
        <v>108.216589561478</v>
      </c>
      <c r="FS618" s="22"/>
      <c r="FT618" s="22"/>
      <c r="FU618" s="22"/>
      <c r="FV618" s="22"/>
      <c r="FW618" s="17" t="s">
        <v>280</v>
      </c>
      <c r="FX618" s="23" t="n">
        <v>650000</v>
      </c>
      <c r="FY618" s="23" t="n">
        <v>650000</v>
      </c>
      <c r="FZ618" s="8" t="n">
        <v>339</v>
      </c>
      <c r="GA618" s="8" t="n">
        <v>10</v>
      </c>
      <c r="GB618" s="8" t="n">
        <v>37</v>
      </c>
      <c r="GC618" s="8" t="n">
        <v>47</v>
      </c>
      <c r="GD618" s="8" t="n">
        <v>-1</v>
      </c>
      <c r="GE618" s="8" t="n">
        <v>229</v>
      </c>
      <c r="GF618" s="8" t="n">
        <v>177</v>
      </c>
      <c r="GG618" s="8" t="n">
        <v>4716</v>
      </c>
      <c r="GH618" s="8" t="n">
        <v>0.5</v>
      </c>
      <c r="GI618" s="8" t="n">
        <v>10.7</v>
      </c>
      <c r="GJ618" s="8" t="n">
        <v>11.2</v>
      </c>
      <c r="GK618" s="8" t="n">
        <f aca="false">Z618-AH618/10</f>
        <v>7.1</v>
      </c>
      <c r="GL618" s="22"/>
      <c r="GM618" s="22"/>
      <c r="GN618" s="22"/>
      <c r="GO618" s="22"/>
      <c r="GP618" s="22"/>
    </row>
    <row r="619" customFormat="false" ht="13.65" hidden="false" customHeight="true" outlineLevel="0" collapsed="false">
      <c r="A619" s="16" t="n">
        <v>33435</v>
      </c>
      <c r="B619" s="17" t="s">
        <v>2908</v>
      </c>
      <c r="C619" s="17" t="s">
        <v>282</v>
      </c>
      <c r="D619" s="17" t="s">
        <v>283</v>
      </c>
      <c r="E619" s="17" t="s">
        <v>283</v>
      </c>
      <c r="F619" s="8" t="n">
        <v>73</v>
      </c>
      <c r="G619" s="8" t="n">
        <v>194</v>
      </c>
      <c r="H619" s="22"/>
      <c r="I619" s="22"/>
      <c r="J619" s="22"/>
      <c r="K619" s="17" t="s">
        <v>263</v>
      </c>
      <c r="L619" s="8" t="n">
        <v>2013</v>
      </c>
      <c r="M619" s="8" t="n">
        <v>26</v>
      </c>
      <c r="N619" s="8" t="n">
        <v>5</v>
      </c>
      <c r="O619" s="8" t="n">
        <v>8477220</v>
      </c>
      <c r="P619" s="17" t="s">
        <v>2909</v>
      </c>
      <c r="Q619" s="17" t="s">
        <v>2910</v>
      </c>
      <c r="R619" s="17" t="s">
        <v>2911</v>
      </c>
      <c r="S619" s="17" t="s">
        <v>2906</v>
      </c>
      <c r="T619" s="17" t="s">
        <v>278</v>
      </c>
      <c r="U619" s="17" t="s">
        <v>444</v>
      </c>
      <c r="V619" s="8" t="n">
        <v>76</v>
      </c>
      <c r="W619" s="8" t="n">
        <v>5</v>
      </c>
      <c r="X619" s="8" t="n">
        <v>31</v>
      </c>
      <c r="Y619" s="8" t="n">
        <v>14</v>
      </c>
      <c r="Z619" s="8" t="n">
        <v>36</v>
      </c>
      <c r="AA619" s="8" t="n">
        <v>9</v>
      </c>
      <c r="AB619" s="8" t="n">
        <v>42</v>
      </c>
      <c r="AC619" s="18" t="n">
        <f aca="false">Z619/V619</f>
        <v>0.473684210526316</v>
      </c>
      <c r="AD619" s="19" t="n">
        <f aca="false">IF(FZ619&gt;V619,Z619-V619*(GC619-Z619)/(FZ619-V619),0)</f>
        <v>19.66</v>
      </c>
      <c r="AE619" s="19" t="n">
        <v>11.898</v>
      </c>
      <c r="AF619" s="8" t="n">
        <v>19</v>
      </c>
      <c r="AG619" s="8" t="n">
        <v>2.8</v>
      </c>
      <c r="AH619" s="8" t="n">
        <v>16</v>
      </c>
      <c r="AI619" s="8" t="n">
        <v>2065</v>
      </c>
      <c r="AJ619" s="8" t="n">
        <v>101419</v>
      </c>
      <c r="AK619" s="19" t="n">
        <v>1690.3166666667</v>
      </c>
      <c r="AL619" s="8" t="n">
        <v>1690.23</v>
      </c>
      <c r="AM619" s="8" t="n">
        <v>1690</v>
      </c>
      <c r="AN619" s="18" t="n">
        <f aca="false">AJ619/60/V619</f>
        <v>22.2410087719298</v>
      </c>
      <c r="AO619" s="8" t="n">
        <v>36.63</v>
      </c>
      <c r="AP619" s="12" t="n">
        <f aca="false">IF(EF619&gt;0,Z619/EF619,0)</f>
        <v>0.36734693877551</v>
      </c>
      <c r="AQ619" s="8" t="n">
        <v>255</v>
      </c>
      <c r="AR619" s="8" t="n">
        <v>255</v>
      </c>
      <c r="AS619" s="8" t="n">
        <v>255</v>
      </c>
      <c r="AT619" s="8" t="n">
        <v>161</v>
      </c>
      <c r="AU619" s="8" t="n">
        <v>161</v>
      </c>
      <c r="AV619" s="8" t="n">
        <v>103</v>
      </c>
      <c r="AW619" s="8" t="n">
        <v>79</v>
      </c>
      <c r="AX619" s="8" t="n">
        <v>16</v>
      </c>
      <c r="AY619" s="8" t="n">
        <v>4</v>
      </c>
      <c r="AZ619" s="8" t="n">
        <v>13</v>
      </c>
      <c r="BA619" s="8" t="n">
        <f aca="false">AY619+AZ619</f>
        <v>17</v>
      </c>
      <c r="BB619" s="8" t="n">
        <v>7.24</v>
      </c>
      <c r="BC619" s="8" t="n">
        <v>52.466</v>
      </c>
      <c r="BD619" s="19" t="n">
        <v>236.9</v>
      </c>
      <c r="BE619" s="19" t="n">
        <v>8.40907522259126</v>
      </c>
      <c r="BF619" s="19" t="n">
        <f aca="false">AQ619+BD619</f>
        <v>491.9</v>
      </c>
      <c r="BG619" s="19" t="n">
        <f aca="false">IF(AL619&gt;0,BF619/AL619*60,0)</f>
        <v>17.4615289043503</v>
      </c>
      <c r="BH619" s="8" t="n">
        <v>549</v>
      </c>
      <c r="BI619" s="8" t="n">
        <v>583</v>
      </c>
      <c r="BJ619" s="8" t="n">
        <v>584</v>
      </c>
      <c r="BK619" s="12" t="n">
        <f aca="false">BH619/(BH619+BJ619)</f>
        <v>0.484554280670785</v>
      </c>
      <c r="BL619" s="8" t="n">
        <v>41</v>
      </c>
      <c r="BM619" s="8" t="n">
        <v>41</v>
      </c>
      <c r="BN619" s="8" t="n">
        <v>69</v>
      </c>
      <c r="BO619" s="8" t="n">
        <f aca="false">BM619-BN619</f>
        <v>-28</v>
      </c>
      <c r="BP619" s="8" t="n">
        <v>58</v>
      </c>
      <c r="BQ619" s="8" t="n">
        <v>57</v>
      </c>
      <c r="BR619" s="8" t="n">
        <v>57</v>
      </c>
      <c r="BS619" s="8" t="n">
        <v>121</v>
      </c>
      <c r="BT619" s="12" t="n">
        <f aca="false">BS619/(EA619+BS619)</f>
        <v>0.0882567469000729</v>
      </c>
      <c r="BU619" s="8" t="n">
        <v>0</v>
      </c>
      <c r="BV619" s="8" t="n">
        <v>1</v>
      </c>
      <c r="BW619" s="12" t="n">
        <f aca="false">IF(BU619+BV619&gt;0,BU619/(BU619+BV619),0)</f>
        <v>0</v>
      </c>
      <c r="BX619" s="8" t="n">
        <v>0</v>
      </c>
      <c r="BY619" s="8" t="n">
        <v>1</v>
      </c>
      <c r="BZ619" s="8" t="n">
        <v>0</v>
      </c>
      <c r="CA619" s="8" t="n">
        <v>0</v>
      </c>
      <c r="CB619" s="8" t="n">
        <v>0</v>
      </c>
      <c r="CC619" s="8" t="n">
        <v>0</v>
      </c>
      <c r="CD619" s="8" t="n">
        <v>0</v>
      </c>
      <c r="CE619" s="8" t="n">
        <v>0</v>
      </c>
      <c r="CF619" s="8" t="n">
        <v>0</v>
      </c>
      <c r="CG619" s="8" t="n">
        <v>0</v>
      </c>
      <c r="CH619" s="8" t="n">
        <v>0</v>
      </c>
      <c r="CI619" s="8" t="n">
        <v>1</v>
      </c>
      <c r="CJ619" s="8" t="n">
        <v>0</v>
      </c>
      <c r="CK619" s="8" t="n">
        <v>0</v>
      </c>
      <c r="CL619" s="8" t="n">
        <v>0</v>
      </c>
      <c r="CM619" s="8" t="n">
        <v>1</v>
      </c>
      <c r="CN619" s="8" t="n">
        <v>0</v>
      </c>
      <c r="CO619" s="8" t="n">
        <v>0</v>
      </c>
      <c r="CP619" s="8" t="n">
        <v>0</v>
      </c>
      <c r="CQ619" s="8" t="n">
        <v>0</v>
      </c>
      <c r="CR619" s="8" t="n">
        <v>0</v>
      </c>
      <c r="CS619" s="8" t="n">
        <v>2</v>
      </c>
      <c r="CT619" s="8" t="n">
        <v>0</v>
      </c>
      <c r="CU619" s="8" t="n">
        <v>0</v>
      </c>
      <c r="CV619" s="8" t="n">
        <v>0</v>
      </c>
      <c r="CW619" s="8" t="n">
        <v>3</v>
      </c>
      <c r="CX619" s="8" t="n">
        <v>0</v>
      </c>
      <c r="CY619" s="8" t="n">
        <v>1</v>
      </c>
      <c r="CZ619" s="8" t="n">
        <v>6</v>
      </c>
      <c r="DA619" s="8" t="n">
        <v>51</v>
      </c>
      <c r="DB619" s="8" t="n">
        <v>4</v>
      </c>
      <c r="DC619" s="8" t="n">
        <v>1</v>
      </c>
      <c r="DD619" s="8" t="n">
        <v>30</v>
      </c>
      <c r="DE619" s="8" t="n">
        <v>7</v>
      </c>
      <c r="DF619" s="8" t="n">
        <v>0</v>
      </c>
      <c r="DG619" s="8" t="n">
        <v>0</v>
      </c>
      <c r="DH619" s="8" t="n">
        <v>61</v>
      </c>
      <c r="DI619" s="8" t="n">
        <v>8</v>
      </c>
      <c r="DJ619" s="8" t="n">
        <v>9</v>
      </c>
      <c r="DK619" s="8" t="n">
        <v>8</v>
      </c>
      <c r="DL619" s="8" t="n">
        <v>8</v>
      </c>
      <c r="DM619" s="8" t="n">
        <v>0</v>
      </c>
      <c r="DN619" s="8" t="n">
        <v>8</v>
      </c>
      <c r="DO619" s="8" t="n">
        <v>8</v>
      </c>
      <c r="DP619" s="8" t="n">
        <v>0</v>
      </c>
      <c r="DQ619" s="8" t="n">
        <f aca="false">DJ619-DI619</f>
        <v>1</v>
      </c>
      <c r="DR619" s="19" t="n">
        <v>7.786</v>
      </c>
      <c r="DS619" s="8" t="n">
        <v>8</v>
      </c>
      <c r="DT619" s="8" t="n">
        <v>0</v>
      </c>
      <c r="DU619" s="8" t="n">
        <v>0</v>
      </c>
      <c r="DV619" s="8" t="n">
        <v>0</v>
      </c>
      <c r="DW619" s="8" t="n">
        <v>0</v>
      </c>
      <c r="DX619" s="8" t="n">
        <v>1692</v>
      </c>
      <c r="DY619" s="8" t="n">
        <v>1688</v>
      </c>
      <c r="DZ619" s="8" t="n">
        <v>1236</v>
      </c>
      <c r="EA619" s="8" t="n">
        <v>1250</v>
      </c>
      <c r="EB619" s="8" t="n">
        <v>887</v>
      </c>
      <c r="EC619" s="8" t="n">
        <v>889</v>
      </c>
      <c r="ED619" s="8" t="n">
        <v>84.78</v>
      </c>
      <c r="EE619" s="8" t="n">
        <v>82.74</v>
      </c>
      <c r="EF619" s="8" t="n">
        <v>98</v>
      </c>
      <c r="EG619" s="8" t="n">
        <v>78</v>
      </c>
      <c r="EH619" s="12" t="n">
        <f aca="false">EF619/EB619</f>
        <v>0.110484780157835</v>
      </c>
      <c r="EI619" s="20" t="n">
        <f aca="false">1-EG619/EC619</f>
        <v>0.912260967379078</v>
      </c>
      <c r="EJ619" s="21" t="n">
        <f aca="false">EH619+EI619</f>
        <v>1.02274574753691</v>
      </c>
      <c r="EK619" s="8" t="n">
        <v>1687</v>
      </c>
      <c r="EL619" s="8" t="n">
        <v>1688</v>
      </c>
      <c r="EM619" s="8" t="n">
        <v>1227</v>
      </c>
      <c r="EN619" s="8" t="n">
        <v>1250</v>
      </c>
      <c r="EO619" s="8" t="n">
        <v>881</v>
      </c>
      <c r="EP619" s="8" t="n">
        <v>890</v>
      </c>
      <c r="EQ619" s="8" t="n">
        <v>98</v>
      </c>
      <c r="ER619" s="8" t="n">
        <v>77</v>
      </c>
      <c r="ES619" s="8" t="n">
        <v>861</v>
      </c>
      <c r="ET619" s="8" t="n">
        <v>830</v>
      </c>
      <c r="EU619" s="8" t="n">
        <v>296</v>
      </c>
      <c r="EV619" s="8" t="n">
        <v>299</v>
      </c>
      <c r="EW619" s="8" t="n">
        <v>44</v>
      </c>
      <c r="EX619" s="8" t="n">
        <v>49</v>
      </c>
      <c r="EY619" s="8" t="n">
        <v>75</v>
      </c>
      <c r="EZ619" s="8" t="n">
        <v>89</v>
      </c>
      <c r="FA619" s="8" t="n">
        <v>2.2</v>
      </c>
      <c r="FB619" s="8" t="n">
        <v>4.8</v>
      </c>
      <c r="FC619" s="8" t="n">
        <v>7</v>
      </c>
      <c r="FD619" s="19" t="n">
        <v>38.56</v>
      </c>
      <c r="FE619" s="18" t="n">
        <f aca="false">FD619/V619</f>
        <v>0.507368421052632</v>
      </c>
      <c r="FF619" s="8" t="n">
        <v>1.6809</v>
      </c>
      <c r="FG619" s="8" t="n">
        <v>0.35</v>
      </c>
      <c r="FH619" s="8" t="n">
        <v>0.26</v>
      </c>
      <c r="FI619" s="8" t="n">
        <v>0.61</v>
      </c>
      <c r="FJ619" s="22"/>
      <c r="FK619" s="22"/>
      <c r="FL619" s="22"/>
      <c r="FM619" s="8" t="n">
        <f aca="false">BL619+BS619+AH619+DT619</f>
        <v>178</v>
      </c>
      <c r="FN619" s="19" t="n">
        <f aca="false">IF(DS619&gt;0,(BL619+BR619)/DS619,0)</f>
        <v>12.25</v>
      </c>
      <c r="FO619" s="12" t="n">
        <v>0.0205123074</v>
      </c>
      <c r="FP619" s="19" t="n">
        <f aca="false">Z619-AH619/10</f>
        <v>34.4</v>
      </c>
      <c r="FQ619" s="19" t="n">
        <f aca="false">Z619+DR619/5</f>
        <v>37.5572</v>
      </c>
      <c r="FR619" s="19" t="n">
        <f aca="false">(DX619+DY619)/AL619*60</f>
        <v>119.983670861362</v>
      </c>
      <c r="FS619" s="8" t="n">
        <v>4</v>
      </c>
      <c r="FT619" s="17" t="s">
        <v>345</v>
      </c>
      <c r="FU619" s="8" t="n">
        <v>109</v>
      </c>
      <c r="FV619" s="22"/>
      <c r="FW619" s="17" t="s">
        <v>280</v>
      </c>
      <c r="FX619" s="23" t="n">
        <v>2150000</v>
      </c>
      <c r="FY619" s="23" t="n">
        <v>2225000</v>
      </c>
      <c r="FZ619" s="8" t="n">
        <v>276</v>
      </c>
      <c r="GA619" s="8" t="n">
        <v>13</v>
      </c>
      <c r="GB619" s="8" t="n">
        <v>66</v>
      </c>
      <c r="GC619" s="8" t="n">
        <v>79</v>
      </c>
      <c r="GD619" s="8" t="n">
        <v>55</v>
      </c>
      <c r="GE619" s="8" t="n">
        <v>64</v>
      </c>
      <c r="GF619" s="8" t="n">
        <v>324</v>
      </c>
      <c r="GG619" s="8" t="n">
        <v>5004</v>
      </c>
      <c r="GH619" s="8" t="n">
        <v>3.7</v>
      </c>
      <c r="GI619" s="8" t="n">
        <v>14.4</v>
      </c>
      <c r="GJ619" s="8" t="n">
        <v>18.1</v>
      </c>
      <c r="GK619" s="8" t="n">
        <f aca="false">Z619-AH619/10</f>
        <v>34.4</v>
      </c>
      <c r="GL619" s="22"/>
      <c r="GM619" s="22"/>
      <c r="GN619" s="22"/>
      <c r="GO619" s="22"/>
      <c r="GP619" s="22"/>
    </row>
    <row r="620" customFormat="false" ht="13.65" hidden="false" customHeight="true" outlineLevel="0" collapsed="false">
      <c r="A620" s="16" t="n">
        <v>30960</v>
      </c>
      <c r="B620" s="17" t="s">
        <v>800</v>
      </c>
      <c r="C620" s="17" t="s">
        <v>801</v>
      </c>
      <c r="D620" s="17" t="s">
        <v>283</v>
      </c>
      <c r="E620" s="17" t="s">
        <v>283</v>
      </c>
      <c r="F620" s="8" t="n">
        <v>73</v>
      </c>
      <c r="G620" s="8" t="n">
        <v>214</v>
      </c>
      <c r="H620" s="8" t="n">
        <v>2003</v>
      </c>
      <c r="I620" s="8" t="n">
        <v>6</v>
      </c>
      <c r="J620" s="8" t="n">
        <v>183</v>
      </c>
      <c r="K620" s="17" t="s">
        <v>263</v>
      </c>
      <c r="L620" s="8" t="n">
        <v>2006</v>
      </c>
      <c r="M620" s="8" t="n">
        <v>33</v>
      </c>
      <c r="N620" s="8" t="n">
        <v>11</v>
      </c>
      <c r="O620" s="8" t="n">
        <v>8470775</v>
      </c>
      <c r="P620" s="17" t="s">
        <v>2912</v>
      </c>
      <c r="Q620" s="17" t="s">
        <v>2913</v>
      </c>
      <c r="R620" s="17" t="s">
        <v>2914</v>
      </c>
      <c r="S620" s="17" t="s">
        <v>2906</v>
      </c>
      <c r="T620" s="17" t="s">
        <v>313</v>
      </c>
      <c r="U620" s="17" t="s">
        <v>1457</v>
      </c>
      <c r="V620" s="8" t="n">
        <v>69</v>
      </c>
      <c r="W620" s="8" t="n">
        <v>5</v>
      </c>
      <c r="X620" s="8" t="n">
        <v>12</v>
      </c>
      <c r="Y620" s="8" t="n">
        <v>7</v>
      </c>
      <c r="Z620" s="8" t="n">
        <v>17</v>
      </c>
      <c r="AA620" s="8" t="n">
        <v>0</v>
      </c>
      <c r="AB620" s="8" t="n">
        <v>0</v>
      </c>
      <c r="AC620" s="18" t="n">
        <f aca="false">Z620/V620</f>
        <v>0.246376811594203</v>
      </c>
      <c r="AD620" s="19" t="n">
        <f aca="false">IF(FZ620&gt;V620,Z620-V620*(GC620-Z620)/(FZ620-V620),0)</f>
        <v>3.07454545454545</v>
      </c>
      <c r="AE620" s="19" t="n">
        <v>6.038</v>
      </c>
      <c r="AF620" s="8" t="n">
        <v>-1</v>
      </c>
      <c r="AG620" s="8" t="n">
        <v>-10.8</v>
      </c>
      <c r="AH620" s="8" t="n">
        <v>20</v>
      </c>
      <c r="AI620" s="8" t="n">
        <v>1327</v>
      </c>
      <c r="AJ620" s="8" t="n">
        <v>52858</v>
      </c>
      <c r="AK620" s="19" t="n">
        <v>880.96666666667</v>
      </c>
      <c r="AL620" s="8" t="n">
        <v>880.33</v>
      </c>
      <c r="AM620" s="8" t="n">
        <v>881</v>
      </c>
      <c r="AN620" s="18" t="n">
        <f aca="false">AJ620/60/V620</f>
        <v>12.7676328502416</v>
      </c>
      <c r="AO620" s="8" t="n">
        <v>21.53</v>
      </c>
      <c r="AP620" s="12" t="n">
        <f aca="false">IF(EF620&gt;0,Z620/EF620,0)</f>
        <v>0.708333333333333</v>
      </c>
      <c r="AQ620" s="8" t="n">
        <v>108</v>
      </c>
      <c r="AR620" s="8" t="n">
        <v>108</v>
      </c>
      <c r="AS620" s="8" t="n">
        <v>108</v>
      </c>
      <c r="AT620" s="8" t="n">
        <v>78</v>
      </c>
      <c r="AU620" s="8" t="n">
        <v>78</v>
      </c>
      <c r="AV620" s="8" t="n">
        <v>53</v>
      </c>
      <c r="AW620" s="8" t="n">
        <v>51</v>
      </c>
      <c r="AX620" s="8" t="n">
        <v>17</v>
      </c>
      <c r="AY620" s="8" t="n">
        <v>4</v>
      </c>
      <c r="AZ620" s="8" t="n">
        <v>6</v>
      </c>
      <c r="BA620" s="8" t="n">
        <f aca="false">AY620+AZ620</f>
        <v>10</v>
      </c>
      <c r="BB620" s="8" t="n">
        <v>5.45</v>
      </c>
      <c r="BC620" s="8" t="n">
        <v>36.2453</v>
      </c>
      <c r="BD620" s="19" t="n">
        <v>189</v>
      </c>
      <c r="BE620" s="19" t="n">
        <v>12.8722236936698</v>
      </c>
      <c r="BF620" s="19" t="n">
        <f aca="false">AQ620+BD620</f>
        <v>297</v>
      </c>
      <c r="BG620" s="19" t="n">
        <f aca="false">IF(AL620&gt;0,BF620/AL620*60,0)</f>
        <v>20.2424090965888</v>
      </c>
      <c r="BH620" s="8" t="n">
        <v>198</v>
      </c>
      <c r="BI620" s="8" t="n">
        <v>262</v>
      </c>
      <c r="BJ620" s="8" t="n">
        <v>438</v>
      </c>
      <c r="BK620" s="12" t="n">
        <f aca="false">BH620/(BH620+BJ620)</f>
        <v>0.311320754716981</v>
      </c>
      <c r="BL620" s="8" t="n">
        <v>122</v>
      </c>
      <c r="BM620" s="8" t="n">
        <v>122</v>
      </c>
      <c r="BN620" s="8" t="n">
        <v>69</v>
      </c>
      <c r="BO620" s="8" t="n">
        <f aca="false">BM620-BN620</f>
        <v>53</v>
      </c>
      <c r="BP620" s="8" t="n">
        <v>25</v>
      </c>
      <c r="BQ620" s="8" t="n">
        <v>15</v>
      </c>
      <c r="BR620" s="8" t="n">
        <v>21</v>
      </c>
      <c r="BS620" s="8" t="n">
        <v>39</v>
      </c>
      <c r="BT620" s="12" t="n">
        <f aca="false">BS620/(EA620+BS620)</f>
        <v>0.051930758988016</v>
      </c>
      <c r="BU620" s="8" t="n">
        <v>360</v>
      </c>
      <c r="BV620" s="8" t="n">
        <v>278</v>
      </c>
      <c r="BW620" s="12" t="n">
        <f aca="false">IF(BU620+BV620&gt;0,BU620/(BU620+BV620),0)</f>
        <v>0.564263322884012</v>
      </c>
      <c r="BX620" s="8" t="n">
        <v>192</v>
      </c>
      <c r="BY620" s="8" t="n">
        <v>131</v>
      </c>
      <c r="BZ620" s="8" t="n">
        <v>96</v>
      </c>
      <c r="CA620" s="8" t="n">
        <v>77</v>
      </c>
      <c r="CB620" s="8" t="n">
        <v>72</v>
      </c>
      <c r="CC620" s="8" t="n">
        <v>70</v>
      </c>
      <c r="CD620" s="8" t="n">
        <v>106</v>
      </c>
      <c r="CE620" s="8" t="n">
        <v>86</v>
      </c>
      <c r="CF620" s="8" t="n">
        <v>114</v>
      </c>
      <c r="CG620" s="8" t="n">
        <v>98</v>
      </c>
      <c r="CH620" s="8" t="n">
        <v>222</v>
      </c>
      <c r="CI620" s="8" t="n">
        <v>161</v>
      </c>
      <c r="CJ620" s="8" t="n">
        <v>0</v>
      </c>
      <c r="CK620" s="8" t="n">
        <v>0</v>
      </c>
      <c r="CL620" s="8" t="n">
        <v>1</v>
      </c>
      <c r="CM620" s="8" t="n">
        <v>0</v>
      </c>
      <c r="CN620" s="8" t="n">
        <v>2</v>
      </c>
      <c r="CO620" s="8" t="n">
        <v>0</v>
      </c>
      <c r="CP620" s="8" t="n">
        <v>0</v>
      </c>
      <c r="CQ620" s="8" t="n">
        <v>1</v>
      </c>
      <c r="CR620" s="8" t="n">
        <v>0</v>
      </c>
      <c r="CS620" s="8" t="n">
        <v>0</v>
      </c>
      <c r="CT620" s="8" t="n">
        <v>1</v>
      </c>
      <c r="CU620" s="8" t="n">
        <v>1</v>
      </c>
      <c r="CV620" s="8" t="n">
        <v>0</v>
      </c>
      <c r="CW620" s="8" t="n">
        <v>2</v>
      </c>
      <c r="CX620" s="8" t="n">
        <v>0</v>
      </c>
      <c r="CY620" s="8" t="n">
        <v>0</v>
      </c>
      <c r="CZ620" s="8" t="n">
        <v>2</v>
      </c>
      <c r="DA620" s="8" t="n">
        <v>23</v>
      </c>
      <c r="DB620" s="8" t="n">
        <v>3</v>
      </c>
      <c r="DC620" s="8" t="n">
        <v>0</v>
      </c>
      <c r="DD620" s="8" t="n">
        <v>1</v>
      </c>
      <c r="DE620" s="8" t="n">
        <v>9</v>
      </c>
      <c r="DF620" s="8" t="n">
        <v>1</v>
      </c>
      <c r="DG620" s="8" t="n">
        <v>0</v>
      </c>
      <c r="DH620" s="8" t="n">
        <v>39</v>
      </c>
      <c r="DI620" s="8" t="n">
        <v>10</v>
      </c>
      <c r="DJ620" s="8" t="n">
        <v>5</v>
      </c>
      <c r="DK620" s="8" t="n">
        <v>10</v>
      </c>
      <c r="DL620" s="8" t="n">
        <v>10</v>
      </c>
      <c r="DM620" s="8" t="n">
        <v>0</v>
      </c>
      <c r="DN620" s="8" t="n">
        <v>4</v>
      </c>
      <c r="DO620" s="8" t="n">
        <v>4</v>
      </c>
      <c r="DP620" s="8" t="n">
        <v>0</v>
      </c>
      <c r="DQ620" s="8" t="n">
        <f aca="false">DJ620-DI620</f>
        <v>-5</v>
      </c>
      <c r="DR620" s="19" t="n">
        <v>-6.501</v>
      </c>
      <c r="DS620" s="8" t="n">
        <v>10</v>
      </c>
      <c r="DT620" s="8" t="n">
        <v>0</v>
      </c>
      <c r="DU620" s="8" t="n">
        <v>0</v>
      </c>
      <c r="DV620" s="8" t="n">
        <v>0</v>
      </c>
      <c r="DW620" s="8" t="n">
        <v>0</v>
      </c>
      <c r="DX620" s="8" t="n">
        <v>590</v>
      </c>
      <c r="DY620" s="8" t="n">
        <v>1000</v>
      </c>
      <c r="DZ620" s="8" t="n">
        <v>449</v>
      </c>
      <c r="EA620" s="8" t="n">
        <v>712</v>
      </c>
      <c r="EB620" s="8" t="n">
        <v>327</v>
      </c>
      <c r="EC620" s="8" t="n">
        <v>499</v>
      </c>
      <c r="ED620" s="8" t="n">
        <v>22.66</v>
      </c>
      <c r="EE620" s="8" t="n">
        <v>48.07</v>
      </c>
      <c r="EF620" s="8" t="n">
        <v>24</v>
      </c>
      <c r="EG620" s="8" t="n">
        <v>49</v>
      </c>
      <c r="EH620" s="12" t="n">
        <f aca="false">EF620/EB620</f>
        <v>0.073394495412844</v>
      </c>
      <c r="EI620" s="20" t="n">
        <f aca="false">1-EG620/EC620</f>
        <v>0.901803607214429</v>
      </c>
      <c r="EJ620" s="21" t="n">
        <f aca="false">EH620+EI620</f>
        <v>0.975198102627273</v>
      </c>
      <c r="EK620" s="8" t="n">
        <v>596</v>
      </c>
      <c r="EL620" s="8" t="n">
        <v>997</v>
      </c>
      <c r="EM620" s="8" t="n">
        <v>456</v>
      </c>
      <c r="EN620" s="8" t="n">
        <v>709</v>
      </c>
      <c r="EO620" s="8" t="n">
        <v>333</v>
      </c>
      <c r="EP620" s="8" t="n">
        <v>496</v>
      </c>
      <c r="EQ620" s="8" t="n">
        <v>25</v>
      </c>
      <c r="ER620" s="8" t="n">
        <v>48</v>
      </c>
      <c r="ES620" s="8" t="n">
        <v>240</v>
      </c>
      <c r="ET620" s="8" t="n">
        <v>469</v>
      </c>
      <c r="EU620" s="8" t="n">
        <v>87</v>
      </c>
      <c r="EV620" s="8" t="n">
        <v>188</v>
      </c>
      <c r="EW620" s="8" t="n">
        <v>10</v>
      </c>
      <c r="EX620" s="8" t="n">
        <v>21</v>
      </c>
      <c r="EY620" s="8" t="n">
        <v>56</v>
      </c>
      <c r="EZ620" s="8" t="n">
        <v>43</v>
      </c>
      <c r="FA620" s="8" t="n">
        <v>-0.2</v>
      </c>
      <c r="FB620" s="8" t="n">
        <v>1</v>
      </c>
      <c r="FC620" s="8" t="n">
        <v>0.7</v>
      </c>
      <c r="FD620" s="19" t="n">
        <v>8.14</v>
      </c>
      <c r="FE620" s="18" t="n">
        <f aca="false">FD620/V620</f>
        <v>0.117971014492754</v>
      </c>
      <c r="FF620" s="8" t="n">
        <v>0.6954</v>
      </c>
      <c r="FG620" s="8" t="n">
        <v>-1</v>
      </c>
      <c r="FH620" s="8" t="n">
        <v>-0.06</v>
      </c>
      <c r="FI620" s="8" t="n">
        <v>-1.06</v>
      </c>
      <c r="FJ620" s="22"/>
      <c r="FK620" s="22"/>
      <c r="FL620" s="22"/>
      <c r="FM620" s="8" t="n">
        <f aca="false">BL620+BS620+AH620+DT620</f>
        <v>181</v>
      </c>
      <c r="FN620" s="19" t="n">
        <f aca="false">IF(DS620&gt;0,(BL620+BR620)/DS620,0)</f>
        <v>14.3</v>
      </c>
      <c r="FO620" s="12" t="n">
        <v>0.048842392</v>
      </c>
      <c r="FP620" s="19" t="n">
        <f aca="false">Z620-AH620/10</f>
        <v>15</v>
      </c>
      <c r="FQ620" s="19" t="n">
        <f aca="false">Z620+DR620/5</f>
        <v>15.6998</v>
      </c>
      <c r="FR620" s="19" t="n">
        <f aca="false">(DX620+DY620)/AL620*60</f>
        <v>108.368452739314</v>
      </c>
      <c r="FS620" s="8" t="n">
        <v>8</v>
      </c>
      <c r="FT620" s="17" t="s">
        <v>307</v>
      </c>
      <c r="FU620" s="8" t="n">
        <v>275</v>
      </c>
      <c r="FV620" s="17" t="s">
        <v>427</v>
      </c>
      <c r="FW620" s="17" t="s">
        <v>280</v>
      </c>
      <c r="FX620" s="23" t="n">
        <v>1650000</v>
      </c>
      <c r="FY620" s="23" t="n">
        <v>1650000</v>
      </c>
      <c r="FZ620" s="8" t="n">
        <v>619</v>
      </c>
      <c r="GA620" s="8" t="n">
        <v>53</v>
      </c>
      <c r="GB620" s="8" t="n">
        <v>75</v>
      </c>
      <c r="GC620" s="8" t="n">
        <v>128</v>
      </c>
      <c r="GD620" s="8" t="n">
        <v>-54</v>
      </c>
      <c r="GE620" s="8" t="n">
        <v>319</v>
      </c>
      <c r="GF620" s="8" t="n">
        <v>725</v>
      </c>
      <c r="GG620" s="8" t="n">
        <v>8204</v>
      </c>
      <c r="GH620" s="8" t="n">
        <v>-3.4</v>
      </c>
      <c r="GI620" s="8" t="n">
        <v>6.4</v>
      </c>
      <c r="GJ620" s="8" t="n">
        <v>3</v>
      </c>
      <c r="GK620" s="8" t="n">
        <f aca="false">Z620-AH620/10</f>
        <v>15</v>
      </c>
      <c r="GL620" s="22"/>
      <c r="GM620" s="22"/>
      <c r="GN620" s="22"/>
      <c r="GO620" s="22"/>
      <c r="GP620" s="22"/>
    </row>
    <row r="621" customFormat="false" ht="13.65" hidden="false" customHeight="true" outlineLevel="0" collapsed="false">
      <c r="A621" s="16" t="n">
        <v>33943</v>
      </c>
      <c r="B621" s="17" t="s">
        <v>2915</v>
      </c>
      <c r="C621" s="17" t="s">
        <v>272</v>
      </c>
      <c r="D621" s="17" t="s">
        <v>262</v>
      </c>
      <c r="E621" s="17" t="s">
        <v>262</v>
      </c>
      <c r="F621" s="8" t="n">
        <v>74</v>
      </c>
      <c r="G621" s="8" t="n">
        <v>200</v>
      </c>
      <c r="H621" s="8" t="n">
        <v>2011</v>
      </c>
      <c r="I621" s="8" t="n">
        <v>1</v>
      </c>
      <c r="J621" s="8" t="n">
        <v>17</v>
      </c>
      <c r="K621" s="17" t="s">
        <v>263</v>
      </c>
      <c r="L621" s="8" t="n">
        <v>2012</v>
      </c>
      <c r="M621" s="8" t="n">
        <v>25</v>
      </c>
      <c r="N621" s="8" t="n">
        <v>6</v>
      </c>
      <c r="O621" s="8" t="n">
        <v>8476470</v>
      </c>
      <c r="P621" s="17" t="s">
        <v>2916</v>
      </c>
      <c r="Q621" s="17" t="s">
        <v>2917</v>
      </c>
      <c r="R621" s="17" t="s">
        <v>2918</v>
      </c>
      <c r="S621" s="17" t="s">
        <v>2919</v>
      </c>
      <c r="T621" s="17" t="s">
        <v>278</v>
      </c>
      <c r="U621" s="17" t="s">
        <v>464</v>
      </c>
      <c r="V621" s="8" t="n">
        <v>59</v>
      </c>
      <c r="W621" s="8" t="n">
        <v>1</v>
      </c>
      <c r="X621" s="8" t="n">
        <v>8</v>
      </c>
      <c r="Y621" s="8" t="n">
        <v>6</v>
      </c>
      <c r="Z621" s="8" t="n">
        <v>9</v>
      </c>
      <c r="AA621" s="8" t="n">
        <v>16</v>
      </c>
      <c r="AB621" s="8" t="n">
        <v>55</v>
      </c>
      <c r="AC621" s="18" t="n">
        <f aca="false">Z621/V621</f>
        <v>0.152542372881356</v>
      </c>
      <c r="AD621" s="19" t="n">
        <f aca="false">IF(FZ621&gt;V621,Z621-V621*(GC621-Z621)/(FZ621-V621),0)</f>
        <v>-6.73333333333333</v>
      </c>
      <c r="AE621" s="19" t="n">
        <v>2.907</v>
      </c>
      <c r="AF621" s="8" t="n">
        <v>-19</v>
      </c>
      <c r="AG621" s="8" t="n">
        <v>-5.6</v>
      </c>
      <c r="AH621" s="8" t="n">
        <v>36</v>
      </c>
      <c r="AI621" s="8" t="n">
        <v>1212</v>
      </c>
      <c r="AJ621" s="8" t="n">
        <v>56453</v>
      </c>
      <c r="AK621" s="19" t="n">
        <v>940.88333333333</v>
      </c>
      <c r="AL621" s="8" t="n">
        <v>940.88</v>
      </c>
      <c r="AM621" s="8" t="n">
        <v>941</v>
      </c>
      <c r="AN621" s="18" t="n">
        <f aca="false">AJ621/60/V621</f>
        <v>15.9471751412429</v>
      </c>
      <c r="AO621" s="8" t="n">
        <v>26.78</v>
      </c>
      <c r="AP621" s="12" t="n">
        <f aca="false">IF(EF621&gt;0,Z621/EF621,0)</f>
        <v>0.264705882352941</v>
      </c>
      <c r="AQ621" s="8" t="n">
        <v>148</v>
      </c>
      <c r="AR621" s="8" t="n">
        <v>148</v>
      </c>
      <c r="AS621" s="8" t="n">
        <v>148</v>
      </c>
      <c r="AT621" s="8" t="n">
        <v>103</v>
      </c>
      <c r="AU621" s="8" t="n">
        <v>103</v>
      </c>
      <c r="AV621" s="8" t="n">
        <v>67</v>
      </c>
      <c r="AW621" s="8" t="n">
        <v>45</v>
      </c>
      <c r="AX621" s="8" t="n">
        <v>9</v>
      </c>
      <c r="AY621" s="8" t="n">
        <v>3</v>
      </c>
      <c r="AZ621" s="8" t="n">
        <v>2</v>
      </c>
      <c r="BA621" s="8" t="n">
        <f aca="false">AY621+AZ621</f>
        <v>5</v>
      </c>
      <c r="BB621" s="8" t="n">
        <v>3.12</v>
      </c>
      <c r="BC621" s="8" t="n">
        <v>49.9701</v>
      </c>
      <c r="BD621" s="19" t="n">
        <v>148.9</v>
      </c>
      <c r="BE621" s="19" t="n">
        <v>9.49533240040391</v>
      </c>
      <c r="BF621" s="19" t="n">
        <f aca="false">AQ621+BD621</f>
        <v>296.9</v>
      </c>
      <c r="BG621" s="19" t="n">
        <f aca="false">IF(AL621&gt;0,BF621/AL621*60,0)</f>
        <v>18.9333390017856</v>
      </c>
      <c r="BH621" s="8" t="n">
        <v>299</v>
      </c>
      <c r="BI621" s="8" t="n">
        <v>288</v>
      </c>
      <c r="BJ621" s="8" t="n">
        <v>266</v>
      </c>
      <c r="BK621" s="12" t="n">
        <f aca="false">BH621/(BH621+BJ621)</f>
        <v>0.529203539823009</v>
      </c>
      <c r="BL621" s="8" t="n">
        <v>45</v>
      </c>
      <c r="BM621" s="8" t="n">
        <v>45</v>
      </c>
      <c r="BN621" s="8" t="n">
        <v>61</v>
      </c>
      <c r="BO621" s="8" t="n">
        <f aca="false">BM621-BN621</f>
        <v>-16</v>
      </c>
      <c r="BP621" s="8" t="n">
        <v>36</v>
      </c>
      <c r="BQ621" s="8" t="n">
        <v>30</v>
      </c>
      <c r="BR621" s="8" t="n">
        <v>6</v>
      </c>
      <c r="BS621" s="8" t="n">
        <v>65</v>
      </c>
      <c r="BT621" s="12" t="n">
        <f aca="false">BS621/(EA621+BS621)</f>
        <v>0.086436170212766</v>
      </c>
      <c r="BU621" s="8" t="n">
        <v>0</v>
      </c>
      <c r="BV621" s="8" t="n">
        <v>0</v>
      </c>
      <c r="BW621" s="12" t="n">
        <f aca="false">IF(BU621+BV621&gt;0,BU621/(BU621+BV621),0)</f>
        <v>0</v>
      </c>
      <c r="BX621" s="8" t="n">
        <v>0</v>
      </c>
      <c r="BY621" s="8" t="n">
        <v>0</v>
      </c>
      <c r="BZ621" s="8" t="n">
        <v>0</v>
      </c>
      <c r="CA621" s="8" t="n">
        <v>0</v>
      </c>
      <c r="CB621" s="8" t="n">
        <v>0</v>
      </c>
      <c r="CC621" s="8" t="n">
        <v>0</v>
      </c>
      <c r="CD621" s="8" t="n">
        <v>0</v>
      </c>
      <c r="CE621" s="8" t="n">
        <v>0</v>
      </c>
      <c r="CF621" s="8" t="n">
        <v>0</v>
      </c>
      <c r="CG621" s="8" t="n">
        <v>0</v>
      </c>
      <c r="CH621" s="8" t="n">
        <v>0</v>
      </c>
      <c r="CI621" s="8" t="n">
        <v>0</v>
      </c>
      <c r="CJ621" s="8" t="n">
        <v>0</v>
      </c>
      <c r="CK621" s="8" t="n">
        <v>0</v>
      </c>
      <c r="CL621" s="8" t="n">
        <v>0</v>
      </c>
      <c r="CM621" s="8" t="n">
        <v>0</v>
      </c>
      <c r="CN621" s="8" t="n">
        <v>0</v>
      </c>
      <c r="CO621" s="8" t="n">
        <v>0</v>
      </c>
      <c r="CP621" s="8" t="n">
        <v>0</v>
      </c>
      <c r="CQ621" s="8" t="n">
        <v>0</v>
      </c>
      <c r="CR621" s="8" t="n">
        <v>0</v>
      </c>
      <c r="CS621" s="8" t="n">
        <v>0</v>
      </c>
      <c r="CT621" s="8" t="n">
        <v>0</v>
      </c>
      <c r="CU621" s="8" t="n">
        <v>0</v>
      </c>
      <c r="CV621" s="8" t="n">
        <v>0</v>
      </c>
      <c r="CW621" s="8" t="n">
        <v>1</v>
      </c>
      <c r="CX621" s="8" t="n">
        <v>2</v>
      </c>
      <c r="CY621" s="8" t="n">
        <v>0</v>
      </c>
      <c r="CZ621" s="8" t="n">
        <v>7</v>
      </c>
      <c r="DA621" s="8" t="n">
        <v>27</v>
      </c>
      <c r="DB621" s="8" t="n">
        <v>3</v>
      </c>
      <c r="DC621" s="8" t="n">
        <v>0</v>
      </c>
      <c r="DD621" s="8" t="n">
        <v>17</v>
      </c>
      <c r="DE621" s="8" t="n">
        <v>5</v>
      </c>
      <c r="DF621" s="8" t="n">
        <v>1</v>
      </c>
      <c r="DG621" s="8" t="n">
        <v>0</v>
      </c>
      <c r="DH621" s="8" t="n">
        <v>41</v>
      </c>
      <c r="DI621" s="8" t="n">
        <v>12</v>
      </c>
      <c r="DJ621" s="8" t="n">
        <v>7</v>
      </c>
      <c r="DK621" s="8" t="n">
        <v>12</v>
      </c>
      <c r="DL621" s="8" t="n">
        <v>9</v>
      </c>
      <c r="DM621" s="8" t="n">
        <v>3</v>
      </c>
      <c r="DN621" s="8" t="n">
        <v>11</v>
      </c>
      <c r="DO621" s="8" t="n">
        <v>7</v>
      </c>
      <c r="DP621" s="8" t="n">
        <v>4</v>
      </c>
      <c r="DQ621" s="8" t="n">
        <f aca="false">DJ621-DI621</f>
        <v>-5</v>
      </c>
      <c r="DR621" s="19" t="n">
        <v>4.215</v>
      </c>
      <c r="DS621" s="8" t="n">
        <v>8</v>
      </c>
      <c r="DT621" s="8" t="n">
        <v>4</v>
      </c>
      <c r="DU621" s="8" t="n">
        <v>0</v>
      </c>
      <c r="DV621" s="8" t="n">
        <v>0</v>
      </c>
      <c r="DW621" s="8" t="n">
        <v>0</v>
      </c>
      <c r="DX621" s="8" t="n">
        <v>865</v>
      </c>
      <c r="DY621" s="8" t="n">
        <v>891</v>
      </c>
      <c r="DZ621" s="8" t="n">
        <v>675</v>
      </c>
      <c r="EA621" s="8" t="n">
        <v>687</v>
      </c>
      <c r="EB621" s="8" t="n">
        <v>505</v>
      </c>
      <c r="EC621" s="8" t="n">
        <v>507</v>
      </c>
      <c r="ED621" s="8" t="n">
        <v>34.53</v>
      </c>
      <c r="EE621" s="8" t="n">
        <v>41.5</v>
      </c>
      <c r="EF621" s="8" t="n">
        <v>34</v>
      </c>
      <c r="EG621" s="8" t="n">
        <v>49</v>
      </c>
      <c r="EH621" s="12" t="n">
        <f aca="false">EF621/EB621</f>
        <v>0.0673267326732673</v>
      </c>
      <c r="EI621" s="20" t="n">
        <f aca="false">1-EG621/EC621</f>
        <v>0.903353057199211</v>
      </c>
      <c r="EJ621" s="21" t="n">
        <f aca="false">EH621+EI621</f>
        <v>0.970679789872478</v>
      </c>
      <c r="EK621" s="8" t="n">
        <v>864</v>
      </c>
      <c r="EL621" s="8" t="n">
        <v>892</v>
      </c>
      <c r="EM621" s="8" t="n">
        <v>676</v>
      </c>
      <c r="EN621" s="8" t="n">
        <v>688</v>
      </c>
      <c r="EO621" s="8" t="n">
        <v>505</v>
      </c>
      <c r="EP621" s="8" t="n">
        <v>508</v>
      </c>
      <c r="EQ621" s="8" t="n">
        <v>34</v>
      </c>
      <c r="ER621" s="8" t="n">
        <v>49</v>
      </c>
      <c r="ES621" s="8" t="n">
        <v>384</v>
      </c>
      <c r="ET621" s="8" t="n">
        <v>415</v>
      </c>
      <c r="EU621" s="8" t="n">
        <v>150</v>
      </c>
      <c r="EV621" s="8" t="n">
        <v>156</v>
      </c>
      <c r="EW621" s="8" t="n">
        <v>20</v>
      </c>
      <c r="EX621" s="8" t="n">
        <v>30</v>
      </c>
      <c r="EY621" s="8" t="n">
        <v>58</v>
      </c>
      <c r="EZ621" s="8" t="n">
        <v>77</v>
      </c>
      <c r="FA621" s="8" t="n">
        <v>-0.1</v>
      </c>
      <c r="FB621" s="8" t="n">
        <v>1.1</v>
      </c>
      <c r="FC621" s="8" t="n">
        <v>0.9</v>
      </c>
      <c r="FD621" s="19" t="n">
        <v>9.07</v>
      </c>
      <c r="FE621" s="18" t="n">
        <f aca="false">FD621/V621</f>
        <v>0.153728813559322</v>
      </c>
      <c r="FF621" s="8" t="n">
        <v>0.1678</v>
      </c>
      <c r="FG621" s="8" t="n">
        <v>-0.25</v>
      </c>
      <c r="FH621" s="8" t="n">
        <v>-0.18</v>
      </c>
      <c r="FI621" s="8" t="n">
        <v>-0.43</v>
      </c>
      <c r="FJ621" s="22"/>
      <c r="FK621" s="22"/>
      <c r="FL621" s="22"/>
      <c r="FM621" s="8" t="n">
        <f aca="false">BL621+BS621+AH621+DT621</f>
        <v>150</v>
      </c>
      <c r="FN621" s="19" t="n">
        <f aca="false">IF(DS621&gt;0,(BL621+BR621)/DS621,0)</f>
        <v>6.375</v>
      </c>
      <c r="FO621" s="12" t="n">
        <v>0.0070549772</v>
      </c>
      <c r="FP621" s="19" t="n">
        <f aca="false">Z621-AH621/10</f>
        <v>5.4</v>
      </c>
      <c r="FQ621" s="19" t="n">
        <f aca="false">Z621+DR621/5</f>
        <v>9.843</v>
      </c>
      <c r="FR621" s="19" t="n">
        <f aca="false">(DX621+DY621)/AL621*60</f>
        <v>111.980273786243</v>
      </c>
      <c r="FS621" s="8" t="n">
        <v>4</v>
      </c>
      <c r="FT621" s="17" t="s">
        <v>326</v>
      </c>
      <c r="FU621" s="8" t="n">
        <v>195</v>
      </c>
      <c r="FV621" s="22"/>
      <c r="FW621" s="17" t="s">
        <v>270</v>
      </c>
      <c r="FX621" s="23" t="n">
        <v>2300000</v>
      </c>
      <c r="FY621" s="23" t="n">
        <v>2400000</v>
      </c>
      <c r="FZ621" s="8" t="n">
        <v>284</v>
      </c>
      <c r="GA621" s="8" t="n">
        <v>8</v>
      </c>
      <c r="GB621" s="8" t="n">
        <v>61</v>
      </c>
      <c r="GC621" s="8" t="n">
        <v>69</v>
      </c>
      <c r="GD621" s="8" t="n">
        <v>0</v>
      </c>
      <c r="GE621" s="8" t="n">
        <v>188</v>
      </c>
      <c r="GF621" s="8" t="n">
        <v>344</v>
      </c>
      <c r="GG621" s="8" t="n">
        <v>4821</v>
      </c>
      <c r="GH621" s="8" t="n">
        <v>2.5</v>
      </c>
      <c r="GI621" s="8" t="n">
        <v>11.3</v>
      </c>
      <c r="GJ621" s="8" t="n">
        <v>13.8</v>
      </c>
      <c r="GK621" s="8" t="n">
        <f aca="false">Z621-AH621/10</f>
        <v>5.4</v>
      </c>
      <c r="GL621" s="22"/>
      <c r="GM621" s="22"/>
      <c r="GN621" s="22"/>
      <c r="GO621" s="22"/>
      <c r="GP621" s="22"/>
    </row>
    <row r="622" customFormat="false" ht="13.65" hidden="false" customHeight="true" outlineLevel="0" collapsed="false">
      <c r="A622" s="16" t="n">
        <v>31982</v>
      </c>
      <c r="B622" s="17" t="s">
        <v>2920</v>
      </c>
      <c r="C622" s="17" t="s">
        <v>360</v>
      </c>
      <c r="D622" s="17" t="s">
        <v>283</v>
      </c>
      <c r="E622" s="17" t="s">
        <v>283</v>
      </c>
      <c r="F622" s="8" t="n">
        <v>64</v>
      </c>
      <c r="G622" s="8" t="n">
        <v>176</v>
      </c>
      <c r="H622" s="8" t="n">
        <v>2005</v>
      </c>
      <c r="I622" s="8" t="n">
        <v>5</v>
      </c>
      <c r="J622" s="8" t="n">
        <v>142</v>
      </c>
      <c r="K622" s="17" t="s">
        <v>263</v>
      </c>
      <c r="L622" s="8" t="n">
        <v>2008</v>
      </c>
      <c r="M622" s="8" t="n">
        <v>30</v>
      </c>
      <c r="N622" s="8" t="n">
        <v>9</v>
      </c>
      <c r="O622" s="8" t="n">
        <v>8471804</v>
      </c>
      <c r="P622" s="17" t="s">
        <v>2921</v>
      </c>
      <c r="Q622" s="17" t="s">
        <v>2922</v>
      </c>
      <c r="R622" s="17" t="s">
        <v>2923</v>
      </c>
      <c r="S622" s="17" t="s">
        <v>2919</v>
      </c>
      <c r="T622" s="17" t="s">
        <v>591</v>
      </c>
      <c r="U622" s="17" t="s">
        <v>389</v>
      </c>
      <c r="V622" s="8" t="n">
        <v>2</v>
      </c>
      <c r="W622" s="8" t="n">
        <v>0</v>
      </c>
      <c r="X622" s="8" t="n">
        <v>0</v>
      </c>
      <c r="Y622" s="8" t="n">
        <v>0</v>
      </c>
      <c r="Z622" s="8" t="n">
        <v>0</v>
      </c>
      <c r="AA622" s="8" t="n">
        <v>32</v>
      </c>
      <c r="AB622" s="8" t="n">
        <v>82</v>
      </c>
      <c r="AC622" s="18" t="n">
        <f aca="false">Z622/V622</f>
        <v>0</v>
      </c>
      <c r="AD622" s="19" t="n">
        <f aca="false">IF(FZ622&gt;V622,Z622-V622*(GC622-Z622)/(FZ622-V622),0)</f>
        <v>-0.700507614213198</v>
      </c>
      <c r="AE622" s="19" t="n">
        <v>0</v>
      </c>
      <c r="AF622" s="8" t="n">
        <v>-1</v>
      </c>
      <c r="AG622" s="8" t="n">
        <v>-0.2</v>
      </c>
      <c r="AH622" s="8" t="n">
        <v>0</v>
      </c>
      <c r="AI622" s="8" t="n">
        <v>25</v>
      </c>
      <c r="AJ622" s="8" t="n">
        <v>1032</v>
      </c>
      <c r="AK622" s="19" t="n">
        <v>17.2</v>
      </c>
      <c r="AL622" s="8" t="n">
        <v>17.2</v>
      </c>
      <c r="AM622" s="8" t="n">
        <v>17</v>
      </c>
      <c r="AN622" s="18" t="n">
        <f aca="false">AJ622/60/V622</f>
        <v>8.6</v>
      </c>
      <c r="AO622" s="8" t="n">
        <v>14.69</v>
      </c>
      <c r="AP622" s="12" t="n">
        <f aca="false">IF(EF622&gt;0,Z622/EF622,0)</f>
        <v>0</v>
      </c>
      <c r="AQ622" s="8" t="n">
        <v>1</v>
      </c>
      <c r="AR622" s="8" t="n">
        <v>1</v>
      </c>
      <c r="AS622" s="8" t="n">
        <v>1</v>
      </c>
      <c r="AT622" s="8" t="n">
        <v>1</v>
      </c>
      <c r="AU622" s="8" t="n">
        <v>1</v>
      </c>
      <c r="AV622" s="8" t="n">
        <v>1</v>
      </c>
      <c r="AW622" s="8" t="n">
        <v>0</v>
      </c>
      <c r="AX622" s="8" t="n">
        <v>0</v>
      </c>
      <c r="AY622" s="8" t="n">
        <v>0</v>
      </c>
      <c r="AZ622" s="8" t="n">
        <v>0</v>
      </c>
      <c r="BA622" s="8" t="n">
        <f aca="false">AY622+AZ622</f>
        <v>0</v>
      </c>
      <c r="BB622" s="8" t="n">
        <v>0.01</v>
      </c>
      <c r="BC622" s="8" t="n">
        <v>51</v>
      </c>
      <c r="BD622" s="19" t="n">
        <v>0</v>
      </c>
      <c r="BE622" s="19" t="n">
        <v>0</v>
      </c>
      <c r="BF622" s="19" t="n">
        <f aca="false">AQ622+BD622</f>
        <v>1</v>
      </c>
      <c r="BG622" s="19" t="n">
        <f aca="false">IF(AL622&gt;0,BF622/AL622*60,0)</f>
        <v>3.48837209302326</v>
      </c>
      <c r="BH622" s="8" t="n">
        <v>4</v>
      </c>
      <c r="BI622" s="8" t="n">
        <v>9</v>
      </c>
      <c r="BJ622" s="8" t="n">
        <v>2</v>
      </c>
      <c r="BK622" s="12" t="n">
        <f aca="false">BH622/(BH622+BJ622)</f>
        <v>0.666666666666667</v>
      </c>
      <c r="BL622" s="8" t="n">
        <v>4</v>
      </c>
      <c r="BM622" s="8" t="n">
        <v>4</v>
      </c>
      <c r="BN622" s="8" t="n">
        <v>1</v>
      </c>
      <c r="BO622" s="8" t="n">
        <f aca="false">BM622-BN622</f>
        <v>3</v>
      </c>
      <c r="BP622" s="8" t="n">
        <v>0</v>
      </c>
      <c r="BQ622" s="8" t="n">
        <v>0</v>
      </c>
      <c r="BR622" s="8" t="n">
        <v>0</v>
      </c>
      <c r="BS622" s="8" t="n">
        <v>0</v>
      </c>
      <c r="BT622" s="12" t="n">
        <f aca="false">BS622/(EA622+BS622)</f>
        <v>0</v>
      </c>
      <c r="BU622" s="8" t="n">
        <v>0</v>
      </c>
      <c r="BV622" s="8" t="n">
        <v>0</v>
      </c>
      <c r="BW622" s="12" t="n">
        <f aca="false">IF(BU622+BV622&gt;0,BU622/(BU622+BV622),0)</f>
        <v>0</v>
      </c>
      <c r="BX622" s="8" t="n">
        <v>0</v>
      </c>
      <c r="BY622" s="8" t="n">
        <v>0</v>
      </c>
      <c r="BZ622" s="8" t="n">
        <v>0</v>
      </c>
      <c r="CA622" s="8" t="n">
        <v>0</v>
      </c>
      <c r="CB622" s="8" t="n">
        <v>0</v>
      </c>
      <c r="CC622" s="8" t="n">
        <v>0</v>
      </c>
      <c r="CD622" s="8" t="n">
        <v>0</v>
      </c>
      <c r="CE622" s="8" t="n">
        <v>0</v>
      </c>
      <c r="CF622" s="8" t="n">
        <v>0</v>
      </c>
      <c r="CG622" s="8" t="n">
        <v>0</v>
      </c>
      <c r="CH622" s="8" t="n">
        <v>0</v>
      </c>
      <c r="CI622" s="8" t="n">
        <v>0</v>
      </c>
      <c r="CJ622" s="8" t="n">
        <v>0</v>
      </c>
      <c r="CK622" s="8" t="n">
        <v>0</v>
      </c>
      <c r="CL622" s="8" t="n">
        <v>0</v>
      </c>
      <c r="CM622" s="8" t="n">
        <v>0</v>
      </c>
      <c r="CN622" s="8" t="n">
        <v>0</v>
      </c>
      <c r="CO622" s="8" t="n">
        <v>0</v>
      </c>
      <c r="CP622" s="8" t="n">
        <v>0</v>
      </c>
      <c r="CQ622" s="8" t="n">
        <v>0</v>
      </c>
      <c r="CR622" s="8" t="n">
        <v>0</v>
      </c>
      <c r="CS622" s="8" t="n">
        <v>0</v>
      </c>
      <c r="CT622" s="8" t="n">
        <v>0</v>
      </c>
      <c r="CU622" s="8" t="n">
        <v>0</v>
      </c>
      <c r="CV622" s="8" t="n">
        <v>0</v>
      </c>
      <c r="CW622" s="8" t="n">
        <v>0</v>
      </c>
      <c r="CX622" s="8" t="n">
        <v>0</v>
      </c>
      <c r="CY622" s="8" t="n">
        <v>0</v>
      </c>
      <c r="CZ622" s="8" t="n">
        <v>0</v>
      </c>
      <c r="DA622" s="8" t="n">
        <v>0</v>
      </c>
      <c r="DB622" s="8" t="n">
        <v>0</v>
      </c>
      <c r="DC622" s="8" t="n">
        <v>0</v>
      </c>
      <c r="DD622" s="8" t="n">
        <v>0</v>
      </c>
      <c r="DE622" s="8" t="n">
        <v>0</v>
      </c>
      <c r="DF622" s="8" t="n">
        <v>0</v>
      </c>
      <c r="DG622" s="8" t="n">
        <v>0</v>
      </c>
      <c r="DH622" s="8" t="n">
        <v>1</v>
      </c>
      <c r="DI622" s="8" t="n">
        <v>0</v>
      </c>
      <c r="DJ622" s="8" t="n">
        <v>0</v>
      </c>
      <c r="DK622" s="8" t="n">
        <v>0</v>
      </c>
      <c r="DL622" s="8" t="n">
        <v>0</v>
      </c>
      <c r="DM622" s="8" t="n">
        <v>0</v>
      </c>
      <c r="DN622" s="8" t="n">
        <v>0</v>
      </c>
      <c r="DO622" s="8" t="n">
        <v>0</v>
      </c>
      <c r="DP622" s="8" t="n">
        <v>0</v>
      </c>
      <c r="DQ622" s="8" t="n">
        <f aca="false">DJ622-DI622</f>
        <v>0</v>
      </c>
      <c r="DR622" s="19" t="n">
        <v>-0.018</v>
      </c>
      <c r="DS622" s="8" t="n">
        <v>0</v>
      </c>
      <c r="DT622" s="8" t="n">
        <v>0</v>
      </c>
      <c r="DU622" s="8" t="n">
        <v>0</v>
      </c>
      <c r="DV622" s="8" t="n">
        <v>0</v>
      </c>
      <c r="DW622" s="8" t="n">
        <v>0</v>
      </c>
      <c r="DX622" s="8" t="n">
        <v>12</v>
      </c>
      <c r="DY622" s="8" t="n">
        <v>13</v>
      </c>
      <c r="DZ622" s="8" t="n">
        <v>6</v>
      </c>
      <c r="EA622" s="8" t="n">
        <v>10</v>
      </c>
      <c r="EB622" s="8" t="n">
        <v>5</v>
      </c>
      <c r="EC622" s="8" t="n">
        <v>5</v>
      </c>
      <c r="ED622" s="8" t="n">
        <v>0.15</v>
      </c>
      <c r="EE622" s="8" t="n">
        <v>0.52</v>
      </c>
      <c r="EF622" s="8" t="n">
        <v>0</v>
      </c>
      <c r="EG622" s="8" t="n">
        <v>1</v>
      </c>
      <c r="EH622" s="12" t="n">
        <f aca="false">EF622/EB622</f>
        <v>0</v>
      </c>
      <c r="EI622" s="20" t="n">
        <f aca="false">1-EG622/EC622</f>
        <v>0.8</v>
      </c>
      <c r="EJ622" s="21" t="n">
        <f aca="false">EH622+EI622</f>
        <v>0.8</v>
      </c>
      <c r="EK622" s="8" t="n">
        <v>12</v>
      </c>
      <c r="EL622" s="8" t="n">
        <v>14</v>
      </c>
      <c r="EM622" s="8" t="n">
        <v>6</v>
      </c>
      <c r="EN622" s="8" t="n">
        <v>11</v>
      </c>
      <c r="EO622" s="8" t="n">
        <v>5</v>
      </c>
      <c r="EP622" s="8" t="n">
        <v>6</v>
      </c>
      <c r="EQ622" s="8" t="n">
        <v>0</v>
      </c>
      <c r="ER622" s="8" t="n">
        <v>1</v>
      </c>
      <c r="ES622" s="8" t="n">
        <v>5</v>
      </c>
      <c r="ET622" s="8" t="n">
        <v>5</v>
      </c>
      <c r="EU622" s="8" t="n">
        <v>0</v>
      </c>
      <c r="EV622" s="8" t="n">
        <v>1</v>
      </c>
      <c r="EW622" s="8" t="n">
        <v>0</v>
      </c>
      <c r="EX622" s="8" t="n">
        <v>1</v>
      </c>
      <c r="EY622" s="8" t="n">
        <v>1</v>
      </c>
      <c r="EZ622" s="8" t="n">
        <v>1</v>
      </c>
      <c r="FA622" s="8" t="n">
        <v>0</v>
      </c>
      <c r="FB622" s="8" t="n">
        <v>0</v>
      </c>
      <c r="FC622" s="8" t="n">
        <v>-0.1</v>
      </c>
      <c r="FD622" s="19" t="n">
        <v>-0.12</v>
      </c>
      <c r="FE622" s="18" t="n">
        <f aca="false">FD622/V622</f>
        <v>-0.06</v>
      </c>
      <c r="FF622" s="8" t="n">
        <v>0.0003</v>
      </c>
      <c r="FG622" s="8" t="n">
        <v>0</v>
      </c>
      <c r="FH622" s="8" t="n">
        <v>0</v>
      </c>
      <c r="FI622" s="8" t="n">
        <v>0</v>
      </c>
      <c r="FJ622" s="22"/>
      <c r="FK622" s="22"/>
      <c r="FL622" s="22"/>
      <c r="FM622" s="8" t="n">
        <f aca="false">BL622+BS622+AH622+DT622</f>
        <v>4</v>
      </c>
      <c r="FN622" s="19" t="n">
        <f aca="false">IF(DS622&gt;0,(BL622+BR622)/DS622,0)</f>
        <v>0</v>
      </c>
      <c r="FO622" s="12" t="n">
        <v>0</v>
      </c>
      <c r="FP622" s="19" t="n">
        <f aca="false">Z622-AH622/10</f>
        <v>0</v>
      </c>
      <c r="FQ622" s="19" t="n">
        <f aca="false">Z622+DR622/5</f>
        <v>-0.0036</v>
      </c>
      <c r="FR622" s="19" t="n">
        <f aca="false">(DX622+DY622)/AL622*60</f>
        <v>87.2093023255814</v>
      </c>
      <c r="FS622" s="22"/>
      <c r="FT622" s="22"/>
      <c r="FU622" s="22"/>
      <c r="FV622" s="22"/>
      <c r="FW622" s="17" t="s">
        <v>280</v>
      </c>
      <c r="FX622" s="23" t="n">
        <v>750000</v>
      </c>
      <c r="FY622" s="23" t="n">
        <v>750000</v>
      </c>
      <c r="FZ622" s="8" t="n">
        <v>396</v>
      </c>
      <c r="GA622" s="8" t="n">
        <v>58</v>
      </c>
      <c r="GB622" s="8" t="n">
        <v>80</v>
      </c>
      <c r="GC622" s="8" t="n">
        <v>138</v>
      </c>
      <c r="GD622" s="8" t="n">
        <v>-22</v>
      </c>
      <c r="GE622" s="8" t="n">
        <v>172</v>
      </c>
      <c r="GF622" s="8" t="n">
        <v>955</v>
      </c>
      <c r="GG622" s="8" t="n">
        <v>5803</v>
      </c>
      <c r="GH622" s="8" t="n">
        <v>5.6</v>
      </c>
      <c r="GI622" s="8" t="n">
        <v>6.3</v>
      </c>
      <c r="GJ622" s="8" t="n">
        <v>11.9</v>
      </c>
      <c r="GK622" s="8" t="n">
        <f aca="false">Z622-AH622/10</f>
        <v>0</v>
      </c>
      <c r="GL622" s="22"/>
      <c r="GM622" s="22"/>
      <c r="GN622" s="22"/>
      <c r="GO622" s="22"/>
      <c r="GP622" s="22"/>
    </row>
    <row r="623" customFormat="false" ht="13.65" hidden="false" customHeight="true" outlineLevel="0" collapsed="false">
      <c r="A623" s="16" t="n">
        <v>34943</v>
      </c>
      <c r="B623" s="17" t="s">
        <v>417</v>
      </c>
      <c r="C623" s="17" t="s">
        <v>418</v>
      </c>
      <c r="D623" s="17" t="s">
        <v>262</v>
      </c>
      <c r="E623" s="17" t="s">
        <v>262</v>
      </c>
      <c r="F623" s="8" t="n">
        <v>72</v>
      </c>
      <c r="G623" s="8" t="n">
        <v>205</v>
      </c>
      <c r="H623" s="8" t="n">
        <v>2013</v>
      </c>
      <c r="I623" s="8" t="n">
        <v>1</v>
      </c>
      <c r="J623" s="8" t="n">
        <v>1</v>
      </c>
      <c r="K623" s="17" t="s">
        <v>273</v>
      </c>
      <c r="L623" s="8" t="n">
        <v>2013</v>
      </c>
      <c r="M623" s="8" t="n">
        <v>22</v>
      </c>
      <c r="N623" s="8" t="n">
        <v>5</v>
      </c>
      <c r="O623" s="8" t="n">
        <v>8477492</v>
      </c>
      <c r="P623" s="17" t="s">
        <v>2924</v>
      </c>
      <c r="Q623" s="17" t="s">
        <v>2925</v>
      </c>
      <c r="R623" s="17" t="s">
        <v>2926</v>
      </c>
      <c r="S623" s="17" t="s">
        <v>2919</v>
      </c>
      <c r="T623" s="17" t="s">
        <v>313</v>
      </c>
      <c r="U623" s="17" t="s">
        <v>269</v>
      </c>
      <c r="V623" s="8" t="n">
        <v>74</v>
      </c>
      <c r="W623" s="8" t="n">
        <v>39</v>
      </c>
      <c r="X623" s="8" t="n">
        <v>58</v>
      </c>
      <c r="Y623" s="8" t="n">
        <v>38</v>
      </c>
      <c r="Z623" s="8" t="n">
        <v>97</v>
      </c>
      <c r="AA623" s="8" t="n">
        <v>1</v>
      </c>
      <c r="AB623" s="8" t="n">
        <v>0</v>
      </c>
      <c r="AC623" s="18" t="n">
        <f aca="false">Z623/V623</f>
        <v>1.31081081081081</v>
      </c>
      <c r="AD623" s="19" t="n">
        <f aca="false">IF(FZ623&gt;V623,Z623-V623*(GC623-Z623)/(FZ623-V623),0)</f>
        <v>46.1866666666667</v>
      </c>
      <c r="AE623" s="19" t="n">
        <v>36.982</v>
      </c>
      <c r="AF623" s="8" t="n">
        <v>11</v>
      </c>
      <c r="AG623" s="8" t="n">
        <v>0.3</v>
      </c>
      <c r="AH623" s="8" t="n">
        <v>55</v>
      </c>
      <c r="AI623" s="8" t="n">
        <v>1760</v>
      </c>
      <c r="AJ623" s="8" t="n">
        <v>88379</v>
      </c>
      <c r="AK623" s="19" t="n">
        <v>1472.9833333333</v>
      </c>
      <c r="AL623" s="8" t="n">
        <v>1472.98</v>
      </c>
      <c r="AM623" s="8" t="n">
        <v>1473</v>
      </c>
      <c r="AN623" s="18" t="n">
        <f aca="false">AJ623/60/V623</f>
        <v>19.9051801801802</v>
      </c>
      <c r="AO623" s="8" t="n">
        <v>32.89</v>
      </c>
      <c r="AP623" s="12" t="n">
        <f aca="false">IF(EF623&gt;0,Z623/EF623,0)</f>
        <v>0.76984126984127</v>
      </c>
      <c r="AQ623" s="8" t="n">
        <v>496</v>
      </c>
      <c r="AR623" s="8" t="n">
        <v>496</v>
      </c>
      <c r="AS623" s="8" t="n">
        <v>496</v>
      </c>
      <c r="AT623" s="8" t="n">
        <v>393</v>
      </c>
      <c r="AU623" s="8" t="n">
        <v>393</v>
      </c>
      <c r="AV623" s="8" t="n">
        <v>284</v>
      </c>
      <c r="AW623" s="8" t="n">
        <v>300</v>
      </c>
      <c r="AX623" s="8" t="n">
        <v>83</v>
      </c>
      <c r="AY623" s="8" t="n">
        <v>22</v>
      </c>
      <c r="AZ623" s="8" t="n">
        <v>35</v>
      </c>
      <c r="BA623" s="8" t="n">
        <f aca="false">AY623+AZ623</f>
        <v>57</v>
      </c>
      <c r="BB623" s="8" t="n">
        <v>23.85</v>
      </c>
      <c r="BC623" s="8" t="n">
        <v>30.588</v>
      </c>
      <c r="BD623" s="19" t="n">
        <v>478.8</v>
      </c>
      <c r="BE623" s="19" t="n">
        <v>19.503275665034</v>
      </c>
      <c r="BF623" s="19" t="n">
        <f aca="false">AQ623+BD623</f>
        <v>974.8</v>
      </c>
      <c r="BG623" s="19" t="n">
        <f aca="false">IF(AL623&gt;0,BF623/AL623*60,0)</f>
        <v>39.7072601121536</v>
      </c>
      <c r="BH623" s="8" t="n">
        <v>750</v>
      </c>
      <c r="BI623" s="8" t="n">
        <v>530</v>
      </c>
      <c r="BJ623" s="8" t="n">
        <v>412</v>
      </c>
      <c r="BK623" s="12" t="n">
        <f aca="false">BH623/(BH623+BJ623)</f>
        <v>0.645438898450947</v>
      </c>
      <c r="BL623" s="8" t="n">
        <v>38</v>
      </c>
      <c r="BM623" s="8" t="n">
        <v>38</v>
      </c>
      <c r="BN623" s="8" t="n">
        <v>74</v>
      </c>
      <c r="BO623" s="8" t="n">
        <f aca="false">BM623-BN623</f>
        <v>-36</v>
      </c>
      <c r="BP623" s="8" t="n">
        <v>109</v>
      </c>
      <c r="BQ623" s="8" t="n">
        <v>41</v>
      </c>
      <c r="BR623" s="8" t="n">
        <v>36</v>
      </c>
      <c r="BS623" s="8" t="n">
        <v>22</v>
      </c>
      <c r="BT623" s="12" t="n">
        <f aca="false">BS623/(EA623+BS623)</f>
        <v>0.0221774193548387</v>
      </c>
      <c r="BU623" s="8" t="n">
        <v>485</v>
      </c>
      <c r="BV623" s="8" t="n">
        <v>672</v>
      </c>
      <c r="BW623" s="12" t="n">
        <f aca="false">IF(BU623+BV623&gt;0,BU623/(BU623+BV623),0)</f>
        <v>0.419187554019015</v>
      </c>
      <c r="BX623" s="8" t="n">
        <v>146</v>
      </c>
      <c r="BY623" s="8" t="n">
        <v>197</v>
      </c>
      <c r="BZ623" s="8" t="n">
        <v>184</v>
      </c>
      <c r="CA623" s="8" t="n">
        <v>297</v>
      </c>
      <c r="CB623" s="8" t="n">
        <v>155</v>
      </c>
      <c r="CC623" s="8" t="n">
        <v>178</v>
      </c>
      <c r="CD623" s="8" t="n">
        <v>102</v>
      </c>
      <c r="CE623" s="8" t="n">
        <v>123</v>
      </c>
      <c r="CF623" s="8" t="n">
        <v>207</v>
      </c>
      <c r="CG623" s="8" t="n">
        <v>285</v>
      </c>
      <c r="CH623" s="8" t="n">
        <v>296</v>
      </c>
      <c r="CI623" s="8" t="n">
        <v>403</v>
      </c>
      <c r="CJ623" s="8" t="n">
        <v>0</v>
      </c>
      <c r="CK623" s="8" t="n">
        <v>3</v>
      </c>
      <c r="CL623" s="8" t="n">
        <v>6</v>
      </c>
      <c r="CM623" s="8" t="n">
        <v>12</v>
      </c>
      <c r="CN623" s="8" t="n">
        <v>1</v>
      </c>
      <c r="CO623" s="8" t="n">
        <v>0</v>
      </c>
      <c r="CP623" s="8" t="n">
        <v>0</v>
      </c>
      <c r="CQ623" s="8" t="n">
        <v>2</v>
      </c>
      <c r="CR623" s="8" t="n">
        <v>1</v>
      </c>
      <c r="CS623" s="8" t="n">
        <v>4</v>
      </c>
      <c r="CT623" s="8" t="n">
        <v>2</v>
      </c>
      <c r="CU623" s="8" t="n">
        <v>1</v>
      </c>
      <c r="CV623" s="8" t="n">
        <v>1</v>
      </c>
      <c r="CW623" s="8" t="n">
        <v>28</v>
      </c>
      <c r="CX623" s="8" t="n">
        <v>3</v>
      </c>
      <c r="CY623" s="8" t="n">
        <v>7</v>
      </c>
      <c r="CZ623" s="8" t="n">
        <v>11</v>
      </c>
      <c r="DA623" s="8" t="n">
        <v>88</v>
      </c>
      <c r="DB623" s="8" t="n">
        <v>28</v>
      </c>
      <c r="DC623" s="8" t="n">
        <v>2</v>
      </c>
      <c r="DD623" s="8" t="n">
        <v>32</v>
      </c>
      <c r="DE623" s="8" t="n">
        <v>29</v>
      </c>
      <c r="DF623" s="8" t="n">
        <v>6</v>
      </c>
      <c r="DG623" s="8" t="n">
        <v>3</v>
      </c>
      <c r="DH623" s="8" t="n">
        <v>184</v>
      </c>
      <c r="DI623" s="8" t="n">
        <v>19</v>
      </c>
      <c r="DJ623" s="8" t="n">
        <v>21</v>
      </c>
      <c r="DK623" s="8" t="n">
        <v>19</v>
      </c>
      <c r="DL623" s="8" t="n">
        <v>16</v>
      </c>
      <c r="DM623" s="8" t="n">
        <v>3</v>
      </c>
      <c r="DN623" s="8" t="n">
        <v>23</v>
      </c>
      <c r="DO623" s="8" t="n">
        <v>22</v>
      </c>
      <c r="DP623" s="8" t="n">
        <v>1</v>
      </c>
      <c r="DQ623" s="8" t="n">
        <f aca="false">DJ623-DI623</f>
        <v>2</v>
      </c>
      <c r="DR623" s="19" t="n">
        <v>5.679</v>
      </c>
      <c r="DS623" s="8" t="n">
        <v>15</v>
      </c>
      <c r="DT623" s="8" t="n">
        <v>3</v>
      </c>
      <c r="DU623" s="8" t="n">
        <v>0</v>
      </c>
      <c r="DV623" s="8" t="n">
        <v>0</v>
      </c>
      <c r="DW623" s="8" t="n">
        <v>1</v>
      </c>
      <c r="DX623" s="8" t="n">
        <v>1664</v>
      </c>
      <c r="DY623" s="8" t="n">
        <v>1293</v>
      </c>
      <c r="DZ623" s="8" t="n">
        <v>1246</v>
      </c>
      <c r="EA623" s="8" t="n">
        <v>970</v>
      </c>
      <c r="EB623" s="8" t="n">
        <v>912</v>
      </c>
      <c r="EC623" s="8" t="n">
        <v>718</v>
      </c>
      <c r="ED623" s="8" t="n">
        <v>82.98</v>
      </c>
      <c r="EE623" s="8" t="n">
        <v>62.84</v>
      </c>
      <c r="EF623" s="8" t="n">
        <v>126</v>
      </c>
      <c r="EG623" s="8" t="n">
        <v>71</v>
      </c>
      <c r="EH623" s="12" t="n">
        <f aca="false">EF623/EB623</f>
        <v>0.138157894736842</v>
      </c>
      <c r="EI623" s="20" t="n">
        <f aca="false">1-EG623/EC623</f>
        <v>0.901114206128134</v>
      </c>
      <c r="EJ623" s="21" t="n">
        <f aca="false">EH623+EI623</f>
        <v>1.03927210086498</v>
      </c>
      <c r="EK623" s="8" t="n">
        <v>1662</v>
      </c>
      <c r="EL623" s="8" t="n">
        <v>1292</v>
      </c>
      <c r="EM623" s="8" t="n">
        <v>1244</v>
      </c>
      <c r="EN623" s="8" t="n">
        <v>969</v>
      </c>
      <c r="EO623" s="8" t="n">
        <v>912</v>
      </c>
      <c r="EP623" s="8" t="n">
        <v>718</v>
      </c>
      <c r="EQ623" s="8" t="n">
        <v>126</v>
      </c>
      <c r="ER623" s="8" t="n">
        <v>72</v>
      </c>
      <c r="ES623" s="8" t="n">
        <v>885</v>
      </c>
      <c r="ET623" s="8" t="n">
        <v>642</v>
      </c>
      <c r="EU623" s="8" t="n">
        <v>305</v>
      </c>
      <c r="EV623" s="8" t="n">
        <v>241</v>
      </c>
      <c r="EW623" s="8" t="n">
        <v>57</v>
      </c>
      <c r="EX623" s="8" t="n">
        <v>35</v>
      </c>
      <c r="EY623" s="8" t="n">
        <v>104</v>
      </c>
      <c r="EZ623" s="8" t="n">
        <v>116</v>
      </c>
      <c r="FA623" s="8" t="n">
        <v>10</v>
      </c>
      <c r="FB623" s="8" t="n">
        <v>2.2</v>
      </c>
      <c r="FC623" s="8" t="n">
        <v>12.2</v>
      </c>
      <c r="FD623" s="19" t="n">
        <v>92.23</v>
      </c>
      <c r="FE623" s="18" t="n">
        <f aca="false">FD623/V623</f>
        <v>1.24635135135135</v>
      </c>
      <c r="FF623" s="8" t="n">
        <v>17.1999</v>
      </c>
      <c r="FG623" s="8" t="n">
        <v>5.08</v>
      </c>
      <c r="FH623" s="8" t="n">
        <v>-0.26</v>
      </c>
      <c r="FI623" s="8" t="n">
        <v>4.82</v>
      </c>
      <c r="FJ623" s="8" t="n">
        <v>3</v>
      </c>
      <c r="FK623" s="8" t="n">
        <v>1</v>
      </c>
      <c r="FL623" s="8" t="n">
        <v>0</v>
      </c>
      <c r="FM623" s="8" t="n">
        <f aca="false">BL623+BS623+AH623+DT623</f>
        <v>118</v>
      </c>
      <c r="FN623" s="19" t="n">
        <f aca="false">IF(DS623&gt;0,(BL623+BR623)/DS623,0)</f>
        <v>4.93333333333333</v>
      </c>
      <c r="FO623" s="12" t="n">
        <v>0.2000750751</v>
      </c>
      <c r="FP623" s="19" t="n">
        <f aca="false">Z623-AH623/10</f>
        <v>91.5</v>
      </c>
      <c r="FQ623" s="19" t="n">
        <f aca="false">Z623+DR623/5</f>
        <v>98.1358</v>
      </c>
      <c r="FR623" s="19" t="n">
        <f aca="false">(DX623+DY623)/AL623*60</f>
        <v>120.449700606933</v>
      </c>
      <c r="FS623" s="8" t="n">
        <v>4</v>
      </c>
      <c r="FT623" s="17" t="s">
        <v>326</v>
      </c>
      <c r="FU623" s="8" t="n">
        <v>195</v>
      </c>
      <c r="FV623" s="22"/>
      <c r="FW623" s="17" t="s">
        <v>280</v>
      </c>
      <c r="FX623" s="23" t="n">
        <v>5750000</v>
      </c>
      <c r="FY623" s="23" t="n">
        <v>6300000</v>
      </c>
      <c r="FZ623" s="8" t="n">
        <v>374</v>
      </c>
      <c r="GA623" s="8" t="n">
        <v>114</v>
      </c>
      <c r="GB623" s="8" t="n">
        <v>189</v>
      </c>
      <c r="GC623" s="8" t="n">
        <v>303</v>
      </c>
      <c r="GD623" s="8" t="n">
        <v>6</v>
      </c>
      <c r="GE623" s="8" t="n">
        <v>151</v>
      </c>
      <c r="GF623" s="8" t="n">
        <v>1213</v>
      </c>
      <c r="GG623" s="8" t="n">
        <v>6980</v>
      </c>
      <c r="GH623" s="8" t="n">
        <v>25.9</v>
      </c>
      <c r="GI623" s="8" t="n">
        <v>8.3</v>
      </c>
      <c r="GJ623" s="8" t="n">
        <v>34.2</v>
      </c>
      <c r="GK623" s="8" t="n">
        <f aca="false">Z623-AH623/10</f>
        <v>91.5</v>
      </c>
      <c r="GL623" s="22"/>
      <c r="GM623" s="22"/>
      <c r="GN623" s="22"/>
      <c r="GO623" s="22"/>
      <c r="GP623" s="22"/>
    </row>
    <row r="624" customFormat="false" ht="13.65" hidden="false" customHeight="true" outlineLevel="0" collapsed="false">
      <c r="A624" s="16" t="n">
        <v>34372</v>
      </c>
      <c r="B624" s="17" t="s">
        <v>2927</v>
      </c>
      <c r="C624" s="22"/>
      <c r="D624" s="17" t="s">
        <v>866</v>
      </c>
      <c r="E624" s="17" t="s">
        <v>2928</v>
      </c>
      <c r="F624" s="8" t="n">
        <v>69</v>
      </c>
      <c r="G624" s="8" t="n">
        <v>186</v>
      </c>
      <c r="H624" s="8" t="n">
        <v>2014</v>
      </c>
      <c r="I624" s="8" t="n">
        <v>3</v>
      </c>
      <c r="J624" s="8" t="n">
        <v>89</v>
      </c>
      <c r="K624" s="17" t="s">
        <v>263</v>
      </c>
      <c r="L624" s="8" t="n">
        <v>2017</v>
      </c>
      <c r="M624" s="8" t="n">
        <v>23</v>
      </c>
      <c r="N624" s="8" t="n">
        <v>1</v>
      </c>
      <c r="O624" s="8" t="n">
        <v>8477573</v>
      </c>
      <c r="P624" s="17" t="s">
        <v>2929</v>
      </c>
      <c r="Q624" s="17" t="s">
        <v>2930</v>
      </c>
      <c r="R624" s="17" t="s">
        <v>2931</v>
      </c>
      <c r="S624" s="17" t="s">
        <v>2919</v>
      </c>
      <c r="T624" s="17" t="s">
        <v>268</v>
      </c>
      <c r="U624" s="17" t="s">
        <v>2932</v>
      </c>
      <c r="V624" s="8" t="n">
        <v>9</v>
      </c>
      <c r="W624" s="8" t="n">
        <v>1</v>
      </c>
      <c r="X624" s="8" t="n">
        <v>0</v>
      </c>
      <c r="Y624" s="8" t="n">
        <v>0</v>
      </c>
      <c r="Z624" s="8" t="n">
        <v>1</v>
      </c>
      <c r="AA624" s="8" t="n">
        <v>0</v>
      </c>
      <c r="AB624" s="8" t="n">
        <v>0</v>
      </c>
      <c r="AC624" s="18" t="n">
        <f aca="false">Z624/V624</f>
        <v>0.111111111111111</v>
      </c>
      <c r="AD624" s="19" t="n">
        <f aca="false">IF(FZ624&gt;V624,Z624-V624*(GC624-Z624)/(FZ624-V624),0)</f>
        <v>0</v>
      </c>
      <c r="AE624" s="19" t="n">
        <v>0.5</v>
      </c>
      <c r="AF624" s="8" t="n">
        <v>0</v>
      </c>
      <c r="AG624" s="8" t="n">
        <v>-1.5</v>
      </c>
      <c r="AH624" s="8" t="n">
        <v>6</v>
      </c>
      <c r="AI624" s="8" t="n">
        <v>120</v>
      </c>
      <c r="AJ624" s="8" t="n">
        <v>5101</v>
      </c>
      <c r="AK624" s="19" t="n">
        <v>85.016666666667</v>
      </c>
      <c r="AL624" s="8" t="n">
        <v>85.02</v>
      </c>
      <c r="AM624" s="8" t="n">
        <v>85</v>
      </c>
      <c r="AN624" s="18" t="n">
        <f aca="false">AJ624/60/V624</f>
        <v>9.4462962962963</v>
      </c>
      <c r="AO624" s="8" t="n">
        <v>15.97</v>
      </c>
      <c r="AP624" s="12" t="n">
        <f aca="false">IF(EF624&gt;0,Z624/EF624,0)</f>
        <v>0.333333333333333</v>
      </c>
      <c r="AQ624" s="8" t="n">
        <v>11</v>
      </c>
      <c r="AR624" s="8" t="n">
        <v>11</v>
      </c>
      <c r="AS624" s="8" t="n">
        <v>11</v>
      </c>
      <c r="AT624" s="8" t="n">
        <v>7</v>
      </c>
      <c r="AU624" s="8" t="n">
        <v>7</v>
      </c>
      <c r="AV624" s="8" t="n">
        <v>6</v>
      </c>
      <c r="AW624" s="8" t="n">
        <v>5</v>
      </c>
      <c r="AX624" s="8" t="n">
        <v>1</v>
      </c>
      <c r="AY624" s="8" t="n">
        <v>0</v>
      </c>
      <c r="AZ624" s="8" t="n">
        <v>0</v>
      </c>
      <c r="BA624" s="8" t="n">
        <f aca="false">AY624+AZ624</f>
        <v>0</v>
      </c>
      <c r="BB624" s="8" t="n">
        <v>0.35</v>
      </c>
      <c r="BC624" s="8" t="n">
        <v>29.6667</v>
      </c>
      <c r="BD624" s="19" t="n">
        <v>0</v>
      </c>
      <c r="BE624" s="19" t="n">
        <v>0</v>
      </c>
      <c r="BF624" s="19" t="n">
        <f aca="false">AQ624+BD624</f>
        <v>11</v>
      </c>
      <c r="BG624" s="19" t="n">
        <f aca="false">IF(AL624&gt;0,BF624/AL624*60,0)</f>
        <v>7.76287932251235</v>
      </c>
      <c r="BH624" s="8" t="n">
        <v>22</v>
      </c>
      <c r="BI624" s="8" t="n">
        <v>28</v>
      </c>
      <c r="BJ624" s="8" t="n">
        <v>26</v>
      </c>
      <c r="BK624" s="12" t="n">
        <f aca="false">BH624/(BH624+BJ624)</f>
        <v>0.458333333333333</v>
      </c>
      <c r="BL624" s="8" t="n">
        <v>18</v>
      </c>
      <c r="BM624" s="8" t="n">
        <v>18</v>
      </c>
      <c r="BN624" s="8" t="n">
        <v>13</v>
      </c>
      <c r="BO624" s="8" t="n">
        <f aca="false">BM624-BN624</f>
        <v>5</v>
      </c>
      <c r="BP624" s="8" t="n">
        <v>1</v>
      </c>
      <c r="BQ624" s="8" t="n">
        <v>1</v>
      </c>
      <c r="BR624" s="8" t="n">
        <v>0</v>
      </c>
      <c r="BS624" s="8" t="n">
        <v>1</v>
      </c>
      <c r="BT624" s="12" t="n">
        <f aca="false">BS624/(EA624+BS624)</f>
        <v>0.0175438596491228</v>
      </c>
      <c r="BU624" s="8" t="n">
        <v>0</v>
      </c>
      <c r="BV624" s="8" t="n">
        <v>0</v>
      </c>
      <c r="BW624" s="12" t="n">
        <f aca="false">IF(BU624+BV624&gt;0,BU624/(BU624+BV624),0)</f>
        <v>0</v>
      </c>
      <c r="BX624" s="8" t="n">
        <v>0</v>
      </c>
      <c r="BY624" s="8" t="n">
        <v>0</v>
      </c>
      <c r="BZ624" s="8" t="n">
        <v>0</v>
      </c>
      <c r="CA624" s="8" t="n">
        <v>0</v>
      </c>
      <c r="CB624" s="8" t="n">
        <v>0</v>
      </c>
      <c r="CC624" s="8" t="n">
        <v>0</v>
      </c>
      <c r="CD624" s="8" t="n">
        <v>0</v>
      </c>
      <c r="CE624" s="8" t="n">
        <v>0</v>
      </c>
      <c r="CF624" s="8" t="n">
        <v>0</v>
      </c>
      <c r="CG624" s="8" t="n">
        <v>0</v>
      </c>
      <c r="CH624" s="8" t="n">
        <v>0</v>
      </c>
      <c r="CI624" s="8" t="n">
        <v>0</v>
      </c>
      <c r="CJ624" s="8" t="n">
        <v>0</v>
      </c>
      <c r="CK624" s="8" t="n">
        <v>0</v>
      </c>
      <c r="CL624" s="8" t="n">
        <v>0</v>
      </c>
      <c r="CM624" s="8" t="n">
        <v>0</v>
      </c>
      <c r="CN624" s="8" t="n">
        <v>0</v>
      </c>
      <c r="CO624" s="8" t="n">
        <v>0</v>
      </c>
      <c r="CP624" s="8" t="n">
        <v>0</v>
      </c>
      <c r="CQ624" s="8" t="n">
        <v>0</v>
      </c>
      <c r="CR624" s="8" t="n">
        <v>1</v>
      </c>
      <c r="CS624" s="8" t="n">
        <v>0</v>
      </c>
      <c r="CT624" s="8" t="n">
        <v>0</v>
      </c>
      <c r="CU624" s="8" t="n">
        <v>0</v>
      </c>
      <c r="CV624" s="8" t="n">
        <v>0</v>
      </c>
      <c r="CW624" s="8" t="n">
        <v>0</v>
      </c>
      <c r="CX624" s="8" t="n">
        <v>0</v>
      </c>
      <c r="CY624" s="8" t="n">
        <v>0</v>
      </c>
      <c r="CZ624" s="8" t="n">
        <v>0</v>
      </c>
      <c r="DA624" s="8" t="n">
        <v>1</v>
      </c>
      <c r="DB624" s="8" t="n">
        <v>0</v>
      </c>
      <c r="DC624" s="8" t="n">
        <v>1</v>
      </c>
      <c r="DD624" s="8" t="n">
        <v>0</v>
      </c>
      <c r="DE624" s="8" t="n">
        <v>1</v>
      </c>
      <c r="DF624" s="8" t="n">
        <v>1</v>
      </c>
      <c r="DG624" s="8" t="n">
        <v>0</v>
      </c>
      <c r="DH624" s="8" t="n">
        <v>3</v>
      </c>
      <c r="DI624" s="8" t="n">
        <v>3</v>
      </c>
      <c r="DJ624" s="8" t="n">
        <v>4</v>
      </c>
      <c r="DK624" s="8" t="n">
        <v>3</v>
      </c>
      <c r="DL624" s="8" t="n">
        <v>3</v>
      </c>
      <c r="DM624" s="8" t="n">
        <v>0</v>
      </c>
      <c r="DN624" s="8" t="n">
        <v>3</v>
      </c>
      <c r="DO624" s="8" t="n">
        <v>3</v>
      </c>
      <c r="DP624" s="8" t="n">
        <v>0</v>
      </c>
      <c r="DQ624" s="8" t="n">
        <f aca="false">DJ624-DI624</f>
        <v>1</v>
      </c>
      <c r="DR624" s="19" t="n">
        <v>-0.094</v>
      </c>
      <c r="DS624" s="8" t="n">
        <v>3</v>
      </c>
      <c r="DT624" s="8" t="n">
        <v>0</v>
      </c>
      <c r="DU624" s="8" t="n">
        <v>0</v>
      </c>
      <c r="DV624" s="8" t="n">
        <v>0</v>
      </c>
      <c r="DW624" s="8" t="n">
        <v>0</v>
      </c>
      <c r="DX624" s="8" t="n">
        <v>63</v>
      </c>
      <c r="DY624" s="8" t="n">
        <v>74</v>
      </c>
      <c r="DZ624" s="8" t="n">
        <v>44</v>
      </c>
      <c r="EA624" s="8" t="n">
        <v>56</v>
      </c>
      <c r="EB624" s="8" t="n">
        <v>25</v>
      </c>
      <c r="EC624" s="8" t="n">
        <v>36</v>
      </c>
      <c r="ED624" s="8" t="n">
        <v>1.82</v>
      </c>
      <c r="EE624" s="8" t="n">
        <v>3.58</v>
      </c>
      <c r="EF624" s="8" t="n">
        <v>3</v>
      </c>
      <c r="EG624" s="8" t="n">
        <v>3</v>
      </c>
      <c r="EH624" s="12" t="n">
        <f aca="false">EF624/EB624</f>
        <v>0.12</v>
      </c>
      <c r="EI624" s="20" t="n">
        <f aca="false">1-EG624/EC624</f>
        <v>0.916666666666667</v>
      </c>
      <c r="EJ624" s="21" t="n">
        <f aca="false">EH624+EI624</f>
        <v>1.03666666666667</v>
      </c>
      <c r="EK624" s="8" t="n">
        <v>62</v>
      </c>
      <c r="EL624" s="8" t="n">
        <v>73</v>
      </c>
      <c r="EM624" s="8" t="n">
        <v>44</v>
      </c>
      <c r="EN624" s="8" t="n">
        <v>55</v>
      </c>
      <c r="EO624" s="8" t="n">
        <v>25</v>
      </c>
      <c r="EP624" s="8" t="n">
        <v>36</v>
      </c>
      <c r="EQ624" s="8" t="n">
        <v>3</v>
      </c>
      <c r="ER624" s="8" t="n">
        <v>3</v>
      </c>
      <c r="ES624" s="8" t="n">
        <v>23</v>
      </c>
      <c r="ET624" s="8" t="n">
        <v>41</v>
      </c>
      <c r="EU624" s="8" t="n">
        <v>7</v>
      </c>
      <c r="EV624" s="8" t="n">
        <v>17</v>
      </c>
      <c r="EW624" s="8" t="n">
        <v>0</v>
      </c>
      <c r="EX624" s="8" t="n">
        <v>2</v>
      </c>
      <c r="EY624" s="8" t="n">
        <v>6</v>
      </c>
      <c r="EZ624" s="8" t="n">
        <v>9</v>
      </c>
      <c r="FA624" s="8" t="n">
        <v>-0.1</v>
      </c>
      <c r="FB624" s="8" t="n">
        <v>0.1</v>
      </c>
      <c r="FC624" s="8" t="n">
        <v>0</v>
      </c>
      <c r="FD624" s="19" t="n">
        <v>0.75</v>
      </c>
      <c r="FE624" s="18" t="n">
        <f aca="false">FD624/V624</f>
        <v>0.0833333333333333</v>
      </c>
      <c r="FF624" s="8" t="n">
        <v>0.0141</v>
      </c>
      <c r="FG624" s="8" t="n">
        <v>-0.01</v>
      </c>
      <c r="FH624" s="8" t="n">
        <v>0</v>
      </c>
      <c r="FI624" s="8" t="n">
        <v>-0.01</v>
      </c>
      <c r="FJ624" s="22"/>
      <c r="FK624" s="22"/>
      <c r="FL624" s="22"/>
      <c r="FM624" s="8" t="n">
        <f aca="false">BL624+BS624+AH624+DT624</f>
        <v>25</v>
      </c>
      <c r="FN624" s="19" t="n">
        <f aca="false">IF(DS624&gt;0,(BL624+BR624)/DS624,0)</f>
        <v>6</v>
      </c>
      <c r="FO624" s="12" t="n">
        <v>0.0459383754</v>
      </c>
      <c r="FP624" s="19" t="n">
        <f aca="false">Z624-AH624/10</f>
        <v>0.4</v>
      </c>
      <c r="FQ624" s="19" t="n">
        <f aca="false">Z624+DR624/5</f>
        <v>0.9812</v>
      </c>
      <c r="FR624" s="19" t="n">
        <f aca="false">(DX624+DY624)/AL624*60</f>
        <v>96.6831333803811</v>
      </c>
      <c r="FS624" s="22"/>
      <c r="FT624" s="22"/>
      <c r="FU624" s="22"/>
      <c r="FV624" s="22"/>
      <c r="FW624" s="17" t="s">
        <v>270</v>
      </c>
      <c r="FX624" s="23" t="n">
        <v>650000</v>
      </c>
      <c r="FY624" s="23" t="n">
        <v>650000</v>
      </c>
      <c r="FZ624" s="8" t="n">
        <v>9</v>
      </c>
      <c r="GA624" s="8" t="n">
        <v>1</v>
      </c>
      <c r="GB624" s="8" t="n">
        <v>0</v>
      </c>
      <c r="GC624" s="8" t="n">
        <v>1</v>
      </c>
      <c r="GD624" s="8" t="n">
        <v>0</v>
      </c>
      <c r="GE624" s="8" t="n">
        <v>6</v>
      </c>
      <c r="GF624" s="8" t="n">
        <v>6</v>
      </c>
      <c r="GG624" s="8" t="n">
        <v>85</v>
      </c>
      <c r="GH624" s="8" t="n">
        <v>0</v>
      </c>
      <c r="GI624" s="8" t="n">
        <v>0.1</v>
      </c>
      <c r="GJ624" s="8" t="n">
        <v>0.1</v>
      </c>
      <c r="GK624" s="8" t="n">
        <f aca="false">Z624-AH624/10</f>
        <v>0.4</v>
      </c>
      <c r="GL624" s="22"/>
      <c r="GM624" s="22"/>
      <c r="GN624" s="22"/>
      <c r="GO624" s="22"/>
      <c r="GP624" s="22"/>
    </row>
    <row r="625" customFormat="false" ht="13.65" hidden="false" customHeight="true" outlineLevel="0" collapsed="false">
      <c r="A625" s="16" t="n">
        <v>33152</v>
      </c>
      <c r="B625" s="17" t="s">
        <v>505</v>
      </c>
      <c r="C625" s="17" t="s">
        <v>272</v>
      </c>
      <c r="D625" s="17" t="s">
        <v>262</v>
      </c>
      <c r="E625" s="17" t="s">
        <v>262</v>
      </c>
      <c r="F625" s="8" t="n">
        <v>72</v>
      </c>
      <c r="G625" s="8" t="n">
        <v>190</v>
      </c>
      <c r="H625" s="8" t="n">
        <v>2009</v>
      </c>
      <c r="I625" s="8" t="n">
        <v>1</v>
      </c>
      <c r="J625" s="8" t="n">
        <v>7</v>
      </c>
      <c r="K625" s="17" t="s">
        <v>263</v>
      </c>
      <c r="L625" s="8" t="n">
        <v>2009</v>
      </c>
      <c r="M625" s="8" t="n">
        <v>27</v>
      </c>
      <c r="N625" s="8" t="n">
        <v>9</v>
      </c>
      <c r="O625" s="8" t="n">
        <v>8475172</v>
      </c>
      <c r="P625" s="17" t="s">
        <v>2933</v>
      </c>
      <c r="Q625" s="17" t="s">
        <v>2934</v>
      </c>
      <c r="R625" s="17" t="s">
        <v>2935</v>
      </c>
      <c r="S625" s="17" t="s">
        <v>2936</v>
      </c>
      <c r="T625" s="17" t="s">
        <v>313</v>
      </c>
      <c r="U625" s="17" t="s">
        <v>514</v>
      </c>
      <c r="V625" s="8" t="n">
        <v>80</v>
      </c>
      <c r="W625" s="8" t="n">
        <v>32</v>
      </c>
      <c r="X625" s="8" t="n">
        <v>23</v>
      </c>
      <c r="Y625" s="8" t="n">
        <v>12</v>
      </c>
      <c r="Z625" s="8" t="n">
        <v>55</v>
      </c>
      <c r="AA625" s="8" t="n">
        <v>4</v>
      </c>
      <c r="AB625" s="8" t="n">
        <v>14</v>
      </c>
      <c r="AC625" s="18" t="n">
        <f aca="false">Z625/V625</f>
        <v>0.6875</v>
      </c>
      <c r="AD625" s="19" t="n">
        <f aca="false">IF(FZ625&gt;V625,Z625-V625*(GC625-Z625)/(FZ625-V625),0)</f>
        <v>4.41176470588236</v>
      </c>
      <c r="AE625" s="19" t="n">
        <v>23.009</v>
      </c>
      <c r="AF625" s="8" t="n">
        <v>2</v>
      </c>
      <c r="AG625" s="8" t="n">
        <v>-0.7</v>
      </c>
      <c r="AH625" s="8" t="n">
        <v>42</v>
      </c>
      <c r="AI625" s="8" t="n">
        <v>1840</v>
      </c>
      <c r="AJ625" s="8" t="n">
        <v>80445</v>
      </c>
      <c r="AK625" s="19" t="n">
        <v>1340.75</v>
      </c>
      <c r="AL625" s="8" t="n">
        <v>1340.75</v>
      </c>
      <c r="AM625" s="8" t="n">
        <v>1341</v>
      </c>
      <c r="AN625" s="18" t="n">
        <f aca="false">AJ625/60/V625</f>
        <v>16.759375</v>
      </c>
      <c r="AO625" s="8" t="n">
        <v>27.66</v>
      </c>
      <c r="AP625" s="12" t="n">
        <f aca="false">IF(EF625&gt;0,Z625/EF625,0)</f>
        <v>0.617977528089888</v>
      </c>
      <c r="AQ625" s="8" t="n">
        <v>368</v>
      </c>
      <c r="AR625" s="8" t="n">
        <v>368</v>
      </c>
      <c r="AS625" s="8" t="n">
        <v>367</v>
      </c>
      <c r="AT625" s="8" t="n">
        <v>287</v>
      </c>
      <c r="AU625" s="8" t="n">
        <v>286</v>
      </c>
      <c r="AV625" s="8" t="n">
        <v>211</v>
      </c>
      <c r="AW625" s="8" t="n">
        <v>228</v>
      </c>
      <c r="AX625" s="8" t="n">
        <v>100</v>
      </c>
      <c r="AY625" s="8" t="n">
        <v>7</v>
      </c>
      <c r="AZ625" s="8" t="n">
        <v>14</v>
      </c>
      <c r="BA625" s="8" t="n">
        <f aca="false">AY625+AZ625</f>
        <v>21</v>
      </c>
      <c r="BB625" s="8" t="n">
        <v>25.8</v>
      </c>
      <c r="BC625" s="8" t="n">
        <v>27.1896</v>
      </c>
      <c r="BD625" s="19" t="n">
        <v>241.8</v>
      </c>
      <c r="BE625" s="19" t="n">
        <v>10.8208092485549</v>
      </c>
      <c r="BF625" s="19" t="n">
        <f aca="false">AQ625+BD625</f>
        <v>609.8</v>
      </c>
      <c r="BG625" s="19" t="n">
        <f aca="false">IF(AL625&gt;0,BF625/AL625*60,0)</f>
        <v>27.2892038038411</v>
      </c>
      <c r="BH625" s="8" t="n">
        <v>524</v>
      </c>
      <c r="BI625" s="8" t="n">
        <v>492</v>
      </c>
      <c r="BJ625" s="8" t="n">
        <v>494</v>
      </c>
      <c r="BK625" s="12" t="n">
        <f aca="false">BH625/(BH625+BJ625)</f>
        <v>0.514734774066798</v>
      </c>
      <c r="BL625" s="8" t="n">
        <v>94</v>
      </c>
      <c r="BM625" s="8" t="n">
        <v>94</v>
      </c>
      <c r="BN625" s="8" t="n">
        <v>132</v>
      </c>
      <c r="BO625" s="8" t="n">
        <f aca="false">BM625-BN625</f>
        <v>-38</v>
      </c>
      <c r="BP625" s="8" t="n">
        <v>75</v>
      </c>
      <c r="BQ625" s="8" t="n">
        <v>48</v>
      </c>
      <c r="BR625" s="8" t="n">
        <v>42</v>
      </c>
      <c r="BS625" s="8" t="n">
        <v>26</v>
      </c>
      <c r="BT625" s="12" t="n">
        <f aca="false">BS625/(EA625+BS625)</f>
        <v>0.0250240615976901</v>
      </c>
      <c r="BU625" s="8" t="n">
        <v>546</v>
      </c>
      <c r="BV625" s="8" t="n">
        <v>547</v>
      </c>
      <c r="BW625" s="12" t="n">
        <f aca="false">IF(BU625+BV625&gt;0,BU625/(BU625+BV625),0)</f>
        <v>0.499542543458372</v>
      </c>
      <c r="BX625" s="8" t="n">
        <v>193</v>
      </c>
      <c r="BY625" s="8" t="n">
        <v>187</v>
      </c>
      <c r="BZ625" s="8" t="n">
        <v>209</v>
      </c>
      <c r="CA625" s="8" t="n">
        <v>208</v>
      </c>
      <c r="CB625" s="8" t="n">
        <v>144</v>
      </c>
      <c r="CC625" s="8" t="n">
        <v>152</v>
      </c>
      <c r="CD625" s="8" t="n">
        <v>156</v>
      </c>
      <c r="CE625" s="8" t="n">
        <v>155</v>
      </c>
      <c r="CF625" s="8" t="n">
        <v>184</v>
      </c>
      <c r="CG625" s="8" t="n">
        <v>191</v>
      </c>
      <c r="CH625" s="8" t="n">
        <v>322</v>
      </c>
      <c r="CI625" s="8" t="n">
        <v>327</v>
      </c>
      <c r="CJ625" s="8" t="n">
        <v>1</v>
      </c>
      <c r="CK625" s="8" t="n">
        <v>0</v>
      </c>
      <c r="CL625" s="8" t="n">
        <v>7</v>
      </c>
      <c r="CM625" s="8" t="n">
        <v>3</v>
      </c>
      <c r="CN625" s="8" t="n">
        <v>2</v>
      </c>
      <c r="CO625" s="8" t="n">
        <v>0</v>
      </c>
      <c r="CP625" s="8" t="n">
        <v>0</v>
      </c>
      <c r="CQ625" s="8" t="n">
        <v>3</v>
      </c>
      <c r="CR625" s="8" t="n">
        <v>0</v>
      </c>
      <c r="CS625" s="8" t="n">
        <v>0</v>
      </c>
      <c r="CT625" s="8" t="n">
        <v>9</v>
      </c>
      <c r="CU625" s="8" t="n">
        <v>5</v>
      </c>
      <c r="CV625" s="8" t="n">
        <v>0</v>
      </c>
      <c r="CW625" s="8" t="n">
        <v>15</v>
      </c>
      <c r="CX625" s="8" t="n">
        <v>0</v>
      </c>
      <c r="CY625" s="8" t="n">
        <v>2</v>
      </c>
      <c r="CZ625" s="8" t="n">
        <v>7</v>
      </c>
      <c r="DA625" s="8" t="n">
        <v>66</v>
      </c>
      <c r="DB625" s="8" t="n">
        <v>19</v>
      </c>
      <c r="DC625" s="8" t="n">
        <v>5</v>
      </c>
      <c r="DD625" s="8" t="n">
        <v>4</v>
      </c>
      <c r="DE625" s="8" t="n">
        <v>47</v>
      </c>
      <c r="DF625" s="8" t="n">
        <v>24</v>
      </c>
      <c r="DG625" s="8" t="n">
        <v>1</v>
      </c>
      <c r="DH625" s="8" t="n">
        <v>111</v>
      </c>
      <c r="DI625" s="8" t="n">
        <v>18</v>
      </c>
      <c r="DJ625" s="8" t="n">
        <v>27</v>
      </c>
      <c r="DK625" s="8" t="n">
        <v>17</v>
      </c>
      <c r="DL625" s="8" t="n">
        <v>15</v>
      </c>
      <c r="DM625" s="8" t="n">
        <v>2</v>
      </c>
      <c r="DN625" s="8" t="n">
        <v>27</v>
      </c>
      <c r="DO625" s="8" t="n">
        <v>25</v>
      </c>
      <c r="DP625" s="8" t="n">
        <v>2</v>
      </c>
      <c r="DQ625" s="8" t="n">
        <f aca="false">DJ625-DI625</f>
        <v>9</v>
      </c>
      <c r="DR625" s="19" t="n">
        <v>8.437</v>
      </c>
      <c r="DS625" s="8" t="n">
        <v>16</v>
      </c>
      <c r="DT625" s="8" t="n">
        <v>2</v>
      </c>
      <c r="DU625" s="8" t="n">
        <v>0</v>
      </c>
      <c r="DV625" s="8" t="n">
        <v>0</v>
      </c>
      <c r="DW625" s="8" t="n">
        <v>0</v>
      </c>
      <c r="DX625" s="8" t="n">
        <v>1567</v>
      </c>
      <c r="DY625" s="8" t="n">
        <v>1293</v>
      </c>
      <c r="DZ625" s="8" t="n">
        <v>1171</v>
      </c>
      <c r="EA625" s="8" t="n">
        <v>1013</v>
      </c>
      <c r="EB625" s="8" t="n">
        <v>835</v>
      </c>
      <c r="EC625" s="8" t="n">
        <v>716</v>
      </c>
      <c r="ED625" s="8" t="n">
        <v>96.97</v>
      </c>
      <c r="EE625" s="8" t="n">
        <v>61.81</v>
      </c>
      <c r="EF625" s="8" t="n">
        <v>89</v>
      </c>
      <c r="EG625" s="8" t="n">
        <v>53</v>
      </c>
      <c r="EH625" s="12" t="n">
        <f aca="false">EF625/EB625</f>
        <v>0.106586826347305</v>
      </c>
      <c r="EI625" s="20" t="n">
        <f aca="false">1-EG625/EC625</f>
        <v>0.925977653631285</v>
      </c>
      <c r="EJ625" s="21" t="n">
        <f aca="false">EH625+EI625</f>
        <v>1.03256447997859</v>
      </c>
      <c r="EK625" s="8" t="n">
        <v>1569</v>
      </c>
      <c r="EL625" s="8" t="n">
        <v>1292</v>
      </c>
      <c r="EM625" s="8" t="n">
        <v>1172</v>
      </c>
      <c r="EN625" s="8" t="n">
        <v>1012</v>
      </c>
      <c r="EO625" s="8" t="n">
        <v>836</v>
      </c>
      <c r="EP625" s="8" t="n">
        <v>715</v>
      </c>
      <c r="EQ625" s="8" t="n">
        <v>90</v>
      </c>
      <c r="ER625" s="8" t="n">
        <v>53</v>
      </c>
      <c r="ES625" s="8" t="n">
        <v>882</v>
      </c>
      <c r="ET625" s="8" t="n">
        <v>628</v>
      </c>
      <c r="EU625" s="8" t="n">
        <v>354</v>
      </c>
      <c r="EV625" s="8" t="n">
        <v>262</v>
      </c>
      <c r="EW625" s="8" t="n">
        <v>49</v>
      </c>
      <c r="EX625" s="8" t="n">
        <v>29</v>
      </c>
      <c r="EY625" s="8" t="n">
        <v>73</v>
      </c>
      <c r="EZ625" s="8" t="n">
        <v>74</v>
      </c>
      <c r="FA625" s="8" t="n">
        <v>5.3</v>
      </c>
      <c r="FB625" s="8" t="n">
        <v>1.4</v>
      </c>
      <c r="FC625" s="8" t="n">
        <v>6.7</v>
      </c>
      <c r="FD625" s="19" t="n">
        <v>54.23</v>
      </c>
      <c r="FE625" s="18" t="n">
        <f aca="false">FD625/V625</f>
        <v>0.677875</v>
      </c>
      <c r="FF625" s="8" t="n">
        <v>9.3287</v>
      </c>
      <c r="FG625" s="8" t="n">
        <v>2.91</v>
      </c>
      <c r="FH625" s="8" t="n">
        <v>-0.23</v>
      </c>
      <c r="FI625" s="8" t="n">
        <v>2.68</v>
      </c>
      <c r="FJ625" s="22"/>
      <c r="FK625" s="22"/>
      <c r="FL625" s="22"/>
      <c r="FM625" s="8" t="n">
        <f aca="false">BL625+BS625+AH625+DT625</f>
        <v>164</v>
      </c>
      <c r="FN625" s="19" t="n">
        <f aca="false">IF(DS625&gt;0,(BL625+BR625)/DS625,0)</f>
        <v>8.5</v>
      </c>
      <c r="FO625" s="12" t="n">
        <v>0.1378151261</v>
      </c>
      <c r="FP625" s="19" t="n">
        <f aca="false">Z625-AH625/10</f>
        <v>50.8</v>
      </c>
      <c r="FQ625" s="19" t="n">
        <f aca="false">Z625+DR625/5</f>
        <v>56.6874</v>
      </c>
      <c r="FR625" s="19" t="n">
        <f aca="false">(DX625+DY625)/AL625*60</f>
        <v>127.988066380757</v>
      </c>
      <c r="FS625" s="8" t="n">
        <v>4</v>
      </c>
      <c r="FT625" s="17" t="s">
        <v>326</v>
      </c>
      <c r="FU625" s="8" t="n">
        <v>195</v>
      </c>
      <c r="FV625" s="22"/>
      <c r="FW625" s="17" t="s">
        <v>280</v>
      </c>
      <c r="FX625" s="23" t="n">
        <v>5000000</v>
      </c>
      <c r="FY625" s="23" t="n">
        <v>4500000</v>
      </c>
      <c r="FZ625" s="8" t="n">
        <v>488</v>
      </c>
      <c r="GA625" s="8" t="n">
        <v>145</v>
      </c>
      <c r="GB625" s="8" t="n">
        <v>168</v>
      </c>
      <c r="GC625" s="8" t="n">
        <v>313</v>
      </c>
      <c r="GD625" s="8" t="n">
        <v>-25</v>
      </c>
      <c r="GE625" s="8" t="n">
        <v>344</v>
      </c>
      <c r="GF625" s="8" t="n">
        <v>1217</v>
      </c>
      <c r="GG625" s="8" t="n">
        <v>8273</v>
      </c>
      <c r="GH625" s="8" t="n">
        <v>27.9</v>
      </c>
      <c r="GI625" s="8" t="n">
        <v>7.5</v>
      </c>
      <c r="GJ625" s="8" t="n">
        <v>35.3</v>
      </c>
      <c r="GK625" s="8" t="n">
        <f aca="false">Z625-AH625/10</f>
        <v>50.8</v>
      </c>
      <c r="GL625" s="22"/>
      <c r="GM625" s="22"/>
      <c r="GN625" s="22"/>
      <c r="GO625" s="22"/>
      <c r="GP625" s="22"/>
    </row>
    <row r="626" customFormat="false" ht="13.65" hidden="false" customHeight="true" outlineLevel="0" collapsed="false">
      <c r="A626" s="16" t="n">
        <v>34909</v>
      </c>
      <c r="B626" s="17" t="s">
        <v>2937</v>
      </c>
      <c r="C626" s="17" t="s">
        <v>282</v>
      </c>
      <c r="D626" s="17" t="s">
        <v>283</v>
      </c>
      <c r="E626" s="17" t="s">
        <v>283</v>
      </c>
      <c r="F626" s="8" t="n">
        <v>72</v>
      </c>
      <c r="G626" s="8" t="n">
        <v>190</v>
      </c>
      <c r="H626" s="22"/>
      <c r="I626" s="22"/>
      <c r="J626" s="22"/>
      <c r="K626" s="17" t="s">
        <v>273</v>
      </c>
      <c r="L626" s="8" t="n">
        <v>2017</v>
      </c>
      <c r="M626" s="8" t="n">
        <v>22</v>
      </c>
      <c r="N626" s="8" t="n">
        <v>1</v>
      </c>
      <c r="O626" s="8" t="n">
        <v>8480145</v>
      </c>
      <c r="P626" s="17" t="s">
        <v>2938</v>
      </c>
      <c r="Q626" s="17" t="s">
        <v>2939</v>
      </c>
      <c r="R626" s="17" t="s">
        <v>2940</v>
      </c>
      <c r="S626" s="17" t="s">
        <v>1882</v>
      </c>
      <c r="T626" s="17" t="s">
        <v>278</v>
      </c>
      <c r="U626" s="17" t="s">
        <v>606</v>
      </c>
      <c r="V626" s="8" t="n">
        <v>28</v>
      </c>
      <c r="W626" s="8" t="n">
        <v>1</v>
      </c>
      <c r="X626" s="8" t="n">
        <v>13</v>
      </c>
      <c r="Y626" s="8" t="n">
        <v>6</v>
      </c>
      <c r="Z626" s="8" t="n">
        <v>14</v>
      </c>
      <c r="AA626" s="8" t="n">
        <v>16</v>
      </c>
      <c r="AB626" s="8" t="n">
        <v>39</v>
      </c>
      <c r="AC626" s="18" t="n">
        <f aca="false">Z626/V626</f>
        <v>0.5</v>
      </c>
      <c r="AD626" s="19" t="n">
        <f aca="false">IF(FZ626&gt;V626,Z626-V626*(GC626-Z626)/(FZ626-V626),0)</f>
        <v>0</v>
      </c>
      <c r="AE626" s="19" t="n">
        <v>4.39</v>
      </c>
      <c r="AF626" s="8" t="n">
        <v>-1</v>
      </c>
      <c r="AG626" s="8" t="n">
        <v>-10.1</v>
      </c>
      <c r="AH626" s="8" t="n">
        <v>12</v>
      </c>
      <c r="AI626" s="8" t="n">
        <v>807</v>
      </c>
      <c r="AJ626" s="8" t="n">
        <v>37611</v>
      </c>
      <c r="AK626" s="19" t="n">
        <v>626.85</v>
      </c>
      <c r="AL626" s="8" t="n">
        <v>626.85</v>
      </c>
      <c r="AM626" s="8" t="n">
        <v>627</v>
      </c>
      <c r="AN626" s="18" t="n">
        <f aca="false">AJ626/60/V626</f>
        <v>22.3875</v>
      </c>
      <c r="AO626" s="8" t="n">
        <v>37.34</v>
      </c>
      <c r="AP626" s="12" t="n">
        <f aca="false">IF(EF626&gt;0,Z626/EF626,0)</f>
        <v>0.482758620689655</v>
      </c>
      <c r="AQ626" s="8" t="n">
        <v>104</v>
      </c>
      <c r="AR626" s="8" t="n">
        <v>105</v>
      </c>
      <c r="AS626" s="8" t="n">
        <v>105</v>
      </c>
      <c r="AT626" s="8" t="n">
        <v>69</v>
      </c>
      <c r="AU626" s="8" t="n">
        <v>70</v>
      </c>
      <c r="AV626" s="8" t="n">
        <v>54</v>
      </c>
      <c r="AW626" s="8" t="n">
        <v>42</v>
      </c>
      <c r="AX626" s="8" t="n">
        <v>6</v>
      </c>
      <c r="AY626" s="8" t="n">
        <v>6</v>
      </c>
      <c r="AZ626" s="8" t="n">
        <v>2</v>
      </c>
      <c r="BA626" s="8" t="n">
        <f aca="false">AY626+AZ626</f>
        <v>8</v>
      </c>
      <c r="BB626" s="8" t="n">
        <v>2.51</v>
      </c>
      <c r="BC626" s="8" t="n">
        <v>52.0741</v>
      </c>
      <c r="BD626" s="19" t="n">
        <v>121.3</v>
      </c>
      <c r="BE626" s="19" t="n">
        <v>11.6104331179708</v>
      </c>
      <c r="BF626" s="19" t="n">
        <f aca="false">AQ626+BD626</f>
        <v>225.3</v>
      </c>
      <c r="BG626" s="19" t="n">
        <f aca="false">IF(AL626&gt;0,BF626/AL626*60,0)</f>
        <v>21.564967695621</v>
      </c>
      <c r="BH626" s="8" t="n">
        <v>184</v>
      </c>
      <c r="BI626" s="8" t="n">
        <v>219</v>
      </c>
      <c r="BJ626" s="8" t="n">
        <v>288</v>
      </c>
      <c r="BK626" s="12" t="n">
        <f aca="false">BH626/(BH626+BJ626)</f>
        <v>0.389830508474576</v>
      </c>
      <c r="BL626" s="8" t="n">
        <v>49</v>
      </c>
      <c r="BM626" s="8" t="n">
        <v>49</v>
      </c>
      <c r="BN626" s="8" t="n">
        <v>66</v>
      </c>
      <c r="BO626" s="8" t="n">
        <f aca="false">BM626-BN626</f>
        <v>-17</v>
      </c>
      <c r="BP626" s="8" t="n">
        <v>16</v>
      </c>
      <c r="BQ626" s="8" t="n">
        <v>33</v>
      </c>
      <c r="BR626" s="8" t="n">
        <v>13</v>
      </c>
      <c r="BS626" s="8" t="n">
        <v>41</v>
      </c>
      <c r="BT626" s="12" t="n">
        <f aca="false">BS626/(EA626+BS626)</f>
        <v>0.0689075630252101</v>
      </c>
      <c r="BU626" s="8" t="n">
        <v>0</v>
      </c>
      <c r="BV626" s="8" t="n">
        <v>0</v>
      </c>
      <c r="BW626" s="12" t="n">
        <f aca="false">IF(BU626+BV626&gt;0,BU626/(BU626+BV626),0)</f>
        <v>0</v>
      </c>
      <c r="BX626" s="8" t="n">
        <v>0</v>
      </c>
      <c r="BY626" s="8" t="n">
        <v>0</v>
      </c>
      <c r="BZ626" s="8" t="n">
        <v>0</v>
      </c>
      <c r="CA626" s="8" t="n">
        <v>0</v>
      </c>
      <c r="CB626" s="8" t="n">
        <v>0</v>
      </c>
      <c r="CC626" s="8" t="n">
        <v>0</v>
      </c>
      <c r="CD626" s="8" t="n">
        <v>0</v>
      </c>
      <c r="CE626" s="8" t="n">
        <v>0</v>
      </c>
      <c r="CF626" s="8" t="n">
        <v>0</v>
      </c>
      <c r="CG626" s="8" t="n">
        <v>0</v>
      </c>
      <c r="CH626" s="8" t="n">
        <v>0</v>
      </c>
      <c r="CI626" s="8" t="n">
        <v>0</v>
      </c>
      <c r="CJ626" s="8" t="n">
        <v>0</v>
      </c>
      <c r="CK626" s="8" t="n">
        <v>0</v>
      </c>
      <c r="CL626" s="8" t="n">
        <v>0</v>
      </c>
      <c r="CM626" s="8" t="n">
        <v>0</v>
      </c>
      <c r="CN626" s="8" t="n">
        <v>0</v>
      </c>
      <c r="CO626" s="8" t="n">
        <v>0</v>
      </c>
      <c r="CP626" s="8" t="n">
        <v>0</v>
      </c>
      <c r="CQ626" s="8" t="n">
        <v>0</v>
      </c>
      <c r="CR626" s="8" t="n">
        <v>0</v>
      </c>
      <c r="CS626" s="8" t="n">
        <v>1</v>
      </c>
      <c r="CT626" s="8" t="n">
        <v>0</v>
      </c>
      <c r="CU626" s="8" t="n">
        <v>0</v>
      </c>
      <c r="CV626" s="8" t="n">
        <v>0</v>
      </c>
      <c r="CW626" s="8" t="n">
        <v>0</v>
      </c>
      <c r="CX626" s="8" t="n">
        <v>0</v>
      </c>
      <c r="CY626" s="8" t="n">
        <v>0</v>
      </c>
      <c r="CZ626" s="8" t="n">
        <v>3</v>
      </c>
      <c r="DA626" s="8" t="n">
        <v>13</v>
      </c>
      <c r="DB626" s="8" t="n">
        <v>1</v>
      </c>
      <c r="DC626" s="8" t="n">
        <v>0</v>
      </c>
      <c r="DD626" s="8" t="n">
        <v>20</v>
      </c>
      <c r="DE626" s="8" t="n">
        <v>3</v>
      </c>
      <c r="DF626" s="8" t="n">
        <v>2</v>
      </c>
      <c r="DG626" s="8" t="n">
        <v>0</v>
      </c>
      <c r="DH626" s="8" t="n">
        <v>28</v>
      </c>
      <c r="DI626" s="8" t="n">
        <v>6</v>
      </c>
      <c r="DJ626" s="8" t="n">
        <v>2</v>
      </c>
      <c r="DK626" s="8" t="n">
        <v>6</v>
      </c>
      <c r="DL626" s="8" t="n">
        <v>6</v>
      </c>
      <c r="DM626" s="8" t="n">
        <v>0</v>
      </c>
      <c r="DN626" s="8" t="n">
        <v>2</v>
      </c>
      <c r="DO626" s="8" t="n">
        <v>2</v>
      </c>
      <c r="DP626" s="8" t="n">
        <v>0</v>
      </c>
      <c r="DQ626" s="8" t="n">
        <f aca="false">DJ626-DI626</f>
        <v>-4</v>
      </c>
      <c r="DR626" s="19" t="n">
        <v>-1.496</v>
      </c>
      <c r="DS626" s="8" t="n">
        <v>6</v>
      </c>
      <c r="DT626" s="8" t="n">
        <v>0</v>
      </c>
      <c r="DU626" s="8" t="n">
        <v>0</v>
      </c>
      <c r="DV626" s="8" t="n">
        <v>0</v>
      </c>
      <c r="DW626" s="8" t="n">
        <v>0</v>
      </c>
      <c r="DX626" s="8" t="n">
        <v>495</v>
      </c>
      <c r="DY626" s="8" t="n">
        <v>717</v>
      </c>
      <c r="DZ626" s="8" t="n">
        <v>372</v>
      </c>
      <c r="EA626" s="8" t="n">
        <v>554</v>
      </c>
      <c r="EB626" s="8" t="n">
        <v>286</v>
      </c>
      <c r="EC626" s="8" t="n">
        <v>423</v>
      </c>
      <c r="ED626" s="8" t="n">
        <v>22.72</v>
      </c>
      <c r="EE626" s="8" t="n">
        <v>38.65</v>
      </c>
      <c r="EF626" s="8" t="n">
        <v>29</v>
      </c>
      <c r="EG626" s="8" t="n">
        <v>32</v>
      </c>
      <c r="EH626" s="12" t="n">
        <f aca="false">EF626/EB626</f>
        <v>0.101398601398601</v>
      </c>
      <c r="EI626" s="20" t="n">
        <f aca="false">1-EG626/EC626</f>
        <v>0.92434988179669</v>
      </c>
      <c r="EJ626" s="21" t="n">
        <f aca="false">EH626+EI626</f>
        <v>1.02574848319529</v>
      </c>
      <c r="EK626" s="8" t="n">
        <v>489</v>
      </c>
      <c r="EL626" s="8" t="n">
        <v>715</v>
      </c>
      <c r="EM626" s="8" t="n">
        <v>365</v>
      </c>
      <c r="EN626" s="8" t="n">
        <v>552</v>
      </c>
      <c r="EO626" s="8" t="n">
        <v>277</v>
      </c>
      <c r="EP626" s="8" t="n">
        <v>421</v>
      </c>
      <c r="EQ626" s="8" t="n">
        <v>28</v>
      </c>
      <c r="ER626" s="8" t="n">
        <v>32</v>
      </c>
      <c r="ES626" s="8" t="n">
        <v>235</v>
      </c>
      <c r="ET626" s="8" t="n">
        <v>364</v>
      </c>
      <c r="EU626" s="8" t="n">
        <v>91</v>
      </c>
      <c r="EV626" s="8" t="n">
        <v>145</v>
      </c>
      <c r="EW626" s="8" t="n">
        <v>19</v>
      </c>
      <c r="EX626" s="8" t="n">
        <v>18</v>
      </c>
      <c r="EY626" s="8" t="n">
        <v>38</v>
      </c>
      <c r="EZ626" s="8" t="n">
        <v>34</v>
      </c>
      <c r="FA626" s="8" t="n">
        <v>0.8</v>
      </c>
      <c r="FB626" s="8" t="n">
        <v>1.3</v>
      </c>
      <c r="FC626" s="8" t="n">
        <v>2.1</v>
      </c>
      <c r="FD626" s="19" t="n">
        <v>5.3</v>
      </c>
      <c r="FE626" s="18" t="n">
        <f aca="false">FD626/V626</f>
        <v>0.189285714285714</v>
      </c>
      <c r="FF626" s="8" t="n">
        <v>0.3617</v>
      </c>
      <c r="FG626" s="8" t="n">
        <v>-0.63</v>
      </c>
      <c r="FH626" s="8" t="n">
        <v>-0.19</v>
      </c>
      <c r="FI626" s="8" t="n">
        <v>-0.82</v>
      </c>
      <c r="FJ626" s="22"/>
      <c r="FK626" s="22"/>
      <c r="FL626" s="22"/>
      <c r="FM626" s="8" t="n">
        <f aca="false">BL626+BS626+AH626+DT626</f>
        <v>102</v>
      </c>
      <c r="FN626" s="19" t="n">
        <f aca="false">IF(DS626&gt;0,(BL626+BR626)/DS626,0)</f>
        <v>10.3333333333333</v>
      </c>
      <c r="FO626" s="12" t="n">
        <v>0.0129011957</v>
      </c>
      <c r="FP626" s="19" t="n">
        <f aca="false">Z626-AH626/10</f>
        <v>12.8</v>
      </c>
      <c r="FQ626" s="19" t="n">
        <f aca="false">Z626+DR626/5</f>
        <v>13.7008</v>
      </c>
      <c r="FR626" s="19" t="n">
        <f aca="false">(DX626+DY626)/AL626*60</f>
        <v>116.008614501077</v>
      </c>
      <c r="FS626" s="22"/>
      <c r="FT626" s="22"/>
      <c r="FU626" s="22"/>
      <c r="FV626" s="22"/>
      <c r="FW626" s="17" t="s">
        <v>270</v>
      </c>
      <c r="FX626" s="23" t="n">
        <v>925000</v>
      </c>
      <c r="FY626" s="23" t="n">
        <v>925000</v>
      </c>
      <c r="FZ626" s="8" t="n">
        <v>28</v>
      </c>
      <c r="GA626" s="8" t="n">
        <v>1</v>
      </c>
      <c r="GB626" s="8" t="n">
        <v>13</v>
      </c>
      <c r="GC626" s="8" t="n">
        <v>14</v>
      </c>
      <c r="GD626" s="8" t="n">
        <v>-1</v>
      </c>
      <c r="GE626" s="8" t="n">
        <v>12</v>
      </c>
      <c r="GF626" s="8" t="n">
        <v>54</v>
      </c>
      <c r="GG626" s="8" t="n">
        <v>627</v>
      </c>
      <c r="GH626" s="8" t="n">
        <v>0.8</v>
      </c>
      <c r="GI626" s="8" t="n">
        <v>1.3</v>
      </c>
      <c r="GJ626" s="8" t="n">
        <v>2.1</v>
      </c>
      <c r="GK626" s="8" t="n">
        <f aca="false">Z626-AH626/10</f>
        <v>12.8</v>
      </c>
      <c r="GL626" s="22"/>
      <c r="GM626" s="22"/>
      <c r="GN626" s="22"/>
      <c r="GO626" s="22"/>
      <c r="GP626" s="22"/>
    </row>
    <row r="627" customFormat="false" ht="13.65" hidden="false" customHeight="true" outlineLevel="0" collapsed="false">
      <c r="A627" s="16" t="n">
        <v>33020</v>
      </c>
      <c r="B627" s="17" t="s">
        <v>2941</v>
      </c>
      <c r="C627" s="17" t="s">
        <v>2942</v>
      </c>
      <c r="D627" s="17" t="s">
        <v>283</v>
      </c>
      <c r="E627" s="17" t="s">
        <v>283</v>
      </c>
      <c r="F627" s="8" t="n">
        <v>74</v>
      </c>
      <c r="G627" s="8" t="n">
        <v>197</v>
      </c>
      <c r="H627" s="8" t="n">
        <v>2009</v>
      </c>
      <c r="I627" s="8" t="n">
        <v>7</v>
      </c>
      <c r="J627" s="8" t="n">
        <v>198</v>
      </c>
      <c r="K627" s="17" t="s">
        <v>273</v>
      </c>
      <c r="L627" s="8" t="n">
        <v>2015</v>
      </c>
      <c r="M627" s="8" t="n">
        <v>27</v>
      </c>
      <c r="N627" s="8" t="n">
        <v>3</v>
      </c>
      <c r="O627" s="8" t="n">
        <v>8475343</v>
      </c>
      <c r="P627" s="17" t="s">
        <v>2943</v>
      </c>
      <c r="Q627" s="17" t="s">
        <v>2944</v>
      </c>
      <c r="R627" s="17" t="s">
        <v>2945</v>
      </c>
      <c r="S627" s="17" t="s">
        <v>2946</v>
      </c>
      <c r="T627" s="17" t="s">
        <v>313</v>
      </c>
      <c r="U627" s="17" t="s">
        <v>2947</v>
      </c>
      <c r="V627" s="8" t="n">
        <v>56</v>
      </c>
      <c r="W627" s="8" t="n">
        <v>3</v>
      </c>
      <c r="X627" s="8" t="n">
        <v>1</v>
      </c>
      <c r="Y627" s="8" t="n">
        <v>1</v>
      </c>
      <c r="Z627" s="8" t="n">
        <v>4</v>
      </c>
      <c r="AA627" s="8" t="n">
        <v>0</v>
      </c>
      <c r="AB627" s="8" t="n">
        <v>0</v>
      </c>
      <c r="AC627" s="18" t="n">
        <f aca="false">Z627/V627</f>
        <v>0.0714285714285714</v>
      </c>
      <c r="AD627" s="19" t="n">
        <f aca="false">IF(FZ627&gt;V627,Z627-V627*(GC627-Z627)/(FZ627-V627),0)</f>
        <v>-12.4266666666667</v>
      </c>
      <c r="AE627" s="19" t="n">
        <v>1.796</v>
      </c>
      <c r="AF627" s="8" t="n">
        <v>-10</v>
      </c>
      <c r="AG627" s="8" t="n">
        <v>-1.5</v>
      </c>
      <c r="AH627" s="8" t="n">
        <v>28</v>
      </c>
      <c r="AI627" s="8" t="n">
        <v>880</v>
      </c>
      <c r="AJ627" s="8" t="n">
        <v>35401</v>
      </c>
      <c r="AK627" s="19" t="n">
        <v>590.01666666667</v>
      </c>
      <c r="AL627" s="8" t="n">
        <v>590.02</v>
      </c>
      <c r="AM627" s="8" t="n">
        <v>590</v>
      </c>
      <c r="AN627" s="18" t="n">
        <f aca="false">AJ627/60/V627</f>
        <v>10.5360119047619</v>
      </c>
      <c r="AO627" s="8" t="n">
        <v>17.81</v>
      </c>
      <c r="AP627" s="12" t="n">
        <f aca="false">IF(EF627&gt;0,Z627/EF627,0)</f>
        <v>0.307692307692308</v>
      </c>
      <c r="AQ627" s="8" t="n">
        <v>89</v>
      </c>
      <c r="AR627" s="8" t="n">
        <v>89</v>
      </c>
      <c r="AS627" s="8" t="n">
        <v>89</v>
      </c>
      <c r="AT627" s="8" t="n">
        <v>71</v>
      </c>
      <c r="AU627" s="8" t="n">
        <v>71</v>
      </c>
      <c r="AV627" s="8" t="n">
        <v>51</v>
      </c>
      <c r="AW627" s="8" t="n">
        <v>57</v>
      </c>
      <c r="AX627" s="8" t="n">
        <v>26</v>
      </c>
      <c r="AY627" s="8" t="n">
        <v>6</v>
      </c>
      <c r="AZ627" s="8" t="n">
        <v>3</v>
      </c>
      <c r="BA627" s="8" t="n">
        <f aca="false">AY627+AZ627</f>
        <v>9</v>
      </c>
      <c r="BB627" s="8" t="n">
        <v>5.46</v>
      </c>
      <c r="BC627" s="8" t="n">
        <v>26.3137</v>
      </c>
      <c r="BD627" s="19" t="n">
        <v>44.2</v>
      </c>
      <c r="BE627" s="19" t="n">
        <v>4.49478828281684</v>
      </c>
      <c r="BF627" s="19" t="n">
        <f aca="false">AQ627+BD627</f>
        <v>133.2</v>
      </c>
      <c r="BG627" s="19" t="n">
        <f aca="false">IF(AL627&gt;0,BF627/AL627*60,0)</f>
        <v>13.5453035490322</v>
      </c>
      <c r="BH627" s="8" t="n">
        <v>90</v>
      </c>
      <c r="BI627" s="8" t="n">
        <v>194</v>
      </c>
      <c r="BJ627" s="8" t="n">
        <v>260</v>
      </c>
      <c r="BK627" s="12" t="n">
        <f aca="false">BH627/(BH627+BJ627)</f>
        <v>0.257142857142857</v>
      </c>
      <c r="BL627" s="8" t="n">
        <v>81</v>
      </c>
      <c r="BM627" s="8" t="n">
        <v>81</v>
      </c>
      <c r="BN627" s="8" t="n">
        <v>70</v>
      </c>
      <c r="BO627" s="8" t="n">
        <f aca="false">BM627-BN627</f>
        <v>11</v>
      </c>
      <c r="BP627" s="8" t="n">
        <v>20</v>
      </c>
      <c r="BQ627" s="8" t="n">
        <v>15</v>
      </c>
      <c r="BR627" s="8" t="n">
        <v>16</v>
      </c>
      <c r="BS627" s="8" t="n">
        <v>30</v>
      </c>
      <c r="BT627" s="12" t="n">
        <f aca="false">BS627/(EA627+BS627)</f>
        <v>0.0630252100840336</v>
      </c>
      <c r="BU627" s="8" t="n">
        <v>202</v>
      </c>
      <c r="BV627" s="8" t="n">
        <v>194</v>
      </c>
      <c r="BW627" s="12" t="n">
        <f aca="false">IF(BU627+BV627&gt;0,BU627/(BU627+BV627),0)</f>
        <v>0.51010101010101</v>
      </c>
      <c r="BX627" s="8" t="n">
        <v>105</v>
      </c>
      <c r="BY627" s="8" t="n">
        <v>83</v>
      </c>
      <c r="BZ627" s="8" t="n">
        <v>78</v>
      </c>
      <c r="CA627" s="8" t="n">
        <v>82</v>
      </c>
      <c r="CB627" s="8" t="n">
        <v>19</v>
      </c>
      <c r="CC627" s="8" t="n">
        <v>29</v>
      </c>
      <c r="CD627" s="8" t="n">
        <v>62</v>
      </c>
      <c r="CE627" s="8" t="n">
        <v>60</v>
      </c>
      <c r="CF627" s="8" t="n">
        <v>75</v>
      </c>
      <c r="CG627" s="8" t="n">
        <v>82</v>
      </c>
      <c r="CH627" s="8" t="n">
        <v>114</v>
      </c>
      <c r="CI627" s="8" t="n">
        <v>110</v>
      </c>
      <c r="CJ627" s="8" t="n">
        <v>0</v>
      </c>
      <c r="CK627" s="8" t="n">
        <v>0</v>
      </c>
      <c r="CL627" s="8" t="n">
        <v>0</v>
      </c>
      <c r="CM627" s="8" t="n">
        <v>1</v>
      </c>
      <c r="CN627" s="8" t="n">
        <v>0</v>
      </c>
      <c r="CO627" s="8" t="n">
        <v>0</v>
      </c>
      <c r="CP627" s="8" t="n">
        <v>0</v>
      </c>
      <c r="CQ627" s="8" t="n">
        <v>0</v>
      </c>
      <c r="CR627" s="8" t="n">
        <v>0</v>
      </c>
      <c r="CS627" s="8" t="n">
        <v>0</v>
      </c>
      <c r="CT627" s="8" t="n">
        <v>0</v>
      </c>
      <c r="CU627" s="8" t="n">
        <v>0</v>
      </c>
      <c r="CV627" s="8" t="n">
        <v>0</v>
      </c>
      <c r="CW627" s="8" t="n">
        <v>3</v>
      </c>
      <c r="CX627" s="8" t="n">
        <v>0</v>
      </c>
      <c r="CY627" s="8" t="n">
        <v>0</v>
      </c>
      <c r="CZ627" s="8" t="n">
        <v>1</v>
      </c>
      <c r="DA627" s="8" t="n">
        <v>19</v>
      </c>
      <c r="DB627" s="8" t="n">
        <v>4</v>
      </c>
      <c r="DC627" s="8" t="n">
        <v>1</v>
      </c>
      <c r="DD627" s="8" t="n">
        <v>2</v>
      </c>
      <c r="DE627" s="8" t="n">
        <v>3</v>
      </c>
      <c r="DF627" s="8" t="n">
        <v>5</v>
      </c>
      <c r="DG627" s="8" t="n">
        <v>0</v>
      </c>
      <c r="DH627" s="8" t="n">
        <v>36</v>
      </c>
      <c r="DI627" s="8" t="n">
        <v>14</v>
      </c>
      <c r="DJ627" s="8" t="n">
        <v>4</v>
      </c>
      <c r="DK627" s="8" t="n">
        <v>13</v>
      </c>
      <c r="DL627" s="8" t="n">
        <v>13</v>
      </c>
      <c r="DM627" s="8" t="n">
        <v>0</v>
      </c>
      <c r="DN627" s="8" t="n">
        <v>4</v>
      </c>
      <c r="DO627" s="8" t="n">
        <v>4</v>
      </c>
      <c r="DP627" s="8" t="n">
        <v>0</v>
      </c>
      <c r="DQ627" s="8" t="n">
        <f aca="false">DJ627-DI627</f>
        <v>-10</v>
      </c>
      <c r="DR627" s="19" t="n">
        <v>-7.898</v>
      </c>
      <c r="DS627" s="8" t="n">
        <v>14</v>
      </c>
      <c r="DT627" s="8" t="n">
        <v>0</v>
      </c>
      <c r="DU627" s="8" t="n">
        <v>0</v>
      </c>
      <c r="DV627" s="8" t="n">
        <v>0</v>
      </c>
      <c r="DW627" s="8" t="n">
        <v>0</v>
      </c>
      <c r="DX627" s="8" t="n">
        <v>464</v>
      </c>
      <c r="DY627" s="8" t="n">
        <v>606</v>
      </c>
      <c r="DZ627" s="8" t="n">
        <v>347</v>
      </c>
      <c r="EA627" s="8" t="n">
        <v>446</v>
      </c>
      <c r="EB627" s="8" t="n">
        <v>250</v>
      </c>
      <c r="EC627" s="8" t="n">
        <v>316</v>
      </c>
      <c r="ED627" s="8" t="n">
        <v>17.83</v>
      </c>
      <c r="EE627" s="8" t="n">
        <v>26.39</v>
      </c>
      <c r="EF627" s="8" t="n">
        <v>13</v>
      </c>
      <c r="EG627" s="8" t="n">
        <v>30</v>
      </c>
      <c r="EH627" s="12" t="n">
        <f aca="false">EF627/EB627</f>
        <v>0.052</v>
      </c>
      <c r="EI627" s="20" t="n">
        <f aca="false">1-EG627/EC627</f>
        <v>0.90506329113924</v>
      </c>
      <c r="EJ627" s="21" t="n">
        <f aca="false">EH627+EI627</f>
        <v>0.95706329113924</v>
      </c>
      <c r="EK627" s="8" t="n">
        <v>464</v>
      </c>
      <c r="EL627" s="8" t="n">
        <v>607</v>
      </c>
      <c r="EM627" s="8" t="n">
        <v>347</v>
      </c>
      <c r="EN627" s="8" t="n">
        <v>447</v>
      </c>
      <c r="EO627" s="8" t="n">
        <v>251</v>
      </c>
      <c r="EP627" s="8" t="n">
        <v>317</v>
      </c>
      <c r="EQ627" s="8" t="n">
        <v>13</v>
      </c>
      <c r="ER627" s="8" t="n">
        <v>30</v>
      </c>
      <c r="ES627" s="8" t="n">
        <v>205</v>
      </c>
      <c r="ET627" s="8" t="n">
        <v>308</v>
      </c>
      <c r="EU627" s="8" t="n">
        <v>74</v>
      </c>
      <c r="EV627" s="8" t="n">
        <v>118</v>
      </c>
      <c r="EW627" s="8" t="n">
        <v>8</v>
      </c>
      <c r="EX627" s="8" t="n">
        <v>17</v>
      </c>
      <c r="EY627" s="8" t="n">
        <v>43</v>
      </c>
      <c r="EZ627" s="8" t="n">
        <v>25</v>
      </c>
      <c r="FA627" s="8" t="n">
        <v>-1</v>
      </c>
      <c r="FB627" s="8" t="n">
        <v>0.3</v>
      </c>
      <c r="FC627" s="8" t="n">
        <v>-0.6</v>
      </c>
      <c r="FD627" s="19" t="n">
        <v>2.15</v>
      </c>
      <c r="FE627" s="18" t="n">
        <f aca="false">FD627/V627</f>
        <v>0.0383928571428571</v>
      </c>
      <c r="FF627" s="8" t="n">
        <v>0.5299</v>
      </c>
      <c r="FG627" s="8" t="n">
        <v>0</v>
      </c>
      <c r="FH627" s="8" t="n">
        <v>-0.17</v>
      </c>
      <c r="FI627" s="8" t="n">
        <v>-0.17</v>
      </c>
      <c r="FJ627" s="22"/>
      <c r="FK627" s="22"/>
      <c r="FL627" s="22"/>
      <c r="FM627" s="8" t="n">
        <f aca="false">BL627+BS627+AH627+DT627</f>
        <v>139</v>
      </c>
      <c r="FN627" s="19" t="n">
        <f aca="false">IF(DS627&gt;0,(BL627+BR627)/DS627,0)</f>
        <v>6.92857142857143</v>
      </c>
      <c r="FO627" s="12" t="n">
        <v>0.0286046512</v>
      </c>
      <c r="FP627" s="19" t="n">
        <f aca="false">Z627-AH627/10</f>
        <v>1.2</v>
      </c>
      <c r="FQ627" s="19" t="n">
        <f aca="false">Z627+DR627/5</f>
        <v>2.4204</v>
      </c>
      <c r="FR627" s="19" t="n">
        <f aca="false">(DX627+DY627)/AL627*60</f>
        <v>108.809870851835</v>
      </c>
      <c r="FS627" s="22"/>
      <c r="FT627" s="22"/>
      <c r="FU627" s="22"/>
      <c r="FV627" s="22"/>
      <c r="FW627" s="17" t="s">
        <v>280</v>
      </c>
      <c r="FX627" s="23" t="n">
        <v>650000</v>
      </c>
      <c r="FY627" s="23" t="n">
        <v>640000</v>
      </c>
      <c r="FZ627" s="8" t="n">
        <v>131</v>
      </c>
      <c r="GA627" s="8" t="n">
        <v>9</v>
      </c>
      <c r="GB627" s="8" t="n">
        <v>17</v>
      </c>
      <c r="GC627" s="8" t="n">
        <v>26</v>
      </c>
      <c r="GD627" s="8" t="n">
        <v>-24</v>
      </c>
      <c r="GE627" s="8" t="n">
        <v>55</v>
      </c>
      <c r="GF627" s="8" t="n">
        <v>132</v>
      </c>
      <c r="GG627" s="8" t="n">
        <v>1515</v>
      </c>
      <c r="GH627" s="8" t="n">
        <v>-0.4</v>
      </c>
      <c r="GI627" s="8" t="n">
        <v>1.1</v>
      </c>
      <c r="GJ627" s="8" t="n">
        <v>0.7</v>
      </c>
      <c r="GK627" s="8" t="n">
        <f aca="false">Z627-AH627/10</f>
        <v>1.2</v>
      </c>
      <c r="GL627" s="22"/>
      <c r="GM627" s="22"/>
      <c r="GN627" s="22"/>
      <c r="GO627" s="22"/>
      <c r="GP627" s="22"/>
    </row>
    <row r="628" customFormat="false" ht="13.65" hidden="false" customHeight="true" outlineLevel="0" collapsed="false">
      <c r="A628" s="16" t="n">
        <v>34780</v>
      </c>
      <c r="B628" s="17" t="s">
        <v>2948</v>
      </c>
      <c r="C628" s="17" t="s">
        <v>455</v>
      </c>
      <c r="D628" s="17" t="s">
        <v>262</v>
      </c>
      <c r="E628" s="17" t="s">
        <v>262</v>
      </c>
      <c r="F628" s="8" t="n">
        <v>69</v>
      </c>
      <c r="G628" s="8" t="n">
        <v>179</v>
      </c>
      <c r="H628" s="8" t="n">
        <v>2013</v>
      </c>
      <c r="I628" s="8" t="n">
        <v>2</v>
      </c>
      <c r="J628" s="8" t="n">
        <v>43</v>
      </c>
      <c r="K628" s="17" t="s">
        <v>263</v>
      </c>
      <c r="L628" s="8" t="n">
        <v>2015</v>
      </c>
      <c r="M628" s="8" t="n">
        <v>22</v>
      </c>
      <c r="N628" s="8" t="n">
        <v>3</v>
      </c>
      <c r="O628" s="8" t="n">
        <v>8477464</v>
      </c>
      <c r="P628" s="17" t="s">
        <v>2949</v>
      </c>
      <c r="Q628" s="17" t="s">
        <v>2950</v>
      </c>
      <c r="R628" s="17" t="s">
        <v>2951</v>
      </c>
      <c r="S628" s="17" t="s">
        <v>2946</v>
      </c>
      <c r="T628" s="17" t="s">
        <v>268</v>
      </c>
      <c r="U628" s="17" t="s">
        <v>332</v>
      </c>
      <c r="V628" s="8" t="n">
        <v>15</v>
      </c>
      <c r="W628" s="8" t="n">
        <v>2</v>
      </c>
      <c r="X628" s="8" t="n">
        <v>0</v>
      </c>
      <c r="Y628" s="8" t="n">
        <v>0</v>
      </c>
      <c r="Z628" s="8" t="n">
        <v>2</v>
      </c>
      <c r="AA628" s="8" t="n">
        <v>25</v>
      </c>
      <c r="AB628" s="8" t="n">
        <v>89</v>
      </c>
      <c r="AC628" s="18" t="n">
        <f aca="false">Z628/V628</f>
        <v>0.133333333333333</v>
      </c>
      <c r="AD628" s="19" t="n">
        <f aca="false">IF(FZ628&gt;V628,Z628-V628*(GC628-Z628)/(FZ628-V628),0)</f>
        <v>-1.5625</v>
      </c>
      <c r="AE628" s="19" t="n">
        <v>1</v>
      </c>
      <c r="AF628" s="8" t="n">
        <v>0</v>
      </c>
      <c r="AG628" s="8" t="n">
        <v>-0.5</v>
      </c>
      <c r="AH628" s="8" t="n">
        <v>6</v>
      </c>
      <c r="AI628" s="8" t="n">
        <v>167</v>
      </c>
      <c r="AJ628" s="8" t="n">
        <v>7572</v>
      </c>
      <c r="AK628" s="19" t="n">
        <v>126.2</v>
      </c>
      <c r="AL628" s="8" t="n">
        <v>126.2</v>
      </c>
      <c r="AM628" s="8" t="n">
        <v>126</v>
      </c>
      <c r="AN628" s="18" t="n">
        <f aca="false">AJ628/60/V628</f>
        <v>8.41333333333333</v>
      </c>
      <c r="AO628" s="8" t="n">
        <v>14.35</v>
      </c>
      <c r="AP628" s="12" t="n">
        <f aca="false">IF(EF628&gt;0,Z628/EF628,0)</f>
        <v>0.333333333333333</v>
      </c>
      <c r="AQ628" s="8" t="n">
        <v>27</v>
      </c>
      <c r="AR628" s="8" t="n">
        <v>27</v>
      </c>
      <c r="AS628" s="8" t="n">
        <v>27</v>
      </c>
      <c r="AT628" s="8" t="n">
        <v>19</v>
      </c>
      <c r="AU628" s="8" t="n">
        <v>19</v>
      </c>
      <c r="AV628" s="8" t="n">
        <v>16</v>
      </c>
      <c r="AW628" s="8" t="n">
        <v>13</v>
      </c>
      <c r="AX628" s="8" t="n">
        <v>6</v>
      </c>
      <c r="AY628" s="8" t="n">
        <v>0</v>
      </c>
      <c r="AZ628" s="8" t="n">
        <v>1</v>
      </c>
      <c r="BA628" s="8" t="n">
        <f aca="false">AY628+AZ628</f>
        <v>1</v>
      </c>
      <c r="BB628" s="8" t="n">
        <v>1.75</v>
      </c>
      <c r="BC628" s="8" t="n">
        <v>32.0625</v>
      </c>
      <c r="BD628" s="19" t="n">
        <v>0</v>
      </c>
      <c r="BE628" s="19" t="n">
        <v>0</v>
      </c>
      <c r="BF628" s="19" t="n">
        <f aca="false">AQ628+BD628</f>
        <v>27</v>
      </c>
      <c r="BG628" s="19" t="n">
        <f aca="false">IF(AL628&gt;0,BF628/AL628*60,0)</f>
        <v>12.8367670364501</v>
      </c>
      <c r="BH628" s="8" t="n">
        <v>30</v>
      </c>
      <c r="BI628" s="8" t="n">
        <v>36</v>
      </c>
      <c r="BJ628" s="8" t="n">
        <v>30</v>
      </c>
      <c r="BK628" s="12" t="n">
        <f aca="false">BH628/(BH628+BJ628)</f>
        <v>0.5</v>
      </c>
      <c r="BL628" s="8" t="n">
        <v>4</v>
      </c>
      <c r="BM628" s="8" t="n">
        <v>4</v>
      </c>
      <c r="BN628" s="8" t="n">
        <v>11</v>
      </c>
      <c r="BO628" s="8" t="n">
        <f aca="false">BM628-BN628</f>
        <v>-7</v>
      </c>
      <c r="BP628" s="8" t="n">
        <v>3</v>
      </c>
      <c r="BQ628" s="8" t="n">
        <v>4</v>
      </c>
      <c r="BR628" s="8" t="n">
        <v>6</v>
      </c>
      <c r="BS628" s="8" t="n">
        <v>4</v>
      </c>
      <c r="BT628" s="12" t="n">
        <f aca="false">BS628/(EA628+BS628)</f>
        <v>0.0533333333333333</v>
      </c>
      <c r="BU628" s="8" t="n">
        <v>12</v>
      </c>
      <c r="BV628" s="8" t="n">
        <v>13</v>
      </c>
      <c r="BW628" s="12" t="n">
        <f aca="false">IF(BU628+BV628&gt;0,BU628/(BU628+BV628),0)</f>
        <v>0.48</v>
      </c>
      <c r="BX628" s="8" t="n">
        <v>4</v>
      </c>
      <c r="BY628" s="8" t="n">
        <v>5</v>
      </c>
      <c r="BZ628" s="8" t="n">
        <v>7</v>
      </c>
      <c r="CA628" s="8" t="n">
        <v>4</v>
      </c>
      <c r="CB628" s="8" t="n">
        <v>1</v>
      </c>
      <c r="CC628" s="8" t="n">
        <v>4</v>
      </c>
      <c r="CD628" s="8" t="n">
        <v>4</v>
      </c>
      <c r="CE628" s="8" t="n">
        <v>5</v>
      </c>
      <c r="CF628" s="8" t="n">
        <v>4</v>
      </c>
      <c r="CG628" s="8" t="n">
        <v>3</v>
      </c>
      <c r="CH628" s="8" t="n">
        <v>7</v>
      </c>
      <c r="CI628" s="8" t="n">
        <v>8</v>
      </c>
      <c r="CJ628" s="8" t="n">
        <v>0</v>
      </c>
      <c r="CK628" s="8" t="n">
        <v>0</v>
      </c>
      <c r="CL628" s="8" t="n">
        <v>1</v>
      </c>
      <c r="CM628" s="8" t="n">
        <v>1</v>
      </c>
      <c r="CN628" s="8" t="n">
        <v>0</v>
      </c>
      <c r="CO628" s="8" t="n">
        <v>0</v>
      </c>
      <c r="CP628" s="8" t="n">
        <v>0</v>
      </c>
      <c r="CQ628" s="8" t="n">
        <v>0</v>
      </c>
      <c r="CR628" s="8" t="n">
        <v>1</v>
      </c>
      <c r="CS628" s="8" t="n">
        <v>0</v>
      </c>
      <c r="CT628" s="8" t="n">
        <v>0</v>
      </c>
      <c r="CU628" s="8" t="n">
        <v>0</v>
      </c>
      <c r="CV628" s="8" t="n">
        <v>0</v>
      </c>
      <c r="CW628" s="8" t="n">
        <v>1</v>
      </c>
      <c r="CX628" s="8" t="n">
        <v>0</v>
      </c>
      <c r="CY628" s="8" t="n">
        <v>0</v>
      </c>
      <c r="CZ628" s="8" t="n">
        <v>0</v>
      </c>
      <c r="DA628" s="8" t="n">
        <v>3</v>
      </c>
      <c r="DB628" s="8" t="n">
        <v>0</v>
      </c>
      <c r="DC628" s="8" t="n">
        <v>2</v>
      </c>
      <c r="DD628" s="8" t="n">
        <v>0</v>
      </c>
      <c r="DE628" s="8" t="n">
        <v>1</v>
      </c>
      <c r="DF628" s="8" t="n">
        <v>0</v>
      </c>
      <c r="DG628" s="8" t="n">
        <v>0</v>
      </c>
      <c r="DH628" s="8" t="n">
        <v>13</v>
      </c>
      <c r="DI628" s="8" t="n">
        <v>3</v>
      </c>
      <c r="DJ628" s="8" t="n">
        <v>0</v>
      </c>
      <c r="DK628" s="8" t="n">
        <v>3</v>
      </c>
      <c r="DL628" s="8" t="n">
        <v>3</v>
      </c>
      <c r="DM628" s="8" t="n">
        <v>0</v>
      </c>
      <c r="DN628" s="8" t="n">
        <v>0</v>
      </c>
      <c r="DO628" s="8" t="n">
        <v>0</v>
      </c>
      <c r="DP628" s="8" t="n">
        <v>0</v>
      </c>
      <c r="DQ628" s="8" t="n">
        <f aca="false">DJ628-DI628</f>
        <v>-3</v>
      </c>
      <c r="DR628" s="19" t="n">
        <v>-3.089</v>
      </c>
      <c r="DS628" s="8" t="n">
        <v>3</v>
      </c>
      <c r="DT628" s="8" t="n">
        <v>0</v>
      </c>
      <c r="DU628" s="8" t="n">
        <v>0</v>
      </c>
      <c r="DV628" s="8" t="n">
        <v>0</v>
      </c>
      <c r="DW628" s="8" t="n">
        <v>0</v>
      </c>
      <c r="DX628" s="8" t="n">
        <v>99</v>
      </c>
      <c r="DY628" s="8" t="n">
        <v>95</v>
      </c>
      <c r="DZ628" s="8" t="n">
        <v>69</v>
      </c>
      <c r="EA628" s="8" t="n">
        <v>71</v>
      </c>
      <c r="EB628" s="8" t="n">
        <v>48</v>
      </c>
      <c r="EC628" s="8" t="n">
        <v>58</v>
      </c>
      <c r="ED628" s="8" t="n">
        <v>4.45</v>
      </c>
      <c r="EE628" s="8" t="n">
        <v>3.55</v>
      </c>
      <c r="EF628" s="8" t="n">
        <v>6</v>
      </c>
      <c r="EG628" s="8" t="n">
        <v>4</v>
      </c>
      <c r="EH628" s="12" t="n">
        <f aca="false">EF628/EB628</f>
        <v>0.125</v>
      </c>
      <c r="EI628" s="20" t="n">
        <f aca="false">1-EG628/EC628</f>
        <v>0.931034482758621</v>
      </c>
      <c r="EJ628" s="21" t="n">
        <f aca="false">EH628+EI628</f>
        <v>1.05603448275862</v>
      </c>
      <c r="EK628" s="8" t="n">
        <v>98</v>
      </c>
      <c r="EL628" s="8" t="n">
        <v>95</v>
      </c>
      <c r="EM628" s="8" t="n">
        <v>68</v>
      </c>
      <c r="EN628" s="8" t="n">
        <v>71</v>
      </c>
      <c r="EO628" s="8" t="n">
        <v>47</v>
      </c>
      <c r="EP628" s="8" t="n">
        <v>58</v>
      </c>
      <c r="EQ628" s="8" t="n">
        <v>6</v>
      </c>
      <c r="ER628" s="8" t="n">
        <v>4</v>
      </c>
      <c r="ES628" s="8" t="n">
        <v>43</v>
      </c>
      <c r="ET628" s="8" t="n">
        <v>38</v>
      </c>
      <c r="EU628" s="8" t="n">
        <v>18</v>
      </c>
      <c r="EV628" s="8" t="n">
        <v>17</v>
      </c>
      <c r="EW628" s="8" t="n">
        <v>2</v>
      </c>
      <c r="EX628" s="8" t="n">
        <v>2</v>
      </c>
      <c r="EY628" s="8" t="n">
        <v>10</v>
      </c>
      <c r="EZ628" s="8" t="n">
        <v>7</v>
      </c>
      <c r="FA628" s="8" t="n">
        <v>0.1</v>
      </c>
      <c r="FB628" s="8" t="n">
        <v>0.1</v>
      </c>
      <c r="FC628" s="8" t="n">
        <v>0.2</v>
      </c>
      <c r="FD628" s="19" t="n">
        <v>1.99</v>
      </c>
      <c r="FE628" s="18" t="n">
        <f aca="false">FD628/V628</f>
        <v>0.132666666666667</v>
      </c>
      <c r="FF628" s="8" t="n">
        <v>0.2879</v>
      </c>
      <c r="FG628" s="8" t="n">
        <v>-0.28</v>
      </c>
      <c r="FH628" s="8" t="n">
        <v>0.01</v>
      </c>
      <c r="FI628" s="8" t="n">
        <v>-0.28</v>
      </c>
      <c r="FJ628" s="22"/>
      <c r="FK628" s="22"/>
      <c r="FL628" s="22"/>
      <c r="FM628" s="8" t="n">
        <f aca="false">BL628+BS628+AH628+DT628</f>
        <v>14</v>
      </c>
      <c r="FN628" s="19" t="n">
        <f aca="false">IF(DS628&gt;0,(BL628+BR628)/DS628,0)</f>
        <v>3.33333333333333</v>
      </c>
      <c r="FO628" s="12" t="n">
        <v>0.0403444034</v>
      </c>
      <c r="FP628" s="19" t="n">
        <f aca="false">Z628-AH628/10</f>
        <v>1.4</v>
      </c>
      <c r="FQ628" s="19" t="n">
        <f aca="false">Z628+DR628/5</f>
        <v>1.3822</v>
      </c>
      <c r="FR628" s="19" t="n">
        <f aca="false">(DX628+DY628)/AL628*60</f>
        <v>92.2345483359747</v>
      </c>
      <c r="FS628" s="22"/>
      <c r="FT628" s="22"/>
      <c r="FU628" s="22"/>
      <c r="FV628" s="22"/>
      <c r="FW628" s="17" t="s">
        <v>270</v>
      </c>
      <c r="FX628" s="23" t="n">
        <v>832500</v>
      </c>
      <c r="FY628" s="23" t="n">
        <v>758333</v>
      </c>
      <c r="FZ628" s="8" t="n">
        <v>95</v>
      </c>
      <c r="GA628" s="8" t="n">
        <v>5</v>
      </c>
      <c r="GB628" s="8" t="n">
        <v>16</v>
      </c>
      <c r="GC628" s="8" t="n">
        <v>21</v>
      </c>
      <c r="GD628" s="8" t="n">
        <v>-11</v>
      </c>
      <c r="GE628" s="8" t="n">
        <v>28</v>
      </c>
      <c r="GF628" s="8" t="n">
        <v>98</v>
      </c>
      <c r="GG628" s="8" t="n">
        <v>1020</v>
      </c>
      <c r="GH628" s="8" t="n">
        <v>0</v>
      </c>
      <c r="GI628" s="8" t="n">
        <v>0.5</v>
      </c>
      <c r="GJ628" s="8" t="n">
        <v>0.5</v>
      </c>
      <c r="GK628" s="8" t="n">
        <f aca="false">Z628-AH628/10</f>
        <v>1.4</v>
      </c>
      <c r="GL628" s="22"/>
      <c r="GM628" s="22"/>
      <c r="GN628" s="22"/>
      <c r="GO628" s="22"/>
      <c r="GP628" s="22"/>
    </row>
    <row r="629" customFormat="false" ht="13.65" hidden="false" customHeight="true" outlineLevel="0" collapsed="false">
      <c r="A629" s="16" t="n">
        <v>34915</v>
      </c>
      <c r="B629" s="17" t="s">
        <v>718</v>
      </c>
      <c r="C629" s="17" t="s">
        <v>272</v>
      </c>
      <c r="D629" s="17" t="s">
        <v>262</v>
      </c>
      <c r="E629" s="17" t="s">
        <v>262</v>
      </c>
      <c r="F629" s="8" t="n">
        <v>73</v>
      </c>
      <c r="G629" s="8" t="n">
        <v>205</v>
      </c>
      <c r="H629" s="8" t="n">
        <v>2013</v>
      </c>
      <c r="I629" s="8" t="n">
        <v>3</v>
      </c>
      <c r="J629" s="8" t="n">
        <v>69</v>
      </c>
      <c r="K629" s="17" t="s">
        <v>273</v>
      </c>
      <c r="L629" s="8" t="n">
        <v>2016</v>
      </c>
      <c r="M629" s="8" t="n">
        <v>22</v>
      </c>
      <c r="N629" s="8" t="n">
        <v>2</v>
      </c>
      <c r="O629" s="8" t="n">
        <v>8477491</v>
      </c>
      <c r="P629" s="17" t="s">
        <v>2952</v>
      </c>
      <c r="Q629" s="17" t="s">
        <v>2953</v>
      </c>
      <c r="R629" s="17" t="s">
        <v>2954</v>
      </c>
      <c r="S629" s="17" t="s">
        <v>2955</v>
      </c>
      <c r="T629" s="17" t="s">
        <v>299</v>
      </c>
      <c r="U629" s="17" t="s">
        <v>464</v>
      </c>
      <c r="V629" s="8" t="n">
        <v>33</v>
      </c>
      <c r="W629" s="8" t="n">
        <v>4</v>
      </c>
      <c r="X629" s="8" t="n">
        <v>2</v>
      </c>
      <c r="Y629" s="8" t="n">
        <v>1</v>
      </c>
      <c r="Z629" s="8" t="n">
        <v>6</v>
      </c>
      <c r="AA629" s="8" t="n">
        <v>19</v>
      </c>
      <c r="AB629" s="8" t="n">
        <v>58</v>
      </c>
      <c r="AC629" s="18" t="n">
        <f aca="false">Z629/V629</f>
        <v>0.181818181818182</v>
      </c>
      <c r="AD629" s="19" t="n">
        <f aca="false">IF(FZ629&gt;V629,Z629-V629*(GC629-Z629)/(FZ629-V629),0)</f>
        <v>-3.42857142857143</v>
      </c>
      <c r="AE629" s="19" t="n">
        <v>2.602</v>
      </c>
      <c r="AF629" s="8" t="n">
        <v>-4</v>
      </c>
      <c r="AG629" s="8" t="n">
        <v>-3.8</v>
      </c>
      <c r="AH629" s="8" t="n">
        <v>14</v>
      </c>
      <c r="AI629" s="8" t="n">
        <v>502</v>
      </c>
      <c r="AJ629" s="8" t="n">
        <v>19734</v>
      </c>
      <c r="AK629" s="19" t="n">
        <v>328.9</v>
      </c>
      <c r="AL629" s="8" t="n">
        <v>328.9</v>
      </c>
      <c r="AM629" s="8" t="n">
        <v>329</v>
      </c>
      <c r="AN629" s="18" t="n">
        <f aca="false">AJ629/60/V629</f>
        <v>9.96666666666667</v>
      </c>
      <c r="AO629" s="8" t="n">
        <v>16.8</v>
      </c>
      <c r="AP629" s="12" t="n">
        <f aca="false">IF(EF629&gt;0,Z629/EF629,0)</f>
        <v>0.545454545454545</v>
      </c>
      <c r="AQ629" s="8" t="n">
        <v>70</v>
      </c>
      <c r="AR629" s="8" t="n">
        <v>70</v>
      </c>
      <c r="AS629" s="8" t="n">
        <v>70</v>
      </c>
      <c r="AT629" s="8" t="n">
        <v>58</v>
      </c>
      <c r="AU629" s="8" t="n">
        <v>58</v>
      </c>
      <c r="AV629" s="8" t="n">
        <v>45</v>
      </c>
      <c r="AW629" s="8" t="n">
        <v>36</v>
      </c>
      <c r="AX629" s="8" t="n">
        <v>17</v>
      </c>
      <c r="AY629" s="8" t="n">
        <v>7</v>
      </c>
      <c r="AZ629" s="8" t="n">
        <v>5</v>
      </c>
      <c r="BA629" s="8" t="n">
        <f aca="false">AY629+AZ629</f>
        <v>12</v>
      </c>
      <c r="BB629" s="8" t="n">
        <v>3.89</v>
      </c>
      <c r="BC629" s="8" t="n">
        <v>31.5333</v>
      </c>
      <c r="BD629" s="19" t="n">
        <v>9.3</v>
      </c>
      <c r="BE629" s="19" t="n">
        <v>1.69656430525996</v>
      </c>
      <c r="BF629" s="19" t="n">
        <f aca="false">AQ629+BD629</f>
        <v>79.3</v>
      </c>
      <c r="BG629" s="19" t="n">
        <f aca="false">IF(AL629&gt;0,BF629/AL629*60,0)</f>
        <v>14.4664031620553</v>
      </c>
      <c r="BH629" s="8" t="n">
        <v>73</v>
      </c>
      <c r="BI629" s="8" t="n">
        <v>97</v>
      </c>
      <c r="BJ629" s="8" t="n">
        <v>65</v>
      </c>
      <c r="BK629" s="12" t="n">
        <f aca="false">BH629/(BH629+BJ629)</f>
        <v>0.528985507246377</v>
      </c>
      <c r="BL629" s="8" t="n">
        <v>16</v>
      </c>
      <c r="BM629" s="8" t="n">
        <v>16</v>
      </c>
      <c r="BN629" s="8" t="n">
        <v>24</v>
      </c>
      <c r="BO629" s="8" t="n">
        <f aca="false">BM629-BN629</f>
        <v>-8</v>
      </c>
      <c r="BP629" s="8" t="n">
        <v>13</v>
      </c>
      <c r="BQ629" s="8" t="n">
        <v>8</v>
      </c>
      <c r="BR629" s="8" t="n">
        <v>4</v>
      </c>
      <c r="BS629" s="8" t="n">
        <v>3</v>
      </c>
      <c r="BT629" s="12" t="n">
        <f aca="false">BS629/(EA629+BS629)</f>
        <v>0.0129310344827586</v>
      </c>
      <c r="BU629" s="8" t="n">
        <v>2</v>
      </c>
      <c r="BV629" s="8" t="n">
        <v>7</v>
      </c>
      <c r="BW629" s="12" t="n">
        <f aca="false">IF(BU629+BV629&gt;0,BU629/(BU629+BV629),0)</f>
        <v>0.222222222222222</v>
      </c>
      <c r="BX629" s="8" t="n">
        <v>0</v>
      </c>
      <c r="BY629" s="8" t="n">
        <v>0</v>
      </c>
      <c r="BZ629" s="8" t="n">
        <v>1</v>
      </c>
      <c r="CA629" s="8" t="n">
        <v>2</v>
      </c>
      <c r="CB629" s="8" t="n">
        <v>1</v>
      </c>
      <c r="CC629" s="8" t="n">
        <v>5</v>
      </c>
      <c r="CD629" s="8" t="n">
        <v>0</v>
      </c>
      <c r="CE629" s="8" t="n">
        <v>1</v>
      </c>
      <c r="CF629" s="8" t="n">
        <v>1</v>
      </c>
      <c r="CG629" s="8" t="n">
        <v>2</v>
      </c>
      <c r="CH629" s="8" t="n">
        <v>2</v>
      </c>
      <c r="CI629" s="8" t="n">
        <v>7</v>
      </c>
      <c r="CJ629" s="8" t="n">
        <v>0</v>
      </c>
      <c r="CK629" s="8" t="n">
        <v>0</v>
      </c>
      <c r="CL629" s="8" t="n">
        <v>1</v>
      </c>
      <c r="CM629" s="8" t="n">
        <v>1</v>
      </c>
      <c r="CN629" s="8" t="n">
        <v>0</v>
      </c>
      <c r="CO629" s="8" t="n">
        <v>0</v>
      </c>
      <c r="CP629" s="8" t="n">
        <v>0</v>
      </c>
      <c r="CQ629" s="8" t="n">
        <v>1</v>
      </c>
      <c r="CR629" s="8" t="n">
        <v>0</v>
      </c>
      <c r="CS629" s="8" t="n">
        <v>0</v>
      </c>
      <c r="CT629" s="8" t="n">
        <v>0</v>
      </c>
      <c r="CU629" s="8" t="n">
        <v>2</v>
      </c>
      <c r="CV629" s="8" t="n">
        <v>0</v>
      </c>
      <c r="CW629" s="8" t="n">
        <v>1</v>
      </c>
      <c r="CX629" s="8" t="n">
        <v>0</v>
      </c>
      <c r="CY629" s="8" t="n">
        <v>0</v>
      </c>
      <c r="CZ629" s="8" t="n">
        <v>1</v>
      </c>
      <c r="DA629" s="8" t="n">
        <v>12</v>
      </c>
      <c r="DB629" s="8" t="n">
        <v>1</v>
      </c>
      <c r="DC629" s="8" t="n">
        <v>0</v>
      </c>
      <c r="DD629" s="8" t="n">
        <v>3</v>
      </c>
      <c r="DE629" s="8" t="n">
        <v>9</v>
      </c>
      <c r="DF629" s="8" t="n">
        <v>4</v>
      </c>
      <c r="DG629" s="8" t="n">
        <v>0</v>
      </c>
      <c r="DH629" s="8" t="n">
        <v>28</v>
      </c>
      <c r="DI629" s="8" t="n">
        <v>7</v>
      </c>
      <c r="DJ629" s="8" t="n">
        <v>5</v>
      </c>
      <c r="DK629" s="8" t="n">
        <v>7</v>
      </c>
      <c r="DL629" s="8" t="n">
        <v>7</v>
      </c>
      <c r="DM629" s="8" t="n">
        <v>0</v>
      </c>
      <c r="DN629" s="8" t="n">
        <v>4</v>
      </c>
      <c r="DO629" s="8" t="n">
        <v>4</v>
      </c>
      <c r="DP629" s="8" t="n">
        <v>0</v>
      </c>
      <c r="DQ629" s="8" t="n">
        <f aca="false">DJ629-DI629</f>
        <v>-2</v>
      </c>
      <c r="DR629" s="19" t="n">
        <v>-3.243</v>
      </c>
      <c r="DS629" s="8" t="n">
        <v>7</v>
      </c>
      <c r="DT629" s="8" t="n">
        <v>0</v>
      </c>
      <c r="DU629" s="8" t="n">
        <v>0</v>
      </c>
      <c r="DV629" s="8" t="n">
        <v>0</v>
      </c>
      <c r="DW629" s="8" t="n">
        <v>0</v>
      </c>
      <c r="DX629" s="8" t="n">
        <v>265</v>
      </c>
      <c r="DY629" s="8" t="n">
        <v>306</v>
      </c>
      <c r="DZ629" s="8" t="n">
        <v>202</v>
      </c>
      <c r="EA629" s="8" t="n">
        <v>229</v>
      </c>
      <c r="EB629" s="8" t="n">
        <v>151</v>
      </c>
      <c r="EC629" s="8" t="n">
        <v>181</v>
      </c>
      <c r="ED629" s="8" t="n">
        <v>11</v>
      </c>
      <c r="EE629" s="8" t="n">
        <v>14.23</v>
      </c>
      <c r="EF629" s="8" t="n">
        <v>11</v>
      </c>
      <c r="EG629" s="8" t="n">
        <v>13</v>
      </c>
      <c r="EH629" s="12" t="n">
        <f aca="false">EF629/EB629</f>
        <v>0.0728476821192053</v>
      </c>
      <c r="EI629" s="20" t="n">
        <f aca="false">1-EG629/EC629</f>
        <v>0.92817679558011</v>
      </c>
      <c r="EJ629" s="21" t="n">
        <f aca="false">EH629+EI629</f>
        <v>1.00102447769932</v>
      </c>
      <c r="EK629" s="8" t="n">
        <v>265</v>
      </c>
      <c r="EL629" s="8" t="n">
        <v>305</v>
      </c>
      <c r="EM629" s="8" t="n">
        <v>202</v>
      </c>
      <c r="EN629" s="8" t="n">
        <v>228</v>
      </c>
      <c r="EO629" s="8" t="n">
        <v>151</v>
      </c>
      <c r="EP629" s="8" t="n">
        <v>180</v>
      </c>
      <c r="EQ629" s="8" t="n">
        <v>11</v>
      </c>
      <c r="ER629" s="8" t="n">
        <v>13</v>
      </c>
      <c r="ES629" s="8" t="n">
        <v>108</v>
      </c>
      <c r="ET629" s="8" t="n">
        <v>142</v>
      </c>
      <c r="EU629" s="8" t="n">
        <v>45</v>
      </c>
      <c r="EV629" s="8" t="n">
        <v>62</v>
      </c>
      <c r="EW629" s="8" t="n">
        <v>9</v>
      </c>
      <c r="EX629" s="8" t="n">
        <v>7</v>
      </c>
      <c r="EY629" s="8" t="n">
        <v>19</v>
      </c>
      <c r="EZ629" s="8" t="n">
        <v>26</v>
      </c>
      <c r="FA629" s="8" t="n">
        <v>0.1</v>
      </c>
      <c r="FB629" s="8" t="n">
        <v>0.3</v>
      </c>
      <c r="FC629" s="8" t="n">
        <v>0.4</v>
      </c>
      <c r="FD629" s="19" t="n">
        <v>4.47</v>
      </c>
      <c r="FE629" s="18" t="n">
        <f aca="false">FD629/V629</f>
        <v>0.135454545454545</v>
      </c>
      <c r="FF629" s="8" t="n">
        <v>0.8701</v>
      </c>
      <c r="FG629" s="8" t="n">
        <v>0.03</v>
      </c>
      <c r="FH629" s="8" t="n">
        <v>0</v>
      </c>
      <c r="FI629" s="8" t="n">
        <v>0.03</v>
      </c>
      <c r="FJ629" s="22"/>
      <c r="FK629" s="22"/>
      <c r="FL629" s="22"/>
      <c r="FM629" s="8" t="n">
        <f aca="false">BL629+BS629+AH629+DT629</f>
        <v>33</v>
      </c>
      <c r="FN629" s="19" t="n">
        <f aca="false">IF(DS629&gt;0,(BL629+BR629)/DS629,0)</f>
        <v>2.85714285714286</v>
      </c>
      <c r="FO629" s="12" t="n">
        <v>0.0512339894</v>
      </c>
      <c r="FP629" s="19" t="n">
        <f aca="false">Z629-AH629/10</f>
        <v>4.6</v>
      </c>
      <c r="FQ629" s="19" t="n">
        <f aca="false">Z629+DR629/5</f>
        <v>5.3514</v>
      </c>
      <c r="FR629" s="19" t="n">
        <f aca="false">(DX629+DY629)/AL629*60</f>
        <v>104.165399817574</v>
      </c>
      <c r="FS629" s="22"/>
      <c r="FT629" s="22"/>
      <c r="FU629" s="22"/>
      <c r="FV629" s="22"/>
      <c r="FW629" s="17" t="s">
        <v>270</v>
      </c>
      <c r="FX629" s="23" t="n">
        <v>750000</v>
      </c>
      <c r="FY629" s="23" t="n">
        <v>718333</v>
      </c>
      <c r="FZ629" s="8" t="n">
        <v>47</v>
      </c>
      <c r="GA629" s="8" t="n">
        <v>7</v>
      </c>
      <c r="GB629" s="8" t="n">
        <v>3</v>
      </c>
      <c r="GC629" s="8" t="n">
        <v>10</v>
      </c>
      <c r="GD629" s="8" t="n">
        <v>-3</v>
      </c>
      <c r="GE629" s="8" t="n">
        <v>20</v>
      </c>
      <c r="GF629" s="8" t="n">
        <v>61</v>
      </c>
      <c r="GG629" s="8" t="n">
        <v>458</v>
      </c>
      <c r="GH629" s="8" t="n">
        <v>0.5</v>
      </c>
      <c r="GI629" s="8" t="n">
        <v>0.5</v>
      </c>
      <c r="GJ629" s="8" t="n">
        <v>1.1</v>
      </c>
      <c r="GK629" s="8" t="n">
        <f aca="false">Z629-AH629/10</f>
        <v>4.6</v>
      </c>
      <c r="GL629" s="22"/>
      <c r="GM629" s="22"/>
      <c r="GN629" s="22"/>
      <c r="GO629" s="22"/>
      <c r="GP629" s="22"/>
    </row>
    <row r="630" customFormat="false" ht="13.65" hidden="false" customHeight="true" outlineLevel="0" collapsed="false">
      <c r="A630" s="16" t="n">
        <v>35573</v>
      </c>
      <c r="B630" s="17" t="s">
        <v>459</v>
      </c>
      <c r="C630" s="17" t="s">
        <v>460</v>
      </c>
      <c r="D630" s="17" t="s">
        <v>262</v>
      </c>
      <c r="E630" s="17" t="s">
        <v>262</v>
      </c>
      <c r="F630" s="8" t="n">
        <v>70</v>
      </c>
      <c r="G630" s="8" t="n">
        <v>194</v>
      </c>
      <c r="H630" s="8" t="n">
        <v>2015</v>
      </c>
      <c r="I630" s="8" t="n">
        <v>1</v>
      </c>
      <c r="J630" s="8" t="n">
        <v>30</v>
      </c>
      <c r="K630" s="17" t="s">
        <v>263</v>
      </c>
      <c r="L630" s="8" t="n">
        <v>2017</v>
      </c>
      <c r="M630" s="8" t="n">
        <v>20</v>
      </c>
      <c r="N630" s="8" t="n">
        <v>1</v>
      </c>
      <c r="O630" s="8" t="n">
        <v>8478447</v>
      </c>
      <c r="P630" s="17" t="s">
        <v>2956</v>
      </c>
      <c r="Q630" s="17" t="s">
        <v>2957</v>
      </c>
      <c r="R630" s="17" t="s">
        <v>2958</v>
      </c>
      <c r="S630" s="17" t="s">
        <v>2955</v>
      </c>
      <c r="T630" s="17" t="s">
        <v>299</v>
      </c>
      <c r="U630" s="17" t="s">
        <v>294</v>
      </c>
      <c r="V630" s="8" t="n">
        <v>1</v>
      </c>
      <c r="W630" s="8" t="n">
        <v>0</v>
      </c>
      <c r="X630" s="8" t="n">
        <v>0</v>
      </c>
      <c r="Y630" s="8" t="n">
        <v>0</v>
      </c>
      <c r="Z630" s="8" t="n">
        <v>0</v>
      </c>
      <c r="AA630" s="8" t="n">
        <v>28</v>
      </c>
      <c r="AB630" s="8" t="n">
        <v>65</v>
      </c>
      <c r="AC630" s="18" t="n">
        <f aca="false">Z630/V630</f>
        <v>0</v>
      </c>
      <c r="AD630" s="19" t="n">
        <f aca="false">IF(FZ630&gt;V630,Z630-V630*(GC630-Z630)/(FZ630-V630),0)</f>
        <v>0</v>
      </c>
      <c r="AE630" s="19" t="n">
        <v>0</v>
      </c>
      <c r="AF630" s="8" t="n">
        <v>0</v>
      </c>
      <c r="AG630" s="8" t="n">
        <v>-0.2</v>
      </c>
      <c r="AH630" s="8" t="n">
        <v>2</v>
      </c>
      <c r="AI630" s="8" t="n">
        <v>19</v>
      </c>
      <c r="AJ630" s="8" t="n">
        <v>810</v>
      </c>
      <c r="AK630" s="19" t="n">
        <v>13.5</v>
      </c>
      <c r="AL630" s="8" t="n">
        <v>13.5</v>
      </c>
      <c r="AM630" s="8" t="n">
        <v>14</v>
      </c>
      <c r="AN630" s="18" t="n">
        <f aca="false">AJ630/60/V630</f>
        <v>13.5</v>
      </c>
      <c r="AO630" s="8" t="n">
        <v>23.09</v>
      </c>
      <c r="AP630" s="12" t="n">
        <f aca="false">IF(EF630&gt;0,Z630/EF630,0)</f>
        <v>0</v>
      </c>
      <c r="AQ630" s="8" t="n">
        <v>1</v>
      </c>
      <c r="AR630" s="8" t="n">
        <v>1</v>
      </c>
      <c r="AS630" s="8" t="n">
        <v>1</v>
      </c>
      <c r="AT630" s="8" t="n">
        <v>1</v>
      </c>
      <c r="AU630" s="8" t="n">
        <v>1</v>
      </c>
      <c r="AV630" s="8" t="n">
        <v>0</v>
      </c>
      <c r="AW630" s="8" t="n">
        <v>1</v>
      </c>
      <c r="AX630" s="8" t="n">
        <v>0</v>
      </c>
      <c r="AY630" s="8" t="n">
        <v>0</v>
      </c>
      <c r="AZ630" s="8" t="n">
        <v>0</v>
      </c>
      <c r="BA630" s="8" t="n">
        <f aca="false">AY630+AZ630</f>
        <v>0</v>
      </c>
      <c r="BB630" s="8" t="n">
        <v>0.04</v>
      </c>
      <c r="BC630" s="8" t="n">
        <v>0</v>
      </c>
      <c r="BD630" s="19" t="n">
        <v>0</v>
      </c>
      <c r="BE630" s="19" t="n">
        <v>0</v>
      </c>
      <c r="BF630" s="19" t="n">
        <f aca="false">AQ630+BD630</f>
        <v>1</v>
      </c>
      <c r="BG630" s="19" t="n">
        <f aca="false">IF(AL630&gt;0,BF630/AL630*60,0)</f>
        <v>4.44444444444444</v>
      </c>
      <c r="BH630" s="8" t="n">
        <v>6</v>
      </c>
      <c r="BI630" s="8" t="n">
        <v>2</v>
      </c>
      <c r="BJ630" s="8" t="n">
        <v>6</v>
      </c>
      <c r="BK630" s="12" t="n">
        <f aca="false">BH630/(BH630+BJ630)</f>
        <v>0.5</v>
      </c>
      <c r="BL630" s="8" t="n">
        <v>0</v>
      </c>
      <c r="BM630" s="8" t="n">
        <v>0</v>
      </c>
      <c r="BN630" s="8" t="n">
        <v>2</v>
      </c>
      <c r="BO630" s="8" t="n">
        <f aca="false">BM630-BN630</f>
        <v>-2</v>
      </c>
      <c r="BP630" s="8" t="n">
        <v>1</v>
      </c>
      <c r="BQ630" s="8" t="n">
        <v>1</v>
      </c>
      <c r="BR630" s="8" t="n">
        <v>1</v>
      </c>
      <c r="BS630" s="8" t="n">
        <v>0</v>
      </c>
      <c r="BT630" s="12" t="n">
        <f aca="false">BS630/(EA630+BS630)</f>
        <v>0</v>
      </c>
      <c r="BU630" s="8" t="n">
        <v>0</v>
      </c>
      <c r="BV630" s="8" t="n">
        <v>0</v>
      </c>
      <c r="BW630" s="12" t="n">
        <f aca="false">IF(BU630+BV630&gt;0,BU630/(BU630+BV630),0)</f>
        <v>0</v>
      </c>
      <c r="BX630" s="8" t="n">
        <v>0</v>
      </c>
      <c r="BY630" s="8" t="n">
        <v>0</v>
      </c>
      <c r="BZ630" s="8" t="n">
        <v>0</v>
      </c>
      <c r="CA630" s="8" t="n">
        <v>0</v>
      </c>
      <c r="CB630" s="8" t="n">
        <v>0</v>
      </c>
      <c r="CC630" s="8" t="n">
        <v>0</v>
      </c>
      <c r="CD630" s="8" t="n">
        <v>0</v>
      </c>
      <c r="CE630" s="8" t="n">
        <v>0</v>
      </c>
      <c r="CF630" s="8" t="n">
        <v>0</v>
      </c>
      <c r="CG630" s="8" t="n">
        <v>0</v>
      </c>
      <c r="CH630" s="8" t="n">
        <v>0</v>
      </c>
      <c r="CI630" s="8" t="n">
        <v>0</v>
      </c>
      <c r="CJ630" s="8" t="n">
        <v>0</v>
      </c>
      <c r="CK630" s="8" t="n">
        <v>0</v>
      </c>
      <c r="CL630" s="8" t="n">
        <v>0</v>
      </c>
      <c r="CM630" s="8" t="n">
        <v>0</v>
      </c>
      <c r="CN630" s="8" t="n">
        <v>0</v>
      </c>
      <c r="CO630" s="8" t="n">
        <v>0</v>
      </c>
      <c r="CP630" s="8" t="n">
        <v>0</v>
      </c>
      <c r="CQ630" s="8" t="n">
        <v>0</v>
      </c>
      <c r="CR630" s="8" t="n">
        <v>0</v>
      </c>
      <c r="CS630" s="8" t="n">
        <v>0</v>
      </c>
      <c r="CT630" s="8" t="n">
        <v>0</v>
      </c>
      <c r="CU630" s="8" t="n">
        <v>0</v>
      </c>
      <c r="CV630" s="8" t="n">
        <v>0</v>
      </c>
      <c r="CW630" s="8" t="n">
        <v>0</v>
      </c>
      <c r="CX630" s="8" t="n">
        <v>0</v>
      </c>
      <c r="CY630" s="8" t="n">
        <v>0</v>
      </c>
      <c r="CZ630" s="8" t="n">
        <v>0</v>
      </c>
      <c r="DA630" s="8" t="n">
        <v>1</v>
      </c>
      <c r="DB630" s="8" t="n">
        <v>0</v>
      </c>
      <c r="DC630" s="8" t="n">
        <v>0</v>
      </c>
      <c r="DD630" s="8" t="n">
        <v>0</v>
      </c>
      <c r="DE630" s="8" t="n">
        <v>0</v>
      </c>
      <c r="DF630" s="8" t="n">
        <v>0</v>
      </c>
      <c r="DG630" s="8" t="n">
        <v>0</v>
      </c>
      <c r="DH630" s="8" t="n">
        <v>0</v>
      </c>
      <c r="DI630" s="8" t="n">
        <v>1</v>
      </c>
      <c r="DJ630" s="8" t="n">
        <v>1</v>
      </c>
      <c r="DK630" s="8" t="n">
        <v>1</v>
      </c>
      <c r="DL630" s="8" t="n">
        <v>1</v>
      </c>
      <c r="DM630" s="8" t="n">
        <v>0</v>
      </c>
      <c r="DN630" s="8" t="n">
        <v>1</v>
      </c>
      <c r="DO630" s="8" t="n">
        <v>1</v>
      </c>
      <c r="DP630" s="8" t="n">
        <v>0</v>
      </c>
      <c r="DQ630" s="8" t="n">
        <f aca="false">DJ630-DI630</f>
        <v>0</v>
      </c>
      <c r="DR630" s="19" t="n">
        <v>-0.004</v>
      </c>
      <c r="DS630" s="8" t="n">
        <v>1</v>
      </c>
      <c r="DT630" s="8" t="n">
        <v>0</v>
      </c>
      <c r="DU630" s="8" t="n">
        <v>0</v>
      </c>
      <c r="DV630" s="8" t="n">
        <v>0</v>
      </c>
      <c r="DW630" s="8" t="n">
        <v>0</v>
      </c>
      <c r="DX630" s="8" t="n">
        <v>10</v>
      </c>
      <c r="DY630" s="8" t="n">
        <v>12</v>
      </c>
      <c r="DZ630" s="8" t="n">
        <v>7</v>
      </c>
      <c r="EA630" s="8" t="n">
        <v>9</v>
      </c>
      <c r="EB630" s="8" t="n">
        <v>3</v>
      </c>
      <c r="EC630" s="8" t="n">
        <v>5</v>
      </c>
      <c r="ED630" s="8" t="n">
        <v>0.22</v>
      </c>
      <c r="EE630" s="8" t="n">
        <v>0.44</v>
      </c>
      <c r="EF630" s="8" t="n">
        <v>0</v>
      </c>
      <c r="EG630" s="8" t="n">
        <v>0</v>
      </c>
      <c r="EH630" s="12" t="n">
        <f aca="false">EF630/EB630</f>
        <v>0</v>
      </c>
      <c r="EI630" s="20" t="n">
        <f aca="false">1-EG630/EC630</f>
        <v>1</v>
      </c>
      <c r="EJ630" s="21" t="n">
        <f aca="false">EH630+EI630</f>
        <v>1</v>
      </c>
      <c r="EK630" s="8" t="n">
        <v>10</v>
      </c>
      <c r="EL630" s="8" t="n">
        <v>12</v>
      </c>
      <c r="EM630" s="8" t="n">
        <v>7</v>
      </c>
      <c r="EN630" s="8" t="n">
        <v>9</v>
      </c>
      <c r="EO630" s="8" t="n">
        <v>3</v>
      </c>
      <c r="EP630" s="8" t="n">
        <v>5</v>
      </c>
      <c r="EQ630" s="8" t="n">
        <v>0</v>
      </c>
      <c r="ER630" s="8" t="n">
        <v>0</v>
      </c>
      <c r="ES630" s="8" t="n">
        <v>4</v>
      </c>
      <c r="ET630" s="8" t="n">
        <v>7</v>
      </c>
      <c r="EU630" s="8" t="n">
        <v>1</v>
      </c>
      <c r="EV630" s="8" t="n">
        <v>3</v>
      </c>
      <c r="EW630" s="8" t="n">
        <v>0</v>
      </c>
      <c r="EX630" s="8" t="n">
        <v>0</v>
      </c>
      <c r="EY630" s="8" t="n">
        <v>1</v>
      </c>
      <c r="EZ630" s="8" t="n">
        <v>2</v>
      </c>
      <c r="FA630" s="8" t="n">
        <v>0</v>
      </c>
      <c r="FB630" s="8" t="n">
        <v>0</v>
      </c>
      <c r="FC630" s="8" t="n">
        <v>0</v>
      </c>
      <c r="FD630" s="19" t="n">
        <v>-0.4</v>
      </c>
      <c r="FE630" s="18" t="n">
        <f aca="false">FD630/V630</f>
        <v>-0.4</v>
      </c>
      <c r="FF630" s="8" t="n">
        <v>0.0008</v>
      </c>
      <c r="FG630" s="8" t="n">
        <v>0</v>
      </c>
      <c r="FH630" s="8" t="n">
        <v>0</v>
      </c>
      <c r="FI630" s="8" t="n">
        <v>0</v>
      </c>
      <c r="FJ630" s="22"/>
      <c r="FK630" s="22"/>
      <c r="FL630" s="22"/>
      <c r="FM630" s="8" t="n">
        <f aca="false">BL630+BS630+AH630+DT630</f>
        <v>2</v>
      </c>
      <c r="FN630" s="19" t="n">
        <f aca="false">IF(DS630&gt;0,(BL630+BR630)/DS630,0)</f>
        <v>1</v>
      </c>
      <c r="FO630" s="12" t="n">
        <v>0</v>
      </c>
      <c r="FP630" s="19" t="n">
        <f aca="false">Z630-AH630/10</f>
        <v>-0.2</v>
      </c>
      <c r="FQ630" s="19" t="n">
        <f aca="false">Z630+DR630/5</f>
        <v>-0.0008</v>
      </c>
      <c r="FR630" s="19" t="n">
        <f aca="false">(DX630+DY630)/AL630*60</f>
        <v>97.7777777777778</v>
      </c>
      <c r="FS630" s="22"/>
      <c r="FT630" s="22"/>
      <c r="FU630" s="22"/>
      <c r="FV630" s="22"/>
      <c r="FW630" s="17" t="s">
        <v>270</v>
      </c>
      <c r="FX630" s="23" t="n">
        <v>925000</v>
      </c>
      <c r="FY630" s="23" t="n">
        <v>863333</v>
      </c>
      <c r="FZ630" s="8" t="n">
        <v>1</v>
      </c>
      <c r="GA630" s="8" t="n">
        <v>0</v>
      </c>
      <c r="GB630" s="8" t="n">
        <v>0</v>
      </c>
      <c r="GC630" s="8" t="n">
        <v>0</v>
      </c>
      <c r="GD630" s="8" t="n">
        <v>0</v>
      </c>
      <c r="GE630" s="8" t="n">
        <v>2</v>
      </c>
      <c r="GF630" s="8" t="n">
        <v>0</v>
      </c>
      <c r="GG630" s="8" t="n">
        <v>14</v>
      </c>
      <c r="GH630" s="8" t="n">
        <v>0</v>
      </c>
      <c r="GI630" s="8" t="n">
        <v>0</v>
      </c>
      <c r="GJ630" s="8" t="n">
        <v>0</v>
      </c>
      <c r="GK630" s="8" t="n">
        <f aca="false">Z630-AH630/10</f>
        <v>-0.2</v>
      </c>
      <c r="GL630" s="22"/>
      <c r="GM630" s="22"/>
      <c r="GN630" s="22"/>
      <c r="GO630" s="22"/>
      <c r="GP630" s="22"/>
    </row>
    <row r="631" customFormat="false" ht="13.65" hidden="false" customHeight="true" outlineLevel="0" collapsed="false">
      <c r="A631" s="16" t="n">
        <v>33802</v>
      </c>
      <c r="B631" s="17" t="s">
        <v>1342</v>
      </c>
      <c r="C631" s="17" t="s">
        <v>282</v>
      </c>
      <c r="D631" s="17" t="s">
        <v>283</v>
      </c>
      <c r="E631" s="17" t="s">
        <v>283</v>
      </c>
      <c r="F631" s="8" t="n">
        <v>78</v>
      </c>
      <c r="G631" s="8" t="n">
        <v>218</v>
      </c>
      <c r="H631" s="8" t="n">
        <v>2010</v>
      </c>
      <c r="I631" s="8" t="n">
        <v>1</v>
      </c>
      <c r="J631" s="8" t="n">
        <v>19</v>
      </c>
      <c r="K631" s="17" t="s">
        <v>273</v>
      </c>
      <c r="L631" s="8" t="n">
        <v>2012</v>
      </c>
      <c r="M631" s="8" t="n">
        <v>25</v>
      </c>
      <c r="N631" s="8" t="n">
        <v>6</v>
      </c>
      <c r="O631" s="8" t="n">
        <v>8475760</v>
      </c>
      <c r="P631" s="17" t="s">
        <v>2959</v>
      </c>
      <c r="Q631" s="17" t="s">
        <v>2960</v>
      </c>
      <c r="R631" s="17" t="s">
        <v>2961</v>
      </c>
      <c r="S631" s="17" t="s">
        <v>2962</v>
      </c>
      <c r="T631" s="17" t="s">
        <v>313</v>
      </c>
      <c r="U631" s="17" t="s">
        <v>279</v>
      </c>
      <c r="V631" s="8" t="n">
        <v>82</v>
      </c>
      <c r="W631" s="8" t="n">
        <v>19</v>
      </c>
      <c r="X631" s="8" t="n">
        <v>29</v>
      </c>
      <c r="Y631" s="8" t="n">
        <v>20</v>
      </c>
      <c r="Z631" s="8" t="n">
        <v>48</v>
      </c>
      <c r="AA631" s="8" t="n">
        <v>6</v>
      </c>
      <c r="AB631" s="8" t="n">
        <v>29</v>
      </c>
      <c r="AC631" s="18" t="n">
        <f aca="false">Z631/V631</f>
        <v>0.585365853658537</v>
      </c>
      <c r="AD631" s="19" t="n">
        <f aca="false">IF(FZ631&gt;V631,Z631-V631*(GC631-Z631)/(FZ631-V631),0)</f>
        <v>9.63571428571429</v>
      </c>
      <c r="AE631" s="19" t="n">
        <v>18.229</v>
      </c>
      <c r="AF631" s="8" t="n">
        <v>5</v>
      </c>
      <c r="AG631" s="8" t="n">
        <v>4.2</v>
      </c>
      <c r="AH631" s="8" t="n">
        <v>41</v>
      </c>
      <c r="AI631" s="8" t="n">
        <v>1693</v>
      </c>
      <c r="AJ631" s="8" t="n">
        <v>74389</v>
      </c>
      <c r="AK631" s="19" t="n">
        <v>1239.8166666667</v>
      </c>
      <c r="AL631" s="8" t="n">
        <v>1240</v>
      </c>
      <c r="AM631" s="8" t="n">
        <v>1240</v>
      </c>
      <c r="AN631" s="18" t="n">
        <f aca="false">AJ631/60/V631</f>
        <v>15.1197154471545</v>
      </c>
      <c r="AO631" s="8" t="n">
        <v>25.29</v>
      </c>
      <c r="AP631" s="12" t="n">
        <f aca="false">IF(EF631&gt;0,Z631/EF631,0)</f>
        <v>0.666666666666667</v>
      </c>
      <c r="AQ631" s="8" t="n">
        <v>359</v>
      </c>
      <c r="AR631" s="8" t="n">
        <v>360</v>
      </c>
      <c r="AS631" s="8" t="n">
        <v>360</v>
      </c>
      <c r="AT631" s="8" t="n">
        <v>310</v>
      </c>
      <c r="AU631" s="8" t="n">
        <v>311</v>
      </c>
      <c r="AV631" s="8" t="n">
        <v>230</v>
      </c>
      <c r="AW631" s="8" t="n">
        <v>227</v>
      </c>
      <c r="AX631" s="8" t="n">
        <v>103</v>
      </c>
      <c r="AY631" s="8" t="n">
        <v>12</v>
      </c>
      <c r="AZ631" s="8" t="n">
        <v>27</v>
      </c>
      <c r="BA631" s="8" t="n">
        <f aca="false">AY631+AZ631</f>
        <v>39</v>
      </c>
      <c r="BB631" s="8" t="n">
        <v>23.41</v>
      </c>
      <c r="BC631" s="8" t="n">
        <v>25.1696</v>
      </c>
      <c r="BD631" s="19" t="n">
        <v>388.4</v>
      </c>
      <c r="BE631" s="19" t="n">
        <v>18.7963274139989</v>
      </c>
      <c r="BF631" s="19" t="n">
        <f aca="false">AQ631+BD631</f>
        <v>747.4</v>
      </c>
      <c r="BG631" s="19" t="n">
        <f aca="false">IF(AL631&gt;0,BF631/AL631*60,0)</f>
        <v>36.1645161290323</v>
      </c>
      <c r="BH631" s="8" t="n">
        <v>425</v>
      </c>
      <c r="BI631" s="8" t="n">
        <v>465</v>
      </c>
      <c r="BJ631" s="8" t="n">
        <v>392</v>
      </c>
      <c r="BK631" s="12" t="n">
        <f aca="false">BH631/(BH631+BJ631)</f>
        <v>0.520195838433293</v>
      </c>
      <c r="BL631" s="8" t="n">
        <v>95</v>
      </c>
      <c r="BM631" s="8" t="n">
        <v>95</v>
      </c>
      <c r="BN631" s="8" t="n">
        <v>86</v>
      </c>
      <c r="BO631" s="8" t="n">
        <f aca="false">BM631-BN631</f>
        <v>9</v>
      </c>
      <c r="BP631" s="8" t="n">
        <v>81</v>
      </c>
      <c r="BQ631" s="8" t="n">
        <v>49</v>
      </c>
      <c r="BR631" s="8" t="n">
        <v>52</v>
      </c>
      <c r="BS631" s="8" t="n">
        <v>19</v>
      </c>
      <c r="BT631" s="12" t="n">
        <f aca="false">BS631/(EA631+BS631)</f>
        <v>0.021566401816118</v>
      </c>
      <c r="BU631" s="8" t="n">
        <v>152</v>
      </c>
      <c r="BV631" s="8" t="n">
        <v>146</v>
      </c>
      <c r="BW631" s="12" t="n">
        <f aca="false">IF(BU631+BV631&gt;0,BU631/(BU631+BV631),0)</f>
        <v>0.51006711409396</v>
      </c>
      <c r="BX631" s="8" t="n">
        <v>39</v>
      </c>
      <c r="BY631" s="8" t="n">
        <v>38</v>
      </c>
      <c r="BZ631" s="8" t="n">
        <v>36</v>
      </c>
      <c r="CA631" s="8" t="n">
        <v>38</v>
      </c>
      <c r="CB631" s="8" t="n">
        <v>77</v>
      </c>
      <c r="CC631" s="8" t="n">
        <v>70</v>
      </c>
      <c r="CD631" s="8" t="n">
        <v>36</v>
      </c>
      <c r="CE631" s="8" t="n">
        <v>41</v>
      </c>
      <c r="CF631" s="8" t="n">
        <v>75</v>
      </c>
      <c r="CG631" s="8" t="n">
        <v>61</v>
      </c>
      <c r="CH631" s="8" t="n">
        <v>82</v>
      </c>
      <c r="CI631" s="8" t="n">
        <v>82</v>
      </c>
      <c r="CJ631" s="8" t="n">
        <v>1</v>
      </c>
      <c r="CK631" s="8" t="n">
        <v>0</v>
      </c>
      <c r="CL631" s="8" t="n">
        <v>2</v>
      </c>
      <c r="CM631" s="8" t="n">
        <v>1</v>
      </c>
      <c r="CN631" s="8" t="n">
        <v>0</v>
      </c>
      <c r="CO631" s="8" t="n">
        <v>0</v>
      </c>
      <c r="CP631" s="8" t="n">
        <v>0</v>
      </c>
      <c r="CQ631" s="8" t="n">
        <v>2</v>
      </c>
      <c r="CR631" s="8" t="n">
        <v>1</v>
      </c>
      <c r="CS631" s="8" t="n">
        <v>1</v>
      </c>
      <c r="CT631" s="8" t="n">
        <v>0</v>
      </c>
      <c r="CU631" s="8" t="n">
        <v>2</v>
      </c>
      <c r="CV631" s="8" t="n">
        <v>0</v>
      </c>
      <c r="CW631" s="8" t="n">
        <v>13</v>
      </c>
      <c r="CX631" s="8" t="n">
        <v>0</v>
      </c>
      <c r="CY631" s="8" t="n">
        <v>2</v>
      </c>
      <c r="CZ631" s="8" t="n">
        <v>6</v>
      </c>
      <c r="DA631" s="8" t="n">
        <v>73</v>
      </c>
      <c r="DB631" s="8" t="n">
        <v>26</v>
      </c>
      <c r="DC631" s="8" t="n">
        <v>4</v>
      </c>
      <c r="DD631" s="8" t="n">
        <v>21</v>
      </c>
      <c r="DE631" s="8" t="n">
        <v>52</v>
      </c>
      <c r="DF631" s="8" t="n">
        <v>19</v>
      </c>
      <c r="DG631" s="8" t="n">
        <v>4</v>
      </c>
      <c r="DH631" s="8" t="n">
        <v>104</v>
      </c>
      <c r="DI631" s="8" t="n">
        <v>19</v>
      </c>
      <c r="DJ631" s="8" t="n">
        <v>14</v>
      </c>
      <c r="DK631" s="8" t="n">
        <v>19</v>
      </c>
      <c r="DL631" s="8" t="n">
        <v>18</v>
      </c>
      <c r="DM631" s="8" t="n">
        <v>1</v>
      </c>
      <c r="DN631" s="8" t="n">
        <v>17</v>
      </c>
      <c r="DO631" s="8" t="n">
        <v>16</v>
      </c>
      <c r="DP631" s="8" t="n">
        <v>1</v>
      </c>
      <c r="DQ631" s="8" t="n">
        <f aca="false">DJ631-DI631</f>
        <v>-5</v>
      </c>
      <c r="DR631" s="19" t="n">
        <v>-1.69</v>
      </c>
      <c r="DS631" s="8" t="n">
        <v>18</v>
      </c>
      <c r="DT631" s="8" t="n">
        <v>1</v>
      </c>
      <c r="DU631" s="8" t="n">
        <v>0</v>
      </c>
      <c r="DV631" s="8" t="n">
        <v>0</v>
      </c>
      <c r="DW631" s="8" t="n">
        <v>0</v>
      </c>
      <c r="DX631" s="8" t="n">
        <v>1409</v>
      </c>
      <c r="DY631" s="8" t="n">
        <v>1117</v>
      </c>
      <c r="DZ631" s="8" t="n">
        <v>1100</v>
      </c>
      <c r="EA631" s="8" t="n">
        <v>862</v>
      </c>
      <c r="EB631" s="8" t="n">
        <v>794</v>
      </c>
      <c r="EC631" s="8" t="n">
        <v>650</v>
      </c>
      <c r="ED631" s="8" t="n">
        <v>69.42</v>
      </c>
      <c r="EE631" s="8" t="n">
        <v>53.34</v>
      </c>
      <c r="EF631" s="8" t="n">
        <v>72</v>
      </c>
      <c r="EG631" s="8" t="n">
        <v>57</v>
      </c>
      <c r="EH631" s="12" t="n">
        <f aca="false">EF631/EB631</f>
        <v>0.0906801007556675</v>
      </c>
      <c r="EI631" s="20" t="n">
        <f aca="false">1-EG631/EC631</f>
        <v>0.912307692307692</v>
      </c>
      <c r="EJ631" s="21" t="n">
        <f aca="false">EH631+EI631</f>
        <v>1.00298779306336</v>
      </c>
      <c r="EK631" s="8" t="n">
        <v>1407</v>
      </c>
      <c r="EL631" s="8" t="n">
        <v>1112</v>
      </c>
      <c r="EM631" s="8" t="n">
        <v>1099</v>
      </c>
      <c r="EN631" s="8" t="n">
        <v>856</v>
      </c>
      <c r="EO631" s="8" t="n">
        <v>794</v>
      </c>
      <c r="EP631" s="8" t="n">
        <v>644</v>
      </c>
      <c r="EQ631" s="8" t="n">
        <v>71</v>
      </c>
      <c r="ER631" s="8" t="n">
        <v>55</v>
      </c>
      <c r="ES631" s="8" t="n">
        <v>702</v>
      </c>
      <c r="ET631" s="8" t="n">
        <v>523</v>
      </c>
      <c r="EU631" s="8" t="n">
        <v>275</v>
      </c>
      <c r="EV631" s="8" t="n">
        <v>219</v>
      </c>
      <c r="EW631" s="8" t="n">
        <v>33</v>
      </c>
      <c r="EX631" s="8" t="n">
        <v>36</v>
      </c>
      <c r="EY631" s="8" t="n">
        <v>65</v>
      </c>
      <c r="EZ631" s="8" t="n">
        <v>74</v>
      </c>
      <c r="FA631" s="8" t="n">
        <v>3.5</v>
      </c>
      <c r="FB631" s="8" t="n">
        <v>1.5</v>
      </c>
      <c r="FC631" s="8" t="n">
        <v>5</v>
      </c>
      <c r="FD631" s="19" t="n">
        <v>56.23</v>
      </c>
      <c r="FE631" s="18" t="n">
        <f aca="false">FD631/V631</f>
        <v>0.685731707317073</v>
      </c>
      <c r="FF631" s="8" t="n">
        <v>5.4558</v>
      </c>
      <c r="FG631" s="8" t="n">
        <v>1.5</v>
      </c>
      <c r="FH631" s="8" t="n">
        <v>-0.21</v>
      </c>
      <c r="FI631" s="8" t="n">
        <v>1.29</v>
      </c>
      <c r="FJ631" s="8" t="n">
        <v>2</v>
      </c>
      <c r="FK631" s="8" t="n">
        <v>1</v>
      </c>
      <c r="FL631" s="8" t="n">
        <v>1</v>
      </c>
      <c r="FM631" s="8" t="n">
        <f aca="false">BL631+BS631+AH631+DT631</f>
        <v>156</v>
      </c>
      <c r="FN631" s="19" t="n">
        <f aca="false">IF(DS631&gt;0,(BL631+BR631)/DS631,0)</f>
        <v>8.16666666666667</v>
      </c>
      <c r="FO631" s="12" t="n">
        <v>0.0840707965</v>
      </c>
      <c r="FP631" s="19" t="n">
        <f aca="false">Z631-AH631/10</f>
        <v>43.9</v>
      </c>
      <c r="FQ631" s="19" t="n">
        <f aca="false">Z631+DR631/5</f>
        <v>47.662</v>
      </c>
      <c r="FR631" s="19" t="n">
        <f aca="false">(DX631+DY631)/AL631*60</f>
        <v>122.225806451613</v>
      </c>
      <c r="FS631" s="22"/>
      <c r="FT631" s="22"/>
      <c r="FU631" s="22"/>
      <c r="FV631" s="22"/>
      <c r="FW631" s="17" t="s">
        <v>280</v>
      </c>
      <c r="FX631" s="23" t="n">
        <v>3850000</v>
      </c>
      <c r="FY631" s="23" t="n">
        <v>4100000</v>
      </c>
      <c r="FZ631" s="8" t="n">
        <v>362</v>
      </c>
      <c r="GA631" s="8" t="n">
        <v>82</v>
      </c>
      <c r="GB631" s="8" t="n">
        <v>97</v>
      </c>
      <c r="GC631" s="8" t="n">
        <v>179</v>
      </c>
      <c r="GD631" s="8" t="n">
        <v>-51</v>
      </c>
      <c r="GE631" s="8" t="n">
        <v>160</v>
      </c>
      <c r="GF631" s="8" t="n">
        <v>901</v>
      </c>
      <c r="GG631" s="8" t="n">
        <v>5583</v>
      </c>
      <c r="GH631" s="8" t="n">
        <v>13.3</v>
      </c>
      <c r="GI631" s="8" t="n">
        <v>3.9</v>
      </c>
      <c r="GJ631" s="8" t="n">
        <v>17.2</v>
      </c>
      <c r="GK631" s="8" t="n">
        <f aca="false">Z631-AH631/10</f>
        <v>43.9</v>
      </c>
      <c r="GL631" s="22"/>
      <c r="GM631" s="22"/>
      <c r="GN631" s="22"/>
      <c r="GO631" s="22"/>
      <c r="GP631" s="22"/>
    </row>
    <row r="632" customFormat="false" ht="13.65" hidden="false" customHeight="true" outlineLevel="0" collapsed="false">
      <c r="A632" s="16" t="n">
        <v>32253</v>
      </c>
      <c r="B632" s="17" t="s">
        <v>2963</v>
      </c>
      <c r="C632" s="17" t="s">
        <v>302</v>
      </c>
      <c r="D632" s="17" t="s">
        <v>283</v>
      </c>
      <c r="E632" s="17" t="s">
        <v>283</v>
      </c>
      <c r="F632" s="8" t="n">
        <v>73</v>
      </c>
      <c r="G632" s="8" t="n">
        <v>196</v>
      </c>
      <c r="H632" s="8" t="n">
        <v>2007</v>
      </c>
      <c r="I632" s="8" t="n">
        <v>6</v>
      </c>
      <c r="J632" s="8" t="n">
        <v>173</v>
      </c>
      <c r="K632" s="17" t="s">
        <v>263</v>
      </c>
      <c r="L632" s="8" t="n">
        <v>2009</v>
      </c>
      <c r="M632" s="8" t="n">
        <v>29</v>
      </c>
      <c r="N632" s="8" t="n">
        <v>9</v>
      </c>
      <c r="O632" s="8" t="n">
        <v>8474009</v>
      </c>
      <c r="P632" s="17" t="s">
        <v>2964</v>
      </c>
      <c r="Q632" s="17" t="s">
        <v>2965</v>
      </c>
      <c r="R632" s="17" t="s">
        <v>2966</v>
      </c>
      <c r="S632" s="17" t="s">
        <v>2962</v>
      </c>
      <c r="T632" s="17" t="s">
        <v>313</v>
      </c>
      <c r="U632" s="17" t="s">
        <v>488</v>
      </c>
      <c r="V632" s="8" t="n">
        <v>71</v>
      </c>
      <c r="W632" s="8" t="n">
        <v>12</v>
      </c>
      <c r="X632" s="8" t="n">
        <v>13</v>
      </c>
      <c r="Y632" s="8" t="n">
        <v>8</v>
      </c>
      <c r="Z632" s="8" t="n">
        <v>25</v>
      </c>
      <c r="AA632" s="8" t="n">
        <v>13</v>
      </c>
      <c r="AB632" s="8" t="n">
        <v>39</v>
      </c>
      <c r="AC632" s="18" t="n">
        <f aca="false">Z632/V632</f>
        <v>0.352112676056338</v>
      </c>
      <c r="AD632" s="19" t="n">
        <f aca="false">IF(FZ632&gt;V632,Z632-V632*(GC632-Z632)/(FZ632-V632),0)</f>
        <v>-7.62162162162162</v>
      </c>
      <c r="AE632" s="19" t="n">
        <v>9.982</v>
      </c>
      <c r="AF632" s="8" t="n">
        <v>4</v>
      </c>
      <c r="AG632" s="8" t="n">
        <v>-5.6</v>
      </c>
      <c r="AH632" s="8" t="n">
        <v>20</v>
      </c>
      <c r="AI632" s="8" t="n">
        <v>1673</v>
      </c>
      <c r="AJ632" s="8" t="n">
        <v>66608</v>
      </c>
      <c r="AK632" s="19" t="n">
        <v>1110.1333333333</v>
      </c>
      <c r="AL632" s="8" t="n">
        <v>1110.15</v>
      </c>
      <c r="AM632" s="8" t="n">
        <v>1110</v>
      </c>
      <c r="AN632" s="18" t="n">
        <f aca="false">AJ632/60/V632</f>
        <v>15.6356807511737</v>
      </c>
      <c r="AO632" s="8" t="n">
        <v>25.87</v>
      </c>
      <c r="AP632" s="12" t="n">
        <f aca="false">IF(EF632&gt;0,Z632/EF632,0)</f>
        <v>0.581395348837209</v>
      </c>
      <c r="AQ632" s="8" t="n">
        <v>144</v>
      </c>
      <c r="AR632" s="8" t="n">
        <v>144</v>
      </c>
      <c r="AS632" s="8" t="n">
        <v>144</v>
      </c>
      <c r="AT632" s="8" t="n">
        <v>121</v>
      </c>
      <c r="AU632" s="8" t="n">
        <v>121</v>
      </c>
      <c r="AV632" s="8" t="n">
        <v>83</v>
      </c>
      <c r="AW632" s="8" t="n">
        <v>85</v>
      </c>
      <c r="AX632" s="8" t="n">
        <v>46</v>
      </c>
      <c r="AY632" s="8" t="n">
        <v>2</v>
      </c>
      <c r="AZ632" s="8" t="n">
        <v>5</v>
      </c>
      <c r="BA632" s="8" t="n">
        <f aca="false">AY632+AZ632</f>
        <v>7</v>
      </c>
      <c r="BB632" s="8" t="n">
        <v>10.04</v>
      </c>
      <c r="BC632" s="8" t="n">
        <v>29.6988</v>
      </c>
      <c r="BD632" s="19" t="n">
        <v>176.4</v>
      </c>
      <c r="BE632" s="19" t="n">
        <v>9.53398991112207</v>
      </c>
      <c r="BF632" s="19" t="n">
        <f aca="false">AQ632+BD632</f>
        <v>320.4</v>
      </c>
      <c r="BG632" s="19" t="n">
        <f aca="false">IF(AL632&gt;0,BF632/AL632*60,0)</f>
        <v>17.3165788406972</v>
      </c>
      <c r="BH632" s="8" t="n">
        <v>304</v>
      </c>
      <c r="BI632" s="8" t="n">
        <v>375</v>
      </c>
      <c r="BJ632" s="8" t="n">
        <v>623</v>
      </c>
      <c r="BK632" s="12" t="n">
        <f aca="false">BH632/(BH632+BJ632)</f>
        <v>0.327939590075512</v>
      </c>
      <c r="BL632" s="8" t="n">
        <v>18</v>
      </c>
      <c r="BM632" s="8" t="n">
        <v>18</v>
      </c>
      <c r="BN632" s="8" t="n">
        <v>46</v>
      </c>
      <c r="BO632" s="8" t="n">
        <f aca="false">BM632-BN632</f>
        <v>-28</v>
      </c>
      <c r="BP632" s="8" t="n">
        <v>38</v>
      </c>
      <c r="BQ632" s="8" t="n">
        <v>33</v>
      </c>
      <c r="BR632" s="8" t="n">
        <v>64</v>
      </c>
      <c r="BS632" s="8" t="n">
        <v>72</v>
      </c>
      <c r="BT632" s="12" t="n">
        <f aca="false">BS632/(EA632+BS632)</f>
        <v>0.0744570837642192</v>
      </c>
      <c r="BU632" s="8" t="n">
        <v>527</v>
      </c>
      <c r="BV632" s="8" t="n">
        <v>443</v>
      </c>
      <c r="BW632" s="12" t="n">
        <f aca="false">IF(BU632+BV632&gt;0,BU632/(BU632+BV632),0)</f>
        <v>0.543298969072165</v>
      </c>
      <c r="BX632" s="8" t="n">
        <v>241</v>
      </c>
      <c r="BY632" s="8" t="n">
        <v>221</v>
      </c>
      <c r="BZ632" s="8" t="n">
        <v>169</v>
      </c>
      <c r="CA632" s="8" t="n">
        <v>126</v>
      </c>
      <c r="CB632" s="8" t="n">
        <v>117</v>
      </c>
      <c r="CC632" s="8" t="n">
        <v>96</v>
      </c>
      <c r="CD632" s="8" t="n">
        <v>135</v>
      </c>
      <c r="CE632" s="8" t="n">
        <v>117</v>
      </c>
      <c r="CF632" s="8" t="n">
        <v>216</v>
      </c>
      <c r="CG632" s="8" t="n">
        <v>165</v>
      </c>
      <c r="CH632" s="8" t="n">
        <v>303</v>
      </c>
      <c r="CI632" s="8" t="n">
        <v>280</v>
      </c>
      <c r="CJ632" s="8" t="n">
        <v>0</v>
      </c>
      <c r="CK632" s="8" t="n">
        <v>0</v>
      </c>
      <c r="CL632" s="8" t="n">
        <v>1</v>
      </c>
      <c r="CM632" s="8" t="n">
        <v>0</v>
      </c>
      <c r="CN632" s="8" t="n">
        <v>2</v>
      </c>
      <c r="CO632" s="8" t="n">
        <v>0</v>
      </c>
      <c r="CP632" s="8" t="n">
        <v>0</v>
      </c>
      <c r="CQ632" s="8" t="n">
        <v>2</v>
      </c>
      <c r="CR632" s="8" t="n">
        <v>0</v>
      </c>
      <c r="CS632" s="8" t="n">
        <v>0</v>
      </c>
      <c r="CT632" s="8" t="n">
        <v>1</v>
      </c>
      <c r="CU632" s="8" t="n">
        <v>2</v>
      </c>
      <c r="CV632" s="8" t="n">
        <v>1</v>
      </c>
      <c r="CW632" s="8" t="n">
        <v>6</v>
      </c>
      <c r="CX632" s="8" t="n">
        <v>0</v>
      </c>
      <c r="CY632" s="8" t="n">
        <v>0</v>
      </c>
      <c r="CZ632" s="8" t="n">
        <v>2</v>
      </c>
      <c r="DA632" s="8" t="n">
        <v>36</v>
      </c>
      <c r="DB632" s="8" t="n">
        <v>7</v>
      </c>
      <c r="DC632" s="8" t="n">
        <v>3</v>
      </c>
      <c r="DD632" s="8" t="n">
        <v>10</v>
      </c>
      <c r="DE632" s="8" t="n">
        <v>4</v>
      </c>
      <c r="DF632" s="8" t="n">
        <v>6</v>
      </c>
      <c r="DG632" s="8" t="n">
        <v>4</v>
      </c>
      <c r="DH632" s="8" t="n">
        <v>49</v>
      </c>
      <c r="DI632" s="8" t="n">
        <v>10</v>
      </c>
      <c r="DJ632" s="8" t="n">
        <v>12</v>
      </c>
      <c r="DK632" s="8" t="n">
        <v>10</v>
      </c>
      <c r="DL632" s="8" t="n">
        <v>10</v>
      </c>
      <c r="DM632" s="8" t="n">
        <v>0</v>
      </c>
      <c r="DN632" s="8" t="n">
        <v>11</v>
      </c>
      <c r="DO632" s="8" t="n">
        <v>11</v>
      </c>
      <c r="DP632" s="8" t="n">
        <v>0</v>
      </c>
      <c r="DQ632" s="8" t="n">
        <f aca="false">DJ632-DI632</f>
        <v>2</v>
      </c>
      <c r="DR632" s="19" t="n">
        <v>-0.567</v>
      </c>
      <c r="DS632" s="8" t="n">
        <v>10</v>
      </c>
      <c r="DT632" s="8" t="n">
        <v>0</v>
      </c>
      <c r="DU632" s="8" t="n">
        <v>0</v>
      </c>
      <c r="DV632" s="8" t="n">
        <v>0</v>
      </c>
      <c r="DW632" s="8" t="n">
        <v>0</v>
      </c>
      <c r="DX632" s="8" t="n">
        <v>924</v>
      </c>
      <c r="DY632" s="8" t="n">
        <v>1204</v>
      </c>
      <c r="DZ632" s="8" t="n">
        <v>693</v>
      </c>
      <c r="EA632" s="8" t="n">
        <v>895</v>
      </c>
      <c r="EB632" s="8" t="n">
        <v>499</v>
      </c>
      <c r="EC632" s="8" t="n">
        <v>647</v>
      </c>
      <c r="ED632" s="8" t="n">
        <v>44.04</v>
      </c>
      <c r="EE632" s="8" t="n">
        <v>61.14</v>
      </c>
      <c r="EF632" s="8" t="n">
        <v>43</v>
      </c>
      <c r="EG632" s="8" t="n">
        <v>55</v>
      </c>
      <c r="EH632" s="12" t="n">
        <f aca="false">EF632/EB632</f>
        <v>0.0861723446893788</v>
      </c>
      <c r="EI632" s="20" t="n">
        <f aca="false">1-EG632/EC632</f>
        <v>0.91499227202473</v>
      </c>
      <c r="EJ632" s="21" t="n">
        <f aca="false">EH632+EI632</f>
        <v>1.00116461671411</v>
      </c>
      <c r="EK632" s="8" t="n">
        <v>925</v>
      </c>
      <c r="EL632" s="8" t="n">
        <v>1201</v>
      </c>
      <c r="EM632" s="8" t="n">
        <v>694</v>
      </c>
      <c r="EN632" s="8" t="n">
        <v>892</v>
      </c>
      <c r="EO632" s="8" t="n">
        <v>501</v>
      </c>
      <c r="EP632" s="8" t="n">
        <v>644</v>
      </c>
      <c r="EQ632" s="8" t="n">
        <v>43</v>
      </c>
      <c r="ER632" s="8" t="n">
        <v>54</v>
      </c>
      <c r="ES632" s="8" t="n">
        <v>412</v>
      </c>
      <c r="ET632" s="8" t="n">
        <v>564</v>
      </c>
      <c r="EU632" s="8" t="n">
        <v>157</v>
      </c>
      <c r="EV632" s="8" t="n">
        <v>222</v>
      </c>
      <c r="EW632" s="8" t="n">
        <v>26</v>
      </c>
      <c r="EX632" s="8" t="n">
        <v>22</v>
      </c>
      <c r="EY632" s="8" t="n">
        <v>68</v>
      </c>
      <c r="EZ632" s="8" t="n">
        <v>69</v>
      </c>
      <c r="FA632" s="8" t="n">
        <v>0.7</v>
      </c>
      <c r="FB632" s="8" t="n">
        <v>1.2</v>
      </c>
      <c r="FC632" s="8" t="n">
        <v>2</v>
      </c>
      <c r="FD632" s="19" t="n">
        <v>24.66</v>
      </c>
      <c r="FE632" s="18" t="n">
        <f aca="false">FD632/V632</f>
        <v>0.347323943661972</v>
      </c>
      <c r="FF632" s="8" t="n">
        <v>1.9064</v>
      </c>
      <c r="FG632" s="8" t="n">
        <v>0.04</v>
      </c>
      <c r="FH632" s="8" t="n">
        <v>-0.5</v>
      </c>
      <c r="FI632" s="8" t="n">
        <v>-0.47</v>
      </c>
      <c r="FJ632" s="8" t="n">
        <v>1</v>
      </c>
      <c r="FK632" s="8" t="n">
        <v>0</v>
      </c>
      <c r="FL632" s="8" t="n">
        <v>0</v>
      </c>
      <c r="FM632" s="8" t="n">
        <f aca="false">BL632+BS632+AH632+DT632</f>
        <v>110</v>
      </c>
      <c r="FN632" s="19" t="n">
        <f aca="false">IF(DS632&gt;0,(BL632+BR632)/DS632,0)</f>
        <v>8.2</v>
      </c>
      <c r="FO632" s="12" t="n">
        <v>0.0556592567</v>
      </c>
      <c r="FP632" s="19" t="n">
        <f aca="false">Z632-AH632/10</f>
        <v>23</v>
      </c>
      <c r="FQ632" s="19" t="n">
        <f aca="false">Z632+DR632/5</f>
        <v>24.8866</v>
      </c>
      <c r="FR632" s="19" t="n">
        <f aca="false">(DX632+DY632)/AL632*60</f>
        <v>115.011484934468</v>
      </c>
      <c r="FS632" s="8" t="n">
        <v>11</v>
      </c>
      <c r="FT632" s="17" t="s">
        <v>307</v>
      </c>
      <c r="FU632" s="8" t="n">
        <v>550</v>
      </c>
      <c r="FV632" s="22"/>
      <c r="FW632" s="17" t="s">
        <v>280</v>
      </c>
      <c r="FX632" s="23" t="n">
        <v>4100000</v>
      </c>
      <c r="FY632" s="23" t="n">
        <v>4100000</v>
      </c>
      <c r="FZ632" s="8" t="n">
        <v>478</v>
      </c>
      <c r="GA632" s="8" t="n">
        <v>87</v>
      </c>
      <c r="GB632" s="8" t="n">
        <v>125</v>
      </c>
      <c r="GC632" s="8" t="n">
        <v>212</v>
      </c>
      <c r="GD632" s="8" t="n">
        <v>28</v>
      </c>
      <c r="GE632" s="8" t="n">
        <v>137</v>
      </c>
      <c r="GF632" s="8" t="n">
        <v>767</v>
      </c>
      <c r="GG632" s="8" t="n">
        <v>7395</v>
      </c>
      <c r="GH632" s="8" t="n">
        <v>12.5</v>
      </c>
      <c r="GI632" s="8" t="n">
        <v>8</v>
      </c>
      <c r="GJ632" s="8" t="n">
        <v>20.5</v>
      </c>
      <c r="GK632" s="8" t="n">
        <f aca="false">Z632-AH632/10</f>
        <v>23</v>
      </c>
      <c r="GL632" s="22"/>
      <c r="GM632" s="22"/>
      <c r="GN632" s="22"/>
      <c r="GO632" s="22"/>
      <c r="GP632" s="22"/>
    </row>
    <row r="633" customFormat="false" ht="13.65" hidden="false" customHeight="true" outlineLevel="0" collapsed="false">
      <c r="A633" s="16" t="n">
        <v>34170</v>
      </c>
      <c r="B633" s="17" t="s">
        <v>353</v>
      </c>
      <c r="C633" s="17" t="s">
        <v>272</v>
      </c>
      <c r="D633" s="17" t="s">
        <v>262</v>
      </c>
      <c r="E633" s="17" t="s">
        <v>262</v>
      </c>
      <c r="F633" s="8" t="n">
        <v>71</v>
      </c>
      <c r="G633" s="8" t="n">
        <v>185</v>
      </c>
      <c r="H633" s="8" t="n">
        <v>2011</v>
      </c>
      <c r="I633" s="8" t="n">
        <v>3</v>
      </c>
      <c r="J633" s="8" t="n">
        <v>68</v>
      </c>
      <c r="K633" s="17" t="s">
        <v>263</v>
      </c>
      <c r="L633" s="8" t="n">
        <v>2014</v>
      </c>
      <c r="M633" s="8" t="n">
        <v>24</v>
      </c>
      <c r="N633" s="8" t="n">
        <v>4</v>
      </c>
      <c r="O633" s="8" t="n">
        <v>8476393</v>
      </c>
      <c r="P633" s="17" t="s">
        <v>2967</v>
      </c>
      <c r="Q633" s="17" t="s">
        <v>2968</v>
      </c>
      <c r="R633" s="17" t="s">
        <v>2969</v>
      </c>
      <c r="S633" s="17" t="s">
        <v>2962</v>
      </c>
      <c r="T633" s="17" t="s">
        <v>313</v>
      </c>
      <c r="U633" s="17" t="s">
        <v>294</v>
      </c>
      <c r="V633" s="8" t="n">
        <v>71</v>
      </c>
      <c r="W633" s="8" t="n">
        <v>12</v>
      </c>
      <c r="X633" s="8" t="n">
        <v>7</v>
      </c>
      <c r="Y633" s="8" t="n">
        <v>2</v>
      </c>
      <c r="Z633" s="8" t="n">
        <v>19</v>
      </c>
      <c r="AA633" s="8" t="n">
        <v>13</v>
      </c>
      <c r="AB633" s="8" t="n">
        <v>46</v>
      </c>
      <c r="AC633" s="18" t="n">
        <f aca="false">Z633/V633</f>
        <v>0.267605633802817</v>
      </c>
      <c r="AD633" s="19" t="n">
        <f aca="false">IF(FZ633&gt;V633,Z633-V633*(GC633-Z633)/(FZ633-V633),0)</f>
        <v>1.08411214953271</v>
      </c>
      <c r="AE633" s="19" t="n">
        <v>8.078</v>
      </c>
      <c r="AF633" s="8" t="n">
        <v>-7</v>
      </c>
      <c r="AG633" s="8" t="n">
        <v>2.5</v>
      </c>
      <c r="AH633" s="8" t="n">
        <v>31</v>
      </c>
      <c r="AI633" s="8" t="n">
        <v>1312</v>
      </c>
      <c r="AJ633" s="8" t="n">
        <v>54795</v>
      </c>
      <c r="AK633" s="19" t="n">
        <v>912.61666666667</v>
      </c>
      <c r="AL633" s="8" t="n">
        <v>912.62</v>
      </c>
      <c r="AM633" s="8" t="n">
        <v>913</v>
      </c>
      <c r="AN633" s="18" t="n">
        <f aca="false">AJ633/60/V633</f>
        <v>12.862676056338</v>
      </c>
      <c r="AO633" s="8" t="n">
        <v>21.61</v>
      </c>
      <c r="AP633" s="12" t="n">
        <f aca="false">IF(EF633&gt;0,Z633/EF633,0)</f>
        <v>0.558823529411765</v>
      </c>
      <c r="AQ633" s="8" t="n">
        <v>179</v>
      </c>
      <c r="AR633" s="8" t="n">
        <v>179</v>
      </c>
      <c r="AS633" s="8" t="n">
        <v>179</v>
      </c>
      <c r="AT633" s="8" t="n">
        <v>146</v>
      </c>
      <c r="AU633" s="8" t="n">
        <v>146</v>
      </c>
      <c r="AV633" s="8" t="n">
        <v>119</v>
      </c>
      <c r="AW633" s="8" t="n">
        <v>113</v>
      </c>
      <c r="AX633" s="8" t="n">
        <v>58</v>
      </c>
      <c r="AY633" s="8" t="n">
        <v>4</v>
      </c>
      <c r="AZ633" s="8" t="n">
        <v>12</v>
      </c>
      <c r="BA633" s="8" t="n">
        <f aca="false">AY633+AZ633</f>
        <v>16</v>
      </c>
      <c r="BB633" s="8" t="n">
        <v>9.72</v>
      </c>
      <c r="BC633" s="8" t="n">
        <v>28.7227</v>
      </c>
      <c r="BD633" s="19" t="n">
        <v>55.7</v>
      </c>
      <c r="BE633" s="19" t="n">
        <v>3.66199755282428</v>
      </c>
      <c r="BF633" s="19" t="n">
        <f aca="false">AQ633+BD633</f>
        <v>234.7</v>
      </c>
      <c r="BG633" s="19" t="n">
        <f aca="false">IF(AL633&gt;0,BF633/AL633*60,0)</f>
        <v>15.4302995770419</v>
      </c>
      <c r="BH633" s="8" t="n">
        <v>231</v>
      </c>
      <c r="BI633" s="8" t="n">
        <v>293</v>
      </c>
      <c r="BJ633" s="8" t="n">
        <v>329</v>
      </c>
      <c r="BK633" s="12" t="n">
        <f aca="false">BH633/(BH633+BJ633)</f>
        <v>0.4125</v>
      </c>
      <c r="BL633" s="8" t="n">
        <v>117</v>
      </c>
      <c r="BM633" s="8" t="n">
        <v>117</v>
      </c>
      <c r="BN633" s="8" t="n">
        <v>118</v>
      </c>
      <c r="BO633" s="8" t="n">
        <f aca="false">BM633-BN633</f>
        <v>-1</v>
      </c>
      <c r="BP633" s="8" t="n">
        <v>27</v>
      </c>
      <c r="BQ633" s="8" t="n">
        <v>24</v>
      </c>
      <c r="BR633" s="8" t="n">
        <v>18</v>
      </c>
      <c r="BS633" s="8" t="n">
        <v>39</v>
      </c>
      <c r="BT633" s="12" t="n">
        <f aca="false">BS633/(EA633+BS633)</f>
        <v>0.0569343065693431</v>
      </c>
      <c r="BU633" s="8" t="n">
        <v>84</v>
      </c>
      <c r="BV633" s="8" t="n">
        <v>140</v>
      </c>
      <c r="BW633" s="12" t="n">
        <f aca="false">IF(BU633+BV633&gt;0,BU633/(BU633+BV633),0)</f>
        <v>0.375</v>
      </c>
      <c r="BX633" s="8" t="n">
        <v>32</v>
      </c>
      <c r="BY633" s="8" t="n">
        <v>51</v>
      </c>
      <c r="BZ633" s="8" t="n">
        <v>27</v>
      </c>
      <c r="CA633" s="8" t="n">
        <v>43</v>
      </c>
      <c r="CB633" s="8" t="n">
        <v>25</v>
      </c>
      <c r="CC633" s="8" t="n">
        <v>46</v>
      </c>
      <c r="CD633" s="8" t="n">
        <v>31</v>
      </c>
      <c r="CE633" s="8" t="n">
        <v>50</v>
      </c>
      <c r="CF633" s="8" t="n">
        <v>25</v>
      </c>
      <c r="CG633" s="8" t="n">
        <v>37</v>
      </c>
      <c r="CH633" s="8" t="n">
        <v>46</v>
      </c>
      <c r="CI633" s="8" t="n">
        <v>89</v>
      </c>
      <c r="CJ633" s="8" t="n">
        <v>0</v>
      </c>
      <c r="CK633" s="8" t="n">
        <v>1</v>
      </c>
      <c r="CL633" s="8" t="n">
        <v>1</v>
      </c>
      <c r="CM633" s="8" t="n">
        <v>1</v>
      </c>
      <c r="CN633" s="8" t="n">
        <v>0</v>
      </c>
      <c r="CO633" s="8" t="n">
        <v>0</v>
      </c>
      <c r="CP633" s="8" t="n">
        <v>0</v>
      </c>
      <c r="CQ633" s="8" t="n">
        <v>3</v>
      </c>
      <c r="CR633" s="8" t="n">
        <v>1</v>
      </c>
      <c r="CS633" s="8" t="n">
        <v>0</v>
      </c>
      <c r="CT633" s="8" t="n">
        <v>0</v>
      </c>
      <c r="CU633" s="8" t="n">
        <v>0</v>
      </c>
      <c r="CV633" s="8" t="n">
        <v>0</v>
      </c>
      <c r="CW633" s="8" t="n">
        <v>8</v>
      </c>
      <c r="CX633" s="8" t="n">
        <v>0</v>
      </c>
      <c r="CY633" s="8" t="n">
        <v>1</v>
      </c>
      <c r="CZ633" s="8" t="n">
        <v>0</v>
      </c>
      <c r="DA633" s="8" t="n">
        <v>26</v>
      </c>
      <c r="DB633" s="8" t="n">
        <v>10</v>
      </c>
      <c r="DC633" s="8" t="n">
        <v>6</v>
      </c>
      <c r="DD633" s="8" t="n">
        <v>6</v>
      </c>
      <c r="DE633" s="8" t="n">
        <v>5</v>
      </c>
      <c r="DF633" s="8" t="n">
        <v>12</v>
      </c>
      <c r="DG633" s="8" t="n">
        <v>1</v>
      </c>
      <c r="DH633" s="8" t="n">
        <v>79</v>
      </c>
      <c r="DI633" s="8" t="n">
        <v>14</v>
      </c>
      <c r="DJ633" s="8" t="n">
        <v>29</v>
      </c>
      <c r="DK633" s="8" t="n">
        <v>14</v>
      </c>
      <c r="DL633" s="8" t="n">
        <v>13</v>
      </c>
      <c r="DM633" s="8" t="n">
        <v>1</v>
      </c>
      <c r="DN633" s="8" t="n">
        <v>29</v>
      </c>
      <c r="DO633" s="8" t="n">
        <v>28</v>
      </c>
      <c r="DP633" s="8" t="n">
        <v>1</v>
      </c>
      <c r="DQ633" s="8" t="n">
        <f aca="false">DJ633-DI633</f>
        <v>15</v>
      </c>
      <c r="DR633" s="19" t="n">
        <v>12.156</v>
      </c>
      <c r="DS633" s="8" t="n">
        <v>13</v>
      </c>
      <c r="DT633" s="8" t="n">
        <v>1</v>
      </c>
      <c r="DU633" s="8" t="n">
        <v>0</v>
      </c>
      <c r="DV633" s="8" t="n">
        <v>0</v>
      </c>
      <c r="DW633" s="8" t="n">
        <v>0</v>
      </c>
      <c r="DX633" s="8" t="n">
        <v>873</v>
      </c>
      <c r="DY633" s="8" t="n">
        <v>863</v>
      </c>
      <c r="DZ633" s="8" t="n">
        <v>630</v>
      </c>
      <c r="EA633" s="8" t="n">
        <v>646</v>
      </c>
      <c r="EB633" s="8" t="n">
        <v>455</v>
      </c>
      <c r="EC633" s="8" t="n">
        <v>421</v>
      </c>
      <c r="ED633" s="8" t="n">
        <v>37.43</v>
      </c>
      <c r="EE633" s="8" t="n">
        <v>37.21</v>
      </c>
      <c r="EF633" s="8" t="n">
        <v>34</v>
      </c>
      <c r="EG633" s="8" t="n">
        <v>38</v>
      </c>
      <c r="EH633" s="12" t="n">
        <f aca="false">EF633/EB633</f>
        <v>0.0747252747252747</v>
      </c>
      <c r="EI633" s="20" t="n">
        <f aca="false">1-EG633/EC633</f>
        <v>0.909738717339668</v>
      </c>
      <c r="EJ633" s="21" t="n">
        <f aca="false">EH633+EI633</f>
        <v>0.984463992064942</v>
      </c>
      <c r="EK633" s="8" t="n">
        <v>871</v>
      </c>
      <c r="EL633" s="8" t="n">
        <v>864</v>
      </c>
      <c r="EM633" s="8" t="n">
        <v>631</v>
      </c>
      <c r="EN633" s="8" t="n">
        <v>646</v>
      </c>
      <c r="EO633" s="8" t="n">
        <v>455</v>
      </c>
      <c r="EP633" s="8" t="n">
        <v>421</v>
      </c>
      <c r="EQ633" s="8" t="n">
        <v>34</v>
      </c>
      <c r="ER633" s="8" t="n">
        <v>39</v>
      </c>
      <c r="ES633" s="8" t="n">
        <v>436</v>
      </c>
      <c r="ET633" s="8" t="n">
        <v>403</v>
      </c>
      <c r="EU633" s="8" t="n">
        <v>191</v>
      </c>
      <c r="EV633" s="8" t="n">
        <v>177</v>
      </c>
      <c r="EW633" s="8" t="n">
        <v>19</v>
      </c>
      <c r="EX633" s="8" t="n">
        <v>20</v>
      </c>
      <c r="EY633" s="8" t="n">
        <v>67</v>
      </c>
      <c r="EZ633" s="8" t="n">
        <v>68</v>
      </c>
      <c r="FA633" s="8" t="n">
        <v>0.6</v>
      </c>
      <c r="FB633" s="8" t="n">
        <v>1</v>
      </c>
      <c r="FC633" s="8" t="n">
        <v>1.6</v>
      </c>
      <c r="FD633" s="19" t="n">
        <v>23.71</v>
      </c>
      <c r="FE633" s="18" t="n">
        <f aca="false">FD633/V633</f>
        <v>0.333943661971831</v>
      </c>
      <c r="FF633" s="8" t="n">
        <v>2.9472</v>
      </c>
      <c r="FG633" s="8" t="n">
        <v>0.66</v>
      </c>
      <c r="FH633" s="8" t="n">
        <v>-0.01</v>
      </c>
      <c r="FI633" s="8" t="n">
        <v>0.65</v>
      </c>
      <c r="FJ633" s="8" t="n">
        <v>3</v>
      </c>
      <c r="FK633" s="8" t="n">
        <v>2</v>
      </c>
      <c r="FL633" s="8" t="n">
        <v>0</v>
      </c>
      <c r="FM633" s="8" t="n">
        <f aca="false">BL633+BS633+AH633+DT633</f>
        <v>188</v>
      </c>
      <c r="FN633" s="19" t="n">
        <f aca="false">IF(DS633&gt;0,(BL633+BR633)/DS633,0)</f>
        <v>10.3846153846154</v>
      </c>
      <c r="FO633" s="12" t="n">
        <v>0.0714389429</v>
      </c>
      <c r="FP633" s="19" t="n">
        <f aca="false">Z633-AH633/10</f>
        <v>15.9</v>
      </c>
      <c r="FQ633" s="19" t="n">
        <f aca="false">Z633+DR633/5</f>
        <v>21.4312</v>
      </c>
      <c r="FR633" s="19" t="n">
        <f aca="false">(DX633+DY633)/AL633*60</f>
        <v>114.132935942671</v>
      </c>
      <c r="FS633" s="22"/>
      <c r="FT633" s="22"/>
      <c r="FU633" s="22"/>
      <c r="FV633" s="17" t="s">
        <v>412</v>
      </c>
      <c r="FW633" s="17" t="s">
        <v>270</v>
      </c>
      <c r="FX633" s="23" t="n">
        <v>950000</v>
      </c>
      <c r="FY633" s="23" t="n">
        <v>1000000</v>
      </c>
      <c r="FZ633" s="8" t="n">
        <v>178</v>
      </c>
      <c r="GA633" s="8" t="n">
        <v>24</v>
      </c>
      <c r="GB633" s="8" t="n">
        <v>22</v>
      </c>
      <c r="GC633" s="8" t="n">
        <v>46</v>
      </c>
      <c r="GD633" s="8" t="n">
        <v>-7</v>
      </c>
      <c r="GE633" s="8" t="n">
        <v>68</v>
      </c>
      <c r="GF633" s="8" t="n">
        <v>265</v>
      </c>
      <c r="GG633" s="8" t="n">
        <v>2117</v>
      </c>
      <c r="GH633" s="8" t="n">
        <v>1.6</v>
      </c>
      <c r="GI633" s="8" t="n">
        <v>2.4</v>
      </c>
      <c r="GJ633" s="8" t="n">
        <v>4</v>
      </c>
      <c r="GK633" s="8" t="n">
        <f aca="false">Z633-AH633/10</f>
        <v>15.9</v>
      </c>
      <c r="GL633" s="22"/>
      <c r="GM633" s="22"/>
      <c r="GN633" s="22"/>
      <c r="GO633" s="22"/>
      <c r="GP633" s="22"/>
    </row>
    <row r="634" customFormat="false" ht="13.65" hidden="false" customHeight="true" outlineLevel="0" collapsed="false">
      <c r="A634" s="16" t="n">
        <v>32081</v>
      </c>
      <c r="B634" s="17" t="s">
        <v>2242</v>
      </c>
      <c r="C634" s="17" t="s">
        <v>289</v>
      </c>
      <c r="D634" s="17" t="s">
        <v>283</v>
      </c>
      <c r="E634" s="17" t="s">
        <v>283</v>
      </c>
      <c r="F634" s="8" t="n">
        <v>72</v>
      </c>
      <c r="G634" s="8" t="n">
        <v>202</v>
      </c>
      <c r="H634" s="8" t="n">
        <v>2006</v>
      </c>
      <c r="I634" s="8" t="n">
        <v>1</v>
      </c>
      <c r="J634" s="8" t="n">
        <v>28</v>
      </c>
      <c r="K634" s="17" t="s">
        <v>263</v>
      </c>
      <c r="L634" s="8" t="n">
        <v>2007</v>
      </c>
      <c r="M634" s="8" t="n">
        <v>30</v>
      </c>
      <c r="N634" s="8" t="n">
        <v>11</v>
      </c>
      <c r="O634" s="8" t="n">
        <v>8473422</v>
      </c>
      <c r="P634" s="17" t="s">
        <v>2970</v>
      </c>
      <c r="Q634" s="17" t="s">
        <v>2971</v>
      </c>
      <c r="R634" s="17" t="s">
        <v>2540</v>
      </c>
      <c r="S634" s="17" t="s">
        <v>2962</v>
      </c>
      <c r="T634" s="17" t="s">
        <v>268</v>
      </c>
      <c r="U634" s="17" t="s">
        <v>389</v>
      </c>
      <c r="V634" s="8" t="n">
        <v>72</v>
      </c>
      <c r="W634" s="8" t="n">
        <v>15</v>
      </c>
      <c r="X634" s="8" t="n">
        <v>18</v>
      </c>
      <c r="Y634" s="8" t="n">
        <v>7</v>
      </c>
      <c r="Z634" s="8" t="n">
        <v>33</v>
      </c>
      <c r="AA634" s="8" t="n">
        <v>8</v>
      </c>
      <c r="AB634" s="8" t="n">
        <v>49</v>
      </c>
      <c r="AC634" s="18" t="n">
        <f aca="false">Z634/V634</f>
        <v>0.458333333333333</v>
      </c>
      <c r="AD634" s="19" t="n">
        <f aca="false">IF(FZ634&gt;V634,Z634-V634*(GC634-Z634)/(FZ634-V634),0)</f>
        <v>-4.96551724137931</v>
      </c>
      <c r="AE634" s="19" t="n">
        <v>12.988</v>
      </c>
      <c r="AF634" s="8" t="n">
        <v>1</v>
      </c>
      <c r="AG634" s="8" t="n">
        <v>2.8</v>
      </c>
      <c r="AH634" s="8" t="n">
        <v>50</v>
      </c>
      <c r="AI634" s="8" t="n">
        <v>1638</v>
      </c>
      <c r="AJ634" s="8" t="n">
        <v>79273</v>
      </c>
      <c r="AK634" s="19" t="n">
        <v>1321.2166666667</v>
      </c>
      <c r="AL634" s="8" t="n">
        <v>1321.22</v>
      </c>
      <c r="AM634" s="8" t="n">
        <v>1321</v>
      </c>
      <c r="AN634" s="18" t="n">
        <f aca="false">AJ634/60/V634</f>
        <v>18.3502314814815</v>
      </c>
      <c r="AO634" s="8" t="n">
        <v>30.21</v>
      </c>
      <c r="AP634" s="12" t="n">
        <f aca="false">IF(EF634&gt;0,Z634/EF634,0)</f>
        <v>0.568965517241379</v>
      </c>
      <c r="AQ634" s="8" t="n">
        <v>207</v>
      </c>
      <c r="AR634" s="8" t="n">
        <v>208</v>
      </c>
      <c r="AS634" s="8" t="n">
        <v>208</v>
      </c>
      <c r="AT634" s="8" t="n">
        <v>170</v>
      </c>
      <c r="AU634" s="8" t="n">
        <v>171</v>
      </c>
      <c r="AV634" s="8" t="n">
        <v>137</v>
      </c>
      <c r="AW634" s="8" t="n">
        <v>132</v>
      </c>
      <c r="AX634" s="8" t="n">
        <v>69</v>
      </c>
      <c r="AY634" s="8" t="n">
        <v>10</v>
      </c>
      <c r="AZ634" s="8" t="n">
        <v>12</v>
      </c>
      <c r="BA634" s="8" t="n">
        <f aca="false">AY634+AZ634</f>
        <v>22</v>
      </c>
      <c r="BB634" s="8" t="n">
        <v>15.27</v>
      </c>
      <c r="BC634" s="8" t="n">
        <v>29.5109</v>
      </c>
      <c r="BD634" s="19" t="n">
        <v>166.3</v>
      </c>
      <c r="BE634" s="19" t="n">
        <v>7.552129981204</v>
      </c>
      <c r="BF634" s="19" t="n">
        <f aca="false">AQ634+BD634</f>
        <v>373.3</v>
      </c>
      <c r="BG634" s="19" t="n">
        <f aca="false">IF(AL634&gt;0,BF634/AL634*60,0)</f>
        <v>16.9525135859282</v>
      </c>
      <c r="BH634" s="8" t="n">
        <v>537</v>
      </c>
      <c r="BI634" s="8" t="n">
        <v>344</v>
      </c>
      <c r="BJ634" s="8" t="n">
        <v>419</v>
      </c>
      <c r="BK634" s="12" t="n">
        <f aca="false">BH634/(BH634+BJ634)</f>
        <v>0.561715481171548</v>
      </c>
      <c r="BL634" s="8" t="n">
        <v>182</v>
      </c>
      <c r="BM634" s="8" t="n">
        <v>182</v>
      </c>
      <c r="BN634" s="8" t="n">
        <v>71</v>
      </c>
      <c r="BO634" s="8" t="n">
        <f aca="false">BM634-BN634</f>
        <v>111</v>
      </c>
      <c r="BP634" s="8" t="n">
        <v>34</v>
      </c>
      <c r="BQ634" s="8" t="n">
        <v>35</v>
      </c>
      <c r="BR634" s="8" t="n">
        <v>34</v>
      </c>
      <c r="BS634" s="8" t="n">
        <v>60</v>
      </c>
      <c r="BT634" s="12" t="n">
        <f aca="false">BS634/(EA634+BS634)</f>
        <v>0.0651465798045603</v>
      </c>
      <c r="BU634" s="8" t="n">
        <v>340</v>
      </c>
      <c r="BV634" s="8" t="n">
        <v>401</v>
      </c>
      <c r="BW634" s="12" t="n">
        <f aca="false">IF(BU634+BV634&gt;0,BU634/(BU634+BV634),0)</f>
        <v>0.458839406207827</v>
      </c>
      <c r="BX634" s="8" t="n">
        <v>92</v>
      </c>
      <c r="BY634" s="8" t="n">
        <v>111</v>
      </c>
      <c r="BZ634" s="8" t="n">
        <v>98</v>
      </c>
      <c r="CA634" s="8" t="n">
        <v>120</v>
      </c>
      <c r="CB634" s="8" t="n">
        <v>150</v>
      </c>
      <c r="CC634" s="8" t="n">
        <v>170</v>
      </c>
      <c r="CD634" s="8" t="n">
        <v>81</v>
      </c>
      <c r="CE634" s="8" t="n">
        <v>98</v>
      </c>
      <c r="CF634" s="8" t="n">
        <v>132</v>
      </c>
      <c r="CG634" s="8" t="n">
        <v>150</v>
      </c>
      <c r="CH634" s="8" t="n">
        <v>212</v>
      </c>
      <c r="CI634" s="8" t="n">
        <v>249</v>
      </c>
      <c r="CJ634" s="8" t="n">
        <v>0</v>
      </c>
      <c r="CK634" s="8" t="n">
        <v>0</v>
      </c>
      <c r="CL634" s="8" t="n">
        <v>3</v>
      </c>
      <c r="CM634" s="8" t="n">
        <v>1</v>
      </c>
      <c r="CN634" s="8" t="n">
        <v>1</v>
      </c>
      <c r="CO634" s="8" t="n">
        <v>0</v>
      </c>
      <c r="CP634" s="8" t="n">
        <v>0</v>
      </c>
      <c r="CQ634" s="8" t="n">
        <v>2</v>
      </c>
      <c r="CR634" s="8" t="n">
        <v>0</v>
      </c>
      <c r="CS634" s="8" t="n">
        <v>0</v>
      </c>
      <c r="CT634" s="8" t="n">
        <v>5</v>
      </c>
      <c r="CU634" s="8" t="n">
        <v>2</v>
      </c>
      <c r="CV634" s="8" t="n">
        <v>0</v>
      </c>
      <c r="CW634" s="8" t="n">
        <v>6</v>
      </c>
      <c r="CX634" s="8" t="n">
        <v>1</v>
      </c>
      <c r="CY634" s="8" t="n">
        <v>0</v>
      </c>
      <c r="CZ634" s="8" t="n">
        <v>4</v>
      </c>
      <c r="DA634" s="8" t="n">
        <v>29</v>
      </c>
      <c r="DB634" s="8" t="n">
        <v>30</v>
      </c>
      <c r="DC634" s="8" t="n">
        <v>3</v>
      </c>
      <c r="DD634" s="8" t="n">
        <v>2</v>
      </c>
      <c r="DE634" s="8" t="n">
        <v>27</v>
      </c>
      <c r="DF634" s="8" t="n">
        <v>6</v>
      </c>
      <c r="DG634" s="8" t="n">
        <v>1</v>
      </c>
      <c r="DH634" s="8" t="n">
        <v>68</v>
      </c>
      <c r="DI634" s="8" t="n">
        <v>22</v>
      </c>
      <c r="DJ634" s="8" t="n">
        <v>13</v>
      </c>
      <c r="DK634" s="8" t="n">
        <v>20</v>
      </c>
      <c r="DL634" s="8" t="n">
        <v>18</v>
      </c>
      <c r="DM634" s="8" t="n">
        <v>2</v>
      </c>
      <c r="DN634" s="8" t="n">
        <v>14</v>
      </c>
      <c r="DO634" s="8" t="n">
        <v>12</v>
      </c>
      <c r="DP634" s="8" t="n">
        <v>2</v>
      </c>
      <c r="DQ634" s="8" t="n">
        <f aca="false">DJ634-DI634</f>
        <v>-9</v>
      </c>
      <c r="DR634" s="19" t="n">
        <v>-6.889</v>
      </c>
      <c r="DS634" s="8" t="n">
        <v>20</v>
      </c>
      <c r="DT634" s="8" t="n">
        <v>2</v>
      </c>
      <c r="DU634" s="8" t="n">
        <v>0</v>
      </c>
      <c r="DV634" s="8" t="n">
        <v>0</v>
      </c>
      <c r="DW634" s="8" t="n">
        <v>0</v>
      </c>
      <c r="DX634" s="8" t="n">
        <v>1343</v>
      </c>
      <c r="DY634" s="8" t="n">
        <v>1169</v>
      </c>
      <c r="DZ634" s="8" t="n">
        <v>1024</v>
      </c>
      <c r="EA634" s="8" t="n">
        <v>861</v>
      </c>
      <c r="EB634" s="8" t="n">
        <v>737</v>
      </c>
      <c r="EC634" s="8" t="n">
        <v>606</v>
      </c>
      <c r="ED634" s="8" t="n">
        <v>65.46</v>
      </c>
      <c r="EE634" s="8" t="n">
        <v>60.52</v>
      </c>
      <c r="EF634" s="8" t="n">
        <v>58</v>
      </c>
      <c r="EG634" s="8" t="n">
        <v>58</v>
      </c>
      <c r="EH634" s="12" t="n">
        <f aca="false">EF634/EB634</f>
        <v>0.0786974219810041</v>
      </c>
      <c r="EI634" s="20" t="n">
        <f aca="false">1-EG634/EC634</f>
        <v>0.904290429042904</v>
      </c>
      <c r="EJ634" s="21" t="n">
        <f aca="false">EH634+EI634</f>
        <v>0.982987851023908</v>
      </c>
      <c r="EK634" s="8" t="n">
        <v>1346</v>
      </c>
      <c r="EL634" s="8" t="n">
        <v>1168</v>
      </c>
      <c r="EM634" s="8" t="n">
        <v>1027</v>
      </c>
      <c r="EN634" s="8" t="n">
        <v>861</v>
      </c>
      <c r="EO634" s="8" t="n">
        <v>740</v>
      </c>
      <c r="EP634" s="8" t="n">
        <v>606</v>
      </c>
      <c r="EQ634" s="8" t="n">
        <v>59</v>
      </c>
      <c r="ER634" s="8" t="n">
        <v>57</v>
      </c>
      <c r="ES634" s="8" t="n">
        <v>651</v>
      </c>
      <c r="ET634" s="8" t="n">
        <v>581</v>
      </c>
      <c r="EU634" s="8" t="n">
        <v>226</v>
      </c>
      <c r="EV634" s="8" t="n">
        <v>220</v>
      </c>
      <c r="EW634" s="8" t="n">
        <v>28</v>
      </c>
      <c r="EX634" s="8" t="n">
        <v>21</v>
      </c>
      <c r="EY634" s="8" t="n">
        <v>65</v>
      </c>
      <c r="EZ634" s="8" t="n">
        <v>80</v>
      </c>
      <c r="FA634" s="8" t="n">
        <v>1.3</v>
      </c>
      <c r="FB634" s="8" t="n">
        <v>1.5</v>
      </c>
      <c r="FC634" s="8" t="n">
        <v>2.8</v>
      </c>
      <c r="FD634" s="19" t="n">
        <v>36.39</v>
      </c>
      <c r="FE634" s="18" t="n">
        <f aca="false">FD634/V634</f>
        <v>0.505416666666667</v>
      </c>
      <c r="FF634" s="8" t="n">
        <v>2.8137</v>
      </c>
      <c r="FG634" s="8" t="n">
        <v>0.01</v>
      </c>
      <c r="FH634" s="8" t="n">
        <v>0.2</v>
      </c>
      <c r="FI634" s="8" t="n">
        <v>0.21</v>
      </c>
      <c r="FJ634" s="8" t="n">
        <v>1</v>
      </c>
      <c r="FK634" s="8" t="n">
        <v>0</v>
      </c>
      <c r="FL634" s="8" t="n">
        <v>0</v>
      </c>
      <c r="FM634" s="8" t="n">
        <f aca="false">BL634+BS634+AH634+DT634</f>
        <v>294</v>
      </c>
      <c r="FN634" s="19" t="n">
        <f aca="false">IF(DS634&gt;0,(BL634+BR634)/DS634,0)</f>
        <v>10.8</v>
      </c>
      <c r="FO634" s="12" t="n">
        <v>0.0773001508</v>
      </c>
      <c r="FP634" s="19" t="n">
        <f aca="false">Z634-AH634/10</f>
        <v>28</v>
      </c>
      <c r="FQ634" s="19" t="n">
        <f aca="false">Z634+DR634/5</f>
        <v>31.6222</v>
      </c>
      <c r="FR634" s="19" t="n">
        <f aca="false">(DX634+DY634)/AL634*60</f>
        <v>114.076383948169</v>
      </c>
      <c r="FS634" s="8" t="n">
        <v>4</v>
      </c>
      <c r="FT634" s="17" t="s">
        <v>307</v>
      </c>
      <c r="FU634" s="8" t="n">
        <v>195</v>
      </c>
      <c r="FV634" s="17" t="s">
        <v>427</v>
      </c>
      <c r="FW634" s="17" t="s">
        <v>280</v>
      </c>
      <c r="FX634" s="23" t="n">
        <v>5500000</v>
      </c>
      <c r="FY634" s="23" t="n">
        <v>5500000</v>
      </c>
      <c r="FZ634" s="8" t="n">
        <v>768</v>
      </c>
      <c r="GA634" s="8" t="n">
        <v>169</v>
      </c>
      <c r="GB634" s="8" t="n">
        <v>231</v>
      </c>
      <c r="GC634" s="8" t="n">
        <v>400</v>
      </c>
      <c r="GD634" s="8" t="n">
        <v>-11</v>
      </c>
      <c r="GE634" s="8" t="n">
        <v>631</v>
      </c>
      <c r="GF634" s="8" t="n">
        <v>1407</v>
      </c>
      <c r="GG634" s="8" t="n">
        <v>12219</v>
      </c>
      <c r="GH634" s="8" t="n">
        <v>28.7</v>
      </c>
      <c r="GI634" s="8" t="n">
        <v>12.9</v>
      </c>
      <c r="GJ634" s="8" t="n">
        <v>41.6</v>
      </c>
      <c r="GK634" s="8" t="n">
        <f aca="false">Z634-AH634/10</f>
        <v>28</v>
      </c>
      <c r="GL634" s="22"/>
      <c r="GM634" s="22"/>
      <c r="GN634" s="22"/>
      <c r="GO634" s="22"/>
      <c r="GP634" s="22"/>
    </row>
    <row r="635" customFormat="false" ht="13.65" hidden="false" customHeight="true" outlineLevel="0" collapsed="false">
      <c r="A635" s="16" t="n">
        <v>31912</v>
      </c>
      <c r="B635" s="17" t="s">
        <v>1189</v>
      </c>
      <c r="C635" s="17" t="s">
        <v>460</v>
      </c>
      <c r="D635" s="17" t="s">
        <v>262</v>
      </c>
      <c r="E635" s="17" t="s">
        <v>262</v>
      </c>
      <c r="F635" s="8" t="n">
        <v>76</v>
      </c>
      <c r="G635" s="8" t="n">
        <v>214</v>
      </c>
      <c r="H635" s="22"/>
      <c r="I635" s="22"/>
      <c r="J635" s="22"/>
      <c r="K635" s="17" t="s">
        <v>263</v>
      </c>
      <c r="L635" s="8" t="n">
        <v>2010</v>
      </c>
      <c r="M635" s="8" t="n">
        <v>30</v>
      </c>
      <c r="N635" s="8" t="n">
        <v>7</v>
      </c>
      <c r="O635" s="8" t="n">
        <v>8474207</v>
      </c>
      <c r="P635" s="17" t="s">
        <v>2972</v>
      </c>
      <c r="Q635" s="17" t="s">
        <v>2973</v>
      </c>
      <c r="R635" s="17" t="s">
        <v>2974</v>
      </c>
      <c r="S635" s="17" t="s">
        <v>2962</v>
      </c>
      <c r="T635" s="17" t="s">
        <v>278</v>
      </c>
      <c r="U635" s="17" t="s">
        <v>2975</v>
      </c>
      <c r="V635" s="8" t="n">
        <v>73</v>
      </c>
      <c r="W635" s="8" t="n">
        <v>4</v>
      </c>
      <c r="X635" s="8" t="n">
        <v>13</v>
      </c>
      <c r="Y635" s="8" t="n">
        <v>7</v>
      </c>
      <c r="Z635" s="8" t="n">
        <v>17</v>
      </c>
      <c r="AA635" s="8" t="n">
        <v>0</v>
      </c>
      <c r="AB635" s="8" t="n">
        <v>0</v>
      </c>
      <c r="AC635" s="18" t="n">
        <f aca="false">Z635/V635</f>
        <v>0.232876712328767</v>
      </c>
      <c r="AD635" s="19" t="n">
        <f aca="false">IF(FZ635&gt;V635,Z635-V635*(GC635-Z635)/(FZ635-V635),0)</f>
        <v>-6.03986710963455</v>
      </c>
      <c r="AE635" s="19" t="n">
        <v>5.869</v>
      </c>
      <c r="AF635" s="8" t="n">
        <v>-5</v>
      </c>
      <c r="AG635" s="8" t="n">
        <v>-0.7</v>
      </c>
      <c r="AH635" s="8" t="n">
        <v>14</v>
      </c>
      <c r="AI635" s="8" t="n">
        <v>1862</v>
      </c>
      <c r="AJ635" s="8" t="n">
        <v>83247</v>
      </c>
      <c r="AK635" s="19" t="n">
        <v>1387.45</v>
      </c>
      <c r="AL635" s="8" t="n">
        <v>1387.45</v>
      </c>
      <c r="AM635" s="8" t="n">
        <v>1387</v>
      </c>
      <c r="AN635" s="18" t="n">
        <f aca="false">AJ635/60/V635</f>
        <v>19.0061643835616</v>
      </c>
      <c r="AO635" s="8" t="n">
        <v>31.75</v>
      </c>
      <c r="AP635" s="12" t="n">
        <f aca="false">IF(EF635&gt;0,Z635/EF635,0)</f>
        <v>0.265625</v>
      </c>
      <c r="AQ635" s="8" t="n">
        <v>191</v>
      </c>
      <c r="AR635" s="8" t="n">
        <v>191</v>
      </c>
      <c r="AS635" s="8" t="n">
        <v>191</v>
      </c>
      <c r="AT635" s="8" t="n">
        <v>121</v>
      </c>
      <c r="AU635" s="8" t="n">
        <v>121</v>
      </c>
      <c r="AV635" s="8" t="n">
        <v>80</v>
      </c>
      <c r="AW635" s="8" t="n">
        <v>62</v>
      </c>
      <c r="AX635" s="8" t="n">
        <v>6</v>
      </c>
      <c r="AY635" s="8" t="n">
        <v>3</v>
      </c>
      <c r="AZ635" s="8" t="n">
        <v>12</v>
      </c>
      <c r="BA635" s="8" t="n">
        <f aca="false">AY635+AZ635</f>
        <v>15</v>
      </c>
      <c r="BB635" s="8" t="n">
        <v>4.53</v>
      </c>
      <c r="BC635" s="8" t="n">
        <v>46.25</v>
      </c>
      <c r="BD635" s="19" t="n">
        <v>99.8</v>
      </c>
      <c r="BE635" s="19" t="n">
        <v>4.31583120112436</v>
      </c>
      <c r="BF635" s="19" t="n">
        <f aca="false">AQ635+BD635</f>
        <v>290.8</v>
      </c>
      <c r="BG635" s="19" t="n">
        <f aca="false">IF(AL635&gt;0,BF635/AL635*60,0)</f>
        <v>12.5755883094886</v>
      </c>
      <c r="BH635" s="8" t="n">
        <v>325</v>
      </c>
      <c r="BI635" s="8" t="n">
        <v>490</v>
      </c>
      <c r="BJ635" s="8" t="n">
        <v>488</v>
      </c>
      <c r="BK635" s="12" t="n">
        <f aca="false">BH635/(BH635+BJ635)</f>
        <v>0.399753997539975</v>
      </c>
      <c r="BL635" s="8" t="n">
        <v>136</v>
      </c>
      <c r="BM635" s="8" t="n">
        <v>136</v>
      </c>
      <c r="BN635" s="8" t="n">
        <v>126</v>
      </c>
      <c r="BO635" s="8" t="n">
        <f aca="false">BM635-BN635</f>
        <v>10</v>
      </c>
      <c r="BP635" s="8" t="n">
        <v>41</v>
      </c>
      <c r="BQ635" s="8" t="n">
        <v>39</v>
      </c>
      <c r="BR635" s="8" t="n">
        <v>26</v>
      </c>
      <c r="BS635" s="8" t="n">
        <v>83</v>
      </c>
      <c r="BT635" s="12" t="n">
        <f aca="false">BS635/(EA635+BS635)</f>
        <v>0.0696893366918556</v>
      </c>
      <c r="BU635" s="8" t="n">
        <v>0</v>
      </c>
      <c r="BV635" s="8" t="n">
        <v>0</v>
      </c>
      <c r="BW635" s="12" t="n">
        <f aca="false">IF(BU635+BV635&gt;0,BU635/(BU635+BV635),0)</f>
        <v>0</v>
      </c>
      <c r="BX635" s="8" t="n">
        <v>0</v>
      </c>
      <c r="BY635" s="8" t="n">
        <v>0</v>
      </c>
      <c r="BZ635" s="8" t="n">
        <v>0</v>
      </c>
      <c r="CA635" s="8" t="n">
        <v>0</v>
      </c>
      <c r="CB635" s="8" t="n">
        <v>0</v>
      </c>
      <c r="CC635" s="8" t="n">
        <v>0</v>
      </c>
      <c r="CD635" s="8" t="n">
        <v>0</v>
      </c>
      <c r="CE635" s="8" t="n">
        <v>0</v>
      </c>
      <c r="CF635" s="8" t="n">
        <v>0</v>
      </c>
      <c r="CG635" s="8" t="n">
        <v>0</v>
      </c>
      <c r="CH635" s="8" t="n">
        <v>0</v>
      </c>
      <c r="CI635" s="8" t="n">
        <v>0</v>
      </c>
      <c r="CJ635" s="8" t="n">
        <v>0</v>
      </c>
      <c r="CK635" s="8" t="n">
        <v>0</v>
      </c>
      <c r="CL635" s="8" t="n">
        <v>0</v>
      </c>
      <c r="CM635" s="8" t="n">
        <v>0</v>
      </c>
      <c r="CN635" s="8" t="n">
        <v>0</v>
      </c>
      <c r="CO635" s="8" t="n">
        <v>0</v>
      </c>
      <c r="CP635" s="8" t="n">
        <v>0</v>
      </c>
      <c r="CQ635" s="8" t="n">
        <v>0</v>
      </c>
      <c r="CR635" s="8" t="n">
        <v>0</v>
      </c>
      <c r="CS635" s="8" t="n">
        <v>2</v>
      </c>
      <c r="CT635" s="8" t="n">
        <v>1</v>
      </c>
      <c r="CU635" s="8" t="n">
        <v>1</v>
      </c>
      <c r="CV635" s="8" t="n">
        <v>0</v>
      </c>
      <c r="CW635" s="8" t="n">
        <v>0</v>
      </c>
      <c r="CX635" s="8" t="n">
        <v>0</v>
      </c>
      <c r="CY635" s="8" t="n">
        <v>1</v>
      </c>
      <c r="CZ635" s="8" t="n">
        <v>5</v>
      </c>
      <c r="DA635" s="8" t="n">
        <v>35</v>
      </c>
      <c r="DB635" s="8" t="n">
        <v>1</v>
      </c>
      <c r="DC635" s="8" t="n">
        <v>0</v>
      </c>
      <c r="DD635" s="8" t="n">
        <v>36</v>
      </c>
      <c r="DE635" s="8" t="n">
        <v>6</v>
      </c>
      <c r="DF635" s="8" t="n">
        <v>2</v>
      </c>
      <c r="DG635" s="8" t="n">
        <v>0</v>
      </c>
      <c r="DH635" s="8" t="n">
        <v>35</v>
      </c>
      <c r="DI635" s="8" t="n">
        <v>7</v>
      </c>
      <c r="DJ635" s="8" t="n">
        <v>5</v>
      </c>
      <c r="DK635" s="8" t="n">
        <v>7</v>
      </c>
      <c r="DL635" s="8" t="n">
        <v>7</v>
      </c>
      <c r="DM635" s="8" t="n">
        <v>0</v>
      </c>
      <c r="DN635" s="8" t="n">
        <v>4</v>
      </c>
      <c r="DO635" s="8" t="n">
        <v>4</v>
      </c>
      <c r="DP635" s="8" t="n">
        <v>0</v>
      </c>
      <c r="DQ635" s="8" t="n">
        <f aca="false">DJ635-DI635</f>
        <v>-2</v>
      </c>
      <c r="DR635" s="19" t="n">
        <v>3.613</v>
      </c>
      <c r="DS635" s="8" t="n">
        <v>7</v>
      </c>
      <c r="DT635" s="8" t="n">
        <v>0</v>
      </c>
      <c r="DU635" s="8" t="n">
        <v>0</v>
      </c>
      <c r="DV635" s="8" t="n">
        <v>0</v>
      </c>
      <c r="DW635" s="8" t="n">
        <v>0</v>
      </c>
      <c r="DX635" s="8" t="n">
        <v>1150</v>
      </c>
      <c r="DY635" s="8" t="n">
        <v>1447</v>
      </c>
      <c r="DZ635" s="8" t="n">
        <v>871</v>
      </c>
      <c r="EA635" s="8" t="n">
        <v>1108</v>
      </c>
      <c r="EB635" s="8" t="n">
        <v>648</v>
      </c>
      <c r="EC635" s="8" t="n">
        <v>817</v>
      </c>
      <c r="ED635" s="8" t="n">
        <v>61.88</v>
      </c>
      <c r="EE635" s="8" t="n">
        <v>70.33</v>
      </c>
      <c r="EF635" s="8" t="n">
        <v>64</v>
      </c>
      <c r="EG635" s="8" t="n">
        <v>73</v>
      </c>
      <c r="EH635" s="12" t="n">
        <f aca="false">EF635/EB635</f>
        <v>0.0987654320987654</v>
      </c>
      <c r="EI635" s="20" t="n">
        <f aca="false">1-EG635/EC635</f>
        <v>0.910648714810282</v>
      </c>
      <c r="EJ635" s="21" t="n">
        <f aca="false">EH635+EI635</f>
        <v>1.00941414690905</v>
      </c>
      <c r="EK635" s="8" t="n">
        <v>1157</v>
      </c>
      <c r="EL635" s="8" t="n">
        <v>1447</v>
      </c>
      <c r="EM635" s="8" t="n">
        <v>880</v>
      </c>
      <c r="EN635" s="8" t="n">
        <v>1107</v>
      </c>
      <c r="EO635" s="8" t="n">
        <v>654</v>
      </c>
      <c r="EP635" s="8" t="n">
        <v>817</v>
      </c>
      <c r="EQ635" s="8" t="n">
        <v>64</v>
      </c>
      <c r="ER635" s="8" t="n">
        <v>73</v>
      </c>
      <c r="ES635" s="8" t="n">
        <v>627</v>
      </c>
      <c r="ET635" s="8" t="n">
        <v>718</v>
      </c>
      <c r="EU635" s="8" t="n">
        <v>255</v>
      </c>
      <c r="EV635" s="8" t="n">
        <v>286</v>
      </c>
      <c r="EW635" s="8" t="n">
        <v>36</v>
      </c>
      <c r="EX635" s="8" t="n">
        <v>28</v>
      </c>
      <c r="EY635" s="8" t="n">
        <v>70</v>
      </c>
      <c r="EZ635" s="8" t="n">
        <v>92</v>
      </c>
      <c r="FA635" s="8" t="n">
        <v>0.5</v>
      </c>
      <c r="FB635" s="8" t="n">
        <v>2.7</v>
      </c>
      <c r="FC635" s="8" t="n">
        <v>3.2</v>
      </c>
      <c r="FD635" s="19" t="n">
        <v>13.3</v>
      </c>
      <c r="FE635" s="18" t="n">
        <f aca="false">FD635/V635</f>
        <v>0.182191780821918</v>
      </c>
      <c r="FF635" s="8" t="n">
        <v>0.5882</v>
      </c>
      <c r="FG635" s="8" t="n">
        <v>0.58</v>
      </c>
      <c r="FH635" s="8" t="n">
        <v>0.02</v>
      </c>
      <c r="FI635" s="8" t="n">
        <v>0.6</v>
      </c>
      <c r="FJ635" s="22"/>
      <c r="FK635" s="22"/>
      <c r="FL635" s="22"/>
      <c r="FM635" s="8" t="n">
        <f aca="false">BL635+BS635+AH635+DT635</f>
        <v>233</v>
      </c>
      <c r="FN635" s="19" t="n">
        <f aca="false">IF(DS635&gt;0,(BL635+BR635)/DS635,0)</f>
        <v>23.1428571428571</v>
      </c>
      <c r="FO635" s="12" t="n">
        <v>0.0370049366</v>
      </c>
      <c r="FP635" s="19" t="n">
        <f aca="false">Z635-AH635/10</f>
        <v>15.6</v>
      </c>
      <c r="FQ635" s="19" t="n">
        <f aca="false">Z635+DR635/5</f>
        <v>17.7226</v>
      </c>
      <c r="FR635" s="19" t="n">
        <f aca="false">(DX635+DY635)/AL635*60</f>
        <v>112.306749792785</v>
      </c>
      <c r="FS635" s="22"/>
      <c r="FT635" s="22"/>
      <c r="FU635" s="22"/>
      <c r="FV635" s="22"/>
      <c r="FW635" s="17" t="s">
        <v>280</v>
      </c>
      <c r="FX635" s="23" t="n">
        <v>1800000</v>
      </c>
      <c r="FY635" s="23" t="n">
        <v>1650000</v>
      </c>
      <c r="FZ635" s="8" t="n">
        <v>374</v>
      </c>
      <c r="GA635" s="8" t="n">
        <v>36</v>
      </c>
      <c r="GB635" s="8" t="n">
        <v>76</v>
      </c>
      <c r="GC635" s="8" t="n">
        <v>112</v>
      </c>
      <c r="GD635" s="8" t="n">
        <v>9</v>
      </c>
      <c r="GE635" s="8" t="n">
        <v>123</v>
      </c>
      <c r="GF635" s="8" t="n">
        <v>430</v>
      </c>
      <c r="GG635" s="8" t="n">
        <v>7488</v>
      </c>
      <c r="GH635" s="8" t="n">
        <v>6.9</v>
      </c>
      <c r="GI635" s="8" t="n">
        <v>15.9</v>
      </c>
      <c r="GJ635" s="8" t="n">
        <v>22.8</v>
      </c>
      <c r="GK635" s="8" t="n">
        <f aca="false">Z635-AH635/10</f>
        <v>15.6</v>
      </c>
      <c r="GL635" s="22"/>
      <c r="GM635" s="22"/>
      <c r="GN635" s="22"/>
      <c r="GO635" s="22"/>
      <c r="GP635" s="22"/>
    </row>
    <row r="636" customFormat="false" ht="13.65" hidden="false" customHeight="true" outlineLevel="0" collapsed="false">
      <c r="A636" s="16" t="n">
        <v>33137</v>
      </c>
      <c r="B636" s="17" t="s">
        <v>2373</v>
      </c>
      <c r="C636" s="17" t="s">
        <v>282</v>
      </c>
      <c r="D636" s="17" t="s">
        <v>283</v>
      </c>
      <c r="E636" s="17" t="s">
        <v>283</v>
      </c>
      <c r="F636" s="8" t="n">
        <v>72</v>
      </c>
      <c r="G636" s="8" t="n">
        <v>194</v>
      </c>
      <c r="H636" s="8" t="n">
        <v>2009</v>
      </c>
      <c r="I636" s="8" t="n">
        <v>5</v>
      </c>
      <c r="J636" s="8" t="n">
        <v>150</v>
      </c>
      <c r="K636" s="17" t="s">
        <v>273</v>
      </c>
      <c r="L636" s="8" t="n">
        <v>2016</v>
      </c>
      <c r="M636" s="8" t="n">
        <v>27</v>
      </c>
      <c r="N636" s="8" t="n">
        <v>2</v>
      </c>
      <c r="O636" s="8" t="n">
        <v>8475324</v>
      </c>
      <c r="P636" s="17" t="s">
        <v>2976</v>
      </c>
      <c r="Q636" s="17" t="s">
        <v>2977</v>
      </c>
      <c r="R636" s="17" t="s">
        <v>2978</v>
      </c>
      <c r="S636" s="17" t="s">
        <v>2962</v>
      </c>
      <c r="T636" s="17" t="s">
        <v>278</v>
      </c>
      <c r="U636" s="17" t="s">
        <v>510</v>
      </c>
      <c r="V636" s="8" t="n">
        <v>81</v>
      </c>
      <c r="W636" s="8" t="n">
        <v>0</v>
      </c>
      <c r="X636" s="8" t="n">
        <v>15</v>
      </c>
      <c r="Y636" s="8" t="n">
        <v>7</v>
      </c>
      <c r="Z636" s="8" t="n">
        <v>15</v>
      </c>
      <c r="AA636" s="8" t="n">
        <v>16</v>
      </c>
      <c r="AB636" s="8" t="n">
        <v>48</v>
      </c>
      <c r="AC636" s="18" t="n">
        <f aca="false">Z636/V636</f>
        <v>0.185185185185185</v>
      </c>
      <c r="AD636" s="19" t="n">
        <f aca="false">IF(FZ636&gt;V636,Z636-V636*(GC636-Z636)/(FZ636-V636),0)</f>
        <v>-6.48979591836735</v>
      </c>
      <c r="AE636" s="19" t="n">
        <v>4.392</v>
      </c>
      <c r="AF636" s="8" t="n">
        <v>-8</v>
      </c>
      <c r="AG636" s="8" t="n">
        <v>-1.4</v>
      </c>
      <c r="AH636" s="8" t="n">
        <v>27</v>
      </c>
      <c r="AI636" s="8" t="n">
        <v>1853</v>
      </c>
      <c r="AJ636" s="8" t="n">
        <v>79002</v>
      </c>
      <c r="AK636" s="19" t="n">
        <v>1316.7</v>
      </c>
      <c r="AL636" s="8" t="n">
        <v>1303.03</v>
      </c>
      <c r="AM636" s="8" t="n">
        <v>1317</v>
      </c>
      <c r="AN636" s="18" t="n">
        <f aca="false">AJ636/60/V636</f>
        <v>16.2555555555556</v>
      </c>
      <c r="AO636" s="8" t="n">
        <v>27.3</v>
      </c>
      <c r="AP636" s="12" t="n">
        <f aca="false">IF(EF636&gt;0,Z636/EF636,0)</f>
        <v>0.340909090909091</v>
      </c>
      <c r="AQ636" s="8" t="n">
        <v>196</v>
      </c>
      <c r="AR636" s="8" t="n">
        <v>197</v>
      </c>
      <c r="AS636" s="8" t="n">
        <v>197</v>
      </c>
      <c r="AT636" s="8" t="n">
        <v>135</v>
      </c>
      <c r="AU636" s="8" t="n">
        <v>136</v>
      </c>
      <c r="AV636" s="8" t="n">
        <v>107</v>
      </c>
      <c r="AW636" s="8" t="n">
        <v>60</v>
      </c>
      <c r="AX636" s="8" t="n">
        <v>11</v>
      </c>
      <c r="AY636" s="8" t="n">
        <v>8</v>
      </c>
      <c r="AZ636" s="8" t="n">
        <v>7</v>
      </c>
      <c r="BA636" s="8" t="n">
        <f aca="false">AY636+AZ636</f>
        <v>15</v>
      </c>
      <c r="BB636" s="8" t="n">
        <v>3.94</v>
      </c>
      <c r="BC636" s="8" t="n">
        <v>51.6355</v>
      </c>
      <c r="BD636" s="19" t="n">
        <v>179.2</v>
      </c>
      <c r="BE636" s="19" t="n">
        <v>8.1658692185008</v>
      </c>
      <c r="BF636" s="19" t="n">
        <f aca="false">AQ636+BD636</f>
        <v>375.2</v>
      </c>
      <c r="BG636" s="19" t="n">
        <f aca="false">IF(AL636&gt;0,BF636/AL636*60,0)</f>
        <v>17.2766551806175</v>
      </c>
      <c r="BH636" s="8" t="n">
        <v>328</v>
      </c>
      <c r="BI636" s="8" t="n">
        <v>398</v>
      </c>
      <c r="BJ636" s="8" t="n">
        <v>419</v>
      </c>
      <c r="BK636" s="12" t="n">
        <f aca="false">BH636/(BH636+BJ636)</f>
        <v>0.43908969210174</v>
      </c>
      <c r="BL636" s="8" t="n">
        <v>71</v>
      </c>
      <c r="BM636" s="8" t="n">
        <v>71</v>
      </c>
      <c r="BN636" s="8" t="n">
        <v>180</v>
      </c>
      <c r="BO636" s="8" t="n">
        <f aca="false">BM636-BN636</f>
        <v>-109</v>
      </c>
      <c r="BP636" s="8" t="n">
        <v>29</v>
      </c>
      <c r="BQ636" s="8" t="n">
        <v>54</v>
      </c>
      <c r="BR636" s="8" t="n">
        <v>25</v>
      </c>
      <c r="BS636" s="8" t="n">
        <v>88</v>
      </c>
      <c r="BT636" s="12" t="n">
        <f aca="false">BS636/(EA636+BS636)</f>
        <v>0.0864440078585462</v>
      </c>
      <c r="BU636" s="8" t="n">
        <v>0</v>
      </c>
      <c r="BV636" s="8" t="n">
        <v>0</v>
      </c>
      <c r="BW636" s="12" t="n">
        <f aca="false">IF(BU636+BV636&gt;0,BU636/(BU636+BV636),0)</f>
        <v>0</v>
      </c>
      <c r="BX636" s="8" t="n">
        <v>0</v>
      </c>
      <c r="BY636" s="8" t="n">
        <v>0</v>
      </c>
      <c r="BZ636" s="8" t="n">
        <v>0</v>
      </c>
      <c r="CA636" s="8" t="n">
        <v>0</v>
      </c>
      <c r="CB636" s="8" t="n">
        <v>0</v>
      </c>
      <c r="CC636" s="8" t="n">
        <v>0</v>
      </c>
      <c r="CD636" s="8" t="n">
        <v>0</v>
      </c>
      <c r="CE636" s="8" t="n">
        <v>0</v>
      </c>
      <c r="CF636" s="8" t="n">
        <v>0</v>
      </c>
      <c r="CG636" s="8" t="n">
        <v>0</v>
      </c>
      <c r="CH636" s="8" t="n">
        <v>0</v>
      </c>
      <c r="CI636" s="8" t="n">
        <v>0</v>
      </c>
      <c r="CJ636" s="8" t="n">
        <v>0</v>
      </c>
      <c r="CK636" s="8" t="n">
        <v>0</v>
      </c>
      <c r="CL636" s="8" t="n">
        <v>0</v>
      </c>
      <c r="CM636" s="8" t="n">
        <v>0</v>
      </c>
      <c r="CN636" s="8" t="n">
        <v>0</v>
      </c>
      <c r="CO636" s="8" t="n">
        <v>0</v>
      </c>
      <c r="CP636" s="8" t="n">
        <v>0</v>
      </c>
      <c r="CQ636" s="8" t="n">
        <v>0</v>
      </c>
      <c r="CR636" s="8" t="n">
        <v>0</v>
      </c>
      <c r="CS636" s="8" t="n">
        <v>0</v>
      </c>
      <c r="CT636" s="8" t="n">
        <v>0</v>
      </c>
      <c r="CU636" s="8" t="n">
        <v>0</v>
      </c>
      <c r="CV636" s="8" t="n">
        <v>0</v>
      </c>
      <c r="CW636" s="8" t="n">
        <v>0</v>
      </c>
      <c r="CX636" s="8" t="n">
        <v>0</v>
      </c>
      <c r="CY636" s="8" t="n">
        <v>0</v>
      </c>
      <c r="CZ636" s="8" t="n">
        <v>4</v>
      </c>
      <c r="DA636" s="8" t="n">
        <v>25</v>
      </c>
      <c r="DB636" s="8" t="n">
        <v>6</v>
      </c>
      <c r="DC636" s="8" t="n">
        <v>1</v>
      </c>
      <c r="DD636" s="8" t="n">
        <v>47</v>
      </c>
      <c r="DE636" s="8" t="n">
        <v>4</v>
      </c>
      <c r="DF636" s="8" t="n">
        <v>3</v>
      </c>
      <c r="DG636" s="8" t="n">
        <v>0</v>
      </c>
      <c r="DH636" s="8" t="n">
        <v>46</v>
      </c>
      <c r="DI636" s="8" t="n">
        <v>12</v>
      </c>
      <c r="DJ636" s="8" t="n">
        <v>10</v>
      </c>
      <c r="DK636" s="8" t="n">
        <v>12</v>
      </c>
      <c r="DL636" s="8" t="n">
        <v>11</v>
      </c>
      <c r="DM636" s="8" t="n">
        <v>1</v>
      </c>
      <c r="DN636" s="8" t="n">
        <v>11</v>
      </c>
      <c r="DO636" s="8" t="n">
        <v>10</v>
      </c>
      <c r="DP636" s="8" t="n">
        <v>1</v>
      </c>
      <c r="DQ636" s="8" t="n">
        <f aca="false">DJ636-DI636</f>
        <v>-2</v>
      </c>
      <c r="DR636" s="19" t="n">
        <v>2.203</v>
      </c>
      <c r="DS636" s="8" t="n">
        <v>11</v>
      </c>
      <c r="DT636" s="8" t="n">
        <v>1</v>
      </c>
      <c r="DU636" s="8" t="n">
        <v>0</v>
      </c>
      <c r="DV636" s="8" t="n">
        <v>0</v>
      </c>
      <c r="DW636" s="8" t="n">
        <v>0</v>
      </c>
      <c r="DX636" s="8" t="n">
        <v>1089</v>
      </c>
      <c r="DY636" s="8" t="n">
        <v>1233</v>
      </c>
      <c r="DZ636" s="8" t="n">
        <v>839</v>
      </c>
      <c r="EA636" s="8" t="n">
        <v>930</v>
      </c>
      <c r="EB636" s="8" t="n">
        <v>608</v>
      </c>
      <c r="EC636" s="8" t="n">
        <v>677</v>
      </c>
      <c r="ED636" s="8" t="n">
        <v>46.28</v>
      </c>
      <c r="EE636" s="8" t="n">
        <v>62</v>
      </c>
      <c r="EF636" s="8" t="n">
        <v>44</v>
      </c>
      <c r="EG636" s="8" t="n">
        <v>67</v>
      </c>
      <c r="EH636" s="12" t="n">
        <f aca="false">EF636/EB636</f>
        <v>0.0723684210526316</v>
      </c>
      <c r="EI636" s="20" t="n">
        <f aca="false">1-EG636/EC636</f>
        <v>0.901033973412112</v>
      </c>
      <c r="EJ636" s="21" t="n">
        <f aca="false">EH636+EI636</f>
        <v>0.973402394464744</v>
      </c>
      <c r="EK636" s="8" t="n">
        <v>1104</v>
      </c>
      <c r="EL636" s="8" t="n">
        <v>1244</v>
      </c>
      <c r="EM636" s="8" t="n">
        <v>847</v>
      </c>
      <c r="EN636" s="8" t="n">
        <v>936</v>
      </c>
      <c r="EO636" s="8" t="n">
        <v>617</v>
      </c>
      <c r="EP636" s="8" t="n">
        <v>682</v>
      </c>
      <c r="EQ636" s="8" t="n">
        <v>44</v>
      </c>
      <c r="ER636" s="8" t="n">
        <v>67</v>
      </c>
      <c r="ES636" s="8" t="n">
        <v>525</v>
      </c>
      <c r="ET636" s="8" t="n">
        <v>609</v>
      </c>
      <c r="EU636" s="8" t="n">
        <v>198</v>
      </c>
      <c r="EV636" s="8" t="n">
        <v>236</v>
      </c>
      <c r="EW636" s="8" t="n">
        <v>28</v>
      </c>
      <c r="EX636" s="8" t="n">
        <v>41</v>
      </c>
      <c r="EY636" s="8" t="n">
        <v>73</v>
      </c>
      <c r="EZ636" s="8" t="n">
        <v>67</v>
      </c>
      <c r="FA636" s="8" t="n">
        <v>-0.1</v>
      </c>
      <c r="FB636" s="8" t="n">
        <v>2.5</v>
      </c>
      <c r="FC636" s="8" t="n">
        <v>2.4</v>
      </c>
      <c r="FD636" s="19" t="n">
        <v>21.77</v>
      </c>
      <c r="FE636" s="18" t="n">
        <f aca="false">FD636/V636</f>
        <v>0.268765432098765</v>
      </c>
      <c r="FF636" s="8" t="n">
        <v>0.3478</v>
      </c>
      <c r="FG636" s="8" t="n">
        <v>-0.77</v>
      </c>
      <c r="FH636" s="8" t="n">
        <v>0.58</v>
      </c>
      <c r="FI636" s="8" t="n">
        <v>-0.19</v>
      </c>
      <c r="FJ636" s="22"/>
      <c r="FK636" s="22"/>
      <c r="FL636" s="22"/>
      <c r="FM636" s="8" t="n">
        <f aca="false">BL636+BS636+AH636+DT636</f>
        <v>187</v>
      </c>
      <c r="FN636" s="19" t="n">
        <f aca="false">IF(DS636&gt;0,(BL636+BR636)/DS636,0)</f>
        <v>8.72727272727273</v>
      </c>
      <c r="FO636" s="12" t="n">
        <v>0</v>
      </c>
      <c r="FP636" s="19" t="n">
        <f aca="false">Z636-AH636/10</f>
        <v>12.3</v>
      </c>
      <c r="FQ636" s="19" t="n">
        <f aca="false">Z636+DR636/5</f>
        <v>15.4406</v>
      </c>
      <c r="FR636" s="19" t="n">
        <f aca="false">(DX636+DY636)/AL636*60</f>
        <v>106.920024865122</v>
      </c>
      <c r="FS636" s="22"/>
      <c r="FT636" s="22"/>
      <c r="FU636" s="22"/>
      <c r="FV636" s="22"/>
      <c r="FW636" s="17" t="s">
        <v>280</v>
      </c>
      <c r="FX636" s="23" t="n">
        <v>800000</v>
      </c>
      <c r="FY636" s="23" t="n">
        <v>812500</v>
      </c>
      <c r="FZ636" s="8" t="n">
        <v>130</v>
      </c>
      <c r="GA636" s="8" t="n">
        <v>4</v>
      </c>
      <c r="GB636" s="8" t="n">
        <v>24</v>
      </c>
      <c r="GC636" s="8" t="n">
        <v>28</v>
      </c>
      <c r="GD636" s="8" t="n">
        <v>-15</v>
      </c>
      <c r="GE636" s="8" t="n">
        <v>39</v>
      </c>
      <c r="GF636" s="8" t="n">
        <v>166</v>
      </c>
      <c r="GG636" s="8" t="n">
        <v>2187</v>
      </c>
      <c r="GH636" s="8" t="n">
        <v>0.7</v>
      </c>
      <c r="GI636" s="8" t="n">
        <v>4</v>
      </c>
      <c r="GJ636" s="8" t="n">
        <v>4.7</v>
      </c>
      <c r="GK636" s="8" t="n">
        <f aca="false">Z636-AH636/10</f>
        <v>12.3</v>
      </c>
      <c r="GL636" s="22"/>
      <c r="GM636" s="22"/>
      <c r="GN636" s="22"/>
      <c r="GO636" s="22"/>
      <c r="GP636" s="22"/>
    </row>
    <row r="637" customFormat="false" ht="13.65" hidden="false" customHeight="true" outlineLevel="0" collapsed="false">
      <c r="A637" s="16" t="n">
        <v>33909</v>
      </c>
      <c r="B637" s="17" t="s">
        <v>2979</v>
      </c>
      <c r="C637" s="17" t="s">
        <v>385</v>
      </c>
      <c r="D637" s="17" t="s">
        <v>283</v>
      </c>
      <c r="E637" s="17" t="s">
        <v>283</v>
      </c>
      <c r="F637" s="8" t="n">
        <v>73</v>
      </c>
      <c r="G637" s="8" t="n">
        <v>175</v>
      </c>
      <c r="H637" s="22"/>
      <c r="I637" s="22"/>
      <c r="J637" s="22"/>
      <c r="K637" s="17" t="s">
        <v>273</v>
      </c>
      <c r="L637" s="8" t="n">
        <v>2016</v>
      </c>
      <c r="M637" s="8" t="n">
        <v>25</v>
      </c>
      <c r="N637" s="8" t="n">
        <v>2</v>
      </c>
      <c r="O637" s="8" t="n">
        <v>8479250</v>
      </c>
      <c r="P637" s="17" t="s">
        <v>2980</v>
      </c>
      <c r="Q637" s="17" t="s">
        <v>2981</v>
      </c>
      <c r="R637" s="17" t="s">
        <v>2982</v>
      </c>
      <c r="S637" s="17" t="s">
        <v>2962</v>
      </c>
      <c r="T637" s="17" t="s">
        <v>299</v>
      </c>
      <c r="U637" s="17" t="s">
        <v>581</v>
      </c>
      <c r="V637" s="8" t="n">
        <v>6</v>
      </c>
      <c r="W637" s="8" t="n">
        <v>1</v>
      </c>
      <c r="X637" s="8" t="n">
        <v>0</v>
      </c>
      <c r="Y637" s="8" t="n">
        <v>0</v>
      </c>
      <c r="Z637" s="8" t="n">
        <v>1</v>
      </c>
      <c r="AA637" s="8" t="n">
        <v>26</v>
      </c>
      <c r="AB637" s="8" t="n">
        <v>92</v>
      </c>
      <c r="AC637" s="18" t="n">
        <f aca="false">Z637/V637</f>
        <v>0.166666666666667</v>
      </c>
      <c r="AD637" s="19" t="n">
        <f aca="false">IF(FZ637&gt;V637,Z637-V637*(GC637-Z637)/(FZ637-V637),0)</f>
        <v>0.0232558139534884</v>
      </c>
      <c r="AE637" s="19" t="n">
        <v>0.5</v>
      </c>
      <c r="AF637" s="8" t="n">
        <v>2</v>
      </c>
      <c r="AG637" s="8" t="n">
        <v>-1.3</v>
      </c>
      <c r="AH637" s="8" t="n">
        <v>4</v>
      </c>
      <c r="AI637" s="8" t="n">
        <v>83</v>
      </c>
      <c r="AJ637" s="8" t="n">
        <v>3514</v>
      </c>
      <c r="AK637" s="19" t="n">
        <v>58.566666666667</v>
      </c>
      <c r="AL637" s="8" t="n">
        <v>58.57</v>
      </c>
      <c r="AM637" s="8" t="n">
        <v>59</v>
      </c>
      <c r="AN637" s="18" t="n">
        <f aca="false">AJ637/60/V637</f>
        <v>9.76111111111111</v>
      </c>
      <c r="AO637" s="8" t="n">
        <v>16.74</v>
      </c>
      <c r="AP637" s="12" t="n">
        <f aca="false">IF(EF637&gt;0,Z637/EF637,0)</f>
        <v>0.5</v>
      </c>
      <c r="AQ637" s="8" t="n">
        <v>11</v>
      </c>
      <c r="AR637" s="8" t="n">
        <v>11</v>
      </c>
      <c r="AS637" s="8" t="n">
        <v>11</v>
      </c>
      <c r="AT637" s="8" t="n">
        <v>9</v>
      </c>
      <c r="AU637" s="8" t="n">
        <v>9</v>
      </c>
      <c r="AV637" s="8" t="n">
        <v>7</v>
      </c>
      <c r="AW637" s="8" t="n">
        <v>5</v>
      </c>
      <c r="AX637" s="8" t="n">
        <v>3</v>
      </c>
      <c r="AY637" s="8" t="n">
        <v>0</v>
      </c>
      <c r="AZ637" s="8" t="n">
        <v>2</v>
      </c>
      <c r="BA637" s="8" t="n">
        <f aca="false">AY637+AZ637</f>
        <v>2</v>
      </c>
      <c r="BB637" s="8" t="n">
        <v>0.78</v>
      </c>
      <c r="BC637" s="8" t="n">
        <v>21.2857</v>
      </c>
      <c r="BD637" s="19" t="n">
        <v>0</v>
      </c>
      <c r="BE637" s="19" t="n">
        <v>0</v>
      </c>
      <c r="BF637" s="19" t="n">
        <f aca="false">AQ637+BD637</f>
        <v>11</v>
      </c>
      <c r="BG637" s="19" t="n">
        <f aca="false">IF(AL637&gt;0,BF637/AL637*60,0)</f>
        <v>11.2685675260372</v>
      </c>
      <c r="BH637" s="8" t="n">
        <v>18</v>
      </c>
      <c r="BI637" s="8" t="n">
        <v>19</v>
      </c>
      <c r="BJ637" s="8" t="n">
        <v>26</v>
      </c>
      <c r="BK637" s="12" t="n">
        <f aca="false">BH637/(BH637+BJ637)</f>
        <v>0.409090909090909</v>
      </c>
      <c r="BL637" s="8" t="n">
        <v>8</v>
      </c>
      <c r="BM637" s="8" t="n">
        <v>8</v>
      </c>
      <c r="BN637" s="8" t="n">
        <v>5</v>
      </c>
      <c r="BO637" s="8" t="n">
        <f aca="false">BM637-BN637</f>
        <v>3</v>
      </c>
      <c r="BP637" s="8" t="n">
        <v>2</v>
      </c>
      <c r="BQ637" s="8" t="n">
        <v>2</v>
      </c>
      <c r="BR637" s="8" t="n">
        <v>1</v>
      </c>
      <c r="BS637" s="8" t="n">
        <v>2</v>
      </c>
      <c r="BT637" s="12" t="n">
        <f aca="false">BS637/(EA637+BS637)</f>
        <v>0.037037037037037</v>
      </c>
      <c r="BU637" s="8" t="n">
        <v>0</v>
      </c>
      <c r="BV637" s="8" t="n">
        <v>0</v>
      </c>
      <c r="BW637" s="12" t="n">
        <f aca="false">IF(BU637+BV637&gt;0,BU637/(BU637+BV637),0)</f>
        <v>0</v>
      </c>
      <c r="BX637" s="8" t="n">
        <v>0</v>
      </c>
      <c r="BY637" s="8" t="n">
        <v>0</v>
      </c>
      <c r="BZ637" s="8" t="n">
        <v>0</v>
      </c>
      <c r="CA637" s="8" t="n">
        <v>0</v>
      </c>
      <c r="CB637" s="8" t="n">
        <v>0</v>
      </c>
      <c r="CC637" s="8" t="n">
        <v>0</v>
      </c>
      <c r="CD637" s="8" t="n">
        <v>0</v>
      </c>
      <c r="CE637" s="8" t="n">
        <v>0</v>
      </c>
      <c r="CF637" s="8" t="n">
        <v>0</v>
      </c>
      <c r="CG637" s="8" t="n">
        <v>0</v>
      </c>
      <c r="CH637" s="8" t="n">
        <v>0</v>
      </c>
      <c r="CI637" s="8" t="n">
        <v>0</v>
      </c>
      <c r="CJ637" s="8" t="n">
        <v>0</v>
      </c>
      <c r="CK637" s="8" t="n">
        <v>0</v>
      </c>
      <c r="CL637" s="8" t="n">
        <v>0</v>
      </c>
      <c r="CM637" s="8" t="n">
        <v>0</v>
      </c>
      <c r="CN637" s="8" t="n">
        <v>0</v>
      </c>
      <c r="CO637" s="8" t="n">
        <v>0</v>
      </c>
      <c r="CP637" s="8" t="n">
        <v>0</v>
      </c>
      <c r="CQ637" s="8" t="n">
        <v>0</v>
      </c>
      <c r="CR637" s="8" t="n">
        <v>0</v>
      </c>
      <c r="CS637" s="8" t="n">
        <v>0</v>
      </c>
      <c r="CT637" s="8" t="n">
        <v>1</v>
      </c>
      <c r="CU637" s="8" t="n">
        <v>0</v>
      </c>
      <c r="CV637" s="8" t="n">
        <v>0</v>
      </c>
      <c r="CW637" s="8" t="n">
        <v>0</v>
      </c>
      <c r="CX637" s="8" t="n">
        <v>0</v>
      </c>
      <c r="CY637" s="8" t="n">
        <v>0</v>
      </c>
      <c r="CZ637" s="8" t="n">
        <v>0</v>
      </c>
      <c r="DA637" s="8" t="n">
        <v>2</v>
      </c>
      <c r="DB637" s="8" t="n">
        <v>0</v>
      </c>
      <c r="DC637" s="8" t="n">
        <v>0</v>
      </c>
      <c r="DD637" s="8" t="n">
        <v>1</v>
      </c>
      <c r="DE637" s="8" t="n">
        <v>2</v>
      </c>
      <c r="DF637" s="8" t="n">
        <v>1</v>
      </c>
      <c r="DG637" s="8" t="n">
        <v>0</v>
      </c>
      <c r="DH637" s="8" t="n">
        <v>3</v>
      </c>
      <c r="DI637" s="8" t="n">
        <v>2</v>
      </c>
      <c r="DJ637" s="8" t="n">
        <v>1</v>
      </c>
      <c r="DK637" s="8" t="n">
        <v>2</v>
      </c>
      <c r="DL637" s="8" t="n">
        <v>2</v>
      </c>
      <c r="DM637" s="8" t="n">
        <v>0</v>
      </c>
      <c r="DN637" s="8" t="n">
        <v>1</v>
      </c>
      <c r="DO637" s="8" t="n">
        <v>1</v>
      </c>
      <c r="DP637" s="8" t="n">
        <v>0</v>
      </c>
      <c r="DQ637" s="8" t="n">
        <f aca="false">DJ637-DI637</f>
        <v>-1</v>
      </c>
      <c r="DR637" s="19" t="n">
        <v>-1.061</v>
      </c>
      <c r="DS637" s="8" t="n">
        <v>2</v>
      </c>
      <c r="DT637" s="8" t="n">
        <v>0</v>
      </c>
      <c r="DU637" s="8" t="n">
        <v>0</v>
      </c>
      <c r="DV637" s="8" t="n">
        <v>0</v>
      </c>
      <c r="DW637" s="8" t="n">
        <v>0</v>
      </c>
      <c r="DX637" s="8" t="n">
        <v>43</v>
      </c>
      <c r="DY637" s="8" t="n">
        <v>74</v>
      </c>
      <c r="DZ637" s="8" t="n">
        <v>32</v>
      </c>
      <c r="EA637" s="8" t="n">
        <v>52</v>
      </c>
      <c r="EB637" s="8" t="n">
        <v>20</v>
      </c>
      <c r="EC637" s="8" t="n">
        <v>37</v>
      </c>
      <c r="ED637" s="8" t="n">
        <v>1.69</v>
      </c>
      <c r="EE637" s="8" t="n">
        <v>3.2</v>
      </c>
      <c r="EF637" s="8" t="n">
        <v>2</v>
      </c>
      <c r="EG637" s="8" t="n">
        <v>0</v>
      </c>
      <c r="EH637" s="12" t="n">
        <f aca="false">EF637/EB637</f>
        <v>0.1</v>
      </c>
      <c r="EI637" s="20" t="n">
        <f aca="false">1-EG637/EC637</f>
        <v>1</v>
      </c>
      <c r="EJ637" s="21" t="n">
        <f aca="false">EH637+EI637</f>
        <v>1.1</v>
      </c>
      <c r="EK637" s="8" t="n">
        <v>43</v>
      </c>
      <c r="EL637" s="8" t="n">
        <v>76</v>
      </c>
      <c r="EM637" s="8" t="n">
        <v>32</v>
      </c>
      <c r="EN637" s="8" t="n">
        <v>53</v>
      </c>
      <c r="EO637" s="8" t="n">
        <v>20</v>
      </c>
      <c r="EP637" s="8" t="n">
        <v>38</v>
      </c>
      <c r="EQ637" s="8" t="n">
        <v>2</v>
      </c>
      <c r="ER637" s="8" t="n">
        <v>0</v>
      </c>
      <c r="ES637" s="8" t="n">
        <v>16</v>
      </c>
      <c r="ET637" s="8" t="n">
        <v>37</v>
      </c>
      <c r="EU637" s="8" t="n">
        <v>7</v>
      </c>
      <c r="EV637" s="8" t="n">
        <v>16</v>
      </c>
      <c r="EW637" s="8" t="n">
        <v>1</v>
      </c>
      <c r="EX637" s="8" t="n">
        <v>0</v>
      </c>
      <c r="EY637" s="8" t="n">
        <v>5</v>
      </c>
      <c r="EZ637" s="8" t="n">
        <v>4</v>
      </c>
      <c r="FA637" s="8" t="n">
        <v>0</v>
      </c>
      <c r="FB637" s="8" t="n">
        <v>0.1</v>
      </c>
      <c r="FC637" s="8" t="n">
        <v>0.2</v>
      </c>
      <c r="FD637" s="19" t="n">
        <v>-0.02</v>
      </c>
      <c r="FE637" s="18" t="n">
        <f aca="false">FD637/V637</f>
        <v>-0.00333333333333333</v>
      </c>
      <c r="FF637" s="8" t="n">
        <v>0.0877</v>
      </c>
      <c r="FG637" s="8" t="n">
        <v>0</v>
      </c>
      <c r="FH637" s="8" t="n">
        <v>0</v>
      </c>
      <c r="FI637" s="8" t="n">
        <v>0</v>
      </c>
      <c r="FJ637" s="22"/>
      <c r="FK637" s="22"/>
      <c r="FL637" s="22"/>
      <c r="FM637" s="8" t="n">
        <f aca="false">BL637+BS637+AH637+DT637</f>
        <v>14</v>
      </c>
      <c r="FN637" s="19" t="n">
        <f aca="false">IF(DS637&gt;0,(BL637+BR637)/DS637,0)</f>
        <v>4.5</v>
      </c>
      <c r="FO637" s="12" t="n">
        <v>0.0564738292</v>
      </c>
      <c r="FP637" s="19" t="n">
        <f aca="false">Z637-AH637/10</f>
        <v>0.6</v>
      </c>
      <c r="FQ637" s="19" t="n">
        <f aca="false">Z637+DR637/5</f>
        <v>0.7878</v>
      </c>
      <c r="FR637" s="19" t="n">
        <f aca="false">(DX637+DY637)/AL637*60</f>
        <v>119.85658186785</v>
      </c>
      <c r="FS637" s="22"/>
      <c r="FT637" s="22"/>
      <c r="FU637" s="22"/>
      <c r="FV637" s="22"/>
      <c r="FW637" s="17" t="s">
        <v>270</v>
      </c>
      <c r="FX637" s="23" t="n">
        <v>842500</v>
      </c>
      <c r="FY637" s="23" t="n">
        <v>842500</v>
      </c>
      <c r="FZ637" s="8" t="n">
        <v>49</v>
      </c>
      <c r="GA637" s="8" t="n">
        <v>5</v>
      </c>
      <c r="GB637" s="8" t="n">
        <v>3</v>
      </c>
      <c r="GC637" s="8" t="n">
        <v>8</v>
      </c>
      <c r="GD637" s="8" t="n">
        <v>-15</v>
      </c>
      <c r="GE637" s="8" t="n">
        <v>21</v>
      </c>
      <c r="GF637" s="8" t="n">
        <v>64</v>
      </c>
      <c r="GG637" s="8" t="n">
        <v>563</v>
      </c>
      <c r="GH637" s="8" t="n">
        <v>-0.1</v>
      </c>
      <c r="GI637" s="8" t="n">
        <v>0.2</v>
      </c>
      <c r="GJ637" s="8" t="n">
        <v>0</v>
      </c>
      <c r="GK637" s="8" t="n">
        <f aca="false">Z637-AH637/10</f>
        <v>0.6</v>
      </c>
      <c r="GL637" s="22"/>
      <c r="GM637" s="22"/>
      <c r="GN637" s="22"/>
      <c r="GO637" s="22"/>
      <c r="GP637" s="22"/>
    </row>
    <row r="638" customFormat="false" ht="13.65" hidden="false" customHeight="true" outlineLevel="0" collapsed="false">
      <c r="A638" s="16" t="n">
        <v>33317</v>
      </c>
      <c r="B638" s="17" t="s">
        <v>1026</v>
      </c>
      <c r="C638" s="17" t="s">
        <v>282</v>
      </c>
      <c r="D638" s="17" t="s">
        <v>283</v>
      </c>
      <c r="E638" s="17" t="s">
        <v>283</v>
      </c>
      <c r="F638" s="8" t="n">
        <v>72</v>
      </c>
      <c r="G638" s="8" t="n">
        <v>204</v>
      </c>
      <c r="H638" s="8" t="n">
        <v>2009</v>
      </c>
      <c r="I638" s="8" t="n">
        <v>1</v>
      </c>
      <c r="J638" s="8" t="n">
        <v>16</v>
      </c>
      <c r="K638" s="17" t="s">
        <v>263</v>
      </c>
      <c r="L638" s="8" t="n">
        <v>2010</v>
      </c>
      <c r="M638" s="8" t="n">
        <v>26</v>
      </c>
      <c r="N638" s="8" t="n">
        <v>8</v>
      </c>
      <c r="O638" s="8" t="n">
        <v>8475181</v>
      </c>
      <c r="P638" s="17" t="s">
        <v>2983</v>
      </c>
      <c r="Q638" s="17" t="s">
        <v>2984</v>
      </c>
      <c r="R638" s="17" t="s">
        <v>2985</v>
      </c>
      <c r="S638" s="17" t="s">
        <v>2962</v>
      </c>
      <c r="T638" s="17" t="s">
        <v>278</v>
      </c>
      <c r="U638" s="17" t="s">
        <v>344</v>
      </c>
      <c r="V638" s="8" t="n">
        <v>80</v>
      </c>
      <c r="W638" s="8" t="n">
        <v>10</v>
      </c>
      <c r="X638" s="8" t="n">
        <v>32</v>
      </c>
      <c r="Y638" s="8" t="n">
        <v>15</v>
      </c>
      <c r="Z638" s="8" t="n">
        <v>42</v>
      </c>
      <c r="AA638" s="8" t="n">
        <v>6</v>
      </c>
      <c r="AB638" s="8" t="n">
        <v>43</v>
      </c>
      <c r="AC638" s="18" t="n">
        <f aca="false">Z638/V638</f>
        <v>0.525</v>
      </c>
      <c r="AD638" s="19" t="n">
        <f aca="false">IF(FZ638&gt;V638,Z638-V638*(GC638-Z638)/(FZ638-V638),0)</f>
        <v>7.30120481927711</v>
      </c>
      <c r="AE638" s="19" t="n">
        <v>14.259</v>
      </c>
      <c r="AF638" s="8" t="n">
        <v>-42</v>
      </c>
      <c r="AG638" s="8" t="n">
        <v>-13.8</v>
      </c>
      <c r="AH638" s="8" t="n">
        <v>20</v>
      </c>
      <c r="AI638" s="8" t="n">
        <v>1966</v>
      </c>
      <c r="AJ638" s="8" t="n">
        <v>107621</v>
      </c>
      <c r="AK638" s="19" t="n">
        <v>1793.6833333333</v>
      </c>
      <c r="AL638" s="8" t="n">
        <v>1792.6</v>
      </c>
      <c r="AM638" s="8" t="n">
        <v>1794</v>
      </c>
      <c r="AN638" s="18" t="n">
        <f aca="false">AJ638/60/V638</f>
        <v>22.4210416666667</v>
      </c>
      <c r="AO638" s="8" t="n">
        <v>36.98</v>
      </c>
      <c r="AP638" s="12" t="n">
        <f aca="false">IF(EF638&gt;0,Z638/EF638,0)</f>
        <v>0.415841584158416</v>
      </c>
      <c r="AQ638" s="8" t="n">
        <v>311</v>
      </c>
      <c r="AR638" s="8" t="n">
        <v>312</v>
      </c>
      <c r="AS638" s="8" t="n">
        <v>312</v>
      </c>
      <c r="AT638" s="8" t="n">
        <v>210</v>
      </c>
      <c r="AU638" s="8" t="n">
        <v>210</v>
      </c>
      <c r="AV638" s="8" t="n">
        <v>153</v>
      </c>
      <c r="AW638" s="8" t="n">
        <v>116</v>
      </c>
      <c r="AX638" s="8" t="n">
        <v>10</v>
      </c>
      <c r="AY638" s="8" t="n">
        <v>3</v>
      </c>
      <c r="AZ638" s="8" t="n">
        <v>22</v>
      </c>
      <c r="BA638" s="8" t="n">
        <f aca="false">AY638+AZ638</f>
        <v>25</v>
      </c>
      <c r="BB638" s="8" t="n">
        <v>8.94</v>
      </c>
      <c r="BC638" s="8" t="n">
        <v>51.1242</v>
      </c>
      <c r="BD638" s="19" t="n">
        <v>283.9</v>
      </c>
      <c r="BE638" s="19" t="n">
        <v>9.49665957387516</v>
      </c>
      <c r="BF638" s="19" t="n">
        <f aca="false">AQ638+BD638</f>
        <v>594.9</v>
      </c>
      <c r="BG638" s="19" t="n">
        <f aca="false">IF(AL638&gt;0,BF638/AL638*60,0)</f>
        <v>19.9118598683477</v>
      </c>
      <c r="BH638" s="8" t="n">
        <v>756</v>
      </c>
      <c r="BI638" s="8" t="n">
        <v>563</v>
      </c>
      <c r="BJ638" s="8" t="n">
        <v>537</v>
      </c>
      <c r="BK638" s="12" t="n">
        <f aca="false">BH638/(BH638+BJ638)</f>
        <v>0.584686774941995</v>
      </c>
      <c r="BL638" s="8" t="n">
        <v>95</v>
      </c>
      <c r="BM638" s="8" t="n">
        <v>95</v>
      </c>
      <c r="BN638" s="8" t="n">
        <v>72</v>
      </c>
      <c r="BO638" s="8" t="n">
        <f aca="false">BM638-BN638</f>
        <v>23</v>
      </c>
      <c r="BP638" s="8" t="n">
        <v>57</v>
      </c>
      <c r="BQ638" s="8" t="n">
        <v>57</v>
      </c>
      <c r="BR638" s="8" t="n">
        <v>21</v>
      </c>
      <c r="BS638" s="8" t="n">
        <v>104</v>
      </c>
      <c r="BT638" s="12" t="n">
        <f aca="false">BS638/(EA638+BS638)</f>
        <v>0.0726256983240224</v>
      </c>
      <c r="BU638" s="8" t="n">
        <v>0</v>
      </c>
      <c r="BV638" s="8" t="n">
        <v>0</v>
      </c>
      <c r="BW638" s="12" t="n">
        <f aca="false">IF(BU638+BV638&gt;0,BU638/(BU638+BV638),0)</f>
        <v>0</v>
      </c>
      <c r="BX638" s="8" t="n">
        <v>0</v>
      </c>
      <c r="BY638" s="8" t="n">
        <v>0</v>
      </c>
      <c r="BZ638" s="8" t="n">
        <v>0</v>
      </c>
      <c r="CA638" s="8" t="n">
        <v>0</v>
      </c>
      <c r="CB638" s="8" t="n">
        <v>0</v>
      </c>
      <c r="CC638" s="8" t="n">
        <v>0</v>
      </c>
      <c r="CD638" s="8" t="n">
        <v>0</v>
      </c>
      <c r="CE638" s="8" t="n">
        <v>0</v>
      </c>
      <c r="CF638" s="8" t="n">
        <v>0</v>
      </c>
      <c r="CG638" s="8" t="n">
        <v>0</v>
      </c>
      <c r="CH638" s="8" t="n">
        <v>0</v>
      </c>
      <c r="CI638" s="8" t="n">
        <v>0</v>
      </c>
      <c r="CJ638" s="8" t="n">
        <v>0</v>
      </c>
      <c r="CK638" s="8" t="n">
        <v>1</v>
      </c>
      <c r="CL638" s="8" t="n">
        <v>1</v>
      </c>
      <c r="CM638" s="8" t="n">
        <v>1</v>
      </c>
      <c r="CN638" s="8" t="n">
        <v>0</v>
      </c>
      <c r="CO638" s="8" t="n">
        <v>0</v>
      </c>
      <c r="CP638" s="8" t="n">
        <v>0</v>
      </c>
      <c r="CQ638" s="8" t="n">
        <v>0</v>
      </c>
      <c r="CR638" s="8" t="n">
        <v>0</v>
      </c>
      <c r="CS638" s="8" t="n">
        <v>6</v>
      </c>
      <c r="CT638" s="8" t="n">
        <v>1</v>
      </c>
      <c r="CU638" s="8" t="n">
        <v>0</v>
      </c>
      <c r="CV638" s="8" t="n">
        <v>0</v>
      </c>
      <c r="CW638" s="8" t="n">
        <v>3</v>
      </c>
      <c r="CX638" s="8" t="n">
        <v>0</v>
      </c>
      <c r="CY638" s="8" t="n">
        <v>3</v>
      </c>
      <c r="CZ638" s="8" t="n">
        <v>5</v>
      </c>
      <c r="DA638" s="8" t="n">
        <v>49</v>
      </c>
      <c r="DB638" s="8" t="n">
        <v>2</v>
      </c>
      <c r="DC638" s="8" t="n">
        <v>0</v>
      </c>
      <c r="DD638" s="8" t="n">
        <v>67</v>
      </c>
      <c r="DE638" s="8" t="n">
        <v>14</v>
      </c>
      <c r="DF638" s="8" t="n">
        <v>3</v>
      </c>
      <c r="DG638" s="8" t="n">
        <v>0</v>
      </c>
      <c r="DH638" s="8" t="n">
        <v>67</v>
      </c>
      <c r="DI638" s="8" t="n">
        <v>10</v>
      </c>
      <c r="DJ638" s="8" t="n">
        <v>8</v>
      </c>
      <c r="DK638" s="8" t="n">
        <v>9</v>
      </c>
      <c r="DL638" s="8" t="n">
        <v>9</v>
      </c>
      <c r="DM638" s="8" t="n">
        <v>0</v>
      </c>
      <c r="DN638" s="8" t="n">
        <v>8</v>
      </c>
      <c r="DO638" s="8" t="n">
        <v>8</v>
      </c>
      <c r="DP638" s="8" t="n">
        <v>0</v>
      </c>
      <c r="DQ638" s="8" t="n">
        <f aca="false">DJ638-DI638</f>
        <v>-2</v>
      </c>
      <c r="DR638" s="19" t="n">
        <v>5.881</v>
      </c>
      <c r="DS638" s="8" t="n">
        <v>10</v>
      </c>
      <c r="DT638" s="8" t="n">
        <v>0</v>
      </c>
      <c r="DU638" s="8" t="n">
        <v>0</v>
      </c>
      <c r="DV638" s="8" t="n">
        <v>0</v>
      </c>
      <c r="DW638" s="8" t="n">
        <v>0</v>
      </c>
      <c r="DX638" s="8" t="n">
        <v>1833</v>
      </c>
      <c r="DY638" s="8" t="n">
        <v>1739</v>
      </c>
      <c r="DZ638" s="8" t="n">
        <v>1353</v>
      </c>
      <c r="EA638" s="8" t="n">
        <v>1328</v>
      </c>
      <c r="EB638" s="8" t="n">
        <v>997</v>
      </c>
      <c r="EC638" s="8" t="n">
        <v>968</v>
      </c>
      <c r="ED638" s="8" t="n">
        <v>100.24</v>
      </c>
      <c r="EE638" s="8" t="n">
        <v>94.11</v>
      </c>
      <c r="EF638" s="8" t="n">
        <v>101</v>
      </c>
      <c r="EG638" s="8" t="n">
        <v>118</v>
      </c>
      <c r="EH638" s="12" t="n">
        <f aca="false">EF638/EB638</f>
        <v>0.101303911735206</v>
      </c>
      <c r="EI638" s="20" t="n">
        <f aca="false">1-EG638/EC638</f>
        <v>0.878099173553719</v>
      </c>
      <c r="EJ638" s="21" t="n">
        <f aca="false">EH638+EI638</f>
        <v>0.979403085288925</v>
      </c>
      <c r="EK638" s="8" t="n">
        <v>1835</v>
      </c>
      <c r="EL638" s="8" t="n">
        <v>1740</v>
      </c>
      <c r="EM638" s="8" t="n">
        <v>1355</v>
      </c>
      <c r="EN638" s="8" t="n">
        <v>1330</v>
      </c>
      <c r="EO638" s="8" t="n">
        <v>1003</v>
      </c>
      <c r="EP638" s="8" t="n">
        <v>968</v>
      </c>
      <c r="EQ638" s="8" t="n">
        <v>102</v>
      </c>
      <c r="ER638" s="8" t="n">
        <v>117</v>
      </c>
      <c r="ES638" s="8" t="n">
        <v>1012</v>
      </c>
      <c r="ET638" s="8" t="n">
        <v>927</v>
      </c>
      <c r="EU638" s="8" t="n">
        <v>409</v>
      </c>
      <c r="EV638" s="8" t="n">
        <v>386</v>
      </c>
      <c r="EW638" s="8" t="n">
        <v>60</v>
      </c>
      <c r="EX638" s="8" t="n">
        <v>68</v>
      </c>
      <c r="EY638" s="8" t="n">
        <v>89</v>
      </c>
      <c r="EZ638" s="8" t="n">
        <v>94</v>
      </c>
      <c r="FA638" s="8" t="n">
        <v>3.1</v>
      </c>
      <c r="FB638" s="8" t="n">
        <v>-0.3</v>
      </c>
      <c r="FC638" s="8" t="n">
        <v>2.8</v>
      </c>
      <c r="FD638" s="19" t="n">
        <v>29.82</v>
      </c>
      <c r="FE638" s="18" t="n">
        <f aca="false">FD638/V638</f>
        <v>0.37275</v>
      </c>
      <c r="FF638" s="8" t="n">
        <v>3.1732</v>
      </c>
      <c r="FG638" s="8" t="n">
        <v>0.04</v>
      </c>
      <c r="FH638" s="8" t="n">
        <v>-0.83</v>
      </c>
      <c r="FI638" s="8" t="n">
        <v>-0.79</v>
      </c>
      <c r="FJ638" s="22"/>
      <c r="FK638" s="22"/>
      <c r="FL638" s="22"/>
      <c r="FM638" s="8" t="n">
        <f aca="false">BL638+BS638+AH638+DT638</f>
        <v>219</v>
      </c>
      <c r="FN638" s="19" t="n">
        <f aca="false">IF(DS638&gt;0,(BL638+BR638)/DS638,0)</f>
        <v>11.6</v>
      </c>
      <c r="FO638" s="12" t="n">
        <v>0.0408366534</v>
      </c>
      <c r="FP638" s="19" t="n">
        <f aca="false">Z638-AH638/10</f>
        <v>40</v>
      </c>
      <c r="FQ638" s="19" t="n">
        <f aca="false">Z638+DR638/5</f>
        <v>43.1762</v>
      </c>
      <c r="FR638" s="19" t="n">
        <f aca="false">(DX638+DY638)/AL638*60</f>
        <v>119.558183643869</v>
      </c>
      <c r="FS638" s="8" t="n">
        <v>1</v>
      </c>
      <c r="FT638" s="17" t="s">
        <v>345</v>
      </c>
      <c r="FU638" s="8" t="n">
        <v>67</v>
      </c>
      <c r="FV638" s="22"/>
      <c r="FW638" s="17" t="s">
        <v>280</v>
      </c>
      <c r="FX638" s="23" t="n">
        <v>5000000</v>
      </c>
      <c r="FY638" s="23" t="n">
        <v>5500000</v>
      </c>
      <c r="FZ638" s="8" t="n">
        <v>578</v>
      </c>
      <c r="GA638" s="8" t="n">
        <v>56</v>
      </c>
      <c r="GB638" s="8" t="n">
        <v>202</v>
      </c>
      <c r="GC638" s="8" t="n">
        <v>258</v>
      </c>
      <c r="GD638" s="8" t="n">
        <v>-26</v>
      </c>
      <c r="GE638" s="8" t="n">
        <v>105</v>
      </c>
      <c r="GF638" s="8" t="n">
        <v>850</v>
      </c>
      <c r="GG638" s="8" t="n">
        <v>11702</v>
      </c>
      <c r="GH638" s="8" t="n">
        <v>20.5</v>
      </c>
      <c r="GI638" s="8" t="n">
        <v>18.6</v>
      </c>
      <c r="GJ638" s="8" t="n">
        <v>39.1</v>
      </c>
      <c r="GK638" s="8" t="n">
        <f aca="false">Z638-AH638/10</f>
        <v>40</v>
      </c>
      <c r="GL638" s="22"/>
      <c r="GM638" s="22"/>
      <c r="GN638" s="22"/>
      <c r="GO638" s="22"/>
      <c r="GP638" s="22"/>
    </row>
    <row r="639" customFormat="false" ht="13.65" hidden="false" customHeight="true" outlineLevel="0" collapsed="false">
      <c r="A639" s="16" t="n">
        <v>34778</v>
      </c>
      <c r="B639" s="17" t="s">
        <v>1537</v>
      </c>
      <c r="C639" s="17" t="s">
        <v>272</v>
      </c>
      <c r="D639" s="17" t="s">
        <v>262</v>
      </c>
      <c r="E639" s="17" t="s">
        <v>262</v>
      </c>
      <c r="F639" s="8" t="n">
        <v>76</v>
      </c>
      <c r="G639" s="8" t="n">
        <v>230</v>
      </c>
      <c r="H639" s="8" t="n">
        <v>2013</v>
      </c>
      <c r="I639" s="8" t="n">
        <v>4</v>
      </c>
      <c r="J639" s="8" t="n">
        <v>101</v>
      </c>
      <c r="K639" s="17" t="s">
        <v>263</v>
      </c>
      <c r="L639" s="8" t="n">
        <v>2015</v>
      </c>
      <c r="M639" s="8" t="n">
        <v>22</v>
      </c>
      <c r="N639" s="8" t="n">
        <v>3</v>
      </c>
      <c r="O639" s="8" t="n">
        <v>8477426</v>
      </c>
      <c r="P639" s="17" t="s">
        <v>2986</v>
      </c>
      <c r="Q639" s="17" t="s">
        <v>2987</v>
      </c>
      <c r="R639" s="17" t="s">
        <v>2988</v>
      </c>
      <c r="S639" s="17" t="s">
        <v>2962</v>
      </c>
      <c r="T639" s="17" t="s">
        <v>268</v>
      </c>
      <c r="U639" s="17" t="s">
        <v>402</v>
      </c>
      <c r="V639" s="8" t="n">
        <v>11</v>
      </c>
      <c r="W639" s="8" t="n">
        <v>1</v>
      </c>
      <c r="X639" s="8" t="n">
        <v>0</v>
      </c>
      <c r="Y639" s="8" t="n">
        <v>0</v>
      </c>
      <c r="Z639" s="8" t="n">
        <v>1</v>
      </c>
      <c r="AA639" s="8" t="n">
        <v>34</v>
      </c>
      <c r="AB639" s="8" t="n">
        <v>61</v>
      </c>
      <c r="AC639" s="18" t="n">
        <f aca="false">Z639/V639</f>
        <v>0.0909090909090909</v>
      </c>
      <c r="AD639" s="19" t="n">
        <f aca="false">IF(FZ639&gt;V639,Z639-V639*(GC639-Z639)/(FZ639-V639),0)</f>
        <v>-1.2</v>
      </c>
      <c r="AE639" s="19" t="n">
        <v>0.5</v>
      </c>
      <c r="AF639" s="8" t="n">
        <v>-4</v>
      </c>
      <c r="AG639" s="8" t="n">
        <v>-0.9</v>
      </c>
      <c r="AH639" s="8" t="n">
        <v>0</v>
      </c>
      <c r="AI639" s="8" t="n">
        <v>122</v>
      </c>
      <c r="AJ639" s="8" t="n">
        <v>5212</v>
      </c>
      <c r="AK639" s="19" t="n">
        <v>86.866666666667</v>
      </c>
      <c r="AL639" s="8" t="n">
        <v>86.87</v>
      </c>
      <c r="AM639" s="8" t="n">
        <v>87</v>
      </c>
      <c r="AN639" s="18" t="n">
        <f aca="false">AJ639/60/V639</f>
        <v>7.8969696969697</v>
      </c>
      <c r="AO639" s="8" t="n">
        <v>13.53</v>
      </c>
      <c r="AP639" s="12" t="n">
        <f aca="false">IF(EF639&gt;0,Z639/EF639,0)</f>
        <v>1</v>
      </c>
      <c r="AQ639" s="8" t="n">
        <v>21</v>
      </c>
      <c r="AR639" s="8" t="n">
        <v>21</v>
      </c>
      <c r="AS639" s="8" t="n">
        <v>21</v>
      </c>
      <c r="AT639" s="8" t="n">
        <v>15</v>
      </c>
      <c r="AU639" s="8" t="n">
        <v>15</v>
      </c>
      <c r="AV639" s="8" t="n">
        <v>11</v>
      </c>
      <c r="AW639" s="8" t="n">
        <v>9</v>
      </c>
      <c r="AX639" s="8" t="n">
        <v>2</v>
      </c>
      <c r="AY639" s="8" t="n">
        <v>2</v>
      </c>
      <c r="AZ639" s="8" t="n">
        <v>1</v>
      </c>
      <c r="BA639" s="8" t="n">
        <f aca="false">AY639+AZ639</f>
        <v>3</v>
      </c>
      <c r="BB639" s="8" t="n">
        <v>0.49</v>
      </c>
      <c r="BC639" s="8" t="n">
        <v>41.1818</v>
      </c>
      <c r="BD639" s="19" t="n">
        <v>0</v>
      </c>
      <c r="BE639" s="19" t="n">
        <v>0</v>
      </c>
      <c r="BF639" s="19" t="n">
        <f aca="false">AQ639+BD639</f>
        <v>21</v>
      </c>
      <c r="BG639" s="19" t="n">
        <f aca="false">IF(AL639&gt;0,BF639/AL639*60,0)</f>
        <v>14.5044319097502</v>
      </c>
      <c r="BH639" s="8" t="n">
        <v>27</v>
      </c>
      <c r="BI639" s="8" t="n">
        <v>24</v>
      </c>
      <c r="BJ639" s="8" t="n">
        <v>6</v>
      </c>
      <c r="BK639" s="12" t="n">
        <f aca="false">BH639/(BH639+BJ639)</f>
        <v>0.818181818181818</v>
      </c>
      <c r="BL639" s="8" t="n">
        <v>16</v>
      </c>
      <c r="BM639" s="8" t="n">
        <v>16</v>
      </c>
      <c r="BN639" s="8" t="n">
        <v>10</v>
      </c>
      <c r="BO639" s="8" t="n">
        <f aca="false">BM639-BN639</f>
        <v>6</v>
      </c>
      <c r="BP639" s="8" t="n">
        <v>4</v>
      </c>
      <c r="BQ639" s="8" t="n">
        <v>4</v>
      </c>
      <c r="BR639" s="8" t="n">
        <v>2</v>
      </c>
      <c r="BS639" s="8" t="n">
        <v>4</v>
      </c>
      <c r="BT639" s="12" t="n">
        <f aca="false">BS639/(EA639+BS639)</f>
        <v>0.0740740740740741</v>
      </c>
      <c r="BU639" s="8" t="n">
        <v>1</v>
      </c>
      <c r="BV639" s="8" t="n">
        <v>3</v>
      </c>
      <c r="BW639" s="12" t="n">
        <f aca="false">IF(BU639+BV639&gt;0,BU639/(BU639+BV639),0)</f>
        <v>0.25</v>
      </c>
      <c r="BX639" s="8" t="n">
        <v>0</v>
      </c>
      <c r="BY639" s="8" t="n">
        <v>0</v>
      </c>
      <c r="BZ639" s="8" t="n">
        <v>0</v>
      </c>
      <c r="CA639" s="8" t="n">
        <v>1</v>
      </c>
      <c r="CB639" s="8" t="n">
        <v>1</v>
      </c>
      <c r="CC639" s="8" t="n">
        <v>2</v>
      </c>
      <c r="CD639" s="8" t="n">
        <v>0</v>
      </c>
      <c r="CE639" s="8" t="n">
        <v>0</v>
      </c>
      <c r="CF639" s="8" t="n">
        <v>0</v>
      </c>
      <c r="CG639" s="8" t="n">
        <v>3</v>
      </c>
      <c r="CH639" s="8" t="n">
        <v>1</v>
      </c>
      <c r="CI639" s="8" t="n">
        <v>0</v>
      </c>
      <c r="CJ639" s="8" t="n">
        <v>0</v>
      </c>
      <c r="CK639" s="8" t="n">
        <v>0</v>
      </c>
      <c r="CL639" s="8" t="n">
        <v>0</v>
      </c>
      <c r="CM639" s="8" t="n">
        <v>0</v>
      </c>
      <c r="CN639" s="8" t="n">
        <v>0</v>
      </c>
      <c r="CO639" s="8" t="n">
        <v>0</v>
      </c>
      <c r="CP639" s="8" t="n">
        <v>0</v>
      </c>
      <c r="CQ639" s="8" t="n">
        <v>0</v>
      </c>
      <c r="CR639" s="8" t="n">
        <v>0</v>
      </c>
      <c r="CS639" s="8" t="n">
        <v>0</v>
      </c>
      <c r="CT639" s="8" t="n">
        <v>0</v>
      </c>
      <c r="CU639" s="8" t="n">
        <v>0</v>
      </c>
      <c r="CV639" s="8" t="n">
        <v>0</v>
      </c>
      <c r="CW639" s="8" t="n">
        <v>1</v>
      </c>
      <c r="CX639" s="8" t="n">
        <v>0</v>
      </c>
      <c r="CY639" s="8" t="n">
        <v>0</v>
      </c>
      <c r="CZ639" s="8" t="n">
        <v>1</v>
      </c>
      <c r="DA639" s="8" t="n">
        <v>3</v>
      </c>
      <c r="DB639" s="8" t="n">
        <v>2</v>
      </c>
      <c r="DC639" s="8" t="n">
        <v>1</v>
      </c>
      <c r="DD639" s="8" t="n">
        <v>0</v>
      </c>
      <c r="DE639" s="8" t="n">
        <v>1</v>
      </c>
      <c r="DF639" s="8" t="n">
        <v>0</v>
      </c>
      <c r="DG639" s="8" t="n">
        <v>0</v>
      </c>
      <c r="DH639" s="8" t="n">
        <v>7</v>
      </c>
      <c r="DI639" s="8" t="n">
        <v>0</v>
      </c>
      <c r="DJ639" s="8" t="n">
        <v>0</v>
      </c>
      <c r="DK639" s="8" t="n">
        <v>0</v>
      </c>
      <c r="DL639" s="8" t="n">
        <v>0</v>
      </c>
      <c r="DM639" s="8" t="n">
        <v>0</v>
      </c>
      <c r="DN639" s="8" t="n">
        <v>0</v>
      </c>
      <c r="DO639" s="8" t="n">
        <v>0</v>
      </c>
      <c r="DP639" s="8" t="n">
        <v>0</v>
      </c>
      <c r="DQ639" s="8" t="n">
        <f aca="false">DJ639-DI639</f>
        <v>0</v>
      </c>
      <c r="DR639" s="19" t="n">
        <v>-0.094</v>
      </c>
      <c r="DS639" s="8" t="n">
        <v>0</v>
      </c>
      <c r="DT639" s="8" t="n">
        <v>0</v>
      </c>
      <c r="DU639" s="8" t="n">
        <v>0</v>
      </c>
      <c r="DV639" s="8" t="n">
        <v>0</v>
      </c>
      <c r="DW639" s="8" t="n">
        <v>0</v>
      </c>
      <c r="DX639" s="8" t="n">
        <v>74</v>
      </c>
      <c r="DY639" s="8" t="n">
        <v>63</v>
      </c>
      <c r="DZ639" s="8" t="n">
        <v>60</v>
      </c>
      <c r="EA639" s="8" t="n">
        <v>50</v>
      </c>
      <c r="EB639" s="8" t="n">
        <v>39</v>
      </c>
      <c r="EC639" s="8" t="n">
        <v>40</v>
      </c>
      <c r="ED639" s="8" t="n">
        <v>2.1</v>
      </c>
      <c r="EE639" s="8" t="n">
        <v>3.27</v>
      </c>
      <c r="EF639" s="8" t="n">
        <v>1</v>
      </c>
      <c r="EG639" s="8" t="n">
        <v>6</v>
      </c>
      <c r="EH639" s="12" t="n">
        <f aca="false">EF639/EB639</f>
        <v>0.0256410256410256</v>
      </c>
      <c r="EI639" s="20" t="n">
        <f aca="false">1-EG639/EC639</f>
        <v>0.85</v>
      </c>
      <c r="EJ639" s="21" t="n">
        <f aca="false">EH639+EI639</f>
        <v>0.875641025641026</v>
      </c>
      <c r="EK639" s="8" t="n">
        <v>73</v>
      </c>
      <c r="EL639" s="8" t="n">
        <v>63</v>
      </c>
      <c r="EM639" s="8" t="n">
        <v>59</v>
      </c>
      <c r="EN639" s="8" t="n">
        <v>50</v>
      </c>
      <c r="EO639" s="8" t="n">
        <v>39</v>
      </c>
      <c r="EP639" s="8" t="n">
        <v>40</v>
      </c>
      <c r="EQ639" s="8" t="n">
        <v>1</v>
      </c>
      <c r="ER639" s="8" t="n">
        <v>6</v>
      </c>
      <c r="ES639" s="8" t="n">
        <v>30</v>
      </c>
      <c r="ET639" s="8" t="n">
        <v>24</v>
      </c>
      <c r="EU639" s="8" t="n">
        <v>7</v>
      </c>
      <c r="EV639" s="8" t="n">
        <v>10</v>
      </c>
      <c r="EW639" s="8" t="n">
        <v>0</v>
      </c>
      <c r="EX639" s="8" t="n">
        <v>3</v>
      </c>
      <c r="EY639" s="8" t="n">
        <v>2</v>
      </c>
      <c r="EZ639" s="8" t="n">
        <v>2</v>
      </c>
      <c r="FA639" s="8" t="n">
        <v>0</v>
      </c>
      <c r="FB639" s="8" t="n">
        <v>-0.1</v>
      </c>
      <c r="FC639" s="8" t="n">
        <v>-0.1</v>
      </c>
      <c r="FD639" s="19" t="n">
        <v>1.9</v>
      </c>
      <c r="FE639" s="18" t="n">
        <f aca="false">FD639/V639</f>
        <v>0.172727272727273</v>
      </c>
      <c r="FF639" s="8" t="n">
        <v>0.0371</v>
      </c>
      <c r="FG639" s="8" t="n">
        <v>-0.02</v>
      </c>
      <c r="FH639" s="8" t="n">
        <v>0.17</v>
      </c>
      <c r="FI639" s="8" t="n">
        <v>0.15</v>
      </c>
      <c r="FJ639" s="22"/>
      <c r="FK639" s="22"/>
      <c r="FL639" s="22"/>
      <c r="FM639" s="8" t="n">
        <f aca="false">BL639+BS639+AH639+DT639</f>
        <v>20</v>
      </c>
      <c r="FN639" s="19" t="n">
        <f aca="false">IF(DS639&gt;0,(BL639+BR639)/DS639,0)</f>
        <v>0</v>
      </c>
      <c r="FO639" s="12" t="n">
        <v>0.0341951626</v>
      </c>
      <c r="FP639" s="19" t="n">
        <f aca="false">Z639-AH639/10</f>
        <v>1</v>
      </c>
      <c r="FQ639" s="19" t="n">
        <f aca="false">Z639+DR639/5</f>
        <v>0.9812</v>
      </c>
      <c r="FR639" s="19" t="n">
        <f aca="false">(DX639+DY639)/AL639*60</f>
        <v>94.6241510302751</v>
      </c>
      <c r="FS639" s="22"/>
      <c r="FT639" s="22"/>
      <c r="FU639" s="22"/>
      <c r="FV639" s="22"/>
      <c r="FW639" s="17" t="s">
        <v>270</v>
      </c>
      <c r="FX639" s="23" t="n">
        <v>650000</v>
      </c>
      <c r="FY639" s="23" t="n">
        <v>670000</v>
      </c>
      <c r="FZ639" s="8" t="n">
        <v>36</v>
      </c>
      <c r="GA639" s="8" t="n">
        <v>3</v>
      </c>
      <c r="GB639" s="8" t="n">
        <v>3</v>
      </c>
      <c r="GC639" s="8" t="n">
        <v>6</v>
      </c>
      <c r="GD639" s="8" t="n">
        <v>-9</v>
      </c>
      <c r="GE639" s="8" t="n">
        <v>6</v>
      </c>
      <c r="GF639" s="8" t="n">
        <v>43</v>
      </c>
      <c r="GG639" s="8" t="n">
        <v>396</v>
      </c>
      <c r="GH639" s="8" t="n">
        <v>-0.1</v>
      </c>
      <c r="GI639" s="8" t="n">
        <v>0</v>
      </c>
      <c r="GJ639" s="8" t="n">
        <v>-0.1</v>
      </c>
      <c r="GK639" s="8" t="n">
        <f aca="false">Z639-AH639/10</f>
        <v>1</v>
      </c>
      <c r="GL639" s="22"/>
      <c r="GM639" s="22"/>
      <c r="GN639" s="22"/>
      <c r="GO639" s="22"/>
      <c r="GP639" s="22"/>
    </row>
    <row r="640" customFormat="false" ht="13.65" hidden="false" customHeight="true" outlineLevel="0" collapsed="false">
      <c r="A640" s="16" t="n">
        <v>35038</v>
      </c>
      <c r="B640" s="17" t="s">
        <v>903</v>
      </c>
      <c r="C640" s="17" t="s">
        <v>272</v>
      </c>
      <c r="D640" s="17" t="s">
        <v>262</v>
      </c>
      <c r="E640" s="17" t="s">
        <v>262</v>
      </c>
      <c r="F640" s="8" t="n">
        <v>74</v>
      </c>
      <c r="G640" s="8" t="n">
        <v>234</v>
      </c>
      <c r="H640" s="8" t="n">
        <v>2014</v>
      </c>
      <c r="I640" s="8" t="n">
        <v>1</v>
      </c>
      <c r="J640" s="8" t="n">
        <v>10</v>
      </c>
      <c r="K640" s="17" t="s">
        <v>263</v>
      </c>
      <c r="L640" s="8" t="n">
        <v>2015</v>
      </c>
      <c r="M640" s="8" t="n">
        <v>22</v>
      </c>
      <c r="N640" s="8" t="n">
        <v>3</v>
      </c>
      <c r="O640" s="8" t="n">
        <v>8477941</v>
      </c>
      <c r="P640" s="17" t="s">
        <v>2989</v>
      </c>
      <c r="Q640" s="17" t="s">
        <v>2990</v>
      </c>
      <c r="R640" s="17" t="s">
        <v>906</v>
      </c>
      <c r="S640" s="17" t="s">
        <v>2962</v>
      </c>
      <c r="T640" s="17" t="s">
        <v>268</v>
      </c>
      <c r="U640" s="17" t="s">
        <v>545</v>
      </c>
      <c r="V640" s="8" t="n">
        <v>76</v>
      </c>
      <c r="W640" s="8" t="n">
        <v>10</v>
      </c>
      <c r="X640" s="8" t="n">
        <v>17</v>
      </c>
      <c r="Y640" s="8" t="n">
        <v>6</v>
      </c>
      <c r="Z640" s="8" t="n">
        <v>27</v>
      </c>
      <c r="AA640" s="8" t="n">
        <v>12</v>
      </c>
      <c r="AB640" s="8" t="n">
        <v>42</v>
      </c>
      <c r="AC640" s="18" t="n">
        <f aca="false">Z640/V640</f>
        <v>0.355263157894737</v>
      </c>
      <c r="AD640" s="19" t="n">
        <f aca="false">IF(FZ640&gt;V640,Z640-V640*(GC640-Z640)/(FZ640-V640),0)</f>
        <v>4.89090909090909</v>
      </c>
      <c r="AE640" s="19" t="n">
        <v>10.009</v>
      </c>
      <c r="AF640" s="8" t="n">
        <v>3</v>
      </c>
      <c r="AG640" s="8" t="n">
        <v>-0.9</v>
      </c>
      <c r="AH640" s="8" t="n">
        <v>72</v>
      </c>
      <c r="AI640" s="8" t="n">
        <v>1394</v>
      </c>
      <c r="AJ640" s="8" t="n">
        <v>60110</v>
      </c>
      <c r="AK640" s="19" t="n">
        <v>1001.8333333333</v>
      </c>
      <c r="AL640" s="8" t="n">
        <v>1001.52</v>
      </c>
      <c r="AM640" s="8" t="n">
        <v>1002</v>
      </c>
      <c r="AN640" s="18" t="n">
        <f aca="false">AJ640/60/V640</f>
        <v>13.1820175438597</v>
      </c>
      <c r="AO640" s="8" t="n">
        <v>22.31</v>
      </c>
      <c r="AP640" s="12" t="n">
        <f aca="false">IF(EF640&gt;0,Z640/EF640,0)</f>
        <v>0.642857142857143</v>
      </c>
      <c r="AQ640" s="8" t="n">
        <v>235</v>
      </c>
      <c r="AR640" s="8" t="n">
        <v>235</v>
      </c>
      <c r="AS640" s="8" t="n">
        <v>235</v>
      </c>
      <c r="AT640" s="8" t="n">
        <v>193</v>
      </c>
      <c r="AU640" s="8" t="n">
        <v>193</v>
      </c>
      <c r="AV640" s="8" t="n">
        <v>122</v>
      </c>
      <c r="AW640" s="8" t="n">
        <v>155</v>
      </c>
      <c r="AX640" s="8" t="n">
        <v>87</v>
      </c>
      <c r="AY640" s="8" t="n">
        <v>14</v>
      </c>
      <c r="AZ640" s="8" t="n">
        <v>18</v>
      </c>
      <c r="BA640" s="8" t="n">
        <f aca="false">AY640+AZ640</f>
        <v>32</v>
      </c>
      <c r="BB640" s="8" t="n">
        <v>16.17</v>
      </c>
      <c r="BC640" s="8" t="n">
        <v>25.5492</v>
      </c>
      <c r="BD640" s="19" t="n">
        <v>143.4</v>
      </c>
      <c r="BE640" s="19" t="n">
        <v>8.58825486607914</v>
      </c>
      <c r="BF640" s="19" t="n">
        <f aca="false">AQ640+BD640</f>
        <v>378.4</v>
      </c>
      <c r="BG640" s="19" t="n">
        <f aca="false">IF(AL640&gt;0,BF640/AL640*60,0)</f>
        <v>22.6695422957105</v>
      </c>
      <c r="BH640" s="8" t="n">
        <v>317</v>
      </c>
      <c r="BI640" s="8" t="n">
        <v>319</v>
      </c>
      <c r="BJ640" s="8" t="n">
        <v>253</v>
      </c>
      <c r="BK640" s="12" t="n">
        <f aca="false">BH640/(BH640+BJ640)</f>
        <v>0.556140350877193</v>
      </c>
      <c r="BL640" s="8" t="n">
        <v>221</v>
      </c>
      <c r="BM640" s="8" t="n">
        <v>221</v>
      </c>
      <c r="BN640" s="8" t="n">
        <v>76</v>
      </c>
      <c r="BO640" s="8" t="n">
        <f aca="false">BM640-BN640</f>
        <v>145</v>
      </c>
      <c r="BP640" s="8" t="n">
        <v>71</v>
      </c>
      <c r="BQ640" s="8" t="n">
        <v>22</v>
      </c>
      <c r="BR640" s="8" t="n">
        <v>10</v>
      </c>
      <c r="BS640" s="8" t="n">
        <v>27</v>
      </c>
      <c r="BT640" s="12" t="n">
        <f aca="false">BS640/(EA640+BS640)</f>
        <v>0.0331288343558282</v>
      </c>
      <c r="BU640" s="8" t="n">
        <v>6</v>
      </c>
      <c r="BV640" s="8" t="n">
        <v>11</v>
      </c>
      <c r="BW640" s="12" t="n">
        <f aca="false">IF(BU640+BV640&gt;0,BU640/(BU640+BV640),0)</f>
        <v>0.352941176470588</v>
      </c>
      <c r="BX640" s="8" t="n">
        <v>2</v>
      </c>
      <c r="BY640" s="8" t="n">
        <v>1</v>
      </c>
      <c r="BZ640" s="8" t="n">
        <v>3</v>
      </c>
      <c r="CA640" s="8" t="n">
        <v>2</v>
      </c>
      <c r="CB640" s="8" t="n">
        <v>1</v>
      </c>
      <c r="CC640" s="8" t="n">
        <v>8</v>
      </c>
      <c r="CD640" s="8" t="n">
        <v>3</v>
      </c>
      <c r="CE640" s="8" t="n">
        <v>4</v>
      </c>
      <c r="CF640" s="8" t="n">
        <v>2</v>
      </c>
      <c r="CG640" s="8" t="n">
        <v>3</v>
      </c>
      <c r="CH640" s="8" t="n">
        <v>5</v>
      </c>
      <c r="CI640" s="8" t="n">
        <v>6</v>
      </c>
      <c r="CJ640" s="8" t="n">
        <v>0</v>
      </c>
      <c r="CK640" s="8" t="n">
        <v>0</v>
      </c>
      <c r="CL640" s="8" t="n">
        <v>2</v>
      </c>
      <c r="CM640" s="8" t="n">
        <v>2</v>
      </c>
      <c r="CN640" s="8" t="n">
        <v>1</v>
      </c>
      <c r="CO640" s="8" t="n">
        <v>0</v>
      </c>
      <c r="CP640" s="8" t="n">
        <v>0</v>
      </c>
      <c r="CQ640" s="8" t="n">
        <v>4</v>
      </c>
      <c r="CR640" s="8" t="n">
        <v>0</v>
      </c>
      <c r="CS640" s="8" t="n">
        <v>0</v>
      </c>
      <c r="CT640" s="8" t="n">
        <v>1</v>
      </c>
      <c r="CU640" s="8" t="n">
        <v>2</v>
      </c>
      <c r="CV640" s="8" t="n">
        <v>0</v>
      </c>
      <c r="CW640" s="8" t="n">
        <v>3</v>
      </c>
      <c r="CX640" s="8" t="n">
        <v>0</v>
      </c>
      <c r="CY640" s="8" t="n">
        <v>2</v>
      </c>
      <c r="CZ640" s="8" t="n">
        <v>3</v>
      </c>
      <c r="DA640" s="8" t="n">
        <v>66</v>
      </c>
      <c r="DB640" s="8" t="n">
        <v>17</v>
      </c>
      <c r="DC640" s="8" t="n">
        <v>1</v>
      </c>
      <c r="DD640" s="8" t="n">
        <v>4</v>
      </c>
      <c r="DE640" s="8" t="n">
        <v>13</v>
      </c>
      <c r="DF640" s="8" t="n">
        <v>24</v>
      </c>
      <c r="DG640" s="8" t="n">
        <v>3</v>
      </c>
      <c r="DH640" s="8" t="n">
        <v>60</v>
      </c>
      <c r="DI640" s="8" t="n">
        <v>29</v>
      </c>
      <c r="DJ640" s="8" t="n">
        <v>13</v>
      </c>
      <c r="DK640" s="8" t="n">
        <v>30</v>
      </c>
      <c r="DL640" s="8" t="n">
        <v>28</v>
      </c>
      <c r="DM640" s="8" t="n">
        <v>2</v>
      </c>
      <c r="DN640" s="8" t="n">
        <v>13</v>
      </c>
      <c r="DO640" s="8" t="n">
        <v>11</v>
      </c>
      <c r="DP640" s="8" t="n">
        <v>2</v>
      </c>
      <c r="DQ640" s="8" t="n">
        <f aca="false">DJ640-DI640</f>
        <v>-16</v>
      </c>
      <c r="DR640" s="19" t="n">
        <v>-16.004</v>
      </c>
      <c r="DS640" s="8" t="n">
        <v>26</v>
      </c>
      <c r="DT640" s="8" t="n">
        <v>2</v>
      </c>
      <c r="DU640" s="8" t="n">
        <v>0</v>
      </c>
      <c r="DV640" s="8" t="n">
        <v>1</v>
      </c>
      <c r="DW640" s="8" t="n">
        <v>0</v>
      </c>
      <c r="DX640" s="8" t="n">
        <v>1020</v>
      </c>
      <c r="DY640" s="8" t="n">
        <v>1024</v>
      </c>
      <c r="DZ640" s="8" t="n">
        <v>786</v>
      </c>
      <c r="EA640" s="8" t="n">
        <v>788</v>
      </c>
      <c r="EB640" s="8" t="n">
        <v>557</v>
      </c>
      <c r="EC640" s="8" t="n">
        <v>537</v>
      </c>
      <c r="ED640" s="8" t="n">
        <v>50.87</v>
      </c>
      <c r="EE640" s="8" t="n">
        <v>46.64</v>
      </c>
      <c r="EF640" s="8" t="n">
        <v>42</v>
      </c>
      <c r="EG640" s="8" t="n">
        <v>36</v>
      </c>
      <c r="EH640" s="12" t="n">
        <f aca="false">EF640/EB640</f>
        <v>0.0754039497307002</v>
      </c>
      <c r="EI640" s="20" t="n">
        <f aca="false">1-EG640/EC640</f>
        <v>0.932960893854749</v>
      </c>
      <c r="EJ640" s="21" t="n">
        <f aca="false">EH640+EI640</f>
        <v>1.00836484358545</v>
      </c>
      <c r="EK640" s="8" t="n">
        <v>1018</v>
      </c>
      <c r="EL640" s="8" t="n">
        <v>1026</v>
      </c>
      <c r="EM640" s="8" t="n">
        <v>785</v>
      </c>
      <c r="EN640" s="8" t="n">
        <v>790</v>
      </c>
      <c r="EO640" s="8" t="n">
        <v>556</v>
      </c>
      <c r="EP640" s="8" t="n">
        <v>540</v>
      </c>
      <c r="EQ640" s="8" t="n">
        <v>42</v>
      </c>
      <c r="ER640" s="8" t="n">
        <v>38</v>
      </c>
      <c r="ES640" s="8" t="n">
        <v>496</v>
      </c>
      <c r="ET640" s="8" t="n">
        <v>517</v>
      </c>
      <c r="EU640" s="8" t="n">
        <v>224</v>
      </c>
      <c r="EV640" s="8" t="n">
        <v>197</v>
      </c>
      <c r="EW640" s="8" t="n">
        <v>33</v>
      </c>
      <c r="EX640" s="8" t="n">
        <v>18</v>
      </c>
      <c r="EY640" s="8" t="n">
        <v>85</v>
      </c>
      <c r="EZ640" s="8" t="n">
        <v>64</v>
      </c>
      <c r="FA640" s="8" t="n">
        <v>1</v>
      </c>
      <c r="FB640" s="8" t="n">
        <v>1.2</v>
      </c>
      <c r="FC640" s="8" t="n">
        <v>2.2</v>
      </c>
      <c r="FD640" s="19" t="n">
        <v>26</v>
      </c>
      <c r="FE640" s="18" t="n">
        <f aca="false">FD640/V640</f>
        <v>0.342105263157895</v>
      </c>
      <c r="FF640" s="8" t="n">
        <v>2.0857</v>
      </c>
      <c r="FG640" s="8" t="n">
        <v>0.6</v>
      </c>
      <c r="FH640" s="8" t="n">
        <v>-0.4</v>
      </c>
      <c r="FI640" s="8" t="n">
        <v>0.2</v>
      </c>
      <c r="FJ640" s="8" t="n">
        <v>2</v>
      </c>
      <c r="FK640" s="8" t="n">
        <v>1</v>
      </c>
      <c r="FL640" s="8" t="n">
        <v>1</v>
      </c>
      <c r="FM640" s="8" t="n">
        <f aca="false">BL640+BS640+AH640+DT640</f>
        <v>322</v>
      </c>
      <c r="FN640" s="19" t="n">
        <f aca="false">IF(DS640&gt;0,(BL640+BR640)/DS640,0)</f>
        <v>8.88461538461539</v>
      </c>
      <c r="FO640" s="12" t="n">
        <v>0.0488211479</v>
      </c>
      <c r="FP640" s="19" t="n">
        <f aca="false">Z640-AH640/10</f>
        <v>19.8</v>
      </c>
      <c r="FQ640" s="19" t="n">
        <f aca="false">Z640+DR640/5</f>
        <v>23.7992</v>
      </c>
      <c r="FR640" s="19" t="n">
        <f aca="false">(DX640+DY640)/AL640*60</f>
        <v>122.453870117422</v>
      </c>
      <c r="FS640" s="8" t="n">
        <v>7</v>
      </c>
      <c r="FT640" s="17" t="s">
        <v>563</v>
      </c>
      <c r="FU640" s="8" t="n">
        <v>255</v>
      </c>
      <c r="FV640" s="22"/>
      <c r="FW640" s="17" t="s">
        <v>270</v>
      </c>
      <c r="FX640" s="23" t="n">
        <v>832500</v>
      </c>
      <c r="FY640" s="23" t="n">
        <v>894167</v>
      </c>
      <c r="FZ640" s="8" t="n">
        <v>186</v>
      </c>
      <c r="GA640" s="8" t="n">
        <v>26</v>
      </c>
      <c r="GB640" s="8" t="n">
        <v>33</v>
      </c>
      <c r="GC640" s="8" t="n">
        <v>59</v>
      </c>
      <c r="GD640" s="8" t="n">
        <v>5</v>
      </c>
      <c r="GE640" s="8" t="n">
        <v>171</v>
      </c>
      <c r="GF640" s="8" t="n">
        <v>326</v>
      </c>
      <c r="GG640" s="8" t="n">
        <v>2390</v>
      </c>
      <c r="GH640" s="8" t="n">
        <v>2.5</v>
      </c>
      <c r="GI640" s="8" t="n">
        <v>3</v>
      </c>
      <c r="GJ640" s="8" t="n">
        <v>5.5</v>
      </c>
      <c r="GK640" s="8" t="n">
        <f aca="false">Z640-AH640/10</f>
        <v>19.8</v>
      </c>
      <c r="GL640" s="22"/>
      <c r="GM640" s="22"/>
      <c r="GN640" s="22"/>
      <c r="GO640" s="22"/>
      <c r="GP640" s="22"/>
    </row>
    <row r="641" customFormat="false" ht="13.65" hidden="false" customHeight="true" outlineLevel="0" collapsed="false">
      <c r="A641" s="16" t="n">
        <v>35118</v>
      </c>
      <c r="B641" s="17" t="s">
        <v>1239</v>
      </c>
      <c r="C641" s="17" t="s">
        <v>404</v>
      </c>
      <c r="D641" s="17" t="s">
        <v>283</v>
      </c>
      <c r="E641" s="17" t="s">
        <v>283</v>
      </c>
      <c r="F641" s="8" t="n">
        <v>72</v>
      </c>
      <c r="G641" s="8" t="n">
        <v>177</v>
      </c>
      <c r="H641" s="8" t="n">
        <v>2014</v>
      </c>
      <c r="I641" s="8" t="n">
        <v>1</v>
      </c>
      <c r="J641" s="8" t="n">
        <v>20</v>
      </c>
      <c r="K641" s="17" t="s">
        <v>273</v>
      </c>
      <c r="L641" s="8" t="n">
        <v>2016</v>
      </c>
      <c r="M641" s="8" t="n">
        <v>21</v>
      </c>
      <c r="N641" s="8" t="n">
        <v>2</v>
      </c>
      <c r="O641" s="8" t="n">
        <v>8477951</v>
      </c>
      <c r="P641" s="17" t="s">
        <v>2991</v>
      </c>
      <c r="Q641" s="17" t="s">
        <v>2992</v>
      </c>
      <c r="R641" s="17" t="s">
        <v>2155</v>
      </c>
      <c r="S641" s="17" t="s">
        <v>2962</v>
      </c>
      <c r="T641" s="17" t="s">
        <v>591</v>
      </c>
      <c r="U641" s="17" t="s">
        <v>397</v>
      </c>
      <c r="V641" s="8" t="n">
        <v>78</v>
      </c>
      <c r="W641" s="8" t="n">
        <v>21</v>
      </c>
      <c r="X641" s="8" t="n">
        <v>31</v>
      </c>
      <c r="Y641" s="8" t="n">
        <v>15</v>
      </c>
      <c r="Z641" s="8" t="n">
        <v>52</v>
      </c>
      <c r="AA641" s="8" t="n">
        <v>3</v>
      </c>
      <c r="AB641" s="8" t="n">
        <v>24</v>
      </c>
      <c r="AC641" s="18" t="n">
        <f aca="false">Z641/V641</f>
        <v>0.666666666666667</v>
      </c>
      <c r="AD641" s="19" t="n">
        <f aca="false">IF(FZ641&gt;V641,Z641-V641*(GC641-Z641)/(FZ641-V641),0)</f>
        <v>16.1967213114754</v>
      </c>
      <c r="AE641" s="19" t="n">
        <v>19.703</v>
      </c>
      <c r="AF641" s="8" t="n">
        <v>1</v>
      </c>
      <c r="AG641" s="8" t="n">
        <v>-2</v>
      </c>
      <c r="AH641" s="8" t="n">
        <v>18</v>
      </c>
      <c r="AI641" s="8" t="n">
        <v>1789</v>
      </c>
      <c r="AJ641" s="8" t="n">
        <v>85322</v>
      </c>
      <c r="AK641" s="19" t="n">
        <v>1422.0333333333</v>
      </c>
      <c r="AL641" s="8" t="n">
        <v>1422.03</v>
      </c>
      <c r="AM641" s="8" t="n">
        <v>1422</v>
      </c>
      <c r="AN641" s="18" t="n">
        <f aca="false">AJ641/60/V641</f>
        <v>18.2311965811966</v>
      </c>
      <c r="AO641" s="8" t="n">
        <v>30.23</v>
      </c>
      <c r="AP641" s="12" t="n">
        <f aca="false">IF(EF641&gt;0,Z641/EF641,0)</f>
        <v>0.68421052631579</v>
      </c>
      <c r="AQ641" s="8" t="n">
        <v>218</v>
      </c>
      <c r="AR641" s="8" t="n">
        <v>218</v>
      </c>
      <c r="AS641" s="8" t="n">
        <v>218</v>
      </c>
      <c r="AT641" s="8" t="n">
        <v>158</v>
      </c>
      <c r="AU641" s="8" t="n">
        <v>158</v>
      </c>
      <c r="AV641" s="8" t="n">
        <v>118</v>
      </c>
      <c r="AW641" s="8" t="n">
        <v>149</v>
      </c>
      <c r="AX641" s="8" t="n">
        <v>60</v>
      </c>
      <c r="AY641" s="8" t="n">
        <v>8</v>
      </c>
      <c r="AZ641" s="8" t="n">
        <v>11</v>
      </c>
      <c r="BA641" s="8" t="n">
        <f aca="false">AY641+AZ641</f>
        <v>19</v>
      </c>
      <c r="BB641" s="8" t="n">
        <v>14.71</v>
      </c>
      <c r="BC641" s="8" t="n">
        <v>26.2966</v>
      </c>
      <c r="BD641" s="19" t="n">
        <v>279.9</v>
      </c>
      <c r="BE641" s="19" t="n">
        <v>11.8098497456696</v>
      </c>
      <c r="BF641" s="19" t="n">
        <f aca="false">AQ641+BD641</f>
        <v>497.9</v>
      </c>
      <c r="BG641" s="19" t="n">
        <f aca="false">IF(AL641&gt;0,BF641/AL641*60,0)</f>
        <v>21.0079956119069</v>
      </c>
      <c r="BH641" s="8" t="n">
        <v>594</v>
      </c>
      <c r="BI641" s="8" t="n">
        <v>414</v>
      </c>
      <c r="BJ641" s="8" t="n">
        <v>337</v>
      </c>
      <c r="BK641" s="12" t="n">
        <f aca="false">BH641/(BH641+BJ641)</f>
        <v>0.638023630504833</v>
      </c>
      <c r="BL641" s="8" t="n">
        <v>13</v>
      </c>
      <c r="BM641" s="8" t="n">
        <v>13</v>
      </c>
      <c r="BN641" s="8" t="n">
        <v>99</v>
      </c>
      <c r="BO641" s="8" t="n">
        <f aca="false">BM641-BN641</f>
        <v>-86</v>
      </c>
      <c r="BP641" s="8" t="n">
        <v>40</v>
      </c>
      <c r="BQ641" s="8" t="n">
        <v>31</v>
      </c>
      <c r="BR641" s="8" t="n">
        <v>86</v>
      </c>
      <c r="BS641" s="8" t="n">
        <v>39</v>
      </c>
      <c r="BT641" s="12" t="n">
        <f aca="false">BS641/(EA641+BS641)</f>
        <v>0.0368620037807183</v>
      </c>
      <c r="BU641" s="8" t="n">
        <v>321</v>
      </c>
      <c r="BV641" s="8" t="n">
        <v>480</v>
      </c>
      <c r="BW641" s="12" t="n">
        <f aca="false">IF(BU641+BV641&gt;0,BU641/(BU641+BV641),0)</f>
        <v>0.400749063670412</v>
      </c>
      <c r="BX641" s="8" t="n">
        <v>80</v>
      </c>
      <c r="BY641" s="8" t="n">
        <v>110</v>
      </c>
      <c r="BZ641" s="8" t="n">
        <v>118</v>
      </c>
      <c r="CA641" s="8" t="n">
        <v>165</v>
      </c>
      <c r="CB641" s="8" t="n">
        <v>123</v>
      </c>
      <c r="CC641" s="8" t="n">
        <v>205</v>
      </c>
      <c r="CD641" s="8" t="n">
        <v>99</v>
      </c>
      <c r="CE641" s="8" t="n">
        <v>121</v>
      </c>
      <c r="CF641" s="8" t="n">
        <v>116</v>
      </c>
      <c r="CG641" s="8" t="n">
        <v>183</v>
      </c>
      <c r="CH641" s="8" t="n">
        <v>170</v>
      </c>
      <c r="CI641" s="8" t="n">
        <v>289</v>
      </c>
      <c r="CJ641" s="8" t="n">
        <v>0</v>
      </c>
      <c r="CK641" s="8" t="n">
        <v>0</v>
      </c>
      <c r="CL641" s="8" t="n">
        <v>3</v>
      </c>
      <c r="CM641" s="8" t="n">
        <v>2</v>
      </c>
      <c r="CN641" s="8" t="n">
        <v>0</v>
      </c>
      <c r="CO641" s="8" t="n">
        <v>0</v>
      </c>
      <c r="CP641" s="8" t="n">
        <v>0</v>
      </c>
      <c r="CQ641" s="8" t="n">
        <v>4</v>
      </c>
      <c r="CR641" s="8" t="n">
        <v>2</v>
      </c>
      <c r="CS641" s="8" t="n">
        <v>5</v>
      </c>
      <c r="CT641" s="8" t="n">
        <v>5</v>
      </c>
      <c r="CU641" s="8" t="n">
        <v>2</v>
      </c>
      <c r="CV641" s="8" t="n">
        <v>0</v>
      </c>
      <c r="CW641" s="8" t="n">
        <v>3</v>
      </c>
      <c r="CX641" s="8" t="n">
        <v>1</v>
      </c>
      <c r="CY641" s="8" t="n">
        <v>4</v>
      </c>
      <c r="CZ641" s="8" t="n">
        <v>2</v>
      </c>
      <c r="DA641" s="8" t="n">
        <v>33</v>
      </c>
      <c r="DB641" s="8" t="n">
        <v>12</v>
      </c>
      <c r="DC641" s="8" t="n">
        <v>2</v>
      </c>
      <c r="DD641" s="8" t="n">
        <v>15</v>
      </c>
      <c r="DE641" s="8" t="n">
        <v>12</v>
      </c>
      <c r="DF641" s="8" t="n">
        <v>5</v>
      </c>
      <c r="DG641" s="8" t="n">
        <v>0</v>
      </c>
      <c r="DH641" s="8" t="n">
        <v>72</v>
      </c>
      <c r="DI641" s="8" t="n">
        <v>9</v>
      </c>
      <c r="DJ641" s="8" t="n">
        <v>14</v>
      </c>
      <c r="DK641" s="8" t="n">
        <v>9</v>
      </c>
      <c r="DL641" s="8" t="n">
        <v>9</v>
      </c>
      <c r="DM641" s="8" t="n">
        <v>0</v>
      </c>
      <c r="DN641" s="8" t="n">
        <v>13</v>
      </c>
      <c r="DO641" s="8" t="n">
        <v>13</v>
      </c>
      <c r="DP641" s="8" t="n">
        <v>0</v>
      </c>
      <c r="DQ641" s="8" t="n">
        <f aca="false">DJ641-DI641</f>
        <v>5</v>
      </c>
      <c r="DR641" s="19" t="n">
        <v>5.093</v>
      </c>
      <c r="DS641" s="8" t="n">
        <v>9</v>
      </c>
      <c r="DT641" s="8" t="n">
        <v>0</v>
      </c>
      <c r="DU641" s="8" t="n">
        <v>0</v>
      </c>
      <c r="DV641" s="8" t="n">
        <v>0</v>
      </c>
      <c r="DW641" s="8" t="n">
        <v>0</v>
      </c>
      <c r="DX641" s="8" t="n">
        <v>1518</v>
      </c>
      <c r="DY641" s="8" t="n">
        <v>1333</v>
      </c>
      <c r="DZ641" s="8" t="n">
        <v>1068</v>
      </c>
      <c r="EA641" s="8" t="n">
        <v>1019</v>
      </c>
      <c r="EB641" s="8" t="n">
        <v>807</v>
      </c>
      <c r="EC641" s="8" t="n">
        <v>755</v>
      </c>
      <c r="ED641" s="8" t="n">
        <v>74.38</v>
      </c>
      <c r="EE641" s="8" t="n">
        <v>75.56</v>
      </c>
      <c r="EF641" s="8" t="n">
        <v>76</v>
      </c>
      <c r="EG641" s="8" t="n">
        <v>67</v>
      </c>
      <c r="EH641" s="12" t="n">
        <f aca="false">EF641/EB641</f>
        <v>0.0941759603469641</v>
      </c>
      <c r="EI641" s="20" t="n">
        <f aca="false">1-EG641/EC641</f>
        <v>0.911258278145695</v>
      </c>
      <c r="EJ641" s="21" t="n">
        <f aca="false">EH641+EI641</f>
        <v>1.00543423849266</v>
      </c>
      <c r="EK641" s="8" t="n">
        <v>1519</v>
      </c>
      <c r="EL641" s="8" t="n">
        <v>1327</v>
      </c>
      <c r="EM641" s="8" t="n">
        <v>1069</v>
      </c>
      <c r="EN641" s="8" t="n">
        <v>1014</v>
      </c>
      <c r="EO641" s="8" t="n">
        <v>808</v>
      </c>
      <c r="EP641" s="8" t="n">
        <v>751</v>
      </c>
      <c r="EQ641" s="8" t="n">
        <v>76</v>
      </c>
      <c r="ER641" s="8" t="n">
        <v>64</v>
      </c>
      <c r="ES641" s="8" t="n">
        <v>802</v>
      </c>
      <c r="ET641" s="8" t="n">
        <v>697</v>
      </c>
      <c r="EU641" s="8" t="n">
        <v>266</v>
      </c>
      <c r="EV641" s="8" t="n">
        <v>288</v>
      </c>
      <c r="EW641" s="8" t="n">
        <v>41</v>
      </c>
      <c r="EX641" s="8" t="n">
        <v>31</v>
      </c>
      <c r="EY641" s="8" t="n">
        <v>63</v>
      </c>
      <c r="EZ641" s="8" t="n">
        <v>76</v>
      </c>
      <c r="FA641" s="8" t="n">
        <v>3.6</v>
      </c>
      <c r="FB641" s="8" t="n">
        <v>1.7</v>
      </c>
      <c r="FC641" s="8" t="n">
        <v>5.2</v>
      </c>
      <c r="FD641" s="19" t="n">
        <v>48.01</v>
      </c>
      <c r="FE641" s="18" t="n">
        <f aca="false">FD641/V641</f>
        <v>0.61551282051282</v>
      </c>
      <c r="FF641" s="8" t="n">
        <v>5.293</v>
      </c>
      <c r="FG641" s="8" t="n">
        <v>1.49</v>
      </c>
      <c r="FH641" s="8" t="n">
        <v>0</v>
      </c>
      <c r="FI641" s="8" t="n">
        <v>1.49</v>
      </c>
      <c r="FJ641" s="8" t="n">
        <v>2</v>
      </c>
      <c r="FK641" s="8" t="n">
        <v>1</v>
      </c>
      <c r="FL641" s="8" t="n">
        <v>1</v>
      </c>
      <c r="FM641" s="8" t="n">
        <f aca="false">BL641+BS641+AH641+DT641</f>
        <v>70</v>
      </c>
      <c r="FN641" s="19" t="n">
        <f aca="false">IF(DS641&gt;0,(BL641+BR641)/DS641,0)</f>
        <v>11</v>
      </c>
      <c r="FO641" s="12" t="n">
        <v>0.1066518023</v>
      </c>
      <c r="FP641" s="19" t="n">
        <f aca="false">Z641-AH641/10</f>
        <v>50.2</v>
      </c>
      <c r="FQ641" s="19" t="n">
        <f aca="false">Z641+DR641/5</f>
        <v>53.0186</v>
      </c>
      <c r="FR641" s="19" t="n">
        <f aca="false">(DX641+DY641)/AL641*60</f>
        <v>120.292820826565</v>
      </c>
      <c r="FS641" s="8" t="n">
        <v>4</v>
      </c>
      <c r="FT641" s="17" t="s">
        <v>326</v>
      </c>
      <c r="FU641" s="8" t="n">
        <v>195</v>
      </c>
      <c r="FV641" s="22"/>
      <c r="FW641" s="17" t="s">
        <v>270</v>
      </c>
      <c r="FX641" s="23" t="n">
        <v>925000</v>
      </c>
      <c r="FY641" s="23" t="n">
        <v>925000</v>
      </c>
      <c r="FZ641" s="8" t="n">
        <v>139</v>
      </c>
      <c r="GA641" s="8" t="n">
        <v>27</v>
      </c>
      <c r="GB641" s="8" t="n">
        <v>53</v>
      </c>
      <c r="GC641" s="8" t="n">
        <v>80</v>
      </c>
      <c r="GD641" s="8" t="n">
        <v>11</v>
      </c>
      <c r="GE641" s="8" t="n">
        <v>24</v>
      </c>
      <c r="GF641" s="8" t="n">
        <v>184</v>
      </c>
      <c r="GG641" s="8" t="n">
        <v>2231</v>
      </c>
      <c r="GH641" s="8" t="n">
        <v>5</v>
      </c>
      <c r="GI641" s="8" t="n">
        <v>2.8</v>
      </c>
      <c r="GJ641" s="8" t="n">
        <v>7.9</v>
      </c>
      <c r="GK641" s="8" t="n">
        <f aca="false">Z641-AH641/10</f>
        <v>50.2</v>
      </c>
      <c r="GL641" s="22"/>
      <c r="GM641" s="22"/>
      <c r="GN641" s="22"/>
      <c r="GO641" s="22"/>
      <c r="GP641" s="22"/>
    </row>
    <row r="642" customFormat="false" ht="13.65" hidden="false" customHeight="true" outlineLevel="0" collapsed="false">
      <c r="A642" s="16" t="n">
        <v>34123</v>
      </c>
      <c r="B642" s="17" t="s">
        <v>1026</v>
      </c>
      <c r="C642" s="17" t="s">
        <v>282</v>
      </c>
      <c r="D642" s="17" t="s">
        <v>283</v>
      </c>
      <c r="E642" s="17" t="s">
        <v>283</v>
      </c>
      <c r="F642" s="8" t="n">
        <v>74</v>
      </c>
      <c r="G642" s="8" t="n">
        <v>200</v>
      </c>
      <c r="H642" s="8" t="n">
        <v>2011</v>
      </c>
      <c r="I642" s="8" t="n">
        <v>5</v>
      </c>
      <c r="J642" s="8" t="n">
        <v>131</v>
      </c>
      <c r="K642" s="17" t="s">
        <v>263</v>
      </c>
      <c r="L642" s="8" t="n">
        <v>2017</v>
      </c>
      <c r="M642" s="8" t="n">
        <v>24</v>
      </c>
      <c r="N642" s="8" t="n">
        <v>1</v>
      </c>
      <c r="O642" s="8" t="n">
        <v>8476372</v>
      </c>
      <c r="P642" s="17" t="s">
        <v>2993</v>
      </c>
      <c r="Q642" s="17" t="s">
        <v>2994</v>
      </c>
      <c r="R642" s="17" t="s">
        <v>2995</v>
      </c>
      <c r="S642" s="17" t="s">
        <v>2962</v>
      </c>
      <c r="T642" s="17" t="s">
        <v>278</v>
      </c>
      <c r="U642" s="17" t="s">
        <v>972</v>
      </c>
      <c r="V642" s="8" t="n">
        <v>22</v>
      </c>
      <c r="W642" s="8" t="n">
        <v>0</v>
      </c>
      <c r="X642" s="8" t="n">
        <v>4</v>
      </c>
      <c r="Y642" s="8" t="n">
        <v>3</v>
      </c>
      <c r="Z642" s="8" t="n">
        <v>4</v>
      </c>
      <c r="AA642" s="8" t="n">
        <v>24</v>
      </c>
      <c r="AB642" s="8" t="n">
        <v>72</v>
      </c>
      <c r="AC642" s="18" t="n">
        <f aca="false">Z642/V642</f>
        <v>0.181818181818182</v>
      </c>
      <c r="AD642" s="19" t="n">
        <f aca="false">IF(FZ642&gt;V642,Z642-V642*(GC642-Z642)/(FZ642-V642),0)</f>
        <v>0</v>
      </c>
      <c r="AE642" s="19" t="n">
        <v>1.174</v>
      </c>
      <c r="AF642" s="8" t="n">
        <v>10</v>
      </c>
      <c r="AG642" s="8" t="n">
        <v>4.5</v>
      </c>
      <c r="AH642" s="8" t="n">
        <v>21</v>
      </c>
      <c r="AI642" s="8" t="n">
        <v>423</v>
      </c>
      <c r="AJ642" s="8" t="n">
        <v>19186</v>
      </c>
      <c r="AK642" s="19" t="n">
        <v>319.76666666667</v>
      </c>
      <c r="AL642" s="8" t="n">
        <v>319.77</v>
      </c>
      <c r="AM642" s="8" t="n">
        <v>320</v>
      </c>
      <c r="AN642" s="18" t="n">
        <f aca="false">AJ642/60/V642</f>
        <v>14.5348484848485</v>
      </c>
      <c r="AO642" s="8" t="n">
        <v>24.56</v>
      </c>
      <c r="AP642" s="12" t="n">
        <f aca="false">IF(EF642&gt;0,Z642/EF642,0)</f>
        <v>0.235294117647059</v>
      </c>
      <c r="AQ642" s="8" t="n">
        <v>38</v>
      </c>
      <c r="AR642" s="8" t="n">
        <v>39</v>
      </c>
      <c r="AS642" s="8" t="n">
        <v>39</v>
      </c>
      <c r="AT642" s="8" t="n">
        <v>24</v>
      </c>
      <c r="AU642" s="8" t="n">
        <v>25</v>
      </c>
      <c r="AV642" s="8" t="n">
        <v>17</v>
      </c>
      <c r="AW642" s="8" t="n">
        <v>11</v>
      </c>
      <c r="AX642" s="8" t="n">
        <v>2</v>
      </c>
      <c r="AY642" s="8" t="n">
        <v>0</v>
      </c>
      <c r="AZ642" s="8" t="n">
        <v>4</v>
      </c>
      <c r="BA642" s="8" t="n">
        <f aca="false">AY642+AZ642</f>
        <v>4</v>
      </c>
      <c r="BB642" s="8" t="n">
        <v>0.69</v>
      </c>
      <c r="BC642" s="8" t="n">
        <v>48.9412</v>
      </c>
      <c r="BD642" s="19" t="n">
        <v>59.1</v>
      </c>
      <c r="BE642" s="19" t="n">
        <v>11.0893359741477</v>
      </c>
      <c r="BF642" s="19" t="n">
        <f aca="false">AQ642+BD642</f>
        <v>97.1</v>
      </c>
      <c r="BG642" s="19" t="n">
        <f aca="false">IF(AL642&gt;0,BF642/AL642*60,0)</f>
        <v>18.2193451543297</v>
      </c>
      <c r="BH642" s="8" t="n">
        <v>77</v>
      </c>
      <c r="BI642" s="8" t="n">
        <v>98</v>
      </c>
      <c r="BJ642" s="8" t="n">
        <v>95</v>
      </c>
      <c r="BK642" s="12" t="n">
        <f aca="false">BH642/(BH642+BJ642)</f>
        <v>0.447674418604651</v>
      </c>
      <c r="BL642" s="8" t="n">
        <v>20</v>
      </c>
      <c r="BM642" s="8" t="n">
        <v>20</v>
      </c>
      <c r="BN642" s="8" t="n">
        <v>19</v>
      </c>
      <c r="BO642" s="8" t="n">
        <f aca="false">BM642-BN642</f>
        <v>1</v>
      </c>
      <c r="BP642" s="8" t="n">
        <v>8</v>
      </c>
      <c r="BQ642" s="8" t="n">
        <v>6</v>
      </c>
      <c r="BR642" s="8" t="n">
        <v>2</v>
      </c>
      <c r="BS642" s="8" t="n">
        <v>25</v>
      </c>
      <c r="BT642" s="12" t="n">
        <f aca="false">BS642/(EA642+BS642)</f>
        <v>0.100401606425703</v>
      </c>
      <c r="BU642" s="8" t="n">
        <v>0</v>
      </c>
      <c r="BV642" s="8" t="n">
        <v>0</v>
      </c>
      <c r="BW642" s="12" t="n">
        <f aca="false">IF(BU642+BV642&gt;0,BU642/(BU642+BV642),0)</f>
        <v>0</v>
      </c>
      <c r="BX642" s="8" t="n">
        <v>0</v>
      </c>
      <c r="BY642" s="8" t="n">
        <v>0</v>
      </c>
      <c r="BZ642" s="8" t="n">
        <v>0</v>
      </c>
      <c r="CA642" s="8" t="n">
        <v>0</v>
      </c>
      <c r="CB642" s="8" t="n">
        <v>0</v>
      </c>
      <c r="CC642" s="8" t="n">
        <v>0</v>
      </c>
      <c r="CD642" s="8" t="n">
        <v>0</v>
      </c>
      <c r="CE642" s="8" t="n">
        <v>0</v>
      </c>
      <c r="CF642" s="8" t="n">
        <v>0</v>
      </c>
      <c r="CG642" s="8" t="n">
        <v>0</v>
      </c>
      <c r="CH642" s="8" t="n">
        <v>0</v>
      </c>
      <c r="CI642" s="8" t="n">
        <v>0</v>
      </c>
      <c r="CJ642" s="8" t="n">
        <v>0</v>
      </c>
      <c r="CK642" s="8" t="n">
        <v>0</v>
      </c>
      <c r="CL642" s="8" t="n">
        <v>0</v>
      </c>
      <c r="CM642" s="8" t="n">
        <v>0</v>
      </c>
      <c r="CN642" s="8" t="n">
        <v>0</v>
      </c>
      <c r="CO642" s="8" t="n">
        <v>0</v>
      </c>
      <c r="CP642" s="8" t="n">
        <v>0</v>
      </c>
      <c r="CQ642" s="8" t="n">
        <v>0</v>
      </c>
      <c r="CR642" s="8" t="n">
        <v>0</v>
      </c>
      <c r="CS642" s="8" t="n">
        <v>0</v>
      </c>
      <c r="CT642" s="8" t="n">
        <v>0</v>
      </c>
      <c r="CU642" s="8" t="n">
        <v>0</v>
      </c>
      <c r="CV642" s="8" t="n">
        <v>0</v>
      </c>
      <c r="CW642" s="8" t="n">
        <v>0</v>
      </c>
      <c r="CX642" s="8" t="n">
        <v>0</v>
      </c>
      <c r="CY642" s="8" t="n">
        <v>0</v>
      </c>
      <c r="CZ642" s="8" t="n">
        <v>0</v>
      </c>
      <c r="DA642" s="8" t="n">
        <v>8</v>
      </c>
      <c r="DB642" s="8" t="n">
        <v>0</v>
      </c>
      <c r="DC642" s="8" t="n">
        <v>0</v>
      </c>
      <c r="DD642" s="8" t="n">
        <v>3</v>
      </c>
      <c r="DE642" s="8" t="n">
        <v>5</v>
      </c>
      <c r="DF642" s="8" t="n">
        <v>0</v>
      </c>
      <c r="DG642" s="8" t="n">
        <v>1</v>
      </c>
      <c r="DH642" s="8" t="n">
        <v>8</v>
      </c>
      <c r="DI642" s="8" t="n">
        <v>9</v>
      </c>
      <c r="DJ642" s="8" t="n">
        <v>4</v>
      </c>
      <c r="DK642" s="8" t="n">
        <v>9</v>
      </c>
      <c r="DL642" s="8" t="n">
        <v>8</v>
      </c>
      <c r="DM642" s="8" t="n">
        <v>1</v>
      </c>
      <c r="DN642" s="8" t="n">
        <v>5</v>
      </c>
      <c r="DO642" s="8" t="n">
        <v>4</v>
      </c>
      <c r="DP642" s="8" t="n">
        <v>1</v>
      </c>
      <c r="DQ642" s="8" t="n">
        <f aca="false">DJ642-DI642</f>
        <v>-5</v>
      </c>
      <c r="DR642" s="19" t="n">
        <v>-1.603</v>
      </c>
      <c r="DS642" s="8" t="n">
        <v>8</v>
      </c>
      <c r="DT642" s="8" t="n">
        <v>1</v>
      </c>
      <c r="DU642" s="8" t="n">
        <v>0</v>
      </c>
      <c r="DV642" s="8" t="n">
        <v>0</v>
      </c>
      <c r="DW642" s="8" t="n">
        <v>0</v>
      </c>
      <c r="DX642" s="8" t="n">
        <v>281</v>
      </c>
      <c r="DY642" s="8" t="n">
        <v>309</v>
      </c>
      <c r="DZ642" s="8" t="n">
        <v>211</v>
      </c>
      <c r="EA642" s="8" t="n">
        <v>224</v>
      </c>
      <c r="EB642" s="8" t="n">
        <v>151</v>
      </c>
      <c r="EC642" s="8" t="n">
        <v>151</v>
      </c>
      <c r="ED642" s="8" t="n">
        <v>14.06</v>
      </c>
      <c r="EE642" s="8" t="n">
        <v>10.13</v>
      </c>
      <c r="EF642" s="8" t="n">
        <v>17</v>
      </c>
      <c r="EG642" s="8" t="n">
        <v>9</v>
      </c>
      <c r="EH642" s="12" t="n">
        <f aca="false">EF642/EB642</f>
        <v>0.112582781456954</v>
      </c>
      <c r="EI642" s="20" t="n">
        <f aca="false">1-EG642/EC642</f>
        <v>0.940397350993378</v>
      </c>
      <c r="EJ642" s="21" t="n">
        <f aca="false">EH642+EI642</f>
        <v>1.05298013245033</v>
      </c>
      <c r="EK642" s="8" t="n">
        <v>284</v>
      </c>
      <c r="EL642" s="8" t="n">
        <v>308</v>
      </c>
      <c r="EM642" s="8" t="n">
        <v>214</v>
      </c>
      <c r="EN642" s="8" t="n">
        <v>223</v>
      </c>
      <c r="EO642" s="8" t="n">
        <v>154</v>
      </c>
      <c r="EP642" s="8" t="n">
        <v>150</v>
      </c>
      <c r="EQ642" s="8" t="n">
        <v>17</v>
      </c>
      <c r="ER642" s="8" t="n">
        <v>9</v>
      </c>
      <c r="ES642" s="8" t="n">
        <v>134</v>
      </c>
      <c r="ET642" s="8" t="n">
        <v>135</v>
      </c>
      <c r="EU642" s="8" t="n">
        <v>71</v>
      </c>
      <c r="EV642" s="8" t="n">
        <v>44</v>
      </c>
      <c r="EW642" s="8" t="n">
        <v>13</v>
      </c>
      <c r="EX642" s="8" t="n">
        <v>4</v>
      </c>
      <c r="EY642" s="8" t="n">
        <v>33</v>
      </c>
      <c r="EZ642" s="8" t="n">
        <v>28</v>
      </c>
      <c r="FA642" s="8" t="n">
        <v>0</v>
      </c>
      <c r="FB642" s="8" t="n">
        <v>1.4</v>
      </c>
      <c r="FC642" s="8" t="n">
        <v>1.4</v>
      </c>
      <c r="FD642" s="19" t="n">
        <v>5.25</v>
      </c>
      <c r="FE642" s="18" t="n">
        <f aca="false">FD642/V642</f>
        <v>0.238636363636364</v>
      </c>
      <c r="FF642" s="8" t="n">
        <v>0.061</v>
      </c>
      <c r="FG642" s="8" t="n">
        <v>0.02</v>
      </c>
      <c r="FH642" s="8" t="n">
        <v>0.18</v>
      </c>
      <c r="FI642" s="8" t="n">
        <v>0.2</v>
      </c>
      <c r="FJ642" s="22"/>
      <c r="FK642" s="22"/>
      <c r="FL642" s="22"/>
      <c r="FM642" s="8" t="n">
        <f aca="false">BL642+BS642+AH642+DT642</f>
        <v>67</v>
      </c>
      <c r="FN642" s="19" t="n">
        <f aca="false">IF(DS642&gt;0,(BL642+BR642)/DS642,0)</f>
        <v>2.75</v>
      </c>
      <c r="FO642" s="12" t="n">
        <v>0</v>
      </c>
      <c r="FP642" s="19" t="n">
        <f aca="false">Z642-AH642/10</f>
        <v>1.9</v>
      </c>
      <c r="FQ642" s="19" t="n">
        <f aca="false">Z642+DR642/5</f>
        <v>3.6794</v>
      </c>
      <c r="FR642" s="19" t="n">
        <f aca="false">(DX642+DY642)/AL642*60</f>
        <v>110.704568908903</v>
      </c>
      <c r="FS642" s="8" t="n">
        <v>3</v>
      </c>
      <c r="FT642" s="17" t="s">
        <v>2996</v>
      </c>
      <c r="FU642" s="8" t="n">
        <v>34</v>
      </c>
      <c r="FV642" s="22"/>
      <c r="FW642" s="17" t="s">
        <v>270</v>
      </c>
      <c r="FX642" s="23" t="n">
        <v>742500</v>
      </c>
      <c r="FY642" s="23" t="n">
        <v>717500</v>
      </c>
      <c r="FZ642" s="8" t="n">
        <v>22</v>
      </c>
      <c r="GA642" s="8" t="n">
        <v>0</v>
      </c>
      <c r="GB642" s="8" t="n">
        <v>4</v>
      </c>
      <c r="GC642" s="8" t="n">
        <v>4</v>
      </c>
      <c r="GD642" s="8" t="n">
        <v>10</v>
      </c>
      <c r="GE642" s="8" t="n">
        <v>21</v>
      </c>
      <c r="GF642" s="8" t="n">
        <v>17</v>
      </c>
      <c r="GG642" s="8" t="n">
        <v>320</v>
      </c>
      <c r="GH642" s="8" t="n">
        <v>0</v>
      </c>
      <c r="GI642" s="8" t="n">
        <v>1.4</v>
      </c>
      <c r="GJ642" s="8" t="n">
        <v>1.4</v>
      </c>
      <c r="GK642" s="8" t="n">
        <f aca="false">Z642-AH642/10</f>
        <v>1.9</v>
      </c>
      <c r="GL642" s="22"/>
      <c r="GM642" s="22"/>
      <c r="GN642" s="22"/>
      <c r="GO642" s="22"/>
      <c r="GP642" s="22"/>
    </row>
    <row r="643" customFormat="false" ht="13.65" hidden="false" customHeight="true" outlineLevel="0" collapsed="false">
      <c r="A643" s="16" t="n">
        <v>33873</v>
      </c>
      <c r="B643" s="17" t="s">
        <v>861</v>
      </c>
      <c r="C643" s="17" t="s">
        <v>790</v>
      </c>
      <c r="D643" s="17" t="s">
        <v>283</v>
      </c>
      <c r="E643" s="17" t="s">
        <v>283</v>
      </c>
      <c r="F643" s="8" t="n">
        <v>73</v>
      </c>
      <c r="G643" s="8" t="n">
        <v>195</v>
      </c>
      <c r="H643" s="8" t="n">
        <v>2011</v>
      </c>
      <c r="I643" s="8" t="n">
        <v>3</v>
      </c>
      <c r="J643" s="8" t="n">
        <v>82</v>
      </c>
      <c r="K643" s="17" t="s">
        <v>273</v>
      </c>
      <c r="L643" s="8" t="n">
        <v>2014</v>
      </c>
      <c r="M643" s="8" t="n">
        <v>25</v>
      </c>
      <c r="N643" s="8" t="n">
        <v>4</v>
      </c>
      <c r="O643" s="8" t="n">
        <v>8476406</v>
      </c>
      <c r="P643" s="17" t="s">
        <v>2997</v>
      </c>
      <c r="Q643" s="17" t="s">
        <v>2998</v>
      </c>
      <c r="R643" s="17" t="s">
        <v>1448</v>
      </c>
      <c r="S643" s="17" t="s">
        <v>2962</v>
      </c>
      <c r="T643" s="17" t="s">
        <v>313</v>
      </c>
      <c r="U643" s="17" t="s">
        <v>2999</v>
      </c>
      <c r="V643" s="8" t="n">
        <v>64</v>
      </c>
      <c r="W643" s="8" t="n">
        <v>5</v>
      </c>
      <c r="X643" s="8" t="n">
        <v>14</v>
      </c>
      <c r="Y643" s="8" t="n">
        <v>6</v>
      </c>
      <c r="Z643" s="8" t="n">
        <v>19</v>
      </c>
      <c r="AA643" s="8" t="n">
        <v>0</v>
      </c>
      <c r="AB643" s="8" t="n">
        <v>0</v>
      </c>
      <c r="AC643" s="18" t="n">
        <f aca="false">Z643/V643</f>
        <v>0.296875</v>
      </c>
      <c r="AD643" s="19" t="n">
        <f aca="false">IF(FZ643&gt;V643,Z643-V643*(GC643-Z643)/(FZ643-V643),0)</f>
        <v>6.34883720930233</v>
      </c>
      <c r="AE643" s="19" t="n">
        <v>6.624</v>
      </c>
      <c r="AF643" s="8" t="n">
        <v>-3</v>
      </c>
      <c r="AG643" s="8" t="n">
        <v>0.6</v>
      </c>
      <c r="AH643" s="8" t="n">
        <v>16</v>
      </c>
      <c r="AI643" s="8" t="n">
        <v>1274</v>
      </c>
      <c r="AJ643" s="8" t="n">
        <v>54407</v>
      </c>
      <c r="AK643" s="19" t="n">
        <v>906.78333333333</v>
      </c>
      <c r="AL643" s="8" t="n">
        <v>906.78</v>
      </c>
      <c r="AM643" s="8" t="n">
        <v>907</v>
      </c>
      <c r="AN643" s="18" t="n">
        <f aca="false">AJ643/60/V643</f>
        <v>14.1684895833333</v>
      </c>
      <c r="AO643" s="8" t="n">
        <v>23.68</v>
      </c>
      <c r="AP643" s="12" t="n">
        <f aca="false">IF(EF643&gt;0,Z643/EF643,0)</f>
        <v>0.633333333333333</v>
      </c>
      <c r="AQ643" s="8" t="n">
        <v>138</v>
      </c>
      <c r="AR643" s="8" t="n">
        <v>138</v>
      </c>
      <c r="AS643" s="8" t="n">
        <v>138</v>
      </c>
      <c r="AT643" s="8" t="n">
        <v>116</v>
      </c>
      <c r="AU643" s="8" t="n">
        <v>116</v>
      </c>
      <c r="AV643" s="8" t="n">
        <v>75</v>
      </c>
      <c r="AW643" s="8" t="n">
        <v>88</v>
      </c>
      <c r="AX643" s="8" t="n">
        <v>35</v>
      </c>
      <c r="AY643" s="8" t="n">
        <v>1</v>
      </c>
      <c r="AZ643" s="8" t="n">
        <v>11</v>
      </c>
      <c r="BA643" s="8" t="n">
        <f aca="false">AY643+AZ643</f>
        <v>12</v>
      </c>
      <c r="BB643" s="8" t="n">
        <v>8.81</v>
      </c>
      <c r="BC643" s="8" t="n">
        <v>29.9467</v>
      </c>
      <c r="BD643" s="19" t="n">
        <v>169</v>
      </c>
      <c r="BE643" s="19" t="n">
        <v>11.1823846196262</v>
      </c>
      <c r="BF643" s="19" t="n">
        <f aca="false">AQ643+BD643</f>
        <v>307</v>
      </c>
      <c r="BG643" s="19" t="n">
        <f aca="false">IF(AL643&gt;0,BF643/AL643*60,0)</f>
        <v>20.31363726593</v>
      </c>
      <c r="BH643" s="8" t="n">
        <v>218</v>
      </c>
      <c r="BI643" s="8" t="n">
        <v>274</v>
      </c>
      <c r="BJ643" s="8" t="n">
        <v>359</v>
      </c>
      <c r="BK643" s="12" t="n">
        <f aca="false">BH643/(BH643+BJ643)</f>
        <v>0.377816291161178</v>
      </c>
      <c r="BL643" s="8" t="n">
        <v>55</v>
      </c>
      <c r="BM643" s="8" t="n">
        <v>54</v>
      </c>
      <c r="BN643" s="8" t="n">
        <v>63</v>
      </c>
      <c r="BO643" s="8" t="n">
        <f aca="false">BM643-BN643</f>
        <v>-9</v>
      </c>
      <c r="BP643" s="8" t="n">
        <v>41</v>
      </c>
      <c r="BQ643" s="8" t="n">
        <v>23</v>
      </c>
      <c r="BR643" s="8" t="n">
        <v>23</v>
      </c>
      <c r="BS643" s="8" t="n">
        <v>20</v>
      </c>
      <c r="BT643" s="12" t="n">
        <f aca="false">BS643/(EA643+BS643)</f>
        <v>0.0297176820208024</v>
      </c>
      <c r="BU643" s="8" t="n">
        <v>352</v>
      </c>
      <c r="BV643" s="8" t="n">
        <v>386</v>
      </c>
      <c r="BW643" s="12" t="n">
        <f aca="false">IF(BU643+BV643&gt;0,BU643/(BU643+BV643),0)</f>
        <v>0.476964769647696</v>
      </c>
      <c r="BX643" s="8" t="n">
        <v>145</v>
      </c>
      <c r="BY643" s="8" t="n">
        <v>169</v>
      </c>
      <c r="BZ643" s="8" t="n">
        <v>132</v>
      </c>
      <c r="CA643" s="8" t="n">
        <v>119</v>
      </c>
      <c r="CB643" s="8" t="n">
        <v>75</v>
      </c>
      <c r="CC643" s="8" t="n">
        <v>98</v>
      </c>
      <c r="CD643" s="8" t="n">
        <v>106</v>
      </c>
      <c r="CE643" s="8" t="n">
        <v>139</v>
      </c>
      <c r="CF643" s="8" t="n">
        <v>130</v>
      </c>
      <c r="CG643" s="8" t="n">
        <v>137</v>
      </c>
      <c r="CH643" s="8" t="n">
        <v>208</v>
      </c>
      <c r="CI643" s="8" t="n">
        <v>207</v>
      </c>
      <c r="CJ643" s="8" t="n">
        <v>0</v>
      </c>
      <c r="CK643" s="8" t="n">
        <v>1</v>
      </c>
      <c r="CL643" s="8" t="n">
        <v>0</v>
      </c>
      <c r="CM643" s="8" t="n">
        <v>1</v>
      </c>
      <c r="CN643" s="8" t="n">
        <v>0</v>
      </c>
      <c r="CO643" s="8" t="n">
        <v>0</v>
      </c>
      <c r="CP643" s="8" t="n">
        <v>0</v>
      </c>
      <c r="CQ643" s="8" t="n">
        <v>0</v>
      </c>
      <c r="CR643" s="8" t="n">
        <v>0</v>
      </c>
      <c r="CS643" s="8" t="n">
        <v>0</v>
      </c>
      <c r="CT643" s="8" t="n">
        <v>1</v>
      </c>
      <c r="CU643" s="8" t="n">
        <v>0</v>
      </c>
      <c r="CV643" s="8" t="n">
        <v>0</v>
      </c>
      <c r="CW643" s="8" t="n">
        <v>4</v>
      </c>
      <c r="CX643" s="8" t="n">
        <v>0</v>
      </c>
      <c r="CY643" s="8" t="n">
        <v>0</v>
      </c>
      <c r="CZ643" s="8" t="n">
        <v>5</v>
      </c>
      <c r="DA643" s="8" t="n">
        <v>36</v>
      </c>
      <c r="DB643" s="8" t="n">
        <v>6</v>
      </c>
      <c r="DC643" s="8" t="n">
        <v>0</v>
      </c>
      <c r="DD643" s="8" t="n">
        <v>5</v>
      </c>
      <c r="DE643" s="8" t="n">
        <v>14</v>
      </c>
      <c r="DF643" s="8" t="n">
        <v>6</v>
      </c>
      <c r="DG643" s="8" t="n">
        <v>1</v>
      </c>
      <c r="DH643" s="8" t="n">
        <v>43</v>
      </c>
      <c r="DI643" s="8" t="n">
        <v>8</v>
      </c>
      <c r="DJ643" s="8" t="n">
        <v>7</v>
      </c>
      <c r="DK643" s="8" t="n">
        <v>8</v>
      </c>
      <c r="DL643" s="8" t="n">
        <v>8</v>
      </c>
      <c r="DM643" s="8" t="n">
        <v>0</v>
      </c>
      <c r="DN643" s="8" t="n">
        <v>5</v>
      </c>
      <c r="DO643" s="8" t="n">
        <v>5</v>
      </c>
      <c r="DP643" s="8" t="n">
        <v>0</v>
      </c>
      <c r="DQ643" s="8" t="n">
        <f aca="false">DJ643-DI643</f>
        <v>-1</v>
      </c>
      <c r="DR643" s="19" t="n">
        <v>-5.336</v>
      </c>
      <c r="DS643" s="8" t="n">
        <v>8</v>
      </c>
      <c r="DT643" s="8" t="n">
        <v>0</v>
      </c>
      <c r="DU643" s="8" t="n">
        <v>0</v>
      </c>
      <c r="DV643" s="8" t="n">
        <v>0</v>
      </c>
      <c r="DW643" s="8" t="n">
        <v>0</v>
      </c>
      <c r="DX643" s="8" t="n">
        <v>829</v>
      </c>
      <c r="DY643" s="8" t="n">
        <v>875</v>
      </c>
      <c r="DZ643" s="8" t="n">
        <v>628</v>
      </c>
      <c r="EA643" s="8" t="n">
        <v>653</v>
      </c>
      <c r="EB643" s="8" t="n">
        <v>432</v>
      </c>
      <c r="EC643" s="8" t="n">
        <v>468</v>
      </c>
      <c r="ED643" s="8" t="n">
        <v>40.38</v>
      </c>
      <c r="EE643" s="8" t="n">
        <v>43.11</v>
      </c>
      <c r="EF643" s="8" t="n">
        <v>30</v>
      </c>
      <c r="EG643" s="8" t="n">
        <v>41</v>
      </c>
      <c r="EH643" s="12" t="n">
        <f aca="false">EF643/EB643</f>
        <v>0.0694444444444445</v>
      </c>
      <c r="EI643" s="20" t="n">
        <f aca="false">1-EG643/EC643</f>
        <v>0.912393162393162</v>
      </c>
      <c r="EJ643" s="21" t="n">
        <f aca="false">EH643+EI643</f>
        <v>0.981837606837607</v>
      </c>
      <c r="EK643" s="8" t="n">
        <v>832</v>
      </c>
      <c r="EL643" s="8" t="n">
        <v>872</v>
      </c>
      <c r="EM643" s="8" t="n">
        <v>630</v>
      </c>
      <c r="EN643" s="8" t="n">
        <v>651</v>
      </c>
      <c r="EO643" s="8" t="n">
        <v>434</v>
      </c>
      <c r="EP643" s="8" t="n">
        <v>468</v>
      </c>
      <c r="EQ643" s="8" t="n">
        <v>30</v>
      </c>
      <c r="ER643" s="8" t="n">
        <v>40</v>
      </c>
      <c r="ES643" s="8" t="n">
        <v>410</v>
      </c>
      <c r="ET643" s="8" t="n">
        <v>441</v>
      </c>
      <c r="EU643" s="8" t="n">
        <v>162</v>
      </c>
      <c r="EV643" s="8" t="n">
        <v>170</v>
      </c>
      <c r="EW643" s="8" t="n">
        <v>17</v>
      </c>
      <c r="EX643" s="8" t="n">
        <v>19</v>
      </c>
      <c r="EY643" s="8" t="n">
        <v>70</v>
      </c>
      <c r="EZ643" s="8" t="n">
        <v>54</v>
      </c>
      <c r="FA643" s="8" t="n">
        <v>-0.2</v>
      </c>
      <c r="FB643" s="8" t="n">
        <v>1</v>
      </c>
      <c r="FC643" s="8" t="n">
        <v>0.9</v>
      </c>
      <c r="FD643" s="19" t="n">
        <v>21.68</v>
      </c>
      <c r="FE643" s="18" t="n">
        <f aca="false">FD643/V643</f>
        <v>0.33875</v>
      </c>
      <c r="FF643" s="8" t="n">
        <v>0.8838</v>
      </c>
      <c r="FG643" s="8" t="n">
        <v>-0.04</v>
      </c>
      <c r="FH643" s="8" t="n">
        <v>-0.02</v>
      </c>
      <c r="FI643" s="8" t="n">
        <v>-0.06</v>
      </c>
      <c r="FJ643" s="22"/>
      <c r="FK643" s="22"/>
      <c r="FL643" s="22"/>
      <c r="FM643" s="8" t="n">
        <f aca="false">BL643+BS643+AH643+DT643</f>
        <v>91</v>
      </c>
      <c r="FN643" s="19" t="n">
        <f aca="false">IF(DS643&gt;0,(BL643+BR643)/DS643,0)</f>
        <v>9.75</v>
      </c>
      <c r="FO643" s="12" t="n">
        <v>0.0711063492</v>
      </c>
      <c r="FP643" s="19" t="n">
        <f aca="false">Z643-AH643/10</f>
        <v>17.4</v>
      </c>
      <c r="FQ643" s="19" t="n">
        <f aca="false">Z643+DR643/5</f>
        <v>17.9328</v>
      </c>
      <c r="FR643" s="19" t="n">
        <f aca="false">(DX643+DY643)/AL643*60</f>
        <v>112.750612055846</v>
      </c>
      <c r="FS643" s="8" t="n">
        <v>5</v>
      </c>
      <c r="FT643" s="17" t="s">
        <v>3000</v>
      </c>
      <c r="FU643" s="8" t="n">
        <v>206</v>
      </c>
      <c r="FV643" s="22"/>
      <c r="FW643" s="17" t="s">
        <v>270</v>
      </c>
      <c r="FX643" s="23" t="n">
        <v>925000</v>
      </c>
      <c r="FY643" s="23" t="n">
        <v>925000</v>
      </c>
      <c r="FZ643" s="8" t="n">
        <v>236</v>
      </c>
      <c r="GA643" s="8" t="n">
        <v>15</v>
      </c>
      <c r="GB643" s="8" t="n">
        <v>38</v>
      </c>
      <c r="GC643" s="8" t="n">
        <v>53</v>
      </c>
      <c r="GD643" s="8" t="n">
        <v>-15</v>
      </c>
      <c r="GE643" s="8" t="n">
        <v>78</v>
      </c>
      <c r="GF643" s="8" t="n">
        <v>276</v>
      </c>
      <c r="GG643" s="8" t="n">
        <v>3023</v>
      </c>
      <c r="GH643" s="8" t="n">
        <v>-1.1</v>
      </c>
      <c r="GI643" s="8" t="n">
        <v>3.2</v>
      </c>
      <c r="GJ643" s="8" t="n">
        <v>2.1</v>
      </c>
      <c r="GK643" s="8" t="n">
        <f aca="false">Z643-AH643/10</f>
        <v>17.4</v>
      </c>
      <c r="GL643" s="22"/>
      <c r="GM643" s="22"/>
      <c r="GN643" s="22"/>
      <c r="GO643" s="22"/>
      <c r="GP643" s="22"/>
    </row>
    <row r="644" customFormat="false" ht="13.65" hidden="false" customHeight="true" outlineLevel="0" collapsed="false">
      <c r="A644" s="16" t="n">
        <v>32104</v>
      </c>
      <c r="B644" s="17" t="s">
        <v>518</v>
      </c>
      <c r="C644" s="22"/>
      <c r="D644" s="17" t="s">
        <v>321</v>
      </c>
      <c r="E644" s="17" t="s">
        <v>321</v>
      </c>
      <c r="F644" s="8" t="n">
        <v>73</v>
      </c>
      <c r="G644" s="8" t="n">
        <v>210</v>
      </c>
      <c r="H644" s="8" t="n">
        <v>2006</v>
      </c>
      <c r="I644" s="8" t="n">
        <v>1</v>
      </c>
      <c r="J644" s="8" t="n">
        <v>4</v>
      </c>
      <c r="K644" s="17" t="s">
        <v>263</v>
      </c>
      <c r="L644" s="8" t="n">
        <v>2007</v>
      </c>
      <c r="M644" s="8" t="n">
        <v>30</v>
      </c>
      <c r="N644" s="8" t="n">
        <v>11</v>
      </c>
      <c r="O644" s="8" t="n">
        <v>8473563</v>
      </c>
      <c r="P644" s="17" t="s">
        <v>3001</v>
      </c>
      <c r="Q644" s="17" t="s">
        <v>3002</v>
      </c>
      <c r="R644" s="17" t="s">
        <v>3003</v>
      </c>
      <c r="S644" s="17" t="s">
        <v>3004</v>
      </c>
      <c r="T644" s="17" t="s">
        <v>313</v>
      </c>
      <c r="U644" s="17" t="s">
        <v>287</v>
      </c>
      <c r="V644" s="8" t="n">
        <v>81</v>
      </c>
      <c r="W644" s="8" t="n">
        <v>21</v>
      </c>
      <c r="X644" s="8" t="n">
        <v>50</v>
      </c>
      <c r="Y644" s="8" t="n">
        <v>27</v>
      </c>
      <c r="Z644" s="8" t="n">
        <v>71</v>
      </c>
      <c r="AA644" s="8" t="n">
        <v>3</v>
      </c>
      <c r="AB644" s="8" t="n">
        <v>16</v>
      </c>
      <c r="AC644" s="18" t="n">
        <f aca="false">Z644/V644</f>
        <v>0.876543209876543</v>
      </c>
      <c r="AD644" s="19" t="n">
        <f aca="false">IF(FZ644&gt;V644,Z644-V644*(GC644-Z644)/(FZ644-V644),0)</f>
        <v>-9.33787465940054</v>
      </c>
      <c r="AE644" s="19" t="n">
        <v>25.145</v>
      </c>
      <c r="AF644" s="8" t="n">
        <v>5</v>
      </c>
      <c r="AG644" s="8" t="n">
        <v>-1.8</v>
      </c>
      <c r="AH644" s="8" t="n">
        <v>46</v>
      </c>
      <c r="AI644" s="8" t="n">
        <v>1811</v>
      </c>
      <c r="AJ644" s="8" t="n">
        <v>95550</v>
      </c>
      <c r="AK644" s="19" t="n">
        <v>1592.5</v>
      </c>
      <c r="AL644" s="8" t="n">
        <v>1592.4</v>
      </c>
      <c r="AM644" s="8" t="n">
        <v>1593</v>
      </c>
      <c r="AN644" s="18" t="n">
        <f aca="false">AJ644/60/V644</f>
        <v>19.6604938271605</v>
      </c>
      <c r="AO644" s="8" t="n">
        <v>32.49</v>
      </c>
      <c r="AP644" s="12" t="n">
        <f aca="false">IF(EF644&gt;0,Z644/EF644,0)</f>
        <v>0.657407407407407</v>
      </c>
      <c r="AQ644" s="8" t="n">
        <v>279</v>
      </c>
      <c r="AR644" s="8" t="n">
        <v>279</v>
      </c>
      <c r="AS644" s="8" t="n">
        <v>279</v>
      </c>
      <c r="AT644" s="8" t="n">
        <v>223</v>
      </c>
      <c r="AU644" s="8" t="n">
        <v>223</v>
      </c>
      <c r="AV644" s="8" t="n">
        <v>165</v>
      </c>
      <c r="AW644" s="8" t="n">
        <v>163</v>
      </c>
      <c r="AX644" s="8" t="n">
        <v>75</v>
      </c>
      <c r="AY644" s="8" t="n">
        <v>2</v>
      </c>
      <c r="AZ644" s="8" t="n">
        <v>15</v>
      </c>
      <c r="BA644" s="8" t="n">
        <f aca="false">AY644+AZ644</f>
        <v>17</v>
      </c>
      <c r="BB644" s="8" t="n">
        <v>17.03</v>
      </c>
      <c r="BC644" s="8" t="n">
        <v>32.7576</v>
      </c>
      <c r="BD644" s="19" t="n">
        <v>422.7</v>
      </c>
      <c r="BE644" s="19" t="n">
        <v>15.9259026687598</v>
      </c>
      <c r="BF644" s="19" t="n">
        <f aca="false">AQ644+BD644</f>
        <v>701.7</v>
      </c>
      <c r="BG644" s="19" t="n">
        <f aca="false">IF(AL644&gt;0,BF644/AL644*60,0)</f>
        <v>26.4393368500377</v>
      </c>
      <c r="BH644" s="8" t="n">
        <v>673</v>
      </c>
      <c r="BI644" s="8" t="n">
        <v>586</v>
      </c>
      <c r="BJ644" s="8" t="n">
        <v>458</v>
      </c>
      <c r="BK644" s="12" t="n">
        <f aca="false">BH644/(BH644+BJ644)</f>
        <v>0.595048629531388</v>
      </c>
      <c r="BL644" s="8" t="n">
        <v>37</v>
      </c>
      <c r="BM644" s="8" t="n">
        <v>37</v>
      </c>
      <c r="BN644" s="8" t="n">
        <v>85</v>
      </c>
      <c r="BO644" s="8" t="n">
        <f aca="false">BM644-BN644</f>
        <v>-48</v>
      </c>
      <c r="BP644" s="8" t="n">
        <v>58</v>
      </c>
      <c r="BQ644" s="8" t="n">
        <v>58</v>
      </c>
      <c r="BR644" s="8" t="n">
        <v>44</v>
      </c>
      <c r="BS644" s="8" t="n">
        <v>51</v>
      </c>
      <c r="BT644" s="12" t="n">
        <f aca="false">BS644/(EA644+BS644)</f>
        <v>0.0452127659574468</v>
      </c>
      <c r="BU644" s="8" t="n">
        <v>702</v>
      </c>
      <c r="BV644" s="8" t="n">
        <v>669</v>
      </c>
      <c r="BW644" s="12" t="n">
        <f aca="false">IF(BU644+BV644&gt;0,BU644/(BU644+BV644),0)</f>
        <v>0.512035010940919</v>
      </c>
      <c r="BX644" s="8" t="n">
        <v>184</v>
      </c>
      <c r="BY644" s="8" t="n">
        <v>182</v>
      </c>
      <c r="BZ644" s="8" t="n">
        <v>273</v>
      </c>
      <c r="CA644" s="8" t="n">
        <v>263</v>
      </c>
      <c r="CB644" s="8" t="n">
        <v>245</v>
      </c>
      <c r="CC644" s="8" t="n">
        <v>224</v>
      </c>
      <c r="CD644" s="8" t="n">
        <v>204</v>
      </c>
      <c r="CE644" s="8" t="n">
        <v>202</v>
      </c>
      <c r="CF644" s="8" t="n">
        <v>262</v>
      </c>
      <c r="CG644" s="8" t="n">
        <v>224</v>
      </c>
      <c r="CH644" s="8" t="n">
        <v>402</v>
      </c>
      <c r="CI644" s="8" t="n">
        <v>396</v>
      </c>
      <c r="CJ644" s="8" t="n">
        <v>0</v>
      </c>
      <c r="CK644" s="8" t="n">
        <v>1</v>
      </c>
      <c r="CL644" s="8" t="n">
        <v>3</v>
      </c>
      <c r="CM644" s="8" t="n">
        <v>4</v>
      </c>
      <c r="CN644" s="8" t="n">
        <v>1</v>
      </c>
      <c r="CO644" s="8" t="n">
        <v>0</v>
      </c>
      <c r="CP644" s="8" t="n">
        <v>0</v>
      </c>
      <c r="CQ644" s="8" t="n">
        <v>0</v>
      </c>
      <c r="CR644" s="8" t="n">
        <v>0</v>
      </c>
      <c r="CS644" s="8" t="n">
        <v>1</v>
      </c>
      <c r="CT644" s="8" t="n">
        <v>1</v>
      </c>
      <c r="CU644" s="8" t="n">
        <v>3</v>
      </c>
      <c r="CV644" s="8" t="n">
        <v>0</v>
      </c>
      <c r="CW644" s="8" t="n">
        <v>16</v>
      </c>
      <c r="CX644" s="8" t="n">
        <v>0</v>
      </c>
      <c r="CY644" s="8" t="n">
        <v>1</v>
      </c>
      <c r="CZ644" s="8" t="n">
        <v>2</v>
      </c>
      <c r="DA644" s="8" t="n">
        <v>55</v>
      </c>
      <c r="DB644" s="8" t="n">
        <v>12</v>
      </c>
      <c r="DC644" s="8" t="n">
        <v>1</v>
      </c>
      <c r="DD644" s="8" t="n">
        <v>11</v>
      </c>
      <c r="DE644" s="8" t="n">
        <v>25</v>
      </c>
      <c r="DF644" s="8" t="n">
        <v>9</v>
      </c>
      <c r="DG644" s="8" t="n">
        <v>1</v>
      </c>
      <c r="DH644" s="8" t="n">
        <v>106</v>
      </c>
      <c r="DI644" s="8" t="n">
        <v>19</v>
      </c>
      <c r="DJ644" s="8" t="n">
        <v>17</v>
      </c>
      <c r="DK644" s="8" t="n">
        <v>19</v>
      </c>
      <c r="DL644" s="8" t="n">
        <v>19</v>
      </c>
      <c r="DM644" s="8" t="n">
        <v>0</v>
      </c>
      <c r="DN644" s="8" t="n">
        <v>17</v>
      </c>
      <c r="DO644" s="8" t="n">
        <v>17</v>
      </c>
      <c r="DP644" s="8" t="n">
        <v>0</v>
      </c>
      <c r="DQ644" s="8" t="n">
        <f aca="false">DJ644-DI644</f>
        <v>-2</v>
      </c>
      <c r="DR644" s="19" t="n">
        <v>-6.579</v>
      </c>
      <c r="DS644" s="8" t="n">
        <v>18</v>
      </c>
      <c r="DT644" s="8" t="n">
        <v>0</v>
      </c>
      <c r="DU644" s="8" t="n">
        <v>0</v>
      </c>
      <c r="DV644" s="8" t="n">
        <v>1</v>
      </c>
      <c r="DW644" s="8" t="n">
        <v>0</v>
      </c>
      <c r="DX644" s="8" t="n">
        <v>1774</v>
      </c>
      <c r="DY644" s="8" t="n">
        <v>1379</v>
      </c>
      <c r="DZ644" s="8" t="n">
        <v>1331</v>
      </c>
      <c r="EA644" s="8" t="n">
        <v>1077</v>
      </c>
      <c r="EB644" s="8" t="n">
        <v>925</v>
      </c>
      <c r="EC644" s="8" t="n">
        <v>757</v>
      </c>
      <c r="ED644" s="8" t="n">
        <v>89.27</v>
      </c>
      <c r="EE644" s="8" t="n">
        <v>78.58</v>
      </c>
      <c r="EF644" s="8" t="n">
        <v>108</v>
      </c>
      <c r="EG644" s="8" t="n">
        <v>65</v>
      </c>
      <c r="EH644" s="12" t="n">
        <f aca="false">EF644/EB644</f>
        <v>0.116756756756757</v>
      </c>
      <c r="EI644" s="20" t="n">
        <f aca="false">1-EG644/EC644</f>
        <v>0.914134742404227</v>
      </c>
      <c r="EJ644" s="21" t="n">
        <f aca="false">EH644+EI644</f>
        <v>1.03089149916098</v>
      </c>
      <c r="EK644" s="8" t="n">
        <v>1771</v>
      </c>
      <c r="EL644" s="8" t="n">
        <v>1378</v>
      </c>
      <c r="EM644" s="8" t="n">
        <v>1331</v>
      </c>
      <c r="EN644" s="8" t="n">
        <v>1076</v>
      </c>
      <c r="EO644" s="8" t="n">
        <v>924</v>
      </c>
      <c r="EP644" s="8" t="n">
        <v>756</v>
      </c>
      <c r="EQ644" s="8" t="n">
        <v>108</v>
      </c>
      <c r="ER644" s="8" t="n">
        <v>66</v>
      </c>
      <c r="ES644" s="8" t="n">
        <v>886</v>
      </c>
      <c r="ET644" s="8" t="n">
        <v>736</v>
      </c>
      <c r="EU644" s="8" t="n">
        <v>316</v>
      </c>
      <c r="EV644" s="8" t="n">
        <v>298</v>
      </c>
      <c r="EW644" s="8" t="n">
        <v>48</v>
      </c>
      <c r="EX644" s="8" t="n">
        <v>42</v>
      </c>
      <c r="EY644" s="8" t="n">
        <v>106</v>
      </c>
      <c r="EZ644" s="8" t="n">
        <v>114</v>
      </c>
      <c r="FA644" s="8" t="n">
        <v>5</v>
      </c>
      <c r="FB644" s="8" t="n">
        <v>1.9</v>
      </c>
      <c r="FC644" s="8" t="n">
        <v>6.9</v>
      </c>
      <c r="FD644" s="19" t="n">
        <v>67.06</v>
      </c>
      <c r="FE644" s="18" t="n">
        <f aca="false">FD644/V644</f>
        <v>0.827901234567901</v>
      </c>
      <c r="FF644" s="8" t="n">
        <v>9.4749</v>
      </c>
      <c r="FG644" s="8" t="n">
        <v>1.14</v>
      </c>
      <c r="FH644" s="8" t="n">
        <v>-0.96</v>
      </c>
      <c r="FI644" s="8" t="n">
        <v>0.18</v>
      </c>
      <c r="FJ644" s="8" t="n">
        <v>1</v>
      </c>
      <c r="FK644" s="8" t="n">
        <v>0</v>
      </c>
      <c r="FL644" s="8" t="n">
        <v>0</v>
      </c>
      <c r="FM644" s="8" t="n">
        <f aca="false">BL644+BS644+AH644+DT644</f>
        <v>134</v>
      </c>
      <c r="FN644" s="19" t="n">
        <f aca="false">IF(DS644&gt;0,(BL644+BR644)/DS644,0)</f>
        <v>4.5</v>
      </c>
      <c r="FO644" s="12" t="n">
        <v>0.090464933</v>
      </c>
      <c r="FP644" s="19" t="n">
        <f aca="false">Z644-AH644/10</f>
        <v>66.4</v>
      </c>
      <c r="FQ644" s="19" t="n">
        <f aca="false">Z644+DR644/5</f>
        <v>69.6842</v>
      </c>
      <c r="FR644" s="19" t="n">
        <f aca="false">(DX644+DY644)/AL644*60</f>
        <v>118.801808590806</v>
      </c>
      <c r="FS644" s="8" t="n">
        <v>1</v>
      </c>
      <c r="FT644" s="17" t="s">
        <v>352</v>
      </c>
      <c r="FU644" s="8" t="n">
        <v>82</v>
      </c>
      <c r="FV644" s="17" t="s">
        <v>427</v>
      </c>
      <c r="FW644" s="17" t="s">
        <v>280</v>
      </c>
      <c r="FX644" s="23" t="n">
        <v>7500000</v>
      </c>
      <c r="FY644" s="23" t="n">
        <v>6700000</v>
      </c>
      <c r="FZ644" s="8" t="n">
        <v>815</v>
      </c>
      <c r="GA644" s="8" t="n">
        <v>209</v>
      </c>
      <c r="GB644" s="8" t="n">
        <v>590</v>
      </c>
      <c r="GC644" s="8" t="n">
        <v>799</v>
      </c>
      <c r="GD644" s="8" t="n">
        <v>118</v>
      </c>
      <c r="GE644" s="8" t="n">
        <v>418</v>
      </c>
      <c r="GF644" s="8" t="n">
        <v>1733</v>
      </c>
      <c r="GG644" s="8" t="n">
        <v>16051</v>
      </c>
      <c r="GH644" s="8" t="n">
        <v>65.3</v>
      </c>
      <c r="GI644" s="8" t="n">
        <v>20.6</v>
      </c>
      <c r="GJ644" s="8" t="n">
        <v>85.9</v>
      </c>
      <c r="GK644" s="8" t="n">
        <f aca="false">Z644-AH644/10</f>
        <v>66.4</v>
      </c>
      <c r="GL644" s="22"/>
      <c r="GM644" s="22"/>
      <c r="GN644" s="22"/>
      <c r="GO644" s="22"/>
      <c r="GP644" s="22"/>
    </row>
    <row r="645" customFormat="false" ht="13.65" hidden="false" customHeight="true" outlineLevel="0" collapsed="false">
      <c r="A645" s="16" t="n">
        <v>36164</v>
      </c>
      <c r="B645" s="17" t="s">
        <v>3005</v>
      </c>
      <c r="C645" s="22"/>
      <c r="D645" s="17" t="s">
        <v>1137</v>
      </c>
      <c r="E645" s="17" t="s">
        <v>1137</v>
      </c>
      <c r="F645" s="8" t="n">
        <v>73</v>
      </c>
      <c r="G645" s="8" t="n">
        <v>175</v>
      </c>
      <c r="H645" s="8" t="n">
        <v>2017</v>
      </c>
      <c r="I645" s="8" t="n">
        <v>1</v>
      </c>
      <c r="J645" s="8" t="n">
        <v>1</v>
      </c>
      <c r="K645" s="17" t="s">
        <v>263</v>
      </c>
      <c r="L645" s="8" t="n">
        <v>2017</v>
      </c>
      <c r="M645" s="8" t="n">
        <v>19</v>
      </c>
      <c r="N645" s="8" t="n">
        <v>1</v>
      </c>
      <c r="O645" s="8" t="n">
        <v>8480002</v>
      </c>
      <c r="P645" s="17" t="s">
        <v>3006</v>
      </c>
      <c r="Q645" s="17" t="s">
        <v>3007</v>
      </c>
      <c r="R645" s="17" t="s">
        <v>3008</v>
      </c>
      <c r="S645" s="17" t="s">
        <v>3009</v>
      </c>
      <c r="T645" s="17" t="s">
        <v>313</v>
      </c>
      <c r="U645" s="17" t="s">
        <v>581</v>
      </c>
      <c r="V645" s="8" t="n">
        <v>82</v>
      </c>
      <c r="W645" s="8" t="n">
        <v>20</v>
      </c>
      <c r="X645" s="8" t="n">
        <v>32</v>
      </c>
      <c r="Y645" s="8" t="n">
        <v>21</v>
      </c>
      <c r="Z645" s="8" t="n">
        <v>52</v>
      </c>
      <c r="AA645" s="8" t="n">
        <v>2</v>
      </c>
      <c r="AB645" s="8" t="n">
        <v>41</v>
      </c>
      <c r="AC645" s="18" t="n">
        <f aca="false">Z645/V645</f>
        <v>0.634146341463415</v>
      </c>
      <c r="AD645" s="19" t="n">
        <f aca="false">IF(FZ645&gt;V645,Z645-V645*(GC645-Z645)/(FZ645-V645),0)</f>
        <v>0</v>
      </c>
      <c r="AE645" s="19" t="n">
        <v>20.099</v>
      </c>
      <c r="AF645" s="8" t="n">
        <v>10</v>
      </c>
      <c r="AG645" s="8" t="n">
        <v>5.8</v>
      </c>
      <c r="AH645" s="8" t="n">
        <v>26</v>
      </c>
      <c r="AI645" s="8" t="n">
        <v>1778</v>
      </c>
      <c r="AJ645" s="8" t="n">
        <v>80242</v>
      </c>
      <c r="AK645" s="19" t="n">
        <v>1337.3666666667</v>
      </c>
      <c r="AL645" s="8" t="n">
        <v>1337.37</v>
      </c>
      <c r="AM645" s="8" t="n">
        <v>1337</v>
      </c>
      <c r="AN645" s="18" t="n">
        <f aca="false">AJ645/60/V645</f>
        <v>16.3093495934959</v>
      </c>
      <c r="AO645" s="8" t="n">
        <v>26.98</v>
      </c>
      <c r="AP645" s="12" t="n">
        <f aca="false">IF(EF645&gt;0,Z645/EF645,0)</f>
        <v>0.65</v>
      </c>
      <c r="AQ645" s="8" t="n">
        <v>288</v>
      </c>
      <c r="AR645" s="8" t="n">
        <v>289</v>
      </c>
      <c r="AS645" s="8" t="n">
        <v>289</v>
      </c>
      <c r="AT645" s="8" t="n">
        <v>236</v>
      </c>
      <c r="AU645" s="8" t="n">
        <v>237</v>
      </c>
      <c r="AV645" s="8" t="n">
        <v>180</v>
      </c>
      <c r="AW645" s="8" t="n">
        <v>192</v>
      </c>
      <c r="AX645" s="8" t="n">
        <v>108</v>
      </c>
      <c r="AY645" s="8" t="n">
        <v>8</v>
      </c>
      <c r="AZ645" s="8" t="n">
        <v>23</v>
      </c>
      <c r="BA645" s="8" t="n">
        <f aca="false">AY645+AZ645</f>
        <v>31</v>
      </c>
      <c r="BB645" s="8" t="n">
        <v>23.86</v>
      </c>
      <c r="BC645" s="8" t="n">
        <v>24.4278</v>
      </c>
      <c r="BD645" s="19" t="n">
        <v>324.5</v>
      </c>
      <c r="BE645" s="19" t="n">
        <v>14.5584606565137</v>
      </c>
      <c r="BF645" s="19" t="n">
        <f aca="false">AQ645+BD645</f>
        <v>612.5</v>
      </c>
      <c r="BG645" s="19" t="n">
        <f aca="false">IF(AL645&gt;0,BF645/AL645*60,0)</f>
        <v>27.4793063998744</v>
      </c>
      <c r="BH645" s="8" t="n">
        <v>537</v>
      </c>
      <c r="BI645" s="8" t="n">
        <v>494</v>
      </c>
      <c r="BJ645" s="8" t="n">
        <v>307</v>
      </c>
      <c r="BK645" s="12" t="n">
        <f aca="false">BH645/(BH645+BJ645)</f>
        <v>0.636255924170616</v>
      </c>
      <c r="BL645" s="8" t="n">
        <v>56</v>
      </c>
      <c r="BM645" s="8" t="n">
        <v>56</v>
      </c>
      <c r="BN645" s="8" t="n">
        <v>115</v>
      </c>
      <c r="BO645" s="8" t="n">
        <f aca="false">BM645-BN645</f>
        <v>-59</v>
      </c>
      <c r="BP645" s="8" t="n">
        <v>57</v>
      </c>
      <c r="BQ645" s="8" t="n">
        <v>26</v>
      </c>
      <c r="BR645" s="8" t="n">
        <v>56</v>
      </c>
      <c r="BS645" s="8" t="n">
        <v>39</v>
      </c>
      <c r="BT645" s="12" t="n">
        <f aca="false">BS645/(EA645+BS645)</f>
        <v>0.0392354124748491</v>
      </c>
      <c r="BU645" s="8" t="n">
        <v>422</v>
      </c>
      <c r="BV645" s="8" t="n">
        <v>561</v>
      </c>
      <c r="BW645" s="12" t="n">
        <f aca="false">IF(BU645+BV645&gt;0,BU645/(BU645+BV645),0)</f>
        <v>0.429298067141404</v>
      </c>
      <c r="BX645" s="8" t="n">
        <v>113</v>
      </c>
      <c r="BY645" s="8" t="n">
        <v>151</v>
      </c>
      <c r="BZ645" s="8" t="n">
        <v>166</v>
      </c>
      <c r="CA645" s="8" t="n">
        <v>240</v>
      </c>
      <c r="CB645" s="8" t="n">
        <v>143</v>
      </c>
      <c r="CC645" s="8" t="n">
        <v>170</v>
      </c>
      <c r="CD645" s="8" t="n">
        <v>112</v>
      </c>
      <c r="CE645" s="8" t="n">
        <v>175</v>
      </c>
      <c r="CF645" s="8" t="n">
        <v>166</v>
      </c>
      <c r="CG645" s="8" t="n">
        <v>180</v>
      </c>
      <c r="CH645" s="8" t="n">
        <v>261</v>
      </c>
      <c r="CI645" s="8" t="n">
        <v>365</v>
      </c>
      <c r="CJ645" s="8" t="n">
        <v>0</v>
      </c>
      <c r="CK645" s="8" t="n">
        <v>0</v>
      </c>
      <c r="CL645" s="8" t="n">
        <v>4</v>
      </c>
      <c r="CM645" s="8" t="n">
        <v>2</v>
      </c>
      <c r="CN645" s="8" t="n">
        <v>0</v>
      </c>
      <c r="CO645" s="8" t="n">
        <v>0</v>
      </c>
      <c r="CP645" s="8" t="n">
        <v>0</v>
      </c>
      <c r="CQ645" s="8" t="n">
        <v>1</v>
      </c>
      <c r="CR645" s="8" t="n">
        <v>1</v>
      </c>
      <c r="CS645" s="8" t="n">
        <v>1</v>
      </c>
      <c r="CT645" s="8" t="n">
        <v>2</v>
      </c>
      <c r="CU645" s="8" t="n">
        <v>4</v>
      </c>
      <c r="CV645" s="8" t="n">
        <v>0</v>
      </c>
      <c r="CW645" s="8" t="n">
        <v>11</v>
      </c>
      <c r="CX645" s="8" t="n">
        <v>0</v>
      </c>
      <c r="CY645" s="8" t="n">
        <v>5</v>
      </c>
      <c r="CZ645" s="8" t="n">
        <v>6</v>
      </c>
      <c r="DA645" s="8" t="n">
        <v>46</v>
      </c>
      <c r="DB645" s="8" t="n">
        <v>21</v>
      </c>
      <c r="DC645" s="8" t="n">
        <v>6</v>
      </c>
      <c r="DD645" s="8" t="n">
        <v>13</v>
      </c>
      <c r="DE645" s="8" t="n">
        <v>46</v>
      </c>
      <c r="DF645" s="8" t="n">
        <v>14</v>
      </c>
      <c r="DG645" s="8" t="n">
        <v>5</v>
      </c>
      <c r="DH645" s="8" t="n">
        <v>75</v>
      </c>
      <c r="DI645" s="8" t="n">
        <v>13</v>
      </c>
      <c r="DJ645" s="8" t="n">
        <v>35</v>
      </c>
      <c r="DK645" s="8" t="n">
        <v>13</v>
      </c>
      <c r="DL645" s="8" t="n">
        <v>13</v>
      </c>
      <c r="DM645" s="8" t="n">
        <v>0</v>
      </c>
      <c r="DN645" s="8" t="n">
        <v>35</v>
      </c>
      <c r="DO645" s="8" t="n">
        <v>35</v>
      </c>
      <c r="DP645" s="8" t="n">
        <v>0</v>
      </c>
      <c r="DQ645" s="8" t="n">
        <f aca="false">DJ645-DI645</f>
        <v>22</v>
      </c>
      <c r="DR645" s="19" t="n">
        <v>20.253</v>
      </c>
      <c r="DS645" s="8" t="n">
        <v>13</v>
      </c>
      <c r="DT645" s="8" t="n">
        <v>0</v>
      </c>
      <c r="DU645" s="8" t="n">
        <v>0</v>
      </c>
      <c r="DV645" s="8" t="n">
        <v>0</v>
      </c>
      <c r="DW645" s="8" t="n">
        <v>0</v>
      </c>
      <c r="DX645" s="8" t="n">
        <v>1368</v>
      </c>
      <c r="DY645" s="8" t="n">
        <v>1221</v>
      </c>
      <c r="DZ645" s="8" t="n">
        <v>1050</v>
      </c>
      <c r="EA645" s="8" t="n">
        <v>955</v>
      </c>
      <c r="EB645" s="8" t="n">
        <v>777</v>
      </c>
      <c r="EC645" s="8" t="n">
        <v>680</v>
      </c>
      <c r="ED645" s="8" t="n">
        <v>77.24</v>
      </c>
      <c r="EE645" s="8" t="n">
        <v>64.02</v>
      </c>
      <c r="EF645" s="8" t="n">
        <v>80</v>
      </c>
      <c r="EG645" s="8" t="n">
        <v>61</v>
      </c>
      <c r="EH645" s="12" t="n">
        <f aca="false">EF645/EB645</f>
        <v>0.102960102960103</v>
      </c>
      <c r="EI645" s="20" t="n">
        <f aca="false">1-EG645/EC645</f>
        <v>0.910294117647059</v>
      </c>
      <c r="EJ645" s="21" t="n">
        <f aca="false">EH645+EI645</f>
        <v>1.01325422060716</v>
      </c>
      <c r="EK645" s="8" t="n">
        <v>1365</v>
      </c>
      <c r="EL645" s="8" t="n">
        <v>1221</v>
      </c>
      <c r="EM645" s="8" t="n">
        <v>1051</v>
      </c>
      <c r="EN645" s="8" t="n">
        <v>954</v>
      </c>
      <c r="EO645" s="8" t="n">
        <v>777</v>
      </c>
      <c r="EP645" s="8" t="n">
        <v>678</v>
      </c>
      <c r="EQ645" s="8" t="n">
        <v>80</v>
      </c>
      <c r="ER645" s="8" t="n">
        <v>61</v>
      </c>
      <c r="ES645" s="8" t="n">
        <v>680</v>
      </c>
      <c r="ET645" s="8" t="n">
        <v>635</v>
      </c>
      <c r="EU645" s="8" t="n">
        <v>313</v>
      </c>
      <c r="EV645" s="8" t="n">
        <v>229</v>
      </c>
      <c r="EW645" s="8" t="n">
        <v>48</v>
      </c>
      <c r="EX645" s="8" t="n">
        <v>33</v>
      </c>
      <c r="EY645" s="8" t="n">
        <v>75</v>
      </c>
      <c r="EZ645" s="8" t="n">
        <v>95</v>
      </c>
      <c r="FA645" s="8" t="n">
        <v>3.9</v>
      </c>
      <c r="FB645" s="8" t="n">
        <v>2</v>
      </c>
      <c r="FC645" s="8" t="n">
        <v>5.9</v>
      </c>
      <c r="FD645" s="19" t="n">
        <v>55.19</v>
      </c>
      <c r="FE645" s="18" t="n">
        <f aca="false">FD645/V645</f>
        <v>0.673048780487805</v>
      </c>
      <c r="FF645" s="8" t="n">
        <v>6.6729</v>
      </c>
      <c r="FG645" s="8" t="n">
        <v>2.27</v>
      </c>
      <c r="FH645" s="8" t="n">
        <v>-0.37</v>
      </c>
      <c r="FI645" s="8" t="n">
        <v>1.9</v>
      </c>
      <c r="FJ645" s="8" t="n">
        <v>2</v>
      </c>
      <c r="FK645" s="8" t="n">
        <v>0</v>
      </c>
      <c r="FL645" s="8" t="n">
        <v>0</v>
      </c>
      <c r="FM645" s="8" t="n">
        <f aca="false">BL645+BS645+AH645+DT645</f>
        <v>121</v>
      </c>
      <c r="FN645" s="19" t="n">
        <f aca="false">IF(DS645&gt;0,(BL645+BR645)/DS645,0)</f>
        <v>8.61538461538462</v>
      </c>
      <c r="FO645" s="12" t="n">
        <v>0.0896860987</v>
      </c>
      <c r="FP645" s="19" t="n">
        <f aca="false">Z645-AH645/10</f>
        <v>49.4</v>
      </c>
      <c r="FQ645" s="19" t="n">
        <f aca="false">Z645+DR645/5</f>
        <v>56.0506</v>
      </c>
      <c r="FR645" s="19" t="n">
        <f aca="false">(DX645+DY645)/AL645*60</f>
        <v>116.153345745755</v>
      </c>
      <c r="FS645" s="22"/>
      <c r="FT645" s="22"/>
      <c r="FU645" s="22"/>
      <c r="FV645" s="22"/>
      <c r="FW645" s="17" t="s">
        <v>270</v>
      </c>
      <c r="FX645" s="23" t="n">
        <v>925000</v>
      </c>
      <c r="FY645" s="23" t="n">
        <v>925000</v>
      </c>
      <c r="FZ645" s="8" t="n">
        <v>82</v>
      </c>
      <c r="GA645" s="8" t="n">
        <v>20</v>
      </c>
      <c r="GB645" s="8" t="n">
        <v>32</v>
      </c>
      <c r="GC645" s="8" t="n">
        <v>52</v>
      </c>
      <c r="GD645" s="8" t="n">
        <v>10</v>
      </c>
      <c r="GE645" s="8" t="n">
        <v>26</v>
      </c>
      <c r="GF645" s="8" t="n">
        <v>180</v>
      </c>
      <c r="GG645" s="8" t="n">
        <v>1337</v>
      </c>
      <c r="GH645" s="8" t="n">
        <v>3.9</v>
      </c>
      <c r="GI645" s="8" t="n">
        <v>2</v>
      </c>
      <c r="GJ645" s="8" t="n">
        <v>5.9</v>
      </c>
      <c r="GK645" s="8" t="n">
        <f aca="false">Z645-AH645/10</f>
        <v>49.4</v>
      </c>
      <c r="GL645" s="22"/>
      <c r="GM645" s="22"/>
      <c r="GN645" s="22"/>
      <c r="GO645" s="22"/>
      <c r="GP645" s="22"/>
    </row>
    <row r="646" customFormat="false" ht="13.65" hidden="false" customHeight="true" outlineLevel="0" collapsed="false">
      <c r="A646" s="16" t="n">
        <v>33291</v>
      </c>
      <c r="B646" s="17" t="s">
        <v>3010</v>
      </c>
      <c r="C646" s="17" t="s">
        <v>261</v>
      </c>
      <c r="D646" s="17" t="s">
        <v>262</v>
      </c>
      <c r="E646" s="17" t="s">
        <v>262</v>
      </c>
      <c r="F646" s="8" t="n">
        <v>73</v>
      </c>
      <c r="G646" s="8" t="n">
        <v>215</v>
      </c>
      <c r="H646" s="8" t="n">
        <v>2009</v>
      </c>
      <c r="I646" s="8" t="n">
        <v>3</v>
      </c>
      <c r="J646" s="8" t="n">
        <v>84</v>
      </c>
      <c r="K646" s="17" t="s">
        <v>263</v>
      </c>
      <c r="L646" s="8" t="n">
        <v>2013</v>
      </c>
      <c r="M646" s="8" t="n">
        <v>26</v>
      </c>
      <c r="N646" s="8" t="n">
        <v>5</v>
      </c>
      <c r="O646" s="8" t="n">
        <v>8475235</v>
      </c>
      <c r="P646" s="17" t="s">
        <v>3011</v>
      </c>
      <c r="Q646" s="17" t="s">
        <v>3012</v>
      </c>
      <c r="R646" s="17" t="s">
        <v>3013</v>
      </c>
      <c r="S646" s="17" t="s">
        <v>3014</v>
      </c>
      <c r="T646" s="17" t="s">
        <v>268</v>
      </c>
      <c r="U646" s="17" t="s">
        <v>377</v>
      </c>
      <c r="V646" s="8" t="n">
        <v>58</v>
      </c>
      <c r="W646" s="8" t="n">
        <v>10</v>
      </c>
      <c r="X646" s="8" t="n">
        <v>4</v>
      </c>
      <c r="Y646" s="8" t="n">
        <v>2</v>
      </c>
      <c r="Z646" s="8" t="n">
        <v>14</v>
      </c>
      <c r="AA646" s="8" t="n">
        <v>15</v>
      </c>
      <c r="AB646" s="8" t="n">
        <v>40</v>
      </c>
      <c r="AC646" s="18" t="n">
        <f aca="false">Z646/V646</f>
        <v>0.241379310344828</v>
      </c>
      <c r="AD646" s="19" t="n">
        <f aca="false">IF(FZ646&gt;V646,Z646-V646*(GC646-Z646)/(FZ646-V646),0)</f>
        <v>5.75355450236967</v>
      </c>
      <c r="AE646" s="19" t="n">
        <v>6.258</v>
      </c>
      <c r="AF646" s="8" t="n">
        <v>7</v>
      </c>
      <c r="AG646" s="8" t="n">
        <v>1</v>
      </c>
      <c r="AH646" s="8" t="n">
        <v>55</v>
      </c>
      <c r="AI646" s="8" t="n">
        <v>895</v>
      </c>
      <c r="AJ646" s="8" t="n">
        <v>40350</v>
      </c>
      <c r="AK646" s="19" t="n">
        <v>672.5</v>
      </c>
      <c r="AL646" s="8" t="n">
        <v>672.5</v>
      </c>
      <c r="AM646" s="8" t="n">
        <v>673</v>
      </c>
      <c r="AN646" s="18" t="n">
        <f aca="false">AJ646/60/V646</f>
        <v>11.5948275862069</v>
      </c>
      <c r="AO646" s="8" t="n">
        <v>19.66</v>
      </c>
      <c r="AP646" s="12" t="n">
        <f aca="false">IF(EF646&gt;0,Z646/EF646,0)</f>
        <v>0.636363636363636</v>
      </c>
      <c r="AQ646" s="8" t="n">
        <v>127</v>
      </c>
      <c r="AR646" s="8" t="n">
        <v>127</v>
      </c>
      <c r="AS646" s="8" t="n">
        <v>127</v>
      </c>
      <c r="AT646" s="8" t="n">
        <v>98</v>
      </c>
      <c r="AU646" s="8" t="n">
        <v>98</v>
      </c>
      <c r="AV646" s="8" t="n">
        <v>77</v>
      </c>
      <c r="AW646" s="8" t="n">
        <v>74</v>
      </c>
      <c r="AX646" s="8" t="n">
        <v>39</v>
      </c>
      <c r="AY646" s="8" t="n">
        <v>6</v>
      </c>
      <c r="AZ646" s="8" t="n">
        <v>5</v>
      </c>
      <c r="BA646" s="8" t="n">
        <f aca="false">AY646+AZ646</f>
        <v>11</v>
      </c>
      <c r="BB646" s="8" t="n">
        <v>7.07</v>
      </c>
      <c r="BC646" s="8" t="n">
        <v>28.6753</v>
      </c>
      <c r="BD646" s="19" t="n">
        <v>33.1</v>
      </c>
      <c r="BE646" s="19" t="n">
        <v>2.95315985130112</v>
      </c>
      <c r="BF646" s="19" t="n">
        <f aca="false">AQ646+BD646</f>
        <v>160.1</v>
      </c>
      <c r="BG646" s="19" t="n">
        <f aca="false">IF(AL646&gt;0,BF646/AL646*60,0)</f>
        <v>14.2840148698885</v>
      </c>
      <c r="BH646" s="8" t="n">
        <v>138</v>
      </c>
      <c r="BI646" s="8" t="n">
        <v>180</v>
      </c>
      <c r="BJ646" s="8" t="n">
        <v>186</v>
      </c>
      <c r="BK646" s="12" t="n">
        <f aca="false">BH646/(BH646+BJ646)</f>
        <v>0.425925925925926</v>
      </c>
      <c r="BL646" s="8" t="n">
        <v>238</v>
      </c>
      <c r="BM646" s="8" t="n">
        <v>238</v>
      </c>
      <c r="BN646" s="8" t="n">
        <v>71</v>
      </c>
      <c r="BO646" s="8" t="n">
        <f aca="false">BM646-BN646</f>
        <v>167</v>
      </c>
      <c r="BP646" s="8" t="n">
        <v>21</v>
      </c>
      <c r="BQ646" s="8" t="n">
        <v>3</v>
      </c>
      <c r="BR646" s="8" t="n">
        <v>14</v>
      </c>
      <c r="BS646" s="8" t="n">
        <v>30</v>
      </c>
      <c r="BT646" s="12" t="n">
        <f aca="false">BS646/(EA646+BS646)</f>
        <v>0.0559701492537314</v>
      </c>
      <c r="BU646" s="8" t="n">
        <v>4</v>
      </c>
      <c r="BV646" s="8" t="n">
        <v>2</v>
      </c>
      <c r="BW646" s="12" t="n">
        <f aca="false">IF(BU646+BV646&gt;0,BU646/(BU646+BV646),0)</f>
        <v>0.666666666666667</v>
      </c>
      <c r="BX646" s="8" t="n">
        <v>1</v>
      </c>
      <c r="BY646" s="8" t="n">
        <v>0</v>
      </c>
      <c r="BZ646" s="8" t="n">
        <v>2</v>
      </c>
      <c r="CA646" s="8" t="n">
        <v>1</v>
      </c>
      <c r="CB646" s="8" t="n">
        <v>1</v>
      </c>
      <c r="CC646" s="8" t="n">
        <v>1</v>
      </c>
      <c r="CD646" s="8" t="n">
        <v>1</v>
      </c>
      <c r="CE646" s="8" t="n">
        <v>0</v>
      </c>
      <c r="CF646" s="8" t="n">
        <v>2</v>
      </c>
      <c r="CG646" s="8" t="n">
        <v>1</v>
      </c>
      <c r="CH646" s="8" t="n">
        <v>2</v>
      </c>
      <c r="CI646" s="8" t="n">
        <v>1</v>
      </c>
      <c r="CJ646" s="8" t="n">
        <v>0</v>
      </c>
      <c r="CK646" s="8" t="n">
        <v>0</v>
      </c>
      <c r="CL646" s="8" t="n">
        <v>2</v>
      </c>
      <c r="CM646" s="8" t="n">
        <v>1</v>
      </c>
      <c r="CN646" s="8" t="n">
        <v>0</v>
      </c>
      <c r="CO646" s="8" t="n">
        <v>0</v>
      </c>
      <c r="CP646" s="8" t="n">
        <v>0</v>
      </c>
      <c r="CQ646" s="8" t="n">
        <v>0</v>
      </c>
      <c r="CR646" s="8" t="n">
        <v>0</v>
      </c>
      <c r="CS646" s="8" t="n">
        <v>0</v>
      </c>
      <c r="CT646" s="8" t="n">
        <v>1</v>
      </c>
      <c r="CU646" s="8" t="n">
        <v>1</v>
      </c>
      <c r="CV646" s="8" t="n">
        <v>0</v>
      </c>
      <c r="CW646" s="8" t="n">
        <v>8</v>
      </c>
      <c r="CX646" s="8" t="n">
        <v>0</v>
      </c>
      <c r="CY646" s="8" t="n">
        <v>2</v>
      </c>
      <c r="CZ646" s="8" t="n">
        <v>3</v>
      </c>
      <c r="DA646" s="8" t="n">
        <v>16</v>
      </c>
      <c r="DB646" s="8" t="n">
        <v>11</v>
      </c>
      <c r="DC646" s="8" t="n">
        <v>3</v>
      </c>
      <c r="DD646" s="8" t="n">
        <v>1</v>
      </c>
      <c r="DE646" s="8" t="n">
        <v>6</v>
      </c>
      <c r="DF646" s="8" t="n">
        <v>7</v>
      </c>
      <c r="DG646" s="8" t="n">
        <v>1</v>
      </c>
      <c r="DH646" s="8" t="n">
        <v>48</v>
      </c>
      <c r="DI646" s="8" t="n">
        <v>16</v>
      </c>
      <c r="DJ646" s="8" t="n">
        <v>7</v>
      </c>
      <c r="DK646" s="8" t="n">
        <v>14</v>
      </c>
      <c r="DL646" s="8" t="n">
        <v>9</v>
      </c>
      <c r="DM646" s="8" t="n">
        <v>5</v>
      </c>
      <c r="DN646" s="8" t="n">
        <v>12</v>
      </c>
      <c r="DO646" s="8" t="n">
        <v>7</v>
      </c>
      <c r="DP646" s="8" t="n">
        <v>5</v>
      </c>
      <c r="DQ646" s="8" t="n">
        <f aca="false">DJ646-DI646</f>
        <v>-9</v>
      </c>
      <c r="DR646" s="19" t="n">
        <v>-3.973</v>
      </c>
      <c r="DS646" s="8" t="n">
        <v>10</v>
      </c>
      <c r="DT646" s="8" t="n">
        <v>5</v>
      </c>
      <c r="DU646" s="8" t="n">
        <v>0</v>
      </c>
      <c r="DV646" s="8" t="n">
        <v>1</v>
      </c>
      <c r="DW646" s="8" t="n">
        <v>0</v>
      </c>
      <c r="DX646" s="8" t="n">
        <v>533</v>
      </c>
      <c r="DY646" s="8" t="n">
        <v>709</v>
      </c>
      <c r="DZ646" s="8" t="n">
        <v>382</v>
      </c>
      <c r="EA646" s="8" t="n">
        <v>506</v>
      </c>
      <c r="EB646" s="8" t="n">
        <v>279</v>
      </c>
      <c r="EC646" s="8" t="n">
        <v>369</v>
      </c>
      <c r="ED646" s="8" t="n">
        <v>22.28</v>
      </c>
      <c r="EE646" s="8" t="n">
        <v>27.79</v>
      </c>
      <c r="EF646" s="8" t="n">
        <v>22</v>
      </c>
      <c r="EG646" s="8" t="n">
        <v>26</v>
      </c>
      <c r="EH646" s="12" t="n">
        <f aca="false">EF646/EB646</f>
        <v>0.0788530465949821</v>
      </c>
      <c r="EI646" s="20" t="n">
        <f aca="false">1-EG646/EC646</f>
        <v>0.929539295392954</v>
      </c>
      <c r="EJ646" s="21" t="n">
        <f aca="false">EH646+EI646</f>
        <v>1.00839234198794</v>
      </c>
      <c r="EK646" s="8" t="n">
        <v>531</v>
      </c>
      <c r="EL646" s="8" t="n">
        <v>710</v>
      </c>
      <c r="EM646" s="8" t="n">
        <v>380</v>
      </c>
      <c r="EN646" s="8" t="n">
        <v>506</v>
      </c>
      <c r="EO646" s="8" t="n">
        <v>277</v>
      </c>
      <c r="EP646" s="8" t="n">
        <v>368</v>
      </c>
      <c r="EQ646" s="8" t="n">
        <v>21</v>
      </c>
      <c r="ER646" s="8" t="n">
        <v>26</v>
      </c>
      <c r="ES646" s="8" t="n">
        <v>257</v>
      </c>
      <c r="ET646" s="8" t="n">
        <v>327</v>
      </c>
      <c r="EU646" s="8" t="n">
        <v>107</v>
      </c>
      <c r="EV646" s="8" t="n">
        <v>116</v>
      </c>
      <c r="EW646" s="8" t="n">
        <v>13</v>
      </c>
      <c r="EX646" s="8" t="n">
        <v>19</v>
      </c>
      <c r="EY646" s="8" t="n">
        <v>52</v>
      </c>
      <c r="EZ646" s="8" t="n">
        <v>44</v>
      </c>
      <c r="FA646" s="8" t="n">
        <v>0.7</v>
      </c>
      <c r="FB646" s="8" t="n">
        <v>1.1</v>
      </c>
      <c r="FC646" s="8" t="n">
        <v>1.8</v>
      </c>
      <c r="FD646" s="19" t="n">
        <v>14.24</v>
      </c>
      <c r="FE646" s="18" t="n">
        <f aca="false">FD646/V646</f>
        <v>0.24551724137931</v>
      </c>
      <c r="FF646" s="8" t="n">
        <v>2.6208</v>
      </c>
      <c r="FG646" s="8" t="n">
        <v>-0.04</v>
      </c>
      <c r="FH646" s="8" t="n">
        <v>0.25</v>
      </c>
      <c r="FI646" s="8" t="n">
        <v>0.21</v>
      </c>
      <c r="FJ646" s="22"/>
      <c r="FK646" s="22"/>
      <c r="FL646" s="22"/>
      <c r="FM646" s="8" t="n">
        <f aca="false">BL646+BS646+AH646+DT646</f>
        <v>328</v>
      </c>
      <c r="FN646" s="19" t="n">
        <f aca="false">IF(DS646&gt;0,(BL646+BR646)/DS646,0)</f>
        <v>25.2</v>
      </c>
      <c r="FO646" s="12" t="n">
        <v>0.0717661474</v>
      </c>
      <c r="FP646" s="19" t="n">
        <f aca="false">Z646-AH646/10</f>
        <v>8.5</v>
      </c>
      <c r="FQ646" s="19" t="n">
        <f aca="false">Z646+DR646/5</f>
        <v>13.2054</v>
      </c>
      <c r="FR646" s="19" t="n">
        <f aca="false">(DX646+DY646)/AL646*60</f>
        <v>110.810408921933</v>
      </c>
      <c r="FS646" s="22"/>
      <c r="FT646" s="22"/>
      <c r="FU646" s="22"/>
      <c r="FV646" s="22"/>
      <c r="FW646" s="17" t="s">
        <v>280</v>
      </c>
      <c r="FX646" s="23" t="n">
        <v>775000</v>
      </c>
      <c r="FY646" s="23" t="n">
        <v>775000</v>
      </c>
      <c r="FZ646" s="8" t="n">
        <v>269</v>
      </c>
      <c r="GA646" s="8" t="n">
        <v>22</v>
      </c>
      <c r="GB646" s="8" t="n">
        <v>22</v>
      </c>
      <c r="GC646" s="8" t="n">
        <v>44</v>
      </c>
      <c r="GD646" s="8" t="n">
        <v>-47</v>
      </c>
      <c r="GE646" s="8" t="n">
        <v>241</v>
      </c>
      <c r="GF646" s="8" t="n">
        <v>281</v>
      </c>
      <c r="GG646" s="8" t="n">
        <v>2904</v>
      </c>
      <c r="GH646" s="8" t="n">
        <v>-0.8</v>
      </c>
      <c r="GI646" s="8" t="n">
        <v>1.8</v>
      </c>
      <c r="GJ646" s="8" t="n">
        <v>1</v>
      </c>
      <c r="GK646" s="8" t="n">
        <f aca="false">Z646-AH646/10</f>
        <v>8.5</v>
      </c>
      <c r="GL646" s="22"/>
      <c r="GM646" s="22"/>
      <c r="GN646" s="22"/>
      <c r="GO646" s="22"/>
      <c r="GP646" s="22"/>
    </row>
    <row r="647" customFormat="false" ht="13.65" hidden="false" customHeight="true" outlineLevel="0" collapsed="false">
      <c r="A647" s="16" t="n">
        <v>34345</v>
      </c>
      <c r="B647" s="17" t="s">
        <v>3015</v>
      </c>
      <c r="C647" s="17" t="s">
        <v>728</v>
      </c>
      <c r="D647" s="17" t="s">
        <v>283</v>
      </c>
      <c r="E647" s="17" t="s">
        <v>283</v>
      </c>
      <c r="F647" s="8" t="n">
        <v>74</v>
      </c>
      <c r="G647" s="8" t="n">
        <v>200</v>
      </c>
      <c r="H647" s="8" t="n">
        <v>2012</v>
      </c>
      <c r="I647" s="8" t="n">
        <v>2</v>
      </c>
      <c r="J647" s="8" t="n">
        <v>36</v>
      </c>
      <c r="K647" s="17" t="s">
        <v>263</v>
      </c>
      <c r="L647" s="8" t="n">
        <v>2016</v>
      </c>
      <c r="M647" s="8" t="n">
        <v>24</v>
      </c>
      <c r="N647" s="8" t="n">
        <v>2</v>
      </c>
      <c r="O647" s="8" t="n">
        <v>8476866</v>
      </c>
      <c r="P647" s="17" t="s">
        <v>3016</v>
      </c>
      <c r="Q647" s="17" t="s">
        <v>3017</v>
      </c>
      <c r="R647" s="17" t="s">
        <v>3018</v>
      </c>
      <c r="S647" s="17" t="s">
        <v>3014</v>
      </c>
      <c r="T647" s="17" t="s">
        <v>268</v>
      </c>
      <c r="U647" s="17" t="s">
        <v>545</v>
      </c>
      <c r="V647" s="8" t="n">
        <v>2</v>
      </c>
      <c r="W647" s="8" t="n">
        <v>0</v>
      </c>
      <c r="X647" s="8" t="n">
        <v>0</v>
      </c>
      <c r="Y647" s="8" t="n">
        <v>0</v>
      </c>
      <c r="Z647" s="8" t="n">
        <v>0</v>
      </c>
      <c r="AA647" s="8" t="n">
        <v>34</v>
      </c>
      <c r="AB647" s="8" t="n">
        <v>69</v>
      </c>
      <c r="AC647" s="18" t="n">
        <f aca="false">Z647/V647</f>
        <v>0</v>
      </c>
      <c r="AD647" s="19" t="n">
        <f aca="false">IF(FZ647&gt;V647,Z647-V647*(GC647-Z647)/(FZ647-V647),0)</f>
        <v>0</v>
      </c>
      <c r="AE647" s="19" t="n">
        <v>0</v>
      </c>
      <c r="AF647" s="8" t="n">
        <v>0</v>
      </c>
      <c r="AG647" s="8" t="n">
        <v>-0.2</v>
      </c>
      <c r="AH647" s="8" t="n">
        <v>0</v>
      </c>
      <c r="AI647" s="8" t="n">
        <v>13</v>
      </c>
      <c r="AJ647" s="8" t="n">
        <v>450</v>
      </c>
      <c r="AK647" s="19" t="n">
        <v>7.5</v>
      </c>
      <c r="AL647" s="8" t="n">
        <v>7.5</v>
      </c>
      <c r="AM647" s="8" t="n">
        <v>8</v>
      </c>
      <c r="AN647" s="18" t="n">
        <f aca="false">AJ647/60/V647</f>
        <v>3.75</v>
      </c>
      <c r="AO647" s="8" t="n">
        <v>6.43</v>
      </c>
      <c r="AP647" s="12" t="n">
        <f aca="false">IF(EF647&gt;0,Z647/EF647,0)</f>
        <v>0</v>
      </c>
      <c r="AQ647" s="8" t="n">
        <v>1</v>
      </c>
      <c r="AR647" s="8" t="n">
        <v>1</v>
      </c>
      <c r="AS647" s="8" t="n">
        <v>1</v>
      </c>
      <c r="AT647" s="8" t="n">
        <v>0</v>
      </c>
      <c r="AU647" s="8" t="n">
        <v>0</v>
      </c>
      <c r="AV647" s="8" t="n">
        <v>0</v>
      </c>
      <c r="AW647" s="8" t="n">
        <v>0</v>
      </c>
      <c r="AX647" s="8" t="n">
        <v>0</v>
      </c>
      <c r="AY647" s="8" t="n">
        <v>0</v>
      </c>
      <c r="AZ647" s="8" t="n">
        <v>0</v>
      </c>
      <c r="BA647" s="8" t="n">
        <f aca="false">AY647+AZ647</f>
        <v>0</v>
      </c>
      <c r="BB647" s="8" t="n">
        <v>0</v>
      </c>
      <c r="BC647" s="8" t="n">
        <v>0</v>
      </c>
      <c r="BD647" s="19" t="n">
        <v>0</v>
      </c>
      <c r="BE647" s="19" t="n">
        <v>0</v>
      </c>
      <c r="BF647" s="19" t="n">
        <f aca="false">AQ647+BD647</f>
        <v>1</v>
      </c>
      <c r="BG647" s="19" t="n">
        <f aca="false">IF(AL647&gt;0,BF647/AL647*60,0)</f>
        <v>8</v>
      </c>
      <c r="BH647" s="8" t="n">
        <v>5</v>
      </c>
      <c r="BI647" s="8" t="n">
        <v>1</v>
      </c>
      <c r="BJ647" s="8" t="n">
        <v>3</v>
      </c>
      <c r="BK647" s="12" t="n">
        <f aca="false">BH647/(BH647+BJ647)</f>
        <v>0.625</v>
      </c>
      <c r="BL647" s="8" t="n">
        <v>1</v>
      </c>
      <c r="BM647" s="8" t="n">
        <v>1</v>
      </c>
      <c r="BN647" s="8" t="n">
        <v>2</v>
      </c>
      <c r="BO647" s="8" t="n">
        <f aca="false">BM647-BN647</f>
        <v>-1</v>
      </c>
      <c r="BP647" s="8" t="n">
        <v>0</v>
      </c>
      <c r="BQ647" s="8" t="n">
        <v>0</v>
      </c>
      <c r="BR647" s="8" t="n">
        <v>0</v>
      </c>
      <c r="BS647" s="8" t="n">
        <v>0</v>
      </c>
      <c r="BT647" s="12" t="n">
        <f aca="false">BS647/(EA647+BS647)</f>
        <v>0</v>
      </c>
      <c r="BU647" s="8" t="n">
        <v>0</v>
      </c>
      <c r="BV647" s="8" t="n">
        <v>1</v>
      </c>
      <c r="BW647" s="12" t="n">
        <f aca="false">IF(BU647+BV647&gt;0,BU647/(BU647+BV647),0)</f>
        <v>0</v>
      </c>
      <c r="BX647" s="8" t="n">
        <v>0</v>
      </c>
      <c r="BY647" s="8" t="n">
        <v>0</v>
      </c>
      <c r="BZ647" s="8" t="n">
        <v>0</v>
      </c>
      <c r="CA647" s="8" t="n">
        <v>0</v>
      </c>
      <c r="CB647" s="8" t="n">
        <v>0</v>
      </c>
      <c r="CC647" s="8" t="n">
        <v>1</v>
      </c>
      <c r="CD647" s="8" t="n">
        <v>0</v>
      </c>
      <c r="CE647" s="8" t="n">
        <v>0</v>
      </c>
      <c r="CF647" s="8" t="n">
        <v>0</v>
      </c>
      <c r="CG647" s="8" t="n">
        <v>1</v>
      </c>
      <c r="CH647" s="8" t="n">
        <v>0</v>
      </c>
      <c r="CI647" s="8" t="n">
        <v>1</v>
      </c>
      <c r="CJ647" s="8" t="n">
        <v>0</v>
      </c>
      <c r="CK647" s="8" t="n">
        <v>0</v>
      </c>
      <c r="CL647" s="8" t="n">
        <v>0</v>
      </c>
      <c r="CM647" s="8" t="n">
        <v>0</v>
      </c>
      <c r="CN647" s="8" t="n">
        <v>0</v>
      </c>
      <c r="CO647" s="8" t="n">
        <v>0</v>
      </c>
      <c r="CP647" s="8" t="n">
        <v>0</v>
      </c>
      <c r="CQ647" s="8" t="n">
        <v>0</v>
      </c>
      <c r="CR647" s="8" t="n">
        <v>0</v>
      </c>
      <c r="CS647" s="8" t="n">
        <v>0</v>
      </c>
      <c r="CT647" s="8" t="n">
        <v>0</v>
      </c>
      <c r="CU647" s="8" t="n">
        <v>0</v>
      </c>
      <c r="CV647" s="8" t="n">
        <v>0</v>
      </c>
      <c r="CW647" s="8" t="n">
        <v>0</v>
      </c>
      <c r="CX647" s="8" t="n">
        <v>0</v>
      </c>
      <c r="CY647" s="8" t="n">
        <v>0</v>
      </c>
      <c r="CZ647" s="8" t="n">
        <v>0</v>
      </c>
      <c r="DA647" s="8" t="n">
        <v>0</v>
      </c>
      <c r="DB647" s="8" t="n">
        <v>0</v>
      </c>
      <c r="DC647" s="8" t="n">
        <v>0</v>
      </c>
      <c r="DD647" s="8" t="n">
        <v>0</v>
      </c>
      <c r="DE647" s="8" t="n">
        <v>0</v>
      </c>
      <c r="DF647" s="8" t="n">
        <v>0</v>
      </c>
      <c r="DG647" s="8" t="n">
        <v>0</v>
      </c>
      <c r="DH647" s="8" t="n">
        <v>0</v>
      </c>
      <c r="DI647" s="8" t="n">
        <v>0</v>
      </c>
      <c r="DJ647" s="8" t="n">
        <v>0</v>
      </c>
      <c r="DK647" s="8" t="n">
        <v>0</v>
      </c>
      <c r="DL647" s="8" t="n">
        <v>0</v>
      </c>
      <c r="DM647" s="8" t="n">
        <v>0</v>
      </c>
      <c r="DN647" s="8" t="n">
        <v>0</v>
      </c>
      <c r="DO647" s="8" t="n">
        <v>0</v>
      </c>
      <c r="DP647" s="8" t="n">
        <v>0</v>
      </c>
      <c r="DQ647" s="8" t="n">
        <f aca="false">DJ647-DI647</f>
        <v>0</v>
      </c>
      <c r="DR647" s="19" t="n">
        <v>-0.006</v>
      </c>
      <c r="DS647" s="8" t="n">
        <v>0</v>
      </c>
      <c r="DT647" s="8" t="n">
        <v>0</v>
      </c>
      <c r="DU647" s="8" t="n">
        <v>0</v>
      </c>
      <c r="DV647" s="8" t="n">
        <v>0</v>
      </c>
      <c r="DW647" s="8" t="n">
        <v>0</v>
      </c>
      <c r="DX647" s="8" t="n">
        <v>5</v>
      </c>
      <c r="DY647" s="8" t="n">
        <v>11</v>
      </c>
      <c r="DZ647" s="8" t="n">
        <v>3</v>
      </c>
      <c r="EA647" s="8" t="n">
        <v>8</v>
      </c>
      <c r="EB647" s="8" t="n">
        <v>3</v>
      </c>
      <c r="EC647" s="8" t="n">
        <v>4</v>
      </c>
      <c r="ED647" s="8" t="n">
        <v>0.06</v>
      </c>
      <c r="EE647" s="8" t="n">
        <v>0.33</v>
      </c>
      <c r="EF647" s="8" t="n">
        <v>0</v>
      </c>
      <c r="EG647" s="8" t="n">
        <v>0</v>
      </c>
      <c r="EH647" s="12" t="n">
        <f aca="false">EF647/EB647</f>
        <v>0</v>
      </c>
      <c r="EI647" s="20" t="n">
        <f aca="false">1-EG647/EC647</f>
        <v>1</v>
      </c>
      <c r="EJ647" s="21" t="n">
        <f aca="false">EH647+EI647</f>
        <v>1</v>
      </c>
      <c r="EK647" s="8" t="n">
        <v>5</v>
      </c>
      <c r="EL647" s="8" t="n">
        <v>11</v>
      </c>
      <c r="EM647" s="8" t="n">
        <v>3</v>
      </c>
      <c r="EN647" s="8" t="n">
        <v>8</v>
      </c>
      <c r="EO647" s="8" t="n">
        <v>3</v>
      </c>
      <c r="EP647" s="8" t="n">
        <v>4</v>
      </c>
      <c r="EQ647" s="8" t="n">
        <v>0</v>
      </c>
      <c r="ER647" s="8" t="n">
        <v>0</v>
      </c>
      <c r="ES647" s="8" t="n">
        <v>2</v>
      </c>
      <c r="ET647" s="8" t="n">
        <v>6</v>
      </c>
      <c r="EU647" s="8" t="n">
        <v>0</v>
      </c>
      <c r="EV647" s="8" t="n">
        <v>1</v>
      </c>
      <c r="EW647" s="8" t="n">
        <v>0</v>
      </c>
      <c r="EX647" s="8" t="n">
        <v>0</v>
      </c>
      <c r="EY647" s="8" t="n">
        <v>1</v>
      </c>
      <c r="EZ647" s="8" t="n">
        <v>1</v>
      </c>
      <c r="FA647" s="8" t="n">
        <v>0</v>
      </c>
      <c r="FB647" s="8" t="n">
        <v>0</v>
      </c>
      <c r="FC647" s="8" t="n">
        <v>0</v>
      </c>
      <c r="FD647" s="19" t="n">
        <v>-0.21</v>
      </c>
      <c r="FE647" s="18" t="n">
        <f aca="false">FD647/V647</f>
        <v>-0.105</v>
      </c>
      <c r="FF647" s="8" t="n">
        <v>0</v>
      </c>
      <c r="FG647" s="8" t="n">
        <v>0</v>
      </c>
      <c r="FH647" s="8" t="n">
        <v>0</v>
      </c>
      <c r="FI647" s="8" t="n">
        <v>0</v>
      </c>
      <c r="FJ647" s="22"/>
      <c r="FK647" s="22"/>
      <c r="FL647" s="22"/>
      <c r="FM647" s="8" t="n">
        <f aca="false">BL647+BS647+AH647+DT647</f>
        <v>1</v>
      </c>
      <c r="FN647" s="19" t="n">
        <f aca="false">IF(DS647&gt;0,(BL647+BR647)/DS647,0)</f>
        <v>0</v>
      </c>
      <c r="FO647" s="12" t="n">
        <v>0</v>
      </c>
      <c r="FP647" s="19" t="n">
        <f aca="false">Z647-AH647/10</f>
        <v>0</v>
      </c>
      <c r="FQ647" s="19" t="n">
        <f aca="false">Z647+DR647/5</f>
        <v>-0.0012</v>
      </c>
      <c r="FR647" s="19" t="n">
        <f aca="false">(DX647+DY647)/AL647*60</f>
        <v>128</v>
      </c>
      <c r="FS647" s="22"/>
      <c r="FT647" s="22"/>
      <c r="FU647" s="22"/>
      <c r="FV647" s="22"/>
      <c r="FW647" s="17" t="s">
        <v>270</v>
      </c>
      <c r="FX647" s="23" t="n">
        <v>650000</v>
      </c>
      <c r="FY647" s="23" t="n">
        <v>650000</v>
      </c>
      <c r="FZ647" s="8" t="n">
        <v>3</v>
      </c>
      <c r="GA647" s="8" t="n">
        <v>0</v>
      </c>
      <c r="GB647" s="8" t="n">
        <v>0</v>
      </c>
      <c r="GC647" s="8" t="n">
        <v>0</v>
      </c>
      <c r="GD647" s="8" t="n">
        <v>1</v>
      </c>
      <c r="GE647" s="8" t="n">
        <v>0</v>
      </c>
      <c r="GF647" s="8" t="n">
        <v>0</v>
      </c>
      <c r="GG647" s="8" t="n">
        <v>19</v>
      </c>
      <c r="GH647" s="8" t="n">
        <v>-0.1</v>
      </c>
      <c r="GI647" s="8" t="n">
        <v>0.1</v>
      </c>
      <c r="GJ647" s="8" t="n">
        <v>0</v>
      </c>
      <c r="GK647" s="8" t="n">
        <f aca="false">Z647-AH647/10</f>
        <v>0</v>
      </c>
      <c r="GL647" s="22"/>
      <c r="GM647" s="22"/>
      <c r="GN647" s="22"/>
      <c r="GO647" s="22"/>
      <c r="GP647" s="22"/>
    </row>
    <row r="648" customFormat="false" ht="13.65" hidden="false" customHeight="true" outlineLevel="0" collapsed="false">
      <c r="A648" s="16" t="n">
        <v>35466</v>
      </c>
      <c r="B648" s="17" t="s">
        <v>3019</v>
      </c>
      <c r="C648" s="17" t="s">
        <v>261</v>
      </c>
      <c r="D648" s="17" t="s">
        <v>262</v>
      </c>
      <c r="E648" s="17" t="s">
        <v>262</v>
      </c>
      <c r="F648" s="8" t="n">
        <v>76</v>
      </c>
      <c r="G648" s="8" t="n">
        <v>208</v>
      </c>
      <c r="H648" s="8" t="n">
        <v>2015</v>
      </c>
      <c r="I648" s="8" t="n">
        <v>4</v>
      </c>
      <c r="J648" s="8" t="n">
        <v>96</v>
      </c>
      <c r="K648" s="17" t="s">
        <v>273</v>
      </c>
      <c r="L648" s="8" t="n">
        <v>2017</v>
      </c>
      <c r="M648" s="8" t="n">
        <v>20</v>
      </c>
      <c r="N648" s="8" t="n">
        <v>1</v>
      </c>
      <c r="O648" s="8" t="n">
        <v>8478462</v>
      </c>
      <c r="P648" s="17" t="s">
        <v>3020</v>
      </c>
      <c r="Q648" s="17" t="s">
        <v>3021</v>
      </c>
      <c r="R648" s="17" t="s">
        <v>2339</v>
      </c>
      <c r="S648" s="17" t="s">
        <v>3014</v>
      </c>
      <c r="T648" s="17" t="s">
        <v>313</v>
      </c>
      <c r="U648" s="17" t="s">
        <v>902</v>
      </c>
      <c r="V648" s="8" t="n">
        <v>1</v>
      </c>
      <c r="W648" s="8" t="n">
        <v>0</v>
      </c>
      <c r="X648" s="8" t="n">
        <v>0</v>
      </c>
      <c r="Y648" s="8" t="n">
        <v>0</v>
      </c>
      <c r="Z648" s="8" t="n">
        <v>0</v>
      </c>
      <c r="AA648" s="8" t="n">
        <v>27</v>
      </c>
      <c r="AB648" s="8" t="n">
        <v>65</v>
      </c>
      <c r="AC648" s="18" t="n">
        <f aca="false">Z648/V648</f>
        <v>0</v>
      </c>
      <c r="AD648" s="19" t="n">
        <f aca="false">IF(FZ648&gt;V648,Z648-V648*(GC648-Z648)/(FZ648-V648),0)</f>
        <v>0</v>
      </c>
      <c r="AE648" s="19" t="n">
        <v>0</v>
      </c>
      <c r="AF648" s="8" t="n">
        <v>-1</v>
      </c>
      <c r="AG648" s="8" t="n">
        <v>-0.2</v>
      </c>
      <c r="AH648" s="8" t="n">
        <v>0</v>
      </c>
      <c r="AI648" s="8" t="n">
        <v>16</v>
      </c>
      <c r="AJ648" s="8" t="n">
        <v>646</v>
      </c>
      <c r="AK648" s="19" t="n">
        <v>10.766666666667</v>
      </c>
      <c r="AL648" s="8" t="n">
        <v>10.77</v>
      </c>
      <c r="AM648" s="8" t="n">
        <v>11</v>
      </c>
      <c r="AN648" s="18" t="n">
        <f aca="false">AJ648/60/V648</f>
        <v>10.7666666666667</v>
      </c>
      <c r="AO648" s="8" t="n">
        <v>17.95</v>
      </c>
      <c r="AP648" s="12" t="n">
        <f aca="false">IF(EF648&gt;0,Z648/EF648,0)</f>
        <v>0</v>
      </c>
      <c r="AQ648" s="8" t="n">
        <v>2</v>
      </c>
      <c r="AR648" s="8" t="n">
        <v>2</v>
      </c>
      <c r="AS648" s="8" t="n">
        <v>2</v>
      </c>
      <c r="AT648" s="8" t="n">
        <v>1</v>
      </c>
      <c r="AU648" s="8" t="n">
        <v>1</v>
      </c>
      <c r="AV648" s="8" t="n">
        <v>1</v>
      </c>
      <c r="AW648" s="8" t="n">
        <v>0</v>
      </c>
      <c r="AX648" s="8" t="n">
        <v>0</v>
      </c>
      <c r="AY648" s="8" t="n">
        <v>0</v>
      </c>
      <c r="AZ648" s="8" t="n">
        <v>0</v>
      </c>
      <c r="BA648" s="8" t="n">
        <f aca="false">AY648+AZ648</f>
        <v>0</v>
      </c>
      <c r="BB648" s="8" t="n">
        <v>0.02</v>
      </c>
      <c r="BC648" s="8" t="n">
        <v>50</v>
      </c>
      <c r="BD648" s="19" t="n">
        <v>0</v>
      </c>
      <c r="BE648" s="19" t="n">
        <v>0</v>
      </c>
      <c r="BF648" s="19" t="n">
        <f aca="false">AQ648+BD648</f>
        <v>2</v>
      </c>
      <c r="BG648" s="19" t="n">
        <f aca="false">IF(AL648&gt;0,BF648/AL648*60,0)</f>
        <v>11.1420612813371</v>
      </c>
      <c r="BH648" s="8" t="n">
        <v>5</v>
      </c>
      <c r="BI648" s="8" t="n">
        <v>4</v>
      </c>
      <c r="BJ648" s="8" t="n">
        <v>1</v>
      </c>
      <c r="BK648" s="12" t="n">
        <f aca="false">BH648/(BH648+BJ648)</f>
        <v>0.833333333333333</v>
      </c>
      <c r="BL648" s="8" t="n">
        <v>2</v>
      </c>
      <c r="BM648" s="8" t="n">
        <v>2</v>
      </c>
      <c r="BN648" s="8" t="n">
        <v>0</v>
      </c>
      <c r="BO648" s="8" t="n">
        <f aca="false">BM648-BN648</f>
        <v>2</v>
      </c>
      <c r="BP648" s="8" t="n">
        <v>0</v>
      </c>
      <c r="BQ648" s="8" t="n">
        <v>0</v>
      </c>
      <c r="BR648" s="8" t="n">
        <v>1</v>
      </c>
      <c r="BS648" s="8" t="n">
        <v>0</v>
      </c>
      <c r="BT648" s="12" t="n">
        <f aca="false">BS648/(EA648+BS648)</f>
        <v>0</v>
      </c>
      <c r="BU648" s="8" t="n">
        <v>6</v>
      </c>
      <c r="BV648" s="8" t="n">
        <v>4</v>
      </c>
      <c r="BW648" s="12" t="n">
        <f aca="false">IF(BU648+BV648&gt;0,BU648/(BU648+BV648),0)</f>
        <v>0.6</v>
      </c>
      <c r="BX648" s="8" t="n">
        <v>0</v>
      </c>
      <c r="BY648" s="8" t="n">
        <v>1</v>
      </c>
      <c r="BZ648" s="8" t="n">
        <v>3</v>
      </c>
      <c r="CA648" s="8" t="n">
        <v>1</v>
      </c>
      <c r="CB648" s="8" t="n">
        <v>3</v>
      </c>
      <c r="CC648" s="8" t="n">
        <v>2</v>
      </c>
      <c r="CD648" s="8" t="n">
        <v>0</v>
      </c>
      <c r="CE648" s="8" t="n">
        <v>0</v>
      </c>
      <c r="CF648" s="8" t="n">
        <v>6</v>
      </c>
      <c r="CG648" s="8" t="n">
        <v>3</v>
      </c>
      <c r="CH648" s="8" t="n">
        <v>3</v>
      </c>
      <c r="CI648" s="8" t="n">
        <v>4</v>
      </c>
      <c r="CJ648" s="8" t="n">
        <v>0</v>
      </c>
      <c r="CK648" s="8" t="n">
        <v>0</v>
      </c>
      <c r="CL648" s="8" t="n">
        <v>0</v>
      </c>
      <c r="CM648" s="8" t="n">
        <v>0</v>
      </c>
      <c r="CN648" s="8" t="n">
        <v>0</v>
      </c>
      <c r="CO648" s="8" t="n">
        <v>0</v>
      </c>
      <c r="CP648" s="8" t="n">
        <v>0</v>
      </c>
      <c r="CQ648" s="8" t="n">
        <v>0</v>
      </c>
      <c r="CR648" s="8" t="n">
        <v>0</v>
      </c>
      <c r="CS648" s="8" t="n">
        <v>0</v>
      </c>
      <c r="CT648" s="8" t="n">
        <v>0</v>
      </c>
      <c r="CU648" s="8" t="n">
        <v>0</v>
      </c>
      <c r="CV648" s="8" t="n">
        <v>0</v>
      </c>
      <c r="CW648" s="8" t="n">
        <v>0</v>
      </c>
      <c r="CX648" s="8" t="n">
        <v>0</v>
      </c>
      <c r="CY648" s="8" t="n">
        <v>0</v>
      </c>
      <c r="CZ648" s="8" t="n">
        <v>0</v>
      </c>
      <c r="DA648" s="8" t="n">
        <v>0</v>
      </c>
      <c r="DB648" s="8" t="n">
        <v>0</v>
      </c>
      <c r="DC648" s="8" t="n">
        <v>0</v>
      </c>
      <c r="DD648" s="8" t="n">
        <v>0</v>
      </c>
      <c r="DE648" s="8" t="n">
        <v>1</v>
      </c>
      <c r="DF648" s="8" t="n">
        <v>0</v>
      </c>
      <c r="DG648" s="8" t="n">
        <v>0</v>
      </c>
      <c r="DH648" s="8" t="n">
        <v>0</v>
      </c>
      <c r="DI648" s="8" t="n">
        <v>0</v>
      </c>
      <c r="DJ648" s="8" t="n">
        <v>2</v>
      </c>
      <c r="DK648" s="8" t="n">
        <v>0</v>
      </c>
      <c r="DL648" s="8" t="n">
        <v>0</v>
      </c>
      <c r="DM648" s="8" t="n">
        <v>0</v>
      </c>
      <c r="DN648" s="8" t="n">
        <v>2</v>
      </c>
      <c r="DO648" s="8" t="n">
        <v>2</v>
      </c>
      <c r="DP648" s="8" t="n">
        <v>0</v>
      </c>
      <c r="DQ648" s="8" t="n">
        <f aca="false">DJ648-DI648</f>
        <v>2</v>
      </c>
      <c r="DR648" s="19" t="n">
        <v>0.989</v>
      </c>
      <c r="DS648" s="8" t="n">
        <v>0</v>
      </c>
      <c r="DT648" s="8" t="n">
        <v>0</v>
      </c>
      <c r="DU648" s="8" t="n">
        <v>0</v>
      </c>
      <c r="DV648" s="8" t="n">
        <v>0</v>
      </c>
      <c r="DW648" s="8" t="n">
        <v>0</v>
      </c>
      <c r="DX648" s="8" t="n">
        <v>10</v>
      </c>
      <c r="DY648" s="8" t="n">
        <v>12</v>
      </c>
      <c r="DZ648" s="8" t="n">
        <v>7</v>
      </c>
      <c r="EA648" s="8" t="n">
        <v>9</v>
      </c>
      <c r="EB648" s="8" t="n">
        <v>6</v>
      </c>
      <c r="EC648" s="8" t="n">
        <v>7</v>
      </c>
      <c r="ED648" s="8" t="n">
        <v>0.34</v>
      </c>
      <c r="EE648" s="8" t="n">
        <v>0.4</v>
      </c>
      <c r="EF648" s="8" t="n">
        <v>0</v>
      </c>
      <c r="EG648" s="8" t="n">
        <v>1</v>
      </c>
      <c r="EH648" s="12" t="n">
        <f aca="false">EF648/EB648</f>
        <v>0</v>
      </c>
      <c r="EI648" s="20" t="n">
        <f aca="false">1-EG648/EC648</f>
        <v>0.857142857142857</v>
      </c>
      <c r="EJ648" s="21" t="n">
        <f aca="false">EH648+EI648</f>
        <v>0.857142857142857</v>
      </c>
      <c r="EK648" s="8" t="n">
        <v>11</v>
      </c>
      <c r="EL648" s="8" t="n">
        <v>12</v>
      </c>
      <c r="EM648" s="8" t="n">
        <v>8</v>
      </c>
      <c r="EN648" s="8" t="n">
        <v>9</v>
      </c>
      <c r="EO648" s="8" t="n">
        <v>7</v>
      </c>
      <c r="EP648" s="8" t="n">
        <v>7</v>
      </c>
      <c r="EQ648" s="8" t="n">
        <v>0</v>
      </c>
      <c r="ER648" s="8" t="n">
        <v>1</v>
      </c>
      <c r="ES648" s="8" t="n">
        <v>3</v>
      </c>
      <c r="ET648" s="8" t="n">
        <v>5</v>
      </c>
      <c r="EU648" s="8" t="n">
        <v>1</v>
      </c>
      <c r="EV648" s="8" t="n">
        <v>2</v>
      </c>
      <c r="EW648" s="8" t="n">
        <v>0</v>
      </c>
      <c r="EX648" s="8" t="n">
        <v>0</v>
      </c>
      <c r="EY648" s="8" t="n">
        <v>1</v>
      </c>
      <c r="EZ648" s="8" t="n">
        <v>2</v>
      </c>
      <c r="FA648" s="8" t="n">
        <v>0</v>
      </c>
      <c r="FB648" s="8" t="n">
        <v>0</v>
      </c>
      <c r="FC648" s="8" t="n">
        <v>-0.1</v>
      </c>
      <c r="FD648" s="19" t="n">
        <v>0.14</v>
      </c>
      <c r="FE648" s="18" t="n">
        <f aca="false">FD648/V648</f>
        <v>0.14</v>
      </c>
      <c r="FF648" s="8" t="n">
        <v>0.0006</v>
      </c>
      <c r="FG648" s="8" t="n">
        <v>0</v>
      </c>
      <c r="FH648" s="8" t="n">
        <v>0</v>
      </c>
      <c r="FI648" s="8" t="n">
        <v>0</v>
      </c>
      <c r="FJ648" s="22"/>
      <c r="FK648" s="22"/>
      <c r="FL648" s="22"/>
      <c r="FM648" s="8" t="n">
        <f aca="false">BL648+BS648+AH648+DT648</f>
        <v>2</v>
      </c>
      <c r="FN648" s="19" t="n">
        <f aca="false">IF(DS648&gt;0,(BL648+BR648)/DS648,0)</f>
        <v>0</v>
      </c>
      <c r="FO648" s="12" t="n">
        <v>0</v>
      </c>
      <c r="FP648" s="19" t="n">
        <f aca="false">Z648-AH648/10</f>
        <v>0</v>
      </c>
      <c r="FQ648" s="19" t="n">
        <f aca="false">Z648+DR648/5</f>
        <v>0.1978</v>
      </c>
      <c r="FR648" s="19" t="n">
        <f aca="false">(DX648+DY648)/AL648*60</f>
        <v>122.562674094708</v>
      </c>
      <c r="FS648" s="22"/>
      <c r="FT648" s="22"/>
      <c r="FU648" s="22"/>
      <c r="FV648" s="22"/>
      <c r="FW648" s="22"/>
      <c r="FX648" s="22"/>
      <c r="FY648" s="22"/>
      <c r="FZ648" s="8" t="n">
        <v>1</v>
      </c>
      <c r="GA648" s="8" t="n">
        <v>0</v>
      </c>
      <c r="GB648" s="8" t="n">
        <v>0</v>
      </c>
      <c r="GC648" s="8" t="n">
        <v>0</v>
      </c>
      <c r="GD648" s="8" t="n">
        <v>-1</v>
      </c>
      <c r="GE648" s="8" t="n">
        <v>0</v>
      </c>
      <c r="GF648" s="8" t="n">
        <v>1</v>
      </c>
      <c r="GG648" s="8" t="n">
        <v>11</v>
      </c>
      <c r="GH648" s="8" t="n">
        <v>0</v>
      </c>
      <c r="GI648" s="8" t="n">
        <v>0</v>
      </c>
      <c r="GJ648" s="8" t="n">
        <v>-0.1</v>
      </c>
      <c r="GK648" s="8" t="n">
        <f aca="false">Z648-AH648/10</f>
        <v>0</v>
      </c>
      <c r="GL648" s="22"/>
      <c r="GM648" s="22"/>
      <c r="GN648" s="22"/>
      <c r="GO648" s="22"/>
      <c r="GP648" s="22"/>
    </row>
    <row r="649" customFormat="false" ht="13.65" hidden="false" customHeight="true" outlineLevel="0" collapsed="false">
      <c r="A649" s="16" t="n">
        <v>34137</v>
      </c>
      <c r="B649" s="17" t="s">
        <v>3022</v>
      </c>
      <c r="C649" s="22"/>
      <c r="D649" s="17" t="s">
        <v>423</v>
      </c>
      <c r="E649" s="17" t="s">
        <v>423</v>
      </c>
      <c r="F649" s="8" t="n">
        <v>71</v>
      </c>
      <c r="G649" s="8" t="n">
        <v>178</v>
      </c>
      <c r="H649" s="8" t="n">
        <v>2011</v>
      </c>
      <c r="I649" s="8" t="n">
        <v>2</v>
      </c>
      <c r="J649" s="8" t="n">
        <v>58</v>
      </c>
      <c r="K649" s="17" t="s">
        <v>263</v>
      </c>
      <c r="L649" s="8" t="n">
        <v>2013</v>
      </c>
      <c r="M649" s="8" t="n">
        <v>24</v>
      </c>
      <c r="N649" s="8" t="n">
        <v>5</v>
      </c>
      <c r="O649" s="8" t="n">
        <v>8476453</v>
      </c>
      <c r="P649" s="17" t="s">
        <v>3023</v>
      </c>
      <c r="Q649" s="17" t="s">
        <v>3024</v>
      </c>
      <c r="R649" s="17" t="s">
        <v>3025</v>
      </c>
      <c r="S649" s="17" t="s">
        <v>3026</v>
      </c>
      <c r="T649" s="17" t="s">
        <v>299</v>
      </c>
      <c r="U649" s="17" t="s">
        <v>306</v>
      </c>
      <c r="V649" s="8" t="n">
        <v>80</v>
      </c>
      <c r="W649" s="8" t="n">
        <v>39</v>
      </c>
      <c r="X649" s="8" t="n">
        <v>61</v>
      </c>
      <c r="Y649" s="8" t="n">
        <v>33</v>
      </c>
      <c r="Z649" s="8" t="n">
        <v>100</v>
      </c>
      <c r="AA649" s="8" t="n">
        <v>1</v>
      </c>
      <c r="AB649" s="8" t="n">
        <v>0</v>
      </c>
      <c r="AC649" s="18" t="n">
        <f aca="false">Z649/V649</f>
        <v>1.25</v>
      </c>
      <c r="AD649" s="19" t="n">
        <f aca="false">IF(FZ649&gt;V649,Z649-V649*(GC649-Z649)/(FZ649-V649),0)</f>
        <v>34.3157894736842</v>
      </c>
      <c r="AE649" s="19" t="n">
        <v>37.369</v>
      </c>
      <c r="AF649" s="8" t="n">
        <v>15</v>
      </c>
      <c r="AG649" s="8" t="n">
        <v>2.5</v>
      </c>
      <c r="AH649" s="8" t="n">
        <v>42</v>
      </c>
      <c r="AI649" s="8" t="n">
        <v>1817</v>
      </c>
      <c r="AJ649" s="8" t="n">
        <v>95143</v>
      </c>
      <c r="AK649" s="19" t="n">
        <v>1585.7166666667</v>
      </c>
      <c r="AL649" s="8" t="n">
        <v>1585.72</v>
      </c>
      <c r="AM649" s="8" t="n">
        <v>1586</v>
      </c>
      <c r="AN649" s="18" t="n">
        <f aca="false">AJ649/60/V649</f>
        <v>19.8214583333333</v>
      </c>
      <c r="AO649" s="8" t="n">
        <v>32.81</v>
      </c>
      <c r="AP649" s="12" t="n">
        <f aca="false">IF(EF649&gt;0,Z649/EF649,0)</f>
        <v>0.8</v>
      </c>
      <c r="AQ649" s="8" t="n">
        <v>546</v>
      </c>
      <c r="AR649" s="8" t="n">
        <v>547</v>
      </c>
      <c r="AS649" s="8" t="n">
        <v>547</v>
      </c>
      <c r="AT649" s="8" t="n">
        <v>422</v>
      </c>
      <c r="AU649" s="8" t="n">
        <v>423</v>
      </c>
      <c r="AV649" s="8" t="n">
        <v>279</v>
      </c>
      <c r="AW649" s="8" t="n">
        <v>286</v>
      </c>
      <c r="AX649" s="8" t="n">
        <v>76</v>
      </c>
      <c r="AY649" s="8" t="n">
        <v>15</v>
      </c>
      <c r="AZ649" s="8" t="n">
        <v>15</v>
      </c>
      <c r="BA649" s="8" t="n">
        <f aca="false">AY649+AZ649</f>
        <v>30</v>
      </c>
      <c r="BB649" s="8" t="n">
        <v>25.51</v>
      </c>
      <c r="BC649" s="8" t="n">
        <v>34.4803</v>
      </c>
      <c r="BD649" s="19" t="n">
        <v>499.2</v>
      </c>
      <c r="BE649" s="19" t="n">
        <v>18.8886202873565</v>
      </c>
      <c r="BF649" s="19" t="n">
        <f aca="false">AQ649+BD649</f>
        <v>1045.2</v>
      </c>
      <c r="BG649" s="19" t="n">
        <f aca="false">IF(AL649&gt;0,BF649/AL649*60,0)</f>
        <v>39.5479655929168</v>
      </c>
      <c r="BH649" s="8" t="n">
        <v>804</v>
      </c>
      <c r="BI649" s="8" t="n">
        <v>489</v>
      </c>
      <c r="BJ649" s="8" t="n">
        <v>330</v>
      </c>
      <c r="BK649" s="12" t="n">
        <f aca="false">BH649/(BH649+BJ649)</f>
        <v>0.708994708994709</v>
      </c>
      <c r="BL649" s="8" t="n">
        <v>31</v>
      </c>
      <c r="BM649" s="8" t="n">
        <v>31</v>
      </c>
      <c r="BN649" s="8" t="n">
        <v>92</v>
      </c>
      <c r="BO649" s="8" t="n">
        <f aca="false">BM649-BN649</f>
        <v>-61</v>
      </c>
      <c r="BP649" s="8" t="n">
        <v>144</v>
      </c>
      <c r="BQ649" s="8" t="n">
        <v>79</v>
      </c>
      <c r="BR649" s="8" t="n">
        <v>66</v>
      </c>
      <c r="BS649" s="8" t="n">
        <v>15</v>
      </c>
      <c r="BT649" s="12" t="n">
        <f aca="false">BS649/(EA649+BS649)</f>
        <v>0.0144787644787645</v>
      </c>
      <c r="BU649" s="8" t="n">
        <v>3</v>
      </c>
      <c r="BV649" s="8" t="n">
        <v>2</v>
      </c>
      <c r="BW649" s="12" t="n">
        <f aca="false">IF(BU649+BV649&gt;0,BU649/(BU649+BV649),0)</f>
        <v>0.6</v>
      </c>
      <c r="BX649" s="8" t="n">
        <v>0</v>
      </c>
      <c r="BY649" s="8" t="n">
        <v>0</v>
      </c>
      <c r="BZ649" s="8" t="n">
        <v>1</v>
      </c>
      <c r="CA649" s="8" t="n">
        <v>0</v>
      </c>
      <c r="CB649" s="8" t="n">
        <v>2</v>
      </c>
      <c r="CC649" s="8" t="n">
        <v>2</v>
      </c>
      <c r="CD649" s="8" t="n">
        <v>2</v>
      </c>
      <c r="CE649" s="8" t="n">
        <v>2</v>
      </c>
      <c r="CF649" s="8" t="n">
        <v>0</v>
      </c>
      <c r="CG649" s="8" t="n">
        <v>0</v>
      </c>
      <c r="CH649" s="8" t="n">
        <v>3</v>
      </c>
      <c r="CI649" s="8" t="n">
        <v>1</v>
      </c>
      <c r="CJ649" s="8" t="n">
        <v>0</v>
      </c>
      <c r="CK649" s="8" t="n">
        <v>0</v>
      </c>
      <c r="CL649" s="8" t="n">
        <v>5</v>
      </c>
      <c r="CM649" s="8" t="n">
        <v>7</v>
      </c>
      <c r="CN649" s="8" t="n">
        <v>1</v>
      </c>
      <c r="CO649" s="8" t="n">
        <v>0</v>
      </c>
      <c r="CP649" s="8" t="n">
        <v>0</v>
      </c>
      <c r="CQ649" s="8" t="n">
        <v>8</v>
      </c>
      <c r="CR649" s="8" t="n">
        <v>0</v>
      </c>
      <c r="CS649" s="8" t="n">
        <v>3</v>
      </c>
      <c r="CT649" s="8" t="n">
        <v>4</v>
      </c>
      <c r="CU649" s="8" t="n">
        <v>0</v>
      </c>
      <c r="CV649" s="8" t="n">
        <v>0</v>
      </c>
      <c r="CW649" s="8" t="n">
        <v>24</v>
      </c>
      <c r="CX649" s="8" t="n">
        <v>1</v>
      </c>
      <c r="CY649" s="8" t="n">
        <v>6</v>
      </c>
      <c r="CZ649" s="8" t="n">
        <v>30</v>
      </c>
      <c r="DA649" s="8" t="n">
        <v>107</v>
      </c>
      <c r="DB649" s="8" t="n">
        <v>18</v>
      </c>
      <c r="DC649" s="8" t="n">
        <v>0</v>
      </c>
      <c r="DD649" s="8" t="n">
        <v>49</v>
      </c>
      <c r="DE649" s="8" t="n">
        <v>59</v>
      </c>
      <c r="DF649" s="8" t="n">
        <v>4</v>
      </c>
      <c r="DG649" s="8" t="n">
        <v>0</v>
      </c>
      <c r="DH649" s="8" t="n">
        <v>149</v>
      </c>
      <c r="DI649" s="8" t="n">
        <v>21</v>
      </c>
      <c r="DJ649" s="8" t="n">
        <v>36</v>
      </c>
      <c r="DK649" s="8" t="n">
        <v>22</v>
      </c>
      <c r="DL649" s="8" t="n">
        <v>22</v>
      </c>
      <c r="DM649" s="8" t="n">
        <v>0</v>
      </c>
      <c r="DN649" s="8" t="n">
        <v>30</v>
      </c>
      <c r="DO649" s="8" t="n">
        <v>30</v>
      </c>
      <c r="DP649" s="8" t="n">
        <v>0</v>
      </c>
      <c r="DQ649" s="8" t="n">
        <f aca="false">DJ649-DI649</f>
        <v>15</v>
      </c>
      <c r="DR649" s="19" t="n">
        <v>7.715</v>
      </c>
      <c r="DS649" s="8" t="n">
        <v>21</v>
      </c>
      <c r="DT649" s="8" t="n">
        <v>0</v>
      </c>
      <c r="DU649" s="8" t="n">
        <v>0</v>
      </c>
      <c r="DV649" s="8" t="n">
        <v>0</v>
      </c>
      <c r="DW649" s="8" t="n">
        <v>0</v>
      </c>
      <c r="DX649" s="8" t="n">
        <v>1985</v>
      </c>
      <c r="DY649" s="8" t="n">
        <v>1304</v>
      </c>
      <c r="DZ649" s="8" t="n">
        <v>1511</v>
      </c>
      <c r="EA649" s="8" t="n">
        <v>1021</v>
      </c>
      <c r="EB649" s="8" t="n">
        <v>1052</v>
      </c>
      <c r="EC649" s="8" t="n">
        <v>774</v>
      </c>
      <c r="ED649" s="8" t="n">
        <v>101.19</v>
      </c>
      <c r="EE649" s="8" t="n">
        <v>62.43</v>
      </c>
      <c r="EF649" s="8" t="n">
        <v>125</v>
      </c>
      <c r="EG649" s="8" t="n">
        <v>65</v>
      </c>
      <c r="EH649" s="12" t="n">
        <f aca="false">EF649/EB649</f>
        <v>0.118821292775665</v>
      </c>
      <c r="EI649" s="20" t="n">
        <f aca="false">1-EG649/EC649</f>
        <v>0.916020671834625</v>
      </c>
      <c r="EJ649" s="21" t="n">
        <f aca="false">EH649+EI649</f>
        <v>1.03484196461029</v>
      </c>
      <c r="EK649" s="8" t="n">
        <v>1989</v>
      </c>
      <c r="EL649" s="8" t="n">
        <v>1301</v>
      </c>
      <c r="EM649" s="8" t="n">
        <v>1514</v>
      </c>
      <c r="EN649" s="8" t="n">
        <v>1019</v>
      </c>
      <c r="EO649" s="8" t="n">
        <v>1055</v>
      </c>
      <c r="EP649" s="8" t="n">
        <v>772</v>
      </c>
      <c r="EQ649" s="8" t="n">
        <v>125</v>
      </c>
      <c r="ER649" s="8" t="n">
        <v>64</v>
      </c>
      <c r="ES649" s="8" t="n">
        <v>1036</v>
      </c>
      <c r="ET649" s="8" t="n">
        <v>671</v>
      </c>
      <c r="EU649" s="8" t="n">
        <v>352</v>
      </c>
      <c r="EV649" s="8" t="n">
        <v>249</v>
      </c>
      <c r="EW649" s="8" t="n">
        <v>63</v>
      </c>
      <c r="EX649" s="8" t="n">
        <v>30</v>
      </c>
      <c r="EY649" s="8" t="n">
        <v>98</v>
      </c>
      <c r="EZ649" s="8" t="n">
        <v>112</v>
      </c>
      <c r="FA649" s="8" t="n">
        <v>9.8</v>
      </c>
      <c r="FB649" s="8" t="n">
        <v>1.8</v>
      </c>
      <c r="FC649" s="8" t="n">
        <v>11.6</v>
      </c>
      <c r="FD649" s="19" t="n">
        <v>101.21</v>
      </c>
      <c r="FE649" s="18" t="n">
        <f aca="false">FD649/V649</f>
        <v>1.265125</v>
      </c>
      <c r="FF649" s="8" t="n">
        <v>14.4986</v>
      </c>
      <c r="FG649" s="8" t="n">
        <v>5.29</v>
      </c>
      <c r="FH649" s="8" t="n">
        <v>0.01</v>
      </c>
      <c r="FI649" s="8" t="n">
        <v>5.3</v>
      </c>
      <c r="FJ649" s="8" t="n">
        <v>5</v>
      </c>
      <c r="FK649" s="8" t="n">
        <v>1</v>
      </c>
      <c r="FL649" s="8" t="n">
        <v>1</v>
      </c>
      <c r="FM649" s="8" t="n">
        <f aca="false">BL649+BS649+AH649+DT649</f>
        <v>88</v>
      </c>
      <c r="FN649" s="19" t="n">
        <f aca="false">IF(DS649&gt;0,(BL649+BR649)/DS649,0)</f>
        <v>4.61904761904762</v>
      </c>
      <c r="FO649" s="12" t="n">
        <v>0.1592629482</v>
      </c>
      <c r="FP649" s="19" t="n">
        <f aca="false">Z649-AH649/10</f>
        <v>95.8</v>
      </c>
      <c r="FQ649" s="19" t="n">
        <f aca="false">Z649+DR649/5</f>
        <v>101.543</v>
      </c>
      <c r="FR649" s="19" t="n">
        <f aca="false">(DX649+DY649)/AL649*60</f>
        <v>124.448200186666</v>
      </c>
      <c r="FS649" s="8" t="n">
        <v>4</v>
      </c>
      <c r="FT649" s="17" t="s">
        <v>326</v>
      </c>
      <c r="FU649" s="8" t="n">
        <v>195</v>
      </c>
      <c r="FV649" s="22"/>
      <c r="FW649" s="17" t="s">
        <v>270</v>
      </c>
      <c r="FX649" s="23" t="n">
        <v>4500000</v>
      </c>
      <c r="FY649" s="23" t="n">
        <v>4766667</v>
      </c>
      <c r="FZ649" s="8" t="n">
        <v>365</v>
      </c>
      <c r="GA649" s="8" t="n">
        <v>147</v>
      </c>
      <c r="GB649" s="8" t="n">
        <v>187</v>
      </c>
      <c r="GC649" s="8" t="n">
        <v>334</v>
      </c>
      <c r="GD649" s="8" t="n">
        <v>78</v>
      </c>
      <c r="GE649" s="8" t="n">
        <v>161</v>
      </c>
      <c r="GF649" s="8" t="n">
        <v>1027</v>
      </c>
      <c r="GG649" s="8" t="n">
        <v>6335</v>
      </c>
      <c r="GH649" s="8" t="n">
        <v>35</v>
      </c>
      <c r="GI649" s="8" t="n">
        <v>9.5</v>
      </c>
      <c r="GJ649" s="8" t="n">
        <v>44.6</v>
      </c>
      <c r="GK649" s="8" t="n">
        <f aca="false">Z649-AH649/10</f>
        <v>95.8</v>
      </c>
      <c r="GL649" s="22"/>
      <c r="GM649" s="22"/>
      <c r="GN649" s="22"/>
      <c r="GO649" s="22"/>
      <c r="GP649" s="22"/>
    </row>
    <row r="650" customFormat="false" ht="13.65" hidden="false" customHeight="true" outlineLevel="0" collapsed="false">
      <c r="A650" s="16" t="n">
        <v>35063</v>
      </c>
      <c r="B650" s="17" t="s">
        <v>422</v>
      </c>
      <c r="C650" s="22"/>
      <c r="D650" s="17" t="s">
        <v>423</v>
      </c>
      <c r="E650" s="17" t="s">
        <v>423</v>
      </c>
      <c r="F650" s="8" t="n">
        <v>74</v>
      </c>
      <c r="G650" s="8" t="n">
        <v>192</v>
      </c>
      <c r="H650" s="8" t="n">
        <v>2014</v>
      </c>
      <c r="I650" s="8" t="n">
        <v>1</v>
      </c>
      <c r="J650" s="8" t="n">
        <v>26</v>
      </c>
      <c r="K650" s="17" t="s">
        <v>263</v>
      </c>
      <c r="L650" s="8" t="n">
        <v>2016</v>
      </c>
      <c r="M650" s="8" t="n">
        <v>22</v>
      </c>
      <c r="N650" s="8" t="n">
        <v>2</v>
      </c>
      <c r="O650" s="8" t="n">
        <v>8477957</v>
      </c>
      <c r="P650" s="17" t="s">
        <v>3027</v>
      </c>
      <c r="Q650" s="17" t="s">
        <v>3028</v>
      </c>
      <c r="R650" s="17" t="s">
        <v>3029</v>
      </c>
      <c r="S650" s="17" t="s">
        <v>3026</v>
      </c>
      <c r="T650" s="17" t="s">
        <v>299</v>
      </c>
      <c r="U650" s="17" t="s">
        <v>377</v>
      </c>
      <c r="V650" s="8" t="n">
        <v>26</v>
      </c>
      <c r="W650" s="8" t="n">
        <v>4</v>
      </c>
      <c r="X650" s="8" t="n">
        <v>2</v>
      </c>
      <c r="Y650" s="8" t="n">
        <v>1</v>
      </c>
      <c r="Z650" s="8" t="n">
        <v>6</v>
      </c>
      <c r="AA650" s="8" t="n">
        <v>22</v>
      </c>
      <c r="AB650" s="8" t="n">
        <v>48</v>
      </c>
      <c r="AC650" s="18" t="n">
        <f aca="false">Z650/V650</f>
        <v>0.230769230769231</v>
      </c>
      <c r="AD650" s="19" t="n">
        <f aca="false">IF(FZ650&gt;V650,Z650-V650*(GC650-Z650)/(FZ650-V650),0)</f>
        <v>-2.66666666666667</v>
      </c>
      <c r="AE650" s="19" t="n">
        <v>2.629</v>
      </c>
      <c r="AF650" s="8" t="n">
        <v>-5</v>
      </c>
      <c r="AG650" s="8" t="n">
        <v>-0.7</v>
      </c>
      <c r="AH650" s="8" t="n">
        <v>8</v>
      </c>
      <c r="AI650" s="8" t="n">
        <v>461</v>
      </c>
      <c r="AJ650" s="8" t="n">
        <v>20869</v>
      </c>
      <c r="AK650" s="19" t="n">
        <v>347.81666666667</v>
      </c>
      <c r="AL650" s="8" t="n">
        <v>347.82</v>
      </c>
      <c r="AM650" s="8" t="n">
        <v>348</v>
      </c>
      <c r="AN650" s="18" t="n">
        <f aca="false">AJ650/60/V650</f>
        <v>13.3775641025641</v>
      </c>
      <c r="AO650" s="8" t="n">
        <v>22.49</v>
      </c>
      <c r="AP650" s="12" t="n">
        <f aca="false">IF(EF650&gt;0,Z650/EF650,0)</f>
        <v>0.5</v>
      </c>
      <c r="AQ650" s="8" t="n">
        <v>85</v>
      </c>
      <c r="AR650" s="8" t="n">
        <v>85</v>
      </c>
      <c r="AS650" s="8" t="n">
        <v>85</v>
      </c>
      <c r="AT650" s="8" t="n">
        <v>54</v>
      </c>
      <c r="AU650" s="8" t="n">
        <v>54</v>
      </c>
      <c r="AV650" s="8" t="n">
        <v>39</v>
      </c>
      <c r="AW650" s="8" t="n">
        <v>38</v>
      </c>
      <c r="AX650" s="8" t="n">
        <v>17</v>
      </c>
      <c r="AY650" s="8" t="n">
        <v>1</v>
      </c>
      <c r="AZ650" s="8" t="n">
        <v>2</v>
      </c>
      <c r="BA650" s="8" t="n">
        <f aca="false">AY650+AZ650</f>
        <v>3</v>
      </c>
      <c r="BB650" s="8" t="n">
        <v>3.86</v>
      </c>
      <c r="BC650" s="8" t="n">
        <v>31.7949</v>
      </c>
      <c r="BD650" s="19" t="n">
        <v>16.5</v>
      </c>
      <c r="BE650" s="19" t="n">
        <v>2.84632708802527</v>
      </c>
      <c r="BF650" s="19" t="n">
        <f aca="false">AQ650+BD650</f>
        <v>101.5</v>
      </c>
      <c r="BG650" s="19" t="n">
        <f aca="false">IF(AL650&gt;0,BF650/AL650*60,0)</f>
        <v>17.5090564084872</v>
      </c>
      <c r="BH650" s="8" t="n">
        <v>106</v>
      </c>
      <c r="BI650" s="8" t="n">
        <v>108</v>
      </c>
      <c r="BJ650" s="8" t="n">
        <v>70</v>
      </c>
      <c r="BK650" s="12" t="n">
        <f aca="false">BH650/(BH650+BJ650)</f>
        <v>0.602272727272727</v>
      </c>
      <c r="BL650" s="8" t="n">
        <v>18</v>
      </c>
      <c r="BM650" s="8" t="n">
        <v>18</v>
      </c>
      <c r="BN650" s="8" t="n">
        <v>50</v>
      </c>
      <c r="BO650" s="8" t="n">
        <f aca="false">BM650-BN650</f>
        <v>-32</v>
      </c>
      <c r="BP650" s="8" t="n">
        <v>15</v>
      </c>
      <c r="BQ650" s="8" t="n">
        <v>9</v>
      </c>
      <c r="BR650" s="8" t="n">
        <v>13</v>
      </c>
      <c r="BS650" s="8" t="n">
        <v>15</v>
      </c>
      <c r="BT650" s="12" t="n">
        <f aca="false">BS650/(EA650+BS650)</f>
        <v>0.0649350649350649</v>
      </c>
      <c r="BU650" s="8" t="n">
        <v>2</v>
      </c>
      <c r="BV650" s="8" t="n">
        <v>0</v>
      </c>
      <c r="BW650" s="12" t="n">
        <f aca="false">IF(BU650+BV650&gt;0,BU650/(BU650+BV650),0)</f>
        <v>1</v>
      </c>
      <c r="BX650" s="8" t="n">
        <v>0</v>
      </c>
      <c r="BY650" s="8" t="n">
        <v>0</v>
      </c>
      <c r="BZ650" s="8" t="n">
        <v>1</v>
      </c>
      <c r="CA650" s="8" t="n">
        <v>0</v>
      </c>
      <c r="CB650" s="8" t="n">
        <v>1</v>
      </c>
      <c r="CC650" s="8" t="n">
        <v>0</v>
      </c>
      <c r="CD650" s="8" t="n">
        <v>1</v>
      </c>
      <c r="CE650" s="8" t="n">
        <v>0</v>
      </c>
      <c r="CF650" s="8" t="n">
        <v>1</v>
      </c>
      <c r="CG650" s="8" t="n">
        <v>0</v>
      </c>
      <c r="CH650" s="8" t="n">
        <v>0</v>
      </c>
      <c r="CI650" s="8" t="n">
        <v>0</v>
      </c>
      <c r="CJ650" s="8" t="n">
        <v>0</v>
      </c>
      <c r="CK650" s="8" t="n">
        <v>0</v>
      </c>
      <c r="CL650" s="8" t="n">
        <v>0</v>
      </c>
      <c r="CM650" s="8" t="n">
        <v>0</v>
      </c>
      <c r="CN650" s="8" t="n">
        <v>0</v>
      </c>
      <c r="CO650" s="8" t="n">
        <v>0</v>
      </c>
      <c r="CP650" s="8" t="n">
        <v>0</v>
      </c>
      <c r="CQ650" s="8" t="n">
        <v>1</v>
      </c>
      <c r="CR650" s="8" t="n">
        <v>0</v>
      </c>
      <c r="CS650" s="8" t="n">
        <v>0</v>
      </c>
      <c r="CT650" s="8" t="n">
        <v>0</v>
      </c>
      <c r="CU650" s="8" t="n">
        <v>0</v>
      </c>
      <c r="CV650" s="8" t="n">
        <v>0</v>
      </c>
      <c r="CW650" s="8" t="n">
        <v>3</v>
      </c>
      <c r="CX650" s="8" t="n">
        <v>0</v>
      </c>
      <c r="CY650" s="8" t="n">
        <v>1</v>
      </c>
      <c r="CZ650" s="8" t="n">
        <v>2</v>
      </c>
      <c r="DA650" s="8" t="n">
        <v>12</v>
      </c>
      <c r="DB650" s="8" t="n">
        <v>6</v>
      </c>
      <c r="DC650" s="8" t="n">
        <v>1</v>
      </c>
      <c r="DD650" s="8" t="n">
        <v>1</v>
      </c>
      <c r="DE650" s="8" t="n">
        <v>3</v>
      </c>
      <c r="DF650" s="8" t="n">
        <v>0</v>
      </c>
      <c r="DG650" s="8" t="n">
        <v>0</v>
      </c>
      <c r="DH650" s="8" t="n">
        <v>28</v>
      </c>
      <c r="DI650" s="8" t="n">
        <v>4</v>
      </c>
      <c r="DJ650" s="8" t="n">
        <v>5</v>
      </c>
      <c r="DK650" s="8" t="n">
        <v>6</v>
      </c>
      <c r="DL650" s="8" t="n">
        <v>6</v>
      </c>
      <c r="DM650" s="8" t="n">
        <v>0</v>
      </c>
      <c r="DN650" s="8" t="n">
        <v>4</v>
      </c>
      <c r="DO650" s="8" t="n">
        <v>4</v>
      </c>
      <c r="DP650" s="8" t="n">
        <v>0</v>
      </c>
      <c r="DQ650" s="8" t="n">
        <f aca="false">DJ650-DI650</f>
        <v>1</v>
      </c>
      <c r="DR650" s="19" t="n">
        <v>-2.182</v>
      </c>
      <c r="DS650" s="8" t="n">
        <v>4</v>
      </c>
      <c r="DT650" s="8" t="n">
        <v>0</v>
      </c>
      <c r="DU650" s="8" t="n">
        <v>0</v>
      </c>
      <c r="DV650" s="8" t="n">
        <v>0</v>
      </c>
      <c r="DW650" s="8" t="n">
        <v>0</v>
      </c>
      <c r="DX650" s="8" t="n">
        <v>343</v>
      </c>
      <c r="DY650" s="8" t="n">
        <v>317</v>
      </c>
      <c r="DZ650" s="8" t="n">
        <v>229</v>
      </c>
      <c r="EA650" s="8" t="n">
        <v>216</v>
      </c>
      <c r="EB650" s="8" t="n">
        <v>160</v>
      </c>
      <c r="EC650" s="8" t="n">
        <v>170</v>
      </c>
      <c r="ED650" s="8" t="n">
        <v>16.64</v>
      </c>
      <c r="EE650" s="8" t="n">
        <v>12.55</v>
      </c>
      <c r="EF650" s="8" t="n">
        <v>12</v>
      </c>
      <c r="EG650" s="8" t="n">
        <v>12</v>
      </c>
      <c r="EH650" s="12" t="n">
        <f aca="false">EF650/EB650</f>
        <v>0.075</v>
      </c>
      <c r="EI650" s="20" t="n">
        <f aca="false">1-EG650/EC650</f>
        <v>0.929411764705882</v>
      </c>
      <c r="EJ650" s="21" t="n">
        <f aca="false">EH650+EI650</f>
        <v>1.00441176470588</v>
      </c>
      <c r="EK650" s="8" t="n">
        <v>343</v>
      </c>
      <c r="EL650" s="8" t="n">
        <v>316</v>
      </c>
      <c r="EM650" s="8" t="n">
        <v>229</v>
      </c>
      <c r="EN650" s="8" t="n">
        <v>215</v>
      </c>
      <c r="EO650" s="8" t="n">
        <v>160</v>
      </c>
      <c r="EP650" s="8" t="n">
        <v>169</v>
      </c>
      <c r="EQ650" s="8" t="n">
        <v>11</v>
      </c>
      <c r="ER650" s="8" t="n">
        <v>12</v>
      </c>
      <c r="ES650" s="8" t="n">
        <v>169</v>
      </c>
      <c r="ET650" s="8" t="n">
        <v>141</v>
      </c>
      <c r="EU650" s="8" t="n">
        <v>60</v>
      </c>
      <c r="EV650" s="8" t="n">
        <v>55</v>
      </c>
      <c r="EW650" s="8" t="n">
        <v>6</v>
      </c>
      <c r="EX650" s="8" t="n">
        <v>9</v>
      </c>
      <c r="EY650" s="8" t="n">
        <v>24</v>
      </c>
      <c r="EZ650" s="8" t="n">
        <v>27</v>
      </c>
      <c r="FA650" s="8" t="n">
        <v>0.1</v>
      </c>
      <c r="FB650" s="8" t="n">
        <v>0.2</v>
      </c>
      <c r="FC650" s="8" t="n">
        <v>0.3</v>
      </c>
      <c r="FD650" s="19" t="n">
        <v>4.95</v>
      </c>
      <c r="FE650" s="18" t="n">
        <f aca="false">FD650/V650</f>
        <v>0.190384615384615</v>
      </c>
      <c r="FF650" s="8" t="n">
        <v>0.2748</v>
      </c>
      <c r="FG650" s="8" t="n">
        <v>-0.13</v>
      </c>
      <c r="FH650" s="8" t="n">
        <v>0.09</v>
      </c>
      <c r="FI650" s="8" t="n">
        <v>-0.05</v>
      </c>
      <c r="FJ650" s="22"/>
      <c r="FK650" s="22"/>
      <c r="FL650" s="22"/>
      <c r="FM650" s="8" t="n">
        <f aca="false">BL650+BS650+AH650+DT650</f>
        <v>41</v>
      </c>
      <c r="FN650" s="19" t="n">
        <f aca="false">IF(DS650&gt;0,(BL650+BR650)/DS650,0)</f>
        <v>7.75</v>
      </c>
      <c r="FO650" s="12" t="n">
        <v>0.0621447518</v>
      </c>
      <c r="FP650" s="19" t="n">
        <f aca="false">Z650-AH650/10</f>
        <v>5.2</v>
      </c>
      <c r="FQ650" s="19" t="n">
        <f aca="false">Z650+DR650/5</f>
        <v>5.5636</v>
      </c>
      <c r="FR650" s="19" t="n">
        <f aca="false">(DX650+DY650)/AL650*60</f>
        <v>113.851992409867</v>
      </c>
      <c r="FS650" s="8" t="n">
        <v>4</v>
      </c>
      <c r="FT650" s="17" t="s">
        <v>453</v>
      </c>
      <c r="FU650" s="8" t="n">
        <v>195</v>
      </c>
      <c r="FV650" s="22"/>
      <c r="FW650" s="17" t="s">
        <v>270</v>
      </c>
      <c r="FX650" s="23" t="n">
        <v>832500</v>
      </c>
      <c r="FY650" s="23" t="n">
        <v>863333</v>
      </c>
      <c r="FZ650" s="8" t="n">
        <v>29</v>
      </c>
      <c r="GA650" s="8" t="n">
        <v>5</v>
      </c>
      <c r="GB650" s="8" t="n">
        <v>2</v>
      </c>
      <c r="GC650" s="8" t="n">
        <v>7</v>
      </c>
      <c r="GD650" s="8" t="n">
        <v>-4</v>
      </c>
      <c r="GE650" s="8" t="n">
        <v>8</v>
      </c>
      <c r="GF650" s="8" t="n">
        <v>42</v>
      </c>
      <c r="GG650" s="8" t="n">
        <v>382</v>
      </c>
      <c r="GH650" s="8" t="n">
        <v>0.2</v>
      </c>
      <c r="GI650" s="8" t="n">
        <v>0.3</v>
      </c>
      <c r="GJ650" s="8" t="n">
        <v>0.5</v>
      </c>
      <c r="GK650" s="8" t="n">
        <f aca="false">Z650-AH650/10</f>
        <v>5.2</v>
      </c>
      <c r="GL650" s="22"/>
      <c r="GM650" s="22"/>
      <c r="GN650" s="22"/>
      <c r="GO650" s="22"/>
      <c r="GP650" s="22"/>
    </row>
    <row r="651" customFormat="false" ht="13.65" hidden="false" customHeight="true" outlineLevel="0" collapsed="false">
      <c r="A651" s="16" t="n">
        <v>34256</v>
      </c>
      <c r="B651" s="17" t="s">
        <v>469</v>
      </c>
      <c r="C651" s="22"/>
      <c r="D651" s="17" t="s">
        <v>423</v>
      </c>
      <c r="E651" s="17" t="s">
        <v>423</v>
      </c>
      <c r="F651" s="8" t="n">
        <v>71</v>
      </c>
      <c r="G651" s="8" t="n">
        <v>185</v>
      </c>
      <c r="H651" s="22"/>
      <c r="I651" s="22"/>
      <c r="J651" s="22"/>
      <c r="K651" s="17" t="s">
        <v>263</v>
      </c>
      <c r="L651" s="8" t="n">
        <v>2015</v>
      </c>
      <c r="M651" s="8" t="n">
        <v>24</v>
      </c>
      <c r="N651" s="8" t="n">
        <v>3</v>
      </c>
      <c r="O651" s="8" t="n">
        <v>8478373</v>
      </c>
      <c r="P651" s="17" t="s">
        <v>3030</v>
      </c>
      <c r="Q651" s="17" t="s">
        <v>3031</v>
      </c>
      <c r="R651" s="17" t="s">
        <v>3032</v>
      </c>
      <c r="S651" s="17" t="s">
        <v>3026</v>
      </c>
      <c r="T651" s="17" t="s">
        <v>299</v>
      </c>
      <c r="U651" s="17" t="s">
        <v>3033</v>
      </c>
      <c r="V651" s="8" t="n">
        <v>15</v>
      </c>
      <c r="W651" s="8" t="n">
        <v>1</v>
      </c>
      <c r="X651" s="8" t="n">
        <v>1</v>
      </c>
      <c r="Y651" s="8" t="n">
        <v>1</v>
      </c>
      <c r="Z651" s="8" t="n">
        <v>2</v>
      </c>
      <c r="AA651" s="8" t="n">
        <v>0</v>
      </c>
      <c r="AB651" s="8" t="n">
        <v>0</v>
      </c>
      <c r="AC651" s="18" t="n">
        <f aca="false">Z651/V651</f>
        <v>0.133333333333333</v>
      </c>
      <c r="AD651" s="19" t="n">
        <f aca="false">IF(FZ651&gt;V651,Z651-V651*(GC651-Z651)/(FZ651-V651),0)</f>
        <v>-1.13432835820896</v>
      </c>
      <c r="AE651" s="19" t="n">
        <v>0.788</v>
      </c>
      <c r="AF651" s="8" t="n">
        <v>-2</v>
      </c>
      <c r="AG651" s="8" t="n">
        <v>-4.9</v>
      </c>
      <c r="AH651" s="8" t="n">
        <v>4</v>
      </c>
      <c r="AI651" s="8" t="n">
        <v>242</v>
      </c>
      <c r="AJ651" s="8" t="n">
        <v>9916</v>
      </c>
      <c r="AK651" s="19" t="n">
        <v>165.26666666667</v>
      </c>
      <c r="AL651" s="8" t="n">
        <v>165.27</v>
      </c>
      <c r="AM651" s="8" t="n">
        <v>165</v>
      </c>
      <c r="AN651" s="18" t="n">
        <f aca="false">AJ651/60/V651</f>
        <v>11.0177777777778</v>
      </c>
      <c r="AO651" s="8" t="n">
        <v>18.71</v>
      </c>
      <c r="AP651" s="12" t="n">
        <f aca="false">IF(EF651&gt;0,Z651/EF651,0)</f>
        <v>0.5</v>
      </c>
      <c r="AQ651" s="8" t="n">
        <v>27</v>
      </c>
      <c r="AR651" s="8" t="n">
        <v>27</v>
      </c>
      <c r="AS651" s="8" t="n">
        <v>27</v>
      </c>
      <c r="AT651" s="8" t="n">
        <v>23</v>
      </c>
      <c r="AU651" s="8" t="n">
        <v>23</v>
      </c>
      <c r="AV651" s="8" t="n">
        <v>17</v>
      </c>
      <c r="AW651" s="8" t="n">
        <v>12</v>
      </c>
      <c r="AX651" s="8" t="n">
        <v>5</v>
      </c>
      <c r="AY651" s="8" t="n">
        <v>1</v>
      </c>
      <c r="AZ651" s="8" t="n">
        <v>0</v>
      </c>
      <c r="BA651" s="8" t="n">
        <f aca="false">AY651+AZ651</f>
        <v>1</v>
      </c>
      <c r="BB651" s="8" t="n">
        <v>1.14</v>
      </c>
      <c r="BC651" s="8" t="n">
        <v>28.8824</v>
      </c>
      <c r="BD651" s="19" t="n">
        <v>25.8</v>
      </c>
      <c r="BE651" s="19" t="n">
        <v>9.36668011294858</v>
      </c>
      <c r="BF651" s="19" t="n">
        <f aca="false">AQ651+BD651</f>
        <v>52.8</v>
      </c>
      <c r="BG651" s="19" t="n">
        <f aca="false">IF(AL651&gt;0,BF651/AL651*60,0)</f>
        <v>19.1686331457615</v>
      </c>
      <c r="BH651" s="8" t="n">
        <v>29</v>
      </c>
      <c r="BI651" s="8" t="n">
        <v>53</v>
      </c>
      <c r="BJ651" s="8" t="n">
        <v>50</v>
      </c>
      <c r="BK651" s="12" t="n">
        <f aca="false">BH651/(BH651+BJ651)</f>
        <v>0.367088607594937</v>
      </c>
      <c r="BL651" s="8" t="n">
        <v>24</v>
      </c>
      <c r="BM651" s="8" t="n">
        <v>24</v>
      </c>
      <c r="BN651" s="8" t="n">
        <v>15</v>
      </c>
      <c r="BO651" s="8" t="n">
        <f aca="false">BM651-BN651</f>
        <v>9</v>
      </c>
      <c r="BP651" s="8" t="n">
        <v>6</v>
      </c>
      <c r="BQ651" s="8" t="n">
        <v>2</v>
      </c>
      <c r="BR651" s="8" t="n">
        <v>3</v>
      </c>
      <c r="BS651" s="8" t="n">
        <v>2</v>
      </c>
      <c r="BT651" s="12" t="n">
        <f aca="false">BS651/(EA651+BS651)</f>
        <v>0.0149253731343284</v>
      </c>
      <c r="BU651" s="8" t="n">
        <v>0</v>
      </c>
      <c r="BV651" s="8" t="n">
        <v>1</v>
      </c>
      <c r="BW651" s="12" t="n">
        <f aca="false">IF(BU651+BV651&gt;0,BU651/(BU651+BV651),0)</f>
        <v>0</v>
      </c>
      <c r="BX651" s="8" t="n">
        <v>0</v>
      </c>
      <c r="BY651" s="8" t="n">
        <v>0</v>
      </c>
      <c r="BZ651" s="8" t="n">
        <v>0</v>
      </c>
      <c r="CA651" s="8" t="n">
        <v>1</v>
      </c>
      <c r="CB651" s="8" t="n">
        <v>0</v>
      </c>
      <c r="CC651" s="8" t="n">
        <v>0</v>
      </c>
      <c r="CD651" s="8" t="n">
        <v>0</v>
      </c>
      <c r="CE651" s="8" t="n">
        <v>0</v>
      </c>
      <c r="CF651" s="8" t="n">
        <v>0</v>
      </c>
      <c r="CG651" s="8" t="n">
        <v>0</v>
      </c>
      <c r="CH651" s="8" t="n">
        <v>0</v>
      </c>
      <c r="CI651" s="8" t="n">
        <v>1</v>
      </c>
      <c r="CJ651" s="8" t="n">
        <v>0</v>
      </c>
      <c r="CK651" s="8" t="n">
        <v>0</v>
      </c>
      <c r="CL651" s="8" t="n">
        <v>0</v>
      </c>
      <c r="CM651" s="8" t="n">
        <v>0</v>
      </c>
      <c r="CN651" s="8" t="n">
        <v>0</v>
      </c>
      <c r="CO651" s="8" t="n">
        <v>0</v>
      </c>
      <c r="CP651" s="8" t="n">
        <v>0</v>
      </c>
      <c r="CQ651" s="8" t="n">
        <v>0</v>
      </c>
      <c r="CR651" s="8" t="n">
        <v>0</v>
      </c>
      <c r="CS651" s="8" t="n">
        <v>0</v>
      </c>
      <c r="CT651" s="8" t="n">
        <v>0</v>
      </c>
      <c r="CU651" s="8" t="n">
        <v>0</v>
      </c>
      <c r="CV651" s="8" t="n">
        <v>0</v>
      </c>
      <c r="CW651" s="8" t="n">
        <v>1</v>
      </c>
      <c r="CX651" s="8" t="n">
        <v>0</v>
      </c>
      <c r="CY651" s="8" t="n">
        <v>0</v>
      </c>
      <c r="CZ651" s="8" t="n">
        <v>0</v>
      </c>
      <c r="DA651" s="8" t="n">
        <v>6</v>
      </c>
      <c r="DB651" s="8" t="n">
        <v>4</v>
      </c>
      <c r="DC651" s="8" t="n">
        <v>0</v>
      </c>
      <c r="DD651" s="8" t="n">
        <v>1</v>
      </c>
      <c r="DE651" s="8" t="n">
        <v>1</v>
      </c>
      <c r="DF651" s="8" t="n">
        <v>0</v>
      </c>
      <c r="DG651" s="8" t="n">
        <v>0</v>
      </c>
      <c r="DH651" s="8" t="n">
        <v>11</v>
      </c>
      <c r="DI651" s="8" t="n">
        <v>2</v>
      </c>
      <c r="DJ651" s="8" t="n">
        <v>6</v>
      </c>
      <c r="DK651" s="8" t="n">
        <v>2</v>
      </c>
      <c r="DL651" s="8" t="n">
        <v>2</v>
      </c>
      <c r="DM651" s="8" t="n">
        <v>0</v>
      </c>
      <c r="DN651" s="8" t="n">
        <v>5</v>
      </c>
      <c r="DO651" s="8" t="n">
        <v>5</v>
      </c>
      <c r="DP651" s="8" t="n">
        <v>0</v>
      </c>
      <c r="DQ651" s="8" t="n">
        <f aca="false">DJ651-DI651</f>
        <v>4</v>
      </c>
      <c r="DR651" s="19" t="n">
        <v>2.792</v>
      </c>
      <c r="DS651" s="8" t="n">
        <v>2</v>
      </c>
      <c r="DT651" s="8" t="n">
        <v>0</v>
      </c>
      <c r="DU651" s="8" t="n">
        <v>0</v>
      </c>
      <c r="DV651" s="8" t="n">
        <v>0</v>
      </c>
      <c r="DW651" s="8" t="n">
        <v>0</v>
      </c>
      <c r="DX651" s="8" t="n">
        <v>106</v>
      </c>
      <c r="DY651" s="8" t="n">
        <v>170</v>
      </c>
      <c r="DZ651" s="8" t="n">
        <v>73</v>
      </c>
      <c r="EA651" s="8" t="n">
        <v>132</v>
      </c>
      <c r="EB651" s="8" t="n">
        <v>51</v>
      </c>
      <c r="EC651" s="8" t="n">
        <v>95</v>
      </c>
      <c r="ED651" s="8" t="n">
        <v>3.44</v>
      </c>
      <c r="EE651" s="8" t="n">
        <v>9.65</v>
      </c>
      <c r="EF651" s="8" t="n">
        <v>4</v>
      </c>
      <c r="EG651" s="8" t="n">
        <v>7</v>
      </c>
      <c r="EH651" s="12" t="n">
        <f aca="false">EF651/EB651</f>
        <v>0.0784313725490196</v>
      </c>
      <c r="EI651" s="20" t="n">
        <f aca="false">1-EG651/EC651</f>
        <v>0.926315789473684</v>
      </c>
      <c r="EJ651" s="21" t="n">
        <f aca="false">EH651+EI651</f>
        <v>1.0047471620227</v>
      </c>
      <c r="EK651" s="8" t="n">
        <v>106</v>
      </c>
      <c r="EL651" s="8" t="n">
        <v>171</v>
      </c>
      <c r="EM651" s="8" t="n">
        <v>73</v>
      </c>
      <c r="EN651" s="8" t="n">
        <v>133</v>
      </c>
      <c r="EO651" s="8" t="n">
        <v>51</v>
      </c>
      <c r="EP651" s="8" t="n">
        <v>96</v>
      </c>
      <c r="EQ651" s="8" t="n">
        <v>4</v>
      </c>
      <c r="ER651" s="8" t="n">
        <v>7</v>
      </c>
      <c r="ES651" s="8" t="n">
        <v>38</v>
      </c>
      <c r="ET651" s="8" t="n">
        <v>87</v>
      </c>
      <c r="EU651" s="8" t="n">
        <v>10</v>
      </c>
      <c r="EV651" s="8" t="n">
        <v>37</v>
      </c>
      <c r="EW651" s="8" t="n">
        <v>2</v>
      </c>
      <c r="EX651" s="8" t="n">
        <v>3</v>
      </c>
      <c r="EY651" s="8" t="n">
        <v>9</v>
      </c>
      <c r="EZ651" s="8" t="n">
        <v>9</v>
      </c>
      <c r="FA651" s="8" t="n">
        <v>-0.2</v>
      </c>
      <c r="FB651" s="8" t="n">
        <v>0.2</v>
      </c>
      <c r="FC651" s="8" t="n">
        <v>0</v>
      </c>
      <c r="FD651" s="19" t="n">
        <v>0.22</v>
      </c>
      <c r="FE651" s="18" t="n">
        <f aca="false">FD651/V651</f>
        <v>0.0146666666666667</v>
      </c>
      <c r="FF651" s="8" t="n">
        <v>0.179</v>
      </c>
      <c r="FG651" s="8" t="n">
        <v>-0.09</v>
      </c>
      <c r="FH651" s="8" t="n">
        <v>-0.23</v>
      </c>
      <c r="FI651" s="8" t="n">
        <v>-0.32</v>
      </c>
      <c r="FJ651" s="22"/>
      <c r="FK651" s="22"/>
      <c r="FL651" s="22"/>
      <c r="FM651" s="8" t="n">
        <f aca="false">BL651+BS651+AH651+DT651</f>
        <v>30</v>
      </c>
      <c r="FN651" s="19" t="n">
        <f aca="false">IF(DS651&gt;0,(BL651+BR651)/DS651,0)</f>
        <v>13.5</v>
      </c>
      <c r="FO651" s="12" t="n">
        <v>0.0307807808</v>
      </c>
      <c r="FP651" s="19" t="n">
        <f aca="false">Z651-AH651/10</f>
        <v>1.6</v>
      </c>
      <c r="FQ651" s="19" t="n">
        <f aca="false">Z651+DR651/5</f>
        <v>2.5584</v>
      </c>
      <c r="FR651" s="19" t="n">
        <f aca="false">(DX651+DY651)/AL651*60</f>
        <v>100.199673261935</v>
      </c>
      <c r="FS651" s="8" t="n">
        <v>8</v>
      </c>
      <c r="FT651" s="17" t="s">
        <v>3034</v>
      </c>
      <c r="FU651" s="8" t="n">
        <v>390</v>
      </c>
      <c r="FV651" s="22"/>
      <c r="FW651" s="17" t="s">
        <v>270</v>
      </c>
      <c r="FX651" s="23" t="n">
        <v>800000</v>
      </c>
      <c r="FY651" s="23" t="n">
        <v>736666</v>
      </c>
      <c r="FZ651" s="8" t="n">
        <v>82</v>
      </c>
      <c r="GA651" s="8" t="n">
        <v>8</v>
      </c>
      <c r="GB651" s="8" t="n">
        <v>8</v>
      </c>
      <c r="GC651" s="8" t="n">
        <v>16</v>
      </c>
      <c r="GD651" s="8" t="n">
        <v>-5</v>
      </c>
      <c r="GE651" s="8" t="n">
        <v>26</v>
      </c>
      <c r="GF651" s="8" t="n">
        <v>120</v>
      </c>
      <c r="GG651" s="8" t="n">
        <v>945</v>
      </c>
      <c r="GH651" s="8" t="n">
        <v>0</v>
      </c>
      <c r="GI651" s="8" t="n">
        <v>0.8</v>
      </c>
      <c r="GJ651" s="8" t="n">
        <v>0.8</v>
      </c>
      <c r="GK651" s="8" t="n">
        <f aca="false">Z651-AH651/10</f>
        <v>1.6</v>
      </c>
      <c r="GL651" s="22"/>
      <c r="GM651" s="22"/>
      <c r="GN651" s="22"/>
      <c r="GO651" s="22"/>
      <c r="GP651" s="22"/>
    </row>
    <row r="652" customFormat="false" ht="13.65" hidden="false" customHeight="true" outlineLevel="0" collapsed="false">
      <c r="A652" s="16" t="n">
        <v>34805</v>
      </c>
      <c r="B652" s="17" t="s">
        <v>422</v>
      </c>
      <c r="C652" s="22"/>
      <c r="D652" s="17" t="s">
        <v>423</v>
      </c>
      <c r="E652" s="17" t="s">
        <v>423</v>
      </c>
      <c r="F652" s="8" t="n">
        <v>77</v>
      </c>
      <c r="G652" s="8" t="n">
        <v>230</v>
      </c>
      <c r="H652" s="8" t="n">
        <v>2013</v>
      </c>
      <c r="I652" s="8" t="n">
        <v>1</v>
      </c>
      <c r="J652" s="8" t="n">
        <v>16</v>
      </c>
      <c r="K652" s="17" t="s">
        <v>263</v>
      </c>
      <c r="L652" s="8" t="n">
        <v>2013</v>
      </c>
      <c r="M652" s="8" t="n">
        <v>22</v>
      </c>
      <c r="N652" s="8" t="n">
        <v>5</v>
      </c>
      <c r="O652" s="8" t="n">
        <v>8477507</v>
      </c>
      <c r="P652" s="17" t="s">
        <v>3035</v>
      </c>
      <c r="Q652" s="17" t="s">
        <v>3036</v>
      </c>
      <c r="R652" s="17" t="s">
        <v>3037</v>
      </c>
      <c r="S652" s="17" t="s">
        <v>3026</v>
      </c>
      <c r="T652" s="17" t="s">
        <v>278</v>
      </c>
      <c r="U652" s="17" t="s">
        <v>269</v>
      </c>
      <c r="V652" s="8" t="n">
        <v>77</v>
      </c>
      <c r="W652" s="8" t="n">
        <v>7</v>
      </c>
      <c r="X652" s="8" t="n">
        <v>13</v>
      </c>
      <c r="Y652" s="8" t="n">
        <v>5</v>
      </c>
      <c r="Z652" s="8" t="n">
        <v>20</v>
      </c>
      <c r="AA652" s="8" t="n">
        <v>14</v>
      </c>
      <c r="AB652" s="8" t="n">
        <v>77</v>
      </c>
      <c r="AC652" s="18" t="n">
        <f aca="false">Z652/V652</f>
        <v>0.25974025974026</v>
      </c>
      <c r="AD652" s="19" t="n">
        <f aca="false">IF(FZ652&gt;V652,Z652-V652*(GC652-Z652)/(FZ652-V652),0)</f>
        <v>5.13103448275862</v>
      </c>
      <c r="AE652" s="19" t="n">
        <v>7.418</v>
      </c>
      <c r="AF652" s="8" t="n">
        <v>4</v>
      </c>
      <c r="AG652" s="8" t="n">
        <v>-3.2</v>
      </c>
      <c r="AH652" s="8" t="n">
        <v>103</v>
      </c>
      <c r="AI652" s="8" t="n">
        <v>1894</v>
      </c>
      <c r="AJ652" s="8" t="n">
        <v>89929</v>
      </c>
      <c r="AK652" s="19" t="n">
        <v>1498.8166666667</v>
      </c>
      <c r="AL652" s="8" t="n">
        <v>1498.82</v>
      </c>
      <c r="AM652" s="8" t="n">
        <v>1499</v>
      </c>
      <c r="AN652" s="18" t="n">
        <f aca="false">AJ652/60/V652</f>
        <v>19.4651515151515</v>
      </c>
      <c r="AO652" s="8" t="n">
        <v>32.61</v>
      </c>
      <c r="AP652" s="12" t="n">
        <f aca="false">IF(EF652&gt;0,Z652/EF652,0)</f>
        <v>0.303030303030303</v>
      </c>
      <c r="AQ652" s="8" t="n">
        <v>238</v>
      </c>
      <c r="AR652" s="8" t="n">
        <v>238</v>
      </c>
      <c r="AS652" s="8" t="n">
        <v>238</v>
      </c>
      <c r="AT652" s="8" t="n">
        <v>147</v>
      </c>
      <c r="AU652" s="8" t="n">
        <v>147</v>
      </c>
      <c r="AV652" s="8" t="n">
        <v>94</v>
      </c>
      <c r="AW652" s="8" t="n">
        <v>63</v>
      </c>
      <c r="AX652" s="8" t="n">
        <v>5</v>
      </c>
      <c r="AY652" s="8" t="n">
        <v>3</v>
      </c>
      <c r="AZ652" s="8" t="n">
        <v>10</v>
      </c>
      <c r="BA652" s="8" t="n">
        <f aca="false">AY652+AZ652</f>
        <v>13</v>
      </c>
      <c r="BB652" s="8" t="n">
        <v>4.29</v>
      </c>
      <c r="BC652" s="8" t="n">
        <v>57.2128</v>
      </c>
      <c r="BD652" s="19" t="n">
        <v>73.5</v>
      </c>
      <c r="BE652" s="19" t="n">
        <v>2.94232116447413</v>
      </c>
      <c r="BF652" s="19" t="n">
        <f aca="false">AQ652+BD652</f>
        <v>311.5</v>
      </c>
      <c r="BG652" s="19" t="n">
        <f aca="false">IF(AL652&gt;0,BF652/AL652*60,0)</f>
        <v>12.469809583539</v>
      </c>
      <c r="BH652" s="8" t="n">
        <v>374</v>
      </c>
      <c r="BI652" s="8" t="n">
        <v>519</v>
      </c>
      <c r="BJ652" s="8" t="n">
        <v>578</v>
      </c>
      <c r="BK652" s="12" t="n">
        <f aca="false">BH652/(BH652+BJ652)</f>
        <v>0.392857142857143</v>
      </c>
      <c r="BL652" s="8" t="n">
        <v>278</v>
      </c>
      <c r="BM652" s="8" t="n">
        <v>278</v>
      </c>
      <c r="BN652" s="8" t="n">
        <v>82</v>
      </c>
      <c r="BO652" s="8" t="n">
        <f aca="false">BM652-BN652</f>
        <v>196</v>
      </c>
      <c r="BP652" s="8" t="n">
        <v>53</v>
      </c>
      <c r="BQ652" s="8" t="n">
        <v>36</v>
      </c>
      <c r="BR652" s="8" t="n">
        <v>13</v>
      </c>
      <c r="BS652" s="8" t="n">
        <v>106</v>
      </c>
      <c r="BT652" s="12" t="n">
        <f aca="false">BS652/(EA652+BS652)</f>
        <v>0.0782287822878229</v>
      </c>
      <c r="BU652" s="8" t="n">
        <v>0</v>
      </c>
      <c r="BV652" s="8" t="n">
        <v>0</v>
      </c>
      <c r="BW652" s="12" t="n">
        <f aca="false">IF(BU652+BV652&gt;0,BU652/(BU652+BV652),0)</f>
        <v>0</v>
      </c>
      <c r="BX652" s="8" t="n">
        <v>0</v>
      </c>
      <c r="BY652" s="8" t="n">
        <v>0</v>
      </c>
      <c r="BZ652" s="8" t="n">
        <v>0</v>
      </c>
      <c r="CA652" s="8" t="n">
        <v>0</v>
      </c>
      <c r="CB652" s="8" t="n">
        <v>0</v>
      </c>
      <c r="CC652" s="8" t="n">
        <v>0</v>
      </c>
      <c r="CD652" s="8" t="n">
        <v>0</v>
      </c>
      <c r="CE652" s="8" t="n">
        <v>0</v>
      </c>
      <c r="CF652" s="8" t="n">
        <v>0</v>
      </c>
      <c r="CG652" s="8" t="n">
        <v>0</v>
      </c>
      <c r="CH652" s="8" t="n">
        <v>0</v>
      </c>
      <c r="CI652" s="8" t="n">
        <v>0</v>
      </c>
      <c r="CJ652" s="8" t="n">
        <v>0</v>
      </c>
      <c r="CK652" s="8" t="n">
        <v>0</v>
      </c>
      <c r="CL652" s="8" t="n">
        <v>1</v>
      </c>
      <c r="CM652" s="8" t="n">
        <v>1</v>
      </c>
      <c r="CN652" s="8" t="n">
        <v>1</v>
      </c>
      <c r="CO652" s="8" t="n">
        <v>0</v>
      </c>
      <c r="CP652" s="8" t="n">
        <v>0</v>
      </c>
      <c r="CQ652" s="8" t="n">
        <v>0</v>
      </c>
      <c r="CR652" s="8" t="n">
        <v>0</v>
      </c>
      <c r="CS652" s="8" t="n">
        <v>3</v>
      </c>
      <c r="CT652" s="8" t="n">
        <v>1</v>
      </c>
      <c r="CU652" s="8" t="n">
        <v>0</v>
      </c>
      <c r="CV652" s="8" t="n">
        <v>0</v>
      </c>
      <c r="CW652" s="8" t="n">
        <v>3</v>
      </c>
      <c r="CX652" s="8" t="n">
        <v>1</v>
      </c>
      <c r="CY652" s="8" t="n">
        <v>1</v>
      </c>
      <c r="CZ652" s="8" t="n">
        <v>3</v>
      </c>
      <c r="DA652" s="8" t="n">
        <v>48</v>
      </c>
      <c r="DB652" s="8" t="n">
        <v>2</v>
      </c>
      <c r="DC652" s="8" t="n">
        <v>0</v>
      </c>
      <c r="DD652" s="8" t="n">
        <v>35</v>
      </c>
      <c r="DE652" s="8" t="n">
        <v>14</v>
      </c>
      <c r="DF652" s="8" t="n">
        <v>0</v>
      </c>
      <c r="DG652" s="8" t="n">
        <v>0</v>
      </c>
      <c r="DH652" s="8" t="n">
        <v>43</v>
      </c>
      <c r="DI652" s="8" t="n">
        <v>43</v>
      </c>
      <c r="DJ652" s="8" t="n">
        <v>15</v>
      </c>
      <c r="DK652" s="8" t="n">
        <v>41</v>
      </c>
      <c r="DL652" s="8" t="n">
        <v>38</v>
      </c>
      <c r="DM652" s="8" t="n">
        <v>3</v>
      </c>
      <c r="DN652" s="8" t="n">
        <v>17</v>
      </c>
      <c r="DO652" s="8" t="n">
        <v>14</v>
      </c>
      <c r="DP652" s="8" t="n">
        <v>3</v>
      </c>
      <c r="DQ652" s="8" t="n">
        <f aca="false">DJ652-DI652</f>
        <v>-28</v>
      </c>
      <c r="DR652" s="19" t="n">
        <v>-14.988</v>
      </c>
      <c r="DS652" s="8" t="n">
        <v>39</v>
      </c>
      <c r="DT652" s="8" t="n">
        <v>3</v>
      </c>
      <c r="DU652" s="8" t="n">
        <v>0</v>
      </c>
      <c r="DV652" s="8" t="n">
        <v>1</v>
      </c>
      <c r="DW652" s="8" t="n">
        <v>0</v>
      </c>
      <c r="DX652" s="8" t="n">
        <v>1300</v>
      </c>
      <c r="DY652" s="8" t="n">
        <v>1676</v>
      </c>
      <c r="DZ652" s="8" t="n">
        <v>949</v>
      </c>
      <c r="EA652" s="8" t="n">
        <v>1249</v>
      </c>
      <c r="EB652" s="8" t="n">
        <v>688</v>
      </c>
      <c r="EC652" s="8" t="n">
        <v>907</v>
      </c>
      <c r="ED652" s="8" t="n">
        <v>53.07</v>
      </c>
      <c r="EE652" s="8" t="n">
        <v>71.49</v>
      </c>
      <c r="EF652" s="8" t="n">
        <v>66</v>
      </c>
      <c r="EG652" s="8" t="n">
        <v>74</v>
      </c>
      <c r="EH652" s="12" t="n">
        <f aca="false">EF652/EB652</f>
        <v>0.0959302325581396</v>
      </c>
      <c r="EI652" s="20" t="n">
        <f aca="false">1-EG652/EC652</f>
        <v>0.918412348401323</v>
      </c>
      <c r="EJ652" s="21" t="n">
        <f aca="false">EH652+EI652</f>
        <v>1.01434258095946</v>
      </c>
      <c r="EK652" s="8" t="n">
        <v>1294</v>
      </c>
      <c r="EL652" s="8" t="n">
        <v>1675</v>
      </c>
      <c r="EM652" s="8" t="n">
        <v>947</v>
      </c>
      <c r="EN652" s="8" t="n">
        <v>1249</v>
      </c>
      <c r="EO652" s="8" t="n">
        <v>687</v>
      </c>
      <c r="EP652" s="8" t="n">
        <v>908</v>
      </c>
      <c r="EQ652" s="8" t="n">
        <v>66</v>
      </c>
      <c r="ER652" s="8" t="n">
        <v>74</v>
      </c>
      <c r="ES652" s="8" t="n">
        <v>641</v>
      </c>
      <c r="ET652" s="8" t="n">
        <v>780</v>
      </c>
      <c r="EU652" s="8" t="n">
        <v>221</v>
      </c>
      <c r="EV652" s="8" t="n">
        <v>284</v>
      </c>
      <c r="EW652" s="8" t="n">
        <v>30</v>
      </c>
      <c r="EX652" s="8" t="n">
        <v>41</v>
      </c>
      <c r="EY652" s="8" t="n">
        <v>112</v>
      </c>
      <c r="EZ652" s="8" t="n">
        <v>112</v>
      </c>
      <c r="FA652" s="8" t="n">
        <v>0.9</v>
      </c>
      <c r="FB652" s="8" t="n">
        <v>3.5</v>
      </c>
      <c r="FC652" s="8" t="n">
        <v>4.4</v>
      </c>
      <c r="FD652" s="19" t="n">
        <v>15.05</v>
      </c>
      <c r="FE652" s="18" t="n">
        <f aca="false">FD652/V652</f>
        <v>0.195454545454546</v>
      </c>
      <c r="FF652" s="8" t="n">
        <v>2.0372</v>
      </c>
      <c r="FG652" s="8" t="n">
        <v>0.16</v>
      </c>
      <c r="FH652" s="8" t="n">
        <v>-0.76</v>
      </c>
      <c r="FI652" s="8" t="n">
        <v>-0.6</v>
      </c>
      <c r="FJ652" s="22"/>
      <c r="FK652" s="22"/>
      <c r="FL652" s="22"/>
      <c r="FM652" s="8" t="n">
        <f aca="false">BL652+BS652+AH652+DT652</f>
        <v>490</v>
      </c>
      <c r="FN652" s="19" t="n">
        <f aca="false">IF(DS652&gt;0,(BL652+BR652)/DS652,0)</f>
        <v>7.46153846153846</v>
      </c>
      <c r="FO652" s="12" t="n">
        <v>0.030058651</v>
      </c>
      <c r="FP652" s="19" t="n">
        <f aca="false">Z652-AH652/10</f>
        <v>9.7</v>
      </c>
      <c r="FQ652" s="19" t="n">
        <f aca="false">Z652+DR652/5</f>
        <v>17.0024</v>
      </c>
      <c r="FR652" s="19" t="n">
        <f aca="false">(DX652+DY652)/AL652*60</f>
        <v>119.13371852524</v>
      </c>
      <c r="FS652" s="22"/>
      <c r="FT652" s="22"/>
      <c r="FU652" s="22"/>
      <c r="FV652" s="17" t="s">
        <v>1439</v>
      </c>
      <c r="FW652" s="17" t="s">
        <v>270</v>
      </c>
      <c r="FX652" s="23" t="n">
        <v>2100000</v>
      </c>
      <c r="FY652" s="23" t="n">
        <v>2150000</v>
      </c>
      <c r="FZ652" s="8" t="n">
        <v>222</v>
      </c>
      <c r="GA652" s="8" t="n">
        <v>11</v>
      </c>
      <c r="GB652" s="8" t="n">
        <v>37</v>
      </c>
      <c r="GC652" s="8" t="n">
        <v>48</v>
      </c>
      <c r="GD652" s="8" t="n">
        <v>-35</v>
      </c>
      <c r="GE652" s="8" t="n">
        <v>243</v>
      </c>
      <c r="GF652" s="8" t="n">
        <v>229</v>
      </c>
      <c r="GG652" s="8" t="n">
        <v>4120</v>
      </c>
      <c r="GH652" s="8" t="n">
        <v>1.2</v>
      </c>
      <c r="GI652" s="8" t="n">
        <v>6.9</v>
      </c>
      <c r="GJ652" s="8" t="n">
        <v>8.1</v>
      </c>
      <c r="GK652" s="8" t="n">
        <f aca="false">Z652-AH652/10</f>
        <v>9.7</v>
      </c>
      <c r="GL652" s="22"/>
      <c r="GM652" s="22"/>
      <c r="GN652" s="22"/>
      <c r="GO652" s="22"/>
      <c r="GP652" s="22"/>
    </row>
    <row r="653" customFormat="false" ht="13.65" hidden="false" customHeight="true" outlineLevel="0" collapsed="false">
      <c r="A653" s="16" t="n">
        <v>33540</v>
      </c>
      <c r="B653" s="17" t="s">
        <v>422</v>
      </c>
      <c r="C653" s="22"/>
      <c r="D653" s="17" t="s">
        <v>423</v>
      </c>
      <c r="E653" s="17" t="s">
        <v>423</v>
      </c>
      <c r="F653" s="8" t="n">
        <v>74</v>
      </c>
      <c r="G653" s="8" t="n">
        <v>195</v>
      </c>
      <c r="H653" s="22"/>
      <c r="I653" s="22"/>
      <c r="J653" s="22"/>
      <c r="K653" s="17" t="s">
        <v>273</v>
      </c>
      <c r="L653" s="8" t="n">
        <v>2016</v>
      </c>
      <c r="M653" s="8" t="n">
        <v>26</v>
      </c>
      <c r="N653" s="8" t="n">
        <v>2</v>
      </c>
      <c r="O653" s="8" t="n">
        <v>8479458</v>
      </c>
      <c r="P653" s="17" t="s">
        <v>3038</v>
      </c>
      <c r="Q653" s="17" t="s">
        <v>3039</v>
      </c>
      <c r="R653" s="17" t="s">
        <v>3040</v>
      </c>
      <c r="S653" s="17" t="s">
        <v>3026</v>
      </c>
      <c r="T653" s="17" t="s">
        <v>278</v>
      </c>
      <c r="U653" s="17" t="s">
        <v>514</v>
      </c>
      <c r="V653" s="8" t="n">
        <v>60</v>
      </c>
      <c r="W653" s="8" t="n">
        <v>5</v>
      </c>
      <c r="X653" s="8" t="n">
        <v>8</v>
      </c>
      <c r="Y653" s="8" t="n">
        <v>5</v>
      </c>
      <c r="Z653" s="8" t="n">
        <v>13</v>
      </c>
      <c r="AA653" s="8" t="n">
        <v>15</v>
      </c>
      <c r="AB653" s="8" t="n">
        <v>56</v>
      </c>
      <c r="AC653" s="18" t="n">
        <f aca="false">Z653/V653</f>
        <v>0.216666666666667</v>
      </c>
      <c r="AD653" s="19" t="n">
        <f aca="false">IF(FZ653&gt;V653,Z653-V653*(GC653-Z653)/(FZ653-V653),0)</f>
        <v>-13.3414634146341</v>
      </c>
      <c r="AE653" s="19" t="n">
        <v>4.938</v>
      </c>
      <c r="AF653" s="8" t="n">
        <v>8</v>
      </c>
      <c r="AG653" s="8" t="n">
        <v>0.1</v>
      </c>
      <c r="AH653" s="8" t="n">
        <v>31</v>
      </c>
      <c r="AI653" s="8" t="n">
        <v>1706</v>
      </c>
      <c r="AJ653" s="8" t="n">
        <v>79983</v>
      </c>
      <c r="AK653" s="19" t="n">
        <v>1333.05</v>
      </c>
      <c r="AL653" s="8" t="n">
        <v>1333.05</v>
      </c>
      <c r="AM653" s="8" t="n">
        <v>1333</v>
      </c>
      <c r="AN653" s="18" t="n">
        <f aca="false">AJ653/60/V653</f>
        <v>22.2175</v>
      </c>
      <c r="AO653" s="8" t="n">
        <v>36.75</v>
      </c>
      <c r="AP653" s="12" t="n">
        <f aca="false">IF(EF653&gt;0,Z653/EF653,0)</f>
        <v>0.209677419354839</v>
      </c>
      <c r="AQ653" s="8" t="n">
        <v>165</v>
      </c>
      <c r="AR653" s="8" t="n">
        <v>166</v>
      </c>
      <c r="AS653" s="8" t="n">
        <v>166</v>
      </c>
      <c r="AT653" s="8" t="n">
        <v>83</v>
      </c>
      <c r="AU653" s="8" t="n">
        <v>83</v>
      </c>
      <c r="AV653" s="8" t="n">
        <v>54</v>
      </c>
      <c r="AW653" s="8" t="n">
        <v>46</v>
      </c>
      <c r="AX653" s="8" t="n">
        <v>7</v>
      </c>
      <c r="AY653" s="8" t="n">
        <v>3</v>
      </c>
      <c r="AZ653" s="8" t="n">
        <v>8</v>
      </c>
      <c r="BA653" s="8" t="n">
        <f aca="false">AY653+AZ653</f>
        <v>11</v>
      </c>
      <c r="BB653" s="8" t="n">
        <v>2.54</v>
      </c>
      <c r="BC653" s="8" t="n">
        <v>63.1296</v>
      </c>
      <c r="BD653" s="19" t="n">
        <v>98.8</v>
      </c>
      <c r="BE653" s="19" t="n">
        <v>4.44694497580736</v>
      </c>
      <c r="BF653" s="19" t="n">
        <f aca="false">AQ653+BD653</f>
        <v>263.8</v>
      </c>
      <c r="BG653" s="19" t="n">
        <f aca="false">IF(AL653&gt;0,BF653/AL653*60,0)</f>
        <v>11.8735231236638</v>
      </c>
      <c r="BH653" s="8" t="n">
        <v>368</v>
      </c>
      <c r="BI653" s="8" t="n">
        <v>453</v>
      </c>
      <c r="BJ653" s="8" t="n">
        <v>597</v>
      </c>
      <c r="BK653" s="12" t="n">
        <f aca="false">BH653/(BH653+BJ653)</f>
        <v>0.381347150259067</v>
      </c>
      <c r="BL653" s="8" t="n">
        <v>113</v>
      </c>
      <c r="BM653" s="8" t="n">
        <v>113</v>
      </c>
      <c r="BN653" s="8" t="n">
        <v>106</v>
      </c>
      <c r="BO653" s="8" t="n">
        <f aca="false">BM653-BN653</f>
        <v>7</v>
      </c>
      <c r="BP653" s="8" t="n">
        <v>29</v>
      </c>
      <c r="BQ653" s="8" t="n">
        <v>76</v>
      </c>
      <c r="BR653" s="8" t="n">
        <v>21</v>
      </c>
      <c r="BS653" s="8" t="n">
        <v>134</v>
      </c>
      <c r="BT653" s="12" t="n">
        <f aca="false">BS653/(EA653+BS653)</f>
        <v>0.102839600920952</v>
      </c>
      <c r="BU653" s="8" t="n">
        <v>0</v>
      </c>
      <c r="BV653" s="8" t="n">
        <v>0</v>
      </c>
      <c r="BW653" s="12" t="n">
        <f aca="false">IF(BU653+BV653&gt;0,BU653/(BU653+BV653),0)</f>
        <v>0</v>
      </c>
      <c r="BX653" s="8" t="n">
        <v>0</v>
      </c>
      <c r="BY653" s="8" t="n">
        <v>0</v>
      </c>
      <c r="BZ653" s="8" t="n">
        <v>0</v>
      </c>
      <c r="CA653" s="8" t="n">
        <v>0</v>
      </c>
      <c r="CB653" s="8" t="n">
        <v>0</v>
      </c>
      <c r="CC653" s="8" t="n">
        <v>0</v>
      </c>
      <c r="CD653" s="8" t="n">
        <v>0</v>
      </c>
      <c r="CE653" s="8" t="n">
        <v>0</v>
      </c>
      <c r="CF653" s="8" t="n">
        <v>0</v>
      </c>
      <c r="CG653" s="8" t="n">
        <v>0</v>
      </c>
      <c r="CH653" s="8" t="n">
        <v>0</v>
      </c>
      <c r="CI653" s="8" t="n">
        <v>0</v>
      </c>
      <c r="CJ653" s="8" t="n">
        <v>0</v>
      </c>
      <c r="CK653" s="8" t="n">
        <v>0</v>
      </c>
      <c r="CL653" s="8" t="n">
        <v>0</v>
      </c>
      <c r="CM653" s="8" t="n">
        <v>1</v>
      </c>
      <c r="CN653" s="8" t="n">
        <v>0</v>
      </c>
      <c r="CO653" s="8" t="n">
        <v>0</v>
      </c>
      <c r="CP653" s="8" t="n">
        <v>0</v>
      </c>
      <c r="CQ653" s="8" t="n">
        <v>1</v>
      </c>
      <c r="CR653" s="8" t="n">
        <v>0</v>
      </c>
      <c r="CS653" s="8" t="n">
        <v>0</v>
      </c>
      <c r="CT653" s="8" t="n">
        <v>2</v>
      </c>
      <c r="CU653" s="8" t="n">
        <v>1</v>
      </c>
      <c r="CV653" s="8" t="n">
        <v>0</v>
      </c>
      <c r="CW653" s="8" t="n">
        <v>1</v>
      </c>
      <c r="CX653" s="8" t="n">
        <v>0</v>
      </c>
      <c r="CY653" s="8" t="n">
        <v>1</v>
      </c>
      <c r="CZ653" s="8" t="n">
        <v>2</v>
      </c>
      <c r="DA653" s="8" t="n">
        <v>26</v>
      </c>
      <c r="DB653" s="8" t="n">
        <v>3</v>
      </c>
      <c r="DC653" s="8" t="n">
        <v>0</v>
      </c>
      <c r="DD653" s="8" t="n">
        <v>10</v>
      </c>
      <c r="DE653" s="8" t="n">
        <v>17</v>
      </c>
      <c r="DF653" s="8" t="n">
        <v>1</v>
      </c>
      <c r="DG653" s="8" t="n">
        <v>0</v>
      </c>
      <c r="DH653" s="8" t="n">
        <v>23</v>
      </c>
      <c r="DI653" s="8" t="n">
        <v>14</v>
      </c>
      <c r="DJ653" s="8" t="n">
        <v>4</v>
      </c>
      <c r="DK653" s="8" t="n">
        <v>14</v>
      </c>
      <c r="DL653" s="8" t="n">
        <v>13</v>
      </c>
      <c r="DM653" s="8" t="n">
        <v>1</v>
      </c>
      <c r="DN653" s="8" t="n">
        <v>5</v>
      </c>
      <c r="DO653" s="8" t="n">
        <v>4</v>
      </c>
      <c r="DP653" s="8" t="n">
        <v>1</v>
      </c>
      <c r="DQ653" s="8" t="n">
        <f aca="false">DJ653-DI653</f>
        <v>-10</v>
      </c>
      <c r="DR653" s="19" t="n">
        <v>-0.92</v>
      </c>
      <c r="DS653" s="8" t="n">
        <v>13</v>
      </c>
      <c r="DT653" s="8" t="n">
        <v>1</v>
      </c>
      <c r="DU653" s="8" t="n">
        <v>0</v>
      </c>
      <c r="DV653" s="8" t="n">
        <v>0</v>
      </c>
      <c r="DW653" s="8" t="n">
        <v>0</v>
      </c>
      <c r="DX653" s="8" t="n">
        <v>1110</v>
      </c>
      <c r="DY653" s="8" t="n">
        <v>1511</v>
      </c>
      <c r="DZ653" s="8" t="n">
        <v>801</v>
      </c>
      <c r="EA653" s="8" t="n">
        <v>1169</v>
      </c>
      <c r="EB653" s="8" t="n">
        <v>568</v>
      </c>
      <c r="EC653" s="8" t="n">
        <v>827</v>
      </c>
      <c r="ED653" s="8" t="n">
        <v>57.16</v>
      </c>
      <c r="EE653" s="8" t="n">
        <v>76.89</v>
      </c>
      <c r="EF653" s="8" t="n">
        <v>62</v>
      </c>
      <c r="EG653" s="8" t="n">
        <v>70</v>
      </c>
      <c r="EH653" s="12" t="n">
        <f aca="false">EF653/EB653</f>
        <v>0.109154929577465</v>
      </c>
      <c r="EI653" s="20" t="n">
        <f aca="false">1-EG653/EC653</f>
        <v>0.915356711003628</v>
      </c>
      <c r="EJ653" s="21" t="n">
        <f aca="false">EH653+EI653</f>
        <v>1.02451164058109</v>
      </c>
      <c r="EK653" s="8" t="n">
        <v>1109</v>
      </c>
      <c r="EL653" s="8" t="n">
        <v>1513</v>
      </c>
      <c r="EM653" s="8" t="n">
        <v>798</v>
      </c>
      <c r="EN653" s="8" t="n">
        <v>1170</v>
      </c>
      <c r="EO653" s="8" t="n">
        <v>563</v>
      </c>
      <c r="EP653" s="8" t="n">
        <v>828</v>
      </c>
      <c r="EQ653" s="8" t="n">
        <v>61</v>
      </c>
      <c r="ER653" s="8" t="n">
        <v>70</v>
      </c>
      <c r="ES653" s="8" t="n">
        <v>605</v>
      </c>
      <c r="ET653" s="8" t="n">
        <v>763</v>
      </c>
      <c r="EU653" s="8" t="n">
        <v>226</v>
      </c>
      <c r="EV653" s="8" t="n">
        <v>270</v>
      </c>
      <c r="EW653" s="8" t="n">
        <v>34</v>
      </c>
      <c r="EX653" s="8" t="n">
        <v>37</v>
      </c>
      <c r="EY653" s="8" t="n">
        <v>69</v>
      </c>
      <c r="EZ653" s="8" t="n">
        <v>58</v>
      </c>
      <c r="FA653" s="8" t="n">
        <v>0.2</v>
      </c>
      <c r="FB653" s="8" t="n">
        <v>3.1</v>
      </c>
      <c r="FC653" s="8" t="n">
        <v>3.3</v>
      </c>
      <c r="FD653" s="19" t="n">
        <v>13.7</v>
      </c>
      <c r="FE653" s="18" t="n">
        <f aca="false">FD653/V653</f>
        <v>0.228333333333333</v>
      </c>
      <c r="FF653" s="8" t="n">
        <v>2.0702</v>
      </c>
      <c r="FG653" s="8" t="n">
        <v>0.09</v>
      </c>
      <c r="FH653" s="8" t="n">
        <v>-0.18</v>
      </c>
      <c r="FI653" s="8" t="n">
        <v>-0.09</v>
      </c>
      <c r="FJ653" s="22"/>
      <c r="FK653" s="22"/>
      <c r="FL653" s="22"/>
      <c r="FM653" s="8" t="n">
        <f aca="false">BL653+BS653+AH653+DT653</f>
        <v>279</v>
      </c>
      <c r="FN653" s="19" t="n">
        <f aca="false">IF(DS653&gt;0,(BL653+BR653)/DS653,0)</f>
        <v>10.3076923076923</v>
      </c>
      <c r="FO653" s="12" t="n">
        <v>0.0257861635</v>
      </c>
      <c r="FP653" s="19" t="n">
        <f aca="false">Z653-AH653/10</f>
        <v>9.9</v>
      </c>
      <c r="FQ653" s="19" t="n">
        <f aca="false">Z653+DR653/5</f>
        <v>12.816</v>
      </c>
      <c r="FR653" s="19" t="n">
        <f aca="false">(DX653+DY653)/AL653*60</f>
        <v>117.970068639586</v>
      </c>
      <c r="FS653" s="8" t="n">
        <v>21</v>
      </c>
      <c r="FT653" s="17" t="s">
        <v>2266</v>
      </c>
      <c r="FU653" s="8" t="n">
        <v>1128</v>
      </c>
      <c r="FV653" s="17" t="s">
        <v>427</v>
      </c>
      <c r="FW653" s="17" t="s">
        <v>280</v>
      </c>
      <c r="FX653" s="23" t="n">
        <v>4500000</v>
      </c>
      <c r="FY653" s="23" t="n">
        <v>4500000</v>
      </c>
      <c r="FZ653" s="8" t="n">
        <v>142</v>
      </c>
      <c r="GA653" s="8" t="n">
        <v>9</v>
      </c>
      <c r="GB653" s="8" t="n">
        <v>40</v>
      </c>
      <c r="GC653" s="8" t="n">
        <v>49</v>
      </c>
      <c r="GD653" s="8" t="n">
        <v>-14</v>
      </c>
      <c r="GE653" s="8" t="n">
        <v>69</v>
      </c>
      <c r="GF653" s="8" t="n">
        <v>160</v>
      </c>
      <c r="GG653" s="8" t="n">
        <v>3139</v>
      </c>
      <c r="GH653" s="8" t="n">
        <v>2.5</v>
      </c>
      <c r="GI653" s="8" t="n">
        <v>4.4</v>
      </c>
      <c r="GJ653" s="8" t="n">
        <v>6.9</v>
      </c>
      <c r="GK653" s="8" t="n">
        <f aca="false">Z653-AH653/10</f>
        <v>9.9</v>
      </c>
      <c r="GL653" s="22"/>
      <c r="GM653" s="22"/>
      <c r="GN653" s="22"/>
      <c r="GO653" s="22"/>
      <c r="GP653" s="22"/>
    </row>
    <row r="654" customFormat="false" ht="13.65" hidden="false" customHeight="true" outlineLevel="0" collapsed="false">
      <c r="A654" s="16" t="n">
        <v>31934</v>
      </c>
      <c r="B654" s="17" t="s">
        <v>3041</v>
      </c>
      <c r="C654" s="22"/>
      <c r="D654" s="17" t="s">
        <v>321</v>
      </c>
      <c r="E654" s="17" t="s">
        <v>321</v>
      </c>
      <c r="F654" s="8" t="n">
        <v>75</v>
      </c>
      <c r="G654" s="8" t="n">
        <v>197</v>
      </c>
      <c r="H654" s="8" t="n">
        <v>2005</v>
      </c>
      <c r="I654" s="8" t="n">
        <v>4</v>
      </c>
      <c r="J654" s="8" t="n">
        <v>108</v>
      </c>
      <c r="K654" s="17" t="s">
        <v>263</v>
      </c>
      <c r="L654" s="8" t="n">
        <v>2007</v>
      </c>
      <c r="M654" s="8" t="n">
        <v>30</v>
      </c>
      <c r="N654" s="8" t="n">
        <v>11</v>
      </c>
      <c r="O654" s="8" t="n">
        <v>8471769</v>
      </c>
      <c r="P654" s="17" t="s">
        <v>3042</v>
      </c>
      <c r="Q654" s="17" t="s">
        <v>3043</v>
      </c>
      <c r="R654" s="17" t="s">
        <v>3044</v>
      </c>
      <c r="S654" s="17" t="s">
        <v>3045</v>
      </c>
      <c r="T654" s="17" t="s">
        <v>278</v>
      </c>
      <c r="U654" s="17" t="s">
        <v>294</v>
      </c>
      <c r="V654" s="8" t="n">
        <v>48</v>
      </c>
      <c r="W654" s="8" t="n">
        <v>1</v>
      </c>
      <c r="X654" s="8" t="n">
        <v>8</v>
      </c>
      <c r="Y654" s="8" t="n">
        <v>4</v>
      </c>
      <c r="Z654" s="8" t="n">
        <v>9</v>
      </c>
      <c r="AA654" s="8" t="n">
        <v>20</v>
      </c>
      <c r="AB654" s="8" t="n">
        <v>56</v>
      </c>
      <c r="AC654" s="18" t="n">
        <f aca="false">Z654/V654</f>
        <v>0.1875</v>
      </c>
      <c r="AD654" s="19" t="n">
        <f aca="false">IF(FZ654&gt;V654,Z654-V654*(GC654-Z654)/(FZ654-V654),0)</f>
        <v>-2.01765650080257</v>
      </c>
      <c r="AE654" s="19" t="n">
        <v>2.875</v>
      </c>
      <c r="AF654" s="8" t="n">
        <v>-3</v>
      </c>
      <c r="AG654" s="8" t="n">
        <v>-1.8</v>
      </c>
      <c r="AH654" s="8" t="n">
        <v>18</v>
      </c>
      <c r="AI654" s="8" t="n">
        <v>1309</v>
      </c>
      <c r="AJ654" s="8" t="n">
        <v>59610</v>
      </c>
      <c r="AK654" s="19" t="n">
        <v>993.5</v>
      </c>
      <c r="AL654" s="8" t="n">
        <v>993.72</v>
      </c>
      <c r="AM654" s="8" t="n">
        <v>994</v>
      </c>
      <c r="AN654" s="18" t="n">
        <f aca="false">AJ654/60/V654</f>
        <v>20.6979166666667</v>
      </c>
      <c r="AO654" s="8" t="n">
        <v>34.56</v>
      </c>
      <c r="AP654" s="12" t="n">
        <f aca="false">IF(EF654&gt;0,Z654/EF654,0)</f>
        <v>0.290322580645161</v>
      </c>
      <c r="AQ654" s="8" t="n">
        <v>84</v>
      </c>
      <c r="AR654" s="8" t="n">
        <v>84</v>
      </c>
      <c r="AS654" s="8" t="n">
        <v>84</v>
      </c>
      <c r="AT654" s="8" t="n">
        <v>49</v>
      </c>
      <c r="AU654" s="8" t="n">
        <v>49</v>
      </c>
      <c r="AV654" s="8" t="n">
        <v>32</v>
      </c>
      <c r="AW654" s="8" t="n">
        <v>31</v>
      </c>
      <c r="AX654" s="8" t="n">
        <v>3</v>
      </c>
      <c r="AY654" s="8" t="n">
        <v>3</v>
      </c>
      <c r="AZ654" s="8" t="n">
        <v>3</v>
      </c>
      <c r="BA654" s="8" t="n">
        <f aca="false">AY654+AZ654</f>
        <v>6</v>
      </c>
      <c r="BB654" s="8" t="n">
        <v>1.87</v>
      </c>
      <c r="BC654" s="8" t="n">
        <v>68.0625</v>
      </c>
      <c r="BD654" s="19" t="n">
        <v>123.7</v>
      </c>
      <c r="BE654" s="19" t="n">
        <v>7.47055863110216</v>
      </c>
      <c r="BF654" s="19" t="n">
        <f aca="false">AQ654+BD654</f>
        <v>207.7</v>
      </c>
      <c r="BG654" s="19" t="n">
        <f aca="false">IF(AL654&gt;0,BF654/AL654*60,0)</f>
        <v>12.5407559473494</v>
      </c>
      <c r="BH654" s="8" t="n">
        <v>275</v>
      </c>
      <c r="BI654" s="8" t="n">
        <v>403</v>
      </c>
      <c r="BJ654" s="8" t="n">
        <v>460</v>
      </c>
      <c r="BK654" s="12" t="n">
        <f aca="false">BH654/(BH654+BJ654)</f>
        <v>0.374149659863946</v>
      </c>
      <c r="BL654" s="8" t="n">
        <v>16</v>
      </c>
      <c r="BM654" s="8" t="n">
        <v>16</v>
      </c>
      <c r="BN654" s="8" t="n">
        <v>63</v>
      </c>
      <c r="BO654" s="8" t="n">
        <f aca="false">BM654-BN654</f>
        <v>-47</v>
      </c>
      <c r="BP654" s="8" t="n">
        <v>17</v>
      </c>
      <c r="BQ654" s="8" t="n">
        <v>37</v>
      </c>
      <c r="BR654" s="8" t="n">
        <v>16</v>
      </c>
      <c r="BS654" s="8" t="n">
        <v>118</v>
      </c>
      <c r="BT654" s="12" t="n">
        <f aca="false">BS654/(EA654+BS654)</f>
        <v>0.131549609810479</v>
      </c>
      <c r="BU654" s="8" t="n">
        <v>0</v>
      </c>
      <c r="BV654" s="8" t="n">
        <v>0</v>
      </c>
      <c r="BW654" s="12" t="n">
        <f aca="false">IF(BU654+BV654&gt;0,BU654/(BU654+BV654),0)</f>
        <v>0</v>
      </c>
      <c r="BX654" s="8" t="n">
        <v>0</v>
      </c>
      <c r="BY654" s="8" t="n">
        <v>0</v>
      </c>
      <c r="BZ654" s="8" t="n">
        <v>0</v>
      </c>
      <c r="CA654" s="8" t="n">
        <v>0</v>
      </c>
      <c r="CB654" s="8" t="n">
        <v>0</v>
      </c>
      <c r="CC654" s="8" t="n">
        <v>0</v>
      </c>
      <c r="CD654" s="8" t="n">
        <v>0</v>
      </c>
      <c r="CE654" s="8" t="n">
        <v>0</v>
      </c>
      <c r="CF654" s="8" t="n">
        <v>0</v>
      </c>
      <c r="CG654" s="8" t="n">
        <v>0</v>
      </c>
      <c r="CH654" s="8" t="n">
        <v>0</v>
      </c>
      <c r="CI654" s="8" t="n">
        <v>0</v>
      </c>
      <c r="CJ654" s="8" t="n">
        <v>0</v>
      </c>
      <c r="CK654" s="8" t="n">
        <v>0</v>
      </c>
      <c r="CL654" s="8" t="n">
        <v>0</v>
      </c>
      <c r="CM654" s="8" t="n">
        <v>0</v>
      </c>
      <c r="CN654" s="8" t="n">
        <v>0</v>
      </c>
      <c r="CO654" s="8" t="n">
        <v>0</v>
      </c>
      <c r="CP654" s="8" t="n">
        <v>0</v>
      </c>
      <c r="CQ654" s="8" t="n">
        <v>0</v>
      </c>
      <c r="CR654" s="8" t="n">
        <v>0</v>
      </c>
      <c r="CS654" s="8" t="n">
        <v>0</v>
      </c>
      <c r="CT654" s="8" t="n">
        <v>1</v>
      </c>
      <c r="CU654" s="8" t="n">
        <v>0</v>
      </c>
      <c r="CV654" s="8" t="n">
        <v>0</v>
      </c>
      <c r="CW654" s="8" t="n">
        <v>0</v>
      </c>
      <c r="CX654" s="8" t="n">
        <v>0</v>
      </c>
      <c r="CY654" s="8" t="n">
        <v>0</v>
      </c>
      <c r="CZ654" s="8" t="n">
        <v>1</v>
      </c>
      <c r="DA654" s="8" t="n">
        <v>16</v>
      </c>
      <c r="DB654" s="8" t="n">
        <v>1</v>
      </c>
      <c r="DC654" s="8" t="n">
        <v>0</v>
      </c>
      <c r="DD654" s="8" t="n">
        <v>14</v>
      </c>
      <c r="DE654" s="8" t="n">
        <v>5</v>
      </c>
      <c r="DF654" s="8" t="n">
        <v>0</v>
      </c>
      <c r="DG654" s="8" t="n">
        <v>0</v>
      </c>
      <c r="DH654" s="8" t="n">
        <v>12</v>
      </c>
      <c r="DI654" s="8" t="n">
        <v>9</v>
      </c>
      <c r="DJ654" s="8" t="n">
        <v>8</v>
      </c>
      <c r="DK654" s="8" t="n">
        <v>9</v>
      </c>
      <c r="DL654" s="8" t="n">
        <v>9</v>
      </c>
      <c r="DM654" s="8" t="n">
        <v>0</v>
      </c>
      <c r="DN654" s="8" t="n">
        <v>8</v>
      </c>
      <c r="DO654" s="8" t="n">
        <v>8</v>
      </c>
      <c r="DP654" s="8" t="n">
        <v>0</v>
      </c>
      <c r="DQ654" s="8" t="n">
        <f aca="false">DJ654-DI654</f>
        <v>-1</v>
      </c>
      <c r="DR654" s="19" t="n">
        <v>5.863</v>
      </c>
      <c r="DS654" s="8" t="n">
        <v>9</v>
      </c>
      <c r="DT654" s="8" t="n">
        <v>0</v>
      </c>
      <c r="DU654" s="8" t="n">
        <v>0</v>
      </c>
      <c r="DV654" s="8" t="n">
        <v>0</v>
      </c>
      <c r="DW654" s="8" t="n">
        <v>0</v>
      </c>
      <c r="DX654" s="8" t="n">
        <v>805</v>
      </c>
      <c r="DY654" s="8" t="n">
        <v>1088</v>
      </c>
      <c r="DZ654" s="8" t="n">
        <v>587</v>
      </c>
      <c r="EA654" s="8" t="n">
        <v>779</v>
      </c>
      <c r="EB654" s="8" t="n">
        <v>412</v>
      </c>
      <c r="EC654" s="8" t="n">
        <v>546</v>
      </c>
      <c r="ED654" s="8" t="n">
        <v>37.07</v>
      </c>
      <c r="EE654" s="8" t="n">
        <v>54.08</v>
      </c>
      <c r="EF654" s="8" t="n">
        <v>31</v>
      </c>
      <c r="EG654" s="8" t="n">
        <v>48</v>
      </c>
      <c r="EH654" s="12" t="n">
        <f aca="false">EF654/EB654</f>
        <v>0.075242718446602</v>
      </c>
      <c r="EI654" s="20" t="n">
        <f aca="false">1-EG654/EC654</f>
        <v>0.912087912087912</v>
      </c>
      <c r="EJ654" s="21" t="n">
        <f aca="false">EH654+EI654</f>
        <v>0.987330630534514</v>
      </c>
      <c r="EK654" s="8" t="n">
        <v>793</v>
      </c>
      <c r="EL654" s="8" t="n">
        <v>1091</v>
      </c>
      <c r="EM654" s="8" t="n">
        <v>577</v>
      </c>
      <c r="EN654" s="8" t="n">
        <v>781</v>
      </c>
      <c r="EO654" s="8" t="n">
        <v>404</v>
      </c>
      <c r="EP654" s="8" t="n">
        <v>547</v>
      </c>
      <c r="EQ654" s="8" t="n">
        <v>29</v>
      </c>
      <c r="ER654" s="8" t="n">
        <v>48</v>
      </c>
      <c r="ES654" s="8" t="n">
        <v>389</v>
      </c>
      <c r="ET654" s="8" t="n">
        <v>502</v>
      </c>
      <c r="EU654" s="8" t="n">
        <v>170</v>
      </c>
      <c r="EV654" s="8" t="n">
        <v>212</v>
      </c>
      <c r="EW654" s="8" t="n">
        <v>14</v>
      </c>
      <c r="EX654" s="8" t="n">
        <v>25</v>
      </c>
      <c r="EY654" s="8" t="n">
        <v>54</v>
      </c>
      <c r="EZ654" s="8" t="n">
        <v>68</v>
      </c>
      <c r="FA654" s="8" t="n">
        <v>-0.2</v>
      </c>
      <c r="FB654" s="8" t="n">
        <v>2.3</v>
      </c>
      <c r="FC654" s="8" t="n">
        <v>2.1</v>
      </c>
      <c r="FD654" s="19" t="n">
        <v>10.3</v>
      </c>
      <c r="FE654" s="18" t="n">
        <f aca="false">FD654/V654</f>
        <v>0.214583333333333</v>
      </c>
      <c r="FF654" s="8" t="n">
        <v>0.2782</v>
      </c>
      <c r="FG654" s="8" t="n">
        <v>0.23</v>
      </c>
      <c r="FH654" s="8" t="n">
        <v>0.35</v>
      </c>
      <c r="FI654" s="8" t="n">
        <v>0.58</v>
      </c>
      <c r="FJ654" s="8" t="n">
        <v>1</v>
      </c>
      <c r="FK654" s="8" t="n">
        <v>0</v>
      </c>
      <c r="FL654" s="8" t="n">
        <v>0</v>
      </c>
      <c r="FM654" s="8" t="n">
        <f aca="false">BL654+BS654+AH654+DT654</f>
        <v>152</v>
      </c>
      <c r="FN654" s="19" t="n">
        <f aca="false">IF(DS654&gt;0,(BL654+BR654)/DS654,0)</f>
        <v>3.55555555555555</v>
      </c>
      <c r="FO654" s="12" t="n">
        <v>0.0083333333</v>
      </c>
      <c r="FP654" s="19" t="n">
        <f aca="false">Z654-AH654/10</f>
        <v>7.2</v>
      </c>
      <c r="FQ654" s="19" t="n">
        <f aca="false">Z654+DR654/5</f>
        <v>10.1726</v>
      </c>
      <c r="FR654" s="19" t="n">
        <f aca="false">(DX654+DY654)/AL654*60</f>
        <v>114.297790121966</v>
      </c>
      <c r="FS654" s="8" t="n">
        <v>20</v>
      </c>
      <c r="FT654" s="17" t="s">
        <v>326</v>
      </c>
      <c r="FU654" s="8" t="n">
        <v>995</v>
      </c>
      <c r="FV654" s="22"/>
      <c r="FW654" s="17" t="s">
        <v>280</v>
      </c>
      <c r="FX654" s="23" t="n">
        <v>4000000</v>
      </c>
      <c r="FY654" s="23" t="n">
        <v>4100000</v>
      </c>
      <c r="FZ654" s="8" t="n">
        <v>671</v>
      </c>
      <c r="GA654" s="8" t="n">
        <v>24</v>
      </c>
      <c r="GB654" s="8" t="n">
        <v>128</v>
      </c>
      <c r="GC654" s="8" t="n">
        <v>152</v>
      </c>
      <c r="GD654" s="8" t="n">
        <v>106</v>
      </c>
      <c r="GE654" s="8" t="n">
        <v>256</v>
      </c>
      <c r="GF654" s="8" t="n">
        <v>619</v>
      </c>
      <c r="GG654" s="8" t="n">
        <v>13731</v>
      </c>
      <c r="GH654" s="8" t="n">
        <v>2.7</v>
      </c>
      <c r="GI654" s="8" t="n">
        <v>35.8</v>
      </c>
      <c r="GJ654" s="8" t="n">
        <v>38.5</v>
      </c>
      <c r="GK654" s="8" t="n">
        <f aca="false">Z654-AH654/10</f>
        <v>7.2</v>
      </c>
      <c r="GL654" s="22"/>
      <c r="GM654" s="22"/>
      <c r="GN654" s="22"/>
      <c r="GO654" s="22"/>
      <c r="GP654" s="22"/>
    </row>
    <row r="655" customFormat="false" ht="13.65" hidden="false" customHeight="true" outlineLevel="0" collapsed="false">
      <c r="A655" s="16" t="n">
        <v>29598</v>
      </c>
      <c r="B655" s="17" t="s">
        <v>474</v>
      </c>
      <c r="C655" s="22"/>
      <c r="D655" s="17" t="s">
        <v>321</v>
      </c>
      <c r="E655" s="17" t="s">
        <v>321</v>
      </c>
      <c r="F655" s="8" t="n">
        <v>72</v>
      </c>
      <c r="G655" s="8" t="n">
        <v>194</v>
      </c>
      <c r="H655" s="8" t="n">
        <v>2000</v>
      </c>
      <c r="I655" s="8" t="n">
        <v>1</v>
      </c>
      <c r="J655" s="8" t="n">
        <v>29</v>
      </c>
      <c r="K655" s="17" t="s">
        <v>263</v>
      </c>
      <c r="L655" s="8" t="n">
        <v>2003</v>
      </c>
      <c r="M655" s="8" t="n">
        <v>37</v>
      </c>
      <c r="N655" s="8" t="n">
        <v>14</v>
      </c>
      <c r="O655" s="8" t="n">
        <v>8468509</v>
      </c>
      <c r="P655" s="17" t="s">
        <v>3046</v>
      </c>
      <c r="Q655" s="17" t="s">
        <v>3047</v>
      </c>
      <c r="R655" s="17" t="s">
        <v>3048</v>
      </c>
      <c r="S655" s="17" t="s">
        <v>3045</v>
      </c>
      <c r="T655" s="17" t="s">
        <v>278</v>
      </c>
      <c r="U655" s="17" t="s">
        <v>510</v>
      </c>
      <c r="V655" s="8" t="n">
        <v>79</v>
      </c>
      <c r="W655" s="8" t="n">
        <v>4</v>
      </c>
      <c r="X655" s="8" t="n">
        <v>23</v>
      </c>
      <c r="Y655" s="8" t="n">
        <v>8</v>
      </c>
      <c r="Z655" s="8" t="n">
        <v>27</v>
      </c>
      <c r="AA655" s="8" t="n">
        <v>11</v>
      </c>
      <c r="AB655" s="8" t="n">
        <v>36</v>
      </c>
      <c r="AC655" s="18" t="n">
        <f aca="false">Z655/V655</f>
        <v>0.341772151898734</v>
      </c>
      <c r="AD655" s="19" t="n">
        <f aca="false">IF(FZ655&gt;V655,Z655-V655*(GC655-Z655)/(FZ655-V655),0)</f>
        <v>-10.5622641509434</v>
      </c>
      <c r="AE655" s="19" t="n">
        <v>8.735</v>
      </c>
      <c r="AF655" s="8" t="n">
        <v>-14</v>
      </c>
      <c r="AG655" s="8" t="n">
        <v>1.7</v>
      </c>
      <c r="AH655" s="8" t="n">
        <v>36</v>
      </c>
      <c r="AI655" s="8" t="n">
        <v>1908</v>
      </c>
      <c r="AJ655" s="8" t="n">
        <v>87794</v>
      </c>
      <c r="AK655" s="19" t="n">
        <v>1463.2333333333</v>
      </c>
      <c r="AL655" s="8" t="n">
        <v>1444.92</v>
      </c>
      <c r="AM655" s="8" t="n">
        <v>1463</v>
      </c>
      <c r="AN655" s="18" t="n">
        <f aca="false">AJ655/60/V655</f>
        <v>18.52194092827</v>
      </c>
      <c r="AO655" s="8" t="n">
        <v>30.96</v>
      </c>
      <c r="AP655" s="12" t="n">
        <f aca="false">IF(EF655&gt;0,Z655/EF655,0)</f>
        <v>0.457627118644068</v>
      </c>
      <c r="AQ655" s="8" t="n">
        <v>150</v>
      </c>
      <c r="AR655" s="8" t="n">
        <v>151</v>
      </c>
      <c r="AS655" s="8" t="n">
        <v>151</v>
      </c>
      <c r="AT655" s="8" t="n">
        <v>97</v>
      </c>
      <c r="AU655" s="8" t="n">
        <v>97</v>
      </c>
      <c r="AV655" s="8" t="n">
        <v>76</v>
      </c>
      <c r="AW655" s="8" t="n">
        <v>49</v>
      </c>
      <c r="AX655" s="8" t="n">
        <v>8</v>
      </c>
      <c r="AY655" s="8" t="n">
        <v>5</v>
      </c>
      <c r="AZ655" s="8" t="n">
        <v>4</v>
      </c>
      <c r="BA655" s="8" t="n">
        <f aca="false">AY655+AZ655</f>
        <v>9</v>
      </c>
      <c r="BB655" s="8" t="n">
        <v>3.73</v>
      </c>
      <c r="BC655" s="8" t="n">
        <v>57.6184</v>
      </c>
      <c r="BD655" s="19" t="n">
        <v>133.1</v>
      </c>
      <c r="BE655" s="19" t="n">
        <v>5.45777615782412</v>
      </c>
      <c r="BF655" s="19" t="n">
        <f aca="false">AQ655+BD655</f>
        <v>283.1</v>
      </c>
      <c r="BG655" s="19" t="n">
        <f aca="false">IF(AL655&gt;0,BF655/AL655*60,0)</f>
        <v>11.7556681338759</v>
      </c>
      <c r="BH655" s="8" t="n">
        <v>647</v>
      </c>
      <c r="BI655" s="8" t="n">
        <v>424</v>
      </c>
      <c r="BJ655" s="8" t="n">
        <v>282</v>
      </c>
      <c r="BK655" s="12" t="n">
        <f aca="false">BH655/(BH655+BJ655)</f>
        <v>0.696447793326157</v>
      </c>
      <c r="BL655" s="8" t="n">
        <v>82</v>
      </c>
      <c r="BM655" s="8" t="n">
        <v>81</v>
      </c>
      <c r="BN655" s="8" t="n">
        <v>65</v>
      </c>
      <c r="BO655" s="8" t="n">
        <f aca="false">BM655-BN655</f>
        <v>16</v>
      </c>
      <c r="BP655" s="8" t="n">
        <v>21</v>
      </c>
      <c r="BQ655" s="8" t="n">
        <v>52</v>
      </c>
      <c r="BR655" s="8" t="n">
        <v>14</v>
      </c>
      <c r="BS655" s="8" t="n">
        <v>107</v>
      </c>
      <c r="BT655" s="12" t="n">
        <f aca="false">BS655/(EA655+BS655)</f>
        <v>0.106679960119641</v>
      </c>
      <c r="BU655" s="8" t="n">
        <v>0</v>
      </c>
      <c r="BV655" s="8" t="n">
        <v>0</v>
      </c>
      <c r="BW655" s="12" t="n">
        <f aca="false">IF(BU655+BV655&gt;0,BU655/(BU655+BV655),0)</f>
        <v>0</v>
      </c>
      <c r="BX655" s="8" t="n">
        <v>0</v>
      </c>
      <c r="BY655" s="8" t="n">
        <v>0</v>
      </c>
      <c r="BZ655" s="8" t="n">
        <v>0</v>
      </c>
      <c r="CA655" s="8" t="n">
        <v>0</v>
      </c>
      <c r="CB655" s="8" t="n">
        <v>0</v>
      </c>
      <c r="CC655" s="8" t="n">
        <v>0</v>
      </c>
      <c r="CD655" s="8" t="n">
        <v>0</v>
      </c>
      <c r="CE655" s="8" t="n">
        <v>0</v>
      </c>
      <c r="CF655" s="8" t="n">
        <v>0</v>
      </c>
      <c r="CG655" s="8" t="n">
        <v>0</v>
      </c>
      <c r="CH655" s="8" t="n">
        <v>0</v>
      </c>
      <c r="CI655" s="8" t="n">
        <v>0</v>
      </c>
      <c r="CJ655" s="8" t="n">
        <v>0</v>
      </c>
      <c r="CK655" s="8" t="n">
        <v>0</v>
      </c>
      <c r="CL655" s="8" t="n">
        <v>1</v>
      </c>
      <c r="CM655" s="8" t="n">
        <v>0</v>
      </c>
      <c r="CN655" s="8" t="n">
        <v>0</v>
      </c>
      <c r="CO655" s="8" t="n">
        <v>0</v>
      </c>
      <c r="CP655" s="8" t="n">
        <v>0</v>
      </c>
      <c r="CQ655" s="8" t="n">
        <v>0</v>
      </c>
      <c r="CR655" s="8" t="n">
        <v>0</v>
      </c>
      <c r="CS655" s="8" t="n">
        <v>3</v>
      </c>
      <c r="CT655" s="8" t="n">
        <v>0</v>
      </c>
      <c r="CU655" s="8" t="n">
        <v>0</v>
      </c>
      <c r="CV655" s="8" t="n">
        <v>0</v>
      </c>
      <c r="CW655" s="8" t="n">
        <v>1</v>
      </c>
      <c r="CX655" s="8" t="n">
        <v>0</v>
      </c>
      <c r="CY655" s="8" t="n">
        <v>1</v>
      </c>
      <c r="CZ655" s="8" t="n">
        <v>1</v>
      </c>
      <c r="DA655" s="8" t="n">
        <v>19</v>
      </c>
      <c r="DB655" s="8" t="n">
        <v>3</v>
      </c>
      <c r="DC655" s="8" t="n">
        <v>0</v>
      </c>
      <c r="DD655" s="8" t="n">
        <v>37</v>
      </c>
      <c r="DE655" s="8" t="n">
        <v>8</v>
      </c>
      <c r="DF655" s="8" t="n">
        <v>1</v>
      </c>
      <c r="DG655" s="8" t="n">
        <v>0</v>
      </c>
      <c r="DH655" s="8" t="n">
        <v>27</v>
      </c>
      <c r="DI655" s="8" t="n">
        <v>18</v>
      </c>
      <c r="DJ655" s="8" t="n">
        <v>5</v>
      </c>
      <c r="DK655" s="8" t="n">
        <v>16</v>
      </c>
      <c r="DL655" s="8" t="n">
        <v>16</v>
      </c>
      <c r="DM655" s="8" t="n">
        <v>0</v>
      </c>
      <c r="DN655" s="8" t="n">
        <v>5</v>
      </c>
      <c r="DO655" s="8" t="n">
        <v>5</v>
      </c>
      <c r="DP655" s="8" t="n">
        <v>0</v>
      </c>
      <c r="DQ655" s="8" t="n">
        <f aca="false">DJ655-DI655</f>
        <v>-13</v>
      </c>
      <c r="DR655" s="19" t="n">
        <v>-3.565</v>
      </c>
      <c r="DS655" s="8" t="n">
        <v>18</v>
      </c>
      <c r="DT655" s="8" t="n">
        <v>0</v>
      </c>
      <c r="DU655" s="8" t="n">
        <v>0</v>
      </c>
      <c r="DV655" s="8" t="n">
        <v>0</v>
      </c>
      <c r="DW655" s="8" t="n">
        <v>0</v>
      </c>
      <c r="DX655" s="8" t="n">
        <v>1350</v>
      </c>
      <c r="DY655" s="8" t="n">
        <v>1210</v>
      </c>
      <c r="DZ655" s="8" t="n">
        <v>1035</v>
      </c>
      <c r="EA655" s="8" t="n">
        <v>896</v>
      </c>
      <c r="EB655" s="8" t="n">
        <v>752</v>
      </c>
      <c r="EC655" s="8" t="n">
        <v>635</v>
      </c>
      <c r="ED655" s="8" t="n">
        <v>65.79</v>
      </c>
      <c r="EE655" s="8" t="n">
        <v>53.87</v>
      </c>
      <c r="EF655" s="8" t="n">
        <v>59</v>
      </c>
      <c r="EG655" s="8" t="n">
        <v>59</v>
      </c>
      <c r="EH655" s="12" t="n">
        <f aca="false">EF655/EB655</f>
        <v>0.0784574468085106</v>
      </c>
      <c r="EI655" s="20" t="n">
        <f aca="false">1-EG655/EC655</f>
        <v>0.907086614173228</v>
      </c>
      <c r="EJ655" s="21" t="n">
        <f aca="false">EH655+EI655</f>
        <v>0.985544060981739</v>
      </c>
      <c r="EK655" s="8" t="n">
        <v>1365</v>
      </c>
      <c r="EL655" s="8" t="n">
        <v>1222</v>
      </c>
      <c r="EM655" s="8" t="n">
        <v>1046</v>
      </c>
      <c r="EN655" s="8" t="n">
        <v>904</v>
      </c>
      <c r="EO655" s="8" t="n">
        <v>759</v>
      </c>
      <c r="EP655" s="8" t="n">
        <v>641</v>
      </c>
      <c r="EQ655" s="8" t="n">
        <v>62</v>
      </c>
      <c r="ER655" s="8" t="n">
        <v>59</v>
      </c>
      <c r="ES655" s="8" t="n">
        <v>678</v>
      </c>
      <c r="ET655" s="8" t="n">
        <v>571</v>
      </c>
      <c r="EU655" s="8" t="n">
        <v>263</v>
      </c>
      <c r="EV655" s="8" t="n">
        <v>212</v>
      </c>
      <c r="EW655" s="8" t="n">
        <v>34</v>
      </c>
      <c r="EX655" s="8" t="n">
        <v>27</v>
      </c>
      <c r="EY655" s="8" t="n">
        <v>88</v>
      </c>
      <c r="EZ655" s="8" t="n">
        <v>67</v>
      </c>
      <c r="FA655" s="8" t="n">
        <v>1.4</v>
      </c>
      <c r="FB655" s="8" t="n">
        <v>2.4</v>
      </c>
      <c r="FC655" s="8" t="n">
        <v>3.7</v>
      </c>
      <c r="FD655" s="19" t="n">
        <v>21.5</v>
      </c>
      <c r="FE655" s="18" t="n">
        <f aca="false">FD655/V655</f>
        <v>0.272151898734177</v>
      </c>
      <c r="FF655" s="8" t="n">
        <v>0.5842</v>
      </c>
      <c r="FG655" s="8" t="n">
        <v>-0.61</v>
      </c>
      <c r="FH655" s="8" t="n">
        <v>0.26</v>
      </c>
      <c r="FI655" s="8" t="n">
        <v>-0.36</v>
      </c>
      <c r="FJ655" s="22"/>
      <c r="FK655" s="22"/>
      <c r="FL655" s="22"/>
      <c r="FM655" s="8" t="n">
        <f aca="false">BL655+BS655+AH655+DT655</f>
        <v>225</v>
      </c>
      <c r="FN655" s="19" t="n">
        <f aca="false">IF(DS655&gt;0,(BL655+BR655)/DS655,0)</f>
        <v>5.33333333333333</v>
      </c>
      <c r="FO655" s="12" t="n">
        <v>0.0199610516</v>
      </c>
      <c r="FP655" s="19" t="n">
        <f aca="false">Z655-AH655/10</f>
        <v>23.4</v>
      </c>
      <c r="FQ655" s="19" t="n">
        <f aca="false">Z655+DR655/5</f>
        <v>26.287</v>
      </c>
      <c r="FR655" s="19" t="n">
        <f aca="false">(DX655+DY655)/AL655*60</f>
        <v>106.303463167511</v>
      </c>
      <c r="FS655" s="8" t="n">
        <v>3</v>
      </c>
      <c r="FT655" s="17" t="s">
        <v>617</v>
      </c>
      <c r="FU655" s="8" t="n">
        <v>174</v>
      </c>
      <c r="FV655" s="22"/>
      <c r="FW655" s="17" t="s">
        <v>280</v>
      </c>
      <c r="FX655" s="23" t="n">
        <v>3500000</v>
      </c>
      <c r="FY655" s="23" t="n">
        <v>4750000</v>
      </c>
      <c r="FZ655" s="8" t="n">
        <v>874</v>
      </c>
      <c r="GA655" s="8" t="n">
        <v>80</v>
      </c>
      <c r="GB655" s="8" t="n">
        <v>325</v>
      </c>
      <c r="GC655" s="8" t="n">
        <v>405</v>
      </c>
      <c r="GD655" s="8" t="n">
        <v>0</v>
      </c>
      <c r="GE655" s="8" t="n">
        <v>524</v>
      </c>
      <c r="GF655" s="8" t="n">
        <v>1201</v>
      </c>
      <c r="GG655" s="8" t="n">
        <v>19105</v>
      </c>
      <c r="GH655" s="8" t="n">
        <v>30</v>
      </c>
      <c r="GI655" s="8" t="n">
        <v>40.2</v>
      </c>
      <c r="GJ655" s="8" t="n">
        <v>70.2</v>
      </c>
      <c r="GK655" s="8" t="n">
        <f aca="false">Z655-AH655/10</f>
        <v>23.4</v>
      </c>
      <c r="GL655" s="22"/>
      <c r="GM655" s="22"/>
      <c r="GN655" s="22"/>
      <c r="GO655" s="22"/>
      <c r="GP655" s="22"/>
    </row>
    <row r="656" customFormat="false" ht="13.65" hidden="false" customHeight="true" outlineLevel="0" collapsed="false">
      <c r="A656" s="16" t="n">
        <v>31607</v>
      </c>
      <c r="B656" s="17" t="s">
        <v>1617</v>
      </c>
      <c r="C656" s="22"/>
      <c r="D656" s="17" t="s">
        <v>423</v>
      </c>
      <c r="E656" s="17" t="s">
        <v>423</v>
      </c>
      <c r="F656" s="8" t="n">
        <v>73</v>
      </c>
      <c r="G656" s="8" t="n">
        <v>228</v>
      </c>
      <c r="H656" s="8" t="n">
        <v>2006</v>
      </c>
      <c r="I656" s="8" t="n">
        <v>2</v>
      </c>
      <c r="J656" s="8" t="n">
        <v>44</v>
      </c>
      <c r="K656" s="17" t="s">
        <v>263</v>
      </c>
      <c r="L656" s="8" t="n">
        <v>2008</v>
      </c>
      <c r="M656" s="8" t="n">
        <v>31</v>
      </c>
      <c r="N656" s="8" t="n">
        <v>10</v>
      </c>
      <c r="O656" s="8" t="n">
        <v>8473579</v>
      </c>
      <c r="P656" s="17" t="s">
        <v>3049</v>
      </c>
      <c r="Q656" s="17" t="s">
        <v>3050</v>
      </c>
      <c r="R656" s="17" t="s">
        <v>3051</v>
      </c>
      <c r="S656" s="17" t="s">
        <v>3052</v>
      </c>
      <c r="T656" s="17" t="s">
        <v>268</v>
      </c>
      <c r="U656" s="17" t="s">
        <v>344</v>
      </c>
      <c r="V656" s="8" t="n">
        <v>13</v>
      </c>
      <c r="W656" s="8" t="n">
        <v>1</v>
      </c>
      <c r="X656" s="8" t="n">
        <v>2</v>
      </c>
      <c r="Y656" s="8" t="n">
        <v>1</v>
      </c>
      <c r="Z656" s="8" t="n">
        <v>3</v>
      </c>
      <c r="AA656" s="8" t="n">
        <v>24</v>
      </c>
      <c r="AB656" s="8" t="n">
        <v>82</v>
      </c>
      <c r="AC656" s="18" t="n">
        <f aca="false">Z656/V656</f>
        <v>0.230769230769231</v>
      </c>
      <c r="AD656" s="19" t="n">
        <f aca="false">IF(FZ656&gt;V656,Z656-V656*(GC656-Z656)/(FZ656-V656),0)</f>
        <v>-2.37042682926829</v>
      </c>
      <c r="AE656" s="19" t="n">
        <v>1.079</v>
      </c>
      <c r="AF656" s="8" t="n">
        <v>0</v>
      </c>
      <c r="AG656" s="8" t="n">
        <v>-0.6</v>
      </c>
      <c r="AH656" s="8" t="n">
        <v>0</v>
      </c>
      <c r="AI656" s="8" t="n">
        <v>220</v>
      </c>
      <c r="AJ656" s="8" t="n">
        <v>9311</v>
      </c>
      <c r="AK656" s="19" t="n">
        <v>155.18333333333</v>
      </c>
      <c r="AL656" s="8" t="n">
        <v>155.18</v>
      </c>
      <c r="AM656" s="8" t="n">
        <v>155</v>
      </c>
      <c r="AN656" s="18" t="n">
        <f aca="false">AJ656/60/V656</f>
        <v>11.9371794871795</v>
      </c>
      <c r="AO656" s="8" t="n">
        <v>19.97</v>
      </c>
      <c r="AP656" s="12" t="n">
        <f aca="false">IF(EF656&gt;0,Z656/EF656,0)</f>
        <v>0.6</v>
      </c>
      <c r="AQ656" s="8" t="n">
        <v>13</v>
      </c>
      <c r="AR656" s="8" t="n">
        <v>13</v>
      </c>
      <c r="AS656" s="8" t="n">
        <v>13</v>
      </c>
      <c r="AT656" s="8" t="n">
        <v>9</v>
      </c>
      <c r="AU656" s="8" t="n">
        <v>9</v>
      </c>
      <c r="AV656" s="8" t="n">
        <v>7</v>
      </c>
      <c r="AW656" s="8" t="n">
        <v>9</v>
      </c>
      <c r="AX656" s="8" t="n">
        <v>6</v>
      </c>
      <c r="AY656" s="8" t="n">
        <v>2</v>
      </c>
      <c r="AZ656" s="8" t="n">
        <v>1</v>
      </c>
      <c r="BA656" s="8" t="n">
        <f aca="false">AY656+AZ656</f>
        <v>3</v>
      </c>
      <c r="BB656" s="8" t="n">
        <v>1.28</v>
      </c>
      <c r="BC656" s="8" t="n">
        <v>14.4286</v>
      </c>
      <c r="BD656" s="19" t="n">
        <v>0</v>
      </c>
      <c r="BE656" s="19" t="n">
        <v>0</v>
      </c>
      <c r="BF656" s="19" t="n">
        <f aca="false">AQ656+BD656</f>
        <v>13</v>
      </c>
      <c r="BG656" s="19" t="n">
        <f aca="false">IF(AL656&gt;0,BF656/AL656*60,0)</f>
        <v>5.02642093053229</v>
      </c>
      <c r="BH656" s="8" t="n">
        <v>32</v>
      </c>
      <c r="BI656" s="8" t="n">
        <v>57</v>
      </c>
      <c r="BJ656" s="8" t="n">
        <v>70</v>
      </c>
      <c r="BK656" s="12" t="n">
        <f aca="false">BH656/(BH656+BJ656)</f>
        <v>0.313725490196078</v>
      </c>
      <c r="BL656" s="8" t="n">
        <v>16</v>
      </c>
      <c r="BM656" s="8" t="n">
        <v>16</v>
      </c>
      <c r="BN656" s="8" t="n">
        <v>3</v>
      </c>
      <c r="BO656" s="8" t="n">
        <f aca="false">BM656-BN656</f>
        <v>13</v>
      </c>
      <c r="BP656" s="8" t="n">
        <v>2</v>
      </c>
      <c r="BQ656" s="8" t="n">
        <v>8</v>
      </c>
      <c r="BR656" s="8" t="n">
        <v>1</v>
      </c>
      <c r="BS656" s="8" t="n">
        <v>15</v>
      </c>
      <c r="BT656" s="12" t="n">
        <f aca="false">BS656/(EA656+BS656)</f>
        <v>0.111940298507463</v>
      </c>
      <c r="BU656" s="8" t="n">
        <v>4</v>
      </c>
      <c r="BV656" s="8" t="n">
        <v>6</v>
      </c>
      <c r="BW656" s="12" t="n">
        <f aca="false">IF(BU656+BV656&gt;0,BU656/(BU656+BV656),0)</f>
        <v>0.4</v>
      </c>
      <c r="BX656" s="8" t="n">
        <v>1</v>
      </c>
      <c r="BY656" s="8" t="n">
        <v>1</v>
      </c>
      <c r="BZ656" s="8" t="n">
        <v>1</v>
      </c>
      <c r="CA656" s="8" t="n">
        <v>3</v>
      </c>
      <c r="CB656" s="8" t="n">
        <v>2</v>
      </c>
      <c r="CC656" s="8" t="n">
        <v>2</v>
      </c>
      <c r="CD656" s="8" t="n">
        <v>2</v>
      </c>
      <c r="CE656" s="8" t="n">
        <v>4</v>
      </c>
      <c r="CF656" s="8" t="n">
        <v>2</v>
      </c>
      <c r="CG656" s="8" t="n">
        <v>2</v>
      </c>
      <c r="CH656" s="8" t="n">
        <v>2</v>
      </c>
      <c r="CI656" s="8" t="n">
        <v>4</v>
      </c>
      <c r="CJ656" s="8" t="n">
        <v>0</v>
      </c>
      <c r="CK656" s="8" t="n">
        <v>0</v>
      </c>
      <c r="CL656" s="8" t="n">
        <v>0</v>
      </c>
      <c r="CM656" s="8" t="n">
        <v>0</v>
      </c>
      <c r="CN656" s="8" t="n">
        <v>0</v>
      </c>
      <c r="CO656" s="8" t="n">
        <v>0</v>
      </c>
      <c r="CP656" s="8" t="n">
        <v>0</v>
      </c>
      <c r="CQ656" s="8" t="n">
        <v>1</v>
      </c>
      <c r="CR656" s="8" t="n">
        <v>0</v>
      </c>
      <c r="CS656" s="8" t="n">
        <v>0</v>
      </c>
      <c r="CT656" s="8" t="n">
        <v>0</v>
      </c>
      <c r="CU656" s="8" t="n">
        <v>0</v>
      </c>
      <c r="CV656" s="8" t="n">
        <v>0</v>
      </c>
      <c r="CW656" s="8" t="n">
        <v>0</v>
      </c>
      <c r="CX656" s="8" t="n">
        <v>0</v>
      </c>
      <c r="CY656" s="8" t="n">
        <v>0</v>
      </c>
      <c r="CZ656" s="8" t="n">
        <v>1</v>
      </c>
      <c r="DA656" s="8" t="n">
        <v>1</v>
      </c>
      <c r="DB656" s="8" t="n">
        <v>2</v>
      </c>
      <c r="DC656" s="8" t="n">
        <v>0</v>
      </c>
      <c r="DD656" s="8" t="n">
        <v>0</v>
      </c>
      <c r="DE656" s="8" t="n">
        <v>0</v>
      </c>
      <c r="DF656" s="8" t="n">
        <v>2</v>
      </c>
      <c r="DG656" s="8" t="n">
        <v>0</v>
      </c>
      <c r="DH656" s="8" t="n">
        <v>3</v>
      </c>
      <c r="DI656" s="8" t="n">
        <v>0</v>
      </c>
      <c r="DJ656" s="8" t="n">
        <v>5</v>
      </c>
      <c r="DK656" s="8" t="n">
        <v>0</v>
      </c>
      <c r="DL656" s="8" t="n">
        <v>0</v>
      </c>
      <c r="DM656" s="8" t="n">
        <v>0</v>
      </c>
      <c r="DN656" s="8" t="n">
        <v>5</v>
      </c>
      <c r="DO656" s="8" t="n">
        <v>5</v>
      </c>
      <c r="DP656" s="8" t="n">
        <v>0</v>
      </c>
      <c r="DQ656" s="8" t="n">
        <f aca="false">DJ656-DI656</f>
        <v>5</v>
      </c>
      <c r="DR656" s="19" t="n">
        <v>4.705</v>
      </c>
      <c r="DS656" s="8" t="n">
        <v>0</v>
      </c>
      <c r="DT656" s="8" t="n">
        <v>0</v>
      </c>
      <c r="DU656" s="8" t="n">
        <v>0</v>
      </c>
      <c r="DV656" s="8" t="n">
        <v>0</v>
      </c>
      <c r="DW656" s="8" t="n">
        <v>0</v>
      </c>
      <c r="DX656" s="8" t="n">
        <v>107</v>
      </c>
      <c r="DY656" s="8" t="n">
        <v>171</v>
      </c>
      <c r="DZ656" s="8" t="n">
        <v>72</v>
      </c>
      <c r="EA656" s="8" t="n">
        <v>119</v>
      </c>
      <c r="EB656" s="8" t="n">
        <v>50</v>
      </c>
      <c r="EC656" s="8" t="n">
        <v>84</v>
      </c>
      <c r="ED656" s="8" t="n">
        <v>5.05</v>
      </c>
      <c r="EE656" s="8" t="n">
        <v>6.1</v>
      </c>
      <c r="EF656" s="8" t="n">
        <v>5</v>
      </c>
      <c r="EG656" s="8" t="n">
        <v>7</v>
      </c>
      <c r="EH656" s="12" t="n">
        <f aca="false">EF656/EB656</f>
        <v>0.1</v>
      </c>
      <c r="EI656" s="20" t="n">
        <f aca="false">1-EG656/EC656</f>
        <v>0.916666666666667</v>
      </c>
      <c r="EJ656" s="21" t="n">
        <f aca="false">EH656+EI656</f>
        <v>1.01666666666667</v>
      </c>
      <c r="EK656" s="8" t="n">
        <v>107</v>
      </c>
      <c r="EL656" s="8" t="n">
        <v>171</v>
      </c>
      <c r="EM656" s="8" t="n">
        <v>72</v>
      </c>
      <c r="EN656" s="8" t="n">
        <v>119</v>
      </c>
      <c r="EO656" s="8" t="n">
        <v>50</v>
      </c>
      <c r="EP656" s="8" t="n">
        <v>84</v>
      </c>
      <c r="EQ656" s="8" t="n">
        <v>5</v>
      </c>
      <c r="ER656" s="8" t="n">
        <v>7</v>
      </c>
      <c r="ES656" s="8" t="n">
        <v>55</v>
      </c>
      <c r="ET656" s="8" t="n">
        <v>84</v>
      </c>
      <c r="EU656" s="8" t="n">
        <v>20</v>
      </c>
      <c r="EV656" s="8" t="n">
        <v>22</v>
      </c>
      <c r="EW656" s="8" t="n">
        <v>2</v>
      </c>
      <c r="EX656" s="8" t="n">
        <v>1</v>
      </c>
      <c r="EY656" s="8" t="n">
        <v>11</v>
      </c>
      <c r="EZ656" s="8" t="n">
        <v>12</v>
      </c>
      <c r="FA656" s="8" t="n">
        <v>0</v>
      </c>
      <c r="FB656" s="8" t="n">
        <v>0.1</v>
      </c>
      <c r="FC656" s="8" t="n">
        <v>0.1</v>
      </c>
      <c r="FD656" s="19" t="n">
        <v>3</v>
      </c>
      <c r="FE656" s="18" t="n">
        <f aca="false">FD656/V656</f>
        <v>0.230769230769231</v>
      </c>
      <c r="FF656" s="8" t="n">
        <v>0.1705</v>
      </c>
      <c r="FG656" s="8" t="n">
        <v>0.14</v>
      </c>
      <c r="FH656" s="8" t="n">
        <v>0.01</v>
      </c>
      <c r="FI656" s="8" t="n">
        <v>0.16</v>
      </c>
      <c r="FJ656" s="22"/>
      <c r="FK656" s="22"/>
      <c r="FL656" s="22"/>
      <c r="FM656" s="8" t="n">
        <f aca="false">BL656+BS656+AH656+DT656</f>
        <v>31</v>
      </c>
      <c r="FN656" s="19" t="n">
        <f aca="false">IF(DS656&gt;0,(BL656+BR656)/DS656,0)</f>
        <v>0</v>
      </c>
      <c r="FO656" s="12" t="n">
        <v>0.024260355</v>
      </c>
      <c r="FP656" s="19" t="n">
        <f aca="false">Z656-AH656/10</f>
        <v>3</v>
      </c>
      <c r="FQ656" s="19" t="n">
        <f aca="false">Z656+DR656/5</f>
        <v>3.941</v>
      </c>
      <c r="FR656" s="19" t="n">
        <f aca="false">(DX656+DY656)/AL656*60</f>
        <v>107.488078360614</v>
      </c>
      <c r="FS656" s="8" t="n">
        <v>67</v>
      </c>
      <c r="FT656" s="17" t="s">
        <v>326</v>
      </c>
      <c r="FU656" s="8" t="n">
        <v>3421</v>
      </c>
      <c r="FV656" s="22"/>
      <c r="FW656" s="17" t="s">
        <v>280</v>
      </c>
      <c r="FX656" s="23" t="n">
        <v>5250000</v>
      </c>
      <c r="FY656" s="23" t="n">
        <v>4187500</v>
      </c>
      <c r="FZ656" s="8" t="n">
        <v>669</v>
      </c>
      <c r="GA656" s="8" t="n">
        <v>121</v>
      </c>
      <c r="GB656" s="8" t="n">
        <v>153</v>
      </c>
      <c r="GC656" s="8" t="n">
        <v>274</v>
      </c>
      <c r="GD656" s="8" t="n">
        <v>15</v>
      </c>
      <c r="GE656" s="8" t="n">
        <v>173</v>
      </c>
      <c r="GF656" s="8" t="n">
        <v>995</v>
      </c>
      <c r="GG656" s="8" t="n">
        <v>10218</v>
      </c>
      <c r="GH656" s="8" t="n">
        <v>14.9</v>
      </c>
      <c r="GI656" s="8" t="n">
        <v>10.6</v>
      </c>
      <c r="GJ656" s="8" t="n">
        <v>25.5</v>
      </c>
      <c r="GK656" s="8" t="n">
        <f aca="false">Z656-AH656/10</f>
        <v>3</v>
      </c>
      <c r="GL656" s="22"/>
      <c r="GM656" s="22"/>
      <c r="GN656" s="22"/>
      <c r="GO656" s="22"/>
      <c r="GP656" s="22"/>
    </row>
    <row r="657" customFormat="false" ht="13.65" hidden="false" customHeight="true" outlineLevel="0" collapsed="false">
      <c r="A657" s="16" t="n">
        <v>35109</v>
      </c>
      <c r="B657" s="17" t="s">
        <v>3053</v>
      </c>
      <c r="C657" s="22"/>
      <c r="D657" s="17" t="s">
        <v>1657</v>
      </c>
      <c r="E657" s="17" t="s">
        <v>1657</v>
      </c>
      <c r="F657" s="8" t="n">
        <v>72</v>
      </c>
      <c r="G657" s="8" t="n">
        <v>172</v>
      </c>
      <c r="H657" s="8" t="n">
        <v>2014</v>
      </c>
      <c r="I657" s="8" t="n">
        <v>1</v>
      </c>
      <c r="J657" s="8" t="n">
        <v>9</v>
      </c>
      <c r="K657" s="17" t="s">
        <v>263</v>
      </c>
      <c r="L657" s="8" t="n">
        <v>2015</v>
      </c>
      <c r="M657" s="8" t="n">
        <v>21</v>
      </c>
      <c r="N657" s="8" t="n">
        <v>3</v>
      </c>
      <c r="O657" s="8" t="n">
        <v>8477940</v>
      </c>
      <c r="P657" s="17" t="s">
        <v>3054</v>
      </c>
      <c r="Q657" s="17" t="s">
        <v>3055</v>
      </c>
      <c r="R657" s="17" t="s">
        <v>3056</v>
      </c>
      <c r="S657" s="17" t="s">
        <v>3057</v>
      </c>
      <c r="T657" s="17" t="s">
        <v>268</v>
      </c>
      <c r="U657" s="17" t="s">
        <v>332</v>
      </c>
      <c r="V657" s="8" t="n">
        <v>82</v>
      </c>
      <c r="W657" s="8" t="n">
        <v>29</v>
      </c>
      <c r="X657" s="8" t="n">
        <v>31</v>
      </c>
      <c r="Y657" s="8" t="n">
        <v>21</v>
      </c>
      <c r="Z657" s="8" t="n">
        <v>60</v>
      </c>
      <c r="AA657" s="8" t="n">
        <v>4</v>
      </c>
      <c r="AB657" s="8" t="n">
        <v>31</v>
      </c>
      <c r="AC657" s="18" t="n">
        <f aca="false">Z657/V657</f>
        <v>0.731707317073171</v>
      </c>
      <c r="AD657" s="19" t="n">
        <f aca="false">IF(FZ657&gt;V657,Z657-V657*(GC657-Z657)/(FZ657-V657),0)</f>
        <v>5.68831168831169</v>
      </c>
      <c r="AE657" s="19" t="n">
        <v>23.659</v>
      </c>
      <c r="AF657" s="8" t="n">
        <v>14</v>
      </c>
      <c r="AG657" s="8" t="n">
        <v>2.1</v>
      </c>
      <c r="AH657" s="8" t="n">
        <v>26</v>
      </c>
      <c r="AI657" s="8" t="n">
        <v>1718</v>
      </c>
      <c r="AJ657" s="8" t="n">
        <v>79116</v>
      </c>
      <c r="AK657" s="19" t="n">
        <v>1318.6</v>
      </c>
      <c r="AL657" s="8" t="n">
        <v>1318.6</v>
      </c>
      <c r="AM657" s="8" t="n">
        <v>1319</v>
      </c>
      <c r="AN657" s="18" t="n">
        <f aca="false">AJ657/60/V657</f>
        <v>16.0804878048781</v>
      </c>
      <c r="AO657" s="8" t="n">
        <v>26.62</v>
      </c>
      <c r="AP657" s="12" t="n">
        <f aca="false">IF(EF657&gt;0,Z657/EF657,0)</f>
        <v>0.705882352941176</v>
      </c>
      <c r="AQ657" s="8" t="n">
        <v>422</v>
      </c>
      <c r="AR657" s="8" t="n">
        <v>422</v>
      </c>
      <c r="AS657" s="8" t="n">
        <v>422</v>
      </c>
      <c r="AT657" s="8" t="n">
        <v>313</v>
      </c>
      <c r="AU657" s="8" t="n">
        <v>313</v>
      </c>
      <c r="AV657" s="8" t="n">
        <v>231</v>
      </c>
      <c r="AW657" s="8" t="n">
        <v>211</v>
      </c>
      <c r="AX657" s="8" t="n">
        <v>66</v>
      </c>
      <c r="AY657" s="8" t="n">
        <v>19</v>
      </c>
      <c r="AZ657" s="8" t="n">
        <v>16</v>
      </c>
      <c r="BA657" s="8" t="n">
        <f aca="false">AY657+AZ657</f>
        <v>35</v>
      </c>
      <c r="BB657" s="8" t="n">
        <v>19.96</v>
      </c>
      <c r="BC657" s="8" t="n">
        <v>35.5844</v>
      </c>
      <c r="BD657" s="19" t="n">
        <v>376.7</v>
      </c>
      <c r="BE657" s="19" t="n">
        <v>17.1409070225997</v>
      </c>
      <c r="BF657" s="19" t="n">
        <f aca="false">AQ657+BD657</f>
        <v>798.7</v>
      </c>
      <c r="BG657" s="19" t="n">
        <f aca="false">IF(AL657&gt;0,BF657/AL657*60,0)</f>
        <v>36.343091157288</v>
      </c>
      <c r="BH657" s="8" t="n">
        <v>521</v>
      </c>
      <c r="BI657" s="8" t="n">
        <v>404</v>
      </c>
      <c r="BJ657" s="8" t="n">
        <v>363</v>
      </c>
      <c r="BK657" s="12" t="n">
        <f aca="false">BH657/(BH657+BJ657)</f>
        <v>0.589366515837104</v>
      </c>
      <c r="BL657" s="8" t="n">
        <v>39</v>
      </c>
      <c r="BM657" s="8" t="n">
        <v>39</v>
      </c>
      <c r="BN657" s="8" t="n">
        <v>98</v>
      </c>
      <c r="BO657" s="8" t="n">
        <f aca="false">BM657-BN657</f>
        <v>-59</v>
      </c>
      <c r="BP657" s="8" t="n">
        <v>82</v>
      </c>
      <c r="BQ657" s="8" t="n">
        <v>58</v>
      </c>
      <c r="BR657" s="8" t="n">
        <v>38</v>
      </c>
      <c r="BS657" s="8" t="n">
        <v>27</v>
      </c>
      <c r="BT657" s="12" t="n">
        <f aca="false">BS657/(EA657+BS657)</f>
        <v>0.0313588850174216</v>
      </c>
      <c r="BU657" s="8" t="n">
        <v>5</v>
      </c>
      <c r="BV657" s="8" t="n">
        <v>4</v>
      </c>
      <c r="BW657" s="12" t="n">
        <f aca="false">IF(BU657+BV657&gt;0,BU657/(BU657+BV657),0)</f>
        <v>0.555555555555556</v>
      </c>
      <c r="BX657" s="8" t="n">
        <v>2</v>
      </c>
      <c r="BY657" s="8" t="n">
        <v>1</v>
      </c>
      <c r="BZ657" s="8" t="n">
        <v>0</v>
      </c>
      <c r="CA657" s="8" t="n">
        <v>1</v>
      </c>
      <c r="CB657" s="8" t="n">
        <v>3</v>
      </c>
      <c r="CC657" s="8" t="n">
        <v>2</v>
      </c>
      <c r="CD657" s="8" t="n">
        <v>3</v>
      </c>
      <c r="CE657" s="8" t="n">
        <v>0</v>
      </c>
      <c r="CF657" s="8" t="n">
        <v>1</v>
      </c>
      <c r="CG657" s="8" t="n">
        <v>1</v>
      </c>
      <c r="CH657" s="8" t="n">
        <v>2</v>
      </c>
      <c r="CI657" s="8" t="n">
        <v>3</v>
      </c>
      <c r="CJ657" s="8" t="n">
        <v>1</v>
      </c>
      <c r="CK657" s="8" t="n">
        <v>0</v>
      </c>
      <c r="CL657" s="8" t="n">
        <v>2</v>
      </c>
      <c r="CM657" s="8" t="n">
        <v>7</v>
      </c>
      <c r="CN657" s="8" t="n">
        <v>2</v>
      </c>
      <c r="CO657" s="8" t="n">
        <v>0</v>
      </c>
      <c r="CP657" s="8" t="n">
        <v>0</v>
      </c>
      <c r="CQ657" s="8" t="n">
        <v>1</v>
      </c>
      <c r="CR657" s="8" t="n">
        <v>1</v>
      </c>
      <c r="CS657" s="8" t="n">
        <v>3</v>
      </c>
      <c r="CT657" s="8" t="n">
        <v>4</v>
      </c>
      <c r="CU657" s="8" t="n">
        <v>1</v>
      </c>
      <c r="CV657" s="8" t="n">
        <v>1</v>
      </c>
      <c r="CW657" s="8" t="n">
        <v>18</v>
      </c>
      <c r="CX657" s="8" t="n">
        <v>0</v>
      </c>
      <c r="CY657" s="8" t="n">
        <v>1</v>
      </c>
      <c r="CZ657" s="8" t="n">
        <v>13</v>
      </c>
      <c r="DA657" s="8" t="n">
        <v>68</v>
      </c>
      <c r="DB657" s="8" t="n">
        <v>13</v>
      </c>
      <c r="DC657" s="8" t="n">
        <v>7</v>
      </c>
      <c r="DD657" s="8" t="n">
        <v>25</v>
      </c>
      <c r="DE657" s="8" t="n">
        <v>26</v>
      </c>
      <c r="DF657" s="8" t="n">
        <v>4</v>
      </c>
      <c r="DG657" s="8" t="n">
        <v>3</v>
      </c>
      <c r="DH657" s="8" t="n">
        <v>153</v>
      </c>
      <c r="DI657" s="8" t="n">
        <v>13</v>
      </c>
      <c r="DJ657" s="8" t="n">
        <v>28</v>
      </c>
      <c r="DK657" s="8" t="n">
        <v>13</v>
      </c>
      <c r="DL657" s="8" t="n">
        <v>13</v>
      </c>
      <c r="DM657" s="8" t="n">
        <v>0</v>
      </c>
      <c r="DN657" s="8" t="n">
        <v>27</v>
      </c>
      <c r="DO657" s="8" t="n">
        <v>27</v>
      </c>
      <c r="DP657" s="8" t="n">
        <v>0</v>
      </c>
      <c r="DQ657" s="8" t="n">
        <f aca="false">DJ657-DI657</f>
        <v>15</v>
      </c>
      <c r="DR657" s="19" t="n">
        <v>9.432</v>
      </c>
      <c r="DS657" s="8" t="n">
        <v>13</v>
      </c>
      <c r="DT657" s="8" t="n">
        <v>0</v>
      </c>
      <c r="DU657" s="8" t="n">
        <v>0</v>
      </c>
      <c r="DV657" s="8" t="n">
        <v>0</v>
      </c>
      <c r="DW657" s="8" t="n">
        <v>0</v>
      </c>
      <c r="DX657" s="8" t="n">
        <v>1528</v>
      </c>
      <c r="DY657" s="8" t="n">
        <v>1118</v>
      </c>
      <c r="DZ657" s="8" t="n">
        <v>1139</v>
      </c>
      <c r="EA657" s="8" t="n">
        <v>834</v>
      </c>
      <c r="EB657" s="8" t="n">
        <v>816</v>
      </c>
      <c r="EC657" s="8" t="n">
        <v>626</v>
      </c>
      <c r="ED657" s="8" t="n">
        <v>72.43</v>
      </c>
      <c r="EE657" s="8" t="n">
        <v>49.41</v>
      </c>
      <c r="EF657" s="8" t="n">
        <v>85</v>
      </c>
      <c r="EG657" s="8" t="n">
        <v>50</v>
      </c>
      <c r="EH657" s="12" t="n">
        <f aca="false">EF657/EB657</f>
        <v>0.104166666666667</v>
      </c>
      <c r="EI657" s="20" t="n">
        <f aca="false">1-EG657/EC657</f>
        <v>0.920127795527156</v>
      </c>
      <c r="EJ657" s="21" t="n">
        <f aca="false">EH657+EI657</f>
        <v>1.02429446219382</v>
      </c>
      <c r="EK657" s="8" t="n">
        <v>1526</v>
      </c>
      <c r="EL657" s="8" t="n">
        <v>1118</v>
      </c>
      <c r="EM657" s="8" t="n">
        <v>1137</v>
      </c>
      <c r="EN657" s="8" t="n">
        <v>835</v>
      </c>
      <c r="EO657" s="8" t="n">
        <v>814</v>
      </c>
      <c r="EP657" s="8" t="n">
        <v>628</v>
      </c>
      <c r="EQ657" s="8" t="n">
        <v>85</v>
      </c>
      <c r="ER657" s="8" t="n">
        <v>50</v>
      </c>
      <c r="ES657" s="8" t="n">
        <v>736</v>
      </c>
      <c r="ET657" s="8" t="n">
        <v>532</v>
      </c>
      <c r="EU657" s="8" t="n">
        <v>266</v>
      </c>
      <c r="EV657" s="8" t="n">
        <v>212</v>
      </c>
      <c r="EW657" s="8" t="n">
        <v>33</v>
      </c>
      <c r="EX657" s="8" t="n">
        <v>27</v>
      </c>
      <c r="EY657" s="8" t="n">
        <v>75</v>
      </c>
      <c r="EZ657" s="8" t="n">
        <v>96</v>
      </c>
      <c r="FA657" s="8" t="n">
        <v>5.4</v>
      </c>
      <c r="FB657" s="8" t="n">
        <v>1.8</v>
      </c>
      <c r="FC657" s="8" t="n">
        <v>7.3</v>
      </c>
      <c r="FD657" s="19" t="n">
        <v>70.78</v>
      </c>
      <c r="FE657" s="18" t="n">
        <f aca="false">FD657/V657</f>
        <v>0.863170731707317</v>
      </c>
      <c r="FF657" s="8" t="n">
        <v>7.5691</v>
      </c>
      <c r="FG657" s="8" t="n">
        <v>2.61</v>
      </c>
      <c r="FH657" s="8" t="n">
        <v>0.01</v>
      </c>
      <c r="FI657" s="8" t="n">
        <v>2.62</v>
      </c>
      <c r="FJ657" s="8" t="n">
        <v>1</v>
      </c>
      <c r="FK657" s="8" t="n">
        <v>0</v>
      </c>
      <c r="FL657" s="8" t="n">
        <v>0</v>
      </c>
      <c r="FM657" s="8" t="n">
        <f aca="false">BL657+BS657+AH657+DT657</f>
        <v>92</v>
      </c>
      <c r="FN657" s="19" t="n">
        <f aca="false">IF(DS657&gt;0,(BL657+BR657)/DS657,0)</f>
        <v>5.92307692307692</v>
      </c>
      <c r="FO657" s="12" t="n">
        <v>0.118852459</v>
      </c>
      <c r="FP657" s="19" t="n">
        <f aca="false">Z657-AH657/10</f>
        <v>57.4</v>
      </c>
      <c r="FQ657" s="19" t="n">
        <f aca="false">Z657+DR657/5</f>
        <v>61.8864</v>
      </c>
      <c r="FR657" s="19" t="n">
        <f aca="false">(DX657+DY657)/AL657*60</f>
        <v>120.400424692856</v>
      </c>
      <c r="FS657" s="22"/>
      <c r="FT657" s="22"/>
      <c r="FU657" s="22"/>
      <c r="FV657" s="22"/>
      <c r="FW657" s="17" t="s">
        <v>280</v>
      </c>
      <c r="FX657" s="23" t="n">
        <v>832500</v>
      </c>
      <c r="FY657" s="23" t="n">
        <v>894167</v>
      </c>
      <c r="FZ657" s="8" t="n">
        <v>236</v>
      </c>
      <c r="GA657" s="8" t="n">
        <v>69</v>
      </c>
      <c r="GB657" s="8" t="n">
        <v>93</v>
      </c>
      <c r="GC657" s="8" t="n">
        <v>162</v>
      </c>
      <c r="GD657" s="8" t="n">
        <v>18</v>
      </c>
      <c r="GE657" s="8" t="n">
        <v>85</v>
      </c>
      <c r="GF657" s="8" t="n">
        <v>602</v>
      </c>
      <c r="GG657" s="8" t="n">
        <v>3912</v>
      </c>
      <c r="GH657" s="8" t="n">
        <v>14.1</v>
      </c>
      <c r="GI657" s="8" t="n">
        <v>4.5</v>
      </c>
      <c r="GJ657" s="8" t="n">
        <v>18.6</v>
      </c>
      <c r="GK657" s="8" t="n">
        <f aca="false">Z657-AH657/10</f>
        <v>57.4</v>
      </c>
      <c r="GL657" s="22"/>
      <c r="GM657" s="22"/>
      <c r="GN657" s="22"/>
      <c r="GO657" s="22"/>
      <c r="GP657" s="22"/>
    </row>
    <row r="658" customFormat="false" ht="13.65" hidden="false" customHeight="true" outlineLevel="0" collapsed="false">
      <c r="A658" s="16" t="n">
        <v>34979</v>
      </c>
      <c r="B658" s="17" t="s">
        <v>422</v>
      </c>
      <c r="C658" s="22"/>
      <c r="D658" s="17" t="s">
        <v>423</v>
      </c>
      <c r="E658" s="17" t="s">
        <v>423</v>
      </c>
      <c r="F658" s="8" t="n">
        <v>71</v>
      </c>
      <c r="G658" s="8" t="n">
        <v>185</v>
      </c>
      <c r="H658" s="8" t="n">
        <v>2014</v>
      </c>
      <c r="I658" s="8" t="n">
        <v>1</v>
      </c>
      <c r="J658" s="8" t="n">
        <v>27</v>
      </c>
      <c r="K658" s="17" t="s">
        <v>263</v>
      </c>
      <c r="L658" s="8" t="n">
        <v>2015</v>
      </c>
      <c r="M658" s="8" t="n">
        <v>22</v>
      </c>
      <c r="N658" s="8" t="n">
        <v>3</v>
      </c>
      <c r="O658" s="8" t="n">
        <v>8477958</v>
      </c>
      <c r="P658" s="17" t="s">
        <v>3058</v>
      </c>
      <c r="Q658" s="17" t="s">
        <v>3059</v>
      </c>
      <c r="R658" s="17" t="s">
        <v>3060</v>
      </c>
      <c r="S658" s="17" t="s">
        <v>3052</v>
      </c>
      <c r="T658" s="17" t="s">
        <v>299</v>
      </c>
      <c r="U658" s="17" t="s">
        <v>314</v>
      </c>
      <c r="V658" s="8" t="n">
        <v>38</v>
      </c>
      <c r="W658" s="8" t="n">
        <v>8</v>
      </c>
      <c r="X658" s="8" t="n">
        <v>6</v>
      </c>
      <c r="Y658" s="8" t="n">
        <v>5</v>
      </c>
      <c r="Z658" s="8" t="n">
        <v>14</v>
      </c>
      <c r="AA658" s="8" t="n">
        <v>14</v>
      </c>
      <c r="AB658" s="8" t="n">
        <v>41</v>
      </c>
      <c r="AC658" s="18" t="n">
        <f aca="false">Z658/V658</f>
        <v>0.368421052631579</v>
      </c>
      <c r="AD658" s="19" t="n">
        <f aca="false">IF(FZ658&gt;V658,Z658-V658*(GC658-Z658)/(FZ658-V658),0)</f>
        <v>5.73913043478261</v>
      </c>
      <c r="AE658" s="19" t="n">
        <v>5.802</v>
      </c>
      <c r="AF658" s="8" t="n">
        <v>-14</v>
      </c>
      <c r="AG658" s="8" t="n">
        <v>-5.5</v>
      </c>
      <c r="AH658" s="8" t="n">
        <v>6</v>
      </c>
      <c r="AI658" s="8" t="n">
        <v>688</v>
      </c>
      <c r="AJ658" s="8" t="n">
        <v>28120</v>
      </c>
      <c r="AK658" s="19" t="n">
        <v>468.66666666667</v>
      </c>
      <c r="AL658" s="8" t="n">
        <v>468.67</v>
      </c>
      <c r="AM658" s="8" t="n">
        <v>469</v>
      </c>
      <c r="AN658" s="18" t="n">
        <f aca="false">AJ658/60/V658</f>
        <v>12.3333333333333</v>
      </c>
      <c r="AO658" s="8" t="n">
        <v>20.72</v>
      </c>
      <c r="AP658" s="12" t="n">
        <f aca="false">IF(EF658&gt;0,Z658/EF658,0)</f>
        <v>0.666666666666667</v>
      </c>
      <c r="AQ658" s="8" t="n">
        <v>95</v>
      </c>
      <c r="AR658" s="8" t="n">
        <v>96</v>
      </c>
      <c r="AS658" s="8" t="n">
        <v>96</v>
      </c>
      <c r="AT658" s="8" t="n">
        <v>79</v>
      </c>
      <c r="AU658" s="8" t="n">
        <v>79</v>
      </c>
      <c r="AV658" s="8" t="n">
        <v>50</v>
      </c>
      <c r="AW658" s="8" t="n">
        <v>61</v>
      </c>
      <c r="AX658" s="8" t="n">
        <v>22</v>
      </c>
      <c r="AY658" s="8" t="n">
        <v>0</v>
      </c>
      <c r="AZ658" s="8" t="n">
        <v>6</v>
      </c>
      <c r="BA658" s="8" t="n">
        <f aca="false">AY658+AZ658</f>
        <v>6</v>
      </c>
      <c r="BB658" s="8" t="n">
        <v>5.1</v>
      </c>
      <c r="BC658" s="8" t="n">
        <v>27.12</v>
      </c>
      <c r="BD658" s="19" t="n">
        <v>120.3</v>
      </c>
      <c r="BE658" s="19" t="n">
        <v>15.4011379800852</v>
      </c>
      <c r="BF658" s="19" t="n">
        <f aca="false">AQ658+BD658</f>
        <v>215.3</v>
      </c>
      <c r="BG658" s="19" t="n">
        <f aca="false">IF(AL658&gt;0,BF658/AL658*60,0)</f>
        <v>27.5631041031003</v>
      </c>
      <c r="BH658" s="8" t="n">
        <v>161</v>
      </c>
      <c r="BI658" s="8" t="n">
        <v>123</v>
      </c>
      <c r="BJ658" s="8" t="n">
        <v>109</v>
      </c>
      <c r="BK658" s="12" t="n">
        <f aca="false">BH658/(BH658+BJ658)</f>
        <v>0.596296296296296</v>
      </c>
      <c r="BL658" s="8" t="n">
        <v>12</v>
      </c>
      <c r="BM658" s="8" t="n">
        <v>12</v>
      </c>
      <c r="BN658" s="8" t="n">
        <v>12</v>
      </c>
      <c r="BO658" s="8" t="n">
        <f aca="false">BM658-BN658</f>
        <v>0</v>
      </c>
      <c r="BP658" s="8" t="n">
        <v>29</v>
      </c>
      <c r="BQ658" s="8" t="n">
        <v>12</v>
      </c>
      <c r="BR658" s="8" t="n">
        <v>10</v>
      </c>
      <c r="BS658" s="8" t="n">
        <v>7</v>
      </c>
      <c r="BT658" s="12" t="n">
        <f aca="false">BS658/(EA658+BS658)</f>
        <v>0.0200573065902579</v>
      </c>
      <c r="BU658" s="8" t="n">
        <v>1</v>
      </c>
      <c r="BV658" s="8" t="n">
        <v>1</v>
      </c>
      <c r="BW658" s="12" t="n">
        <f aca="false">IF(BU658+BV658&gt;0,BU658/(BU658+BV658),0)</f>
        <v>0.5</v>
      </c>
      <c r="BX658" s="8" t="n">
        <v>0</v>
      </c>
      <c r="BY658" s="8" t="n">
        <v>1</v>
      </c>
      <c r="BZ658" s="8" t="n">
        <v>0</v>
      </c>
      <c r="CA658" s="8" t="n">
        <v>0</v>
      </c>
      <c r="CB658" s="8" t="n">
        <v>1</v>
      </c>
      <c r="CC658" s="8" t="n">
        <v>0</v>
      </c>
      <c r="CD658" s="8" t="n">
        <v>1</v>
      </c>
      <c r="CE658" s="8" t="n">
        <v>0</v>
      </c>
      <c r="CF658" s="8" t="n">
        <v>0</v>
      </c>
      <c r="CG658" s="8" t="n">
        <v>1</v>
      </c>
      <c r="CH658" s="8" t="n">
        <v>0</v>
      </c>
      <c r="CI658" s="8" t="n">
        <v>0</v>
      </c>
      <c r="CJ658" s="8" t="n">
        <v>0</v>
      </c>
      <c r="CK658" s="8" t="n">
        <v>0</v>
      </c>
      <c r="CL658" s="8" t="n">
        <v>1</v>
      </c>
      <c r="CM658" s="8" t="n">
        <v>0</v>
      </c>
      <c r="CN658" s="8" t="n">
        <v>0</v>
      </c>
      <c r="CO658" s="8" t="n">
        <v>0</v>
      </c>
      <c r="CP658" s="8" t="n">
        <v>0</v>
      </c>
      <c r="CQ658" s="8" t="n">
        <v>1</v>
      </c>
      <c r="CR658" s="8" t="n">
        <v>1</v>
      </c>
      <c r="CS658" s="8" t="n">
        <v>1</v>
      </c>
      <c r="CT658" s="8" t="n">
        <v>1</v>
      </c>
      <c r="CU658" s="8" t="n">
        <v>0</v>
      </c>
      <c r="CV658" s="8" t="n">
        <v>0</v>
      </c>
      <c r="CW658" s="8" t="n">
        <v>4</v>
      </c>
      <c r="CX658" s="8" t="n">
        <v>0</v>
      </c>
      <c r="CY658" s="8" t="n">
        <v>2</v>
      </c>
      <c r="CZ658" s="8" t="n">
        <v>4</v>
      </c>
      <c r="DA658" s="8" t="n">
        <v>23</v>
      </c>
      <c r="DB658" s="8" t="n">
        <v>4</v>
      </c>
      <c r="DC658" s="8" t="n">
        <v>4</v>
      </c>
      <c r="DD658" s="8" t="n">
        <v>3</v>
      </c>
      <c r="DE658" s="8" t="n">
        <v>2</v>
      </c>
      <c r="DF658" s="8" t="n">
        <v>1</v>
      </c>
      <c r="DG658" s="8" t="n">
        <v>2</v>
      </c>
      <c r="DH658" s="8" t="n">
        <v>34</v>
      </c>
      <c r="DI658" s="8" t="n">
        <v>3</v>
      </c>
      <c r="DJ658" s="8" t="n">
        <v>3</v>
      </c>
      <c r="DK658" s="8" t="n">
        <v>4</v>
      </c>
      <c r="DL658" s="8" t="n">
        <v>4</v>
      </c>
      <c r="DM658" s="8" t="n">
        <v>0</v>
      </c>
      <c r="DN658" s="8" t="n">
        <v>2</v>
      </c>
      <c r="DO658" s="8" t="n">
        <v>2</v>
      </c>
      <c r="DP658" s="8" t="n">
        <v>0</v>
      </c>
      <c r="DQ658" s="8" t="n">
        <f aca="false">DJ658-DI658</f>
        <v>0</v>
      </c>
      <c r="DR658" s="19" t="n">
        <v>-2.317</v>
      </c>
      <c r="DS658" s="8" t="n">
        <v>3</v>
      </c>
      <c r="DT658" s="8" t="n">
        <v>0</v>
      </c>
      <c r="DU658" s="8" t="n">
        <v>0</v>
      </c>
      <c r="DV658" s="8" t="n">
        <v>0</v>
      </c>
      <c r="DW658" s="8" t="n">
        <v>0</v>
      </c>
      <c r="DX658" s="8" t="n">
        <v>473</v>
      </c>
      <c r="DY658" s="8" t="n">
        <v>444</v>
      </c>
      <c r="DZ658" s="8" t="n">
        <v>355</v>
      </c>
      <c r="EA658" s="8" t="n">
        <v>342</v>
      </c>
      <c r="EB658" s="8" t="n">
        <v>242</v>
      </c>
      <c r="EC658" s="8" t="n">
        <v>257</v>
      </c>
      <c r="ED658" s="8" t="n">
        <v>19.3</v>
      </c>
      <c r="EE658" s="8" t="n">
        <v>22.12</v>
      </c>
      <c r="EF658" s="8" t="n">
        <v>21</v>
      </c>
      <c r="EG658" s="8" t="n">
        <v>31</v>
      </c>
      <c r="EH658" s="12" t="n">
        <f aca="false">EF658/EB658</f>
        <v>0.0867768595041322</v>
      </c>
      <c r="EI658" s="20" t="n">
        <f aca="false">1-EG658/EC658</f>
        <v>0.879377431906615</v>
      </c>
      <c r="EJ658" s="21" t="n">
        <f aca="false">EH658+EI658</f>
        <v>0.966154291410747</v>
      </c>
      <c r="EK658" s="8" t="n">
        <v>476</v>
      </c>
      <c r="EL658" s="8" t="n">
        <v>445</v>
      </c>
      <c r="EM658" s="8" t="n">
        <v>356</v>
      </c>
      <c r="EN658" s="8" t="n">
        <v>343</v>
      </c>
      <c r="EO658" s="8" t="n">
        <v>242</v>
      </c>
      <c r="EP658" s="8" t="n">
        <v>258</v>
      </c>
      <c r="EQ658" s="8" t="n">
        <v>21</v>
      </c>
      <c r="ER658" s="8" t="n">
        <v>31</v>
      </c>
      <c r="ES658" s="8" t="n">
        <v>240</v>
      </c>
      <c r="ET658" s="8" t="n">
        <v>248</v>
      </c>
      <c r="EU658" s="8" t="n">
        <v>71</v>
      </c>
      <c r="EV658" s="8" t="n">
        <v>89</v>
      </c>
      <c r="EW658" s="8" t="n">
        <v>9</v>
      </c>
      <c r="EX658" s="8" t="n">
        <v>15</v>
      </c>
      <c r="EY658" s="8" t="n">
        <v>25</v>
      </c>
      <c r="EZ658" s="8" t="n">
        <v>19</v>
      </c>
      <c r="FA658" s="8" t="n">
        <v>1</v>
      </c>
      <c r="FB658" s="8" t="n">
        <v>0.1</v>
      </c>
      <c r="FC658" s="8" t="n">
        <v>1</v>
      </c>
      <c r="FD658" s="19" t="n">
        <v>10.85</v>
      </c>
      <c r="FE658" s="18" t="n">
        <f aca="false">FD658/V658</f>
        <v>0.285526315789474</v>
      </c>
      <c r="FF658" s="8" t="n">
        <v>1.0396</v>
      </c>
      <c r="FG658" s="8" t="n">
        <v>0.45</v>
      </c>
      <c r="FH658" s="8" t="n">
        <v>-0.06</v>
      </c>
      <c r="FI658" s="8" t="n">
        <v>0.39</v>
      </c>
      <c r="FJ658" s="8" t="n">
        <v>1</v>
      </c>
      <c r="FK658" s="8" t="n">
        <v>0</v>
      </c>
      <c r="FL658" s="8" t="n">
        <v>0</v>
      </c>
      <c r="FM658" s="8" t="n">
        <f aca="false">BL658+BS658+AH658+DT658</f>
        <v>25</v>
      </c>
      <c r="FN658" s="19" t="n">
        <f aca="false">IF(DS658&gt;0,(BL658+BR658)/DS658,0)</f>
        <v>7.33333333333333</v>
      </c>
      <c r="FO658" s="12" t="n">
        <v>0.0822055138</v>
      </c>
      <c r="FP658" s="19" t="n">
        <f aca="false">Z658-AH658/10</f>
        <v>13.4</v>
      </c>
      <c r="FQ658" s="19" t="n">
        <f aca="false">Z658+DR658/5</f>
        <v>13.5366</v>
      </c>
      <c r="FR658" s="19" t="n">
        <f aca="false">(DX658+DY658)/AL658*60</f>
        <v>117.396035590074</v>
      </c>
      <c r="FS658" s="22"/>
      <c r="FT658" s="22"/>
      <c r="FU658" s="22"/>
      <c r="FV658" s="22"/>
      <c r="FW658" s="17" t="s">
        <v>270</v>
      </c>
      <c r="FX658" s="23" t="n">
        <v>832500</v>
      </c>
      <c r="FY658" s="23" t="n">
        <v>863333</v>
      </c>
      <c r="FZ658" s="8" t="n">
        <v>61</v>
      </c>
      <c r="GA658" s="8" t="n">
        <v>12</v>
      </c>
      <c r="GB658" s="8" t="n">
        <v>7</v>
      </c>
      <c r="GC658" s="8" t="n">
        <v>19</v>
      </c>
      <c r="GD658" s="8" t="n">
        <v>-13</v>
      </c>
      <c r="GE658" s="8" t="n">
        <v>6</v>
      </c>
      <c r="GF658" s="8" t="n">
        <v>71</v>
      </c>
      <c r="GG658" s="8" t="n">
        <v>729</v>
      </c>
      <c r="GH658" s="8" t="n">
        <v>1.2</v>
      </c>
      <c r="GI658" s="8" t="n">
        <v>0.4</v>
      </c>
      <c r="GJ658" s="8" t="n">
        <v>1.7</v>
      </c>
      <c r="GK658" s="8" t="n">
        <f aca="false">Z658-AH658/10</f>
        <v>13.4</v>
      </c>
      <c r="GL658" s="22"/>
      <c r="GM658" s="22"/>
      <c r="GN658" s="22"/>
      <c r="GO658" s="22"/>
      <c r="GP658" s="22"/>
    </row>
    <row r="659" customFormat="false" ht="13.65" hidden="false" customHeight="true" outlineLevel="0" collapsed="false">
      <c r="A659" s="16" t="n">
        <v>33855</v>
      </c>
      <c r="B659" s="17" t="s">
        <v>3061</v>
      </c>
      <c r="C659" s="22"/>
      <c r="D659" s="17" t="s">
        <v>1137</v>
      </c>
      <c r="E659" s="17" t="s">
        <v>1137</v>
      </c>
      <c r="F659" s="8" t="n">
        <v>74</v>
      </c>
      <c r="G659" s="8" t="n">
        <v>216</v>
      </c>
      <c r="H659" s="8" t="n">
        <v>2010</v>
      </c>
      <c r="I659" s="8" t="n">
        <v>1</v>
      </c>
      <c r="J659" s="8" t="n">
        <v>5</v>
      </c>
      <c r="K659" s="17" t="s">
        <v>263</v>
      </c>
      <c r="L659" s="8" t="n">
        <v>2010</v>
      </c>
      <c r="M659" s="8" t="n">
        <v>25</v>
      </c>
      <c r="N659" s="8" t="n">
        <v>7</v>
      </c>
      <c r="O659" s="8" t="n">
        <v>8475799</v>
      </c>
      <c r="P659" s="17" t="s">
        <v>3062</v>
      </c>
      <c r="Q659" s="17" t="s">
        <v>3063</v>
      </c>
      <c r="R659" s="17" t="s">
        <v>3064</v>
      </c>
      <c r="S659" s="17" t="s">
        <v>3065</v>
      </c>
      <c r="T659" s="17" t="s">
        <v>299</v>
      </c>
      <c r="U659" s="17" t="s">
        <v>972</v>
      </c>
      <c r="V659" s="8" t="n">
        <v>63</v>
      </c>
      <c r="W659" s="8" t="n">
        <v>18</v>
      </c>
      <c r="X659" s="8" t="n">
        <v>14</v>
      </c>
      <c r="Y659" s="8" t="n">
        <v>10</v>
      </c>
      <c r="Z659" s="8" t="n">
        <v>32</v>
      </c>
      <c r="AA659" s="8" t="n">
        <v>9</v>
      </c>
      <c r="AB659" s="8" t="n">
        <v>44</v>
      </c>
      <c r="AC659" s="18" t="n">
        <f aca="false">Z659/V659</f>
        <v>0.507936507936508</v>
      </c>
      <c r="AD659" s="19" t="n">
        <f aca="false">IF(FZ659&gt;V659,Z659-V659*(GC659-Z659)/(FZ659-V659),0)</f>
        <v>3.49614395886889</v>
      </c>
      <c r="AE659" s="19" t="n">
        <v>13.108</v>
      </c>
      <c r="AF659" s="8" t="n">
        <v>14</v>
      </c>
      <c r="AG659" s="8" t="n">
        <v>4.6</v>
      </c>
      <c r="AH659" s="8" t="n">
        <v>36</v>
      </c>
      <c r="AI659" s="8" t="n">
        <v>1146</v>
      </c>
      <c r="AJ659" s="8" t="n">
        <v>56705</v>
      </c>
      <c r="AK659" s="19" t="n">
        <v>945.08333333333</v>
      </c>
      <c r="AL659" s="8" t="n">
        <v>945.08</v>
      </c>
      <c r="AM659" s="8" t="n">
        <v>945</v>
      </c>
      <c r="AN659" s="18" t="n">
        <f aca="false">AJ659/60/V659</f>
        <v>15.0013227513228</v>
      </c>
      <c r="AO659" s="8" t="n">
        <v>25.06</v>
      </c>
      <c r="AP659" s="12" t="n">
        <f aca="false">IF(EF659&gt;0,Z659/EF659,0)</f>
        <v>0.492307692307692</v>
      </c>
      <c r="AQ659" s="8" t="n">
        <v>219</v>
      </c>
      <c r="AR659" s="8" t="n">
        <v>219</v>
      </c>
      <c r="AS659" s="8" t="n">
        <v>219</v>
      </c>
      <c r="AT659" s="8" t="n">
        <v>182</v>
      </c>
      <c r="AU659" s="8" t="n">
        <v>182</v>
      </c>
      <c r="AV659" s="8" t="n">
        <v>133</v>
      </c>
      <c r="AW659" s="8" t="n">
        <v>147</v>
      </c>
      <c r="AX659" s="8" t="n">
        <v>83</v>
      </c>
      <c r="AY659" s="8" t="n">
        <v>3</v>
      </c>
      <c r="AZ659" s="8" t="n">
        <v>16</v>
      </c>
      <c r="BA659" s="8" t="n">
        <f aca="false">AY659+AZ659</f>
        <v>19</v>
      </c>
      <c r="BB659" s="8" t="n">
        <v>17.77</v>
      </c>
      <c r="BC659" s="8" t="n">
        <v>24.9098</v>
      </c>
      <c r="BD659" s="19" t="n">
        <v>169.8</v>
      </c>
      <c r="BE659" s="19" t="n">
        <v>10.780001763513</v>
      </c>
      <c r="BF659" s="19" t="n">
        <f aca="false">AQ659+BD659</f>
        <v>388.8</v>
      </c>
      <c r="BG659" s="19" t="n">
        <f aca="false">IF(AL659&gt;0,BF659/AL659*60,0)</f>
        <v>24.6836246666949</v>
      </c>
      <c r="BH659" s="8" t="n">
        <v>348</v>
      </c>
      <c r="BI659" s="8" t="n">
        <v>303</v>
      </c>
      <c r="BJ659" s="8" t="n">
        <v>229</v>
      </c>
      <c r="BK659" s="12" t="n">
        <f aca="false">BH659/(BH659+BJ659)</f>
        <v>0.603119584055459</v>
      </c>
      <c r="BL659" s="8" t="n">
        <v>58</v>
      </c>
      <c r="BM659" s="8" t="n">
        <v>58</v>
      </c>
      <c r="BN659" s="8" t="n">
        <v>74</v>
      </c>
      <c r="BO659" s="8" t="n">
        <f aca="false">BM659-BN659</f>
        <v>-16</v>
      </c>
      <c r="BP659" s="8" t="n">
        <v>49</v>
      </c>
      <c r="BQ659" s="8" t="n">
        <v>21</v>
      </c>
      <c r="BR659" s="8" t="n">
        <v>26</v>
      </c>
      <c r="BS659" s="8" t="n">
        <v>20</v>
      </c>
      <c r="BT659" s="12" t="n">
        <f aca="false">BS659/(EA659+BS659)</f>
        <v>0.033167495854063</v>
      </c>
      <c r="BU659" s="8" t="n">
        <v>15</v>
      </c>
      <c r="BV659" s="8" t="n">
        <v>18</v>
      </c>
      <c r="BW659" s="12" t="n">
        <f aca="false">IF(BU659+BV659&gt;0,BU659/(BU659+BV659),0)</f>
        <v>0.454545454545454</v>
      </c>
      <c r="BX659" s="8" t="n">
        <v>3</v>
      </c>
      <c r="BY659" s="8" t="n">
        <v>5</v>
      </c>
      <c r="BZ659" s="8" t="n">
        <v>3</v>
      </c>
      <c r="CA659" s="8" t="n">
        <v>3</v>
      </c>
      <c r="CB659" s="8" t="n">
        <v>9</v>
      </c>
      <c r="CC659" s="8" t="n">
        <v>10</v>
      </c>
      <c r="CD659" s="8" t="n">
        <v>5</v>
      </c>
      <c r="CE659" s="8" t="n">
        <v>5</v>
      </c>
      <c r="CF659" s="8" t="n">
        <v>8</v>
      </c>
      <c r="CG659" s="8" t="n">
        <v>8</v>
      </c>
      <c r="CH659" s="8" t="n">
        <v>5</v>
      </c>
      <c r="CI659" s="8" t="n">
        <v>10</v>
      </c>
      <c r="CJ659" s="8" t="n">
        <v>1</v>
      </c>
      <c r="CK659" s="8" t="n">
        <v>1</v>
      </c>
      <c r="CL659" s="8" t="n">
        <v>4</v>
      </c>
      <c r="CM659" s="8" t="n">
        <v>4</v>
      </c>
      <c r="CN659" s="8" t="n">
        <v>0</v>
      </c>
      <c r="CO659" s="8" t="n">
        <v>0</v>
      </c>
      <c r="CP659" s="8" t="n">
        <v>0</v>
      </c>
      <c r="CQ659" s="8" t="n">
        <v>1</v>
      </c>
      <c r="CR659" s="8" t="n">
        <v>2</v>
      </c>
      <c r="CS659" s="8" t="n">
        <v>0</v>
      </c>
      <c r="CT659" s="8" t="n">
        <v>2</v>
      </c>
      <c r="CU659" s="8" t="n">
        <v>1</v>
      </c>
      <c r="CV659" s="8" t="n">
        <v>0</v>
      </c>
      <c r="CW659" s="8" t="n">
        <v>12</v>
      </c>
      <c r="CX659" s="8" t="n">
        <v>0</v>
      </c>
      <c r="CY659" s="8" t="n">
        <v>4</v>
      </c>
      <c r="CZ659" s="8" t="n">
        <v>8</v>
      </c>
      <c r="DA659" s="8" t="n">
        <v>37</v>
      </c>
      <c r="DB659" s="8" t="n">
        <v>13</v>
      </c>
      <c r="DC659" s="8" t="n">
        <v>11</v>
      </c>
      <c r="DD659" s="8" t="n">
        <v>6</v>
      </c>
      <c r="DE659" s="8" t="n">
        <v>16</v>
      </c>
      <c r="DF659" s="8" t="n">
        <v>4</v>
      </c>
      <c r="DG659" s="8" t="n">
        <v>0</v>
      </c>
      <c r="DH659" s="8" t="n">
        <v>83</v>
      </c>
      <c r="DI659" s="8" t="n">
        <v>18</v>
      </c>
      <c r="DJ659" s="8" t="n">
        <v>17</v>
      </c>
      <c r="DK659" s="8" t="n">
        <v>18</v>
      </c>
      <c r="DL659" s="8" t="n">
        <v>18</v>
      </c>
      <c r="DM659" s="8" t="n">
        <v>0</v>
      </c>
      <c r="DN659" s="8" t="n">
        <v>16</v>
      </c>
      <c r="DO659" s="8" t="n">
        <v>16</v>
      </c>
      <c r="DP659" s="8" t="n">
        <v>0</v>
      </c>
      <c r="DQ659" s="8" t="n">
        <f aca="false">DJ659-DI659</f>
        <v>-1</v>
      </c>
      <c r="DR659" s="19" t="n">
        <v>-2.313</v>
      </c>
      <c r="DS659" s="8" t="n">
        <v>18</v>
      </c>
      <c r="DT659" s="8" t="n">
        <v>0</v>
      </c>
      <c r="DU659" s="8" t="n">
        <v>0</v>
      </c>
      <c r="DV659" s="8" t="n">
        <v>0</v>
      </c>
      <c r="DW659" s="8" t="n">
        <v>0</v>
      </c>
      <c r="DX659" s="8" t="n">
        <v>1032</v>
      </c>
      <c r="DY659" s="8" t="n">
        <v>751</v>
      </c>
      <c r="DZ659" s="8" t="n">
        <v>779</v>
      </c>
      <c r="EA659" s="8" t="n">
        <v>583</v>
      </c>
      <c r="EB659" s="8" t="n">
        <v>574</v>
      </c>
      <c r="EC659" s="8" t="n">
        <v>411</v>
      </c>
      <c r="ED659" s="8" t="n">
        <v>55</v>
      </c>
      <c r="EE659" s="8" t="n">
        <v>30.3</v>
      </c>
      <c r="EF659" s="8" t="n">
        <v>65</v>
      </c>
      <c r="EG659" s="8" t="n">
        <v>32</v>
      </c>
      <c r="EH659" s="12" t="n">
        <f aca="false">EF659/EB659</f>
        <v>0.113240418118467</v>
      </c>
      <c r="EI659" s="20" t="n">
        <f aca="false">1-EG659/EC659</f>
        <v>0.922141119221411</v>
      </c>
      <c r="EJ659" s="21" t="n">
        <f aca="false">EH659+EI659</f>
        <v>1.03538153733988</v>
      </c>
      <c r="EK659" s="8" t="n">
        <v>1032</v>
      </c>
      <c r="EL659" s="8" t="n">
        <v>751</v>
      </c>
      <c r="EM659" s="8" t="n">
        <v>777</v>
      </c>
      <c r="EN659" s="8" t="n">
        <v>582</v>
      </c>
      <c r="EO659" s="8" t="n">
        <v>572</v>
      </c>
      <c r="EP659" s="8" t="n">
        <v>410</v>
      </c>
      <c r="EQ659" s="8" t="n">
        <v>65</v>
      </c>
      <c r="ER659" s="8" t="n">
        <v>32</v>
      </c>
      <c r="ES659" s="8" t="n">
        <v>508</v>
      </c>
      <c r="ET659" s="8" t="n">
        <v>348</v>
      </c>
      <c r="EU659" s="8" t="n">
        <v>222</v>
      </c>
      <c r="EV659" s="8" t="n">
        <v>138</v>
      </c>
      <c r="EW659" s="8" t="n">
        <v>36</v>
      </c>
      <c r="EX659" s="8" t="n">
        <v>20</v>
      </c>
      <c r="EY659" s="8" t="n">
        <v>68</v>
      </c>
      <c r="EZ659" s="8" t="n">
        <v>53</v>
      </c>
      <c r="FA659" s="8" t="n">
        <v>2.5</v>
      </c>
      <c r="FB659" s="8" t="n">
        <v>1.5</v>
      </c>
      <c r="FC659" s="8" t="n">
        <v>4</v>
      </c>
      <c r="FD659" s="19" t="n">
        <v>39.3</v>
      </c>
      <c r="FE659" s="18" t="n">
        <f aca="false">FD659/V659</f>
        <v>0.623809523809524</v>
      </c>
      <c r="FF659" s="8" t="n">
        <v>3.9381</v>
      </c>
      <c r="FG659" s="8" t="n">
        <v>0.46</v>
      </c>
      <c r="FH659" s="8" t="n">
        <v>-0.2</v>
      </c>
      <c r="FI659" s="8" t="n">
        <v>0.26</v>
      </c>
      <c r="FJ659" s="8" t="n">
        <v>2</v>
      </c>
      <c r="FK659" s="8" t="n">
        <v>1</v>
      </c>
      <c r="FL659" s="8" t="n">
        <v>0</v>
      </c>
      <c r="FM659" s="8" t="n">
        <f aca="false">BL659+BS659+AH659+DT659</f>
        <v>114</v>
      </c>
      <c r="FN659" s="19" t="n">
        <f aca="false">IF(DS659&gt;0,(BL659+BR659)/DS659,0)</f>
        <v>4.66666666666667</v>
      </c>
      <c r="FO659" s="12" t="n">
        <v>0.1009852217</v>
      </c>
      <c r="FP659" s="19" t="n">
        <f aca="false">Z659-AH659/10</f>
        <v>28.4</v>
      </c>
      <c r="FQ659" s="19" t="n">
        <f aca="false">Z659+DR659/5</f>
        <v>31.5374</v>
      </c>
      <c r="FR659" s="19" t="n">
        <f aca="false">(DX659+DY659)/AL659*60</f>
        <v>113.196766411309</v>
      </c>
      <c r="FS659" s="8" t="n">
        <v>4</v>
      </c>
      <c r="FT659" s="17" t="s">
        <v>307</v>
      </c>
      <c r="FU659" s="8" t="n">
        <v>195</v>
      </c>
      <c r="FV659" s="22"/>
      <c r="FW659" s="17" t="s">
        <v>280</v>
      </c>
      <c r="FX659" s="23" t="n">
        <v>4600000</v>
      </c>
      <c r="FY659" s="23" t="n">
        <v>5250000</v>
      </c>
      <c r="FZ659" s="8" t="n">
        <v>452</v>
      </c>
      <c r="GA659" s="8" t="n">
        <v>103</v>
      </c>
      <c r="GB659" s="8" t="n">
        <v>105</v>
      </c>
      <c r="GC659" s="8" t="n">
        <v>208</v>
      </c>
      <c r="GD659" s="8" t="n">
        <v>24</v>
      </c>
      <c r="GE659" s="8" t="n">
        <v>217</v>
      </c>
      <c r="GF659" s="8" t="n">
        <v>856</v>
      </c>
      <c r="GG659" s="8" t="n">
        <v>6440</v>
      </c>
      <c r="GH659" s="8" t="n">
        <v>16.3</v>
      </c>
      <c r="GI659" s="8" t="n">
        <v>8.1</v>
      </c>
      <c r="GJ659" s="8" t="n">
        <v>24.4</v>
      </c>
      <c r="GK659" s="8" t="n">
        <f aca="false">Z659-AH659/10</f>
        <v>28.4</v>
      </c>
      <c r="GL659" s="22"/>
      <c r="GM659" s="22"/>
      <c r="GN659" s="22"/>
      <c r="GO659" s="22"/>
      <c r="GP659" s="22"/>
    </row>
    <row r="660" customFormat="false" ht="13.65" hidden="false" customHeight="true" outlineLevel="0" collapsed="false">
      <c r="A660" s="16" t="n">
        <v>35455</v>
      </c>
      <c r="B660" s="17" t="s">
        <v>1181</v>
      </c>
      <c r="C660" s="17" t="s">
        <v>309</v>
      </c>
      <c r="D660" s="17" t="s">
        <v>283</v>
      </c>
      <c r="E660" s="17" t="s">
        <v>283</v>
      </c>
      <c r="F660" s="8" t="n">
        <v>75</v>
      </c>
      <c r="G660" s="8" t="n">
        <v>206</v>
      </c>
      <c r="H660" s="8" t="n">
        <v>2015</v>
      </c>
      <c r="I660" s="8" t="n">
        <v>1</v>
      </c>
      <c r="J660" s="8" t="n">
        <v>5</v>
      </c>
      <c r="K660" s="17" t="s">
        <v>263</v>
      </c>
      <c r="L660" s="8" t="n">
        <v>2015</v>
      </c>
      <c r="M660" s="8" t="n">
        <v>21</v>
      </c>
      <c r="N660" s="8" t="n">
        <v>3</v>
      </c>
      <c r="O660" s="8" t="n">
        <v>8478396</v>
      </c>
      <c r="P660" s="17" t="s">
        <v>3066</v>
      </c>
      <c r="Q660" s="17" t="s">
        <v>3067</v>
      </c>
      <c r="R660" s="17" t="s">
        <v>3068</v>
      </c>
      <c r="S660" s="17" t="s">
        <v>3069</v>
      </c>
      <c r="T660" s="17" t="s">
        <v>278</v>
      </c>
      <c r="U660" s="17" t="s">
        <v>902</v>
      </c>
      <c r="V660" s="8" t="n">
        <v>79</v>
      </c>
      <c r="W660" s="8" t="n">
        <v>10</v>
      </c>
      <c r="X660" s="8" t="n">
        <v>22</v>
      </c>
      <c r="Y660" s="8" t="n">
        <v>11</v>
      </c>
      <c r="Z660" s="8" t="n">
        <v>32</v>
      </c>
      <c r="AA660" s="8" t="n">
        <v>8</v>
      </c>
      <c r="AB660" s="8" t="n">
        <v>33</v>
      </c>
      <c r="AC660" s="18" t="n">
        <f aca="false">Z660/V660</f>
        <v>0.40506329113924</v>
      </c>
      <c r="AD660" s="19" t="n">
        <f aca="false">IF(FZ660&gt;V660,Z660-V660*(GC660-Z660)/(FZ660-V660),0)</f>
        <v>6.81875</v>
      </c>
      <c r="AE660" s="19" t="n">
        <v>11.362</v>
      </c>
      <c r="AF660" s="8" t="n">
        <v>-20</v>
      </c>
      <c r="AG660" s="8" t="n">
        <v>12.4</v>
      </c>
      <c r="AH660" s="8" t="n">
        <v>21</v>
      </c>
      <c r="AI660" s="8" t="n">
        <v>1861</v>
      </c>
      <c r="AJ660" s="8" t="n">
        <v>89397</v>
      </c>
      <c r="AK660" s="19" t="n">
        <v>1489.95</v>
      </c>
      <c r="AL660" s="8" t="n">
        <v>1489.95</v>
      </c>
      <c r="AM660" s="8" t="n">
        <v>1490</v>
      </c>
      <c r="AN660" s="18" t="n">
        <f aca="false">AJ660/60/V660</f>
        <v>18.8601265822785</v>
      </c>
      <c r="AO660" s="8" t="n">
        <v>31.28</v>
      </c>
      <c r="AP660" s="12" t="n">
        <f aca="false">IF(EF660&gt;0,Z660/EF660,0)</f>
        <v>0.463768115942029</v>
      </c>
      <c r="AQ660" s="8" t="n">
        <v>339</v>
      </c>
      <c r="AR660" s="8" t="n">
        <v>341</v>
      </c>
      <c r="AS660" s="8" t="n">
        <v>341</v>
      </c>
      <c r="AT660" s="8" t="n">
        <v>216</v>
      </c>
      <c r="AU660" s="8" t="n">
        <v>217</v>
      </c>
      <c r="AV660" s="8" t="n">
        <v>165</v>
      </c>
      <c r="AW660" s="8" t="n">
        <v>116</v>
      </c>
      <c r="AX660" s="8" t="n">
        <v>30</v>
      </c>
      <c r="AY660" s="8" t="n">
        <v>3</v>
      </c>
      <c r="AZ660" s="8" t="n">
        <v>29</v>
      </c>
      <c r="BA660" s="8" t="n">
        <f aca="false">AY660+AZ660</f>
        <v>32</v>
      </c>
      <c r="BB660" s="8" t="n">
        <v>10.44</v>
      </c>
      <c r="BC660" s="8" t="n">
        <v>43.0182</v>
      </c>
      <c r="BD660" s="19" t="n">
        <v>282.9</v>
      </c>
      <c r="BE660" s="19" t="n">
        <v>11.3923286016309</v>
      </c>
      <c r="BF660" s="19" t="n">
        <f aca="false">AQ660+BD660</f>
        <v>621.9</v>
      </c>
      <c r="BG660" s="19" t="n">
        <f aca="false">IF(AL660&gt;0,BF660/AL660*60,0)</f>
        <v>25.0437934158864</v>
      </c>
      <c r="BH660" s="8" t="n">
        <v>639</v>
      </c>
      <c r="BI660" s="8" t="n">
        <v>471</v>
      </c>
      <c r="BJ660" s="8" t="n">
        <v>314</v>
      </c>
      <c r="BK660" s="12" t="n">
        <f aca="false">BH660/(BH660+BJ660)</f>
        <v>0.670514165792235</v>
      </c>
      <c r="BL660" s="8" t="n">
        <v>81</v>
      </c>
      <c r="BM660" s="8" t="n">
        <v>81</v>
      </c>
      <c r="BN660" s="8" t="n">
        <v>81</v>
      </c>
      <c r="BO660" s="8" t="n">
        <f aca="false">BM660-BN660</f>
        <v>0</v>
      </c>
      <c r="BP660" s="8" t="n">
        <v>52</v>
      </c>
      <c r="BQ660" s="8" t="n">
        <v>58</v>
      </c>
      <c r="BR660" s="8" t="n">
        <v>50</v>
      </c>
      <c r="BS660" s="8" t="n">
        <v>69</v>
      </c>
      <c r="BT660" s="12" t="n">
        <f aca="false">BS660/(EA660+BS660)</f>
        <v>0.0699797160243408</v>
      </c>
      <c r="BU660" s="8" t="n">
        <v>0</v>
      </c>
      <c r="BV660" s="8" t="n">
        <v>0</v>
      </c>
      <c r="BW660" s="12" t="n">
        <f aca="false">IF(BU660+BV660&gt;0,BU660/(BU660+BV660),0)</f>
        <v>0</v>
      </c>
      <c r="BX660" s="8" t="n">
        <v>0</v>
      </c>
      <c r="BY660" s="8" t="n">
        <v>0</v>
      </c>
      <c r="BZ660" s="8" t="n">
        <v>0</v>
      </c>
      <c r="CA660" s="8" t="n">
        <v>0</v>
      </c>
      <c r="CB660" s="8" t="n">
        <v>0</v>
      </c>
      <c r="CC660" s="8" t="n">
        <v>0</v>
      </c>
      <c r="CD660" s="8" t="n">
        <v>0</v>
      </c>
      <c r="CE660" s="8" t="n">
        <v>0</v>
      </c>
      <c r="CF660" s="8" t="n">
        <v>0</v>
      </c>
      <c r="CG660" s="8" t="n">
        <v>0</v>
      </c>
      <c r="CH660" s="8" t="n">
        <v>0</v>
      </c>
      <c r="CI660" s="8" t="n">
        <v>0</v>
      </c>
      <c r="CJ660" s="8" t="n">
        <v>0</v>
      </c>
      <c r="CK660" s="8" t="n">
        <v>1</v>
      </c>
      <c r="CL660" s="8" t="n">
        <v>0</v>
      </c>
      <c r="CM660" s="8" t="n">
        <v>3</v>
      </c>
      <c r="CN660" s="8" t="n">
        <v>0</v>
      </c>
      <c r="CO660" s="8" t="n">
        <v>0</v>
      </c>
      <c r="CP660" s="8" t="n">
        <v>0</v>
      </c>
      <c r="CQ660" s="8" t="n">
        <v>2</v>
      </c>
      <c r="CR660" s="8" t="n">
        <v>0</v>
      </c>
      <c r="CS660" s="8" t="n">
        <v>1</v>
      </c>
      <c r="CT660" s="8" t="n">
        <v>2</v>
      </c>
      <c r="CU660" s="8" t="n">
        <v>0</v>
      </c>
      <c r="CV660" s="8" t="n">
        <v>0</v>
      </c>
      <c r="CW660" s="8" t="n">
        <v>5</v>
      </c>
      <c r="CX660" s="8" t="n">
        <v>0</v>
      </c>
      <c r="CY660" s="8" t="n">
        <v>2</v>
      </c>
      <c r="CZ660" s="8" t="n">
        <v>5</v>
      </c>
      <c r="DA660" s="8" t="n">
        <v>45</v>
      </c>
      <c r="DB660" s="8" t="n">
        <v>6</v>
      </c>
      <c r="DC660" s="8" t="n">
        <v>0</v>
      </c>
      <c r="DD660" s="8" t="n">
        <v>42</v>
      </c>
      <c r="DE660" s="8" t="n">
        <v>45</v>
      </c>
      <c r="DF660" s="8" t="n">
        <v>1</v>
      </c>
      <c r="DG660" s="8" t="n">
        <v>1</v>
      </c>
      <c r="DH660" s="8" t="n">
        <v>70</v>
      </c>
      <c r="DI660" s="8" t="n">
        <v>9</v>
      </c>
      <c r="DJ660" s="8" t="n">
        <v>5</v>
      </c>
      <c r="DK660" s="8" t="n">
        <v>10</v>
      </c>
      <c r="DL660" s="8" t="n">
        <v>9</v>
      </c>
      <c r="DM660" s="8" t="n">
        <v>1</v>
      </c>
      <c r="DN660" s="8" t="n">
        <v>6</v>
      </c>
      <c r="DO660" s="8" t="n">
        <v>5</v>
      </c>
      <c r="DP660" s="8" t="n">
        <v>1</v>
      </c>
      <c r="DQ660" s="8" t="n">
        <f aca="false">DJ660-DI660</f>
        <v>-4</v>
      </c>
      <c r="DR660" s="19" t="n">
        <v>1.824</v>
      </c>
      <c r="DS660" s="8" t="n">
        <v>8</v>
      </c>
      <c r="DT660" s="8" t="n">
        <v>1</v>
      </c>
      <c r="DU660" s="8" t="n">
        <v>0</v>
      </c>
      <c r="DV660" s="8" t="n">
        <v>0</v>
      </c>
      <c r="DW660" s="8" t="n">
        <v>0</v>
      </c>
      <c r="DX660" s="8" t="n">
        <v>1724</v>
      </c>
      <c r="DY660" s="8" t="n">
        <v>1172</v>
      </c>
      <c r="DZ660" s="8" t="n">
        <v>1281</v>
      </c>
      <c r="EA660" s="8" t="n">
        <v>917</v>
      </c>
      <c r="EB660" s="8" t="n">
        <v>913</v>
      </c>
      <c r="EC660" s="8" t="n">
        <v>652</v>
      </c>
      <c r="ED660" s="8" t="n">
        <v>86.44</v>
      </c>
      <c r="EE660" s="8" t="n">
        <v>57.93</v>
      </c>
      <c r="EF660" s="8" t="n">
        <v>69</v>
      </c>
      <c r="EG660" s="8" t="n">
        <v>73</v>
      </c>
      <c r="EH660" s="12" t="n">
        <f aca="false">EF660/EB660</f>
        <v>0.0755750273822563</v>
      </c>
      <c r="EI660" s="20" t="n">
        <f aca="false">1-EG660/EC660</f>
        <v>0.888036809815951</v>
      </c>
      <c r="EJ660" s="21" t="n">
        <f aca="false">EH660+EI660</f>
        <v>0.963611837198207</v>
      </c>
      <c r="EK660" s="8" t="n">
        <v>1730</v>
      </c>
      <c r="EL660" s="8" t="n">
        <v>1168</v>
      </c>
      <c r="EM660" s="8" t="n">
        <v>1290</v>
      </c>
      <c r="EN660" s="8" t="n">
        <v>913</v>
      </c>
      <c r="EO660" s="8" t="n">
        <v>925</v>
      </c>
      <c r="EP660" s="8" t="n">
        <v>649</v>
      </c>
      <c r="EQ660" s="8" t="n">
        <v>69</v>
      </c>
      <c r="ER660" s="8" t="n">
        <v>73</v>
      </c>
      <c r="ES660" s="8" t="n">
        <v>875</v>
      </c>
      <c r="ET660" s="8" t="n">
        <v>556</v>
      </c>
      <c r="EU660" s="8" t="n">
        <v>359</v>
      </c>
      <c r="EV660" s="8" t="n">
        <v>240</v>
      </c>
      <c r="EW660" s="8" t="n">
        <v>47</v>
      </c>
      <c r="EX660" s="8" t="n">
        <v>38</v>
      </c>
      <c r="EY660" s="8" t="n">
        <v>75</v>
      </c>
      <c r="EZ660" s="8" t="n">
        <v>86</v>
      </c>
      <c r="FA660" s="8" t="n">
        <v>2.4</v>
      </c>
      <c r="FB660" s="8" t="n">
        <v>2.1</v>
      </c>
      <c r="FC660" s="8" t="n">
        <v>4.5</v>
      </c>
      <c r="FD660" s="19" t="n">
        <v>49.55</v>
      </c>
      <c r="FE660" s="18" t="n">
        <f aca="false">FD660/V660</f>
        <v>0.627215189873418</v>
      </c>
      <c r="FF660" s="8" t="n">
        <v>2.7127</v>
      </c>
      <c r="FG660" s="8" t="n">
        <v>0.12</v>
      </c>
      <c r="FH660" s="8" t="n">
        <v>0.02</v>
      </c>
      <c r="FI660" s="8" t="n">
        <v>0.14</v>
      </c>
      <c r="FJ660" s="22"/>
      <c r="FK660" s="22"/>
      <c r="FL660" s="22"/>
      <c r="FM660" s="8" t="n">
        <f aca="false">BL660+BS660+AH660+DT660</f>
        <v>172</v>
      </c>
      <c r="FN660" s="19" t="n">
        <f aca="false">IF(DS660&gt;0,(BL660+BR660)/DS660,0)</f>
        <v>16.375</v>
      </c>
      <c r="FO660" s="12" t="n">
        <v>0.0482778923</v>
      </c>
      <c r="FP660" s="19" t="n">
        <f aca="false">Z660-AH660/10</f>
        <v>29.9</v>
      </c>
      <c r="FQ660" s="19" t="n">
        <f aca="false">Z660+DR660/5</f>
        <v>32.3648</v>
      </c>
      <c r="FR660" s="19" t="n">
        <f aca="false">(DX660+DY660)/AL660*60</f>
        <v>116.621363132991</v>
      </c>
      <c r="FS660" s="8" t="n">
        <v>4</v>
      </c>
      <c r="FT660" s="17" t="s">
        <v>378</v>
      </c>
      <c r="FU660" s="8" t="n">
        <v>195</v>
      </c>
      <c r="FV660" s="22"/>
      <c r="FW660" s="17" t="s">
        <v>270</v>
      </c>
      <c r="FX660" s="23" t="n">
        <v>925000</v>
      </c>
      <c r="FY660" s="23" t="n">
        <v>925000</v>
      </c>
      <c r="FZ660" s="8" t="n">
        <v>239</v>
      </c>
      <c r="GA660" s="8" t="n">
        <v>18</v>
      </c>
      <c r="GB660" s="8" t="n">
        <v>65</v>
      </c>
      <c r="GC660" s="8" t="n">
        <v>83</v>
      </c>
      <c r="GD660" s="8" t="n">
        <v>-53</v>
      </c>
      <c r="GE660" s="8" t="n">
        <v>69</v>
      </c>
      <c r="GF660" s="8" t="n">
        <v>395</v>
      </c>
      <c r="GG660" s="8" t="n">
        <v>4356</v>
      </c>
      <c r="GH660" s="8" t="n">
        <v>5.4</v>
      </c>
      <c r="GI660" s="8" t="n">
        <v>6.7</v>
      </c>
      <c r="GJ660" s="8" t="n">
        <v>12.2</v>
      </c>
      <c r="GK660" s="8" t="n">
        <f aca="false">Z660-AH660/10</f>
        <v>29.9</v>
      </c>
      <c r="GL660" s="22"/>
      <c r="GM660" s="22"/>
      <c r="GN660" s="22"/>
      <c r="GO660" s="22"/>
      <c r="GP660" s="22"/>
    </row>
    <row r="661" customFormat="false" ht="13.65" hidden="false" customHeight="true" outlineLevel="0" collapsed="false">
      <c r="A661" s="16" t="n">
        <v>35522</v>
      </c>
      <c r="B661" s="17" t="s">
        <v>2217</v>
      </c>
      <c r="C661" s="17" t="s">
        <v>455</v>
      </c>
      <c r="D661" s="17" t="s">
        <v>262</v>
      </c>
      <c r="E661" s="17" t="s">
        <v>262</v>
      </c>
      <c r="F661" s="8" t="n">
        <v>74</v>
      </c>
      <c r="G661" s="8" t="n">
        <v>175</v>
      </c>
      <c r="H661" s="8" t="n">
        <v>2015</v>
      </c>
      <c r="I661" s="8" t="n">
        <v>1</v>
      </c>
      <c r="J661" s="8" t="n">
        <v>26</v>
      </c>
      <c r="K661" s="17" t="s">
        <v>273</v>
      </c>
      <c r="L661" s="8" t="n">
        <v>2017</v>
      </c>
      <c r="M661" s="8" t="n">
        <v>20</v>
      </c>
      <c r="N661" s="8" t="n">
        <v>1</v>
      </c>
      <c r="O661" s="8" t="n">
        <v>8478454</v>
      </c>
      <c r="P661" s="17" t="s">
        <v>3070</v>
      </c>
      <c r="Q661" s="17" t="s">
        <v>3071</v>
      </c>
      <c r="R661" s="17" t="s">
        <v>3072</v>
      </c>
      <c r="S661" s="17" t="s">
        <v>3069</v>
      </c>
      <c r="T661" s="17" t="s">
        <v>278</v>
      </c>
      <c r="U661" s="17" t="s">
        <v>377</v>
      </c>
      <c r="V661" s="8" t="n">
        <v>23</v>
      </c>
      <c r="W661" s="8" t="n">
        <v>1</v>
      </c>
      <c r="X661" s="8" t="n">
        <v>2</v>
      </c>
      <c r="Y661" s="8" t="n">
        <v>1</v>
      </c>
      <c r="Z661" s="8" t="n">
        <v>3</v>
      </c>
      <c r="AA661" s="8" t="n">
        <v>26</v>
      </c>
      <c r="AB661" s="8" t="n">
        <v>51</v>
      </c>
      <c r="AC661" s="18" t="n">
        <f aca="false">Z661/V661</f>
        <v>0.130434782608696</v>
      </c>
      <c r="AD661" s="19" t="n">
        <f aca="false">IF(FZ661&gt;V661,Z661-V661*(GC661-Z661)/(FZ661-V661),0)</f>
        <v>0</v>
      </c>
      <c r="AE661" s="19" t="n">
        <v>1.129</v>
      </c>
      <c r="AF661" s="8" t="n">
        <v>1</v>
      </c>
      <c r="AG661" s="8" t="n">
        <v>-5.1</v>
      </c>
      <c r="AH661" s="8" t="n">
        <v>4</v>
      </c>
      <c r="AI661" s="8" t="n">
        <v>639</v>
      </c>
      <c r="AJ661" s="8" t="n">
        <v>26804</v>
      </c>
      <c r="AK661" s="19" t="n">
        <v>446.73333333333</v>
      </c>
      <c r="AL661" s="8" t="n">
        <v>446</v>
      </c>
      <c r="AM661" s="8" t="n">
        <v>447</v>
      </c>
      <c r="AN661" s="18" t="n">
        <f aca="false">AJ661/60/V661</f>
        <v>19.4231884057971</v>
      </c>
      <c r="AO661" s="8" t="n">
        <v>32.21</v>
      </c>
      <c r="AP661" s="12" t="n">
        <f aca="false">IF(EF661&gt;0,Z661/EF661,0)</f>
        <v>0.214285714285714</v>
      </c>
      <c r="AQ661" s="8" t="n">
        <v>69</v>
      </c>
      <c r="AR661" s="8" t="n">
        <v>70</v>
      </c>
      <c r="AS661" s="8" t="n">
        <v>70</v>
      </c>
      <c r="AT661" s="8" t="n">
        <v>40</v>
      </c>
      <c r="AU661" s="8" t="n">
        <v>41</v>
      </c>
      <c r="AV661" s="8" t="n">
        <v>33</v>
      </c>
      <c r="AW661" s="8" t="n">
        <v>14</v>
      </c>
      <c r="AX661" s="8" t="n">
        <v>2</v>
      </c>
      <c r="AY661" s="8" t="n">
        <v>1</v>
      </c>
      <c r="AZ661" s="8" t="n">
        <v>2</v>
      </c>
      <c r="BA661" s="8" t="n">
        <f aca="false">AY661+AZ661</f>
        <v>3</v>
      </c>
      <c r="BB661" s="8" t="n">
        <v>0.91</v>
      </c>
      <c r="BC661" s="8" t="n">
        <v>51.3333</v>
      </c>
      <c r="BD661" s="19" t="n">
        <v>32.5</v>
      </c>
      <c r="BE661" s="19" t="n">
        <v>4.36502014624686</v>
      </c>
      <c r="BF661" s="19" t="n">
        <f aca="false">AQ661+BD661</f>
        <v>101.5</v>
      </c>
      <c r="BG661" s="19" t="n">
        <f aca="false">IF(AL661&gt;0,BF661/AL661*60,0)</f>
        <v>13.6547085201794</v>
      </c>
      <c r="BH661" s="8" t="n">
        <v>119</v>
      </c>
      <c r="BI661" s="8" t="n">
        <v>173</v>
      </c>
      <c r="BJ661" s="8" t="n">
        <v>192</v>
      </c>
      <c r="BK661" s="12" t="n">
        <f aca="false">BH661/(BH661+BJ661)</f>
        <v>0.382636655948553</v>
      </c>
      <c r="BL661" s="8" t="n">
        <v>58</v>
      </c>
      <c r="BM661" s="8" t="n">
        <v>58</v>
      </c>
      <c r="BN661" s="8" t="n">
        <v>50</v>
      </c>
      <c r="BO661" s="8" t="n">
        <f aca="false">BM661-BN661</f>
        <v>8</v>
      </c>
      <c r="BP661" s="8" t="n">
        <v>8</v>
      </c>
      <c r="BQ661" s="8" t="n">
        <v>22</v>
      </c>
      <c r="BR661" s="8" t="n">
        <v>6</v>
      </c>
      <c r="BS661" s="8" t="n">
        <v>34</v>
      </c>
      <c r="BT661" s="12" t="n">
        <f aca="false">BS661/(EA661+BS661)</f>
        <v>0.0841584158415842</v>
      </c>
      <c r="BU661" s="8" t="n">
        <v>0</v>
      </c>
      <c r="BV661" s="8" t="n">
        <v>0</v>
      </c>
      <c r="BW661" s="12" t="n">
        <f aca="false">IF(BU661+BV661&gt;0,BU661/(BU661+BV661),0)</f>
        <v>0</v>
      </c>
      <c r="BX661" s="8" t="n">
        <v>0</v>
      </c>
      <c r="BY661" s="8" t="n">
        <v>0</v>
      </c>
      <c r="BZ661" s="8" t="n">
        <v>0</v>
      </c>
      <c r="CA661" s="8" t="n">
        <v>0</v>
      </c>
      <c r="CB661" s="8" t="n">
        <v>0</v>
      </c>
      <c r="CC661" s="8" t="n">
        <v>0</v>
      </c>
      <c r="CD661" s="8" t="n">
        <v>0</v>
      </c>
      <c r="CE661" s="8" t="n">
        <v>0</v>
      </c>
      <c r="CF661" s="8" t="n">
        <v>0</v>
      </c>
      <c r="CG661" s="8" t="n">
        <v>0</v>
      </c>
      <c r="CH661" s="8" t="n">
        <v>0</v>
      </c>
      <c r="CI661" s="8" t="n">
        <v>0</v>
      </c>
      <c r="CJ661" s="8" t="n">
        <v>0</v>
      </c>
      <c r="CK661" s="8" t="n">
        <v>0</v>
      </c>
      <c r="CL661" s="8" t="n">
        <v>0</v>
      </c>
      <c r="CM661" s="8" t="n">
        <v>0</v>
      </c>
      <c r="CN661" s="8" t="n">
        <v>0</v>
      </c>
      <c r="CO661" s="8" t="n">
        <v>0</v>
      </c>
      <c r="CP661" s="8" t="n">
        <v>0</v>
      </c>
      <c r="CQ661" s="8" t="n">
        <v>0</v>
      </c>
      <c r="CR661" s="8" t="n">
        <v>0</v>
      </c>
      <c r="CS661" s="8" t="n">
        <v>1</v>
      </c>
      <c r="CT661" s="8" t="n">
        <v>0</v>
      </c>
      <c r="CU661" s="8" t="n">
        <v>0</v>
      </c>
      <c r="CV661" s="8" t="n">
        <v>0</v>
      </c>
      <c r="CW661" s="8" t="n">
        <v>0</v>
      </c>
      <c r="CX661" s="8" t="n">
        <v>0</v>
      </c>
      <c r="CY661" s="8" t="n">
        <v>0</v>
      </c>
      <c r="CZ661" s="8" t="n">
        <v>1</v>
      </c>
      <c r="DA661" s="8" t="n">
        <v>7</v>
      </c>
      <c r="DB661" s="8" t="n">
        <v>1</v>
      </c>
      <c r="DC661" s="8" t="n">
        <v>0</v>
      </c>
      <c r="DD661" s="8" t="n">
        <v>15</v>
      </c>
      <c r="DE661" s="8" t="n">
        <v>4</v>
      </c>
      <c r="DF661" s="8" t="n">
        <v>0</v>
      </c>
      <c r="DG661" s="8" t="n">
        <v>0</v>
      </c>
      <c r="DH661" s="8" t="n">
        <v>13</v>
      </c>
      <c r="DI661" s="8" t="n">
        <v>2</v>
      </c>
      <c r="DJ661" s="8" t="n">
        <v>3</v>
      </c>
      <c r="DK661" s="8" t="n">
        <v>2</v>
      </c>
      <c r="DL661" s="8" t="n">
        <v>2</v>
      </c>
      <c r="DM661" s="8" t="n">
        <v>0</v>
      </c>
      <c r="DN661" s="8" t="n">
        <v>3</v>
      </c>
      <c r="DO661" s="8" t="n">
        <v>3</v>
      </c>
      <c r="DP661" s="8" t="n">
        <v>0</v>
      </c>
      <c r="DQ661" s="8" t="n">
        <f aca="false">DJ661-DI661</f>
        <v>1</v>
      </c>
      <c r="DR661" s="19" t="n">
        <v>2.749</v>
      </c>
      <c r="DS661" s="8" t="n">
        <v>2</v>
      </c>
      <c r="DT661" s="8" t="n">
        <v>0</v>
      </c>
      <c r="DU661" s="8" t="n">
        <v>0</v>
      </c>
      <c r="DV661" s="8" t="n">
        <v>0</v>
      </c>
      <c r="DW661" s="8" t="n">
        <v>0</v>
      </c>
      <c r="DX661" s="8" t="n">
        <v>349</v>
      </c>
      <c r="DY661" s="8" t="n">
        <v>486</v>
      </c>
      <c r="DZ661" s="8" t="n">
        <v>244</v>
      </c>
      <c r="EA661" s="8" t="n">
        <v>370</v>
      </c>
      <c r="EB661" s="8" t="n">
        <v>175</v>
      </c>
      <c r="EC661" s="8" t="n">
        <v>271</v>
      </c>
      <c r="ED661" s="8" t="n">
        <v>17.36</v>
      </c>
      <c r="EE661" s="8" t="n">
        <v>24.52</v>
      </c>
      <c r="EF661" s="8" t="n">
        <v>14</v>
      </c>
      <c r="EG661" s="8" t="n">
        <v>22</v>
      </c>
      <c r="EH661" s="12" t="n">
        <f aca="false">EF661/EB661</f>
        <v>0.08</v>
      </c>
      <c r="EI661" s="20" t="n">
        <f aca="false">1-EG661/EC661</f>
        <v>0.918819188191882</v>
      </c>
      <c r="EJ661" s="21" t="n">
        <f aca="false">EH661+EI661</f>
        <v>0.998819188191882</v>
      </c>
      <c r="EK661" s="8" t="n">
        <v>349</v>
      </c>
      <c r="EL661" s="8" t="n">
        <v>486</v>
      </c>
      <c r="EM661" s="8" t="n">
        <v>244</v>
      </c>
      <c r="EN661" s="8" t="n">
        <v>371</v>
      </c>
      <c r="EO661" s="8" t="n">
        <v>175</v>
      </c>
      <c r="EP661" s="8" t="n">
        <v>272</v>
      </c>
      <c r="EQ661" s="8" t="n">
        <v>14</v>
      </c>
      <c r="ER661" s="8" t="n">
        <v>22</v>
      </c>
      <c r="ES661" s="8" t="n">
        <v>155</v>
      </c>
      <c r="ET661" s="8" t="n">
        <v>231</v>
      </c>
      <c r="EU661" s="8" t="n">
        <v>68</v>
      </c>
      <c r="EV661" s="8" t="n">
        <v>104</v>
      </c>
      <c r="EW661" s="8" t="n">
        <v>8</v>
      </c>
      <c r="EX661" s="8" t="n">
        <v>16</v>
      </c>
      <c r="EY661" s="8" t="n">
        <v>32</v>
      </c>
      <c r="EZ661" s="8" t="n">
        <v>29</v>
      </c>
      <c r="FA661" s="8" t="n">
        <v>-0.1</v>
      </c>
      <c r="FB661" s="8" t="n">
        <v>1.1</v>
      </c>
      <c r="FC661" s="8" t="n">
        <v>1</v>
      </c>
      <c r="FD661" s="19" t="n">
        <v>4.97</v>
      </c>
      <c r="FE661" s="18" t="n">
        <f aca="false">FD661/V661</f>
        <v>0.216086956521739</v>
      </c>
      <c r="FF661" s="8" t="n">
        <v>0.1083</v>
      </c>
      <c r="FG661" s="8" t="n">
        <v>0.08</v>
      </c>
      <c r="FH661" s="8" t="n">
        <v>-0.06</v>
      </c>
      <c r="FI661" s="8" t="n">
        <v>0.01</v>
      </c>
      <c r="FJ661" s="22"/>
      <c r="FK661" s="22"/>
      <c r="FL661" s="22"/>
      <c r="FM661" s="8" t="n">
        <f aca="false">BL661+BS661+AH661+DT661</f>
        <v>96</v>
      </c>
      <c r="FN661" s="19" t="n">
        <f aca="false">IF(DS661&gt;0,(BL661+BR661)/DS661,0)</f>
        <v>32</v>
      </c>
      <c r="FO661" s="12" t="n">
        <v>0.0173068805</v>
      </c>
      <c r="FP661" s="19" t="n">
        <f aca="false">Z661-AH661/10</f>
        <v>2.6</v>
      </c>
      <c r="FQ661" s="19" t="n">
        <f aca="false">Z661+DR661/5</f>
        <v>3.5498</v>
      </c>
      <c r="FR661" s="19" t="n">
        <f aca="false">(DX661+DY661)/AL661*60</f>
        <v>112.331838565022</v>
      </c>
      <c r="FS661" s="22"/>
      <c r="FT661" s="22"/>
      <c r="FU661" s="22"/>
      <c r="FV661" s="22"/>
      <c r="FW661" s="17" t="s">
        <v>270</v>
      </c>
      <c r="FX661" s="23" t="n">
        <v>925000</v>
      </c>
      <c r="FY661" s="23" t="n">
        <v>863333</v>
      </c>
      <c r="FZ661" s="8" t="n">
        <v>23</v>
      </c>
      <c r="GA661" s="8" t="n">
        <v>1</v>
      </c>
      <c r="GB661" s="8" t="n">
        <v>2</v>
      </c>
      <c r="GC661" s="8" t="n">
        <v>3</v>
      </c>
      <c r="GD661" s="8" t="n">
        <v>1</v>
      </c>
      <c r="GE661" s="8" t="n">
        <v>4</v>
      </c>
      <c r="GF661" s="8" t="n">
        <v>33</v>
      </c>
      <c r="GG661" s="8" t="n">
        <v>447</v>
      </c>
      <c r="GH661" s="8" t="n">
        <v>-0.1</v>
      </c>
      <c r="GI661" s="8" t="n">
        <v>1.1</v>
      </c>
      <c r="GJ661" s="8" t="n">
        <v>1</v>
      </c>
      <c r="GK661" s="8" t="n">
        <f aca="false">Z661-AH661/10</f>
        <v>2.6</v>
      </c>
      <c r="GL661" s="22"/>
      <c r="GM661" s="22"/>
      <c r="GN661" s="22"/>
      <c r="GO661" s="22"/>
      <c r="GP661" s="22"/>
    </row>
    <row r="662" customFormat="false" ht="13.65" hidden="false" customHeight="true" outlineLevel="0" collapsed="false">
      <c r="A662" s="16" t="n">
        <v>33573</v>
      </c>
      <c r="B662" s="17" t="s">
        <v>3073</v>
      </c>
      <c r="C662" s="17" t="s">
        <v>3074</v>
      </c>
      <c r="D662" s="17" t="s">
        <v>283</v>
      </c>
      <c r="E662" s="17" t="s">
        <v>283</v>
      </c>
      <c r="F662" s="8" t="n">
        <v>70</v>
      </c>
      <c r="G662" s="8" t="n">
        <v>208</v>
      </c>
      <c r="H662" s="22"/>
      <c r="I662" s="22"/>
      <c r="J662" s="22"/>
      <c r="K662" s="17" t="s">
        <v>273</v>
      </c>
      <c r="L662" s="8" t="n">
        <v>2015</v>
      </c>
      <c r="M662" s="8" t="n">
        <v>26</v>
      </c>
      <c r="N662" s="8" t="n">
        <v>3</v>
      </c>
      <c r="O662" s="8" t="n">
        <v>8478569</v>
      </c>
      <c r="P662" s="17" t="s">
        <v>3075</v>
      </c>
      <c r="Q662" s="17" t="s">
        <v>3076</v>
      </c>
      <c r="R662" s="17" t="s">
        <v>3077</v>
      </c>
      <c r="S662" s="17" t="s">
        <v>3078</v>
      </c>
      <c r="T662" s="17" t="s">
        <v>313</v>
      </c>
      <c r="U662" s="17" t="s">
        <v>338</v>
      </c>
      <c r="V662" s="8" t="n">
        <v>60</v>
      </c>
      <c r="W662" s="8" t="n">
        <v>10</v>
      </c>
      <c r="X662" s="8" t="n">
        <v>1</v>
      </c>
      <c r="Y662" s="8" t="n">
        <v>1</v>
      </c>
      <c r="Z662" s="8" t="n">
        <v>11</v>
      </c>
      <c r="AA662" s="8" t="n">
        <v>18</v>
      </c>
      <c r="AB662" s="8" t="n">
        <v>74</v>
      </c>
      <c r="AC662" s="18" t="n">
        <f aca="false">Z662/V662</f>
        <v>0.183333333333333</v>
      </c>
      <c r="AD662" s="19" t="n">
        <f aca="false">IF(FZ662&gt;V662,Z662-V662*(GC662-Z662)/(FZ662-V662),0)</f>
        <v>3.5</v>
      </c>
      <c r="AE662" s="19" t="n">
        <v>5.294</v>
      </c>
      <c r="AF662" s="8" t="n">
        <v>-6</v>
      </c>
      <c r="AG662" s="8" t="n">
        <v>1.2</v>
      </c>
      <c r="AH662" s="8" t="n">
        <v>9</v>
      </c>
      <c r="AI662" s="8" t="n">
        <v>1038</v>
      </c>
      <c r="AJ662" s="8" t="n">
        <v>46487</v>
      </c>
      <c r="AK662" s="19" t="n">
        <v>774.78333333333</v>
      </c>
      <c r="AL662" s="8" t="n">
        <v>774.78</v>
      </c>
      <c r="AM662" s="8" t="n">
        <v>775</v>
      </c>
      <c r="AN662" s="18" t="n">
        <f aca="false">AJ662/60/V662</f>
        <v>12.9130555555556</v>
      </c>
      <c r="AO662" s="8" t="n">
        <v>21.74</v>
      </c>
      <c r="AP662" s="12" t="n">
        <f aca="false">IF(EF662&gt;0,Z662/EF662,0)</f>
        <v>0.55</v>
      </c>
      <c r="AQ662" s="8" t="n">
        <v>113</v>
      </c>
      <c r="AR662" s="8" t="n">
        <v>113</v>
      </c>
      <c r="AS662" s="8" t="n">
        <v>113</v>
      </c>
      <c r="AT662" s="8" t="n">
        <v>92</v>
      </c>
      <c r="AU662" s="8" t="n">
        <v>92</v>
      </c>
      <c r="AV662" s="8" t="n">
        <v>66</v>
      </c>
      <c r="AW662" s="8" t="n">
        <v>79</v>
      </c>
      <c r="AX662" s="8" t="n">
        <v>37</v>
      </c>
      <c r="AY662" s="8" t="n">
        <v>5</v>
      </c>
      <c r="AZ662" s="8" t="n">
        <v>9</v>
      </c>
      <c r="BA662" s="8" t="n">
        <f aca="false">AY662+AZ662</f>
        <v>14</v>
      </c>
      <c r="BB662" s="8" t="n">
        <v>7.47</v>
      </c>
      <c r="BC662" s="8" t="n">
        <v>26.0606</v>
      </c>
      <c r="BD662" s="19" t="n">
        <v>38.1</v>
      </c>
      <c r="BE662" s="19" t="n">
        <v>2.95050229096308</v>
      </c>
      <c r="BF662" s="19" t="n">
        <f aca="false">AQ662+BD662</f>
        <v>151.1</v>
      </c>
      <c r="BG662" s="19" t="n">
        <f aca="false">IF(AL662&gt;0,BF662/AL662*60,0)</f>
        <v>11.7013861999535</v>
      </c>
      <c r="BH662" s="8" t="n">
        <v>112</v>
      </c>
      <c r="BI662" s="8" t="n">
        <v>294</v>
      </c>
      <c r="BJ662" s="8" t="n">
        <v>274</v>
      </c>
      <c r="BK662" s="12" t="n">
        <f aca="false">BH662/(BH662+BJ662)</f>
        <v>0.290155440414508</v>
      </c>
      <c r="BL662" s="8" t="n">
        <v>152</v>
      </c>
      <c r="BM662" s="8" t="n">
        <v>151</v>
      </c>
      <c r="BN662" s="8" t="n">
        <v>85</v>
      </c>
      <c r="BO662" s="8" t="n">
        <f aca="false">BM662-BN662</f>
        <v>66</v>
      </c>
      <c r="BP662" s="8" t="n">
        <v>26</v>
      </c>
      <c r="BQ662" s="8" t="n">
        <v>9</v>
      </c>
      <c r="BR662" s="8" t="n">
        <v>20</v>
      </c>
      <c r="BS662" s="8" t="n">
        <v>41</v>
      </c>
      <c r="BT662" s="12" t="n">
        <f aca="false">BS662/(EA662+BS662)</f>
        <v>0.068561872909699</v>
      </c>
      <c r="BU662" s="8" t="n">
        <v>42</v>
      </c>
      <c r="BV662" s="8" t="n">
        <v>51</v>
      </c>
      <c r="BW662" s="12" t="n">
        <f aca="false">IF(BU662+BV662&gt;0,BU662/(BU662+BV662),0)</f>
        <v>0.451612903225806</v>
      </c>
      <c r="BX662" s="8" t="n">
        <v>14</v>
      </c>
      <c r="BY662" s="8" t="n">
        <v>17</v>
      </c>
      <c r="BZ662" s="8" t="n">
        <v>20</v>
      </c>
      <c r="CA662" s="8" t="n">
        <v>19</v>
      </c>
      <c r="CB662" s="8" t="n">
        <v>8</v>
      </c>
      <c r="CC662" s="8" t="n">
        <v>15</v>
      </c>
      <c r="CD662" s="8" t="n">
        <v>10</v>
      </c>
      <c r="CE662" s="8" t="n">
        <v>12</v>
      </c>
      <c r="CF662" s="8" t="n">
        <v>20</v>
      </c>
      <c r="CG662" s="8" t="n">
        <v>23</v>
      </c>
      <c r="CH662" s="8" t="n">
        <v>22</v>
      </c>
      <c r="CI662" s="8" t="n">
        <v>27</v>
      </c>
      <c r="CJ662" s="8" t="n">
        <v>0</v>
      </c>
      <c r="CK662" s="8" t="n">
        <v>0</v>
      </c>
      <c r="CL662" s="8" t="n">
        <v>1</v>
      </c>
      <c r="CM662" s="8" t="n">
        <v>0</v>
      </c>
      <c r="CN662" s="8" t="n">
        <v>1</v>
      </c>
      <c r="CO662" s="8" t="n">
        <v>0</v>
      </c>
      <c r="CP662" s="8" t="n">
        <v>0</v>
      </c>
      <c r="CQ662" s="8" t="n">
        <v>1</v>
      </c>
      <c r="CR662" s="8" t="n">
        <v>0</v>
      </c>
      <c r="CS662" s="8" t="n">
        <v>0</v>
      </c>
      <c r="CT662" s="8" t="n">
        <v>1</v>
      </c>
      <c r="CU662" s="8" t="n">
        <v>1</v>
      </c>
      <c r="CV662" s="8" t="n">
        <v>1</v>
      </c>
      <c r="CW662" s="8" t="n">
        <v>6</v>
      </c>
      <c r="CX662" s="8" t="n">
        <v>0</v>
      </c>
      <c r="CY662" s="8" t="n">
        <v>0</v>
      </c>
      <c r="CZ662" s="8" t="n">
        <v>5</v>
      </c>
      <c r="DA662" s="8" t="n">
        <v>21</v>
      </c>
      <c r="DB662" s="8" t="n">
        <v>7</v>
      </c>
      <c r="DC662" s="8" t="n">
        <v>0</v>
      </c>
      <c r="DD662" s="8" t="n">
        <v>4</v>
      </c>
      <c r="DE662" s="8" t="n">
        <v>5</v>
      </c>
      <c r="DF662" s="8" t="n">
        <v>3</v>
      </c>
      <c r="DG662" s="8" t="n">
        <v>3</v>
      </c>
      <c r="DH662" s="8" t="n">
        <v>44</v>
      </c>
      <c r="DI662" s="8" t="n">
        <v>3</v>
      </c>
      <c r="DJ662" s="8" t="n">
        <v>8</v>
      </c>
      <c r="DK662" s="8" t="n">
        <v>3</v>
      </c>
      <c r="DL662" s="8" t="n">
        <v>2</v>
      </c>
      <c r="DM662" s="8" t="n">
        <v>1</v>
      </c>
      <c r="DN662" s="8" t="n">
        <v>10</v>
      </c>
      <c r="DO662" s="8" t="n">
        <v>9</v>
      </c>
      <c r="DP662" s="8" t="n">
        <v>1</v>
      </c>
      <c r="DQ662" s="8" t="n">
        <f aca="false">DJ662-DI662</f>
        <v>5</v>
      </c>
      <c r="DR662" s="19" t="n">
        <v>2.864</v>
      </c>
      <c r="DS662" s="8" t="n">
        <v>2</v>
      </c>
      <c r="DT662" s="8" t="n">
        <v>1</v>
      </c>
      <c r="DU662" s="8" t="n">
        <v>0</v>
      </c>
      <c r="DV662" s="8" t="n">
        <v>0</v>
      </c>
      <c r="DW662" s="8" t="n">
        <v>0</v>
      </c>
      <c r="DX662" s="8" t="n">
        <v>598</v>
      </c>
      <c r="DY662" s="8" t="n">
        <v>770</v>
      </c>
      <c r="DZ662" s="8" t="n">
        <v>464</v>
      </c>
      <c r="EA662" s="8" t="n">
        <v>557</v>
      </c>
      <c r="EB662" s="8" t="n">
        <v>343</v>
      </c>
      <c r="EC662" s="8" t="n">
        <v>386</v>
      </c>
      <c r="ED662" s="8" t="n">
        <v>28.41</v>
      </c>
      <c r="EE662" s="8" t="n">
        <v>31.77</v>
      </c>
      <c r="EF662" s="8" t="n">
        <v>20</v>
      </c>
      <c r="EG662" s="8" t="n">
        <v>32</v>
      </c>
      <c r="EH662" s="12" t="n">
        <f aca="false">EF662/EB662</f>
        <v>0.0583090379008746</v>
      </c>
      <c r="EI662" s="20" t="n">
        <f aca="false">1-EG662/EC662</f>
        <v>0.917098445595855</v>
      </c>
      <c r="EJ662" s="21" t="n">
        <f aca="false">EH662+EI662</f>
        <v>0.975407483496729</v>
      </c>
      <c r="EK662" s="8" t="n">
        <v>599</v>
      </c>
      <c r="EL662" s="8" t="n">
        <v>771</v>
      </c>
      <c r="EM662" s="8" t="n">
        <v>463</v>
      </c>
      <c r="EN662" s="8" t="n">
        <v>558</v>
      </c>
      <c r="EO662" s="8" t="n">
        <v>342</v>
      </c>
      <c r="EP662" s="8" t="n">
        <v>387</v>
      </c>
      <c r="EQ662" s="8" t="n">
        <v>20</v>
      </c>
      <c r="ER662" s="8" t="n">
        <v>32</v>
      </c>
      <c r="ES662" s="8" t="n">
        <v>283</v>
      </c>
      <c r="ET662" s="8" t="n">
        <v>382</v>
      </c>
      <c r="EU662" s="8" t="n">
        <v>124</v>
      </c>
      <c r="EV662" s="8" t="n">
        <v>128</v>
      </c>
      <c r="EW662" s="8" t="n">
        <v>11</v>
      </c>
      <c r="EX662" s="8" t="n">
        <v>18</v>
      </c>
      <c r="EY662" s="8" t="n">
        <v>61</v>
      </c>
      <c r="EZ662" s="8" t="n">
        <v>54</v>
      </c>
      <c r="FA662" s="8" t="n">
        <v>0</v>
      </c>
      <c r="FB662" s="8" t="n">
        <v>0.7</v>
      </c>
      <c r="FC662" s="8" t="n">
        <v>0.6</v>
      </c>
      <c r="FD662" s="19" t="n">
        <v>13.11</v>
      </c>
      <c r="FE662" s="18" t="n">
        <f aca="false">FD662/V662</f>
        <v>0.2185</v>
      </c>
      <c r="FF662" s="8" t="n">
        <v>0.7466</v>
      </c>
      <c r="FG662" s="8" t="n">
        <v>-0.11</v>
      </c>
      <c r="FH662" s="8" t="n">
        <v>0.24</v>
      </c>
      <c r="FI662" s="8" t="n">
        <v>0.13</v>
      </c>
      <c r="FJ662" s="22"/>
      <c r="FK662" s="22"/>
      <c r="FL662" s="22"/>
      <c r="FM662" s="8" t="n">
        <f aca="false">BL662+BS662+AH662+DT662</f>
        <v>203</v>
      </c>
      <c r="FN662" s="19" t="n">
        <f aca="false">IF(DS662&gt;0,(BL662+BR662)/DS662,0)</f>
        <v>86</v>
      </c>
      <c r="FO662" s="12" t="n">
        <v>0.0531776913</v>
      </c>
      <c r="FP662" s="19" t="n">
        <f aca="false">Z662-AH662/10</f>
        <v>10.1</v>
      </c>
      <c r="FQ662" s="19" t="n">
        <f aca="false">Z662+DR662/5</f>
        <v>11.5728</v>
      </c>
      <c r="FR662" s="19" t="n">
        <f aca="false">(DX662+DY662)/AL662*60</f>
        <v>105.939750638891</v>
      </c>
      <c r="FS662" s="8" t="n">
        <v>5</v>
      </c>
      <c r="FT662" s="17" t="s">
        <v>563</v>
      </c>
      <c r="FU662" s="8" t="n">
        <v>204</v>
      </c>
      <c r="FV662" s="22"/>
      <c r="FW662" s="17" t="s">
        <v>280</v>
      </c>
      <c r="FX662" s="23" t="n">
        <v>700000</v>
      </c>
      <c r="FY662" s="23" t="n">
        <v>725000</v>
      </c>
      <c r="FZ662" s="8" t="n">
        <v>108</v>
      </c>
      <c r="GA662" s="8" t="n">
        <v>12</v>
      </c>
      <c r="GB662" s="8" t="n">
        <v>5</v>
      </c>
      <c r="GC662" s="8" t="n">
        <v>17</v>
      </c>
      <c r="GD662" s="8" t="n">
        <v>-7</v>
      </c>
      <c r="GE662" s="8" t="n">
        <v>33</v>
      </c>
      <c r="GF662" s="8" t="n">
        <v>108</v>
      </c>
      <c r="GG662" s="8" t="n">
        <v>1264</v>
      </c>
      <c r="GH662" s="8" t="n">
        <v>-0.5</v>
      </c>
      <c r="GI662" s="8" t="n">
        <v>1.2</v>
      </c>
      <c r="GJ662" s="8" t="n">
        <v>0.7</v>
      </c>
      <c r="GK662" s="8" t="n">
        <f aca="false">Z662-AH662/10</f>
        <v>10.1</v>
      </c>
      <c r="GL662" s="22"/>
      <c r="GM662" s="22"/>
      <c r="GN662" s="22"/>
      <c r="GO662" s="22"/>
      <c r="GP662" s="22"/>
    </row>
    <row r="663" customFormat="false" ht="13.65" hidden="false" customHeight="true" outlineLevel="0" collapsed="false">
      <c r="A663" s="16" t="n">
        <v>36057</v>
      </c>
      <c r="B663" s="17" t="s">
        <v>434</v>
      </c>
      <c r="C663" s="17" t="s">
        <v>435</v>
      </c>
      <c r="D663" s="17" t="s">
        <v>262</v>
      </c>
      <c r="E663" s="17" t="s">
        <v>262</v>
      </c>
      <c r="F663" s="8" t="n">
        <v>74</v>
      </c>
      <c r="G663" s="8" t="n">
        <v>198</v>
      </c>
      <c r="H663" s="8" t="n">
        <v>2017</v>
      </c>
      <c r="I663" s="8" t="n">
        <v>1</v>
      </c>
      <c r="J663" s="8" t="n">
        <v>2</v>
      </c>
      <c r="K663" s="17" t="s">
        <v>273</v>
      </c>
      <c r="L663" s="8" t="n">
        <v>2017</v>
      </c>
      <c r="M663" s="8" t="n">
        <v>19</v>
      </c>
      <c r="N663" s="8" t="n">
        <v>1</v>
      </c>
      <c r="O663" s="8" t="n">
        <v>8479974</v>
      </c>
      <c r="P663" s="17" t="s">
        <v>3079</v>
      </c>
      <c r="Q663" s="17" t="s">
        <v>3080</v>
      </c>
      <c r="R663" s="17" t="s">
        <v>3081</v>
      </c>
      <c r="S663" s="17" t="s">
        <v>2148</v>
      </c>
      <c r="T663" s="17" t="s">
        <v>313</v>
      </c>
      <c r="U663" s="17" t="s">
        <v>562</v>
      </c>
      <c r="V663" s="8" t="n">
        <v>73</v>
      </c>
      <c r="W663" s="8" t="n">
        <v>13</v>
      </c>
      <c r="X663" s="8" t="n">
        <v>17</v>
      </c>
      <c r="Y663" s="8" t="n">
        <v>11</v>
      </c>
      <c r="Z663" s="8" t="n">
        <v>30</v>
      </c>
      <c r="AA663" s="8" t="n">
        <v>9</v>
      </c>
      <c r="AB663" s="8" t="n">
        <v>72</v>
      </c>
      <c r="AC663" s="18" t="n">
        <f aca="false">Z663/V663</f>
        <v>0.410958904109589</v>
      </c>
      <c r="AD663" s="19" t="n">
        <f aca="false">IF(FZ663&gt;V663,Z663-V663*(GC663-Z663)/(FZ663-V663),0)</f>
        <v>0</v>
      </c>
      <c r="AE663" s="19" t="n">
        <v>11.288</v>
      </c>
      <c r="AF663" s="8" t="n">
        <v>1</v>
      </c>
      <c r="AG663" s="8" t="n">
        <v>2.4</v>
      </c>
      <c r="AH663" s="8" t="n">
        <v>30</v>
      </c>
      <c r="AI663" s="8" t="n">
        <v>1384</v>
      </c>
      <c r="AJ663" s="8" t="n">
        <v>60115</v>
      </c>
      <c r="AK663" s="19" t="n">
        <v>1001.9166666667</v>
      </c>
      <c r="AL663" s="8" t="n">
        <v>1001.9</v>
      </c>
      <c r="AM663" s="8" t="n">
        <v>1002</v>
      </c>
      <c r="AN663" s="18" t="n">
        <f aca="false">AJ663/60/V663</f>
        <v>13.7248858447489</v>
      </c>
      <c r="AO663" s="8" t="n">
        <v>23.01</v>
      </c>
      <c r="AP663" s="12" t="n">
        <f aca="false">IF(EF663&gt;0,Z663/EF663,0)</f>
        <v>0.697674418604651</v>
      </c>
      <c r="AQ663" s="8" t="n">
        <v>205</v>
      </c>
      <c r="AR663" s="8" t="n">
        <v>204</v>
      </c>
      <c r="AS663" s="8" t="n">
        <v>205</v>
      </c>
      <c r="AT663" s="8" t="n">
        <v>167</v>
      </c>
      <c r="AU663" s="8" t="n">
        <v>167</v>
      </c>
      <c r="AV663" s="8" t="n">
        <v>127</v>
      </c>
      <c r="AW663" s="8" t="n">
        <v>140</v>
      </c>
      <c r="AX663" s="8" t="n">
        <v>68</v>
      </c>
      <c r="AY663" s="8" t="n">
        <v>5</v>
      </c>
      <c r="AZ663" s="8" t="n">
        <v>16</v>
      </c>
      <c r="BA663" s="8" t="n">
        <f aca="false">AY663+AZ663</f>
        <v>21</v>
      </c>
      <c r="BB663" s="8" t="n">
        <v>14.32</v>
      </c>
      <c r="BC663" s="8" t="n">
        <v>26.3858</v>
      </c>
      <c r="BD663" s="19" t="n">
        <v>266.8</v>
      </c>
      <c r="BE663" s="19" t="n">
        <v>15.977376694668</v>
      </c>
      <c r="BF663" s="19" t="n">
        <f aca="false">AQ663+BD663</f>
        <v>471.8</v>
      </c>
      <c r="BG663" s="19" t="n">
        <f aca="false">IF(AL663&gt;0,BF663/AL663*60,0)</f>
        <v>28.2543167980836</v>
      </c>
      <c r="BH663" s="8" t="n">
        <v>351</v>
      </c>
      <c r="BI663" s="8" t="n">
        <v>313</v>
      </c>
      <c r="BJ663" s="8" t="n">
        <v>247</v>
      </c>
      <c r="BK663" s="12" t="n">
        <f aca="false">BH663/(BH663+BJ663)</f>
        <v>0.58695652173913</v>
      </c>
      <c r="BL663" s="8" t="n">
        <v>48</v>
      </c>
      <c r="BM663" s="8" t="n">
        <v>48</v>
      </c>
      <c r="BN663" s="8" t="n">
        <v>56</v>
      </c>
      <c r="BO663" s="8" t="n">
        <f aca="false">BM663-BN663</f>
        <v>-8</v>
      </c>
      <c r="BP663" s="8" t="n">
        <v>40</v>
      </c>
      <c r="BQ663" s="8" t="n">
        <v>33</v>
      </c>
      <c r="BR663" s="8" t="n">
        <v>32</v>
      </c>
      <c r="BS663" s="8" t="n">
        <v>19</v>
      </c>
      <c r="BT663" s="12" t="n">
        <f aca="false">BS663/(EA663+BS663)</f>
        <v>0.0261707988980716</v>
      </c>
      <c r="BU663" s="8" t="n">
        <v>376</v>
      </c>
      <c r="BV663" s="8" t="n">
        <v>367</v>
      </c>
      <c r="BW663" s="12" t="n">
        <f aca="false">IF(BU663+BV663&gt;0,BU663/(BU663+BV663),0)</f>
        <v>0.506056527590848</v>
      </c>
      <c r="BX663" s="8" t="n">
        <v>112</v>
      </c>
      <c r="BY663" s="8" t="n">
        <v>109</v>
      </c>
      <c r="BZ663" s="8" t="n">
        <v>144</v>
      </c>
      <c r="CA663" s="8" t="n">
        <v>132</v>
      </c>
      <c r="CB663" s="8" t="n">
        <v>120</v>
      </c>
      <c r="CC663" s="8" t="n">
        <v>126</v>
      </c>
      <c r="CD663" s="8" t="n">
        <v>98</v>
      </c>
      <c r="CE663" s="8" t="n">
        <v>111</v>
      </c>
      <c r="CF663" s="8" t="n">
        <v>110</v>
      </c>
      <c r="CG663" s="8" t="n">
        <v>105</v>
      </c>
      <c r="CH663" s="8" t="n">
        <v>265</v>
      </c>
      <c r="CI663" s="8" t="n">
        <v>250</v>
      </c>
      <c r="CJ663" s="8" t="n">
        <v>0</v>
      </c>
      <c r="CK663" s="8" t="n">
        <v>0</v>
      </c>
      <c r="CL663" s="8" t="n">
        <v>2</v>
      </c>
      <c r="CM663" s="8" t="n">
        <v>2</v>
      </c>
      <c r="CN663" s="8" t="n">
        <v>0</v>
      </c>
      <c r="CO663" s="8" t="n">
        <v>0</v>
      </c>
      <c r="CP663" s="8" t="n">
        <v>1</v>
      </c>
      <c r="CQ663" s="8" t="n">
        <v>4</v>
      </c>
      <c r="CR663" s="8" t="n">
        <v>0</v>
      </c>
      <c r="CS663" s="8" t="n">
        <v>0</v>
      </c>
      <c r="CT663" s="8" t="n">
        <v>0</v>
      </c>
      <c r="CU663" s="8" t="n">
        <v>4</v>
      </c>
      <c r="CV663" s="8" t="n">
        <v>1</v>
      </c>
      <c r="CW663" s="8" t="n">
        <v>4</v>
      </c>
      <c r="CX663" s="8" t="n">
        <v>1</v>
      </c>
      <c r="CY663" s="8" t="n">
        <v>1</v>
      </c>
      <c r="CZ663" s="8" t="n">
        <v>5</v>
      </c>
      <c r="DA663" s="8" t="n">
        <v>33</v>
      </c>
      <c r="DB663" s="8" t="n">
        <v>14</v>
      </c>
      <c r="DC663" s="8" t="n">
        <v>5</v>
      </c>
      <c r="DD663" s="8" t="n">
        <v>1</v>
      </c>
      <c r="DE663" s="8" t="n">
        <v>29</v>
      </c>
      <c r="DF663" s="8" t="n">
        <v>13</v>
      </c>
      <c r="DG663" s="8" t="n">
        <v>3</v>
      </c>
      <c r="DH663" s="8" t="n">
        <v>62</v>
      </c>
      <c r="DI663" s="8" t="n">
        <v>14</v>
      </c>
      <c r="DJ663" s="8" t="n">
        <v>16</v>
      </c>
      <c r="DK663" s="8" t="n">
        <v>15</v>
      </c>
      <c r="DL663" s="8" t="n">
        <v>15</v>
      </c>
      <c r="DM663" s="8" t="n">
        <v>0</v>
      </c>
      <c r="DN663" s="8" t="n">
        <v>17</v>
      </c>
      <c r="DO663" s="8" t="n">
        <v>17</v>
      </c>
      <c r="DP663" s="8" t="n">
        <v>0</v>
      </c>
      <c r="DQ663" s="8" t="n">
        <f aca="false">DJ663-DI663</f>
        <v>2</v>
      </c>
      <c r="DR663" s="19" t="n">
        <v>2.579</v>
      </c>
      <c r="DS663" s="8" t="n">
        <v>14</v>
      </c>
      <c r="DT663" s="8" t="n">
        <v>0</v>
      </c>
      <c r="DU663" s="8" t="n">
        <v>0</v>
      </c>
      <c r="DV663" s="8" t="n">
        <v>0</v>
      </c>
      <c r="DW663" s="8" t="n">
        <v>0</v>
      </c>
      <c r="DX663" s="8" t="n">
        <v>1051</v>
      </c>
      <c r="DY663" s="8" t="n">
        <v>934</v>
      </c>
      <c r="DZ663" s="8" t="n">
        <v>792</v>
      </c>
      <c r="EA663" s="8" t="n">
        <v>707</v>
      </c>
      <c r="EB663" s="8" t="n">
        <v>557</v>
      </c>
      <c r="EC663" s="8" t="n">
        <v>499</v>
      </c>
      <c r="ED663" s="8" t="n">
        <v>51.22</v>
      </c>
      <c r="EE663" s="8" t="n">
        <v>41.13</v>
      </c>
      <c r="EF663" s="8" t="n">
        <v>43</v>
      </c>
      <c r="EG663" s="8" t="n">
        <v>32</v>
      </c>
      <c r="EH663" s="12" t="n">
        <f aca="false">EF663/EB663</f>
        <v>0.0771992818671454</v>
      </c>
      <c r="EI663" s="20" t="n">
        <f aca="false">1-EG663/EC663</f>
        <v>0.935871743486974</v>
      </c>
      <c r="EJ663" s="21" t="n">
        <f aca="false">EH663+EI663</f>
        <v>1.01307102535412</v>
      </c>
      <c r="EK663" s="8" t="n">
        <v>1050</v>
      </c>
      <c r="EL663" s="8" t="n">
        <v>925</v>
      </c>
      <c r="EM663" s="8" t="n">
        <v>791</v>
      </c>
      <c r="EN663" s="8" t="n">
        <v>698</v>
      </c>
      <c r="EO663" s="8" t="n">
        <v>557</v>
      </c>
      <c r="EP663" s="8" t="n">
        <v>490</v>
      </c>
      <c r="EQ663" s="8" t="n">
        <v>44</v>
      </c>
      <c r="ER663" s="8" t="n">
        <v>32</v>
      </c>
      <c r="ES663" s="8" t="n">
        <v>527</v>
      </c>
      <c r="ET663" s="8" t="n">
        <v>454</v>
      </c>
      <c r="EU663" s="8" t="n">
        <v>199</v>
      </c>
      <c r="EV663" s="8" t="n">
        <v>166</v>
      </c>
      <c r="EW663" s="8" t="n">
        <v>26</v>
      </c>
      <c r="EX663" s="8" t="n">
        <v>22</v>
      </c>
      <c r="EY663" s="8" t="n">
        <v>62</v>
      </c>
      <c r="EZ663" s="8" t="n">
        <v>65</v>
      </c>
      <c r="FA663" s="8" t="n">
        <v>1.5</v>
      </c>
      <c r="FB663" s="8" t="n">
        <v>1.1</v>
      </c>
      <c r="FC663" s="8" t="n">
        <v>2.6</v>
      </c>
      <c r="FD663" s="19" t="n">
        <v>31.32</v>
      </c>
      <c r="FE663" s="18" t="n">
        <f aca="false">FD663/V663</f>
        <v>0.429041095890411</v>
      </c>
      <c r="FF663" s="8" t="n">
        <v>2.065</v>
      </c>
      <c r="FG663" s="8" t="n">
        <v>0.25</v>
      </c>
      <c r="FH663" s="8" t="n">
        <v>-0.65</v>
      </c>
      <c r="FI663" s="8" t="n">
        <v>-0.4</v>
      </c>
      <c r="FJ663" s="8" t="n">
        <v>5</v>
      </c>
      <c r="FK663" s="8" t="n">
        <v>1</v>
      </c>
      <c r="FL663" s="8" t="n">
        <v>1</v>
      </c>
      <c r="FM663" s="8" t="n">
        <f aca="false">BL663+BS663+AH663+DT663</f>
        <v>97</v>
      </c>
      <c r="FN663" s="19" t="n">
        <f aca="false">IF(DS663&gt;0,(BL663+BR663)/DS663,0)</f>
        <v>5.71428571428571</v>
      </c>
      <c r="FO663" s="12" t="n">
        <v>0.0618760158</v>
      </c>
      <c r="FP663" s="19" t="n">
        <f aca="false">Z663-AH663/10</f>
        <v>27</v>
      </c>
      <c r="FQ663" s="19" t="n">
        <f aca="false">Z663+DR663/5</f>
        <v>30.5158</v>
      </c>
      <c r="FR663" s="19" t="n">
        <f aca="false">(DX663+DY663)/AL663*60</f>
        <v>118.874139135642</v>
      </c>
      <c r="FS663" s="8" t="n">
        <v>9</v>
      </c>
      <c r="FT663" s="17" t="s">
        <v>326</v>
      </c>
      <c r="FU663" s="8" t="n">
        <v>392</v>
      </c>
      <c r="FV663" s="22"/>
      <c r="FW663" s="17" t="s">
        <v>270</v>
      </c>
      <c r="FX663" s="23" t="n">
        <v>925000</v>
      </c>
      <c r="FY663" s="23" t="n">
        <v>925000</v>
      </c>
      <c r="FZ663" s="8" t="n">
        <v>73</v>
      </c>
      <c r="GA663" s="8" t="n">
        <v>13</v>
      </c>
      <c r="GB663" s="8" t="n">
        <v>17</v>
      </c>
      <c r="GC663" s="8" t="n">
        <v>30</v>
      </c>
      <c r="GD663" s="8" t="n">
        <v>1</v>
      </c>
      <c r="GE663" s="8" t="n">
        <v>30</v>
      </c>
      <c r="GF663" s="8" t="n">
        <v>127</v>
      </c>
      <c r="GG663" s="8" t="n">
        <v>1002</v>
      </c>
      <c r="GH663" s="8" t="n">
        <v>1.5</v>
      </c>
      <c r="GI663" s="8" t="n">
        <v>1.1</v>
      </c>
      <c r="GJ663" s="8" t="n">
        <v>2.6</v>
      </c>
      <c r="GK663" s="8" t="n">
        <f aca="false">Z663-AH663/10</f>
        <v>27</v>
      </c>
      <c r="GL663" s="22"/>
      <c r="GM663" s="22"/>
      <c r="GN663" s="22"/>
      <c r="GO663" s="22"/>
      <c r="GP663" s="22"/>
    </row>
    <row r="664" customFormat="false" ht="13.65" hidden="false" customHeight="true" outlineLevel="0" collapsed="false">
      <c r="A664" s="16" t="n">
        <v>34799</v>
      </c>
      <c r="B664" s="17" t="s">
        <v>1656</v>
      </c>
      <c r="C664" s="22"/>
      <c r="D664" s="17" t="s">
        <v>1657</v>
      </c>
      <c r="E664" s="17" t="s">
        <v>1657</v>
      </c>
      <c r="F664" s="8" t="n">
        <v>72</v>
      </c>
      <c r="G664" s="8" t="n">
        <v>177</v>
      </c>
      <c r="H664" s="8" t="n">
        <v>2013</v>
      </c>
      <c r="I664" s="8" t="n">
        <v>3</v>
      </c>
      <c r="J664" s="8" t="n">
        <v>89</v>
      </c>
      <c r="K664" s="17" t="s">
        <v>273</v>
      </c>
      <c r="L664" s="8" t="n">
        <v>2015</v>
      </c>
      <c r="M664" s="8" t="n">
        <v>22</v>
      </c>
      <c r="N664" s="8" t="n">
        <v>3</v>
      </c>
      <c r="O664" s="8" t="n">
        <v>8477416</v>
      </c>
      <c r="P664" s="17" t="s">
        <v>3082</v>
      </c>
      <c r="Q664" s="17" t="s">
        <v>3083</v>
      </c>
      <c r="R664" s="17" t="s">
        <v>3084</v>
      </c>
      <c r="S664" s="17" t="s">
        <v>3085</v>
      </c>
      <c r="T664" s="17" t="s">
        <v>299</v>
      </c>
      <c r="U664" s="17" t="s">
        <v>389</v>
      </c>
      <c r="V664" s="8" t="n">
        <v>82</v>
      </c>
      <c r="W664" s="8" t="n">
        <v>11</v>
      </c>
      <c r="X664" s="8" t="n">
        <v>29</v>
      </c>
      <c r="Y664" s="8" t="n">
        <v>17</v>
      </c>
      <c r="Z664" s="8" t="n">
        <v>40</v>
      </c>
      <c r="AA664" s="8" t="n">
        <v>5</v>
      </c>
      <c r="AB664" s="8" t="n">
        <v>42</v>
      </c>
      <c r="AC664" s="18" t="n">
        <f aca="false">Z664/V664</f>
        <v>0.487804878048781</v>
      </c>
      <c r="AD664" s="19" t="n">
        <f aca="false">IF(FZ664&gt;V664,Z664-V664*(GC664-Z664)/(FZ664-V664),0)</f>
        <v>-5.31578947368421</v>
      </c>
      <c r="AE664" s="19" t="n">
        <v>14.342</v>
      </c>
      <c r="AF664" s="8" t="n">
        <v>4</v>
      </c>
      <c r="AG664" s="8" t="n">
        <v>0.9</v>
      </c>
      <c r="AH664" s="8" t="n">
        <v>9</v>
      </c>
      <c r="AI664" s="8" t="n">
        <v>1485</v>
      </c>
      <c r="AJ664" s="8" t="n">
        <v>70318</v>
      </c>
      <c r="AK664" s="19" t="n">
        <v>1171.6</v>
      </c>
      <c r="AL664" s="8" t="n">
        <v>1171.6</v>
      </c>
      <c r="AM664" s="8" t="n">
        <v>1172</v>
      </c>
      <c r="AN664" s="18" t="n">
        <f aca="false">AJ664/60/V664</f>
        <v>14.2922764227642</v>
      </c>
      <c r="AO664" s="8" t="n">
        <v>23.96</v>
      </c>
      <c r="AP664" s="12" t="n">
        <f aca="false">IF(EF664&gt;0,Z664/EF664,0)</f>
        <v>0.727272727272727</v>
      </c>
      <c r="AQ664" s="8" t="n">
        <v>291</v>
      </c>
      <c r="AR664" s="8" t="n">
        <v>291</v>
      </c>
      <c r="AS664" s="8" t="n">
        <v>291</v>
      </c>
      <c r="AT664" s="8" t="n">
        <v>232</v>
      </c>
      <c r="AU664" s="8" t="n">
        <v>232</v>
      </c>
      <c r="AV664" s="8" t="n">
        <v>163</v>
      </c>
      <c r="AW664" s="8" t="n">
        <v>151</v>
      </c>
      <c r="AX664" s="8" t="n">
        <v>46</v>
      </c>
      <c r="AY664" s="8" t="n">
        <v>9</v>
      </c>
      <c r="AZ664" s="8" t="n">
        <v>16</v>
      </c>
      <c r="BA664" s="8" t="n">
        <f aca="false">AY664+AZ664</f>
        <v>25</v>
      </c>
      <c r="BB664" s="8" t="n">
        <v>13.68</v>
      </c>
      <c r="BC664" s="8" t="n">
        <v>30.5276</v>
      </c>
      <c r="BD664" s="19" t="n">
        <v>353.2</v>
      </c>
      <c r="BE664" s="19" t="n">
        <v>18.088084670536</v>
      </c>
      <c r="BF664" s="19" t="n">
        <f aca="false">AQ664+BD664</f>
        <v>644.2</v>
      </c>
      <c r="BG664" s="19" t="n">
        <f aca="false">IF(AL664&gt;0,BF664/AL664*60,0)</f>
        <v>32.9907818368044</v>
      </c>
      <c r="BH664" s="8" t="n">
        <v>424</v>
      </c>
      <c r="BI664" s="8" t="n">
        <v>327</v>
      </c>
      <c r="BJ664" s="8" t="n">
        <v>287</v>
      </c>
      <c r="BK664" s="12" t="n">
        <f aca="false">BH664/(BH664+BJ664)</f>
        <v>0.59634317862166</v>
      </c>
      <c r="BL664" s="8" t="n">
        <v>64</v>
      </c>
      <c r="BM664" s="8" t="n">
        <v>64</v>
      </c>
      <c r="BN664" s="8" t="n">
        <v>106</v>
      </c>
      <c r="BO664" s="8" t="n">
        <f aca="false">BM664-BN664</f>
        <v>-42</v>
      </c>
      <c r="BP664" s="8" t="n">
        <v>69</v>
      </c>
      <c r="BQ664" s="8" t="n">
        <v>25</v>
      </c>
      <c r="BR664" s="8" t="n">
        <v>26</v>
      </c>
      <c r="BS664" s="8" t="n">
        <v>43</v>
      </c>
      <c r="BT664" s="12" t="n">
        <f aca="false">BS664/(EA664+BS664)</f>
        <v>0.0540201005025126</v>
      </c>
      <c r="BU664" s="8" t="n">
        <v>1</v>
      </c>
      <c r="BV664" s="8" t="n">
        <v>7</v>
      </c>
      <c r="BW664" s="12" t="n">
        <f aca="false">IF(BU664+BV664&gt;0,BU664/(BU664+BV664),0)</f>
        <v>0.125</v>
      </c>
      <c r="BX664" s="8" t="n">
        <v>0</v>
      </c>
      <c r="BY664" s="8" t="n">
        <v>1</v>
      </c>
      <c r="BZ664" s="8" t="n">
        <v>0</v>
      </c>
      <c r="CA664" s="8" t="n">
        <v>2</v>
      </c>
      <c r="CB664" s="8" t="n">
        <v>1</v>
      </c>
      <c r="CC664" s="8" t="n">
        <v>4</v>
      </c>
      <c r="CD664" s="8" t="n">
        <v>0</v>
      </c>
      <c r="CE664" s="8" t="n">
        <v>2</v>
      </c>
      <c r="CF664" s="8" t="n">
        <v>1</v>
      </c>
      <c r="CG664" s="8" t="n">
        <v>2</v>
      </c>
      <c r="CH664" s="8" t="n">
        <v>0</v>
      </c>
      <c r="CI664" s="8" t="n">
        <v>3</v>
      </c>
      <c r="CJ664" s="8" t="n">
        <v>0</v>
      </c>
      <c r="CK664" s="8" t="n">
        <v>0</v>
      </c>
      <c r="CL664" s="8" t="n">
        <v>2</v>
      </c>
      <c r="CM664" s="8" t="n">
        <v>2</v>
      </c>
      <c r="CN664" s="8" t="n">
        <v>0</v>
      </c>
      <c r="CO664" s="8" t="n">
        <v>0</v>
      </c>
      <c r="CP664" s="8" t="n">
        <v>0</v>
      </c>
      <c r="CQ664" s="8" t="n">
        <v>0</v>
      </c>
      <c r="CR664" s="8" t="n">
        <v>0</v>
      </c>
      <c r="CS664" s="8" t="n">
        <v>2</v>
      </c>
      <c r="CT664" s="8" t="n">
        <v>5</v>
      </c>
      <c r="CU664" s="8" t="n">
        <v>0</v>
      </c>
      <c r="CV664" s="8" t="n">
        <v>0</v>
      </c>
      <c r="CW664" s="8" t="n">
        <v>4</v>
      </c>
      <c r="CX664" s="8" t="n">
        <v>4</v>
      </c>
      <c r="CY664" s="8" t="n">
        <v>6</v>
      </c>
      <c r="CZ664" s="8" t="n">
        <v>9</v>
      </c>
      <c r="DA664" s="8" t="n">
        <v>50</v>
      </c>
      <c r="DB664" s="8" t="n">
        <v>11</v>
      </c>
      <c r="DC664" s="8" t="n">
        <v>1</v>
      </c>
      <c r="DD664" s="8" t="n">
        <v>17</v>
      </c>
      <c r="DE664" s="8" t="n">
        <v>31</v>
      </c>
      <c r="DF664" s="8" t="n">
        <v>4</v>
      </c>
      <c r="DG664" s="8" t="n">
        <v>0</v>
      </c>
      <c r="DH664" s="8" t="n">
        <v>99</v>
      </c>
      <c r="DI664" s="8" t="n">
        <v>3</v>
      </c>
      <c r="DJ664" s="8" t="n">
        <v>10</v>
      </c>
      <c r="DK664" s="8" t="n">
        <v>5</v>
      </c>
      <c r="DL664" s="8" t="n">
        <v>5</v>
      </c>
      <c r="DM664" s="8" t="n">
        <v>0</v>
      </c>
      <c r="DN664" s="8" t="n">
        <v>12</v>
      </c>
      <c r="DO664" s="8" t="n">
        <v>12</v>
      </c>
      <c r="DP664" s="8" t="n">
        <v>0</v>
      </c>
      <c r="DQ664" s="8" t="n">
        <f aca="false">DJ664-DI664</f>
        <v>7</v>
      </c>
      <c r="DR664" s="19" t="n">
        <v>7.464</v>
      </c>
      <c r="DS664" s="8" t="n">
        <v>2</v>
      </c>
      <c r="DT664" s="8" t="n">
        <v>1</v>
      </c>
      <c r="DU664" s="8" t="n">
        <v>0</v>
      </c>
      <c r="DV664" s="8" t="n">
        <v>0</v>
      </c>
      <c r="DW664" s="8" t="n">
        <v>0</v>
      </c>
      <c r="DX664" s="8" t="n">
        <v>1224</v>
      </c>
      <c r="DY664" s="8" t="n">
        <v>1010</v>
      </c>
      <c r="DZ664" s="8" t="n">
        <v>948</v>
      </c>
      <c r="EA664" s="8" t="n">
        <v>753</v>
      </c>
      <c r="EB664" s="8" t="n">
        <v>654</v>
      </c>
      <c r="EC664" s="8" t="n">
        <v>538</v>
      </c>
      <c r="ED664" s="8" t="n">
        <v>57.16</v>
      </c>
      <c r="EE664" s="8" t="n">
        <v>45.28</v>
      </c>
      <c r="EF664" s="8" t="n">
        <v>55</v>
      </c>
      <c r="EG664" s="8" t="n">
        <v>40</v>
      </c>
      <c r="EH664" s="12" t="n">
        <f aca="false">EF664/EB664</f>
        <v>0.0840978593272171</v>
      </c>
      <c r="EI664" s="20" t="n">
        <f aca="false">1-EG664/EC664</f>
        <v>0.925650557620818</v>
      </c>
      <c r="EJ664" s="21" t="n">
        <f aca="false">EH664+EI664</f>
        <v>1.00974841694804</v>
      </c>
      <c r="EK664" s="8" t="n">
        <v>1224</v>
      </c>
      <c r="EL664" s="8" t="n">
        <v>1009</v>
      </c>
      <c r="EM664" s="8" t="n">
        <v>949</v>
      </c>
      <c r="EN664" s="8" t="n">
        <v>752</v>
      </c>
      <c r="EO664" s="8" t="n">
        <v>654</v>
      </c>
      <c r="EP664" s="8" t="n">
        <v>537</v>
      </c>
      <c r="EQ664" s="8" t="n">
        <v>55</v>
      </c>
      <c r="ER664" s="8" t="n">
        <v>40</v>
      </c>
      <c r="ES664" s="8" t="n">
        <v>599</v>
      </c>
      <c r="ET664" s="8" t="n">
        <v>479</v>
      </c>
      <c r="EU664" s="8" t="n">
        <v>215</v>
      </c>
      <c r="EV664" s="8" t="n">
        <v>197</v>
      </c>
      <c r="EW664" s="8" t="n">
        <v>30</v>
      </c>
      <c r="EX664" s="8" t="n">
        <v>22</v>
      </c>
      <c r="EY664" s="8" t="n">
        <v>71</v>
      </c>
      <c r="EZ664" s="8" t="n">
        <v>64</v>
      </c>
      <c r="FA664" s="8" t="n">
        <v>2</v>
      </c>
      <c r="FB664" s="8" t="n">
        <v>1.4</v>
      </c>
      <c r="FC664" s="8" t="n">
        <v>3.4</v>
      </c>
      <c r="FD664" s="19" t="n">
        <v>46.16</v>
      </c>
      <c r="FE664" s="18" t="n">
        <f aca="false">FD664/V664</f>
        <v>0.562926829268293</v>
      </c>
      <c r="FF664" s="8" t="n">
        <v>3.17</v>
      </c>
      <c r="FG664" s="8" t="n">
        <v>0.7</v>
      </c>
      <c r="FH664" s="8" t="n">
        <v>0.17</v>
      </c>
      <c r="FI664" s="8" t="n">
        <v>0.87</v>
      </c>
      <c r="FJ664" s="8" t="n">
        <v>5</v>
      </c>
      <c r="FK664" s="8" t="n">
        <v>1</v>
      </c>
      <c r="FL664" s="8" t="n">
        <v>0</v>
      </c>
      <c r="FM664" s="8" t="n">
        <f aca="false">BL664+BS664+AH664+DT664</f>
        <v>117</v>
      </c>
      <c r="FN664" s="19" t="n">
        <f aca="false">IF(DS664&gt;0,(BL664+BR664)/DS664,0)</f>
        <v>45</v>
      </c>
      <c r="FO664" s="12" t="n">
        <v>0.0488888889</v>
      </c>
      <c r="FP664" s="19" t="n">
        <f aca="false">Z664-AH664/10</f>
        <v>39.1</v>
      </c>
      <c r="FQ664" s="19" t="n">
        <f aca="false">Z664+DR664/5</f>
        <v>41.4928</v>
      </c>
      <c r="FR664" s="19" t="n">
        <f aca="false">(DX664+DY664)/AL664*60</f>
        <v>114.407647661318</v>
      </c>
      <c r="FS664" s="22"/>
      <c r="FT664" s="22"/>
      <c r="FU664" s="22"/>
      <c r="FV664" s="22"/>
      <c r="FW664" s="17" t="s">
        <v>270</v>
      </c>
      <c r="FX664" s="23" t="n">
        <v>700000</v>
      </c>
      <c r="FY664" s="23" t="n">
        <v>655833</v>
      </c>
      <c r="FZ664" s="8" t="n">
        <v>120</v>
      </c>
      <c r="GA664" s="8" t="n">
        <v>21</v>
      </c>
      <c r="GB664" s="8" t="n">
        <v>40</v>
      </c>
      <c r="GC664" s="8" t="n">
        <v>61</v>
      </c>
      <c r="GD664" s="8" t="n">
        <v>14</v>
      </c>
      <c r="GE664" s="8" t="n">
        <v>15</v>
      </c>
      <c r="GF664" s="8" t="n">
        <v>243</v>
      </c>
      <c r="GG664" s="8" t="n">
        <v>1730</v>
      </c>
      <c r="GH664" s="8" t="n">
        <v>4</v>
      </c>
      <c r="GI664" s="8" t="n">
        <v>2.4</v>
      </c>
      <c r="GJ664" s="8" t="n">
        <v>6.4</v>
      </c>
      <c r="GK664" s="8" t="n">
        <f aca="false">Z664-AH664/10</f>
        <v>39.1</v>
      </c>
      <c r="GL664" s="22"/>
      <c r="GM664" s="22"/>
      <c r="GN664" s="22"/>
      <c r="GO664" s="22"/>
      <c r="GP664" s="22"/>
    </row>
    <row r="665" customFormat="false" ht="13.65" hidden="false" customHeight="true" outlineLevel="0" collapsed="false">
      <c r="A665" s="16" t="n">
        <v>33436</v>
      </c>
      <c r="B665" s="17" t="s">
        <v>2107</v>
      </c>
      <c r="C665" s="22"/>
      <c r="D665" s="17" t="s">
        <v>321</v>
      </c>
      <c r="E665" s="17" t="s">
        <v>321</v>
      </c>
      <c r="F665" s="8" t="n">
        <v>74</v>
      </c>
      <c r="G665" s="8" t="n">
        <v>200</v>
      </c>
      <c r="H665" s="8" t="n">
        <v>2009</v>
      </c>
      <c r="I665" s="8" t="n">
        <v>1</v>
      </c>
      <c r="J665" s="8" t="n">
        <v>6</v>
      </c>
      <c r="K665" s="17" t="s">
        <v>263</v>
      </c>
      <c r="L665" s="8" t="n">
        <v>2010</v>
      </c>
      <c r="M665" s="8" t="n">
        <v>26</v>
      </c>
      <c r="N665" s="8" t="n">
        <v>8</v>
      </c>
      <c r="O665" s="8" t="n">
        <v>8475171</v>
      </c>
      <c r="P665" s="17" t="s">
        <v>3086</v>
      </c>
      <c r="Q665" s="17" t="s">
        <v>3087</v>
      </c>
      <c r="R665" s="17" t="s">
        <v>3088</v>
      </c>
      <c r="S665" s="17" t="s">
        <v>3085</v>
      </c>
      <c r="T665" s="17" t="s">
        <v>278</v>
      </c>
      <c r="U665" s="17" t="s">
        <v>294</v>
      </c>
      <c r="V665" s="8" t="n">
        <v>82</v>
      </c>
      <c r="W665" s="8" t="n">
        <v>14</v>
      </c>
      <c r="X665" s="8" t="n">
        <v>28</v>
      </c>
      <c r="Y665" s="8" t="n">
        <v>14</v>
      </c>
      <c r="Z665" s="8" t="n">
        <v>42</v>
      </c>
      <c r="AA665" s="8" t="n">
        <v>4</v>
      </c>
      <c r="AB665" s="8" t="n">
        <v>23</v>
      </c>
      <c r="AC665" s="18" t="n">
        <f aca="false">Z665/V665</f>
        <v>0.51219512195122</v>
      </c>
      <c r="AD665" s="19" t="n">
        <f aca="false">IF(FZ665&gt;V665,Z665-V665*(GC665-Z665)/(FZ665-V665),0)</f>
        <v>0.834008097165992</v>
      </c>
      <c r="AE665" s="19" t="n">
        <v>15.311</v>
      </c>
      <c r="AF665" s="8" t="n">
        <v>-28</v>
      </c>
      <c r="AG665" s="8" t="n">
        <v>-1.5</v>
      </c>
      <c r="AH665" s="8" t="n">
        <v>44</v>
      </c>
      <c r="AI665" s="8" t="n">
        <v>2398</v>
      </c>
      <c r="AJ665" s="8" t="n">
        <v>116515</v>
      </c>
      <c r="AK665" s="19" t="n">
        <v>1939.9666666667</v>
      </c>
      <c r="AL665" s="8" t="n">
        <v>1939.97</v>
      </c>
      <c r="AM665" s="8" t="n">
        <v>1942</v>
      </c>
      <c r="AN665" s="18" t="n">
        <f aca="false">AJ665/60/V665</f>
        <v>23.6819105691057</v>
      </c>
      <c r="AO665" s="8" t="n">
        <v>38.88</v>
      </c>
      <c r="AP665" s="12" t="n">
        <f aca="false">IF(EF665&gt;0,Z665/EF665,0)</f>
        <v>0.456521739130435</v>
      </c>
      <c r="AQ665" s="8" t="n">
        <v>438</v>
      </c>
      <c r="AR665" s="8" t="n">
        <v>406</v>
      </c>
      <c r="AS665" s="8" t="n">
        <v>442</v>
      </c>
      <c r="AT665" s="8" t="n">
        <v>276</v>
      </c>
      <c r="AU665" s="8" t="n">
        <v>279</v>
      </c>
      <c r="AV665" s="8" t="n">
        <v>202</v>
      </c>
      <c r="AW665" s="8" t="n">
        <v>151</v>
      </c>
      <c r="AX665" s="8" t="n">
        <v>18</v>
      </c>
      <c r="AY665" s="8" t="n">
        <v>7</v>
      </c>
      <c r="AZ665" s="8" t="n">
        <v>29</v>
      </c>
      <c r="BA665" s="8" t="n">
        <f aca="false">AY665+AZ665</f>
        <v>36</v>
      </c>
      <c r="BB665" s="8" t="n">
        <v>11.01</v>
      </c>
      <c r="BC665" s="8" t="n">
        <v>47.0149</v>
      </c>
      <c r="BD665" s="19" t="n">
        <v>291.4</v>
      </c>
      <c r="BE665" s="19" t="n">
        <v>9.01252598841889</v>
      </c>
      <c r="BF665" s="19" t="n">
        <f aca="false">AQ665+BD665</f>
        <v>729.4</v>
      </c>
      <c r="BG665" s="19" t="n">
        <f aca="false">IF(AL665&gt;0,BF665/AL665*60,0)</f>
        <v>22.5591117388413</v>
      </c>
      <c r="BH665" s="8" t="n">
        <v>808</v>
      </c>
      <c r="BI665" s="8" t="n">
        <v>599</v>
      </c>
      <c r="BJ665" s="8" t="n">
        <v>750</v>
      </c>
      <c r="BK665" s="12" t="n">
        <f aca="false">BH665/(BH665+BJ665)</f>
        <v>0.518613607188703</v>
      </c>
      <c r="BL665" s="8" t="n">
        <v>160</v>
      </c>
      <c r="BM665" s="8" t="n">
        <v>160</v>
      </c>
      <c r="BN665" s="8" t="n">
        <v>127</v>
      </c>
      <c r="BO665" s="8" t="n">
        <f aca="false">BM665-BN665</f>
        <v>33</v>
      </c>
      <c r="BP665" s="8" t="n">
        <v>77</v>
      </c>
      <c r="BQ665" s="8" t="n">
        <v>53</v>
      </c>
      <c r="BR665" s="8" t="n">
        <v>29</v>
      </c>
      <c r="BS665" s="8" t="n">
        <v>79</v>
      </c>
      <c r="BT665" s="12" t="n">
        <f aca="false">BS665/(EA665+BS665)</f>
        <v>0.0554775280898876</v>
      </c>
      <c r="BU665" s="8" t="n">
        <v>0</v>
      </c>
      <c r="BV665" s="8" t="n">
        <v>1</v>
      </c>
      <c r="BW665" s="12" t="n">
        <f aca="false">IF(BU665+BV665&gt;0,BU665/(BU665+BV665),0)</f>
        <v>0</v>
      </c>
      <c r="BX665" s="8" t="n">
        <v>0</v>
      </c>
      <c r="BY665" s="8" t="n">
        <v>1</v>
      </c>
      <c r="BZ665" s="8" t="n">
        <v>0</v>
      </c>
      <c r="CA665" s="8" t="n">
        <v>0</v>
      </c>
      <c r="CB665" s="8" t="n">
        <v>0</v>
      </c>
      <c r="CC665" s="8" t="n">
        <v>0</v>
      </c>
      <c r="CD665" s="8" t="n">
        <v>0</v>
      </c>
      <c r="CE665" s="8" t="n">
        <v>0</v>
      </c>
      <c r="CF665" s="8" t="n">
        <v>0</v>
      </c>
      <c r="CG665" s="8" t="n">
        <v>0</v>
      </c>
      <c r="CH665" s="8" t="n">
        <v>0</v>
      </c>
      <c r="CI665" s="8" t="n">
        <v>1</v>
      </c>
      <c r="CJ665" s="8" t="n">
        <v>0</v>
      </c>
      <c r="CK665" s="8" t="n">
        <v>0</v>
      </c>
      <c r="CL665" s="8" t="n">
        <v>3</v>
      </c>
      <c r="CM665" s="8" t="n">
        <v>3</v>
      </c>
      <c r="CN665" s="8" t="n">
        <v>1</v>
      </c>
      <c r="CO665" s="8" t="n">
        <v>0</v>
      </c>
      <c r="CP665" s="8" t="n">
        <v>0</v>
      </c>
      <c r="CQ665" s="8" t="n">
        <v>1</v>
      </c>
      <c r="CR665" s="8" t="n">
        <v>0</v>
      </c>
      <c r="CS665" s="8" t="n">
        <v>4</v>
      </c>
      <c r="CT665" s="8" t="n">
        <v>1</v>
      </c>
      <c r="CU665" s="8" t="n">
        <v>0</v>
      </c>
      <c r="CV665" s="8" t="n">
        <v>0</v>
      </c>
      <c r="CW665" s="8" t="n">
        <v>8</v>
      </c>
      <c r="CX665" s="8" t="n">
        <v>0</v>
      </c>
      <c r="CY665" s="8" t="n">
        <v>4</v>
      </c>
      <c r="CZ665" s="8" t="n">
        <v>4</v>
      </c>
      <c r="DA665" s="8" t="n">
        <v>69</v>
      </c>
      <c r="DB665" s="8" t="n">
        <v>1</v>
      </c>
      <c r="DC665" s="8" t="n">
        <v>0</v>
      </c>
      <c r="DD665" s="8" t="n">
        <v>39</v>
      </c>
      <c r="DE665" s="8" t="n">
        <v>24</v>
      </c>
      <c r="DF665" s="8" t="n">
        <v>3</v>
      </c>
      <c r="DG665" s="8" t="n">
        <v>0</v>
      </c>
      <c r="DH665" s="8" t="n">
        <v>135</v>
      </c>
      <c r="DI665" s="8" t="n">
        <v>22</v>
      </c>
      <c r="DJ665" s="8" t="n">
        <v>23</v>
      </c>
      <c r="DK665" s="8" t="n">
        <v>23</v>
      </c>
      <c r="DL665" s="8" t="n">
        <v>23</v>
      </c>
      <c r="DM665" s="8" t="n">
        <v>0</v>
      </c>
      <c r="DN665" s="8" t="n">
        <v>22</v>
      </c>
      <c r="DO665" s="8" t="n">
        <v>22</v>
      </c>
      <c r="DP665" s="8" t="n">
        <v>0</v>
      </c>
      <c r="DQ665" s="8" t="n">
        <f aca="false">DJ665-DI665</f>
        <v>1</v>
      </c>
      <c r="DR665" s="19" t="n">
        <v>8.048</v>
      </c>
      <c r="DS665" s="8" t="n">
        <v>22</v>
      </c>
      <c r="DT665" s="8" t="n">
        <v>0</v>
      </c>
      <c r="DU665" s="8" t="n">
        <v>0</v>
      </c>
      <c r="DV665" s="8" t="n">
        <v>0</v>
      </c>
      <c r="DW665" s="8" t="n">
        <v>0</v>
      </c>
      <c r="DX665" s="8" t="n">
        <v>2042</v>
      </c>
      <c r="DY665" s="8" t="n">
        <v>1711</v>
      </c>
      <c r="DZ665" s="8" t="n">
        <v>1486</v>
      </c>
      <c r="EA665" s="8" t="n">
        <v>1345</v>
      </c>
      <c r="EB665" s="8" t="n">
        <v>1060</v>
      </c>
      <c r="EC665" s="8" t="n">
        <v>928</v>
      </c>
      <c r="ED665" s="8" t="n">
        <v>99.52</v>
      </c>
      <c r="EE665" s="8" t="n">
        <v>96.21</v>
      </c>
      <c r="EF665" s="8" t="n">
        <v>92</v>
      </c>
      <c r="EG665" s="8" t="n">
        <v>106</v>
      </c>
      <c r="EH665" s="12" t="n">
        <f aca="false">EF665/EB665</f>
        <v>0.0867924528301887</v>
      </c>
      <c r="EI665" s="20" t="n">
        <f aca="false">1-EG665/EC665</f>
        <v>0.885775862068966</v>
      </c>
      <c r="EJ665" s="21" t="n">
        <f aca="false">EH665+EI665</f>
        <v>0.972568314899154</v>
      </c>
      <c r="EK665" s="8" t="n">
        <v>2051</v>
      </c>
      <c r="EL665" s="8" t="n">
        <v>1709</v>
      </c>
      <c r="EM665" s="8" t="n">
        <v>1490</v>
      </c>
      <c r="EN665" s="8" t="n">
        <v>1343</v>
      </c>
      <c r="EO665" s="8" t="n">
        <v>1061</v>
      </c>
      <c r="EP665" s="8" t="n">
        <v>927</v>
      </c>
      <c r="EQ665" s="8" t="n">
        <v>92</v>
      </c>
      <c r="ER665" s="8" t="n">
        <v>106</v>
      </c>
      <c r="ES665" s="8" t="n">
        <v>1048</v>
      </c>
      <c r="ET665" s="8" t="n">
        <v>859</v>
      </c>
      <c r="EU665" s="8" t="n">
        <v>410</v>
      </c>
      <c r="EV665" s="8" t="n">
        <v>381</v>
      </c>
      <c r="EW665" s="8" t="n">
        <v>47</v>
      </c>
      <c r="EX665" s="8" t="n">
        <v>61</v>
      </c>
      <c r="EY665" s="8" t="n">
        <v>127</v>
      </c>
      <c r="EZ665" s="8" t="n">
        <v>115</v>
      </c>
      <c r="FA665" s="8" t="n">
        <v>3.4</v>
      </c>
      <c r="FB665" s="8" t="n">
        <v>2.8</v>
      </c>
      <c r="FC665" s="8" t="n">
        <v>6.1</v>
      </c>
      <c r="FD665" s="19" t="n">
        <v>45.44</v>
      </c>
      <c r="FE665" s="18" t="n">
        <f aca="false">FD665/V665</f>
        <v>0.554146341463415</v>
      </c>
      <c r="FF665" s="8" t="n">
        <v>4.5171</v>
      </c>
      <c r="FG665" s="8" t="n">
        <v>0.96</v>
      </c>
      <c r="FH665" s="8" t="n">
        <v>0.6</v>
      </c>
      <c r="FI665" s="8" t="n">
        <v>1.55</v>
      </c>
      <c r="FJ665" s="8" t="n">
        <v>2</v>
      </c>
      <c r="FK665" s="8" t="n">
        <v>0</v>
      </c>
      <c r="FL665" s="8" t="n">
        <v>0</v>
      </c>
      <c r="FM665" s="8" t="n">
        <f aca="false">BL665+BS665+AH665+DT665</f>
        <v>283</v>
      </c>
      <c r="FN665" s="19" t="n">
        <f aca="false">IF(DS665&gt;0,(BL665+BR665)/DS665,0)</f>
        <v>8.59090909090909</v>
      </c>
      <c r="FO665" s="12" t="n">
        <v>0.0729166667</v>
      </c>
      <c r="FP665" s="19" t="n">
        <f aca="false">Z665-AH665/10</f>
        <v>37.6</v>
      </c>
      <c r="FQ665" s="19" t="n">
        <f aca="false">Z665+DR665/5</f>
        <v>43.6096</v>
      </c>
      <c r="FR665" s="19" t="n">
        <f aca="false">(DX665+DY665)/AL665*60</f>
        <v>116.073959906597</v>
      </c>
      <c r="FS665" s="22"/>
      <c r="FT665" s="22"/>
      <c r="FU665" s="22"/>
      <c r="FV665" s="22"/>
      <c r="FW665" s="17" t="s">
        <v>280</v>
      </c>
      <c r="FX665" s="23" t="n">
        <v>6500000</v>
      </c>
      <c r="FY665" s="23" t="n">
        <v>5500000</v>
      </c>
      <c r="FZ665" s="8" t="n">
        <v>576</v>
      </c>
      <c r="GA665" s="8" t="n">
        <v>102</v>
      </c>
      <c r="GB665" s="8" t="n">
        <v>188</v>
      </c>
      <c r="GC665" s="8" t="n">
        <v>290</v>
      </c>
      <c r="GD665" s="8" t="n">
        <v>-73</v>
      </c>
      <c r="GE665" s="8" t="n">
        <v>360</v>
      </c>
      <c r="GF665" s="8" t="n">
        <v>1336</v>
      </c>
      <c r="GG665" s="8" t="n">
        <v>13623</v>
      </c>
      <c r="GH665" s="8" t="n">
        <v>26.6</v>
      </c>
      <c r="GI665" s="8" t="n">
        <v>24.6</v>
      </c>
      <c r="GJ665" s="8" t="n">
        <v>51.3</v>
      </c>
      <c r="GK665" s="8" t="n">
        <f aca="false">Z665-AH665/10</f>
        <v>37.6</v>
      </c>
      <c r="GL665" s="22"/>
      <c r="GM665" s="22"/>
      <c r="GN665" s="22"/>
      <c r="GO665" s="22"/>
      <c r="GP665" s="22"/>
    </row>
    <row r="666" customFormat="false" ht="13.65" hidden="false" customHeight="true" outlineLevel="0" collapsed="false">
      <c r="A666" s="16" t="n">
        <v>34568</v>
      </c>
      <c r="B666" s="17" t="s">
        <v>2222</v>
      </c>
      <c r="C666" s="22"/>
      <c r="D666" s="17" t="s">
        <v>366</v>
      </c>
      <c r="E666" s="17" t="s">
        <v>366</v>
      </c>
      <c r="F666" s="8" t="n">
        <v>74</v>
      </c>
      <c r="G666" s="8" t="n">
        <v>206</v>
      </c>
      <c r="H666" s="8" t="n">
        <v>2012</v>
      </c>
      <c r="I666" s="8" t="n">
        <v>1</v>
      </c>
      <c r="J666" s="8" t="n">
        <v>22</v>
      </c>
      <c r="K666" s="17" t="s">
        <v>263</v>
      </c>
      <c r="L666" s="8" t="n">
        <v>2013</v>
      </c>
      <c r="M666" s="8" t="n">
        <v>23</v>
      </c>
      <c r="N666" s="8" t="n">
        <v>5</v>
      </c>
      <c r="O666" s="8" t="n">
        <v>8476874</v>
      </c>
      <c r="P666" s="17" t="s">
        <v>3089</v>
      </c>
      <c r="Q666" s="17" t="s">
        <v>3090</v>
      </c>
      <c r="R666" s="17" t="s">
        <v>3091</v>
      </c>
      <c r="S666" s="17" t="s">
        <v>3092</v>
      </c>
      <c r="T666" s="17" t="s">
        <v>278</v>
      </c>
      <c r="U666" s="17" t="s">
        <v>917</v>
      </c>
      <c r="V666" s="8" t="n">
        <v>82</v>
      </c>
      <c r="W666" s="8" t="n">
        <v>7</v>
      </c>
      <c r="X666" s="8" t="n">
        <v>22</v>
      </c>
      <c r="Y666" s="8" t="n">
        <v>10</v>
      </c>
      <c r="Z666" s="8" t="n">
        <v>29</v>
      </c>
      <c r="AA666" s="8" t="n">
        <v>11</v>
      </c>
      <c r="AB666" s="8" t="n">
        <v>69</v>
      </c>
      <c r="AC666" s="18" t="n">
        <f aca="false">Z666/V666</f>
        <v>0.353658536585366</v>
      </c>
      <c r="AD666" s="19" t="n">
        <f aca="false">IF(FZ666&gt;V666,Z666-V666*(GC666-Z666)/(FZ666-V666),0)</f>
        <v>5.14545454545454</v>
      </c>
      <c r="AE666" s="19" t="n">
        <v>9.971</v>
      </c>
      <c r="AF666" s="8" t="n">
        <v>-1</v>
      </c>
      <c r="AG666" s="8" t="n">
        <v>3.9</v>
      </c>
      <c r="AH666" s="8" t="n">
        <v>28</v>
      </c>
      <c r="AI666" s="8" t="n">
        <v>2087</v>
      </c>
      <c r="AJ666" s="8" t="n">
        <v>92279</v>
      </c>
      <c r="AK666" s="19" t="n">
        <v>1537.9833333333</v>
      </c>
      <c r="AL666" s="8" t="n">
        <v>1538</v>
      </c>
      <c r="AM666" s="8" t="n">
        <v>1538</v>
      </c>
      <c r="AN666" s="18" t="n">
        <f aca="false">AJ666/60/V666</f>
        <v>18.7558943089431</v>
      </c>
      <c r="AO666" s="8" t="n">
        <v>31.37</v>
      </c>
      <c r="AP666" s="12" t="n">
        <f aca="false">IF(EF666&gt;0,Z666/EF666,0)</f>
        <v>0.426470588235294</v>
      </c>
      <c r="AQ666" s="8" t="n">
        <v>318</v>
      </c>
      <c r="AR666" s="8" t="n">
        <v>318</v>
      </c>
      <c r="AS666" s="8" t="n">
        <v>318</v>
      </c>
      <c r="AT666" s="8" t="n">
        <v>215</v>
      </c>
      <c r="AU666" s="8" t="n">
        <v>215</v>
      </c>
      <c r="AV666" s="8" t="n">
        <v>164</v>
      </c>
      <c r="AW666" s="8" t="n">
        <v>92</v>
      </c>
      <c r="AX666" s="8" t="n">
        <v>10</v>
      </c>
      <c r="AY666" s="8" t="n">
        <v>5</v>
      </c>
      <c r="AZ666" s="8" t="n">
        <v>20</v>
      </c>
      <c r="BA666" s="8" t="n">
        <f aca="false">AY666+AZ666</f>
        <v>25</v>
      </c>
      <c r="BB666" s="8" t="n">
        <v>6.08</v>
      </c>
      <c r="BC666" s="8" t="n">
        <v>53.2439</v>
      </c>
      <c r="BD666" s="19" t="n">
        <v>206.7</v>
      </c>
      <c r="BE666" s="19" t="n">
        <v>8.06380649985388</v>
      </c>
      <c r="BF666" s="19" t="n">
        <f aca="false">AQ666+BD666</f>
        <v>524.7</v>
      </c>
      <c r="BG666" s="19" t="n">
        <f aca="false">IF(AL666&gt;0,BF666/AL666*60,0)</f>
        <v>20.4694408322497</v>
      </c>
      <c r="BH666" s="8" t="n">
        <v>520</v>
      </c>
      <c r="BI666" s="8" t="n">
        <v>472</v>
      </c>
      <c r="BJ666" s="8" t="n">
        <v>460</v>
      </c>
      <c r="BK666" s="12" t="n">
        <f aca="false">BH666/(BH666+BJ666)</f>
        <v>0.530612244897959</v>
      </c>
      <c r="BL666" s="8" t="n">
        <v>131</v>
      </c>
      <c r="BM666" s="8" t="n">
        <v>131</v>
      </c>
      <c r="BN666" s="8" t="n">
        <v>196</v>
      </c>
      <c r="BO666" s="8" t="n">
        <f aca="false">BM666-BN666</f>
        <v>-65</v>
      </c>
      <c r="BP666" s="8" t="n">
        <v>51</v>
      </c>
      <c r="BQ666" s="8" t="n">
        <v>50</v>
      </c>
      <c r="BR666" s="8" t="n">
        <v>17</v>
      </c>
      <c r="BS666" s="8" t="n">
        <v>115</v>
      </c>
      <c r="BT666" s="12" t="n">
        <f aca="false">BS666/(EA666+BS666)</f>
        <v>0.0947281713344317</v>
      </c>
      <c r="BU666" s="8" t="n">
        <v>0</v>
      </c>
      <c r="BV666" s="8" t="n">
        <v>0</v>
      </c>
      <c r="BW666" s="12" t="n">
        <f aca="false">IF(BU666+BV666&gt;0,BU666/(BU666+BV666),0)</f>
        <v>0</v>
      </c>
      <c r="BX666" s="8" t="n">
        <v>0</v>
      </c>
      <c r="BY666" s="8" t="n">
        <v>0</v>
      </c>
      <c r="BZ666" s="8" t="n">
        <v>0</v>
      </c>
      <c r="CA666" s="8" t="n">
        <v>0</v>
      </c>
      <c r="CB666" s="8" t="n">
        <v>0</v>
      </c>
      <c r="CC666" s="8" t="n">
        <v>0</v>
      </c>
      <c r="CD666" s="8" t="n">
        <v>0</v>
      </c>
      <c r="CE666" s="8" t="n">
        <v>0</v>
      </c>
      <c r="CF666" s="8" t="n">
        <v>0</v>
      </c>
      <c r="CG666" s="8" t="n">
        <v>0</v>
      </c>
      <c r="CH666" s="8" t="n">
        <v>0</v>
      </c>
      <c r="CI666" s="8" t="n">
        <v>0</v>
      </c>
      <c r="CJ666" s="8" t="n">
        <v>0</v>
      </c>
      <c r="CK666" s="8" t="n">
        <v>0</v>
      </c>
      <c r="CL666" s="8" t="n">
        <v>1</v>
      </c>
      <c r="CM666" s="8" t="n">
        <v>3</v>
      </c>
      <c r="CN666" s="8" t="n">
        <v>0</v>
      </c>
      <c r="CO666" s="8" t="n">
        <v>0</v>
      </c>
      <c r="CP666" s="8" t="n">
        <v>0</v>
      </c>
      <c r="CQ666" s="8" t="n">
        <v>0</v>
      </c>
      <c r="CR666" s="8" t="n">
        <v>0</v>
      </c>
      <c r="CS666" s="8" t="n">
        <v>5</v>
      </c>
      <c r="CT666" s="8" t="n">
        <v>1</v>
      </c>
      <c r="CU666" s="8" t="n">
        <v>0</v>
      </c>
      <c r="CV666" s="8" t="n">
        <v>0</v>
      </c>
      <c r="CW666" s="8" t="n">
        <v>1</v>
      </c>
      <c r="CX666" s="8" t="n">
        <v>1</v>
      </c>
      <c r="CY666" s="8" t="n">
        <v>3</v>
      </c>
      <c r="CZ666" s="8" t="n">
        <v>4</v>
      </c>
      <c r="DA666" s="8" t="n">
        <v>43</v>
      </c>
      <c r="DB666" s="8" t="n">
        <v>7</v>
      </c>
      <c r="DC666" s="8" t="n">
        <v>0</v>
      </c>
      <c r="DD666" s="8" t="n">
        <v>53</v>
      </c>
      <c r="DE666" s="8" t="n">
        <v>22</v>
      </c>
      <c r="DF666" s="8" t="n">
        <v>0</v>
      </c>
      <c r="DG666" s="8" t="n">
        <v>0</v>
      </c>
      <c r="DH666" s="8" t="n">
        <v>82</v>
      </c>
      <c r="DI666" s="8" t="n">
        <v>14</v>
      </c>
      <c r="DJ666" s="8" t="n">
        <v>8</v>
      </c>
      <c r="DK666" s="8" t="n">
        <v>14</v>
      </c>
      <c r="DL666" s="8" t="n">
        <v>14</v>
      </c>
      <c r="DM666" s="8" t="n">
        <v>0</v>
      </c>
      <c r="DN666" s="8" t="n">
        <v>8</v>
      </c>
      <c r="DO666" s="8" t="n">
        <v>8</v>
      </c>
      <c r="DP666" s="8" t="n">
        <v>0</v>
      </c>
      <c r="DQ666" s="8" t="n">
        <f aca="false">DJ666-DI666</f>
        <v>-6</v>
      </c>
      <c r="DR666" s="19" t="n">
        <v>2.474</v>
      </c>
      <c r="DS666" s="8" t="n">
        <v>14</v>
      </c>
      <c r="DT666" s="8" t="n">
        <v>0</v>
      </c>
      <c r="DU666" s="8" t="n">
        <v>0</v>
      </c>
      <c r="DV666" s="8" t="n">
        <v>0</v>
      </c>
      <c r="DW666" s="8" t="n">
        <v>0</v>
      </c>
      <c r="DX666" s="8" t="n">
        <v>1524</v>
      </c>
      <c r="DY666" s="8" t="n">
        <v>1491</v>
      </c>
      <c r="DZ666" s="8" t="n">
        <v>1159</v>
      </c>
      <c r="EA666" s="8" t="n">
        <v>1099</v>
      </c>
      <c r="EB666" s="8" t="n">
        <v>860</v>
      </c>
      <c r="EC666" s="8" t="n">
        <v>809</v>
      </c>
      <c r="ED666" s="8" t="n">
        <v>67.59</v>
      </c>
      <c r="EE666" s="8" t="n">
        <v>69.96</v>
      </c>
      <c r="EF666" s="8" t="n">
        <v>68</v>
      </c>
      <c r="EG666" s="8" t="n">
        <v>72</v>
      </c>
      <c r="EH666" s="12" t="n">
        <f aca="false">EF666/EB666</f>
        <v>0.0790697674418605</v>
      </c>
      <c r="EI666" s="20" t="n">
        <f aca="false">1-EG666/EC666</f>
        <v>0.911001236093943</v>
      </c>
      <c r="EJ666" s="21" t="n">
        <f aca="false">EH666+EI666</f>
        <v>0.990071003535804</v>
      </c>
      <c r="EK666" s="8" t="n">
        <v>1521</v>
      </c>
      <c r="EL666" s="8" t="n">
        <v>1493</v>
      </c>
      <c r="EM666" s="8" t="n">
        <v>1157</v>
      </c>
      <c r="EN666" s="8" t="n">
        <v>1100</v>
      </c>
      <c r="EO666" s="8" t="n">
        <v>857</v>
      </c>
      <c r="EP666" s="8" t="n">
        <v>810</v>
      </c>
      <c r="EQ666" s="8" t="n">
        <v>66</v>
      </c>
      <c r="ER666" s="8" t="n">
        <v>72</v>
      </c>
      <c r="ES666" s="8" t="n">
        <v>724</v>
      </c>
      <c r="ET666" s="8" t="n">
        <v>748</v>
      </c>
      <c r="EU666" s="8" t="n">
        <v>281</v>
      </c>
      <c r="EV666" s="8" t="n">
        <v>293</v>
      </c>
      <c r="EW666" s="8" t="n">
        <v>34</v>
      </c>
      <c r="EX666" s="8" t="n">
        <v>38</v>
      </c>
      <c r="EY666" s="8" t="n">
        <v>87</v>
      </c>
      <c r="EZ666" s="8" t="n">
        <v>82</v>
      </c>
      <c r="FA666" s="8" t="n">
        <v>1.8</v>
      </c>
      <c r="FB666" s="8" t="n">
        <v>3.1</v>
      </c>
      <c r="FC666" s="8" t="n">
        <v>4.9</v>
      </c>
      <c r="FD666" s="19" t="n">
        <v>39.75</v>
      </c>
      <c r="FE666" s="18" t="n">
        <f aca="false">FD666/V666</f>
        <v>0.484756097560976</v>
      </c>
      <c r="FF666" s="8" t="n">
        <v>1.6676</v>
      </c>
      <c r="FG666" s="8" t="n">
        <v>0.07</v>
      </c>
      <c r="FH666" s="8" t="n">
        <v>-0.22</v>
      </c>
      <c r="FI666" s="8" t="n">
        <v>-0.14</v>
      </c>
      <c r="FJ666" s="22"/>
      <c r="FK666" s="22"/>
      <c r="FL666" s="22"/>
      <c r="FM666" s="8" t="n">
        <f aca="false">BL666+BS666+AH666+DT666</f>
        <v>274</v>
      </c>
      <c r="FN666" s="19" t="n">
        <f aca="false">IF(DS666&gt;0,(BL666+BR666)/DS666,0)</f>
        <v>10.5714285714286</v>
      </c>
      <c r="FO666" s="12" t="n">
        <v>0.0266159696</v>
      </c>
      <c r="FP666" s="19" t="n">
        <f aca="false">Z666-AH666/10</f>
        <v>26.2</v>
      </c>
      <c r="FQ666" s="19" t="n">
        <f aca="false">Z666+DR666/5</f>
        <v>29.4948</v>
      </c>
      <c r="FR666" s="19" t="n">
        <f aca="false">(DX666+DY666)/AL666*60</f>
        <v>117.620286085826</v>
      </c>
      <c r="FS666" s="22"/>
      <c r="FT666" s="22"/>
      <c r="FU666" s="22"/>
      <c r="FV666" s="22"/>
      <c r="FW666" s="17" t="s">
        <v>280</v>
      </c>
      <c r="FX666" s="23" t="n">
        <v>4083300</v>
      </c>
      <c r="FY666" s="23" t="n">
        <v>4083333</v>
      </c>
      <c r="FZ666" s="8" t="n">
        <v>302</v>
      </c>
      <c r="GA666" s="8" t="n">
        <v>24</v>
      </c>
      <c r="GB666" s="8" t="n">
        <v>69</v>
      </c>
      <c r="GC666" s="8" t="n">
        <v>93</v>
      </c>
      <c r="GD666" s="8" t="n">
        <v>52</v>
      </c>
      <c r="GE666" s="8" t="n">
        <v>86</v>
      </c>
      <c r="GF666" s="8" t="n">
        <v>471</v>
      </c>
      <c r="GG666" s="8" t="n">
        <v>5726</v>
      </c>
      <c r="GH666" s="8" t="n">
        <v>5.6</v>
      </c>
      <c r="GI666" s="8" t="n">
        <v>15.7</v>
      </c>
      <c r="GJ666" s="8" t="n">
        <v>21.3</v>
      </c>
      <c r="GK666" s="8" t="n">
        <f aca="false">Z666-AH666/10</f>
        <v>26.2</v>
      </c>
      <c r="GL666" s="22"/>
      <c r="GM666" s="22"/>
      <c r="GN666" s="22"/>
      <c r="GO666" s="22"/>
      <c r="GP666" s="22"/>
    </row>
    <row r="667" customFormat="false" ht="13.65" hidden="false" customHeight="true" outlineLevel="0" collapsed="false">
      <c r="A667" s="16" t="n">
        <v>35011</v>
      </c>
      <c r="B667" s="17" t="s">
        <v>3093</v>
      </c>
      <c r="C667" s="22"/>
      <c r="D667" s="17" t="s">
        <v>372</v>
      </c>
      <c r="E667" s="17" t="s">
        <v>372</v>
      </c>
      <c r="F667" s="8" t="n">
        <v>72</v>
      </c>
      <c r="G667" s="8" t="n">
        <v>185</v>
      </c>
      <c r="H667" s="8" t="n">
        <v>2014</v>
      </c>
      <c r="I667" s="8" t="n">
        <v>7</v>
      </c>
      <c r="J667" s="8" t="n">
        <v>205</v>
      </c>
      <c r="K667" s="17" t="s">
        <v>273</v>
      </c>
      <c r="L667" s="8" t="n">
        <v>2016</v>
      </c>
      <c r="M667" s="8" t="n">
        <v>22</v>
      </c>
      <c r="N667" s="8" t="n">
        <v>2</v>
      </c>
      <c r="O667" s="8" t="n">
        <v>8478131</v>
      </c>
      <c r="P667" s="17" t="s">
        <v>3094</v>
      </c>
      <c r="Q667" s="17" t="s">
        <v>3095</v>
      </c>
      <c r="R667" s="17" t="s">
        <v>3096</v>
      </c>
      <c r="S667" s="17" t="s">
        <v>3097</v>
      </c>
      <c r="T667" s="17" t="s">
        <v>299</v>
      </c>
      <c r="U667" s="17" t="s">
        <v>545</v>
      </c>
      <c r="V667" s="8" t="n">
        <v>66</v>
      </c>
      <c r="W667" s="8" t="n">
        <v>20</v>
      </c>
      <c r="X667" s="8" t="n">
        <v>18</v>
      </c>
      <c r="Y667" s="8" t="n">
        <v>12</v>
      </c>
      <c r="Z667" s="8" t="n">
        <v>38</v>
      </c>
      <c r="AA667" s="8" t="n">
        <v>5</v>
      </c>
      <c r="AB667" s="8" t="n">
        <v>31</v>
      </c>
      <c r="AC667" s="18" t="n">
        <f aca="false">Z667/V667</f>
        <v>0.575757575757576</v>
      </c>
      <c r="AD667" s="19" t="n">
        <f aca="false">IF(FZ667&gt;V667,Z667-V667*(GC667-Z667)/(FZ667-V667),0)</f>
        <v>19.3207547169811</v>
      </c>
      <c r="AE667" s="19" t="n">
        <v>15.304</v>
      </c>
      <c r="AF667" s="8" t="n">
        <v>18</v>
      </c>
      <c r="AG667" s="8" t="n">
        <v>4</v>
      </c>
      <c r="AH667" s="8" t="n">
        <v>14</v>
      </c>
      <c r="AI667" s="8" t="n">
        <v>1247</v>
      </c>
      <c r="AJ667" s="8" t="n">
        <v>55133</v>
      </c>
      <c r="AK667" s="19" t="n">
        <v>918.88333333333</v>
      </c>
      <c r="AL667" s="8" t="n">
        <v>918.88</v>
      </c>
      <c r="AM667" s="8" t="n">
        <v>919</v>
      </c>
      <c r="AN667" s="18" t="n">
        <f aca="false">AJ667/60/V667</f>
        <v>13.9224747474747</v>
      </c>
      <c r="AO667" s="8" t="n">
        <v>23.34</v>
      </c>
      <c r="AP667" s="12" t="n">
        <f aca="false">IF(EF667&gt;0,Z667/EF667,0)</f>
        <v>0.791666666666667</v>
      </c>
      <c r="AQ667" s="8" t="n">
        <v>238</v>
      </c>
      <c r="AR667" s="8" t="n">
        <v>238</v>
      </c>
      <c r="AS667" s="8" t="n">
        <v>239</v>
      </c>
      <c r="AT667" s="8" t="n">
        <v>189</v>
      </c>
      <c r="AU667" s="8" t="n">
        <v>190</v>
      </c>
      <c r="AV667" s="8" t="n">
        <v>146</v>
      </c>
      <c r="AW667" s="8" t="n">
        <v>141</v>
      </c>
      <c r="AX667" s="8" t="n">
        <v>57</v>
      </c>
      <c r="AY667" s="8" t="n">
        <v>9</v>
      </c>
      <c r="AZ667" s="8" t="n">
        <v>8</v>
      </c>
      <c r="BA667" s="8" t="n">
        <f aca="false">AY667+AZ667</f>
        <v>17</v>
      </c>
      <c r="BB667" s="8" t="n">
        <v>13.71</v>
      </c>
      <c r="BC667" s="8" t="n">
        <v>28.9932</v>
      </c>
      <c r="BD667" s="19" t="n">
        <v>256.3</v>
      </c>
      <c r="BE667" s="19" t="n">
        <v>16.7355304445614</v>
      </c>
      <c r="BF667" s="19" t="n">
        <f aca="false">AQ667+BD667</f>
        <v>494.3</v>
      </c>
      <c r="BG667" s="19" t="n">
        <f aca="false">IF(AL667&gt;0,BF667/AL667*60,0)</f>
        <v>32.2762493470312</v>
      </c>
      <c r="BH667" s="8" t="n">
        <v>314</v>
      </c>
      <c r="BI667" s="8" t="n">
        <v>271</v>
      </c>
      <c r="BJ667" s="8" t="n">
        <v>223</v>
      </c>
      <c r="BK667" s="12" t="n">
        <f aca="false">BH667/(BH667+BJ667)</f>
        <v>0.584729981378026</v>
      </c>
      <c r="BL667" s="8" t="n">
        <v>28</v>
      </c>
      <c r="BM667" s="8" t="n">
        <v>28</v>
      </c>
      <c r="BN667" s="8" t="n">
        <v>81</v>
      </c>
      <c r="BO667" s="8" t="n">
        <f aca="false">BM667-BN667</f>
        <v>-53</v>
      </c>
      <c r="BP667" s="8" t="n">
        <v>44</v>
      </c>
      <c r="BQ667" s="8" t="n">
        <v>31</v>
      </c>
      <c r="BR667" s="8" t="n">
        <v>29</v>
      </c>
      <c r="BS667" s="8" t="n">
        <v>26</v>
      </c>
      <c r="BT667" s="12" t="n">
        <f aca="false">BS667/(EA667+BS667)</f>
        <v>0.0418679549114332</v>
      </c>
      <c r="BU667" s="8" t="n">
        <v>5</v>
      </c>
      <c r="BV667" s="8" t="n">
        <v>21</v>
      </c>
      <c r="BW667" s="12" t="n">
        <f aca="false">IF(BU667+BV667&gt;0,BU667/(BU667+BV667),0)</f>
        <v>0.192307692307692</v>
      </c>
      <c r="BX667" s="8" t="n">
        <v>0</v>
      </c>
      <c r="BY667" s="8" t="n">
        <v>4</v>
      </c>
      <c r="BZ667" s="8" t="n">
        <v>3</v>
      </c>
      <c r="CA667" s="8" t="n">
        <v>2</v>
      </c>
      <c r="CB667" s="8" t="n">
        <v>2</v>
      </c>
      <c r="CC667" s="8" t="n">
        <v>15</v>
      </c>
      <c r="CD667" s="8" t="n">
        <v>2</v>
      </c>
      <c r="CE667" s="8" t="n">
        <v>7</v>
      </c>
      <c r="CF667" s="8" t="n">
        <v>1</v>
      </c>
      <c r="CG667" s="8" t="n">
        <v>4</v>
      </c>
      <c r="CH667" s="8" t="n">
        <v>3</v>
      </c>
      <c r="CI667" s="8" t="n">
        <v>13</v>
      </c>
      <c r="CJ667" s="8" t="n">
        <v>0</v>
      </c>
      <c r="CK667" s="8" t="n">
        <v>1</v>
      </c>
      <c r="CL667" s="8" t="n">
        <v>4</v>
      </c>
      <c r="CM667" s="8" t="n">
        <v>5</v>
      </c>
      <c r="CN667" s="8" t="n">
        <v>0</v>
      </c>
      <c r="CO667" s="8" t="n">
        <v>1</v>
      </c>
      <c r="CP667" s="8" t="n">
        <v>1</v>
      </c>
      <c r="CQ667" s="8" t="n">
        <v>7</v>
      </c>
      <c r="CR667" s="8" t="n">
        <v>0</v>
      </c>
      <c r="CS667" s="8" t="n">
        <v>0</v>
      </c>
      <c r="CT667" s="8" t="n">
        <v>3</v>
      </c>
      <c r="CU667" s="8" t="n">
        <v>2</v>
      </c>
      <c r="CV667" s="8" t="n">
        <v>0</v>
      </c>
      <c r="CW667" s="8" t="n">
        <v>8</v>
      </c>
      <c r="CX667" s="8" t="n">
        <v>0</v>
      </c>
      <c r="CY667" s="8" t="n">
        <v>2</v>
      </c>
      <c r="CZ667" s="8" t="n">
        <v>5</v>
      </c>
      <c r="DA667" s="8" t="n">
        <v>37</v>
      </c>
      <c r="DB667" s="8" t="n">
        <v>21</v>
      </c>
      <c r="DC667" s="8" t="n">
        <v>2</v>
      </c>
      <c r="DD667" s="8" t="n">
        <v>8</v>
      </c>
      <c r="DE667" s="8" t="n">
        <v>22</v>
      </c>
      <c r="DF667" s="8" t="n">
        <v>13</v>
      </c>
      <c r="DG667" s="8" t="n">
        <v>0</v>
      </c>
      <c r="DH667" s="8" t="n">
        <v>80</v>
      </c>
      <c r="DI667" s="8" t="n">
        <v>7</v>
      </c>
      <c r="DJ667" s="8" t="n">
        <v>17</v>
      </c>
      <c r="DK667" s="8" t="n">
        <v>8</v>
      </c>
      <c r="DL667" s="8" t="n">
        <v>8</v>
      </c>
      <c r="DM667" s="8" t="n">
        <v>0</v>
      </c>
      <c r="DN667" s="8" t="n">
        <v>18</v>
      </c>
      <c r="DO667" s="8" t="n">
        <v>18</v>
      </c>
      <c r="DP667" s="8" t="n">
        <v>0</v>
      </c>
      <c r="DQ667" s="8" t="n">
        <f aca="false">DJ667-DI667</f>
        <v>10</v>
      </c>
      <c r="DR667" s="19" t="n">
        <v>8.442</v>
      </c>
      <c r="DS667" s="8" t="n">
        <v>7</v>
      </c>
      <c r="DT667" s="8" t="n">
        <v>0</v>
      </c>
      <c r="DU667" s="8" t="n">
        <v>0</v>
      </c>
      <c r="DV667" s="8" t="n">
        <v>0</v>
      </c>
      <c r="DW667" s="8" t="n">
        <v>0</v>
      </c>
      <c r="DX667" s="8" t="n">
        <v>975</v>
      </c>
      <c r="DY667" s="8" t="n">
        <v>777</v>
      </c>
      <c r="DZ667" s="8" t="n">
        <v>738</v>
      </c>
      <c r="EA667" s="8" t="n">
        <v>595</v>
      </c>
      <c r="EB667" s="8" t="n">
        <v>516</v>
      </c>
      <c r="EC667" s="8" t="n">
        <v>415</v>
      </c>
      <c r="ED667" s="8" t="n">
        <v>47.66</v>
      </c>
      <c r="EE667" s="8" t="n">
        <v>33.55</v>
      </c>
      <c r="EF667" s="8" t="n">
        <v>48</v>
      </c>
      <c r="EG667" s="8" t="n">
        <v>23</v>
      </c>
      <c r="EH667" s="12" t="n">
        <f aca="false">EF667/EB667</f>
        <v>0.0930232558139535</v>
      </c>
      <c r="EI667" s="20" t="n">
        <f aca="false">1-EG667/EC667</f>
        <v>0.944578313253012</v>
      </c>
      <c r="EJ667" s="21" t="n">
        <f aca="false">EH667+EI667</f>
        <v>1.03760156906697</v>
      </c>
      <c r="EK667" s="8" t="n">
        <v>975</v>
      </c>
      <c r="EL667" s="8" t="n">
        <v>777</v>
      </c>
      <c r="EM667" s="8" t="n">
        <v>740</v>
      </c>
      <c r="EN667" s="8" t="n">
        <v>594</v>
      </c>
      <c r="EO667" s="8" t="n">
        <v>518</v>
      </c>
      <c r="EP667" s="8" t="n">
        <v>415</v>
      </c>
      <c r="EQ667" s="8" t="n">
        <v>48</v>
      </c>
      <c r="ER667" s="8" t="n">
        <v>23</v>
      </c>
      <c r="ES667" s="8" t="n">
        <v>493</v>
      </c>
      <c r="ET667" s="8" t="n">
        <v>377</v>
      </c>
      <c r="EU667" s="8" t="n">
        <v>201</v>
      </c>
      <c r="EV667" s="8" t="n">
        <v>140</v>
      </c>
      <c r="EW667" s="8" t="n">
        <v>33</v>
      </c>
      <c r="EX667" s="8" t="n">
        <v>10</v>
      </c>
      <c r="EY667" s="8" t="n">
        <v>64</v>
      </c>
      <c r="EZ667" s="8" t="n">
        <v>61</v>
      </c>
      <c r="FA667" s="8" t="n">
        <v>3.4</v>
      </c>
      <c r="FB667" s="8" t="n">
        <v>1.7</v>
      </c>
      <c r="FC667" s="8" t="n">
        <v>5.1</v>
      </c>
      <c r="FD667" s="19" t="n">
        <v>45.91</v>
      </c>
      <c r="FE667" s="18" t="n">
        <f aca="false">FD667/V667</f>
        <v>0.695606060606061</v>
      </c>
      <c r="FF667" s="8" t="n">
        <v>5.4552</v>
      </c>
      <c r="FG667" s="8" t="n">
        <v>1.62</v>
      </c>
      <c r="FH667" s="8" t="n">
        <v>0.31</v>
      </c>
      <c r="FI667" s="8" t="n">
        <v>1.93</v>
      </c>
      <c r="FJ667" s="8" t="n">
        <v>5</v>
      </c>
      <c r="FK667" s="8" t="n">
        <v>1</v>
      </c>
      <c r="FL667" s="8" t="n">
        <v>0</v>
      </c>
      <c r="FM667" s="8" t="n">
        <f aca="false">BL667+BS667+AH667+DT667</f>
        <v>68</v>
      </c>
      <c r="FN667" s="19" t="n">
        <f aca="false">IF(DS667&gt;0,(BL667+BR667)/DS667,0)</f>
        <v>8.14285714285714</v>
      </c>
      <c r="FO667" s="12" t="n">
        <v>0.117765331</v>
      </c>
      <c r="FP667" s="19" t="n">
        <f aca="false">Z667-AH667/10</f>
        <v>36.6</v>
      </c>
      <c r="FQ667" s="19" t="n">
        <f aca="false">Z667+DR667/5</f>
        <v>39.6884</v>
      </c>
      <c r="FR667" s="19" t="n">
        <f aca="false">(DX667+DY667)/AL667*60</f>
        <v>114.400139300017</v>
      </c>
      <c r="FS667" s="8" t="n">
        <v>7</v>
      </c>
      <c r="FT667" s="17" t="s">
        <v>3098</v>
      </c>
      <c r="FU667" s="8" t="n">
        <v>221</v>
      </c>
      <c r="FV667" s="22"/>
      <c r="FW667" s="17" t="s">
        <v>270</v>
      </c>
      <c r="FX667" s="23" t="n">
        <v>720000</v>
      </c>
      <c r="FY667" s="23" t="n">
        <v>670000</v>
      </c>
      <c r="FZ667" s="8" t="n">
        <v>119</v>
      </c>
      <c r="GA667" s="8" t="n">
        <v>25</v>
      </c>
      <c r="GB667" s="8" t="n">
        <v>28</v>
      </c>
      <c r="GC667" s="8" t="n">
        <v>53</v>
      </c>
      <c r="GD667" s="8" t="n">
        <v>17</v>
      </c>
      <c r="GE667" s="8" t="n">
        <v>32</v>
      </c>
      <c r="GF667" s="8" t="n">
        <v>223</v>
      </c>
      <c r="GG667" s="8" t="n">
        <v>1543</v>
      </c>
      <c r="GH667" s="8" t="n">
        <v>3.9</v>
      </c>
      <c r="GI667" s="8" t="n">
        <v>2.4</v>
      </c>
      <c r="GJ667" s="8" t="n">
        <v>6.3</v>
      </c>
      <c r="GK667" s="8" t="n">
        <f aca="false">Z667-AH667/10</f>
        <v>36.6</v>
      </c>
      <c r="GL667" s="22"/>
      <c r="GM667" s="22"/>
      <c r="GN667" s="22"/>
      <c r="GO667" s="22"/>
      <c r="GP667" s="22"/>
    </row>
    <row r="668" customFormat="false" ht="13.65" hidden="false" customHeight="true" outlineLevel="0" collapsed="false">
      <c r="A668" s="16" t="n">
        <v>33325</v>
      </c>
      <c r="B668" s="17" t="s">
        <v>3099</v>
      </c>
      <c r="C668" s="22"/>
      <c r="D668" s="17" t="s">
        <v>372</v>
      </c>
      <c r="E668" s="17" t="s">
        <v>372</v>
      </c>
      <c r="F668" s="8" t="n">
        <v>72</v>
      </c>
      <c r="G668" s="8" t="n">
        <v>188</v>
      </c>
      <c r="H668" s="8" t="n">
        <v>2011</v>
      </c>
      <c r="I668" s="8" t="n">
        <v>7</v>
      </c>
      <c r="J668" s="8" t="n">
        <v>208</v>
      </c>
      <c r="K668" s="17" t="s">
        <v>263</v>
      </c>
      <c r="L668" s="8" t="n">
        <v>2012</v>
      </c>
      <c r="M668" s="8" t="n">
        <v>26</v>
      </c>
      <c r="N668" s="8" t="n">
        <v>6</v>
      </c>
      <c r="O668" s="8" t="n">
        <v>8476292</v>
      </c>
      <c r="P668" s="17" t="s">
        <v>3100</v>
      </c>
      <c r="Q668" s="17" t="s">
        <v>3101</v>
      </c>
      <c r="R668" s="17" t="s">
        <v>3102</v>
      </c>
      <c r="S668" s="17" t="s">
        <v>3097</v>
      </c>
      <c r="T668" s="17" t="s">
        <v>268</v>
      </c>
      <c r="U668" s="17" t="s">
        <v>306</v>
      </c>
      <c r="V668" s="8" t="n">
        <v>56</v>
      </c>
      <c r="W668" s="8" t="n">
        <v>11</v>
      </c>
      <c r="X668" s="8" t="n">
        <v>24</v>
      </c>
      <c r="Y668" s="8" t="n">
        <v>11</v>
      </c>
      <c r="Z668" s="8" t="n">
        <v>35</v>
      </c>
      <c r="AA668" s="8" t="n">
        <v>10</v>
      </c>
      <c r="AB668" s="8" t="n">
        <v>65</v>
      </c>
      <c r="AC668" s="18" t="n">
        <f aca="false">Z668/V668</f>
        <v>0.625</v>
      </c>
      <c r="AD668" s="19" t="n">
        <f aca="false">IF(FZ668&gt;V668,Z668-V668*(GC668-Z668)/(FZ668-V668),0)</f>
        <v>-4.76547231270359</v>
      </c>
      <c r="AE668" s="19" t="n">
        <v>12.53</v>
      </c>
      <c r="AF668" s="8" t="n">
        <v>16</v>
      </c>
      <c r="AG668" s="8" t="n">
        <v>5.5</v>
      </c>
      <c r="AH668" s="8" t="n">
        <v>6</v>
      </c>
      <c r="AI668" s="8" t="n">
        <v>1243</v>
      </c>
      <c r="AJ668" s="8" t="n">
        <v>57107</v>
      </c>
      <c r="AK668" s="19" t="n">
        <v>951.78333333333</v>
      </c>
      <c r="AL668" s="8" t="n">
        <v>951.78</v>
      </c>
      <c r="AM668" s="8" t="n">
        <v>952</v>
      </c>
      <c r="AN668" s="18" t="n">
        <f aca="false">AJ668/60/V668</f>
        <v>16.9961309523809</v>
      </c>
      <c r="AO668" s="8" t="n">
        <v>28.26</v>
      </c>
      <c r="AP668" s="12" t="n">
        <f aca="false">IF(EF668&gt;0,Z668/EF668,0)</f>
        <v>0.546875</v>
      </c>
      <c r="AQ668" s="8" t="n">
        <v>195</v>
      </c>
      <c r="AR668" s="8" t="n">
        <v>195</v>
      </c>
      <c r="AS668" s="8" t="n">
        <v>195</v>
      </c>
      <c r="AT668" s="8" t="n">
        <v>152</v>
      </c>
      <c r="AU668" s="8" t="n">
        <v>152</v>
      </c>
      <c r="AV668" s="8" t="n">
        <v>109</v>
      </c>
      <c r="AW668" s="8" t="n">
        <v>126</v>
      </c>
      <c r="AX668" s="8" t="n">
        <v>55</v>
      </c>
      <c r="AY668" s="8" t="n">
        <v>6</v>
      </c>
      <c r="AZ668" s="8" t="n">
        <v>11</v>
      </c>
      <c r="BA668" s="8" t="n">
        <f aca="false">AY668+AZ668</f>
        <v>17</v>
      </c>
      <c r="BB668" s="8" t="n">
        <v>12.58</v>
      </c>
      <c r="BC668" s="8" t="n">
        <v>34.055</v>
      </c>
      <c r="BD668" s="19" t="n">
        <v>181.2</v>
      </c>
      <c r="BE668" s="19" t="n">
        <v>11.4227677867863</v>
      </c>
      <c r="BF668" s="19" t="n">
        <f aca="false">AQ668+BD668</f>
        <v>376.2</v>
      </c>
      <c r="BG668" s="19" t="n">
        <f aca="false">IF(AL668&gt;0,BF668/AL668*60,0)</f>
        <v>23.7155645212129</v>
      </c>
      <c r="BH668" s="8" t="n">
        <v>377</v>
      </c>
      <c r="BI668" s="8" t="n">
        <v>332</v>
      </c>
      <c r="BJ668" s="8" t="n">
        <v>313</v>
      </c>
      <c r="BK668" s="12" t="n">
        <f aca="false">BH668/(BH668+BJ668)</f>
        <v>0.546376811594203</v>
      </c>
      <c r="BL668" s="8" t="n">
        <v>80</v>
      </c>
      <c r="BM668" s="8" t="n">
        <v>80</v>
      </c>
      <c r="BN668" s="8" t="n">
        <v>83</v>
      </c>
      <c r="BO668" s="8" t="n">
        <f aca="false">BM668-BN668</f>
        <v>-3</v>
      </c>
      <c r="BP668" s="8" t="n">
        <v>43</v>
      </c>
      <c r="BQ668" s="8" t="n">
        <v>41</v>
      </c>
      <c r="BR668" s="8" t="n">
        <v>34</v>
      </c>
      <c r="BS668" s="8" t="n">
        <v>48</v>
      </c>
      <c r="BT668" s="12" t="n">
        <f aca="false">BS668/(EA668+BS668)</f>
        <v>0.0686695278969957</v>
      </c>
      <c r="BU668" s="8" t="n">
        <v>7</v>
      </c>
      <c r="BV668" s="8" t="n">
        <v>24</v>
      </c>
      <c r="BW668" s="12" t="n">
        <f aca="false">IF(BU668+BV668&gt;0,BU668/(BU668+BV668),0)</f>
        <v>0.225806451612903</v>
      </c>
      <c r="BX668" s="8" t="n">
        <v>2</v>
      </c>
      <c r="BY668" s="8" t="n">
        <v>10</v>
      </c>
      <c r="BZ668" s="8" t="n">
        <v>1</v>
      </c>
      <c r="CA668" s="8" t="n">
        <v>3</v>
      </c>
      <c r="CB668" s="8" t="n">
        <v>4</v>
      </c>
      <c r="CC668" s="8" t="n">
        <v>11</v>
      </c>
      <c r="CD668" s="8" t="n">
        <v>3</v>
      </c>
      <c r="CE668" s="8" t="n">
        <v>9</v>
      </c>
      <c r="CF668" s="8" t="n">
        <v>3</v>
      </c>
      <c r="CG668" s="8" t="n">
        <v>7</v>
      </c>
      <c r="CH668" s="8" t="n">
        <v>4</v>
      </c>
      <c r="CI668" s="8" t="n">
        <v>16</v>
      </c>
      <c r="CJ668" s="8" t="n">
        <v>0</v>
      </c>
      <c r="CK668" s="8" t="n">
        <v>0</v>
      </c>
      <c r="CL668" s="8" t="n">
        <v>1</v>
      </c>
      <c r="CM668" s="8" t="n">
        <v>0</v>
      </c>
      <c r="CN668" s="8" t="n">
        <v>1</v>
      </c>
      <c r="CO668" s="8" t="n">
        <v>0</v>
      </c>
      <c r="CP668" s="8" t="n">
        <v>0</v>
      </c>
      <c r="CQ668" s="8" t="n">
        <v>1</v>
      </c>
      <c r="CR668" s="8" t="n">
        <v>0</v>
      </c>
      <c r="CS668" s="8" t="n">
        <v>0</v>
      </c>
      <c r="CT668" s="8" t="n">
        <v>4</v>
      </c>
      <c r="CU668" s="8" t="n">
        <v>1</v>
      </c>
      <c r="CV668" s="8" t="n">
        <v>0</v>
      </c>
      <c r="CW668" s="8" t="n">
        <v>5</v>
      </c>
      <c r="CX668" s="8" t="n">
        <v>1</v>
      </c>
      <c r="CY668" s="8" t="n">
        <v>2</v>
      </c>
      <c r="CZ668" s="8" t="n">
        <v>9</v>
      </c>
      <c r="DA668" s="8" t="n">
        <v>31</v>
      </c>
      <c r="DB668" s="8" t="n">
        <v>6</v>
      </c>
      <c r="DC668" s="8" t="n">
        <v>2</v>
      </c>
      <c r="DD668" s="8" t="n">
        <v>8</v>
      </c>
      <c r="DE668" s="8" t="n">
        <v>19</v>
      </c>
      <c r="DF668" s="8" t="n">
        <v>10</v>
      </c>
      <c r="DG668" s="8" t="n">
        <v>0</v>
      </c>
      <c r="DH668" s="8" t="n">
        <v>64</v>
      </c>
      <c r="DI668" s="8" t="n">
        <v>3</v>
      </c>
      <c r="DJ668" s="8" t="n">
        <v>18</v>
      </c>
      <c r="DK668" s="8" t="n">
        <v>3</v>
      </c>
      <c r="DL668" s="8" t="n">
        <v>3</v>
      </c>
      <c r="DM668" s="8" t="n">
        <v>0</v>
      </c>
      <c r="DN668" s="8" t="n">
        <v>18</v>
      </c>
      <c r="DO668" s="8" t="n">
        <v>18</v>
      </c>
      <c r="DP668" s="8" t="n">
        <v>0</v>
      </c>
      <c r="DQ668" s="8" t="n">
        <f aca="false">DJ668-DI668</f>
        <v>15</v>
      </c>
      <c r="DR668" s="19" t="n">
        <v>12.314</v>
      </c>
      <c r="DS668" s="8" t="n">
        <v>3</v>
      </c>
      <c r="DT668" s="8" t="n">
        <v>0</v>
      </c>
      <c r="DU668" s="8" t="n">
        <v>0</v>
      </c>
      <c r="DV668" s="8" t="n">
        <v>0</v>
      </c>
      <c r="DW668" s="8" t="n">
        <v>0</v>
      </c>
      <c r="DX668" s="8" t="n">
        <v>1012</v>
      </c>
      <c r="DY668" s="8" t="n">
        <v>881</v>
      </c>
      <c r="DZ668" s="8" t="n">
        <v>756</v>
      </c>
      <c r="EA668" s="8" t="n">
        <v>651</v>
      </c>
      <c r="EB668" s="8" t="n">
        <v>538</v>
      </c>
      <c r="EC668" s="8" t="n">
        <v>499</v>
      </c>
      <c r="ED668" s="8" t="n">
        <v>51.23</v>
      </c>
      <c r="EE668" s="8" t="n">
        <v>39.04</v>
      </c>
      <c r="EF668" s="8" t="n">
        <v>64</v>
      </c>
      <c r="EG668" s="8" t="n">
        <v>41</v>
      </c>
      <c r="EH668" s="12" t="n">
        <f aca="false">EF668/EB668</f>
        <v>0.118959107806691</v>
      </c>
      <c r="EI668" s="20" t="n">
        <f aca="false">1-EG668/EC668</f>
        <v>0.917835671342685</v>
      </c>
      <c r="EJ668" s="21" t="n">
        <f aca="false">EH668+EI668</f>
        <v>1.03679477914938</v>
      </c>
      <c r="EK668" s="8" t="n">
        <v>1010</v>
      </c>
      <c r="EL668" s="8" t="n">
        <v>881</v>
      </c>
      <c r="EM668" s="8" t="n">
        <v>754</v>
      </c>
      <c r="EN668" s="8" t="n">
        <v>651</v>
      </c>
      <c r="EO668" s="8" t="n">
        <v>537</v>
      </c>
      <c r="EP668" s="8" t="n">
        <v>499</v>
      </c>
      <c r="EQ668" s="8" t="n">
        <v>64</v>
      </c>
      <c r="ER668" s="8" t="n">
        <v>41</v>
      </c>
      <c r="ES668" s="8" t="n">
        <v>559</v>
      </c>
      <c r="ET668" s="8" t="n">
        <v>410</v>
      </c>
      <c r="EU668" s="8" t="n">
        <v>214</v>
      </c>
      <c r="EV668" s="8" t="n">
        <v>154</v>
      </c>
      <c r="EW668" s="8" t="n">
        <v>32</v>
      </c>
      <c r="EX668" s="8" t="n">
        <v>22</v>
      </c>
      <c r="EY668" s="8" t="n">
        <v>54</v>
      </c>
      <c r="EZ668" s="8" t="n">
        <v>65</v>
      </c>
      <c r="FA668" s="8" t="n">
        <v>2.1</v>
      </c>
      <c r="FB668" s="8" t="n">
        <v>1.3</v>
      </c>
      <c r="FC668" s="8" t="n">
        <v>3.4</v>
      </c>
      <c r="FD668" s="19" t="n">
        <v>39.16</v>
      </c>
      <c r="FE668" s="18" t="n">
        <f aca="false">FD668/V668</f>
        <v>0.699285714285714</v>
      </c>
      <c r="FF668" s="8" t="n">
        <v>2.1095</v>
      </c>
      <c r="FG668" s="8" t="n">
        <v>1.29</v>
      </c>
      <c r="FH668" s="8" t="n">
        <v>0.13</v>
      </c>
      <c r="FI668" s="8" t="n">
        <v>1.42</v>
      </c>
      <c r="FJ668" s="22"/>
      <c r="FK668" s="22"/>
      <c r="FL668" s="22"/>
      <c r="FM668" s="8" t="n">
        <f aca="false">BL668+BS668+AH668+DT668</f>
        <v>134</v>
      </c>
      <c r="FN668" s="19" t="n">
        <f aca="false">IF(DS668&gt;0,(BL668+BR668)/DS668,0)</f>
        <v>38</v>
      </c>
      <c r="FO668" s="12" t="n">
        <v>0.0577316948</v>
      </c>
      <c r="FP668" s="19" t="n">
        <f aca="false">Z668-AH668/10</f>
        <v>34.4</v>
      </c>
      <c r="FQ668" s="19" t="n">
        <f aca="false">Z668+DR668/5</f>
        <v>37.4628</v>
      </c>
      <c r="FR668" s="19" t="n">
        <f aca="false">(DX668+DY668)/AL668*60</f>
        <v>119.334299943264</v>
      </c>
      <c r="FS668" s="8" t="n">
        <v>4</v>
      </c>
      <c r="FT668" s="17" t="s">
        <v>307</v>
      </c>
      <c r="FU668" s="8" t="n">
        <v>195</v>
      </c>
      <c r="FV668" s="22"/>
      <c r="FW668" s="17" t="s">
        <v>280</v>
      </c>
      <c r="FX668" s="23" t="n">
        <v>5600000</v>
      </c>
      <c r="FY668" s="23" t="n">
        <v>5300000</v>
      </c>
      <c r="FZ668" s="8" t="n">
        <v>363</v>
      </c>
      <c r="GA668" s="8" t="n">
        <v>85</v>
      </c>
      <c r="GB668" s="8" t="n">
        <v>168</v>
      </c>
      <c r="GC668" s="8" t="n">
        <v>253</v>
      </c>
      <c r="GD668" s="8" t="n">
        <v>102</v>
      </c>
      <c r="GE668" s="8" t="n">
        <v>109</v>
      </c>
      <c r="GF668" s="8" t="n">
        <v>708</v>
      </c>
      <c r="GG668" s="8" t="n">
        <v>6429</v>
      </c>
      <c r="GH668" s="8" t="n">
        <v>19.5</v>
      </c>
      <c r="GI668" s="8" t="n">
        <v>10.7</v>
      </c>
      <c r="GJ668" s="8" t="n">
        <v>30.3</v>
      </c>
      <c r="GK668" s="8" t="n">
        <f aca="false">Z668-AH668/10</f>
        <v>34.4</v>
      </c>
      <c r="GL668" s="22"/>
      <c r="GM668" s="22"/>
      <c r="GN668" s="22"/>
      <c r="GO668" s="22"/>
      <c r="GP668" s="22"/>
    </row>
    <row r="669" customFormat="false" ht="13.65" hidden="false" customHeight="true" outlineLevel="0" collapsed="false">
      <c r="A669" s="16" t="n">
        <v>33518</v>
      </c>
      <c r="B669" s="17" t="s">
        <v>3103</v>
      </c>
      <c r="C669" s="22"/>
      <c r="D669" s="17" t="s">
        <v>321</v>
      </c>
      <c r="E669" s="17" t="s">
        <v>321</v>
      </c>
      <c r="F669" s="8" t="n">
        <v>72</v>
      </c>
      <c r="G669" s="8" t="n">
        <v>210</v>
      </c>
      <c r="H669" s="22"/>
      <c r="I669" s="22"/>
      <c r="J669" s="22"/>
      <c r="K669" s="17" t="s">
        <v>263</v>
      </c>
      <c r="L669" s="8" t="n">
        <v>2017</v>
      </c>
      <c r="M669" s="8" t="n">
        <v>26</v>
      </c>
      <c r="N669" s="8" t="n">
        <v>1</v>
      </c>
      <c r="O669" s="8" t="n">
        <v>8480147</v>
      </c>
      <c r="P669" s="17" t="s">
        <v>3104</v>
      </c>
      <c r="Q669" s="17" t="s">
        <v>3105</v>
      </c>
      <c r="R669" s="17" t="s">
        <v>3106</v>
      </c>
      <c r="S669" s="17" t="s">
        <v>3107</v>
      </c>
      <c r="T669" s="17" t="s">
        <v>278</v>
      </c>
      <c r="U669" s="17" t="s">
        <v>351</v>
      </c>
      <c r="V669" s="8" t="n">
        <v>27</v>
      </c>
      <c r="W669" s="8" t="n">
        <v>2</v>
      </c>
      <c r="X669" s="8" t="n">
        <v>7</v>
      </c>
      <c r="Y669" s="8" t="n">
        <v>2</v>
      </c>
      <c r="Z669" s="8" t="n">
        <v>9</v>
      </c>
      <c r="AA669" s="8" t="n">
        <v>19</v>
      </c>
      <c r="AB669" s="8" t="n">
        <v>83</v>
      </c>
      <c r="AC669" s="18" t="n">
        <f aca="false">Z669/V669</f>
        <v>0.333333333333333</v>
      </c>
      <c r="AD669" s="19" t="n">
        <f aca="false">IF(FZ669&gt;V669,Z669-V669*(GC669-Z669)/(FZ669-V669),0)</f>
        <v>0</v>
      </c>
      <c r="AE669" s="19" t="n">
        <v>3.069</v>
      </c>
      <c r="AF669" s="8" t="n">
        <v>2</v>
      </c>
      <c r="AG669" s="8" t="n">
        <v>-1.5</v>
      </c>
      <c r="AH669" s="8" t="n">
        <v>11</v>
      </c>
      <c r="AI669" s="8" t="n">
        <v>523</v>
      </c>
      <c r="AJ669" s="8" t="n">
        <v>23105</v>
      </c>
      <c r="AK669" s="19" t="n">
        <v>385.08333333333</v>
      </c>
      <c r="AL669" s="8" t="n">
        <v>385.08</v>
      </c>
      <c r="AM669" s="8" t="n">
        <v>385</v>
      </c>
      <c r="AN669" s="18" t="n">
        <f aca="false">AJ669/60/V669</f>
        <v>14.2623456790123</v>
      </c>
      <c r="AO669" s="8" t="n">
        <v>24.03</v>
      </c>
      <c r="AP669" s="12" t="n">
        <f aca="false">IF(EF669&gt;0,Z669/EF669,0)</f>
        <v>0.428571428571429</v>
      </c>
      <c r="AQ669" s="8" t="n">
        <v>74</v>
      </c>
      <c r="AR669" s="8" t="n">
        <v>74</v>
      </c>
      <c r="AS669" s="8" t="n">
        <v>74</v>
      </c>
      <c r="AT669" s="8" t="n">
        <v>54</v>
      </c>
      <c r="AU669" s="8" t="n">
        <v>54</v>
      </c>
      <c r="AV669" s="8" t="n">
        <v>33</v>
      </c>
      <c r="AW669" s="8" t="n">
        <v>20</v>
      </c>
      <c r="AX669" s="8" t="n">
        <v>4</v>
      </c>
      <c r="AY669" s="8" t="n">
        <v>0</v>
      </c>
      <c r="AZ669" s="8" t="n">
        <v>7</v>
      </c>
      <c r="BA669" s="8" t="n">
        <f aca="false">AY669+AZ669</f>
        <v>7</v>
      </c>
      <c r="BB669" s="8" t="n">
        <v>1.95</v>
      </c>
      <c r="BC669" s="8" t="n">
        <v>46.3333</v>
      </c>
      <c r="BD669" s="19" t="n">
        <v>33.7</v>
      </c>
      <c r="BE669" s="19" t="n">
        <v>5.25081151265964</v>
      </c>
      <c r="BF669" s="19" t="n">
        <f aca="false">AQ669+BD669</f>
        <v>107.7</v>
      </c>
      <c r="BG669" s="19" t="n">
        <f aca="false">IF(AL669&gt;0,BF669/AL669*60,0)</f>
        <v>16.7809286382051</v>
      </c>
      <c r="BH669" s="8" t="n">
        <v>155</v>
      </c>
      <c r="BI669" s="8" t="n">
        <v>101</v>
      </c>
      <c r="BJ669" s="8" t="n">
        <v>106</v>
      </c>
      <c r="BK669" s="12" t="n">
        <f aca="false">BH669/(BH669+BJ669)</f>
        <v>0.593869731800766</v>
      </c>
      <c r="BL669" s="8" t="n">
        <v>43</v>
      </c>
      <c r="BM669" s="8" t="n">
        <v>43</v>
      </c>
      <c r="BN669" s="8" t="n">
        <v>45</v>
      </c>
      <c r="BO669" s="8" t="n">
        <f aca="false">BM669-BN669</f>
        <v>-2</v>
      </c>
      <c r="BP669" s="8" t="n">
        <v>21</v>
      </c>
      <c r="BQ669" s="8" t="n">
        <v>7</v>
      </c>
      <c r="BR669" s="8" t="n">
        <v>3</v>
      </c>
      <c r="BS669" s="8" t="n">
        <v>17</v>
      </c>
      <c r="BT669" s="12" t="n">
        <f aca="false">BS669/(EA669+BS669)</f>
        <v>0.0639097744360902</v>
      </c>
      <c r="BU669" s="8" t="n">
        <v>0</v>
      </c>
      <c r="BV669" s="8" t="n">
        <v>0</v>
      </c>
      <c r="BW669" s="12" t="n">
        <f aca="false">IF(BU669+BV669&gt;0,BU669/(BU669+BV669),0)</f>
        <v>0</v>
      </c>
      <c r="BX669" s="8" t="n">
        <v>0</v>
      </c>
      <c r="BY669" s="8" t="n">
        <v>0</v>
      </c>
      <c r="BZ669" s="8" t="n">
        <v>0</v>
      </c>
      <c r="CA669" s="8" t="n">
        <v>0</v>
      </c>
      <c r="CB669" s="8" t="n">
        <v>0</v>
      </c>
      <c r="CC669" s="8" t="n">
        <v>0</v>
      </c>
      <c r="CD669" s="8" t="n">
        <v>0</v>
      </c>
      <c r="CE669" s="8" t="n">
        <v>0</v>
      </c>
      <c r="CF669" s="8" t="n">
        <v>0</v>
      </c>
      <c r="CG669" s="8" t="n">
        <v>0</v>
      </c>
      <c r="CH669" s="8" t="n">
        <v>0</v>
      </c>
      <c r="CI669" s="8" t="n">
        <v>0</v>
      </c>
      <c r="CJ669" s="8" t="n">
        <v>0</v>
      </c>
      <c r="CK669" s="8" t="n">
        <v>0</v>
      </c>
      <c r="CL669" s="8" t="n">
        <v>1</v>
      </c>
      <c r="CM669" s="8" t="n">
        <v>0</v>
      </c>
      <c r="CN669" s="8" t="n">
        <v>0</v>
      </c>
      <c r="CO669" s="8" t="n">
        <v>0</v>
      </c>
      <c r="CP669" s="8" t="n">
        <v>0</v>
      </c>
      <c r="CQ669" s="8" t="n">
        <v>0</v>
      </c>
      <c r="CR669" s="8" t="n">
        <v>0</v>
      </c>
      <c r="CS669" s="8" t="n">
        <v>1</v>
      </c>
      <c r="CT669" s="8" t="n">
        <v>1</v>
      </c>
      <c r="CU669" s="8" t="n">
        <v>0</v>
      </c>
      <c r="CV669" s="8" t="n">
        <v>0</v>
      </c>
      <c r="CW669" s="8" t="n">
        <v>0</v>
      </c>
      <c r="CX669" s="8" t="n">
        <v>1</v>
      </c>
      <c r="CY669" s="8" t="n">
        <v>0</v>
      </c>
      <c r="CZ669" s="8" t="n">
        <v>2</v>
      </c>
      <c r="DA669" s="8" t="n">
        <v>18</v>
      </c>
      <c r="DB669" s="8" t="n">
        <v>1</v>
      </c>
      <c r="DC669" s="8" t="n">
        <v>0</v>
      </c>
      <c r="DD669" s="8" t="n">
        <v>17</v>
      </c>
      <c r="DE669" s="8" t="n">
        <v>5</v>
      </c>
      <c r="DF669" s="8" t="n">
        <v>0</v>
      </c>
      <c r="DG669" s="8" t="n">
        <v>0</v>
      </c>
      <c r="DH669" s="8" t="n">
        <v>10</v>
      </c>
      <c r="DI669" s="8" t="n">
        <v>4</v>
      </c>
      <c r="DJ669" s="8" t="n">
        <v>2</v>
      </c>
      <c r="DK669" s="8" t="n">
        <v>4</v>
      </c>
      <c r="DL669" s="8" t="n">
        <v>3</v>
      </c>
      <c r="DM669" s="8" t="n">
        <v>1</v>
      </c>
      <c r="DN669" s="8" t="n">
        <v>3</v>
      </c>
      <c r="DO669" s="8" t="n">
        <v>2</v>
      </c>
      <c r="DP669" s="8" t="n">
        <v>1</v>
      </c>
      <c r="DQ669" s="8" t="n">
        <f aca="false">DJ669-DI669</f>
        <v>-2</v>
      </c>
      <c r="DR669" s="19" t="n">
        <v>1.747</v>
      </c>
      <c r="DS669" s="8" t="n">
        <v>3</v>
      </c>
      <c r="DT669" s="8" t="n">
        <v>1</v>
      </c>
      <c r="DU669" s="8" t="n">
        <v>0</v>
      </c>
      <c r="DV669" s="8" t="n">
        <v>0</v>
      </c>
      <c r="DW669" s="8" t="n">
        <v>0</v>
      </c>
      <c r="DX669" s="8" t="n">
        <v>374</v>
      </c>
      <c r="DY669" s="8" t="n">
        <v>322</v>
      </c>
      <c r="DZ669" s="8" t="n">
        <v>277</v>
      </c>
      <c r="EA669" s="8" t="n">
        <v>249</v>
      </c>
      <c r="EB669" s="8" t="n">
        <v>191</v>
      </c>
      <c r="EC669" s="8" t="n">
        <v>171</v>
      </c>
      <c r="ED669" s="8" t="n">
        <v>17.39</v>
      </c>
      <c r="EE669" s="8" t="n">
        <v>15.58</v>
      </c>
      <c r="EF669" s="8" t="n">
        <v>21</v>
      </c>
      <c r="EG669" s="8" t="n">
        <v>12</v>
      </c>
      <c r="EH669" s="12" t="n">
        <f aca="false">EF669/EB669</f>
        <v>0.109947643979058</v>
      </c>
      <c r="EI669" s="20" t="n">
        <f aca="false">1-EG669/EC669</f>
        <v>0.929824561403509</v>
      </c>
      <c r="EJ669" s="21" t="n">
        <f aca="false">EH669+EI669</f>
        <v>1.03977220538257</v>
      </c>
      <c r="EK669" s="8" t="n">
        <v>371</v>
      </c>
      <c r="EL669" s="8" t="n">
        <v>321</v>
      </c>
      <c r="EM669" s="8" t="n">
        <v>275</v>
      </c>
      <c r="EN669" s="8" t="n">
        <v>248</v>
      </c>
      <c r="EO669" s="8" t="n">
        <v>188</v>
      </c>
      <c r="EP669" s="8" t="n">
        <v>170</v>
      </c>
      <c r="EQ669" s="8" t="n">
        <v>20</v>
      </c>
      <c r="ER669" s="8" t="n">
        <v>12</v>
      </c>
      <c r="ES669" s="8" t="n">
        <v>173</v>
      </c>
      <c r="ET669" s="8" t="n">
        <v>161</v>
      </c>
      <c r="EU669" s="8" t="n">
        <v>65</v>
      </c>
      <c r="EV669" s="8" t="n">
        <v>69</v>
      </c>
      <c r="EW669" s="8" t="n">
        <v>11</v>
      </c>
      <c r="EX669" s="8" t="n">
        <v>6</v>
      </c>
      <c r="EY669" s="8" t="n">
        <v>26</v>
      </c>
      <c r="EZ669" s="8" t="n">
        <v>24</v>
      </c>
      <c r="FA669" s="8" t="n">
        <v>0.6</v>
      </c>
      <c r="FB669" s="8" t="n">
        <v>1.1</v>
      </c>
      <c r="FC669" s="8" t="n">
        <v>1.8</v>
      </c>
      <c r="FD669" s="19" t="n">
        <v>7.78</v>
      </c>
      <c r="FE669" s="18" t="n">
        <f aca="false">FD669/V669</f>
        <v>0.288148148148148</v>
      </c>
      <c r="FF669" s="8" t="n">
        <v>0.1452</v>
      </c>
      <c r="FG669" s="8" t="n">
        <v>-0.07</v>
      </c>
      <c r="FH669" s="8" t="n">
        <v>-0.13</v>
      </c>
      <c r="FI669" s="8" t="n">
        <v>-0.2</v>
      </c>
      <c r="FJ669" s="22"/>
      <c r="FK669" s="22"/>
      <c r="FL669" s="22"/>
      <c r="FM669" s="8" t="n">
        <f aca="false">BL669+BS669+AH669+DT669</f>
        <v>72</v>
      </c>
      <c r="FN669" s="19" t="n">
        <f aca="false">IF(DS669&gt;0,(BL669+BR669)/DS669,0)</f>
        <v>15.3333333333333</v>
      </c>
      <c r="FO669" s="12" t="n">
        <v>0.0258471237</v>
      </c>
      <c r="FP669" s="19" t="n">
        <f aca="false">Z669-AH669/10</f>
        <v>7.9</v>
      </c>
      <c r="FQ669" s="19" t="n">
        <f aca="false">Z669+DR669/5</f>
        <v>9.3494</v>
      </c>
      <c r="FR669" s="19" t="n">
        <f aca="false">(DX669+DY669)/AL669*60</f>
        <v>108.444998441882</v>
      </c>
      <c r="FS669" s="8" t="n">
        <v>4</v>
      </c>
      <c r="FT669" s="17" t="s">
        <v>768</v>
      </c>
      <c r="FU669" s="8" t="n">
        <v>195</v>
      </c>
      <c r="FV669" s="22"/>
      <c r="FW669" s="17" t="s">
        <v>270</v>
      </c>
      <c r="FX669" s="23" t="n">
        <v>925000</v>
      </c>
      <c r="FY669" s="23" t="n">
        <v>925000</v>
      </c>
      <c r="FZ669" s="8" t="n">
        <v>27</v>
      </c>
      <c r="GA669" s="8" t="n">
        <v>2</v>
      </c>
      <c r="GB669" s="8" t="n">
        <v>7</v>
      </c>
      <c r="GC669" s="8" t="n">
        <v>9</v>
      </c>
      <c r="GD669" s="8" t="n">
        <v>2</v>
      </c>
      <c r="GE669" s="8" t="n">
        <v>11</v>
      </c>
      <c r="GF669" s="8" t="n">
        <v>33</v>
      </c>
      <c r="GG669" s="8" t="n">
        <v>385</v>
      </c>
      <c r="GH669" s="8" t="n">
        <v>0.6</v>
      </c>
      <c r="GI669" s="8" t="n">
        <v>1.1</v>
      </c>
      <c r="GJ669" s="8" t="n">
        <v>1.8</v>
      </c>
      <c r="GK669" s="8" t="n">
        <f aca="false">Z669-AH669/10</f>
        <v>7.9</v>
      </c>
      <c r="GL669" s="22"/>
      <c r="GM669" s="22"/>
      <c r="GN669" s="22"/>
      <c r="GO669" s="22"/>
      <c r="GP669" s="22"/>
    </row>
    <row r="670" customFormat="false" ht="13.65" hidden="false" customHeight="true" outlineLevel="0" collapsed="false">
      <c r="A670" s="16" t="n">
        <v>34170</v>
      </c>
      <c r="B670" s="17" t="s">
        <v>2046</v>
      </c>
      <c r="C670" s="22"/>
      <c r="D670" s="17" t="s">
        <v>321</v>
      </c>
      <c r="E670" s="17" t="s">
        <v>321</v>
      </c>
      <c r="F670" s="8" t="n">
        <v>75</v>
      </c>
      <c r="G670" s="8" t="n">
        <v>215</v>
      </c>
      <c r="H670" s="8" t="n">
        <v>2011</v>
      </c>
      <c r="I670" s="8" t="n">
        <v>1</v>
      </c>
      <c r="J670" s="8" t="n">
        <v>19</v>
      </c>
      <c r="K670" s="17" t="s">
        <v>263</v>
      </c>
      <c r="L670" s="8" t="n">
        <v>2013</v>
      </c>
      <c r="M670" s="8" t="n">
        <v>24</v>
      </c>
      <c r="N670" s="8" t="n">
        <v>5</v>
      </c>
      <c r="O670" s="8" t="n">
        <v>8476472</v>
      </c>
      <c r="P670" s="17" t="s">
        <v>3108</v>
      </c>
      <c r="Q670" s="17" t="s">
        <v>3109</v>
      </c>
      <c r="R670" s="17" t="s">
        <v>3110</v>
      </c>
      <c r="S670" s="17" t="s">
        <v>3107</v>
      </c>
      <c r="T670" s="17" t="s">
        <v>278</v>
      </c>
      <c r="U670" s="17" t="s">
        <v>325</v>
      </c>
      <c r="V670" s="8" t="n">
        <v>66</v>
      </c>
      <c r="W670" s="8" t="n">
        <v>5</v>
      </c>
      <c r="X670" s="8" t="n">
        <v>16</v>
      </c>
      <c r="Y670" s="8" t="n">
        <v>7</v>
      </c>
      <c r="Z670" s="8" t="n">
        <v>21</v>
      </c>
      <c r="AA670" s="8" t="n">
        <v>9</v>
      </c>
      <c r="AB670" s="8" t="n">
        <v>87</v>
      </c>
      <c r="AC670" s="18" t="n">
        <f aca="false">Z670/V670</f>
        <v>0.318181818181818</v>
      </c>
      <c r="AD670" s="19" t="n">
        <f aca="false">IF(FZ670&gt;V670,Z670-V670*(GC670-Z670)/(FZ670-V670),0)</f>
        <v>-4.49206349206349</v>
      </c>
      <c r="AE670" s="19" t="n">
        <v>7.308</v>
      </c>
      <c r="AF670" s="8" t="n">
        <v>-12</v>
      </c>
      <c r="AG670" s="8" t="n">
        <v>6.1</v>
      </c>
      <c r="AH670" s="8" t="n">
        <v>18</v>
      </c>
      <c r="AI670" s="8" t="n">
        <v>1824</v>
      </c>
      <c r="AJ670" s="8" t="n">
        <v>90475</v>
      </c>
      <c r="AK670" s="19" t="n">
        <v>1507.9166666667</v>
      </c>
      <c r="AL670" s="8" t="n">
        <v>1506.7</v>
      </c>
      <c r="AM670" s="8" t="n">
        <v>1508</v>
      </c>
      <c r="AN670" s="18" t="n">
        <f aca="false">AJ670/60/V670</f>
        <v>22.8472222222222</v>
      </c>
      <c r="AO670" s="8" t="n">
        <v>37.63</v>
      </c>
      <c r="AP670" s="12" t="n">
        <f aca="false">IF(EF670&gt;0,Z670/EF670,0)</f>
        <v>0.276315789473684</v>
      </c>
      <c r="AQ670" s="8" t="n">
        <v>399</v>
      </c>
      <c r="AR670" s="8" t="n">
        <v>399</v>
      </c>
      <c r="AS670" s="8" t="n">
        <v>399</v>
      </c>
      <c r="AT670" s="8" t="n">
        <v>276</v>
      </c>
      <c r="AU670" s="8" t="n">
        <v>276</v>
      </c>
      <c r="AV670" s="8" t="n">
        <v>203</v>
      </c>
      <c r="AW670" s="8" t="n">
        <v>112</v>
      </c>
      <c r="AX670" s="8" t="n">
        <v>14</v>
      </c>
      <c r="AY670" s="8" t="n">
        <v>7</v>
      </c>
      <c r="AZ670" s="8" t="n">
        <v>19</v>
      </c>
      <c r="BA670" s="8" t="n">
        <f aca="false">AY670+AZ670</f>
        <v>26</v>
      </c>
      <c r="BB670" s="8" t="n">
        <v>9.82</v>
      </c>
      <c r="BC670" s="8" t="n">
        <v>48.9655</v>
      </c>
      <c r="BD670" s="19" t="n">
        <v>165.3</v>
      </c>
      <c r="BE670" s="19" t="n">
        <v>6.57728654324385</v>
      </c>
      <c r="BF670" s="19" t="n">
        <f aca="false">AQ670+BD670</f>
        <v>564.3</v>
      </c>
      <c r="BG670" s="19" t="n">
        <f aca="false">IF(AL670&gt;0,BF670/AL670*60,0)</f>
        <v>22.4716267339218</v>
      </c>
      <c r="BH670" s="8" t="n">
        <v>609</v>
      </c>
      <c r="BI670" s="8" t="n">
        <v>476</v>
      </c>
      <c r="BJ670" s="8" t="n">
        <v>521</v>
      </c>
      <c r="BK670" s="12" t="n">
        <f aca="false">BH670/(BH670+BJ670)</f>
        <v>0.538938053097345</v>
      </c>
      <c r="BL670" s="8" t="n">
        <v>49</v>
      </c>
      <c r="BM670" s="8" t="n">
        <v>49</v>
      </c>
      <c r="BN670" s="8" t="n">
        <v>108</v>
      </c>
      <c r="BO670" s="8" t="n">
        <f aca="false">BM670-BN670</f>
        <v>-59</v>
      </c>
      <c r="BP670" s="8" t="n">
        <v>73</v>
      </c>
      <c r="BQ670" s="8" t="n">
        <v>43</v>
      </c>
      <c r="BR670" s="8" t="n">
        <v>27</v>
      </c>
      <c r="BS670" s="8" t="n">
        <v>136</v>
      </c>
      <c r="BT670" s="12" t="n">
        <f aca="false">BS670/(EA670+BS670)</f>
        <v>0.115449915110357</v>
      </c>
      <c r="BU670" s="8" t="n">
        <v>0</v>
      </c>
      <c r="BV670" s="8" t="n">
        <v>0</v>
      </c>
      <c r="BW670" s="12" t="n">
        <f aca="false">IF(BU670+BV670&gt;0,BU670/(BU670+BV670),0)</f>
        <v>0</v>
      </c>
      <c r="BX670" s="8" t="n">
        <v>0</v>
      </c>
      <c r="BY670" s="8" t="n">
        <v>0</v>
      </c>
      <c r="BZ670" s="8" t="n">
        <v>0</v>
      </c>
      <c r="CA670" s="8" t="n">
        <v>0</v>
      </c>
      <c r="CB670" s="8" t="n">
        <v>0</v>
      </c>
      <c r="CC670" s="8" t="n">
        <v>0</v>
      </c>
      <c r="CD670" s="8" t="n">
        <v>0</v>
      </c>
      <c r="CE670" s="8" t="n">
        <v>0</v>
      </c>
      <c r="CF670" s="8" t="n">
        <v>0</v>
      </c>
      <c r="CG670" s="8" t="n">
        <v>0</v>
      </c>
      <c r="CH670" s="8" t="n">
        <v>0</v>
      </c>
      <c r="CI670" s="8" t="n">
        <v>0</v>
      </c>
      <c r="CJ670" s="8" t="n">
        <v>0</v>
      </c>
      <c r="CK670" s="8" t="n">
        <v>1</v>
      </c>
      <c r="CL670" s="8" t="n">
        <v>1</v>
      </c>
      <c r="CM670" s="8" t="n">
        <v>1</v>
      </c>
      <c r="CN670" s="8" t="n">
        <v>0</v>
      </c>
      <c r="CO670" s="8" t="n">
        <v>0</v>
      </c>
      <c r="CP670" s="8" t="n">
        <v>0</v>
      </c>
      <c r="CQ670" s="8" t="n">
        <v>0</v>
      </c>
      <c r="CR670" s="8" t="n">
        <v>0</v>
      </c>
      <c r="CS670" s="8" t="n">
        <v>3</v>
      </c>
      <c r="CT670" s="8" t="n">
        <v>0</v>
      </c>
      <c r="CU670" s="8" t="n">
        <v>0</v>
      </c>
      <c r="CV670" s="8" t="n">
        <v>0</v>
      </c>
      <c r="CW670" s="8" t="n">
        <v>2</v>
      </c>
      <c r="CX670" s="8" t="n">
        <v>0</v>
      </c>
      <c r="CY670" s="8" t="n">
        <v>2</v>
      </c>
      <c r="CZ670" s="8" t="n">
        <v>5</v>
      </c>
      <c r="DA670" s="8" t="n">
        <v>66</v>
      </c>
      <c r="DB670" s="8" t="n">
        <v>5</v>
      </c>
      <c r="DC670" s="8" t="n">
        <v>0</v>
      </c>
      <c r="DD670" s="8" t="n">
        <v>91</v>
      </c>
      <c r="DE670" s="8" t="n">
        <v>41</v>
      </c>
      <c r="DF670" s="8" t="n">
        <v>2</v>
      </c>
      <c r="DG670" s="8" t="n">
        <v>0</v>
      </c>
      <c r="DH670" s="8" t="n">
        <v>64</v>
      </c>
      <c r="DI670" s="8" t="n">
        <v>8</v>
      </c>
      <c r="DJ670" s="8" t="n">
        <v>7</v>
      </c>
      <c r="DK670" s="8" t="n">
        <v>9</v>
      </c>
      <c r="DL670" s="8" t="n">
        <v>9</v>
      </c>
      <c r="DM670" s="8" t="n">
        <v>0</v>
      </c>
      <c r="DN670" s="8" t="n">
        <v>7</v>
      </c>
      <c r="DO670" s="8" t="n">
        <v>7</v>
      </c>
      <c r="DP670" s="8" t="n">
        <v>0</v>
      </c>
      <c r="DQ670" s="8" t="n">
        <f aca="false">DJ670-DI670</f>
        <v>-1</v>
      </c>
      <c r="DR670" s="19" t="n">
        <v>3.049</v>
      </c>
      <c r="DS670" s="8" t="n">
        <v>8</v>
      </c>
      <c r="DT670" s="8" t="n">
        <v>0</v>
      </c>
      <c r="DU670" s="8" t="n">
        <v>0</v>
      </c>
      <c r="DV670" s="8" t="n">
        <v>0</v>
      </c>
      <c r="DW670" s="8" t="n">
        <v>0</v>
      </c>
      <c r="DX670" s="8" t="n">
        <v>1652</v>
      </c>
      <c r="DY670" s="8" t="n">
        <v>1420</v>
      </c>
      <c r="DZ670" s="8" t="n">
        <v>1245</v>
      </c>
      <c r="EA670" s="8" t="n">
        <v>1042</v>
      </c>
      <c r="EB670" s="8" t="n">
        <v>893</v>
      </c>
      <c r="EC670" s="8" t="n">
        <v>751</v>
      </c>
      <c r="ED670" s="8" t="n">
        <v>91.23</v>
      </c>
      <c r="EE670" s="8" t="n">
        <v>80.11</v>
      </c>
      <c r="EF670" s="8" t="n">
        <v>76</v>
      </c>
      <c r="EG670" s="8" t="n">
        <v>92</v>
      </c>
      <c r="EH670" s="12" t="n">
        <f aca="false">EF670/EB670</f>
        <v>0.0851063829787234</v>
      </c>
      <c r="EI670" s="20" t="n">
        <f aca="false">1-EG670/EC670</f>
        <v>0.877496671105193</v>
      </c>
      <c r="EJ670" s="21" t="n">
        <f aca="false">EH670+EI670</f>
        <v>0.962603054083916</v>
      </c>
      <c r="EK670" s="8" t="n">
        <v>1651</v>
      </c>
      <c r="EL670" s="8" t="n">
        <v>1424</v>
      </c>
      <c r="EM670" s="8" t="n">
        <v>1242</v>
      </c>
      <c r="EN670" s="8" t="n">
        <v>1046</v>
      </c>
      <c r="EO670" s="8" t="n">
        <v>892</v>
      </c>
      <c r="EP670" s="8" t="n">
        <v>754</v>
      </c>
      <c r="EQ670" s="8" t="n">
        <v>76</v>
      </c>
      <c r="ER670" s="8" t="n">
        <v>94</v>
      </c>
      <c r="ES670" s="8" t="n">
        <v>851</v>
      </c>
      <c r="ET670" s="8" t="n">
        <v>752</v>
      </c>
      <c r="EU670" s="8" t="n">
        <v>350</v>
      </c>
      <c r="EV670" s="8" t="n">
        <v>309</v>
      </c>
      <c r="EW670" s="8" t="n">
        <v>40</v>
      </c>
      <c r="EX670" s="8" t="n">
        <v>51</v>
      </c>
      <c r="EY670" s="8" t="n">
        <v>77</v>
      </c>
      <c r="EZ670" s="8" t="n">
        <v>85</v>
      </c>
      <c r="FA670" s="8" t="n">
        <v>0.8</v>
      </c>
      <c r="FB670" s="8" t="n">
        <v>2</v>
      </c>
      <c r="FC670" s="8" t="n">
        <v>2.8</v>
      </c>
      <c r="FD670" s="19" t="n">
        <v>38.27</v>
      </c>
      <c r="FE670" s="18" t="n">
        <f aca="false">FD670/V670</f>
        <v>0.579848484848485</v>
      </c>
      <c r="FF670" s="8" t="n">
        <v>2.2682</v>
      </c>
      <c r="FG670" s="8" t="n">
        <v>-0.44</v>
      </c>
      <c r="FH670" s="8" t="n">
        <v>-0.02</v>
      </c>
      <c r="FI670" s="8" t="n">
        <v>-0.47</v>
      </c>
      <c r="FJ670" s="22"/>
      <c r="FK670" s="22"/>
      <c r="FL670" s="22"/>
      <c r="FM670" s="8" t="n">
        <f aca="false">BL670+BS670+AH670+DT670</f>
        <v>203</v>
      </c>
      <c r="FN670" s="19" t="n">
        <f aca="false">IF(DS670&gt;0,(BL670+BR670)/DS670,0)</f>
        <v>9.5</v>
      </c>
      <c r="FO670" s="12" t="n">
        <v>0.027732684</v>
      </c>
      <c r="FP670" s="19" t="n">
        <f aca="false">Z670-AH670/10</f>
        <v>19.2</v>
      </c>
      <c r="FQ670" s="19" t="n">
        <f aca="false">Z670+DR670/5</f>
        <v>21.6098</v>
      </c>
      <c r="FR670" s="19" t="n">
        <f aca="false">(DX670+DY670)/AL670*60</f>
        <v>122.333576690781</v>
      </c>
      <c r="FS670" s="8" t="n">
        <v>6</v>
      </c>
      <c r="FT670" s="17" t="s">
        <v>3111</v>
      </c>
      <c r="FU670" s="8" t="n">
        <v>297</v>
      </c>
      <c r="FV670" s="22"/>
      <c r="FW670" s="17" t="s">
        <v>280</v>
      </c>
      <c r="FX670" s="23" t="n">
        <v>3500000</v>
      </c>
      <c r="FY670" s="23" t="n">
        <v>4167000</v>
      </c>
      <c r="FZ670" s="8" t="n">
        <v>255</v>
      </c>
      <c r="GA670" s="8" t="n">
        <v>24</v>
      </c>
      <c r="GB670" s="8" t="n">
        <v>70</v>
      </c>
      <c r="GC670" s="8" t="n">
        <v>94</v>
      </c>
      <c r="GD670" s="8" t="n">
        <v>-36</v>
      </c>
      <c r="GE670" s="8" t="n">
        <v>34</v>
      </c>
      <c r="GF670" s="8" t="n">
        <v>564</v>
      </c>
      <c r="GG670" s="8" t="n">
        <v>5587</v>
      </c>
      <c r="GH670" s="8" t="n">
        <v>6.1</v>
      </c>
      <c r="GI670" s="8" t="n">
        <v>8.9</v>
      </c>
      <c r="GJ670" s="8" t="n">
        <v>14.9</v>
      </c>
      <c r="GK670" s="8" t="n">
        <f aca="false">Z670-AH670/10</f>
        <v>19.2</v>
      </c>
      <c r="GL670" s="22"/>
      <c r="GM670" s="22"/>
      <c r="GN670" s="22"/>
      <c r="GO670" s="22"/>
      <c r="GP670" s="22"/>
    </row>
    <row r="671" customFormat="false" ht="13.65" hidden="false" customHeight="true" outlineLevel="0" collapsed="false">
      <c r="A671" s="16" t="n">
        <v>33540</v>
      </c>
      <c r="B671" s="17" t="s">
        <v>320</v>
      </c>
      <c r="C671" s="22"/>
      <c r="D671" s="17" t="s">
        <v>321</v>
      </c>
      <c r="E671" s="17" t="s">
        <v>321</v>
      </c>
      <c r="F671" s="8" t="n">
        <v>73</v>
      </c>
      <c r="G671" s="8" t="n">
        <v>202</v>
      </c>
      <c r="H671" s="8" t="n">
        <v>2010</v>
      </c>
      <c r="I671" s="8" t="n">
        <v>2</v>
      </c>
      <c r="J671" s="8" t="n">
        <v>57</v>
      </c>
      <c r="K671" s="17" t="s">
        <v>263</v>
      </c>
      <c r="L671" s="8" t="n">
        <v>2014</v>
      </c>
      <c r="M671" s="8" t="n">
        <v>26</v>
      </c>
      <c r="N671" s="8" t="n">
        <v>4</v>
      </c>
      <c r="O671" s="8" t="n">
        <v>8475715</v>
      </c>
      <c r="P671" s="17" t="s">
        <v>3112</v>
      </c>
      <c r="Q671" s="17" t="s">
        <v>3113</v>
      </c>
      <c r="R671" s="17" t="s">
        <v>3114</v>
      </c>
      <c r="S671" s="17" t="s">
        <v>3107</v>
      </c>
      <c r="T671" s="17" t="s">
        <v>313</v>
      </c>
      <c r="U671" s="17" t="s">
        <v>444</v>
      </c>
      <c r="V671" s="8" t="n">
        <v>63</v>
      </c>
      <c r="W671" s="8" t="n">
        <v>9</v>
      </c>
      <c r="X671" s="8" t="n">
        <v>2</v>
      </c>
      <c r="Y671" s="8" t="n">
        <v>1</v>
      </c>
      <c r="Z671" s="8" t="n">
        <v>11</v>
      </c>
      <c r="AA671" s="8" t="n">
        <v>20</v>
      </c>
      <c r="AB671" s="8" t="n">
        <v>67</v>
      </c>
      <c r="AC671" s="18" t="n">
        <f aca="false">Z671/V671</f>
        <v>0.174603174603175</v>
      </c>
      <c r="AD671" s="19" t="n">
        <f aca="false">IF(FZ671&gt;V671,Z671-V671*(GC671-Z671)/(FZ671-V671),0)</f>
        <v>-11.5671641791045</v>
      </c>
      <c r="AE671" s="19" t="n">
        <v>5.106</v>
      </c>
      <c r="AF671" s="8" t="n">
        <v>-11</v>
      </c>
      <c r="AG671" s="8" t="n">
        <v>1.2</v>
      </c>
      <c r="AH671" s="8" t="n">
        <v>14</v>
      </c>
      <c r="AI671" s="8" t="n">
        <v>937</v>
      </c>
      <c r="AJ671" s="8" t="n">
        <v>44512</v>
      </c>
      <c r="AK671" s="19" t="n">
        <v>741.83333333333</v>
      </c>
      <c r="AL671" s="8" t="n">
        <v>741.83</v>
      </c>
      <c r="AM671" s="8" t="n">
        <v>742</v>
      </c>
      <c r="AN671" s="18" t="n">
        <f aca="false">AJ671/60/V671</f>
        <v>11.7756613756614</v>
      </c>
      <c r="AO671" s="8" t="n">
        <v>19.88</v>
      </c>
      <c r="AP671" s="12" t="n">
        <f aca="false">IF(EF671&gt;0,Z671/EF671,0)</f>
        <v>0.578947368421053</v>
      </c>
      <c r="AQ671" s="8" t="n">
        <v>142</v>
      </c>
      <c r="AR671" s="8" t="n">
        <v>143</v>
      </c>
      <c r="AS671" s="8" t="n">
        <v>143</v>
      </c>
      <c r="AT671" s="8" t="n">
        <v>114</v>
      </c>
      <c r="AU671" s="8" t="n">
        <v>115</v>
      </c>
      <c r="AV671" s="8" t="n">
        <v>81</v>
      </c>
      <c r="AW671" s="8" t="n">
        <v>73</v>
      </c>
      <c r="AX671" s="8" t="n">
        <v>28</v>
      </c>
      <c r="AY671" s="8" t="n">
        <v>6</v>
      </c>
      <c r="AZ671" s="8" t="n">
        <v>9</v>
      </c>
      <c r="BA671" s="8" t="n">
        <f aca="false">AY671+AZ671</f>
        <v>15</v>
      </c>
      <c r="BB671" s="8" t="n">
        <v>7.02</v>
      </c>
      <c r="BC671" s="8" t="n">
        <v>36.9136</v>
      </c>
      <c r="BD671" s="19" t="n">
        <v>36.6</v>
      </c>
      <c r="BE671" s="19" t="n">
        <v>2.96023365535836</v>
      </c>
      <c r="BF671" s="19" t="n">
        <f aca="false">AQ671+BD671</f>
        <v>178.6</v>
      </c>
      <c r="BG671" s="19" t="n">
        <f aca="false">IF(AL671&gt;0,BF671/AL671*60,0)</f>
        <v>14.4453581009126</v>
      </c>
      <c r="BH671" s="8" t="n">
        <v>227</v>
      </c>
      <c r="BI671" s="8" t="n">
        <v>234</v>
      </c>
      <c r="BJ671" s="8" t="n">
        <v>230</v>
      </c>
      <c r="BK671" s="12" t="n">
        <f aca="false">BH671/(BH671+BJ671)</f>
        <v>0.49671772428884</v>
      </c>
      <c r="BL671" s="8" t="n">
        <v>72</v>
      </c>
      <c r="BM671" s="8" t="n">
        <v>72</v>
      </c>
      <c r="BN671" s="8" t="n">
        <v>65</v>
      </c>
      <c r="BO671" s="8" t="n">
        <f aca="false">BM671-BN671</f>
        <v>7</v>
      </c>
      <c r="BP671" s="8" t="n">
        <v>34</v>
      </c>
      <c r="BQ671" s="8" t="n">
        <v>24</v>
      </c>
      <c r="BR671" s="8" t="n">
        <v>23</v>
      </c>
      <c r="BS671" s="8" t="n">
        <v>27</v>
      </c>
      <c r="BT671" s="12" t="n">
        <f aca="false">BS671/(EA671+BS671)</f>
        <v>0.0499075785582255</v>
      </c>
      <c r="BU671" s="8" t="n">
        <v>99</v>
      </c>
      <c r="BV671" s="8" t="n">
        <v>88</v>
      </c>
      <c r="BW671" s="12" t="n">
        <f aca="false">IF(BU671+BV671&gt;0,BU671/(BU671+BV671),0)</f>
        <v>0.529411764705882</v>
      </c>
      <c r="BX671" s="8" t="n">
        <v>29</v>
      </c>
      <c r="BY671" s="8" t="n">
        <v>24</v>
      </c>
      <c r="BZ671" s="8" t="n">
        <v>35</v>
      </c>
      <c r="CA671" s="8" t="n">
        <v>32</v>
      </c>
      <c r="CB671" s="8" t="n">
        <v>35</v>
      </c>
      <c r="CC671" s="8" t="n">
        <v>32</v>
      </c>
      <c r="CD671" s="8" t="n">
        <v>16</v>
      </c>
      <c r="CE671" s="8" t="n">
        <v>24</v>
      </c>
      <c r="CF671" s="8" t="n">
        <v>48</v>
      </c>
      <c r="CG671" s="8" t="n">
        <v>37</v>
      </c>
      <c r="CH671" s="8" t="n">
        <v>63</v>
      </c>
      <c r="CI671" s="8" t="n">
        <v>46</v>
      </c>
      <c r="CJ671" s="8" t="n">
        <v>0</v>
      </c>
      <c r="CK671" s="8" t="n">
        <v>0</v>
      </c>
      <c r="CL671" s="8" t="n">
        <v>0</v>
      </c>
      <c r="CM671" s="8" t="n">
        <v>0</v>
      </c>
      <c r="CN671" s="8" t="n">
        <v>1</v>
      </c>
      <c r="CO671" s="8" t="n">
        <v>0</v>
      </c>
      <c r="CP671" s="8" t="n">
        <v>0</v>
      </c>
      <c r="CQ671" s="8" t="n">
        <v>0</v>
      </c>
      <c r="CR671" s="8" t="n">
        <v>1</v>
      </c>
      <c r="CS671" s="8" t="n">
        <v>0</v>
      </c>
      <c r="CT671" s="8" t="n">
        <v>3</v>
      </c>
      <c r="CU671" s="8" t="n">
        <v>0</v>
      </c>
      <c r="CV671" s="8" t="n">
        <v>0</v>
      </c>
      <c r="CW671" s="8" t="n">
        <v>5</v>
      </c>
      <c r="CX671" s="8" t="n">
        <v>0</v>
      </c>
      <c r="CY671" s="8" t="n">
        <v>2</v>
      </c>
      <c r="CZ671" s="8" t="n">
        <v>7</v>
      </c>
      <c r="DA671" s="8" t="n">
        <v>25</v>
      </c>
      <c r="DB671" s="8" t="n">
        <v>5</v>
      </c>
      <c r="DC671" s="8" t="n">
        <v>2</v>
      </c>
      <c r="DD671" s="8" t="n">
        <v>3</v>
      </c>
      <c r="DE671" s="8" t="n">
        <v>11</v>
      </c>
      <c r="DF671" s="8" t="n">
        <v>1</v>
      </c>
      <c r="DG671" s="8" t="n">
        <v>0</v>
      </c>
      <c r="DH671" s="8" t="n">
        <v>59</v>
      </c>
      <c r="DI671" s="8" t="n">
        <v>6</v>
      </c>
      <c r="DJ671" s="8" t="n">
        <v>7</v>
      </c>
      <c r="DK671" s="8" t="n">
        <v>7</v>
      </c>
      <c r="DL671" s="8" t="n">
        <v>7</v>
      </c>
      <c r="DM671" s="8" t="n">
        <v>0</v>
      </c>
      <c r="DN671" s="8" t="n">
        <v>7</v>
      </c>
      <c r="DO671" s="8" t="n">
        <v>7</v>
      </c>
      <c r="DP671" s="8" t="n">
        <v>0</v>
      </c>
      <c r="DQ671" s="8" t="n">
        <f aca="false">DJ671-DI671</f>
        <v>1</v>
      </c>
      <c r="DR671" s="19" t="n">
        <v>0.046</v>
      </c>
      <c r="DS671" s="8" t="n">
        <v>6</v>
      </c>
      <c r="DT671" s="8" t="n">
        <v>0</v>
      </c>
      <c r="DU671" s="8" t="n">
        <v>0</v>
      </c>
      <c r="DV671" s="8" t="n">
        <v>0</v>
      </c>
      <c r="DW671" s="8" t="n">
        <v>0</v>
      </c>
      <c r="DX671" s="8" t="n">
        <v>663</v>
      </c>
      <c r="DY671" s="8" t="n">
        <v>718</v>
      </c>
      <c r="DZ671" s="8" t="n">
        <v>497</v>
      </c>
      <c r="EA671" s="8" t="n">
        <v>514</v>
      </c>
      <c r="EB671" s="8" t="n">
        <v>346</v>
      </c>
      <c r="EC671" s="8" t="n">
        <v>375</v>
      </c>
      <c r="ED671" s="8" t="n">
        <v>27.7</v>
      </c>
      <c r="EE671" s="8" t="n">
        <v>30.09</v>
      </c>
      <c r="EF671" s="8" t="n">
        <v>19</v>
      </c>
      <c r="EG671" s="8" t="n">
        <v>36</v>
      </c>
      <c r="EH671" s="12" t="n">
        <f aca="false">EF671/EB671</f>
        <v>0.0549132947976879</v>
      </c>
      <c r="EI671" s="20" t="n">
        <f aca="false">1-EG671/EC671</f>
        <v>0.904</v>
      </c>
      <c r="EJ671" s="21" t="n">
        <f aca="false">EH671+EI671</f>
        <v>0.958913294797688</v>
      </c>
      <c r="EK671" s="8" t="n">
        <v>663</v>
      </c>
      <c r="EL671" s="8" t="n">
        <v>715</v>
      </c>
      <c r="EM671" s="8" t="n">
        <v>497</v>
      </c>
      <c r="EN671" s="8" t="n">
        <v>511</v>
      </c>
      <c r="EO671" s="8" t="n">
        <v>345</v>
      </c>
      <c r="EP671" s="8" t="n">
        <v>373</v>
      </c>
      <c r="EQ671" s="8" t="n">
        <v>19</v>
      </c>
      <c r="ER671" s="8" t="n">
        <v>36</v>
      </c>
      <c r="ES671" s="8" t="n">
        <v>311</v>
      </c>
      <c r="ET671" s="8" t="n">
        <v>324</v>
      </c>
      <c r="EU671" s="8" t="n">
        <v>108</v>
      </c>
      <c r="EV671" s="8" t="n">
        <v>115</v>
      </c>
      <c r="EW671" s="8" t="n">
        <v>11</v>
      </c>
      <c r="EX671" s="8" t="n">
        <v>13</v>
      </c>
      <c r="EY671" s="8" t="n">
        <v>46</v>
      </c>
      <c r="EZ671" s="8" t="n">
        <v>54</v>
      </c>
      <c r="FA671" s="8" t="n">
        <v>0</v>
      </c>
      <c r="FB671" s="8" t="n">
        <v>0.3</v>
      </c>
      <c r="FC671" s="8" t="n">
        <v>0.3</v>
      </c>
      <c r="FD671" s="19" t="n">
        <v>15.15</v>
      </c>
      <c r="FE671" s="18" t="n">
        <f aca="false">FD671/V671</f>
        <v>0.24047619047619</v>
      </c>
      <c r="FF671" s="8" t="n">
        <v>0.6308</v>
      </c>
      <c r="FG671" s="8" t="n">
        <v>-0.03</v>
      </c>
      <c r="FH671" s="8" t="n">
        <v>0.39</v>
      </c>
      <c r="FI671" s="8" t="n">
        <v>0.36</v>
      </c>
      <c r="FJ671" s="22"/>
      <c r="FK671" s="22"/>
      <c r="FL671" s="22"/>
      <c r="FM671" s="8" t="n">
        <f aca="false">BL671+BS671+AH671+DT671</f>
        <v>113</v>
      </c>
      <c r="FN671" s="19" t="n">
        <f aca="false">IF(DS671&gt;0,(BL671+BR671)/DS671,0)</f>
        <v>15.8333333333333</v>
      </c>
      <c r="FO671" s="12" t="n">
        <v>0.0452289024</v>
      </c>
      <c r="FP671" s="19" t="n">
        <f aca="false">Z671-AH671/10</f>
        <v>9.6</v>
      </c>
      <c r="FQ671" s="19" t="n">
        <f aca="false">Z671+DR671/5</f>
        <v>11.0092</v>
      </c>
      <c r="FR671" s="19" t="n">
        <f aca="false">(DX671+DY671)/AL671*60</f>
        <v>111.696749929229</v>
      </c>
      <c r="FS671" s="8" t="n">
        <v>14</v>
      </c>
      <c r="FT671" s="17" t="s">
        <v>326</v>
      </c>
      <c r="FU671" s="8" t="n">
        <v>290</v>
      </c>
      <c r="FV671" s="22"/>
      <c r="FW671" s="17" t="s">
        <v>280</v>
      </c>
      <c r="FX671" s="23" t="n">
        <v>1600000</v>
      </c>
      <c r="FY671" s="23" t="n">
        <v>1700000</v>
      </c>
      <c r="FZ671" s="8" t="n">
        <v>197</v>
      </c>
      <c r="GA671" s="8" t="n">
        <v>30</v>
      </c>
      <c r="GB671" s="8" t="n">
        <v>29</v>
      </c>
      <c r="GC671" s="8" t="n">
        <v>59</v>
      </c>
      <c r="GD671" s="8" t="n">
        <v>3</v>
      </c>
      <c r="GE671" s="8" t="n">
        <v>89</v>
      </c>
      <c r="GF671" s="8" t="n">
        <v>283</v>
      </c>
      <c r="GG671" s="8" t="n">
        <v>2282</v>
      </c>
      <c r="GH671" s="8" t="n">
        <v>3.5</v>
      </c>
      <c r="GI671" s="8" t="n">
        <v>2.3</v>
      </c>
      <c r="GJ671" s="8" t="n">
        <v>5.8</v>
      </c>
      <c r="GK671" s="8" t="n">
        <f aca="false">Z671-AH671/10</f>
        <v>9.6</v>
      </c>
      <c r="GL671" s="22"/>
      <c r="GM671" s="22"/>
      <c r="GN671" s="22"/>
      <c r="GO671" s="22"/>
      <c r="GP671" s="22"/>
    </row>
    <row r="672" customFormat="false" ht="13.65" hidden="false" customHeight="true" outlineLevel="0" collapsed="false">
      <c r="A672" s="16" t="n">
        <v>35292</v>
      </c>
      <c r="B672" s="17" t="s">
        <v>518</v>
      </c>
      <c r="C672" s="22"/>
      <c r="D672" s="17" t="s">
        <v>321</v>
      </c>
      <c r="E672" s="17" t="s">
        <v>321</v>
      </c>
      <c r="F672" s="8" t="n">
        <v>73</v>
      </c>
      <c r="G672" s="8" t="n">
        <v>191</v>
      </c>
      <c r="H672" s="8" t="n">
        <v>2014</v>
      </c>
      <c r="I672" s="8" t="n">
        <v>5</v>
      </c>
      <c r="J672" s="8" t="n">
        <v>138</v>
      </c>
      <c r="K672" s="17" t="s">
        <v>263</v>
      </c>
      <c r="L672" s="8" t="n">
        <v>2017</v>
      </c>
      <c r="M672" s="8" t="n">
        <v>21</v>
      </c>
      <c r="N672" s="8" t="n">
        <v>1</v>
      </c>
      <c r="O672" s="8" t="n">
        <v>8478067</v>
      </c>
      <c r="P672" s="17" t="s">
        <v>3115</v>
      </c>
      <c r="Q672" s="17" t="s">
        <v>3116</v>
      </c>
      <c r="R672" s="17" t="s">
        <v>3117</v>
      </c>
      <c r="S672" s="17" t="s">
        <v>3118</v>
      </c>
      <c r="T672" s="17" t="s">
        <v>268</v>
      </c>
      <c r="U672" s="17" t="s">
        <v>562</v>
      </c>
      <c r="V672" s="8" t="n">
        <v>23</v>
      </c>
      <c r="W672" s="8" t="n">
        <v>2</v>
      </c>
      <c r="X672" s="8" t="n">
        <v>4</v>
      </c>
      <c r="Y672" s="8" t="n">
        <v>2</v>
      </c>
      <c r="Z672" s="8" t="n">
        <v>6</v>
      </c>
      <c r="AA672" s="8" t="n">
        <v>20</v>
      </c>
      <c r="AB672" s="8" t="n">
        <v>96</v>
      </c>
      <c r="AC672" s="18" t="n">
        <f aca="false">Z672/V672</f>
        <v>0.260869565217391</v>
      </c>
      <c r="AD672" s="19" t="n">
        <f aca="false">IF(FZ672&gt;V672,Z672-V672*(GC672-Z672)/(FZ672-V672),0)</f>
        <v>0</v>
      </c>
      <c r="AE672" s="19" t="n">
        <v>2.127</v>
      </c>
      <c r="AF672" s="8" t="n">
        <v>4</v>
      </c>
      <c r="AG672" s="8" t="n">
        <v>5</v>
      </c>
      <c r="AH672" s="8" t="n">
        <v>8</v>
      </c>
      <c r="AI672" s="8" t="n">
        <v>452</v>
      </c>
      <c r="AJ672" s="8" t="n">
        <v>20128</v>
      </c>
      <c r="AK672" s="19" t="n">
        <v>335.46666666667</v>
      </c>
      <c r="AL672" s="8" t="n">
        <v>335.47</v>
      </c>
      <c r="AM672" s="8" t="n">
        <v>335</v>
      </c>
      <c r="AN672" s="18" t="n">
        <f aca="false">AJ672/60/V672</f>
        <v>14.5855072463768</v>
      </c>
      <c r="AO672" s="8" t="n">
        <v>24.64</v>
      </c>
      <c r="AP672" s="12" t="n">
        <f aca="false">IF(EF672&gt;0,Z672/EF672,0)</f>
        <v>0.461538461538462</v>
      </c>
      <c r="AQ672" s="8" t="n">
        <v>64</v>
      </c>
      <c r="AR672" s="8" t="n">
        <v>64</v>
      </c>
      <c r="AS672" s="8" t="n">
        <v>64</v>
      </c>
      <c r="AT672" s="8" t="n">
        <v>50</v>
      </c>
      <c r="AU672" s="8" t="n">
        <v>50</v>
      </c>
      <c r="AV672" s="8" t="n">
        <v>36</v>
      </c>
      <c r="AW672" s="8" t="n">
        <v>38</v>
      </c>
      <c r="AX672" s="8" t="n">
        <v>22</v>
      </c>
      <c r="AY672" s="8" t="n">
        <v>0</v>
      </c>
      <c r="AZ672" s="8" t="n">
        <v>4</v>
      </c>
      <c r="BA672" s="8" t="n">
        <f aca="false">AY672+AZ672</f>
        <v>4</v>
      </c>
      <c r="BB672" s="8" t="n">
        <v>4</v>
      </c>
      <c r="BC672" s="8" t="n">
        <v>27.8333</v>
      </c>
      <c r="BD672" s="19" t="n">
        <v>55</v>
      </c>
      <c r="BE672" s="19" t="n">
        <v>9.83704292527812</v>
      </c>
      <c r="BF672" s="19" t="n">
        <f aca="false">AQ672+BD672</f>
        <v>119</v>
      </c>
      <c r="BG672" s="19" t="n">
        <f aca="false">IF(AL672&gt;0,BF672/AL672*60,0)</f>
        <v>21.2835723015471</v>
      </c>
      <c r="BH672" s="8" t="n">
        <v>89</v>
      </c>
      <c r="BI672" s="8" t="n">
        <v>102</v>
      </c>
      <c r="BJ672" s="8" t="n">
        <v>78</v>
      </c>
      <c r="BK672" s="12" t="n">
        <f aca="false">BH672/(BH672+BJ672)</f>
        <v>0.532934131736527</v>
      </c>
      <c r="BL672" s="8" t="n">
        <v>27</v>
      </c>
      <c r="BM672" s="8" t="n">
        <v>27</v>
      </c>
      <c r="BN672" s="8" t="n">
        <v>25</v>
      </c>
      <c r="BO672" s="8" t="n">
        <f aca="false">BM672-BN672</f>
        <v>2</v>
      </c>
      <c r="BP672" s="8" t="n">
        <v>14</v>
      </c>
      <c r="BQ672" s="8" t="n">
        <v>5</v>
      </c>
      <c r="BR672" s="8" t="n">
        <v>4</v>
      </c>
      <c r="BS672" s="8" t="n">
        <v>13</v>
      </c>
      <c r="BT672" s="12" t="n">
        <f aca="false">BS672/(EA672+BS672)</f>
        <v>0.0599078341013825</v>
      </c>
      <c r="BU672" s="8" t="n">
        <v>0</v>
      </c>
      <c r="BV672" s="8" t="n">
        <v>0</v>
      </c>
      <c r="BW672" s="12" t="n">
        <f aca="false">IF(BU672+BV672&gt;0,BU672/(BU672+BV672),0)</f>
        <v>0</v>
      </c>
      <c r="BX672" s="8" t="n">
        <v>0</v>
      </c>
      <c r="BY672" s="8" t="n">
        <v>0</v>
      </c>
      <c r="BZ672" s="8" t="n">
        <v>0</v>
      </c>
      <c r="CA672" s="8" t="n">
        <v>0</v>
      </c>
      <c r="CB672" s="8" t="n">
        <v>0</v>
      </c>
      <c r="CC672" s="8" t="n">
        <v>0</v>
      </c>
      <c r="CD672" s="8" t="n">
        <v>0</v>
      </c>
      <c r="CE672" s="8" t="n">
        <v>0</v>
      </c>
      <c r="CF672" s="8" t="n">
        <v>0</v>
      </c>
      <c r="CG672" s="8" t="n">
        <v>0</v>
      </c>
      <c r="CH672" s="8" t="n">
        <v>0</v>
      </c>
      <c r="CI672" s="8" t="n">
        <v>0</v>
      </c>
      <c r="CJ672" s="8" t="n">
        <v>0</v>
      </c>
      <c r="CK672" s="8" t="n">
        <v>0</v>
      </c>
      <c r="CL672" s="8" t="n">
        <v>0</v>
      </c>
      <c r="CM672" s="8" t="n">
        <v>1</v>
      </c>
      <c r="CN672" s="8" t="n">
        <v>0</v>
      </c>
      <c r="CO672" s="8" t="n">
        <v>0</v>
      </c>
      <c r="CP672" s="8" t="n">
        <v>0</v>
      </c>
      <c r="CQ672" s="8" t="n">
        <v>1</v>
      </c>
      <c r="CR672" s="8" t="n">
        <v>0</v>
      </c>
      <c r="CS672" s="8" t="n">
        <v>0</v>
      </c>
      <c r="CT672" s="8" t="n">
        <v>1</v>
      </c>
      <c r="CU672" s="8" t="n">
        <v>0</v>
      </c>
      <c r="CV672" s="8" t="n">
        <v>0</v>
      </c>
      <c r="CW672" s="8" t="n">
        <v>0</v>
      </c>
      <c r="CX672" s="8" t="n">
        <v>0</v>
      </c>
      <c r="CY672" s="8" t="n">
        <v>1</v>
      </c>
      <c r="CZ672" s="8" t="n">
        <v>4</v>
      </c>
      <c r="DA672" s="8" t="n">
        <v>9</v>
      </c>
      <c r="DB672" s="8" t="n">
        <v>6</v>
      </c>
      <c r="DC672" s="8" t="n">
        <v>1</v>
      </c>
      <c r="DD672" s="8" t="n">
        <v>0</v>
      </c>
      <c r="DE672" s="8" t="n">
        <v>6</v>
      </c>
      <c r="DF672" s="8" t="n">
        <v>6</v>
      </c>
      <c r="DG672" s="8" t="n">
        <v>1</v>
      </c>
      <c r="DH672" s="8" t="n">
        <v>16</v>
      </c>
      <c r="DI672" s="8" t="n">
        <v>4</v>
      </c>
      <c r="DJ672" s="8" t="n">
        <v>1</v>
      </c>
      <c r="DK672" s="8" t="n">
        <v>4</v>
      </c>
      <c r="DL672" s="8" t="n">
        <v>4</v>
      </c>
      <c r="DM672" s="8" t="n">
        <v>0</v>
      </c>
      <c r="DN672" s="8" t="n">
        <v>1</v>
      </c>
      <c r="DO672" s="8" t="n">
        <v>1</v>
      </c>
      <c r="DP672" s="8" t="n">
        <v>0</v>
      </c>
      <c r="DQ672" s="8" t="n">
        <f aca="false">DJ672-DI672</f>
        <v>-3</v>
      </c>
      <c r="DR672" s="19" t="n">
        <v>-2.19</v>
      </c>
      <c r="DS672" s="8" t="n">
        <v>4</v>
      </c>
      <c r="DT672" s="8" t="n">
        <v>0</v>
      </c>
      <c r="DU672" s="8" t="n">
        <v>0</v>
      </c>
      <c r="DV672" s="8" t="n">
        <v>0</v>
      </c>
      <c r="DW672" s="8" t="n">
        <v>0</v>
      </c>
      <c r="DX672" s="8" t="n">
        <v>367</v>
      </c>
      <c r="DY672" s="8" t="n">
        <v>289</v>
      </c>
      <c r="DZ672" s="8" t="n">
        <v>285</v>
      </c>
      <c r="EA672" s="8" t="n">
        <v>204</v>
      </c>
      <c r="EB672" s="8" t="n">
        <v>199</v>
      </c>
      <c r="EC672" s="8" t="n">
        <v>141</v>
      </c>
      <c r="ED672" s="8" t="n">
        <v>16.99</v>
      </c>
      <c r="EE672" s="8" t="n">
        <v>11.96</v>
      </c>
      <c r="EF672" s="8" t="n">
        <v>13</v>
      </c>
      <c r="EG672" s="8" t="n">
        <v>8</v>
      </c>
      <c r="EH672" s="12" t="n">
        <f aca="false">EF672/EB672</f>
        <v>0.0653266331658292</v>
      </c>
      <c r="EI672" s="20" t="n">
        <f aca="false">1-EG672/EC672</f>
        <v>0.943262411347518</v>
      </c>
      <c r="EJ672" s="21" t="n">
        <f aca="false">EH672+EI672</f>
        <v>1.00858904451335</v>
      </c>
      <c r="EK672" s="8" t="n">
        <v>367</v>
      </c>
      <c r="EL672" s="8" t="n">
        <v>289</v>
      </c>
      <c r="EM672" s="8" t="n">
        <v>285</v>
      </c>
      <c r="EN672" s="8" t="n">
        <v>204</v>
      </c>
      <c r="EO672" s="8" t="n">
        <v>199</v>
      </c>
      <c r="EP672" s="8" t="n">
        <v>141</v>
      </c>
      <c r="EQ672" s="8" t="n">
        <v>13</v>
      </c>
      <c r="ER672" s="8" t="n">
        <v>8</v>
      </c>
      <c r="ES672" s="8" t="n">
        <v>179</v>
      </c>
      <c r="ET672" s="8" t="n">
        <v>146</v>
      </c>
      <c r="EU672" s="8" t="n">
        <v>69</v>
      </c>
      <c r="EV672" s="8" t="n">
        <v>52</v>
      </c>
      <c r="EW672" s="8" t="n">
        <v>8</v>
      </c>
      <c r="EX672" s="8" t="n">
        <v>5</v>
      </c>
      <c r="EY672" s="8" t="n">
        <v>19</v>
      </c>
      <c r="EZ672" s="8" t="n">
        <v>14</v>
      </c>
      <c r="FA672" s="8" t="n">
        <v>-0.1</v>
      </c>
      <c r="FB672" s="8" t="n">
        <v>0.5</v>
      </c>
      <c r="FC672" s="8" t="n">
        <v>0.4</v>
      </c>
      <c r="FD672" s="19" t="n">
        <v>10.1</v>
      </c>
      <c r="FE672" s="18" t="n">
        <f aca="false">FD672/V672</f>
        <v>0.439130434782609</v>
      </c>
      <c r="FF672" s="8" t="n">
        <v>0.3207</v>
      </c>
      <c r="FG672" s="8" t="n">
        <v>0.22</v>
      </c>
      <c r="FH672" s="8" t="n">
        <v>0.11</v>
      </c>
      <c r="FI672" s="8" t="n">
        <v>0.33</v>
      </c>
      <c r="FJ672" s="22"/>
      <c r="FK672" s="22"/>
      <c r="FL672" s="22"/>
      <c r="FM672" s="8" t="n">
        <f aca="false">BL672+BS672+AH672+DT672</f>
        <v>48</v>
      </c>
      <c r="FN672" s="19" t="n">
        <f aca="false">IF(DS672&gt;0,(BL672+BR672)/DS672,0)</f>
        <v>7.75</v>
      </c>
      <c r="FO672" s="12" t="n">
        <v>0.028868157</v>
      </c>
      <c r="FP672" s="19" t="n">
        <f aca="false">Z672-AH672/10</f>
        <v>5.2</v>
      </c>
      <c r="FQ672" s="19" t="n">
        <f aca="false">Z672+DR672/5</f>
        <v>5.562</v>
      </c>
      <c r="FR672" s="19" t="n">
        <f aca="false">(DX672+DY672)/AL672*60</f>
        <v>117.327927981638</v>
      </c>
      <c r="FS672" s="22"/>
      <c r="FT672" s="22"/>
      <c r="FU672" s="22"/>
      <c r="FV672" s="22"/>
      <c r="FW672" s="17" t="s">
        <v>270</v>
      </c>
      <c r="FX672" s="23" t="n">
        <v>925000</v>
      </c>
      <c r="FY672" s="23" t="n">
        <v>925000</v>
      </c>
      <c r="FZ672" s="8" t="n">
        <v>23</v>
      </c>
      <c r="GA672" s="8" t="n">
        <v>2</v>
      </c>
      <c r="GB672" s="8" t="n">
        <v>4</v>
      </c>
      <c r="GC672" s="8" t="n">
        <v>6</v>
      </c>
      <c r="GD672" s="8" t="n">
        <v>4</v>
      </c>
      <c r="GE672" s="8" t="n">
        <v>8</v>
      </c>
      <c r="GF672" s="8" t="n">
        <v>36</v>
      </c>
      <c r="GG672" s="8" t="n">
        <v>335</v>
      </c>
      <c r="GH672" s="8" t="n">
        <v>-0.1</v>
      </c>
      <c r="GI672" s="8" t="n">
        <v>0.5</v>
      </c>
      <c r="GJ672" s="8" t="n">
        <v>0.4</v>
      </c>
      <c r="GK672" s="8" t="n">
        <f aca="false">Z672-AH672/10</f>
        <v>5.2</v>
      </c>
      <c r="GL672" s="22"/>
      <c r="GM672" s="22"/>
      <c r="GN672" s="22"/>
      <c r="GO672" s="22"/>
      <c r="GP672" s="22"/>
    </row>
    <row r="673" customFormat="false" ht="13.65" hidden="false" customHeight="true" outlineLevel="0" collapsed="false">
      <c r="A673" s="16" t="n">
        <v>34416</v>
      </c>
      <c r="B673" s="17" t="s">
        <v>1546</v>
      </c>
      <c r="C673" s="22"/>
      <c r="D673" s="17" t="s">
        <v>321</v>
      </c>
      <c r="E673" s="17" t="s">
        <v>321</v>
      </c>
      <c r="F673" s="8" t="n">
        <v>75</v>
      </c>
      <c r="G673" s="8" t="n">
        <v>209</v>
      </c>
      <c r="H673" s="8" t="n">
        <v>2012</v>
      </c>
      <c r="I673" s="8" t="n">
        <v>3</v>
      </c>
      <c r="J673" s="8" t="n">
        <v>81</v>
      </c>
      <c r="K673" s="17" t="s">
        <v>273</v>
      </c>
      <c r="L673" s="8" t="n">
        <v>2015</v>
      </c>
      <c r="M673" s="8" t="n">
        <v>23</v>
      </c>
      <c r="N673" s="8" t="n">
        <v>3</v>
      </c>
      <c r="O673" s="8" t="n">
        <v>8476897</v>
      </c>
      <c r="P673" s="17" t="s">
        <v>3119</v>
      </c>
      <c r="Q673" s="17" t="s">
        <v>3120</v>
      </c>
      <c r="R673" s="17" t="s">
        <v>3121</v>
      </c>
      <c r="S673" s="17" t="s">
        <v>3118</v>
      </c>
      <c r="T673" s="17" t="s">
        <v>313</v>
      </c>
      <c r="U673" s="17" t="s">
        <v>432</v>
      </c>
      <c r="V673" s="8" t="n">
        <v>42</v>
      </c>
      <c r="W673" s="8" t="n">
        <v>1</v>
      </c>
      <c r="X673" s="8" t="n">
        <v>4</v>
      </c>
      <c r="Y673" s="8" t="n">
        <v>3</v>
      </c>
      <c r="Z673" s="8" t="n">
        <v>5</v>
      </c>
      <c r="AA673" s="8" t="n">
        <v>21</v>
      </c>
      <c r="AB673" s="8" t="n">
        <v>65</v>
      </c>
      <c r="AC673" s="18" t="n">
        <f aca="false">Z673/V673</f>
        <v>0.119047619047619</v>
      </c>
      <c r="AD673" s="19" t="n">
        <f aca="false">IF(FZ673&gt;V673,Z673-V673*(GC673-Z673)/(FZ673-V673),0)</f>
        <v>-1</v>
      </c>
      <c r="AE673" s="19" t="n">
        <v>1.652</v>
      </c>
      <c r="AF673" s="8" t="n">
        <v>-5</v>
      </c>
      <c r="AG673" s="8" t="n">
        <v>1</v>
      </c>
      <c r="AH673" s="8" t="n">
        <v>14</v>
      </c>
      <c r="AI673" s="8" t="n">
        <v>661</v>
      </c>
      <c r="AJ673" s="8" t="n">
        <v>26401</v>
      </c>
      <c r="AK673" s="19" t="n">
        <v>440.01666666667</v>
      </c>
      <c r="AL673" s="8" t="n">
        <v>439.9</v>
      </c>
      <c r="AM673" s="8" t="n">
        <v>440</v>
      </c>
      <c r="AN673" s="18" t="n">
        <f aca="false">AJ673/60/V673</f>
        <v>10.4765873015873</v>
      </c>
      <c r="AO673" s="8" t="n">
        <v>17.78</v>
      </c>
      <c r="AP673" s="12" t="n">
        <f aca="false">IF(EF673&gt;0,Z673/EF673,0)</f>
        <v>0.555555555555556</v>
      </c>
      <c r="AQ673" s="8" t="n">
        <v>74</v>
      </c>
      <c r="AR673" s="8" t="n">
        <v>74</v>
      </c>
      <c r="AS673" s="8" t="n">
        <v>74</v>
      </c>
      <c r="AT673" s="8" t="n">
        <v>63</v>
      </c>
      <c r="AU673" s="8" t="n">
        <v>63</v>
      </c>
      <c r="AV673" s="8" t="n">
        <v>41</v>
      </c>
      <c r="AW673" s="8" t="n">
        <v>43</v>
      </c>
      <c r="AX673" s="8" t="n">
        <v>21</v>
      </c>
      <c r="AY673" s="8" t="n">
        <v>4</v>
      </c>
      <c r="AZ673" s="8" t="n">
        <v>2</v>
      </c>
      <c r="BA673" s="8" t="n">
        <f aca="false">AY673+AZ673</f>
        <v>6</v>
      </c>
      <c r="BB673" s="8" t="n">
        <v>4.06</v>
      </c>
      <c r="BC673" s="8" t="n">
        <v>28.1951</v>
      </c>
      <c r="BD673" s="19" t="n">
        <v>118.5</v>
      </c>
      <c r="BE673" s="19" t="n">
        <v>16.1584788454982</v>
      </c>
      <c r="BF673" s="19" t="n">
        <f aca="false">AQ673+BD673</f>
        <v>192.5</v>
      </c>
      <c r="BG673" s="19" t="n">
        <f aca="false">IF(AL673&gt;0,BF673/AL673*60,0)</f>
        <v>26.2559672652876</v>
      </c>
      <c r="BH673" s="8" t="n">
        <v>90</v>
      </c>
      <c r="BI673" s="8" t="n">
        <v>135</v>
      </c>
      <c r="BJ673" s="8" t="n">
        <v>168</v>
      </c>
      <c r="BK673" s="12" t="n">
        <f aca="false">BH673/(BH673+BJ673)</f>
        <v>0.348837209302326</v>
      </c>
      <c r="BL673" s="8" t="n">
        <v>47</v>
      </c>
      <c r="BM673" s="8" t="n">
        <v>47</v>
      </c>
      <c r="BN673" s="8" t="n">
        <v>54</v>
      </c>
      <c r="BO673" s="8" t="n">
        <f aca="false">BM673-BN673</f>
        <v>-7</v>
      </c>
      <c r="BP673" s="8" t="n">
        <v>22</v>
      </c>
      <c r="BQ673" s="8" t="n">
        <v>6</v>
      </c>
      <c r="BR673" s="8" t="n">
        <v>20</v>
      </c>
      <c r="BS673" s="8" t="n">
        <v>14</v>
      </c>
      <c r="BT673" s="12" t="n">
        <f aca="false">BS673/(EA673+BS673)</f>
        <v>0.045016077170418</v>
      </c>
      <c r="BU673" s="8" t="n">
        <v>144</v>
      </c>
      <c r="BV673" s="8" t="n">
        <v>179</v>
      </c>
      <c r="BW673" s="12" t="n">
        <f aca="false">IF(BU673+BV673&gt;0,BU673/(BU673+BV673),0)</f>
        <v>0.445820433436533</v>
      </c>
      <c r="BX673" s="8" t="n">
        <v>66</v>
      </c>
      <c r="BY673" s="8" t="n">
        <v>65</v>
      </c>
      <c r="BZ673" s="8" t="n">
        <v>50</v>
      </c>
      <c r="CA673" s="8" t="n">
        <v>73</v>
      </c>
      <c r="CB673" s="8" t="n">
        <v>28</v>
      </c>
      <c r="CC673" s="8" t="n">
        <v>41</v>
      </c>
      <c r="CD673" s="8" t="n">
        <v>37</v>
      </c>
      <c r="CE673" s="8" t="n">
        <v>44</v>
      </c>
      <c r="CF673" s="8" t="n">
        <v>64</v>
      </c>
      <c r="CG673" s="8" t="n">
        <v>74</v>
      </c>
      <c r="CH673" s="8" t="n">
        <v>85</v>
      </c>
      <c r="CI673" s="8" t="n">
        <v>114</v>
      </c>
      <c r="CJ673" s="8" t="n">
        <v>0</v>
      </c>
      <c r="CK673" s="8" t="n">
        <v>0</v>
      </c>
      <c r="CL673" s="8" t="n">
        <v>0</v>
      </c>
      <c r="CM673" s="8" t="n">
        <v>0</v>
      </c>
      <c r="CN673" s="8" t="n">
        <v>0</v>
      </c>
      <c r="CO673" s="8" t="n">
        <v>0</v>
      </c>
      <c r="CP673" s="8" t="n">
        <v>0</v>
      </c>
      <c r="CQ673" s="8" t="n">
        <v>0</v>
      </c>
      <c r="CR673" s="8" t="n">
        <v>0</v>
      </c>
      <c r="CS673" s="8" t="n">
        <v>0</v>
      </c>
      <c r="CT673" s="8" t="n">
        <v>0</v>
      </c>
      <c r="CU673" s="8" t="n">
        <v>0</v>
      </c>
      <c r="CV673" s="8" t="n">
        <v>0</v>
      </c>
      <c r="CW673" s="8" t="n">
        <v>1</v>
      </c>
      <c r="CX673" s="8" t="n">
        <v>0</v>
      </c>
      <c r="CY673" s="8" t="n">
        <v>0</v>
      </c>
      <c r="CZ673" s="8" t="n">
        <v>4</v>
      </c>
      <c r="DA673" s="8" t="n">
        <v>18</v>
      </c>
      <c r="DB673" s="8" t="n">
        <v>7</v>
      </c>
      <c r="DC673" s="8" t="n">
        <v>0</v>
      </c>
      <c r="DD673" s="8" t="n">
        <v>3</v>
      </c>
      <c r="DE673" s="8" t="n">
        <v>3</v>
      </c>
      <c r="DF673" s="8" t="n">
        <v>2</v>
      </c>
      <c r="DG673" s="8" t="n">
        <v>4</v>
      </c>
      <c r="DH673" s="8" t="n">
        <v>22</v>
      </c>
      <c r="DI673" s="8" t="n">
        <v>7</v>
      </c>
      <c r="DJ673" s="8" t="n">
        <v>9</v>
      </c>
      <c r="DK673" s="8" t="n">
        <v>7</v>
      </c>
      <c r="DL673" s="8" t="n">
        <v>7</v>
      </c>
      <c r="DM673" s="8" t="n">
        <v>0</v>
      </c>
      <c r="DN673" s="8" t="n">
        <v>9</v>
      </c>
      <c r="DO673" s="8" t="n">
        <v>9</v>
      </c>
      <c r="DP673" s="8" t="n">
        <v>0</v>
      </c>
      <c r="DQ673" s="8" t="n">
        <f aca="false">DJ673-DI673</f>
        <v>2</v>
      </c>
      <c r="DR673" s="19" t="n">
        <v>0.443</v>
      </c>
      <c r="DS673" s="8" t="n">
        <v>7</v>
      </c>
      <c r="DT673" s="8" t="n">
        <v>0</v>
      </c>
      <c r="DU673" s="8" t="n">
        <v>0</v>
      </c>
      <c r="DV673" s="8" t="n">
        <v>0</v>
      </c>
      <c r="DW673" s="8" t="n">
        <v>0</v>
      </c>
      <c r="DX673" s="8" t="n">
        <v>344</v>
      </c>
      <c r="DY673" s="8" t="n">
        <v>412</v>
      </c>
      <c r="DZ673" s="8" t="n">
        <v>267</v>
      </c>
      <c r="EA673" s="8" t="n">
        <v>297</v>
      </c>
      <c r="EB673" s="8" t="n">
        <v>182</v>
      </c>
      <c r="EC673" s="8" t="n">
        <v>213</v>
      </c>
      <c r="ED673" s="8" t="n">
        <v>14.59</v>
      </c>
      <c r="EE673" s="8" t="n">
        <v>15.6</v>
      </c>
      <c r="EF673" s="8" t="n">
        <v>9</v>
      </c>
      <c r="EG673" s="8" t="n">
        <v>17</v>
      </c>
      <c r="EH673" s="12" t="n">
        <f aca="false">EF673/EB673</f>
        <v>0.0494505494505495</v>
      </c>
      <c r="EI673" s="20" t="n">
        <f aca="false">1-EG673/EC673</f>
        <v>0.92018779342723</v>
      </c>
      <c r="EJ673" s="21" t="n">
        <f aca="false">EH673+EI673</f>
        <v>0.96963834287778</v>
      </c>
      <c r="EK673" s="8" t="n">
        <v>343</v>
      </c>
      <c r="EL673" s="8" t="n">
        <v>412</v>
      </c>
      <c r="EM673" s="8" t="n">
        <v>266</v>
      </c>
      <c r="EN673" s="8" t="n">
        <v>297</v>
      </c>
      <c r="EO673" s="8" t="n">
        <v>181</v>
      </c>
      <c r="EP673" s="8" t="n">
        <v>213</v>
      </c>
      <c r="EQ673" s="8" t="n">
        <v>9</v>
      </c>
      <c r="ER673" s="8" t="n">
        <v>17</v>
      </c>
      <c r="ES673" s="8" t="n">
        <v>159</v>
      </c>
      <c r="ET673" s="8" t="n">
        <v>181</v>
      </c>
      <c r="EU673" s="8" t="n">
        <v>72</v>
      </c>
      <c r="EV673" s="8" t="n">
        <v>68</v>
      </c>
      <c r="EW673" s="8" t="n">
        <v>6</v>
      </c>
      <c r="EX673" s="8" t="n">
        <v>8</v>
      </c>
      <c r="EY673" s="8" t="n">
        <v>26</v>
      </c>
      <c r="EZ673" s="8" t="n">
        <v>25</v>
      </c>
      <c r="FA673" s="8" t="n">
        <v>-0.6</v>
      </c>
      <c r="FB673" s="8" t="n">
        <v>0.4</v>
      </c>
      <c r="FC673" s="8" t="n">
        <v>-0.3</v>
      </c>
      <c r="FD673" s="19" t="n">
        <v>5.08</v>
      </c>
      <c r="FE673" s="18" t="n">
        <f aca="false">FD673/V673</f>
        <v>0.120952380952381</v>
      </c>
      <c r="FF673" s="8" t="n">
        <v>0.0974</v>
      </c>
      <c r="FG673" s="8" t="n">
        <v>-0.09</v>
      </c>
      <c r="FH673" s="8" t="n">
        <v>0.11</v>
      </c>
      <c r="FI673" s="8" t="n">
        <v>0.02</v>
      </c>
      <c r="FJ673" s="22"/>
      <c r="FK673" s="22"/>
      <c r="FL673" s="22"/>
      <c r="FM673" s="8" t="n">
        <f aca="false">BL673+BS673+AH673+DT673</f>
        <v>75</v>
      </c>
      <c r="FN673" s="19" t="n">
        <f aca="false">IF(DS673&gt;0,(BL673+BR673)/DS673,0)</f>
        <v>9.57142857142857</v>
      </c>
      <c r="FO673" s="12" t="n">
        <v>0.0087945088</v>
      </c>
      <c r="FP673" s="19" t="n">
        <f aca="false">Z673-AH673/10</f>
        <v>3.6</v>
      </c>
      <c r="FQ673" s="19" t="n">
        <f aca="false">Z673+DR673/5</f>
        <v>5.0886</v>
      </c>
      <c r="FR673" s="19" t="n">
        <f aca="false">(DX673+DY673)/AL673*60</f>
        <v>103.114344169129</v>
      </c>
      <c r="FS673" s="22"/>
      <c r="FT673" s="22"/>
      <c r="FU673" s="22"/>
      <c r="FV673" s="22"/>
      <c r="FW673" s="17" t="s">
        <v>270</v>
      </c>
      <c r="FX673" s="23" t="n">
        <v>675000</v>
      </c>
      <c r="FY673" s="23" t="n">
        <v>675000</v>
      </c>
      <c r="FZ673" s="8" t="n">
        <v>70</v>
      </c>
      <c r="GA673" s="8" t="n">
        <v>2</v>
      </c>
      <c r="GB673" s="8" t="n">
        <v>7</v>
      </c>
      <c r="GC673" s="8" t="n">
        <v>9</v>
      </c>
      <c r="GD673" s="8" t="n">
        <v>-9</v>
      </c>
      <c r="GE673" s="8" t="n">
        <v>20</v>
      </c>
      <c r="GF673" s="8" t="n">
        <v>63</v>
      </c>
      <c r="GG673" s="8" t="n">
        <v>717</v>
      </c>
      <c r="GH673" s="8" t="n">
        <v>-0.8</v>
      </c>
      <c r="GI673" s="8" t="n">
        <v>0.5</v>
      </c>
      <c r="GJ673" s="8" t="n">
        <v>-0.4</v>
      </c>
      <c r="GK673" s="8" t="n">
        <f aca="false">Z673-AH673/10</f>
        <v>3.6</v>
      </c>
      <c r="GL673" s="22"/>
      <c r="GM673" s="22"/>
      <c r="GN673" s="22"/>
      <c r="GO673" s="22"/>
      <c r="GP673" s="22"/>
    </row>
    <row r="674" customFormat="false" ht="13.65" hidden="false" customHeight="true" outlineLevel="0" collapsed="false">
      <c r="A674" s="16" t="n">
        <v>36207</v>
      </c>
      <c r="B674" s="17" t="s">
        <v>1229</v>
      </c>
      <c r="C674" s="17" t="s">
        <v>272</v>
      </c>
      <c r="D674" s="17" t="s">
        <v>262</v>
      </c>
      <c r="E674" s="17" t="s">
        <v>262</v>
      </c>
      <c r="F674" s="8" t="n">
        <v>73</v>
      </c>
      <c r="G674" s="8" t="n">
        <v>200</v>
      </c>
      <c r="H674" s="8" t="n">
        <v>2017</v>
      </c>
      <c r="I674" s="8" t="n">
        <v>1</v>
      </c>
      <c r="J674" s="8" t="n">
        <v>10</v>
      </c>
      <c r="K674" s="17" t="s">
        <v>273</v>
      </c>
      <c r="L674" s="8" t="n">
        <v>2017</v>
      </c>
      <c r="M674" s="8" t="n">
        <v>18</v>
      </c>
      <c r="N674" s="8" t="n">
        <v>1</v>
      </c>
      <c r="O674" s="8" t="n">
        <v>8480015</v>
      </c>
      <c r="P674" s="17" t="s">
        <v>3122</v>
      </c>
      <c r="Q674" s="17" t="s">
        <v>3123</v>
      </c>
      <c r="R674" s="17" t="s">
        <v>3124</v>
      </c>
      <c r="S674" s="17" t="s">
        <v>3125</v>
      </c>
      <c r="T674" s="17" t="s">
        <v>299</v>
      </c>
      <c r="U674" s="17" t="s">
        <v>279</v>
      </c>
      <c r="V674" s="8" t="n">
        <v>7</v>
      </c>
      <c r="W674" s="8" t="n">
        <v>1</v>
      </c>
      <c r="X674" s="8" t="n">
        <v>0</v>
      </c>
      <c r="Y674" s="8" t="n">
        <v>0</v>
      </c>
      <c r="Z674" s="8" t="n">
        <v>1</v>
      </c>
      <c r="AA674" s="8" t="n">
        <v>25</v>
      </c>
      <c r="AB674" s="8" t="n">
        <v>77</v>
      </c>
      <c r="AC674" s="18" t="n">
        <f aca="false">Z674/V674</f>
        <v>0.142857142857143</v>
      </c>
      <c r="AD674" s="19" t="n">
        <f aca="false">IF(FZ674&gt;V674,Z674-V674*(GC674-Z674)/(FZ674-V674),0)</f>
        <v>0</v>
      </c>
      <c r="AE674" s="19" t="n">
        <v>0.5</v>
      </c>
      <c r="AF674" s="8" t="n">
        <v>-6</v>
      </c>
      <c r="AG674" s="8" t="n">
        <v>-2.4</v>
      </c>
      <c r="AH674" s="8" t="n">
        <v>0</v>
      </c>
      <c r="AI674" s="8" t="n">
        <v>115</v>
      </c>
      <c r="AJ674" s="8" t="n">
        <v>4669</v>
      </c>
      <c r="AK674" s="19" t="n">
        <v>77.816666666667</v>
      </c>
      <c r="AL674" s="8" t="n">
        <v>77.82</v>
      </c>
      <c r="AM674" s="8" t="n">
        <v>78</v>
      </c>
      <c r="AN674" s="18" t="n">
        <f aca="false">AJ674/60/V674</f>
        <v>11.1166666666667</v>
      </c>
      <c r="AO674" s="8" t="n">
        <v>18.83</v>
      </c>
      <c r="AP674" s="12" t="n">
        <f aca="false">IF(EF674&gt;0,Z674/EF674,0)</f>
        <v>0.333333333333333</v>
      </c>
      <c r="AQ674" s="8" t="n">
        <v>31</v>
      </c>
      <c r="AR674" s="8" t="n">
        <v>31</v>
      </c>
      <c r="AS674" s="8" t="n">
        <v>31</v>
      </c>
      <c r="AT674" s="8" t="n">
        <v>21</v>
      </c>
      <c r="AU674" s="8" t="n">
        <v>21</v>
      </c>
      <c r="AV674" s="8" t="n">
        <v>17</v>
      </c>
      <c r="AW674" s="8" t="n">
        <v>11</v>
      </c>
      <c r="AX674" s="8" t="n">
        <v>1</v>
      </c>
      <c r="AY674" s="8" t="n">
        <v>0</v>
      </c>
      <c r="AZ674" s="8" t="n">
        <v>1</v>
      </c>
      <c r="BA674" s="8" t="n">
        <f aca="false">AY674+AZ674</f>
        <v>1</v>
      </c>
      <c r="BB674" s="8" t="n">
        <v>1.16</v>
      </c>
      <c r="BC674" s="8" t="n">
        <v>41.7059</v>
      </c>
      <c r="BD674" s="19" t="n">
        <v>0</v>
      </c>
      <c r="BE674" s="19" t="n">
        <v>0</v>
      </c>
      <c r="BF674" s="19" t="n">
        <f aca="false">AQ674+BD674</f>
        <v>31</v>
      </c>
      <c r="BG674" s="19" t="n">
        <f aca="false">IF(AL674&gt;0,BF674/AL674*60,0)</f>
        <v>23.9013107170393</v>
      </c>
      <c r="BH674" s="8" t="n">
        <v>27</v>
      </c>
      <c r="BI674" s="8" t="n">
        <v>29</v>
      </c>
      <c r="BJ674" s="8" t="n">
        <v>18</v>
      </c>
      <c r="BK674" s="12" t="n">
        <f aca="false">BH674/(BH674+BJ674)</f>
        <v>0.6</v>
      </c>
      <c r="BL674" s="8" t="n">
        <v>3</v>
      </c>
      <c r="BM674" s="8" t="n">
        <v>3</v>
      </c>
      <c r="BN674" s="8" t="n">
        <v>1</v>
      </c>
      <c r="BO674" s="8" t="n">
        <f aca="false">BM674-BN674</f>
        <v>2</v>
      </c>
      <c r="BP674" s="8" t="n">
        <v>4</v>
      </c>
      <c r="BQ674" s="8" t="n">
        <v>2</v>
      </c>
      <c r="BR674" s="8" t="n">
        <v>2</v>
      </c>
      <c r="BS674" s="8" t="n">
        <v>4</v>
      </c>
      <c r="BT674" s="12" t="n">
        <f aca="false">BS674/(EA674+BS674)</f>
        <v>0.0597014925373134</v>
      </c>
      <c r="BU674" s="8" t="n">
        <v>0</v>
      </c>
      <c r="BV674" s="8" t="n">
        <v>2</v>
      </c>
      <c r="BW674" s="12" t="n">
        <f aca="false">IF(BU674+BV674&gt;0,BU674/(BU674+BV674),0)</f>
        <v>0</v>
      </c>
      <c r="BX674" s="8" t="n">
        <v>0</v>
      </c>
      <c r="BY674" s="8" t="n">
        <v>1</v>
      </c>
      <c r="BZ674" s="8" t="n">
        <v>0</v>
      </c>
      <c r="CA674" s="8" t="n">
        <v>0</v>
      </c>
      <c r="CB674" s="8" t="n">
        <v>0</v>
      </c>
      <c r="CC674" s="8" t="n">
        <v>1</v>
      </c>
      <c r="CD674" s="8" t="n">
        <v>0</v>
      </c>
      <c r="CE674" s="8" t="n">
        <v>0</v>
      </c>
      <c r="CF674" s="8" t="n">
        <v>0</v>
      </c>
      <c r="CG674" s="8" t="n">
        <v>1</v>
      </c>
      <c r="CH674" s="8" t="n">
        <v>0</v>
      </c>
      <c r="CI674" s="8" t="n">
        <v>1</v>
      </c>
      <c r="CJ674" s="8" t="n">
        <v>0</v>
      </c>
      <c r="CK674" s="8" t="n">
        <v>0</v>
      </c>
      <c r="CL674" s="8" t="n">
        <v>0</v>
      </c>
      <c r="CM674" s="8" t="n">
        <v>0</v>
      </c>
      <c r="CN674" s="8" t="n">
        <v>0</v>
      </c>
      <c r="CO674" s="8" t="n">
        <v>0</v>
      </c>
      <c r="CP674" s="8" t="n">
        <v>0</v>
      </c>
      <c r="CQ674" s="8" t="n">
        <v>0</v>
      </c>
      <c r="CR674" s="8" t="n">
        <v>0</v>
      </c>
      <c r="CS674" s="8" t="n">
        <v>0</v>
      </c>
      <c r="CT674" s="8" t="n">
        <v>0</v>
      </c>
      <c r="CU674" s="8" t="n">
        <v>1</v>
      </c>
      <c r="CV674" s="8" t="n">
        <v>0</v>
      </c>
      <c r="CW674" s="8" t="n">
        <v>0</v>
      </c>
      <c r="CX674" s="8" t="n">
        <v>0</v>
      </c>
      <c r="CY674" s="8" t="n">
        <v>0</v>
      </c>
      <c r="CZ674" s="8" t="n">
        <v>0</v>
      </c>
      <c r="DA674" s="8" t="n">
        <v>4</v>
      </c>
      <c r="DB674" s="8" t="n">
        <v>0</v>
      </c>
      <c r="DC674" s="8" t="n">
        <v>0</v>
      </c>
      <c r="DD674" s="8" t="n">
        <v>6</v>
      </c>
      <c r="DE674" s="8" t="n">
        <v>5</v>
      </c>
      <c r="DF674" s="8" t="n">
        <v>1</v>
      </c>
      <c r="DG674" s="8" t="n">
        <v>0</v>
      </c>
      <c r="DH674" s="8" t="n">
        <v>5</v>
      </c>
      <c r="DI674" s="8" t="n">
        <v>0</v>
      </c>
      <c r="DJ674" s="8" t="n">
        <v>0</v>
      </c>
      <c r="DK674" s="8" t="n">
        <v>0</v>
      </c>
      <c r="DL674" s="8" t="n">
        <v>0</v>
      </c>
      <c r="DM674" s="8" t="n">
        <v>0</v>
      </c>
      <c r="DN674" s="8" t="n">
        <v>0</v>
      </c>
      <c r="DO674" s="8" t="n">
        <v>0</v>
      </c>
      <c r="DP674" s="8" t="n">
        <v>0</v>
      </c>
      <c r="DQ674" s="8" t="n">
        <f aca="false">DJ674-DI674</f>
        <v>0</v>
      </c>
      <c r="DR674" s="19" t="n">
        <v>-0.025</v>
      </c>
      <c r="DS674" s="8" t="n">
        <v>0</v>
      </c>
      <c r="DT674" s="8" t="n">
        <v>0</v>
      </c>
      <c r="DU674" s="8" t="n">
        <v>0</v>
      </c>
      <c r="DV674" s="8" t="n">
        <v>0</v>
      </c>
      <c r="DW674" s="8" t="n">
        <v>0</v>
      </c>
      <c r="DX674" s="8" t="n">
        <v>91</v>
      </c>
      <c r="DY674" s="8" t="n">
        <v>76</v>
      </c>
      <c r="DZ674" s="8" t="n">
        <v>70</v>
      </c>
      <c r="EA674" s="8" t="n">
        <v>63</v>
      </c>
      <c r="EB674" s="8" t="n">
        <v>52</v>
      </c>
      <c r="EC674" s="8" t="n">
        <v>51</v>
      </c>
      <c r="ED674" s="8" t="n">
        <v>4.94</v>
      </c>
      <c r="EE674" s="8" t="n">
        <v>4.74</v>
      </c>
      <c r="EF674" s="8" t="n">
        <v>3</v>
      </c>
      <c r="EG674" s="8" t="n">
        <v>7</v>
      </c>
      <c r="EH674" s="12" t="n">
        <f aca="false">EF674/EB674</f>
        <v>0.0576923076923077</v>
      </c>
      <c r="EI674" s="20" t="n">
        <f aca="false">1-EG674/EC674</f>
        <v>0.862745098039216</v>
      </c>
      <c r="EJ674" s="21" t="n">
        <f aca="false">EH674+EI674</f>
        <v>0.920437405731523</v>
      </c>
      <c r="EK674" s="8" t="n">
        <v>91</v>
      </c>
      <c r="EL674" s="8" t="n">
        <v>76</v>
      </c>
      <c r="EM674" s="8" t="n">
        <v>70</v>
      </c>
      <c r="EN674" s="8" t="n">
        <v>63</v>
      </c>
      <c r="EO674" s="8" t="n">
        <v>52</v>
      </c>
      <c r="EP674" s="8" t="n">
        <v>51</v>
      </c>
      <c r="EQ674" s="8" t="n">
        <v>3</v>
      </c>
      <c r="ER674" s="8" t="n">
        <v>7</v>
      </c>
      <c r="ES674" s="8" t="n">
        <v>37</v>
      </c>
      <c r="ET674" s="8" t="n">
        <v>38</v>
      </c>
      <c r="EU674" s="8" t="n">
        <v>14</v>
      </c>
      <c r="EV674" s="8" t="n">
        <v>15</v>
      </c>
      <c r="EW674" s="8" t="n">
        <v>3</v>
      </c>
      <c r="EX674" s="8" t="n">
        <v>4</v>
      </c>
      <c r="EY674" s="8" t="n">
        <v>4</v>
      </c>
      <c r="EZ674" s="8" t="n">
        <v>7</v>
      </c>
      <c r="FA674" s="8" t="n">
        <v>0</v>
      </c>
      <c r="FB674" s="8" t="n">
        <v>-0.2</v>
      </c>
      <c r="FC674" s="8" t="n">
        <v>-0.2</v>
      </c>
      <c r="FD674" s="19" t="n">
        <v>0.7</v>
      </c>
      <c r="FE674" s="18" t="n">
        <f aca="false">FD674/V674</f>
        <v>0.1</v>
      </c>
      <c r="FF674" s="8" t="n">
        <v>0.01</v>
      </c>
      <c r="FG674" s="8" t="n">
        <v>0.04</v>
      </c>
      <c r="FH674" s="8" t="n">
        <v>-0.1</v>
      </c>
      <c r="FI674" s="8" t="n">
        <v>-0.05</v>
      </c>
      <c r="FJ674" s="22"/>
      <c r="FK674" s="22"/>
      <c r="FL674" s="22"/>
      <c r="FM674" s="8" t="n">
        <f aca="false">BL674+BS674+AH674+DT674</f>
        <v>7</v>
      </c>
      <c r="FN674" s="19" t="n">
        <f aca="false">IF(DS674&gt;0,(BL674+BR674)/DS674,0)</f>
        <v>0</v>
      </c>
      <c r="FO674" s="12" t="n">
        <v>0.0480093677</v>
      </c>
      <c r="FP674" s="19" t="n">
        <f aca="false">Z674-AH674/10</f>
        <v>1</v>
      </c>
      <c r="FQ674" s="19" t="n">
        <f aca="false">Z674+DR674/5</f>
        <v>0.995</v>
      </c>
      <c r="FR674" s="19" t="n">
        <f aca="false">(DX674+DY674)/AL674*60</f>
        <v>128.75867386276</v>
      </c>
      <c r="FS674" s="22"/>
      <c r="FT674" s="22"/>
      <c r="FU674" s="22"/>
      <c r="FV674" s="22"/>
      <c r="FW674" s="17" t="s">
        <v>270</v>
      </c>
      <c r="FX674" s="23" t="n">
        <v>925000</v>
      </c>
      <c r="FY674" s="23" t="n">
        <v>925000</v>
      </c>
      <c r="FZ674" s="8" t="n">
        <v>7</v>
      </c>
      <c r="GA674" s="8" t="n">
        <v>1</v>
      </c>
      <c r="GB674" s="8" t="n">
        <v>0</v>
      </c>
      <c r="GC674" s="8" t="n">
        <v>1</v>
      </c>
      <c r="GD674" s="8" t="n">
        <v>-6</v>
      </c>
      <c r="GE674" s="8" t="n">
        <v>0</v>
      </c>
      <c r="GF674" s="8" t="n">
        <v>17</v>
      </c>
      <c r="GG674" s="8" t="n">
        <v>78</v>
      </c>
      <c r="GH674" s="8" t="n">
        <v>0</v>
      </c>
      <c r="GI674" s="8" t="n">
        <v>-0.2</v>
      </c>
      <c r="GJ674" s="8" t="n">
        <v>-0.2</v>
      </c>
      <c r="GK674" s="8" t="n">
        <f aca="false">Z674-AH674/10</f>
        <v>1</v>
      </c>
      <c r="GL674" s="22"/>
      <c r="GM674" s="22"/>
      <c r="GN674" s="22"/>
      <c r="GO674" s="22"/>
      <c r="GP674" s="22"/>
    </row>
    <row r="675" customFormat="false" ht="13.65" hidden="false" customHeight="true" outlineLevel="0" collapsed="false">
      <c r="A675" s="16" t="n">
        <v>32641</v>
      </c>
      <c r="B675" s="17" t="s">
        <v>340</v>
      </c>
      <c r="C675" s="17" t="s">
        <v>272</v>
      </c>
      <c r="D675" s="17" t="s">
        <v>262</v>
      </c>
      <c r="E675" s="17" t="s">
        <v>262</v>
      </c>
      <c r="F675" s="8" t="n">
        <v>72</v>
      </c>
      <c r="G675" s="8" t="n">
        <v>210</v>
      </c>
      <c r="H675" s="8" t="n">
        <v>2007</v>
      </c>
      <c r="I675" s="8" t="n">
        <v>2</v>
      </c>
      <c r="J675" s="8" t="n">
        <v>43</v>
      </c>
      <c r="K675" s="17" t="s">
        <v>273</v>
      </c>
      <c r="L675" s="8" t="n">
        <v>2009</v>
      </c>
      <c r="M675" s="8" t="n">
        <v>28</v>
      </c>
      <c r="N675" s="8" t="n">
        <v>9</v>
      </c>
      <c r="O675" s="8" t="n">
        <v>8474056</v>
      </c>
      <c r="P675" s="17" t="s">
        <v>3126</v>
      </c>
      <c r="Q675" s="17" t="s">
        <v>3127</v>
      </c>
      <c r="R675" s="17" t="s">
        <v>3128</v>
      </c>
      <c r="S675" s="17" t="s">
        <v>3129</v>
      </c>
      <c r="T675" s="17" t="s">
        <v>278</v>
      </c>
      <c r="U675" s="17" t="s">
        <v>488</v>
      </c>
      <c r="V675" s="8" t="n">
        <v>82</v>
      </c>
      <c r="W675" s="8" t="n">
        <v>16</v>
      </c>
      <c r="X675" s="8" t="n">
        <v>43</v>
      </c>
      <c r="Y675" s="8" t="n">
        <v>28</v>
      </c>
      <c r="Z675" s="8" t="n">
        <v>59</v>
      </c>
      <c r="AA675" s="8" t="n">
        <v>3</v>
      </c>
      <c r="AB675" s="8" t="n">
        <v>5</v>
      </c>
      <c r="AC675" s="18" t="n">
        <f aca="false">Z675/V675</f>
        <v>0.719512195121951</v>
      </c>
      <c r="AD675" s="19" t="n">
        <f aca="false">IF(FZ675&gt;V675,Z675-V675*(GC675-Z675)/(FZ675-V675),0)</f>
        <v>6.848</v>
      </c>
      <c r="AE675" s="19" t="n">
        <v>21.173</v>
      </c>
      <c r="AF675" s="8" t="n">
        <v>18</v>
      </c>
      <c r="AG675" s="8" t="n">
        <v>-3</v>
      </c>
      <c r="AH675" s="8" t="n">
        <v>82</v>
      </c>
      <c r="AI675" s="8" t="n">
        <v>2323</v>
      </c>
      <c r="AJ675" s="8" t="n">
        <v>118644</v>
      </c>
      <c r="AK675" s="19" t="n">
        <v>1977.4</v>
      </c>
      <c r="AL675" s="8" t="n">
        <v>1977.4</v>
      </c>
      <c r="AM675" s="8" t="n">
        <v>1977</v>
      </c>
      <c r="AN675" s="18" t="n">
        <f aca="false">AJ675/60/V675</f>
        <v>24.1146341463415</v>
      </c>
      <c r="AO675" s="8" t="n">
        <v>39.65</v>
      </c>
      <c r="AP675" s="12" t="n">
        <f aca="false">IF(EF675&gt;0,Z675/EF675,0)</f>
        <v>0.508620689655172</v>
      </c>
      <c r="AQ675" s="8" t="n">
        <v>431</v>
      </c>
      <c r="AR675" s="8" t="n">
        <v>419</v>
      </c>
      <c r="AS675" s="8" t="n">
        <v>431</v>
      </c>
      <c r="AT675" s="8" t="n">
        <v>292</v>
      </c>
      <c r="AU675" s="8" t="n">
        <v>292</v>
      </c>
      <c r="AV675" s="8" t="n">
        <v>207</v>
      </c>
      <c r="AW675" s="8" t="n">
        <v>92</v>
      </c>
      <c r="AX675" s="8" t="n">
        <v>4</v>
      </c>
      <c r="AY675" s="8" t="n">
        <v>5</v>
      </c>
      <c r="AZ675" s="8" t="n">
        <v>23</v>
      </c>
      <c r="BA675" s="8" t="n">
        <f aca="false">AY675+AZ675</f>
        <v>28</v>
      </c>
      <c r="BB675" s="8" t="n">
        <v>12.72</v>
      </c>
      <c r="BC675" s="8" t="n">
        <v>60.5072</v>
      </c>
      <c r="BD675" s="19" t="n">
        <v>405.3</v>
      </c>
      <c r="BE675" s="19" t="n">
        <v>12.2979670274097</v>
      </c>
      <c r="BF675" s="19" t="n">
        <f aca="false">AQ675+BD675</f>
        <v>836.3</v>
      </c>
      <c r="BG675" s="19" t="n">
        <f aca="false">IF(AL675&gt;0,BF675/AL675*60,0)</f>
        <v>25.3757459289977</v>
      </c>
      <c r="BH675" s="8" t="n">
        <v>642</v>
      </c>
      <c r="BI675" s="8" t="n">
        <v>618</v>
      </c>
      <c r="BJ675" s="8" t="n">
        <v>747</v>
      </c>
      <c r="BK675" s="12" t="n">
        <f aca="false">BH675/(BH675+BJ675)</f>
        <v>0.462203023758099</v>
      </c>
      <c r="BL675" s="8" t="n">
        <v>111</v>
      </c>
      <c r="BM675" s="8" t="n">
        <v>111</v>
      </c>
      <c r="BN675" s="8" t="n">
        <v>82</v>
      </c>
      <c r="BO675" s="8" t="n">
        <f aca="false">BM675-BN675</f>
        <v>29</v>
      </c>
      <c r="BP675" s="8" t="n">
        <v>85</v>
      </c>
      <c r="BQ675" s="8" t="n">
        <v>97</v>
      </c>
      <c r="BR675" s="8" t="n">
        <v>44</v>
      </c>
      <c r="BS675" s="8" t="n">
        <v>90</v>
      </c>
      <c r="BT675" s="12" t="n">
        <f aca="false">BS675/(EA675+BS675)</f>
        <v>0.0616438356164384</v>
      </c>
      <c r="BU675" s="8" t="n">
        <v>1</v>
      </c>
      <c r="BV675" s="8" t="n">
        <v>2</v>
      </c>
      <c r="BW675" s="12" t="n">
        <f aca="false">IF(BU675+BV675&gt;0,BU675/(BU675+BV675),0)</f>
        <v>0.333333333333333</v>
      </c>
      <c r="BX675" s="8" t="n">
        <v>1</v>
      </c>
      <c r="BY675" s="8" t="n">
        <v>2</v>
      </c>
      <c r="BZ675" s="8" t="n">
        <v>0</v>
      </c>
      <c r="CA675" s="8" t="n">
        <v>0</v>
      </c>
      <c r="CB675" s="8" t="n">
        <v>0</v>
      </c>
      <c r="CC675" s="8" t="n">
        <v>0</v>
      </c>
      <c r="CD675" s="8" t="n">
        <v>0</v>
      </c>
      <c r="CE675" s="8" t="n">
        <v>0</v>
      </c>
      <c r="CF675" s="8" t="n">
        <v>0</v>
      </c>
      <c r="CG675" s="8" t="n">
        <v>0</v>
      </c>
      <c r="CH675" s="8" t="n">
        <v>1</v>
      </c>
      <c r="CI675" s="8" t="n">
        <v>2</v>
      </c>
      <c r="CJ675" s="8" t="n">
        <v>0</v>
      </c>
      <c r="CK675" s="8" t="n">
        <v>0</v>
      </c>
      <c r="CL675" s="8" t="n">
        <v>4</v>
      </c>
      <c r="CM675" s="8" t="n">
        <v>2</v>
      </c>
      <c r="CN675" s="8" t="n">
        <v>2</v>
      </c>
      <c r="CO675" s="8" t="n">
        <v>0</v>
      </c>
      <c r="CP675" s="8" t="n">
        <v>0</v>
      </c>
      <c r="CQ675" s="8" t="n">
        <v>0</v>
      </c>
      <c r="CR675" s="8" t="n">
        <v>2</v>
      </c>
      <c r="CS675" s="8" t="n">
        <v>9</v>
      </c>
      <c r="CT675" s="8" t="n">
        <v>1</v>
      </c>
      <c r="CU675" s="8" t="n">
        <v>0</v>
      </c>
      <c r="CV675" s="8" t="n">
        <v>0</v>
      </c>
      <c r="CW675" s="8" t="n">
        <v>4</v>
      </c>
      <c r="CX675" s="8" t="n">
        <v>0</v>
      </c>
      <c r="CY675" s="8" t="n">
        <v>2</v>
      </c>
      <c r="CZ675" s="8" t="n">
        <v>8</v>
      </c>
      <c r="DA675" s="8" t="n">
        <v>75</v>
      </c>
      <c r="DB675" s="8" t="n">
        <v>5</v>
      </c>
      <c r="DC675" s="8" t="n">
        <v>3</v>
      </c>
      <c r="DD675" s="8" t="n">
        <v>122</v>
      </c>
      <c r="DE675" s="8" t="n">
        <v>13</v>
      </c>
      <c r="DF675" s="8" t="n">
        <v>0</v>
      </c>
      <c r="DG675" s="8" t="n">
        <v>0</v>
      </c>
      <c r="DH675" s="8" t="n">
        <v>64</v>
      </c>
      <c r="DI675" s="8" t="n">
        <v>33</v>
      </c>
      <c r="DJ675" s="8" t="n">
        <v>24</v>
      </c>
      <c r="DK675" s="8" t="n">
        <v>31</v>
      </c>
      <c r="DL675" s="8" t="n">
        <v>31</v>
      </c>
      <c r="DM675" s="8" t="n">
        <v>0</v>
      </c>
      <c r="DN675" s="8" t="n">
        <v>23</v>
      </c>
      <c r="DO675" s="8" t="n">
        <v>23</v>
      </c>
      <c r="DP675" s="8" t="n">
        <v>0</v>
      </c>
      <c r="DQ675" s="8" t="n">
        <f aca="false">DJ675-DI675</f>
        <v>-9</v>
      </c>
      <c r="DR675" s="19" t="n">
        <v>0.857</v>
      </c>
      <c r="DS675" s="8" t="n">
        <v>31</v>
      </c>
      <c r="DT675" s="8" t="n">
        <v>0</v>
      </c>
      <c r="DU675" s="8" t="n">
        <v>0</v>
      </c>
      <c r="DV675" s="8" t="n">
        <v>2</v>
      </c>
      <c r="DW675" s="8" t="n">
        <v>0</v>
      </c>
      <c r="DX675" s="8" t="n">
        <v>2001</v>
      </c>
      <c r="DY675" s="8" t="n">
        <v>1813</v>
      </c>
      <c r="DZ675" s="8" t="n">
        <v>1527</v>
      </c>
      <c r="EA675" s="8" t="n">
        <v>1370</v>
      </c>
      <c r="EB675" s="8" t="n">
        <v>1104</v>
      </c>
      <c r="EC675" s="8" t="n">
        <v>1021</v>
      </c>
      <c r="ED675" s="8" t="n">
        <v>105.3</v>
      </c>
      <c r="EE675" s="8" t="n">
        <v>96.88</v>
      </c>
      <c r="EF675" s="8" t="n">
        <v>116</v>
      </c>
      <c r="EG675" s="8" t="n">
        <v>88</v>
      </c>
      <c r="EH675" s="12" t="n">
        <f aca="false">EF675/EB675</f>
        <v>0.105072463768116</v>
      </c>
      <c r="EI675" s="20" t="n">
        <f aca="false">1-EG675/EC675</f>
        <v>0.913809990205681</v>
      </c>
      <c r="EJ675" s="21" t="n">
        <f aca="false">EH675+EI675</f>
        <v>1.0188824539738</v>
      </c>
      <c r="EK675" s="8" t="n">
        <v>1994</v>
      </c>
      <c r="EL675" s="8" t="n">
        <v>1810</v>
      </c>
      <c r="EM675" s="8" t="n">
        <v>1521</v>
      </c>
      <c r="EN675" s="8" t="n">
        <v>1367</v>
      </c>
      <c r="EO675" s="8" t="n">
        <v>1097</v>
      </c>
      <c r="EP675" s="8" t="n">
        <v>1018</v>
      </c>
      <c r="EQ675" s="8" t="n">
        <v>115</v>
      </c>
      <c r="ER675" s="8" t="n">
        <v>88</v>
      </c>
      <c r="ES675" s="8" t="n">
        <v>880</v>
      </c>
      <c r="ET675" s="8" t="n">
        <v>899</v>
      </c>
      <c r="EU675" s="8" t="n">
        <v>337</v>
      </c>
      <c r="EV675" s="8" t="n">
        <v>382</v>
      </c>
      <c r="EW675" s="8" t="n">
        <v>57</v>
      </c>
      <c r="EX675" s="8" t="n">
        <v>52</v>
      </c>
      <c r="EY675" s="8" t="n">
        <v>155</v>
      </c>
      <c r="EZ675" s="8" t="n">
        <v>144</v>
      </c>
      <c r="FA675" s="8" t="n">
        <v>5.4</v>
      </c>
      <c r="FB675" s="8" t="n">
        <v>5.1</v>
      </c>
      <c r="FC675" s="8" t="n">
        <v>10.5</v>
      </c>
      <c r="FD675" s="19" t="n">
        <v>66.02</v>
      </c>
      <c r="FE675" s="18" t="n">
        <f aca="false">FD675/V675</f>
        <v>0.805121951219512</v>
      </c>
      <c r="FF675" s="8" t="n">
        <v>5.4057</v>
      </c>
      <c r="FG675" s="8" t="n">
        <v>0.73</v>
      </c>
      <c r="FH675" s="8" t="n">
        <v>0.19</v>
      </c>
      <c r="FI675" s="8" t="n">
        <v>0.92</v>
      </c>
      <c r="FJ675" s="22"/>
      <c r="FK675" s="22"/>
      <c r="FL675" s="22"/>
      <c r="FM675" s="8" t="n">
        <f aca="false">BL675+BS675+AH675+DT675</f>
        <v>283</v>
      </c>
      <c r="FN675" s="19" t="n">
        <f aca="false">IF(DS675&gt;0,(BL675+BR675)/DS675,0)</f>
        <v>5</v>
      </c>
      <c r="FO675" s="12" t="n">
        <v>0.0653061224</v>
      </c>
      <c r="FP675" s="19" t="n">
        <f aca="false">Z675-AH675/10</f>
        <v>50.8</v>
      </c>
      <c r="FQ675" s="19" t="n">
        <f aca="false">Z675+DR675/5</f>
        <v>59.1714</v>
      </c>
      <c r="FR675" s="19" t="n">
        <f aca="false">(DX675+DY675)/AL675*60</f>
        <v>115.727723272985</v>
      </c>
      <c r="FS675" s="22"/>
      <c r="FT675" s="22"/>
      <c r="FU675" s="22"/>
      <c r="FV675" s="22"/>
      <c r="FW675" s="17" t="s">
        <v>280</v>
      </c>
      <c r="FX675" s="23" t="n">
        <v>11000000</v>
      </c>
      <c r="FY675" s="23" t="n">
        <v>9000000</v>
      </c>
      <c r="FZ675" s="8" t="n">
        <v>582</v>
      </c>
      <c r="GA675" s="8" t="n">
        <v>89</v>
      </c>
      <c r="GB675" s="8" t="n">
        <v>288</v>
      </c>
      <c r="GC675" s="8" t="n">
        <v>377</v>
      </c>
      <c r="GD675" s="8" t="n">
        <v>45</v>
      </c>
      <c r="GE675" s="8" t="n">
        <v>658</v>
      </c>
      <c r="GF675" s="8" t="n">
        <v>1431</v>
      </c>
      <c r="GG675" s="8" t="n">
        <v>14248</v>
      </c>
      <c r="GH675" s="8" t="n">
        <v>34.4</v>
      </c>
      <c r="GI675" s="8" t="n">
        <v>35</v>
      </c>
      <c r="GJ675" s="8" t="n">
        <v>69.4</v>
      </c>
      <c r="GK675" s="8" t="n">
        <f aca="false">Z675-AH675/10</f>
        <v>50.8</v>
      </c>
      <c r="GL675" s="22"/>
      <c r="GM675" s="22"/>
      <c r="GN675" s="22"/>
      <c r="GO675" s="22"/>
      <c r="GP675" s="22"/>
    </row>
    <row r="676" customFormat="false" ht="13.65" hidden="false" customHeight="true" outlineLevel="0" collapsed="false">
      <c r="A676" s="16" t="n">
        <v>31778</v>
      </c>
      <c r="B676" s="17" t="s">
        <v>3130</v>
      </c>
      <c r="C676" s="22"/>
      <c r="D676" s="17" t="s">
        <v>321</v>
      </c>
      <c r="E676" s="17" t="s">
        <v>321</v>
      </c>
      <c r="F676" s="8" t="n">
        <v>71</v>
      </c>
      <c r="G676" s="8" t="n">
        <v>189</v>
      </c>
      <c r="H676" s="8" t="n">
        <v>2005</v>
      </c>
      <c r="I676" s="8" t="n">
        <v>7</v>
      </c>
      <c r="J676" s="8" t="n">
        <v>230</v>
      </c>
      <c r="K676" s="17" t="s">
        <v>273</v>
      </c>
      <c r="L676" s="8" t="n">
        <v>2008</v>
      </c>
      <c r="M676" s="8" t="n">
        <v>31</v>
      </c>
      <c r="N676" s="8" t="n">
        <v>10</v>
      </c>
      <c r="O676" s="8" t="n">
        <v>8471887</v>
      </c>
      <c r="P676" s="17" t="s">
        <v>3131</v>
      </c>
      <c r="Q676" s="17" t="s">
        <v>3132</v>
      </c>
      <c r="R676" s="17" t="s">
        <v>3133</v>
      </c>
      <c r="S676" s="17" t="s">
        <v>3134</v>
      </c>
      <c r="T676" s="17" t="s">
        <v>299</v>
      </c>
      <c r="U676" s="17" t="s">
        <v>917</v>
      </c>
      <c r="V676" s="8" t="n">
        <v>70</v>
      </c>
      <c r="W676" s="8" t="n">
        <v>29</v>
      </c>
      <c r="X676" s="8" t="n">
        <v>20</v>
      </c>
      <c r="Y676" s="8" t="n">
        <v>14</v>
      </c>
      <c r="Z676" s="8" t="n">
        <v>49</v>
      </c>
      <c r="AA676" s="8" t="n">
        <v>5</v>
      </c>
      <c r="AB676" s="8" t="n">
        <v>49</v>
      </c>
      <c r="AC676" s="18" t="n">
        <f aca="false">Z676/V676</f>
        <v>0.7</v>
      </c>
      <c r="AD676" s="19" t="n">
        <f aca="false">IF(FZ676&gt;V676,Z676-V676*(GC676-Z676)/(FZ676-V676),0)</f>
        <v>5.23488773747841</v>
      </c>
      <c r="AE676" s="19" t="n">
        <v>20.382</v>
      </c>
      <c r="AF676" s="8" t="n">
        <v>2</v>
      </c>
      <c r="AG676" s="8" t="n">
        <v>18.7</v>
      </c>
      <c r="AH676" s="8" t="n">
        <v>58</v>
      </c>
      <c r="AI676" s="8" t="n">
        <v>1576</v>
      </c>
      <c r="AJ676" s="8" t="n">
        <v>72756</v>
      </c>
      <c r="AK676" s="19" t="n">
        <v>1212.6</v>
      </c>
      <c r="AL676" s="8" t="n">
        <v>1211.75</v>
      </c>
      <c r="AM676" s="8" t="n">
        <v>1213</v>
      </c>
      <c r="AN676" s="18" t="n">
        <f aca="false">AJ676/60/V676</f>
        <v>17.3228571428571</v>
      </c>
      <c r="AO676" s="8" t="n">
        <v>29.02</v>
      </c>
      <c r="AP676" s="12" t="n">
        <f aca="false">IF(EF676&gt;0,Z676/EF676,0)</f>
        <v>0.485148514851485</v>
      </c>
      <c r="AQ676" s="8" t="n">
        <v>377</v>
      </c>
      <c r="AR676" s="8" t="n">
        <v>377</v>
      </c>
      <c r="AS676" s="8" t="n">
        <v>377</v>
      </c>
      <c r="AT676" s="8" t="n">
        <v>325</v>
      </c>
      <c r="AU676" s="8" t="n">
        <v>325</v>
      </c>
      <c r="AV676" s="8" t="n">
        <v>247</v>
      </c>
      <c r="AW676" s="8" t="n">
        <v>285</v>
      </c>
      <c r="AX676" s="8" t="n">
        <v>181</v>
      </c>
      <c r="AY676" s="8" t="n">
        <v>4</v>
      </c>
      <c r="AZ676" s="8" t="n">
        <v>23</v>
      </c>
      <c r="BA676" s="8" t="n">
        <f aca="false">AY676+AZ676</f>
        <v>27</v>
      </c>
      <c r="BB676" s="8" t="n">
        <v>33.56</v>
      </c>
      <c r="BC676" s="8" t="n">
        <v>22.8826</v>
      </c>
      <c r="BD676" s="19" t="n">
        <v>216</v>
      </c>
      <c r="BE676" s="19" t="n">
        <v>10.6877783275606</v>
      </c>
      <c r="BF676" s="19" t="n">
        <f aca="false">AQ676+BD676</f>
        <v>593</v>
      </c>
      <c r="BG676" s="19" t="n">
        <f aca="false">IF(AL676&gt;0,BF676/AL676*60,0)</f>
        <v>29.3624922632556</v>
      </c>
      <c r="BH676" s="8" t="n">
        <v>651</v>
      </c>
      <c r="BI676" s="8" t="n">
        <v>424</v>
      </c>
      <c r="BJ676" s="8" t="n">
        <v>320</v>
      </c>
      <c r="BK676" s="12" t="n">
        <f aca="false">BH676/(BH676+BJ676)</f>
        <v>0.670442842430484</v>
      </c>
      <c r="BL676" s="8" t="n">
        <v>137</v>
      </c>
      <c r="BM676" s="8" t="n">
        <v>137</v>
      </c>
      <c r="BN676" s="8" t="n">
        <v>134</v>
      </c>
      <c r="BO676" s="8" t="n">
        <f aca="false">BM676-BN676</f>
        <v>3</v>
      </c>
      <c r="BP676" s="8" t="n">
        <v>78</v>
      </c>
      <c r="BQ676" s="8" t="n">
        <v>14</v>
      </c>
      <c r="BR676" s="8" t="n">
        <v>24</v>
      </c>
      <c r="BS676" s="8" t="n">
        <v>64</v>
      </c>
      <c r="BT676" s="12" t="n">
        <f aca="false">BS676/(EA676+BS676)</f>
        <v>0.08</v>
      </c>
      <c r="BU676" s="8" t="n">
        <v>16</v>
      </c>
      <c r="BV676" s="8" t="n">
        <v>17</v>
      </c>
      <c r="BW676" s="12" t="n">
        <f aca="false">IF(BU676+BV676&gt;0,BU676/(BU676+BV676),0)</f>
        <v>0.484848484848485</v>
      </c>
      <c r="BX676" s="8" t="n">
        <v>1</v>
      </c>
      <c r="BY676" s="8" t="n">
        <v>0</v>
      </c>
      <c r="BZ676" s="8" t="n">
        <v>3</v>
      </c>
      <c r="CA676" s="8" t="n">
        <v>1</v>
      </c>
      <c r="CB676" s="8" t="n">
        <v>12</v>
      </c>
      <c r="CC676" s="8" t="n">
        <v>16</v>
      </c>
      <c r="CD676" s="8" t="n">
        <v>2</v>
      </c>
      <c r="CE676" s="8" t="n">
        <v>1</v>
      </c>
      <c r="CF676" s="8" t="n">
        <v>7</v>
      </c>
      <c r="CG676" s="8" t="n">
        <v>11</v>
      </c>
      <c r="CH676" s="8" t="n">
        <v>12</v>
      </c>
      <c r="CI676" s="8" t="n">
        <v>11</v>
      </c>
      <c r="CJ676" s="8" t="n">
        <v>0</v>
      </c>
      <c r="CK676" s="8" t="n">
        <v>0</v>
      </c>
      <c r="CL676" s="8" t="n">
        <v>5</v>
      </c>
      <c r="CM676" s="8" t="n">
        <v>1</v>
      </c>
      <c r="CN676" s="8" t="n">
        <v>0</v>
      </c>
      <c r="CO676" s="8" t="n">
        <v>0</v>
      </c>
      <c r="CP676" s="8" t="n">
        <v>0</v>
      </c>
      <c r="CQ676" s="8" t="n">
        <v>2</v>
      </c>
      <c r="CR676" s="8" t="n">
        <v>1</v>
      </c>
      <c r="CS676" s="8" t="n">
        <v>1</v>
      </c>
      <c r="CT676" s="8" t="n">
        <v>5</v>
      </c>
      <c r="CU676" s="8" t="n">
        <v>8</v>
      </c>
      <c r="CV676" s="8" t="n">
        <v>0</v>
      </c>
      <c r="CW676" s="8" t="n">
        <v>12</v>
      </c>
      <c r="CX676" s="8" t="n">
        <v>0</v>
      </c>
      <c r="CY676" s="8" t="n">
        <v>4</v>
      </c>
      <c r="CZ676" s="8" t="n">
        <v>8</v>
      </c>
      <c r="DA676" s="8" t="n">
        <v>66</v>
      </c>
      <c r="DB676" s="8" t="n">
        <v>24</v>
      </c>
      <c r="DC676" s="8" t="n">
        <v>5</v>
      </c>
      <c r="DD676" s="8" t="n">
        <v>7</v>
      </c>
      <c r="DE676" s="8" t="n">
        <v>27</v>
      </c>
      <c r="DF676" s="8" t="n">
        <v>33</v>
      </c>
      <c r="DG676" s="8" t="n">
        <v>6</v>
      </c>
      <c r="DH676" s="8" t="n">
        <v>145</v>
      </c>
      <c r="DI676" s="8" t="n">
        <v>25</v>
      </c>
      <c r="DJ676" s="8" t="n">
        <v>22</v>
      </c>
      <c r="DK676" s="8" t="n">
        <v>24</v>
      </c>
      <c r="DL676" s="8" t="n">
        <v>24</v>
      </c>
      <c r="DM676" s="8" t="n">
        <v>0</v>
      </c>
      <c r="DN676" s="8" t="n">
        <v>22</v>
      </c>
      <c r="DO676" s="8" t="n">
        <v>22</v>
      </c>
      <c r="DP676" s="8" t="n">
        <v>0</v>
      </c>
      <c r="DQ676" s="8" t="n">
        <f aca="false">DJ676-DI676</f>
        <v>-3</v>
      </c>
      <c r="DR676" s="19" t="n">
        <v>-3.051</v>
      </c>
      <c r="DS676" s="8" t="n">
        <v>24</v>
      </c>
      <c r="DT676" s="8" t="n">
        <v>0</v>
      </c>
      <c r="DU676" s="8" t="n">
        <v>0</v>
      </c>
      <c r="DV676" s="8" t="n">
        <v>1</v>
      </c>
      <c r="DW676" s="8" t="n">
        <v>0</v>
      </c>
      <c r="DX676" s="8" t="n">
        <v>1524</v>
      </c>
      <c r="DY676" s="8" t="n">
        <v>983</v>
      </c>
      <c r="DZ676" s="8" t="n">
        <v>1184</v>
      </c>
      <c r="EA676" s="8" t="n">
        <v>736</v>
      </c>
      <c r="EB676" s="8" t="n">
        <v>899</v>
      </c>
      <c r="EC676" s="8" t="n">
        <v>535</v>
      </c>
      <c r="ED676" s="8" t="n">
        <v>94.12</v>
      </c>
      <c r="EE676" s="8" t="n">
        <v>48.04</v>
      </c>
      <c r="EF676" s="8" t="n">
        <v>101</v>
      </c>
      <c r="EG676" s="8" t="n">
        <v>48</v>
      </c>
      <c r="EH676" s="12" t="n">
        <f aca="false">EF676/EB676</f>
        <v>0.112347052280312</v>
      </c>
      <c r="EI676" s="20" t="n">
        <f aca="false">1-EG676/EC676</f>
        <v>0.910280373831776</v>
      </c>
      <c r="EJ676" s="21" t="n">
        <f aca="false">EH676+EI676</f>
        <v>1.02262742611209</v>
      </c>
      <c r="EK676" s="8" t="n">
        <v>1526</v>
      </c>
      <c r="EL676" s="8" t="n">
        <v>983</v>
      </c>
      <c r="EM676" s="8" t="n">
        <v>1186</v>
      </c>
      <c r="EN676" s="8" t="n">
        <v>736</v>
      </c>
      <c r="EO676" s="8" t="n">
        <v>902</v>
      </c>
      <c r="EP676" s="8" t="n">
        <v>535</v>
      </c>
      <c r="EQ676" s="8" t="n">
        <v>102</v>
      </c>
      <c r="ER676" s="8" t="n">
        <v>48</v>
      </c>
      <c r="ES676" s="8" t="n">
        <v>870</v>
      </c>
      <c r="ET676" s="8" t="n">
        <v>485</v>
      </c>
      <c r="EU676" s="8" t="n">
        <v>378</v>
      </c>
      <c r="EV676" s="8" t="n">
        <v>209</v>
      </c>
      <c r="EW676" s="8" t="n">
        <v>59</v>
      </c>
      <c r="EX676" s="8" t="n">
        <v>31</v>
      </c>
      <c r="EY676" s="8" t="n">
        <v>84</v>
      </c>
      <c r="EZ676" s="8" t="n">
        <v>84</v>
      </c>
      <c r="FA676" s="8" t="n">
        <v>4.6</v>
      </c>
      <c r="FB676" s="8" t="n">
        <v>1.3</v>
      </c>
      <c r="FC676" s="8" t="n">
        <v>5.9</v>
      </c>
      <c r="FD676" s="19" t="n">
        <v>61.87</v>
      </c>
      <c r="FE676" s="18" t="n">
        <f aca="false">FD676/V676</f>
        <v>0.883857142857143</v>
      </c>
      <c r="FF676" s="8" t="n">
        <v>6.9582</v>
      </c>
      <c r="FG676" s="8" t="n">
        <v>1.31</v>
      </c>
      <c r="FH676" s="8" t="n">
        <v>-0.58</v>
      </c>
      <c r="FI676" s="8" t="n">
        <v>0.73</v>
      </c>
      <c r="FJ676" s="22"/>
      <c r="FK676" s="22"/>
      <c r="FL676" s="22"/>
      <c r="FM676" s="8" t="n">
        <f aca="false">BL676+BS676+AH676+DT676</f>
        <v>259</v>
      </c>
      <c r="FN676" s="19" t="n">
        <f aca="false">IF(DS676&gt;0,(BL676+BR676)/DS676,0)</f>
        <v>6.70833333333333</v>
      </c>
      <c r="FO676" s="12" t="n">
        <v>0.1409602845</v>
      </c>
      <c r="FP676" s="19" t="n">
        <f aca="false">Z676-AH676/10</f>
        <v>43.2</v>
      </c>
      <c r="FQ676" s="19" t="n">
        <f aca="false">Z676+DR676/5</f>
        <v>48.3898</v>
      </c>
      <c r="FR676" s="19" t="n">
        <f aca="false">(DX676+DY676)/AL676*60</f>
        <v>124.134516195585</v>
      </c>
      <c r="FS676" s="8" t="n">
        <v>4</v>
      </c>
      <c r="FT676" s="17" t="s">
        <v>326</v>
      </c>
      <c r="FU676" s="8" t="n">
        <v>195</v>
      </c>
      <c r="FV676" s="22"/>
      <c r="FW676" s="17" t="s">
        <v>280</v>
      </c>
      <c r="FX676" s="23" t="n">
        <v>4750000</v>
      </c>
      <c r="FY676" s="23" t="n">
        <v>4250000</v>
      </c>
      <c r="FZ676" s="8" t="n">
        <v>649</v>
      </c>
      <c r="GA676" s="8" t="n">
        <v>203</v>
      </c>
      <c r="GB676" s="8" t="n">
        <v>208</v>
      </c>
      <c r="GC676" s="8" t="n">
        <v>411</v>
      </c>
      <c r="GD676" s="8" t="n">
        <v>80</v>
      </c>
      <c r="GE676" s="8" t="n">
        <v>333</v>
      </c>
      <c r="GF676" s="8" t="n">
        <v>2106</v>
      </c>
      <c r="GG676" s="8" t="n">
        <v>10493</v>
      </c>
      <c r="GH676" s="8" t="n">
        <v>37.9</v>
      </c>
      <c r="GI676" s="8" t="n">
        <v>14.5</v>
      </c>
      <c r="GJ676" s="8" t="n">
        <v>52.4</v>
      </c>
      <c r="GK676" s="8" t="n">
        <f aca="false">Z676-AH676/10</f>
        <v>43.2</v>
      </c>
      <c r="GL676" s="22"/>
      <c r="GM676" s="22"/>
      <c r="GN676" s="22"/>
      <c r="GO676" s="22"/>
      <c r="GP676" s="22"/>
    </row>
    <row r="677" customFormat="false" ht="13.65" hidden="false" customHeight="true" outlineLevel="0" collapsed="false">
      <c r="A677" s="16" t="n">
        <v>31252</v>
      </c>
      <c r="B677" s="17" t="s">
        <v>3135</v>
      </c>
      <c r="C677" s="17" t="s">
        <v>261</v>
      </c>
      <c r="D677" s="17" t="s">
        <v>262</v>
      </c>
      <c r="E677" s="17" t="s">
        <v>262</v>
      </c>
      <c r="F677" s="8" t="n">
        <v>73</v>
      </c>
      <c r="G677" s="8" t="n">
        <v>195</v>
      </c>
      <c r="H677" s="8" t="n">
        <v>2003</v>
      </c>
      <c r="I677" s="8" t="n">
        <v>2</v>
      </c>
      <c r="J677" s="8" t="n">
        <v>45</v>
      </c>
      <c r="K677" s="17" t="s">
        <v>273</v>
      </c>
      <c r="L677" s="8" t="n">
        <v>2003</v>
      </c>
      <c r="M677" s="8" t="n">
        <v>32</v>
      </c>
      <c r="N677" s="8" t="n">
        <v>14</v>
      </c>
      <c r="O677" s="8" t="n">
        <v>8470638</v>
      </c>
      <c r="P677" s="17" t="s">
        <v>3136</v>
      </c>
      <c r="Q677" s="17" t="s">
        <v>3137</v>
      </c>
      <c r="R677" s="17" t="s">
        <v>3138</v>
      </c>
      <c r="S677" s="17" t="s">
        <v>3139</v>
      </c>
      <c r="T677" s="17" t="s">
        <v>313</v>
      </c>
      <c r="U677" s="17" t="s">
        <v>338</v>
      </c>
      <c r="V677" s="8" t="n">
        <v>64</v>
      </c>
      <c r="W677" s="8" t="n">
        <v>30</v>
      </c>
      <c r="X677" s="8" t="n">
        <v>33</v>
      </c>
      <c r="Y677" s="8" t="n">
        <v>21</v>
      </c>
      <c r="Z677" s="8" t="n">
        <v>63</v>
      </c>
      <c r="AA677" s="8" t="n">
        <v>3</v>
      </c>
      <c r="AB677" s="8" t="n">
        <v>22</v>
      </c>
      <c r="AC677" s="18" t="n">
        <f aca="false">Z677/V677</f>
        <v>0.984375</v>
      </c>
      <c r="AD677" s="19" t="n">
        <f aca="false">IF(FZ677&gt;V677,Z677-V677*(GC677-Z677)/(FZ677-V677),0)</f>
        <v>15.2313681868743</v>
      </c>
      <c r="AE677" s="19" t="n">
        <v>24.704</v>
      </c>
      <c r="AF677" s="8" t="n">
        <v>21</v>
      </c>
      <c r="AG677" s="8" t="n">
        <v>4.4</v>
      </c>
      <c r="AH677" s="8" t="n">
        <v>26</v>
      </c>
      <c r="AI677" s="8" t="n">
        <v>1574</v>
      </c>
      <c r="AJ677" s="8" t="n">
        <v>74640</v>
      </c>
      <c r="AK677" s="19" t="n">
        <v>1244</v>
      </c>
      <c r="AL677" s="8" t="n">
        <v>1244</v>
      </c>
      <c r="AM677" s="8" t="n">
        <v>1244</v>
      </c>
      <c r="AN677" s="18" t="n">
        <f aca="false">AJ677/60/V677</f>
        <v>19.4375</v>
      </c>
      <c r="AO677" s="8" t="n">
        <v>31.97</v>
      </c>
      <c r="AP677" s="12" t="n">
        <f aca="false">IF(EF677&gt;0,Z677/EF677,0)</f>
        <v>0.692307692307692</v>
      </c>
      <c r="AQ677" s="8" t="n">
        <v>398</v>
      </c>
      <c r="AR677" s="8" t="n">
        <v>398</v>
      </c>
      <c r="AS677" s="8" t="n">
        <v>398</v>
      </c>
      <c r="AT677" s="8" t="n">
        <v>315</v>
      </c>
      <c r="AU677" s="8" t="n">
        <v>315</v>
      </c>
      <c r="AV677" s="8" t="n">
        <v>224</v>
      </c>
      <c r="AW677" s="8" t="n">
        <v>251</v>
      </c>
      <c r="AX677" s="8" t="n">
        <v>87</v>
      </c>
      <c r="AY677" s="8" t="n">
        <v>11</v>
      </c>
      <c r="AZ677" s="8" t="n">
        <v>16</v>
      </c>
      <c r="BA677" s="8" t="n">
        <f aca="false">AY677+AZ677</f>
        <v>27</v>
      </c>
      <c r="BB677" s="8" t="n">
        <v>24.28</v>
      </c>
      <c r="BC677" s="8" t="n">
        <v>32.2277</v>
      </c>
      <c r="BD677" s="19" t="n">
        <v>295.7</v>
      </c>
      <c r="BE677" s="19" t="n">
        <v>14.2620578778135</v>
      </c>
      <c r="BF677" s="19" t="n">
        <f aca="false">AQ677+BD677</f>
        <v>693.7</v>
      </c>
      <c r="BG677" s="19" t="n">
        <f aca="false">IF(AL677&gt;0,BF677/AL677*60,0)</f>
        <v>33.4581993569132</v>
      </c>
      <c r="BH677" s="8" t="n">
        <v>639</v>
      </c>
      <c r="BI677" s="8" t="n">
        <v>415</v>
      </c>
      <c r="BJ677" s="8" t="n">
        <v>456</v>
      </c>
      <c r="BK677" s="12" t="n">
        <f aca="false">BH677/(BH677+BJ677)</f>
        <v>0.583561643835616</v>
      </c>
      <c r="BL677" s="8" t="n">
        <v>48</v>
      </c>
      <c r="BM677" s="8" t="n">
        <v>48</v>
      </c>
      <c r="BN677" s="8" t="n">
        <v>67</v>
      </c>
      <c r="BO677" s="8" t="n">
        <f aca="false">BM677-BN677</f>
        <v>-19</v>
      </c>
      <c r="BP677" s="8" t="n">
        <v>91</v>
      </c>
      <c r="BQ677" s="8" t="n">
        <v>42</v>
      </c>
      <c r="BR677" s="8" t="n">
        <v>55</v>
      </c>
      <c r="BS677" s="8" t="n">
        <v>42</v>
      </c>
      <c r="BT677" s="12" t="n">
        <f aca="false">BS677/(EA677+BS677)</f>
        <v>0.0504807692307692</v>
      </c>
      <c r="BU677" s="8" t="n">
        <v>784</v>
      </c>
      <c r="BV677" s="8" t="n">
        <v>584</v>
      </c>
      <c r="BW677" s="12" t="n">
        <f aca="false">IF(BU677+BV677&gt;0,BU677/(BU677+BV677),0)</f>
        <v>0.573099415204678</v>
      </c>
      <c r="BX677" s="8" t="n">
        <v>248</v>
      </c>
      <c r="BY677" s="8" t="n">
        <v>179</v>
      </c>
      <c r="BZ677" s="8" t="n">
        <v>229</v>
      </c>
      <c r="CA677" s="8" t="n">
        <v>158</v>
      </c>
      <c r="CB677" s="8" t="n">
        <v>307</v>
      </c>
      <c r="CC677" s="8" t="n">
        <v>247</v>
      </c>
      <c r="CD677" s="8" t="n">
        <v>184</v>
      </c>
      <c r="CE677" s="8" t="n">
        <v>149</v>
      </c>
      <c r="CF677" s="8" t="n">
        <v>273</v>
      </c>
      <c r="CG677" s="8" t="n">
        <v>218</v>
      </c>
      <c r="CH677" s="8" t="n">
        <v>495</v>
      </c>
      <c r="CI677" s="8" t="n">
        <v>338</v>
      </c>
      <c r="CJ677" s="8" t="n">
        <v>2</v>
      </c>
      <c r="CK677" s="8" t="n">
        <v>0</v>
      </c>
      <c r="CL677" s="8" t="n">
        <v>3</v>
      </c>
      <c r="CM677" s="8" t="n">
        <v>6</v>
      </c>
      <c r="CN677" s="8" t="n">
        <v>2</v>
      </c>
      <c r="CO677" s="8" t="n">
        <v>0</v>
      </c>
      <c r="CP677" s="8" t="n">
        <v>0</v>
      </c>
      <c r="CQ677" s="8" t="n">
        <v>0</v>
      </c>
      <c r="CR677" s="8" t="n">
        <v>1</v>
      </c>
      <c r="CS677" s="8" t="n">
        <v>1</v>
      </c>
      <c r="CT677" s="8" t="n">
        <v>9</v>
      </c>
      <c r="CU677" s="8" t="n">
        <v>3</v>
      </c>
      <c r="CV677" s="8" t="n">
        <v>0</v>
      </c>
      <c r="CW677" s="8" t="n">
        <v>16</v>
      </c>
      <c r="CX677" s="8" t="n">
        <v>0</v>
      </c>
      <c r="CY677" s="8" t="n">
        <v>7</v>
      </c>
      <c r="CZ677" s="8" t="n">
        <v>10</v>
      </c>
      <c r="DA677" s="8" t="n">
        <v>74</v>
      </c>
      <c r="DB677" s="8" t="n">
        <v>16</v>
      </c>
      <c r="DC677" s="8" t="n">
        <v>1</v>
      </c>
      <c r="DD677" s="8" t="n">
        <v>21</v>
      </c>
      <c r="DE677" s="8" t="n">
        <v>56</v>
      </c>
      <c r="DF677" s="8" t="n">
        <v>17</v>
      </c>
      <c r="DG677" s="8" t="n">
        <v>0</v>
      </c>
      <c r="DH677" s="8" t="n">
        <v>113</v>
      </c>
      <c r="DI677" s="8" t="n">
        <v>13</v>
      </c>
      <c r="DJ677" s="8" t="n">
        <v>6</v>
      </c>
      <c r="DK677" s="8" t="n">
        <v>13</v>
      </c>
      <c r="DL677" s="8" t="n">
        <v>13</v>
      </c>
      <c r="DM677" s="8" t="n">
        <v>0</v>
      </c>
      <c r="DN677" s="8" t="n">
        <v>7</v>
      </c>
      <c r="DO677" s="8" t="n">
        <v>7</v>
      </c>
      <c r="DP677" s="8" t="n">
        <v>0</v>
      </c>
      <c r="DQ677" s="8" t="n">
        <f aca="false">DJ677-DI677</f>
        <v>-7</v>
      </c>
      <c r="DR677" s="19" t="n">
        <v>-3.852</v>
      </c>
      <c r="DS677" s="8" t="n">
        <v>13</v>
      </c>
      <c r="DT677" s="8" t="n">
        <v>0</v>
      </c>
      <c r="DU677" s="8" t="n">
        <v>0</v>
      </c>
      <c r="DV677" s="8" t="n">
        <v>0</v>
      </c>
      <c r="DW677" s="8" t="n">
        <v>0</v>
      </c>
      <c r="DX677" s="8" t="n">
        <v>1431</v>
      </c>
      <c r="DY677" s="8" t="n">
        <v>1014</v>
      </c>
      <c r="DZ677" s="8" t="n">
        <v>1065</v>
      </c>
      <c r="EA677" s="8" t="n">
        <v>790</v>
      </c>
      <c r="EB677" s="8" t="n">
        <v>754</v>
      </c>
      <c r="EC677" s="8" t="n">
        <v>584</v>
      </c>
      <c r="ED677" s="8" t="n">
        <v>71.95</v>
      </c>
      <c r="EE677" s="8" t="n">
        <v>57.13</v>
      </c>
      <c r="EF677" s="8" t="n">
        <v>91</v>
      </c>
      <c r="EG677" s="8" t="n">
        <v>47</v>
      </c>
      <c r="EH677" s="12" t="n">
        <f aca="false">EF677/EB677</f>
        <v>0.120689655172414</v>
      </c>
      <c r="EI677" s="20" t="n">
        <f aca="false">1-EG677/EC677</f>
        <v>0.919520547945205</v>
      </c>
      <c r="EJ677" s="21" t="n">
        <f aca="false">EH677+EI677</f>
        <v>1.04021020311762</v>
      </c>
      <c r="EK677" s="8" t="n">
        <v>1427</v>
      </c>
      <c r="EL677" s="8" t="n">
        <v>1012</v>
      </c>
      <c r="EM677" s="8" t="n">
        <v>1062</v>
      </c>
      <c r="EN677" s="8" t="n">
        <v>788</v>
      </c>
      <c r="EO677" s="8" t="n">
        <v>751</v>
      </c>
      <c r="EP677" s="8" t="n">
        <v>581</v>
      </c>
      <c r="EQ677" s="8" t="n">
        <v>91</v>
      </c>
      <c r="ER677" s="8" t="n">
        <v>46</v>
      </c>
      <c r="ES677" s="8" t="n">
        <v>770</v>
      </c>
      <c r="ET677" s="8" t="n">
        <v>530</v>
      </c>
      <c r="EU677" s="8" t="n">
        <v>246</v>
      </c>
      <c r="EV677" s="8" t="n">
        <v>236</v>
      </c>
      <c r="EW677" s="8" t="n">
        <v>38</v>
      </c>
      <c r="EX677" s="8" t="n">
        <v>31</v>
      </c>
      <c r="EY677" s="8" t="n">
        <v>72</v>
      </c>
      <c r="EZ677" s="8" t="n">
        <v>89</v>
      </c>
      <c r="FA677" s="8" t="n">
        <v>6</v>
      </c>
      <c r="FB677" s="8" t="n">
        <v>2.3</v>
      </c>
      <c r="FC677" s="8" t="n">
        <v>8.3</v>
      </c>
      <c r="FD677" s="19" t="n">
        <v>78.75</v>
      </c>
      <c r="FE677" s="18" t="n">
        <f aca="false">FD677/V677</f>
        <v>1.23046875</v>
      </c>
      <c r="FF677" s="8" t="n">
        <v>10.4437</v>
      </c>
      <c r="FG677" s="8" t="n">
        <v>2.39</v>
      </c>
      <c r="FH677" s="8" t="n">
        <v>-0.05</v>
      </c>
      <c r="FI677" s="8" t="n">
        <v>2.34</v>
      </c>
      <c r="FJ677" s="8" t="n">
        <v>2</v>
      </c>
      <c r="FK677" s="8" t="n">
        <v>0</v>
      </c>
      <c r="FL677" s="8" t="n">
        <v>0</v>
      </c>
      <c r="FM677" s="8" t="n">
        <f aca="false">BL677+BS677+AH677+DT677</f>
        <v>116</v>
      </c>
      <c r="FN677" s="19" t="n">
        <f aca="false">IF(DS677&gt;0,(BL677+BR677)/DS677,0)</f>
        <v>7.92307692307692</v>
      </c>
      <c r="FO677" s="12" t="n">
        <v>0.1621835443</v>
      </c>
      <c r="FP677" s="19" t="n">
        <f aca="false">Z677-AH677/10</f>
        <v>60.4</v>
      </c>
      <c r="FQ677" s="19" t="n">
        <f aca="false">Z677+DR677/5</f>
        <v>62.2296</v>
      </c>
      <c r="FR677" s="19" t="n">
        <f aca="false">(DX677+DY677)/AL677*60</f>
        <v>117.926045016077</v>
      </c>
      <c r="FS677" s="8" t="n">
        <v>4</v>
      </c>
      <c r="FT677" s="17" t="s">
        <v>307</v>
      </c>
      <c r="FU677" s="8" t="n">
        <v>195</v>
      </c>
      <c r="FV677" s="17" t="s">
        <v>255</v>
      </c>
      <c r="FW677" s="17" t="s">
        <v>280</v>
      </c>
      <c r="FX677" s="23" t="n">
        <v>8750000</v>
      </c>
      <c r="FY677" s="23" t="n">
        <v>6875000</v>
      </c>
      <c r="FZ677" s="8" t="n">
        <v>963</v>
      </c>
      <c r="GA677" s="8" t="n">
        <v>289</v>
      </c>
      <c r="GB677" s="8" t="n">
        <v>445</v>
      </c>
      <c r="GC677" s="8" t="n">
        <v>734</v>
      </c>
      <c r="GD677" s="8" t="n">
        <v>155</v>
      </c>
      <c r="GE677" s="8" t="n">
        <v>366</v>
      </c>
      <c r="GF677" s="8" t="n">
        <v>2842</v>
      </c>
      <c r="GG677" s="8" t="n">
        <v>18164</v>
      </c>
      <c r="GH677" s="8" t="n">
        <v>60.2</v>
      </c>
      <c r="GI677" s="8" t="n">
        <v>25.9</v>
      </c>
      <c r="GJ677" s="8" t="n">
        <v>86.1</v>
      </c>
      <c r="GK677" s="8" t="n">
        <f aca="false">Z677-AH677/10</f>
        <v>60.4</v>
      </c>
      <c r="GL677" s="22"/>
      <c r="GM677" s="22"/>
      <c r="GN677" s="22"/>
      <c r="GO677" s="22"/>
      <c r="GP677" s="22"/>
    </row>
    <row r="678" customFormat="false" ht="13.65" hidden="false" customHeight="true" outlineLevel="0" collapsed="false">
      <c r="A678" s="16" t="n">
        <v>30803</v>
      </c>
      <c r="B678" s="17" t="s">
        <v>459</v>
      </c>
      <c r="C678" s="17" t="s">
        <v>460</v>
      </c>
      <c r="D678" s="17" t="s">
        <v>262</v>
      </c>
      <c r="E678" s="17" t="s">
        <v>283</v>
      </c>
      <c r="F678" s="8" t="n">
        <v>70</v>
      </c>
      <c r="G678" s="8" t="n">
        <v>202</v>
      </c>
      <c r="H678" s="8" t="n">
        <v>2003</v>
      </c>
      <c r="I678" s="8" t="n">
        <v>1</v>
      </c>
      <c r="J678" s="8" t="n">
        <v>29</v>
      </c>
      <c r="K678" s="17" t="s">
        <v>273</v>
      </c>
      <c r="L678" s="8" t="n">
        <v>2005</v>
      </c>
      <c r="M678" s="8" t="n">
        <v>33</v>
      </c>
      <c r="N678" s="8" t="n">
        <v>13</v>
      </c>
      <c r="O678" s="8" t="n">
        <v>8470622</v>
      </c>
      <c r="P678" s="17" t="s">
        <v>3140</v>
      </c>
      <c r="Q678" s="17" t="s">
        <v>3141</v>
      </c>
      <c r="R678" s="17" t="s">
        <v>3142</v>
      </c>
      <c r="S678" s="17" t="s">
        <v>3081</v>
      </c>
      <c r="T678" s="17" t="s">
        <v>299</v>
      </c>
      <c r="U678" s="17" t="s">
        <v>545</v>
      </c>
      <c r="V678" s="8" t="n">
        <v>2</v>
      </c>
      <c r="W678" s="8" t="n">
        <v>1</v>
      </c>
      <c r="X678" s="8" t="n">
        <v>0</v>
      </c>
      <c r="Y678" s="8" t="n">
        <v>0</v>
      </c>
      <c r="Z678" s="8" t="n">
        <v>1</v>
      </c>
      <c r="AA678" s="8" t="n">
        <v>29</v>
      </c>
      <c r="AB678" s="8" t="n">
        <v>68</v>
      </c>
      <c r="AC678" s="18" t="n">
        <f aca="false">Z678/V678</f>
        <v>0.5</v>
      </c>
      <c r="AD678" s="19" t="n">
        <f aca="false">IF(FZ678&gt;V678,Z678-V678*(GC678-Z678)/(FZ678-V678),0)</f>
        <v>0.227564102564102</v>
      </c>
      <c r="AE678" s="19" t="n">
        <v>0.5</v>
      </c>
      <c r="AF678" s="8" t="n">
        <v>0</v>
      </c>
      <c r="AG678" s="8" t="n">
        <v>-0.2</v>
      </c>
      <c r="AH678" s="8" t="n">
        <v>0</v>
      </c>
      <c r="AI678" s="8" t="n">
        <v>48</v>
      </c>
      <c r="AJ678" s="8" t="n">
        <v>1975</v>
      </c>
      <c r="AK678" s="19" t="n">
        <v>32.916666666667</v>
      </c>
      <c r="AL678" s="8" t="n">
        <v>32.92</v>
      </c>
      <c r="AM678" s="8" t="n">
        <v>33</v>
      </c>
      <c r="AN678" s="18" t="n">
        <f aca="false">AJ678/60/V678</f>
        <v>16.4583333333333</v>
      </c>
      <c r="AO678" s="8" t="n">
        <v>27.44</v>
      </c>
      <c r="AP678" s="12" t="n">
        <f aca="false">IF(EF678&gt;0,Z678/EF678,0)</f>
        <v>1</v>
      </c>
      <c r="AQ678" s="8" t="n">
        <v>8</v>
      </c>
      <c r="AR678" s="8" t="n">
        <v>8</v>
      </c>
      <c r="AS678" s="8" t="n">
        <v>8</v>
      </c>
      <c r="AT678" s="8" t="n">
        <v>6</v>
      </c>
      <c r="AU678" s="8" t="n">
        <v>6</v>
      </c>
      <c r="AV678" s="8" t="n">
        <v>3</v>
      </c>
      <c r="AW678" s="8" t="n">
        <v>3</v>
      </c>
      <c r="AX678" s="8" t="n">
        <v>2</v>
      </c>
      <c r="AY678" s="8" t="n">
        <v>0</v>
      </c>
      <c r="AZ678" s="8" t="n">
        <v>0</v>
      </c>
      <c r="BA678" s="8" t="n">
        <f aca="false">AY678+AZ678</f>
        <v>0</v>
      </c>
      <c r="BB678" s="8" t="n">
        <v>0.29</v>
      </c>
      <c r="BC678" s="8" t="n">
        <v>35.3333</v>
      </c>
      <c r="BD678" s="19" t="n">
        <v>0</v>
      </c>
      <c r="BE678" s="19" t="n">
        <v>0</v>
      </c>
      <c r="BF678" s="19" t="n">
        <f aca="false">AQ678+BD678</f>
        <v>8</v>
      </c>
      <c r="BG678" s="19" t="n">
        <f aca="false">IF(AL678&gt;0,BF678/AL678*60,0)</f>
        <v>14.5808019441069</v>
      </c>
      <c r="BH678" s="8" t="n">
        <v>18</v>
      </c>
      <c r="BI678" s="8" t="n">
        <v>18</v>
      </c>
      <c r="BJ678" s="8" t="n">
        <v>8</v>
      </c>
      <c r="BK678" s="12" t="n">
        <f aca="false">BH678/(BH678+BJ678)</f>
        <v>0.692307692307692</v>
      </c>
      <c r="BL678" s="8" t="n">
        <v>5</v>
      </c>
      <c r="BM678" s="8" t="n">
        <v>5</v>
      </c>
      <c r="BN678" s="8" t="n">
        <v>3</v>
      </c>
      <c r="BO678" s="8" t="n">
        <f aca="false">BM678-BN678</f>
        <v>2</v>
      </c>
      <c r="BP678" s="8" t="n">
        <v>3</v>
      </c>
      <c r="BQ678" s="8" t="n">
        <v>0</v>
      </c>
      <c r="BR678" s="8" t="n">
        <v>0</v>
      </c>
      <c r="BS678" s="8" t="n">
        <v>1</v>
      </c>
      <c r="BT678" s="12" t="n">
        <f aca="false">BS678/(EA678+BS678)</f>
        <v>0.0476190476190476</v>
      </c>
      <c r="BU678" s="8" t="n">
        <v>0</v>
      </c>
      <c r="BV678" s="8" t="n">
        <v>1</v>
      </c>
      <c r="BW678" s="12" t="n">
        <f aca="false">IF(BU678+BV678&gt;0,BU678/(BU678+BV678),0)</f>
        <v>0</v>
      </c>
      <c r="BX678" s="8" t="n">
        <v>0</v>
      </c>
      <c r="BY678" s="8" t="n">
        <v>1</v>
      </c>
      <c r="BZ678" s="8" t="n">
        <v>0</v>
      </c>
      <c r="CA678" s="8" t="n">
        <v>0</v>
      </c>
      <c r="CB678" s="8" t="n">
        <v>0</v>
      </c>
      <c r="CC678" s="8" t="n">
        <v>0</v>
      </c>
      <c r="CD678" s="8" t="n">
        <v>0</v>
      </c>
      <c r="CE678" s="8" t="n">
        <v>0</v>
      </c>
      <c r="CF678" s="8" t="n">
        <v>0</v>
      </c>
      <c r="CG678" s="8" t="n">
        <v>0</v>
      </c>
      <c r="CH678" s="8" t="n">
        <v>0</v>
      </c>
      <c r="CI678" s="8" t="n">
        <v>1</v>
      </c>
      <c r="CJ678" s="8" t="n">
        <v>0</v>
      </c>
      <c r="CK678" s="8" t="n">
        <v>0</v>
      </c>
      <c r="CL678" s="8" t="n">
        <v>0</v>
      </c>
      <c r="CM678" s="8" t="n">
        <v>1</v>
      </c>
      <c r="CN678" s="8" t="n">
        <v>0</v>
      </c>
      <c r="CO678" s="8" t="n">
        <v>0</v>
      </c>
      <c r="CP678" s="8" t="n">
        <v>0</v>
      </c>
      <c r="CQ678" s="8" t="n">
        <v>0</v>
      </c>
      <c r="CR678" s="8" t="n">
        <v>0</v>
      </c>
      <c r="CS678" s="8" t="n">
        <v>1</v>
      </c>
      <c r="CT678" s="8" t="n">
        <v>0</v>
      </c>
      <c r="CU678" s="8" t="n">
        <v>0</v>
      </c>
      <c r="CV678" s="8" t="n">
        <v>0</v>
      </c>
      <c r="CW678" s="8" t="n">
        <v>0</v>
      </c>
      <c r="CX678" s="8" t="n">
        <v>0</v>
      </c>
      <c r="CY678" s="8" t="n">
        <v>0</v>
      </c>
      <c r="CZ678" s="8" t="n">
        <v>0</v>
      </c>
      <c r="DA678" s="8" t="n">
        <v>3</v>
      </c>
      <c r="DB678" s="8" t="n">
        <v>0</v>
      </c>
      <c r="DC678" s="8" t="n">
        <v>0</v>
      </c>
      <c r="DD678" s="8" t="n">
        <v>1</v>
      </c>
      <c r="DE678" s="8" t="n">
        <v>0</v>
      </c>
      <c r="DF678" s="8" t="n">
        <v>0</v>
      </c>
      <c r="DG678" s="8" t="n">
        <v>0</v>
      </c>
      <c r="DH678" s="8" t="n">
        <v>2</v>
      </c>
      <c r="DI678" s="8" t="n">
        <v>0</v>
      </c>
      <c r="DJ678" s="8" t="n">
        <v>1</v>
      </c>
      <c r="DK678" s="8" t="n">
        <v>0</v>
      </c>
      <c r="DL678" s="8" t="n">
        <v>0</v>
      </c>
      <c r="DM678" s="8" t="n">
        <v>0</v>
      </c>
      <c r="DN678" s="8" t="n">
        <v>1</v>
      </c>
      <c r="DO678" s="8" t="n">
        <v>1</v>
      </c>
      <c r="DP678" s="8" t="n">
        <v>0</v>
      </c>
      <c r="DQ678" s="8" t="n">
        <f aca="false">DJ678-DI678</f>
        <v>1</v>
      </c>
      <c r="DR678" s="19" t="n">
        <v>0.999</v>
      </c>
      <c r="DS678" s="8" t="n">
        <v>0</v>
      </c>
      <c r="DT678" s="8" t="n">
        <v>0</v>
      </c>
      <c r="DU678" s="8" t="n">
        <v>0</v>
      </c>
      <c r="DV678" s="8" t="n">
        <v>0</v>
      </c>
      <c r="DW678" s="8" t="n">
        <v>0</v>
      </c>
      <c r="DX678" s="8" t="n">
        <v>32</v>
      </c>
      <c r="DY678" s="8" t="n">
        <v>36</v>
      </c>
      <c r="DZ678" s="8" t="n">
        <v>25</v>
      </c>
      <c r="EA678" s="8" t="n">
        <v>20</v>
      </c>
      <c r="EB678" s="8" t="n">
        <v>15</v>
      </c>
      <c r="EC678" s="8" t="n">
        <v>13</v>
      </c>
      <c r="ED678" s="8" t="n">
        <v>1.35</v>
      </c>
      <c r="EE678" s="8" t="n">
        <v>0.8</v>
      </c>
      <c r="EF678" s="8" t="n">
        <v>1</v>
      </c>
      <c r="EG678" s="8" t="n">
        <v>1</v>
      </c>
      <c r="EH678" s="12" t="n">
        <f aca="false">EF678/EB678</f>
        <v>0.0666666666666667</v>
      </c>
      <c r="EI678" s="20" t="n">
        <f aca="false">1-EG678/EC678</f>
        <v>0.923076923076923</v>
      </c>
      <c r="EJ678" s="21" t="n">
        <f aca="false">EH678+EI678</f>
        <v>0.98974358974359</v>
      </c>
      <c r="EK678" s="8" t="n">
        <v>32</v>
      </c>
      <c r="EL678" s="8" t="n">
        <v>36</v>
      </c>
      <c r="EM678" s="8" t="n">
        <v>25</v>
      </c>
      <c r="EN678" s="8" t="n">
        <v>20</v>
      </c>
      <c r="EO678" s="8" t="n">
        <v>15</v>
      </c>
      <c r="EP678" s="8" t="n">
        <v>13</v>
      </c>
      <c r="EQ678" s="8" t="n">
        <v>1</v>
      </c>
      <c r="ER678" s="8" t="n">
        <v>1</v>
      </c>
      <c r="ES678" s="8" t="n">
        <v>14</v>
      </c>
      <c r="ET678" s="8" t="n">
        <v>16</v>
      </c>
      <c r="EU678" s="8" t="n">
        <v>5</v>
      </c>
      <c r="EV678" s="8" t="n">
        <v>4</v>
      </c>
      <c r="EW678" s="8" t="n">
        <v>0</v>
      </c>
      <c r="EX678" s="8" t="n">
        <v>0</v>
      </c>
      <c r="EY678" s="8" t="n">
        <v>2</v>
      </c>
      <c r="EZ678" s="8" t="n">
        <v>2</v>
      </c>
      <c r="FA678" s="8" t="n">
        <v>0.1</v>
      </c>
      <c r="FB678" s="8" t="n">
        <v>0</v>
      </c>
      <c r="FC678" s="8" t="n">
        <v>0.1</v>
      </c>
      <c r="FD678" s="19" t="n">
        <v>0.16</v>
      </c>
      <c r="FE678" s="18" t="n">
        <f aca="false">FD678/V678</f>
        <v>0.08</v>
      </c>
      <c r="FF678" s="8" t="n">
        <v>0.2136</v>
      </c>
      <c r="FG678" s="8" t="n">
        <v>0</v>
      </c>
      <c r="FH678" s="8" t="n">
        <v>0</v>
      </c>
      <c r="FI678" s="8" t="n">
        <v>0</v>
      </c>
      <c r="FJ678" s="22"/>
      <c r="FK678" s="22"/>
      <c r="FL678" s="22"/>
      <c r="FM678" s="8" t="n">
        <f aca="false">BL678+BS678+AH678+DT678</f>
        <v>6</v>
      </c>
      <c r="FN678" s="19" t="n">
        <f aca="false">IF(DS678&gt;0,(BL678+BR678)/DS678,0)</f>
        <v>0</v>
      </c>
      <c r="FO678" s="12" t="n">
        <v>0.1782608696</v>
      </c>
      <c r="FP678" s="19" t="n">
        <f aca="false">Z678-AH678/10</f>
        <v>1</v>
      </c>
      <c r="FQ678" s="19" t="n">
        <f aca="false">Z678+DR678/5</f>
        <v>1.1998</v>
      </c>
      <c r="FR678" s="19" t="n">
        <f aca="false">(DX678+DY678)/AL678*60</f>
        <v>123.936816524909</v>
      </c>
      <c r="FS678" s="8" t="n">
        <v>7</v>
      </c>
      <c r="FT678" s="17" t="s">
        <v>2266</v>
      </c>
      <c r="FU678" s="8" t="n">
        <v>310</v>
      </c>
      <c r="FV678" s="22"/>
      <c r="FW678" s="17" t="s">
        <v>280</v>
      </c>
      <c r="FX678" s="23" t="n">
        <v>3300000</v>
      </c>
      <c r="FY678" s="23" t="n">
        <v>3150000</v>
      </c>
      <c r="FZ678" s="8" t="n">
        <v>626</v>
      </c>
      <c r="GA678" s="8" t="n">
        <v>132</v>
      </c>
      <c r="GB678" s="8" t="n">
        <v>110</v>
      </c>
      <c r="GC678" s="8" t="n">
        <v>242</v>
      </c>
      <c r="GD678" s="8" t="n">
        <v>8</v>
      </c>
      <c r="GE678" s="8" t="n">
        <v>206</v>
      </c>
      <c r="GF678" s="8" t="n">
        <v>1162</v>
      </c>
      <c r="GG678" s="8" t="n">
        <v>8076</v>
      </c>
      <c r="GH678" s="8" t="n">
        <v>17.4</v>
      </c>
      <c r="GI678" s="8" t="n">
        <v>8.4</v>
      </c>
      <c r="GJ678" s="8" t="n">
        <v>25.8</v>
      </c>
      <c r="GK678" s="8" t="n">
        <f aca="false">Z678-AH678/10</f>
        <v>1</v>
      </c>
      <c r="GL678" s="22"/>
      <c r="GM678" s="22"/>
      <c r="GN678" s="22"/>
      <c r="GO678" s="22"/>
      <c r="GP678" s="22"/>
    </row>
    <row r="679" customFormat="false" ht="13.65" hidden="false" customHeight="true" outlineLevel="0" collapsed="false">
      <c r="A679" s="16" t="n">
        <v>32466</v>
      </c>
      <c r="B679" s="17" t="s">
        <v>2242</v>
      </c>
      <c r="C679" s="17" t="s">
        <v>289</v>
      </c>
      <c r="D679" s="17" t="s">
        <v>283</v>
      </c>
      <c r="E679" s="17" t="s">
        <v>283</v>
      </c>
      <c r="F679" s="8" t="n">
        <v>71</v>
      </c>
      <c r="G679" s="8" t="n">
        <v>177</v>
      </c>
      <c r="H679" s="8" t="n">
        <v>2007</v>
      </c>
      <c r="I679" s="8" t="n">
        <v>1</v>
      </c>
      <c r="J679" s="8" t="n">
        <v>1</v>
      </c>
      <c r="K679" s="17" t="s">
        <v>263</v>
      </c>
      <c r="L679" s="8" t="n">
        <v>2007</v>
      </c>
      <c r="M679" s="8" t="n">
        <v>29</v>
      </c>
      <c r="N679" s="8" t="n">
        <v>11</v>
      </c>
      <c r="O679" s="8" t="n">
        <v>8474141</v>
      </c>
      <c r="P679" s="17" t="s">
        <v>3143</v>
      </c>
      <c r="Q679" s="17" t="s">
        <v>3144</v>
      </c>
      <c r="R679" s="17" t="s">
        <v>1608</v>
      </c>
      <c r="S679" s="17" t="s">
        <v>3081</v>
      </c>
      <c r="T679" s="17" t="s">
        <v>299</v>
      </c>
      <c r="U679" s="17" t="s">
        <v>397</v>
      </c>
      <c r="V679" s="8" t="n">
        <v>82</v>
      </c>
      <c r="W679" s="8" t="n">
        <v>27</v>
      </c>
      <c r="X679" s="8" t="n">
        <v>49</v>
      </c>
      <c r="Y679" s="8" t="n">
        <v>31</v>
      </c>
      <c r="Z679" s="8" t="n">
        <v>76</v>
      </c>
      <c r="AA679" s="8" t="n">
        <v>1</v>
      </c>
      <c r="AB679" s="8" t="n">
        <v>0</v>
      </c>
      <c r="AC679" s="18" t="n">
        <f aca="false">Z679/V679</f>
        <v>0.926829268292683</v>
      </c>
      <c r="AD679" s="19" t="n">
        <f aca="false">IF(FZ679&gt;V679,Z679-V679*(GC679-Z679)/(FZ679-V679),0)</f>
        <v>-7.32972972972974</v>
      </c>
      <c r="AE679" s="19" t="n">
        <v>28.047</v>
      </c>
      <c r="AF679" s="8" t="n">
        <v>-20</v>
      </c>
      <c r="AG679" s="8" t="n">
        <v>-0.9</v>
      </c>
      <c r="AH679" s="8" t="n">
        <v>32</v>
      </c>
      <c r="AI679" s="8" t="n">
        <v>1872</v>
      </c>
      <c r="AJ679" s="8" t="n">
        <v>99318</v>
      </c>
      <c r="AK679" s="19" t="n">
        <v>1655.3</v>
      </c>
      <c r="AL679" s="8" t="n">
        <v>1655.3</v>
      </c>
      <c r="AM679" s="8" t="n">
        <v>1655</v>
      </c>
      <c r="AN679" s="18" t="n">
        <f aca="false">AJ679/60/V679</f>
        <v>20.1865853658537</v>
      </c>
      <c r="AO679" s="8" t="n">
        <v>33.36</v>
      </c>
      <c r="AP679" s="12" t="n">
        <f aca="false">IF(EF679&gt;0,Z679/EF679,0)</f>
        <v>0.791666666666667</v>
      </c>
      <c r="AQ679" s="8" t="n">
        <v>515</v>
      </c>
      <c r="AR679" s="8" t="n">
        <v>496</v>
      </c>
      <c r="AS679" s="8" t="n">
        <v>515</v>
      </c>
      <c r="AT679" s="8" t="n">
        <v>369</v>
      </c>
      <c r="AU679" s="8" t="n">
        <v>369</v>
      </c>
      <c r="AV679" s="8" t="n">
        <v>285</v>
      </c>
      <c r="AW679" s="8" t="n">
        <v>257</v>
      </c>
      <c r="AX679" s="8" t="n">
        <v>76</v>
      </c>
      <c r="AY679" s="8" t="n">
        <v>10</v>
      </c>
      <c r="AZ679" s="8" t="n">
        <v>30</v>
      </c>
      <c r="BA679" s="8" t="n">
        <f aca="false">AY679+AZ679</f>
        <v>40</v>
      </c>
      <c r="BB679" s="8" t="n">
        <v>24.15</v>
      </c>
      <c r="BC679" s="8" t="n">
        <v>28.9158</v>
      </c>
      <c r="BD679" s="19" t="n">
        <v>655.7</v>
      </c>
      <c r="BE679" s="19" t="n">
        <v>23.767292937836</v>
      </c>
      <c r="BF679" s="19" t="n">
        <f aca="false">AQ679+BD679</f>
        <v>1170.7</v>
      </c>
      <c r="BG679" s="19" t="n">
        <f aca="false">IF(AL679&gt;0,BF679/AL679*60,0)</f>
        <v>42.4346039992751</v>
      </c>
      <c r="BH679" s="8" t="n">
        <v>773</v>
      </c>
      <c r="BI679" s="8" t="n">
        <v>494</v>
      </c>
      <c r="BJ679" s="8" t="n">
        <v>288</v>
      </c>
      <c r="BK679" s="12" t="n">
        <f aca="false">BH679/(BH679+BJ679)</f>
        <v>0.728557964184731</v>
      </c>
      <c r="BL679" s="8" t="n">
        <v>18</v>
      </c>
      <c r="BM679" s="8" t="n">
        <v>18</v>
      </c>
      <c r="BN679" s="8" t="n">
        <v>98</v>
      </c>
      <c r="BO679" s="8" t="n">
        <f aca="false">BM679-BN679</f>
        <v>-80</v>
      </c>
      <c r="BP679" s="8" t="n">
        <v>84</v>
      </c>
      <c r="BQ679" s="8" t="n">
        <v>33</v>
      </c>
      <c r="BR679" s="8" t="n">
        <v>47</v>
      </c>
      <c r="BS679" s="8" t="n">
        <v>14</v>
      </c>
      <c r="BT679" s="12" t="n">
        <f aca="false">BS679/(EA679+BS679)</f>
        <v>0.0126811594202899</v>
      </c>
      <c r="BU679" s="8" t="n">
        <v>7</v>
      </c>
      <c r="BV679" s="8" t="n">
        <v>11</v>
      </c>
      <c r="BW679" s="12" t="n">
        <f aca="false">IF(BU679+BV679&gt;0,BU679/(BU679+BV679),0)</f>
        <v>0.388888888888889</v>
      </c>
      <c r="BX679" s="8" t="n">
        <v>2</v>
      </c>
      <c r="BY679" s="8" t="n">
        <v>0</v>
      </c>
      <c r="BZ679" s="8" t="n">
        <v>3</v>
      </c>
      <c r="CA679" s="8" t="n">
        <v>6</v>
      </c>
      <c r="CB679" s="8" t="n">
        <v>2</v>
      </c>
      <c r="CC679" s="8" t="n">
        <v>5</v>
      </c>
      <c r="CD679" s="8" t="n">
        <v>4</v>
      </c>
      <c r="CE679" s="8" t="n">
        <v>6</v>
      </c>
      <c r="CF679" s="8" t="n">
        <v>1</v>
      </c>
      <c r="CG679" s="8" t="n">
        <v>1</v>
      </c>
      <c r="CH679" s="8" t="n">
        <v>4</v>
      </c>
      <c r="CI679" s="8" t="n">
        <v>4</v>
      </c>
      <c r="CJ679" s="8" t="n">
        <v>0</v>
      </c>
      <c r="CK679" s="8" t="n">
        <v>2</v>
      </c>
      <c r="CL679" s="8" t="n">
        <v>8</v>
      </c>
      <c r="CM679" s="8" t="n">
        <v>4</v>
      </c>
      <c r="CN679" s="8" t="n">
        <v>2</v>
      </c>
      <c r="CO679" s="8" t="n">
        <v>0</v>
      </c>
      <c r="CP679" s="8" t="n">
        <v>0</v>
      </c>
      <c r="CQ679" s="8" t="n">
        <v>5</v>
      </c>
      <c r="CR679" s="8" t="n">
        <v>0</v>
      </c>
      <c r="CS679" s="8" t="n">
        <v>1</v>
      </c>
      <c r="CT679" s="8" t="n">
        <v>3</v>
      </c>
      <c r="CU679" s="8" t="n">
        <v>1</v>
      </c>
      <c r="CV679" s="8" t="n">
        <v>0</v>
      </c>
      <c r="CW679" s="8" t="n">
        <v>17</v>
      </c>
      <c r="CX679" s="8" t="n">
        <v>2</v>
      </c>
      <c r="CY679" s="8" t="n">
        <v>9</v>
      </c>
      <c r="CZ679" s="8" t="n">
        <v>10</v>
      </c>
      <c r="DA679" s="8" t="n">
        <v>63</v>
      </c>
      <c r="DB679" s="8" t="n">
        <v>27</v>
      </c>
      <c r="DC679" s="8" t="n">
        <v>1</v>
      </c>
      <c r="DD679" s="8" t="n">
        <v>36</v>
      </c>
      <c r="DE679" s="8" t="n">
        <v>30</v>
      </c>
      <c r="DF679" s="8" t="n">
        <v>7</v>
      </c>
      <c r="DG679" s="8" t="n">
        <v>1</v>
      </c>
      <c r="DH679" s="8" t="n">
        <v>183</v>
      </c>
      <c r="DI679" s="8" t="n">
        <v>15</v>
      </c>
      <c r="DJ679" s="8" t="n">
        <v>21</v>
      </c>
      <c r="DK679" s="8" t="n">
        <v>17</v>
      </c>
      <c r="DL679" s="8" t="n">
        <v>17</v>
      </c>
      <c r="DM679" s="8" t="n">
        <v>0</v>
      </c>
      <c r="DN679" s="8" t="n">
        <v>20</v>
      </c>
      <c r="DO679" s="8" t="n">
        <v>20</v>
      </c>
      <c r="DP679" s="8" t="n">
        <v>0</v>
      </c>
      <c r="DQ679" s="8" t="n">
        <f aca="false">DJ679-DI679</f>
        <v>6</v>
      </c>
      <c r="DR679" s="19" t="n">
        <v>-0.367</v>
      </c>
      <c r="DS679" s="8" t="n">
        <v>15</v>
      </c>
      <c r="DT679" s="8" t="n">
        <v>0</v>
      </c>
      <c r="DU679" s="8" t="n">
        <v>0</v>
      </c>
      <c r="DV679" s="8" t="n">
        <v>0</v>
      </c>
      <c r="DW679" s="8" t="n">
        <v>0</v>
      </c>
      <c r="DX679" s="8" t="n">
        <v>1983</v>
      </c>
      <c r="DY679" s="8" t="n">
        <v>1410</v>
      </c>
      <c r="DZ679" s="8" t="n">
        <v>1418</v>
      </c>
      <c r="EA679" s="8" t="n">
        <v>1090</v>
      </c>
      <c r="EB679" s="8" t="n">
        <v>1063</v>
      </c>
      <c r="EC679" s="8" t="n">
        <v>819</v>
      </c>
      <c r="ED679" s="8" t="n">
        <v>99.41</v>
      </c>
      <c r="EE679" s="8" t="n">
        <v>76.66</v>
      </c>
      <c r="EF679" s="8" t="n">
        <v>96</v>
      </c>
      <c r="EG679" s="8" t="n">
        <v>86</v>
      </c>
      <c r="EH679" s="12" t="n">
        <f aca="false">EF679/EB679</f>
        <v>0.090310442144873</v>
      </c>
      <c r="EI679" s="20" t="n">
        <f aca="false">1-EG679/EC679</f>
        <v>0.894993894993895</v>
      </c>
      <c r="EJ679" s="21" t="n">
        <f aca="false">EH679+EI679</f>
        <v>0.985304337138768</v>
      </c>
      <c r="EK679" s="8" t="n">
        <v>1986</v>
      </c>
      <c r="EL679" s="8" t="n">
        <v>1412</v>
      </c>
      <c r="EM679" s="8" t="n">
        <v>1419</v>
      </c>
      <c r="EN679" s="8" t="n">
        <v>1091</v>
      </c>
      <c r="EO679" s="8" t="n">
        <v>1063</v>
      </c>
      <c r="EP679" s="8" t="n">
        <v>819</v>
      </c>
      <c r="EQ679" s="8" t="n">
        <v>96</v>
      </c>
      <c r="ER679" s="8" t="n">
        <v>85</v>
      </c>
      <c r="ES679" s="8" t="n">
        <v>1029</v>
      </c>
      <c r="ET679" s="8" t="n">
        <v>735</v>
      </c>
      <c r="EU679" s="8" t="n">
        <v>359</v>
      </c>
      <c r="EV679" s="8" t="n">
        <v>292</v>
      </c>
      <c r="EW679" s="8" t="n">
        <v>55</v>
      </c>
      <c r="EX679" s="8" t="n">
        <v>41</v>
      </c>
      <c r="EY679" s="8" t="n">
        <v>88</v>
      </c>
      <c r="EZ679" s="8" t="n">
        <v>102</v>
      </c>
      <c r="FA679" s="8" t="n">
        <v>6</v>
      </c>
      <c r="FB679" s="8" t="n">
        <v>1.1</v>
      </c>
      <c r="FC679" s="8" t="n">
        <v>7.1</v>
      </c>
      <c r="FD679" s="19" t="n">
        <v>76.73</v>
      </c>
      <c r="FE679" s="18" t="n">
        <f aca="false">FD679/V679</f>
        <v>0.935731707317073</v>
      </c>
      <c r="FF679" s="8" t="n">
        <v>10.3686</v>
      </c>
      <c r="FG679" s="8" t="n">
        <v>0.55</v>
      </c>
      <c r="FH679" s="8" t="n">
        <v>-0.15</v>
      </c>
      <c r="FI679" s="8" t="n">
        <v>0.4</v>
      </c>
      <c r="FJ679" s="8" t="n">
        <v>3</v>
      </c>
      <c r="FK679" s="8" t="n">
        <v>1</v>
      </c>
      <c r="FL679" s="8" t="n">
        <v>0</v>
      </c>
      <c r="FM679" s="8" t="n">
        <f aca="false">BL679+BS679+AH679+DT679</f>
        <v>64</v>
      </c>
      <c r="FN679" s="19" t="n">
        <f aca="false">IF(DS679&gt;0,(BL679+BR679)/DS679,0)</f>
        <v>4.33333333333333</v>
      </c>
      <c r="FO679" s="12" t="n">
        <v>0.1343283582</v>
      </c>
      <c r="FP679" s="19" t="n">
        <f aca="false">Z679-AH679/10</f>
        <v>72.8</v>
      </c>
      <c r="FQ679" s="19" t="n">
        <f aca="false">Z679+DR679/5</f>
        <v>75.9266</v>
      </c>
      <c r="FR679" s="19" t="n">
        <f aca="false">(DX679+DY679)/AL679*60</f>
        <v>122.98676976983</v>
      </c>
      <c r="FS679" s="22"/>
      <c r="FT679" s="22"/>
      <c r="FU679" s="22"/>
      <c r="FV679" s="22"/>
      <c r="FW679" s="17" t="s">
        <v>280</v>
      </c>
      <c r="FX679" s="23" t="n">
        <v>13800000</v>
      </c>
      <c r="FY679" s="23" t="n">
        <v>10500000</v>
      </c>
      <c r="FZ679" s="8" t="n">
        <v>822</v>
      </c>
      <c r="GA679" s="8" t="n">
        <v>312</v>
      </c>
      <c r="GB679" s="8" t="n">
        <v>516</v>
      </c>
      <c r="GC679" s="8" t="n">
        <v>828</v>
      </c>
      <c r="GD679" s="8" t="n">
        <v>59</v>
      </c>
      <c r="GE679" s="8" t="n">
        <v>316</v>
      </c>
      <c r="GF679" s="8" t="n">
        <v>2590</v>
      </c>
      <c r="GG679" s="8" t="n">
        <v>16227</v>
      </c>
      <c r="GH679" s="8" t="n">
        <v>79.3</v>
      </c>
      <c r="GI679" s="8" t="n">
        <v>18.5</v>
      </c>
      <c r="GJ679" s="8" t="n">
        <v>97.8</v>
      </c>
      <c r="GK679" s="8" t="n">
        <f aca="false">Z679-AH679/10</f>
        <v>72.8</v>
      </c>
      <c r="GL679" s="22"/>
      <c r="GM679" s="22"/>
      <c r="GN679" s="22"/>
      <c r="GO679" s="22"/>
      <c r="GP679" s="22"/>
    </row>
    <row r="680" customFormat="false" ht="13.65" hidden="false" customHeight="true" outlineLevel="0" collapsed="false">
      <c r="A680" s="16" t="n">
        <v>29113</v>
      </c>
      <c r="B680" s="17" t="s">
        <v>3145</v>
      </c>
      <c r="C680" s="17" t="s">
        <v>27</v>
      </c>
      <c r="D680" s="17" t="s">
        <v>262</v>
      </c>
      <c r="E680" s="17" t="s">
        <v>262</v>
      </c>
      <c r="F680" s="8" t="n">
        <v>74</v>
      </c>
      <c r="G680" s="8" t="n">
        <v>215</v>
      </c>
      <c r="H680" s="8" t="n">
        <v>1997</v>
      </c>
      <c r="I680" s="8" t="n">
        <v>1</v>
      </c>
      <c r="J680" s="8" t="n">
        <v>2</v>
      </c>
      <c r="K680" s="17" t="s">
        <v>263</v>
      </c>
      <c r="L680" s="8" t="n">
        <v>1997</v>
      </c>
      <c r="M680" s="8" t="n">
        <v>38</v>
      </c>
      <c r="N680" s="8" t="n">
        <v>20</v>
      </c>
      <c r="O680" s="8" t="n">
        <v>8466139</v>
      </c>
      <c r="P680" s="17" t="s">
        <v>3146</v>
      </c>
      <c r="Q680" s="17" t="s">
        <v>3147</v>
      </c>
      <c r="R680" s="17" t="s">
        <v>3148</v>
      </c>
      <c r="S680" s="17" t="s">
        <v>3081</v>
      </c>
      <c r="T680" s="17" t="s">
        <v>591</v>
      </c>
      <c r="U680" s="17" t="s">
        <v>514</v>
      </c>
      <c r="V680" s="8" t="n">
        <v>82</v>
      </c>
      <c r="W680" s="8" t="n">
        <v>27</v>
      </c>
      <c r="X680" s="8" t="n">
        <v>20</v>
      </c>
      <c r="Y680" s="8" t="n">
        <v>10</v>
      </c>
      <c r="Z680" s="8" t="n">
        <v>47</v>
      </c>
      <c r="AA680" s="8" t="n">
        <v>8</v>
      </c>
      <c r="AB680" s="8" t="n">
        <v>22</v>
      </c>
      <c r="AC680" s="18" t="n">
        <f aca="false">Z680/V680</f>
        <v>0.573170731707317</v>
      </c>
      <c r="AD680" s="19" t="n">
        <f aca="false">IF(FZ680&gt;V680,Z680-V680*(GC680-Z680)/(FZ680-V680),0)</f>
        <v>-12.4266577361018</v>
      </c>
      <c r="AE680" s="19" t="n">
        <v>19.595</v>
      </c>
      <c r="AF680" s="8" t="n">
        <v>1</v>
      </c>
      <c r="AG680" s="8" t="n">
        <v>1.2</v>
      </c>
      <c r="AH680" s="8" t="n">
        <v>16</v>
      </c>
      <c r="AI680" s="8" t="n">
        <v>1938</v>
      </c>
      <c r="AJ680" s="8" t="n">
        <v>83580</v>
      </c>
      <c r="AK680" s="19" t="n">
        <v>1393</v>
      </c>
      <c r="AL680" s="8" t="n">
        <v>1393</v>
      </c>
      <c r="AM680" s="8" t="n">
        <v>1393</v>
      </c>
      <c r="AN680" s="18" t="n">
        <f aca="false">AJ680/60/V680</f>
        <v>16.9878048780488</v>
      </c>
      <c r="AO680" s="8" t="n">
        <v>28.02</v>
      </c>
      <c r="AP680" s="12" t="n">
        <f aca="false">IF(EF680&gt;0,Z680/EF680,0)</f>
        <v>0.573170731707317</v>
      </c>
      <c r="AQ680" s="8" t="n">
        <v>323</v>
      </c>
      <c r="AR680" s="8" t="n">
        <v>323</v>
      </c>
      <c r="AS680" s="8" t="n">
        <v>323</v>
      </c>
      <c r="AT680" s="8" t="n">
        <v>271</v>
      </c>
      <c r="AU680" s="8" t="n">
        <v>271</v>
      </c>
      <c r="AV680" s="8" t="n">
        <v>204</v>
      </c>
      <c r="AW680" s="8" t="n">
        <v>234</v>
      </c>
      <c r="AX680" s="8" t="n">
        <v>117</v>
      </c>
      <c r="AY680" s="8" t="n">
        <v>7</v>
      </c>
      <c r="AZ680" s="8" t="n">
        <v>10</v>
      </c>
      <c r="BA680" s="8" t="n">
        <f aca="false">AY680+AZ680</f>
        <v>17</v>
      </c>
      <c r="BB680" s="8" t="n">
        <v>26.64</v>
      </c>
      <c r="BC680" s="8" t="n">
        <v>25.0539</v>
      </c>
      <c r="BD680" s="19" t="n">
        <v>178.1</v>
      </c>
      <c r="BE680" s="19" t="n">
        <v>7.67121320890165</v>
      </c>
      <c r="BF680" s="19" t="n">
        <f aca="false">AQ680+BD680</f>
        <v>501.1</v>
      </c>
      <c r="BG680" s="19" t="n">
        <f aca="false">IF(AL680&gt;0,BF680/AL680*60,0)</f>
        <v>21.5836324479541</v>
      </c>
      <c r="BH680" s="8" t="n">
        <v>485</v>
      </c>
      <c r="BI680" s="8" t="n">
        <v>493</v>
      </c>
      <c r="BJ680" s="8" t="n">
        <v>498</v>
      </c>
      <c r="BK680" s="12" t="n">
        <f aca="false">BH680/(BH680+BJ680)</f>
        <v>0.493387589013225</v>
      </c>
      <c r="BL680" s="8" t="n">
        <v>85</v>
      </c>
      <c r="BM680" s="8" t="n">
        <v>85</v>
      </c>
      <c r="BN680" s="8" t="n">
        <v>110</v>
      </c>
      <c r="BO680" s="8" t="n">
        <f aca="false">BM680-BN680</f>
        <v>-25</v>
      </c>
      <c r="BP680" s="8" t="n">
        <v>67</v>
      </c>
      <c r="BQ680" s="8" t="n">
        <v>33</v>
      </c>
      <c r="BR680" s="8" t="n">
        <v>28</v>
      </c>
      <c r="BS680" s="8" t="n">
        <v>26</v>
      </c>
      <c r="BT680" s="12" t="n">
        <f aca="false">BS680/(EA680+BS680)</f>
        <v>0.0248565965583174</v>
      </c>
      <c r="BU680" s="8" t="n">
        <v>157</v>
      </c>
      <c r="BV680" s="8" t="n">
        <v>144</v>
      </c>
      <c r="BW680" s="12" t="n">
        <f aca="false">IF(BU680+BV680&gt;0,BU680/(BU680+BV680),0)</f>
        <v>0.521594684385382</v>
      </c>
      <c r="BX680" s="8" t="n">
        <v>63</v>
      </c>
      <c r="BY680" s="8" t="n">
        <v>35</v>
      </c>
      <c r="BZ680" s="8" t="n">
        <v>38</v>
      </c>
      <c r="CA680" s="8" t="n">
        <v>47</v>
      </c>
      <c r="CB680" s="8" t="n">
        <v>56</v>
      </c>
      <c r="CC680" s="8" t="n">
        <v>62</v>
      </c>
      <c r="CD680" s="8" t="n">
        <v>39</v>
      </c>
      <c r="CE680" s="8" t="n">
        <v>39</v>
      </c>
      <c r="CF680" s="8" t="n">
        <v>53</v>
      </c>
      <c r="CG680" s="8" t="n">
        <v>66</v>
      </c>
      <c r="CH680" s="8" t="n">
        <v>89</v>
      </c>
      <c r="CI680" s="8" t="n">
        <v>70</v>
      </c>
      <c r="CJ680" s="8" t="n">
        <v>0</v>
      </c>
      <c r="CK680" s="8" t="n">
        <v>1</v>
      </c>
      <c r="CL680" s="8" t="n">
        <v>1</v>
      </c>
      <c r="CM680" s="8" t="n">
        <v>5</v>
      </c>
      <c r="CN680" s="8" t="n">
        <v>5</v>
      </c>
      <c r="CO680" s="8" t="n">
        <v>0</v>
      </c>
      <c r="CP680" s="8" t="n">
        <v>0</v>
      </c>
      <c r="CQ680" s="8" t="n">
        <v>5</v>
      </c>
      <c r="CR680" s="8" t="n">
        <v>0</v>
      </c>
      <c r="CS680" s="8" t="n">
        <v>3</v>
      </c>
      <c r="CT680" s="8" t="n">
        <v>2</v>
      </c>
      <c r="CU680" s="8" t="n">
        <v>7</v>
      </c>
      <c r="CV680" s="8" t="n">
        <v>0</v>
      </c>
      <c r="CW680" s="8" t="n">
        <v>10</v>
      </c>
      <c r="CX680" s="8" t="n">
        <v>1</v>
      </c>
      <c r="CY680" s="8" t="n">
        <v>0</v>
      </c>
      <c r="CZ680" s="8" t="n">
        <v>1</v>
      </c>
      <c r="DA680" s="8" t="n">
        <v>65</v>
      </c>
      <c r="DB680" s="8" t="n">
        <v>22</v>
      </c>
      <c r="DC680" s="8" t="n">
        <v>5</v>
      </c>
      <c r="DD680" s="8" t="n">
        <v>15</v>
      </c>
      <c r="DE680" s="8" t="n">
        <v>50</v>
      </c>
      <c r="DF680" s="8" t="n">
        <v>27</v>
      </c>
      <c r="DG680" s="8" t="n">
        <v>3</v>
      </c>
      <c r="DH680" s="8" t="n">
        <v>82</v>
      </c>
      <c r="DI680" s="8" t="n">
        <v>8</v>
      </c>
      <c r="DJ680" s="8" t="n">
        <v>6</v>
      </c>
      <c r="DK680" s="8" t="n">
        <v>8</v>
      </c>
      <c r="DL680" s="8" t="n">
        <v>8</v>
      </c>
      <c r="DM680" s="8" t="n">
        <v>0</v>
      </c>
      <c r="DN680" s="8" t="n">
        <v>6</v>
      </c>
      <c r="DO680" s="8" t="n">
        <v>6</v>
      </c>
      <c r="DP680" s="8" t="n">
        <v>0</v>
      </c>
      <c r="DQ680" s="8" t="n">
        <f aca="false">DJ680-DI680</f>
        <v>-2</v>
      </c>
      <c r="DR680" s="19" t="n">
        <v>-1.78</v>
      </c>
      <c r="DS680" s="8" t="n">
        <v>8</v>
      </c>
      <c r="DT680" s="8" t="n">
        <v>0</v>
      </c>
      <c r="DU680" s="8" t="n">
        <v>0</v>
      </c>
      <c r="DV680" s="8" t="n">
        <v>0</v>
      </c>
      <c r="DW680" s="8" t="n">
        <v>0</v>
      </c>
      <c r="DX680" s="8" t="n">
        <v>1467</v>
      </c>
      <c r="DY680" s="8" t="n">
        <v>1290</v>
      </c>
      <c r="DZ680" s="8" t="n">
        <v>1100</v>
      </c>
      <c r="EA680" s="8" t="n">
        <v>1020</v>
      </c>
      <c r="EB680" s="8" t="n">
        <v>777</v>
      </c>
      <c r="EC680" s="8" t="n">
        <v>735</v>
      </c>
      <c r="ED680" s="8" t="n">
        <v>82.62</v>
      </c>
      <c r="EE680" s="8" t="n">
        <v>70.36</v>
      </c>
      <c r="EF680" s="8" t="n">
        <v>82</v>
      </c>
      <c r="EG680" s="8" t="n">
        <v>67</v>
      </c>
      <c r="EH680" s="12" t="n">
        <f aca="false">EF680/EB680</f>
        <v>0.105534105534106</v>
      </c>
      <c r="EI680" s="20" t="n">
        <f aca="false">1-EG680/EC680</f>
        <v>0.908843537414966</v>
      </c>
      <c r="EJ680" s="21" t="n">
        <f aca="false">EH680+EI680</f>
        <v>1.01437764294907</v>
      </c>
      <c r="EK680" s="8" t="n">
        <v>1466</v>
      </c>
      <c r="EL680" s="8" t="n">
        <v>1292</v>
      </c>
      <c r="EM680" s="8" t="n">
        <v>1099</v>
      </c>
      <c r="EN680" s="8" t="n">
        <v>1023</v>
      </c>
      <c r="EO680" s="8" t="n">
        <v>777</v>
      </c>
      <c r="EP680" s="8" t="n">
        <v>737</v>
      </c>
      <c r="EQ680" s="8" t="n">
        <v>83</v>
      </c>
      <c r="ER680" s="8" t="n">
        <v>66</v>
      </c>
      <c r="ES680" s="8" t="n">
        <v>813</v>
      </c>
      <c r="ET680" s="8" t="n">
        <v>649</v>
      </c>
      <c r="EU680" s="8" t="n">
        <v>306</v>
      </c>
      <c r="EV680" s="8" t="n">
        <v>266</v>
      </c>
      <c r="EW680" s="8" t="n">
        <v>39</v>
      </c>
      <c r="EX680" s="8" t="n">
        <v>38</v>
      </c>
      <c r="EY680" s="8" t="n">
        <v>68</v>
      </c>
      <c r="EZ680" s="8" t="n">
        <v>77</v>
      </c>
      <c r="FA680" s="8" t="n">
        <v>3.8</v>
      </c>
      <c r="FB680" s="8" t="n">
        <v>1.4</v>
      </c>
      <c r="FC680" s="8" t="n">
        <v>5.2</v>
      </c>
      <c r="FD680" s="19" t="n">
        <v>47.48</v>
      </c>
      <c r="FE680" s="18" t="n">
        <f aca="false">FD680/V680</f>
        <v>0.579024390243902</v>
      </c>
      <c r="FF680" s="8" t="n">
        <v>5.7775</v>
      </c>
      <c r="FG680" s="8" t="n">
        <v>0.16</v>
      </c>
      <c r="FH680" s="8" t="n">
        <v>-0.03</v>
      </c>
      <c r="FI680" s="8" t="n">
        <v>0.13</v>
      </c>
      <c r="FJ680" s="8" t="n">
        <v>5</v>
      </c>
      <c r="FK680" s="8" t="n">
        <v>1</v>
      </c>
      <c r="FL680" s="8" t="n">
        <v>0</v>
      </c>
      <c r="FM680" s="8" t="n">
        <f aca="false">BL680+BS680+AH680+DT680</f>
        <v>127</v>
      </c>
      <c r="FN680" s="19" t="n">
        <f aca="false">IF(DS680&gt;0,(BL680+BR680)/DS680,0)</f>
        <v>14.125</v>
      </c>
      <c r="FO680" s="12" t="n">
        <v>0.1111111111</v>
      </c>
      <c r="FP680" s="19" t="n">
        <f aca="false">Z680-AH680/10</f>
        <v>45.4</v>
      </c>
      <c r="FQ680" s="19" t="n">
        <f aca="false">Z680+DR680/5</f>
        <v>46.644</v>
      </c>
      <c r="FR680" s="19" t="n">
        <f aca="false">(DX680+DY680)/AL680*60</f>
        <v>118.750897343862</v>
      </c>
      <c r="FS680" s="22"/>
      <c r="FT680" s="22"/>
      <c r="FU680" s="22"/>
      <c r="FV680" s="22"/>
      <c r="FW680" s="17" t="s">
        <v>280</v>
      </c>
      <c r="FX680" s="23" t="n">
        <v>8500000</v>
      </c>
      <c r="FY680" s="23" t="n">
        <v>6250000</v>
      </c>
      <c r="FZ680" s="8" t="n">
        <v>1575</v>
      </c>
      <c r="GA680" s="8" t="n">
        <v>535</v>
      </c>
      <c r="GB680" s="8" t="n">
        <v>594</v>
      </c>
      <c r="GC680" s="8" t="n">
        <v>1129</v>
      </c>
      <c r="GD680" s="8" t="n">
        <v>-7</v>
      </c>
      <c r="GE680" s="8" t="n">
        <v>475</v>
      </c>
      <c r="GF680" s="8" t="n">
        <v>4001</v>
      </c>
      <c r="GG680" s="8" t="n">
        <v>27582</v>
      </c>
      <c r="GH680" s="8" t="n">
        <v>97.3</v>
      </c>
      <c r="GI680" s="8" t="n">
        <v>32.5</v>
      </c>
      <c r="GJ680" s="8" t="n">
        <v>129.8</v>
      </c>
      <c r="GK680" s="8" t="n">
        <f aca="false">Z680-AH680/10</f>
        <v>45.4</v>
      </c>
      <c r="GL680" s="22"/>
      <c r="GM680" s="22"/>
      <c r="GN680" s="22"/>
      <c r="GO680" s="22"/>
      <c r="GP680" s="22"/>
    </row>
    <row r="681" customFormat="false" ht="13.65" hidden="false" customHeight="true" outlineLevel="0" collapsed="false">
      <c r="A681" s="16" t="n">
        <v>32256</v>
      </c>
      <c r="B681" s="17" t="s">
        <v>327</v>
      </c>
      <c r="C681" s="17" t="s">
        <v>328</v>
      </c>
      <c r="D681" s="17" t="s">
        <v>283</v>
      </c>
      <c r="E681" s="17" t="s">
        <v>283</v>
      </c>
      <c r="F681" s="8" t="n">
        <v>75</v>
      </c>
      <c r="G681" s="8" t="n">
        <v>225</v>
      </c>
      <c r="H681" s="8" t="n">
        <v>2007</v>
      </c>
      <c r="I681" s="8" t="n">
        <v>6</v>
      </c>
      <c r="J681" s="8" t="n">
        <v>161</v>
      </c>
      <c r="K681" s="17" t="s">
        <v>263</v>
      </c>
      <c r="L681" s="8" t="n">
        <v>2011</v>
      </c>
      <c r="M681" s="8" t="n">
        <v>29</v>
      </c>
      <c r="N681" s="8" t="n">
        <v>7</v>
      </c>
      <c r="O681" s="8" t="n">
        <v>8474034</v>
      </c>
      <c r="P681" s="17" t="s">
        <v>3149</v>
      </c>
      <c r="Q681" s="17" t="s">
        <v>3150</v>
      </c>
      <c r="R681" s="17" t="s">
        <v>3151</v>
      </c>
      <c r="S681" s="17" t="s">
        <v>3081</v>
      </c>
      <c r="T681" s="17" t="s">
        <v>268</v>
      </c>
      <c r="U681" s="17" t="s">
        <v>3152</v>
      </c>
      <c r="V681" s="8" t="n">
        <v>74</v>
      </c>
      <c r="W681" s="8" t="n">
        <v>17</v>
      </c>
      <c r="X681" s="8" t="n">
        <v>26</v>
      </c>
      <c r="Y681" s="8" t="n">
        <v>16</v>
      </c>
      <c r="Z681" s="8" t="n">
        <v>43</v>
      </c>
      <c r="AA681" s="8" t="n">
        <v>0</v>
      </c>
      <c r="AB681" s="8" t="n">
        <v>0</v>
      </c>
      <c r="AC681" s="18" t="n">
        <f aca="false">Z681/V681</f>
        <v>0.581081081081081</v>
      </c>
      <c r="AD681" s="19" t="n">
        <f aca="false">IF(FZ681&gt;V681,Z681-V681*(GC681-Z681)/(FZ681-V681),0)</f>
        <v>9.81063122923588</v>
      </c>
      <c r="AE681" s="19" t="n">
        <v>16.464</v>
      </c>
      <c r="AF681" s="8" t="n">
        <v>1</v>
      </c>
      <c r="AG681" s="8" t="n">
        <v>1.9</v>
      </c>
      <c r="AH681" s="8" t="n">
        <v>73</v>
      </c>
      <c r="AI681" s="8" t="n">
        <v>1477</v>
      </c>
      <c r="AJ681" s="8" t="n">
        <v>73420</v>
      </c>
      <c r="AK681" s="19" t="n">
        <v>1223.5333333333</v>
      </c>
      <c r="AL681" s="8" t="n">
        <v>1220.73</v>
      </c>
      <c r="AM681" s="8" t="n">
        <v>1224</v>
      </c>
      <c r="AN681" s="18" t="n">
        <f aca="false">AJ681/60/V681</f>
        <v>16.536036036036</v>
      </c>
      <c r="AO681" s="8" t="n">
        <v>27.57</v>
      </c>
      <c r="AP681" s="12" t="n">
        <f aca="false">IF(EF681&gt;0,Z681/EF681,0)</f>
        <v>0.573333333333333</v>
      </c>
      <c r="AQ681" s="8" t="n">
        <v>245</v>
      </c>
      <c r="AR681" s="8" t="n">
        <v>247</v>
      </c>
      <c r="AS681" s="8" t="n">
        <v>247</v>
      </c>
      <c r="AT681" s="8" t="n">
        <v>207</v>
      </c>
      <c r="AU681" s="8" t="n">
        <v>209</v>
      </c>
      <c r="AV681" s="8" t="n">
        <v>141</v>
      </c>
      <c r="AW681" s="8" t="n">
        <v>161</v>
      </c>
      <c r="AX681" s="8" t="n">
        <v>97</v>
      </c>
      <c r="AY681" s="8" t="n">
        <v>4</v>
      </c>
      <c r="AZ681" s="8" t="n">
        <v>20</v>
      </c>
      <c r="BA681" s="8" t="n">
        <f aca="false">AY681+AZ681</f>
        <v>24</v>
      </c>
      <c r="BB681" s="8" t="n">
        <v>20.29</v>
      </c>
      <c r="BC681" s="8" t="n">
        <v>23.7943</v>
      </c>
      <c r="BD681" s="19" t="n">
        <v>285.6</v>
      </c>
      <c r="BE681" s="19" t="n">
        <v>14.0053397264756</v>
      </c>
      <c r="BF681" s="19" t="n">
        <f aca="false">AQ681+BD681</f>
        <v>530.6</v>
      </c>
      <c r="BG681" s="19" t="n">
        <f aca="false">IF(AL681&gt;0,BF681/AL681*60,0)</f>
        <v>26.0794770342336</v>
      </c>
      <c r="BH681" s="8" t="n">
        <v>483</v>
      </c>
      <c r="BI681" s="8" t="n">
        <v>408</v>
      </c>
      <c r="BJ681" s="8" t="n">
        <v>319</v>
      </c>
      <c r="BK681" s="12" t="n">
        <f aca="false">BH681/(BH681+BJ681)</f>
        <v>0.602244389027431</v>
      </c>
      <c r="BL681" s="8" t="n">
        <v>150</v>
      </c>
      <c r="BM681" s="8" t="n">
        <v>150</v>
      </c>
      <c r="BN681" s="8" t="n">
        <v>108</v>
      </c>
      <c r="BO681" s="8" t="n">
        <f aca="false">BM681-BN681</f>
        <v>42</v>
      </c>
      <c r="BP681" s="8" t="n">
        <v>68</v>
      </c>
      <c r="BQ681" s="8" t="n">
        <v>37</v>
      </c>
      <c r="BR681" s="8" t="n">
        <v>22</v>
      </c>
      <c r="BS681" s="8" t="n">
        <v>14</v>
      </c>
      <c r="BT681" s="12" t="n">
        <f aca="false">BS681/(EA681+BS681)</f>
        <v>0.0168269230769231</v>
      </c>
      <c r="BU681" s="8" t="n">
        <v>11</v>
      </c>
      <c r="BV681" s="8" t="n">
        <v>13</v>
      </c>
      <c r="BW681" s="12" t="n">
        <f aca="false">IF(BU681+BV681&gt;0,BU681/(BU681+BV681),0)</f>
        <v>0.458333333333333</v>
      </c>
      <c r="BX681" s="8" t="n">
        <v>3</v>
      </c>
      <c r="BY681" s="8" t="n">
        <v>1</v>
      </c>
      <c r="BZ681" s="8" t="n">
        <v>2</v>
      </c>
      <c r="CA681" s="8" t="n">
        <v>5</v>
      </c>
      <c r="CB681" s="8" t="n">
        <v>6</v>
      </c>
      <c r="CC681" s="8" t="n">
        <v>7</v>
      </c>
      <c r="CD681" s="8" t="n">
        <v>6</v>
      </c>
      <c r="CE681" s="8" t="n">
        <v>3</v>
      </c>
      <c r="CF681" s="8" t="n">
        <v>2</v>
      </c>
      <c r="CG681" s="8" t="n">
        <v>4</v>
      </c>
      <c r="CH681" s="8" t="n">
        <v>5</v>
      </c>
      <c r="CI681" s="8" t="n">
        <v>8</v>
      </c>
      <c r="CJ681" s="8" t="n">
        <v>0</v>
      </c>
      <c r="CK681" s="8" t="n">
        <v>0</v>
      </c>
      <c r="CL681" s="8" t="n">
        <v>3</v>
      </c>
      <c r="CM681" s="8" t="n">
        <v>4</v>
      </c>
      <c r="CN681" s="8" t="n">
        <v>1</v>
      </c>
      <c r="CO681" s="8" t="n">
        <v>0</v>
      </c>
      <c r="CP681" s="8" t="n">
        <v>0</v>
      </c>
      <c r="CQ681" s="8" t="n">
        <v>3</v>
      </c>
      <c r="CR681" s="8" t="n">
        <v>1</v>
      </c>
      <c r="CS681" s="8" t="n">
        <v>1</v>
      </c>
      <c r="CT681" s="8" t="n">
        <v>1</v>
      </c>
      <c r="CU681" s="8" t="n">
        <v>3</v>
      </c>
      <c r="CV681" s="8" t="n">
        <v>0</v>
      </c>
      <c r="CW681" s="8" t="n">
        <v>8</v>
      </c>
      <c r="CX681" s="8" t="n">
        <v>0</v>
      </c>
      <c r="CY681" s="8" t="n">
        <v>1</v>
      </c>
      <c r="CZ681" s="8" t="n">
        <v>5</v>
      </c>
      <c r="DA681" s="8" t="n">
        <v>62</v>
      </c>
      <c r="DB681" s="8" t="n">
        <v>16</v>
      </c>
      <c r="DC681" s="8" t="n">
        <v>3</v>
      </c>
      <c r="DD681" s="8" t="n">
        <v>8</v>
      </c>
      <c r="DE681" s="8" t="n">
        <v>25</v>
      </c>
      <c r="DF681" s="8" t="n">
        <v>10</v>
      </c>
      <c r="DG681" s="8" t="n">
        <v>3</v>
      </c>
      <c r="DH681" s="8" t="n">
        <v>76</v>
      </c>
      <c r="DI681" s="8" t="n">
        <v>25</v>
      </c>
      <c r="DJ681" s="8" t="n">
        <v>13</v>
      </c>
      <c r="DK681" s="8" t="n">
        <v>25</v>
      </c>
      <c r="DL681" s="8" t="n">
        <v>20</v>
      </c>
      <c r="DM681" s="8" t="n">
        <v>5</v>
      </c>
      <c r="DN681" s="8" t="n">
        <v>18</v>
      </c>
      <c r="DO681" s="8" t="n">
        <v>14</v>
      </c>
      <c r="DP681" s="8" t="n">
        <v>4</v>
      </c>
      <c r="DQ681" s="8" t="n">
        <f aca="false">DJ681-DI681</f>
        <v>-12</v>
      </c>
      <c r="DR681" s="19" t="n">
        <v>-10.552</v>
      </c>
      <c r="DS681" s="8" t="n">
        <v>19</v>
      </c>
      <c r="DT681" s="8" t="n">
        <v>5</v>
      </c>
      <c r="DU681" s="8" t="n">
        <v>1</v>
      </c>
      <c r="DV681" s="8" t="n">
        <v>0</v>
      </c>
      <c r="DW681" s="8" t="n">
        <v>0</v>
      </c>
      <c r="DX681" s="8" t="n">
        <v>1472</v>
      </c>
      <c r="DY681" s="8" t="n">
        <v>1073</v>
      </c>
      <c r="DZ681" s="8" t="n">
        <v>1116</v>
      </c>
      <c r="EA681" s="8" t="n">
        <v>818</v>
      </c>
      <c r="EB681" s="8" t="n">
        <v>799</v>
      </c>
      <c r="EC681" s="8" t="n">
        <v>605</v>
      </c>
      <c r="ED681" s="8" t="n">
        <v>76.15</v>
      </c>
      <c r="EE681" s="8" t="n">
        <v>53.75</v>
      </c>
      <c r="EF681" s="8" t="n">
        <v>75</v>
      </c>
      <c r="EG681" s="8" t="n">
        <v>53</v>
      </c>
      <c r="EH681" s="12" t="n">
        <f aca="false">EF681/EB681</f>
        <v>0.0938673341677096</v>
      </c>
      <c r="EI681" s="20" t="n">
        <f aca="false">1-EG681/EC681</f>
        <v>0.912396694214876</v>
      </c>
      <c r="EJ681" s="21" t="n">
        <f aca="false">EH681+EI681</f>
        <v>1.00626402838259</v>
      </c>
      <c r="EK681" s="8" t="n">
        <v>1483</v>
      </c>
      <c r="EL681" s="8" t="n">
        <v>1073</v>
      </c>
      <c r="EM681" s="8" t="n">
        <v>1125</v>
      </c>
      <c r="EN681" s="8" t="n">
        <v>818</v>
      </c>
      <c r="EO681" s="8" t="n">
        <v>805</v>
      </c>
      <c r="EP681" s="8" t="n">
        <v>605</v>
      </c>
      <c r="EQ681" s="8" t="n">
        <v>76</v>
      </c>
      <c r="ER681" s="8" t="n">
        <v>54</v>
      </c>
      <c r="ES681" s="8" t="n">
        <v>766</v>
      </c>
      <c r="ET681" s="8" t="n">
        <v>575</v>
      </c>
      <c r="EU681" s="8" t="n">
        <v>316</v>
      </c>
      <c r="EV681" s="8" t="n">
        <v>227</v>
      </c>
      <c r="EW681" s="8" t="n">
        <v>39</v>
      </c>
      <c r="EX681" s="8" t="n">
        <v>30</v>
      </c>
      <c r="EY681" s="8" t="n">
        <v>80</v>
      </c>
      <c r="EZ681" s="8" t="n">
        <v>81</v>
      </c>
      <c r="FA681" s="8" t="n">
        <v>2.8</v>
      </c>
      <c r="FB681" s="8" t="n">
        <v>1.3</v>
      </c>
      <c r="FC681" s="8" t="n">
        <v>4.2</v>
      </c>
      <c r="FD681" s="19" t="n">
        <v>43.1</v>
      </c>
      <c r="FE681" s="18" t="n">
        <f aca="false">FD681/V681</f>
        <v>0.582432432432432</v>
      </c>
      <c r="FF681" s="8" t="n">
        <v>4.2974</v>
      </c>
      <c r="FG681" s="8" t="n">
        <v>0.37</v>
      </c>
      <c r="FH681" s="8" t="n">
        <v>-0.23</v>
      </c>
      <c r="FI681" s="8" t="n">
        <v>0.15</v>
      </c>
      <c r="FJ681" s="22"/>
      <c r="FK681" s="22"/>
      <c r="FL681" s="22"/>
      <c r="FM681" s="8" t="n">
        <f aca="false">BL681+BS681+AH681+DT681</f>
        <v>242</v>
      </c>
      <c r="FN681" s="19" t="n">
        <f aca="false">IF(DS681&gt;0,(BL681+BR681)/DS681,0)</f>
        <v>9.05263157894737</v>
      </c>
      <c r="FO681" s="12" t="n">
        <v>0.1539701682</v>
      </c>
      <c r="FP681" s="19" t="n">
        <f aca="false">Z681-AH681/10</f>
        <v>35.7</v>
      </c>
      <c r="FQ681" s="19" t="n">
        <f aca="false">Z681+DR681/5</f>
        <v>40.8896</v>
      </c>
      <c r="FR681" s="19" t="n">
        <f aca="false">(DX681+DY681)/AL681*60</f>
        <v>125.089086038682</v>
      </c>
      <c r="FS681" s="8" t="n">
        <v>6</v>
      </c>
      <c r="FT681" s="17" t="s">
        <v>307</v>
      </c>
      <c r="FU681" s="8" t="n">
        <v>232</v>
      </c>
      <c r="FV681" s="22"/>
      <c r="FW681" s="17" t="s">
        <v>280</v>
      </c>
      <c r="FX681" s="23" t="n">
        <v>2100000</v>
      </c>
      <c r="FY681" s="23" t="n">
        <v>2000000</v>
      </c>
      <c r="FZ681" s="8" t="n">
        <v>375</v>
      </c>
      <c r="GA681" s="8" t="n">
        <v>78</v>
      </c>
      <c r="GB681" s="8" t="n">
        <v>100</v>
      </c>
      <c r="GC681" s="8" t="n">
        <v>178</v>
      </c>
      <c r="GD681" s="8" t="n">
        <v>12</v>
      </c>
      <c r="GE681" s="8" t="n">
        <v>451</v>
      </c>
      <c r="GF681" s="8" t="n">
        <v>658</v>
      </c>
      <c r="GG681" s="8" t="n">
        <v>5398</v>
      </c>
      <c r="GH681" s="8" t="n">
        <v>13.2</v>
      </c>
      <c r="GI681" s="8" t="n">
        <v>6.2</v>
      </c>
      <c r="GJ681" s="8" t="n">
        <v>19.4</v>
      </c>
      <c r="GK681" s="8" t="n">
        <f aca="false">Z681-AH681/10</f>
        <v>35.7</v>
      </c>
      <c r="GL681" s="22"/>
      <c r="GM681" s="22"/>
      <c r="GN681" s="22"/>
      <c r="GO681" s="22"/>
      <c r="GP681" s="22"/>
    </row>
    <row r="682" customFormat="false" ht="13.65" hidden="false" customHeight="true" outlineLevel="0" collapsed="false">
      <c r="A682" s="16" t="n">
        <v>29947</v>
      </c>
      <c r="B682" s="17" t="s">
        <v>434</v>
      </c>
      <c r="C682" s="17" t="s">
        <v>435</v>
      </c>
      <c r="D682" s="17" t="s">
        <v>262</v>
      </c>
      <c r="E682" s="17" t="s">
        <v>262</v>
      </c>
      <c r="F682" s="8" t="n">
        <v>73</v>
      </c>
      <c r="G682" s="8" t="n">
        <v>200</v>
      </c>
      <c r="H682" s="8" t="n">
        <v>2001</v>
      </c>
      <c r="I682" s="8" t="n">
        <v>3</v>
      </c>
      <c r="J682" s="8" t="n">
        <v>95</v>
      </c>
      <c r="K682" s="17" t="s">
        <v>273</v>
      </c>
      <c r="L682" s="8" t="n">
        <v>2002</v>
      </c>
      <c r="M682" s="8" t="n">
        <v>36</v>
      </c>
      <c r="N682" s="8" t="n">
        <v>15</v>
      </c>
      <c r="O682" s="8" t="n">
        <v>8469544</v>
      </c>
      <c r="P682" s="17" t="s">
        <v>3153</v>
      </c>
      <c r="Q682" s="17" t="s">
        <v>3154</v>
      </c>
      <c r="R682" s="17" t="s">
        <v>3155</v>
      </c>
      <c r="S682" s="17" t="s">
        <v>3081</v>
      </c>
      <c r="T682" s="17" t="s">
        <v>268</v>
      </c>
      <c r="U682" s="17" t="s">
        <v>397</v>
      </c>
      <c r="V682" s="8" t="n">
        <v>70</v>
      </c>
      <c r="W682" s="8" t="n">
        <v>10</v>
      </c>
      <c r="X682" s="8" t="n">
        <v>11</v>
      </c>
      <c r="Y682" s="8" t="n">
        <v>7</v>
      </c>
      <c r="Z682" s="8" t="n">
        <v>21</v>
      </c>
      <c r="AA682" s="8" t="n">
        <v>11</v>
      </c>
      <c r="AB682" s="8" t="n">
        <v>55</v>
      </c>
      <c r="AC682" s="18" t="n">
        <f aca="false">Z682/V682</f>
        <v>0.3</v>
      </c>
      <c r="AD682" s="19" t="n">
        <f aca="false">IF(FZ682&gt;V682,Z682-V682*(GC682-Z682)/(FZ682-V682),0)</f>
        <v>-27.2508630609896</v>
      </c>
      <c r="AE682" s="19" t="n">
        <v>8.266</v>
      </c>
      <c r="AF682" s="8" t="n">
        <v>-16</v>
      </c>
      <c r="AG682" s="8" t="n">
        <v>-4.2</v>
      </c>
      <c r="AH682" s="8" t="n">
        <v>14</v>
      </c>
      <c r="AI682" s="8" t="n">
        <v>1195</v>
      </c>
      <c r="AJ682" s="8" t="n">
        <v>54111</v>
      </c>
      <c r="AK682" s="19" t="n">
        <v>901.85</v>
      </c>
      <c r="AL682" s="8" t="n">
        <v>901.85</v>
      </c>
      <c r="AM682" s="8" t="n">
        <v>902</v>
      </c>
      <c r="AN682" s="18" t="n">
        <f aca="false">AJ682/60/V682</f>
        <v>12.8835714285714</v>
      </c>
      <c r="AO682" s="8" t="n">
        <v>21.62</v>
      </c>
      <c r="AP682" s="12" t="n">
        <f aca="false">IF(EF682&gt;0,Z682/EF682,0)</f>
        <v>0.567567567567568</v>
      </c>
      <c r="AQ682" s="8" t="n">
        <v>243</v>
      </c>
      <c r="AR682" s="8" t="n">
        <v>242</v>
      </c>
      <c r="AS682" s="8" t="n">
        <v>243</v>
      </c>
      <c r="AT682" s="8" t="n">
        <v>181</v>
      </c>
      <c r="AU682" s="8" t="n">
        <v>181</v>
      </c>
      <c r="AV682" s="8" t="n">
        <v>143</v>
      </c>
      <c r="AW682" s="8" t="n">
        <v>121</v>
      </c>
      <c r="AX682" s="8" t="n">
        <v>40</v>
      </c>
      <c r="AY682" s="8" t="n">
        <v>10</v>
      </c>
      <c r="AZ682" s="8" t="n">
        <v>13</v>
      </c>
      <c r="BA682" s="8" t="n">
        <f aca="false">AY682+AZ682</f>
        <v>23</v>
      </c>
      <c r="BB682" s="8" t="n">
        <v>10.54</v>
      </c>
      <c r="BC682" s="8" t="n">
        <v>33.021</v>
      </c>
      <c r="BD682" s="19" t="n">
        <v>181.7</v>
      </c>
      <c r="BE682" s="19" t="n">
        <v>12.0884847812829</v>
      </c>
      <c r="BF682" s="19" t="n">
        <f aca="false">AQ682+BD682</f>
        <v>424.7</v>
      </c>
      <c r="BG682" s="19" t="n">
        <f aca="false">IF(AL682&gt;0,BF682/AL682*60,0)</f>
        <v>28.2552530908688</v>
      </c>
      <c r="BH682" s="8" t="n">
        <v>384</v>
      </c>
      <c r="BI682" s="8" t="n">
        <v>247</v>
      </c>
      <c r="BJ682" s="8" t="n">
        <v>226</v>
      </c>
      <c r="BK682" s="12" t="n">
        <f aca="false">BH682/(BH682+BJ682)</f>
        <v>0.629508196721311</v>
      </c>
      <c r="BL682" s="8" t="n">
        <v>46</v>
      </c>
      <c r="BM682" s="8" t="n">
        <v>46</v>
      </c>
      <c r="BN682" s="8" t="n">
        <v>76</v>
      </c>
      <c r="BO682" s="8" t="n">
        <f aca="false">BM682-BN682</f>
        <v>-30</v>
      </c>
      <c r="BP682" s="8" t="n">
        <v>38</v>
      </c>
      <c r="BQ682" s="8" t="n">
        <v>13</v>
      </c>
      <c r="BR682" s="8" t="n">
        <v>16</v>
      </c>
      <c r="BS682" s="8" t="n">
        <v>25</v>
      </c>
      <c r="BT682" s="12" t="n">
        <f aca="false">BS682/(EA682+BS682)</f>
        <v>0.0392464678178964</v>
      </c>
      <c r="BU682" s="8" t="n">
        <v>53</v>
      </c>
      <c r="BV682" s="8" t="n">
        <v>43</v>
      </c>
      <c r="BW682" s="12" t="n">
        <f aca="false">IF(BU682+BV682&gt;0,BU682/(BU682+BV682),0)</f>
        <v>0.552083333333333</v>
      </c>
      <c r="BX682" s="8" t="n">
        <v>3</v>
      </c>
      <c r="BY682" s="8" t="n">
        <v>7</v>
      </c>
      <c r="BZ682" s="8" t="n">
        <v>15</v>
      </c>
      <c r="CA682" s="8" t="n">
        <v>3</v>
      </c>
      <c r="CB682" s="8" t="n">
        <v>35</v>
      </c>
      <c r="CC682" s="8" t="n">
        <v>33</v>
      </c>
      <c r="CD682" s="8" t="n">
        <v>19</v>
      </c>
      <c r="CE682" s="8" t="n">
        <v>9</v>
      </c>
      <c r="CF682" s="8" t="n">
        <v>15</v>
      </c>
      <c r="CG682" s="8" t="n">
        <v>19</v>
      </c>
      <c r="CH682" s="8" t="n">
        <v>27</v>
      </c>
      <c r="CI682" s="8" t="n">
        <v>23</v>
      </c>
      <c r="CJ682" s="8" t="n">
        <v>0</v>
      </c>
      <c r="CK682" s="8" t="n">
        <v>0</v>
      </c>
      <c r="CL682" s="8" t="n">
        <v>1</v>
      </c>
      <c r="CM682" s="8" t="n">
        <v>1</v>
      </c>
      <c r="CN682" s="8" t="n">
        <v>0</v>
      </c>
      <c r="CO682" s="8" t="n">
        <v>0</v>
      </c>
      <c r="CP682" s="8" t="n">
        <v>1</v>
      </c>
      <c r="CQ682" s="8" t="n">
        <v>2</v>
      </c>
      <c r="CR682" s="8" t="n">
        <v>0</v>
      </c>
      <c r="CS682" s="8" t="n">
        <v>0</v>
      </c>
      <c r="CT682" s="8" t="n">
        <v>3</v>
      </c>
      <c r="CU682" s="8" t="n">
        <v>0</v>
      </c>
      <c r="CV682" s="8" t="n">
        <v>0</v>
      </c>
      <c r="CW682" s="8" t="n">
        <v>5</v>
      </c>
      <c r="CX682" s="8" t="n">
        <v>1</v>
      </c>
      <c r="CY682" s="8" t="n">
        <v>4</v>
      </c>
      <c r="CZ682" s="8" t="n">
        <v>5</v>
      </c>
      <c r="DA682" s="8" t="n">
        <v>28</v>
      </c>
      <c r="DB682" s="8" t="n">
        <v>17</v>
      </c>
      <c r="DC682" s="8" t="n">
        <v>0</v>
      </c>
      <c r="DD682" s="8" t="n">
        <v>16</v>
      </c>
      <c r="DE682" s="8" t="n">
        <v>20</v>
      </c>
      <c r="DF682" s="8" t="n">
        <v>3</v>
      </c>
      <c r="DG682" s="8" t="n">
        <v>0</v>
      </c>
      <c r="DH682" s="8" t="n">
        <v>87</v>
      </c>
      <c r="DI682" s="8" t="n">
        <v>7</v>
      </c>
      <c r="DJ682" s="8" t="n">
        <v>8</v>
      </c>
      <c r="DK682" s="8" t="n">
        <v>8</v>
      </c>
      <c r="DL682" s="8" t="n">
        <v>8</v>
      </c>
      <c r="DM682" s="8" t="n">
        <v>0</v>
      </c>
      <c r="DN682" s="8" t="n">
        <v>9</v>
      </c>
      <c r="DO682" s="8" t="n">
        <v>9</v>
      </c>
      <c r="DP682" s="8" t="n">
        <v>0</v>
      </c>
      <c r="DQ682" s="8" t="n">
        <f aca="false">DJ682-DI682</f>
        <v>1</v>
      </c>
      <c r="DR682" s="19" t="n">
        <v>0.581</v>
      </c>
      <c r="DS682" s="8" t="n">
        <v>7</v>
      </c>
      <c r="DT682" s="8" t="n">
        <v>0</v>
      </c>
      <c r="DU682" s="8" t="n">
        <v>0</v>
      </c>
      <c r="DV682" s="8" t="n">
        <v>0</v>
      </c>
      <c r="DW682" s="8" t="n">
        <v>0</v>
      </c>
      <c r="DX682" s="8" t="n">
        <v>1004</v>
      </c>
      <c r="DY682" s="8" t="n">
        <v>832</v>
      </c>
      <c r="DZ682" s="8" t="n">
        <v>712</v>
      </c>
      <c r="EA682" s="8" t="n">
        <v>612</v>
      </c>
      <c r="EB682" s="8" t="n">
        <v>528</v>
      </c>
      <c r="EC682" s="8" t="n">
        <v>454</v>
      </c>
      <c r="ED682" s="8" t="n">
        <v>40.47</v>
      </c>
      <c r="EE682" s="8" t="n">
        <v>40.71</v>
      </c>
      <c r="EF682" s="8" t="n">
        <v>37</v>
      </c>
      <c r="EG682" s="8" t="n">
        <v>47</v>
      </c>
      <c r="EH682" s="12" t="n">
        <f aca="false">EF682/EB682</f>
        <v>0.0700757575757576</v>
      </c>
      <c r="EI682" s="20" t="n">
        <f aca="false">1-EG682/EC682</f>
        <v>0.89647577092511</v>
      </c>
      <c r="EJ682" s="21" t="n">
        <f aca="false">EH682+EI682</f>
        <v>0.966551528500868</v>
      </c>
      <c r="EK682" s="8" t="n">
        <v>1001</v>
      </c>
      <c r="EL682" s="8" t="n">
        <v>830</v>
      </c>
      <c r="EM682" s="8" t="n">
        <v>708</v>
      </c>
      <c r="EN682" s="8" t="n">
        <v>610</v>
      </c>
      <c r="EO682" s="8" t="n">
        <v>526</v>
      </c>
      <c r="EP682" s="8" t="n">
        <v>451</v>
      </c>
      <c r="EQ682" s="8" t="n">
        <v>37</v>
      </c>
      <c r="ER682" s="8" t="n">
        <v>47</v>
      </c>
      <c r="ES682" s="8" t="n">
        <v>477</v>
      </c>
      <c r="ET682" s="8" t="n">
        <v>419</v>
      </c>
      <c r="EU682" s="8" t="n">
        <v>156</v>
      </c>
      <c r="EV682" s="8" t="n">
        <v>182</v>
      </c>
      <c r="EW682" s="8" t="n">
        <v>15</v>
      </c>
      <c r="EX682" s="8" t="n">
        <v>33</v>
      </c>
      <c r="EY682" s="8" t="n">
        <v>46</v>
      </c>
      <c r="EZ682" s="8" t="n">
        <v>87</v>
      </c>
      <c r="FA682" s="8" t="n">
        <v>0.7</v>
      </c>
      <c r="FB682" s="8" t="n">
        <v>0.4</v>
      </c>
      <c r="FC682" s="8" t="n">
        <v>1.1</v>
      </c>
      <c r="FD682" s="19" t="n">
        <v>25.82</v>
      </c>
      <c r="FE682" s="18" t="n">
        <f aca="false">FD682/V682</f>
        <v>0.368857142857143</v>
      </c>
      <c r="FF682" s="8" t="n">
        <v>1.0997</v>
      </c>
      <c r="FG682" s="8" t="n">
        <v>0.04</v>
      </c>
      <c r="FH682" s="8" t="n">
        <v>0.01</v>
      </c>
      <c r="FI682" s="8" t="n">
        <v>0.05</v>
      </c>
      <c r="FJ682" s="8" t="n">
        <v>1</v>
      </c>
      <c r="FK682" s="8" t="n">
        <v>1</v>
      </c>
      <c r="FL682" s="8" t="n">
        <v>0</v>
      </c>
      <c r="FM682" s="8" t="n">
        <f aca="false">BL682+BS682+AH682+DT682</f>
        <v>85</v>
      </c>
      <c r="FN682" s="19" t="n">
        <f aca="false">IF(DS682&gt;0,(BL682+BR682)/DS682,0)</f>
        <v>8.85714285714286</v>
      </c>
      <c r="FO682" s="12" t="n">
        <v>0.0537352556</v>
      </c>
      <c r="FP682" s="19" t="n">
        <f aca="false">Z682-AH682/10</f>
        <v>19.6</v>
      </c>
      <c r="FQ682" s="19" t="n">
        <f aca="false">Z682+DR682/5</f>
        <v>21.1162</v>
      </c>
      <c r="FR682" s="19" t="n">
        <f aca="false">(DX682+DY682)/AL682*60</f>
        <v>122.148916116871</v>
      </c>
      <c r="FS682" s="22"/>
      <c r="FT682" s="22"/>
      <c r="FU682" s="22"/>
      <c r="FV682" s="17" t="s">
        <v>427</v>
      </c>
      <c r="FW682" s="17" t="s">
        <v>280</v>
      </c>
      <c r="FX682" s="23" t="n">
        <v>800000</v>
      </c>
      <c r="FY682" s="23" t="n">
        <v>800000</v>
      </c>
      <c r="FZ682" s="8" t="n">
        <v>939</v>
      </c>
      <c r="GA682" s="8" t="n">
        <v>287</v>
      </c>
      <c r="GB682" s="8" t="n">
        <v>333</v>
      </c>
      <c r="GC682" s="8" t="n">
        <v>620</v>
      </c>
      <c r="GD682" s="8" t="n">
        <v>39</v>
      </c>
      <c r="GE682" s="8" t="n">
        <v>536</v>
      </c>
      <c r="GF682" s="8" t="n">
        <v>2706</v>
      </c>
      <c r="GG682" s="8" t="n">
        <v>15994</v>
      </c>
      <c r="GH682" s="8" t="n">
        <v>53.8</v>
      </c>
      <c r="GI682" s="8" t="n">
        <v>17.4</v>
      </c>
      <c r="GJ682" s="8" t="n">
        <v>71.1</v>
      </c>
      <c r="GK682" s="8" t="n">
        <f aca="false">Z682-AH682/10</f>
        <v>19.6</v>
      </c>
      <c r="GL682" s="22"/>
      <c r="GM682" s="22"/>
      <c r="GN682" s="22"/>
      <c r="GO682" s="22"/>
      <c r="GP682" s="22"/>
    </row>
    <row r="683" customFormat="false" ht="13.65" hidden="false" customHeight="true" outlineLevel="0" collapsed="false">
      <c r="A683" s="16" t="n">
        <v>34469</v>
      </c>
      <c r="B683" s="17" t="s">
        <v>546</v>
      </c>
      <c r="C683" s="17" t="s">
        <v>360</v>
      </c>
      <c r="D683" s="17" t="s">
        <v>283</v>
      </c>
      <c r="E683" s="17" t="s">
        <v>283</v>
      </c>
      <c r="F683" s="8" t="n">
        <v>73</v>
      </c>
      <c r="G683" s="8" t="n">
        <v>205</v>
      </c>
      <c r="H683" s="8" t="n">
        <v>2012</v>
      </c>
      <c r="I683" s="8" t="n">
        <v>2</v>
      </c>
      <c r="J683" s="8" t="n">
        <v>42</v>
      </c>
      <c r="K683" s="17" t="s">
        <v>263</v>
      </c>
      <c r="L683" s="8" t="n">
        <v>2015</v>
      </c>
      <c r="M683" s="8" t="n">
        <v>23</v>
      </c>
      <c r="N683" s="8" t="n">
        <v>2</v>
      </c>
      <c r="O683" s="8" t="n">
        <v>8476890</v>
      </c>
      <c r="P683" s="17" t="s">
        <v>3156</v>
      </c>
      <c r="Q683" s="17" t="s">
        <v>3157</v>
      </c>
      <c r="R683" s="17" t="s">
        <v>3158</v>
      </c>
      <c r="S683" s="17" t="s">
        <v>3081</v>
      </c>
      <c r="T683" s="17" t="s">
        <v>278</v>
      </c>
      <c r="U683" s="17" t="s">
        <v>402</v>
      </c>
      <c r="V683" s="8" t="n">
        <v>1</v>
      </c>
      <c r="W683" s="8" t="n">
        <v>1</v>
      </c>
      <c r="X683" s="8" t="n">
        <v>0</v>
      </c>
      <c r="Y683" s="8" t="n">
        <v>0</v>
      </c>
      <c r="Z683" s="8" t="n">
        <v>1</v>
      </c>
      <c r="AA683" s="8" t="n">
        <v>29</v>
      </c>
      <c r="AB683" s="8" t="n">
        <v>61</v>
      </c>
      <c r="AC683" s="18" t="n">
        <f aca="false">Z683/V683</f>
        <v>1</v>
      </c>
      <c r="AD683" s="19" t="n">
        <f aca="false">IF(FZ683&gt;V683,Z683-V683*(GC683-Z683)/(FZ683-V683),0)</f>
        <v>0</v>
      </c>
      <c r="AE683" s="19" t="n">
        <v>0.5</v>
      </c>
      <c r="AF683" s="8" t="n">
        <v>-2</v>
      </c>
      <c r="AG683" s="8" t="n">
        <v>-0.9</v>
      </c>
      <c r="AH683" s="8" t="n">
        <v>0</v>
      </c>
      <c r="AI683" s="8" t="n">
        <v>19</v>
      </c>
      <c r="AJ683" s="8" t="n">
        <v>671</v>
      </c>
      <c r="AK683" s="19" t="n">
        <v>11.183333333333</v>
      </c>
      <c r="AL683" s="8" t="n">
        <v>11.18</v>
      </c>
      <c r="AM683" s="8" t="n">
        <v>11</v>
      </c>
      <c r="AN683" s="18" t="n">
        <f aca="false">AJ683/60/V683</f>
        <v>11.1833333333333</v>
      </c>
      <c r="AO683" s="8" t="n">
        <v>18.63</v>
      </c>
      <c r="AP683" s="12" t="n">
        <f aca="false">IF(EF683&gt;0,Z683/EF683,0)</f>
        <v>1</v>
      </c>
      <c r="AQ683" s="8" t="n">
        <v>4</v>
      </c>
      <c r="AR683" s="8" t="n">
        <v>4</v>
      </c>
      <c r="AS683" s="8" t="n">
        <v>4</v>
      </c>
      <c r="AT683" s="8" t="n">
        <v>3</v>
      </c>
      <c r="AU683" s="8" t="n">
        <v>3</v>
      </c>
      <c r="AV683" s="8" t="n">
        <v>3</v>
      </c>
      <c r="AW683" s="8" t="n">
        <v>0</v>
      </c>
      <c r="AX683" s="8" t="n">
        <v>0</v>
      </c>
      <c r="AY683" s="8" t="n">
        <v>0</v>
      </c>
      <c r="AZ683" s="8" t="n">
        <v>0</v>
      </c>
      <c r="BA683" s="8" t="n">
        <f aca="false">AY683+AZ683</f>
        <v>0</v>
      </c>
      <c r="BB683" s="8" t="n">
        <v>0.05</v>
      </c>
      <c r="BC683" s="8" t="n">
        <v>56.6667</v>
      </c>
      <c r="BD683" s="19" t="n">
        <v>0</v>
      </c>
      <c r="BE683" s="19" t="n">
        <v>0</v>
      </c>
      <c r="BF683" s="19" t="n">
        <f aca="false">AQ683+BD683</f>
        <v>4</v>
      </c>
      <c r="BG683" s="19" t="n">
        <f aca="false">IF(AL683&gt;0,BF683/AL683*60,0)</f>
        <v>21.4669051878354</v>
      </c>
      <c r="BH683" s="8" t="n">
        <v>6</v>
      </c>
      <c r="BI683" s="8" t="n">
        <v>7</v>
      </c>
      <c r="BJ683" s="8" t="n">
        <v>4</v>
      </c>
      <c r="BK683" s="12" t="n">
        <f aca="false">BH683/(BH683+BJ683)</f>
        <v>0.6</v>
      </c>
      <c r="BL683" s="8" t="n">
        <v>1</v>
      </c>
      <c r="BM683" s="8" t="n">
        <v>1</v>
      </c>
      <c r="BN683" s="8" t="n">
        <v>0</v>
      </c>
      <c r="BO683" s="8" t="n">
        <f aca="false">BM683-BN683</f>
        <v>1</v>
      </c>
      <c r="BP683" s="8" t="n">
        <v>0</v>
      </c>
      <c r="BQ683" s="8" t="n">
        <v>0</v>
      </c>
      <c r="BR683" s="8" t="n">
        <v>0</v>
      </c>
      <c r="BS683" s="8" t="n">
        <v>1</v>
      </c>
      <c r="BT683" s="12" t="n">
        <f aca="false">BS683/(EA683+BS683)</f>
        <v>0.0833333333333333</v>
      </c>
      <c r="BU683" s="8" t="n">
        <v>0</v>
      </c>
      <c r="BV683" s="8" t="n">
        <v>0</v>
      </c>
      <c r="BW683" s="12" t="n">
        <f aca="false">IF(BU683+BV683&gt;0,BU683/(BU683+BV683),0)</f>
        <v>0</v>
      </c>
      <c r="BX683" s="8" t="n">
        <v>0</v>
      </c>
      <c r="BY683" s="8" t="n">
        <v>0</v>
      </c>
      <c r="BZ683" s="8" t="n">
        <v>0</v>
      </c>
      <c r="CA683" s="8" t="n">
        <v>0</v>
      </c>
      <c r="CB683" s="8" t="n">
        <v>0</v>
      </c>
      <c r="CC683" s="8" t="n">
        <v>0</v>
      </c>
      <c r="CD683" s="8" t="n">
        <v>0</v>
      </c>
      <c r="CE683" s="8" t="n">
        <v>0</v>
      </c>
      <c r="CF683" s="8" t="n">
        <v>0</v>
      </c>
      <c r="CG683" s="8" t="n">
        <v>0</v>
      </c>
      <c r="CH683" s="8" t="n">
        <v>0</v>
      </c>
      <c r="CI683" s="8" t="n">
        <v>0</v>
      </c>
      <c r="CJ683" s="8" t="n">
        <v>0</v>
      </c>
      <c r="CK683" s="8" t="n">
        <v>0</v>
      </c>
      <c r="CL683" s="8" t="n">
        <v>0</v>
      </c>
      <c r="CM683" s="8" t="n">
        <v>0</v>
      </c>
      <c r="CN683" s="8" t="n">
        <v>0</v>
      </c>
      <c r="CO683" s="8" t="n">
        <v>0</v>
      </c>
      <c r="CP683" s="8" t="n">
        <v>0</v>
      </c>
      <c r="CQ683" s="8" t="n">
        <v>0</v>
      </c>
      <c r="CR683" s="8" t="n">
        <v>0</v>
      </c>
      <c r="CS683" s="8" t="n">
        <v>1</v>
      </c>
      <c r="CT683" s="8" t="n">
        <v>0</v>
      </c>
      <c r="CU683" s="8" t="n">
        <v>0</v>
      </c>
      <c r="CV683" s="8" t="n">
        <v>0</v>
      </c>
      <c r="CW683" s="8" t="n">
        <v>0</v>
      </c>
      <c r="CX683" s="8" t="n">
        <v>0</v>
      </c>
      <c r="CY683" s="8" t="n">
        <v>0</v>
      </c>
      <c r="CZ683" s="8" t="n">
        <v>0</v>
      </c>
      <c r="DA683" s="8" t="n">
        <v>0</v>
      </c>
      <c r="DB683" s="8" t="n">
        <v>0</v>
      </c>
      <c r="DC683" s="8" t="n">
        <v>0</v>
      </c>
      <c r="DD683" s="8" t="n">
        <v>1</v>
      </c>
      <c r="DE683" s="8" t="n">
        <v>2</v>
      </c>
      <c r="DF683" s="8" t="n">
        <v>0</v>
      </c>
      <c r="DG683" s="8" t="n">
        <v>0</v>
      </c>
      <c r="DH683" s="8" t="n">
        <v>0</v>
      </c>
      <c r="DI683" s="8" t="n">
        <v>0</v>
      </c>
      <c r="DJ683" s="8" t="n">
        <v>0</v>
      </c>
      <c r="DK683" s="8" t="n">
        <v>0</v>
      </c>
      <c r="DL683" s="8" t="n">
        <v>0</v>
      </c>
      <c r="DM683" s="8" t="n">
        <v>0</v>
      </c>
      <c r="DN683" s="8" t="n">
        <v>0</v>
      </c>
      <c r="DO683" s="8" t="n">
        <v>0</v>
      </c>
      <c r="DP683" s="8" t="n">
        <v>0</v>
      </c>
      <c r="DQ683" s="8" t="n">
        <f aca="false">DJ683-DI683</f>
        <v>0</v>
      </c>
      <c r="DR683" s="19" t="n">
        <v>0.052</v>
      </c>
      <c r="DS683" s="8" t="n">
        <v>0</v>
      </c>
      <c r="DT683" s="8" t="n">
        <v>0</v>
      </c>
      <c r="DU683" s="8" t="n">
        <v>0</v>
      </c>
      <c r="DV683" s="8" t="n">
        <v>0</v>
      </c>
      <c r="DW683" s="8" t="n">
        <v>0</v>
      </c>
      <c r="DX683" s="8" t="n">
        <v>16</v>
      </c>
      <c r="DY683" s="8" t="n">
        <v>14</v>
      </c>
      <c r="DZ683" s="8" t="n">
        <v>12</v>
      </c>
      <c r="EA683" s="8" t="n">
        <v>11</v>
      </c>
      <c r="EB683" s="8" t="n">
        <v>8</v>
      </c>
      <c r="EC683" s="8" t="n">
        <v>10</v>
      </c>
      <c r="ED683" s="8" t="n">
        <v>0.25</v>
      </c>
      <c r="EE683" s="8" t="n">
        <v>0.77</v>
      </c>
      <c r="EF683" s="8" t="n">
        <v>1</v>
      </c>
      <c r="EG683" s="8" t="n">
        <v>3</v>
      </c>
      <c r="EH683" s="12" t="n">
        <f aca="false">EF683/EB683</f>
        <v>0.125</v>
      </c>
      <c r="EI683" s="20" t="n">
        <f aca="false">1-EG683/EC683</f>
        <v>0.7</v>
      </c>
      <c r="EJ683" s="21" t="n">
        <f aca="false">EH683+EI683</f>
        <v>0.825</v>
      </c>
      <c r="EK683" s="8" t="n">
        <v>16</v>
      </c>
      <c r="EL683" s="8" t="n">
        <v>14</v>
      </c>
      <c r="EM683" s="8" t="n">
        <v>12</v>
      </c>
      <c r="EN683" s="8" t="n">
        <v>11</v>
      </c>
      <c r="EO683" s="8" t="n">
        <v>8</v>
      </c>
      <c r="EP683" s="8" t="n">
        <v>10</v>
      </c>
      <c r="EQ683" s="8" t="n">
        <v>1</v>
      </c>
      <c r="ER683" s="8" t="n">
        <v>3</v>
      </c>
      <c r="ES683" s="8" t="n">
        <v>4</v>
      </c>
      <c r="ET683" s="8" t="n">
        <v>6</v>
      </c>
      <c r="EU683" s="8" t="n">
        <v>1</v>
      </c>
      <c r="EV683" s="8" t="n">
        <v>3</v>
      </c>
      <c r="EW683" s="8" t="n">
        <v>0</v>
      </c>
      <c r="EX683" s="8" t="n">
        <v>2</v>
      </c>
      <c r="EY683" s="8" t="n">
        <v>0</v>
      </c>
      <c r="EZ683" s="8" t="n">
        <v>0</v>
      </c>
      <c r="FA683" s="8" t="n">
        <v>0.2</v>
      </c>
      <c r="FB683" s="8" t="n">
        <v>-0.1</v>
      </c>
      <c r="FC683" s="8" t="n">
        <v>0.1</v>
      </c>
      <c r="FD683" s="19" t="n">
        <v>0.82</v>
      </c>
      <c r="FE683" s="18" t="n">
        <f aca="false">FD683/V683</f>
        <v>0.82</v>
      </c>
      <c r="FF683" s="8" t="n">
        <v>0.0067</v>
      </c>
      <c r="FG683" s="8" t="n">
        <v>0</v>
      </c>
      <c r="FH683" s="8" t="n">
        <v>0</v>
      </c>
      <c r="FI683" s="8" t="n">
        <v>0</v>
      </c>
      <c r="FJ683" s="22"/>
      <c r="FK683" s="22"/>
      <c r="FL683" s="22"/>
      <c r="FM683" s="8" t="n">
        <f aca="false">BL683+BS683+AH683+DT683</f>
        <v>2</v>
      </c>
      <c r="FN683" s="19" t="n">
        <f aca="false">IF(DS683&gt;0,(BL683+BR683)/DS683,0)</f>
        <v>0</v>
      </c>
      <c r="FO683" s="12" t="n">
        <v>0.376146789</v>
      </c>
      <c r="FP683" s="19" t="n">
        <f aca="false">Z683-AH683/10</f>
        <v>1</v>
      </c>
      <c r="FQ683" s="19" t="n">
        <f aca="false">Z683+DR683/5</f>
        <v>1.0104</v>
      </c>
      <c r="FR683" s="19" t="n">
        <f aca="false">(DX683+DY683)/AL683*60</f>
        <v>161.001788908766</v>
      </c>
      <c r="FS683" s="22"/>
      <c r="FT683" s="22"/>
      <c r="FU683" s="22"/>
      <c r="FV683" s="22"/>
      <c r="FW683" s="17" t="s">
        <v>270</v>
      </c>
      <c r="FX683" s="23" t="n">
        <v>650000</v>
      </c>
      <c r="FY683" s="23" t="n">
        <v>650000</v>
      </c>
      <c r="FZ683" s="8" t="n">
        <v>2</v>
      </c>
      <c r="GA683" s="8" t="n">
        <v>2</v>
      </c>
      <c r="GB683" s="8" t="n">
        <v>0</v>
      </c>
      <c r="GC683" s="8" t="n">
        <v>2</v>
      </c>
      <c r="GD683" s="8" t="n">
        <v>-1</v>
      </c>
      <c r="GE683" s="8" t="n">
        <v>2</v>
      </c>
      <c r="GF683" s="8" t="n">
        <v>4</v>
      </c>
      <c r="GG683" s="8" t="n">
        <v>29</v>
      </c>
      <c r="GH683" s="8" t="n">
        <v>0.4</v>
      </c>
      <c r="GI683" s="8" t="n">
        <v>0</v>
      </c>
      <c r="GJ683" s="8" t="n">
        <v>0.4</v>
      </c>
      <c r="GK683" s="8" t="n">
        <f aca="false">Z683-AH683/10</f>
        <v>1</v>
      </c>
      <c r="GL683" s="22"/>
      <c r="GM683" s="22"/>
      <c r="GN683" s="22"/>
      <c r="GO683" s="22"/>
      <c r="GP683" s="22"/>
    </row>
    <row r="684" customFormat="false" ht="13.65" hidden="false" customHeight="true" outlineLevel="0" collapsed="false">
      <c r="A684" s="16" t="n">
        <v>32296</v>
      </c>
      <c r="B684" s="17" t="s">
        <v>3159</v>
      </c>
      <c r="C684" s="22"/>
      <c r="D684" s="17" t="s">
        <v>321</v>
      </c>
      <c r="E684" s="17" t="s">
        <v>321</v>
      </c>
      <c r="F684" s="8" t="n">
        <v>76</v>
      </c>
      <c r="G684" s="8" t="n">
        <v>219</v>
      </c>
      <c r="H684" s="8" t="n">
        <v>2006</v>
      </c>
      <c r="I684" s="8" t="n">
        <v>1</v>
      </c>
      <c r="J684" s="8" t="n">
        <v>25</v>
      </c>
      <c r="K684" s="17" t="s">
        <v>263</v>
      </c>
      <c r="L684" s="8" t="n">
        <v>2008</v>
      </c>
      <c r="M684" s="8" t="n">
        <v>29</v>
      </c>
      <c r="N684" s="8" t="n">
        <v>10</v>
      </c>
      <c r="O684" s="8" t="n">
        <v>8473534</v>
      </c>
      <c r="P684" s="17" t="s">
        <v>3160</v>
      </c>
      <c r="Q684" s="17" t="s">
        <v>3161</v>
      </c>
      <c r="R684" s="17" t="s">
        <v>3162</v>
      </c>
      <c r="S684" s="17" t="s">
        <v>3163</v>
      </c>
      <c r="T684" s="17" t="s">
        <v>313</v>
      </c>
      <c r="U684" s="17" t="s">
        <v>432</v>
      </c>
      <c r="V684" s="8" t="n">
        <v>57</v>
      </c>
      <c r="W684" s="8" t="n">
        <v>17</v>
      </c>
      <c r="X684" s="8" t="n">
        <v>9</v>
      </c>
      <c r="Y684" s="8" t="n">
        <v>7</v>
      </c>
      <c r="Z684" s="8" t="n">
        <v>26</v>
      </c>
      <c r="AA684" s="8" t="n">
        <v>10</v>
      </c>
      <c r="AB684" s="8" t="n">
        <v>44</v>
      </c>
      <c r="AC684" s="18" t="n">
        <f aca="false">Z684/V684</f>
        <v>0.456140350877193</v>
      </c>
      <c r="AD684" s="19" t="n">
        <f aca="false">IF(FZ684&gt;V684,Z684-V684*(GC684-Z684)/(FZ684-V684),0)</f>
        <v>-0.486656200941915</v>
      </c>
      <c r="AE684" s="19" t="n">
        <v>11.093</v>
      </c>
      <c r="AF684" s="8" t="n">
        <v>-5</v>
      </c>
      <c r="AG684" s="8" t="n">
        <v>-4.4</v>
      </c>
      <c r="AH684" s="8" t="n">
        <v>30</v>
      </c>
      <c r="AI684" s="8" t="n">
        <v>1248</v>
      </c>
      <c r="AJ684" s="8" t="n">
        <v>55253</v>
      </c>
      <c r="AK684" s="19" t="n">
        <v>920.88333333333</v>
      </c>
      <c r="AL684" s="8" t="n">
        <v>920.88</v>
      </c>
      <c r="AM684" s="8" t="n">
        <v>921</v>
      </c>
      <c r="AN684" s="18" t="n">
        <f aca="false">AJ684/60/V684</f>
        <v>16.1558479532164</v>
      </c>
      <c r="AO684" s="8" t="n">
        <v>26.93</v>
      </c>
      <c r="AP684" s="12" t="n">
        <f aca="false">IF(EF684&gt;0,Z684/EF684,0)</f>
        <v>0.722222222222222</v>
      </c>
      <c r="AQ684" s="8" t="n">
        <v>183</v>
      </c>
      <c r="AR684" s="8" t="n">
        <v>183</v>
      </c>
      <c r="AS684" s="8" t="n">
        <v>183</v>
      </c>
      <c r="AT684" s="8" t="n">
        <v>149</v>
      </c>
      <c r="AU684" s="8" t="n">
        <v>149</v>
      </c>
      <c r="AV684" s="8" t="n">
        <v>112</v>
      </c>
      <c r="AW684" s="8" t="n">
        <v>115</v>
      </c>
      <c r="AX684" s="8" t="n">
        <v>42</v>
      </c>
      <c r="AY684" s="8" t="n">
        <v>7</v>
      </c>
      <c r="AZ684" s="8" t="n">
        <v>8</v>
      </c>
      <c r="BA684" s="8" t="n">
        <f aca="false">AY684+AZ684</f>
        <v>15</v>
      </c>
      <c r="BB684" s="8" t="n">
        <v>10.48</v>
      </c>
      <c r="BC684" s="8" t="n">
        <v>30.8036</v>
      </c>
      <c r="BD684" s="19" t="n">
        <v>183.8</v>
      </c>
      <c r="BE684" s="19" t="n">
        <v>11.9754583461532</v>
      </c>
      <c r="BF684" s="19" t="n">
        <f aca="false">AQ684+BD684</f>
        <v>366.8</v>
      </c>
      <c r="BG684" s="19" t="n">
        <f aca="false">IF(AL684&gt;0,BF684/AL684*60,0)</f>
        <v>23.8988793328121</v>
      </c>
      <c r="BH684" s="8" t="n">
        <v>270</v>
      </c>
      <c r="BI684" s="8" t="n">
        <v>299</v>
      </c>
      <c r="BJ684" s="8" t="n">
        <v>305</v>
      </c>
      <c r="BK684" s="12" t="n">
        <f aca="false">BH684/(BH684+BJ684)</f>
        <v>0.469565217391304</v>
      </c>
      <c r="BL684" s="8" t="n">
        <v>111</v>
      </c>
      <c r="BM684" s="8" t="n">
        <v>111</v>
      </c>
      <c r="BN684" s="8" t="n">
        <v>47</v>
      </c>
      <c r="BO684" s="8" t="n">
        <f aca="false">BM684-BN684</f>
        <v>64</v>
      </c>
      <c r="BP684" s="8" t="n">
        <v>37</v>
      </c>
      <c r="BQ684" s="8" t="n">
        <v>11</v>
      </c>
      <c r="BR684" s="8" t="n">
        <v>22</v>
      </c>
      <c r="BS684" s="8" t="n">
        <v>36</v>
      </c>
      <c r="BT684" s="12" t="n">
        <f aca="false">BS684/(EA684+BS684)</f>
        <v>0.0615384615384615</v>
      </c>
      <c r="BU684" s="8" t="n">
        <v>173</v>
      </c>
      <c r="BV684" s="8" t="n">
        <v>141</v>
      </c>
      <c r="BW684" s="12" t="n">
        <f aca="false">IF(BU684+BV684&gt;0,BU684/(BU684+BV684),0)</f>
        <v>0.550955414012739</v>
      </c>
      <c r="BX684" s="8" t="n">
        <v>61</v>
      </c>
      <c r="BY684" s="8" t="n">
        <v>56</v>
      </c>
      <c r="BZ684" s="8" t="n">
        <v>57</v>
      </c>
      <c r="CA684" s="8" t="n">
        <v>42</v>
      </c>
      <c r="CB684" s="8" t="n">
        <v>55</v>
      </c>
      <c r="CC684" s="8" t="n">
        <v>43</v>
      </c>
      <c r="CD684" s="8" t="n">
        <v>47</v>
      </c>
      <c r="CE684" s="8" t="n">
        <v>46</v>
      </c>
      <c r="CF684" s="8" t="n">
        <v>54</v>
      </c>
      <c r="CG684" s="8" t="n">
        <v>48</v>
      </c>
      <c r="CH684" s="8" t="n">
        <v>118</v>
      </c>
      <c r="CI684" s="8" t="n">
        <v>82</v>
      </c>
      <c r="CJ684" s="8" t="n">
        <v>0</v>
      </c>
      <c r="CK684" s="8" t="n">
        <v>1</v>
      </c>
      <c r="CL684" s="8" t="n">
        <v>4</v>
      </c>
      <c r="CM684" s="8" t="n">
        <v>4</v>
      </c>
      <c r="CN684" s="8" t="n">
        <v>1</v>
      </c>
      <c r="CO684" s="8" t="n">
        <v>0</v>
      </c>
      <c r="CP684" s="8" t="n">
        <v>0</v>
      </c>
      <c r="CQ684" s="8" t="n">
        <v>3</v>
      </c>
      <c r="CR684" s="8" t="n">
        <v>2</v>
      </c>
      <c r="CS684" s="8" t="n">
        <v>2</v>
      </c>
      <c r="CT684" s="8" t="n">
        <v>1</v>
      </c>
      <c r="CU684" s="8" t="n">
        <v>1</v>
      </c>
      <c r="CV684" s="8" t="n">
        <v>0</v>
      </c>
      <c r="CW684" s="8" t="n">
        <v>8</v>
      </c>
      <c r="CX684" s="8" t="n">
        <v>0</v>
      </c>
      <c r="CY684" s="8" t="n">
        <v>2</v>
      </c>
      <c r="CZ684" s="8" t="n">
        <v>4</v>
      </c>
      <c r="DA684" s="8" t="n">
        <v>31</v>
      </c>
      <c r="DB684" s="8" t="n">
        <v>15</v>
      </c>
      <c r="DC684" s="8" t="n">
        <v>3</v>
      </c>
      <c r="DD684" s="8" t="n">
        <v>9</v>
      </c>
      <c r="DE684" s="8" t="n">
        <v>5</v>
      </c>
      <c r="DF684" s="8" t="n">
        <v>9</v>
      </c>
      <c r="DG684" s="8" t="n">
        <v>2</v>
      </c>
      <c r="DH684" s="8" t="n">
        <v>69</v>
      </c>
      <c r="DI684" s="8" t="n">
        <v>13</v>
      </c>
      <c r="DJ684" s="8" t="n">
        <v>7</v>
      </c>
      <c r="DK684" s="8" t="n">
        <v>14</v>
      </c>
      <c r="DL684" s="8" t="n">
        <v>14</v>
      </c>
      <c r="DM684" s="8" t="n">
        <v>0</v>
      </c>
      <c r="DN684" s="8" t="n">
        <v>6</v>
      </c>
      <c r="DO684" s="8" t="n">
        <v>6</v>
      </c>
      <c r="DP684" s="8" t="n">
        <v>0</v>
      </c>
      <c r="DQ684" s="8" t="n">
        <f aca="false">DJ684-DI684</f>
        <v>-6</v>
      </c>
      <c r="DR684" s="19" t="n">
        <v>-5.712</v>
      </c>
      <c r="DS684" s="8" t="n">
        <v>13</v>
      </c>
      <c r="DT684" s="8" t="n">
        <v>0</v>
      </c>
      <c r="DU684" s="8" t="n">
        <v>0</v>
      </c>
      <c r="DV684" s="8" t="n">
        <v>0</v>
      </c>
      <c r="DW684" s="8" t="n">
        <v>0</v>
      </c>
      <c r="DX684" s="8" t="n">
        <v>898</v>
      </c>
      <c r="DY684" s="8" t="n">
        <v>761</v>
      </c>
      <c r="DZ684" s="8" t="n">
        <v>664</v>
      </c>
      <c r="EA684" s="8" t="n">
        <v>549</v>
      </c>
      <c r="EB684" s="8" t="n">
        <v>491</v>
      </c>
      <c r="EC684" s="8" t="n">
        <v>411</v>
      </c>
      <c r="ED684" s="8" t="n">
        <v>36.08</v>
      </c>
      <c r="EE684" s="8" t="n">
        <v>35.84</v>
      </c>
      <c r="EF684" s="8" t="n">
        <v>36</v>
      </c>
      <c r="EG684" s="8" t="n">
        <v>36</v>
      </c>
      <c r="EH684" s="12" t="n">
        <f aca="false">EF684/EB684</f>
        <v>0.0733197556008147</v>
      </c>
      <c r="EI684" s="20" t="n">
        <f aca="false">1-EG684/EC684</f>
        <v>0.912408759124088</v>
      </c>
      <c r="EJ684" s="21" t="n">
        <f aca="false">EH684+EI684</f>
        <v>0.985728514724902</v>
      </c>
      <c r="EK684" s="8" t="n">
        <v>898</v>
      </c>
      <c r="EL684" s="8" t="n">
        <v>762</v>
      </c>
      <c r="EM684" s="8" t="n">
        <v>664</v>
      </c>
      <c r="EN684" s="8" t="n">
        <v>549</v>
      </c>
      <c r="EO684" s="8" t="n">
        <v>490</v>
      </c>
      <c r="EP684" s="8" t="n">
        <v>411</v>
      </c>
      <c r="EQ684" s="8" t="n">
        <v>36</v>
      </c>
      <c r="ER684" s="8" t="n">
        <v>36</v>
      </c>
      <c r="ES684" s="8" t="n">
        <v>411</v>
      </c>
      <c r="ET684" s="8" t="n">
        <v>390</v>
      </c>
      <c r="EU684" s="8" t="n">
        <v>138</v>
      </c>
      <c r="EV684" s="8" t="n">
        <v>140</v>
      </c>
      <c r="EW684" s="8" t="n">
        <v>11</v>
      </c>
      <c r="EX684" s="8" t="n">
        <v>22</v>
      </c>
      <c r="EY684" s="8" t="n">
        <v>39</v>
      </c>
      <c r="EZ684" s="8" t="n">
        <v>58</v>
      </c>
      <c r="FA684" s="8" t="n">
        <v>1.8</v>
      </c>
      <c r="FB684" s="8" t="n">
        <v>1</v>
      </c>
      <c r="FC684" s="8" t="n">
        <v>2.8</v>
      </c>
      <c r="FD684" s="19" t="n">
        <v>30.47</v>
      </c>
      <c r="FE684" s="18" t="n">
        <f aca="false">FD684/V684</f>
        <v>0.534561403508772</v>
      </c>
      <c r="FF684" s="8" t="n">
        <v>4.2591</v>
      </c>
      <c r="FG684" s="8" t="n">
        <v>-0.02</v>
      </c>
      <c r="FH684" s="8" t="n">
        <v>0.74</v>
      </c>
      <c r="FI684" s="8" t="n">
        <v>0.72</v>
      </c>
      <c r="FJ684" s="22"/>
      <c r="FK684" s="22"/>
      <c r="FL684" s="22"/>
      <c r="FM684" s="8" t="n">
        <f aca="false">BL684+BS684+AH684+DT684</f>
        <v>177</v>
      </c>
      <c r="FN684" s="19" t="n">
        <f aca="false">IF(DS684&gt;0,(BL684+BR684)/DS684,0)</f>
        <v>10.2307692307692</v>
      </c>
      <c r="FO684" s="12" t="n">
        <v>0.1187191279</v>
      </c>
      <c r="FP684" s="19" t="n">
        <f aca="false">Z684-AH684/10</f>
        <v>23</v>
      </c>
      <c r="FQ684" s="19" t="n">
        <f aca="false">Z684+DR684/5</f>
        <v>24.8576</v>
      </c>
      <c r="FR684" s="19" t="n">
        <f aca="false">(DX684+DY684)/AL684*60</f>
        <v>108.092259577795</v>
      </c>
      <c r="FS684" s="8" t="n">
        <v>24</v>
      </c>
      <c r="FT684" s="17" t="s">
        <v>708</v>
      </c>
      <c r="FU684" s="8" t="n">
        <v>1127</v>
      </c>
      <c r="FV684" s="22"/>
      <c r="FW684" s="17" t="s">
        <v>280</v>
      </c>
      <c r="FX684" s="23" t="n">
        <v>4700000</v>
      </c>
      <c r="FY684" s="23" t="n">
        <v>3850000</v>
      </c>
      <c r="FZ684" s="8" t="n">
        <v>694</v>
      </c>
      <c r="GA684" s="8" t="n">
        <v>168</v>
      </c>
      <c r="GB684" s="8" t="n">
        <v>154</v>
      </c>
      <c r="GC684" s="8" t="n">
        <v>322</v>
      </c>
      <c r="GD684" s="8" t="n">
        <v>10</v>
      </c>
      <c r="GE684" s="8" t="n">
        <v>242</v>
      </c>
      <c r="GF684" s="8" t="n">
        <v>1343</v>
      </c>
      <c r="GG684" s="8" t="n">
        <v>11017</v>
      </c>
      <c r="GH684" s="8" t="n">
        <v>22.6</v>
      </c>
      <c r="GI684" s="8" t="n">
        <v>13.9</v>
      </c>
      <c r="GJ684" s="8" t="n">
        <v>36.5</v>
      </c>
      <c r="GK684" s="8" t="n">
        <f aca="false">Z684-AH684/10</f>
        <v>23</v>
      </c>
      <c r="GL684" s="22"/>
      <c r="GM684" s="22"/>
      <c r="GN684" s="22"/>
      <c r="GO684" s="22"/>
      <c r="GP684" s="22"/>
    </row>
    <row r="685" customFormat="false" ht="13.65" hidden="false" customHeight="true" outlineLevel="0" collapsed="false">
      <c r="A685" s="16" t="n">
        <v>35904</v>
      </c>
      <c r="B685" s="17" t="s">
        <v>365</v>
      </c>
      <c r="C685" s="22"/>
      <c r="D685" s="17" t="s">
        <v>366</v>
      </c>
      <c r="E685" s="17" t="s">
        <v>366</v>
      </c>
      <c r="F685" s="8" t="n">
        <v>77</v>
      </c>
      <c r="G685" s="8" t="n">
        <v>206</v>
      </c>
      <c r="H685" s="8" t="n">
        <v>2016</v>
      </c>
      <c r="I685" s="8" t="n">
        <v>1</v>
      </c>
      <c r="J685" s="8" t="n">
        <v>2</v>
      </c>
      <c r="K685" s="17" t="s">
        <v>273</v>
      </c>
      <c r="L685" s="8" t="n">
        <v>2016</v>
      </c>
      <c r="M685" s="8" t="n">
        <v>19</v>
      </c>
      <c r="N685" s="8" t="n">
        <v>2</v>
      </c>
      <c r="O685" s="8" t="n">
        <v>8479339</v>
      </c>
      <c r="P685" s="17" t="s">
        <v>3164</v>
      </c>
      <c r="Q685" s="17" t="s">
        <v>3165</v>
      </c>
      <c r="R685" s="17" t="s">
        <v>3166</v>
      </c>
      <c r="S685" s="17" t="s">
        <v>3163</v>
      </c>
      <c r="T685" s="17" t="s">
        <v>299</v>
      </c>
      <c r="U685" s="17" t="s">
        <v>332</v>
      </c>
      <c r="V685" s="8" t="n">
        <v>82</v>
      </c>
      <c r="W685" s="8" t="n">
        <v>44</v>
      </c>
      <c r="X685" s="8" t="n">
        <v>26</v>
      </c>
      <c r="Y685" s="8" t="n">
        <v>12</v>
      </c>
      <c r="Z685" s="8" t="n">
        <v>70</v>
      </c>
      <c r="AA685" s="8" t="n">
        <v>2</v>
      </c>
      <c r="AB685" s="8" t="n">
        <v>21</v>
      </c>
      <c r="AC685" s="18" t="n">
        <f aca="false">Z685/V685</f>
        <v>0.853658536585366</v>
      </c>
      <c r="AD685" s="19" t="n">
        <f aca="false">IF(FZ685&gt;V685,Z685-V685*(GC685-Z685)/(FZ685-V685),0)</f>
        <v>-1.89041095890411</v>
      </c>
      <c r="AE685" s="19" t="n">
        <v>29.682</v>
      </c>
      <c r="AF685" s="8" t="n">
        <v>8</v>
      </c>
      <c r="AG685" s="8" t="n">
        <v>0</v>
      </c>
      <c r="AH685" s="8" t="n">
        <v>24</v>
      </c>
      <c r="AI685" s="8" t="n">
        <v>1662</v>
      </c>
      <c r="AJ685" s="8" t="n">
        <v>81085</v>
      </c>
      <c r="AK685" s="19" t="n">
        <v>1351.4166666667</v>
      </c>
      <c r="AL685" s="8" t="n">
        <v>1351.42</v>
      </c>
      <c r="AM685" s="8" t="n">
        <v>1351</v>
      </c>
      <c r="AN685" s="18" t="n">
        <f aca="false">AJ685/60/V685</f>
        <v>16.4806910569106</v>
      </c>
      <c r="AO685" s="8" t="n">
        <v>27.28</v>
      </c>
      <c r="AP685" s="12" t="n">
        <f aca="false">IF(EF685&gt;0,Z685/EF685,0)</f>
        <v>0.673076923076923</v>
      </c>
      <c r="AQ685" s="8" t="n">
        <v>467</v>
      </c>
      <c r="AR685" s="8" t="n">
        <v>466</v>
      </c>
      <c r="AS685" s="8" t="n">
        <v>467</v>
      </c>
      <c r="AT685" s="8" t="n">
        <v>354</v>
      </c>
      <c r="AU685" s="8" t="n">
        <v>354</v>
      </c>
      <c r="AV685" s="8" t="n">
        <v>241</v>
      </c>
      <c r="AW685" s="8" t="n">
        <v>225</v>
      </c>
      <c r="AX685" s="8" t="n">
        <v>60</v>
      </c>
      <c r="AY685" s="8" t="n">
        <v>12</v>
      </c>
      <c r="AZ685" s="8" t="n">
        <v>14</v>
      </c>
      <c r="BA685" s="8" t="n">
        <f aca="false">AY685+AZ685</f>
        <v>26</v>
      </c>
      <c r="BB685" s="8" t="n">
        <v>24.52</v>
      </c>
      <c r="BC685" s="8" t="n">
        <v>36.0871</v>
      </c>
      <c r="BD685" s="19" t="n">
        <v>181.2</v>
      </c>
      <c r="BE685" s="19" t="n">
        <v>8.04489116359356</v>
      </c>
      <c r="BF685" s="19" t="n">
        <f aca="false">AQ685+BD685</f>
        <v>648.2</v>
      </c>
      <c r="BG685" s="19" t="n">
        <f aca="false">IF(AL685&gt;0,BF685/AL685*60,0)</f>
        <v>28.7786180462032</v>
      </c>
      <c r="BH685" s="8" t="n">
        <v>663</v>
      </c>
      <c r="BI685" s="8" t="n">
        <v>365</v>
      </c>
      <c r="BJ685" s="8" t="n">
        <v>319</v>
      </c>
      <c r="BK685" s="12" t="n">
        <f aca="false">BH685/(BH685+BJ685)</f>
        <v>0.675152749490835</v>
      </c>
      <c r="BL685" s="8" t="n">
        <v>74</v>
      </c>
      <c r="BM685" s="8" t="n">
        <v>74</v>
      </c>
      <c r="BN685" s="8" t="n">
        <v>61</v>
      </c>
      <c r="BO685" s="8" t="n">
        <f aca="false">BM685-BN685</f>
        <v>13</v>
      </c>
      <c r="BP685" s="8" t="n">
        <v>113</v>
      </c>
      <c r="BQ685" s="8" t="n">
        <v>51</v>
      </c>
      <c r="BR685" s="8" t="n">
        <v>29</v>
      </c>
      <c r="BS685" s="8" t="n">
        <v>43</v>
      </c>
      <c r="BT685" s="12" t="n">
        <f aca="false">BS685/(EA685+BS685)</f>
        <v>0.0464864864864865</v>
      </c>
      <c r="BU685" s="8" t="n">
        <v>11</v>
      </c>
      <c r="BV685" s="8" t="n">
        <v>32</v>
      </c>
      <c r="BW685" s="12" t="n">
        <f aca="false">IF(BU685+BV685&gt;0,BU685/(BU685+BV685),0)</f>
        <v>0.255813953488372</v>
      </c>
      <c r="BX685" s="8" t="n">
        <v>1</v>
      </c>
      <c r="BY685" s="8" t="n">
        <v>5</v>
      </c>
      <c r="BZ685" s="8" t="n">
        <v>6</v>
      </c>
      <c r="CA685" s="8" t="n">
        <v>7</v>
      </c>
      <c r="CB685" s="8" t="n">
        <v>4</v>
      </c>
      <c r="CC685" s="8" t="n">
        <v>20</v>
      </c>
      <c r="CD685" s="8" t="n">
        <v>3</v>
      </c>
      <c r="CE685" s="8" t="n">
        <v>9</v>
      </c>
      <c r="CF685" s="8" t="n">
        <v>5</v>
      </c>
      <c r="CG685" s="8" t="n">
        <v>15</v>
      </c>
      <c r="CH685" s="8" t="n">
        <v>5</v>
      </c>
      <c r="CI685" s="8" t="n">
        <v>16</v>
      </c>
      <c r="CJ685" s="8" t="n">
        <v>1</v>
      </c>
      <c r="CK685" s="8" t="n">
        <v>0</v>
      </c>
      <c r="CL685" s="8" t="n">
        <v>11</v>
      </c>
      <c r="CM685" s="8" t="n">
        <v>8</v>
      </c>
      <c r="CN685" s="8" t="n">
        <v>2</v>
      </c>
      <c r="CO685" s="8" t="n">
        <v>0</v>
      </c>
      <c r="CP685" s="8" t="n">
        <v>1</v>
      </c>
      <c r="CQ685" s="8" t="n">
        <v>2</v>
      </c>
      <c r="CR685" s="8" t="n">
        <v>0</v>
      </c>
      <c r="CS685" s="8" t="n">
        <v>6</v>
      </c>
      <c r="CT685" s="8" t="n">
        <v>14</v>
      </c>
      <c r="CU685" s="8" t="n">
        <v>0</v>
      </c>
      <c r="CV685" s="8" t="n">
        <v>0</v>
      </c>
      <c r="CW685" s="8" t="n">
        <v>22</v>
      </c>
      <c r="CX685" s="8" t="n">
        <v>1</v>
      </c>
      <c r="CY685" s="8" t="n">
        <v>11</v>
      </c>
      <c r="CZ685" s="8" t="n">
        <v>15</v>
      </c>
      <c r="DA685" s="8" t="n">
        <v>86</v>
      </c>
      <c r="DB685" s="8" t="n">
        <v>12</v>
      </c>
      <c r="DC685" s="8" t="n">
        <v>4</v>
      </c>
      <c r="DD685" s="8" t="n">
        <v>53</v>
      </c>
      <c r="DE685" s="8" t="n">
        <v>32</v>
      </c>
      <c r="DF685" s="8" t="n">
        <v>4</v>
      </c>
      <c r="DG685" s="8" t="n">
        <v>0</v>
      </c>
      <c r="DH685" s="8" t="n">
        <v>136</v>
      </c>
      <c r="DI685" s="8" t="n">
        <v>11</v>
      </c>
      <c r="DJ685" s="8" t="n">
        <v>15</v>
      </c>
      <c r="DK685" s="8" t="n">
        <v>11</v>
      </c>
      <c r="DL685" s="8" t="n">
        <v>11</v>
      </c>
      <c r="DM685" s="8" t="n">
        <v>0</v>
      </c>
      <c r="DN685" s="8" t="n">
        <v>16</v>
      </c>
      <c r="DO685" s="8" t="n">
        <v>16</v>
      </c>
      <c r="DP685" s="8" t="n">
        <v>0</v>
      </c>
      <c r="DQ685" s="8" t="n">
        <f aca="false">DJ685-DI685</f>
        <v>4</v>
      </c>
      <c r="DR685" s="19" t="n">
        <v>3.791</v>
      </c>
      <c r="DS685" s="8" t="n">
        <v>11</v>
      </c>
      <c r="DT685" s="8" t="n">
        <v>0</v>
      </c>
      <c r="DU685" s="8" t="n">
        <v>0</v>
      </c>
      <c r="DV685" s="8" t="n">
        <v>0</v>
      </c>
      <c r="DW685" s="8" t="n">
        <v>0</v>
      </c>
      <c r="DX685" s="8" t="n">
        <v>1538</v>
      </c>
      <c r="DY685" s="8" t="n">
        <v>1166</v>
      </c>
      <c r="DZ685" s="8" t="n">
        <v>1175</v>
      </c>
      <c r="EA685" s="8" t="n">
        <v>882</v>
      </c>
      <c r="EB685" s="8" t="n">
        <v>830</v>
      </c>
      <c r="EC685" s="8" t="n">
        <v>649</v>
      </c>
      <c r="ED685" s="8" t="n">
        <v>76.1</v>
      </c>
      <c r="EE685" s="8" t="n">
        <v>53.21</v>
      </c>
      <c r="EF685" s="8" t="n">
        <v>104</v>
      </c>
      <c r="EG685" s="8" t="n">
        <v>53</v>
      </c>
      <c r="EH685" s="12" t="n">
        <f aca="false">EF685/EB685</f>
        <v>0.125301204819277</v>
      </c>
      <c r="EI685" s="20" t="n">
        <f aca="false">1-EG685/EC685</f>
        <v>0.918335901386749</v>
      </c>
      <c r="EJ685" s="21" t="n">
        <f aca="false">EH685+EI685</f>
        <v>1.04363710620603</v>
      </c>
      <c r="EK685" s="8" t="n">
        <v>1540</v>
      </c>
      <c r="EL685" s="8" t="n">
        <v>1167</v>
      </c>
      <c r="EM685" s="8" t="n">
        <v>1176</v>
      </c>
      <c r="EN685" s="8" t="n">
        <v>883</v>
      </c>
      <c r="EO685" s="8" t="n">
        <v>831</v>
      </c>
      <c r="EP685" s="8" t="n">
        <v>651</v>
      </c>
      <c r="EQ685" s="8" t="n">
        <v>104</v>
      </c>
      <c r="ER685" s="8" t="n">
        <v>53</v>
      </c>
      <c r="ES685" s="8" t="n">
        <v>749</v>
      </c>
      <c r="ET685" s="8" t="n">
        <v>525</v>
      </c>
      <c r="EU685" s="8" t="n">
        <v>259</v>
      </c>
      <c r="EV685" s="8" t="n">
        <v>215</v>
      </c>
      <c r="EW685" s="8" t="n">
        <v>40</v>
      </c>
      <c r="EX685" s="8" t="n">
        <v>30</v>
      </c>
      <c r="EY685" s="8" t="n">
        <v>85</v>
      </c>
      <c r="EZ685" s="8" t="n">
        <v>115</v>
      </c>
      <c r="FA685" s="8" t="n">
        <v>7.9</v>
      </c>
      <c r="FB685" s="8" t="n">
        <v>1.6</v>
      </c>
      <c r="FC685" s="8" t="n">
        <v>9.6</v>
      </c>
      <c r="FD685" s="19" t="n">
        <v>72.86</v>
      </c>
      <c r="FE685" s="18" t="n">
        <f aca="false">FD685/V685</f>
        <v>0.888536585365854</v>
      </c>
      <c r="FF685" s="8" t="n">
        <v>10.5139</v>
      </c>
      <c r="FG685" s="8" t="n">
        <v>4.02</v>
      </c>
      <c r="FH685" s="8" t="n">
        <v>0</v>
      </c>
      <c r="FI685" s="8" t="n">
        <v>4.02</v>
      </c>
      <c r="FJ685" s="8" t="n">
        <v>6</v>
      </c>
      <c r="FK685" s="8" t="n">
        <v>2</v>
      </c>
      <c r="FL685" s="8" t="n">
        <v>1</v>
      </c>
      <c r="FM685" s="8" t="n">
        <f aca="false">BL685+BS685+AH685+DT685</f>
        <v>141</v>
      </c>
      <c r="FN685" s="19" t="n">
        <f aca="false">IF(DS685&gt;0,(BL685+BR685)/DS685,0)</f>
        <v>9.36363636363636</v>
      </c>
      <c r="FO685" s="12" t="n">
        <v>0.192139738</v>
      </c>
      <c r="FP685" s="19" t="n">
        <f aca="false">Z685-AH685/10</f>
        <v>67.6</v>
      </c>
      <c r="FQ685" s="19" t="n">
        <f aca="false">Z685+DR685/5</f>
        <v>70.7582</v>
      </c>
      <c r="FR685" s="19" t="n">
        <f aca="false">(DX685+DY685)/AL685*60</f>
        <v>120.05150138373</v>
      </c>
      <c r="FS685" s="22"/>
      <c r="FT685" s="22"/>
      <c r="FU685" s="22"/>
      <c r="FV685" s="22"/>
      <c r="FW685" s="17" t="s">
        <v>270</v>
      </c>
      <c r="FX685" s="23" t="n">
        <v>925000</v>
      </c>
      <c r="FY685" s="23" t="n">
        <v>925000</v>
      </c>
      <c r="FZ685" s="8" t="n">
        <v>155</v>
      </c>
      <c r="GA685" s="8" t="n">
        <v>80</v>
      </c>
      <c r="GB685" s="8" t="n">
        <v>54</v>
      </c>
      <c r="GC685" s="8" t="n">
        <v>134</v>
      </c>
      <c r="GD685" s="8" t="n">
        <v>15</v>
      </c>
      <c r="GE685" s="8" t="n">
        <v>50</v>
      </c>
      <c r="GF685" s="8" t="n">
        <v>445</v>
      </c>
      <c r="GG685" s="8" t="n">
        <v>2659</v>
      </c>
      <c r="GH685" s="8" t="n">
        <v>15.3</v>
      </c>
      <c r="GI685" s="8" t="n">
        <v>3.1</v>
      </c>
      <c r="GJ685" s="8" t="n">
        <v>18.5</v>
      </c>
      <c r="GK685" s="8" t="n">
        <f aca="false">Z685-AH685/10</f>
        <v>67.6</v>
      </c>
      <c r="GL685" s="22"/>
      <c r="GM685" s="22"/>
      <c r="GN685" s="22"/>
      <c r="GO685" s="22"/>
      <c r="GP685" s="22"/>
    </row>
    <row r="686" customFormat="false" ht="13.65" hidden="false" customHeight="true" outlineLevel="0" collapsed="false">
      <c r="A686" s="16" t="n">
        <v>33642</v>
      </c>
      <c r="B686" s="17" t="s">
        <v>474</v>
      </c>
      <c r="C686" s="22"/>
      <c r="D686" s="17" t="s">
        <v>321</v>
      </c>
      <c r="E686" s="17" t="s">
        <v>321</v>
      </c>
      <c r="F686" s="8" t="n">
        <v>75</v>
      </c>
      <c r="G686" s="8" t="n">
        <v>219</v>
      </c>
      <c r="H686" s="8" t="n">
        <v>2010</v>
      </c>
      <c r="I686" s="8" t="n">
        <v>2</v>
      </c>
      <c r="J686" s="8" t="n">
        <v>41</v>
      </c>
      <c r="K686" s="17" t="s">
        <v>263</v>
      </c>
      <c r="L686" s="8" t="n">
        <v>2013</v>
      </c>
      <c r="M686" s="8" t="n">
        <v>25</v>
      </c>
      <c r="N686" s="8" t="n">
        <v>5</v>
      </c>
      <c r="O686" s="8" t="n">
        <v>8475747</v>
      </c>
      <c r="P686" s="17" t="s">
        <v>3167</v>
      </c>
      <c r="Q686" s="17" t="s">
        <v>3168</v>
      </c>
      <c r="R686" s="17" t="s">
        <v>3169</v>
      </c>
      <c r="S686" s="17" t="s">
        <v>3163</v>
      </c>
      <c r="T686" s="17" t="s">
        <v>278</v>
      </c>
      <c r="U686" s="17" t="s">
        <v>269</v>
      </c>
      <c r="V686" s="8" t="n">
        <v>68</v>
      </c>
      <c r="W686" s="8" t="n">
        <v>3</v>
      </c>
      <c r="X686" s="8" t="n">
        <v>12</v>
      </c>
      <c r="Y686" s="8" t="n">
        <v>4</v>
      </c>
      <c r="Z686" s="8" t="n">
        <v>15</v>
      </c>
      <c r="AA686" s="8" t="n">
        <v>17</v>
      </c>
      <c r="AB686" s="8" t="n">
        <v>82</v>
      </c>
      <c r="AC686" s="18" t="n">
        <f aca="false">Z686/V686</f>
        <v>0.220588235294118</v>
      </c>
      <c r="AD686" s="19" t="n">
        <f aca="false">IF(FZ686&gt;V686,Z686-V686*(GC686-Z686)/(FZ686-V686),0)</f>
        <v>6.18518518518519</v>
      </c>
      <c r="AE686" s="19" t="n">
        <v>5.117</v>
      </c>
      <c r="AF686" s="8" t="n">
        <v>27</v>
      </c>
      <c r="AG686" s="8" t="n">
        <v>-2.6</v>
      </c>
      <c r="AH686" s="8" t="n">
        <v>41</v>
      </c>
      <c r="AI686" s="8" t="n">
        <v>1677</v>
      </c>
      <c r="AJ686" s="8" t="n">
        <v>81014</v>
      </c>
      <c r="AK686" s="19" t="n">
        <v>1350.2333333333</v>
      </c>
      <c r="AL686" s="8" t="n">
        <v>1350.23</v>
      </c>
      <c r="AM686" s="8" t="n">
        <v>1350</v>
      </c>
      <c r="AN686" s="18" t="n">
        <f aca="false">AJ686/60/V686</f>
        <v>19.8563725490196</v>
      </c>
      <c r="AO686" s="8" t="n">
        <v>33.25</v>
      </c>
      <c r="AP686" s="12" t="n">
        <f aca="false">IF(EF686&gt;0,Z686/EF686,0)</f>
        <v>0.217391304347826</v>
      </c>
      <c r="AQ686" s="8" t="n">
        <v>144</v>
      </c>
      <c r="AR686" s="8" t="n">
        <v>144</v>
      </c>
      <c r="AS686" s="8" t="n">
        <v>144</v>
      </c>
      <c r="AT686" s="8" t="n">
        <v>101</v>
      </c>
      <c r="AU686" s="8" t="n">
        <v>101</v>
      </c>
      <c r="AV686" s="8" t="n">
        <v>73</v>
      </c>
      <c r="AW686" s="8" t="n">
        <v>34</v>
      </c>
      <c r="AX686" s="8" t="n">
        <v>2</v>
      </c>
      <c r="AY686" s="8" t="n">
        <v>2</v>
      </c>
      <c r="AZ686" s="8" t="n">
        <v>1</v>
      </c>
      <c r="BA686" s="8" t="n">
        <f aca="false">AY686+AZ686</f>
        <v>3</v>
      </c>
      <c r="BB686" s="8" t="n">
        <v>2.76</v>
      </c>
      <c r="BC686" s="8" t="n">
        <v>53.589</v>
      </c>
      <c r="BD686" s="19" t="n">
        <v>38.5</v>
      </c>
      <c r="BE686" s="19" t="n">
        <v>1.71081541461974</v>
      </c>
      <c r="BF686" s="19" t="n">
        <f aca="false">AQ686+BD686</f>
        <v>182.5</v>
      </c>
      <c r="BG686" s="19" t="n">
        <f aca="false">IF(AL686&gt;0,BF686/AL686*60,0)</f>
        <v>8.10972945350052</v>
      </c>
      <c r="BH686" s="8" t="n">
        <v>237</v>
      </c>
      <c r="BI686" s="8" t="n">
        <v>455</v>
      </c>
      <c r="BJ686" s="8" t="n">
        <v>657</v>
      </c>
      <c r="BK686" s="12" t="n">
        <f aca="false">BH686/(BH686+BJ686)</f>
        <v>0.26510067114094</v>
      </c>
      <c r="BL686" s="8" t="n">
        <v>66</v>
      </c>
      <c r="BM686" s="8" t="n">
        <v>66</v>
      </c>
      <c r="BN686" s="8" t="n">
        <v>131</v>
      </c>
      <c r="BO686" s="8" t="n">
        <f aca="false">BM686-BN686</f>
        <v>-65</v>
      </c>
      <c r="BP686" s="8" t="n">
        <v>28</v>
      </c>
      <c r="BQ686" s="8" t="n">
        <v>25</v>
      </c>
      <c r="BR686" s="8" t="n">
        <v>14</v>
      </c>
      <c r="BS686" s="8" t="n">
        <v>185</v>
      </c>
      <c r="BT686" s="12" t="n">
        <f aca="false">BS686/(EA686+BS686)</f>
        <v>0.132711621233859</v>
      </c>
      <c r="BU686" s="8" t="n">
        <v>0</v>
      </c>
      <c r="BV686" s="8" t="n">
        <v>3</v>
      </c>
      <c r="BW686" s="12" t="n">
        <f aca="false">IF(BU686+BV686&gt;0,BU686/(BU686+BV686),0)</f>
        <v>0</v>
      </c>
      <c r="BX686" s="8" t="n">
        <v>0</v>
      </c>
      <c r="BY686" s="8" t="n">
        <v>1</v>
      </c>
      <c r="BZ686" s="8" t="n">
        <v>0</v>
      </c>
      <c r="CA686" s="8" t="n">
        <v>1</v>
      </c>
      <c r="CB686" s="8" t="n">
        <v>0</v>
      </c>
      <c r="CC686" s="8" t="n">
        <v>1</v>
      </c>
      <c r="CD686" s="8" t="n">
        <v>0</v>
      </c>
      <c r="CE686" s="8" t="n">
        <v>1</v>
      </c>
      <c r="CF686" s="8" t="n">
        <v>0</v>
      </c>
      <c r="CG686" s="8" t="n">
        <v>2</v>
      </c>
      <c r="CH686" s="8" t="n">
        <v>0</v>
      </c>
      <c r="CI686" s="8" t="n">
        <v>1</v>
      </c>
      <c r="CJ686" s="8" t="n">
        <v>0</v>
      </c>
      <c r="CK686" s="8" t="n">
        <v>0</v>
      </c>
      <c r="CL686" s="8" t="n">
        <v>1</v>
      </c>
      <c r="CM686" s="8" t="n">
        <v>0</v>
      </c>
      <c r="CN686" s="8" t="n">
        <v>0</v>
      </c>
      <c r="CO686" s="8" t="n">
        <v>0</v>
      </c>
      <c r="CP686" s="8" t="n">
        <v>0</v>
      </c>
      <c r="CQ686" s="8" t="n">
        <v>0</v>
      </c>
      <c r="CR686" s="8" t="n">
        <v>0</v>
      </c>
      <c r="CS686" s="8" t="n">
        <v>3</v>
      </c>
      <c r="CT686" s="8" t="n">
        <v>0</v>
      </c>
      <c r="CU686" s="8" t="n">
        <v>0</v>
      </c>
      <c r="CV686" s="8" t="n">
        <v>0</v>
      </c>
      <c r="CW686" s="8" t="n">
        <v>0</v>
      </c>
      <c r="CX686" s="8" t="n">
        <v>0</v>
      </c>
      <c r="CY686" s="8" t="n">
        <v>1</v>
      </c>
      <c r="CZ686" s="8" t="n">
        <v>0</v>
      </c>
      <c r="DA686" s="8" t="n">
        <v>27</v>
      </c>
      <c r="DB686" s="8" t="n">
        <v>2</v>
      </c>
      <c r="DC686" s="8" t="n">
        <v>0</v>
      </c>
      <c r="DD686" s="8" t="n">
        <v>26</v>
      </c>
      <c r="DE686" s="8" t="n">
        <v>5</v>
      </c>
      <c r="DF686" s="8" t="n">
        <v>0</v>
      </c>
      <c r="DG686" s="8" t="n">
        <v>0</v>
      </c>
      <c r="DH686" s="8" t="n">
        <v>40</v>
      </c>
      <c r="DI686" s="8" t="n">
        <v>18</v>
      </c>
      <c r="DJ686" s="8" t="n">
        <v>8</v>
      </c>
      <c r="DK686" s="8" t="n">
        <v>19</v>
      </c>
      <c r="DL686" s="8" t="n">
        <v>18</v>
      </c>
      <c r="DM686" s="8" t="n">
        <v>1</v>
      </c>
      <c r="DN686" s="8" t="n">
        <v>9</v>
      </c>
      <c r="DO686" s="8" t="n">
        <v>8</v>
      </c>
      <c r="DP686" s="8" t="n">
        <v>1</v>
      </c>
      <c r="DQ686" s="8" t="n">
        <f aca="false">DJ686-DI686</f>
        <v>-10</v>
      </c>
      <c r="DR686" s="19" t="n">
        <v>-4.11</v>
      </c>
      <c r="DS686" s="8" t="n">
        <v>17</v>
      </c>
      <c r="DT686" s="8" t="n">
        <v>1</v>
      </c>
      <c r="DU686" s="8" t="n">
        <v>0</v>
      </c>
      <c r="DV686" s="8" t="n">
        <v>0</v>
      </c>
      <c r="DW686" s="8" t="n">
        <v>0</v>
      </c>
      <c r="DX686" s="8" t="n">
        <v>1018</v>
      </c>
      <c r="DY686" s="8" t="n">
        <v>1661</v>
      </c>
      <c r="DZ686" s="8" t="n">
        <v>768</v>
      </c>
      <c r="EA686" s="8" t="n">
        <v>1209</v>
      </c>
      <c r="EB686" s="8" t="n">
        <v>573</v>
      </c>
      <c r="EC686" s="8" t="n">
        <v>865</v>
      </c>
      <c r="ED686" s="8" t="n">
        <v>49.49</v>
      </c>
      <c r="EE686" s="8" t="n">
        <v>70.78</v>
      </c>
      <c r="EF686" s="8" t="n">
        <v>69</v>
      </c>
      <c r="EG686" s="8" t="n">
        <v>62</v>
      </c>
      <c r="EH686" s="12" t="n">
        <f aca="false">EF686/EB686</f>
        <v>0.120418848167539</v>
      </c>
      <c r="EI686" s="20" t="n">
        <f aca="false">1-EG686/EC686</f>
        <v>0.928323699421965</v>
      </c>
      <c r="EJ686" s="21" t="n">
        <f aca="false">EH686+EI686</f>
        <v>1.04874254758951</v>
      </c>
      <c r="EK686" s="8" t="n">
        <v>1020</v>
      </c>
      <c r="EL686" s="8" t="n">
        <v>1664</v>
      </c>
      <c r="EM686" s="8" t="n">
        <v>770</v>
      </c>
      <c r="EN686" s="8" t="n">
        <v>1211</v>
      </c>
      <c r="EO686" s="8" t="n">
        <v>573</v>
      </c>
      <c r="EP686" s="8" t="n">
        <v>866</v>
      </c>
      <c r="EQ686" s="8" t="n">
        <v>69</v>
      </c>
      <c r="ER686" s="8" t="n">
        <v>62</v>
      </c>
      <c r="ES686" s="8" t="n">
        <v>527</v>
      </c>
      <c r="ET686" s="8" t="n">
        <v>756</v>
      </c>
      <c r="EU686" s="8" t="n">
        <v>190</v>
      </c>
      <c r="EV686" s="8" t="n">
        <v>268</v>
      </c>
      <c r="EW686" s="8" t="n">
        <v>31</v>
      </c>
      <c r="EX686" s="8" t="n">
        <v>28</v>
      </c>
      <c r="EY686" s="8" t="n">
        <v>81</v>
      </c>
      <c r="EZ686" s="8" t="n">
        <v>92</v>
      </c>
      <c r="FA686" s="8" t="n">
        <v>0.2</v>
      </c>
      <c r="FB686" s="8" t="n">
        <v>4.9</v>
      </c>
      <c r="FC686" s="8" t="n">
        <v>5.1</v>
      </c>
      <c r="FD686" s="19" t="n">
        <v>16.34</v>
      </c>
      <c r="FE686" s="18" t="n">
        <f aca="false">FD686/V686</f>
        <v>0.240294117647059</v>
      </c>
      <c r="FF686" s="8" t="n">
        <v>0.7902</v>
      </c>
      <c r="FG686" s="8" t="n">
        <v>0.27</v>
      </c>
      <c r="FH686" s="8" t="n">
        <v>0.49</v>
      </c>
      <c r="FI686" s="8" t="n">
        <v>0.75</v>
      </c>
      <c r="FJ686" s="22"/>
      <c r="FK686" s="22"/>
      <c r="FL686" s="22"/>
      <c r="FM686" s="8" t="n">
        <f aca="false">BL686+BS686+AH686+DT686</f>
        <v>293</v>
      </c>
      <c r="FN686" s="19" t="n">
        <f aca="false">IF(DS686&gt;0,(BL686+BR686)/DS686,0)</f>
        <v>4.70588235294118</v>
      </c>
      <c r="FO686" s="12" t="n">
        <v>0.0143557423</v>
      </c>
      <c r="FP686" s="19" t="n">
        <f aca="false">Z686-AH686/10</f>
        <v>10.9</v>
      </c>
      <c r="FQ686" s="19" t="n">
        <f aca="false">Z686+DR686/5</f>
        <v>14.178</v>
      </c>
      <c r="FR686" s="19" t="n">
        <f aca="false">(DX686+DY686)/AL686*60</f>
        <v>119.046384690016</v>
      </c>
      <c r="FS686" s="8" t="n">
        <v>5</v>
      </c>
      <c r="FT686" s="17" t="s">
        <v>994</v>
      </c>
      <c r="FU686" s="8" t="n">
        <v>207</v>
      </c>
      <c r="FV686" s="17" t="s">
        <v>427</v>
      </c>
      <c r="FW686" s="17" t="s">
        <v>270</v>
      </c>
      <c r="FX686" s="23" t="n">
        <v>945000</v>
      </c>
      <c r="FY686" s="23" t="n">
        <v>945000</v>
      </c>
      <c r="FZ686" s="8" t="n">
        <v>176</v>
      </c>
      <c r="GA686" s="8" t="n">
        <v>3</v>
      </c>
      <c r="GB686" s="8" t="n">
        <v>26</v>
      </c>
      <c r="GC686" s="8" t="n">
        <v>29</v>
      </c>
      <c r="GD686" s="8" t="n">
        <v>19</v>
      </c>
      <c r="GE686" s="8" t="n">
        <v>81</v>
      </c>
      <c r="GF686" s="8" t="n">
        <v>174</v>
      </c>
      <c r="GG686" s="8" t="n">
        <v>3042</v>
      </c>
      <c r="GH686" s="8" t="n">
        <v>-0.3</v>
      </c>
      <c r="GI686" s="8" t="n">
        <v>7.1</v>
      </c>
      <c r="GJ686" s="8" t="n">
        <v>6.8</v>
      </c>
      <c r="GK686" s="8" t="n">
        <f aca="false">Z686-AH686/10</f>
        <v>10.9</v>
      </c>
      <c r="GL686" s="22"/>
      <c r="GM686" s="22"/>
      <c r="GN686" s="22"/>
      <c r="GO686" s="22"/>
      <c r="GP686" s="22"/>
    </row>
    <row r="687" customFormat="false" ht="13.65" hidden="false" customHeight="true" outlineLevel="0" collapsed="false">
      <c r="A687" s="16" t="n">
        <v>32625</v>
      </c>
      <c r="B687" s="17" t="s">
        <v>718</v>
      </c>
      <c r="C687" s="17" t="s">
        <v>272</v>
      </c>
      <c r="D687" s="17" t="s">
        <v>262</v>
      </c>
      <c r="E687" s="17" t="s">
        <v>262</v>
      </c>
      <c r="F687" s="8" t="n">
        <v>69</v>
      </c>
      <c r="G687" s="8" t="n">
        <v>162</v>
      </c>
      <c r="H687" s="8" t="n">
        <v>2007</v>
      </c>
      <c r="I687" s="8" t="n">
        <v>6</v>
      </c>
      <c r="J687" s="8" t="n">
        <v>179</v>
      </c>
      <c r="K687" s="17" t="s">
        <v>263</v>
      </c>
      <c r="L687" s="8" t="n">
        <v>2010</v>
      </c>
      <c r="M687" s="8" t="n">
        <v>28</v>
      </c>
      <c r="N687" s="8" t="n">
        <v>8</v>
      </c>
      <c r="O687" s="8" t="n">
        <v>8474038</v>
      </c>
      <c r="P687" s="17" t="s">
        <v>3170</v>
      </c>
      <c r="Q687" s="17" t="s">
        <v>3171</v>
      </c>
      <c r="R687" s="17" t="s">
        <v>963</v>
      </c>
      <c r="S687" s="17" t="s">
        <v>2988</v>
      </c>
      <c r="T687" s="17" t="s">
        <v>268</v>
      </c>
      <c r="U687" s="17" t="s">
        <v>377</v>
      </c>
      <c r="V687" s="8" t="n">
        <v>82</v>
      </c>
      <c r="W687" s="8" t="n">
        <v>20</v>
      </c>
      <c r="X687" s="8" t="n">
        <v>15</v>
      </c>
      <c r="Y687" s="8" t="n">
        <v>10</v>
      </c>
      <c r="Z687" s="8" t="n">
        <v>35</v>
      </c>
      <c r="AA687" s="8" t="n">
        <v>6</v>
      </c>
      <c r="AB687" s="8" t="n">
        <v>19</v>
      </c>
      <c r="AC687" s="18" t="n">
        <f aca="false">Z687/V687</f>
        <v>0.426829268292683</v>
      </c>
      <c r="AD687" s="19" t="n">
        <f aca="false">IF(FZ687&gt;V687,Z687-V687*(GC687-Z687)/(FZ687-V687),0)</f>
        <v>3.19217081850534</v>
      </c>
      <c r="AE687" s="19" t="n">
        <v>14.719</v>
      </c>
      <c r="AF687" s="8" t="n">
        <v>-4</v>
      </c>
      <c r="AG687" s="8" t="n">
        <v>4.8</v>
      </c>
      <c r="AH687" s="8" t="n">
        <v>23</v>
      </c>
      <c r="AI687" s="8" t="n">
        <v>1826</v>
      </c>
      <c r="AJ687" s="8" t="n">
        <v>79337</v>
      </c>
      <c r="AK687" s="19" t="n">
        <v>1322.2833333333</v>
      </c>
      <c r="AL687" s="8" t="n">
        <v>1321.42</v>
      </c>
      <c r="AM687" s="8" t="n">
        <v>1322</v>
      </c>
      <c r="AN687" s="18" t="n">
        <f aca="false">AJ687/60/V687</f>
        <v>16.125406504065</v>
      </c>
      <c r="AO687" s="8" t="n">
        <v>26.73</v>
      </c>
      <c r="AP687" s="12" t="n">
        <f aca="false">IF(EF687&gt;0,Z687/EF687,0)</f>
        <v>0.573770491803279</v>
      </c>
      <c r="AQ687" s="8" t="n">
        <v>203</v>
      </c>
      <c r="AR687" s="8" t="n">
        <v>203</v>
      </c>
      <c r="AS687" s="8" t="n">
        <v>203</v>
      </c>
      <c r="AT687" s="8" t="n">
        <v>171</v>
      </c>
      <c r="AU687" s="8" t="n">
        <v>171</v>
      </c>
      <c r="AV687" s="8" t="n">
        <v>115</v>
      </c>
      <c r="AW687" s="8" t="n">
        <v>167</v>
      </c>
      <c r="AX687" s="8" t="n">
        <v>112</v>
      </c>
      <c r="AY687" s="8" t="n">
        <v>8</v>
      </c>
      <c r="AZ687" s="8" t="n">
        <v>24</v>
      </c>
      <c r="BA687" s="8" t="n">
        <f aca="false">AY687+AZ687</f>
        <v>32</v>
      </c>
      <c r="BB687" s="8" t="n">
        <v>21.8</v>
      </c>
      <c r="BC687" s="8" t="n">
        <v>19.2783</v>
      </c>
      <c r="BD687" s="19" t="n">
        <v>213.4</v>
      </c>
      <c r="BE687" s="19" t="n">
        <v>9.68324993382683</v>
      </c>
      <c r="BF687" s="19" t="n">
        <f aca="false">AQ687+BD687</f>
        <v>416.4</v>
      </c>
      <c r="BG687" s="19" t="n">
        <f aca="false">IF(AL687&gt;0,BF687/AL687*60,0)</f>
        <v>18.9069334503791</v>
      </c>
      <c r="BH687" s="8" t="n">
        <v>457</v>
      </c>
      <c r="BI687" s="8" t="n">
        <v>476</v>
      </c>
      <c r="BJ687" s="8" t="n">
        <v>496</v>
      </c>
      <c r="BK687" s="12" t="n">
        <f aca="false">BH687/(BH687+BJ687)</f>
        <v>0.479538300104932</v>
      </c>
      <c r="BL687" s="8" t="n">
        <v>137</v>
      </c>
      <c r="BM687" s="8" t="n">
        <v>136</v>
      </c>
      <c r="BN687" s="8" t="n">
        <v>87</v>
      </c>
      <c r="BO687" s="8" t="n">
        <f aca="false">BM687-BN687</f>
        <v>49</v>
      </c>
      <c r="BP687" s="8" t="n">
        <v>56</v>
      </c>
      <c r="BQ687" s="8" t="n">
        <v>36</v>
      </c>
      <c r="BR687" s="8" t="n">
        <v>45</v>
      </c>
      <c r="BS687" s="8" t="n">
        <v>55</v>
      </c>
      <c r="BT687" s="12" t="n">
        <f aca="false">BS687/(EA687+BS687)</f>
        <v>0.0526315789473684</v>
      </c>
      <c r="BU687" s="8" t="n">
        <v>40</v>
      </c>
      <c r="BV687" s="8" t="n">
        <v>68</v>
      </c>
      <c r="BW687" s="12" t="n">
        <f aca="false">IF(BU687+BV687&gt;0,BU687/(BU687+BV687),0)</f>
        <v>0.37037037037037</v>
      </c>
      <c r="BX687" s="8" t="n">
        <v>10</v>
      </c>
      <c r="BY687" s="8" t="n">
        <v>22</v>
      </c>
      <c r="BZ687" s="8" t="n">
        <v>17</v>
      </c>
      <c r="CA687" s="8" t="n">
        <v>24</v>
      </c>
      <c r="CB687" s="8" t="n">
        <v>13</v>
      </c>
      <c r="CC687" s="8" t="n">
        <v>22</v>
      </c>
      <c r="CD687" s="8" t="n">
        <v>3</v>
      </c>
      <c r="CE687" s="8" t="n">
        <v>10</v>
      </c>
      <c r="CF687" s="8" t="n">
        <v>18</v>
      </c>
      <c r="CG687" s="8" t="n">
        <v>31</v>
      </c>
      <c r="CH687" s="8" t="n">
        <v>28</v>
      </c>
      <c r="CI687" s="8" t="n">
        <v>41</v>
      </c>
      <c r="CJ687" s="8" t="n">
        <v>1</v>
      </c>
      <c r="CK687" s="8" t="n">
        <v>0</v>
      </c>
      <c r="CL687" s="8" t="n">
        <v>3</v>
      </c>
      <c r="CM687" s="8" t="n">
        <v>1</v>
      </c>
      <c r="CN687" s="8" t="n">
        <v>1</v>
      </c>
      <c r="CO687" s="8" t="n">
        <v>0</v>
      </c>
      <c r="CP687" s="8" t="n">
        <v>0</v>
      </c>
      <c r="CQ687" s="8" t="n">
        <v>4</v>
      </c>
      <c r="CR687" s="8" t="n">
        <v>0</v>
      </c>
      <c r="CS687" s="8" t="n">
        <v>0</v>
      </c>
      <c r="CT687" s="8" t="n">
        <v>1</v>
      </c>
      <c r="CU687" s="8" t="n">
        <v>1</v>
      </c>
      <c r="CV687" s="8" t="n">
        <v>0</v>
      </c>
      <c r="CW687" s="8" t="n">
        <v>14</v>
      </c>
      <c r="CX687" s="8" t="n">
        <v>2</v>
      </c>
      <c r="CY687" s="8" t="n">
        <v>3</v>
      </c>
      <c r="CZ687" s="8" t="n">
        <v>3</v>
      </c>
      <c r="DA687" s="8" t="n">
        <v>48</v>
      </c>
      <c r="DB687" s="8" t="n">
        <v>19</v>
      </c>
      <c r="DC687" s="8" t="n">
        <v>4</v>
      </c>
      <c r="DD687" s="8" t="n">
        <v>8</v>
      </c>
      <c r="DE687" s="8" t="n">
        <v>5</v>
      </c>
      <c r="DF687" s="8" t="n">
        <v>10</v>
      </c>
      <c r="DG687" s="8" t="n">
        <v>2</v>
      </c>
      <c r="DH687" s="8" t="n">
        <v>67</v>
      </c>
      <c r="DI687" s="8" t="n">
        <v>10</v>
      </c>
      <c r="DJ687" s="8" t="n">
        <v>22</v>
      </c>
      <c r="DK687" s="8" t="n">
        <v>11</v>
      </c>
      <c r="DL687" s="8" t="n">
        <v>10</v>
      </c>
      <c r="DM687" s="8" t="n">
        <v>1</v>
      </c>
      <c r="DN687" s="8" t="n">
        <v>23</v>
      </c>
      <c r="DO687" s="8" t="n">
        <v>22</v>
      </c>
      <c r="DP687" s="8" t="n">
        <v>1</v>
      </c>
      <c r="DQ687" s="8" t="n">
        <f aca="false">DJ687-DI687</f>
        <v>12</v>
      </c>
      <c r="DR687" s="19" t="n">
        <v>7.414</v>
      </c>
      <c r="DS687" s="8" t="n">
        <v>9</v>
      </c>
      <c r="DT687" s="8" t="n">
        <v>1</v>
      </c>
      <c r="DU687" s="8" t="n">
        <v>0</v>
      </c>
      <c r="DV687" s="8" t="n">
        <v>0</v>
      </c>
      <c r="DW687" s="8" t="n">
        <v>0</v>
      </c>
      <c r="DX687" s="8" t="n">
        <v>1269</v>
      </c>
      <c r="DY687" s="8" t="n">
        <v>1324</v>
      </c>
      <c r="DZ687" s="8" t="n">
        <v>954</v>
      </c>
      <c r="EA687" s="8" t="n">
        <v>990</v>
      </c>
      <c r="EB687" s="8" t="n">
        <v>712</v>
      </c>
      <c r="EC687" s="8" t="n">
        <v>692</v>
      </c>
      <c r="ED687" s="8" t="n">
        <v>68.88</v>
      </c>
      <c r="EE687" s="8" t="n">
        <v>68.35</v>
      </c>
      <c r="EF687" s="8" t="n">
        <v>61</v>
      </c>
      <c r="EG687" s="8" t="n">
        <v>64</v>
      </c>
      <c r="EH687" s="12" t="n">
        <f aca="false">EF687/EB687</f>
        <v>0.0856741573033708</v>
      </c>
      <c r="EI687" s="20" t="n">
        <f aca="false">1-EG687/EC687</f>
        <v>0.907514450867052</v>
      </c>
      <c r="EJ687" s="21" t="n">
        <f aca="false">EH687+EI687</f>
        <v>0.993188608170423</v>
      </c>
      <c r="EK687" s="8" t="n">
        <v>1271</v>
      </c>
      <c r="EL687" s="8" t="n">
        <v>1327</v>
      </c>
      <c r="EM687" s="8" t="n">
        <v>955</v>
      </c>
      <c r="EN687" s="8" t="n">
        <v>990</v>
      </c>
      <c r="EO687" s="8" t="n">
        <v>713</v>
      </c>
      <c r="EP687" s="8" t="n">
        <v>693</v>
      </c>
      <c r="EQ687" s="8" t="n">
        <v>60</v>
      </c>
      <c r="ER687" s="8" t="n">
        <v>64</v>
      </c>
      <c r="ES687" s="8" t="n">
        <v>651</v>
      </c>
      <c r="ET687" s="8" t="n">
        <v>640</v>
      </c>
      <c r="EU687" s="8" t="n">
        <v>301</v>
      </c>
      <c r="EV687" s="8" t="n">
        <v>267</v>
      </c>
      <c r="EW687" s="8" t="n">
        <v>44</v>
      </c>
      <c r="EX687" s="8" t="n">
        <v>36</v>
      </c>
      <c r="EY687" s="8" t="n">
        <v>79</v>
      </c>
      <c r="EZ687" s="8" t="n">
        <v>77</v>
      </c>
      <c r="FA687" s="8" t="n">
        <v>2.1</v>
      </c>
      <c r="FB687" s="8" t="n">
        <v>1.5</v>
      </c>
      <c r="FC687" s="8" t="n">
        <v>3.6</v>
      </c>
      <c r="FD687" s="19" t="n">
        <v>38.49</v>
      </c>
      <c r="FE687" s="18" t="n">
        <f aca="false">FD687/V687</f>
        <v>0.469390243902439</v>
      </c>
      <c r="FF687" s="8" t="n">
        <v>3.0073</v>
      </c>
      <c r="FG687" s="8" t="n">
        <v>1.09</v>
      </c>
      <c r="FH687" s="8" t="n">
        <v>0.06</v>
      </c>
      <c r="FI687" s="8" t="n">
        <v>1.15</v>
      </c>
      <c r="FJ687" s="8" t="n">
        <v>8</v>
      </c>
      <c r="FK687" s="8" t="n">
        <v>3</v>
      </c>
      <c r="FL687" s="8" t="n">
        <v>1</v>
      </c>
      <c r="FM687" s="8" t="n">
        <f aca="false">BL687+BS687+AH687+DT687</f>
        <v>216</v>
      </c>
      <c r="FN687" s="19" t="n">
        <f aca="false">IF(DS687&gt;0,(BL687+BR687)/DS687,0)</f>
        <v>20.2222222222222</v>
      </c>
      <c r="FO687" s="12" t="n">
        <v>0.1069518717</v>
      </c>
      <c r="FP687" s="19" t="n">
        <f aca="false">Z687-AH687/10</f>
        <v>32.7</v>
      </c>
      <c r="FQ687" s="19" t="n">
        <f aca="false">Z687+DR687/5</f>
        <v>36.4828</v>
      </c>
      <c r="FR687" s="19" t="n">
        <f aca="false">(DX687+DY687)/AL687*60</f>
        <v>117.736979915545</v>
      </c>
      <c r="FS687" s="22"/>
      <c r="FT687" s="22"/>
      <c r="FU687" s="22"/>
      <c r="FV687" s="22"/>
      <c r="FW687" s="17" t="s">
        <v>280</v>
      </c>
      <c r="FX687" s="23" t="n">
        <v>1200000</v>
      </c>
      <c r="FY687" s="23" t="n">
        <v>1166667</v>
      </c>
      <c r="FZ687" s="8" t="n">
        <v>363</v>
      </c>
      <c r="GA687" s="8" t="n">
        <v>70</v>
      </c>
      <c r="GB687" s="8" t="n">
        <v>74</v>
      </c>
      <c r="GC687" s="8" t="n">
        <v>144</v>
      </c>
      <c r="GD687" s="8" t="n">
        <v>13</v>
      </c>
      <c r="GE687" s="8" t="n">
        <v>104</v>
      </c>
      <c r="GF687" s="8" t="n">
        <v>388</v>
      </c>
      <c r="GG687" s="8" t="n">
        <v>5254</v>
      </c>
      <c r="GH687" s="8" t="n">
        <v>8.8</v>
      </c>
      <c r="GI687" s="8" t="n">
        <v>6.8</v>
      </c>
      <c r="GJ687" s="8" t="n">
        <v>15.5</v>
      </c>
      <c r="GK687" s="8" t="n">
        <f aca="false">Z687-AH687/10</f>
        <v>32.7</v>
      </c>
      <c r="GL687" s="22"/>
      <c r="GM687" s="22"/>
      <c r="GN687" s="22"/>
      <c r="GO687" s="22"/>
      <c r="GP687" s="22"/>
    </row>
    <row r="688" customFormat="false" ht="13.65" hidden="false" customHeight="true" outlineLevel="0" collapsed="false">
      <c r="A688" s="16" t="n">
        <v>32410</v>
      </c>
      <c r="B688" s="17" t="s">
        <v>1181</v>
      </c>
      <c r="C688" s="17" t="s">
        <v>309</v>
      </c>
      <c r="D688" s="17" t="s">
        <v>283</v>
      </c>
      <c r="E688" s="17" t="s">
        <v>283</v>
      </c>
      <c r="F688" s="8" t="n">
        <v>73</v>
      </c>
      <c r="G688" s="8" t="n">
        <v>200</v>
      </c>
      <c r="H688" s="8" t="n">
        <v>2007</v>
      </c>
      <c r="I688" s="8" t="n">
        <v>5</v>
      </c>
      <c r="J688" s="8" t="n">
        <v>135</v>
      </c>
      <c r="K688" s="17" t="s">
        <v>263</v>
      </c>
      <c r="L688" s="8" t="n">
        <v>2013</v>
      </c>
      <c r="M688" s="8" t="n">
        <v>29</v>
      </c>
      <c r="N688" s="8" t="n">
        <v>5</v>
      </c>
      <c r="O688" s="8" t="n">
        <v>8474008</v>
      </c>
      <c r="P688" s="17" t="s">
        <v>3172</v>
      </c>
      <c r="Q688" s="17" t="s">
        <v>3173</v>
      </c>
      <c r="R688" s="17" t="s">
        <v>3174</v>
      </c>
      <c r="S688" s="17" t="s">
        <v>2988</v>
      </c>
      <c r="T688" s="17" t="s">
        <v>313</v>
      </c>
      <c r="U688" s="17" t="s">
        <v>606</v>
      </c>
      <c r="V688" s="8" t="n">
        <v>60</v>
      </c>
      <c r="W688" s="8" t="n">
        <v>7</v>
      </c>
      <c r="X688" s="8" t="n">
        <v>7</v>
      </c>
      <c r="Y688" s="8" t="n">
        <v>5</v>
      </c>
      <c r="Z688" s="8" t="n">
        <v>14</v>
      </c>
      <c r="AA688" s="8" t="n">
        <v>17</v>
      </c>
      <c r="AB688" s="8" t="n">
        <v>39</v>
      </c>
      <c r="AC688" s="18" t="n">
        <f aca="false">Z688/V688</f>
        <v>0.233333333333333</v>
      </c>
      <c r="AD688" s="19" t="n">
        <f aca="false">IF(FZ688&gt;V688,Z688-V688*(GC688-Z688)/(FZ688-V688),0)</f>
        <v>10.25</v>
      </c>
      <c r="AE688" s="19" t="n">
        <v>5.594</v>
      </c>
      <c r="AF688" s="8" t="n">
        <v>-13</v>
      </c>
      <c r="AG688" s="8" t="n">
        <v>-8.3</v>
      </c>
      <c r="AH688" s="8" t="n">
        <v>20</v>
      </c>
      <c r="AI688" s="8" t="n">
        <v>909</v>
      </c>
      <c r="AJ688" s="8" t="n">
        <v>36936</v>
      </c>
      <c r="AK688" s="19" t="n">
        <v>615.6</v>
      </c>
      <c r="AL688" s="8" t="n">
        <v>615.6</v>
      </c>
      <c r="AM688" s="8" t="n">
        <v>616</v>
      </c>
      <c r="AN688" s="18" t="n">
        <f aca="false">AJ688/60/V688</f>
        <v>10.26</v>
      </c>
      <c r="AO688" s="8" t="n">
        <v>17.42</v>
      </c>
      <c r="AP688" s="12" t="n">
        <f aca="false">IF(EF688&gt;0,Z688/EF688,0)</f>
        <v>0.736842105263158</v>
      </c>
      <c r="AQ688" s="8" t="n">
        <v>93</v>
      </c>
      <c r="AR688" s="8" t="n">
        <v>93</v>
      </c>
      <c r="AS688" s="8" t="n">
        <v>93</v>
      </c>
      <c r="AT688" s="8" t="n">
        <v>72</v>
      </c>
      <c r="AU688" s="8" t="n">
        <v>72</v>
      </c>
      <c r="AV688" s="8" t="n">
        <v>51</v>
      </c>
      <c r="AW688" s="8" t="n">
        <v>50</v>
      </c>
      <c r="AX688" s="8" t="n">
        <v>28</v>
      </c>
      <c r="AY688" s="8" t="n">
        <v>3</v>
      </c>
      <c r="AZ688" s="8" t="n">
        <v>4</v>
      </c>
      <c r="BA688" s="8" t="n">
        <f aca="false">AY688+AZ688</f>
        <v>7</v>
      </c>
      <c r="BB688" s="8" t="n">
        <v>5.16</v>
      </c>
      <c r="BC688" s="8" t="n">
        <v>34.5098</v>
      </c>
      <c r="BD688" s="19" t="n">
        <v>132.5</v>
      </c>
      <c r="BE688" s="19" t="n">
        <v>12.9142300194932</v>
      </c>
      <c r="BF688" s="19" t="n">
        <f aca="false">AQ688+BD688</f>
        <v>225.5</v>
      </c>
      <c r="BG688" s="19" t="n">
        <f aca="false">IF(AL688&gt;0,BF688/AL688*60,0)</f>
        <v>21.9785575048733</v>
      </c>
      <c r="BH688" s="8" t="n">
        <v>127</v>
      </c>
      <c r="BI688" s="8" t="n">
        <v>193</v>
      </c>
      <c r="BJ688" s="8" t="n">
        <v>151</v>
      </c>
      <c r="BK688" s="12" t="n">
        <f aca="false">BH688/(BH688+BJ688)</f>
        <v>0.456834532374101</v>
      </c>
      <c r="BL688" s="8" t="n">
        <v>67</v>
      </c>
      <c r="BM688" s="8" t="n">
        <v>66</v>
      </c>
      <c r="BN688" s="8" t="n">
        <v>39</v>
      </c>
      <c r="BO688" s="8" t="n">
        <f aca="false">BM688-BN688</f>
        <v>27</v>
      </c>
      <c r="BP688" s="8" t="n">
        <v>21</v>
      </c>
      <c r="BQ688" s="8" t="n">
        <v>31</v>
      </c>
      <c r="BR688" s="8" t="n">
        <v>21</v>
      </c>
      <c r="BS688" s="8" t="n">
        <v>22</v>
      </c>
      <c r="BT688" s="12" t="n">
        <f aca="false">BS688/(EA688+BS688)</f>
        <v>0.0411214953271028</v>
      </c>
      <c r="BU688" s="8" t="n">
        <v>19</v>
      </c>
      <c r="BV688" s="8" t="n">
        <v>22</v>
      </c>
      <c r="BW688" s="12" t="n">
        <f aca="false">IF(BU688+BV688&gt;0,BU688/(BU688+BV688),0)</f>
        <v>0.463414634146341</v>
      </c>
      <c r="BX688" s="8" t="n">
        <v>6</v>
      </c>
      <c r="BY688" s="8" t="n">
        <v>6</v>
      </c>
      <c r="BZ688" s="8" t="n">
        <v>9</v>
      </c>
      <c r="CA688" s="8" t="n">
        <v>5</v>
      </c>
      <c r="CB688" s="8" t="n">
        <v>4</v>
      </c>
      <c r="CC688" s="8" t="n">
        <v>11</v>
      </c>
      <c r="CD688" s="8" t="n">
        <v>6</v>
      </c>
      <c r="CE688" s="8" t="n">
        <v>7</v>
      </c>
      <c r="CF688" s="8" t="n">
        <v>5</v>
      </c>
      <c r="CG688" s="8" t="n">
        <v>5</v>
      </c>
      <c r="CH688" s="8" t="n">
        <v>14</v>
      </c>
      <c r="CI688" s="8" t="n">
        <v>15</v>
      </c>
      <c r="CJ688" s="8" t="n">
        <v>0</v>
      </c>
      <c r="CK688" s="8" t="n">
        <v>0</v>
      </c>
      <c r="CL688" s="8" t="n">
        <v>2</v>
      </c>
      <c r="CM688" s="8" t="n">
        <v>1</v>
      </c>
      <c r="CN688" s="8" t="n">
        <v>0</v>
      </c>
      <c r="CO688" s="8" t="n">
        <v>0</v>
      </c>
      <c r="CP688" s="8" t="n">
        <v>0</v>
      </c>
      <c r="CQ688" s="8" t="n">
        <v>0</v>
      </c>
      <c r="CR688" s="8" t="n">
        <v>0</v>
      </c>
      <c r="CS688" s="8" t="n">
        <v>0</v>
      </c>
      <c r="CT688" s="8" t="n">
        <v>2</v>
      </c>
      <c r="CU688" s="8" t="n">
        <v>1</v>
      </c>
      <c r="CV688" s="8" t="n">
        <v>0</v>
      </c>
      <c r="CW688" s="8" t="n">
        <v>4</v>
      </c>
      <c r="CX688" s="8" t="n">
        <v>1</v>
      </c>
      <c r="CY688" s="8" t="n">
        <v>2</v>
      </c>
      <c r="CZ688" s="8" t="n">
        <v>1</v>
      </c>
      <c r="DA688" s="8" t="n">
        <v>17</v>
      </c>
      <c r="DB688" s="8" t="n">
        <v>2</v>
      </c>
      <c r="DC688" s="8" t="n">
        <v>1</v>
      </c>
      <c r="DD688" s="8" t="n">
        <v>7</v>
      </c>
      <c r="DE688" s="8" t="n">
        <v>6</v>
      </c>
      <c r="DF688" s="8" t="n">
        <v>4</v>
      </c>
      <c r="DG688" s="8" t="n">
        <v>1</v>
      </c>
      <c r="DH688" s="8" t="n">
        <v>30</v>
      </c>
      <c r="DI688" s="8" t="n">
        <v>10</v>
      </c>
      <c r="DJ688" s="8" t="n">
        <v>5</v>
      </c>
      <c r="DK688" s="8" t="n">
        <v>10</v>
      </c>
      <c r="DL688" s="8" t="n">
        <v>10</v>
      </c>
      <c r="DM688" s="8" t="n">
        <v>0</v>
      </c>
      <c r="DN688" s="8" t="n">
        <v>5</v>
      </c>
      <c r="DO688" s="8" t="n">
        <v>5</v>
      </c>
      <c r="DP688" s="8" t="n">
        <v>0</v>
      </c>
      <c r="DQ688" s="8" t="n">
        <f aca="false">DJ688-DI688</f>
        <v>-5</v>
      </c>
      <c r="DR688" s="19" t="n">
        <v>-7.774</v>
      </c>
      <c r="DS688" s="8" t="n">
        <v>10</v>
      </c>
      <c r="DT688" s="8" t="n">
        <v>0</v>
      </c>
      <c r="DU688" s="8" t="n">
        <v>0</v>
      </c>
      <c r="DV688" s="8" t="n">
        <v>0</v>
      </c>
      <c r="DW688" s="8" t="n">
        <v>0</v>
      </c>
      <c r="DX688" s="8" t="n">
        <v>443</v>
      </c>
      <c r="DY688" s="8" t="n">
        <v>673</v>
      </c>
      <c r="DZ688" s="8" t="n">
        <v>325</v>
      </c>
      <c r="EA688" s="8" t="n">
        <v>513</v>
      </c>
      <c r="EB688" s="8" t="n">
        <v>244</v>
      </c>
      <c r="EC688" s="8" t="n">
        <v>382</v>
      </c>
      <c r="ED688" s="8" t="n">
        <v>20.1</v>
      </c>
      <c r="EE688" s="8" t="n">
        <v>29.98</v>
      </c>
      <c r="EF688" s="8" t="n">
        <v>19</v>
      </c>
      <c r="EG688" s="8" t="n">
        <v>36</v>
      </c>
      <c r="EH688" s="12" t="n">
        <f aca="false">EF688/EB688</f>
        <v>0.0778688524590164</v>
      </c>
      <c r="EI688" s="20" t="n">
        <f aca="false">1-EG688/EC688</f>
        <v>0.905759162303665</v>
      </c>
      <c r="EJ688" s="21" t="n">
        <f aca="false">EH688+EI688</f>
        <v>0.983628014762681</v>
      </c>
      <c r="EK688" s="8" t="n">
        <v>443</v>
      </c>
      <c r="EL688" s="8" t="n">
        <v>671</v>
      </c>
      <c r="EM688" s="8" t="n">
        <v>325</v>
      </c>
      <c r="EN688" s="8" t="n">
        <v>510</v>
      </c>
      <c r="EO688" s="8" t="n">
        <v>244</v>
      </c>
      <c r="EP688" s="8" t="n">
        <v>379</v>
      </c>
      <c r="EQ688" s="8" t="n">
        <v>19</v>
      </c>
      <c r="ER688" s="8" t="n">
        <v>36</v>
      </c>
      <c r="ES688" s="8" t="n">
        <v>232</v>
      </c>
      <c r="ET688" s="8" t="n">
        <v>322</v>
      </c>
      <c r="EU688" s="8" t="n">
        <v>96</v>
      </c>
      <c r="EV688" s="8" t="n">
        <v>135</v>
      </c>
      <c r="EW688" s="8" t="n">
        <v>12</v>
      </c>
      <c r="EX688" s="8" t="n">
        <v>19</v>
      </c>
      <c r="EY688" s="8" t="n">
        <v>39</v>
      </c>
      <c r="EZ688" s="8" t="n">
        <v>40</v>
      </c>
      <c r="FA688" s="8" t="n">
        <v>0.4</v>
      </c>
      <c r="FB688" s="8" t="n">
        <v>0.3</v>
      </c>
      <c r="FC688" s="8" t="n">
        <v>0.7</v>
      </c>
      <c r="FD688" s="19" t="n">
        <v>1.9</v>
      </c>
      <c r="FE688" s="18" t="n">
        <f aca="false">FD688/V688</f>
        <v>0.0316666666666667</v>
      </c>
      <c r="FF688" s="8" t="n">
        <v>1.2322</v>
      </c>
      <c r="FG688" s="8" t="n">
        <v>-0.54</v>
      </c>
      <c r="FH688" s="8" t="n">
        <v>-0.2</v>
      </c>
      <c r="FI688" s="8" t="n">
        <v>-0.74</v>
      </c>
      <c r="FJ688" s="22"/>
      <c r="FK688" s="22"/>
      <c r="FL688" s="22"/>
      <c r="FM688" s="8" t="n">
        <f aca="false">BL688+BS688+AH688+DT688</f>
        <v>109</v>
      </c>
      <c r="FN688" s="19" t="n">
        <f aca="false">IF(DS688&gt;0,(BL688+BR688)/DS688,0)</f>
        <v>8.8</v>
      </c>
      <c r="FO688" s="12" t="n">
        <v>0.0432880845</v>
      </c>
      <c r="FP688" s="19" t="n">
        <f aca="false">Z688-AH688/10</f>
        <v>12</v>
      </c>
      <c r="FQ688" s="19" t="n">
        <f aca="false">Z688+DR688/5</f>
        <v>12.4452</v>
      </c>
      <c r="FR688" s="19" t="n">
        <f aca="false">(DX688+DY688)/AL688*60</f>
        <v>108.771929824561</v>
      </c>
      <c r="FS688" s="22"/>
      <c r="FT688" s="22"/>
      <c r="FU688" s="22"/>
      <c r="FV688" s="22"/>
      <c r="FW688" s="17" t="s">
        <v>280</v>
      </c>
      <c r="FX688" s="23" t="n">
        <v>650000</v>
      </c>
      <c r="FY688" s="23" t="n">
        <v>650000</v>
      </c>
      <c r="FZ688" s="8" t="n">
        <v>92</v>
      </c>
      <c r="GA688" s="8" t="n">
        <v>8</v>
      </c>
      <c r="GB688" s="8" t="n">
        <v>8</v>
      </c>
      <c r="GC688" s="8" t="n">
        <v>16</v>
      </c>
      <c r="GD688" s="8" t="n">
        <v>-11</v>
      </c>
      <c r="GE688" s="8" t="n">
        <v>20</v>
      </c>
      <c r="GF688" s="8" t="n">
        <v>75</v>
      </c>
      <c r="GG688" s="8" t="n">
        <v>874</v>
      </c>
      <c r="GH688" s="8" t="n">
        <v>0.1</v>
      </c>
      <c r="GI688" s="8" t="n">
        <v>0.6</v>
      </c>
      <c r="GJ688" s="8" t="n">
        <v>0.7</v>
      </c>
      <c r="GK688" s="8" t="n">
        <f aca="false">Z688-AH688/10</f>
        <v>12</v>
      </c>
      <c r="GL688" s="22"/>
      <c r="GM688" s="22"/>
      <c r="GN688" s="22"/>
      <c r="GO688" s="22"/>
      <c r="GP688" s="22"/>
    </row>
    <row r="689" customFormat="false" ht="13.65" hidden="false" customHeight="true" outlineLevel="0" collapsed="false">
      <c r="A689" s="16" t="n">
        <v>33853</v>
      </c>
      <c r="B689" s="17" t="s">
        <v>3175</v>
      </c>
      <c r="C689" s="17" t="s">
        <v>3176</v>
      </c>
      <c r="D689" s="17" t="s">
        <v>283</v>
      </c>
      <c r="E689" s="17" t="s">
        <v>283</v>
      </c>
      <c r="F689" s="8" t="n">
        <v>74</v>
      </c>
      <c r="G689" s="8" t="n">
        <v>198</v>
      </c>
      <c r="H689" s="8" t="n">
        <v>2012</v>
      </c>
      <c r="I689" s="8" t="n">
        <v>6</v>
      </c>
      <c r="J689" s="8" t="n">
        <v>181</v>
      </c>
      <c r="K689" s="17" t="s">
        <v>273</v>
      </c>
      <c r="L689" s="8" t="n">
        <v>2016</v>
      </c>
      <c r="M689" s="8" t="n">
        <v>25</v>
      </c>
      <c r="N689" s="8" t="n">
        <v>2</v>
      </c>
      <c r="O689" s="8" t="n">
        <v>8476983</v>
      </c>
      <c r="P689" s="17" t="s">
        <v>3177</v>
      </c>
      <c r="Q689" s="17" t="s">
        <v>3178</v>
      </c>
      <c r="R689" s="17" t="s">
        <v>3179</v>
      </c>
      <c r="S689" s="17" t="s">
        <v>2988</v>
      </c>
      <c r="T689" s="17" t="s">
        <v>278</v>
      </c>
      <c r="U689" s="17" t="s">
        <v>351</v>
      </c>
      <c r="V689" s="8" t="n">
        <v>12</v>
      </c>
      <c r="W689" s="8" t="n">
        <v>3</v>
      </c>
      <c r="X689" s="8" t="n">
        <v>1</v>
      </c>
      <c r="Y689" s="8" t="n">
        <v>1</v>
      </c>
      <c r="Z689" s="8" t="n">
        <v>4</v>
      </c>
      <c r="AA689" s="8" t="n">
        <v>27</v>
      </c>
      <c r="AB689" s="8" t="n">
        <v>88</v>
      </c>
      <c r="AC689" s="18" t="n">
        <f aca="false">Z689/V689</f>
        <v>0.333333333333333</v>
      </c>
      <c r="AD689" s="19" t="n">
        <f aca="false">IF(FZ689&gt;V689,Z689-V689*(GC689-Z689)/(FZ689-V689),0)</f>
        <v>-0.363636363636363</v>
      </c>
      <c r="AE689" s="19" t="n">
        <v>1.796</v>
      </c>
      <c r="AF689" s="8" t="n">
        <v>5</v>
      </c>
      <c r="AG689" s="8" t="n">
        <v>1.1</v>
      </c>
      <c r="AH689" s="8" t="n">
        <v>6</v>
      </c>
      <c r="AI689" s="8" t="n">
        <v>225</v>
      </c>
      <c r="AJ689" s="8" t="n">
        <v>10059</v>
      </c>
      <c r="AK689" s="19" t="n">
        <v>167.65</v>
      </c>
      <c r="AL689" s="8" t="n">
        <v>167.65</v>
      </c>
      <c r="AM689" s="8" t="n">
        <v>168</v>
      </c>
      <c r="AN689" s="18" t="n">
        <f aca="false">AJ689/60/V689</f>
        <v>13.9708333333333</v>
      </c>
      <c r="AO689" s="8" t="n">
        <v>23.74</v>
      </c>
      <c r="AP689" s="12" t="n">
        <f aca="false">IF(EF689&gt;0,Z689/EF689,0)</f>
        <v>0.444444444444444</v>
      </c>
      <c r="AQ689" s="8" t="n">
        <v>33</v>
      </c>
      <c r="AR689" s="8" t="n">
        <v>33</v>
      </c>
      <c r="AS689" s="8" t="n">
        <v>33</v>
      </c>
      <c r="AT689" s="8" t="n">
        <v>18</v>
      </c>
      <c r="AU689" s="8" t="n">
        <v>18</v>
      </c>
      <c r="AV689" s="8" t="n">
        <v>13</v>
      </c>
      <c r="AW689" s="8" t="n">
        <v>6</v>
      </c>
      <c r="AX689" s="8" t="n">
        <v>0</v>
      </c>
      <c r="AY689" s="8" t="n">
        <v>1</v>
      </c>
      <c r="AZ689" s="8" t="n">
        <v>0</v>
      </c>
      <c r="BA689" s="8" t="n">
        <f aca="false">AY689+AZ689</f>
        <v>1</v>
      </c>
      <c r="BB689" s="8" t="n">
        <v>0.34</v>
      </c>
      <c r="BC689" s="8" t="n">
        <v>55.3846</v>
      </c>
      <c r="BD689" s="19" t="n">
        <v>21.1</v>
      </c>
      <c r="BE689" s="19" t="n">
        <v>7.55144646585148</v>
      </c>
      <c r="BF689" s="19" t="n">
        <f aca="false">AQ689+BD689</f>
        <v>54.1</v>
      </c>
      <c r="BG689" s="19" t="n">
        <f aca="false">IF(AL689&gt;0,BF689/AL689*60,0)</f>
        <v>19.36176558306</v>
      </c>
      <c r="BH689" s="8" t="n">
        <v>56</v>
      </c>
      <c r="BI689" s="8" t="n">
        <v>48</v>
      </c>
      <c r="BJ689" s="8" t="n">
        <v>33</v>
      </c>
      <c r="BK689" s="12" t="n">
        <f aca="false">BH689/(BH689+BJ689)</f>
        <v>0.629213483146067</v>
      </c>
      <c r="BL689" s="8" t="n">
        <v>12</v>
      </c>
      <c r="BM689" s="8" t="n">
        <v>12</v>
      </c>
      <c r="BN689" s="8" t="n">
        <v>26</v>
      </c>
      <c r="BO689" s="8" t="n">
        <f aca="false">BM689-BN689</f>
        <v>-14</v>
      </c>
      <c r="BP689" s="8" t="n">
        <v>5</v>
      </c>
      <c r="BQ689" s="8" t="n">
        <v>4</v>
      </c>
      <c r="BR689" s="8" t="n">
        <v>1</v>
      </c>
      <c r="BS689" s="8" t="n">
        <v>11</v>
      </c>
      <c r="BT689" s="12" t="n">
        <f aca="false">BS689/(EA689+BS689)</f>
        <v>0.104761904761905</v>
      </c>
      <c r="BU689" s="8" t="n">
        <v>0</v>
      </c>
      <c r="BV689" s="8" t="n">
        <v>0</v>
      </c>
      <c r="BW689" s="12" t="n">
        <f aca="false">IF(BU689+BV689&gt;0,BU689/(BU689+BV689),0)</f>
        <v>0</v>
      </c>
      <c r="BX689" s="8" t="n">
        <v>0</v>
      </c>
      <c r="BY689" s="8" t="n">
        <v>0</v>
      </c>
      <c r="BZ689" s="8" t="n">
        <v>0</v>
      </c>
      <c r="CA689" s="8" t="n">
        <v>0</v>
      </c>
      <c r="CB689" s="8" t="n">
        <v>0</v>
      </c>
      <c r="CC689" s="8" t="n">
        <v>0</v>
      </c>
      <c r="CD689" s="8" t="n">
        <v>0</v>
      </c>
      <c r="CE689" s="8" t="n">
        <v>0</v>
      </c>
      <c r="CF689" s="8" t="n">
        <v>0</v>
      </c>
      <c r="CG689" s="8" t="n">
        <v>0</v>
      </c>
      <c r="CH689" s="8" t="n">
        <v>0</v>
      </c>
      <c r="CI689" s="8" t="n">
        <v>0</v>
      </c>
      <c r="CJ689" s="8" t="n">
        <v>0</v>
      </c>
      <c r="CK689" s="8" t="n">
        <v>0</v>
      </c>
      <c r="CL689" s="8" t="n">
        <v>2</v>
      </c>
      <c r="CM689" s="8" t="n">
        <v>2</v>
      </c>
      <c r="CN689" s="8" t="n">
        <v>0</v>
      </c>
      <c r="CO689" s="8" t="n">
        <v>0</v>
      </c>
      <c r="CP689" s="8" t="n">
        <v>0</v>
      </c>
      <c r="CQ689" s="8" t="n">
        <v>0</v>
      </c>
      <c r="CR689" s="8" t="n">
        <v>0</v>
      </c>
      <c r="CS689" s="8" t="n">
        <v>0</v>
      </c>
      <c r="CT689" s="8" t="n">
        <v>0</v>
      </c>
      <c r="CU689" s="8" t="n">
        <v>0</v>
      </c>
      <c r="CV689" s="8" t="n">
        <v>0</v>
      </c>
      <c r="CW689" s="8" t="n">
        <v>3</v>
      </c>
      <c r="CX689" s="8" t="n">
        <v>0</v>
      </c>
      <c r="CY689" s="8" t="n">
        <v>1</v>
      </c>
      <c r="CZ689" s="8" t="n">
        <v>0</v>
      </c>
      <c r="DA689" s="8" t="n">
        <v>4</v>
      </c>
      <c r="DB689" s="8" t="n">
        <v>1</v>
      </c>
      <c r="DC689" s="8" t="n">
        <v>0</v>
      </c>
      <c r="DD689" s="8" t="n">
        <v>1</v>
      </c>
      <c r="DE689" s="8" t="n">
        <v>2</v>
      </c>
      <c r="DF689" s="8" t="n">
        <v>0</v>
      </c>
      <c r="DG689" s="8" t="n">
        <v>0</v>
      </c>
      <c r="DH689" s="8" t="n">
        <v>9</v>
      </c>
      <c r="DI689" s="8" t="n">
        <v>3</v>
      </c>
      <c r="DJ689" s="8" t="n">
        <v>0</v>
      </c>
      <c r="DK689" s="8" t="n">
        <v>3</v>
      </c>
      <c r="DL689" s="8" t="n">
        <v>3</v>
      </c>
      <c r="DM689" s="8" t="n">
        <v>0</v>
      </c>
      <c r="DN689" s="8" t="n">
        <v>0</v>
      </c>
      <c r="DO689" s="8" t="n">
        <v>0</v>
      </c>
      <c r="DP689" s="8" t="n">
        <v>0</v>
      </c>
      <c r="DQ689" s="8" t="n">
        <f aca="false">DJ689-DI689</f>
        <v>-3</v>
      </c>
      <c r="DR689" s="19" t="n">
        <v>-2.231</v>
      </c>
      <c r="DS689" s="8" t="n">
        <v>3</v>
      </c>
      <c r="DT689" s="8" t="n">
        <v>0</v>
      </c>
      <c r="DU689" s="8" t="n">
        <v>0</v>
      </c>
      <c r="DV689" s="8" t="n">
        <v>0</v>
      </c>
      <c r="DW689" s="8" t="n">
        <v>0</v>
      </c>
      <c r="DX689" s="8" t="n">
        <v>184</v>
      </c>
      <c r="DY689" s="8" t="n">
        <v>131</v>
      </c>
      <c r="DZ689" s="8" t="n">
        <v>126</v>
      </c>
      <c r="EA689" s="8" t="n">
        <v>94</v>
      </c>
      <c r="EB689" s="8" t="n">
        <v>83</v>
      </c>
      <c r="EC689" s="8" t="n">
        <v>64</v>
      </c>
      <c r="ED689" s="8" t="n">
        <v>7.82</v>
      </c>
      <c r="EE689" s="8" t="n">
        <v>4.57</v>
      </c>
      <c r="EF689" s="8" t="n">
        <v>9</v>
      </c>
      <c r="EG689" s="8" t="n">
        <v>3</v>
      </c>
      <c r="EH689" s="12" t="n">
        <f aca="false">EF689/EB689</f>
        <v>0.108433734939759</v>
      </c>
      <c r="EI689" s="20" t="n">
        <f aca="false">1-EG689/EC689</f>
        <v>0.953125</v>
      </c>
      <c r="EJ689" s="21" t="n">
        <f aca="false">EH689+EI689</f>
        <v>1.06155873493976</v>
      </c>
      <c r="EK689" s="8" t="n">
        <v>185</v>
      </c>
      <c r="EL689" s="8" t="n">
        <v>131</v>
      </c>
      <c r="EM689" s="8" t="n">
        <v>126</v>
      </c>
      <c r="EN689" s="8" t="n">
        <v>94</v>
      </c>
      <c r="EO689" s="8" t="n">
        <v>83</v>
      </c>
      <c r="EP689" s="8" t="n">
        <v>64</v>
      </c>
      <c r="EQ689" s="8" t="n">
        <v>9</v>
      </c>
      <c r="ER689" s="8" t="n">
        <v>3</v>
      </c>
      <c r="ES689" s="8" t="n">
        <v>85</v>
      </c>
      <c r="ET689" s="8" t="n">
        <v>58</v>
      </c>
      <c r="EU689" s="8" t="n">
        <v>31</v>
      </c>
      <c r="EV689" s="8" t="n">
        <v>22</v>
      </c>
      <c r="EW689" s="8" t="n">
        <v>4</v>
      </c>
      <c r="EX689" s="8" t="n">
        <v>3</v>
      </c>
      <c r="EY689" s="8" t="n">
        <v>9</v>
      </c>
      <c r="EZ689" s="8" t="n">
        <v>7</v>
      </c>
      <c r="FA689" s="8" t="n">
        <v>0.5</v>
      </c>
      <c r="FB689" s="8" t="n">
        <v>0.8</v>
      </c>
      <c r="FC689" s="8" t="n">
        <v>1.3</v>
      </c>
      <c r="FD689" s="19" t="n">
        <v>7.12</v>
      </c>
      <c r="FE689" s="18" t="n">
        <f aca="false">FD689/V689</f>
        <v>0.593333333333333</v>
      </c>
      <c r="FF689" s="8" t="n">
        <v>0.7791</v>
      </c>
      <c r="FG689" s="8" t="n">
        <v>0.48</v>
      </c>
      <c r="FH689" s="8" t="n">
        <v>0.14</v>
      </c>
      <c r="FI689" s="8" t="n">
        <v>0.62</v>
      </c>
      <c r="FJ689" s="22"/>
      <c r="FK689" s="22"/>
      <c r="FL689" s="22"/>
      <c r="FM689" s="8" t="n">
        <f aca="false">BL689+BS689+AH689+DT689</f>
        <v>29</v>
      </c>
      <c r="FN689" s="19" t="n">
        <f aca="false">IF(DS689&gt;0,(BL689+BR689)/DS689,0)</f>
        <v>4.33333333333333</v>
      </c>
      <c r="FO689" s="12" t="n">
        <v>0.0876068376</v>
      </c>
      <c r="FP689" s="19" t="n">
        <f aca="false">Z689-AH689/10</f>
        <v>3.4</v>
      </c>
      <c r="FQ689" s="19" t="n">
        <f aca="false">Z689+DR689/5</f>
        <v>3.5538</v>
      </c>
      <c r="FR689" s="19" t="n">
        <f aca="false">(DX689+DY689)/AL689*60</f>
        <v>112.734864300626</v>
      </c>
      <c r="FS689" s="22"/>
      <c r="FT689" s="22"/>
      <c r="FU689" s="22"/>
      <c r="FV689" s="22"/>
      <c r="FW689" s="17" t="s">
        <v>270</v>
      </c>
      <c r="FX689" s="23" t="n">
        <v>874125</v>
      </c>
      <c r="FY689" s="23" t="n">
        <v>874125</v>
      </c>
      <c r="FZ689" s="8" t="n">
        <v>34</v>
      </c>
      <c r="GA689" s="8" t="n">
        <v>3</v>
      </c>
      <c r="GB689" s="8" t="n">
        <v>9</v>
      </c>
      <c r="GC689" s="8" t="n">
        <v>12</v>
      </c>
      <c r="GD689" s="8" t="n">
        <v>0</v>
      </c>
      <c r="GE689" s="8" t="n">
        <v>10</v>
      </c>
      <c r="GF689" s="8" t="n">
        <v>40</v>
      </c>
      <c r="GG689" s="8" t="n">
        <v>507</v>
      </c>
      <c r="GH689" s="8" t="n">
        <v>1</v>
      </c>
      <c r="GI689" s="8" t="n">
        <v>1.4</v>
      </c>
      <c r="GJ689" s="8" t="n">
        <v>2.3</v>
      </c>
      <c r="GK689" s="8" t="n">
        <f aca="false">Z689-AH689/10</f>
        <v>3.4</v>
      </c>
      <c r="GL689" s="22"/>
      <c r="GM689" s="22"/>
      <c r="GN689" s="22"/>
      <c r="GO689" s="22"/>
      <c r="GP689" s="22"/>
    </row>
    <row r="690" customFormat="false" ht="13.65" hidden="false" customHeight="true" outlineLevel="0" collapsed="false">
      <c r="A690" s="16" t="n">
        <v>29650</v>
      </c>
      <c r="B690" s="17" t="s">
        <v>1342</v>
      </c>
      <c r="C690" s="17" t="s">
        <v>282</v>
      </c>
      <c r="D690" s="17" t="s">
        <v>283</v>
      </c>
      <c r="E690" s="17" t="s">
        <v>283</v>
      </c>
      <c r="F690" s="8" t="n">
        <v>73</v>
      </c>
      <c r="G690" s="8" t="n">
        <v>200</v>
      </c>
      <c r="H690" s="8" t="n">
        <v>2000</v>
      </c>
      <c r="I690" s="8" t="n">
        <v>2</v>
      </c>
      <c r="J690" s="8" t="n">
        <v>62</v>
      </c>
      <c r="K690" s="17" t="s">
        <v>263</v>
      </c>
      <c r="L690" s="8" t="n">
        <v>2003</v>
      </c>
      <c r="M690" s="8" t="n">
        <v>36</v>
      </c>
      <c r="N690" s="8" t="n">
        <v>14</v>
      </c>
      <c r="O690" s="8" t="n">
        <v>8468542</v>
      </c>
      <c r="P690" s="17" t="s">
        <v>3180</v>
      </c>
      <c r="Q690" s="17" t="s">
        <v>3181</v>
      </c>
      <c r="R690" s="17" t="s">
        <v>2628</v>
      </c>
      <c r="S690" s="17" t="s">
        <v>2988</v>
      </c>
      <c r="T690" s="17" t="s">
        <v>278</v>
      </c>
      <c r="U690" s="17" t="s">
        <v>694</v>
      </c>
      <c r="V690" s="8" t="n">
        <v>14</v>
      </c>
      <c r="W690" s="8" t="n">
        <v>0</v>
      </c>
      <c r="X690" s="8" t="n">
        <v>2</v>
      </c>
      <c r="Y690" s="8" t="n">
        <v>2</v>
      </c>
      <c r="Z690" s="8" t="n">
        <v>2</v>
      </c>
      <c r="AA690" s="8" t="n">
        <v>25</v>
      </c>
      <c r="AB690" s="8" t="n">
        <v>65</v>
      </c>
      <c r="AC690" s="18" t="n">
        <f aca="false">Z690/V690</f>
        <v>0.142857142857143</v>
      </c>
      <c r="AD690" s="19" t="n">
        <f aca="false">IF(FZ690&gt;V690,Z690-V690*(GC690-Z690)/(FZ690-V690),0)</f>
        <v>-3.20093457943925</v>
      </c>
      <c r="AE690" s="19" t="n">
        <v>0.568</v>
      </c>
      <c r="AF690" s="8" t="n">
        <v>3</v>
      </c>
      <c r="AG690" s="8" t="n">
        <v>0.2</v>
      </c>
      <c r="AH690" s="8" t="n">
        <v>2</v>
      </c>
      <c r="AI690" s="8" t="n">
        <v>270</v>
      </c>
      <c r="AJ690" s="8" t="n">
        <v>12399</v>
      </c>
      <c r="AK690" s="19" t="n">
        <v>206.65</v>
      </c>
      <c r="AL690" s="8" t="n">
        <v>206.65</v>
      </c>
      <c r="AM690" s="8" t="n">
        <v>207</v>
      </c>
      <c r="AN690" s="18" t="n">
        <f aca="false">AJ690/60/V690</f>
        <v>14.7607142857143</v>
      </c>
      <c r="AO690" s="8" t="n">
        <v>25.11</v>
      </c>
      <c r="AP690" s="12" t="n">
        <f aca="false">IF(EF690&gt;0,Z690/EF690,0)</f>
        <v>0.25</v>
      </c>
      <c r="AQ690" s="8" t="n">
        <v>16</v>
      </c>
      <c r="AR690" s="8" t="n">
        <v>16</v>
      </c>
      <c r="AS690" s="8" t="n">
        <v>16</v>
      </c>
      <c r="AT690" s="8" t="n">
        <v>11</v>
      </c>
      <c r="AU690" s="8" t="n">
        <v>11</v>
      </c>
      <c r="AV690" s="8" t="n">
        <v>6</v>
      </c>
      <c r="AW690" s="8" t="n">
        <v>6</v>
      </c>
      <c r="AX690" s="8" t="n">
        <v>1</v>
      </c>
      <c r="AY690" s="8" t="n">
        <v>1</v>
      </c>
      <c r="AZ690" s="8" t="n">
        <v>2</v>
      </c>
      <c r="BA690" s="8" t="n">
        <f aca="false">AY690+AZ690</f>
        <v>3</v>
      </c>
      <c r="BB690" s="8" t="n">
        <v>0.24</v>
      </c>
      <c r="BC690" s="8" t="n">
        <v>58.6667</v>
      </c>
      <c r="BD690" s="19" t="n">
        <v>60.5</v>
      </c>
      <c r="BE690" s="19" t="n">
        <v>17.565932736511</v>
      </c>
      <c r="BF690" s="19" t="n">
        <f aca="false">AQ690+BD690</f>
        <v>76.5</v>
      </c>
      <c r="BG690" s="19" t="n">
        <f aca="false">IF(AL690&gt;0,BF690/AL690*60,0)</f>
        <v>22.211468666828</v>
      </c>
      <c r="BH690" s="8" t="n">
        <v>90</v>
      </c>
      <c r="BI690" s="8" t="n">
        <v>73</v>
      </c>
      <c r="BJ690" s="8" t="n">
        <v>64</v>
      </c>
      <c r="BK690" s="12" t="n">
        <f aca="false">BH690/(BH690+BJ690)</f>
        <v>0.584415584415584</v>
      </c>
      <c r="BL690" s="8" t="n">
        <v>8</v>
      </c>
      <c r="BM690" s="8" t="n">
        <v>8</v>
      </c>
      <c r="BN690" s="8" t="n">
        <v>13</v>
      </c>
      <c r="BO690" s="8" t="n">
        <f aca="false">BM690-BN690</f>
        <v>-5</v>
      </c>
      <c r="BP690" s="8" t="n">
        <v>5</v>
      </c>
      <c r="BQ690" s="8" t="n">
        <v>7</v>
      </c>
      <c r="BR690" s="8" t="n">
        <v>9</v>
      </c>
      <c r="BS690" s="8" t="n">
        <v>17</v>
      </c>
      <c r="BT690" s="12" t="n">
        <f aca="false">BS690/(EA690+BS690)</f>
        <v>0.10625</v>
      </c>
      <c r="BU690" s="8" t="n">
        <v>0</v>
      </c>
      <c r="BV690" s="8" t="n">
        <v>0</v>
      </c>
      <c r="BW690" s="12" t="n">
        <f aca="false">IF(BU690+BV690&gt;0,BU690/(BU690+BV690),0)</f>
        <v>0</v>
      </c>
      <c r="BX690" s="8" t="n">
        <v>0</v>
      </c>
      <c r="BY690" s="8" t="n">
        <v>0</v>
      </c>
      <c r="BZ690" s="8" t="n">
        <v>0</v>
      </c>
      <c r="CA690" s="8" t="n">
        <v>0</v>
      </c>
      <c r="CB690" s="8" t="n">
        <v>0</v>
      </c>
      <c r="CC690" s="8" t="n">
        <v>0</v>
      </c>
      <c r="CD690" s="8" t="n">
        <v>0</v>
      </c>
      <c r="CE690" s="8" t="n">
        <v>0</v>
      </c>
      <c r="CF690" s="8" t="n">
        <v>0</v>
      </c>
      <c r="CG690" s="8" t="n">
        <v>0</v>
      </c>
      <c r="CH690" s="8" t="n">
        <v>0</v>
      </c>
      <c r="CI690" s="8" t="n">
        <v>0</v>
      </c>
      <c r="CJ690" s="8" t="n">
        <v>0</v>
      </c>
      <c r="CK690" s="8" t="n">
        <v>0</v>
      </c>
      <c r="CL690" s="8" t="n">
        <v>0</v>
      </c>
      <c r="CM690" s="8" t="n">
        <v>0</v>
      </c>
      <c r="CN690" s="8" t="n">
        <v>0</v>
      </c>
      <c r="CO690" s="8" t="n">
        <v>0</v>
      </c>
      <c r="CP690" s="8" t="n">
        <v>0</v>
      </c>
      <c r="CQ690" s="8" t="n">
        <v>0</v>
      </c>
      <c r="CR690" s="8" t="n">
        <v>0</v>
      </c>
      <c r="CS690" s="8" t="n">
        <v>0</v>
      </c>
      <c r="CT690" s="8" t="n">
        <v>0</v>
      </c>
      <c r="CU690" s="8" t="n">
        <v>0</v>
      </c>
      <c r="CV690" s="8" t="n">
        <v>0</v>
      </c>
      <c r="CW690" s="8" t="n">
        <v>0</v>
      </c>
      <c r="CX690" s="8" t="n">
        <v>0</v>
      </c>
      <c r="CY690" s="8" t="n">
        <v>0</v>
      </c>
      <c r="CZ690" s="8" t="n">
        <v>1</v>
      </c>
      <c r="DA690" s="8" t="n">
        <v>4</v>
      </c>
      <c r="DB690" s="8" t="n">
        <v>0</v>
      </c>
      <c r="DC690" s="8" t="n">
        <v>0</v>
      </c>
      <c r="DD690" s="8" t="n">
        <v>1</v>
      </c>
      <c r="DE690" s="8" t="n">
        <v>1</v>
      </c>
      <c r="DF690" s="8" t="n">
        <v>0</v>
      </c>
      <c r="DG690" s="8" t="n">
        <v>0</v>
      </c>
      <c r="DH690" s="8" t="n">
        <v>4</v>
      </c>
      <c r="DI690" s="8" t="n">
        <v>1</v>
      </c>
      <c r="DJ690" s="8" t="n">
        <v>1</v>
      </c>
      <c r="DK690" s="8" t="n">
        <v>1</v>
      </c>
      <c r="DL690" s="8" t="n">
        <v>1</v>
      </c>
      <c r="DM690" s="8" t="n">
        <v>0</v>
      </c>
      <c r="DN690" s="8" t="n">
        <v>0</v>
      </c>
      <c r="DO690" s="8" t="n">
        <v>0</v>
      </c>
      <c r="DP690" s="8" t="n">
        <v>0</v>
      </c>
      <c r="DQ690" s="8" t="n">
        <f aca="false">DJ690-DI690</f>
        <v>0</v>
      </c>
      <c r="DR690" s="19" t="n">
        <v>-0.051</v>
      </c>
      <c r="DS690" s="8" t="n">
        <v>1</v>
      </c>
      <c r="DT690" s="8" t="n">
        <v>0</v>
      </c>
      <c r="DU690" s="8" t="n">
        <v>0</v>
      </c>
      <c r="DV690" s="8" t="n">
        <v>0</v>
      </c>
      <c r="DW690" s="8" t="n">
        <v>0</v>
      </c>
      <c r="DX690" s="8" t="n">
        <v>242</v>
      </c>
      <c r="DY690" s="8" t="n">
        <v>196</v>
      </c>
      <c r="DZ690" s="8" t="n">
        <v>168</v>
      </c>
      <c r="EA690" s="8" t="n">
        <v>143</v>
      </c>
      <c r="EB690" s="8" t="n">
        <v>111</v>
      </c>
      <c r="EC690" s="8" t="n">
        <v>101</v>
      </c>
      <c r="ED690" s="8" t="n">
        <v>9.08</v>
      </c>
      <c r="EE690" s="8" t="n">
        <v>7.92</v>
      </c>
      <c r="EF690" s="8" t="n">
        <v>8</v>
      </c>
      <c r="EG690" s="8" t="n">
        <v>5</v>
      </c>
      <c r="EH690" s="12" t="n">
        <f aca="false">EF690/EB690</f>
        <v>0.0720720720720721</v>
      </c>
      <c r="EI690" s="20" t="n">
        <f aca="false">1-EG690/EC690</f>
        <v>0.95049504950495</v>
      </c>
      <c r="EJ690" s="21" t="n">
        <f aca="false">EH690+EI690</f>
        <v>1.02256712157702</v>
      </c>
      <c r="EK690" s="8" t="n">
        <v>241</v>
      </c>
      <c r="EL690" s="8" t="n">
        <v>196</v>
      </c>
      <c r="EM690" s="8" t="n">
        <v>167</v>
      </c>
      <c r="EN690" s="8" t="n">
        <v>143</v>
      </c>
      <c r="EO690" s="8" t="n">
        <v>110</v>
      </c>
      <c r="EP690" s="8" t="n">
        <v>101</v>
      </c>
      <c r="EQ690" s="8" t="n">
        <v>8</v>
      </c>
      <c r="ER690" s="8" t="n">
        <v>5</v>
      </c>
      <c r="ES690" s="8" t="n">
        <v>110</v>
      </c>
      <c r="ET690" s="8" t="n">
        <v>99</v>
      </c>
      <c r="EU690" s="8" t="n">
        <v>43</v>
      </c>
      <c r="EV690" s="8" t="n">
        <v>37</v>
      </c>
      <c r="EW690" s="8" t="n">
        <v>4</v>
      </c>
      <c r="EX690" s="8" t="n">
        <v>1</v>
      </c>
      <c r="EY690" s="8" t="n">
        <v>11</v>
      </c>
      <c r="EZ690" s="8" t="n">
        <v>15</v>
      </c>
      <c r="FA690" s="8" t="n">
        <v>-0.1</v>
      </c>
      <c r="FB690" s="8" t="n">
        <v>0.7</v>
      </c>
      <c r="FC690" s="8" t="n">
        <v>0.7</v>
      </c>
      <c r="FD690" s="19" t="n">
        <v>5.45</v>
      </c>
      <c r="FE690" s="18" t="n">
        <f aca="false">FD690/V690</f>
        <v>0.389285714285714</v>
      </c>
      <c r="FF690" s="8" t="n">
        <v>0.0229</v>
      </c>
      <c r="FG690" s="8" t="n">
        <v>0.02</v>
      </c>
      <c r="FH690" s="8" t="n">
        <v>-0.1</v>
      </c>
      <c r="FI690" s="8" t="n">
        <v>-0.08</v>
      </c>
      <c r="FJ690" s="22"/>
      <c r="FK690" s="22"/>
      <c r="FL690" s="22"/>
      <c r="FM690" s="8" t="n">
        <f aca="false">BL690+BS690+AH690+DT690</f>
        <v>27</v>
      </c>
      <c r="FN690" s="19" t="n">
        <f aca="false">IF(DS690&gt;0,(BL690+BR690)/DS690,0)</f>
        <v>17</v>
      </c>
      <c r="FO690" s="12" t="n">
        <v>0</v>
      </c>
      <c r="FP690" s="19" t="n">
        <f aca="false">Z690-AH690/10</f>
        <v>1.8</v>
      </c>
      <c r="FQ690" s="19" t="n">
        <f aca="false">Z690+DR690/5</f>
        <v>1.9898</v>
      </c>
      <c r="FR690" s="19" t="n">
        <f aca="false">(DX690+DY690)/AL690*60</f>
        <v>127.171546092427</v>
      </c>
      <c r="FS690" s="8" t="n">
        <v>4</v>
      </c>
      <c r="FT690" s="17" t="s">
        <v>607</v>
      </c>
      <c r="FU690" s="8" t="n">
        <v>195</v>
      </c>
      <c r="FV690" s="22"/>
      <c r="FW690" s="17" t="s">
        <v>280</v>
      </c>
      <c r="FX690" s="23" t="n">
        <v>4400000</v>
      </c>
      <c r="FY690" s="23" t="n">
        <v>4850000</v>
      </c>
      <c r="FZ690" s="8" t="n">
        <v>870</v>
      </c>
      <c r="GA690" s="8" t="n">
        <v>50</v>
      </c>
      <c r="GB690" s="8" t="n">
        <v>270</v>
      </c>
      <c r="GC690" s="8" t="n">
        <v>320</v>
      </c>
      <c r="GD690" s="8" t="n">
        <v>126</v>
      </c>
      <c r="GE690" s="8" t="n">
        <v>238</v>
      </c>
      <c r="GF690" s="8" t="n">
        <v>946</v>
      </c>
      <c r="GG690" s="8" t="n">
        <v>19749</v>
      </c>
      <c r="GH690" s="8" t="n">
        <v>16.1</v>
      </c>
      <c r="GI690" s="8" t="n">
        <v>56.1</v>
      </c>
      <c r="GJ690" s="8" t="n">
        <v>72.2</v>
      </c>
      <c r="GK690" s="8" t="n">
        <f aca="false">Z690-AH690/10</f>
        <v>1.8</v>
      </c>
      <c r="GL690" s="22"/>
      <c r="GM690" s="22"/>
      <c r="GN690" s="22"/>
      <c r="GO690" s="22"/>
      <c r="GP690" s="22"/>
    </row>
    <row r="691" customFormat="false" ht="13.65" hidden="false" customHeight="true" outlineLevel="0" collapsed="false">
      <c r="A691" s="16" t="n">
        <v>32561</v>
      </c>
      <c r="B691" s="17" t="s">
        <v>1194</v>
      </c>
      <c r="C691" s="17" t="s">
        <v>460</v>
      </c>
      <c r="D691" s="17" t="s">
        <v>262</v>
      </c>
      <c r="E691" s="17" t="s">
        <v>262</v>
      </c>
      <c r="F691" s="8" t="n">
        <v>75</v>
      </c>
      <c r="G691" s="8" t="n">
        <v>195</v>
      </c>
      <c r="H691" s="8" t="n">
        <v>2007</v>
      </c>
      <c r="I691" s="8" t="n">
        <v>7</v>
      </c>
      <c r="J691" s="8" t="n">
        <v>205</v>
      </c>
      <c r="K691" s="17" t="s">
        <v>273</v>
      </c>
      <c r="L691" s="8" t="n">
        <v>2010</v>
      </c>
      <c r="M691" s="8" t="n">
        <v>28</v>
      </c>
      <c r="N691" s="8" t="n">
        <v>8</v>
      </c>
      <c r="O691" s="8" t="n">
        <v>8474074</v>
      </c>
      <c r="P691" s="17" t="s">
        <v>3182</v>
      </c>
      <c r="Q691" s="17" t="s">
        <v>3183</v>
      </c>
      <c r="R691" s="17" t="s">
        <v>3184</v>
      </c>
      <c r="S691" s="17" t="s">
        <v>2988</v>
      </c>
      <c r="T691" s="17" t="s">
        <v>278</v>
      </c>
      <c r="U691" s="17" t="s">
        <v>338</v>
      </c>
      <c r="V691" s="8" t="n">
        <v>14</v>
      </c>
      <c r="W691" s="8" t="n">
        <v>0</v>
      </c>
      <c r="X691" s="8" t="n">
        <v>1</v>
      </c>
      <c r="Y691" s="8" t="n">
        <v>1</v>
      </c>
      <c r="Z691" s="8" t="n">
        <v>1</v>
      </c>
      <c r="AA691" s="8" t="n">
        <v>31</v>
      </c>
      <c r="AB691" s="8" t="n">
        <v>84</v>
      </c>
      <c r="AC691" s="18" t="n">
        <f aca="false">Z691/V691</f>
        <v>0.0714285714285714</v>
      </c>
      <c r="AD691" s="19" t="n">
        <f aca="false">IF(FZ691&gt;V691,Z691-V691*(GC691-Z691)/(FZ691-V691),0)</f>
        <v>-1.49214659685864</v>
      </c>
      <c r="AE691" s="19" t="n">
        <v>0.294</v>
      </c>
      <c r="AF691" s="8" t="n">
        <v>-2</v>
      </c>
      <c r="AG691" s="8" t="n">
        <v>0.7</v>
      </c>
      <c r="AH691" s="8" t="n">
        <v>2</v>
      </c>
      <c r="AI691" s="8" t="n">
        <v>209</v>
      </c>
      <c r="AJ691" s="8" t="n">
        <v>8590</v>
      </c>
      <c r="AK691" s="19" t="n">
        <v>143.16666666667</v>
      </c>
      <c r="AL691" s="8" t="n">
        <v>143.17</v>
      </c>
      <c r="AM691" s="8" t="n">
        <v>143</v>
      </c>
      <c r="AN691" s="18" t="n">
        <f aca="false">AJ691/60/V691</f>
        <v>10.2261904761905</v>
      </c>
      <c r="AO691" s="8" t="n">
        <v>17.46</v>
      </c>
      <c r="AP691" s="12" t="n">
        <f aca="false">IF(EF691&gt;0,Z691/EF691,0)</f>
        <v>0.25</v>
      </c>
      <c r="AQ691" s="8" t="n">
        <v>33</v>
      </c>
      <c r="AR691" s="8" t="n">
        <v>33</v>
      </c>
      <c r="AS691" s="8" t="n">
        <v>33</v>
      </c>
      <c r="AT691" s="8" t="n">
        <v>23</v>
      </c>
      <c r="AU691" s="8" t="n">
        <v>23</v>
      </c>
      <c r="AV691" s="8" t="n">
        <v>14</v>
      </c>
      <c r="AW691" s="8" t="n">
        <v>12</v>
      </c>
      <c r="AX691" s="8" t="n">
        <v>2</v>
      </c>
      <c r="AY691" s="8" t="n">
        <v>2</v>
      </c>
      <c r="AZ691" s="8" t="n">
        <v>1</v>
      </c>
      <c r="BA691" s="8" t="n">
        <f aca="false">AY691+AZ691</f>
        <v>3</v>
      </c>
      <c r="BB691" s="8" t="n">
        <v>0.88</v>
      </c>
      <c r="BC691" s="8" t="n">
        <v>46.7143</v>
      </c>
      <c r="BD691" s="19" t="n">
        <v>33</v>
      </c>
      <c r="BE691" s="19" t="n">
        <v>13.8300349243303</v>
      </c>
      <c r="BF691" s="19" t="n">
        <f aca="false">AQ691+BD691</f>
        <v>66</v>
      </c>
      <c r="BG691" s="19" t="n">
        <f aca="false">IF(AL691&gt;0,BF691/AL691*60,0)</f>
        <v>27.6594258573724</v>
      </c>
      <c r="BH691" s="8" t="n">
        <v>59</v>
      </c>
      <c r="BI691" s="8" t="n">
        <v>39</v>
      </c>
      <c r="BJ691" s="8" t="n">
        <v>42</v>
      </c>
      <c r="BK691" s="12" t="n">
        <f aca="false">BH691/(BH691+BJ691)</f>
        <v>0.584158415841584</v>
      </c>
      <c r="BL691" s="8" t="n">
        <v>13</v>
      </c>
      <c r="BM691" s="8" t="n">
        <v>13</v>
      </c>
      <c r="BN691" s="8" t="n">
        <v>9</v>
      </c>
      <c r="BO691" s="8" t="n">
        <f aca="false">BM691-BN691</f>
        <v>4</v>
      </c>
      <c r="BP691" s="8" t="n">
        <v>9</v>
      </c>
      <c r="BQ691" s="8" t="n">
        <v>4</v>
      </c>
      <c r="BR691" s="8" t="n">
        <v>1</v>
      </c>
      <c r="BS691" s="8" t="n">
        <v>10</v>
      </c>
      <c r="BT691" s="12" t="n">
        <f aca="false">BS691/(EA691+BS691)</f>
        <v>0.088495575221239</v>
      </c>
      <c r="BU691" s="8" t="n">
        <v>0</v>
      </c>
      <c r="BV691" s="8" t="n">
        <v>0</v>
      </c>
      <c r="BW691" s="12" t="n">
        <f aca="false">IF(BU691+BV691&gt;0,BU691/(BU691+BV691),0)</f>
        <v>0</v>
      </c>
      <c r="BX691" s="8" t="n">
        <v>0</v>
      </c>
      <c r="BY691" s="8" t="n">
        <v>0</v>
      </c>
      <c r="BZ691" s="8" t="n">
        <v>0</v>
      </c>
      <c r="CA691" s="8" t="n">
        <v>0</v>
      </c>
      <c r="CB691" s="8" t="n">
        <v>0</v>
      </c>
      <c r="CC691" s="8" t="n">
        <v>0</v>
      </c>
      <c r="CD691" s="8" t="n">
        <v>0</v>
      </c>
      <c r="CE691" s="8" t="n">
        <v>0</v>
      </c>
      <c r="CF691" s="8" t="n">
        <v>0</v>
      </c>
      <c r="CG691" s="8" t="n">
        <v>0</v>
      </c>
      <c r="CH691" s="8" t="n">
        <v>0</v>
      </c>
      <c r="CI691" s="8" t="n">
        <v>0</v>
      </c>
      <c r="CJ691" s="8" t="n">
        <v>0</v>
      </c>
      <c r="CK691" s="8" t="n">
        <v>0</v>
      </c>
      <c r="CL691" s="8" t="n">
        <v>0</v>
      </c>
      <c r="CM691" s="8" t="n">
        <v>0</v>
      </c>
      <c r="CN691" s="8" t="n">
        <v>0</v>
      </c>
      <c r="CO691" s="8" t="n">
        <v>0</v>
      </c>
      <c r="CP691" s="8" t="n">
        <v>0</v>
      </c>
      <c r="CQ691" s="8" t="n">
        <v>0</v>
      </c>
      <c r="CR691" s="8" t="n">
        <v>0</v>
      </c>
      <c r="CS691" s="8" t="n">
        <v>0</v>
      </c>
      <c r="CT691" s="8" t="n">
        <v>0</v>
      </c>
      <c r="CU691" s="8" t="n">
        <v>0</v>
      </c>
      <c r="CV691" s="8" t="n">
        <v>0</v>
      </c>
      <c r="CW691" s="8" t="n">
        <v>0</v>
      </c>
      <c r="CX691" s="8" t="n">
        <v>0</v>
      </c>
      <c r="CY691" s="8" t="n">
        <v>0</v>
      </c>
      <c r="CZ691" s="8" t="n">
        <v>1</v>
      </c>
      <c r="DA691" s="8" t="n">
        <v>8</v>
      </c>
      <c r="DB691" s="8" t="n">
        <v>0</v>
      </c>
      <c r="DC691" s="8" t="n">
        <v>0</v>
      </c>
      <c r="DD691" s="8" t="n">
        <v>4</v>
      </c>
      <c r="DE691" s="8" t="n">
        <v>3</v>
      </c>
      <c r="DF691" s="8" t="n">
        <v>0</v>
      </c>
      <c r="DG691" s="8" t="n">
        <v>0</v>
      </c>
      <c r="DH691" s="8" t="n">
        <v>7</v>
      </c>
      <c r="DI691" s="8" t="n">
        <v>1</v>
      </c>
      <c r="DJ691" s="8" t="n">
        <v>0</v>
      </c>
      <c r="DK691" s="8" t="n">
        <v>1</v>
      </c>
      <c r="DL691" s="8" t="n">
        <v>1</v>
      </c>
      <c r="DM691" s="8" t="n">
        <v>0</v>
      </c>
      <c r="DN691" s="8" t="n">
        <v>0</v>
      </c>
      <c r="DO691" s="8" t="n">
        <v>0</v>
      </c>
      <c r="DP691" s="8" t="n">
        <v>0</v>
      </c>
      <c r="DQ691" s="8" t="n">
        <f aca="false">DJ691-DI691</f>
        <v>-1</v>
      </c>
      <c r="DR691" s="19" t="n">
        <v>-0.339</v>
      </c>
      <c r="DS691" s="8" t="n">
        <v>1</v>
      </c>
      <c r="DT691" s="8" t="n">
        <v>0</v>
      </c>
      <c r="DU691" s="8" t="n">
        <v>0</v>
      </c>
      <c r="DV691" s="8" t="n">
        <v>0</v>
      </c>
      <c r="DW691" s="8" t="n">
        <v>0</v>
      </c>
      <c r="DX691" s="8" t="n">
        <v>153</v>
      </c>
      <c r="DY691" s="8" t="n">
        <v>136</v>
      </c>
      <c r="DZ691" s="8" t="n">
        <v>113</v>
      </c>
      <c r="EA691" s="8" t="n">
        <v>103</v>
      </c>
      <c r="EB691" s="8" t="n">
        <v>87</v>
      </c>
      <c r="EC691" s="8" t="n">
        <v>71</v>
      </c>
      <c r="ED691" s="8" t="n">
        <v>6.46</v>
      </c>
      <c r="EE691" s="8" t="n">
        <v>6.56</v>
      </c>
      <c r="EF691" s="8" t="n">
        <v>4</v>
      </c>
      <c r="EG691" s="8" t="n">
        <v>6</v>
      </c>
      <c r="EH691" s="12" t="n">
        <f aca="false">EF691/EB691</f>
        <v>0.0459770114942529</v>
      </c>
      <c r="EI691" s="20" t="n">
        <f aca="false">1-EG691/EC691</f>
        <v>0.915492957746479</v>
      </c>
      <c r="EJ691" s="21" t="n">
        <f aca="false">EH691+EI691</f>
        <v>0.961469969240732</v>
      </c>
      <c r="EK691" s="8" t="n">
        <v>152</v>
      </c>
      <c r="EL691" s="8" t="n">
        <v>136</v>
      </c>
      <c r="EM691" s="8" t="n">
        <v>112</v>
      </c>
      <c r="EN691" s="8" t="n">
        <v>103</v>
      </c>
      <c r="EO691" s="8" t="n">
        <v>87</v>
      </c>
      <c r="EP691" s="8" t="n">
        <v>71</v>
      </c>
      <c r="EQ691" s="8" t="n">
        <v>4</v>
      </c>
      <c r="ER691" s="8" t="n">
        <v>6</v>
      </c>
      <c r="ES691" s="8" t="n">
        <v>76</v>
      </c>
      <c r="ET691" s="8" t="n">
        <v>70</v>
      </c>
      <c r="EU691" s="8" t="n">
        <v>29</v>
      </c>
      <c r="EV691" s="8" t="n">
        <v>32</v>
      </c>
      <c r="EW691" s="8" t="n">
        <v>2</v>
      </c>
      <c r="EX691" s="8" t="n">
        <v>4</v>
      </c>
      <c r="EY691" s="8" t="n">
        <v>10</v>
      </c>
      <c r="EZ691" s="8" t="n">
        <v>4</v>
      </c>
      <c r="FA691" s="8" t="n">
        <v>-0.1</v>
      </c>
      <c r="FB691" s="8" t="n">
        <v>0.1</v>
      </c>
      <c r="FC691" s="8" t="n">
        <v>0.1</v>
      </c>
      <c r="FD691" s="19" t="n">
        <v>1.85</v>
      </c>
      <c r="FE691" s="18" t="n">
        <f aca="false">FD691/V691</f>
        <v>0.132142857142857</v>
      </c>
      <c r="FF691" s="8" t="n">
        <v>0.0092</v>
      </c>
      <c r="FG691" s="8" t="n">
        <v>0</v>
      </c>
      <c r="FH691" s="8" t="n">
        <v>-0.13</v>
      </c>
      <c r="FI691" s="8" t="n">
        <v>-0.13</v>
      </c>
      <c r="FJ691" s="22"/>
      <c r="FK691" s="22"/>
      <c r="FL691" s="22"/>
      <c r="FM691" s="8" t="n">
        <f aca="false">BL691+BS691+AH691+DT691</f>
        <v>25</v>
      </c>
      <c r="FN691" s="19" t="n">
        <f aca="false">IF(DS691&gt;0,(BL691+BR691)/DS691,0)</f>
        <v>14</v>
      </c>
      <c r="FO691" s="12" t="n">
        <v>0</v>
      </c>
      <c r="FP691" s="19" t="n">
        <f aca="false">Z691-AH691/10</f>
        <v>0.8</v>
      </c>
      <c r="FQ691" s="19" t="n">
        <f aca="false">Z691+DR691/5</f>
        <v>0.9322</v>
      </c>
      <c r="FR691" s="19" t="n">
        <f aca="false">(DX691+DY691)/AL691*60</f>
        <v>121.114758678494</v>
      </c>
      <c r="FS691" s="22"/>
      <c r="FT691" s="22"/>
      <c r="FU691" s="22"/>
      <c r="FV691" s="22"/>
      <c r="FW691" s="17" t="s">
        <v>280</v>
      </c>
      <c r="FX691" s="23" t="n">
        <v>725000</v>
      </c>
      <c r="FY691" s="23" t="n">
        <v>725000</v>
      </c>
      <c r="FZ691" s="8" t="n">
        <v>205</v>
      </c>
      <c r="GA691" s="8" t="n">
        <v>10</v>
      </c>
      <c r="GB691" s="8" t="n">
        <v>25</v>
      </c>
      <c r="GC691" s="8" t="n">
        <v>35</v>
      </c>
      <c r="GD691" s="8" t="n">
        <v>-5</v>
      </c>
      <c r="GE691" s="8" t="n">
        <v>51</v>
      </c>
      <c r="GF691" s="8" t="n">
        <v>183</v>
      </c>
      <c r="GG691" s="8" t="n">
        <v>2609</v>
      </c>
      <c r="GH691" s="8" t="n">
        <v>1.8</v>
      </c>
      <c r="GI691" s="8" t="n">
        <v>4.3</v>
      </c>
      <c r="GJ691" s="8" t="n">
        <v>6.1</v>
      </c>
      <c r="GK691" s="8" t="n">
        <f aca="false">Z691-AH691/10</f>
        <v>0.8</v>
      </c>
      <c r="GL691" s="22"/>
      <c r="GM691" s="22"/>
      <c r="GN691" s="22"/>
      <c r="GO691" s="22"/>
      <c r="GP691" s="22"/>
    </row>
    <row r="692" customFormat="false" ht="13.65" hidden="false" customHeight="true" outlineLevel="0" collapsed="false">
      <c r="A692" s="16" t="n">
        <v>31408</v>
      </c>
      <c r="B692" s="17" t="s">
        <v>1132</v>
      </c>
      <c r="C692" s="17" t="s">
        <v>261</v>
      </c>
      <c r="D692" s="17" t="s">
        <v>262</v>
      </c>
      <c r="E692" s="17" t="s">
        <v>283</v>
      </c>
      <c r="F692" s="8" t="n">
        <v>72</v>
      </c>
      <c r="G692" s="8" t="n">
        <v>193</v>
      </c>
      <c r="H692" s="8" t="n">
        <v>2005</v>
      </c>
      <c r="I692" s="8" t="n">
        <v>2</v>
      </c>
      <c r="J692" s="8" t="n">
        <v>44</v>
      </c>
      <c r="K692" s="17" t="s">
        <v>263</v>
      </c>
      <c r="L692" s="8" t="n">
        <v>2006</v>
      </c>
      <c r="M692" s="8" t="n">
        <v>32</v>
      </c>
      <c r="N692" s="8" t="n">
        <v>12</v>
      </c>
      <c r="O692" s="8" t="n">
        <v>8471669</v>
      </c>
      <c r="P692" s="17" t="s">
        <v>3185</v>
      </c>
      <c r="Q692" s="17" t="s">
        <v>3186</v>
      </c>
      <c r="R692" s="17" t="s">
        <v>3187</v>
      </c>
      <c r="S692" s="17" t="s">
        <v>2988</v>
      </c>
      <c r="T692" s="17" t="s">
        <v>313</v>
      </c>
      <c r="U692" s="17" t="s">
        <v>3188</v>
      </c>
      <c r="V692" s="8" t="n">
        <v>82</v>
      </c>
      <c r="W692" s="8" t="n">
        <v>16</v>
      </c>
      <c r="X692" s="8" t="n">
        <v>37</v>
      </c>
      <c r="Y692" s="8" t="n">
        <v>19</v>
      </c>
      <c r="Z692" s="8" t="n">
        <v>53</v>
      </c>
      <c r="AA692" s="8" t="n">
        <v>0</v>
      </c>
      <c r="AB692" s="8" t="n">
        <v>0</v>
      </c>
      <c r="AC692" s="18" t="n">
        <f aca="false">Z692/V692</f>
        <v>0.646341463414634</v>
      </c>
      <c r="AD692" s="19" t="n">
        <f aca="false">IF(FZ692&gt;V692,Z692-V692*(GC692-Z692)/(FZ692-V692),0)</f>
        <v>-12.533692722372</v>
      </c>
      <c r="AE692" s="19" t="n">
        <v>18.726</v>
      </c>
      <c r="AF692" s="8" t="n">
        <v>1</v>
      </c>
      <c r="AG692" s="8" t="n">
        <v>6.4</v>
      </c>
      <c r="AH692" s="8" t="n">
        <v>18</v>
      </c>
      <c r="AI692" s="8" t="n">
        <v>1905</v>
      </c>
      <c r="AJ692" s="8" t="n">
        <v>90059</v>
      </c>
      <c r="AK692" s="19" t="n">
        <v>1500.9833333333</v>
      </c>
      <c r="AL692" s="8" t="n">
        <v>1500.98</v>
      </c>
      <c r="AM692" s="8" t="n">
        <v>1501</v>
      </c>
      <c r="AN692" s="18" t="n">
        <f aca="false">AJ692/60/V692</f>
        <v>18.304674796748</v>
      </c>
      <c r="AO692" s="8" t="n">
        <v>30.24</v>
      </c>
      <c r="AP692" s="12" t="n">
        <f aca="false">IF(EF692&gt;0,Z692/EF692,0)</f>
        <v>0.602272727272727</v>
      </c>
      <c r="AQ692" s="8" t="n">
        <v>243</v>
      </c>
      <c r="AR692" s="8" t="n">
        <v>243</v>
      </c>
      <c r="AS692" s="8" t="n">
        <v>243</v>
      </c>
      <c r="AT692" s="8" t="n">
        <v>217</v>
      </c>
      <c r="AU692" s="8" t="n">
        <v>217</v>
      </c>
      <c r="AV692" s="8" t="n">
        <v>159</v>
      </c>
      <c r="AW692" s="8" t="n">
        <v>187</v>
      </c>
      <c r="AX692" s="8" t="n">
        <v>119</v>
      </c>
      <c r="AY692" s="8" t="n">
        <v>7</v>
      </c>
      <c r="AZ692" s="8" t="n">
        <v>18</v>
      </c>
      <c r="BA692" s="8" t="n">
        <f aca="false">AY692+AZ692</f>
        <v>25</v>
      </c>
      <c r="BB692" s="8" t="n">
        <v>22.29</v>
      </c>
      <c r="BC692" s="8" t="n">
        <v>20.0189</v>
      </c>
      <c r="BD692" s="19" t="n">
        <v>406.1</v>
      </c>
      <c r="BE692" s="19" t="n">
        <v>16.2333581318917</v>
      </c>
      <c r="BF692" s="19" t="n">
        <f aca="false">AQ692+BD692</f>
        <v>649.1</v>
      </c>
      <c r="BG692" s="19" t="n">
        <f aca="false">IF(AL692&gt;0,BF692/AL692*60,0)</f>
        <v>25.9470479286866</v>
      </c>
      <c r="BH692" s="8" t="n">
        <v>669</v>
      </c>
      <c r="BI692" s="8" t="n">
        <v>459</v>
      </c>
      <c r="BJ692" s="8" t="n">
        <v>531</v>
      </c>
      <c r="BK692" s="12" t="n">
        <f aca="false">BH692/(BH692+BJ692)</f>
        <v>0.5575</v>
      </c>
      <c r="BL692" s="8" t="n">
        <v>43</v>
      </c>
      <c r="BM692" s="8" t="n">
        <v>43</v>
      </c>
      <c r="BN692" s="8" t="n">
        <v>47</v>
      </c>
      <c r="BO692" s="8" t="n">
        <f aca="false">BM692-BN692</f>
        <v>-4</v>
      </c>
      <c r="BP692" s="8" t="n">
        <v>58</v>
      </c>
      <c r="BQ692" s="8" t="n">
        <v>19</v>
      </c>
      <c r="BR692" s="8" t="n">
        <v>43</v>
      </c>
      <c r="BS692" s="8" t="n">
        <v>38</v>
      </c>
      <c r="BT692" s="12" t="n">
        <f aca="false">BS692/(EA692+BS692)</f>
        <v>0.0369649805447471</v>
      </c>
      <c r="BU692" s="8" t="n">
        <v>832</v>
      </c>
      <c r="BV692" s="8" t="n">
        <v>683</v>
      </c>
      <c r="BW692" s="12" t="n">
        <f aca="false">IF(BU692+BV692&gt;0,BU692/(BU692+BV692),0)</f>
        <v>0.549174917491749</v>
      </c>
      <c r="BX692" s="8" t="n">
        <v>260</v>
      </c>
      <c r="BY692" s="8" t="n">
        <v>232</v>
      </c>
      <c r="BZ692" s="8" t="n">
        <v>268</v>
      </c>
      <c r="CA692" s="8" t="n">
        <v>168</v>
      </c>
      <c r="CB692" s="8" t="n">
        <v>304</v>
      </c>
      <c r="CC692" s="8" t="n">
        <v>283</v>
      </c>
      <c r="CD692" s="8" t="n">
        <v>231</v>
      </c>
      <c r="CE692" s="8" t="n">
        <v>195</v>
      </c>
      <c r="CF692" s="8" t="n">
        <v>286</v>
      </c>
      <c r="CG692" s="8" t="n">
        <v>239</v>
      </c>
      <c r="CH692" s="8" t="n">
        <v>493</v>
      </c>
      <c r="CI692" s="8" t="n">
        <v>392</v>
      </c>
      <c r="CJ692" s="8" t="n">
        <v>0</v>
      </c>
      <c r="CK692" s="8" t="n">
        <v>0</v>
      </c>
      <c r="CL692" s="8" t="n">
        <v>4</v>
      </c>
      <c r="CM692" s="8" t="n">
        <v>3</v>
      </c>
      <c r="CN692" s="8" t="n">
        <v>0</v>
      </c>
      <c r="CO692" s="8" t="n">
        <v>0</v>
      </c>
      <c r="CP692" s="8" t="n">
        <v>0</v>
      </c>
      <c r="CQ692" s="8" t="n">
        <v>0</v>
      </c>
      <c r="CR692" s="8" t="n">
        <v>3</v>
      </c>
      <c r="CS692" s="8" t="n">
        <v>0</v>
      </c>
      <c r="CT692" s="8" t="n">
        <v>1</v>
      </c>
      <c r="CU692" s="8" t="n">
        <v>2</v>
      </c>
      <c r="CV692" s="8" t="n">
        <v>1</v>
      </c>
      <c r="CW692" s="8" t="n">
        <v>9</v>
      </c>
      <c r="CX692" s="8" t="n">
        <v>1</v>
      </c>
      <c r="CY692" s="8" t="n">
        <v>3</v>
      </c>
      <c r="CZ692" s="8" t="n">
        <v>3</v>
      </c>
      <c r="DA692" s="8" t="n">
        <v>51</v>
      </c>
      <c r="DB692" s="8" t="n">
        <v>21</v>
      </c>
      <c r="DC692" s="8" t="n">
        <v>6</v>
      </c>
      <c r="DD692" s="8" t="n">
        <v>2</v>
      </c>
      <c r="DE692" s="8" t="n">
        <v>11</v>
      </c>
      <c r="DF692" s="8" t="n">
        <v>20</v>
      </c>
      <c r="DG692" s="8" t="n">
        <v>4</v>
      </c>
      <c r="DH692" s="8" t="n">
        <v>95</v>
      </c>
      <c r="DI692" s="8" t="n">
        <v>9</v>
      </c>
      <c r="DJ692" s="8" t="n">
        <v>13</v>
      </c>
      <c r="DK692" s="8" t="n">
        <v>9</v>
      </c>
      <c r="DL692" s="8" t="n">
        <v>9</v>
      </c>
      <c r="DM692" s="8" t="n">
        <v>0</v>
      </c>
      <c r="DN692" s="8" t="n">
        <v>13</v>
      </c>
      <c r="DO692" s="8" t="n">
        <v>13</v>
      </c>
      <c r="DP692" s="8" t="n">
        <v>0</v>
      </c>
      <c r="DQ692" s="8" t="n">
        <f aca="false">DJ692-DI692</f>
        <v>4</v>
      </c>
      <c r="DR692" s="19" t="n">
        <v>3.167</v>
      </c>
      <c r="DS692" s="8" t="n">
        <v>9</v>
      </c>
      <c r="DT692" s="8" t="n">
        <v>0</v>
      </c>
      <c r="DU692" s="8" t="n">
        <v>0</v>
      </c>
      <c r="DV692" s="8" t="n">
        <v>0</v>
      </c>
      <c r="DW692" s="8" t="n">
        <v>0</v>
      </c>
      <c r="DX692" s="8" t="n">
        <v>1735</v>
      </c>
      <c r="DY692" s="8" t="n">
        <v>1336</v>
      </c>
      <c r="DZ692" s="8" t="n">
        <v>1300</v>
      </c>
      <c r="EA692" s="8" t="n">
        <v>990</v>
      </c>
      <c r="EB692" s="8" t="n">
        <v>955</v>
      </c>
      <c r="EC692" s="8" t="n">
        <v>738</v>
      </c>
      <c r="ED692" s="8" t="n">
        <v>82.85</v>
      </c>
      <c r="EE692" s="8" t="n">
        <v>70.24</v>
      </c>
      <c r="EF692" s="8" t="n">
        <v>88</v>
      </c>
      <c r="EG692" s="8" t="n">
        <v>76</v>
      </c>
      <c r="EH692" s="12" t="n">
        <f aca="false">EF692/EB692</f>
        <v>0.0921465968586387</v>
      </c>
      <c r="EI692" s="20" t="n">
        <f aca="false">1-EG692/EC692</f>
        <v>0.897018970189702</v>
      </c>
      <c r="EJ692" s="21" t="n">
        <f aca="false">EH692+EI692</f>
        <v>0.989165567048341</v>
      </c>
      <c r="EK692" s="8" t="n">
        <v>1733</v>
      </c>
      <c r="EL692" s="8" t="n">
        <v>1336</v>
      </c>
      <c r="EM692" s="8" t="n">
        <v>1298</v>
      </c>
      <c r="EN692" s="8" t="n">
        <v>990</v>
      </c>
      <c r="EO692" s="8" t="n">
        <v>953</v>
      </c>
      <c r="EP692" s="8" t="n">
        <v>738</v>
      </c>
      <c r="EQ692" s="8" t="n">
        <v>88</v>
      </c>
      <c r="ER692" s="8" t="n">
        <v>75</v>
      </c>
      <c r="ES692" s="8" t="n">
        <v>853</v>
      </c>
      <c r="ET692" s="8" t="n">
        <v>643</v>
      </c>
      <c r="EU692" s="8" t="n">
        <v>301</v>
      </c>
      <c r="EV692" s="8" t="n">
        <v>250</v>
      </c>
      <c r="EW692" s="8" t="n">
        <v>34</v>
      </c>
      <c r="EX692" s="8" t="n">
        <v>42</v>
      </c>
      <c r="EY692" s="8" t="n">
        <v>68</v>
      </c>
      <c r="EZ692" s="8" t="n">
        <v>91</v>
      </c>
      <c r="FA692" s="8" t="n">
        <v>2.8</v>
      </c>
      <c r="FB692" s="8" t="n">
        <v>1.9</v>
      </c>
      <c r="FC692" s="8" t="n">
        <v>4.7</v>
      </c>
      <c r="FD692" s="19" t="n">
        <v>62.12</v>
      </c>
      <c r="FE692" s="18" t="n">
        <f aca="false">FD692/V692</f>
        <v>0.757560975609756</v>
      </c>
      <c r="FF692" s="8" t="n">
        <v>5.1863</v>
      </c>
      <c r="FG692" s="8" t="n">
        <v>2.45</v>
      </c>
      <c r="FH692" s="8" t="n">
        <v>0.09</v>
      </c>
      <c r="FI692" s="8" t="n">
        <v>2.54</v>
      </c>
      <c r="FJ692" s="22"/>
      <c r="FK692" s="22"/>
      <c r="FL692" s="22"/>
      <c r="FM692" s="8" t="n">
        <f aca="false">BL692+BS692+AH692+DT692</f>
        <v>99</v>
      </c>
      <c r="FN692" s="19" t="n">
        <f aca="false">IF(DS692&gt;0,(BL692+BR692)/DS692,0)</f>
        <v>9.55555555555556</v>
      </c>
      <c r="FO692" s="12" t="n">
        <v>0.1381992305</v>
      </c>
      <c r="FP692" s="19" t="n">
        <f aca="false">Z692-AH692/10</f>
        <v>51.2</v>
      </c>
      <c r="FQ692" s="19" t="n">
        <f aca="false">Z692+DR692/5</f>
        <v>53.6334</v>
      </c>
      <c r="FR692" s="19" t="n">
        <f aca="false">(DX692+DY692)/AL692*60</f>
        <v>122.759796932671</v>
      </c>
      <c r="FS692" s="8" t="n">
        <v>1</v>
      </c>
      <c r="FT692" s="17" t="s">
        <v>307</v>
      </c>
      <c r="FU692" s="8" t="n">
        <v>43</v>
      </c>
      <c r="FV692" s="17" t="s">
        <v>412</v>
      </c>
      <c r="FW692" s="17" t="s">
        <v>280</v>
      </c>
      <c r="FX692" s="23" t="n">
        <v>7500000</v>
      </c>
      <c r="FY692" s="23" t="n">
        <v>7000000</v>
      </c>
      <c r="FZ692" s="8" t="n">
        <v>824</v>
      </c>
      <c r="GA692" s="8" t="n">
        <v>220</v>
      </c>
      <c r="GB692" s="8" t="n">
        <v>426</v>
      </c>
      <c r="GC692" s="8" t="n">
        <v>646</v>
      </c>
      <c r="GD692" s="8" t="n">
        <v>19</v>
      </c>
      <c r="GE692" s="8" t="n">
        <v>384</v>
      </c>
      <c r="GF692" s="8" t="n">
        <v>1765</v>
      </c>
      <c r="GG692" s="8" t="n">
        <v>15893</v>
      </c>
      <c r="GH692" s="8" t="n">
        <v>48.7</v>
      </c>
      <c r="GI692" s="8" t="n">
        <v>18.2</v>
      </c>
      <c r="GJ692" s="8" t="n">
        <v>66.9</v>
      </c>
      <c r="GK692" s="8" t="n">
        <f aca="false">Z692-AH692/10</f>
        <v>51.2</v>
      </c>
      <c r="GL692" s="22"/>
      <c r="GM692" s="22"/>
      <c r="GN692" s="22"/>
      <c r="GO692" s="22"/>
      <c r="GP692" s="22"/>
    </row>
    <row r="693" customFormat="false" ht="13.65" hidden="false" customHeight="true" outlineLevel="0" collapsed="false">
      <c r="A693" s="16" t="n">
        <v>34806</v>
      </c>
      <c r="B693" s="17" t="s">
        <v>3189</v>
      </c>
      <c r="C693" s="22"/>
      <c r="D693" s="17" t="s">
        <v>423</v>
      </c>
      <c r="E693" s="17" t="s">
        <v>423</v>
      </c>
      <c r="F693" s="8" t="n">
        <v>74</v>
      </c>
      <c r="G693" s="8" t="n">
        <v>191</v>
      </c>
      <c r="H693" s="8" t="n">
        <v>2013</v>
      </c>
      <c r="I693" s="8" t="n">
        <v>3</v>
      </c>
      <c r="J693" s="8" t="n">
        <v>75</v>
      </c>
      <c r="K693" s="17" t="s">
        <v>263</v>
      </c>
      <c r="L693" s="8" t="n">
        <v>2016</v>
      </c>
      <c r="M693" s="8" t="n">
        <v>22</v>
      </c>
      <c r="N693" s="8" t="n">
        <v>2</v>
      </c>
      <c r="O693" s="8" t="n">
        <v>8477402</v>
      </c>
      <c r="P693" s="17" t="s">
        <v>3190</v>
      </c>
      <c r="Q693" s="17" t="s">
        <v>3191</v>
      </c>
      <c r="R693" s="17" t="s">
        <v>3192</v>
      </c>
      <c r="S693" s="17" t="s">
        <v>3193</v>
      </c>
      <c r="T693" s="17" t="s">
        <v>299</v>
      </c>
      <c r="U693" s="17" t="s">
        <v>606</v>
      </c>
      <c r="V693" s="8" t="n">
        <v>74</v>
      </c>
      <c r="W693" s="8" t="n">
        <v>14</v>
      </c>
      <c r="X693" s="8" t="n">
        <v>29</v>
      </c>
      <c r="Y693" s="8" t="n">
        <v>18</v>
      </c>
      <c r="Z693" s="8" t="n">
        <v>43</v>
      </c>
      <c r="AA693" s="8" t="n">
        <v>4</v>
      </c>
      <c r="AB693" s="8" t="n">
        <v>10</v>
      </c>
      <c r="AC693" s="18" t="n">
        <f aca="false">Z693/V693</f>
        <v>0.581081081081081</v>
      </c>
      <c r="AD693" s="19" t="n">
        <f aca="false">IF(FZ693&gt;V693,Z693-V693*(GC693-Z693)/(FZ693-V693),0)</f>
        <v>6.90243902439025</v>
      </c>
      <c r="AE693" s="19" t="n">
        <v>15.677</v>
      </c>
      <c r="AF693" s="8" t="n">
        <v>-3</v>
      </c>
      <c r="AG693" s="8" t="n">
        <v>-4.2</v>
      </c>
      <c r="AH693" s="8" t="n">
        <v>20</v>
      </c>
      <c r="AI693" s="8" t="n">
        <v>1504</v>
      </c>
      <c r="AJ693" s="8" t="n">
        <v>66663</v>
      </c>
      <c r="AK693" s="19" t="n">
        <v>1111.05</v>
      </c>
      <c r="AL693" s="8" t="n">
        <v>1110.88</v>
      </c>
      <c r="AM693" s="8" t="n">
        <v>1111</v>
      </c>
      <c r="AN693" s="18" t="n">
        <f aca="false">AJ693/60/V693</f>
        <v>15.0141891891892</v>
      </c>
      <c r="AO693" s="8" t="n">
        <v>25.01</v>
      </c>
      <c r="AP693" s="12" t="n">
        <f aca="false">IF(EF693&gt;0,Z693/EF693,0)</f>
        <v>0.671875</v>
      </c>
      <c r="AQ693" s="8" t="n">
        <v>266</v>
      </c>
      <c r="AR693" s="8" t="n">
        <v>266</v>
      </c>
      <c r="AS693" s="8" t="n">
        <v>266</v>
      </c>
      <c r="AT693" s="8" t="n">
        <v>191</v>
      </c>
      <c r="AU693" s="8" t="n">
        <v>191</v>
      </c>
      <c r="AV693" s="8" t="n">
        <v>136</v>
      </c>
      <c r="AW693" s="8" t="n">
        <v>139</v>
      </c>
      <c r="AX693" s="8" t="n">
        <v>64</v>
      </c>
      <c r="AY693" s="8" t="n">
        <v>5</v>
      </c>
      <c r="AZ693" s="8" t="n">
        <v>23</v>
      </c>
      <c r="BA693" s="8" t="n">
        <f aca="false">AY693+AZ693</f>
        <v>28</v>
      </c>
      <c r="BB693" s="8" t="n">
        <v>13.52</v>
      </c>
      <c r="BC693" s="8" t="n">
        <v>29.1397</v>
      </c>
      <c r="BD693" s="19" t="n">
        <v>360.5</v>
      </c>
      <c r="BE693" s="19" t="n">
        <v>19.4680707438909</v>
      </c>
      <c r="BF693" s="19" t="n">
        <f aca="false">AQ693+BD693</f>
        <v>626.5</v>
      </c>
      <c r="BG693" s="19" t="n">
        <f aca="false">IF(AL693&gt;0,BF693/AL693*60,0)</f>
        <v>33.8380383119689</v>
      </c>
      <c r="BH693" s="8" t="n">
        <v>528</v>
      </c>
      <c r="BI693" s="8" t="n">
        <v>341</v>
      </c>
      <c r="BJ693" s="8" t="n">
        <v>249</v>
      </c>
      <c r="BK693" s="12" t="n">
        <f aca="false">BH693/(BH693+BJ693)</f>
        <v>0.67953667953668</v>
      </c>
      <c r="BL693" s="8" t="n">
        <v>51</v>
      </c>
      <c r="BM693" s="8" t="n">
        <v>51</v>
      </c>
      <c r="BN693" s="8" t="n">
        <v>70</v>
      </c>
      <c r="BO693" s="8" t="n">
        <f aca="false">BM693-BN693</f>
        <v>-19</v>
      </c>
      <c r="BP693" s="8" t="n">
        <v>55</v>
      </c>
      <c r="BQ693" s="8" t="n">
        <v>43</v>
      </c>
      <c r="BR693" s="8" t="n">
        <v>39</v>
      </c>
      <c r="BS693" s="8" t="n">
        <v>35</v>
      </c>
      <c r="BT693" s="12" t="n">
        <f aca="false">BS693/(EA693+BS693)</f>
        <v>0.0439698492462312</v>
      </c>
      <c r="BU693" s="8" t="n">
        <v>12</v>
      </c>
      <c r="BV693" s="8" t="n">
        <v>34</v>
      </c>
      <c r="BW693" s="12" t="n">
        <f aca="false">IF(BU693+BV693&gt;0,BU693/(BU693+BV693),0)</f>
        <v>0.260869565217391</v>
      </c>
      <c r="BX693" s="8" t="n">
        <v>0</v>
      </c>
      <c r="BY693" s="8" t="n">
        <v>6</v>
      </c>
      <c r="BZ693" s="8" t="n">
        <v>4</v>
      </c>
      <c r="CA693" s="8" t="n">
        <v>12</v>
      </c>
      <c r="CB693" s="8" t="n">
        <v>8</v>
      </c>
      <c r="CC693" s="8" t="n">
        <v>16</v>
      </c>
      <c r="CD693" s="8" t="n">
        <v>6</v>
      </c>
      <c r="CE693" s="8" t="n">
        <v>12</v>
      </c>
      <c r="CF693" s="8" t="n">
        <v>3</v>
      </c>
      <c r="CG693" s="8" t="n">
        <v>12</v>
      </c>
      <c r="CH693" s="8" t="n">
        <v>7</v>
      </c>
      <c r="CI693" s="8" t="n">
        <v>15</v>
      </c>
      <c r="CJ693" s="8" t="n">
        <v>0</v>
      </c>
      <c r="CK693" s="8" t="n">
        <v>0</v>
      </c>
      <c r="CL693" s="8" t="n">
        <v>1</v>
      </c>
      <c r="CM693" s="8" t="n">
        <v>4</v>
      </c>
      <c r="CN693" s="8" t="n">
        <v>0</v>
      </c>
      <c r="CO693" s="8" t="n">
        <v>0</v>
      </c>
      <c r="CP693" s="8" t="n">
        <v>0</v>
      </c>
      <c r="CQ693" s="8" t="n">
        <v>2</v>
      </c>
      <c r="CR693" s="8" t="n">
        <v>0</v>
      </c>
      <c r="CS693" s="8" t="n">
        <v>3</v>
      </c>
      <c r="CT693" s="8" t="n">
        <v>2</v>
      </c>
      <c r="CU693" s="8" t="n">
        <v>1</v>
      </c>
      <c r="CV693" s="8" t="n">
        <v>0</v>
      </c>
      <c r="CW693" s="8" t="n">
        <v>6</v>
      </c>
      <c r="CX693" s="8" t="n">
        <v>0</v>
      </c>
      <c r="CY693" s="8" t="n">
        <v>1</v>
      </c>
      <c r="CZ693" s="8" t="n">
        <v>5</v>
      </c>
      <c r="DA693" s="8" t="n">
        <v>49</v>
      </c>
      <c r="DB693" s="8" t="n">
        <v>11</v>
      </c>
      <c r="DC693" s="8" t="n">
        <v>2</v>
      </c>
      <c r="DD693" s="8" t="n">
        <v>22</v>
      </c>
      <c r="DE693" s="8" t="n">
        <v>22</v>
      </c>
      <c r="DF693" s="8" t="n">
        <v>9</v>
      </c>
      <c r="DG693" s="8" t="n">
        <v>3</v>
      </c>
      <c r="DH693" s="8" t="n">
        <v>67</v>
      </c>
      <c r="DI693" s="8" t="n">
        <v>7</v>
      </c>
      <c r="DJ693" s="8" t="n">
        <v>14</v>
      </c>
      <c r="DK693" s="8" t="n">
        <v>7</v>
      </c>
      <c r="DL693" s="8" t="n">
        <v>6</v>
      </c>
      <c r="DM693" s="8" t="n">
        <v>1</v>
      </c>
      <c r="DN693" s="8" t="n">
        <v>16</v>
      </c>
      <c r="DO693" s="8" t="n">
        <v>14</v>
      </c>
      <c r="DP693" s="8" t="n">
        <v>2</v>
      </c>
      <c r="DQ693" s="8" t="n">
        <f aca="false">DJ693-DI693</f>
        <v>7</v>
      </c>
      <c r="DR693" s="19" t="n">
        <v>6.777</v>
      </c>
      <c r="DS693" s="8" t="n">
        <v>5</v>
      </c>
      <c r="DT693" s="8" t="n">
        <v>2</v>
      </c>
      <c r="DU693" s="8" t="n">
        <v>0</v>
      </c>
      <c r="DV693" s="8" t="n">
        <v>0</v>
      </c>
      <c r="DW693" s="8" t="n">
        <v>0</v>
      </c>
      <c r="DX693" s="8" t="n">
        <v>1250</v>
      </c>
      <c r="DY693" s="8" t="n">
        <v>979</v>
      </c>
      <c r="DZ693" s="8" t="n">
        <v>936</v>
      </c>
      <c r="EA693" s="8" t="n">
        <v>761</v>
      </c>
      <c r="EB693" s="8" t="n">
        <v>671</v>
      </c>
      <c r="EC693" s="8" t="n">
        <v>547</v>
      </c>
      <c r="ED693" s="8" t="n">
        <v>68.01</v>
      </c>
      <c r="EE693" s="8" t="n">
        <v>48.09</v>
      </c>
      <c r="EF693" s="8" t="n">
        <v>64</v>
      </c>
      <c r="EG693" s="8" t="n">
        <v>39</v>
      </c>
      <c r="EH693" s="12" t="n">
        <f aca="false">EF693/EB693</f>
        <v>0.0953800298062593</v>
      </c>
      <c r="EI693" s="20" t="n">
        <f aca="false">1-EG693/EC693</f>
        <v>0.928702010968921</v>
      </c>
      <c r="EJ693" s="21" t="n">
        <f aca="false">EH693+EI693</f>
        <v>1.02408204077518</v>
      </c>
      <c r="EK693" s="8" t="n">
        <v>1248</v>
      </c>
      <c r="EL693" s="8" t="n">
        <v>977</v>
      </c>
      <c r="EM693" s="8" t="n">
        <v>935</v>
      </c>
      <c r="EN693" s="8" t="n">
        <v>761</v>
      </c>
      <c r="EO693" s="8" t="n">
        <v>671</v>
      </c>
      <c r="EP693" s="8" t="n">
        <v>548</v>
      </c>
      <c r="EQ693" s="8" t="n">
        <v>64</v>
      </c>
      <c r="ER693" s="8" t="n">
        <v>39</v>
      </c>
      <c r="ES693" s="8" t="n">
        <v>646</v>
      </c>
      <c r="ET693" s="8" t="n">
        <v>475</v>
      </c>
      <c r="EU693" s="8" t="n">
        <v>279</v>
      </c>
      <c r="EV693" s="8" t="n">
        <v>198</v>
      </c>
      <c r="EW693" s="8" t="n">
        <v>41</v>
      </c>
      <c r="EX693" s="8" t="n">
        <v>13</v>
      </c>
      <c r="EY693" s="8" t="n">
        <v>53</v>
      </c>
      <c r="EZ693" s="8" t="n">
        <v>61</v>
      </c>
      <c r="FA693" s="8" t="n">
        <v>2.8</v>
      </c>
      <c r="FB693" s="8" t="n">
        <v>1.3</v>
      </c>
      <c r="FC693" s="8" t="n">
        <v>4</v>
      </c>
      <c r="FD693" s="19" t="n">
        <v>39.83</v>
      </c>
      <c r="FE693" s="18" t="n">
        <f aca="false">FD693/V693</f>
        <v>0.538243243243243</v>
      </c>
      <c r="FF693" s="8" t="n">
        <v>4.2424</v>
      </c>
      <c r="FG693" s="8" t="n">
        <v>0.12</v>
      </c>
      <c r="FH693" s="8" t="n">
        <v>-0.28</v>
      </c>
      <c r="FI693" s="8" t="n">
        <v>-0.16</v>
      </c>
      <c r="FJ693" s="8" t="n">
        <v>2</v>
      </c>
      <c r="FK693" s="8" t="n">
        <v>0</v>
      </c>
      <c r="FL693" s="8" t="n">
        <v>0</v>
      </c>
      <c r="FM693" s="8" t="n">
        <f aca="false">BL693+BS693+AH693+DT693</f>
        <v>108</v>
      </c>
      <c r="FN693" s="19" t="n">
        <f aca="false">IF(DS693&gt;0,(BL693+BR693)/DS693,0)</f>
        <v>18</v>
      </c>
      <c r="FO693" s="12" t="n">
        <v>0.0724930538</v>
      </c>
      <c r="FP693" s="19" t="n">
        <f aca="false">Z693-AH693/10</f>
        <v>41</v>
      </c>
      <c r="FQ693" s="19" t="n">
        <f aca="false">Z693+DR693/5</f>
        <v>44.3554</v>
      </c>
      <c r="FR693" s="19" t="n">
        <f aca="false">(DX693+DY693)/AL693*60</f>
        <v>120.391041336598</v>
      </c>
      <c r="FS693" s="8" t="n">
        <v>4</v>
      </c>
      <c r="FT693" s="17" t="s">
        <v>378</v>
      </c>
      <c r="FU693" s="8" t="n">
        <v>195</v>
      </c>
      <c r="FV693" s="22"/>
      <c r="FW693" s="17" t="s">
        <v>270</v>
      </c>
      <c r="FX693" s="23" t="n">
        <v>925000</v>
      </c>
      <c r="FY693" s="23" t="n">
        <v>925000</v>
      </c>
      <c r="FZ693" s="8" t="n">
        <v>115</v>
      </c>
      <c r="GA693" s="8" t="n">
        <v>22</v>
      </c>
      <c r="GB693" s="8" t="n">
        <v>41</v>
      </c>
      <c r="GC693" s="8" t="n">
        <v>63</v>
      </c>
      <c r="GD693" s="8" t="n">
        <v>3</v>
      </c>
      <c r="GE693" s="8" t="n">
        <v>33</v>
      </c>
      <c r="GF693" s="8" t="n">
        <v>191</v>
      </c>
      <c r="GG693" s="8" t="n">
        <v>1655</v>
      </c>
      <c r="GH693" s="8" t="n">
        <v>4.4</v>
      </c>
      <c r="GI693" s="8" t="n">
        <v>2</v>
      </c>
      <c r="GJ693" s="8" t="n">
        <v>6.4</v>
      </c>
      <c r="GK693" s="8" t="n">
        <f aca="false">Z693-AH693/10</f>
        <v>41</v>
      </c>
      <c r="GL693" s="22"/>
      <c r="GM693" s="22"/>
      <c r="GN693" s="22"/>
      <c r="GO693" s="22"/>
      <c r="GP693" s="22"/>
    </row>
    <row r="694" customFormat="false" ht="13.65" hidden="false" customHeight="true" outlineLevel="0" collapsed="false">
      <c r="A694" s="16" t="n">
        <v>35526</v>
      </c>
      <c r="B694" s="17" t="s">
        <v>3194</v>
      </c>
      <c r="C694" s="22"/>
      <c r="D694" s="17" t="s">
        <v>372</v>
      </c>
      <c r="E694" s="17" t="s">
        <v>372</v>
      </c>
      <c r="F694" s="8" t="n">
        <v>75</v>
      </c>
      <c r="G694" s="8" t="n">
        <v>210</v>
      </c>
      <c r="H694" s="8" t="n">
        <v>2015</v>
      </c>
      <c r="I694" s="8" t="n">
        <v>1</v>
      </c>
      <c r="J694" s="8" t="n">
        <v>6</v>
      </c>
      <c r="K694" s="17" t="s">
        <v>263</v>
      </c>
      <c r="L694" s="8" t="n">
        <v>2015</v>
      </c>
      <c r="M694" s="8" t="n">
        <v>20</v>
      </c>
      <c r="N694" s="8" t="n">
        <v>3</v>
      </c>
      <c r="O694" s="8" t="n">
        <v>8478401</v>
      </c>
      <c r="P694" s="17" t="s">
        <v>3195</v>
      </c>
      <c r="Q694" s="17" t="s">
        <v>3196</v>
      </c>
      <c r="R694" s="17" t="s">
        <v>3197</v>
      </c>
      <c r="S694" s="17" t="s">
        <v>3193</v>
      </c>
      <c r="T694" s="17" t="s">
        <v>313</v>
      </c>
      <c r="U694" s="17" t="s">
        <v>581</v>
      </c>
      <c r="V694" s="8" t="n">
        <v>69</v>
      </c>
      <c r="W694" s="8" t="n">
        <v>8</v>
      </c>
      <c r="X694" s="8" t="n">
        <v>17</v>
      </c>
      <c r="Y694" s="8" t="n">
        <v>12</v>
      </c>
      <c r="Z694" s="8" t="n">
        <v>25</v>
      </c>
      <c r="AA694" s="8" t="n">
        <v>11</v>
      </c>
      <c r="AB694" s="8" t="n">
        <v>68</v>
      </c>
      <c r="AC694" s="18" t="n">
        <f aca="false">Z694/V694</f>
        <v>0.36231884057971</v>
      </c>
      <c r="AD694" s="19" t="n">
        <f aca="false">IF(FZ694&gt;V694,Z694-V694*(GC694-Z694)/(FZ694-V694),0)</f>
        <v>-0.267605633802816</v>
      </c>
      <c r="AE694" s="19" t="n">
        <v>9.365</v>
      </c>
      <c r="AF694" s="8" t="n">
        <v>-3</v>
      </c>
      <c r="AG694" s="8" t="n">
        <v>3.3</v>
      </c>
      <c r="AH694" s="8" t="n">
        <v>30</v>
      </c>
      <c r="AI694" s="8" t="n">
        <v>1298</v>
      </c>
      <c r="AJ694" s="8" t="n">
        <v>59497</v>
      </c>
      <c r="AK694" s="19" t="n">
        <v>991.61666666667</v>
      </c>
      <c r="AL694" s="8" t="n">
        <v>991.62</v>
      </c>
      <c r="AM694" s="8" t="n">
        <v>992</v>
      </c>
      <c r="AN694" s="18" t="n">
        <f aca="false">AJ694/60/V694</f>
        <v>14.3712560386473</v>
      </c>
      <c r="AO694" s="8" t="n">
        <v>24.04</v>
      </c>
      <c r="AP694" s="12" t="n">
        <f aca="false">IF(EF694&gt;0,Z694/EF694,0)</f>
        <v>0.625</v>
      </c>
      <c r="AQ694" s="8" t="n">
        <v>190</v>
      </c>
      <c r="AR694" s="8" t="n">
        <v>191</v>
      </c>
      <c r="AS694" s="8" t="n">
        <v>191</v>
      </c>
      <c r="AT694" s="8" t="n">
        <v>159</v>
      </c>
      <c r="AU694" s="8" t="n">
        <v>160</v>
      </c>
      <c r="AV694" s="8" t="n">
        <v>112</v>
      </c>
      <c r="AW694" s="8" t="n">
        <v>131</v>
      </c>
      <c r="AX694" s="8" t="n">
        <v>54</v>
      </c>
      <c r="AY694" s="8" t="n">
        <v>9</v>
      </c>
      <c r="AZ694" s="8" t="n">
        <v>9</v>
      </c>
      <c r="BA694" s="8" t="n">
        <f aca="false">AY694+AZ694</f>
        <v>18</v>
      </c>
      <c r="BB694" s="8" t="n">
        <v>11.49</v>
      </c>
      <c r="BC694" s="8" t="n">
        <v>28.7411</v>
      </c>
      <c r="BD694" s="19" t="n">
        <v>265.9</v>
      </c>
      <c r="BE694" s="19" t="n">
        <v>16.0888784308452</v>
      </c>
      <c r="BF694" s="19" t="n">
        <f aca="false">AQ694+BD694</f>
        <v>455.9</v>
      </c>
      <c r="BG694" s="19" t="n">
        <f aca="false">IF(AL694&gt;0,BF694/AL694*60,0)</f>
        <v>27.5851636715677</v>
      </c>
      <c r="BH694" s="8" t="n">
        <v>333</v>
      </c>
      <c r="BI694" s="8" t="n">
        <v>301</v>
      </c>
      <c r="BJ694" s="8" t="n">
        <v>290</v>
      </c>
      <c r="BK694" s="12" t="n">
        <f aca="false">BH694/(BH694+BJ694)</f>
        <v>0.534510433386838</v>
      </c>
      <c r="BL694" s="8" t="n">
        <v>70</v>
      </c>
      <c r="BM694" s="8" t="n">
        <v>70</v>
      </c>
      <c r="BN694" s="8" t="n">
        <v>49</v>
      </c>
      <c r="BO694" s="8" t="n">
        <f aca="false">BM694-BN694</f>
        <v>21</v>
      </c>
      <c r="BP694" s="8" t="n">
        <v>48</v>
      </c>
      <c r="BQ694" s="8" t="n">
        <v>34</v>
      </c>
      <c r="BR694" s="8" t="n">
        <v>37</v>
      </c>
      <c r="BS694" s="8" t="n">
        <v>22</v>
      </c>
      <c r="BT694" s="12" t="n">
        <f aca="false">BS694/(EA694+BS694)</f>
        <v>0.0308988764044944</v>
      </c>
      <c r="BU694" s="8" t="n">
        <v>318</v>
      </c>
      <c r="BV694" s="8" t="n">
        <v>407</v>
      </c>
      <c r="BW694" s="12" t="n">
        <f aca="false">IF(BU694+BV694&gt;0,BU694/(BU694+BV694),0)</f>
        <v>0.438620689655172</v>
      </c>
      <c r="BX694" s="8" t="n">
        <v>119</v>
      </c>
      <c r="BY694" s="8" t="n">
        <v>119</v>
      </c>
      <c r="BZ694" s="8" t="n">
        <v>102</v>
      </c>
      <c r="CA694" s="8" t="n">
        <v>147</v>
      </c>
      <c r="CB694" s="8" t="n">
        <v>97</v>
      </c>
      <c r="CC694" s="8" t="n">
        <v>141</v>
      </c>
      <c r="CD694" s="8" t="n">
        <v>89</v>
      </c>
      <c r="CE694" s="8" t="n">
        <v>111</v>
      </c>
      <c r="CF694" s="8" t="n">
        <v>120</v>
      </c>
      <c r="CG694" s="8" t="n">
        <v>147</v>
      </c>
      <c r="CH694" s="8" t="n">
        <v>195</v>
      </c>
      <c r="CI694" s="8" t="n">
        <v>258</v>
      </c>
      <c r="CJ694" s="8" t="n">
        <v>0</v>
      </c>
      <c r="CK694" s="8" t="n">
        <v>0</v>
      </c>
      <c r="CL694" s="8" t="n">
        <v>1</v>
      </c>
      <c r="CM694" s="8" t="n">
        <v>0</v>
      </c>
      <c r="CN694" s="8" t="n">
        <v>0</v>
      </c>
      <c r="CO694" s="8" t="n">
        <v>0</v>
      </c>
      <c r="CP694" s="8" t="n">
        <v>0</v>
      </c>
      <c r="CQ694" s="8" t="n">
        <v>1</v>
      </c>
      <c r="CR694" s="8" t="n">
        <v>0</v>
      </c>
      <c r="CS694" s="8" t="n">
        <v>0</v>
      </c>
      <c r="CT694" s="8" t="n">
        <v>5</v>
      </c>
      <c r="CU694" s="8" t="n">
        <v>0</v>
      </c>
      <c r="CV694" s="8" t="n">
        <v>0</v>
      </c>
      <c r="CW694" s="8" t="n">
        <v>2</v>
      </c>
      <c r="CX694" s="8" t="n">
        <v>0</v>
      </c>
      <c r="CY694" s="8" t="n">
        <v>4</v>
      </c>
      <c r="CZ694" s="8" t="n">
        <v>4</v>
      </c>
      <c r="DA694" s="8" t="n">
        <v>40</v>
      </c>
      <c r="DB694" s="8" t="n">
        <v>10</v>
      </c>
      <c r="DC694" s="8" t="n">
        <v>0</v>
      </c>
      <c r="DD694" s="8" t="n">
        <v>6</v>
      </c>
      <c r="DE694" s="8" t="n">
        <v>45</v>
      </c>
      <c r="DF694" s="8" t="n">
        <v>10</v>
      </c>
      <c r="DG694" s="8" t="n">
        <v>3</v>
      </c>
      <c r="DH694" s="8" t="n">
        <v>38</v>
      </c>
      <c r="DI694" s="8" t="n">
        <v>14</v>
      </c>
      <c r="DJ694" s="8" t="n">
        <v>6</v>
      </c>
      <c r="DK694" s="8" t="n">
        <v>13</v>
      </c>
      <c r="DL694" s="8" t="n">
        <v>13</v>
      </c>
      <c r="DM694" s="8" t="n">
        <v>0</v>
      </c>
      <c r="DN694" s="8" t="n">
        <v>6</v>
      </c>
      <c r="DO694" s="8" t="n">
        <v>6</v>
      </c>
      <c r="DP694" s="8" t="n">
        <v>0</v>
      </c>
      <c r="DQ694" s="8" t="n">
        <f aca="false">DJ694-DI694</f>
        <v>-8</v>
      </c>
      <c r="DR694" s="19" t="n">
        <v>-8.909</v>
      </c>
      <c r="DS694" s="8" t="n">
        <v>14</v>
      </c>
      <c r="DT694" s="8" t="n">
        <v>0</v>
      </c>
      <c r="DU694" s="8" t="n">
        <v>0</v>
      </c>
      <c r="DV694" s="8" t="n">
        <v>0</v>
      </c>
      <c r="DW694" s="8" t="n">
        <v>0</v>
      </c>
      <c r="DX694" s="8" t="n">
        <v>930</v>
      </c>
      <c r="DY694" s="8" t="n">
        <v>923</v>
      </c>
      <c r="DZ694" s="8" t="n">
        <v>742</v>
      </c>
      <c r="EA694" s="8" t="n">
        <v>690</v>
      </c>
      <c r="EB694" s="8" t="n">
        <v>526</v>
      </c>
      <c r="EC694" s="8" t="n">
        <v>502</v>
      </c>
      <c r="ED694" s="8" t="n">
        <v>47.64</v>
      </c>
      <c r="EE694" s="8" t="n">
        <v>41.3</v>
      </c>
      <c r="EF694" s="8" t="n">
        <v>40</v>
      </c>
      <c r="EG694" s="8" t="n">
        <v>39</v>
      </c>
      <c r="EH694" s="12" t="n">
        <f aca="false">EF694/EB694</f>
        <v>0.0760456273764259</v>
      </c>
      <c r="EI694" s="20" t="n">
        <f aca="false">1-EG694/EC694</f>
        <v>0.922310756972112</v>
      </c>
      <c r="EJ694" s="21" t="n">
        <f aca="false">EH694+EI694</f>
        <v>0.998356384348537</v>
      </c>
      <c r="EK694" s="8" t="n">
        <v>930</v>
      </c>
      <c r="EL694" s="8" t="n">
        <v>920</v>
      </c>
      <c r="EM694" s="8" t="n">
        <v>742</v>
      </c>
      <c r="EN694" s="8" t="n">
        <v>687</v>
      </c>
      <c r="EO694" s="8" t="n">
        <v>527</v>
      </c>
      <c r="EP694" s="8" t="n">
        <v>500</v>
      </c>
      <c r="EQ694" s="8" t="n">
        <v>41</v>
      </c>
      <c r="ER694" s="8" t="n">
        <v>39</v>
      </c>
      <c r="ES694" s="8" t="n">
        <v>482</v>
      </c>
      <c r="ET694" s="8" t="n">
        <v>473</v>
      </c>
      <c r="EU694" s="8" t="n">
        <v>187</v>
      </c>
      <c r="EV694" s="8" t="n">
        <v>145</v>
      </c>
      <c r="EW694" s="8" t="n">
        <v>24</v>
      </c>
      <c r="EX694" s="8" t="n">
        <v>27</v>
      </c>
      <c r="EY694" s="8" t="n">
        <v>66</v>
      </c>
      <c r="EZ694" s="8" t="n">
        <v>63</v>
      </c>
      <c r="FA694" s="8" t="n">
        <v>0.7</v>
      </c>
      <c r="FB694" s="8" t="n">
        <v>1.1</v>
      </c>
      <c r="FC694" s="8" t="n">
        <v>1.8</v>
      </c>
      <c r="FD694" s="19" t="n">
        <v>21.21</v>
      </c>
      <c r="FE694" s="18" t="n">
        <f aca="false">FD694/V694</f>
        <v>0.307391304347826</v>
      </c>
      <c r="FF694" s="8" t="n">
        <v>1.5958</v>
      </c>
      <c r="FG694" s="8" t="n">
        <v>0.03</v>
      </c>
      <c r="FH694" s="8" t="n">
        <v>-0.03</v>
      </c>
      <c r="FI694" s="8" t="n">
        <v>0</v>
      </c>
      <c r="FJ694" s="8" t="n">
        <v>1</v>
      </c>
      <c r="FK694" s="8" t="n">
        <v>0</v>
      </c>
      <c r="FL694" s="8" t="n">
        <v>0</v>
      </c>
      <c r="FM694" s="8" t="n">
        <f aca="false">BL694+BS694+AH694+DT694</f>
        <v>122</v>
      </c>
      <c r="FN694" s="19" t="n">
        <f aca="false">IF(DS694&gt;0,(BL694+BR694)/DS694,0)</f>
        <v>7.64285714285714</v>
      </c>
      <c r="FO694" s="12" t="n">
        <v>0.0404563676</v>
      </c>
      <c r="FP694" s="19" t="n">
        <f aca="false">Z694-AH694/10</f>
        <v>22</v>
      </c>
      <c r="FQ694" s="19" t="n">
        <f aca="false">Z694+DR694/5</f>
        <v>23.2182</v>
      </c>
      <c r="FR694" s="19" t="n">
        <f aca="false">(DX694+DY694)/AL694*60</f>
        <v>112.119561928965</v>
      </c>
      <c r="FS694" s="8" t="n">
        <v>4</v>
      </c>
      <c r="FT694" s="17" t="s">
        <v>326</v>
      </c>
      <c r="FU694" s="8" t="n">
        <v>195</v>
      </c>
      <c r="FV694" s="22"/>
      <c r="FW694" s="17" t="s">
        <v>270</v>
      </c>
      <c r="FX694" s="23" t="n">
        <v>925000</v>
      </c>
      <c r="FY694" s="23" t="n">
        <v>894167</v>
      </c>
      <c r="FZ694" s="8" t="n">
        <v>140</v>
      </c>
      <c r="GA694" s="8" t="n">
        <v>16</v>
      </c>
      <c r="GB694" s="8" t="n">
        <v>35</v>
      </c>
      <c r="GC694" s="8" t="n">
        <v>51</v>
      </c>
      <c r="GD694" s="8" t="n">
        <v>-16</v>
      </c>
      <c r="GE694" s="8" t="n">
        <v>49</v>
      </c>
      <c r="GF694" s="8" t="n">
        <v>198</v>
      </c>
      <c r="GG694" s="8" t="n">
        <v>2010</v>
      </c>
      <c r="GH694" s="8" t="n">
        <v>1.7</v>
      </c>
      <c r="GI694" s="8" t="n">
        <v>2</v>
      </c>
      <c r="GJ694" s="8" t="n">
        <v>3.7</v>
      </c>
      <c r="GK694" s="8" t="n">
        <f aca="false">Z694-AH694/10</f>
        <v>22</v>
      </c>
      <c r="GL694" s="22"/>
      <c r="GM694" s="22"/>
      <c r="GN694" s="22"/>
      <c r="GO694" s="22"/>
      <c r="GP694" s="22"/>
    </row>
    <row r="695" customFormat="false" ht="13.65" hidden="false" customHeight="true" outlineLevel="0" collapsed="false">
      <c r="A695" s="16" t="n">
        <v>34913</v>
      </c>
      <c r="B695" s="17" t="s">
        <v>3198</v>
      </c>
      <c r="C695" s="22"/>
      <c r="D695" s="17" t="s">
        <v>532</v>
      </c>
      <c r="E695" s="17" t="s">
        <v>532</v>
      </c>
      <c r="F695" s="8" t="n">
        <v>74</v>
      </c>
      <c r="G695" s="8" t="n">
        <v>202</v>
      </c>
      <c r="H695" s="8" t="n">
        <v>2013</v>
      </c>
      <c r="I695" s="8" t="n">
        <v>3</v>
      </c>
      <c r="J695" s="8" t="n">
        <v>90</v>
      </c>
      <c r="K695" s="17" t="s">
        <v>263</v>
      </c>
      <c r="L695" s="8" t="n">
        <v>2016</v>
      </c>
      <c r="M695" s="8" t="n">
        <v>22</v>
      </c>
      <c r="N695" s="8" t="n">
        <v>2</v>
      </c>
      <c r="O695" s="8" t="n">
        <v>8477417</v>
      </c>
      <c r="P695" s="17" t="s">
        <v>3199</v>
      </c>
      <c r="Q695" s="17" t="s">
        <v>3200</v>
      </c>
      <c r="R695" s="17" t="s">
        <v>3201</v>
      </c>
      <c r="S695" s="17" t="s">
        <v>3202</v>
      </c>
      <c r="T695" s="17" t="s">
        <v>268</v>
      </c>
      <c r="U695" s="17" t="s">
        <v>338</v>
      </c>
      <c r="V695" s="8" t="n">
        <v>6</v>
      </c>
      <c r="W695" s="8" t="n">
        <v>1</v>
      </c>
      <c r="X695" s="8" t="n">
        <v>1</v>
      </c>
      <c r="Y695" s="8" t="n">
        <v>0</v>
      </c>
      <c r="Z695" s="8" t="n">
        <v>2</v>
      </c>
      <c r="AA695" s="8" t="n">
        <v>28</v>
      </c>
      <c r="AB695" s="8" t="n">
        <v>83</v>
      </c>
      <c r="AC695" s="18" t="n">
        <f aca="false">Z695/V695</f>
        <v>0.333333333333333</v>
      </c>
      <c r="AD695" s="19" t="n">
        <f aca="false">IF(FZ695&gt;V695,Z695-V695*(GC695-Z695)/(FZ695-V695),0)</f>
        <v>0.909090909090909</v>
      </c>
      <c r="AE695" s="19" t="n">
        <v>0.794</v>
      </c>
      <c r="AF695" s="8" t="n">
        <v>2</v>
      </c>
      <c r="AG695" s="8" t="n">
        <v>0</v>
      </c>
      <c r="AH695" s="8" t="n">
        <v>2</v>
      </c>
      <c r="AI695" s="8" t="n">
        <v>109</v>
      </c>
      <c r="AJ695" s="8" t="n">
        <v>5016</v>
      </c>
      <c r="AK695" s="19" t="n">
        <v>83.6</v>
      </c>
      <c r="AL695" s="8" t="n">
        <v>83.6</v>
      </c>
      <c r="AM695" s="8" t="n">
        <v>84</v>
      </c>
      <c r="AN695" s="18" t="n">
        <f aca="false">AJ695/60/V695</f>
        <v>13.9333333333333</v>
      </c>
      <c r="AO695" s="8" t="n">
        <v>24.02</v>
      </c>
      <c r="AP695" s="12" t="n">
        <f aca="false">IF(EF695&gt;0,Z695/EF695,0)</f>
        <v>0.5</v>
      </c>
      <c r="AQ695" s="8" t="n">
        <v>6</v>
      </c>
      <c r="AR695" s="8" t="n">
        <v>6</v>
      </c>
      <c r="AS695" s="8" t="n">
        <v>6</v>
      </c>
      <c r="AT695" s="8" t="n">
        <v>4</v>
      </c>
      <c r="AU695" s="8" t="n">
        <v>4</v>
      </c>
      <c r="AV695" s="8" t="n">
        <v>3</v>
      </c>
      <c r="AW695" s="8" t="n">
        <v>5</v>
      </c>
      <c r="AX695" s="8" t="n">
        <v>3</v>
      </c>
      <c r="AY695" s="8" t="n">
        <v>0</v>
      </c>
      <c r="AZ695" s="8" t="n">
        <v>1</v>
      </c>
      <c r="BA695" s="8" t="n">
        <f aca="false">AY695+AZ695</f>
        <v>1</v>
      </c>
      <c r="BB695" s="8" t="n">
        <v>0.51</v>
      </c>
      <c r="BC695" s="8" t="n">
        <v>21</v>
      </c>
      <c r="BD695" s="19" t="n">
        <v>0</v>
      </c>
      <c r="BE695" s="19" t="n">
        <v>0</v>
      </c>
      <c r="BF695" s="19" t="n">
        <f aca="false">AQ695+BD695</f>
        <v>6</v>
      </c>
      <c r="BG695" s="19" t="n">
        <f aca="false">IF(AL695&gt;0,BF695/AL695*60,0)</f>
        <v>4.30622009569378</v>
      </c>
      <c r="BH695" s="8" t="n">
        <v>51</v>
      </c>
      <c r="BI695" s="8" t="n">
        <v>34</v>
      </c>
      <c r="BJ695" s="8" t="n">
        <v>18</v>
      </c>
      <c r="BK695" s="12" t="n">
        <f aca="false">BH695/(BH695+BJ695)</f>
        <v>0.739130434782609</v>
      </c>
      <c r="BL695" s="8" t="n">
        <v>3</v>
      </c>
      <c r="BM695" s="8" t="n">
        <v>3</v>
      </c>
      <c r="BN695" s="8" t="n">
        <v>9</v>
      </c>
      <c r="BO695" s="8" t="n">
        <f aca="false">BM695-BN695</f>
        <v>-6</v>
      </c>
      <c r="BP695" s="8" t="n">
        <v>1</v>
      </c>
      <c r="BQ695" s="8" t="n">
        <v>1</v>
      </c>
      <c r="BR695" s="8" t="n">
        <v>0</v>
      </c>
      <c r="BS695" s="8" t="n">
        <v>3</v>
      </c>
      <c r="BT695" s="12" t="n">
        <f aca="false">BS695/(EA695+BS695)</f>
        <v>0.0461538461538462</v>
      </c>
      <c r="BU695" s="8" t="n">
        <v>2</v>
      </c>
      <c r="BV695" s="8" t="n">
        <v>2</v>
      </c>
      <c r="BW695" s="12" t="n">
        <f aca="false">IF(BU695+BV695&gt;0,BU695/(BU695+BV695),0)</f>
        <v>0.5</v>
      </c>
      <c r="BX695" s="8" t="n">
        <v>0</v>
      </c>
      <c r="BY695" s="8" t="n">
        <v>0</v>
      </c>
      <c r="BZ695" s="8" t="n">
        <v>2</v>
      </c>
      <c r="CA695" s="8" t="n">
        <v>0</v>
      </c>
      <c r="CB695" s="8" t="n">
        <v>0</v>
      </c>
      <c r="CC695" s="8" t="n">
        <v>2</v>
      </c>
      <c r="CD695" s="8" t="n">
        <v>1</v>
      </c>
      <c r="CE695" s="8" t="n">
        <v>0</v>
      </c>
      <c r="CF695" s="8" t="n">
        <v>1</v>
      </c>
      <c r="CG695" s="8" t="n">
        <v>1</v>
      </c>
      <c r="CH695" s="8" t="n">
        <v>1</v>
      </c>
      <c r="CI695" s="8" t="n">
        <v>2</v>
      </c>
      <c r="CJ695" s="8" t="n">
        <v>0</v>
      </c>
      <c r="CK695" s="8" t="n">
        <v>0</v>
      </c>
      <c r="CL695" s="8" t="n">
        <v>0</v>
      </c>
      <c r="CM695" s="8" t="n">
        <v>0</v>
      </c>
      <c r="CN695" s="8" t="n">
        <v>0</v>
      </c>
      <c r="CO695" s="8" t="n">
        <v>0</v>
      </c>
      <c r="CP695" s="8" t="n">
        <v>0</v>
      </c>
      <c r="CQ695" s="8" t="n">
        <v>1</v>
      </c>
      <c r="CR695" s="8" t="n">
        <v>0</v>
      </c>
      <c r="CS695" s="8" t="n">
        <v>0</v>
      </c>
      <c r="CT695" s="8" t="n">
        <v>0</v>
      </c>
      <c r="CU695" s="8" t="n">
        <v>0</v>
      </c>
      <c r="CV695" s="8" t="n">
        <v>0</v>
      </c>
      <c r="CW695" s="8" t="n">
        <v>0</v>
      </c>
      <c r="CX695" s="8" t="n">
        <v>0</v>
      </c>
      <c r="CY695" s="8" t="n">
        <v>0</v>
      </c>
      <c r="CZ695" s="8" t="n">
        <v>0</v>
      </c>
      <c r="DA695" s="8" t="n">
        <v>1</v>
      </c>
      <c r="DB695" s="8" t="n">
        <v>1</v>
      </c>
      <c r="DC695" s="8" t="n">
        <v>0</v>
      </c>
      <c r="DD695" s="8" t="n">
        <v>0</v>
      </c>
      <c r="DE695" s="8" t="n">
        <v>0</v>
      </c>
      <c r="DF695" s="8" t="n">
        <v>0</v>
      </c>
      <c r="DG695" s="8" t="n">
        <v>0</v>
      </c>
      <c r="DH695" s="8" t="n">
        <v>2</v>
      </c>
      <c r="DI695" s="8" t="n">
        <v>1</v>
      </c>
      <c r="DJ695" s="8" t="n">
        <v>0</v>
      </c>
      <c r="DK695" s="8" t="n">
        <v>1</v>
      </c>
      <c r="DL695" s="8" t="n">
        <v>1</v>
      </c>
      <c r="DM695" s="8" t="n">
        <v>0</v>
      </c>
      <c r="DN695" s="8" t="n">
        <v>0</v>
      </c>
      <c r="DO695" s="8" t="n">
        <v>0</v>
      </c>
      <c r="DP695" s="8" t="n">
        <v>0</v>
      </c>
      <c r="DQ695" s="8" t="n">
        <f aca="false">DJ695-DI695</f>
        <v>-1</v>
      </c>
      <c r="DR695" s="19" t="n">
        <v>-1.03</v>
      </c>
      <c r="DS695" s="8" t="n">
        <v>1</v>
      </c>
      <c r="DT695" s="8" t="n">
        <v>0</v>
      </c>
      <c r="DU695" s="8" t="n">
        <v>0</v>
      </c>
      <c r="DV695" s="8" t="n">
        <v>0</v>
      </c>
      <c r="DW695" s="8" t="n">
        <v>0</v>
      </c>
      <c r="DX695" s="8" t="n">
        <v>82</v>
      </c>
      <c r="DY695" s="8" t="n">
        <v>86</v>
      </c>
      <c r="DZ695" s="8" t="n">
        <v>67</v>
      </c>
      <c r="EA695" s="8" t="n">
        <v>62</v>
      </c>
      <c r="EB695" s="8" t="n">
        <v>53</v>
      </c>
      <c r="EC695" s="8" t="n">
        <v>49</v>
      </c>
      <c r="ED695" s="8" t="n">
        <v>3.55</v>
      </c>
      <c r="EE695" s="8" t="n">
        <v>3.82</v>
      </c>
      <c r="EF695" s="8" t="n">
        <v>4</v>
      </c>
      <c r="EG695" s="8" t="n">
        <v>2</v>
      </c>
      <c r="EH695" s="12" t="n">
        <f aca="false">EF695/EB695</f>
        <v>0.0754716981132075</v>
      </c>
      <c r="EI695" s="20" t="n">
        <f aca="false">1-EG695/EC695</f>
        <v>0.959183673469388</v>
      </c>
      <c r="EJ695" s="21" t="n">
        <f aca="false">EH695+EI695</f>
        <v>1.0346553715826</v>
      </c>
      <c r="EK695" s="8" t="n">
        <v>82</v>
      </c>
      <c r="EL695" s="8" t="n">
        <v>86</v>
      </c>
      <c r="EM695" s="8" t="n">
        <v>67</v>
      </c>
      <c r="EN695" s="8" t="n">
        <v>62</v>
      </c>
      <c r="EO695" s="8" t="n">
        <v>53</v>
      </c>
      <c r="EP695" s="8" t="n">
        <v>49</v>
      </c>
      <c r="EQ695" s="8" t="n">
        <v>4</v>
      </c>
      <c r="ER695" s="8" t="n">
        <v>2</v>
      </c>
      <c r="ES695" s="8" t="n">
        <v>37</v>
      </c>
      <c r="ET695" s="8" t="n">
        <v>39</v>
      </c>
      <c r="EU695" s="8" t="n">
        <v>14</v>
      </c>
      <c r="EV695" s="8" t="n">
        <v>18</v>
      </c>
      <c r="EW695" s="8" t="n">
        <v>1</v>
      </c>
      <c r="EX695" s="8" t="n">
        <v>0</v>
      </c>
      <c r="EY695" s="8" t="n">
        <v>4</v>
      </c>
      <c r="EZ695" s="8" t="n">
        <v>2</v>
      </c>
      <c r="FA695" s="8" t="n">
        <v>0.1</v>
      </c>
      <c r="FB695" s="8" t="n">
        <v>0.2</v>
      </c>
      <c r="FC695" s="8" t="n">
        <v>0.2</v>
      </c>
      <c r="FD695" s="19" t="n">
        <v>1.23</v>
      </c>
      <c r="FE695" s="18" t="n">
        <f aca="false">FD695/V695</f>
        <v>0.205</v>
      </c>
      <c r="FF695" s="8" t="n">
        <v>0.0786</v>
      </c>
      <c r="FG695" s="8" t="n">
        <v>0.06</v>
      </c>
      <c r="FH695" s="8" t="n">
        <v>-0.01</v>
      </c>
      <c r="FI695" s="8" t="n">
        <v>0.05</v>
      </c>
      <c r="FJ695" s="8" t="n">
        <v>1</v>
      </c>
      <c r="FK695" s="8" t="n">
        <v>0</v>
      </c>
      <c r="FL695" s="8" t="n">
        <v>0</v>
      </c>
      <c r="FM695" s="8" t="n">
        <f aca="false">BL695+BS695+AH695+DT695</f>
        <v>8</v>
      </c>
      <c r="FN695" s="19" t="n">
        <f aca="false">IF(DS695&gt;0,(BL695+BR695)/DS695,0)</f>
        <v>3</v>
      </c>
      <c r="FO695" s="12" t="n">
        <v>0.0513784461</v>
      </c>
      <c r="FP695" s="19" t="n">
        <f aca="false">Z695-AH695/10</f>
        <v>1.8</v>
      </c>
      <c r="FQ695" s="19" t="n">
        <f aca="false">Z695+DR695/5</f>
        <v>1.794</v>
      </c>
      <c r="FR695" s="19" t="n">
        <f aca="false">(DX695+DY695)/AL695*60</f>
        <v>120.574162679426</v>
      </c>
      <c r="FS695" s="8" t="n">
        <v>4</v>
      </c>
      <c r="FT695" s="17" t="s">
        <v>339</v>
      </c>
      <c r="FU695" s="8" t="n">
        <v>195</v>
      </c>
      <c r="FV695" s="22"/>
      <c r="FW695" s="17" t="s">
        <v>270</v>
      </c>
      <c r="FX695" s="23" t="n">
        <v>742500</v>
      </c>
      <c r="FY695" s="23" t="n">
        <v>742500</v>
      </c>
      <c r="FZ695" s="8" t="n">
        <v>17</v>
      </c>
      <c r="GA695" s="8" t="n">
        <v>1</v>
      </c>
      <c r="GB695" s="8" t="n">
        <v>3</v>
      </c>
      <c r="GC695" s="8" t="n">
        <v>4</v>
      </c>
      <c r="GD695" s="8" t="n">
        <v>2</v>
      </c>
      <c r="GE695" s="8" t="n">
        <v>2</v>
      </c>
      <c r="GF695" s="8" t="n">
        <v>11</v>
      </c>
      <c r="GG695" s="8" t="n">
        <v>237</v>
      </c>
      <c r="GH695" s="8" t="n">
        <v>-0.1</v>
      </c>
      <c r="GI695" s="8" t="n">
        <v>0.4</v>
      </c>
      <c r="GJ695" s="8" t="n">
        <v>0.2</v>
      </c>
      <c r="GK695" s="8" t="n">
        <f aca="false">Z695-AH695/10</f>
        <v>1.8</v>
      </c>
      <c r="GL695" s="22"/>
      <c r="GM695" s="22"/>
      <c r="GN695" s="22"/>
      <c r="GO695" s="22"/>
      <c r="GP695" s="22"/>
    </row>
    <row r="696" customFormat="false" ht="13.65" hidden="false" customHeight="true" outlineLevel="0" collapsed="false">
      <c r="A696" s="16" t="n">
        <v>33252</v>
      </c>
      <c r="B696" s="17" t="s">
        <v>340</v>
      </c>
      <c r="C696" s="17" t="s">
        <v>272</v>
      </c>
      <c r="D696" s="17" t="s">
        <v>262</v>
      </c>
      <c r="E696" s="17" t="s">
        <v>262</v>
      </c>
      <c r="F696" s="8" t="n">
        <v>74</v>
      </c>
      <c r="G696" s="8" t="n">
        <v>205</v>
      </c>
      <c r="H696" s="8" t="n">
        <v>2009</v>
      </c>
      <c r="I696" s="8" t="n">
        <v>1</v>
      </c>
      <c r="J696" s="8" t="n">
        <v>15</v>
      </c>
      <c r="K696" s="17" t="s">
        <v>263</v>
      </c>
      <c r="L696" s="8" t="n">
        <v>2011</v>
      </c>
      <c r="M696" s="8" t="n">
        <v>27</v>
      </c>
      <c r="N696" s="8" t="n">
        <v>7</v>
      </c>
      <c r="O696" s="8" t="n">
        <v>8475180</v>
      </c>
      <c r="P696" s="17" t="s">
        <v>3203</v>
      </c>
      <c r="Q696" s="17" t="s">
        <v>3204</v>
      </c>
      <c r="R696" s="17" t="s">
        <v>2506</v>
      </c>
      <c r="S696" s="17" t="s">
        <v>3202</v>
      </c>
      <c r="T696" s="17" t="s">
        <v>313</v>
      </c>
      <c r="U696" s="17" t="s">
        <v>606</v>
      </c>
      <c r="V696" s="8" t="n">
        <v>23</v>
      </c>
      <c r="W696" s="8" t="n">
        <v>1</v>
      </c>
      <c r="X696" s="8" t="n">
        <v>3</v>
      </c>
      <c r="Y696" s="8" t="n">
        <v>2</v>
      </c>
      <c r="Z696" s="8" t="n">
        <v>4</v>
      </c>
      <c r="AA696" s="8" t="n">
        <v>27</v>
      </c>
      <c r="AB696" s="8" t="n">
        <v>49</v>
      </c>
      <c r="AC696" s="18" t="n">
        <f aca="false">Z696/V696</f>
        <v>0.173913043478261</v>
      </c>
      <c r="AD696" s="19" t="n">
        <f aca="false">IF(FZ696&gt;V696,Z696-V696*(GC696-Z696)/(FZ696-V696),0)</f>
        <v>-3.66666666666667</v>
      </c>
      <c r="AE696" s="19" t="n">
        <v>1.398</v>
      </c>
      <c r="AF696" s="8" t="n">
        <v>-10</v>
      </c>
      <c r="AG696" s="8" t="n">
        <v>-7.7</v>
      </c>
      <c r="AH696" s="8" t="n">
        <v>7</v>
      </c>
      <c r="AI696" s="8" t="n">
        <v>412</v>
      </c>
      <c r="AJ696" s="8" t="n">
        <v>17103</v>
      </c>
      <c r="AK696" s="19" t="n">
        <v>285.05</v>
      </c>
      <c r="AL696" s="8" t="n">
        <v>285.23</v>
      </c>
      <c r="AM696" s="8" t="n">
        <v>285</v>
      </c>
      <c r="AN696" s="18" t="n">
        <f aca="false">AJ696/60/V696</f>
        <v>12.3934782608696</v>
      </c>
      <c r="AO696" s="8" t="n">
        <v>21</v>
      </c>
      <c r="AP696" s="12" t="n">
        <f aca="false">IF(EF696&gt;0,Z696/EF696,0)</f>
        <v>0.8</v>
      </c>
      <c r="AQ696" s="8" t="n">
        <v>46</v>
      </c>
      <c r="AR696" s="8" t="n">
        <v>46</v>
      </c>
      <c r="AS696" s="8" t="n">
        <v>46</v>
      </c>
      <c r="AT696" s="8" t="n">
        <v>37</v>
      </c>
      <c r="AU696" s="8" t="n">
        <v>37</v>
      </c>
      <c r="AV696" s="8" t="n">
        <v>30</v>
      </c>
      <c r="AW696" s="8" t="n">
        <v>20</v>
      </c>
      <c r="AX696" s="8" t="n">
        <v>11</v>
      </c>
      <c r="AY696" s="8" t="n">
        <v>1</v>
      </c>
      <c r="AZ696" s="8" t="n">
        <v>4</v>
      </c>
      <c r="BA696" s="8" t="n">
        <f aca="false">AY696+AZ696</f>
        <v>5</v>
      </c>
      <c r="BB696" s="8" t="n">
        <v>1.61</v>
      </c>
      <c r="BC696" s="8" t="n">
        <v>36</v>
      </c>
      <c r="BD696" s="19" t="n">
        <v>52.8</v>
      </c>
      <c r="BE696" s="19" t="n">
        <v>11.1138396772496</v>
      </c>
      <c r="BF696" s="19" t="n">
        <f aca="false">AQ696+BD696</f>
        <v>98.8</v>
      </c>
      <c r="BG696" s="19" t="n">
        <f aca="false">IF(AL696&gt;0,BF696/AL696*60,0)</f>
        <v>20.7832275707324</v>
      </c>
      <c r="BH696" s="8" t="n">
        <v>57</v>
      </c>
      <c r="BI696" s="8" t="n">
        <v>103</v>
      </c>
      <c r="BJ696" s="8" t="n">
        <v>90</v>
      </c>
      <c r="BK696" s="12" t="n">
        <f aca="false">BH696/(BH696+BJ696)</f>
        <v>0.387755102040816</v>
      </c>
      <c r="BL696" s="8" t="n">
        <v>14</v>
      </c>
      <c r="BM696" s="8" t="n">
        <v>14</v>
      </c>
      <c r="BN696" s="8" t="n">
        <v>16</v>
      </c>
      <c r="BO696" s="8" t="n">
        <f aca="false">BM696-BN696</f>
        <v>-2</v>
      </c>
      <c r="BP696" s="8" t="n">
        <v>7</v>
      </c>
      <c r="BQ696" s="8" t="n">
        <v>11</v>
      </c>
      <c r="BR696" s="8" t="n">
        <v>7</v>
      </c>
      <c r="BS696" s="8" t="n">
        <v>12</v>
      </c>
      <c r="BT696" s="12" t="n">
        <f aca="false">BS696/(EA696+BS696)</f>
        <v>0.0416666666666667</v>
      </c>
      <c r="BU696" s="8" t="n">
        <v>107</v>
      </c>
      <c r="BV696" s="8" t="n">
        <v>120</v>
      </c>
      <c r="BW696" s="12" t="n">
        <f aca="false">IF(BU696+BV696&gt;0,BU696/(BU696+BV696),0)</f>
        <v>0.47136563876652</v>
      </c>
      <c r="BX696" s="8" t="n">
        <v>38</v>
      </c>
      <c r="BY696" s="8" t="n">
        <v>48</v>
      </c>
      <c r="BZ696" s="8" t="n">
        <v>48</v>
      </c>
      <c r="CA696" s="8" t="n">
        <v>45</v>
      </c>
      <c r="CB696" s="8" t="n">
        <v>21</v>
      </c>
      <c r="CC696" s="8" t="n">
        <v>27</v>
      </c>
      <c r="CD696" s="8" t="n">
        <v>22</v>
      </c>
      <c r="CE696" s="8" t="n">
        <v>22</v>
      </c>
      <c r="CF696" s="8" t="n">
        <v>64</v>
      </c>
      <c r="CG696" s="8" t="n">
        <v>64</v>
      </c>
      <c r="CH696" s="8" t="n">
        <v>54</v>
      </c>
      <c r="CI696" s="8" t="n">
        <v>68</v>
      </c>
      <c r="CJ696" s="8" t="n">
        <v>0</v>
      </c>
      <c r="CK696" s="8" t="n">
        <v>0</v>
      </c>
      <c r="CL696" s="8" t="n">
        <v>0</v>
      </c>
      <c r="CM696" s="8" t="n">
        <v>0</v>
      </c>
      <c r="CN696" s="8" t="n">
        <v>0</v>
      </c>
      <c r="CO696" s="8" t="n">
        <v>0</v>
      </c>
      <c r="CP696" s="8" t="n">
        <v>0</v>
      </c>
      <c r="CQ696" s="8" t="n">
        <v>1</v>
      </c>
      <c r="CR696" s="8" t="n">
        <v>0</v>
      </c>
      <c r="CS696" s="8" t="n">
        <v>0</v>
      </c>
      <c r="CT696" s="8" t="n">
        <v>0</v>
      </c>
      <c r="CU696" s="8" t="n">
        <v>0</v>
      </c>
      <c r="CV696" s="8" t="n">
        <v>0</v>
      </c>
      <c r="CW696" s="8" t="n">
        <v>0</v>
      </c>
      <c r="CX696" s="8" t="n">
        <v>0</v>
      </c>
      <c r="CY696" s="8" t="n">
        <v>0</v>
      </c>
      <c r="CZ696" s="8" t="n">
        <v>0</v>
      </c>
      <c r="DA696" s="8" t="n">
        <v>7</v>
      </c>
      <c r="DB696" s="8" t="n">
        <v>7</v>
      </c>
      <c r="DC696" s="8" t="n">
        <v>0</v>
      </c>
      <c r="DD696" s="8" t="n">
        <v>1</v>
      </c>
      <c r="DE696" s="8" t="n">
        <v>3</v>
      </c>
      <c r="DF696" s="8" t="n">
        <v>1</v>
      </c>
      <c r="DG696" s="8" t="n">
        <v>1</v>
      </c>
      <c r="DH696" s="8" t="n">
        <v>17</v>
      </c>
      <c r="DI696" s="8" t="n">
        <v>2</v>
      </c>
      <c r="DJ696" s="8" t="n">
        <v>0</v>
      </c>
      <c r="DK696" s="8" t="n">
        <v>2</v>
      </c>
      <c r="DL696" s="8" t="n">
        <v>1</v>
      </c>
      <c r="DM696" s="8" t="n">
        <v>1</v>
      </c>
      <c r="DN696" s="8" t="n">
        <v>1</v>
      </c>
      <c r="DO696" s="8" t="n">
        <v>0</v>
      </c>
      <c r="DP696" s="8" t="n">
        <v>1</v>
      </c>
      <c r="DQ696" s="8" t="n">
        <f aca="false">DJ696-DI696</f>
        <v>-2</v>
      </c>
      <c r="DR696" s="19" t="n">
        <v>-1.403</v>
      </c>
      <c r="DS696" s="8" t="n">
        <v>1</v>
      </c>
      <c r="DT696" s="8" t="n">
        <v>1</v>
      </c>
      <c r="DU696" s="8" t="n">
        <v>0</v>
      </c>
      <c r="DV696" s="8" t="n">
        <v>0</v>
      </c>
      <c r="DW696" s="8" t="n">
        <v>0</v>
      </c>
      <c r="DX696" s="8" t="n">
        <v>199</v>
      </c>
      <c r="DY696" s="8" t="n">
        <v>351</v>
      </c>
      <c r="DZ696" s="8" t="n">
        <v>156</v>
      </c>
      <c r="EA696" s="8" t="n">
        <v>276</v>
      </c>
      <c r="EB696" s="8" t="n">
        <v>121</v>
      </c>
      <c r="EC696" s="8" t="n">
        <v>198</v>
      </c>
      <c r="ED696" s="8" t="n">
        <v>8</v>
      </c>
      <c r="EE696" s="8" t="n">
        <v>20.38</v>
      </c>
      <c r="EF696" s="8" t="n">
        <v>5</v>
      </c>
      <c r="EG696" s="8" t="n">
        <v>21</v>
      </c>
      <c r="EH696" s="12" t="n">
        <f aca="false">EF696/EB696</f>
        <v>0.0413223140495868</v>
      </c>
      <c r="EI696" s="20" t="n">
        <f aca="false">1-EG696/EC696</f>
        <v>0.893939393939394</v>
      </c>
      <c r="EJ696" s="21" t="n">
        <f aca="false">EH696+EI696</f>
        <v>0.935261707988981</v>
      </c>
      <c r="EK696" s="8" t="n">
        <v>200</v>
      </c>
      <c r="EL696" s="8" t="n">
        <v>349</v>
      </c>
      <c r="EM696" s="8" t="n">
        <v>156</v>
      </c>
      <c r="EN696" s="8" t="n">
        <v>274</v>
      </c>
      <c r="EO696" s="8" t="n">
        <v>121</v>
      </c>
      <c r="EP696" s="8" t="n">
        <v>196</v>
      </c>
      <c r="EQ696" s="8" t="n">
        <v>5</v>
      </c>
      <c r="ER696" s="8" t="n">
        <v>20</v>
      </c>
      <c r="ES696" s="8" t="n">
        <v>83</v>
      </c>
      <c r="ET696" s="8" t="n">
        <v>182</v>
      </c>
      <c r="EU696" s="8" t="n">
        <v>39</v>
      </c>
      <c r="EV696" s="8" t="n">
        <v>79</v>
      </c>
      <c r="EW696" s="8" t="n">
        <v>3</v>
      </c>
      <c r="EX696" s="8" t="n">
        <v>8</v>
      </c>
      <c r="EY696" s="8" t="n">
        <v>24</v>
      </c>
      <c r="EZ696" s="8" t="n">
        <v>18</v>
      </c>
      <c r="FA696" s="8" t="n">
        <v>-0.3</v>
      </c>
      <c r="FB696" s="8" t="n">
        <v>0</v>
      </c>
      <c r="FC696" s="8" t="n">
        <v>-0.3</v>
      </c>
      <c r="FD696" s="19" t="n">
        <v>-0.88</v>
      </c>
      <c r="FE696" s="18" t="n">
        <f aca="false">FD696/V696</f>
        <v>-0.0382608695652174</v>
      </c>
      <c r="FF696" s="8" t="n">
        <v>0.1795</v>
      </c>
      <c r="FG696" s="8" t="n">
        <v>-0.21</v>
      </c>
      <c r="FH696" s="8" t="n">
        <v>-0.36</v>
      </c>
      <c r="FI696" s="8" t="n">
        <v>-0.56</v>
      </c>
      <c r="FJ696" s="22"/>
      <c r="FK696" s="22"/>
      <c r="FL696" s="22"/>
      <c r="FM696" s="8" t="n">
        <f aca="false">BL696+BS696+AH696+DT696</f>
        <v>34</v>
      </c>
      <c r="FN696" s="19" t="n">
        <f aca="false">IF(DS696&gt;0,(BL696+BR696)/DS696,0)</f>
        <v>21</v>
      </c>
      <c r="FO696" s="12" t="n">
        <v>0.0157058035</v>
      </c>
      <c r="FP696" s="19" t="n">
        <f aca="false">Z696-AH696/10</f>
        <v>3.3</v>
      </c>
      <c r="FQ696" s="19" t="n">
        <f aca="false">Z696+DR696/5</f>
        <v>3.7194</v>
      </c>
      <c r="FR696" s="19" t="n">
        <f aca="false">(DX696+DY696)/AL696*60</f>
        <v>115.696104897802</v>
      </c>
      <c r="FS696" s="22"/>
      <c r="FT696" s="22"/>
      <c r="FU696" s="22"/>
      <c r="FV696" s="22"/>
      <c r="FW696" s="17" t="s">
        <v>280</v>
      </c>
      <c r="FX696" s="23" t="n">
        <v>650000</v>
      </c>
      <c r="FY696" s="23" t="n">
        <v>675000</v>
      </c>
      <c r="FZ696" s="8" t="n">
        <v>266</v>
      </c>
      <c r="GA696" s="8" t="n">
        <v>36</v>
      </c>
      <c r="GB696" s="8" t="n">
        <v>49</v>
      </c>
      <c r="GC696" s="8" t="n">
        <v>85</v>
      </c>
      <c r="GD696" s="8" t="n">
        <v>-38</v>
      </c>
      <c r="GE696" s="8" t="n">
        <v>112</v>
      </c>
      <c r="GF696" s="8" t="n">
        <v>410</v>
      </c>
      <c r="GG696" s="8" t="n">
        <v>3513</v>
      </c>
      <c r="GH696" s="8" t="n">
        <v>3.8</v>
      </c>
      <c r="GI696" s="8" t="n">
        <v>2.4</v>
      </c>
      <c r="GJ696" s="8" t="n">
        <v>6.2</v>
      </c>
      <c r="GK696" s="8" t="n">
        <f aca="false">Z696-AH696/10</f>
        <v>3.3</v>
      </c>
      <c r="GL696" s="22"/>
      <c r="GM696" s="22"/>
      <c r="GN696" s="22"/>
      <c r="GO696" s="22"/>
      <c r="GP696" s="22"/>
    </row>
    <row r="697" customFormat="false" ht="13.65" hidden="false" customHeight="true" outlineLevel="0" collapsed="false">
      <c r="A697" s="16" t="n">
        <v>32052</v>
      </c>
      <c r="B697" s="17" t="s">
        <v>1239</v>
      </c>
      <c r="C697" s="17" t="s">
        <v>404</v>
      </c>
      <c r="D697" s="17" t="s">
        <v>283</v>
      </c>
      <c r="E697" s="17" t="s">
        <v>283</v>
      </c>
      <c r="F697" s="8" t="n">
        <v>72</v>
      </c>
      <c r="G697" s="8" t="n">
        <v>202</v>
      </c>
      <c r="H697" s="8" t="n">
        <v>2006</v>
      </c>
      <c r="I697" s="8" t="n">
        <v>1</v>
      </c>
      <c r="J697" s="8" t="n">
        <v>5</v>
      </c>
      <c r="K697" s="17" t="s">
        <v>273</v>
      </c>
      <c r="L697" s="8" t="n">
        <v>2006</v>
      </c>
      <c r="M697" s="8" t="n">
        <v>30</v>
      </c>
      <c r="N697" s="8" t="n">
        <v>12</v>
      </c>
      <c r="O697" s="8" t="n">
        <v>8473548</v>
      </c>
      <c r="P697" s="17" t="s">
        <v>3205</v>
      </c>
      <c r="Q697" s="17" t="s">
        <v>3206</v>
      </c>
      <c r="R697" s="17" t="s">
        <v>3207</v>
      </c>
      <c r="S697" s="17" t="s">
        <v>3208</v>
      </c>
      <c r="T697" s="17" t="s">
        <v>299</v>
      </c>
      <c r="U697" s="17" t="s">
        <v>917</v>
      </c>
      <c r="V697" s="8" t="n">
        <v>82</v>
      </c>
      <c r="W697" s="8" t="n">
        <v>34</v>
      </c>
      <c r="X697" s="8" t="n">
        <v>58</v>
      </c>
      <c r="Y697" s="8" t="n">
        <v>40</v>
      </c>
      <c r="Z697" s="8" t="n">
        <v>92</v>
      </c>
      <c r="AA697" s="8" t="n">
        <v>2</v>
      </c>
      <c r="AB697" s="8" t="n">
        <v>6</v>
      </c>
      <c r="AC697" s="18" t="n">
        <f aca="false">Z697/V697</f>
        <v>1.1219512195122</v>
      </c>
      <c r="AD697" s="19" t="n">
        <f aca="false">IF(FZ697&gt;V697,Z697-V697*(GC697-Z697)/(FZ697-V697),0)</f>
        <v>28.0360576923077</v>
      </c>
      <c r="AE697" s="19" t="n">
        <v>34.059</v>
      </c>
      <c r="AF697" s="8" t="n">
        <v>-4</v>
      </c>
      <c r="AG697" s="8" t="n">
        <v>7</v>
      </c>
      <c r="AH697" s="8" t="n">
        <v>36</v>
      </c>
      <c r="AI697" s="8" t="n">
        <v>1823</v>
      </c>
      <c r="AJ697" s="8" t="n">
        <v>91935</v>
      </c>
      <c r="AK697" s="19" t="n">
        <v>1532.25</v>
      </c>
      <c r="AL697" s="8" t="n">
        <v>1532.25</v>
      </c>
      <c r="AM697" s="8" t="n">
        <v>1532</v>
      </c>
      <c r="AN697" s="18" t="n">
        <f aca="false">AJ697/60/V697</f>
        <v>18.6859756097561</v>
      </c>
      <c r="AO697" s="8" t="n">
        <v>30.99</v>
      </c>
      <c r="AP697" s="12" t="n">
        <f aca="false">IF(EF697&gt;0,Z697/EF697,0)</f>
        <v>0.707692307692308</v>
      </c>
      <c r="AQ697" s="8" t="n">
        <v>449</v>
      </c>
      <c r="AR697" s="8" t="n">
        <v>449</v>
      </c>
      <c r="AS697" s="8" t="n">
        <v>449</v>
      </c>
      <c r="AT697" s="8" t="n">
        <v>327</v>
      </c>
      <c r="AU697" s="8" t="n">
        <v>327</v>
      </c>
      <c r="AV697" s="8" t="n">
        <v>261</v>
      </c>
      <c r="AW697" s="8" t="n">
        <v>246</v>
      </c>
      <c r="AX697" s="8" t="n">
        <v>71</v>
      </c>
      <c r="AY697" s="8" t="n">
        <v>9</v>
      </c>
      <c r="AZ697" s="8" t="n">
        <v>31</v>
      </c>
      <c r="BA697" s="8" t="n">
        <f aca="false">AY697+AZ697</f>
        <v>40</v>
      </c>
      <c r="BB697" s="8" t="n">
        <v>21.68</v>
      </c>
      <c r="BC697" s="8" t="n">
        <v>28.7241</v>
      </c>
      <c r="BD697" s="19" t="n">
        <v>574.4</v>
      </c>
      <c r="BE697" s="19" t="n">
        <v>22.4924131179638</v>
      </c>
      <c r="BF697" s="19" t="n">
        <f aca="false">AQ697+BD697</f>
        <v>1023.4</v>
      </c>
      <c r="BG697" s="19" t="n">
        <f aca="false">IF(AL697&gt;0,BF697/AL697*60,0)</f>
        <v>40.074400391581</v>
      </c>
      <c r="BH697" s="8" t="n">
        <v>826</v>
      </c>
      <c r="BI697" s="8" t="n">
        <v>463</v>
      </c>
      <c r="BJ697" s="8" t="n">
        <v>300</v>
      </c>
      <c r="BK697" s="12" t="n">
        <f aca="false">BH697/(BH697+BJ697)</f>
        <v>0.733570159857904</v>
      </c>
      <c r="BL697" s="8" t="n">
        <v>10</v>
      </c>
      <c r="BM697" s="8" t="n">
        <v>10</v>
      </c>
      <c r="BN697" s="8" t="n">
        <v>40</v>
      </c>
      <c r="BO697" s="8" t="n">
        <f aca="false">BM697-BN697</f>
        <v>-30</v>
      </c>
      <c r="BP697" s="8" t="n">
        <v>66</v>
      </c>
      <c r="BQ697" s="8" t="n">
        <v>60</v>
      </c>
      <c r="BR697" s="8" t="n">
        <v>26</v>
      </c>
      <c r="BS697" s="8" t="n">
        <v>17</v>
      </c>
      <c r="BT697" s="12" t="n">
        <f aca="false">BS697/(EA697+BS697)</f>
        <v>0.016798418972332</v>
      </c>
      <c r="BU697" s="8" t="n">
        <v>6</v>
      </c>
      <c r="BV697" s="8" t="n">
        <v>13</v>
      </c>
      <c r="BW697" s="12" t="n">
        <f aca="false">IF(BU697+BV697&gt;0,BU697/(BU697+BV697),0)</f>
        <v>0.31578947368421</v>
      </c>
      <c r="BX697" s="8" t="n">
        <v>2</v>
      </c>
      <c r="BY697" s="8" t="n">
        <v>3</v>
      </c>
      <c r="BZ697" s="8" t="n">
        <v>0</v>
      </c>
      <c r="CA697" s="8" t="n">
        <v>0</v>
      </c>
      <c r="CB697" s="8" t="n">
        <v>4</v>
      </c>
      <c r="CC697" s="8" t="n">
        <v>10</v>
      </c>
      <c r="CD697" s="8" t="n">
        <v>1</v>
      </c>
      <c r="CE697" s="8" t="n">
        <v>2</v>
      </c>
      <c r="CF697" s="8" t="n">
        <v>2</v>
      </c>
      <c r="CG697" s="8" t="n">
        <v>4</v>
      </c>
      <c r="CH697" s="8" t="n">
        <v>5</v>
      </c>
      <c r="CI697" s="8" t="n">
        <v>9</v>
      </c>
      <c r="CJ697" s="8" t="n">
        <v>0</v>
      </c>
      <c r="CK697" s="8" t="n">
        <v>3</v>
      </c>
      <c r="CL697" s="8" t="n">
        <v>4</v>
      </c>
      <c r="CM697" s="8" t="n">
        <v>6</v>
      </c>
      <c r="CN697" s="8" t="n">
        <v>0</v>
      </c>
      <c r="CO697" s="8" t="n">
        <v>0</v>
      </c>
      <c r="CP697" s="8" t="n">
        <v>0</v>
      </c>
      <c r="CQ697" s="8" t="n">
        <v>0</v>
      </c>
      <c r="CR697" s="8" t="n">
        <v>0</v>
      </c>
      <c r="CS697" s="8" t="n">
        <v>0</v>
      </c>
      <c r="CT697" s="8" t="n">
        <v>14</v>
      </c>
      <c r="CU697" s="8" t="n">
        <v>2</v>
      </c>
      <c r="CV697" s="8" t="n">
        <v>0</v>
      </c>
      <c r="CW697" s="8" t="n">
        <v>18</v>
      </c>
      <c r="CX697" s="8" t="n">
        <v>1</v>
      </c>
      <c r="CY697" s="8" t="n">
        <v>3</v>
      </c>
      <c r="CZ697" s="8" t="n">
        <v>8</v>
      </c>
      <c r="DA697" s="8" t="n">
        <v>54</v>
      </c>
      <c r="DB697" s="8" t="n">
        <v>15</v>
      </c>
      <c r="DC697" s="8" t="n">
        <v>2</v>
      </c>
      <c r="DD697" s="8" t="n">
        <v>10</v>
      </c>
      <c r="DE697" s="8" t="n">
        <v>63</v>
      </c>
      <c r="DF697" s="8" t="n">
        <v>7</v>
      </c>
      <c r="DG697" s="8" t="n">
        <v>0</v>
      </c>
      <c r="DH697" s="8" t="n">
        <v>164</v>
      </c>
      <c r="DI697" s="8" t="n">
        <v>14</v>
      </c>
      <c r="DJ697" s="8" t="n">
        <v>9</v>
      </c>
      <c r="DK697" s="8" t="n">
        <v>14</v>
      </c>
      <c r="DL697" s="8" t="n">
        <v>14</v>
      </c>
      <c r="DM697" s="8" t="n">
        <v>0</v>
      </c>
      <c r="DN697" s="8" t="n">
        <v>8</v>
      </c>
      <c r="DO697" s="8" t="n">
        <v>8</v>
      </c>
      <c r="DP697" s="8" t="n">
        <v>0</v>
      </c>
      <c r="DQ697" s="8" t="n">
        <f aca="false">DJ697-DI697</f>
        <v>-5</v>
      </c>
      <c r="DR697" s="19" t="n">
        <v>-5.077</v>
      </c>
      <c r="DS697" s="8" t="n">
        <v>13</v>
      </c>
      <c r="DT697" s="8" t="n">
        <v>0</v>
      </c>
      <c r="DU697" s="8" t="n">
        <v>0</v>
      </c>
      <c r="DV697" s="8" t="n">
        <v>1</v>
      </c>
      <c r="DW697" s="8" t="n">
        <v>0</v>
      </c>
      <c r="DX697" s="8" t="n">
        <v>1824</v>
      </c>
      <c r="DY697" s="8" t="n">
        <v>1290</v>
      </c>
      <c r="DZ697" s="8" t="n">
        <v>1411</v>
      </c>
      <c r="EA697" s="8" t="n">
        <v>995</v>
      </c>
      <c r="EB697" s="8" t="n">
        <v>1071</v>
      </c>
      <c r="EC697" s="8" t="n">
        <v>763</v>
      </c>
      <c r="ED697" s="8" t="n">
        <v>109.71</v>
      </c>
      <c r="EE697" s="8" t="n">
        <v>71.13</v>
      </c>
      <c r="EF697" s="8" t="n">
        <v>130</v>
      </c>
      <c r="EG697" s="8" t="n">
        <v>76</v>
      </c>
      <c r="EH697" s="12" t="n">
        <f aca="false">EF697/EB697</f>
        <v>0.121381886087768</v>
      </c>
      <c r="EI697" s="20" t="n">
        <f aca="false">1-EG697/EC697</f>
        <v>0.900393184796855</v>
      </c>
      <c r="EJ697" s="21" t="n">
        <f aca="false">EH697+EI697</f>
        <v>1.02177507088462</v>
      </c>
      <c r="EK697" s="8" t="n">
        <v>1824</v>
      </c>
      <c r="EL697" s="8" t="n">
        <v>1290</v>
      </c>
      <c r="EM697" s="8" t="n">
        <v>1411</v>
      </c>
      <c r="EN697" s="8" t="n">
        <v>995</v>
      </c>
      <c r="EO697" s="8" t="n">
        <v>1070</v>
      </c>
      <c r="EP697" s="8" t="n">
        <v>763</v>
      </c>
      <c r="EQ697" s="8" t="n">
        <v>130</v>
      </c>
      <c r="ER697" s="8" t="n">
        <v>76</v>
      </c>
      <c r="ES697" s="8" t="n">
        <v>1054</v>
      </c>
      <c r="ET697" s="8" t="n">
        <v>672</v>
      </c>
      <c r="EU697" s="8" t="n">
        <v>408</v>
      </c>
      <c r="EV697" s="8" t="n">
        <v>291</v>
      </c>
      <c r="EW697" s="8" t="n">
        <v>70</v>
      </c>
      <c r="EX697" s="8" t="n">
        <v>42</v>
      </c>
      <c r="EY697" s="8" t="n">
        <v>121</v>
      </c>
      <c r="EZ697" s="8" t="n">
        <v>84</v>
      </c>
      <c r="FA697" s="8" t="n">
        <v>8.6</v>
      </c>
      <c r="FB697" s="8" t="n">
        <v>1.4</v>
      </c>
      <c r="FC697" s="8" t="n">
        <v>10.1</v>
      </c>
      <c r="FD697" s="19" t="n">
        <v>82.91</v>
      </c>
      <c r="FE697" s="18" t="n">
        <f aca="false">FD697/V697</f>
        <v>1.01109756097561</v>
      </c>
      <c r="FF697" s="8" t="n">
        <v>12.1779</v>
      </c>
      <c r="FG697" s="8" t="n">
        <v>2.2</v>
      </c>
      <c r="FH697" s="8" t="n">
        <v>-0.76</v>
      </c>
      <c r="FI697" s="8" t="n">
        <v>1.44</v>
      </c>
      <c r="FJ697" s="8" t="n">
        <v>2</v>
      </c>
      <c r="FK697" s="8" t="n">
        <v>0</v>
      </c>
      <c r="FL697" s="8" t="n">
        <v>0</v>
      </c>
      <c r="FM697" s="8" t="n">
        <f aca="false">BL697+BS697+AH697+DT697</f>
        <v>63</v>
      </c>
      <c r="FN697" s="19" t="n">
        <f aca="false">IF(DS697&gt;0,(BL697+BR697)/DS697,0)</f>
        <v>2.76923076923077</v>
      </c>
      <c r="FO697" s="12" t="n">
        <v>0.1440677966</v>
      </c>
      <c r="FP697" s="19" t="n">
        <f aca="false">Z697-AH697/10</f>
        <v>88.4</v>
      </c>
      <c r="FQ697" s="19" t="n">
        <f aca="false">Z697+DR697/5</f>
        <v>90.9846</v>
      </c>
      <c r="FR697" s="19" t="n">
        <f aca="false">(DX697+DY697)/AL697*60</f>
        <v>121.938325991189</v>
      </c>
      <c r="FS697" s="22"/>
      <c r="FT697" s="22"/>
      <c r="FU697" s="22"/>
      <c r="FV697" s="17" t="s">
        <v>427</v>
      </c>
      <c r="FW697" s="17" t="s">
        <v>280</v>
      </c>
      <c r="FX697" s="23" t="n">
        <v>9000000</v>
      </c>
      <c r="FY697" s="23" t="n">
        <v>8000000</v>
      </c>
      <c r="FZ697" s="8" t="n">
        <v>914</v>
      </c>
      <c r="GA697" s="8" t="n">
        <v>330</v>
      </c>
      <c r="GB697" s="8" t="n">
        <v>411</v>
      </c>
      <c r="GC697" s="8" t="n">
        <v>741</v>
      </c>
      <c r="GD697" s="8" t="n">
        <v>-67</v>
      </c>
      <c r="GE697" s="8" t="n">
        <v>270</v>
      </c>
      <c r="GF697" s="8" t="n">
        <v>3042</v>
      </c>
      <c r="GG697" s="8" t="n">
        <v>16713</v>
      </c>
      <c r="GH697" s="8" t="n">
        <v>70.6</v>
      </c>
      <c r="GI697" s="8" t="n">
        <v>13.9</v>
      </c>
      <c r="GJ697" s="8" t="n">
        <v>84.6</v>
      </c>
      <c r="GK697" s="8" t="n">
        <f aca="false">Z697-AH697/10</f>
        <v>88.4</v>
      </c>
      <c r="GL697" s="22"/>
      <c r="GM697" s="22"/>
      <c r="GN697" s="22"/>
      <c r="GO697" s="22"/>
      <c r="GP697" s="22"/>
    </row>
    <row r="698" customFormat="false" ht="13.65" hidden="false" customHeight="true" outlineLevel="0" collapsed="false">
      <c r="A698" s="16" t="n">
        <v>33580</v>
      </c>
      <c r="B698" s="17" t="s">
        <v>474</v>
      </c>
      <c r="C698" s="22"/>
      <c r="D698" s="17" t="s">
        <v>321</v>
      </c>
      <c r="E698" s="17" t="s">
        <v>321</v>
      </c>
      <c r="F698" s="8" t="n">
        <v>73</v>
      </c>
      <c r="G698" s="8" t="n">
        <v>190</v>
      </c>
      <c r="H698" s="22"/>
      <c r="I698" s="22"/>
      <c r="J698" s="22"/>
      <c r="K698" s="17" t="s">
        <v>263</v>
      </c>
      <c r="L698" s="8" t="n">
        <v>2017</v>
      </c>
      <c r="M698" s="8" t="n">
        <v>26</v>
      </c>
      <c r="N698" s="8" t="n">
        <v>1</v>
      </c>
      <c r="O698" s="8" t="n">
        <v>8480163</v>
      </c>
      <c r="P698" s="17" t="s">
        <v>3209</v>
      </c>
      <c r="Q698" s="17" t="s">
        <v>3210</v>
      </c>
      <c r="R698" s="17" t="s">
        <v>3211</v>
      </c>
      <c r="S698" s="17" t="s">
        <v>3212</v>
      </c>
      <c r="T698" s="17" t="s">
        <v>278</v>
      </c>
      <c r="U698" s="17" t="s">
        <v>314</v>
      </c>
      <c r="V698" s="8" t="n">
        <v>1</v>
      </c>
      <c r="W698" s="8" t="n">
        <v>0</v>
      </c>
      <c r="X698" s="8" t="n">
        <v>0</v>
      </c>
      <c r="Y698" s="8" t="n">
        <v>0</v>
      </c>
      <c r="Z698" s="8" t="n">
        <v>0</v>
      </c>
      <c r="AA698" s="8" t="n">
        <v>32</v>
      </c>
      <c r="AB698" s="8" t="n">
        <v>55</v>
      </c>
      <c r="AC698" s="18" t="n">
        <f aca="false">Z698/V698</f>
        <v>0</v>
      </c>
      <c r="AD698" s="19" t="n">
        <f aca="false">IF(FZ698&gt;V698,Z698-V698*(GC698-Z698)/(FZ698-V698),0)</f>
        <v>0</v>
      </c>
      <c r="AE698" s="19" t="n">
        <v>0</v>
      </c>
      <c r="AF698" s="8" t="n">
        <v>-2</v>
      </c>
      <c r="AG698" s="8" t="n">
        <v>-0.3</v>
      </c>
      <c r="AH698" s="8" t="n">
        <v>0</v>
      </c>
      <c r="AI698" s="8" t="n">
        <v>21</v>
      </c>
      <c r="AJ698" s="8" t="n">
        <v>912</v>
      </c>
      <c r="AK698" s="19" t="n">
        <v>15.2</v>
      </c>
      <c r="AL698" s="8" t="n">
        <v>15.2</v>
      </c>
      <c r="AM698" s="8" t="n">
        <v>15</v>
      </c>
      <c r="AN698" s="18" t="n">
        <f aca="false">AJ698/60/V698</f>
        <v>15.2</v>
      </c>
      <c r="AO698" s="8" t="n">
        <v>25.49</v>
      </c>
      <c r="AP698" s="12" t="n">
        <f aca="false">IF(EF698&gt;0,Z698/EF698,0)</f>
        <v>0</v>
      </c>
      <c r="AQ698" s="8" t="n">
        <v>1</v>
      </c>
      <c r="AR698" s="8" t="n">
        <v>1</v>
      </c>
      <c r="AS698" s="8" t="n">
        <v>1</v>
      </c>
      <c r="AT698" s="8" t="n">
        <v>1</v>
      </c>
      <c r="AU698" s="8" t="n">
        <v>1</v>
      </c>
      <c r="AV698" s="8" t="n">
        <v>0</v>
      </c>
      <c r="AW698" s="8" t="n">
        <v>0</v>
      </c>
      <c r="AX698" s="8" t="n">
        <v>0</v>
      </c>
      <c r="AY698" s="8" t="n">
        <v>0</v>
      </c>
      <c r="AZ698" s="8" t="n">
        <v>0</v>
      </c>
      <c r="BA698" s="8" t="n">
        <f aca="false">AY698+AZ698</f>
        <v>0</v>
      </c>
      <c r="BB698" s="8" t="n">
        <v>0.01</v>
      </c>
      <c r="BC698" s="8" t="n">
        <v>0</v>
      </c>
      <c r="BD698" s="19" t="n">
        <v>0</v>
      </c>
      <c r="BE698" s="19" t="n">
        <v>0</v>
      </c>
      <c r="BF698" s="19" t="n">
        <f aca="false">AQ698+BD698</f>
        <v>1</v>
      </c>
      <c r="BG698" s="19" t="n">
        <f aca="false">IF(AL698&gt;0,BF698/AL698*60,0)</f>
        <v>3.94736842105263</v>
      </c>
      <c r="BH698" s="8" t="n">
        <v>4</v>
      </c>
      <c r="BI698" s="8" t="n">
        <v>6</v>
      </c>
      <c r="BJ698" s="8" t="n">
        <v>3</v>
      </c>
      <c r="BK698" s="12" t="n">
        <f aca="false">BH698/(BH698+BJ698)</f>
        <v>0.571428571428571</v>
      </c>
      <c r="BL698" s="8" t="n">
        <v>1</v>
      </c>
      <c r="BM698" s="8" t="n">
        <v>1</v>
      </c>
      <c r="BN698" s="8" t="n">
        <v>2</v>
      </c>
      <c r="BO698" s="8" t="n">
        <f aca="false">BM698-BN698</f>
        <v>-1</v>
      </c>
      <c r="BP698" s="8" t="n">
        <v>1</v>
      </c>
      <c r="BQ698" s="8" t="n">
        <v>1</v>
      </c>
      <c r="BR698" s="8" t="n">
        <v>0</v>
      </c>
      <c r="BS698" s="8" t="n">
        <v>0</v>
      </c>
      <c r="BT698" s="12" t="n">
        <f aca="false">BS698/(EA698+BS698)</f>
        <v>0</v>
      </c>
      <c r="BU698" s="8" t="n">
        <v>0</v>
      </c>
      <c r="BV698" s="8" t="n">
        <v>0</v>
      </c>
      <c r="BW698" s="12" t="n">
        <f aca="false">IF(BU698+BV698&gt;0,BU698/(BU698+BV698),0)</f>
        <v>0</v>
      </c>
      <c r="BX698" s="8" t="n">
        <v>0</v>
      </c>
      <c r="BY698" s="8" t="n">
        <v>0</v>
      </c>
      <c r="BZ698" s="8" t="n">
        <v>0</v>
      </c>
      <c r="CA698" s="8" t="n">
        <v>0</v>
      </c>
      <c r="CB698" s="8" t="n">
        <v>0</v>
      </c>
      <c r="CC698" s="8" t="n">
        <v>0</v>
      </c>
      <c r="CD698" s="8" t="n">
        <v>0</v>
      </c>
      <c r="CE698" s="8" t="n">
        <v>0</v>
      </c>
      <c r="CF698" s="8" t="n">
        <v>0</v>
      </c>
      <c r="CG698" s="8" t="n">
        <v>0</v>
      </c>
      <c r="CH698" s="8" t="n">
        <v>0</v>
      </c>
      <c r="CI698" s="8" t="n">
        <v>0</v>
      </c>
      <c r="CJ698" s="8" t="n">
        <v>0</v>
      </c>
      <c r="CK698" s="8" t="n">
        <v>0</v>
      </c>
      <c r="CL698" s="8" t="n">
        <v>0</v>
      </c>
      <c r="CM698" s="8" t="n">
        <v>0</v>
      </c>
      <c r="CN698" s="8" t="n">
        <v>0</v>
      </c>
      <c r="CO698" s="8" t="n">
        <v>0</v>
      </c>
      <c r="CP698" s="8" t="n">
        <v>0</v>
      </c>
      <c r="CQ698" s="8" t="n">
        <v>0</v>
      </c>
      <c r="CR698" s="8" t="n">
        <v>0</v>
      </c>
      <c r="CS698" s="8" t="n">
        <v>0</v>
      </c>
      <c r="CT698" s="8" t="n">
        <v>0</v>
      </c>
      <c r="CU698" s="8" t="n">
        <v>0</v>
      </c>
      <c r="CV698" s="8" t="n">
        <v>0</v>
      </c>
      <c r="CW698" s="8" t="n">
        <v>0</v>
      </c>
      <c r="CX698" s="8" t="n">
        <v>0</v>
      </c>
      <c r="CY698" s="8" t="n">
        <v>0</v>
      </c>
      <c r="CZ698" s="8" t="n">
        <v>0</v>
      </c>
      <c r="DA698" s="8" t="n">
        <v>1</v>
      </c>
      <c r="DB698" s="8" t="n">
        <v>0</v>
      </c>
      <c r="DC698" s="8" t="n">
        <v>0</v>
      </c>
      <c r="DD698" s="8" t="n">
        <v>0</v>
      </c>
      <c r="DE698" s="8" t="n">
        <v>0</v>
      </c>
      <c r="DF698" s="8" t="n">
        <v>0</v>
      </c>
      <c r="DG698" s="8" t="n">
        <v>0</v>
      </c>
      <c r="DH698" s="8" t="n">
        <v>0</v>
      </c>
      <c r="DI698" s="8" t="n">
        <v>0</v>
      </c>
      <c r="DJ698" s="8" t="n">
        <v>0</v>
      </c>
      <c r="DK698" s="8" t="n">
        <v>0</v>
      </c>
      <c r="DL698" s="8" t="n">
        <v>0</v>
      </c>
      <c r="DM698" s="8" t="n">
        <v>0</v>
      </c>
      <c r="DN698" s="8" t="n">
        <v>0</v>
      </c>
      <c r="DO698" s="8" t="n">
        <v>0</v>
      </c>
      <c r="DP698" s="8" t="n">
        <v>0</v>
      </c>
      <c r="DQ698" s="8" t="n">
        <f aca="false">DJ698-DI698</f>
        <v>0</v>
      </c>
      <c r="DR698" s="19" t="n">
        <v>0.071</v>
      </c>
      <c r="DS698" s="8" t="n">
        <v>0</v>
      </c>
      <c r="DT698" s="8" t="n">
        <v>0</v>
      </c>
      <c r="DU698" s="8" t="n">
        <v>0</v>
      </c>
      <c r="DV698" s="8" t="n">
        <v>0</v>
      </c>
      <c r="DW698" s="8" t="n">
        <v>0</v>
      </c>
      <c r="DX698" s="8" t="n">
        <v>17</v>
      </c>
      <c r="DY698" s="8" t="n">
        <v>18</v>
      </c>
      <c r="DZ698" s="8" t="n">
        <v>16</v>
      </c>
      <c r="EA698" s="8" t="n">
        <v>14</v>
      </c>
      <c r="EB698" s="8" t="n">
        <v>10</v>
      </c>
      <c r="EC698" s="8" t="n">
        <v>10</v>
      </c>
      <c r="ED698" s="8" t="n">
        <v>0.76</v>
      </c>
      <c r="EE698" s="8" t="n">
        <v>1.64</v>
      </c>
      <c r="EF698" s="8" t="n">
        <v>0</v>
      </c>
      <c r="EG698" s="8" t="n">
        <v>2</v>
      </c>
      <c r="EH698" s="12" t="n">
        <f aca="false">EF698/EB698</f>
        <v>0</v>
      </c>
      <c r="EI698" s="20" t="n">
        <f aca="false">1-EG698/EC698</f>
        <v>0.8</v>
      </c>
      <c r="EJ698" s="21" t="n">
        <f aca="false">EH698+EI698</f>
        <v>0.8</v>
      </c>
      <c r="EK698" s="8" t="n">
        <v>17</v>
      </c>
      <c r="EL698" s="8" t="n">
        <v>18</v>
      </c>
      <c r="EM698" s="8" t="n">
        <v>16</v>
      </c>
      <c r="EN698" s="8" t="n">
        <v>14</v>
      </c>
      <c r="EO698" s="8" t="n">
        <v>10</v>
      </c>
      <c r="EP698" s="8" t="n">
        <v>10</v>
      </c>
      <c r="EQ698" s="8" t="n">
        <v>0</v>
      </c>
      <c r="ER698" s="8" t="n">
        <v>2</v>
      </c>
      <c r="ES698" s="8" t="n">
        <v>10</v>
      </c>
      <c r="ET698" s="8" t="n">
        <v>13</v>
      </c>
      <c r="EU698" s="8" t="n">
        <v>7</v>
      </c>
      <c r="EV698" s="8" t="n">
        <v>6</v>
      </c>
      <c r="EW698" s="8" t="n">
        <v>0</v>
      </c>
      <c r="EX698" s="8" t="n">
        <v>1</v>
      </c>
      <c r="EY698" s="8" t="n">
        <v>0</v>
      </c>
      <c r="EZ698" s="8" t="n">
        <v>1</v>
      </c>
      <c r="FA698" s="8" t="n">
        <v>0</v>
      </c>
      <c r="FB698" s="8" t="n">
        <v>-0.1</v>
      </c>
      <c r="FC698" s="8" t="n">
        <v>-0.1</v>
      </c>
      <c r="FD698" s="19" t="n">
        <v>-0.35</v>
      </c>
      <c r="FE698" s="18" t="n">
        <f aca="false">FD698/V698</f>
        <v>-0.35</v>
      </c>
      <c r="FF698" s="8" t="n">
        <v>0</v>
      </c>
      <c r="FG698" s="8" t="n">
        <v>0</v>
      </c>
      <c r="FH698" s="8" t="n">
        <v>0</v>
      </c>
      <c r="FI698" s="8" t="n">
        <v>0</v>
      </c>
      <c r="FJ698" s="22"/>
      <c r="FK698" s="22"/>
      <c r="FL698" s="22"/>
      <c r="FM698" s="8" t="n">
        <f aca="false">BL698+BS698+AH698+DT698</f>
        <v>1</v>
      </c>
      <c r="FN698" s="19" t="n">
        <f aca="false">IF(DS698&gt;0,(BL698+BR698)/DS698,0)</f>
        <v>0</v>
      </c>
      <c r="FO698" s="12" t="n">
        <v>0</v>
      </c>
      <c r="FP698" s="19" t="n">
        <f aca="false">Z698-AH698/10</f>
        <v>0</v>
      </c>
      <c r="FQ698" s="19" t="n">
        <f aca="false">Z698+DR698/5</f>
        <v>0.0142</v>
      </c>
      <c r="FR698" s="19" t="n">
        <f aca="false">(DX698+DY698)/AL698*60</f>
        <v>138.157894736842</v>
      </c>
      <c r="FS698" s="22"/>
      <c r="FT698" s="22"/>
      <c r="FU698" s="22"/>
      <c r="FV698" s="22"/>
      <c r="FW698" s="17" t="s">
        <v>270</v>
      </c>
      <c r="FX698" s="23" t="n">
        <v>925000</v>
      </c>
      <c r="FY698" s="23" t="n">
        <v>925000</v>
      </c>
      <c r="FZ698" s="8" t="n">
        <v>1</v>
      </c>
      <c r="GA698" s="8" t="n">
        <v>0</v>
      </c>
      <c r="GB698" s="8" t="n">
        <v>0</v>
      </c>
      <c r="GC698" s="8" t="n">
        <v>0</v>
      </c>
      <c r="GD698" s="8" t="n">
        <v>-2</v>
      </c>
      <c r="GE698" s="8" t="n">
        <v>0</v>
      </c>
      <c r="GF698" s="8" t="n">
        <v>0</v>
      </c>
      <c r="GG698" s="8" t="n">
        <v>15</v>
      </c>
      <c r="GH698" s="8" t="n">
        <v>0</v>
      </c>
      <c r="GI698" s="8" t="n">
        <v>-0.1</v>
      </c>
      <c r="GJ698" s="8" t="n">
        <v>-0.1</v>
      </c>
      <c r="GK698" s="8" t="n">
        <f aca="false">Z698-AH698/10</f>
        <v>0</v>
      </c>
      <c r="GL698" s="22"/>
      <c r="GM698" s="22"/>
      <c r="GN698" s="22"/>
      <c r="GO698" s="22"/>
      <c r="GP698" s="22"/>
    </row>
    <row r="699" customFormat="false" ht="13.65" hidden="false" customHeight="true" outlineLevel="0" collapsed="false">
      <c r="A699" s="16" t="n">
        <v>34024</v>
      </c>
      <c r="B699" s="17" t="s">
        <v>3213</v>
      </c>
      <c r="C699" s="17" t="s">
        <v>261</v>
      </c>
      <c r="D699" s="17" t="s">
        <v>262</v>
      </c>
      <c r="E699" s="17" t="s">
        <v>262</v>
      </c>
      <c r="F699" s="8" t="n">
        <v>73</v>
      </c>
      <c r="G699" s="8" t="n">
        <v>195</v>
      </c>
      <c r="H699" s="8" t="n">
        <v>2011</v>
      </c>
      <c r="I699" s="8" t="n">
        <v>1</v>
      </c>
      <c r="J699" s="8" t="n">
        <v>26</v>
      </c>
      <c r="K699" s="17" t="s">
        <v>263</v>
      </c>
      <c r="L699" s="8" t="n">
        <v>2014</v>
      </c>
      <c r="M699" s="8" t="n">
        <v>24</v>
      </c>
      <c r="N699" s="8" t="n">
        <v>4</v>
      </c>
      <c r="O699" s="8" t="n">
        <v>8476479</v>
      </c>
      <c r="P699" s="17" t="s">
        <v>3214</v>
      </c>
      <c r="Q699" s="17" t="s">
        <v>3215</v>
      </c>
      <c r="R699" s="17" t="s">
        <v>3216</v>
      </c>
      <c r="S699" s="17" t="s">
        <v>3217</v>
      </c>
      <c r="T699" s="17" t="s">
        <v>591</v>
      </c>
      <c r="U699" s="17" t="s">
        <v>377</v>
      </c>
      <c r="V699" s="8" t="n">
        <v>52</v>
      </c>
      <c r="W699" s="8" t="n">
        <v>8</v>
      </c>
      <c r="X699" s="8" t="n">
        <v>17</v>
      </c>
      <c r="Y699" s="8" t="n">
        <v>11</v>
      </c>
      <c r="Z699" s="8" t="n">
        <v>25</v>
      </c>
      <c r="AA699" s="8" t="n">
        <v>8</v>
      </c>
      <c r="AB699" s="8" t="n">
        <v>29</v>
      </c>
      <c r="AC699" s="18" t="n">
        <f aca="false">Z699/V699</f>
        <v>0.480769230769231</v>
      </c>
      <c r="AD699" s="19" t="n">
        <f aca="false">IF(FZ699&gt;V699,Z699-V699*(GC699-Z699)/(FZ699-V699),0)</f>
        <v>5.74074074074074</v>
      </c>
      <c r="AE699" s="19" t="n">
        <v>9.348</v>
      </c>
      <c r="AF699" s="8" t="n">
        <v>0</v>
      </c>
      <c r="AG699" s="8" t="n">
        <v>5.3</v>
      </c>
      <c r="AH699" s="8" t="n">
        <v>34</v>
      </c>
      <c r="AI699" s="8" t="n">
        <v>1151</v>
      </c>
      <c r="AJ699" s="8" t="n">
        <v>51754</v>
      </c>
      <c r="AK699" s="19" t="n">
        <v>862.56666666667</v>
      </c>
      <c r="AL699" s="8" t="n">
        <v>862.63</v>
      </c>
      <c r="AM699" s="8" t="n">
        <v>863</v>
      </c>
      <c r="AN699" s="18" t="n">
        <f aca="false">AJ699/60/V699</f>
        <v>16.5878205128205</v>
      </c>
      <c r="AO699" s="8" t="n">
        <v>27.48</v>
      </c>
      <c r="AP699" s="12" t="n">
        <f aca="false">IF(EF699&gt;0,Z699/EF699,0)</f>
        <v>0.675675675675676</v>
      </c>
      <c r="AQ699" s="8" t="n">
        <v>151</v>
      </c>
      <c r="AR699" s="8" t="n">
        <v>151</v>
      </c>
      <c r="AS699" s="8" t="n">
        <v>151</v>
      </c>
      <c r="AT699" s="8" t="n">
        <v>119</v>
      </c>
      <c r="AU699" s="8" t="n">
        <v>119</v>
      </c>
      <c r="AV699" s="8" t="n">
        <v>94</v>
      </c>
      <c r="AW699" s="8" t="n">
        <v>94</v>
      </c>
      <c r="AX699" s="8" t="n">
        <v>53</v>
      </c>
      <c r="AY699" s="8" t="n">
        <v>4</v>
      </c>
      <c r="AZ699" s="8" t="n">
        <v>13</v>
      </c>
      <c r="BA699" s="8" t="n">
        <f aca="false">AY699+AZ699</f>
        <v>17</v>
      </c>
      <c r="BB699" s="8" t="n">
        <v>11.44</v>
      </c>
      <c r="BC699" s="8" t="n">
        <v>25.2553</v>
      </c>
      <c r="BD699" s="19" t="n">
        <v>280.4</v>
      </c>
      <c r="BE699" s="19" t="n">
        <v>19.504579356185</v>
      </c>
      <c r="BF699" s="19" t="n">
        <f aca="false">AQ699+BD699</f>
        <v>431.4</v>
      </c>
      <c r="BG699" s="19" t="n">
        <f aca="false">IF(AL699&gt;0,BF699/AL699*60,0)</f>
        <v>30.0059121523712</v>
      </c>
      <c r="BH699" s="8" t="n">
        <v>282</v>
      </c>
      <c r="BI699" s="8" t="n">
        <v>284</v>
      </c>
      <c r="BJ699" s="8" t="n">
        <v>324</v>
      </c>
      <c r="BK699" s="12" t="n">
        <f aca="false">BH699/(BH699+BJ699)</f>
        <v>0.465346534653465</v>
      </c>
      <c r="BL699" s="8" t="n">
        <v>59</v>
      </c>
      <c r="BM699" s="8" t="n">
        <v>59</v>
      </c>
      <c r="BN699" s="8" t="n">
        <v>80</v>
      </c>
      <c r="BO699" s="8" t="n">
        <f aca="false">BM699-BN699</f>
        <v>-21</v>
      </c>
      <c r="BP699" s="8" t="n">
        <v>25</v>
      </c>
      <c r="BQ699" s="8" t="n">
        <v>20</v>
      </c>
      <c r="BR699" s="8" t="n">
        <v>38</v>
      </c>
      <c r="BS699" s="8" t="n">
        <v>38</v>
      </c>
      <c r="BT699" s="12" t="n">
        <f aca="false">BS699/(EA699+BS699)</f>
        <v>0.0557184750733138</v>
      </c>
      <c r="BU699" s="8" t="n">
        <v>380</v>
      </c>
      <c r="BV699" s="8" t="n">
        <v>340</v>
      </c>
      <c r="BW699" s="12" t="n">
        <f aca="false">IF(BU699+BV699&gt;0,BU699/(BU699+BV699),0)</f>
        <v>0.527777777777778</v>
      </c>
      <c r="BX699" s="8" t="n">
        <v>145</v>
      </c>
      <c r="BY699" s="8" t="n">
        <v>130</v>
      </c>
      <c r="BZ699" s="8" t="n">
        <v>133</v>
      </c>
      <c r="CA699" s="8" t="n">
        <v>125</v>
      </c>
      <c r="CB699" s="8" t="n">
        <v>102</v>
      </c>
      <c r="CC699" s="8" t="n">
        <v>85</v>
      </c>
      <c r="CD699" s="8" t="n">
        <v>85</v>
      </c>
      <c r="CE699" s="8" t="n">
        <v>88</v>
      </c>
      <c r="CF699" s="8" t="n">
        <v>144</v>
      </c>
      <c r="CG699" s="8" t="n">
        <v>135</v>
      </c>
      <c r="CH699" s="8" t="n">
        <v>231</v>
      </c>
      <c r="CI699" s="8" t="n">
        <v>192</v>
      </c>
      <c r="CJ699" s="8" t="n">
        <v>0</v>
      </c>
      <c r="CK699" s="8" t="n">
        <v>0</v>
      </c>
      <c r="CL699" s="8" t="n">
        <v>0</v>
      </c>
      <c r="CM699" s="8" t="n">
        <v>2</v>
      </c>
      <c r="CN699" s="8" t="n">
        <v>2</v>
      </c>
      <c r="CO699" s="8" t="n">
        <v>0</v>
      </c>
      <c r="CP699" s="8" t="n">
        <v>0</v>
      </c>
      <c r="CQ699" s="8" t="n">
        <v>1</v>
      </c>
      <c r="CR699" s="8" t="n">
        <v>0</v>
      </c>
      <c r="CS699" s="8" t="n">
        <v>0</v>
      </c>
      <c r="CT699" s="8" t="n">
        <v>0</v>
      </c>
      <c r="CU699" s="8" t="n">
        <v>1</v>
      </c>
      <c r="CV699" s="8" t="n">
        <v>1</v>
      </c>
      <c r="CW699" s="8" t="n">
        <v>5</v>
      </c>
      <c r="CX699" s="8" t="n">
        <v>1</v>
      </c>
      <c r="CY699" s="8" t="n">
        <v>2</v>
      </c>
      <c r="CZ699" s="8" t="n">
        <v>2</v>
      </c>
      <c r="DA699" s="8" t="n">
        <v>20</v>
      </c>
      <c r="DB699" s="8" t="n">
        <v>12</v>
      </c>
      <c r="DC699" s="8" t="n">
        <v>0</v>
      </c>
      <c r="DD699" s="8" t="n">
        <v>9</v>
      </c>
      <c r="DE699" s="8" t="n">
        <v>3</v>
      </c>
      <c r="DF699" s="8" t="n">
        <v>7</v>
      </c>
      <c r="DG699" s="8" t="n">
        <v>6</v>
      </c>
      <c r="DH699" s="8" t="n">
        <v>57</v>
      </c>
      <c r="DI699" s="8" t="n">
        <v>17</v>
      </c>
      <c r="DJ699" s="8" t="n">
        <v>21</v>
      </c>
      <c r="DK699" s="8" t="n">
        <v>17</v>
      </c>
      <c r="DL699" s="8" t="n">
        <v>17</v>
      </c>
      <c r="DM699" s="8" t="n">
        <v>0</v>
      </c>
      <c r="DN699" s="8" t="n">
        <v>21</v>
      </c>
      <c r="DO699" s="8" t="n">
        <v>21</v>
      </c>
      <c r="DP699" s="8" t="n">
        <v>0</v>
      </c>
      <c r="DQ699" s="8" t="n">
        <f aca="false">DJ699-DI699</f>
        <v>4</v>
      </c>
      <c r="DR699" s="19" t="n">
        <v>1.94</v>
      </c>
      <c r="DS699" s="8" t="n">
        <v>17</v>
      </c>
      <c r="DT699" s="8" t="n">
        <v>0</v>
      </c>
      <c r="DU699" s="8" t="n">
        <v>0</v>
      </c>
      <c r="DV699" s="8" t="n">
        <v>0</v>
      </c>
      <c r="DW699" s="8" t="n">
        <v>0</v>
      </c>
      <c r="DX699" s="8" t="n">
        <v>878</v>
      </c>
      <c r="DY699" s="8" t="n">
        <v>883</v>
      </c>
      <c r="DZ699" s="8" t="n">
        <v>634</v>
      </c>
      <c r="EA699" s="8" t="n">
        <v>644</v>
      </c>
      <c r="EB699" s="8" t="n">
        <v>486</v>
      </c>
      <c r="EC699" s="8" t="n">
        <v>472</v>
      </c>
      <c r="ED699" s="8" t="n">
        <v>44.99</v>
      </c>
      <c r="EE699" s="8" t="n">
        <v>45.95</v>
      </c>
      <c r="EF699" s="8" t="n">
        <v>37</v>
      </c>
      <c r="EG699" s="8" t="n">
        <v>49</v>
      </c>
      <c r="EH699" s="12" t="n">
        <f aca="false">EF699/EB699</f>
        <v>0.0761316872427984</v>
      </c>
      <c r="EI699" s="20" t="n">
        <f aca="false">1-EG699/EC699</f>
        <v>0.896186440677966</v>
      </c>
      <c r="EJ699" s="21" t="n">
        <f aca="false">EH699+EI699</f>
        <v>0.972318127920764</v>
      </c>
      <c r="EK699" s="8" t="n">
        <v>879</v>
      </c>
      <c r="EL699" s="8" t="n">
        <v>882</v>
      </c>
      <c r="EM699" s="8" t="n">
        <v>635</v>
      </c>
      <c r="EN699" s="8" t="n">
        <v>641</v>
      </c>
      <c r="EO699" s="8" t="n">
        <v>487</v>
      </c>
      <c r="EP699" s="8" t="n">
        <v>469</v>
      </c>
      <c r="EQ699" s="8" t="n">
        <v>37</v>
      </c>
      <c r="ER699" s="8" t="n">
        <v>48</v>
      </c>
      <c r="ES699" s="8" t="n">
        <v>417</v>
      </c>
      <c r="ET699" s="8" t="n">
        <v>441</v>
      </c>
      <c r="EU699" s="8" t="n">
        <v>191</v>
      </c>
      <c r="EV699" s="8" t="n">
        <v>176</v>
      </c>
      <c r="EW699" s="8" t="n">
        <v>24</v>
      </c>
      <c r="EX699" s="8" t="n">
        <v>24</v>
      </c>
      <c r="EY699" s="8" t="n">
        <v>56</v>
      </c>
      <c r="EZ699" s="8" t="n">
        <v>58</v>
      </c>
      <c r="FA699" s="8" t="n">
        <v>1.1</v>
      </c>
      <c r="FB699" s="8" t="n">
        <v>1.1</v>
      </c>
      <c r="FC699" s="8" t="n">
        <v>2.2</v>
      </c>
      <c r="FD699" s="19" t="n">
        <v>30.35</v>
      </c>
      <c r="FE699" s="18" t="n">
        <f aca="false">FD699/V699</f>
        <v>0.583653846153846</v>
      </c>
      <c r="FF699" s="8" t="n">
        <v>2.3056</v>
      </c>
      <c r="FG699" s="8" t="n">
        <v>0.73</v>
      </c>
      <c r="FH699" s="8" t="n">
        <v>0.06</v>
      </c>
      <c r="FI699" s="8" t="n">
        <v>0.8</v>
      </c>
      <c r="FJ699" s="22"/>
      <c r="FK699" s="22"/>
      <c r="FL699" s="22"/>
      <c r="FM699" s="8" t="n">
        <f aca="false">BL699+BS699+AH699+DT699</f>
        <v>131</v>
      </c>
      <c r="FN699" s="19" t="n">
        <f aca="false">IF(DS699&gt;0,(BL699+BR699)/DS699,0)</f>
        <v>5.70588235294118</v>
      </c>
      <c r="FO699" s="12" t="n">
        <v>0.0633938925</v>
      </c>
      <c r="FP699" s="19" t="n">
        <f aca="false">Z699-AH699/10</f>
        <v>21.6</v>
      </c>
      <c r="FQ699" s="19" t="n">
        <f aca="false">Z699+DR699/5</f>
        <v>25.388</v>
      </c>
      <c r="FR699" s="19" t="n">
        <f aca="false">(DX699+DY699)/AL699*60</f>
        <v>122.485886185271</v>
      </c>
      <c r="FS699" s="8" t="n">
        <v>4</v>
      </c>
      <c r="FT699" s="17" t="s">
        <v>1111</v>
      </c>
      <c r="FU699" s="8" t="n">
        <v>195</v>
      </c>
      <c r="FV699" s="22"/>
      <c r="FW699" s="17" t="s">
        <v>270</v>
      </c>
      <c r="FX699" s="23" t="n">
        <v>950000</v>
      </c>
      <c r="FY699" s="23" t="n">
        <v>912500</v>
      </c>
      <c r="FZ699" s="8" t="n">
        <v>187</v>
      </c>
      <c r="GA699" s="8" t="n">
        <v>25</v>
      </c>
      <c r="GB699" s="8" t="n">
        <v>50</v>
      </c>
      <c r="GC699" s="8" t="n">
        <v>75</v>
      </c>
      <c r="GD699" s="8" t="n">
        <v>0</v>
      </c>
      <c r="GE699" s="8" t="n">
        <v>83</v>
      </c>
      <c r="GF699" s="8" t="n">
        <v>301</v>
      </c>
      <c r="GG699" s="8" t="n">
        <v>2810</v>
      </c>
      <c r="GH699" s="8" t="n">
        <v>3.1</v>
      </c>
      <c r="GI699" s="8" t="n">
        <v>3.3</v>
      </c>
      <c r="GJ699" s="8" t="n">
        <v>6.3</v>
      </c>
      <c r="GK699" s="8" t="n">
        <f aca="false">Z699-AH699/10</f>
        <v>21.6</v>
      </c>
      <c r="GL699" s="22"/>
      <c r="GM699" s="22"/>
      <c r="GN699" s="22"/>
      <c r="GO699" s="22"/>
      <c r="GP699" s="22"/>
    </row>
    <row r="700" customFormat="false" ht="13.65" hidden="false" customHeight="true" outlineLevel="0" collapsed="false">
      <c r="A700" s="16" t="n">
        <v>34251</v>
      </c>
      <c r="B700" s="17" t="s">
        <v>340</v>
      </c>
      <c r="C700" s="17" t="s">
        <v>272</v>
      </c>
      <c r="D700" s="17" t="s">
        <v>262</v>
      </c>
      <c r="E700" s="17" t="s">
        <v>262</v>
      </c>
      <c r="F700" s="8" t="n">
        <v>72</v>
      </c>
      <c r="G700" s="8" t="n">
        <v>200</v>
      </c>
      <c r="H700" s="8" t="n">
        <v>2012</v>
      </c>
      <c r="I700" s="8" t="n">
        <v>2</v>
      </c>
      <c r="J700" s="8" t="n">
        <v>38</v>
      </c>
      <c r="K700" s="17" t="s">
        <v>263</v>
      </c>
      <c r="L700" s="8" t="n">
        <v>2015</v>
      </c>
      <c r="M700" s="8" t="n">
        <v>24</v>
      </c>
      <c r="N700" s="8" t="n">
        <v>3</v>
      </c>
      <c r="O700" s="8" t="n">
        <v>8476858</v>
      </c>
      <c r="P700" s="17" t="s">
        <v>3218</v>
      </c>
      <c r="Q700" s="17" t="s">
        <v>3219</v>
      </c>
      <c r="R700" s="17" t="s">
        <v>3220</v>
      </c>
      <c r="S700" s="17" t="s">
        <v>3217</v>
      </c>
      <c r="T700" s="17" t="s">
        <v>268</v>
      </c>
      <c r="U700" s="17" t="s">
        <v>902</v>
      </c>
      <c r="V700" s="8" t="n">
        <v>49</v>
      </c>
      <c r="W700" s="8" t="n">
        <v>5</v>
      </c>
      <c r="X700" s="8" t="n">
        <v>8</v>
      </c>
      <c r="Y700" s="8" t="n">
        <v>6</v>
      </c>
      <c r="Z700" s="8" t="n">
        <v>13</v>
      </c>
      <c r="AA700" s="8" t="n">
        <v>15</v>
      </c>
      <c r="AB700" s="8" t="n">
        <v>52</v>
      </c>
      <c r="AC700" s="18" t="n">
        <f aca="false">Z700/V700</f>
        <v>0.26530612244898</v>
      </c>
      <c r="AD700" s="19" t="n">
        <f aca="false">IF(FZ700&gt;V700,Z700-V700*(GC700-Z700)/(FZ700-V700),0)</f>
        <v>-2.27272727272727</v>
      </c>
      <c r="AE700" s="19" t="n">
        <v>4.814</v>
      </c>
      <c r="AF700" s="8" t="n">
        <v>0</v>
      </c>
      <c r="AG700" s="8" t="n">
        <v>-0.5</v>
      </c>
      <c r="AH700" s="8" t="n">
        <v>17</v>
      </c>
      <c r="AI700" s="8" t="n">
        <v>734</v>
      </c>
      <c r="AJ700" s="8" t="n">
        <v>30876</v>
      </c>
      <c r="AK700" s="19" t="n">
        <v>514.6</v>
      </c>
      <c r="AL700" s="8" t="n">
        <v>514.6</v>
      </c>
      <c r="AM700" s="8" t="n">
        <v>515</v>
      </c>
      <c r="AN700" s="18" t="n">
        <f aca="false">AJ700/60/V700</f>
        <v>10.5020408163265</v>
      </c>
      <c r="AO700" s="8" t="n">
        <v>17.88</v>
      </c>
      <c r="AP700" s="12" t="n">
        <f aca="false">IF(EF700&gt;0,Z700/EF700,0)</f>
        <v>0.590909090909091</v>
      </c>
      <c r="AQ700" s="8" t="n">
        <v>123</v>
      </c>
      <c r="AR700" s="8" t="n">
        <v>123</v>
      </c>
      <c r="AS700" s="8" t="n">
        <v>123</v>
      </c>
      <c r="AT700" s="8" t="n">
        <v>95</v>
      </c>
      <c r="AU700" s="8" t="n">
        <v>95</v>
      </c>
      <c r="AV700" s="8" t="n">
        <v>64</v>
      </c>
      <c r="AW700" s="8" t="n">
        <v>48</v>
      </c>
      <c r="AX700" s="8" t="n">
        <v>18</v>
      </c>
      <c r="AY700" s="8" t="n">
        <v>4</v>
      </c>
      <c r="AZ700" s="8" t="n">
        <v>8</v>
      </c>
      <c r="BA700" s="8" t="n">
        <f aca="false">AY700+AZ700</f>
        <v>12</v>
      </c>
      <c r="BB700" s="8" t="n">
        <v>4.01</v>
      </c>
      <c r="BC700" s="8" t="n">
        <v>36.3281</v>
      </c>
      <c r="BD700" s="19" t="n">
        <v>163.5</v>
      </c>
      <c r="BE700" s="19" t="n">
        <v>19.0633501748931</v>
      </c>
      <c r="BF700" s="19" t="n">
        <f aca="false">AQ700+BD700</f>
        <v>286.5</v>
      </c>
      <c r="BG700" s="19" t="n">
        <f aca="false">IF(AL700&gt;0,BF700/AL700*60,0)</f>
        <v>33.4045860862806</v>
      </c>
      <c r="BH700" s="8" t="n">
        <v>157</v>
      </c>
      <c r="BI700" s="8" t="n">
        <v>172</v>
      </c>
      <c r="BJ700" s="8" t="n">
        <v>139</v>
      </c>
      <c r="BK700" s="12" t="n">
        <f aca="false">BH700/(BH700+BJ700)</f>
        <v>0.530405405405405</v>
      </c>
      <c r="BL700" s="8" t="n">
        <v>88</v>
      </c>
      <c r="BM700" s="8" t="n">
        <v>88</v>
      </c>
      <c r="BN700" s="8" t="n">
        <v>46</v>
      </c>
      <c r="BO700" s="8" t="n">
        <f aca="false">BM700-BN700</f>
        <v>42</v>
      </c>
      <c r="BP700" s="8" t="n">
        <v>31</v>
      </c>
      <c r="BQ700" s="8" t="n">
        <v>13</v>
      </c>
      <c r="BR700" s="8" t="n">
        <v>16</v>
      </c>
      <c r="BS700" s="8" t="n">
        <v>14</v>
      </c>
      <c r="BT700" s="12" t="n">
        <f aca="false">BS700/(EA700+BS700)</f>
        <v>0.0393258426966292</v>
      </c>
      <c r="BU700" s="8" t="n">
        <v>0</v>
      </c>
      <c r="BV700" s="8" t="n">
        <v>1</v>
      </c>
      <c r="BW700" s="12" t="n">
        <f aca="false">IF(BU700+BV700&gt;0,BU700/(BU700+BV700),0)</f>
        <v>0</v>
      </c>
      <c r="BX700" s="8" t="n">
        <v>0</v>
      </c>
      <c r="BY700" s="8" t="n">
        <v>1</v>
      </c>
      <c r="BZ700" s="8" t="n">
        <v>0</v>
      </c>
      <c r="CA700" s="8" t="n">
        <v>0</v>
      </c>
      <c r="CB700" s="8" t="n">
        <v>0</v>
      </c>
      <c r="CC700" s="8" t="n">
        <v>0</v>
      </c>
      <c r="CD700" s="8" t="n">
        <v>0</v>
      </c>
      <c r="CE700" s="8" t="n">
        <v>1</v>
      </c>
      <c r="CF700" s="8" t="n">
        <v>0</v>
      </c>
      <c r="CG700" s="8" t="n">
        <v>0</v>
      </c>
      <c r="CH700" s="8" t="n">
        <v>0</v>
      </c>
      <c r="CI700" s="8" t="n">
        <v>1</v>
      </c>
      <c r="CJ700" s="8" t="n">
        <v>0</v>
      </c>
      <c r="CK700" s="8" t="n">
        <v>0</v>
      </c>
      <c r="CL700" s="8" t="n">
        <v>1</v>
      </c>
      <c r="CM700" s="8" t="n">
        <v>1</v>
      </c>
      <c r="CN700" s="8" t="n">
        <v>0</v>
      </c>
      <c r="CO700" s="8" t="n">
        <v>0</v>
      </c>
      <c r="CP700" s="8" t="n">
        <v>0</v>
      </c>
      <c r="CQ700" s="8" t="n">
        <v>0</v>
      </c>
      <c r="CR700" s="8" t="n">
        <v>0</v>
      </c>
      <c r="CS700" s="8" t="n">
        <v>0</v>
      </c>
      <c r="CT700" s="8" t="n">
        <v>1</v>
      </c>
      <c r="CU700" s="8" t="n">
        <v>1</v>
      </c>
      <c r="CV700" s="8" t="n">
        <v>0</v>
      </c>
      <c r="CW700" s="8" t="n">
        <v>3</v>
      </c>
      <c r="CX700" s="8" t="n">
        <v>0</v>
      </c>
      <c r="CY700" s="8" t="n">
        <v>1</v>
      </c>
      <c r="CZ700" s="8" t="n">
        <v>2</v>
      </c>
      <c r="DA700" s="8" t="n">
        <v>28</v>
      </c>
      <c r="DB700" s="8" t="n">
        <v>1</v>
      </c>
      <c r="DC700" s="8" t="n">
        <v>0</v>
      </c>
      <c r="DD700" s="8" t="n">
        <v>4</v>
      </c>
      <c r="DE700" s="8" t="n">
        <v>23</v>
      </c>
      <c r="DF700" s="8" t="n">
        <v>2</v>
      </c>
      <c r="DG700" s="8" t="n">
        <v>1</v>
      </c>
      <c r="DH700" s="8" t="n">
        <v>33</v>
      </c>
      <c r="DI700" s="8" t="n">
        <v>7</v>
      </c>
      <c r="DJ700" s="8" t="n">
        <v>3</v>
      </c>
      <c r="DK700" s="8" t="n">
        <v>7</v>
      </c>
      <c r="DL700" s="8" t="n">
        <v>6</v>
      </c>
      <c r="DM700" s="8" t="n">
        <v>1</v>
      </c>
      <c r="DN700" s="8" t="n">
        <v>5</v>
      </c>
      <c r="DO700" s="8" t="n">
        <v>4</v>
      </c>
      <c r="DP700" s="8" t="n">
        <v>1</v>
      </c>
      <c r="DQ700" s="8" t="n">
        <f aca="false">DJ700-DI700</f>
        <v>-4</v>
      </c>
      <c r="DR700" s="19" t="n">
        <v>-3.519</v>
      </c>
      <c r="DS700" s="8" t="n">
        <v>6</v>
      </c>
      <c r="DT700" s="8" t="n">
        <v>1</v>
      </c>
      <c r="DU700" s="8" t="n">
        <v>0</v>
      </c>
      <c r="DV700" s="8" t="n">
        <v>0</v>
      </c>
      <c r="DW700" s="8" t="n">
        <v>0</v>
      </c>
      <c r="DX700" s="8" t="n">
        <v>557</v>
      </c>
      <c r="DY700" s="8" t="n">
        <v>452</v>
      </c>
      <c r="DZ700" s="8" t="n">
        <v>411</v>
      </c>
      <c r="EA700" s="8" t="n">
        <v>342</v>
      </c>
      <c r="EB700" s="8" t="n">
        <v>290</v>
      </c>
      <c r="EC700" s="8" t="n">
        <v>239</v>
      </c>
      <c r="ED700" s="8" t="n">
        <v>22.7</v>
      </c>
      <c r="EE700" s="8" t="n">
        <v>21.44</v>
      </c>
      <c r="EF700" s="8" t="n">
        <v>22</v>
      </c>
      <c r="EG700" s="8" t="n">
        <v>21</v>
      </c>
      <c r="EH700" s="12" t="n">
        <f aca="false">EF700/EB700</f>
        <v>0.0758620689655172</v>
      </c>
      <c r="EI700" s="20" t="n">
        <f aca="false">1-EG700/EC700</f>
        <v>0.912133891213389</v>
      </c>
      <c r="EJ700" s="21" t="n">
        <f aca="false">EH700+EI700</f>
        <v>0.987995960178906</v>
      </c>
      <c r="EK700" s="8" t="n">
        <v>556</v>
      </c>
      <c r="EL700" s="8" t="n">
        <v>453</v>
      </c>
      <c r="EM700" s="8" t="n">
        <v>409</v>
      </c>
      <c r="EN700" s="8" t="n">
        <v>343</v>
      </c>
      <c r="EO700" s="8" t="n">
        <v>288</v>
      </c>
      <c r="EP700" s="8" t="n">
        <v>240</v>
      </c>
      <c r="EQ700" s="8" t="n">
        <v>22</v>
      </c>
      <c r="ER700" s="8" t="n">
        <v>21</v>
      </c>
      <c r="ES700" s="8" t="n">
        <v>246</v>
      </c>
      <c r="ET700" s="8" t="n">
        <v>224</v>
      </c>
      <c r="EU700" s="8" t="n">
        <v>92</v>
      </c>
      <c r="EV700" s="8" t="n">
        <v>91</v>
      </c>
      <c r="EW700" s="8" t="n">
        <v>12</v>
      </c>
      <c r="EX700" s="8" t="n">
        <v>12</v>
      </c>
      <c r="EY700" s="8" t="n">
        <v>29</v>
      </c>
      <c r="EZ700" s="8" t="n">
        <v>34</v>
      </c>
      <c r="FA700" s="8" t="n">
        <v>0.4</v>
      </c>
      <c r="FB700" s="8" t="n">
        <v>0.7</v>
      </c>
      <c r="FC700" s="8" t="n">
        <v>1.1</v>
      </c>
      <c r="FD700" s="19" t="n">
        <v>18.89</v>
      </c>
      <c r="FE700" s="18" t="n">
        <f aca="false">FD700/V700</f>
        <v>0.385510204081633</v>
      </c>
      <c r="FF700" s="8" t="n">
        <v>1.1202</v>
      </c>
      <c r="FG700" s="8" t="n">
        <v>0.25</v>
      </c>
      <c r="FH700" s="8" t="n">
        <v>-0.21</v>
      </c>
      <c r="FI700" s="8" t="n">
        <v>0.04</v>
      </c>
      <c r="FJ700" s="8" t="n">
        <v>1</v>
      </c>
      <c r="FK700" s="8" t="n">
        <v>1</v>
      </c>
      <c r="FL700" s="8" t="n">
        <v>1</v>
      </c>
      <c r="FM700" s="8" t="n">
        <f aca="false">BL700+BS700+AH700+DT700</f>
        <v>120</v>
      </c>
      <c r="FN700" s="19" t="n">
        <f aca="false">IF(DS700&gt;0,(BL700+BR700)/DS700,0)</f>
        <v>17.3333333333333</v>
      </c>
      <c r="FO700" s="12" t="n">
        <v>0.0380333952</v>
      </c>
      <c r="FP700" s="19" t="n">
        <f aca="false">Z700-AH700/10</f>
        <v>11.3</v>
      </c>
      <c r="FQ700" s="19" t="n">
        <f aca="false">Z700+DR700/5</f>
        <v>12.2962</v>
      </c>
      <c r="FR700" s="19" t="n">
        <f aca="false">(DX700+DY700)/AL700*60</f>
        <v>117.644772638943</v>
      </c>
      <c r="FS700" s="22"/>
      <c r="FT700" s="22"/>
      <c r="FU700" s="22"/>
      <c r="FV700" s="22"/>
      <c r="FW700" s="17" t="s">
        <v>270</v>
      </c>
      <c r="FX700" s="23" t="n">
        <v>725000</v>
      </c>
      <c r="FY700" s="23" t="n">
        <v>725000</v>
      </c>
      <c r="FZ700" s="8" t="n">
        <v>126</v>
      </c>
      <c r="GA700" s="8" t="n">
        <v>13</v>
      </c>
      <c r="GB700" s="8" t="n">
        <v>24</v>
      </c>
      <c r="GC700" s="8" t="n">
        <v>37</v>
      </c>
      <c r="GD700" s="8" t="n">
        <v>-12</v>
      </c>
      <c r="GE700" s="8" t="n">
        <v>50</v>
      </c>
      <c r="GF700" s="8" t="n">
        <v>200</v>
      </c>
      <c r="GG700" s="8" t="n">
        <v>1542</v>
      </c>
      <c r="GH700" s="8" t="n">
        <v>1.1</v>
      </c>
      <c r="GI700" s="8" t="n">
        <v>1.5</v>
      </c>
      <c r="GJ700" s="8" t="n">
        <v>2.7</v>
      </c>
      <c r="GK700" s="8" t="n">
        <f aca="false">Z700-AH700/10</f>
        <v>11.3</v>
      </c>
      <c r="GL700" s="22"/>
      <c r="GM700" s="22"/>
      <c r="GN700" s="22"/>
      <c r="GO700" s="22"/>
      <c r="GP700" s="22"/>
    </row>
    <row r="701" customFormat="false" ht="13.65" hidden="false" customHeight="true" outlineLevel="0" collapsed="false">
      <c r="A701" s="16" t="n">
        <v>31112</v>
      </c>
      <c r="B701" s="17" t="s">
        <v>3221</v>
      </c>
      <c r="C701" s="22"/>
      <c r="D701" s="17" t="s">
        <v>623</v>
      </c>
      <c r="E701" s="17" t="s">
        <v>623</v>
      </c>
      <c r="F701" s="8" t="n">
        <v>72</v>
      </c>
      <c r="G701" s="8" t="n">
        <v>198</v>
      </c>
      <c r="H701" s="22"/>
      <c r="I701" s="22"/>
      <c r="J701" s="22"/>
      <c r="K701" s="17" t="s">
        <v>263</v>
      </c>
      <c r="L701" s="8" t="n">
        <v>2014</v>
      </c>
      <c r="M701" s="8" t="n">
        <v>32</v>
      </c>
      <c r="N701" s="8" t="n">
        <v>4</v>
      </c>
      <c r="O701" s="8" t="n">
        <v>8477930</v>
      </c>
      <c r="P701" s="17" t="s">
        <v>3222</v>
      </c>
      <c r="Q701" s="17" t="s">
        <v>3223</v>
      </c>
      <c r="R701" s="17" t="s">
        <v>3224</v>
      </c>
      <c r="S701" s="17" t="s">
        <v>3225</v>
      </c>
      <c r="T701" s="17" t="s">
        <v>268</v>
      </c>
      <c r="U701" s="17" t="s">
        <v>444</v>
      </c>
      <c r="V701" s="8" t="n">
        <v>72</v>
      </c>
      <c r="W701" s="8" t="n">
        <v>6</v>
      </c>
      <c r="X701" s="8" t="n">
        <v>10</v>
      </c>
      <c r="Y701" s="8" t="n">
        <v>6</v>
      </c>
      <c r="Z701" s="8" t="n">
        <v>16</v>
      </c>
      <c r="AA701" s="8" t="n">
        <v>14</v>
      </c>
      <c r="AB701" s="8" t="n">
        <v>62</v>
      </c>
      <c r="AC701" s="18" t="n">
        <f aca="false">Z701/V701</f>
        <v>0.222222222222222</v>
      </c>
      <c r="AD701" s="19" t="n">
        <f aca="false">IF(FZ701&gt;V701,Z701-V701*(GC701-Z701)/(FZ701-V701),0)</f>
        <v>5.67088607594937</v>
      </c>
      <c r="AE701" s="19" t="n">
        <v>6.032</v>
      </c>
      <c r="AF701" s="8" t="n">
        <v>5</v>
      </c>
      <c r="AG701" s="8" t="n">
        <v>2.1</v>
      </c>
      <c r="AH701" s="8" t="n">
        <v>14</v>
      </c>
      <c r="AI701" s="8" t="n">
        <v>1183</v>
      </c>
      <c r="AJ701" s="8" t="n">
        <v>53254</v>
      </c>
      <c r="AK701" s="19" t="n">
        <v>887.56666666667</v>
      </c>
      <c r="AL701" s="8" t="n">
        <v>886.85</v>
      </c>
      <c r="AM701" s="8" t="n">
        <v>888</v>
      </c>
      <c r="AN701" s="18" t="n">
        <f aca="false">AJ701/60/V701</f>
        <v>12.3273148148148</v>
      </c>
      <c r="AO701" s="8" t="n">
        <v>20.72</v>
      </c>
      <c r="AP701" s="12" t="n">
        <f aca="false">IF(EF701&gt;0,Z701/EF701,0)</f>
        <v>0.592592592592593</v>
      </c>
      <c r="AQ701" s="8" t="n">
        <v>164</v>
      </c>
      <c r="AR701" s="8" t="n">
        <v>164</v>
      </c>
      <c r="AS701" s="8" t="n">
        <v>164</v>
      </c>
      <c r="AT701" s="8" t="n">
        <v>132</v>
      </c>
      <c r="AU701" s="8" t="n">
        <v>132</v>
      </c>
      <c r="AV701" s="8" t="n">
        <v>92</v>
      </c>
      <c r="AW701" s="8" t="n">
        <v>77</v>
      </c>
      <c r="AX701" s="8" t="n">
        <v>23</v>
      </c>
      <c r="AY701" s="8" t="n">
        <v>7</v>
      </c>
      <c r="AZ701" s="8" t="n">
        <v>6</v>
      </c>
      <c r="BA701" s="8" t="n">
        <f aca="false">AY701+AZ701</f>
        <v>13</v>
      </c>
      <c r="BB701" s="8" t="n">
        <v>7.22</v>
      </c>
      <c r="BC701" s="8" t="n">
        <v>40.7935</v>
      </c>
      <c r="BD701" s="19" t="n">
        <v>151.7</v>
      </c>
      <c r="BE701" s="19" t="n">
        <v>10.2550043189244</v>
      </c>
      <c r="BF701" s="19" t="n">
        <f aca="false">AQ701+BD701</f>
        <v>315.7</v>
      </c>
      <c r="BG701" s="19" t="n">
        <f aca="false">IF(AL701&gt;0,BF701/AL701*60,0)</f>
        <v>21.3587416135761</v>
      </c>
      <c r="BH701" s="8" t="n">
        <v>230</v>
      </c>
      <c r="BI701" s="8" t="n">
        <v>229</v>
      </c>
      <c r="BJ701" s="8" t="n">
        <v>440</v>
      </c>
      <c r="BK701" s="12" t="n">
        <f aca="false">BH701/(BH701+BJ701)</f>
        <v>0.343283582089552</v>
      </c>
      <c r="BL701" s="8" t="n">
        <v>41</v>
      </c>
      <c r="BM701" s="8" t="n">
        <v>41</v>
      </c>
      <c r="BN701" s="8" t="n">
        <v>67</v>
      </c>
      <c r="BO701" s="8" t="n">
        <f aca="false">BM701-BN701</f>
        <v>-26</v>
      </c>
      <c r="BP701" s="8" t="n">
        <v>40</v>
      </c>
      <c r="BQ701" s="8" t="n">
        <v>25</v>
      </c>
      <c r="BR701" s="8" t="n">
        <v>49</v>
      </c>
      <c r="BS701" s="8" t="n">
        <v>63</v>
      </c>
      <c r="BT701" s="12" t="n">
        <f aca="false">BS701/(EA701+BS701)</f>
        <v>0.0877437325905292</v>
      </c>
      <c r="BU701" s="8" t="n">
        <v>355</v>
      </c>
      <c r="BV701" s="8" t="n">
        <v>339</v>
      </c>
      <c r="BW701" s="12" t="n">
        <f aca="false">IF(BU701+BV701&gt;0,BU701/(BU701+BV701),0)</f>
        <v>0.511527377521614</v>
      </c>
      <c r="BX701" s="8" t="n">
        <v>184</v>
      </c>
      <c r="BY701" s="8" t="n">
        <v>172</v>
      </c>
      <c r="BZ701" s="8" t="n">
        <v>83</v>
      </c>
      <c r="CA701" s="8" t="n">
        <v>91</v>
      </c>
      <c r="CB701" s="8" t="n">
        <v>88</v>
      </c>
      <c r="CC701" s="8" t="n">
        <v>76</v>
      </c>
      <c r="CD701" s="8" t="n">
        <v>76</v>
      </c>
      <c r="CE701" s="8" t="n">
        <v>86</v>
      </c>
      <c r="CF701" s="8" t="n">
        <v>151</v>
      </c>
      <c r="CG701" s="8" t="n">
        <v>118</v>
      </c>
      <c r="CH701" s="8" t="n">
        <v>204</v>
      </c>
      <c r="CI701" s="8" t="n">
        <v>203</v>
      </c>
      <c r="CJ701" s="8" t="n">
        <v>0</v>
      </c>
      <c r="CK701" s="8" t="n">
        <v>0</v>
      </c>
      <c r="CL701" s="8" t="n">
        <v>2</v>
      </c>
      <c r="CM701" s="8" t="n">
        <v>1</v>
      </c>
      <c r="CN701" s="8" t="n">
        <v>0</v>
      </c>
      <c r="CO701" s="8" t="n">
        <v>0</v>
      </c>
      <c r="CP701" s="8" t="n">
        <v>0</v>
      </c>
      <c r="CQ701" s="8" t="n">
        <v>1</v>
      </c>
      <c r="CR701" s="8" t="n">
        <v>0</v>
      </c>
      <c r="CS701" s="8" t="n">
        <v>0</v>
      </c>
      <c r="CT701" s="8" t="n">
        <v>1</v>
      </c>
      <c r="CU701" s="8" t="n">
        <v>0</v>
      </c>
      <c r="CV701" s="8" t="n">
        <v>0</v>
      </c>
      <c r="CW701" s="8" t="n">
        <v>4</v>
      </c>
      <c r="CX701" s="8" t="n">
        <v>0</v>
      </c>
      <c r="CY701" s="8" t="n">
        <v>2</v>
      </c>
      <c r="CZ701" s="8" t="n">
        <v>3</v>
      </c>
      <c r="DA701" s="8" t="n">
        <v>35</v>
      </c>
      <c r="DB701" s="8" t="n">
        <v>4</v>
      </c>
      <c r="DC701" s="8" t="n">
        <v>4</v>
      </c>
      <c r="DD701" s="8" t="n">
        <v>11</v>
      </c>
      <c r="DE701" s="8" t="n">
        <v>18</v>
      </c>
      <c r="DF701" s="8" t="n">
        <v>2</v>
      </c>
      <c r="DG701" s="8" t="n">
        <v>0</v>
      </c>
      <c r="DH701" s="8" t="n">
        <v>53</v>
      </c>
      <c r="DI701" s="8" t="n">
        <v>7</v>
      </c>
      <c r="DJ701" s="8" t="n">
        <v>9</v>
      </c>
      <c r="DK701" s="8" t="n">
        <v>7</v>
      </c>
      <c r="DL701" s="8" t="n">
        <v>7</v>
      </c>
      <c r="DM701" s="8" t="n">
        <v>0</v>
      </c>
      <c r="DN701" s="8" t="n">
        <v>9</v>
      </c>
      <c r="DO701" s="8" t="n">
        <v>9</v>
      </c>
      <c r="DP701" s="8" t="n">
        <v>0</v>
      </c>
      <c r="DQ701" s="8" t="n">
        <f aca="false">DJ701-DI701</f>
        <v>2</v>
      </c>
      <c r="DR701" s="19" t="n">
        <v>0.475</v>
      </c>
      <c r="DS701" s="8" t="n">
        <v>7</v>
      </c>
      <c r="DT701" s="8" t="n">
        <v>0</v>
      </c>
      <c r="DU701" s="8" t="n">
        <v>0</v>
      </c>
      <c r="DV701" s="8" t="n">
        <v>0</v>
      </c>
      <c r="DW701" s="8" t="n">
        <v>0</v>
      </c>
      <c r="DX701" s="8" t="n">
        <v>762</v>
      </c>
      <c r="DY701" s="8" t="n">
        <v>936</v>
      </c>
      <c r="DZ701" s="8" t="n">
        <v>582</v>
      </c>
      <c r="EA701" s="8" t="n">
        <v>655</v>
      </c>
      <c r="EB701" s="8" t="n">
        <v>399</v>
      </c>
      <c r="EC701" s="8" t="n">
        <v>475</v>
      </c>
      <c r="ED701" s="8" t="n">
        <v>34.87</v>
      </c>
      <c r="EE701" s="8" t="n">
        <v>41.33</v>
      </c>
      <c r="EF701" s="8" t="n">
        <v>27</v>
      </c>
      <c r="EG701" s="8" t="n">
        <v>36</v>
      </c>
      <c r="EH701" s="12" t="n">
        <f aca="false">EF701/EB701</f>
        <v>0.0676691729323308</v>
      </c>
      <c r="EI701" s="20" t="n">
        <f aca="false">1-EG701/EC701</f>
        <v>0.92421052631579</v>
      </c>
      <c r="EJ701" s="21" t="n">
        <f aca="false">EH701+EI701</f>
        <v>0.99187969924812</v>
      </c>
      <c r="EK701" s="8" t="n">
        <v>761</v>
      </c>
      <c r="EL701" s="8" t="n">
        <v>941</v>
      </c>
      <c r="EM701" s="8" t="n">
        <v>582</v>
      </c>
      <c r="EN701" s="8" t="n">
        <v>658</v>
      </c>
      <c r="EO701" s="8" t="n">
        <v>399</v>
      </c>
      <c r="EP701" s="8" t="n">
        <v>477</v>
      </c>
      <c r="EQ701" s="8" t="n">
        <v>28</v>
      </c>
      <c r="ER701" s="8" t="n">
        <v>37</v>
      </c>
      <c r="ES701" s="8" t="n">
        <v>373</v>
      </c>
      <c r="ET701" s="8" t="n">
        <v>457</v>
      </c>
      <c r="EU701" s="8" t="n">
        <v>136</v>
      </c>
      <c r="EV701" s="8" t="n">
        <v>165</v>
      </c>
      <c r="EW701" s="8" t="n">
        <v>13</v>
      </c>
      <c r="EX701" s="8" t="n">
        <v>21</v>
      </c>
      <c r="EY701" s="8" t="n">
        <v>42</v>
      </c>
      <c r="EZ701" s="8" t="n">
        <v>60</v>
      </c>
      <c r="FA701" s="8" t="n">
        <v>-0.2</v>
      </c>
      <c r="FB701" s="8" t="n">
        <v>1.1</v>
      </c>
      <c r="FC701" s="8" t="n">
        <v>0.9</v>
      </c>
      <c r="FD701" s="19" t="n">
        <v>25.91</v>
      </c>
      <c r="FE701" s="18" t="n">
        <f aca="false">FD701/V701</f>
        <v>0.359861111111111</v>
      </c>
      <c r="FF701" s="8" t="n">
        <v>1.0533</v>
      </c>
      <c r="FG701" s="8" t="n">
        <v>0.09</v>
      </c>
      <c r="FH701" s="8" t="n">
        <v>0.55</v>
      </c>
      <c r="FI701" s="8" t="n">
        <v>0.64</v>
      </c>
      <c r="FJ701" s="22"/>
      <c r="FK701" s="22"/>
      <c r="FL701" s="22"/>
      <c r="FM701" s="8" t="n">
        <f aca="false">BL701+BS701+AH701+DT701</f>
        <v>118</v>
      </c>
      <c r="FN701" s="19" t="n">
        <f aca="false">IF(DS701&gt;0,(BL701+BR701)/DS701,0)</f>
        <v>12.8571428571429</v>
      </c>
      <c r="FO701" s="12" t="n">
        <v>0.0260814249</v>
      </c>
      <c r="FP701" s="19" t="n">
        <f aca="false">Z701-AH701/10</f>
        <v>14.6</v>
      </c>
      <c r="FQ701" s="19" t="n">
        <f aca="false">Z701+DR701/5</f>
        <v>16.095</v>
      </c>
      <c r="FR701" s="19" t="n">
        <f aca="false">(DX701+DY701)/AL701*60</f>
        <v>114.878502565259</v>
      </c>
      <c r="FS701" s="8" t="n">
        <v>7</v>
      </c>
      <c r="FT701" s="17" t="s">
        <v>106</v>
      </c>
      <c r="FU701" s="8" t="n">
        <v>124</v>
      </c>
      <c r="FV701" s="22"/>
      <c r="FW701" s="17" t="s">
        <v>280</v>
      </c>
      <c r="FX701" s="23" t="n">
        <v>1450000</v>
      </c>
      <c r="FY701" s="23" t="n">
        <v>1450000</v>
      </c>
      <c r="FZ701" s="8" t="n">
        <v>309</v>
      </c>
      <c r="GA701" s="8" t="n">
        <v>23</v>
      </c>
      <c r="GB701" s="8" t="n">
        <v>27</v>
      </c>
      <c r="GC701" s="8" t="n">
        <v>50</v>
      </c>
      <c r="GD701" s="8" t="n">
        <v>-7</v>
      </c>
      <c r="GE701" s="8" t="n">
        <v>79</v>
      </c>
      <c r="GF701" s="8" t="n">
        <v>397</v>
      </c>
      <c r="GG701" s="8" t="n">
        <v>3995</v>
      </c>
      <c r="GH701" s="8" t="n">
        <v>-3.3</v>
      </c>
      <c r="GI701" s="8" t="n">
        <v>4.2</v>
      </c>
      <c r="GJ701" s="8" t="n">
        <v>1</v>
      </c>
      <c r="GK701" s="8" t="n">
        <f aca="false">Z701-AH701/10</f>
        <v>14.6</v>
      </c>
      <c r="GL701" s="22"/>
      <c r="GM701" s="22"/>
      <c r="GN701" s="22"/>
      <c r="GO701" s="22"/>
      <c r="GP701" s="22"/>
    </row>
    <row r="702" customFormat="false" ht="13.65" hidden="false" customHeight="true" outlineLevel="0" collapsed="false">
      <c r="A702" s="16" t="n">
        <v>35970</v>
      </c>
      <c r="B702" s="17" t="s">
        <v>3226</v>
      </c>
      <c r="C702" s="17" t="s">
        <v>261</v>
      </c>
      <c r="D702" s="17" t="s">
        <v>262</v>
      </c>
      <c r="E702" s="17" t="s">
        <v>262</v>
      </c>
      <c r="F702" s="8" t="n">
        <v>75</v>
      </c>
      <c r="G702" s="8" t="n">
        <v>207</v>
      </c>
      <c r="H702" s="8" t="n">
        <v>2016</v>
      </c>
      <c r="I702" s="8" t="n">
        <v>1</v>
      </c>
      <c r="J702" s="8" t="n">
        <v>3</v>
      </c>
      <c r="K702" s="17" t="s">
        <v>263</v>
      </c>
      <c r="L702" s="8" t="n">
        <v>2017</v>
      </c>
      <c r="M702" s="8" t="n">
        <v>19</v>
      </c>
      <c r="N702" s="8" t="n">
        <v>1</v>
      </c>
      <c r="O702" s="8" t="n">
        <v>8479400</v>
      </c>
      <c r="P702" s="17" t="s">
        <v>3227</v>
      </c>
      <c r="Q702" s="17" t="s">
        <v>3228</v>
      </c>
      <c r="R702" s="17" t="s">
        <v>3229</v>
      </c>
      <c r="S702" s="17" t="s">
        <v>3230</v>
      </c>
      <c r="T702" s="17" t="s">
        <v>591</v>
      </c>
      <c r="U702" s="17" t="s">
        <v>389</v>
      </c>
      <c r="V702" s="8" t="n">
        <v>82</v>
      </c>
      <c r="W702" s="8" t="n">
        <v>20</v>
      </c>
      <c r="X702" s="8" t="n">
        <v>28</v>
      </c>
      <c r="Y702" s="8" t="n">
        <v>12</v>
      </c>
      <c r="Z702" s="8" t="n">
        <v>48</v>
      </c>
      <c r="AA702" s="8" t="n">
        <v>3</v>
      </c>
      <c r="AB702" s="8" t="n">
        <v>34</v>
      </c>
      <c r="AC702" s="18" t="n">
        <f aca="false">Z702/V702</f>
        <v>0.585365853658537</v>
      </c>
      <c r="AD702" s="19" t="n">
        <f aca="false">IF(FZ702&gt;V702,Z702-V702*(GC702-Z702)/(FZ702-V702),0)</f>
        <v>0</v>
      </c>
      <c r="AE702" s="19" t="n">
        <v>18.537</v>
      </c>
      <c r="AF702" s="8" t="n">
        <v>8</v>
      </c>
      <c r="AG702" s="8" t="n">
        <v>7.2</v>
      </c>
      <c r="AH702" s="8" t="n">
        <v>49</v>
      </c>
      <c r="AI702" s="8" t="n">
        <v>1727</v>
      </c>
      <c r="AJ702" s="8" t="n">
        <v>81842</v>
      </c>
      <c r="AK702" s="19" t="n">
        <v>1364.0333333333</v>
      </c>
      <c r="AL702" s="8" t="n">
        <v>1364</v>
      </c>
      <c r="AM702" s="8" t="n">
        <v>1364</v>
      </c>
      <c r="AN702" s="18" t="n">
        <f aca="false">AJ702/60/V702</f>
        <v>16.6345528455285</v>
      </c>
      <c r="AO702" s="8" t="n">
        <v>27.76</v>
      </c>
      <c r="AP702" s="12" t="n">
        <f aca="false">IF(EF702&gt;0,Z702/EF702,0)</f>
        <v>0.558139534883721</v>
      </c>
      <c r="AQ702" s="8" t="n">
        <v>274</v>
      </c>
      <c r="AR702" s="8" t="n">
        <v>274</v>
      </c>
      <c r="AS702" s="8" t="n">
        <v>274</v>
      </c>
      <c r="AT702" s="8" t="n">
        <v>222</v>
      </c>
      <c r="AU702" s="8" t="n">
        <v>222</v>
      </c>
      <c r="AV702" s="8" t="n">
        <v>165</v>
      </c>
      <c r="AW702" s="8" t="n">
        <v>194</v>
      </c>
      <c r="AX702" s="8" t="n">
        <v>97</v>
      </c>
      <c r="AY702" s="8" t="n">
        <v>8</v>
      </c>
      <c r="AZ702" s="8" t="n">
        <v>15</v>
      </c>
      <c r="BA702" s="8" t="n">
        <f aca="false">AY702+AZ702</f>
        <v>23</v>
      </c>
      <c r="BB702" s="8" t="n">
        <v>20.01</v>
      </c>
      <c r="BC702" s="8" t="n">
        <v>24.8606</v>
      </c>
      <c r="BD702" s="19" t="n">
        <v>229.5</v>
      </c>
      <c r="BE702" s="19" t="n">
        <v>10.0950612155131</v>
      </c>
      <c r="BF702" s="19" t="n">
        <f aca="false">AQ702+BD702</f>
        <v>503.5</v>
      </c>
      <c r="BG702" s="19" t="n">
        <f aca="false">IF(AL702&gt;0,BF702/AL702*60,0)</f>
        <v>22.1480938416422</v>
      </c>
      <c r="BH702" s="8" t="n">
        <v>621</v>
      </c>
      <c r="BI702" s="8" t="n">
        <v>483</v>
      </c>
      <c r="BJ702" s="8" t="n">
        <v>262</v>
      </c>
      <c r="BK702" s="12" t="n">
        <f aca="false">BH702/(BH702+BJ702)</f>
        <v>0.703284258210646</v>
      </c>
      <c r="BL702" s="8" t="n">
        <v>127</v>
      </c>
      <c r="BM702" s="8" t="n">
        <v>127</v>
      </c>
      <c r="BN702" s="8" t="n">
        <v>144</v>
      </c>
      <c r="BO702" s="8" t="n">
        <f aca="false">BM702-BN702</f>
        <v>-17</v>
      </c>
      <c r="BP702" s="8" t="n">
        <v>57</v>
      </c>
      <c r="BQ702" s="8" t="n">
        <v>29</v>
      </c>
      <c r="BR702" s="8" t="n">
        <v>38</v>
      </c>
      <c r="BS702" s="8" t="n">
        <v>46</v>
      </c>
      <c r="BT702" s="12" t="n">
        <f aca="false">BS702/(EA702+BS702)</f>
        <v>0.0528735632183908</v>
      </c>
      <c r="BU702" s="8" t="n">
        <v>461</v>
      </c>
      <c r="BV702" s="8" t="n">
        <v>591</v>
      </c>
      <c r="BW702" s="12" t="n">
        <f aca="false">IF(BU702+BV702&gt;0,BU702/(BU702+BV702),0)</f>
        <v>0.438212927756654</v>
      </c>
      <c r="BX702" s="8" t="n">
        <v>79</v>
      </c>
      <c r="BY702" s="8" t="n">
        <v>111</v>
      </c>
      <c r="BZ702" s="8" t="n">
        <v>170</v>
      </c>
      <c r="CA702" s="8" t="n">
        <v>245</v>
      </c>
      <c r="CB702" s="8" t="n">
        <v>212</v>
      </c>
      <c r="CC702" s="8" t="n">
        <v>235</v>
      </c>
      <c r="CD702" s="8" t="n">
        <v>125</v>
      </c>
      <c r="CE702" s="8" t="n">
        <v>159</v>
      </c>
      <c r="CF702" s="8" t="n">
        <v>155</v>
      </c>
      <c r="CG702" s="8" t="n">
        <v>211</v>
      </c>
      <c r="CH702" s="8" t="n">
        <v>268</v>
      </c>
      <c r="CI702" s="8" t="n">
        <v>340</v>
      </c>
      <c r="CJ702" s="8" t="n">
        <v>1</v>
      </c>
      <c r="CK702" s="8" t="n">
        <v>1</v>
      </c>
      <c r="CL702" s="8" t="n">
        <v>3</v>
      </c>
      <c r="CM702" s="8" t="n">
        <v>4</v>
      </c>
      <c r="CN702" s="8" t="n">
        <v>1</v>
      </c>
      <c r="CO702" s="8" t="n">
        <v>0</v>
      </c>
      <c r="CP702" s="8" t="n">
        <v>0</v>
      </c>
      <c r="CQ702" s="8" t="n">
        <v>1</v>
      </c>
      <c r="CR702" s="8" t="n">
        <v>0</v>
      </c>
      <c r="CS702" s="8" t="n">
        <v>0</v>
      </c>
      <c r="CT702" s="8" t="n">
        <v>5</v>
      </c>
      <c r="CU702" s="8" t="n">
        <v>1</v>
      </c>
      <c r="CV702" s="8" t="n">
        <v>0</v>
      </c>
      <c r="CW702" s="8" t="n">
        <v>13</v>
      </c>
      <c r="CX702" s="8" t="n">
        <v>1</v>
      </c>
      <c r="CY702" s="8" t="n">
        <v>4</v>
      </c>
      <c r="CZ702" s="8" t="n">
        <v>6</v>
      </c>
      <c r="DA702" s="8" t="n">
        <v>46</v>
      </c>
      <c r="DB702" s="8" t="n">
        <v>15</v>
      </c>
      <c r="DC702" s="8" t="n">
        <v>0</v>
      </c>
      <c r="DD702" s="8" t="n">
        <v>1</v>
      </c>
      <c r="DE702" s="8" t="n">
        <v>41</v>
      </c>
      <c r="DF702" s="8" t="n">
        <v>13</v>
      </c>
      <c r="DG702" s="8" t="n">
        <v>6</v>
      </c>
      <c r="DH702" s="8" t="n">
        <v>89</v>
      </c>
      <c r="DI702" s="8" t="n">
        <v>19</v>
      </c>
      <c r="DJ702" s="8" t="n">
        <v>23</v>
      </c>
      <c r="DK702" s="8" t="n">
        <v>19</v>
      </c>
      <c r="DL702" s="8" t="n">
        <v>18</v>
      </c>
      <c r="DM702" s="8" t="n">
        <v>1</v>
      </c>
      <c r="DN702" s="8" t="n">
        <v>24</v>
      </c>
      <c r="DO702" s="8" t="n">
        <v>23</v>
      </c>
      <c r="DP702" s="8" t="n">
        <v>1</v>
      </c>
      <c r="DQ702" s="8" t="n">
        <f aca="false">DJ702-DI702</f>
        <v>4</v>
      </c>
      <c r="DR702" s="19" t="n">
        <v>7.299</v>
      </c>
      <c r="DS702" s="8" t="n">
        <v>17</v>
      </c>
      <c r="DT702" s="8" t="n">
        <v>1</v>
      </c>
      <c r="DU702" s="8" t="n">
        <v>0</v>
      </c>
      <c r="DV702" s="8" t="n">
        <v>1</v>
      </c>
      <c r="DW702" s="8" t="n">
        <v>0</v>
      </c>
      <c r="DX702" s="8" t="n">
        <v>1608</v>
      </c>
      <c r="DY702" s="8" t="n">
        <v>1103</v>
      </c>
      <c r="DZ702" s="8" t="n">
        <v>1240</v>
      </c>
      <c r="EA702" s="8" t="n">
        <v>824</v>
      </c>
      <c r="EB702" s="8" t="n">
        <v>891</v>
      </c>
      <c r="EC702" s="8" t="n">
        <v>649</v>
      </c>
      <c r="ED702" s="8" t="n">
        <v>85.04</v>
      </c>
      <c r="EE702" s="8" t="n">
        <v>59.41</v>
      </c>
      <c r="EF702" s="8" t="n">
        <v>86</v>
      </c>
      <c r="EG702" s="8" t="n">
        <v>49</v>
      </c>
      <c r="EH702" s="12" t="n">
        <f aca="false">EF702/EB702</f>
        <v>0.0965207631874299</v>
      </c>
      <c r="EI702" s="20" t="n">
        <f aca="false">1-EG702/EC702</f>
        <v>0.924499229583975</v>
      </c>
      <c r="EJ702" s="21" t="n">
        <f aca="false">EH702+EI702</f>
        <v>1.02101999277141</v>
      </c>
      <c r="EK702" s="8" t="n">
        <v>1606</v>
      </c>
      <c r="EL702" s="8" t="n">
        <v>1109</v>
      </c>
      <c r="EM702" s="8" t="n">
        <v>1238</v>
      </c>
      <c r="EN702" s="8" t="n">
        <v>829</v>
      </c>
      <c r="EO702" s="8" t="n">
        <v>888</v>
      </c>
      <c r="EP702" s="8" t="n">
        <v>653</v>
      </c>
      <c r="EQ702" s="8" t="n">
        <v>85</v>
      </c>
      <c r="ER702" s="8" t="n">
        <v>51</v>
      </c>
      <c r="ES702" s="8" t="n">
        <v>840</v>
      </c>
      <c r="ET702" s="8" t="n">
        <v>581</v>
      </c>
      <c r="EU702" s="8" t="n">
        <v>307</v>
      </c>
      <c r="EV702" s="8" t="n">
        <v>231</v>
      </c>
      <c r="EW702" s="8" t="n">
        <v>40</v>
      </c>
      <c r="EX702" s="8" t="n">
        <v>27</v>
      </c>
      <c r="EY702" s="8" t="n">
        <v>73</v>
      </c>
      <c r="EZ702" s="8" t="n">
        <v>89</v>
      </c>
      <c r="FA702" s="8" t="n">
        <v>3.3</v>
      </c>
      <c r="FB702" s="8" t="n">
        <v>1.8</v>
      </c>
      <c r="FC702" s="8" t="n">
        <v>5</v>
      </c>
      <c r="FD702" s="19" t="n">
        <v>61.52</v>
      </c>
      <c r="FE702" s="18" t="n">
        <f aca="false">FD702/V702</f>
        <v>0.750243902439024</v>
      </c>
      <c r="FF702" s="8" t="n">
        <v>5.7397</v>
      </c>
      <c r="FG702" s="8" t="n">
        <v>1.5</v>
      </c>
      <c r="FH702" s="8" t="n">
        <v>-0.13</v>
      </c>
      <c r="FI702" s="8" t="n">
        <v>1.38</v>
      </c>
      <c r="FJ702" s="8" t="n">
        <v>3</v>
      </c>
      <c r="FK702" s="8" t="n">
        <v>1</v>
      </c>
      <c r="FL702" s="8" t="n">
        <v>1</v>
      </c>
      <c r="FM702" s="8" t="n">
        <f aca="false">BL702+BS702+AH702+DT702</f>
        <v>223</v>
      </c>
      <c r="FN702" s="19" t="n">
        <f aca="false">IF(DS702&gt;0,(BL702+BR702)/DS702,0)</f>
        <v>9.70588235294118</v>
      </c>
      <c r="FO702" s="12" t="n">
        <v>0.0925925926</v>
      </c>
      <c r="FP702" s="19" t="n">
        <f aca="false">Z702-AH702/10</f>
        <v>43.1</v>
      </c>
      <c r="FQ702" s="19" t="n">
        <f aca="false">Z702+DR702/5</f>
        <v>49.4598</v>
      </c>
      <c r="FR702" s="19" t="n">
        <f aca="false">(DX702+DY702)/AL702*60</f>
        <v>119.25219941349</v>
      </c>
      <c r="FS702" s="22"/>
      <c r="FT702" s="22"/>
      <c r="FU702" s="22"/>
      <c r="FV702" s="22"/>
      <c r="FW702" s="17" t="s">
        <v>270</v>
      </c>
      <c r="FX702" s="23" t="n">
        <v>925000</v>
      </c>
      <c r="FY702" s="23" t="n">
        <v>894166</v>
      </c>
      <c r="FZ702" s="8" t="n">
        <v>82</v>
      </c>
      <c r="GA702" s="8" t="n">
        <v>20</v>
      </c>
      <c r="GB702" s="8" t="n">
        <v>28</v>
      </c>
      <c r="GC702" s="8" t="n">
        <v>48</v>
      </c>
      <c r="GD702" s="8" t="n">
        <v>8</v>
      </c>
      <c r="GE702" s="8" t="n">
        <v>49</v>
      </c>
      <c r="GF702" s="8" t="n">
        <v>165</v>
      </c>
      <c r="GG702" s="8" t="n">
        <v>1364</v>
      </c>
      <c r="GH702" s="8" t="n">
        <v>3.3</v>
      </c>
      <c r="GI702" s="8" t="n">
        <v>1.8</v>
      </c>
      <c r="GJ702" s="8" t="n">
        <v>5</v>
      </c>
      <c r="GK702" s="8" t="n">
        <f aca="false">Z702-AH702/10</f>
        <v>43.1</v>
      </c>
      <c r="GL702" s="22"/>
      <c r="GM702" s="22"/>
      <c r="GN702" s="22"/>
      <c r="GO702" s="22"/>
      <c r="GP702" s="22"/>
    </row>
    <row r="703" customFormat="false" ht="13.65" hidden="false" customHeight="true" outlineLevel="0" collapsed="false">
      <c r="A703" s="16" t="n">
        <v>34235</v>
      </c>
      <c r="B703" s="17" t="s">
        <v>474</v>
      </c>
      <c r="C703" s="22"/>
      <c r="D703" s="17" t="s">
        <v>321</v>
      </c>
      <c r="E703" s="17" t="s">
        <v>321</v>
      </c>
      <c r="F703" s="8" t="n">
        <v>71</v>
      </c>
      <c r="G703" s="8" t="n">
        <v>196</v>
      </c>
      <c r="H703" s="8" t="n">
        <v>2012</v>
      </c>
      <c r="I703" s="8" t="n">
        <v>2</v>
      </c>
      <c r="J703" s="8" t="n">
        <v>37</v>
      </c>
      <c r="K703" s="17" t="s">
        <v>273</v>
      </c>
      <c r="L703" s="8" t="n">
        <v>2016</v>
      </c>
      <c r="M703" s="8" t="n">
        <v>24</v>
      </c>
      <c r="N703" s="8" t="n">
        <v>2</v>
      </c>
      <c r="O703" s="8" t="n">
        <v>8476857</v>
      </c>
      <c r="P703" s="17" t="s">
        <v>3231</v>
      </c>
      <c r="Q703" s="17" t="s">
        <v>3232</v>
      </c>
      <c r="R703" s="17" t="s">
        <v>3233</v>
      </c>
      <c r="S703" s="17" t="s">
        <v>3234</v>
      </c>
      <c r="T703" s="17" t="s">
        <v>268</v>
      </c>
      <c r="U703" s="17" t="s">
        <v>3235</v>
      </c>
      <c r="V703" s="8" t="n">
        <v>53</v>
      </c>
      <c r="W703" s="8" t="n">
        <v>4</v>
      </c>
      <c r="X703" s="8" t="n">
        <v>12</v>
      </c>
      <c r="Y703" s="8" t="n">
        <v>7</v>
      </c>
      <c r="Z703" s="8" t="n">
        <v>16</v>
      </c>
      <c r="AA703" s="8" t="n">
        <v>0</v>
      </c>
      <c r="AB703" s="8" t="n">
        <v>0</v>
      </c>
      <c r="AC703" s="18" t="n">
        <f aca="false">Z703/V703</f>
        <v>0.30188679245283</v>
      </c>
      <c r="AD703" s="19" t="n">
        <f aca="false">IF(FZ703&gt;V703,Z703-V703*(GC703-Z703)/(FZ703-V703),0)</f>
        <v>8.93333333333333</v>
      </c>
      <c r="AE703" s="19" t="n">
        <v>5.641</v>
      </c>
      <c r="AF703" s="8" t="n">
        <v>9</v>
      </c>
      <c r="AG703" s="8" t="n">
        <v>-2.1</v>
      </c>
      <c r="AH703" s="8" t="n">
        <v>10</v>
      </c>
      <c r="AI703" s="8" t="n">
        <v>880</v>
      </c>
      <c r="AJ703" s="8" t="n">
        <v>38692</v>
      </c>
      <c r="AK703" s="19" t="n">
        <v>644.86666666667</v>
      </c>
      <c r="AL703" s="8" t="n">
        <v>644.87</v>
      </c>
      <c r="AM703" s="8" t="n">
        <v>645</v>
      </c>
      <c r="AN703" s="18" t="n">
        <f aca="false">AJ703/60/V703</f>
        <v>12.1672955974843</v>
      </c>
      <c r="AO703" s="8" t="n">
        <v>20.52</v>
      </c>
      <c r="AP703" s="12" t="n">
        <f aca="false">IF(EF703&gt;0,Z703/EF703,0)</f>
        <v>0.5</v>
      </c>
      <c r="AQ703" s="8" t="n">
        <v>125</v>
      </c>
      <c r="AR703" s="8" t="n">
        <v>125</v>
      </c>
      <c r="AS703" s="8" t="n">
        <v>125</v>
      </c>
      <c r="AT703" s="8" t="n">
        <v>101</v>
      </c>
      <c r="AU703" s="8" t="n">
        <v>101</v>
      </c>
      <c r="AV703" s="8" t="n">
        <v>70</v>
      </c>
      <c r="AW703" s="8" t="n">
        <v>70</v>
      </c>
      <c r="AX703" s="8" t="n">
        <v>29</v>
      </c>
      <c r="AY703" s="8" t="n">
        <v>5</v>
      </c>
      <c r="AZ703" s="8" t="n">
        <v>6</v>
      </c>
      <c r="BA703" s="8" t="n">
        <f aca="false">AY703+AZ703</f>
        <v>11</v>
      </c>
      <c r="BB703" s="8" t="n">
        <v>6.46</v>
      </c>
      <c r="BC703" s="8" t="n">
        <v>31.5714</v>
      </c>
      <c r="BD703" s="19" t="n">
        <v>135.1</v>
      </c>
      <c r="BE703" s="19" t="n">
        <v>12.570040318412</v>
      </c>
      <c r="BF703" s="19" t="n">
        <f aca="false">AQ703+BD703</f>
        <v>260.1</v>
      </c>
      <c r="BG703" s="19" t="n">
        <f aca="false">IF(AL703&gt;0,BF703/AL703*60,0)</f>
        <v>24.2002264022206</v>
      </c>
      <c r="BH703" s="8" t="n">
        <v>215</v>
      </c>
      <c r="BI703" s="8" t="n">
        <v>233</v>
      </c>
      <c r="BJ703" s="8" t="n">
        <v>156</v>
      </c>
      <c r="BK703" s="12" t="n">
        <f aca="false">BH703/(BH703+BJ703)</f>
        <v>0.579514824797844</v>
      </c>
      <c r="BL703" s="8" t="n">
        <v>24</v>
      </c>
      <c r="BM703" s="8" t="n">
        <v>24</v>
      </c>
      <c r="BN703" s="8" t="n">
        <v>35</v>
      </c>
      <c r="BO703" s="8" t="n">
        <f aca="false">BM703-BN703</f>
        <v>-11</v>
      </c>
      <c r="BP703" s="8" t="n">
        <v>31</v>
      </c>
      <c r="BQ703" s="8" t="n">
        <v>20</v>
      </c>
      <c r="BR703" s="8" t="n">
        <v>12</v>
      </c>
      <c r="BS703" s="8" t="n">
        <v>8</v>
      </c>
      <c r="BT703" s="12" t="n">
        <f aca="false">BS703/(EA703+BS703)</f>
        <v>0.0168421052631579</v>
      </c>
      <c r="BU703" s="8" t="n">
        <v>4</v>
      </c>
      <c r="BV703" s="8" t="n">
        <v>8</v>
      </c>
      <c r="BW703" s="12" t="n">
        <f aca="false">IF(BU703+BV703&gt;0,BU703/(BU703+BV703),0)</f>
        <v>0.333333333333333</v>
      </c>
      <c r="BX703" s="8" t="n">
        <v>0</v>
      </c>
      <c r="BY703" s="8" t="n">
        <v>1</v>
      </c>
      <c r="BZ703" s="8" t="n">
        <v>2</v>
      </c>
      <c r="CA703" s="8" t="n">
        <v>2</v>
      </c>
      <c r="CB703" s="8" t="n">
        <v>2</v>
      </c>
      <c r="CC703" s="8" t="n">
        <v>5</v>
      </c>
      <c r="CD703" s="8" t="n">
        <v>1</v>
      </c>
      <c r="CE703" s="8" t="n">
        <v>3</v>
      </c>
      <c r="CF703" s="8" t="n">
        <v>0</v>
      </c>
      <c r="CG703" s="8" t="n">
        <v>2</v>
      </c>
      <c r="CH703" s="8" t="n">
        <v>3</v>
      </c>
      <c r="CI703" s="8" t="n">
        <v>5</v>
      </c>
      <c r="CJ703" s="8" t="n">
        <v>0</v>
      </c>
      <c r="CK703" s="8" t="n">
        <v>0</v>
      </c>
      <c r="CL703" s="8" t="n">
        <v>2</v>
      </c>
      <c r="CM703" s="8" t="n">
        <v>3</v>
      </c>
      <c r="CN703" s="8" t="n">
        <v>0</v>
      </c>
      <c r="CO703" s="8" t="n">
        <v>0</v>
      </c>
      <c r="CP703" s="8" t="n">
        <v>0</v>
      </c>
      <c r="CQ703" s="8" t="n">
        <v>1</v>
      </c>
      <c r="CR703" s="8" t="n">
        <v>0</v>
      </c>
      <c r="CS703" s="8" t="n">
        <v>0</v>
      </c>
      <c r="CT703" s="8" t="n">
        <v>0</v>
      </c>
      <c r="CU703" s="8" t="n">
        <v>1</v>
      </c>
      <c r="CV703" s="8" t="n">
        <v>0</v>
      </c>
      <c r="CW703" s="8" t="n">
        <v>2</v>
      </c>
      <c r="CX703" s="8" t="n">
        <v>0</v>
      </c>
      <c r="CY703" s="8" t="n">
        <v>0</v>
      </c>
      <c r="CZ703" s="8" t="n">
        <v>3</v>
      </c>
      <c r="DA703" s="8" t="n">
        <v>28</v>
      </c>
      <c r="DB703" s="8" t="n">
        <v>6</v>
      </c>
      <c r="DC703" s="8" t="n">
        <v>1</v>
      </c>
      <c r="DD703" s="8" t="n">
        <v>5</v>
      </c>
      <c r="DE703" s="8" t="n">
        <v>10</v>
      </c>
      <c r="DF703" s="8" t="n">
        <v>3</v>
      </c>
      <c r="DG703" s="8" t="n">
        <v>2</v>
      </c>
      <c r="DH703" s="8" t="n">
        <v>43</v>
      </c>
      <c r="DI703" s="8" t="n">
        <v>5</v>
      </c>
      <c r="DJ703" s="8" t="n">
        <v>10</v>
      </c>
      <c r="DK703" s="8" t="n">
        <v>5</v>
      </c>
      <c r="DL703" s="8" t="n">
        <v>5</v>
      </c>
      <c r="DM703" s="8" t="n">
        <v>0</v>
      </c>
      <c r="DN703" s="8" t="n">
        <v>10</v>
      </c>
      <c r="DO703" s="8" t="n">
        <v>10</v>
      </c>
      <c r="DP703" s="8" t="n">
        <v>0</v>
      </c>
      <c r="DQ703" s="8" t="n">
        <f aca="false">DJ703-DI703</f>
        <v>5</v>
      </c>
      <c r="DR703" s="19" t="n">
        <v>2.409</v>
      </c>
      <c r="DS703" s="8" t="n">
        <v>5</v>
      </c>
      <c r="DT703" s="8" t="n">
        <v>0</v>
      </c>
      <c r="DU703" s="8" t="n">
        <v>0</v>
      </c>
      <c r="DV703" s="8" t="n">
        <v>0</v>
      </c>
      <c r="DW703" s="8" t="n">
        <v>0</v>
      </c>
      <c r="DX703" s="8" t="n">
        <v>547</v>
      </c>
      <c r="DY703" s="8" t="n">
        <v>619</v>
      </c>
      <c r="DZ703" s="8" t="n">
        <v>419</v>
      </c>
      <c r="EA703" s="8" t="n">
        <v>467</v>
      </c>
      <c r="EB703" s="8" t="n">
        <v>303</v>
      </c>
      <c r="EC703" s="8" t="n">
        <v>334</v>
      </c>
      <c r="ED703" s="8" t="n">
        <v>24.83</v>
      </c>
      <c r="EE703" s="8" t="n">
        <v>25.82</v>
      </c>
      <c r="EF703" s="8" t="n">
        <v>32</v>
      </c>
      <c r="EG703" s="8" t="n">
        <v>20</v>
      </c>
      <c r="EH703" s="12" t="n">
        <f aca="false">EF703/EB703</f>
        <v>0.105610561056106</v>
      </c>
      <c r="EI703" s="20" t="n">
        <f aca="false">1-EG703/EC703</f>
        <v>0.940119760479042</v>
      </c>
      <c r="EJ703" s="21" t="n">
        <f aca="false">EH703+EI703</f>
        <v>1.04573032153515</v>
      </c>
      <c r="EK703" s="8" t="n">
        <v>546</v>
      </c>
      <c r="EL703" s="8" t="n">
        <v>619</v>
      </c>
      <c r="EM703" s="8" t="n">
        <v>419</v>
      </c>
      <c r="EN703" s="8" t="n">
        <v>467</v>
      </c>
      <c r="EO703" s="8" t="n">
        <v>303</v>
      </c>
      <c r="EP703" s="8" t="n">
        <v>334</v>
      </c>
      <c r="EQ703" s="8" t="n">
        <v>32</v>
      </c>
      <c r="ER703" s="8" t="n">
        <v>20</v>
      </c>
      <c r="ES703" s="8" t="n">
        <v>261</v>
      </c>
      <c r="ET703" s="8" t="n">
        <v>314</v>
      </c>
      <c r="EU703" s="8" t="n">
        <v>103</v>
      </c>
      <c r="EV703" s="8" t="n">
        <v>117</v>
      </c>
      <c r="EW703" s="8" t="n">
        <v>19</v>
      </c>
      <c r="EX703" s="8" t="n">
        <v>9</v>
      </c>
      <c r="EY703" s="8" t="n">
        <v>42</v>
      </c>
      <c r="EZ703" s="8" t="n">
        <v>42</v>
      </c>
      <c r="FA703" s="8" t="n">
        <v>0.3</v>
      </c>
      <c r="FB703" s="8" t="n">
        <v>1</v>
      </c>
      <c r="FC703" s="8" t="n">
        <v>1.3</v>
      </c>
      <c r="FD703" s="19" t="n">
        <v>14.66</v>
      </c>
      <c r="FE703" s="18" t="n">
        <f aca="false">FD703/V703</f>
        <v>0.276603773584906</v>
      </c>
      <c r="FF703" s="8" t="n">
        <v>0.9651</v>
      </c>
      <c r="FG703" s="8" t="n">
        <v>0.15</v>
      </c>
      <c r="FH703" s="8" t="n">
        <v>0.1</v>
      </c>
      <c r="FI703" s="8" t="n">
        <v>0.25</v>
      </c>
      <c r="FJ703" s="22"/>
      <c r="FK703" s="22"/>
      <c r="FL703" s="22"/>
      <c r="FM703" s="8" t="n">
        <f aca="false">BL703+BS703+AH703+DT703</f>
        <v>42</v>
      </c>
      <c r="FN703" s="19" t="n">
        <f aca="false">IF(DS703&gt;0,(BL703+BR703)/DS703,0)</f>
        <v>7.2</v>
      </c>
      <c r="FO703" s="12" t="n">
        <v>0.0622678238</v>
      </c>
      <c r="FP703" s="19" t="n">
        <f aca="false">Z703-AH703/10</f>
        <v>15</v>
      </c>
      <c r="FQ703" s="19" t="n">
        <f aca="false">Z703+DR703/5</f>
        <v>16.4818</v>
      </c>
      <c r="FR703" s="19" t="n">
        <f aca="false">(DX703+DY703)/AL703*60</f>
        <v>108.486981872315</v>
      </c>
      <c r="FS703" s="22"/>
      <c r="FT703" s="22"/>
      <c r="FU703" s="22"/>
      <c r="FV703" s="22"/>
      <c r="FW703" s="17" t="s">
        <v>270</v>
      </c>
      <c r="FX703" s="23" t="n">
        <v>650000</v>
      </c>
      <c r="FY703" s="23" t="n">
        <v>650000</v>
      </c>
      <c r="FZ703" s="8" t="n">
        <v>68</v>
      </c>
      <c r="GA703" s="8" t="n">
        <v>5</v>
      </c>
      <c r="GB703" s="8" t="n">
        <v>13</v>
      </c>
      <c r="GC703" s="8" t="n">
        <v>18</v>
      </c>
      <c r="GD703" s="8" t="n">
        <v>7</v>
      </c>
      <c r="GE703" s="8" t="n">
        <v>14</v>
      </c>
      <c r="GF703" s="8" t="n">
        <v>82</v>
      </c>
      <c r="GG703" s="8" t="n">
        <v>830</v>
      </c>
      <c r="GH703" s="8" t="n">
        <v>0.1</v>
      </c>
      <c r="GI703" s="8" t="n">
        <v>1.1</v>
      </c>
      <c r="GJ703" s="8" t="n">
        <v>1.2</v>
      </c>
      <c r="GK703" s="8" t="n">
        <f aca="false">Z703-AH703/10</f>
        <v>15</v>
      </c>
      <c r="GL703" s="22"/>
      <c r="GM703" s="22"/>
      <c r="GN703" s="22"/>
      <c r="GO703" s="22"/>
      <c r="GP703" s="22"/>
    </row>
    <row r="704" customFormat="false" ht="13.65" hidden="false" customHeight="true" outlineLevel="0" collapsed="false">
      <c r="A704" s="16" t="n">
        <v>34343</v>
      </c>
      <c r="B704" s="17" t="s">
        <v>3236</v>
      </c>
      <c r="C704" s="22"/>
      <c r="D704" s="17" t="s">
        <v>372</v>
      </c>
      <c r="E704" s="17" t="s">
        <v>372</v>
      </c>
      <c r="F704" s="8" t="n">
        <v>75</v>
      </c>
      <c r="G704" s="8" t="n">
        <v>216</v>
      </c>
      <c r="H704" s="8" t="n">
        <v>2012</v>
      </c>
      <c r="I704" s="8" t="n">
        <v>1</v>
      </c>
      <c r="J704" s="8" t="n">
        <v>13</v>
      </c>
      <c r="K704" s="17" t="s">
        <v>263</v>
      </c>
      <c r="L704" s="8" t="n">
        <v>2015</v>
      </c>
      <c r="M704" s="8" t="n">
        <v>24</v>
      </c>
      <c r="N704" s="8" t="n">
        <v>3</v>
      </c>
      <c r="O704" s="8" t="n">
        <v>8476889</v>
      </c>
      <c r="P704" s="17" t="s">
        <v>3237</v>
      </c>
      <c r="Q704" s="17" t="s">
        <v>3238</v>
      </c>
      <c r="R704" s="17" t="s">
        <v>3239</v>
      </c>
      <c r="S704" s="17" t="s">
        <v>3240</v>
      </c>
      <c r="T704" s="17" t="s">
        <v>313</v>
      </c>
      <c r="U704" s="17" t="s">
        <v>473</v>
      </c>
      <c r="V704" s="8" t="n">
        <v>79</v>
      </c>
      <c r="W704" s="8" t="n">
        <v>17</v>
      </c>
      <c r="X704" s="8" t="n">
        <v>16</v>
      </c>
      <c r="Y704" s="8" t="n">
        <v>8</v>
      </c>
      <c r="Z704" s="8" t="n">
        <v>33</v>
      </c>
      <c r="AA704" s="8" t="n">
        <v>6</v>
      </c>
      <c r="AB704" s="8" t="n">
        <v>46</v>
      </c>
      <c r="AC704" s="18" t="n">
        <f aca="false">Z704/V704</f>
        <v>0.417721518987342</v>
      </c>
      <c r="AD704" s="19" t="n">
        <f aca="false">IF(FZ704&gt;V704,Z704-V704*(GC704-Z704)/(FZ704-V704),0)</f>
        <v>4.56</v>
      </c>
      <c r="AE704" s="19" t="n">
        <v>13.402</v>
      </c>
      <c r="AF704" s="8" t="n">
        <v>21</v>
      </c>
      <c r="AG704" s="8" t="n">
        <v>0.9</v>
      </c>
      <c r="AH704" s="8" t="n">
        <v>36</v>
      </c>
      <c r="AI704" s="8" t="n">
        <v>1842</v>
      </c>
      <c r="AJ704" s="8" t="n">
        <v>72386</v>
      </c>
      <c r="AK704" s="19" t="n">
        <v>1206.4333333333</v>
      </c>
      <c r="AL704" s="8" t="n">
        <v>1206.47</v>
      </c>
      <c r="AM704" s="8" t="n">
        <v>1206</v>
      </c>
      <c r="AN704" s="18" t="n">
        <f aca="false">AJ704/60/V704</f>
        <v>15.2713080168776</v>
      </c>
      <c r="AO704" s="8" t="n">
        <v>25.4</v>
      </c>
      <c r="AP704" s="12" t="n">
        <f aca="false">IF(EF704&gt;0,Z704/EF704,0)</f>
        <v>0.634615384615385</v>
      </c>
      <c r="AQ704" s="8" t="n">
        <v>189</v>
      </c>
      <c r="AR704" s="8" t="n">
        <v>188</v>
      </c>
      <c r="AS704" s="8" t="n">
        <v>189</v>
      </c>
      <c r="AT704" s="8" t="n">
        <v>150</v>
      </c>
      <c r="AU704" s="8" t="n">
        <v>150</v>
      </c>
      <c r="AV704" s="8" t="n">
        <v>119</v>
      </c>
      <c r="AW704" s="8" t="n">
        <v>118</v>
      </c>
      <c r="AX704" s="8" t="n">
        <v>63</v>
      </c>
      <c r="AY704" s="8" t="n">
        <v>8</v>
      </c>
      <c r="AZ704" s="8" t="n">
        <v>16</v>
      </c>
      <c r="BA704" s="8" t="n">
        <f aca="false">AY704+AZ704</f>
        <v>24</v>
      </c>
      <c r="BB704" s="8" t="n">
        <v>13.42</v>
      </c>
      <c r="BC704" s="8" t="n">
        <v>27.6387</v>
      </c>
      <c r="BD704" s="19" t="n">
        <v>160.2</v>
      </c>
      <c r="BE704" s="19" t="n">
        <v>7.96728649186329</v>
      </c>
      <c r="BF704" s="19" t="n">
        <f aca="false">AQ704+BD704</f>
        <v>349.2</v>
      </c>
      <c r="BG704" s="19" t="n">
        <f aca="false">IF(AL704&gt;0,BF704/AL704*60,0)</f>
        <v>17.3663663414755</v>
      </c>
      <c r="BH704" s="8" t="n">
        <v>229</v>
      </c>
      <c r="BI704" s="8" t="n">
        <v>483</v>
      </c>
      <c r="BJ704" s="8" t="n">
        <v>540</v>
      </c>
      <c r="BK704" s="12" t="n">
        <f aca="false">BH704/(BH704+BJ704)</f>
        <v>0.29778933680104</v>
      </c>
      <c r="BL704" s="8" t="n">
        <v>101</v>
      </c>
      <c r="BM704" s="8" t="n">
        <v>101</v>
      </c>
      <c r="BN704" s="8" t="n">
        <v>122</v>
      </c>
      <c r="BO704" s="8" t="n">
        <f aca="false">BM704-BN704</f>
        <v>-21</v>
      </c>
      <c r="BP704" s="8" t="n">
        <v>31</v>
      </c>
      <c r="BQ704" s="8" t="n">
        <v>16</v>
      </c>
      <c r="BR704" s="8" t="n">
        <v>38</v>
      </c>
      <c r="BS704" s="8" t="n">
        <v>56</v>
      </c>
      <c r="BT704" s="12" t="n">
        <f aca="false">BS704/(EA704+BS704)</f>
        <v>0.0614709110867179</v>
      </c>
      <c r="BU704" s="8" t="n">
        <v>556</v>
      </c>
      <c r="BV704" s="8" t="n">
        <v>521</v>
      </c>
      <c r="BW704" s="12" t="n">
        <f aca="false">IF(BU704+BV704&gt;0,BU704/(BU704+BV704),0)</f>
        <v>0.516248839368617</v>
      </c>
      <c r="BX704" s="8" t="n">
        <v>236</v>
      </c>
      <c r="BY704" s="8" t="n">
        <v>211</v>
      </c>
      <c r="BZ704" s="8" t="n">
        <v>220</v>
      </c>
      <c r="CA704" s="8" t="n">
        <v>222</v>
      </c>
      <c r="CB704" s="8" t="n">
        <v>100</v>
      </c>
      <c r="CC704" s="8" t="n">
        <v>88</v>
      </c>
      <c r="CD704" s="8" t="n">
        <v>133</v>
      </c>
      <c r="CE704" s="8" t="n">
        <v>146</v>
      </c>
      <c r="CF704" s="8" t="n">
        <v>219</v>
      </c>
      <c r="CG704" s="8" t="n">
        <v>177</v>
      </c>
      <c r="CH704" s="8" t="n">
        <v>336</v>
      </c>
      <c r="CI704" s="8" t="n">
        <v>316</v>
      </c>
      <c r="CJ704" s="8" t="n">
        <v>1</v>
      </c>
      <c r="CK704" s="8" t="n">
        <v>0</v>
      </c>
      <c r="CL704" s="8" t="n">
        <v>4</v>
      </c>
      <c r="CM704" s="8" t="n">
        <v>3</v>
      </c>
      <c r="CN704" s="8" t="n">
        <v>0</v>
      </c>
      <c r="CO704" s="8" t="n">
        <v>1</v>
      </c>
      <c r="CP704" s="8" t="n">
        <v>1</v>
      </c>
      <c r="CQ704" s="8" t="n">
        <v>2</v>
      </c>
      <c r="CR704" s="8" t="n">
        <v>1</v>
      </c>
      <c r="CS704" s="8" t="n">
        <v>0</v>
      </c>
      <c r="CT704" s="8" t="n">
        <v>3</v>
      </c>
      <c r="CU704" s="8" t="n">
        <v>6</v>
      </c>
      <c r="CV704" s="8" t="n">
        <v>0</v>
      </c>
      <c r="CW704" s="8" t="n">
        <v>5</v>
      </c>
      <c r="CX704" s="8" t="n">
        <v>0</v>
      </c>
      <c r="CY704" s="8" t="n">
        <v>2</v>
      </c>
      <c r="CZ704" s="8" t="n">
        <v>2</v>
      </c>
      <c r="DA704" s="8" t="n">
        <v>27</v>
      </c>
      <c r="DB704" s="8" t="n">
        <v>11</v>
      </c>
      <c r="DC704" s="8" t="n">
        <v>5</v>
      </c>
      <c r="DD704" s="8" t="n">
        <v>11</v>
      </c>
      <c r="DE704" s="8" t="n">
        <v>14</v>
      </c>
      <c r="DF704" s="8" t="n">
        <v>18</v>
      </c>
      <c r="DG704" s="8" t="n">
        <v>0</v>
      </c>
      <c r="DH704" s="8" t="n">
        <v>60</v>
      </c>
      <c r="DI704" s="8" t="n">
        <v>15</v>
      </c>
      <c r="DJ704" s="8" t="n">
        <v>13</v>
      </c>
      <c r="DK704" s="8" t="n">
        <v>12</v>
      </c>
      <c r="DL704" s="8" t="n">
        <v>10</v>
      </c>
      <c r="DM704" s="8" t="n">
        <v>2</v>
      </c>
      <c r="DN704" s="8" t="n">
        <v>14</v>
      </c>
      <c r="DO704" s="8" t="n">
        <v>12</v>
      </c>
      <c r="DP704" s="8" t="n">
        <v>2</v>
      </c>
      <c r="DQ704" s="8" t="n">
        <f aca="false">DJ704-DI704</f>
        <v>-2</v>
      </c>
      <c r="DR704" s="19" t="n">
        <v>0.137</v>
      </c>
      <c r="DS704" s="8" t="n">
        <v>13</v>
      </c>
      <c r="DT704" s="8" t="n">
        <v>2</v>
      </c>
      <c r="DU704" s="8" t="n">
        <v>0</v>
      </c>
      <c r="DV704" s="8" t="n">
        <v>0</v>
      </c>
      <c r="DW704" s="8" t="n">
        <v>0</v>
      </c>
      <c r="DX704" s="8" t="n">
        <v>1005</v>
      </c>
      <c r="DY704" s="8" t="n">
        <v>1199</v>
      </c>
      <c r="DZ704" s="8" t="n">
        <v>744</v>
      </c>
      <c r="EA704" s="8" t="n">
        <v>855</v>
      </c>
      <c r="EB704" s="8" t="n">
        <v>538</v>
      </c>
      <c r="EC704" s="8" t="n">
        <v>609</v>
      </c>
      <c r="ED704" s="8" t="n">
        <v>46.8</v>
      </c>
      <c r="EE704" s="8" t="n">
        <v>56.07</v>
      </c>
      <c r="EF704" s="8" t="n">
        <v>52</v>
      </c>
      <c r="EG704" s="8" t="n">
        <v>49</v>
      </c>
      <c r="EH704" s="12" t="n">
        <f aca="false">EF704/EB704</f>
        <v>0.0966542750929368</v>
      </c>
      <c r="EI704" s="20" t="n">
        <f aca="false">1-EG704/EC704</f>
        <v>0.919540229885058</v>
      </c>
      <c r="EJ704" s="21" t="n">
        <f aca="false">EH704+EI704</f>
        <v>1.01619450497799</v>
      </c>
      <c r="EK704" s="8" t="n">
        <v>1002</v>
      </c>
      <c r="EL704" s="8" t="n">
        <v>1197</v>
      </c>
      <c r="EM704" s="8" t="n">
        <v>741</v>
      </c>
      <c r="EN704" s="8" t="n">
        <v>853</v>
      </c>
      <c r="EO704" s="8" t="n">
        <v>536</v>
      </c>
      <c r="EP704" s="8" t="n">
        <v>609</v>
      </c>
      <c r="EQ704" s="8" t="n">
        <v>52</v>
      </c>
      <c r="ER704" s="8" t="n">
        <v>49</v>
      </c>
      <c r="ES704" s="8" t="n">
        <v>479</v>
      </c>
      <c r="ET704" s="8" t="n">
        <v>591</v>
      </c>
      <c r="EU704" s="8" t="n">
        <v>192</v>
      </c>
      <c r="EV704" s="8" t="n">
        <v>220</v>
      </c>
      <c r="EW704" s="8" t="n">
        <v>34</v>
      </c>
      <c r="EX704" s="8" t="n">
        <v>18</v>
      </c>
      <c r="EY704" s="8" t="n">
        <v>100</v>
      </c>
      <c r="EZ704" s="8" t="n">
        <v>101</v>
      </c>
      <c r="FA704" s="8" t="n">
        <v>1.9</v>
      </c>
      <c r="FB704" s="8" t="n">
        <v>2.3</v>
      </c>
      <c r="FC704" s="8" t="n">
        <v>4.2</v>
      </c>
      <c r="FD704" s="19" t="n">
        <v>37.58</v>
      </c>
      <c r="FE704" s="18" t="n">
        <f aca="false">FD704/V704</f>
        <v>0.475696202531646</v>
      </c>
      <c r="FF704" s="8" t="n">
        <v>4.4373</v>
      </c>
      <c r="FG704" s="8" t="n">
        <v>0.71</v>
      </c>
      <c r="FH704" s="8" t="n">
        <v>0.23</v>
      </c>
      <c r="FI704" s="8" t="n">
        <v>0.94</v>
      </c>
      <c r="FJ704" s="22"/>
      <c r="FK704" s="22"/>
      <c r="FL704" s="22"/>
      <c r="FM704" s="8" t="n">
        <f aca="false">BL704+BS704+AH704+DT704</f>
        <v>195</v>
      </c>
      <c r="FN704" s="19" t="n">
        <f aca="false">IF(DS704&gt;0,(BL704+BR704)/DS704,0)</f>
        <v>10.6923076923077</v>
      </c>
      <c r="FO704" s="12" t="n">
        <v>0.0824559328</v>
      </c>
      <c r="FP704" s="19" t="n">
        <f aca="false">Z704-AH704/10</f>
        <v>29.4</v>
      </c>
      <c r="FQ704" s="19" t="n">
        <f aca="false">Z704+DR704/5</f>
        <v>33.0274</v>
      </c>
      <c r="FR704" s="19" t="n">
        <f aca="false">(DX704+DY704)/AL704*60</f>
        <v>109.609024675292</v>
      </c>
      <c r="FS704" s="8" t="n">
        <v>5</v>
      </c>
      <c r="FT704" s="17" t="s">
        <v>3241</v>
      </c>
      <c r="FU704" s="8" t="n">
        <v>222</v>
      </c>
      <c r="FV704" s="22"/>
      <c r="FW704" s="17" t="s">
        <v>270</v>
      </c>
      <c r="FX704" s="23" t="n">
        <v>2000000</v>
      </c>
      <c r="FY704" s="23" t="n">
        <v>2200000</v>
      </c>
      <c r="FZ704" s="8" t="n">
        <v>204</v>
      </c>
      <c r="GA704" s="8" t="n">
        <v>34</v>
      </c>
      <c r="GB704" s="8" t="n">
        <v>44</v>
      </c>
      <c r="GC704" s="8" t="n">
        <v>78</v>
      </c>
      <c r="GD704" s="8" t="n">
        <v>24</v>
      </c>
      <c r="GE704" s="8" t="n">
        <v>119</v>
      </c>
      <c r="GF704" s="8" t="n">
        <v>317</v>
      </c>
      <c r="GG704" s="8" t="n">
        <v>3056</v>
      </c>
      <c r="GH704" s="8" t="n">
        <v>3.6</v>
      </c>
      <c r="GI704" s="8" t="n">
        <v>4.2</v>
      </c>
      <c r="GJ704" s="8" t="n">
        <v>7.8</v>
      </c>
      <c r="GK704" s="8" t="n">
        <f aca="false">Z704-AH704/10</f>
        <v>29.4</v>
      </c>
      <c r="GL704" s="22"/>
      <c r="GM704" s="22"/>
      <c r="GN704" s="22"/>
      <c r="GO704" s="22"/>
      <c r="GP704" s="22"/>
    </row>
    <row r="705" customFormat="false" ht="13.65" hidden="false" customHeight="true" outlineLevel="0" collapsed="false">
      <c r="A705" s="16" t="n">
        <v>29750</v>
      </c>
      <c r="B705" s="17" t="s">
        <v>3242</v>
      </c>
      <c r="C705" s="22"/>
      <c r="D705" s="17" t="s">
        <v>372</v>
      </c>
      <c r="E705" s="17" t="s">
        <v>372</v>
      </c>
      <c r="F705" s="8" t="n">
        <v>73</v>
      </c>
      <c r="G705" s="8" t="n">
        <v>194</v>
      </c>
      <c r="H705" s="8" t="n">
        <v>1999</v>
      </c>
      <c r="I705" s="8" t="n">
        <v>7</v>
      </c>
      <c r="J705" s="8" t="n">
        <v>212</v>
      </c>
      <c r="K705" s="17" t="s">
        <v>273</v>
      </c>
      <c r="L705" s="8" t="n">
        <v>2001</v>
      </c>
      <c r="M705" s="8" t="n">
        <v>36</v>
      </c>
      <c r="N705" s="8" t="n">
        <v>16</v>
      </c>
      <c r="O705" s="8" t="n">
        <v>8468085</v>
      </c>
      <c r="P705" s="17" t="s">
        <v>3243</v>
      </c>
      <c r="Q705" s="17" t="s">
        <v>3244</v>
      </c>
      <c r="R705" s="17" t="s">
        <v>3245</v>
      </c>
      <c r="S705" s="17" t="s">
        <v>3246</v>
      </c>
      <c r="T705" s="17" t="s">
        <v>299</v>
      </c>
      <c r="U705" s="17" t="s">
        <v>279</v>
      </c>
      <c r="V705" s="8" t="n">
        <v>42</v>
      </c>
      <c r="W705" s="8" t="n">
        <v>5</v>
      </c>
      <c r="X705" s="8" t="n">
        <v>9</v>
      </c>
      <c r="Y705" s="8" t="n">
        <v>5</v>
      </c>
      <c r="Z705" s="8" t="n">
        <v>14</v>
      </c>
      <c r="AA705" s="8" t="n">
        <v>14</v>
      </c>
      <c r="AB705" s="8" t="n">
        <v>64</v>
      </c>
      <c r="AC705" s="18" t="n">
        <f aca="false">Z705/V705</f>
        <v>0.333333333333333</v>
      </c>
      <c r="AD705" s="19" t="n">
        <f aca="false">IF(FZ705&gt;V705,Z705-V705*(GC705-Z705)/(FZ705-V705),0)</f>
        <v>-11.2</v>
      </c>
      <c r="AE705" s="19" t="n">
        <v>5.119</v>
      </c>
      <c r="AF705" s="8" t="n">
        <v>-7</v>
      </c>
      <c r="AG705" s="8" t="n">
        <v>-6.6</v>
      </c>
      <c r="AH705" s="8" t="n">
        <v>16</v>
      </c>
      <c r="AI705" s="8" t="n">
        <v>804</v>
      </c>
      <c r="AJ705" s="8" t="n">
        <v>32521</v>
      </c>
      <c r="AK705" s="19" t="n">
        <v>542.01666666667</v>
      </c>
      <c r="AL705" s="8" t="n">
        <v>542.02</v>
      </c>
      <c r="AM705" s="8" t="n">
        <v>542</v>
      </c>
      <c r="AN705" s="18" t="n">
        <f aca="false">AJ705/60/V705</f>
        <v>12.9051587301587</v>
      </c>
      <c r="AO705" s="8" t="n">
        <v>21.84</v>
      </c>
      <c r="AP705" s="12" t="n">
        <f aca="false">IF(EF705&gt;0,Z705/EF705,0)</f>
        <v>0.636363636363636</v>
      </c>
      <c r="AQ705" s="8" t="n">
        <v>144</v>
      </c>
      <c r="AR705" s="8" t="n">
        <v>144</v>
      </c>
      <c r="AS705" s="8" t="n">
        <v>144</v>
      </c>
      <c r="AT705" s="8" t="n">
        <v>116</v>
      </c>
      <c r="AU705" s="8" t="n">
        <v>116</v>
      </c>
      <c r="AV705" s="8" t="n">
        <v>88</v>
      </c>
      <c r="AW705" s="8" t="n">
        <v>70</v>
      </c>
      <c r="AX705" s="8" t="n">
        <v>20</v>
      </c>
      <c r="AY705" s="8" t="n">
        <v>7</v>
      </c>
      <c r="AZ705" s="8" t="n">
        <v>7</v>
      </c>
      <c r="BA705" s="8" t="n">
        <f aca="false">AY705+AZ705</f>
        <v>14</v>
      </c>
      <c r="BB705" s="8" t="n">
        <v>6.6</v>
      </c>
      <c r="BC705" s="8" t="n">
        <v>34.8295</v>
      </c>
      <c r="BD705" s="19" t="n">
        <v>115.9</v>
      </c>
      <c r="BE705" s="19" t="n">
        <v>12.8298637803265</v>
      </c>
      <c r="BF705" s="19" t="n">
        <f aca="false">AQ705+BD705</f>
        <v>259.9</v>
      </c>
      <c r="BG705" s="19" t="n">
        <f aca="false">IF(AL705&gt;0,BF705/AL705*60,0)</f>
        <v>28.7701560828014</v>
      </c>
      <c r="BH705" s="8" t="n">
        <v>169</v>
      </c>
      <c r="BI705" s="8" t="n">
        <v>238</v>
      </c>
      <c r="BJ705" s="8" t="n">
        <v>196</v>
      </c>
      <c r="BK705" s="12" t="n">
        <f aca="false">BH705/(BH705+BJ705)</f>
        <v>0.463013698630137</v>
      </c>
      <c r="BL705" s="8" t="n">
        <v>15</v>
      </c>
      <c r="BM705" s="8" t="n">
        <v>15</v>
      </c>
      <c r="BN705" s="8" t="n">
        <v>20</v>
      </c>
      <c r="BO705" s="8" t="n">
        <f aca="false">BM705-BN705</f>
        <v>-5</v>
      </c>
      <c r="BP705" s="8" t="n">
        <v>28</v>
      </c>
      <c r="BQ705" s="8" t="n">
        <v>18</v>
      </c>
      <c r="BR705" s="8" t="n">
        <v>22</v>
      </c>
      <c r="BS705" s="8" t="n">
        <v>16</v>
      </c>
      <c r="BT705" s="12" t="n">
        <f aca="false">BS705/(EA705+BS705)</f>
        <v>0.0361990950226244</v>
      </c>
      <c r="BU705" s="8" t="n">
        <v>7</v>
      </c>
      <c r="BV705" s="8" t="n">
        <v>14</v>
      </c>
      <c r="BW705" s="12" t="n">
        <f aca="false">IF(BU705+BV705&gt;0,BU705/(BU705+BV705),0)</f>
        <v>0.333333333333333</v>
      </c>
      <c r="BX705" s="8" t="n">
        <v>0</v>
      </c>
      <c r="BY705" s="8" t="n">
        <v>2</v>
      </c>
      <c r="BZ705" s="8" t="n">
        <v>1</v>
      </c>
      <c r="CA705" s="8" t="n">
        <v>2</v>
      </c>
      <c r="CB705" s="8" t="n">
        <v>6</v>
      </c>
      <c r="CC705" s="8" t="n">
        <v>10</v>
      </c>
      <c r="CD705" s="8" t="n">
        <v>2</v>
      </c>
      <c r="CE705" s="8" t="n">
        <v>2</v>
      </c>
      <c r="CF705" s="8" t="n">
        <v>2</v>
      </c>
      <c r="CG705" s="8" t="n">
        <v>6</v>
      </c>
      <c r="CH705" s="8" t="n">
        <v>4</v>
      </c>
      <c r="CI705" s="8" t="n">
        <v>11</v>
      </c>
      <c r="CJ705" s="8" t="n">
        <v>1</v>
      </c>
      <c r="CK705" s="8" t="n">
        <v>0</v>
      </c>
      <c r="CL705" s="8" t="n">
        <v>2</v>
      </c>
      <c r="CM705" s="8" t="n">
        <v>0</v>
      </c>
      <c r="CN705" s="8" t="n">
        <v>0</v>
      </c>
      <c r="CO705" s="8" t="n">
        <v>0</v>
      </c>
      <c r="CP705" s="8" t="n">
        <v>0</v>
      </c>
      <c r="CQ705" s="8" t="n">
        <v>0</v>
      </c>
      <c r="CR705" s="8" t="n">
        <v>0</v>
      </c>
      <c r="CS705" s="8" t="n">
        <v>2</v>
      </c>
      <c r="CT705" s="8" t="n">
        <v>2</v>
      </c>
      <c r="CU705" s="8" t="n">
        <v>0</v>
      </c>
      <c r="CV705" s="8" t="n">
        <v>0</v>
      </c>
      <c r="CW705" s="8" t="n">
        <v>1</v>
      </c>
      <c r="CX705" s="8" t="n">
        <v>0</v>
      </c>
      <c r="CY705" s="8" t="n">
        <v>2</v>
      </c>
      <c r="CZ705" s="8" t="n">
        <v>1</v>
      </c>
      <c r="DA705" s="8" t="n">
        <v>25</v>
      </c>
      <c r="DB705" s="8" t="n">
        <v>3</v>
      </c>
      <c r="DC705" s="8" t="n">
        <v>0</v>
      </c>
      <c r="DD705" s="8" t="n">
        <v>27</v>
      </c>
      <c r="DE705" s="8" t="n">
        <v>18</v>
      </c>
      <c r="DF705" s="8" t="n">
        <v>2</v>
      </c>
      <c r="DG705" s="8" t="n">
        <v>1</v>
      </c>
      <c r="DH705" s="8" t="n">
        <v>37</v>
      </c>
      <c r="DI705" s="8" t="n">
        <v>8</v>
      </c>
      <c r="DJ705" s="8" t="n">
        <v>4</v>
      </c>
      <c r="DK705" s="8" t="n">
        <v>8</v>
      </c>
      <c r="DL705" s="8" t="n">
        <v>8</v>
      </c>
      <c r="DM705" s="8" t="n">
        <v>0</v>
      </c>
      <c r="DN705" s="8" t="n">
        <v>4</v>
      </c>
      <c r="DO705" s="8" t="n">
        <v>4</v>
      </c>
      <c r="DP705" s="8" t="n">
        <v>0</v>
      </c>
      <c r="DQ705" s="8" t="n">
        <f aca="false">DJ705-DI705</f>
        <v>-4</v>
      </c>
      <c r="DR705" s="19" t="n">
        <v>-0.296</v>
      </c>
      <c r="DS705" s="8" t="n">
        <v>8</v>
      </c>
      <c r="DT705" s="8" t="n">
        <v>0</v>
      </c>
      <c r="DU705" s="8" t="n">
        <v>0</v>
      </c>
      <c r="DV705" s="8" t="n">
        <v>0</v>
      </c>
      <c r="DW705" s="8" t="n">
        <v>0</v>
      </c>
      <c r="DX705" s="8" t="n">
        <v>531</v>
      </c>
      <c r="DY705" s="8" t="n">
        <v>552</v>
      </c>
      <c r="DZ705" s="8" t="n">
        <v>415</v>
      </c>
      <c r="EA705" s="8" t="n">
        <v>426</v>
      </c>
      <c r="EB705" s="8" t="n">
        <v>309</v>
      </c>
      <c r="EC705" s="8" t="n">
        <v>314</v>
      </c>
      <c r="ED705" s="8" t="n">
        <v>25.67</v>
      </c>
      <c r="EE705" s="8" t="n">
        <v>26.39</v>
      </c>
      <c r="EF705" s="8" t="n">
        <v>22</v>
      </c>
      <c r="EG705" s="8" t="n">
        <v>25</v>
      </c>
      <c r="EH705" s="12" t="n">
        <f aca="false">EF705/EB705</f>
        <v>0.0711974110032363</v>
      </c>
      <c r="EI705" s="20" t="n">
        <f aca="false">1-EG705/EC705</f>
        <v>0.920382165605096</v>
      </c>
      <c r="EJ705" s="21" t="n">
        <f aca="false">EH705+EI705</f>
        <v>0.991579576608332</v>
      </c>
      <c r="EK705" s="8" t="n">
        <v>532</v>
      </c>
      <c r="EL705" s="8" t="n">
        <v>553</v>
      </c>
      <c r="EM705" s="8" t="n">
        <v>415</v>
      </c>
      <c r="EN705" s="8" t="n">
        <v>427</v>
      </c>
      <c r="EO705" s="8" t="n">
        <v>309</v>
      </c>
      <c r="EP705" s="8" t="n">
        <v>315</v>
      </c>
      <c r="EQ705" s="8" t="n">
        <v>22</v>
      </c>
      <c r="ER705" s="8" t="n">
        <v>25</v>
      </c>
      <c r="ES705" s="8" t="n">
        <v>247</v>
      </c>
      <c r="ET705" s="8" t="n">
        <v>255</v>
      </c>
      <c r="EU705" s="8" t="n">
        <v>91</v>
      </c>
      <c r="EV705" s="8" t="n">
        <v>105</v>
      </c>
      <c r="EW705" s="8" t="n">
        <v>16</v>
      </c>
      <c r="EX705" s="8" t="n">
        <v>12</v>
      </c>
      <c r="EY705" s="8" t="n">
        <v>42</v>
      </c>
      <c r="EZ705" s="8" t="n">
        <v>40</v>
      </c>
      <c r="FA705" s="8" t="n">
        <v>0.4</v>
      </c>
      <c r="FB705" s="8" t="n">
        <v>0.3</v>
      </c>
      <c r="FC705" s="8" t="n">
        <v>0.7</v>
      </c>
      <c r="FD705" s="19" t="n">
        <v>9.13</v>
      </c>
      <c r="FE705" s="18" t="n">
        <f aca="false">FD705/V705</f>
        <v>0.217380952380952</v>
      </c>
      <c r="FF705" s="8" t="n">
        <v>0.8934</v>
      </c>
      <c r="FG705" s="8" t="n">
        <v>0.39</v>
      </c>
      <c r="FH705" s="8" t="n">
        <v>-0.3</v>
      </c>
      <c r="FI705" s="8" t="n">
        <v>0.09</v>
      </c>
      <c r="FJ705" s="8" t="n">
        <v>1</v>
      </c>
      <c r="FK705" s="8" t="n">
        <v>0</v>
      </c>
      <c r="FL705" s="8" t="n">
        <v>0</v>
      </c>
      <c r="FM705" s="8" t="n">
        <f aca="false">BL705+BS705+AH705+DT705</f>
        <v>47</v>
      </c>
      <c r="FN705" s="19" t="n">
        <f aca="false">IF(DS705&gt;0,(BL705+BR705)/DS705,0)</f>
        <v>4.625</v>
      </c>
      <c r="FO705" s="12" t="n">
        <v>0.0406746032</v>
      </c>
      <c r="FP705" s="19" t="n">
        <f aca="false">Z705-AH705/10</f>
        <v>12.4</v>
      </c>
      <c r="FQ705" s="19" t="n">
        <f aca="false">Z705+DR705/5</f>
        <v>13.9408</v>
      </c>
      <c r="FR705" s="19" t="n">
        <f aca="false">(DX705+DY705)/AL705*60</f>
        <v>119.88487509686</v>
      </c>
      <c r="FS705" s="8" t="n">
        <v>9</v>
      </c>
      <c r="FT705" s="17" t="s">
        <v>3247</v>
      </c>
      <c r="FU705" s="8" t="n">
        <v>424</v>
      </c>
      <c r="FV705" s="22"/>
      <c r="FW705" s="17" t="s">
        <v>280</v>
      </c>
      <c r="FX705" s="23" t="n">
        <v>2500000</v>
      </c>
      <c r="FY705" s="23" t="n">
        <v>2500000</v>
      </c>
      <c r="FZ705" s="8" t="n">
        <v>1057</v>
      </c>
      <c r="GA705" s="8" t="n">
        <v>284</v>
      </c>
      <c r="GB705" s="8" t="n">
        <v>339</v>
      </c>
      <c r="GC705" s="8" t="n">
        <v>623</v>
      </c>
      <c r="GD705" s="8" t="n">
        <v>-19</v>
      </c>
      <c r="GE705" s="8" t="n">
        <v>294</v>
      </c>
      <c r="GF705" s="8" t="n">
        <v>3103</v>
      </c>
      <c r="GG705" s="8" t="n">
        <v>17160</v>
      </c>
      <c r="GH705" s="8" t="n">
        <v>50.5</v>
      </c>
      <c r="GI705" s="8" t="n">
        <v>18.5</v>
      </c>
      <c r="GJ705" s="8" t="n">
        <v>69.1</v>
      </c>
      <c r="GK705" s="8" t="n">
        <f aca="false">Z705-AH705/10</f>
        <v>12.4</v>
      </c>
      <c r="GL705" s="22"/>
      <c r="GM705" s="22"/>
      <c r="GN705" s="22"/>
      <c r="GO705" s="22"/>
      <c r="GP705" s="22"/>
    </row>
    <row r="706" customFormat="false" ht="13.65" hidden="false" customHeight="true" outlineLevel="0" collapsed="false">
      <c r="A706" s="16" t="n">
        <v>33029</v>
      </c>
      <c r="B706" s="17" t="s">
        <v>1482</v>
      </c>
      <c r="C706" s="22"/>
      <c r="D706" s="17" t="s">
        <v>372</v>
      </c>
      <c r="E706" s="17" t="s">
        <v>372</v>
      </c>
      <c r="F706" s="8" t="n">
        <v>72</v>
      </c>
      <c r="G706" s="8" t="n">
        <v>204</v>
      </c>
      <c r="H706" s="8" t="n">
        <v>2010</v>
      </c>
      <c r="I706" s="8" t="n">
        <v>3</v>
      </c>
      <c r="J706" s="8" t="n">
        <v>66</v>
      </c>
      <c r="K706" s="17" t="s">
        <v>273</v>
      </c>
      <c r="L706" s="8" t="n">
        <v>2012</v>
      </c>
      <c r="M706" s="8" t="n">
        <v>27</v>
      </c>
      <c r="N706" s="8" t="n">
        <v>6</v>
      </c>
      <c r="O706" s="8" t="n">
        <v>8475462</v>
      </c>
      <c r="P706" s="17" t="s">
        <v>3248</v>
      </c>
      <c r="Q706" s="17" t="s">
        <v>3249</v>
      </c>
      <c r="R706" s="17" t="s">
        <v>3250</v>
      </c>
      <c r="S706" s="17" t="s">
        <v>3251</v>
      </c>
      <c r="T706" s="17" t="s">
        <v>278</v>
      </c>
      <c r="U706" s="17" t="s">
        <v>562</v>
      </c>
      <c r="V706" s="8" t="n">
        <v>70</v>
      </c>
      <c r="W706" s="8" t="n">
        <v>2</v>
      </c>
      <c r="X706" s="8" t="n">
        <v>14</v>
      </c>
      <c r="Y706" s="8" t="n">
        <v>10</v>
      </c>
      <c r="Z706" s="8" t="n">
        <v>16</v>
      </c>
      <c r="AA706" s="8" t="n">
        <v>15</v>
      </c>
      <c r="AB706" s="8" t="n">
        <v>86</v>
      </c>
      <c r="AC706" s="18" t="n">
        <f aca="false">Z706/V706</f>
        <v>0.228571428571429</v>
      </c>
      <c r="AD706" s="19" t="n">
        <f aca="false">IF(FZ706&gt;V706,Z706-V706*(GC706-Z706)/(FZ706-V706),0)</f>
        <v>-1.95539033457249</v>
      </c>
      <c r="AE706" s="19" t="n">
        <v>4.943</v>
      </c>
      <c r="AF706" s="8" t="n">
        <v>0</v>
      </c>
      <c r="AG706" s="8" t="n">
        <v>7</v>
      </c>
      <c r="AH706" s="8" t="n">
        <v>83</v>
      </c>
      <c r="AI706" s="8" t="n">
        <v>1556</v>
      </c>
      <c r="AJ706" s="8" t="n">
        <v>71826</v>
      </c>
      <c r="AK706" s="19" t="n">
        <v>1197.1</v>
      </c>
      <c r="AL706" s="8" t="n">
        <v>1196.7</v>
      </c>
      <c r="AM706" s="8" t="n">
        <v>1197</v>
      </c>
      <c r="AN706" s="18" t="n">
        <f aca="false">AJ706/60/V706</f>
        <v>17.1014285714286</v>
      </c>
      <c r="AO706" s="8" t="n">
        <v>28.79</v>
      </c>
      <c r="AP706" s="12" t="n">
        <f aca="false">IF(EF706&gt;0,Z706/EF706,0)</f>
        <v>0.4</v>
      </c>
      <c r="AQ706" s="8" t="n">
        <v>257</v>
      </c>
      <c r="AR706" s="8" t="n">
        <v>257</v>
      </c>
      <c r="AS706" s="8" t="n">
        <v>257</v>
      </c>
      <c r="AT706" s="8" t="n">
        <v>188</v>
      </c>
      <c r="AU706" s="8" t="n">
        <v>188</v>
      </c>
      <c r="AV706" s="8" t="n">
        <v>142</v>
      </c>
      <c r="AW706" s="8" t="n">
        <v>47</v>
      </c>
      <c r="AX706" s="8" t="n">
        <v>3</v>
      </c>
      <c r="AY706" s="8" t="n">
        <v>7</v>
      </c>
      <c r="AZ706" s="8" t="n">
        <v>14</v>
      </c>
      <c r="BA706" s="8" t="n">
        <f aca="false">AY706+AZ706</f>
        <v>21</v>
      </c>
      <c r="BB706" s="8" t="n">
        <v>4.39</v>
      </c>
      <c r="BC706" s="8" t="n">
        <v>66.1479</v>
      </c>
      <c r="BD706" s="19" t="n">
        <v>289.1</v>
      </c>
      <c r="BE706" s="19" t="n">
        <v>14.4900175423941</v>
      </c>
      <c r="BF706" s="19" t="n">
        <f aca="false">AQ706+BD706</f>
        <v>546.1</v>
      </c>
      <c r="BG706" s="19" t="n">
        <f aca="false">IF(AL706&gt;0,BF706/AL706*60,0)</f>
        <v>27.3802958134871</v>
      </c>
      <c r="BH706" s="8" t="n">
        <v>294</v>
      </c>
      <c r="BI706" s="8" t="n">
        <v>381</v>
      </c>
      <c r="BJ706" s="8" t="n">
        <v>464</v>
      </c>
      <c r="BK706" s="12" t="n">
        <f aca="false">BH706/(BH706+BJ706)</f>
        <v>0.387862796833773</v>
      </c>
      <c r="BL706" s="8" t="n">
        <v>170</v>
      </c>
      <c r="BM706" s="8" t="n">
        <v>170</v>
      </c>
      <c r="BN706" s="8" t="n">
        <v>122</v>
      </c>
      <c r="BO706" s="8" t="n">
        <f aca="false">BM706-BN706</f>
        <v>48</v>
      </c>
      <c r="BP706" s="8" t="n">
        <v>46</v>
      </c>
      <c r="BQ706" s="8" t="n">
        <v>50</v>
      </c>
      <c r="BR706" s="8" t="n">
        <v>7</v>
      </c>
      <c r="BS706" s="8" t="n">
        <v>123</v>
      </c>
      <c r="BT706" s="12" t="n">
        <f aca="false">BS706/(EA706+BS706)</f>
        <v>0.128258602711157</v>
      </c>
      <c r="BU706" s="8" t="n">
        <v>0</v>
      </c>
      <c r="BV706" s="8" t="n">
        <v>0</v>
      </c>
      <c r="BW706" s="12" t="n">
        <f aca="false">IF(BU706+BV706&gt;0,BU706/(BU706+BV706),0)</f>
        <v>0</v>
      </c>
      <c r="BX706" s="8" t="n">
        <v>0</v>
      </c>
      <c r="BY706" s="8" t="n">
        <v>0</v>
      </c>
      <c r="BZ706" s="8" t="n">
        <v>0</v>
      </c>
      <c r="CA706" s="8" t="n">
        <v>0</v>
      </c>
      <c r="CB706" s="8" t="n">
        <v>0</v>
      </c>
      <c r="CC706" s="8" t="n">
        <v>0</v>
      </c>
      <c r="CD706" s="8" t="n">
        <v>0</v>
      </c>
      <c r="CE706" s="8" t="n">
        <v>0</v>
      </c>
      <c r="CF706" s="8" t="n">
        <v>0</v>
      </c>
      <c r="CG706" s="8" t="n">
        <v>0</v>
      </c>
      <c r="CH706" s="8" t="n">
        <v>0</v>
      </c>
      <c r="CI706" s="8" t="n">
        <v>0</v>
      </c>
      <c r="CJ706" s="8" t="n">
        <v>0</v>
      </c>
      <c r="CK706" s="8" t="n">
        <v>0</v>
      </c>
      <c r="CL706" s="8" t="n">
        <v>0</v>
      </c>
      <c r="CM706" s="8" t="n">
        <v>0</v>
      </c>
      <c r="CN706" s="8" t="n">
        <v>1</v>
      </c>
      <c r="CO706" s="8" t="n">
        <v>0</v>
      </c>
      <c r="CP706" s="8" t="n">
        <v>0</v>
      </c>
      <c r="CQ706" s="8" t="n">
        <v>0</v>
      </c>
      <c r="CR706" s="8" t="n">
        <v>0</v>
      </c>
      <c r="CS706" s="8" t="n">
        <v>1</v>
      </c>
      <c r="CT706" s="8" t="n">
        <v>0</v>
      </c>
      <c r="CU706" s="8" t="n">
        <v>0</v>
      </c>
      <c r="CV706" s="8" t="n">
        <v>0</v>
      </c>
      <c r="CW706" s="8" t="n">
        <v>1</v>
      </c>
      <c r="CX706" s="8" t="n">
        <v>0</v>
      </c>
      <c r="CY706" s="8" t="n">
        <v>1</v>
      </c>
      <c r="CZ706" s="8" t="n">
        <v>7</v>
      </c>
      <c r="DA706" s="8" t="n">
        <v>38</v>
      </c>
      <c r="DB706" s="8" t="n">
        <v>2</v>
      </c>
      <c r="DC706" s="8" t="n">
        <v>0</v>
      </c>
      <c r="DD706" s="8" t="n">
        <v>51</v>
      </c>
      <c r="DE706" s="8" t="n">
        <v>21</v>
      </c>
      <c r="DF706" s="8" t="n">
        <v>0</v>
      </c>
      <c r="DG706" s="8" t="n">
        <v>0</v>
      </c>
      <c r="DH706" s="8" t="n">
        <v>68</v>
      </c>
      <c r="DI706" s="8" t="n">
        <v>22</v>
      </c>
      <c r="DJ706" s="8" t="n">
        <v>12</v>
      </c>
      <c r="DK706" s="8" t="n">
        <v>22</v>
      </c>
      <c r="DL706" s="8" t="n">
        <v>19</v>
      </c>
      <c r="DM706" s="8" t="n">
        <v>3</v>
      </c>
      <c r="DN706" s="8" t="n">
        <v>14</v>
      </c>
      <c r="DO706" s="8" t="n">
        <v>11</v>
      </c>
      <c r="DP706" s="8" t="n">
        <v>3</v>
      </c>
      <c r="DQ706" s="8" t="n">
        <f aca="false">DJ706-DI706</f>
        <v>-10</v>
      </c>
      <c r="DR706" s="19" t="n">
        <v>-2.264</v>
      </c>
      <c r="DS706" s="8" t="n">
        <v>14</v>
      </c>
      <c r="DT706" s="8" t="n">
        <v>5</v>
      </c>
      <c r="DU706" s="8" t="n">
        <v>0</v>
      </c>
      <c r="DV706" s="8" t="n">
        <v>1</v>
      </c>
      <c r="DW706" s="8" t="n">
        <v>2</v>
      </c>
      <c r="DX706" s="8" t="n">
        <v>1072</v>
      </c>
      <c r="DY706" s="8" t="n">
        <v>1168</v>
      </c>
      <c r="DZ706" s="8" t="n">
        <v>815</v>
      </c>
      <c r="EA706" s="8" t="n">
        <v>836</v>
      </c>
      <c r="EB706" s="8" t="n">
        <v>611</v>
      </c>
      <c r="EC706" s="8" t="n">
        <v>570</v>
      </c>
      <c r="ED706" s="8" t="n">
        <v>45.7</v>
      </c>
      <c r="EE706" s="8" t="n">
        <v>51.24</v>
      </c>
      <c r="EF706" s="8" t="n">
        <v>40</v>
      </c>
      <c r="EG706" s="8" t="n">
        <v>61</v>
      </c>
      <c r="EH706" s="12" t="n">
        <f aca="false">EF706/EB706</f>
        <v>0.0654664484451719</v>
      </c>
      <c r="EI706" s="20" t="n">
        <f aca="false">1-EG706/EC706</f>
        <v>0.892982456140351</v>
      </c>
      <c r="EJ706" s="21" t="n">
        <f aca="false">EH706+EI706</f>
        <v>0.958448904585523</v>
      </c>
      <c r="EK706" s="8" t="n">
        <v>1079</v>
      </c>
      <c r="EL706" s="8" t="n">
        <v>1167</v>
      </c>
      <c r="EM706" s="8" t="n">
        <v>821</v>
      </c>
      <c r="EN706" s="8" t="n">
        <v>837</v>
      </c>
      <c r="EO706" s="8" t="n">
        <v>616</v>
      </c>
      <c r="EP706" s="8" t="n">
        <v>571</v>
      </c>
      <c r="EQ706" s="8" t="n">
        <v>41</v>
      </c>
      <c r="ER706" s="8" t="n">
        <v>61</v>
      </c>
      <c r="ES706" s="8" t="n">
        <v>479</v>
      </c>
      <c r="ET706" s="8" t="n">
        <v>581</v>
      </c>
      <c r="EU706" s="8" t="n">
        <v>183</v>
      </c>
      <c r="EV706" s="8" t="n">
        <v>225</v>
      </c>
      <c r="EW706" s="8" t="n">
        <v>24</v>
      </c>
      <c r="EX706" s="8" t="n">
        <v>29</v>
      </c>
      <c r="EY706" s="8" t="n">
        <v>91</v>
      </c>
      <c r="EZ706" s="8" t="n">
        <v>94</v>
      </c>
      <c r="FA706" s="8" t="n">
        <v>0.3</v>
      </c>
      <c r="FB706" s="8" t="n">
        <v>2.4</v>
      </c>
      <c r="FC706" s="8" t="n">
        <v>2.7</v>
      </c>
      <c r="FD706" s="19" t="n">
        <v>29.3</v>
      </c>
      <c r="FE706" s="18" t="n">
        <f aca="false">FD706/V706</f>
        <v>0.418571428571429</v>
      </c>
      <c r="FF706" s="8" t="n">
        <v>0.8421</v>
      </c>
      <c r="FG706" s="8" t="n">
        <v>-0.78</v>
      </c>
      <c r="FH706" s="8" t="n">
        <v>0.1</v>
      </c>
      <c r="FI706" s="8" t="n">
        <v>-0.68</v>
      </c>
      <c r="FJ706" s="22"/>
      <c r="FK706" s="22"/>
      <c r="FL706" s="22"/>
      <c r="FM706" s="8" t="n">
        <f aca="false">BL706+BS706+AH706+DT706</f>
        <v>381</v>
      </c>
      <c r="FN706" s="19" t="n">
        <f aca="false">IF(DS706&gt;0,(BL706+BR706)/DS706,0)</f>
        <v>12.6428571428571</v>
      </c>
      <c r="FO706" s="12" t="n">
        <v>0.0094852516</v>
      </c>
      <c r="FP706" s="19" t="n">
        <f aca="false">Z706-AH706/10</f>
        <v>7.7</v>
      </c>
      <c r="FQ706" s="19" t="n">
        <f aca="false">Z706+DR706/5</f>
        <v>15.5472</v>
      </c>
      <c r="FR706" s="19" t="n">
        <f aca="false">(DX706+DY706)/AL706*60</f>
        <v>112.308849335673</v>
      </c>
      <c r="FS706" s="8" t="n">
        <v>4</v>
      </c>
      <c r="FT706" s="17" t="s">
        <v>326</v>
      </c>
      <c r="FU706" s="8" t="n">
        <v>195</v>
      </c>
      <c r="FV706" s="22"/>
      <c r="FW706" s="17" t="s">
        <v>280</v>
      </c>
      <c r="FX706" s="23" t="n">
        <v>3500000</v>
      </c>
      <c r="FY706" s="23" t="n">
        <v>3350000</v>
      </c>
      <c r="FZ706" s="8" t="n">
        <v>339</v>
      </c>
      <c r="GA706" s="8" t="n">
        <v>20</v>
      </c>
      <c r="GB706" s="8" t="n">
        <v>65</v>
      </c>
      <c r="GC706" s="8" t="n">
        <v>85</v>
      </c>
      <c r="GD706" s="8" t="n">
        <v>5</v>
      </c>
      <c r="GE706" s="8" t="n">
        <v>516</v>
      </c>
      <c r="GF706" s="8" t="n">
        <v>613</v>
      </c>
      <c r="GG706" s="8" t="n">
        <v>6295</v>
      </c>
      <c r="GH706" s="8" t="n">
        <v>3.6</v>
      </c>
      <c r="GI706" s="8" t="n">
        <v>13.3</v>
      </c>
      <c r="GJ706" s="8" t="n">
        <v>16.9</v>
      </c>
      <c r="GK706" s="8" t="n">
        <f aca="false">Z706-AH706/10</f>
        <v>7.7</v>
      </c>
      <c r="GL706" s="22"/>
      <c r="GM706" s="22"/>
      <c r="GN706" s="22"/>
      <c r="GO706" s="22"/>
      <c r="GP706" s="22"/>
    </row>
    <row r="707" customFormat="false" ht="13.65" hidden="false" customHeight="true" outlineLevel="0" collapsed="false">
      <c r="A707" s="16" t="n">
        <v>35365</v>
      </c>
      <c r="B707" s="17" t="s">
        <v>1008</v>
      </c>
      <c r="C707" s="22"/>
      <c r="D707" s="17" t="s">
        <v>321</v>
      </c>
      <c r="E707" s="17" t="s">
        <v>321</v>
      </c>
      <c r="F707" s="8" t="n">
        <v>73</v>
      </c>
      <c r="G707" s="8" t="n">
        <v>214</v>
      </c>
      <c r="H707" s="8" t="n">
        <v>2015</v>
      </c>
      <c r="I707" s="8" t="n">
        <v>2</v>
      </c>
      <c r="J707" s="8" t="n">
        <v>53</v>
      </c>
      <c r="K707" s="17" t="s">
        <v>273</v>
      </c>
      <c r="L707" s="8" t="n">
        <v>2016</v>
      </c>
      <c r="M707" s="8" t="n">
        <v>21</v>
      </c>
      <c r="N707" s="8" t="n">
        <v>2</v>
      </c>
      <c r="O707" s="8" t="n">
        <v>8478397</v>
      </c>
      <c r="P707" s="17" t="s">
        <v>3252</v>
      </c>
      <c r="Q707" s="17" t="s">
        <v>3253</v>
      </c>
      <c r="R707" s="17" t="s">
        <v>2456</v>
      </c>
      <c r="S707" s="17" t="s">
        <v>3254</v>
      </c>
      <c r="T707" s="17" t="s">
        <v>278</v>
      </c>
      <c r="U707" s="17" t="s">
        <v>567</v>
      </c>
      <c r="V707" s="8" t="n">
        <v>10</v>
      </c>
      <c r="W707" s="8" t="n">
        <v>0</v>
      </c>
      <c r="X707" s="8" t="n">
        <v>0</v>
      </c>
      <c r="Y707" s="8" t="n">
        <v>0</v>
      </c>
      <c r="Z707" s="8" t="n">
        <v>0</v>
      </c>
      <c r="AA707" s="8" t="n">
        <v>30</v>
      </c>
      <c r="AB707" s="8" t="n">
        <v>84</v>
      </c>
      <c r="AC707" s="18" t="n">
        <f aca="false">Z707/V707</f>
        <v>0</v>
      </c>
      <c r="AD707" s="19" t="n">
        <f aca="false">IF(FZ707&gt;V707,Z707-V707*(GC707-Z707)/(FZ707-V707),0)</f>
        <v>0</v>
      </c>
      <c r="AE707" s="19" t="n">
        <v>0</v>
      </c>
      <c r="AF707" s="8" t="n">
        <v>-1</v>
      </c>
      <c r="AG707" s="8" t="n">
        <v>1.6</v>
      </c>
      <c r="AH707" s="8" t="n">
        <v>4</v>
      </c>
      <c r="AI707" s="8" t="n">
        <v>207</v>
      </c>
      <c r="AJ707" s="8" t="n">
        <v>9263</v>
      </c>
      <c r="AK707" s="19" t="n">
        <v>154.38333333333</v>
      </c>
      <c r="AL707" s="8" t="n">
        <v>154.38</v>
      </c>
      <c r="AM707" s="8" t="n">
        <v>154</v>
      </c>
      <c r="AN707" s="18" t="n">
        <f aca="false">AJ707/60/V707</f>
        <v>15.4383333333333</v>
      </c>
      <c r="AO707" s="8" t="n">
        <v>26.1</v>
      </c>
      <c r="AP707" s="12" t="n">
        <f aca="false">IF(EF707&gt;0,Z707/EF707,0)</f>
        <v>0</v>
      </c>
      <c r="AQ707" s="8" t="n">
        <v>23</v>
      </c>
      <c r="AR707" s="8" t="n">
        <v>23</v>
      </c>
      <c r="AS707" s="8" t="n">
        <v>23</v>
      </c>
      <c r="AT707" s="8" t="n">
        <v>13</v>
      </c>
      <c r="AU707" s="8" t="n">
        <v>13</v>
      </c>
      <c r="AV707" s="8" t="n">
        <v>8</v>
      </c>
      <c r="AW707" s="8" t="n">
        <v>7</v>
      </c>
      <c r="AX707" s="8" t="n">
        <v>0</v>
      </c>
      <c r="AY707" s="8" t="n">
        <v>0</v>
      </c>
      <c r="AZ707" s="8" t="n">
        <v>1</v>
      </c>
      <c r="BA707" s="8" t="n">
        <f aca="false">AY707+AZ707</f>
        <v>1</v>
      </c>
      <c r="BB707" s="8" t="n">
        <v>0.45</v>
      </c>
      <c r="BC707" s="8" t="n">
        <v>50.125</v>
      </c>
      <c r="BD707" s="19" t="n">
        <v>0</v>
      </c>
      <c r="BE707" s="19" t="n">
        <v>0</v>
      </c>
      <c r="BF707" s="19" t="n">
        <f aca="false">AQ707+BD707</f>
        <v>23</v>
      </c>
      <c r="BG707" s="19" t="n">
        <f aca="false">IF(AL707&gt;0,BF707/AL707*60,0)</f>
        <v>8.93898173338515</v>
      </c>
      <c r="BH707" s="8" t="n">
        <v>49</v>
      </c>
      <c r="BI707" s="8" t="n">
        <v>50</v>
      </c>
      <c r="BJ707" s="8" t="n">
        <v>33</v>
      </c>
      <c r="BK707" s="12" t="n">
        <f aca="false">BH707/(BH707+BJ707)</f>
        <v>0.597560975609756</v>
      </c>
      <c r="BL707" s="8" t="n">
        <v>2</v>
      </c>
      <c r="BM707" s="8" t="n">
        <v>2</v>
      </c>
      <c r="BN707" s="8" t="n">
        <v>13</v>
      </c>
      <c r="BO707" s="8" t="n">
        <f aca="false">BM707-BN707</f>
        <v>-11</v>
      </c>
      <c r="BP707" s="8" t="n">
        <v>5</v>
      </c>
      <c r="BQ707" s="8" t="n">
        <v>4</v>
      </c>
      <c r="BR707" s="8" t="n">
        <v>0</v>
      </c>
      <c r="BS707" s="8" t="n">
        <v>10</v>
      </c>
      <c r="BT707" s="12" t="n">
        <f aca="false">BS707/(EA707+BS707)</f>
        <v>0.0925925925925926</v>
      </c>
      <c r="BU707" s="8" t="n">
        <v>0</v>
      </c>
      <c r="BV707" s="8" t="n">
        <v>0</v>
      </c>
      <c r="BW707" s="12" t="n">
        <f aca="false">IF(BU707+BV707&gt;0,BU707/(BU707+BV707),0)</f>
        <v>0</v>
      </c>
      <c r="BX707" s="8" t="n">
        <v>0</v>
      </c>
      <c r="BY707" s="8" t="n">
        <v>0</v>
      </c>
      <c r="BZ707" s="8" t="n">
        <v>0</v>
      </c>
      <c r="CA707" s="8" t="n">
        <v>0</v>
      </c>
      <c r="CB707" s="8" t="n">
        <v>0</v>
      </c>
      <c r="CC707" s="8" t="n">
        <v>0</v>
      </c>
      <c r="CD707" s="8" t="n">
        <v>0</v>
      </c>
      <c r="CE707" s="8" t="n">
        <v>0</v>
      </c>
      <c r="CF707" s="8" t="n">
        <v>0</v>
      </c>
      <c r="CG707" s="8" t="n">
        <v>0</v>
      </c>
      <c r="CH707" s="8" t="n">
        <v>0</v>
      </c>
      <c r="CI707" s="8" t="n">
        <v>0</v>
      </c>
      <c r="CJ707" s="8" t="n">
        <v>0</v>
      </c>
      <c r="CK707" s="8" t="n">
        <v>0</v>
      </c>
      <c r="CL707" s="8" t="n">
        <v>0</v>
      </c>
      <c r="CM707" s="8" t="n">
        <v>0</v>
      </c>
      <c r="CN707" s="8" t="n">
        <v>0</v>
      </c>
      <c r="CO707" s="8" t="n">
        <v>0</v>
      </c>
      <c r="CP707" s="8" t="n">
        <v>0</v>
      </c>
      <c r="CQ707" s="8" t="n">
        <v>0</v>
      </c>
      <c r="CR707" s="8" t="n">
        <v>0</v>
      </c>
      <c r="CS707" s="8" t="n">
        <v>0</v>
      </c>
      <c r="CT707" s="8" t="n">
        <v>0</v>
      </c>
      <c r="CU707" s="8" t="n">
        <v>0</v>
      </c>
      <c r="CV707" s="8" t="n">
        <v>0</v>
      </c>
      <c r="CW707" s="8" t="n">
        <v>0</v>
      </c>
      <c r="CX707" s="8" t="n">
        <v>0</v>
      </c>
      <c r="CY707" s="8" t="n">
        <v>0</v>
      </c>
      <c r="CZ707" s="8" t="n">
        <v>2</v>
      </c>
      <c r="DA707" s="8" t="n">
        <v>3</v>
      </c>
      <c r="DB707" s="8" t="n">
        <v>0</v>
      </c>
      <c r="DC707" s="8" t="n">
        <v>0</v>
      </c>
      <c r="DD707" s="8" t="n">
        <v>1</v>
      </c>
      <c r="DE707" s="8" t="n">
        <v>0</v>
      </c>
      <c r="DF707" s="8" t="n">
        <v>0</v>
      </c>
      <c r="DG707" s="8" t="n">
        <v>0</v>
      </c>
      <c r="DH707" s="8" t="n">
        <v>7</v>
      </c>
      <c r="DI707" s="8" t="n">
        <v>2</v>
      </c>
      <c r="DJ707" s="8" t="n">
        <v>3</v>
      </c>
      <c r="DK707" s="8" t="n">
        <v>2</v>
      </c>
      <c r="DL707" s="8" t="n">
        <v>2</v>
      </c>
      <c r="DM707" s="8" t="n">
        <v>0</v>
      </c>
      <c r="DN707" s="8" t="n">
        <v>3</v>
      </c>
      <c r="DO707" s="8" t="n">
        <v>3</v>
      </c>
      <c r="DP707" s="8" t="n">
        <v>0</v>
      </c>
      <c r="DQ707" s="8" t="n">
        <f aca="false">DJ707-DI707</f>
        <v>1</v>
      </c>
      <c r="DR707" s="19" t="n">
        <v>0.666</v>
      </c>
      <c r="DS707" s="8" t="n">
        <v>2</v>
      </c>
      <c r="DT707" s="8" t="n">
        <v>0</v>
      </c>
      <c r="DU707" s="8" t="n">
        <v>0</v>
      </c>
      <c r="DV707" s="8" t="n">
        <v>0</v>
      </c>
      <c r="DW707" s="8" t="n">
        <v>0</v>
      </c>
      <c r="DX707" s="8" t="n">
        <v>168</v>
      </c>
      <c r="DY707" s="8" t="n">
        <v>122</v>
      </c>
      <c r="DZ707" s="8" t="n">
        <v>133</v>
      </c>
      <c r="EA707" s="8" t="n">
        <v>98</v>
      </c>
      <c r="EB707" s="8" t="n">
        <v>93</v>
      </c>
      <c r="EC707" s="8" t="n">
        <v>67</v>
      </c>
      <c r="ED707" s="8" t="n">
        <v>8.35</v>
      </c>
      <c r="EE707" s="8" t="n">
        <v>5.78</v>
      </c>
      <c r="EF707" s="8" t="n">
        <v>6</v>
      </c>
      <c r="EG707" s="8" t="n">
        <v>7</v>
      </c>
      <c r="EH707" s="12" t="n">
        <f aca="false">EF707/EB707</f>
        <v>0.0645161290322581</v>
      </c>
      <c r="EI707" s="20" t="n">
        <f aca="false">1-EG707/EC707</f>
        <v>0.895522388059701</v>
      </c>
      <c r="EJ707" s="21" t="n">
        <f aca="false">EH707+EI707</f>
        <v>0.960038517091959</v>
      </c>
      <c r="EK707" s="8" t="n">
        <v>170</v>
      </c>
      <c r="EL707" s="8" t="n">
        <v>122</v>
      </c>
      <c r="EM707" s="8" t="n">
        <v>135</v>
      </c>
      <c r="EN707" s="8" t="n">
        <v>98</v>
      </c>
      <c r="EO707" s="8" t="n">
        <v>95</v>
      </c>
      <c r="EP707" s="8" t="n">
        <v>67</v>
      </c>
      <c r="EQ707" s="8" t="n">
        <v>6</v>
      </c>
      <c r="ER707" s="8" t="n">
        <v>7</v>
      </c>
      <c r="ES707" s="8" t="n">
        <v>86</v>
      </c>
      <c r="ET707" s="8" t="n">
        <v>61</v>
      </c>
      <c r="EU707" s="8" t="n">
        <v>29</v>
      </c>
      <c r="EV707" s="8" t="n">
        <v>22</v>
      </c>
      <c r="EW707" s="8" t="n">
        <v>5</v>
      </c>
      <c r="EX707" s="8" t="n">
        <v>6</v>
      </c>
      <c r="EY707" s="8" t="n">
        <v>11</v>
      </c>
      <c r="EZ707" s="8" t="n">
        <v>13</v>
      </c>
      <c r="FA707" s="8" t="n">
        <v>-0.2</v>
      </c>
      <c r="FB707" s="8" t="n">
        <v>0.3</v>
      </c>
      <c r="FC707" s="8" t="n">
        <v>0.1</v>
      </c>
      <c r="FD707" s="19" t="n">
        <v>1.85</v>
      </c>
      <c r="FE707" s="18" t="n">
        <f aca="false">FD707/V707</f>
        <v>0.185</v>
      </c>
      <c r="FF707" s="8" t="n">
        <v>0.0075</v>
      </c>
      <c r="FG707" s="8" t="n">
        <v>0.15</v>
      </c>
      <c r="FH707" s="8" t="n">
        <v>0.03</v>
      </c>
      <c r="FI707" s="8" t="n">
        <v>0.18</v>
      </c>
      <c r="FJ707" s="22"/>
      <c r="FK707" s="22"/>
      <c r="FL707" s="22"/>
      <c r="FM707" s="8" t="n">
        <f aca="false">BL707+BS707+AH707+DT707</f>
        <v>16</v>
      </c>
      <c r="FN707" s="19" t="n">
        <f aca="false">IF(DS707&gt;0,(BL707+BR707)/DS707,0)</f>
        <v>1</v>
      </c>
      <c r="FO707" s="12" t="n">
        <v>0</v>
      </c>
      <c r="FP707" s="19" t="n">
        <f aca="false">Z707-AH707/10</f>
        <v>-0.4</v>
      </c>
      <c r="FQ707" s="19" t="n">
        <f aca="false">Z707+DR707/5</f>
        <v>0.1332</v>
      </c>
      <c r="FR707" s="19" t="n">
        <f aca="false">(DX707+DY707)/AL707*60</f>
        <v>112.708900116595</v>
      </c>
      <c r="FS707" s="22"/>
      <c r="FT707" s="22"/>
      <c r="FU707" s="22"/>
      <c r="FV707" s="22"/>
      <c r="FW707" s="17" t="s">
        <v>270</v>
      </c>
      <c r="FX707" s="23" t="n">
        <v>742500</v>
      </c>
      <c r="FY707" s="23" t="n">
        <v>755833</v>
      </c>
      <c r="FZ707" s="8" t="n">
        <v>11</v>
      </c>
      <c r="GA707" s="8" t="n">
        <v>0</v>
      </c>
      <c r="GB707" s="8" t="n">
        <v>0</v>
      </c>
      <c r="GC707" s="8" t="n">
        <v>0</v>
      </c>
      <c r="GD707" s="8" t="n">
        <v>-2</v>
      </c>
      <c r="GE707" s="8" t="n">
        <v>4</v>
      </c>
      <c r="GF707" s="8" t="n">
        <v>8</v>
      </c>
      <c r="GG707" s="8" t="n">
        <v>173</v>
      </c>
      <c r="GH707" s="8" t="n">
        <v>-0.2</v>
      </c>
      <c r="GI707" s="8" t="n">
        <v>0.3</v>
      </c>
      <c r="GJ707" s="8" t="n">
        <v>0</v>
      </c>
      <c r="GK707" s="8" t="n">
        <f aca="false">Z707-AH707/10</f>
        <v>-0.4</v>
      </c>
      <c r="GL707" s="22"/>
      <c r="GM707" s="22"/>
      <c r="GN707" s="22"/>
      <c r="GO707" s="22"/>
      <c r="GP707" s="22"/>
    </row>
    <row r="708" customFormat="false" ht="13.65" hidden="false" customHeight="true" outlineLevel="0" collapsed="false">
      <c r="A708" s="16" t="n">
        <v>34634</v>
      </c>
      <c r="B708" s="17" t="s">
        <v>2860</v>
      </c>
      <c r="C708" s="22"/>
      <c r="D708" s="17" t="s">
        <v>366</v>
      </c>
      <c r="E708" s="17" t="s">
        <v>366</v>
      </c>
      <c r="F708" s="8" t="n">
        <v>76</v>
      </c>
      <c r="G708" s="8" t="n">
        <v>218</v>
      </c>
      <c r="H708" s="8" t="n">
        <v>2013</v>
      </c>
      <c r="I708" s="8" t="n">
        <v>1</v>
      </c>
      <c r="J708" s="8" t="n">
        <v>8</v>
      </c>
      <c r="K708" s="17" t="s">
        <v>273</v>
      </c>
      <c r="L708" s="8" t="n">
        <v>2013</v>
      </c>
      <c r="M708" s="8" t="n">
        <v>23</v>
      </c>
      <c r="N708" s="8" t="n">
        <v>5</v>
      </c>
      <c r="O708" s="8" t="n">
        <v>8477499</v>
      </c>
      <c r="P708" s="17" t="s">
        <v>3255</v>
      </c>
      <c r="Q708" s="17" t="s">
        <v>3256</v>
      </c>
      <c r="R708" s="17" t="s">
        <v>3257</v>
      </c>
      <c r="S708" s="17" t="s">
        <v>3254</v>
      </c>
      <c r="T708" s="17" t="s">
        <v>278</v>
      </c>
      <c r="U708" s="17" t="s">
        <v>464</v>
      </c>
      <c r="V708" s="8" t="n">
        <v>73</v>
      </c>
      <c r="W708" s="8" t="n">
        <v>6</v>
      </c>
      <c r="X708" s="8" t="n">
        <v>35</v>
      </c>
      <c r="Y708" s="8" t="n">
        <v>18</v>
      </c>
      <c r="Z708" s="8" t="n">
        <v>41</v>
      </c>
      <c r="AA708" s="8" t="n">
        <v>5</v>
      </c>
      <c r="AB708" s="8" t="n">
        <v>23</v>
      </c>
      <c r="AC708" s="18" t="n">
        <f aca="false">Z708/V708</f>
        <v>0.561643835616438</v>
      </c>
      <c r="AD708" s="19" t="n">
        <f aca="false">IF(FZ708&gt;V708,Z708-V708*(GC708-Z708)/(FZ708-V708),0)</f>
        <v>11.5860805860806</v>
      </c>
      <c r="AE708" s="19" t="n">
        <v>13.532</v>
      </c>
      <c r="AF708" s="8" t="n">
        <v>-25</v>
      </c>
      <c r="AG708" s="8" t="n">
        <v>-8.3</v>
      </c>
      <c r="AH708" s="8" t="n">
        <v>48</v>
      </c>
      <c r="AI708" s="8" t="n">
        <v>2115</v>
      </c>
      <c r="AJ708" s="8" t="n">
        <v>116067</v>
      </c>
      <c r="AK708" s="19" t="n">
        <v>1934.45</v>
      </c>
      <c r="AL708" s="8" t="n">
        <v>1934.42</v>
      </c>
      <c r="AM708" s="8" t="n">
        <v>1934</v>
      </c>
      <c r="AN708" s="18" t="n">
        <f aca="false">AJ708/60/V708</f>
        <v>26.4993150684931</v>
      </c>
      <c r="AO708" s="8" t="n">
        <v>43.82</v>
      </c>
      <c r="AP708" s="12" t="n">
        <f aca="false">IF(EF708&gt;0,Z708/EF708,0)</f>
        <v>0.405940594059406</v>
      </c>
      <c r="AQ708" s="8" t="n">
        <v>353</v>
      </c>
      <c r="AR708" s="8" t="n">
        <v>353</v>
      </c>
      <c r="AS708" s="8" t="n">
        <v>353</v>
      </c>
      <c r="AT708" s="8" t="n">
        <v>253</v>
      </c>
      <c r="AU708" s="8" t="n">
        <v>253</v>
      </c>
      <c r="AV708" s="8" t="n">
        <v>182</v>
      </c>
      <c r="AW708" s="8" t="n">
        <v>101</v>
      </c>
      <c r="AX708" s="8" t="n">
        <v>11</v>
      </c>
      <c r="AY708" s="8" t="n">
        <v>4</v>
      </c>
      <c r="AZ708" s="8" t="n">
        <v>11</v>
      </c>
      <c r="BA708" s="8" t="n">
        <f aca="false">AY708+AZ708</f>
        <v>15</v>
      </c>
      <c r="BB708" s="8" t="n">
        <v>9.55</v>
      </c>
      <c r="BC708" s="8" t="n">
        <v>59.533</v>
      </c>
      <c r="BD708" s="19" t="n">
        <v>242.2</v>
      </c>
      <c r="BE708" s="19" t="n">
        <v>7.5122127736566</v>
      </c>
      <c r="BF708" s="19" t="n">
        <f aca="false">AQ708+BD708</f>
        <v>595.2</v>
      </c>
      <c r="BG708" s="19" t="n">
        <f aca="false">IF(AL708&gt;0,BF708/AL708*60,0)</f>
        <v>18.4613475873905</v>
      </c>
      <c r="BH708" s="8" t="n">
        <v>838</v>
      </c>
      <c r="BI708" s="8" t="n">
        <v>616</v>
      </c>
      <c r="BJ708" s="8" t="n">
        <v>702</v>
      </c>
      <c r="BK708" s="12" t="n">
        <f aca="false">BH708/(BH708+BJ708)</f>
        <v>0.544155844155844</v>
      </c>
      <c r="BL708" s="8" t="n">
        <v>206</v>
      </c>
      <c r="BM708" s="8" t="n">
        <v>206</v>
      </c>
      <c r="BN708" s="8" t="n">
        <v>114</v>
      </c>
      <c r="BO708" s="8" t="n">
        <f aca="false">BM708-BN708</f>
        <v>92</v>
      </c>
      <c r="BP708" s="8" t="n">
        <v>71</v>
      </c>
      <c r="BQ708" s="8" t="n">
        <v>47</v>
      </c>
      <c r="BR708" s="8" t="n">
        <v>12</v>
      </c>
      <c r="BS708" s="8" t="n">
        <v>111</v>
      </c>
      <c r="BT708" s="12" t="n">
        <f aca="false">BS708/(EA708+BS708)</f>
        <v>0.0692019950124688</v>
      </c>
      <c r="BU708" s="8" t="n">
        <v>0</v>
      </c>
      <c r="BV708" s="8" t="n">
        <v>0</v>
      </c>
      <c r="BW708" s="12" t="n">
        <f aca="false">IF(BU708+BV708&gt;0,BU708/(BU708+BV708),0)</f>
        <v>0</v>
      </c>
      <c r="BX708" s="8" t="n">
        <v>0</v>
      </c>
      <c r="BY708" s="8" t="n">
        <v>0</v>
      </c>
      <c r="BZ708" s="8" t="n">
        <v>0</v>
      </c>
      <c r="CA708" s="8" t="n">
        <v>0</v>
      </c>
      <c r="CB708" s="8" t="n">
        <v>0</v>
      </c>
      <c r="CC708" s="8" t="n">
        <v>0</v>
      </c>
      <c r="CD708" s="8" t="n">
        <v>0</v>
      </c>
      <c r="CE708" s="8" t="n">
        <v>0</v>
      </c>
      <c r="CF708" s="8" t="n">
        <v>0</v>
      </c>
      <c r="CG708" s="8" t="n">
        <v>0</v>
      </c>
      <c r="CH708" s="8" t="n">
        <v>0</v>
      </c>
      <c r="CI708" s="8" t="n">
        <v>0</v>
      </c>
      <c r="CJ708" s="8" t="n">
        <v>0</v>
      </c>
      <c r="CK708" s="8" t="n">
        <v>1</v>
      </c>
      <c r="CL708" s="8" t="n">
        <v>1</v>
      </c>
      <c r="CM708" s="8" t="n">
        <v>1</v>
      </c>
      <c r="CN708" s="8" t="n">
        <v>1</v>
      </c>
      <c r="CO708" s="8" t="n">
        <v>0</v>
      </c>
      <c r="CP708" s="8" t="n">
        <v>0</v>
      </c>
      <c r="CQ708" s="8" t="n">
        <v>0</v>
      </c>
      <c r="CR708" s="8" t="n">
        <v>0</v>
      </c>
      <c r="CS708" s="8" t="n">
        <v>1</v>
      </c>
      <c r="CT708" s="8" t="n">
        <v>1</v>
      </c>
      <c r="CU708" s="8" t="n">
        <v>0</v>
      </c>
      <c r="CV708" s="8" t="n">
        <v>0</v>
      </c>
      <c r="CW708" s="8" t="n">
        <v>4</v>
      </c>
      <c r="CX708" s="8" t="n">
        <v>1</v>
      </c>
      <c r="CY708" s="8" t="n">
        <v>3</v>
      </c>
      <c r="CZ708" s="8" t="n">
        <v>2</v>
      </c>
      <c r="DA708" s="8" t="n">
        <v>65</v>
      </c>
      <c r="DB708" s="8" t="n">
        <v>3</v>
      </c>
      <c r="DC708" s="8" t="n">
        <v>0</v>
      </c>
      <c r="DD708" s="8" t="n">
        <v>65</v>
      </c>
      <c r="DE708" s="8" t="n">
        <v>28</v>
      </c>
      <c r="DF708" s="8" t="n">
        <v>0</v>
      </c>
      <c r="DG708" s="8" t="n">
        <v>1</v>
      </c>
      <c r="DH708" s="8" t="n">
        <v>85</v>
      </c>
      <c r="DI708" s="8" t="n">
        <v>17</v>
      </c>
      <c r="DJ708" s="8" t="n">
        <v>21</v>
      </c>
      <c r="DK708" s="8" t="n">
        <v>17</v>
      </c>
      <c r="DL708" s="8" t="n">
        <v>16</v>
      </c>
      <c r="DM708" s="8" t="n">
        <v>1</v>
      </c>
      <c r="DN708" s="8" t="n">
        <v>18</v>
      </c>
      <c r="DO708" s="8" t="n">
        <v>17</v>
      </c>
      <c r="DP708" s="8" t="n">
        <v>1</v>
      </c>
      <c r="DQ708" s="8" t="n">
        <f aca="false">DJ708-DI708</f>
        <v>4</v>
      </c>
      <c r="DR708" s="19" t="n">
        <v>7.571</v>
      </c>
      <c r="DS708" s="8" t="n">
        <v>14</v>
      </c>
      <c r="DT708" s="8" t="n">
        <v>2</v>
      </c>
      <c r="DU708" s="8" t="n">
        <v>0</v>
      </c>
      <c r="DV708" s="8" t="n">
        <v>0</v>
      </c>
      <c r="DW708" s="8" t="n">
        <v>1</v>
      </c>
      <c r="DX708" s="8" t="n">
        <v>1957</v>
      </c>
      <c r="DY708" s="8" t="n">
        <v>1929</v>
      </c>
      <c r="DZ708" s="8" t="n">
        <v>1541</v>
      </c>
      <c r="EA708" s="8" t="n">
        <v>1493</v>
      </c>
      <c r="EB708" s="8" t="n">
        <v>1111</v>
      </c>
      <c r="EC708" s="8" t="n">
        <v>1097</v>
      </c>
      <c r="ED708" s="8" t="n">
        <v>99.08</v>
      </c>
      <c r="EE708" s="8" t="n">
        <v>109.27</v>
      </c>
      <c r="EF708" s="8" t="n">
        <v>101</v>
      </c>
      <c r="EG708" s="8" t="n">
        <v>118</v>
      </c>
      <c r="EH708" s="12" t="n">
        <f aca="false">EF708/EB708</f>
        <v>0.0909090909090909</v>
      </c>
      <c r="EI708" s="20" t="n">
        <f aca="false">1-EG708/EC708</f>
        <v>0.892433910665451</v>
      </c>
      <c r="EJ708" s="21" t="n">
        <f aca="false">EH708+EI708</f>
        <v>0.983343001574542</v>
      </c>
      <c r="EK708" s="8" t="n">
        <v>1956</v>
      </c>
      <c r="EL708" s="8" t="n">
        <v>1930</v>
      </c>
      <c r="EM708" s="8" t="n">
        <v>1538</v>
      </c>
      <c r="EN708" s="8" t="n">
        <v>1494</v>
      </c>
      <c r="EO708" s="8" t="n">
        <v>1109</v>
      </c>
      <c r="EP708" s="8" t="n">
        <v>1099</v>
      </c>
      <c r="EQ708" s="8" t="n">
        <v>101</v>
      </c>
      <c r="ER708" s="8" t="n">
        <v>119</v>
      </c>
      <c r="ES708" s="8" t="n">
        <v>906</v>
      </c>
      <c r="ET708" s="8" t="n">
        <v>891</v>
      </c>
      <c r="EU708" s="8" t="n">
        <v>336</v>
      </c>
      <c r="EV708" s="8" t="n">
        <v>354</v>
      </c>
      <c r="EW708" s="8" t="n">
        <v>49</v>
      </c>
      <c r="EX708" s="8" t="n">
        <v>65</v>
      </c>
      <c r="EY708" s="8" t="n">
        <v>95</v>
      </c>
      <c r="EZ708" s="8" t="n">
        <v>107</v>
      </c>
      <c r="FA708" s="8" t="n">
        <v>2.5</v>
      </c>
      <c r="FB708" s="8" t="n">
        <v>3.3</v>
      </c>
      <c r="FC708" s="8" t="n">
        <v>5.7</v>
      </c>
      <c r="FD708" s="19" t="n">
        <v>36.06</v>
      </c>
      <c r="FE708" s="18" t="n">
        <f aca="false">FD708/V708</f>
        <v>0.493972602739726</v>
      </c>
      <c r="FF708" s="8" t="n">
        <v>3.5458</v>
      </c>
      <c r="FG708" s="8" t="n">
        <v>-0.3</v>
      </c>
      <c r="FH708" s="8" t="n">
        <v>-0.15</v>
      </c>
      <c r="FI708" s="8" t="n">
        <v>-0.46</v>
      </c>
      <c r="FJ708" s="22"/>
      <c r="FK708" s="22"/>
      <c r="FL708" s="22"/>
      <c r="FM708" s="8" t="n">
        <f aca="false">BL708+BS708+AH708+DT708</f>
        <v>367</v>
      </c>
      <c r="FN708" s="19" t="n">
        <f aca="false">IF(DS708&gt;0,(BL708+BR708)/DS708,0)</f>
        <v>15.5714285714286</v>
      </c>
      <c r="FO708" s="12" t="n">
        <v>0.0351027397</v>
      </c>
      <c r="FP708" s="19" t="n">
        <f aca="false">Z708-AH708/10</f>
        <v>36.2</v>
      </c>
      <c r="FQ708" s="19" t="n">
        <f aca="false">Z708+DR708/5</f>
        <v>42.5142</v>
      </c>
      <c r="FR708" s="19" t="n">
        <f aca="false">(DX708+DY708)/AL708*60</f>
        <v>120.532252561491</v>
      </c>
      <c r="FS708" s="8" t="n">
        <v>4</v>
      </c>
      <c r="FT708" s="17" t="s">
        <v>326</v>
      </c>
      <c r="FU708" s="8" t="n">
        <v>195</v>
      </c>
      <c r="FV708" s="22"/>
      <c r="FW708" s="17" t="s">
        <v>280</v>
      </c>
      <c r="FX708" s="23" t="n">
        <v>5400000</v>
      </c>
      <c r="FY708" s="23" t="n">
        <v>5400000</v>
      </c>
      <c r="FZ708" s="8" t="n">
        <v>346</v>
      </c>
      <c r="GA708" s="8" t="n">
        <v>31</v>
      </c>
      <c r="GB708" s="8" t="n">
        <v>120</v>
      </c>
      <c r="GC708" s="8" t="n">
        <v>151</v>
      </c>
      <c r="GD708" s="8" t="n">
        <v>-102</v>
      </c>
      <c r="GE708" s="8" t="n">
        <v>171</v>
      </c>
      <c r="GF708" s="8" t="n">
        <v>743</v>
      </c>
      <c r="GG708" s="8" t="n">
        <v>8356</v>
      </c>
      <c r="GH708" s="8" t="n">
        <v>9.7</v>
      </c>
      <c r="GI708" s="8" t="n">
        <v>13.4</v>
      </c>
      <c r="GJ708" s="8" t="n">
        <v>23.1</v>
      </c>
      <c r="GK708" s="8" t="n">
        <f aca="false">Z708-AH708/10</f>
        <v>36.2</v>
      </c>
      <c r="GL708" s="22"/>
      <c r="GM708" s="22"/>
      <c r="GN708" s="22"/>
      <c r="GO708" s="22"/>
      <c r="GP708" s="22"/>
    </row>
    <row r="709" customFormat="false" ht="13.65" hidden="false" customHeight="true" outlineLevel="0" collapsed="false">
      <c r="A709" s="16" t="n">
        <v>34220</v>
      </c>
      <c r="B709" s="17" t="s">
        <v>3258</v>
      </c>
      <c r="C709" s="17" t="s">
        <v>360</v>
      </c>
      <c r="D709" s="17" t="s">
        <v>283</v>
      </c>
      <c r="E709" s="17" t="s">
        <v>283</v>
      </c>
      <c r="F709" s="8" t="n">
        <v>70</v>
      </c>
      <c r="G709" s="8" t="n">
        <v>195</v>
      </c>
      <c r="H709" s="8" t="n">
        <v>2011</v>
      </c>
      <c r="I709" s="8" t="n">
        <v>4</v>
      </c>
      <c r="J709" s="8" t="n">
        <v>99</v>
      </c>
      <c r="K709" s="17" t="s">
        <v>263</v>
      </c>
      <c r="L709" s="8" t="n">
        <v>2013</v>
      </c>
      <c r="M709" s="8" t="n">
        <v>24</v>
      </c>
      <c r="N709" s="8" t="n">
        <v>5</v>
      </c>
      <c r="O709" s="8" t="n">
        <v>8476423</v>
      </c>
      <c r="P709" s="17" t="s">
        <v>3259</v>
      </c>
      <c r="Q709" s="17" t="s">
        <v>3260</v>
      </c>
      <c r="R709" s="17" t="s">
        <v>3261</v>
      </c>
      <c r="S709" s="17" t="s">
        <v>3262</v>
      </c>
      <c r="T709" s="17" t="s">
        <v>313</v>
      </c>
      <c r="U709" s="17" t="s">
        <v>314</v>
      </c>
      <c r="V709" s="8" t="n">
        <v>20</v>
      </c>
      <c r="W709" s="8" t="n">
        <v>3</v>
      </c>
      <c r="X709" s="8" t="n">
        <v>2</v>
      </c>
      <c r="Y709" s="8" t="n">
        <v>0</v>
      </c>
      <c r="Z709" s="8" t="n">
        <v>5</v>
      </c>
      <c r="AA709" s="8" t="n">
        <v>26</v>
      </c>
      <c r="AB709" s="8" t="n">
        <v>50</v>
      </c>
      <c r="AC709" s="18" t="n">
        <f aca="false">Z709/V709</f>
        <v>0.25</v>
      </c>
      <c r="AD709" s="19" t="n">
        <f aca="false">IF(FZ709&gt;V709,Z709-V709*(GC709-Z709)/(FZ709-V709),0)</f>
        <v>-1.60714285714286</v>
      </c>
      <c r="AE709" s="19" t="n">
        <v>2.101</v>
      </c>
      <c r="AF709" s="8" t="n">
        <v>-12</v>
      </c>
      <c r="AG709" s="8" t="n">
        <v>-0.3</v>
      </c>
      <c r="AH709" s="8" t="n">
        <v>0</v>
      </c>
      <c r="AI709" s="8" t="n">
        <v>340</v>
      </c>
      <c r="AJ709" s="8" t="n">
        <v>13651</v>
      </c>
      <c r="AK709" s="19" t="n">
        <v>227.51666666667</v>
      </c>
      <c r="AL709" s="8" t="n">
        <v>227.52</v>
      </c>
      <c r="AM709" s="8" t="n">
        <v>228</v>
      </c>
      <c r="AN709" s="18" t="n">
        <f aca="false">AJ709/60/V709</f>
        <v>11.3758333333333</v>
      </c>
      <c r="AO709" s="8" t="n">
        <v>19.23</v>
      </c>
      <c r="AP709" s="12" t="n">
        <f aca="false">IF(EF709&gt;0,Z709/EF709,0)</f>
        <v>0.625</v>
      </c>
      <c r="AQ709" s="8" t="n">
        <v>54</v>
      </c>
      <c r="AR709" s="8" t="n">
        <v>56</v>
      </c>
      <c r="AS709" s="8" t="n">
        <v>56</v>
      </c>
      <c r="AT709" s="8" t="n">
        <v>45</v>
      </c>
      <c r="AU709" s="8" t="n">
        <v>47</v>
      </c>
      <c r="AV709" s="8" t="n">
        <v>37</v>
      </c>
      <c r="AW709" s="8" t="n">
        <v>34</v>
      </c>
      <c r="AX709" s="8" t="n">
        <v>17</v>
      </c>
      <c r="AY709" s="8" t="n">
        <v>0</v>
      </c>
      <c r="AZ709" s="8" t="n">
        <v>6</v>
      </c>
      <c r="BA709" s="8" t="n">
        <f aca="false">AY709+AZ709</f>
        <v>6</v>
      </c>
      <c r="BB709" s="8" t="n">
        <v>2.74</v>
      </c>
      <c r="BC709" s="8" t="n">
        <v>28.0811</v>
      </c>
      <c r="BD709" s="19" t="n">
        <v>0</v>
      </c>
      <c r="BE709" s="19" t="n">
        <v>0</v>
      </c>
      <c r="BF709" s="19" t="n">
        <f aca="false">AQ709+BD709</f>
        <v>54</v>
      </c>
      <c r="BG709" s="19" t="n">
        <f aca="false">IF(AL709&gt;0,BF709/AL709*60,0)</f>
        <v>14.2405063291139</v>
      </c>
      <c r="BH709" s="8" t="n">
        <v>51</v>
      </c>
      <c r="BI709" s="8" t="n">
        <v>65</v>
      </c>
      <c r="BJ709" s="8" t="n">
        <v>61</v>
      </c>
      <c r="BK709" s="12" t="n">
        <f aca="false">BH709/(BH709+BJ709)</f>
        <v>0.455357142857143</v>
      </c>
      <c r="BL709" s="8" t="n">
        <v>13</v>
      </c>
      <c r="BM709" s="8" t="n">
        <v>13</v>
      </c>
      <c r="BN709" s="8" t="n">
        <v>23</v>
      </c>
      <c r="BO709" s="8" t="n">
        <f aca="false">BM709-BN709</f>
        <v>-10</v>
      </c>
      <c r="BP709" s="8" t="n">
        <v>10</v>
      </c>
      <c r="BQ709" s="8" t="n">
        <v>4</v>
      </c>
      <c r="BR709" s="8" t="n">
        <v>8</v>
      </c>
      <c r="BS709" s="8" t="n">
        <v>3</v>
      </c>
      <c r="BT709" s="12" t="n">
        <f aca="false">BS709/(EA709+BS709)</f>
        <v>0.0193548387096774</v>
      </c>
      <c r="BU709" s="8" t="n">
        <v>1</v>
      </c>
      <c r="BV709" s="8" t="n">
        <v>2</v>
      </c>
      <c r="BW709" s="12" t="n">
        <f aca="false">IF(BU709+BV709&gt;0,BU709/(BU709+BV709),0)</f>
        <v>0.333333333333333</v>
      </c>
      <c r="BX709" s="8" t="n">
        <v>1</v>
      </c>
      <c r="BY709" s="8" t="n">
        <v>0</v>
      </c>
      <c r="BZ709" s="8" t="n">
        <v>0</v>
      </c>
      <c r="CA709" s="8" t="n">
        <v>2</v>
      </c>
      <c r="CB709" s="8" t="n">
        <v>0</v>
      </c>
      <c r="CC709" s="8" t="n">
        <v>0</v>
      </c>
      <c r="CD709" s="8" t="n">
        <v>1</v>
      </c>
      <c r="CE709" s="8" t="n">
        <v>0</v>
      </c>
      <c r="CF709" s="8" t="n">
        <v>0</v>
      </c>
      <c r="CG709" s="8" t="n">
        <v>0</v>
      </c>
      <c r="CH709" s="8" t="n">
        <v>1</v>
      </c>
      <c r="CI709" s="8" t="n">
        <v>2</v>
      </c>
      <c r="CJ709" s="8" t="n">
        <v>0</v>
      </c>
      <c r="CK709" s="8" t="n">
        <v>0</v>
      </c>
      <c r="CL709" s="8" t="n">
        <v>1</v>
      </c>
      <c r="CM709" s="8" t="n">
        <v>1</v>
      </c>
      <c r="CN709" s="8" t="n">
        <v>0</v>
      </c>
      <c r="CO709" s="8" t="n">
        <v>0</v>
      </c>
      <c r="CP709" s="8" t="n">
        <v>0</v>
      </c>
      <c r="CQ709" s="8" t="n">
        <v>0</v>
      </c>
      <c r="CR709" s="8" t="n">
        <v>0</v>
      </c>
      <c r="CS709" s="8" t="n">
        <v>0</v>
      </c>
      <c r="CT709" s="8" t="n">
        <v>1</v>
      </c>
      <c r="CU709" s="8" t="n">
        <v>2</v>
      </c>
      <c r="CV709" s="8" t="n">
        <v>0</v>
      </c>
      <c r="CW709" s="8" t="n">
        <v>0</v>
      </c>
      <c r="CX709" s="8" t="n">
        <v>0</v>
      </c>
      <c r="CY709" s="8" t="n">
        <v>0</v>
      </c>
      <c r="CZ709" s="8" t="n">
        <v>1</v>
      </c>
      <c r="DA709" s="8" t="n">
        <v>9</v>
      </c>
      <c r="DB709" s="8" t="n">
        <v>5</v>
      </c>
      <c r="DC709" s="8" t="n">
        <v>2</v>
      </c>
      <c r="DD709" s="8" t="n">
        <v>4</v>
      </c>
      <c r="DE709" s="8" t="n">
        <v>1</v>
      </c>
      <c r="DF709" s="8" t="n">
        <v>2</v>
      </c>
      <c r="DG709" s="8" t="n">
        <v>0</v>
      </c>
      <c r="DH709" s="8" t="n">
        <v>23</v>
      </c>
      <c r="DI709" s="8" t="n">
        <v>0</v>
      </c>
      <c r="DJ709" s="8" t="n">
        <v>7</v>
      </c>
      <c r="DK709" s="8" t="n">
        <v>0</v>
      </c>
      <c r="DL709" s="8" t="n">
        <v>0</v>
      </c>
      <c r="DM709" s="8" t="n">
        <v>0</v>
      </c>
      <c r="DN709" s="8" t="n">
        <v>7</v>
      </c>
      <c r="DO709" s="8" t="n">
        <v>7</v>
      </c>
      <c r="DP709" s="8" t="n">
        <v>0</v>
      </c>
      <c r="DQ709" s="8" t="n">
        <f aca="false">DJ709-DI709</f>
        <v>7</v>
      </c>
      <c r="DR709" s="19" t="n">
        <v>5.866</v>
      </c>
      <c r="DS709" s="8" t="n">
        <v>0</v>
      </c>
      <c r="DT709" s="8" t="n">
        <v>0</v>
      </c>
      <c r="DU709" s="8" t="n">
        <v>0</v>
      </c>
      <c r="DV709" s="8" t="n">
        <v>0</v>
      </c>
      <c r="DW709" s="8" t="n">
        <v>0</v>
      </c>
      <c r="DX709" s="8" t="n">
        <v>237</v>
      </c>
      <c r="DY709" s="8" t="n">
        <v>206</v>
      </c>
      <c r="DZ709" s="8" t="n">
        <v>191</v>
      </c>
      <c r="EA709" s="8" t="n">
        <v>152</v>
      </c>
      <c r="EB709" s="8" t="n">
        <v>138</v>
      </c>
      <c r="EC709" s="8" t="n">
        <v>118</v>
      </c>
      <c r="ED709" s="8" t="n">
        <v>9.65</v>
      </c>
      <c r="EE709" s="8" t="n">
        <v>10.14</v>
      </c>
      <c r="EF709" s="8" t="n">
        <v>8</v>
      </c>
      <c r="EG709" s="8" t="n">
        <v>17</v>
      </c>
      <c r="EH709" s="12" t="n">
        <f aca="false">EF709/EB709</f>
        <v>0.0579710144927536</v>
      </c>
      <c r="EI709" s="20" t="n">
        <f aca="false">1-EG709/EC709</f>
        <v>0.85593220338983</v>
      </c>
      <c r="EJ709" s="21" t="n">
        <f aca="false">EH709+EI709</f>
        <v>0.913903217882584</v>
      </c>
      <c r="EK709" s="8" t="n">
        <v>240</v>
      </c>
      <c r="EL709" s="8" t="n">
        <v>207</v>
      </c>
      <c r="EM709" s="8" t="n">
        <v>194</v>
      </c>
      <c r="EN709" s="8" t="n">
        <v>153</v>
      </c>
      <c r="EO709" s="8" t="n">
        <v>141</v>
      </c>
      <c r="EP709" s="8" t="n">
        <v>119</v>
      </c>
      <c r="EQ709" s="8" t="n">
        <v>8</v>
      </c>
      <c r="ER709" s="8" t="n">
        <v>17</v>
      </c>
      <c r="ES709" s="8" t="n">
        <v>135</v>
      </c>
      <c r="ET709" s="8" t="n">
        <v>121</v>
      </c>
      <c r="EU709" s="8" t="n">
        <v>44</v>
      </c>
      <c r="EV709" s="8" t="n">
        <v>42</v>
      </c>
      <c r="EW709" s="8" t="n">
        <v>4</v>
      </c>
      <c r="EX709" s="8" t="n">
        <v>12</v>
      </c>
      <c r="EY709" s="8" t="n">
        <v>10</v>
      </c>
      <c r="EZ709" s="8" t="n">
        <v>20</v>
      </c>
      <c r="FA709" s="8" t="n">
        <v>0.2</v>
      </c>
      <c r="FB709" s="8" t="n">
        <v>-0.2</v>
      </c>
      <c r="FC709" s="8" t="n">
        <v>0</v>
      </c>
      <c r="FD709" s="19" t="n">
        <v>6.01</v>
      </c>
      <c r="FE709" s="18" t="n">
        <f aca="false">FD709/V709</f>
        <v>0.3005</v>
      </c>
      <c r="FF709" s="8" t="n">
        <v>0.9661</v>
      </c>
      <c r="FG709" s="8" t="n">
        <v>0.21</v>
      </c>
      <c r="FH709" s="8" t="n">
        <v>-0.09</v>
      </c>
      <c r="FI709" s="8" t="n">
        <v>0.12</v>
      </c>
      <c r="FJ709" s="22"/>
      <c r="FK709" s="22"/>
      <c r="FL709" s="22"/>
      <c r="FM709" s="8" t="n">
        <f aca="false">BL709+BS709+AH709+DT709</f>
        <v>16</v>
      </c>
      <c r="FN709" s="19" t="n">
        <f aca="false">IF(DS709&gt;0,(BL709+BR709)/DS709,0)</f>
        <v>0</v>
      </c>
      <c r="FO709" s="12" t="n">
        <v>0.0572093023</v>
      </c>
      <c r="FP709" s="19" t="n">
        <f aca="false">Z709-AH709/10</f>
        <v>5</v>
      </c>
      <c r="FQ709" s="19" t="n">
        <f aca="false">Z709+DR709/5</f>
        <v>6.1732</v>
      </c>
      <c r="FR709" s="19" t="n">
        <f aca="false">(DX709+DY709)/AL709*60</f>
        <v>116.824894514768</v>
      </c>
      <c r="FS709" s="8" t="n">
        <v>3</v>
      </c>
      <c r="FT709" s="17" t="s">
        <v>106</v>
      </c>
      <c r="FU709" s="8" t="n">
        <v>25</v>
      </c>
      <c r="FV709" s="22"/>
      <c r="FW709" s="17" t="s">
        <v>270</v>
      </c>
      <c r="FX709" s="23" t="n">
        <v>687500</v>
      </c>
      <c r="FY709" s="23" t="n">
        <v>687500</v>
      </c>
      <c r="FZ709" s="8" t="n">
        <v>132</v>
      </c>
      <c r="GA709" s="8" t="n">
        <v>20</v>
      </c>
      <c r="GB709" s="8" t="n">
        <v>22</v>
      </c>
      <c r="GC709" s="8" t="n">
        <v>42</v>
      </c>
      <c r="GD709" s="8" t="n">
        <v>-33</v>
      </c>
      <c r="GE709" s="8" t="n">
        <v>18</v>
      </c>
      <c r="GF709" s="8" t="n">
        <v>228</v>
      </c>
      <c r="GG709" s="8" t="n">
        <v>1633</v>
      </c>
      <c r="GH709" s="8" t="n">
        <v>2.4</v>
      </c>
      <c r="GI709" s="8" t="n">
        <v>0.9</v>
      </c>
      <c r="GJ709" s="8" t="n">
        <v>3.3</v>
      </c>
      <c r="GK709" s="8" t="n">
        <f aca="false">Z709-AH709/10</f>
        <v>5</v>
      </c>
      <c r="GL709" s="22"/>
      <c r="GM709" s="22"/>
      <c r="GN709" s="22"/>
      <c r="GO709" s="22"/>
      <c r="GP709" s="22"/>
    </row>
    <row r="710" customFormat="false" ht="13.65" hidden="false" customHeight="true" outlineLevel="0" collapsed="false">
      <c r="A710" s="16" t="n">
        <v>33329</v>
      </c>
      <c r="B710" s="17" t="s">
        <v>340</v>
      </c>
      <c r="C710" s="17" t="s">
        <v>272</v>
      </c>
      <c r="D710" s="17" t="s">
        <v>262</v>
      </c>
      <c r="E710" s="17" t="s">
        <v>262</v>
      </c>
      <c r="F710" s="8" t="n">
        <v>72</v>
      </c>
      <c r="G710" s="8" t="n">
        <v>185</v>
      </c>
      <c r="H710" s="8" t="n">
        <v>2009</v>
      </c>
      <c r="I710" s="8" t="n">
        <v>3</v>
      </c>
      <c r="J710" s="8" t="n">
        <v>69</v>
      </c>
      <c r="K710" s="17" t="s">
        <v>263</v>
      </c>
      <c r="L710" s="8" t="n">
        <v>2011</v>
      </c>
      <c r="M710" s="8" t="n">
        <v>26</v>
      </c>
      <c r="N710" s="8" t="n">
        <v>7</v>
      </c>
      <c r="O710" s="8" t="n">
        <v>8475191</v>
      </c>
      <c r="P710" s="17" t="s">
        <v>3263</v>
      </c>
      <c r="Q710" s="17" t="s">
        <v>3264</v>
      </c>
      <c r="R710" s="17" t="s">
        <v>873</v>
      </c>
      <c r="S710" s="17" t="s">
        <v>2848</v>
      </c>
      <c r="T710" s="17" t="s">
        <v>299</v>
      </c>
      <c r="U710" s="17" t="s">
        <v>444</v>
      </c>
      <c r="V710" s="8" t="n">
        <v>67</v>
      </c>
      <c r="W710" s="8" t="n">
        <v>22</v>
      </c>
      <c r="X710" s="8" t="n">
        <v>38</v>
      </c>
      <c r="Y710" s="8" t="n">
        <v>23</v>
      </c>
      <c r="Z710" s="8" t="n">
        <v>60</v>
      </c>
      <c r="AA710" s="8" t="n">
        <v>4</v>
      </c>
      <c r="AB710" s="8" t="n">
        <v>18</v>
      </c>
      <c r="AC710" s="18" t="n">
        <f aca="false">Z710/V710</f>
        <v>0.895522388059701</v>
      </c>
      <c r="AD710" s="19" t="n">
        <f aca="false">IF(FZ710&gt;V710,Z710-V710*(GC710-Z710)/(FZ710-V710),0)</f>
        <v>25.6739726027397</v>
      </c>
      <c r="AE710" s="19" t="n">
        <v>22.52</v>
      </c>
      <c r="AF710" s="8" t="n">
        <v>31</v>
      </c>
      <c r="AG710" s="8" t="n">
        <v>5.1</v>
      </c>
      <c r="AH710" s="8" t="n">
        <v>24</v>
      </c>
      <c r="AI710" s="8" t="n">
        <v>1489</v>
      </c>
      <c r="AJ710" s="8" t="n">
        <v>72056</v>
      </c>
      <c r="AK710" s="19" t="n">
        <v>1200.9333333333</v>
      </c>
      <c r="AL710" s="8" t="n">
        <v>1200.93</v>
      </c>
      <c r="AM710" s="8" t="n">
        <v>1201</v>
      </c>
      <c r="AN710" s="18" t="n">
        <f aca="false">AJ710/60/V710</f>
        <v>17.9243781094527</v>
      </c>
      <c r="AO710" s="8" t="n">
        <v>29.6</v>
      </c>
      <c r="AP710" s="12" t="n">
        <f aca="false">IF(EF710&gt;0,Z710/EF710,0)</f>
        <v>0.697674418604651</v>
      </c>
      <c r="AQ710" s="8" t="n">
        <v>277</v>
      </c>
      <c r="AR710" s="8" t="n">
        <v>277</v>
      </c>
      <c r="AS710" s="8" t="n">
        <v>277</v>
      </c>
      <c r="AT710" s="8" t="n">
        <v>219</v>
      </c>
      <c r="AU710" s="8" t="n">
        <v>219</v>
      </c>
      <c r="AV710" s="8" t="n">
        <v>162</v>
      </c>
      <c r="AW710" s="8" t="n">
        <v>156</v>
      </c>
      <c r="AX710" s="8" t="n">
        <v>67</v>
      </c>
      <c r="AY710" s="8" t="n">
        <v>9</v>
      </c>
      <c r="AZ710" s="8" t="n">
        <v>15</v>
      </c>
      <c r="BA710" s="8" t="n">
        <f aca="false">AY710+AZ710</f>
        <v>24</v>
      </c>
      <c r="BB710" s="8" t="n">
        <v>17.78</v>
      </c>
      <c r="BC710" s="8" t="n">
        <v>28.6358</v>
      </c>
      <c r="BD710" s="19" t="n">
        <v>333.2</v>
      </c>
      <c r="BE710" s="19" t="n">
        <v>16.6470522926617</v>
      </c>
      <c r="BF710" s="19" t="n">
        <f aca="false">AQ710+BD710</f>
        <v>610.2</v>
      </c>
      <c r="BG710" s="19" t="n">
        <f aca="false">IF(AL710&gt;0,BF710/AL710*60,0)</f>
        <v>30.4863730608778</v>
      </c>
      <c r="BH710" s="8" t="n">
        <v>465</v>
      </c>
      <c r="BI710" s="8" t="n">
        <v>447</v>
      </c>
      <c r="BJ710" s="8" t="n">
        <v>433</v>
      </c>
      <c r="BK710" s="12" t="n">
        <f aca="false">BH710/(BH710+BJ710)</f>
        <v>0.517817371937639</v>
      </c>
      <c r="BL710" s="8" t="n">
        <v>40</v>
      </c>
      <c r="BM710" s="8" t="n">
        <v>40</v>
      </c>
      <c r="BN710" s="8" t="n">
        <v>68</v>
      </c>
      <c r="BO710" s="8" t="n">
        <f aca="false">BM710-BN710</f>
        <v>-28</v>
      </c>
      <c r="BP710" s="8" t="n">
        <v>57</v>
      </c>
      <c r="BQ710" s="8" t="n">
        <v>47</v>
      </c>
      <c r="BR710" s="8" t="n">
        <v>54</v>
      </c>
      <c r="BS710" s="8" t="n">
        <v>24</v>
      </c>
      <c r="BT710" s="12" t="n">
        <f aca="false">BS710/(EA710+BS710)</f>
        <v>0.0294478527607362</v>
      </c>
      <c r="BU710" s="8" t="n">
        <v>4</v>
      </c>
      <c r="BV710" s="8" t="n">
        <v>9</v>
      </c>
      <c r="BW710" s="12" t="n">
        <f aca="false">IF(BU710+BV710&gt;0,BU710/(BU710+BV710),0)</f>
        <v>0.307692307692308</v>
      </c>
      <c r="BX710" s="8" t="n">
        <v>2</v>
      </c>
      <c r="BY710" s="8" t="n">
        <v>6</v>
      </c>
      <c r="BZ710" s="8" t="n">
        <v>2</v>
      </c>
      <c r="CA710" s="8" t="n">
        <v>1</v>
      </c>
      <c r="CB710" s="8" t="n">
        <v>0</v>
      </c>
      <c r="CC710" s="8" t="n">
        <v>2</v>
      </c>
      <c r="CD710" s="8" t="n">
        <v>1</v>
      </c>
      <c r="CE710" s="8" t="n">
        <v>4</v>
      </c>
      <c r="CF710" s="8" t="n">
        <v>1</v>
      </c>
      <c r="CG710" s="8" t="n">
        <v>3</v>
      </c>
      <c r="CH710" s="8" t="n">
        <v>3</v>
      </c>
      <c r="CI710" s="8" t="n">
        <v>7</v>
      </c>
      <c r="CJ710" s="8" t="n">
        <v>0</v>
      </c>
      <c r="CK710" s="8" t="n">
        <v>1</v>
      </c>
      <c r="CL710" s="8" t="n">
        <v>4</v>
      </c>
      <c r="CM710" s="8" t="n">
        <v>4</v>
      </c>
      <c r="CN710" s="8" t="n">
        <v>1</v>
      </c>
      <c r="CO710" s="8" t="n">
        <v>0</v>
      </c>
      <c r="CP710" s="8" t="n">
        <v>0</v>
      </c>
      <c r="CQ710" s="8" t="n">
        <v>4</v>
      </c>
      <c r="CR710" s="8" t="n">
        <v>0</v>
      </c>
      <c r="CS710" s="8" t="n">
        <v>2</v>
      </c>
      <c r="CT710" s="8" t="n">
        <v>2</v>
      </c>
      <c r="CU710" s="8" t="n">
        <v>2</v>
      </c>
      <c r="CV710" s="8" t="n">
        <v>0</v>
      </c>
      <c r="CW710" s="8" t="n">
        <v>12</v>
      </c>
      <c r="CX710" s="8" t="n">
        <v>2</v>
      </c>
      <c r="CY710" s="8" t="n">
        <v>5</v>
      </c>
      <c r="CZ710" s="8" t="n">
        <v>6</v>
      </c>
      <c r="DA710" s="8" t="n">
        <v>44</v>
      </c>
      <c r="DB710" s="8" t="n">
        <v>20</v>
      </c>
      <c r="DC710" s="8" t="n">
        <v>7</v>
      </c>
      <c r="DD710" s="8" t="n">
        <v>11</v>
      </c>
      <c r="DE710" s="8" t="n">
        <v>19</v>
      </c>
      <c r="DF710" s="8" t="n">
        <v>6</v>
      </c>
      <c r="DG710" s="8" t="n">
        <v>0</v>
      </c>
      <c r="DH710" s="8" t="n">
        <v>99</v>
      </c>
      <c r="DI710" s="8" t="n">
        <v>12</v>
      </c>
      <c r="DJ710" s="8" t="n">
        <v>6</v>
      </c>
      <c r="DK710" s="8" t="n">
        <v>12</v>
      </c>
      <c r="DL710" s="8" t="n">
        <v>12</v>
      </c>
      <c r="DM710" s="8" t="n">
        <v>0</v>
      </c>
      <c r="DN710" s="8" t="n">
        <v>6</v>
      </c>
      <c r="DO710" s="8" t="n">
        <v>6</v>
      </c>
      <c r="DP710" s="8" t="n">
        <v>0</v>
      </c>
      <c r="DQ710" s="8" t="n">
        <f aca="false">DJ710-DI710</f>
        <v>-6</v>
      </c>
      <c r="DR710" s="19" t="n">
        <v>-7.941</v>
      </c>
      <c r="DS710" s="8" t="n">
        <v>12</v>
      </c>
      <c r="DT710" s="8" t="n">
        <v>0</v>
      </c>
      <c r="DU710" s="8" t="n">
        <v>0</v>
      </c>
      <c r="DV710" s="8" t="n">
        <v>0</v>
      </c>
      <c r="DW710" s="8" t="n">
        <v>0</v>
      </c>
      <c r="DX710" s="8" t="n">
        <v>1343</v>
      </c>
      <c r="DY710" s="8" t="n">
        <v>1029</v>
      </c>
      <c r="DZ710" s="8" t="n">
        <v>996</v>
      </c>
      <c r="EA710" s="8" t="n">
        <v>791</v>
      </c>
      <c r="EB710" s="8" t="n">
        <v>713</v>
      </c>
      <c r="EC710" s="8" t="n">
        <v>565</v>
      </c>
      <c r="ED710" s="8" t="n">
        <v>74.23</v>
      </c>
      <c r="EE710" s="8" t="n">
        <v>53.98</v>
      </c>
      <c r="EF710" s="8" t="n">
        <v>86</v>
      </c>
      <c r="EG710" s="8" t="n">
        <v>45</v>
      </c>
      <c r="EH710" s="12" t="n">
        <f aca="false">EF710/EB710</f>
        <v>0.120617110799439</v>
      </c>
      <c r="EI710" s="20" t="n">
        <f aca="false">1-EG710/EC710</f>
        <v>0.920353982300885</v>
      </c>
      <c r="EJ710" s="21" t="n">
        <f aca="false">EH710+EI710</f>
        <v>1.04097109310032</v>
      </c>
      <c r="EK710" s="8" t="n">
        <v>1342</v>
      </c>
      <c r="EL710" s="8" t="n">
        <v>1029</v>
      </c>
      <c r="EM710" s="8" t="n">
        <v>995</v>
      </c>
      <c r="EN710" s="8" t="n">
        <v>790</v>
      </c>
      <c r="EO710" s="8" t="n">
        <v>711</v>
      </c>
      <c r="EP710" s="8" t="n">
        <v>564</v>
      </c>
      <c r="EQ710" s="8" t="n">
        <v>86</v>
      </c>
      <c r="ER710" s="8" t="n">
        <v>45</v>
      </c>
      <c r="ES710" s="8" t="n">
        <v>682</v>
      </c>
      <c r="ET710" s="8" t="n">
        <v>518</v>
      </c>
      <c r="EU710" s="8" t="n">
        <v>254</v>
      </c>
      <c r="EV710" s="8" t="n">
        <v>210</v>
      </c>
      <c r="EW710" s="8" t="n">
        <v>44</v>
      </c>
      <c r="EX710" s="8" t="n">
        <v>24</v>
      </c>
      <c r="EY710" s="8" t="n">
        <v>64</v>
      </c>
      <c r="EZ710" s="8" t="n">
        <v>57</v>
      </c>
      <c r="FA710" s="8" t="n">
        <v>5.2</v>
      </c>
      <c r="FB710" s="8" t="n">
        <v>2.4</v>
      </c>
      <c r="FC710" s="8" t="n">
        <v>7.6</v>
      </c>
      <c r="FD710" s="19" t="n">
        <v>62.75</v>
      </c>
      <c r="FE710" s="18" t="n">
        <f aca="false">FD710/V710</f>
        <v>0.936567164179104</v>
      </c>
      <c r="FF710" s="8" t="n">
        <v>7.9417</v>
      </c>
      <c r="FG710" s="8" t="n">
        <v>1.8</v>
      </c>
      <c r="FH710" s="8" t="n">
        <v>0.08</v>
      </c>
      <c r="FI710" s="8" t="n">
        <v>1.88</v>
      </c>
      <c r="FJ710" s="8" t="n">
        <v>3</v>
      </c>
      <c r="FK710" s="8" t="n">
        <v>2</v>
      </c>
      <c r="FL710" s="8" t="n">
        <v>1</v>
      </c>
      <c r="FM710" s="8" t="n">
        <f aca="false">BL710+BS710+AH710+DT710</f>
        <v>88</v>
      </c>
      <c r="FN710" s="19" t="n">
        <f aca="false">IF(DS710&gt;0,(BL710+BR710)/DS710,0)</f>
        <v>7.83333333333333</v>
      </c>
      <c r="FO710" s="12" t="n">
        <v>0.1094527363</v>
      </c>
      <c r="FP710" s="19" t="n">
        <f aca="false">Z710-AH710/10</f>
        <v>57.6</v>
      </c>
      <c r="FQ710" s="19" t="n">
        <f aca="false">Z710+DR710/5</f>
        <v>58.4118</v>
      </c>
      <c r="FR710" s="19" t="n">
        <f aca="false">(DX710+DY710)/AL710*60</f>
        <v>118.508156178961</v>
      </c>
      <c r="FS710" s="8" t="n">
        <v>4</v>
      </c>
      <c r="FT710" s="17" t="s">
        <v>326</v>
      </c>
      <c r="FU710" s="8" t="n">
        <v>195</v>
      </c>
      <c r="FV710" s="22"/>
      <c r="FW710" s="17" t="s">
        <v>280</v>
      </c>
      <c r="FX710" s="23" t="n">
        <v>6000000</v>
      </c>
      <c r="FY710" s="23" t="n">
        <v>5000000</v>
      </c>
      <c r="FZ710" s="8" t="n">
        <v>432</v>
      </c>
      <c r="GA710" s="8" t="n">
        <v>98</v>
      </c>
      <c r="GB710" s="8" t="n">
        <v>149</v>
      </c>
      <c r="GC710" s="8" t="n">
        <v>247</v>
      </c>
      <c r="GD710" s="8" t="n">
        <v>69</v>
      </c>
      <c r="GE710" s="8" t="n">
        <v>116</v>
      </c>
      <c r="GF710" s="8" t="n">
        <v>820</v>
      </c>
      <c r="GG710" s="8" t="n">
        <v>7078</v>
      </c>
      <c r="GH710" s="8" t="n">
        <v>18.4</v>
      </c>
      <c r="GI710" s="8" t="n">
        <v>10.3</v>
      </c>
      <c r="GJ710" s="8" t="n">
        <v>28.7</v>
      </c>
      <c r="GK710" s="8" t="n">
        <f aca="false">Z710-AH710/10</f>
        <v>57.6</v>
      </c>
      <c r="GL710" s="22"/>
      <c r="GM710" s="22"/>
      <c r="GN710" s="22"/>
      <c r="GO710" s="22"/>
      <c r="GP710" s="22"/>
    </row>
    <row r="711" customFormat="false" ht="13.65" hidden="false" customHeight="true" outlineLevel="0" collapsed="false">
      <c r="A711" s="16" t="n">
        <v>34805</v>
      </c>
      <c r="B711" s="17" t="s">
        <v>3265</v>
      </c>
      <c r="C711" s="17" t="s">
        <v>272</v>
      </c>
      <c r="D711" s="17" t="s">
        <v>262</v>
      </c>
      <c r="E711" s="17" t="s">
        <v>262</v>
      </c>
      <c r="F711" s="8" t="n">
        <v>73</v>
      </c>
      <c r="G711" s="8" t="n">
        <v>210</v>
      </c>
      <c r="H711" s="8" t="n">
        <v>2013</v>
      </c>
      <c r="I711" s="8" t="n">
        <v>2</v>
      </c>
      <c r="J711" s="8" t="n">
        <v>40</v>
      </c>
      <c r="K711" s="17" t="s">
        <v>263</v>
      </c>
      <c r="L711" s="8" t="n">
        <v>2016</v>
      </c>
      <c r="M711" s="8" t="n">
        <v>22</v>
      </c>
      <c r="N711" s="8" t="n">
        <v>2</v>
      </c>
      <c r="O711" s="8" t="n">
        <v>8477461</v>
      </c>
      <c r="P711" s="17" t="s">
        <v>3266</v>
      </c>
      <c r="Q711" s="17" t="s">
        <v>3267</v>
      </c>
      <c r="R711" s="17" t="s">
        <v>3268</v>
      </c>
      <c r="S711" s="17" t="s">
        <v>3269</v>
      </c>
      <c r="T711" s="17" t="s">
        <v>268</v>
      </c>
      <c r="U711" s="17" t="s">
        <v>473</v>
      </c>
      <c r="V711" s="8" t="n">
        <v>72</v>
      </c>
      <c r="W711" s="8" t="n">
        <v>6</v>
      </c>
      <c r="X711" s="8" t="n">
        <v>8</v>
      </c>
      <c r="Y711" s="8" t="n">
        <v>7</v>
      </c>
      <c r="Z711" s="8" t="n">
        <v>14</v>
      </c>
      <c r="AA711" s="8" t="n">
        <v>15</v>
      </c>
      <c r="AB711" s="8" t="n">
        <v>65</v>
      </c>
      <c r="AC711" s="18" t="n">
        <f aca="false">Z711/V711</f>
        <v>0.194444444444444</v>
      </c>
      <c r="AD711" s="19" t="n">
        <f aca="false">IF(FZ711&gt;V711,Z711-V711*(GC711-Z711)/(FZ711-V711),0)</f>
        <v>-14</v>
      </c>
      <c r="AE711" s="19" t="n">
        <v>5.451</v>
      </c>
      <c r="AF711" s="8" t="n">
        <v>5</v>
      </c>
      <c r="AG711" s="8" t="n">
        <v>0</v>
      </c>
      <c r="AH711" s="8" t="n">
        <v>18</v>
      </c>
      <c r="AI711" s="8" t="n">
        <v>1128</v>
      </c>
      <c r="AJ711" s="8" t="n">
        <v>44297</v>
      </c>
      <c r="AK711" s="19" t="n">
        <v>738.28333333333</v>
      </c>
      <c r="AL711" s="8" t="n">
        <v>738.28</v>
      </c>
      <c r="AM711" s="8" t="n">
        <v>738</v>
      </c>
      <c r="AN711" s="18" t="n">
        <f aca="false">AJ711/60/V711</f>
        <v>10.2539351851852</v>
      </c>
      <c r="AO711" s="8" t="n">
        <v>17.49</v>
      </c>
      <c r="AP711" s="12" t="n">
        <f aca="false">IF(EF711&gt;0,Z711/EF711,0)</f>
        <v>0.56</v>
      </c>
      <c r="AQ711" s="8" t="n">
        <v>131</v>
      </c>
      <c r="AR711" s="8" t="n">
        <v>131</v>
      </c>
      <c r="AS711" s="8" t="n">
        <v>131</v>
      </c>
      <c r="AT711" s="8" t="n">
        <v>105</v>
      </c>
      <c r="AU711" s="8" t="n">
        <v>105</v>
      </c>
      <c r="AV711" s="8" t="n">
        <v>70</v>
      </c>
      <c r="AW711" s="8" t="n">
        <v>72</v>
      </c>
      <c r="AX711" s="8" t="n">
        <v>38</v>
      </c>
      <c r="AY711" s="8" t="n">
        <v>3</v>
      </c>
      <c r="AZ711" s="8" t="n">
        <v>11</v>
      </c>
      <c r="BA711" s="8" t="n">
        <f aca="false">AY711+AZ711</f>
        <v>14</v>
      </c>
      <c r="BB711" s="8" t="n">
        <v>7.86</v>
      </c>
      <c r="BC711" s="8" t="n">
        <v>27.3714</v>
      </c>
      <c r="BD711" s="19" t="n">
        <v>190.5</v>
      </c>
      <c r="BE711" s="19" t="n">
        <v>15.4818610741134</v>
      </c>
      <c r="BF711" s="19" t="n">
        <f aca="false">AQ711+BD711</f>
        <v>321.5</v>
      </c>
      <c r="BG711" s="19" t="n">
        <f aca="false">IF(AL711&gt;0,BF711/AL711*60,0)</f>
        <v>26.1282982066425</v>
      </c>
      <c r="BH711" s="8" t="n">
        <v>186</v>
      </c>
      <c r="BI711" s="8" t="n">
        <v>283</v>
      </c>
      <c r="BJ711" s="8" t="n">
        <v>209</v>
      </c>
      <c r="BK711" s="12" t="n">
        <f aca="false">BH711/(BH711+BJ711)</f>
        <v>0.470886075949367</v>
      </c>
      <c r="BL711" s="8" t="n">
        <v>101</v>
      </c>
      <c r="BM711" s="8" t="n">
        <v>101</v>
      </c>
      <c r="BN711" s="8" t="n">
        <v>83</v>
      </c>
      <c r="BO711" s="8" t="n">
        <f aca="false">BM711-BN711</f>
        <v>18</v>
      </c>
      <c r="BP711" s="8" t="n">
        <v>35</v>
      </c>
      <c r="BQ711" s="8" t="n">
        <v>25</v>
      </c>
      <c r="BR711" s="8" t="n">
        <v>20</v>
      </c>
      <c r="BS711" s="8" t="n">
        <v>20</v>
      </c>
      <c r="BT711" s="12" t="n">
        <f aca="false">BS711/(EA711+BS711)</f>
        <v>0.0418410041841004</v>
      </c>
      <c r="BU711" s="8" t="n">
        <v>5</v>
      </c>
      <c r="BV711" s="8" t="n">
        <v>9</v>
      </c>
      <c r="BW711" s="12" t="n">
        <f aca="false">IF(BU711+BV711&gt;0,BU711/(BU711+BV711),0)</f>
        <v>0.357142857142857</v>
      </c>
      <c r="BX711" s="8" t="n">
        <v>2</v>
      </c>
      <c r="BY711" s="8" t="n">
        <v>0</v>
      </c>
      <c r="BZ711" s="8" t="n">
        <v>2</v>
      </c>
      <c r="CA711" s="8" t="n">
        <v>3</v>
      </c>
      <c r="CB711" s="8" t="n">
        <v>1</v>
      </c>
      <c r="CC711" s="8" t="n">
        <v>6</v>
      </c>
      <c r="CD711" s="8" t="n">
        <v>1</v>
      </c>
      <c r="CE711" s="8" t="n">
        <v>4</v>
      </c>
      <c r="CF711" s="8" t="n">
        <v>2</v>
      </c>
      <c r="CG711" s="8" t="n">
        <v>2</v>
      </c>
      <c r="CH711" s="8" t="n">
        <v>3</v>
      </c>
      <c r="CI711" s="8" t="n">
        <v>7</v>
      </c>
      <c r="CJ711" s="8" t="n">
        <v>0</v>
      </c>
      <c r="CK711" s="8" t="n">
        <v>0</v>
      </c>
      <c r="CL711" s="8" t="n">
        <v>2</v>
      </c>
      <c r="CM711" s="8" t="n">
        <v>1</v>
      </c>
      <c r="CN711" s="8" t="n">
        <v>0</v>
      </c>
      <c r="CO711" s="8" t="n">
        <v>0</v>
      </c>
      <c r="CP711" s="8" t="n">
        <v>0</v>
      </c>
      <c r="CQ711" s="8" t="n">
        <v>1</v>
      </c>
      <c r="CR711" s="8" t="n">
        <v>0</v>
      </c>
      <c r="CS711" s="8" t="n">
        <v>0</v>
      </c>
      <c r="CT711" s="8" t="n">
        <v>1</v>
      </c>
      <c r="CU711" s="8" t="n">
        <v>0</v>
      </c>
      <c r="CV711" s="8" t="n">
        <v>0</v>
      </c>
      <c r="CW711" s="8" t="n">
        <v>4</v>
      </c>
      <c r="CX711" s="8" t="n">
        <v>0</v>
      </c>
      <c r="CY711" s="8" t="n">
        <v>1</v>
      </c>
      <c r="CZ711" s="8" t="n">
        <v>5</v>
      </c>
      <c r="DA711" s="8" t="n">
        <v>29</v>
      </c>
      <c r="DB711" s="8" t="n">
        <v>7</v>
      </c>
      <c r="DC711" s="8" t="n">
        <v>3</v>
      </c>
      <c r="DD711" s="8" t="n">
        <v>9</v>
      </c>
      <c r="DE711" s="8" t="n">
        <v>6</v>
      </c>
      <c r="DF711" s="8" t="n">
        <v>3</v>
      </c>
      <c r="DG711" s="8" t="n">
        <v>0</v>
      </c>
      <c r="DH711" s="8" t="n">
        <v>42</v>
      </c>
      <c r="DI711" s="8" t="n">
        <v>9</v>
      </c>
      <c r="DJ711" s="8" t="n">
        <v>18</v>
      </c>
      <c r="DK711" s="8" t="n">
        <v>9</v>
      </c>
      <c r="DL711" s="8" t="n">
        <v>9</v>
      </c>
      <c r="DM711" s="8" t="n">
        <v>0</v>
      </c>
      <c r="DN711" s="8" t="n">
        <v>18</v>
      </c>
      <c r="DO711" s="8" t="n">
        <v>18</v>
      </c>
      <c r="DP711" s="8" t="n">
        <v>0</v>
      </c>
      <c r="DQ711" s="8" t="n">
        <f aca="false">DJ711-DI711</f>
        <v>9</v>
      </c>
      <c r="DR711" s="19" t="n">
        <v>7.168</v>
      </c>
      <c r="DS711" s="8" t="n">
        <v>9</v>
      </c>
      <c r="DT711" s="8" t="n">
        <v>0</v>
      </c>
      <c r="DU711" s="8" t="n">
        <v>0</v>
      </c>
      <c r="DV711" s="8" t="n">
        <v>0</v>
      </c>
      <c r="DW711" s="8" t="n">
        <v>0</v>
      </c>
      <c r="DX711" s="8" t="n">
        <v>666</v>
      </c>
      <c r="DY711" s="8" t="n">
        <v>642</v>
      </c>
      <c r="DZ711" s="8" t="n">
        <v>465</v>
      </c>
      <c r="EA711" s="8" t="n">
        <v>458</v>
      </c>
      <c r="EB711" s="8" t="n">
        <v>319</v>
      </c>
      <c r="EC711" s="8" t="n">
        <v>330</v>
      </c>
      <c r="ED711" s="8" t="n">
        <v>25.95</v>
      </c>
      <c r="EE711" s="8" t="n">
        <v>25.36</v>
      </c>
      <c r="EF711" s="8" t="n">
        <v>25</v>
      </c>
      <c r="EG711" s="8" t="n">
        <v>21</v>
      </c>
      <c r="EH711" s="12" t="n">
        <f aca="false">EF711/EB711</f>
        <v>0.0783699059561129</v>
      </c>
      <c r="EI711" s="20" t="n">
        <f aca="false">1-EG711/EC711</f>
        <v>0.936363636363636</v>
      </c>
      <c r="EJ711" s="21" t="n">
        <f aca="false">EH711+EI711</f>
        <v>1.01473354231975</v>
      </c>
      <c r="EK711" s="8" t="n">
        <v>664</v>
      </c>
      <c r="EL711" s="8" t="n">
        <v>647</v>
      </c>
      <c r="EM711" s="8" t="n">
        <v>463</v>
      </c>
      <c r="EN711" s="8" t="n">
        <v>464</v>
      </c>
      <c r="EO711" s="8" t="n">
        <v>317</v>
      </c>
      <c r="EP711" s="8" t="n">
        <v>337</v>
      </c>
      <c r="EQ711" s="8" t="n">
        <v>24</v>
      </c>
      <c r="ER711" s="8" t="n">
        <v>21</v>
      </c>
      <c r="ES711" s="8" t="n">
        <v>324</v>
      </c>
      <c r="ET711" s="8" t="n">
        <v>304</v>
      </c>
      <c r="EU711" s="8" t="n">
        <v>131</v>
      </c>
      <c r="EV711" s="8" t="n">
        <v>120</v>
      </c>
      <c r="EW711" s="8" t="n">
        <v>10</v>
      </c>
      <c r="EX711" s="8" t="n">
        <v>13</v>
      </c>
      <c r="EY711" s="8" t="n">
        <v>64</v>
      </c>
      <c r="EZ711" s="8" t="n">
        <v>59</v>
      </c>
      <c r="FA711" s="8" t="n">
        <v>0</v>
      </c>
      <c r="FB711" s="8" t="n">
        <v>1.1</v>
      </c>
      <c r="FC711" s="8" t="n">
        <v>1.1</v>
      </c>
      <c r="FD711" s="19" t="n">
        <v>20.16</v>
      </c>
      <c r="FE711" s="18" t="n">
        <f aca="false">FD711/V711</f>
        <v>0.28</v>
      </c>
      <c r="FF711" s="8" t="n">
        <v>0.2932</v>
      </c>
      <c r="FG711" s="8" t="n">
        <v>0.4</v>
      </c>
      <c r="FH711" s="8" t="n">
        <v>0.26</v>
      </c>
      <c r="FI711" s="8" t="n">
        <v>0.65</v>
      </c>
      <c r="FJ711" s="22"/>
      <c r="FK711" s="22"/>
      <c r="FL711" s="22"/>
      <c r="FM711" s="8" t="n">
        <f aca="false">BL711+BS711+AH711+DT711</f>
        <v>139</v>
      </c>
      <c r="FN711" s="19" t="n">
        <f aca="false">IF(DS711&gt;0,(BL711+BR711)/DS711,0)</f>
        <v>13.4444444444444</v>
      </c>
      <c r="FO711" s="12" t="n">
        <v>0.0303703704</v>
      </c>
      <c r="FP711" s="19" t="n">
        <f aca="false">Z711-AH711/10</f>
        <v>12.2</v>
      </c>
      <c r="FQ711" s="19" t="n">
        <f aca="false">Z711+DR711/5</f>
        <v>15.4336</v>
      </c>
      <c r="FR711" s="19" t="n">
        <f aca="false">(DX711+DY711)/AL711*60</f>
        <v>106.301132361706</v>
      </c>
      <c r="FS711" s="8" t="n">
        <v>5</v>
      </c>
      <c r="FT711" s="17" t="s">
        <v>2266</v>
      </c>
      <c r="FU711" s="8" t="n">
        <v>206</v>
      </c>
      <c r="FV711" s="22"/>
      <c r="FW711" s="17" t="s">
        <v>270</v>
      </c>
      <c r="FX711" s="23" t="n">
        <v>700000</v>
      </c>
      <c r="FY711" s="23" t="n">
        <v>728333</v>
      </c>
      <c r="FZ711" s="8" t="n">
        <v>90</v>
      </c>
      <c r="GA711" s="8" t="n">
        <v>7</v>
      </c>
      <c r="GB711" s="8" t="n">
        <v>14</v>
      </c>
      <c r="GC711" s="8" t="n">
        <v>21</v>
      </c>
      <c r="GD711" s="8" t="n">
        <v>10</v>
      </c>
      <c r="GE711" s="8" t="n">
        <v>26</v>
      </c>
      <c r="GF711" s="8" t="n">
        <v>85</v>
      </c>
      <c r="GG711" s="8" t="n">
        <v>1020</v>
      </c>
      <c r="GH711" s="8" t="n">
        <v>0.1</v>
      </c>
      <c r="GI711" s="8" t="n">
        <v>1.6</v>
      </c>
      <c r="GJ711" s="8" t="n">
        <v>1.7</v>
      </c>
      <c r="GK711" s="8" t="n">
        <f aca="false">Z711-AH711/10</f>
        <v>12.2</v>
      </c>
      <c r="GL711" s="22"/>
      <c r="GM711" s="22"/>
      <c r="GN711" s="22"/>
      <c r="GO711" s="22"/>
      <c r="GP711" s="22"/>
    </row>
    <row r="712" customFormat="false" ht="13.65" hidden="false" customHeight="true" outlineLevel="0" collapsed="false">
      <c r="A712" s="16" t="n">
        <v>33276</v>
      </c>
      <c r="B712" s="17" t="s">
        <v>2628</v>
      </c>
      <c r="C712" s="22"/>
      <c r="D712" s="17" t="s">
        <v>532</v>
      </c>
      <c r="E712" s="17" t="s">
        <v>532</v>
      </c>
      <c r="F712" s="8" t="n">
        <v>73</v>
      </c>
      <c r="G712" s="8" t="n">
        <v>208</v>
      </c>
      <c r="H712" s="8" t="n">
        <v>2009</v>
      </c>
      <c r="I712" s="8" t="n">
        <v>2</v>
      </c>
      <c r="J712" s="8" t="n">
        <v>52</v>
      </c>
      <c r="K712" s="17" t="s">
        <v>263</v>
      </c>
      <c r="L712" s="8" t="n">
        <v>2012</v>
      </c>
      <c r="M712" s="8" t="n">
        <v>26</v>
      </c>
      <c r="N712" s="8" t="n">
        <v>6</v>
      </c>
      <c r="O712" s="8" t="n">
        <v>8475209</v>
      </c>
      <c r="P712" s="17" t="s">
        <v>3270</v>
      </c>
      <c r="Q712" s="17" t="s">
        <v>3271</v>
      </c>
      <c r="R712" s="17" t="s">
        <v>3272</v>
      </c>
      <c r="S712" s="17" t="s">
        <v>3273</v>
      </c>
      <c r="T712" s="17" t="s">
        <v>299</v>
      </c>
      <c r="U712" s="17" t="s">
        <v>3274</v>
      </c>
      <c r="V712" s="8" t="n">
        <v>72</v>
      </c>
      <c r="W712" s="8" t="n">
        <v>14</v>
      </c>
      <c r="X712" s="8" t="n">
        <v>21</v>
      </c>
      <c r="Y712" s="8" t="n">
        <v>15</v>
      </c>
      <c r="Z712" s="8" t="n">
        <v>35</v>
      </c>
      <c r="AA712" s="8" t="n">
        <v>0</v>
      </c>
      <c r="AB712" s="8" t="n">
        <v>0</v>
      </c>
      <c r="AC712" s="18" t="n">
        <f aca="false">Z712/V712</f>
        <v>0.486111111111111</v>
      </c>
      <c r="AD712" s="19" t="n">
        <f aca="false">IF(FZ712&gt;V712,Z712-V712*(GC712-Z712)/(FZ712-V712),0)</f>
        <v>10.0874524714829</v>
      </c>
      <c r="AE712" s="19" t="n">
        <v>13.234</v>
      </c>
      <c r="AF712" s="8" t="n">
        <v>7</v>
      </c>
      <c r="AG712" s="8" t="n">
        <v>-0.1</v>
      </c>
      <c r="AH712" s="8" t="n">
        <v>38</v>
      </c>
      <c r="AI712" s="8" t="n">
        <v>1435</v>
      </c>
      <c r="AJ712" s="8" t="n">
        <v>65652</v>
      </c>
      <c r="AK712" s="19" t="n">
        <v>1094.2</v>
      </c>
      <c r="AL712" s="8" t="n">
        <v>1094.02</v>
      </c>
      <c r="AM712" s="8" t="n">
        <v>1094</v>
      </c>
      <c r="AN712" s="18" t="n">
        <f aca="false">AJ712/60/V712</f>
        <v>15.1972222222222</v>
      </c>
      <c r="AO712" s="8" t="n">
        <v>25.36</v>
      </c>
      <c r="AP712" s="12" t="n">
        <f aca="false">IF(EF712&gt;0,Z712/EF712,0)</f>
        <v>0.593220338983051</v>
      </c>
      <c r="AQ712" s="8" t="n">
        <v>268</v>
      </c>
      <c r="AR712" s="8" t="n">
        <v>268</v>
      </c>
      <c r="AS712" s="8" t="n">
        <v>268</v>
      </c>
      <c r="AT712" s="8" t="n">
        <v>194</v>
      </c>
      <c r="AU712" s="8" t="n">
        <v>194</v>
      </c>
      <c r="AV712" s="8" t="n">
        <v>136</v>
      </c>
      <c r="AW712" s="8" t="n">
        <v>152</v>
      </c>
      <c r="AX712" s="8" t="n">
        <v>75</v>
      </c>
      <c r="AY712" s="8" t="n">
        <v>8</v>
      </c>
      <c r="AZ712" s="8" t="n">
        <v>21</v>
      </c>
      <c r="BA712" s="8" t="n">
        <f aca="false">AY712+AZ712</f>
        <v>29</v>
      </c>
      <c r="BB712" s="8" t="n">
        <v>17.34</v>
      </c>
      <c r="BC712" s="8" t="n">
        <v>28.6765</v>
      </c>
      <c r="BD712" s="19" t="n">
        <v>350.7</v>
      </c>
      <c r="BE712" s="19" t="n">
        <v>19.2304880277829</v>
      </c>
      <c r="BF712" s="19" t="n">
        <f aca="false">AQ712+BD712</f>
        <v>618.7</v>
      </c>
      <c r="BG712" s="19" t="n">
        <f aca="false">IF(AL712&gt;0,BF712/AL712*60,0)</f>
        <v>33.931737993821</v>
      </c>
      <c r="BH712" s="8" t="n">
        <v>461</v>
      </c>
      <c r="BI712" s="8" t="n">
        <v>389</v>
      </c>
      <c r="BJ712" s="8" t="n">
        <v>294</v>
      </c>
      <c r="BK712" s="12" t="n">
        <f aca="false">BH712/(BH712+BJ712)</f>
        <v>0.610596026490066</v>
      </c>
      <c r="BL712" s="8" t="n">
        <v>137</v>
      </c>
      <c r="BM712" s="8" t="n">
        <v>137</v>
      </c>
      <c r="BN712" s="8" t="n">
        <v>68</v>
      </c>
      <c r="BO712" s="8" t="n">
        <f aca="false">BM712-BN712</f>
        <v>69</v>
      </c>
      <c r="BP712" s="8" t="n">
        <v>58</v>
      </c>
      <c r="BQ712" s="8" t="n">
        <v>14</v>
      </c>
      <c r="BR712" s="8" t="n">
        <v>26</v>
      </c>
      <c r="BS712" s="8" t="n">
        <v>37</v>
      </c>
      <c r="BT712" s="12" t="n">
        <f aca="false">BS712/(EA712+BS712)</f>
        <v>0.0473751600512164</v>
      </c>
      <c r="BU712" s="8" t="n">
        <v>4</v>
      </c>
      <c r="BV712" s="8" t="n">
        <v>8</v>
      </c>
      <c r="BW712" s="12" t="n">
        <f aca="false">IF(BU712+BV712&gt;0,BU712/(BU712+BV712),0)</f>
        <v>0.333333333333333</v>
      </c>
      <c r="BX712" s="8" t="n">
        <v>3</v>
      </c>
      <c r="BY712" s="8" t="n">
        <v>2</v>
      </c>
      <c r="BZ712" s="8" t="n">
        <v>0</v>
      </c>
      <c r="CA712" s="8" t="n">
        <v>1</v>
      </c>
      <c r="CB712" s="8" t="n">
        <v>1</v>
      </c>
      <c r="CC712" s="8" t="n">
        <v>5</v>
      </c>
      <c r="CD712" s="8" t="n">
        <v>2</v>
      </c>
      <c r="CE712" s="8" t="n">
        <v>1</v>
      </c>
      <c r="CF712" s="8" t="n">
        <v>1</v>
      </c>
      <c r="CG712" s="8" t="n">
        <v>1</v>
      </c>
      <c r="CH712" s="8" t="n">
        <v>2</v>
      </c>
      <c r="CI712" s="8" t="n">
        <v>6</v>
      </c>
      <c r="CJ712" s="8" t="n">
        <v>0</v>
      </c>
      <c r="CK712" s="8" t="n">
        <v>0</v>
      </c>
      <c r="CL712" s="8" t="n">
        <v>3</v>
      </c>
      <c r="CM712" s="8" t="n">
        <v>0</v>
      </c>
      <c r="CN712" s="8" t="n">
        <v>0</v>
      </c>
      <c r="CO712" s="8" t="n">
        <v>0</v>
      </c>
      <c r="CP712" s="8" t="n">
        <v>0</v>
      </c>
      <c r="CQ712" s="8" t="n">
        <v>1</v>
      </c>
      <c r="CR712" s="8" t="n">
        <v>0</v>
      </c>
      <c r="CS712" s="8" t="n">
        <v>0</v>
      </c>
      <c r="CT712" s="8" t="n">
        <v>1</v>
      </c>
      <c r="CU712" s="8" t="n">
        <v>3</v>
      </c>
      <c r="CV712" s="8" t="n">
        <v>0</v>
      </c>
      <c r="CW712" s="8" t="n">
        <v>9</v>
      </c>
      <c r="CX712" s="8" t="n">
        <v>0</v>
      </c>
      <c r="CY712" s="8" t="n">
        <v>1</v>
      </c>
      <c r="CZ712" s="8" t="n">
        <v>11</v>
      </c>
      <c r="DA712" s="8" t="n">
        <v>46</v>
      </c>
      <c r="DB712" s="8" t="n">
        <v>11</v>
      </c>
      <c r="DC712" s="8" t="n">
        <v>3</v>
      </c>
      <c r="DD712" s="8" t="n">
        <v>9</v>
      </c>
      <c r="DE712" s="8" t="n">
        <v>21</v>
      </c>
      <c r="DF712" s="8" t="n">
        <v>6</v>
      </c>
      <c r="DG712" s="8" t="n">
        <v>4</v>
      </c>
      <c r="DH712" s="8" t="n">
        <v>82</v>
      </c>
      <c r="DI712" s="8" t="n">
        <v>19</v>
      </c>
      <c r="DJ712" s="8" t="n">
        <v>20</v>
      </c>
      <c r="DK712" s="8" t="n">
        <v>19</v>
      </c>
      <c r="DL712" s="8" t="n">
        <v>19</v>
      </c>
      <c r="DM712" s="8" t="n">
        <v>0</v>
      </c>
      <c r="DN712" s="8" t="n">
        <v>20</v>
      </c>
      <c r="DO712" s="8" t="n">
        <v>20</v>
      </c>
      <c r="DP712" s="8" t="n">
        <v>0</v>
      </c>
      <c r="DQ712" s="8" t="n">
        <f aca="false">DJ712-DI712</f>
        <v>1</v>
      </c>
      <c r="DR712" s="19" t="n">
        <v>-1.52</v>
      </c>
      <c r="DS712" s="8" t="n">
        <v>19</v>
      </c>
      <c r="DT712" s="8" t="n">
        <v>0</v>
      </c>
      <c r="DU712" s="8" t="n">
        <v>0</v>
      </c>
      <c r="DV712" s="8" t="n">
        <v>0</v>
      </c>
      <c r="DW712" s="8" t="n">
        <v>0</v>
      </c>
      <c r="DX712" s="8" t="n">
        <v>1322</v>
      </c>
      <c r="DY712" s="8" t="n">
        <v>946</v>
      </c>
      <c r="DZ712" s="8" t="n">
        <v>930</v>
      </c>
      <c r="EA712" s="8" t="n">
        <v>744</v>
      </c>
      <c r="EB712" s="8" t="n">
        <v>658</v>
      </c>
      <c r="EC712" s="8" t="n">
        <v>529</v>
      </c>
      <c r="ED712" s="8" t="n">
        <v>61.41</v>
      </c>
      <c r="EE712" s="8" t="n">
        <v>51.35</v>
      </c>
      <c r="EF712" s="8" t="n">
        <v>59</v>
      </c>
      <c r="EG712" s="8" t="n">
        <v>40</v>
      </c>
      <c r="EH712" s="12" t="n">
        <f aca="false">EF712/EB712</f>
        <v>0.0896656534954408</v>
      </c>
      <c r="EI712" s="20" t="n">
        <f aca="false">1-EG712/EC712</f>
        <v>0.924385633270321</v>
      </c>
      <c r="EJ712" s="21" t="n">
        <f aca="false">EH712+EI712</f>
        <v>1.01405128676576</v>
      </c>
      <c r="EK712" s="8" t="n">
        <v>1323</v>
      </c>
      <c r="EL712" s="8" t="n">
        <v>948</v>
      </c>
      <c r="EM712" s="8" t="n">
        <v>931</v>
      </c>
      <c r="EN712" s="8" t="n">
        <v>747</v>
      </c>
      <c r="EO712" s="8" t="n">
        <v>660</v>
      </c>
      <c r="EP712" s="8" t="n">
        <v>531</v>
      </c>
      <c r="EQ712" s="8" t="n">
        <v>59</v>
      </c>
      <c r="ER712" s="8" t="n">
        <v>41</v>
      </c>
      <c r="ES712" s="8" t="n">
        <v>640</v>
      </c>
      <c r="ET712" s="8" t="n">
        <v>495</v>
      </c>
      <c r="EU712" s="8" t="n">
        <v>237</v>
      </c>
      <c r="EV712" s="8" t="n">
        <v>225</v>
      </c>
      <c r="EW712" s="8" t="n">
        <v>31</v>
      </c>
      <c r="EX712" s="8" t="n">
        <v>28</v>
      </c>
      <c r="EY712" s="8" t="n">
        <v>69</v>
      </c>
      <c r="EZ712" s="8" t="n">
        <v>60</v>
      </c>
      <c r="FA712" s="8" t="n">
        <v>2</v>
      </c>
      <c r="FB712" s="8" t="n">
        <v>1.6</v>
      </c>
      <c r="FC712" s="8" t="n">
        <v>3.6</v>
      </c>
      <c r="FD712" s="19" t="n">
        <v>47.06</v>
      </c>
      <c r="FE712" s="18" t="n">
        <f aca="false">FD712/V712</f>
        <v>0.653611111111111</v>
      </c>
      <c r="FF712" s="8" t="n">
        <v>1.6957</v>
      </c>
      <c r="FG712" s="8" t="n">
        <v>0.75</v>
      </c>
      <c r="FH712" s="8" t="n">
        <v>0.02</v>
      </c>
      <c r="FI712" s="8" t="n">
        <v>0.77</v>
      </c>
      <c r="FJ712" s="8" t="n">
        <v>2</v>
      </c>
      <c r="FK712" s="8" t="n">
        <v>0</v>
      </c>
      <c r="FL712" s="8" t="n">
        <v>0</v>
      </c>
      <c r="FM712" s="8" t="n">
        <f aca="false">BL712+BS712+AH712+DT712</f>
        <v>212</v>
      </c>
      <c r="FN712" s="19" t="n">
        <f aca="false">IF(DS712&gt;0,(BL712+BR712)/DS712,0)</f>
        <v>8.57894736842105</v>
      </c>
      <c r="FO712" s="12" t="n">
        <v>0.1545586302</v>
      </c>
      <c r="FP712" s="19" t="n">
        <f aca="false">Z712-AH712/10</f>
        <v>31.2</v>
      </c>
      <c r="FQ712" s="19" t="n">
        <f aca="false">Z712+DR712/5</f>
        <v>34.696</v>
      </c>
      <c r="FR712" s="19" t="n">
        <f aca="false">(DX712+DY712)/AL712*60</f>
        <v>124.385294601561</v>
      </c>
      <c r="FS712" s="8" t="n">
        <v>2</v>
      </c>
      <c r="FT712" s="17" t="s">
        <v>307</v>
      </c>
      <c r="FU712" s="8" t="n">
        <v>68</v>
      </c>
      <c r="FV712" s="22"/>
      <c r="FW712" s="17" t="s">
        <v>280</v>
      </c>
      <c r="FX712" s="23" t="n">
        <v>2800000</v>
      </c>
      <c r="FY712" s="23" t="n">
        <v>2800000</v>
      </c>
      <c r="FZ712" s="8" t="n">
        <v>335</v>
      </c>
      <c r="GA712" s="8" t="n">
        <v>61</v>
      </c>
      <c r="GB712" s="8" t="n">
        <v>65</v>
      </c>
      <c r="GC712" s="8" t="n">
        <v>126</v>
      </c>
      <c r="GD712" s="8" t="n">
        <v>6</v>
      </c>
      <c r="GE712" s="8" t="n">
        <v>176</v>
      </c>
      <c r="GF712" s="8" t="n">
        <v>507</v>
      </c>
      <c r="GG712" s="8" t="n">
        <v>4430</v>
      </c>
      <c r="GH712" s="8" t="n">
        <v>8.1</v>
      </c>
      <c r="GI712" s="8" t="n">
        <v>4.9</v>
      </c>
      <c r="GJ712" s="8" t="n">
        <v>13</v>
      </c>
      <c r="GK712" s="8" t="n">
        <f aca="false">Z712-AH712/10</f>
        <v>31.2</v>
      </c>
      <c r="GL712" s="22"/>
      <c r="GM712" s="22"/>
      <c r="GN712" s="22"/>
      <c r="GO712" s="22"/>
      <c r="GP712" s="22"/>
    </row>
    <row r="713" customFormat="false" ht="13.65" hidden="false" customHeight="true" outlineLevel="0" collapsed="false">
      <c r="A713" s="16" t="n">
        <v>30849</v>
      </c>
      <c r="B713" s="17" t="s">
        <v>3275</v>
      </c>
      <c r="C713" s="17" t="s">
        <v>272</v>
      </c>
      <c r="D713" s="17" t="s">
        <v>262</v>
      </c>
      <c r="E713" s="17" t="s">
        <v>262</v>
      </c>
      <c r="F713" s="8" t="n">
        <v>76</v>
      </c>
      <c r="G713" s="8" t="n">
        <v>211</v>
      </c>
      <c r="H713" s="8" t="n">
        <v>2002</v>
      </c>
      <c r="I713" s="8" t="n">
        <v>1</v>
      </c>
      <c r="J713" s="8" t="n">
        <v>1</v>
      </c>
      <c r="K713" s="17" t="s">
        <v>263</v>
      </c>
      <c r="L713" s="8" t="n">
        <v>2002</v>
      </c>
      <c r="M713" s="8" t="n">
        <v>33</v>
      </c>
      <c r="N713" s="8" t="n">
        <v>15</v>
      </c>
      <c r="O713" s="8" t="n">
        <v>8470041</v>
      </c>
      <c r="P713" s="17" t="s">
        <v>3276</v>
      </c>
      <c r="Q713" s="17" t="s">
        <v>3277</v>
      </c>
      <c r="R713" s="17" t="s">
        <v>3278</v>
      </c>
      <c r="S713" s="17" t="s">
        <v>3279</v>
      </c>
      <c r="T713" s="17" t="s">
        <v>268</v>
      </c>
      <c r="U713" s="17" t="s">
        <v>2975</v>
      </c>
      <c r="V713" s="8" t="n">
        <v>71</v>
      </c>
      <c r="W713" s="8" t="n">
        <v>21</v>
      </c>
      <c r="X713" s="8" t="n">
        <v>13</v>
      </c>
      <c r="Y713" s="8" t="n">
        <v>8</v>
      </c>
      <c r="Z713" s="8" t="n">
        <v>34</v>
      </c>
      <c r="AA713" s="8" t="n">
        <v>0</v>
      </c>
      <c r="AB713" s="8" t="n">
        <v>0</v>
      </c>
      <c r="AC713" s="18" t="n">
        <f aca="false">Z713/V713</f>
        <v>0.47887323943662</v>
      </c>
      <c r="AD713" s="19" t="n">
        <f aca="false">IF(FZ713&gt;V713,Z713-V713*(GC713-Z713)/(FZ713-V713),0)</f>
        <v>-21.3498483316481</v>
      </c>
      <c r="AE713" s="19" t="n">
        <v>14.374</v>
      </c>
      <c r="AF713" s="8" t="n">
        <v>-12</v>
      </c>
      <c r="AG713" s="8" t="n">
        <v>6.7</v>
      </c>
      <c r="AH713" s="8" t="n">
        <v>28</v>
      </c>
      <c r="AI713" s="8" t="n">
        <v>1725</v>
      </c>
      <c r="AJ713" s="8" t="n">
        <v>72654</v>
      </c>
      <c r="AK713" s="19" t="n">
        <v>1210.9</v>
      </c>
      <c r="AL713" s="8" t="n">
        <v>1210.97</v>
      </c>
      <c r="AM713" s="8" t="n">
        <v>1211</v>
      </c>
      <c r="AN713" s="18" t="n">
        <f aca="false">AJ713/60/V713</f>
        <v>17.0549295774648</v>
      </c>
      <c r="AO713" s="8" t="n">
        <v>28.23</v>
      </c>
      <c r="AP713" s="12" t="n">
        <f aca="false">IF(EF713&gt;0,Z713/EF713,0)</f>
        <v>0.62962962962963</v>
      </c>
      <c r="AQ713" s="8" t="n">
        <v>365</v>
      </c>
      <c r="AR713" s="8" t="n">
        <v>365</v>
      </c>
      <c r="AS713" s="8" t="n">
        <v>365</v>
      </c>
      <c r="AT713" s="8" t="n">
        <v>311</v>
      </c>
      <c r="AU713" s="8" t="n">
        <v>311</v>
      </c>
      <c r="AV713" s="8" t="n">
        <v>230</v>
      </c>
      <c r="AW713" s="8" t="n">
        <v>240</v>
      </c>
      <c r="AX713" s="8" t="n">
        <v>135</v>
      </c>
      <c r="AY713" s="8" t="n">
        <v>15</v>
      </c>
      <c r="AZ713" s="8" t="n">
        <v>18</v>
      </c>
      <c r="BA713" s="8" t="n">
        <f aca="false">AY713+AZ713</f>
        <v>33</v>
      </c>
      <c r="BB713" s="8" t="n">
        <v>25.34</v>
      </c>
      <c r="BC713" s="8" t="n">
        <v>27.987</v>
      </c>
      <c r="BD713" s="19" t="n">
        <v>195.2</v>
      </c>
      <c r="BE713" s="19" t="n">
        <v>9.67214468577091</v>
      </c>
      <c r="BF713" s="19" t="n">
        <f aca="false">AQ713+BD713</f>
        <v>560.2</v>
      </c>
      <c r="BG713" s="19" t="n">
        <f aca="false">IF(AL713&gt;0,BF713/AL713*60,0)</f>
        <v>27.7562615093685</v>
      </c>
      <c r="BH713" s="8" t="n">
        <v>548</v>
      </c>
      <c r="BI713" s="8" t="n">
        <v>407</v>
      </c>
      <c r="BJ713" s="8" t="n">
        <v>372</v>
      </c>
      <c r="BK713" s="12" t="n">
        <f aca="false">BH713/(BH713+BJ713)</f>
        <v>0.595652173913043</v>
      </c>
      <c r="BL713" s="8" t="n">
        <v>51</v>
      </c>
      <c r="BM713" s="8" t="n">
        <v>51</v>
      </c>
      <c r="BN713" s="8" t="n">
        <v>55</v>
      </c>
      <c r="BO713" s="8" t="n">
        <f aca="false">BM713-BN713</f>
        <v>-4</v>
      </c>
      <c r="BP713" s="8" t="n">
        <v>81</v>
      </c>
      <c r="BQ713" s="8" t="n">
        <v>38</v>
      </c>
      <c r="BR713" s="8" t="n">
        <v>58</v>
      </c>
      <c r="BS713" s="8" t="n">
        <v>42</v>
      </c>
      <c r="BT713" s="12" t="n">
        <f aca="false">BS713/(EA713+BS713)</f>
        <v>0.0470324748040314</v>
      </c>
      <c r="BU713" s="8" t="n">
        <v>4</v>
      </c>
      <c r="BV713" s="8" t="n">
        <v>15</v>
      </c>
      <c r="BW713" s="12" t="n">
        <f aca="false">IF(BU713+BV713&gt;0,BU713/(BU713+BV713),0)</f>
        <v>0.210526315789474</v>
      </c>
      <c r="BX713" s="8" t="n">
        <v>2</v>
      </c>
      <c r="BY713" s="8" t="n">
        <v>6</v>
      </c>
      <c r="BZ713" s="8" t="n">
        <v>1</v>
      </c>
      <c r="CA713" s="8" t="n">
        <v>5</v>
      </c>
      <c r="CB713" s="8" t="n">
        <v>1</v>
      </c>
      <c r="CC713" s="8" t="n">
        <v>4</v>
      </c>
      <c r="CD713" s="8" t="n">
        <v>1</v>
      </c>
      <c r="CE713" s="8" t="n">
        <v>2</v>
      </c>
      <c r="CF713" s="8" t="n">
        <v>3</v>
      </c>
      <c r="CG713" s="8" t="n">
        <v>5</v>
      </c>
      <c r="CH713" s="8" t="n">
        <v>3</v>
      </c>
      <c r="CI713" s="8" t="n">
        <v>9</v>
      </c>
      <c r="CJ713" s="8" t="n">
        <v>0</v>
      </c>
      <c r="CK713" s="8" t="n">
        <v>0</v>
      </c>
      <c r="CL713" s="8" t="n">
        <v>4</v>
      </c>
      <c r="CM713" s="8" t="n">
        <v>2</v>
      </c>
      <c r="CN713" s="8" t="n">
        <v>1</v>
      </c>
      <c r="CO713" s="8" t="n">
        <v>0</v>
      </c>
      <c r="CP713" s="8" t="n">
        <v>0</v>
      </c>
      <c r="CQ713" s="8" t="n">
        <v>2</v>
      </c>
      <c r="CR713" s="8" t="n">
        <v>0</v>
      </c>
      <c r="CS713" s="8" t="n">
        <v>0</v>
      </c>
      <c r="CT713" s="8" t="n">
        <v>5</v>
      </c>
      <c r="CU713" s="8" t="n">
        <v>5</v>
      </c>
      <c r="CV713" s="8" t="n">
        <v>1</v>
      </c>
      <c r="CW713" s="8" t="n">
        <v>8</v>
      </c>
      <c r="CX713" s="8" t="n">
        <v>0</v>
      </c>
      <c r="CY713" s="8" t="n">
        <v>10</v>
      </c>
      <c r="CZ713" s="8" t="n">
        <v>7</v>
      </c>
      <c r="DA713" s="8" t="n">
        <v>64</v>
      </c>
      <c r="DB713" s="8" t="n">
        <v>28</v>
      </c>
      <c r="DC713" s="8" t="n">
        <v>3</v>
      </c>
      <c r="DD713" s="8" t="n">
        <v>5</v>
      </c>
      <c r="DE713" s="8" t="n">
        <v>31</v>
      </c>
      <c r="DF713" s="8" t="n">
        <v>20</v>
      </c>
      <c r="DG713" s="8" t="n">
        <v>9</v>
      </c>
      <c r="DH713" s="8" t="n">
        <v>134</v>
      </c>
      <c r="DI713" s="8" t="n">
        <v>14</v>
      </c>
      <c r="DJ713" s="8" t="n">
        <v>25</v>
      </c>
      <c r="DK713" s="8" t="n">
        <v>14</v>
      </c>
      <c r="DL713" s="8" t="n">
        <v>14</v>
      </c>
      <c r="DM713" s="8" t="n">
        <v>0</v>
      </c>
      <c r="DN713" s="8" t="n">
        <v>25</v>
      </c>
      <c r="DO713" s="8" t="n">
        <v>25</v>
      </c>
      <c r="DP713" s="8" t="n">
        <v>0</v>
      </c>
      <c r="DQ713" s="8" t="n">
        <f aca="false">DJ713-DI713</f>
        <v>11</v>
      </c>
      <c r="DR713" s="19" t="n">
        <v>7.062</v>
      </c>
      <c r="DS713" s="8" t="n">
        <v>14</v>
      </c>
      <c r="DT713" s="8" t="n">
        <v>0</v>
      </c>
      <c r="DU713" s="8" t="n">
        <v>0</v>
      </c>
      <c r="DV713" s="8" t="n">
        <v>0</v>
      </c>
      <c r="DW713" s="8" t="n">
        <v>0</v>
      </c>
      <c r="DX713" s="8" t="n">
        <v>1282</v>
      </c>
      <c r="DY713" s="8" t="n">
        <v>1154</v>
      </c>
      <c r="DZ713" s="8" t="n">
        <v>998</v>
      </c>
      <c r="EA713" s="8" t="n">
        <v>851</v>
      </c>
      <c r="EB713" s="8" t="n">
        <v>743</v>
      </c>
      <c r="EC713" s="8" t="n">
        <v>618</v>
      </c>
      <c r="ED713" s="8" t="n">
        <v>70.86</v>
      </c>
      <c r="EE713" s="8" t="n">
        <v>59.46</v>
      </c>
      <c r="EF713" s="8" t="n">
        <v>54</v>
      </c>
      <c r="EG713" s="8" t="n">
        <v>64</v>
      </c>
      <c r="EH713" s="12" t="n">
        <f aca="false">EF713/EB713</f>
        <v>0.072678331090175</v>
      </c>
      <c r="EI713" s="20" t="n">
        <f aca="false">1-EG713/EC713</f>
        <v>0.896440129449838</v>
      </c>
      <c r="EJ713" s="21" t="n">
        <f aca="false">EH713+EI713</f>
        <v>0.969118460540013</v>
      </c>
      <c r="EK713" s="8" t="n">
        <v>1280</v>
      </c>
      <c r="EL713" s="8" t="n">
        <v>1153</v>
      </c>
      <c r="EM713" s="8" t="n">
        <v>996</v>
      </c>
      <c r="EN713" s="8" t="n">
        <v>850</v>
      </c>
      <c r="EO713" s="8" t="n">
        <v>741</v>
      </c>
      <c r="EP713" s="8" t="n">
        <v>616</v>
      </c>
      <c r="EQ713" s="8" t="n">
        <v>53</v>
      </c>
      <c r="ER713" s="8" t="n">
        <v>63</v>
      </c>
      <c r="ES713" s="8" t="n">
        <v>684</v>
      </c>
      <c r="ET713" s="8" t="n">
        <v>580</v>
      </c>
      <c r="EU713" s="8" t="n">
        <v>309</v>
      </c>
      <c r="EV713" s="8" t="n">
        <v>226</v>
      </c>
      <c r="EW713" s="8" t="n">
        <v>36</v>
      </c>
      <c r="EX713" s="8" t="n">
        <v>26</v>
      </c>
      <c r="EY713" s="8" t="n">
        <v>62</v>
      </c>
      <c r="EZ713" s="8" t="n">
        <v>76</v>
      </c>
      <c r="FA713" s="8" t="n">
        <v>2.3</v>
      </c>
      <c r="FB713" s="8" t="n">
        <v>1.1</v>
      </c>
      <c r="FC713" s="8" t="n">
        <v>3.3</v>
      </c>
      <c r="FD713" s="19" t="n">
        <v>43.64</v>
      </c>
      <c r="FE713" s="18" t="n">
        <f aca="false">FD713/V713</f>
        <v>0.614647887323944</v>
      </c>
      <c r="FF713" s="8" t="n">
        <v>5.3613</v>
      </c>
      <c r="FG713" s="8" t="n">
        <v>2.16</v>
      </c>
      <c r="FH713" s="8" t="n">
        <v>0.19</v>
      </c>
      <c r="FI713" s="8" t="n">
        <v>2.34</v>
      </c>
      <c r="FJ713" s="8" t="n">
        <v>1</v>
      </c>
      <c r="FK713" s="8" t="n">
        <v>1</v>
      </c>
      <c r="FL713" s="8" t="n">
        <v>0</v>
      </c>
      <c r="FM713" s="8" t="n">
        <f aca="false">BL713+BS713+AH713+DT713</f>
        <v>121</v>
      </c>
      <c r="FN713" s="19" t="n">
        <f aca="false">IF(DS713&gt;0,(BL713+BR713)/DS713,0)</f>
        <v>7.78571428571429</v>
      </c>
      <c r="FO713" s="12" t="n">
        <v>0.2018536009</v>
      </c>
      <c r="FP713" s="19" t="n">
        <f aca="false">Z713-AH713/10</f>
        <v>31.2</v>
      </c>
      <c r="FQ713" s="19" t="n">
        <f aca="false">Z713+DR713/5</f>
        <v>35.4124</v>
      </c>
      <c r="FR713" s="19" t="n">
        <f aca="false">(DX713+DY713)/AL713*60</f>
        <v>120.696631625887</v>
      </c>
      <c r="FS713" s="8" t="n">
        <v>4</v>
      </c>
      <c r="FT713" s="17" t="s">
        <v>326</v>
      </c>
      <c r="FU713" s="8" t="n">
        <v>195</v>
      </c>
      <c r="FV713" s="17" t="s">
        <v>427</v>
      </c>
      <c r="FW713" s="17" t="s">
        <v>280</v>
      </c>
      <c r="FX713" s="23" t="n">
        <v>8200000</v>
      </c>
      <c r="FY713" s="23" t="n">
        <v>7800000</v>
      </c>
      <c r="FZ713" s="8" t="n">
        <v>1060</v>
      </c>
      <c r="GA713" s="8" t="n">
        <v>437</v>
      </c>
      <c r="GB713" s="8" t="n">
        <v>368</v>
      </c>
      <c r="GC713" s="8" t="n">
        <v>805</v>
      </c>
      <c r="GD713" s="8" t="n">
        <v>-11</v>
      </c>
      <c r="GE713" s="8" t="n">
        <v>750</v>
      </c>
      <c r="GF713" s="8" t="n">
        <v>3624</v>
      </c>
      <c r="GG713" s="8" t="n">
        <v>19428</v>
      </c>
      <c r="GH713" s="8" t="n">
        <v>80.7</v>
      </c>
      <c r="GI713" s="8" t="n">
        <v>21.9</v>
      </c>
      <c r="GJ713" s="8" t="n">
        <v>102.6</v>
      </c>
      <c r="GK713" s="8" t="n">
        <f aca="false">Z713-AH713/10</f>
        <v>31.2</v>
      </c>
      <c r="GL713" s="22"/>
      <c r="GM713" s="22"/>
      <c r="GN713" s="22"/>
      <c r="GO713" s="22"/>
      <c r="GP713" s="22"/>
    </row>
    <row r="714" customFormat="false" ht="13.65" hidden="false" customHeight="true" outlineLevel="0" collapsed="false">
      <c r="A714" s="16" t="n">
        <v>34094</v>
      </c>
      <c r="B714" s="17" t="s">
        <v>3280</v>
      </c>
      <c r="C714" s="22"/>
      <c r="D714" s="17" t="s">
        <v>321</v>
      </c>
      <c r="E714" s="17" t="s">
        <v>321</v>
      </c>
      <c r="F714" s="8" t="n">
        <v>74</v>
      </c>
      <c r="G714" s="8" t="n">
        <v>198</v>
      </c>
      <c r="H714" s="8" t="n">
        <v>2011</v>
      </c>
      <c r="I714" s="8" t="n">
        <v>1</v>
      </c>
      <c r="J714" s="8" t="n">
        <v>30</v>
      </c>
      <c r="K714" s="17" t="s">
        <v>273</v>
      </c>
      <c r="L714" s="8" t="n">
        <v>2012</v>
      </c>
      <c r="M714" s="8" t="n">
        <v>24</v>
      </c>
      <c r="N714" s="8" t="n">
        <v>6</v>
      </c>
      <c r="O714" s="8" t="n">
        <v>8476483</v>
      </c>
      <c r="P714" s="17" t="s">
        <v>3281</v>
      </c>
      <c r="Q714" s="17" t="s">
        <v>3282</v>
      </c>
      <c r="R714" s="17" t="s">
        <v>3283</v>
      </c>
      <c r="S714" s="17" t="s">
        <v>3284</v>
      </c>
      <c r="T714" s="17" t="s">
        <v>313</v>
      </c>
      <c r="U714" s="17" t="s">
        <v>545</v>
      </c>
      <c r="V714" s="8" t="n">
        <v>77</v>
      </c>
      <c r="W714" s="8" t="n">
        <v>34</v>
      </c>
      <c r="X714" s="8" t="n">
        <v>35</v>
      </c>
      <c r="Y714" s="8" t="n">
        <v>18</v>
      </c>
      <c r="Z714" s="8" t="n">
        <v>69</v>
      </c>
      <c r="AA714" s="8" t="n">
        <v>1</v>
      </c>
      <c r="AB714" s="8" t="n">
        <v>0</v>
      </c>
      <c r="AC714" s="18" t="n">
        <f aca="false">Z714/V714</f>
        <v>0.896103896103896</v>
      </c>
      <c r="AD714" s="19" t="n">
        <f aca="false">IF(FZ714&gt;V714,Z714-V714*(GC714-Z714)/(FZ714-V714),0)</f>
        <v>26.9110169491525</v>
      </c>
      <c r="AE714" s="19" t="n">
        <v>27.313</v>
      </c>
      <c r="AF714" s="8" t="n">
        <v>6</v>
      </c>
      <c r="AG714" s="8" t="n">
        <v>-0.2</v>
      </c>
      <c r="AH714" s="8" t="n">
        <v>14</v>
      </c>
      <c r="AI714" s="8" t="n">
        <v>1792</v>
      </c>
      <c r="AJ714" s="8" t="n">
        <v>89705</v>
      </c>
      <c r="AK714" s="19" t="n">
        <v>1495.0833333333</v>
      </c>
      <c r="AL714" s="8" t="n">
        <v>1495.03</v>
      </c>
      <c r="AM714" s="8" t="n">
        <v>1495</v>
      </c>
      <c r="AN714" s="18" t="n">
        <f aca="false">AJ714/60/V714</f>
        <v>19.4166666666667</v>
      </c>
      <c r="AO714" s="8" t="n">
        <v>32.01</v>
      </c>
      <c r="AP714" s="12" t="n">
        <f aca="false">IF(EF714&gt;0,Z714/EF714,0)</f>
        <v>0.704081632653061</v>
      </c>
      <c r="AQ714" s="8" t="n">
        <v>406</v>
      </c>
      <c r="AR714" s="8" t="n">
        <v>406</v>
      </c>
      <c r="AS714" s="8" t="n">
        <v>406</v>
      </c>
      <c r="AT714" s="8" t="n">
        <v>325</v>
      </c>
      <c r="AU714" s="8" t="n">
        <v>325</v>
      </c>
      <c r="AV714" s="8" t="n">
        <v>230</v>
      </c>
      <c r="AW714" s="8" t="n">
        <v>267</v>
      </c>
      <c r="AX714" s="8" t="n">
        <v>116</v>
      </c>
      <c r="AY714" s="8" t="n">
        <v>10</v>
      </c>
      <c r="AZ714" s="8" t="n">
        <v>22</v>
      </c>
      <c r="BA714" s="8" t="n">
        <f aca="false">AY714+AZ714</f>
        <v>32</v>
      </c>
      <c r="BB714" s="8" t="n">
        <v>26.09</v>
      </c>
      <c r="BC714" s="8" t="n">
        <v>27.5</v>
      </c>
      <c r="BD714" s="19" t="n">
        <v>286.1</v>
      </c>
      <c r="BE714" s="19" t="n">
        <v>11.481634245583</v>
      </c>
      <c r="BF714" s="19" t="n">
        <f aca="false">AQ714+BD714</f>
        <v>692.1</v>
      </c>
      <c r="BG714" s="19" t="n">
        <f aca="false">IF(AL714&gt;0,BF714/AL714*60,0)</f>
        <v>27.776031250209</v>
      </c>
      <c r="BH714" s="8" t="n">
        <v>578</v>
      </c>
      <c r="BI714" s="8" t="n">
        <v>461</v>
      </c>
      <c r="BJ714" s="8" t="n">
        <v>341</v>
      </c>
      <c r="BK714" s="12" t="n">
        <f aca="false">BH714/(BH714+BJ714)</f>
        <v>0.628944504896627</v>
      </c>
      <c r="BL714" s="8" t="n">
        <v>115</v>
      </c>
      <c r="BM714" s="8" t="n">
        <v>115</v>
      </c>
      <c r="BN714" s="8" t="n">
        <v>116</v>
      </c>
      <c r="BO714" s="8" t="n">
        <f aca="false">BM714-BN714</f>
        <v>-1</v>
      </c>
      <c r="BP714" s="8" t="n">
        <v>95</v>
      </c>
      <c r="BQ714" s="8" t="n">
        <v>53</v>
      </c>
      <c r="BR714" s="8" t="n">
        <v>32</v>
      </c>
      <c r="BS714" s="8" t="n">
        <v>30</v>
      </c>
      <c r="BT714" s="12" t="n">
        <f aca="false">BS714/(EA714+BS714)</f>
        <v>0.0296150049358342</v>
      </c>
      <c r="BU714" s="8" t="n">
        <v>105</v>
      </c>
      <c r="BV714" s="8" t="n">
        <v>121</v>
      </c>
      <c r="BW714" s="12" t="n">
        <f aca="false">IF(BU714+BV714&gt;0,BU714/(BU714+BV714),0)</f>
        <v>0.464601769911504</v>
      </c>
      <c r="BX714" s="8" t="n">
        <v>16</v>
      </c>
      <c r="BY714" s="8" t="n">
        <v>24</v>
      </c>
      <c r="BZ714" s="8" t="n">
        <v>35</v>
      </c>
      <c r="CA714" s="8" t="n">
        <v>32</v>
      </c>
      <c r="CB714" s="8" t="n">
        <v>54</v>
      </c>
      <c r="CC714" s="8" t="n">
        <v>64</v>
      </c>
      <c r="CD714" s="8" t="n">
        <v>34</v>
      </c>
      <c r="CE714" s="8" t="n">
        <v>37</v>
      </c>
      <c r="CF714" s="8" t="n">
        <v>40</v>
      </c>
      <c r="CG714" s="8" t="n">
        <v>39</v>
      </c>
      <c r="CH714" s="8" t="n">
        <v>62</v>
      </c>
      <c r="CI714" s="8" t="n">
        <v>81</v>
      </c>
      <c r="CJ714" s="8" t="n">
        <v>1</v>
      </c>
      <c r="CK714" s="8" t="n">
        <v>1</v>
      </c>
      <c r="CL714" s="8" t="n">
        <v>4</v>
      </c>
      <c r="CM714" s="8" t="n">
        <v>3</v>
      </c>
      <c r="CN714" s="8" t="n">
        <v>0</v>
      </c>
      <c r="CO714" s="8" t="n">
        <v>0</v>
      </c>
      <c r="CP714" s="8" t="n">
        <v>0</v>
      </c>
      <c r="CQ714" s="8" t="n">
        <v>4</v>
      </c>
      <c r="CR714" s="8" t="n">
        <v>0</v>
      </c>
      <c r="CS714" s="8" t="n">
        <v>4</v>
      </c>
      <c r="CT714" s="8" t="n">
        <v>5</v>
      </c>
      <c r="CU714" s="8" t="n">
        <v>6</v>
      </c>
      <c r="CV714" s="8" t="n">
        <v>0</v>
      </c>
      <c r="CW714" s="8" t="n">
        <v>15</v>
      </c>
      <c r="CX714" s="8" t="n">
        <v>0</v>
      </c>
      <c r="CY714" s="8" t="n">
        <v>7</v>
      </c>
      <c r="CZ714" s="8" t="n">
        <v>8</v>
      </c>
      <c r="DA714" s="8" t="n">
        <v>80</v>
      </c>
      <c r="DB714" s="8" t="n">
        <v>32</v>
      </c>
      <c r="DC714" s="8" t="n">
        <v>3</v>
      </c>
      <c r="DD714" s="8" t="n">
        <v>30</v>
      </c>
      <c r="DE714" s="8" t="n">
        <v>24</v>
      </c>
      <c r="DF714" s="8" t="n">
        <v>17</v>
      </c>
      <c r="DG714" s="8" t="n">
        <v>3</v>
      </c>
      <c r="DH714" s="8" t="n">
        <v>121</v>
      </c>
      <c r="DI714" s="8" t="n">
        <v>7</v>
      </c>
      <c r="DJ714" s="8" t="n">
        <v>16</v>
      </c>
      <c r="DK714" s="8" t="n">
        <v>6</v>
      </c>
      <c r="DL714" s="8" t="n">
        <v>6</v>
      </c>
      <c r="DM714" s="8" t="n">
        <v>0</v>
      </c>
      <c r="DN714" s="8" t="n">
        <v>16</v>
      </c>
      <c r="DO714" s="8" t="n">
        <v>16</v>
      </c>
      <c r="DP714" s="8" t="n">
        <v>0</v>
      </c>
      <c r="DQ714" s="8" t="n">
        <f aca="false">DJ714-DI714</f>
        <v>9</v>
      </c>
      <c r="DR714" s="19" t="n">
        <v>6.416</v>
      </c>
      <c r="DS714" s="8" t="n">
        <v>7</v>
      </c>
      <c r="DT714" s="8" t="n">
        <v>0</v>
      </c>
      <c r="DU714" s="8" t="n">
        <v>0</v>
      </c>
      <c r="DV714" s="8" t="n">
        <v>0</v>
      </c>
      <c r="DW714" s="8" t="n">
        <v>0</v>
      </c>
      <c r="DX714" s="8" t="n">
        <v>1620</v>
      </c>
      <c r="DY714" s="8" t="n">
        <v>1280</v>
      </c>
      <c r="DZ714" s="8" t="n">
        <v>1201</v>
      </c>
      <c r="EA714" s="8" t="n">
        <v>983</v>
      </c>
      <c r="EB714" s="8" t="n">
        <v>846</v>
      </c>
      <c r="EC714" s="8" t="n">
        <v>703</v>
      </c>
      <c r="ED714" s="8" t="n">
        <v>88.01</v>
      </c>
      <c r="EE714" s="8" t="n">
        <v>66.17</v>
      </c>
      <c r="EF714" s="8" t="n">
        <v>98</v>
      </c>
      <c r="EG714" s="8" t="n">
        <v>70</v>
      </c>
      <c r="EH714" s="12" t="n">
        <f aca="false">EF714/EB714</f>
        <v>0.115839243498818</v>
      </c>
      <c r="EI714" s="20" t="n">
        <f aca="false">1-EG714/EC714</f>
        <v>0.900426742532006</v>
      </c>
      <c r="EJ714" s="21" t="n">
        <f aca="false">EH714+EI714</f>
        <v>1.01626598603082</v>
      </c>
      <c r="EK714" s="8" t="n">
        <v>1623</v>
      </c>
      <c r="EL714" s="8" t="n">
        <v>1279</v>
      </c>
      <c r="EM714" s="8" t="n">
        <v>1200</v>
      </c>
      <c r="EN714" s="8" t="n">
        <v>981</v>
      </c>
      <c r="EO714" s="8" t="n">
        <v>845</v>
      </c>
      <c r="EP714" s="8" t="n">
        <v>701</v>
      </c>
      <c r="EQ714" s="8" t="n">
        <v>97</v>
      </c>
      <c r="ER714" s="8" t="n">
        <v>70</v>
      </c>
      <c r="ES714" s="8" t="n">
        <v>866</v>
      </c>
      <c r="ET714" s="8" t="n">
        <v>667</v>
      </c>
      <c r="EU714" s="8" t="n">
        <v>352</v>
      </c>
      <c r="EV714" s="8" t="n">
        <v>251</v>
      </c>
      <c r="EW714" s="8" t="n">
        <v>65</v>
      </c>
      <c r="EX714" s="8" t="n">
        <v>41</v>
      </c>
      <c r="EY714" s="8" t="n">
        <v>84</v>
      </c>
      <c r="EZ714" s="8" t="n">
        <v>85</v>
      </c>
      <c r="FA714" s="8" t="n">
        <v>6.4</v>
      </c>
      <c r="FB714" s="8" t="n">
        <v>1.9</v>
      </c>
      <c r="FC714" s="8" t="n">
        <v>8.3</v>
      </c>
      <c r="FD714" s="19" t="n">
        <v>67.94</v>
      </c>
      <c r="FE714" s="18" t="n">
        <f aca="false">FD714/V714</f>
        <v>0.882337662337662</v>
      </c>
      <c r="FF714" s="8" t="n">
        <v>10.0119</v>
      </c>
      <c r="FG714" s="8" t="n">
        <v>2.14</v>
      </c>
      <c r="FH714" s="8" t="n">
        <v>0.19</v>
      </c>
      <c r="FI714" s="8" t="n">
        <v>2.33</v>
      </c>
      <c r="FJ714" s="8" t="n">
        <v>9</v>
      </c>
      <c r="FK714" s="8" t="n">
        <v>3</v>
      </c>
      <c r="FL714" s="8" t="n">
        <v>0</v>
      </c>
      <c r="FM714" s="8" t="n">
        <f aca="false">BL714+BS714+AH714+DT714</f>
        <v>159</v>
      </c>
      <c r="FN714" s="19" t="n">
        <f aca="false">IF(DS714&gt;0,(BL714+BR714)/DS714,0)</f>
        <v>21</v>
      </c>
      <c r="FO714" s="12" t="n">
        <v>0.1837958995</v>
      </c>
      <c r="FP714" s="19" t="n">
        <f aca="false">Z714-AH714/10</f>
        <v>67.6</v>
      </c>
      <c r="FQ714" s="19" t="n">
        <f aca="false">Z714+DR714/5</f>
        <v>70.2832</v>
      </c>
      <c r="FR714" s="19" t="n">
        <f aca="false">(DX714+DY714)/AL714*60</f>
        <v>116.385624368742</v>
      </c>
      <c r="FS714" s="8" t="n">
        <v>5</v>
      </c>
      <c r="FT714" s="17" t="s">
        <v>326</v>
      </c>
      <c r="FU714" s="8" t="n">
        <v>231</v>
      </c>
      <c r="FV714" s="22"/>
      <c r="FW714" s="17" t="s">
        <v>280</v>
      </c>
      <c r="FX714" s="23" t="n">
        <v>3800000</v>
      </c>
      <c r="FY714" s="23" t="n">
        <v>3789444</v>
      </c>
      <c r="FZ714" s="8" t="n">
        <v>313</v>
      </c>
      <c r="GA714" s="8" t="n">
        <v>96</v>
      </c>
      <c r="GB714" s="8" t="n">
        <v>102</v>
      </c>
      <c r="GC714" s="8" t="n">
        <v>198</v>
      </c>
      <c r="GD714" s="8" t="n">
        <v>16</v>
      </c>
      <c r="GE714" s="8" t="n">
        <v>57</v>
      </c>
      <c r="GF714" s="8" t="n">
        <v>706</v>
      </c>
      <c r="GG714" s="8" t="n">
        <v>5026</v>
      </c>
      <c r="GH714" s="8" t="n">
        <v>18.1</v>
      </c>
      <c r="GI714" s="8" t="n">
        <v>6.4</v>
      </c>
      <c r="GJ714" s="8" t="n">
        <v>24.5</v>
      </c>
      <c r="GK714" s="8" t="n">
        <f aca="false">Z714-AH714/10</f>
        <v>67.6</v>
      </c>
      <c r="GL714" s="22"/>
      <c r="GM714" s="22"/>
      <c r="GN714" s="22"/>
      <c r="GO714" s="22"/>
      <c r="GP714" s="22"/>
    </row>
    <row r="715" customFormat="false" ht="13.65" hidden="false" customHeight="true" outlineLevel="0" collapsed="false">
      <c r="A715" s="16" t="n">
        <v>32637</v>
      </c>
      <c r="B715" s="17" t="s">
        <v>3285</v>
      </c>
      <c r="C715" s="17" t="s">
        <v>460</v>
      </c>
      <c r="D715" s="17" t="s">
        <v>262</v>
      </c>
      <c r="E715" s="17" t="s">
        <v>262</v>
      </c>
      <c r="F715" s="8" t="n">
        <v>73</v>
      </c>
      <c r="G715" s="8" t="n">
        <v>190</v>
      </c>
      <c r="H715" s="8" t="n">
        <v>2007</v>
      </c>
      <c r="I715" s="8" t="n">
        <v>1</v>
      </c>
      <c r="J715" s="8" t="n">
        <v>21</v>
      </c>
      <c r="K715" s="17" t="s">
        <v>273</v>
      </c>
      <c r="L715" s="8" t="n">
        <v>2011</v>
      </c>
      <c r="M715" s="8" t="n">
        <v>28</v>
      </c>
      <c r="N715" s="8" t="n">
        <v>7</v>
      </c>
      <c r="O715" s="8" t="n">
        <v>8474062</v>
      </c>
      <c r="P715" s="17" t="s">
        <v>3286</v>
      </c>
      <c r="Q715" s="17" t="s">
        <v>3287</v>
      </c>
      <c r="R715" s="17" t="s">
        <v>3278</v>
      </c>
      <c r="S715" s="17" t="s">
        <v>3288</v>
      </c>
      <c r="T715" s="17" t="s">
        <v>313</v>
      </c>
      <c r="U715" s="17" t="s">
        <v>338</v>
      </c>
      <c r="V715" s="8" t="n">
        <v>76</v>
      </c>
      <c r="W715" s="8" t="n">
        <v>15</v>
      </c>
      <c r="X715" s="8" t="n">
        <v>26</v>
      </c>
      <c r="Y715" s="8" t="n">
        <v>13</v>
      </c>
      <c r="Z715" s="8" t="n">
        <v>41</v>
      </c>
      <c r="AA715" s="8" t="n">
        <v>8</v>
      </c>
      <c r="AB715" s="8" t="n">
        <v>44</v>
      </c>
      <c r="AC715" s="18" t="n">
        <f aca="false">Z715/V715</f>
        <v>0.539473684210526</v>
      </c>
      <c r="AD715" s="19" t="n">
        <f aca="false">IF(FZ715&gt;V715,Z715-V715*(GC715-Z715)/(FZ715-V715),0)</f>
        <v>17.9411764705882</v>
      </c>
      <c r="AE715" s="19" t="n">
        <v>15.145</v>
      </c>
      <c r="AF715" s="8" t="n">
        <v>16</v>
      </c>
      <c r="AG715" s="8" t="n">
        <v>9.9</v>
      </c>
      <c r="AH715" s="8" t="n">
        <v>18</v>
      </c>
      <c r="AI715" s="8" t="n">
        <v>1536</v>
      </c>
      <c r="AJ715" s="8" t="n">
        <v>70266</v>
      </c>
      <c r="AK715" s="19" t="n">
        <v>1171.1</v>
      </c>
      <c r="AL715" s="8" t="n">
        <v>1171.1</v>
      </c>
      <c r="AM715" s="8" t="n">
        <v>1171</v>
      </c>
      <c r="AN715" s="18" t="n">
        <f aca="false">AJ715/60/V715</f>
        <v>15.4092105263158</v>
      </c>
      <c r="AO715" s="8" t="n">
        <v>25.59</v>
      </c>
      <c r="AP715" s="12" t="n">
        <f aca="false">IF(EF715&gt;0,Z715/EF715,0)</f>
        <v>0.745454545454545</v>
      </c>
      <c r="AQ715" s="8" t="n">
        <v>187</v>
      </c>
      <c r="AR715" s="8" t="n">
        <v>187</v>
      </c>
      <c r="AS715" s="8" t="n">
        <v>188</v>
      </c>
      <c r="AT715" s="8" t="n">
        <v>151</v>
      </c>
      <c r="AU715" s="8" t="n">
        <v>152</v>
      </c>
      <c r="AV715" s="8" t="n">
        <v>113</v>
      </c>
      <c r="AW715" s="8" t="n">
        <v>128</v>
      </c>
      <c r="AX715" s="8" t="n">
        <v>61</v>
      </c>
      <c r="AY715" s="8" t="n">
        <v>8</v>
      </c>
      <c r="AZ715" s="8" t="n">
        <v>15</v>
      </c>
      <c r="BA715" s="8" t="n">
        <f aca="false">AY715+AZ715</f>
        <v>23</v>
      </c>
      <c r="BB715" s="8" t="n">
        <v>13.71</v>
      </c>
      <c r="BC715" s="8" t="n">
        <v>30.9823</v>
      </c>
      <c r="BD715" s="19" t="n">
        <v>253.4</v>
      </c>
      <c r="BE715" s="19" t="n">
        <v>12.9826658696952</v>
      </c>
      <c r="BF715" s="19" t="n">
        <f aca="false">AQ715+BD715</f>
        <v>440.4</v>
      </c>
      <c r="BG715" s="19" t="n">
        <f aca="false">IF(AL715&gt;0,BF715/AL715*60,0)</f>
        <v>22.5634019298096</v>
      </c>
      <c r="BH715" s="8" t="n">
        <v>319</v>
      </c>
      <c r="BI715" s="8" t="n">
        <v>379</v>
      </c>
      <c r="BJ715" s="8" t="n">
        <v>473</v>
      </c>
      <c r="BK715" s="12" t="n">
        <f aca="false">BH715/(BH715+BJ715)</f>
        <v>0.402777777777778</v>
      </c>
      <c r="BL715" s="8" t="n">
        <v>86</v>
      </c>
      <c r="BM715" s="8" t="n">
        <v>86</v>
      </c>
      <c r="BN715" s="8" t="n">
        <v>130</v>
      </c>
      <c r="BO715" s="8" t="n">
        <f aca="false">BM715-BN715</f>
        <v>-44</v>
      </c>
      <c r="BP715" s="8" t="n">
        <v>39</v>
      </c>
      <c r="BQ715" s="8" t="n">
        <v>14</v>
      </c>
      <c r="BR715" s="8" t="n">
        <v>55</v>
      </c>
      <c r="BS715" s="8" t="n">
        <v>67</v>
      </c>
      <c r="BT715" s="12" t="n">
        <f aca="false">BS715/(EA715+BS715)</f>
        <v>0.0757062146892655</v>
      </c>
      <c r="BU715" s="8" t="n">
        <v>459</v>
      </c>
      <c r="BV715" s="8" t="n">
        <v>490</v>
      </c>
      <c r="BW715" s="12" t="n">
        <f aca="false">IF(BU715+BV715&gt;0,BU715/(BU715+BV715),0)</f>
        <v>0.483667017913593</v>
      </c>
      <c r="BX715" s="8" t="n">
        <v>161</v>
      </c>
      <c r="BY715" s="8" t="n">
        <v>194</v>
      </c>
      <c r="BZ715" s="8" t="n">
        <v>172</v>
      </c>
      <c r="CA715" s="8" t="n">
        <v>163</v>
      </c>
      <c r="CB715" s="8" t="n">
        <v>126</v>
      </c>
      <c r="CC715" s="8" t="n">
        <v>133</v>
      </c>
      <c r="CD715" s="8" t="n">
        <v>128</v>
      </c>
      <c r="CE715" s="8" t="n">
        <v>123</v>
      </c>
      <c r="CF715" s="8" t="n">
        <v>157</v>
      </c>
      <c r="CG715" s="8" t="n">
        <v>191</v>
      </c>
      <c r="CH715" s="8" t="n">
        <v>297</v>
      </c>
      <c r="CI715" s="8" t="n">
        <v>302</v>
      </c>
      <c r="CJ715" s="8" t="n">
        <v>0</v>
      </c>
      <c r="CK715" s="8" t="n">
        <v>0</v>
      </c>
      <c r="CL715" s="8" t="n">
        <v>2</v>
      </c>
      <c r="CM715" s="8" t="n">
        <v>1</v>
      </c>
      <c r="CN715" s="8" t="n">
        <v>1</v>
      </c>
      <c r="CO715" s="8" t="n">
        <v>0</v>
      </c>
      <c r="CP715" s="8" t="n">
        <v>0</v>
      </c>
      <c r="CQ715" s="8" t="n">
        <v>2</v>
      </c>
      <c r="CR715" s="8" t="n">
        <v>1</v>
      </c>
      <c r="CS715" s="8" t="n">
        <v>0</v>
      </c>
      <c r="CT715" s="8" t="n">
        <v>2</v>
      </c>
      <c r="CU715" s="8" t="n">
        <v>1</v>
      </c>
      <c r="CV715" s="8" t="n">
        <v>1</v>
      </c>
      <c r="CW715" s="8" t="n">
        <v>8</v>
      </c>
      <c r="CX715" s="8" t="n">
        <v>0</v>
      </c>
      <c r="CY715" s="8" t="n">
        <v>3</v>
      </c>
      <c r="CZ715" s="8" t="n">
        <v>1</v>
      </c>
      <c r="DA715" s="8" t="n">
        <v>35</v>
      </c>
      <c r="DB715" s="8" t="n">
        <v>16</v>
      </c>
      <c r="DC715" s="8" t="n">
        <v>1</v>
      </c>
      <c r="DD715" s="8" t="n">
        <v>5</v>
      </c>
      <c r="DE715" s="8" t="n">
        <v>14</v>
      </c>
      <c r="DF715" s="8" t="n">
        <v>7</v>
      </c>
      <c r="DG715" s="8" t="n">
        <v>5</v>
      </c>
      <c r="DH715" s="8" t="n">
        <v>65</v>
      </c>
      <c r="DI715" s="8" t="n">
        <v>9</v>
      </c>
      <c r="DJ715" s="8" t="n">
        <v>15</v>
      </c>
      <c r="DK715" s="8" t="n">
        <v>9</v>
      </c>
      <c r="DL715" s="8" t="n">
        <v>9</v>
      </c>
      <c r="DM715" s="8" t="n">
        <v>0</v>
      </c>
      <c r="DN715" s="8" t="n">
        <v>15</v>
      </c>
      <c r="DO715" s="8" t="n">
        <v>15</v>
      </c>
      <c r="DP715" s="8" t="n">
        <v>0</v>
      </c>
      <c r="DQ715" s="8" t="n">
        <f aca="false">DJ715-DI715</f>
        <v>6</v>
      </c>
      <c r="DR715" s="19" t="n">
        <v>3.325</v>
      </c>
      <c r="DS715" s="8" t="n">
        <v>9</v>
      </c>
      <c r="DT715" s="8" t="n">
        <v>0</v>
      </c>
      <c r="DU715" s="8" t="n">
        <v>0</v>
      </c>
      <c r="DV715" s="8" t="n">
        <v>0</v>
      </c>
      <c r="DW715" s="8" t="n">
        <v>0</v>
      </c>
      <c r="DX715" s="8" t="n">
        <v>1020</v>
      </c>
      <c r="DY715" s="8" t="n">
        <v>1132</v>
      </c>
      <c r="DZ715" s="8" t="n">
        <v>771</v>
      </c>
      <c r="EA715" s="8" t="n">
        <v>818</v>
      </c>
      <c r="EB715" s="8" t="n">
        <v>566</v>
      </c>
      <c r="EC715" s="8" t="n">
        <v>584</v>
      </c>
      <c r="ED715" s="8" t="n">
        <v>49.07</v>
      </c>
      <c r="EE715" s="8" t="n">
        <v>49.2</v>
      </c>
      <c r="EF715" s="8" t="n">
        <v>55</v>
      </c>
      <c r="EG715" s="8" t="n">
        <v>55</v>
      </c>
      <c r="EH715" s="12" t="n">
        <f aca="false">EF715/EB715</f>
        <v>0.0971731448763251</v>
      </c>
      <c r="EI715" s="20" t="n">
        <f aca="false">1-EG715/EC715</f>
        <v>0.905821917808219</v>
      </c>
      <c r="EJ715" s="21" t="n">
        <f aca="false">EH715+EI715</f>
        <v>1.00299506268454</v>
      </c>
      <c r="EK715" s="8" t="n">
        <v>1018</v>
      </c>
      <c r="EL715" s="8" t="n">
        <v>1131</v>
      </c>
      <c r="EM715" s="8" t="n">
        <v>769</v>
      </c>
      <c r="EN715" s="8" t="n">
        <v>818</v>
      </c>
      <c r="EO715" s="8" t="n">
        <v>566</v>
      </c>
      <c r="EP715" s="8" t="n">
        <v>584</v>
      </c>
      <c r="EQ715" s="8" t="n">
        <v>55</v>
      </c>
      <c r="ER715" s="8" t="n">
        <v>56</v>
      </c>
      <c r="ES715" s="8" t="n">
        <v>500</v>
      </c>
      <c r="ET715" s="8" t="n">
        <v>530</v>
      </c>
      <c r="EU715" s="8" t="n">
        <v>175</v>
      </c>
      <c r="EV715" s="8" t="n">
        <v>191</v>
      </c>
      <c r="EW715" s="8" t="n">
        <v>31</v>
      </c>
      <c r="EX715" s="8" t="n">
        <v>29</v>
      </c>
      <c r="EY715" s="8" t="n">
        <v>85</v>
      </c>
      <c r="EZ715" s="8" t="n">
        <v>78</v>
      </c>
      <c r="FA715" s="8" t="n">
        <v>2.5</v>
      </c>
      <c r="FB715" s="8" t="n">
        <v>2</v>
      </c>
      <c r="FC715" s="8" t="n">
        <v>4.4</v>
      </c>
      <c r="FD715" s="19" t="n">
        <v>45.84</v>
      </c>
      <c r="FE715" s="18" t="n">
        <f aca="false">FD715/V715</f>
        <v>0.603157894736842</v>
      </c>
      <c r="FF715" s="8" t="n">
        <v>3.3939</v>
      </c>
      <c r="FG715" s="8" t="n">
        <v>0.08</v>
      </c>
      <c r="FH715" s="8" t="n">
        <v>0.26</v>
      </c>
      <c r="FI715" s="8" t="n">
        <v>0.34</v>
      </c>
      <c r="FJ715" s="8" t="n">
        <v>2</v>
      </c>
      <c r="FK715" s="8" t="n">
        <v>0</v>
      </c>
      <c r="FL715" s="8" t="n">
        <v>0</v>
      </c>
      <c r="FM715" s="8" t="n">
        <f aca="false">BL715+BS715+AH715+DT715</f>
        <v>171</v>
      </c>
      <c r="FN715" s="19" t="n">
        <f aca="false">IF(DS715&gt;0,(BL715+BR715)/DS715,0)</f>
        <v>15.6666666666667</v>
      </c>
      <c r="FO715" s="12" t="n">
        <v>0.0642230576</v>
      </c>
      <c r="FP715" s="19" t="n">
        <f aca="false">Z715-AH715/10</f>
        <v>39.2</v>
      </c>
      <c r="FQ715" s="19" t="n">
        <f aca="false">Z715+DR715/5</f>
        <v>41.665</v>
      </c>
      <c r="FR715" s="19" t="n">
        <f aca="false">(DX715+DY715)/AL715*60</f>
        <v>110.255315515328</v>
      </c>
      <c r="FS715" s="8" t="n">
        <v>4</v>
      </c>
      <c r="FT715" s="17" t="s">
        <v>352</v>
      </c>
      <c r="FU715" s="8" t="n">
        <v>195</v>
      </c>
      <c r="FV715" s="22"/>
      <c r="FW715" s="17" t="s">
        <v>280</v>
      </c>
      <c r="FX715" s="23" t="n">
        <v>900000</v>
      </c>
      <c r="FY715" s="23" t="n">
        <v>900000</v>
      </c>
      <c r="FZ715" s="8" t="n">
        <v>399</v>
      </c>
      <c r="GA715" s="8" t="n">
        <v>53</v>
      </c>
      <c r="GB715" s="8" t="n">
        <v>86</v>
      </c>
      <c r="GC715" s="8" t="n">
        <v>139</v>
      </c>
      <c r="GD715" s="8" t="n">
        <v>-3</v>
      </c>
      <c r="GE715" s="8" t="n">
        <v>101</v>
      </c>
      <c r="GF715" s="8" t="n">
        <v>532</v>
      </c>
      <c r="GG715" s="8" t="n">
        <v>5615</v>
      </c>
      <c r="GH715" s="8" t="n">
        <v>5.4</v>
      </c>
      <c r="GI715" s="8" t="n">
        <v>7.1</v>
      </c>
      <c r="GJ715" s="8" t="n">
        <v>12.5</v>
      </c>
      <c r="GK715" s="8" t="n">
        <f aca="false">Z715-AH715/10</f>
        <v>39.2</v>
      </c>
      <c r="GL715" s="22"/>
      <c r="GM715" s="22"/>
      <c r="GN715" s="22"/>
      <c r="GO715" s="22"/>
      <c r="GP715" s="22"/>
    </row>
    <row r="716" customFormat="false" ht="13.65" hidden="false" customHeight="true" outlineLevel="0" collapsed="false">
      <c r="A716" s="16" t="n">
        <v>33579</v>
      </c>
      <c r="B716" s="17" t="s">
        <v>3289</v>
      </c>
      <c r="C716" s="17" t="s">
        <v>272</v>
      </c>
      <c r="D716" s="17" t="s">
        <v>262</v>
      </c>
      <c r="E716" s="17" t="s">
        <v>262</v>
      </c>
      <c r="F716" s="8" t="n">
        <v>75</v>
      </c>
      <c r="G716" s="8" t="n">
        <v>214</v>
      </c>
      <c r="H716" s="8" t="n">
        <v>2010</v>
      </c>
      <c r="I716" s="8" t="n">
        <v>1</v>
      </c>
      <c r="J716" s="8" t="n">
        <v>21</v>
      </c>
      <c r="K716" s="17" t="s">
        <v>263</v>
      </c>
      <c r="L716" s="8" t="n">
        <v>2011</v>
      </c>
      <c r="M716" s="8" t="n">
        <v>26</v>
      </c>
      <c r="N716" s="8" t="n">
        <v>7</v>
      </c>
      <c r="O716" s="8" t="n">
        <v>8475772</v>
      </c>
      <c r="P716" s="17" t="s">
        <v>3290</v>
      </c>
      <c r="Q716" s="17" t="s">
        <v>3291</v>
      </c>
      <c r="R716" s="17" t="s">
        <v>3292</v>
      </c>
      <c r="S716" s="17" t="s">
        <v>3288</v>
      </c>
      <c r="T716" s="17" t="s">
        <v>313</v>
      </c>
      <c r="U716" s="17" t="s">
        <v>3293</v>
      </c>
      <c r="V716" s="8" t="n">
        <v>81</v>
      </c>
      <c r="W716" s="8" t="n">
        <v>11</v>
      </c>
      <c r="X716" s="8" t="n">
        <v>21</v>
      </c>
      <c r="Y716" s="8" t="n">
        <v>12</v>
      </c>
      <c r="Z716" s="8" t="n">
        <v>32</v>
      </c>
      <c r="AA716" s="8" t="n">
        <v>0</v>
      </c>
      <c r="AB716" s="8" t="n">
        <v>0</v>
      </c>
      <c r="AC716" s="18" t="n">
        <f aca="false">Z716/V716</f>
        <v>0.395061728395062</v>
      </c>
      <c r="AD716" s="19" t="n">
        <f aca="false">IF(FZ716&gt;V716,Z716-V716*(GC716-Z716)/(FZ716-V716),0)</f>
        <v>4.04929577464789</v>
      </c>
      <c r="AE716" s="19" t="n">
        <v>11.676</v>
      </c>
      <c r="AF716" s="8" t="n">
        <v>4</v>
      </c>
      <c r="AG716" s="8" t="n">
        <v>-0.4</v>
      </c>
      <c r="AH716" s="8" t="n">
        <v>8</v>
      </c>
      <c r="AI716" s="8" t="n">
        <v>1735</v>
      </c>
      <c r="AJ716" s="8" t="n">
        <v>71291</v>
      </c>
      <c r="AK716" s="19" t="n">
        <v>1188.1833333333</v>
      </c>
      <c r="AL716" s="8" t="n">
        <v>1188.32</v>
      </c>
      <c r="AM716" s="8" t="n">
        <v>1188</v>
      </c>
      <c r="AN716" s="18" t="n">
        <f aca="false">AJ716/60/V716</f>
        <v>14.6689300411523</v>
      </c>
      <c r="AO716" s="8" t="n">
        <v>24.58</v>
      </c>
      <c r="AP716" s="12" t="n">
        <f aca="false">IF(EF716&gt;0,Z716/EF716,0)</f>
        <v>0.615384615384615</v>
      </c>
      <c r="AQ716" s="8" t="n">
        <v>173</v>
      </c>
      <c r="AR716" s="8" t="n">
        <v>173</v>
      </c>
      <c r="AS716" s="8" t="n">
        <v>173</v>
      </c>
      <c r="AT716" s="8" t="n">
        <v>146</v>
      </c>
      <c r="AU716" s="8" t="n">
        <v>146</v>
      </c>
      <c r="AV716" s="8" t="n">
        <v>109</v>
      </c>
      <c r="AW716" s="8" t="n">
        <v>111</v>
      </c>
      <c r="AX716" s="8" t="n">
        <v>49</v>
      </c>
      <c r="AY716" s="8" t="n">
        <v>8</v>
      </c>
      <c r="AZ716" s="8" t="n">
        <v>11</v>
      </c>
      <c r="BA716" s="8" t="n">
        <f aca="false">AY716+AZ716</f>
        <v>19</v>
      </c>
      <c r="BB716" s="8" t="n">
        <v>11.66</v>
      </c>
      <c r="BC716" s="8" t="n">
        <v>31.2202</v>
      </c>
      <c r="BD716" s="19" t="n">
        <v>244.3</v>
      </c>
      <c r="BE716" s="19" t="n">
        <v>12.3364800605971</v>
      </c>
      <c r="BF716" s="19" t="n">
        <f aca="false">AQ716+BD716</f>
        <v>417.3</v>
      </c>
      <c r="BG716" s="19" t="n">
        <f aca="false">IF(AL716&gt;0,BF716/AL716*60,0)</f>
        <v>21.0700821327589</v>
      </c>
      <c r="BH716" s="8" t="n">
        <v>259</v>
      </c>
      <c r="BI716" s="8" t="n">
        <v>327</v>
      </c>
      <c r="BJ716" s="8" t="n">
        <v>646</v>
      </c>
      <c r="BK716" s="12" t="n">
        <f aca="false">BH716/(BH716+BJ716)</f>
        <v>0.286187845303867</v>
      </c>
      <c r="BL716" s="8" t="n">
        <v>52</v>
      </c>
      <c r="BM716" s="8" t="n">
        <v>52</v>
      </c>
      <c r="BN716" s="8" t="n">
        <v>101</v>
      </c>
      <c r="BO716" s="8" t="n">
        <f aca="false">BM716-BN716</f>
        <v>-49</v>
      </c>
      <c r="BP716" s="8" t="n">
        <v>37</v>
      </c>
      <c r="BQ716" s="8" t="n">
        <v>27</v>
      </c>
      <c r="BR716" s="8" t="n">
        <v>34</v>
      </c>
      <c r="BS716" s="8" t="n">
        <v>50</v>
      </c>
      <c r="BT716" s="12" t="n">
        <f aca="false">BS716/(EA716+BS716)</f>
        <v>0.0504540867810293</v>
      </c>
      <c r="BU716" s="8" t="n">
        <v>560</v>
      </c>
      <c r="BV716" s="8" t="n">
        <v>473</v>
      </c>
      <c r="BW716" s="12" t="n">
        <f aca="false">IF(BU716+BV716&gt;0,BU716/(BU716+BV716),0)</f>
        <v>0.542110358180058</v>
      </c>
      <c r="BX716" s="8" t="n">
        <v>314</v>
      </c>
      <c r="BY716" s="8" t="n">
        <v>254</v>
      </c>
      <c r="BZ716" s="8" t="n">
        <v>162</v>
      </c>
      <c r="CA716" s="8" t="n">
        <v>123</v>
      </c>
      <c r="CB716" s="8" t="n">
        <v>84</v>
      </c>
      <c r="CC716" s="8" t="n">
        <v>96</v>
      </c>
      <c r="CD716" s="8" t="n">
        <v>148</v>
      </c>
      <c r="CE716" s="8" t="n">
        <v>133</v>
      </c>
      <c r="CF716" s="8" t="n">
        <v>190</v>
      </c>
      <c r="CG716" s="8" t="n">
        <v>171</v>
      </c>
      <c r="CH716" s="8" t="n">
        <v>347</v>
      </c>
      <c r="CI716" s="8" t="n">
        <v>268</v>
      </c>
      <c r="CJ716" s="8" t="n">
        <v>0</v>
      </c>
      <c r="CK716" s="8" t="n">
        <v>0</v>
      </c>
      <c r="CL716" s="8" t="n">
        <v>2</v>
      </c>
      <c r="CM716" s="8" t="n">
        <v>1</v>
      </c>
      <c r="CN716" s="8" t="n">
        <v>1</v>
      </c>
      <c r="CO716" s="8" t="n">
        <v>0</v>
      </c>
      <c r="CP716" s="8" t="n">
        <v>0</v>
      </c>
      <c r="CQ716" s="8" t="n">
        <v>1</v>
      </c>
      <c r="CR716" s="8" t="n">
        <v>0</v>
      </c>
      <c r="CS716" s="8" t="n">
        <v>1</v>
      </c>
      <c r="CT716" s="8" t="n">
        <v>1</v>
      </c>
      <c r="CU716" s="8" t="n">
        <v>3</v>
      </c>
      <c r="CV716" s="8" t="n">
        <v>0</v>
      </c>
      <c r="CW716" s="8" t="n">
        <v>5</v>
      </c>
      <c r="CX716" s="8" t="n">
        <v>1</v>
      </c>
      <c r="CY716" s="8" t="n">
        <v>0</v>
      </c>
      <c r="CZ716" s="8" t="n">
        <v>8</v>
      </c>
      <c r="DA716" s="8" t="n">
        <v>28</v>
      </c>
      <c r="DB716" s="8" t="n">
        <v>10</v>
      </c>
      <c r="DC716" s="8" t="n">
        <v>2</v>
      </c>
      <c r="DD716" s="8" t="n">
        <v>6</v>
      </c>
      <c r="DE716" s="8" t="n">
        <v>29</v>
      </c>
      <c r="DF716" s="8" t="n">
        <v>9</v>
      </c>
      <c r="DG716" s="8" t="n">
        <v>1</v>
      </c>
      <c r="DH716" s="8" t="n">
        <v>52</v>
      </c>
      <c r="DI716" s="8" t="n">
        <v>4</v>
      </c>
      <c r="DJ716" s="8" t="n">
        <v>14</v>
      </c>
      <c r="DK716" s="8" t="n">
        <v>4</v>
      </c>
      <c r="DL716" s="8" t="n">
        <v>4</v>
      </c>
      <c r="DM716" s="8" t="n">
        <v>0</v>
      </c>
      <c r="DN716" s="8" t="n">
        <v>15</v>
      </c>
      <c r="DO716" s="8" t="n">
        <v>15</v>
      </c>
      <c r="DP716" s="8" t="n">
        <v>0</v>
      </c>
      <c r="DQ716" s="8" t="n">
        <f aca="false">DJ716-DI716</f>
        <v>10</v>
      </c>
      <c r="DR716" s="19" t="n">
        <v>9.057</v>
      </c>
      <c r="DS716" s="8" t="n">
        <v>4</v>
      </c>
      <c r="DT716" s="8" t="n">
        <v>0</v>
      </c>
      <c r="DU716" s="8" t="n">
        <v>0</v>
      </c>
      <c r="DV716" s="8" t="n">
        <v>0</v>
      </c>
      <c r="DW716" s="8" t="n">
        <v>0</v>
      </c>
      <c r="DX716" s="8" t="n">
        <v>940</v>
      </c>
      <c r="DY716" s="8" t="n">
        <v>1253</v>
      </c>
      <c r="DZ716" s="8" t="n">
        <v>720</v>
      </c>
      <c r="EA716" s="8" t="n">
        <v>941</v>
      </c>
      <c r="EB716" s="8" t="n">
        <v>532</v>
      </c>
      <c r="EC716" s="8" t="n">
        <v>711</v>
      </c>
      <c r="ED716" s="8" t="n">
        <v>45.21</v>
      </c>
      <c r="EE716" s="8" t="n">
        <v>69.19</v>
      </c>
      <c r="EF716" s="8" t="n">
        <v>52</v>
      </c>
      <c r="EG716" s="8" t="n">
        <v>67</v>
      </c>
      <c r="EH716" s="12" t="n">
        <f aca="false">EF716/EB716</f>
        <v>0.0977443609022557</v>
      </c>
      <c r="EI716" s="20" t="n">
        <f aca="false">1-EG716/EC716</f>
        <v>0.90576652601969</v>
      </c>
      <c r="EJ716" s="21" t="n">
        <f aca="false">EH716+EI716</f>
        <v>1.00351088692195</v>
      </c>
      <c r="EK716" s="8" t="n">
        <v>936</v>
      </c>
      <c r="EL716" s="8" t="n">
        <v>1255</v>
      </c>
      <c r="EM716" s="8" t="n">
        <v>718</v>
      </c>
      <c r="EN716" s="8" t="n">
        <v>943</v>
      </c>
      <c r="EO716" s="8" t="n">
        <v>531</v>
      </c>
      <c r="EP716" s="8" t="n">
        <v>713</v>
      </c>
      <c r="EQ716" s="8" t="n">
        <v>52</v>
      </c>
      <c r="ER716" s="8" t="n">
        <v>67</v>
      </c>
      <c r="ES716" s="8" t="n">
        <v>458</v>
      </c>
      <c r="ET716" s="8" t="n">
        <v>632</v>
      </c>
      <c r="EU716" s="8" t="n">
        <v>179</v>
      </c>
      <c r="EV716" s="8" t="n">
        <v>279</v>
      </c>
      <c r="EW716" s="8" t="n">
        <v>26</v>
      </c>
      <c r="EX716" s="8" t="n">
        <v>40</v>
      </c>
      <c r="EY716" s="8" t="n">
        <v>72</v>
      </c>
      <c r="EZ716" s="8" t="n">
        <v>72</v>
      </c>
      <c r="FA716" s="8" t="n">
        <v>1.1</v>
      </c>
      <c r="FB716" s="8" t="n">
        <v>1.4</v>
      </c>
      <c r="FC716" s="8" t="n">
        <v>2.5</v>
      </c>
      <c r="FD716" s="19" t="n">
        <v>33.2</v>
      </c>
      <c r="FE716" s="18" t="n">
        <f aca="false">FD716/V716</f>
        <v>0.409876543209877</v>
      </c>
      <c r="FF716" s="8" t="n">
        <v>1.976</v>
      </c>
      <c r="FG716" s="8" t="n">
        <v>0.25</v>
      </c>
      <c r="FH716" s="8" t="n">
        <v>0.09</v>
      </c>
      <c r="FI716" s="8" t="n">
        <v>0.34</v>
      </c>
      <c r="FJ716" s="22"/>
      <c r="FK716" s="22"/>
      <c r="FL716" s="22"/>
      <c r="FM716" s="8" t="n">
        <f aca="false">BL716+BS716+AH716+DT716</f>
        <v>110</v>
      </c>
      <c r="FN716" s="19" t="n">
        <f aca="false">IF(DS716&gt;0,(BL716+BR716)/DS716,0)</f>
        <v>21.5</v>
      </c>
      <c r="FO716" s="12" t="n">
        <v>0.0477071984</v>
      </c>
      <c r="FP716" s="19" t="n">
        <f aca="false">Z716-AH716/10</f>
        <v>31.2</v>
      </c>
      <c r="FQ716" s="19" t="n">
        <f aca="false">Z716+DR716/5</f>
        <v>33.8114</v>
      </c>
      <c r="FR716" s="19" t="n">
        <f aca="false">(DX716+DY716)/AL716*60</f>
        <v>110.727750100983</v>
      </c>
      <c r="FS716" s="22"/>
      <c r="FT716" s="22"/>
      <c r="FU716" s="22"/>
      <c r="FV716" s="22"/>
      <c r="FW716" s="17" t="s">
        <v>270</v>
      </c>
      <c r="FX716" s="23" t="n">
        <v>2075000</v>
      </c>
      <c r="FY716" s="23" t="n">
        <v>2075000</v>
      </c>
      <c r="FZ716" s="8" t="n">
        <v>365</v>
      </c>
      <c r="GA716" s="8" t="n">
        <v>49</v>
      </c>
      <c r="GB716" s="8" t="n">
        <v>81</v>
      </c>
      <c r="GC716" s="8" t="n">
        <v>130</v>
      </c>
      <c r="GD716" s="8" t="n">
        <v>-28</v>
      </c>
      <c r="GE716" s="8" t="n">
        <v>60</v>
      </c>
      <c r="GF716" s="8" t="n">
        <v>532</v>
      </c>
      <c r="GG716" s="8" t="n">
        <v>5395</v>
      </c>
      <c r="GH716" s="8" t="n">
        <v>4.7</v>
      </c>
      <c r="GI716" s="8" t="n">
        <v>5</v>
      </c>
      <c r="GJ716" s="8" t="n">
        <v>9.7</v>
      </c>
      <c r="GK716" s="8" t="n">
        <f aca="false">Z716-AH716/10</f>
        <v>31.2</v>
      </c>
      <c r="GL716" s="22"/>
      <c r="GM716" s="22"/>
      <c r="GN716" s="22"/>
      <c r="GO716" s="22"/>
      <c r="GP716" s="22"/>
    </row>
    <row r="717" customFormat="false" ht="13.65" hidden="false" customHeight="true" outlineLevel="0" collapsed="false">
      <c r="A717" s="16" t="n">
        <v>34830</v>
      </c>
      <c r="B717" s="17" t="s">
        <v>2850</v>
      </c>
      <c r="C717" s="22"/>
      <c r="D717" s="17" t="s">
        <v>3294</v>
      </c>
      <c r="E717" s="17" t="s">
        <v>423</v>
      </c>
      <c r="F717" s="8" t="n">
        <v>75</v>
      </c>
      <c r="G717" s="8" t="n">
        <v>215</v>
      </c>
      <c r="H717" s="8" t="n">
        <v>2014</v>
      </c>
      <c r="I717" s="8" t="n">
        <v>3</v>
      </c>
      <c r="J717" s="8" t="n">
        <v>68</v>
      </c>
      <c r="K717" s="17" t="s">
        <v>263</v>
      </c>
      <c r="L717" s="8" t="n">
        <v>2015</v>
      </c>
      <c r="M717" s="8" t="n">
        <v>22</v>
      </c>
      <c r="N717" s="8" t="n">
        <v>2</v>
      </c>
      <c r="O717" s="8" t="n">
        <v>8477642</v>
      </c>
      <c r="P717" s="17" t="s">
        <v>3295</v>
      </c>
      <c r="Q717" s="17" t="s">
        <v>3296</v>
      </c>
      <c r="R717" s="17" t="s">
        <v>3297</v>
      </c>
      <c r="S717" s="17" t="s">
        <v>3298</v>
      </c>
      <c r="T717" s="17" t="s">
        <v>278</v>
      </c>
      <c r="U717" s="17" t="s">
        <v>377</v>
      </c>
      <c r="V717" s="8" t="n">
        <v>2</v>
      </c>
      <c r="W717" s="8" t="n">
        <v>0</v>
      </c>
      <c r="X717" s="8" t="n">
        <v>0</v>
      </c>
      <c r="Y717" s="8" t="n">
        <v>0</v>
      </c>
      <c r="Z717" s="8" t="n">
        <v>0</v>
      </c>
      <c r="AA717" s="8" t="n">
        <v>32</v>
      </c>
      <c r="AB717" s="8" t="n">
        <v>54</v>
      </c>
      <c r="AC717" s="18" t="n">
        <f aca="false">Z717/V717</f>
        <v>0</v>
      </c>
      <c r="AD717" s="19" t="n">
        <f aca="false">IF(FZ717&gt;V717,Z717-V717*(GC717-Z717)/(FZ717-V717),0)</f>
        <v>0</v>
      </c>
      <c r="AE717" s="19" t="n">
        <v>0</v>
      </c>
      <c r="AF717" s="8" t="n">
        <v>0</v>
      </c>
      <c r="AG717" s="8" t="n">
        <v>0</v>
      </c>
      <c r="AH717" s="8" t="n">
        <v>2</v>
      </c>
      <c r="AI717" s="8" t="n">
        <v>37</v>
      </c>
      <c r="AJ717" s="8" t="n">
        <v>1417</v>
      </c>
      <c r="AK717" s="19" t="n">
        <v>23.616666666667</v>
      </c>
      <c r="AL717" s="8" t="n">
        <v>23.62</v>
      </c>
      <c r="AM717" s="8" t="n">
        <v>24</v>
      </c>
      <c r="AN717" s="18" t="n">
        <f aca="false">AJ717/60/V717</f>
        <v>11.8083333333333</v>
      </c>
      <c r="AO717" s="8" t="n">
        <v>19.7</v>
      </c>
      <c r="AP717" s="12" t="n">
        <f aca="false">IF(EF717&gt;0,Z717/EF717,0)</f>
        <v>0</v>
      </c>
      <c r="AQ717" s="8" t="n">
        <v>6</v>
      </c>
      <c r="AR717" s="8" t="n">
        <v>6</v>
      </c>
      <c r="AS717" s="8" t="n">
        <v>6</v>
      </c>
      <c r="AT717" s="8" t="n">
        <v>4</v>
      </c>
      <c r="AU717" s="8" t="n">
        <v>4</v>
      </c>
      <c r="AV717" s="8" t="n">
        <v>2</v>
      </c>
      <c r="AW717" s="8" t="n">
        <v>1</v>
      </c>
      <c r="AX717" s="8" t="n">
        <v>0</v>
      </c>
      <c r="AY717" s="8" t="n">
        <v>0</v>
      </c>
      <c r="AZ717" s="8" t="n">
        <v>0</v>
      </c>
      <c r="BA717" s="8" t="n">
        <f aca="false">AY717+AZ717</f>
        <v>0</v>
      </c>
      <c r="BB717" s="8" t="n">
        <v>0.14</v>
      </c>
      <c r="BC717" s="8" t="n">
        <v>62.5</v>
      </c>
      <c r="BD717" s="19" t="n">
        <v>0</v>
      </c>
      <c r="BE717" s="19" t="n">
        <v>0</v>
      </c>
      <c r="BF717" s="19" t="n">
        <f aca="false">AQ717+BD717</f>
        <v>6</v>
      </c>
      <c r="BG717" s="19" t="n">
        <f aca="false">IF(AL717&gt;0,BF717/AL717*60,0)</f>
        <v>15.2413209144793</v>
      </c>
      <c r="BH717" s="8" t="n">
        <v>10</v>
      </c>
      <c r="BI717" s="8" t="n">
        <v>12</v>
      </c>
      <c r="BJ717" s="8" t="n">
        <v>8</v>
      </c>
      <c r="BK717" s="12" t="n">
        <f aca="false">BH717/(BH717+BJ717)</f>
        <v>0.555555555555556</v>
      </c>
      <c r="BL717" s="8" t="n">
        <v>0</v>
      </c>
      <c r="BM717" s="8" t="n">
        <v>0</v>
      </c>
      <c r="BN717" s="8" t="n">
        <v>2</v>
      </c>
      <c r="BO717" s="8" t="n">
        <f aca="false">BM717-BN717</f>
        <v>-2</v>
      </c>
      <c r="BP717" s="8" t="n">
        <v>2</v>
      </c>
      <c r="BQ717" s="8" t="n">
        <v>1</v>
      </c>
      <c r="BR717" s="8" t="n">
        <v>1</v>
      </c>
      <c r="BS717" s="8" t="n">
        <v>2</v>
      </c>
      <c r="BT717" s="12" t="n">
        <f aca="false">BS717/(EA717+BS717)</f>
        <v>0.111111111111111</v>
      </c>
      <c r="BU717" s="8" t="n">
        <v>0</v>
      </c>
      <c r="BV717" s="8" t="n">
        <v>0</v>
      </c>
      <c r="BW717" s="12" t="n">
        <f aca="false">IF(BU717+BV717&gt;0,BU717/(BU717+BV717),0)</f>
        <v>0</v>
      </c>
      <c r="BX717" s="8" t="n">
        <v>0</v>
      </c>
      <c r="BY717" s="8" t="n">
        <v>0</v>
      </c>
      <c r="BZ717" s="8" t="n">
        <v>0</v>
      </c>
      <c r="CA717" s="8" t="n">
        <v>0</v>
      </c>
      <c r="CB717" s="8" t="n">
        <v>0</v>
      </c>
      <c r="CC717" s="8" t="n">
        <v>0</v>
      </c>
      <c r="CD717" s="8" t="n">
        <v>0</v>
      </c>
      <c r="CE717" s="8" t="n">
        <v>0</v>
      </c>
      <c r="CF717" s="8" t="n">
        <v>0</v>
      </c>
      <c r="CG717" s="8" t="n">
        <v>0</v>
      </c>
      <c r="CH717" s="8" t="n">
        <v>0</v>
      </c>
      <c r="CI717" s="8" t="n">
        <v>0</v>
      </c>
      <c r="CJ717" s="8" t="n">
        <v>0</v>
      </c>
      <c r="CK717" s="8" t="n">
        <v>0</v>
      </c>
      <c r="CL717" s="8" t="n">
        <v>0</v>
      </c>
      <c r="CM717" s="8" t="n">
        <v>0</v>
      </c>
      <c r="CN717" s="8" t="n">
        <v>0</v>
      </c>
      <c r="CO717" s="8" t="n">
        <v>0</v>
      </c>
      <c r="CP717" s="8" t="n">
        <v>0</v>
      </c>
      <c r="CQ717" s="8" t="n">
        <v>0</v>
      </c>
      <c r="CR717" s="8" t="n">
        <v>0</v>
      </c>
      <c r="CS717" s="8" t="n">
        <v>0</v>
      </c>
      <c r="CT717" s="8" t="n">
        <v>0</v>
      </c>
      <c r="CU717" s="8" t="n">
        <v>0</v>
      </c>
      <c r="CV717" s="8" t="n">
        <v>0</v>
      </c>
      <c r="CW717" s="8" t="n">
        <v>0</v>
      </c>
      <c r="CX717" s="8" t="n">
        <v>0</v>
      </c>
      <c r="CY717" s="8" t="n">
        <v>0</v>
      </c>
      <c r="CZ717" s="8" t="n">
        <v>1</v>
      </c>
      <c r="DA717" s="8" t="n">
        <v>1</v>
      </c>
      <c r="DB717" s="8" t="n">
        <v>0</v>
      </c>
      <c r="DC717" s="8" t="n">
        <v>0</v>
      </c>
      <c r="DD717" s="8" t="n">
        <v>1</v>
      </c>
      <c r="DE717" s="8" t="n">
        <v>1</v>
      </c>
      <c r="DF717" s="8" t="n">
        <v>0</v>
      </c>
      <c r="DG717" s="8" t="n">
        <v>0</v>
      </c>
      <c r="DH717" s="8" t="n">
        <v>0</v>
      </c>
      <c r="DI717" s="8" t="n">
        <v>1</v>
      </c>
      <c r="DJ717" s="8" t="n">
        <v>0</v>
      </c>
      <c r="DK717" s="8" t="n">
        <v>1</v>
      </c>
      <c r="DL717" s="8" t="n">
        <v>1</v>
      </c>
      <c r="DM717" s="8" t="n">
        <v>0</v>
      </c>
      <c r="DN717" s="8" t="n">
        <v>0</v>
      </c>
      <c r="DO717" s="8" t="n">
        <v>0</v>
      </c>
      <c r="DP717" s="8" t="n">
        <v>0</v>
      </c>
      <c r="DQ717" s="8" t="n">
        <f aca="false">DJ717-DI717</f>
        <v>-1</v>
      </c>
      <c r="DR717" s="19" t="n">
        <v>0.107</v>
      </c>
      <c r="DS717" s="8" t="n">
        <v>1</v>
      </c>
      <c r="DT717" s="8" t="n">
        <v>0</v>
      </c>
      <c r="DU717" s="8" t="n">
        <v>0</v>
      </c>
      <c r="DV717" s="8" t="n">
        <v>0</v>
      </c>
      <c r="DW717" s="8" t="n">
        <v>0</v>
      </c>
      <c r="DX717" s="8" t="n">
        <v>26</v>
      </c>
      <c r="DY717" s="8" t="n">
        <v>19</v>
      </c>
      <c r="DZ717" s="8" t="n">
        <v>20</v>
      </c>
      <c r="EA717" s="8" t="n">
        <v>16</v>
      </c>
      <c r="EB717" s="8" t="n">
        <v>13</v>
      </c>
      <c r="EC717" s="8" t="n">
        <v>11</v>
      </c>
      <c r="ED717" s="8" t="n">
        <v>1.05</v>
      </c>
      <c r="EE717" s="8" t="n">
        <v>0.96</v>
      </c>
      <c r="EF717" s="8" t="n">
        <v>1</v>
      </c>
      <c r="EG717" s="8" t="n">
        <v>1</v>
      </c>
      <c r="EH717" s="12" t="n">
        <f aca="false">EF717/EB717</f>
        <v>0.0769230769230769</v>
      </c>
      <c r="EI717" s="20" t="n">
        <f aca="false">1-EG717/EC717</f>
        <v>0.909090909090909</v>
      </c>
      <c r="EJ717" s="21" t="n">
        <f aca="false">EH717+EI717</f>
        <v>0.986013986013986</v>
      </c>
      <c r="EK717" s="8" t="n">
        <v>25</v>
      </c>
      <c r="EL717" s="8" t="n">
        <v>20</v>
      </c>
      <c r="EM717" s="8" t="n">
        <v>19</v>
      </c>
      <c r="EN717" s="8" t="n">
        <v>16</v>
      </c>
      <c r="EO717" s="8" t="n">
        <v>12</v>
      </c>
      <c r="EP717" s="8" t="n">
        <v>11</v>
      </c>
      <c r="EQ717" s="8" t="n">
        <v>1</v>
      </c>
      <c r="ER717" s="8" t="n">
        <v>1</v>
      </c>
      <c r="ES717" s="8" t="n">
        <v>9</v>
      </c>
      <c r="ET717" s="8" t="n">
        <v>9</v>
      </c>
      <c r="EU717" s="8" t="n">
        <v>4</v>
      </c>
      <c r="EV717" s="8" t="n">
        <v>5</v>
      </c>
      <c r="EW717" s="8" t="n">
        <v>1</v>
      </c>
      <c r="EX717" s="8" t="n">
        <v>1</v>
      </c>
      <c r="EY717" s="8" t="n">
        <v>1</v>
      </c>
      <c r="EZ717" s="8" t="n">
        <v>1</v>
      </c>
      <c r="FA717" s="8" t="n">
        <v>0</v>
      </c>
      <c r="FB717" s="8" t="n">
        <v>0.1</v>
      </c>
      <c r="FC717" s="8" t="n">
        <v>0</v>
      </c>
      <c r="FD717" s="19" t="n">
        <v>0.1</v>
      </c>
      <c r="FE717" s="18" t="n">
        <f aca="false">FD717/V717</f>
        <v>0.05</v>
      </c>
      <c r="FF717" s="8" t="n">
        <v>0</v>
      </c>
      <c r="FG717" s="8" t="n">
        <v>0</v>
      </c>
      <c r="FH717" s="8" t="n">
        <v>0</v>
      </c>
      <c r="FI717" s="8" t="n">
        <v>0</v>
      </c>
      <c r="FJ717" s="22"/>
      <c r="FK717" s="22"/>
      <c r="FL717" s="22"/>
      <c r="FM717" s="8" t="n">
        <f aca="false">BL717+BS717+AH717+DT717</f>
        <v>4</v>
      </c>
      <c r="FN717" s="19" t="n">
        <f aca="false">IF(DS717&gt;0,(BL717+BR717)/DS717,0)</f>
        <v>1</v>
      </c>
      <c r="FO717" s="12" t="n">
        <v>0</v>
      </c>
      <c r="FP717" s="19" t="n">
        <f aca="false">Z717-AH717/10</f>
        <v>-0.2</v>
      </c>
      <c r="FQ717" s="19" t="n">
        <f aca="false">Z717+DR717/5</f>
        <v>0.0214</v>
      </c>
      <c r="FR717" s="19" t="n">
        <f aca="false">(DX717+DY717)/AL717*60</f>
        <v>114.309906858594</v>
      </c>
      <c r="FS717" s="8" t="n">
        <v>12</v>
      </c>
      <c r="FT717" s="17" t="s">
        <v>307</v>
      </c>
      <c r="FU717" s="8" t="n">
        <v>131</v>
      </c>
      <c r="FV717" s="22"/>
      <c r="FW717" s="17" t="s">
        <v>270</v>
      </c>
      <c r="FX717" s="23" t="n">
        <v>750000</v>
      </c>
      <c r="FY717" s="23" t="n">
        <v>778333</v>
      </c>
      <c r="FZ717" s="8" t="n">
        <v>12</v>
      </c>
      <c r="GA717" s="8" t="n">
        <v>0</v>
      </c>
      <c r="GB717" s="8" t="n">
        <v>0</v>
      </c>
      <c r="GC717" s="8" t="n">
        <v>0</v>
      </c>
      <c r="GD717" s="8" t="n">
        <v>0</v>
      </c>
      <c r="GE717" s="8" t="n">
        <v>2</v>
      </c>
      <c r="GF717" s="8" t="n">
        <v>9</v>
      </c>
      <c r="GG717" s="8" t="n">
        <v>146</v>
      </c>
      <c r="GH717" s="8" t="n">
        <v>-0.2</v>
      </c>
      <c r="GI717" s="8" t="n">
        <v>0.3</v>
      </c>
      <c r="GJ717" s="8" t="n">
        <v>0.2</v>
      </c>
      <c r="GK717" s="8" t="n">
        <f aca="false">Z717-AH717/10</f>
        <v>-0.2</v>
      </c>
      <c r="GL717" s="22"/>
      <c r="GM717" s="22"/>
      <c r="GN717" s="22"/>
      <c r="GO717" s="22"/>
      <c r="GP717" s="22"/>
    </row>
    <row r="718" customFormat="false" ht="13.65" hidden="false" customHeight="true" outlineLevel="0" collapsed="false">
      <c r="A718" s="16" t="n">
        <v>34156</v>
      </c>
      <c r="B718" s="17" t="s">
        <v>3299</v>
      </c>
      <c r="C718" s="17" t="s">
        <v>289</v>
      </c>
      <c r="D718" s="17" t="s">
        <v>283</v>
      </c>
      <c r="E718" s="17" t="s">
        <v>283</v>
      </c>
      <c r="F718" s="8" t="n">
        <v>76</v>
      </c>
      <c r="G718" s="8" t="n">
        <v>215</v>
      </c>
      <c r="H718" s="8" t="n">
        <v>2011</v>
      </c>
      <c r="I718" s="8" t="n">
        <v>5</v>
      </c>
      <c r="J718" s="8" t="n">
        <v>151</v>
      </c>
      <c r="K718" s="17" t="s">
        <v>263</v>
      </c>
      <c r="L718" s="8" t="n">
        <v>2016</v>
      </c>
      <c r="M718" s="8" t="n">
        <v>24</v>
      </c>
      <c r="N718" s="8" t="n">
        <v>2</v>
      </c>
      <c r="O718" s="8" t="n">
        <v>8476303</v>
      </c>
      <c r="P718" s="17" t="s">
        <v>3300</v>
      </c>
      <c r="Q718" s="17" t="s">
        <v>3301</v>
      </c>
      <c r="R718" s="17" t="s">
        <v>3302</v>
      </c>
      <c r="S718" s="17" t="s">
        <v>3303</v>
      </c>
      <c r="T718" s="17" t="s">
        <v>278</v>
      </c>
      <c r="U718" s="17" t="s">
        <v>2664</v>
      </c>
      <c r="V718" s="8" t="n">
        <v>30</v>
      </c>
      <c r="W718" s="8" t="n">
        <v>0</v>
      </c>
      <c r="X718" s="8" t="n">
        <v>3</v>
      </c>
      <c r="Y718" s="8" t="n">
        <v>2</v>
      </c>
      <c r="Z718" s="8" t="n">
        <v>3</v>
      </c>
      <c r="AA718" s="8" t="n">
        <v>0</v>
      </c>
      <c r="AB718" s="8" t="n">
        <v>0</v>
      </c>
      <c r="AC718" s="18" t="n">
        <f aca="false">Z718/V718</f>
        <v>0.1</v>
      </c>
      <c r="AD718" s="19" t="n">
        <f aca="false">IF(FZ718&gt;V718,Z718-V718*(GC718-Z718)/(FZ718-V718),0)</f>
        <v>3</v>
      </c>
      <c r="AE718" s="19" t="n">
        <v>0.898</v>
      </c>
      <c r="AF718" s="8" t="n">
        <v>-7</v>
      </c>
      <c r="AG718" s="8" t="n">
        <v>-7.2</v>
      </c>
      <c r="AH718" s="8" t="n">
        <v>6</v>
      </c>
      <c r="AI718" s="8" t="n">
        <v>646</v>
      </c>
      <c r="AJ718" s="8" t="n">
        <v>27923</v>
      </c>
      <c r="AK718" s="19" t="n">
        <v>465.38333333333</v>
      </c>
      <c r="AL718" s="8" t="n">
        <v>465.38</v>
      </c>
      <c r="AM718" s="8" t="n">
        <v>466</v>
      </c>
      <c r="AN718" s="18" t="n">
        <f aca="false">AJ718/60/V718</f>
        <v>15.5127777777778</v>
      </c>
      <c r="AO718" s="8" t="n">
        <v>26.25</v>
      </c>
      <c r="AP718" s="12" t="n">
        <f aca="false">IF(EF718&gt;0,Z718/EF718,0)</f>
        <v>0.1875</v>
      </c>
      <c r="AQ718" s="8" t="n">
        <v>61</v>
      </c>
      <c r="AR718" s="8" t="n">
        <v>61</v>
      </c>
      <c r="AS718" s="8" t="n">
        <v>61</v>
      </c>
      <c r="AT718" s="8" t="n">
        <v>35</v>
      </c>
      <c r="AU718" s="8" t="n">
        <v>35</v>
      </c>
      <c r="AV718" s="8" t="n">
        <v>21</v>
      </c>
      <c r="AW718" s="8" t="n">
        <v>22</v>
      </c>
      <c r="AX718" s="8" t="n">
        <v>4</v>
      </c>
      <c r="AY718" s="8" t="n">
        <v>1</v>
      </c>
      <c r="AZ718" s="8" t="n">
        <v>6</v>
      </c>
      <c r="BA718" s="8" t="n">
        <f aca="false">AY718+AZ718</f>
        <v>7</v>
      </c>
      <c r="BB718" s="8" t="n">
        <v>0.98</v>
      </c>
      <c r="BC718" s="8" t="n">
        <v>56.2381</v>
      </c>
      <c r="BD718" s="19" t="n">
        <v>45</v>
      </c>
      <c r="BE718" s="19" t="n">
        <v>5.80166887512091</v>
      </c>
      <c r="BF718" s="19" t="n">
        <f aca="false">AQ718+BD718</f>
        <v>106</v>
      </c>
      <c r="BG718" s="19" t="n">
        <f aca="false">IF(AL718&gt;0,BF718/AL718*60,0)</f>
        <v>13.6662512355494</v>
      </c>
      <c r="BH718" s="8" t="n">
        <v>125</v>
      </c>
      <c r="BI718" s="8" t="n">
        <v>160</v>
      </c>
      <c r="BJ718" s="8" t="n">
        <v>153</v>
      </c>
      <c r="BK718" s="12" t="n">
        <f aca="false">BH718/(BH718+BJ718)</f>
        <v>0.449640287769784</v>
      </c>
      <c r="BL718" s="8" t="n">
        <v>42</v>
      </c>
      <c r="BM718" s="8" t="n">
        <v>42</v>
      </c>
      <c r="BN718" s="8" t="n">
        <v>29</v>
      </c>
      <c r="BO718" s="8" t="n">
        <f aca="false">BM718-BN718</f>
        <v>13</v>
      </c>
      <c r="BP718" s="8" t="n">
        <v>14</v>
      </c>
      <c r="BQ718" s="8" t="n">
        <v>7</v>
      </c>
      <c r="BR718" s="8" t="n">
        <v>4</v>
      </c>
      <c r="BS718" s="8" t="n">
        <v>44</v>
      </c>
      <c r="BT718" s="12" t="n">
        <f aca="false">BS718/(EA718+BS718)</f>
        <v>0.0979955456570156</v>
      </c>
      <c r="BU718" s="8" t="n">
        <v>0</v>
      </c>
      <c r="BV718" s="8" t="n">
        <v>0</v>
      </c>
      <c r="BW718" s="12" t="n">
        <f aca="false">IF(BU718+BV718&gt;0,BU718/(BU718+BV718),0)</f>
        <v>0</v>
      </c>
      <c r="BX718" s="8" t="n">
        <v>0</v>
      </c>
      <c r="BY718" s="8" t="n">
        <v>0</v>
      </c>
      <c r="BZ718" s="8" t="n">
        <v>0</v>
      </c>
      <c r="CA718" s="8" t="n">
        <v>0</v>
      </c>
      <c r="CB718" s="8" t="n">
        <v>0</v>
      </c>
      <c r="CC718" s="8" t="n">
        <v>0</v>
      </c>
      <c r="CD718" s="8" t="n">
        <v>0</v>
      </c>
      <c r="CE718" s="8" t="n">
        <v>0</v>
      </c>
      <c r="CF718" s="8" t="n">
        <v>0</v>
      </c>
      <c r="CG718" s="8" t="n">
        <v>0</v>
      </c>
      <c r="CH718" s="8" t="n">
        <v>0</v>
      </c>
      <c r="CI718" s="8" t="n">
        <v>0</v>
      </c>
      <c r="CJ718" s="8" t="n">
        <v>0</v>
      </c>
      <c r="CK718" s="8" t="n">
        <v>0</v>
      </c>
      <c r="CL718" s="8" t="n">
        <v>0</v>
      </c>
      <c r="CM718" s="8" t="n">
        <v>0</v>
      </c>
      <c r="CN718" s="8" t="n">
        <v>0</v>
      </c>
      <c r="CO718" s="8" t="n">
        <v>0</v>
      </c>
      <c r="CP718" s="8" t="n">
        <v>0</v>
      </c>
      <c r="CQ718" s="8" t="n">
        <v>0</v>
      </c>
      <c r="CR718" s="8" t="n">
        <v>0</v>
      </c>
      <c r="CS718" s="8" t="n">
        <v>0</v>
      </c>
      <c r="CT718" s="8" t="n">
        <v>0</v>
      </c>
      <c r="CU718" s="8" t="n">
        <v>0</v>
      </c>
      <c r="CV718" s="8" t="n">
        <v>0</v>
      </c>
      <c r="CW718" s="8" t="n">
        <v>0</v>
      </c>
      <c r="CX718" s="8" t="n">
        <v>1</v>
      </c>
      <c r="CY718" s="8" t="n">
        <v>1</v>
      </c>
      <c r="CZ718" s="8" t="n">
        <v>2</v>
      </c>
      <c r="DA718" s="8" t="n">
        <v>10</v>
      </c>
      <c r="DB718" s="8" t="n">
        <v>2</v>
      </c>
      <c r="DC718" s="8" t="n">
        <v>0</v>
      </c>
      <c r="DD718" s="8" t="n">
        <v>6</v>
      </c>
      <c r="DE718" s="8" t="n">
        <v>7</v>
      </c>
      <c r="DF718" s="8" t="n">
        <v>0</v>
      </c>
      <c r="DG718" s="8" t="n">
        <v>0</v>
      </c>
      <c r="DH718" s="8" t="n">
        <v>6</v>
      </c>
      <c r="DI718" s="8" t="n">
        <v>3</v>
      </c>
      <c r="DJ718" s="8" t="n">
        <v>4</v>
      </c>
      <c r="DK718" s="8" t="n">
        <v>4</v>
      </c>
      <c r="DL718" s="8" t="n">
        <v>4</v>
      </c>
      <c r="DM718" s="8" t="n">
        <v>0</v>
      </c>
      <c r="DN718" s="8" t="n">
        <v>6</v>
      </c>
      <c r="DO718" s="8" t="n">
        <v>6</v>
      </c>
      <c r="DP718" s="8" t="n">
        <v>0</v>
      </c>
      <c r="DQ718" s="8" t="n">
        <f aca="false">DJ718-DI718</f>
        <v>1</v>
      </c>
      <c r="DR718" s="19" t="n">
        <v>2.918</v>
      </c>
      <c r="DS718" s="8" t="n">
        <v>3</v>
      </c>
      <c r="DT718" s="8" t="n">
        <v>0</v>
      </c>
      <c r="DU718" s="8" t="n">
        <v>0</v>
      </c>
      <c r="DV718" s="8" t="n">
        <v>0</v>
      </c>
      <c r="DW718" s="8" t="n">
        <v>0</v>
      </c>
      <c r="DX718" s="8" t="n">
        <v>366</v>
      </c>
      <c r="DY718" s="8" t="n">
        <v>536</v>
      </c>
      <c r="DZ718" s="8" t="n">
        <v>282</v>
      </c>
      <c r="EA718" s="8" t="n">
        <v>405</v>
      </c>
      <c r="EB718" s="8" t="n">
        <v>197</v>
      </c>
      <c r="EC718" s="8" t="n">
        <v>298</v>
      </c>
      <c r="ED718" s="8" t="n">
        <v>16.48</v>
      </c>
      <c r="EE718" s="8" t="n">
        <v>26.6</v>
      </c>
      <c r="EF718" s="8" t="n">
        <v>16</v>
      </c>
      <c r="EG718" s="8" t="n">
        <v>28</v>
      </c>
      <c r="EH718" s="12" t="n">
        <f aca="false">EF718/EB718</f>
        <v>0.0812182741116751</v>
      </c>
      <c r="EI718" s="20" t="n">
        <f aca="false">1-EG718/EC718</f>
        <v>0.906040268456376</v>
      </c>
      <c r="EJ718" s="21" t="n">
        <f aca="false">EH718+EI718</f>
        <v>0.987258542568051</v>
      </c>
      <c r="EK718" s="8" t="n">
        <v>362</v>
      </c>
      <c r="EL718" s="8" t="n">
        <v>536</v>
      </c>
      <c r="EM718" s="8" t="n">
        <v>280</v>
      </c>
      <c r="EN718" s="8" t="n">
        <v>405</v>
      </c>
      <c r="EO718" s="8" t="n">
        <v>199</v>
      </c>
      <c r="EP718" s="8" t="n">
        <v>298</v>
      </c>
      <c r="EQ718" s="8" t="n">
        <v>16</v>
      </c>
      <c r="ER718" s="8" t="n">
        <v>28</v>
      </c>
      <c r="ES718" s="8" t="n">
        <v>193</v>
      </c>
      <c r="ET718" s="8" t="n">
        <v>277</v>
      </c>
      <c r="EU718" s="8" t="n">
        <v>85</v>
      </c>
      <c r="EV718" s="8" t="n">
        <v>113</v>
      </c>
      <c r="EW718" s="8" t="n">
        <v>12</v>
      </c>
      <c r="EX718" s="8" t="n">
        <v>17</v>
      </c>
      <c r="EY718" s="8" t="n">
        <v>24</v>
      </c>
      <c r="EZ718" s="8" t="n">
        <v>29</v>
      </c>
      <c r="FA718" s="8" t="n">
        <v>-0.3</v>
      </c>
      <c r="FB718" s="8" t="n">
        <v>0.5</v>
      </c>
      <c r="FC718" s="8" t="n">
        <v>0.2</v>
      </c>
      <c r="FD718" s="19" t="n">
        <v>0.38</v>
      </c>
      <c r="FE718" s="18" t="n">
        <f aca="false">FD718/V718</f>
        <v>0.0126666666666667</v>
      </c>
      <c r="FF718" s="8" t="n">
        <v>0.0135</v>
      </c>
      <c r="FG718" s="8" t="n">
        <v>0.04</v>
      </c>
      <c r="FH718" s="8" t="n">
        <v>-0.47</v>
      </c>
      <c r="FI718" s="8" t="n">
        <v>-0.43</v>
      </c>
      <c r="FJ718" s="22"/>
      <c r="FK718" s="22"/>
      <c r="FL718" s="22"/>
      <c r="FM718" s="8" t="n">
        <f aca="false">BL718+BS718+AH718+DT718</f>
        <v>92</v>
      </c>
      <c r="FN718" s="19" t="n">
        <f aca="false">IF(DS718&gt;0,(BL718+BR718)/DS718,0)</f>
        <v>15.3333333333333</v>
      </c>
      <c r="FO718" s="12" t="n">
        <v>0</v>
      </c>
      <c r="FP718" s="19" t="n">
        <f aca="false">Z718-AH718/10</f>
        <v>2.4</v>
      </c>
      <c r="FQ718" s="19" t="n">
        <f aca="false">Z718+DR718/5</f>
        <v>3.5836</v>
      </c>
      <c r="FR718" s="19" t="n">
        <f aca="false">(DX718+DY718)/AL718*60</f>
        <v>116.292062400619</v>
      </c>
      <c r="FS718" s="22"/>
      <c r="FT718" s="22"/>
      <c r="FU718" s="22"/>
      <c r="FV718" s="22"/>
      <c r="FW718" s="17" t="s">
        <v>270</v>
      </c>
      <c r="FX718" s="23" t="n">
        <v>925000</v>
      </c>
      <c r="FY718" s="23" t="n">
        <v>925000</v>
      </c>
      <c r="FZ718" s="8" t="n">
        <v>33</v>
      </c>
      <c r="GA718" s="8" t="n">
        <v>0</v>
      </c>
      <c r="GB718" s="8" t="n">
        <v>3</v>
      </c>
      <c r="GC718" s="8" t="n">
        <v>3</v>
      </c>
      <c r="GD718" s="8" t="n">
        <v>-6</v>
      </c>
      <c r="GE718" s="8" t="n">
        <v>6</v>
      </c>
      <c r="GF718" s="8" t="n">
        <v>23</v>
      </c>
      <c r="GG718" s="8" t="n">
        <v>513</v>
      </c>
      <c r="GH718" s="8" t="n">
        <v>-0.3</v>
      </c>
      <c r="GI718" s="8" t="n">
        <v>0.7</v>
      </c>
      <c r="GJ718" s="8" t="n">
        <v>0.4</v>
      </c>
      <c r="GK718" s="8" t="n">
        <f aca="false">Z718-AH718/10</f>
        <v>2.4</v>
      </c>
      <c r="GL718" s="22"/>
      <c r="GM718" s="22"/>
      <c r="GN718" s="22"/>
      <c r="GO718" s="22"/>
      <c r="GP718" s="22"/>
    </row>
    <row r="719" customFormat="false" ht="13.65" hidden="false" customHeight="true" outlineLevel="0" collapsed="false">
      <c r="A719" s="16" t="n">
        <v>32585</v>
      </c>
      <c r="B719" s="17" t="s">
        <v>1562</v>
      </c>
      <c r="C719" s="17" t="s">
        <v>272</v>
      </c>
      <c r="D719" s="17" t="s">
        <v>262</v>
      </c>
      <c r="E719" s="17" t="s">
        <v>262</v>
      </c>
      <c r="F719" s="8" t="n">
        <v>76</v>
      </c>
      <c r="G719" s="8" t="n">
        <v>216</v>
      </c>
      <c r="H719" s="8" t="n">
        <v>2007</v>
      </c>
      <c r="I719" s="8" t="n">
        <v>3</v>
      </c>
      <c r="J719" s="8" t="n">
        <v>78</v>
      </c>
      <c r="K719" s="17" t="s">
        <v>273</v>
      </c>
      <c r="L719" s="8" t="n">
        <v>2011</v>
      </c>
      <c r="M719" s="8" t="n">
        <v>28</v>
      </c>
      <c r="N719" s="8" t="n">
        <v>7</v>
      </c>
      <c r="O719" s="8" t="n">
        <v>8474145</v>
      </c>
      <c r="P719" s="17" t="s">
        <v>3304</v>
      </c>
      <c r="Q719" s="17" t="s">
        <v>3305</v>
      </c>
      <c r="R719" s="17" t="s">
        <v>3306</v>
      </c>
      <c r="S719" s="17" t="s">
        <v>3307</v>
      </c>
      <c r="T719" s="17" t="s">
        <v>278</v>
      </c>
      <c r="U719" s="17" t="s">
        <v>432</v>
      </c>
      <c r="V719" s="8" t="n">
        <v>72</v>
      </c>
      <c r="W719" s="8" t="n">
        <v>4</v>
      </c>
      <c r="X719" s="8" t="n">
        <v>9</v>
      </c>
      <c r="Y719" s="8" t="n">
        <v>3</v>
      </c>
      <c r="Z719" s="8" t="n">
        <v>13</v>
      </c>
      <c r="AA719" s="8" t="n">
        <v>16</v>
      </c>
      <c r="AB719" s="8" t="n">
        <v>57</v>
      </c>
      <c r="AC719" s="18" t="n">
        <f aca="false">Z719/V719</f>
        <v>0.180555555555556</v>
      </c>
      <c r="AD719" s="19" t="n">
        <f aca="false">IF(FZ719&gt;V719,Z719-V719*(GC719-Z719)/(FZ719-V719),0)</f>
        <v>2.76470588235294</v>
      </c>
      <c r="AE719" s="19" t="n">
        <v>4.593</v>
      </c>
      <c r="AF719" s="8" t="n">
        <v>11</v>
      </c>
      <c r="AG719" s="8" t="n">
        <v>2.5</v>
      </c>
      <c r="AH719" s="8" t="n">
        <v>41</v>
      </c>
      <c r="AI719" s="8" t="n">
        <v>1557</v>
      </c>
      <c r="AJ719" s="8" t="n">
        <v>63947</v>
      </c>
      <c r="AK719" s="19" t="n">
        <v>1065.7833333333</v>
      </c>
      <c r="AL719" s="8" t="n">
        <v>1065.78</v>
      </c>
      <c r="AM719" s="8" t="n">
        <v>1066</v>
      </c>
      <c r="AN719" s="18" t="n">
        <f aca="false">AJ719/60/V719</f>
        <v>14.8025462962963</v>
      </c>
      <c r="AO719" s="8" t="n">
        <v>25.01</v>
      </c>
      <c r="AP719" s="12" t="n">
        <f aca="false">IF(EF719&gt;0,Z719/EF719,0)</f>
        <v>0.333333333333333</v>
      </c>
      <c r="AQ719" s="8" t="n">
        <v>164</v>
      </c>
      <c r="AR719" s="8" t="n">
        <v>164</v>
      </c>
      <c r="AS719" s="8" t="n">
        <v>164</v>
      </c>
      <c r="AT719" s="8" t="n">
        <v>105</v>
      </c>
      <c r="AU719" s="8" t="n">
        <v>105</v>
      </c>
      <c r="AV719" s="8" t="n">
        <v>76</v>
      </c>
      <c r="AW719" s="8" t="n">
        <v>50</v>
      </c>
      <c r="AX719" s="8" t="n">
        <v>10</v>
      </c>
      <c r="AY719" s="8" t="n">
        <v>5</v>
      </c>
      <c r="AZ719" s="8" t="n">
        <v>13</v>
      </c>
      <c r="BA719" s="8" t="n">
        <f aca="false">AY719+AZ719</f>
        <v>18</v>
      </c>
      <c r="BB719" s="8" t="n">
        <v>3.97</v>
      </c>
      <c r="BC719" s="8" t="n">
        <v>48.4605</v>
      </c>
      <c r="BD719" s="19" t="n">
        <v>76.5</v>
      </c>
      <c r="BE719" s="19" t="n">
        <v>4.30669147888108</v>
      </c>
      <c r="BF719" s="19" t="n">
        <f aca="false">AQ719+BD719</f>
        <v>240.5</v>
      </c>
      <c r="BG719" s="19" t="n">
        <f aca="false">IF(AL719&gt;0,BF719/AL719*60,0)</f>
        <v>13.5393796093002</v>
      </c>
      <c r="BH719" s="8" t="n">
        <v>295</v>
      </c>
      <c r="BI719" s="8" t="n">
        <v>311</v>
      </c>
      <c r="BJ719" s="8" t="n">
        <v>332</v>
      </c>
      <c r="BK719" s="12" t="n">
        <f aca="false">BH719/(BH719+BJ719)</f>
        <v>0.470494417862839</v>
      </c>
      <c r="BL719" s="8" t="n">
        <v>121</v>
      </c>
      <c r="BM719" s="8" t="n">
        <v>121</v>
      </c>
      <c r="BN719" s="8" t="n">
        <v>111</v>
      </c>
      <c r="BO719" s="8" t="n">
        <f aca="false">BM719-BN719</f>
        <v>10</v>
      </c>
      <c r="BP719" s="8" t="n">
        <v>29</v>
      </c>
      <c r="BQ719" s="8" t="n">
        <v>17</v>
      </c>
      <c r="BR719" s="8" t="n">
        <v>5</v>
      </c>
      <c r="BS719" s="8" t="n">
        <v>108</v>
      </c>
      <c r="BT719" s="12" t="n">
        <f aca="false">BS719/(EA719+BS719)</f>
        <v>0.128724672228844</v>
      </c>
      <c r="BU719" s="8" t="n">
        <v>0</v>
      </c>
      <c r="BV719" s="8" t="n">
        <v>0</v>
      </c>
      <c r="BW719" s="12" t="n">
        <f aca="false">IF(BU719+BV719&gt;0,BU719/(BU719+BV719),0)</f>
        <v>0</v>
      </c>
      <c r="BX719" s="8" t="n">
        <v>0</v>
      </c>
      <c r="BY719" s="8" t="n">
        <v>0</v>
      </c>
      <c r="BZ719" s="8" t="n">
        <v>0</v>
      </c>
      <c r="CA719" s="8" t="n">
        <v>0</v>
      </c>
      <c r="CB719" s="8" t="n">
        <v>0</v>
      </c>
      <c r="CC719" s="8" t="n">
        <v>0</v>
      </c>
      <c r="CD719" s="8" t="n">
        <v>0</v>
      </c>
      <c r="CE719" s="8" t="n">
        <v>0</v>
      </c>
      <c r="CF719" s="8" t="n">
        <v>0</v>
      </c>
      <c r="CG719" s="8" t="n">
        <v>0</v>
      </c>
      <c r="CH719" s="8" t="n">
        <v>0</v>
      </c>
      <c r="CI719" s="8" t="n">
        <v>0</v>
      </c>
      <c r="CJ719" s="8" t="n">
        <v>0</v>
      </c>
      <c r="CK719" s="8" t="n">
        <v>0</v>
      </c>
      <c r="CL719" s="8" t="n">
        <v>3</v>
      </c>
      <c r="CM719" s="8" t="n">
        <v>1</v>
      </c>
      <c r="CN719" s="8" t="n">
        <v>0</v>
      </c>
      <c r="CO719" s="8" t="n">
        <v>0</v>
      </c>
      <c r="CP719" s="8" t="n">
        <v>0</v>
      </c>
      <c r="CQ719" s="8" t="n">
        <v>0</v>
      </c>
      <c r="CR719" s="8" t="n">
        <v>0</v>
      </c>
      <c r="CS719" s="8" t="n">
        <v>0</v>
      </c>
      <c r="CT719" s="8" t="n">
        <v>0</v>
      </c>
      <c r="CU719" s="8" t="n">
        <v>0</v>
      </c>
      <c r="CV719" s="8" t="n">
        <v>0</v>
      </c>
      <c r="CW719" s="8" t="n">
        <v>4</v>
      </c>
      <c r="CX719" s="8" t="n">
        <v>0</v>
      </c>
      <c r="CY719" s="8" t="n">
        <v>0</v>
      </c>
      <c r="CZ719" s="8" t="n">
        <v>4</v>
      </c>
      <c r="DA719" s="8" t="n">
        <v>25</v>
      </c>
      <c r="DB719" s="8" t="n">
        <v>3</v>
      </c>
      <c r="DC719" s="8" t="n">
        <v>0</v>
      </c>
      <c r="DD719" s="8" t="n">
        <v>17</v>
      </c>
      <c r="DE719" s="8" t="n">
        <v>7</v>
      </c>
      <c r="DF719" s="8" t="n">
        <v>1</v>
      </c>
      <c r="DG719" s="8" t="n">
        <v>0</v>
      </c>
      <c r="DH719" s="8" t="n">
        <v>48</v>
      </c>
      <c r="DI719" s="8" t="n">
        <v>18</v>
      </c>
      <c r="DJ719" s="8" t="n">
        <v>5</v>
      </c>
      <c r="DK719" s="8" t="n">
        <v>17</v>
      </c>
      <c r="DL719" s="8" t="n">
        <v>16</v>
      </c>
      <c r="DM719" s="8" t="n">
        <v>1</v>
      </c>
      <c r="DN719" s="8" t="n">
        <v>5</v>
      </c>
      <c r="DO719" s="8" t="n">
        <v>4</v>
      </c>
      <c r="DP719" s="8" t="n">
        <v>1</v>
      </c>
      <c r="DQ719" s="8" t="n">
        <f aca="false">DJ719-DI719</f>
        <v>-13</v>
      </c>
      <c r="DR719" s="19" t="n">
        <v>-6.602</v>
      </c>
      <c r="DS719" s="8" t="n">
        <v>17</v>
      </c>
      <c r="DT719" s="8" t="n">
        <v>1</v>
      </c>
      <c r="DU719" s="8" t="n">
        <v>0</v>
      </c>
      <c r="DV719" s="8" t="n">
        <v>0</v>
      </c>
      <c r="DW719" s="8" t="n">
        <v>0</v>
      </c>
      <c r="DX719" s="8" t="n">
        <v>975</v>
      </c>
      <c r="DY719" s="8" t="n">
        <v>1029</v>
      </c>
      <c r="DZ719" s="8" t="n">
        <v>699</v>
      </c>
      <c r="EA719" s="8" t="n">
        <v>731</v>
      </c>
      <c r="EB719" s="8" t="n">
        <v>521</v>
      </c>
      <c r="EC719" s="8" t="n">
        <v>522</v>
      </c>
      <c r="ED719" s="8" t="n">
        <v>38.04</v>
      </c>
      <c r="EE719" s="8" t="n">
        <v>42.59</v>
      </c>
      <c r="EF719" s="8" t="n">
        <v>39</v>
      </c>
      <c r="EG719" s="8" t="n">
        <v>40</v>
      </c>
      <c r="EH719" s="12" t="n">
        <f aca="false">EF719/EB719</f>
        <v>0.0748560460652591</v>
      </c>
      <c r="EI719" s="20" t="n">
        <f aca="false">1-EG719/EC719</f>
        <v>0.923371647509578</v>
      </c>
      <c r="EJ719" s="21" t="n">
        <f aca="false">EH719+EI719</f>
        <v>0.998227693574838</v>
      </c>
      <c r="EK719" s="8" t="n">
        <v>979</v>
      </c>
      <c r="EL719" s="8" t="n">
        <v>1031</v>
      </c>
      <c r="EM719" s="8" t="n">
        <v>705</v>
      </c>
      <c r="EN719" s="8" t="n">
        <v>732</v>
      </c>
      <c r="EO719" s="8" t="n">
        <v>526</v>
      </c>
      <c r="EP719" s="8" t="n">
        <v>523</v>
      </c>
      <c r="EQ719" s="8" t="n">
        <v>40</v>
      </c>
      <c r="ER719" s="8" t="n">
        <v>40</v>
      </c>
      <c r="ES719" s="8" t="n">
        <v>464</v>
      </c>
      <c r="ET719" s="8" t="n">
        <v>503</v>
      </c>
      <c r="EU719" s="8" t="n">
        <v>151</v>
      </c>
      <c r="EV719" s="8" t="n">
        <v>174</v>
      </c>
      <c r="EW719" s="8" t="n">
        <v>16</v>
      </c>
      <c r="EX719" s="8" t="n">
        <v>19</v>
      </c>
      <c r="EY719" s="8" t="n">
        <v>66</v>
      </c>
      <c r="EZ719" s="8" t="n">
        <v>62</v>
      </c>
      <c r="FA719" s="8" t="n">
        <v>0.4</v>
      </c>
      <c r="FB719" s="8" t="n">
        <v>3.3</v>
      </c>
      <c r="FC719" s="8" t="n">
        <v>3.7</v>
      </c>
      <c r="FD719" s="19" t="n">
        <v>22.2</v>
      </c>
      <c r="FE719" s="18" t="n">
        <f aca="false">FD719/V719</f>
        <v>0.308333333333333</v>
      </c>
      <c r="FF719" s="8" t="n">
        <v>0.5992</v>
      </c>
      <c r="FG719" s="8" t="n">
        <v>0.02</v>
      </c>
      <c r="FH719" s="8" t="n">
        <v>-0.08</v>
      </c>
      <c r="FI719" s="8" t="n">
        <v>-0.07</v>
      </c>
      <c r="FJ719" s="22"/>
      <c r="FK719" s="22"/>
      <c r="FL719" s="22"/>
      <c r="FM719" s="8" t="n">
        <f aca="false">BL719+BS719+AH719+DT719</f>
        <v>271</v>
      </c>
      <c r="FN719" s="19" t="n">
        <f aca="false">IF(DS719&gt;0,(BL719+BR719)/DS719,0)</f>
        <v>7.41176470588235</v>
      </c>
      <c r="FO719" s="12" t="n">
        <v>0.0208016235</v>
      </c>
      <c r="FP719" s="19" t="n">
        <f aca="false">Z719-AH719/10</f>
        <v>8.9</v>
      </c>
      <c r="FQ719" s="19" t="n">
        <f aca="false">Z719+DR719/5</f>
        <v>11.6796</v>
      </c>
      <c r="FR719" s="19" t="n">
        <f aca="false">(DX719+DY719)/AL719*60</f>
        <v>112.818780611383</v>
      </c>
      <c r="FS719" s="8" t="n">
        <v>4</v>
      </c>
      <c r="FT719" s="17" t="s">
        <v>453</v>
      </c>
      <c r="FU719" s="8" t="n">
        <v>195</v>
      </c>
      <c r="FV719" s="22"/>
      <c r="FW719" s="17" t="s">
        <v>280</v>
      </c>
      <c r="FX719" s="23" t="n">
        <v>1150000</v>
      </c>
      <c r="FY719" s="23" t="n">
        <v>1150000</v>
      </c>
      <c r="FZ719" s="8" t="n">
        <v>276</v>
      </c>
      <c r="GA719" s="8" t="n">
        <v>12</v>
      </c>
      <c r="GB719" s="8" t="n">
        <v>30</v>
      </c>
      <c r="GC719" s="8" t="n">
        <v>42</v>
      </c>
      <c r="GD719" s="8" t="n">
        <v>16</v>
      </c>
      <c r="GE719" s="8" t="n">
        <v>304</v>
      </c>
      <c r="GF719" s="8" t="n">
        <v>287</v>
      </c>
      <c r="GG719" s="8" t="n">
        <v>4003</v>
      </c>
      <c r="GH719" s="8" t="n">
        <v>0.9</v>
      </c>
      <c r="GI719" s="8" t="n">
        <v>10.3</v>
      </c>
      <c r="GJ719" s="8" t="n">
        <v>11.1</v>
      </c>
      <c r="GK719" s="8" t="n">
        <f aca="false">Z719-AH719/10</f>
        <v>8.9</v>
      </c>
      <c r="GL719" s="22"/>
      <c r="GM719" s="22"/>
      <c r="GN719" s="22"/>
      <c r="GO719" s="22"/>
      <c r="GP719" s="22"/>
    </row>
    <row r="720" customFormat="false" ht="13.65" hidden="false" customHeight="true" outlineLevel="0" collapsed="false">
      <c r="A720" s="16" t="n">
        <v>34738</v>
      </c>
      <c r="B720" s="17" t="s">
        <v>3308</v>
      </c>
      <c r="C720" s="22"/>
      <c r="D720" s="17" t="s">
        <v>321</v>
      </c>
      <c r="E720" s="17" t="s">
        <v>321</v>
      </c>
      <c r="F720" s="8" t="n">
        <v>74</v>
      </c>
      <c r="G720" s="8" t="n">
        <v>204</v>
      </c>
      <c r="H720" s="8" t="n">
        <v>2013</v>
      </c>
      <c r="I720" s="8" t="n">
        <v>2</v>
      </c>
      <c r="J720" s="8" t="n">
        <v>41</v>
      </c>
      <c r="K720" s="17" t="s">
        <v>263</v>
      </c>
      <c r="L720" s="8" t="n">
        <v>2016</v>
      </c>
      <c r="M720" s="8" t="n">
        <v>22</v>
      </c>
      <c r="N720" s="8" t="n">
        <v>2</v>
      </c>
      <c r="O720" s="8" t="n">
        <v>8477462</v>
      </c>
      <c r="P720" s="17" t="s">
        <v>3309</v>
      </c>
      <c r="Q720" s="17" t="s">
        <v>3310</v>
      </c>
      <c r="R720" s="17" t="s">
        <v>3311</v>
      </c>
      <c r="S720" s="17" t="s">
        <v>3307</v>
      </c>
      <c r="T720" s="17" t="s">
        <v>278</v>
      </c>
      <c r="U720" s="17" t="s">
        <v>562</v>
      </c>
      <c r="V720" s="8" t="n">
        <v>70</v>
      </c>
      <c r="W720" s="8" t="n">
        <v>3</v>
      </c>
      <c r="X720" s="8" t="n">
        <v>6</v>
      </c>
      <c r="Y720" s="8" t="n">
        <v>3</v>
      </c>
      <c r="Z720" s="8" t="n">
        <v>9</v>
      </c>
      <c r="AA720" s="8" t="n">
        <v>17</v>
      </c>
      <c r="AB720" s="8" t="n">
        <v>93</v>
      </c>
      <c r="AC720" s="18" t="n">
        <f aca="false">Z720/V720</f>
        <v>0.128571428571429</v>
      </c>
      <c r="AD720" s="19" t="n">
        <f aca="false">IF(FZ720&gt;V720,Z720-V720*(GC720-Z720)/(FZ720-V720),0)</f>
        <v>9</v>
      </c>
      <c r="AE720" s="19" t="n">
        <v>3.19</v>
      </c>
      <c r="AF720" s="8" t="n">
        <v>5</v>
      </c>
      <c r="AG720" s="8" t="n">
        <v>-6.6</v>
      </c>
      <c r="AH720" s="8" t="n">
        <v>32</v>
      </c>
      <c r="AI720" s="8" t="n">
        <v>1699</v>
      </c>
      <c r="AJ720" s="8" t="n">
        <v>76183</v>
      </c>
      <c r="AK720" s="19" t="n">
        <v>1269.7166666667</v>
      </c>
      <c r="AL720" s="8" t="n">
        <v>1269.03</v>
      </c>
      <c r="AM720" s="8" t="n">
        <v>1270</v>
      </c>
      <c r="AN720" s="18" t="n">
        <f aca="false">AJ720/60/V720</f>
        <v>18.1388095238095</v>
      </c>
      <c r="AO720" s="8" t="n">
        <v>30.47</v>
      </c>
      <c r="AP720" s="12" t="n">
        <f aca="false">IF(EF720&gt;0,Z720/EF720,0)</f>
        <v>0.169811320754717</v>
      </c>
      <c r="AQ720" s="8" t="n">
        <v>181</v>
      </c>
      <c r="AR720" s="8" t="n">
        <v>182</v>
      </c>
      <c r="AS720" s="8" t="n">
        <v>182</v>
      </c>
      <c r="AT720" s="8" t="n">
        <v>128</v>
      </c>
      <c r="AU720" s="8" t="n">
        <v>129</v>
      </c>
      <c r="AV720" s="8" t="n">
        <v>89</v>
      </c>
      <c r="AW720" s="8" t="n">
        <v>44</v>
      </c>
      <c r="AX720" s="8" t="n">
        <v>3</v>
      </c>
      <c r="AY720" s="8" t="n">
        <v>1</v>
      </c>
      <c r="AZ720" s="8" t="n">
        <v>11</v>
      </c>
      <c r="BA720" s="8" t="n">
        <f aca="false">AY720+AZ720</f>
        <v>12</v>
      </c>
      <c r="BB720" s="8" t="n">
        <v>3.06</v>
      </c>
      <c r="BC720" s="8" t="n">
        <v>54.1124</v>
      </c>
      <c r="BD720" s="19" t="n">
        <v>82.9</v>
      </c>
      <c r="BE720" s="19" t="n">
        <v>3.91740939579686</v>
      </c>
      <c r="BF720" s="19" t="n">
        <f aca="false">AQ720+BD720</f>
        <v>263.9</v>
      </c>
      <c r="BG720" s="19" t="n">
        <f aca="false">IF(AL720&gt;0,BF720/AL720*60,0)</f>
        <v>12.4772464007943</v>
      </c>
      <c r="BH720" s="8" t="n">
        <v>303</v>
      </c>
      <c r="BI720" s="8" t="n">
        <v>417</v>
      </c>
      <c r="BJ720" s="8" t="n">
        <v>489</v>
      </c>
      <c r="BK720" s="12" t="n">
        <f aca="false">BH720/(BH720+BJ720)</f>
        <v>0.382575757575758</v>
      </c>
      <c r="BL720" s="8" t="n">
        <v>238</v>
      </c>
      <c r="BM720" s="8" t="n">
        <v>238</v>
      </c>
      <c r="BN720" s="8" t="n">
        <v>89</v>
      </c>
      <c r="BO720" s="8" t="n">
        <f aca="false">BM720-BN720</f>
        <v>149</v>
      </c>
      <c r="BP720" s="8" t="n">
        <v>40</v>
      </c>
      <c r="BQ720" s="8" t="n">
        <v>36</v>
      </c>
      <c r="BR720" s="8" t="n">
        <v>8</v>
      </c>
      <c r="BS720" s="8" t="n">
        <v>100</v>
      </c>
      <c r="BT720" s="12" t="n">
        <f aca="false">BS720/(EA720+BS720)</f>
        <v>0.0877963125548727</v>
      </c>
      <c r="BU720" s="8" t="n">
        <v>0</v>
      </c>
      <c r="BV720" s="8" t="n">
        <v>0</v>
      </c>
      <c r="BW720" s="12" t="n">
        <f aca="false">IF(BU720+BV720&gt;0,BU720/(BU720+BV720),0)</f>
        <v>0</v>
      </c>
      <c r="BX720" s="8" t="n">
        <v>0</v>
      </c>
      <c r="BY720" s="8" t="n">
        <v>0</v>
      </c>
      <c r="BZ720" s="8" t="n">
        <v>0</v>
      </c>
      <c r="CA720" s="8" t="n">
        <v>0</v>
      </c>
      <c r="CB720" s="8" t="n">
        <v>0</v>
      </c>
      <c r="CC720" s="8" t="n">
        <v>0</v>
      </c>
      <c r="CD720" s="8" t="n">
        <v>0</v>
      </c>
      <c r="CE720" s="8" t="n">
        <v>0</v>
      </c>
      <c r="CF720" s="8" t="n">
        <v>0</v>
      </c>
      <c r="CG720" s="8" t="n">
        <v>0</v>
      </c>
      <c r="CH720" s="8" t="n">
        <v>0</v>
      </c>
      <c r="CI720" s="8" t="n">
        <v>0</v>
      </c>
      <c r="CJ720" s="8" t="n">
        <v>0</v>
      </c>
      <c r="CK720" s="8" t="n">
        <v>0</v>
      </c>
      <c r="CL720" s="8" t="n">
        <v>0</v>
      </c>
      <c r="CM720" s="8" t="n">
        <v>0</v>
      </c>
      <c r="CN720" s="8" t="n">
        <v>0</v>
      </c>
      <c r="CO720" s="8" t="n">
        <v>0</v>
      </c>
      <c r="CP720" s="8" t="n">
        <v>0</v>
      </c>
      <c r="CQ720" s="8" t="n">
        <v>0</v>
      </c>
      <c r="CR720" s="8" t="n">
        <v>0</v>
      </c>
      <c r="CS720" s="8" t="n">
        <v>1</v>
      </c>
      <c r="CT720" s="8" t="n">
        <v>2</v>
      </c>
      <c r="CU720" s="8" t="n">
        <v>0</v>
      </c>
      <c r="CV720" s="8" t="n">
        <v>0</v>
      </c>
      <c r="CW720" s="8" t="n">
        <v>0</v>
      </c>
      <c r="CX720" s="8" t="n">
        <v>0</v>
      </c>
      <c r="CY720" s="8" t="n">
        <v>1</v>
      </c>
      <c r="CZ720" s="8" t="n">
        <v>4</v>
      </c>
      <c r="DA720" s="8" t="n">
        <v>35</v>
      </c>
      <c r="DB720" s="8" t="n">
        <v>0</v>
      </c>
      <c r="DC720" s="8" t="n">
        <v>0</v>
      </c>
      <c r="DD720" s="8" t="n">
        <v>29</v>
      </c>
      <c r="DE720" s="8" t="n">
        <v>21</v>
      </c>
      <c r="DF720" s="8" t="n">
        <v>0</v>
      </c>
      <c r="DG720" s="8" t="n">
        <v>0</v>
      </c>
      <c r="DH720" s="8" t="n">
        <v>39</v>
      </c>
      <c r="DI720" s="8" t="n">
        <v>16</v>
      </c>
      <c r="DJ720" s="8" t="n">
        <v>7</v>
      </c>
      <c r="DK720" s="8" t="n">
        <v>16</v>
      </c>
      <c r="DL720" s="8" t="n">
        <v>16</v>
      </c>
      <c r="DM720" s="8" t="n">
        <v>0</v>
      </c>
      <c r="DN720" s="8" t="n">
        <v>7</v>
      </c>
      <c r="DO720" s="8" t="n">
        <v>7</v>
      </c>
      <c r="DP720" s="8" t="n">
        <v>0</v>
      </c>
      <c r="DQ720" s="8" t="n">
        <f aca="false">DJ720-DI720</f>
        <v>-9</v>
      </c>
      <c r="DR720" s="19" t="n">
        <v>-1.812</v>
      </c>
      <c r="DS720" s="8" t="n">
        <v>16</v>
      </c>
      <c r="DT720" s="8" t="n">
        <v>0</v>
      </c>
      <c r="DU720" s="8" t="n">
        <v>0</v>
      </c>
      <c r="DV720" s="8" t="n">
        <v>0</v>
      </c>
      <c r="DW720" s="8" t="n">
        <v>0</v>
      </c>
      <c r="DX720" s="8" t="n">
        <v>1005</v>
      </c>
      <c r="DY720" s="8" t="n">
        <v>1393</v>
      </c>
      <c r="DZ720" s="8" t="n">
        <v>761</v>
      </c>
      <c r="EA720" s="8" t="n">
        <v>1039</v>
      </c>
      <c r="EB720" s="8" t="n">
        <v>558</v>
      </c>
      <c r="EC720" s="8" t="n">
        <v>770</v>
      </c>
      <c r="ED720" s="8" t="n">
        <v>47.75</v>
      </c>
      <c r="EE720" s="8" t="n">
        <v>63.33</v>
      </c>
      <c r="EF720" s="8" t="n">
        <v>53</v>
      </c>
      <c r="EG720" s="8" t="n">
        <v>67</v>
      </c>
      <c r="EH720" s="12" t="n">
        <f aca="false">EF720/EB720</f>
        <v>0.0949820788530466</v>
      </c>
      <c r="EI720" s="20" t="n">
        <f aca="false">1-EG720/EC720</f>
        <v>0.912987012987013</v>
      </c>
      <c r="EJ720" s="21" t="n">
        <f aca="false">EH720+EI720</f>
        <v>1.00796909184006</v>
      </c>
      <c r="EK720" s="8" t="n">
        <v>996</v>
      </c>
      <c r="EL720" s="8" t="n">
        <v>1392</v>
      </c>
      <c r="EM720" s="8" t="n">
        <v>755</v>
      </c>
      <c r="EN720" s="8" t="n">
        <v>1038</v>
      </c>
      <c r="EO720" s="8" t="n">
        <v>552</v>
      </c>
      <c r="EP720" s="8" t="n">
        <v>769</v>
      </c>
      <c r="EQ720" s="8" t="n">
        <v>53</v>
      </c>
      <c r="ER720" s="8" t="n">
        <v>67</v>
      </c>
      <c r="ES720" s="8" t="n">
        <v>473</v>
      </c>
      <c r="ET720" s="8" t="n">
        <v>667</v>
      </c>
      <c r="EU720" s="8" t="n">
        <v>178</v>
      </c>
      <c r="EV720" s="8" t="n">
        <v>246</v>
      </c>
      <c r="EW720" s="8" t="n">
        <v>23</v>
      </c>
      <c r="EX720" s="8" t="n">
        <v>41</v>
      </c>
      <c r="EY720" s="8" t="n">
        <v>63</v>
      </c>
      <c r="EZ720" s="8" t="n">
        <v>81</v>
      </c>
      <c r="FA720" s="8" t="n">
        <v>-0.4</v>
      </c>
      <c r="FB720" s="8" t="n">
        <v>2.9</v>
      </c>
      <c r="FC720" s="8" t="n">
        <v>2.5</v>
      </c>
      <c r="FD720" s="19" t="n">
        <v>8.8</v>
      </c>
      <c r="FE720" s="18" t="n">
        <f aca="false">FD720/V720</f>
        <v>0.125714285714286</v>
      </c>
      <c r="FF720" s="8" t="n">
        <v>0.5876</v>
      </c>
      <c r="FG720" s="8" t="n">
        <v>-0.16</v>
      </c>
      <c r="FH720" s="8" t="n">
        <v>-0.54</v>
      </c>
      <c r="FI720" s="8" t="n">
        <v>-0.71</v>
      </c>
      <c r="FJ720" s="22"/>
      <c r="FK720" s="22"/>
      <c r="FL720" s="22"/>
      <c r="FM720" s="8" t="n">
        <f aca="false">BL720+BS720+AH720+DT720</f>
        <v>370</v>
      </c>
      <c r="FN720" s="19" t="n">
        <f aca="false">IF(DS720&gt;0,(BL720+BR720)/DS720,0)</f>
        <v>15.375</v>
      </c>
      <c r="FO720" s="12" t="n">
        <v>0.0142857143</v>
      </c>
      <c r="FP720" s="19" t="n">
        <f aca="false">Z720-AH720/10</f>
        <v>5.8</v>
      </c>
      <c r="FQ720" s="19" t="n">
        <f aca="false">Z720+DR720/5</f>
        <v>8.6376</v>
      </c>
      <c r="FR720" s="19" t="n">
        <f aca="false">(DX720+DY720)/AL720*60</f>
        <v>113.377934327794</v>
      </c>
      <c r="FS720" s="8" t="n">
        <v>4</v>
      </c>
      <c r="FT720" s="17" t="s">
        <v>307</v>
      </c>
      <c r="FU720" s="8" t="n">
        <v>44</v>
      </c>
      <c r="FV720" s="22"/>
      <c r="FW720" s="17" t="s">
        <v>270</v>
      </c>
      <c r="FX720" s="23" t="n">
        <v>832500</v>
      </c>
      <c r="FY720" s="23" t="n">
        <v>894167</v>
      </c>
      <c r="FZ720" s="8" t="n">
        <v>71</v>
      </c>
      <c r="GA720" s="8" t="n">
        <v>3</v>
      </c>
      <c r="GB720" s="8" t="n">
        <v>6</v>
      </c>
      <c r="GC720" s="8" t="n">
        <v>9</v>
      </c>
      <c r="GD720" s="8" t="n">
        <v>5</v>
      </c>
      <c r="GE720" s="8" t="n">
        <v>32</v>
      </c>
      <c r="GF720" s="8" t="n">
        <v>94</v>
      </c>
      <c r="GG720" s="8" t="n">
        <v>1291</v>
      </c>
      <c r="GH720" s="8" t="n">
        <v>-0.4</v>
      </c>
      <c r="GI720" s="8" t="n">
        <v>2.9</v>
      </c>
      <c r="GJ720" s="8" t="n">
        <v>2.5</v>
      </c>
      <c r="GK720" s="8" t="n">
        <f aca="false">Z720-AH720/10</f>
        <v>5.8</v>
      </c>
      <c r="GL720" s="22"/>
      <c r="GM720" s="22"/>
      <c r="GN720" s="22"/>
      <c r="GO720" s="22"/>
      <c r="GP720" s="22"/>
    </row>
    <row r="721" customFormat="false" ht="13.65" hidden="false" customHeight="true" outlineLevel="0" collapsed="false">
      <c r="A721" s="16" t="n">
        <v>34008</v>
      </c>
      <c r="B721" s="17" t="s">
        <v>1765</v>
      </c>
      <c r="C721" s="17" t="s">
        <v>216</v>
      </c>
      <c r="D721" s="17" t="s">
        <v>283</v>
      </c>
      <c r="E721" s="17" t="s">
        <v>283</v>
      </c>
      <c r="F721" s="8" t="n">
        <v>66</v>
      </c>
      <c r="G721" s="8" t="n">
        <v>180</v>
      </c>
      <c r="H721" s="8" t="n">
        <v>2011</v>
      </c>
      <c r="I721" s="8" t="n">
        <v>2</v>
      </c>
      <c r="J721" s="8" t="n">
        <v>33</v>
      </c>
      <c r="K721" s="17" t="s">
        <v>273</v>
      </c>
      <c r="L721" s="8" t="n">
        <v>2014</v>
      </c>
      <c r="M721" s="8" t="n">
        <v>24</v>
      </c>
      <c r="N721" s="8" t="n">
        <v>4</v>
      </c>
      <c r="O721" s="8" t="n">
        <v>8476428</v>
      </c>
      <c r="P721" s="17" t="s">
        <v>3312</v>
      </c>
      <c r="Q721" s="17" t="s">
        <v>3313</v>
      </c>
      <c r="R721" s="17" t="s">
        <v>3314</v>
      </c>
      <c r="S721" s="17" t="s">
        <v>3315</v>
      </c>
      <c r="T721" s="17" t="s">
        <v>313</v>
      </c>
      <c r="U721" s="17" t="s">
        <v>269</v>
      </c>
      <c r="V721" s="8" t="n">
        <v>6</v>
      </c>
      <c r="W721" s="8" t="n">
        <v>1</v>
      </c>
      <c r="X721" s="8" t="n">
        <v>2</v>
      </c>
      <c r="Y721" s="8" t="n">
        <v>1</v>
      </c>
      <c r="Z721" s="8" t="n">
        <v>3</v>
      </c>
      <c r="AA721" s="8" t="n">
        <v>23</v>
      </c>
      <c r="AB721" s="8" t="n">
        <v>94</v>
      </c>
      <c r="AC721" s="18" t="n">
        <f aca="false">Z721/V721</f>
        <v>0.5</v>
      </c>
      <c r="AD721" s="19" t="n">
        <f aca="false">IF(FZ721&gt;V721,Z721-V721*(GC721-Z721)/(FZ721-V721),0)</f>
        <v>1.64516129032258</v>
      </c>
      <c r="AE721" s="19" t="n">
        <v>1.103</v>
      </c>
      <c r="AF721" s="8" t="n">
        <v>0</v>
      </c>
      <c r="AG721" s="8" t="n">
        <v>-0.3</v>
      </c>
      <c r="AH721" s="8" t="n">
        <v>0</v>
      </c>
      <c r="AI721" s="8" t="n">
        <v>85</v>
      </c>
      <c r="AJ721" s="8" t="n">
        <v>3471</v>
      </c>
      <c r="AK721" s="19" t="n">
        <v>57.85</v>
      </c>
      <c r="AL721" s="8" t="n">
        <v>57.85</v>
      </c>
      <c r="AM721" s="8" t="n">
        <v>58</v>
      </c>
      <c r="AN721" s="18" t="n">
        <f aca="false">AJ721/60/V721</f>
        <v>9.64166666666667</v>
      </c>
      <c r="AO721" s="8" t="n">
        <v>16.5</v>
      </c>
      <c r="AP721" s="12" t="n">
        <f aca="false">IF(EF721&gt;0,Z721/EF721,0)</f>
        <v>0.6</v>
      </c>
      <c r="AQ721" s="8" t="n">
        <v>9</v>
      </c>
      <c r="AR721" s="8" t="n">
        <v>9</v>
      </c>
      <c r="AS721" s="8" t="n">
        <v>9</v>
      </c>
      <c r="AT721" s="8" t="n">
        <v>8</v>
      </c>
      <c r="AU721" s="8" t="n">
        <v>8</v>
      </c>
      <c r="AV721" s="8" t="n">
        <v>7</v>
      </c>
      <c r="AW721" s="8" t="n">
        <v>7</v>
      </c>
      <c r="AX721" s="8" t="n">
        <v>4</v>
      </c>
      <c r="AY721" s="8" t="n">
        <v>1</v>
      </c>
      <c r="AZ721" s="8" t="n">
        <v>0</v>
      </c>
      <c r="BA721" s="8" t="n">
        <f aca="false">AY721+AZ721</f>
        <v>1</v>
      </c>
      <c r="BB721" s="8" t="n">
        <v>0.5</v>
      </c>
      <c r="BC721" s="8" t="n">
        <v>25.7143</v>
      </c>
      <c r="BD721" s="19" t="n">
        <v>11.5</v>
      </c>
      <c r="BE721" s="19" t="n">
        <v>11.9273984442524</v>
      </c>
      <c r="BF721" s="19" t="n">
        <f aca="false">AQ721+BD721</f>
        <v>20.5</v>
      </c>
      <c r="BG721" s="19" t="n">
        <f aca="false">IF(AL721&gt;0,BF721/AL721*60,0)</f>
        <v>21.2618841832325</v>
      </c>
      <c r="BH721" s="8" t="n">
        <v>11</v>
      </c>
      <c r="BI721" s="8" t="n">
        <v>26</v>
      </c>
      <c r="BJ721" s="8" t="n">
        <v>21</v>
      </c>
      <c r="BK721" s="12" t="n">
        <f aca="false">BH721/(BH721+BJ721)</f>
        <v>0.34375</v>
      </c>
      <c r="BL721" s="8" t="n">
        <v>3</v>
      </c>
      <c r="BM721" s="8" t="n">
        <v>3</v>
      </c>
      <c r="BN721" s="8" t="n">
        <v>5</v>
      </c>
      <c r="BO721" s="8" t="n">
        <f aca="false">BM721-BN721</f>
        <v>-2</v>
      </c>
      <c r="BP721" s="8" t="n">
        <v>1</v>
      </c>
      <c r="BQ721" s="8" t="n">
        <v>3</v>
      </c>
      <c r="BR721" s="8" t="n">
        <v>5</v>
      </c>
      <c r="BS721" s="8" t="n">
        <v>5</v>
      </c>
      <c r="BT721" s="12" t="n">
        <f aca="false">BS721/(EA721+BS721)</f>
        <v>0.0806451612903226</v>
      </c>
      <c r="BU721" s="8" t="n">
        <v>0</v>
      </c>
      <c r="BV721" s="8" t="n">
        <v>1</v>
      </c>
      <c r="BW721" s="12" t="n">
        <f aca="false">IF(BU721+BV721&gt;0,BU721/(BU721+BV721),0)</f>
        <v>0</v>
      </c>
      <c r="BX721" s="8" t="n">
        <v>0</v>
      </c>
      <c r="BY721" s="8" t="n">
        <v>1</v>
      </c>
      <c r="BZ721" s="8" t="n">
        <v>0</v>
      </c>
      <c r="CA721" s="8" t="n">
        <v>0</v>
      </c>
      <c r="CB721" s="8" t="n">
        <v>0</v>
      </c>
      <c r="CC721" s="8" t="n">
        <v>0</v>
      </c>
      <c r="CD721" s="8" t="n">
        <v>0</v>
      </c>
      <c r="CE721" s="8" t="n">
        <v>0</v>
      </c>
      <c r="CF721" s="8" t="n">
        <v>0</v>
      </c>
      <c r="CG721" s="8" t="n">
        <v>0</v>
      </c>
      <c r="CH721" s="8" t="n">
        <v>0</v>
      </c>
      <c r="CI721" s="8" t="n">
        <v>1</v>
      </c>
      <c r="CJ721" s="8" t="n">
        <v>0</v>
      </c>
      <c r="CK721" s="8" t="n">
        <v>0</v>
      </c>
      <c r="CL721" s="8" t="n">
        <v>0</v>
      </c>
      <c r="CM721" s="8" t="n">
        <v>0</v>
      </c>
      <c r="CN721" s="8" t="n">
        <v>0</v>
      </c>
      <c r="CO721" s="8" t="n">
        <v>0</v>
      </c>
      <c r="CP721" s="8" t="n">
        <v>0</v>
      </c>
      <c r="CQ721" s="8" t="n">
        <v>0</v>
      </c>
      <c r="CR721" s="8" t="n">
        <v>0</v>
      </c>
      <c r="CS721" s="8" t="n">
        <v>0</v>
      </c>
      <c r="CT721" s="8" t="n">
        <v>0</v>
      </c>
      <c r="CU721" s="8" t="n">
        <v>1</v>
      </c>
      <c r="CV721" s="8" t="n">
        <v>0</v>
      </c>
      <c r="CW721" s="8" t="n">
        <v>0</v>
      </c>
      <c r="CX721" s="8" t="n">
        <v>0</v>
      </c>
      <c r="CY721" s="8" t="n">
        <v>0</v>
      </c>
      <c r="CZ721" s="8" t="n">
        <v>0</v>
      </c>
      <c r="DA721" s="8" t="n">
        <v>1</v>
      </c>
      <c r="DB721" s="8" t="n">
        <v>0</v>
      </c>
      <c r="DC721" s="8" t="n">
        <v>0</v>
      </c>
      <c r="DD721" s="8" t="n">
        <v>0</v>
      </c>
      <c r="DE721" s="8" t="n">
        <v>0</v>
      </c>
      <c r="DF721" s="8" t="n">
        <v>2</v>
      </c>
      <c r="DG721" s="8" t="n">
        <v>0</v>
      </c>
      <c r="DH721" s="8" t="n">
        <v>5</v>
      </c>
      <c r="DI721" s="8" t="n">
        <v>0</v>
      </c>
      <c r="DJ721" s="8" t="n">
        <v>2</v>
      </c>
      <c r="DK721" s="8" t="n">
        <v>0</v>
      </c>
      <c r="DL721" s="8" t="n">
        <v>0</v>
      </c>
      <c r="DM721" s="8" t="n">
        <v>0</v>
      </c>
      <c r="DN721" s="8" t="n">
        <v>2</v>
      </c>
      <c r="DO721" s="8" t="n">
        <v>2</v>
      </c>
      <c r="DP721" s="8" t="n">
        <v>0</v>
      </c>
      <c r="DQ721" s="8" t="n">
        <f aca="false">DJ721-DI721</f>
        <v>2</v>
      </c>
      <c r="DR721" s="19" t="n">
        <v>1.943</v>
      </c>
      <c r="DS721" s="8" t="n">
        <v>0</v>
      </c>
      <c r="DT721" s="8" t="n">
        <v>0</v>
      </c>
      <c r="DU721" s="8" t="n">
        <v>0</v>
      </c>
      <c r="DV721" s="8" t="n">
        <v>0</v>
      </c>
      <c r="DW721" s="8" t="n">
        <v>0</v>
      </c>
      <c r="DX721" s="8" t="n">
        <v>47</v>
      </c>
      <c r="DY721" s="8" t="n">
        <v>80</v>
      </c>
      <c r="DZ721" s="8" t="n">
        <v>35</v>
      </c>
      <c r="EA721" s="8" t="n">
        <v>57</v>
      </c>
      <c r="EB721" s="8" t="n">
        <v>27</v>
      </c>
      <c r="EC721" s="8" t="n">
        <v>41</v>
      </c>
      <c r="ED721" s="8" t="n">
        <v>1.93</v>
      </c>
      <c r="EE721" s="8" t="n">
        <v>2.45</v>
      </c>
      <c r="EF721" s="8" t="n">
        <v>5</v>
      </c>
      <c r="EG721" s="8" t="n">
        <v>5</v>
      </c>
      <c r="EH721" s="12" t="n">
        <f aca="false">EF721/EB721</f>
        <v>0.185185185185185</v>
      </c>
      <c r="EI721" s="20" t="n">
        <f aca="false">1-EG721/EC721</f>
        <v>0.878048780487805</v>
      </c>
      <c r="EJ721" s="21" t="n">
        <f aca="false">EH721+EI721</f>
        <v>1.06323396567299</v>
      </c>
      <c r="EK721" s="8" t="n">
        <v>47</v>
      </c>
      <c r="EL721" s="8" t="n">
        <v>80</v>
      </c>
      <c r="EM721" s="8" t="n">
        <v>35</v>
      </c>
      <c r="EN721" s="8" t="n">
        <v>57</v>
      </c>
      <c r="EO721" s="8" t="n">
        <v>27</v>
      </c>
      <c r="EP721" s="8" t="n">
        <v>41</v>
      </c>
      <c r="EQ721" s="8" t="n">
        <v>5</v>
      </c>
      <c r="ER721" s="8" t="n">
        <v>5</v>
      </c>
      <c r="ES721" s="8" t="n">
        <v>28</v>
      </c>
      <c r="ET721" s="8" t="n">
        <v>39</v>
      </c>
      <c r="EU721" s="8" t="n">
        <v>14</v>
      </c>
      <c r="EV721" s="8" t="n">
        <v>13</v>
      </c>
      <c r="EW721" s="8" t="n">
        <v>4</v>
      </c>
      <c r="EX721" s="8" t="n">
        <v>3</v>
      </c>
      <c r="EY721" s="8" t="n">
        <v>6</v>
      </c>
      <c r="EZ721" s="8" t="n">
        <v>4</v>
      </c>
      <c r="FA721" s="8" t="n">
        <v>0.3</v>
      </c>
      <c r="FB721" s="8" t="n">
        <v>0.1</v>
      </c>
      <c r="FC721" s="8" t="n">
        <v>0.3</v>
      </c>
      <c r="FD721" s="19" t="n">
        <v>1.26</v>
      </c>
      <c r="FE721" s="18" t="n">
        <f aca="false">FD721/V721</f>
        <v>0.21</v>
      </c>
      <c r="FF721" s="8" t="n">
        <v>0.1252</v>
      </c>
      <c r="FG721" s="8" t="n">
        <v>0</v>
      </c>
      <c r="FH721" s="8" t="n">
        <v>0</v>
      </c>
      <c r="FI721" s="8" t="n">
        <v>0</v>
      </c>
      <c r="FJ721" s="22"/>
      <c r="FK721" s="22"/>
      <c r="FL721" s="22"/>
      <c r="FM721" s="8" t="n">
        <f aca="false">BL721+BS721+AH721+DT721</f>
        <v>8</v>
      </c>
      <c r="FN721" s="19" t="n">
        <f aca="false">IF(DS721&gt;0,(BL721+BR721)/DS721,0)</f>
        <v>0</v>
      </c>
      <c r="FO721" s="12" t="n">
        <v>0.0538057743</v>
      </c>
      <c r="FP721" s="19" t="n">
        <f aca="false">Z721-AH721/10</f>
        <v>3</v>
      </c>
      <c r="FQ721" s="19" t="n">
        <f aca="false">Z721+DR721/5</f>
        <v>3.3886</v>
      </c>
      <c r="FR721" s="19" t="n">
        <f aca="false">(DX721+DY721)/AL721*60</f>
        <v>131.719965427831</v>
      </c>
      <c r="FS721" s="8" t="n">
        <v>1</v>
      </c>
      <c r="FT721" s="17" t="s">
        <v>352</v>
      </c>
      <c r="FU721" s="8" t="n">
        <v>9</v>
      </c>
      <c r="FV721" s="22"/>
      <c r="FW721" s="17" t="s">
        <v>280</v>
      </c>
      <c r="FX721" s="23" t="n">
        <v>750000</v>
      </c>
      <c r="FY721" s="23" t="n">
        <v>750000</v>
      </c>
      <c r="FZ721" s="8" t="n">
        <v>37</v>
      </c>
      <c r="GA721" s="8" t="n">
        <v>5</v>
      </c>
      <c r="GB721" s="8" t="n">
        <v>5</v>
      </c>
      <c r="GC721" s="8" t="n">
        <v>10</v>
      </c>
      <c r="GD721" s="8" t="n">
        <v>-6</v>
      </c>
      <c r="GE721" s="8" t="n">
        <v>8</v>
      </c>
      <c r="GF721" s="8" t="n">
        <v>65</v>
      </c>
      <c r="GG721" s="8" t="n">
        <v>427</v>
      </c>
      <c r="GH721" s="8" t="n">
        <v>0.5</v>
      </c>
      <c r="GI721" s="8" t="n">
        <v>0.2</v>
      </c>
      <c r="GJ721" s="8" t="n">
        <v>0.7</v>
      </c>
      <c r="GK721" s="8" t="n">
        <f aca="false">Z721-AH721/10</f>
        <v>3</v>
      </c>
      <c r="GL721" s="22"/>
      <c r="GM721" s="22"/>
      <c r="GN721" s="22"/>
      <c r="GO721" s="22"/>
      <c r="GP721" s="22"/>
    </row>
    <row r="722" customFormat="false" ht="13.65" hidden="false" customHeight="true" outlineLevel="0" collapsed="false">
      <c r="A722" s="16" t="n">
        <v>35084</v>
      </c>
      <c r="B722" s="17" t="s">
        <v>3316</v>
      </c>
      <c r="C722" s="17" t="s">
        <v>272</v>
      </c>
      <c r="D722" s="17" t="s">
        <v>262</v>
      </c>
      <c r="E722" s="17" t="s">
        <v>262</v>
      </c>
      <c r="F722" s="8" t="n">
        <v>73</v>
      </c>
      <c r="G722" s="8" t="n">
        <v>195</v>
      </c>
      <c r="H722" s="8" t="n">
        <v>2014</v>
      </c>
      <c r="I722" s="8" t="n">
        <v>2</v>
      </c>
      <c r="J722" s="8" t="n">
        <v>50</v>
      </c>
      <c r="K722" s="17" t="s">
        <v>273</v>
      </c>
      <c r="L722" s="8" t="n">
        <v>2017</v>
      </c>
      <c r="M722" s="8" t="n">
        <v>22</v>
      </c>
      <c r="N722" s="8" t="n">
        <v>1</v>
      </c>
      <c r="O722" s="8" t="n">
        <v>8477981</v>
      </c>
      <c r="P722" s="17" t="s">
        <v>3317</v>
      </c>
      <c r="Q722" s="17" t="s">
        <v>3318</v>
      </c>
      <c r="R722" s="17" t="s">
        <v>3319</v>
      </c>
      <c r="S722" s="17" t="s">
        <v>3320</v>
      </c>
      <c r="T722" s="17" t="s">
        <v>278</v>
      </c>
      <c r="U722" s="17" t="s">
        <v>902</v>
      </c>
      <c r="V722" s="8" t="n">
        <v>10</v>
      </c>
      <c r="W722" s="8" t="n">
        <v>0</v>
      </c>
      <c r="X722" s="8" t="n">
        <v>3</v>
      </c>
      <c r="Y722" s="8" t="n">
        <v>0</v>
      </c>
      <c r="Z722" s="8" t="n">
        <v>3</v>
      </c>
      <c r="AA722" s="8" t="n">
        <v>24</v>
      </c>
      <c r="AB722" s="8" t="n">
        <v>62</v>
      </c>
      <c r="AC722" s="18" t="n">
        <f aca="false">Z722/V722</f>
        <v>0.3</v>
      </c>
      <c r="AD722" s="19" t="n">
        <f aca="false">IF(FZ722&gt;V722,Z722-V722*(GC722-Z722)/(FZ722-V722),0)</f>
        <v>0</v>
      </c>
      <c r="AE722" s="19" t="n">
        <v>0.868</v>
      </c>
      <c r="AF722" s="8" t="n">
        <v>3</v>
      </c>
      <c r="AG722" s="8" t="n">
        <v>-0.3</v>
      </c>
      <c r="AH722" s="8" t="n">
        <v>19</v>
      </c>
      <c r="AI722" s="8" t="n">
        <v>181</v>
      </c>
      <c r="AJ722" s="8" t="n">
        <v>8046</v>
      </c>
      <c r="AK722" s="19" t="n">
        <v>134.1</v>
      </c>
      <c r="AL722" s="8" t="n">
        <v>134.1</v>
      </c>
      <c r="AM722" s="8" t="n">
        <v>134</v>
      </c>
      <c r="AN722" s="18" t="n">
        <f aca="false">AJ722/60/V722</f>
        <v>13.41</v>
      </c>
      <c r="AO722" s="8" t="n">
        <v>22.67</v>
      </c>
      <c r="AP722" s="12" t="n">
        <f aca="false">IF(EF722&gt;0,Z722/EF722,0)</f>
        <v>0.375</v>
      </c>
      <c r="AQ722" s="8" t="n">
        <v>26</v>
      </c>
      <c r="AR722" s="8" t="n">
        <v>26</v>
      </c>
      <c r="AS722" s="8" t="n">
        <v>26</v>
      </c>
      <c r="AT722" s="8" t="n">
        <v>12</v>
      </c>
      <c r="AU722" s="8" t="n">
        <v>12</v>
      </c>
      <c r="AV722" s="8" t="n">
        <v>7</v>
      </c>
      <c r="AW722" s="8" t="n">
        <v>7</v>
      </c>
      <c r="AX722" s="8" t="n">
        <v>1</v>
      </c>
      <c r="AY722" s="8" t="n">
        <v>0</v>
      </c>
      <c r="AZ722" s="8" t="n">
        <v>0</v>
      </c>
      <c r="BA722" s="8" t="n">
        <f aca="false">AY722+AZ722</f>
        <v>0</v>
      </c>
      <c r="BB722" s="8" t="n">
        <v>0.18</v>
      </c>
      <c r="BC722" s="8" t="n">
        <v>64.2857</v>
      </c>
      <c r="BD722" s="19" t="n">
        <v>0</v>
      </c>
      <c r="BE722" s="19" t="n">
        <v>0</v>
      </c>
      <c r="BF722" s="19" t="n">
        <f aca="false">AQ722+BD722</f>
        <v>26</v>
      </c>
      <c r="BG722" s="19" t="n">
        <f aca="false">IF(AL722&gt;0,BF722/AL722*60,0)</f>
        <v>11.6331096196868</v>
      </c>
      <c r="BH722" s="8" t="n">
        <v>56</v>
      </c>
      <c r="BI722" s="8" t="n">
        <v>47</v>
      </c>
      <c r="BJ722" s="8" t="n">
        <v>34</v>
      </c>
      <c r="BK722" s="12" t="n">
        <f aca="false">BH722/(BH722+BJ722)</f>
        <v>0.622222222222222</v>
      </c>
      <c r="BL722" s="8" t="n">
        <v>3</v>
      </c>
      <c r="BM722" s="8" t="n">
        <v>3</v>
      </c>
      <c r="BN722" s="8" t="n">
        <v>21</v>
      </c>
      <c r="BO722" s="8" t="n">
        <f aca="false">BM722-BN722</f>
        <v>-18</v>
      </c>
      <c r="BP722" s="8" t="n">
        <v>5</v>
      </c>
      <c r="BQ722" s="8" t="n">
        <v>3</v>
      </c>
      <c r="BR722" s="8" t="n">
        <v>1</v>
      </c>
      <c r="BS722" s="8" t="n">
        <v>5</v>
      </c>
      <c r="BT722" s="12" t="n">
        <f aca="false">BS722/(EA722+BS722)</f>
        <v>0.0431034482758621</v>
      </c>
      <c r="BU722" s="8" t="n">
        <v>0</v>
      </c>
      <c r="BV722" s="8" t="n">
        <v>0</v>
      </c>
      <c r="BW722" s="12" t="n">
        <f aca="false">IF(BU722+BV722&gt;0,BU722/(BU722+BV722),0)</f>
        <v>0</v>
      </c>
      <c r="BX722" s="8" t="n">
        <v>0</v>
      </c>
      <c r="BY722" s="8" t="n">
        <v>0</v>
      </c>
      <c r="BZ722" s="8" t="n">
        <v>0</v>
      </c>
      <c r="CA722" s="8" t="n">
        <v>0</v>
      </c>
      <c r="CB722" s="8" t="n">
        <v>0</v>
      </c>
      <c r="CC722" s="8" t="n">
        <v>0</v>
      </c>
      <c r="CD722" s="8" t="n">
        <v>0</v>
      </c>
      <c r="CE722" s="8" t="n">
        <v>0</v>
      </c>
      <c r="CF722" s="8" t="n">
        <v>0</v>
      </c>
      <c r="CG722" s="8" t="n">
        <v>0</v>
      </c>
      <c r="CH722" s="8" t="n">
        <v>0</v>
      </c>
      <c r="CI722" s="8" t="n">
        <v>0</v>
      </c>
      <c r="CJ722" s="8" t="n">
        <v>0</v>
      </c>
      <c r="CK722" s="8" t="n">
        <v>0</v>
      </c>
      <c r="CL722" s="8" t="n">
        <v>0</v>
      </c>
      <c r="CM722" s="8" t="n">
        <v>0</v>
      </c>
      <c r="CN722" s="8" t="n">
        <v>0</v>
      </c>
      <c r="CO722" s="8" t="n">
        <v>0</v>
      </c>
      <c r="CP722" s="8" t="n">
        <v>0</v>
      </c>
      <c r="CQ722" s="8" t="n">
        <v>0</v>
      </c>
      <c r="CR722" s="8" t="n">
        <v>0</v>
      </c>
      <c r="CS722" s="8" t="n">
        <v>0</v>
      </c>
      <c r="CT722" s="8" t="n">
        <v>0</v>
      </c>
      <c r="CU722" s="8" t="n">
        <v>0</v>
      </c>
      <c r="CV722" s="8" t="n">
        <v>0</v>
      </c>
      <c r="CW722" s="8" t="n">
        <v>0</v>
      </c>
      <c r="CX722" s="8" t="n">
        <v>0</v>
      </c>
      <c r="CY722" s="8" t="n">
        <v>0</v>
      </c>
      <c r="CZ722" s="8" t="n">
        <v>0</v>
      </c>
      <c r="DA722" s="8" t="n">
        <v>5</v>
      </c>
      <c r="DB722" s="8" t="n">
        <v>0</v>
      </c>
      <c r="DC722" s="8" t="n">
        <v>0</v>
      </c>
      <c r="DD722" s="8" t="n">
        <v>4</v>
      </c>
      <c r="DE722" s="8" t="n">
        <v>1</v>
      </c>
      <c r="DF722" s="8" t="n">
        <v>0</v>
      </c>
      <c r="DG722" s="8" t="n">
        <v>0</v>
      </c>
      <c r="DH722" s="8" t="n">
        <v>2</v>
      </c>
      <c r="DI722" s="8" t="n">
        <v>4</v>
      </c>
      <c r="DJ722" s="8" t="n">
        <v>1</v>
      </c>
      <c r="DK722" s="8" t="n">
        <v>4</v>
      </c>
      <c r="DL722" s="8" t="n">
        <v>3</v>
      </c>
      <c r="DM722" s="8" t="n">
        <v>1</v>
      </c>
      <c r="DN722" s="8" t="n">
        <v>2</v>
      </c>
      <c r="DO722" s="8" t="n">
        <v>1</v>
      </c>
      <c r="DP722" s="8" t="n">
        <v>1</v>
      </c>
      <c r="DQ722" s="8" t="n">
        <f aca="false">DJ722-DI722</f>
        <v>-3</v>
      </c>
      <c r="DR722" s="19" t="n">
        <v>-0.382</v>
      </c>
      <c r="DS722" s="8" t="n">
        <v>2</v>
      </c>
      <c r="DT722" s="8" t="n">
        <v>1</v>
      </c>
      <c r="DU722" s="8" t="n">
        <v>0</v>
      </c>
      <c r="DV722" s="8" t="n">
        <v>1</v>
      </c>
      <c r="DW722" s="8" t="n">
        <v>0</v>
      </c>
      <c r="DX722" s="8" t="n">
        <v>148</v>
      </c>
      <c r="DY722" s="8" t="n">
        <v>128</v>
      </c>
      <c r="DZ722" s="8" t="n">
        <v>99</v>
      </c>
      <c r="EA722" s="8" t="n">
        <v>111</v>
      </c>
      <c r="EB722" s="8" t="n">
        <v>71</v>
      </c>
      <c r="EC722" s="8" t="n">
        <v>77</v>
      </c>
      <c r="ED722" s="8" t="n">
        <v>5.35</v>
      </c>
      <c r="EE722" s="8" t="n">
        <v>6.86</v>
      </c>
      <c r="EF722" s="8" t="n">
        <v>8</v>
      </c>
      <c r="EG722" s="8" t="n">
        <v>5</v>
      </c>
      <c r="EH722" s="12" t="n">
        <f aca="false">EF722/EB722</f>
        <v>0.112676056338028</v>
      </c>
      <c r="EI722" s="20" t="n">
        <f aca="false">1-EG722/EC722</f>
        <v>0.935064935064935</v>
      </c>
      <c r="EJ722" s="21" t="n">
        <f aca="false">EH722+EI722</f>
        <v>1.04774099140296</v>
      </c>
      <c r="EK722" s="8" t="n">
        <v>147</v>
      </c>
      <c r="EL722" s="8" t="n">
        <v>128</v>
      </c>
      <c r="EM722" s="8" t="n">
        <v>98</v>
      </c>
      <c r="EN722" s="8" t="n">
        <v>111</v>
      </c>
      <c r="EO722" s="8" t="n">
        <v>70</v>
      </c>
      <c r="EP722" s="8" t="n">
        <v>77</v>
      </c>
      <c r="EQ722" s="8" t="n">
        <v>8</v>
      </c>
      <c r="ER722" s="8" t="n">
        <v>5</v>
      </c>
      <c r="ES722" s="8" t="n">
        <v>64</v>
      </c>
      <c r="ET722" s="8" t="n">
        <v>61</v>
      </c>
      <c r="EU722" s="8" t="n">
        <v>25</v>
      </c>
      <c r="EV722" s="8" t="n">
        <v>27</v>
      </c>
      <c r="EW722" s="8" t="n">
        <v>5</v>
      </c>
      <c r="EX722" s="8" t="n">
        <v>4</v>
      </c>
      <c r="EY722" s="8" t="n">
        <v>10</v>
      </c>
      <c r="EZ722" s="8" t="n">
        <v>10</v>
      </c>
      <c r="FA722" s="8" t="n">
        <v>0.1</v>
      </c>
      <c r="FB722" s="8" t="n">
        <v>0.6</v>
      </c>
      <c r="FC722" s="8" t="n">
        <v>0.7</v>
      </c>
      <c r="FD722" s="19" t="n">
        <v>3.38</v>
      </c>
      <c r="FE722" s="18" t="n">
        <f aca="false">FD722/V722</f>
        <v>0.338</v>
      </c>
      <c r="FF722" s="8" t="n">
        <v>0.0344</v>
      </c>
      <c r="FG722" s="8" t="n">
        <v>0.02</v>
      </c>
      <c r="FH722" s="8" t="n">
        <v>-0.37</v>
      </c>
      <c r="FI722" s="8" t="n">
        <v>-0.35</v>
      </c>
      <c r="FJ722" s="22"/>
      <c r="FK722" s="22"/>
      <c r="FL722" s="22"/>
      <c r="FM722" s="8" t="n">
        <f aca="false">BL722+BS722+AH722+DT722</f>
        <v>28</v>
      </c>
      <c r="FN722" s="19" t="n">
        <f aca="false">IF(DS722&gt;0,(BL722+BR722)/DS722,0)</f>
        <v>2</v>
      </c>
      <c r="FO722" s="12" t="n">
        <v>0</v>
      </c>
      <c r="FP722" s="19" t="n">
        <f aca="false">Z722-AH722/10</f>
        <v>1.1</v>
      </c>
      <c r="FQ722" s="19" t="n">
        <f aca="false">Z722+DR722/5</f>
        <v>2.9236</v>
      </c>
      <c r="FR722" s="19" t="n">
        <f aca="false">(DX722+DY722)/AL722*60</f>
        <v>123.489932885906</v>
      </c>
      <c r="FS722" s="22"/>
      <c r="FT722" s="22"/>
      <c r="FU722" s="22"/>
      <c r="FV722" s="22"/>
      <c r="FW722" s="17" t="s">
        <v>270</v>
      </c>
      <c r="FX722" s="23" t="n">
        <v>767500</v>
      </c>
      <c r="FY722" s="23" t="n">
        <v>745000</v>
      </c>
      <c r="FZ722" s="8" t="n">
        <v>10</v>
      </c>
      <c r="GA722" s="8" t="n">
        <v>0</v>
      </c>
      <c r="GB722" s="8" t="n">
        <v>3</v>
      </c>
      <c r="GC722" s="8" t="n">
        <v>3</v>
      </c>
      <c r="GD722" s="8" t="n">
        <v>3</v>
      </c>
      <c r="GE722" s="8" t="n">
        <v>19</v>
      </c>
      <c r="GF722" s="8" t="n">
        <v>7</v>
      </c>
      <c r="GG722" s="8" t="n">
        <v>134</v>
      </c>
      <c r="GH722" s="8" t="n">
        <v>0.1</v>
      </c>
      <c r="GI722" s="8" t="n">
        <v>0.6</v>
      </c>
      <c r="GJ722" s="8" t="n">
        <v>0.7</v>
      </c>
      <c r="GK722" s="8" t="n">
        <f aca="false">Z722-AH722/10</f>
        <v>1.1</v>
      </c>
      <c r="GL722" s="22"/>
      <c r="GM722" s="22"/>
      <c r="GN722" s="22"/>
      <c r="GO722" s="22"/>
      <c r="GP722" s="22"/>
    </row>
    <row r="723" customFormat="false" ht="13.65" hidden="false" customHeight="true" outlineLevel="0" collapsed="false">
      <c r="A723" s="16" t="n">
        <v>33025</v>
      </c>
      <c r="B723" s="17" t="s">
        <v>2604</v>
      </c>
      <c r="C723" s="22"/>
      <c r="D723" s="17" t="s">
        <v>1137</v>
      </c>
      <c r="E723" s="17" t="s">
        <v>1137</v>
      </c>
      <c r="F723" s="8" t="n">
        <v>73</v>
      </c>
      <c r="G723" s="8" t="n">
        <v>201</v>
      </c>
      <c r="H723" s="8" t="n">
        <v>2008</v>
      </c>
      <c r="I723" s="8" t="n">
        <v>2</v>
      </c>
      <c r="J723" s="8" t="n">
        <v>38</v>
      </c>
      <c r="K723" s="17" t="s">
        <v>263</v>
      </c>
      <c r="L723" s="8" t="n">
        <v>2011</v>
      </c>
      <c r="M723" s="8" t="n">
        <v>27</v>
      </c>
      <c r="N723" s="8" t="n">
        <v>7</v>
      </c>
      <c r="O723" s="8" t="n">
        <v>8474600</v>
      </c>
      <c r="P723" s="17" t="s">
        <v>3321</v>
      </c>
      <c r="Q723" s="17" t="s">
        <v>3322</v>
      </c>
      <c r="R723" s="17" t="s">
        <v>3323</v>
      </c>
      <c r="S723" s="17" t="s">
        <v>3324</v>
      </c>
      <c r="T723" s="17" t="s">
        <v>278</v>
      </c>
      <c r="U723" s="17" t="s">
        <v>488</v>
      </c>
      <c r="V723" s="8" t="n">
        <v>75</v>
      </c>
      <c r="W723" s="8" t="n">
        <v>14</v>
      </c>
      <c r="X723" s="8" t="n">
        <v>39</v>
      </c>
      <c r="Y723" s="8" t="n">
        <v>23</v>
      </c>
      <c r="Z723" s="8" t="n">
        <v>53</v>
      </c>
      <c r="AA723" s="8" t="n">
        <v>5</v>
      </c>
      <c r="AB723" s="8" t="n">
        <v>11</v>
      </c>
      <c r="AC723" s="18" t="n">
        <f aca="false">Z723/V723</f>
        <v>0.706666666666667</v>
      </c>
      <c r="AD723" s="19" t="n">
        <f aca="false">IF(FZ723&gt;V723,Z723-V723*(GC723-Z723)/(FZ723-V723),0)</f>
        <v>8.84975369458128</v>
      </c>
      <c r="AE723" s="19" t="n">
        <v>18.947</v>
      </c>
      <c r="AF723" s="8" t="n">
        <v>24</v>
      </c>
      <c r="AG723" s="8" t="n">
        <v>4.8</v>
      </c>
      <c r="AH723" s="8" t="n">
        <v>24</v>
      </c>
      <c r="AI723" s="8" t="n">
        <v>2152</v>
      </c>
      <c r="AJ723" s="8" t="n">
        <v>110117</v>
      </c>
      <c r="AK723" s="19" t="n">
        <v>1835.2833333333</v>
      </c>
      <c r="AL723" s="8" t="n">
        <v>1835.3</v>
      </c>
      <c r="AM723" s="8" t="n">
        <v>1835</v>
      </c>
      <c r="AN723" s="18" t="n">
        <f aca="false">AJ723/60/V723</f>
        <v>24.4704444444444</v>
      </c>
      <c r="AO723" s="8" t="n">
        <v>40.11</v>
      </c>
      <c r="AP723" s="12" t="n">
        <f aca="false">IF(EF723&gt;0,Z723/EF723,0)</f>
        <v>0.481818181818182</v>
      </c>
      <c r="AQ723" s="8" t="n">
        <v>487</v>
      </c>
      <c r="AR723" s="8" t="n">
        <v>453</v>
      </c>
      <c r="AS723" s="8" t="n">
        <v>487</v>
      </c>
      <c r="AT723" s="8" t="n">
        <v>326</v>
      </c>
      <c r="AU723" s="8" t="n">
        <v>326</v>
      </c>
      <c r="AV723" s="8" t="n">
        <v>253</v>
      </c>
      <c r="AW723" s="8" t="n">
        <v>154</v>
      </c>
      <c r="AX723" s="8" t="n">
        <v>25</v>
      </c>
      <c r="AY723" s="8" t="n">
        <v>8</v>
      </c>
      <c r="AZ723" s="8" t="n">
        <v>30</v>
      </c>
      <c r="BA723" s="8" t="n">
        <f aca="false">AY723+AZ723</f>
        <v>38</v>
      </c>
      <c r="BB723" s="8" t="n">
        <v>15.12</v>
      </c>
      <c r="BC723" s="8" t="n">
        <v>45.8024</v>
      </c>
      <c r="BD723" s="19" t="n">
        <v>435.2</v>
      </c>
      <c r="BE723" s="19" t="n">
        <v>14.2277759110767</v>
      </c>
      <c r="BF723" s="19" t="n">
        <f aca="false">AQ723+BD723</f>
        <v>922.2</v>
      </c>
      <c r="BG723" s="19" t="n">
        <f aca="false">IF(AL723&gt;0,BF723/AL723*60,0)</f>
        <v>30.1487495232387</v>
      </c>
      <c r="BH723" s="8" t="n">
        <v>688</v>
      </c>
      <c r="BI723" s="8" t="n">
        <v>625</v>
      </c>
      <c r="BJ723" s="8" t="n">
        <v>713</v>
      </c>
      <c r="BK723" s="12" t="n">
        <f aca="false">BH723/(BH723+BJ723)</f>
        <v>0.491077801570307</v>
      </c>
      <c r="BL723" s="8" t="n">
        <v>80</v>
      </c>
      <c r="BM723" s="8" t="n">
        <v>80</v>
      </c>
      <c r="BN723" s="8" t="n">
        <v>89</v>
      </c>
      <c r="BO723" s="8" t="n">
        <f aca="false">BM723-BN723</f>
        <v>-9</v>
      </c>
      <c r="BP723" s="8" t="n">
        <v>73</v>
      </c>
      <c r="BQ723" s="8" t="n">
        <v>59</v>
      </c>
      <c r="BR723" s="8" t="n">
        <v>30</v>
      </c>
      <c r="BS723" s="8" t="n">
        <v>120</v>
      </c>
      <c r="BT723" s="12" t="n">
        <f aca="false">BS723/(EA723+BS723)</f>
        <v>0.0786369593709043</v>
      </c>
      <c r="BU723" s="8" t="n">
        <v>0</v>
      </c>
      <c r="BV723" s="8" t="n">
        <v>0</v>
      </c>
      <c r="BW723" s="12" t="n">
        <f aca="false">IF(BU723+BV723&gt;0,BU723/(BU723+BV723),0)</f>
        <v>0</v>
      </c>
      <c r="BX723" s="8" t="n">
        <v>0</v>
      </c>
      <c r="BY723" s="8" t="n">
        <v>0</v>
      </c>
      <c r="BZ723" s="8" t="n">
        <v>0</v>
      </c>
      <c r="CA723" s="8" t="n">
        <v>0</v>
      </c>
      <c r="CB723" s="8" t="n">
        <v>0</v>
      </c>
      <c r="CC723" s="8" t="n">
        <v>0</v>
      </c>
      <c r="CD723" s="8" t="n">
        <v>0</v>
      </c>
      <c r="CE723" s="8" t="n">
        <v>0</v>
      </c>
      <c r="CF723" s="8" t="n">
        <v>0</v>
      </c>
      <c r="CG723" s="8" t="n">
        <v>0</v>
      </c>
      <c r="CH723" s="8" t="n">
        <v>0</v>
      </c>
      <c r="CI723" s="8" t="n">
        <v>0</v>
      </c>
      <c r="CJ723" s="8" t="n">
        <v>0</v>
      </c>
      <c r="CK723" s="8" t="n">
        <v>1</v>
      </c>
      <c r="CL723" s="8" t="n">
        <v>4</v>
      </c>
      <c r="CM723" s="8" t="n">
        <v>3</v>
      </c>
      <c r="CN723" s="8" t="n">
        <v>0</v>
      </c>
      <c r="CO723" s="8" t="n">
        <v>0</v>
      </c>
      <c r="CP723" s="8" t="n">
        <v>0</v>
      </c>
      <c r="CQ723" s="8" t="n">
        <v>2</v>
      </c>
      <c r="CR723" s="8" t="n">
        <v>0</v>
      </c>
      <c r="CS723" s="8" t="n">
        <v>7</v>
      </c>
      <c r="CT723" s="8" t="n">
        <v>2</v>
      </c>
      <c r="CU723" s="8" t="n">
        <v>0</v>
      </c>
      <c r="CV723" s="8" t="n">
        <v>0</v>
      </c>
      <c r="CW723" s="8" t="n">
        <v>3</v>
      </c>
      <c r="CX723" s="8" t="n">
        <v>1</v>
      </c>
      <c r="CY723" s="8" t="n">
        <v>4</v>
      </c>
      <c r="CZ723" s="8" t="n">
        <v>6</v>
      </c>
      <c r="DA723" s="8" t="n">
        <v>62</v>
      </c>
      <c r="DB723" s="8" t="n">
        <v>22</v>
      </c>
      <c r="DC723" s="8" t="n">
        <v>0</v>
      </c>
      <c r="DD723" s="8" t="n">
        <v>105</v>
      </c>
      <c r="DE723" s="8" t="n">
        <v>19</v>
      </c>
      <c r="DF723" s="8" t="n">
        <v>1</v>
      </c>
      <c r="DG723" s="8" t="n">
        <v>0</v>
      </c>
      <c r="DH723" s="8" t="n">
        <v>106</v>
      </c>
      <c r="DI723" s="8" t="n">
        <v>12</v>
      </c>
      <c r="DJ723" s="8" t="n">
        <v>10</v>
      </c>
      <c r="DK723" s="8" t="n">
        <v>12</v>
      </c>
      <c r="DL723" s="8" t="n">
        <v>12</v>
      </c>
      <c r="DM723" s="8" t="n">
        <v>0</v>
      </c>
      <c r="DN723" s="8" t="n">
        <v>11</v>
      </c>
      <c r="DO723" s="8" t="n">
        <v>11</v>
      </c>
      <c r="DP723" s="8" t="n">
        <v>0</v>
      </c>
      <c r="DQ723" s="8" t="n">
        <f aca="false">DJ723-DI723</f>
        <v>-2</v>
      </c>
      <c r="DR723" s="19" t="n">
        <v>6.106</v>
      </c>
      <c r="DS723" s="8" t="n">
        <v>12</v>
      </c>
      <c r="DT723" s="8" t="n">
        <v>0</v>
      </c>
      <c r="DU723" s="8" t="n">
        <v>0</v>
      </c>
      <c r="DV723" s="8" t="n">
        <v>0</v>
      </c>
      <c r="DW723" s="8" t="n">
        <v>0</v>
      </c>
      <c r="DX723" s="8" t="n">
        <v>1967</v>
      </c>
      <c r="DY723" s="8" t="n">
        <v>1867</v>
      </c>
      <c r="DZ723" s="8" t="n">
        <v>1468</v>
      </c>
      <c r="EA723" s="8" t="n">
        <v>1406</v>
      </c>
      <c r="EB723" s="8" t="n">
        <v>1074</v>
      </c>
      <c r="EC723" s="8" t="n">
        <v>1056</v>
      </c>
      <c r="ED723" s="8" t="n">
        <v>103.27</v>
      </c>
      <c r="EE723" s="8" t="n">
        <v>100.97</v>
      </c>
      <c r="EF723" s="8" t="n">
        <v>110</v>
      </c>
      <c r="EG723" s="8" t="n">
        <v>84</v>
      </c>
      <c r="EH723" s="12" t="n">
        <f aca="false">EF723/EB723</f>
        <v>0.102420856610801</v>
      </c>
      <c r="EI723" s="20" t="n">
        <f aca="false">1-EG723/EC723</f>
        <v>0.920454545454545</v>
      </c>
      <c r="EJ723" s="21" t="n">
        <f aca="false">EH723+EI723</f>
        <v>1.02287540206535</v>
      </c>
      <c r="EK723" s="8" t="n">
        <v>1972</v>
      </c>
      <c r="EL723" s="8" t="n">
        <v>1868</v>
      </c>
      <c r="EM723" s="8" t="n">
        <v>1469</v>
      </c>
      <c r="EN723" s="8" t="n">
        <v>1407</v>
      </c>
      <c r="EO723" s="8" t="n">
        <v>1076</v>
      </c>
      <c r="EP723" s="8" t="n">
        <v>1056</v>
      </c>
      <c r="EQ723" s="8" t="n">
        <v>111</v>
      </c>
      <c r="ER723" s="8" t="n">
        <v>83</v>
      </c>
      <c r="ES723" s="8" t="n">
        <v>903</v>
      </c>
      <c r="ET723" s="8" t="n">
        <v>923</v>
      </c>
      <c r="EU723" s="8" t="n">
        <v>348</v>
      </c>
      <c r="EV723" s="8" t="n">
        <v>349</v>
      </c>
      <c r="EW723" s="8" t="n">
        <v>59</v>
      </c>
      <c r="EX723" s="8" t="n">
        <v>31</v>
      </c>
      <c r="EY723" s="8" t="n">
        <v>117</v>
      </c>
      <c r="EZ723" s="8" t="n">
        <v>123</v>
      </c>
      <c r="FA723" s="8" t="n">
        <v>4.7</v>
      </c>
      <c r="FB723" s="8" t="n">
        <v>5.3</v>
      </c>
      <c r="FC723" s="8" t="n">
        <v>10</v>
      </c>
      <c r="FD723" s="19" t="n">
        <v>71.62</v>
      </c>
      <c r="FE723" s="18" t="n">
        <f aca="false">FD723/V723</f>
        <v>0.954933333333333</v>
      </c>
      <c r="FF723" s="8" t="n">
        <v>6.348</v>
      </c>
      <c r="FG723" s="8" t="n">
        <v>1.13</v>
      </c>
      <c r="FH723" s="8" t="n">
        <v>0.06</v>
      </c>
      <c r="FI723" s="8" t="n">
        <v>1.19</v>
      </c>
      <c r="FJ723" s="8" t="n">
        <v>1</v>
      </c>
      <c r="FK723" s="8" t="n">
        <v>0</v>
      </c>
      <c r="FL723" s="8" t="n">
        <v>0</v>
      </c>
      <c r="FM723" s="8" t="n">
        <f aca="false">BL723+BS723+AH723+DT723</f>
        <v>224</v>
      </c>
      <c r="FN723" s="19" t="n">
        <f aca="false">IF(DS723&gt;0,(BL723+BR723)/DS723,0)</f>
        <v>9.16666666666667</v>
      </c>
      <c r="FO723" s="12" t="n">
        <v>0.0619703104</v>
      </c>
      <c r="FP723" s="19" t="n">
        <f aca="false">Z723-AH723/10</f>
        <v>50.6</v>
      </c>
      <c r="FQ723" s="19" t="n">
        <f aca="false">Z723+DR723/5</f>
        <v>54.2212</v>
      </c>
      <c r="FR723" s="19" t="n">
        <f aca="false">(DX723+DY723)/AL723*60</f>
        <v>125.34190595543</v>
      </c>
      <c r="FS723" s="8" t="n">
        <v>8</v>
      </c>
      <c r="FT723" s="17" t="s">
        <v>563</v>
      </c>
      <c r="FU723" s="8" t="n">
        <v>390</v>
      </c>
      <c r="FV723" s="17" t="s">
        <v>427</v>
      </c>
      <c r="FW723" s="17" t="s">
        <v>280</v>
      </c>
      <c r="FX723" s="23" t="n">
        <v>5000000</v>
      </c>
      <c r="FY723" s="23" t="n">
        <v>4000000</v>
      </c>
      <c r="FZ723" s="8" t="n">
        <v>481</v>
      </c>
      <c r="GA723" s="8" t="n">
        <v>78</v>
      </c>
      <c r="GB723" s="8" t="n">
        <v>214</v>
      </c>
      <c r="GC723" s="8" t="n">
        <v>292</v>
      </c>
      <c r="GD723" s="8" t="n">
        <v>35</v>
      </c>
      <c r="GE723" s="8" t="n">
        <v>151</v>
      </c>
      <c r="GF723" s="8" t="n">
        <v>1197</v>
      </c>
      <c r="GG723" s="8" t="n">
        <v>11837</v>
      </c>
      <c r="GH723" s="8" t="n">
        <v>26.6</v>
      </c>
      <c r="GI723" s="8" t="n">
        <v>27.6</v>
      </c>
      <c r="GJ723" s="8" t="n">
        <v>54.1</v>
      </c>
      <c r="GK723" s="8" t="n">
        <f aca="false">Z723-AH723/10</f>
        <v>50.6</v>
      </c>
      <c r="GL723" s="22"/>
      <c r="GM723" s="22"/>
      <c r="GN723" s="22"/>
      <c r="GO723" s="22"/>
      <c r="GP723" s="22"/>
    </row>
    <row r="724" customFormat="false" ht="13.65" hidden="false" customHeight="true" outlineLevel="0" collapsed="false">
      <c r="A724" s="16" t="n">
        <v>31530</v>
      </c>
      <c r="B724" s="17" t="s">
        <v>3325</v>
      </c>
      <c r="C724" s="22"/>
      <c r="D724" s="17" t="s">
        <v>372</v>
      </c>
      <c r="E724" s="17" t="s">
        <v>372</v>
      </c>
      <c r="F724" s="8" t="n">
        <v>74</v>
      </c>
      <c r="G724" s="8" t="n">
        <v>235</v>
      </c>
      <c r="H724" s="8" t="n">
        <v>2004</v>
      </c>
      <c r="I724" s="8" t="n">
        <v>6</v>
      </c>
      <c r="J724" s="8" t="n">
        <v>180</v>
      </c>
      <c r="K724" s="17" t="s">
        <v>273</v>
      </c>
      <c r="L724" s="8" t="n">
        <v>2006</v>
      </c>
      <c r="M724" s="8" t="n">
        <v>31</v>
      </c>
      <c r="N724" s="8" t="n">
        <v>12</v>
      </c>
      <c r="O724" s="8" t="n">
        <v>8471392</v>
      </c>
      <c r="P724" s="17" t="s">
        <v>3326</v>
      </c>
      <c r="Q724" s="17" t="s">
        <v>3327</v>
      </c>
      <c r="R724" s="17" t="s">
        <v>3328</v>
      </c>
      <c r="S724" s="17" t="s">
        <v>3324</v>
      </c>
      <c r="T724" s="17" t="s">
        <v>278</v>
      </c>
      <c r="U724" s="17" t="s">
        <v>514</v>
      </c>
      <c r="V724" s="8" t="n">
        <v>54</v>
      </c>
      <c r="W724" s="8" t="n">
        <v>2</v>
      </c>
      <c r="X724" s="8" t="n">
        <v>10</v>
      </c>
      <c r="Y724" s="8" t="n">
        <v>5</v>
      </c>
      <c r="Z724" s="8" t="n">
        <v>12</v>
      </c>
      <c r="AA724" s="8" t="n">
        <v>19</v>
      </c>
      <c r="AB724" s="8" t="n">
        <v>57</v>
      </c>
      <c r="AC724" s="18" t="n">
        <f aca="false">Z724/V724</f>
        <v>0.222222222222222</v>
      </c>
      <c r="AD724" s="19" t="n">
        <f aca="false">IF(FZ724&gt;V724,Z724-V724*(GC724-Z724)/(FZ724-V724),0)</f>
        <v>2.20504731861199</v>
      </c>
      <c r="AE724" s="19" t="n">
        <v>4.047</v>
      </c>
      <c r="AF724" s="8" t="n">
        <v>5</v>
      </c>
      <c r="AG724" s="8" t="n">
        <v>0.3</v>
      </c>
      <c r="AH724" s="8" t="n">
        <v>46</v>
      </c>
      <c r="AI724" s="8" t="n">
        <v>1275</v>
      </c>
      <c r="AJ724" s="8" t="n">
        <v>57163</v>
      </c>
      <c r="AK724" s="19" t="n">
        <v>952.71666666667</v>
      </c>
      <c r="AL724" s="8" t="n">
        <v>952.72</v>
      </c>
      <c r="AM724" s="8" t="n">
        <v>953</v>
      </c>
      <c r="AN724" s="18" t="n">
        <f aca="false">AJ724/60/V724</f>
        <v>17.6429012345679</v>
      </c>
      <c r="AO724" s="8" t="n">
        <v>29.76</v>
      </c>
      <c r="AP724" s="12" t="n">
        <f aca="false">IF(EF724&gt;0,Z724/EF724,0)</f>
        <v>0.324324324324324</v>
      </c>
      <c r="AQ724" s="8" t="n">
        <v>127</v>
      </c>
      <c r="AR724" s="8" t="n">
        <v>127</v>
      </c>
      <c r="AS724" s="8" t="n">
        <v>127</v>
      </c>
      <c r="AT724" s="8" t="n">
        <v>80</v>
      </c>
      <c r="AU724" s="8" t="n">
        <v>80</v>
      </c>
      <c r="AV724" s="8" t="n">
        <v>47</v>
      </c>
      <c r="AW724" s="8" t="n">
        <v>30</v>
      </c>
      <c r="AX724" s="8" t="n">
        <v>4</v>
      </c>
      <c r="AY724" s="8" t="n">
        <v>3</v>
      </c>
      <c r="AZ724" s="8" t="n">
        <v>8</v>
      </c>
      <c r="BA724" s="8" t="n">
        <f aca="false">AY724+AZ724</f>
        <v>11</v>
      </c>
      <c r="BB724" s="8" t="n">
        <v>2.22</v>
      </c>
      <c r="BC724" s="8" t="n">
        <v>48.4468</v>
      </c>
      <c r="BD724" s="19" t="n">
        <v>107.3</v>
      </c>
      <c r="BE724" s="19" t="n">
        <v>6.75751797491382</v>
      </c>
      <c r="BF724" s="19" t="n">
        <f aca="false">AQ724+BD724</f>
        <v>234.3</v>
      </c>
      <c r="BG724" s="19" t="n">
        <f aca="false">IF(AL724&gt;0,BF724/AL724*60,0)</f>
        <v>14.7556469896717</v>
      </c>
      <c r="BH724" s="8" t="n">
        <v>188</v>
      </c>
      <c r="BI724" s="8" t="n">
        <v>310</v>
      </c>
      <c r="BJ724" s="8" t="n">
        <v>389</v>
      </c>
      <c r="BK724" s="12" t="n">
        <f aca="false">BH724/(BH724+BJ724)</f>
        <v>0.325823223570191</v>
      </c>
      <c r="BL724" s="8" t="n">
        <v>131</v>
      </c>
      <c r="BM724" s="8" t="n">
        <v>131</v>
      </c>
      <c r="BN724" s="8" t="n">
        <v>74</v>
      </c>
      <c r="BO724" s="8" t="n">
        <f aca="false">BM724-BN724</f>
        <v>57</v>
      </c>
      <c r="BP724" s="8" t="n">
        <v>33</v>
      </c>
      <c r="BQ724" s="8" t="n">
        <v>32</v>
      </c>
      <c r="BR724" s="8" t="n">
        <v>5</v>
      </c>
      <c r="BS724" s="8" t="n">
        <v>84</v>
      </c>
      <c r="BT724" s="12" t="n">
        <f aca="false">BS724/(EA724+BS724)</f>
        <v>0.0894568690095847</v>
      </c>
      <c r="BU724" s="8" t="n">
        <v>0</v>
      </c>
      <c r="BV724" s="8" t="n">
        <v>0</v>
      </c>
      <c r="BW724" s="12" t="n">
        <f aca="false">IF(BU724+BV724&gt;0,BU724/(BU724+BV724),0)</f>
        <v>0</v>
      </c>
      <c r="BX724" s="8" t="n">
        <v>0</v>
      </c>
      <c r="BY724" s="8" t="n">
        <v>0</v>
      </c>
      <c r="BZ724" s="8" t="n">
        <v>0</v>
      </c>
      <c r="CA724" s="8" t="n">
        <v>0</v>
      </c>
      <c r="CB724" s="8" t="n">
        <v>0</v>
      </c>
      <c r="CC724" s="8" t="n">
        <v>0</v>
      </c>
      <c r="CD724" s="8" t="n">
        <v>0</v>
      </c>
      <c r="CE724" s="8" t="n">
        <v>0</v>
      </c>
      <c r="CF724" s="8" t="n">
        <v>0</v>
      </c>
      <c r="CG724" s="8" t="n">
        <v>0</v>
      </c>
      <c r="CH724" s="8" t="n">
        <v>0</v>
      </c>
      <c r="CI724" s="8" t="n">
        <v>0</v>
      </c>
      <c r="CJ724" s="8" t="n">
        <v>0</v>
      </c>
      <c r="CK724" s="8" t="n">
        <v>0</v>
      </c>
      <c r="CL724" s="8" t="n">
        <v>1</v>
      </c>
      <c r="CM724" s="8" t="n">
        <v>0</v>
      </c>
      <c r="CN724" s="8" t="n">
        <v>0</v>
      </c>
      <c r="CO724" s="8" t="n">
        <v>0</v>
      </c>
      <c r="CP724" s="8" t="n">
        <v>0</v>
      </c>
      <c r="CQ724" s="8" t="n">
        <v>0</v>
      </c>
      <c r="CR724" s="8" t="n">
        <v>0</v>
      </c>
      <c r="CS724" s="8" t="n">
        <v>1</v>
      </c>
      <c r="CT724" s="8" t="n">
        <v>0</v>
      </c>
      <c r="CU724" s="8" t="n">
        <v>0</v>
      </c>
      <c r="CV724" s="8" t="n">
        <v>0</v>
      </c>
      <c r="CW724" s="8" t="n">
        <v>1</v>
      </c>
      <c r="CX724" s="8" t="n">
        <v>0</v>
      </c>
      <c r="CY724" s="8" t="n">
        <v>0</v>
      </c>
      <c r="CZ724" s="8" t="n">
        <v>4</v>
      </c>
      <c r="DA724" s="8" t="n">
        <v>29</v>
      </c>
      <c r="DB724" s="8" t="n">
        <v>3</v>
      </c>
      <c r="DC724" s="8" t="n">
        <v>0</v>
      </c>
      <c r="DD724" s="8" t="n">
        <v>20</v>
      </c>
      <c r="DE724" s="8" t="n">
        <v>10</v>
      </c>
      <c r="DF724" s="8" t="n">
        <v>0</v>
      </c>
      <c r="DG724" s="8" t="n">
        <v>0</v>
      </c>
      <c r="DH724" s="8" t="n">
        <v>14</v>
      </c>
      <c r="DI724" s="8" t="n">
        <v>22</v>
      </c>
      <c r="DJ724" s="8" t="n">
        <v>8</v>
      </c>
      <c r="DK724" s="8" t="n">
        <v>23</v>
      </c>
      <c r="DL724" s="8" t="n">
        <v>23</v>
      </c>
      <c r="DM724" s="8" t="n">
        <v>0</v>
      </c>
      <c r="DN724" s="8" t="n">
        <v>7</v>
      </c>
      <c r="DO724" s="8" t="n">
        <v>7</v>
      </c>
      <c r="DP724" s="8" t="n">
        <v>0</v>
      </c>
      <c r="DQ724" s="8" t="n">
        <f aca="false">DJ724-DI724</f>
        <v>-14</v>
      </c>
      <c r="DR724" s="19" t="n">
        <v>-9.366</v>
      </c>
      <c r="DS724" s="8" t="n">
        <v>22</v>
      </c>
      <c r="DT724" s="8" t="n">
        <v>0</v>
      </c>
      <c r="DU724" s="8" t="n">
        <v>0</v>
      </c>
      <c r="DV724" s="8" t="n">
        <v>0</v>
      </c>
      <c r="DW724" s="8" t="n">
        <v>0</v>
      </c>
      <c r="DX724" s="8" t="n">
        <v>818</v>
      </c>
      <c r="DY724" s="8" t="n">
        <v>1095</v>
      </c>
      <c r="DZ724" s="8" t="n">
        <v>616</v>
      </c>
      <c r="EA724" s="8" t="n">
        <v>855</v>
      </c>
      <c r="EB724" s="8" t="n">
        <v>435</v>
      </c>
      <c r="EC724" s="8" t="n">
        <v>615</v>
      </c>
      <c r="ED724" s="8" t="n">
        <v>38.79</v>
      </c>
      <c r="EE724" s="8" t="n">
        <v>54.16</v>
      </c>
      <c r="EF724" s="8" t="n">
        <v>37</v>
      </c>
      <c r="EG724" s="8" t="n">
        <v>46</v>
      </c>
      <c r="EH724" s="12" t="n">
        <f aca="false">EF724/EB724</f>
        <v>0.0850574712643678</v>
      </c>
      <c r="EI724" s="20" t="n">
        <f aca="false">1-EG724/EC724</f>
        <v>0.92520325203252</v>
      </c>
      <c r="EJ724" s="21" t="n">
        <f aca="false">EH724+EI724</f>
        <v>1.01026072329689</v>
      </c>
      <c r="EK724" s="8" t="n">
        <v>824</v>
      </c>
      <c r="EL724" s="8" t="n">
        <v>1095</v>
      </c>
      <c r="EM724" s="8" t="n">
        <v>620</v>
      </c>
      <c r="EN724" s="8" t="n">
        <v>854</v>
      </c>
      <c r="EO724" s="8" t="n">
        <v>443</v>
      </c>
      <c r="EP724" s="8" t="n">
        <v>615</v>
      </c>
      <c r="EQ724" s="8" t="n">
        <v>38</v>
      </c>
      <c r="ER724" s="8" t="n">
        <v>46</v>
      </c>
      <c r="ES724" s="8" t="n">
        <v>436</v>
      </c>
      <c r="ET724" s="8" t="n">
        <v>552</v>
      </c>
      <c r="EU724" s="8" t="n">
        <v>156</v>
      </c>
      <c r="EV724" s="8" t="n">
        <v>193</v>
      </c>
      <c r="EW724" s="8" t="n">
        <v>19</v>
      </c>
      <c r="EX724" s="8" t="n">
        <v>26</v>
      </c>
      <c r="EY724" s="8" t="n">
        <v>63</v>
      </c>
      <c r="EZ724" s="8" t="n">
        <v>57</v>
      </c>
      <c r="FA724" s="8" t="n">
        <v>0.3</v>
      </c>
      <c r="FB724" s="8" t="n">
        <v>2.2</v>
      </c>
      <c r="FC724" s="8" t="n">
        <v>2.4</v>
      </c>
      <c r="FD724" s="19" t="n">
        <v>9.22</v>
      </c>
      <c r="FE724" s="18" t="n">
        <f aca="false">FD724/V724</f>
        <v>0.170740740740741</v>
      </c>
      <c r="FF724" s="8" t="n">
        <v>0.5863</v>
      </c>
      <c r="FG724" s="8" t="n">
        <v>0.02</v>
      </c>
      <c r="FH724" s="8" t="n">
        <v>-0.83</v>
      </c>
      <c r="FI724" s="8" t="n">
        <v>-0.81</v>
      </c>
      <c r="FJ724" s="22"/>
      <c r="FK724" s="22"/>
      <c r="FL724" s="22"/>
      <c r="FM724" s="8" t="n">
        <f aca="false">BL724+BS724+AH724+DT724</f>
        <v>261</v>
      </c>
      <c r="FN724" s="19" t="n">
        <f aca="false">IF(DS724&gt;0,(BL724+BR724)/DS724,0)</f>
        <v>6.18181818181818</v>
      </c>
      <c r="FO724" s="12" t="n">
        <v>0.0113322278</v>
      </c>
      <c r="FP724" s="19" t="n">
        <f aca="false">Z724-AH724/10</f>
        <v>7.4</v>
      </c>
      <c r="FQ724" s="19" t="n">
        <f aca="false">Z724+DR724/5</f>
        <v>10.1268</v>
      </c>
      <c r="FR724" s="19" t="n">
        <f aca="false">(DX724+DY724)/AL724*60</f>
        <v>120.47611050466</v>
      </c>
      <c r="FS724" s="8" t="n">
        <v>4</v>
      </c>
      <c r="FT724" s="17" t="s">
        <v>352</v>
      </c>
      <c r="FU724" s="8" t="n">
        <v>195</v>
      </c>
      <c r="FV724" s="22"/>
      <c r="FW724" s="17" t="s">
        <v>280</v>
      </c>
      <c r="FX724" s="23" t="n">
        <v>1100000</v>
      </c>
      <c r="FY724" s="23" t="n">
        <v>1100000</v>
      </c>
      <c r="FZ724" s="8" t="n">
        <v>688</v>
      </c>
      <c r="GA724" s="8" t="n">
        <v>25</v>
      </c>
      <c r="GB724" s="8" t="n">
        <v>102</v>
      </c>
      <c r="GC724" s="8" t="n">
        <v>127</v>
      </c>
      <c r="GD724" s="8" t="n">
        <v>-8</v>
      </c>
      <c r="GE724" s="8" t="n">
        <v>550</v>
      </c>
      <c r="GF724" s="8" t="n">
        <v>688</v>
      </c>
      <c r="GG724" s="8" t="n">
        <v>13046</v>
      </c>
      <c r="GH724" s="8" t="n">
        <v>0.9</v>
      </c>
      <c r="GI724" s="8" t="n">
        <v>28.6</v>
      </c>
      <c r="GJ724" s="8" t="n">
        <v>29.5</v>
      </c>
      <c r="GK724" s="8" t="n">
        <f aca="false">Z724-AH724/10</f>
        <v>7.4</v>
      </c>
      <c r="GL724" s="22"/>
      <c r="GM724" s="22"/>
      <c r="GN724" s="22"/>
      <c r="GO724" s="22"/>
      <c r="GP724" s="22"/>
    </row>
    <row r="725" customFormat="false" ht="13.65" hidden="false" customHeight="true" outlineLevel="0" collapsed="false">
      <c r="A725" s="16" t="n">
        <v>29669</v>
      </c>
      <c r="B725" s="17" t="s">
        <v>3329</v>
      </c>
      <c r="C725" s="17" t="s">
        <v>302</v>
      </c>
      <c r="D725" s="17" t="s">
        <v>283</v>
      </c>
      <c r="E725" s="17" t="s">
        <v>283</v>
      </c>
      <c r="F725" s="8" t="n">
        <v>75</v>
      </c>
      <c r="G725" s="8" t="n">
        <v>205</v>
      </c>
      <c r="H725" s="8" t="n">
        <v>2000</v>
      </c>
      <c r="I725" s="8" t="n">
        <v>1</v>
      </c>
      <c r="J725" s="8" t="n">
        <v>13</v>
      </c>
      <c r="K725" s="17" t="s">
        <v>263</v>
      </c>
      <c r="L725" s="8" t="n">
        <v>2002</v>
      </c>
      <c r="M725" s="8" t="n">
        <v>36</v>
      </c>
      <c r="N725" s="8" t="n">
        <v>15</v>
      </c>
      <c r="O725" s="8" t="n">
        <v>8468493</v>
      </c>
      <c r="P725" s="17" t="s">
        <v>3330</v>
      </c>
      <c r="Q725" s="17" t="s">
        <v>3331</v>
      </c>
      <c r="R725" s="17" t="s">
        <v>3332</v>
      </c>
      <c r="S725" s="17" t="s">
        <v>3333</v>
      </c>
      <c r="T725" s="17" t="s">
        <v>278</v>
      </c>
      <c r="U725" s="17" t="s">
        <v>514</v>
      </c>
      <c r="V725" s="8" t="n">
        <v>80</v>
      </c>
      <c r="W725" s="8" t="n">
        <v>4</v>
      </c>
      <c r="X725" s="8" t="n">
        <v>19</v>
      </c>
      <c r="Y725" s="8" t="n">
        <v>8</v>
      </c>
      <c r="Z725" s="8" t="n">
        <v>23</v>
      </c>
      <c r="AA725" s="8" t="n">
        <v>12</v>
      </c>
      <c r="AB725" s="8" t="n">
        <v>46</v>
      </c>
      <c r="AC725" s="18" t="n">
        <f aca="false">Z725/V725</f>
        <v>0.2875</v>
      </c>
      <c r="AD725" s="19" t="n">
        <f aca="false">IF(FZ725&gt;V725,Z725-V725*(GC725-Z725)/(FZ725-V725),0)</f>
        <v>0.684674751929439</v>
      </c>
      <c r="AE725" s="19" t="n">
        <v>7.79</v>
      </c>
      <c r="AF725" s="8" t="n">
        <v>12</v>
      </c>
      <c r="AG725" s="8" t="n">
        <v>-5.1</v>
      </c>
      <c r="AH725" s="8" t="n">
        <v>20</v>
      </c>
      <c r="AI725" s="8" t="n">
        <v>2215</v>
      </c>
      <c r="AJ725" s="8" t="n">
        <v>104951</v>
      </c>
      <c r="AK725" s="19" t="n">
        <v>1749.1833333333</v>
      </c>
      <c r="AL725" s="8" t="n">
        <v>1749.18</v>
      </c>
      <c r="AM725" s="8" t="n">
        <v>1749</v>
      </c>
      <c r="AN725" s="18" t="n">
        <f aca="false">AJ725/60/V725</f>
        <v>21.8647916666667</v>
      </c>
      <c r="AO725" s="8" t="n">
        <v>36.52</v>
      </c>
      <c r="AP725" s="12" t="n">
        <f aca="false">IF(EF725&gt;0,Z725/EF725,0)</f>
        <v>0.298701298701299</v>
      </c>
      <c r="AQ725" s="8" t="n">
        <v>190</v>
      </c>
      <c r="AR725" s="8" t="n">
        <v>190</v>
      </c>
      <c r="AS725" s="8" t="n">
        <v>190</v>
      </c>
      <c r="AT725" s="8" t="n">
        <v>116</v>
      </c>
      <c r="AU725" s="8" t="n">
        <v>116</v>
      </c>
      <c r="AV725" s="8" t="n">
        <v>73</v>
      </c>
      <c r="AW725" s="8" t="n">
        <v>53</v>
      </c>
      <c r="AX725" s="8" t="n">
        <v>3</v>
      </c>
      <c r="AY725" s="8" t="n">
        <v>5</v>
      </c>
      <c r="AZ725" s="8" t="n">
        <v>9</v>
      </c>
      <c r="BA725" s="8" t="n">
        <f aca="false">AY725+AZ725</f>
        <v>14</v>
      </c>
      <c r="BB725" s="8" t="n">
        <v>3.94</v>
      </c>
      <c r="BC725" s="8" t="n">
        <v>65.3288</v>
      </c>
      <c r="BD725" s="19" t="n">
        <v>148.8</v>
      </c>
      <c r="BE725" s="19" t="n">
        <v>5.10409619727311</v>
      </c>
      <c r="BF725" s="19" t="n">
        <f aca="false">AQ725+BD725</f>
        <v>338.8</v>
      </c>
      <c r="BG725" s="19" t="n">
        <f aca="false">IF(AL725&gt;0,BF725/AL725*60,0)</f>
        <v>11.6214454773094</v>
      </c>
      <c r="BH725" s="8" t="n">
        <v>429</v>
      </c>
      <c r="BI725" s="8" t="n">
        <v>671</v>
      </c>
      <c r="BJ725" s="8" t="n">
        <v>890</v>
      </c>
      <c r="BK725" s="12" t="n">
        <f aca="false">BH725/(BH725+BJ725)</f>
        <v>0.32524639878696</v>
      </c>
      <c r="BL725" s="8" t="n">
        <v>91</v>
      </c>
      <c r="BM725" s="8" t="n">
        <v>91</v>
      </c>
      <c r="BN725" s="8" t="n">
        <v>66</v>
      </c>
      <c r="BO725" s="8" t="n">
        <f aca="false">BM725-BN725</f>
        <v>25</v>
      </c>
      <c r="BP725" s="8" t="n">
        <v>43</v>
      </c>
      <c r="BQ725" s="8" t="n">
        <v>85</v>
      </c>
      <c r="BR725" s="8" t="n">
        <v>18</v>
      </c>
      <c r="BS725" s="8" t="n">
        <v>169</v>
      </c>
      <c r="BT725" s="12" t="n">
        <f aca="false">BS725/(EA725+BS725)</f>
        <v>0.0952649379932356</v>
      </c>
      <c r="BU725" s="8" t="n">
        <v>0</v>
      </c>
      <c r="BV725" s="8" t="n">
        <v>0</v>
      </c>
      <c r="BW725" s="12" t="n">
        <f aca="false">IF(BU725+BV725&gt;0,BU725/(BU725+BV725),0)</f>
        <v>0</v>
      </c>
      <c r="BX725" s="8" t="n">
        <v>0</v>
      </c>
      <c r="BY725" s="8" t="n">
        <v>0</v>
      </c>
      <c r="BZ725" s="8" t="n">
        <v>0</v>
      </c>
      <c r="CA725" s="8" t="n">
        <v>0</v>
      </c>
      <c r="CB725" s="8" t="n">
        <v>0</v>
      </c>
      <c r="CC725" s="8" t="n">
        <v>0</v>
      </c>
      <c r="CD725" s="8" t="n">
        <v>0</v>
      </c>
      <c r="CE725" s="8" t="n">
        <v>0</v>
      </c>
      <c r="CF725" s="8" t="n">
        <v>0</v>
      </c>
      <c r="CG725" s="8" t="n">
        <v>0</v>
      </c>
      <c r="CH725" s="8" t="n">
        <v>0</v>
      </c>
      <c r="CI725" s="8" t="n">
        <v>0</v>
      </c>
      <c r="CJ725" s="8" t="n">
        <v>0</v>
      </c>
      <c r="CK725" s="8" t="n">
        <v>0</v>
      </c>
      <c r="CL725" s="8" t="n">
        <v>1</v>
      </c>
      <c r="CM725" s="8" t="n">
        <v>2</v>
      </c>
      <c r="CN725" s="8" t="n">
        <v>0</v>
      </c>
      <c r="CO725" s="8" t="n">
        <v>0</v>
      </c>
      <c r="CP725" s="8" t="n">
        <v>0</v>
      </c>
      <c r="CQ725" s="8" t="n">
        <v>0</v>
      </c>
      <c r="CR725" s="8" t="n">
        <v>0</v>
      </c>
      <c r="CS725" s="8" t="n">
        <v>2</v>
      </c>
      <c r="CT725" s="8" t="n">
        <v>2</v>
      </c>
      <c r="CU725" s="8" t="n">
        <v>0</v>
      </c>
      <c r="CV725" s="8" t="n">
        <v>0</v>
      </c>
      <c r="CW725" s="8" t="n">
        <v>0</v>
      </c>
      <c r="CX725" s="8" t="n">
        <v>0</v>
      </c>
      <c r="CY725" s="8" t="n">
        <v>1</v>
      </c>
      <c r="CZ725" s="8" t="n">
        <v>1</v>
      </c>
      <c r="DA725" s="8" t="n">
        <v>41</v>
      </c>
      <c r="DB725" s="8" t="n">
        <v>1</v>
      </c>
      <c r="DC725" s="8" t="n">
        <v>0</v>
      </c>
      <c r="DD725" s="8" t="n">
        <v>24</v>
      </c>
      <c r="DE725" s="8" t="n">
        <v>22</v>
      </c>
      <c r="DF725" s="8" t="n">
        <v>0</v>
      </c>
      <c r="DG725" s="8" t="n">
        <v>0</v>
      </c>
      <c r="DH725" s="8" t="n">
        <v>26</v>
      </c>
      <c r="DI725" s="8" t="n">
        <v>10</v>
      </c>
      <c r="DJ725" s="8" t="n">
        <v>2</v>
      </c>
      <c r="DK725" s="8" t="n">
        <v>10</v>
      </c>
      <c r="DL725" s="8" t="n">
        <v>10</v>
      </c>
      <c r="DM725" s="8" t="n">
        <v>0</v>
      </c>
      <c r="DN725" s="8" t="n">
        <v>2</v>
      </c>
      <c r="DO725" s="8" t="n">
        <v>2</v>
      </c>
      <c r="DP725" s="8" t="n">
        <v>0</v>
      </c>
      <c r="DQ725" s="8" t="n">
        <f aca="false">DJ725-DI725</f>
        <v>-8</v>
      </c>
      <c r="DR725" s="19" t="n">
        <v>1.184</v>
      </c>
      <c r="DS725" s="8" t="n">
        <v>10</v>
      </c>
      <c r="DT725" s="8" t="n">
        <v>0</v>
      </c>
      <c r="DU725" s="8" t="n">
        <v>0</v>
      </c>
      <c r="DV725" s="8" t="n">
        <v>0</v>
      </c>
      <c r="DW725" s="8" t="n">
        <v>0</v>
      </c>
      <c r="DX725" s="8" t="n">
        <v>1406</v>
      </c>
      <c r="DY725" s="8" t="n">
        <v>2074</v>
      </c>
      <c r="DZ725" s="8" t="n">
        <v>1057</v>
      </c>
      <c r="EA725" s="8" t="n">
        <v>1605</v>
      </c>
      <c r="EB725" s="8" t="n">
        <v>763</v>
      </c>
      <c r="EC725" s="8" t="n">
        <v>1138</v>
      </c>
      <c r="ED725" s="8" t="n">
        <v>74.06</v>
      </c>
      <c r="EE725" s="8" t="n">
        <v>114.67</v>
      </c>
      <c r="EF725" s="8" t="n">
        <v>77</v>
      </c>
      <c r="EG725" s="8" t="n">
        <v>98</v>
      </c>
      <c r="EH725" s="12" t="n">
        <f aca="false">EF725/EB725</f>
        <v>0.100917431192661</v>
      </c>
      <c r="EI725" s="20" t="n">
        <f aca="false">1-EG725/EC725</f>
        <v>0.913884007029877</v>
      </c>
      <c r="EJ725" s="21" t="n">
        <f aca="false">EH725+EI725</f>
        <v>1.01480143822254</v>
      </c>
      <c r="EK725" s="8" t="n">
        <v>1402</v>
      </c>
      <c r="EL725" s="8" t="n">
        <v>2074</v>
      </c>
      <c r="EM725" s="8" t="n">
        <v>1053</v>
      </c>
      <c r="EN725" s="8" t="n">
        <v>1605</v>
      </c>
      <c r="EO725" s="8" t="n">
        <v>759</v>
      </c>
      <c r="EP725" s="8" t="n">
        <v>1137</v>
      </c>
      <c r="EQ725" s="8" t="n">
        <v>77</v>
      </c>
      <c r="ER725" s="8" t="n">
        <v>98</v>
      </c>
      <c r="ES725" s="8" t="n">
        <v>746</v>
      </c>
      <c r="ET725" s="8" t="n">
        <v>1090</v>
      </c>
      <c r="EU725" s="8" t="n">
        <v>288</v>
      </c>
      <c r="EV725" s="8" t="n">
        <v>430</v>
      </c>
      <c r="EW725" s="8" t="n">
        <v>42</v>
      </c>
      <c r="EX725" s="8" t="n">
        <v>58</v>
      </c>
      <c r="EY725" s="8" t="n">
        <v>75</v>
      </c>
      <c r="EZ725" s="8" t="n">
        <v>80</v>
      </c>
      <c r="FA725" s="8" t="n">
        <v>0.6</v>
      </c>
      <c r="FB725" s="8" t="n">
        <v>4.2</v>
      </c>
      <c r="FC725" s="8" t="n">
        <v>4.8</v>
      </c>
      <c r="FD725" s="19" t="n">
        <v>20.57</v>
      </c>
      <c r="FE725" s="18" t="n">
        <f aca="false">FD725/V725</f>
        <v>0.257125</v>
      </c>
      <c r="FF725" s="8" t="n">
        <v>1.2255</v>
      </c>
      <c r="FG725" s="8" t="n">
        <v>0.54</v>
      </c>
      <c r="FH725" s="8" t="n">
        <v>-0.18</v>
      </c>
      <c r="FI725" s="8" t="n">
        <v>0.36</v>
      </c>
      <c r="FJ725" s="22"/>
      <c r="FK725" s="22"/>
      <c r="FL725" s="22"/>
      <c r="FM725" s="8" t="n">
        <f aca="false">BL725+BS725+AH725+DT725</f>
        <v>280</v>
      </c>
      <c r="FN725" s="19" t="n">
        <f aca="false">IF(DS725&gt;0,(BL725+BR725)/DS725,0)</f>
        <v>10.9</v>
      </c>
      <c r="FO725" s="12" t="n">
        <v>0.0154135338</v>
      </c>
      <c r="FP725" s="19" t="n">
        <f aca="false">Z725-AH725/10</f>
        <v>21</v>
      </c>
      <c r="FQ725" s="19" t="n">
        <f aca="false">Z725+DR725/5</f>
        <v>23.2368</v>
      </c>
      <c r="FR725" s="19" t="n">
        <f aca="false">(DX725+DY725)/AL725*60</f>
        <v>119.37021918842</v>
      </c>
      <c r="FS725" s="8" t="n">
        <v>4</v>
      </c>
      <c r="FT725" s="17" t="s">
        <v>352</v>
      </c>
      <c r="FU725" s="8" t="n">
        <v>195</v>
      </c>
      <c r="FV725" s="17" t="s">
        <v>427</v>
      </c>
      <c r="FW725" s="17" t="s">
        <v>280</v>
      </c>
      <c r="FX725" s="23" t="n">
        <v>3600000</v>
      </c>
      <c r="FY725" s="23" t="n">
        <v>3000000</v>
      </c>
      <c r="FZ725" s="8" t="n">
        <v>987</v>
      </c>
      <c r="GA725" s="8" t="n">
        <v>53</v>
      </c>
      <c r="GB725" s="8" t="n">
        <v>223</v>
      </c>
      <c r="GC725" s="8" t="n">
        <v>276</v>
      </c>
      <c r="GD725" s="8" t="n">
        <v>-61</v>
      </c>
      <c r="GE725" s="8" t="n">
        <v>410</v>
      </c>
      <c r="GF725" s="8" t="n">
        <v>1292</v>
      </c>
      <c r="GG725" s="8" t="n">
        <v>20909</v>
      </c>
      <c r="GH725" s="8" t="n">
        <v>10.5</v>
      </c>
      <c r="GI725" s="8" t="n">
        <v>41</v>
      </c>
      <c r="GJ725" s="8" t="n">
        <v>51.5</v>
      </c>
      <c r="GK725" s="8" t="n">
        <f aca="false">Z725-AH725/10</f>
        <v>21</v>
      </c>
      <c r="GL725" s="22"/>
      <c r="GM725" s="22"/>
      <c r="GN725" s="22"/>
      <c r="GO725" s="22"/>
      <c r="GP725" s="22"/>
    </row>
    <row r="726" customFormat="false" ht="13.65" hidden="false" customHeight="true" outlineLevel="0" collapsed="false">
      <c r="A726" s="16" t="n">
        <v>34383</v>
      </c>
      <c r="B726" s="17" t="s">
        <v>333</v>
      </c>
      <c r="C726" s="17" t="s">
        <v>334</v>
      </c>
      <c r="D726" s="17" t="s">
        <v>262</v>
      </c>
      <c r="E726" s="17" t="s">
        <v>262</v>
      </c>
      <c r="F726" s="8" t="n">
        <v>77</v>
      </c>
      <c r="G726" s="8" t="n">
        <v>235</v>
      </c>
      <c r="H726" s="22"/>
      <c r="I726" s="22"/>
      <c r="J726" s="22"/>
      <c r="K726" s="17" t="s">
        <v>263</v>
      </c>
      <c r="L726" s="8" t="n">
        <v>2015</v>
      </c>
      <c r="M726" s="8" t="n">
        <v>23</v>
      </c>
      <c r="N726" s="8" t="n">
        <v>2</v>
      </c>
      <c r="O726" s="8" t="n">
        <v>8477527</v>
      </c>
      <c r="P726" s="17" t="s">
        <v>3334</v>
      </c>
      <c r="Q726" s="17" t="s">
        <v>3335</v>
      </c>
      <c r="R726" s="17" t="s">
        <v>3073</v>
      </c>
      <c r="S726" s="17" t="s">
        <v>3336</v>
      </c>
      <c r="T726" s="17" t="s">
        <v>268</v>
      </c>
      <c r="U726" s="17" t="s">
        <v>344</v>
      </c>
      <c r="V726" s="8" t="n">
        <v>24</v>
      </c>
      <c r="W726" s="8" t="n">
        <v>3</v>
      </c>
      <c r="X726" s="8" t="n">
        <v>3</v>
      </c>
      <c r="Y726" s="8" t="n">
        <v>1</v>
      </c>
      <c r="Z726" s="8" t="n">
        <v>6</v>
      </c>
      <c r="AA726" s="8" t="n">
        <v>21</v>
      </c>
      <c r="AB726" s="8" t="n">
        <v>79</v>
      </c>
      <c r="AC726" s="18" t="n">
        <f aca="false">Z726/V726</f>
        <v>0.25</v>
      </c>
      <c r="AD726" s="19" t="n">
        <f aca="false">IF(FZ726&gt;V726,Z726-V726*(GC726-Z726)/(FZ726-V726),0)</f>
        <v>6</v>
      </c>
      <c r="AE726" s="19" t="n">
        <v>2.368</v>
      </c>
      <c r="AF726" s="8" t="n">
        <v>0</v>
      </c>
      <c r="AG726" s="8" t="n">
        <v>-1.8</v>
      </c>
      <c r="AH726" s="8" t="n">
        <v>62</v>
      </c>
      <c r="AI726" s="8" t="n">
        <v>310</v>
      </c>
      <c r="AJ726" s="8" t="n">
        <v>13442</v>
      </c>
      <c r="AK726" s="19" t="n">
        <v>224.03333333333</v>
      </c>
      <c r="AL726" s="8" t="n">
        <v>224.03</v>
      </c>
      <c r="AM726" s="8" t="n">
        <v>224</v>
      </c>
      <c r="AN726" s="18" t="n">
        <f aca="false">AJ726/60/V726</f>
        <v>9.33472222222222</v>
      </c>
      <c r="AO726" s="8" t="n">
        <v>15.99</v>
      </c>
      <c r="AP726" s="12" t="n">
        <f aca="false">IF(EF726&gt;0,Z726/EF726,0)</f>
        <v>0.666666666666667</v>
      </c>
      <c r="AQ726" s="8" t="n">
        <v>31</v>
      </c>
      <c r="AR726" s="8" t="n">
        <v>31</v>
      </c>
      <c r="AS726" s="8" t="n">
        <v>31</v>
      </c>
      <c r="AT726" s="8" t="n">
        <v>25</v>
      </c>
      <c r="AU726" s="8" t="n">
        <v>25</v>
      </c>
      <c r="AV726" s="8" t="n">
        <v>19</v>
      </c>
      <c r="AW726" s="8" t="n">
        <v>26</v>
      </c>
      <c r="AX726" s="8" t="n">
        <v>16</v>
      </c>
      <c r="AY726" s="8" t="n">
        <v>1</v>
      </c>
      <c r="AZ726" s="8" t="n">
        <v>2</v>
      </c>
      <c r="BA726" s="8" t="n">
        <f aca="false">AY726+AZ726</f>
        <v>3</v>
      </c>
      <c r="BB726" s="8" t="n">
        <v>2.04</v>
      </c>
      <c r="BC726" s="8" t="n">
        <v>19.8947</v>
      </c>
      <c r="BD726" s="19" t="n">
        <v>16.3</v>
      </c>
      <c r="BE726" s="19" t="n">
        <v>4.36542181223039</v>
      </c>
      <c r="BF726" s="19" t="n">
        <f aca="false">AQ726+BD726</f>
        <v>47.3</v>
      </c>
      <c r="BG726" s="19" t="n">
        <f aca="false">IF(AL726&gt;0,BF726/AL726*60,0)</f>
        <v>12.6679462571977</v>
      </c>
      <c r="BH726" s="8" t="n">
        <v>41</v>
      </c>
      <c r="BI726" s="8" t="n">
        <v>107</v>
      </c>
      <c r="BJ726" s="8" t="n">
        <v>83</v>
      </c>
      <c r="BK726" s="12" t="n">
        <f aca="false">BH726/(BH726+BJ726)</f>
        <v>0.330645161290323</v>
      </c>
      <c r="BL726" s="8" t="n">
        <v>46</v>
      </c>
      <c r="BM726" s="8" t="n">
        <v>46</v>
      </c>
      <c r="BN726" s="8" t="n">
        <v>22</v>
      </c>
      <c r="BO726" s="8" t="n">
        <f aca="false">BM726-BN726</f>
        <v>24</v>
      </c>
      <c r="BP726" s="8" t="n">
        <v>6</v>
      </c>
      <c r="BQ726" s="8" t="n">
        <v>2</v>
      </c>
      <c r="BR726" s="8" t="n">
        <v>7</v>
      </c>
      <c r="BS726" s="8" t="n">
        <v>11</v>
      </c>
      <c r="BT726" s="12" t="n">
        <f aca="false">BS726/(EA726+BS726)</f>
        <v>0.0617977528089888</v>
      </c>
      <c r="BU726" s="8" t="n">
        <v>1</v>
      </c>
      <c r="BV726" s="8" t="n">
        <v>4</v>
      </c>
      <c r="BW726" s="12" t="n">
        <f aca="false">IF(BU726+BV726&gt;0,BU726/(BU726+BV726),0)</f>
        <v>0.2</v>
      </c>
      <c r="BX726" s="8" t="n">
        <v>0</v>
      </c>
      <c r="BY726" s="8" t="n">
        <v>1</v>
      </c>
      <c r="BZ726" s="8" t="n">
        <v>1</v>
      </c>
      <c r="CA726" s="8" t="n">
        <v>0</v>
      </c>
      <c r="CB726" s="8" t="n">
        <v>0</v>
      </c>
      <c r="CC726" s="8" t="n">
        <v>3</v>
      </c>
      <c r="CD726" s="8" t="n">
        <v>0</v>
      </c>
      <c r="CE726" s="8" t="n">
        <v>3</v>
      </c>
      <c r="CF726" s="8" t="n">
        <v>1</v>
      </c>
      <c r="CG726" s="8" t="n">
        <v>1</v>
      </c>
      <c r="CH726" s="8" t="n">
        <v>1</v>
      </c>
      <c r="CI726" s="8" t="n">
        <v>3</v>
      </c>
      <c r="CJ726" s="8" t="n">
        <v>0</v>
      </c>
      <c r="CK726" s="8" t="n">
        <v>0</v>
      </c>
      <c r="CL726" s="8" t="n">
        <v>1</v>
      </c>
      <c r="CM726" s="8" t="n">
        <v>0</v>
      </c>
      <c r="CN726" s="8" t="n">
        <v>0</v>
      </c>
      <c r="CO726" s="8" t="n">
        <v>0</v>
      </c>
      <c r="CP726" s="8" t="n">
        <v>0</v>
      </c>
      <c r="CQ726" s="8" t="n">
        <v>0</v>
      </c>
      <c r="CR726" s="8" t="n">
        <v>0</v>
      </c>
      <c r="CS726" s="8" t="n">
        <v>0</v>
      </c>
      <c r="CT726" s="8" t="n">
        <v>0</v>
      </c>
      <c r="CU726" s="8" t="n">
        <v>1</v>
      </c>
      <c r="CV726" s="8" t="n">
        <v>0</v>
      </c>
      <c r="CW726" s="8" t="n">
        <v>2</v>
      </c>
      <c r="CX726" s="8" t="n">
        <v>0</v>
      </c>
      <c r="CY726" s="8" t="n">
        <v>0</v>
      </c>
      <c r="CZ726" s="8" t="n">
        <v>1</v>
      </c>
      <c r="DA726" s="8" t="n">
        <v>5</v>
      </c>
      <c r="DB726" s="8" t="n">
        <v>2</v>
      </c>
      <c r="DC726" s="8" t="n">
        <v>1</v>
      </c>
      <c r="DD726" s="8" t="n">
        <v>1</v>
      </c>
      <c r="DE726" s="8" t="n">
        <v>1</v>
      </c>
      <c r="DF726" s="8" t="n">
        <v>3</v>
      </c>
      <c r="DG726" s="8" t="n">
        <v>0</v>
      </c>
      <c r="DH726" s="8" t="n">
        <v>11</v>
      </c>
      <c r="DI726" s="8" t="n">
        <v>13</v>
      </c>
      <c r="DJ726" s="8" t="n">
        <v>4</v>
      </c>
      <c r="DK726" s="8" t="n">
        <v>13</v>
      </c>
      <c r="DL726" s="8" t="n">
        <v>9</v>
      </c>
      <c r="DM726" s="8" t="n">
        <v>4</v>
      </c>
      <c r="DN726" s="8" t="n">
        <v>8</v>
      </c>
      <c r="DO726" s="8" t="n">
        <v>4</v>
      </c>
      <c r="DP726" s="8" t="n">
        <v>4</v>
      </c>
      <c r="DQ726" s="8" t="n">
        <f aca="false">DJ726-DI726</f>
        <v>-9</v>
      </c>
      <c r="DR726" s="19" t="n">
        <v>-5.235</v>
      </c>
      <c r="DS726" s="8" t="n">
        <v>6</v>
      </c>
      <c r="DT726" s="8" t="n">
        <v>4</v>
      </c>
      <c r="DU726" s="8" t="n">
        <v>0</v>
      </c>
      <c r="DV726" s="8" t="n">
        <v>2</v>
      </c>
      <c r="DW726" s="8" t="n">
        <v>1</v>
      </c>
      <c r="DX726" s="8" t="n">
        <v>151</v>
      </c>
      <c r="DY726" s="8" t="n">
        <v>222</v>
      </c>
      <c r="DZ726" s="8" t="n">
        <v>107</v>
      </c>
      <c r="EA726" s="8" t="n">
        <v>167</v>
      </c>
      <c r="EB726" s="8" t="n">
        <v>85</v>
      </c>
      <c r="EC726" s="8" t="n">
        <v>110</v>
      </c>
      <c r="ED726" s="8" t="n">
        <v>5.56</v>
      </c>
      <c r="EE726" s="8" t="n">
        <v>8.54</v>
      </c>
      <c r="EF726" s="8" t="n">
        <v>9</v>
      </c>
      <c r="EG726" s="8" t="n">
        <v>9</v>
      </c>
      <c r="EH726" s="12" t="n">
        <f aca="false">EF726/EB726</f>
        <v>0.105882352941177</v>
      </c>
      <c r="EI726" s="20" t="n">
        <f aca="false">1-EG726/EC726</f>
        <v>0.918181818181818</v>
      </c>
      <c r="EJ726" s="21" t="n">
        <f aca="false">EH726+EI726</f>
        <v>1.024064171123</v>
      </c>
      <c r="EK726" s="8" t="n">
        <v>153</v>
      </c>
      <c r="EL726" s="8" t="n">
        <v>221</v>
      </c>
      <c r="EM726" s="8" t="n">
        <v>109</v>
      </c>
      <c r="EN726" s="8" t="n">
        <v>166</v>
      </c>
      <c r="EO726" s="8" t="n">
        <v>87</v>
      </c>
      <c r="EP726" s="8" t="n">
        <v>110</v>
      </c>
      <c r="EQ726" s="8" t="n">
        <v>9</v>
      </c>
      <c r="ER726" s="8" t="n">
        <v>9</v>
      </c>
      <c r="ES726" s="8" t="n">
        <v>73</v>
      </c>
      <c r="ET726" s="8" t="n">
        <v>109</v>
      </c>
      <c r="EU726" s="8" t="n">
        <v>34</v>
      </c>
      <c r="EV726" s="8" t="n">
        <v>39</v>
      </c>
      <c r="EW726" s="8" t="n">
        <v>3</v>
      </c>
      <c r="EX726" s="8" t="n">
        <v>5</v>
      </c>
      <c r="EY726" s="8" t="n">
        <v>22</v>
      </c>
      <c r="EZ726" s="8" t="n">
        <v>16</v>
      </c>
      <c r="FA726" s="8" t="n">
        <v>0.3</v>
      </c>
      <c r="FB726" s="8" t="n">
        <v>0.2</v>
      </c>
      <c r="FC726" s="8" t="n">
        <v>0.5</v>
      </c>
      <c r="FD726" s="19" t="n">
        <v>1.54</v>
      </c>
      <c r="FE726" s="18" t="n">
        <f aca="false">FD726/V726</f>
        <v>0.0641666666666667</v>
      </c>
      <c r="FF726" s="8" t="n">
        <v>0.0829</v>
      </c>
      <c r="FG726" s="8" t="n">
        <v>-0.11</v>
      </c>
      <c r="FH726" s="8" t="n">
        <v>-0.07</v>
      </c>
      <c r="FI726" s="8" t="n">
        <v>-0.18</v>
      </c>
      <c r="FJ726" s="22"/>
      <c r="FK726" s="22"/>
      <c r="FL726" s="22"/>
      <c r="FM726" s="8" t="n">
        <f aca="false">BL726+BS726+AH726+DT726</f>
        <v>123</v>
      </c>
      <c r="FN726" s="19" t="n">
        <f aca="false">IF(DS726&gt;0,(BL726+BR726)/DS726,0)</f>
        <v>8.83333333333333</v>
      </c>
      <c r="FO726" s="12" t="n">
        <v>0.0397286822</v>
      </c>
      <c r="FP726" s="19" t="n">
        <f aca="false">Z726-AH726/10</f>
        <v>-0.2</v>
      </c>
      <c r="FQ726" s="19" t="n">
        <f aca="false">Z726+DR726/5</f>
        <v>4.953</v>
      </c>
      <c r="FR726" s="19" t="n">
        <f aca="false">(DX726+DY726)/AL726*60</f>
        <v>99.8973351783243</v>
      </c>
      <c r="FS726" s="22"/>
      <c r="FT726" s="22"/>
      <c r="FU726" s="22"/>
      <c r="FV726" s="22"/>
      <c r="FW726" s="17" t="s">
        <v>270</v>
      </c>
      <c r="FX726" s="23" t="n">
        <v>710000</v>
      </c>
      <c r="FY726" s="23" t="n">
        <v>666667</v>
      </c>
      <c r="FZ726" s="8" t="n">
        <v>25</v>
      </c>
      <c r="GA726" s="8" t="n">
        <v>3</v>
      </c>
      <c r="GB726" s="8" t="n">
        <v>3</v>
      </c>
      <c r="GC726" s="8" t="n">
        <v>6</v>
      </c>
      <c r="GD726" s="8" t="n">
        <v>0</v>
      </c>
      <c r="GE726" s="8" t="n">
        <v>66</v>
      </c>
      <c r="GF726" s="8" t="n">
        <v>19</v>
      </c>
      <c r="GG726" s="8" t="n">
        <v>240</v>
      </c>
      <c r="GH726" s="8" t="n">
        <v>0.2</v>
      </c>
      <c r="GI726" s="8" t="n">
        <v>0.2</v>
      </c>
      <c r="GJ726" s="8" t="n">
        <v>0.5</v>
      </c>
      <c r="GK726" s="8" t="n">
        <f aca="false">Z726-AH726/10</f>
        <v>-0.2</v>
      </c>
      <c r="GL726" s="22"/>
      <c r="GM726" s="22"/>
      <c r="GN726" s="22"/>
      <c r="GO726" s="22"/>
      <c r="GP726" s="22"/>
    </row>
    <row r="727" customFormat="false" ht="13.65" hidden="false" customHeight="true" outlineLevel="0" collapsed="false">
      <c r="A727" s="16" t="n">
        <v>31127</v>
      </c>
      <c r="B727" s="17" t="s">
        <v>921</v>
      </c>
      <c r="C727" s="17" t="s">
        <v>289</v>
      </c>
      <c r="D727" s="17" t="s">
        <v>283</v>
      </c>
      <c r="E727" s="17" t="s">
        <v>283</v>
      </c>
      <c r="F727" s="8" t="n">
        <v>70</v>
      </c>
      <c r="G727" s="8" t="n">
        <v>187</v>
      </c>
      <c r="H727" s="8" t="n">
        <v>2004</v>
      </c>
      <c r="I727" s="8" t="n">
        <v>4</v>
      </c>
      <c r="J727" s="8" t="n">
        <v>127</v>
      </c>
      <c r="K727" s="17" t="s">
        <v>273</v>
      </c>
      <c r="L727" s="8" t="n">
        <v>2006</v>
      </c>
      <c r="M727" s="8" t="n">
        <v>32</v>
      </c>
      <c r="N727" s="8" t="n">
        <v>12</v>
      </c>
      <c r="O727" s="8" t="n">
        <v>8471339</v>
      </c>
      <c r="P727" s="17" t="s">
        <v>3337</v>
      </c>
      <c r="Q727" s="17" t="s">
        <v>3338</v>
      </c>
      <c r="R727" s="17" t="s">
        <v>3339</v>
      </c>
      <c r="S727" s="17" t="s">
        <v>756</v>
      </c>
      <c r="T727" s="17" t="s">
        <v>299</v>
      </c>
      <c r="U727" s="17" t="s">
        <v>306</v>
      </c>
      <c r="V727" s="8" t="n">
        <v>67</v>
      </c>
      <c r="W727" s="8" t="n">
        <v>5</v>
      </c>
      <c r="X727" s="8" t="n">
        <v>13</v>
      </c>
      <c r="Y727" s="8" t="n">
        <v>6</v>
      </c>
      <c r="Z727" s="8" t="n">
        <v>18</v>
      </c>
      <c r="AA727" s="8" t="n">
        <v>13</v>
      </c>
      <c r="AB727" s="8" t="n">
        <v>82</v>
      </c>
      <c r="AC727" s="18" t="n">
        <f aca="false">Z727/V727</f>
        <v>0.26865671641791</v>
      </c>
      <c r="AD727" s="19" t="n">
        <f aca="false">IF(FZ727&gt;V727,Z727-V727*(GC727-Z727)/(FZ727-V727),0)</f>
        <v>-18.8605015673981</v>
      </c>
      <c r="AE727" s="19" t="n">
        <v>6.308</v>
      </c>
      <c r="AF727" s="8" t="n">
        <v>-4</v>
      </c>
      <c r="AG727" s="8" t="n">
        <v>0.7</v>
      </c>
      <c r="AH727" s="8" t="n">
        <v>29</v>
      </c>
      <c r="AI727" s="8" t="n">
        <v>1239</v>
      </c>
      <c r="AJ727" s="8" t="n">
        <v>53551</v>
      </c>
      <c r="AK727" s="19" t="n">
        <v>892.51666666667</v>
      </c>
      <c r="AL727" s="8" t="n">
        <v>892.52</v>
      </c>
      <c r="AM727" s="8" t="n">
        <v>893</v>
      </c>
      <c r="AN727" s="18" t="n">
        <f aca="false">AJ727/60/V727</f>
        <v>13.321144278607</v>
      </c>
      <c r="AO727" s="8" t="n">
        <v>22.3</v>
      </c>
      <c r="AP727" s="12" t="n">
        <f aca="false">IF(EF727&gt;0,Z727/EF727,0)</f>
        <v>0.545454545454545</v>
      </c>
      <c r="AQ727" s="8" t="n">
        <v>179</v>
      </c>
      <c r="AR727" s="8" t="n">
        <v>179</v>
      </c>
      <c r="AS727" s="8" t="n">
        <v>179</v>
      </c>
      <c r="AT727" s="8" t="n">
        <v>147</v>
      </c>
      <c r="AU727" s="8" t="n">
        <v>147</v>
      </c>
      <c r="AV727" s="8" t="n">
        <v>104</v>
      </c>
      <c r="AW727" s="8" t="n">
        <v>109</v>
      </c>
      <c r="AX727" s="8" t="n">
        <v>40</v>
      </c>
      <c r="AY727" s="8" t="n">
        <v>4</v>
      </c>
      <c r="AZ727" s="8" t="n">
        <v>8</v>
      </c>
      <c r="BA727" s="8" t="n">
        <f aca="false">AY727+AZ727</f>
        <v>12</v>
      </c>
      <c r="BB727" s="8" t="n">
        <v>10.4</v>
      </c>
      <c r="BC727" s="8" t="n">
        <v>32.25</v>
      </c>
      <c r="BD727" s="19" t="n">
        <v>144.7</v>
      </c>
      <c r="BE727" s="19" t="n">
        <v>9.72754943885265</v>
      </c>
      <c r="BF727" s="19" t="n">
        <f aca="false">AQ727+BD727</f>
        <v>323.7</v>
      </c>
      <c r="BG727" s="19" t="n">
        <f aca="false">IF(AL727&gt;0,BF727/AL727*60,0)</f>
        <v>21.7608568995653</v>
      </c>
      <c r="BH727" s="8" t="n">
        <v>248</v>
      </c>
      <c r="BI727" s="8" t="n">
        <v>343</v>
      </c>
      <c r="BJ727" s="8" t="n">
        <v>292</v>
      </c>
      <c r="BK727" s="12" t="n">
        <f aca="false">BH727/(BH727+BJ727)</f>
        <v>0.459259259259259</v>
      </c>
      <c r="BL727" s="8" t="n">
        <v>138</v>
      </c>
      <c r="BM727" s="8" t="n">
        <v>138</v>
      </c>
      <c r="BN727" s="8" t="n">
        <v>55</v>
      </c>
      <c r="BO727" s="8" t="n">
        <f aca="false">BM727-BN727</f>
        <v>83</v>
      </c>
      <c r="BP727" s="8" t="n">
        <v>43</v>
      </c>
      <c r="BQ727" s="8" t="n">
        <v>16</v>
      </c>
      <c r="BR727" s="8" t="n">
        <v>26</v>
      </c>
      <c r="BS727" s="8" t="n">
        <v>40</v>
      </c>
      <c r="BT727" s="12" t="n">
        <f aca="false">BS727/(EA727+BS727)</f>
        <v>0.0557880055788006</v>
      </c>
      <c r="BU727" s="8" t="n">
        <v>27</v>
      </c>
      <c r="BV727" s="8" t="n">
        <v>39</v>
      </c>
      <c r="BW727" s="12" t="n">
        <f aca="false">IF(BU727+BV727&gt;0,BU727/(BU727+BV727),0)</f>
        <v>0.409090909090909</v>
      </c>
      <c r="BX727" s="8" t="n">
        <v>13</v>
      </c>
      <c r="BY727" s="8" t="n">
        <v>20</v>
      </c>
      <c r="BZ727" s="8" t="n">
        <v>6</v>
      </c>
      <c r="CA727" s="8" t="n">
        <v>8</v>
      </c>
      <c r="CB727" s="8" t="n">
        <v>8</v>
      </c>
      <c r="CC727" s="8" t="n">
        <v>11</v>
      </c>
      <c r="CD727" s="8" t="n">
        <v>9</v>
      </c>
      <c r="CE727" s="8" t="n">
        <v>14</v>
      </c>
      <c r="CF727" s="8" t="n">
        <v>10</v>
      </c>
      <c r="CG727" s="8" t="n">
        <v>16</v>
      </c>
      <c r="CH727" s="8" t="n">
        <v>15</v>
      </c>
      <c r="CI727" s="8" t="n">
        <v>22</v>
      </c>
      <c r="CJ727" s="8" t="n">
        <v>0</v>
      </c>
      <c r="CK727" s="8" t="n">
        <v>0</v>
      </c>
      <c r="CL727" s="8" t="n">
        <v>0</v>
      </c>
      <c r="CM727" s="8" t="n">
        <v>0</v>
      </c>
      <c r="CN727" s="8" t="n">
        <v>1</v>
      </c>
      <c r="CO727" s="8" t="n">
        <v>0</v>
      </c>
      <c r="CP727" s="8" t="n">
        <v>0</v>
      </c>
      <c r="CQ727" s="8" t="n">
        <v>0</v>
      </c>
      <c r="CR727" s="8" t="n">
        <v>1</v>
      </c>
      <c r="CS727" s="8" t="n">
        <v>0</v>
      </c>
      <c r="CT727" s="8" t="n">
        <v>0</v>
      </c>
      <c r="CU727" s="8" t="n">
        <v>0</v>
      </c>
      <c r="CV727" s="8" t="n">
        <v>0</v>
      </c>
      <c r="CW727" s="8" t="n">
        <v>4</v>
      </c>
      <c r="CX727" s="8" t="n">
        <v>1</v>
      </c>
      <c r="CY727" s="8" t="n">
        <v>0</v>
      </c>
      <c r="CZ727" s="8" t="n">
        <v>5</v>
      </c>
      <c r="DA727" s="8" t="n">
        <v>37</v>
      </c>
      <c r="DB727" s="8" t="n">
        <v>10</v>
      </c>
      <c r="DC727" s="8" t="n">
        <v>1</v>
      </c>
      <c r="DD727" s="8" t="n">
        <v>10</v>
      </c>
      <c r="DE727" s="8" t="n">
        <v>12</v>
      </c>
      <c r="DF727" s="8" t="n">
        <v>7</v>
      </c>
      <c r="DG727" s="8" t="n">
        <v>1</v>
      </c>
      <c r="DH727" s="8" t="n">
        <v>63</v>
      </c>
      <c r="DI727" s="8" t="n">
        <v>13</v>
      </c>
      <c r="DJ727" s="8" t="n">
        <v>19</v>
      </c>
      <c r="DK727" s="8" t="n">
        <v>13</v>
      </c>
      <c r="DL727" s="8" t="n">
        <v>12</v>
      </c>
      <c r="DM727" s="8" t="n">
        <v>1</v>
      </c>
      <c r="DN727" s="8" t="n">
        <v>18</v>
      </c>
      <c r="DO727" s="8" t="n">
        <v>17</v>
      </c>
      <c r="DP727" s="8" t="n">
        <v>1</v>
      </c>
      <c r="DQ727" s="8" t="n">
        <f aca="false">DJ727-DI727</f>
        <v>6</v>
      </c>
      <c r="DR727" s="19" t="n">
        <v>5.935</v>
      </c>
      <c r="DS727" s="8" t="n">
        <v>12</v>
      </c>
      <c r="DT727" s="8" t="n">
        <v>1</v>
      </c>
      <c r="DU727" s="8" t="n">
        <v>0</v>
      </c>
      <c r="DV727" s="8" t="n">
        <v>0</v>
      </c>
      <c r="DW727" s="8" t="n">
        <v>0</v>
      </c>
      <c r="DX727" s="8" t="n">
        <v>843</v>
      </c>
      <c r="DY727" s="8" t="n">
        <v>907</v>
      </c>
      <c r="DZ727" s="8" t="n">
        <v>633</v>
      </c>
      <c r="EA727" s="8" t="n">
        <v>677</v>
      </c>
      <c r="EB727" s="8" t="n">
        <v>451</v>
      </c>
      <c r="EC727" s="8" t="n">
        <v>509</v>
      </c>
      <c r="ED727" s="8" t="n">
        <v>39.72</v>
      </c>
      <c r="EE727" s="8" t="n">
        <v>39.59</v>
      </c>
      <c r="EF727" s="8" t="n">
        <v>33</v>
      </c>
      <c r="EG727" s="8" t="n">
        <v>51</v>
      </c>
      <c r="EH727" s="12" t="n">
        <f aca="false">EF727/EB727</f>
        <v>0.0731707317073171</v>
      </c>
      <c r="EI727" s="20" t="n">
        <f aca="false">1-EG727/EC727</f>
        <v>0.899803536345776</v>
      </c>
      <c r="EJ727" s="21" t="n">
        <f aca="false">EH727+EI727</f>
        <v>0.972974268053093</v>
      </c>
      <c r="EK727" s="8" t="n">
        <v>837</v>
      </c>
      <c r="EL727" s="8" t="n">
        <v>906</v>
      </c>
      <c r="EM727" s="8" t="n">
        <v>629</v>
      </c>
      <c r="EN727" s="8" t="n">
        <v>677</v>
      </c>
      <c r="EO727" s="8" t="n">
        <v>448</v>
      </c>
      <c r="EP727" s="8" t="n">
        <v>508</v>
      </c>
      <c r="EQ727" s="8" t="n">
        <v>32</v>
      </c>
      <c r="ER727" s="8" t="n">
        <v>51</v>
      </c>
      <c r="ES727" s="8" t="n">
        <v>420</v>
      </c>
      <c r="ET727" s="8" t="n">
        <v>422</v>
      </c>
      <c r="EU727" s="8" t="n">
        <v>151</v>
      </c>
      <c r="EV727" s="8" t="n">
        <v>152</v>
      </c>
      <c r="EW727" s="8" t="n">
        <v>18</v>
      </c>
      <c r="EX727" s="8" t="n">
        <v>28</v>
      </c>
      <c r="EY727" s="8" t="n">
        <v>69</v>
      </c>
      <c r="EZ727" s="8" t="n">
        <v>79</v>
      </c>
      <c r="FA727" s="8" t="n">
        <v>-0.1</v>
      </c>
      <c r="FB727" s="8" t="n">
        <v>0.5</v>
      </c>
      <c r="FC727" s="8" t="n">
        <v>0.4</v>
      </c>
      <c r="FD727" s="19" t="n">
        <v>22.48</v>
      </c>
      <c r="FE727" s="18" t="n">
        <f aca="false">FD727/V727</f>
        <v>0.335522388059701</v>
      </c>
      <c r="FF727" s="8" t="n">
        <v>1.1049</v>
      </c>
      <c r="FG727" s="8" t="n">
        <v>0.45</v>
      </c>
      <c r="FH727" s="8" t="n">
        <v>-0.01</v>
      </c>
      <c r="FI727" s="8" t="n">
        <v>0.44</v>
      </c>
      <c r="FJ727" s="8" t="n">
        <v>2</v>
      </c>
      <c r="FK727" s="8" t="n">
        <v>0</v>
      </c>
      <c r="FL727" s="8" t="n">
        <v>0</v>
      </c>
      <c r="FM727" s="8" t="n">
        <f aca="false">BL727+BS727+AH727+DT727</f>
        <v>208</v>
      </c>
      <c r="FN727" s="19" t="n">
        <f aca="false">IF(DS727&gt;0,(BL727+BR727)/DS727,0)</f>
        <v>13.6666666666667</v>
      </c>
      <c r="FO727" s="12" t="n">
        <v>0.0214715894</v>
      </c>
      <c r="FP727" s="19" t="n">
        <f aca="false">Z727-AH727/10</f>
        <v>15.1</v>
      </c>
      <c r="FQ727" s="19" t="n">
        <f aca="false">Z727+DR727/5</f>
        <v>19.187</v>
      </c>
      <c r="FR727" s="19" t="n">
        <f aca="false">(DX727+DY727)/AL727*60</f>
        <v>117.644422533949</v>
      </c>
      <c r="FS727" s="8" t="n">
        <v>9</v>
      </c>
      <c r="FT727" s="17" t="s">
        <v>326</v>
      </c>
      <c r="FU727" s="8" t="n">
        <v>549</v>
      </c>
      <c r="FV727" s="17" t="s">
        <v>1439</v>
      </c>
      <c r="FW727" s="17" t="s">
        <v>280</v>
      </c>
      <c r="FX727" s="23" t="n">
        <v>6500000</v>
      </c>
      <c r="FY727" s="23" t="n">
        <v>5800000</v>
      </c>
      <c r="FZ727" s="8" t="n">
        <v>705</v>
      </c>
      <c r="GA727" s="8" t="n">
        <v>179</v>
      </c>
      <c r="GB727" s="8" t="n">
        <v>190</v>
      </c>
      <c r="GC727" s="8" t="n">
        <v>369</v>
      </c>
      <c r="GD727" s="8" t="n">
        <v>-2</v>
      </c>
      <c r="GE727" s="8" t="n">
        <v>414</v>
      </c>
      <c r="GF727" s="8" t="n">
        <v>1767</v>
      </c>
      <c r="GG727" s="8" t="n">
        <v>12411</v>
      </c>
      <c r="GH727" s="8" t="n">
        <v>25.4</v>
      </c>
      <c r="GI727" s="8" t="n">
        <v>14.4</v>
      </c>
      <c r="GJ727" s="8" t="n">
        <v>39.8</v>
      </c>
      <c r="GK727" s="8" t="n">
        <f aca="false">Z727-AH727/10</f>
        <v>15.1</v>
      </c>
      <c r="GL727" s="22"/>
      <c r="GM727" s="22"/>
      <c r="GN727" s="22"/>
      <c r="GO727" s="22"/>
      <c r="GP727" s="22"/>
    </row>
    <row r="728" customFormat="false" ht="13.65" hidden="false" customHeight="true" outlineLevel="0" collapsed="false">
      <c r="A728" s="16" t="n">
        <v>33256</v>
      </c>
      <c r="B728" s="17" t="s">
        <v>3340</v>
      </c>
      <c r="C728" s="17" t="s">
        <v>1858</v>
      </c>
      <c r="D728" s="17" t="s">
        <v>283</v>
      </c>
      <c r="E728" s="17" t="s">
        <v>283</v>
      </c>
      <c r="F728" s="8" t="n">
        <v>72</v>
      </c>
      <c r="G728" s="8" t="n">
        <v>200</v>
      </c>
      <c r="H728" s="22"/>
      <c r="I728" s="22"/>
      <c r="J728" s="22"/>
      <c r="K728" s="17" t="s">
        <v>273</v>
      </c>
      <c r="L728" s="8" t="n">
        <v>2015</v>
      </c>
      <c r="M728" s="8" t="n">
        <v>27</v>
      </c>
      <c r="N728" s="8" t="n">
        <v>3</v>
      </c>
      <c r="O728" s="8" t="n">
        <v>8477846</v>
      </c>
      <c r="P728" s="17" t="s">
        <v>3341</v>
      </c>
      <c r="Q728" s="17" t="s">
        <v>3342</v>
      </c>
      <c r="R728" s="17" t="s">
        <v>3343</v>
      </c>
      <c r="S728" s="17" t="s">
        <v>756</v>
      </c>
      <c r="T728" s="17" t="s">
        <v>313</v>
      </c>
      <c r="U728" s="17" t="s">
        <v>3344</v>
      </c>
      <c r="V728" s="8" t="n">
        <v>52</v>
      </c>
      <c r="W728" s="8" t="n">
        <v>9</v>
      </c>
      <c r="X728" s="8" t="n">
        <v>6</v>
      </c>
      <c r="Y728" s="8" t="n">
        <v>2</v>
      </c>
      <c r="Z728" s="8" t="n">
        <v>15</v>
      </c>
      <c r="AA728" s="8" t="n">
        <v>0</v>
      </c>
      <c r="AB728" s="8" t="n">
        <v>0</v>
      </c>
      <c r="AC728" s="18" t="n">
        <f aca="false">Z728/V728</f>
        <v>0.288461538461538</v>
      </c>
      <c r="AD728" s="19" t="n">
        <f aca="false">IF(FZ728&gt;V728,Z728-V728*(GC728-Z728)/(FZ728-V728),0)</f>
        <v>-2.33333333333333</v>
      </c>
      <c r="AE728" s="19" t="n">
        <v>6.3</v>
      </c>
      <c r="AF728" s="8" t="n">
        <v>1</v>
      </c>
      <c r="AG728" s="8" t="n">
        <v>0.1</v>
      </c>
      <c r="AH728" s="8" t="n">
        <v>11</v>
      </c>
      <c r="AI728" s="8" t="n">
        <v>882</v>
      </c>
      <c r="AJ728" s="8" t="n">
        <v>39310</v>
      </c>
      <c r="AK728" s="19" t="n">
        <v>655.16666666667</v>
      </c>
      <c r="AL728" s="8" t="n">
        <v>655.17</v>
      </c>
      <c r="AM728" s="8" t="n">
        <v>655</v>
      </c>
      <c r="AN728" s="18" t="n">
        <f aca="false">AJ728/60/V728</f>
        <v>12.599358974359</v>
      </c>
      <c r="AO728" s="8" t="n">
        <v>21.17</v>
      </c>
      <c r="AP728" s="12" t="n">
        <f aca="false">IF(EF728&gt;0,Z728/EF728,0)</f>
        <v>0.555555555555556</v>
      </c>
      <c r="AQ728" s="8" t="n">
        <v>134</v>
      </c>
      <c r="AR728" s="8" t="n">
        <v>134</v>
      </c>
      <c r="AS728" s="8" t="n">
        <v>134</v>
      </c>
      <c r="AT728" s="8" t="n">
        <v>115</v>
      </c>
      <c r="AU728" s="8" t="n">
        <v>115</v>
      </c>
      <c r="AV728" s="8" t="n">
        <v>85</v>
      </c>
      <c r="AW728" s="8" t="n">
        <v>86</v>
      </c>
      <c r="AX728" s="8" t="n">
        <v>43</v>
      </c>
      <c r="AY728" s="8" t="n">
        <v>7</v>
      </c>
      <c r="AZ728" s="8" t="n">
        <v>10</v>
      </c>
      <c r="BA728" s="8" t="n">
        <f aca="false">AY728+AZ728</f>
        <v>17</v>
      </c>
      <c r="BB728" s="8" t="n">
        <v>8.62</v>
      </c>
      <c r="BC728" s="8" t="n">
        <v>30.1529</v>
      </c>
      <c r="BD728" s="19" t="n">
        <v>48</v>
      </c>
      <c r="BE728" s="19" t="n">
        <v>4.39582803357922</v>
      </c>
      <c r="BF728" s="19" t="n">
        <f aca="false">AQ728+BD728</f>
        <v>182</v>
      </c>
      <c r="BG728" s="19" t="n">
        <f aca="false">IF(AL728&gt;0,BF728/AL728*60,0)</f>
        <v>16.667429827373</v>
      </c>
      <c r="BH728" s="8" t="n">
        <v>175</v>
      </c>
      <c r="BI728" s="8" t="n">
        <v>196</v>
      </c>
      <c r="BJ728" s="8" t="n">
        <v>249</v>
      </c>
      <c r="BK728" s="12" t="n">
        <f aca="false">BH728/(BH728+BJ728)</f>
        <v>0.412735849056604</v>
      </c>
      <c r="BL728" s="8" t="n">
        <v>76</v>
      </c>
      <c r="BM728" s="8" t="n">
        <v>76</v>
      </c>
      <c r="BN728" s="8" t="n">
        <v>73</v>
      </c>
      <c r="BO728" s="8" t="n">
        <f aca="false">BM728-BN728</f>
        <v>3</v>
      </c>
      <c r="BP728" s="8" t="n">
        <v>30</v>
      </c>
      <c r="BQ728" s="8" t="n">
        <v>17</v>
      </c>
      <c r="BR728" s="8" t="n">
        <v>17</v>
      </c>
      <c r="BS728" s="8" t="n">
        <v>17</v>
      </c>
      <c r="BT728" s="12" t="n">
        <f aca="false">BS728/(EA728+BS728)</f>
        <v>0.0328820116054159</v>
      </c>
      <c r="BU728" s="8" t="n">
        <v>200</v>
      </c>
      <c r="BV728" s="8" t="n">
        <v>198</v>
      </c>
      <c r="BW728" s="12" t="n">
        <f aca="false">IF(BU728+BV728&gt;0,BU728/(BU728+BV728),0)</f>
        <v>0.50251256281407</v>
      </c>
      <c r="BX728" s="8" t="n">
        <v>98</v>
      </c>
      <c r="BY728" s="8" t="n">
        <v>84</v>
      </c>
      <c r="BZ728" s="8" t="n">
        <v>58</v>
      </c>
      <c r="CA728" s="8" t="n">
        <v>62</v>
      </c>
      <c r="CB728" s="8" t="n">
        <v>44</v>
      </c>
      <c r="CC728" s="8" t="n">
        <v>52</v>
      </c>
      <c r="CD728" s="8" t="n">
        <v>61</v>
      </c>
      <c r="CE728" s="8" t="n">
        <v>62</v>
      </c>
      <c r="CF728" s="8" t="n">
        <v>81</v>
      </c>
      <c r="CG728" s="8" t="n">
        <v>80</v>
      </c>
      <c r="CH728" s="8" t="n">
        <v>110</v>
      </c>
      <c r="CI728" s="8" t="n">
        <v>112</v>
      </c>
      <c r="CJ728" s="8" t="n">
        <v>0</v>
      </c>
      <c r="CK728" s="8" t="n">
        <v>0</v>
      </c>
      <c r="CL728" s="8" t="n">
        <v>2</v>
      </c>
      <c r="CM728" s="8" t="n">
        <v>2</v>
      </c>
      <c r="CN728" s="8" t="n">
        <v>0</v>
      </c>
      <c r="CO728" s="8" t="n">
        <v>0</v>
      </c>
      <c r="CP728" s="8" t="n">
        <v>0</v>
      </c>
      <c r="CQ728" s="8" t="n">
        <v>3</v>
      </c>
      <c r="CR728" s="8" t="n">
        <v>0</v>
      </c>
      <c r="CS728" s="8" t="n">
        <v>0</v>
      </c>
      <c r="CT728" s="8" t="n">
        <v>1</v>
      </c>
      <c r="CU728" s="8" t="n">
        <v>1</v>
      </c>
      <c r="CV728" s="8" t="n">
        <v>0</v>
      </c>
      <c r="CW728" s="8" t="n">
        <v>4</v>
      </c>
      <c r="CX728" s="8" t="n">
        <v>0</v>
      </c>
      <c r="CY728" s="8" t="n">
        <v>1</v>
      </c>
      <c r="CZ728" s="8" t="n">
        <v>3</v>
      </c>
      <c r="DA728" s="8" t="n">
        <v>26</v>
      </c>
      <c r="DB728" s="8" t="n">
        <v>11</v>
      </c>
      <c r="DC728" s="8" t="n">
        <v>3</v>
      </c>
      <c r="DD728" s="8" t="n">
        <v>3</v>
      </c>
      <c r="DE728" s="8" t="n">
        <v>10</v>
      </c>
      <c r="DF728" s="8" t="n">
        <v>2</v>
      </c>
      <c r="DG728" s="8" t="n">
        <v>5</v>
      </c>
      <c r="DH728" s="8" t="n">
        <v>51</v>
      </c>
      <c r="DI728" s="8" t="n">
        <v>4</v>
      </c>
      <c r="DJ728" s="8" t="n">
        <v>4</v>
      </c>
      <c r="DK728" s="8" t="n">
        <v>4</v>
      </c>
      <c r="DL728" s="8" t="n">
        <v>3</v>
      </c>
      <c r="DM728" s="8" t="n">
        <v>1</v>
      </c>
      <c r="DN728" s="8" t="n">
        <v>5</v>
      </c>
      <c r="DO728" s="8" t="n">
        <v>4</v>
      </c>
      <c r="DP728" s="8" t="n">
        <v>1</v>
      </c>
      <c r="DQ728" s="8" t="n">
        <f aca="false">DJ728-DI728</f>
        <v>0</v>
      </c>
      <c r="DR728" s="19" t="n">
        <v>1.116</v>
      </c>
      <c r="DS728" s="8" t="n">
        <v>3</v>
      </c>
      <c r="DT728" s="8" t="n">
        <v>1</v>
      </c>
      <c r="DU728" s="8" t="n">
        <v>0</v>
      </c>
      <c r="DV728" s="8" t="n">
        <v>0</v>
      </c>
      <c r="DW728" s="8" t="n">
        <v>0</v>
      </c>
      <c r="DX728" s="8" t="n">
        <v>605</v>
      </c>
      <c r="DY728" s="8" t="n">
        <v>657</v>
      </c>
      <c r="DZ728" s="8" t="n">
        <v>458</v>
      </c>
      <c r="EA728" s="8" t="n">
        <v>500</v>
      </c>
      <c r="EB728" s="8" t="n">
        <v>329</v>
      </c>
      <c r="EC728" s="8" t="n">
        <v>364</v>
      </c>
      <c r="ED728" s="8" t="n">
        <v>28.96</v>
      </c>
      <c r="EE728" s="8" t="n">
        <v>29.15</v>
      </c>
      <c r="EF728" s="8" t="n">
        <v>27</v>
      </c>
      <c r="EG728" s="8" t="n">
        <v>32</v>
      </c>
      <c r="EH728" s="12" t="n">
        <f aca="false">EF728/EB728</f>
        <v>0.0820668693009119</v>
      </c>
      <c r="EI728" s="20" t="n">
        <f aca="false">1-EG728/EC728</f>
        <v>0.912087912087912</v>
      </c>
      <c r="EJ728" s="21" t="n">
        <f aca="false">EH728+EI728</f>
        <v>0.994154781388824</v>
      </c>
      <c r="EK728" s="8" t="n">
        <v>604</v>
      </c>
      <c r="EL728" s="8" t="n">
        <v>656</v>
      </c>
      <c r="EM728" s="8" t="n">
        <v>458</v>
      </c>
      <c r="EN728" s="8" t="n">
        <v>499</v>
      </c>
      <c r="EO728" s="8" t="n">
        <v>328</v>
      </c>
      <c r="EP728" s="8" t="n">
        <v>365</v>
      </c>
      <c r="EQ728" s="8" t="n">
        <v>27</v>
      </c>
      <c r="ER728" s="8" t="n">
        <v>33</v>
      </c>
      <c r="ES728" s="8" t="n">
        <v>288</v>
      </c>
      <c r="ET728" s="8" t="n">
        <v>317</v>
      </c>
      <c r="EU728" s="8" t="n">
        <v>107</v>
      </c>
      <c r="EV728" s="8" t="n">
        <v>122</v>
      </c>
      <c r="EW728" s="8" t="n">
        <v>16</v>
      </c>
      <c r="EX728" s="8" t="n">
        <v>20</v>
      </c>
      <c r="EY728" s="8" t="n">
        <v>36</v>
      </c>
      <c r="EZ728" s="8" t="n">
        <v>27</v>
      </c>
      <c r="FA728" s="8" t="n">
        <v>0.7</v>
      </c>
      <c r="FB728" s="8" t="n">
        <v>0.8</v>
      </c>
      <c r="FC728" s="8" t="n">
        <v>1.5</v>
      </c>
      <c r="FD728" s="19" t="n">
        <v>17.55</v>
      </c>
      <c r="FE728" s="18" t="n">
        <f aca="false">FD728/V728</f>
        <v>0.3375</v>
      </c>
      <c r="FF728" s="8" t="n">
        <v>2.0923</v>
      </c>
      <c r="FG728" s="8" t="n">
        <v>0.04</v>
      </c>
      <c r="FH728" s="8" t="n">
        <v>0.29</v>
      </c>
      <c r="FI728" s="8" t="n">
        <v>0.33</v>
      </c>
      <c r="FJ728" s="22"/>
      <c r="FK728" s="22"/>
      <c r="FL728" s="22"/>
      <c r="FM728" s="8" t="n">
        <f aca="false">BL728+BS728+AH728+DT728</f>
        <v>105</v>
      </c>
      <c r="FN728" s="19" t="n">
        <f aca="false">IF(DS728&gt;0,(BL728+BR728)/DS728,0)</f>
        <v>31</v>
      </c>
      <c r="FO728" s="12" t="n">
        <v>0.0791505792</v>
      </c>
      <c r="FP728" s="19" t="n">
        <f aca="false">Z728-AH728/10</f>
        <v>13.9</v>
      </c>
      <c r="FQ728" s="19" t="n">
        <f aca="false">Z728+DR728/5</f>
        <v>15.2232</v>
      </c>
      <c r="FR728" s="19" t="n">
        <f aca="false">(DX728+DY728)/AL728*60</f>
        <v>115.573057374422</v>
      </c>
      <c r="FS728" s="22"/>
      <c r="FT728" s="22"/>
      <c r="FU728" s="22"/>
      <c r="FV728" s="22"/>
      <c r="FW728" s="17" t="s">
        <v>280</v>
      </c>
      <c r="FX728" s="23" t="n">
        <v>650000</v>
      </c>
      <c r="FY728" s="23" t="n">
        <v>650000</v>
      </c>
      <c r="FZ728" s="8" t="n">
        <v>64</v>
      </c>
      <c r="GA728" s="8" t="n">
        <v>11</v>
      </c>
      <c r="GB728" s="8" t="n">
        <v>8</v>
      </c>
      <c r="GC728" s="8" t="n">
        <v>19</v>
      </c>
      <c r="GD728" s="8" t="n">
        <v>6</v>
      </c>
      <c r="GE728" s="8" t="n">
        <v>15</v>
      </c>
      <c r="GF728" s="8" t="n">
        <v>105</v>
      </c>
      <c r="GG728" s="8" t="n">
        <v>777</v>
      </c>
      <c r="GH728" s="8" t="n">
        <v>1</v>
      </c>
      <c r="GI728" s="8" t="n">
        <v>1.1</v>
      </c>
      <c r="GJ728" s="8" t="n">
        <v>2.1</v>
      </c>
      <c r="GK728" s="8" t="n">
        <f aca="false">Z728-AH728/10</f>
        <v>13.9</v>
      </c>
      <c r="GL728" s="22"/>
      <c r="GM728" s="22"/>
      <c r="GN728" s="22"/>
      <c r="GO728" s="22"/>
      <c r="GP728" s="22"/>
    </row>
    <row r="729" customFormat="false" ht="13.65" hidden="false" customHeight="true" outlineLevel="0" collapsed="false">
      <c r="A729" s="16" t="n">
        <v>35164</v>
      </c>
      <c r="B729" s="17" t="s">
        <v>1181</v>
      </c>
      <c r="C729" s="17" t="s">
        <v>309</v>
      </c>
      <c r="D729" s="17" t="s">
        <v>283</v>
      </c>
      <c r="E729" s="17" t="s">
        <v>283</v>
      </c>
      <c r="F729" s="8" t="n">
        <v>72</v>
      </c>
      <c r="G729" s="8" t="n">
        <v>181</v>
      </c>
      <c r="H729" s="8" t="n">
        <v>2014</v>
      </c>
      <c r="I729" s="8" t="n">
        <v>2</v>
      </c>
      <c r="J729" s="8" t="n">
        <v>56</v>
      </c>
      <c r="K729" s="17" t="s">
        <v>263</v>
      </c>
      <c r="L729" s="8" t="n">
        <v>2017</v>
      </c>
      <c r="M729" s="8" t="n">
        <v>21</v>
      </c>
      <c r="N729" s="8" t="n">
        <v>1</v>
      </c>
      <c r="O729" s="8" t="n">
        <v>8477987</v>
      </c>
      <c r="P729" s="17" t="s">
        <v>3345</v>
      </c>
      <c r="Q729" s="17" t="s">
        <v>3346</v>
      </c>
      <c r="R729" s="17" t="s">
        <v>3347</v>
      </c>
      <c r="S729" s="17" t="s">
        <v>756</v>
      </c>
      <c r="T729" s="17" t="s">
        <v>313</v>
      </c>
      <c r="U729" s="17" t="s">
        <v>338</v>
      </c>
      <c r="V729" s="8" t="n">
        <v>12</v>
      </c>
      <c r="W729" s="8" t="n">
        <v>5</v>
      </c>
      <c r="X729" s="8" t="n">
        <v>4</v>
      </c>
      <c r="Y729" s="8" t="n">
        <v>3</v>
      </c>
      <c r="Z729" s="8" t="n">
        <v>9</v>
      </c>
      <c r="AA729" s="8" t="n">
        <v>19</v>
      </c>
      <c r="AB729" s="8" t="n">
        <v>76</v>
      </c>
      <c r="AC729" s="18" t="n">
        <f aca="false">Z729/V729</f>
        <v>0.75</v>
      </c>
      <c r="AD729" s="19" t="n">
        <f aca="false">IF(FZ729&gt;V729,Z729-V729*(GC729-Z729)/(FZ729-V729),0)</f>
        <v>0</v>
      </c>
      <c r="AE729" s="19" t="n">
        <v>3.676</v>
      </c>
      <c r="AF729" s="8" t="n">
        <v>2</v>
      </c>
      <c r="AG729" s="8" t="n">
        <v>-0.2</v>
      </c>
      <c r="AH729" s="8" t="n">
        <v>2</v>
      </c>
      <c r="AI729" s="8" t="n">
        <v>212</v>
      </c>
      <c r="AJ729" s="8" t="n">
        <v>10581</v>
      </c>
      <c r="AK729" s="19" t="n">
        <v>176.35</v>
      </c>
      <c r="AL729" s="8" t="n">
        <v>176.35</v>
      </c>
      <c r="AM729" s="8" t="n">
        <v>176</v>
      </c>
      <c r="AN729" s="18" t="n">
        <f aca="false">AJ729/60/V729</f>
        <v>14.6958333333333</v>
      </c>
      <c r="AO729" s="8" t="n">
        <v>24.3</v>
      </c>
      <c r="AP729" s="12" t="n">
        <f aca="false">IF(EF729&gt;0,Z729/EF729,0)</f>
        <v>0.529411764705882</v>
      </c>
      <c r="AQ729" s="8" t="n">
        <v>42</v>
      </c>
      <c r="AR729" s="8" t="n">
        <v>42</v>
      </c>
      <c r="AS729" s="8" t="n">
        <v>42</v>
      </c>
      <c r="AT729" s="8" t="n">
        <v>30</v>
      </c>
      <c r="AU729" s="8" t="n">
        <v>30</v>
      </c>
      <c r="AV729" s="8" t="n">
        <v>24</v>
      </c>
      <c r="AW729" s="8" t="n">
        <v>26</v>
      </c>
      <c r="AX729" s="8" t="n">
        <v>14</v>
      </c>
      <c r="AY729" s="8" t="n">
        <v>1</v>
      </c>
      <c r="AZ729" s="8" t="n">
        <v>3</v>
      </c>
      <c r="BA729" s="8" t="n">
        <f aca="false">AY729+AZ729</f>
        <v>4</v>
      </c>
      <c r="BB729" s="8" t="n">
        <v>2.44</v>
      </c>
      <c r="BC729" s="8" t="n">
        <v>28.5833</v>
      </c>
      <c r="BD729" s="19" t="n">
        <v>44.5</v>
      </c>
      <c r="BE729" s="19" t="n">
        <v>15.1403459030337</v>
      </c>
      <c r="BF729" s="19" t="n">
        <f aca="false">AQ729+BD729</f>
        <v>86.5</v>
      </c>
      <c r="BG729" s="19" t="n">
        <f aca="false">IF(AL729&gt;0,BF729/AL729*60,0)</f>
        <v>29.43011057556</v>
      </c>
      <c r="BH729" s="8" t="n">
        <v>106</v>
      </c>
      <c r="BI729" s="8" t="n">
        <v>55</v>
      </c>
      <c r="BJ729" s="8" t="n">
        <v>43</v>
      </c>
      <c r="BK729" s="12" t="n">
        <f aca="false">BH729/(BH729+BJ729)</f>
        <v>0.711409395973154</v>
      </c>
      <c r="BL729" s="8" t="n">
        <v>6</v>
      </c>
      <c r="BM729" s="8" t="n">
        <v>6</v>
      </c>
      <c r="BN729" s="8" t="n">
        <v>23</v>
      </c>
      <c r="BO729" s="8" t="n">
        <f aca="false">BM729-BN729</f>
        <v>-17</v>
      </c>
      <c r="BP729" s="8" t="n">
        <v>6</v>
      </c>
      <c r="BQ729" s="8" t="n">
        <v>3</v>
      </c>
      <c r="BR729" s="8" t="n">
        <v>3</v>
      </c>
      <c r="BS729" s="8" t="n">
        <v>2</v>
      </c>
      <c r="BT729" s="12" t="n">
        <f aca="false">BS729/(EA729+BS729)</f>
        <v>0.018348623853211</v>
      </c>
      <c r="BU729" s="8" t="n">
        <v>12</v>
      </c>
      <c r="BV729" s="8" t="n">
        <v>4</v>
      </c>
      <c r="BW729" s="12" t="n">
        <f aca="false">IF(BU729+BV729&gt;0,BU729/(BU729+BV729),0)</f>
        <v>0.75</v>
      </c>
      <c r="BX729" s="8" t="n">
        <v>2</v>
      </c>
      <c r="BY729" s="8" t="n">
        <v>0</v>
      </c>
      <c r="BZ729" s="8" t="n">
        <v>4</v>
      </c>
      <c r="CA729" s="8" t="n">
        <v>3</v>
      </c>
      <c r="CB729" s="8" t="n">
        <v>6</v>
      </c>
      <c r="CC729" s="8" t="n">
        <v>1</v>
      </c>
      <c r="CD729" s="8" t="n">
        <v>3</v>
      </c>
      <c r="CE729" s="8" t="n">
        <v>3</v>
      </c>
      <c r="CF729" s="8" t="n">
        <v>9</v>
      </c>
      <c r="CG729" s="8" t="n">
        <v>0</v>
      </c>
      <c r="CH729" s="8" t="n">
        <v>7</v>
      </c>
      <c r="CI729" s="8" t="n">
        <v>2</v>
      </c>
      <c r="CJ729" s="8" t="n">
        <v>0</v>
      </c>
      <c r="CK729" s="8" t="n">
        <v>0</v>
      </c>
      <c r="CL729" s="8" t="n">
        <v>1</v>
      </c>
      <c r="CM729" s="8" t="n">
        <v>0</v>
      </c>
      <c r="CN729" s="8" t="n">
        <v>0</v>
      </c>
      <c r="CO729" s="8" t="n">
        <v>0</v>
      </c>
      <c r="CP729" s="8" t="n">
        <v>0</v>
      </c>
      <c r="CQ729" s="8" t="n">
        <v>1</v>
      </c>
      <c r="CR729" s="8" t="n">
        <v>0</v>
      </c>
      <c r="CS729" s="8" t="n">
        <v>2</v>
      </c>
      <c r="CT729" s="8" t="n">
        <v>0</v>
      </c>
      <c r="CU729" s="8" t="n">
        <v>0</v>
      </c>
      <c r="CV729" s="8" t="n">
        <v>0</v>
      </c>
      <c r="CW729" s="8" t="n">
        <v>2</v>
      </c>
      <c r="CX729" s="8" t="n">
        <v>0</v>
      </c>
      <c r="CY729" s="8" t="n">
        <v>1</v>
      </c>
      <c r="CZ729" s="8" t="n">
        <v>0</v>
      </c>
      <c r="DA729" s="8" t="n">
        <v>5</v>
      </c>
      <c r="DB729" s="8" t="n">
        <v>5</v>
      </c>
      <c r="DC729" s="8" t="n">
        <v>2</v>
      </c>
      <c r="DD729" s="8" t="n">
        <v>5</v>
      </c>
      <c r="DE729" s="8" t="n">
        <v>0</v>
      </c>
      <c r="DF729" s="8" t="n">
        <v>1</v>
      </c>
      <c r="DG729" s="8" t="n">
        <v>0</v>
      </c>
      <c r="DH729" s="8" t="n">
        <v>11</v>
      </c>
      <c r="DI729" s="8" t="n">
        <v>1</v>
      </c>
      <c r="DJ729" s="8" t="n">
        <v>2</v>
      </c>
      <c r="DK729" s="8" t="n">
        <v>1</v>
      </c>
      <c r="DL729" s="8" t="n">
        <v>1</v>
      </c>
      <c r="DM729" s="8" t="n">
        <v>0</v>
      </c>
      <c r="DN729" s="8" t="n">
        <v>2</v>
      </c>
      <c r="DO729" s="8" t="n">
        <v>2</v>
      </c>
      <c r="DP729" s="8" t="n">
        <v>0</v>
      </c>
      <c r="DQ729" s="8" t="n">
        <f aca="false">DJ729-DI729</f>
        <v>1</v>
      </c>
      <c r="DR729" s="19" t="n">
        <v>1.958</v>
      </c>
      <c r="DS729" s="8" t="n">
        <v>1</v>
      </c>
      <c r="DT729" s="8" t="n">
        <v>0</v>
      </c>
      <c r="DU729" s="8" t="n">
        <v>0</v>
      </c>
      <c r="DV729" s="8" t="n">
        <v>0</v>
      </c>
      <c r="DW729" s="8" t="n">
        <v>0</v>
      </c>
      <c r="DX729" s="8" t="n">
        <v>219</v>
      </c>
      <c r="DY729" s="8" t="n">
        <v>134</v>
      </c>
      <c r="DZ729" s="8" t="n">
        <v>167</v>
      </c>
      <c r="EA729" s="8" t="n">
        <v>107</v>
      </c>
      <c r="EB729" s="8" t="n">
        <v>131</v>
      </c>
      <c r="EC729" s="8" t="n">
        <v>85</v>
      </c>
      <c r="ED729" s="8" t="n">
        <v>10.67</v>
      </c>
      <c r="EE729" s="8" t="n">
        <v>5.55</v>
      </c>
      <c r="EF729" s="8" t="n">
        <v>17</v>
      </c>
      <c r="EG729" s="8" t="n">
        <v>6</v>
      </c>
      <c r="EH729" s="12" t="n">
        <f aca="false">EF729/EB729</f>
        <v>0.129770992366412</v>
      </c>
      <c r="EI729" s="20" t="n">
        <f aca="false">1-EG729/EC729</f>
        <v>0.929411764705882</v>
      </c>
      <c r="EJ729" s="21" t="n">
        <f aca="false">EH729+EI729</f>
        <v>1.05918275707229</v>
      </c>
      <c r="EK729" s="8" t="n">
        <v>219</v>
      </c>
      <c r="EL729" s="8" t="n">
        <v>134</v>
      </c>
      <c r="EM729" s="8" t="n">
        <v>166</v>
      </c>
      <c r="EN729" s="8" t="n">
        <v>107</v>
      </c>
      <c r="EO729" s="8" t="n">
        <v>130</v>
      </c>
      <c r="EP729" s="8" t="n">
        <v>85</v>
      </c>
      <c r="EQ729" s="8" t="n">
        <v>17</v>
      </c>
      <c r="ER729" s="8" t="n">
        <v>6</v>
      </c>
      <c r="ES729" s="8" t="n">
        <v>107</v>
      </c>
      <c r="ET729" s="8" t="n">
        <v>59</v>
      </c>
      <c r="EU729" s="8" t="n">
        <v>42</v>
      </c>
      <c r="EV729" s="8" t="n">
        <v>26</v>
      </c>
      <c r="EW729" s="8" t="n">
        <v>10</v>
      </c>
      <c r="EX729" s="8" t="n">
        <v>2</v>
      </c>
      <c r="EY729" s="8" t="n">
        <v>6</v>
      </c>
      <c r="EZ729" s="8" t="n">
        <v>13</v>
      </c>
      <c r="FA729" s="8" t="n">
        <v>0.9</v>
      </c>
      <c r="FB729" s="8" t="n">
        <v>0.3</v>
      </c>
      <c r="FC729" s="8" t="n">
        <v>1.2</v>
      </c>
      <c r="FD729" s="19" t="n">
        <v>9.98</v>
      </c>
      <c r="FE729" s="18" t="n">
        <f aca="false">FD729/V729</f>
        <v>0.831666666666667</v>
      </c>
      <c r="FF729" s="8" t="n">
        <v>1.0374</v>
      </c>
      <c r="FG729" s="8" t="n">
        <v>0.24</v>
      </c>
      <c r="FH729" s="8" t="n">
        <v>-0.02</v>
      </c>
      <c r="FI729" s="8" t="n">
        <v>0.21</v>
      </c>
      <c r="FJ729" s="8" t="n">
        <v>1</v>
      </c>
      <c r="FK729" s="8" t="n">
        <v>1</v>
      </c>
      <c r="FL729" s="8" t="n">
        <v>0</v>
      </c>
      <c r="FM729" s="8" t="n">
        <f aca="false">BL729+BS729+AH729+DT729</f>
        <v>10</v>
      </c>
      <c r="FN729" s="19" t="n">
        <f aca="false">IF(DS729&gt;0,(BL729+BR729)/DS729,0)</f>
        <v>9</v>
      </c>
      <c r="FO729" s="12" t="n">
        <v>0.1304071247</v>
      </c>
      <c r="FP729" s="19" t="n">
        <f aca="false">Z729-AH729/10</f>
        <v>8.8</v>
      </c>
      <c r="FQ729" s="19" t="n">
        <f aca="false">Z729+DR729/5</f>
        <v>9.3916</v>
      </c>
      <c r="FR729" s="19" t="n">
        <f aca="false">(DX729+DY729)/AL729*60</f>
        <v>120.102069747661</v>
      </c>
      <c r="FS729" s="22"/>
      <c r="FT729" s="22"/>
      <c r="FU729" s="22"/>
      <c r="FV729" s="22"/>
      <c r="FW729" s="17" t="s">
        <v>270</v>
      </c>
      <c r="FX729" s="23" t="n">
        <v>875000</v>
      </c>
      <c r="FY729" s="23" t="n">
        <v>900000</v>
      </c>
      <c r="FZ729" s="8" t="n">
        <v>12</v>
      </c>
      <c r="GA729" s="8" t="n">
        <v>5</v>
      </c>
      <c r="GB729" s="8" t="n">
        <v>4</v>
      </c>
      <c r="GC729" s="8" t="n">
        <v>9</v>
      </c>
      <c r="GD729" s="8" t="n">
        <v>2</v>
      </c>
      <c r="GE729" s="8" t="n">
        <v>2</v>
      </c>
      <c r="GF729" s="8" t="n">
        <v>24</v>
      </c>
      <c r="GG729" s="8" t="n">
        <v>176</v>
      </c>
      <c r="GH729" s="8" t="n">
        <v>0.9</v>
      </c>
      <c r="GI729" s="8" t="n">
        <v>0.3</v>
      </c>
      <c r="GJ729" s="8" t="n">
        <v>1.2</v>
      </c>
      <c r="GK729" s="8" t="n">
        <f aca="false">Z729-AH729/10</f>
        <v>8.8</v>
      </c>
      <c r="GL729" s="22"/>
      <c r="GM729" s="22"/>
      <c r="GN729" s="22"/>
      <c r="GO729" s="22"/>
      <c r="GP729" s="22"/>
    </row>
    <row r="730" customFormat="false" ht="13.65" hidden="false" customHeight="true" outlineLevel="0" collapsed="false">
      <c r="A730" s="16" t="n">
        <v>33672</v>
      </c>
      <c r="B730" s="17" t="s">
        <v>3348</v>
      </c>
      <c r="C730" s="17" t="s">
        <v>385</v>
      </c>
      <c r="D730" s="17" t="s">
        <v>283</v>
      </c>
      <c r="E730" s="17" t="s">
        <v>283</v>
      </c>
      <c r="F730" s="8" t="n">
        <v>72</v>
      </c>
      <c r="G730" s="8" t="n">
        <v>190</v>
      </c>
      <c r="H730" s="8" t="n">
        <v>2011</v>
      </c>
      <c r="I730" s="8" t="n">
        <v>7</v>
      </c>
      <c r="J730" s="8" t="n">
        <v>204</v>
      </c>
      <c r="K730" s="17" t="s">
        <v>263</v>
      </c>
      <c r="L730" s="8" t="n">
        <v>2015</v>
      </c>
      <c r="M730" s="8" t="n">
        <v>25</v>
      </c>
      <c r="N730" s="8" t="n">
        <v>3</v>
      </c>
      <c r="O730" s="8" t="n">
        <v>8476288</v>
      </c>
      <c r="P730" s="17" t="s">
        <v>3349</v>
      </c>
      <c r="Q730" s="17" t="s">
        <v>3350</v>
      </c>
      <c r="R730" s="17" t="s">
        <v>3351</v>
      </c>
      <c r="S730" s="17" t="s">
        <v>756</v>
      </c>
      <c r="T730" s="17" t="s">
        <v>268</v>
      </c>
      <c r="U730" s="17" t="s">
        <v>402</v>
      </c>
      <c r="V730" s="8" t="n">
        <v>79</v>
      </c>
      <c r="W730" s="8" t="n">
        <v>23</v>
      </c>
      <c r="X730" s="8" t="n">
        <v>18</v>
      </c>
      <c r="Y730" s="8" t="n">
        <v>12</v>
      </c>
      <c r="Z730" s="8" t="n">
        <v>41</v>
      </c>
      <c r="AA730" s="8" t="n">
        <v>5</v>
      </c>
      <c r="AB730" s="8" t="n">
        <v>21</v>
      </c>
      <c r="AC730" s="18" t="n">
        <f aca="false">Z730/V730</f>
        <v>0.518987341772152</v>
      </c>
      <c r="AD730" s="19" t="n">
        <f aca="false">IF(FZ730&gt;V730,Z730-V730*(GC730-Z730)/(FZ730-V730),0)</f>
        <v>11.8198198198198</v>
      </c>
      <c r="AE730" s="19" t="n">
        <v>16.798</v>
      </c>
      <c r="AF730" s="8" t="n">
        <v>-17</v>
      </c>
      <c r="AG730" s="8" t="n">
        <v>-4.5</v>
      </c>
      <c r="AH730" s="8" t="n">
        <v>35</v>
      </c>
      <c r="AI730" s="8" t="n">
        <v>1631</v>
      </c>
      <c r="AJ730" s="8" t="n">
        <v>78186</v>
      </c>
      <c r="AK730" s="19" t="n">
        <v>1303.1</v>
      </c>
      <c r="AL730" s="8" t="n">
        <v>1303.12</v>
      </c>
      <c r="AM730" s="8" t="n">
        <v>1303</v>
      </c>
      <c r="AN730" s="18" t="n">
        <f aca="false">AJ730/60/V730</f>
        <v>16.4949367088608</v>
      </c>
      <c r="AO730" s="8" t="n">
        <v>27.43</v>
      </c>
      <c r="AP730" s="12" t="n">
        <f aca="false">IF(EF730&gt;0,Z730/EF730,0)</f>
        <v>0.585714285714286</v>
      </c>
      <c r="AQ730" s="8" t="n">
        <v>238</v>
      </c>
      <c r="AR730" s="8" t="n">
        <v>238</v>
      </c>
      <c r="AS730" s="8" t="n">
        <v>238</v>
      </c>
      <c r="AT730" s="8" t="n">
        <v>184</v>
      </c>
      <c r="AU730" s="8" t="n">
        <v>184</v>
      </c>
      <c r="AV730" s="8" t="n">
        <v>136</v>
      </c>
      <c r="AW730" s="8" t="n">
        <v>166</v>
      </c>
      <c r="AX730" s="8" t="n">
        <v>79</v>
      </c>
      <c r="AY730" s="8" t="n">
        <v>5</v>
      </c>
      <c r="AZ730" s="8" t="n">
        <v>15</v>
      </c>
      <c r="BA730" s="8" t="n">
        <f aca="false">AY730+AZ730</f>
        <v>20</v>
      </c>
      <c r="BB730" s="8" t="n">
        <v>16.12</v>
      </c>
      <c r="BC730" s="8" t="n">
        <v>24.9779</v>
      </c>
      <c r="BD730" s="19" t="n">
        <v>222.9</v>
      </c>
      <c r="BE730" s="19" t="n">
        <v>10.2632184790116</v>
      </c>
      <c r="BF730" s="19" t="n">
        <f aca="false">AQ730+BD730</f>
        <v>460.9</v>
      </c>
      <c r="BG730" s="19" t="n">
        <f aca="false">IF(AL730&gt;0,BF730/AL730*60,0)</f>
        <v>21.2213763889742</v>
      </c>
      <c r="BH730" s="8" t="n">
        <v>459</v>
      </c>
      <c r="BI730" s="8" t="n">
        <v>368</v>
      </c>
      <c r="BJ730" s="8" t="n">
        <v>353</v>
      </c>
      <c r="BK730" s="12" t="n">
        <f aca="false">BH730/(BH730+BJ730)</f>
        <v>0.565270935960591</v>
      </c>
      <c r="BL730" s="8" t="n">
        <v>60</v>
      </c>
      <c r="BM730" s="8" t="n">
        <v>60</v>
      </c>
      <c r="BN730" s="8" t="n">
        <v>58</v>
      </c>
      <c r="BO730" s="8" t="n">
        <f aca="false">BM730-BN730</f>
        <v>2</v>
      </c>
      <c r="BP730" s="8" t="n">
        <v>48</v>
      </c>
      <c r="BQ730" s="8" t="n">
        <v>34</v>
      </c>
      <c r="BR730" s="8" t="n">
        <v>27</v>
      </c>
      <c r="BS730" s="8" t="n">
        <v>19</v>
      </c>
      <c r="BT730" s="12" t="n">
        <f aca="false">BS730/(EA730+BS730)</f>
        <v>0.0204081632653061</v>
      </c>
      <c r="BU730" s="8" t="n">
        <v>24</v>
      </c>
      <c r="BV730" s="8" t="n">
        <v>32</v>
      </c>
      <c r="BW730" s="12" t="n">
        <f aca="false">IF(BU730+BV730&gt;0,BU730/(BU730+BV730),0)</f>
        <v>0.428571428571429</v>
      </c>
      <c r="BX730" s="8" t="n">
        <v>6</v>
      </c>
      <c r="BY730" s="8" t="n">
        <v>9</v>
      </c>
      <c r="BZ730" s="8" t="n">
        <v>5</v>
      </c>
      <c r="CA730" s="8" t="n">
        <v>6</v>
      </c>
      <c r="CB730" s="8" t="n">
        <v>13</v>
      </c>
      <c r="CC730" s="8" t="n">
        <v>17</v>
      </c>
      <c r="CD730" s="8" t="n">
        <v>8</v>
      </c>
      <c r="CE730" s="8" t="n">
        <v>12</v>
      </c>
      <c r="CF730" s="8" t="n">
        <v>9</v>
      </c>
      <c r="CG730" s="8" t="n">
        <v>7</v>
      </c>
      <c r="CH730" s="8" t="n">
        <v>14</v>
      </c>
      <c r="CI730" s="8" t="n">
        <v>22</v>
      </c>
      <c r="CJ730" s="8" t="n">
        <v>0</v>
      </c>
      <c r="CK730" s="8" t="n">
        <v>0</v>
      </c>
      <c r="CL730" s="8" t="n">
        <v>3</v>
      </c>
      <c r="CM730" s="8" t="n">
        <v>2</v>
      </c>
      <c r="CN730" s="8" t="n">
        <v>0</v>
      </c>
      <c r="CO730" s="8" t="n">
        <v>0</v>
      </c>
      <c r="CP730" s="8" t="n">
        <v>0</v>
      </c>
      <c r="CQ730" s="8" t="n">
        <v>3</v>
      </c>
      <c r="CR730" s="8" t="n">
        <v>1</v>
      </c>
      <c r="CS730" s="8" t="n">
        <v>2</v>
      </c>
      <c r="CT730" s="8" t="n">
        <v>2</v>
      </c>
      <c r="CU730" s="8" t="n">
        <v>1</v>
      </c>
      <c r="CV730" s="8" t="n">
        <v>0</v>
      </c>
      <c r="CW730" s="8" t="n">
        <v>14</v>
      </c>
      <c r="CX730" s="8" t="n">
        <v>0</v>
      </c>
      <c r="CY730" s="8" t="n">
        <v>4</v>
      </c>
      <c r="CZ730" s="8" t="n">
        <v>5</v>
      </c>
      <c r="DA730" s="8" t="n">
        <v>39</v>
      </c>
      <c r="DB730" s="8" t="n">
        <v>11</v>
      </c>
      <c r="DC730" s="8" t="n">
        <v>6</v>
      </c>
      <c r="DD730" s="8" t="n">
        <v>10</v>
      </c>
      <c r="DE730" s="8" t="n">
        <v>11</v>
      </c>
      <c r="DF730" s="8" t="n">
        <v>12</v>
      </c>
      <c r="DG730" s="8" t="n">
        <v>0</v>
      </c>
      <c r="DH730" s="8" t="n">
        <v>86</v>
      </c>
      <c r="DI730" s="8" t="n">
        <v>15</v>
      </c>
      <c r="DJ730" s="8" t="n">
        <v>18</v>
      </c>
      <c r="DK730" s="8" t="n">
        <v>17</v>
      </c>
      <c r="DL730" s="8" t="n">
        <v>16</v>
      </c>
      <c r="DM730" s="8" t="n">
        <v>1</v>
      </c>
      <c r="DN730" s="8" t="n">
        <v>21</v>
      </c>
      <c r="DO730" s="8" t="n">
        <v>20</v>
      </c>
      <c r="DP730" s="8" t="n">
        <v>1</v>
      </c>
      <c r="DQ730" s="8" t="n">
        <f aca="false">DJ730-DI730</f>
        <v>3</v>
      </c>
      <c r="DR730" s="19" t="n">
        <v>4.454</v>
      </c>
      <c r="DS730" s="8" t="n">
        <v>14</v>
      </c>
      <c r="DT730" s="8" t="n">
        <v>1</v>
      </c>
      <c r="DU730" s="8" t="n">
        <v>0</v>
      </c>
      <c r="DV730" s="8" t="n">
        <v>0</v>
      </c>
      <c r="DW730" s="8" t="n">
        <v>0</v>
      </c>
      <c r="DX730" s="8" t="n">
        <v>1344</v>
      </c>
      <c r="DY730" s="8" t="n">
        <v>1213</v>
      </c>
      <c r="DZ730" s="8" t="n">
        <v>986</v>
      </c>
      <c r="EA730" s="8" t="n">
        <v>912</v>
      </c>
      <c r="EB730" s="8" t="n">
        <v>716</v>
      </c>
      <c r="EC730" s="8" t="n">
        <v>678</v>
      </c>
      <c r="ED730" s="8" t="n">
        <v>63.79</v>
      </c>
      <c r="EE730" s="8" t="n">
        <v>58.09</v>
      </c>
      <c r="EF730" s="8" t="n">
        <v>70</v>
      </c>
      <c r="EG730" s="8" t="n">
        <v>69</v>
      </c>
      <c r="EH730" s="12" t="n">
        <f aca="false">EF730/EB730</f>
        <v>0.0977653631284916</v>
      </c>
      <c r="EI730" s="20" t="n">
        <f aca="false">1-EG730/EC730</f>
        <v>0.898230088495575</v>
      </c>
      <c r="EJ730" s="21" t="n">
        <f aca="false">EH730+EI730</f>
        <v>0.995995451624067</v>
      </c>
      <c r="EK730" s="8" t="n">
        <v>1345</v>
      </c>
      <c r="EL730" s="8" t="n">
        <v>1213</v>
      </c>
      <c r="EM730" s="8" t="n">
        <v>986</v>
      </c>
      <c r="EN730" s="8" t="n">
        <v>911</v>
      </c>
      <c r="EO730" s="8" t="n">
        <v>716</v>
      </c>
      <c r="EP730" s="8" t="n">
        <v>677</v>
      </c>
      <c r="EQ730" s="8" t="n">
        <v>69</v>
      </c>
      <c r="ER730" s="8" t="n">
        <v>69</v>
      </c>
      <c r="ES730" s="8" t="n">
        <v>657</v>
      </c>
      <c r="ET730" s="8" t="n">
        <v>589</v>
      </c>
      <c r="EU730" s="8" t="n">
        <v>253</v>
      </c>
      <c r="EV730" s="8" t="n">
        <v>238</v>
      </c>
      <c r="EW730" s="8" t="n">
        <v>33</v>
      </c>
      <c r="EX730" s="8" t="n">
        <v>39</v>
      </c>
      <c r="EY730" s="8" t="n">
        <v>88</v>
      </c>
      <c r="EZ730" s="8" t="n">
        <v>78</v>
      </c>
      <c r="FA730" s="8" t="n">
        <v>2.9</v>
      </c>
      <c r="FB730" s="8" t="n">
        <v>0.8</v>
      </c>
      <c r="FC730" s="8" t="n">
        <v>3.7</v>
      </c>
      <c r="FD730" s="19" t="n">
        <v>34.77</v>
      </c>
      <c r="FE730" s="18" t="n">
        <f aca="false">FD730/V730</f>
        <v>0.440126582278481</v>
      </c>
      <c r="FF730" s="8" t="n">
        <v>4.1546</v>
      </c>
      <c r="FG730" s="8" t="n">
        <v>1.21</v>
      </c>
      <c r="FH730" s="8" t="n">
        <v>-0.18</v>
      </c>
      <c r="FI730" s="8" t="n">
        <v>1.03</v>
      </c>
      <c r="FJ730" s="8" t="n">
        <v>1</v>
      </c>
      <c r="FK730" s="8" t="n">
        <v>0</v>
      </c>
      <c r="FL730" s="8" t="n">
        <v>0</v>
      </c>
      <c r="FM730" s="8" t="n">
        <f aca="false">BL730+BS730+AH730+DT730</f>
        <v>115</v>
      </c>
      <c r="FN730" s="19" t="n">
        <f aca="false">IF(DS730&gt;0,(BL730+BR730)/DS730,0)</f>
        <v>6.21428571428571</v>
      </c>
      <c r="FO730" s="12" t="n">
        <v>0.1218031516</v>
      </c>
      <c r="FP730" s="19" t="n">
        <f aca="false">Z730-AH730/10</f>
        <v>37.5</v>
      </c>
      <c r="FQ730" s="19" t="n">
        <f aca="false">Z730+DR730/5</f>
        <v>41.8908</v>
      </c>
      <c r="FR730" s="19" t="n">
        <f aca="false">(DX730+DY730)/AL730*60</f>
        <v>117.732825833385</v>
      </c>
      <c r="FS730" s="8" t="n">
        <v>4</v>
      </c>
      <c r="FT730" s="17" t="s">
        <v>1722</v>
      </c>
      <c r="FU730" s="8" t="n">
        <v>195</v>
      </c>
      <c r="FV730" s="22"/>
      <c r="FW730" s="17" t="s">
        <v>280</v>
      </c>
      <c r="FX730" s="23" t="n">
        <v>1500000</v>
      </c>
      <c r="FY730" s="23" t="n">
        <v>1800000</v>
      </c>
      <c r="FZ730" s="8" t="n">
        <v>190</v>
      </c>
      <c r="GA730" s="8" t="n">
        <v>40</v>
      </c>
      <c r="GB730" s="8" t="n">
        <v>42</v>
      </c>
      <c r="GC730" s="8" t="n">
        <v>82</v>
      </c>
      <c r="GD730" s="8" t="n">
        <v>-6</v>
      </c>
      <c r="GE730" s="8" t="n">
        <v>76</v>
      </c>
      <c r="GF730" s="8" t="n">
        <v>282</v>
      </c>
      <c r="GG730" s="8" t="n">
        <v>2792</v>
      </c>
      <c r="GH730" s="8" t="n">
        <v>5.3</v>
      </c>
      <c r="GI730" s="8" t="n">
        <v>2.9</v>
      </c>
      <c r="GJ730" s="8" t="n">
        <v>8.2</v>
      </c>
      <c r="GK730" s="8" t="n">
        <f aca="false">Z730-AH730/10</f>
        <v>37.5</v>
      </c>
      <c r="GL730" s="22"/>
      <c r="GM730" s="22"/>
      <c r="GN730" s="22"/>
      <c r="GO730" s="22"/>
      <c r="GP730" s="22"/>
    </row>
    <row r="731" customFormat="false" ht="13.65" hidden="false" customHeight="true" outlineLevel="0" collapsed="false">
      <c r="A731" s="16" t="n">
        <v>33241</v>
      </c>
      <c r="B731" s="17" t="s">
        <v>700</v>
      </c>
      <c r="C731" s="17" t="s">
        <v>272</v>
      </c>
      <c r="D731" s="17" t="s">
        <v>262</v>
      </c>
      <c r="E731" s="17" t="s">
        <v>262</v>
      </c>
      <c r="F731" s="8" t="n">
        <v>70</v>
      </c>
      <c r="G731" s="8" t="n">
        <v>180</v>
      </c>
      <c r="H731" s="8" t="n">
        <v>2009</v>
      </c>
      <c r="I731" s="8" t="n">
        <v>1</v>
      </c>
      <c r="J731" s="8" t="n">
        <v>11</v>
      </c>
      <c r="K731" s="17" t="s">
        <v>273</v>
      </c>
      <c r="L731" s="8" t="n">
        <v>2011</v>
      </c>
      <c r="M731" s="8" t="n">
        <v>27</v>
      </c>
      <c r="N731" s="8" t="n">
        <v>7</v>
      </c>
      <c r="O731" s="8" t="n">
        <v>8475176</v>
      </c>
      <c r="P731" s="17" t="s">
        <v>3352</v>
      </c>
      <c r="Q731" s="17" t="s">
        <v>3353</v>
      </c>
      <c r="R731" s="17" t="s">
        <v>3354</v>
      </c>
      <c r="S731" s="17" t="s">
        <v>756</v>
      </c>
      <c r="T731" s="17" t="s">
        <v>278</v>
      </c>
      <c r="U731" s="17" t="s">
        <v>488</v>
      </c>
      <c r="V731" s="8" t="n">
        <v>44</v>
      </c>
      <c r="W731" s="8" t="n">
        <v>9</v>
      </c>
      <c r="X731" s="8" t="n">
        <v>23</v>
      </c>
      <c r="Y731" s="8" t="n">
        <v>12</v>
      </c>
      <c r="Z731" s="8" t="n">
        <v>32</v>
      </c>
      <c r="AA731" s="8" t="n">
        <v>11</v>
      </c>
      <c r="AB731" s="8" t="n">
        <v>32</v>
      </c>
      <c r="AC731" s="18" t="n">
        <f aca="false">Z731/V731</f>
        <v>0.727272727272727</v>
      </c>
      <c r="AD731" s="19" t="n">
        <f aca="false">IF(FZ731&gt;V731,Z731-V731*(GC731-Z731)/(FZ731-V731),0)</f>
        <v>14.375</v>
      </c>
      <c r="AE731" s="19" t="n">
        <v>11.546</v>
      </c>
      <c r="AF731" s="8" t="n">
        <v>26</v>
      </c>
      <c r="AG731" s="8" t="n">
        <v>4.1</v>
      </c>
      <c r="AH731" s="8" t="n">
        <v>6</v>
      </c>
      <c r="AI731" s="8" t="n">
        <v>1229</v>
      </c>
      <c r="AJ731" s="8" t="n">
        <v>61661</v>
      </c>
      <c r="AK731" s="19" t="n">
        <v>1027.6833333333</v>
      </c>
      <c r="AL731" s="8" t="n">
        <v>1027.67</v>
      </c>
      <c r="AM731" s="8" t="n">
        <v>1028</v>
      </c>
      <c r="AN731" s="18" t="n">
        <f aca="false">AJ731/60/V731</f>
        <v>23.3564393939394</v>
      </c>
      <c r="AO731" s="8" t="n">
        <v>38.72</v>
      </c>
      <c r="AP731" s="12" t="n">
        <f aca="false">IF(EF731&gt;0,Z731/EF731,0)</f>
        <v>0.507936507936508</v>
      </c>
      <c r="AQ731" s="8" t="n">
        <v>220</v>
      </c>
      <c r="AR731" s="8" t="n">
        <v>220</v>
      </c>
      <c r="AS731" s="8" t="n">
        <v>220</v>
      </c>
      <c r="AT731" s="8" t="n">
        <v>159</v>
      </c>
      <c r="AU731" s="8" t="n">
        <v>159</v>
      </c>
      <c r="AV731" s="8" t="n">
        <v>110</v>
      </c>
      <c r="AW731" s="8" t="n">
        <v>58</v>
      </c>
      <c r="AX731" s="8" t="n">
        <v>7</v>
      </c>
      <c r="AY731" s="8" t="n">
        <v>5</v>
      </c>
      <c r="AZ731" s="8" t="n">
        <v>15</v>
      </c>
      <c r="BA731" s="8" t="n">
        <f aca="false">AY731+AZ731</f>
        <v>20</v>
      </c>
      <c r="BB731" s="8" t="n">
        <v>6.07</v>
      </c>
      <c r="BC731" s="8" t="n">
        <v>54.1455</v>
      </c>
      <c r="BD731" s="19" t="n">
        <v>173.2</v>
      </c>
      <c r="BE731" s="19" t="n">
        <v>10.1120643518597</v>
      </c>
      <c r="BF731" s="19" t="n">
        <f aca="false">AQ731+BD731</f>
        <v>393.2</v>
      </c>
      <c r="BG731" s="19" t="n">
        <f aca="false">IF(AL731&gt;0,BF731/AL731*60,0)</f>
        <v>22.9567857386126</v>
      </c>
      <c r="BH731" s="8" t="n">
        <v>384</v>
      </c>
      <c r="BI731" s="8" t="n">
        <v>363</v>
      </c>
      <c r="BJ731" s="8" t="n">
        <v>383</v>
      </c>
      <c r="BK731" s="12" t="n">
        <f aca="false">BH731/(BH731+BJ731)</f>
        <v>0.500651890482399</v>
      </c>
      <c r="BL731" s="8" t="n">
        <v>27</v>
      </c>
      <c r="BM731" s="8" t="n">
        <v>27</v>
      </c>
      <c r="BN731" s="8" t="n">
        <v>37</v>
      </c>
      <c r="BO731" s="8" t="n">
        <f aca="false">BM731-BN731</f>
        <v>-10</v>
      </c>
      <c r="BP731" s="8" t="n">
        <v>49</v>
      </c>
      <c r="BQ731" s="8" t="n">
        <v>33</v>
      </c>
      <c r="BR731" s="8" t="n">
        <v>33</v>
      </c>
      <c r="BS731" s="8" t="n">
        <v>84</v>
      </c>
      <c r="BT731" s="12" t="n">
        <f aca="false">BS731/(EA731+BS731)</f>
        <v>0.102941176470588</v>
      </c>
      <c r="BU731" s="8" t="n">
        <v>0</v>
      </c>
      <c r="BV731" s="8" t="n">
        <v>0</v>
      </c>
      <c r="BW731" s="12" t="n">
        <f aca="false">IF(BU731+BV731&gt;0,BU731/(BU731+BV731),0)</f>
        <v>0</v>
      </c>
      <c r="BX731" s="8" t="n">
        <v>0</v>
      </c>
      <c r="BY731" s="8" t="n">
        <v>0</v>
      </c>
      <c r="BZ731" s="8" t="n">
        <v>0</v>
      </c>
      <c r="CA731" s="8" t="n">
        <v>0</v>
      </c>
      <c r="CB731" s="8" t="n">
        <v>0</v>
      </c>
      <c r="CC731" s="8" t="n">
        <v>0</v>
      </c>
      <c r="CD731" s="8" t="n">
        <v>0</v>
      </c>
      <c r="CE731" s="8" t="n">
        <v>0</v>
      </c>
      <c r="CF731" s="8" t="n">
        <v>0</v>
      </c>
      <c r="CG731" s="8" t="n">
        <v>0</v>
      </c>
      <c r="CH731" s="8" t="n">
        <v>0</v>
      </c>
      <c r="CI731" s="8" t="n">
        <v>0</v>
      </c>
      <c r="CJ731" s="8" t="n">
        <v>0</v>
      </c>
      <c r="CK731" s="8" t="n">
        <v>0</v>
      </c>
      <c r="CL731" s="8" t="n">
        <v>0</v>
      </c>
      <c r="CM731" s="8" t="n">
        <v>2</v>
      </c>
      <c r="CN731" s="8" t="n">
        <v>0</v>
      </c>
      <c r="CO731" s="8" t="n">
        <v>0</v>
      </c>
      <c r="CP731" s="8" t="n">
        <v>0</v>
      </c>
      <c r="CQ731" s="8" t="n">
        <v>0</v>
      </c>
      <c r="CR731" s="8" t="n">
        <v>0</v>
      </c>
      <c r="CS731" s="8" t="n">
        <v>7</v>
      </c>
      <c r="CT731" s="8" t="n">
        <v>0</v>
      </c>
      <c r="CU731" s="8" t="n">
        <v>0</v>
      </c>
      <c r="CV731" s="8" t="n">
        <v>0</v>
      </c>
      <c r="CW731" s="8" t="n">
        <v>2</v>
      </c>
      <c r="CX731" s="8" t="n">
        <v>1</v>
      </c>
      <c r="CY731" s="8" t="n">
        <v>3</v>
      </c>
      <c r="CZ731" s="8" t="n">
        <v>4</v>
      </c>
      <c r="DA731" s="8" t="n">
        <v>41</v>
      </c>
      <c r="DB731" s="8" t="n">
        <v>2</v>
      </c>
      <c r="DC731" s="8" t="n">
        <v>3</v>
      </c>
      <c r="DD731" s="8" t="n">
        <v>60</v>
      </c>
      <c r="DE731" s="8" t="n">
        <v>8</v>
      </c>
      <c r="DF731" s="8" t="n">
        <v>1</v>
      </c>
      <c r="DG731" s="8" t="n">
        <v>0</v>
      </c>
      <c r="DH731" s="8" t="n">
        <v>36</v>
      </c>
      <c r="DI731" s="8" t="n">
        <v>3</v>
      </c>
      <c r="DJ731" s="8" t="n">
        <v>8</v>
      </c>
      <c r="DK731" s="8" t="n">
        <v>4</v>
      </c>
      <c r="DL731" s="8" t="n">
        <v>4</v>
      </c>
      <c r="DM731" s="8" t="n">
        <v>0</v>
      </c>
      <c r="DN731" s="8" t="n">
        <v>9</v>
      </c>
      <c r="DO731" s="8" t="n">
        <v>9</v>
      </c>
      <c r="DP731" s="8" t="n">
        <v>0</v>
      </c>
      <c r="DQ731" s="8" t="n">
        <f aca="false">DJ731-DI731</f>
        <v>5</v>
      </c>
      <c r="DR731" s="19" t="n">
        <v>9.052</v>
      </c>
      <c r="DS731" s="8" t="n">
        <v>3</v>
      </c>
      <c r="DT731" s="8" t="n">
        <v>0</v>
      </c>
      <c r="DU731" s="8" t="n">
        <v>0</v>
      </c>
      <c r="DV731" s="8" t="n">
        <v>0</v>
      </c>
      <c r="DW731" s="8" t="n">
        <v>0</v>
      </c>
      <c r="DX731" s="8" t="n">
        <v>1125</v>
      </c>
      <c r="DY731" s="8" t="n">
        <v>996</v>
      </c>
      <c r="DZ731" s="8" t="n">
        <v>824</v>
      </c>
      <c r="EA731" s="8" t="n">
        <v>732</v>
      </c>
      <c r="EB731" s="8" t="n">
        <v>598</v>
      </c>
      <c r="EC731" s="8" t="n">
        <v>552</v>
      </c>
      <c r="ED731" s="8" t="n">
        <v>53.87</v>
      </c>
      <c r="EE731" s="8" t="n">
        <v>47.72</v>
      </c>
      <c r="EF731" s="8" t="n">
        <v>63</v>
      </c>
      <c r="EG731" s="8" t="n">
        <v>40</v>
      </c>
      <c r="EH731" s="12" t="n">
        <f aca="false">EF731/EB731</f>
        <v>0.105351170568562</v>
      </c>
      <c r="EI731" s="20" t="n">
        <f aca="false">1-EG731/EC731</f>
        <v>0.927536231884058</v>
      </c>
      <c r="EJ731" s="21" t="n">
        <f aca="false">EH731+EI731</f>
        <v>1.03288740245262</v>
      </c>
      <c r="EK731" s="8" t="n">
        <v>1121</v>
      </c>
      <c r="EL731" s="8" t="n">
        <v>998</v>
      </c>
      <c r="EM731" s="8" t="n">
        <v>820</v>
      </c>
      <c r="EN731" s="8" t="n">
        <v>734</v>
      </c>
      <c r="EO731" s="8" t="n">
        <v>597</v>
      </c>
      <c r="EP731" s="8" t="n">
        <v>553</v>
      </c>
      <c r="EQ731" s="8" t="n">
        <v>63</v>
      </c>
      <c r="ER731" s="8" t="n">
        <v>41</v>
      </c>
      <c r="ES731" s="8" t="n">
        <v>498</v>
      </c>
      <c r="ET731" s="8" t="n">
        <v>504</v>
      </c>
      <c r="EU731" s="8" t="n">
        <v>191</v>
      </c>
      <c r="EV731" s="8" t="n">
        <v>172</v>
      </c>
      <c r="EW731" s="8" t="n">
        <v>34</v>
      </c>
      <c r="EX731" s="8" t="n">
        <v>17</v>
      </c>
      <c r="EY731" s="8" t="n">
        <v>46</v>
      </c>
      <c r="EZ731" s="8" t="n">
        <v>54</v>
      </c>
      <c r="FA731" s="8" t="n">
        <v>3</v>
      </c>
      <c r="FB731" s="8" t="n">
        <v>4</v>
      </c>
      <c r="FC731" s="8" t="n">
        <v>7</v>
      </c>
      <c r="FD731" s="19" t="n">
        <v>44.55</v>
      </c>
      <c r="FE731" s="18" t="n">
        <f aca="false">FD731/V731</f>
        <v>1.0125</v>
      </c>
      <c r="FF731" s="8" t="n">
        <v>3.3388</v>
      </c>
      <c r="FG731" s="8" t="n">
        <v>0.47</v>
      </c>
      <c r="FH731" s="8" t="n">
        <v>0.37</v>
      </c>
      <c r="FI731" s="8" t="n">
        <v>0.85</v>
      </c>
      <c r="FJ731" s="8" t="n">
        <v>6</v>
      </c>
      <c r="FK731" s="8" t="n">
        <v>2</v>
      </c>
      <c r="FL731" s="8" t="n">
        <v>1</v>
      </c>
      <c r="FM731" s="8" t="n">
        <f aca="false">BL731+BS731+AH731+DT731</f>
        <v>117</v>
      </c>
      <c r="FN731" s="19" t="n">
        <f aca="false">IF(DS731&gt;0,(BL731+BR731)/DS731,0)</f>
        <v>20</v>
      </c>
      <c r="FO731" s="12" t="n">
        <v>0.0665584416</v>
      </c>
      <c r="FP731" s="19" t="n">
        <f aca="false">Z731-AH731/10</f>
        <v>31.4</v>
      </c>
      <c r="FQ731" s="19" t="n">
        <f aca="false">Z731+DR731/5</f>
        <v>33.8104</v>
      </c>
      <c r="FR731" s="19" t="n">
        <f aca="false">(DX731+DY731)/AL731*60</f>
        <v>123.833526326545</v>
      </c>
      <c r="FS731" s="8" t="n">
        <v>4</v>
      </c>
      <c r="FT731" s="17" t="s">
        <v>453</v>
      </c>
      <c r="FU731" s="8" t="n">
        <v>195</v>
      </c>
      <c r="FV731" s="22"/>
      <c r="FW731" s="17" t="s">
        <v>280</v>
      </c>
      <c r="FX731" s="23" t="n">
        <v>3000000</v>
      </c>
      <c r="FY731" s="23" t="n">
        <v>2500000</v>
      </c>
      <c r="FZ731" s="8" t="n">
        <v>396</v>
      </c>
      <c r="GA731" s="8" t="n">
        <v>55</v>
      </c>
      <c r="GB731" s="8" t="n">
        <v>118</v>
      </c>
      <c r="GC731" s="8" t="n">
        <v>173</v>
      </c>
      <c r="GD731" s="8" t="n">
        <v>76</v>
      </c>
      <c r="GE731" s="8" t="n">
        <v>140</v>
      </c>
      <c r="GF731" s="8" t="n">
        <v>725</v>
      </c>
      <c r="GG731" s="8" t="n">
        <v>7764</v>
      </c>
      <c r="GH731" s="8" t="n">
        <v>15.8</v>
      </c>
      <c r="GI731" s="8" t="n">
        <v>22.5</v>
      </c>
      <c r="GJ731" s="8" t="n">
        <v>38.3</v>
      </c>
      <c r="GK731" s="8" t="n">
        <f aca="false">Z731-AH731/10</f>
        <v>31.4</v>
      </c>
      <c r="GL731" s="22"/>
      <c r="GM731" s="22"/>
      <c r="GN731" s="22"/>
      <c r="GO731" s="22"/>
      <c r="GP731" s="22"/>
    </row>
    <row r="732" customFormat="false" ht="13.65" hidden="false" customHeight="true" outlineLevel="0" collapsed="false">
      <c r="A732" s="16" t="n">
        <v>31177</v>
      </c>
      <c r="B732" s="17" t="s">
        <v>1082</v>
      </c>
      <c r="C732" s="17" t="s">
        <v>27</v>
      </c>
      <c r="D732" s="17" t="s">
        <v>262</v>
      </c>
      <c r="E732" s="17" t="s">
        <v>262</v>
      </c>
      <c r="F732" s="8" t="n">
        <v>76</v>
      </c>
      <c r="G732" s="8" t="n">
        <v>223</v>
      </c>
      <c r="H732" s="8" t="n">
        <v>2003</v>
      </c>
      <c r="I732" s="8" t="n">
        <v>1</v>
      </c>
      <c r="J732" s="8" t="n">
        <v>19</v>
      </c>
      <c r="K732" s="17" t="s">
        <v>273</v>
      </c>
      <c r="L732" s="8" t="n">
        <v>2005</v>
      </c>
      <c r="M732" s="8" t="n">
        <v>32</v>
      </c>
      <c r="N732" s="8" t="n">
        <v>13</v>
      </c>
      <c r="O732" s="8" t="n">
        <v>8470612</v>
      </c>
      <c r="P732" s="17" t="s">
        <v>3355</v>
      </c>
      <c r="Q732" s="17" t="s">
        <v>3356</v>
      </c>
      <c r="R732" s="17" t="s">
        <v>3357</v>
      </c>
      <c r="S732" s="17" t="s">
        <v>756</v>
      </c>
      <c r="T732" s="17" t="s">
        <v>313</v>
      </c>
      <c r="U732" s="17" t="s">
        <v>545</v>
      </c>
      <c r="V732" s="8" t="n">
        <v>56</v>
      </c>
      <c r="W732" s="8" t="n">
        <v>11</v>
      </c>
      <c r="X732" s="8" t="n">
        <v>50</v>
      </c>
      <c r="Y732" s="8" t="n">
        <v>34</v>
      </c>
      <c r="Z732" s="8" t="n">
        <v>61</v>
      </c>
      <c r="AA732" s="8" t="n">
        <v>2</v>
      </c>
      <c r="AB732" s="8" t="n">
        <v>8</v>
      </c>
      <c r="AC732" s="18" t="n">
        <f aca="false">Z732/V732</f>
        <v>1.08928571428571</v>
      </c>
      <c r="AD732" s="19" t="n">
        <f aca="false">IF(FZ732&gt;V732,Z732-V732*(GC732-Z732)/(FZ732-V732),0)</f>
        <v>8.05691056910569</v>
      </c>
      <c r="AE732" s="19" t="n">
        <v>20.232</v>
      </c>
      <c r="AF732" s="8" t="n">
        <v>20</v>
      </c>
      <c r="AG732" s="8" t="n">
        <v>5.9</v>
      </c>
      <c r="AH732" s="8" t="n">
        <v>42</v>
      </c>
      <c r="AI732" s="8" t="n">
        <v>1438</v>
      </c>
      <c r="AJ732" s="8" t="n">
        <v>71990</v>
      </c>
      <c r="AK732" s="19" t="n">
        <v>1199.8333333333</v>
      </c>
      <c r="AL732" s="8" t="n">
        <v>1199.83</v>
      </c>
      <c r="AM732" s="8" t="n">
        <v>1200</v>
      </c>
      <c r="AN732" s="18" t="n">
        <f aca="false">AJ732/60/V732</f>
        <v>21.4255952380952</v>
      </c>
      <c r="AO732" s="8" t="n">
        <v>35.3</v>
      </c>
      <c r="AP732" s="12" t="n">
        <f aca="false">IF(EF732&gt;0,Z732/EF732,0)</f>
        <v>0.717647058823529</v>
      </c>
      <c r="AQ732" s="8" t="n">
        <v>242</v>
      </c>
      <c r="AR732" s="8" t="n">
        <v>242</v>
      </c>
      <c r="AS732" s="8" t="n">
        <v>242</v>
      </c>
      <c r="AT732" s="8" t="n">
        <v>182</v>
      </c>
      <c r="AU732" s="8" t="n">
        <v>182</v>
      </c>
      <c r="AV732" s="8" t="n">
        <v>117</v>
      </c>
      <c r="AW732" s="8" t="n">
        <v>108</v>
      </c>
      <c r="AX732" s="8" t="n">
        <v>36</v>
      </c>
      <c r="AY732" s="8" t="n">
        <v>7</v>
      </c>
      <c r="AZ732" s="8" t="n">
        <v>14</v>
      </c>
      <c r="BA732" s="8" t="n">
        <f aca="false">AY732+AZ732</f>
        <v>21</v>
      </c>
      <c r="BB732" s="8" t="n">
        <v>12.31</v>
      </c>
      <c r="BC732" s="8" t="n">
        <v>37.2393</v>
      </c>
      <c r="BD732" s="19" t="n">
        <v>530.6</v>
      </c>
      <c r="BE732" s="19" t="n">
        <v>26.533685234061</v>
      </c>
      <c r="BF732" s="19" t="n">
        <f aca="false">AQ732+BD732</f>
        <v>772.6</v>
      </c>
      <c r="BG732" s="19" t="n">
        <f aca="false">IF(AL732&gt;0,BF732/AL732*60,0)</f>
        <v>38.6354733587258</v>
      </c>
      <c r="BH732" s="8" t="n">
        <v>449</v>
      </c>
      <c r="BI732" s="8" t="n">
        <v>354</v>
      </c>
      <c r="BJ732" s="8" t="n">
        <v>421</v>
      </c>
      <c r="BK732" s="12" t="n">
        <f aca="false">BH732/(BH732+BJ732)</f>
        <v>0.516091954022988</v>
      </c>
      <c r="BL732" s="8" t="n">
        <v>96</v>
      </c>
      <c r="BM732" s="8" t="n">
        <v>96</v>
      </c>
      <c r="BN732" s="8" t="n">
        <v>52</v>
      </c>
      <c r="BO732" s="8" t="n">
        <f aca="false">BM732-BN732</f>
        <v>44</v>
      </c>
      <c r="BP732" s="8" t="n">
        <v>65</v>
      </c>
      <c r="BQ732" s="8" t="n">
        <v>64</v>
      </c>
      <c r="BR732" s="8" t="n">
        <v>45</v>
      </c>
      <c r="BS732" s="8" t="n">
        <v>57</v>
      </c>
      <c r="BT732" s="12" t="n">
        <f aca="false">BS732/(EA732+BS732)</f>
        <v>0.0685096153846154</v>
      </c>
      <c r="BU732" s="8" t="n">
        <v>406</v>
      </c>
      <c r="BV732" s="8" t="n">
        <v>443</v>
      </c>
      <c r="BW732" s="12" t="n">
        <f aca="false">IF(BU732+BV732&gt;0,BU732/(BU732+BV732),0)</f>
        <v>0.478209658421673</v>
      </c>
      <c r="BX732" s="8" t="n">
        <v>131</v>
      </c>
      <c r="BY732" s="8" t="n">
        <v>128</v>
      </c>
      <c r="BZ732" s="8" t="n">
        <v>146</v>
      </c>
      <c r="CA732" s="8" t="n">
        <v>151</v>
      </c>
      <c r="CB732" s="8" t="n">
        <v>129</v>
      </c>
      <c r="CC732" s="8" t="n">
        <v>164</v>
      </c>
      <c r="CD732" s="8" t="n">
        <v>98</v>
      </c>
      <c r="CE732" s="8" t="n">
        <v>128</v>
      </c>
      <c r="CF732" s="8" t="n">
        <v>167</v>
      </c>
      <c r="CG732" s="8" t="n">
        <v>169</v>
      </c>
      <c r="CH732" s="8" t="n">
        <v>242</v>
      </c>
      <c r="CI732" s="8" t="n">
        <v>275</v>
      </c>
      <c r="CJ732" s="8" t="n">
        <v>0</v>
      </c>
      <c r="CK732" s="8" t="n">
        <v>0</v>
      </c>
      <c r="CL732" s="8" t="n">
        <v>3</v>
      </c>
      <c r="CM732" s="8" t="n">
        <v>0</v>
      </c>
      <c r="CN732" s="8" t="n">
        <v>1</v>
      </c>
      <c r="CO732" s="8" t="n">
        <v>0</v>
      </c>
      <c r="CP732" s="8" t="n">
        <v>0</v>
      </c>
      <c r="CQ732" s="8" t="n">
        <v>1</v>
      </c>
      <c r="CR732" s="8" t="n">
        <v>1</v>
      </c>
      <c r="CS732" s="8" t="n">
        <v>1</v>
      </c>
      <c r="CT732" s="8" t="n">
        <v>2</v>
      </c>
      <c r="CU732" s="8" t="n">
        <v>1</v>
      </c>
      <c r="CV732" s="8" t="n">
        <v>0</v>
      </c>
      <c r="CW732" s="8" t="n">
        <v>5</v>
      </c>
      <c r="CX732" s="8" t="n">
        <v>0</v>
      </c>
      <c r="CY732" s="8" t="n">
        <v>2</v>
      </c>
      <c r="CZ732" s="8" t="n">
        <v>4</v>
      </c>
      <c r="DA732" s="8" t="n">
        <v>59</v>
      </c>
      <c r="DB732" s="8" t="n">
        <v>7</v>
      </c>
      <c r="DC732" s="8" t="n">
        <v>2</v>
      </c>
      <c r="DD732" s="8" t="n">
        <v>26</v>
      </c>
      <c r="DE732" s="8" t="n">
        <v>14</v>
      </c>
      <c r="DF732" s="8" t="n">
        <v>10</v>
      </c>
      <c r="DG732" s="8" t="n">
        <v>0</v>
      </c>
      <c r="DH732" s="8" t="n">
        <v>58</v>
      </c>
      <c r="DI732" s="8" t="n">
        <v>21</v>
      </c>
      <c r="DJ732" s="8" t="n">
        <v>7</v>
      </c>
      <c r="DK732" s="8" t="n">
        <v>20</v>
      </c>
      <c r="DL732" s="8" t="n">
        <v>20</v>
      </c>
      <c r="DM732" s="8" t="n">
        <v>0</v>
      </c>
      <c r="DN732" s="8" t="n">
        <v>6</v>
      </c>
      <c r="DO732" s="8" t="n">
        <v>6</v>
      </c>
      <c r="DP732" s="8" t="n">
        <v>0</v>
      </c>
      <c r="DQ732" s="8" t="n">
        <f aca="false">DJ732-DI732</f>
        <v>-14</v>
      </c>
      <c r="DR732" s="19" t="n">
        <v>-13.738</v>
      </c>
      <c r="DS732" s="8" t="n">
        <v>21</v>
      </c>
      <c r="DT732" s="8" t="n">
        <v>0</v>
      </c>
      <c r="DU732" s="8" t="n">
        <v>0</v>
      </c>
      <c r="DV732" s="8" t="n">
        <v>0</v>
      </c>
      <c r="DW732" s="8" t="n">
        <v>0</v>
      </c>
      <c r="DX732" s="8" t="n">
        <v>1298</v>
      </c>
      <c r="DY732" s="8" t="n">
        <v>1037</v>
      </c>
      <c r="DZ732" s="8" t="n">
        <v>965</v>
      </c>
      <c r="EA732" s="8" t="n">
        <v>775</v>
      </c>
      <c r="EB732" s="8" t="n">
        <v>672</v>
      </c>
      <c r="EC732" s="8" t="n">
        <v>536</v>
      </c>
      <c r="ED732" s="8" t="n">
        <v>78.96</v>
      </c>
      <c r="EE732" s="8" t="n">
        <v>55.34</v>
      </c>
      <c r="EF732" s="8" t="n">
        <v>85</v>
      </c>
      <c r="EG732" s="8" t="n">
        <v>55</v>
      </c>
      <c r="EH732" s="12" t="n">
        <f aca="false">EF732/EB732</f>
        <v>0.126488095238095</v>
      </c>
      <c r="EI732" s="20" t="n">
        <f aca="false">1-EG732/EC732</f>
        <v>0.897388059701492</v>
      </c>
      <c r="EJ732" s="21" t="n">
        <f aca="false">EH732+EI732</f>
        <v>1.02387615493959</v>
      </c>
      <c r="EK732" s="8" t="n">
        <v>1299</v>
      </c>
      <c r="EL732" s="8" t="n">
        <v>1037</v>
      </c>
      <c r="EM732" s="8" t="n">
        <v>963</v>
      </c>
      <c r="EN732" s="8" t="n">
        <v>774</v>
      </c>
      <c r="EO732" s="8" t="n">
        <v>672</v>
      </c>
      <c r="EP732" s="8" t="n">
        <v>535</v>
      </c>
      <c r="EQ732" s="8" t="n">
        <v>85</v>
      </c>
      <c r="ER732" s="8" t="n">
        <v>55</v>
      </c>
      <c r="ES732" s="8" t="n">
        <v>698</v>
      </c>
      <c r="ET732" s="8" t="n">
        <v>531</v>
      </c>
      <c r="EU732" s="8" t="n">
        <v>299</v>
      </c>
      <c r="EV732" s="8" t="n">
        <v>211</v>
      </c>
      <c r="EW732" s="8" t="n">
        <v>60</v>
      </c>
      <c r="EX732" s="8" t="n">
        <v>26</v>
      </c>
      <c r="EY732" s="8" t="n">
        <v>63</v>
      </c>
      <c r="EZ732" s="8" t="n">
        <v>73</v>
      </c>
      <c r="FA732" s="8" t="n">
        <v>4</v>
      </c>
      <c r="FB732" s="8" t="n">
        <v>2.1</v>
      </c>
      <c r="FC732" s="8" t="n">
        <v>6.2</v>
      </c>
      <c r="FD732" s="19" t="n">
        <v>55.1</v>
      </c>
      <c r="FE732" s="18" t="n">
        <f aca="false">FD732/V732</f>
        <v>0.983928571428572</v>
      </c>
      <c r="FF732" s="8" t="n">
        <v>7.1411</v>
      </c>
      <c r="FG732" s="8" t="n">
        <v>0.6</v>
      </c>
      <c r="FH732" s="8" t="n">
        <v>0.26</v>
      </c>
      <c r="FI732" s="8" t="n">
        <v>0.86</v>
      </c>
      <c r="FJ732" s="8" t="n">
        <v>4</v>
      </c>
      <c r="FK732" s="8" t="n">
        <v>1</v>
      </c>
      <c r="FL732" s="8" t="n">
        <v>0</v>
      </c>
      <c r="FM732" s="8" t="n">
        <f aca="false">BL732+BS732+AH732+DT732</f>
        <v>195</v>
      </c>
      <c r="FN732" s="19" t="n">
        <f aca="false">IF(DS732&gt;0,(BL732+BR732)/DS732,0)</f>
        <v>6.71428571428571</v>
      </c>
      <c r="FO732" s="12" t="n">
        <v>0.0732142857</v>
      </c>
      <c r="FP732" s="19" t="n">
        <f aca="false">Z732-AH732/10</f>
        <v>56.8</v>
      </c>
      <c r="FQ732" s="19" t="n">
        <f aca="false">Z732+DR732/5</f>
        <v>58.2524</v>
      </c>
      <c r="FR732" s="19" t="n">
        <f aca="false">(DX732+DY732)/AL732*60</f>
        <v>116.766541926773</v>
      </c>
      <c r="FS732" s="8" t="n">
        <v>4</v>
      </c>
      <c r="FT732" s="17" t="s">
        <v>307</v>
      </c>
      <c r="FU732" s="8" t="n">
        <v>195</v>
      </c>
      <c r="FV732" s="17" t="s">
        <v>255</v>
      </c>
      <c r="FW732" s="17" t="s">
        <v>280</v>
      </c>
      <c r="FX732" s="23" t="n">
        <v>9025000</v>
      </c>
      <c r="FY732" s="23" t="n">
        <v>8250000</v>
      </c>
      <c r="FZ732" s="8" t="n">
        <v>917</v>
      </c>
      <c r="GA732" s="8" t="n">
        <v>247</v>
      </c>
      <c r="GB732" s="8" t="n">
        <v>628</v>
      </c>
      <c r="GC732" s="8" t="n">
        <v>875</v>
      </c>
      <c r="GD732" s="8" t="n">
        <v>165</v>
      </c>
      <c r="GE732" s="8" t="n">
        <v>772</v>
      </c>
      <c r="GF732" s="8" t="n">
        <v>2109</v>
      </c>
      <c r="GG732" s="8" t="n">
        <v>18097</v>
      </c>
      <c r="GH732" s="8" t="n">
        <v>70.7</v>
      </c>
      <c r="GI732" s="8" t="n">
        <v>26.7</v>
      </c>
      <c r="GJ732" s="8" t="n">
        <v>97.4</v>
      </c>
      <c r="GK732" s="8" t="n">
        <f aca="false">Z732-AH732/10</f>
        <v>56.8</v>
      </c>
      <c r="GL732" s="22"/>
      <c r="GM732" s="22"/>
      <c r="GN732" s="22"/>
      <c r="GO732" s="22"/>
      <c r="GP732" s="22"/>
    </row>
    <row r="733" customFormat="false" ht="13.65" hidden="false" customHeight="true" outlineLevel="0" collapsed="false">
      <c r="A733" s="16" t="n">
        <v>34597</v>
      </c>
      <c r="B733" s="17" t="s">
        <v>3358</v>
      </c>
      <c r="C733" s="17" t="s">
        <v>62</v>
      </c>
      <c r="D733" s="17" t="s">
        <v>283</v>
      </c>
      <c r="E733" s="17" t="s">
        <v>283</v>
      </c>
      <c r="F733" s="8" t="n">
        <v>72</v>
      </c>
      <c r="G733" s="8" t="n">
        <v>181</v>
      </c>
      <c r="H733" s="8" t="n">
        <v>2013</v>
      </c>
      <c r="I733" s="8" t="n">
        <v>1</v>
      </c>
      <c r="J733" s="8" t="n">
        <v>30</v>
      </c>
      <c r="K733" s="17" t="s">
        <v>273</v>
      </c>
      <c r="L733" s="8" t="n">
        <v>2014</v>
      </c>
      <c r="M733" s="8" t="n">
        <v>23</v>
      </c>
      <c r="N733" s="8" t="n">
        <v>4</v>
      </c>
      <c r="O733" s="8" t="n">
        <v>8477451</v>
      </c>
      <c r="P733" s="17" t="s">
        <v>3359</v>
      </c>
      <c r="Q733" s="17" t="s">
        <v>3360</v>
      </c>
      <c r="R733" s="17" t="s">
        <v>3361</v>
      </c>
      <c r="S733" s="17" t="s">
        <v>756</v>
      </c>
      <c r="T733" s="17" t="s">
        <v>3362</v>
      </c>
      <c r="U733" s="17" t="s">
        <v>3363</v>
      </c>
      <c r="V733" s="8" t="n">
        <v>78</v>
      </c>
      <c r="W733" s="8" t="n">
        <v>11</v>
      </c>
      <c r="X733" s="8" t="n">
        <v>20</v>
      </c>
      <c r="Y733" s="8" t="n">
        <v>13</v>
      </c>
      <c r="Z733" s="8" t="n">
        <v>31</v>
      </c>
      <c r="AA733" s="8" t="n">
        <v>0</v>
      </c>
      <c r="AB733" s="8" t="n">
        <v>0</v>
      </c>
      <c r="AC733" s="18" t="n">
        <f aca="false">Z733/V733</f>
        <v>0.397435897435897</v>
      </c>
      <c r="AD733" s="19" t="n">
        <f aca="false">IF(FZ733&gt;V733,Z733-V733*(GC733-Z733)/(FZ733-V733),0)</f>
        <v>1.28571428571429</v>
      </c>
      <c r="AE733" s="19" t="n">
        <v>11.466</v>
      </c>
      <c r="AF733" s="8" t="n">
        <v>1</v>
      </c>
      <c r="AG733" s="8" t="n">
        <v>-1.8</v>
      </c>
      <c r="AH733" s="8" t="n">
        <v>72</v>
      </c>
      <c r="AI733" s="8" t="n">
        <v>1370</v>
      </c>
      <c r="AJ733" s="8" t="n">
        <v>61131</v>
      </c>
      <c r="AK733" s="19" t="n">
        <v>1018.85</v>
      </c>
      <c r="AL733" s="8" t="n">
        <v>1018.85</v>
      </c>
      <c r="AM733" s="8" t="n">
        <v>1019</v>
      </c>
      <c r="AN733" s="18" t="n">
        <f aca="false">AJ733/60/V733</f>
        <v>13.0621794871795</v>
      </c>
      <c r="AO733" s="8" t="n">
        <v>22.02</v>
      </c>
      <c r="AP733" s="12" t="n">
        <f aca="false">IF(EF733&gt;0,Z733/EF733,0)</f>
        <v>0.704545454545455</v>
      </c>
      <c r="AQ733" s="8" t="n">
        <v>248</v>
      </c>
      <c r="AR733" s="8" t="n">
        <v>248</v>
      </c>
      <c r="AS733" s="8" t="n">
        <v>248</v>
      </c>
      <c r="AT733" s="8" t="n">
        <v>184</v>
      </c>
      <c r="AU733" s="8" t="n">
        <v>184</v>
      </c>
      <c r="AV733" s="8" t="n">
        <v>129</v>
      </c>
      <c r="AW733" s="8" t="n">
        <v>150</v>
      </c>
      <c r="AX733" s="8" t="n">
        <v>66</v>
      </c>
      <c r="AY733" s="8" t="n">
        <v>7</v>
      </c>
      <c r="AZ733" s="8" t="n">
        <v>12</v>
      </c>
      <c r="BA733" s="8" t="n">
        <f aca="false">AY733+AZ733</f>
        <v>19</v>
      </c>
      <c r="BB733" s="8" t="n">
        <v>13.46</v>
      </c>
      <c r="BC733" s="8" t="n">
        <v>28.6899</v>
      </c>
      <c r="BD733" s="19" t="n">
        <v>295.5</v>
      </c>
      <c r="BE733" s="19" t="n">
        <v>17.4019728124847</v>
      </c>
      <c r="BF733" s="19" t="n">
        <f aca="false">AQ733+BD733</f>
        <v>543.5</v>
      </c>
      <c r="BG733" s="19" t="n">
        <f aca="false">IF(AL733&gt;0,BF733/AL733*60,0)</f>
        <v>32.0066741914904</v>
      </c>
      <c r="BH733" s="8" t="n">
        <v>354</v>
      </c>
      <c r="BI733" s="8" t="n">
        <v>321</v>
      </c>
      <c r="BJ733" s="8" t="n">
        <v>261</v>
      </c>
      <c r="BK733" s="12" t="n">
        <f aca="false">BH733/(BH733+BJ733)</f>
        <v>0.575609756097561</v>
      </c>
      <c r="BL733" s="8" t="n">
        <v>113</v>
      </c>
      <c r="BM733" s="8" t="n">
        <v>113</v>
      </c>
      <c r="BN733" s="8" t="n">
        <v>113</v>
      </c>
      <c r="BO733" s="8" t="n">
        <f aca="false">BM733-BN733</f>
        <v>0</v>
      </c>
      <c r="BP733" s="8" t="n">
        <v>55</v>
      </c>
      <c r="BQ733" s="8" t="n">
        <v>20</v>
      </c>
      <c r="BR733" s="8" t="n">
        <v>26</v>
      </c>
      <c r="BS733" s="8" t="n">
        <v>38</v>
      </c>
      <c r="BT733" s="12" t="n">
        <f aca="false">BS733/(EA733+BS733)</f>
        <v>0.0513513513513514</v>
      </c>
      <c r="BU733" s="8" t="n">
        <v>93</v>
      </c>
      <c r="BV733" s="8" t="n">
        <v>110</v>
      </c>
      <c r="BW733" s="12" t="n">
        <f aca="false">IF(BU733+BV733&gt;0,BU733/(BU733+BV733),0)</f>
        <v>0.458128078817734</v>
      </c>
      <c r="BX733" s="8" t="n">
        <v>23</v>
      </c>
      <c r="BY733" s="8" t="n">
        <v>14</v>
      </c>
      <c r="BZ733" s="8" t="n">
        <v>33</v>
      </c>
      <c r="CA733" s="8" t="n">
        <v>36</v>
      </c>
      <c r="CB733" s="8" t="n">
        <v>37</v>
      </c>
      <c r="CC733" s="8" t="n">
        <v>60</v>
      </c>
      <c r="CD733" s="8" t="n">
        <v>25</v>
      </c>
      <c r="CE733" s="8" t="n">
        <v>32</v>
      </c>
      <c r="CF733" s="8" t="n">
        <v>33</v>
      </c>
      <c r="CG733" s="8" t="n">
        <v>39</v>
      </c>
      <c r="CH733" s="8" t="n">
        <v>50</v>
      </c>
      <c r="CI733" s="8" t="n">
        <v>66</v>
      </c>
      <c r="CJ733" s="8" t="n">
        <v>0</v>
      </c>
      <c r="CK733" s="8" t="n">
        <v>0</v>
      </c>
      <c r="CL733" s="8" t="n">
        <v>2</v>
      </c>
      <c r="CM733" s="8" t="n">
        <v>2</v>
      </c>
      <c r="CN733" s="8" t="n">
        <v>0</v>
      </c>
      <c r="CO733" s="8" t="n">
        <v>0</v>
      </c>
      <c r="CP733" s="8" t="n">
        <v>0</v>
      </c>
      <c r="CQ733" s="8" t="n">
        <v>2</v>
      </c>
      <c r="CR733" s="8" t="n">
        <v>2</v>
      </c>
      <c r="CS733" s="8" t="n">
        <v>0</v>
      </c>
      <c r="CT733" s="8" t="n">
        <v>0</v>
      </c>
      <c r="CU733" s="8" t="n">
        <v>0</v>
      </c>
      <c r="CV733" s="8" t="n">
        <v>0</v>
      </c>
      <c r="CW733" s="8" t="n">
        <v>7</v>
      </c>
      <c r="CX733" s="8" t="n">
        <v>0</v>
      </c>
      <c r="CY733" s="8" t="n">
        <v>1</v>
      </c>
      <c r="CZ733" s="8" t="n">
        <v>8</v>
      </c>
      <c r="DA733" s="8" t="n">
        <v>46</v>
      </c>
      <c r="DB733" s="8" t="n">
        <v>16</v>
      </c>
      <c r="DC733" s="8" t="n">
        <v>4</v>
      </c>
      <c r="DD733" s="8" t="n">
        <v>13</v>
      </c>
      <c r="DE733" s="8" t="n">
        <v>11</v>
      </c>
      <c r="DF733" s="8" t="n">
        <v>8</v>
      </c>
      <c r="DG733" s="8" t="n">
        <v>1</v>
      </c>
      <c r="DH733" s="8" t="n">
        <v>76</v>
      </c>
      <c r="DI733" s="8" t="n">
        <v>28</v>
      </c>
      <c r="DJ733" s="8" t="n">
        <v>32</v>
      </c>
      <c r="DK733" s="8" t="n">
        <v>27</v>
      </c>
      <c r="DL733" s="8" t="n">
        <v>25</v>
      </c>
      <c r="DM733" s="8" t="n">
        <v>2</v>
      </c>
      <c r="DN733" s="8" t="n">
        <v>32</v>
      </c>
      <c r="DO733" s="8" t="n">
        <v>30</v>
      </c>
      <c r="DP733" s="8" t="n">
        <v>2</v>
      </c>
      <c r="DQ733" s="8" t="n">
        <f aca="false">DJ733-DI733</f>
        <v>4</v>
      </c>
      <c r="DR733" s="19" t="n">
        <v>3.08</v>
      </c>
      <c r="DS733" s="8" t="n">
        <v>25</v>
      </c>
      <c r="DT733" s="8" t="n">
        <v>2</v>
      </c>
      <c r="DU733" s="8" t="n">
        <v>0</v>
      </c>
      <c r="DV733" s="8" t="n">
        <v>1</v>
      </c>
      <c r="DW733" s="8" t="n">
        <v>0</v>
      </c>
      <c r="DX733" s="8" t="n">
        <v>1104</v>
      </c>
      <c r="DY733" s="8" t="n">
        <v>941</v>
      </c>
      <c r="DZ733" s="8" t="n">
        <v>777</v>
      </c>
      <c r="EA733" s="8" t="n">
        <v>702</v>
      </c>
      <c r="EB733" s="8" t="n">
        <v>574</v>
      </c>
      <c r="EC733" s="8" t="n">
        <v>494</v>
      </c>
      <c r="ED733" s="8" t="n">
        <v>43.47</v>
      </c>
      <c r="EE733" s="8" t="n">
        <v>44.89</v>
      </c>
      <c r="EF733" s="8" t="n">
        <v>44</v>
      </c>
      <c r="EG733" s="8" t="n">
        <v>38</v>
      </c>
      <c r="EH733" s="12" t="n">
        <f aca="false">EF733/EB733</f>
        <v>0.0766550522648084</v>
      </c>
      <c r="EI733" s="20" t="n">
        <f aca="false">1-EG733/EC733</f>
        <v>0.923076923076923</v>
      </c>
      <c r="EJ733" s="21" t="n">
        <f aca="false">EH733+EI733</f>
        <v>0.999731975341732</v>
      </c>
      <c r="EK733" s="8" t="n">
        <v>1102</v>
      </c>
      <c r="EL733" s="8" t="n">
        <v>945</v>
      </c>
      <c r="EM733" s="8" t="n">
        <v>776</v>
      </c>
      <c r="EN733" s="8" t="n">
        <v>703</v>
      </c>
      <c r="EO733" s="8" t="n">
        <v>574</v>
      </c>
      <c r="EP733" s="8" t="n">
        <v>495</v>
      </c>
      <c r="EQ733" s="8" t="n">
        <v>44</v>
      </c>
      <c r="ER733" s="8" t="n">
        <v>39</v>
      </c>
      <c r="ES733" s="8" t="n">
        <v>543</v>
      </c>
      <c r="ET733" s="8" t="n">
        <v>468</v>
      </c>
      <c r="EU733" s="8" t="n">
        <v>169</v>
      </c>
      <c r="EV733" s="8" t="n">
        <v>193</v>
      </c>
      <c r="EW733" s="8" t="n">
        <v>18</v>
      </c>
      <c r="EX733" s="8" t="n">
        <v>16</v>
      </c>
      <c r="EY733" s="8" t="n">
        <v>83</v>
      </c>
      <c r="EZ733" s="8" t="n">
        <v>109</v>
      </c>
      <c r="FA733" s="8" t="n">
        <v>1.5</v>
      </c>
      <c r="FB733" s="8" t="n">
        <v>1.1</v>
      </c>
      <c r="FC733" s="8" t="n">
        <v>2.7</v>
      </c>
      <c r="FD733" s="19" t="n">
        <v>39.41</v>
      </c>
      <c r="FE733" s="18" t="n">
        <f aca="false">FD733/V733</f>
        <v>0.50525641025641</v>
      </c>
      <c r="FF733" s="8" t="n">
        <v>2.516</v>
      </c>
      <c r="FG733" s="8" t="n">
        <v>0.74</v>
      </c>
      <c r="FH733" s="8" t="n">
        <v>-0.45</v>
      </c>
      <c r="FI733" s="8" t="n">
        <v>0.29</v>
      </c>
      <c r="FJ733" s="22"/>
      <c r="FK733" s="22"/>
      <c r="FL733" s="22"/>
      <c r="FM733" s="8" t="n">
        <f aca="false">BL733+BS733+AH733+DT733</f>
        <v>225</v>
      </c>
      <c r="FN733" s="19" t="n">
        <f aca="false">IF(DS733&gt;0,(BL733+BR733)/DS733,0)</f>
        <v>5.56</v>
      </c>
      <c r="FO733" s="12" t="n">
        <v>0.0977168079</v>
      </c>
      <c r="FP733" s="19" t="n">
        <f aca="false">Z733-AH733/10</f>
        <v>23.8</v>
      </c>
      <c r="FQ733" s="19" t="n">
        <f aca="false">Z733+DR733/5</f>
        <v>31.616</v>
      </c>
      <c r="FR733" s="19" t="n">
        <f aca="false">(DX733+DY733)/AL733*60</f>
        <v>120.429896451882</v>
      </c>
      <c r="FS733" s="8" t="n">
        <v>1</v>
      </c>
      <c r="FT733" s="17" t="s">
        <v>326</v>
      </c>
      <c r="FU733" s="8" t="n">
        <v>11</v>
      </c>
      <c r="FV733" s="22"/>
      <c r="FW733" s="17" t="s">
        <v>270</v>
      </c>
      <c r="FX733" s="23" t="n">
        <v>832500</v>
      </c>
      <c r="FY733" s="23" t="n">
        <v>863333</v>
      </c>
      <c r="FZ733" s="8" t="n">
        <v>162</v>
      </c>
      <c r="GA733" s="8" t="n">
        <v>30</v>
      </c>
      <c r="GB733" s="8" t="n">
        <v>33</v>
      </c>
      <c r="GC733" s="8" t="n">
        <v>63</v>
      </c>
      <c r="GD733" s="8" t="n">
        <v>12</v>
      </c>
      <c r="GE733" s="8" t="n">
        <v>144</v>
      </c>
      <c r="GF733" s="8" t="n">
        <v>310</v>
      </c>
      <c r="GG733" s="8" t="n">
        <v>2058</v>
      </c>
      <c r="GH733" s="8" t="n">
        <v>4.2</v>
      </c>
      <c r="GI733" s="8" t="n">
        <v>2.6</v>
      </c>
      <c r="GJ733" s="8" t="n">
        <v>6.8</v>
      </c>
      <c r="GK733" s="8" t="n">
        <f aca="false">Z733-AH733/10</f>
        <v>23.8</v>
      </c>
      <c r="GL733" s="22"/>
      <c r="GM733" s="22"/>
      <c r="GN733" s="22"/>
      <c r="GO733" s="22"/>
      <c r="GP733" s="22"/>
    </row>
    <row r="734" customFormat="false" ht="13.65" hidden="false" customHeight="true" outlineLevel="0" collapsed="false">
      <c r="A734" s="16" t="n">
        <v>33816</v>
      </c>
      <c r="B734" s="17" t="s">
        <v>454</v>
      </c>
      <c r="C734" s="17" t="s">
        <v>455</v>
      </c>
      <c r="D734" s="17" t="s">
        <v>262</v>
      </c>
      <c r="E734" s="17" t="s">
        <v>262</v>
      </c>
      <c r="F734" s="8" t="n">
        <v>75</v>
      </c>
      <c r="G734" s="8" t="n">
        <v>218</v>
      </c>
      <c r="H734" s="8" t="n">
        <v>2010</v>
      </c>
      <c r="I734" s="8" t="n">
        <v>1</v>
      </c>
      <c r="J734" s="8" t="n">
        <v>4</v>
      </c>
      <c r="K734" s="17" t="s">
        <v>273</v>
      </c>
      <c r="L734" s="8" t="n">
        <v>2011</v>
      </c>
      <c r="M734" s="8" t="n">
        <v>25</v>
      </c>
      <c r="N734" s="8" t="n">
        <v>7</v>
      </c>
      <c r="O734" s="8" t="n">
        <v>8475793</v>
      </c>
      <c r="P734" s="17" t="s">
        <v>3364</v>
      </c>
      <c r="Q734" s="17" t="s">
        <v>3365</v>
      </c>
      <c r="R734" s="17" t="s">
        <v>3366</v>
      </c>
      <c r="S734" s="17" t="s">
        <v>756</v>
      </c>
      <c r="T734" s="17" t="s">
        <v>313</v>
      </c>
      <c r="U734" s="17" t="s">
        <v>488</v>
      </c>
      <c r="V734" s="8" t="n">
        <v>79</v>
      </c>
      <c r="W734" s="8" t="n">
        <v>15</v>
      </c>
      <c r="X734" s="8" t="n">
        <v>39</v>
      </c>
      <c r="Y734" s="8" t="n">
        <v>17</v>
      </c>
      <c r="Z734" s="8" t="n">
        <v>54</v>
      </c>
      <c r="AA734" s="8" t="n">
        <v>4</v>
      </c>
      <c r="AB734" s="8" t="n">
        <v>10</v>
      </c>
      <c r="AC734" s="18" t="n">
        <f aca="false">Z734/V734</f>
        <v>0.683544303797468</v>
      </c>
      <c r="AD734" s="19" t="n">
        <f aca="false">IF(FZ734&gt;V734,Z734-V734*(GC734-Z734)/(FZ734-V734),0)</f>
        <v>1.45496535796767</v>
      </c>
      <c r="AE734" s="19" t="n">
        <v>19.447</v>
      </c>
      <c r="AF734" s="8" t="n">
        <v>13</v>
      </c>
      <c r="AG734" s="8" t="n">
        <v>-4.4</v>
      </c>
      <c r="AH734" s="8" t="n">
        <v>78</v>
      </c>
      <c r="AI734" s="8" t="n">
        <v>1921</v>
      </c>
      <c r="AJ734" s="8" t="n">
        <v>87921</v>
      </c>
      <c r="AK734" s="19" t="n">
        <v>1465.35</v>
      </c>
      <c r="AL734" s="8" t="n">
        <v>1465.85</v>
      </c>
      <c r="AM734" s="8" t="n">
        <v>1466</v>
      </c>
      <c r="AN734" s="18" t="n">
        <f aca="false">AJ734/60/V734</f>
        <v>18.5487341772152</v>
      </c>
      <c r="AO734" s="8" t="n">
        <v>30.51</v>
      </c>
      <c r="AP734" s="12" t="n">
        <f aca="false">IF(EF734&gt;0,Z734/EF734,0)</f>
        <v>0.568421052631579</v>
      </c>
      <c r="AQ734" s="8" t="n">
        <v>210</v>
      </c>
      <c r="AR734" s="8" t="n">
        <v>211</v>
      </c>
      <c r="AS734" s="8" t="n">
        <v>211</v>
      </c>
      <c r="AT734" s="8" t="n">
        <v>171</v>
      </c>
      <c r="AU734" s="8" t="n">
        <v>171</v>
      </c>
      <c r="AV734" s="8" t="n">
        <v>129</v>
      </c>
      <c r="AW734" s="8" t="n">
        <v>127</v>
      </c>
      <c r="AX734" s="8" t="n">
        <v>62</v>
      </c>
      <c r="AY734" s="8" t="n">
        <v>2</v>
      </c>
      <c r="AZ734" s="8" t="n">
        <v>14</v>
      </c>
      <c r="BA734" s="8" t="n">
        <f aca="false">AY734+AZ734</f>
        <v>16</v>
      </c>
      <c r="BB734" s="8" t="n">
        <v>16.25</v>
      </c>
      <c r="BC734" s="8" t="n">
        <v>25.062</v>
      </c>
      <c r="BD734" s="19" t="n">
        <v>280.8</v>
      </c>
      <c r="BE734" s="19" t="n">
        <v>11.4975944313645</v>
      </c>
      <c r="BF734" s="19" t="n">
        <f aca="false">AQ734+BD734</f>
        <v>490.8</v>
      </c>
      <c r="BG734" s="19" t="n">
        <f aca="false">IF(AL734&gt;0,BF734/AL734*60,0)</f>
        <v>20.089367943514</v>
      </c>
      <c r="BH734" s="8" t="n">
        <v>645</v>
      </c>
      <c r="BI734" s="8" t="n">
        <v>490</v>
      </c>
      <c r="BJ734" s="8" t="n">
        <v>414</v>
      </c>
      <c r="BK734" s="12" t="n">
        <f aca="false">BH734/(BH734+BJ734)</f>
        <v>0.609065155807365</v>
      </c>
      <c r="BL734" s="8" t="n">
        <v>87</v>
      </c>
      <c r="BM734" s="8" t="n">
        <v>87</v>
      </c>
      <c r="BN734" s="8" t="n">
        <v>69</v>
      </c>
      <c r="BO734" s="8" t="n">
        <f aca="false">BM734-BN734</f>
        <v>18</v>
      </c>
      <c r="BP734" s="8" t="n">
        <v>42</v>
      </c>
      <c r="BQ734" s="8" t="n">
        <v>41</v>
      </c>
      <c r="BR734" s="8" t="n">
        <v>46</v>
      </c>
      <c r="BS734" s="8" t="n">
        <v>35</v>
      </c>
      <c r="BT734" s="12" t="n">
        <f aca="false">BS734/(EA734+BS734)</f>
        <v>0.0346878097125867</v>
      </c>
      <c r="BU734" s="8" t="n">
        <v>810</v>
      </c>
      <c r="BV734" s="8" t="n">
        <v>651</v>
      </c>
      <c r="BW734" s="12" t="n">
        <f aca="false">IF(BU734+BV734&gt;0,BU734/(BU734+BV734),0)</f>
        <v>0.554414784394251</v>
      </c>
      <c r="BX734" s="8" t="n">
        <v>214</v>
      </c>
      <c r="BY734" s="8" t="n">
        <v>158</v>
      </c>
      <c r="BZ734" s="8" t="n">
        <v>264</v>
      </c>
      <c r="CA734" s="8" t="n">
        <v>206</v>
      </c>
      <c r="CB734" s="8" t="n">
        <v>332</v>
      </c>
      <c r="CC734" s="8" t="n">
        <v>287</v>
      </c>
      <c r="CD734" s="8" t="n">
        <v>236</v>
      </c>
      <c r="CE734" s="8" t="n">
        <v>160</v>
      </c>
      <c r="CF734" s="8" t="n">
        <v>292</v>
      </c>
      <c r="CG734" s="8" t="n">
        <v>216</v>
      </c>
      <c r="CH734" s="8" t="n">
        <v>465</v>
      </c>
      <c r="CI734" s="8" t="n">
        <v>416</v>
      </c>
      <c r="CJ734" s="8" t="n">
        <v>0</v>
      </c>
      <c r="CK734" s="8" t="n">
        <v>0</v>
      </c>
      <c r="CL734" s="8" t="n">
        <v>6</v>
      </c>
      <c r="CM734" s="8" t="n">
        <v>3</v>
      </c>
      <c r="CN734" s="8" t="n">
        <v>0</v>
      </c>
      <c r="CO734" s="8" t="n">
        <v>0</v>
      </c>
      <c r="CP734" s="8" t="n">
        <v>0</v>
      </c>
      <c r="CQ734" s="8" t="n">
        <v>2</v>
      </c>
      <c r="CR734" s="8" t="n">
        <v>0</v>
      </c>
      <c r="CS734" s="8" t="n">
        <v>0</v>
      </c>
      <c r="CT734" s="8" t="n">
        <v>2</v>
      </c>
      <c r="CU734" s="8" t="n">
        <v>1</v>
      </c>
      <c r="CV734" s="8" t="n">
        <v>0</v>
      </c>
      <c r="CW734" s="8" t="n">
        <v>10</v>
      </c>
      <c r="CX734" s="8" t="n">
        <v>0</v>
      </c>
      <c r="CY734" s="8" t="n">
        <v>0</v>
      </c>
      <c r="CZ734" s="8" t="n">
        <v>5</v>
      </c>
      <c r="DA734" s="8" t="n">
        <v>37</v>
      </c>
      <c r="DB734" s="8" t="n">
        <v>19</v>
      </c>
      <c r="DC734" s="8" t="n">
        <v>1</v>
      </c>
      <c r="DD734" s="8" t="n">
        <v>17</v>
      </c>
      <c r="DE734" s="8" t="n">
        <v>19</v>
      </c>
      <c r="DF734" s="8" t="n">
        <v>8</v>
      </c>
      <c r="DG734" s="8" t="n">
        <v>2</v>
      </c>
      <c r="DH734" s="8" t="n">
        <v>63</v>
      </c>
      <c r="DI734" s="8" t="n">
        <v>29</v>
      </c>
      <c r="DJ734" s="8" t="n">
        <v>17</v>
      </c>
      <c r="DK734" s="8" t="n">
        <v>29</v>
      </c>
      <c r="DL734" s="8" t="n">
        <v>26</v>
      </c>
      <c r="DM734" s="8" t="n">
        <v>3</v>
      </c>
      <c r="DN734" s="8" t="n">
        <v>19</v>
      </c>
      <c r="DO734" s="8" t="n">
        <v>16</v>
      </c>
      <c r="DP734" s="8" t="n">
        <v>3</v>
      </c>
      <c r="DQ734" s="8" t="n">
        <f aca="false">DJ734-DI734</f>
        <v>-12</v>
      </c>
      <c r="DR734" s="19" t="n">
        <v>-12.735</v>
      </c>
      <c r="DS734" s="8" t="n">
        <v>24</v>
      </c>
      <c r="DT734" s="8" t="n">
        <v>4</v>
      </c>
      <c r="DU734" s="8" t="n">
        <v>0</v>
      </c>
      <c r="DV734" s="8" t="n">
        <v>0</v>
      </c>
      <c r="DW734" s="8" t="n">
        <v>1</v>
      </c>
      <c r="DX734" s="8" t="n">
        <v>1684</v>
      </c>
      <c r="DY734" s="8" t="n">
        <v>1252</v>
      </c>
      <c r="DZ734" s="8" t="n">
        <v>1278</v>
      </c>
      <c r="EA734" s="8" t="n">
        <v>974</v>
      </c>
      <c r="EB734" s="8" t="n">
        <v>912</v>
      </c>
      <c r="EC734" s="8" t="n">
        <v>729</v>
      </c>
      <c r="ED734" s="8" t="n">
        <v>91.55</v>
      </c>
      <c r="EE734" s="8" t="n">
        <v>66.39</v>
      </c>
      <c r="EF734" s="8" t="n">
        <v>95</v>
      </c>
      <c r="EG734" s="8" t="n">
        <v>58</v>
      </c>
      <c r="EH734" s="12" t="n">
        <f aca="false">EF734/EB734</f>
        <v>0.104166666666667</v>
      </c>
      <c r="EI734" s="20" t="n">
        <f aca="false">1-EG734/EC734</f>
        <v>0.920438957475994</v>
      </c>
      <c r="EJ734" s="21" t="n">
        <f aca="false">EH734+EI734</f>
        <v>1.02460562414266</v>
      </c>
      <c r="EK734" s="8" t="n">
        <v>1682</v>
      </c>
      <c r="EL734" s="8" t="n">
        <v>1254</v>
      </c>
      <c r="EM734" s="8" t="n">
        <v>1275</v>
      </c>
      <c r="EN734" s="8" t="n">
        <v>976</v>
      </c>
      <c r="EO734" s="8" t="n">
        <v>910</v>
      </c>
      <c r="EP734" s="8" t="n">
        <v>730</v>
      </c>
      <c r="EQ734" s="8" t="n">
        <v>95</v>
      </c>
      <c r="ER734" s="8" t="n">
        <v>59</v>
      </c>
      <c r="ES734" s="8" t="n">
        <v>780</v>
      </c>
      <c r="ET734" s="8" t="n">
        <v>649</v>
      </c>
      <c r="EU734" s="8" t="n">
        <v>303</v>
      </c>
      <c r="EV734" s="8" t="n">
        <v>277</v>
      </c>
      <c r="EW734" s="8" t="n">
        <v>53</v>
      </c>
      <c r="EX734" s="8" t="n">
        <v>31</v>
      </c>
      <c r="EY734" s="8" t="n">
        <v>116</v>
      </c>
      <c r="EZ734" s="8" t="n">
        <v>116</v>
      </c>
      <c r="FA734" s="8" t="n">
        <v>3.1</v>
      </c>
      <c r="FB734" s="8" t="n">
        <v>1.9</v>
      </c>
      <c r="FC734" s="8" t="n">
        <v>5</v>
      </c>
      <c r="FD734" s="19" t="n">
        <v>53.91</v>
      </c>
      <c r="FE734" s="18" t="n">
        <f aca="false">FD734/V734</f>
        <v>0.682405063291139</v>
      </c>
      <c r="FF734" s="8" t="n">
        <v>5.8169</v>
      </c>
      <c r="FG734" s="8" t="n">
        <v>0.76</v>
      </c>
      <c r="FH734" s="8" t="n">
        <v>-0.38</v>
      </c>
      <c r="FI734" s="8" t="n">
        <v>0.38</v>
      </c>
      <c r="FJ734" s="8" t="n">
        <v>1</v>
      </c>
      <c r="FK734" s="8" t="n">
        <v>0</v>
      </c>
      <c r="FL734" s="8" t="n">
        <v>0</v>
      </c>
      <c r="FM734" s="8" t="n">
        <f aca="false">BL734+BS734+AH734+DT734</f>
        <v>204</v>
      </c>
      <c r="FN734" s="19" t="n">
        <f aca="false">IF(DS734&gt;0,(BL734+BR734)/DS734,0)</f>
        <v>5.54166666666667</v>
      </c>
      <c r="FO734" s="12" t="n">
        <v>0.0632911392</v>
      </c>
      <c r="FP734" s="19" t="n">
        <f aca="false">Z734-AH734/10</f>
        <v>46.2</v>
      </c>
      <c r="FQ734" s="19" t="n">
        <f aca="false">Z734+DR734/5</f>
        <v>51.453</v>
      </c>
      <c r="FR734" s="19" t="n">
        <f aca="false">(DX734+DY734)/AL734*60</f>
        <v>120.17600709486</v>
      </c>
      <c r="FS734" s="8" t="n">
        <v>3</v>
      </c>
      <c r="FT734" s="17" t="s">
        <v>326</v>
      </c>
      <c r="FU734" s="8" t="n">
        <v>293</v>
      </c>
      <c r="FV734" s="17" t="s">
        <v>255</v>
      </c>
      <c r="FW734" s="17" t="s">
        <v>280</v>
      </c>
      <c r="FX734" s="23" t="n">
        <v>8000000</v>
      </c>
      <c r="FY734" s="23" t="n">
        <v>8000000</v>
      </c>
      <c r="FZ734" s="8" t="n">
        <v>512</v>
      </c>
      <c r="GA734" s="8" t="n">
        <v>116</v>
      </c>
      <c r="GB734" s="8" t="n">
        <v>226</v>
      </c>
      <c r="GC734" s="8" t="n">
        <v>342</v>
      </c>
      <c r="GD734" s="8" t="n">
        <v>8</v>
      </c>
      <c r="GE734" s="8" t="n">
        <v>318</v>
      </c>
      <c r="GF734" s="8" t="n">
        <v>1090</v>
      </c>
      <c r="GG734" s="8" t="n">
        <v>8958</v>
      </c>
      <c r="GH734" s="8" t="n">
        <v>26</v>
      </c>
      <c r="GI734" s="8" t="n">
        <v>9.8</v>
      </c>
      <c r="GJ734" s="8" t="n">
        <v>35.9</v>
      </c>
      <c r="GK734" s="8" t="n">
        <f aca="false">Z734-AH734/10</f>
        <v>46.2</v>
      </c>
      <c r="GL734" s="22"/>
      <c r="GM734" s="22"/>
      <c r="GN734" s="22"/>
      <c r="GO734" s="22"/>
      <c r="GP734" s="22"/>
    </row>
    <row r="735" customFormat="false" ht="13.65" hidden="false" customHeight="true" outlineLevel="0" collapsed="false">
      <c r="A735" s="16" t="n">
        <v>30925</v>
      </c>
      <c r="B735" s="17" t="s">
        <v>3367</v>
      </c>
      <c r="C735" s="17" t="s">
        <v>360</v>
      </c>
      <c r="D735" s="17" t="s">
        <v>283</v>
      </c>
      <c r="E735" s="17" t="s">
        <v>283</v>
      </c>
      <c r="F735" s="8" t="n">
        <v>74</v>
      </c>
      <c r="G735" s="8" t="n">
        <v>202</v>
      </c>
      <c r="H735" s="8" t="n">
        <v>2003</v>
      </c>
      <c r="I735" s="8" t="n">
        <v>1</v>
      </c>
      <c r="J735" s="8" t="n">
        <v>23</v>
      </c>
      <c r="K735" s="17" t="s">
        <v>273</v>
      </c>
      <c r="L735" s="8" t="n">
        <v>2003</v>
      </c>
      <c r="M735" s="8" t="n">
        <v>33</v>
      </c>
      <c r="N735" s="8" t="n">
        <v>14</v>
      </c>
      <c r="O735" s="8" t="n">
        <v>8470616</v>
      </c>
      <c r="P735" s="17" t="s">
        <v>3368</v>
      </c>
      <c r="Q735" s="17" t="s">
        <v>3369</v>
      </c>
      <c r="R735" s="17" t="s">
        <v>3370</v>
      </c>
      <c r="S735" s="17" t="s">
        <v>756</v>
      </c>
      <c r="T735" s="17" t="s">
        <v>313</v>
      </c>
      <c r="U735" s="17" t="s">
        <v>545</v>
      </c>
      <c r="V735" s="8" t="n">
        <v>44</v>
      </c>
      <c r="W735" s="8" t="n">
        <v>8</v>
      </c>
      <c r="X735" s="8" t="n">
        <v>6</v>
      </c>
      <c r="Y735" s="8" t="n">
        <v>1</v>
      </c>
      <c r="Z735" s="8" t="n">
        <v>14</v>
      </c>
      <c r="AA735" s="8" t="n">
        <v>17</v>
      </c>
      <c r="AB735" s="8" t="n">
        <v>55</v>
      </c>
      <c r="AC735" s="18" t="n">
        <f aca="false">Z735/V735</f>
        <v>0.318181818181818</v>
      </c>
      <c r="AD735" s="19" t="n">
        <f aca="false">IF(FZ735&gt;V735,Z735-V735*(GC735-Z735)/(FZ735-V735),0)</f>
        <v>-13.0278706800446</v>
      </c>
      <c r="AE735" s="19" t="n">
        <v>5.768</v>
      </c>
      <c r="AF735" s="8" t="n">
        <v>-4</v>
      </c>
      <c r="AG735" s="8" t="n">
        <v>-0.9</v>
      </c>
      <c r="AH735" s="8" t="n">
        <v>46</v>
      </c>
      <c r="AI735" s="8" t="n">
        <v>1090</v>
      </c>
      <c r="AJ735" s="8" t="n">
        <v>47612</v>
      </c>
      <c r="AK735" s="19" t="n">
        <v>793.53333333333</v>
      </c>
      <c r="AL735" s="8" t="n">
        <v>793.53</v>
      </c>
      <c r="AM735" s="8" t="n">
        <v>794</v>
      </c>
      <c r="AN735" s="18" t="n">
        <f aca="false">AJ735/60/V735</f>
        <v>18.0348484848485</v>
      </c>
      <c r="AO735" s="8" t="n">
        <v>29.81</v>
      </c>
      <c r="AP735" s="12" t="n">
        <f aca="false">IF(EF735&gt;0,Z735/EF735,0)</f>
        <v>0.518518518518518</v>
      </c>
      <c r="AQ735" s="8" t="n">
        <v>137</v>
      </c>
      <c r="AR735" s="8" t="n">
        <v>137</v>
      </c>
      <c r="AS735" s="8" t="n">
        <v>137</v>
      </c>
      <c r="AT735" s="8" t="n">
        <v>114</v>
      </c>
      <c r="AU735" s="8" t="n">
        <v>114</v>
      </c>
      <c r="AV735" s="8" t="n">
        <v>78</v>
      </c>
      <c r="AW735" s="8" t="n">
        <v>91</v>
      </c>
      <c r="AX735" s="8" t="n">
        <v>56</v>
      </c>
      <c r="AY735" s="8" t="n">
        <v>4</v>
      </c>
      <c r="AZ735" s="8" t="n">
        <v>14</v>
      </c>
      <c r="BA735" s="8" t="n">
        <f aca="false">AY735+AZ735</f>
        <v>18</v>
      </c>
      <c r="BB735" s="8" t="n">
        <v>11.18</v>
      </c>
      <c r="BC735" s="8" t="n">
        <v>24.641</v>
      </c>
      <c r="BD735" s="19" t="n">
        <v>0</v>
      </c>
      <c r="BE735" s="19" t="n">
        <v>0</v>
      </c>
      <c r="BF735" s="19" t="n">
        <f aca="false">AQ735+BD735</f>
        <v>137</v>
      </c>
      <c r="BG735" s="19" t="n">
        <f aca="false">IF(AL735&gt;0,BF735/AL735*60,0)</f>
        <v>10.3587766057994</v>
      </c>
      <c r="BH735" s="8" t="n">
        <v>222</v>
      </c>
      <c r="BI735" s="8" t="n">
        <v>266</v>
      </c>
      <c r="BJ735" s="8" t="n">
        <v>431</v>
      </c>
      <c r="BK735" s="12" t="n">
        <f aca="false">BH735/(BH735+BJ735)</f>
        <v>0.339969372128637</v>
      </c>
      <c r="BL735" s="8" t="n">
        <v>71</v>
      </c>
      <c r="BM735" s="8" t="n">
        <v>70</v>
      </c>
      <c r="BN735" s="8" t="n">
        <v>55</v>
      </c>
      <c r="BO735" s="8" t="n">
        <f aca="false">BM735-BN735</f>
        <v>15</v>
      </c>
      <c r="BP735" s="8" t="n">
        <v>36</v>
      </c>
      <c r="BQ735" s="8" t="n">
        <v>21</v>
      </c>
      <c r="BR735" s="8" t="n">
        <v>13</v>
      </c>
      <c r="BS735" s="8" t="n">
        <v>38</v>
      </c>
      <c r="BT735" s="12" t="n">
        <f aca="false">BS735/(EA735+BS735)</f>
        <v>0.054519368723099</v>
      </c>
      <c r="BU735" s="8" t="n">
        <v>400</v>
      </c>
      <c r="BV735" s="8" t="n">
        <v>350</v>
      </c>
      <c r="BW735" s="12" t="n">
        <f aca="false">IF(BU735+BV735&gt;0,BU735/(BU735+BV735),0)</f>
        <v>0.533333333333333</v>
      </c>
      <c r="BX735" s="8" t="n">
        <v>157</v>
      </c>
      <c r="BY735" s="8" t="n">
        <v>154</v>
      </c>
      <c r="BZ735" s="8" t="n">
        <v>142</v>
      </c>
      <c r="CA735" s="8" t="n">
        <v>106</v>
      </c>
      <c r="CB735" s="8" t="n">
        <v>101</v>
      </c>
      <c r="CC735" s="8" t="n">
        <v>90</v>
      </c>
      <c r="CD735" s="8" t="n">
        <v>102</v>
      </c>
      <c r="CE735" s="8" t="n">
        <v>78</v>
      </c>
      <c r="CF735" s="8" t="n">
        <v>182</v>
      </c>
      <c r="CG735" s="8" t="n">
        <v>154</v>
      </c>
      <c r="CH735" s="8" t="n">
        <v>235</v>
      </c>
      <c r="CI735" s="8" t="n">
        <v>210</v>
      </c>
      <c r="CJ735" s="8" t="n">
        <v>0</v>
      </c>
      <c r="CK735" s="8" t="n">
        <v>0</v>
      </c>
      <c r="CL735" s="8" t="n">
        <v>0</v>
      </c>
      <c r="CM735" s="8" t="n">
        <v>2</v>
      </c>
      <c r="CN735" s="8" t="n">
        <v>0</v>
      </c>
      <c r="CO735" s="8" t="n">
        <v>0</v>
      </c>
      <c r="CP735" s="8" t="n">
        <v>0</v>
      </c>
      <c r="CQ735" s="8" t="n">
        <v>1</v>
      </c>
      <c r="CR735" s="8" t="n">
        <v>1</v>
      </c>
      <c r="CS735" s="8" t="n">
        <v>1</v>
      </c>
      <c r="CT735" s="8" t="n">
        <v>1</v>
      </c>
      <c r="CU735" s="8" t="n">
        <v>2</v>
      </c>
      <c r="CV735" s="8" t="n">
        <v>0</v>
      </c>
      <c r="CW735" s="8" t="n">
        <v>2</v>
      </c>
      <c r="CX735" s="8" t="n">
        <v>0</v>
      </c>
      <c r="CY735" s="8" t="n">
        <v>1</v>
      </c>
      <c r="CZ735" s="8" t="n">
        <v>3</v>
      </c>
      <c r="DA735" s="8" t="n">
        <v>32</v>
      </c>
      <c r="DB735" s="8" t="n">
        <v>7</v>
      </c>
      <c r="DC735" s="8" t="n">
        <v>3</v>
      </c>
      <c r="DD735" s="8" t="n">
        <v>4</v>
      </c>
      <c r="DE735" s="8" t="n">
        <v>8</v>
      </c>
      <c r="DF735" s="8" t="n">
        <v>12</v>
      </c>
      <c r="DG735" s="8" t="n">
        <v>2</v>
      </c>
      <c r="DH735" s="8" t="n">
        <v>42</v>
      </c>
      <c r="DI735" s="8" t="n">
        <v>17</v>
      </c>
      <c r="DJ735" s="8" t="n">
        <v>9</v>
      </c>
      <c r="DK735" s="8" t="n">
        <v>17</v>
      </c>
      <c r="DL735" s="8" t="n">
        <v>14</v>
      </c>
      <c r="DM735" s="8" t="n">
        <v>3</v>
      </c>
      <c r="DN735" s="8" t="n">
        <v>13</v>
      </c>
      <c r="DO735" s="8" t="n">
        <v>10</v>
      </c>
      <c r="DP735" s="8" t="n">
        <v>3</v>
      </c>
      <c r="DQ735" s="8" t="n">
        <f aca="false">DJ735-DI735</f>
        <v>-8</v>
      </c>
      <c r="DR735" s="19" t="n">
        <v>-3.926</v>
      </c>
      <c r="DS735" s="8" t="n">
        <v>13</v>
      </c>
      <c r="DT735" s="8" t="n">
        <v>4</v>
      </c>
      <c r="DU735" s="8" t="n">
        <v>0</v>
      </c>
      <c r="DV735" s="8" t="n">
        <v>0</v>
      </c>
      <c r="DW735" s="8" t="n">
        <v>0</v>
      </c>
      <c r="DX735" s="8" t="n">
        <v>716</v>
      </c>
      <c r="DY735" s="8" t="n">
        <v>891</v>
      </c>
      <c r="DZ735" s="8" t="n">
        <v>552</v>
      </c>
      <c r="EA735" s="8" t="n">
        <v>659</v>
      </c>
      <c r="EB735" s="8" t="n">
        <v>380</v>
      </c>
      <c r="EC735" s="8" t="n">
        <v>459</v>
      </c>
      <c r="ED735" s="8" t="n">
        <v>41.12</v>
      </c>
      <c r="EE735" s="8" t="n">
        <v>44.81</v>
      </c>
      <c r="EF735" s="8" t="n">
        <v>27</v>
      </c>
      <c r="EG735" s="8" t="n">
        <v>41</v>
      </c>
      <c r="EH735" s="12" t="n">
        <f aca="false">EF735/EB735</f>
        <v>0.0710526315789474</v>
      </c>
      <c r="EI735" s="20" t="n">
        <f aca="false">1-EG735/EC735</f>
        <v>0.910675381263617</v>
      </c>
      <c r="EJ735" s="21" t="n">
        <f aca="false">EH735+EI735</f>
        <v>0.981728012842564</v>
      </c>
      <c r="EK735" s="8" t="n">
        <v>718</v>
      </c>
      <c r="EL735" s="8" t="n">
        <v>888</v>
      </c>
      <c r="EM735" s="8" t="n">
        <v>556</v>
      </c>
      <c r="EN735" s="8" t="n">
        <v>657</v>
      </c>
      <c r="EO735" s="8" t="n">
        <v>383</v>
      </c>
      <c r="EP735" s="8" t="n">
        <v>458</v>
      </c>
      <c r="EQ735" s="8" t="n">
        <v>27</v>
      </c>
      <c r="ER735" s="8" t="n">
        <v>41</v>
      </c>
      <c r="ES735" s="8" t="n">
        <v>344</v>
      </c>
      <c r="ET735" s="8" t="n">
        <v>456</v>
      </c>
      <c r="EU735" s="8" t="n">
        <v>150</v>
      </c>
      <c r="EV735" s="8" t="n">
        <v>169</v>
      </c>
      <c r="EW735" s="8" t="n">
        <v>17</v>
      </c>
      <c r="EX735" s="8" t="n">
        <v>20</v>
      </c>
      <c r="EY735" s="8" t="n">
        <v>62</v>
      </c>
      <c r="EZ735" s="8" t="n">
        <v>39</v>
      </c>
      <c r="FA735" s="8" t="n">
        <v>0</v>
      </c>
      <c r="FB735" s="8" t="n">
        <v>0.7</v>
      </c>
      <c r="FC735" s="8" t="n">
        <v>0.8</v>
      </c>
      <c r="FD735" s="19" t="n">
        <v>14.25</v>
      </c>
      <c r="FE735" s="18" t="n">
        <f aca="false">FD735/V735</f>
        <v>0.323863636363636</v>
      </c>
      <c r="FF735" s="8" t="n">
        <v>2.3992</v>
      </c>
      <c r="FG735" s="8" t="n">
        <v>0.16</v>
      </c>
      <c r="FH735" s="8" t="n">
        <v>-0.39</v>
      </c>
      <c r="FI735" s="8" t="n">
        <v>-0.23</v>
      </c>
      <c r="FJ735" s="22"/>
      <c r="FK735" s="22"/>
      <c r="FL735" s="22"/>
      <c r="FM735" s="8" t="n">
        <f aca="false">BL735+BS735+AH735+DT735</f>
        <v>159</v>
      </c>
      <c r="FN735" s="19" t="n">
        <f aca="false">IF(DS735&gt;0,(BL735+BR735)/DS735,0)</f>
        <v>6.46153846153846</v>
      </c>
      <c r="FO735" s="12" t="n">
        <v>0.0668569099</v>
      </c>
      <c r="FP735" s="19" t="n">
        <f aca="false">Z735-AH735/10</f>
        <v>9.4</v>
      </c>
      <c r="FQ735" s="19" t="n">
        <f aca="false">Z735+DR735/5</f>
        <v>13.2148</v>
      </c>
      <c r="FR735" s="19" t="n">
        <f aca="false">(DX735+DY735)/AL735*60</f>
        <v>121.507693470946</v>
      </c>
      <c r="FS735" s="8" t="n">
        <v>5</v>
      </c>
      <c r="FT735" s="17" t="s">
        <v>3371</v>
      </c>
      <c r="FU735" s="8" t="n">
        <v>279</v>
      </c>
      <c r="FV735" s="22"/>
      <c r="FW735" s="17" t="s">
        <v>280</v>
      </c>
      <c r="FX735" s="23" t="n">
        <v>6675000</v>
      </c>
      <c r="FY735" s="23" t="n">
        <v>6875000</v>
      </c>
      <c r="FZ735" s="8" t="n">
        <v>941</v>
      </c>
      <c r="GA735" s="8" t="n">
        <v>253</v>
      </c>
      <c r="GB735" s="8" t="n">
        <v>312</v>
      </c>
      <c r="GC735" s="8" t="n">
        <v>565</v>
      </c>
      <c r="GD735" s="8" t="n">
        <v>29</v>
      </c>
      <c r="GE735" s="8" t="n">
        <v>876</v>
      </c>
      <c r="GF735" s="8" t="n">
        <v>2190</v>
      </c>
      <c r="GG735" s="8" t="n">
        <v>17863</v>
      </c>
      <c r="GH735" s="8" t="n">
        <v>38.8</v>
      </c>
      <c r="GI735" s="8" t="n">
        <v>21.2</v>
      </c>
      <c r="GJ735" s="8" t="n">
        <v>59.9</v>
      </c>
      <c r="GK735" s="8" t="n">
        <f aca="false">Z735-AH735/10</f>
        <v>9.4</v>
      </c>
      <c r="GL735" s="22"/>
      <c r="GM735" s="22"/>
      <c r="GN735" s="22"/>
      <c r="GO735" s="22"/>
      <c r="GP735" s="22"/>
    </row>
    <row r="736" customFormat="false" ht="13.65" hidden="false" customHeight="true" outlineLevel="0" collapsed="false">
      <c r="A736" s="16" t="n">
        <v>34677</v>
      </c>
      <c r="B736" s="17" t="s">
        <v>1215</v>
      </c>
      <c r="C736" s="17" t="s">
        <v>272</v>
      </c>
      <c r="D736" s="17" t="s">
        <v>262</v>
      </c>
      <c r="E736" s="17" t="s">
        <v>262</v>
      </c>
      <c r="F736" s="8" t="n">
        <v>69</v>
      </c>
      <c r="G736" s="8" t="n">
        <v>187</v>
      </c>
      <c r="H736" s="22"/>
      <c r="I736" s="22"/>
      <c r="J736" s="22"/>
      <c r="K736" s="17" t="s">
        <v>263</v>
      </c>
      <c r="L736" s="8" t="n">
        <v>2017</v>
      </c>
      <c r="M736" s="8" t="n">
        <v>23</v>
      </c>
      <c r="N736" s="8" t="n">
        <v>1</v>
      </c>
      <c r="O736" s="8" t="n">
        <v>8479066</v>
      </c>
      <c r="P736" s="17" t="s">
        <v>3372</v>
      </c>
      <c r="Q736" s="17" t="s">
        <v>3373</v>
      </c>
      <c r="R736" s="17" t="s">
        <v>3374</v>
      </c>
      <c r="S736" s="17" t="s">
        <v>756</v>
      </c>
      <c r="T736" s="17" t="s">
        <v>268</v>
      </c>
      <c r="U736" s="17" t="s">
        <v>567</v>
      </c>
      <c r="V736" s="8" t="n">
        <v>7</v>
      </c>
      <c r="W736" s="8" t="n">
        <v>0</v>
      </c>
      <c r="X736" s="8" t="n">
        <v>1</v>
      </c>
      <c r="Y736" s="8" t="n">
        <v>1</v>
      </c>
      <c r="Z736" s="8" t="n">
        <v>1</v>
      </c>
      <c r="AA736" s="8" t="n">
        <v>25</v>
      </c>
      <c r="AB736" s="8" t="n">
        <v>83</v>
      </c>
      <c r="AC736" s="18" t="n">
        <f aca="false">Z736/V736</f>
        <v>0.142857142857143</v>
      </c>
      <c r="AD736" s="19" t="n">
        <f aca="false">IF(FZ736&gt;V736,Z736-V736*(GC736-Z736)/(FZ736-V736),0)</f>
        <v>0</v>
      </c>
      <c r="AE736" s="19" t="n">
        <v>0.29</v>
      </c>
      <c r="AF736" s="8" t="n">
        <v>0</v>
      </c>
      <c r="AG736" s="8" t="n">
        <v>0.1</v>
      </c>
      <c r="AH736" s="8" t="n">
        <v>15</v>
      </c>
      <c r="AI736" s="8" t="n">
        <v>64</v>
      </c>
      <c r="AJ736" s="8" t="n">
        <v>2625</v>
      </c>
      <c r="AK736" s="19" t="n">
        <v>43.75</v>
      </c>
      <c r="AL736" s="8" t="n">
        <v>43.75</v>
      </c>
      <c r="AM736" s="8" t="n">
        <v>44</v>
      </c>
      <c r="AN736" s="18" t="n">
        <f aca="false">AJ736/60/V736</f>
        <v>6.25</v>
      </c>
      <c r="AO736" s="8" t="n">
        <v>10.73</v>
      </c>
      <c r="AP736" s="12" t="n">
        <f aca="false">IF(EF736&gt;0,Z736/EF736,0)</f>
        <v>0.333333333333333</v>
      </c>
      <c r="AQ736" s="8" t="n">
        <v>6</v>
      </c>
      <c r="AR736" s="8" t="n">
        <v>6</v>
      </c>
      <c r="AS736" s="8" t="n">
        <v>6</v>
      </c>
      <c r="AT736" s="8" t="n">
        <v>5</v>
      </c>
      <c r="AU736" s="8" t="n">
        <v>5</v>
      </c>
      <c r="AV736" s="8" t="n">
        <v>5</v>
      </c>
      <c r="AW736" s="8" t="n">
        <v>2</v>
      </c>
      <c r="AX736" s="8" t="n">
        <v>2</v>
      </c>
      <c r="AY736" s="8" t="n">
        <v>0</v>
      </c>
      <c r="AZ736" s="8" t="n">
        <v>1</v>
      </c>
      <c r="BA736" s="8" t="n">
        <f aca="false">AY736+AZ736</f>
        <v>1</v>
      </c>
      <c r="BB736" s="8" t="n">
        <v>0.36</v>
      </c>
      <c r="BC736" s="8" t="n">
        <v>26.8</v>
      </c>
      <c r="BD736" s="19" t="n">
        <v>8.7</v>
      </c>
      <c r="BE736" s="19" t="n">
        <v>11.9314285714286</v>
      </c>
      <c r="BF736" s="19" t="n">
        <f aca="false">AQ736+BD736</f>
        <v>14.7</v>
      </c>
      <c r="BG736" s="19" t="n">
        <f aca="false">IF(AL736&gt;0,BF736/AL736*60,0)</f>
        <v>20.16</v>
      </c>
      <c r="BH736" s="8" t="n">
        <v>10</v>
      </c>
      <c r="BI736" s="8" t="n">
        <v>14</v>
      </c>
      <c r="BJ736" s="8" t="n">
        <v>19</v>
      </c>
      <c r="BK736" s="12" t="n">
        <f aca="false">BH736/(BH736+BJ736)</f>
        <v>0.344827586206897</v>
      </c>
      <c r="BL736" s="8" t="n">
        <v>11</v>
      </c>
      <c r="BM736" s="8" t="n">
        <v>11</v>
      </c>
      <c r="BN736" s="8" t="n">
        <v>5</v>
      </c>
      <c r="BO736" s="8" t="n">
        <f aca="false">BM736-BN736</f>
        <v>6</v>
      </c>
      <c r="BP736" s="8" t="n">
        <v>0</v>
      </c>
      <c r="BQ736" s="8" t="n">
        <v>1</v>
      </c>
      <c r="BR736" s="8" t="n">
        <v>0</v>
      </c>
      <c r="BS736" s="8" t="n">
        <v>1</v>
      </c>
      <c r="BT736" s="12" t="n">
        <f aca="false">BS736/(EA736+BS736)</f>
        <v>0.0416666666666667</v>
      </c>
      <c r="BU736" s="8" t="n">
        <v>0</v>
      </c>
      <c r="BV736" s="8" t="n">
        <v>2</v>
      </c>
      <c r="BW736" s="12" t="n">
        <f aca="false">IF(BU736+BV736&gt;0,BU736/(BU736+BV736),0)</f>
        <v>0</v>
      </c>
      <c r="BX736" s="8" t="n">
        <v>0</v>
      </c>
      <c r="BY736" s="8" t="n">
        <v>0</v>
      </c>
      <c r="BZ736" s="8" t="n">
        <v>0</v>
      </c>
      <c r="CA736" s="8" t="n">
        <v>0</v>
      </c>
      <c r="CB736" s="8" t="n">
        <v>0</v>
      </c>
      <c r="CC736" s="8" t="n">
        <v>2</v>
      </c>
      <c r="CD736" s="8" t="n">
        <v>0</v>
      </c>
      <c r="CE736" s="8" t="n">
        <v>1</v>
      </c>
      <c r="CF736" s="8" t="n">
        <v>0</v>
      </c>
      <c r="CG736" s="8" t="n">
        <v>0</v>
      </c>
      <c r="CH736" s="8" t="n">
        <v>0</v>
      </c>
      <c r="CI736" s="8" t="n">
        <v>1</v>
      </c>
      <c r="CJ736" s="8" t="n">
        <v>0</v>
      </c>
      <c r="CK736" s="8" t="n">
        <v>0</v>
      </c>
      <c r="CL736" s="8" t="n">
        <v>0</v>
      </c>
      <c r="CM736" s="8" t="n">
        <v>0</v>
      </c>
      <c r="CN736" s="8" t="n">
        <v>0</v>
      </c>
      <c r="CO736" s="8" t="n">
        <v>0</v>
      </c>
      <c r="CP736" s="8" t="n">
        <v>0</v>
      </c>
      <c r="CQ736" s="8" t="n">
        <v>0</v>
      </c>
      <c r="CR736" s="8" t="n">
        <v>0</v>
      </c>
      <c r="CS736" s="8" t="n">
        <v>0</v>
      </c>
      <c r="CT736" s="8" t="n">
        <v>0</v>
      </c>
      <c r="CU736" s="8" t="n">
        <v>0</v>
      </c>
      <c r="CV736" s="8" t="n">
        <v>0</v>
      </c>
      <c r="CW736" s="8" t="n">
        <v>0</v>
      </c>
      <c r="CX736" s="8" t="n">
        <v>0</v>
      </c>
      <c r="CY736" s="8" t="n">
        <v>0</v>
      </c>
      <c r="CZ736" s="8" t="n">
        <v>0</v>
      </c>
      <c r="DA736" s="8" t="n">
        <v>0</v>
      </c>
      <c r="DB736" s="8" t="n">
        <v>1</v>
      </c>
      <c r="DC736" s="8" t="n">
        <v>0</v>
      </c>
      <c r="DD736" s="8" t="n">
        <v>0</v>
      </c>
      <c r="DE736" s="8" t="n">
        <v>2</v>
      </c>
      <c r="DF736" s="8" t="n">
        <v>0</v>
      </c>
      <c r="DG736" s="8" t="n">
        <v>0</v>
      </c>
      <c r="DH736" s="8" t="n">
        <v>2</v>
      </c>
      <c r="DI736" s="8" t="n">
        <v>3</v>
      </c>
      <c r="DJ736" s="8" t="n">
        <v>4</v>
      </c>
      <c r="DK736" s="8" t="n">
        <v>3</v>
      </c>
      <c r="DL736" s="8" t="n">
        <v>0</v>
      </c>
      <c r="DM736" s="8" t="n">
        <v>3</v>
      </c>
      <c r="DN736" s="8" t="n">
        <v>8</v>
      </c>
      <c r="DO736" s="8" t="n">
        <v>5</v>
      </c>
      <c r="DP736" s="8" t="n">
        <v>3</v>
      </c>
      <c r="DQ736" s="8" t="n">
        <f aca="false">DJ736-DI736</f>
        <v>1</v>
      </c>
      <c r="DR736" s="19" t="n">
        <v>3.954</v>
      </c>
      <c r="DS736" s="8" t="n">
        <v>0</v>
      </c>
      <c r="DT736" s="8" t="n">
        <v>3</v>
      </c>
      <c r="DU736" s="8" t="n">
        <v>0</v>
      </c>
      <c r="DV736" s="8" t="n">
        <v>0</v>
      </c>
      <c r="DW736" s="8" t="n">
        <v>0</v>
      </c>
      <c r="DX736" s="8" t="n">
        <v>26</v>
      </c>
      <c r="DY736" s="8" t="n">
        <v>39</v>
      </c>
      <c r="DZ736" s="8" t="n">
        <v>19</v>
      </c>
      <c r="EA736" s="8" t="n">
        <v>23</v>
      </c>
      <c r="EB736" s="8" t="n">
        <v>16</v>
      </c>
      <c r="EC736" s="8" t="n">
        <v>18</v>
      </c>
      <c r="ED736" s="8" t="n">
        <v>1.59</v>
      </c>
      <c r="EE736" s="8" t="n">
        <v>1.3</v>
      </c>
      <c r="EF736" s="8" t="n">
        <v>3</v>
      </c>
      <c r="EG736" s="8" t="n">
        <v>3</v>
      </c>
      <c r="EH736" s="12" t="n">
        <f aca="false">EF736/EB736</f>
        <v>0.1875</v>
      </c>
      <c r="EI736" s="20" t="n">
        <f aca="false">1-EG736/EC736</f>
        <v>0.833333333333333</v>
      </c>
      <c r="EJ736" s="21" t="n">
        <f aca="false">EH736+EI736</f>
        <v>1.02083333333333</v>
      </c>
      <c r="EK736" s="8" t="n">
        <v>26</v>
      </c>
      <c r="EL736" s="8" t="n">
        <v>39</v>
      </c>
      <c r="EM736" s="8" t="n">
        <v>19</v>
      </c>
      <c r="EN736" s="8" t="n">
        <v>23</v>
      </c>
      <c r="EO736" s="8" t="n">
        <v>16</v>
      </c>
      <c r="EP736" s="8" t="n">
        <v>18</v>
      </c>
      <c r="EQ736" s="8" t="n">
        <v>3</v>
      </c>
      <c r="ER736" s="8" t="n">
        <v>3</v>
      </c>
      <c r="ES736" s="8" t="n">
        <v>15</v>
      </c>
      <c r="ET736" s="8" t="n">
        <v>15</v>
      </c>
      <c r="EU736" s="8" t="n">
        <v>8</v>
      </c>
      <c r="EV736" s="8" t="n">
        <v>6</v>
      </c>
      <c r="EW736" s="8" t="n">
        <v>1</v>
      </c>
      <c r="EX736" s="8" t="n">
        <v>1</v>
      </c>
      <c r="EY736" s="8" t="n">
        <v>4</v>
      </c>
      <c r="EZ736" s="8" t="n">
        <v>12</v>
      </c>
      <c r="FA736" s="8" t="n">
        <v>0</v>
      </c>
      <c r="FB736" s="8" t="n">
        <v>0.1</v>
      </c>
      <c r="FC736" s="8" t="n">
        <v>0</v>
      </c>
      <c r="FD736" s="19" t="n">
        <v>1.21</v>
      </c>
      <c r="FE736" s="18" t="n">
        <f aca="false">FD736/V736</f>
        <v>0.172857142857143</v>
      </c>
      <c r="FF736" s="8" t="n">
        <v>0.0011</v>
      </c>
      <c r="FG736" s="8" t="n">
        <v>0</v>
      </c>
      <c r="FH736" s="8" t="n">
        <v>0</v>
      </c>
      <c r="FI736" s="8" t="n">
        <v>0</v>
      </c>
      <c r="FJ736" s="22"/>
      <c r="FK736" s="22"/>
      <c r="FL736" s="22"/>
      <c r="FM736" s="8" t="n">
        <f aca="false">BL736+BS736+AH736+DT736</f>
        <v>30</v>
      </c>
      <c r="FN736" s="19" t="n">
        <f aca="false">IF(DS736&gt;0,(BL736+BR736)/DS736,0)</f>
        <v>0</v>
      </c>
      <c r="FO736" s="12" t="n">
        <v>0</v>
      </c>
      <c r="FP736" s="19" t="n">
        <f aca="false">Z736-AH736/10</f>
        <v>-0.5</v>
      </c>
      <c r="FQ736" s="19" t="n">
        <f aca="false">Z736+DR736/5</f>
        <v>1.7908</v>
      </c>
      <c r="FR736" s="19" t="n">
        <f aca="false">(DX736+DY736)/AL736*60</f>
        <v>89.1428571428571</v>
      </c>
      <c r="FS736" s="22"/>
      <c r="FT736" s="22"/>
      <c r="FU736" s="22"/>
      <c r="FV736" s="22"/>
      <c r="FW736" s="17" t="s">
        <v>270</v>
      </c>
      <c r="FX736" s="23" t="n">
        <v>710000</v>
      </c>
      <c r="FY736" s="23" t="n">
        <v>710000</v>
      </c>
      <c r="FZ736" s="8" t="n">
        <v>7</v>
      </c>
      <c r="GA736" s="8" t="n">
        <v>0</v>
      </c>
      <c r="GB736" s="8" t="n">
        <v>1</v>
      </c>
      <c r="GC736" s="8" t="n">
        <v>1</v>
      </c>
      <c r="GD736" s="8" t="n">
        <v>0</v>
      </c>
      <c r="GE736" s="8" t="n">
        <v>15</v>
      </c>
      <c r="GF736" s="8" t="n">
        <v>5</v>
      </c>
      <c r="GG736" s="8" t="n">
        <v>44</v>
      </c>
      <c r="GH736" s="8" t="n">
        <v>0</v>
      </c>
      <c r="GI736" s="8" t="n">
        <v>0.1</v>
      </c>
      <c r="GJ736" s="8" t="n">
        <v>0</v>
      </c>
      <c r="GK736" s="8" t="n">
        <f aca="false">Z736-AH736/10</f>
        <v>-0.5</v>
      </c>
      <c r="GL736" s="22"/>
      <c r="GM736" s="22"/>
      <c r="GN736" s="22"/>
      <c r="GO736" s="22"/>
      <c r="GP736" s="22"/>
    </row>
    <row r="737" customFormat="false" ht="13.65" hidden="false" customHeight="true" outlineLevel="0" collapsed="false">
      <c r="A737" s="16" t="n">
        <v>32672</v>
      </c>
      <c r="B737" s="17" t="s">
        <v>2373</v>
      </c>
      <c r="C737" s="17" t="s">
        <v>282</v>
      </c>
      <c r="D737" s="17" t="s">
        <v>283</v>
      </c>
      <c r="E737" s="17" t="s">
        <v>283</v>
      </c>
      <c r="F737" s="8" t="n">
        <v>73</v>
      </c>
      <c r="G737" s="8" t="n">
        <v>215</v>
      </c>
      <c r="H737" s="8" t="n">
        <v>2007</v>
      </c>
      <c r="I737" s="8" t="n">
        <v>1</v>
      </c>
      <c r="J737" s="8" t="n">
        <v>12</v>
      </c>
      <c r="K737" s="17" t="s">
        <v>263</v>
      </c>
      <c r="L737" s="8" t="n">
        <v>2010</v>
      </c>
      <c r="M737" s="8" t="n">
        <v>28</v>
      </c>
      <c r="N737" s="8" t="n">
        <v>8</v>
      </c>
      <c r="O737" s="8" t="n">
        <v>8474151</v>
      </c>
      <c r="P737" s="17" t="s">
        <v>3375</v>
      </c>
      <c r="Q737" s="17" t="s">
        <v>3376</v>
      </c>
      <c r="R737" s="17" t="s">
        <v>3377</v>
      </c>
      <c r="S737" s="17" t="s">
        <v>756</v>
      </c>
      <c r="T737" s="17" t="s">
        <v>278</v>
      </c>
      <c r="U737" s="17" t="s">
        <v>1792</v>
      </c>
      <c r="V737" s="8" t="n">
        <v>63</v>
      </c>
      <c r="W737" s="8" t="n">
        <v>4</v>
      </c>
      <c r="X737" s="8" t="n">
        <v>25</v>
      </c>
      <c r="Y737" s="8" t="n">
        <v>13</v>
      </c>
      <c r="Z737" s="8" t="n">
        <v>29</v>
      </c>
      <c r="AA737" s="8" t="n">
        <v>0</v>
      </c>
      <c r="AB737" s="8" t="n">
        <v>0</v>
      </c>
      <c r="AC737" s="18" t="n">
        <f aca="false">Z737/V737</f>
        <v>0.46031746031746</v>
      </c>
      <c r="AD737" s="19" t="n">
        <f aca="false">IF(FZ737&gt;V737,Z737-V737*(GC737-Z737)/(FZ737-V737),0)</f>
        <v>0.400428265524624</v>
      </c>
      <c r="AE737" s="19" t="n">
        <v>9.474</v>
      </c>
      <c r="AF737" s="8" t="n">
        <v>8</v>
      </c>
      <c r="AG737" s="8" t="n">
        <v>-4</v>
      </c>
      <c r="AH737" s="8" t="n">
        <v>20</v>
      </c>
      <c r="AI737" s="8" t="n">
        <v>1831</v>
      </c>
      <c r="AJ737" s="8" t="n">
        <v>88179</v>
      </c>
      <c r="AK737" s="19" t="n">
        <v>1469.65</v>
      </c>
      <c r="AL737" s="8" t="n">
        <v>1469.65</v>
      </c>
      <c r="AM737" s="8" t="n">
        <v>1470</v>
      </c>
      <c r="AN737" s="18" t="n">
        <f aca="false">AJ737/60/V737</f>
        <v>23.3277777777778</v>
      </c>
      <c r="AO737" s="8" t="n">
        <v>38.54</v>
      </c>
      <c r="AP737" s="12" t="n">
        <f aca="false">IF(EF737&gt;0,Z737/EF737,0)</f>
        <v>0.381578947368421</v>
      </c>
      <c r="AQ737" s="8" t="n">
        <v>201</v>
      </c>
      <c r="AR737" s="8" t="n">
        <v>201</v>
      </c>
      <c r="AS737" s="8" t="n">
        <v>201</v>
      </c>
      <c r="AT737" s="8" t="n">
        <v>132</v>
      </c>
      <c r="AU737" s="8" t="n">
        <v>132</v>
      </c>
      <c r="AV737" s="8" t="n">
        <v>99</v>
      </c>
      <c r="AW737" s="8" t="n">
        <v>89</v>
      </c>
      <c r="AX737" s="8" t="n">
        <v>15</v>
      </c>
      <c r="AY737" s="8" t="n">
        <v>4</v>
      </c>
      <c r="AZ737" s="8" t="n">
        <v>9</v>
      </c>
      <c r="BA737" s="8" t="n">
        <f aca="false">AY737+AZ737</f>
        <v>13</v>
      </c>
      <c r="BB737" s="8" t="n">
        <v>5.93</v>
      </c>
      <c r="BC737" s="8" t="n">
        <v>48.1515</v>
      </c>
      <c r="BD737" s="19" t="n">
        <v>179.1</v>
      </c>
      <c r="BE737" s="19" t="n">
        <v>7.31194502092335</v>
      </c>
      <c r="BF737" s="19" t="n">
        <f aca="false">AQ737+BD737</f>
        <v>380.1</v>
      </c>
      <c r="BG737" s="19" t="n">
        <f aca="false">IF(AL737&gt;0,BF737/AL737*60,0)</f>
        <v>15.5179804715408</v>
      </c>
      <c r="BH737" s="8" t="n">
        <v>374</v>
      </c>
      <c r="BI737" s="8" t="n">
        <v>474</v>
      </c>
      <c r="BJ737" s="8" t="n">
        <v>587</v>
      </c>
      <c r="BK737" s="12" t="n">
        <f aca="false">BH737/(BH737+BJ737)</f>
        <v>0.389177939646202</v>
      </c>
      <c r="BL737" s="8" t="n">
        <v>71</v>
      </c>
      <c r="BM737" s="8" t="n">
        <v>71</v>
      </c>
      <c r="BN737" s="8" t="n">
        <v>66</v>
      </c>
      <c r="BO737" s="8" t="n">
        <f aca="false">BM737-BN737</f>
        <v>5</v>
      </c>
      <c r="BP737" s="8" t="n">
        <v>33</v>
      </c>
      <c r="BQ737" s="8" t="n">
        <v>60</v>
      </c>
      <c r="BR737" s="8" t="n">
        <v>44</v>
      </c>
      <c r="BS737" s="8" t="n">
        <v>163</v>
      </c>
      <c r="BT737" s="12" t="n">
        <f aca="false">BS737/(EA737+BS737)</f>
        <v>0.127642913077526</v>
      </c>
      <c r="BU737" s="8" t="n">
        <v>0</v>
      </c>
      <c r="BV737" s="8" t="n">
        <v>0</v>
      </c>
      <c r="BW737" s="12" t="n">
        <f aca="false">IF(BU737+BV737&gt;0,BU737/(BU737+BV737),0)</f>
        <v>0</v>
      </c>
      <c r="BX737" s="8" t="n">
        <v>0</v>
      </c>
      <c r="BY737" s="8" t="n">
        <v>0</v>
      </c>
      <c r="BZ737" s="8" t="n">
        <v>0</v>
      </c>
      <c r="CA737" s="8" t="n">
        <v>0</v>
      </c>
      <c r="CB737" s="8" t="n">
        <v>0</v>
      </c>
      <c r="CC737" s="8" t="n">
        <v>0</v>
      </c>
      <c r="CD737" s="8" t="n">
        <v>0</v>
      </c>
      <c r="CE737" s="8" t="n">
        <v>0</v>
      </c>
      <c r="CF737" s="8" t="n">
        <v>0</v>
      </c>
      <c r="CG737" s="8" t="n">
        <v>0</v>
      </c>
      <c r="CH737" s="8" t="n">
        <v>0</v>
      </c>
      <c r="CI737" s="8" t="n">
        <v>0</v>
      </c>
      <c r="CJ737" s="8" t="n">
        <v>0</v>
      </c>
      <c r="CK737" s="8" t="n">
        <v>0</v>
      </c>
      <c r="CL737" s="8" t="n">
        <v>0</v>
      </c>
      <c r="CM737" s="8" t="n">
        <v>0</v>
      </c>
      <c r="CN737" s="8" t="n">
        <v>0</v>
      </c>
      <c r="CO737" s="8" t="n">
        <v>0</v>
      </c>
      <c r="CP737" s="8" t="n">
        <v>0</v>
      </c>
      <c r="CQ737" s="8" t="n">
        <v>0</v>
      </c>
      <c r="CR737" s="8" t="n">
        <v>0</v>
      </c>
      <c r="CS737" s="8" t="n">
        <v>0</v>
      </c>
      <c r="CT737" s="8" t="n">
        <v>1</v>
      </c>
      <c r="CU737" s="8" t="n">
        <v>0</v>
      </c>
      <c r="CV737" s="8" t="n">
        <v>0</v>
      </c>
      <c r="CW737" s="8" t="n">
        <v>3</v>
      </c>
      <c r="CX737" s="8" t="n">
        <v>0</v>
      </c>
      <c r="CY737" s="8" t="n">
        <v>2</v>
      </c>
      <c r="CZ737" s="8" t="n">
        <v>3</v>
      </c>
      <c r="DA737" s="8" t="n">
        <v>28</v>
      </c>
      <c r="DB737" s="8" t="n">
        <v>1</v>
      </c>
      <c r="DC737" s="8" t="n">
        <v>1</v>
      </c>
      <c r="DD737" s="8" t="n">
        <v>25</v>
      </c>
      <c r="DE737" s="8" t="n">
        <v>15</v>
      </c>
      <c r="DF737" s="8" t="n">
        <v>2</v>
      </c>
      <c r="DG737" s="8" t="n">
        <v>0</v>
      </c>
      <c r="DH737" s="8" t="n">
        <v>55</v>
      </c>
      <c r="DI737" s="8" t="n">
        <v>10</v>
      </c>
      <c r="DJ737" s="8" t="n">
        <v>10</v>
      </c>
      <c r="DK737" s="8" t="n">
        <v>10</v>
      </c>
      <c r="DL737" s="8" t="n">
        <v>10</v>
      </c>
      <c r="DM737" s="8" t="n">
        <v>0</v>
      </c>
      <c r="DN737" s="8" t="n">
        <v>10</v>
      </c>
      <c r="DO737" s="8" t="n">
        <v>10</v>
      </c>
      <c r="DP737" s="8" t="n">
        <v>0</v>
      </c>
      <c r="DQ737" s="8" t="n">
        <f aca="false">DJ737-DI737</f>
        <v>0</v>
      </c>
      <c r="DR737" s="19" t="n">
        <v>6.656</v>
      </c>
      <c r="DS737" s="8" t="n">
        <v>10</v>
      </c>
      <c r="DT737" s="8" t="n">
        <v>0</v>
      </c>
      <c r="DU737" s="8" t="n">
        <v>0</v>
      </c>
      <c r="DV737" s="8" t="n">
        <v>0</v>
      </c>
      <c r="DW737" s="8" t="n">
        <v>0</v>
      </c>
      <c r="DX737" s="8" t="n">
        <v>1273</v>
      </c>
      <c r="DY737" s="8" t="n">
        <v>1518</v>
      </c>
      <c r="DZ737" s="8" t="n">
        <v>972</v>
      </c>
      <c r="EA737" s="8" t="n">
        <v>1114</v>
      </c>
      <c r="EB737" s="8" t="n">
        <v>716</v>
      </c>
      <c r="EC737" s="8" t="n">
        <v>827</v>
      </c>
      <c r="ED737" s="8" t="n">
        <v>70.31</v>
      </c>
      <c r="EE737" s="8" t="n">
        <v>82.99</v>
      </c>
      <c r="EF737" s="8" t="n">
        <v>76</v>
      </c>
      <c r="EG737" s="8" t="n">
        <v>78</v>
      </c>
      <c r="EH737" s="12" t="n">
        <f aca="false">EF737/EB737</f>
        <v>0.106145251396648</v>
      </c>
      <c r="EI737" s="20" t="n">
        <f aca="false">1-EG737/EC737</f>
        <v>0.905683192261185</v>
      </c>
      <c r="EJ737" s="21" t="n">
        <f aca="false">EH737+EI737</f>
        <v>1.01182844365783</v>
      </c>
      <c r="EK737" s="8" t="n">
        <v>1273</v>
      </c>
      <c r="EL737" s="8" t="n">
        <v>1521</v>
      </c>
      <c r="EM737" s="8" t="n">
        <v>971</v>
      </c>
      <c r="EN737" s="8" t="n">
        <v>1116</v>
      </c>
      <c r="EO737" s="8" t="n">
        <v>715</v>
      </c>
      <c r="EP737" s="8" t="n">
        <v>829</v>
      </c>
      <c r="EQ737" s="8" t="n">
        <v>76</v>
      </c>
      <c r="ER737" s="8" t="n">
        <v>78</v>
      </c>
      <c r="ES737" s="8" t="n">
        <v>685</v>
      </c>
      <c r="ET737" s="8" t="n">
        <v>815</v>
      </c>
      <c r="EU737" s="8" t="n">
        <v>297</v>
      </c>
      <c r="EV737" s="8" t="n">
        <v>319</v>
      </c>
      <c r="EW737" s="8" t="n">
        <v>42</v>
      </c>
      <c r="EX737" s="8" t="n">
        <v>35</v>
      </c>
      <c r="EY737" s="8" t="n">
        <v>79</v>
      </c>
      <c r="EZ737" s="8" t="n">
        <v>87</v>
      </c>
      <c r="FA737" s="8" t="n">
        <v>1.5</v>
      </c>
      <c r="FB737" s="8" t="n">
        <v>3.7</v>
      </c>
      <c r="FC737" s="8" t="n">
        <v>5.3</v>
      </c>
      <c r="FD737" s="19" t="n">
        <v>28.52</v>
      </c>
      <c r="FE737" s="18" t="n">
        <f aca="false">FD737/V737</f>
        <v>0.452698412698413</v>
      </c>
      <c r="FF737" s="8" t="n">
        <v>1.7151</v>
      </c>
      <c r="FG737" s="8" t="n">
        <v>0.23</v>
      </c>
      <c r="FH737" s="8" t="n">
        <v>0.01</v>
      </c>
      <c r="FI737" s="8" t="n">
        <v>0.24</v>
      </c>
      <c r="FJ737" s="22"/>
      <c r="FK737" s="22"/>
      <c r="FL737" s="22"/>
      <c r="FM737" s="8" t="n">
        <f aca="false">BL737+BS737+AH737+DT737</f>
        <v>254</v>
      </c>
      <c r="FN737" s="19" t="n">
        <f aca="false">IF(DS737&gt;0,(BL737+BR737)/DS737,0)</f>
        <v>11.5</v>
      </c>
      <c r="FO737" s="12" t="n">
        <v>0.0554840668</v>
      </c>
      <c r="FP737" s="19" t="n">
        <f aca="false">Z737-AH737/10</f>
        <v>27</v>
      </c>
      <c r="FQ737" s="19" t="n">
        <f aca="false">Z737+DR737/5</f>
        <v>30.3312</v>
      </c>
      <c r="FR737" s="19" t="n">
        <f aca="false">(DX737+DY737)/AL737*60</f>
        <v>113.945497227231</v>
      </c>
      <c r="FS737" s="8" t="n">
        <v>10</v>
      </c>
      <c r="FT737" s="17" t="s">
        <v>326</v>
      </c>
      <c r="FU737" s="8" t="n">
        <v>539</v>
      </c>
      <c r="FV737" s="22"/>
      <c r="FW737" s="17" t="s">
        <v>280</v>
      </c>
      <c r="FX737" s="23" t="n">
        <v>5100000</v>
      </c>
      <c r="FY737" s="23" t="n">
        <v>4700000</v>
      </c>
      <c r="FZ737" s="8" t="n">
        <v>530</v>
      </c>
      <c r="GA737" s="8" t="n">
        <v>53</v>
      </c>
      <c r="GB737" s="8" t="n">
        <v>188</v>
      </c>
      <c r="GC737" s="8" t="n">
        <v>241</v>
      </c>
      <c r="GD737" s="8" t="n">
        <v>142</v>
      </c>
      <c r="GE737" s="8" t="n">
        <v>221</v>
      </c>
      <c r="GF737" s="8" t="n">
        <v>923</v>
      </c>
      <c r="GG737" s="8" t="n">
        <v>12453</v>
      </c>
      <c r="GH737" s="8" t="n">
        <v>17.6</v>
      </c>
      <c r="GI737" s="8" t="n">
        <v>37.1</v>
      </c>
      <c r="GJ737" s="8" t="n">
        <v>54.7</v>
      </c>
      <c r="GK737" s="8" t="n">
        <f aca="false">Z737-AH737/10</f>
        <v>27</v>
      </c>
      <c r="GL737" s="22"/>
      <c r="GM737" s="22"/>
      <c r="GN737" s="22"/>
      <c r="GO737" s="22"/>
      <c r="GP737" s="22"/>
    </row>
    <row r="738" customFormat="false" ht="13.65" hidden="false" customHeight="true" outlineLevel="0" collapsed="false">
      <c r="A738" s="16" t="n">
        <v>34059</v>
      </c>
      <c r="B738" s="17" t="s">
        <v>1533</v>
      </c>
      <c r="C738" s="17" t="s">
        <v>272</v>
      </c>
      <c r="D738" s="17" t="s">
        <v>262</v>
      </c>
      <c r="E738" s="17" t="s">
        <v>262</v>
      </c>
      <c r="F738" s="8" t="n">
        <v>71</v>
      </c>
      <c r="G738" s="8" t="n">
        <v>185</v>
      </c>
      <c r="H738" s="8" t="n">
        <v>2011</v>
      </c>
      <c r="I738" s="8" t="n">
        <v>1</v>
      </c>
      <c r="J738" s="8" t="n">
        <v>12</v>
      </c>
      <c r="K738" s="17" t="s">
        <v>273</v>
      </c>
      <c r="L738" s="8" t="n">
        <v>2012</v>
      </c>
      <c r="M738" s="8" t="n">
        <v>24</v>
      </c>
      <c r="N738" s="8" t="n">
        <v>6</v>
      </c>
      <c r="O738" s="8" t="n">
        <v>8476465</v>
      </c>
      <c r="P738" s="17" t="s">
        <v>3378</v>
      </c>
      <c r="Q738" s="17" t="s">
        <v>3379</v>
      </c>
      <c r="R738" s="17" t="s">
        <v>1223</v>
      </c>
      <c r="S738" s="17" t="s">
        <v>756</v>
      </c>
      <c r="T738" s="17" t="s">
        <v>278</v>
      </c>
      <c r="U738" s="17" t="s">
        <v>972</v>
      </c>
      <c r="V738" s="8" t="n">
        <v>21</v>
      </c>
      <c r="W738" s="8" t="n">
        <v>2</v>
      </c>
      <c r="X738" s="8" t="n">
        <v>3</v>
      </c>
      <c r="Y738" s="8" t="n">
        <v>1</v>
      </c>
      <c r="Z738" s="8" t="n">
        <v>5</v>
      </c>
      <c r="AA738" s="8" t="n">
        <v>21</v>
      </c>
      <c r="AB738" s="8" t="n">
        <v>71</v>
      </c>
      <c r="AC738" s="18" t="n">
        <f aca="false">Z738/V738</f>
        <v>0.238095238095238</v>
      </c>
      <c r="AD738" s="19" t="n">
        <f aca="false">IF(FZ738&gt;V738,Z738-V738*(GC738-Z738)/(FZ738-V738),0)</f>
        <v>-0.145695364238411</v>
      </c>
      <c r="AE738" s="19" t="n">
        <v>1.88</v>
      </c>
      <c r="AF738" s="8" t="n">
        <v>8</v>
      </c>
      <c r="AG738" s="8" t="n">
        <v>1.9</v>
      </c>
      <c r="AH738" s="8" t="n">
        <v>16</v>
      </c>
      <c r="AI738" s="8" t="n">
        <v>465</v>
      </c>
      <c r="AJ738" s="8" t="n">
        <v>23954</v>
      </c>
      <c r="AK738" s="19" t="n">
        <v>399.23333333333</v>
      </c>
      <c r="AL738" s="8" t="n">
        <v>399.23</v>
      </c>
      <c r="AM738" s="8" t="n">
        <v>399</v>
      </c>
      <c r="AN738" s="18" t="n">
        <f aca="false">AJ738/60/V738</f>
        <v>19.0111111111111</v>
      </c>
      <c r="AO738" s="8" t="n">
        <v>31.57</v>
      </c>
      <c r="AP738" s="12" t="n">
        <f aca="false">IF(EF738&gt;0,Z738/EF738,0)</f>
        <v>0.277777777777778</v>
      </c>
      <c r="AQ738" s="8" t="n">
        <v>48</v>
      </c>
      <c r="AR738" s="8" t="n">
        <v>48</v>
      </c>
      <c r="AS738" s="8" t="n">
        <v>48</v>
      </c>
      <c r="AT738" s="8" t="n">
        <v>36</v>
      </c>
      <c r="AU738" s="8" t="n">
        <v>36</v>
      </c>
      <c r="AV738" s="8" t="n">
        <v>25</v>
      </c>
      <c r="AW738" s="8" t="n">
        <v>15</v>
      </c>
      <c r="AX738" s="8" t="n">
        <v>2</v>
      </c>
      <c r="AY738" s="8" t="n">
        <v>0</v>
      </c>
      <c r="AZ738" s="8" t="n">
        <v>4</v>
      </c>
      <c r="BA738" s="8" t="n">
        <f aca="false">AY738+AZ738</f>
        <v>4</v>
      </c>
      <c r="BB738" s="8" t="n">
        <v>1.15</v>
      </c>
      <c r="BC738" s="8" t="n">
        <v>45.28</v>
      </c>
      <c r="BD738" s="19" t="n">
        <v>19.5</v>
      </c>
      <c r="BE738" s="19" t="n">
        <v>2.93061701594726</v>
      </c>
      <c r="BF738" s="19" t="n">
        <f aca="false">AQ738+BD738</f>
        <v>67.5</v>
      </c>
      <c r="BG738" s="19" t="n">
        <f aca="false">IF(AL738&gt;0,BF738/AL738*60,0)</f>
        <v>10.1445282168174</v>
      </c>
      <c r="BH738" s="8" t="n">
        <v>125</v>
      </c>
      <c r="BI738" s="8" t="n">
        <v>101</v>
      </c>
      <c r="BJ738" s="8" t="n">
        <v>108</v>
      </c>
      <c r="BK738" s="12" t="n">
        <f aca="false">BH738/(BH738+BJ738)</f>
        <v>0.536480686695279</v>
      </c>
      <c r="BL738" s="8" t="n">
        <v>5</v>
      </c>
      <c r="BM738" s="8" t="n">
        <v>5</v>
      </c>
      <c r="BN738" s="8" t="n">
        <v>25</v>
      </c>
      <c r="BO738" s="8" t="n">
        <f aca="false">BM738-BN738</f>
        <v>-20</v>
      </c>
      <c r="BP738" s="8" t="n">
        <v>11</v>
      </c>
      <c r="BQ738" s="8" t="n">
        <v>12</v>
      </c>
      <c r="BR738" s="8" t="n">
        <v>1</v>
      </c>
      <c r="BS738" s="8" t="n">
        <v>19</v>
      </c>
      <c r="BT738" s="12" t="n">
        <f aca="false">BS738/(EA738+BS738)</f>
        <v>0.0688405797101449</v>
      </c>
      <c r="BU738" s="8" t="n">
        <v>0</v>
      </c>
      <c r="BV738" s="8" t="n">
        <v>0</v>
      </c>
      <c r="BW738" s="12" t="n">
        <f aca="false">IF(BU738+BV738&gt;0,BU738/(BU738+BV738),0)</f>
        <v>0</v>
      </c>
      <c r="BX738" s="8" t="n">
        <v>0</v>
      </c>
      <c r="BY738" s="8" t="n">
        <v>0</v>
      </c>
      <c r="BZ738" s="8" t="n">
        <v>0</v>
      </c>
      <c r="CA738" s="8" t="n">
        <v>0</v>
      </c>
      <c r="CB738" s="8" t="n">
        <v>0</v>
      </c>
      <c r="CC738" s="8" t="n">
        <v>0</v>
      </c>
      <c r="CD738" s="8" t="n">
        <v>0</v>
      </c>
      <c r="CE738" s="8" t="n">
        <v>0</v>
      </c>
      <c r="CF738" s="8" t="n">
        <v>0</v>
      </c>
      <c r="CG738" s="8" t="n">
        <v>0</v>
      </c>
      <c r="CH738" s="8" t="n">
        <v>0</v>
      </c>
      <c r="CI738" s="8" t="n">
        <v>0</v>
      </c>
      <c r="CJ738" s="8" t="n">
        <v>0</v>
      </c>
      <c r="CK738" s="8" t="n">
        <v>0</v>
      </c>
      <c r="CL738" s="8" t="n">
        <v>1</v>
      </c>
      <c r="CM738" s="8" t="n">
        <v>0</v>
      </c>
      <c r="CN738" s="8" t="n">
        <v>0</v>
      </c>
      <c r="CO738" s="8" t="n">
        <v>0</v>
      </c>
      <c r="CP738" s="8" t="n">
        <v>0</v>
      </c>
      <c r="CQ738" s="8" t="n">
        <v>0</v>
      </c>
      <c r="CR738" s="8" t="n">
        <v>0</v>
      </c>
      <c r="CS738" s="8" t="n">
        <v>1</v>
      </c>
      <c r="CT738" s="8" t="n">
        <v>0</v>
      </c>
      <c r="CU738" s="8" t="n">
        <v>0</v>
      </c>
      <c r="CV738" s="8" t="n">
        <v>0</v>
      </c>
      <c r="CW738" s="8" t="n">
        <v>1</v>
      </c>
      <c r="CX738" s="8" t="n">
        <v>0</v>
      </c>
      <c r="CY738" s="8" t="n">
        <v>0</v>
      </c>
      <c r="CZ738" s="8" t="n">
        <v>3</v>
      </c>
      <c r="DA738" s="8" t="n">
        <v>8</v>
      </c>
      <c r="DB738" s="8" t="n">
        <v>1</v>
      </c>
      <c r="DC738" s="8" t="n">
        <v>0</v>
      </c>
      <c r="DD738" s="8" t="n">
        <v>9</v>
      </c>
      <c r="DE738" s="8" t="n">
        <v>2</v>
      </c>
      <c r="DF738" s="8" t="n">
        <v>0</v>
      </c>
      <c r="DG738" s="8" t="n">
        <v>0</v>
      </c>
      <c r="DH738" s="8" t="n">
        <v>13</v>
      </c>
      <c r="DI738" s="8" t="n">
        <v>7</v>
      </c>
      <c r="DJ738" s="8" t="n">
        <v>1</v>
      </c>
      <c r="DK738" s="8" t="n">
        <v>8</v>
      </c>
      <c r="DL738" s="8" t="n">
        <v>8</v>
      </c>
      <c r="DM738" s="8" t="n">
        <v>0</v>
      </c>
      <c r="DN738" s="8" t="n">
        <v>1</v>
      </c>
      <c r="DO738" s="8" t="n">
        <v>1</v>
      </c>
      <c r="DP738" s="8" t="n">
        <v>0</v>
      </c>
      <c r="DQ738" s="8" t="n">
        <f aca="false">DJ738-DI738</f>
        <v>-6</v>
      </c>
      <c r="DR738" s="19" t="n">
        <v>-4.2</v>
      </c>
      <c r="DS738" s="8" t="n">
        <v>7</v>
      </c>
      <c r="DT738" s="8" t="n">
        <v>0</v>
      </c>
      <c r="DU738" s="8" t="n">
        <v>0</v>
      </c>
      <c r="DV738" s="8" t="n">
        <v>0</v>
      </c>
      <c r="DW738" s="8" t="n">
        <v>0</v>
      </c>
      <c r="DX738" s="8" t="n">
        <v>331</v>
      </c>
      <c r="DY738" s="8" t="n">
        <v>359</v>
      </c>
      <c r="DZ738" s="8" t="n">
        <v>254</v>
      </c>
      <c r="EA738" s="8" t="n">
        <v>257</v>
      </c>
      <c r="EB738" s="8" t="n">
        <v>185</v>
      </c>
      <c r="EC738" s="8" t="n">
        <v>166</v>
      </c>
      <c r="ED738" s="8" t="n">
        <v>14.47</v>
      </c>
      <c r="EE738" s="8" t="n">
        <v>13.98</v>
      </c>
      <c r="EF738" s="8" t="n">
        <v>18</v>
      </c>
      <c r="EG738" s="8" t="n">
        <v>9</v>
      </c>
      <c r="EH738" s="12" t="n">
        <f aca="false">EF738/EB738</f>
        <v>0.0972972972972973</v>
      </c>
      <c r="EI738" s="20" t="n">
        <f aca="false">1-EG738/EC738</f>
        <v>0.94578313253012</v>
      </c>
      <c r="EJ738" s="21" t="n">
        <f aca="false">EH738+EI738</f>
        <v>1.04308042982742</v>
      </c>
      <c r="EK738" s="8" t="n">
        <v>331</v>
      </c>
      <c r="EL738" s="8" t="n">
        <v>359</v>
      </c>
      <c r="EM738" s="8" t="n">
        <v>255</v>
      </c>
      <c r="EN738" s="8" t="n">
        <v>257</v>
      </c>
      <c r="EO738" s="8" t="n">
        <v>186</v>
      </c>
      <c r="EP738" s="8" t="n">
        <v>166</v>
      </c>
      <c r="EQ738" s="8" t="n">
        <v>18</v>
      </c>
      <c r="ER738" s="8" t="n">
        <v>9</v>
      </c>
      <c r="ES738" s="8" t="n">
        <v>160</v>
      </c>
      <c r="ET738" s="8" t="n">
        <v>161</v>
      </c>
      <c r="EU738" s="8" t="n">
        <v>66</v>
      </c>
      <c r="EV738" s="8" t="n">
        <v>68</v>
      </c>
      <c r="EW738" s="8" t="n">
        <v>13</v>
      </c>
      <c r="EX738" s="8" t="n">
        <v>6</v>
      </c>
      <c r="EY738" s="8" t="n">
        <v>26</v>
      </c>
      <c r="EZ738" s="8" t="n">
        <v>16</v>
      </c>
      <c r="FA738" s="8" t="n">
        <v>0.2</v>
      </c>
      <c r="FB738" s="8" t="n">
        <v>1.4</v>
      </c>
      <c r="FC738" s="8" t="n">
        <v>1.7</v>
      </c>
      <c r="FD738" s="19" t="n">
        <v>4.08</v>
      </c>
      <c r="FE738" s="18" t="n">
        <f aca="false">FD738/V738</f>
        <v>0.194285714285714</v>
      </c>
      <c r="FF738" s="8" t="n">
        <v>0.347</v>
      </c>
      <c r="FG738" s="8" t="n">
        <v>0.06</v>
      </c>
      <c r="FH738" s="8" t="n">
        <v>-0.04</v>
      </c>
      <c r="FI738" s="8" t="n">
        <v>0.02</v>
      </c>
      <c r="FJ738" s="22"/>
      <c r="FK738" s="22"/>
      <c r="FL738" s="22"/>
      <c r="FM738" s="8" t="n">
        <f aca="false">BL738+BS738+AH738+DT738</f>
        <v>40</v>
      </c>
      <c r="FN738" s="19" t="n">
        <f aca="false">IF(DS738&gt;0,(BL738+BR738)/DS738,0)</f>
        <v>0.857142857142857</v>
      </c>
      <c r="FO738" s="12" t="n">
        <v>0.0314900154</v>
      </c>
      <c r="FP738" s="19" t="n">
        <f aca="false">Z738-AH738/10</f>
        <v>3.4</v>
      </c>
      <c r="FQ738" s="19" t="n">
        <f aca="false">Z738+DR738/5</f>
        <v>4.16</v>
      </c>
      <c r="FR738" s="19" t="n">
        <f aca="false">(DX738+DY738)/AL738*60</f>
        <v>103.699621771911</v>
      </c>
      <c r="FS738" s="22"/>
      <c r="FT738" s="22"/>
      <c r="FU738" s="22"/>
      <c r="FV738" s="22"/>
      <c r="FW738" s="17" t="s">
        <v>270</v>
      </c>
      <c r="FX738" s="23" t="n">
        <v>700000</v>
      </c>
      <c r="FY738" s="23" t="n">
        <v>700000</v>
      </c>
      <c r="FZ738" s="8" t="n">
        <v>172</v>
      </c>
      <c r="GA738" s="8" t="n">
        <v>8</v>
      </c>
      <c r="GB738" s="8" t="n">
        <v>34</v>
      </c>
      <c r="GC738" s="8" t="n">
        <v>42</v>
      </c>
      <c r="GD738" s="8" t="n">
        <v>-28</v>
      </c>
      <c r="GE738" s="8" t="n">
        <v>54</v>
      </c>
      <c r="GF738" s="8" t="n">
        <v>238</v>
      </c>
      <c r="GG738" s="8" t="n">
        <v>2997</v>
      </c>
      <c r="GH738" s="8" t="n">
        <v>1.8</v>
      </c>
      <c r="GI738" s="8" t="n">
        <v>5.1</v>
      </c>
      <c r="GJ738" s="8" t="n">
        <v>7</v>
      </c>
      <c r="GK738" s="8" t="n">
        <f aca="false">Z738-AH738/10</f>
        <v>3.4</v>
      </c>
      <c r="GL738" s="22"/>
      <c r="GM738" s="22"/>
      <c r="GN738" s="22"/>
      <c r="GO738" s="22"/>
      <c r="GP738" s="22"/>
    </row>
    <row r="739" customFormat="false" ht="13.65" hidden="false" customHeight="true" outlineLevel="0" collapsed="false">
      <c r="A739" s="16" t="n">
        <v>34239</v>
      </c>
      <c r="B739" s="17" t="s">
        <v>1082</v>
      </c>
      <c r="C739" s="17" t="s">
        <v>27</v>
      </c>
      <c r="D739" s="17" t="s">
        <v>262</v>
      </c>
      <c r="E739" s="17" t="s">
        <v>262</v>
      </c>
      <c r="F739" s="8" t="n">
        <v>73</v>
      </c>
      <c r="G739" s="8" t="n">
        <v>205</v>
      </c>
      <c r="H739" s="8" t="n">
        <v>2012</v>
      </c>
      <c r="I739" s="8" t="n">
        <v>1</v>
      </c>
      <c r="J739" s="8" t="n">
        <v>2</v>
      </c>
      <c r="K739" s="17" t="s">
        <v>263</v>
      </c>
      <c r="L739" s="8" t="n">
        <v>2013</v>
      </c>
      <c r="M739" s="8" t="n">
        <v>24</v>
      </c>
      <c r="N739" s="8" t="n">
        <v>5</v>
      </c>
      <c r="O739" s="8" t="n">
        <v>8476850</v>
      </c>
      <c r="P739" s="17" t="s">
        <v>3380</v>
      </c>
      <c r="Q739" s="17" t="s">
        <v>3381</v>
      </c>
      <c r="R739" s="17" t="s">
        <v>3382</v>
      </c>
      <c r="S739" s="17" t="s">
        <v>756</v>
      </c>
      <c r="T739" s="17" t="s">
        <v>278</v>
      </c>
      <c r="U739" s="17" t="s">
        <v>389</v>
      </c>
      <c r="V739" s="8" t="n">
        <v>44</v>
      </c>
      <c r="W739" s="8" t="n">
        <v>1</v>
      </c>
      <c r="X739" s="8" t="n">
        <v>11</v>
      </c>
      <c r="Y739" s="8" t="n">
        <v>6</v>
      </c>
      <c r="Z739" s="8" t="n">
        <v>12</v>
      </c>
      <c r="AA739" s="8" t="n">
        <v>17</v>
      </c>
      <c r="AB739" s="8" t="n">
        <v>70</v>
      </c>
      <c r="AC739" s="18" t="n">
        <f aca="false">Z739/V739</f>
        <v>0.272727272727273</v>
      </c>
      <c r="AD739" s="19" t="n">
        <f aca="false">IF(FZ739&gt;V739,Z739-V739*(GC739-Z739)/(FZ739-V739),0)</f>
        <v>0</v>
      </c>
      <c r="AE739" s="19" t="n">
        <v>3.854</v>
      </c>
      <c r="AF739" s="8" t="n">
        <v>4</v>
      </c>
      <c r="AG739" s="8" t="n">
        <v>-1.2</v>
      </c>
      <c r="AH739" s="8" t="n">
        <v>8</v>
      </c>
      <c r="AI739" s="8" t="n">
        <v>1058</v>
      </c>
      <c r="AJ739" s="8" t="n">
        <v>48672</v>
      </c>
      <c r="AK739" s="19" t="n">
        <v>810.83333333333</v>
      </c>
      <c r="AL739" s="8" t="n">
        <v>810.83</v>
      </c>
      <c r="AM739" s="8" t="n">
        <v>811</v>
      </c>
      <c r="AN739" s="18" t="n">
        <f aca="false">AJ739/60/V739</f>
        <v>18.4363636363636</v>
      </c>
      <c r="AO739" s="8" t="n">
        <v>30.71</v>
      </c>
      <c r="AP739" s="12" t="n">
        <f aca="false">IF(EF739&gt;0,Z739/EF739,0)</f>
        <v>0.413793103448276</v>
      </c>
      <c r="AQ739" s="8" t="n">
        <v>85</v>
      </c>
      <c r="AR739" s="8" t="n">
        <v>86</v>
      </c>
      <c r="AS739" s="8" t="n">
        <v>86</v>
      </c>
      <c r="AT739" s="8" t="n">
        <v>56</v>
      </c>
      <c r="AU739" s="8" t="n">
        <v>57</v>
      </c>
      <c r="AV739" s="8" t="n">
        <v>34</v>
      </c>
      <c r="AW739" s="8" t="n">
        <v>26</v>
      </c>
      <c r="AX739" s="8" t="n">
        <v>4</v>
      </c>
      <c r="AY739" s="8" t="n">
        <v>2</v>
      </c>
      <c r="AZ739" s="8" t="n">
        <v>4</v>
      </c>
      <c r="BA739" s="8" t="n">
        <f aca="false">AY739+AZ739</f>
        <v>6</v>
      </c>
      <c r="BB739" s="8" t="n">
        <v>1.62</v>
      </c>
      <c r="BC739" s="8" t="n">
        <v>50</v>
      </c>
      <c r="BD739" s="19" t="n">
        <v>130</v>
      </c>
      <c r="BE739" s="19" t="n">
        <v>9.61973278520045</v>
      </c>
      <c r="BF739" s="19" t="n">
        <f aca="false">AQ739+BD739</f>
        <v>215</v>
      </c>
      <c r="BG739" s="19" t="n">
        <f aca="false">IF(AL739&gt;0,BF739/AL739*60,0)</f>
        <v>15.9096234722445</v>
      </c>
      <c r="BH739" s="8" t="n">
        <v>225</v>
      </c>
      <c r="BI739" s="8" t="n">
        <v>227</v>
      </c>
      <c r="BJ739" s="8" t="n">
        <v>311</v>
      </c>
      <c r="BK739" s="12" t="n">
        <f aca="false">BH739/(BH739+BJ739)</f>
        <v>0.419776119402985</v>
      </c>
      <c r="BL739" s="8" t="n">
        <v>31</v>
      </c>
      <c r="BM739" s="8" t="n">
        <v>31</v>
      </c>
      <c r="BN739" s="8" t="n">
        <v>47</v>
      </c>
      <c r="BO739" s="8" t="n">
        <f aca="false">BM739-BN739</f>
        <v>-16</v>
      </c>
      <c r="BP739" s="8" t="n">
        <v>23</v>
      </c>
      <c r="BQ739" s="8" t="n">
        <v>18</v>
      </c>
      <c r="BR739" s="8" t="n">
        <v>11</v>
      </c>
      <c r="BS739" s="8" t="n">
        <v>75</v>
      </c>
      <c r="BT739" s="12" t="n">
        <f aca="false">BS739/(EA739+BS739)</f>
        <v>0.118858954041204</v>
      </c>
      <c r="BU739" s="8" t="n">
        <v>0</v>
      </c>
      <c r="BV739" s="8" t="n">
        <v>0</v>
      </c>
      <c r="BW739" s="12" t="n">
        <f aca="false">IF(BU739+BV739&gt;0,BU739/(BU739+BV739),0)</f>
        <v>0</v>
      </c>
      <c r="BX739" s="8" t="n">
        <v>0</v>
      </c>
      <c r="BY739" s="8" t="n">
        <v>0</v>
      </c>
      <c r="BZ739" s="8" t="n">
        <v>0</v>
      </c>
      <c r="CA739" s="8" t="n">
        <v>0</v>
      </c>
      <c r="CB739" s="8" t="n">
        <v>0</v>
      </c>
      <c r="CC739" s="8" t="n">
        <v>0</v>
      </c>
      <c r="CD739" s="8" t="n">
        <v>0</v>
      </c>
      <c r="CE739" s="8" t="n">
        <v>0</v>
      </c>
      <c r="CF739" s="8" t="n">
        <v>0</v>
      </c>
      <c r="CG739" s="8" t="n">
        <v>0</v>
      </c>
      <c r="CH739" s="8" t="n">
        <v>0</v>
      </c>
      <c r="CI739" s="8" t="n">
        <v>0</v>
      </c>
      <c r="CJ739" s="8" t="n">
        <v>0</v>
      </c>
      <c r="CK739" s="8" t="n">
        <v>0</v>
      </c>
      <c r="CL739" s="8" t="n">
        <v>0</v>
      </c>
      <c r="CM739" s="8" t="n">
        <v>0</v>
      </c>
      <c r="CN739" s="8" t="n">
        <v>0</v>
      </c>
      <c r="CO739" s="8" t="n">
        <v>0</v>
      </c>
      <c r="CP739" s="8" t="n">
        <v>0</v>
      </c>
      <c r="CQ739" s="8" t="n">
        <v>0</v>
      </c>
      <c r="CR739" s="8" t="n">
        <v>0</v>
      </c>
      <c r="CS739" s="8" t="n">
        <v>0</v>
      </c>
      <c r="CT739" s="8" t="n">
        <v>1</v>
      </c>
      <c r="CU739" s="8" t="n">
        <v>0</v>
      </c>
      <c r="CV739" s="8" t="n">
        <v>0</v>
      </c>
      <c r="CW739" s="8" t="n">
        <v>0</v>
      </c>
      <c r="CX739" s="8" t="n">
        <v>0</v>
      </c>
      <c r="CY739" s="8" t="n">
        <v>0</v>
      </c>
      <c r="CZ739" s="8" t="n">
        <v>0</v>
      </c>
      <c r="DA739" s="8" t="n">
        <v>23</v>
      </c>
      <c r="DB739" s="8" t="n">
        <v>2</v>
      </c>
      <c r="DC739" s="8" t="n">
        <v>0</v>
      </c>
      <c r="DD739" s="8" t="n">
        <v>8</v>
      </c>
      <c r="DE739" s="8" t="n">
        <v>9</v>
      </c>
      <c r="DF739" s="8" t="n">
        <v>1</v>
      </c>
      <c r="DG739" s="8" t="n">
        <v>0</v>
      </c>
      <c r="DH739" s="8" t="n">
        <v>14</v>
      </c>
      <c r="DI739" s="8" t="n">
        <v>4</v>
      </c>
      <c r="DJ739" s="8" t="n">
        <v>1</v>
      </c>
      <c r="DK739" s="8" t="n">
        <v>4</v>
      </c>
      <c r="DL739" s="8" t="n">
        <v>4</v>
      </c>
      <c r="DM739" s="8" t="n">
        <v>0</v>
      </c>
      <c r="DN739" s="8" t="n">
        <v>1</v>
      </c>
      <c r="DO739" s="8" t="n">
        <v>1</v>
      </c>
      <c r="DP739" s="8" t="n">
        <v>0</v>
      </c>
      <c r="DQ739" s="8" t="n">
        <f aca="false">DJ739-DI739</f>
        <v>-3</v>
      </c>
      <c r="DR739" s="19" t="n">
        <v>0.214</v>
      </c>
      <c r="DS739" s="8" t="n">
        <v>4</v>
      </c>
      <c r="DT739" s="8" t="n">
        <v>0</v>
      </c>
      <c r="DU739" s="8" t="n">
        <v>0</v>
      </c>
      <c r="DV739" s="8" t="n">
        <v>0</v>
      </c>
      <c r="DW739" s="8" t="n">
        <v>0</v>
      </c>
      <c r="DX739" s="8" t="n">
        <v>675</v>
      </c>
      <c r="DY739" s="8" t="n">
        <v>774</v>
      </c>
      <c r="DZ739" s="8" t="n">
        <v>510</v>
      </c>
      <c r="EA739" s="8" t="n">
        <v>556</v>
      </c>
      <c r="EB739" s="8" t="n">
        <v>385</v>
      </c>
      <c r="EC739" s="8" t="n">
        <v>420</v>
      </c>
      <c r="ED739" s="8" t="n">
        <v>35.84</v>
      </c>
      <c r="EE739" s="8" t="n">
        <v>37.8</v>
      </c>
      <c r="EF739" s="8" t="n">
        <v>29</v>
      </c>
      <c r="EG739" s="8" t="n">
        <v>31</v>
      </c>
      <c r="EH739" s="12" t="n">
        <f aca="false">EF739/EB739</f>
        <v>0.0753246753246753</v>
      </c>
      <c r="EI739" s="20" t="n">
        <f aca="false">1-EG739/EC739</f>
        <v>0.926190476190476</v>
      </c>
      <c r="EJ739" s="21" t="n">
        <f aca="false">EH739+EI739</f>
        <v>1.00151515151515</v>
      </c>
      <c r="EK739" s="8" t="n">
        <v>673</v>
      </c>
      <c r="EL739" s="8" t="n">
        <v>772</v>
      </c>
      <c r="EM739" s="8" t="n">
        <v>508</v>
      </c>
      <c r="EN739" s="8" t="n">
        <v>555</v>
      </c>
      <c r="EO739" s="8" t="n">
        <v>383</v>
      </c>
      <c r="EP739" s="8" t="n">
        <v>420</v>
      </c>
      <c r="EQ739" s="8" t="n">
        <v>29</v>
      </c>
      <c r="ER739" s="8" t="n">
        <v>31</v>
      </c>
      <c r="ES739" s="8" t="n">
        <v>337</v>
      </c>
      <c r="ET739" s="8" t="n">
        <v>358</v>
      </c>
      <c r="EU739" s="8" t="n">
        <v>131</v>
      </c>
      <c r="EV739" s="8" t="n">
        <v>156</v>
      </c>
      <c r="EW739" s="8" t="n">
        <v>16</v>
      </c>
      <c r="EX739" s="8" t="n">
        <v>16</v>
      </c>
      <c r="EY739" s="8" t="n">
        <v>39</v>
      </c>
      <c r="EZ739" s="8" t="n">
        <v>47</v>
      </c>
      <c r="FA739" s="8" t="n">
        <v>0.3</v>
      </c>
      <c r="FB739" s="8" t="n">
        <v>2</v>
      </c>
      <c r="FC739" s="8" t="n">
        <v>2.3</v>
      </c>
      <c r="FD739" s="19" t="n">
        <v>13.22</v>
      </c>
      <c r="FE739" s="18" t="n">
        <f aca="false">FD739/V739</f>
        <v>0.300454545454545</v>
      </c>
      <c r="FF739" s="8" t="n">
        <v>0.2993</v>
      </c>
      <c r="FG739" s="8" t="n">
        <v>-0.18</v>
      </c>
      <c r="FH739" s="8" t="n">
        <v>0.32</v>
      </c>
      <c r="FI739" s="8" t="n">
        <v>0.14</v>
      </c>
      <c r="FJ739" s="22"/>
      <c r="FK739" s="22"/>
      <c r="FL739" s="22"/>
      <c r="FM739" s="8" t="n">
        <f aca="false">BL739+BS739+AH739+DT739</f>
        <v>114</v>
      </c>
      <c r="FN739" s="19" t="n">
        <f aca="false">IF(DS739&gt;0,(BL739+BR739)/DS739,0)</f>
        <v>10.5</v>
      </c>
      <c r="FO739" s="12" t="n">
        <v>0.0079303675</v>
      </c>
      <c r="FP739" s="19" t="n">
        <f aca="false">Z739-AH739/10</f>
        <v>11.2</v>
      </c>
      <c r="FQ739" s="19" t="n">
        <f aca="false">Z739+DR739/5</f>
        <v>12.0428</v>
      </c>
      <c r="FR739" s="19" t="n">
        <f aca="false">(DX739+DY739)/AL739*60</f>
        <v>107.223462378057</v>
      </c>
      <c r="FS739" s="8" t="n">
        <v>38</v>
      </c>
      <c r="FT739" s="17" t="s">
        <v>358</v>
      </c>
      <c r="FU739" s="8" t="n">
        <v>1366</v>
      </c>
      <c r="FV739" s="22"/>
      <c r="FW739" s="17" t="s">
        <v>270</v>
      </c>
      <c r="FX739" s="23" t="n">
        <v>2825000</v>
      </c>
      <c r="FY739" s="23" t="n">
        <v>2825000</v>
      </c>
      <c r="FZ739" s="8" t="n">
        <v>264</v>
      </c>
      <c r="GA739" s="8" t="n">
        <v>12</v>
      </c>
      <c r="GB739" s="8" t="n">
        <v>60</v>
      </c>
      <c r="GC739" s="8" t="n">
        <v>72</v>
      </c>
      <c r="GD739" s="8" t="n">
        <v>2</v>
      </c>
      <c r="GE739" s="8" t="n">
        <v>90</v>
      </c>
      <c r="GF739" s="8" t="n">
        <v>246</v>
      </c>
      <c r="GG739" s="8" t="n">
        <v>5323</v>
      </c>
      <c r="GH739" s="8" t="n">
        <v>2.7</v>
      </c>
      <c r="GI739" s="8" t="n">
        <v>11</v>
      </c>
      <c r="GJ739" s="8" t="n">
        <v>13.7</v>
      </c>
      <c r="GK739" s="8" t="n">
        <f aca="false">Z739-AH739/10</f>
        <v>11.2</v>
      </c>
      <c r="GL739" s="22"/>
      <c r="GM739" s="22"/>
      <c r="GN739" s="22"/>
      <c r="GO739" s="22"/>
      <c r="GP739" s="22"/>
    </row>
    <row r="740" customFormat="false" ht="13.65" hidden="false" customHeight="true" outlineLevel="0" collapsed="false">
      <c r="A740" s="16" t="n">
        <v>34071</v>
      </c>
      <c r="B740" s="17" t="s">
        <v>2280</v>
      </c>
      <c r="C740" s="17" t="s">
        <v>455</v>
      </c>
      <c r="D740" s="17" t="s">
        <v>262</v>
      </c>
      <c r="E740" s="17" t="s">
        <v>262</v>
      </c>
      <c r="F740" s="8" t="n">
        <v>72</v>
      </c>
      <c r="G740" s="8" t="n">
        <v>191</v>
      </c>
      <c r="H740" s="8" t="n">
        <v>2011</v>
      </c>
      <c r="I740" s="8" t="n">
        <v>1</v>
      </c>
      <c r="J740" s="8" t="n">
        <v>1</v>
      </c>
      <c r="K740" s="17" t="s">
        <v>263</v>
      </c>
      <c r="L740" s="8" t="n">
        <v>2011</v>
      </c>
      <c r="M740" s="8" t="n">
        <v>24</v>
      </c>
      <c r="N740" s="8" t="n">
        <v>7</v>
      </c>
      <c r="O740" s="8" t="n">
        <v>8476454</v>
      </c>
      <c r="P740" s="17" t="s">
        <v>3383</v>
      </c>
      <c r="Q740" s="17" t="s">
        <v>3384</v>
      </c>
      <c r="R740" s="17" t="s">
        <v>3385</v>
      </c>
      <c r="S740" s="17" t="s">
        <v>756</v>
      </c>
      <c r="T740" s="17" t="s">
        <v>313</v>
      </c>
      <c r="U740" s="17" t="s">
        <v>325</v>
      </c>
      <c r="V740" s="8" t="n">
        <v>62</v>
      </c>
      <c r="W740" s="8" t="n">
        <v>24</v>
      </c>
      <c r="X740" s="8" t="n">
        <v>24</v>
      </c>
      <c r="Y740" s="8" t="n">
        <v>16</v>
      </c>
      <c r="Z740" s="8" t="n">
        <v>48</v>
      </c>
      <c r="AA740" s="8" t="n">
        <v>3</v>
      </c>
      <c r="AB740" s="8" t="n">
        <v>60</v>
      </c>
      <c r="AC740" s="18" t="n">
        <f aca="false">Z740/V740</f>
        <v>0.774193548387097</v>
      </c>
      <c r="AD740" s="19" t="n">
        <f aca="false">IF(FZ740&gt;V740,Z740-V740*(GC740-Z740)/(FZ740-V740),0)</f>
        <v>6.40506329113924</v>
      </c>
      <c r="AE740" s="19" t="n">
        <v>19.213</v>
      </c>
      <c r="AF740" s="8" t="n">
        <v>10</v>
      </c>
      <c r="AG740" s="8" t="n">
        <v>3.9</v>
      </c>
      <c r="AH740" s="8" t="n">
        <v>20</v>
      </c>
      <c r="AI740" s="8" t="n">
        <v>1397</v>
      </c>
      <c r="AJ740" s="8" t="n">
        <v>67295</v>
      </c>
      <c r="AK740" s="19" t="n">
        <v>1121.45</v>
      </c>
      <c r="AL740" s="8" t="n">
        <v>1121.25</v>
      </c>
      <c r="AM740" s="8" t="n">
        <v>1122</v>
      </c>
      <c r="AN740" s="18" t="n">
        <f aca="false">AJ740/60/V740</f>
        <v>18.0900537634409</v>
      </c>
      <c r="AO740" s="8" t="n">
        <v>29.9</v>
      </c>
      <c r="AP740" s="12" t="n">
        <f aca="false">IF(EF740&gt;0,Z740/EF740,0)</f>
        <v>0.727272727272727</v>
      </c>
      <c r="AQ740" s="8" t="n">
        <v>254</v>
      </c>
      <c r="AR740" s="8" t="n">
        <v>254</v>
      </c>
      <c r="AS740" s="8" t="n">
        <v>254</v>
      </c>
      <c r="AT740" s="8" t="n">
        <v>195</v>
      </c>
      <c r="AU740" s="8" t="n">
        <v>195</v>
      </c>
      <c r="AV740" s="8" t="n">
        <v>151</v>
      </c>
      <c r="AW740" s="8" t="n">
        <v>168</v>
      </c>
      <c r="AX740" s="8" t="n">
        <v>76</v>
      </c>
      <c r="AY740" s="8" t="n">
        <v>7</v>
      </c>
      <c r="AZ740" s="8" t="n">
        <v>15</v>
      </c>
      <c r="BA740" s="8" t="n">
        <f aca="false">AY740+AZ740</f>
        <v>22</v>
      </c>
      <c r="BB740" s="8" t="n">
        <v>18.21</v>
      </c>
      <c r="BC740" s="8" t="n">
        <v>29.7351</v>
      </c>
      <c r="BD740" s="19" t="n">
        <v>237.5</v>
      </c>
      <c r="BE740" s="19" t="n">
        <v>12.7067635650274</v>
      </c>
      <c r="BF740" s="19" t="n">
        <f aca="false">AQ740+BD740</f>
        <v>491.5</v>
      </c>
      <c r="BG740" s="19" t="n">
        <f aca="false">IF(AL740&gt;0,BF740/AL740*60,0)</f>
        <v>26.3010033444816</v>
      </c>
      <c r="BH740" s="8" t="n">
        <v>420</v>
      </c>
      <c r="BI740" s="8" t="n">
        <v>350</v>
      </c>
      <c r="BJ740" s="8" t="n">
        <v>371</v>
      </c>
      <c r="BK740" s="12" t="n">
        <f aca="false">BH740/(BH740+BJ740)</f>
        <v>0.530973451327434</v>
      </c>
      <c r="BL740" s="8" t="n">
        <v>44</v>
      </c>
      <c r="BM740" s="8" t="n">
        <v>44</v>
      </c>
      <c r="BN740" s="8" t="n">
        <v>73</v>
      </c>
      <c r="BO740" s="8" t="n">
        <f aca="false">BM740-BN740</f>
        <v>-29</v>
      </c>
      <c r="BP740" s="8" t="n">
        <v>44</v>
      </c>
      <c r="BQ740" s="8" t="n">
        <v>45</v>
      </c>
      <c r="BR740" s="8" t="n">
        <v>46</v>
      </c>
      <c r="BS740" s="8" t="n">
        <v>39</v>
      </c>
      <c r="BT740" s="12" t="n">
        <f aca="false">BS740/(EA740+BS740)</f>
        <v>0.0462633451957295</v>
      </c>
      <c r="BU740" s="8" t="n">
        <v>374</v>
      </c>
      <c r="BV740" s="8" t="n">
        <v>393</v>
      </c>
      <c r="BW740" s="12" t="n">
        <f aca="false">IF(BU740+BV740&gt;0,BU740/(BU740+BV740),0)</f>
        <v>0.48761408083442</v>
      </c>
      <c r="BX740" s="8" t="n">
        <v>133</v>
      </c>
      <c r="BY740" s="8" t="n">
        <v>147</v>
      </c>
      <c r="BZ740" s="8" t="n">
        <v>119</v>
      </c>
      <c r="CA740" s="8" t="n">
        <v>131</v>
      </c>
      <c r="CB740" s="8" t="n">
        <v>122</v>
      </c>
      <c r="CC740" s="8" t="n">
        <v>115</v>
      </c>
      <c r="CD740" s="8" t="n">
        <v>118</v>
      </c>
      <c r="CE740" s="8" t="n">
        <v>118</v>
      </c>
      <c r="CF740" s="8" t="n">
        <v>106</v>
      </c>
      <c r="CG740" s="8" t="n">
        <v>132</v>
      </c>
      <c r="CH740" s="8" t="n">
        <v>232</v>
      </c>
      <c r="CI740" s="8" t="n">
        <v>246</v>
      </c>
      <c r="CJ740" s="8" t="n">
        <v>0</v>
      </c>
      <c r="CK740" s="8" t="n">
        <v>1</v>
      </c>
      <c r="CL740" s="8" t="n">
        <v>3</v>
      </c>
      <c r="CM740" s="8" t="n">
        <v>2</v>
      </c>
      <c r="CN740" s="8" t="n">
        <v>3</v>
      </c>
      <c r="CO740" s="8" t="n">
        <v>0</v>
      </c>
      <c r="CP740" s="8" t="n">
        <v>0</v>
      </c>
      <c r="CQ740" s="8" t="n">
        <v>2</v>
      </c>
      <c r="CR740" s="8" t="n">
        <v>1</v>
      </c>
      <c r="CS740" s="8" t="n">
        <v>0</v>
      </c>
      <c r="CT740" s="8" t="n">
        <v>5</v>
      </c>
      <c r="CU740" s="8" t="n">
        <v>1</v>
      </c>
      <c r="CV740" s="8" t="n">
        <v>1</v>
      </c>
      <c r="CW740" s="8" t="n">
        <v>14</v>
      </c>
      <c r="CX740" s="8" t="n">
        <v>0</v>
      </c>
      <c r="CY740" s="8" t="n">
        <v>3</v>
      </c>
      <c r="CZ740" s="8" t="n">
        <v>2</v>
      </c>
      <c r="DA740" s="8" t="n">
        <v>39</v>
      </c>
      <c r="DB740" s="8" t="n">
        <v>10</v>
      </c>
      <c r="DC740" s="8" t="n">
        <v>3</v>
      </c>
      <c r="DD740" s="8" t="n">
        <v>5</v>
      </c>
      <c r="DE740" s="8" t="n">
        <v>37</v>
      </c>
      <c r="DF740" s="8" t="n">
        <v>7</v>
      </c>
      <c r="DG740" s="8" t="n">
        <v>1</v>
      </c>
      <c r="DH740" s="8" t="n">
        <v>88</v>
      </c>
      <c r="DI740" s="8" t="n">
        <v>10</v>
      </c>
      <c r="DJ740" s="8" t="n">
        <v>15</v>
      </c>
      <c r="DK740" s="8" t="n">
        <v>10</v>
      </c>
      <c r="DL740" s="8" t="n">
        <v>10</v>
      </c>
      <c r="DM740" s="8" t="n">
        <v>0</v>
      </c>
      <c r="DN740" s="8" t="n">
        <v>15</v>
      </c>
      <c r="DO740" s="8" t="n">
        <v>15</v>
      </c>
      <c r="DP740" s="8" t="n">
        <v>0</v>
      </c>
      <c r="DQ740" s="8" t="n">
        <f aca="false">DJ740-DI740</f>
        <v>5</v>
      </c>
      <c r="DR740" s="19" t="n">
        <v>1.98</v>
      </c>
      <c r="DS740" s="8" t="n">
        <v>10</v>
      </c>
      <c r="DT740" s="8" t="n">
        <v>0</v>
      </c>
      <c r="DU740" s="8" t="n">
        <v>0</v>
      </c>
      <c r="DV740" s="8" t="n">
        <v>0</v>
      </c>
      <c r="DW740" s="8" t="n">
        <v>0</v>
      </c>
      <c r="DX740" s="8" t="n">
        <v>1162</v>
      </c>
      <c r="DY740" s="8" t="n">
        <v>1089</v>
      </c>
      <c r="DZ740" s="8" t="n">
        <v>866</v>
      </c>
      <c r="EA740" s="8" t="n">
        <v>804</v>
      </c>
      <c r="EB740" s="8" t="n">
        <v>636</v>
      </c>
      <c r="EC740" s="8" t="n">
        <v>580</v>
      </c>
      <c r="ED740" s="8" t="n">
        <v>62.06</v>
      </c>
      <c r="EE740" s="8" t="n">
        <v>62.14</v>
      </c>
      <c r="EF740" s="8" t="n">
        <v>66</v>
      </c>
      <c r="EG740" s="8" t="n">
        <v>63</v>
      </c>
      <c r="EH740" s="12" t="n">
        <f aca="false">EF740/EB740</f>
        <v>0.10377358490566</v>
      </c>
      <c r="EI740" s="20" t="n">
        <f aca="false">1-EG740/EC740</f>
        <v>0.891379310344827</v>
      </c>
      <c r="EJ740" s="21" t="n">
        <f aca="false">EH740+EI740</f>
        <v>0.995152895250488</v>
      </c>
      <c r="EK740" s="8" t="n">
        <v>1157</v>
      </c>
      <c r="EL740" s="8" t="n">
        <v>1088</v>
      </c>
      <c r="EM740" s="8" t="n">
        <v>861</v>
      </c>
      <c r="EN740" s="8" t="n">
        <v>802</v>
      </c>
      <c r="EO740" s="8" t="n">
        <v>634</v>
      </c>
      <c r="EP740" s="8" t="n">
        <v>578</v>
      </c>
      <c r="EQ740" s="8" t="n">
        <v>65</v>
      </c>
      <c r="ER740" s="8" t="n">
        <v>63</v>
      </c>
      <c r="ES740" s="8" t="n">
        <v>595</v>
      </c>
      <c r="ET740" s="8" t="n">
        <v>578</v>
      </c>
      <c r="EU740" s="8" t="n">
        <v>242</v>
      </c>
      <c r="EV740" s="8" t="n">
        <v>241</v>
      </c>
      <c r="EW740" s="8" t="n">
        <v>31</v>
      </c>
      <c r="EX740" s="8" t="n">
        <v>30</v>
      </c>
      <c r="EY740" s="8" t="n">
        <v>74</v>
      </c>
      <c r="EZ740" s="8" t="n">
        <v>63</v>
      </c>
      <c r="FA740" s="8" t="n">
        <v>4.3</v>
      </c>
      <c r="FB740" s="8" t="n">
        <v>1.6</v>
      </c>
      <c r="FC740" s="8" t="n">
        <v>5.9</v>
      </c>
      <c r="FD740" s="19" t="n">
        <v>47.52</v>
      </c>
      <c r="FE740" s="18" t="n">
        <f aca="false">FD740/V740</f>
        <v>0.766451612903226</v>
      </c>
      <c r="FF740" s="8" t="n">
        <v>5.2472</v>
      </c>
      <c r="FG740" s="8" t="n">
        <v>0.85</v>
      </c>
      <c r="FH740" s="8" t="n">
        <v>0.01</v>
      </c>
      <c r="FI740" s="8" t="n">
        <v>0.86</v>
      </c>
      <c r="FJ740" s="8" t="n">
        <v>3</v>
      </c>
      <c r="FK740" s="8" t="n">
        <v>2</v>
      </c>
      <c r="FL740" s="8" t="n">
        <v>1</v>
      </c>
      <c r="FM740" s="8" t="n">
        <f aca="false">BL740+BS740+AH740+DT740</f>
        <v>103</v>
      </c>
      <c r="FN740" s="19" t="n">
        <f aca="false">IF(DS740&gt;0,(BL740+BR740)/DS740,0)</f>
        <v>9</v>
      </c>
      <c r="FO740" s="12" t="n">
        <v>0.1548387097</v>
      </c>
      <c r="FP740" s="19" t="n">
        <f aca="false">Z740-AH740/10</f>
        <v>46</v>
      </c>
      <c r="FQ740" s="19" t="n">
        <f aca="false">Z740+DR740/5</f>
        <v>48.396</v>
      </c>
      <c r="FR740" s="19" t="n">
        <f aca="false">(DX740+DY740)/AL740*60</f>
        <v>120.454849498328</v>
      </c>
      <c r="FS740" s="8" t="n">
        <v>22</v>
      </c>
      <c r="FT740" s="17" t="s">
        <v>563</v>
      </c>
      <c r="FU740" s="8" t="n">
        <v>1512</v>
      </c>
      <c r="FV740" s="22"/>
      <c r="FW740" s="17" t="s">
        <v>280</v>
      </c>
      <c r="FX740" s="23" t="n">
        <v>6000000</v>
      </c>
      <c r="FY740" s="23" t="n">
        <v>6000000</v>
      </c>
      <c r="FZ740" s="8" t="n">
        <v>457</v>
      </c>
      <c r="GA740" s="8" t="n">
        <v>119</v>
      </c>
      <c r="GB740" s="8" t="n">
        <v>194</v>
      </c>
      <c r="GC740" s="8" t="n">
        <v>313</v>
      </c>
      <c r="GD740" s="8" t="n">
        <v>-32</v>
      </c>
      <c r="GE740" s="8" t="n">
        <v>142</v>
      </c>
      <c r="GF740" s="8" t="n">
        <v>1038</v>
      </c>
      <c r="GG740" s="8" t="n">
        <v>8667</v>
      </c>
      <c r="GH740" s="8" t="n">
        <v>23.6</v>
      </c>
      <c r="GI740" s="8" t="n">
        <v>8.9</v>
      </c>
      <c r="GJ740" s="8" t="n">
        <v>32.5</v>
      </c>
      <c r="GK740" s="8" t="n">
        <f aca="false">Z740-AH740/10</f>
        <v>46</v>
      </c>
      <c r="GL740" s="22"/>
      <c r="GM740" s="22"/>
      <c r="GN740" s="22"/>
      <c r="GO740" s="22"/>
      <c r="GP740" s="22"/>
    </row>
    <row r="741" customFormat="false" ht="13.65" hidden="false" customHeight="true" outlineLevel="0" collapsed="false">
      <c r="A741" s="16" t="n">
        <v>33276</v>
      </c>
      <c r="B741" s="17" t="s">
        <v>3386</v>
      </c>
      <c r="C741" s="17" t="s">
        <v>272</v>
      </c>
      <c r="D741" s="17" t="s">
        <v>262</v>
      </c>
      <c r="E741" s="17" t="s">
        <v>262</v>
      </c>
      <c r="F741" s="8" t="n">
        <v>73</v>
      </c>
      <c r="G741" s="8" t="n">
        <v>216</v>
      </c>
      <c r="H741" s="8" t="n">
        <v>2009</v>
      </c>
      <c r="I741" s="8" t="n">
        <v>2</v>
      </c>
      <c r="J741" s="8" t="n">
        <v>33</v>
      </c>
      <c r="K741" s="17" t="s">
        <v>263</v>
      </c>
      <c r="L741" s="8" t="n">
        <v>2009</v>
      </c>
      <c r="M741" s="8" t="n">
        <v>26</v>
      </c>
      <c r="N741" s="8" t="n">
        <v>9</v>
      </c>
      <c r="O741" s="8" t="n">
        <v>8475158</v>
      </c>
      <c r="P741" s="17" t="s">
        <v>3387</v>
      </c>
      <c r="Q741" s="17" t="s">
        <v>3388</v>
      </c>
      <c r="R741" s="17" t="s">
        <v>971</v>
      </c>
      <c r="S741" s="17" t="s">
        <v>756</v>
      </c>
      <c r="T741" s="17" t="s">
        <v>313</v>
      </c>
      <c r="U741" s="17" t="s">
        <v>464</v>
      </c>
      <c r="V741" s="8" t="n">
        <v>81</v>
      </c>
      <c r="W741" s="8" t="n">
        <v>24</v>
      </c>
      <c r="X741" s="8" t="n">
        <v>37</v>
      </c>
      <c r="Y741" s="8" t="n">
        <v>26</v>
      </c>
      <c r="Z741" s="8" t="n">
        <v>61</v>
      </c>
      <c r="AA741" s="8" t="n">
        <v>2</v>
      </c>
      <c r="AB741" s="8" t="n">
        <v>3</v>
      </c>
      <c r="AC741" s="18" t="n">
        <f aca="false">Z741/V741</f>
        <v>0.753086419753086</v>
      </c>
      <c r="AD741" s="19" t="n">
        <f aca="false">IF(FZ741&gt;V741,Z741-V741*(GC741-Z741)/(FZ741-V741),0)</f>
        <v>9.7</v>
      </c>
      <c r="AE741" s="19" t="n">
        <v>23.134</v>
      </c>
      <c r="AF741" s="8" t="n">
        <v>-23</v>
      </c>
      <c r="AG741" s="8" t="n">
        <v>-3.6</v>
      </c>
      <c r="AH741" s="8" t="n">
        <v>2</v>
      </c>
      <c r="AI741" s="8" t="n">
        <v>2134</v>
      </c>
      <c r="AJ741" s="8" t="n">
        <v>101170</v>
      </c>
      <c r="AK741" s="19" t="n">
        <v>1686.1666666667</v>
      </c>
      <c r="AL741" s="8" t="n">
        <v>1684.92</v>
      </c>
      <c r="AM741" s="8" t="n">
        <v>1686</v>
      </c>
      <c r="AN741" s="18" t="n">
        <f aca="false">AJ741/60/V741</f>
        <v>20.8168724279835</v>
      </c>
      <c r="AO741" s="8" t="n">
        <v>34.35</v>
      </c>
      <c r="AP741" s="12" t="n">
        <f aca="false">IF(EF741&gt;0,Z741/EF741,0)</f>
        <v>0.635416666666667</v>
      </c>
      <c r="AQ741" s="8" t="n">
        <v>358</v>
      </c>
      <c r="AR741" s="8" t="n">
        <v>358</v>
      </c>
      <c r="AS741" s="8" t="n">
        <v>358</v>
      </c>
      <c r="AT741" s="8" t="n">
        <v>314</v>
      </c>
      <c r="AU741" s="8" t="n">
        <v>314</v>
      </c>
      <c r="AV741" s="8" t="n">
        <v>230</v>
      </c>
      <c r="AW741" s="8" t="n">
        <v>185</v>
      </c>
      <c r="AX741" s="8" t="n">
        <v>89</v>
      </c>
      <c r="AY741" s="8" t="n">
        <v>8</v>
      </c>
      <c r="AZ741" s="8" t="n">
        <v>18</v>
      </c>
      <c r="BA741" s="8" t="n">
        <f aca="false">AY741+AZ741</f>
        <v>26</v>
      </c>
      <c r="BB741" s="8" t="n">
        <v>21.66</v>
      </c>
      <c r="BC741" s="8" t="n">
        <v>33.9304</v>
      </c>
      <c r="BD741" s="19" t="n">
        <v>400.7</v>
      </c>
      <c r="BE741" s="19" t="n">
        <v>14.2583769892258</v>
      </c>
      <c r="BF741" s="19" t="n">
        <f aca="false">AQ741+BD741</f>
        <v>758.7</v>
      </c>
      <c r="BG741" s="19" t="n">
        <f aca="false">IF(AL741&gt;0,BF741/AL741*60,0)</f>
        <v>27.0173064596539</v>
      </c>
      <c r="BH741" s="8" t="n">
        <v>795</v>
      </c>
      <c r="BI741" s="8" t="n">
        <v>550</v>
      </c>
      <c r="BJ741" s="8" t="n">
        <v>838</v>
      </c>
      <c r="BK741" s="12" t="n">
        <f aca="false">BH741/(BH741+BJ741)</f>
        <v>0.48683404776485</v>
      </c>
      <c r="BL741" s="8" t="n">
        <v>42</v>
      </c>
      <c r="BM741" s="8" t="n">
        <v>42</v>
      </c>
      <c r="BN741" s="8" t="n">
        <v>42</v>
      </c>
      <c r="BO741" s="8" t="n">
        <f aca="false">BM741-BN741</f>
        <v>0</v>
      </c>
      <c r="BP741" s="8" t="n">
        <v>84</v>
      </c>
      <c r="BQ741" s="8" t="n">
        <v>39</v>
      </c>
      <c r="BR741" s="8" t="n">
        <v>65</v>
      </c>
      <c r="BS741" s="8" t="n">
        <v>48</v>
      </c>
      <c r="BT741" s="12" t="n">
        <f aca="false">BS741/(EA741+BS741)</f>
        <v>0.0393120393120393</v>
      </c>
      <c r="BU741" s="8" t="n">
        <v>1274</v>
      </c>
      <c r="BV741" s="8" t="n">
        <v>850</v>
      </c>
      <c r="BW741" s="12" t="n">
        <f aca="false">IF(BU741+BV741&gt;0,BU741/(BU741+BV741),0)</f>
        <v>0.599811676082863</v>
      </c>
      <c r="BX741" s="8" t="n">
        <v>514</v>
      </c>
      <c r="BY741" s="8" t="n">
        <v>308</v>
      </c>
      <c r="BZ741" s="8" t="n">
        <v>308</v>
      </c>
      <c r="CA741" s="8" t="n">
        <v>231</v>
      </c>
      <c r="CB741" s="8" t="n">
        <v>452</v>
      </c>
      <c r="CC741" s="8" t="n">
        <v>311</v>
      </c>
      <c r="CD741" s="8" t="n">
        <v>411</v>
      </c>
      <c r="CE741" s="8" t="n">
        <v>272</v>
      </c>
      <c r="CF741" s="8" t="n">
        <v>418</v>
      </c>
      <c r="CG741" s="8" t="n">
        <v>282</v>
      </c>
      <c r="CH741" s="8" t="n">
        <v>768</v>
      </c>
      <c r="CI741" s="8" t="n">
        <v>501</v>
      </c>
      <c r="CJ741" s="8" t="n">
        <v>0</v>
      </c>
      <c r="CK741" s="8" t="n">
        <v>1</v>
      </c>
      <c r="CL741" s="8" t="n">
        <v>7</v>
      </c>
      <c r="CM741" s="8" t="n">
        <v>3</v>
      </c>
      <c r="CN741" s="8" t="n">
        <v>0</v>
      </c>
      <c r="CO741" s="8" t="n">
        <v>0</v>
      </c>
      <c r="CP741" s="8" t="n">
        <v>0</v>
      </c>
      <c r="CQ741" s="8" t="n">
        <v>3</v>
      </c>
      <c r="CR741" s="8" t="n">
        <v>0</v>
      </c>
      <c r="CS741" s="8" t="n">
        <v>2</v>
      </c>
      <c r="CT741" s="8" t="n">
        <v>3</v>
      </c>
      <c r="CU741" s="8" t="n">
        <v>1</v>
      </c>
      <c r="CV741" s="8" t="n">
        <v>0</v>
      </c>
      <c r="CW741" s="8" t="n">
        <v>15</v>
      </c>
      <c r="CX741" s="8" t="n">
        <v>2</v>
      </c>
      <c r="CY741" s="8" t="n">
        <v>7</v>
      </c>
      <c r="CZ741" s="8" t="n">
        <v>15</v>
      </c>
      <c r="DA741" s="8" t="n">
        <v>60</v>
      </c>
      <c r="DB741" s="8" t="n">
        <v>16</v>
      </c>
      <c r="DC741" s="8" t="n">
        <v>4</v>
      </c>
      <c r="DD741" s="8" t="n">
        <v>48</v>
      </c>
      <c r="DE741" s="8" t="n">
        <v>33</v>
      </c>
      <c r="DF741" s="8" t="n">
        <v>10</v>
      </c>
      <c r="DG741" s="8" t="n">
        <v>1</v>
      </c>
      <c r="DH741" s="8" t="n">
        <v>118</v>
      </c>
      <c r="DI741" s="8" t="n">
        <v>1</v>
      </c>
      <c r="DJ741" s="8" t="n">
        <v>18</v>
      </c>
      <c r="DK741" s="8" t="n">
        <v>1</v>
      </c>
      <c r="DL741" s="8" t="n">
        <v>1</v>
      </c>
      <c r="DM741" s="8" t="n">
        <v>0</v>
      </c>
      <c r="DN741" s="8" t="n">
        <v>17</v>
      </c>
      <c r="DO741" s="8" t="n">
        <v>17</v>
      </c>
      <c r="DP741" s="8" t="n">
        <v>0</v>
      </c>
      <c r="DQ741" s="8" t="n">
        <f aca="false">DJ741-DI741</f>
        <v>17</v>
      </c>
      <c r="DR741" s="19" t="n">
        <v>12.115</v>
      </c>
      <c r="DS741" s="8" t="n">
        <v>1</v>
      </c>
      <c r="DT741" s="8" t="n">
        <v>0</v>
      </c>
      <c r="DU741" s="8" t="n">
        <v>0</v>
      </c>
      <c r="DV741" s="8" t="n">
        <v>0</v>
      </c>
      <c r="DW741" s="8" t="n">
        <v>0</v>
      </c>
      <c r="DX741" s="8" t="n">
        <v>1834</v>
      </c>
      <c r="DY741" s="8" t="n">
        <v>1498</v>
      </c>
      <c r="DZ741" s="8" t="n">
        <v>1444</v>
      </c>
      <c r="EA741" s="8" t="n">
        <v>1173</v>
      </c>
      <c r="EB741" s="8" t="n">
        <v>1037</v>
      </c>
      <c r="EC741" s="8" t="n">
        <v>844</v>
      </c>
      <c r="ED741" s="8" t="n">
        <v>96.97</v>
      </c>
      <c r="EE741" s="8" t="n">
        <v>87.25</v>
      </c>
      <c r="EF741" s="8" t="n">
        <v>96</v>
      </c>
      <c r="EG741" s="8" t="n">
        <v>98</v>
      </c>
      <c r="EH741" s="12" t="n">
        <f aca="false">EF741/EB741</f>
        <v>0.0925747348119576</v>
      </c>
      <c r="EI741" s="20" t="n">
        <f aca="false">1-EG741/EC741</f>
        <v>0.883886255924171</v>
      </c>
      <c r="EJ741" s="21" t="n">
        <f aca="false">EH741+EI741</f>
        <v>0.976460990736128</v>
      </c>
      <c r="EK741" s="8" t="n">
        <v>1827</v>
      </c>
      <c r="EL741" s="8" t="n">
        <v>1503</v>
      </c>
      <c r="EM741" s="8" t="n">
        <v>1440</v>
      </c>
      <c r="EN741" s="8" t="n">
        <v>1177</v>
      </c>
      <c r="EO741" s="8" t="n">
        <v>1034</v>
      </c>
      <c r="EP741" s="8" t="n">
        <v>847</v>
      </c>
      <c r="EQ741" s="8" t="n">
        <v>96</v>
      </c>
      <c r="ER741" s="8" t="n">
        <v>99</v>
      </c>
      <c r="ES741" s="8" t="n">
        <v>854</v>
      </c>
      <c r="ET741" s="8" t="n">
        <v>698</v>
      </c>
      <c r="EU741" s="8" t="n">
        <v>343</v>
      </c>
      <c r="EV741" s="8" t="n">
        <v>269</v>
      </c>
      <c r="EW741" s="8" t="n">
        <v>53</v>
      </c>
      <c r="EX741" s="8" t="n">
        <v>51</v>
      </c>
      <c r="EY741" s="8" t="n">
        <v>71</v>
      </c>
      <c r="EZ741" s="8" t="n">
        <v>107</v>
      </c>
      <c r="FA741" s="8" t="n">
        <v>4.1</v>
      </c>
      <c r="FB741" s="8" t="n">
        <v>1.6</v>
      </c>
      <c r="FC741" s="8" t="n">
        <v>5.7</v>
      </c>
      <c r="FD741" s="19" t="n">
        <v>67.27</v>
      </c>
      <c r="FE741" s="18" t="n">
        <f aca="false">FD741/V741</f>
        <v>0.830493827160494</v>
      </c>
      <c r="FF741" s="8" t="n">
        <v>7.7388</v>
      </c>
      <c r="FG741" s="8" t="n">
        <v>2.33</v>
      </c>
      <c r="FH741" s="8" t="n">
        <v>0.74</v>
      </c>
      <c r="FI741" s="8" t="n">
        <v>3.07</v>
      </c>
      <c r="FJ741" s="8" t="n">
        <v>2</v>
      </c>
      <c r="FK741" s="8" t="n">
        <v>0</v>
      </c>
      <c r="FL741" s="8" t="n">
        <v>0</v>
      </c>
      <c r="FM741" s="8" t="n">
        <f aca="false">BL741+BS741+AH741+DT741</f>
        <v>92</v>
      </c>
      <c r="FN741" s="19" t="n">
        <f aca="false">IF(DS741&gt;0,(BL741+BR741)/DS741,0)</f>
        <v>107</v>
      </c>
      <c r="FO741" s="12" t="n">
        <v>0.1396338868</v>
      </c>
      <c r="FP741" s="19" t="n">
        <f aca="false">Z741-AH741/10</f>
        <v>60.8</v>
      </c>
      <c r="FQ741" s="19" t="n">
        <f aca="false">Z741+DR741/5</f>
        <v>63.423</v>
      </c>
      <c r="FR741" s="19" t="n">
        <f aca="false">(DX741+DY741)/AL741*60</f>
        <v>118.65251762695</v>
      </c>
      <c r="FS741" s="22"/>
      <c r="FT741" s="22"/>
      <c r="FU741" s="22"/>
      <c r="FV741" s="22"/>
      <c r="FW741" s="17" t="s">
        <v>280</v>
      </c>
      <c r="FX741" s="23" t="n">
        <v>9000000</v>
      </c>
      <c r="FY741" s="23" t="n">
        <v>7500000</v>
      </c>
      <c r="FZ741" s="8" t="n">
        <v>651</v>
      </c>
      <c r="GA741" s="8" t="n">
        <v>155</v>
      </c>
      <c r="GB741" s="8" t="n">
        <v>267</v>
      </c>
      <c r="GC741" s="8" t="n">
        <v>422</v>
      </c>
      <c r="GD741" s="8" t="n">
        <v>-53</v>
      </c>
      <c r="GE741" s="8" t="n">
        <v>84</v>
      </c>
      <c r="GF741" s="8" t="n">
        <v>1457</v>
      </c>
      <c r="GG741" s="8" t="n">
        <v>12642</v>
      </c>
      <c r="GH741" s="8" t="n">
        <v>28.3</v>
      </c>
      <c r="GI741" s="8" t="n">
        <v>12.6</v>
      </c>
      <c r="GJ741" s="8" t="n">
        <v>40.9</v>
      </c>
      <c r="GK741" s="8" t="n">
        <f aca="false">Z741-AH741/10</f>
        <v>60.8</v>
      </c>
      <c r="GL741" s="22"/>
      <c r="GM741" s="22"/>
      <c r="GN741" s="22"/>
      <c r="GO741" s="22"/>
      <c r="GP741" s="22"/>
    </row>
    <row r="742" customFormat="false" ht="13.65" hidden="false" customHeight="true" outlineLevel="0" collapsed="false">
      <c r="A742" s="16" t="n">
        <v>34613</v>
      </c>
      <c r="B742" s="17" t="s">
        <v>2428</v>
      </c>
      <c r="C742" s="17" t="s">
        <v>435</v>
      </c>
      <c r="D742" s="17" t="s">
        <v>262</v>
      </c>
      <c r="E742" s="17" t="s">
        <v>262</v>
      </c>
      <c r="F742" s="8" t="n">
        <v>74</v>
      </c>
      <c r="G742" s="8" t="n">
        <v>214</v>
      </c>
      <c r="H742" s="8" t="n">
        <v>2013</v>
      </c>
      <c r="I742" s="8" t="n">
        <v>1</v>
      </c>
      <c r="J742" s="8" t="n">
        <v>15</v>
      </c>
      <c r="K742" s="17" t="s">
        <v>273</v>
      </c>
      <c r="L742" s="8" t="n">
        <v>2015</v>
      </c>
      <c r="M742" s="8" t="n">
        <v>23</v>
      </c>
      <c r="N742" s="8" t="n">
        <v>3</v>
      </c>
      <c r="O742" s="8" t="n">
        <v>8477506</v>
      </c>
      <c r="P742" s="17" t="s">
        <v>3389</v>
      </c>
      <c r="Q742" s="17" t="s">
        <v>3390</v>
      </c>
      <c r="R742" s="17" t="s">
        <v>3391</v>
      </c>
      <c r="S742" s="17" t="s">
        <v>756</v>
      </c>
      <c r="T742" s="17" t="s">
        <v>278</v>
      </c>
      <c r="U742" s="17" t="s">
        <v>344</v>
      </c>
      <c r="V742" s="8" t="n">
        <v>68</v>
      </c>
      <c r="W742" s="8" t="n">
        <v>10</v>
      </c>
      <c r="X742" s="8" t="n">
        <v>22</v>
      </c>
      <c r="Y742" s="8" t="n">
        <v>10</v>
      </c>
      <c r="Z742" s="8" t="n">
        <v>32</v>
      </c>
      <c r="AA742" s="8" t="n">
        <v>9</v>
      </c>
      <c r="AB742" s="8" t="n">
        <v>53</v>
      </c>
      <c r="AC742" s="18" t="n">
        <f aca="false">Z742/V742</f>
        <v>0.470588235294118</v>
      </c>
      <c r="AD742" s="19" t="n">
        <f aca="false">IF(FZ742&gt;V742,Z742-V742*(GC742-Z742)/(FZ742-V742),0)</f>
        <v>15</v>
      </c>
      <c r="AE742" s="19" t="n">
        <v>11.366</v>
      </c>
      <c r="AF742" s="8" t="n">
        <v>-4</v>
      </c>
      <c r="AG742" s="8" t="n">
        <v>-1.7</v>
      </c>
      <c r="AH742" s="8" t="n">
        <v>14</v>
      </c>
      <c r="AI742" s="8" t="n">
        <v>1501</v>
      </c>
      <c r="AJ742" s="8" t="n">
        <v>75096</v>
      </c>
      <c r="AK742" s="19" t="n">
        <v>1251.6</v>
      </c>
      <c r="AL742" s="8" t="n">
        <v>1251.6</v>
      </c>
      <c r="AM742" s="8" t="n">
        <v>1252</v>
      </c>
      <c r="AN742" s="18" t="n">
        <f aca="false">AJ742/60/V742</f>
        <v>18.4058823529412</v>
      </c>
      <c r="AO742" s="8" t="n">
        <v>30.5</v>
      </c>
      <c r="AP742" s="12" t="n">
        <f aca="false">IF(EF742&gt;0,Z742/EF742,0)</f>
        <v>0.463768115942029</v>
      </c>
      <c r="AQ742" s="8" t="n">
        <v>358</v>
      </c>
      <c r="AR742" s="8" t="n">
        <v>358</v>
      </c>
      <c r="AS742" s="8" t="n">
        <v>358</v>
      </c>
      <c r="AT742" s="8" t="n">
        <v>249</v>
      </c>
      <c r="AU742" s="8" t="n">
        <v>249</v>
      </c>
      <c r="AV742" s="8" t="n">
        <v>184</v>
      </c>
      <c r="AW742" s="8" t="n">
        <v>110</v>
      </c>
      <c r="AX742" s="8" t="n">
        <v>15</v>
      </c>
      <c r="AY742" s="8" t="n">
        <v>7</v>
      </c>
      <c r="AZ742" s="8" t="n">
        <v>18</v>
      </c>
      <c r="BA742" s="8" t="n">
        <f aca="false">AY742+AZ742</f>
        <v>25</v>
      </c>
      <c r="BB742" s="8" t="n">
        <v>8.75</v>
      </c>
      <c r="BC742" s="8" t="n">
        <v>47.087</v>
      </c>
      <c r="BD742" s="19" t="n">
        <v>190.8</v>
      </c>
      <c r="BE742" s="19" t="n">
        <v>9.14669223394056</v>
      </c>
      <c r="BF742" s="19" t="n">
        <f aca="false">AQ742+BD742</f>
        <v>548.8</v>
      </c>
      <c r="BG742" s="19" t="n">
        <f aca="false">IF(AL742&gt;0,BF742/AL742*60,0)</f>
        <v>26.3087248322148</v>
      </c>
      <c r="BH742" s="8" t="n">
        <v>426</v>
      </c>
      <c r="BI742" s="8" t="n">
        <v>421</v>
      </c>
      <c r="BJ742" s="8" t="n">
        <v>388</v>
      </c>
      <c r="BK742" s="12" t="n">
        <f aca="false">BH742/(BH742+BJ742)</f>
        <v>0.523341523341523</v>
      </c>
      <c r="BL742" s="8" t="n">
        <v>113</v>
      </c>
      <c r="BM742" s="8" t="n">
        <v>113</v>
      </c>
      <c r="BN742" s="8" t="n">
        <v>76</v>
      </c>
      <c r="BO742" s="8" t="n">
        <f aca="false">BM742-BN742</f>
        <v>37</v>
      </c>
      <c r="BP742" s="8" t="n">
        <v>65</v>
      </c>
      <c r="BQ742" s="8" t="n">
        <v>35</v>
      </c>
      <c r="BR742" s="8" t="n">
        <v>25</v>
      </c>
      <c r="BS742" s="8" t="n">
        <v>86</v>
      </c>
      <c r="BT742" s="12" t="n">
        <f aca="false">BS742/(EA742+BS742)</f>
        <v>0.0885684860968074</v>
      </c>
      <c r="BU742" s="8" t="n">
        <v>0</v>
      </c>
      <c r="BV742" s="8" t="n">
        <v>0</v>
      </c>
      <c r="BW742" s="12" t="n">
        <f aca="false">IF(BU742+BV742&gt;0,BU742/(BU742+BV742),0)</f>
        <v>0</v>
      </c>
      <c r="BX742" s="8" t="n">
        <v>0</v>
      </c>
      <c r="BY742" s="8" t="n">
        <v>0</v>
      </c>
      <c r="BZ742" s="8" t="n">
        <v>0</v>
      </c>
      <c r="CA742" s="8" t="n">
        <v>0</v>
      </c>
      <c r="CB742" s="8" t="n">
        <v>0</v>
      </c>
      <c r="CC742" s="8" t="n">
        <v>0</v>
      </c>
      <c r="CD742" s="8" t="n">
        <v>0</v>
      </c>
      <c r="CE742" s="8" t="n">
        <v>0</v>
      </c>
      <c r="CF742" s="8" t="n">
        <v>0</v>
      </c>
      <c r="CG742" s="8" t="n">
        <v>0</v>
      </c>
      <c r="CH742" s="8" t="n">
        <v>0</v>
      </c>
      <c r="CI742" s="8" t="n">
        <v>0</v>
      </c>
      <c r="CJ742" s="8" t="n">
        <v>0</v>
      </c>
      <c r="CK742" s="8" t="n">
        <v>0</v>
      </c>
      <c r="CL742" s="8" t="n">
        <v>1</v>
      </c>
      <c r="CM742" s="8" t="n">
        <v>0</v>
      </c>
      <c r="CN742" s="8" t="n">
        <v>0</v>
      </c>
      <c r="CO742" s="8" t="n">
        <v>0</v>
      </c>
      <c r="CP742" s="8" t="n">
        <v>0</v>
      </c>
      <c r="CQ742" s="8" t="n">
        <v>0</v>
      </c>
      <c r="CR742" s="8" t="n">
        <v>0</v>
      </c>
      <c r="CS742" s="8" t="n">
        <v>4</v>
      </c>
      <c r="CT742" s="8" t="n">
        <v>4</v>
      </c>
      <c r="CU742" s="8" t="n">
        <v>0</v>
      </c>
      <c r="CV742" s="8" t="n">
        <v>0</v>
      </c>
      <c r="CW742" s="8" t="n">
        <v>2</v>
      </c>
      <c r="CX742" s="8" t="n">
        <v>0</v>
      </c>
      <c r="CY742" s="8" t="n">
        <v>1</v>
      </c>
      <c r="CZ742" s="8" t="n">
        <v>6</v>
      </c>
      <c r="DA742" s="8" t="n">
        <v>58</v>
      </c>
      <c r="DB742" s="8" t="n">
        <v>4</v>
      </c>
      <c r="DC742" s="8" t="n">
        <v>0</v>
      </c>
      <c r="DD742" s="8" t="n">
        <v>97</v>
      </c>
      <c r="DE742" s="8" t="n">
        <v>24</v>
      </c>
      <c r="DF742" s="8" t="n">
        <v>0</v>
      </c>
      <c r="DG742" s="8" t="n">
        <v>0</v>
      </c>
      <c r="DH742" s="8" t="n">
        <v>59</v>
      </c>
      <c r="DI742" s="8" t="n">
        <v>7</v>
      </c>
      <c r="DJ742" s="8" t="n">
        <v>5</v>
      </c>
      <c r="DK742" s="8" t="n">
        <v>7</v>
      </c>
      <c r="DL742" s="8" t="n">
        <v>7</v>
      </c>
      <c r="DM742" s="8" t="n">
        <v>0</v>
      </c>
      <c r="DN742" s="8" t="n">
        <v>5</v>
      </c>
      <c r="DO742" s="8" t="n">
        <v>5</v>
      </c>
      <c r="DP742" s="8" t="n">
        <v>0</v>
      </c>
      <c r="DQ742" s="8" t="n">
        <f aca="false">DJ742-DI742</f>
        <v>-2</v>
      </c>
      <c r="DR742" s="19" t="n">
        <v>2.643</v>
      </c>
      <c r="DS742" s="8" t="n">
        <v>7</v>
      </c>
      <c r="DT742" s="8" t="n">
        <v>0</v>
      </c>
      <c r="DU742" s="8" t="n">
        <v>0</v>
      </c>
      <c r="DV742" s="8" t="n">
        <v>0</v>
      </c>
      <c r="DW742" s="8" t="n">
        <v>0</v>
      </c>
      <c r="DX742" s="8" t="n">
        <v>1330</v>
      </c>
      <c r="DY742" s="8" t="n">
        <v>1186</v>
      </c>
      <c r="DZ742" s="8" t="n">
        <v>976</v>
      </c>
      <c r="EA742" s="8" t="n">
        <v>885</v>
      </c>
      <c r="EB742" s="8" t="n">
        <v>740</v>
      </c>
      <c r="EC742" s="8" t="n">
        <v>647</v>
      </c>
      <c r="ED742" s="8" t="n">
        <v>62.89</v>
      </c>
      <c r="EE742" s="8" t="n">
        <v>55.19</v>
      </c>
      <c r="EF742" s="8" t="n">
        <v>69</v>
      </c>
      <c r="EG742" s="8" t="n">
        <v>56</v>
      </c>
      <c r="EH742" s="12" t="n">
        <f aca="false">EF742/EB742</f>
        <v>0.0932432432432432</v>
      </c>
      <c r="EI742" s="20" t="n">
        <f aca="false">1-EG742/EC742</f>
        <v>0.913446676970634</v>
      </c>
      <c r="EJ742" s="21" t="n">
        <f aca="false">EH742+EI742</f>
        <v>1.00668992021388</v>
      </c>
      <c r="EK742" s="8" t="n">
        <v>1323</v>
      </c>
      <c r="EL742" s="8" t="n">
        <v>1192</v>
      </c>
      <c r="EM742" s="8" t="n">
        <v>970</v>
      </c>
      <c r="EN742" s="8" t="n">
        <v>890</v>
      </c>
      <c r="EO742" s="8" t="n">
        <v>734</v>
      </c>
      <c r="EP742" s="8" t="n">
        <v>652</v>
      </c>
      <c r="EQ742" s="8" t="n">
        <v>68</v>
      </c>
      <c r="ER742" s="8" t="n">
        <v>56</v>
      </c>
      <c r="ES742" s="8" t="n">
        <v>683</v>
      </c>
      <c r="ET742" s="8" t="n">
        <v>639</v>
      </c>
      <c r="EU742" s="8" t="n">
        <v>270</v>
      </c>
      <c r="EV742" s="8" t="n">
        <v>234</v>
      </c>
      <c r="EW742" s="8" t="n">
        <v>41</v>
      </c>
      <c r="EX742" s="8" t="n">
        <v>39</v>
      </c>
      <c r="EY742" s="8" t="n">
        <v>66</v>
      </c>
      <c r="EZ742" s="8" t="n">
        <v>76</v>
      </c>
      <c r="FA742" s="8" t="n">
        <v>2.7</v>
      </c>
      <c r="FB742" s="8" t="n">
        <v>1.7</v>
      </c>
      <c r="FC742" s="8" t="n">
        <v>4.5</v>
      </c>
      <c r="FD742" s="19" t="n">
        <v>36.9</v>
      </c>
      <c r="FE742" s="18" t="n">
        <f aca="false">FD742/V742</f>
        <v>0.542647058823529</v>
      </c>
      <c r="FF742" s="8" t="n">
        <v>2.259</v>
      </c>
      <c r="FG742" s="8" t="n">
        <v>-0.01</v>
      </c>
      <c r="FH742" s="8" t="n">
        <v>0.01</v>
      </c>
      <c r="FI742" s="8" t="n">
        <v>0</v>
      </c>
      <c r="FJ742" s="22"/>
      <c r="FK742" s="22"/>
      <c r="FL742" s="22"/>
      <c r="FM742" s="8" t="n">
        <f aca="false">BL742+BS742+AH742+DT742</f>
        <v>213</v>
      </c>
      <c r="FN742" s="19" t="n">
        <f aca="false">IF(DS742&gt;0,(BL742+BR742)/DS742,0)</f>
        <v>19.7142857142857</v>
      </c>
      <c r="FO742" s="12" t="n">
        <v>0.0480431216</v>
      </c>
      <c r="FP742" s="19" t="n">
        <f aca="false">Z742-AH742/10</f>
        <v>30.6</v>
      </c>
      <c r="FQ742" s="19" t="n">
        <f aca="false">Z742+DR742/5</f>
        <v>32.5286</v>
      </c>
      <c r="FR742" s="19" t="n">
        <f aca="false">(DX742+DY742)/AL742*60</f>
        <v>120.613614573346</v>
      </c>
      <c r="FS742" s="22"/>
      <c r="FT742" s="22"/>
      <c r="FU742" s="22"/>
      <c r="FV742" s="17" t="s">
        <v>255</v>
      </c>
      <c r="FW742" s="17" t="s">
        <v>270</v>
      </c>
      <c r="FX742" s="23" t="n">
        <v>832500</v>
      </c>
      <c r="FY742" s="23" t="n">
        <v>863333</v>
      </c>
      <c r="FZ742" s="8" t="n">
        <v>84</v>
      </c>
      <c r="GA742" s="8" t="n">
        <v>12</v>
      </c>
      <c r="GB742" s="8" t="n">
        <v>24</v>
      </c>
      <c r="GC742" s="8" t="n">
        <v>36</v>
      </c>
      <c r="GD742" s="8" t="n">
        <v>-2</v>
      </c>
      <c r="GE742" s="8" t="n">
        <v>19</v>
      </c>
      <c r="GF742" s="8" t="n">
        <v>199</v>
      </c>
      <c r="GG742" s="8" t="n">
        <v>1491</v>
      </c>
      <c r="GH742" s="8" t="n">
        <v>3.1</v>
      </c>
      <c r="GI742" s="8" t="n">
        <v>2.4</v>
      </c>
      <c r="GJ742" s="8" t="n">
        <v>5.5</v>
      </c>
      <c r="GK742" s="8" t="n">
        <f aca="false">Z742-AH742/10</f>
        <v>30.6</v>
      </c>
      <c r="GL742" s="22"/>
      <c r="GM742" s="22"/>
      <c r="GN742" s="22"/>
      <c r="GO742" s="22"/>
      <c r="GP742" s="22"/>
    </row>
    <row r="743" customFormat="false" ht="13.65" hidden="false" customHeight="true" outlineLevel="0" collapsed="false">
      <c r="A743" s="16" t="n">
        <v>31797</v>
      </c>
      <c r="B743" s="17" t="s">
        <v>434</v>
      </c>
      <c r="C743" s="17" t="s">
        <v>435</v>
      </c>
      <c r="D743" s="17" t="s">
        <v>262</v>
      </c>
      <c r="E743" s="17" t="s">
        <v>262</v>
      </c>
      <c r="F743" s="8" t="n">
        <v>73</v>
      </c>
      <c r="G743" s="8" t="n">
        <v>225</v>
      </c>
      <c r="H743" s="8" t="n">
        <v>2005</v>
      </c>
      <c r="I743" s="8" t="n">
        <v>5</v>
      </c>
      <c r="J743" s="8" t="n">
        <v>156</v>
      </c>
      <c r="K743" s="17" t="s">
        <v>273</v>
      </c>
      <c r="L743" s="8" t="n">
        <v>2010</v>
      </c>
      <c r="M743" s="8" t="n">
        <v>31</v>
      </c>
      <c r="N743" s="8" t="n">
        <v>8</v>
      </c>
      <c r="O743" s="8" t="n">
        <v>8471817</v>
      </c>
      <c r="P743" s="17" t="s">
        <v>3392</v>
      </c>
      <c r="Q743" s="17" t="s">
        <v>3393</v>
      </c>
      <c r="R743" s="17" t="s">
        <v>3394</v>
      </c>
      <c r="S743" s="17" t="s">
        <v>756</v>
      </c>
      <c r="T743" s="17" t="s">
        <v>299</v>
      </c>
      <c r="U743" s="17" t="s">
        <v>3395</v>
      </c>
      <c r="V743" s="8" t="n">
        <v>79</v>
      </c>
      <c r="W743" s="8" t="n">
        <v>4</v>
      </c>
      <c r="X743" s="8" t="n">
        <v>6</v>
      </c>
      <c r="Y743" s="8" t="n">
        <v>2</v>
      </c>
      <c r="Z743" s="8" t="n">
        <v>10</v>
      </c>
      <c r="AA743" s="8" t="n">
        <v>0</v>
      </c>
      <c r="AB743" s="8" t="n">
        <v>0</v>
      </c>
      <c r="AC743" s="18" t="n">
        <f aca="false">Z743/V743</f>
        <v>0.126582278481013</v>
      </c>
      <c r="AD743" s="19" t="n">
        <f aca="false">IF(FZ743&gt;V743,Z743-V743*(GC743-Z743)/(FZ743-V743),0)</f>
        <v>0.384248210023866</v>
      </c>
      <c r="AE743" s="19" t="n">
        <v>3.782</v>
      </c>
      <c r="AF743" s="8" t="n">
        <v>-7</v>
      </c>
      <c r="AG743" s="8" t="n">
        <v>1.1</v>
      </c>
      <c r="AH743" s="8" t="n">
        <v>94</v>
      </c>
      <c r="AI743" s="8" t="n">
        <v>830</v>
      </c>
      <c r="AJ743" s="8" t="n">
        <v>36004</v>
      </c>
      <c r="AK743" s="19" t="n">
        <v>600.06666666667</v>
      </c>
      <c r="AL743" s="8" t="n">
        <v>600.07</v>
      </c>
      <c r="AM743" s="8" t="n">
        <v>600</v>
      </c>
      <c r="AN743" s="18" t="n">
        <f aca="false">AJ743/60/V743</f>
        <v>7.5957805907173</v>
      </c>
      <c r="AO743" s="8" t="n">
        <v>13</v>
      </c>
      <c r="AP743" s="12" t="n">
        <f aca="false">IF(EF743&gt;0,Z743/EF743,0)</f>
        <v>0.5</v>
      </c>
      <c r="AQ743" s="8" t="n">
        <v>79</v>
      </c>
      <c r="AR743" s="8" t="n">
        <v>79</v>
      </c>
      <c r="AS743" s="8" t="n">
        <v>79</v>
      </c>
      <c r="AT743" s="8" t="n">
        <v>64</v>
      </c>
      <c r="AU743" s="8" t="n">
        <v>64</v>
      </c>
      <c r="AV743" s="8" t="n">
        <v>42</v>
      </c>
      <c r="AW743" s="8" t="n">
        <v>51</v>
      </c>
      <c r="AX743" s="8" t="n">
        <v>29</v>
      </c>
      <c r="AY743" s="8" t="n">
        <v>0</v>
      </c>
      <c r="AZ743" s="8" t="n">
        <v>6</v>
      </c>
      <c r="BA743" s="8" t="n">
        <f aca="false">AY743+AZ743</f>
        <v>6</v>
      </c>
      <c r="BB743" s="8" t="n">
        <v>5.51</v>
      </c>
      <c r="BC743" s="8" t="n">
        <v>27.119</v>
      </c>
      <c r="BD743" s="19" t="n">
        <v>48.6</v>
      </c>
      <c r="BE743" s="19" t="n">
        <v>4.85946005999331</v>
      </c>
      <c r="BF743" s="19" t="n">
        <f aca="false">AQ743+BD743</f>
        <v>127.6</v>
      </c>
      <c r="BG743" s="19" t="n">
        <f aca="false">IF(AL743&gt;0,BF743/AL743*60,0)</f>
        <v>12.7585115069909</v>
      </c>
      <c r="BH743" s="8" t="n">
        <v>135</v>
      </c>
      <c r="BI743" s="8" t="n">
        <v>180</v>
      </c>
      <c r="BJ743" s="8" t="n">
        <v>168</v>
      </c>
      <c r="BK743" s="12" t="n">
        <f aca="false">BH743/(BH743+BJ743)</f>
        <v>0.445544554455446</v>
      </c>
      <c r="BL743" s="8" t="n">
        <v>236</v>
      </c>
      <c r="BM743" s="8" t="n">
        <v>236</v>
      </c>
      <c r="BN743" s="8" t="n">
        <v>77</v>
      </c>
      <c r="BO743" s="8" t="n">
        <f aca="false">BM743-BN743</f>
        <v>159</v>
      </c>
      <c r="BP743" s="8" t="n">
        <v>22</v>
      </c>
      <c r="BQ743" s="8" t="n">
        <v>10</v>
      </c>
      <c r="BR743" s="8" t="n">
        <v>12</v>
      </c>
      <c r="BS743" s="8" t="n">
        <v>27</v>
      </c>
      <c r="BT743" s="12" t="n">
        <f aca="false">BS743/(EA743+BS743)</f>
        <v>0.0642857142857143</v>
      </c>
      <c r="BU743" s="8" t="n">
        <v>14</v>
      </c>
      <c r="BV743" s="8" t="n">
        <v>14</v>
      </c>
      <c r="BW743" s="12" t="n">
        <f aca="false">IF(BU743+BV743&gt;0,BU743/(BU743+BV743),0)</f>
        <v>0.5</v>
      </c>
      <c r="BX743" s="8" t="n">
        <v>2</v>
      </c>
      <c r="BY743" s="8" t="n">
        <v>4</v>
      </c>
      <c r="BZ743" s="8" t="n">
        <v>6</v>
      </c>
      <c r="CA743" s="8" t="n">
        <v>1</v>
      </c>
      <c r="CB743" s="8" t="n">
        <v>6</v>
      </c>
      <c r="CC743" s="8" t="n">
        <v>9</v>
      </c>
      <c r="CD743" s="8" t="n">
        <v>1</v>
      </c>
      <c r="CE743" s="8" t="n">
        <v>3</v>
      </c>
      <c r="CF743" s="8" t="n">
        <v>8</v>
      </c>
      <c r="CG743" s="8" t="n">
        <v>5</v>
      </c>
      <c r="CH743" s="8" t="n">
        <v>5</v>
      </c>
      <c r="CI743" s="8" t="n">
        <v>7</v>
      </c>
      <c r="CJ743" s="8" t="n">
        <v>0</v>
      </c>
      <c r="CK743" s="8" t="n">
        <v>0</v>
      </c>
      <c r="CL743" s="8" t="n">
        <v>1</v>
      </c>
      <c r="CM743" s="8" t="n">
        <v>1</v>
      </c>
      <c r="CN743" s="8" t="n">
        <v>0</v>
      </c>
      <c r="CO743" s="8" t="n">
        <v>0</v>
      </c>
      <c r="CP743" s="8" t="n">
        <v>0</v>
      </c>
      <c r="CQ743" s="8" t="n">
        <v>0</v>
      </c>
      <c r="CR743" s="8" t="n">
        <v>0</v>
      </c>
      <c r="CS743" s="8" t="n">
        <v>0</v>
      </c>
      <c r="CT743" s="8" t="n">
        <v>1</v>
      </c>
      <c r="CU743" s="8" t="n">
        <v>1</v>
      </c>
      <c r="CV743" s="8" t="n">
        <v>0</v>
      </c>
      <c r="CW743" s="8" t="n">
        <v>2</v>
      </c>
      <c r="CX743" s="8" t="n">
        <v>0</v>
      </c>
      <c r="CY743" s="8" t="n">
        <v>3</v>
      </c>
      <c r="CZ743" s="8" t="n">
        <v>2</v>
      </c>
      <c r="DA743" s="8" t="n">
        <v>17</v>
      </c>
      <c r="DB743" s="8" t="n">
        <v>6</v>
      </c>
      <c r="DC743" s="8" t="n">
        <v>2</v>
      </c>
      <c r="DD743" s="8" t="n">
        <v>1</v>
      </c>
      <c r="DE743" s="8" t="n">
        <v>6</v>
      </c>
      <c r="DF743" s="8" t="n">
        <v>2</v>
      </c>
      <c r="DG743" s="8" t="n">
        <v>1</v>
      </c>
      <c r="DH743" s="8" t="n">
        <v>24</v>
      </c>
      <c r="DI743" s="8" t="n">
        <v>26</v>
      </c>
      <c r="DJ743" s="8" t="n">
        <v>10</v>
      </c>
      <c r="DK743" s="8" t="n">
        <v>25</v>
      </c>
      <c r="DL743" s="8" t="n">
        <v>19</v>
      </c>
      <c r="DM743" s="8" t="n">
        <v>6</v>
      </c>
      <c r="DN743" s="8" t="n">
        <v>15</v>
      </c>
      <c r="DO743" s="8" t="n">
        <v>9</v>
      </c>
      <c r="DP743" s="8" t="n">
        <v>6</v>
      </c>
      <c r="DQ743" s="8" t="n">
        <f aca="false">DJ743-DI743</f>
        <v>-16</v>
      </c>
      <c r="DR743" s="19" t="n">
        <v>-8.618</v>
      </c>
      <c r="DS743" s="8" t="n">
        <v>17</v>
      </c>
      <c r="DT743" s="8" t="n">
        <v>6</v>
      </c>
      <c r="DU743" s="8" t="n">
        <v>0</v>
      </c>
      <c r="DV743" s="8" t="n">
        <v>3</v>
      </c>
      <c r="DW743" s="8" t="n">
        <v>0</v>
      </c>
      <c r="DX743" s="8" t="n">
        <v>500</v>
      </c>
      <c r="DY743" s="8" t="n">
        <v>547</v>
      </c>
      <c r="DZ743" s="8" t="n">
        <v>376</v>
      </c>
      <c r="EA743" s="8" t="n">
        <v>393</v>
      </c>
      <c r="EB743" s="8" t="n">
        <v>275</v>
      </c>
      <c r="EC743" s="8" t="n">
        <v>283</v>
      </c>
      <c r="ED743" s="8" t="n">
        <v>21.92</v>
      </c>
      <c r="EE743" s="8" t="n">
        <v>21.6</v>
      </c>
      <c r="EF743" s="8" t="n">
        <v>20</v>
      </c>
      <c r="EG743" s="8" t="n">
        <v>26</v>
      </c>
      <c r="EH743" s="12" t="n">
        <f aca="false">EF743/EB743</f>
        <v>0.0727272727272727</v>
      </c>
      <c r="EI743" s="20" t="n">
        <f aca="false">1-EG743/EC743</f>
        <v>0.908127208480565</v>
      </c>
      <c r="EJ743" s="21" t="n">
        <f aca="false">EH743+EI743</f>
        <v>0.980854481207838</v>
      </c>
      <c r="EK743" s="8" t="n">
        <v>499</v>
      </c>
      <c r="EL743" s="8" t="n">
        <v>546</v>
      </c>
      <c r="EM743" s="8" t="n">
        <v>374</v>
      </c>
      <c r="EN743" s="8" t="n">
        <v>392</v>
      </c>
      <c r="EO743" s="8" t="n">
        <v>273</v>
      </c>
      <c r="EP743" s="8" t="n">
        <v>282</v>
      </c>
      <c r="EQ743" s="8" t="n">
        <v>19</v>
      </c>
      <c r="ER743" s="8" t="n">
        <v>26</v>
      </c>
      <c r="ES743" s="8" t="n">
        <v>226</v>
      </c>
      <c r="ET743" s="8" t="n">
        <v>258</v>
      </c>
      <c r="EU743" s="8" t="n">
        <v>96</v>
      </c>
      <c r="EV743" s="8" t="n">
        <v>117</v>
      </c>
      <c r="EW743" s="8" t="n">
        <v>7</v>
      </c>
      <c r="EX743" s="8" t="n">
        <v>15</v>
      </c>
      <c r="EY743" s="8" t="n">
        <v>55</v>
      </c>
      <c r="EZ743" s="8" t="n">
        <v>45</v>
      </c>
      <c r="FA743" s="8" t="n">
        <v>-0.3</v>
      </c>
      <c r="FB743" s="8" t="n">
        <v>0.4</v>
      </c>
      <c r="FC743" s="8" t="n">
        <v>0.1</v>
      </c>
      <c r="FD743" s="19" t="n">
        <v>5.8</v>
      </c>
      <c r="FE743" s="18" t="n">
        <f aca="false">FD743/V743</f>
        <v>0.0734177215189873</v>
      </c>
      <c r="FF743" s="8" t="n">
        <v>1.1095</v>
      </c>
      <c r="FG743" s="8" t="n">
        <v>0.01</v>
      </c>
      <c r="FH743" s="8" t="n">
        <v>0.05</v>
      </c>
      <c r="FI743" s="8" t="n">
        <v>0.05</v>
      </c>
      <c r="FJ743" s="22"/>
      <c r="FK743" s="22"/>
      <c r="FL743" s="22"/>
      <c r="FM743" s="8" t="n">
        <f aca="false">BL743+BS743+AH743+DT743</f>
        <v>363</v>
      </c>
      <c r="FN743" s="19" t="n">
        <f aca="false">IF(DS743&gt;0,(BL743+BR743)/DS743,0)</f>
        <v>14.5882352941177</v>
      </c>
      <c r="FO743" s="12" t="n">
        <v>0.0212600467</v>
      </c>
      <c r="FP743" s="19" t="n">
        <f aca="false">Z743-AH743/10</f>
        <v>0.6</v>
      </c>
      <c r="FQ743" s="19" t="n">
        <f aca="false">Z743+DR743/5</f>
        <v>8.2764</v>
      </c>
      <c r="FR743" s="19" t="n">
        <f aca="false">(DX743+DY743)/AL743*60</f>
        <v>104.687786424917</v>
      </c>
      <c r="FS743" s="22"/>
      <c r="FT743" s="22"/>
      <c r="FU743" s="22"/>
      <c r="FV743" s="22"/>
      <c r="FW743" s="17" t="s">
        <v>280</v>
      </c>
      <c r="FX743" s="23" t="n">
        <v>1125000</v>
      </c>
      <c r="FY743" s="23" t="n">
        <v>1125000</v>
      </c>
      <c r="FZ743" s="8" t="n">
        <v>498</v>
      </c>
      <c r="GA743" s="8" t="n">
        <v>31</v>
      </c>
      <c r="GB743" s="8" t="n">
        <v>30</v>
      </c>
      <c r="GC743" s="8" t="n">
        <v>61</v>
      </c>
      <c r="GD743" s="8" t="n">
        <v>-11</v>
      </c>
      <c r="GE743" s="8" t="n">
        <v>789</v>
      </c>
      <c r="GF743" s="8" t="n">
        <v>283</v>
      </c>
      <c r="GG743" s="8" t="n">
        <v>3954</v>
      </c>
      <c r="GH743" s="8" t="n">
        <v>-1</v>
      </c>
      <c r="GI743" s="8" t="n">
        <v>4.2</v>
      </c>
      <c r="GJ743" s="8" t="n">
        <v>3.2</v>
      </c>
      <c r="GK743" s="8" t="n">
        <f aca="false">Z743-AH743/10</f>
        <v>0.6</v>
      </c>
      <c r="GL743" s="22"/>
      <c r="GM743" s="22"/>
      <c r="GN743" s="22"/>
      <c r="GO743" s="22"/>
      <c r="GP743" s="22"/>
    </row>
    <row r="744" customFormat="false" ht="13.65" hidden="false" customHeight="true" outlineLevel="0" collapsed="false">
      <c r="A744" s="16" t="n">
        <v>33633</v>
      </c>
      <c r="B744" s="17" t="s">
        <v>718</v>
      </c>
      <c r="C744" s="17" t="s">
        <v>272</v>
      </c>
      <c r="D744" s="17" t="s">
        <v>262</v>
      </c>
      <c r="E744" s="17" t="s">
        <v>262</v>
      </c>
      <c r="F744" s="8" t="n">
        <v>70</v>
      </c>
      <c r="G744" s="8" t="n">
        <v>187</v>
      </c>
      <c r="H744" s="8" t="n">
        <v>2010</v>
      </c>
      <c r="I744" s="8" t="n">
        <v>2</v>
      </c>
      <c r="J744" s="8" t="n">
        <v>45</v>
      </c>
      <c r="K744" s="17" t="s">
        <v>263</v>
      </c>
      <c r="L744" s="8" t="n">
        <v>2012</v>
      </c>
      <c r="M744" s="8" t="n">
        <v>26</v>
      </c>
      <c r="N744" s="8" t="n">
        <v>6</v>
      </c>
      <c r="O744" s="8" t="n">
        <v>8475727</v>
      </c>
      <c r="P744" s="17" t="s">
        <v>3396</v>
      </c>
      <c r="Q744" s="17" t="s">
        <v>3397</v>
      </c>
      <c r="R744" s="17" t="s">
        <v>3398</v>
      </c>
      <c r="S744" s="17" t="s">
        <v>756</v>
      </c>
      <c r="T744" s="17" t="s">
        <v>313</v>
      </c>
      <c r="U744" s="17" t="s">
        <v>2664</v>
      </c>
      <c r="V744" s="8" t="n">
        <v>59</v>
      </c>
      <c r="W744" s="8" t="n">
        <v>13</v>
      </c>
      <c r="X744" s="8" t="n">
        <v>28</v>
      </c>
      <c r="Y744" s="8" t="n">
        <v>15</v>
      </c>
      <c r="Z744" s="8" t="n">
        <v>41</v>
      </c>
      <c r="AA744" s="8" t="n">
        <v>0</v>
      </c>
      <c r="AB744" s="8" t="n">
        <v>0</v>
      </c>
      <c r="AC744" s="18" t="n">
        <f aca="false">Z744/V744</f>
        <v>0.694915254237288</v>
      </c>
      <c r="AD744" s="19" t="n">
        <f aca="false">IF(FZ744&gt;V744,Z744-V744*(GC744-Z744)/(FZ744-V744),0)</f>
        <v>8.74299065420561</v>
      </c>
      <c r="AE744" s="19" t="n">
        <v>14.796</v>
      </c>
      <c r="AF744" s="8" t="n">
        <v>6</v>
      </c>
      <c r="AG744" s="8" t="n">
        <v>-2.9</v>
      </c>
      <c r="AH744" s="8" t="n">
        <v>4</v>
      </c>
      <c r="AI744" s="8" t="n">
        <v>1127</v>
      </c>
      <c r="AJ744" s="8" t="n">
        <v>54133</v>
      </c>
      <c r="AK744" s="19" t="n">
        <v>902.21666666667</v>
      </c>
      <c r="AL744" s="8" t="n">
        <v>902.22</v>
      </c>
      <c r="AM744" s="8" t="n">
        <v>902</v>
      </c>
      <c r="AN744" s="18" t="n">
        <f aca="false">AJ744/60/V744</f>
        <v>15.2918079096045</v>
      </c>
      <c r="AO744" s="8" t="n">
        <v>25.55</v>
      </c>
      <c r="AP744" s="12" t="n">
        <f aca="false">IF(EF744&gt;0,Z744/EF744,0)</f>
        <v>0.706896551724138</v>
      </c>
      <c r="AQ744" s="8" t="n">
        <v>161</v>
      </c>
      <c r="AR744" s="8" t="n">
        <v>161</v>
      </c>
      <c r="AS744" s="8" t="n">
        <v>161</v>
      </c>
      <c r="AT744" s="8" t="n">
        <v>133</v>
      </c>
      <c r="AU744" s="8" t="n">
        <v>133</v>
      </c>
      <c r="AV744" s="8" t="n">
        <v>107</v>
      </c>
      <c r="AW744" s="8" t="n">
        <v>92</v>
      </c>
      <c r="AX744" s="8" t="n">
        <v>35</v>
      </c>
      <c r="AY744" s="8" t="n">
        <v>4</v>
      </c>
      <c r="AZ744" s="8" t="n">
        <v>6</v>
      </c>
      <c r="BA744" s="8" t="n">
        <f aca="false">AY744+AZ744</f>
        <v>10</v>
      </c>
      <c r="BB744" s="8" t="n">
        <v>8.08</v>
      </c>
      <c r="BC744" s="8" t="n">
        <v>32.9533</v>
      </c>
      <c r="BD744" s="19" t="n">
        <v>224.6</v>
      </c>
      <c r="BE744" s="19" t="n">
        <v>14.9365451757707</v>
      </c>
      <c r="BF744" s="19" t="n">
        <f aca="false">AQ744+BD744</f>
        <v>385.6</v>
      </c>
      <c r="BG744" s="19" t="n">
        <f aca="false">IF(AL744&gt;0,BF744/AL744*60,0)</f>
        <v>25.6434129148101</v>
      </c>
      <c r="BH744" s="8" t="n">
        <v>438</v>
      </c>
      <c r="BI744" s="8" t="n">
        <v>271</v>
      </c>
      <c r="BJ744" s="8" t="n">
        <v>191</v>
      </c>
      <c r="BK744" s="12" t="n">
        <f aca="false">BH744/(BH744+BJ744)</f>
        <v>0.696343402225755</v>
      </c>
      <c r="BL744" s="8" t="n">
        <v>66</v>
      </c>
      <c r="BM744" s="8" t="n">
        <v>66</v>
      </c>
      <c r="BN744" s="8" t="n">
        <v>50</v>
      </c>
      <c r="BO744" s="8" t="n">
        <f aca="false">BM744-BN744</f>
        <v>16</v>
      </c>
      <c r="BP744" s="8" t="n">
        <v>26</v>
      </c>
      <c r="BQ744" s="8" t="n">
        <v>36</v>
      </c>
      <c r="BR744" s="8" t="n">
        <v>15</v>
      </c>
      <c r="BS744" s="8" t="n">
        <v>16</v>
      </c>
      <c r="BT744" s="12" t="n">
        <f aca="false">BS744/(EA744+BS744)</f>
        <v>0.0240963855421687</v>
      </c>
      <c r="BU744" s="8" t="n">
        <v>91</v>
      </c>
      <c r="BV744" s="8" t="n">
        <v>119</v>
      </c>
      <c r="BW744" s="12" t="n">
        <f aca="false">IF(BU744+BV744&gt;0,BU744/(BU744+BV744),0)</f>
        <v>0.433333333333333</v>
      </c>
      <c r="BX744" s="8" t="n">
        <v>13</v>
      </c>
      <c r="BY744" s="8" t="n">
        <v>23</v>
      </c>
      <c r="BZ744" s="8" t="n">
        <v>25</v>
      </c>
      <c r="CA744" s="8" t="n">
        <v>37</v>
      </c>
      <c r="CB744" s="8" t="n">
        <v>53</v>
      </c>
      <c r="CC744" s="8" t="n">
        <v>59</v>
      </c>
      <c r="CD744" s="8" t="n">
        <v>30</v>
      </c>
      <c r="CE744" s="8" t="n">
        <v>31</v>
      </c>
      <c r="CF744" s="8" t="n">
        <v>32</v>
      </c>
      <c r="CG744" s="8" t="n">
        <v>54</v>
      </c>
      <c r="CH744" s="8" t="n">
        <v>48</v>
      </c>
      <c r="CI744" s="8" t="n">
        <v>58</v>
      </c>
      <c r="CJ744" s="8" t="n">
        <v>0</v>
      </c>
      <c r="CK744" s="8" t="n">
        <v>0</v>
      </c>
      <c r="CL744" s="8" t="n">
        <v>3</v>
      </c>
      <c r="CM744" s="8" t="n">
        <v>3</v>
      </c>
      <c r="CN744" s="8" t="n">
        <v>0</v>
      </c>
      <c r="CO744" s="8" t="n">
        <v>0</v>
      </c>
      <c r="CP744" s="8" t="n">
        <v>0</v>
      </c>
      <c r="CQ744" s="8" t="n">
        <v>3</v>
      </c>
      <c r="CR744" s="8" t="n">
        <v>0</v>
      </c>
      <c r="CS744" s="8" t="n">
        <v>0</v>
      </c>
      <c r="CT744" s="8" t="n">
        <v>2</v>
      </c>
      <c r="CU744" s="8" t="n">
        <v>2</v>
      </c>
      <c r="CV744" s="8" t="n">
        <v>0</v>
      </c>
      <c r="CW744" s="8" t="n">
        <v>6</v>
      </c>
      <c r="CX744" s="8" t="n">
        <v>0</v>
      </c>
      <c r="CY744" s="8" t="n">
        <v>1</v>
      </c>
      <c r="CZ744" s="8" t="n">
        <v>2</v>
      </c>
      <c r="DA744" s="8" t="n">
        <v>23</v>
      </c>
      <c r="DB744" s="8" t="n">
        <v>8</v>
      </c>
      <c r="DC744" s="8" t="n">
        <v>2</v>
      </c>
      <c r="DD744" s="8" t="n">
        <v>10</v>
      </c>
      <c r="DE744" s="8" t="n">
        <v>15</v>
      </c>
      <c r="DF744" s="8" t="n">
        <v>3</v>
      </c>
      <c r="DG744" s="8" t="n">
        <v>0</v>
      </c>
      <c r="DH744" s="8" t="n">
        <v>69</v>
      </c>
      <c r="DI744" s="8" t="n">
        <v>2</v>
      </c>
      <c r="DJ744" s="8" t="n">
        <v>9</v>
      </c>
      <c r="DK744" s="8" t="n">
        <v>2</v>
      </c>
      <c r="DL744" s="8" t="n">
        <v>2</v>
      </c>
      <c r="DM744" s="8" t="n">
        <v>0</v>
      </c>
      <c r="DN744" s="8" t="n">
        <v>8</v>
      </c>
      <c r="DO744" s="8" t="n">
        <v>8</v>
      </c>
      <c r="DP744" s="8" t="n">
        <v>0</v>
      </c>
      <c r="DQ744" s="8" t="n">
        <f aca="false">DJ744-DI744</f>
        <v>7</v>
      </c>
      <c r="DR744" s="19" t="n">
        <v>4.752</v>
      </c>
      <c r="DS744" s="8" t="n">
        <v>2</v>
      </c>
      <c r="DT744" s="8" t="n">
        <v>0</v>
      </c>
      <c r="DU744" s="8" t="n">
        <v>0</v>
      </c>
      <c r="DV744" s="8" t="n">
        <v>0</v>
      </c>
      <c r="DW744" s="8" t="n">
        <v>0</v>
      </c>
      <c r="DX744" s="8" t="n">
        <v>961</v>
      </c>
      <c r="DY744" s="8" t="n">
        <v>792</v>
      </c>
      <c r="DZ744" s="8" t="n">
        <v>715</v>
      </c>
      <c r="EA744" s="8" t="n">
        <v>648</v>
      </c>
      <c r="EB744" s="8" t="n">
        <v>530</v>
      </c>
      <c r="EC744" s="8" t="n">
        <v>466</v>
      </c>
      <c r="ED744" s="8" t="n">
        <v>46.23</v>
      </c>
      <c r="EE744" s="8" t="n">
        <v>40.16</v>
      </c>
      <c r="EF744" s="8" t="n">
        <v>58</v>
      </c>
      <c r="EG744" s="8" t="n">
        <v>36</v>
      </c>
      <c r="EH744" s="12" t="n">
        <f aca="false">EF744/EB744</f>
        <v>0.109433962264151</v>
      </c>
      <c r="EI744" s="20" t="n">
        <f aca="false">1-EG744/EC744</f>
        <v>0.92274678111588</v>
      </c>
      <c r="EJ744" s="21" t="n">
        <f aca="false">EH744+EI744</f>
        <v>1.03218074338003</v>
      </c>
      <c r="EK744" s="8" t="n">
        <v>959</v>
      </c>
      <c r="EL744" s="8" t="n">
        <v>790</v>
      </c>
      <c r="EM744" s="8" t="n">
        <v>713</v>
      </c>
      <c r="EN744" s="8" t="n">
        <v>646</v>
      </c>
      <c r="EO744" s="8" t="n">
        <v>527</v>
      </c>
      <c r="EP744" s="8" t="n">
        <v>464</v>
      </c>
      <c r="EQ744" s="8" t="n">
        <v>58</v>
      </c>
      <c r="ER744" s="8" t="n">
        <v>35</v>
      </c>
      <c r="ES744" s="8" t="n">
        <v>512</v>
      </c>
      <c r="ET744" s="8" t="n">
        <v>396</v>
      </c>
      <c r="EU744" s="8" t="n">
        <v>167</v>
      </c>
      <c r="EV744" s="8" t="n">
        <v>164</v>
      </c>
      <c r="EW744" s="8" t="n">
        <v>33</v>
      </c>
      <c r="EX744" s="8" t="n">
        <v>21</v>
      </c>
      <c r="EY744" s="8" t="n">
        <v>42</v>
      </c>
      <c r="EZ744" s="8" t="n">
        <v>57</v>
      </c>
      <c r="FA744" s="8" t="n">
        <v>3</v>
      </c>
      <c r="FB744" s="8" t="n">
        <v>1.3</v>
      </c>
      <c r="FC744" s="8" t="n">
        <v>4.3</v>
      </c>
      <c r="FD744" s="19" t="n">
        <v>35.45</v>
      </c>
      <c r="FE744" s="18" t="n">
        <f aca="false">FD744/V744</f>
        <v>0.600847457627119</v>
      </c>
      <c r="FF744" s="8" t="n">
        <v>3.3166</v>
      </c>
      <c r="FG744" s="8" t="n">
        <v>0.79</v>
      </c>
      <c r="FH744" s="8" t="n">
        <v>-0.51</v>
      </c>
      <c r="FI744" s="8" t="n">
        <v>0.28</v>
      </c>
      <c r="FJ744" s="8" t="n">
        <v>2</v>
      </c>
      <c r="FK744" s="8" t="n">
        <v>0</v>
      </c>
      <c r="FL744" s="8" t="n">
        <v>0</v>
      </c>
      <c r="FM744" s="8" t="n">
        <f aca="false">BL744+BS744+AH744+DT744</f>
        <v>86</v>
      </c>
      <c r="FN744" s="19" t="n">
        <f aca="false">IF(DS744&gt;0,(BL744+BR744)/DS744,0)</f>
        <v>40.5</v>
      </c>
      <c r="FO744" s="12" t="n">
        <v>0.1465595451</v>
      </c>
      <c r="FP744" s="19" t="n">
        <f aca="false">Z744-AH744/10</f>
        <v>40.6</v>
      </c>
      <c r="FQ744" s="19" t="n">
        <f aca="false">Z744+DR744/5</f>
        <v>41.9504</v>
      </c>
      <c r="FR744" s="19" t="n">
        <f aca="false">(DX744+DY744)/AL744*60</f>
        <v>116.579104874643</v>
      </c>
      <c r="FS744" s="8" t="n">
        <v>4</v>
      </c>
      <c r="FT744" s="17" t="s">
        <v>307</v>
      </c>
      <c r="FU744" s="8" t="n">
        <v>195</v>
      </c>
      <c r="FV744" s="22"/>
      <c r="FW744" s="17" t="s">
        <v>270</v>
      </c>
      <c r="FX744" s="23" t="n">
        <v>2825000</v>
      </c>
      <c r="FY744" s="23" t="n">
        <v>2825000</v>
      </c>
      <c r="FZ744" s="8" t="n">
        <v>273</v>
      </c>
      <c r="GA744" s="8" t="n">
        <v>45</v>
      </c>
      <c r="GB744" s="8" t="n">
        <v>113</v>
      </c>
      <c r="GC744" s="8" t="n">
        <v>158</v>
      </c>
      <c r="GD744" s="8" t="n">
        <v>-9</v>
      </c>
      <c r="GE744" s="8" t="n">
        <v>61</v>
      </c>
      <c r="GF744" s="8" t="n">
        <v>533</v>
      </c>
      <c r="GG744" s="8" t="n">
        <v>3966</v>
      </c>
      <c r="GH744" s="8" t="n">
        <v>11.4</v>
      </c>
      <c r="GI744" s="8" t="n">
        <v>4.1</v>
      </c>
      <c r="GJ744" s="8" t="n">
        <v>15.4</v>
      </c>
      <c r="GK744" s="8" t="n">
        <f aca="false">Z744-AH744/10</f>
        <v>40.6</v>
      </c>
      <c r="GL744" s="22"/>
      <c r="GM744" s="22"/>
      <c r="GN744" s="22"/>
      <c r="GO744" s="22"/>
      <c r="GP744" s="22"/>
    </row>
    <row r="745" customFormat="false" ht="13.65" hidden="false" customHeight="true" outlineLevel="0" collapsed="false">
      <c r="A745" s="16" t="n">
        <v>33982</v>
      </c>
      <c r="B745" s="17" t="s">
        <v>1537</v>
      </c>
      <c r="C745" s="17" t="s">
        <v>272</v>
      </c>
      <c r="D745" s="17" t="s">
        <v>262</v>
      </c>
      <c r="E745" s="17" t="s">
        <v>262</v>
      </c>
      <c r="F745" s="8" t="n">
        <v>76</v>
      </c>
      <c r="G745" s="8" t="n">
        <v>205</v>
      </c>
      <c r="H745" s="8" t="n">
        <v>2011</v>
      </c>
      <c r="I745" s="8" t="n">
        <v>2</v>
      </c>
      <c r="J745" s="8" t="n">
        <v>55</v>
      </c>
      <c r="K745" s="17" t="s">
        <v>273</v>
      </c>
      <c r="L745" s="8" t="n">
        <v>2013</v>
      </c>
      <c r="M745" s="8" t="n">
        <v>25</v>
      </c>
      <c r="N745" s="8" t="n">
        <v>3</v>
      </c>
      <c r="O745" s="8" t="n">
        <v>8476450</v>
      </c>
      <c r="P745" s="17" t="s">
        <v>3399</v>
      </c>
      <c r="Q745" s="17" t="s">
        <v>3400</v>
      </c>
      <c r="R745" s="17" t="s">
        <v>3401</v>
      </c>
      <c r="S745" s="17" t="s">
        <v>756</v>
      </c>
      <c r="T745" s="17" t="s">
        <v>278</v>
      </c>
      <c r="U745" s="17" t="s">
        <v>606</v>
      </c>
      <c r="V745" s="8" t="n">
        <v>16</v>
      </c>
      <c r="W745" s="8" t="n">
        <v>1</v>
      </c>
      <c r="X745" s="8" t="n">
        <v>4</v>
      </c>
      <c r="Y745" s="8" t="n">
        <v>3</v>
      </c>
      <c r="Z745" s="8" t="n">
        <v>5</v>
      </c>
      <c r="AA745" s="8" t="n">
        <v>23</v>
      </c>
      <c r="AB745" s="8" t="n">
        <v>48</v>
      </c>
      <c r="AC745" s="18" t="n">
        <f aca="false">Z745/V745</f>
        <v>0.3125</v>
      </c>
      <c r="AD745" s="19" t="n">
        <f aca="false">IF(FZ745&gt;V745,Z745-V745*(GC745-Z745)/(FZ745-V745),0)</f>
        <v>1</v>
      </c>
      <c r="AE745" s="19" t="n">
        <v>1.697</v>
      </c>
      <c r="AF745" s="8" t="n">
        <v>-6</v>
      </c>
      <c r="AG745" s="8" t="n">
        <v>-3.6</v>
      </c>
      <c r="AH745" s="8" t="n">
        <v>6</v>
      </c>
      <c r="AI745" s="8" t="n">
        <v>367</v>
      </c>
      <c r="AJ745" s="8" t="n">
        <v>15716</v>
      </c>
      <c r="AK745" s="19" t="n">
        <v>261.93333333333</v>
      </c>
      <c r="AL745" s="8" t="n">
        <v>261.93</v>
      </c>
      <c r="AM745" s="8" t="n">
        <v>262</v>
      </c>
      <c r="AN745" s="18" t="n">
        <f aca="false">AJ745/60/V745</f>
        <v>16.3708333333333</v>
      </c>
      <c r="AO745" s="8" t="n">
        <v>27.43</v>
      </c>
      <c r="AP745" s="12" t="n">
        <f aca="false">IF(EF745&gt;0,Z745/EF745,0)</f>
        <v>0.454545454545454</v>
      </c>
      <c r="AQ745" s="8" t="n">
        <v>46</v>
      </c>
      <c r="AR745" s="8" t="n">
        <v>46</v>
      </c>
      <c r="AS745" s="8" t="n">
        <v>46</v>
      </c>
      <c r="AT745" s="8" t="n">
        <v>28</v>
      </c>
      <c r="AU745" s="8" t="n">
        <v>28</v>
      </c>
      <c r="AV745" s="8" t="n">
        <v>15</v>
      </c>
      <c r="AW745" s="8" t="n">
        <v>13</v>
      </c>
      <c r="AX745" s="8" t="n">
        <v>2</v>
      </c>
      <c r="AY745" s="8" t="n">
        <v>0</v>
      </c>
      <c r="AZ745" s="8" t="n">
        <v>2</v>
      </c>
      <c r="BA745" s="8" t="n">
        <f aca="false">AY745+AZ745</f>
        <v>2</v>
      </c>
      <c r="BB745" s="8" t="n">
        <v>0.89</v>
      </c>
      <c r="BC745" s="8" t="n">
        <v>44.8</v>
      </c>
      <c r="BD745" s="19" t="n">
        <v>72.3</v>
      </c>
      <c r="BE745" s="19" t="n">
        <v>16.5614660218887</v>
      </c>
      <c r="BF745" s="19" t="n">
        <f aca="false">AQ745+BD745</f>
        <v>118.3</v>
      </c>
      <c r="BG745" s="19" t="n">
        <f aca="false">IF(AL745&gt;0,BF745/AL745*60,0)</f>
        <v>27.0988432023823</v>
      </c>
      <c r="BH745" s="8" t="n">
        <v>88</v>
      </c>
      <c r="BI745" s="8" t="n">
        <v>87</v>
      </c>
      <c r="BJ745" s="8" t="n">
        <v>53</v>
      </c>
      <c r="BK745" s="12" t="n">
        <f aca="false">BH745/(BH745+BJ745)</f>
        <v>0.624113475177305</v>
      </c>
      <c r="BL745" s="8" t="n">
        <v>6</v>
      </c>
      <c r="BM745" s="8" t="n">
        <v>6</v>
      </c>
      <c r="BN745" s="8" t="n">
        <v>12</v>
      </c>
      <c r="BO745" s="8" t="n">
        <f aca="false">BM745-BN745</f>
        <v>-6</v>
      </c>
      <c r="BP745" s="8" t="n">
        <v>13</v>
      </c>
      <c r="BQ745" s="8" t="n">
        <v>8</v>
      </c>
      <c r="BR745" s="8" t="n">
        <v>5</v>
      </c>
      <c r="BS745" s="8" t="n">
        <v>17</v>
      </c>
      <c r="BT745" s="12" t="n">
        <f aca="false">BS745/(EA745+BS745)</f>
        <v>0.0779816513761468</v>
      </c>
      <c r="BU745" s="8" t="n">
        <v>0</v>
      </c>
      <c r="BV745" s="8" t="n">
        <v>0</v>
      </c>
      <c r="BW745" s="12" t="n">
        <f aca="false">IF(BU745+BV745&gt;0,BU745/(BU745+BV745),0)</f>
        <v>0</v>
      </c>
      <c r="BX745" s="8" t="n">
        <v>0</v>
      </c>
      <c r="BY745" s="8" t="n">
        <v>0</v>
      </c>
      <c r="BZ745" s="8" t="n">
        <v>0</v>
      </c>
      <c r="CA745" s="8" t="n">
        <v>0</v>
      </c>
      <c r="CB745" s="8" t="n">
        <v>0</v>
      </c>
      <c r="CC745" s="8" t="n">
        <v>0</v>
      </c>
      <c r="CD745" s="8" t="n">
        <v>0</v>
      </c>
      <c r="CE745" s="8" t="n">
        <v>0</v>
      </c>
      <c r="CF745" s="8" t="n">
        <v>0</v>
      </c>
      <c r="CG745" s="8" t="n">
        <v>0</v>
      </c>
      <c r="CH745" s="8" t="n">
        <v>0</v>
      </c>
      <c r="CI745" s="8" t="n">
        <v>0</v>
      </c>
      <c r="CJ745" s="8" t="n">
        <v>0</v>
      </c>
      <c r="CK745" s="8" t="n">
        <v>0</v>
      </c>
      <c r="CL745" s="8" t="n">
        <v>1</v>
      </c>
      <c r="CM745" s="8" t="n">
        <v>0</v>
      </c>
      <c r="CN745" s="8" t="n">
        <v>0</v>
      </c>
      <c r="CO745" s="8" t="n">
        <v>0</v>
      </c>
      <c r="CP745" s="8" t="n">
        <v>0</v>
      </c>
      <c r="CQ745" s="8" t="n">
        <v>0</v>
      </c>
      <c r="CR745" s="8" t="n">
        <v>0</v>
      </c>
      <c r="CS745" s="8" t="n">
        <v>0</v>
      </c>
      <c r="CT745" s="8" t="n">
        <v>0</v>
      </c>
      <c r="CU745" s="8" t="n">
        <v>0</v>
      </c>
      <c r="CV745" s="8" t="n">
        <v>0</v>
      </c>
      <c r="CW745" s="8" t="n">
        <v>1</v>
      </c>
      <c r="CX745" s="8" t="n">
        <v>1</v>
      </c>
      <c r="CY745" s="8" t="n">
        <v>0</v>
      </c>
      <c r="CZ745" s="8" t="n">
        <v>1</v>
      </c>
      <c r="DA745" s="8" t="n">
        <v>11</v>
      </c>
      <c r="DB745" s="8" t="n">
        <v>0</v>
      </c>
      <c r="DC745" s="8" t="n">
        <v>0</v>
      </c>
      <c r="DD745" s="8" t="n">
        <v>5</v>
      </c>
      <c r="DE745" s="8" t="n">
        <v>1</v>
      </c>
      <c r="DF745" s="8" t="n">
        <v>0</v>
      </c>
      <c r="DG745" s="8" t="n">
        <v>0</v>
      </c>
      <c r="DH745" s="8" t="n">
        <v>9</v>
      </c>
      <c r="DI745" s="8" t="n">
        <v>3</v>
      </c>
      <c r="DJ745" s="8" t="n">
        <v>1</v>
      </c>
      <c r="DK745" s="8" t="n">
        <v>3</v>
      </c>
      <c r="DL745" s="8" t="n">
        <v>3</v>
      </c>
      <c r="DM745" s="8" t="n">
        <v>0</v>
      </c>
      <c r="DN745" s="8" t="n">
        <v>1</v>
      </c>
      <c r="DO745" s="8" t="n">
        <v>1</v>
      </c>
      <c r="DP745" s="8" t="n">
        <v>0</v>
      </c>
      <c r="DQ745" s="8" t="n">
        <f aca="false">DJ745-DI745</f>
        <v>-2</v>
      </c>
      <c r="DR745" s="19" t="n">
        <v>-0.852</v>
      </c>
      <c r="DS745" s="8" t="n">
        <v>3</v>
      </c>
      <c r="DT745" s="8" t="n">
        <v>0</v>
      </c>
      <c r="DU745" s="8" t="n">
        <v>0</v>
      </c>
      <c r="DV745" s="8" t="n">
        <v>0</v>
      </c>
      <c r="DW745" s="8" t="n">
        <v>0</v>
      </c>
      <c r="DX745" s="8" t="n">
        <v>251</v>
      </c>
      <c r="DY745" s="8" t="n">
        <v>262</v>
      </c>
      <c r="DZ745" s="8" t="n">
        <v>181</v>
      </c>
      <c r="EA745" s="8" t="n">
        <v>201</v>
      </c>
      <c r="EB745" s="8" t="n">
        <v>122</v>
      </c>
      <c r="EC745" s="8" t="n">
        <v>146</v>
      </c>
      <c r="ED745" s="8" t="n">
        <v>10.23</v>
      </c>
      <c r="EE745" s="8" t="n">
        <v>13.35</v>
      </c>
      <c r="EF745" s="8" t="n">
        <v>11</v>
      </c>
      <c r="EG745" s="8" t="n">
        <v>16</v>
      </c>
      <c r="EH745" s="12" t="n">
        <f aca="false">EF745/EB745</f>
        <v>0.0901639344262295</v>
      </c>
      <c r="EI745" s="20" t="n">
        <f aca="false">1-EG745/EC745</f>
        <v>0.89041095890411</v>
      </c>
      <c r="EJ745" s="21" t="n">
        <f aca="false">EH745+EI745</f>
        <v>0.980574893330339</v>
      </c>
      <c r="EK745" s="8" t="n">
        <v>257</v>
      </c>
      <c r="EL745" s="8" t="n">
        <v>263</v>
      </c>
      <c r="EM745" s="8" t="n">
        <v>186</v>
      </c>
      <c r="EN745" s="8" t="n">
        <v>202</v>
      </c>
      <c r="EO745" s="8" t="n">
        <v>126</v>
      </c>
      <c r="EP745" s="8" t="n">
        <v>147</v>
      </c>
      <c r="EQ745" s="8" t="n">
        <v>11</v>
      </c>
      <c r="ER745" s="8" t="n">
        <v>16</v>
      </c>
      <c r="ES745" s="8" t="n">
        <v>129</v>
      </c>
      <c r="ET745" s="8" t="n">
        <v>138</v>
      </c>
      <c r="EU745" s="8" t="n">
        <v>54</v>
      </c>
      <c r="EV745" s="8" t="n">
        <v>62</v>
      </c>
      <c r="EW745" s="8" t="n">
        <v>9</v>
      </c>
      <c r="EX745" s="8" t="n">
        <v>8</v>
      </c>
      <c r="EY745" s="8" t="n">
        <v>19</v>
      </c>
      <c r="EZ745" s="8" t="n">
        <v>16</v>
      </c>
      <c r="FA745" s="8" t="n">
        <v>0.3</v>
      </c>
      <c r="FB745" s="8" t="n">
        <v>0.1</v>
      </c>
      <c r="FC745" s="8" t="n">
        <v>0.4</v>
      </c>
      <c r="FD745" s="19" t="n">
        <v>4.22</v>
      </c>
      <c r="FE745" s="18" t="n">
        <f aca="false">FD745/V745</f>
        <v>0.26375</v>
      </c>
      <c r="FF745" s="8" t="n">
        <v>0.0485</v>
      </c>
      <c r="FG745" s="8" t="n">
        <v>0.03</v>
      </c>
      <c r="FH745" s="8" t="n">
        <v>-0.12</v>
      </c>
      <c r="FI745" s="8" t="n">
        <v>-0.09</v>
      </c>
      <c r="FJ745" s="22"/>
      <c r="FK745" s="22"/>
      <c r="FL745" s="22"/>
      <c r="FM745" s="8" t="n">
        <f aca="false">BL745+BS745+AH745+DT745</f>
        <v>29</v>
      </c>
      <c r="FN745" s="19" t="n">
        <f aca="false">IF(DS745&gt;0,(BL745+BR745)/DS745,0)</f>
        <v>3.66666666666667</v>
      </c>
      <c r="FO745" s="12" t="n">
        <v>0.0225770925</v>
      </c>
      <c r="FP745" s="19" t="n">
        <f aca="false">Z745-AH745/10</f>
        <v>4.4</v>
      </c>
      <c r="FQ745" s="19" t="n">
        <f aca="false">Z745+DR745/5</f>
        <v>4.8296</v>
      </c>
      <c r="FR745" s="19" t="n">
        <f aca="false">(DX745+DY745)/AL745*60</f>
        <v>117.512312449891</v>
      </c>
      <c r="FS745" s="22"/>
      <c r="FT745" s="22"/>
      <c r="FU745" s="22"/>
      <c r="FV745" s="22"/>
      <c r="FW745" s="17" t="s">
        <v>280</v>
      </c>
      <c r="FX745" s="23" t="n">
        <v>650000</v>
      </c>
      <c r="FY745" s="23" t="n">
        <v>625000</v>
      </c>
      <c r="FZ745" s="8" t="n">
        <v>44</v>
      </c>
      <c r="GA745" s="8" t="n">
        <v>2</v>
      </c>
      <c r="GB745" s="8" t="n">
        <v>10</v>
      </c>
      <c r="GC745" s="8" t="n">
        <v>12</v>
      </c>
      <c r="GD745" s="8" t="n">
        <v>-14</v>
      </c>
      <c r="GE745" s="8" t="n">
        <v>12</v>
      </c>
      <c r="GF745" s="8" t="n">
        <v>64</v>
      </c>
      <c r="GG745" s="8" t="n">
        <v>689</v>
      </c>
      <c r="GH745" s="8" t="n">
        <v>0.6</v>
      </c>
      <c r="GI745" s="8" t="n">
        <v>0.5</v>
      </c>
      <c r="GJ745" s="8" t="n">
        <v>1.1</v>
      </c>
      <c r="GK745" s="8" t="n">
        <f aca="false">Z745-AH745/10</f>
        <v>4.4</v>
      </c>
      <c r="GL745" s="22"/>
      <c r="GM745" s="22"/>
      <c r="GN745" s="22"/>
      <c r="GO745" s="22"/>
      <c r="GP745" s="22"/>
    </row>
    <row r="746" customFormat="false" ht="13.65" hidden="false" customHeight="true" outlineLevel="0" collapsed="false">
      <c r="A746" s="16" t="n">
        <v>34161</v>
      </c>
      <c r="B746" s="17" t="s">
        <v>1537</v>
      </c>
      <c r="C746" s="17" t="s">
        <v>272</v>
      </c>
      <c r="D746" s="17" t="s">
        <v>262</v>
      </c>
      <c r="E746" s="17" t="s">
        <v>262</v>
      </c>
      <c r="F746" s="8" t="n">
        <v>73</v>
      </c>
      <c r="G746" s="8" t="n">
        <v>194</v>
      </c>
      <c r="H746" s="8" t="n">
        <v>2011</v>
      </c>
      <c r="I746" s="8" t="n">
        <v>1</v>
      </c>
      <c r="J746" s="8" t="n">
        <v>5</v>
      </c>
      <c r="K746" s="17" t="s">
        <v>273</v>
      </c>
      <c r="L746" s="8" t="n">
        <v>2013</v>
      </c>
      <c r="M746" s="8" t="n">
        <v>24</v>
      </c>
      <c r="N746" s="8" t="n">
        <v>5</v>
      </c>
      <c r="O746" s="8" t="n">
        <v>8476458</v>
      </c>
      <c r="P746" s="17" t="s">
        <v>3402</v>
      </c>
      <c r="Q746" s="17" t="s">
        <v>3403</v>
      </c>
      <c r="R746" s="17" t="s">
        <v>1540</v>
      </c>
      <c r="S746" s="17" t="s">
        <v>756</v>
      </c>
      <c r="T746" s="17" t="s">
        <v>817</v>
      </c>
      <c r="U746" s="17" t="s">
        <v>325</v>
      </c>
      <c r="V746" s="8" t="n">
        <v>82</v>
      </c>
      <c r="W746" s="8" t="n">
        <v>13</v>
      </c>
      <c r="X746" s="8" t="n">
        <v>21</v>
      </c>
      <c r="Y746" s="8" t="n">
        <v>14</v>
      </c>
      <c r="Z746" s="8" t="n">
        <v>34</v>
      </c>
      <c r="AA746" s="8" t="n">
        <v>5</v>
      </c>
      <c r="AB746" s="8" t="n">
        <v>74</v>
      </c>
      <c r="AC746" s="18" t="n">
        <f aca="false">Z746/V746</f>
        <v>0.414634146341463</v>
      </c>
      <c r="AD746" s="19" t="n">
        <f aca="false">IF(FZ746&gt;V746,Z746-V746*(GC746-Z746)/(FZ746-V746),0)</f>
        <v>-6.04651162790697</v>
      </c>
      <c r="AE746" s="19" t="n">
        <v>12.811</v>
      </c>
      <c r="AF746" s="8" t="n">
        <v>-4</v>
      </c>
      <c r="AG746" s="8" t="n">
        <v>-2.5</v>
      </c>
      <c r="AH746" s="8" t="n">
        <v>33</v>
      </c>
      <c r="AI746" s="8" t="n">
        <v>1622</v>
      </c>
      <c r="AJ746" s="8" t="n">
        <v>74883</v>
      </c>
      <c r="AK746" s="19" t="n">
        <v>1248.05</v>
      </c>
      <c r="AL746" s="8" t="n">
        <v>1248.05</v>
      </c>
      <c r="AM746" s="8" t="n">
        <v>1248</v>
      </c>
      <c r="AN746" s="18" t="n">
        <f aca="false">AJ746/60/V746</f>
        <v>15.2201219512195</v>
      </c>
      <c r="AO746" s="8" t="n">
        <v>25.27</v>
      </c>
      <c r="AP746" s="12" t="n">
        <f aca="false">IF(EF746&gt;0,Z746/EF746,0)</f>
        <v>0.693877551020408</v>
      </c>
      <c r="AQ746" s="8" t="n">
        <v>249</v>
      </c>
      <c r="AR746" s="8" t="n">
        <v>250</v>
      </c>
      <c r="AS746" s="8" t="n">
        <v>250</v>
      </c>
      <c r="AT746" s="8" t="n">
        <v>194</v>
      </c>
      <c r="AU746" s="8" t="n">
        <v>195</v>
      </c>
      <c r="AV746" s="8" t="n">
        <v>147</v>
      </c>
      <c r="AW746" s="8" t="n">
        <v>159</v>
      </c>
      <c r="AX746" s="8" t="n">
        <v>63</v>
      </c>
      <c r="AY746" s="8" t="n">
        <v>8</v>
      </c>
      <c r="AZ746" s="8" t="n">
        <v>17</v>
      </c>
      <c r="BA746" s="8" t="n">
        <f aca="false">AY746+AZ746</f>
        <v>25</v>
      </c>
      <c r="BB746" s="8" t="n">
        <v>15.12</v>
      </c>
      <c r="BC746" s="8" t="n">
        <v>32.034</v>
      </c>
      <c r="BD746" s="19" t="n">
        <v>378.6</v>
      </c>
      <c r="BE746" s="19" t="n">
        <v>18.2011938624254</v>
      </c>
      <c r="BF746" s="19" t="n">
        <f aca="false">AQ746+BD746</f>
        <v>627.6</v>
      </c>
      <c r="BG746" s="19" t="n">
        <f aca="false">IF(AL746&gt;0,BF746/AL746*60,0)</f>
        <v>30.1718681142582</v>
      </c>
      <c r="BH746" s="8" t="n">
        <v>496</v>
      </c>
      <c r="BI746" s="8" t="n">
        <v>395</v>
      </c>
      <c r="BJ746" s="8" t="n">
        <v>372</v>
      </c>
      <c r="BK746" s="12" t="n">
        <f aca="false">BH746/(BH746+BJ746)</f>
        <v>0.571428571428571</v>
      </c>
      <c r="BL746" s="8" t="n">
        <v>43</v>
      </c>
      <c r="BM746" s="8" t="n">
        <v>43</v>
      </c>
      <c r="BN746" s="8" t="n">
        <v>71</v>
      </c>
      <c r="BO746" s="8" t="n">
        <f aca="false">BM746-BN746</f>
        <v>-28</v>
      </c>
      <c r="BP746" s="8" t="n">
        <v>48</v>
      </c>
      <c r="BQ746" s="8" t="n">
        <v>45</v>
      </c>
      <c r="BR746" s="8" t="n">
        <v>41</v>
      </c>
      <c r="BS746" s="8" t="n">
        <v>17</v>
      </c>
      <c r="BT746" s="12" t="n">
        <f aca="false">BS746/(EA746+BS746)</f>
        <v>0.0200471698113207</v>
      </c>
      <c r="BU746" s="8" t="n">
        <v>297</v>
      </c>
      <c r="BV746" s="8" t="n">
        <v>374</v>
      </c>
      <c r="BW746" s="12" t="n">
        <f aca="false">IF(BU746+BV746&gt;0,BU746/(BU746+BV746),0)</f>
        <v>0.442622950819672</v>
      </c>
      <c r="BX746" s="8" t="n">
        <v>91</v>
      </c>
      <c r="BY746" s="8" t="n">
        <v>116</v>
      </c>
      <c r="BZ746" s="8" t="n">
        <v>87</v>
      </c>
      <c r="CA746" s="8" t="n">
        <v>128</v>
      </c>
      <c r="CB746" s="8" t="n">
        <v>119</v>
      </c>
      <c r="CC746" s="8" t="n">
        <v>130</v>
      </c>
      <c r="CD746" s="8" t="n">
        <v>86</v>
      </c>
      <c r="CE746" s="8" t="n">
        <v>96</v>
      </c>
      <c r="CF746" s="8" t="n">
        <v>117</v>
      </c>
      <c r="CG746" s="8" t="n">
        <v>153</v>
      </c>
      <c r="CH746" s="8" t="n">
        <v>168</v>
      </c>
      <c r="CI746" s="8" t="n">
        <v>232</v>
      </c>
      <c r="CJ746" s="8" t="n">
        <v>0</v>
      </c>
      <c r="CK746" s="8" t="n">
        <v>0</v>
      </c>
      <c r="CL746" s="8" t="n">
        <v>2</v>
      </c>
      <c r="CM746" s="8" t="n">
        <v>3</v>
      </c>
      <c r="CN746" s="8" t="n">
        <v>2</v>
      </c>
      <c r="CO746" s="8" t="n">
        <v>0</v>
      </c>
      <c r="CP746" s="8" t="n">
        <v>0</v>
      </c>
      <c r="CQ746" s="8" t="n">
        <v>2</v>
      </c>
      <c r="CR746" s="8" t="n">
        <v>0</v>
      </c>
      <c r="CS746" s="8" t="n">
        <v>0</v>
      </c>
      <c r="CT746" s="8" t="n">
        <v>2</v>
      </c>
      <c r="CU746" s="8" t="n">
        <v>3</v>
      </c>
      <c r="CV746" s="8" t="n">
        <v>0</v>
      </c>
      <c r="CW746" s="8" t="n">
        <v>6</v>
      </c>
      <c r="CX746" s="8" t="n">
        <v>2</v>
      </c>
      <c r="CY746" s="8" t="n">
        <v>4</v>
      </c>
      <c r="CZ746" s="8" t="n">
        <v>3</v>
      </c>
      <c r="DA746" s="8" t="n">
        <v>39</v>
      </c>
      <c r="DB746" s="8" t="n">
        <v>8</v>
      </c>
      <c r="DC746" s="8" t="n">
        <v>1</v>
      </c>
      <c r="DD746" s="8" t="n">
        <v>9</v>
      </c>
      <c r="DE746" s="8" t="n">
        <v>36</v>
      </c>
      <c r="DF746" s="8" t="n">
        <v>13</v>
      </c>
      <c r="DG746" s="8" t="n">
        <v>0</v>
      </c>
      <c r="DH746" s="8" t="n">
        <v>80</v>
      </c>
      <c r="DI746" s="8" t="n">
        <v>15</v>
      </c>
      <c r="DJ746" s="8" t="n">
        <v>5</v>
      </c>
      <c r="DK746" s="8" t="n">
        <v>14</v>
      </c>
      <c r="DL746" s="8" t="n">
        <v>13</v>
      </c>
      <c r="DM746" s="8" t="n">
        <v>1</v>
      </c>
      <c r="DN746" s="8" t="n">
        <v>6</v>
      </c>
      <c r="DO746" s="8" t="n">
        <v>5</v>
      </c>
      <c r="DP746" s="8" t="n">
        <v>1</v>
      </c>
      <c r="DQ746" s="8" t="n">
        <f aca="false">DJ746-DI746</f>
        <v>-10</v>
      </c>
      <c r="DR746" s="19" t="n">
        <v>-8.807</v>
      </c>
      <c r="DS746" s="8" t="n">
        <v>14</v>
      </c>
      <c r="DT746" s="8" t="n">
        <v>1</v>
      </c>
      <c r="DU746" s="8" t="n">
        <v>0</v>
      </c>
      <c r="DV746" s="8" t="n">
        <v>0</v>
      </c>
      <c r="DW746" s="8" t="n">
        <v>0</v>
      </c>
      <c r="DX746" s="8" t="n">
        <v>1303</v>
      </c>
      <c r="DY746" s="8" t="n">
        <v>1118</v>
      </c>
      <c r="DZ746" s="8" t="n">
        <v>963</v>
      </c>
      <c r="EA746" s="8" t="n">
        <v>831</v>
      </c>
      <c r="EB746" s="8" t="n">
        <v>691</v>
      </c>
      <c r="EC746" s="8" t="n">
        <v>609</v>
      </c>
      <c r="ED746" s="8" t="n">
        <v>61.79</v>
      </c>
      <c r="EE746" s="8" t="n">
        <v>56.1</v>
      </c>
      <c r="EF746" s="8" t="n">
        <v>49</v>
      </c>
      <c r="EG746" s="8" t="n">
        <v>48</v>
      </c>
      <c r="EH746" s="12" t="n">
        <f aca="false">EF746/EB746</f>
        <v>0.0709117221418234</v>
      </c>
      <c r="EI746" s="20" t="n">
        <f aca="false">1-EG746/EC746</f>
        <v>0.921182266009852</v>
      </c>
      <c r="EJ746" s="21" t="n">
        <f aca="false">EH746+EI746</f>
        <v>0.992093988151676</v>
      </c>
      <c r="EK746" s="8" t="n">
        <v>1303</v>
      </c>
      <c r="EL746" s="8" t="n">
        <v>1121</v>
      </c>
      <c r="EM746" s="8" t="n">
        <v>965</v>
      </c>
      <c r="EN746" s="8" t="n">
        <v>834</v>
      </c>
      <c r="EO746" s="8" t="n">
        <v>693</v>
      </c>
      <c r="EP746" s="8" t="n">
        <v>613</v>
      </c>
      <c r="EQ746" s="8" t="n">
        <v>49</v>
      </c>
      <c r="ER746" s="8" t="n">
        <v>48</v>
      </c>
      <c r="ES746" s="8" t="n">
        <v>687</v>
      </c>
      <c r="ET746" s="8" t="n">
        <v>550</v>
      </c>
      <c r="EU746" s="8" t="n">
        <v>222</v>
      </c>
      <c r="EV746" s="8" t="n">
        <v>218</v>
      </c>
      <c r="EW746" s="8" t="n">
        <v>25</v>
      </c>
      <c r="EX746" s="8" t="n">
        <v>23</v>
      </c>
      <c r="EY746" s="8" t="n">
        <v>65</v>
      </c>
      <c r="EZ746" s="8" t="n">
        <v>60</v>
      </c>
      <c r="FA746" s="8" t="n">
        <v>1.4</v>
      </c>
      <c r="FB746" s="8" t="n">
        <v>1.2</v>
      </c>
      <c r="FC746" s="8" t="n">
        <v>2.5</v>
      </c>
      <c r="FD746" s="19" t="n">
        <v>33.88</v>
      </c>
      <c r="FE746" s="18" t="n">
        <f aca="false">FD746/V746</f>
        <v>0.413170731707317</v>
      </c>
      <c r="FF746" s="8" t="n">
        <v>3.3607</v>
      </c>
      <c r="FG746" s="8" t="n">
        <v>-0.1</v>
      </c>
      <c r="FH746" s="8" t="n">
        <v>0.18</v>
      </c>
      <c r="FI746" s="8" t="n">
        <v>0.08</v>
      </c>
      <c r="FJ746" s="22"/>
      <c r="FK746" s="22"/>
      <c r="FL746" s="22"/>
      <c r="FM746" s="8" t="n">
        <f aca="false">BL746+BS746+AH746+DT746</f>
        <v>94</v>
      </c>
      <c r="FN746" s="19" t="n">
        <f aca="false">IF(DS746&gt;0,(BL746+BR746)/DS746,0)</f>
        <v>6</v>
      </c>
      <c r="FO746" s="12" t="n">
        <v>0.0601851852</v>
      </c>
      <c r="FP746" s="19" t="n">
        <f aca="false">Z746-AH746/10</f>
        <v>30.7</v>
      </c>
      <c r="FQ746" s="19" t="n">
        <f aca="false">Z746+DR746/5</f>
        <v>32.2386</v>
      </c>
      <c r="FR746" s="19" t="n">
        <f aca="false">(DX746+DY746)/AL746*60</f>
        <v>116.389567725652</v>
      </c>
      <c r="FS746" s="22"/>
      <c r="FT746" s="22"/>
      <c r="FU746" s="22"/>
      <c r="FV746" s="22"/>
      <c r="FW746" s="17" t="s">
        <v>270</v>
      </c>
      <c r="FX746" s="23" t="n">
        <v>3000000</v>
      </c>
      <c r="FY746" s="23" t="n">
        <v>2500000</v>
      </c>
      <c r="FZ746" s="8" t="n">
        <v>340</v>
      </c>
      <c r="GA746" s="8" t="n">
        <v>58</v>
      </c>
      <c r="GB746" s="8" t="n">
        <v>102</v>
      </c>
      <c r="GC746" s="8" t="n">
        <v>160</v>
      </c>
      <c r="GD746" s="8" t="n">
        <v>1</v>
      </c>
      <c r="GE746" s="8" t="n">
        <v>156</v>
      </c>
      <c r="GF746" s="8" t="n">
        <v>661</v>
      </c>
      <c r="GG746" s="8" t="n">
        <v>5177</v>
      </c>
      <c r="GH746" s="8" t="n">
        <v>9.8</v>
      </c>
      <c r="GI746" s="8" t="n">
        <v>5.3</v>
      </c>
      <c r="GJ746" s="8" t="n">
        <v>15.1</v>
      </c>
      <c r="GK746" s="8" t="n">
        <f aca="false">Z746-AH746/10</f>
        <v>30.7</v>
      </c>
      <c r="GL746" s="22"/>
      <c r="GM746" s="22"/>
      <c r="GN746" s="22"/>
      <c r="GO746" s="22"/>
      <c r="GP746" s="22"/>
    </row>
    <row r="747" customFormat="false" ht="13.65" hidden="false" customHeight="true" outlineLevel="0" collapsed="false">
      <c r="A747" s="16" t="n">
        <v>31068</v>
      </c>
      <c r="B747" s="17" t="s">
        <v>1239</v>
      </c>
      <c r="C747" s="17" t="s">
        <v>404</v>
      </c>
      <c r="D747" s="17" t="s">
        <v>283</v>
      </c>
      <c r="E747" s="17" t="s">
        <v>283</v>
      </c>
      <c r="F747" s="8" t="n">
        <v>74</v>
      </c>
      <c r="G747" s="8" t="n">
        <v>202</v>
      </c>
      <c r="H747" s="8" t="n">
        <v>2003</v>
      </c>
      <c r="I747" s="8" t="n">
        <v>1</v>
      </c>
      <c r="J747" s="8" t="n">
        <v>7</v>
      </c>
      <c r="K747" s="17" t="s">
        <v>263</v>
      </c>
      <c r="L747" s="8" t="n">
        <v>2005</v>
      </c>
      <c r="M747" s="8" t="n">
        <v>33</v>
      </c>
      <c r="N747" s="8" t="n">
        <v>13</v>
      </c>
      <c r="O747" s="8" t="n">
        <v>8470600</v>
      </c>
      <c r="P747" s="17" t="s">
        <v>3404</v>
      </c>
      <c r="Q747" s="17" t="s">
        <v>3405</v>
      </c>
      <c r="R747" s="17" t="s">
        <v>3406</v>
      </c>
      <c r="S747" s="17" t="s">
        <v>756</v>
      </c>
      <c r="T747" s="17" t="s">
        <v>278</v>
      </c>
      <c r="U747" s="17" t="s">
        <v>972</v>
      </c>
      <c r="V747" s="8" t="n">
        <v>78</v>
      </c>
      <c r="W747" s="8" t="n">
        <v>6</v>
      </c>
      <c r="X747" s="8" t="n">
        <v>45</v>
      </c>
      <c r="Y747" s="8" t="n">
        <v>24</v>
      </c>
      <c r="Z747" s="8" t="n">
        <v>51</v>
      </c>
      <c r="AA747" s="8" t="n">
        <v>4</v>
      </c>
      <c r="AB747" s="8" t="n">
        <v>25</v>
      </c>
      <c r="AC747" s="18" t="n">
        <f aca="false">Z747/V747</f>
        <v>0.653846153846154</v>
      </c>
      <c r="AD747" s="19" t="n">
        <f aca="false">IF(FZ747&gt;V747,Z747-V747*(GC747-Z747)/(FZ747-V747),0)</f>
        <v>13.2387732749179</v>
      </c>
      <c r="AE747" s="19" t="n">
        <v>16.204</v>
      </c>
      <c r="AF747" s="8" t="n">
        <v>-1</v>
      </c>
      <c r="AG747" s="8" t="n">
        <v>12.3</v>
      </c>
      <c r="AH747" s="8" t="n">
        <v>34</v>
      </c>
      <c r="AI747" s="8" t="n">
        <v>2108</v>
      </c>
      <c r="AJ747" s="8" t="n">
        <v>125318</v>
      </c>
      <c r="AK747" s="19" t="n">
        <v>2088.6333333333</v>
      </c>
      <c r="AL747" s="8" t="n">
        <v>2088.63</v>
      </c>
      <c r="AM747" s="8" t="n">
        <v>2089</v>
      </c>
      <c r="AN747" s="18" t="n">
        <f aca="false">AJ747/60/V747</f>
        <v>26.7773504273504</v>
      </c>
      <c r="AO747" s="8" t="n">
        <v>44</v>
      </c>
      <c r="AP747" s="12" t="n">
        <f aca="false">IF(EF747&gt;0,Z747/EF747,0)</f>
        <v>0.455357142857143</v>
      </c>
      <c r="AQ747" s="8" t="n">
        <v>323</v>
      </c>
      <c r="AR747" s="8" t="n">
        <v>323</v>
      </c>
      <c r="AS747" s="8" t="n">
        <v>323</v>
      </c>
      <c r="AT747" s="8" t="n">
        <v>214</v>
      </c>
      <c r="AU747" s="8" t="n">
        <v>214</v>
      </c>
      <c r="AV747" s="8" t="n">
        <v>149</v>
      </c>
      <c r="AW747" s="8" t="n">
        <v>97</v>
      </c>
      <c r="AX747" s="8" t="n">
        <v>16</v>
      </c>
      <c r="AY747" s="8" t="n">
        <v>3</v>
      </c>
      <c r="AZ747" s="8" t="n">
        <v>19</v>
      </c>
      <c r="BA747" s="8" t="n">
        <f aca="false">AY747+AZ747</f>
        <v>22</v>
      </c>
      <c r="BB747" s="8" t="n">
        <v>7.7</v>
      </c>
      <c r="BC747" s="8" t="n">
        <v>50.0201</v>
      </c>
      <c r="BD747" s="19" t="n">
        <v>484.9</v>
      </c>
      <c r="BE747" s="19" t="n">
        <v>13.9296828867364</v>
      </c>
      <c r="BF747" s="19" t="n">
        <f aca="false">AQ747+BD747</f>
        <v>807.9</v>
      </c>
      <c r="BG747" s="19" t="n">
        <f aca="false">IF(AL747&gt;0,BF747/AL747*60,0)</f>
        <v>23.2085146722971</v>
      </c>
      <c r="BH747" s="8" t="n">
        <v>754</v>
      </c>
      <c r="BI747" s="8" t="n">
        <v>673</v>
      </c>
      <c r="BJ747" s="8" t="n">
        <v>824</v>
      </c>
      <c r="BK747" s="12" t="n">
        <f aca="false">BH747/(BH747+BJ747)</f>
        <v>0.477820025348542</v>
      </c>
      <c r="BL747" s="8" t="n">
        <v>78</v>
      </c>
      <c r="BM747" s="8" t="n">
        <v>78</v>
      </c>
      <c r="BN747" s="8" t="n">
        <v>55</v>
      </c>
      <c r="BO747" s="8" t="n">
        <f aca="false">BM747-BN747</f>
        <v>23</v>
      </c>
      <c r="BP747" s="8" t="n">
        <v>65</v>
      </c>
      <c r="BQ747" s="8" t="n">
        <v>37</v>
      </c>
      <c r="BR747" s="8" t="n">
        <v>14</v>
      </c>
      <c r="BS747" s="8" t="n">
        <v>138</v>
      </c>
      <c r="BT747" s="12" t="n">
        <f aca="false">BS747/(EA747+BS747)</f>
        <v>0.0825852782764812</v>
      </c>
      <c r="BU747" s="8" t="n">
        <v>0</v>
      </c>
      <c r="BV747" s="8" t="n">
        <v>0</v>
      </c>
      <c r="BW747" s="12" t="n">
        <f aca="false">IF(BU747+BV747&gt;0,BU747/(BU747+BV747),0)</f>
        <v>0</v>
      </c>
      <c r="BX747" s="8" t="n">
        <v>0</v>
      </c>
      <c r="BY747" s="8" t="n">
        <v>0</v>
      </c>
      <c r="BZ747" s="8" t="n">
        <v>0</v>
      </c>
      <c r="CA747" s="8" t="n">
        <v>0</v>
      </c>
      <c r="CB747" s="8" t="n">
        <v>0</v>
      </c>
      <c r="CC747" s="8" t="n">
        <v>0</v>
      </c>
      <c r="CD747" s="8" t="n">
        <v>0</v>
      </c>
      <c r="CE747" s="8" t="n">
        <v>0</v>
      </c>
      <c r="CF747" s="8" t="n">
        <v>0</v>
      </c>
      <c r="CG747" s="8" t="n">
        <v>0</v>
      </c>
      <c r="CH747" s="8" t="n">
        <v>0</v>
      </c>
      <c r="CI747" s="8" t="n">
        <v>0</v>
      </c>
      <c r="CJ747" s="8" t="n">
        <v>0</v>
      </c>
      <c r="CK747" s="8" t="n">
        <v>0</v>
      </c>
      <c r="CL747" s="8" t="n">
        <v>2</v>
      </c>
      <c r="CM747" s="8" t="n">
        <v>2</v>
      </c>
      <c r="CN747" s="8" t="n">
        <v>0</v>
      </c>
      <c r="CO747" s="8" t="n">
        <v>0</v>
      </c>
      <c r="CP747" s="8" t="n">
        <v>0</v>
      </c>
      <c r="CQ747" s="8" t="n">
        <v>0</v>
      </c>
      <c r="CR747" s="8" t="n">
        <v>1</v>
      </c>
      <c r="CS747" s="8" t="n">
        <v>1</v>
      </c>
      <c r="CT747" s="8" t="n">
        <v>0</v>
      </c>
      <c r="CU747" s="8" t="n">
        <v>1</v>
      </c>
      <c r="CV747" s="8" t="n">
        <v>0</v>
      </c>
      <c r="CW747" s="8" t="n">
        <v>3</v>
      </c>
      <c r="CX747" s="8" t="n">
        <v>1</v>
      </c>
      <c r="CY747" s="8" t="n">
        <v>0</v>
      </c>
      <c r="CZ747" s="8" t="n">
        <v>7</v>
      </c>
      <c r="DA747" s="8" t="n">
        <v>57</v>
      </c>
      <c r="DB747" s="8" t="n">
        <v>2</v>
      </c>
      <c r="DC747" s="8" t="n">
        <v>1</v>
      </c>
      <c r="DD747" s="8" t="n">
        <v>30</v>
      </c>
      <c r="DE747" s="8" t="n">
        <v>23</v>
      </c>
      <c r="DF747" s="8" t="n">
        <v>2</v>
      </c>
      <c r="DG747" s="8" t="n">
        <v>0</v>
      </c>
      <c r="DH747" s="8" t="n">
        <v>91</v>
      </c>
      <c r="DI747" s="8" t="n">
        <v>17</v>
      </c>
      <c r="DJ747" s="8" t="n">
        <v>6</v>
      </c>
      <c r="DK747" s="8" t="n">
        <v>16</v>
      </c>
      <c r="DL747" s="8" t="n">
        <v>16</v>
      </c>
      <c r="DM747" s="8" t="n">
        <v>0</v>
      </c>
      <c r="DN747" s="8" t="n">
        <v>6</v>
      </c>
      <c r="DO747" s="8" t="n">
        <v>6</v>
      </c>
      <c r="DP747" s="8" t="n">
        <v>0</v>
      </c>
      <c r="DQ747" s="8" t="n">
        <f aca="false">DJ747-DI747</f>
        <v>-11</v>
      </c>
      <c r="DR747" s="19" t="n">
        <v>-0.73</v>
      </c>
      <c r="DS747" s="8" t="n">
        <v>17</v>
      </c>
      <c r="DT747" s="8" t="n">
        <v>0</v>
      </c>
      <c r="DU747" s="8" t="n">
        <v>0</v>
      </c>
      <c r="DV747" s="8" t="n">
        <v>0</v>
      </c>
      <c r="DW747" s="8" t="n">
        <v>0</v>
      </c>
      <c r="DX747" s="8" t="n">
        <v>2016</v>
      </c>
      <c r="DY747" s="8" t="n">
        <v>2040</v>
      </c>
      <c r="DZ747" s="8" t="n">
        <v>1556</v>
      </c>
      <c r="EA747" s="8" t="n">
        <v>1533</v>
      </c>
      <c r="EB747" s="8" t="n">
        <v>1155</v>
      </c>
      <c r="EC747" s="8" t="n">
        <v>1120</v>
      </c>
      <c r="ED747" s="8" t="n">
        <v>114.14</v>
      </c>
      <c r="EE747" s="8" t="n">
        <v>86.69</v>
      </c>
      <c r="EF747" s="8" t="n">
        <v>112</v>
      </c>
      <c r="EG747" s="8" t="n">
        <v>106</v>
      </c>
      <c r="EH747" s="12" t="n">
        <f aca="false">EF747/EB747</f>
        <v>0.096969696969697</v>
      </c>
      <c r="EI747" s="20" t="n">
        <f aca="false">1-EG747/EC747</f>
        <v>0.905357142857143</v>
      </c>
      <c r="EJ747" s="21" t="n">
        <f aca="false">EH747+EI747</f>
        <v>1.00232683982684</v>
      </c>
      <c r="EK747" s="8" t="n">
        <v>2013</v>
      </c>
      <c r="EL747" s="8" t="n">
        <v>2041</v>
      </c>
      <c r="EM747" s="8" t="n">
        <v>1553</v>
      </c>
      <c r="EN747" s="8" t="n">
        <v>1534</v>
      </c>
      <c r="EO747" s="8" t="n">
        <v>1155</v>
      </c>
      <c r="EP747" s="8" t="n">
        <v>1120</v>
      </c>
      <c r="EQ747" s="8" t="n">
        <v>112</v>
      </c>
      <c r="ER747" s="8" t="n">
        <v>106</v>
      </c>
      <c r="ES747" s="8" t="n">
        <v>994</v>
      </c>
      <c r="ET747" s="8" t="n">
        <v>897</v>
      </c>
      <c r="EU747" s="8" t="n">
        <v>456</v>
      </c>
      <c r="EV747" s="8" t="n">
        <v>308</v>
      </c>
      <c r="EW747" s="8" t="n">
        <v>63</v>
      </c>
      <c r="EX747" s="8" t="n">
        <v>50</v>
      </c>
      <c r="EY747" s="8" t="n">
        <v>108</v>
      </c>
      <c r="EZ747" s="8" t="n">
        <v>103</v>
      </c>
      <c r="FA747" s="8" t="n">
        <v>3.2</v>
      </c>
      <c r="FB747" s="8" t="n">
        <v>4.2</v>
      </c>
      <c r="FC747" s="8" t="n">
        <v>7.4</v>
      </c>
      <c r="FD747" s="19" t="n">
        <v>45.02</v>
      </c>
      <c r="FE747" s="18" t="n">
        <f aca="false">FD747/V747</f>
        <v>0.577179487179487</v>
      </c>
      <c r="FF747" s="8" t="n">
        <v>4.208</v>
      </c>
      <c r="FG747" s="8" t="n">
        <v>0.39</v>
      </c>
      <c r="FH747" s="8" t="n">
        <v>1.45</v>
      </c>
      <c r="FI747" s="8" t="n">
        <v>1.84</v>
      </c>
      <c r="FJ747" s="22"/>
      <c r="FK747" s="22"/>
      <c r="FL747" s="22"/>
      <c r="FM747" s="8" t="n">
        <f aca="false">BL747+BS747+AH747+DT747</f>
        <v>250</v>
      </c>
      <c r="FN747" s="19" t="n">
        <f aca="false">IF(DS747&gt;0,(BL747+BR747)/DS747,0)</f>
        <v>5.41176470588235</v>
      </c>
      <c r="FO747" s="12" t="n">
        <v>0.025851198</v>
      </c>
      <c r="FP747" s="19" t="n">
        <f aca="false">Z747-AH747/10</f>
        <v>47.6</v>
      </c>
      <c r="FQ747" s="19" t="n">
        <f aca="false">Z747+DR747/5</f>
        <v>50.854</v>
      </c>
      <c r="FR747" s="19" t="n">
        <f aca="false">(DX747+DY747)/AL747*60</f>
        <v>116.516568276813</v>
      </c>
      <c r="FS747" s="8" t="n">
        <v>4</v>
      </c>
      <c r="FT747" s="17" t="s">
        <v>607</v>
      </c>
      <c r="FU747" s="8" t="n">
        <v>368</v>
      </c>
      <c r="FV747" s="22"/>
      <c r="FW747" s="17" t="s">
        <v>280</v>
      </c>
      <c r="FX747" s="23" t="n">
        <v>9000000</v>
      </c>
      <c r="FY747" s="23" t="n">
        <v>7538462</v>
      </c>
      <c r="FZ747" s="8" t="n">
        <v>991</v>
      </c>
      <c r="GA747" s="8" t="n">
        <v>75</v>
      </c>
      <c r="GB747" s="8" t="n">
        <v>418</v>
      </c>
      <c r="GC747" s="8" t="n">
        <v>493</v>
      </c>
      <c r="GD747" s="8" t="n">
        <v>110</v>
      </c>
      <c r="GE747" s="8" t="n">
        <v>602</v>
      </c>
      <c r="GF747" s="8" t="n">
        <v>1718</v>
      </c>
      <c r="GG747" s="8" t="n">
        <v>24862</v>
      </c>
      <c r="GH747" s="8" t="n">
        <v>31.6</v>
      </c>
      <c r="GI747" s="8" t="n">
        <v>63.9</v>
      </c>
      <c r="GJ747" s="8" t="n">
        <v>95.5</v>
      </c>
      <c r="GK747" s="8" t="n">
        <f aca="false">Z747-AH747/10</f>
        <v>47.6</v>
      </c>
      <c r="GL747" s="22"/>
      <c r="GM747" s="22"/>
      <c r="GN747" s="22"/>
      <c r="GO747" s="22"/>
      <c r="GP747" s="22"/>
    </row>
    <row r="748" customFormat="false" ht="13.65" hidden="false" customHeight="true" outlineLevel="0" collapsed="false">
      <c r="A748" s="16" t="n">
        <v>35236</v>
      </c>
      <c r="B748" s="17" t="s">
        <v>3407</v>
      </c>
      <c r="C748" s="17" t="s">
        <v>272</v>
      </c>
      <c r="D748" s="17" t="s">
        <v>262</v>
      </c>
      <c r="E748" s="17" t="s">
        <v>262</v>
      </c>
      <c r="F748" s="8" t="n">
        <v>73</v>
      </c>
      <c r="G748" s="8" t="n">
        <v>200</v>
      </c>
      <c r="H748" s="8" t="n">
        <v>2014</v>
      </c>
      <c r="I748" s="8" t="n">
        <v>1</v>
      </c>
      <c r="J748" s="8" t="n">
        <v>4</v>
      </c>
      <c r="K748" s="17" t="s">
        <v>263</v>
      </c>
      <c r="L748" s="8" t="n">
        <v>2014</v>
      </c>
      <c r="M748" s="8" t="n">
        <v>21</v>
      </c>
      <c r="N748" s="8" t="n">
        <v>4</v>
      </c>
      <c r="O748" s="8" t="n">
        <v>8477935</v>
      </c>
      <c r="P748" s="17" t="s">
        <v>3408</v>
      </c>
      <c r="Q748" s="17" t="s">
        <v>3409</v>
      </c>
      <c r="R748" s="17" t="s">
        <v>698</v>
      </c>
      <c r="S748" s="17" t="s">
        <v>3410</v>
      </c>
      <c r="T748" s="17" t="s">
        <v>313</v>
      </c>
      <c r="U748" s="17" t="s">
        <v>567</v>
      </c>
      <c r="V748" s="8" t="n">
        <v>82</v>
      </c>
      <c r="W748" s="8" t="n">
        <v>11</v>
      </c>
      <c r="X748" s="8" t="n">
        <v>15</v>
      </c>
      <c r="Y748" s="8" t="n">
        <v>9</v>
      </c>
      <c r="Z748" s="8" t="n">
        <v>26</v>
      </c>
      <c r="AA748" s="8" t="n">
        <v>9</v>
      </c>
      <c r="AB748" s="8" t="n">
        <v>58</v>
      </c>
      <c r="AC748" s="18" t="n">
        <f aca="false">Z748/V748</f>
        <v>0.317073170731707</v>
      </c>
      <c r="AD748" s="19" t="n">
        <f aca="false">IF(FZ748&gt;V748,Z748-V748*(GC748-Z748)/(FZ748-V748),0)</f>
        <v>-6.49056603773585</v>
      </c>
      <c r="AE748" s="19" t="n">
        <v>9.843</v>
      </c>
      <c r="AF748" s="8" t="n">
        <v>-18</v>
      </c>
      <c r="AG748" s="8" t="n">
        <v>1.8</v>
      </c>
      <c r="AH748" s="8" t="n">
        <v>59</v>
      </c>
      <c r="AI748" s="8" t="n">
        <v>1497</v>
      </c>
      <c r="AJ748" s="8" t="n">
        <v>70850</v>
      </c>
      <c r="AK748" s="19" t="n">
        <v>1180.8333333333</v>
      </c>
      <c r="AL748" s="8" t="n">
        <v>1180.23</v>
      </c>
      <c r="AM748" s="8" t="n">
        <v>1181</v>
      </c>
      <c r="AN748" s="18" t="n">
        <f aca="false">AJ748/60/V748</f>
        <v>14.400406504065</v>
      </c>
      <c r="AO748" s="8" t="n">
        <v>24.02</v>
      </c>
      <c r="AP748" s="12" t="n">
        <f aca="false">IF(EF748&gt;0,Z748/EF748,0)</f>
        <v>0.702702702702703</v>
      </c>
      <c r="AQ748" s="8" t="n">
        <v>293</v>
      </c>
      <c r="AR748" s="8" t="n">
        <v>293</v>
      </c>
      <c r="AS748" s="8" t="n">
        <v>293</v>
      </c>
      <c r="AT748" s="8" t="n">
        <v>230</v>
      </c>
      <c r="AU748" s="8" t="n">
        <v>230</v>
      </c>
      <c r="AV748" s="8" t="n">
        <v>157</v>
      </c>
      <c r="AW748" s="8" t="n">
        <v>185</v>
      </c>
      <c r="AX748" s="8" t="n">
        <v>84</v>
      </c>
      <c r="AY748" s="8" t="n">
        <v>14</v>
      </c>
      <c r="AZ748" s="8" t="n">
        <v>25</v>
      </c>
      <c r="BA748" s="8" t="n">
        <f aca="false">AY748+AZ748</f>
        <v>39</v>
      </c>
      <c r="BB748" s="8" t="n">
        <v>17.34</v>
      </c>
      <c r="BC748" s="8" t="n">
        <v>29.3376</v>
      </c>
      <c r="BD748" s="19" t="n">
        <v>305.7</v>
      </c>
      <c r="BE748" s="19" t="n">
        <v>15.5330980945664</v>
      </c>
      <c r="BF748" s="19" t="n">
        <f aca="false">AQ748+BD748</f>
        <v>598.7</v>
      </c>
      <c r="BG748" s="19" t="n">
        <f aca="false">IF(AL748&gt;0,BF748/AL748*60,0)</f>
        <v>30.4364403548461</v>
      </c>
      <c r="BH748" s="8" t="n">
        <v>436</v>
      </c>
      <c r="BI748" s="8" t="n">
        <v>377</v>
      </c>
      <c r="BJ748" s="8" t="n">
        <v>275</v>
      </c>
      <c r="BK748" s="12" t="n">
        <f aca="false">BH748/(BH748+BJ748)</f>
        <v>0.613220815752461</v>
      </c>
      <c r="BL748" s="8" t="n">
        <v>140</v>
      </c>
      <c r="BM748" s="8" t="n">
        <v>140</v>
      </c>
      <c r="BN748" s="8" t="n">
        <v>86</v>
      </c>
      <c r="BO748" s="8" t="n">
        <f aca="false">BM748-BN748</f>
        <v>54</v>
      </c>
      <c r="BP748" s="8" t="n">
        <v>73</v>
      </c>
      <c r="BQ748" s="8" t="n">
        <v>32</v>
      </c>
      <c r="BR748" s="8" t="n">
        <v>54</v>
      </c>
      <c r="BS748" s="8" t="n">
        <v>34</v>
      </c>
      <c r="BT748" s="12" t="n">
        <f aca="false">BS748/(EA748+BS748)</f>
        <v>0.0388127853881278</v>
      </c>
      <c r="BU748" s="8" t="n">
        <v>119</v>
      </c>
      <c r="BV748" s="8" t="n">
        <v>100</v>
      </c>
      <c r="BW748" s="12" t="n">
        <f aca="false">IF(BU748+BV748&gt;0,BU748/(BU748+BV748),0)</f>
        <v>0.54337899543379</v>
      </c>
      <c r="BX748" s="8" t="n">
        <v>32</v>
      </c>
      <c r="BY748" s="8" t="n">
        <v>28</v>
      </c>
      <c r="BZ748" s="8" t="n">
        <v>25</v>
      </c>
      <c r="CA748" s="8" t="n">
        <v>27</v>
      </c>
      <c r="CB748" s="8" t="n">
        <v>62</v>
      </c>
      <c r="CC748" s="8" t="n">
        <v>45</v>
      </c>
      <c r="CD748" s="8" t="n">
        <v>60</v>
      </c>
      <c r="CE748" s="8" t="n">
        <v>40</v>
      </c>
      <c r="CF748" s="8" t="n">
        <v>32</v>
      </c>
      <c r="CG748" s="8" t="n">
        <v>28</v>
      </c>
      <c r="CH748" s="8" t="n">
        <v>58</v>
      </c>
      <c r="CI748" s="8" t="n">
        <v>59</v>
      </c>
      <c r="CJ748" s="8" t="n">
        <v>0</v>
      </c>
      <c r="CK748" s="8" t="n">
        <v>0</v>
      </c>
      <c r="CL748" s="8" t="n">
        <v>2</v>
      </c>
      <c r="CM748" s="8" t="n">
        <v>1</v>
      </c>
      <c r="CN748" s="8" t="n">
        <v>0</v>
      </c>
      <c r="CO748" s="8" t="n">
        <v>0</v>
      </c>
      <c r="CP748" s="8" t="n">
        <v>0</v>
      </c>
      <c r="CQ748" s="8" t="n">
        <v>3</v>
      </c>
      <c r="CR748" s="8" t="n">
        <v>0</v>
      </c>
      <c r="CS748" s="8" t="n">
        <v>0</v>
      </c>
      <c r="CT748" s="8" t="n">
        <v>1</v>
      </c>
      <c r="CU748" s="8" t="n">
        <v>1</v>
      </c>
      <c r="CV748" s="8" t="n">
        <v>0</v>
      </c>
      <c r="CW748" s="8" t="n">
        <v>6</v>
      </c>
      <c r="CX748" s="8" t="n">
        <v>1</v>
      </c>
      <c r="CY748" s="8" t="n">
        <v>2</v>
      </c>
      <c r="CZ748" s="8" t="n">
        <v>13</v>
      </c>
      <c r="DA748" s="8" t="n">
        <v>57</v>
      </c>
      <c r="DB748" s="8" t="n">
        <v>21</v>
      </c>
      <c r="DC748" s="8" t="n">
        <v>0</v>
      </c>
      <c r="DD748" s="8" t="n">
        <v>9</v>
      </c>
      <c r="DE748" s="8" t="n">
        <v>13</v>
      </c>
      <c r="DF748" s="8" t="n">
        <v>4</v>
      </c>
      <c r="DG748" s="8" t="n">
        <v>7</v>
      </c>
      <c r="DH748" s="8" t="n">
        <v>103</v>
      </c>
      <c r="DI748" s="8" t="n">
        <v>28</v>
      </c>
      <c r="DJ748" s="8" t="n">
        <v>20</v>
      </c>
      <c r="DK748" s="8" t="n">
        <v>27</v>
      </c>
      <c r="DL748" s="8" t="n">
        <v>26</v>
      </c>
      <c r="DM748" s="8" t="n">
        <v>1</v>
      </c>
      <c r="DN748" s="8" t="n">
        <v>20</v>
      </c>
      <c r="DO748" s="8" t="n">
        <v>19</v>
      </c>
      <c r="DP748" s="8" t="n">
        <v>1</v>
      </c>
      <c r="DQ748" s="8" t="n">
        <f aca="false">DJ748-DI748</f>
        <v>-8</v>
      </c>
      <c r="DR748" s="19" t="n">
        <v>-9.959</v>
      </c>
      <c r="DS748" s="8" t="n">
        <v>27</v>
      </c>
      <c r="DT748" s="8" t="n">
        <v>1</v>
      </c>
      <c r="DU748" s="8" t="n">
        <v>0</v>
      </c>
      <c r="DV748" s="8" t="n">
        <v>0</v>
      </c>
      <c r="DW748" s="8" t="n">
        <v>0</v>
      </c>
      <c r="DX748" s="8" t="n">
        <v>1274</v>
      </c>
      <c r="DY748" s="8" t="n">
        <v>1118</v>
      </c>
      <c r="DZ748" s="8" t="n">
        <v>937</v>
      </c>
      <c r="EA748" s="8" t="n">
        <v>842</v>
      </c>
      <c r="EB748" s="8" t="n">
        <v>639</v>
      </c>
      <c r="EC748" s="8" t="n">
        <v>609</v>
      </c>
      <c r="ED748" s="8" t="n">
        <v>60.56</v>
      </c>
      <c r="EE748" s="8" t="n">
        <v>58.5</v>
      </c>
      <c r="EF748" s="8" t="n">
        <v>37</v>
      </c>
      <c r="EG748" s="8" t="n">
        <v>56</v>
      </c>
      <c r="EH748" s="12" t="n">
        <f aca="false">EF748/EB748</f>
        <v>0.0579029733959312</v>
      </c>
      <c r="EI748" s="20" t="n">
        <f aca="false">1-EG748/EC748</f>
        <v>0.908045977011494</v>
      </c>
      <c r="EJ748" s="21" t="n">
        <f aca="false">EH748+EI748</f>
        <v>0.965948950407426</v>
      </c>
      <c r="EK748" s="8" t="n">
        <v>1271</v>
      </c>
      <c r="EL748" s="8" t="n">
        <v>1115</v>
      </c>
      <c r="EM748" s="8" t="n">
        <v>935</v>
      </c>
      <c r="EN748" s="8" t="n">
        <v>840</v>
      </c>
      <c r="EO748" s="8" t="n">
        <v>637</v>
      </c>
      <c r="EP748" s="8" t="n">
        <v>607</v>
      </c>
      <c r="EQ748" s="8" t="n">
        <v>37</v>
      </c>
      <c r="ER748" s="8" t="n">
        <v>56</v>
      </c>
      <c r="ES748" s="8" t="n">
        <v>623</v>
      </c>
      <c r="ET748" s="8" t="n">
        <v>536</v>
      </c>
      <c r="EU748" s="8" t="n">
        <v>259</v>
      </c>
      <c r="EV748" s="8" t="n">
        <v>208</v>
      </c>
      <c r="EW748" s="8" t="n">
        <v>25</v>
      </c>
      <c r="EX748" s="8" t="n">
        <v>27</v>
      </c>
      <c r="EY748" s="8" t="n">
        <v>86</v>
      </c>
      <c r="EZ748" s="8" t="n">
        <v>75</v>
      </c>
      <c r="FA748" s="8" t="n">
        <v>0.5</v>
      </c>
      <c r="FB748" s="8" t="n">
        <v>0.8</v>
      </c>
      <c r="FC748" s="8" t="n">
        <v>1.3</v>
      </c>
      <c r="FD748" s="19" t="n">
        <v>32.81</v>
      </c>
      <c r="FE748" s="18" t="n">
        <f aca="false">FD748/V748</f>
        <v>0.400121951219512</v>
      </c>
      <c r="FF748" s="8" t="n">
        <v>3.063</v>
      </c>
      <c r="FG748" s="8" t="n">
        <v>0.3</v>
      </c>
      <c r="FH748" s="8" t="n">
        <v>-0.4</v>
      </c>
      <c r="FI748" s="8" t="n">
        <v>-0.09</v>
      </c>
      <c r="FJ748" s="8" t="n">
        <v>1</v>
      </c>
      <c r="FK748" s="8" t="n">
        <v>0</v>
      </c>
      <c r="FL748" s="8" t="n">
        <v>0</v>
      </c>
      <c r="FM748" s="8" t="n">
        <f aca="false">BL748+BS748+AH748+DT748</f>
        <v>234</v>
      </c>
      <c r="FN748" s="19" t="n">
        <f aca="false">IF(DS748&gt;0,(BL748+BR748)/DS748,0)</f>
        <v>7.18518518518519</v>
      </c>
      <c r="FO748" s="12" t="n">
        <v>0.0536585366</v>
      </c>
      <c r="FP748" s="19" t="n">
        <f aca="false">Z748-AH748/10</f>
        <v>20.1</v>
      </c>
      <c r="FQ748" s="19" t="n">
        <f aca="false">Z748+DR748/5</f>
        <v>24.0082</v>
      </c>
      <c r="FR748" s="19" t="n">
        <f aca="false">(DX748+DY748)/AL748*60</f>
        <v>121.603416283267</v>
      </c>
      <c r="FS748" s="22"/>
      <c r="FT748" s="22"/>
      <c r="FU748" s="22"/>
      <c r="FV748" s="22"/>
      <c r="FW748" s="17" t="s">
        <v>270</v>
      </c>
      <c r="FX748" s="23" t="n">
        <v>1950000</v>
      </c>
      <c r="FY748" s="23" t="n">
        <v>1950000</v>
      </c>
      <c r="FZ748" s="8" t="n">
        <v>241</v>
      </c>
      <c r="GA748" s="8" t="n">
        <v>42</v>
      </c>
      <c r="GB748" s="8" t="n">
        <v>47</v>
      </c>
      <c r="GC748" s="8" t="n">
        <v>89</v>
      </c>
      <c r="GD748" s="8" t="n">
        <v>-46</v>
      </c>
      <c r="GE748" s="8" t="n">
        <v>171</v>
      </c>
      <c r="GF748" s="8" t="n">
        <v>416</v>
      </c>
      <c r="GG748" s="8" t="n">
        <v>3577</v>
      </c>
      <c r="GH748" s="8" t="n">
        <v>4</v>
      </c>
      <c r="GI748" s="8" t="n">
        <v>2.2</v>
      </c>
      <c r="GJ748" s="8" t="n">
        <v>6.3</v>
      </c>
      <c r="GK748" s="8" t="n">
        <f aca="false">Z748-AH748/10</f>
        <v>20.1</v>
      </c>
      <c r="GL748" s="22"/>
      <c r="GM748" s="22"/>
      <c r="GN748" s="22"/>
      <c r="GO748" s="22"/>
      <c r="GP748" s="22"/>
    </row>
    <row r="749" customFormat="false" ht="13.65" hidden="false" customHeight="true" outlineLevel="0" collapsed="false">
      <c r="A749" s="16" t="n">
        <v>32730</v>
      </c>
      <c r="B749" s="17" t="s">
        <v>505</v>
      </c>
      <c r="C749" s="17" t="s">
        <v>272</v>
      </c>
      <c r="D749" s="17" t="s">
        <v>262</v>
      </c>
      <c r="E749" s="17" t="s">
        <v>262</v>
      </c>
      <c r="F749" s="8" t="n">
        <v>71</v>
      </c>
      <c r="G749" s="8" t="n">
        <v>200</v>
      </c>
      <c r="H749" s="8" t="n">
        <v>2007</v>
      </c>
      <c r="I749" s="8" t="n">
        <v>1</v>
      </c>
      <c r="J749" s="8" t="n">
        <v>6</v>
      </c>
      <c r="K749" s="17" t="s">
        <v>273</v>
      </c>
      <c r="L749" s="8" t="n">
        <v>2007</v>
      </c>
      <c r="M749" s="8" t="n">
        <v>28</v>
      </c>
      <c r="N749" s="8" t="n">
        <v>11</v>
      </c>
      <c r="O749" s="8" t="n">
        <v>8474040</v>
      </c>
      <c r="P749" s="17" t="s">
        <v>3411</v>
      </c>
      <c r="Q749" s="17" t="s">
        <v>3412</v>
      </c>
      <c r="R749" s="17" t="s">
        <v>3413</v>
      </c>
      <c r="S749" s="17" t="s">
        <v>3410</v>
      </c>
      <c r="T749" s="17" t="s">
        <v>313</v>
      </c>
      <c r="U749" s="17" t="s">
        <v>314</v>
      </c>
      <c r="V749" s="8" t="n">
        <v>74</v>
      </c>
      <c r="W749" s="8" t="n">
        <v>10</v>
      </c>
      <c r="X749" s="8" t="n">
        <v>21</v>
      </c>
      <c r="Y749" s="8" t="n">
        <v>11</v>
      </c>
      <c r="Z749" s="8" t="n">
        <v>31</v>
      </c>
      <c r="AA749" s="8" t="n">
        <v>7</v>
      </c>
      <c r="AB749" s="8" t="n">
        <v>24</v>
      </c>
      <c r="AC749" s="18" t="n">
        <f aca="false">Z749/V749</f>
        <v>0.418918918918919</v>
      </c>
      <c r="AD749" s="19" t="n">
        <f aca="false">IF(FZ749&gt;V749,Z749-V749*(GC749-Z749)/(FZ749-V749),0)</f>
        <v>-11.7413793103448</v>
      </c>
      <c r="AE749" s="19" t="n">
        <v>11.306</v>
      </c>
      <c r="AF749" s="8" t="n">
        <v>-18</v>
      </c>
      <c r="AG749" s="8" t="n">
        <v>-6.5</v>
      </c>
      <c r="AH749" s="8" t="n">
        <v>35</v>
      </c>
      <c r="AI749" s="8" t="n">
        <v>1560</v>
      </c>
      <c r="AJ749" s="8" t="n">
        <v>67093</v>
      </c>
      <c r="AK749" s="19" t="n">
        <v>1118.2166666667</v>
      </c>
      <c r="AL749" s="8" t="n">
        <v>1107.28</v>
      </c>
      <c r="AM749" s="8" t="n">
        <v>1118</v>
      </c>
      <c r="AN749" s="18" t="n">
        <f aca="false">AJ749/60/V749</f>
        <v>15.111036036036</v>
      </c>
      <c r="AO749" s="8" t="n">
        <v>25.26</v>
      </c>
      <c r="AP749" s="12" t="n">
        <f aca="false">IF(EF749&gt;0,Z749/EF749,0)</f>
        <v>0.607843137254902</v>
      </c>
      <c r="AQ749" s="8" t="n">
        <v>269</v>
      </c>
      <c r="AR749" s="8" t="n">
        <v>270</v>
      </c>
      <c r="AS749" s="8" t="n">
        <v>270</v>
      </c>
      <c r="AT749" s="8" t="n">
        <v>211</v>
      </c>
      <c r="AU749" s="8" t="n">
        <v>212</v>
      </c>
      <c r="AV749" s="8" t="n">
        <v>164</v>
      </c>
      <c r="AW749" s="8" t="n">
        <v>125</v>
      </c>
      <c r="AX749" s="8" t="n">
        <v>48</v>
      </c>
      <c r="AY749" s="8" t="n">
        <v>4</v>
      </c>
      <c r="AZ749" s="8" t="n">
        <v>18</v>
      </c>
      <c r="BA749" s="8" t="n">
        <f aca="false">AY749+AZ749</f>
        <v>22</v>
      </c>
      <c r="BB749" s="8" t="n">
        <v>14.13</v>
      </c>
      <c r="BC749" s="8" t="n">
        <v>37.3354</v>
      </c>
      <c r="BD749" s="19" t="n">
        <v>230.1</v>
      </c>
      <c r="BE749" s="19" t="n">
        <v>12.346444487502</v>
      </c>
      <c r="BF749" s="19" t="n">
        <f aca="false">AQ749+BD749</f>
        <v>499.1</v>
      </c>
      <c r="BG749" s="19" t="n">
        <f aca="false">IF(AL749&gt;0,BF749/AL749*60,0)</f>
        <v>27.0446499530381</v>
      </c>
      <c r="BH749" s="8" t="n">
        <v>407</v>
      </c>
      <c r="BI749" s="8" t="n">
        <v>350</v>
      </c>
      <c r="BJ749" s="8" t="n">
        <v>303</v>
      </c>
      <c r="BK749" s="12" t="n">
        <f aca="false">BH749/(BH749+BJ749)</f>
        <v>0.573239436619718</v>
      </c>
      <c r="BL749" s="8" t="n">
        <v>54</v>
      </c>
      <c r="BM749" s="8" t="n">
        <v>50</v>
      </c>
      <c r="BN749" s="8" t="n">
        <v>72</v>
      </c>
      <c r="BO749" s="8" t="n">
        <f aca="false">BM749-BN749</f>
        <v>-22</v>
      </c>
      <c r="BP749" s="8" t="n">
        <v>48</v>
      </c>
      <c r="BQ749" s="8" t="n">
        <v>22</v>
      </c>
      <c r="BR749" s="8" t="n">
        <v>17</v>
      </c>
      <c r="BS749" s="8" t="n">
        <v>28</v>
      </c>
      <c r="BT749" s="12" t="n">
        <f aca="false">BS749/(EA749+BS749)</f>
        <v>0.0338983050847458</v>
      </c>
      <c r="BU749" s="8" t="n">
        <v>220</v>
      </c>
      <c r="BV749" s="8" t="n">
        <v>241</v>
      </c>
      <c r="BW749" s="12" t="n">
        <f aca="false">IF(BU749+BV749&gt;0,BU749/(BU749+BV749),0)</f>
        <v>0.477223427331887</v>
      </c>
      <c r="BX749" s="8" t="n">
        <v>53</v>
      </c>
      <c r="BY749" s="8" t="n">
        <v>52</v>
      </c>
      <c r="BZ749" s="8" t="n">
        <v>75</v>
      </c>
      <c r="CA749" s="8" t="n">
        <v>74</v>
      </c>
      <c r="CB749" s="8" t="n">
        <v>92</v>
      </c>
      <c r="CC749" s="8" t="n">
        <v>115</v>
      </c>
      <c r="CD749" s="8" t="n">
        <v>88</v>
      </c>
      <c r="CE749" s="8" t="n">
        <v>76</v>
      </c>
      <c r="CF749" s="8" t="n">
        <v>73</v>
      </c>
      <c r="CG749" s="8" t="n">
        <v>73</v>
      </c>
      <c r="CH749" s="8" t="n">
        <v>132</v>
      </c>
      <c r="CI749" s="8" t="n">
        <v>156</v>
      </c>
      <c r="CJ749" s="8" t="n">
        <v>0</v>
      </c>
      <c r="CK749" s="8" t="n">
        <v>1</v>
      </c>
      <c r="CL749" s="8" t="n">
        <v>3</v>
      </c>
      <c r="CM749" s="8" t="n">
        <v>2</v>
      </c>
      <c r="CN749" s="8" t="n">
        <v>0</v>
      </c>
      <c r="CO749" s="8" t="n">
        <v>0</v>
      </c>
      <c r="CP749" s="8" t="n">
        <v>0</v>
      </c>
      <c r="CQ749" s="8" t="n">
        <v>1</v>
      </c>
      <c r="CR749" s="8" t="n">
        <v>0</v>
      </c>
      <c r="CS749" s="8" t="n">
        <v>2</v>
      </c>
      <c r="CT749" s="8" t="n">
        <v>0</v>
      </c>
      <c r="CU749" s="8" t="n">
        <v>1</v>
      </c>
      <c r="CV749" s="8" t="n">
        <v>0</v>
      </c>
      <c r="CW749" s="8" t="n">
        <v>6</v>
      </c>
      <c r="CX749" s="8" t="n">
        <v>1</v>
      </c>
      <c r="CY749" s="8" t="n">
        <v>3</v>
      </c>
      <c r="CZ749" s="8" t="n">
        <v>4</v>
      </c>
      <c r="DA749" s="8" t="n">
        <v>40</v>
      </c>
      <c r="DB749" s="8" t="n">
        <v>10</v>
      </c>
      <c r="DC749" s="8" t="n">
        <v>3</v>
      </c>
      <c r="DD749" s="8" t="n">
        <v>20</v>
      </c>
      <c r="DE749" s="8" t="n">
        <v>12</v>
      </c>
      <c r="DF749" s="8" t="n">
        <v>8</v>
      </c>
      <c r="DG749" s="8" t="n">
        <v>2</v>
      </c>
      <c r="DH749" s="8" t="n">
        <v>109</v>
      </c>
      <c r="DI749" s="8" t="n">
        <v>16</v>
      </c>
      <c r="DJ749" s="8" t="n">
        <v>11</v>
      </c>
      <c r="DK749" s="8" t="n">
        <v>14</v>
      </c>
      <c r="DL749" s="8" t="n">
        <v>13</v>
      </c>
      <c r="DM749" s="8" t="n">
        <v>1</v>
      </c>
      <c r="DN749" s="8" t="n">
        <v>11</v>
      </c>
      <c r="DO749" s="8" t="n">
        <v>10</v>
      </c>
      <c r="DP749" s="8" t="n">
        <v>1</v>
      </c>
      <c r="DQ749" s="8" t="n">
        <f aca="false">DJ749-DI749</f>
        <v>-5</v>
      </c>
      <c r="DR749" s="19" t="n">
        <v>-1.468</v>
      </c>
      <c r="DS749" s="8" t="n">
        <v>15</v>
      </c>
      <c r="DT749" s="8" t="n">
        <v>1</v>
      </c>
      <c r="DU749" s="8" t="n">
        <v>0</v>
      </c>
      <c r="DV749" s="8" t="n">
        <v>0</v>
      </c>
      <c r="DW749" s="8" t="n">
        <v>0</v>
      </c>
      <c r="DX749" s="8" t="n">
        <v>1102</v>
      </c>
      <c r="DY749" s="8" t="n">
        <v>1033</v>
      </c>
      <c r="DZ749" s="8" t="n">
        <v>842</v>
      </c>
      <c r="EA749" s="8" t="n">
        <v>798</v>
      </c>
      <c r="EB749" s="8" t="n">
        <v>641</v>
      </c>
      <c r="EC749" s="8" t="n">
        <v>577</v>
      </c>
      <c r="ED749" s="8" t="n">
        <v>55.74</v>
      </c>
      <c r="EE749" s="8" t="n">
        <v>47.77</v>
      </c>
      <c r="EF749" s="8" t="n">
        <v>51</v>
      </c>
      <c r="EG749" s="8" t="n">
        <v>50</v>
      </c>
      <c r="EH749" s="12" t="n">
        <f aca="false">EF749/EB749</f>
        <v>0.0795631825273011</v>
      </c>
      <c r="EI749" s="20" t="n">
        <f aca="false">1-EG749/EC749</f>
        <v>0.913344887348354</v>
      </c>
      <c r="EJ749" s="21" t="n">
        <f aca="false">EH749+EI749</f>
        <v>0.992908069875655</v>
      </c>
      <c r="EK749" s="8" t="n">
        <v>1111</v>
      </c>
      <c r="EL749" s="8" t="n">
        <v>1037</v>
      </c>
      <c r="EM749" s="8" t="n">
        <v>849</v>
      </c>
      <c r="EN749" s="8" t="n">
        <v>801</v>
      </c>
      <c r="EO749" s="8" t="n">
        <v>643</v>
      </c>
      <c r="EP749" s="8" t="n">
        <v>578</v>
      </c>
      <c r="EQ749" s="8" t="n">
        <v>51</v>
      </c>
      <c r="ER749" s="8" t="n">
        <v>51</v>
      </c>
      <c r="ES749" s="8" t="n">
        <v>536</v>
      </c>
      <c r="ET749" s="8" t="n">
        <v>555</v>
      </c>
      <c r="EU749" s="8" t="n">
        <v>221</v>
      </c>
      <c r="EV749" s="8" t="n">
        <v>189</v>
      </c>
      <c r="EW749" s="8" t="n">
        <v>33</v>
      </c>
      <c r="EX749" s="8" t="n">
        <v>24</v>
      </c>
      <c r="EY749" s="8" t="n">
        <v>81</v>
      </c>
      <c r="EZ749" s="8" t="n">
        <v>70</v>
      </c>
      <c r="FA749" s="8" t="n">
        <v>1.1</v>
      </c>
      <c r="FB749" s="8" t="n">
        <v>0.7</v>
      </c>
      <c r="FC749" s="8" t="n">
        <v>1.8</v>
      </c>
      <c r="FD749" s="19" t="n">
        <v>25.07</v>
      </c>
      <c r="FE749" s="18" t="n">
        <f aca="false">FD749/V749</f>
        <v>0.338783783783784</v>
      </c>
      <c r="FF749" s="8" t="n">
        <v>2.2631</v>
      </c>
      <c r="FG749" s="8" t="n">
        <v>0.06</v>
      </c>
      <c r="FH749" s="8" t="n">
        <v>-0.3</v>
      </c>
      <c r="FI749" s="8" t="n">
        <v>-0.24</v>
      </c>
      <c r="FJ749" s="8" t="n">
        <v>4</v>
      </c>
      <c r="FK749" s="8" t="n">
        <v>1</v>
      </c>
      <c r="FL749" s="8" t="n">
        <v>0</v>
      </c>
      <c r="FM749" s="8" t="n">
        <f aca="false">BL749+BS749+AH749+DT749</f>
        <v>118</v>
      </c>
      <c r="FN749" s="19" t="n">
        <f aca="false">IF(DS749&gt;0,(BL749+BR749)/DS749,0)</f>
        <v>4.73333333333333</v>
      </c>
      <c r="FO749" s="12" t="n">
        <v>0.0532744283</v>
      </c>
      <c r="FP749" s="19" t="n">
        <f aca="false">Z749-AH749/10</f>
        <v>27.5</v>
      </c>
      <c r="FQ749" s="19" t="n">
        <f aca="false">Z749+DR749/5</f>
        <v>30.7064</v>
      </c>
      <c r="FR749" s="19" t="n">
        <f aca="false">(DX749+DY749)/AL749*60</f>
        <v>115.688895311032</v>
      </c>
      <c r="FS749" s="8" t="n">
        <v>4</v>
      </c>
      <c r="FT749" s="17" t="s">
        <v>378</v>
      </c>
      <c r="FU749" s="8" t="n">
        <v>195</v>
      </c>
      <c r="FV749" s="22"/>
      <c r="FW749" s="17" t="s">
        <v>280</v>
      </c>
      <c r="FX749" s="23" t="n">
        <v>2750000</v>
      </c>
      <c r="FY749" s="23" t="n">
        <v>3150000</v>
      </c>
      <c r="FZ749" s="8" t="n">
        <v>770</v>
      </c>
      <c r="GA749" s="8" t="n">
        <v>152</v>
      </c>
      <c r="GB749" s="8" t="n">
        <v>281</v>
      </c>
      <c r="GC749" s="8" t="n">
        <v>433</v>
      </c>
      <c r="GD749" s="8" t="n">
        <v>-109</v>
      </c>
      <c r="GE749" s="8" t="n">
        <v>354</v>
      </c>
      <c r="GF749" s="8" t="n">
        <v>1615</v>
      </c>
      <c r="GG749" s="8" t="n">
        <v>12639</v>
      </c>
      <c r="GH749" s="8" t="n">
        <v>28.3</v>
      </c>
      <c r="GI749" s="8" t="n">
        <v>10.3</v>
      </c>
      <c r="GJ749" s="8" t="n">
        <v>38.6</v>
      </c>
      <c r="GK749" s="8" t="n">
        <f aca="false">Z749-AH749/10</f>
        <v>27.5</v>
      </c>
      <c r="GL749" s="22"/>
      <c r="GM749" s="22"/>
      <c r="GN749" s="22"/>
      <c r="GO749" s="22"/>
      <c r="GP749" s="22"/>
    </row>
    <row r="750" customFormat="false" ht="13.65" hidden="false" customHeight="true" outlineLevel="0" collapsed="false">
      <c r="A750" s="16" t="n">
        <v>35009</v>
      </c>
      <c r="B750" s="17" t="s">
        <v>3414</v>
      </c>
      <c r="C750" s="17" t="s">
        <v>455</v>
      </c>
      <c r="D750" s="17" t="s">
        <v>262</v>
      </c>
      <c r="E750" s="17" t="s">
        <v>262</v>
      </c>
      <c r="F750" s="8" t="n">
        <v>73</v>
      </c>
      <c r="G750" s="8" t="n">
        <v>192</v>
      </c>
      <c r="H750" s="8" t="n">
        <v>2014</v>
      </c>
      <c r="I750" s="8" t="n">
        <v>1</v>
      </c>
      <c r="J750" s="8" t="n">
        <v>2</v>
      </c>
      <c r="K750" s="17" t="s">
        <v>273</v>
      </c>
      <c r="L750" s="8" t="n">
        <v>2014</v>
      </c>
      <c r="M750" s="8" t="n">
        <v>22</v>
      </c>
      <c r="N750" s="8" t="n">
        <v>4</v>
      </c>
      <c r="O750" s="8" t="n">
        <v>8477933</v>
      </c>
      <c r="P750" s="17" t="s">
        <v>3415</v>
      </c>
      <c r="Q750" s="17" t="s">
        <v>3416</v>
      </c>
      <c r="R750" s="17" t="s">
        <v>3417</v>
      </c>
      <c r="S750" s="17" t="s">
        <v>3410</v>
      </c>
      <c r="T750" s="17" t="s">
        <v>313</v>
      </c>
      <c r="U750" s="17" t="s">
        <v>464</v>
      </c>
      <c r="V750" s="8" t="n">
        <v>82</v>
      </c>
      <c r="W750" s="8" t="n">
        <v>25</v>
      </c>
      <c r="X750" s="8" t="n">
        <v>25</v>
      </c>
      <c r="Y750" s="8" t="n">
        <v>14</v>
      </c>
      <c r="Z750" s="8" t="n">
        <v>50</v>
      </c>
      <c r="AA750" s="8" t="n">
        <v>3</v>
      </c>
      <c r="AB750" s="8" t="n">
        <v>14</v>
      </c>
      <c r="AC750" s="18" t="n">
        <f aca="false">Z750/V750</f>
        <v>0.609756097560976</v>
      </c>
      <c r="AD750" s="19" t="n">
        <f aca="false">IF(FZ750&gt;V750,Z750-V750*(GC750-Z750)/(FZ750-V750),0)</f>
        <v>5.80838323353294</v>
      </c>
      <c r="AE750" s="19" t="n">
        <v>20.023</v>
      </c>
      <c r="AF750" s="8" t="n">
        <v>-24</v>
      </c>
      <c r="AG750" s="8" t="n">
        <v>1.2</v>
      </c>
      <c r="AH750" s="8" t="n">
        <v>26</v>
      </c>
      <c r="AI750" s="8" t="n">
        <v>1718</v>
      </c>
      <c r="AJ750" s="8" t="n">
        <v>84139</v>
      </c>
      <c r="AK750" s="19" t="n">
        <v>1402.3166666667</v>
      </c>
      <c r="AL750" s="8" t="n">
        <v>1402.32</v>
      </c>
      <c r="AM750" s="8" t="n">
        <v>1402</v>
      </c>
      <c r="AN750" s="18" t="n">
        <f aca="false">AJ750/60/V750</f>
        <v>17.1014227642276</v>
      </c>
      <c r="AO750" s="8" t="n">
        <v>28.53</v>
      </c>
      <c r="AP750" s="12" t="n">
        <f aca="false">IF(EF750&gt;0,Z750/EF750,0)</f>
        <v>0.625</v>
      </c>
      <c r="AQ750" s="8" t="n">
        <v>298</v>
      </c>
      <c r="AR750" s="8" t="n">
        <v>298</v>
      </c>
      <c r="AS750" s="8" t="n">
        <v>299</v>
      </c>
      <c r="AT750" s="8" t="n">
        <v>258</v>
      </c>
      <c r="AU750" s="8" t="n">
        <v>259</v>
      </c>
      <c r="AV750" s="8" t="n">
        <v>188</v>
      </c>
      <c r="AW750" s="8" t="n">
        <v>208</v>
      </c>
      <c r="AX750" s="8" t="n">
        <v>121</v>
      </c>
      <c r="AY750" s="8" t="n">
        <v>6</v>
      </c>
      <c r="AZ750" s="8" t="n">
        <v>16</v>
      </c>
      <c r="BA750" s="8" t="n">
        <f aca="false">AY750+AZ750</f>
        <v>22</v>
      </c>
      <c r="BB750" s="8" t="n">
        <v>24</v>
      </c>
      <c r="BC750" s="8" t="n">
        <v>28.3032</v>
      </c>
      <c r="BD750" s="19" t="n">
        <v>278.4</v>
      </c>
      <c r="BE750" s="19" t="n">
        <v>11.9117175150641</v>
      </c>
      <c r="BF750" s="19" t="n">
        <f aca="false">AQ750+BD750</f>
        <v>576.4</v>
      </c>
      <c r="BG750" s="19" t="n">
        <f aca="false">IF(AL750&gt;0,BF750/AL750*60,0)</f>
        <v>24.6619887044327</v>
      </c>
      <c r="BH750" s="8" t="n">
        <v>691</v>
      </c>
      <c r="BI750" s="8" t="n">
        <v>446</v>
      </c>
      <c r="BJ750" s="8" t="n">
        <v>349</v>
      </c>
      <c r="BK750" s="12" t="n">
        <f aca="false">BH750/(BH750+BJ750)</f>
        <v>0.664423076923077</v>
      </c>
      <c r="BL750" s="8" t="n">
        <v>48</v>
      </c>
      <c r="BM750" s="8" t="n">
        <v>47</v>
      </c>
      <c r="BN750" s="8" t="n">
        <v>118</v>
      </c>
      <c r="BO750" s="8" t="n">
        <f aca="false">BM750-BN750</f>
        <v>-71</v>
      </c>
      <c r="BP750" s="8" t="n">
        <v>71</v>
      </c>
      <c r="BQ750" s="8" t="n">
        <v>29</v>
      </c>
      <c r="BR750" s="8" t="n">
        <v>29</v>
      </c>
      <c r="BS750" s="8" t="n">
        <v>42</v>
      </c>
      <c r="BT750" s="12" t="n">
        <f aca="false">BS750/(EA750+BS750)</f>
        <v>0.0478359908883827</v>
      </c>
      <c r="BU750" s="8" t="n">
        <v>56</v>
      </c>
      <c r="BV750" s="8" t="n">
        <v>86</v>
      </c>
      <c r="BW750" s="12" t="n">
        <f aca="false">IF(BU750+BV750&gt;0,BU750/(BU750+BV750),0)</f>
        <v>0.394366197183099</v>
      </c>
      <c r="BX750" s="8" t="n">
        <v>16</v>
      </c>
      <c r="BY750" s="8" t="n">
        <v>22</v>
      </c>
      <c r="BZ750" s="8" t="n">
        <v>14</v>
      </c>
      <c r="CA750" s="8" t="n">
        <v>26</v>
      </c>
      <c r="CB750" s="8" t="n">
        <v>26</v>
      </c>
      <c r="CC750" s="8" t="n">
        <v>38</v>
      </c>
      <c r="CD750" s="8" t="n">
        <v>6</v>
      </c>
      <c r="CE750" s="8" t="n">
        <v>21</v>
      </c>
      <c r="CF750" s="8" t="n">
        <v>29</v>
      </c>
      <c r="CG750" s="8" t="n">
        <v>40</v>
      </c>
      <c r="CH750" s="8" t="n">
        <v>38</v>
      </c>
      <c r="CI750" s="8" t="n">
        <v>50</v>
      </c>
      <c r="CJ750" s="8" t="n">
        <v>1</v>
      </c>
      <c r="CK750" s="8" t="n">
        <v>0</v>
      </c>
      <c r="CL750" s="8" t="n">
        <v>3</v>
      </c>
      <c r="CM750" s="8" t="n">
        <v>5</v>
      </c>
      <c r="CN750" s="8" t="n">
        <v>2</v>
      </c>
      <c r="CO750" s="8" t="n">
        <v>0</v>
      </c>
      <c r="CP750" s="8" t="n">
        <v>0</v>
      </c>
      <c r="CQ750" s="8" t="n">
        <v>7</v>
      </c>
      <c r="CR750" s="8" t="n">
        <v>1</v>
      </c>
      <c r="CS750" s="8" t="n">
        <v>0</v>
      </c>
      <c r="CT750" s="8" t="n">
        <v>2</v>
      </c>
      <c r="CU750" s="8" t="n">
        <v>5</v>
      </c>
      <c r="CV750" s="8" t="n">
        <v>0</v>
      </c>
      <c r="CW750" s="8" t="n">
        <v>10</v>
      </c>
      <c r="CX750" s="8" t="n">
        <v>1</v>
      </c>
      <c r="CY750" s="8" t="n">
        <v>2</v>
      </c>
      <c r="CZ750" s="8" t="n">
        <v>14</v>
      </c>
      <c r="DA750" s="8" t="n">
        <v>54</v>
      </c>
      <c r="DB750" s="8" t="n">
        <v>22</v>
      </c>
      <c r="DC750" s="8" t="n">
        <v>3</v>
      </c>
      <c r="DD750" s="8" t="n">
        <v>7</v>
      </c>
      <c r="DE750" s="8" t="n">
        <v>21</v>
      </c>
      <c r="DF750" s="8" t="n">
        <v>22</v>
      </c>
      <c r="DG750" s="8" t="n">
        <v>0</v>
      </c>
      <c r="DH750" s="8" t="n">
        <v>113</v>
      </c>
      <c r="DI750" s="8" t="n">
        <v>13</v>
      </c>
      <c r="DJ750" s="8" t="n">
        <v>21</v>
      </c>
      <c r="DK750" s="8" t="n">
        <v>13</v>
      </c>
      <c r="DL750" s="8" t="n">
        <v>13</v>
      </c>
      <c r="DM750" s="8" t="n">
        <v>0</v>
      </c>
      <c r="DN750" s="8" t="n">
        <v>21</v>
      </c>
      <c r="DO750" s="8" t="n">
        <v>21</v>
      </c>
      <c r="DP750" s="8" t="n">
        <v>0</v>
      </c>
      <c r="DQ750" s="8" t="n">
        <f aca="false">DJ750-DI750</f>
        <v>8</v>
      </c>
      <c r="DR750" s="19" t="n">
        <v>7.828</v>
      </c>
      <c r="DS750" s="8" t="n">
        <v>13</v>
      </c>
      <c r="DT750" s="8" t="n">
        <v>0</v>
      </c>
      <c r="DU750" s="8" t="n">
        <v>0</v>
      </c>
      <c r="DV750" s="8" t="n">
        <v>0</v>
      </c>
      <c r="DW750" s="8" t="n">
        <v>0</v>
      </c>
      <c r="DX750" s="8" t="n">
        <v>1605</v>
      </c>
      <c r="DY750" s="8" t="n">
        <v>1061</v>
      </c>
      <c r="DZ750" s="8" t="n">
        <v>1249</v>
      </c>
      <c r="EA750" s="8" t="n">
        <v>836</v>
      </c>
      <c r="EB750" s="8" t="n">
        <v>892</v>
      </c>
      <c r="EC750" s="8" t="n">
        <v>609</v>
      </c>
      <c r="ED750" s="8" t="n">
        <v>76.61</v>
      </c>
      <c r="EE750" s="8" t="n">
        <v>57.87</v>
      </c>
      <c r="EF750" s="8" t="n">
        <v>80</v>
      </c>
      <c r="EG750" s="8" t="n">
        <v>66</v>
      </c>
      <c r="EH750" s="12" t="n">
        <f aca="false">EF750/EB750</f>
        <v>0.0896860986547085</v>
      </c>
      <c r="EI750" s="20" t="n">
        <f aca="false">1-EG750/EC750</f>
        <v>0.891625615763547</v>
      </c>
      <c r="EJ750" s="21" t="n">
        <f aca="false">EH750+EI750</f>
        <v>0.981311714418255</v>
      </c>
      <c r="EK750" s="8" t="n">
        <v>1606</v>
      </c>
      <c r="EL750" s="8" t="n">
        <v>1062</v>
      </c>
      <c r="EM750" s="8" t="n">
        <v>1249</v>
      </c>
      <c r="EN750" s="8" t="n">
        <v>836</v>
      </c>
      <c r="EO750" s="8" t="n">
        <v>892</v>
      </c>
      <c r="EP750" s="8" t="n">
        <v>609</v>
      </c>
      <c r="EQ750" s="8" t="n">
        <v>80</v>
      </c>
      <c r="ER750" s="8" t="n">
        <v>65</v>
      </c>
      <c r="ES750" s="8" t="n">
        <v>769</v>
      </c>
      <c r="ET750" s="8" t="n">
        <v>454</v>
      </c>
      <c r="EU750" s="8" t="n">
        <v>292</v>
      </c>
      <c r="EV750" s="8" t="n">
        <v>187</v>
      </c>
      <c r="EW750" s="8" t="n">
        <v>46</v>
      </c>
      <c r="EX750" s="8" t="n">
        <v>34</v>
      </c>
      <c r="EY750" s="8" t="n">
        <v>69</v>
      </c>
      <c r="EZ750" s="8" t="n">
        <v>80</v>
      </c>
      <c r="FA750" s="8" t="n">
        <v>3.9</v>
      </c>
      <c r="FB750" s="8" t="n">
        <v>1.1</v>
      </c>
      <c r="FC750" s="8" t="n">
        <v>5</v>
      </c>
      <c r="FD750" s="19" t="n">
        <v>52.08</v>
      </c>
      <c r="FE750" s="18" t="n">
        <f aca="false">FD750/V750</f>
        <v>0.635121951219512</v>
      </c>
      <c r="FF750" s="8" t="n">
        <v>6.0022</v>
      </c>
      <c r="FG750" s="8" t="n">
        <v>0.71</v>
      </c>
      <c r="FH750" s="8" t="n">
        <v>0.01</v>
      </c>
      <c r="FI750" s="8" t="n">
        <v>0.72</v>
      </c>
      <c r="FJ750" s="8" t="n">
        <v>3</v>
      </c>
      <c r="FK750" s="8" t="n">
        <v>1</v>
      </c>
      <c r="FL750" s="8" t="n">
        <v>0</v>
      </c>
      <c r="FM750" s="8" t="n">
        <f aca="false">BL750+BS750+AH750+DT750</f>
        <v>116</v>
      </c>
      <c r="FN750" s="19" t="n">
        <f aca="false">IF(DS750&gt;0,(BL750+BR750)/DS750,0)</f>
        <v>5.92307692307692</v>
      </c>
      <c r="FO750" s="12" t="n">
        <v>0.1445086705</v>
      </c>
      <c r="FP750" s="19" t="n">
        <f aca="false">Z750-AH750/10</f>
        <v>47.4</v>
      </c>
      <c r="FQ750" s="19" t="n">
        <f aca="false">Z750+DR750/5</f>
        <v>51.5656</v>
      </c>
      <c r="FR750" s="19" t="n">
        <f aca="false">(DX750+DY750)/AL750*60</f>
        <v>114.068115693993</v>
      </c>
      <c r="FS750" s="22"/>
      <c r="FT750" s="22"/>
      <c r="FU750" s="22"/>
      <c r="FV750" s="22"/>
      <c r="FW750" s="17" t="s">
        <v>270</v>
      </c>
      <c r="FX750" s="23" t="n">
        <v>832500</v>
      </c>
      <c r="FY750" s="23" t="n">
        <v>894167</v>
      </c>
      <c r="FZ750" s="8" t="n">
        <v>249</v>
      </c>
      <c r="GA750" s="8" t="n">
        <v>65</v>
      </c>
      <c r="GB750" s="8" t="n">
        <v>75</v>
      </c>
      <c r="GC750" s="8" t="n">
        <v>140</v>
      </c>
      <c r="GD750" s="8" t="n">
        <v>-44</v>
      </c>
      <c r="GE750" s="8" t="n">
        <v>44</v>
      </c>
      <c r="GF750" s="8" t="n">
        <v>534</v>
      </c>
      <c r="GG750" s="8" t="n">
        <v>4186</v>
      </c>
      <c r="GH750" s="8" t="n">
        <v>10.8</v>
      </c>
      <c r="GI750" s="8" t="n">
        <v>3.9</v>
      </c>
      <c r="GJ750" s="8" t="n">
        <v>14.8</v>
      </c>
      <c r="GK750" s="8" t="n">
        <f aca="false">Z750-AH750/10</f>
        <v>47.4</v>
      </c>
      <c r="GL750" s="22"/>
      <c r="GM750" s="22"/>
      <c r="GN750" s="22"/>
      <c r="GO750" s="22"/>
      <c r="GP750" s="22"/>
    </row>
    <row r="751" customFormat="false" ht="13.65" hidden="false" customHeight="true" outlineLevel="0" collapsed="false">
      <c r="A751" s="16" t="n">
        <v>35348</v>
      </c>
      <c r="B751" s="17" t="s">
        <v>3418</v>
      </c>
      <c r="C751" s="22"/>
      <c r="D751" s="17" t="s">
        <v>366</v>
      </c>
      <c r="E751" s="17" t="s">
        <v>366</v>
      </c>
      <c r="F751" s="8" t="n">
        <v>73</v>
      </c>
      <c r="G751" s="8" t="n">
        <v>176</v>
      </c>
      <c r="H751" s="8" t="n">
        <v>2015</v>
      </c>
      <c r="I751" s="8" t="n">
        <v>7</v>
      </c>
      <c r="J751" s="8" t="n">
        <v>198</v>
      </c>
      <c r="K751" s="17" t="s">
        <v>263</v>
      </c>
      <c r="L751" s="8" t="n">
        <v>2017</v>
      </c>
      <c r="M751" s="8" t="n">
        <v>21</v>
      </c>
      <c r="N751" s="8" t="n">
        <v>1</v>
      </c>
      <c r="O751" s="8" t="n">
        <v>8478915</v>
      </c>
      <c r="P751" s="17" t="s">
        <v>3419</v>
      </c>
      <c r="Q751" s="17" t="s">
        <v>3420</v>
      </c>
      <c r="R751" s="17" t="s">
        <v>3421</v>
      </c>
      <c r="S751" s="17" t="s">
        <v>3422</v>
      </c>
      <c r="T751" s="17" t="s">
        <v>278</v>
      </c>
      <c r="U751" s="17" t="s">
        <v>332</v>
      </c>
      <c r="V751" s="8" t="n">
        <v>1</v>
      </c>
      <c r="W751" s="8" t="n">
        <v>1</v>
      </c>
      <c r="X751" s="8" t="n">
        <v>0</v>
      </c>
      <c r="Y751" s="8" t="n">
        <v>0</v>
      </c>
      <c r="Z751" s="8" t="n">
        <v>1</v>
      </c>
      <c r="AA751" s="8" t="n">
        <v>27</v>
      </c>
      <c r="AB751" s="8" t="n">
        <v>90</v>
      </c>
      <c r="AC751" s="18" t="n">
        <f aca="false">Z751/V751</f>
        <v>1</v>
      </c>
      <c r="AD751" s="19" t="n">
        <f aca="false">IF(FZ751&gt;V751,Z751-V751*(GC751-Z751)/(FZ751-V751),0)</f>
        <v>0</v>
      </c>
      <c r="AE751" s="19" t="n">
        <v>0.5</v>
      </c>
      <c r="AF751" s="8" t="n">
        <v>0</v>
      </c>
      <c r="AG751" s="8" t="n">
        <v>-0.6</v>
      </c>
      <c r="AH751" s="8" t="n">
        <v>0</v>
      </c>
      <c r="AI751" s="8" t="n">
        <v>18</v>
      </c>
      <c r="AJ751" s="8" t="n">
        <v>913</v>
      </c>
      <c r="AK751" s="19" t="n">
        <v>15.216666666667</v>
      </c>
      <c r="AL751" s="8" t="n">
        <v>15.22</v>
      </c>
      <c r="AM751" s="8" t="n">
        <v>15</v>
      </c>
      <c r="AN751" s="18" t="n">
        <f aca="false">AJ751/60/V751</f>
        <v>15.2166666666667</v>
      </c>
      <c r="AO751" s="8" t="n">
        <v>24.47</v>
      </c>
      <c r="AP751" s="12" t="n">
        <f aca="false">IF(EF751&gt;0,Z751/EF751,0)</f>
        <v>0.333333333333333</v>
      </c>
      <c r="AQ751" s="8" t="n">
        <v>3</v>
      </c>
      <c r="AR751" s="8" t="n">
        <v>3</v>
      </c>
      <c r="AS751" s="8" t="n">
        <v>3</v>
      </c>
      <c r="AT751" s="8" t="n">
        <v>2</v>
      </c>
      <c r="AU751" s="8" t="n">
        <v>2</v>
      </c>
      <c r="AV751" s="8" t="n">
        <v>2</v>
      </c>
      <c r="AW751" s="8" t="n">
        <v>2</v>
      </c>
      <c r="AX751" s="8" t="n">
        <v>1</v>
      </c>
      <c r="AY751" s="8" t="n">
        <v>0</v>
      </c>
      <c r="AZ751" s="8" t="n">
        <v>0</v>
      </c>
      <c r="BA751" s="8" t="n">
        <f aca="false">AY751+AZ751</f>
        <v>0</v>
      </c>
      <c r="BB751" s="8" t="n">
        <v>0.17</v>
      </c>
      <c r="BC751" s="8" t="n">
        <v>29</v>
      </c>
      <c r="BD751" s="19" t="n">
        <v>0</v>
      </c>
      <c r="BE751" s="19" t="n">
        <v>0</v>
      </c>
      <c r="BF751" s="19" t="n">
        <f aca="false">AQ751+BD751</f>
        <v>3</v>
      </c>
      <c r="BG751" s="19" t="n">
        <f aca="false">IF(AL751&gt;0,BF751/AL751*60,0)</f>
        <v>11.826544021025</v>
      </c>
      <c r="BH751" s="8" t="n">
        <v>7</v>
      </c>
      <c r="BI751" s="8" t="n">
        <v>3</v>
      </c>
      <c r="BJ751" s="8" t="n">
        <v>7</v>
      </c>
      <c r="BK751" s="12" t="n">
        <f aca="false">BH751/(BH751+BJ751)</f>
        <v>0.5</v>
      </c>
      <c r="BL751" s="8" t="n">
        <v>0</v>
      </c>
      <c r="BM751" s="8" t="n">
        <v>0</v>
      </c>
      <c r="BN751" s="8" t="n">
        <v>1</v>
      </c>
      <c r="BO751" s="8" t="n">
        <f aca="false">BM751-BN751</f>
        <v>-1</v>
      </c>
      <c r="BP751" s="8" t="n">
        <v>0</v>
      </c>
      <c r="BQ751" s="8" t="n">
        <v>0</v>
      </c>
      <c r="BR751" s="8" t="n">
        <v>1</v>
      </c>
      <c r="BS751" s="8" t="n">
        <v>3</v>
      </c>
      <c r="BT751" s="12" t="n">
        <f aca="false">BS751/(EA751+BS751)</f>
        <v>0.1875</v>
      </c>
      <c r="BU751" s="8" t="n">
        <v>0</v>
      </c>
      <c r="BV751" s="8" t="n">
        <v>0</v>
      </c>
      <c r="BW751" s="12" t="n">
        <f aca="false">IF(BU751+BV751&gt;0,BU751/(BU751+BV751),0)</f>
        <v>0</v>
      </c>
      <c r="BX751" s="8" t="n">
        <v>0</v>
      </c>
      <c r="BY751" s="8" t="n">
        <v>0</v>
      </c>
      <c r="BZ751" s="8" t="n">
        <v>0</v>
      </c>
      <c r="CA751" s="8" t="n">
        <v>0</v>
      </c>
      <c r="CB751" s="8" t="n">
        <v>0</v>
      </c>
      <c r="CC751" s="8" t="n">
        <v>0</v>
      </c>
      <c r="CD751" s="8" t="n">
        <v>0</v>
      </c>
      <c r="CE751" s="8" t="n">
        <v>0</v>
      </c>
      <c r="CF751" s="8" t="n">
        <v>0</v>
      </c>
      <c r="CG751" s="8" t="n">
        <v>0</v>
      </c>
      <c r="CH751" s="8" t="n">
        <v>0</v>
      </c>
      <c r="CI751" s="8" t="n">
        <v>0</v>
      </c>
      <c r="CJ751" s="8" t="n">
        <v>0</v>
      </c>
      <c r="CK751" s="8" t="n">
        <v>0</v>
      </c>
      <c r="CL751" s="8" t="n">
        <v>0</v>
      </c>
      <c r="CM751" s="8" t="n">
        <v>0</v>
      </c>
      <c r="CN751" s="8" t="n">
        <v>0</v>
      </c>
      <c r="CO751" s="8" t="n">
        <v>0</v>
      </c>
      <c r="CP751" s="8" t="n">
        <v>0</v>
      </c>
      <c r="CQ751" s="8" t="n">
        <v>0</v>
      </c>
      <c r="CR751" s="8" t="n">
        <v>0</v>
      </c>
      <c r="CS751" s="8" t="n">
        <v>0</v>
      </c>
      <c r="CT751" s="8" t="n">
        <v>0</v>
      </c>
      <c r="CU751" s="8" t="n">
        <v>0</v>
      </c>
      <c r="CV751" s="8" t="n">
        <v>0</v>
      </c>
      <c r="CW751" s="8" t="n">
        <v>1</v>
      </c>
      <c r="CX751" s="8" t="n">
        <v>0</v>
      </c>
      <c r="CY751" s="8" t="n">
        <v>0</v>
      </c>
      <c r="CZ751" s="8" t="n">
        <v>0</v>
      </c>
      <c r="DA751" s="8" t="n">
        <v>0</v>
      </c>
      <c r="DB751" s="8" t="n">
        <v>1</v>
      </c>
      <c r="DC751" s="8" t="n">
        <v>0</v>
      </c>
      <c r="DD751" s="8" t="n">
        <v>0</v>
      </c>
      <c r="DE751" s="8" t="n">
        <v>0</v>
      </c>
      <c r="DF751" s="8" t="n">
        <v>0</v>
      </c>
      <c r="DG751" s="8" t="n">
        <v>0</v>
      </c>
      <c r="DH751" s="8" t="n">
        <v>1</v>
      </c>
      <c r="DI751" s="8" t="n">
        <v>0</v>
      </c>
      <c r="DJ751" s="8" t="n">
        <v>0</v>
      </c>
      <c r="DK751" s="8" t="n">
        <v>0</v>
      </c>
      <c r="DL751" s="8" t="n">
        <v>0</v>
      </c>
      <c r="DM751" s="8" t="n">
        <v>0</v>
      </c>
      <c r="DN751" s="8" t="n">
        <v>0</v>
      </c>
      <c r="DO751" s="8" t="n">
        <v>0</v>
      </c>
      <c r="DP751" s="8" t="n">
        <v>0</v>
      </c>
      <c r="DQ751" s="8" t="n">
        <f aca="false">DJ751-DI751</f>
        <v>0</v>
      </c>
      <c r="DR751" s="19" t="n">
        <v>0.07</v>
      </c>
      <c r="DS751" s="8" t="n">
        <v>0</v>
      </c>
      <c r="DT751" s="8" t="n">
        <v>0</v>
      </c>
      <c r="DU751" s="8" t="n">
        <v>0</v>
      </c>
      <c r="DV751" s="8" t="n">
        <v>0</v>
      </c>
      <c r="DW751" s="8" t="n">
        <v>0</v>
      </c>
      <c r="DX751" s="8" t="n">
        <v>14</v>
      </c>
      <c r="DY751" s="8" t="n">
        <v>18</v>
      </c>
      <c r="DZ751" s="8" t="n">
        <v>12</v>
      </c>
      <c r="EA751" s="8" t="n">
        <v>13</v>
      </c>
      <c r="EB751" s="8" t="n">
        <v>11</v>
      </c>
      <c r="EC751" s="8" t="n">
        <v>13</v>
      </c>
      <c r="ED751" s="8" t="n">
        <v>0.52</v>
      </c>
      <c r="EE751" s="8" t="n">
        <v>1.35</v>
      </c>
      <c r="EF751" s="8" t="n">
        <v>3</v>
      </c>
      <c r="EG751" s="8" t="n">
        <v>3</v>
      </c>
      <c r="EH751" s="12" t="n">
        <f aca="false">EF751/EB751</f>
        <v>0.272727272727273</v>
      </c>
      <c r="EI751" s="20" t="n">
        <f aca="false">1-EG751/EC751</f>
        <v>0.769230769230769</v>
      </c>
      <c r="EJ751" s="21" t="n">
        <f aca="false">EH751+EI751</f>
        <v>1.04195804195804</v>
      </c>
      <c r="EK751" s="8" t="n">
        <v>15</v>
      </c>
      <c r="EL751" s="8" t="n">
        <v>18</v>
      </c>
      <c r="EM751" s="8" t="n">
        <v>13</v>
      </c>
      <c r="EN751" s="8" t="n">
        <v>13</v>
      </c>
      <c r="EO751" s="8" t="n">
        <v>12</v>
      </c>
      <c r="EP751" s="8" t="n">
        <v>13</v>
      </c>
      <c r="EQ751" s="8" t="n">
        <v>3</v>
      </c>
      <c r="ER751" s="8" t="n">
        <v>3</v>
      </c>
      <c r="ES751" s="8" t="n">
        <v>8</v>
      </c>
      <c r="ET751" s="8" t="n">
        <v>14</v>
      </c>
      <c r="EU751" s="8" t="n">
        <v>4</v>
      </c>
      <c r="EV751" s="8" t="n">
        <v>6</v>
      </c>
      <c r="EW751" s="8" t="n">
        <v>2</v>
      </c>
      <c r="EX751" s="8" t="n">
        <v>3</v>
      </c>
      <c r="EY751" s="8" t="n">
        <v>3</v>
      </c>
      <c r="EZ751" s="8" t="n">
        <v>1</v>
      </c>
      <c r="FA751" s="8" t="n">
        <v>0.2</v>
      </c>
      <c r="FB751" s="8" t="n">
        <v>0</v>
      </c>
      <c r="FC751" s="8" t="n">
        <v>0.2</v>
      </c>
      <c r="FD751" s="19" t="n">
        <v>0.8</v>
      </c>
      <c r="FE751" s="18" t="n">
        <f aca="false">FD751/V751</f>
        <v>0.8</v>
      </c>
      <c r="FF751" s="8" t="n">
        <v>0.0332</v>
      </c>
      <c r="FG751" s="8" t="n">
        <v>0</v>
      </c>
      <c r="FH751" s="8" t="n">
        <v>0</v>
      </c>
      <c r="FI751" s="8" t="n">
        <v>0</v>
      </c>
      <c r="FJ751" s="22"/>
      <c r="FK751" s="22"/>
      <c r="FL751" s="22"/>
      <c r="FM751" s="8" t="n">
        <f aca="false">BL751+BS751+AH751+DT751</f>
        <v>3</v>
      </c>
      <c r="FN751" s="19" t="n">
        <f aca="false">IF(DS751&gt;0,(BL751+BR751)/DS751,0)</f>
        <v>0</v>
      </c>
      <c r="FO751" s="12" t="n">
        <v>0.3014705882</v>
      </c>
      <c r="FP751" s="19" t="n">
        <f aca="false">Z751-AH751/10</f>
        <v>1</v>
      </c>
      <c r="FQ751" s="19" t="n">
        <f aca="false">Z751+DR751/5</f>
        <v>1.014</v>
      </c>
      <c r="FR751" s="19" t="n">
        <f aca="false">(DX751+DY751)/AL751*60</f>
        <v>126.149802890933</v>
      </c>
      <c r="FS751" s="22"/>
      <c r="FT751" s="22"/>
      <c r="FU751" s="22"/>
      <c r="FV751" s="22"/>
      <c r="FW751" s="17" t="s">
        <v>270</v>
      </c>
      <c r="FX751" s="23" t="n">
        <v>742500</v>
      </c>
      <c r="FY751" s="23" t="n">
        <v>775000</v>
      </c>
      <c r="FZ751" s="8" t="n">
        <v>1</v>
      </c>
      <c r="GA751" s="8" t="n">
        <v>1</v>
      </c>
      <c r="GB751" s="8" t="n">
        <v>0</v>
      </c>
      <c r="GC751" s="8" t="n">
        <v>1</v>
      </c>
      <c r="GD751" s="8" t="n">
        <v>0</v>
      </c>
      <c r="GE751" s="8" t="n">
        <v>0</v>
      </c>
      <c r="GF751" s="8" t="n">
        <v>2</v>
      </c>
      <c r="GG751" s="8" t="n">
        <v>15</v>
      </c>
      <c r="GH751" s="8" t="n">
        <v>0.2</v>
      </c>
      <c r="GI751" s="8" t="n">
        <v>0</v>
      </c>
      <c r="GJ751" s="8" t="n">
        <v>0.2</v>
      </c>
      <c r="GK751" s="8" t="n">
        <f aca="false">Z751-AH751/10</f>
        <v>1</v>
      </c>
      <c r="GL751" s="22"/>
      <c r="GM751" s="22"/>
      <c r="GN751" s="22"/>
      <c r="GO751" s="22"/>
      <c r="GP751" s="22"/>
    </row>
    <row r="752" customFormat="false" ht="13.65" hidden="false" customHeight="true" outlineLevel="0" collapsed="false">
      <c r="A752" s="16" t="n">
        <v>33392</v>
      </c>
      <c r="B752" s="17" t="s">
        <v>2222</v>
      </c>
      <c r="C752" s="22"/>
      <c r="D752" s="17" t="s">
        <v>366</v>
      </c>
      <c r="E752" s="17" t="s">
        <v>366</v>
      </c>
      <c r="F752" s="8" t="n">
        <v>70</v>
      </c>
      <c r="G752" s="8" t="n">
        <v>185</v>
      </c>
      <c r="H752" s="8" t="n">
        <v>2009</v>
      </c>
      <c r="I752" s="8" t="n">
        <v>4</v>
      </c>
      <c r="J752" s="8" t="n">
        <v>106</v>
      </c>
      <c r="K752" s="17" t="s">
        <v>273</v>
      </c>
      <c r="L752" s="8" t="n">
        <v>2012</v>
      </c>
      <c r="M752" s="8" t="n">
        <v>26</v>
      </c>
      <c r="N752" s="8" t="n">
        <v>6</v>
      </c>
      <c r="O752" s="8" t="n">
        <v>8475222</v>
      </c>
      <c r="P752" s="17" t="s">
        <v>3423</v>
      </c>
      <c r="Q752" s="17" t="s">
        <v>3424</v>
      </c>
      <c r="R752" s="17" t="s">
        <v>3425</v>
      </c>
      <c r="S752" s="17" t="s">
        <v>3422</v>
      </c>
      <c r="T752" s="17" t="s">
        <v>278</v>
      </c>
      <c r="U752" s="17" t="s">
        <v>3426</v>
      </c>
      <c r="V752" s="8" t="n">
        <v>72</v>
      </c>
      <c r="W752" s="8" t="n">
        <v>4</v>
      </c>
      <c r="X752" s="8" t="n">
        <v>28</v>
      </c>
      <c r="Y752" s="8" t="n">
        <v>14</v>
      </c>
      <c r="Z752" s="8" t="n">
        <v>32</v>
      </c>
      <c r="AA752" s="8" t="n">
        <v>0</v>
      </c>
      <c r="AB752" s="8" t="n">
        <v>0</v>
      </c>
      <c r="AC752" s="18" t="n">
        <f aca="false">Z752/V752</f>
        <v>0.444444444444444</v>
      </c>
      <c r="AD752" s="19" t="n">
        <f aca="false">IF(FZ752&gt;V752,Z752-V752*(GC752-Z752)/(FZ752-V752),0)</f>
        <v>-1.14716981132076</v>
      </c>
      <c r="AE752" s="19" t="n">
        <v>10.774</v>
      </c>
      <c r="AF752" s="8" t="n">
        <v>-7</v>
      </c>
      <c r="AG752" s="8" t="n">
        <v>-7.9</v>
      </c>
      <c r="AH752" s="8" t="n">
        <v>40</v>
      </c>
      <c r="AI752" s="8" t="n">
        <v>2001</v>
      </c>
      <c r="AJ752" s="8" t="n">
        <v>96773</v>
      </c>
      <c r="AK752" s="19" t="n">
        <v>1612.8833333333</v>
      </c>
      <c r="AL752" s="8" t="n">
        <v>1610.35</v>
      </c>
      <c r="AM752" s="8" t="n">
        <v>1613</v>
      </c>
      <c r="AN752" s="18" t="n">
        <f aca="false">AJ752/60/V752</f>
        <v>22.4011574074074</v>
      </c>
      <c r="AO752" s="8" t="n">
        <v>36.89</v>
      </c>
      <c r="AP752" s="12" t="n">
        <f aca="false">IF(EF752&gt;0,Z752/EF752,0)</f>
        <v>0.395061728395062</v>
      </c>
      <c r="AQ752" s="8" t="n">
        <v>294</v>
      </c>
      <c r="AR752" s="8" t="n">
        <v>295</v>
      </c>
      <c r="AS752" s="8" t="n">
        <v>295</v>
      </c>
      <c r="AT752" s="8" t="n">
        <v>201</v>
      </c>
      <c r="AU752" s="8" t="n">
        <v>201</v>
      </c>
      <c r="AV752" s="8" t="n">
        <v>145</v>
      </c>
      <c r="AW752" s="8" t="n">
        <v>84</v>
      </c>
      <c r="AX752" s="8" t="n">
        <v>6</v>
      </c>
      <c r="AY752" s="8" t="n">
        <v>3</v>
      </c>
      <c r="AZ752" s="8" t="n">
        <v>16</v>
      </c>
      <c r="BA752" s="8" t="n">
        <f aca="false">AY752+AZ752</f>
        <v>19</v>
      </c>
      <c r="BB752" s="8" t="n">
        <v>8.02</v>
      </c>
      <c r="BC752" s="8" t="n">
        <v>58.3931</v>
      </c>
      <c r="BD752" s="19" t="n">
        <v>229.6</v>
      </c>
      <c r="BE752" s="19" t="n">
        <v>8.54122534177939</v>
      </c>
      <c r="BF752" s="19" t="n">
        <f aca="false">AQ752+BD752</f>
        <v>523.6</v>
      </c>
      <c r="BG752" s="19" t="n">
        <f aca="false">IF(AL752&gt;0,BF752/AL752*60,0)</f>
        <v>19.5088024342534</v>
      </c>
      <c r="BH752" s="8" t="n">
        <v>600</v>
      </c>
      <c r="BI752" s="8" t="n">
        <v>563</v>
      </c>
      <c r="BJ752" s="8" t="n">
        <v>585</v>
      </c>
      <c r="BK752" s="12" t="n">
        <f aca="false">BH752/(BH752+BJ752)</f>
        <v>0.506329113924051</v>
      </c>
      <c r="BL752" s="8" t="n">
        <v>92</v>
      </c>
      <c r="BM752" s="8" t="n">
        <v>92</v>
      </c>
      <c r="BN752" s="8" t="n">
        <v>129</v>
      </c>
      <c r="BO752" s="8" t="n">
        <f aca="false">BM752-BN752</f>
        <v>-37</v>
      </c>
      <c r="BP752" s="8" t="n">
        <v>56</v>
      </c>
      <c r="BQ752" s="8" t="n">
        <v>52</v>
      </c>
      <c r="BR752" s="8" t="n">
        <v>18</v>
      </c>
      <c r="BS752" s="8" t="n">
        <v>105</v>
      </c>
      <c r="BT752" s="12" t="n">
        <f aca="false">BS752/(EA752+BS752)</f>
        <v>0.0800915331807781</v>
      </c>
      <c r="BU752" s="8" t="n">
        <v>0</v>
      </c>
      <c r="BV752" s="8" t="n">
        <v>0</v>
      </c>
      <c r="BW752" s="12" t="n">
        <f aca="false">IF(BU752+BV752&gt;0,BU752/(BU752+BV752),0)</f>
        <v>0</v>
      </c>
      <c r="BX752" s="8" t="n">
        <v>0</v>
      </c>
      <c r="BY752" s="8" t="n">
        <v>0</v>
      </c>
      <c r="BZ752" s="8" t="n">
        <v>0</v>
      </c>
      <c r="CA752" s="8" t="n">
        <v>0</v>
      </c>
      <c r="CB752" s="8" t="n">
        <v>0</v>
      </c>
      <c r="CC752" s="8" t="n">
        <v>0</v>
      </c>
      <c r="CD752" s="8" t="n">
        <v>0</v>
      </c>
      <c r="CE752" s="8" t="n">
        <v>0</v>
      </c>
      <c r="CF752" s="8" t="n">
        <v>0</v>
      </c>
      <c r="CG752" s="8" t="n">
        <v>0</v>
      </c>
      <c r="CH752" s="8" t="n">
        <v>0</v>
      </c>
      <c r="CI752" s="8" t="n">
        <v>0</v>
      </c>
      <c r="CJ752" s="8" t="n">
        <v>0</v>
      </c>
      <c r="CK752" s="8" t="n">
        <v>0</v>
      </c>
      <c r="CL752" s="8" t="n">
        <v>0</v>
      </c>
      <c r="CM752" s="8" t="n">
        <v>0</v>
      </c>
      <c r="CN752" s="8" t="n">
        <v>1</v>
      </c>
      <c r="CO752" s="8" t="n">
        <v>0</v>
      </c>
      <c r="CP752" s="8" t="n">
        <v>0</v>
      </c>
      <c r="CQ752" s="8" t="n">
        <v>0</v>
      </c>
      <c r="CR752" s="8" t="n">
        <v>0</v>
      </c>
      <c r="CS752" s="8" t="n">
        <v>2</v>
      </c>
      <c r="CT752" s="8" t="n">
        <v>1</v>
      </c>
      <c r="CU752" s="8" t="n">
        <v>0</v>
      </c>
      <c r="CV752" s="8" t="n">
        <v>0</v>
      </c>
      <c r="CW752" s="8" t="n">
        <v>1</v>
      </c>
      <c r="CX752" s="8" t="n">
        <v>0</v>
      </c>
      <c r="CY752" s="8" t="n">
        <v>1</v>
      </c>
      <c r="CZ752" s="8" t="n">
        <v>2</v>
      </c>
      <c r="DA752" s="8" t="n">
        <v>53</v>
      </c>
      <c r="DB752" s="8" t="n">
        <v>1</v>
      </c>
      <c r="DC752" s="8" t="n">
        <v>0</v>
      </c>
      <c r="DD752" s="8" t="n">
        <v>64</v>
      </c>
      <c r="DE752" s="8" t="n">
        <v>34</v>
      </c>
      <c r="DF752" s="8" t="n">
        <v>1</v>
      </c>
      <c r="DG752" s="8" t="n">
        <v>0</v>
      </c>
      <c r="DH752" s="8" t="n">
        <v>45</v>
      </c>
      <c r="DI752" s="8" t="n">
        <v>20</v>
      </c>
      <c r="DJ752" s="8" t="n">
        <v>14</v>
      </c>
      <c r="DK752" s="8" t="n">
        <v>20</v>
      </c>
      <c r="DL752" s="8" t="n">
        <v>20</v>
      </c>
      <c r="DM752" s="8" t="n">
        <v>0</v>
      </c>
      <c r="DN752" s="8" t="n">
        <v>14</v>
      </c>
      <c r="DO752" s="8" t="n">
        <v>14</v>
      </c>
      <c r="DP752" s="8" t="n">
        <v>0</v>
      </c>
      <c r="DQ752" s="8" t="n">
        <f aca="false">DJ752-DI752</f>
        <v>-6</v>
      </c>
      <c r="DR752" s="19" t="n">
        <v>0.599</v>
      </c>
      <c r="DS752" s="8" t="n">
        <v>20</v>
      </c>
      <c r="DT752" s="8" t="n">
        <v>0</v>
      </c>
      <c r="DU752" s="8" t="n">
        <v>0</v>
      </c>
      <c r="DV752" s="8" t="n">
        <v>0</v>
      </c>
      <c r="DW752" s="8" t="n">
        <v>0</v>
      </c>
      <c r="DX752" s="8" t="n">
        <v>1517</v>
      </c>
      <c r="DY752" s="8" t="n">
        <v>1587</v>
      </c>
      <c r="DZ752" s="8" t="n">
        <v>1153</v>
      </c>
      <c r="EA752" s="8" t="n">
        <v>1206</v>
      </c>
      <c r="EB752" s="8" t="n">
        <v>830</v>
      </c>
      <c r="EC752" s="8" t="n">
        <v>874</v>
      </c>
      <c r="ED752" s="8" t="n">
        <v>79.95</v>
      </c>
      <c r="EE752" s="8" t="n">
        <v>86.56</v>
      </c>
      <c r="EF752" s="8" t="n">
        <v>81</v>
      </c>
      <c r="EG752" s="8" t="n">
        <v>83</v>
      </c>
      <c r="EH752" s="12" t="n">
        <f aca="false">EF752/EB752</f>
        <v>0.0975903614457831</v>
      </c>
      <c r="EI752" s="20" t="n">
        <f aca="false">1-EG752/EC752</f>
        <v>0.905034324942792</v>
      </c>
      <c r="EJ752" s="21" t="n">
        <f aca="false">EH752+EI752</f>
        <v>1.00262468638858</v>
      </c>
      <c r="EK752" s="8" t="n">
        <v>1535</v>
      </c>
      <c r="EL752" s="8" t="n">
        <v>1584</v>
      </c>
      <c r="EM752" s="8" t="n">
        <v>1168</v>
      </c>
      <c r="EN752" s="8" t="n">
        <v>1203</v>
      </c>
      <c r="EO752" s="8" t="n">
        <v>842</v>
      </c>
      <c r="EP752" s="8" t="n">
        <v>871</v>
      </c>
      <c r="EQ752" s="8" t="n">
        <v>82</v>
      </c>
      <c r="ER752" s="8" t="n">
        <v>83</v>
      </c>
      <c r="ES752" s="8" t="n">
        <v>731</v>
      </c>
      <c r="ET752" s="8" t="n">
        <v>818</v>
      </c>
      <c r="EU752" s="8" t="n">
        <v>309</v>
      </c>
      <c r="EV752" s="8" t="n">
        <v>296</v>
      </c>
      <c r="EW752" s="8" t="n">
        <v>48</v>
      </c>
      <c r="EX752" s="8" t="n">
        <v>43</v>
      </c>
      <c r="EY752" s="8" t="n">
        <v>102</v>
      </c>
      <c r="EZ752" s="8" t="n">
        <v>104</v>
      </c>
      <c r="FA752" s="8" t="n">
        <v>1.8</v>
      </c>
      <c r="FB752" s="8" t="n">
        <v>3</v>
      </c>
      <c r="FC752" s="8" t="n">
        <v>4.8</v>
      </c>
      <c r="FD752" s="19" t="n">
        <v>26.77</v>
      </c>
      <c r="FE752" s="18" t="n">
        <f aca="false">FD752/V752</f>
        <v>0.371805555555556</v>
      </c>
      <c r="FF752" s="8" t="n">
        <v>2.6679</v>
      </c>
      <c r="FG752" s="8" t="n">
        <v>-0.52</v>
      </c>
      <c r="FH752" s="8" t="n">
        <v>-0.73</v>
      </c>
      <c r="FI752" s="8" t="n">
        <v>-1.25</v>
      </c>
      <c r="FJ752" s="22"/>
      <c r="FK752" s="22"/>
      <c r="FL752" s="22"/>
      <c r="FM752" s="8" t="n">
        <f aca="false">BL752+BS752+AH752+DT752</f>
        <v>237</v>
      </c>
      <c r="FN752" s="19" t="n">
        <f aca="false">IF(DS752&gt;0,(BL752+BR752)/DS752,0)</f>
        <v>5.5</v>
      </c>
      <c r="FO752" s="12" t="n">
        <v>0.0417505721</v>
      </c>
      <c r="FP752" s="19" t="n">
        <f aca="false">Z752-AH752/10</f>
        <v>28</v>
      </c>
      <c r="FQ752" s="19" t="n">
        <f aca="false">Z752+DR752/5</f>
        <v>32.1198</v>
      </c>
      <c r="FR752" s="19" t="n">
        <f aca="false">(DX752+DY752)/AL752*60</f>
        <v>115.651876921166</v>
      </c>
      <c r="FS752" s="8" t="n">
        <v>4</v>
      </c>
      <c r="FT752" s="17" t="s">
        <v>708</v>
      </c>
      <c r="FU752" s="8" t="n">
        <v>195</v>
      </c>
      <c r="FV752" s="22"/>
      <c r="FW752" s="17" t="s">
        <v>280</v>
      </c>
      <c r="FX752" s="23" t="n">
        <v>5000000</v>
      </c>
      <c r="FY752" s="23" t="n">
        <v>4875000</v>
      </c>
      <c r="FZ752" s="8" t="n">
        <v>337</v>
      </c>
      <c r="GA752" s="8" t="n">
        <v>36</v>
      </c>
      <c r="GB752" s="8" t="n">
        <v>118</v>
      </c>
      <c r="GC752" s="8" t="n">
        <v>154</v>
      </c>
      <c r="GD752" s="8" t="n">
        <v>21</v>
      </c>
      <c r="GE752" s="8" t="n">
        <v>148</v>
      </c>
      <c r="GF752" s="8" t="n">
        <v>603</v>
      </c>
      <c r="GG752" s="8" t="n">
        <v>7066</v>
      </c>
      <c r="GH752" s="8" t="n">
        <v>12.4</v>
      </c>
      <c r="GI752" s="8" t="n">
        <v>16.8</v>
      </c>
      <c r="GJ752" s="8" t="n">
        <v>29.2</v>
      </c>
      <c r="GK752" s="8" t="n">
        <f aca="false">Z752-AH752/10</f>
        <v>28</v>
      </c>
      <c r="GL752" s="22"/>
      <c r="GM752" s="22"/>
      <c r="GN752" s="22"/>
      <c r="GO752" s="22"/>
      <c r="GP752" s="22"/>
    </row>
    <row r="753" customFormat="false" ht="13.65" hidden="false" customHeight="true" outlineLevel="0" collapsed="false">
      <c r="A753" s="16" t="n">
        <v>35233</v>
      </c>
      <c r="B753" s="17" t="s">
        <v>3427</v>
      </c>
      <c r="C753" s="17" t="s">
        <v>261</v>
      </c>
      <c r="D753" s="17" t="s">
        <v>262</v>
      </c>
      <c r="E753" s="17" t="s">
        <v>262</v>
      </c>
      <c r="F753" s="8" t="n">
        <v>74</v>
      </c>
      <c r="G753" s="8" t="n">
        <v>205</v>
      </c>
      <c r="H753" s="8" t="n">
        <v>2014</v>
      </c>
      <c r="I753" s="8" t="n">
        <v>6</v>
      </c>
      <c r="J753" s="8" t="n">
        <v>176</v>
      </c>
      <c r="K753" s="17" t="s">
        <v>263</v>
      </c>
      <c r="L753" s="8" t="n">
        <v>2017</v>
      </c>
      <c r="M753" s="8" t="n">
        <v>21</v>
      </c>
      <c r="N753" s="8" t="n">
        <v>1</v>
      </c>
      <c r="O753" s="8" t="n">
        <v>8478104</v>
      </c>
      <c r="P753" s="17" t="s">
        <v>3428</v>
      </c>
      <c r="Q753" s="17" t="s">
        <v>3429</v>
      </c>
      <c r="R753" s="17" t="s">
        <v>3430</v>
      </c>
      <c r="S753" s="17" t="s">
        <v>3431</v>
      </c>
      <c r="T753" s="17" t="s">
        <v>268</v>
      </c>
      <c r="U753" s="17" t="s">
        <v>432</v>
      </c>
      <c r="V753" s="8" t="n">
        <v>11</v>
      </c>
      <c r="W753" s="8" t="n">
        <v>1</v>
      </c>
      <c r="X753" s="8" t="n">
        <v>2</v>
      </c>
      <c r="Y753" s="8" t="n">
        <v>0</v>
      </c>
      <c r="Z753" s="8" t="n">
        <v>3</v>
      </c>
      <c r="AA753" s="8" t="n">
        <v>23</v>
      </c>
      <c r="AB753" s="8" t="n">
        <v>67</v>
      </c>
      <c r="AC753" s="18" t="n">
        <f aca="false">Z753/V753</f>
        <v>0.272727272727273</v>
      </c>
      <c r="AD753" s="19" t="n">
        <f aca="false">IF(FZ753&gt;V753,Z753-V753*(GC753-Z753)/(FZ753-V753),0)</f>
        <v>0</v>
      </c>
      <c r="AE753" s="19" t="n">
        <v>1.076</v>
      </c>
      <c r="AF753" s="8" t="n">
        <v>1</v>
      </c>
      <c r="AG753" s="8" t="n">
        <v>-1</v>
      </c>
      <c r="AH753" s="8" t="n">
        <v>6</v>
      </c>
      <c r="AI753" s="8" t="n">
        <v>154</v>
      </c>
      <c r="AJ753" s="8" t="n">
        <v>7110</v>
      </c>
      <c r="AK753" s="19" t="n">
        <v>118.5</v>
      </c>
      <c r="AL753" s="8" t="n">
        <v>118.5</v>
      </c>
      <c r="AM753" s="8" t="n">
        <v>119</v>
      </c>
      <c r="AN753" s="18" t="n">
        <f aca="false">AJ753/60/V753</f>
        <v>10.7727272727273</v>
      </c>
      <c r="AO753" s="8" t="n">
        <v>18.26</v>
      </c>
      <c r="AP753" s="12" t="n">
        <f aca="false">IF(EF753&gt;0,Z753/EF753,0)</f>
        <v>0.5</v>
      </c>
      <c r="AQ753" s="8" t="n">
        <v>20</v>
      </c>
      <c r="AR753" s="8" t="n">
        <v>20</v>
      </c>
      <c r="AS753" s="8" t="n">
        <v>20</v>
      </c>
      <c r="AT753" s="8" t="n">
        <v>17</v>
      </c>
      <c r="AU753" s="8" t="n">
        <v>17</v>
      </c>
      <c r="AV753" s="8" t="n">
        <v>9</v>
      </c>
      <c r="AW753" s="8" t="n">
        <v>15</v>
      </c>
      <c r="AX753" s="8" t="n">
        <v>5</v>
      </c>
      <c r="AY753" s="8" t="n">
        <v>2</v>
      </c>
      <c r="AZ753" s="8" t="n">
        <v>1</v>
      </c>
      <c r="BA753" s="8" t="n">
        <f aca="false">AY753+AZ753</f>
        <v>3</v>
      </c>
      <c r="BB753" s="8" t="n">
        <v>1.38</v>
      </c>
      <c r="BC753" s="8" t="n">
        <v>23.6667</v>
      </c>
      <c r="BD753" s="19" t="n">
        <v>0</v>
      </c>
      <c r="BE753" s="19" t="n">
        <v>0</v>
      </c>
      <c r="BF753" s="19" t="n">
        <f aca="false">AQ753+BD753</f>
        <v>20</v>
      </c>
      <c r="BG753" s="19" t="n">
        <f aca="false">IF(AL753&gt;0,BF753/AL753*60,0)</f>
        <v>10.126582278481</v>
      </c>
      <c r="BH753" s="8" t="n">
        <v>23</v>
      </c>
      <c r="BI753" s="8" t="n">
        <v>44</v>
      </c>
      <c r="BJ753" s="8" t="n">
        <v>29</v>
      </c>
      <c r="BK753" s="12" t="n">
        <f aca="false">BH753/(BH753+BJ753)</f>
        <v>0.442307692307692</v>
      </c>
      <c r="BL753" s="8" t="n">
        <v>15</v>
      </c>
      <c r="BM753" s="8" t="n">
        <v>15</v>
      </c>
      <c r="BN753" s="8" t="n">
        <v>15</v>
      </c>
      <c r="BO753" s="8" t="n">
        <f aca="false">BM753-BN753</f>
        <v>0</v>
      </c>
      <c r="BP753" s="8" t="n">
        <v>8</v>
      </c>
      <c r="BQ753" s="8" t="n">
        <v>5</v>
      </c>
      <c r="BR753" s="8" t="n">
        <v>1</v>
      </c>
      <c r="BS753" s="8" t="n">
        <v>2</v>
      </c>
      <c r="BT753" s="12" t="n">
        <f aca="false">BS753/(EA753+BS753)</f>
        <v>0.0263157894736842</v>
      </c>
      <c r="BU753" s="8" t="n">
        <v>0</v>
      </c>
      <c r="BV753" s="8" t="n">
        <v>0</v>
      </c>
      <c r="BW753" s="12" t="n">
        <f aca="false">IF(BU753+BV753&gt;0,BU753/(BU753+BV753),0)</f>
        <v>0</v>
      </c>
      <c r="BX753" s="8" t="n">
        <v>0</v>
      </c>
      <c r="BY753" s="8" t="n">
        <v>0</v>
      </c>
      <c r="BZ753" s="8" t="n">
        <v>0</v>
      </c>
      <c r="CA753" s="8" t="n">
        <v>0</v>
      </c>
      <c r="CB753" s="8" t="n">
        <v>0</v>
      </c>
      <c r="CC753" s="8" t="n">
        <v>0</v>
      </c>
      <c r="CD753" s="8" t="n">
        <v>0</v>
      </c>
      <c r="CE753" s="8" t="n">
        <v>0</v>
      </c>
      <c r="CF753" s="8" t="n">
        <v>0</v>
      </c>
      <c r="CG753" s="8" t="n">
        <v>0</v>
      </c>
      <c r="CH753" s="8" t="n">
        <v>0</v>
      </c>
      <c r="CI753" s="8" t="n">
        <v>0</v>
      </c>
      <c r="CJ753" s="8" t="n">
        <v>0</v>
      </c>
      <c r="CK753" s="8" t="n">
        <v>0</v>
      </c>
      <c r="CL753" s="8" t="n">
        <v>0</v>
      </c>
      <c r="CM753" s="8" t="n">
        <v>0</v>
      </c>
      <c r="CN753" s="8" t="n">
        <v>0</v>
      </c>
      <c r="CO753" s="8" t="n">
        <v>0</v>
      </c>
      <c r="CP753" s="8" t="n">
        <v>0</v>
      </c>
      <c r="CQ753" s="8" t="n">
        <v>0</v>
      </c>
      <c r="CR753" s="8" t="n">
        <v>0</v>
      </c>
      <c r="CS753" s="8" t="n">
        <v>0</v>
      </c>
      <c r="CT753" s="8" t="n">
        <v>1</v>
      </c>
      <c r="CU753" s="8" t="n">
        <v>0</v>
      </c>
      <c r="CV753" s="8" t="n">
        <v>0</v>
      </c>
      <c r="CW753" s="8" t="n">
        <v>0</v>
      </c>
      <c r="CX753" s="8" t="n">
        <v>0</v>
      </c>
      <c r="CY753" s="8" t="n">
        <v>1</v>
      </c>
      <c r="CZ753" s="8" t="n">
        <v>2</v>
      </c>
      <c r="DA753" s="8" t="n">
        <v>5</v>
      </c>
      <c r="DB753" s="8" t="n">
        <v>1</v>
      </c>
      <c r="DC753" s="8" t="n">
        <v>0</v>
      </c>
      <c r="DD753" s="8" t="n">
        <v>0</v>
      </c>
      <c r="DE753" s="8" t="n">
        <v>1</v>
      </c>
      <c r="DF753" s="8" t="n">
        <v>0</v>
      </c>
      <c r="DG753" s="8" t="n">
        <v>0</v>
      </c>
      <c r="DH753" s="8" t="n">
        <v>7</v>
      </c>
      <c r="DI753" s="8" t="n">
        <v>3</v>
      </c>
      <c r="DJ753" s="8" t="n">
        <v>1</v>
      </c>
      <c r="DK753" s="8" t="n">
        <v>3</v>
      </c>
      <c r="DL753" s="8" t="n">
        <v>3</v>
      </c>
      <c r="DM753" s="8" t="n">
        <v>0</v>
      </c>
      <c r="DN753" s="8" t="n">
        <v>1</v>
      </c>
      <c r="DO753" s="8" t="n">
        <v>1</v>
      </c>
      <c r="DP753" s="8" t="n">
        <v>0</v>
      </c>
      <c r="DQ753" s="8" t="n">
        <f aca="false">DJ753-DI753</f>
        <v>-2</v>
      </c>
      <c r="DR753" s="19" t="n">
        <v>-2.053</v>
      </c>
      <c r="DS753" s="8" t="n">
        <v>3</v>
      </c>
      <c r="DT753" s="8" t="n">
        <v>0</v>
      </c>
      <c r="DU753" s="8" t="n">
        <v>0</v>
      </c>
      <c r="DV753" s="8" t="n">
        <v>0</v>
      </c>
      <c r="DW753" s="8" t="n">
        <v>0</v>
      </c>
      <c r="DX753" s="8" t="n">
        <v>104</v>
      </c>
      <c r="DY753" s="8" t="n">
        <v>102</v>
      </c>
      <c r="DZ753" s="8" t="n">
        <v>82</v>
      </c>
      <c r="EA753" s="8" t="n">
        <v>74</v>
      </c>
      <c r="EB753" s="8" t="n">
        <v>56</v>
      </c>
      <c r="EC753" s="8" t="n">
        <v>52</v>
      </c>
      <c r="ED753" s="8" t="n">
        <v>5.96</v>
      </c>
      <c r="EE753" s="8" t="n">
        <v>3.64</v>
      </c>
      <c r="EF753" s="8" t="n">
        <v>6</v>
      </c>
      <c r="EG753" s="8" t="n">
        <v>3</v>
      </c>
      <c r="EH753" s="12" t="n">
        <f aca="false">EF753/EB753</f>
        <v>0.107142857142857</v>
      </c>
      <c r="EI753" s="20" t="n">
        <f aca="false">1-EG753/EC753</f>
        <v>0.942307692307692</v>
      </c>
      <c r="EJ753" s="21" t="n">
        <f aca="false">EH753+EI753</f>
        <v>1.04945054945055</v>
      </c>
      <c r="EK753" s="8" t="n">
        <v>104</v>
      </c>
      <c r="EL753" s="8" t="n">
        <v>102</v>
      </c>
      <c r="EM753" s="8" t="n">
        <v>82</v>
      </c>
      <c r="EN753" s="8" t="n">
        <v>74</v>
      </c>
      <c r="EO753" s="8" t="n">
        <v>56</v>
      </c>
      <c r="EP753" s="8" t="n">
        <v>52</v>
      </c>
      <c r="EQ753" s="8" t="n">
        <v>6</v>
      </c>
      <c r="ER753" s="8" t="n">
        <v>3</v>
      </c>
      <c r="ES753" s="8" t="n">
        <v>52</v>
      </c>
      <c r="ET753" s="8" t="n">
        <v>50</v>
      </c>
      <c r="EU753" s="8" t="n">
        <v>23</v>
      </c>
      <c r="EV753" s="8" t="n">
        <v>14</v>
      </c>
      <c r="EW753" s="8" t="n">
        <v>3</v>
      </c>
      <c r="EX753" s="8" t="n">
        <v>1</v>
      </c>
      <c r="EY753" s="8" t="n">
        <v>7</v>
      </c>
      <c r="EZ753" s="8" t="n">
        <v>7</v>
      </c>
      <c r="FA753" s="8" t="n">
        <v>0.1</v>
      </c>
      <c r="FB753" s="8" t="n">
        <v>0.2</v>
      </c>
      <c r="FC753" s="8" t="n">
        <v>0.3</v>
      </c>
      <c r="FD753" s="19" t="n">
        <v>1.32</v>
      </c>
      <c r="FE753" s="18" t="n">
        <f aca="false">FD753/V753</f>
        <v>0.12</v>
      </c>
      <c r="FF753" s="8" t="n">
        <v>0.0554</v>
      </c>
      <c r="FG753" s="8" t="n">
        <v>0</v>
      </c>
      <c r="FH753" s="8" t="n">
        <v>-0.05</v>
      </c>
      <c r="FI753" s="8" t="n">
        <v>-0.05</v>
      </c>
      <c r="FJ753" s="22"/>
      <c r="FK753" s="22"/>
      <c r="FL753" s="22"/>
      <c r="FM753" s="8" t="n">
        <f aca="false">BL753+BS753+AH753+DT753</f>
        <v>23</v>
      </c>
      <c r="FN753" s="19" t="n">
        <f aca="false">IF(DS753&gt;0,(BL753+BR753)/DS753,0)</f>
        <v>5.33333333333333</v>
      </c>
      <c r="FO753" s="12" t="n">
        <v>0.0335790336</v>
      </c>
      <c r="FP753" s="19" t="n">
        <f aca="false">Z753-AH753/10</f>
        <v>2.4</v>
      </c>
      <c r="FQ753" s="19" t="n">
        <f aca="false">Z753+DR753/5</f>
        <v>2.5894</v>
      </c>
      <c r="FR753" s="19" t="n">
        <f aca="false">(DX753+DY753)/AL753*60</f>
        <v>104.303797468354</v>
      </c>
      <c r="FS753" s="8" t="n">
        <v>13</v>
      </c>
      <c r="FT753" s="17" t="s">
        <v>2547</v>
      </c>
      <c r="FU753" s="8" t="n">
        <v>275</v>
      </c>
      <c r="FV753" s="22"/>
      <c r="FW753" s="17" t="s">
        <v>270</v>
      </c>
      <c r="FX753" s="23" t="n">
        <v>722500</v>
      </c>
      <c r="FY753" s="23" t="n">
        <v>673333</v>
      </c>
      <c r="FZ753" s="8" t="n">
        <v>11</v>
      </c>
      <c r="GA753" s="8" t="n">
        <v>1</v>
      </c>
      <c r="GB753" s="8" t="n">
        <v>2</v>
      </c>
      <c r="GC753" s="8" t="n">
        <v>3</v>
      </c>
      <c r="GD753" s="8" t="n">
        <v>1</v>
      </c>
      <c r="GE753" s="8" t="n">
        <v>6</v>
      </c>
      <c r="GF753" s="8" t="n">
        <v>9</v>
      </c>
      <c r="GG753" s="8" t="n">
        <v>119</v>
      </c>
      <c r="GH753" s="8" t="n">
        <v>0.1</v>
      </c>
      <c r="GI753" s="8" t="n">
        <v>0.2</v>
      </c>
      <c r="GJ753" s="8" t="n">
        <v>0.3</v>
      </c>
      <c r="GK753" s="8" t="n">
        <f aca="false">Z753-AH753/10</f>
        <v>2.4</v>
      </c>
      <c r="GL753" s="22"/>
      <c r="GM753" s="22"/>
      <c r="GN753" s="22"/>
      <c r="GO753" s="22"/>
      <c r="GP753" s="22"/>
    </row>
    <row r="754" customFormat="false" ht="13.65" hidden="false" customHeight="true" outlineLevel="0" collapsed="false">
      <c r="A754" s="16" t="n">
        <v>35927</v>
      </c>
      <c r="B754" s="17" t="s">
        <v>3432</v>
      </c>
      <c r="C754" s="17" t="s">
        <v>261</v>
      </c>
      <c r="D754" s="17" t="s">
        <v>262</v>
      </c>
      <c r="E754" s="17" t="s">
        <v>262</v>
      </c>
      <c r="F754" s="8" t="n">
        <v>70</v>
      </c>
      <c r="G754" s="8" t="n">
        <v>162</v>
      </c>
      <c r="H754" s="8" t="n">
        <v>2016</v>
      </c>
      <c r="I754" s="8" t="n">
        <v>2</v>
      </c>
      <c r="J754" s="8" t="n">
        <v>47</v>
      </c>
      <c r="K754" s="17" t="s">
        <v>263</v>
      </c>
      <c r="L754" s="8" t="n">
        <v>2017</v>
      </c>
      <c r="M754" s="8" t="n">
        <v>19</v>
      </c>
      <c r="N754" s="8" t="n">
        <v>1</v>
      </c>
      <c r="O754" s="8" t="n">
        <v>8479398</v>
      </c>
      <c r="P754" s="17" t="s">
        <v>3433</v>
      </c>
      <c r="Q754" s="17" t="s">
        <v>3434</v>
      </c>
      <c r="R754" s="17" t="s">
        <v>3435</v>
      </c>
      <c r="S754" s="17" t="s">
        <v>3436</v>
      </c>
      <c r="T754" s="17" t="s">
        <v>278</v>
      </c>
      <c r="U754" s="17" t="s">
        <v>3437</v>
      </c>
      <c r="V754" s="8" t="n">
        <v>73</v>
      </c>
      <c r="W754" s="8" t="n">
        <v>4</v>
      </c>
      <c r="X754" s="8" t="n">
        <v>19</v>
      </c>
      <c r="Y754" s="8" t="n">
        <v>9</v>
      </c>
      <c r="Z754" s="8" t="n">
        <v>23</v>
      </c>
      <c r="AA754" s="8" t="n">
        <v>0</v>
      </c>
      <c r="AB754" s="8" t="n">
        <v>0</v>
      </c>
      <c r="AC754" s="18" t="n">
        <f aca="false">Z754/V754</f>
        <v>0.315068493150685</v>
      </c>
      <c r="AD754" s="19" t="n">
        <f aca="false">IF(FZ754&gt;V754,Z754-V754*(GC754-Z754)/(FZ754-V754),0)</f>
        <v>0</v>
      </c>
      <c r="AE754" s="19" t="n">
        <v>7.737</v>
      </c>
      <c r="AF754" s="8" t="n">
        <v>-11</v>
      </c>
      <c r="AG754" s="8" t="n">
        <v>-4.7</v>
      </c>
      <c r="AH754" s="8" t="n">
        <v>8</v>
      </c>
      <c r="AI754" s="8" t="n">
        <v>1609</v>
      </c>
      <c r="AJ754" s="8" t="n">
        <v>77299</v>
      </c>
      <c r="AK754" s="19" t="n">
        <v>1288.3166666667</v>
      </c>
      <c r="AL754" s="8" t="n">
        <v>1288.33</v>
      </c>
      <c r="AM754" s="8" t="n">
        <v>1289</v>
      </c>
      <c r="AN754" s="18" t="n">
        <f aca="false">AJ754/60/V754</f>
        <v>17.6481735159817</v>
      </c>
      <c r="AO754" s="8" t="n">
        <v>29.47</v>
      </c>
      <c r="AP754" s="12" t="n">
        <f aca="false">IF(EF754&gt;0,Z754/EF754,0)</f>
        <v>0.365079365079365</v>
      </c>
      <c r="AQ754" s="8" t="n">
        <v>171</v>
      </c>
      <c r="AR754" s="8" t="n">
        <v>171</v>
      </c>
      <c r="AS754" s="8" t="n">
        <v>171</v>
      </c>
      <c r="AT754" s="8" t="n">
        <v>120</v>
      </c>
      <c r="AU754" s="8" t="n">
        <v>120</v>
      </c>
      <c r="AV754" s="8" t="n">
        <v>84</v>
      </c>
      <c r="AW754" s="8" t="n">
        <v>50</v>
      </c>
      <c r="AX754" s="8" t="n">
        <v>4</v>
      </c>
      <c r="AY754" s="8" t="n">
        <v>2</v>
      </c>
      <c r="AZ754" s="8" t="n">
        <v>10</v>
      </c>
      <c r="BA754" s="8" t="n">
        <f aca="false">AY754+AZ754</f>
        <v>12</v>
      </c>
      <c r="BB754" s="8" t="n">
        <v>3.69</v>
      </c>
      <c r="BC754" s="8" t="n">
        <v>53.7738</v>
      </c>
      <c r="BD754" s="19" t="n">
        <v>136.9</v>
      </c>
      <c r="BE754" s="19" t="n">
        <v>6.37576165280259</v>
      </c>
      <c r="BF754" s="19" t="n">
        <f aca="false">AQ754+BD754</f>
        <v>307.9</v>
      </c>
      <c r="BG754" s="19" t="n">
        <f aca="false">IF(AL754&gt;0,BF754/AL754*60,0)</f>
        <v>14.3394937632439</v>
      </c>
      <c r="BH754" s="8" t="n">
        <v>492</v>
      </c>
      <c r="BI754" s="8" t="n">
        <v>396</v>
      </c>
      <c r="BJ754" s="8" t="n">
        <v>327</v>
      </c>
      <c r="BK754" s="12" t="n">
        <f aca="false">BH754/(BH754+BJ754)</f>
        <v>0.600732600732601</v>
      </c>
      <c r="BL754" s="8" t="n">
        <v>46</v>
      </c>
      <c r="BM754" s="8" t="n">
        <v>46</v>
      </c>
      <c r="BN754" s="8" t="n">
        <v>89</v>
      </c>
      <c r="BO754" s="8" t="n">
        <f aca="false">BM754-BN754</f>
        <v>-43</v>
      </c>
      <c r="BP754" s="8" t="n">
        <v>36</v>
      </c>
      <c r="BQ754" s="8" t="n">
        <v>31</v>
      </c>
      <c r="BR754" s="8" t="n">
        <v>13</v>
      </c>
      <c r="BS754" s="8" t="n">
        <v>69</v>
      </c>
      <c r="BT754" s="12" t="n">
        <f aca="false">BS754/(EA754+BS754)</f>
        <v>0.075</v>
      </c>
      <c r="BU754" s="8" t="n">
        <v>0</v>
      </c>
      <c r="BV754" s="8" t="n">
        <v>0</v>
      </c>
      <c r="BW754" s="12" t="n">
        <f aca="false">IF(BU754+BV754&gt;0,BU754/(BU754+BV754),0)</f>
        <v>0</v>
      </c>
      <c r="BX754" s="8" t="n">
        <v>0</v>
      </c>
      <c r="BY754" s="8" t="n">
        <v>0</v>
      </c>
      <c r="BZ754" s="8" t="n">
        <v>0</v>
      </c>
      <c r="CA754" s="8" t="n">
        <v>0</v>
      </c>
      <c r="CB754" s="8" t="n">
        <v>0</v>
      </c>
      <c r="CC754" s="8" t="n">
        <v>0</v>
      </c>
      <c r="CD754" s="8" t="n">
        <v>0</v>
      </c>
      <c r="CE754" s="8" t="n">
        <v>0</v>
      </c>
      <c r="CF754" s="8" t="n">
        <v>0</v>
      </c>
      <c r="CG754" s="8" t="n">
        <v>0</v>
      </c>
      <c r="CH754" s="8" t="n">
        <v>0</v>
      </c>
      <c r="CI754" s="8" t="n">
        <v>0</v>
      </c>
      <c r="CJ754" s="8" t="n">
        <v>0</v>
      </c>
      <c r="CK754" s="8" t="n">
        <v>0</v>
      </c>
      <c r="CL754" s="8" t="n">
        <v>1</v>
      </c>
      <c r="CM754" s="8" t="n">
        <v>0</v>
      </c>
      <c r="CN754" s="8" t="n">
        <v>0</v>
      </c>
      <c r="CO754" s="8" t="n">
        <v>0</v>
      </c>
      <c r="CP754" s="8" t="n">
        <v>0</v>
      </c>
      <c r="CQ754" s="8" t="n">
        <v>0</v>
      </c>
      <c r="CR754" s="8" t="n">
        <v>0</v>
      </c>
      <c r="CS754" s="8" t="n">
        <v>4</v>
      </c>
      <c r="CT754" s="8" t="n">
        <v>0</v>
      </c>
      <c r="CU754" s="8" t="n">
        <v>0</v>
      </c>
      <c r="CV754" s="8" t="n">
        <v>0</v>
      </c>
      <c r="CW754" s="8" t="n">
        <v>0</v>
      </c>
      <c r="CX754" s="8" t="n">
        <v>0</v>
      </c>
      <c r="CY754" s="8" t="n">
        <v>1</v>
      </c>
      <c r="CZ754" s="8" t="n">
        <v>1</v>
      </c>
      <c r="DA754" s="8" t="n">
        <v>34</v>
      </c>
      <c r="DB754" s="8" t="n">
        <v>3</v>
      </c>
      <c r="DC754" s="8" t="n">
        <v>0</v>
      </c>
      <c r="DD754" s="8" t="n">
        <v>45</v>
      </c>
      <c r="DE754" s="8" t="n">
        <v>5</v>
      </c>
      <c r="DF754" s="8" t="n">
        <v>0</v>
      </c>
      <c r="DG754" s="8" t="n">
        <v>0</v>
      </c>
      <c r="DH754" s="8" t="n">
        <v>31</v>
      </c>
      <c r="DI754" s="8" t="n">
        <v>4</v>
      </c>
      <c r="DJ754" s="8" t="n">
        <v>16</v>
      </c>
      <c r="DK754" s="8" t="n">
        <v>4</v>
      </c>
      <c r="DL754" s="8" t="n">
        <v>4</v>
      </c>
      <c r="DM754" s="8" t="n">
        <v>0</v>
      </c>
      <c r="DN754" s="8" t="n">
        <v>15</v>
      </c>
      <c r="DO754" s="8" t="n">
        <v>15</v>
      </c>
      <c r="DP754" s="8" t="n">
        <v>0</v>
      </c>
      <c r="DQ754" s="8" t="n">
        <f aca="false">DJ754-DI754</f>
        <v>12</v>
      </c>
      <c r="DR754" s="19" t="n">
        <v>16.949</v>
      </c>
      <c r="DS754" s="8" t="n">
        <v>4</v>
      </c>
      <c r="DT754" s="8" t="n">
        <v>0</v>
      </c>
      <c r="DU754" s="8" t="n">
        <v>0</v>
      </c>
      <c r="DV754" s="8" t="n">
        <v>0</v>
      </c>
      <c r="DW754" s="8" t="n">
        <v>0</v>
      </c>
      <c r="DX754" s="8" t="n">
        <v>1253</v>
      </c>
      <c r="DY754" s="8" t="n">
        <v>1131</v>
      </c>
      <c r="DZ754" s="8" t="n">
        <v>910</v>
      </c>
      <c r="EA754" s="8" t="n">
        <v>851</v>
      </c>
      <c r="EB754" s="8" t="n">
        <v>674</v>
      </c>
      <c r="EC754" s="8" t="n">
        <v>621</v>
      </c>
      <c r="ED754" s="8" t="n">
        <v>53.43</v>
      </c>
      <c r="EE754" s="8" t="n">
        <v>50.17</v>
      </c>
      <c r="EF754" s="8" t="n">
        <v>63</v>
      </c>
      <c r="EG754" s="8" t="n">
        <v>54</v>
      </c>
      <c r="EH754" s="12" t="n">
        <f aca="false">EF754/EB754</f>
        <v>0.0934718100890208</v>
      </c>
      <c r="EI754" s="20" t="n">
        <f aca="false">1-EG754/EC754</f>
        <v>0.91304347826087</v>
      </c>
      <c r="EJ754" s="21" t="n">
        <f aca="false">EH754+EI754</f>
        <v>1.00651528834989</v>
      </c>
      <c r="EK754" s="8" t="n">
        <v>1257</v>
      </c>
      <c r="EL754" s="8" t="n">
        <v>1129</v>
      </c>
      <c r="EM754" s="8" t="n">
        <v>914</v>
      </c>
      <c r="EN754" s="8" t="n">
        <v>849</v>
      </c>
      <c r="EO754" s="8" t="n">
        <v>676</v>
      </c>
      <c r="EP754" s="8" t="n">
        <v>619</v>
      </c>
      <c r="EQ754" s="8" t="n">
        <v>62</v>
      </c>
      <c r="ER754" s="8" t="n">
        <v>54</v>
      </c>
      <c r="ES754" s="8" t="n">
        <v>620</v>
      </c>
      <c r="ET754" s="8" t="n">
        <v>532</v>
      </c>
      <c r="EU754" s="8" t="n">
        <v>218</v>
      </c>
      <c r="EV754" s="8" t="n">
        <v>220</v>
      </c>
      <c r="EW754" s="8" t="n">
        <v>30</v>
      </c>
      <c r="EX754" s="8" t="n">
        <v>32</v>
      </c>
      <c r="EY754" s="8" t="n">
        <v>90</v>
      </c>
      <c r="EZ754" s="8" t="n">
        <v>112</v>
      </c>
      <c r="FA754" s="8" t="n">
        <v>1.2</v>
      </c>
      <c r="FB754" s="8" t="n">
        <v>1.8</v>
      </c>
      <c r="FC754" s="8" t="n">
        <v>3</v>
      </c>
      <c r="FD754" s="19" t="n">
        <v>21.75</v>
      </c>
      <c r="FE754" s="18" t="n">
        <f aca="false">FD754/V754</f>
        <v>0.297945205479452</v>
      </c>
      <c r="FF754" s="8" t="n">
        <v>0.6917</v>
      </c>
      <c r="FG754" s="8" t="n">
        <v>0.09</v>
      </c>
      <c r="FH754" s="8" t="n">
        <v>0.07</v>
      </c>
      <c r="FI754" s="8" t="n">
        <v>0.15</v>
      </c>
      <c r="FJ754" s="22"/>
      <c r="FK754" s="22"/>
      <c r="FL754" s="22"/>
      <c r="FM754" s="8" t="n">
        <f aca="false">BL754+BS754+AH754+DT754</f>
        <v>123</v>
      </c>
      <c r="FN754" s="19" t="n">
        <f aca="false">IF(DS754&gt;0,(BL754+BR754)/DS754,0)</f>
        <v>14.75</v>
      </c>
      <c r="FO754" s="12" t="n">
        <v>0.0774326654</v>
      </c>
      <c r="FP754" s="19" t="n">
        <f aca="false">Z754-AH754/10</f>
        <v>22.2</v>
      </c>
      <c r="FQ754" s="19" t="n">
        <f aca="false">Z754+DR754/5</f>
        <v>26.3898</v>
      </c>
      <c r="FR754" s="19" t="n">
        <f aca="false">(DX754+DY754)/AL754*60</f>
        <v>111.027454146065</v>
      </c>
      <c r="FS754" s="22"/>
      <c r="FT754" s="22"/>
      <c r="FU754" s="22"/>
      <c r="FV754" s="22"/>
      <c r="FW754" s="17" t="s">
        <v>270</v>
      </c>
      <c r="FX754" s="23" t="n">
        <v>742500</v>
      </c>
      <c r="FY754" s="23" t="n">
        <v>728333</v>
      </c>
      <c r="FZ754" s="8" t="n">
        <v>73</v>
      </c>
      <c r="GA754" s="8" t="n">
        <v>4</v>
      </c>
      <c r="GB754" s="8" t="n">
        <v>19</v>
      </c>
      <c r="GC754" s="8" t="n">
        <v>23</v>
      </c>
      <c r="GD754" s="8" t="n">
        <v>-11</v>
      </c>
      <c r="GE754" s="8" t="n">
        <v>8</v>
      </c>
      <c r="GF754" s="8" t="n">
        <v>84</v>
      </c>
      <c r="GG754" s="8" t="n">
        <v>1288</v>
      </c>
      <c r="GH754" s="8" t="n">
        <v>1.2</v>
      </c>
      <c r="GI754" s="8" t="n">
        <v>1.8</v>
      </c>
      <c r="GJ754" s="8" t="n">
        <v>3</v>
      </c>
      <c r="GK754" s="8" t="n">
        <f aca="false">Z754-AH754/10</f>
        <v>22.2</v>
      </c>
      <c r="GL754" s="22"/>
      <c r="GM754" s="22"/>
      <c r="GN754" s="22"/>
      <c r="GO754" s="22"/>
      <c r="GP754" s="22"/>
    </row>
    <row r="755" customFormat="false" ht="13.65" hidden="false" customHeight="true" outlineLevel="0" collapsed="false">
      <c r="A755" s="16" t="n">
        <v>34892</v>
      </c>
      <c r="B755" s="17" t="s">
        <v>3438</v>
      </c>
      <c r="C755" s="17" t="s">
        <v>261</v>
      </c>
      <c r="D755" s="17" t="s">
        <v>262</v>
      </c>
      <c r="E755" s="17" t="s">
        <v>262</v>
      </c>
      <c r="F755" s="8" t="n">
        <v>78</v>
      </c>
      <c r="G755" s="8" t="n">
        <v>202</v>
      </c>
      <c r="H755" s="8" t="n">
        <v>2013</v>
      </c>
      <c r="I755" s="8" t="n">
        <v>1</v>
      </c>
      <c r="J755" s="8" t="n">
        <v>11</v>
      </c>
      <c r="K755" s="17" t="s">
        <v>263</v>
      </c>
      <c r="L755" s="8" t="n">
        <v>2016</v>
      </c>
      <c r="M755" s="8" t="n">
        <v>22</v>
      </c>
      <c r="N755" s="8" t="n">
        <v>2</v>
      </c>
      <c r="O755" s="8" t="n">
        <v>8477502</v>
      </c>
      <c r="P755" s="17" t="s">
        <v>3439</v>
      </c>
      <c r="Q755" s="17" t="s">
        <v>3440</v>
      </c>
      <c r="R755" s="17" t="s">
        <v>3441</v>
      </c>
      <c r="S755" s="17" t="s">
        <v>3436</v>
      </c>
      <c r="T755" s="17" t="s">
        <v>278</v>
      </c>
      <c r="U755" s="17" t="s">
        <v>562</v>
      </c>
      <c r="V755" s="8" t="n">
        <v>2</v>
      </c>
      <c r="W755" s="8" t="n">
        <v>0</v>
      </c>
      <c r="X755" s="8" t="n">
        <v>0</v>
      </c>
      <c r="Y755" s="8" t="n">
        <v>0</v>
      </c>
      <c r="Z755" s="8" t="n">
        <v>0</v>
      </c>
      <c r="AA755" s="8" t="n">
        <v>25</v>
      </c>
      <c r="AB755" s="8" t="n">
        <v>102</v>
      </c>
      <c r="AC755" s="18" t="n">
        <f aca="false">Z755/V755</f>
        <v>0</v>
      </c>
      <c r="AD755" s="19" t="n">
        <f aca="false">IF(FZ755&gt;V755,Z755-V755*(GC755-Z755)/(FZ755-V755),0)</f>
        <v>0</v>
      </c>
      <c r="AE755" s="19" t="n">
        <v>0</v>
      </c>
      <c r="AF755" s="8" t="n">
        <v>1</v>
      </c>
      <c r="AG755" s="8" t="n">
        <v>0.7</v>
      </c>
      <c r="AH755" s="8" t="n">
        <v>4</v>
      </c>
      <c r="AI755" s="8" t="n">
        <v>43</v>
      </c>
      <c r="AJ755" s="8" t="n">
        <v>1897</v>
      </c>
      <c r="AK755" s="19" t="n">
        <v>31.616666666667</v>
      </c>
      <c r="AL755" s="8" t="n">
        <v>31.62</v>
      </c>
      <c r="AM755" s="8" t="n">
        <v>32</v>
      </c>
      <c r="AN755" s="18" t="n">
        <f aca="false">AJ755/60/V755</f>
        <v>15.8083333333333</v>
      </c>
      <c r="AO755" s="8" t="n">
        <v>26.49</v>
      </c>
      <c r="AP755" s="12" t="n">
        <f aca="false">IF(EF755&gt;0,Z755/EF755,0)</f>
        <v>0</v>
      </c>
      <c r="AQ755" s="8" t="n">
        <v>3</v>
      </c>
      <c r="AR755" s="8" t="n">
        <v>3</v>
      </c>
      <c r="AS755" s="8" t="n">
        <v>3</v>
      </c>
      <c r="AT755" s="8" t="n">
        <v>2</v>
      </c>
      <c r="AU755" s="8" t="n">
        <v>2</v>
      </c>
      <c r="AV755" s="8" t="n">
        <v>1</v>
      </c>
      <c r="AW755" s="8" t="n">
        <v>1</v>
      </c>
      <c r="AX755" s="8" t="n">
        <v>0</v>
      </c>
      <c r="AY755" s="8" t="n">
        <v>0</v>
      </c>
      <c r="AZ755" s="8" t="n">
        <v>0</v>
      </c>
      <c r="BA755" s="8" t="n">
        <f aca="false">AY755+AZ755</f>
        <v>0</v>
      </c>
      <c r="BB755" s="8" t="n">
        <v>0.09</v>
      </c>
      <c r="BC755" s="8" t="n">
        <v>23</v>
      </c>
      <c r="BD755" s="19" t="n">
        <v>0</v>
      </c>
      <c r="BE755" s="19" t="n">
        <v>0</v>
      </c>
      <c r="BF755" s="19" t="n">
        <f aca="false">AQ755+BD755</f>
        <v>3</v>
      </c>
      <c r="BG755" s="19" t="n">
        <f aca="false">IF(AL755&gt;0,BF755/AL755*60,0)</f>
        <v>5.69259962049336</v>
      </c>
      <c r="BH755" s="8" t="n">
        <v>12</v>
      </c>
      <c r="BI755" s="8" t="n">
        <v>8</v>
      </c>
      <c r="BJ755" s="8" t="n">
        <v>8</v>
      </c>
      <c r="BK755" s="12" t="n">
        <f aca="false">BH755/(BH755+BJ755)</f>
        <v>0.6</v>
      </c>
      <c r="BL755" s="8" t="n">
        <v>7</v>
      </c>
      <c r="BM755" s="8" t="n">
        <v>7</v>
      </c>
      <c r="BN755" s="8" t="n">
        <v>6</v>
      </c>
      <c r="BO755" s="8" t="n">
        <f aca="false">BM755-BN755</f>
        <v>1</v>
      </c>
      <c r="BP755" s="8" t="n">
        <v>1</v>
      </c>
      <c r="BQ755" s="8" t="n">
        <v>1</v>
      </c>
      <c r="BR755" s="8" t="n">
        <v>1</v>
      </c>
      <c r="BS755" s="8" t="n">
        <v>1</v>
      </c>
      <c r="BT755" s="12" t="n">
        <f aca="false">BS755/(EA755+BS755)</f>
        <v>0.0476190476190476</v>
      </c>
      <c r="BU755" s="8" t="n">
        <v>0</v>
      </c>
      <c r="BV755" s="8" t="n">
        <v>0</v>
      </c>
      <c r="BW755" s="12" t="n">
        <f aca="false">IF(BU755+BV755&gt;0,BU755/(BU755+BV755),0)</f>
        <v>0</v>
      </c>
      <c r="BX755" s="8" t="n">
        <v>0</v>
      </c>
      <c r="BY755" s="8" t="n">
        <v>0</v>
      </c>
      <c r="BZ755" s="8" t="n">
        <v>0</v>
      </c>
      <c r="CA755" s="8" t="n">
        <v>0</v>
      </c>
      <c r="CB755" s="8" t="n">
        <v>0</v>
      </c>
      <c r="CC755" s="8" t="n">
        <v>0</v>
      </c>
      <c r="CD755" s="8" t="n">
        <v>0</v>
      </c>
      <c r="CE755" s="8" t="n">
        <v>0</v>
      </c>
      <c r="CF755" s="8" t="n">
        <v>0</v>
      </c>
      <c r="CG755" s="8" t="n">
        <v>0</v>
      </c>
      <c r="CH755" s="8" t="n">
        <v>0</v>
      </c>
      <c r="CI755" s="8" t="n">
        <v>0</v>
      </c>
      <c r="CJ755" s="8" t="n">
        <v>0</v>
      </c>
      <c r="CK755" s="8" t="n">
        <v>0</v>
      </c>
      <c r="CL755" s="8" t="n">
        <v>0</v>
      </c>
      <c r="CM755" s="8" t="n">
        <v>0</v>
      </c>
      <c r="CN755" s="8" t="n">
        <v>0</v>
      </c>
      <c r="CO755" s="8" t="n">
        <v>0</v>
      </c>
      <c r="CP755" s="8" t="n">
        <v>0</v>
      </c>
      <c r="CQ755" s="8" t="n">
        <v>0</v>
      </c>
      <c r="CR755" s="8" t="n">
        <v>0</v>
      </c>
      <c r="CS755" s="8" t="n">
        <v>0</v>
      </c>
      <c r="CT755" s="8" t="n">
        <v>0</v>
      </c>
      <c r="CU755" s="8" t="n">
        <v>0</v>
      </c>
      <c r="CV755" s="8" t="n">
        <v>0</v>
      </c>
      <c r="CW755" s="8" t="n">
        <v>0</v>
      </c>
      <c r="CX755" s="8" t="n">
        <v>0</v>
      </c>
      <c r="CY755" s="8" t="n">
        <v>0</v>
      </c>
      <c r="CZ755" s="8" t="n">
        <v>0</v>
      </c>
      <c r="DA755" s="8" t="n">
        <v>1</v>
      </c>
      <c r="DB755" s="8" t="n">
        <v>0</v>
      </c>
      <c r="DC755" s="8" t="n">
        <v>0</v>
      </c>
      <c r="DD755" s="8" t="n">
        <v>0</v>
      </c>
      <c r="DE755" s="8" t="n">
        <v>1</v>
      </c>
      <c r="DF755" s="8" t="n">
        <v>0</v>
      </c>
      <c r="DG755" s="8" t="n">
        <v>0</v>
      </c>
      <c r="DH755" s="8" t="n">
        <v>0</v>
      </c>
      <c r="DI755" s="8" t="n">
        <v>2</v>
      </c>
      <c r="DJ755" s="8" t="n">
        <v>0</v>
      </c>
      <c r="DK755" s="8" t="n">
        <v>2</v>
      </c>
      <c r="DL755" s="8" t="n">
        <v>2</v>
      </c>
      <c r="DM755" s="8" t="n">
        <v>0</v>
      </c>
      <c r="DN755" s="8" t="n">
        <v>0</v>
      </c>
      <c r="DO755" s="8" t="n">
        <v>0</v>
      </c>
      <c r="DP755" s="8" t="n">
        <v>0</v>
      </c>
      <c r="DQ755" s="8" t="n">
        <f aca="false">DJ755-DI755</f>
        <v>-2</v>
      </c>
      <c r="DR755" s="19" t="n">
        <v>-1.879</v>
      </c>
      <c r="DS755" s="8" t="n">
        <v>2</v>
      </c>
      <c r="DT755" s="8" t="n">
        <v>0</v>
      </c>
      <c r="DU755" s="8" t="n">
        <v>0</v>
      </c>
      <c r="DV755" s="8" t="n">
        <v>0</v>
      </c>
      <c r="DW755" s="8" t="n">
        <v>0</v>
      </c>
      <c r="DX755" s="8" t="n">
        <v>32</v>
      </c>
      <c r="DY755" s="8" t="n">
        <v>30</v>
      </c>
      <c r="DZ755" s="8" t="n">
        <v>27</v>
      </c>
      <c r="EA755" s="8" t="n">
        <v>20</v>
      </c>
      <c r="EB755" s="8" t="n">
        <v>19</v>
      </c>
      <c r="EC755" s="8" t="n">
        <v>15</v>
      </c>
      <c r="ED755" s="8" t="n">
        <v>1.48</v>
      </c>
      <c r="EE755" s="8" t="n">
        <v>1.71</v>
      </c>
      <c r="EF755" s="8" t="n">
        <v>2</v>
      </c>
      <c r="EG755" s="8" t="n">
        <v>2</v>
      </c>
      <c r="EH755" s="12" t="n">
        <f aca="false">EF755/EB755</f>
        <v>0.105263157894737</v>
      </c>
      <c r="EI755" s="20" t="n">
        <f aca="false">1-EG755/EC755</f>
        <v>0.866666666666667</v>
      </c>
      <c r="EJ755" s="21" t="n">
        <f aca="false">EH755+EI755</f>
        <v>0.971929824561403</v>
      </c>
      <c r="EK755" s="8" t="n">
        <v>32</v>
      </c>
      <c r="EL755" s="8" t="n">
        <v>30</v>
      </c>
      <c r="EM755" s="8" t="n">
        <v>27</v>
      </c>
      <c r="EN755" s="8" t="n">
        <v>20</v>
      </c>
      <c r="EO755" s="8" t="n">
        <v>20</v>
      </c>
      <c r="EP755" s="8" t="n">
        <v>15</v>
      </c>
      <c r="EQ755" s="8" t="n">
        <v>2</v>
      </c>
      <c r="ER755" s="8" t="n">
        <v>2</v>
      </c>
      <c r="ES755" s="8" t="n">
        <v>19</v>
      </c>
      <c r="ET755" s="8" t="n">
        <v>17</v>
      </c>
      <c r="EU755" s="8" t="n">
        <v>6</v>
      </c>
      <c r="EV755" s="8" t="n">
        <v>9</v>
      </c>
      <c r="EW755" s="8" t="n">
        <v>0</v>
      </c>
      <c r="EX755" s="8" t="n">
        <v>2</v>
      </c>
      <c r="EY755" s="8" t="n">
        <v>4</v>
      </c>
      <c r="EZ755" s="8" t="n">
        <v>1</v>
      </c>
      <c r="FA755" s="8" t="n">
        <v>0</v>
      </c>
      <c r="FB755" s="8" t="n">
        <v>0.1</v>
      </c>
      <c r="FC755" s="8" t="n">
        <v>0.1</v>
      </c>
      <c r="FD755" s="19" t="n">
        <v>0.32</v>
      </c>
      <c r="FE755" s="18" t="n">
        <f aca="false">FD755/V755</f>
        <v>0.16</v>
      </c>
      <c r="FF755" s="8" t="n">
        <v>0.0006</v>
      </c>
      <c r="FG755" s="8" t="n">
        <v>0</v>
      </c>
      <c r="FH755" s="8" t="n">
        <v>0</v>
      </c>
      <c r="FI755" s="8" t="n">
        <v>0</v>
      </c>
      <c r="FJ755" s="22"/>
      <c r="FK755" s="22"/>
      <c r="FL755" s="22"/>
      <c r="FM755" s="8" t="n">
        <f aca="false">BL755+BS755+AH755+DT755</f>
        <v>12</v>
      </c>
      <c r="FN755" s="19" t="n">
        <f aca="false">IF(DS755&gt;0,(BL755+BR755)/DS755,0)</f>
        <v>4</v>
      </c>
      <c r="FO755" s="12" t="n">
        <v>0</v>
      </c>
      <c r="FP755" s="19" t="n">
        <f aca="false">Z755-AH755/10</f>
        <v>-0.4</v>
      </c>
      <c r="FQ755" s="19" t="n">
        <f aca="false">Z755+DR755/5</f>
        <v>-0.3758</v>
      </c>
      <c r="FR755" s="19" t="n">
        <f aca="false">(DX755+DY755)/AL755*60</f>
        <v>117.647058823529</v>
      </c>
      <c r="FS755" s="22"/>
      <c r="FT755" s="22"/>
      <c r="FU755" s="22"/>
      <c r="FV755" s="22"/>
      <c r="FW755" s="17" t="s">
        <v>270</v>
      </c>
      <c r="FX755" s="23" t="n">
        <v>832500</v>
      </c>
      <c r="FY755" s="23" t="n">
        <v>863333</v>
      </c>
      <c r="FZ755" s="8" t="n">
        <v>3</v>
      </c>
      <c r="GA755" s="8" t="n">
        <v>0</v>
      </c>
      <c r="GB755" s="8" t="n">
        <v>0</v>
      </c>
      <c r="GC755" s="8" t="n">
        <v>0</v>
      </c>
      <c r="GD755" s="8" t="n">
        <v>1</v>
      </c>
      <c r="GE755" s="8" t="n">
        <v>4</v>
      </c>
      <c r="GF755" s="8" t="n">
        <v>3</v>
      </c>
      <c r="GG755" s="8" t="n">
        <v>49</v>
      </c>
      <c r="GH755" s="8" t="n">
        <v>-0.1</v>
      </c>
      <c r="GI755" s="8" t="n">
        <v>0.2</v>
      </c>
      <c r="GJ755" s="8" t="n">
        <v>0.1</v>
      </c>
      <c r="GK755" s="8" t="n">
        <f aca="false">Z755-AH755/10</f>
        <v>-0.4</v>
      </c>
      <c r="GL755" s="22"/>
      <c r="GM755" s="22"/>
      <c r="GN755" s="22"/>
      <c r="GO755" s="22"/>
      <c r="GP755" s="22"/>
    </row>
    <row r="756" customFormat="false" ht="13.65" hidden="false" customHeight="true" outlineLevel="0" collapsed="false">
      <c r="A756" s="16" t="n">
        <v>34038</v>
      </c>
      <c r="B756" s="17" t="s">
        <v>3442</v>
      </c>
      <c r="C756" s="17" t="s">
        <v>272</v>
      </c>
      <c r="D756" s="17" t="s">
        <v>262</v>
      </c>
      <c r="E756" s="17" t="s">
        <v>262</v>
      </c>
      <c r="F756" s="8" t="n">
        <v>74</v>
      </c>
      <c r="G756" s="8" t="n">
        <v>207</v>
      </c>
      <c r="H756" s="8" t="n">
        <v>2011</v>
      </c>
      <c r="I756" s="8" t="n">
        <v>2</v>
      </c>
      <c r="J756" s="8" t="n">
        <v>54</v>
      </c>
      <c r="K756" s="17" t="s">
        <v>263</v>
      </c>
      <c r="L756" s="8" t="n">
        <v>2014</v>
      </c>
      <c r="M756" s="8" t="n">
        <v>24</v>
      </c>
      <c r="N756" s="8" t="n">
        <v>4</v>
      </c>
      <c r="O756" s="8" t="n">
        <v>8476449</v>
      </c>
      <c r="P756" s="17" t="s">
        <v>3443</v>
      </c>
      <c r="Q756" s="17" t="s">
        <v>3444</v>
      </c>
      <c r="R756" s="17" t="s">
        <v>3445</v>
      </c>
      <c r="S756" s="17" t="s">
        <v>3446</v>
      </c>
      <c r="T756" s="17" t="s">
        <v>278</v>
      </c>
      <c r="U756" s="17" t="s">
        <v>389</v>
      </c>
      <c r="V756" s="8" t="n">
        <v>32</v>
      </c>
      <c r="W756" s="8" t="n">
        <v>2</v>
      </c>
      <c r="X756" s="8" t="n">
        <v>3</v>
      </c>
      <c r="Y756" s="8" t="n">
        <v>1</v>
      </c>
      <c r="Z756" s="8" t="n">
        <v>5</v>
      </c>
      <c r="AA756" s="8" t="n">
        <v>23</v>
      </c>
      <c r="AB756" s="8" t="n">
        <v>77</v>
      </c>
      <c r="AC756" s="18" t="n">
        <f aca="false">Z756/V756</f>
        <v>0.15625</v>
      </c>
      <c r="AD756" s="19" t="n">
        <f aca="false">IF(FZ756&gt;V756,Z756-V756*(GC756-Z756)/(FZ756-V756),0)</f>
        <v>2.27659574468085</v>
      </c>
      <c r="AE756" s="19" t="n">
        <v>1.915</v>
      </c>
      <c r="AF756" s="8" t="n">
        <v>0</v>
      </c>
      <c r="AG756" s="8" t="n">
        <v>-6.7</v>
      </c>
      <c r="AH756" s="8" t="n">
        <v>8</v>
      </c>
      <c r="AI756" s="8" t="n">
        <v>574</v>
      </c>
      <c r="AJ756" s="8" t="n">
        <v>25535</v>
      </c>
      <c r="AK756" s="19" t="n">
        <v>425.58333333333</v>
      </c>
      <c r="AL756" s="8" t="n">
        <v>425.62</v>
      </c>
      <c r="AM756" s="8" t="n">
        <v>426</v>
      </c>
      <c r="AN756" s="18" t="n">
        <f aca="false">AJ756/60/V756</f>
        <v>13.2994791666667</v>
      </c>
      <c r="AO756" s="8" t="n">
        <v>22.49</v>
      </c>
      <c r="AP756" s="12" t="n">
        <f aca="false">IF(EF756&gt;0,Z756/EF756,0)</f>
        <v>0.333333333333333</v>
      </c>
      <c r="AQ756" s="8" t="n">
        <v>53</v>
      </c>
      <c r="AR756" s="8" t="n">
        <v>53</v>
      </c>
      <c r="AS756" s="8" t="n">
        <v>53</v>
      </c>
      <c r="AT756" s="8" t="n">
        <v>41</v>
      </c>
      <c r="AU756" s="8" t="n">
        <v>41</v>
      </c>
      <c r="AV756" s="8" t="n">
        <v>28</v>
      </c>
      <c r="AW756" s="8" t="n">
        <v>14</v>
      </c>
      <c r="AX756" s="8" t="n">
        <v>3</v>
      </c>
      <c r="AY756" s="8" t="n">
        <v>1</v>
      </c>
      <c r="AZ756" s="8" t="n">
        <v>0</v>
      </c>
      <c r="BA756" s="8" t="n">
        <f aca="false">AY756+AZ756</f>
        <v>1</v>
      </c>
      <c r="BB756" s="8" t="n">
        <v>1.44</v>
      </c>
      <c r="BC756" s="8" t="n">
        <v>57.5</v>
      </c>
      <c r="BD756" s="19" t="n">
        <v>21.7</v>
      </c>
      <c r="BE756" s="19" t="n">
        <v>3.05933033091837</v>
      </c>
      <c r="BF756" s="19" t="n">
        <f aca="false">AQ756+BD756</f>
        <v>74.7</v>
      </c>
      <c r="BG756" s="19" t="n">
        <f aca="false">IF(AL756&gt;0,BF756/AL756*60,0)</f>
        <v>10.5305201823223</v>
      </c>
      <c r="BH756" s="8" t="n">
        <v>133</v>
      </c>
      <c r="BI756" s="8" t="n">
        <v>114</v>
      </c>
      <c r="BJ756" s="8" t="n">
        <v>131</v>
      </c>
      <c r="BK756" s="12" t="n">
        <f aca="false">BH756/(BH756+BJ756)</f>
        <v>0.503787878787879</v>
      </c>
      <c r="BL756" s="8" t="n">
        <v>35</v>
      </c>
      <c r="BM756" s="8" t="n">
        <v>35</v>
      </c>
      <c r="BN756" s="8" t="n">
        <v>50</v>
      </c>
      <c r="BO756" s="8" t="n">
        <f aca="false">BM756-BN756</f>
        <v>-15</v>
      </c>
      <c r="BP756" s="8" t="n">
        <v>13</v>
      </c>
      <c r="BQ756" s="8" t="n">
        <v>3</v>
      </c>
      <c r="BR756" s="8" t="n">
        <v>7</v>
      </c>
      <c r="BS756" s="8" t="n">
        <v>44</v>
      </c>
      <c r="BT756" s="12" t="n">
        <f aca="false">BS756/(EA756+BS756)</f>
        <v>0.116402116402116</v>
      </c>
      <c r="BU756" s="8" t="n">
        <v>0</v>
      </c>
      <c r="BV756" s="8" t="n">
        <v>0</v>
      </c>
      <c r="BW756" s="12" t="n">
        <f aca="false">IF(BU756+BV756&gt;0,BU756/(BU756+BV756),0)</f>
        <v>0</v>
      </c>
      <c r="BX756" s="8" t="n">
        <v>0</v>
      </c>
      <c r="BY756" s="8" t="n">
        <v>0</v>
      </c>
      <c r="BZ756" s="8" t="n">
        <v>0</v>
      </c>
      <c r="CA756" s="8" t="n">
        <v>0</v>
      </c>
      <c r="CB756" s="8" t="n">
        <v>0</v>
      </c>
      <c r="CC756" s="8" t="n">
        <v>0</v>
      </c>
      <c r="CD756" s="8" t="n">
        <v>0</v>
      </c>
      <c r="CE756" s="8" t="n">
        <v>0</v>
      </c>
      <c r="CF756" s="8" t="n">
        <v>0</v>
      </c>
      <c r="CG756" s="8" t="n">
        <v>0</v>
      </c>
      <c r="CH756" s="8" t="n">
        <v>0</v>
      </c>
      <c r="CI756" s="8" t="n">
        <v>0</v>
      </c>
      <c r="CJ756" s="8" t="n">
        <v>0</v>
      </c>
      <c r="CK756" s="8" t="n">
        <v>0</v>
      </c>
      <c r="CL756" s="8" t="n">
        <v>0</v>
      </c>
      <c r="CM756" s="8" t="n">
        <v>1</v>
      </c>
      <c r="CN756" s="8" t="n">
        <v>0</v>
      </c>
      <c r="CO756" s="8" t="n">
        <v>0</v>
      </c>
      <c r="CP756" s="8" t="n">
        <v>0</v>
      </c>
      <c r="CQ756" s="8" t="n">
        <v>0</v>
      </c>
      <c r="CR756" s="8" t="n">
        <v>0</v>
      </c>
      <c r="CS756" s="8" t="n">
        <v>1</v>
      </c>
      <c r="CT756" s="8" t="n">
        <v>0</v>
      </c>
      <c r="CU756" s="8" t="n">
        <v>0</v>
      </c>
      <c r="CV756" s="8" t="n">
        <v>0</v>
      </c>
      <c r="CW756" s="8" t="n">
        <v>1</v>
      </c>
      <c r="CX756" s="8" t="n">
        <v>0</v>
      </c>
      <c r="CY756" s="8" t="n">
        <v>0</v>
      </c>
      <c r="CZ756" s="8" t="n">
        <v>4</v>
      </c>
      <c r="DA756" s="8" t="n">
        <v>9</v>
      </c>
      <c r="DB756" s="8" t="n">
        <v>1</v>
      </c>
      <c r="DC756" s="8" t="n">
        <v>0</v>
      </c>
      <c r="DD756" s="8" t="n">
        <v>5</v>
      </c>
      <c r="DE756" s="8" t="n">
        <v>6</v>
      </c>
      <c r="DF756" s="8" t="n">
        <v>0</v>
      </c>
      <c r="DG756" s="8" t="n">
        <v>0</v>
      </c>
      <c r="DH756" s="8" t="n">
        <v>16</v>
      </c>
      <c r="DI756" s="8" t="n">
        <v>4</v>
      </c>
      <c r="DJ756" s="8" t="n">
        <v>0</v>
      </c>
      <c r="DK756" s="8" t="n">
        <v>4</v>
      </c>
      <c r="DL756" s="8" t="n">
        <v>4</v>
      </c>
      <c r="DM756" s="8" t="n">
        <v>0</v>
      </c>
      <c r="DN756" s="8" t="n">
        <v>0</v>
      </c>
      <c r="DO756" s="8" t="n">
        <v>0</v>
      </c>
      <c r="DP756" s="8" t="n">
        <v>0</v>
      </c>
      <c r="DQ756" s="8" t="n">
        <f aca="false">DJ756-DI756</f>
        <v>-4</v>
      </c>
      <c r="DR756" s="19" t="n">
        <v>-2.175</v>
      </c>
      <c r="DS756" s="8" t="n">
        <v>4</v>
      </c>
      <c r="DT756" s="8" t="n">
        <v>0</v>
      </c>
      <c r="DU756" s="8" t="n">
        <v>0</v>
      </c>
      <c r="DV756" s="8" t="n">
        <v>0</v>
      </c>
      <c r="DW756" s="8" t="n">
        <v>0</v>
      </c>
      <c r="DX756" s="8" t="n">
        <v>336</v>
      </c>
      <c r="DY756" s="8" t="n">
        <v>462</v>
      </c>
      <c r="DZ756" s="8" t="n">
        <v>255</v>
      </c>
      <c r="EA756" s="8" t="n">
        <v>334</v>
      </c>
      <c r="EB756" s="8" t="n">
        <v>189</v>
      </c>
      <c r="EC756" s="8" t="n">
        <v>244</v>
      </c>
      <c r="ED756" s="8" t="n">
        <v>14.17</v>
      </c>
      <c r="EE756" s="8" t="n">
        <v>19.26</v>
      </c>
      <c r="EF756" s="8" t="n">
        <v>15</v>
      </c>
      <c r="EG756" s="8" t="n">
        <v>20</v>
      </c>
      <c r="EH756" s="12" t="n">
        <f aca="false">EF756/EB756</f>
        <v>0.0793650793650794</v>
      </c>
      <c r="EI756" s="20" t="n">
        <f aca="false">1-EG756/EC756</f>
        <v>0.918032786885246</v>
      </c>
      <c r="EJ756" s="21" t="n">
        <f aca="false">EH756+EI756</f>
        <v>0.997397866250325</v>
      </c>
      <c r="EK756" s="8" t="n">
        <v>338</v>
      </c>
      <c r="EL756" s="8" t="n">
        <v>462</v>
      </c>
      <c r="EM756" s="8" t="n">
        <v>257</v>
      </c>
      <c r="EN756" s="8" t="n">
        <v>334</v>
      </c>
      <c r="EO756" s="8" t="n">
        <v>191</v>
      </c>
      <c r="EP756" s="8" t="n">
        <v>243</v>
      </c>
      <c r="EQ756" s="8" t="n">
        <v>15</v>
      </c>
      <c r="ER756" s="8" t="n">
        <v>20</v>
      </c>
      <c r="ES756" s="8" t="n">
        <v>161</v>
      </c>
      <c r="ET756" s="8" t="n">
        <v>211</v>
      </c>
      <c r="EU756" s="8" t="n">
        <v>58</v>
      </c>
      <c r="EV756" s="8" t="n">
        <v>86</v>
      </c>
      <c r="EW756" s="8" t="n">
        <v>5</v>
      </c>
      <c r="EX756" s="8" t="n">
        <v>11</v>
      </c>
      <c r="EY756" s="8" t="n">
        <v>22</v>
      </c>
      <c r="EZ756" s="8" t="n">
        <v>16</v>
      </c>
      <c r="FA756" s="8" t="n">
        <v>0.2</v>
      </c>
      <c r="FB756" s="8" t="n">
        <v>0.9</v>
      </c>
      <c r="FC756" s="8" t="n">
        <v>1.1</v>
      </c>
      <c r="FD756" s="19" t="n">
        <v>1.8</v>
      </c>
      <c r="FE756" s="18" t="n">
        <f aca="false">FD756/V756</f>
        <v>0.05625</v>
      </c>
      <c r="FF756" s="8" t="n">
        <v>0.5437</v>
      </c>
      <c r="FG756" s="8" t="n">
        <v>-0.45</v>
      </c>
      <c r="FH756" s="8" t="n">
        <v>-0.03</v>
      </c>
      <c r="FI756" s="8" t="n">
        <v>-0.48</v>
      </c>
      <c r="FJ756" s="22"/>
      <c r="FK756" s="22"/>
      <c r="FL756" s="22"/>
      <c r="FM756" s="8" t="n">
        <f aca="false">BL756+BS756+AH756+DT756</f>
        <v>87</v>
      </c>
      <c r="FN756" s="19" t="n">
        <f aca="false">IF(DS756&gt;0,(BL756+BR756)/DS756,0)</f>
        <v>10.5</v>
      </c>
      <c r="FO756" s="12" t="n">
        <v>0.0219017094</v>
      </c>
      <c r="FP756" s="19" t="n">
        <f aca="false">Z756-AH756/10</f>
        <v>4.2</v>
      </c>
      <c r="FQ756" s="19" t="n">
        <f aca="false">Z756+DR756/5</f>
        <v>4.565</v>
      </c>
      <c r="FR756" s="19" t="n">
        <f aca="false">(DX756+DY756)/AL756*60</f>
        <v>112.494713594286</v>
      </c>
      <c r="FS756" s="8" t="n">
        <v>3</v>
      </c>
      <c r="FT756" s="17" t="s">
        <v>352</v>
      </c>
      <c r="FU756" s="8" t="n">
        <v>25</v>
      </c>
      <c r="FV756" s="22"/>
      <c r="FW756" s="17" t="s">
        <v>270</v>
      </c>
      <c r="FX756" s="23" t="n">
        <v>650000</v>
      </c>
      <c r="FY756" s="23" t="n">
        <v>675000</v>
      </c>
      <c r="FZ756" s="8" t="n">
        <v>79</v>
      </c>
      <c r="GA756" s="8" t="n">
        <v>3</v>
      </c>
      <c r="GB756" s="8" t="n">
        <v>6</v>
      </c>
      <c r="GC756" s="8" t="n">
        <v>9</v>
      </c>
      <c r="GD756" s="8" t="n">
        <v>-7</v>
      </c>
      <c r="GE756" s="8" t="n">
        <v>26</v>
      </c>
      <c r="GF756" s="8" t="n">
        <v>62</v>
      </c>
      <c r="GG756" s="8" t="n">
        <v>1066</v>
      </c>
      <c r="GH756" s="8" t="n">
        <v>0</v>
      </c>
      <c r="GI756" s="8" t="n">
        <v>1.6</v>
      </c>
      <c r="GJ756" s="8" t="n">
        <v>1.6</v>
      </c>
      <c r="GK756" s="8" t="n">
        <f aca="false">Z756-AH756/10</f>
        <v>4.2</v>
      </c>
      <c r="GL756" s="22"/>
      <c r="GM756" s="22"/>
      <c r="GN756" s="22"/>
      <c r="GO756" s="22"/>
      <c r="GP756" s="22"/>
    </row>
    <row r="757" customFormat="false" ht="13.65" hidden="false" customHeight="true" outlineLevel="0" collapsed="false">
      <c r="A757" s="16" t="n">
        <v>30059</v>
      </c>
      <c r="B757" s="17" t="s">
        <v>1082</v>
      </c>
      <c r="C757" s="17" t="s">
        <v>27</v>
      </c>
      <c r="D757" s="17" t="s">
        <v>262</v>
      </c>
      <c r="E757" s="17" t="s">
        <v>262</v>
      </c>
      <c r="F757" s="8" t="n">
        <v>74</v>
      </c>
      <c r="G757" s="8" t="n">
        <v>215</v>
      </c>
      <c r="H757" s="8" t="n">
        <v>2000</v>
      </c>
      <c r="I757" s="8" t="n">
        <v>1</v>
      </c>
      <c r="J757" s="8" t="n">
        <v>6</v>
      </c>
      <c r="K757" s="17" t="s">
        <v>263</v>
      </c>
      <c r="L757" s="8" t="n">
        <v>2000</v>
      </c>
      <c r="M757" s="8" t="n">
        <v>35</v>
      </c>
      <c r="N757" s="8" t="n">
        <v>17</v>
      </c>
      <c r="O757" s="8" t="n">
        <v>8468486</v>
      </c>
      <c r="P757" s="17" t="s">
        <v>3447</v>
      </c>
      <c r="Q757" s="17" t="s">
        <v>3448</v>
      </c>
      <c r="R757" s="17" t="s">
        <v>3449</v>
      </c>
      <c r="S757" s="17" t="s">
        <v>3446</v>
      </c>
      <c r="T757" s="17" t="s">
        <v>268</v>
      </c>
      <c r="U757" s="17" t="s">
        <v>488</v>
      </c>
      <c r="V757" s="8" t="n">
        <v>62</v>
      </c>
      <c r="W757" s="8" t="n">
        <v>13</v>
      </c>
      <c r="X757" s="8" t="n">
        <v>11</v>
      </c>
      <c r="Y757" s="8" t="n">
        <v>8</v>
      </c>
      <c r="Z757" s="8" t="n">
        <v>24</v>
      </c>
      <c r="AA757" s="8" t="n">
        <v>14</v>
      </c>
      <c r="AB757" s="8" t="n">
        <v>40</v>
      </c>
      <c r="AC757" s="18" t="n">
        <f aca="false">Z757/V757</f>
        <v>0.387096774193548</v>
      </c>
      <c r="AD757" s="19" t="n">
        <f aca="false">IF(FZ757&gt;V757,Z757-V757*(GC757-Z757)/(FZ757-V757),0)</f>
        <v>-11.6748104465038</v>
      </c>
      <c r="AE757" s="19" t="n">
        <v>9.87</v>
      </c>
      <c r="AF757" s="8" t="n">
        <v>-3</v>
      </c>
      <c r="AG757" s="8" t="n">
        <v>-3.7</v>
      </c>
      <c r="AH757" s="8" t="n">
        <v>82</v>
      </c>
      <c r="AI757" s="8" t="n">
        <v>1099</v>
      </c>
      <c r="AJ757" s="8" t="n">
        <v>44707</v>
      </c>
      <c r="AK757" s="19" t="n">
        <v>745.11666666667</v>
      </c>
      <c r="AL757" s="8" t="n">
        <v>745.13</v>
      </c>
      <c r="AM757" s="8" t="n">
        <v>745</v>
      </c>
      <c r="AN757" s="18" t="n">
        <f aca="false">AJ757/60/V757</f>
        <v>12.0180107526882</v>
      </c>
      <c r="AO757" s="8" t="n">
        <v>20.52</v>
      </c>
      <c r="AP757" s="12" t="n">
        <f aca="false">IF(EF757&gt;0,Z757/EF757,0)</f>
        <v>0.705882352941176</v>
      </c>
      <c r="AQ757" s="8" t="n">
        <v>133</v>
      </c>
      <c r="AR757" s="8" t="n">
        <v>133</v>
      </c>
      <c r="AS757" s="8" t="n">
        <v>133</v>
      </c>
      <c r="AT757" s="8" t="n">
        <v>107</v>
      </c>
      <c r="AU757" s="8" t="n">
        <v>107</v>
      </c>
      <c r="AV757" s="8" t="n">
        <v>82</v>
      </c>
      <c r="AW757" s="8" t="n">
        <v>79</v>
      </c>
      <c r="AX757" s="8" t="n">
        <v>41</v>
      </c>
      <c r="AY757" s="8" t="n">
        <v>5</v>
      </c>
      <c r="AZ757" s="8" t="n">
        <v>5</v>
      </c>
      <c r="BA757" s="8" t="n">
        <f aca="false">AY757+AZ757</f>
        <v>10</v>
      </c>
      <c r="BB757" s="8" t="n">
        <v>8.38</v>
      </c>
      <c r="BC757" s="8" t="n">
        <v>32.5732</v>
      </c>
      <c r="BD757" s="19" t="n">
        <v>181.6</v>
      </c>
      <c r="BE757" s="19" t="n">
        <v>14.6232133670342</v>
      </c>
      <c r="BF757" s="19" t="n">
        <f aca="false">AQ757+BD757</f>
        <v>314.6</v>
      </c>
      <c r="BG757" s="19" t="n">
        <f aca="false">IF(AL757&gt;0,BF757/AL757*60,0)</f>
        <v>25.3324923167769</v>
      </c>
      <c r="BH757" s="8" t="n">
        <v>290</v>
      </c>
      <c r="BI757" s="8" t="n">
        <v>242</v>
      </c>
      <c r="BJ757" s="8" t="n">
        <v>220</v>
      </c>
      <c r="BK757" s="12" t="n">
        <f aca="false">BH757/(BH757+BJ757)</f>
        <v>0.568627450980392</v>
      </c>
      <c r="BL757" s="8" t="n">
        <v>82</v>
      </c>
      <c r="BM757" s="8" t="n">
        <v>82</v>
      </c>
      <c r="BN757" s="8" t="n">
        <v>41</v>
      </c>
      <c r="BO757" s="8" t="n">
        <f aca="false">BM757-BN757</f>
        <v>41</v>
      </c>
      <c r="BP757" s="8" t="n">
        <v>25</v>
      </c>
      <c r="BQ757" s="8" t="n">
        <v>25</v>
      </c>
      <c r="BR757" s="8" t="n">
        <v>14</v>
      </c>
      <c r="BS757" s="8" t="n">
        <v>25</v>
      </c>
      <c r="BT757" s="12" t="n">
        <f aca="false">BS757/(EA757+BS757)</f>
        <v>0.0496031746031746</v>
      </c>
      <c r="BU757" s="8" t="n">
        <v>3</v>
      </c>
      <c r="BV757" s="8" t="n">
        <v>12</v>
      </c>
      <c r="BW757" s="12" t="n">
        <f aca="false">IF(BU757+BV757&gt;0,BU757/(BU757+BV757),0)</f>
        <v>0.2</v>
      </c>
      <c r="BX757" s="8" t="n">
        <v>0</v>
      </c>
      <c r="BY757" s="8" t="n">
        <v>3</v>
      </c>
      <c r="BZ757" s="8" t="n">
        <v>0</v>
      </c>
      <c r="CA757" s="8" t="n">
        <v>4</v>
      </c>
      <c r="CB757" s="8" t="n">
        <v>3</v>
      </c>
      <c r="CC757" s="8" t="n">
        <v>5</v>
      </c>
      <c r="CD757" s="8" t="n">
        <v>1</v>
      </c>
      <c r="CE757" s="8" t="n">
        <v>5</v>
      </c>
      <c r="CF757" s="8" t="n">
        <v>0</v>
      </c>
      <c r="CG757" s="8" t="n">
        <v>2</v>
      </c>
      <c r="CH757" s="8" t="n">
        <v>3</v>
      </c>
      <c r="CI757" s="8" t="n">
        <v>8</v>
      </c>
      <c r="CJ757" s="8" t="n">
        <v>0</v>
      </c>
      <c r="CK757" s="8" t="n">
        <v>0</v>
      </c>
      <c r="CL757" s="8" t="n">
        <v>4</v>
      </c>
      <c r="CM757" s="8" t="n">
        <v>2</v>
      </c>
      <c r="CN757" s="8" t="n">
        <v>0</v>
      </c>
      <c r="CO757" s="8" t="n">
        <v>0</v>
      </c>
      <c r="CP757" s="8" t="n">
        <v>0</v>
      </c>
      <c r="CQ757" s="8" t="n">
        <v>0</v>
      </c>
      <c r="CR757" s="8" t="n">
        <v>0</v>
      </c>
      <c r="CS757" s="8" t="n">
        <v>1</v>
      </c>
      <c r="CT757" s="8" t="n">
        <v>1</v>
      </c>
      <c r="CU757" s="8" t="n">
        <v>5</v>
      </c>
      <c r="CV757" s="8" t="n">
        <v>1</v>
      </c>
      <c r="CW757" s="8" t="n">
        <v>5</v>
      </c>
      <c r="CX757" s="8" t="n">
        <v>0</v>
      </c>
      <c r="CY757" s="8" t="n">
        <v>0</v>
      </c>
      <c r="CZ757" s="8" t="n">
        <v>3</v>
      </c>
      <c r="DA757" s="8" t="n">
        <v>22</v>
      </c>
      <c r="DB757" s="8" t="n">
        <v>5</v>
      </c>
      <c r="DC757" s="8" t="n">
        <v>1</v>
      </c>
      <c r="DD757" s="8" t="n">
        <v>10</v>
      </c>
      <c r="DE757" s="8" t="n">
        <v>11</v>
      </c>
      <c r="DF757" s="8" t="n">
        <v>14</v>
      </c>
      <c r="DG757" s="8" t="n">
        <v>1</v>
      </c>
      <c r="DH757" s="8" t="n">
        <v>40</v>
      </c>
      <c r="DI757" s="8" t="n">
        <v>19</v>
      </c>
      <c r="DJ757" s="8" t="n">
        <v>8</v>
      </c>
      <c r="DK757" s="8" t="n">
        <v>22</v>
      </c>
      <c r="DL757" s="8" t="n">
        <v>19</v>
      </c>
      <c r="DM757" s="8" t="n">
        <v>3</v>
      </c>
      <c r="DN757" s="8" t="n">
        <v>11</v>
      </c>
      <c r="DO757" s="8" t="n">
        <v>8</v>
      </c>
      <c r="DP757" s="8" t="n">
        <v>3</v>
      </c>
      <c r="DQ757" s="8" t="n">
        <f aca="false">DJ757-DI757</f>
        <v>-11</v>
      </c>
      <c r="DR757" s="19" t="n">
        <v>-11.432</v>
      </c>
      <c r="DS757" s="8" t="n">
        <v>11</v>
      </c>
      <c r="DT757" s="8" t="n">
        <v>4</v>
      </c>
      <c r="DU757" s="8" t="n">
        <v>0</v>
      </c>
      <c r="DV757" s="8" t="n">
        <v>3</v>
      </c>
      <c r="DW757" s="8" t="n">
        <v>1</v>
      </c>
      <c r="DX757" s="8" t="n">
        <v>758</v>
      </c>
      <c r="DY757" s="8" t="n">
        <v>641</v>
      </c>
      <c r="DZ757" s="8" t="n">
        <v>559</v>
      </c>
      <c r="EA757" s="8" t="n">
        <v>479</v>
      </c>
      <c r="EB757" s="8" t="n">
        <v>402</v>
      </c>
      <c r="EC757" s="8" t="n">
        <v>368</v>
      </c>
      <c r="ED757" s="8" t="n">
        <v>32.18</v>
      </c>
      <c r="EE757" s="8" t="n">
        <v>27.11</v>
      </c>
      <c r="EF757" s="8" t="n">
        <v>34</v>
      </c>
      <c r="EG757" s="8" t="n">
        <v>30</v>
      </c>
      <c r="EH757" s="12" t="n">
        <f aca="false">EF757/EB757</f>
        <v>0.0845771144278607</v>
      </c>
      <c r="EI757" s="20" t="n">
        <f aca="false">1-EG757/EC757</f>
        <v>0.918478260869565</v>
      </c>
      <c r="EJ757" s="21" t="n">
        <f aca="false">EH757+EI757</f>
        <v>1.00305537529743</v>
      </c>
      <c r="EK757" s="8" t="n">
        <v>756</v>
      </c>
      <c r="EL757" s="8" t="n">
        <v>642</v>
      </c>
      <c r="EM757" s="8" t="n">
        <v>558</v>
      </c>
      <c r="EN757" s="8" t="n">
        <v>480</v>
      </c>
      <c r="EO757" s="8" t="n">
        <v>400</v>
      </c>
      <c r="EP757" s="8" t="n">
        <v>369</v>
      </c>
      <c r="EQ757" s="8" t="n">
        <v>34</v>
      </c>
      <c r="ER757" s="8" t="n">
        <v>29</v>
      </c>
      <c r="ES757" s="8" t="n">
        <v>329</v>
      </c>
      <c r="ET757" s="8" t="n">
        <v>298</v>
      </c>
      <c r="EU757" s="8" t="n">
        <v>127</v>
      </c>
      <c r="EV757" s="8" t="n">
        <v>110</v>
      </c>
      <c r="EW757" s="8" t="n">
        <v>25</v>
      </c>
      <c r="EX757" s="8" t="n">
        <v>11</v>
      </c>
      <c r="EY757" s="8" t="n">
        <v>72</v>
      </c>
      <c r="EZ757" s="8" t="n">
        <v>62</v>
      </c>
      <c r="FA757" s="8" t="n">
        <v>1.8</v>
      </c>
      <c r="FB757" s="8" t="n">
        <v>0.6</v>
      </c>
      <c r="FC757" s="8" t="n">
        <v>2.4</v>
      </c>
      <c r="FD757" s="19" t="n">
        <v>23.66</v>
      </c>
      <c r="FE757" s="18" t="n">
        <f aca="false">FD757/V757</f>
        <v>0.381612903225806</v>
      </c>
      <c r="FF757" s="8" t="n">
        <v>1.2581</v>
      </c>
      <c r="FG757" s="8" t="n">
        <v>0.84</v>
      </c>
      <c r="FH757" s="8" t="n">
        <v>-0.15</v>
      </c>
      <c r="FI757" s="8" t="n">
        <v>0.68</v>
      </c>
      <c r="FJ757" s="22"/>
      <c r="FK757" s="22"/>
      <c r="FL757" s="22"/>
      <c r="FM757" s="8" t="n">
        <f aca="false">BL757+BS757+AH757+DT757</f>
        <v>193</v>
      </c>
      <c r="FN757" s="19" t="n">
        <f aca="false">IF(DS757&gt;0,(BL757+BR757)/DS757,0)</f>
        <v>8.72727272727273</v>
      </c>
      <c r="FO757" s="12" t="n">
        <v>0.0693288241</v>
      </c>
      <c r="FP757" s="19" t="n">
        <f aca="false">Z757-AH757/10</f>
        <v>15.8</v>
      </c>
      <c r="FQ757" s="19" t="n">
        <f aca="false">Z757+DR757/5</f>
        <v>21.7136</v>
      </c>
      <c r="FR757" s="19" t="n">
        <f aca="false">(DX757+DY757)/AL757*60</f>
        <v>112.651483633728</v>
      </c>
      <c r="FS757" s="8" t="n">
        <v>13</v>
      </c>
      <c r="FT757" s="17" t="s">
        <v>307</v>
      </c>
      <c r="FU757" s="8" t="n">
        <v>159</v>
      </c>
      <c r="FV757" s="22"/>
      <c r="FW757" s="17" t="s">
        <v>280</v>
      </c>
      <c r="FX757" s="23" t="n">
        <v>1000000</v>
      </c>
      <c r="FY757" s="23" t="n">
        <v>1000000</v>
      </c>
      <c r="FZ757" s="8" t="n">
        <v>1249</v>
      </c>
      <c r="GA757" s="8" t="n">
        <v>327</v>
      </c>
      <c r="GB757" s="8" t="n">
        <v>380</v>
      </c>
      <c r="GC757" s="8" t="n">
        <v>707</v>
      </c>
      <c r="GD757" s="8" t="n">
        <v>66</v>
      </c>
      <c r="GE757" s="8" t="n">
        <v>1809</v>
      </c>
      <c r="GF757" s="8" t="n">
        <v>2777</v>
      </c>
      <c r="GG757" s="8" t="n">
        <v>19535</v>
      </c>
      <c r="GH757" s="8" t="n">
        <v>57.8</v>
      </c>
      <c r="GI757" s="8" t="n">
        <v>23.6</v>
      </c>
      <c r="GJ757" s="8" t="n">
        <v>81.4</v>
      </c>
      <c r="GK757" s="8" t="n">
        <f aca="false">Z757-AH757/10</f>
        <v>15.8</v>
      </c>
      <c r="GL757" s="22"/>
      <c r="GM757" s="22"/>
      <c r="GN757" s="22"/>
      <c r="GO757" s="22"/>
      <c r="GP757" s="22"/>
    </row>
    <row r="758" customFormat="false" ht="13.65" hidden="false" customHeight="true" outlineLevel="0" collapsed="false">
      <c r="A758" s="16" t="n">
        <v>34484</v>
      </c>
      <c r="B758" s="17" t="s">
        <v>3450</v>
      </c>
      <c r="C758" s="17" t="s">
        <v>272</v>
      </c>
      <c r="D758" s="17" t="s">
        <v>262</v>
      </c>
      <c r="E758" s="17" t="s">
        <v>262</v>
      </c>
      <c r="F758" s="8" t="n">
        <v>73</v>
      </c>
      <c r="G758" s="8" t="n">
        <v>190</v>
      </c>
      <c r="H758" s="8" t="n">
        <v>2012</v>
      </c>
      <c r="I758" s="8" t="n">
        <v>1</v>
      </c>
      <c r="J758" s="8" t="n">
        <v>20</v>
      </c>
      <c r="K758" s="17" t="s">
        <v>263</v>
      </c>
      <c r="L758" s="8" t="n">
        <v>2012</v>
      </c>
      <c r="M758" s="8" t="n">
        <v>23</v>
      </c>
      <c r="N758" s="8" t="n">
        <v>5</v>
      </c>
      <c r="O758" s="8" t="n">
        <v>8476872</v>
      </c>
      <c r="P758" s="17" t="s">
        <v>3451</v>
      </c>
      <c r="Q758" s="17" t="s">
        <v>3452</v>
      </c>
      <c r="R758" s="17" t="s">
        <v>3453</v>
      </c>
      <c r="S758" s="17" t="s">
        <v>3446</v>
      </c>
      <c r="T758" s="17" t="s">
        <v>313</v>
      </c>
      <c r="U758" s="17" t="s">
        <v>562</v>
      </c>
      <c r="V758" s="8" t="n">
        <v>81</v>
      </c>
      <c r="W758" s="8" t="n">
        <v>10</v>
      </c>
      <c r="X758" s="8" t="n">
        <v>10</v>
      </c>
      <c r="Y758" s="8" t="n">
        <v>7</v>
      </c>
      <c r="Z758" s="8" t="n">
        <v>20</v>
      </c>
      <c r="AA758" s="8" t="n">
        <v>13</v>
      </c>
      <c r="AB758" s="8" t="n">
        <v>82</v>
      </c>
      <c r="AC758" s="18" t="n">
        <f aca="false">Z758/V758</f>
        <v>0.246913580246914</v>
      </c>
      <c r="AD758" s="19" t="n">
        <f aca="false">IF(FZ758&gt;V758,Z758-V758*(GC758-Z758)/(FZ758-V758),0)</f>
        <v>-0.0642201834862384</v>
      </c>
      <c r="AE758" s="19" t="n">
        <v>7.817</v>
      </c>
      <c r="AF758" s="8" t="n">
        <v>-10</v>
      </c>
      <c r="AG758" s="8" t="n">
        <v>3.1</v>
      </c>
      <c r="AH758" s="8" t="n">
        <v>42</v>
      </c>
      <c r="AI758" s="8" t="n">
        <v>1307</v>
      </c>
      <c r="AJ758" s="8" t="n">
        <v>54043</v>
      </c>
      <c r="AK758" s="19" t="n">
        <v>900.71666666667</v>
      </c>
      <c r="AL758" s="8" t="n">
        <v>900.72</v>
      </c>
      <c r="AM758" s="8" t="n">
        <v>901</v>
      </c>
      <c r="AN758" s="18" t="n">
        <f aca="false">AJ758/60/V758</f>
        <v>11.1199588477366</v>
      </c>
      <c r="AO758" s="8" t="n">
        <v>18.84</v>
      </c>
      <c r="AP758" s="12" t="n">
        <f aca="false">IF(EF758&gt;0,Z758/EF758,0)</f>
        <v>0.869565217391304</v>
      </c>
      <c r="AQ758" s="8" t="n">
        <v>173</v>
      </c>
      <c r="AR758" s="8" t="n">
        <v>173</v>
      </c>
      <c r="AS758" s="8" t="n">
        <v>173</v>
      </c>
      <c r="AT758" s="8" t="n">
        <v>146</v>
      </c>
      <c r="AU758" s="8" t="n">
        <v>146</v>
      </c>
      <c r="AV758" s="8" t="n">
        <v>108</v>
      </c>
      <c r="AW758" s="8" t="n">
        <v>104</v>
      </c>
      <c r="AX758" s="8" t="n">
        <v>52</v>
      </c>
      <c r="AY758" s="8" t="n">
        <v>10</v>
      </c>
      <c r="AZ758" s="8" t="n">
        <v>10</v>
      </c>
      <c r="BA758" s="8" t="n">
        <f aca="false">AY758+AZ758</f>
        <v>20</v>
      </c>
      <c r="BB758" s="8" t="n">
        <v>10.82</v>
      </c>
      <c r="BC758" s="8" t="n">
        <v>31.3519</v>
      </c>
      <c r="BD758" s="19" t="n">
        <v>213.6</v>
      </c>
      <c r="BE758" s="19" t="n">
        <v>14.2286697629665</v>
      </c>
      <c r="BF758" s="19" t="n">
        <f aca="false">AQ758+BD758</f>
        <v>386.6</v>
      </c>
      <c r="BG758" s="19" t="n">
        <f aca="false">IF(AL758&gt;0,BF758/AL758*60,0)</f>
        <v>25.7527311484146</v>
      </c>
      <c r="BH758" s="8" t="n">
        <v>206</v>
      </c>
      <c r="BI758" s="8" t="n">
        <v>268</v>
      </c>
      <c r="BJ758" s="8" t="n">
        <v>278</v>
      </c>
      <c r="BK758" s="12" t="n">
        <f aca="false">BH758/(BH758+BJ758)</f>
        <v>0.425619834710744</v>
      </c>
      <c r="BL758" s="8" t="n">
        <v>126</v>
      </c>
      <c r="BM758" s="8" t="n">
        <v>126</v>
      </c>
      <c r="BN758" s="8" t="n">
        <v>62</v>
      </c>
      <c r="BO758" s="8" t="n">
        <f aca="false">BM758-BN758</f>
        <v>64</v>
      </c>
      <c r="BP758" s="8" t="n">
        <v>38</v>
      </c>
      <c r="BQ758" s="8" t="n">
        <v>23</v>
      </c>
      <c r="BR758" s="8" t="n">
        <v>22</v>
      </c>
      <c r="BS758" s="8" t="n">
        <v>27</v>
      </c>
      <c r="BT758" s="12" t="n">
        <f aca="false">BS758/(EA758+BS758)</f>
        <v>0.0442622950819672</v>
      </c>
      <c r="BU758" s="8" t="n">
        <v>314</v>
      </c>
      <c r="BV758" s="8" t="n">
        <v>290</v>
      </c>
      <c r="BW758" s="12" t="n">
        <f aca="false">IF(BU758+BV758&gt;0,BU758/(BU758+BV758),0)</f>
        <v>0.519867549668874</v>
      </c>
      <c r="BX758" s="8" t="n">
        <v>102</v>
      </c>
      <c r="BY758" s="8" t="n">
        <v>116</v>
      </c>
      <c r="BZ758" s="8" t="n">
        <v>122</v>
      </c>
      <c r="CA758" s="8" t="n">
        <v>105</v>
      </c>
      <c r="CB758" s="8" t="n">
        <v>90</v>
      </c>
      <c r="CC758" s="8" t="n">
        <v>69</v>
      </c>
      <c r="CD758" s="8" t="n">
        <v>94</v>
      </c>
      <c r="CE758" s="8" t="n">
        <v>94</v>
      </c>
      <c r="CF758" s="8" t="n">
        <v>108</v>
      </c>
      <c r="CG758" s="8" t="n">
        <v>83</v>
      </c>
      <c r="CH758" s="8" t="n">
        <v>200</v>
      </c>
      <c r="CI758" s="8" t="n">
        <v>186</v>
      </c>
      <c r="CJ758" s="8" t="n">
        <v>0</v>
      </c>
      <c r="CK758" s="8" t="n">
        <v>0</v>
      </c>
      <c r="CL758" s="8" t="n">
        <v>1</v>
      </c>
      <c r="CM758" s="8" t="n">
        <v>0</v>
      </c>
      <c r="CN758" s="8" t="n">
        <v>1</v>
      </c>
      <c r="CO758" s="8" t="n">
        <v>0</v>
      </c>
      <c r="CP758" s="8" t="n">
        <v>0</v>
      </c>
      <c r="CQ758" s="8" t="n">
        <v>1</v>
      </c>
      <c r="CR758" s="8" t="n">
        <v>0</v>
      </c>
      <c r="CS758" s="8" t="n">
        <v>0</v>
      </c>
      <c r="CT758" s="8" t="n">
        <v>1</v>
      </c>
      <c r="CU758" s="8" t="n">
        <v>3</v>
      </c>
      <c r="CV758" s="8" t="n">
        <v>0</v>
      </c>
      <c r="CW758" s="8" t="n">
        <v>5</v>
      </c>
      <c r="CX758" s="8" t="n">
        <v>0</v>
      </c>
      <c r="CY758" s="8" t="n">
        <v>0</v>
      </c>
      <c r="CZ758" s="8" t="n">
        <v>3</v>
      </c>
      <c r="DA758" s="8" t="n">
        <v>35</v>
      </c>
      <c r="DB758" s="8" t="n">
        <v>11</v>
      </c>
      <c r="DC758" s="8" t="n">
        <v>5</v>
      </c>
      <c r="DD758" s="8" t="n">
        <v>6</v>
      </c>
      <c r="DE758" s="8" t="n">
        <v>19</v>
      </c>
      <c r="DF758" s="8" t="n">
        <v>11</v>
      </c>
      <c r="DG758" s="8" t="n">
        <v>3</v>
      </c>
      <c r="DH758" s="8" t="n">
        <v>53</v>
      </c>
      <c r="DI758" s="8" t="n">
        <v>14</v>
      </c>
      <c r="DJ758" s="8" t="n">
        <v>19</v>
      </c>
      <c r="DK758" s="8" t="n">
        <v>14</v>
      </c>
      <c r="DL758" s="8" t="n">
        <v>12</v>
      </c>
      <c r="DM758" s="8" t="n">
        <v>2</v>
      </c>
      <c r="DN758" s="8" t="n">
        <v>21</v>
      </c>
      <c r="DO758" s="8" t="n">
        <v>19</v>
      </c>
      <c r="DP758" s="8" t="n">
        <v>2</v>
      </c>
      <c r="DQ758" s="8" t="n">
        <f aca="false">DJ758-DI758</f>
        <v>5</v>
      </c>
      <c r="DR758" s="19" t="n">
        <v>7.713</v>
      </c>
      <c r="DS758" s="8" t="n">
        <v>11</v>
      </c>
      <c r="DT758" s="8" t="n">
        <v>2</v>
      </c>
      <c r="DU758" s="8" t="n">
        <v>0</v>
      </c>
      <c r="DV758" s="8" t="n">
        <v>1</v>
      </c>
      <c r="DW758" s="8" t="n">
        <v>0</v>
      </c>
      <c r="DX758" s="8" t="n">
        <v>746</v>
      </c>
      <c r="DY758" s="8" t="n">
        <v>824</v>
      </c>
      <c r="DZ758" s="8" t="n">
        <v>569</v>
      </c>
      <c r="EA758" s="8" t="n">
        <v>583</v>
      </c>
      <c r="EB758" s="8" t="n">
        <v>421</v>
      </c>
      <c r="EC758" s="8" t="n">
        <v>400</v>
      </c>
      <c r="ED758" s="8" t="n">
        <v>31.42</v>
      </c>
      <c r="EE758" s="8" t="n">
        <v>36.47</v>
      </c>
      <c r="EF758" s="8" t="n">
        <v>23</v>
      </c>
      <c r="EG758" s="8" t="n">
        <v>44</v>
      </c>
      <c r="EH758" s="12" t="n">
        <f aca="false">EF758/EB758</f>
        <v>0.0546318289786223</v>
      </c>
      <c r="EI758" s="20" t="n">
        <f aca="false">1-EG758/EC758</f>
        <v>0.89</v>
      </c>
      <c r="EJ758" s="21" t="n">
        <f aca="false">EH758+EI758</f>
        <v>0.944631828978622</v>
      </c>
      <c r="EK758" s="8" t="n">
        <v>748</v>
      </c>
      <c r="EL758" s="8" t="n">
        <v>828</v>
      </c>
      <c r="EM758" s="8" t="n">
        <v>572</v>
      </c>
      <c r="EN758" s="8" t="n">
        <v>587</v>
      </c>
      <c r="EO758" s="8" t="n">
        <v>424</v>
      </c>
      <c r="EP758" s="8" t="n">
        <v>404</v>
      </c>
      <c r="EQ758" s="8" t="n">
        <v>23</v>
      </c>
      <c r="ER758" s="8" t="n">
        <v>44</v>
      </c>
      <c r="ES758" s="8" t="n">
        <v>347</v>
      </c>
      <c r="ET758" s="8" t="n">
        <v>380</v>
      </c>
      <c r="EU758" s="8" t="n">
        <v>132</v>
      </c>
      <c r="EV758" s="8" t="n">
        <v>151</v>
      </c>
      <c r="EW758" s="8" t="n">
        <v>8</v>
      </c>
      <c r="EX758" s="8" t="n">
        <v>27</v>
      </c>
      <c r="EY758" s="8" t="n">
        <v>53</v>
      </c>
      <c r="EZ758" s="8" t="n">
        <v>70</v>
      </c>
      <c r="FA758" s="8" t="n">
        <v>0.5</v>
      </c>
      <c r="FB758" s="8" t="n">
        <v>0.5</v>
      </c>
      <c r="FC758" s="8" t="n">
        <v>1</v>
      </c>
      <c r="FD758" s="19" t="n">
        <v>24.29</v>
      </c>
      <c r="FE758" s="18" t="n">
        <f aca="false">FD758/V758</f>
        <v>0.299876543209877</v>
      </c>
      <c r="FF758" s="8" t="n">
        <v>0.85</v>
      </c>
      <c r="FG758" s="8" t="n">
        <v>0.52</v>
      </c>
      <c r="FH758" s="8" t="n">
        <v>0.31</v>
      </c>
      <c r="FI758" s="8" t="n">
        <v>0.83</v>
      </c>
      <c r="FJ758" s="22"/>
      <c r="FK758" s="22"/>
      <c r="FL758" s="22"/>
      <c r="FM758" s="8" t="n">
        <f aca="false">BL758+BS758+AH758+DT758</f>
        <v>197</v>
      </c>
      <c r="FN758" s="19" t="n">
        <f aca="false">IF(DS758&gt;0,(BL758+BR758)/DS758,0)</f>
        <v>13.4545454545455</v>
      </c>
      <c r="FO758" s="12" t="n">
        <v>0.0423575598</v>
      </c>
      <c r="FP758" s="19" t="n">
        <f aca="false">Z758-AH758/10</f>
        <v>15.8</v>
      </c>
      <c r="FQ758" s="19" t="n">
        <f aca="false">Z758+DR758/5</f>
        <v>21.5426</v>
      </c>
      <c r="FR758" s="19" t="n">
        <f aca="false">(DX758+DY758)/AL758*60</f>
        <v>104.583000266453</v>
      </c>
      <c r="FS758" s="22"/>
      <c r="FT758" s="22"/>
      <c r="FU758" s="22"/>
      <c r="FV758" s="22"/>
      <c r="FW758" s="17" t="s">
        <v>270</v>
      </c>
      <c r="FX758" s="23" t="n">
        <v>875000</v>
      </c>
      <c r="FY758" s="23" t="n">
        <v>962500</v>
      </c>
      <c r="FZ758" s="8" t="n">
        <v>190</v>
      </c>
      <c r="GA758" s="8" t="n">
        <v>19</v>
      </c>
      <c r="GB758" s="8" t="n">
        <v>28</v>
      </c>
      <c r="GC758" s="8" t="n">
        <v>47</v>
      </c>
      <c r="GD758" s="8" t="n">
        <v>-13</v>
      </c>
      <c r="GE758" s="8" t="n">
        <v>93</v>
      </c>
      <c r="GF758" s="8" t="n">
        <v>258</v>
      </c>
      <c r="GG758" s="8" t="n">
        <v>2114</v>
      </c>
      <c r="GH758" s="8" t="n">
        <v>1.1</v>
      </c>
      <c r="GI758" s="8" t="n">
        <v>1.8</v>
      </c>
      <c r="GJ758" s="8" t="n">
        <v>2.9</v>
      </c>
      <c r="GK758" s="8" t="n">
        <f aca="false">Z758-AH758/10</f>
        <v>15.8</v>
      </c>
      <c r="GL758" s="22"/>
      <c r="GM758" s="22"/>
      <c r="GN758" s="22"/>
      <c r="GO758" s="22"/>
      <c r="GP758" s="22"/>
    </row>
    <row r="759" customFormat="false" ht="13.65" hidden="false" customHeight="true" outlineLevel="0" collapsed="false">
      <c r="A759" s="16" t="n">
        <v>33891</v>
      </c>
      <c r="B759" s="17" t="s">
        <v>327</v>
      </c>
      <c r="C759" s="17" t="s">
        <v>328</v>
      </c>
      <c r="D759" s="17" t="s">
        <v>283</v>
      </c>
      <c r="E759" s="17" t="s">
        <v>283</v>
      </c>
      <c r="F759" s="8" t="n">
        <v>76</v>
      </c>
      <c r="G759" s="8" t="n">
        <v>227</v>
      </c>
      <c r="H759" s="8" t="n">
        <v>2011</v>
      </c>
      <c r="I759" s="8" t="n">
        <v>2</v>
      </c>
      <c r="J759" s="8" t="n">
        <v>34</v>
      </c>
      <c r="K759" s="17" t="s">
        <v>273</v>
      </c>
      <c r="L759" s="8" t="n">
        <v>2013</v>
      </c>
      <c r="M759" s="8" t="n">
        <v>25</v>
      </c>
      <c r="N759" s="8" t="n">
        <v>4</v>
      </c>
      <c r="O759" s="8" t="n">
        <v>8476429</v>
      </c>
      <c r="P759" s="17" t="s">
        <v>3454</v>
      </c>
      <c r="Q759" s="17" t="s">
        <v>3455</v>
      </c>
      <c r="R759" s="17" t="s">
        <v>3456</v>
      </c>
      <c r="S759" s="17" t="s">
        <v>3446</v>
      </c>
      <c r="T759" s="17" t="s">
        <v>278</v>
      </c>
      <c r="U759" s="17" t="s">
        <v>344</v>
      </c>
      <c r="V759" s="8" t="n">
        <v>47</v>
      </c>
      <c r="W759" s="8" t="n">
        <v>2</v>
      </c>
      <c r="X759" s="8" t="n">
        <v>10</v>
      </c>
      <c r="Y759" s="8" t="n">
        <v>4</v>
      </c>
      <c r="Z759" s="8" t="n">
        <v>12</v>
      </c>
      <c r="AA759" s="8" t="n">
        <v>18</v>
      </c>
      <c r="AB759" s="8" t="n">
        <v>73</v>
      </c>
      <c r="AC759" s="18" t="n">
        <f aca="false">Z759/V759</f>
        <v>0.25531914893617</v>
      </c>
      <c r="AD759" s="19" t="n">
        <f aca="false">IF(FZ759&gt;V759,Z759-V759*(GC759-Z759)/(FZ759-V759),0)</f>
        <v>-1.05555555555556</v>
      </c>
      <c r="AE759" s="19" t="n">
        <v>3.894</v>
      </c>
      <c r="AF759" s="8" t="n">
        <v>-6</v>
      </c>
      <c r="AG759" s="8" t="n">
        <v>-4.2</v>
      </c>
      <c r="AH759" s="8" t="n">
        <v>45</v>
      </c>
      <c r="AI759" s="8" t="n">
        <v>1015</v>
      </c>
      <c r="AJ759" s="8" t="n">
        <v>50322</v>
      </c>
      <c r="AK759" s="19" t="n">
        <v>838.7</v>
      </c>
      <c r="AL759" s="8" t="n">
        <v>838.7</v>
      </c>
      <c r="AM759" s="8" t="n">
        <v>839</v>
      </c>
      <c r="AN759" s="18" t="n">
        <f aca="false">AJ759/60/V759</f>
        <v>17.8446808510638</v>
      </c>
      <c r="AO759" s="8" t="n">
        <v>29.81</v>
      </c>
      <c r="AP759" s="12" t="n">
        <f aca="false">IF(EF759&gt;0,Z759/EF759,0)</f>
        <v>0.375</v>
      </c>
      <c r="AQ759" s="8" t="n">
        <v>141</v>
      </c>
      <c r="AR759" s="8" t="n">
        <v>141</v>
      </c>
      <c r="AS759" s="8" t="n">
        <v>141</v>
      </c>
      <c r="AT759" s="8" t="n">
        <v>84</v>
      </c>
      <c r="AU759" s="8" t="n">
        <v>84</v>
      </c>
      <c r="AV759" s="8" t="n">
        <v>58</v>
      </c>
      <c r="AW759" s="8" t="n">
        <v>36</v>
      </c>
      <c r="AX759" s="8" t="n">
        <v>3</v>
      </c>
      <c r="AY759" s="8" t="n">
        <v>0</v>
      </c>
      <c r="AZ759" s="8" t="n">
        <v>12</v>
      </c>
      <c r="BA759" s="8" t="n">
        <f aca="false">AY759+AZ759</f>
        <v>12</v>
      </c>
      <c r="BB759" s="8" t="n">
        <v>2.66</v>
      </c>
      <c r="BC759" s="8" t="n">
        <v>50.431</v>
      </c>
      <c r="BD759" s="19" t="n">
        <v>92.1</v>
      </c>
      <c r="BE759" s="19" t="n">
        <v>6.58876833194229</v>
      </c>
      <c r="BF759" s="19" t="n">
        <f aca="false">AQ759+BD759</f>
        <v>233.1</v>
      </c>
      <c r="BG759" s="19" t="n">
        <f aca="false">IF(AL759&gt;0,BF759/AL759*60,0)</f>
        <v>16.6758077977823</v>
      </c>
      <c r="BH759" s="8" t="n">
        <v>207</v>
      </c>
      <c r="BI759" s="8" t="n">
        <v>290</v>
      </c>
      <c r="BJ759" s="8" t="n">
        <v>324</v>
      </c>
      <c r="BK759" s="12" t="n">
        <f aca="false">BH759/(BH759+BJ759)</f>
        <v>0.389830508474576</v>
      </c>
      <c r="BL759" s="8" t="n">
        <v>77</v>
      </c>
      <c r="BM759" s="8" t="n">
        <v>77</v>
      </c>
      <c r="BN759" s="8" t="n">
        <v>49</v>
      </c>
      <c r="BO759" s="8" t="n">
        <f aca="false">BM759-BN759</f>
        <v>28</v>
      </c>
      <c r="BP759" s="8" t="n">
        <v>26</v>
      </c>
      <c r="BQ759" s="8" t="n">
        <v>37</v>
      </c>
      <c r="BR759" s="8" t="n">
        <v>5</v>
      </c>
      <c r="BS759" s="8" t="n">
        <v>73</v>
      </c>
      <c r="BT759" s="12" t="n">
        <f aca="false">BS759/(EA759+BS759)</f>
        <v>0.0927573062261754</v>
      </c>
      <c r="BU759" s="8" t="n">
        <v>0</v>
      </c>
      <c r="BV759" s="8" t="n">
        <v>0</v>
      </c>
      <c r="BW759" s="12" t="n">
        <f aca="false">IF(BU759+BV759&gt;0,BU759/(BU759+BV759),0)</f>
        <v>0</v>
      </c>
      <c r="BX759" s="8" t="n">
        <v>0</v>
      </c>
      <c r="BY759" s="8" t="n">
        <v>0</v>
      </c>
      <c r="BZ759" s="8" t="n">
        <v>0</v>
      </c>
      <c r="CA759" s="8" t="n">
        <v>0</v>
      </c>
      <c r="CB759" s="8" t="n">
        <v>0</v>
      </c>
      <c r="CC759" s="8" t="n">
        <v>0</v>
      </c>
      <c r="CD759" s="8" t="n">
        <v>0</v>
      </c>
      <c r="CE759" s="8" t="n">
        <v>0</v>
      </c>
      <c r="CF759" s="8" t="n">
        <v>0</v>
      </c>
      <c r="CG759" s="8" t="n">
        <v>0</v>
      </c>
      <c r="CH759" s="8" t="n">
        <v>0</v>
      </c>
      <c r="CI759" s="8" t="n">
        <v>0</v>
      </c>
      <c r="CJ759" s="8" t="n">
        <v>0</v>
      </c>
      <c r="CK759" s="8" t="n">
        <v>0</v>
      </c>
      <c r="CL759" s="8" t="n">
        <v>1</v>
      </c>
      <c r="CM759" s="8" t="n">
        <v>0</v>
      </c>
      <c r="CN759" s="8" t="n">
        <v>0</v>
      </c>
      <c r="CO759" s="8" t="n">
        <v>0</v>
      </c>
      <c r="CP759" s="8" t="n">
        <v>0</v>
      </c>
      <c r="CQ759" s="8" t="n">
        <v>0</v>
      </c>
      <c r="CR759" s="8" t="n">
        <v>0</v>
      </c>
      <c r="CS759" s="8" t="n">
        <v>1</v>
      </c>
      <c r="CT759" s="8" t="n">
        <v>0</v>
      </c>
      <c r="CU759" s="8" t="n">
        <v>1</v>
      </c>
      <c r="CV759" s="8" t="n">
        <v>0</v>
      </c>
      <c r="CW759" s="8" t="n">
        <v>0</v>
      </c>
      <c r="CX759" s="8" t="n">
        <v>0</v>
      </c>
      <c r="CY759" s="8" t="n">
        <v>0</v>
      </c>
      <c r="CZ759" s="8" t="n">
        <v>0</v>
      </c>
      <c r="DA759" s="8" t="n">
        <v>26</v>
      </c>
      <c r="DB759" s="8" t="n">
        <v>1</v>
      </c>
      <c r="DC759" s="8" t="n">
        <v>0</v>
      </c>
      <c r="DD759" s="8" t="n">
        <v>17</v>
      </c>
      <c r="DE759" s="8" t="n">
        <v>7</v>
      </c>
      <c r="DF759" s="8" t="n">
        <v>1</v>
      </c>
      <c r="DG759" s="8" t="n">
        <v>0</v>
      </c>
      <c r="DH759" s="8" t="n">
        <v>32</v>
      </c>
      <c r="DI759" s="8" t="n">
        <v>21</v>
      </c>
      <c r="DJ759" s="8" t="n">
        <v>11</v>
      </c>
      <c r="DK759" s="8" t="n">
        <v>21</v>
      </c>
      <c r="DL759" s="8" t="n">
        <v>20</v>
      </c>
      <c r="DM759" s="8" t="n">
        <v>1</v>
      </c>
      <c r="DN759" s="8" t="n">
        <v>12</v>
      </c>
      <c r="DO759" s="8" t="n">
        <v>11</v>
      </c>
      <c r="DP759" s="8" t="n">
        <v>1</v>
      </c>
      <c r="DQ759" s="8" t="n">
        <f aca="false">DJ759-DI759</f>
        <v>-10</v>
      </c>
      <c r="DR759" s="19" t="n">
        <v>-4.541</v>
      </c>
      <c r="DS759" s="8" t="n">
        <v>20</v>
      </c>
      <c r="DT759" s="8" t="n">
        <v>1</v>
      </c>
      <c r="DU759" s="8" t="n">
        <v>0</v>
      </c>
      <c r="DV759" s="8" t="n">
        <v>0</v>
      </c>
      <c r="DW759" s="8" t="n">
        <v>0</v>
      </c>
      <c r="DX759" s="8" t="n">
        <v>722</v>
      </c>
      <c r="DY759" s="8" t="n">
        <v>927</v>
      </c>
      <c r="DZ759" s="8" t="n">
        <v>511</v>
      </c>
      <c r="EA759" s="8" t="n">
        <v>714</v>
      </c>
      <c r="EB759" s="8" t="n">
        <v>371</v>
      </c>
      <c r="EC759" s="8" t="n">
        <v>537</v>
      </c>
      <c r="ED759" s="8" t="n">
        <v>32.25</v>
      </c>
      <c r="EE759" s="8" t="n">
        <v>45.18</v>
      </c>
      <c r="EF759" s="8" t="n">
        <v>32</v>
      </c>
      <c r="EG759" s="8" t="n">
        <v>51</v>
      </c>
      <c r="EH759" s="12" t="n">
        <f aca="false">EF759/EB759</f>
        <v>0.0862533692722372</v>
      </c>
      <c r="EI759" s="20" t="n">
        <f aca="false">1-EG759/EC759</f>
        <v>0.905027932960894</v>
      </c>
      <c r="EJ759" s="21" t="n">
        <f aca="false">EH759+EI759</f>
        <v>0.991281302233131</v>
      </c>
      <c r="EK759" s="8" t="n">
        <v>717</v>
      </c>
      <c r="EL759" s="8" t="n">
        <v>922</v>
      </c>
      <c r="EM759" s="8" t="n">
        <v>507</v>
      </c>
      <c r="EN759" s="8" t="n">
        <v>709</v>
      </c>
      <c r="EO759" s="8" t="n">
        <v>369</v>
      </c>
      <c r="EP759" s="8" t="n">
        <v>533</v>
      </c>
      <c r="EQ759" s="8" t="n">
        <v>31</v>
      </c>
      <c r="ER759" s="8" t="n">
        <v>51</v>
      </c>
      <c r="ES759" s="8" t="n">
        <v>375</v>
      </c>
      <c r="ET759" s="8" t="n">
        <v>506</v>
      </c>
      <c r="EU759" s="8" t="n">
        <v>161</v>
      </c>
      <c r="EV759" s="8" t="n">
        <v>195</v>
      </c>
      <c r="EW759" s="8" t="n">
        <v>21</v>
      </c>
      <c r="EX759" s="8" t="n">
        <v>36</v>
      </c>
      <c r="EY759" s="8" t="n">
        <v>67</v>
      </c>
      <c r="EZ759" s="8" t="n">
        <v>60</v>
      </c>
      <c r="FA759" s="8" t="n">
        <v>0.4</v>
      </c>
      <c r="FB759" s="8" t="n">
        <v>0.9</v>
      </c>
      <c r="FC759" s="8" t="n">
        <v>1.3</v>
      </c>
      <c r="FD759" s="19" t="n">
        <v>10.05</v>
      </c>
      <c r="FE759" s="18" t="n">
        <f aca="false">FD759/V759</f>
        <v>0.213829787234043</v>
      </c>
      <c r="FF759" s="8" t="n">
        <v>0.3368</v>
      </c>
      <c r="FG759" s="8" t="n">
        <v>0.06</v>
      </c>
      <c r="FH759" s="8" t="n">
        <v>-0.4</v>
      </c>
      <c r="FI759" s="8" t="n">
        <v>-0.34</v>
      </c>
      <c r="FJ759" s="22"/>
      <c r="FK759" s="22"/>
      <c r="FL759" s="22"/>
      <c r="FM759" s="8" t="n">
        <f aca="false">BL759+BS759+AH759+DT759</f>
        <v>196</v>
      </c>
      <c r="FN759" s="19" t="n">
        <f aca="false">IF(DS759&gt;0,(BL759+BR759)/DS759,0)</f>
        <v>4.1</v>
      </c>
      <c r="FO759" s="12" t="n">
        <v>0.013472439</v>
      </c>
      <c r="FP759" s="19" t="n">
        <f aca="false">Z759-AH759/10</f>
        <v>7.5</v>
      </c>
      <c r="FQ759" s="19" t="n">
        <f aca="false">Z759+DR759/5</f>
        <v>11.0918</v>
      </c>
      <c r="FR759" s="19" t="n">
        <f aca="false">(DX759+DY759)/AL759*60</f>
        <v>117.968284249434</v>
      </c>
      <c r="FS759" s="8" t="n">
        <v>5</v>
      </c>
      <c r="FT759" s="17" t="s">
        <v>3457</v>
      </c>
      <c r="FU759" s="8" t="n">
        <v>203</v>
      </c>
      <c r="FV759" s="22"/>
      <c r="FW759" s="17" t="s">
        <v>280</v>
      </c>
      <c r="FX759" s="23" t="n">
        <v>675000</v>
      </c>
      <c r="FY759" s="23" t="n">
        <v>625000</v>
      </c>
      <c r="FZ759" s="8" t="n">
        <v>83</v>
      </c>
      <c r="GA759" s="8" t="n">
        <v>5</v>
      </c>
      <c r="GB759" s="8" t="n">
        <v>17</v>
      </c>
      <c r="GC759" s="8" t="n">
        <v>22</v>
      </c>
      <c r="GD759" s="8" t="n">
        <v>-14</v>
      </c>
      <c r="GE759" s="8" t="n">
        <v>98</v>
      </c>
      <c r="GF759" s="8" t="n">
        <v>108</v>
      </c>
      <c r="GG759" s="8" t="n">
        <v>1382</v>
      </c>
      <c r="GH759" s="8" t="n">
        <v>1.2</v>
      </c>
      <c r="GI759" s="8" t="n">
        <v>1.2</v>
      </c>
      <c r="GJ759" s="8" t="n">
        <v>2.4</v>
      </c>
      <c r="GK759" s="8" t="n">
        <f aca="false">Z759-AH759/10</f>
        <v>7.5</v>
      </c>
      <c r="GL759" s="22"/>
      <c r="GM759" s="22"/>
      <c r="GN759" s="22"/>
      <c r="GO759" s="22"/>
      <c r="GP759" s="22"/>
    </row>
    <row r="760" customFormat="false" ht="13.65" hidden="false" customHeight="true" outlineLevel="0" collapsed="false">
      <c r="A760" s="16" t="n">
        <v>33718</v>
      </c>
      <c r="B760" s="17" t="s">
        <v>3450</v>
      </c>
      <c r="C760" s="17" t="s">
        <v>272</v>
      </c>
      <c r="D760" s="17" t="s">
        <v>262</v>
      </c>
      <c r="E760" s="17" t="s">
        <v>262</v>
      </c>
      <c r="F760" s="8" t="n">
        <v>71</v>
      </c>
      <c r="G760" s="8" t="n">
        <v>183</v>
      </c>
      <c r="H760" s="8" t="n">
        <v>2011</v>
      </c>
      <c r="I760" s="8" t="n">
        <v>7</v>
      </c>
      <c r="J760" s="8" t="n">
        <v>209</v>
      </c>
      <c r="K760" s="17" t="s">
        <v>263</v>
      </c>
      <c r="L760" s="8" t="n">
        <v>2014</v>
      </c>
      <c r="M760" s="8" t="n">
        <v>25</v>
      </c>
      <c r="N760" s="8" t="n">
        <v>4</v>
      </c>
      <c r="O760" s="8" t="n">
        <v>8476293</v>
      </c>
      <c r="P760" s="17" t="s">
        <v>3458</v>
      </c>
      <c r="Q760" s="17" t="s">
        <v>3459</v>
      </c>
      <c r="R760" s="17" t="s">
        <v>1188</v>
      </c>
      <c r="S760" s="17" t="s">
        <v>3446</v>
      </c>
      <c r="T760" s="17" t="s">
        <v>313</v>
      </c>
      <c r="U760" s="17" t="s">
        <v>3460</v>
      </c>
      <c r="V760" s="8" t="n">
        <v>69</v>
      </c>
      <c r="W760" s="8" t="n">
        <v>6</v>
      </c>
      <c r="X760" s="8" t="n">
        <v>8</v>
      </c>
      <c r="Y760" s="8" t="n">
        <v>7</v>
      </c>
      <c r="Z760" s="8" t="n">
        <v>14</v>
      </c>
      <c r="AA760" s="8" t="n">
        <v>0</v>
      </c>
      <c r="AB760" s="8" t="n">
        <v>0</v>
      </c>
      <c r="AC760" s="18" t="n">
        <f aca="false">Z760/V760</f>
        <v>0.202898550724638</v>
      </c>
      <c r="AD760" s="19" t="n">
        <f aca="false">IF(FZ760&gt;V760,Z760-V760*(GC760-Z760)/(FZ760-V760),0)</f>
        <v>-7.4368932038835</v>
      </c>
      <c r="AE760" s="19" t="n">
        <v>5.407</v>
      </c>
      <c r="AF760" s="8" t="n">
        <v>-20</v>
      </c>
      <c r="AG760" s="8" t="n">
        <v>-8.9</v>
      </c>
      <c r="AH760" s="8" t="n">
        <v>8</v>
      </c>
      <c r="AI760" s="8" t="n">
        <v>1177</v>
      </c>
      <c r="AJ760" s="8" t="n">
        <v>50536</v>
      </c>
      <c r="AK760" s="19" t="n">
        <v>842.26666666667</v>
      </c>
      <c r="AL760" s="8" t="n">
        <v>833.67</v>
      </c>
      <c r="AM760" s="8" t="n">
        <v>842</v>
      </c>
      <c r="AN760" s="18" t="n">
        <f aca="false">AJ760/60/V760</f>
        <v>12.2067632850242</v>
      </c>
      <c r="AO760" s="8" t="n">
        <v>20.66</v>
      </c>
      <c r="AP760" s="12" t="n">
        <f aca="false">IF(EF760&gt;0,Z760/EF760,0)</f>
        <v>0.482758620689655</v>
      </c>
      <c r="AQ760" s="8" t="n">
        <v>158</v>
      </c>
      <c r="AR760" s="8" t="n">
        <v>158</v>
      </c>
      <c r="AS760" s="8" t="n">
        <v>158</v>
      </c>
      <c r="AT760" s="8" t="n">
        <v>130</v>
      </c>
      <c r="AU760" s="8" t="n">
        <v>130</v>
      </c>
      <c r="AV760" s="8" t="n">
        <v>98</v>
      </c>
      <c r="AW760" s="8" t="n">
        <v>76</v>
      </c>
      <c r="AX760" s="8" t="n">
        <v>34</v>
      </c>
      <c r="AY760" s="8" t="n">
        <v>2</v>
      </c>
      <c r="AZ760" s="8" t="n">
        <v>6</v>
      </c>
      <c r="BA760" s="8" t="n">
        <f aca="false">AY760+AZ760</f>
        <v>8</v>
      </c>
      <c r="BB760" s="8" t="n">
        <v>7.45</v>
      </c>
      <c r="BC760" s="8" t="n">
        <v>32.6837</v>
      </c>
      <c r="BD760" s="19" t="n">
        <v>168.5</v>
      </c>
      <c r="BE760" s="19" t="n">
        <v>12.0033243628304</v>
      </c>
      <c r="BF760" s="19" t="n">
        <f aca="false">AQ760+BD760</f>
        <v>326.5</v>
      </c>
      <c r="BG760" s="19" t="n">
        <f aca="false">IF(AL760&gt;0,BF760/AL760*60,0)</f>
        <v>23.4985066033322</v>
      </c>
      <c r="BH760" s="8" t="n">
        <v>242</v>
      </c>
      <c r="BI760" s="8" t="n">
        <v>249</v>
      </c>
      <c r="BJ760" s="8" t="n">
        <v>270</v>
      </c>
      <c r="BK760" s="12" t="n">
        <f aca="false">BH760/(BH760+BJ760)</f>
        <v>0.47265625</v>
      </c>
      <c r="BL760" s="8" t="n">
        <v>128</v>
      </c>
      <c r="BM760" s="8" t="n">
        <v>126</v>
      </c>
      <c r="BN760" s="8" t="n">
        <v>54</v>
      </c>
      <c r="BO760" s="8" t="n">
        <f aca="false">BM760-BN760</f>
        <v>72</v>
      </c>
      <c r="BP760" s="8" t="n">
        <v>32</v>
      </c>
      <c r="BQ760" s="8" t="n">
        <v>14</v>
      </c>
      <c r="BR760" s="8" t="n">
        <v>14</v>
      </c>
      <c r="BS760" s="8" t="n">
        <v>33</v>
      </c>
      <c r="BT760" s="12" t="n">
        <f aca="false">BS760/(EA760+BS760)</f>
        <v>0.0474820143884892</v>
      </c>
      <c r="BU760" s="8" t="n">
        <v>10</v>
      </c>
      <c r="BV760" s="8" t="n">
        <v>9</v>
      </c>
      <c r="BW760" s="12" t="n">
        <f aca="false">IF(BU760+BV760&gt;0,BU760/(BU760+BV760),0)</f>
        <v>0.526315789473684</v>
      </c>
      <c r="BX760" s="8" t="n">
        <v>3</v>
      </c>
      <c r="BY760" s="8" t="n">
        <v>2</v>
      </c>
      <c r="BZ760" s="8" t="n">
        <v>3</v>
      </c>
      <c r="CA760" s="8" t="n">
        <v>3</v>
      </c>
      <c r="CB760" s="8" t="n">
        <v>4</v>
      </c>
      <c r="CC760" s="8" t="n">
        <v>4</v>
      </c>
      <c r="CD760" s="8" t="n">
        <v>2</v>
      </c>
      <c r="CE760" s="8" t="n">
        <v>2</v>
      </c>
      <c r="CF760" s="8" t="n">
        <v>4</v>
      </c>
      <c r="CG760" s="8" t="n">
        <v>4</v>
      </c>
      <c r="CH760" s="8" t="n">
        <v>7</v>
      </c>
      <c r="CI760" s="8" t="n">
        <v>6</v>
      </c>
      <c r="CJ760" s="8" t="n">
        <v>0</v>
      </c>
      <c r="CK760" s="8" t="n">
        <v>0</v>
      </c>
      <c r="CL760" s="8" t="n">
        <v>1</v>
      </c>
      <c r="CM760" s="8" t="n">
        <v>0</v>
      </c>
      <c r="CN760" s="8" t="n">
        <v>0</v>
      </c>
      <c r="CO760" s="8" t="n">
        <v>0</v>
      </c>
      <c r="CP760" s="8" t="n">
        <v>0</v>
      </c>
      <c r="CQ760" s="8" t="n">
        <v>1</v>
      </c>
      <c r="CR760" s="8" t="n">
        <v>0</v>
      </c>
      <c r="CS760" s="8" t="n">
        <v>0</v>
      </c>
      <c r="CT760" s="8" t="n">
        <v>0</v>
      </c>
      <c r="CU760" s="8" t="n">
        <v>1</v>
      </c>
      <c r="CV760" s="8" t="n">
        <v>0</v>
      </c>
      <c r="CW760" s="8" t="n">
        <v>4</v>
      </c>
      <c r="CX760" s="8" t="n">
        <v>0</v>
      </c>
      <c r="CY760" s="8" t="n">
        <v>3</v>
      </c>
      <c r="CZ760" s="8" t="n">
        <v>4</v>
      </c>
      <c r="DA760" s="8" t="n">
        <v>25</v>
      </c>
      <c r="DB760" s="8" t="n">
        <v>7</v>
      </c>
      <c r="DC760" s="8" t="n">
        <v>1</v>
      </c>
      <c r="DD760" s="8" t="n">
        <v>7</v>
      </c>
      <c r="DE760" s="8" t="n">
        <v>14</v>
      </c>
      <c r="DF760" s="8" t="n">
        <v>9</v>
      </c>
      <c r="DG760" s="8" t="n">
        <v>0</v>
      </c>
      <c r="DH760" s="8" t="n">
        <v>60</v>
      </c>
      <c r="DI760" s="8" t="n">
        <v>4</v>
      </c>
      <c r="DJ760" s="8" t="n">
        <v>6</v>
      </c>
      <c r="DK760" s="8" t="n">
        <v>4</v>
      </c>
      <c r="DL760" s="8" t="n">
        <v>4</v>
      </c>
      <c r="DM760" s="8" t="n">
        <v>0</v>
      </c>
      <c r="DN760" s="8" t="n">
        <v>6</v>
      </c>
      <c r="DO760" s="8" t="n">
        <v>6</v>
      </c>
      <c r="DP760" s="8" t="n">
        <v>0</v>
      </c>
      <c r="DQ760" s="8" t="n">
        <f aca="false">DJ760-DI760</f>
        <v>2</v>
      </c>
      <c r="DR760" s="19" t="n">
        <v>1.915</v>
      </c>
      <c r="DS760" s="8" t="n">
        <v>4</v>
      </c>
      <c r="DT760" s="8" t="n">
        <v>0</v>
      </c>
      <c r="DU760" s="8" t="n">
        <v>0</v>
      </c>
      <c r="DV760" s="8" t="n">
        <v>0</v>
      </c>
      <c r="DW760" s="8" t="n">
        <v>0</v>
      </c>
      <c r="DX760" s="8" t="n">
        <v>702</v>
      </c>
      <c r="DY760" s="8" t="n">
        <v>869</v>
      </c>
      <c r="DZ760" s="8" t="n">
        <v>546</v>
      </c>
      <c r="EA760" s="8" t="n">
        <v>662</v>
      </c>
      <c r="EB760" s="8" t="n">
        <v>403</v>
      </c>
      <c r="EC760" s="8" t="n">
        <v>481</v>
      </c>
      <c r="ED760" s="8" t="n">
        <v>29.27</v>
      </c>
      <c r="EE760" s="8" t="n">
        <v>40.34</v>
      </c>
      <c r="EF760" s="8" t="n">
        <v>29</v>
      </c>
      <c r="EG760" s="8" t="n">
        <v>54</v>
      </c>
      <c r="EH760" s="12" t="n">
        <f aca="false">EF760/EB760</f>
        <v>0.0719602977667494</v>
      </c>
      <c r="EI760" s="20" t="n">
        <f aca="false">1-EG760/EC760</f>
        <v>0.887733887733888</v>
      </c>
      <c r="EJ760" s="21" t="n">
        <f aca="false">EH760+EI760</f>
        <v>0.959694185500637</v>
      </c>
      <c r="EK760" s="8" t="n">
        <v>705</v>
      </c>
      <c r="EL760" s="8" t="n">
        <v>881</v>
      </c>
      <c r="EM760" s="8" t="n">
        <v>549</v>
      </c>
      <c r="EN760" s="8" t="n">
        <v>673</v>
      </c>
      <c r="EO760" s="8" t="n">
        <v>405</v>
      </c>
      <c r="EP760" s="8" t="n">
        <v>490</v>
      </c>
      <c r="EQ760" s="8" t="n">
        <v>29</v>
      </c>
      <c r="ER760" s="8" t="n">
        <v>55</v>
      </c>
      <c r="ES760" s="8" t="n">
        <v>308</v>
      </c>
      <c r="ET760" s="8" t="n">
        <v>417</v>
      </c>
      <c r="EU760" s="8" t="n">
        <v>116</v>
      </c>
      <c r="EV760" s="8" t="n">
        <v>166</v>
      </c>
      <c r="EW760" s="8" t="n">
        <v>10</v>
      </c>
      <c r="EX760" s="8" t="n">
        <v>30</v>
      </c>
      <c r="EY760" s="8" t="n">
        <v>36</v>
      </c>
      <c r="EZ760" s="8" t="n">
        <v>50</v>
      </c>
      <c r="FA760" s="8" t="n">
        <v>-0.3</v>
      </c>
      <c r="FB760" s="8" t="n">
        <v>0.4</v>
      </c>
      <c r="FC760" s="8" t="n">
        <v>0.2</v>
      </c>
      <c r="FD760" s="19" t="n">
        <v>12.04</v>
      </c>
      <c r="FE760" s="18" t="n">
        <f aca="false">FD760/V760</f>
        <v>0.174492753623188</v>
      </c>
      <c r="FF760" s="8" t="n">
        <v>1.3083</v>
      </c>
      <c r="FG760" s="8" t="n">
        <v>0.06</v>
      </c>
      <c r="FH760" s="8" t="n">
        <v>0.02</v>
      </c>
      <c r="FI760" s="8" t="n">
        <v>0.07</v>
      </c>
      <c r="FJ760" s="22"/>
      <c r="FK760" s="22"/>
      <c r="FL760" s="22"/>
      <c r="FM760" s="8" t="n">
        <f aca="false">BL760+BS760+AH760+DT760</f>
        <v>169</v>
      </c>
      <c r="FN760" s="19" t="n">
        <f aca="false">IF(DS760&gt;0,(BL760+BR760)/DS760,0)</f>
        <v>35.5</v>
      </c>
      <c r="FO760" s="12" t="n">
        <v>0.0522959184</v>
      </c>
      <c r="FP760" s="19" t="n">
        <f aca="false">Z760-AH760/10</f>
        <v>13.2</v>
      </c>
      <c r="FQ760" s="19" t="n">
        <f aca="false">Z760+DR760/5</f>
        <v>14.383</v>
      </c>
      <c r="FR760" s="19" t="n">
        <f aca="false">(DX760+DY760)/AL760*60</f>
        <v>113.066321206233</v>
      </c>
      <c r="FS760" s="22"/>
      <c r="FT760" s="22"/>
      <c r="FU760" s="22"/>
      <c r="FV760" s="22"/>
      <c r="FW760" s="17" t="s">
        <v>270</v>
      </c>
      <c r="FX760" s="23" t="n">
        <v>660000</v>
      </c>
      <c r="FY760" s="23" t="n">
        <v>625000</v>
      </c>
      <c r="FZ760" s="8" t="n">
        <v>172</v>
      </c>
      <c r="GA760" s="8" t="n">
        <v>19</v>
      </c>
      <c r="GB760" s="8" t="n">
        <v>27</v>
      </c>
      <c r="GC760" s="8" t="n">
        <v>46</v>
      </c>
      <c r="GD760" s="8" t="n">
        <v>-20</v>
      </c>
      <c r="GE760" s="8" t="n">
        <v>52</v>
      </c>
      <c r="GF760" s="8" t="n">
        <v>264</v>
      </c>
      <c r="GG760" s="8" t="n">
        <v>1957</v>
      </c>
      <c r="GH760" s="8" t="n">
        <v>1.6</v>
      </c>
      <c r="GI760" s="8" t="n">
        <v>1.3</v>
      </c>
      <c r="GJ760" s="8" t="n">
        <v>2.9</v>
      </c>
      <c r="GK760" s="8" t="n">
        <f aca="false">Z760-AH760/10</f>
        <v>13.2</v>
      </c>
      <c r="GL760" s="22"/>
      <c r="GM760" s="22"/>
      <c r="GN760" s="22"/>
      <c r="GO760" s="22"/>
      <c r="GP760" s="22"/>
    </row>
    <row r="761" customFormat="false" ht="13.65" hidden="false" customHeight="true" outlineLevel="0" collapsed="false">
      <c r="A761" s="16" t="n">
        <v>30596</v>
      </c>
      <c r="B761" s="17" t="s">
        <v>3461</v>
      </c>
      <c r="C761" s="17" t="s">
        <v>460</v>
      </c>
      <c r="D761" s="17" t="s">
        <v>262</v>
      </c>
      <c r="E761" s="17" t="s">
        <v>262</v>
      </c>
      <c r="F761" s="8" t="n">
        <v>72</v>
      </c>
      <c r="G761" s="8" t="n">
        <v>200</v>
      </c>
      <c r="H761" s="8" t="n">
        <v>2002</v>
      </c>
      <c r="I761" s="8" t="n">
        <v>1</v>
      </c>
      <c r="J761" s="8" t="n">
        <v>6</v>
      </c>
      <c r="K761" s="17" t="s">
        <v>263</v>
      </c>
      <c r="L761" s="8" t="n">
        <v>2002</v>
      </c>
      <c r="M761" s="8" t="n">
        <v>34</v>
      </c>
      <c r="N761" s="8" t="n">
        <v>15</v>
      </c>
      <c r="O761" s="8" t="n">
        <v>8470105</v>
      </c>
      <c r="P761" s="17" t="s">
        <v>3462</v>
      </c>
      <c r="Q761" s="17" t="s">
        <v>3463</v>
      </c>
      <c r="R761" s="17" t="s">
        <v>3464</v>
      </c>
      <c r="S761" s="17" t="s">
        <v>3465</v>
      </c>
      <c r="T761" s="17" t="s">
        <v>299</v>
      </c>
      <c r="U761" s="17" t="s">
        <v>432</v>
      </c>
      <c r="V761" s="8" t="n">
        <v>63</v>
      </c>
      <c r="W761" s="8" t="n">
        <v>7</v>
      </c>
      <c r="X761" s="8" t="n">
        <v>12</v>
      </c>
      <c r="Y761" s="8" t="n">
        <v>7</v>
      </c>
      <c r="Z761" s="8" t="n">
        <v>19</v>
      </c>
      <c r="AA761" s="8" t="n">
        <v>12</v>
      </c>
      <c r="AB761" s="8" t="n">
        <v>51</v>
      </c>
      <c r="AC761" s="18" t="n">
        <f aca="false">Z761/V761</f>
        <v>0.301587301587302</v>
      </c>
      <c r="AD761" s="19" t="n">
        <f aca="false">IF(FZ761&gt;V761,Z761-V761*(GC761-Z761)/(FZ761-V761),0)</f>
        <v>-5.07758620689655</v>
      </c>
      <c r="AE761" s="19" t="n">
        <v>6.957</v>
      </c>
      <c r="AF761" s="8" t="n">
        <v>-1</v>
      </c>
      <c r="AG761" s="8" t="n">
        <v>-0.7</v>
      </c>
      <c r="AH761" s="8" t="n">
        <v>46</v>
      </c>
      <c r="AI761" s="8" t="n">
        <v>1050</v>
      </c>
      <c r="AJ761" s="8" t="n">
        <v>41027</v>
      </c>
      <c r="AK761" s="19" t="n">
        <v>683.78333333333</v>
      </c>
      <c r="AL761" s="8" t="n">
        <v>683.78</v>
      </c>
      <c r="AM761" s="8" t="n">
        <v>684</v>
      </c>
      <c r="AN761" s="18" t="n">
        <f aca="false">AJ761/60/V761</f>
        <v>10.8537037037037</v>
      </c>
      <c r="AO761" s="8" t="n">
        <v>18.44</v>
      </c>
      <c r="AP761" s="12" t="n">
        <f aca="false">IF(EF761&gt;0,Z761/EF761,0)</f>
        <v>0.826086956521739</v>
      </c>
      <c r="AQ761" s="8" t="n">
        <v>119</v>
      </c>
      <c r="AR761" s="8" t="n">
        <v>120</v>
      </c>
      <c r="AS761" s="8" t="n">
        <v>120</v>
      </c>
      <c r="AT761" s="8" t="n">
        <v>92</v>
      </c>
      <c r="AU761" s="8" t="n">
        <v>93</v>
      </c>
      <c r="AV761" s="8" t="n">
        <v>71</v>
      </c>
      <c r="AW761" s="8" t="n">
        <v>53</v>
      </c>
      <c r="AX761" s="8" t="n">
        <v>25</v>
      </c>
      <c r="AY761" s="8" t="n">
        <v>5</v>
      </c>
      <c r="AZ761" s="8" t="n">
        <v>6</v>
      </c>
      <c r="BA761" s="8" t="n">
        <f aca="false">AY761+AZ761</f>
        <v>11</v>
      </c>
      <c r="BB761" s="8" t="n">
        <v>6.38</v>
      </c>
      <c r="BC761" s="8" t="n">
        <v>31.0845</v>
      </c>
      <c r="BD761" s="19" t="n">
        <v>167.4</v>
      </c>
      <c r="BE761" s="19" t="n">
        <v>14.6888634313989</v>
      </c>
      <c r="BF761" s="19" t="n">
        <f aca="false">AQ761+BD761</f>
        <v>286.4</v>
      </c>
      <c r="BG761" s="19" t="n">
        <f aca="false">IF(AL761&gt;0,BF761/AL761*60,0)</f>
        <v>25.130890052356</v>
      </c>
      <c r="BH761" s="8" t="n">
        <v>124</v>
      </c>
      <c r="BI761" s="8" t="n">
        <v>190</v>
      </c>
      <c r="BJ761" s="8" t="n">
        <v>312</v>
      </c>
      <c r="BK761" s="12" t="n">
        <f aca="false">BH761/(BH761+BJ761)</f>
        <v>0.284403669724771</v>
      </c>
      <c r="BL761" s="8" t="n">
        <v>119</v>
      </c>
      <c r="BM761" s="8" t="n">
        <v>119</v>
      </c>
      <c r="BN761" s="8" t="n">
        <v>62</v>
      </c>
      <c r="BO761" s="8" t="n">
        <f aca="false">BM761-BN761</f>
        <v>57</v>
      </c>
      <c r="BP761" s="8" t="n">
        <v>22</v>
      </c>
      <c r="BQ761" s="8" t="n">
        <v>9</v>
      </c>
      <c r="BR761" s="8" t="n">
        <v>18</v>
      </c>
      <c r="BS761" s="8" t="n">
        <v>24</v>
      </c>
      <c r="BT761" s="12" t="n">
        <f aca="false">BS761/(EA761+BS761)</f>
        <v>0.0437158469945355</v>
      </c>
      <c r="BU761" s="8" t="n">
        <v>8</v>
      </c>
      <c r="BV761" s="8" t="n">
        <v>7</v>
      </c>
      <c r="BW761" s="12" t="n">
        <f aca="false">IF(BU761+BV761&gt;0,BU761/(BU761+BV761),0)</f>
        <v>0.533333333333333</v>
      </c>
      <c r="BX761" s="8" t="n">
        <v>4</v>
      </c>
      <c r="BY761" s="8" t="n">
        <v>1</v>
      </c>
      <c r="BZ761" s="8" t="n">
        <v>2</v>
      </c>
      <c r="CA761" s="8" t="n">
        <v>2</v>
      </c>
      <c r="CB761" s="8" t="n">
        <v>2</v>
      </c>
      <c r="CC761" s="8" t="n">
        <v>4</v>
      </c>
      <c r="CD761" s="8" t="n">
        <v>2</v>
      </c>
      <c r="CE761" s="8" t="n">
        <v>2</v>
      </c>
      <c r="CF761" s="8" t="n">
        <v>3</v>
      </c>
      <c r="CG761" s="8" t="n">
        <v>3</v>
      </c>
      <c r="CH761" s="8" t="n">
        <v>5</v>
      </c>
      <c r="CI761" s="8" t="n">
        <v>4</v>
      </c>
      <c r="CJ761" s="8" t="n">
        <v>0</v>
      </c>
      <c r="CK761" s="8" t="n">
        <v>0</v>
      </c>
      <c r="CL761" s="8" t="n">
        <v>1</v>
      </c>
      <c r="CM761" s="8" t="n">
        <v>2</v>
      </c>
      <c r="CN761" s="8" t="n">
        <v>0</v>
      </c>
      <c r="CO761" s="8" t="n">
        <v>0</v>
      </c>
      <c r="CP761" s="8" t="n">
        <v>0</v>
      </c>
      <c r="CQ761" s="8" t="n">
        <v>0</v>
      </c>
      <c r="CR761" s="8" t="n">
        <v>1</v>
      </c>
      <c r="CS761" s="8" t="n">
        <v>0</v>
      </c>
      <c r="CT761" s="8" t="n">
        <v>0</v>
      </c>
      <c r="CU761" s="8" t="n">
        <v>2</v>
      </c>
      <c r="CV761" s="8" t="n">
        <v>0</v>
      </c>
      <c r="CW761" s="8" t="n">
        <v>4</v>
      </c>
      <c r="CX761" s="8" t="n">
        <v>0</v>
      </c>
      <c r="CY761" s="8" t="n">
        <v>1</v>
      </c>
      <c r="CZ761" s="8" t="n">
        <v>0</v>
      </c>
      <c r="DA761" s="8" t="n">
        <v>21</v>
      </c>
      <c r="DB761" s="8" t="n">
        <v>3</v>
      </c>
      <c r="DC761" s="8" t="n">
        <v>3</v>
      </c>
      <c r="DD761" s="8" t="n">
        <v>2</v>
      </c>
      <c r="DE761" s="8" t="n">
        <v>4</v>
      </c>
      <c r="DF761" s="8" t="n">
        <v>8</v>
      </c>
      <c r="DG761" s="8" t="n">
        <v>1</v>
      </c>
      <c r="DH761" s="8" t="n">
        <v>50</v>
      </c>
      <c r="DI761" s="8" t="n">
        <v>22</v>
      </c>
      <c r="DJ761" s="8" t="n">
        <v>19</v>
      </c>
      <c r="DK761" s="8" t="n">
        <v>22</v>
      </c>
      <c r="DL761" s="8" t="n">
        <v>22</v>
      </c>
      <c r="DM761" s="8" t="n">
        <v>0</v>
      </c>
      <c r="DN761" s="8" t="n">
        <v>16</v>
      </c>
      <c r="DO761" s="8" t="n">
        <v>16</v>
      </c>
      <c r="DP761" s="8" t="n">
        <v>0</v>
      </c>
      <c r="DQ761" s="8" t="n">
        <f aca="false">DJ761-DI761</f>
        <v>-3</v>
      </c>
      <c r="DR761" s="19" t="n">
        <v>-6.083</v>
      </c>
      <c r="DS761" s="8" t="n">
        <v>22</v>
      </c>
      <c r="DT761" s="8" t="n">
        <v>0</v>
      </c>
      <c r="DU761" s="8" t="n">
        <v>0</v>
      </c>
      <c r="DV761" s="8" t="n">
        <v>0</v>
      </c>
      <c r="DW761" s="8" t="n">
        <v>0</v>
      </c>
      <c r="DX761" s="8" t="n">
        <v>551</v>
      </c>
      <c r="DY761" s="8" t="n">
        <v>725</v>
      </c>
      <c r="DZ761" s="8" t="n">
        <v>421</v>
      </c>
      <c r="EA761" s="8" t="n">
        <v>525</v>
      </c>
      <c r="EB761" s="8" t="n">
        <v>316</v>
      </c>
      <c r="EC761" s="8" t="n">
        <v>379</v>
      </c>
      <c r="ED761" s="8" t="n">
        <v>22.87</v>
      </c>
      <c r="EE761" s="8" t="n">
        <v>31.82</v>
      </c>
      <c r="EF761" s="8" t="n">
        <v>23</v>
      </c>
      <c r="EG761" s="8" t="n">
        <v>37</v>
      </c>
      <c r="EH761" s="12" t="n">
        <f aca="false">EF761/EB761</f>
        <v>0.0727848101265823</v>
      </c>
      <c r="EI761" s="20" t="n">
        <f aca="false">1-EG761/EC761</f>
        <v>0.902374670184696</v>
      </c>
      <c r="EJ761" s="21" t="n">
        <f aca="false">EH761+EI761</f>
        <v>0.975159480311279</v>
      </c>
      <c r="EK761" s="8" t="n">
        <v>550</v>
      </c>
      <c r="EL761" s="8" t="n">
        <v>723</v>
      </c>
      <c r="EM761" s="8" t="n">
        <v>420</v>
      </c>
      <c r="EN761" s="8" t="n">
        <v>524</v>
      </c>
      <c r="EO761" s="8" t="n">
        <v>317</v>
      </c>
      <c r="EP761" s="8" t="n">
        <v>378</v>
      </c>
      <c r="EQ761" s="8" t="n">
        <v>22</v>
      </c>
      <c r="ER761" s="8" t="n">
        <v>37</v>
      </c>
      <c r="ES761" s="8" t="n">
        <v>229</v>
      </c>
      <c r="ET761" s="8" t="n">
        <v>345</v>
      </c>
      <c r="EU761" s="8" t="n">
        <v>92</v>
      </c>
      <c r="EV761" s="8" t="n">
        <v>122</v>
      </c>
      <c r="EW761" s="8" t="n">
        <v>13</v>
      </c>
      <c r="EX761" s="8" t="n">
        <v>19</v>
      </c>
      <c r="EY761" s="8" t="n">
        <v>57</v>
      </c>
      <c r="EZ761" s="8" t="n">
        <v>51</v>
      </c>
      <c r="FA761" s="8" t="n">
        <v>0.7</v>
      </c>
      <c r="FB761" s="8" t="n">
        <v>0.8</v>
      </c>
      <c r="FC761" s="8" t="n">
        <v>1.6</v>
      </c>
      <c r="FD761" s="19" t="n">
        <v>15.76</v>
      </c>
      <c r="FE761" s="18" t="n">
        <f aca="false">FD761/V761</f>
        <v>0.25015873015873</v>
      </c>
      <c r="FF761" s="8" t="n">
        <v>1.5156</v>
      </c>
      <c r="FG761" s="8" t="n">
        <v>0.4</v>
      </c>
      <c r="FH761" s="8" t="n">
        <v>-0.32</v>
      </c>
      <c r="FI761" s="8" t="n">
        <v>0.07</v>
      </c>
      <c r="FJ761" s="22"/>
      <c r="FK761" s="22"/>
      <c r="FL761" s="22"/>
      <c r="FM761" s="8" t="n">
        <f aca="false">BL761+BS761+AH761+DT761</f>
        <v>189</v>
      </c>
      <c r="FN761" s="19" t="n">
        <f aca="false">IF(DS761&gt;0,(BL761+BR761)/DS761,0)</f>
        <v>6.22727272727273</v>
      </c>
      <c r="FO761" s="12" t="n">
        <v>0.04218107</v>
      </c>
      <c r="FP761" s="19" t="n">
        <f aca="false">Z761-AH761/10</f>
        <v>14.4</v>
      </c>
      <c r="FQ761" s="19" t="n">
        <f aca="false">Z761+DR761/5</f>
        <v>17.7834</v>
      </c>
      <c r="FR761" s="19" t="n">
        <f aca="false">(DX761+DY761)/AL761*60</f>
        <v>111.965836965106</v>
      </c>
      <c r="FS761" s="8" t="n">
        <v>13</v>
      </c>
      <c r="FT761" s="17" t="s">
        <v>3466</v>
      </c>
      <c r="FU761" s="8" t="n">
        <v>283</v>
      </c>
      <c r="FV761" s="22"/>
      <c r="FW761" s="17" t="s">
        <v>280</v>
      </c>
      <c r="FX761" s="23" t="n">
        <v>800000</v>
      </c>
      <c r="FY761" s="23" t="n">
        <v>800000</v>
      </c>
      <c r="FZ761" s="8" t="n">
        <v>759</v>
      </c>
      <c r="GA761" s="8" t="n">
        <v>138</v>
      </c>
      <c r="GB761" s="8" t="n">
        <v>147</v>
      </c>
      <c r="GC761" s="8" t="n">
        <v>285</v>
      </c>
      <c r="GD761" s="8" t="n">
        <v>9</v>
      </c>
      <c r="GE761" s="8" t="n">
        <v>615</v>
      </c>
      <c r="GF761" s="8" t="n">
        <v>1431</v>
      </c>
      <c r="GG761" s="8" t="n">
        <v>9845</v>
      </c>
      <c r="GH761" s="8" t="n">
        <v>18.2</v>
      </c>
      <c r="GI761" s="8" t="n">
        <v>11.2</v>
      </c>
      <c r="GJ761" s="8" t="n">
        <v>29.4</v>
      </c>
      <c r="GK761" s="8" t="n">
        <f aca="false">Z761-AH761/10</f>
        <v>14.4</v>
      </c>
      <c r="GL761" s="22"/>
      <c r="GM761" s="22"/>
      <c r="GN761" s="22"/>
      <c r="GO761" s="22"/>
      <c r="GP761" s="22"/>
    </row>
    <row r="762" customFormat="false" ht="13.65" hidden="false" customHeight="true" outlineLevel="0" collapsed="false">
      <c r="A762" s="16" t="n">
        <v>33945</v>
      </c>
      <c r="B762" s="17" t="s">
        <v>3467</v>
      </c>
      <c r="C762" s="17" t="s">
        <v>2725</v>
      </c>
      <c r="D762" s="17" t="s">
        <v>283</v>
      </c>
      <c r="E762" s="17" t="s">
        <v>262</v>
      </c>
      <c r="F762" s="8" t="n">
        <v>75</v>
      </c>
      <c r="G762" s="8" t="n">
        <v>211</v>
      </c>
      <c r="H762" s="8" t="n">
        <v>2011</v>
      </c>
      <c r="I762" s="8" t="n">
        <v>1</v>
      </c>
      <c r="J762" s="8" t="n">
        <v>8</v>
      </c>
      <c r="K762" s="17" t="s">
        <v>263</v>
      </c>
      <c r="L762" s="8" t="n">
        <v>2011</v>
      </c>
      <c r="M762" s="8" t="n">
        <v>25</v>
      </c>
      <c r="N762" s="8" t="n">
        <v>7</v>
      </c>
      <c r="O762" s="8" t="n">
        <v>8476461</v>
      </c>
      <c r="P762" s="17" t="s">
        <v>3468</v>
      </c>
      <c r="Q762" s="17" t="s">
        <v>3469</v>
      </c>
      <c r="R762" s="17" t="s">
        <v>3470</v>
      </c>
      <c r="S762" s="17" t="s">
        <v>3471</v>
      </c>
      <c r="T762" s="17" t="s">
        <v>313</v>
      </c>
      <c r="U762" s="17" t="s">
        <v>562</v>
      </c>
      <c r="V762" s="8" t="n">
        <v>82</v>
      </c>
      <c r="W762" s="8" t="n">
        <v>31</v>
      </c>
      <c r="X762" s="8" t="n">
        <v>45</v>
      </c>
      <c r="Y762" s="8" t="n">
        <v>33</v>
      </c>
      <c r="Z762" s="8" t="n">
        <v>76</v>
      </c>
      <c r="AA762" s="8" t="n">
        <v>3</v>
      </c>
      <c r="AB762" s="8" t="n">
        <v>26</v>
      </c>
      <c r="AC762" s="18" t="n">
        <f aca="false">Z762/V762</f>
        <v>0.926829268292683</v>
      </c>
      <c r="AD762" s="19" t="n">
        <f aca="false">IF(FZ762&gt;V762,Z762-V762*(GC762-Z762)/(FZ762-V762),0)</f>
        <v>38.3509615384615</v>
      </c>
      <c r="AE762" s="19" t="n">
        <v>28.175</v>
      </c>
      <c r="AF762" s="8" t="n">
        <v>34</v>
      </c>
      <c r="AG762" s="8" t="n">
        <v>10.9</v>
      </c>
      <c r="AH762" s="8" t="n">
        <v>31</v>
      </c>
      <c r="AI762" s="8" t="n">
        <v>2176</v>
      </c>
      <c r="AJ762" s="8" t="n">
        <v>106231</v>
      </c>
      <c r="AK762" s="19" t="n">
        <v>1770.5166666667</v>
      </c>
      <c r="AL762" s="8" t="n">
        <v>1769.73</v>
      </c>
      <c r="AM762" s="8" t="n">
        <v>1771</v>
      </c>
      <c r="AN762" s="18" t="n">
        <f aca="false">AJ762/60/V762</f>
        <v>21.5916666666667</v>
      </c>
      <c r="AO762" s="8" t="n">
        <v>35.5</v>
      </c>
      <c r="AP762" s="12" t="n">
        <f aca="false">IF(EF762&gt;0,Z762/EF762,0)</f>
        <v>0.535211267605634</v>
      </c>
      <c r="AQ762" s="8" t="n">
        <v>377</v>
      </c>
      <c r="AR762" s="8" t="n">
        <v>377</v>
      </c>
      <c r="AS762" s="8" t="n">
        <v>377</v>
      </c>
      <c r="AT762" s="8" t="n">
        <v>310</v>
      </c>
      <c r="AU762" s="8" t="n">
        <v>310</v>
      </c>
      <c r="AV762" s="8" t="n">
        <v>227</v>
      </c>
      <c r="AW762" s="8" t="n">
        <v>264</v>
      </c>
      <c r="AX762" s="8" t="n">
        <v>128</v>
      </c>
      <c r="AY762" s="8" t="n">
        <v>7</v>
      </c>
      <c r="AZ762" s="8" t="n">
        <v>29</v>
      </c>
      <c r="BA762" s="8" t="n">
        <f aca="false">AY762+AZ762</f>
        <v>36</v>
      </c>
      <c r="BB762" s="8" t="n">
        <v>32.78</v>
      </c>
      <c r="BC762" s="8" t="n">
        <v>27.859</v>
      </c>
      <c r="BD762" s="19" t="n">
        <v>408.5</v>
      </c>
      <c r="BE762" s="19" t="n">
        <v>13.8434167051047</v>
      </c>
      <c r="BF762" s="19" t="n">
        <f aca="false">AQ762+BD762</f>
        <v>785.5</v>
      </c>
      <c r="BG762" s="19" t="n">
        <f aca="false">IF(AL762&gt;0,BF762/AL762*60,0)</f>
        <v>26.6311810276144</v>
      </c>
      <c r="BH762" s="8" t="n">
        <v>682</v>
      </c>
      <c r="BI762" s="8" t="n">
        <v>548</v>
      </c>
      <c r="BJ762" s="8" t="n">
        <v>730</v>
      </c>
      <c r="BK762" s="12" t="n">
        <f aca="false">BH762/(BH762+BJ762)</f>
        <v>0.48300283286119</v>
      </c>
      <c r="BL762" s="8" t="n">
        <v>74</v>
      </c>
      <c r="BM762" s="8" t="n">
        <v>74</v>
      </c>
      <c r="BN762" s="8" t="n">
        <v>125</v>
      </c>
      <c r="BO762" s="8" t="n">
        <f aca="false">BM762-BN762</f>
        <v>-51</v>
      </c>
      <c r="BP762" s="8" t="n">
        <v>83</v>
      </c>
      <c r="BQ762" s="8" t="n">
        <v>37</v>
      </c>
      <c r="BR762" s="8" t="n">
        <v>48</v>
      </c>
      <c r="BS762" s="8" t="n">
        <v>44</v>
      </c>
      <c r="BT762" s="12" t="n">
        <f aca="false">BS762/(EA762+BS762)</f>
        <v>0.0375106564364876</v>
      </c>
      <c r="BU762" s="8" t="n">
        <v>529</v>
      </c>
      <c r="BV762" s="8" t="n">
        <v>472</v>
      </c>
      <c r="BW762" s="12" t="n">
        <f aca="false">IF(BU762+BV762&gt;0,BU762/(BU762+BV762),0)</f>
        <v>0.528471528471528</v>
      </c>
      <c r="BX762" s="8" t="n">
        <v>237</v>
      </c>
      <c r="BY762" s="8" t="n">
        <v>195</v>
      </c>
      <c r="BZ762" s="8" t="n">
        <v>169</v>
      </c>
      <c r="CA762" s="8" t="n">
        <v>140</v>
      </c>
      <c r="CB762" s="8" t="n">
        <v>123</v>
      </c>
      <c r="CC762" s="8" t="n">
        <v>137</v>
      </c>
      <c r="CD762" s="8" t="n">
        <v>158</v>
      </c>
      <c r="CE762" s="8" t="n">
        <v>122</v>
      </c>
      <c r="CF762" s="8" t="n">
        <v>130</v>
      </c>
      <c r="CG762" s="8" t="n">
        <v>136</v>
      </c>
      <c r="CH762" s="8" t="n">
        <v>354</v>
      </c>
      <c r="CI762" s="8" t="n">
        <v>310</v>
      </c>
      <c r="CJ762" s="8" t="n">
        <v>0</v>
      </c>
      <c r="CK762" s="8" t="n">
        <v>2</v>
      </c>
      <c r="CL762" s="8" t="n">
        <v>4</v>
      </c>
      <c r="CM762" s="8" t="n">
        <v>6</v>
      </c>
      <c r="CN762" s="8" t="n">
        <v>2</v>
      </c>
      <c r="CO762" s="8" t="n">
        <v>0</v>
      </c>
      <c r="CP762" s="8" t="n">
        <v>0</v>
      </c>
      <c r="CQ762" s="8" t="n">
        <v>0</v>
      </c>
      <c r="CR762" s="8" t="n">
        <v>2</v>
      </c>
      <c r="CS762" s="8" t="n">
        <v>1</v>
      </c>
      <c r="CT762" s="8" t="n">
        <v>10</v>
      </c>
      <c r="CU762" s="8" t="n">
        <v>4</v>
      </c>
      <c r="CV762" s="8" t="n">
        <v>0</v>
      </c>
      <c r="CW762" s="8" t="n">
        <v>14</v>
      </c>
      <c r="CX762" s="8" t="n">
        <v>0</v>
      </c>
      <c r="CY762" s="8" t="n">
        <v>2</v>
      </c>
      <c r="CZ762" s="8" t="n">
        <v>15</v>
      </c>
      <c r="DA762" s="8" t="n">
        <v>66</v>
      </c>
      <c r="DB762" s="8" t="n">
        <v>12</v>
      </c>
      <c r="DC762" s="8" t="n">
        <v>11</v>
      </c>
      <c r="DD762" s="8" t="n">
        <v>12</v>
      </c>
      <c r="DE762" s="8" t="n">
        <v>49</v>
      </c>
      <c r="DF762" s="8" t="n">
        <v>30</v>
      </c>
      <c r="DG762" s="8" t="n">
        <v>2</v>
      </c>
      <c r="DH762" s="8" t="n">
        <v>111</v>
      </c>
      <c r="DI762" s="8" t="n">
        <v>14</v>
      </c>
      <c r="DJ762" s="8" t="n">
        <v>24</v>
      </c>
      <c r="DK762" s="8" t="n">
        <v>14</v>
      </c>
      <c r="DL762" s="8" t="n">
        <v>13</v>
      </c>
      <c r="DM762" s="8" t="n">
        <v>1</v>
      </c>
      <c r="DN762" s="8" t="n">
        <v>24</v>
      </c>
      <c r="DO762" s="8" t="n">
        <v>23</v>
      </c>
      <c r="DP762" s="8" t="n">
        <v>1</v>
      </c>
      <c r="DQ762" s="8" t="n">
        <f aca="false">DJ762-DI762</f>
        <v>10</v>
      </c>
      <c r="DR762" s="19" t="n">
        <v>7.785</v>
      </c>
      <c r="DS762" s="8" t="n">
        <v>13</v>
      </c>
      <c r="DT762" s="8" t="n">
        <v>1</v>
      </c>
      <c r="DU762" s="8" t="n">
        <v>0</v>
      </c>
      <c r="DV762" s="8" t="n">
        <v>0</v>
      </c>
      <c r="DW762" s="8" t="n">
        <v>0</v>
      </c>
      <c r="DX762" s="8" t="n">
        <v>1963</v>
      </c>
      <c r="DY762" s="8" t="n">
        <v>1507</v>
      </c>
      <c r="DZ762" s="8" t="n">
        <v>1483</v>
      </c>
      <c r="EA762" s="8" t="n">
        <v>1129</v>
      </c>
      <c r="EB762" s="8" t="n">
        <v>1096</v>
      </c>
      <c r="EC762" s="8" t="n">
        <v>824</v>
      </c>
      <c r="ED762" s="8" t="n">
        <v>117.55</v>
      </c>
      <c r="EE762" s="8" t="n">
        <v>83.25</v>
      </c>
      <c r="EF762" s="8" t="n">
        <v>142</v>
      </c>
      <c r="EG762" s="8" t="n">
        <v>93</v>
      </c>
      <c r="EH762" s="12" t="n">
        <f aca="false">EF762/EB762</f>
        <v>0.12956204379562</v>
      </c>
      <c r="EI762" s="20" t="n">
        <f aca="false">1-EG762/EC762</f>
        <v>0.887135922330097</v>
      </c>
      <c r="EJ762" s="21" t="n">
        <f aca="false">EH762+EI762</f>
        <v>1.01669796612572</v>
      </c>
      <c r="EK762" s="8" t="n">
        <v>1963</v>
      </c>
      <c r="EL762" s="8" t="n">
        <v>1511</v>
      </c>
      <c r="EM762" s="8" t="n">
        <v>1482</v>
      </c>
      <c r="EN762" s="8" t="n">
        <v>1132</v>
      </c>
      <c r="EO762" s="8" t="n">
        <v>1096</v>
      </c>
      <c r="EP762" s="8" t="n">
        <v>827</v>
      </c>
      <c r="EQ762" s="8" t="n">
        <v>142</v>
      </c>
      <c r="ER762" s="8" t="n">
        <v>92</v>
      </c>
      <c r="ES762" s="8" t="n">
        <v>1015</v>
      </c>
      <c r="ET762" s="8" t="n">
        <v>756</v>
      </c>
      <c r="EU762" s="8" t="n">
        <v>403</v>
      </c>
      <c r="EV762" s="8" t="n">
        <v>289</v>
      </c>
      <c r="EW762" s="8" t="n">
        <v>74</v>
      </c>
      <c r="EX762" s="8" t="n">
        <v>48</v>
      </c>
      <c r="EY762" s="8" t="n">
        <v>101</v>
      </c>
      <c r="EZ762" s="8" t="n">
        <v>112</v>
      </c>
      <c r="FA762" s="8" t="n">
        <v>5.8</v>
      </c>
      <c r="FB762" s="8" t="n">
        <v>3.2</v>
      </c>
      <c r="FC762" s="8" t="n">
        <v>9</v>
      </c>
      <c r="FD762" s="19" t="n">
        <v>85.92</v>
      </c>
      <c r="FE762" s="18" t="n">
        <f aca="false">FD762/V762</f>
        <v>1.04780487804878</v>
      </c>
      <c r="FF762" s="8" t="n">
        <v>12.4225</v>
      </c>
      <c r="FG762" s="8" t="n">
        <v>1.19</v>
      </c>
      <c r="FH762" s="8" t="n">
        <v>0.64</v>
      </c>
      <c r="FI762" s="8" t="n">
        <v>1.83</v>
      </c>
      <c r="FJ762" s="8" t="n">
        <v>4</v>
      </c>
      <c r="FK762" s="8" t="n">
        <v>1</v>
      </c>
      <c r="FL762" s="8" t="n">
        <v>1</v>
      </c>
      <c r="FM762" s="8" t="n">
        <f aca="false">BL762+BS762+AH762+DT762</f>
        <v>150</v>
      </c>
      <c r="FN762" s="19" t="n">
        <f aca="false">IF(DS762&gt;0,(BL762+BR762)/DS762,0)</f>
        <v>9.38461538461539</v>
      </c>
      <c r="FO762" s="12" t="n">
        <v>0.1422018349</v>
      </c>
      <c r="FP762" s="19" t="n">
        <f aca="false">Z762-AH762/10</f>
        <v>72.9</v>
      </c>
      <c r="FQ762" s="19" t="n">
        <f aca="false">Z762+DR762/5</f>
        <v>77.557</v>
      </c>
      <c r="FR762" s="19" t="n">
        <f aca="false">(DX762+DY762)/AL762*60</f>
        <v>117.645064501365</v>
      </c>
      <c r="FS762" s="22"/>
      <c r="FT762" s="22"/>
      <c r="FU762" s="22"/>
      <c r="FV762" s="22"/>
      <c r="FW762" s="17" t="s">
        <v>280</v>
      </c>
      <c r="FX762" s="23" t="n">
        <v>4000000</v>
      </c>
      <c r="FY762" s="23" t="n">
        <v>4333333</v>
      </c>
      <c r="FZ762" s="8" t="n">
        <v>498</v>
      </c>
      <c r="GA762" s="8" t="n">
        <v>101</v>
      </c>
      <c r="GB762" s="8" t="n">
        <v>166</v>
      </c>
      <c r="GC762" s="8" t="n">
        <v>267</v>
      </c>
      <c r="GD762" s="8" t="n">
        <v>69</v>
      </c>
      <c r="GE762" s="8" t="n">
        <v>191</v>
      </c>
      <c r="GF762" s="8" t="n">
        <v>970</v>
      </c>
      <c r="GG762" s="8" t="n">
        <v>9052</v>
      </c>
      <c r="GH762" s="8" t="n">
        <v>14.4</v>
      </c>
      <c r="GI762" s="8" t="n">
        <v>12.7</v>
      </c>
      <c r="GJ762" s="8" t="n">
        <v>27.1</v>
      </c>
      <c r="GK762" s="8" t="n">
        <f aca="false">Z762-AH762/10</f>
        <v>72.9</v>
      </c>
      <c r="GL762" s="22"/>
      <c r="GM762" s="22"/>
      <c r="GN762" s="22"/>
      <c r="GO762" s="22"/>
      <c r="GP762" s="22"/>
    </row>
    <row r="763" customFormat="false" ht="13.65" hidden="false" customHeight="true" outlineLevel="0" collapsed="false">
      <c r="A763" s="16" t="n">
        <v>33989</v>
      </c>
      <c r="B763" s="17" t="s">
        <v>1219</v>
      </c>
      <c r="C763" s="17" t="s">
        <v>1220</v>
      </c>
      <c r="D763" s="17" t="s">
        <v>283</v>
      </c>
      <c r="E763" s="17" t="s">
        <v>283</v>
      </c>
      <c r="F763" s="8" t="n">
        <v>74</v>
      </c>
      <c r="G763" s="8" t="n">
        <v>213</v>
      </c>
      <c r="H763" s="8" t="n">
        <v>2011</v>
      </c>
      <c r="I763" s="8" t="n">
        <v>5</v>
      </c>
      <c r="J763" s="8" t="n">
        <v>133</v>
      </c>
      <c r="K763" s="17" t="s">
        <v>263</v>
      </c>
      <c r="L763" s="8" t="n">
        <v>2016</v>
      </c>
      <c r="M763" s="8" t="n">
        <v>25</v>
      </c>
      <c r="N763" s="8" t="n">
        <v>2</v>
      </c>
      <c r="O763" s="8" t="n">
        <v>8476374</v>
      </c>
      <c r="P763" s="17" t="s">
        <v>3472</v>
      </c>
      <c r="Q763" s="17" t="s">
        <v>3473</v>
      </c>
      <c r="R763" s="17" t="s">
        <v>3474</v>
      </c>
      <c r="S763" s="17" t="s">
        <v>3471</v>
      </c>
      <c r="T763" s="17" t="s">
        <v>313</v>
      </c>
      <c r="U763" s="17" t="s">
        <v>338</v>
      </c>
      <c r="V763" s="8" t="n">
        <v>75</v>
      </c>
      <c r="W763" s="8" t="n">
        <v>6</v>
      </c>
      <c r="X763" s="8" t="n">
        <v>8</v>
      </c>
      <c r="Y763" s="8" t="n">
        <v>5</v>
      </c>
      <c r="Z763" s="8" t="n">
        <v>14</v>
      </c>
      <c r="AA763" s="8" t="n">
        <v>16</v>
      </c>
      <c r="AB763" s="8" t="n">
        <v>71</v>
      </c>
      <c r="AC763" s="18" t="n">
        <f aca="false">Z763/V763</f>
        <v>0.186666666666667</v>
      </c>
      <c r="AD763" s="19" t="n">
        <f aca="false">IF(FZ763&gt;V763,Z763-V763*(GC763-Z763)/(FZ763-V763),0)</f>
        <v>4.625</v>
      </c>
      <c r="AE763" s="19" t="n">
        <v>5.352</v>
      </c>
      <c r="AF763" s="8" t="n">
        <v>-5</v>
      </c>
      <c r="AG763" s="8" t="n">
        <v>5.2</v>
      </c>
      <c r="AH763" s="8" t="n">
        <v>40</v>
      </c>
      <c r="AI763" s="8" t="n">
        <v>1303</v>
      </c>
      <c r="AJ763" s="8" t="n">
        <v>55120</v>
      </c>
      <c r="AK763" s="19" t="n">
        <v>918.66666666667</v>
      </c>
      <c r="AL763" s="8" t="n">
        <v>918.67</v>
      </c>
      <c r="AM763" s="8" t="n">
        <v>919</v>
      </c>
      <c r="AN763" s="18" t="n">
        <f aca="false">AJ763/60/V763</f>
        <v>12.2488888888889</v>
      </c>
      <c r="AO763" s="8" t="n">
        <v>20.5</v>
      </c>
      <c r="AP763" s="12" t="n">
        <f aca="false">IF(EF763&gt;0,Z763/EF763,0)</f>
        <v>0.56</v>
      </c>
      <c r="AQ763" s="8" t="n">
        <v>210</v>
      </c>
      <c r="AR763" s="8" t="n">
        <v>210</v>
      </c>
      <c r="AS763" s="8" t="n">
        <v>210</v>
      </c>
      <c r="AT763" s="8" t="n">
        <v>173</v>
      </c>
      <c r="AU763" s="8" t="n">
        <v>173</v>
      </c>
      <c r="AV763" s="8" t="n">
        <v>134</v>
      </c>
      <c r="AW763" s="8" t="n">
        <v>118</v>
      </c>
      <c r="AX763" s="8" t="n">
        <v>49</v>
      </c>
      <c r="AY763" s="8" t="n">
        <v>13</v>
      </c>
      <c r="AZ763" s="8" t="n">
        <v>10</v>
      </c>
      <c r="BA763" s="8" t="n">
        <f aca="false">AY763+AZ763</f>
        <v>23</v>
      </c>
      <c r="BB763" s="8" t="n">
        <v>11.73</v>
      </c>
      <c r="BC763" s="8" t="n">
        <v>36.5522</v>
      </c>
      <c r="BD763" s="19" t="n">
        <v>166</v>
      </c>
      <c r="BE763" s="19" t="n">
        <v>10.8417997097242</v>
      </c>
      <c r="BF763" s="19" t="n">
        <f aca="false">AQ763+BD763</f>
        <v>376</v>
      </c>
      <c r="BG763" s="19" t="n">
        <f aca="false">IF(AL763&gt;0,BF763/AL763*60,0)</f>
        <v>24.5572403583441</v>
      </c>
      <c r="BH763" s="8" t="n">
        <v>155</v>
      </c>
      <c r="BI763" s="8" t="n">
        <v>357</v>
      </c>
      <c r="BJ763" s="8" t="n">
        <v>321</v>
      </c>
      <c r="BK763" s="12" t="n">
        <f aca="false">BH763/(BH763+BJ763)</f>
        <v>0.32563025210084</v>
      </c>
      <c r="BL763" s="8" t="n">
        <v>143</v>
      </c>
      <c r="BM763" s="8" t="n">
        <v>143</v>
      </c>
      <c r="BN763" s="8" t="n">
        <v>95</v>
      </c>
      <c r="BO763" s="8" t="n">
        <f aca="false">BM763-BN763</f>
        <v>48</v>
      </c>
      <c r="BP763" s="8" t="n">
        <v>39</v>
      </c>
      <c r="BQ763" s="8" t="n">
        <v>28</v>
      </c>
      <c r="BR763" s="8" t="n">
        <v>32</v>
      </c>
      <c r="BS763" s="8" t="n">
        <v>22</v>
      </c>
      <c r="BT763" s="12" t="n">
        <f aca="false">BS763/(EA763+BS763)</f>
        <v>0.0329341317365269</v>
      </c>
      <c r="BU763" s="8" t="n">
        <v>335</v>
      </c>
      <c r="BV763" s="8" t="n">
        <v>386</v>
      </c>
      <c r="BW763" s="12" t="n">
        <f aca="false">IF(BU763+BV763&gt;0,BU763/(BU763+BV763),0)</f>
        <v>0.464632454923717</v>
      </c>
      <c r="BX763" s="8" t="n">
        <v>129</v>
      </c>
      <c r="BY763" s="8" t="n">
        <v>142</v>
      </c>
      <c r="BZ763" s="8" t="n">
        <v>153</v>
      </c>
      <c r="CA763" s="8" t="n">
        <v>171</v>
      </c>
      <c r="CB763" s="8" t="n">
        <v>53</v>
      </c>
      <c r="CC763" s="8" t="n">
        <v>73</v>
      </c>
      <c r="CD763" s="8" t="n">
        <v>93</v>
      </c>
      <c r="CE763" s="8" t="n">
        <v>99</v>
      </c>
      <c r="CF763" s="8" t="n">
        <v>138</v>
      </c>
      <c r="CG763" s="8" t="n">
        <v>152</v>
      </c>
      <c r="CH763" s="8" t="n">
        <v>183</v>
      </c>
      <c r="CI763" s="8" t="n">
        <v>230</v>
      </c>
      <c r="CJ763" s="8" t="n">
        <v>0</v>
      </c>
      <c r="CK763" s="8" t="n">
        <v>0</v>
      </c>
      <c r="CL763" s="8" t="n">
        <v>0</v>
      </c>
      <c r="CM763" s="8" t="n">
        <v>1</v>
      </c>
      <c r="CN763" s="8" t="n">
        <v>1</v>
      </c>
      <c r="CO763" s="8" t="n">
        <v>0</v>
      </c>
      <c r="CP763" s="8" t="n">
        <v>0</v>
      </c>
      <c r="CQ763" s="8" t="n">
        <v>0</v>
      </c>
      <c r="CR763" s="8" t="n">
        <v>0</v>
      </c>
      <c r="CS763" s="8" t="n">
        <v>0</v>
      </c>
      <c r="CT763" s="8" t="n">
        <v>3</v>
      </c>
      <c r="CU763" s="8" t="n">
        <v>0</v>
      </c>
      <c r="CV763" s="8" t="n">
        <v>0</v>
      </c>
      <c r="CW763" s="8" t="n">
        <v>3</v>
      </c>
      <c r="CX763" s="8" t="n">
        <v>0</v>
      </c>
      <c r="CY763" s="8" t="n">
        <v>3</v>
      </c>
      <c r="CZ763" s="8" t="n">
        <v>4</v>
      </c>
      <c r="DA763" s="8" t="n">
        <v>32</v>
      </c>
      <c r="DB763" s="8" t="n">
        <v>13</v>
      </c>
      <c r="DC763" s="8" t="n">
        <v>0</v>
      </c>
      <c r="DD763" s="8" t="n">
        <v>8</v>
      </c>
      <c r="DE763" s="8" t="n">
        <v>20</v>
      </c>
      <c r="DF763" s="8" t="n">
        <v>6</v>
      </c>
      <c r="DG763" s="8" t="n">
        <v>1</v>
      </c>
      <c r="DH763" s="8" t="n">
        <v>86</v>
      </c>
      <c r="DI763" s="8" t="n">
        <v>17</v>
      </c>
      <c r="DJ763" s="8" t="n">
        <v>16</v>
      </c>
      <c r="DK763" s="8" t="n">
        <v>16</v>
      </c>
      <c r="DL763" s="8" t="n">
        <v>14</v>
      </c>
      <c r="DM763" s="8" t="n">
        <v>2</v>
      </c>
      <c r="DN763" s="8" t="n">
        <v>18</v>
      </c>
      <c r="DO763" s="8" t="n">
        <v>16</v>
      </c>
      <c r="DP763" s="8" t="n">
        <v>2</v>
      </c>
      <c r="DQ763" s="8" t="n">
        <f aca="false">DJ763-DI763</f>
        <v>-1</v>
      </c>
      <c r="DR763" s="19" t="n">
        <v>0.687</v>
      </c>
      <c r="DS763" s="8" t="n">
        <v>15</v>
      </c>
      <c r="DT763" s="8" t="n">
        <v>2</v>
      </c>
      <c r="DU763" s="8" t="n">
        <v>0</v>
      </c>
      <c r="DV763" s="8" t="n">
        <v>0</v>
      </c>
      <c r="DW763" s="8" t="n">
        <v>0</v>
      </c>
      <c r="DX763" s="8" t="n">
        <v>775</v>
      </c>
      <c r="DY763" s="8" t="n">
        <v>886</v>
      </c>
      <c r="DZ763" s="8" t="n">
        <v>597</v>
      </c>
      <c r="EA763" s="8" t="n">
        <v>646</v>
      </c>
      <c r="EB763" s="8" t="n">
        <v>440</v>
      </c>
      <c r="EC763" s="8" t="n">
        <v>452</v>
      </c>
      <c r="ED763" s="8" t="n">
        <v>39.73</v>
      </c>
      <c r="EE763" s="8" t="n">
        <v>36.1</v>
      </c>
      <c r="EF763" s="8" t="n">
        <v>25</v>
      </c>
      <c r="EG763" s="8" t="n">
        <v>40</v>
      </c>
      <c r="EH763" s="12" t="n">
        <f aca="false">EF763/EB763</f>
        <v>0.0568181818181818</v>
      </c>
      <c r="EI763" s="20" t="n">
        <f aca="false">1-EG763/EC763</f>
        <v>0.911504424778761</v>
      </c>
      <c r="EJ763" s="21" t="n">
        <f aca="false">EH763+EI763</f>
        <v>0.968322606596943</v>
      </c>
      <c r="EK763" s="8" t="n">
        <v>777</v>
      </c>
      <c r="EL763" s="8" t="n">
        <v>887</v>
      </c>
      <c r="EM763" s="8" t="n">
        <v>598</v>
      </c>
      <c r="EN763" s="8" t="n">
        <v>647</v>
      </c>
      <c r="EO763" s="8" t="n">
        <v>441</v>
      </c>
      <c r="EP763" s="8" t="n">
        <v>454</v>
      </c>
      <c r="EQ763" s="8" t="n">
        <v>25</v>
      </c>
      <c r="ER763" s="8" t="n">
        <v>40</v>
      </c>
      <c r="ES763" s="8" t="n">
        <v>380</v>
      </c>
      <c r="ET763" s="8" t="n">
        <v>443</v>
      </c>
      <c r="EU763" s="8" t="n">
        <v>166</v>
      </c>
      <c r="EV763" s="8" t="n">
        <v>158</v>
      </c>
      <c r="EW763" s="8" t="n">
        <v>15</v>
      </c>
      <c r="EX763" s="8" t="n">
        <v>16</v>
      </c>
      <c r="EY763" s="8" t="n">
        <v>68</v>
      </c>
      <c r="EZ763" s="8" t="n">
        <v>69</v>
      </c>
      <c r="FA763" s="8" t="n">
        <v>-0.5</v>
      </c>
      <c r="FB763" s="8" t="n">
        <v>0.9</v>
      </c>
      <c r="FC763" s="8" t="n">
        <v>0.3</v>
      </c>
      <c r="FD763" s="19" t="n">
        <v>19.54</v>
      </c>
      <c r="FE763" s="18" t="n">
        <f aca="false">FD763/V763</f>
        <v>0.260533333333333</v>
      </c>
      <c r="FF763" s="8" t="n">
        <v>1.7285</v>
      </c>
      <c r="FG763" s="8" t="n">
        <v>0.09</v>
      </c>
      <c r="FH763" s="8" t="n">
        <v>-0.04</v>
      </c>
      <c r="FI763" s="8" t="n">
        <v>0.04</v>
      </c>
      <c r="FJ763" s="22"/>
      <c r="FK763" s="22"/>
      <c r="FL763" s="22"/>
      <c r="FM763" s="8" t="n">
        <f aca="false">BL763+BS763+AH763+DT763</f>
        <v>207</v>
      </c>
      <c r="FN763" s="19" t="n">
        <f aca="false">IF(DS763&gt;0,(BL763+BR763)/DS763,0)</f>
        <v>11.6666666666667</v>
      </c>
      <c r="FO763" s="12" t="n">
        <v>0.0251340996</v>
      </c>
      <c r="FP763" s="19" t="n">
        <f aca="false">Z763-AH763/10</f>
        <v>10</v>
      </c>
      <c r="FQ763" s="19" t="n">
        <f aca="false">Z763+DR763/5</f>
        <v>14.1374</v>
      </c>
      <c r="FR763" s="19" t="n">
        <f aca="false">(DX763+DY763)/AL763*60</f>
        <v>108.482915519175</v>
      </c>
      <c r="FS763" s="8" t="n">
        <v>7</v>
      </c>
      <c r="FT763" s="17" t="s">
        <v>326</v>
      </c>
      <c r="FU763" s="8" t="n">
        <v>79</v>
      </c>
      <c r="FV763" s="22"/>
      <c r="FW763" s="17" t="s">
        <v>270</v>
      </c>
      <c r="FX763" s="23" t="n">
        <v>925000</v>
      </c>
      <c r="FY763" s="23" t="n">
        <v>808750</v>
      </c>
      <c r="FZ763" s="8" t="n">
        <v>83</v>
      </c>
      <c r="GA763" s="8" t="n">
        <v>6</v>
      </c>
      <c r="GB763" s="8" t="n">
        <v>9</v>
      </c>
      <c r="GC763" s="8" t="n">
        <v>15</v>
      </c>
      <c r="GD763" s="8" t="n">
        <v>-6</v>
      </c>
      <c r="GE763" s="8" t="n">
        <v>42</v>
      </c>
      <c r="GF763" s="8" t="n">
        <v>145</v>
      </c>
      <c r="GG763" s="8" t="n">
        <v>992</v>
      </c>
      <c r="GH763" s="8" t="n">
        <v>-0.6</v>
      </c>
      <c r="GI763" s="8" t="n">
        <v>0.9</v>
      </c>
      <c r="GJ763" s="8" t="n">
        <v>0.3</v>
      </c>
      <c r="GK763" s="8" t="n">
        <f aca="false">Z763-AH763/10</f>
        <v>10</v>
      </c>
      <c r="GL763" s="22"/>
      <c r="GM763" s="22"/>
      <c r="GN763" s="22"/>
      <c r="GO763" s="22"/>
      <c r="GP763" s="22"/>
    </row>
    <row r="764" customFormat="false" ht="13.65" hidden="false" customHeight="true" outlineLevel="0" collapsed="false">
      <c r="A764" s="16" t="n">
        <v>34619</v>
      </c>
      <c r="B764" s="17" t="s">
        <v>3275</v>
      </c>
      <c r="C764" s="17" t="s">
        <v>272</v>
      </c>
      <c r="D764" s="17" t="s">
        <v>262</v>
      </c>
      <c r="E764" s="17" t="s">
        <v>262</v>
      </c>
      <c r="F764" s="8" t="n">
        <v>75</v>
      </c>
      <c r="G764" s="8" t="n">
        <v>195</v>
      </c>
      <c r="H764" s="8" t="n">
        <v>2013</v>
      </c>
      <c r="I764" s="8" t="n">
        <v>1</v>
      </c>
      <c r="J764" s="8" t="n">
        <v>6</v>
      </c>
      <c r="K764" s="17" t="s">
        <v>263</v>
      </c>
      <c r="L764" s="8" t="n">
        <v>2013</v>
      </c>
      <c r="M764" s="8" t="n">
        <v>23</v>
      </c>
      <c r="N764" s="8" t="n">
        <v>5</v>
      </c>
      <c r="O764" s="8" t="n">
        <v>8477497</v>
      </c>
      <c r="P764" s="17" t="s">
        <v>3475</v>
      </c>
      <c r="Q764" s="17" t="s">
        <v>3476</v>
      </c>
      <c r="R764" s="17" t="s">
        <v>3477</v>
      </c>
      <c r="S764" s="17" t="s">
        <v>3471</v>
      </c>
      <c r="T764" s="17" t="s">
        <v>313</v>
      </c>
      <c r="U764" s="17" t="s">
        <v>567</v>
      </c>
      <c r="V764" s="8" t="n">
        <v>74</v>
      </c>
      <c r="W764" s="8" t="n">
        <v>31</v>
      </c>
      <c r="X764" s="8" t="n">
        <v>33</v>
      </c>
      <c r="Y764" s="8" t="n">
        <v>22</v>
      </c>
      <c r="Z764" s="8" t="n">
        <v>64</v>
      </c>
      <c r="AA764" s="8" t="n">
        <v>2</v>
      </c>
      <c r="AB764" s="8" t="n">
        <v>20</v>
      </c>
      <c r="AC764" s="18" t="n">
        <f aca="false">Z764/V764</f>
        <v>0.864864864864865</v>
      </c>
      <c r="AD764" s="19" t="n">
        <f aca="false">IF(FZ764&gt;V764,Z764-V764*(GC764-Z764)/(FZ764-V764),0)</f>
        <v>13.6614420062696</v>
      </c>
      <c r="AE764" s="19" t="n">
        <v>25.055</v>
      </c>
      <c r="AF764" s="8" t="n">
        <v>3</v>
      </c>
      <c r="AG764" s="8" t="n">
        <v>12.4</v>
      </c>
      <c r="AH764" s="8" t="n">
        <v>24</v>
      </c>
      <c r="AI764" s="8" t="n">
        <v>1577</v>
      </c>
      <c r="AJ764" s="8" t="n">
        <v>82948</v>
      </c>
      <c r="AK764" s="19" t="n">
        <v>1382.4666666667</v>
      </c>
      <c r="AL764" s="8" t="n">
        <v>1382.47</v>
      </c>
      <c r="AM764" s="8" t="n">
        <v>1382</v>
      </c>
      <c r="AN764" s="18" t="n">
        <f aca="false">AJ764/60/V764</f>
        <v>18.681981981982</v>
      </c>
      <c r="AO764" s="8" t="n">
        <v>30.84</v>
      </c>
      <c r="AP764" s="12" t="n">
        <f aca="false">IF(EF764&gt;0,Z764/EF764,0)</f>
        <v>0.633663366336634</v>
      </c>
      <c r="AQ764" s="8" t="n">
        <v>350</v>
      </c>
      <c r="AR764" s="8" t="n">
        <v>351</v>
      </c>
      <c r="AS764" s="8" t="n">
        <v>352</v>
      </c>
      <c r="AT764" s="8" t="n">
        <v>284</v>
      </c>
      <c r="AU764" s="8" t="n">
        <v>286</v>
      </c>
      <c r="AV764" s="8" t="n">
        <v>202</v>
      </c>
      <c r="AW764" s="8" t="n">
        <v>279</v>
      </c>
      <c r="AX764" s="8" t="n">
        <v>133</v>
      </c>
      <c r="AY764" s="8" t="n">
        <v>6</v>
      </c>
      <c r="AZ764" s="8" t="n">
        <v>21</v>
      </c>
      <c r="BA764" s="8" t="n">
        <f aca="false">AY764+AZ764</f>
        <v>27</v>
      </c>
      <c r="BB764" s="8" t="n">
        <v>30.69</v>
      </c>
      <c r="BC764" s="8" t="n">
        <v>24.7376</v>
      </c>
      <c r="BD764" s="19" t="n">
        <v>347.6</v>
      </c>
      <c r="BE764" s="19" t="n">
        <v>15.0860780247862</v>
      </c>
      <c r="BF764" s="19" t="n">
        <f aca="false">AQ764+BD764</f>
        <v>697.6</v>
      </c>
      <c r="BG764" s="19" t="n">
        <f aca="false">IF(AL764&gt;0,BF764/AL764*60,0)</f>
        <v>30.2762446924707</v>
      </c>
      <c r="BH764" s="8" t="n">
        <v>742</v>
      </c>
      <c r="BI764" s="8" t="n">
        <v>418</v>
      </c>
      <c r="BJ764" s="8" t="n">
        <v>359</v>
      </c>
      <c r="BK764" s="12" t="n">
        <f aca="false">BH764/(BH764+BJ764)</f>
        <v>0.673932788374205</v>
      </c>
      <c r="BL764" s="8" t="n">
        <v>35</v>
      </c>
      <c r="BM764" s="8" t="n">
        <v>35</v>
      </c>
      <c r="BN764" s="8" t="n">
        <v>21</v>
      </c>
      <c r="BO764" s="8" t="n">
        <f aca="false">BM764-BN764</f>
        <v>14</v>
      </c>
      <c r="BP764" s="8" t="n">
        <v>84</v>
      </c>
      <c r="BQ764" s="8" t="n">
        <v>42</v>
      </c>
      <c r="BR764" s="8" t="n">
        <v>51</v>
      </c>
      <c r="BS764" s="8" t="n">
        <v>17</v>
      </c>
      <c r="BT764" s="12" t="n">
        <f aca="false">BS764/(EA764+BS764)</f>
        <v>0.0181818181818182</v>
      </c>
      <c r="BU764" s="8" t="n">
        <v>709</v>
      </c>
      <c r="BV764" s="8" t="n">
        <v>698</v>
      </c>
      <c r="BW764" s="12" t="n">
        <f aca="false">IF(BU764+BV764&gt;0,BU764/(BU764+BV764),0)</f>
        <v>0.503909026297086</v>
      </c>
      <c r="BX764" s="8" t="n">
        <v>188</v>
      </c>
      <c r="BY764" s="8" t="n">
        <v>153</v>
      </c>
      <c r="BZ764" s="8" t="n">
        <v>191</v>
      </c>
      <c r="CA764" s="8" t="n">
        <v>203</v>
      </c>
      <c r="CB764" s="8" t="n">
        <v>330</v>
      </c>
      <c r="CC764" s="8" t="n">
        <v>342</v>
      </c>
      <c r="CD764" s="8" t="n">
        <v>234</v>
      </c>
      <c r="CE764" s="8" t="n">
        <v>213</v>
      </c>
      <c r="CF764" s="8" t="n">
        <v>182</v>
      </c>
      <c r="CG764" s="8" t="n">
        <v>194</v>
      </c>
      <c r="CH764" s="8" t="n">
        <v>477</v>
      </c>
      <c r="CI764" s="8" t="n">
        <v>454</v>
      </c>
      <c r="CJ764" s="8" t="n">
        <v>1</v>
      </c>
      <c r="CK764" s="8" t="n">
        <v>3</v>
      </c>
      <c r="CL764" s="8" t="n">
        <v>5</v>
      </c>
      <c r="CM764" s="8" t="n">
        <v>11</v>
      </c>
      <c r="CN764" s="8" t="n">
        <v>1</v>
      </c>
      <c r="CO764" s="8" t="n">
        <v>0</v>
      </c>
      <c r="CP764" s="8" t="n">
        <v>0</v>
      </c>
      <c r="CQ764" s="8" t="n">
        <v>1</v>
      </c>
      <c r="CR764" s="8" t="n">
        <v>1</v>
      </c>
      <c r="CS764" s="8" t="n">
        <v>2</v>
      </c>
      <c r="CT764" s="8" t="n">
        <v>5</v>
      </c>
      <c r="CU764" s="8" t="n">
        <v>1</v>
      </c>
      <c r="CV764" s="8" t="n">
        <v>0</v>
      </c>
      <c r="CW764" s="8" t="n">
        <v>21</v>
      </c>
      <c r="CX764" s="8" t="n">
        <v>1</v>
      </c>
      <c r="CY764" s="8" t="n">
        <v>8</v>
      </c>
      <c r="CZ764" s="8" t="n">
        <v>10</v>
      </c>
      <c r="DA764" s="8" t="n">
        <v>65</v>
      </c>
      <c r="DB764" s="8" t="n">
        <v>12</v>
      </c>
      <c r="DC764" s="8" t="n">
        <v>1</v>
      </c>
      <c r="DD764" s="8" t="n">
        <v>9</v>
      </c>
      <c r="DE764" s="8" t="n">
        <v>31</v>
      </c>
      <c r="DF764" s="8" t="n">
        <v>16</v>
      </c>
      <c r="DG764" s="8" t="n">
        <v>0</v>
      </c>
      <c r="DH764" s="8" t="n">
        <v>133</v>
      </c>
      <c r="DI764" s="8" t="n">
        <v>11</v>
      </c>
      <c r="DJ764" s="8" t="n">
        <v>11</v>
      </c>
      <c r="DK764" s="8" t="n">
        <v>12</v>
      </c>
      <c r="DL764" s="8" t="n">
        <v>12</v>
      </c>
      <c r="DM764" s="8" t="n">
        <v>0</v>
      </c>
      <c r="DN764" s="8" t="n">
        <v>10</v>
      </c>
      <c r="DO764" s="8" t="n">
        <v>10</v>
      </c>
      <c r="DP764" s="8" t="n">
        <v>0</v>
      </c>
      <c r="DQ764" s="8" t="n">
        <f aca="false">DJ764-DI764</f>
        <v>0</v>
      </c>
      <c r="DR764" s="19" t="n">
        <v>-3.234</v>
      </c>
      <c r="DS764" s="8" t="n">
        <v>11</v>
      </c>
      <c r="DT764" s="8" t="n">
        <v>0</v>
      </c>
      <c r="DU764" s="8" t="n">
        <v>0</v>
      </c>
      <c r="DV764" s="8" t="n">
        <v>0</v>
      </c>
      <c r="DW764" s="8" t="n">
        <v>0</v>
      </c>
      <c r="DX764" s="8" t="n">
        <v>1831</v>
      </c>
      <c r="DY764" s="8" t="n">
        <v>1147</v>
      </c>
      <c r="DZ764" s="8" t="n">
        <v>1361</v>
      </c>
      <c r="EA764" s="8" t="n">
        <v>918</v>
      </c>
      <c r="EB764" s="8" t="n">
        <v>941</v>
      </c>
      <c r="EC764" s="8" t="n">
        <v>652</v>
      </c>
      <c r="ED764" s="8" t="n">
        <v>105.1</v>
      </c>
      <c r="EE764" s="8" t="n">
        <v>66.57</v>
      </c>
      <c r="EF764" s="8" t="n">
        <v>101</v>
      </c>
      <c r="EG764" s="8" t="n">
        <v>68</v>
      </c>
      <c r="EH764" s="12" t="n">
        <f aca="false">EF764/EB764</f>
        <v>0.107332624867163</v>
      </c>
      <c r="EI764" s="20" t="n">
        <f aca="false">1-EG764/EC764</f>
        <v>0.895705521472393</v>
      </c>
      <c r="EJ764" s="21" t="n">
        <f aca="false">EH764+EI764</f>
        <v>1.00303814633956</v>
      </c>
      <c r="EK764" s="8" t="n">
        <v>1832</v>
      </c>
      <c r="EL764" s="8" t="n">
        <v>1144</v>
      </c>
      <c r="EM764" s="8" t="n">
        <v>1362</v>
      </c>
      <c r="EN764" s="8" t="n">
        <v>915</v>
      </c>
      <c r="EO764" s="8" t="n">
        <v>942</v>
      </c>
      <c r="EP764" s="8" t="n">
        <v>650</v>
      </c>
      <c r="EQ764" s="8" t="n">
        <v>100</v>
      </c>
      <c r="ER764" s="8" t="n">
        <v>67</v>
      </c>
      <c r="ES764" s="8" t="n">
        <v>979</v>
      </c>
      <c r="ET764" s="8" t="n">
        <v>579</v>
      </c>
      <c r="EU764" s="8" t="n">
        <v>428</v>
      </c>
      <c r="EV764" s="8" t="n">
        <v>258</v>
      </c>
      <c r="EW764" s="8" t="n">
        <v>54</v>
      </c>
      <c r="EX764" s="8" t="n">
        <v>36</v>
      </c>
      <c r="EY764" s="8" t="n">
        <v>77</v>
      </c>
      <c r="EZ764" s="8" t="n">
        <v>94</v>
      </c>
      <c r="FA764" s="8" t="n">
        <v>5.8</v>
      </c>
      <c r="FB764" s="8" t="n">
        <v>1.9</v>
      </c>
      <c r="FC764" s="8" t="n">
        <v>7.7</v>
      </c>
      <c r="FD764" s="19" t="n">
        <v>70.46</v>
      </c>
      <c r="FE764" s="18" t="n">
        <f aca="false">FD764/V764</f>
        <v>0.952162162162162</v>
      </c>
      <c r="FF764" s="8" t="n">
        <v>10.5534</v>
      </c>
      <c r="FG764" s="8" t="n">
        <v>1.6</v>
      </c>
      <c r="FH764" s="8" t="n">
        <v>0.07</v>
      </c>
      <c r="FI764" s="8" t="n">
        <v>1.67</v>
      </c>
      <c r="FJ764" s="8" t="n">
        <v>7</v>
      </c>
      <c r="FK764" s="8" t="n">
        <v>2</v>
      </c>
      <c r="FL764" s="8" t="n">
        <v>0</v>
      </c>
      <c r="FM764" s="8" t="n">
        <f aca="false">BL764+BS764+AH764+DT764</f>
        <v>76</v>
      </c>
      <c r="FN764" s="19" t="n">
        <f aca="false">IF(DS764&gt;0,(BL764+BR764)/DS764,0)</f>
        <v>7.81818181818182</v>
      </c>
      <c r="FO764" s="12" t="n">
        <v>0.1856829803</v>
      </c>
      <c r="FP764" s="19" t="n">
        <f aca="false">Z764-AH764/10</f>
        <v>61.6</v>
      </c>
      <c r="FQ764" s="19" t="n">
        <f aca="false">Z764+DR764/5</f>
        <v>63.3532</v>
      </c>
      <c r="FR764" s="19" t="n">
        <f aca="false">(DX764+DY764)/AL764*60</f>
        <v>129.246927600599</v>
      </c>
      <c r="FS764" s="8" t="n">
        <v>4</v>
      </c>
      <c r="FT764" s="17" t="s">
        <v>3478</v>
      </c>
      <c r="FU764" s="8" t="n">
        <v>195</v>
      </c>
      <c r="FV764" s="22"/>
      <c r="FW764" s="17" t="s">
        <v>280</v>
      </c>
      <c r="FX764" s="23" t="n">
        <v>6500000</v>
      </c>
      <c r="FY764" s="23" t="n">
        <v>6375000</v>
      </c>
      <c r="FZ764" s="8" t="n">
        <v>393</v>
      </c>
      <c r="GA764" s="8" t="n">
        <v>138</v>
      </c>
      <c r="GB764" s="8" t="n">
        <v>143</v>
      </c>
      <c r="GC764" s="8" t="n">
        <v>281</v>
      </c>
      <c r="GD764" s="8" t="n">
        <v>-16</v>
      </c>
      <c r="GE764" s="8" t="n">
        <v>82</v>
      </c>
      <c r="GF764" s="8" t="n">
        <v>929</v>
      </c>
      <c r="GG764" s="8" t="n">
        <v>7164</v>
      </c>
      <c r="GH764" s="8" t="n">
        <v>25.3</v>
      </c>
      <c r="GI764" s="8" t="n">
        <v>7.6</v>
      </c>
      <c r="GJ764" s="8" t="n">
        <v>32.9</v>
      </c>
      <c r="GK764" s="8" t="n">
        <f aca="false">Z764-AH764/10</f>
        <v>61.6</v>
      </c>
      <c r="GL764" s="22"/>
      <c r="GM764" s="22"/>
      <c r="GN764" s="22"/>
      <c r="GO764" s="22"/>
      <c r="GP764" s="22"/>
    </row>
    <row r="765" customFormat="false" ht="13.65" hidden="false" customHeight="true" outlineLevel="0" collapsed="false">
      <c r="A765" s="16" t="n">
        <v>35637</v>
      </c>
      <c r="B765" s="17" t="s">
        <v>3479</v>
      </c>
      <c r="C765" s="22"/>
      <c r="D765" s="17" t="s">
        <v>366</v>
      </c>
      <c r="E765" s="17" t="s">
        <v>366</v>
      </c>
      <c r="F765" s="8" t="n">
        <v>71</v>
      </c>
      <c r="G765" s="8" t="n">
        <v>172</v>
      </c>
      <c r="H765" s="8" t="n">
        <v>2015</v>
      </c>
      <c r="I765" s="8" t="n">
        <v>2</v>
      </c>
      <c r="J765" s="8" t="n">
        <v>35</v>
      </c>
      <c r="K765" s="17" t="s">
        <v>263</v>
      </c>
      <c r="L765" s="8" t="n">
        <v>2016</v>
      </c>
      <c r="M765" s="8" t="n">
        <v>20</v>
      </c>
      <c r="N765" s="8" t="n">
        <v>2</v>
      </c>
      <c r="O765" s="8" t="n">
        <v>8478427</v>
      </c>
      <c r="P765" s="17" t="s">
        <v>3480</v>
      </c>
      <c r="Q765" s="17" t="s">
        <v>3481</v>
      </c>
      <c r="R765" s="17" t="s">
        <v>3482</v>
      </c>
      <c r="S765" s="17" t="s">
        <v>3483</v>
      </c>
      <c r="T765" s="17" t="s">
        <v>299</v>
      </c>
      <c r="U765" s="17" t="s">
        <v>902</v>
      </c>
      <c r="V765" s="8" t="n">
        <v>78</v>
      </c>
      <c r="W765" s="8" t="n">
        <v>29</v>
      </c>
      <c r="X765" s="8" t="n">
        <v>36</v>
      </c>
      <c r="Y765" s="8" t="n">
        <v>24</v>
      </c>
      <c r="Z765" s="8" t="n">
        <v>65</v>
      </c>
      <c r="AA765" s="8" t="n">
        <v>1</v>
      </c>
      <c r="AB765" s="8" t="n">
        <v>0</v>
      </c>
      <c r="AC765" s="18" t="n">
        <f aca="false">Z765/V765</f>
        <v>0.833333333333333</v>
      </c>
      <c r="AD765" s="19" t="n">
        <f aca="false">IF(FZ765&gt;V765,Z765-V765*(GC765-Z765)/(FZ765-V765),0)</f>
        <v>18.390243902439</v>
      </c>
      <c r="AE765" s="19" t="n">
        <v>26.279</v>
      </c>
      <c r="AF765" s="8" t="n">
        <v>4</v>
      </c>
      <c r="AG765" s="8" t="n">
        <v>5.4</v>
      </c>
      <c r="AH765" s="8" t="n">
        <v>24</v>
      </c>
      <c r="AI765" s="8" t="n">
        <v>1731</v>
      </c>
      <c r="AJ765" s="8" t="n">
        <v>83857</v>
      </c>
      <c r="AK765" s="19" t="n">
        <v>1397.6166666667</v>
      </c>
      <c r="AL765" s="8" t="n">
        <v>1397.62</v>
      </c>
      <c r="AM765" s="8" t="n">
        <v>1398</v>
      </c>
      <c r="AN765" s="18" t="n">
        <f aca="false">AJ765/60/V765</f>
        <v>17.9181623931624</v>
      </c>
      <c r="AO765" s="8" t="n">
        <v>29.59</v>
      </c>
      <c r="AP765" s="12" t="n">
        <f aca="false">IF(EF765&gt;0,Z765/EF765,0)</f>
        <v>0.747126436781609</v>
      </c>
      <c r="AQ765" s="8" t="n">
        <v>390</v>
      </c>
      <c r="AR765" s="8" t="n">
        <v>390</v>
      </c>
      <c r="AS765" s="8" t="n">
        <v>390</v>
      </c>
      <c r="AT765" s="8" t="n">
        <v>290</v>
      </c>
      <c r="AU765" s="8" t="n">
        <v>290</v>
      </c>
      <c r="AV765" s="8" t="n">
        <v>200</v>
      </c>
      <c r="AW765" s="8" t="n">
        <v>231</v>
      </c>
      <c r="AX765" s="8" t="n">
        <v>90</v>
      </c>
      <c r="AY765" s="8" t="n">
        <v>13</v>
      </c>
      <c r="AZ765" s="8" t="n">
        <v>23</v>
      </c>
      <c r="BA765" s="8" t="n">
        <f aca="false">AY765+AZ765</f>
        <v>36</v>
      </c>
      <c r="BB765" s="8" t="n">
        <v>23.58</v>
      </c>
      <c r="BC765" s="8" t="n">
        <v>29.925</v>
      </c>
      <c r="BD765" s="19" t="n">
        <v>482.9</v>
      </c>
      <c r="BE765" s="19" t="n">
        <v>20.731006356058</v>
      </c>
      <c r="BF765" s="19" t="n">
        <f aca="false">AQ765+BD765</f>
        <v>872.9</v>
      </c>
      <c r="BG765" s="19" t="n">
        <f aca="false">IF(AL765&gt;0,BF765/AL765*60,0)</f>
        <v>37.4737052990083</v>
      </c>
      <c r="BH765" s="8" t="n">
        <v>620</v>
      </c>
      <c r="BI765" s="8" t="n">
        <v>441</v>
      </c>
      <c r="BJ765" s="8" t="n">
        <v>333</v>
      </c>
      <c r="BK765" s="12" t="n">
        <f aca="false">BH765/(BH765+BJ765)</f>
        <v>0.650577124868835</v>
      </c>
      <c r="BL765" s="8" t="n">
        <v>65</v>
      </c>
      <c r="BM765" s="8" t="n">
        <v>65</v>
      </c>
      <c r="BN765" s="8" t="n">
        <v>122</v>
      </c>
      <c r="BO765" s="8" t="n">
        <f aca="false">BM765-BN765</f>
        <v>-57</v>
      </c>
      <c r="BP765" s="8" t="n">
        <v>90</v>
      </c>
      <c r="BQ765" s="8" t="n">
        <v>53</v>
      </c>
      <c r="BR765" s="8" t="n">
        <v>59</v>
      </c>
      <c r="BS765" s="8" t="n">
        <v>17</v>
      </c>
      <c r="BT765" s="12" t="n">
        <f aca="false">BS765/(EA765+BS765)</f>
        <v>0.0198830409356725</v>
      </c>
      <c r="BU765" s="8" t="n">
        <v>78</v>
      </c>
      <c r="BV765" s="8" t="n">
        <v>94</v>
      </c>
      <c r="BW765" s="12" t="n">
        <f aca="false">IF(BU765+BV765&gt;0,BU765/(BU765+BV765),0)</f>
        <v>0.453488372093023</v>
      </c>
      <c r="BX765" s="8" t="n">
        <v>15</v>
      </c>
      <c r="BY765" s="8" t="n">
        <v>13</v>
      </c>
      <c r="BZ765" s="8" t="n">
        <v>27</v>
      </c>
      <c r="CA765" s="8" t="n">
        <v>38</v>
      </c>
      <c r="CB765" s="8" t="n">
        <v>36</v>
      </c>
      <c r="CC765" s="8" t="n">
        <v>43</v>
      </c>
      <c r="CD765" s="8" t="n">
        <v>21</v>
      </c>
      <c r="CE765" s="8" t="n">
        <v>25</v>
      </c>
      <c r="CF765" s="8" t="n">
        <v>23</v>
      </c>
      <c r="CG765" s="8" t="n">
        <v>29</v>
      </c>
      <c r="CH765" s="8" t="n">
        <v>50</v>
      </c>
      <c r="CI765" s="8" t="n">
        <v>64</v>
      </c>
      <c r="CJ765" s="8" t="n">
        <v>0</v>
      </c>
      <c r="CK765" s="8" t="n">
        <v>0</v>
      </c>
      <c r="CL765" s="8" t="n">
        <v>5</v>
      </c>
      <c r="CM765" s="8" t="n">
        <v>4</v>
      </c>
      <c r="CN765" s="8" t="n">
        <v>3</v>
      </c>
      <c r="CO765" s="8" t="n">
        <v>0</v>
      </c>
      <c r="CP765" s="8" t="n">
        <v>0</v>
      </c>
      <c r="CQ765" s="8" t="n">
        <v>7</v>
      </c>
      <c r="CR765" s="8" t="n">
        <v>1</v>
      </c>
      <c r="CS765" s="8" t="n">
        <v>3</v>
      </c>
      <c r="CT765" s="8" t="n">
        <v>6</v>
      </c>
      <c r="CU765" s="8" t="n">
        <v>2</v>
      </c>
      <c r="CV765" s="8" t="n">
        <v>0</v>
      </c>
      <c r="CW765" s="8" t="n">
        <v>10</v>
      </c>
      <c r="CX765" s="8" t="n">
        <v>1</v>
      </c>
      <c r="CY765" s="8" t="n">
        <v>6</v>
      </c>
      <c r="CZ765" s="8" t="n">
        <v>3</v>
      </c>
      <c r="DA765" s="8" t="n">
        <v>80</v>
      </c>
      <c r="DB765" s="8" t="n">
        <v>30</v>
      </c>
      <c r="DC765" s="8" t="n">
        <v>3</v>
      </c>
      <c r="DD765" s="8" t="n">
        <v>27</v>
      </c>
      <c r="DE765" s="8" t="n">
        <v>55</v>
      </c>
      <c r="DF765" s="8" t="n">
        <v>7</v>
      </c>
      <c r="DG765" s="8" t="n">
        <v>8</v>
      </c>
      <c r="DH765" s="8" t="n">
        <v>70</v>
      </c>
      <c r="DI765" s="8" t="n">
        <v>12</v>
      </c>
      <c r="DJ765" s="8" t="n">
        <v>19</v>
      </c>
      <c r="DK765" s="8" t="n">
        <v>14</v>
      </c>
      <c r="DL765" s="8" t="n">
        <v>14</v>
      </c>
      <c r="DM765" s="8" t="n">
        <v>0</v>
      </c>
      <c r="DN765" s="8" t="n">
        <v>19</v>
      </c>
      <c r="DO765" s="8" t="n">
        <v>19</v>
      </c>
      <c r="DP765" s="8" t="n">
        <v>0</v>
      </c>
      <c r="DQ765" s="8" t="n">
        <f aca="false">DJ765-DI765</f>
        <v>7</v>
      </c>
      <c r="DR765" s="19" t="n">
        <v>2.55</v>
      </c>
      <c r="DS765" s="8" t="n">
        <v>12</v>
      </c>
      <c r="DT765" s="8" t="n">
        <v>0</v>
      </c>
      <c r="DU765" s="8" t="n">
        <v>0</v>
      </c>
      <c r="DV765" s="8" t="n">
        <v>0</v>
      </c>
      <c r="DW765" s="8" t="n">
        <v>0</v>
      </c>
      <c r="DX765" s="8" t="n">
        <v>1672</v>
      </c>
      <c r="DY765" s="8" t="n">
        <v>1063</v>
      </c>
      <c r="DZ765" s="8" t="n">
        <v>1231</v>
      </c>
      <c r="EA765" s="8" t="n">
        <v>838</v>
      </c>
      <c r="EB765" s="8" t="n">
        <v>880</v>
      </c>
      <c r="EC765" s="8" t="n">
        <v>618</v>
      </c>
      <c r="ED765" s="8" t="n">
        <v>88.97</v>
      </c>
      <c r="EE765" s="8" t="n">
        <v>55.71</v>
      </c>
      <c r="EF765" s="8" t="n">
        <v>87</v>
      </c>
      <c r="EG765" s="8" t="n">
        <v>59</v>
      </c>
      <c r="EH765" s="12" t="n">
        <f aca="false">EF765/EB765</f>
        <v>0.0988636363636364</v>
      </c>
      <c r="EI765" s="20" t="n">
        <f aca="false">1-EG765/EC765</f>
        <v>0.90453074433657</v>
      </c>
      <c r="EJ765" s="21" t="n">
        <f aca="false">EH765+EI765</f>
        <v>1.00339438070021</v>
      </c>
      <c r="EK765" s="8" t="n">
        <v>1673</v>
      </c>
      <c r="EL765" s="8" t="n">
        <v>1060</v>
      </c>
      <c r="EM765" s="8" t="n">
        <v>1230</v>
      </c>
      <c r="EN765" s="8" t="n">
        <v>836</v>
      </c>
      <c r="EO765" s="8" t="n">
        <v>879</v>
      </c>
      <c r="EP765" s="8" t="n">
        <v>616</v>
      </c>
      <c r="EQ765" s="8" t="n">
        <v>87</v>
      </c>
      <c r="ER765" s="8" t="n">
        <v>59</v>
      </c>
      <c r="ES765" s="8" t="n">
        <v>844</v>
      </c>
      <c r="ET765" s="8" t="n">
        <v>526</v>
      </c>
      <c r="EU765" s="8" t="n">
        <v>339</v>
      </c>
      <c r="EV765" s="8" t="n">
        <v>224</v>
      </c>
      <c r="EW765" s="8" t="n">
        <v>44</v>
      </c>
      <c r="EX765" s="8" t="n">
        <v>25</v>
      </c>
      <c r="EY765" s="8" t="n">
        <v>59</v>
      </c>
      <c r="EZ765" s="8" t="n">
        <v>61</v>
      </c>
      <c r="FA765" s="8" t="n">
        <v>5.7</v>
      </c>
      <c r="FB765" s="8" t="n">
        <v>1.9</v>
      </c>
      <c r="FC765" s="8" t="n">
        <v>7.6</v>
      </c>
      <c r="FD765" s="19" t="n">
        <v>73.14</v>
      </c>
      <c r="FE765" s="18" t="n">
        <f aca="false">FD765/V765</f>
        <v>0.937692307692308</v>
      </c>
      <c r="FF765" s="8" t="n">
        <v>9.1374</v>
      </c>
      <c r="FG765" s="8" t="n">
        <v>1.08</v>
      </c>
      <c r="FH765" s="8" t="n">
        <v>0.07</v>
      </c>
      <c r="FI765" s="8" t="n">
        <v>1.16</v>
      </c>
      <c r="FJ765" s="8" t="n">
        <v>5</v>
      </c>
      <c r="FK765" s="8" t="n">
        <v>1</v>
      </c>
      <c r="FL765" s="8" t="n">
        <v>1</v>
      </c>
      <c r="FM765" s="8" t="n">
        <f aca="false">BL765+BS765+AH765+DT765</f>
        <v>106</v>
      </c>
      <c r="FN765" s="19" t="n">
        <f aca="false">IF(DS765&gt;0,(BL765+BR765)/DS765,0)</f>
        <v>10.3333333333333</v>
      </c>
      <c r="FO765" s="12" t="n">
        <v>0.1698824985</v>
      </c>
      <c r="FP765" s="19" t="n">
        <f aca="false">Z765-AH765/10</f>
        <v>62.6</v>
      </c>
      <c r="FQ765" s="19" t="n">
        <f aca="false">Z765+DR765/5</f>
        <v>65.51</v>
      </c>
      <c r="FR765" s="19" t="n">
        <f aca="false">(DX765+DY765)/AL765*60</f>
        <v>117.41388932614</v>
      </c>
      <c r="FS765" s="8" t="n">
        <v>4</v>
      </c>
      <c r="FT765" s="17" t="s">
        <v>378</v>
      </c>
      <c r="FU765" s="8" t="n">
        <v>87</v>
      </c>
      <c r="FV765" s="22"/>
      <c r="FW765" s="17" t="s">
        <v>270</v>
      </c>
      <c r="FX765" s="23" t="n">
        <v>925000</v>
      </c>
      <c r="FY765" s="23" t="n">
        <v>925000</v>
      </c>
      <c r="FZ765" s="8" t="n">
        <v>160</v>
      </c>
      <c r="GA765" s="8" t="n">
        <v>53</v>
      </c>
      <c r="GB765" s="8" t="n">
        <v>61</v>
      </c>
      <c r="GC765" s="8" t="n">
        <v>114</v>
      </c>
      <c r="GD765" s="8" t="n">
        <v>3</v>
      </c>
      <c r="GE765" s="8" t="n">
        <v>50</v>
      </c>
      <c r="GF765" s="8" t="n">
        <v>414</v>
      </c>
      <c r="GG765" s="8" t="n">
        <v>2774</v>
      </c>
      <c r="GH765" s="8" t="n">
        <v>9.9</v>
      </c>
      <c r="GI765" s="8" t="n">
        <v>3.7</v>
      </c>
      <c r="GJ765" s="8" t="n">
        <v>13.6</v>
      </c>
      <c r="GK765" s="8" t="n">
        <f aca="false">Z765-AH765/10</f>
        <v>62.6</v>
      </c>
      <c r="GL765" s="22"/>
      <c r="GM765" s="22"/>
      <c r="GN765" s="22"/>
      <c r="GO765" s="22"/>
      <c r="GP765" s="22"/>
    </row>
    <row r="766" customFormat="false" ht="13.65" hidden="false" customHeight="true" outlineLevel="0" collapsed="false">
      <c r="A766" s="16" t="n">
        <v>35112</v>
      </c>
      <c r="B766" s="17" t="s">
        <v>2485</v>
      </c>
      <c r="C766" s="22"/>
      <c r="D766" s="17" t="s">
        <v>321</v>
      </c>
      <c r="E766" s="17" t="s">
        <v>321</v>
      </c>
      <c r="F766" s="8" t="n">
        <v>70</v>
      </c>
      <c r="G766" s="8" t="n">
        <v>170</v>
      </c>
      <c r="H766" s="8" t="n">
        <v>2017</v>
      </c>
      <c r="I766" s="8" t="n">
        <v>5</v>
      </c>
      <c r="J766" s="8" t="n">
        <v>139</v>
      </c>
      <c r="K766" s="17" t="s">
        <v>263</v>
      </c>
      <c r="L766" s="8" t="n">
        <v>2017</v>
      </c>
      <c r="M766" s="8" t="n">
        <v>21</v>
      </c>
      <c r="N766" s="8" t="n">
        <v>1</v>
      </c>
      <c r="O766" s="8" t="n">
        <v>8480222</v>
      </c>
      <c r="P766" s="17" t="s">
        <v>3484</v>
      </c>
      <c r="Q766" s="17" t="s">
        <v>3481</v>
      </c>
      <c r="R766" s="17" t="s">
        <v>3482</v>
      </c>
      <c r="S766" s="17" t="s">
        <v>3483</v>
      </c>
      <c r="T766" s="17" t="s">
        <v>278</v>
      </c>
      <c r="U766" s="17" t="s">
        <v>344</v>
      </c>
      <c r="V766" s="8" t="n">
        <v>22</v>
      </c>
      <c r="W766" s="8" t="n">
        <v>1</v>
      </c>
      <c r="X766" s="8" t="n">
        <v>3</v>
      </c>
      <c r="Y766" s="8" t="n">
        <v>1</v>
      </c>
      <c r="Z766" s="8" t="n">
        <v>4</v>
      </c>
      <c r="AA766" s="8" t="n">
        <v>23</v>
      </c>
      <c r="AB766" s="8" t="n">
        <v>81</v>
      </c>
      <c r="AC766" s="18" t="n">
        <f aca="false">Z766/V766</f>
        <v>0.181818181818182</v>
      </c>
      <c r="AD766" s="19" t="n">
        <f aca="false">IF(FZ766&gt;V766,Z766-V766*(GC766-Z766)/(FZ766-V766),0)</f>
        <v>0</v>
      </c>
      <c r="AE766" s="19" t="n">
        <v>26.279</v>
      </c>
      <c r="AF766" s="8" t="n">
        <v>-5</v>
      </c>
      <c r="AG766" s="8" t="n">
        <v>-4.1</v>
      </c>
      <c r="AH766" s="8" t="n">
        <v>6</v>
      </c>
      <c r="AI766" s="8" t="n">
        <v>434</v>
      </c>
      <c r="AJ766" s="8" t="n">
        <v>21444</v>
      </c>
      <c r="AK766" s="19" t="n">
        <v>357.4</v>
      </c>
      <c r="AL766" s="8" t="n">
        <v>357.4</v>
      </c>
      <c r="AM766" s="8" t="n">
        <v>357</v>
      </c>
      <c r="AN766" s="18" t="n">
        <f aca="false">AJ766/60/V766</f>
        <v>16.2454545454546</v>
      </c>
      <c r="AO766" s="8" t="n">
        <v>27.12</v>
      </c>
      <c r="AP766" s="12" t="n">
        <f aca="false">IF(EF766&gt;0,Z766/EF766,0)</f>
        <v>0.222222222222222</v>
      </c>
      <c r="AQ766" s="8" t="n">
        <v>54</v>
      </c>
      <c r="AR766" s="8" t="n">
        <v>50</v>
      </c>
      <c r="AS766" s="8" t="n">
        <v>54</v>
      </c>
      <c r="AT766" s="8" t="n">
        <v>33</v>
      </c>
      <c r="AU766" s="8" t="n">
        <v>33</v>
      </c>
      <c r="AV766" s="8" t="n">
        <v>24</v>
      </c>
      <c r="AW766" s="8" t="n">
        <v>17</v>
      </c>
      <c r="AX766" s="8" t="n">
        <v>1</v>
      </c>
      <c r="AY766" s="8" t="n">
        <v>0</v>
      </c>
      <c r="AZ766" s="8" t="n">
        <v>2</v>
      </c>
      <c r="BA766" s="8" t="n">
        <f aca="false">AY766+AZ766</f>
        <v>2</v>
      </c>
      <c r="BB766" s="8" t="n">
        <v>0.89</v>
      </c>
      <c r="BC766" s="8" t="n">
        <v>49.0417</v>
      </c>
      <c r="BD766" s="19" t="n">
        <v>19.5</v>
      </c>
      <c r="BE766" s="19" t="n">
        <v>3.27364297705652</v>
      </c>
      <c r="BF766" s="19" t="n">
        <f aca="false">AQ766+BD766</f>
        <v>73.5</v>
      </c>
      <c r="BG766" s="19" t="n">
        <f aca="false">IF(AL766&gt;0,BF766/AL766*60,0)</f>
        <v>12.3391158365977</v>
      </c>
      <c r="BH766" s="8" t="n">
        <v>80</v>
      </c>
      <c r="BI766" s="8" t="n">
        <v>113</v>
      </c>
      <c r="BJ766" s="8" t="n">
        <v>99</v>
      </c>
      <c r="BK766" s="12" t="n">
        <f aca="false">BH766/(BH766+BJ766)</f>
        <v>0.446927374301676</v>
      </c>
      <c r="BL766" s="8" t="n">
        <v>10</v>
      </c>
      <c r="BM766" s="8" t="n">
        <v>10</v>
      </c>
      <c r="BN766" s="8" t="n">
        <v>25</v>
      </c>
      <c r="BO766" s="8" t="n">
        <f aca="false">BM766-BN766</f>
        <v>-15</v>
      </c>
      <c r="BP766" s="8" t="n">
        <v>9</v>
      </c>
      <c r="BQ766" s="8" t="n">
        <v>12</v>
      </c>
      <c r="BR766" s="8" t="n">
        <v>3</v>
      </c>
      <c r="BS766" s="8" t="n">
        <v>14</v>
      </c>
      <c r="BT766" s="12" t="n">
        <f aca="false">BS766/(EA766+BS766)</f>
        <v>0.0486111111111111</v>
      </c>
      <c r="BU766" s="8" t="n">
        <v>0</v>
      </c>
      <c r="BV766" s="8" t="n">
        <v>1</v>
      </c>
      <c r="BW766" s="12" t="n">
        <f aca="false">IF(BU766+BV766&gt;0,BU766/(BU766+BV766),0)</f>
        <v>0</v>
      </c>
      <c r="BX766" s="8" t="n">
        <v>0</v>
      </c>
      <c r="BY766" s="8" t="n">
        <v>0</v>
      </c>
      <c r="BZ766" s="8" t="n">
        <v>0</v>
      </c>
      <c r="CA766" s="8" t="n">
        <v>1</v>
      </c>
      <c r="CB766" s="8" t="n">
        <v>0</v>
      </c>
      <c r="CC766" s="8" t="n">
        <v>0</v>
      </c>
      <c r="CD766" s="8" t="n">
        <v>0</v>
      </c>
      <c r="CE766" s="8" t="n">
        <v>0</v>
      </c>
      <c r="CF766" s="8" t="n">
        <v>0</v>
      </c>
      <c r="CG766" s="8" t="n">
        <v>1</v>
      </c>
      <c r="CH766" s="8" t="n">
        <v>0</v>
      </c>
      <c r="CI766" s="8" t="n">
        <v>0</v>
      </c>
      <c r="CJ766" s="8" t="n">
        <v>0</v>
      </c>
      <c r="CK766" s="8" t="n">
        <v>0</v>
      </c>
      <c r="CL766" s="8" t="n">
        <v>0</v>
      </c>
      <c r="CM766" s="8" t="n">
        <v>0</v>
      </c>
      <c r="CN766" s="8" t="n">
        <v>0</v>
      </c>
      <c r="CO766" s="8" t="n">
        <v>0</v>
      </c>
      <c r="CP766" s="8" t="n">
        <v>0</v>
      </c>
      <c r="CQ766" s="8" t="n">
        <v>0</v>
      </c>
      <c r="CR766" s="8" t="n">
        <v>0</v>
      </c>
      <c r="CS766" s="8" t="n">
        <v>0</v>
      </c>
      <c r="CT766" s="8" t="n">
        <v>1</v>
      </c>
      <c r="CU766" s="8" t="n">
        <v>0</v>
      </c>
      <c r="CV766" s="8" t="n">
        <v>0</v>
      </c>
      <c r="CW766" s="8" t="n">
        <v>0</v>
      </c>
      <c r="CX766" s="8" t="n">
        <v>0</v>
      </c>
      <c r="CY766" s="8" t="n">
        <v>0</v>
      </c>
      <c r="CZ766" s="8" t="n">
        <v>1</v>
      </c>
      <c r="DA766" s="8" t="n">
        <v>8</v>
      </c>
      <c r="DB766" s="8" t="n">
        <v>0</v>
      </c>
      <c r="DC766" s="8" t="n">
        <v>0</v>
      </c>
      <c r="DD766" s="8" t="n">
        <v>4</v>
      </c>
      <c r="DE766" s="8" t="n">
        <v>5</v>
      </c>
      <c r="DF766" s="8" t="n">
        <v>0</v>
      </c>
      <c r="DG766" s="8" t="n">
        <v>0</v>
      </c>
      <c r="DH766" s="8" t="n">
        <v>15</v>
      </c>
      <c r="DI766" s="8" t="n">
        <v>3</v>
      </c>
      <c r="DJ766" s="8" t="n">
        <v>4</v>
      </c>
      <c r="DK766" s="8" t="n">
        <v>3</v>
      </c>
      <c r="DL766" s="8" t="n">
        <v>3</v>
      </c>
      <c r="DM766" s="8" t="n">
        <v>0</v>
      </c>
      <c r="DN766" s="8" t="n">
        <v>4</v>
      </c>
      <c r="DO766" s="8" t="n">
        <v>4</v>
      </c>
      <c r="DP766" s="8" t="n">
        <v>0</v>
      </c>
      <c r="DQ766" s="8" t="n">
        <f aca="false">DJ766-DI766</f>
        <v>1</v>
      </c>
      <c r="DR766" s="19" t="n">
        <v>3.618</v>
      </c>
      <c r="DS766" s="8" t="n">
        <v>3</v>
      </c>
      <c r="DT766" s="8" t="n">
        <v>0</v>
      </c>
      <c r="DU766" s="8" t="n">
        <v>0</v>
      </c>
      <c r="DV766" s="8" t="n">
        <v>0</v>
      </c>
      <c r="DW766" s="8" t="n">
        <v>0</v>
      </c>
      <c r="DX766" s="8" t="n">
        <v>326</v>
      </c>
      <c r="DY766" s="8" t="n">
        <v>340</v>
      </c>
      <c r="DZ766" s="8" t="n">
        <v>244</v>
      </c>
      <c r="EA766" s="8" t="n">
        <v>274</v>
      </c>
      <c r="EB766" s="8" t="n">
        <v>182</v>
      </c>
      <c r="EC766" s="8" t="n">
        <v>205</v>
      </c>
      <c r="ED766" s="8" t="n">
        <v>13.62</v>
      </c>
      <c r="EE766" s="8" t="n">
        <v>17.74</v>
      </c>
      <c r="EF766" s="8" t="n">
        <v>18</v>
      </c>
      <c r="EG766" s="8" t="n">
        <v>20</v>
      </c>
      <c r="EH766" s="12" t="n">
        <f aca="false">EF766/EB766</f>
        <v>0.0989010989010989</v>
      </c>
      <c r="EI766" s="20" t="n">
        <f aca="false">1-EG766/EC766</f>
        <v>0.902439024390244</v>
      </c>
      <c r="EJ766" s="21" t="n">
        <f aca="false">EH766+EI766</f>
        <v>1.00134012329134</v>
      </c>
      <c r="EK766" s="8" t="n">
        <v>326</v>
      </c>
      <c r="EL766" s="8" t="n">
        <v>339</v>
      </c>
      <c r="EM766" s="8" t="n">
        <v>244</v>
      </c>
      <c r="EN766" s="8" t="n">
        <v>273</v>
      </c>
      <c r="EO766" s="8" t="n">
        <v>182</v>
      </c>
      <c r="EP766" s="8" t="n">
        <v>204</v>
      </c>
      <c r="EQ766" s="8" t="n">
        <v>17</v>
      </c>
      <c r="ER766" s="8" t="n">
        <v>20</v>
      </c>
      <c r="ES766" s="8" t="n">
        <v>181</v>
      </c>
      <c r="ET766" s="8" t="n">
        <v>182</v>
      </c>
      <c r="EU766" s="8" t="n">
        <v>58</v>
      </c>
      <c r="EV766" s="8" t="n">
        <v>90</v>
      </c>
      <c r="EW766" s="8" t="n">
        <v>7</v>
      </c>
      <c r="EX766" s="8" t="n">
        <v>12</v>
      </c>
      <c r="EY766" s="8" t="n">
        <v>21</v>
      </c>
      <c r="EZ766" s="8" t="n">
        <v>19</v>
      </c>
      <c r="FA766" s="8" t="n">
        <v>0.1</v>
      </c>
      <c r="FB766" s="8" t="n">
        <v>0.2</v>
      </c>
      <c r="FC766" s="8" t="n">
        <v>0.3</v>
      </c>
      <c r="FD766" s="19" t="n">
        <v>2.79</v>
      </c>
      <c r="FE766" s="18" t="n">
        <f aca="false">FD766/V766</f>
        <v>0.126818181818182</v>
      </c>
      <c r="FF766" s="8" t="n">
        <v>0.4247</v>
      </c>
      <c r="FG766" s="8" t="n">
        <v>-0.09</v>
      </c>
      <c r="FH766" s="8" t="n">
        <v>-0.09</v>
      </c>
      <c r="FI766" s="8" t="n">
        <v>-0.18</v>
      </c>
      <c r="FJ766" s="22"/>
      <c r="FK766" s="22"/>
      <c r="FL766" s="22"/>
      <c r="FM766" s="8" t="n">
        <f aca="false">BL766+BS766+AH766+DT766</f>
        <v>30</v>
      </c>
      <c r="FN766" s="19" t="n">
        <f aca="false">IF(DS766&gt;0,(BL766+BR766)/DS766,0)</f>
        <v>4.33333333333333</v>
      </c>
      <c r="FO766" s="12" t="n">
        <v>0.1698824985</v>
      </c>
      <c r="FP766" s="19" t="n">
        <f aca="false">Z766-AH766/10</f>
        <v>3.4</v>
      </c>
      <c r="FQ766" s="19" t="n">
        <f aca="false">Z766+DR766/5</f>
        <v>4.7236</v>
      </c>
      <c r="FR766" s="19" t="n">
        <f aca="false">(DX766+DY766)/AL766*60</f>
        <v>111.807498601007</v>
      </c>
      <c r="FS766" s="22"/>
      <c r="FT766" s="22"/>
      <c r="FU766" s="22"/>
      <c r="FV766" s="22"/>
      <c r="FW766" s="17" t="s">
        <v>270</v>
      </c>
      <c r="FX766" s="23" t="n">
        <v>742500</v>
      </c>
      <c r="FY766" s="23" t="n">
        <v>770000</v>
      </c>
      <c r="FZ766" s="8" t="n">
        <v>22</v>
      </c>
      <c r="GA766" s="8" t="n">
        <v>1</v>
      </c>
      <c r="GB766" s="8" t="n">
        <v>3</v>
      </c>
      <c r="GC766" s="8" t="n">
        <v>4</v>
      </c>
      <c r="GD766" s="8" t="n">
        <v>-5</v>
      </c>
      <c r="GE766" s="8" t="n">
        <v>6</v>
      </c>
      <c r="GF766" s="8" t="n">
        <v>24</v>
      </c>
      <c r="GG766" s="8" t="n">
        <v>357</v>
      </c>
      <c r="GH766" s="8" t="n">
        <v>0.1</v>
      </c>
      <c r="GI766" s="8" t="n">
        <v>0.2</v>
      </c>
      <c r="GJ766" s="8" t="n">
        <v>0.3</v>
      </c>
      <c r="GK766" s="8" t="n">
        <f aca="false">Z766-AH766/10</f>
        <v>3.4</v>
      </c>
      <c r="GL766" s="22"/>
      <c r="GM766" s="22"/>
      <c r="GN766" s="22"/>
      <c r="GO766" s="22"/>
      <c r="GP766" s="22"/>
    </row>
    <row r="767" customFormat="false" ht="13.65" hidden="false" customHeight="true" outlineLevel="0" collapsed="false">
      <c r="A767" s="16" t="n">
        <v>33973</v>
      </c>
      <c r="B767" s="17" t="s">
        <v>3485</v>
      </c>
      <c r="C767" s="17" t="s">
        <v>272</v>
      </c>
      <c r="D767" s="17" t="s">
        <v>262</v>
      </c>
      <c r="E767" s="17" t="s">
        <v>262</v>
      </c>
      <c r="F767" s="8" t="n">
        <v>69</v>
      </c>
      <c r="G767" s="8" t="n">
        <v>190</v>
      </c>
      <c r="H767" s="8" t="n">
        <v>2012</v>
      </c>
      <c r="I767" s="8" t="n">
        <v>5</v>
      </c>
      <c r="J767" s="8" t="n">
        <v>131</v>
      </c>
      <c r="K767" s="17" t="s">
        <v>273</v>
      </c>
      <c r="L767" s="8" t="n">
        <v>2014</v>
      </c>
      <c r="M767" s="8" t="n">
        <v>25</v>
      </c>
      <c r="N767" s="8" t="n">
        <v>4</v>
      </c>
      <c r="O767" s="8" t="n">
        <v>8476495</v>
      </c>
      <c r="P767" s="17" t="s">
        <v>3486</v>
      </c>
      <c r="Q767" s="17" t="s">
        <v>3487</v>
      </c>
      <c r="R767" s="17" t="s">
        <v>3488</v>
      </c>
      <c r="S767" s="17" t="s">
        <v>3489</v>
      </c>
      <c r="T767" s="17" t="s">
        <v>313</v>
      </c>
      <c r="U767" s="17" t="s">
        <v>464</v>
      </c>
      <c r="V767" s="8" t="n">
        <v>21</v>
      </c>
      <c r="W767" s="8" t="n">
        <v>2</v>
      </c>
      <c r="X767" s="8" t="n">
        <v>1</v>
      </c>
      <c r="Y767" s="8" t="n">
        <v>1</v>
      </c>
      <c r="Z767" s="8" t="n">
        <v>3</v>
      </c>
      <c r="AA767" s="8" t="n">
        <v>24</v>
      </c>
      <c r="AB767" s="8" t="n">
        <v>61</v>
      </c>
      <c r="AC767" s="18" t="n">
        <f aca="false">Z767/V767</f>
        <v>0.142857142857143</v>
      </c>
      <c r="AD767" s="19" t="n">
        <f aca="false">IF(FZ767&gt;V767,Z767-V767*(GC767-Z767)/(FZ767-V767),0)</f>
        <v>-2.79310344827586</v>
      </c>
      <c r="AE767" s="19" t="n">
        <v>1.301</v>
      </c>
      <c r="AF767" s="8" t="n">
        <v>-6</v>
      </c>
      <c r="AG767" s="8" t="n">
        <v>-2.1</v>
      </c>
      <c r="AH767" s="8" t="n">
        <v>6</v>
      </c>
      <c r="AI767" s="8" t="n">
        <v>321</v>
      </c>
      <c r="AJ767" s="8" t="n">
        <v>13313</v>
      </c>
      <c r="AK767" s="19" t="n">
        <v>221.88333333333</v>
      </c>
      <c r="AL767" s="8" t="n">
        <v>221.88</v>
      </c>
      <c r="AM767" s="8" t="n">
        <v>222</v>
      </c>
      <c r="AN767" s="18" t="n">
        <f aca="false">AJ767/60/V767</f>
        <v>10.565873015873</v>
      </c>
      <c r="AO767" s="8" t="n">
        <v>17.92</v>
      </c>
      <c r="AP767" s="12" t="n">
        <f aca="false">IF(EF767&gt;0,Z767/EF767,0)</f>
        <v>1</v>
      </c>
      <c r="AQ767" s="8" t="n">
        <v>21</v>
      </c>
      <c r="AR767" s="8" t="n">
        <v>21</v>
      </c>
      <c r="AS767" s="8" t="n">
        <v>21</v>
      </c>
      <c r="AT767" s="8" t="n">
        <v>19</v>
      </c>
      <c r="AU767" s="8" t="n">
        <v>19</v>
      </c>
      <c r="AV767" s="8" t="n">
        <v>15</v>
      </c>
      <c r="AW767" s="8" t="n">
        <v>12</v>
      </c>
      <c r="AX767" s="8" t="n">
        <v>6</v>
      </c>
      <c r="AY767" s="8" t="n">
        <v>0</v>
      </c>
      <c r="AZ767" s="8" t="n">
        <v>2</v>
      </c>
      <c r="BA767" s="8" t="n">
        <f aca="false">AY767+AZ767</f>
        <v>2</v>
      </c>
      <c r="BB767" s="8" t="n">
        <v>1.01</v>
      </c>
      <c r="BC767" s="8" t="n">
        <v>29.3333</v>
      </c>
      <c r="BD767" s="19" t="n">
        <v>17</v>
      </c>
      <c r="BE767" s="19" t="n">
        <v>4.59701044092247</v>
      </c>
      <c r="BF767" s="19" t="n">
        <f aca="false">AQ767+BD767</f>
        <v>38</v>
      </c>
      <c r="BG767" s="19" t="n">
        <f aca="false">IF(AL767&gt;0,BF767/AL767*60,0)</f>
        <v>10.275824770146</v>
      </c>
      <c r="BH767" s="8" t="n">
        <v>60</v>
      </c>
      <c r="BI767" s="8" t="n">
        <v>50</v>
      </c>
      <c r="BJ767" s="8" t="n">
        <v>30</v>
      </c>
      <c r="BK767" s="12" t="n">
        <f aca="false">BH767/(BH767+BJ767)</f>
        <v>0.666666666666667</v>
      </c>
      <c r="BL767" s="8" t="n">
        <v>10</v>
      </c>
      <c r="BM767" s="8" t="n">
        <v>10</v>
      </c>
      <c r="BN767" s="8" t="n">
        <v>14</v>
      </c>
      <c r="BO767" s="8" t="n">
        <f aca="false">BM767-BN767</f>
        <v>-4</v>
      </c>
      <c r="BP767" s="8" t="n">
        <v>4</v>
      </c>
      <c r="BQ767" s="8" t="n">
        <v>6</v>
      </c>
      <c r="BR767" s="8" t="n">
        <v>2</v>
      </c>
      <c r="BS767" s="8" t="n">
        <v>4</v>
      </c>
      <c r="BT767" s="12" t="n">
        <f aca="false">BS767/(EA767+BS767)</f>
        <v>0.0296296296296296</v>
      </c>
      <c r="BU767" s="8" t="n">
        <v>0</v>
      </c>
      <c r="BV767" s="8" t="n">
        <v>3</v>
      </c>
      <c r="BW767" s="12" t="n">
        <f aca="false">IF(BU767+BV767&gt;0,BU767/(BU767+BV767),0)</f>
        <v>0</v>
      </c>
      <c r="BX767" s="8" t="n">
        <v>0</v>
      </c>
      <c r="BY767" s="8" t="n">
        <v>0</v>
      </c>
      <c r="BZ767" s="8" t="n">
        <v>0</v>
      </c>
      <c r="CA767" s="8" t="n">
        <v>1</v>
      </c>
      <c r="CB767" s="8" t="n">
        <v>0</v>
      </c>
      <c r="CC767" s="8" t="n">
        <v>2</v>
      </c>
      <c r="CD767" s="8" t="n">
        <v>0</v>
      </c>
      <c r="CE767" s="8" t="n">
        <v>0</v>
      </c>
      <c r="CF767" s="8" t="n">
        <v>0</v>
      </c>
      <c r="CG767" s="8" t="n">
        <v>2</v>
      </c>
      <c r="CH767" s="8" t="n">
        <v>0</v>
      </c>
      <c r="CI767" s="8" t="n">
        <v>1</v>
      </c>
      <c r="CJ767" s="8" t="n">
        <v>0</v>
      </c>
      <c r="CK767" s="8" t="n">
        <v>0</v>
      </c>
      <c r="CL767" s="8" t="n">
        <v>0</v>
      </c>
      <c r="CM767" s="8" t="n">
        <v>0</v>
      </c>
      <c r="CN767" s="8" t="n">
        <v>0</v>
      </c>
      <c r="CO767" s="8" t="n">
        <v>0</v>
      </c>
      <c r="CP767" s="8" t="n">
        <v>0</v>
      </c>
      <c r="CQ767" s="8" t="n">
        <v>1</v>
      </c>
      <c r="CR767" s="8" t="n">
        <v>0</v>
      </c>
      <c r="CS767" s="8" t="n">
        <v>0</v>
      </c>
      <c r="CT767" s="8" t="n">
        <v>0</v>
      </c>
      <c r="CU767" s="8" t="n">
        <v>0</v>
      </c>
      <c r="CV767" s="8" t="n">
        <v>0</v>
      </c>
      <c r="CW767" s="8" t="n">
        <v>1</v>
      </c>
      <c r="CX767" s="8" t="n">
        <v>0</v>
      </c>
      <c r="CY767" s="8" t="n">
        <v>0</v>
      </c>
      <c r="CZ767" s="8" t="n">
        <v>0</v>
      </c>
      <c r="DA767" s="8" t="n">
        <v>4</v>
      </c>
      <c r="DB767" s="8" t="n">
        <v>1</v>
      </c>
      <c r="DC767" s="8" t="n">
        <v>0</v>
      </c>
      <c r="DD767" s="8" t="n">
        <v>1</v>
      </c>
      <c r="DE767" s="8" t="n">
        <v>0</v>
      </c>
      <c r="DF767" s="8" t="n">
        <v>0</v>
      </c>
      <c r="DG767" s="8" t="n">
        <v>0</v>
      </c>
      <c r="DH767" s="8" t="n">
        <v>13</v>
      </c>
      <c r="DI767" s="8" t="n">
        <v>3</v>
      </c>
      <c r="DJ767" s="8" t="n">
        <v>2</v>
      </c>
      <c r="DK767" s="8" t="n">
        <v>2</v>
      </c>
      <c r="DL767" s="8" t="n">
        <v>2</v>
      </c>
      <c r="DM767" s="8" t="n">
        <v>0</v>
      </c>
      <c r="DN767" s="8" t="n">
        <v>2</v>
      </c>
      <c r="DO767" s="8" t="n">
        <v>2</v>
      </c>
      <c r="DP767" s="8" t="n">
        <v>0</v>
      </c>
      <c r="DQ767" s="8" t="n">
        <f aca="false">DJ767-DI767</f>
        <v>-1</v>
      </c>
      <c r="DR767" s="19" t="n">
        <v>-0.167</v>
      </c>
      <c r="DS767" s="8" t="n">
        <v>3</v>
      </c>
      <c r="DT767" s="8" t="n">
        <v>0</v>
      </c>
      <c r="DU767" s="8" t="n">
        <v>0</v>
      </c>
      <c r="DV767" s="8" t="n">
        <v>0</v>
      </c>
      <c r="DW767" s="8" t="n">
        <v>0</v>
      </c>
      <c r="DX767" s="8" t="n">
        <v>178</v>
      </c>
      <c r="DY767" s="8" t="n">
        <v>168</v>
      </c>
      <c r="DZ767" s="8" t="n">
        <v>124</v>
      </c>
      <c r="EA767" s="8" t="n">
        <v>131</v>
      </c>
      <c r="EB767" s="8" t="n">
        <v>90</v>
      </c>
      <c r="EC767" s="8" t="n">
        <v>99</v>
      </c>
      <c r="ED767" s="8" t="n">
        <v>6.26</v>
      </c>
      <c r="EE767" s="8" t="n">
        <v>7.46</v>
      </c>
      <c r="EF767" s="8" t="n">
        <v>3</v>
      </c>
      <c r="EG767" s="8" t="n">
        <v>7</v>
      </c>
      <c r="EH767" s="12" t="n">
        <f aca="false">EF767/EB767</f>
        <v>0.0333333333333333</v>
      </c>
      <c r="EI767" s="20" t="n">
        <f aca="false">1-EG767/EC767</f>
        <v>0.929292929292929</v>
      </c>
      <c r="EJ767" s="21" t="n">
        <f aca="false">EH767+EI767</f>
        <v>0.962626262626263</v>
      </c>
      <c r="EK767" s="8" t="n">
        <v>179</v>
      </c>
      <c r="EL767" s="8" t="n">
        <v>170</v>
      </c>
      <c r="EM767" s="8" t="n">
        <v>124</v>
      </c>
      <c r="EN767" s="8" t="n">
        <v>133</v>
      </c>
      <c r="EO767" s="8" t="n">
        <v>90</v>
      </c>
      <c r="EP767" s="8" t="n">
        <v>102</v>
      </c>
      <c r="EQ767" s="8" t="n">
        <v>3</v>
      </c>
      <c r="ER767" s="8" t="n">
        <v>8</v>
      </c>
      <c r="ES767" s="8" t="n">
        <v>83</v>
      </c>
      <c r="ET767" s="8" t="n">
        <v>72</v>
      </c>
      <c r="EU767" s="8" t="n">
        <v>30</v>
      </c>
      <c r="EV767" s="8" t="n">
        <v>31</v>
      </c>
      <c r="EW767" s="8" t="n">
        <v>2</v>
      </c>
      <c r="EX767" s="8" t="n">
        <v>5</v>
      </c>
      <c r="EY767" s="8" t="n">
        <v>12</v>
      </c>
      <c r="EZ767" s="8" t="n">
        <v>16</v>
      </c>
      <c r="FA767" s="8" t="n">
        <v>-0.1</v>
      </c>
      <c r="FB767" s="8" t="n">
        <v>0.1</v>
      </c>
      <c r="FC767" s="8" t="n">
        <v>0</v>
      </c>
      <c r="FD767" s="19" t="n">
        <v>2.54</v>
      </c>
      <c r="FE767" s="18" t="n">
        <f aca="false">FD767/V767</f>
        <v>0.120952380952381</v>
      </c>
      <c r="FF767" s="8" t="n">
        <v>0.0267</v>
      </c>
      <c r="FG767" s="8" t="n">
        <v>-0.22</v>
      </c>
      <c r="FH767" s="8" t="n">
        <v>0.28</v>
      </c>
      <c r="FI767" s="8" t="n">
        <v>0.05</v>
      </c>
      <c r="FJ767" s="22"/>
      <c r="FK767" s="22"/>
      <c r="FL767" s="22"/>
      <c r="FM767" s="8" t="n">
        <f aca="false">BL767+BS767+AH767+DT767</f>
        <v>20</v>
      </c>
      <c r="FN767" s="19" t="n">
        <f aca="false">IF(DS767&gt;0,(BL767+BR767)/DS767,0)</f>
        <v>4</v>
      </c>
      <c r="FO767" s="12" t="n">
        <v>0.0398445092</v>
      </c>
      <c r="FP767" s="19" t="n">
        <f aca="false">Z767-AH767/10</f>
        <v>2.4</v>
      </c>
      <c r="FQ767" s="19" t="n">
        <f aca="false">Z767+DR767/5</f>
        <v>2.9666</v>
      </c>
      <c r="FR767" s="19" t="n">
        <f aca="false">(DX767+DY767)/AL767*60</f>
        <v>93.5640886965928</v>
      </c>
      <c r="FS767" s="8" t="n">
        <v>6</v>
      </c>
      <c r="FT767" s="17" t="s">
        <v>326</v>
      </c>
      <c r="FU767" s="8" t="n">
        <v>48</v>
      </c>
      <c r="FV767" s="22"/>
      <c r="FW767" s="17" t="s">
        <v>270</v>
      </c>
      <c r="FX767" s="23" t="n">
        <v>650000</v>
      </c>
      <c r="FY767" s="23" t="n">
        <v>650000</v>
      </c>
      <c r="FZ767" s="8" t="n">
        <v>79</v>
      </c>
      <c r="GA767" s="8" t="n">
        <v>8</v>
      </c>
      <c r="GB767" s="8" t="n">
        <v>11</v>
      </c>
      <c r="GC767" s="8" t="n">
        <v>19</v>
      </c>
      <c r="GD767" s="8" t="n">
        <v>-6</v>
      </c>
      <c r="GE767" s="8" t="n">
        <v>24</v>
      </c>
      <c r="GF767" s="8" t="n">
        <v>71</v>
      </c>
      <c r="GG767" s="8" t="n">
        <v>971</v>
      </c>
      <c r="GH767" s="8" t="n">
        <v>0.3</v>
      </c>
      <c r="GI767" s="8" t="n">
        <v>1</v>
      </c>
      <c r="GJ767" s="8" t="n">
        <v>1.2</v>
      </c>
      <c r="GK767" s="8" t="n">
        <f aca="false">Z767-AH767/10</f>
        <v>2.4</v>
      </c>
      <c r="GL767" s="22"/>
      <c r="GM767" s="22"/>
      <c r="GN767" s="22"/>
      <c r="GO767" s="22"/>
      <c r="GP767" s="22"/>
    </row>
    <row r="768" customFormat="false" ht="13.65" hidden="false" customHeight="true" outlineLevel="0" collapsed="false">
      <c r="A768" s="16" t="n">
        <v>34610</v>
      </c>
      <c r="B768" s="17" t="s">
        <v>3490</v>
      </c>
      <c r="C768" s="17" t="s">
        <v>728</v>
      </c>
      <c r="D768" s="17" t="s">
        <v>283</v>
      </c>
      <c r="E768" s="17" t="s">
        <v>283</v>
      </c>
      <c r="F768" s="8" t="n">
        <v>76</v>
      </c>
      <c r="G768" s="8" t="n">
        <v>210</v>
      </c>
      <c r="H768" s="8" t="n">
        <v>2013</v>
      </c>
      <c r="I768" s="8" t="n">
        <v>1</v>
      </c>
      <c r="J768" s="8" t="n">
        <v>4</v>
      </c>
      <c r="K768" s="17" t="s">
        <v>273</v>
      </c>
      <c r="L768" s="8" t="n">
        <v>2013</v>
      </c>
      <c r="M768" s="8" t="n">
        <v>23</v>
      </c>
      <c r="N768" s="8" t="n">
        <v>5</v>
      </c>
      <c r="O768" s="8" t="n">
        <v>8477495</v>
      </c>
      <c r="P768" s="17" t="s">
        <v>3491</v>
      </c>
      <c r="Q768" s="17" t="s">
        <v>3492</v>
      </c>
      <c r="R768" s="17" t="s">
        <v>3493</v>
      </c>
      <c r="S768" s="17" t="s">
        <v>3489</v>
      </c>
      <c r="T768" s="17" t="s">
        <v>278</v>
      </c>
      <c r="U768" s="17" t="s">
        <v>389</v>
      </c>
      <c r="V768" s="8" t="n">
        <v>78</v>
      </c>
      <c r="W768" s="8" t="n">
        <v>16</v>
      </c>
      <c r="X768" s="8" t="n">
        <v>41</v>
      </c>
      <c r="Y768" s="8" t="n">
        <v>25</v>
      </c>
      <c r="Z768" s="8" t="n">
        <v>57</v>
      </c>
      <c r="AA768" s="8" t="n">
        <v>2</v>
      </c>
      <c r="AB768" s="8" t="n">
        <v>25</v>
      </c>
      <c r="AC768" s="18" t="n">
        <f aca="false">Z768/V768</f>
        <v>0.730769230769231</v>
      </c>
      <c r="AD768" s="19" t="n">
        <f aca="false">IF(FZ768&gt;V768,Z768-V768*(GC768-Z768)/(FZ768-V768),0)</f>
        <v>26.0476190476191</v>
      </c>
      <c r="AE768" s="19" t="n">
        <v>20.501</v>
      </c>
      <c r="AF768" s="8" t="n">
        <v>10</v>
      </c>
      <c r="AG768" s="8" t="n">
        <v>8.3</v>
      </c>
      <c r="AH768" s="8" t="n">
        <v>30</v>
      </c>
      <c r="AI768" s="8" t="n">
        <v>2256</v>
      </c>
      <c r="AJ768" s="8" t="n">
        <v>115137</v>
      </c>
      <c r="AK768" s="19" t="n">
        <v>1918.95</v>
      </c>
      <c r="AL768" s="8" t="n">
        <v>1918.95</v>
      </c>
      <c r="AM768" s="8" t="n">
        <v>1919</v>
      </c>
      <c r="AN768" s="18" t="n">
        <f aca="false">AJ768/60/V768</f>
        <v>24.6019230769231</v>
      </c>
      <c r="AO768" s="8" t="n">
        <v>40.44</v>
      </c>
      <c r="AP768" s="12" t="n">
        <f aca="false">IF(EF768&gt;0,Z768/EF768,0)</f>
        <v>0.587628865979381</v>
      </c>
      <c r="AQ768" s="8" t="n">
        <v>485</v>
      </c>
      <c r="AR768" s="8" t="n">
        <v>485</v>
      </c>
      <c r="AS768" s="8" t="n">
        <v>485</v>
      </c>
      <c r="AT768" s="8" t="n">
        <v>361</v>
      </c>
      <c r="AU768" s="8" t="n">
        <v>361</v>
      </c>
      <c r="AV768" s="8" t="n">
        <v>249</v>
      </c>
      <c r="AW768" s="8" t="n">
        <v>157</v>
      </c>
      <c r="AX768" s="8" t="n">
        <v>22</v>
      </c>
      <c r="AY768" s="8" t="n">
        <v>6</v>
      </c>
      <c r="AZ768" s="8" t="n">
        <v>22</v>
      </c>
      <c r="BA768" s="8" t="n">
        <f aca="false">AY768+AZ768</f>
        <v>28</v>
      </c>
      <c r="BB768" s="8" t="n">
        <v>13.12</v>
      </c>
      <c r="BC768" s="8" t="n">
        <v>48.2088</v>
      </c>
      <c r="BD768" s="19" t="n">
        <v>446.1</v>
      </c>
      <c r="BE768" s="19" t="n">
        <v>13.9482529508325</v>
      </c>
      <c r="BF768" s="19" t="n">
        <f aca="false">AQ768+BD768</f>
        <v>931.1</v>
      </c>
      <c r="BG768" s="19" t="n">
        <f aca="false">IF(AL768&gt;0,BF768/AL768*60,0)</f>
        <v>29.1127960603455</v>
      </c>
      <c r="BH768" s="8" t="n">
        <v>816</v>
      </c>
      <c r="BI768" s="8" t="n">
        <v>706</v>
      </c>
      <c r="BJ768" s="8" t="n">
        <v>565</v>
      </c>
      <c r="BK768" s="12" t="n">
        <f aca="false">BH768/(BH768+BJ768)</f>
        <v>0.590876176683563</v>
      </c>
      <c r="BL768" s="8" t="n">
        <v>92</v>
      </c>
      <c r="BM768" s="8" t="n">
        <v>92</v>
      </c>
      <c r="BN768" s="8" t="n">
        <v>96</v>
      </c>
      <c r="BO768" s="8" t="n">
        <f aca="false">BM768-BN768</f>
        <v>-4</v>
      </c>
      <c r="BP768" s="8" t="n">
        <v>112</v>
      </c>
      <c r="BQ768" s="8" t="n">
        <v>55</v>
      </c>
      <c r="BR768" s="8" t="n">
        <v>67</v>
      </c>
      <c r="BS768" s="8" t="n">
        <v>124</v>
      </c>
      <c r="BT768" s="12" t="n">
        <f aca="false">BS768/(EA768+BS768)</f>
        <v>0.0905770635500365</v>
      </c>
      <c r="BU768" s="8" t="n">
        <v>0</v>
      </c>
      <c r="BV768" s="8" t="n">
        <v>0</v>
      </c>
      <c r="BW768" s="12" t="n">
        <f aca="false">IF(BU768+BV768&gt;0,BU768/(BU768+BV768),0)</f>
        <v>0</v>
      </c>
      <c r="BX768" s="8" t="n">
        <v>0</v>
      </c>
      <c r="BY768" s="8" t="n">
        <v>0</v>
      </c>
      <c r="BZ768" s="8" t="n">
        <v>0</v>
      </c>
      <c r="CA768" s="8" t="n">
        <v>0</v>
      </c>
      <c r="CB768" s="8" t="n">
        <v>0</v>
      </c>
      <c r="CC768" s="8" t="n">
        <v>0</v>
      </c>
      <c r="CD768" s="8" t="n">
        <v>0</v>
      </c>
      <c r="CE768" s="8" t="n">
        <v>0</v>
      </c>
      <c r="CF768" s="8" t="n">
        <v>0</v>
      </c>
      <c r="CG768" s="8" t="n">
        <v>0</v>
      </c>
      <c r="CH768" s="8" t="n">
        <v>0</v>
      </c>
      <c r="CI768" s="8" t="n">
        <v>0</v>
      </c>
      <c r="CJ768" s="8" t="n">
        <v>0</v>
      </c>
      <c r="CK768" s="8" t="n">
        <v>1</v>
      </c>
      <c r="CL768" s="8" t="n">
        <v>4</v>
      </c>
      <c r="CM768" s="8" t="n">
        <v>4</v>
      </c>
      <c r="CN768" s="8" t="n">
        <v>0</v>
      </c>
      <c r="CO768" s="8" t="n">
        <v>0</v>
      </c>
      <c r="CP768" s="8" t="n">
        <v>0</v>
      </c>
      <c r="CQ768" s="8" t="n">
        <v>0</v>
      </c>
      <c r="CR768" s="8" t="n">
        <v>0</v>
      </c>
      <c r="CS768" s="8" t="n">
        <v>5</v>
      </c>
      <c r="CT768" s="8" t="n">
        <v>4</v>
      </c>
      <c r="CU768" s="8" t="n">
        <v>0</v>
      </c>
      <c r="CV768" s="8" t="n">
        <v>0</v>
      </c>
      <c r="CW768" s="8" t="n">
        <v>7</v>
      </c>
      <c r="CX768" s="8" t="n">
        <v>2</v>
      </c>
      <c r="CY768" s="8" t="n">
        <v>4</v>
      </c>
      <c r="CZ768" s="8" t="n">
        <v>15</v>
      </c>
      <c r="DA768" s="8" t="n">
        <v>91</v>
      </c>
      <c r="DB768" s="8" t="n">
        <v>6</v>
      </c>
      <c r="DC768" s="8" t="n">
        <v>1</v>
      </c>
      <c r="DD768" s="8" t="n">
        <v>65</v>
      </c>
      <c r="DE768" s="8" t="n">
        <v>52</v>
      </c>
      <c r="DF768" s="8" t="n">
        <v>0</v>
      </c>
      <c r="DG768" s="8" t="n">
        <v>0</v>
      </c>
      <c r="DH768" s="8" t="n">
        <v>125</v>
      </c>
      <c r="DI768" s="8" t="n">
        <v>15</v>
      </c>
      <c r="DJ768" s="8" t="n">
        <v>19</v>
      </c>
      <c r="DK768" s="8" t="n">
        <v>14</v>
      </c>
      <c r="DL768" s="8" t="n">
        <v>14</v>
      </c>
      <c r="DM768" s="8" t="n">
        <v>0</v>
      </c>
      <c r="DN768" s="8" t="n">
        <v>18</v>
      </c>
      <c r="DO768" s="8" t="n">
        <v>18</v>
      </c>
      <c r="DP768" s="8" t="n">
        <v>0</v>
      </c>
      <c r="DQ768" s="8" t="n">
        <f aca="false">DJ768-DI768</f>
        <v>4</v>
      </c>
      <c r="DR768" s="19" t="n">
        <v>7.984</v>
      </c>
      <c r="DS768" s="8" t="n">
        <v>15</v>
      </c>
      <c r="DT768" s="8" t="n">
        <v>0</v>
      </c>
      <c r="DU768" s="8" t="n">
        <v>0</v>
      </c>
      <c r="DV768" s="8" t="n">
        <v>0</v>
      </c>
      <c r="DW768" s="8" t="n">
        <v>0</v>
      </c>
      <c r="DX768" s="8" t="n">
        <v>2063</v>
      </c>
      <c r="DY768" s="8" t="n">
        <v>1670</v>
      </c>
      <c r="DZ768" s="8" t="n">
        <v>1609</v>
      </c>
      <c r="EA768" s="8" t="n">
        <v>1245</v>
      </c>
      <c r="EB768" s="8" t="n">
        <v>1162</v>
      </c>
      <c r="EC768" s="8" t="n">
        <v>923</v>
      </c>
      <c r="ED768" s="8" t="n">
        <v>102.87</v>
      </c>
      <c r="EE768" s="8" t="n">
        <v>93.53</v>
      </c>
      <c r="EF768" s="8" t="n">
        <v>97</v>
      </c>
      <c r="EG768" s="8" t="n">
        <v>76</v>
      </c>
      <c r="EH768" s="12" t="n">
        <f aca="false">EF768/EB768</f>
        <v>0.0834767641996558</v>
      </c>
      <c r="EI768" s="20" t="n">
        <f aca="false">1-EG768/EC768</f>
        <v>0.917659804983749</v>
      </c>
      <c r="EJ768" s="21" t="n">
        <f aca="false">EH768+EI768</f>
        <v>1.0011365691834</v>
      </c>
      <c r="EK768" s="8" t="n">
        <v>2058</v>
      </c>
      <c r="EL768" s="8" t="n">
        <v>1671</v>
      </c>
      <c r="EM768" s="8" t="n">
        <v>1605</v>
      </c>
      <c r="EN768" s="8" t="n">
        <v>1246</v>
      </c>
      <c r="EO768" s="8" t="n">
        <v>1160</v>
      </c>
      <c r="EP768" s="8" t="n">
        <v>924</v>
      </c>
      <c r="EQ768" s="8" t="n">
        <v>97</v>
      </c>
      <c r="ER768" s="8" t="n">
        <v>76</v>
      </c>
      <c r="ES768" s="8" t="n">
        <v>1004</v>
      </c>
      <c r="ET768" s="8" t="n">
        <v>853</v>
      </c>
      <c r="EU768" s="8" t="n">
        <v>362</v>
      </c>
      <c r="EV768" s="8" t="n">
        <v>346</v>
      </c>
      <c r="EW768" s="8" t="n">
        <v>44</v>
      </c>
      <c r="EX768" s="8" t="n">
        <v>34</v>
      </c>
      <c r="EY768" s="8" t="n">
        <v>87</v>
      </c>
      <c r="EZ768" s="8" t="n">
        <v>114</v>
      </c>
      <c r="FA768" s="8" t="n">
        <v>5.2</v>
      </c>
      <c r="FB768" s="8" t="n">
        <v>4.7</v>
      </c>
      <c r="FC768" s="8" t="n">
        <v>9.9</v>
      </c>
      <c r="FD768" s="19" t="n">
        <v>77.12</v>
      </c>
      <c r="FE768" s="18" t="n">
        <f aca="false">FD768/V768</f>
        <v>0.988717948717949</v>
      </c>
      <c r="FF768" s="8" t="n">
        <v>7.288</v>
      </c>
      <c r="FG768" s="8" t="n">
        <v>1.14</v>
      </c>
      <c r="FH768" s="8" t="n">
        <v>-0.23</v>
      </c>
      <c r="FI768" s="8" t="n">
        <v>0.9</v>
      </c>
      <c r="FJ768" s="22"/>
      <c r="FK768" s="22"/>
      <c r="FL768" s="22"/>
      <c r="FM768" s="8" t="n">
        <f aca="false">BL768+BS768+AH768+DT768</f>
        <v>246</v>
      </c>
      <c r="FN768" s="19" t="n">
        <f aca="false">IF(DS768&gt;0,(BL768+BR768)/DS768,0)</f>
        <v>10.6</v>
      </c>
      <c r="FO768" s="12" t="n">
        <v>0.0764568765</v>
      </c>
      <c r="FP768" s="19" t="n">
        <f aca="false">Z768-AH768/10</f>
        <v>54</v>
      </c>
      <c r="FQ768" s="19" t="n">
        <f aca="false">Z768+DR768/5</f>
        <v>58.5968</v>
      </c>
      <c r="FR768" s="19" t="n">
        <f aca="false">(DX768+DY768)/AL768*60</f>
        <v>116.720081294458</v>
      </c>
      <c r="FS768" s="8" t="n">
        <v>3</v>
      </c>
      <c r="FT768" s="17" t="s">
        <v>326</v>
      </c>
      <c r="FU768" s="8" t="n">
        <v>198</v>
      </c>
      <c r="FV768" s="22"/>
      <c r="FW768" s="17" t="s">
        <v>280</v>
      </c>
      <c r="FX768" s="23" t="n">
        <v>5400000</v>
      </c>
      <c r="FY768" s="23" t="n">
        <v>5400000</v>
      </c>
      <c r="FZ768" s="8" t="n">
        <v>393</v>
      </c>
      <c r="GA768" s="8" t="n">
        <v>45</v>
      </c>
      <c r="GB768" s="8" t="n">
        <v>137</v>
      </c>
      <c r="GC768" s="8" t="n">
        <v>182</v>
      </c>
      <c r="GD768" s="8" t="n">
        <v>-18</v>
      </c>
      <c r="GE768" s="8" t="n">
        <v>120</v>
      </c>
      <c r="GF768" s="8" t="n">
        <v>781</v>
      </c>
      <c r="GG768" s="8" t="n">
        <v>8604</v>
      </c>
      <c r="GH768" s="8" t="n">
        <v>14.3</v>
      </c>
      <c r="GI768" s="8" t="n">
        <v>16</v>
      </c>
      <c r="GJ768" s="8" t="n">
        <v>30.3</v>
      </c>
      <c r="GK768" s="8" t="n">
        <f aca="false">Z768-AH768/10</f>
        <v>54</v>
      </c>
      <c r="GL768" s="22"/>
      <c r="GM768" s="22"/>
      <c r="GN768" s="22"/>
      <c r="GO768" s="22"/>
      <c r="GP768" s="22"/>
    </row>
    <row r="769" customFormat="false" ht="13.65" hidden="false" customHeight="true" outlineLevel="0" collapsed="false">
      <c r="A769" s="16" t="n">
        <v>35256</v>
      </c>
      <c r="B769" s="17" t="s">
        <v>3494</v>
      </c>
      <c r="C769" s="17" t="s">
        <v>282</v>
      </c>
      <c r="D769" s="17" t="s">
        <v>283</v>
      </c>
      <c r="E769" s="17" t="s">
        <v>283</v>
      </c>
      <c r="F769" s="8" t="n">
        <v>71</v>
      </c>
      <c r="G769" s="8" t="n">
        <v>175</v>
      </c>
      <c r="H769" s="8" t="n">
        <v>2014</v>
      </c>
      <c r="I769" s="8" t="n">
        <v>5</v>
      </c>
      <c r="J769" s="8" t="n">
        <v>134</v>
      </c>
      <c r="K769" s="17" t="s">
        <v>263</v>
      </c>
      <c r="L769" s="8" t="n">
        <v>2017</v>
      </c>
      <c r="M769" s="8" t="n">
        <v>21</v>
      </c>
      <c r="N769" s="8" t="n">
        <v>1</v>
      </c>
      <c r="O769" s="8" t="n">
        <v>8478063</v>
      </c>
      <c r="P769" s="17" t="s">
        <v>3495</v>
      </c>
      <c r="Q769" s="17" t="s">
        <v>3496</v>
      </c>
      <c r="R769" s="17" t="s">
        <v>3497</v>
      </c>
      <c r="S769" s="17" t="s">
        <v>3498</v>
      </c>
      <c r="T769" s="17" t="s">
        <v>268</v>
      </c>
      <c r="U769" s="17" t="s">
        <v>287</v>
      </c>
      <c r="V769" s="8" t="n">
        <v>3</v>
      </c>
      <c r="W769" s="8" t="n">
        <v>0</v>
      </c>
      <c r="X769" s="8" t="n">
        <v>1</v>
      </c>
      <c r="Y769" s="8" t="n">
        <v>1</v>
      </c>
      <c r="Z769" s="8" t="n">
        <v>1</v>
      </c>
      <c r="AA769" s="8" t="n">
        <v>23</v>
      </c>
      <c r="AB769" s="8" t="n">
        <v>86</v>
      </c>
      <c r="AC769" s="18" t="n">
        <f aca="false">Z769/V769</f>
        <v>0.333333333333333</v>
      </c>
      <c r="AD769" s="19" t="n">
        <f aca="false">IF(FZ769&gt;V769,Z769-V769*(GC769-Z769)/(FZ769-V769),0)</f>
        <v>0</v>
      </c>
      <c r="AE769" s="19" t="n">
        <v>0.293</v>
      </c>
      <c r="AF769" s="8" t="n">
        <v>-1</v>
      </c>
      <c r="AG769" s="8" t="n">
        <v>1</v>
      </c>
      <c r="AH769" s="8" t="n">
        <v>0</v>
      </c>
      <c r="AI769" s="8" t="n">
        <v>37</v>
      </c>
      <c r="AJ769" s="8" t="n">
        <v>1623</v>
      </c>
      <c r="AK769" s="19" t="n">
        <v>27.05</v>
      </c>
      <c r="AL769" s="8" t="n">
        <v>27.05</v>
      </c>
      <c r="AM769" s="8" t="n">
        <v>27</v>
      </c>
      <c r="AN769" s="18" t="n">
        <f aca="false">AJ769/60/V769</f>
        <v>9.01666666666667</v>
      </c>
      <c r="AO769" s="8" t="n">
        <v>15.62</v>
      </c>
      <c r="AP769" s="12" t="n">
        <f aca="false">IF(EF769&gt;0,Z769/EF769,0)</f>
        <v>1</v>
      </c>
      <c r="AQ769" s="8" t="n">
        <v>6</v>
      </c>
      <c r="AR769" s="8" t="n">
        <v>6</v>
      </c>
      <c r="AS769" s="8" t="n">
        <v>6</v>
      </c>
      <c r="AT769" s="8" t="n">
        <v>4</v>
      </c>
      <c r="AU769" s="8" t="n">
        <v>4</v>
      </c>
      <c r="AV769" s="8" t="n">
        <v>4</v>
      </c>
      <c r="AW769" s="8" t="n">
        <v>3</v>
      </c>
      <c r="AX769" s="8" t="n">
        <v>2</v>
      </c>
      <c r="AY769" s="8" t="n">
        <v>0</v>
      </c>
      <c r="AZ769" s="8" t="n">
        <v>0</v>
      </c>
      <c r="BA769" s="8" t="n">
        <f aca="false">AY769+AZ769</f>
        <v>0</v>
      </c>
      <c r="BB769" s="8" t="n">
        <v>0.28</v>
      </c>
      <c r="BC769" s="8" t="n">
        <v>27.25</v>
      </c>
      <c r="BD769" s="19" t="n">
        <v>30</v>
      </c>
      <c r="BE769" s="19" t="n">
        <v>66.543438077634</v>
      </c>
      <c r="BF769" s="19" t="n">
        <f aca="false">AQ769+BD769</f>
        <v>36</v>
      </c>
      <c r="BG769" s="19" t="n">
        <f aca="false">IF(AL769&gt;0,BF769/AL769*60,0)</f>
        <v>79.8521256931608</v>
      </c>
      <c r="BH769" s="8" t="n">
        <v>6</v>
      </c>
      <c r="BI769" s="8" t="n">
        <v>7</v>
      </c>
      <c r="BJ769" s="8" t="n">
        <v>13</v>
      </c>
      <c r="BK769" s="12" t="n">
        <f aca="false">BH769/(BH769+BJ769)</f>
        <v>0.31578947368421</v>
      </c>
      <c r="BL769" s="8" t="n">
        <v>0</v>
      </c>
      <c r="BM769" s="8" t="n">
        <v>0</v>
      </c>
      <c r="BN769" s="8" t="n">
        <v>4</v>
      </c>
      <c r="BO769" s="8" t="n">
        <f aca="false">BM769-BN769</f>
        <v>-4</v>
      </c>
      <c r="BP769" s="8" t="n">
        <v>0</v>
      </c>
      <c r="BQ769" s="8" t="n">
        <v>0</v>
      </c>
      <c r="BR769" s="8" t="n">
        <v>3</v>
      </c>
      <c r="BS769" s="8" t="n">
        <v>2</v>
      </c>
      <c r="BT769" s="12" t="n">
        <f aca="false">BS769/(EA769+BS769)</f>
        <v>0.117647058823529</v>
      </c>
      <c r="BU769" s="8" t="n">
        <v>0</v>
      </c>
      <c r="BV769" s="8" t="n">
        <v>0</v>
      </c>
      <c r="BW769" s="12" t="n">
        <f aca="false">IF(BU769+BV769&gt;0,BU769/(BU769+BV769),0)</f>
        <v>0</v>
      </c>
      <c r="BX769" s="8" t="n">
        <v>0</v>
      </c>
      <c r="BY769" s="8" t="n">
        <v>0</v>
      </c>
      <c r="BZ769" s="8" t="n">
        <v>0</v>
      </c>
      <c r="CA769" s="8" t="n">
        <v>0</v>
      </c>
      <c r="CB769" s="8" t="n">
        <v>0</v>
      </c>
      <c r="CC769" s="8" t="n">
        <v>0</v>
      </c>
      <c r="CD769" s="8" t="n">
        <v>0</v>
      </c>
      <c r="CE769" s="8" t="n">
        <v>0</v>
      </c>
      <c r="CF769" s="8" t="n">
        <v>0</v>
      </c>
      <c r="CG769" s="8" t="n">
        <v>0</v>
      </c>
      <c r="CH769" s="8" t="n">
        <v>0</v>
      </c>
      <c r="CI769" s="8" t="n">
        <v>0</v>
      </c>
      <c r="CJ769" s="8" t="n">
        <v>0</v>
      </c>
      <c r="CK769" s="8" t="n">
        <v>0</v>
      </c>
      <c r="CL769" s="8" t="n">
        <v>0</v>
      </c>
      <c r="CM769" s="8" t="n">
        <v>0</v>
      </c>
      <c r="CN769" s="8" t="n">
        <v>0</v>
      </c>
      <c r="CO769" s="8" t="n">
        <v>0</v>
      </c>
      <c r="CP769" s="8" t="n">
        <v>0</v>
      </c>
      <c r="CQ769" s="8" t="n">
        <v>0</v>
      </c>
      <c r="CR769" s="8" t="n">
        <v>0</v>
      </c>
      <c r="CS769" s="8" t="n">
        <v>0</v>
      </c>
      <c r="CT769" s="8" t="n">
        <v>0</v>
      </c>
      <c r="CU769" s="8" t="n">
        <v>0</v>
      </c>
      <c r="CV769" s="8" t="n">
        <v>0</v>
      </c>
      <c r="CW769" s="8" t="n">
        <v>0</v>
      </c>
      <c r="CX769" s="8" t="n">
        <v>0</v>
      </c>
      <c r="CY769" s="8" t="n">
        <v>0</v>
      </c>
      <c r="CZ769" s="8" t="n">
        <v>0</v>
      </c>
      <c r="DA769" s="8" t="n">
        <v>0</v>
      </c>
      <c r="DB769" s="8" t="n">
        <v>0</v>
      </c>
      <c r="DC769" s="8" t="n">
        <v>0</v>
      </c>
      <c r="DD769" s="8" t="n">
        <v>1</v>
      </c>
      <c r="DE769" s="8" t="n">
        <v>0</v>
      </c>
      <c r="DF769" s="8" t="n">
        <v>1</v>
      </c>
      <c r="DG769" s="8" t="n">
        <v>0</v>
      </c>
      <c r="DH769" s="8" t="n">
        <v>2</v>
      </c>
      <c r="DI769" s="8" t="n">
        <v>0</v>
      </c>
      <c r="DJ769" s="8" t="n">
        <v>0</v>
      </c>
      <c r="DK769" s="8" t="n">
        <v>0</v>
      </c>
      <c r="DL769" s="8" t="n">
        <v>0</v>
      </c>
      <c r="DM769" s="8" t="n">
        <v>0</v>
      </c>
      <c r="DN769" s="8" t="n">
        <v>0</v>
      </c>
      <c r="DO769" s="8" t="n">
        <v>0</v>
      </c>
      <c r="DP769" s="8" t="n">
        <v>0</v>
      </c>
      <c r="DQ769" s="8" t="n">
        <f aca="false">DJ769-DI769</f>
        <v>0</v>
      </c>
      <c r="DR769" s="19" t="n">
        <v>-0.029</v>
      </c>
      <c r="DS769" s="8" t="n">
        <v>0</v>
      </c>
      <c r="DT769" s="8" t="n">
        <v>0</v>
      </c>
      <c r="DU769" s="8" t="n">
        <v>0</v>
      </c>
      <c r="DV769" s="8" t="n">
        <v>0</v>
      </c>
      <c r="DW769" s="8" t="n">
        <v>0</v>
      </c>
      <c r="DX769" s="8" t="n">
        <v>30</v>
      </c>
      <c r="DY769" s="8" t="n">
        <v>26</v>
      </c>
      <c r="DZ769" s="8" t="n">
        <v>23</v>
      </c>
      <c r="EA769" s="8" t="n">
        <v>15</v>
      </c>
      <c r="EB769" s="8" t="n">
        <v>17</v>
      </c>
      <c r="EC769" s="8" t="n">
        <v>11</v>
      </c>
      <c r="ED769" s="8" t="n">
        <v>1.28</v>
      </c>
      <c r="EE769" s="8" t="n">
        <v>0.61</v>
      </c>
      <c r="EF769" s="8" t="n">
        <v>1</v>
      </c>
      <c r="EG769" s="8" t="n">
        <v>2</v>
      </c>
      <c r="EH769" s="12" t="n">
        <f aca="false">EF769/EB769</f>
        <v>0.0588235294117647</v>
      </c>
      <c r="EI769" s="20" t="n">
        <f aca="false">1-EG769/EC769</f>
        <v>0.818181818181818</v>
      </c>
      <c r="EJ769" s="21" t="n">
        <f aca="false">EH769+EI769</f>
        <v>0.877005347593583</v>
      </c>
      <c r="EK769" s="8" t="n">
        <v>30</v>
      </c>
      <c r="EL769" s="8" t="n">
        <v>26</v>
      </c>
      <c r="EM769" s="8" t="n">
        <v>23</v>
      </c>
      <c r="EN769" s="8" t="n">
        <v>15</v>
      </c>
      <c r="EO769" s="8" t="n">
        <v>17</v>
      </c>
      <c r="EP769" s="8" t="n">
        <v>11</v>
      </c>
      <c r="EQ769" s="8" t="n">
        <v>1</v>
      </c>
      <c r="ER769" s="8" t="n">
        <v>2</v>
      </c>
      <c r="ES769" s="8" t="n">
        <v>13</v>
      </c>
      <c r="ET769" s="8" t="n">
        <v>13</v>
      </c>
      <c r="EU769" s="8" t="n">
        <v>7</v>
      </c>
      <c r="EV769" s="8" t="n">
        <v>2</v>
      </c>
      <c r="EW769" s="8" t="n">
        <v>0</v>
      </c>
      <c r="EX769" s="8" t="n">
        <v>1</v>
      </c>
      <c r="EY769" s="8" t="n">
        <v>0</v>
      </c>
      <c r="EZ769" s="8" t="n">
        <v>1</v>
      </c>
      <c r="FA769" s="8" t="n">
        <v>0</v>
      </c>
      <c r="FB769" s="8" t="n">
        <v>0</v>
      </c>
      <c r="FC769" s="8" t="n">
        <v>0</v>
      </c>
      <c r="FD769" s="19" t="n">
        <v>1.15</v>
      </c>
      <c r="FE769" s="18" t="n">
        <f aca="false">FD769/V769</f>
        <v>0.383333333333333</v>
      </c>
      <c r="FF769" s="8" t="n">
        <v>0.0016</v>
      </c>
      <c r="FG769" s="8" t="n">
        <v>0</v>
      </c>
      <c r="FH769" s="8" t="n">
        <v>0</v>
      </c>
      <c r="FI769" s="8" t="n">
        <v>0</v>
      </c>
      <c r="FJ769" s="22"/>
      <c r="FK769" s="22"/>
      <c r="FL769" s="22"/>
      <c r="FM769" s="8" t="n">
        <f aca="false">BL769+BS769+AH769+DT769</f>
        <v>2</v>
      </c>
      <c r="FN769" s="19" t="n">
        <f aca="false">IF(DS769&gt;0,(BL769+BR769)/DS769,0)</f>
        <v>0</v>
      </c>
      <c r="FO769" s="12" t="n">
        <v>0</v>
      </c>
      <c r="FP769" s="19" t="n">
        <f aca="false">Z769-AH769/10</f>
        <v>1</v>
      </c>
      <c r="FQ769" s="19" t="n">
        <f aca="false">Z769+DR769/5</f>
        <v>0.9942</v>
      </c>
      <c r="FR769" s="19" t="n">
        <f aca="false">(DX769+DY769)/AL769*60</f>
        <v>124.214417744917</v>
      </c>
      <c r="FS769" s="22"/>
      <c r="FT769" s="22"/>
      <c r="FU769" s="22"/>
      <c r="FV769" s="22"/>
      <c r="FW769" s="17" t="s">
        <v>270</v>
      </c>
      <c r="FX769" s="23" t="n">
        <v>925000</v>
      </c>
      <c r="FY769" s="23" t="n">
        <v>925000</v>
      </c>
      <c r="FZ769" s="8" t="n">
        <v>3</v>
      </c>
      <c r="GA769" s="8" t="n">
        <v>0</v>
      </c>
      <c r="GB769" s="8" t="n">
        <v>1</v>
      </c>
      <c r="GC769" s="8" t="n">
        <v>1</v>
      </c>
      <c r="GD769" s="8" t="n">
        <v>-1</v>
      </c>
      <c r="GE769" s="8" t="n">
        <v>0</v>
      </c>
      <c r="GF769" s="8" t="n">
        <v>4</v>
      </c>
      <c r="GG769" s="8" t="n">
        <v>27</v>
      </c>
      <c r="GH769" s="8" t="n">
        <v>0</v>
      </c>
      <c r="GI769" s="8" t="n">
        <v>0</v>
      </c>
      <c r="GJ769" s="8" t="n">
        <v>0</v>
      </c>
      <c r="GK769" s="8" t="n">
        <f aca="false">Z769-AH769/10</f>
        <v>1</v>
      </c>
      <c r="GL769" s="22"/>
      <c r="GM769" s="22"/>
      <c r="GN769" s="22"/>
      <c r="GO769" s="22"/>
      <c r="GP769" s="22"/>
    </row>
    <row r="770" customFormat="false" ht="13.65" hidden="false" customHeight="true" outlineLevel="0" collapsed="false">
      <c r="A770" s="16" t="n">
        <v>33924</v>
      </c>
      <c r="B770" s="17" t="s">
        <v>921</v>
      </c>
      <c r="C770" s="17" t="s">
        <v>289</v>
      </c>
      <c r="D770" s="17" t="s">
        <v>283</v>
      </c>
      <c r="E770" s="17" t="s">
        <v>283</v>
      </c>
      <c r="F770" s="8" t="n">
        <v>71</v>
      </c>
      <c r="G770" s="8" t="n">
        <v>193</v>
      </c>
      <c r="H770" s="8" t="n">
        <v>2011</v>
      </c>
      <c r="I770" s="8" t="n">
        <v>2</v>
      </c>
      <c r="J770" s="8" t="n">
        <v>61</v>
      </c>
      <c r="K770" s="17" t="s">
        <v>263</v>
      </c>
      <c r="L770" s="8" t="n">
        <v>2014</v>
      </c>
      <c r="M770" s="8" t="n">
        <v>25</v>
      </c>
      <c r="N770" s="8" t="n">
        <v>4</v>
      </c>
      <c r="O770" s="8" t="n">
        <v>8476386</v>
      </c>
      <c r="P770" s="17" t="s">
        <v>3499</v>
      </c>
      <c r="Q770" s="17" t="s">
        <v>3500</v>
      </c>
      <c r="R770" s="17" t="s">
        <v>3501</v>
      </c>
      <c r="S770" s="17" t="s">
        <v>3498</v>
      </c>
      <c r="T770" s="17" t="s">
        <v>268</v>
      </c>
      <c r="U770" s="17" t="s">
        <v>344</v>
      </c>
      <c r="V770" s="8" t="n">
        <v>14</v>
      </c>
      <c r="W770" s="8" t="n">
        <v>1</v>
      </c>
      <c r="X770" s="8" t="n">
        <v>1</v>
      </c>
      <c r="Y770" s="8" t="n">
        <v>1</v>
      </c>
      <c r="Z770" s="8" t="n">
        <v>2</v>
      </c>
      <c r="AA770" s="8" t="n">
        <v>26</v>
      </c>
      <c r="AB770" s="8" t="n">
        <v>83</v>
      </c>
      <c r="AC770" s="18" t="n">
        <f aca="false">Z770/V770</f>
        <v>0.142857142857143</v>
      </c>
      <c r="AD770" s="19" t="n">
        <f aca="false">IF(FZ770&gt;V770,Z770-V770*(GC770-Z770)/(FZ770-V770),0)</f>
        <v>-2.42105263157895</v>
      </c>
      <c r="AE770" s="19" t="n">
        <v>0.789</v>
      </c>
      <c r="AF770" s="8" t="n">
        <v>-3</v>
      </c>
      <c r="AG770" s="8" t="n">
        <v>-4.1</v>
      </c>
      <c r="AH770" s="8" t="n">
        <v>11</v>
      </c>
      <c r="AI770" s="8" t="n">
        <v>203</v>
      </c>
      <c r="AJ770" s="8" t="n">
        <v>10082</v>
      </c>
      <c r="AK770" s="19" t="n">
        <v>168.03333333333</v>
      </c>
      <c r="AL770" s="8" t="n">
        <v>168.03</v>
      </c>
      <c r="AM770" s="8" t="n">
        <v>168</v>
      </c>
      <c r="AN770" s="18" t="n">
        <f aca="false">AJ770/60/V770</f>
        <v>12.0023809523809</v>
      </c>
      <c r="AO770" s="8" t="n">
        <v>20.3</v>
      </c>
      <c r="AP770" s="12" t="n">
        <f aca="false">IF(EF770&gt;0,Z770/EF770,0)</f>
        <v>1</v>
      </c>
      <c r="AQ770" s="8" t="n">
        <v>37</v>
      </c>
      <c r="AR770" s="8" t="n">
        <v>37</v>
      </c>
      <c r="AS770" s="8" t="n">
        <v>37</v>
      </c>
      <c r="AT770" s="8" t="n">
        <v>26</v>
      </c>
      <c r="AU770" s="8" t="n">
        <v>26</v>
      </c>
      <c r="AV770" s="8" t="n">
        <v>20</v>
      </c>
      <c r="AW770" s="8" t="n">
        <v>24</v>
      </c>
      <c r="AX770" s="8" t="n">
        <v>6</v>
      </c>
      <c r="AY770" s="8" t="n">
        <v>1</v>
      </c>
      <c r="AZ770" s="8" t="n">
        <v>2</v>
      </c>
      <c r="BA770" s="8" t="n">
        <f aca="false">AY770+AZ770</f>
        <v>3</v>
      </c>
      <c r="BB770" s="8" t="n">
        <v>1.6</v>
      </c>
      <c r="BC770" s="8" t="n">
        <v>30.85</v>
      </c>
      <c r="BD770" s="19" t="n">
        <v>61</v>
      </c>
      <c r="BE770" s="19" t="n">
        <v>21.7813925808376</v>
      </c>
      <c r="BF770" s="19" t="n">
        <f aca="false">AQ770+BD770</f>
        <v>98</v>
      </c>
      <c r="BG770" s="19" t="n">
        <f aca="false">IF(AL770&gt;0,BF770/AL770*60,0)</f>
        <v>34.9937511158722</v>
      </c>
      <c r="BH770" s="8" t="n">
        <v>59</v>
      </c>
      <c r="BI770" s="8" t="n">
        <v>43</v>
      </c>
      <c r="BJ770" s="8" t="n">
        <v>46</v>
      </c>
      <c r="BK770" s="12" t="n">
        <f aca="false">BH770/(BH770+BJ770)</f>
        <v>0.561904761904762</v>
      </c>
      <c r="BL770" s="8" t="n">
        <v>10</v>
      </c>
      <c r="BM770" s="8" t="n">
        <v>10</v>
      </c>
      <c r="BN770" s="8" t="n">
        <v>13</v>
      </c>
      <c r="BO770" s="8" t="n">
        <f aca="false">BM770-BN770</f>
        <v>-3</v>
      </c>
      <c r="BP770" s="8" t="n">
        <v>6</v>
      </c>
      <c r="BQ770" s="8" t="n">
        <v>6</v>
      </c>
      <c r="BR770" s="8" t="n">
        <v>6</v>
      </c>
      <c r="BS770" s="8" t="n">
        <v>3</v>
      </c>
      <c r="BT770" s="12" t="n">
        <f aca="false">BS770/(EA770+BS770)</f>
        <v>0.0211267605633803</v>
      </c>
      <c r="BU770" s="8" t="n">
        <v>5</v>
      </c>
      <c r="BV770" s="8" t="n">
        <v>6</v>
      </c>
      <c r="BW770" s="12" t="n">
        <f aca="false">IF(BU770+BV770&gt;0,BU770/(BU770+BV770),0)</f>
        <v>0.454545454545454</v>
      </c>
      <c r="BX770" s="8" t="n">
        <v>2</v>
      </c>
      <c r="BY770" s="8" t="n">
        <v>1</v>
      </c>
      <c r="BZ770" s="8" t="n">
        <v>2</v>
      </c>
      <c r="CA770" s="8" t="n">
        <v>1</v>
      </c>
      <c r="CB770" s="8" t="n">
        <v>1</v>
      </c>
      <c r="CC770" s="8" t="n">
        <v>4</v>
      </c>
      <c r="CD770" s="8" t="n">
        <v>0</v>
      </c>
      <c r="CE770" s="8" t="n">
        <v>4</v>
      </c>
      <c r="CF770" s="8" t="n">
        <v>4</v>
      </c>
      <c r="CG770" s="8" t="n">
        <v>0</v>
      </c>
      <c r="CH770" s="8" t="n">
        <v>2</v>
      </c>
      <c r="CI770" s="8" t="n">
        <v>4</v>
      </c>
      <c r="CJ770" s="8" t="n">
        <v>0</v>
      </c>
      <c r="CK770" s="8" t="n">
        <v>0</v>
      </c>
      <c r="CL770" s="8" t="n">
        <v>0</v>
      </c>
      <c r="CM770" s="8" t="n">
        <v>0</v>
      </c>
      <c r="CN770" s="8" t="n">
        <v>0</v>
      </c>
      <c r="CO770" s="8" t="n">
        <v>0</v>
      </c>
      <c r="CP770" s="8" t="n">
        <v>0</v>
      </c>
      <c r="CQ770" s="8" t="n">
        <v>0</v>
      </c>
      <c r="CR770" s="8" t="n">
        <v>0</v>
      </c>
      <c r="CS770" s="8" t="n">
        <v>0</v>
      </c>
      <c r="CT770" s="8" t="n">
        <v>0</v>
      </c>
      <c r="CU770" s="8" t="n">
        <v>0</v>
      </c>
      <c r="CV770" s="8" t="n">
        <v>0</v>
      </c>
      <c r="CW770" s="8" t="n">
        <v>1</v>
      </c>
      <c r="CX770" s="8" t="n">
        <v>0</v>
      </c>
      <c r="CY770" s="8" t="n">
        <v>0</v>
      </c>
      <c r="CZ770" s="8" t="n">
        <v>1</v>
      </c>
      <c r="DA770" s="8" t="n">
        <v>5</v>
      </c>
      <c r="DB770" s="8" t="n">
        <v>2</v>
      </c>
      <c r="DC770" s="8" t="n">
        <v>0</v>
      </c>
      <c r="DD770" s="8" t="n">
        <v>1</v>
      </c>
      <c r="DE770" s="8" t="n">
        <v>0</v>
      </c>
      <c r="DF770" s="8" t="n">
        <v>0</v>
      </c>
      <c r="DG770" s="8" t="n">
        <v>0</v>
      </c>
      <c r="DH770" s="8" t="n">
        <v>17</v>
      </c>
      <c r="DI770" s="8" t="n">
        <v>3</v>
      </c>
      <c r="DJ770" s="8" t="n">
        <v>3</v>
      </c>
      <c r="DK770" s="8" t="n">
        <v>4</v>
      </c>
      <c r="DL770" s="8" t="n">
        <v>3</v>
      </c>
      <c r="DM770" s="8" t="n">
        <v>1</v>
      </c>
      <c r="DN770" s="8" t="n">
        <v>4</v>
      </c>
      <c r="DO770" s="8" t="n">
        <v>3</v>
      </c>
      <c r="DP770" s="8" t="n">
        <v>1</v>
      </c>
      <c r="DQ770" s="8" t="n">
        <f aca="false">DJ770-DI770</f>
        <v>0</v>
      </c>
      <c r="DR770" s="19" t="n">
        <v>-1.118</v>
      </c>
      <c r="DS770" s="8" t="n">
        <v>2</v>
      </c>
      <c r="DT770" s="8" t="n">
        <v>1</v>
      </c>
      <c r="DU770" s="8" t="n">
        <v>0</v>
      </c>
      <c r="DV770" s="8" t="n">
        <v>0</v>
      </c>
      <c r="DW770" s="8" t="n">
        <v>0</v>
      </c>
      <c r="DX770" s="8" t="n">
        <v>138</v>
      </c>
      <c r="DY770" s="8" t="n">
        <v>181</v>
      </c>
      <c r="DZ770" s="8" t="n">
        <v>96</v>
      </c>
      <c r="EA770" s="8" t="n">
        <v>139</v>
      </c>
      <c r="EB770" s="8" t="n">
        <v>72</v>
      </c>
      <c r="EC770" s="8" t="n">
        <v>111</v>
      </c>
      <c r="ED770" s="8" t="n">
        <v>5.34</v>
      </c>
      <c r="EE770" s="8" t="n">
        <v>6.99</v>
      </c>
      <c r="EF770" s="8" t="n">
        <v>2</v>
      </c>
      <c r="EG770" s="8" t="n">
        <v>5</v>
      </c>
      <c r="EH770" s="12" t="n">
        <f aca="false">EF770/EB770</f>
        <v>0.0277777777777778</v>
      </c>
      <c r="EI770" s="20" t="n">
        <f aca="false">1-EG770/EC770</f>
        <v>0.954954954954955</v>
      </c>
      <c r="EJ770" s="21" t="n">
        <f aca="false">EH770+EI770</f>
        <v>0.982732732732733</v>
      </c>
      <c r="EK770" s="8" t="n">
        <v>140</v>
      </c>
      <c r="EL770" s="8" t="n">
        <v>180</v>
      </c>
      <c r="EM770" s="8" t="n">
        <v>98</v>
      </c>
      <c r="EN770" s="8" t="n">
        <v>138</v>
      </c>
      <c r="EO770" s="8" t="n">
        <v>73</v>
      </c>
      <c r="EP770" s="8" t="n">
        <v>110</v>
      </c>
      <c r="EQ770" s="8" t="n">
        <v>2</v>
      </c>
      <c r="ER770" s="8" t="n">
        <v>5</v>
      </c>
      <c r="ES770" s="8" t="n">
        <v>73</v>
      </c>
      <c r="ET770" s="8" t="n">
        <v>100</v>
      </c>
      <c r="EU770" s="8" t="n">
        <v>19</v>
      </c>
      <c r="EV770" s="8" t="n">
        <v>35</v>
      </c>
      <c r="EW770" s="8" t="n">
        <v>1</v>
      </c>
      <c r="EX770" s="8" t="n">
        <v>4</v>
      </c>
      <c r="EY770" s="8" t="n">
        <v>12</v>
      </c>
      <c r="EZ770" s="8" t="n">
        <v>10</v>
      </c>
      <c r="FA770" s="8" t="n">
        <v>-0.2</v>
      </c>
      <c r="FB770" s="8" t="n">
        <v>0</v>
      </c>
      <c r="FC770" s="8" t="n">
        <v>-0.1</v>
      </c>
      <c r="FD770" s="19" t="n">
        <v>-0.21</v>
      </c>
      <c r="FE770" s="18" t="n">
        <f aca="false">FD770/V770</f>
        <v>-0.015</v>
      </c>
      <c r="FF770" s="8" t="n">
        <v>0.0064</v>
      </c>
      <c r="FG770" s="8" t="n">
        <v>-0.03</v>
      </c>
      <c r="FH770" s="8" t="n">
        <v>-0.18</v>
      </c>
      <c r="FI770" s="8" t="n">
        <v>-0.21</v>
      </c>
      <c r="FJ770" s="22"/>
      <c r="FK770" s="22"/>
      <c r="FL770" s="22"/>
      <c r="FM770" s="8" t="n">
        <f aca="false">BL770+BS770+AH770+DT770</f>
        <v>25</v>
      </c>
      <c r="FN770" s="19" t="n">
        <f aca="false">IF(DS770&gt;0,(BL770+BR770)/DS770,0)</f>
        <v>8</v>
      </c>
      <c r="FO770" s="12" t="n">
        <v>0.0225274725</v>
      </c>
      <c r="FP770" s="19" t="n">
        <f aca="false">Z770-AH770/10</f>
        <v>0.9</v>
      </c>
      <c r="FQ770" s="19" t="n">
        <f aca="false">Z770+DR770/5</f>
        <v>1.7764</v>
      </c>
      <c r="FR770" s="19" t="n">
        <f aca="false">(DX770+DY770)/AL770*60</f>
        <v>113.908230673094</v>
      </c>
      <c r="FS770" s="8" t="n">
        <v>4</v>
      </c>
      <c r="FT770" s="17" t="s">
        <v>326</v>
      </c>
      <c r="FU770" s="8" t="n">
        <v>195</v>
      </c>
      <c r="FV770" s="22"/>
      <c r="FW770" s="17" t="s">
        <v>270</v>
      </c>
      <c r="FX770" s="23" t="n">
        <v>900000</v>
      </c>
      <c r="FY770" s="23" t="n">
        <v>850000</v>
      </c>
      <c r="FZ770" s="8" t="n">
        <v>128</v>
      </c>
      <c r="GA770" s="8" t="n">
        <v>12</v>
      </c>
      <c r="GB770" s="8" t="n">
        <v>26</v>
      </c>
      <c r="GC770" s="8" t="n">
        <v>38</v>
      </c>
      <c r="GD770" s="8" t="n">
        <v>-6</v>
      </c>
      <c r="GE770" s="8" t="n">
        <v>39</v>
      </c>
      <c r="GF770" s="8" t="n">
        <v>181</v>
      </c>
      <c r="GG770" s="8" t="n">
        <v>1534</v>
      </c>
      <c r="GH770" s="8" t="n">
        <v>1.4</v>
      </c>
      <c r="GI770" s="8" t="n">
        <v>1.2</v>
      </c>
      <c r="GJ770" s="8" t="n">
        <v>2.6</v>
      </c>
      <c r="GK770" s="8" t="n">
        <f aca="false">Z770-AH770/10</f>
        <v>0.9</v>
      </c>
      <c r="GL770" s="22"/>
      <c r="GM770" s="22"/>
      <c r="GN770" s="22"/>
      <c r="GO770" s="22"/>
      <c r="GP770" s="22"/>
    </row>
    <row r="771" customFormat="false" ht="13.65" hidden="false" customHeight="true" outlineLevel="0" collapsed="false">
      <c r="A771" s="16" t="n">
        <v>32192</v>
      </c>
      <c r="B771" s="17" t="s">
        <v>1537</v>
      </c>
      <c r="C771" s="17" t="s">
        <v>272</v>
      </c>
      <c r="D771" s="17" t="s">
        <v>262</v>
      </c>
      <c r="E771" s="17" t="s">
        <v>262</v>
      </c>
      <c r="F771" s="8" t="n">
        <v>76</v>
      </c>
      <c r="G771" s="8" t="n">
        <v>231</v>
      </c>
      <c r="H771" s="8" t="n">
        <v>2006</v>
      </c>
      <c r="I771" s="8" t="n">
        <v>2</v>
      </c>
      <c r="J771" s="8" t="n">
        <v>47</v>
      </c>
      <c r="K771" s="17" t="s">
        <v>263</v>
      </c>
      <c r="L771" s="8" t="n">
        <v>2007</v>
      </c>
      <c r="M771" s="8" t="n">
        <v>29</v>
      </c>
      <c r="N771" s="8" t="n">
        <v>11</v>
      </c>
      <c r="O771" s="8" t="n">
        <v>8473574</v>
      </c>
      <c r="P771" s="17" t="s">
        <v>3502</v>
      </c>
      <c r="Q771" s="17" t="s">
        <v>3503</v>
      </c>
      <c r="R771" s="17" t="s">
        <v>3504</v>
      </c>
      <c r="S771" s="17" t="s">
        <v>3505</v>
      </c>
      <c r="T771" s="17" t="s">
        <v>268</v>
      </c>
      <c r="U771" s="17" t="s">
        <v>332</v>
      </c>
      <c r="V771" s="8" t="n">
        <v>27</v>
      </c>
      <c r="W771" s="8" t="n">
        <v>1</v>
      </c>
      <c r="X771" s="8" t="n">
        <v>2</v>
      </c>
      <c r="Y771" s="8" t="n">
        <v>2</v>
      </c>
      <c r="Z771" s="8" t="n">
        <v>3</v>
      </c>
      <c r="AA771" s="8" t="n">
        <v>24</v>
      </c>
      <c r="AB771" s="8" t="n">
        <v>88</v>
      </c>
      <c r="AC771" s="18" t="n">
        <f aca="false">Z771/V771</f>
        <v>0.111111111111111</v>
      </c>
      <c r="AD771" s="19" t="n">
        <f aca="false">IF(FZ771&gt;V771,Z771-V771*(GC771-Z771)/(FZ771-V771),0)</f>
        <v>-5.81106870229008</v>
      </c>
      <c r="AE771" s="19" t="n">
        <v>1.091</v>
      </c>
      <c r="AF771" s="8" t="n">
        <v>-1</v>
      </c>
      <c r="AG771" s="8" t="n">
        <v>0.2</v>
      </c>
      <c r="AH771" s="8" t="n">
        <v>10</v>
      </c>
      <c r="AI771" s="8" t="n">
        <v>454</v>
      </c>
      <c r="AJ771" s="8" t="n">
        <v>18100</v>
      </c>
      <c r="AK771" s="19" t="n">
        <v>301.66666666667</v>
      </c>
      <c r="AL771" s="8" t="n">
        <v>301.67</v>
      </c>
      <c r="AM771" s="8" t="n">
        <v>302</v>
      </c>
      <c r="AN771" s="18" t="n">
        <f aca="false">AJ771/60/V771</f>
        <v>11.1728395061728</v>
      </c>
      <c r="AO771" s="8" t="n">
        <v>18.97</v>
      </c>
      <c r="AP771" s="12" t="n">
        <f aca="false">IF(EF771&gt;0,Z771/EF771,0)</f>
        <v>0.3</v>
      </c>
      <c r="AQ771" s="8" t="n">
        <v>39</v>
      </c>
      <c r="AR771" s="8" t="n">
        <v>39</v>
      </c>
      <c r="AS771" s="8" t="n">
        <v>39</v>
      </c>
      <c r="AT771" s="8" t="n">
        <v>30</v>
      </c>
      <c r="AU771" s="8" t="n">
        <v>30</v>
      </c>
      <c r="AV771" s="8" t="n">
        <v>26</v>
      </c>
      <c r="AW771" s="8" t="n">
        <v>30</v>
      </c>
      <c r="AX771" s="8" t="n">
        <v>17</v>
      </c>
      <c r="AY771" s="8" t="n">
        <v>3</v>
      </c>
      <c r="AZ771" s="8" t="n">
        <v>2</v>
      </c>
      <c r="BA771" s="8" t="n">
        <f aca="false">AY771+AZ771</f>
        <v>5</v>
      </c>
      <c r="BB771" s="8" t="n">
        <v>3.28</v>
      </c>
      <c r="BC771" s="8" t="n">
        <v>22.0385</v>
      </c>
      <c r="BD771" s="19" t="n">
        <v>47.8</v>
      </c>
      <c r="BE771" s="19" t="n">
        <v>9.50718232044189</v>
      </c>
      <c r="BF771" s="19" t="n">
        <f aca="false">AQ771+BD771</f>
        <v>86.8</v>
      </c>
      <c r="BG771" s="19" t="n">
        <f aca="false">IF(AL771&gt;0,BF771/AL771*60,0)</f>
        <v>17.2638976364902</v>
      </c>
      <c r="BH771" s="8" t="n">
        <v>52</v>
      </c>
      <c r="BI771" s="8" t="n">
        <v>102</v>
      </c>
      <c r="BJ771" s="8" t="n">
        <v>120</v>
      </c>
      <c r="BK771" s="12" t="n">
        <f aca="false">BH771/(BH771+BJ771)</f>
        <v>0.302325581395349</v>
      </c>
      <c r="BL771" s="8" t="n">
        <v>22</v>
      </c>
      <c r="BM771" s="8" t="n">
        <v>22</v>
      </c>
      <c r="BN771" s="8" t="n">
        <v>8</v>
      </c>
      <c r="BO771" s="8" t="n">
        <f aca="false">BM771-BN771</f>
        <v>14</v>
      </c>
      <c r="BP771" s="8" t="n">
        <v>4</v>
      </c>
      <c r="BQ771" s="8" t="n">
        <v>3</v>
      </c>
      <c r="BR771" s="8" t="n">
        <v>7</v>
      </c>
      <c r="BS771" s="8" t="n">
        <v>14</v>
      </c>
      <c r="BT771" s="12" t="n">
        <f aca="false">BS771/(EA771+BS771)</f>
        <v>0.0509090909090909</v>
      </c>
      <c r="BU771" s="8" t="n">
        <v>12</v>
      </c>
      <c r="BV771" s="8" t="n">
        <v>16</v>
      </c>
      <c r="BW771" s="12" t="n">
        <f aca="false">IF(BU771+BV771&gt;0,BU771/(BU771+BV771),0)</f>
        <v>0.428571428571429</v>
      </c>
      <c r="BX771" s="8" t="n">
        <v>6</v>
      </c>
      <c r="BY771" s="8" t="n">
        <v>6</v>
      </c>
      <c r="BZ771" s="8" t="n">
        <v>2</v>
      </c>
      <c r="CA771" s="8" t="n">
        <v>4</v>
      </c>
      <c r="CB771" s="8" t="n">
        <v>4</v>
      </c>
      <c r="CC771" s="8" t="n">
        <v>6</v>
      </c>
      <c r="CD771" s="8" t="n">
        <v>2</v>
      </c>
      <c r="CE771" s="8" t="n">
        <v>7</v>
      </c>
      <c r="CF771" s="8" t="n">
        <v>5</v>
      </c>
      <c r="CG771" s="8" t="n">
        <v>5</v>
      </c>
      <c r="CH771" s="8" t="n">
        <v>5</v>
      </c>
      <c r="CI771" s="8" t="n">
        <v>7</v>
      </c>
      <c r="CJ771" s="8" t="n">
        <v>0</v>
      </c>
      <c r="CK771" s="8" t="n">
        <v>0</v>
      </c>
      <c r="CL771" s="8" t="n">
        <v>1</v>
      </c>
      <c r="CM771" s="8" t="n">
        <v>0</v>
      </c>
      <c r="CN771" s="8" t="n">
        <v>0</v>
      </c>
      <c r="CO771" s="8" t="n">
        <v>0</v>
      </c>
      <c r="CP771" s="8" t="n">
        <v>0</v>
      </c>
      <c r="CQ771" s="8" t="n">
        <v>0</v>
      </c>
      <c r="CR771" s="8" t="n">
        <v>0</v>
      </c>
      <c r="CS771" s="8" t="n">
        <v>0</v>
      </c>
      <c r="CT771" s="8" t="n">
        <v>0</v>
      </c>
      <c r="CU771" s="8" t="n">
        <v>0</v>
      </c>
      <c r="CV771" s="8" t="n">
        <v>0</v>
      </c>
      <c r="CW771" s="8" t="n">
        <v>1</v>
      </c>
      <c r="CX771" s="8" t="n">
        <v>0</v>
      </c>
      <c r="CY771" s="8" t="n">
        <v>0</v>
      </c>
      <c r="CZ771" s="8" t="n">
        <v>0</v>
      </c>
      <c r="DA771" s="8" t="n">
        <v>4</v>
      </c>
      <c r="DB771" s="8" t="n">
        <v>3</v>
      </c>
      <c r="DC771" s="8" t="n">
        <v>3</v>
      </c>
      <c r="DD771" s="8" t="n">
        <v>0</v>
      </c>
      <c r="DE771" s="8" t="n">
        <v>0</v>
      </c>
      <c r="DF771" s="8" t="n">
        <v>1</v>
      </c>
      <c r="DG771" s="8" t="n">
        <v>0</v>
      </c>
      <c r="DH771" s="8" t="n">
        <v>19</v>
      </c>
      <c r="DI771" s="8" t="n">
        <v>5</v>
      </c>
      <c r="DJ771" s="8" t="n">
        <v>1</v>
      </c>
      <c r="DK771" s="8" t="n">
        <v>5</v>
      </c>
      <c r="DL771" s="8" t="n">
        <v>5</v>
      </c>
      <c r="DM771" s="8" t="n">
        <v>0</v>
      </c>
      <c r="DN771" s="8" t="n">
        <v>1</v>
      </c>
      <c r="DO771" s="8" t="n">
        <v>1</v>
      </c>
      <c r="DP771" s="8" t="n">
        <v>0</v>
      </c>
      <c r="DQ771" s="8" t="n">
        <f aca="false">DJ771-DI771</f>
        <v>-4</v>
      </c>
      <c r="DR771" s="19" t="n">
        <v>-4.466</v>
      </c>
      <c r="DS771" s="8" t="n">
        <v>5</v>
      </c>
      <c r="DT771" s="8" t="n">
        <v>0</v>
      </c>
      <c r="DU771" s="8" t="n">
        <v>0</v>
      </c>
      <c r="DV771" s="8" t="n">
        <v>0</v>
      </c>
      <c r="DW771" s="8" t="n">
        <v>0</v>
      </c>
      <c r="DX771" s="8" t="n">
        <v>226</v>
      </c>
      <c r="DY771" s="8" t="n">
        <v>357</v>
      </c>
      <c r="DZ771" s="8" t="n">
        <v>166</v>
      </c>
      <c r="EA771" s="8" t="n">
        <v>261</v>
      </c>
      <c r="EB771" s="8" t="n">
        <v>126</v>
      </c>
      <c r="EC771" s="8" t="n">
        <v>186</v>
      </c>
      <c r="ED771" s="8" t="n">
        <v>11.35</v>
      </c>
      <c r="EE771" s="8" t="n">
        <v>15.79</v>
      </c>
      <c r="EF771" s="8" t="n">
        <v>10</v>
      </c>
      <c r="EG771" s="8" t="n">
        <v>13</v>
      </c>
      <c r="EH771" s="12" t="n">
        <f aca="false">EF771/EB771</f>
        <v>0.0793650793650794</v>
      </c>
      <c r="EI771" s="20" t="n">
        <f aca="false">1-EG771/EC771</f>
        <v>0.93010752688172</v>
      </c>
      <c r="EJ771" s="21" t="n">
        <f aca="false">EH771+EI771</f>
        <v>1.0094726062468</v>
      </c>
      <c r="EK771" s="8" t="n">
        <v>228</v>
      </c>
      <c r="EL771" s="8" t="n">
        <v>359</v>
      </c>
      <c r="EM771" s="8" t="n">
        <v>167</v>
      </c>
      <c r="EN771" s="8" t="n">
        <v>263</v>
      </c>
      <c r="EO771" s="8" t="n">
        <v>127</v>
      </c>
      <c r="EP771" s="8" t="n">
        <v>189</v>
      </c>
      <c r="EQ771" s="8" t="n">
        <v>10</v>
      </c>
      <c r="ER771" s="8" t="n">
        <v>13</v>
      </c>
      <c r="ES771" s="8" t="n">
        <v>102</v>
      </c>
      <c r="ET771" s="8" t="n">
        <v>180</v>
      </c>
      <c r="EU771" s="8" t="n">
        <v>50</v>
      </c>
      <c r="EV771" s="8" t="n">
        <v>70</v>
      </c>
      <c r="EW771" s="8" t="n">
        <v>8</v>
      </c>
      <c r="EX771" s="8" t="n">
        <v>6</v>
      </c>
      <c r="EY771" s="8" t="n">
        <v>28</v>
      </c>
      <c r="EZ771" s="8" t="n">
        <v>19</v>
      </c>
      <c r="FA771" s="8" t="n">
        <v>-0.4</v>
      </c>
      <c r="FB771" s="8" t="n">
        <v>0.3</v>
      </c>
      <c r="FC771" s="8" t="n">
        <v>-0.2</v>
      </c>
      <c r="FD771" s="19" t="n">
        <v>0.96</v>
      </c>
      <c r="FE771" s="18" t="n">
        <f aca="false">FD771/V771</f>
        <v>0.0355555555555556</v>
      </c>
      <c r="FF771" s="8" t="n">
        <v>0.0989</v>
      </c>
      <c r="FG771" s="8" t="n">
        <v>-0.04</v>
      </c>
      <c r="FH771" s="8" t="n">
        <v>-0.52</v>
      </c>
      <c r="FI771" s="8" t="n">
        <v>-0.56</v>
      </c>
      <c r="FJ771" s="22"/>
      <c r="FK771" s="22"/>
      <c r="FL771" s="22"/>
      <c r="FM771" s="8" t="n">
        <f aca="false">BL771+BS771+AH771+DT771</f>
        <v>46</v>
      </c>
      <c r="FN771" s="19" t="n">
        <f aca="false">IF(DS771&gt;0,(BL771+BR771)/DS771,0)</f>
        <v>5.8</v>
      </c>
      <c r="FO771" s="12" t="n">
        <v>0.0111655773</v>
      </c>
      <c r="FP771" s="19" t="n">
        <f aca="false">Z771-AH771/10</f>
        <v>2</v>
      </c>
      <c r="FQ771" s="19" t="n">
        <f aca="false">Z771+DR771/5</f>
        <v>2.1068</v>
      </c>
      <c r="FR771" s="19" t="n">
        <f aca="false">(DX771+DY771)/AL771*60</f>
        <v>115.95451983956</v>
      </c>
      <c r="FS771" s="8" t="n">
        <v>24</v>
      </c>
      <c r="FT771" s="17" t="s">
        <v>326</v>
      </c>
      <c r="FU771" s="8" t="n">
        <v>622</v>
      </c>
      <c r="FV771" s="22"/>
      <c r="FW771" s="17" t="s">
        <v>280</v>
      </c>
      <c r="FX771" s="23" t="n">
        <v>2125000</v>
      </c>
      <c r="FY771" s="23" t="n">
        <v>2125000</v>
      </c>
      <c r="FZ771" s="8" t="n">
        <v>551</v>
      </c>
      <c r="GA771" s="8" t="n">
        <v>90</v>
      </c>
      <c r="GB771" s="8" t="n">
        <v>84</v>
      </c>
      <c r="GC771" s="8" t="n">
        <v>174</v>
      </c>
      <c r="GD771" s="8" t="n">
        <v>-42</v>
      </c>
      <c r="GE771" s="8" t="n">
        <v>180</v>
      </c>
      <c r="GF771" s="8" t="n">
        <v>849</v>
      </c>
      <c r="GG771" s="8" t="n">
        <v>7113</v>
      </c>
      <c r="GH771" s="8" t="n">
        <v>9.5</v>
      </c>
      <c r="GI771" s="8" t="n">
        <v>6.3</v>
      </c>
      <c r="GJ771" s="8" t="n">
        <v>15.9</v>
      </c>
      <c r="GK771" s="8" t="n">
        <f aca="false">Z771-AH771/10</f>
        <v>2</v>
      </c>
      <c r="GL771" s="22"/>
      <c r="GM771" s="22"/>
      <c r="GN771" s="22"/>
      <c r="GO771" s="22"/>
      <c r="GP771" s="22"/>
    </row>
    <row r="772" customFormat="false" ht="13.65" hidden="false" customHeight="true" outlineLevel="0" collapsed="false">
      <c r="A772" s="16" t="n">
        <v>34079</v>
      </c>
      <c r="B772" s="17" t="s">
        <v>3506</v>
      </c>
      <c r="C772" s="17" t="s">
        <v>1858</v>
      </c>
      <c r="D772" s="17" t="s">
        <v>283</v>
      </c>
      <c r="E772" s="17" t="s">
        <v>283</v>
      </c>
      <c r="F772" s="8" t="n">
        <v>71</v>
      </c>
      <c r="G772" s="8" t="n">
        <v>180</v>
      </c>
      <c r="H772" s="8" t="n">
        <v>2012</v>
      </c>
      <c r="I772" s="8" t="n">
        <v>3</v>
      </c>
      <c r="J772" s="8" t="n">
        <v>78</v>
      </c>
      <c r="K772" s="17" t="s">
        <v>263</v>
      </c>
      <c r="L772" s="8" t="n">
        <v>2014</v>
      </c>
      <c r="M772" s="8" t="n">
        <v>24</v>
      </c>
      <c r="N772" s="8" t="n">
        <v>4</v>
      </c>
      <c r="O772" s="8" t="n">
        <v>8476906</v>
      </c>
      <c r="P772" s="17" t="s">
        <v>3507</v>
      </c>
      <c r="Q772" s="17" t="s">
        <v>3508</v>
      </c>
      <c r="R772" s="17" t="s">
        <v>3509</v>
      </c>
      <c r="S772" s="17" t="s">
        <v>3510</v>
      </c>
      <c r="T772" s="17" t="s">
        <v>278</v>
      </c>
      <c r="U772" s="17" t="s">
        <v>562</v>
      </c>
      <c r="V772" s="8" t="n">
        <v>78</v>
      </c>
      <c r="W772" s="8" t="n">
        <v>13</v>
      </c>
      <c r="X772" s="8" t="n">
        <v>52</v>
      </c>
      <c r="Y772" s="8" t="n">
        <v>21</v>
      </c>
      <c r="Z772" s="8" t="n">
        <v>65</v>
      </c>
      <c r="AA772" s="8" t="n">
        <v>4</v>
      </c>
      <c r="AB772" s="8" t="n">
        <v>37</v>
      </c>
      <c r="AC772" s="18" t="n">
        <f aca="false">Z772/V772</f>
        <v>0.833333333333333</v>
      </c>
      <c r="AD772" s="19" t="n">
        <f aca="false">IF(FZ772&gt;V772,Z772-V772*(GC772-Z772)/(FZ772-V772),0)</f>
        <v>18.3098591549296</v>
      </c>
      <c r="AE772" s="19" t="n">
        <v>21.147</v>
      </c>
      <c r="AF772" s="8" t="n">
        <v>10</v>
      </c>
      <c r="AG772" s="8" t="n">
        <v>7.4</v>
      </c>
      <c r="AH772" s="8" t="n">
        <v>25</v>
      </c>
      <c r="AI772" s="8" t="n">
        <v>1968</v>
      </c>
      <c r="AJ772" s="8" t="n">
        <v>100411</v>
      </c>
      <c r="AK772" s="19" t="n">
        <v>1673.5166666667</v>
      </c>
      <c r="AL772" s="8" t="n">
        <v>1672.73</v>
      </c>
      <c r="AM772" s="8" t="n">
        <v>1674</v>
      </c>
      <c r="AN772" s="18" t="n">
        <f aca="false">AJ772/60/V772</f>
        <v>21.4553418803419</v>
      </c>
      <c r="AO772" s="8" t="n">
        <v>35.41</v>
      </c>
      <c r="AP772" s="12" t="n">
        <f aca="false">IF(EF772&gt;0,Z772/EF772,0)</f>
        <v>0.546218487394958</v>
      </c>
      <c r="AQ772" s="8" t="n">
        <v>458</v>
      </c>
      <c r="AR772" s="8" t="n">
        <v>447</v>
      </c>
      <c r="AS772" s="8" t="n">
        <v>458</v>
      </c>
      <c r="AT772" s="8" t="n">
        <v>320</v>
      </c>
      <c r="AU772" s="8" t="n">
        <v>320</v>
      </c>
      <c r="AV772" s="8" t="n">
        <v>221</v>
      </c>
      <c r="AW772" s="8" t="n">
        <v>144</v>
      </c>
      <c r="AX772" s="8" t="n">
        <v>14</v>
      </c>
      <c r="AY772" s="8" t="n">
        <v>3</v>
      </c>
      <c r="AZ772" s="8" t="n">
        <v>36</v>
      </c>
      <c r="BA772" s="8" t="n">
        <f aca="false">AY772+AZ772</f>
        <v>39</v>
      </c>
      <c r="BB772" s="8" t="n">
        <v>12.55</v>
      </c>
      <c r="BC772" s="8" t="n">
        <v>52.1086</v>
      </c>
      <c r="BD772" s="19" t="n">
        <v>309.6</v>
      </c>
      <c r="BE772" s="19" t="n">
        <v>11.0999790859565</v>
      </c>
      <c r="BF772" s="19" t="n">
        <f aca="false">AQ772+BD772</f>
        <v>767.6</v>
      </c>
      <c r="BG772" s="19" t="n">
        <f aca="false">IF(AL772&gt;0,BF772/AL772*60,0)</f>
        <v>27.5334333694021</v>
      </c>
      <c r="BH772" s="8" t="n">
        <v>790</v>
      </c>
      <c r="BI772" s="8" t="n">
        <v>533</v>
      </c>
      <c r="BJ772" s="8" t="n">
        <v>375</v>
      </c>
      <c r="BK772" s="12" t="n">
        <f aca="false">BH772/(BH772+BJ772)</f>
        <v>0.678111587982833</v>
      </c>
      <c r="BL772" s="8" t="n">
        <v>53</v>
      </c>
      <c r="BM772" s="8" t="n">
        <v>53</v>
      </c>
      <c r="BN772" s="8" t="n">
        <v>47</v>
      </c>
      <c r="BO772" s="8" t="n">
        <f aca="false">BM772-BN772</f>
        <v>6</v>
      </c>
      <c r="BP772" s="8" t="n">
        <v>99</v>
      </c>
      <c r="BQ772" s="8" t="n">
        <v>52</v>
      </c>
      <c r="BR772" s="8" t="n">
        <v>23</v>
      </c>
      <c r="BS772" s="8" t="n">
        <v>116</v>
      </c>
      <c r="BT772" s="12" t="n">
        <f aca="false">BS772/(EA772+BS772)</f>
        <v>0.106422018348624</v>
      </c>
      <c r="BU772" s="8" t="n">
        <v>0</v>
      </c>
      <c r="BV772" s="8" t="n">
        <v>0</v>
      </c>
      <c r="BW772" s="12" t="n">
        <f aca="false">IF(BU772+BV772&gt;0,BU772/(BU772+BV772),0)</f>
        <v>0</v>
      </c>
      <c r="BX772" s="8" t="n">
        <v>0</v>
      </c>
      <c r="BY772" s="8" t="n">
        <v>0</v>
      </c>
      <c r="BZ772" s="8" t="n">
        <v>0</v>
      </c>
      <c r="CA772" s="8" t="n">
        <v>0</v>
      </c>
      <c r="CB772" s="8" t="n">
        <v>0</v>
      </c>
      <c r="CC772" s="8" t="n">
        <v>0</v>
      </c>
      <c r="CD772" s="8" t="n">
        <v>0</v>
      </c>
      <c r="CE772" s="8" t="n">
        <v>0</v>
      </c>
      <c r="CF772" s="8" t="n">
        <v>0</v>
      </c>
      <c r="CG772" s="8" t="n">
        <v>0</v>
      </c>
      <c r="CH772" s="8" t="n">
        <v>0</v>
      </c>
      <c r="CI772" s="8" t="n">
        <v>0</v>
      </c>
      <c r="CJ772" s="8" t="n">
        <v>0</v>
      </c>
      <c r="CK772" s="8" t="n">
        <v>1</v>
      </c>
      <c r="CL772" s="8" t="n">
        <v>2</v>
      </c>
      <c r="CM772" s="8" t="n">
        <v>2</v>
      </c>
      <c r="CN772" s="8" t="n">
        <v>0</v>
      </c>
      <c r="CO772" s="8" t="n">
        <v>0</v>
      </c>
      <c r="CP772" s="8" t="n">
        <v>0</v>
      </c>
      <c r="CQ772" s="8" t="n">
        <v>0</v>
      </c>
      <c r="CR772" s="8" t="n">
        <v>0</v>
      </c>
      <c r="CS772" s="8" t="n">
        <v>4</v>
      </c>
      <c r="CT772" s="8" t="n">
        <v>4</v>
      </c>
      <c r="CU772" s="8" t="n">
        <v>0</v>
      </c>
      <c r="CV772" s="8" t="n">
        <v>0</v>
      </c>
      <c r="CW772" s="8" t="n">
        <v>5</v>
      </c>
      <c r="CX772" s="8" t="n">
        <v>1</v>
      </c>
      <c r="CY772" s="8" t="n">
        <v>5</v>
      </c>
      <c r="CZ772" s="8" t="n">
        <v>12</v>
      </c>
      <c r="DA772" s="8" t="n">
        <v>81</v>
      </c>
      <c r="DB772" s="8" t="n">
        <v>3</v>
      </c>
      <c r="DC772" s="8" t="n">
        <v>0</v>
      </c>
      <c r="DD772" s="8" t="n">
        <v>98</v>
      </c>
      <c r="DE772" s="8" t="n">
        <v>31</v>
      </c>
      <c r="DF772" s="8" t="n">
        <v>0</v>
      </c>
      <c r="DG772" s="8" t="n">
        <v>0</v>
      </c>
      <c r="DH772" s="8" t="n">
        <v>89</v>
      </c>
      <c r="DI772" s="8" t="n">
        <v>11</v>
      </c>
      <c r="DJ772" s="8" t="n">
        <v>19</v>
      </c>
      <c r="DK772" s="8" t="n">
        <v>11</v>
      </c>
      <c r="DL772" s="8" t="n">
        <v>10</v>
      </c>
      <c r="DM772" s="8" t="n">
        <v>1</v>
      </c>
      <c r="DN772" s="8" t="n">
        <v>20</v>
      </c>
      <c r="DO772" s="8" t="n">
        <v>19</v>
      </c>
      <c r="DP772" s="8" t="n">
        <v>1</v>
      </c>
      <c r="DQ772" s="8" t="n">
        <f aca="false">DJ772-DI772</f>
        <v>8</v>
      </c>
      <c r="DR772" s="19" t="n">
        <v>12.568</v>
      </c>
      <c r="DS772" s="8" t="n">
        <v>10</v>
      </c>
      <c r="DT772" s="8" t="n">
        <v>1</v>
      </c>
      <c r="DU772" s="8" t="n">
        <v>0</v>
      </c>
      <c r="DV772" s="8" t="n">
        <v>0</v>
      </c>
      <c r="DW772" s="8" t="n">
        <v>0</v>
      </c>
      <c r="DX772" s="8" t="n">
        <v>1917</v>
      </c>
      <c r="DY772" s="8" t="n">
        <v>1326</v>
      </c>
      <c r="DZ772" s="8" t="n">
        <v>1435</v>
      </c>
      <c r="EA772" s="8" t="n">
        <v>974</v>
      </c>
      <c r="EB772" s="8" t="n">
        <v>1053</v>
      </c>
      <c r="EC772" s="8" t="n">
        <v>702</v>
      </c>
      <c r="ED772" s="8" t="n">
        <v>106.93</v>
      </c>
      <c r="EE772" s="8" t="n">
        <v>66.11</v>
      </c>
      <c r="EF772" s="8" t="n">
        <v>119</v>
      </c>
      <c r="EG772" s="8" t="n">
        <v>62</v>
      </c>
      <c r="EH772" s="12" t="n">
        <f aca="false">EF772/EB772</f>
        <v>0.11301044634378</v>
      </c>
      <c r="EI772" s="20" t="n">
        <f aca="false">1-EG772/EC772</f>
        <v>0.911680911680912</v>
      </c>
      <c r="EJ772" s="21" t="n">
        <f aca="false">EH772+EI772</f>
        <v>1.02469135802469</v>
      </c>
      <c r="EK772" s="8" t="n">
        <v>1916</v>
      </c>
      <c r="EL772" s="8" t="n">
        <v>1327</v>
      </c>
      <c r="EM772" s="8" t="n">
        <v>1434</v>
      </c>
      <c r="EN772" s="8" t="n">
        <v>974</v>
      </c>
      <c r="EO772" s="8" t="n">
        <v>1056</v>
      </c>
      <c r="EP772" s="8" t="n">
        <v>702</v>
      </c>
      <c r="EQ772" s="8" t="n">
        <v>119</v>
      </c>
      <c r="ER772" s="8" t="n">
        <v>62</v>
      </c>
      <c r="ES772" s="8" t="n">
        <v>972</v>
      </c>
      <c r="ET772" s="8" t="n">
        <v>644</v>
      </c>
      <c r="EU772" s="8" t="n">
        <v>381</v>
      </c>
      <c r="EV772" s="8" t="n">
        <v>244</v>
      </c>
      <c r="EW772" s="8" t="n">
        <v>58</v>
      </c>
      <c r="EX772" s="8" t="n">
        <v>34</v>
      </c>
      <c r="EY772" s="8" t="n">
        <v>82</v>
      </c>
      <c r="EZ772" s="8" t="n">
        <v>124</v>
      </c>
      <c r="FA772" s="8" t="n">
        <v>5.8</v>
      </c>
      <c r="FB772" s="8" t="n">
        <v>4.1</v>
      </c>
      <c r="FC772" s="8" t="n">
        <v>9.8</v>
      </c>
      <c r="FD772" s="19" t="n">
        <v>70.28</v>
      </c>
      <c r="FE772" s="18" t="n">
        <f aca="false">FD772/V772</f>
        <v>0.901025641025641</v>
      </c>
      <c r="FF772" s="8" t="n">
        <v>4.8537</v>
      </c>
      <c r="FG772" s="8" t="n">
        <v>0.11</v>
      </c>
      <c r="FH772" s="8" t="n">
        <v>0.5</v>
      </c>
      <c r="FI772" s="8" t="n">
        <v>0.62</v>
      </c>
      <c r="FJ772" s="8" t="n">
        <v>1</v>
      </c>
      <c r="FK772" s="8" t="n">
        <v>0</v>
      </c>
      <c r="FL772" s="8" t="n">
        <v>0</v>
      </c>
      <c r="FM772" s="8" t="n">
        <f aca="false">BL772+BS772+AH772+DT772</f>
        <v>195</v>
      </c>
      <c r="FN772" s="19" t="n">
        <f aca="false">IF(DS772&gt;0,(BL772+BR772)/DS772,0)</f>
        <v>7.6</v>
      </c>
      <c r="FO772" s="12" t="n">
        <v>0.0579096045</v>
      </c>
      <c r="FP772" s="19" t="n">
        <f aca="false">Z772-AH772/10</f>
        <v>62.5</v>
      </c>
      <c r="FQ772" s="19" t="n">
        <f aca="false">Z772+DR772/5</f>
        <v>67.5136</v>
      </c>
      <c r="FR772" s="19" t="n">
        <f aca="false">(DX772+DY772)/AL772*60</f>
        <v>116.324810339983</v>
      </c>
      <c r="FS772" s="8" t="n">
        <v>7</v>
      </c>
      <c r="FT772" s="17" t="s">
        <v>2023</v>
      </c>
      <c r="FU772" s="8" t="n">
        <v>360</v>
      </c>
      <c r="FV772" s="22"/>
      <c r="FW772" s="17" t="s">
        <v>280</v>
      </c>
      <c r="FX772" s="23" t="n">
        <v>6000000</v>
      </c>
      <c r="FY772" s="23" t="n">
        <v>4500000</v>
      </c>
      <c r="FZ772" s="8" t="n">
        <v>220</v>
      </c>
      <c r="GA772" s="8" t="n">
        <v>37</v>
      </c>
      <c r="GB772" s="8" t="n">
        <v>113</v>
      </c>
      <c r="GC772" s="8" t="n">
        <v>150</v>
      </c>
      <c r="GD772" s="8" t="n">
        <v>-5</v>
      </c>
      <c r="GE772" s="8" t="n">
        <v>81</v>
      </c>
      <c r="GF772" s="8" t="n">
        <v>573</v>
      </c>
      <c r="GG772" s="8" t="n">
        <v>4474</v>
      </c>
      <c r="GH772" s="8" t="n">
        <v>14.4</v>
      </c>
      <c r="GI772" s="8" t="n">
        <v>9.4</v>
      </c>
      <c r="GJ772" s="8" t="n">
        <v>23.8</v>
      </c>
      <c r="GK772" s="8" t="n">
        <f aca="false">Z772-AH772/10</f>
        <v>62.5</v>
      </c>
      <c r="GL772" s="22"/>
      <c r="GM772" s="22"/>
      <c r="GN772" s="22"/>
      <c r="GO772" s="22"/>
      <c r="GP772" s="22"/>
    </row>
    <row r="773" customFormat="false" ht="13.65" hidden="false" customHeight="true" outlineLevel="0" collapsed="false">
      <c r="A773" s="16" t="n">
        <v>34914</v>
      </c>
      <c r="B773" s="17" t="s">
        <v>1323</v>
      </c>
      <c r="C773" s="17" t="s">
        <v>455</v>
      </c>
      <c r="D773" s="17" t="s">
        <v>262</v>
      </c>
      <c r="E773" s="17" t="s">
        <v>262</v>
      </c>
      <c r="F773" s="8" t="n">
        <v>74</v>
      </c>
      <c r="G773" s="8" t="n">
        <v>195</v>
      </c>
      <c r="H773" s="8" t="n">
        <v>2013</v>
      </c>
      <c r="I773" s="8" t="n">
        <v>1</v>
      </c>
      <c r="J773" s="8" t="n">
        <v>26</v>
      </c>
      <c r="K773" s="17" t="s">
        <v>263</v>
      </c>
      <c r="L773" s="8" t="n">
        <v>2015</v>
      </c>
      <c r="M773" s="8" t="n">
        <v>22</v>
      </c>
      <c r="N773" s="8" t="n">
        <v>3</v>
      </c>
      <c r="O773" s="8" t="n">
        <v>8477447</v>
      </c>
      <c r="P773" s="17" t="s">
        <v>3511</v>
      </c>
      <c r="Q773" s="17" t="s">
        <v>3512</v>
      </c>
      <c r="R773" s="17" t="s">
        <v>3513</v>
      </c>
      <c r="S773" s="17" t="s">
        <v>3514</v>
      </c>
      <c r="T773" s="17" t="s">
        <v>278</v>
      </c>
      <c r="U773" s="17" t="s">
        <v>444</v>
      </c>
      <c r="V773" s="8" t="n">
        <v>61</v>
      </c>
      <c r="W773" s="8" t="n">
        <v>6</v>
      </c>
      <c r="X773" s="8" t="n">
        <v>23</v>
      </c>
      <c r="Y773" s="8" t="n">
        <v>14</v>
      </c>
      <c r="Z773" s="8" t="n">
        <v>29</v>
      </c>
      <c r="AA773" s="8" t="n">
        <v>10</v>
      </c>
      <c r="AB773" s="8" t="n">
        <v>49</v>
      </c>
      <c r="AC773" s="18" t="n">
        <f aca="false">Z773/V773</f>
        <v>0.475409836065574</v>
      </c>
      <c r="AD773" s="19" t="n">
        <f aca="false">IF(FZ773&gt;V773,Z773-V773*(GC773-Z773)/(FZ773-V773),0)</f>
        <v>9.43396226415094</v>
      </c>
      <c r="AE773" s="19" t="n">
        <v>9.973</v>
      </c>
      <c r="AF773" s="8" t="n">
        <v>5</v>
      </c>
      <c r="AG773" s="8" t="n">
        <v>4.8</v>
      </c>
      <c r="AH773" s="8" t="n">
        <v>14</v>
      </c>
      <c r="AI773" s="8" t="n">
        <v>1511</v>
      </c>
      <c r="AJ773" s="8" t="n">
        <v>74489</v>
      </c>
      <c r="AK773" s="19" t="n">
        <v>1241.4833333333</v>
      </c>
      <c r="AL773" s="8" t="n">
        <v>1241.48</v>
      </c>
      <c r="AM773" s="8" t="n">
        <v>1241</v>
      </c>
      <c r="AN773" s="18" t="n">
        <f aca="false">AJ773/60/V773</f>
        <v>20.3521857923497</v>
      </c>
      <c r="AO773" s="8" t="n">
        <v>33.66</v>
      </c>
      <c r="AP773" s="12" t="n">
        <f aca="false">IF(EF773&gt;0,Z773/EF773,0)</f>
        <v>0.397260273972603</v>
      </c>
      <c r="AQ773" s="8" t="n">
        <v>262</v>
      </c>
      <c r="AR773" s="8" t="n">
        <v>262</v>
      </c>
      <c r="AS773" s="8" t="n">
        <v>262</v>
      </c>
      <c r="AT773" s="8" t="n">
        <v>187</v>
      </c>
      <c r="AU773" s="8" t="n">
        <v>187</v>
      </c>
      <c r="AV773" s="8" t="n">
        <v>144</v>
      </c>
      <c r="AW773" s="8" t="n">
        <v>110</v>
      </c>
      <c r="AX773" s="8" t="n">
        <v>10</v>
      </c>
      <c r="AY773" s="8" t="n">
        <v>10</v>
      </c>
      <c r="AZ773" s="8" t="n">
        <v>15</v>
      </c>
      <c r="BA773" s="8" t="n">
        <f aca="false">AY773+AZ773</f>
        <v>25</v>
      </c>
      <c r="BB773" s="8" t="n">
        <v>8.6</v>
      </c>
      <c r="BC773" s="8" t="n">
        <v>43.6319</v>
      </c>
      <c r="BD773" s="19" t="n">
        <v>276.6</v>
      </c>
      <c r="BE773" s="19" t="n">
        <v>13.367879821182</v>
      </c>
      <c r="BF773" s="19" t="n">
        <f aca="false">AQ773+BD773</f>
        <v>538.6</v>
      </c>
      <c r="BG773" s="19" t="n">
        <f aca="false">IF(AL773&gt;0,BF773/AL773*60,0)</f>
        <v>26.030221993105</v>
      </c>
      <c r="BH773" s="8" t="n">
        <v>510</v>
      </c>
      <c r="BI773" s="8" t="n">
        <v>361</v>
      </c>
      <c r="BJ773" s="8" t="n">
        <v>316</v>
      </c>
      <c r="BK773" s="12" t="n">
        <f aca="false">BH773/(BH773+BJ773)</f>
        <v>0.617433414043584</v>
      </c>
      <c r="BL773" s="8" t="n">
        <v>29</v>
      </c>
      <c r="BM773" s="8" t="n">
        <v>29</v>
      </c>
      <c r="BN773" s="8" t="n">
        <v>67</v>
      </c>
      <c r="BO773" s="8" t="n">
        <f aca="false">BM773-BN773</f>
        <v>-38</v>
      </c>
      <c r="BP773" s="8" t="n">
        <v>43</v>
      </c>
      <c r="BQ773" s="8" t="n">
        <v>42</v>
      </c>
      <c r="BR773" s="8" t="n">
        <v>25</v>
      </c>
      <c r="BS773" s="8" t="n">
        <v>70</v>
      </c>
      <c r="BT773" s="12" t="n">
        <f aca="false">BS773/(EA773+BS773)</f>
        <v>0.0796359499431172</v>
      </c>
      <c r="BU773" s="8" t="n">
        <v>0</v>
      </c>
      <c r="BV773" s="8" t="n">
        <v>0</v>
      </c>
      <c r="BW773" s="12" t="n">
        <f aca="false">IF(BU773+BV773&gt;0,BU773/(BU773+BV773),0)</f>
        <v>0</v>
      </c>
      <c r="BX773" s="8" t="n">
        <v>0</v>
      </c>
      <c r="BY773" s="8" t="n">
        <v>0</v>
      </c>
      <c r="BZ773" s="8" t="n">
        <v>0</v>
      </c>
      <c r="CA773" s="8" t="n">
        <v>0</v>
      </c>
      <c r="CB773" s="8" t="n">
        <v>0</v>
      </c>
      <c r="CC773" s="8" t="n">
        <v>0</v>
      </c>
      <c r="CD773" s="8" t="n">
        <v>0</v>
      </c>
      <c r="CE773" s="8" t="n">
        <v>0</v>
      </c>
      <c r="CF773" s="8" t="n">
        <v>0</v>
      </c>
      <c r="CG773" s="8" t="n">
        <v>0</v>
      </c>
      <c r="CH773" s="8" t="n">
        <v>0</v>
      </c>
      <c r="CI773" s="8" t="n">
        <v>0</v>
      </c>
      <c r="CJ773" s="8" t="n">
        <v>0</v>
      </c>
      <c r="CK773" s="8" t="n">
        <v>0</v>
      </c>
      <c r="CL773" s="8" t="n">
        <v>2</v>
      </c>
      <c r="CM773" s="8" t="n">
        <v>1</v>
      </c>
      <c r="CN773" s="8" t="n">
        <v>0</v>
      </c>
      <c r="CO773" s="8" t="n">
        <v>0</v>
      </c>
      <c r="CP773" s="8" t="n">
        <v>0</v>
      </c>
      <c r="CQ773" s="8" t="n">
        <v>0</v>
      </c>
      <c r="CR773" s="8" t="n">
        <v>0</v>
      </c>
      <c r="CS773" s="8" t="n">
        <v>2</v>
      </c>
      <c r="CT773" s="8" t="n">
        <v>2</v>
      </c>
      <c r="CU773" s="8" t="n">
        <v>0</v>
      </c>
      <c r="CV773" s="8" t="n">
        <v>0</v>
      </c>
      <c r="CW773" s="8" t="n">
        <v>2</v>
      </c>
      <c r="CX773" s="8" t="n">
        <v>2</v>
      </c>
      <c r="CY773" s="8" t="n">
        <v>5</v>
      </c>
      <c r="CZ773" s="8" t="n">
        <v>3</v>
      </c>
      <c r="DA773" s="8" t="n">
        <v>33</v>
      </c>
      <c r="DB773" s="8" t="n">
        <v>7</v>
      </c>
      <c r="DC773" s="8" t="n">
        <v>2</v>
      </c>
      <c r="DD773" s="8" t="n">
        <v>17</v>
      </c>
      <c r="DE773" s="8" t="n">
        <v>9</v>
      </c>
      <c r="DF773" s="8" t="n">
        <v>1</v>
      </c>
      <c r="DG773" s="8" t="n">
        <v>0</v>
      </c>
      <c r="DH773" s="8" t="n">
        <v>108</v>
      </c>
      <c r="DI773" s="8" t="n">
        <v>7</v>
      </c>
      <c r="DJ773" s="8" t="n">
        <v>8</v>
      </c>
      <c r="DK773" s="8" t="n">
        <v>7</v>
      </c>
      <c r="DL773" s="8" t="n">
        <v>7</v>
      </c>
      <c r="DM773" s="8" t="n">
        <v>0</v>
      </c>
      <c r="DN773" s="8" t="n">
        <v>8</v>
      </c>
      <c r="DO773" s="8" t="n">
        <v>8</v>
      </c>
      <c r="DP773" s="8" t="n">
        <v>0</v>
      </c>
      <c r="DQ773" s="8" t="n">
        <f aca="false">DJ773-DI773</f>
        <v>1</v>
      </c>
      <c r="DR773" s="19" t="n">
        <v>5.495</v>
      </c>
      <c r="DS773" s="8" t="n">
        <v>7</v>
      </c>
      <c r="DT773" s="8" t="n">
        <v>0</v>
      </c>
      <c r="DU773" s="8" t="n">
        <v>0</v>
      </c>
      <c r="DV773" s="8" t="n">
        <v>0</v>
      </c>
      <c r="DW773" s="8" t="n">
        <v>0</v>
      </c>
      <c r="DX773" s="8" t="n">
        <v>1426</v>
      </c>
      <c r="DY773" s="8" t="n">
        <v>1060</v>
      </c>
      <c r="DZ773" s="8" t="n">
        <v>1060</v>
      </c>
      <c r="EA773" s="8" t="n">
        <v>809</v>
      </c>
      <c r="EB773" s="8" t="n">
        <v>775</v>
      </c>
      <c r="EC773" s="8" t="n">
        <v>577</v>
      </c>
      <c r="ED773" s="8" t="n">
        <v>70.08</v>
      </c>
      <c r="EE773" s="8" t="n">
        <v>49.38</v>
      </c>
      <c r="EF773" s="8" t="n">
        <v>73</v>
      </c>
      <c r="EG773" s="8" t="n">
        <v>53</v>
      </c>
      <c r="EH773" s="12" t="n">
        <f aca="false">EF773/EB773</f>
        <v>0.0941935483870968</v>
      </c>
      <c r="EI773" s="20" t="n">
        <f aca="false">1-EG773/EC773</f>
        <v>0.908145580589255</v>
      </c>
      <c r="EJ773" s="21" t="n">
        <f aca="false">EH773+EI773</f>
        <v>1.00233912897635</v>
      </c>
      <c r="EK773" s="8" t="n">
        <v>1430</v>
      </c>
      <c r="EL773" s="8" t="n">
        <v>1059</v>
      </c>
      <c r="EM773" s="8" t="n">
        <v>1066</v>
      </c>
      <c r="EN773" s="8" t="n">
        <v>808</v>
      </c>
      <c r="EO773" s="8" t="n">
        <v>779</v>
      </c>
      <c r="EP773" s="8" t="n">
        <v>576</v>
      </c>
      <c r="EQ773" s="8" t="n">
        <v>73</v>
      </c>
      <c r="ER773" s="8" t="n">
        <v>53</v>
      </c>
      <c r="ES773" s="8" t="n">
        <v>723</v>
      </c>
      <c r="ET773" s="8" t="n">
        <v>525</v>
      </c>
      <c r="EU773" s="8" t="n">
        <v>230</v>
      </c>
      <c r="EV773" s="8" t="n">
        <v>213</v>
      </c>
      <c r="EW773" s="8" t="n">
        <v>37</v>
      </c>
      <c r="EX773" s="8" t="n">
        <v>25</v>
      </c>
      <c r="EY773" s="8" t="n">
        <v>63</v>
      </c>
      <c r="EZ773" s="8" t="n">
        <v>68</v>
      </c>
      <c r="FA773" s="8" t="n">
        <v>2.1</v>
      </c>
      <c r="FB773" s="8" t="n">
        <v>2.8</v>
      </c>
      <c r="FC773" s="8" t="n">
        <v>4.9</v>
      </c>
      <c r="FD773" s="19" t="n">
        <v>36.35</v>
      </c>
      <c r="FE773" s="18" t="n">
        <f aca="false">FD773/V773</f>
        <v>0.595901639344262</v>
      </c>
      <c r="FF773" s="8" t="n">
        <v>2.6505</v>
      </c>
      <c r="FG773" s="8" t="n">
        <v>0.52</v>
      </c>
      <c r="FH773" s="8" t="n">
        <v>0.01</v>
      </c>
      <c r="FI773" s="8" t="n">
        <v>0.53</v>
      </c>
      <c r="FJ773" s="8" t="n">
        <v>1</v>
      </c>
      <c r="FK773" s="8" t="n">
        <v>1</v>
      </c>
      <c r="FL773" s="8" t="n">
        <v>1</v>
      </c>
      <c r="FM773" s="8" t="n">
        <f aca="false">BL773+BS773+AH773+DT773</f>
        <v>113</v>
      </c>
      <c r="FN773" s="19" t="n">
        <f aca="false">IF(DS773&gt;0,(BL773+BR773)/DS773,0)</f>
        <v>7.71428571428571</v>
      </c>
      <c r="FO773" s="12" t="n">
        <v>0.0307846327</v>
      </c>
      <c r="FP773" s="19" t="n">
        <f aca="false">Z773-AH773/10</f>
        <v>27.6</v>
      </c>
      <c r="FQ773" s="19" t="n">
        <f aca="false">Z773+DR773/5</f>
        <v>30.099</v>
      </c>
      <c r="FR773" s="19" t="n">
        <f aca="false">(DX773+DY773)/AL773*60</f>
        <v>120.146921416374</v>
      </c>
      <c r="FS773" s="8" t="n">
        <v>4</v>
      </c>
      <c r="FT773" s="17" t="s">
        <v>3515</v>
      </c>
      <c r="FU773" s="8" t="n">
        <v>195</v>
      </c>
      <c r="FV773" s="22"/>
      <c r="FW773" s="17" t="s">
        <v>270</v>
      </c>
      <c r="FX773" s="23" t="n">
        <v>832500</v>
      </c>
      <c r="FY773" s="23" t="n">
        <v>863333</v>
      </c>
      <c r="FZ773" s="8" t="n">
        <v>114</v>
      </c>
      <c r="GA773" s="8" t="n">
        <v>11</v>
      </c>
      <c r="GB773" s="8" t="n">
        <v>35</v>
      </c>
      <c r="GC773" s="8" t="n">
        <v>46</v>
      </c>
      <c r="GD773" s="8" t="n">
        <v>6</v>
      </c>
      <c r="GE773" s="8" t="n">
        <v>44</v>
      </c>
      <c r="GF773" s="8" t="n">
        <v>232</v>
      </c>
      <c r="GG773" s="8" t="n">
        <v>2193</v>
      </c>
      <c r="GH773" s="8" t="n">
        <v>3.4</v>
      </c>
      <c r="GI773" s="8" t="n">
        <v>5.2</v>
      </c>
      <c r="GJ773" s="8" t="n">
        <v>8.6</v>
      </c>
      <c r="GK773" s="8" t="n">
        <f aca="false">Z773-AH773/10</f>
        <v>27.6</v>
      </c>
      <c r="GL773" s="22"/>
      <c r="GM773" s="22"/>
      <c r="GN773" s="22"/>
      <c r="GO773" s="22"/>
      <c r="GP773" s="22"/>
    </row>
    <row r="774" customFormat="false" ht="13.65" hidden="false" customHeight="true" outlineLevel="0" collapsed="false">
      <c r="A774" s="16" t="n">
        <v>31273</v>
      </c>
      <c r="B774" s="17" t="s">
        <v>1162</v>
      </c>
      <c r="C774" s="17" t="s">
        <v>455</v>
      </c>
      <c r="D774" s="17" t="s">
        <v>262</v>
      </c>
      <c r="E774" s="17" t="s">
        <v>262</v>
      </c>
      <c r="F774" s="8" t="n">
        <v>76</v>
      </c>
      <c r="G774" s="8" t="n">
        <v>230</v>
      </c>
      <c r="H774" s="8" t="n">
        <v>2003</v>
      </c>
      <c r="I774" s="8" t="n">
        <v>2</v>
      </c>
      <c r="J774" s="8" t="n">
        <v>49</v>
      </c>
      <c r="K774" s="17" t="s">
        <v>273</v>
      </c>
      <c r="L774" s="8" t="n">
        <v>2005</v>
      </c>
      <c r="M774" s="8" t="n">
        <v>32</v>
      </c>
      <c r="N774" s="8" t="n">
        <v>13</v>
      </c>
      <c r="O774" s="8" t="n">
        <v>8470642</v>
      </c>
      <c r="P774" s="17" t="s">
        <v>3516</v>
      </c>
      <c r="Q774" s="17" t="s">
        <v>3517</v>
      </c>
      <c r="R774" s="17" t="s">
        <v>3518</v>
      </c>
      <c r="S774" s="17" t="s">
        <v>3514</v>
      </c>
      <c r="T774" s="17" t="s">
        <v>278</v>
      </c>
      <c r="U774" s="17" t="s">
        <v>377</v>
      </c>
      <c r="V774" s="8" t="n">
        <v>26</v>
      </c>
      <c r="W774" s="8" t="n">
        <v>6</v>
      </c>
      <c r="X774" s="8" t="n">
        <v>10</v>
      </c>
      <c r="Y774" s="8" t="n">
        <v>5</v>
      </c>
      <c r="Z774" s="8" t="n">
        <v>16</v>
      </c>
      <c r="AA774" s="8" t="n">
        <v>12</v>
      </c>
      <c r="AB774" s="8" t="n">
        <v>38</v>
      </c>
      <c r="AC774" s="18" t="n">
        <f aca="false">Z774/V774</f>
        <v>0.615384615384615</v>
      </c>
      <c r="AD774" s="19" t="n">
        <f aca="false">IF(FZ774&gt;V774,Z774-V774*(GC774-Z774)/(FZ774-V774),0)</f>
        <v>1.00594530321046</v>
      </c>
      <c r="AE774" s="19" t="n">
        <v>6.146</v>
      </c>
      <c r="AF774" s="8" t="n">
        <v>-8</v>
      </c>
      <c r="AG774" s="8" t="n">
        <v>3.6</v>
      </c>
      <c r="AH774" s="8" t="n">
        <v>14</v>
      </c>
      <c r="AI774" s="8" t="n">
        <v>796</v>
      </c>
      <c r="AJ774" s="8" t="n">
        <v>39543</v>
      </c>
      <c r="AK774" s="19" t="n">
        <v>659.05</v>
      </c>
      <c r="AL774" s="8" t="n">
        <v>658.97</v>
      </c>
      <c r="AM774" s="8" t="n">
        <v>659</v>
      </c>
      <c r="AN774" s="18" t="n">
        <f aca="false">AJ774/60/V774</f>
        <v>25.3480769230769</v>
      </c>
      <c r="AO774" s="8" t="n">
        <v>41.83</v>
      </c>
      <c r="AP774" s="12" t="n">
        <f aca="false">IF(EF774&gt;0,Z774/EF774,0)</f>
        <v>0.571428571428571</v>
      </c>
      <c r="AQ774" s="8" t="n">
        <v>163</v>
      </c>
      <c r="AR774" s="8" t="n">
        <v>163</v>
      </c>
      <c r="AS774" s="8" t="n">
        <v>163</v>
      </c>
      <c r="AT774" s="8" t="n">
        <v>114</v>
      </c>
      <c r="AU774" s="8" t="n">
        <v>114</v>
      </c>
      <c r="AV774" s="8" t="n">
        <v>75</v>
      </c>
      <c r="AW774" s="8" t="n">
        <v>45</v>
      </c>
      <c r="AX774" s="8" t="n">
        <v>5</v>
      </c>
      <c r="AY774" s="8" t="n">
        <v>0</v>
      </c>
      <c r="AZ774" s="8" t="n">
        <v>13</v>
      </c>
      <c r="BA774" s="8" t="n">
        <f aca="false">AY774+AZ774</f>
        <v>13</v>
      </c>
      <c r="BB774" s="8" t="n">
        <v>3.98</v>
      </c>
      <c r="BC774" s="8" t="n">
        <v>54.8533</v>
      </c>
      <c r="BD774" s="19" t="n">
        <v>122.1</v>
      </c>
      <c r="BE774" s="19" t="n">
        <v>11.1160003034671</v>
      </c>
      <c r="BF774" s="19" t="n">
        <f aca="false">AQ774+BD774</f>
        <v>285.1</v>
      </c>
      <c r="BG774" s="19" t="n">
        <f aca="false">IF(AL774&gt;0,BF774/AL774*60,0)</f>
        <v>25.9586931119778</v>
      </c>
      <c r="BH774" s="8" t="n">
        <v>270</v>
      </c>
      <c r="BI774" s="8" t="n">
        <v>230</v>
      </c>
      <c r="BJ774" s="8" t="n">
        <v>239</v>
      </c>
      <c r="BK774" s="12" t="n">
        <f aca="false">BH774/(BH774+BJ774)</f>
        <v>0.530451866404715</v>
      </c>
      <c r="BL774" s="8" t="n">
        <v>66</v>
      </c>
      <c r="BM774" s="8" t="n">
        <v>66</v>
      </c>
      <c r="BN774" s="8" t="n">
        <v>30</v>
      </c>
      <c r="BO774" s="8" t="n">
        <f aca="false">BM774-BN774</f>
        <v>36</v>
      </c>
      <c r="BP774" s="8" t="n">
        <v>39</v>
      </c>
      <c r="BQ774" s="8" t="n">
        <v>31</v>
      </c>
      <c r="BR774" s="8" t="n">
        <v>7</v>
      </c>
      <c r="BS774" s="8" t="n">
        <v>59</v>
      </c>
      <c r="BT774" s="12" t="n">
        <f aca="false">BS774/(EA774+BS774)</f>
        <v>0.108856088560886</v>
      </c>
      <c r="BU774" s="8" t="n">
        <v>0</v>
      </c>
      <c r="BV774" s="8" t="n">
        <v>0</v>
      </c>
      <c r="BW774" s="12" t="n">
        <f aca="false">IF(BU774+BV774&gt;0,BU774/(BU774+BV774),0)</f>
        <v>0</v>
      </c>
      <c r="BX774" s="8" t="n">
        <v>0</v>
      </c>
      <c r="BY774" s="8" t="n">
        <v>0</v>
      </c>
      <c r="BZ774" s="8" t="n">
        <v>0</v>
      </c>
      <c r="CA774" s="8" t="n">
        <v>0</v>
      </c>
      <c r="CB774" s="8" t="n">
        <v>0</v>
      </c>
      <c r="CC774" s="8" t="n">
        <v>0</v>
      </c>
      <c r="CD774" s="8" t="n">
        <v>0</v>
      </c>
      <c r="CE774" s="8" t="n">
        <v>0</v>
      </c>
      <c r="CF774" s="8" t="n">
        <v>0</v>
      </c>
      <c r="CG774" s="8" t="n">
        <v>0</v>
      </c>
      <c r="CH774" s="8" t="n">
        <v>0</v>
      </c>
      <c r="CI774" s="8" t="n">
        <v>0</v>
      </c>
      <c r="CJ774" s="8" t="n">
        <v>0</v>
      </c>
      <c r="CK774" s="8" t="n">
        <v>0</v>
      </c>
      <c r="CL774" s="8" t="n">
        <v>0</v>
      </c>
      <c r="CM774" s="8" t="n">
        <v>1</v>
      </c>
      <c r="CN774" s="8" t="n">
        <v>0</v>
      </c>
      <c r="CO774" s="8" t="n">
        <v>0</v>
      </c>
      <c r="CP774" s="8" t="n">
        <v>0</v>
      </c>
      <c r="CQ774" s="8" t="n">
        <v>0</v>
      </c>
      <c r="CR774" s="8" t="n">
        <v>0</v>
      </c>
      <c r="CS774" s="8" t="n">
        <v>6</v>
      </c>
      <c r="CT774" s="8" t="n">
        <v>0</v>
      </c>
      <c r="CU774" s="8" t="n">
        <v>0</v>
      </c>
      <c r="CV774" s="8" t="n">
        <v>0</v>
      </c>
      <c r="CW774" s="8" t="n">
        <v>0</v>
      </c>
      <c r="CX774" s="8" t="n">
        <v>1</v>
      </c>
      <c r="CY774" s="8" t="n">
        <v>0</v>
      </c>
      <c r="CZ774" s="8" t="n">
        <v>6</v>
      </c>
      <c r="DA774" s="8" t="n">
        <v>32</v>
      </c>
      <c r="DB774" s="8" t="n">
        <v>0</v>
      </c>
      <c r="DC774" s="8" t="n">
        <v>0</v>
      </c>
      <c r="DD774" s="8" t="n">
        <v>46</v>
      </c>
      <c r="DE774" s="8" t="n">
        <v>2</v>
      </c>
      <c r="DF774" s="8" t="n">
        <v>0</v>
      </c>
      <c r="DG774" s="8" t="n">
        <v>0</v>
      </c>
      <c r="DH774" s="8" t="n">
        <v>27</v>
      </c>
      <c r="DI774" s="8" t="n">
        <v>7</v>
      </c>
      <c r="DJ774" s="8" t="n">
        <v>5</v>
      </c>
      <c r="DK774" s="8" t="n">
        <v>7</v>
      </c>
      <c r="DL774" s="8" t="n">
        <v>7</v>
      </c>
      <c r="DM774" s="8" t="n">
        <v>0</v>
      </c>
      <c r="DN774" s="8" t="n">
        <v>5</v>
      </c>
      <c r="DO774" s="8" t="n">
        <v>5</v>
      </c>
      <c r="DP774" s="8" t="n">
        <v>0</v>
      </c>
      <c r="DQ774" s="8" t="n">
        <f aca="false">DJ774-DI774</f>
        <v>-2</v>
      </c>
      <c r="DR774" s="19" t="n">
        <v>1.556</v>
      </c>
      <c r="DS774" s="8" t="n">
        <v>7</v>
      </c>
      <c r="DT774" s="8" t="n">
        <v>0</v>
      </c>
      <c r="DU774" s="8" t="n">
        <v>0</v>
      </c>
      <c r="DV774" s="8" t="n">
        <v>0</v>
      </c>
      <c r="DW774" s="8" t="n">
        <v>0</v>
      </c>
      <c r="DX774" s="8" t="n">
        <v>744</v>
      </c>
      <c r="DY774" s="8" t="n">
        <v>657</v>
      </c>
      <c r="DZ774" s="8" t="n">
        <v>559</v>
      </c>
      <c r="EA774" s="8" t="n">
        <v>483</v>
      </c>
      <c r="EB774" s="8" t="n">
        <v>415</v>
      </c>
      <c r="EC774" s="8" t="n">
        <v>345</v>
      </c>
      <c r="ED774" s="8" t="n">
        <v>36.74</v>
      </c>
      <c r="EE774" s="8" t="n">
        <v>35.46</v>
      </c>
      <c r="EF774" s="8" t="n">
        <v>28</v>
      </c>
      <c r="EG774" s="8" t="n">
        <v>37</v>
      </c>
      <c r="EH774" s="12" t="n">
        <f aca="false">EF774/EB774</f>
        <v>0.0674698795180723</v>
      </c>
      <c r="EI774" s="20" t="n">
        <f aca="false">1-EG774/EC774</f>
        <v>0.892753623188406</v>
      </c>
      <c r="EJ774" s="21" t="n">
        <f aca="false">EH774+EI774</f>
        <v>0.960223502706478</v>
      </c>
      <c r="EK774" s="8" t="n">
        <v>751</v>
      </c>
      <c r="EL774" s="8" t="n">
        <v>660</v>
      </c>
      <c r="EM774" s="8" t="n">
        <v>563</v>
      </c>
      <c r="EN774" s="8" t="n">
        <v>484</v>
      </c>
      <c r="EO774" s="8" t="n">
        <v>418</v>
      </c>
      <c r="EP774" s="8" t="n">
        <v>346</v>
      </c>
      <c r="EQ774" s="8" t="n">
        <v>28</v>
      </c>
      <c r="ER774" s="8" t="n">
        <v>38</v>
      </c>
      <c r="ES774" s="8" t="n">
        <v>358</v>
      </c>
      <c r="ET774" s="8" t="n">
        <v>328</v>
      </c>
      <c r="EU774" s="8" t="n">
        <v>158</v>
      </c>
      <c r="EV774" s="8" t="n">
        <v>129</v>
      </c>
      <c r="EW774" s="8" t="n">
        <v>17</v>
      </c>
      <c r="EX774" s="8" t="n">
        <v>20</v>
      </c>
      <c r="EY774" s="8" t="n">
        <v>43</v>
      </c>
      <c r="EZ774" s="8" t="n">
        <v>42</v>
      </c>
      <c r="FA774" s="8" t="n">
        <v>1.5</v>
      </c>
      <c r="FB774" s="8" t="n">
        <v>0.9</v>
      </c>
      <c r="FC774" s="8" t="n">
        <v>2.4</v>
      </c>
      <c r="FD774" s="19" t="n">
        <v>22.27</v>
      </c>
      <c r="FE774" s="18" t="n">
        <f aca="false">FD774/V774</f>
        <v>0.856538461538461</v>
      </c>
      <c r="FF774" s="8" t="n">
        <v>2.4299</v>
      </c>
      <c r="FG774" s="8" t="n">
        <v>0.32</v>
      </c>
      <c r="FH774" s="8" t="n">
        <v>-0.01</v>
      </c>
      <c r="FI774" s="8" t="n">
        <v>0.31</v>
      </c>
      <c r="FJ774" s="22"/>
      <c r="FK774" s="22"/>
      <c r="FL774" s="22"/>
      <c r="FM774" s="8" t="n">
        <f aca="false">BL774+BS774+AH774+DT774</f>
        <v>139</v>
      </c>
      <c r="FN774" s="19" t="n">
        <f aca="false">IF(DS774&gt;0,(BL774+BR774)/DS774,0)</f>
        <v>10.4285714285714</v>
      </c>
      <c r="FO774" s="12" t="n">
        <v>0.0941446613</v>
      </c>
      <c r="FP774" s="19" t="n">
        <f aca="false">Z774-AH774/10</f>
        <v>14.6</v>
      </c>
      <c r="FQ774" s="19" t="n">
        <f aca="false">Z774+DR774/5</f>
        <v>16.3112</v>
      </c>
      <c r="FR774" s="19" t="n">
        <f aca="false">(DX774+DY774)/AL774*60</f>
        <v>127.562711504317</v>
      </c>
      <c r="FS774" s="8" t="n">
        <v>4</v>
      </c>
      <c r="FT774" s="17" t="s">
        <v>307</v>
      </c>
      <c r="FU774" s="8" t="n">
        <v>195</v>
      </c>
      <c r="FV774" s="22"/>
      <c r="FW774" s="17" t="s">
        <v>280</v>
      </c>
      <c r="FX774" s="23" t="n">
        <v>12000000</v>
      </c>
      <c r="FY774" s="23" t="n">
        <v>7857143</v>
      </c>
      <c r="FZ774" s="8" t="n">
        <v>867</v>
      </c>
      <c r="GA774" s="8" t="n">
        <v>189</v>
      </c>
      <c r="GB774" s="8" t="n">
        <v>312</v>
      </c>
      <c r="GC774" s="8" t="n">
        <v>501</v>
      </c>
      <c r="GD774" s="8" t="n">
        <v>60</v>
      </c>
      <c r="GE774" s="8" t="n">
        <v>620</v>
      </c>
      <c r="GF774" s="8" t="n">
        <v>2310</v>
      </c>
      <c r="GG774" s="8" t="n">
        <v>20946</v>
      </c>
      <c r="GH774" s="8" t="n">
        <v>50.3</v>
      </c>
      <c r="GI774" s="8" t="n">
        <v>51.4</v>
      </c>
      <c r="GJ774" s="8" t="n">
        <v>101.7</v>
      </c>
      <c r="GK774" s="8" t="n">
        <f aca="false">Z774-AH774/10</f>
        <v>14.6</v>
      </c>
      <c r="GL774" s="22"/>
      <c r="GM774" s="22"/>
      <c r="GN774" s="22"/>
      <c r="GO774" s="22"/>
      <c r="GP774" s="22"/>
    </row>
    <row r="775" customFormat="false" ht="13.65" hidden="false" customHeight="true" outlineLevel="0" collapsed="false">
      <c r="A775" s="16" t="n">
        <v>31996</v>
      </c>
      <c r="B775" s="17" t="s">
        <v>3519</v>
      </c>
      <c r="C775" s="17" t="s">
        <v>418</v>
      </c>
      <c r="D775" s="17" t="s">
        <v>262</v>
      </c>
      <c r="E775" s="17" t="s">
        <v>262</v>
      </c>
      <c r="F775" s="8" t="n">
        <v>71</v>
      </c>
      <c r="G775" s="8" t="n">
        <v>200</v>
      </c>
      <c r="H775" s="8" t="n">
        <v>2005</v>
      </c>
      <c r="I775" s="8" t="n">
        <v>1</v>
      </c>
      <c r="J775" s="8" t="n">
        <v>1</v>
      </c>
      <c r="K775" s="17" t="s">
        <v>263</v>
      </c>
      <c r="L775" s="8" t="n">
        <v>2005</v>
      </c>
      <c r="M775" s="8" t="n">
        <v>30</v>
      </c>
      <c r="N775" s="8" t="n">
        <v>13</v>
      </c>
      <c r="O775" s="8" t="n">
        <v>8471675</v>
      </c>
      <c r="P775" s="17" t="s">
        <v>3520</v>
      </c>
      <c r="Q775" s="17" t="s">
        <v>3521</v>
      </c>
      <c r="R775" s="17" t="s">
        <v>3522</v>
      </c>
      <c r="S775" s="17" t="s">
        <v>3523</v>
      </c>
      <c r="T775" s="17" t="s">
        <v>313</v>
      </c>
      <c r="U775" s="17" t="s">
        <v>917</v>
      </c>
      <c r="V775" s="8" t="n">
        <v>82</v>
      </c>
      <c r="W775" s="8" t="n">
        <v>29</v>
      </c>
      <c r="X775" s="8" t="n">
        <v>60</v>
      </c>
      <c r="Y775" s="8" t="n">
        <v>33</v>
      </c>
      <c r="Z775" s="8" t="n">
        <v>89</v>
      </c>
      <c r="AA775" s="8" t="n">
        <v>3</v>
      </c>
      <c r="AB775" s="8" t="n">
        <v>9</v>
      </c>
      <c r="AC775" s="18" t="n">
        <f aca="false">Z775/V775</f>
        <v>1.08536585365854</v>
      </c>
      <c r="AD775" s="19" t="n">
        <f aca="false">IF(FZ775&gt;V775,Z775-V775*(GC775-Z775)/(FZ775-V775),0)</f>
        <v>-18.690537084399</v>
      </c>
      <c r="AE775" s="19" t="n">
        <v>32.147</v>
      </c>
      <c r="AF775" s="8" t="n">
        <v>0</v>
      </c>
      <c r="AG775" s="8" t="n">
        <v>18</v>
      </c>
      <c r="AH775" s="8" t="n">
        <v>46</v>
      </c>
      <c r="AI775" s="8" t="n">
        <v>2106</v>
      </c>
      <c r="AJ775" s="8" t="n">
        <v>101791</v>
      </c>
      <c r="AK775" s="19" t="n">
        <v>1696.5166666667</v>
      </c>
      <c r="AL775" s="8" t="n">
        <v>1696.52</v>
      </c>
      <c r="AM775" s="8" t="n">
        <v>1697</v>
      </c>
      <c r="AN775" s="18" t="n">
        <f aca="false">AJ775/60/V775</f>
        <v>20.6892276422764</v>
      </c>
      <c r="AO775" s="8" t="n">
        <v>34.18</v>
      </c>
      <c r="AP775" s="12" t="n">
        <f aca="false">IF(EF775&gt;0,Z775/EF775,0)</f>
        <v>0.6953125</v>
      </c>
      <c r="AQ775" s="8" t="n">
        <v>412</v>
      </c>
      <c r="AR775" s="8" t="n">
        <v>412</v>
      </c>
      <c r="AS775" s="8" t="n">
        <v>412</v>
      </c>
      <c r="AT775" s="8" t="n">
        <v>341</v>
      </c>
      <c r="AU775" s="8" t="n">
        <v>341</v>
      </c>
      <c r="AV775" s="8" t="n">
        <v>247</v>
      </c>
      <c r="AW775" s="8" t="n">
        <v>282</v>
      </c>
      <c r="AX775" s="8" t="n">
        <v>142</v>
      </c>
      <c r="AY775" s="8" t="n">
        <v>12</v>
      </c>
      <c r="AZ775" s="8" t="n">
        <v>32</v>
      </c>
      <c r="BA775" s="8" t="n">
        <f aca="false">AY775+AZ775</f>
        <v>44</v>
      </c>
      <c r="BB775" s="8" t="n">
        <v>33.73</v>
      </c>
      <c r="BC775" s="8" t="n">
        <v>23.5344</v>
      </c>
      <c r="BD775" s="19" t="n">
        <v>551.4</v>
      </c>
      <c r="BE775" s="19" t="n">
        <v>19.5011346779181</v>
      </c>
      <c r="BF775" s="19" t="n">
        <f aca="false">AQ775+BD775</f>
        <v>963.4</v>
      </c>
      <c r="BG775" s="19" t="n">
        <f aca="false">IF(AL775&gt;0,BF775/AL775*60,0)</f>
        <v>34.0721005352133</v>
      </c>
      <c r="BH775" s="8" t="n">
        <v>881</v>
      </c>
      <c r="BI775" s="8" t="n">
        <v>688</v>
      </c>
      <c r="BJ775" s="8" t="n">
        <v>447</v>
      </c>
      <c r="BK775" s="12" t="n">
        <f aca="false">BH775/(BH775+BJ775)</f>
        <v>0.663403614457831</v>
      </c>
      <c r="BL775" s="8" t="n">
        <v>75</v>
      </c>
      <c r="BM775" s="8" t="n">
        <v>75</v>
      </c>
      <c r="BN775" s="8" t="n">
        <v>68</v>
      </c>
      <c r="BO775" s="8" t="n">
        <f aca="false">BM775-BN775</f>
        <v>7</v>
      </c>
      <c r="BP775" s="8" t="n">
        <v>94</v>
      </c>
      <c r="BQ775" s="8" t="n">
        <v>76</v>
      </c>
      <c r="BR775" s="8" t="n">
        <v>42</v>
      </c>
      <c r="BS775" s="8" t="n">
        <v>36</v>
      </c>
      <c r="BT775" s="12" t="n">
        <f aca="false">BS775/(EA775+BS775)</f>
        <v>0.0346153846153846</v>
      </c>
      <c r="BU775" s="8" t="n">
        <v>1026</v>
      </c>
      <c r="BV775" s="8" t="n">
        <v>909</v>
      </c>
      <c r="BW775" s="12" t="n">
        <f aca="false">IF(BU775+BV775&gt;0,BU775/(BU775+BV775),0)</f>
        <v>0.530232558139535</v>
      </c>
      <c r="BX775" s="8" t="n">
        <v>212</v>
      </c>
      <c r="BY775" s="8" t="n">
        <v>223</v>
      </c>
      <c r="BZ775" s="8" t="n">
        <v>360</v>
      </c>
      <c r="CA775" s="8" t="n">
        <v>315</v>
      </c>
      <c r="CB775" s="8" t="n">
        <v>454</v>
      </c>
      <c r="CC775" s="8" t="n">
        <v>371</v>
      </c>
      <c r="CD775" s="8" t="n">
        <v>285</v>
      </c>
      <c r="CE775" s="8" t="n">
        <v>237</v>
      </c>
      <c r="CF775" s="8" t="n">
        <v>369</v>
      </c>
      <c r="CG775" s="8" t="n">
        <v>339</v>
      </c>
      <c r="CH775" s="8" t="n">
        <v>600</v>
      </c>
      <c r="CI775" s="8" t="n">
        <v>522</v>
      </c>
      <c r="CJ775" s="8" t="n">
        <v>1</v>
      </c>
      <c r="CK775" s="8" t="n">
        <v>3</v>
      </c>
      <c r="CL775" s="8" t="n">
        <v>5</v>
      </c>
      <c r="CM775" s="8" t="n">
        <v>6</v>
      </c>
      <c r="CN775" s="8" t="n">
        <v>3</v>
      </c>
      <c r="CO775" s="8" t="n">
        <v>0</v>
      </c>
      <c r="CP775" s="8" t="n">
        <v>0</v>
      </c>
      <c r="CQ775" s="8" t="n">
        <v>4</v>
      </c>
      <c r="CR775" s="8" t="n">
        <v>0</v>
      </c>
      <c r="CS775" s="8" t="n">
        <v>1</v>
      </c>
      <c r="CT775" s="8" t="n">
        <v>5</v>
      </c>
      <c r="CU775" s="8" t="n">
        <v>5</v>
      </c>
      <c r="CV775" s="8" t="n">
        <v>1</v>
      </c>
      <c r="CW775" s="8" t="n">
        <v>13</v>
      </c>
      <c r="CX775" s="8" t="n">
        <v>0</v>
      </c>
      <c r="CY775" s="8" t="n">
        <v>9</v>
      </c>
      <c r="CZ775" s="8" t="n">
        <v>13</v>
      </c>
      <c r="DA775" s="8" t="n">
        <v>72</v>
      </c>
      <c r="DB775" s="8" t="n">
        <v>27</v>
      </c>
      <c r="DC775" s="8" t="n">
        <v>4</v>
      </c>
      <c r="DD775" s="8" t="n">
        <v>17</v>
      </c>
      <c r="DE775" s="8" t="n">
        <v>37</v>
      </c>
      <c r="DF775" s="8" t="n">
        <v>23</v>
      </c>
      <c r="DG775" s="8" t="n">
        <v>3</v>
      </c>
      <c r="DH775" s="8" t="n">
        <v>136</v>
      </c>
      <c r="DI775" s="8" t="n">
        <v>18</v>
      </c>
      <c r="DJ775" s="8" t="n">
        <v>17</v>
      </c>
      <c r="DK775" s="8" t="n">
        <v>17</v>
      </c>
      <c r="DL775" s="8" t="n">
        <v>17</v>
      </c>
      <c r="DM775" s="8" t="n">
        <v>0</v>
      </c>
      <c r="DN775" s="8" t="n">
        <v>17</v>
      </c>
      <c r="DO775" s="8" t="n">
        <v>17</v>
      </c>
      <c r="DP775" s="8" t="n">
        <v>0</v>
      </c>
      <c r="DQ775" s="8" t="n">
        <f aca="false">DJ775-DI775</f>
        <v>-1</v>
      </c>
      <c r="DR775" s="19" t="n">
        <v>-2.358</v>
      </c>
      <c r="DS775" s="8" t="n">
        <v>17</v>
      </c>
      <c r="DT775" s="8" t="n">
        <v>0</v>
      </c>
      <c r="DU775" s="8" t="n">
        <v>0</v>
      </c>
      <c r="DV775" s="8" t="n">
        <v>1</v>
      </c>
      <c r="DW775" s="8" t="n">
        <v>0</v>
      </c>
      <c r="DX775" s="8" t="n">
        <v>2129</v>
      </c>
      <c r="DY775" s="8" t="n">
        <v>1378</v>
      </c>
      <c r="DZ775" s="8" t="n">
        <v>1645</v>
      </c>
      <c r="EA775" s="8" t="n">
        <v>1004</v>
      </c>
      <c r="EB775" s="8" t="n">
        <v>1190</v>
      </c>
      <c r="EC775" s="8" t="n">
        <v>732</v>
      </c>
      <c r="ED775" s="8" t="n">
        <v>129.74</v>
      </c>
      <c r="EE775" s="8" t="n">
        <v>71.2</v>
      </c>
      <c r="EF775" s="8" t="n">
        <v>128</v>
      </c>
      <c r="EG775" s="8" t="n">
        <v>73</v>
      </c>
      <c r="EH775" s="12" t="n">
        <f aca="false">EF775/EB775</f>
        <v>0.107563025210084</v>
      </c>
      <c r="EI775" s="20" t="n">
        <f aca="false">1-EG775/EC775</f>
        <v>0.900273224043716</v>
      </c>
      <c r="EJ775" s="21" t="n">
        <f aca="false">EH775+EI775</f>
        <v>1.0078362492538</v>
      </c>
      <c r="EK775" s="8" t="n">
        <v>2136</v>
      </c>
      <c r="EL775" s="8" t="n">
        <v>1371</v>
      </c>
      <c r="EM775" s="8" t="n">
        <v>1650</v>
      </c>
      <c r="EN775" s="8" t="n">
        <v>998</v>
      </c>
      <c r="EO775" s="8" t="n">
        <v>1195</v>
      </c>
      <c r="EP775" s="8" t="n">
        <v>726</v>
      </c>
      <c r="EQ775" s="8" t="n">
        <v>128</v>
      </c>
      <c r="ER775" s="8" t="n">
        <v>73</v>
      </c>
      <c r="ES775" s="8" t="n">
        <v>1215</v>
      </c>
      <c r="ET775" s="8" t="n">
        <v>734</v>
      </c>
      <c r="EU775" s="8" t="n">
        <v>492</v>
      </c>
      <c r="EV775" s="8" t="n">
        <v>298</v>
      </c>
      <c r="EW775" s="8" t="n">
        <v>70</v>
      </c>
      <c r="EX775" s="8" t="n">
        <v>32</v>
      </c>
      <c r="EY775" s="8" t="n">
        <v>112</v>
      </c>
      <c r="EZ775" s="8" t="n">
        <v>114</v>
      </c>
      <c r="FA775" s="8" t="n">
        <v>7.3</v>
      </c>
      <c r="FB775" s="8" t="n">
        <v>1.8</v>
      </c>
      <c r="FC775" s="8" t="n">
        <v>9.1</v>
      </c>
      <c r="FD775" s="19" t="n">
        <v>93.48</v>
      </c>
      <c r="FE775" s="18" t="n">
        <f aca="false">FD775/V775</f>
        <v>1.14</v>
      </c>
      <c r="FF775" s="8" t="n">
        <v>12.6759</v>
      </c>
      <c r="FG775" s="8" t="n">
        <v>3.09</v>
      </c>
      <c r="FH775" s="8" t="n">
        <v>0.19</v>
      </c>
      <c r="FI775" s="8" t="n">
        <v>3.27</v>
      </c>
      <c r="FJ775" s="8" t="n">
        <v>4</v>
      </c>
      <c r="FK775" s="8" t="n">
        <v>2</v>
      </c>
      <c r="FL775" s="8" t="n">
        <v>0</v>
      </c>
      <c r="FM775" s="8" t="n">
        <f aca="false">BL775+BS775+AH775+DT775</f>
        <v>157</v>
      </c>
      <c r="FN775" s="19" t="n">
        <f aca="false">IF(DS775&gt;0,(BL775+BR775)/DS775,0)</f>
        <v>6.88235294117647</v>
      </c>
      <c r="FO775" s="12" t="n">
        <v>0.1203319502</v>
      </c>
      <c r="FP775" s="19" t="n">
        <f aca="false">Z775-AH775/10</f>
        <v>84.4</v>
      </c>
      <c r="FQ775" s="19" t="n">
        <f aca="false">Z775+DR775/5</f>
        <v>88.5284</v>
      </c>
      <c r="FR775" s="19" t="n">
        <f aca="false">(DX775+DY775)/AL775*60</f>
        <v>124.030368047533</v>
      </c>
      <c r="FS775" s="22"/>
      <c r="FT775" s="22"/>
      <c r="FU775" s="22"/>
      <c r="FV775" s="17" t="s">
        <v>255</v>
      </c>
      <c r="FW775" s="17" t="s">
        <v>280</v>
      </c>
      <c r="FX775" s="23" t="n">
        <v>10900000</v>
      </c>
      <c r="FY775" s="23" t="n">
        <v>8700000</v>
      </c>
      <c r="FZ775" s="8" t="n">
        <v>864</v>
      </c>
      <c r="GA775" s="8" t="n">
        <v>411</v>
      </c>
      <c r="GB775" s="8" t="n">
        <v>705</v>
      </c>
      <c r="GC775" s="8" t="n">
        <v>1116</v>
      </c>
      <c r="GD775" s="8" t="n">
        <v>165</v>
      </c>
      <c r="GE775" s="8" t="n">
        <v>622</v>
      </c>
      <c r="GF775" s="8" t="n">
        <v>2843</v>
      </c>
      <c r="GG775" s="8" t="n">
        <v>18028</v>
      </c>
      <c r="GH775" s="8" t="n">
        <v>112.8</v>
      </c>
      <c r="GI775" s="8" t="n">
        <v>25.1</v>
      </c>
      <c r="GJ775" s="8" t="n">
        <v>137.9</v>
      </c>
      <c r="GK775" s="8" t="n">
        <f aca="false">Z775-AH775/10</f>
        <v>84.4</v>
      </c>
      <c r="GL775" s="22"/>
      <c r="GM775" s="22"/>
      <c r="GN775" s="22"/>
      <c r="GO775" s="22"/>
      <c r="GP775" s="22"/>
    </row>
    <row r="776" customFormat="false" ht="13.65" hidden="false" customHeight="true" outlineLevel="0" collapsed="false">
      <c r="A776" s="16" t="n">
        <v>34383</v>
      </c>
      <c r="B776" s="17" t="s">
        <v>1224</v>
      </c>
      <c r="C776" s="17" t="s">
        <v>272</v>
      </c>
      <c r="D776" s="17" t="s">
        <v>262</v>
      </c>
      <c r="E776" s="17" t="s">
        <v>262</v>
      </c>
      <c r="F776" s="8" t="n">
        <v>74</v>
      </c>
      <c r="G776" s="8" t="n">
        <v>193</v>
      </c>
      <c r="H776" s="8" t="n">
        <v>2012</v>
      </c>
      <c r="I776" s="8" t="n">
        <v>1</v>
      </c>
      <c r="J776" s="8" t="n">
        <v>10</v>
      </c>
      <c r="K776" s="17" t="s">
        <v>263</v>
      </c>
      <c r="L776" s="8" t="n">
        <v>2014</v>
      </c>
      <c r="M776" s="8" t="n">
        <v>23</v>
      </c>
      <c r="N776" s="8" t="n">
        <v>4</v>
      </c>
      <c r="O776" s="8" t="n">
        <v>8476886</v>
      </c>
      <c r="P776" s="17" t="s">
        <v>3524</v>
      </c>
      <c r="Q776" s="17" t="s">
        <v>3525</v>
      </c>
      <c r="R776" s="17" t="s">
        <v>3526</v>
      </c>
      <c r="S776" s="17" t="s">
        <v>3527</v>
      </c>
      <c r="T776" s="17" t="s">
        <v>278</v>
      </c>
      <c r="U776" s="17" t="s">
        <v>306</v>
      </c>
      <c r="V776" s="8" t="n">
        <v>35</v>
      </c>
      <c r="W776" s="8" t="n">
        <v>4</v>
      </c>
      <c r="X776" s="8" t="n">
        <v>4</v>
      </c>
      <c r="Y776" s="8" t="n">
        <v>2</v>
      </c>
      <c r="Z776" s="8" t="n">
        <v>8</v>
      </c>
      <c r="AA776" s="8" t="n">
        <v>21</v>
      </c>
      <c r="AB776" s="8" t="n">
        <v>92</v>
      </c>
      <c r="AC776" s="18" t="n">
        <f aca="false">Z776/V776</f>
        <v>0.228571428571429</v>
      </c>
      <c r="AD776" s="19" t="n">
        <f aca="false">IF(FZ776&gt;V776,Z776-V776*(GC776-Z776)/(FZ776-V776),0)</f>
        <v>3.73170731707317</v>
      </c>
      <c r="AE776" s="19" t="n">
        <v>3.172</v>
      </c>
      <c r="AF776" s="8" t="n">
        <v>4</v>
      </c>
      <c r="AG776" s="8" t="n">
        <v>0.4</v>
      </c>
      <c r="AH776" s="8" t="n">
        <v>18</v>
      </c>
      <c r="AI776" s="8" t="n">
        <v>568</v>
      </c>
      <c r="AJ776" s="8" t="n">
        <v>23594</v>
      </c>
      <c r="AK776" s="19" t="n">
        <v>393.23333333333</v>
      </c>
      <c r="AL776" s="8" t="n">
        <v>393.23</v>
      </c>
      <c r="AM776" s="8" t="n">
        <v>393</v>
      </c>
      <c r="AN776" s="18" t="n">
        <f aca="false">AJ776/60/V776</f>
        <v>11.2352380952381</v>
      </c>
      <c r="AO776" s="8" t="n">
        <v>19.03</v>
      </c>
      <c r="AP776" s="12" t="n">
        <f aca="false">IF(EF776&gt;0,Z776/EF776,0)</f>
        <v>0.4</v>
      </c>
      <c r="AQ776" s="8" t="n">
        <v>74</v>
      </c>
      <c r="AR776" s="8" t="n">
        <v>74</v>
      </c>
      <c r="AS776" s="8" t="n">
        <v>74</v>
      </c>
      <c r="AT776" s="8" t="n">
        <v>53</v>
      </c>
      <c r="AU776" s="8" t="n">
        <v>53</v>
      </c>
      <c r="AV776" s="8" t="n">
        <v>43</v>
      </c>
      <c r="AW776" s="8" t="n">
        <v>22</v>
      </c>
      <c r="AX776" s="8" t="n">
        <v>3</v>
      </c>
      <c r="AY776" s="8" t="n">
        <v>3</v>
      </c>
      <c r="AZ776" s="8" t="n">
        <v>1</v>
      </c>
      <c r="BA776" s="8" t="n">
        <f aca="false">AY776+AZ776</f>
        <v>4</v>
      </c>
      <c r="BB776" s="8" t="n">
        <v>2.02</v>
      </c>
      <c r="BC776" s="8" t="n">
        <v>46.3488</v>
      </c>
      <c r="BD776" s="19" t="n">
        <v>34.7</v>
      </c>
      <c r="BE776" s="19" t="n">
        <v>5.29456641519035</v>
      </c>
      <c r="BF776" s="19" t="n">
        <f aca="false">AQ776+BD776</f>
        <v>108.7</v>
      </c>
      <c r="BG776" s="19" t="n">
        <f aca="false">IF(AL776&gt;0,BF776/AL776*60,0)</f>
        <v>16.5857131958396</v>
      </c>
      <c r="BH776" s="8" t="n">
        <v>115</v>
      </c>
      <c r="BI776" s="8" t="n">
        <v>149</v>
      </c>
      <c r="BJ776" s="8" t="n">
        <v>125</v>
      </c>
      <c r="BK776" s="12" t="n">
        <f aca="false">BH776/(BH776+BJ776)</f>
        <v>0.479166666666667</v>
      </c>
      <c r="BL776" s="8" t="n">
        <v>36</v>
      </c>
      <c r="BM776" s="8" t="n">
        <v>36</v>
      </c>
      <c r="BN776" s="8" t="n">
        <v>39</v>
      </c>
      <c r="BO776" s="8" t="n">
        <f aca="false">BM776-BN776</f>
        <v>-3</v>
      </c>
      <c r="BP776" s="8" t="n">
        <v>10</v>
      </c>
      <c r="BQ776" s="8" t="n">
        <v>6</v>
      </c>
      <c r="BR776" s="8" t="n">
        <v>3</v>
      </c>
      <c r="BS776" s="8" t="n">
        <v>24</v>
      </c>
      <c r="BT776" s="12" t="n">
        <f aca="false">BS776/(EA776+BS776)</f>
        <v>0.0781758957654723</v>
      </c>
      <c r="BU776" s="8" t="n">
        <v>0</v>
      </c>
      <c r="BV776" s="8" t="n">
        <v>0</v>
      </c>
      <c r="BW776" s="12" t="n">
        <f aca="false">IF(BU776+BV776&gt;0,BU776/(BU776+BV776),0)</f>
        <v>0</v>
      </c>
      <c r="BX776" s="8" t="n">
        <v>0</v>
      </c>
      <c r="BY776" s="8" t="n">
        <v>0</v>
      </c>
      <c r="BZ776" s="8" t="n">
        <v>0</v>
      </c>
      <c r="CA776" s="8" t="n">
        <v>0</v>
      </c>
      <c r="CB776" s="8" t="n">
        <v>0</v>
      </c>
      <c r="CC776" s="8" t="n">
        <v>0</v>
      </c>
      <c r="CD776" s="8" t="n">
        <v>0</v>
      </c>
      <c r="CE776" s="8" t="n">
        <v>0</v>
      </c>
      <c r="CF776" s="8" t="n">
        <v>0</v>
      </c>
      <c r="CG776" s="8" t="n">
        <v>0</v>
      </c>
      <c r="CH776" s="8" t="n">
        <v>0</v>
      </c>
      <c r="CI776" s="8" t="n">
        <v>0</v>
      </c>
      <c r="CJ776" s="8" t="n">
        <v>0</v>
      </c>
      <c r="CK776" s="8" t="n">
        <v>0</v>
      </c>
      <c r="CL776" s="8" t="n">
        <v>1</v>
      </c>
      <c r="CM776" s="8" t="n">
        <v>1</v>
      </c>
      <c r="CN776" s="8" t="n">
        <v>0</v>
      </c>
      <c r="CO776" s="8" t="n">
        <v>0</v>
      </c>
      <c r="CP776" s="8" t="n">
        <v>0</v>
      </c>
      <c r="CQ776" s="8" t="n">
        <v>2</v>
      </c>
      <c r="CR776" s="8" t="n">
        <v>0</v>
      </c>
      <c r="CS776" s="8" t="n">
        <v>1</v>
      </c>
      <c r="CT776" s="8" t="n">
        <v>0</v>
      </c>
      <c r="CU776" s="8" t="n">
        <v>0</v>
      </c>
      <c r="CV776" s="8" t="n">
        <v>0</v>
      </c>
      <c r="CW776" s="8" t="n">
        <v>1</v>
      </c>
      <c r="CX776" s="8" t="n">
        <v>0</v>
      </c>
      <c r="CY776" s="8" t="n">
        <v>2</v>
      </c>
      <c r="CZ776" s="8" t="n">
        <v>0</v>
      </c>
      <c r="DA776" s="8" t="n">
        <v>8</v>
      </c>
      <c r="DB776" s="8" t="n">
        <v>4</v>
      </c>
      <c r="DC776" s="8" t="n">
        <v>0</v>
      </c>
      <c r="DD776" s="8" t="n">
        <v>8</v>
      </c>
      <c r="DE776" s="8" t="n">
        <v>5</v>
      </c>
      <c r="DF776" s="8" t="n">
        <v>0</v>
      </c>
      <c r="DG776" s="8" t="n">
        <v>0</v>
      </c>
      <c r="DH776" s="8" t="n">
        <v>26</v>
      </c>
      <c r="DI776" s="8" t="n">
        <v>9</v>
      </c>
      <c r="DJ776" s="8" t="n">
        <v>2</v>
      </c>
      <c r="DK776" s="8" t="n">
        <v>9</v>
      </c>
      <c r="DL776" s="8" t="n">
        <v>9</v>
      </c>
      <c r="DM776" s="8" t="n">
        <v>0</v>
      </c>
      <c r="DN776" s="8" t="n">
        <v>1</v>
      </c>
      <c r="DO776" s="8" t="n">
        <v>1</v>
      </c>
      <c r="DP776" s="8" t="n">
        <v>0</v>
      </c>
      <c r="DQ776" s="8" t="n">
        <f aca="false">DJ776-DI776</f>
        <v>-7</v>
      </c>
      <c r="DR776" s="19" t="n">
        <v>-4.265</v>
      </c>
      <c r="DS776" s="8" t="n">
        <v>9</v>
      </c>
      <c r="DT776" s="8" t="n">
        <v>0</v>
      </c>
      <c r="DU776" s="8" t="n">
        <v>0</v>
      </c>
      <c r="DV776" s="8" t="n">
        <v>0</v>
      </c>
      <c r="DW776" s="8" t="n">
        <v>0</v>
      </c>
      <c r="DX776" s="8" t="n">
        <v>355</v>
      </c>
      <c r="DY776" s="8" t="n">
        <v>401</v>
      </c>
      <c r="DZ776" s="8" t="n">
        <v>272</v>
      </c>
      <c r="EA776" s="8" t="n">
        <v>283</v>
      </c>
      <c r="EB776" s="8" t="n">
        <v>206</v>
      </c>
      <c r="EC776" s="8" t="n">
        <v>205</v>
      </c>
      <c r="ED776" s="8" t="n">
        <v>14.29</v>
      </c>
      <c r="EE776" s="8" t="n">
        <v>15.67</v>
      </c>
      <c r="EF776" s="8" t="n">
        <v>20</v>
      </c>
      <c r="EG776" s="8" t="n">
        <v>17</v>
      </c>
      <c r="EH776" s="12" t="n">
        <f aca="false">EF776/EB776</f>
        <v>0.0970873786407767</v>
      </c>
      <c r="EI776" s="20" t="n">
        <f aca="false">1-EG776/EC776</f>
        <v>0.917073170731707</v>
      </c>
      <c r="EJ776" s="21" t="n">
        <f aca="false">EH776+EI776</f>
        <v>1.01416054937248</v>
      </c>
      <c r="EK776" s="8" t="n">
        <v>359</v>
      </c>
      <c r="EL776" s="8" t="n">
        <v>401</v>
      </c>
      <c r="EM776" s="8" t="n">
        <v>276</v>
      </c>
      <c r="EN776" s="8" t="n">
        <v>283</v>
      </c>
      <c r="EO776" s="8" t="n">
        <v>208</v>
      </c>
      <c r="EP776" s="8" t="n">
        <v>205</v>
      </c>
      <c r="EQ776" s="8" t="n">
        <v>20</v>
      </c>
      <c r="ER776" s="8" t="n">
        <v>17</v>
      </c>
      <c r="ES776" s="8" t="n">
        <v>176</v>
      </c>
      <c r="ET776" s="8" t="n">
        <v>183</v>
      </c>
      <c r="EU776" s="8" t="n">
        <v>65</v>
      </c>
      <c r="EV776" s="8" t="n">
        <v>70</v>
      </c>
      <c r="EW776" s="8" t="n">
        <v>12</v>
      </c>
      <c r="EX776" s="8" t="n">
        <v>10</v>
      </c>
      <c r="EY776" s="8" t="n">
        <v>29</v>
      </c>
      <c r="EZ776" s="8" t="n">
        <v>31</v>
      </c>
      <c r="FA776" s="8" t="n">
        <v>0.7</v>
      </c>
      <c r="FB776" s="8" t="n">
        <v>0.9</v>
      </c>
      <c r="FC776" s="8" t="n">
        <v>1.6</v>
      </c>
      <c r="FD776" s="19" t="n">
        <v>7.97</v>
      </c>
      <c r="FE776" s="18" t="n">
        <f aca="false">FD776/V776</f>
        <v>0.227714285714286</v>
      </c>
      <c r="FF776" s="8" t="n">
        <v>0.6724</v>
      </c>
      <c r="FG776" s="8" t="n">
        <v>0.02</v>
      </c>
      <c r="FH776" s="8" t="n">
        <v>-0.18</v>
      </c>
      <c r="FI776" s="8" t="n">
        <v>-0.16</v>
      </c>
      <c r="FJ776" s="22"/>
      <c r="FK776" s="22"/>
      <c r="FL776" s="22"/>
      <c r="FM776" s="8" t="n">
        <f aca="false">BL776+BS776+AH776+DT776</f>
        <v>78</v>
      </c>
      <c r="FN776" s="19" t="n">
        <f aca="false">IF(DS776&gt;0,(BL776+BR776)/DS776,0)</f>
        <v>4.33333333333333</v>
      </c>
      <c r="FO776" s="12" t="n">
        <v>0.0327672328</v>
      </c>
      <c r="FP776" s="19" t="n">
        <f aca="false">Z776-AH776/10</f>
        <v>6.2</v>
      </c>
      <c r="FQ776" s="19" t="n">
        <f aca="false">Z776+DR776/5</f>
        <v>7.147</v>
      </c>
      <c r="FR776" s="19" t="n">
        <f aca="false">(DX776+DY776)/AL776*60</f>
        <v>115.35233832617</v>
      </c>
      <c r="FS776" s="22"/>
      <c r="FT776" s="22"/>
      <c r="FU776" s="22"/>
      <c r="FV776" s="22"/>
      <c r="FW776" s="17" t="s">
        <v>270</v>
      </c>
      <c r="FX776" s="23" t="n">
        <v>800000</v>
      </c>
      <c r="FY776" s="23" t="n">
        <v>800000</v>
      </c>
      <c r="FZ776" s="8" t="n">
        <v>76</v>
      </c>
      <c r="GA776" s="8" t="n">
        <v>4</v>
      </c>
      <c r="GB776" s="8" t="n">
        <v>9</v>
      </c>
      <c r="GC776" s="8" t="n">
        <v>13</v>
      </c>
      <c r="GD776" s="8" t="n">
        <v>-1</v>
      </c>
      <c r="GE776" s="8" t="n">
        <v>30</v>
      </c>
      <c r="GF776" s="8" t="n">
        <v>87</v>
      </c>
      <c r="GG776" s="8" t="n">
        <v>913</v>
      </c>
      <c r="GH776" s="8" t="n">
        <v>0.6</v>
      </c>
      <c r="GI776" s="8" t="n">
        <v>1.6</v>
      </c>
      <c r="GJ776" s="8" t="n">
        <v>2.2</v>
      </c>
      <c r="GK776" s="8" t="n">
        <f aca="false">Z776-AH776/10</f>
        <v>6.2</v>
      </c>
      <c r="GL776" s="22"/>
      <c r="GM776" s="22"/>
      <c r="GN776" s="22"/>
      <c r="GO776" s="22"/>
      <c r="GP776" s="22"/>
    </row>
    <row r="777" customFormat="false" ht="13.65" hidden="false" customHeight="true" outlineLevel="0" collapsed="false">
      <c r="A777" s="16" t="n">
        <v>35197</v>
      </c>
      <c r="B777" s="17" t="s">
        <v>3299</v>
      </c>
      <c r="C777" s="17" t="s">
        <v>289</v>
      </c>
      <c r="D777" s="17" t="s">
        <v>283</v>
      </c>
      <c r="E777" s="17" t="s">
        <v>283</v>
      </c>
      <c r="F777" s="8" t="n">
        <v>72</v>
      </c>
      <c r="G777" s="8" t="n">
        <v>195</v>
      </c>
      <c r="H777" s="8" t="n">
        <v>2014</v>
      </c>
      <c r="I777" s="8" t="n">
        <v>1</v>
      </c>
      <c r="J777" s="8" t="n">
        <v>16</v>
      </c>
      <c r="K777" s="17" t="s">
        <v>263</v>
      </c>
      <c r="L777" s="8" t="n">
        <v>2015</v>
      </c>
      <c r="M777" s="8" t="n">
        <v>21</v>
      </c>
      <c r="N777" s="8" t="n">
        <v>3</v>
      </c>
      <c r="O777" s="8" t="n">
        <v>8477947</v>
      </c>
      <c r="P777" s="17" t="s">
        <v>3528</v>
      </c>
      <c r="Q777" s="17" t="s">
        <v>3529</v>
      </c>
      <c r="R777" s="17" t="s">
        <v>3530</v>
      </c>
      <c r="S777" s="17" t="s">
        <v>3531</v>
      </c>
      <c r="T777" s="17" t="s">
        <v>268</v>
      </c>
      <c r="U777" s="17" t="s">
        <v>389</v>
      </c>
      <c r="V777" s="8" t="n">
        <v>55</v>
      </c>
      <c r="W777" s="8" t="n">
        <v>14</v>
      </c>
      <c r="X777" s="8" t="n">
        <v>8</v>
      </c>
      <c r="Y777" s="8" t="n">
        <v>4</v>
      </c>
      <c r="Z777" s="8" t="n">
        <v>22</v>
      </c>
      <c r="AA777" s="8" t="n">
        <v>13</v>
      </c>
      <c r="AB777" s="8" t="n">
        <v>60</v>
      </c>
      <c r="AC777" s="18" t="n">
        <f aca="false">Z777/V777</f>
        <v>0.4</v>
      </c>
      <c r="AD777" s="19" t="n">
        <f aca="false">IF(FZ777&gt;V777,Z777-V777*(GC777-Z777)/(FZ777-V777),0)</f>
        <v>14.1428571428571</v>
      </c>
      <c r="AE777" s="19" t="n">
        <v>9.439</v>
      </c>
      <c r="AF777" s="8" t="n">
        <v>-8</v>
      </c>
      <c r="AG777" s="8" t="n">
        <v>0.4</v>
      </c>
      <c r="AH777" s="8" t="n">
        <v>10</v>
      </c>
      <c r="AI777" s="8" t="n">
        <v>870</v>
      </c>
      <c r="AJ777" s="8" t="n">
        <v>38444</v>
      </c>
      <c r="AK777" s="19" t="n">
        <v>640.36666666667</v>
      </c>
      <c r="AL777" s="8" t="n">
        <v>640.37</v>
      </c>
      <c r="AM777" s="8" t="n">
        <v>641</v>
      </c>
      <c r="AN777" s="18" t="n">
        <f aca="false">AJ777/60/V777</f>
        <v>11.649696969697</v>
      </c>
      <c r="AO777" s="8" t="n">
        <v>19.68</v>
      </c>
      <c r="AP777" s="12" t="n">
        <f aca="false">IF(EF777&gt;0,Z777/EF777,0)</f>
        <v>0.785714285714286</v>
      </c>
      <c r="AQ777" s="8" t="n">
        <v>122</v>
      </c>
      <c r="AR777" s="8" t="n">
        <v>122</v>
      </c>
      <c r="AS777" s="8" t="n">
        <v>122</v>
      </c>
      <c r="AT777" s="8" t="n">
        <v>101</v>
      </c>
      <c r="AU777" s="8" t="n">
        <v>101</v>
      </c>
      <c r="AV777" s="8" t="n">
        <v>69</v>
      </c>
      <c r="AW777" s="8" t="n">
        <v>71</v>
      </c>
      <c r="AX777" s="8" t="n">
        <v>30</v>
      </c>
      <c r="AY777" s="8" t="n">
        <v>1</v>
      </c>
      <c r="AZ777" s="8" t="n">
        <v>9</v>
      </c>
      <c r="BA777" s="8" t="n">
        <f aca="false">AY777+AZ777</f>
        <v>10</v>
      </c>
      <c r="BB777" s="8" t="n">
        <v>6.52</v>
      </c>
      <c r="BC777" s="8" t="n">
        <v>25.5507</v>
      </c>
      <c r="BD777" s="19" t="n">
        <v>74.9</v>
      </c>
      <c r="BE777" s="19" t="n">
        <v>7.01785435427616</v>
      </c>
      <c r="BF777" s="19" t="n">
        <f aca="false">AQ777+BD777</f>
        <v>196.9</v>
      </c>
      <c r="BG777" s="19" t="n">
        <f aca="false">IF(AL777&gt;0,BF777/AL777*60,0)</f>
        <v>18.4487093399129</v>
      </c>
      <c r="BH777" s="8" t="n">
        <v>219</v>
      </c>
      <c r="BI777" s="8" t="n">
        <v>203</v>
      </c>
      <c r="BJ777" s="8" t="n">
        <v>141</v>
      </c>
      <c r="BK777" s="12" t="n">
        <f aca="false">BH777/(BH777+BJ777)</f>
        <v>0.608333333333333</v>
      </c>
      <c r="BL777" s="8" t="n">
        <v>28</v>
      </c>
      <c r="BM777" s="8" t="n">
        <v>28</v>
      </c>
      <c r="BN777" s="8" t="n">
        <v>74</v>
      </c>
      <c r="BO777" s="8" t="n">
        <f aca="false">BM777-BN777</f>
        <v>-46</v>
      </c>
      <c r="BP777" s="8" t="n">
        <v>32</v>
      </c>
      <c r="BQ777" s="8" t="n">
        <v>18</v>
      </c>
      <c r="BR777" s="8" t="n">
        <v>14</v>
      </c>
      <c r="BS777" s="8" t="n">
        <v>11</v>
      </c>
      <c r="BT777" s="12" t="n">
        <f aca="false">BS777/(EA777+BS777)</f>
        <v>0.026378896882494</v>
      </c>
      <c r="BU777" s="8" t="n">
        <v>0</v>
      </c>
      <c r="BV777" s="8" t="n">
        <v>0</v>
      </c>
      <c r="BW777" s="12" t="n">
        <f aca="false">IF(BU777+BV777&gt;0,BU777/(BU777+BV777),0)</f>
        <v>0</v>
      </c>
      <c r="BX777" s="8" t="n">
        <v>0</v>
      </c>
      <c r="BY777" s="8" t="n">
        <v>0</v>
      </c>
      <c r="BZ777" s="8" t="n">
        <v>0</v>
      </c>
      <c r="CA777" s="8" t="n">
        <v>0</v>
      </c>
      <c r="CB777" s="8" t="n">
        <v>0</v>
      </c>
      <c r="CC777" s="8" t="n">
        <v>0</v>
      </c>
      <c r="CD777" s="8" t="n">
        <v>0</v>
      </c>
      <c r="CE777" s="8" t="n">
        <v>0</v>
      </c>
      <c r="CF777" s="8" t="n">
        <v>0</v>
      </c>
      <c r="CG777" s="8" t="n">
        <v>0</v>
      </c>
      <c r="CH777" s="8" t="n">
        <v>0</v>
      </c>
      <c r="CI777" s="8" t="n">
        <v>0</v>
      </c>
      <c r="CJ777" s="8" t="n">
        <v>0</v>
      </c>
      <c r="CK777" s="8" t="n">
        <v>1</v>
      </c>
      <c r="CL777" s="8" t="n">
        <v>5</v>
      </c>
      <c r="CM777" s="8" t="n">
        <v>3</v>
      </c>
      <c r="CN777" s="8" t="n">
        <v>0</v>
      </c>
      <c r="CO777" s="8" t="n">
        <v>0</v>
      </c>
      <c r="CP777" s="8" t="n">
        <v>0</v>
      </c>
      <c r="CQ777" s="8" t="n">
        <v>3</v>
      </c>
      <c r="CR777" s="8" t="n">
        <v>1</v>
      </c>
      <c r="CS777" s="8" t="n">
        <v>1</v>
      </c>
      <c r="CT777" s="8" t="n">
        <v>4</v>
      </c>
      <c r="CU777" s="8" t="n">
        <v>1</v>
      </c>
      <c r="CV777" s="8" t="n">
        <v>0</v>
      </c>
      <c r="CW777" s="8" t="n">
        <v>4</v>
      </c>
      <c r="CX777" s="8" t="n">
        <v>0</v>
      </c>
      <c r="CY777" s="8" t="n">
        <v>3</v>
      </c>
      <c r="CZ777" s="8" t="n">
        <v>3</v>
      </c>
      <c r="DA777" s="8" t="n">
        <v>26</v>
      </c>
      <c r="DB777" s="8" t="n">
        <v>5</v>
      </c>
      <c r="DC777" s="8" t="n">
        <v>1</v>
      </c>
      <c r="DD777" s="8" t="n">
        <v>1</v>
      </c>
      <c r="DE777" s="8" t="n">
        <v>9</v>
      </c>
      <c r="DF777" s="8" t="n">
        <v>4</v>
      </c>
      <c r="DG777" s="8" t="n">
        <v>0</v>
      </c>
      <c r="DH777" s="8" t="n">
        <v>49</v>
      </c>
      <c r="DI777" s="8" t="n">
        <v>5</v>
      </c>
      <c r="DJ777" s="8" t="n">
        <v>9</v>
      </c>
      <c r="DK777" s="8" t="n">
        <v>5</v>
      </c>
      <c r="DL777" s="8" t="n">
        <v>5</v>
      </c>
      <c r="DM777" s="8" t="n">
        <v>0</v>
      </c>
      <c r="DN777" s="8" t="n">
        <v>9</v>
      </c>
      <c r="DO777" s="8" t="n">
        <v>9</v>
      </c>
      <c r="DP777" s="8" t="n">
        <v>0</v>
      </c>
      <c r="DQ777" s="8" t="n">
        <f aca="false">DJ777-DI777</f>
        <v>4</v>
      </c>
      <c r="DR777" s="19" t="n">
        <v>3.775</v>
      </c>
      <c r="DS777" s="8" t="n">
        <v>5</v>
      </c>
      <c r="DT777" s="8" t="n">
        <v>0</v>
      </c>
      <c r="DU777" s="8" t="n">
        <v>0</v>
      </c>
      <c r="DV777" s="8" t="n">
        <v>0</v>
      </c>
      <c r="DW777" s="8" t="n">
        <v>0</v>
      </c>
      <c r="DX777" s="8" t="n">
        <v>631</v>
      </c>
      <c r="DY777" s="8" t="n">
        <v>521</v>
      </c>
      <c r="DZ777" s="8" t="n">
        <v>492</v>
      </c>
      <c r="EA777" s="8" t="n">
        <v>406</v>
      </c>
      <c r="EB777" s="8" t="n">
        <v>346</v>
      </c>
      <c r="EC777" s="8" t="n">
        <v>299</v>
      </c>
      <c r="ED777" s="8" t="n">
        <v>31.13</v>
      </c>
      <c r="EE777" s="8" t="n">
        <v>23.39</v>
      </c>
      <c r="EF777" s="8" t="n">
        <v>28</v>
      </c>
      <c r="EG777" s="8" t="n">
        <v>30</v>
      </c>
      <c r="EH777" s="12" t="n">
        <f aca="false">EF777/EB777</f>
        <v>0.0809248554913295</v>
      </c>
      <c r="EI777" s="20" t="n">
        <f aca="false">1-EG777/EC777</f>
        <v>0.899665551839465</v>
      </c>
      <c r="EJ777" s="21" t="n">
        <f aca="false">EH777+EI777</f>
        <v>0.980590407330794</v>
      </c>
      <c r="EK777" s="8" t="n">
        <v>630</v>
      </c>
      <c r="EL777" s="8" t="n">
        <v>519</v>
      </c>
      <c r="EM777" s="8" t="n">
        <v>490</v>
      </c>
      <c r="EN777" s="8" t="n">
        <v>403</v>
      </c>
      <c r="EO777" s="8" t="n">
        <v>344</v>
      </c>
      <c r="EP777" s="8" t="n">
        <v>297</v>
      </c>
      <c r="EQ777" s="8" t="n">
        <v>28</v>
      </c>
      <c r="ER777" s="8" t="n">
        <v>30</v>
      </c>
      <c r="ES777" s="8" t="n">
        <v>302</v>
      </c>
      <c r="ET777" s="8" t="n">
        <v>250</v>
      </c>
      <c r="EU777" s="8" t="n">
        <v>114</v>
      </c>
      <c r="EV777" s="8" t="n">
        <v>100</v>
      </c>
      <c r="EW777" s="8" t="n">
        <v>16</v>
      </c>
      <c r="EX777" s="8" t="n">
        <v>13</v>
      </c>
      <c r="EY777" s="8" t="n">
        <v>37</v>
      </c>
      <c r="EZ777" s="8" t="n">
        <v>35</v>
      </c>
      <c r="FA777" s="8" t="n">
        <v>2</v>
      </c>
      <c r="FB777" s="8" t="n">
        <v>0.4</v>
      </c>
      <c r="FC777" s="8" t="n">
        <v>2.3</v>
      </c>
      <c r="FD777" s="19" t="n">
        <v>21.77</v>
      </c>
      <c r="FE777" s="18" t="n">
        <f aca="false">FD777/V777</f>
        <v>0.395818181818182</v>
      </c>
      <c r="FF777" s="8" t="n">
        <v>1.8398</v>
      </c>
      <c r="FG777" s="8" t="n">
        <v>1.64</v>
      </c>
      <c r="FH777" s="8" t="n">
        <v>-0.01</v>
      </c>
      <c r="FI777" s="8" t="n">
        <v>1.63</v>
      </c>
      <c r="FJ777" s="8" t="n">
        <v>2</v>
      </c>
      <c r="FK777" s="8" t="n">
        <v>0</v>
      </c>
      <c r="FL777" s="8" t="n">
        <v>0</v>
      </c>
      <c r="FM777" s="8" t="n">
        <f aca="false">BL777+BS777+AH777+DT777</f>
        <v>49</v>
      </c>
      <c r="FN777" s="19" t="n">
        <f aca="false">IF(DS777&gt;0,(BL777+BR777)/DS777,0)</f>
        <v>8.4</v>
      </c>
      <c r="FO777" s="12" t="n">
        <v>0.094021294</v>
      </c>
      <c r="FP777" s="19" t="n">
        <f aca="false">Z777-AH777/10</f>
        <v>21</v>
      </c>
      <c r="FQ777" s="19" t="n">
        <f aca="false">Z777+DR777/5</f>
        <v>22.755</v>
      </c>
      <c r="FR777" s="19" t="n">
        <f aca="false">(DX777+DY777)/AL777*60</f>
        <v>107.937598575823</v>
      </c>
      <c r="FS777" s="8" t="n">
        <v>13</v>
      </c>
      <c r="FT777" s="17" t="s">
        <v>3532</v>
      </c>
      <c r="FU777" s="8" t="n">
        <v>200</v>
      </c>
      <c r="FV777" s="22"/>
      <c r="FW777" s="17" t="s">
        <v>270</v>
      </c>
      <c r="FX777" s="23" t="n">
        <v>832500</v>
      </c>
      <c r="FY777" s="23" t="n">
        <v>863333</v>
      </c>
      <c r="FZ777" s="8" t="n">
        <v>62</v>
      </c>
      <c r="GA777" s="8" t="n">
        <v>14</v>
      </c>
      <c r="GB777" s="8" t="n">
        <v>9</v>
      </c>
      <c r="GC777" s="8" t="n">
        <v>23</v>
      </c>
      <c r="GD777" s="8" t="n">
        <v>-10</v>
      </c>
      <c r="GE777" s="8" t="n">
        <v>10</v>
      </c>
      <c r="GF777" s="8" t="n">
        <v>73</v>
      </c>
      <c r="GG777" s="8" t="n">
        <v>728</v>
      </c>
      <c r="GH777" s="8" t="n">
        <v>1.8</v>
      </c>
      <c r="GI777" s="8" t="n">
        <v>0.4</v>
      </c>
      <c r="GJ777" s="8" t="n">
        <v>2.2</v>
      </c>
      <c r="GK777" s="8" t="n">
        <f aca="false">Z777-AH777/10</f>
        <v>21</v>
      </c>
      <c r="GL777" s="22"/>
      <c r="GM777" s="22"/>
      <c r="GN777" s="22"/>
      <c r="GO777" s="22"/>
      <c r="GP777" s="22"/>
    </row>
    <row r="778" customFormat="false" ht="13.65" hidden="false" customHeight="true" outlineLevel="0" collapsed="false">
      <c r="A778" s="16" t="n">
        <v>34473</v>
      </c>
      <c r="B778" s="17" t="s">
        <v>1189</v>
      </c>
      <c r="C778" s="17" t="s">
        <v>460</v>
      </c>
      <c r="D778" s="17" t="s">
        <v>262</v>
      </c>
      <c r="E778" s="17" t="s">
        <v>262</v>
      </c>
      <c r="F778" s="8" t="n">
        <v>72</v>
      </c>
      <c r="G778" s="8" t="n">
        <v>190</v>
      </c>
      <c r="H778" s="22"/>
      <c r="I778" s="22"/>
      <c r="J778" s="22"/>
      <c r="K778" s="17" t="s">
        <v>273</v>
      </c>
      <c r="L778" s="8" t="n">
        <v>2017</v>
      </c>
      <c r="M778" s="8" t="n">
        <v>23</v>
      </c>
      <c r="N778" s="8" t="n">
        <v>1</v>
      </c>
      <c r="O778" s="8" t="n">
        <v>8480330</v>
      </c>
      <c r="P778" s="17" t="s">
        <v>3533</v>
      </c>
      <c r="Q778" s="17" t="s">
        <v>3534</v>
      </c>
      <c r="R778" s="17" t="s">
        <v>3535</v>
      </c>
      <c r="S778" s="17" t="s">
        <v>3536</v>
      </c>
      <c r="T778" s="17" t="s">
        <v>299</v>
      </c>
      <c r="U778" s="17" t="s">
        <v>567</v>
      </c>
      <c r="V778" s="8" t="n">
        <v>4</v>
      </c>
      <c r="W778" s="8" t="n">
        <v>2</v>
      </c>
      <c r="X778" s="8" t="n">
        <v>0</v>
      </c>
      <c r="Y778" s="8" t="n">
        <v>0</v>
      </c>
      <c r="Z778" s="8" t="n">
        <v>2</v>
      </c>
      <c r="AA778" s="8" t="n">
        <v>24</v>
      </c>
      <c r="AB778" s="8" t="n">
        <v>82</v>
      </c>
      <c r="AC778" s="18" t="n">
        <f aca="false">Z778/V778</f>
        <v>0.5</v>
      </c>
      <c r="AD778" s="19" t="n">
        <f aca="false">IF(FZ778&gt;V778,Z778-V778*(GC778-Z778)/(FZ778-V778),0)</f>
        <v>0</v>
      </c>
      <c r="AE778" s="19" t="n">
        <v>1</v>
      </c>
      <c r="AF778" s="8" t="n">
        <v>1</v>
      </c>
      <c r="AG778" s="8" t="n">
        <v>1</v>
      </c>
      <c r="AH778" s="8" t="n">
        <v>0</v>
      </c>
      <c r="AI778" s="8" t="n">
        <v>73</v>
      </c>
      <c r="AJ778" s="8" t="n">
        <v>3805</v>
      </c>
      <c r="AK778" s="19" t="n">
        <v>63.416666666667</v>
      </c>
      <c r="AL778" s="8" t="n">
        <v>63.42</v>
      </c>
      <c r="AM778" s="8" t="n">
        <v>63</v>
      </c>
      <c r="AN778" s="18" t="n">
        <f aca="false">AJ778/60/V778</f>
        <v>15.8541666666667</v>
      </c>
      <c r="AO778" s="8" t="n">
        <v>26.77</v>
      </c>
      <c r="AP778" s="12" t="n">
        <f aca="false">IF(EF778&gt;0,Z778/EF778,0)</f>
        <v>1</v>
      </c>
      <c r="AQ778" s="8" t="n">
        <v>22</v>
      </c>
      <c r="AR778" s="8" t="n">
        <v>22</v>
      </c>
      <c r="AS778" s="8" t="n">
        <v>22</v>
      </c>
      <c r="AT778" s="8" t="n">
        <v>20</v>
      </c>
      <c r="AU778" s="8" t="n">
        <v>20</v>
      </c>
      <c r="AV778" s="8" t="n">
        <v>16</v>
      </c>
      <c r="AW778" s="8" t="n">
        <v>16</v>
      </c>
      <c r="AX778" s="8" t="n">
        <v>11</v>
      </c>
      <c r="AY778" s="8" t="n">
        <v>1</v>
      </c>
      <c r="AZ778" s="8" t="n">
        <v>1</v>
      </c>
      <c r="BA778" s="8" t="n">
        <f aca="false">AY778+AZ778</f>
        <v>2</v>
      </c>
      <c r="BB778" s="8" t="n">
        <v>2.43</v>
      </c>
      <c r="BC778" s="8" t="n">
        <v>20.75</v>
      </c>
      <c r="BD778" s="19" t="n">
        <v>0</v>
      </c>
      <c r="BE778" s="19" t="n">
        <v>0</v>
      </c>
      <c r="BF778" s="19" t="n">
        <f aca="false">AQ778+BD778</f>
        <v>22</v>
      </c>
      <c r="BG778" s="19" t="n">
        <f aca="false">IF(AL778&gt;0,BF778/AL778*60,0)</f>
        <v>20.8136234626301</v>
      </c>
      <c r="BH778" s="8" t="n">
        <v>30</v>
      </c>
      <c r="BI778" s="8" t="n">
        <v>23</v>
      </c>
      <c r="BJ778" s="8" t="n">
        <v>15</v>
      </c>
      <c r="BK778" s="12" t="n">
        <f aca="false">BH778/(BH778+BJ778)</f>
        <v>0.666666666666667</v>
      </c>
      <c r="BL778" s="8" t="n">
        <v>6</v>
      </c>
      <c r="BM778" s="8" t="n">
        <v>6</v>
      </c>
      <c r="BN778" s="8" t="n">
        <v>5</v>
      </c>
      <c r="BO778" s="8" t="n">
        <f aca="false">BM778-BN778</f>
        <v>1</v>
      </c>
      <c r="BP778" s="8" t="n">
        <v>4</v>
      </c>
      <c r="BQ778" s="8" t="n">
        <v>1</v>
      </c>
      <c r="BR778" s="8" t="n">
        <v>2</v>
      </c>
      <c r="BS778" s="8" t="n">
        <v>3</v>
      </c>
      <c r="BT778" s="12" t="n">
        <f aca="false">BS778/(EA778+BS778)</f>
        <v>0.0731707317073171</v>
      </c>
      <c r="BU778" s="8" t="n">
        <v>1</v>
      </c>
      <c r="BV778" s="8" t="n">
        <v>0</v>
      </c>
      <c r="BW778" s="12" t="n">
        <f aca="false">IF(BU778+BV778&gt;0,BU778/(BU778+BV778),0)</f>
        <v>1</v>
      </c>
      <c r="BX778" s="8" t="n">
        <v>0</v>
      </c>
      <c r="BY778" s="8" t="n">
        <v>0</v>
      </c>
      <c r="BZ778" s="8" t="n">
        <v>0</v>
      </c>
      <c r="CA778" s="8" t="n">
        <v>0</v>
      </c>
      <c r="CB778" s="8" t="n">
        <v>1</v>
      </c>
      <c r="CC778" s="8" t="n">
        <v>0</v>
      </c>
      <c r="CD778" s="8" t="n">
        <v>1</v>
      </c>
      <c r="CE778" s="8" t="n">
        <v>0</v>
      </c>
      <c r="CF778" s="8" t="n">
        <v>0</v>
      </c>
      <c r="CG778" s="8" t="n">
        <v>0</v>
      </c>
      <c r="CH778" s="8" t="n">
        <v>0</v>
      </c>
      <c r="CI778" s="8" t="n">
        <v>0</v>
      </c>
      <c r="CJ778" s="8" t="n">
        <v>0</v>
      </c>
      <c r="CK778" s="8" t="n">
        <v>0</v>
      </c>
      <c r="CL778" s="8" t="n">
        <v>0</v>
      </c>
      <c r="CM778" s="8" t="n">
        <v>0</v>
      </c>
      <c r="CN778" s="8" t="n">
        <v>0</v>
      </c>
      <c r="CO778" s="8" t="n">
        <v>0</v>
      </c>
      <c r="CP778" s="8" t="n">
        <v>0</v>
      </c>
      <c r="CQ778" s="8" t="n">
        <v>0</v>
      </c>
      <c r="CR778" s="8" t="n">
        <v>1</v>
      </c>
      <c r="CS778" s="8" t="n">
        <v>0</v>
      </c>
      <c r="CT778" s="8" t="n">
        <v>0</v>
      </c>
      <c r="CU778" s="8" t="n">
        <v>0</v>
      </c>
      <c r="CV778" s="8" t="n">
        <v>0</v>
      </c>
      <c r="CW778" s="8" t="n">
        <v>1</v>
      </c>
      <c r="CX778" s="8" t="n">
        <v>0</v>
      </c>
      <c r="CY778" s="8" t="n">
        <v>0</v>
      </c>
      <c r="CZ778" s="8" t="n">
        <v>0</v>
      </c>
      <c r="DA778" s="8" t="n">
        <v>4</v>
      </c>
      <c r="DB778" s="8" t="n">
        <v>1</v>
      </c>
      <c r="DC778" s="8" t="n">
        <v>4</v>
      </c>
      <c r="DD778" s="8" t="n">
        <v>1</v>
      </c>
      <c r="DE778" s="8" t="n">
        <v>0</v>
      </c>
      <c r="DF778" s="8" t="n">
        <v>2</v>
      </c>
      <c r="DG778" s="8" t="n">
        <v>0</v>
      </c>
      <c r="DH778" s="8" t="n">
        <v>8</v>
      </c>
      <c r="DI778" s="8" t="n">
        <v>0</v>
      </c>
      <c r="DJ778" s="8" t="n">
        <v>2</v>
      </c>
      <c r="DK778" s="8" t="n">
        <v>0</v>
      </c>
      <c r="DL778" s="8" t="n">
        <v>0</v>
      </c>
      <c r="DM778" s="8" t="n">
        <v>0</v>
      </c>
      <c r="DN778" s="8" t="n">
        <v>2</v>
      </c>
      <c r="DO778" s="8" t="n">
        <v>2</v>
      </c>
      <c r="DP778" s="8" t="n">
        <v>0</v>
      </c>
      <c r="DQ778" s="8" t="n">
        <f aca="false">DJ778-DI778</f>
        <v>2</v>
      </c>
      <c r="DR778" s="19" t="n">
        <v>1.974</v>
      </c>
      <c r="DS778" s="8" t="n">
        <v>0</v>
      </c>
      <c r="DT778" s="8" t="n">
        <v>0</v>
      </c>
      <c r="DU778" s="8" t="n">
        <v>0</v>
      </c>
      <c r="DV778" s="8" t="n">
        <v>0</v>
      </c>
      <c r="DW778" s="8" t="n">
        <v>0</v>
      </c>
      <c r="DX778" s="8" t="n">
        <v>76</v>
      </c>
      <c r="DY778" s="8" t="n">
        <v>48</v>
      </c>
      <c r="DZ778" s="8" t="n">
        <v>61</v>
      </c>
      <c r="EA778" s="8" t="n">
        <v>38</v>
      </c>
      <c r="EB778" s="8" t="n">
        <v>44</v>
      </c>
      <c r="EC778" s="8" t="n">
        <v>24</v>
      </c>
      <c r="ED778" s="8" t="n">
        <v>4.86</v>
      </c>
      <c r="EE778" s="8" t="n">
        <v>2.15</v>
      </c>
      <c r="EF778" s="8" t="n">
        <v>2</v>
      </c>
      <c r="EG778" s="8" t="n">
        <v>1</v>
      </c>
      <c r="EH778" s="12" t="n">
        <f aca="false">EF778/EB778</f>
        <v>0.0454545454545455</v>
      </c>
      <c r="EI778" s="20" t="n">
        <f aca="false">1-EG778/EC778</f>
        <v>0.958333333333333</v>
      </c>
      <c r="EJ778" s="21" t="n">
        <f aca="false">EH778+EI778</f>
        <v>1.00378787878788</v>
      </c>
      <c r="EK778" s="8" t="n">
        <v>76</v>
      </c>
      <c r="EL778" s="8" t="n">
        <v>47</v>
      </c>
      <c r="EM778" s="8" t="n">
        <v>61</v>
      </c>
      <c r="EN778" s="8" t="n">
        <v>37</v>
      </c>
      <c r="EO778" s="8" t="n">
        <v>44</v>
      </c>
      <c r="EP778" s="8" t="n">
        <v>23</v>
      </c>
      <c r="EQ778" s="8" t="n">
        <v>2</v>
      </c>
      <c r="ER778" s="8" t="n">
        <v>1</v>
      </c>
      <c r="ES778" s="8" t="n">
        <v>40</v>
      </c>
      <c r="ET778" s="8" t="n">
        <v>23</v>
      </c>
      <c r="EU778" s="8" t="n">
        <v>18</v>
      </c>
      <c r="EV778" s="8" t="n">
        <v>5</v>
      </c>
      <c r="EW778" s="8" t="n">
        <v>2</v>
      </c>
      <c r="EX778" s="8" t="n">
        <v>0</v>
      </c>
      <c r="EY778" s="8" t="n">
        <v>3</v>
      </c>
      <c r="EZ778" s="8" t="n">
        <v>7</v>
      </c>
      <c r="FA778" s="8" t="n">
        <v>0.2</v>
      </c>
      <c r="FB778" s="8" t="n">
        <v>0.1</v>
      </c>
      <c r="FC778" s="8" t="n">
        <v>0.3</v>
      </c>
      <c r="FD778" s="19" t="n">
        <v>3.91</v>
      </c>
      <c r="FE778" s="18" t="n">
        <f aca="false">FD778/V778</f>
        <v>0.9775</v>
      </c>
      <c r="FF778" s="8" t="n">
        <v>0.1637</v>
      </c>
      <c r="FG778" s="8" t="n">
        <v>0</v>
      </c>
      <c r="FH778" s="8" t="n">
        <v>0</v>
      </c>
      <c r="FI778" s="8" t="n">
        <v>0</v>
      </c>
      <c r="FJ778" s="22"/>
      <c r="FK778" s="22"/>
      <c r="FL778" s="22"/>
      <c r="FM778" s="8" t="n">
        <f aca="false">BL778+BS778+AH778+DT778</f>
        <v>9</v>
      </c>
      <c r="FN778" s="19" t="n">
        <f aca="false">IF(DS778&gt;0,(BL778+BR778)/DS778,0)</f>
        <v>0</v>
      </c>
      <c r="FO778" s="12" t="n">
        <v>0.191588785</v>
      </c>
      <c r="FP778" s="19" t="n">
        <f aca="false">Z778-AH778/10</f>
        <v>2</v>
      </c>
      <c r="FQ778" s="19" t="n">
        <f aca="false">Z778+DR778/5</f>
        <v>2.3948</v>
      </c>
      <c r="FR778" s="19" t="n">
        <f aca="false">(DX778+DY778)/AL778*60</f>
        <v>117.313150425733</v>
      </c>
      <c r="FS778" s="22"/>
      <c r="FT778" s="22"/>
      <c r="FU778" s="22"/>
      <c r="FV778" s="17" t="s">
        <v>412</v>
      </c>
      <c r="FW778" s="17" t="s">
        <v>270</v>
      </c>
      <c r="FX778" s="23" t="n">
        <v>925000</v>
      </c>
      <c r="FY778" s="23" t="n">
        <v>925000</v>
      </c>
      <c r="FZ778" s="8" t="n">
        <v>4</v>
      </c>
      <c r="GA778" s="8" t="n">
        <v>2</v>
      </c>
      <c r="GB778" s="8" t="n">
        <v>0</v>
      </c>
      <c r="GC778" s="8" t="n">
        <v>2</v>
      </c>
      <c r="GD778" s="8" t="n">
        <v>1</v>
      </c>
      <c r="GE778" s="8" t="n">
        <v>0</v>
      </c>
      <c r="GF778" s="8" t="n">
        <v>16</v>
      </c>
      <c r="GG778" s="8" t="n">
        <v>63</v>
      </c>
      <c r="GH778" s="8" t="n">
        <v>0.2</v>
      </c>
      <c r="GI778" s="8" t="n">
        <v>0.1</v>
      </c>
      <c r="GJ778" s="8" t="n">
        <v>0.3</v>
      </c>
      <c r="GK778" s="8" t="n">
        <f aca="false">Z778-AH778/10</f>
        <v>2</v>
      </c>
      <c r="GL778" s="22"/>
      <c r="GM778" s="22"/>
      <c r="GN778" s="22"/>
      <c r="GO778" s="22"/>
      <c r="GP778" s="22"/>
    </row>
    <row r="779" customFormat="false" ht="13.65" hidden="false" customHeight="true" outlineLevel="0" collapsed="false">
      <c r="A779" s="16" t="n">
        <v>34388</v>
      </c>
      <c r="B779" s="17" t="s">
        <v>1121</v>
      </c>
      <c r="C779" s="17" t="s">
        <v>385</v>
      </c>
      <c r="D779" s="17" t="s">
        <v>283</v>
      </c>
      <c r="E779" s="17" t="s">
        <v>283</v>
      </c>
      <c r="F779" s="8" t="n">
        <v>74</v>
      </c>
      <c r="G779" s="8" t="n">
        <v>220</v>
      </c>
      <c r="H779" s="8" t="n">
        <v>2012</v>
      </c>
      <c r="I779" s="8" t="n">
        <v>1</v>
      </c>
      <c r="J779" s="8" t="n">
        <v>29</v>
      </c>
      <c r="K779" s="17" t="s">
        <v>263</v>
      </c>
      <c r="L779" s="8" t="n">
        <v>2012</v>
      </c>
      <c r="M779" s="8" t="n">
        <v>23</v>
      </c>
      <c r="N779" s="8" t="n">
        <v>4</v>
      </c>
      <c r="O779" s="8" t="n">
        <v>8476870</v>
      </c>
      <c r="P779" s="17" t="s">
        <v>3537</v>
      </c>
      <c r="Q779" s="17" t="s">
        <v>3538</v>
      </c>
      <c r="R779" s="17" t="s">
        <v>3539</v>
      </c>
      <c r="S779" s="17" t="s">
        <v>3540</v>
      </c>
      <c r="T779" s="17" t="s">
        <v>313</v>
      </c>
      <c r="U779" s="17" t="s">
        <v>444</v>
      </c>
      <c r="V779" s="8" t="n">
        <v>8</v>
      </c>
      <c r="W779" s="8" t="n">
        <v>0</v>
      </c>
      <c r="X779" s="8" t="n">
        <v>1</v>
      </c>
      <c r="Y779" s="8" t="n">
        <v>1</v>
      </c>
      <c r="Z779" s="8" t="n">
        <v>1</v>
      </c>
      <c r="AA779" s="8" t="n">
        <v>29</v>
      </c>
      <c r="AB779" s="8" t="n">
        <v>77</v>
      </c>
      <c r="AC779" s="18" t="n">
        <f aca="false">Z779/V779</f>
        <v>0.125</v>
      </c>
      <c r="AD779" s="19" t="n">
        <f aca="false">IF(FZ779&gt;V779,Z779-V779*(GC779-Z779)/(FZ779-V779),0)</f>
        <v>0.142857142857143</v>
      </c>
      <c r="AE779" s="19" t="n">
        <v>0.303</v>
      </c>
      <c r="AF779" s="8" t="n">
        <v>0</v>
      </c>
      <c r="AG779" s="8" t="n">
        <v>0</v>
      </c>
      <c r="AH779" s="8" t="n">
        <v>0</v>
      </c>
      <c r="AI779" s="8" t="n">
        <v>98</v>
      </c>
      <c r="AJ779" s="8" t="n">
        <v>3937</v>
      </c>
      <c r="AK779" s="19" t="n">
        <v>65.616666666667</v>
      </c>
      <c r="AL779" s="8" t="n">
        <v>65.62</v>
      </c>
      <c r="AM779" s="8" t="n">
        <v>66</v>
      </c>
      <c r="AN779" s="18" t="n">
        <f aca="false">AJ779/60/V779</f>
        <v>8.20208333333333</v>
      </c>
      <c r="AO779" s="8" t="n">
        <v>14.12</v>
      </c>
      <c r="AP779" s="12" t="n">
        <f aca="false">IF(EF779&gt;0,Z779/EF779,0)</f>
        <v>1</v>
      </c>
      <c r="AQ779" s="8" t="n">
        <v>19</v>
      </c>
      <c r="AR779" s="8" t="n">
        <v>19</v>
      </c>
      <c r="AS779" s="8" t="n">
        <v>19</v>
      </c>
      <c r="AT779" s="8" t="n">
        <v>13</v>
      </c>
      <c r="AU779" s="8" t="n">
        <v>13</v>
      </c>
      <c r="AV779" s="8" t="n">
        <v>8</v>
      </c>
      <c r="AW779" s="8" t="n">
        <v>7</v>
      </c>
      <c r="AX779" s="8" t="n">
        <v>2</v>
      </c>
      <c r="AY779" s="8" t="n">
        <v>0</v>
      </c>
      <c r="AZ779" s="8" t="n">
        <v>1</v>
      </c>
      <c r="BA779" s="8" t="n">
        <f aca="false">AY779+AZ779</f>
        <v>1</v>
      </c>
      <c r="BB779" s="8" t="n">
        <v>0.46</v>
      </c>
      <c r="BC779" s="8" t="n">
        <v>39</v>
      </c>
      <c r="BD779" s="19" t="n">
        <v>70</v>
      </c>
      <c r="BE779" s="19" t="n">
        <v>64.0081280162557</v>
      </c>
      <c r="BF779" s="19" t="n">
        <f aca="false">AQ779+BD779</f>
        <v>89</v>
      </c>
      <c r="BG779" s="19" t="n">
        <f aca="false">IF(AL779&gt;0,BF779/AL779*60,0)</f>
        <v>81.3776287717159</v>
      </c>
      <c r="BH779" s="8" t="n">
        <v>34</v>
      </c>
      <c r="BI779" s="8" t="n">
        <v>17</v>
      </c>
      <c r="BJ779" s="8" t="n">
        <v>20</v>
      </c>
      <c r="BK779" s="12" t="n">
        <f aca="false">BH779/(BH779+BJ779)</f>
        <v>0.62962962962963</v>
      </c>
      <c r="BL779" s="8" t="n">
        <v>8</v>
      </c>
      <c r="BM779" s="8" t="n">
        <v>8</v>
      </c>
      <c r="BN779" s="8" t="n">
        <v>10</v>
      </c>
      <c r="BO779" s="8" t="n">
        <f aca="false">BM779-BN779</f>
        <v>-2</v>
      </c>
      <c r="BP779" s="8" t="n">
        <v>5</v>
      </c>
      <c r="BQ779" s="8" t="n">
        <v>3</v>
      </c>
      <c r="BR779" s="8" t="n">
        <v>5</v>
      </c>
      <c r="BS779" s="8" t="n">
        <v>1</v>
      </c>
      <c r="BT779" s="12" t="n">
        <f aca="false">BS779/(EA779+BS779)</f>
        <v>0.025</v>
      </c>
      <c r="BU779" s="8" t="n">
        <v>1</v>
      </c>
      <c r="BV779" s="8" t="n">
        <v>1</v>
      </c>
      <c r="BW779" s="12" t="n">
        <f aca="false">IF(BU779+BV779&gt;0,BU779/(BU779+BV779),0)</f>
        <v>0.5</v>
      </c>
      <c r="BX779" s="8" t="n">
        <v>1</v>
      </c>
      <c r="BY779" s="8" t="n">
        <v>0</v>
      </c>
      <c r="BZ779" s="8" t="n">
        <v>0</v>
      </c>
      <c r="CA779" s="8" t="n">
        <v>0</v>
      </c>
      <c r="CB779" s="8" t="n">
        <v>0</v>
      </c>
      <c r="CC779" s="8" t="n">
        <v>1</v>
      </c>
      <c r="CD779" s="8" t="n">
        <v>0</v>
      </c>
      <c r="CE779" s="8" t="n">
        <v>1</v>
      </c>
      <c r="CF779" s="8" t="n">
        <v>0</v>
      </c>
      <c r="CG779" s="8" t="n">
        <v>0</v>
      </c>
      <c r="CH779" s="8" t="n">
        <v>1</v>
      </c>
      <c r="CI779" s="8" t="n">
        <v>0</v>
      </c>
      <c r="CJ779" s="8" t="n">
        <v>0</v>
      </c>
      <c r="CK779" s="8" t="n">
        <v>0</v>
      </c>
      <c r="CL779" s="8" t="n">
        <v>0</v>
      </c>
      <c r="CM779" s="8" t="n">
        <v>0</v>
      </c>
      <c r="CN779" s="8" t="n">
        <v>0</v>
      </c>
      <c r="CO779" s="8" t="n">
        <v>0</v>
      </c>
      <c r="CP779" s="8" t="n">
        <v>0</v>
      </c>
      <c r="CQ779" s="8" t="n">
        <v>0</v>
      </c>
      <c r="CR779" s="8" t="n">
        <v>0</v>
      </c>
      <c r="CS779" s="8" t="n">
        <v>0</v>
      </c>
      <c r="CT779" s="8" t="n">
        <v>0</v>
      </c>
      <c r="CU779" s="8" t="n">
        <v>0</v>
      </c>
      <c r="CV779" s="8" t="n">
        <v>0</v>
      </c>
      <c r="CW779" s="8" t="n">
        <v>0</v>
      </c>
      <c r="CX779" s="8" t="n">
        <v>0</v>
      </c>
      <c r="CY779" s="8" t="n">
        <v>1</v>
      </c>
      <c r="CZ779" s="8" t="n">
        <v>0</v>
      </c>
      <c r="DA779" s="8" t="n">
        <v>4</v>
      </c>
      <c r="DB779" s="8" t="n">
        <v>0</v>
      </c>
      <c r="DC779" s="8" t="n">
        <v>0</v>
      </c>
      <c r="DD779" s="8" t="n">
        <v>2</v>
      </c>
      <c r="DE779" s="8" t="n">
        <v>1</v>
      </c>
      <c r="DF779" s="8" t="n">
        <v>0</v>
      </c>
      <c r="DG779" s="8" t="n">
        <v>0</v>
      </c>
      <c r="DH779" s="8" t="n">
        <v>5</v>
      </c>
      <c r="DI779" s="8" t="n">
        <v>0</v>
      </c>
      <c r="DJ779" s="8" t="n">
        <v>2</v>
      </c>
      <c r="DK779" s="8" t="n">
        <v>0</v>
      </c>
      <c r="DL779" s="8" t="n">
        <v>0</v>
      </c>
      <c r="DM779" s="8" t="n">
        <v>0</v>
      </c>
      <c r="DN779" s="8" t="n">
        <v>2</v>
      </c>
      <c r="DO779" s="8" t="n">
        <v>2</v>
      </c>
      <c r="DP779" s="8" t="n">
        <v>0</v>
      </c>
      <c r="DQ779" s="8" t="n">
        <f aca="false">DJ779-DI779</f>
        <v>2</v>
      </c>
      <c r="DR779" s="19" t="n">
        <v>1.941</v>
      </c>
      <c r="DS779" s="8" t="n">
        <v>0</v>
      </c>
      <c r="DT779" s="8" t="n">
        <v>0</v>
      </c>
      <c r="DU779" s="8" t="n">
        <v>0</v>
      </c>
      <c r="DV779" s="8" t="n">
        <v>0</v>
      </c>
      <c r="DW779" s="8" t="n">
        <v>0</v>
      </c>
      <c r="DX779" s="8" t="n">
        <v>72</v>
      </c>
      <c r="DY779" s="8" t="n">
        <v>53</v>
      </c>
      <c r="DZ779" s="8" t="n">
        <v>49</v>
      </c>
      <c r="EA779" s="8" t="n">
        <v>39</v>
      </c>
      <c r="EB779" s="8" t="n">
        <v>29</v>
      </c>
      <c r="EC779" s="8" t="n">
        <v>30</v>
      </c>
      <c r="ED779" s="8" t="n">
        <v>2.28</v>
      </c>
      <c r="EE779" s="8" t="n">
        <v>2.01</v>
      </c>
      <c r="EF779" s="8" t="n">
        <v>1</v>
      </c>
      <c r="EG779" s="8" t="n">
        <v>1</v>
      </c>
      <c r="EH779" s="12" t="n">
        <f aca="false">EF779/EB779</f>
        <v>0.0344827586206897</v>
      </c>
      <c r="EI779" s="20" t="n">
        <f aca="false">1-EG779/EC779</f>
        <v>0.966666666666667</v>
      </c>
      <c r="EJ779" s="21" t="n">
        <f aca="false">EH779+EI779</f>
        <v>1.00114942528736</v>
      </c>
      <c r="EK779" s="8" t="n">
        <v>71</v>
      </c>
      <c r="EL779" s="8" t="n">
        <v>53</v>
      </c>
      <c r="EM779" s="8" t="n">
        <v>48</v>
      </c>
      <c r="EN779" s="8" t="n">
        <v>39</v>
      </c>
      <c r="EO779" s="8" t="n">
        <v>29</v>
      </c>
      <c r="EP779" s="8" t="n">
        <v>30</v>
      </c>
      <c r="EQ779" s="8" t="n">
        <v>1</v>
      </c>
      <c r="ER779" s="8" t="n">
        <v>1</v>
      </c>
      <c r="ES779" s="8" t="n">
        <v>34</v>
      </c>
      <c r="ET779" s="8" t="n">
        <v>25</v>
      </c>
      <c r="EU779" s="8" t="n">
        <v>13</v>
      </c>
      <c r="EV779" s="8" t="n">
        <v>11</v>
      </c>
      <c r="EW779" s="8" t="n">
        <v>0</v>
      </c>
      <c r="EX779" s="8" t="n">
        <v>1</v>
      </c>
      <c r="EY779" s="8" t="n">
        <v>1</v>
      </c>
      <c r="EZ779" s="8" t="n">
        <v>5</v>
      </c>
      <c r="FA779" s="8" t="n">
        <v>-0.1</v>
      </c>
      <c r="FB779" s="8" t="n">
        <v>0.1</v>
      </c>
      <c r="FC779" s="8" t="n">
        <v>0</v>
      </c>
      <c r="FD779" s="19" t="n">
        <v>2.5</v>
      </c>
      <c r="FE779" s="18" t="n">
        <f aca="false">FD779/V779</f>
        <v>0.3125</v>
      </c>
      <c r="FF779" s="8" t="n">
        <v>0.007</v>
      </c>
      <c r="FG779" s="8" t="n">
        <v>0</v>
      </c>
      <c r="FH779" s="8" t="n">
        <v>0</v>
      </c>
      <c r="FI779" s="8" t="n">
        <v>0</v>
      </c>
      <c r="FJ779" s="22"/>
      <c r="FK779" s="22"/>
      <c r="FL779" s="22"/>
      <c r="FM779" s="8" t="n">
        <f aca="false">BL779+BS779+AH779+DT779</f>
        <v>9</v>
      </c>
      <c r="FN779" s="19" t="n">
        <f aca="false">IF(DS779&gt;0,(BL779+BR779)/DS779,0)</f>
        <v>0</v>
      </c>
      <c r="FO779" s="12" t="n">
        <v>0</v>
      </c>
      <c r="FP779" s="19" t="n">
        <f aca="false">Z779-AH779/10</f>
        <v>1</v>
      </c>
      <c r="FQ779" s="19" t="n">
        <f aca="false">Z779+DR779/5</f>
        <v>1.3882</v>
      </c>
      <c r="FR779" s="19" t="n">
        <f aca="false">(DX779+DY779)/AL779*60</f>
        <v>114.294422432185</v>
      </c>
      <c r="FS779" s="22"/>
      <c r="FT779" s="22"/>
      <c r="FU779" s="22"/>
      <c r="FV779" s="22"/>
      <c r="FW779" s="17" t="s">
        <v>270</v>
      </c>
      <c r="FX779" s="23" t="n">
        <v>650000</v>
      </c>
      <c r="FY779" s="23" t="n">
        <v>650000</v>
      </c>
      <c r="FZ779" s="8" t="n">
        <v>64</v>
      </c>
      <c r="GA779" s="8" t="n">
        <v>3</v>
      </c>
      <c r="GB779" s="8" t="n">
        <v>4</v>
      </c>
      <c r="GC779" s="8" t="n">
        <v>7</v>
      </c>
      <c r="GD779" s="8" t="n">
        <v>-14</v>
      </c>
      <c r="GE779" s="8" t="n">
        <v>27</v>
      </c>
      <c r="GF779" s="8" t="n">
        <v>65</v>
      </c>
      <c r="GG779" s="8" t="n">
        <v>634</v>
      </c>
      <c r="GH779" s="8" t="n">
        <v>-0.6</v>
      </c>
      <c r="GI779" s="8" t="n">
        <v>0.3</v>
      </c>
      <c r="GJ779" s="8" t="n">
        <v>-0.4</v>
      </c>
      <c r="GK779" s="8" t="n">
        <f aca="false">Z779-AH779/10</f>
        <v>1</v>
      </c>
      <c r="GL779" s="22"/>
      <c r="GM779" s="22"/>
      <c r="GN779" s="22"/>
      <c r="GO779" s="22"/>
      <c r="GP779" s="22"/>
    </row>
    <row r="780" customFormat="false" ht="13.65" hidden="false" customHeight="true" outlineLevel="0" collapsed="false">
      <c r="A780" s="16" t="n">
        <v>34012</v>
      </c>
      <c r="B780" s="17" t="s">
        <v>727</v>
      </c>
      <c r="C780" s="17" t="s">
        <v>728</v>
      </c>
      <c r="D780" s="17" t="s">
        <v>283</v>
      </c>
      <c r="E780" s="17" t="s">
        <v>283</v>
      </c>
      <c r="F780" s="8" t="n">
        <v>73</v>
      </c>
      <c r="G780" s="8" t="n">
        <v>205</v>
      </c>
      <c r="H780" s="8" t="n">
        <v>2011</v>
      </c>
      <c r="I780" s="8" t="n">
        <v>1</v>
      </c>
      <c r="J780" s="8" t="n">
        <v>21</v>
      </c>
      <c r="K780" s="17" t="s">
        <v>273</v>
      </c>
      <c r="L780" s="8" t="n">
        <v>2014</v>
      </c>
      <c r="M780" s="8" t="n">
        <v>24</v>
      </c>
      <c r="N780" s="8" t="n">
        <v>4</v>
      </c>
      <c r="O780" s="8" t="n">
        <v>8476474</v>
      </c>
      <c r="P780" s="17" t="s">
        <v>3541</v>
      </c>
      <c r="Q780" s="17" t="s">
        <v>3542</v>
      </c>
      <c r="R780" s="17" t="s">
        <v>3543</v>
      </c>
      <c r="S780" s="17" t="s">
        <v>3540</v>
      </c>
      <c r="T780" s="17" t="s">
        <v>299</v>
      </c>
      <c r="U780" s="17" t="s">
        <v>581</v>
      </c>
      <c r="V780" s="8" t="n">
        <v>72</v>
      </c>
      <c r="W780" s="8" t="n">
        <v>13</v>
      </c>
      <c r="X780" s="8" t="n">
        <v>14</v>
      </c>
      <c r="Y780" s="8" t="n">
        <v>10</v>
      </c>
      <c r="Z780" s="8" t="n">
        <v>27</v>
      </c>
      <c r="AA780" s="8" t="n">
        <v>8</v>
      </c>
      <c r="AB780" s="8" t="n">
        <v>66</v>
      </c>
      <c r="AC780" s="18" t="n">
        <f aca="false">Z780/V780</f>
        <v>0.375</v>
      </c>
      <c r="AD780" s="19" t="n">
        <f aca="false">IF(FZ780&gt;V780,Z780-V780*(GC780-Z780)/(FZ780-V780),0)</f>
        <v>11.3478260869565</v>
      </c>
      <c r="AE780" s="19" t="n">
        <v>10.918</v>
      </c>
      <c r="AF780" s="8" t="n">
        <v>12</v>
      </c>
      <c r="AG780" s="8" t="n">
        <v>7.8</v>
      </c>
      <c r="AH780" s="8" t="n">
        <v>36</v>
      </c>
      <c r="AI780" s="8" t="n">
        <v>1266</v>
      </c>
      <c r="AJ780" s="8" t="n">
        <v>57398</v>
      </c>
      <c r="AK780" s="19" t="n">
        <v>956.63333333333</v>
      </c>
      <c r="AL780" s="8" t="n">
        <v>956.63</v>
      </c>
      <c r="AM780" s="8" t="n">
        <v>957</v>
      </c>
      <c r="AN780" s="18" t="n">
        <f aca="false">AJ780/60/V780</f>
        <v>13.2865740740741</v>
      </c>
      <c r="AO780" s="8" t="n">
        <v>22.48</v>
      </c>
      <c r="AP780" s="12" t="n">
        <f aca="false">IF(EF780&gt;0,Z780/EF780,0)</f>
        <v>0.642857142857143</v>
      </c>
      <c r="AQ780" s="8" t="n">
        <v>193</v>
      </c>
      <c r="AR780" s="8" t="n">
        <v>193</v>
      </c>
      <c r="AS780" s="8" t="n">
        <v>193</v>
      </c>
      <c r="AT780" s="8" t="n">
        <v>167</v>
      </c>
      <c r="AU780" s="8" t="n">
        <v>167</v>
      </c>
      <c r="AV780" s="8" t="n">
        <v>127</v>
      </c>
      <c r="AW780" s="8" t="n">
        <v>106</v>
      </c>
      <c r="AX780" s="8" t="n">
        <v>61</v>
      </c>
      <c r="AY780" s="8" t="n">
        <v>6</v>
      </c>
      <c r="AZ780" s="8" t="n">
        <v>7</v>
      </c>
      <c r="BA780" s="8" t="n">
        <f aca="false">AY780+AZ780</f>
        <v>13</v>
      </c>
      <c r="BB780" s="8" t="n">
        <v>12.44</v>
      </c>
      <c r="BC780" s="8" t="n">
        <v>33.3071</v>
      </c>
      <c r="BD780" s="19" t="n">
        <v>200.2</v>
      </c>
      <c r="BE780" s="19" t="n">
        <v>12.5565350709084</v>
      </c>
      <c r="BF780" s="19" t="n">
        <f aca="false">AQ780+BD780</f>
        <v>393.2</v>
      </c>
      <c r="BG780" s="19" t="n">
        <f aca="false">IF(AL780&gt;0,BF780/AL780*60,0)</f>
        <v>24.6615723947608</v>
      </c>
      <c r="BH780" s="8" t="n">
        <v>249</v>
      </c>
      <c r="BI780" s="8" t="n">
        <v>315</v>
      </c>
      <c r="BJ780" s="8" t="n">
        <v>390</v>
      </c>
      <c r="BK780" s="12" t="n">
        <f aca="false">BH780/(BH780+BJ780)</f>
        <v>0.389671361502347</v>
      </c>
      <c r="BL780" s="8" t="n">
        <v>112</v>
      </c>
      <c r="BM780" s="8" t="n">
        <v>112</v>
      </c>
      <c r="BN780" s="8" t="n">
        <v>106</v>
      </c>
      <c r="BO780" s="8" t="n">
        <f aca="false">BM780-BN780</f>
        <v>6</v>
      </c>
      <c r="BP780" s="8" t="n">
        <v>40</v>
      </c>
      <c r="BQ780" s="8" t="n">
        <v>15</v>
      </c>
      <c r="BR780" s="8" t="n">
        <v>33</v>
      </c>
      <c r="BS780" s="8" t="n">
        <v>41</v>
      </c>
      <c r="BT780" s="12" t="n">
        <f aca="false">BS780/(EA780+BS780)</f>
        <v>0.0598540145985402</v>
      </c>
      <c r="BU780" s="8" t="n">
        <v>20</v>
      </c>
      <c r="BV780" s="8" t="n">
        <v>35</v>
      </c>
      <c r="BW780" s="12" t="n">
        <f aca="false">IF(BU780+BV780&gt;0,BU780/(BU780+BV780),0)</f>
        <v>0.363636363636364</v>
      </c>
      <c r="BX780" s="8" t="n">
        <v>3</v>
      </c>
      <c r="BY780" s="8" t="n">
        <v>12</v>
      </c>
      <c r="BZ780" s="8" t="n">
        <v>9</v>
      </c>
      <c r="CA780" s="8" t="n">
        <v>6</v>
      </c>
      <c r="CB780" s="8" t="n">
        <v>8</v>
      </c>
      <c r="CC780" s="8" t="n">
        <v>17</v>
      </c>
      <c r="CD780" s="8" t="n">
        <v>4</v>
      </c>
      <c r="CE780" s="8" t="n">
        <v>7</v>
      </c>
      <c r="CF780" s="8" t="n">
        <v>5</v>
      </c>
      <c r="CG780" s="8" t="n">
        <v>13</v>
      </c>
      <c r="CH780" s="8" t="n">
        <v>12</v>
      </c>
      <c r="CI780" s="8" t="n">
        <v>23</v>
      </c>
      <c r="CJ780" s="8" t="n">
        <v>0</v>
      </c>
      <c r="CK780" s="8" t="n">
        <v>0</v>
      </c>
      <c r="CL780" s="8" t="n">
        <v>3</v>
      </c>
      <c r="CM780" s="8" t="n">
        <v>4</v>
      </c>
      <c r="CN780" s="8" t="n">
        <v>1</v>
      </c>
      <c r="CO780" s="8" t="n">
        <v>0</v>
      </c>
      <c r="CP780" s="8" t="n">
        <v>0</v>
      </c>
      <c r="CQ780" s="8" t="n">
        <v>1</v>
      </c>
      <c r="CR780" s="8" t="n">
        <v>0</v>
      </c>
      <c r="CS780" s="8" t="n">
        <v>0</v>
      </c>
      <c r="CT780" s="8" t="n">
        <v>3</v>
      </c>
      <c r="CU780" s="8" t="n">
        <v>4</v>
      </c>
      <c r="CV780" s="8" t="n">
        <v>0</v>
      </c>
      <c r="CW780" s="8" t="n">
        <v>5</v>
      </c>
      <c r="CX780" s="8" t="n">
        <v>1</v>
      </c>
      <c r="CY780" s="8" t="n">
        <v>1</v>
      </c>
      <c r="CZ780" s="8" t="n">
        <v>2</v>
      </c>
      <c r="DA780" s="8" t="n">
        <v>36</v>
      </c>
      <c r="DB780" s="8" t="n">
        <v>10</v>
      </c>
      <c r="DC780" s="8" t="n">
        <v>1</v>
      </c>
      <c r="DD780" s="8" t="n">
        <v>7</v>
      </c>
      <c r="DE780" s="8" t="n">
        <v>39</v>
      </c>
      <c r="DF780" s="8" t="n">
        <v>18</v>
      </c>
      <c r="DG780" s="8" t="n">
        <v>8</v>
      </c>
      <c r="DH780" s="8" t="n">
        <v>44</v>
      </c>
      <c r="DI780" s="8" t="n">
        <v>11</v>
      </c>
      <c r="DJ780" s="8" t="n">
        <v>8</v>
      </c>
      <c r="DK780" s="8" t="n">
        <v>13</v>
      </c>
      <c r="DL780" s="8" t="n">
        <v>11</v>
      </c>
      <c r="DM780" s="8" t="n">
        <v>2</v>
      </c>
      <c r="DN780" s="8" t="n">
        <v>10</v>
      </c>
      <c r="DO780" s="8" t="n">
        <v>9</v>
      </c>
      <c r="DP780" s="8" t="n">
        <v>1</v>
      </c>
      <c r="DQ780" s="8" t="n">
        <f aca="false">DJ780-DI780</f>
        <v>-3</v>
      </c>
      <c r="DR780" s="19" t="n">
        <v>-4.895</v>
      </c>
      <c r="DS780" s="8" t="n">
        <v>8</v>
      </c>
      <c r="DT780" s="8" t="n">
        <v>2</v>
      </c>
      <c r="DU780" s="8" t="n">
        <v>0</v>
      </c>
      <c r="DV780" s="8" t="n">
        <v>1</v>
      </c>
      <c r="DW780" s="8" t="n">
        <v>0</v>
      </c>
      <c r="DX780" s="8" t="n">
        <v>867</v>
      </c>
      <c r="DY780" s="8" t="n">
        <v>853</v>
      </c>
      <c r="DZ780" s="8" t="n">
        <v>674</v>
      </c>
      <c r="EA780" s="8" t="n">
        <v>644</v>
      </c>
      <c r="EB780" s="8" t="n">
        <v>493</v>
      </c>
      <c r="EC780" s="8" t="n">
        <v>442</v>
      </c>
      <c r="ED780" s="8" t="n">
        <v>41.93</v>
      </c>
      <c r="EE780" s="8" t="n">
        <v>36.26</v>
      </c>
      <c r="EF780" s="8" t="n">
        <v>42</v>
      </c>
      <c r="EG780" s="8" t="n">
        <v>32</v>
      </c>
      <c r="EH780" s="12" t="n">
        <f aca="false">EF780/EB780</f>
        <v>0.0851926977687627</v>
      </c>
      <c r="EI780" s="20" t="n">
        <f aca="false">1-EG780/EC780</f>
        <v>0.927601809954751</v>
      </c>
      <c r="EJ780" s="21" t="n">
        <f aca="false">EH780+EI780</f>
        <v>1.01279450772351</v>
      </c>
      <c r="EK780" s="8" t="n">
        <v>866</v>
      </c>
      <c r="EL780" s="8" t="n">
        <v>854</v>
      </c>
      <c r="EM780" s="8" t="n">
        <v>675</v>
      </c>
      <c r="EN780" s="8" t="n">
        <v>645</v>
      </c>
      <c r="EO780" s="8" t="n">
        <v>494</v>
      </c>
      <c r="EP780" s="8" t="n">
        <v>444</v>
      </c>
      <c r="EQ780" s="8" t="n">
        <v>42</v>
      </c>
      <c r="ER780" s="8" t="n">
        <v>32</v>
      </c>
      <c r="ES780" s="8" t="n">
        <v>420</v>
      </c>
      <c r="ET780" s="8" t="n">
        <v>398</v>
      </c>
      <c r="EU780" s="8" t="n">
        <v>171</v>
      </c>
      <c r="EV780" s="8" t="n">
        <v>134</v>
      </c>
      <c r="EW780" s="8" t="n">
        <v>25</v>
      </c>
      <c r="EX780" s="8" t="n">
        <v>19</v>
      </c>
      <c r="EY780" s="8" t="n">
        <v>61</v>
      </c>
      <c r="EZ780" s="8" t="n">
        <v>63</v>
      </c>
      <c r="FA780" s="8" t="n">
        <v>1.6</v>
      </c>
      <c r="FB780" s="8" t="n">
        <v>1.6</v>
      </c>
      <c r="FC780" s="8" t="n">
        <v>3.2</v>
      </c>
      <c r="FD780" s="19" t="n">
        <v>33.38</v>
      </c>
      <c r="FE780" s="18" t="n">
        <f aca="false">FD780/V780</f>
        <v>0.463611111111111</v>
      </c>
      <c r="FF780" s="8" t="n">
        <v>3.2905</v>
      </c>
      <c r="FG780" s="8" t="n">
        <v>0.15</v>
      </c>
      <c r="FH780" s="8" t="n">
        <v>0.34</v>
      </c>
      <c r="FI780" s="8" t="n">
        <v>0.49</v>
      </c>
      <c r="FJ780" s="22"/>
      <c r="FK780" s="22"/>
      <c r="FL780" s="22"/>
      <c r="FM780" s="8" t="n">
        <f aca="false">BL780+BS780+AH780+DT780</f>
        <v>191</v>
      </c>
      <c r="FN780" s="19" t="n">
        <f aca="false">IF(DS780&gt;0,(BL780+BR780)/DS780,0)</f>
        <v>18.125</v>
      </c>
      <c r="FO780" s="12" t="n">
        <v>0.0643719807</v>
      </c>
      <c r="FP780" s="19" t="n">
        <f aca="false">Z780-AH780/10</f>
        <v>23.4</v>
      </c>
      <c r="FQ780" s="19" t="n">
        <f aca="false">Z780+DR780/5</f>
        <v>26.021</v>
      </c>
      <c r="FR780" s="19" t="n">
        <f aca="false">(DX780+DY780)/AL780*60</f>
        <v>107.878699183592</v>
      </c>
      <c r="FS780" s="22"/>
      <c r="FT780" s="22"/>
      <c r="FU780" s="22"/>
      <c r="FV780" s="22"/>
      <c r="FW780" s="17" t="s">
        <v>270</v>
      </c>
      <c r="FX780" s="23" t="n">
        <v>660000</v>
      </c>
      <c r="FY780" s="23" t="n">
        <v>660000</v>
      </c>
      <c r="FZ780" s="8" t="n">
        <v>118</v>
      </c>
      <c r="GA780" s="8" t="n">
        <v>21</v>
      </c>
      <c r="GB780" s="8" t="n">
        <v>16</v>
      </c>
      <c r="GC780" s="8" t="n">
        <v>37</v>
      </c>
      <c r="GD780" s="8" t="n">
        <v>18</v>
      </c>
      <c r="GE780" s="8" t="n">
        <v>60</v>
      </c>
      <c r="GF780" s="8" t="n">
        <v>190</v>
      </c>
      <c r="GG780" s="8" t="n">
        <v>1463</v>
      </c>
      <c r="GH780" s="8" t="n">
        <v>2.2</v>
      </c>
      <c r="GI780" s="8" t="n">
        <v>2.6</v>
      </c>
      <c r="GJ780" s="8" t="n">
        <v>4.7</v>
      </c>
      <c r="GK780" s="8" t="n">
        <f aca="false">Z780-AH780/10</f>
        <v>23.4</v>
      </c>
      <c r="GL780" s="22"/>
      <c r="GM780" s="22"/>
      <c r="GN780" s="22"/>
      <c r="GO780" s="22"/>
      <c r="GP780" s="22"/>
    </row>
    <row r="781" customFormat="false" ht="13.65" hidden="false" customHeight="true" outlineLevel="0" collapsed="false">
      <c r="A781" s="16" t="n">
        <v>33712</v>
      </c>
      <c r="B781" s="17" t="s">
        <v>3544</v>
      </c>
      <c r="C781" s="17" t="s">
        <v>55</v>
      </c>
      <c r="D781" s="17" t="s">
        <v>283</v>
      </c>
      <c r="E781" s="17" t="s">
        <v>283</v>
      </c>
      <c r="F781" s="8" t="n">
        <v>76</v>
      </c>
      <c r="G781" s="8" t="n">
        <v>221</v>
      </c>
      <c r="H781" s="8" t="n">
        <v>2010</v>
      </c>
      <c r="I781" s="8" t="n">
        <v>2</v>
      </c>
      <c r="J781" s="8" t="n">
        <v>60</v>
      </c>
      <c r="K781" s="17" t="s">
        <v>273</v>
      </c>
      <c r="L781" s="8" t="n">
        <v>2015</v>
      </c>
      <c r="M781" s="8" t="n">
        <v>25</v>
      </c>
      <c r="N781" s="8" t="n">
        <v>3</v>
      </c>
      <c r="O781" s="8" t="n">
        <v>8475730</v>
      </c>
      <c r="P781" s="17" t="s">
        <v>3545</v>
      </c>
      <c r="Q781" s="17" t="s">
        <v>3546</v>
      </c>
      <c r="R781" s="17" t="s">
        <v>3547</v>
      </c>
      <c r="S781" s="17" t="s">
        <v>3548</v>
      </c>
      <c r="T781" s="17" t="s">
        <v>278</v>
      </c>
      <c r="U781" s="17" t="s">
        <v>473</v>
      </c>
      <c r="V781" s="8" t="n">
        <v>75</v>
      </c>
      <c r="W781" s="8" t="n">
        <v>8</v>
      </c>
      <c r="X781" s="8" t="n">
        <v>7</v>
      </c>
      <c r="Y781" s="8" t="n">
        <v>1</v>
      </c>
      <c r="Z781" s="8" t="n">
        <v>15</v>
      </c>
      <c r="AA781" s="8" t="n">
        <v>13</v>
      </c>
      <c r="AB781" s="8" t="n">
        <v>64</v>
      </c>
      <c r="AC781" s="18" t="n">
        <f aca="false">Z781/V781</f>
        <v>0.2</v>
      </c>
      <c r="AD781" s="19" t="n">
        <f aca="false">IF(FZ781&gt;V781,Z781-V781*(GC781-Z781)/(FZ781-V781),0)</f>
        <v>2</v>
      </c>
      <c r="AE781" s="19" t="n">
        <v>6.145</v>
      </c>
      <c r="AF781" s="8" t="n">
        <v>10</v>
      </c>
      <c r="AG781" s="8" t="n">
        <v>1</v>
      </c>
      <c r="AH781" s="8" t="n">
        <v>41</v>
      </c>
      <c r="AI781" s="8" t="n">
        <v>1854</v>
      </c>
      <c r="AJ781" s="8" t="n">
        <v>78951</v>
      </c>
      <c r="AK781" s="19" t="n">
        <v>1315.85</v>
      </c>
      <c r="AL781" s="8" t="n">
        <v>1315.88</v>
      </c>
      <c r="AM781" s="8" t="n">
        <v>1316</v>
      </c>
      <c r="AN781" s="18" t="n">
        <f aca="false">AJ781/60/V781</f>
        <v>17.5446666666667</v>
      </c>
      <c r="AO781" s="8" t="n">
        <v>29.14</v>
      </c>
      <c r="AP781" s="12" t="n">
        <f aca="false">IF(EF781&gt;0,Z781/EF781,0)</f>
        <v>0.326086956521739</v>
      </c>
      <c r="AQ781" s="8" t="n">
        <v>249</v>
      </c>
      <c r="AR781" s="8" t="n">
        <v>249</v>
      </c>
      <c r="AS781" s="8" t="n">
        <v>249</v>
      </c>
      <c r="AT781" s="8" t="n">
        <v>164</v>
      </c>
      <c r="AU781" s="8" t="n">
        <v>164</v>
      </c>
      <c r="AV781" s="8" t="n">
        <v>121</v>
      </c>
      <c r="AW781" s="8" t="n">
        <v>64</v>
      </c>
      <c r="AX781" s="8" t="n">
        <v>4</v>
      </c>
      <c r="AY781" s="8" t="n">
        <v>8</v>
      </c>
      <c r="AZ781" s="8" t="n">
        <v>9</v>
      </c>
      <c r="BA781" s="8" t="n">
        <f aca="false">AY781+AZ781</f>
        <v>17</v>
      </c>
      <c r="BB781" s="8" t="n">
        <v>4.59</v>
      </c>
      <c r="BC781" s="8" t="n">
        <v>58.7025</v>
      </c>
      <c r="BD781" s="19" t="n">
        <v>24.8</v>
      </c>
      <c r="BE781" s="19" t="n">
        <v>1.13082798191283</v>
      </c>
      <c r="BF781" s="19" t="n">
        <f aca="false">AQ781+BD781</f>
        <v>273.8</v>
      </c>
      <c r="BG781" s="19" t="n">
        <f aca="false">IF(AL781&gt;0,BF781/AL781*60,0)</f>
        <v>12.4844210718303</v>
      </c>
      <c r="BH781" s="8" t="n">
        <v>369</v>
      </c>
      <c r="BI781" s="8" t="n">
        <v>437</v>
      </c>
      <c r="BJ781" s="8" t="n">
        <v>526</v>
      </c>
      <c r="BK781" s="12" t="n">
        <f aca="false">BH781/(BH781+BJ781)</f>
        <v>0.412290502793296</v>
      </c>
      <c r="BL781" s="8" t="n">
        <v>201</v>
      </c>
      <c r="BM781" s="8" t="n">
        <v>201</v>
      </c>
      <c r="BN781" s="8" t="n">
        <v>97</v>
      </c>
      <c r="BO781" s="8" t="n">
        <f aca="false">BM781-BN781</f>
        <v>104</v>
      </c>
      <c r="BP781" s="8" t="n">
        <v>43</v>
      </c>
      <c r="BQ781" s="8" t="n">
        <v>44</v>
      </c>
      <c r="BR781" s="8" t="n">
        <v>25</v>
      </c>
      <c r="BS781" s="8" t="n">
        <v>155</v>
      </c>
      <c r="BT781" s="12" t="n">
        <f aca="false">BS781/(EA781+BS781)</f>
        <v>0.147338403041825</v>
      </c>
      <c r="BU781" s="8" t="n">
        <v>0</v>
      </c>
      <c r="BV781" s="8" t="n">
        <v>0</v>
      </c>
      <c r="BW781" s="12" t="n">
        <f aca="false">IF(BU781+BV781&gt;0,BU781/(BU781+BV781),0)</f>
        <v>0</v>
      </c>
      <c r="BX781" s="8" t="n">
        <v>0</v>
      </c>
      <c r="BY781" s="8" t="n">
        <v>0</v>
      </c>
      <c r="BZ781" s="8" t="n">
        <v>0</v>
      </c>
      <c r="CA781" s="8" t="n">
        <v>0</v>
      </c>
      <c r="CB781" s="8" t="n">
        <v>0</v>
      </c>
      <c r="CC781" s="8" t="n">
        <v>0</v>
      </c>
      <c r="CD781" s="8" t="n">
        <v>0</v>
      </c>
      <c r="CE781" s="8" t="n">
        <v>0</v>
      </c>
      <c r="CF781" s="8" t="n">
        <v>0</v>
      </c>
      <c r="CG781" s="8" t="n">
        <v>0</v>
      </c>
      <c r="CH781" s="8" t="n">
        <v>0</v>
      </c>
      <c r="CI781" s="8" t="n">
        <v>0</v>
      </c>
      <c r="CJ781" s="8" t="n">
        <v>0</v>
      </c>
      <c r="CK781" s="8" t="n">
        <v>0</v>
      </c>
      <c r="CL781" s="8" t="n">
        <v>1</v>
      </c>
      <c r="CM781" s="8" t="n">
        <v>2</v>
      </c>
      <c r="CN781" s="8" t="n">
        <v>0</v>
      </c>
      <c r="CO781" s="8" t="n">
        <v>0</v>
      </c>
      <c r="CP781" s="8" t="n">
        <v>0</v>
      </c>
      <c r="CQ781" s="8" t="n">
        <v>0</v>
      </c>
      <c r="CR781" s="8" t="n">
        <v>0</v>
      </c>
      <c r="CS781" s="8" t="n">
        <v>4</v>
      </c>
      <c r="CT781" s="8" t="n">
        <v>0</v>
      </c>
      <c r="CU781" s="8" t="n">
        <v>0</v>
      </c>
      <c r="CV781" s="8" t="n">
        <v>0</v>
      </c>
      <c r="CW781" s="8" t="n">
        <v>4</v>
      </c>
      <c r="CX781" s="8" t="n">
        <v>1</v>
      </c>
      <c r="CY781" s="8" t="n">
        <v>4</v>
      </c>
      <c r="CZ781" s="8" t="n">
        <v>3</v>
      </c>
      <c r="DA781" s="8" t="n">
        <v>35</v>
      </c>
      <c r="DB781" s="8" t="n">
        <v>4</v>
      </c>
      <c r="DC781" s="8" t="n">
        <v>0</v>
      </c>
      <c r="DD781" s="8" t="n">
        <v>52</v>
      </c>
      <c r="DE781" s="8" t="n">
        <v>7</v>
      </c>
      <c r="DF781" s="8" t="n">
        <v>1</v>
      </c>
      <c r="DG781" s="8" t="n">
        <v>0</v>
      </c>
      <c r="DH781" s="8" t="n">
        <v>57</v>
      </c>
      <c r="DI781" s="8" t="n">
        <v>15</v>
      </c>
      <c r="DJ781" s="8" t="n">
        <v>3</v>
      </c>
      <c r="DK781" s="8" t="n">
        <v>16</v>
      </c>
      <c r="DL781" s="8" t="n">
        <v>13</v>
      </c>
      <c r="DM781" s="8" t="n">
        <v>3</v>
      </c>
      <c r="DN781" s="8" t="n">
        <v>5</v>
      </c>
      <c r="DO781" s="8" t="n">
        <v>2</v>
      </c>
      <c r="DP781" s="8" t="n">
        <v>3</v>
      </c>
      <c r="DQ781" s="8" t="n">
        <f aca="false">DJ781-DI781</f>
        <v>-12</v>
      </c>
      <c r="DR781" s="19" t="n">
        <v>-4.845</v>
      </c>
      <c r="DS781" s="8" t="n">
        <v>12</v>
      </c>
      <c r="DT781" s="8" t="n">
        <v>3</v>
      </c>
      <c r="DU781" s="8" t="n">
        <v>0</v>
      </c>
      <c r="DV781" s="8" t="n">
        <v>0</v>
      </c>
      <c r="DW781" s="8" t="n">
        <v>0</v>
      </c>
      <c r="DX781" s="8" t="n">
        <v>1123</v>
      </c>
      <c r="DY781" s="8" t="n">
        <v>1297</v>
      </c>
      <c r="DZ781" s="8" t="n">
        <v>805</v>
      </c>
      <c r="EA781" s="8" t="n">
        <v>897</v>
      </c>
      <c r="EB781" s="8" t="n">
        <v>595</v>
      </c>
      <c r="EC781" s="8" t="n">
        <v>626</v>
      </c>
      <c r="ED781" s="8" t="n">
        <v>49.46</v>
      </c>
      <c r="EE781" s="8" t="n">
        <v>58.38</v>
      </c>
      <c r="EF781" s="8" t="n">
        <v>46</v>
      </c>
      <c r="EG781" s="8" t="n">
        <v>55</v>
      </c>
      <c r="EH781" s="12" t="n">
        <f aca="false">EF781/EB781</f>
        <v>0.0773109243697479</v>
      </c>
      <c r="EI781" s="20" t="n">
        <f aca="false">1-EG781/EC781</f>
        <v>0.912140575079872</v>
      </c>
      <c r="EJ781" s="21" t="n">
        <f aca="false">EH781+EI781</f>
        <v>0.98945149944962</v>
      </c>
      <c r="EK781" s="8" t="n">
        <v>1122</v>
      </c>
      <c r="EL781" s="8" t="n">
        <v>1297</v>
      </c>
      <c r="EM781" s="8" t="n">
        <v>805</v>
      </c>
      <c r="EN781" s="8" t="n">
        <v>898</v>
      </c>
      <c r="EO781" s="8" t="n">
        <v>597</v>
      </c>
      <c r="EP781" s="8" t="n">
        <v>627</v>
      </c>
      <c r="EQ781" s="8" t="n">
        <v>46</v>
      </c>
      <c r="ER781" s="8" t="n">
        <v>55</v>
      </c>
      <c r="ES781" s="8" t="n">
        <v>513</v>
      </c>
      <c r="ET781" s="8" t="n">
        <v>648</v>
      </c>
      <c r="EU781" s="8" t="n">
        <v>213</v>
      </c>
      <c r="EV781" s="8" t="n">
        <v>215</v>
      </c>
      <c r="EW781" s="8" t="n">
        <v>23</v>
      </c>
      <c r="EX781" s="8" t="n">
        <v>25</v>
      </c>
      <c r="EY781" s="8" t="n">
        <v>107</v>
      </c>
      <c r="EZ781" s="8" t="n">
        <v>93</v>
      </c>
      <c r="FA781" s="8" t="n">
        <v>0.8</v>
      </c>
      <c r="FB781" s="8" t="n">
        <v>3.7</v>
      </c>
      <c r="FC781" s="8" t="n">
        <v>4.4</v>
      </c>
      <c r="FD781" s="19" t="n">
        <v>26.02</v>
      </c>
      <c r="FE781" s="18" t="n">
        <f aca="false">FD781/V781</f>
        <v>0.346933333333333</v>
      </c>
      <c r="FF781" s="8" t="n">
        <v>1.6582</v>
      </c>
      <c r="FG781" s="8" t="n">
        <v>-0.5</v>
      </c>
      <c r="FH781" s="8" t="n">
        <v>0.56</v>
      </c>
      <c r="FI781" s="8" t="n">
        <v>0.06</v>
      </c>
      <c r="FJ781" s="22"/>
      <c r="FK781" s="22"/>
      <c r="FL781" s="22"/>
      <c r="FM781" s="8" t="n">
        <f aca="false">BL781+BS781+AH781+DT781</f>
        <v>400</v>
      </c>
      <c r="FN781" s="19" t="n">
        <f aca="false">IF(DS781&gt;0,(BL781+BR781)/DS781,0)</f>
        <v>18.8333333333333</v>
      </c>
      <c r="FO781" s="12" t="n">
        <v>0.0392227205</v>
      </c>
      <c r="FP781" s="19" t="n">
        <f aca="false">Z781-AH781/10</f>
        <v>10.9</v>
      </c>
      <c r="FQ781" s="19" t="n">
        <f aca="false">Z781+DR781/5</f>
        <v>14.031</v>
      </c>
      <c r="FR781" s="19" t="n">
        <f aca="false">(DX781+DY781)/AL781*60</f>
        <v>110.344408304709</v>
      </c>
      <c r="FS781" s="8" t="n">
        <v>4</v>
      </c>
      <c r="FT781" s="17" t="s">
        <v>326</v>
      </c>
      <c r="FU781" s="8" t="n">
        <v>195</v>
      </c>
      <c r="FV781" s="22"/>
      <c r="FW781" s="17" t="s">
        <v>270</v>
      </c>
      <c r="FX781" s="23" t="n">
        <v>800000</v>
      </c>
      <c r="FY781" s="23" t="n">
        <v>725000</v>
      </c>
      <c r="FZ781" s="8" t="n">
        <v>150</v>
      </c>
      <c r="GA781" s="8" t="n">
        <v>13</v>
      </c>
      <c r="GB781" s="8" t="n">
        <v>15</v>
      </c>
      <c r="GC781" s="8" t="n">
        <v>28</v>
      </c>
      <c r="GD781" s="8" t="n">
        <v>-6</v>
      </c>
      <c r="GE781" s="8" t="n">
        <v>83</v>
      </c>
      <c r="GF781" s="8" t="n">
        <v>225</v>
      </c>
      <c r="GG781" s="8" t="n">
        <v>2679</v>
      </c>
      <c r="GH781" s="8" t="n">
        <v>1.1</v>
      </c>
      <c r="GI781" s="8" t="n">
        <v>4.7</v>
      </c>
      <c r="GJ781" s="8" t="n">
        <v>5.8</v>
      </c>
      <c r="GK781" s="8" t="n">
        <f aca="false">Z781-AH781/10</f>
        <v>10.9</v>
      </c>
      <c r="GL781" s="22"/>
      <c r="GM781" s="22"/>
      <c r="GN781" s="22"/>
      <c r="GO781" s="22"/>
      <c r="GP781" s="22"/>
    </row>
    <row r="782" customFormat="false" ht="13.65" hidden="false" customHeight="true" outlineLevel="0" collapsed="false">
      <c r="A782" s="16" t="n">
        <v>31137</v>
      </c>
      <c r="B782" s="17" t="s">
        <v>1132</v>
      </c>
      <c r="C782" s="17" t="s">
        <v>261</v>
      </c>
      <c r="D782" s="17" t="s">
        <v>262</v>
      </c>
      <c r="E782" s="17" t="s">
        <v>262</v>
      </c>
      <c r="F782" s="8" t="n">
        <v>75</v>
      </c>
      <c r="G782" s="8" t="n">
        <v>224</v>
      </c>
      <c r="H782" s="8" t="n">
        <v>2003</v>
      </c>
      <c r="I782" s="8" t="n">
        <v>1</v>
      </c>
      <c r="J782" s="8" t="n">
        <v>16</v>
      </c>
      <c r="K782" s="17" t="s">
        <v>273</v>
      </c>
      <c r="L782" s="8" t="n">
        <v>2005</v>
      </c>
      <c r="M782" s="8" t="n">
        <v>32</v>
      </c>
      <c r="N782" s="8" t="n">
        <v>12</v>
      </c>
      <c r="O782" s="8" t="n">
        <v>8470609</v>
      </c>
      <c r="P782" s="17" t="s">
        <v>3549</v>
      </c>
      <c r="Q782" s="17" t="s">
        <v>3550</v>
      </c>
      <c r="R782" s="17" t="s">
        <v>3551</v>
      </c>
      <c r="S782" s="17" t="s">
        <v>3552</v>
      </c>
      <c r="T782" s="17" t="s">
        <v>299</v>
      </c>
      <c r="U782" s="17" t="s">
        <v>344</v>
      </c>
      <c r="V782" s="8" t="n">
        <v>4</v>
      </c>
      <c r="W782" s="8" t="n">
        <v>0</v>
      </c>
      <c r="X782" s="8" t="n">
        <v>0</v>
      </c>
      <c r="Y782" s="8" t="n">
        <v>0</v>
      </c>
      <c r="Z782" s="8" t="n">
        <v>0</v>
      </c>
      <c r="AA782" s="8" t="n">
        <v>30</v>
      </c>
      <c r="AB782" s="8" t="n">
        <v>85</v>
      </c>
      <c r="AC782" s="18" t="n">
        <f aca="false">Z782/V782</f>
        <v>0</v>
      </c>
      <c r="AD782" s="19" t="n">
        <f aca="false">IF(FZ782&gt;V782,Z782-V782*(GC782-Z782)/(FZ782-V782),0)</f>
        <v>-1.45339652448657</v>
      </c>
      <c r="AE782" s="19" t="n">
        <v>0</v>
      </c>
      <c r="AF782" s="8" t="n">
        <v>-2</v>
      </c>
      <c r="AG782" s="8" t="n">
        <v>-0.9</v>
      </c>
      <c r="AH782" s="8" t="n">
        <v>0</v>
      </c>
      <c r="AI782" s="8" t="n">
        <v>53</v>
      </c>
      <c r="AJ782" s="8" t="n">
        <v>2413</v>
      </c>
      <c r="AK782" s="19" t="n">
        <v>40.216666666667</v>
      </c>
      <c r="AL782" s="8" t="n">
        <v>40.22</v>
      </c>
      <c r="AM782" s="8" t="n">
        <v>40</v>
      </c>
      <c r="AN782" s="18" t="n">
        <f aca="false">AJ782/60/V782</f>
        <v>10.0541666666667</v>
      </c>
      <c r="AO782" s="8" t="n">
        <v>17.04</v>
      </c>
      <c r="AP782" s="12" t="n">
        <f aca="false">IF(EF782&gt;0,Z782/EF782,0)</f>
        <v>0</v>
      </c>
      <c r="AQ782" s="8" t="n">
        <v>6</v>
      </c>
      <c r="AR782" s="8" t="n">
        <v>6</v>
      </c>
      <c r="AS782" s="8" t="n">
        <v>6</v>
      </c>
      <c r="AT782" s="8" t="n">
        <v>5</v>
      </c>
      <c r="AU782" s="8" t="n">
        <v>5</v>
      </c>
      <c r="AV782" s="8" t="n">
        <v>4</v>
      </c>
      <c r="AW782" s="8" t="n">
        <v>6</v>
      </c>
      <c r="AX782" s="8" t="n">
        <v>4</v>
      </c>
      <c r="AY782" s="8" t="n">
        <v>0</v>
      </c>
      <c r="AZ782" s="8" t="n">
        <v>0</v>
      </c>
      <c r="BA782" s="8" t="n">
        <f aca="false">AY782+AZ782</f>
        <v>0</v>
      </c>
      <c r="BB782" s="8" t="n">
        <v>0.61</v>
      </c>
      <c r="BC782" s="8" t="n">
        <v>9</v>
      </c>
      <c r="BD782" s="19" t="n">
        <v>0</v>
      </c>
      <c r="BE782" s="19" t="n">
        <v>0</v>
      </c>
      <c r="BF782" s="19" t="n">
        <f aca="false">AQ782+BD782</f>
        <v>6</v>
      </c>
      <c r="BG782" s="19" t="n">
        <f aca="false">IF(AL782&gt;0,BF782/AL782*60,0)</f>
        <v>8.95077076081552</v>
      </c>
      <c r="BH782" s="8" t="n">
        <v>16</v>
      </c>
      <c r="BI782" s="8" t="n">
        <v>8</v>
      </c>
      <c r="BJ782" s="8" t="n">
        <v>12</v>
      </c>
      <c r="BK782" s="12" t="n">
        <f aca="false">BH782/(BH782+BJ782)</f>
        <v>0.571428571428571</v>
      </c>
      <c r="BL782" s="8" t="n">
        <v>11</v>
      </c>
      <c r="BM782" s="8" t="n">
        <v>11</v>
      </c>
      <c r="BN782" s="8" t="n">
        <v>5</v>
      </c>
      <c r="BO782" s="8" t="n">
        <f aca="false">BM782-BN782</f>
        <v>6</v>
      </c>
      <c r="BP782" s="8" t="n">
        <v>1</v>
      </c>
      <c r="BQ782" s="8" t="n">
        <v>0</v>
      </c>
      <c r="BR782" s="8" t="n">
        <v>0</v>
      </c>
      <c r="BS782" s="8" t="n">
        <v>1</v>
      </c>
      <c r="BT782" s="12" t="n">
        <f aca="false">BS782/(EA782+BS782)</f>
        <v>0.027027027027027</v>
      </c>
      <c r="BU782" s="8" t="n">
        <v>2</v>
      </c>
      <c r="BV782" s="8" t="n">
        <v>2</v>
      </c>
      <c r="BW782" s="12" t="n">
        <f aca="false">IF(BU782+BV782&gt;0,BU782/(BU782+BV782),0)</f>
        <v>0.5</v>
      </c>
      <c r="BX782" s="8" t="n">
        <v>1</v>
      </c>
      <c r="BY782" s="8" t="n">
        <v>2</v>
      </c>
      <c r="BZ782" s="8" t="n">
        <v>0</v>
      </c>
      <c r="CA782" s="8" t="n">
        <v>0</v>
      </c>
      <c r="CB782" s="8" t="n">
        <v>1</v>
      </c>
      <c r="CC782" s="8" t="n">
        <v>0</v>
      </c>
      <c r="CD782" s="8" t="n">
        <v>1</v>
      </c>
      <c r="CE782" s="8" t="n">
        <v>2</v>
      </c>
      <c r="CF782" s="8" t="n">
        <v>0</v>
      </c>
      <c r="CG782" s="8" t="n">
        <v>0</v>
      </c>
      <c r="CH782" s="8" t="n">
        <v>2</v>
      </c>
      <c r="CI782" s="8" t="n">
        <v>2</v>
      </c>
      <c r="CJ782" s="8" t="n">
        <v>0</v>
      </c>
      <c r="CK782" s="8" t="n">
        <v>0</v>
      </c>
      <c r="CL782" s="8" t="n">
        <v>0</v>
      </c>
      <c r="CM782" s="8" t="n">
        <v>0</v>
      </c>
      <c r="CN782" s="8" t="n">
        <v>0</v>
      </c>
      <c r="CO782" s="8" t="n">
        <v>0</v>
      </c>
      <c r="CP782" s="8" t="n">
        <v>0</v>
      </c>
      <c r="CQ782" s="8" t="n">
        <v>0</v>
      </c>
      <c r="CR782" s="8" t="n">
        <v>0</v>
      </c>
      <c r="CS782" s="8" t="n">
        <v>0</v>
      </c>
      <c r="CT782" s="8" t="n">
        <v>0</v>
      </c>
      <c r="CU782" s="8" t="n">
        <v>0</v>
      </c>
      <c r="CV782" s="8" t="n">
        <v>0</v>
      </c>
      <c r="CW782" s="8" t="n">
        <v>0</v>
      </c>
      <c r="CX782" s="8" t="n">
        <v>0</v>
      </c>
      <c r="CY782" s="8" t="n">
        <v>0</v>
      </c>
      <c r="CZ782" s="8" t="n">
        <v>1</v>
      </c>
      <c r="DA782" s="8" t="n">
        <v>0</v>
      </c>
      <c r="DB782" s="8" t="n">
        <v>0</v>
      </c>
      <c r="DC782" s="8" t="n">
        <v>0</v>
      </c>
      <c r="DD782" s="8" t="n">
        <v>0</v>
      </c>
      <c r="DE782" s="8" t="n">
        <v>0</v>
      </c>
      <c r="DF782" s="8" t="n">
        <v>2</v>
      </c>
      <c r="DG782" s="8" t="n">
        <v>1</v>
      </c>
      <c r="DH782" s="8" t="n">
        <v>1</v>
      </c>
      <c r="DI782" s="8" t="n">
        <v>0</v>
      </c>
      <c r="DJ782" s="8" t="n">
        <v>1</v>
      </c>
      <c r="DK782" s="8" t="n">
        <v>0</v>
      </c>
      <c r="DL782" s="8" t="n">
        <v>0</v>
      </c>
      <c r="DM782" s="8" t="n">
        <v>0</v>
      </c>
      <c r="DN782" s="8" t="n">
        <v>1</v>
      </c>
      <c r="DO782" s="8" t="n">
        <v>1</v>
      </c>
      <c r="DP782" s="8" t="n">
        <v>0</v>
      </c>
      <c r="DQ782" s="8" t="n">
        <f aca="false">DJ782-DI782</f>
        <v>1</v>
      </c>
      <c r="DR782" s="19" t="n">
        <v>-0.017</v>
      </c>
      <c r="DS782" s="8" t="n">
        <v>0</v>
      </c>
      <c r="DT782" s="8" t="n">
        <v>0</v>
      </c>
      <c r="DU782" s="8" t="n">
        <v>0</v>
      </c>
      <c r="DV782" s="8" t="n">
        <v>0</v>
      </c>
      <c r="DW782" s="8" t="n">
        <v>0</v>
      </c>
      <c r="DX782" s="8" t="n">
        <v>30</v>
      </c>
      <c r="DY782" s="8" t="n">
        <v>44</v>
      </c>
      <c r="DZ782" s="8" t="n">
        <v>24</v>
      </c>
      <c r="EA782" s="8" t="n">
        <v>36</v>
      </c>
      <c r="EB782" s="8" t="n">
        <v>20</v>
      </c>
      <c r="EC782" s="8" t="n">
        <v>23</v>
      </c>
      <c r="ED782" s="8" t="n">
        <v>1.69</v>
      </c>
      <c r="EE782" s="8" t="n">
        <v>2.15</v>
      </c>
      <c r="EF782" s="8" t="n">
        <v>1</v>
      </c>
      <c r="EG782" s="8" t="n">
        <v>2</v>
      </c>
      <c r="EH782" s="12" t="n">
        <f aca="false">EF782/EB782</f>
        <v>0.05</v>
      </c>
      <c r="EI782" s="20" t="n">
        <f aca="false">1-EG782/EC782</f>
        <v>0.91304347826087</v>
      </c>
      <c r="EJ782" s="21" t="n">
        <f aca="false">EH782+EI782</f>
        <v>0.96304347826087</v>
      </c>
      <c r="EK782" s="8" t="n">
        <v>30</v>
      </c>
      <c r="EL782" s="8" t="n">
        <v>44</v>
      </c>
      <c r="EM782" s="8" t="n">
        <v>24</v>
      </c>
      <c r="EN782" s="8" t="n">
        <v>36</v>
      </c>
      <c r="EO782" s="8" t="n">
        <v>20</v>
      </c>
      <c r="EP782" s="8" t="n">
        <v>23</v>
      </c>
      <c r="EQ782" s="8" t="n">
        <v>1</v>
      </c>
      <c r="ER782" s="8" t="n">
        <v>2</v>
      </c>
      <c r="ES782" s="8" t="n">
        <v>15</v>
      </c>
      <c r="ET782" s="8" t="n">
        <v>27</v>
      </c>
      <c r="EU782" s="8" t="n">
        <v>10</v>
      </c>
      <c r="EV782" s="8" t="n">
        <v>10</v>
      </c>
      <c r="EW782" s="8" t="n">
        <v>0</v>
      </c>
      <c r="EX782" s="8" t="n">
        <v>2</v>
      </c>
      <c r="EY782" s="8" t="n">
        <v>3</v>
      </c>
      <c r="EZ782" s="8" t="n">
        <v>3</v>
      </c>
      <c r="FA782" s="8" t="n">
        <v>-0.1</v>
      </c>
      <c r="FB782" s="8" t="n">
        <v>0</v>
      </c>
      <c r="FC782" s="8" t="n">
        <v>-0.2</v>
      </c>
      <c r="FD782" s="19" t="n">
        <v>-0.7</v>
      </c>
      <c r="FE782" s="18" t="n">
        <f aca="false">FD782/V782</f>
        <v>-0.175</v>
      </c>
      <c r="FF782" s="8" t="n">
        <v>0.0012</v>
      </c>
      <c r="FG782" s="8" t="n">
        <v>0</v>
      </c>
      <c r="FH782" s="8" t="n">
        <v>0</v>
      </c>
      <c r="FI782" s="8" t="n">
        <v>0</v>
      </c>
      <c r="FJ782" s="22"/>
      <c r="FK782" s="22"/>
      <c r="FL782" s="22"/>
      <c r="FM782" s="8" t="n">
        <f aca="false">BL782+BS782+AH782+DT782</f>
        <v>12</v>
      </c>
      <c r="FN782" s="19" t="n">
        <f aca="false">IF(DS782&gt;0,(BL782+BR782)/DS782,0)</f>
        <v>0</v>
      </c>
      <c r="FO782" s="12" t="n">
        <v>0</v>
      </c>
      <c r="FP782" s="19" t="n">
        <f aca="false">Z782-AH782/10</f>
        <v>0</v>
      </c>
      <c r="FQ782" s="19" t="n">
        <f aca="false">Z782+DR782/5</f>
        <v>-0.0034</v>
      </c>
      <c r="FR782" s="19" t="n">
        <f aca="false">(DX782+DY782)/AL782*60</f>
        <v>110.392839383391</v>
      </c>
      <c r="FS782" s="22"/>
      <c r="FT782" s="22"/>
      <c r="FU782" s="22"/>
      <c r="FV782" s="22"/>
      <c r="FW782" s="17" t="s">
        <v>280</v>
      </c>
      <c r="FX782" s="23" t="n">
        <v>650000</v>
      </c>
      <c r="FY782" s="23" t="n">
        <v>650000</v>
      </c>
      <c r="FZ782" s="8" t="n">
        <v>637</v>
      </c>
      <c r="GA782" s="8" t="n">
        <v>105</v>
      </c>
      <c r="GB782" s="8" t="n">
        <v>125</v>
      </c>
      <c r="GC782" s="8" t="n">
        <v>230</v>
      </c>
      <c r="GD782" s="8" t="n">
        <v>-15</v>
      </c>
      <c r="GE782" s="8" t="n">
        <v>300</v>
      </c>
      <c r="GF782" s="8" t="n">
        <v>992</v>
      </c>
      <c r="GG782" s="8" t="n">
        <v>8427</v>
      </c>
      <c r="GH782" s="8" t="n">
        <v>11.8</v>
      </c>
      <c r="GI782" s="8" t="n">
        <v>9.8</v>
      </c>
      <c r="GJ782" s="8" t="n">
        <v>21.6</v>
      </c>
      <c r="GK782" s="8" t="n">
        <f aca="false">Z782-AH782/10</f>
        <v>0</v>
      </c>
      <c r="GL782" s="22"/>
      <c r="GM782" s="22"/>
      <c r="GN782" s="22"/>
      <c r="GO782" s="22"/>
      <c r="GP782" s="22"/>
    </row>
    <row r="783" customFormat="false" ht="13.65" hidden="false" customHeight="true" outlineLevel="0" collapsed="false">
      <c r="A783" s="16" t="n">
        <v>34078</v>
      </c>
      <c r="B783" s="17" t="s">
        <v>3553</v>
      </c>
      <c r="C783" s="17" t="s">
        <v>55</v>
      </c>
      <c r="D783" s="17" t="s">
        <v>283</v>
      </c>
      <c r="E783" s="17" t="s">
        <v>283</v>
      </c>
      <c r="F783" s="8" t="n">
        <v>75</v>
      </c>
      <c r="G783" s="8" t="n">
        <v>209</v>
      </c>
      <c r="H783" s="8" t="n">
        <v>2011</v>
      </c>
      <c r="I783" s="8" t="n">
        <v>3</v>
      </c>
      <c r="J783" s="8" t="n">
        <v>72</v>
      </c>
      <c r="K783" s="17" t="s">
        <v>273</v>
      </c>
      <c r="L783" s="8" t="n">
        <v>2017</v>
      </c>
      <c r="M783" s="8" t="n">
        <v>24</v>
      </c>
      <c r="N783" s="8" t="n">
        <v>1</v>
      </c>
      <c r="O783" s="8" t="n">
        <v>8476396</v>
      </c>
      <c r="P783" s="17" t="s">
        <v>3554</v>
      </c>
      <c r="Q783" s="17" t="s">
        <v>3555</v>
      </c>
      <c r="R783" s="17" t="s">
        <v>3556</v>
      </c>
      <c r="S783" s="17" t="s">
        <v>3557</v>
      </c>
      <c r="T783" s="17" t="s">
        <v>313</v>
      </c>
      <c r="U783" s="17" t="s">
        <v>606</v>
      </c>
      <c r="V783" s="8" t="n">
        <v>1</v>
      </c>
      <c r="W783" s="8" t="n">
        <v>0</v>
      </c>
      <c r="X783" s="8" t="n">
        <v>0</v>
      </c>
      <c r="Y783" s="8" t="n">
        <v>0</v>
      </c>
      <c r="Z783" s="8" t="n">
        <v>0</v>
      </c>
      <c r="AA783" s="8" t="n">
        <v>35</v>
      </c>
      <c r="AB783" s="8" t="n">
        <v>53</v>
      </c>
      <c r="AC783" s="18" t="n">
        <f aca="false">Z783/V783</f>
        <v>0</v>
      </c>
      <c r="AD783" s="19" t="n">
        <f aca="false">IF(FZ783&gt;V783,Z783-V783*(GC783-Z783)/(FZ783-V783),0)</f>
        <v>0</v>
      </c>
      <c r="AE783" s="19" t="n">
        <v>0</v>
      </c>
      <c r="AF783" s="8" t="n">
        <v>0</v>
      </c>
      <c r="AG783" s="8" t="n">
        <v>-0.7</v>
      </c>
      <c r="AH783" s="8" t="n">
        <v>2</v>
      </c>
      <c r="AI783" s="8" t="n">
        <v>19</v>
      </c>
      <c r="AJ783" s="8" t="n">
        <v>736</v>
      </c>
      <c r="AK783" s="19" t="n">
        <v>12.266666666667</v>
      </c>
      <c r="AL783" s="8" t="n">
        <v>12.27</v>
      </c>
      <c r="AM783" s="8" t="n">
        <v>12</v>
      </c>
      <c r="AN783" s="18" t="n">
        <f aca="false">AJ783/60/V783</f>
        <v>12.2666666666667</v>
      </c>
      <c r="AO783" s="8" t="n">
        <v>21.16</v>
      </c>
      <c r="AP783" s="12" t="n">
        <f aca="false">IF(EF783&gt;0,Z783/EF783,0)</f>
        <v>0</v>
      </c>
      <c r="AQ783" s="8" t="n">
        <v>2</v>
      </c>
      <c r="AR783" s="8" t="n">
        <v>2</v>
      </c>
      <c r="AS783" s="8" t="n">
        <v>2</v>
      </c>
      <c r="AT783" s="8" t="n">
        <v>2</v>
      </c>
      <c r="AU783" s="8" t="n">
        <v>2</v>
      </c>
      <c r="AV783" s="8" t="n">
        <v>1</v>
      </c>
      <c r="AW783" s="8" t="n">
        <v>1</v>
      </c>
      <c r="AX783" s="8" t="n">
        <v>1</v>
      </c>
      <c r="AY783" s="8" t="n">
        <v>1</v>
      </c>
      <c r="AZ783" s="8" t="n">
        <v>0</v>
      </c>
      <c r="BA783" s="8" t="n">
        <f aca="false">AY783+AZ783</f>
        <v>1</v>
      </c>
      <c r="BB783" s="8" t="n">
        <v>0.07</v>
      </c>
      <c r="BC783" s="8" t="n">
        <v>17</v>
      </c>
      <c r="BD783" s="19" t="n">
        <v>0</v>
      </c>
      <c r="BE783" s="19" t="n">
        <v>0</v>
      </c>
      <c r="BF783" s="19" t="n">
        <f aca="false">AQ783+BD783</f>
        <v>2</v>
      </c>
      <c r="BG783" s="19" t="n">
        <f aca="false">IF(AL783&gt;0,BF783/AL783*60,0)</f>
        <v>9.7799511002445</v>
      </c>
      <c r="BH783" s="8" t="n">
        <v>3</v>
      </c>
      <c r="BI783" s="8" t="n">
        <v>8</v>
      </c>
      <c r="BJ783" s="8" t="n">
        <v>5</v>
      </c>
      <c r="BK783" s="12" t="n">
        <f aca="false">BH783/(BH783+BJ783)</f>
        <v>0.375</v>
      </c>
      <c r="BL783" s="8" t="n">
        <v>2</v>
      </c>
      <c r="BM783" s="8" t="n">
        <v>2</v>
      </c>
      <c r="BN783" s="8" t="n">
        <v>1</v>
      </c>
      <c r="BO783" s="8" t="n">
        <f aca="false">BM783-BN783</f>
        <v>1</v>
      </c>
      <c r="BP783" s="8" t="n">
        <v>1</v>
      </c>
      <c r="BQ783" s="8" t="n">
        <v>1</v>
      </c>
      <c r="BR783" s="8" t="n">
        <v>0</v>
      </c>
      <c r="BS783" s="8" t="n">
        <v>0</v>
      </c>
      <c r="BT783" s="12" t="n">
        <f aca="false">BS783/(EA783+BS783)</f>
        <v>0</v>
      </c>
      <c r="BU783" s="8" t="n">
        <v>0</v>
      </c>
      <c r="BV783" s="8" t="n">
        <v>0</v>
      </c>
      <c r="BW783" s="12" t="n">
        <f aca="false">IF(BU783+BV783&gt;0,BU783/(BU783+BV783),0)</f>
        <v>0</v>
      </c>
      <c r="BX783" s="8" t="n">
        <v>0</v>
      </c>
      <c r="BY783" s="8" t="n">
        <v>0</v>
      </c>
      <c r="BZ783" s="8" t="n">
        <v>0</v>
      </c>
      <c r="CA783" s="8" t="n">
        <v>0</v>
      </c>
      <c r="CB783" s="8" t="n">
        <v>0</v>
      </c>
      <c r="CC783" s="8" t="n">
        <v>0</v>
      </c>
      <c r="CD783" s="8" t="n">
        <v>0</v>
      </c>
      <c r="CE783" s="8" t="n">
        <v>0</v>
      </c>
      <c r="CF783" s="8" t="n">
        <v>0</v>
      </c>
      <c r="CG783" s="8" t="n">
        <v>0</v>
      </c>
      <c r="CH783" s="8" t="n">
        <v>0</v>
      </c>
      <c r="CI783" s="8" t="n">
        <v>0</v>
      </c>
      <c r="CJ783" s="8" t="n">
        <v>0</v>
      </c>
      <c r="CK783" s="8" t="n">
        <v>0</v>
      </c>
      <c r="CL783" s="8" t="n">
        <v>0</v>
      </c>
      <c r="CM783" s="8" t="n">
        <v>0</v>
      </c>
      <c r="CN783" s="8" t="n">
        <v>0</v>
      </c>
      <c r="CO783" s="8" t="n">
        <v>0</v>
      </c>
      <c r="CP783" s="8" t="n">
        <v>0</v>
      </c>
      <c r="CQ783" s="8" t="n">
        <v>0</v>
      </c>
      <c r="CR783" s="8" t="n">
        <v>0</v>
      </c>
      <c r="CS783" s="8" t="n">
        <v>0</v>
      </c>
      <c r="CT783" s="8" t="n">
        <v>0</v>
      </c>
      <c r="CU783" s="8" t="n">
        <v>0</v>
      </c>
      <c r="CV783" s="8" t="n">
        <v>0</v>
      </c>
      <c r="CW783" s="8" t="n">
        <v>0</v>
      </c>
      <c r="CX783" s="8" t="n">
        <v>0</v>
      </c>
      <c r="CY783" s="8" t="n">
        <v>0</v>
      </c>
      <c r="CZ783" s="8" t="n">
        <v>0</v>
      </c>
      <c r="DA783" s="8" t="n">
        <v>1</v>
      </c>
      <c r="DB783" s="8" t="n">
        <v>0</v>
      </c>
      <c r="DC783" s="8" t="n">
        <v>0</v>
      </c>
      <c r="DD783" s="8" t="n">
        <v>0</v>
      </c>
      <c r="DE783" s="8" t="n">
        <v>0</v>
      </c>
      <c r="DF783" s="8" t="n">
        <v>0</v>
      </c>
      <c r="DG783" s="8" t="n">
        <v>0</v>
      </c>
      <c r="DH783" s="8" t="n">
        <v>1</v>
      </c>
      <c r="DI783" s="8" t="n">
        <v>1</v>
      </c>
      <c r="DJ783" s="8" t="n">
        <v>0</v>
      </c>
      <c r="DK783" s="8" t="n">
        <v>1</v>
      </c>
      <c r="DL783" s="8" t="n">
        <v>1</v>
      </c>
      <c r="DM783" s="8" t="n">
        <v>0</v>
      </c>
      <c r="DN783" s="8" t="n">
        <v>0</v>
      </c>
      <c r="DO783" s="8" t="n">
        <v>0</v>
      </c>
      <c r="DP783" s="8" t="n">
        <v>0</v>
      </c>
      <c r="DQ783" s="8" t="n">
        <f aca="false">DJ783-DI783</f>
        <v>-1</v>
      </c>
      <c r="DR783" s="19" t="n">
        <v>-1.015</v>
      </c>
      <c r="DS783" s="8" t="n">
        <v>1</v>
      </c>
      <c r="DT783" s="8" t="n">
        <v>0</v>
      </c>
      <c r="DU783" s="8" t="n">
        <v>0</v>
      </c>
      <c r="DV783" s="8" t="n">
        <v>0</v>
      </c>
      <c r="DW783" s="8" t="n">
        <v>0</v>
      </c>
      <c r="DX783" s="8" t="n">
        <v>10</v>
      </c>
      <c r="DY783" s="8" t="n">
        <v>7</v>
      </c>
      <c r="DZ783" s="8" t="n">
        <v>5</v>
      </c>
      <c r="EA783" s="8" t="n">
        <v>6</v>
      </c>
      <c r="EB783" s="8" t="n">
        <v>3</v>
      </c>
      <c r="EC783" s="8" t="n">
        <v>6</v>
      </c>
      <c r="ED783" s="8" t="n">
        <v>0.15</v>
      </c>
      <c r="EE783" s="8" t="n">
        <v>0.33</v>
      </c>
      <c r="EF783" s="8" t="n">
        <v>0</v>
      </c>
      <c r="EG783" s="8" t="n">
        <v>0</v>
      </c>
      <c r="EH783" s="12" t="n">
        <f aca="false">EF783/EB783</f>
        <v>0</v>
      </c>
      <c r="EI783" s="20" t="n">
        <f aca="false">1-EG783/EC783</f>
        <v>1</v>
      </c>
      <c r="EJ783" s="21" t="n">
        <f aca="false">EH783+EI783</f>
        <v>1</v>
      </c>
      <c r="EK783" s="8" t="n">
        <v>10</v>
      </c>
      <c r="EL783" s="8" t="n">
        <v>7</v>
      </c>
      <c r="EM783" s="8" t="n">
        <v>5</v>
      </c>
      <c r="EN783" s="8" t="n">
        <v>6</v>
      </c>
      <c r="EO783" s="8" t="n">
        <v>3</v>
      </c>
      <c r="EP783" s="8" t="n">
        <v>6</v>
      </c>
      <c r="EQ783" s="8" t="n">
        <v>0</v>
      </c>
      <c r="ER783" s="8" t="n">
        <v>0</v>
      </c>
      <c r="ES783" s="8" t="n">
        <v>3</v>
      </c>
      <c r="ET783" s="8" t="n">
        <v>4</v>
      </c>
      <c r="EU783" s="8" t="n">
        <v>1</v>
      </c>
      <c r="EV783" s="8" t="n">
        <v>2</v>
      </c>
      <c r="EW783" s="8" t="n">
        <v>0</v>
      </c>
      <c r="EX783" s="8" t="n">
        <v>0</v>
      </c>
      <c r="EY783" s="8" t="n">
        <v>1</v>
      </c>
      <c r="EZ783" s="8" t="n">
        <v>0</v>
      </c>
      <c r="FA783" s="8" t="n">
        <v>0</v>
      </c>
      <c r="FB783" s="8" t="n">
        <v>0</v>
      </c>
      <c r="FC783" s="8" t="n">
        <v>0</v>
      </c>
      <c r="FD783" s="19" t="n">
        <v>0.07</v>
      </c>
      <c r="FE783" s="18" t="n">
        <f aca="false">FD783/V783</f>
        <v>0.07</v>
      </c>
      <c r="FF783" s="8" t="n">
        <v>0</v>
      </c>
      <c r="FG783" s="8" t="n">
        <v>0</v>
      </c>
      <c r="FH783" s="8" t="n">
        <v>0</v>
      </c>
      <c r="FI783" s="8" t="n">
        <v>0</v>
      </c>
      <c r="FJ783" s="22"/>
      <c r="FK783" s="22"/>
      <c r="FL783" s="22"/>
      <c r="FM783" s="8" t="n">
        <f aca="false">BL783+BS783+AH783+DT783</f>
        <v>4</v>
      </c>
      <c r="FN783" s="19" t="n">
        <f aca="false">IF(DS783&gt;0,(BL783+BR783)/DS783,0)</f>
        <v>2</v>
      </c>
      <c r="FO783" s="12" t="n">
        <v>0</v>
      </c>
      <c r="FP783" s="19" t="n">
        <f aca="false">Z783-AH783/10</f>
        <v>-0.2</v>
      </c>
      <c r="FQ783" s="19" t="n">
        <f aca="false">Z783+DR783/5</f>
        <v>-0.203</v>
      </c>
      <c r="FR783" s="19" t="n">
        <f aca="false">(DX783+DY783)/AL783*60</f>
        <v>83.1295843520782</v>
      </c>
      <c r="FS783" s="22"/>
      <c r="FT783" s="22"/>
      <c r="FU783" s="22"/>
      <c r="FV783" s="22"/>
      <c r="FW783" s="22"/>
      <c r="FX783" s="22"/>
      <c r="FY783" s="22"/>
      <c r="FZ783" s="8" t="n">
        <v>1</v>
      </c>
      <c r="GA783" s="8" t="n">
        <v>0</v>
      </c>
      <c r="GB783" s="8" t="n">
        <v>0</v>
      </c>
      <c r="GC783" s="8" t="n">
        <v>0</v>
      </c>
      <c r="GD783" s="8" t="n">
        <v>0</v>
      </c>
      <c r="GE783" s="8" t="n">
        <v>2</v>
      </c>
      <c r="GF783" s="8" t="n">
        <v>1</v>
      </c>
      <c r="GG783" s="8" t="n">
        <v>12</v>
      </c>
      <c r="GH783" s="8" t="n">
        <v>0</v>
      </c>
      <c r="GI783" s="8" t="n">
        <v>0</v>
      </c>
      <c r="GJ783" s="8" t="n">
        <v>0</v>
      </c>
      <c r="GK783" s="8" t="n">
        <f aca="false">Z783-AH783/10</f>
        <v>-0.2</v>
      </c>
      <c r="GL783" s="22"/>
      <c r="GM783" s="22"/>
      <c r="GN783" s="22"/>
      <c r="GO783" s="22"/>
      <c r="GP783" s="22"/>
    </row>
    <row r="784" customFormat="false" ht="13.65" hidden="false" customHeight="true" outlineLevel="0" collapsed="false">
      <c r="A784" s="16" t="n">
        <v>32410</v>
      </c>
      <c r="B784" s="17" t="s">
        <v>546</v>
      </c>
      <c r="C784" s="17" t="s">
        <v>360</v>
      </c>
      <c r="D784" s="17" t="s">
        <v>283</v>
      </c>
      <c r="E784" s="17" t="s">
        <v>283</v>
      </c>
      <c r="F784" s="8" t="n">
        <v>71</v>
      </c>
      <c r="G784" s="8" t="n">
        <v>195</v>
      </c>
      <c r="H784" s="8" t="n">
        <v>2007</v>
      </c>
      <c r="I784" s="8" t="n">
        <v>4</v>
      </c>
      <c r="J784" s="8" t="n">
        <v>93</v>
      </c>
      <c r="K784" s="17" t="s">
        <v>273</v>
      </c>
      <c r="L784" s="8" t="n">
        <v>2010</v>
      </c>
      <c r="M784" s="8" t="n">
        <v>29</v>
      </c>
      <c r="N784" s="8" t="n">
        <v>6</v>
      </c>
      <c r="O784" s="8" t="n">
        <v>8474000</v>
      </c>
      <c r="P784" s="17" t="s">
        <v>3558</v>
      </c>
      <c r="Q784" s="17" t="s">
        <v>3559</v>
      </c>
      <c r="R784" s="17" t="s">
        <v>3560</v>
      </c>
      <c r="S784" s="17" t="s">
        <v>3557</v>
      </c>
      <c r="T784" s="17" t="s">
        <v>278</v>
      </c>
      <c r="U784" s="17" t="s">
        <v>606</v>
      </c>
      <c r="V784" s="8" t="n">
        <v>22</v>
      </c>
      <c r="W784" s="8" t="n">
        <v>0</v>
      </c>
      <c r="X784" s="8" t="n">
        <v>1</v>
      </c>
      <c r="Y784" s="8" t="n">
        <v>1</v>
      </c>
      <c r="Z784" s="8" t="n">
        <v>1</v>
      </c>
      <c r="AA784" s="8" t="n">
        <v>32</v>
      </c>
      <c r="AB784" s="8" t="n">
        <v>52</v>
      </c>
      <c r="AC784" s="18" t="n">
        <f aca="false">Z784/V784</f>
        <v>0.0454545454545455</v>
      </c>
      <c r="AD784" s="19" t="n">
        <f aca="false">IF(FZ784&gt;V784,Z784-V784*(GC784-Z784)/(FZ784-V784),0)</f>
        <v>-2.81944444444444</v>
      </c>
      <c r="AE784" s="19" t="n">
        <v>0.299</v>
      </c>
      <c r="AF784" s="8" t="n">
        <v>-7</v>
      </c>
      <c r="AG784" s="8" t="n">
        <v>-0.5</v>
      </c>
      <c r="AH784" s="8" t="n">
        <v>20</v>
      </c>
      <c r="AI784" s="8" t="n">
        <v>527</v>
      </c>
      <c r="AJ784" s="8" t="n">
        <v>22772</v>
      </c>
      <c r="AK784" s="19" t="n">
        <v>379.53333333333</v>
      </c>
      <c r="AL784" s="8" t="n">
        <v>378.9</v>
      </c>
      <c r="AM784" s="8" t="n">
        <v>380</v>
      </c>
      <c r="AN784" s="18" t="n">
        <f aca="false">AJ784/60/V784</f>
        <v>17.2515151515152</v>
      </c>
      <c r="AO784" s="8" t="n">
        <v>28.86</v>
      </c>
      <c r="AP784" s="12" t="n">
        <f aca="false">IF(EF784&gt;0,Z784/EF784,0)</f>
        <v>0.125</v>
      </c>
      <c r="AQ784" s="8" t="n">
        <v>52</v>
      </c>
      <c r="AR784" s="8" t="n">
        <v>52</v>
      </c>
      <c r="AS784" s="8" t="n">
        <v>52</v>
      </c>
      <c r="AT784" s="8" t="n">
        <v>43</v>
      </c>
      <c r="AU784" s="8" t="n">
        <v>43</v>
      </c>
      <c r="AV784" s="8" t="n">
        <v>31</v>
      </c>
      <c r="AW784" s="8" t="n">
        <v>16</v>
      </c>
      <c r="AX784" s="8" t="n">
        <v>3</v>
      </c>
      <c r="AY784" s="8" t="n">
        <v>2</v>
      </c>
      <c r="AZ784" s="8" t="n">
        <v>1</v>
      </c>
      <c r="BA784" s="8" t="n">
        <f aca="false">AY784+AZ784</f>
        <v>3</v>
      </c>
      <c r="BB784" s="8" t="n">
        <v>1.85</v>
      </c>
      <c r="BC784" s="8" t="n">
        <v>49.2903</v>
      </c>
      <c r="BD784" s="19" t="n">
        <v>41.3</v>
      </c>
      <c r="BE784" s="19" t="n">
        <v>6.52907078868792</v>
      </c>
      <c r="BF784" s="19" t="n">
        <f aca="false">AQ784+BD784</f>
        <v>93.3</v>
      </c>
      <c r="BG784" s="19" t="n">
        <f aca="false">IF(AL784&gt;0,BF784/AL784*60,0)</f>
        <v>14.7743467933492</v>
      </c>
      <c r="BH784" s="8" t="n">
        <v>87</v>
      </c>
      <c r="BI784" s="8" t="n">
        <v>115</v>
      </c>
      <c r="BJ784" s="8" t="n">
        <v>153</v>
      </c>
      <c r="BK784" s="12" t="n">
        <f aca="false">BH784/(BH784+BJ784)</f>
        <v>0.3625</v>
      </c>
      <c r="BL784" s="8" t="n">
        <v>46</v>
      </c>
      <c r="BM784" s="8" t="n">
        <v>45</v>
      </c>
      <c r="BN784" s="8" t="n">
        <v>50</v>
      </c>
      <c r="BO784" s="8" t="n">
        <f aca="false">BM784-BN784</f>
        <v>-5</v>
      </c>
      <c r="BP784" s="8" t="n">
        <v>12</v>
      </c>
      <c r="BQ784" s="8" t="n">
        <v>11</v>
      </c>
      <c r="BR784" s="8" t="n">
        <v>6</v>
      </c>
      <c r="BS784" s="8" t="n">
        <v>41</v>
      </c>
      <c r="BT784" s="12" t="n">
        <f aca="false">BS784/(EA784+BS784)</f>
        <v>0.106770833333333</v>
      </c>
      <c r="BU784" s="8" t="n">
        <v>0</v>
      </c>
      <c r="BV784" s="8" t="n">
        <v>0</v>
      </c>
      <c r="BW784" s="12" t="n">
        <f aca="false">IF(BU784+BV784&gt;0,BU784/(BU784+BV784),0)</f>
        <v>0</v>
      </c>
      <c r="BX784" s="8" t="n">
        <v>0</v>
      </c>
      <c r="BY784" s="8" t="n">
        <v>0</v>
      </c>
      <c r="BZ784" s="8" t="n">
        <v>0</v>
      </c>
      <c r="CA784" s="8" t="n">
        <v>0</v>
      </c>
      <c r="CB784" s="8" t="n">
        <v>0</v>
      </c>
      <c r="CC784" s="8" t="n">
        <v>0</v>
      </c>
      <c r="CD784" s="8" t="n">
        <v>0</v>
      </c>
      <c r="CE784" s="8" t="n">
        <v>0</v>
      </c>
      <c r="CF784" s="8" t="n">
        <v>0</v>
      </c>
      <c r="CG784" s="8" t="n">
        <v>0</v>
      </c>
      <c r="CH784" s="8" t="n">
        <v>0</v>
      </c>
      <c r="CI784" s="8" t="n">
        <v>0</v>
      </c>
      <c r="CJ784" s="8" t="n">
        <v>0</v>
      </c>
      <c r="CK784" s="8" t="n">
        <v>0</v>
      </c>
      <c r="CL784" s="8" t="n">
        <v>0</v>
      </c>
      <c r="CM784" s="8" t="n">
        <v>0</v>
      </c>
      <c r="CN784" s="8" t="n">
        <v>0</v>
      </c>
      <c r="CO784" s="8" t="n">
        <v>0</v>
      </c>
      <c r="CP784" s="8" t="n">
        <v>0</v>
      </c>
      <c r="CQ784" s="8" t="n">
        <v>0</v>
      </c>
      <c r="CR784" s="8" t="n">
        <v>0</v>
      </c>
      <c r="CS784" s="8" t="n">
        <v>0</v>
      </c>
      <c r="CT784" s="8" t="n">
        <v>0</v>
      </c>
      <c r="CU784" s="8" t="n">
        <v>0</v>
      </c>
      <c r="CV784" s="8" t="n">
        <v>0</v>
      </c>
      <c r="CW784" s="8" t="n">
        <v>0</v>
      </c>
      <c r="CX784" s="8" t="n">
        <v>0</v>
      </c>
      <c r="CY784" s="8" t="n">
        <v>3</v>
      </c>
      <c r="CZ784" s="8" t="n">
        <v>2</v>
      </c>
      <c r="DA784" s="8" t="n">
        <v>7</v>
      </c>
      <c r="DB784" s="8" t="n">
        <v>1</v>
      </c>
      <c r="DC784" s="8" t="n">
        <v>0</v>
      </c>
      <c r="DD784" s="8" t="n">
        <v>7</v>
      </c>
      <c r="DE784" s="8" t="n">
        <v>6</v>
      </c>
      <c r="DF784" s="8" t="n">
        <v>1</v>
      </c>
      <c r="DG784" s="8" t="n">
        <v>0</v>
      </c>
      <c r="DH784" s="8" t="n">
        <v>16</v>
      </c>
      <c r="DI784" s="8" t="n">
        <v>7</v>
      </c>
      <c r="DJ784" s="8" t="n">
        <v>4</v>
      </c>
      <c r="DK784" s="8" t="n">
        <v>7</v>
      </c>
      <c r="DL784" s="8" t="n">
        <v>5</v>
      </c>
      <c r="DM784" s="8" t="n">
        <v>2</v>
      </c>
      <c r="DN784" s="8" t="n">
        <v>5</v>
      </c>
      <c r="DO784" s="8" t="n">
        <v>3</v>
      </c>
      <c r="DP784" s="8" t="n">
        <v>2</v>
      </c>
      <c r="DQ784" s="8" t="n">
        <f aca="false">DJ784-DI784</f>
        <v>-3</v>
      </c>
      <c r="DR784" s="19" t="n">
        <v>-0.481</v>
      </c>
      <c r="DS784" s="8" t="n">
        <v>5</v>
      </c>
      <c r="DT784" s="8" t="n">
        <v>2</v>
      </c>
      <c r="DU784" s="8" t="n">
        <v>0</v>
      </c>
      <c r="DV784" s="8" t="n">
        <v>0</v>
      </c>
      <c r="DW784" s="8" t="n">
        <v>0</v>
      </c>
      <c r="DX784" s="8" t="n">
        <v>303</v>
      </c>
      <c r="DY784" s="8" t="n">
        <v>463</v>
      </c>
      <c r="DZ784" s="8" t="n">
        <v>232</v>
      </c>
      <c r="EA784" s="8" t="n">
        <v>343</v>
      </c>
      <c r="EB784" s="8" t="n">
        <v>167</v>
      </c>
      <c r="EC784" s="8" t="n">
        <v>243</v>
      </c>
      <c r="ED784" s="8" t="n">
        <v>16.41</v>
      </c>
      <c r="EE784" s="8" t="n">
        <v>20.23</v>
      </c>
      <c r="EF784" s="8" t="n">
        <v>8</v>
      </c>
      <c r="EG784" s="8" t="n">
        <v>18</v>
      </c>
      <c r="EH784" s="12" t="n">
        <f aca="false">EF784/EB784</f>
        <v>0.0479041916167665</v>
      </c>
      <c r="EI784" s="20" t="n">
        <f aca="false">1-EG784/EC784</f>
        <v>0.925925925925926</v>
      </c>
      <c r="EJ784" s="21" t="n">
        <f aca="false">EH784+EI784</f>
        <v>0.973830117542692</v>
      </c>
      <c r="EK784" s="8" t="n">
        <v>300</v>
      </c>
      <c r="EL784" s="8" t="n">
        <v>466</v>
      </c>
      <c r="EM784" s="8" t="n">
        <v>230</v>
      </c>
      <c r="EN784" s="8" t="n">
        <v>345</v>
      </c>
      <c r="EO784" s="8" t="n">
        <v>165</v>
      </c>
      <c r="EP784" s="8" t="n">
        <v>245</v>
      </c>
      <c r="EQ784" s="8" t="n">
        <v>8</v>
      </c>
      <c r="ER784" s="8" t="n">
        <v>19</v>
      </c>
      <c r="ES784" s="8" t="n">
        <v>146</v>
      </c>
      <c r="ET784" s="8" t="n">
        <v>219</v>
      </c>
      <c r="EU784" s="8" t="n">
        <v>74</v>
      </c>
      <c r="EV784" s="8" t="n">
        <v>79</v>
      </c>
      <c r="EW784" s="8" t="n">
        <v>5</v>
      </c>
      <c r="EX784" s="8" t="n">
        <v>8</v>
      </c>
      <c r="EY784" s="8" t="n">
        <v>21</v>
      </c>
      <c r="EZ784" s="8" t="n">
        <v>22</v>
      </c>
      <c r="FA784" s="8" t="n">
        <v>-0.4</v>
      </c>
      <c r="FB784" s="8" t="n">
        <v>0.3</v>
      </c>
      <c r="FC784" s="8" t="n">
        <v>-0.1</v>
      </c>
      <c r="FD784" s="19" t="n">
        <v>-0.88</v>
      </c>
      <c r="FE784" s="18" t="n">
        <f aca="false">FD784/V784</f>
        <v>-0.04</v>
      </c>
      <c r="FF784" s="8" t="n">
        <v>0.029</v>
      </c>
      <c r="FG784" s="8" t="n">
        <v>0.03</v>
      </c>
      <c r="FH784" s="8" t="n">
        <v>-0.27</v>
      </c>
      <c r="FI784" s="8" t="n">
        <v>-0.24</v>
      </c>
      <c r="FJ784" s="22"/>
      <c r="FK784" s="22"/>
      <c r="FL784" s="22"/>
      <c r="FM784" s="8" t="n">
        <f aca="false">BL784+BS784+AH784+DT784</f>
        <v>109</v>
      </c>
      <c r="FN784" s="19" t="n">
        <f aca="false">IF(DS784&gt;0,(BL784+BR784)/DS784,0)</f>
        <v>10.4</v>
      </c>
      <c r="FO784" s="12" t="n">
        <v>0</v>
      </c>
      <c r="FP784" s="19" t="n">
        <f aca="false">Z784-AH784/10</f>
        <v>-1</v>
      </c>
      <c r="FQ784" s="19" t="n">
        <f aca="false">Z784+DR784/5</f>
        <v>0.9038</v>
      </c>
      <c r="FR784" s="19" t="n">
        <f aca="false">(DX784+DY784)/AL784*60</f>
        <v>121.298495645289</v>
      </c>
      <c r="FS784" s="8" t="n">
        <v>4</v>
      </c>
      <c r="FT784" s="17" t="s">
        <v>106</v>
      </c>
      <c r="FU784" s="8" t="n">
        <v>195</v>
      </c>
      <c r="FV784" s="22"/>
      <c r="FW784" s="17" t="s">
        <v>280</v>
      </c>
      <c r="FX784" s="23" t="n">
        <v>650000</v>
      </c>
      <c r="FY784" s="23" t="n">
        <v>650000</v>
      </c>
      <c r="FZ784" s="8" t="n">
        <v>166</v>
      </c>
      <c r="GA784" s="8" t="n">
        <v>10</v>
      </c>
      <c r="GB784" s="8" t="n">
        <v>16</v>
      </c>
      <c r="GC784" s="8" t="n">
        <v>26</v>
      </c>
      <c r="GD784" s="8" t="n">
        <v>0</v>
      </c>
      <c r="GE784" s="8" t="n">
        <v>82</v>
      </c>
      <c r="GF784" s="8" t="n">
        <v>200</v>
      </c>
      <c r="GG784" s="8" t="n">
        <v>2681</v>
      </c>
      <c r="GH784" s="8" t="n">
        <v>0.7</v>
      </c>
      <c r="GI784" s="8" t="n">
        <v>5.2</v>
      </c>
      <c r="GJ784" s="8" t="n">
        <v>6</v>
      </c>
      <c r="GK784" s="8" t="n">
        <f aca="false">Z784-AH784/10</f>
        <v>-1</v>
      </c>
      <c r="GL784" s="22"/>
      <c r="GM784" s="22"/>
      <c r="GN784" s="22"/>
      <c r="GO784" s="22"/>
      <c r="GP784" s="22"/>
    </row>
    <row r="785" customFormat="false" ht="13.65" hidden="false" customHeight="true" outlineLevel="0" collapsed="false">
      <c r="A785" s="16" t="n">
        <v>34765</v>
      </c>
      <c r="B785" s="17" t="s">
        <v>3561</v>
      </c>
      <c r="C785" s="17" t="s">
        <v>289</v>
      </c>
      <c r="D785" s="17" t="s">
        <v>283</v>
      </c>
      <c r="E785" s="17" t="s">
        <v>283</v>
      </c>
      <c r="F785" s="8" t="n">
        <v>74</v>
      </c>
      <c r="G785" s="8" t="n">
        <v>205</v>
      </c>
      <c r="H785" s="8" t="n">
        <v>2013</v>
      </c>
      <c r="I785" s="8" t="n">
        <v>2</v>
      </c>
      <c r="J785" s="8" t="n">
        <v>42</v>
      </c>
      <c r="K785" s="17" t="s">
        <v>273</v>
      </c>
      <c r="L785" s="8" t="n">
        <v>2015</v>
      </c>
      <c r="M785" s="8" t="n">
        <v>22</v>
      </c>
      <c r="N785" s="8" t="n">
        <v>3</v>
      </c>
      <c r="O785" s="8" t="n">
        <v>8477463</v>
      </c>
      <c r="P785" s="17" t="s">
        <v>3562</v>
      </c>
      <c r="Q785" s="17" t="s">
        <v>3563</v>
      </c>
      <c r="R785" s="17" t="s">
        <v>3564</v>
      </c>
      <c r="S785" s="17" t="s">
        <v>3557</v>
      </c>
      <c r="T785" s="17" t="s">
        <v>278</v>
      </c>
      <c r="U785" s="17" t="s">
        <v>581</v>
      </c>
      <c r="V785" s="8" t="n">
        <v>36</v>
      </c>
      <c r="W785" s="8" t="n">
        <v>2</v>
      </c>
      <c r="X785" s="8" t="n">
        <v>8</v>
      </c>
      <c r="Y785" s="8" t="n">
        <v>5</v>
      </c>
      <c r="Z785" s="8" t="n">
        <v>10</v>
      </c>
      <c r="AA785" s="8" t="n">
        <v>21</v>
      </c>
      <c r="AB785" s="8" t="n">
        <v>83</v>
      </c>
      <c r="AC785" s="18" t="n">
        <f aca="false">Z785/V785</f>
        <v>0.277777777777778</v>
      </c>
      <c r="AD785" s="19" t="n">
        <f aca="false">IF(FZ785&gt;V785,Z785-V785*(GC785-Z785)/(FZ785-V785),0)</f>
        <v>3.53846153846154</v>
      </c>
      <c r="AE785" s="19" t="n">
        <v>3.525</v>
      </c>
      <c r="AF785" s="8" t="n">
        <v>0</v>
      </c>
      <c r="AG785" s="8" t="n">
        <v>-5.6</v>
      </c>
      <c r="AH785" s="8" t="n">
        <v>21</v>
      </c>
      <c r="AI785" s="8" t="n">
        <v>987</v>
      </c>
      <c r="AJ785" s="8" t="n">
        <v>43792</v>
      </c>
      <c r="AK785" s="19" t="n">
        <v>729.86666666667</v>
      </c>
      <c r="AL785" s="8" t="n">
        <v>729.87</v>
      </c>
      <c r="AM785" s="8" t="n">
        <v>730</v>
      </c>
      <c r="AN785" s="18" t="n">
        <f aca="false">AJ785/60/V785</f>
        <v>20.2740740740741</v>
      </c>
      <c r="AO785" s="8" t="n">
        <v>33.73</v>
      </c>
      <c r="AP785" s="12" t="n">
        <f aca="false">IF(EF785&gt;0,Z785/EF785,0)</f>
        <v>0.416666666666667</v>
      </c>
      <c r="AQ785" s="8" t="n">
        <v>86</v>
      </c>
      <c r="AR785" s="8" t="n">
        <v>86</v>
      </c>
      <c r="AS785" s="8" t="n">
        <v>86</v>
      </c>
      <c r="AT785" s="8" t="n">
        <v>69</v>
      </c>
      <c r="AU785" s="8" t="n">
        <v>69</v>
      </c>
      <c r="AV785" s="8" t="n">
        <v>56</v>
      </c>
      <c r="AW785" s="8" t="n">
        <v>19</v>
      </c>
      <c r="AX785" s="8" t="n">
        <v>2</v>
      </c>
      <c r="AY785" s="8" t="n">
        <v>5</v>
      </c>
      <c r="AZ785" s="8" t="n">
        <v>1</v>
      </c>
      <c r="BA785" s="8" t="n">
        <f aca="false">AY785+AZ785</f>
        <v>6</v>
      </c>
      <c r="BB785" s="8" t="n">
        <v>1.99</v>
      </c>
      <c r="BC785" s="8" t="n">
        <v>61.9821</v>
      </c>
      <c r="BD785" s="19" t="n">
        <v>100.6</v>
      </c>
      <c r="BE785" s="19" t="n">
        <v>8.27000365363533</v>
      </c>
      <c r="BF785" s="19" t="n">
        <f aca="false">AQ785+BD785</f>
        <v>186.6</v>
      </c>
      <c r="BG785" s="19" t="n">
        <f aca="false">IF(AL785&gt;0,BF785/AL785*60,0)</f>
        <v>15.3397180319783</v>
      </c>
      <c r="BH785" s="8" t="n">
        <v>107</v>
      </c>
      <c r="BI785" s="8" t="n">
        <v>287</v>
      </c>
      <c r="BJ785" s="8" t="n">
        <v>358</v>
      </c>
      <c r="BK785" s="12" t="n">
        <f aca="false">BH785/(BH785+BJ785)</f>
        <v>0.23010752688172</v>
      </c>
      <c r="BL785" s="8" t="n">
        <v>113</v>
      </c>
      <c r="BM785" s="8" t="n">
        <v>113</v>
      </c>
      <c r="BN785" s="8" t="n">
        <v>71</v>
      </c>
      <c r="BO785" s="8" t="n">
        <f aca="false">BM785-BN785</f>
        <v>42</v>
      </c>
      <c r="BP785" s="8" t="n">
        <v>13</v>
      </c>
      <c r="BQ785" s="8" t="n">
        <v>13</v>
      </c>
      <c r="BR785" s="8" t="n">
        <v>4</v>
      </c>
      <c r="BS785" s="8" t="n">
        <v>73</v>
      </c>
      <c r="BT785" s="12" t="n">
        <f aca="false">BS785/(EA785+BS785)</f>
        <v>0.105950653120464</v>
      </c>
      <c r="BU785" s="8" t="n">
        <v>0</v>
      </c>
      <c r="BV785" s="8" t="n">
        <v>1</v>
      </c>
      <c r="BW785" s="12" t="n">
        <f aca="false">IF(BU785+BV785&gt;0,BU785/(BU785+BV785),0)</f>
        <v>0</v>
      </c>
      <c r="BX785" s="8" t="n">
        <v>0</v>
      </c>
      <c r="BY785" s="8" t="n">
        <v>1</v>
      </c>
      <c r="BZ785" s="8" t="n">
        <v>0</v>
      </c>
      <c r="CA785" s="8" t="n">
        <v>0</v>
      </c>
      <c r="CB785" s="8" t="n">
        <v>0</v>
      </c>
      <c r="CC785" s="8" t="n">
        <v>0</v>
      </c>
      <c r="CD785" s="8" t="n">
        <v>0</v>
      </c>
      <c r="CE785" s="8" t="n">
        <v>1</v>
      </c>
      <c r="CF785" s="8" t="n">
        <v>0</v>
      </c>
      <c r="CG785" s="8" t="n">
        <v>0</v>
      </c>
      <c r="CH785" s="8" t="n">
        <v>0</v>
      </c>
      <c r="CI785" s="8" t="n">
        <v>1</v>
      </c>
      <c r="CJ785" s="8" t="n">
        <v>0</v>
      </c>
      <c r="CK785" s="8" t="n">
        <v>0</v>
      </c>
      <c r="CL785" s="8" t="n">
        <v>1</v>
      </c>
      <c r="CM785" s="8" t="n">
        <v>0</v>
      </c>
      <c r="CN785" s="8" t="n">
        <v>0</v>
      </c>
      <c r="CO785" s="8" t="n">
        <v>0</v>
      </c>
      <c r="CP785" s="8" t="n">
        <v>0</v>
      </c>
      <c r="CQ785" s="8" t="n">
        <v>0</v>
      </c>
      <c r="CR785" s="8" t="n">
        <v>1</v>
      </c>
      <c r="CS785" s="8" t="n">
        <v>1</v>
      </c>
      <c r="CT785" s="8" t="n">
        <v>0</v>
      </c>
      <c r="CU785" s="8" t="n">
        <v>0</v>
      </c>
      <c r="CV785" s="8" t="n">
        <v>0</v>
      </c>
      <c r="CW785" s="8" t="n">
        <v>0</v>
      </c>
      <c r="CX785" s="8" t="n">
        <v>0</v>
      </c>
      <c r="CY785" s="8" t="n">
        <v>0</v>
      </c>
      <c r="CZ785" s="8" t="n">
        <v>1</v>
      </c>
      <c r="DA785" s="8" t="n">
        <v>12</v>
      </c>
      <c r="DB785" s="8" t="n">
        <v>0</v>
      </c>
      <c r="DC785" s="8" t="n">
        <v>1</v>
      </c>
      <c r="DD785" s="8" t="n">
        <v>8</v>
      </c>
      <c r="DE785" s="8" t="n">
        <v>25</v>
      </c>
      <c r="DF785" s="8" t="n">
        <v>1</v>
      </c>
      <c r="DG785" s="8" t="n">
        <v>0</v>
      </c>
      <c r="DH785" s="8" t="n">
        <v>21</v>
      </c>
      <c r="DI785" s="8" t="n">
        <v>9</v>
      </c>
      <c r="DJ785" s="8" t="n">
        <v>3</v>
      </c>
      <c r="DK785" s="8" t="n">
        <v>9</v>
      </c>
      <c r="DL785" s="8" t="n">
        <v>8</v>
      </c>
      <c r="DM785" s="8" t="n">
        <v>1</v>
      </c>
      <c r="DN785" s="8" t="n">
        <v>4</v>
      </c>
      <c r="DO785" s="8" t="n">
        <v>4</v>
      </c>
      <c r="DP785" s="8" t="n">
        <v>0</v>
      </c>
      <c r="DQ785" s="8" t="n">
        <f aca="false">DJ785-DI785</f>
        <v>-6</v>
      </c>
      <c r="DR785" s="19" t="n">
        <v>-0.273</v>
      </c>
      <c r="DS785" s="8" t="n">
        <v>8</v>
      </c>
      <c r="DT785" s="8" t="n">
        <v>1</v>
      </c>
      <c r="DU785" s="8" t="n">
        <v>0</v>
      </c>
      <c r="DV785" s="8" t="n">
        <v>0</v>
      </c>
      <c r="DW785" s="8" t="n">
        <v>0</v>
      </c>
      <c r="DX785" s="8" t="n">
        <v>451</v>
      </c>
      <c r="DY785" s="8" t="n">
        <v>861</v>
      </c>
      <c r="DZ785" s="8" t="n">
        <v>351</v>
      </c>
      <c r="EA785" s="8" t="n">
        <v>616</v>
      </c>
      <c r="EB785" s="8" t="n">
        <v>273</v>
      </c>
      <c r="EC785" s="8" t="n">
        <v>440</v>
      </c>
      <c r="ED785" s="8" t="n">
        <v>21.5</v>
      </c>
      <c r="EE785" s="8" t="n">
        <v>38.98</v>
      </c>
      <c r="EF785" s="8" t="n">
        <v>24</v>
      </c>
      <c r="EG785" s="8" t="n">
        <v>32</v>
      </c>
      <c r="EH785" s="12" t="n">
        <f aca="false">EF785/EB785</f>
        <v>0.0879120879120879</v>
      </c>
      <c r="EI785" s="20" t="n">
        <f aca="false">1-EG785/EC785</f>
        <v>0.927272727272727</v>
      </c>
      <c r="EJ785" s="21" t="n">
        <f aca="false">EH785+EI785</f>
        <v>1.01518481518482</v>
      </c>
      <c r="EK785" s="8" t="n">
        <v>455</v>
      </c>
      <c r="EL785" s="8" t="n">
        <v>864</v>
      </c>
      <c r="EM785" s="8" t="n">
        <v>352</v>
      </c>
      <c r="EN785" s="8" t="n">
        <v>619</v>
      </c>
      <c r="EO785" s="8" t="n">
        <v>273</v>
      </c>
      <c r="EP785" s="8" t="n">
        <v>442</v>
      </c>
      <c r="EQ785" s="8" t="n">
        <v>23</v>
      </c>
      <c r="ER785" s="8" t="n">
        <v>33</v>
      </c>
      <c r="ES785" s="8" t="n">
        <v>214</v>
      </c>
      <c r="ET785" s="8" t="n">
        <v>433</v>
      </c>
      <c r="EU785" s="8" t="n">
        <v>87</v>
      </c>
      <c r="EV785" s="8" t="n">
        <v>139</v>
      </c>
      <c r="EW785" s="8" t="n">
        <v>12</v>
      </c>
      <c r="EX785" s="8" t="n">
        <v>15</v>
      </c>
      <c r="EY785" s="8" t="n">
        <v>48</v>
      </c>
      <c r="EZ785" s="8" t="n">
        <v>45</v>
      </c>
      <c r="FA785" s="8" t="n">
        <v>0.4</v>
      </c>
      <c r="FB785" s="8" t="n">
        <v>1.6</v>
      </c>
      <c r="FC785" s="8" t="n">
        <v>2</v>
      </c>
      <c r="FD785" s="19" t="n">
        <v>2.04</v>
      </c>
      <c r="FE785" s="18" t="n">
        <f aca="false">FD785/V785</f>
        <v>0.0566666666666667</v>
      </c>
      <c r="FF785" s="8" t="n">
        <v>0.542</v>
      </c>
      <c r="FG785" s="8" t="n">
        <v>-1.22</v>
      </c>
      <c r="FH785" s="8" t="n">
        <v>0.11</v>
      </c>
      <c r="FI785" s="8" t="n">
        <v>-1.11</v>
      </c>
      <c r="FJ785" s="22"/>
      <c r="FK785" s="22"/>
      <c r="FL785" s="22"/>
      <c r="FM785" s="8" t="n">
        <f aca="false">BL785+BS785+AH785+DT785</f>
        <v>208</v>
      </c>
      <c r="FN785" s="19" t="n">
        <f aca="false">IF(DS785&gt;0,(BL785+BR785)/DS785,0)</f>
        <v>14.625</v>
      </c>
      <c r="FO785" s="12" t="n">
        <v>0.0189027201</v>
      </c>
      <c r="FP785" s="19" t="n">
        <f aca="false">Z785-AH785/10</f>
        <v>7.9</v>
      </c>
      <c r="FQ785" s="19" t="n">
        <f aca="false">Z785+DR785/5</f>
        <v>9.9454</v>
      </c>
      <c r="FR785" s="19" t="n">
        <f aca="false">(DX785+DY785)/AL785*60</f>
        <v>107.854823461712</v>
      </c>
      <c r="FS785" s="8" t="n">
        <v>4</v>
      </c>
      <c r="FT785" s="17" t="s">
        <v>326</v>
      </c>
      <c r="FU785" s="8" t="n">
        <v>195</v>
      </c>
      <c r="FV785" s="22"/>
      <c r="FW785" s="17" t="s">
        <v>270</v>
      </c>
      <c r="FX785" s="23" t="n">
        <v>925000</v>
      </c>
      <c r="FY785" s="23" t="n">
        <v>925000</v>
      </c>
      <c r="FZ785" s="8" t="n">
        <v>75</v>
      </c>
      <c r="GA785" s="8" t="n">
        <v>4</v>
      </c>
      <c r="GB785" s="8" t="n">
        <v>13</v>
      </c>
      <c r="GC785" s="8" t="n">
        <v>17</v>
      </c>
      <c r="GD785" s="8" t="n">
        <v>-4</v>
      </c>
      <c r="GE785" s="8" t="n">
        <v>37</v>
      </c>
      <c r="GF785" s="8" t="n">
        <v>103</v>
      </c>
      <c r="GG785" s="8" t="n">
        <v>1356</v>
      </c>
      <c r="GH785" s="8" t="n">
        <v>0.6</v>
      </c>
      <c r="GI785" s="8" t="n">
        <v>2.9</v>
      </c>
      <c r="GJ785" s="8" t="n">
        <v>3.5</v>
      </c>
      <c r="GK785" s="8" t="n">
        <f aca="false">Z785-AH785/10</f>
        <v>7.9</v>
      </c>
      <c r="GL785" s="22"/>
      <c r="GM785" s="22"/>
      <c r="GN785" s="22"/>
      <c r="GO785" s="22"/>
      <c r="GP785" s="22"/>
    </row>
    <row r="786" customFormat="false" ht="13.65" hidden="false" customHeight="true" outlineLevel="0" collapsed="false">
      <c r="A786" s="16" t="n">
        <v>32911</v>
      </c>
      <c r="B786" s="17" t="s">
        <v>2174</v>
      </c>
      <c r="C786" s="17" t="s">
        <v>272</v>
      </c>
      <c r="D786" s="17" t="s">
        <v>262</v>
      </c>
      <c r="E786" s="17" t="s">
        <v>262</v>
      </c>
      <c r="F786" s="8" t="n">
        <v>73</v>
      </c>
      <c r="G786" s="8" t="n">
        <v>194</v>
      </c>
      <c r="H786" s="8" t="n">
        <v>2008</v>
      </c>
      <c r="I786" s="8" t="n">
        <v>1</v>
      </c>
      <c r="J786" s="8" t="n">
        <v>1</v>
      </c>
      <c r="K786" s="17" t="s">
        <v>273</v>
      </c>
      <c r="L786" s="8" t="n">
        <v>2008</v>
      </c>
      <c r="M786" s="8" t="n">
        <v>27</v>
      </c>
      <c r="N786" s="8" t="n">
        <v>10</v>
      </c>
      <c r="O786" s="8" t="n">
        <v>8474564</v>
      </c>
      <c r="P786" s="17" t="s">
        <v>3565</v>
      </c>
      <c r="Q786" s="17" t="s">
        <v>3566</v>
      </c>
      <c r="R786" s="17" t="s">
        <v>3567</v>
      </c>
      <c r="S786" s="17" t="s">
        <v>3557</v>
      </c>
      <c r="T786" s="17" t="s">
        <v>313</v>
      </c>
      <c r="U786" s="17" t="s">
        <v>306</v>
      </c>
      <c r="V786" s="8" t="n">
        <v>78</v>
      </c>
      <c r="W786" s="8" t="n">
        <v>27</v>
      </c>
      <c r="X786" s="8" t="n">
        <v>59</v>
      </c>
      <c r="Y786" s="8" t="n">
        <v>36</v>
      </c>
      <c r="Z786" s="8" t="n">
        <v>86</v>
      </c>
      <c r="AA786" s="8" t="n">
        <v>2</v>
      </c>
      <c r="AB786" s="8" t="n">
        <v>14</v>
      </c>
      <c r="AC786" s="18" t="n">
        <f aca="false">Z786/V786</f>
        <v>1.1025641025641</v>
      </c>
      <c r="AD786" s="19" t="n">
        <f aca="false">IF(FZ786&gt;V786,Z786-V786*(GC786-Z786)/(FZ786-V786),0)</f>
        <v>8.53242320819113</v>
      </c>
      <c r="AE786" s="19" t="n">
        <v>30.783</v>
      </c>
      <c r="AF786" s="8" t="n">
        <v>18</v>
      </c>
      <c r="AG786" s="8" t="n">
        <v>1.9</v>
      </c>
      <c r="AH786" s="8" t="n">
        <v>72</v>
      </c>
      <c r="AI786" s="8" t="n">
        <v>1736</v>
      </c>
      <c r="AJ786" s="8" t="n">
        <v>87864</v>
      </c>
      <c r="AK786" s="19" t="n">
        <v>1464.4</v>
      </c>
      <c r="AL786" s="8" t="n">
        <v>1464.4</v>
      </c>
      <c r="AM786" s="8" t="n">
        <v>1464</v>
      </c>
      <c r="AN786" s="18" t="n">
        <f aca="false">AJ786/60/V786</f>
        <v>18.774358974359</v>
      </c>
      <c r="AO786" s="8" t="n">
        <v>31.04</v>
      </c>
      <c r="AP786" s="12" t="n">
        <f aca="false">IF(EF786&gt;0,Z786/EF786,0)</f>
        <v>0.710743801652893</v>
      </c>
      <c r="AQ786" s="8" t="n">
        <v>411</v>
      </c>
      <c r="AR786" s="8" t="n">
        <v>412</v>
      </c>
      <c r="AS786" s="8" t="n">
        <v>412</v>
      </c>
      <c r="AT786" s="8" t="n">
        <v>299</v>
      </c>
      <c r="AU786" s="8" t="n">
        <v>300</v>
      </c>
      <c r="AV786" s="8" t="n">
        <v>212</v>
      </c>
      <c r="AW786" s="8" t="n">
        <v>220</v>
      </c>
      <c r="AX786" s="8" t="n">
        <v>77</v>
      </c>
      <c r="AY786" s="8" t="n">
        <v>7</v>
      </c>
      <c r="AZ786" s="8" t="n">
        <v>20</v>
      </c>
      <c r="BA786" s="8" t="n">
        <f aca="false">AY786+AZ786</f>
        <v>27</v>
      </c>
      <c r="BB786" s="8" t="n">
        <v>22.16</v>
      </c>
      <c r="BC786" s="8" t="n">
        <v>31.3019</v>
      </c>
      <c r="BD786" s="19" t="n">
        <v>530.5</v>
      </c>
      <c r="BE786" s="19" t="n">
        <v>21.7358645178913</v>
      </c>
      <c r="BF786" s="19" t="n">
        <f aca="false">AQ786+BD786</f>
        <v>941.5</v>
      </c>
      <c r="BG786" s="19" t="n">
        <f aca="false">IF(AL786&gt;0,BF786/AL786*60,0)</f>
        <v>38.5755258126195</v>
      </c>
      <c r="BH786" s="8" t="n">
        <v>764</v>
      </c>
      <c r="BI786" s="8" t="n">
        <v>432</v>
      </c>
      <c r="BJ786" s="8" t="n">
        <v>353</v>
      </c>
      <c r="BK786" s="12" t="n">
        <f aca="false">BH786/(BH786+BJ786)</f>
        <v>0.683974932855864</v>
      </c>
      <c r="BL786" s="8" t="n">
        <v>61</v>
      </c>
      <c r="BM786" s="8" t="n">
        <v>61</v>
      </c>
      <c r="BN786" s="8" t="n">
        <v>79</v>
      </c>
      <c r="BO786" s="8" t="n">
        <f aca="false">BM786-BN786</f>
        <v>-18</v>
      </c>
      <c r="BP786" s="8" t="n">
        <v>88</v>
      </c>
      <c r="BQ786" s="8" t="n">
        <v>50</v>
      </c>
      <c r="BR786" s="8" t="n">
        <v>27</v>
      </c>
      <c r="BS786" s="8" t="n">
        <v>35</v>
      </c>
      <c r="BT786" s="12" t="n">
        <f aca="false">BS786/(EA786+BS786)</f>
        <v>0.0354251012145749</v>
      </c>
      <c r="BU786" s="8" t="n">
        <v>466</v>
      </c>
      <c r="BV786" s="8" t="n">
        <v>426</v>
      </c>
      <c r="BW786" s="12" t="n">
        <f aca="false">IF(BU786+BV786&gt;0,BU786/(BU786+BV786),0)</f>
        <v>0.522421524663677</v>
      </c>
      <c r="BX786" s="8" t="n">
        <v>126</v>
      </c>
      <c r="BY786" s="8" t="n">
        <v>93</v>
      </c>
      <c r="BZ786" s="8" t="n">
        <v>166</v>
      </c>
      <c r="CA786" s="8" t="n">
        <v>164</v>
      </c>
      <c r="CB786" s="8" t="n">
        <v>174</v>
      </c>
      <c r="CC786" s="8" t="n">
        <v>169</v>
      </c>
      <c r="CD786" s="8" t="n">
        <v>153</v>
      </c>
      <c r="CE786" s="8" t="n">
        <v>164</v>
      </c>
      <c r="CF786" s="8" t="n">
        <v>149</v>
      </c>
      <c r="CG786" s="8" t="n">
        <v>120</v>
      </c>
      <c r="CH786" s="8" t="n">
        <v>249</v>
      </c>
      <c r="CI786" s="8" t="n">
        <v>243</v>
      </c>
      <c r="CJ786" s="8" t="n">
        <v>0</v>
      </c>
      <c r="CK786" s="8" t="n">
        <v>0</v>
      </c>
      <c r="CL786" s="8" t="n">
        <v>5</v>
      </c>
      <c r="CM786" s="8" t="n">
        <v>1</v>
      </c>
      <c r="CN786" s="8" t="n">
        <v>0</v>
      </c>
      <c r="CO786" s="8" t="n">
        <v>0</v>
      </c>
      <c r="CP786" s="8" t="n">
        <v>0</v>
      </c>
      <c r="CQ786" s="8" t="n">
        <v>2</v>
      </c>
      <c r="CR786" s="8" t="n">
        <v>0</v>
      </c>
      <c r="CS786" s="8" t="n">
        <v>12</v>
      </c>
      <c r="CT786" s="8" t="n">
        <v>4</v>
      </c>
      <c r="CU786" s="8" t="n">
        <v>1</v>
      </c>
      <c r="CV786" s="8" t="n">
        <v>0</v>
      </c>
      <c r="CW786" s="8" t="n">
        <v>8</v>
      </c>
      <c r="CX786" s="8" t="n">
        <v>1</v>
      </c>
      <c r="CY786" s="8" t="n">
        <v>4</v>
      </c>
      <c r="CZ786" s="8" t="n">
        <v>16</v>
      </c>
      <c r="DA786" s="8" t="n">
        <v>67</v>
      </c>
      <c r="DB786" s="8" t="n">
        <v>21</v>
      </c>
      <c r="DC786" s="8" t="n">
        <v>0</v>
      </c>
      <c r="DD786" s="8" t="n">
        <v>74</v>
      </c>
      <c r="DE786" s="8" t="n">
        <v>22</v>
      </c>
      <c r="DF786" s="8" t="n">
        <v>10</v>
      </c>
      <c r="DG786" s="8" t="n">
        <v>1</v>
      </c>
      <c r="DH786" s="8" t="n">
        <v>84</v>
      </c>
      <c r="DI786" s="8" t="n">
        <v>25</v>
      </c>
      <c r="DJ786" s="8" t="n">
        <v>11</v>
      </c>
      <c r="DK786" s="8" t="n">
        <v>25</v>
      </c>
      <c r="DL786" s="8" t="n">
        <v>23</v>
      </c>
      <c r="DM786" s="8" t="n">
        <v>2</v>
      </c>
      <c r="DN786" s="8" t="n">
        <v>13</v>
      </c>
      <c r="DO786" s="8" t="n">
        <v>12</v>
      </c>
      <c r="DP786" s="8" t="n">
        <v>1</v>
      </c>
      <c r="DQ786" s="8" t="n">
        <f aca="false">DJ786-DI786</f>
        <v>-14</v>
      </c>
      <c r="DR786" s="19" t="n">
        <v>-12.352</v>
      </c>
      <c r="DS786" s="8" t="n">
        <v>21</v>
      </c>
      <c r="DT786" s="8" t="n">
        <v>2</v>
      </c>
      <c r="DU786" s="8" t="n">
        <v>0</v>
      </c>
      <c r="DV786" s="8" t="n">
        <v>2</v>
      </c>
      <c r="DW786" s="8" t="n">
        <v>0</v>
      </c>
      <c r="DX786" s="8" t="n">
        <v>1790</v>
      </c>
      <c r="DY786" s="8" t="n">
        <v>1213</v>
      </c>
      <c r="DZ786" s="8" t="n">
        <v>1360</v>
      </c>
      <c r="EA786" s="8" t="n">
        <v>953</v>
      </c>
      <c r="EB786" s="8" t="n">
        <v>956</v>
      </c>
      <c r="EC786" s="8" t="n">
        <v>716</v>
      </c>
      <c r="ED786" s="8" t="n">
        <v>94.91</v>
      </c>
      <c r="EE786" s="8" t="n">
        <v>56.89</v>
      </c>
      <c r="EF786" s="8" t="n">
        <v>121</v>
      </c>
      <c r="EG786" s="8" t="n">
        <v>64</v>
      </c>
      <c r="EH786" s="12" t="n">
        <f aca="false">EF786/EB786</f>
        <v>0.126569037656904</v>
      </c>
      <c r="EI786" s="20" t="n">
        <f aca="false">1-EG786/EC786</f>
        <v>0.910614525139665</v>
      </c>
      <c r="EJ786" s="21" t="n">
        <f aca="false">EH786+EI786</f>
        <v>1.03718356279657</v>
      </c>
      <c r="EK786" s="8" t="n">
        <v>1793</v>
      </c>
      <c r="EL786" s="8" t="n">
        <v>1212</v>
      </c>
      <c r="EM786" s="8" t="n">
        <v>1362</v>
      </c>
      <c r="EN786" s="8" t="n">
        <v>953</v>
      </c>
      <c r="EO786" s="8" t="n">
        <v>958</v>
      </c>
      <c r="EP786" s="8" t="n">
        <v>716</v>
      </c>
      <c r="EQ786" s="8" t="n">
        <v>121</v>
      </c>
      <c r="ER786" s="8" t="n">
        <v>63</v>
      </c>
      <c r="ES786" s="8" t="n">
        <v>934</v>
      </c>
      <c r="ET786" s="8" t="n">
        <v>602</v>
      </c>
      <c r="EU786" s="8" t="n">
        <v>318</v>
      </c>
      <c r="EV786" s="8" t="n">
        <v>222</v>
      </c>
      <c r="EW786" s="8" t="n">
        <v>61</v>
      </c>
      <c r="EX786" s="8" t="n">
        <v>30</v>
      </c>
      <c r="EY786" s="8" t="n">
        <v>96</v>
      </c>
      <c r="EZ786" s="8" t="n">
        <v>100</v>
      </c>
      <c r="FA786" s="8" t="n">
        <v>7.5</v>
      </c>
      <c r="FB786" s="8" t="n">
        <v>1.8</v>
      </c>
      <c r="FC786" s="8" t="n">
        <v>9.3</v>
      </c>
      <c r="FD786" s="19" t="n">
        <v>81.67</v>
      </c>
      <c r="FE786" s="18" t="n">
        <f aca="false">FD786/V786</f>
        <v>1.04705128205128</v>
      </c>
      <c r="FF786" s="8" t="n">
        <v>10.5892</v>
      </c>
      <c r="FG786" s="8" t="n">
        <v>2.04</v>
      </c>
      <c r="FH786" s="8" t="n">
        <v>-0.05</v>
      </c>
      <c r="FI786" s="8" t="n">
        <v>2</v>
      </c>
      <c r="FJ786" s="8" t="n">
        <v>6</v>
      </c>
      <c r="FK786" s="8" t="n">
        <v>4</v>
      </c>
      <c r="FL786" s="8" t="n">
        <v>1</v>
      </c>
      <c r="FM786" s="8" t="n">
        <f aca="false">BL786+BS786+AH786+DT786</f>
        <v>170</v>
      </c>
      <c r="FN786" s="19" t="n">
        <f aca="false">IF(DS786&gt;0,(BL786+BR786)/DS786,0)</f>
        <v>4.19047619047619</v>
      </c>
      <c r="FO786" s="12" t="n">
        <v>0.1079262942</v>
      </c>
      <c r="FP786" s="19" t="n">
        <f aca="false">Z786-AH786/10</f>
        <v>78.8</v>
      </c>
      <c r="FQ786" s="19" t="n">
        <f aca="false">Z786+DR786/5</f>
        <v>83.5296</v>
      </c>
      <c r="FR786" s="19" t="n">
        <f aca="false">(DX786+DY786)/AL786*60</f>
        <v>123.040152963671</v>
      </c>
      <c r="FS786" s="8" t="n">
        <v>4</v>
      </c>
      <c r="FT786" s="17" t="s">
        <v>307</v>
      </c>
      <c r="FU786" s="8" t="n">
        <v>195</v>
      </c>
      <c r="FV786" s="17" t="s">
        <v>255</v>
      </c>
      <c r="FW786" s="17" t="s">
        <v>280</v>
      </c>
      <c r="FX786" s="23" t="n">
        <v>9500000</v>
      </c>
      <c r="FY786" s="23" t="n">
        <v>8500000</v>
      </c>
      <c r="FZ786" s="8" t="n">
        <v>664</v>
      </c>
      <c r="GA786" s="8" t="n">
        <v>348</v>
      </c>
      <c r="GB786" s="8" t="n">
        <v>320</v>
      </c>
      <c r="GC786" s="8" t="n">
        <v>668</v>
      </c>
      <c r="GD786" s="8" t="n">
        <v>26</v>
      </c>
      <c r="GE786" s="8" t="n">
        <v>440</v>
      </c>
      <c r="GF786" s="8" t="n">
        <v>2088</v>
      </c>
      <c r="GG786" s="8" t="n">
        <v>13010</v>
      </c>
      <c r="GH786" s="8" t="n">
        <v>74.9</v>
      </c>
      <c r="GI786" s="8" t="n">
        <v>14</v>
      </c>
      <c r="GJ786" s="8" t="n">
        <v>88.8</v>
      </c>
      <c r="GK786" s="8" t="n">
        <f aca="false">Z786-AH786/10</f>
        <v>78.8</v>
      </c>
      <c r="GL786" s="22"/>
      <c r="GM786" s="22"/>
      <c r="GN786" s="22"/>
      <c r="GO786" s="22"/>
      <c r="GP786" s="22"/>
    </row>
    <row r="787" customFormat="false" ht="13.65" hidden="false" customHeight="true" outlineLevel="0" collapsed="false">
      <c r="A787" s="16" t="n">
        <v>34049</v>
      </c>
      <c r="B787" s="17" t="s">
        <v>3568</v>
      </c>
      <c r="C787" s="22"/>
      <c r="D787" s="17" t="s">
        <v>1137</v>
      </c>
      <c r="E787" s="17" t="s">
        <v>1137</v>
      </c>
      <c r="F787" s="8" t="n">
        <v>70</v>
      </c>
      <c r="G787" s="8" t="n">
        <v>188</v>
      </c>
      <c r="H787" s="8" t="n">
        <v>2013</v>
      </c>
      <c r="I787" s="8" t="n">
        <v>3</v>
      </c>
      <c r="J787" s="8" t="n">
        <v>86</v>
      </c>
      <c r="K787" s="17" t="s">
        <v>263</v>
      </c>
      <c r="L787" s="8" t="n">
        <v>2014</v>
      </c>
      <c r="M787" s="8" t="n">
        <v>24</v>
      </c>
      <c r="N787" s="8" t="n">
        <v>4</v>
      </c>
      <c r="O787" s="8" t="n">
        <v>8477413</v>
      </c>
      <c r="P787" s="17" t="s">
        <v>3569</v>
      </c>
      <c r="Q787" s="17" t="s">
        <v>3570</v>
      </c>
      <c r="R787" s="17" t="s">
        <v>3571</v>
      </c>
      <c r="S787" s="17" t="s">
        <v>3572</v>
      </c>
      <c r="T787" s="17" t="s">
        <v>299</v>
      </c>
      <c r="U787" s="17" t="s">
        <v>269</v>
      </c>
      <c r="V787" s="8" t="n">
        <v>50</v>
      </c>
      <c r="W787" s="8" t="n">
        <v>8</v>
      </c>
      <c r="X787" s="8" t="n">
        <v>14</v>
      </c>
      <c r="Y787" s="8" t="n">
        <v>6</v>
      </c>
      <c r="Z787" s="8" t="n">
        <v>22</v>
      </c>
      <c r="AA787" s="8" t="n">
        <v>11</v>
      </c>
      <c r="AB787" s="8" t="n">
        <v>75</v>
      </c>
      <c r="AC787" s="18" t="n">
        <f aca="false">Z787/V787</f>
        <v>0.44</v>
      </c>
      <c r="AD787" s="19" t="n">
        <f aca="false">IF(FZ787&gt;V787,Z787-V787*(GC787-Z787)/(FZ787-V787),0)</f>
        <v>0.431372549019606</v>
      </c>
      <c r="AE787" s="19" t="n">
        <v>8.22</v>
      </c>
      <c r="AF787" s="8" t="n">
        <v>-15</v>
      </c>
      <c r="AG787" s="8" t="n">
        <v>-5.7</v>
      </c>
      <c r="AH787" s="8" t="n">
        <v>10</v>
      </c>
      <c r="AI787" s="8" t="n">
        <v>924</v>
      </c>
      <c r="AJ787" s="8" t="n">
        <v>43459</v>
      </c>
      <c r="AK787" s="19" t="n">
        <v>724.31666666667</v>
      </c>
      <c r="AL787" s="8" t="n">
        <v>724.32</v>
      </c>
      <c r="AM787" s="8" t="n">
        <v>724</v>
      </c>
      <c r="AN787" s="18" t="n">
        <f aca="false">AJ787/60/V787</f>
        <v>14.4863333333333</v>
      </c>
      <c r="AO787" s="8" t="n">
        <v>24.13</v>
      </c>
      <c r="AP787" s="12" t="n">
        <f aca="false">IF(EF787&gt;0,Z787/EF787,0)</f>
        <v>0.594594594594595</v>
      </c>
      <c r="AQ787" s="8" t="n">
        <v>198</v>
      </c>
      <c r="AR787" s="8" t="n">
        <v>198</v>
      </c>
      <c r="AS787" s="8" t="n">
        <v>198</v>
      </c>
      <c r="AT787" s="8" t="n">
        <v>150</v>
      </c>
      <c r="AU787" s="8" t="n">
        <v>150</v>
      </c>
      <c r="AV787" s="8" t="n">
        <v>111</v>
      </c>
      <c r="AW787" s="8" t="n">
        <v>103</v>
      </c>
      <c r="AX787" s="8" t="n">
        <v>41</v>
      </c>
      <c r="AY787" s="8" t="n">
        <v>6</v>
      </c>
      <c r="AZ787" s="8" t="n">
        <v>13</v>
      </c>
      <c r="BA787" s="8" t="n">
        <f aca="false">AY787+AZ787</f>
        <v>19</v>
      </c>
      <c r="BB787" s="8" t="n">
        <v>9.82</v>
      </c>
      <c r="BC787" s="8" t="n">
        <v>32.8018</v>
      </c>
      <c r="BD787" s="19" t="n">
        <v>130.2</v>
      </c>
      <c r="BE787" s="19" t="n">
        <v>10.7853379046917</v>
      </c>
      <c r="BF787" s="19" t="n">
        <f aca="false">AQ787+BD787</f>
        <v>328.2</v>
      </c>
      <c r="BG787" s="19" t="n">
        <f aca="false">IF(AL787&gt;0,BF787/AL787*60,0)</f>
        <v>27.1868787276342</v>
      </c>
      <c r="BH787" s="8" t="n">
        <v>231</v>
      </c>
      <c r="BI787" s="8" t="n">
        <v>215</v>
      </c>
      <c r="BJ787" s="8" t="n">
        <v>165</v>
      </c>
      <c r="BK787" s="12" t="n">
        <f aca="false">BH787/(BH787+BJ787)</f>
        <v>0.583333333333333</v>
      </c>
      <c r="BL787" s="8" t="n">
        <v>38</v>
      </c>
      <c r="BM787" s="8" t="n">
        <v>38</v>
      </c>
      <c r="BN787" s="8" t="n">
        <v>42</v>
      </c>
      <c r="BO787" s="8" t="n">
        <f aca="false">BM787-BN787</f>
        <v>-4</v>
      </c>
      <c r="BP787" s="8" t="n">
        <v>39</v>
      </c>
      <c r="BQ787" s="8" t="n">
        <v>15</v>
      </c>
      <c r="BR787" s="8" t="n">
        <v>22</v>
      </c>
      <c r="BS787" s="8" t="n">
        <v>18</v>
      </c>
      <c r="BT787" s="12" t="n">
        <f aca="false">BS787/(EA787+BS787)</f>
        <v>0.036</v>
      </c>
      <c r="BU787" s="8" t="n">
        <v>7</v>
      </c>
      <c r="BV787" s="8" t="n">
        <v>15</v>
      </c>
      <c r="BW787" s="12" t="n">
        <f aca="false">IF(BU787+BV787&gt;0,BU787/(BU787+BV787),0)</f>
        <v>0.318181818181818</v>
      </c>
      <c r="BX787" s="8" t="n">
        <v>0</v>
      </c>
      <c r="BY787" s="8" t="n">
        <v>2</v>
      </c>
      <c r="BZ787" s="8" t="n">
        <v>1</v>
      </c>
      <c r="CA787" s="8" t="n">
        <v>4</v>
      </c>
      <c r="CB787" s="8" t="n">
        <v>6</v>
      </c>
      <c r="CC787" s="8" t="n">
        <v>9</v>
      </c>
      <c r="CD787" s="8" t="n">
        <v>3</v>
      </c>
      <c r="CE787" s="8" t="n">
        <v>2</v>
      </c>
      <c r="CF787" s="8" t="n">
        <v>2</v>
      </c>
      <c r="CG787" s="8" t="n">
        <v>9</v>
      </c>
      <c r="CH787" s="8" t="n">
        <v>4</v>
      </c>
      <c r="CI787" s="8" t="n">
        <v>9</v>
      </c>
      <c r="CJ787" s="8" t="n">
        <v>0</v>
      </c>
      <c r="CK787" s="8" t="n">
        <v>0</v>
      </c>
      <c r="CL787" s="8" t="n">
        <v>2</v>
      </c>
      <c r="CM787" s="8" t="n">
        <v>2</v>
      </c>
      <c r="CN787" s="8" t="n">
        <v>1</v>
      </c>
      <c r="CO787" s="8" t="n">
        <v>0</v>
      </c>
      <c r="CP787" s="8" t="n">
        <v>0</v>
      </c>
      <c r="CQ787" s="8" t="n">
        <v>0</v>
      </c>
      <c r="CR787" s="8" t="n">
        <v>0</v>
      </c>
      <c r="CS787" s="8" t="n">
        <v>1</v>
      </c>
      <c r="CT787" s="8" t="n">
        <v>1</v>
      </c>
      <c r="CU787" s="8" t="n">
        <v>0</v>
      </c>
      <c r="CV787" s="8" t="n">
        <v>0</v>
      </c>
      <c r="CW787" s="8" t="n">
        <v>6</v>
      </c>
      <c r="CX787" s="8" t="n">
        <v>2</v>
      </c>
      <c r="CY787" s="8" t="n">
        <v>3</v>
      </c>
      <c r="CZ787" s="8" t="n">
        <v>4</v>
      </c>
      <c r="DA787" s="8" t="n">
        <v>30</v>
      </c>
      <c r="DB787" s="8" t="n">
        <v>8</v>
      </c>
      <c r="DC787" s="8" t="n">
        <v>2</v>
      </c>
      <c r="DD787" s="8" t="n">
        <v>15</v>
      </c>
      <c r="DE787" s="8" t="n">
        <v>11</v>
      </c>
      <c r="DF787" s="8" t="n">
        <v>2</v>
      </c>
      <c r="DG787" s="8" t="n">
        <v>2</v>
      </c>
      <c r="DH787" s="8" t="n">
        <v>71</v>
      </c>
      <c r="DI787" s="8" t="n">
        <v>5</v>
      </c>
      <c r="DJ787" s="8" t="n">
        <v>12</v>
      </c>
      <c r="DK787" s="8" t="n">
        <v>6</v>
      </c>
      <c r="DL787" s="8" t="n">
        <v>6</v>
      </c>
      <c r="DM787" s="8" t="n">
        <v>0</v>
      </c>
      <c r="DN787" s="8" t="n">
        <v>12</v>
      </c>
      <c r="DO787" s="8" t="n">
        <v>12</v>
      </c>
      <c r="DP787" s="8" t="n">
        <v>0</v>
      </c>
      <c r="DQ787" s="8" t="n">
        <f aca="false">DJ787-DI787</f>
        <v>7</v>
      </c>
      <c r="DR787" s="19" t="n">
        <v>4.809</v>
      </c>
      <c r="DS787" s="8" t="n">
        <v>5</v>
      </c>
      <c r="DT787" s="8" t="n">
        <v>0</v>
      </c>
      <c r="DU787" s="8" t="n">
        <v>0</v>
      </c>
      <c r="DV787" s="8" t="n">
        <v>0</v>
      </c>
      <c r="DW787" s="8" t="n">
        <v>0</v>
      </c>
      <c r="DX787" s="8" t="n">
        <v>747</v>
      </c>
      <c r="DY787" s="8" t="n">
        <v>614</v>
      </c>
      <c r="DZ787" s="8" t="n">
        <v>527</v>
      </c>
      <c r="EA787" s="8" t="n">
        <v>482</v>
      </c>
      <c r="EB787" s="8" t="n">
        <v>391</v>
      </c>
      <c r="EC787" s="8" t="n">
        <v>352</v>
      </c>
      <c r="ED787" s="8" t="n">
        <v>31.58</v>
      </c>
      <c r="EE787" s="8" t="n">
        <v>28.8</v>
      </c>
      <c r="EF787" s="8" t="n">
        <v>37</v>
      </c>
      <c r="EG787" s="8" t="n">
        <v>38</v>
      </c>
      <c r="EH787" s="12" t="n">
        <f aca="false">EF787/EB787</f>
        <v>0.0946291560102302</v>
      </c>
      <c r="EI787" s="20" t="n">
        <f aca="false">1-EG787/EC787</f>
        <v>0.892045454545455</v>
      </c>
      <c r="EJ787" s="21" t="n">
        <f aca="false">EH787+EI787</f>
        <v>0.986674610555685</v>
      </c>
      <c r="EK787" s="8" t="n">
        <v>745</v>
      </c>
      <c r="EL787" s="8" t="n">
        <v>613</v>
      </c>
      <c r="EM787" s="8" t="n">
        <v>525</v>
      </c>
      <c r="EN787" s="8" t="n">
        <v>481</v>
      </c>
      <c r="EO787" s="8" t="n">
        <v>389</v>
      </c>
      <c r="EP787" s="8" t="n">
        <v>352</v>
      </c>
      <c r="EQ787" s="8" t="n">
        <v>37</v>
      </c>
      <c r="ER787" s="8" t="n">
        <v>38</v>
      </c>
      <c r="ES787" s="8" t="n">
        <v>355</v>
      </c>
      <c r="ET787" s="8" t="n">
        <v>284</v>
      </c>
      <c r="EU787" s="8" t="n">
        <v>127</v>
      </c>
      <c r="EV787" s="8" t="n">
        <v>119</v>
      </c>
      <c r="EW787" s="8" t="n">
        <v>13</v>
      </c>
      <c r="EX787" s="8" t="n">
        <v>24</v>
      </c>
      <c r="EY787" s="8" t="n">
        <v>56</v>
      </c>
      <c r="EZ787" s="8" t="n">
        <v>55</v>
      </c>
      <c r="FA787" s="8" t="n">
        <v>1.1</v>
      </c>
      <c r="FB787" s="8" t="n">
        <v>0.3</v>
      </c>
      <c r="FC787" s="8" t="n">
        <v>1.4</v>
      </c>
      <c r="FD787" s="19" t="n">
        <v>22.75</v>
      </c>
      <c r="FE787" s="18" t="n">
        <f aca="false">FD787/V787</f>
        <v>0.455</v>
      </c>
      <c r="FF787" s="8" t="n">
        <v>1.9921</v>
      </c>
      <c r="FG787" s="8" t="n">
        <v>0.16</v>
      </c>
      <c r="FH787" s="8" t="n">
        <v>0.03</v>
      </c>
      <c r="FI787" s="8" t="n">
        <v>0.19</v>
      </c>
      <c r="FJ787" s="22"/>
      <c r="FK787" s="22"/>
      <c r="FL787" s="22"/>
      <c r="FM787" s="8" t="n">
        <f aca="false">BL787+BS787+AH787+DT787</f>
        <v>66</v>
      </c>
      <c r="FN787" s="19" t="n">
        <f aca="false">IF(DS787&gt;0,(BL787+BR787)/DS787,0)</f>
        <v>12</v>
      </c>
      <c r="FO787" s="12" t="n">
        <v>0.0531174089</v>
      </c>
      <c r="FP787" s="19" t="n">
        <f aca="false">Z787-AH787/10</f>
        <v>21</v>
      </c>
      <c r="FQ787" s="19" t="n">
        <f aca="false">Z787+DR787/5</f>
        <v>22.9618</v>
      </c>
      <c r="FR787" s="19" t="n">
        <f aca="false">(DX787+DY787)/AL787*60</f>
        <v>112.740225314778</v>
      </c>
      <c r="FS787" s="8" t="n">
        <v>4</v>
      </c>
      <c r="FT787" s="17" t="s">
        <v>307</v>
      </c>
      <c r="FU787" s="8" t="n">
        <v>195</v>
      </c>
      <c r="FV787" s="22"/>
      <c r="FW787" s="17" t="s">
        <v>270</v>
      </c>
      <c r="FX787" s="23" t="n">
        <v>1250000</v>
      </c>
      <c r="FY787" s="23" t="n">
        <v>1400000</v>
      </c>
      <c r="FZ787" s="8" t="n">
        <v>152</v>
      </c>
      <c r="GA787" s="8" t="n">
        <v>24</v>
      </c>
      <c r="GB787" s="8" t="n">
        <v>42</v>
      </c>
      <c r="GC787" s="8" t="n">
        <v>66</v>
      </c>
      <c r="GD787" s="8" t="n">
        <v>-13</v>
      </c>
      <c r="GE787" s="8" t="n">
        <v>28</v>
      </c>
      <c r="GF787" s="8" t="n">
        <v>265</v>
      </c>
      <c r="GG787" s="8" t="n">
        <v>2101</v>
      </c>
      <c r="GH787" s="8" t="n">
        <v>3.9</v>
      </c>
      <c r="GI787" s="8" t="n">
        <v>2</v>
      </c>
      <c r="GJ787" s="8" t="n">
        <v>5.9</v>
      </c>
      <c r="GK787" s="8" t="n">
        <f aca="false">Z787-AH787/10</f>
        <v>21</v>
      </c>
      <c r="GL787" s="22"/>
      <c r="GM787" s="22"/>
      <c r="GN787" s="22"/>
      <c r="GO787" s="22"/>
      <c r="GP787" s="22"/>
    </row>
    <row r="788" customFormat="false" ht="13.65" hidden="false" customHeight="true" outlineLevel="0" collapsed="false">
      <c r="A788" s="16" t="n">
        <v>33882</v>
      </c>
      <c r="B788" s="17" t="s">
        <v>2604</v>
      </c>
      <c r="C788" s="22"/>
      <c r="D788" s="17" t="s">
        <v>1137</v>
      </c>
      <c r="E788" s="17" t="s">
        <v>1137</v>
      </c>
      <c r="F788" s="8" t="n">
        <v>71</v>
      </c>
      <c r="G788" s="8" t="n">
        <v>192</v>
      </c>
      <c r="H788" s="8" t="n">
        <v>2011</v>
      </c>
      <c r="I788" s="8" t="n">
        <v>1</v>
      </c>
      <c r="J788" s="8" t="n">
        <v>13</v>
      </c>
      <c r="K788" s="17" t="s">
        <v>263</v>
      </c>
      <c r="L788" s="8" t="n">
        <v>2011</v>
      </c>
      <c r="M788" s="8" t="n">
        <v>25</v>
      </c>
      <c r="N788" s="8" t="n">
        <v>7</v>
      </c>
      <c r="O788" s="8" t="n">
        <v>8476466</v>
      </c>
      <c r="P788" s="17" t="s">
        <v>3573</v>
      </c>
      <c r="Q788" s="17" t="s">
        <v>3574</v>
      </c>
      <c r="R788" s="17" t="s">
        <v>3575</v>
      </c>
      <c r="S788" s="17" t="s">
        <v>3572</v>
      </c>
      <c r="T788" s="17" t="s">
        <v>268</v>
      </c>
      <c r="U788" s="17" t="s">
        <v>314</v>
      </c>
      <c r="V788" s="8" t="n">
        <v>53</v>
      </c>
      <c r="W788" s="8" t="n">
        <v>14</v>
      </c>
      <c r="X788" s="8" t="n">
        <v>15</v>
      </c>
      <c r="Y788" s="8" t="n">
        <v>10</v>
      </c>
      <c r="Z788" s="8" t="n">
        <v>29</v>
      </c>
      <c r="AA788" s="8" t="n">
        <v>8</v>
      </c>
      <c r="AB788" s="8" t="n">
        <v>26</v>
      </c>
      <c r="AC788" s="18" t="n">
        <f aca="false">Z788/V788</f>
        <v>0.547169811320755</v>
      </c>
      <c r="AD788" s="19" t="n">
        <f aca="false">IF(FZ788&gt;V788,Z788-V788*(GC788-Z788)/(FZ788-V788),0)</f>
        <v>5.07281553398058</v>
      </c>
      <c r="AE788" s="19" t="n">
        <v>11.504</v>
      </c>
      <c r="AF788" s="8" t="n">
        <v>3</v>
      </c>
      <c r="AG788" s="8" t="n">
        <v>-7.9</v>
      </c>
      <c r="AH788" s="8" t="n">
        <v>20</v>
      </c>
      <c r="AI788" s="8" t="n">
        <v>1153</v>
      </c>
      <c r="AJ788" s="8" t="n">
        <v>49626</v>
      </c>
      <c r="AK788" s="19" t="n">
        <v>827.1</v>
      </c>
      <c r="AL788" s="8" t="n">
        <v>809.8</v>
      </c>
      <c r="AM788" s="8" t="n">
        <v>827</v>
      </c>
      <c r="AN788" s="18" t="n">
        <f aca="false">AJ788/60/V788</f>
        <v>15.6056603773585</v>
      </c>
      <c r="AO788" s="8" t="n">
        <v>25.88</v>
      </c>
      <c r="AP788" s="12" t="n">
        <f aca="false">IF(EF788&gt;0,Z788/EF788,0)</f>
        <v>0.591836734693878</v>
      </c>
      <c r="AQ788" s="8" t="n">
        <v>142</v>
      </c>
      <c r="AR788" s="8" t="n">
        <v>144</v>
      </c>
      <c r="AS788" s="8" t="n">
        <v>144</v>
      </c>
      <c r="AT788" s="8" t="n">
        <v>106</v>
      </c>
      <c r="AU788" s="8" t="n">
        <v>108</v>
      </c>
      <c r="AV788" s="8" t="n">
        <v>83</v>
      </c>
      <c r="AW788" s="8" t="n">
        <v>88</v>
      </c>
      <c r="AX788" s="8" t="n">
        <v>40</v>
      </c>
      <c r="AY788" s="8" t="n">
        <v>9</v>
      </c>
      <c r="AZ788" s="8" t="n">
        <v>10</v>
      </c>
      <c r="BA788" s="8" t="n">
        <f aca="false">AY788+AZ788</f>
        <v>19</v>
      </c>
      <c r="BB788" s="8" t="n">
        <v>9.96</v>
      </c>
      <c r="BC788" s="8" t="n">
        <v>26.7108</v>
      </c>
      <c r="BD788" s="19" t="n">
        <v>178.6</v>
      </c>
      <c r="BE788" s="19" t="n">
        <v>12.9561117156329</v>
      </c>
      <c r="BF788" s="19" t="n">
        <f aca="false">AQ788+BD788</f>
        <v>320.6</v>
      </c>
      <c r="BG788" s="19" t="n">
        <f aca="false">IF(AL788&gt;0,BF788/AL788*60,0)</f>
        <v>23.7540133366263</v>
      </c>
      <c r="BH788" s="8" t="n">
        <v>333</v>
      </c>
      <c r="BI788" s="8" t="n">
        <v>276</v>
      </c>
      <c r="BJ788" s="8" t="n">
        <v>225</v>
      </c>
      <c r="BK788" s="12" t="n">
        <f aca="false">BH788/(BH788+BJ788)</f>
        <v>0.596774193548387</v>
      </c>
      <c r="BL788" s="8" t="n">
        <v>19</v>
      </c>
      <c r="BM788" s="8" t="n">
        <v>18</v>
      </c>
      <c r="BN788" s="8" t="n">
        <v>49</v>
      </c>
      <c r="BO788" s="8" t="n">
        <f aca="false">BM788-BN788</f>
        <v>-31</v>
      </c>
      <c r="BP788" s="8" t="n">
        <v>25</v>
      </c>
      <c r="BQ788" s="8" t="n">
        <v>17</v>
      </c>
      <c r="BR788" s="8" t="n">
        <v>19</v>
      </c>
      <c r="BS788" s="8" t="n">
        <v>29</v>
      </c>
      <c r="BT788" s="12" t="n">
        <f aca="false">BS788/(EA788+BS788)</f>
        <v>0.0500863557858377</v>
      </c>
      <c r="BU788" s="8" t="n">
        <v>1</v>
      </c>
      <c r="BV788" s="8" t="n">
        <v>6</v>
      </c>
      <c r="BW788" s="12" t="n">
        <f aca="false">IF(BU788+BV788&gt;0,BU788/(BU788+BV788),0)</f>
        <v>0.142857142857143</v>
      </c>
      <c r="BX788" s="8" t="n">
        <v>1</v>
      </c>
      <c r="BY788" s="8" t="n">
        <v>4</v>
      </c>
      <c r="BZ788" s="8" t="n">
        <v>0</v>
      </c>
      <c r="CA788" s="8" t="n">
        <v>0</v>
      </c>
      <c r="CB788" s="8" t="n">
        <v>0</v>
      </c>
      <c r="CC788" s="8" t="n">
        <v>2</v>
      </c>
      <c r="CD788" s="8" t="n">
        <v>0</v>
      </c>
      <c r="CE788" s="8" t="n">
        <v>1</v>
      </c>
      <c r="CF788" s="8" t="n">
        <v>0</v>
      </c>
      <c r="CG788" s="8" t="n">
        <v>2</v>
      </c>
      <c r="CH788" s="8" t="n">
        <v>1</v>
      </c>
      <c r="CI788" s="8" t="n">
        <v>5</v>
      </c>
      <c r="CJ788" s="8" t="n">
        <v>0</v>
      </c>
      <c r="CK788" s="8" t="n">
        <v>1</v>
      </c>
      <c r="CL788" s="8" t="n">
        <v>2</v>
      </c>
      <c r="CM788" s="8" t="n">
        <v>2</v>
      </c>
      <c r="CN788" s="8" t="n">
        <v>0</v>
      </c>
      <c r="CO788" s="8" t="n">
        <v>0</v>
      </c>
      <c r="CP788" s="8" t="n">
        <v>0</v>
      </c>
      <c r="CQ788" s="8" t="n">
        <v>1</v>
      </c>
      <c r="CR788" s="8" t="n">
        <v>2</v>
      </c>
      <c r="CS788" s="8" t="n">
        <v>1</v>
      </c>
      <c r="CT788" s="8" t="n">
        <v>1</v>
      </c>
      <c r="CU788" s="8" t="n">
        <v>1</v>
      </c>
      <c r="CV788" s="8" t="n">
        <v>0</v>
      </c>
      <c r="CW788" s="8" t="n">
        <v>8</v>
      </c>
      <c r="CX788" s="8" t="n">
        <v>0</v>
      </c>
      <c r="CY788" s="8" t="n">
        <v>0</v>
      </c>
      <c r="CZ788" s="8" t="n">
        <v>3</v>
      </c>
      <c r="DA788" s="8" t="n">
        <v>22</v>
      </c>
      <c r="DB788" s="8" t="n">
        <v>5</v>
      </c>
      <c r="DC788" s="8" t="n">
        <v>7</v>
      </c>
      <c r="DD788" s="8" t="n">
        <v>5</v>
      </c>
      <c r="DE788" s="8" t="n">
        <v>9</v>
      </c>
      <c r="DF788" s="8" t="n">
        <v>4</v>
      </c>
      <c r="DG788" s="8" t="n">
        <v>0</v>
      </c>
      <c r="DH788" s="8" t="n">
        <v>53</v>
      </c>
      <c r="DI788" s="8" t="n">
        <v>10</v>
      </c>
      <c r="DJ788" s="8" t="n">
        <v>12</v>
      </c>
      <c r="DK788" s="8" t="n">
        <v>9</v>
      </c>
      <c r="DL788" s="8" t="n">
        <v>9</v>
      </c>
      <c r="DM788" s="8" t="n">
        <v>0</v>
      </c>
      <c r="DN788" s="8" t="n">
        <v>12</v>
      </c>
      <c r="DO788" s="8" t="n">
        <v>12</v>
      </c>
      <c r="DP788" s="8" t="n">
        <v>0</v>
      </c>
      <c r="DQ788" s="8" t="n">
        <f aca="false">DJ788-DI788</f>
        <v>2</v>
      </c>
      <c r="DR788" s="19" t="n">
        <v>1.676</v>
      </c>
      <c r="DS788" s="8" t="n">
        <v>10</v>
      </c>
      <c r="DT788" s="8" t="n">
        <v>0</v>
      </c>
      <c r="DU788" s="8" t="n">
        <v>0</v>
      </c>
      <c r="DV788" s="8" t="n">
        <v>0</v>
      </c>
      <c r="DW788" s="8" t="n">
        <v>0</v>
      </c>
      <c r="DX788" s="8" t="n">
        <v>791</v>
      </c>
      <c r="DY788" s="8" t="n">
        <v>735</v>
      </c>
      <c r="DZ788" s="8" t="n">
        <v>581</v>
      </c>
      <c r="EA788" s="8" t="n">
        <v>550</v>
      </c>
      <c r="EB788" s="8" t="n">
        <v>429</v>
      </c>
      <c r="EC788" s="8" t="n">
        <v>397</v>
      </c>
      <c r="ED788" s="8" t="n">
        <v>35.9</v>
      </c>
      <c r="EE788" s="8" t="n">
        <v>34.07</v>
      </c>
      <c r="EF788" s="8" t="n">
        <v>49</v>
      </c>
      <c r="EG788" s="8" t="n">
        <v>31</v>
      </c>
      <c r="EH788" s="12" t="n">
        <f aca="false">EF788/EB788</f>
        <v>0.114219114219114</v>
      </c>
      <c r="EI788" s="20" t="n">
        <f aca="false">1-EG788/EC788</f>
        <v>0.92191435768262</v>
      </c>
      <c r="EJ788" s="21" t="n">
        <f aca="false">EH788+EI788</f>
        <v>1.03613347190173</v>
      </c>
      <c r="EK788" s="8" t="n">
        <v>810</v>
      </c>
      <c r="EL788" s="8" t="n">
        <v>740</v>
      </c>
      <c r="EM788" s="8" t="n">
        <v>591</v>
      </c>
      <c r="EN788" s="8" t="n">
        <v>555</v>
      </c>
      <c r="EO788" s="8" t="n">
        <v>437</v>
      </c>
      <c r="EP788" s="8" t="n">
        <v>401</v>
      </c>
      <c r="EQ788" s="8" t="n">
        <v>49</v>
      </c>
      <c r="ER788" s="8" t="n">
        <v>31</v>
      </c>
      <c r="ES788" s="8" t="n">
        <v>386</v>
      </c>
      <c r="ET788" s="8" t="n">
        <v>404</v>
      </c>
      <c r="EU788" s="8" t="n">
        <v>145</v>
      </c>
      <c r="EV788" s="8" t="n">
        <v>143</v>
      </c>
      <c r="EW788" s="8" t="n">
        <v>27</v>
      </c>
      <c r="EX788" s="8" t="n">
        <v>16</v>
      </c>
      <c r="EY788" s="8" t="n">
        <v>50</v>
      </c>
      <c r="EZ788" s="8" t="n">
        <v>52</v>
      </c>
      <c r="FA788" s="8" t="n">
        <v>2.1</v>
      </c>
      <c r="FB788" s="8" t="n">
        <v>1.2</v>
      </c>
      <c r="FC788" s="8" t="n">
        <v>3.3</v>
      </c>
      <c r="FD788" s="19" t="n">
        <v>23.57</v>
      </c>
      <c r="FE788" s="18" t="n">
        <f aca="false">FD788/V788</f>
        <v>0.444716981132075</v>
      </c>
      <c r="FF788" s="8" t="n">
        <v>2.7121</v>
      </c>
      <c r="FG788" s="8" t="n">
        <v>0.63</v>
      </c>
      <c r="FH788" s="8" t="n">
        <v>0.01</v>
      </c>
      <c r="FI788" s="8" t="n">
        <v>0.65</v>
      </c>
      <c r="FJ788" s="8" t="n">
        <v>1</v>
      </c>
      <c r="FK788" s="8" t="n">
        <v>1</v>
      </c>
      <c r="FL788" s="8" t="n">
        <v>0</v>
      </c>
      <c r="FM788" s="8" t="n">
        <f aca="false">BL788+BS788+AH788+DT788</f>
        <v>68</v>
      </c>
      <c r="FN788" s="19" t="n">
        <f aca="false">IF(DS788&gt;0,(BL788+BR788)/DS788,0)</f>
        <v>3.8</v>
      </c>
      <c r="FO788" s="12" t="n">
        <v>0.1061783204</v>
      </c>
      <c r="FP788" s="19" t="n">
        <f aca="false">Z788-AH788/10</f>
        <v>27</v>
      </c>
      <c r="FQ788" s="19" t="n">
        <f aca="false">Z788+DR788/5</f>
        <v>29.3352</v>
      </c>
      <c r="FR788" s="19" t="n">
        <f aca="false">(DX788+DY788)/AL788*60</f>
        <v>113.064954309706</v>
      </c>
      <c r="FS788" s="8" t="n">
        <v>21</v>
      </c>
      <c r="FT788" s="17" t="s">
        <v>3576</v>
      </c>
      <c r="FU788" s="8" t="n">
        <v>579</v>
      </c>
      <c r="FV788" s="22"/>
      <c r="FW788" s="17" t="s">
        <v>270</v>
      </c>
      <c r="FX788" s="23" t="n">
        <v>2000000</v>
      </c>
      <c r="FY788" s="23" t="n">
        <v>1850000</v>
      </c>
      <c r="FZ788" s="8" t="n">
        <v>259</v>
      </c>
      <c r="GA788" s="8" t="n">
        <v>57</v>
      </c>
      <c r="GB788" s="8" t="n">
        <v>65</v>
      </c>
      <c r="GC788" s="8" t="n">
        <v>122</v>
      </c>
      <c r="GD788" s="8" t="n">
        <v>-22</v>
      </c>
      <c r="GE788" s="8" t="n">
        <v>68</v>
      </c>
      <c r="GF788" s="8" t="n">
        <v>387</v>
      </c>
      <c r="GG788" s="8" t="n">
        <v>3700</v>
      </c>
      <c r="GH788" s="8" t="n">
        <v>9.4</v>
      </c>
      <c r="GI788" s="8" t="n">
        <v>3.8</v>
      </c>
      <c r="GJ788" s="8" t="n">
        <v>13.1</v>
      </c>
      <c r="GK788" s="8" t="n">
        <f aca="false">Z788-AH788/10</f>
        <v>27</v>
      </c>
      <c r="GL788" s="22"/>
      <c r="GM788" s="22"/>
      <c r="GN788" s="22"/>
      <c r="GO788" s="22"/>
      <c r="GP788" s="22"/>
    </row>
    <row r="789" customFormat="false" ht="13.65" hidden="false" customHeight="true" outlineLevel="0" collapsed="false">
      <c r="A789" s="16" t="n">
        <v>33031</v>
      </c>
      <c r="B789" s="17" t="s">
        <v>3577</v>
      </c>
      <c r="C789" s="17" t="s">
        <v>272</v>
      </c>
      <c r="D789" s="17" t="s">
        <v>262</v>
      </c>
      <c r="E789" s="17" t="s">
        <v>262</v>
      </c>
      <c r="F789" s="8" t="n">
        <v>73</v>
      </c>
      <c r="G789" s="8" t="n">
        <v>182</v>
      </c>
      <c r="H789" s="8" t="n">
        <v>2008</v>
      </c>
      <c r="I789" s="8" t="n">
        <v>4</v>
      </c>
      <c r="J789" s="8" t="n">
        <v>114</v>
      </c>
      <c r="K789" s="17" t="s">
        <v>263</v>
      </c>
      <c r="L789" s="8" t="n">
        <v>2010</v>
      </c>
      <c r="M789" s="8" t="n">
        <v>27</v>
      </c>
      <c r="N789" s="8" t="n">
        <v>8</v>
      </c>
      <c r="O789" s="8" t="n">
        <v>8474673</v>
      </c>
      <c r="P789" s="17" t="s">
        <v>3578</v>
      </c>
      <c r="Q789" s="17" t="s">
        <v>3579</v>
      </c>
      <c r="R789" s="17" t="s">
        <v>3580</v>
      </c>
      <c r="S789" s="17" t="s">
        <v>3581</v>
      </c>
      <c r="T789" s="17" t="s">
        <v>278</v>
      </c>
      <c r="U789" s="17" t="s">
        <v>567</v>
      </c>
      <c r="V789" s="8" t="n">
        <v>73</v>
      </c>
      <c r="W789" s="8" t="n">
        <v>4</v>
      </c>
      <c r="X789" s="8" t="n">
        <v>28</v>
      </c>
      <c r="Y789" s="8" t="n">
        <v>7</v>
      </c>
      <c r="Z789" s="8" t="n">
        <v>32</v>
      </c>
      <c r="AA789" s="8" t="n">
        <v>8</v>
      </c>
      <c r="AB789" s="8" t="n">
        <v>52</v>
      </c>
      <c r="AC789" s="18" t="n">
        <f aca="false">Z789/V789</f>
        <v>0.438356164383562</v>
      </c>
      <c r="AD789" s="19" t="n">
        <f aca="false">IF(FZ789&gt;V789,Z789-V789*(GC789-Z789)/(FZ789-V789),0)</f>
        <v>0.389952153110048</v>
      </c>
      <c r="AE789" s="19" t="n">
        <v>10.107</v>
      </c>
      <c r="AF789" s="8" t="n">
        <v>-16</v>
      </c>
      <c r="AG789" s="8" t="n">
        <v>0.5</v>
      </c>
      <c r="AH789" s="8" t="n">
        <v>18</v>
      </c>
      <c r="AI789" s="8" t="n">
        <v>1991</v>
      </c>
      <c r="AJ789" s="8" t="n">
        <v>103719</v>
      </c>
      <c r="AK789" s="19" t="n">
        <v>1728.65</v>
      </c>
      <c r="AL789" s="8" t="n">
        <v>1728.65</v>
      </c>
      <c r="AM789" s="8" t="n">
        <v>1729</v>
      </c>
      <c r="AN789" s="18" t="n">
        <f aca="false">AJ789/60/V789</f>
        <v>23.6801369863014</v>
      </c>
      <c r="AO789" s="8" t="n">
        <v>39.15</v>
      </c>
      <c r="AP789" s="12" t="n">
        <f aca="false">IF(EF789&gt;0,Z789/EF789,0)</f>
        <v>0.432432432432432</v>
      </c>
      <c r="AQ789" s="8" t="n">
        <v>260</v>
      </c>
      <c r="AR789" s="8" t="n">
        <v>260</v>
      </c>
      <c r="AS789" s="8" t="n">
        <v>260</v>
      </c>
      <c r="AT789" s="8" t="n">
        <v>173</v>
      </c>
      <c r="AU789" s="8" t="n">
        <v>173</v>
      </c>
      <c r="AV789" s="8" t="n">
        <v>118</v>
      </c>
      <c r="AW789" s="8" t="n">
        <v>84</v>
      </c>
      <c r="AX789" s="8" t="n">
        <v>16</v>
      </c>
      <c r="AY789" s="8" t="n">
        <v>7</v>
      </c>
      <c r="AZ789" s="8" t="n">
        <v>18</v>
      </c>
      <c r="BA789" s="8" t="n">
        <f aca="false">AY789+AZ789</f>
        <v>25</v>
      </c>
      <c r="BB789" s="8" t="n">
        <v>6.7</v>
      </c>
      <c r="BC789" s="8" t="n">
        <v>53.2203</v>
      </c>
      <c r="BD789" s="19" t="n">
        <v>157.2</v>
      </c>
      <c r="BE789" s="19" t="n">
        <v>5.45628091285107</v>
      </c>
      <c r="BF789" s="19" t="n">
        <f aca="false">AQ789+BD789</f>
        <v>417.2</v>
      </c>
      <c r="BG789" s="19" t="n">
        <f aca="false">IF(AL789&gt;0,BF789/AL789*60,0)</f>
        <v>14.4806641020449</v>
      </c>
      <c r="BH789" s="8" t="n">
        <v>607</v>
      </c>
      <c r="BI789" s="8" t="n">
        <v>550</v>
      </c>
      <c r="BJ789" s="8" t="n">
        <v>510</v>
      </c>
      <c r="BK789" s="12" t="n">
        <f aca="false">BH789/(BH789+BJ789)</f>
        <v>0.543419874664279</v>
      </c>
      <c r="BL789" s="8" t="n">
        <v>24</v>
      </c>
      <c r="BM789" s="8" t="n">
        <v>24</v>
      </c>
      <c r="BN789" s="8" t="n">
        <v>55</v>
      </c>
      <c r="BO789" s="8" t="n">
        <f aca="false">BM789-BN789</f>
        <v>-31</v>
      </c>
      <c r="BP789" s="8" t="n">
        <v>55</v>
      </c>
      <c r="BQ789" s="8" t="n">
        <v>68</v>
      </c>
      <c r="BR789" s="8" t="n">
        <v>48</v>
      </c>
      <c r="BS789" s="8" t="n">
        <v>99</v>
      </c>
      <c r="BT789" s="12" t="n">
        <f aca="false">BS789/(EA789+BS789)</f>
        <v>0.0723684210526316</v>
      </c>
      <c r="BU789" s="8" t="n">
        <v>0</v>
      </c>
      <c r="BV789" s="8" t="n">
        <v>0</v>
      </c>
      <c r="BW789" s="12" t="n">
        <f aca="false">IF(BU789+BV789&gt;0,BU789/(BU789+BV789),0)</f>
        <v>0</v>
      </c>
      <c r="BX789" s="8" t="n">
        <v>0</v>
      </c>
      <c r="BY789" s="8" t="n">
        <v>0</v>
      </c>
      <c r="BZ789" s="8" t="n">
        <v>0</v>
      </c>
      <c r="CA789" s="8" t="n">
        <v>0</v>
      </c>
      <c r="CB789" s="8" t="n">
        <v>0</v>
      </c>
      <c r="CC789" s="8" t="n">
        <v>0</v>
      </c>
      <c r="CD789" s="8" t="n">
        <v>0</v>
      </c>
      <c r="CE789" s="8" t="n">
        <v>0</v>
      </c>
      <c r="CF789" s="8" t="n">
        <v>0</v>
      </c>
      <c r="CG789" s="8" t="n">
        <v>0</v>
      </c>
      <c r="CH789" s="8" t="n">
        <v>0</v>
      </c>
      <c r="CI789" s="8" t="n">
        <v>0</v>
      </c>
      <c r="CJ789" s="8" t="n">
        <v>0</v>
      </c>
      <c r="CK789" s="8" t="n">
        <v>0</v>
      </c>
      <c r="CL789" s="8" t="n">
        <v>1</v>
      </c>
      <c r="CM789" s="8" t="n">
        <v>0</v>
      </c>
      <c r="CN789" s="8" t="n">
        <v>0</v>
      </c>
      <c r="CO789" s="8" t="n">
        <v>0</v>
      </c>
      <c r="CP789" s="8" t="n">
        <v>0</v>
      </c>
      <c r="CQ789" s="8" t="n">
        <v>0</v>
      </c>
      <c r="CR789" s="8" t="n">
        <v>1</v>
      </c>
      <c r="CS789" s="8" t="n">
        <v>1</v>
      </c>
      <c r="CT789" s="8" t="n">
        <v>0</v>
      </c>
      <c r="CU789" s="8" t="n">
        <v>0</v>
      </c>
      <c r="CV789" s="8" t="n">
        <v>0</v>
      </c>
      <c r="CW789" s="8" t="n">
        <v>2</v>
      </c>
      <c r="CX789" s="8" t="n">
        <v>1</v>
      </c>
      <c r="CY789" s="8" t="n">
        <v>2</v>
      </c>
      <c r="CZ789" s="8" t="n">
        <v>1</v>
      </c>
      <c r="DA789" s="8" t="n">
        <v>51</v>
      </c>
      <c r="DB789" s="8" t="n">
        <v>6</v>
      </c>
      <c r="DC789" s="8" t="n">
        <v>1</v>
      </c>
      <c r="DD789" s="8" t="n">
        <v>38</v>
      </c>
      <c r="DE789" s="8" t="n">
        <v>13</v>
      </c>
      <c r="DF789" s="8" t="n">
        <v>2</v>
      </c>
      <c r="DG789" s="8" t="n">
        <v>0</v>
      </c>
      <c r="DH789" s="8" t="n">
        <v>58</v>
      </c>
      <c r="DI789" s="8" t="n">
        <v>9</v>
      </c>
      <c r="DJ789" s="8" t="n">
        <v>9</v>
      </c>
      <c r="DK789" s="8" t="n">
        <v>9</v>
      </c>
      <c r="DL789" s="8" t="n">
        <v>9</v>
      </c>
      <c r="DM789" s="8" t="n">
        <v>0</v>
      </c>
      <c r="DN789" s="8" t="n">
        <v>8</v>
      </c>
      <c r="DO789" s="8" t="n">
        <v>8</v>
      </c>
      <c r="DP789" s="8" t="n">
        <v>0</v>
      </c>
      <c r="DQ789" s="8" t="n">
        <f aca="false">DJ789-DI789</f>
        <v>0</v>
      </c>
      <c r="DR789" s="19" t="n">
        <v>6.167</v>
      </c>
      <c r="DS789" s="8" t="n">
        <v>9</v>
      </c>
      <c r="DT789" s="8" t="n">
        <v>0</v>
      </c>
      <c r="DU789" s="8" t="n">
        <v>0</v>
      </c>
      <c r="DV789" s="8" t="n">
        <v>0</v>
      </c>
      <c r="DW789" s="8" t="n">
        <v>0</v>
      </c>
      <c r="DX789" s="8" t="n">
        <v>1774</v>
      </c>
      <c r="DY789" s="8" t="n">
        <v>1647</v>
      </c>
      <c r="DZ789" s="8" t="n">
        <v>1320</v>
      </c>
      <c r="EA789" s="8" t="n">
        <v>1269</v>
      </c>
      <c r="EB789" s="8" t="n">
        <v>911</v>
      </c>
      <c r="EC789" s="8" t="n">
        <v>892</v>
      </c>
      <c r="ED789" s="8" t="n">
        <v>90.56</v>
      </c>
      <c r="EE789" s="8" t="n">
        <v>89.32</v>
      </c>
      <c r="EF789" s="8" t="n">
        <v>74</v>
      </c>
      <c r="EG789" s="8" t="n">
        <v>85</v>
      </c>
      <c r="EH789" s="12" t="n">
        <f aca="false">EF789/EB789</f>
        <v>0.0812294182217344</v>
      </c>
      <c r="EI789" s="20" t="n">
        <f aca="false">1-EG789/EC789</f>
        <v>0.904708520179372</v>
      </c>
      <c r="EJ789" s="21" t="n">
        <f aca="false">EH789+EI789</f>
        <v>0.985937938401107</v>
      </c>
      <c r="EK789" s="8" t="n">
        <v>1776</v>
      </c>
      <c r="EL789" s="8" t="n">
        <v>1646</v>
      </c>
      <c r="EM789" s="8" t="n">
        <v>1324</v>
      </c>
      <c r="EN789" s="8" t="n">
        <v>1268</v>
      </c>
      <c r="EO789" s="8" t="n">
        <v>913</v>
      </c>
      <c r="EP789" s="8" t="n">
        <v>893</v>
      </c>
      <c r="EQ789" s="8" t="n">
        <v>74</v>
      </c>
      <c r="ER789" s="8" t="n">
        <v>85</v>
      </c>
      <c r="ES789" s="8" t="n">
        <v>895</v>
      </c>
      <c r="ET789" s="8" t="n">
        <v>832</v>
      </c>
      <c r="EU789" s="8" t="n">
        <v>381</v>
      </c>
      <c r="EV789" s="8" t="n">
        <v>334</v>
      </c>
      <c r="EW789" s="8" t="n">
        <v>47</v>
      </c>
      <c r="EX789" s="8" t="n">
        <v>49</v>
      </c>
      <c r="EY789" s="8" t="n">
        <v>107</v>
      </c>
      <c r="EZ789" s="8" t="n">
        <v>97</v>
      </c>
      <c r="FA789" s="8" t="n">
        <v>1.5</v>
      </c>
      <c r="FB789" s="8" t="n">
        <v>3</v>
      </c>
      <c r="FC789" s="8" t="n">
        <v>4.6</v>
      </c>
      <c r="FD789" s="19" t="n">
        <v>34.05</v>
      </c>
      <c r="FE789" s="18" t="n">
        <f aca="false">FD789/V789</f>
        <v>0.466438356164383</v>
      </c>
      <c r="FF789" s="8" t="n">
        <v>2.2662</v>
      </c>
      <c r="FG789" s="8" t="n">
        <v>-0.18</v>
      </c>
      <c r="FH789" s="8" t="n">
        <v>0.13</v>
      </c>
      <c r="FI789" s="8" t="n">
        <v>-0.05</v>
      </c>
      <c r="FJ789" s="22"/>
      <c r="FK789" s="22"/>
      <c r="FL789" s="22"/>
      <c r="FM789" s="8" t="n">
        <f aca="false">BL789+BS789+AH789+DT789</f>
        <v>141</v>
      </c>
      <c r="FN789" s="19" t="n">
        <f aca="false">IF(DS789&gt;0,(BL789+BR789)/DS789,0)</f>
        <v>8</v>
      </c>
      <c r="FO789" s="12" t="n">
        <v>0.021194107</v>
      </c>
      <c r="FP789" s="19" t="n">
        <f aca="false">Z789-AH789/10</f>
        <v>30.2</v>
      </c>
      <c r="FQ789" s="19" t="n">
        <f aca="false">Z789+DR789/5</f>
        <v>33.2334</v>
      </c>
      <c r="FR789" s="19" t="n">
        <f aca="false">(DX789+DY789)/AL789*60</f>
        <v>118.740057270124</v>
      </c>
      <c r="FS789" s="8" t="n">
        <v>9</v>
      </c>
      <c r="FT789" s="17" t="s">
        <v>326</v>
      </c>
      <c r="FU789" s="8" t="n">
        <v>510</v>
      </c>
      <c r="FV789" s="22"/>
      <c r="FW789" s="17" t="s">
        <v>280</v>
      </c>
      <c r="FX789" s="23" t="n">
        <v>4838000</v>
      </c>
      <c r="FY789" s="23" t="n">
        <v>4650400</v>
      </c>
      <c r="FZ789" s="8" t="n">
        <v>491</v>
      </c>
      <c r="GA789" s="8" t="n">
        <v>35</v>
      </c>
      <c r="GB789" s="8" t="n">
        <v>178</v>
      </c>
      <c r="GC789" s="8" t="n">
        <v>213</v>
      </c>
      <c r="GD789" s="8" t="n">
        <v>-22</v>
      </c>
      <c r="GE789" s="8" t="n">
        <v>134</v>
      </c>
      <c r="GF789" s="8" t="n">
        <v>601</v>
      </c>
      <c r="GG789" s="8" t="n">
        <v>11309</v>
      </c>
      <c r="GH789" s="8" t="n">
        <v>13.1</v>
      </c>
      <c r="GI789" s="8" t="n">
        <v>23.7</v>
      </c>
      <c r="GJ789" s="8" t="n">
        <v>36.8</v>
      </c>
      <c r="GK789" s="8" t="n">
        <f aca="false">Z789-AH789/10</f>
        <v>30.2</v>
      </c>
      <c r="GL789" s="22"/>
      <c r="GM789" s="22"/>
      <c r="GN789" s="22"/>
      <c r="GO789" s="22"/>
      <c r="GP789" s="22"/>
    </row>
    <row r="790" customFormat="false" ht="13.65" hidden="false" customHeight="true" outlineLevel="0" collapsed="false">
      <c r="A790" s="16" t="n">
        <v>31769</v>
      </c>
      <c r="B790" s="17" t="s">
        <v>1203</v>
      </c>
      <c r="C790" s="17" t="s">
        <v>1417</v>
      </c>
      <c r="D790" s="17" t="s">
        <v>283</v>
      </c>
      <c r="E790" s="17" t="s">
        <v>283</v>
      </c>
      <c r="F790" s="8" t="n">
        <v>71</v>
      </c>
      <c r="G790" s="8" t="n">
        <v>195</v>
      </c>
      <c r="H790" s="8" t="n">
        <v>2005</v>
      </c>
      <c r="I790" s="8" t="n">
        <v>1</v>
      </c>
      <c r="J790" s="8" t="n">
        <v>24</v>
      </c>
      <c r="K790" s="17" t="s">
        <v>273</v>
      </c>
      <c r="L790" s="8" t="n">
        <v>2008</v>
      </c>
      <c r="M790" s="8" t="n">
        <v>31</v>
      </c>
      <c r="N790" s="8" t="n">
        <v>10</v>
      </c>
      <c r="O790" s="8" t="n">
        <v>8471698</v>
      </c>
      <c r="P790" s="17" t="s">
        <v>3582</v>
      </c>
      <c r="Q790" s="17" t="s">
        <v>3583</v>
      </c>
      <c r="R790" s="17" t="s">
        <v>3584</v>
      </c>
      <c r="S790" s="17" t="s">
        <v>3585</v>
      </c>
      <c r="T790" s="17" t="s">
        <v>299</v>
      </c>
      <c r="U790" s="17" t="s">
        <v>287</v>
      </c>
      <c r="V790" s="8" t="n">
        <v>74</v>
      </c>
      <c r="W790" s="8" t="n">
        <v>18</v>
      </c>
      <c r="X790" s="8" t="n">
        <v>29</v>
      </c>
      <c r="Y790" s="8" t="n">
        <v>17</v>
      </c>
      <c r="Z790" s="8" t="n">
        <v>47</v>
      </c>
      <c r="AA790" s="8" t="n">
        <v>5</v>
      </c>
      <c r="AB790" s="8" t="n">
        <v>40</v>
      </c>
      <c r="AC790" s="18" t="n">
        <f aca="false">Z790/V790</f>
        <v>0.635135135135135</v>
      </c>
      <c r="AD790" s="19" t="n">
        <f aca="false">IF(FZ790&gt;V790,Z790-V790*(GC790-Z790)/(FZ790-V790),0)</f>
        <v>-5.21319796954315</v>
      </c>
      <c r="AE790" s="19" t="n">
        <v>17.494</v>
      </c>
      <c r="AF790" s="8" t="n">
        <v>2</v>
      </c>
      <c r="AG790" s="8" t="n">
        <v>1.9</v>
      </c>
      <c r="AH790" s="8" t="n">
        <v>31</v>
      </c>
      <c r="AI790" s="8" t="n">
        <v>1541</v>
      </c>
      <c r="AJ790" s="8" t="n">
        <v>81747</v>
      </c>
      <c r="AK790" s="19" t="n">
        <v>1362.45</v>
      </c>
      <c r="AL790" s="8" t="n">
        <v>1362.55</v>
      </c>
      <c r="AM790" s="8" t="n">
        <v>1362</v>
      </c>
      <c r="AN790" s="18" t="n">
        <f aca="false">AJ790/60/V790</f>
        <v>18.4114864864865</v>
      </c>
      <c r="AO790" s="8" t="n">
        <v>30.5</v>
      </c>
      <c r="AP790" s="12" t="n">
        <f aca="false">IF(EF790&gt;0,Z790/EF790,0)</f>
        <v>0.516483516483517</v>
      </c>
      <c r="AQ790" s="8" t="n">
        <v>241</v>
      </c>
      <c r="AR790" s="8" t="n">
        <v>241</v>
      </c>
      <c r="AS790" s="8" t="n">
        <v>240</v>
      </c>
      <c r="AT790" s="8" t="n">
        <v>195</v>
      </c>
      <c r="AU790" s="8" t="n">
        <v>194</v>
      </c>
      <c r="AV790" s="8" t="n">
        <v>127</v>
      </c>
      <c r="AW790" s="8" t="n">
        <v>168</v>
      </c>
      <c r="AX790" s="8" t="n">
        <v>74</v>
      </c>
      <c r="AY790" s="8" t="n">
        <v>11</v>
      </c>
      <c r="AZ790" s="8" t="n">
        <v>13</v>
      </c>
      <c r="BA790" s="8" t="n">
        <f aca="false">AY790+AZ790</f>
        <v>24</v>
      </c>
      <c r="BB790" s="8" t="n">
        <v>15.57</v>
      </c>
      <c r="BC790" s="8" t="n">
        <v>27.7717</v>
      </c>
      <c r="BD790" s="19" t="n">
        <v>309.8</v>
      </c>
      <c r="BE790" s="19" t="n">
        <v>13.6430694704393</v>
      </c>
      <c r="BF790" s="19" t="n">
        <f aca="false">AQ790+BD790</f>
        <v>550.8</v>
      </c>
      <c r="BG790" s="19" t="n">
        <f aca="false">IF(AL790&gt;0,BF790/AL790*60,0)</f>
        <v>24.2545227698066</v>
      </c>
      <c r="BH790" s="8" t="n">
        <v>569</v>
      </c>
      <c r="BI790" s="8" t="n">
        <v>449</v>
      </c>
      <c r="BJ790" s="8" t="n">
        <v>373</v>
      </c>
      <c r="BK790" s="12" t="n">
        <f aca="false">BH790/(BH790+BJ790)</f>
        <v>0.604033970276008</v>
      </c>
      <c r="BL790" s="8" t="n">
        <v>124</v>
      </c>
      <c r="BM790" s="8" t="n">
        <v>124</v>
      </c>
      <c r="BN790" s="8" t="n">
        <v>93</v>
      </c>
      <c r="BO790" s="8" t="n">
        <f aca="false">BM790-BN790</f>
        <v>31</v>
      </c>
      <c r="BP790" s="8" t="n">
        <v>67</v>
      </c>
      <c r="BQ790" s="8" t="n">
        <v>39</v>
      </c>
      <c r="BR790" s="8" t="n">
        <v>51</v>
      </c>
      <c r="BS790" s="8" t="n">
        <v>54</v>
      </c>
      <c r="BT790" s="12" t="n">
        <f aca="false">BS790/(EA790+BS790)</f>
        <v>0.0599334073251942</v>
      </c>
      <c r="BU790" s="8" t="n">
        <v>101</v>
      </c>
      <c r="BV790" s="8" t="n">
        <v>110</v>
      </c>
      <c r="BW790" s="12" t="n">
        <f aca="false">IF(BU790+BV790&gt;0,BU790/(BU790+BV790),0)</f>
        <v>0.47867298578199</v>
      </c>
      <c r="BX790" s="8" t="n">
        <v>16</v>
      </c>
      <c r="BY790" s="8" t="n">
        <v>12</v>
      </c>
      <c r="BZ790" s="8" t="n">
        <v>10</v>
      </c>
      <c r="CA790" s="8" t="n">
        <v>18</v>
      </c>
      <c r="CB790" s="8" t="n">
        <v>75</v>
      </c>
      <c r="CC790" s="8" t="n">
        <v>80</v>
      </c>
      <c r="CD790" s="8" t="n">
        <v>30</v>
      </c>
      <c r="CE790" s="8" t="n">
        <v>42</v>
      </c>
      <c r="CF790" s="8" t="n">
        <v>36</v>
      </c>
      <c r="CG790" s="8" t="n">
        <v>30</v>
      </c>
      <c r="CH790" s="8" t="n">
        <v>61</v>
      </c>
      <c r="CI790" s="8" t="n">
        <v>59</v>
      </c>
      <c r="CJ790" s="8" t="n">
        <v>0</v>
      </c>
      <c r="CK790" s="8" t="n">
        <v>0</v>
      </c>
      <c r="CL790" s="8" t="n">
        <v>6</v>
      </c>
      <c r="CM790" s="8" t="n">
        <v>3</v>
      </c>
      <c r="CN790" s="8" t="n">
        <v>1</v>
      </c>
      <c r="CO790" s="8" t="n">
        <v>0</v>
      </c>
      <c r="CP790" s="8" t="n">
        <v>0</v>
      </c>
      <c r="CQ790" s="8" t="n">
        <v>0</v>
      </c>
      <c r="CR790" s="8" t="n">
        <v>0</v>
      </c>
      <c r="CS790" s="8" t="n">
        <v>0</v>
      </c>
      <c r="CT790" s="8" t="n">
        <v>2</v>
      </c>
      <c r="CU790" s="8" t="n">
        <v>4</v>
      </c>
      <c r="CV790" s="8" t="n">
        <v>0</v>
      </c>
      <c r="CW790" s="8" t="n">
        <v>12</v>
      </c>
      <c r="CX790" s="8" t="n">
        <v>3</v>
      </c>
      <c r="CY790" s="8" t="n">
        <v>2</v>
      </c>
      <c r="CZ790" s="8" t="n">
        <v>6</v>
      </c>
      <c r="DA790" s="8" t="n">
        <v>56</v>
      </c>
      <c r="DB790" s="8" t="n">
        <v>11</v>
      </c>
      <c r="DC790" s="8" t="n">
        <v>1</v>
      </c>
      <c r="DD790" s="8" t="n">
        <v>7</v>
      </c>
      <c r="DE790" s="8" t="n">
        <v>18</v>
      </c>
      <c r="DF790" s="8" t="n">
        <v>14</v>
      </c>
      <c r="DG790" s="8" t="n">
        <v>1</v>
      </c>
      <c r="DH790" s="8" t="n">
        <v>75</v>
      </c>
      <c r="DI790" s="8" t="n">
        <v>14</v>
      </c>
      <c r="DJ790" s="8" t="n">
        <v>21</v>
      </c>
      <c r="DK790" s="8" t="n">
        <v>14</v>
      </c>
      <c r="DL790" s="8" t="n">
        <v>13</v>
      </c>
      <c r="DM790" s="8" t="n">
        <v>1</v>
      </c>
      <c r="DN790" s="8" t="n">
        <v>21</v>
      </c>
      <c r="DO790" s="8" t="n">
        <v>20</v>
      </c>
      <c r="DP790" s="8" t="n">
        <v>1</v>
      </c>
      <c r="DQ790" s="8" t="n">
        <f aca="false">DJ790-DI790</f>
        <v>7</v>
      </c>
      <c r="DR790" s="19" t="n">
        <v>4.555</v>
      </c>
      <c r="DS790" s="8" t="n">
        <v>13</v>
      </c>
      <c r="DT790" s="8" t="n">
        <v>1</v>
      </c>
      <c r="DU790" s="8" t="n">
        <v>0</v>
      </c>
      <c r="DV790" s="8" t="n">
        <v>0</v>
      </c>
      <c r="DW790" s="8" t="n">
        <v>0</v>
      </c>
      <c r="DX790" s="8" t="n">
        <v>1482</v>
      </c>
      <c r="DY790" s="8" t="n">
        <v>1128</v>
      </c>
      <c r="DZ790" s="8" t="n">
        <v>1134</v>
      </c>
      <c r="EA790" s="8" t="n">
        <v>847</v>
      </c>
      <c r="EB790" s="8" t="n">
        <v>799</v>
      </c>
      <c r="EC790" s="8" t="n">
        <v>584</v>
      </c>
      <c r="ED790" s="8" t="n">
        <v>75.43</v>
      </c>
      <c r="EE790" s="8" t="n">
        <v>61.33</v>
      </c>
      <c r="EF790" s="8" t="n">
        <v>91</v>
      </c>
      <c r="EG790" s="8" t="n">
        <v>55</v>
      </c>
      <c r="EH790" s="12" t="n">
        <f aca="false">EF790/EB790</f>
        <v>0.113892365456821</v>
      </c>
      <c r="EI790" s="20" t="n">
        <f aca="false">1-EG790/EC790</f>
        <v>0.905821917808219</v>
      </c>
      <c r="EJ790" s="21" t="n">
        <f aca="false">EH790+EI790</f>
        <v>1.01971428326504</v>
      </c>
      <c r="EK790" s="8" t="n">
        <v>1479</v>
      </c>
      <c r="EL790" s="8" t="n">
        <v>1124</v>
      </c>
      <c r="EM790" s="8" t="n">
        <v>1132</v>
      </c>
      <c r="EN790" s="8" t="n">
        <v>843</v>
      </c>
      <c r="EO790" s="8" t="n">
        <v>796</v>
      </c>
      <c r="EP790" s="8" t="n">
        <v>580</v>
      </c>
      <c r="EQ790" s="8" t="n">
        <v>91</v>
      </c>
      <c r="ER790" s="8" t="n">
        <v>54</v>
      </c>
      <c r="ES790" s="8" t="n">
        <v>773</v>
      </c>
      <c r="ET790" s="8" t="n">
        <v>580</v>
      </c>
      <c r="EU790" s="8" t="n">
        <v>281</v>
      </c>
      <c r="EV790" s="8" t="n">
        <v>236</v>
      </c>
      <c r="EW790" s="8" t="n">
        <v>34</v>
      </c>
      <c r="EX790" s="8" t="n">
        <v>30</v>
      </c>
      <c r="EY790" s="8" t="n">
        <v>84</v>
      </c>
      <c r="EZ790" s="8" t="n">
        <v>90</v>
      </c>
      <c r="FA790" s="8" t="n">
        <v>2.9</v>
      </c>
      <c r="FB790" s="8" t="n">
        <v>1.5</v>
      </c>
      <c r="FC790" s="8" t="n">
        <v>4.4</v>
      </c>
      <c r="FD790" s="19" t="n">
        <v>47.51</v>
      </c>
      <c r="FE790" s="18" t="n">
        <f aca="false">FD790/V790</f>
        <v>0.642027027027027</v>
      </c>
      <c r="FF790" s="8" t="n">
        <v>5.4231</v>
      </c>
      <c r="FG790" s="8" t="n">
        <v>0.88</v>
      </c>
      <c r="FH790" s="8" t="n">
        <v>0.47</v>
      </c>
      <c r="FI790" s="8" t="n">
        <v>1.34</v>
      </c>
      <c r="FJ790" s="8" t="n">
        <v>4</v>
      </c>
      <c r="FK790" s="8" t="n">
        <v>1</v>
      </c>
      <c r="FL790" s="8" t="n">
        <v>1</v>
      </c>
      <c r="FM790" s="8" t="n">
        <f aca="false">BL790+BS790+AH790+DT790</f>
        <v>210</v>
      </c>
      <c r="FN790" s="19" t="n">
        <f aca="false">IF(DS790&gt;0,(BL790+BR790)/DS790,0)</f>
        <v>13.4615384615385</v>
      </c>
      <c r="FO790" s="12" t="n">
        <v>0.0838064956</v>
      </c>
      <c r="FP790" s="19" t="n">
        <f aca="false">Z790-AH790/10</f>
        <v>43.9</v>
      </c>
      <c r="FQ790" s="19" t="n">
        <f aca="false">Z790+DR790/5</f>
        <v>47.911</v>
      </c>
      <c r="FR790" s="19" t="n">
        <f aca="false">(DX790+DY790)/AL790*60</f>
        <v>114.931562144509</v>
      </c>
      <c r="FS790" s="8" t="n">
        <v>10</v>
      </c>
      <c r="FT790" s="17" t="s">
        <v>358</v>
      </c>
      <c r="FU790" s="8" t="n">
        <v>616</v>
      </c>
      <c r="FV790" s="22"/>
      <c r="FW790" s="17" t="s">
        <v>280</v>
      </c>
      <c r="FX790" s="23" t="n">
        <v>8000000</v>
      </c>
      <c r="FY790" s="23" t="n">
        <v>5750000</v>
      </c>
      <c r="FZ790" s="8" t="n">
        <v>665</v>
      </c>
      <c r="GA790" s="8" t="n">
        <v>187</v>
      </c>
      <c r="GB790" s="8" t="n">
        <v>277</v>
      </c>
      <c r="GC790" s="8" t="n">
        <v>464</v>
      </c>
      <c r="GD790" s="8" t="n">
        <v>117</v>
      </c>
      <c r="GE790" s="8" t="n">
        <v>340</v>
      </c>
      <c r="GF790" s="8" t="n">
        <v>1384</v>
      </c>
      <c r="GG790" s="8" t="n">
        <v>12362</v>
      </c>
      <c r="GH790" s="8" t="n">
        <v>36.7</v>
      </c>
      <c r="GI790" s="8" t="n">
        <v>19.2</v>
      </c>
      <c r="GJ790" s="8" t="n">
        <v>55.9</v>
      </c>
      <c r="GK790" s="8" t="n">
        <f aca="false">Z790-AH790/10</f>
        <v>43.9</v>
      </c>
      <c r="GL790" s="22"/>
      <c r="GM790" s="22"/>
      <c r="GN790" s="22"/>
      <c r="GO790" s="22"/>
      <c r="GP790" s="22"/>
    </row>
    <row r="791" customFormat="false" ht="13.65" hidden="false" customHeight="true" outlineLevel="0" collapsed="false">
      <c r="A791" s="16" t="n">
        <v>35733</v>
      </c>
      <c r="B791" s="17" t="s">
        <v>3467</v>
      </c>
      <c r="C791" s="17" t="s">
        <v>2725</v>
      </c>
      <c r="D791" s="17" t="s">
        <v>283</v>
      </c>
      <c r="E791" s="17" t="s">
        <v>283</v>
      </c>
      <c r="F791" s="8" t="n">
        <v>77</v>
      </c>
      <c r="G791" s="8" t="n">
        <v>205</v>
      </c>
      <c r="H791" s="8" t="n">
        <v>2016</v>
      </c>
      <c r="I791" s="8" t="n">
        <v>1</v>
      </c>
      <c r="J791" s="8" t="n">
        <v>26</v>
      </c>
      <c r="K791" s="17" t="s">
        <v>273</v>
      </c>
      <c r="L791" s="8" t="n">
        <v>2017</v>
      </c>
      <c r="M791" s="8" t="n">
        <v>20</v>
      </c>
      <c r="N791" s="8" t="n">
        <v>1</v>
      </c>
      <c r="O791" s="8" t="n">
        <v>8479420</v>
      </c>
      <c r="P791" s="17" t="s">
        <v>3586</v>
      </c>
      <c r="Q791" s="17" t="s">
        <v>3587</v>
      </c>
      <c r="R791" s="17" t="s">
        <v>2914</v>
      </c>
      <c r="S791" s="17" t="s">
        <v>3588</v>
      </c>
      <c r="T791" s="17" t="s">
        <v>313</v>
      </c>
      <c r="U791" s="17" t="s">
        <v>432</v>
      </c>
      <c r="V791" s="8" t="n">
        <v>41</v>
      </c>
      <c r="W791" s="8" t="n">
        <v>3</v>
      </c>
      <c r="X791" s="8" t="n">
        <v>6</v>
      </c>
      <c r="Y791" s="8" t="n">
        <v>3</v>
      </c>
      <c r="Z791" s="8" t="n">
        <v>9</v>
      </c>
      <c r="AA791" s="8" t="n">
        <v>17</v>
      </c>
      <c r="AB791" s="8" t="n">
        <v>61</v>
      </c>
      <c r="AC791" s="18" t="n">
        <f aca="false">Z791/V791</f>
        <v>0.219512195121951</v>
      </c>
      <c r="AD791" s="19" t="n">
        <f aca="false">IF(FZ791&gt;V791,Z791-V791*(GC791-Z791)/(FZ791-V791),0)</f>
        <v>0</v>
      </c>
      <c r="AE791" s="19" t="n">
        <v>3.229</v>
      </c>
      <c r="AF791" s="8" t="n">
        <v>-12</v>
      </c>
      <c r="AG791" s="8" t="n">
        <v>-5</v>
      </c>
      <c r="AH791" s="8" t="n">
        <v>12</v>
      </c>
      <c r="AI791" s="8" t="n">
        <v>640</v>
      </c>
      <c r="AJ791" s="8" t="n">
        <v>29334</v>
      </c>
      <c r="AK791" s="19" t="n">
        <v>488.9</v>
      </c>
      <c r="AL791" s="8" t="n">
        <v>488.9</v>
      </c>
      <c r="AM791" s="8" t="n">
        <v>489</v>
      </c>
      <c r="AN791" s="18" t="n">
        <f aca="false">AJ791/60/V791</f>
        <v>11.9243902439024</v>
      </c>
      <c r="AO791" s="8" t="n">
        <v>20.29</v>
      </c>
      <c r="AP791" s="12" t="n">
        <f aca="false">IF(EF791&gt;0,Z791/EF791,0)</f>
        <v>0.692307692307692</v>
      </c>
      <c r="AQ791" s="8" t="n">
        <v>113</v>
      </c>
      <c r="AR791" s="8" t="n">
        <v>113</v>
      </c>
      <c r="AS791" s="8" t="n">
        <v>113</v>
      </c>
      <c r="AT791" s="8" t="n">
        <v>89</v>
      </c>
      <c r="AU791" s="8" t="n">
        <v>89</v>
      </c>
      <c r="AV791" s="8" t="n">
        <v>55</v>
      </c>
      <c r="AW791" s="8" t="n">
        <v>56</v>
      </c>
      <c r="AX791" s="8" t="n">
        <v>16</v>
      </c>
      <c r="AY791" s="8" t="n">
        <v>3</v>
      </c>
      <c r="AZ791" s="8" t="n">
        <v>7</v>
      </c>
      <c r="BA791" s="8" t="n">
        <f aca="false">AY791+AZ791</f>
        <v>10</v>
      </c>
      <c r="BB791" s="8" t="n">
        <v>4.15</v>
      </c>
      <c r="BC791" s="8" t="n">
        <v>34.6545</v>
      </c>
      <c r="BD791" s="19" t="n">
        <v>102.2</v>
      </c>
      <c r="BE791" s="19" t="n">
        <v>12.5424422172223</v>
      </c>
      <c r="BF791" s="19" t="n">
        <f aca="false">AQ791+BD791</f>
        <v>215.2</v>
      </c>
      <c r="BG791" s="19" t="n">
        <f aca="false">IF(AL791&gt;0,BF791/AL791*60,0)</f>
        <v>26.4103088566169</v>
      </c>
      <c r="BH791" s="8" t="n">
        <v>132</v>
      </c>
      <c r="BI791" s="8" t="n">
        <v>131</v>
      </c>
      <c r="BJ791" s="8" t="n">
        <v>123</v>
      </c>
      <c r="BK791" s="12" t="n">
        <f aca="false">BH791/(BH791+BJ791)</f>
        <v>0.517647058823529</v>
      </c>
      <c r="BL791" s="8" t="n">
        <v>39</v>
      </c>
      <c r="BM791" s="8" t="n">
        <v>39</v>
      </c>
      <c r="BN791" s="8" t="n">
        <v>38</v>
      </c>
      <c r="BO791" s="8" t="n">
        <f aca="false">BM791-BN791</f>
        <v>1</v>
      </c>
      <c r="BP791" s="8" t="n">
        <v>34</v>
      </c>
      <c r="BQ791" s="8" t="n">
        <v>11</v>
      </c>
      <c r="BR791" s="8" t="n">
        <v>20</v>
      </c>
      <c r="BS791" s="8" t="n">
        <v>9</v>
      </c>
      <c r="BT791" s="12" t="n">
        <f aca="false">BS791/(EA791+BS791)</f>
        <v>0.0265486725663717</v>
      </c>
      <c r="BU791" s="8" t="n">
        <v>1</v>
      </c>
      <c r="BV791" s="8" t="n">
        <v>9</v>
      </c>
      <c r="BW791" s="12" t="n">
        <f aca="false">IF(BU791+BV791&gt;0,BU791/(BU791+BV791),0)</f>
        <v>0.1</v>
      </c>
      <c r="BX791" s="8" t="n">
        <v>1</v>
      </c>
      <c r="BY791" s="8" t="n">
        <v>2</v>
      </c>
      <c r="BZ791" s="8" t="n">
        <v>0</v>
      </c>
      <c r="CA791" s="8" t="n">
        <v>1</v>
      </c>
      <c r="CB791" s="8" t="n">
        <v>0</v>
      </c>
      <c r="CC791" s="8" t="n">
        <v>6</v>
      </c>
      <c r="CD791" s="8" t="n">
        <v>0</v>
      </c>
      <c r="CE791" s="8" t="n">
        <v>3</v>
      </c>
      <c r="CF791" s="8" t="n">
        <v>0</v>
      </c>
      <c r="CG791" s="8" t="n">
        <v>2</v>
      </c>
      <c r="CH791" s="8" t="n">
        <v>1</v>
      </c>
      <c r="CI791" s="8" t="n">
        <v>6</v>
      </c>
      <c r="CJ791" s="8" t="n">
        <v>0</v>
      </c>
      <c r="CK791" s="8" t="n">
        <v>0</v>
      </c>
      <c r="CL791" s="8" t="n">
        <v>1</v>
      </c>
      <c r="CM791" s="8" t="n">
        <v>0</v>
      </c>
      <c r="CN791" s="8" t="n">
        <v>0</v>
      </c>
      <c r="CO791" s="8" t="n">
        <v>0</v>
      </c>
      <c r="CP791" s="8" t="n">
        <v>0</v>
      </c>
      <c r="CQ791" s="8" t="n">
        <v>0</v>
      </c>
      <c r="CR791" s="8" t="n">
        <v>0</v>
      </c>
      <c r="CS791" s="8" t="n">
        <v>0</v>
      </c>
      <c r="CT791" s="8" t="n">
        <v>1</v>
      </c>
      <c r="CU791" s="8" t="n">
        <v>0</v>
      </c>
      <c r="CV791" s="8" t="n">
        <v>0</v>
      </c>
      <c r="CW791" s="8" t="n">
        <v>2</v>
      </c>
      <c r="CX791" s="8" t="n">
        <v>0</v>
      </c>
      <c r="CY791" s="8" t="n">
        <v>1</v>
      </c>
      <c r="CZ791" s="8" t="n">
        <v>4</v>
      </c>
      <c r="DA791" s="8" t="n">
        <v>29</v>
      </c>
      <c r="DB791" s="8" t="n">
        <v>1</v>
      </c>
      <c r="DC791" s="8" t="n">
        <v>1</v>
      </c>
      <c r="DD791" s="8" t="n">
        <v>7</v>
      </c>
      <c r="DE791" s="8" t="n">
        <v>5</v>
      </c>
      <c r="DF791" s="8" t="n">
        <v>1</v>
      </c>
      <c r="DG791" s="8" t="n">
        <v>1</v>
      </c>
      <c r="DH791" s="8" t="n">
        <v>39</v>
      </c>
      <c r="DI791" s="8" t="n">
        <v>6</v>
      </c>
      <c r="DJ791" s="8" t="n">
        <v>8</v>
      </c>
      <c r="DK791" s="8" t="n">
        <v>6</v>
      </c>
      <c r="DL791" s="8" t="n">
        <v>6</v>
      </c>
      <c r="DM791" s="8" t="n">
        <v>0</v>
      </c>
      <c r="DN791" s="8" t="n">
        <v>8</v>
      </c>
      <c r="DO791" s="8" t="n">
        <v>8</v>
      </c>
      <c r="DP791" s="8" t="n">
        <v>0</v>
      </c>
      <c r="DQ791" s="8" t="n">
        <f aca="false">DJ791-DI791</f>
        <v>2</v>
      </c>
      <c r="DR791" s="19" t="n">
        <v>0.706</v>
      </c>
      <c r="DS791" s="8" t="n">
        <v>6</v>
      </c>
      <c r="DT791" s="8" t="n">
        <v>0</v>
      </c>
      <c r="DU791" s="8" t="n">
        <v>0</v>
      </c>
      <c r="DV791" s="8" t="n">
        <v>0</v>
      </c>
      <c r="DW791" s="8" t="n">
        <v>0</v>
      </c>
      <c r="DX791" s="8" t="n">
        <v>479</v>
      </c>
      <c r="DY791" s="8" t="n">
        <v>447</v>
      </c>
      <c r="DZ791" s="8" t="n">
        <v>340</v>
      </c>
      <c r="EA791" s="8" t="n">
        <v>330</v>
      </c>
      <c r="EB791" s="8" t="n">
        <v>251</v>
      </c>
      <c r="EC791" s="8" t="n">
        <v>252</v>
      </c>
      <c r="ED791" s="8" t="n">
        <v>17.31</v>
      </c>
      <c r="EE791" s="8" t="n">
        <v>21.54</v>
      </c>
      <c r="EF791" s="8" t="n">
        <v>13</v>
      </c>
      <c r="EG791" s="8" t="n">
        <v>22</v>
      </c>
      <c r="EH791" s="12" t="n">
        <f aca="false">EF791/EB791</f>
        <v>0.051792828685259</v>
      </c>
      <c r="EI791" s="20" t="n">
        <f aca="false">1-EG791/EC791</f>
        <v>0.912698412698413</v>
      </c>
      <c r="EJ791" s="21" t="n">
        <f aca="false">EH791+EI791</f>
        <v>0.964491241383672</v>
      </c>
      <c r="EK791" s="8" t="n">
        <v>480</v>
      </c>
      <c r="EL791" s="8" t="n">
        <v>446</v>
      </c>
      <c r="EM791" s="8" t="n">
        <v>340</v>
      </c>
      <c r="EN791" s="8" t="n">
        <v>329</v>
      </c>
      <c r="EO791" s="8" t="n">
        <v>250</v>
      </c>
      <c r="EP791" s="8" t="n">
        <v>251</v>
      </c>
      <c r="EQ791" s="8" t="n">
        <v>13</v>
      </c>
      <c r="ER791" s="8" t="n">
        <v>22</v>
      </c>
      <c r="ES791" s="8" t="n">
        <v>226</v>
      </c>
      <c r="ET791" s="8" t="n">
        <v>217</v>
      </c>
      <c r="EU791" s="8" t="n">
        <v>69</v>
      </c>
      <c r="EV791" s="8" t="n">
        <v>79</v>
      </c>
      <c r="EW791" s="8" t="n">
        <v>6</v>
      </c>
      <c r="EX791" s="8" t="n">
        <v>15</v>
      </c>
      <c r="EY791" s="8" t="n">
        <v>32</v>
      </c>
      <c r="EZ791" s="8" t="n">
        <v>26</v>
      </c>
      <c r="FA791" s="8" t="n">
        <v>-0.1</v>
      </c>
      <c r="FB791" s="8" t="n">
        <v>0.2</v>
      </c>
      <c r="FC791" s="8" t="n">
        <v>0</v>
      </c>
      <c r="FD791" s="19" t="n">
        <v>8.95</v>
      </c>
      <c r="FE791" s="18" t="n">
        <f aca="false">FD791/V791</f>
        <v>0.218292682926829</v>
      </c>
      <c r="FF791" s="8" t="n">
        <v>0.3116</v>
      </c>
      <c r="FG791" s="8" t="n">
        <v>0.11</v>
      </c>
      <c r="FH791" s="8" t="n">
        <v>0</v>
      </c>
      <c r="FI791" s="8" t="n">
        <v>0.11</v>
      </c>
      <c r="FJ791" s="22"/>
      <c r="FK791" s="22"/>
      <c r="FL791" s="22"/>
      <c r="FM791" s="8" t="n">
        <f aca="false">BL791+BS791+AH791+DT791</f>
        <v>60</v>
      </c>
      <c r="FN791" s="19" t="n">
        <f aca="false">IF(DS791&gt;0,(BL791+BR791)/DS791,0)</f>
        <v>9.83333333333333</v>
      </c>
      <c r="FO791" s="12" t="n">
        <v>0.0272727273</v>
      </c>
      <c r="FP791" s="19" t="n">
        <f aca="false">Z791-AH791/10</f>
        <v>7.8</v>
      </c>
      <c r="FQ791" s="19" t="n">
        <f aca="false">Z791+DR791/5</f>
        <v>9.1412</v>
      </c>
      <c r="FR791" s="19" t="n">
        <f aca="false">(DX791+DY791)/AL791*60</f>
        <v>113.642871752915</v>
      </c>
      <c r="FS791" s="8" t="n">
        <v>2</v>
      </c>
      <c r="FT791" s="17" t="s">
        <v>345</v>
      </c>
      <c r="FU791" s="8" t="n">
        <v>28</v>
      </c>
      <c r="FV791" s="22"/>
      <c r="FW791" s="17" t="s">
        <v>270</v>
      </c>
      <c r="FX791" s="23" t="n">
        <v>925000</v>
      </c>
      <c r="FY791" s="23" t="n">
        <v>925000</v>
      </c>
      <c r="FZ791" s="8" t="n">
        <v>41</v>
      </c>
      <c r="GA791" s="8" t="n">
        <v>3</v>
      </c>
      <c r="GB791" s="8" t="n">
        <v>6</v>
      </c>
      <c r="GC791" s="8" t="n">
        <v>9</v>
      </c>
      <c r="GD791" s="8" t="n">
        <v>-12</v>
      </c>
      <c r="GE791" s="8" t="n">
        <v>12</v>
      </c>
      <c r="GF791" s="8" t="n">
        <v>55</v>
      </c>
      <c r="GG791" s="8" t="n">
        <v>489</v>
      </c>
      <c r="GH791" s="8" t="n">
        <v>-0.1</v>
      </c>
      <c r="GI791" s="8" t="n">
        <v>0.2</v>
      </c>
      <c r="GJ791" s="8" t="n">
        <v>0</v>
      </c>
      <c r="GK791" s="8" t="n">
        <f aca="false">Z791-AH791/10</f>
        <v>7.8</v>
      </c>
      <c r="GL791" s="22"/>
      <c r="GM791" s="22"/>
      <c r="GN791" s="22"/>
      <c r="GO791" s="22"/>
      <c r="GP791" s="22"/>
    </row>
    <row r="792" customFormat="false" ht="13.65" hidden="false" customHeight="true" outlineLevel="0" collapsed="false">
      <c r="A792" s="16" t="n">
        <v>33470</v>
      </c>
      <c r="B792" s="17" t="s">
        <v>3589</v>
      </c>
      <c r="C792" s="17" t="s">
        <v>460</v>
      </c>
      <c r="D792" s="17" t="s">
        <v>262</v>
      </c>
      <c r="E792" s="17" t="s">
        <v>262</v>
      </c>
      <c r="F792" s="8" t="n">
        <v>71</v>
      </c>
      <c r="G792" s="8" t="n">
        <v>192</v>
      </c>
      <c r="H792" s="22"/>
      <c r="I792" s="22"/>
      <c r="J792" s="22"/>
      <c r="K792" s="17" t="s">
        <v>273</v>
      </c>
      <c r="L792" s="8" t="n">
        <v>2017</v>
      </c>
      <c r="M792" s="8" t="n">
        <v>26</v>
      </c>
      <c r="N792" s="8" t="n">
        <v>1</v>
      </c>
      <c r="O792" s="8" t="n">
        <v>8479206</v>
      </c>
      <c r="P792" s="17" t="s">
        <v>3590</v>
      </c>
      <c r="Q792" s="17" t="s">
        <v>3591</v>
      </c>
      <c r="R792" s="17" t="s">
        <v>3592</v>
      </c>
      <c r="S792" s="17" t="s">
        <v>3593</v>
      </c>
      <c r="T792" s="17" t="s">
        <v>313</v>
      </c>
      <c r="U792" s="17" t="s">
        <v>344</v>
      </c>
      <c r="V792" s="8" t="n">
        <v>34</v>
      </c>
      <c r="W792" s="8" t="n">
        <v>3</v>
      </c>
      <c r="X792" s="8" t="n">
        <v>4</v>
      </c>
      <c r="Y792" s="8" t="n">
        <v>4</v>
      </c>
      <c r="Z792" s="8" t="n">
        <v>7</v>
      </c>
      <c r="AA792" s="8" t="n">
        <v>20</v>
      </c>
      <c r="AB792" s="8" t="n">
        <v>78</v>
      </c>
      <c r="AC792" s="18" t="n">
        <f aca="false">Z792/V792</f>
        <v>0.205882352941176</v>
      </c>
      <c r="AD792" s="19" t="n">
        <f aca="false">IF(FZ792&gt;V792,Z792-V792*(GC792-Z792)/(FZ792-V792),0)</f>
        <v>0</v>
      </c>
      <c r="AE792" s="19" t="n">
        <v>2.657</v>
      </c>
      <c r="AF792" s="8" t="n">
        <v>-3</v>
      </c>
      <c r="AG792" s="8" t="n">
        <v>-8.1</v>
      </c>
      <c r="AH792" s="8" t="n">
        <v>8</v>
      </c>
      <c r="AI792" s="8" t="n">
        <v>529</v>
      </c>
      <c r="AJ792" s="8" t="n">
        <v>25544</v>
      </c>
      <c r="AK792" s="19" t="n">
        <v>425.73333333333</v>
      </c>
      <c r="AL792" s="8" t="n">
        <v>425.73</v>
      </c>
      <c r="AM792" s="8" t="n">
        <v>426</v>
      </c>
      <c r="AN792" s="18" t="n">
        <f aca="false">AJ792/60/V792</f>
        <v>12.521568627451</v>
      </c>
      <c r="AO792" s="8" t="n">
        <v>21.09</v>
      </c>
      <c r="AP792" s="12" t="n">
        <f aca="false">IF(EF792&gt;0,Z792/EF792,0)</f>
        <v>0.5</v>
      </c>
      <c r="AQ792" s="8" t="n">
        <v>48</v>
      </c>
      <c r="AR792" s="8" t="n">
        <v>48</v>
      </c>
      <c r="AS792" s="8" t="n">
        <v>48</v>
      </c>
      <c r="AT792" s="8" t="n">
        <v>37</v>
      </c>
      <c r="AU792" s="8" t="n">
        <v>37</v>
      </c>
      <c r="AV792" s="8" t="n">
        <v>27</v>
      </c>
      <c r="AW792" s="8" t="n">
        <v>26</v>
      </c>
      <c r="AX792" s="8" t="n">
        <v>12</v>
      </c>
      <c r="AY792" s="8" t="n">
        <v>1</v>
      </c>
      <c r="AZ792" s="8" t="n">
        <v>1</v>
      </c>
      <c r="BA792" s="8" t="n">
        <f aca="false">AY792+AZ792</f>
        <v>2</v>
      </c>
      <c r="BB792" s="8" t="n">
        <v>2.06</v>
      </c>
      <c r="BC792" s="8" t="n">
        <v>30.7778</v>
      </c>
      <c r="BD792" s="19" t="n">
        <v>126.2</v>
      </c>
      <c r="BE792" s="19" t="n">
        <v>17.7857813968056</v>
      </c>
      <c r="BF792" s="19" t="n">
        <f aca="false">AQ792+BD792</f>
        <v>174.2</v>
      </c>
      <c r="BG792" s="19" t="n">
        <f aca="false">IF(AL792&gt;0,BF792/AL792*60,0)</f>
        <v>24.5507716158128</v>
      </c>
      <c r="BH792" s="8" t="n">
        <v>113</v>
      </c>
      <c r="BI792" s="8" t="n">
        <v>138</v>
      </c>
      <c r="BJ792" s="8" t="n">
        <v>135</v>
      </c>
      <c r="BK792" s="12" t="n">
        <f aca="false">BH792/(BH792+BJ792)</f>
        <v>0.455645161290323</v>
      </c>
      <c r="BL792" s="8" t="n">
        <v>59</v>
      </c>
      <c r="BM792" s="8" t="n">
        <v>59</v>
      </c>
      <c r="BN792" s="8" t="n">
        <v>37</v>
      </c>
      <c r="BO792" s="8" t="n">
        <f aca="false">BM792-BN792</f>
        <v>22</v>
      </c>
      <c r="BP792" s="8" t="n">
        <v>10</v>
      </c>
      <c r="BQ792" s="8" t="n">
        <v>8</v>
      </c>
      <c r="BR792" s="8" t="n">
        <v>4</v>
      </c>
      <c r="BS792" s="8" t="n">
        <v>26</v>
      </c>
      <c r="BT792" s="12" t="n">
        <f aca="false">BS792/(EA792+BS792)</f>
        <v>0.0747126436781609</v>
      </c>
      <c r="BU792" s="8" t="n">
        <v>47</v>
      </c>
      <c r="BV792" s="8" t="n">
        <v>61</v>
      </c>
      <c r="BW792" s="12" t="n">
        <f aca="false">IF(BU792+BV792&gt;0,BU792/(BU792+BV792),0)</f>
        <v>0.435185185185185</v>
      </c>
      <c r="BX792" s="8" t="n">
        <v>19</v>
      </c>
      <c r="BY792" s="8" t="n">
        <v>18</v>
      </c>
      <c r="BZ792" s="8" t="n">
        <v>12</v>
      </c>
      <c r="CA792" s="8" t="n">
        <v>21</v>
      </c>
      <c r="CB792" s="8" t="n">
        <v>16</v>
      </c>
      <c r="CC792" s="8" t="n">
        <v>22</v>
      </c>
      <c r="CD792" s="8" t="n">
        <v>19</v>
      </c>
      <c r="CE792" s="8" t="n">
        <v>32</v>
      </c>
      <c r="CF792" s="8" t="n">
        <v>14</v>
      </c>
      <c r="CG792" s="8" t="n">
        <v>11</v>
      </c>
      <c r="CH792" s="8" t="n">
        <v>25</v>
      </c>
      <c r="CI792" s="8" t="n">
        <v>28</v>
      </c>
      <c r="CJ792" s="8" t="n">
        <v>0</v>
      </c>
      <c r="CK792" s="8" t="n">
        <v>0</v>
      </c>
      <c r="CL792" s="8" t="n">
        <v>1</v>
      </c>
      <c r="CM792" s="8" t="n">
        <v>0</v>
      </c>
      <c r="CN792" s="8" t="n">
        <v>0</v>
      </c>
      <c r="CO792" s="8" t="n">
        <v>0</v>
      </c>
      <c r="CP792" s="8" t="n">
        <v>0</v>
      </c>
      <c r="CQ792" s="8" t="n">
        <v>0</v>
      </c>
      <c r="CR792" s="8" t="n">
        <v>0</v>
      </c>
      <c r="CS792" s="8" t="n">
        <v>0</v>
      </c>
      <c r="CT792" s="8" t="n">
        <v>1</v>
      </c>
      <c r="CU792" s="8" t="n">
        <v>0</v>
      </c>
      <c r="CV792" s="8" t="n">
        <v>0</v>
      </c>
      <c r="CW792" s="8" t="n">
        <v>2</v>
      </c>
      <c r="CX792" s="8" t="n">
        <v>0</v>
      </c>
      <c r="CY792" s="8" t="n">
        <v>3</v>
      </c>
      <c r="CZ792" s="8" t="n">
        <v>0</v>
      </c>
      <c r="DA792" s="8" t="n">
        <v>7</v>
      </c>
      <c r="DB792" s="8" t="n">
        <v>0</v>
      </c>
      <c r="DC792" s="8" t="n">
        <v>0</v>
      </c>
      <c r="DD792" s="8" t="n">
        <v>3</v>
      </c>
      <c r="DE792" s="8" t="n">
        <v>6</v>
      </c>
      <c r="DF792" s="8" t="n">
        <v>2</v>
      </c>
      <c r="DG792" s="8" t="n">
        <v>0</v>
      </c>
      <c r="DH792" s="8" t="n">
        <v>16</v>
      </c>
      <c r="DI792" s="8" t="n">
        <v>3</v>
      </c>
      <c r="DJ792" s="8" t="n">
        <v>4</v>
      </c>
      <c r="DK792" s="8" t="n">
        <v>4</v>
      </c>
      <c r="DL792" s="8" t="n">
        <v>4</v>
      </c>
      <c r="DM792" s="8" t="n">
        <v>0</v>
      </c>
      <c r="DN792" s="8" t="n">
        <v>4</v>
      </c>
      <c r="DO792" s="8" t="n">
        <v>4</v>
      </c>
      <c r="DP792" s="8" t="n">
        <v>0</v>
      </c>
      <c r="DQ792" s="8" t="n">
        <f aca="false">DJ792-DI792</f>
        <v>1</v>
      </c>
      <c r="DR792" s="19" t="n">
        <v>-0.408</v>
      </c>
      <c r="DS792" s="8" t="n">
        <v>3</v>
      </c>
      <c r="DT792" s="8" t="n">
        <v>0</v>
      </c>
      <c r="DU792" s="8" t="n">
        <v>0</v>
      </c>
      <c r="DV792" s="8" t="n">
        <v>0</v>
      </c>
      <c r="DW792" s="8" t="n">
        <v>0</v>
      </c>
      <c r="DX792" s="8" t="n">
        <v>380</v>
      </c>
      <c r="DY792" s="8" t="n">
        <v>445</v>
      </c>
      <c r="DZ792" s="8" t="n">
        <v>264</v>
      </c>
      <c r="EA792" s="8" t="n">
        <v>322</v>
      </c>
      <c r="EB792" s="8" t="n">
        <v>192</v>
      </c>
      <c r="EC792" s="8" t="n">
        <v>238</v>
      </c>
      <c r="ED792" s="8" t="n">
        <v>13.23</v>
      </c>
      <c r="EE792" s="8" t="n">
        <v>20.41</v>
      </c>
      <c r="EF792" s="8" t="n">
        <v>14</v>
      </c>
      <c r="EG792" s="8" t="n">
        <v>17</v>
      </c>
      <c r="EH792" s="12" t="n">
        <f aca="false">EF792/EB792</f>
        <v>0.0729166666666667</v>
      </c>
      <c r="EI792" s="20" t="n">
        <f aca="false">1-EG792/EC792</f>
        <v>0.928571428571429</v>
      </c>
      <c r="EJ792" s="21" t="n">
        <f aca="false">EH792+EI792</f>
        <v>1.0014880952381</v>
      </c>
      <c r="EK792" s="8" t="n">
        <v>378</v>
      </c>
      <c r="EL792" s="8" t="n">
        <v>447</v>
      </c>
      <c r="EM792" s="8" t="n">
        <v>262</v>
      </c>
      <c r="EN792" s="8" t="n">
        <v>324</v>
      </c>
      <c r="EO792" s="8" t="n">
        <v>191</v>
      </c>
      <c r="EP792" s="8" t="n">
        <v>240</v>
      </c>
      <c r="EQ792" s="8" t="n">
        <v>14</v>
      </c>
      <c r="ER792" s="8" t="n">
        <v>17</v>
      </c>
      <c r="ES792" s="8" t="n">
        <v>169</v>
      </c>
      <c r="ET792" s="8" t="n">
        <v>225</v>
      </c>
      <c r="EU792" s="8" t="n">
        <v>64</v>
      </c>
      <c r="EV792" s="8" t="n">
        <v>89</v>
      </c>
      <c r="EW792" s="8" t="n">
        <v>6</v>
      </c>
      <c r="EX792" s="8" t="n">
        <v>11</v>
      </c>
      <c r="EY792" s="8" t="n">
        <v>20</v>
      </c>
      <c r="EZ792" s="8" t="n">
        <v>23</v>
      </c>
      <c r="FA792" s="8" t="n">
        <v>-0.2</v>
      </c>
      <c r="FB792" s="8" t="n">
        <v>0.3</v>
      </c>
      <c r="FC792" s="8" t="n">
        <v>0.1</v>
      </c>
      <c r="FD792" s="19" t="n">
        <v>4.99</v>
      </c>
      <c r="FE792" s="18" t="n">
        <f aca="false">FD792/V792</f>
        <v>0.146764705882353</v>
      </c>
      <c r="FF792" s="8" t="n">
        <v>0.1899</v>
      </c>
      <c r="FG792" s="8" t="n">
        <v>0.01</v>
      </c>
      <c r="FH792" s="8" t="n">
        <v>0.12</v>
      </c>
      <c r="FI792" s="8" t="n">
        <v>0.12</v>
      </c>
      <c r="FJ792" s="22"/>
      <c r="FK792" s="22"/>
      <c r="FL792" s="22"/>
      <c r="FM792" s="8" t="n">
        <f aca="false">BL792+BS792+AH792+DT792</f>
        <v>93</v>
      </c>
      <c r="FN792" s="19" t="n">
        <f aca="false">IF(DS792&gt;0,(BL792+BR792)/DS792,0)</f>
        <v>21</v>
      </c>
      <c r="FO792" s="12" t="n">
        <v>0.0280437756</v>
      </c>
      <c r="FP792" s="19" t="n">
        <f aca="false">Z792-AH792/10</f>
        <v>6.2</v>
      </c>
      <c r="FQ792" s="19" t="n">
        <f aca="false">Z792+DR792/5</f>
        <v>6.9184</v>
      </c>
      <c r="FR792" s="19" t="n">
        <f aca="false">(DX792+DY792)/AL792*60</f>
        <v>116.270875907265</v>
      </c>
      <c r="FS792" s="8" t="n">
        <v>9</v>
      </c>
      <c r="FT792" s="17" t="s">
        <v>2266</v>
      </c>
      <c r="FU792" s="8" t="n">
        <v>235</v>
      </c>
      <c r="FV792" s="22"/>
      <c r="FW792" s="17" t="s">
        <v>280</v>
      </c>
      <c r="FX792" s="23" t="n">
        <v>650000</v>
      </c>
      <c r="FY792" s="23" t="n">
        <v>650000</v>
      </c>
      <c r="FZ792" s="8" t="n">
        <v>34</v>
      </c>
      <c r="GA792" s="8" t="n">
        <v>3</v>
      </c>
      <c r="GB792" s="8" t="n">
        <v>4</v>
      </c>
      <c r="GC792" s="8" t="n">
        <v>7</v>
      </c>
      <c r="GD792" s="8" t="n">
        <v>-3</v>
      </c>
      <c r="GE792" s="8" t="n">
        <v>8</v>
      </c>
      <c r="GF792" s="8" t="n">
        <v>27</v>
      </c>
      <c r="GG792" s="8" t="n">
        <v>426</v>
      </c>
      <c r="GH792" s="8" t="n">
        <v>-0.2</v>
      </c>
      <c r="GI792" s="8" t="n">
        <v>0.3</v>
      </c>
      <c r="GJ792" s="8" t="n">
        <v>0.1</v>
      </c>
      <c r="GK792" s="8" t="n">
        <f aca="false">Z792-AH792/10</f>
        <v>6.2</v>
      </c>
      <c r="GL792" s="22"/>
      <c r="GM792" s="22"/>
      <c r="GN792" s="22"/>
      <c r="GO792" s="22"/>
      <c r="GP792" s="22"/>
    </row>
    <row r="793" customFormat="false" ht="13.65" hidden="false" customHeight="true" outlineLevel="0" collapsed="false">
      <c r="A793" s="16" t="n">
        <v>30649</v>
      </c>
      <c r="B793" s="17" t="s">
        <v>1082</v>
      </c>
      <c r="C793" s="17" t="s">
        <v>27</v>
      </c>
      <c r="D793" s="17" t="s">
        <v>262</v>
      </c>
      <c r="E793" s="17" t="s">
        <v>262</v>
      </c>
      <c r="F793" s="8" t="n">
        <v>73</v>
      </c>
      <c r="G793" s="8" t="n">
        <v>213</v>
      </c>
      <c r="H793" s="8" t="n">
        <v>2003</v>
      </c>
      <c r="I793" s="8" t="n">
        <v>9</v>
      </c>
      <c r="J793" s="8" t="n">
        <v>265</v>
      </c>
      <c r="K793" s="17" t="s">
        <v>263</v>
      </c>
      <c r="L793" s="8" t="n">
        <v>2007</v>
      </c>
      <c r="M793" s="8" t="n">
        <v>34</v>
      </c>
      <c r="N793" s="8" t="n">
        <v>11</v>
      </c>
      <c r="O793" s="8" t="n">
        <v>8470854</v>
      </c>
      <c r="P793" s="17" t="s">
        <v>3594</v>
      </c>
      <c r="Q793" s="17" t="s">
        <v>3595</v>
      </c>
      <c r="R793" s="17" t="s">
        <v>3596</v>
      </c>
      <c r="S793" s="17" t="s">
        <v>3593</v>
      </c>
      <c r="T793" s="17" t="s">
        <v>268</v>
      </c>
      <c r="U793" s="17" t="s">
        <v>567</v>
      </c>
      <c r="V793" s="8" t="n">
        <v>16</v>
      </c>
      <c r="W793" s="8" t="n">
        <v>0</v>
      </c>
      <c r="X793" s="8" t="n">
        <v>0</v>
      </c>
      <c r="Y793" s="8" t="n">
        <v>0</v>
      </c>
      <c r="Z793" s="8" t="n">
        <v>0</v>
      </c>
      <c r="AA793" s="8" t="n">
        <v>31</v>
      </c>
      <c r="AB793" s="8" t="n">
        <v>84</v>
      </c>
      <c r="AC793" s="18" t="n">
        <f aca="false">Z793/V793</f>
        <v>0</v>
      </c>
      <c r="AD793" s="19" t="n">
        <f aca="false">IF(FZ793&gt;V793,Z793-V793*(GC793-Z793)/(FZ793-V793),0)</f>
        <v>-2.16046966731898</v>
      </c>
      <c r="AE793" s="19" t="n">
        <v>0</v>
      </c>
      <c r="AF793" s="8" t="n">
        <v>-4</v>
      </c>
      <c r="AG793" s="8" t="n">
        <v>0.6</v>
      </c>
      <c r="AH793" s="8" t="n">
        <v>19</v>
      </c>
      <c r="AI793" s="8" t="n">
        <v>210</v>
      </c>
      <c r="AJ793" s="8" t="n">
        <v>9005</v>
      </c>
      <c r="AK793" s="19" t="n">
        <v>150.08333333333</v>
      </c>
      <c r="AL793" s="8" t="n">
        <v>150.08</v>
      </c>
      <c r="AM793" s="8" t="n">
        <v>150</v>
      </c>
      <c r="AN793" s="18" t="n">
        <f aca="false">AJ793/60/V793</f>
        <v>9.38020833333333</v>
      </c>
      <c r="AO793" s="8" t="n">
        <v>16.09</v>
      </c>
      <c r="AP793" s="12" t="n">
        <f aca="false">IF(EF793&gt;0,Z793/EF793,0)</f>
        <v>0</v>
      </c>
      <c r="AQ793" s="8" t="n">
        <v>25</v>
      </c>
      <c r="AR793" s="8" t="n">
        <v>25</v>
      </c>
      <c r="AS793" s="8" t="n">
        <v>25</v>
      </c>
      <c r="AT793" s="8" t="n">
        <v>23</v>
      </c>
      <c r="AU793" s="8" t="n">
        <v>23</v>
      </c>
      <c r="AV793" s="8" t="n">
        <v>14</v>
      </c>
      <c r="AW793" s="8" t="n">
        <v>14</v>
      </c>
      <c r="AX793" s="8" t="n">
        <v>7</v>
      </c>
      <c r="AY793" s="8" t="n">
        <v>0</v>
      </c>
      <c r="AZ793" s="8" t="n">
        <v>2</v>
      </c>
      <c r="BA793" s="8" t="n">
        <f aca="false">AY793+AZ793</f>
        <v>2</v>
      </c>
      <c r="BB793" s="8" t="n">
        <v>1.39</v>
      </c>
      <c r="BC793" s="8" t="n">
        <v>35.7143</v>
      </c>
      <c r="BD793" s="19" t="n">
        <v>0</v>
      </c>
      <c r="BE793" s="19" t="n">
        <v>0</v>
      </c>
      <c r="BF793" s="19" t="n">
        <f aca="false">AQ793+BD793</f>
        <v>25</v>
      </c>
      <c r="BG793" s="19" t="n">
        <f aca="false">IF(AL793&gt;0,BF793/AL793*60,0)</f>
        <v>9.99466950959488</v>
      </c>
      <c r="BH793" s="8" t="n">
        <v>43</v>
      </c>
      <c r="BI793" s="8" t="n">
        <v>51</v>
      </c>
      <c r="BJ793" s="8" t="n">
        <v>52</v>
      </c>
      <c r="BK793" s="12" t="n">
        <f aca="false">BH793/(BH793+BJ793)</f>
        <v>0.452631578947368</v>
      </c>
      <c r="BL793" s="8" t="n">
        <v>35</v>
      </c>
      <c r="BM793" s="8" t="n">
        <v>35</v>
      </c>
      <c r="BN793" s="8" t="n">
        <v>10</v>
      </c>
      <c r="BO793" s="8" t="n">
        <f aca="false">BM793-BN793</f>
        <v>25</v>
      </c>
      <c r="BP793" s="8" t="n">
        <v>9</v>
      </c>
      <c r="BQ793" s="8" t="n">
        <v>0</v>
      </c>
      <c r="BR793" s="8" t="n">
        <v>2</v>
      </c>
      <c r="BS793" s="8" t="n">
        <v>7</v>
      </c>
      <c r="BT793" s="12" t="n">
        <f aca="false">BS793/(EA793+BS793)</f>
        <v>0.0598290598290598</v>
      </c>
      <c r="BU793" s="8" t="n">
        <v>2</v>
      </c>
      <c r="BV793" s="8" t="n">
        <v>4</v>
      </c>
      <c r="BW793" s="12" t="n">
        <f aca="false">IF(BU793+BV793&gt;0,BU793/(BU793+BV793),0)</f>
        <v>0.333333333333333</v>
      </c>
      <c r="BX793" s="8" t="n">
        <v>0</v>
      </c>
      <c r="BY793" s="8" t="n">
        <v>1</v>
      </c>
      <c r="BZ793" s="8" t="n">
        <v>2</v>
      </c>
      <c r="CA793" s="8" t="n">
        <v>0</v>
      </c>
      <c r="CB793" s="8" t="n">
        <v>0</v>
      </c>
      <c r="CC793" s="8" t="n">
        <v>3</v>
      </c>
      <c r="CD793" s="8" t="n">
        <v>1</v>
      </c>
      <c r="CE793" s="8" t="n">
        <v>2</v>
      </c>
      <c r="CF793" s="8" t="n">
        <v>0</v>
      </c>
      <c r="CG793" s="8" t="n">
        <v>0</v>
      </c>
      <c r="CH793" s="8" t="n">
        <v>1</v>
      </c>
      <c r="CI793" s="8" t="n">
        <v>2</v>
      </c>
      <c r="CJ793" s="8" t="n">
        <v>0</v>
      </c>
      <c r="CK793" s="8" t="n">
        <v>0</v>
      </c>
      <c r="CL793" s="8" t="n">
        <v>0</v>
      </c>
      <c r="CM793" s="8" t="n">
        <v>0</v>
      </c>
      <c r="CN793" s="8" t="n">
        <v>0</v>
      </c>
      <c r="CO793" s="8" t="n">
        <v>0</v>
      </c>
      <c r="CP793" s="8" t="n">
        <v>0</v>
      </c>
      <c r="CQ793" s="8" t="n">
        <v>0</v>
      </c>
      <c r="CR793" s="8" t="n">
        <v>0</v>
      </c>
      <c r="CS793" s="8" t="n">
        <v>0</v>
      </c>
      <c r="CT793" s="8" t="n">
        <v>0</v>
      </c>
      <c r="CU793" s="8" t="n">
        <v>0</v>
      </c>
      <c r="CV793" s="8" t="n">
        <v>0</v>
      </c>
      <c r="CW793" s="8" t="n">
        <v>0</v>
      </c>
      <c r="CX793" s="8" t="n">
        <v>0</v>
      </c>
      <c r="CY793" s="8" t="n">
        <v>0</v>
      </c>
      <c r="CZ793" s="8" t="n">
        <v>0</v>
      </c>
      <c r="DA793" s="8" t="n">
        <v>9</v>
      </c>
      <c r="DB793" s="8" t="n">
        <v>1</v>
      </c>
      <c r="DC793" s="8" t="n">
        <v>1</v>
      </c>
      <c r="DD793" s="8" t="n">
        <v>3</v>
      </c>
      <c r="DE793" s="8" t="n">
        <v>3</v>
      </c>
      <c r="DF793" s="8" t="n">
        <v>0</v>
      </c>
      <c r="DG793" s="8" t="n">
        <v>1</v>
      </c>
      <c r="DH793" s="8" t="n">
        <v>5</v>
      </c>
      <c r="DI793" s="8" t="n">
        <v>5</v>
      </c>
      <c r="DJ793" s="8" t="n">
        <v>2</v>
      </c>
      <c r="DK793" s="8" t="n">
        <v>5</v>
      </c>
      <c r="DL793" s="8" t="n">
        <v>2</v>
      </c>
      <c r="DM793" s="8" t="n">
        <v>3</v>
      </c>
      <c r="DN793" s="8" t="n">
        <v>5</v>
      </c>
      <c r="DO793" s="8" t="n">
        <v>2</v>
      </c>
      <c r="DP793" s="8" t="n">
        <v>3</v>
      </c>
      <c r="DQ793" s="8" t="n">
        <f aca="false">DJ793-DI793</f>
        <v>-3</v>
      </c>
      <c r="DR793" s="19" t="n">
        <v>-0.211</v>
      </c>
      <c r="DS793" s="8" t="n">
        <v>2</v>
      </c>
      <c r="DT793" s="8" t="n">
        <v>3</v>
      </c>
      <c r="DU793" s="8" t="n">
        <v>0</v>
      </c>
      <c r="DV793" s="8" t="n">
        <v>0</v>
      </c>
      <c r="DW793" s="8" t="n">
        <v>0</v>
      </c>
      <c r="DX793" s="8" t="n">
        <v>136</v>
      </c>
      <c r="DY793" s="8" t="n">
        <v>149</v>
      </c>
      <c r="DZ793" s="8" t="n">
        <v>110</v>
      </c>
      <c r="EA793" s="8" t="n">
        <v>110</v>
      </c>
      <c r="EB793" s="8" t="n">
        <v>73</v>
      </c>
      <c r="EC793" s="8" t="n">
        <v>76</v>
      </c>
      <c r="ED793" s="8" t="n">
        <v>5.55</v>
      </c>
      <c r="EE793" s="8" t="n">
        <v>6.94</v>
      </c>
      <c r="EF793" s="8" t="n">
        <v>0</v>
      </c>
      <c r="EG793" s="8" t="n">
        <v>5</v>
      </c>
      <c r="EH793" s="12" t="n">
        <f aca="false">EF793/EB793</f>
        <v>0</v>
      </c>
      <c r="EI793" s="20" t="n">
        <f aca="false">1-EG793/EC793</f>
        <v>0.93421052631579</v>
      </c>
      <c r="EJ793" s="21" t="n">
        <f aca="false">EH793+EI793</f>
        <v>0.93421052631579</v>
      </c>
      <c r="EK793" s="8" t="n">
        <v>135</v>
      </c>
      <c r="EL793" s="8" t="n">
        <v>149</v>
      </c>
      <c r="EM793" s="8" t="n">
        <v>109</v>
      </c>
      <c r="EN793" s="8" t="n">
        <v>109</v>
      </c>
      <c r="EO793" s="8" t="n">
        <v>73</v>
      </c>
      <c r="EP793" s="8" t="n">
        <v>75</v>
      </c>
      <c r="EQ793" s="8" t="n">
        <v>0</v>
      </c>
      <c r="ER793" s="8" t="n">
        <v>5</v>
      </c>
      <c r="ES793" s="8" t="n">
        <v>57</v>
      </c>
      <c r="ET793" s="8" t="n">
        <v>78</v>
      </c>
      <c r="EU793" s="8" t="n">
        <v>20</v>
      </c>
      <c r="EV793" s="8" t="n">
        <v>30</v>
      </c>
      <c r="EW793" s="8" t="n">
        <v>0</v>
      </c>
      <c r="EX793" s="8" t="n">
        <v>4</v>
      </c>
      <c r="EY793" s="8" t="n">
        <v>15</v>
      </c>
      <c r="EZ793" s="8" t="n">
        <v>11</v>
      </c>
      <c r="FA793" s="8" t="n">
        <v>-0.4</v>
      </c>
      <c r="FB793" s="8" t="n">
        <v>0</v>
      </c>
      <c r="FC793" s="8" t="n">
        <v>-0.4</v>
      </c>
      <c r="FD793" s="19" t="n">
        <v>1.03</v>
      </c>
      <c r="FE793" s="18" t="n">
        <f aca="false">FD793/V793</f>
        <v>0.064375</v>
      </c>
      <c r="FF793" s="8" t="n">
        <v>0.0051</v>
      </c>
      <c r="FG793" s="8" t="n">
        <v>0.28</v>
      </c>
      <c r="FH793" s="8" t="n">
        <v>-0.15</v>
      </c>
      <c r="FI793" s="8" t="n">
        <v>0.13</v>
      </c>
      <c r="FJ793" s="22"/>
      <c r="FK793" s="22"/>
      <c r="FL793" s="22"/>
      <c r="FM793" s="8" t="n">
        <f aca="false">BL793+BS793+AH793+DT793</f>
        <v>64</v>
      </c>
      <c r="FN793" s="19" t="n">
        <f aca="false">IF(DS793&gt;0,(BL793+BR793)/DS793,0)</f>
        <v>18.5</v>
      </c>
      <c r="FO793" s="12" t="n">
        <v>0</v>
      </c>
      <c r="FP793" s="19" t="n">
        <f aca="false">Z793-AH793/10</f>
        <v>-1.9</v>
      </c>
      <c r="FQ793" s="19" t="n">
        <f aca="false">Z793+DR793/5</f>
        <v>-0.0422</v>
      </c>
      <c r="FR793" s="19" t="n">
        <f aca="false">(DX793+DY793)/AL793*60</f>
        <v>113.939232409382</v>
      </c>
      <c r="FS793" s="22"/>
      <c r="FT793" s="22"/>
      <c r="FU793" s="22"/>
      <c r="FV793" s="22"/>
      <c r="FW793" s="17" t="s">
        <v>280</v>
      </c>
      <c r="FX793" s="23" t="n">
        <v>650000</v>
      </c>
      <c r="FY793" s="23" t="n">
        <v>650000</v>
      </c>
      <c r="FZ793" s="8" t="n">
        <v>527</v>
      </c>
      <c r="GA793" s="8" t="n">
        <v>24</v>
      </c>
      <c r="GB793" s="8" t="n">
        <v>45</v>
      </c>
      <c r="GC793" s="8" t="n">
        <v>69</v>
      </c>
      <c r="GD793" s="8" t="n">
        <v>-55</v>
      </c>
      <c r="GE793" s="8" t="n">
        <v>658</v>
      </c>
      <c r="GF793" s="8" t="n">
        <v>413</v>
      </c>
      <c r="GG793" s="8" t="n">
        <v>5407</v>
      </c>
      <c r="GH793" s="8" t="n">
        <v>-5</v>
      </c>
      <c r="GI793" s="8" t="n">
        <v>2.9</v>
      </c>
      <c r="GJ793" s="8" t="n">
        <v>-2.1</v>
      </c>
      <c r="GK793" s="8" t="n">
        <f aca="false">Z793-AH793/10</f>
        <v>-1.9</v>
      </c>
      <c r="GL793" s="22"/>
      <c r="GM793" s="22"/>
      <c r="GN793" s="22"/>
      <c r="GO793" s="22"/>
      <c r="GP793" s="22"/>
    </row>
    <row r="794" customFormat="false" ht="13.65" hidden="false" customHeight="true" outlineLevel="0" collapsed="false">
      <c r="A794" s="16" t="n">
        <v>33809</v>
      </c>
      <c r="B794" s="17" t="s">
        <v>3597</v>
      </c>
      <c r="C794" s="17" t="s">
        <v>360</v>
      </c>
      <c r="D794" s="17" t="s">
        <v>283</v>
      </c>
      <c r="E794" s="17" t="s">
        <v>283</v>
      </c>
      <c r="F794" s="8" t="n">
        <v>72</v>
      </c>
      <c r="G794" s="8" t="n">
        <v>185</v>
      </c>
      <c r="H794" s="22"/>
      <c r="I794" s="22"/>
      <c r="J794" s="22"/>
      <c r="K794" s="17" t="s">
        <v>263</v>
      </c>
      <c r="L794" s="8" t="n">
        <v>2015</v>
      </c>
      <c r="M794" s="8" t="n">
        <v>25</v>
      </c>
      <c r="N794" s="8" t="n">
        <v>3</v>
      </c>
      <c r="O794" s="8" t="n">
        <v>8478528</v>
      </c>
      <c r="P794" s="17" t="s">
        <v>3598</v>
      </c>
      <c r="Q794" s="17" t="s">
        <v>3599</v>
      </c>
      <c r="R794" s="17" t="s">
        <v>3600</v>
      </c>
      <c r="S794" s="17" t="s">
        <v>3593</v>
      </c>
      <c r="T794" s="17" t="s">
        <v>817</v>
      </c>
      <c r="U794" s="17" t="s">
        <v>397</v>
      </c>
      <c r="V794" s="8" t="n">
        <v>8</v>
      </c>
      <c r="W794" s="8" t="n">
        <v>1</v>
      </c>
      <c r="X794" s="8" t="n">
        <v>2</v>
      </c>
      <c r="Y794" s="8" t="n">
        <v>1</v>
      </c>
      <c r="Z794" s="8" t="n">
        <v>3</v>
      </c>
      <c r="AA794" s="8" t="n">
        <v>27</v>
      </c>
      <c r="AB794" s="8" t="n">
        <v>73</v>
      </c>
      <c r="AC794" s="18" t="n">
        <f aca="false">Z794/V794</f>
        <v>0.375</v>
      </c>
      <c r="AD794" s="19" t="n">
        <f aca="false">IF(FZ794&gt;V794,Z794-V794*(GC794-Z794)/(FZ794-V794),0)</f>
        <v>0.625</v>
      </c>
      <c r="AE794" s="19" t="n">
        <v>1.094</v>
      </c>
      <c r="AF794" s="8" t="n">
        <v>1</v>
      </c>
      <c r="AG794" s="8" t="n">
        <v>-0.5</v>
      </c>
      <c r="AH794" s="8" t="n">
        <v>0</v>
      </c>
      <c r="AI794" s="8" t="n">
        <v>149</v>
      </c>
      <c r="AJ794" s="8" t="n">
        <v>5490</v>
      </c>
      <c r="AK794" s="19" t="n">
        <v>91.5</v>
      </c>
      <c r="AL794" s="8" t="n">
        <v>91.5</v>
      </c>
      <c r="AM794" s="8" t="n">
        <v>92</v>
      </c>
      <c r="AN794" s="18" t="n">
        <f aca="false">AJ794/60/V794</f>
        <v>11.4375</v>
      </c>
      <c r="AO794" s="8" t="n">
        <v>18.97</v>
      </c>
      <c r="AP794" s="12" t="n">
        <f aca="false">IF(EF794&gt;0,Z794/EF794,0)</f>
        <v>0.75</v>
      </c>
      <c r="AQ794" s="8" t="n">
        <v>10</v>
      </c>
      <c r="AR794" s="8" t="n">
        <v>10</v>
      </c>
      <c r="AS794" s="8" t="n">
        <v>10</v>
      </c>
      <c r="AT794" s="8" t="n">
        <v>9</v>
      </c>
      <c r="AU794" s="8" t="n">
        <v>9</v>
      </c>
      <c r="AV794" s="8" t="n">
        <v>7</v>
      </c>
      <c r="AW794" s="8" t="n">
        <v>5</v>
      </c>
      <c r="AX794" s="8" t="n">
        <v>3</v>
      </c>
      <c r="AY794" s="8" t="n">
        <v>2</v>
      </c>
      <c r="AZ794" s="8" t="n">
        <v>1</v>
      </c>
      <c r="BA794" s="8" t="n">
        <f aca="false">AY794+AZ794</f>
        <v>3</v>
      </c>
      <c r="BB794" s="8" t="n">
        <v>0.56</v>
      </c>
      <c r="BC794" s="8" t="n">
        <v>39</v>
      </c>
      <c r="BD794" s="19" t="n">
        <v>16.5</v>
      </c>
      <c r="BE794" s="19" t="n">
        <v>10.8196721311475</v>
      </c>
      <c r="BF794" s="19" t="n">
        <f aca="false">AQ794+BD794</f>
        <v>26.5</v>
      </c>
      <c r="BG794" s="19" t="n">
        <f aca="false">IF(AL794&gt;0,BF794/AL794*60,0)</f>
        <v>17.3770491803279</v>
      </c>
      <c r="BH794" s="8" t="n">
        <v>25</v>
      </c>
      <c r="BI794" s="8" t="n">
        <v>30</v>
      </c>
      <c r="BJ794" s="8" t="n">
        <v>39</v>
      </c>
      <c r="BK794" s="12" t="n">
        <f aca="false">BH794/(BH794+BJ794)</f>
        <v>0.390625</v>
      </c>
      <c r="BL794" s="8" t="n">
        <v>3</v>
      </c>
      <c r="BM794" s="8" t="n">
        <v>3</v>
      </c>
      <c r="BN794" s="8" t="n">
        <v>9</v>
      </c>
      <c r="BO794" s="8" t="n">
        <f aca="false">BM794-BN794</f>
        <v>-6</v>
      </c>
      <c r="BP794" s="8" t="n">
        <v>2</v>
      </c>
      <c r="BQ794" s="8" t="n">
        <v>5</v>
      </c>
      <c r="BR794" s="8" t="n">
        <v>3</v>
      </c>
      <c r="BS794" s="8" t="n">
        <v>7</v>
      </c>
      <c r="BT794" s="12" t="n">
        <f aca="false">BS794/(EA794+BS794)</f>
        <v>0.0721649484536082</v>
      </c>
      <c r="BU794" s="8" t="n">
        <v>35</v>
      </c>
      <c r="BV794" s="8" t="n">
        <v>41</v>
      </c>
      <c r="BW794" s="12" t="n">
        <f aca="false">IF(BU794+BV794&gt;0,BU794/(BU794+BV794),0)</f>
        <v>0.460526315789474</v>
      </c>
      <c r="BX794" s="8" t="n">
        <v>11</v>
      </c>
      <c r="BY794" s="8" t="n">
        <v>19</v>
      </c>
      <c r="BZ794" s="8" t="n">
        <v>16</v>
      </c>
      <c r="CA794" s="8" t="n">
        <v>11</v>
      </c>
      <c r="CB794" s="8" t="n">
        <v>8</v>
      </c>
      <c r="CC794" s="8" t="n">
        <v>11</v>
      </c>
      <c r="CD794" s="8" t="n">
        <v>11</v>
      </c>
      <c r="CE794" s="8" t="n">
        <v>15</v>
      </c>
      <c r="CF794" s="8" t="n">
        <v>11</v>
      </c>
      <c r="CG794" s="8" t="n">
        <v>13</v>
      </c>
      <c r="CH794" s="8" t="n">
        <v>21</v>
      </c>
      <c r="CI794" s="8" t="n">
        <v>20</v>
      </c>
      <c r="CJ794" s="8" t="n">
        <v>0</v>
      </c>
      <c r="CK794" s="8" t="n">
        <v>0</v>
      </c>
      <c r="CL794" s="8" t="n">
        <v>0</v>
      </c>
      <c r="CM794" s="8" t="n">
        <v>0</v>
      </c>
      <c r="CN794" s="8" t="n">
        <v>0</v>
      </c>
      <c r="CO794" s="8" t="n">
        <v>0</v>
      </c>
      <c r="CP794" s="8" t="n">
        <v>0</v>
      </c>
      <c r="CQ794" s="8" t="n">
        <v>1</v>
      </c>
      <c r="CR794" s="8" t="n">
        <v>0</v>
      </c>
      <c r="CS794" s="8" t="n">
        <v>0</v>
      </c>
      <c r="CT794" s="8" t="n">
        <v>0</v>
      </c>
      <c r="CU794" s="8" t="n">
        <v>0</v>
      </c>
      <c r="CV794" s="8" t="n">
        <v>0</v>
      </c>
      <c r="CW794" s="8" t="n">
        <v>0</v>
      </c>
      <c r="CX794" s="8" t="n">
        <v>0</v>
      </c>
      <c r="CY794" s="8" t="n">
        <v>0</v>
      </c>
      <c r="CZ794" s="8" t="n">
        <v>0</v>
      </c>
      <c r="DA794" s="8" t="n">
        <v>2</v>
      </c>
      <c r="DB794" s="8" t="n">
        <v>4</v>
      </c>
      <c r="DC794" s="8" t="n">
        <v>0</v>
      </c>
      <c r="DD794" s="8" t="n">
        <v>0</v>
      </c>
      <c r="DE794" s="8" t="n">
        <v>2</v>
      </c>
      <c r="DF794" s="8" t="n">
        <v>1</v>
      </c>
      <c r="DG794" s="8" t="n">
        <v>0</v>
      </c>
      <c r="DH794" s="8" t="n">
        <v>0</v>
      </c>
      <c r="DI794" s="8" t="n">
        <v>0</v>
      </c>
      <c r="DJ794" s="8" t="n">
        <v>2</v>
      </c>
      <c r="DK794" s="8" t="n">
        <v>0</v>
      </c>
      <c r="DL794" s="8" t="n">
        <v>0</v>
      </c>
      <c r="DM794" s="8" t="n">
        <v>0</v>
      </c>
      <c r="DN794" s="8" t="n">
        <v>1</v>
      </c>
      <c r="DO794" s="8" t="n">
        <v>1</v>
      </c>
      <c r="DP794" s="8" t="n">
        <v>0</v>
      </c>
      <c r="DQ794" s="8" t="n">
        <f aca="false">DJ794-DI794</f>
        <v>2</v>
      </c>
      <c r="DR794" s="19" t="n">
        <v>0.827</v>
      </c>
      <c r="DS794" s="8" t="n">
        <v>0</v>
      </c>
      <c r="DT794" s="8" t="n">
        <v>0</v>
      </c>
      <c r="DU794" s="8" t="n">
        <v>0</v>
      </c>
      <c r="DV794" s="8" t="n">
        <v>0</v>
      </c>
      <c r="DW794" s="8" t="n">
        <v>0</v>
      </c>
      <c r="DX794" s="8" t="n">
        <v>71</v>
      </c>
      <c r="DY794" s="8" t="n">
        <v>125</v>
      </c>
      <c r="DZ794" s="8" t="n">
        <v>54</v>
      </c>
      <c r="EA794" s="8" t="n">
        <v>90</v>
      </c>
      <c r="EB794" s="8" t="n">
        <v>41</v>
      </c>
      <c r="EC794" s="8" t="n">
        <v>72</v>
      </c>
      <c r="ED794" s="8" t="n">
        <v>3.58</v>
      </c>
      <c r="EE794" s="8" t="n">
        <v>8.34</v>
      </c>
      <c r="EF794" s="8" t="n">
        <v>4</v>
      </c>
      <c r="EG794" s="8" t="n">
        <v>5</v>
      </c>
      <c r="EH794" s="12" t="n">
        <f aca="false">EF794/EB794</f>
        <v>0.0975609756097561</v>
      </c>
      <c r="EI794" s="20" t="n">
        <f aca="false">1-EG794/EC794</f>
        <v>0.930555555555556</v>
      </c>
      <c r="EJ794" s="21" t="n">
        <f aca="false">EH794+EI794</f>
        <v>1.02811653116531</v>
      </c>
      <c r="EK794" s="8" t="n">
        <v>71</v>
      </c>
      <c r="EL794" s="8" t="n">
        <v>125</v>
      </c>
      <c r="EM794" s="8" t="n">
        <v>54</v>
      </c>
      <c r="EN794" s="8" t="n">
        <v>90</v>
      </c>
      <c r="EO794" s="8" t="n">
        <v>41</v>
      </c>
      <c r="EP794" s="8" t="n">
        <v>72</v>
      </c>
      <c r="EQ794" s="8" t="n">
        <v>4</v>
      </c>
      <c r="ER794" s="8" t="n">
        <v>5</v>
      </c>
      <c r="ES794" s="8" t="n">
        <v>35</v>
      </c>
      <c r="ET794" s="8" t="n">
        <v>63</v>
      </c>
      <c r="EU794" s="8" t="n">
        <v>11</v>
      </c>
      <c r="EV794" s="8" t="n">
        <v>25</v>
      </c>
      <c r="EW794" s="8" t="n">
        <v>2</v>
      </c>
      <c r="EX794" s="8" t="n">
        <v>3</v>
      </c>
      <c r="EY794" s="8" t="n">
        <v>7</v>
      </c>
      <c r="EZ794" s="8" t="n">
        <v>9</v>
      </c>
      <c r="FA794" s="8" t="n">
        <v>0.2</v>
      </c>
      <c r="FB794" s="8" t="n">
        <v>0.1</v>
      </c>
      <c r="FC794" s="8" t="n">
        <v>0.3</v>
      </c>
      <c r="FD794" s="19" t="n">
        <v>2.52</v>
      </c>
      <c r="FE794" s="18" t="n">
        <f aca="false">FD794/V794</f>
        <v>0.315</v>
      </c>
      <c r="FF794" s="8" t="n">
        <v>0.0134</v>
      </c>
      <c r="FG794" s="8" t="n">
        <v>-0.09</v>
      </c>
      <c r="FH794" s="8" t="n">
        <v>-0.02</v>
      </c>
      <c r="FI794" s="8" t="n">
        <v>-0.11</v>
      </c>
      <c r="FJ794" s="22"/>
      <c r="FK794" s="22"/>
      <c r="FL794" s="22"/>
      <c r="FM794" s="8" t="n">
        <f aca="false">BL794+BS794+AH794+DT794</f>
        <v>10</v>
      </c>
      <c r="FN794" s="19" t="n">
        <f aca="false">IF(DS794&gt;0,(BL794+BR794)/DS794,0)</f>
        <v>0</v>
      </c>
      <c r="FO794" s="12" t="n">
        <v>0.045154185</v>
      </c>
      <c r="FP794" s="19" t="n">
        <f aca="false">Z794-AH794/10</f>
        <v>3</v>
      </c>
      <c r="FQ794" s="19" t="n">
        <f aca="false">Z794+DR794/5</f>
        <v>3.1654</v>
      </c>
      <c r="FR794" s="19" t="n">
        <f aca="false">(DX794+DY794)/AL794*60</f>
        <v>128.524590163934</v>
      </c>
      <c r="FS794" s="8" t="n">
        <v>1</v>
      </c>
      <c r="FT794" s="17" t="s">
        <v>345</v>
      </c>
      <c r="FU794" s="8" t="n">
        <v>9</v>
      </c>
      <c r="FV794" s="22"/>
      <c r="FW794" s="17" t="s">
        <v>270</v>
      </c>
      <c r="FX794" s="23" t="n">
        <v>700000</v>
      </c>
      <c r="FY794" s="23" t="n">
        <v>750000</v>
      </c>
      <c r="FZ794" s="8" t="n">
        <v>72</v>
      </c>
      <c r="GA794" s="8" t="n">
        <v>8</v>
      </c>
      <c r="GB794" s="8" t="n">
        <v>14</v>
      </c>
      <c r="GC794" s="8" t="n">
        <v>22</v>
      </c>
      <c r="GD794" s="8" t="n">
        <v>14</v>
      </c>
      <c r="GE794" s="8" t="n">
        <v>10</v>
      </c>
      <c r="GF794" s="8" t="n">
        <v>93</v>
      </c>
      <c r="GG794" s="8" t="n">
        <v>934</v>
      </c>
      <c r="GH794" s="8" t="n">
        <v>0.7</v>
      </c>
      <c r="GI794" s="8" t="n">
        <v>1.5</v>
      </c>
      <c r="GJ794" s="8" t="n">
        <v>2.2</v>
      </c>
      <c r="GK794" s="8" t="n">
        <f aca="false">Z794-AH794/10</f>
        <v>3</v>
      </c>
      <c r="GL794" s="22"/>
      <c r="GM794" s="22"/>
      <c r="GN794" s="22"/>
      <c r="GO794" s="22"/>
      <c r="GP794" s="22"/>
    </row>
    <row r="795" customFormat="false" ht="13.65" hidden="false" customHeight="true" outlineLevel="0" collapsed="false">
      <c r="A795" s="16" t="n">
        <v>33826</v>
      </c>
      <c r="B795" s="17" t="s">
        <v>2238</v>
      </c>
      <c r="C795" s="17" t="s">
        <v>272</v>
      </c>
      <c r="D795" s="17" t="s">
        <v>262</v>
      </c>
      <c r="E795" s="17" t="s">
        <v>262</v>
      </c>
      <c r="F795" s="8" t="n">
        <v>73</v>
      </c>
      <c r="G795" s="8" t="n">
        <v>201</v>
      </c>
      <c r="H795" s="8" t="n">
        <v>2012</v>
      </c>
      <c r="I795" s="8" t="n">
        <v>1</v>
      </c>
      <c r="J795" s="8" t="n">
        <v>30</v>
      </c>
      <c r="K795" s="17" t="s">
        <v>263</v>
      </c>
      <c r="L795" s="8" t="n">
        <v>2013</v>
      </c>
      <c r="M795" s="8" t="n">
        <v>25</v>
      </c>
      <c r="N795" s="8" t="n">
        <v>5</v>
      </c>
      <c r="O795" s="8" t="n">
        <v>8476871</v>
      </c>
      <c r="P795" s="17" t="s">
        <v>3601</v>
      </c>
      <c r="Q795" s="17" t="s">
        <v>3602</v>
      </c>
      <c r="R795" s="17" t="s">
        <v>3603</v>
      </c>
      <c r="S795" s="17" t="s">
        <v>3593</v>
      </c>
      <c r="T795" s="17" t="s">
        <v>268</v>
      </c>
      <c r="U795" s="17" t="s">
        <v>351</v>
      </c>
      <c r="V795" s="8" t="n">
        <v>82</v>
      </c>
      <c r="W795" s="8" t="n">
        <v>15</v>
      </c>
      <c r="X795" s="8" t="n">
        <v>25</v>
      </c>
      <c r="Y795" s="8" t="n">
        <v>13</v>
      </c>
      <c r="Z795" s="8" t="n">
        <v>40</v>
      </c>
      <c r="AA795" s="8" t="n">
        <v>6</v>
      </c>
      <c r="AB795" s="8" t="n">
        <v>52</v>
      </c>
      <c r="AC795" s="18" t="n">
        <f aca="false">Z795/V795</f>
        <v>0.487804878048781</v>
      </c>
      <c r="AD795" s="19" t="n">
        <f aca="false">IF(FZ795&gt;V795,Z795-V795*(GC795-Z795)/(FZ795-V795),0)</f>
        <v>2.6283185840708</v>
      </c>
      <c r="AE795" s="19" t="n">
        <v>14.888</v>
      </c>
      <c r="AF795" s="8" t="n">
        <v>11</v>
      </c>
      <c r="AG795" s="8" t="n">
        <v>-0.7</v>
      </c>
      <c r="AH795" s="8" t="n">
        <v>27</v>
      </c>
      <c r="AI795" s="8" t="n">
        <v>1858</v>
      </c>
      <c r="AJ795" s="8" t="n">
        <v>78561</v>
      </c>
      <c r="AK795" s="19" t="n">
        <v>1309.35</v>
      </c>
      <c r="AL795" s="8" t="n">
        <v>1308.85</v>
      </c>
      <c r="AM795" s="8" t="n">
        <v>1309</v>
      </c>
      <c r="AN795" s="18" t="n">
        <f aca="false">AJ795/60/V795</f>
        <v>15.9676829268293</v>
      </c>
      <c r="AO795" s="8" t="n">
        <v>26.48</v>
      </c>
      <c r="AP795" s="12" t="n">
        <f aca="false">IF(EF795&gt;0,Z795/EF795,0)</f>
        <v>0.506329113924051</v>
      </c>
      <c r="AQ795" s="8" t="n">
        <v>319</v>
      </c>
      <c r="AR795" s="8" t="n">
        <v>319</v>
      </c>
      <c r="AS795" s="8" t="n">
        <v>319</v>
      </c>
      <c r="AT795" s="8" t="n">
        <v>263</v>
      </c>
      <c r="AU795" s="8" t="n">
        <v>263</v>
      </c>
      <c r="AV795" s="8" t="n">
        <v>180</v>
      </c>
      <c r="AW795" s="8" t="n">
        <v>183</v>
      </c>
      <c r="AX795" s="8" t="n">
        <v>82</v>
      </c>
      <c r="AY795" s="8" t="n">
        <v>11</v>
      </c>
      <c r="AZ795" s="8" t="n">
        <v>23</v>
      </c>
      <c r="BA795" s="8" t="n">
        <f aca="false">AY795+AZ795</f>
        <v>34</v>
      </c>
      <c r="BB795" s="8" t="n">
        <v>23.11</v>
      </c>
      <c r="BC795" s="8" t="n">
        <v>30.7722</v>
      </c>
      <c r="BD795" s="19" t="n">
        <v>166.2</v>
      </c>
      <c r="BE795" s="19" t="n">
        <v>7.61599266811777</v>
      </c>
      <c r="BF795" s="19" t="n">
        <f aca="false">AQ795+BD795</f>
        <v>485.2</v>
      </c>
      <c r="BG795" s="19" t="n">
        <f aca="false">IF(AL795&gt;0,BF795/AL795*60,0)</f>
        <v>22.2424265576651</v>
      </c>
      <c r="BH795" s="8" t="n">
        <v>501</v>
      </c>
      <c r="BI795" s="8" t="n">
        <v>447</v>
      </c>
      <c r="BJ795" s="8" t="n">
        <v>348</v>
      </c>
      <c r="BK795" s="12" t="n">
        <f aca="false">BH795/(BH795+BJ795)</f>
        <v>0.590106007067138</v>
      </c>
      <c r="BL795" s="8" t="n">
        <v>116</v>
      </c>
      <c r="BM795" s="8" t="n">
        <v>116</v>
      </c>
      <c r="BN795" s="8" t="n">
        <v>98</v>
      </c>
      <c r="BO795" s="8" t="n">
        <f aca="false">BM795-BN795</f>
        <v>18</v>
      </c>
      <c r="BP795" s="8" t="n">
        <v>83</v>
      </c>
      <c r="BQ795" s="8" t="n">
        <v>39</v>
      </c>
      <c r="BR795" s="8" t="n">
        <v>25</v>
      </c>
      <c r="BS795" s="8" t="n">
        <v>36</v>
      </c>
      <c r="BT795" s="12" t="n">
        <f aca="false">BS795/(EA795+BS795)</f>
        <v>0.036144578313253</v>
      </c>
      <c r="BU795" s="8" t="n">
        <v>36</v>
      </c>
      <c r="BV795" s="8" t="n">
        <v>37</v>
      </c>
      <c r="BW795" s="12" t="n">
        <f aca="false">IF(BU795+BV795&gt;0,BU795/(BU795+BV795),0)</f>
        <v>0.493150684931507</v>
      </c>
      <c r="BX795" s="8" t="n">
        <v>9</v>
      </c>
      <c r="BY795" s="8" t="n">
        <v>6</v>
      </c>
      <c r="BZ795" s="8" t="n">
        <v>6</v>
      </c>
      <c r="CA795" s="8" t="n">
        <v>8</v>
      </c>
      <c r="CB795" s="8" t="n">
        <v>21</v>
      </c>
      <c r="CC795" s="8" t="n">
        <v>23</v>
      </c>
      <c r="CD795" s="8" t="n">
        <v>10</v>
      </c>
      <c r="CE795" s="8" t="n">
        <v>11</v>
      </c>
      <c r="CF795" s="8" t="n">
        <v>9</v>
      </c>
      <c r="CG795" s="8" t="n">
        <v>7</v>
      </c>
      <c r="CH795" s="8" t="n">
        <v>23</v>
      </c>
      <c r="CI795" s="8" t="n">
        <v>27</v>
      </c>
      <c r="CJ795" s="8" t="n">
        <v>0</v>
      </c>
      <c r="CK795" s="8" t="n">
        <v>2</v>
      </c>
      <c r="CL795" s="8" t="n">
        <v>3</v>
      </c>
      <c r="CM795" s="8" t="n">
        <v>4</v>
      </c>
      <c r="CN795" s="8" t="n">
        <v>1</v>
      </c>
      <c r="CO795" s="8" t="n">
        <v>0</v>
      </c>
      <c r="CP795" s="8" t="n">
        <v>0</v>
      </c>
      <c r="CQ795" s="8" t="n">
        <v>1</v>
      </c>
      <c r="CR795" s="8" t="n">
        <v>0</v>
      </c>
      <c r="CS795" s="8" t="n">
        <v>1</v>
      </c>
      <c r="CT795" s="8" t="n">
        <v>3</v>
      </c>
      <c r="CU795" s="8" t="n">
        <v>3</v>
      </c>
      <c r="CV795" s="8" t="n">
        <v>0</v>
      </c>
      <c r="CW795" s="8" t="n">
        <v>7</v>
      </c>
      <c r="CX795" s="8" t="n">
        <v>0</v>
      </c>
      <c r="CY795" s="8" t="n">
        <v>1</v>
      </c>
      <c r="CZ795" s="8" t="n">
        <v>4</v>
      </c>
      <c r="DA795" s="8" t="n">
        <v>78</v>
      </c>
      <c r="DB795" s="8" t="n">
        <v>10</v>
      </c>
      <c r="DC795" s="8" t="n">
        <v>2</v>
      </c>
      <c r="DD795" s="8" t="n">
        <v>13</v>
      </c>
      <c r="DE795" s="8" t="n">
        <v>38</v>
      </c>
      <c r="DF795" s="8" t="n">
        <v>9</v>
      </c>
      <c r="DG795" s="8" t="n">
        <v>1</v>
      </c>
      <c r="DH795" s="8" t="n">
        <v>107</v>
      </c>
      <c r="DI795" s="8" t="n">
        <v>12</v>
      </c>
      <c r="DJ795" s="8" t="n">
        <v>29</v>
      </c>
      <c r="DK795" s="8" t="n">
        <v>12</v>
      </c>
      <c r="DL795" s="8" t="n">
        <v>11</v>
      </c>
      <c r="DM795" s="8" t="n">
        <v>1</v>
      </c>
      <c r="DN795" s="8" t="n">
        <v>30</v>
      </c>
      <c r="DO795" s="8" t="n">
        <v>29</v>
      </c>
      <c r="DP795" s="8" t="n">
        <v>1</v>
      </c>
      <c r="DQ795" s="8" t="n">
        <f aca="false">DJ795-DI795</f>
        <v>17</v>
      </c>
      <c r="DR795" s="19" t="n">
        <v>15.002</v>
      </c>
      <c r="DS795" s="8" t="n">
        <v>11</v>
      </c>
      <c r="DT795" s="8" t="n">
        <v>1</v>
      </c>
      <c r="DU795" s="8" t="n">
        <v>0</v>
      </c>
      <c r="DV795" s="8" t="n">
        <v>0</v>
      </c>
      <c r="DW795" s="8" t="n">
        <v>0</v>
      </c>
      <c r="DX795" s="8" t="n">
        <v>1414</v>
      </c>
      <c r="DY795" s="8" t="n">
        <v>1248</v>
      </c>
      <c r="DZ795" s="8" t="n">
        <v>1060</v>
      </c>
      <c r="EA795" s="8" t="n">
        <v>960</v>
      </c>
      <c r="EB795" s="8" t="n">
        <v>751</v>
      </c>
      <c r="EC795" s="8" t="n">
        <v>694</v>
      </c>
      <c r="ED795" s="8" t="n">
        <v>68.64</v>
      </c>
      <c r="EE795" s="8" t="n">
        <v>66.82</v>
      </c>
      <c r="EF795" s="8" t="n">
        <v>79</v>
      </c>
      <c r="EG795" s="8" t="n">
        <v>62</v>
      </c>
      <c r="EH795" s="12" t="n">
        <f aca="false">EF795/EB795</f>
        <v>0.105193075898802</v>
      </c>
      <c r="EI795" s="20" t="n">
        <f aca="false">1-EG795/EC795</f>
        <v>0.910662824207493</v>
      </c>
      <c r="EJ795" s="21" t="n">
        <f aca="false">EH795+EI795</f>
        <v>1.01585590010629</v>
      </c>
      <c r="EK795" s="8" t="n">
        <v>1420</v>
      </c>
      <c r="EL795" s="8" t="n">
        <v>1249</v>
      </c>
      <c r="EM795" s="8" t="n">
        <v>1065</v>
      </c>
      <c r="EN795" s="8" t="n">
        <v>961</v>
      </c>
      <c r="EO795" s="8" t="n">
        <v>755</v>
      </c>
      <c r="EP795" s="8" t="n">
        <v>695</v>
      </c>
      <c r="EQ795" s="8" t="n">
        <v>79</v>
      </c>
      <c r="ER795" s="8" t="n">
        <v>62</v>
      </c>
      <c r="ES795" s="8" t="n">
        <v>662</v>
      </c>
      <c r="ET795" s="8" t="n">
        <v>632</v>
      </c>
      <c r="EU795" s="8" t="n">
        <v>235</v>
      </c>
      <c r="EV795" s="8" t="n">
        <v>251</v>
      </c>
      <c r="EW795" s="8" t="n">
        <v>42</v>
      </c>
      <c r="EX795" s="8" t="n">
        <v>33</v>
      </c>
      <c r="EY795" s="8" t="n">
        <v>71</v>
      </c>
      <c r="EZ795" s="8" t="n">
        <v>92</v>
      </c>
      <c r="FA795" s="8" t="n">
        <v>2</v>
      </c>
      <c r="FB795" s="8" t="n">
        <v>2.1</v>
      </c>
      <c r="FC795" s="8" t="n">
        <v>4</v>
      </c>
      <c r="FD795" s="19" t="n">
        <v>49.99</v>
      </c>
      <c r="FE795" s="18" t="n">
        <f aca="false">FD795/V795</f>
        <v>0.609634146341463</v>
      </c>
      <c r="FF795" s="8" t="n">
        <v>3.6653</v>
      </c>
      <c r="FG795" s="8" t="n">
        <v>0.9</v>
      </c>
      <c r="FH795" s="8" t="n">
        <v>0.03</v>
      </c>
      <c r="FI795" s="8" t="n">
        <v>0.92</v>
      </c>
      <c r="FJ795" s="22"/>
      <c r="FK795" s="22"/>
      <c r="FL795" s="22"/>
      <c r="FM795" s="8" t="n">
        <f aca="false">BL795+BS795+AH795+DT795</f>
        <v>180</v>
      </c>
      <c r="FN795" s="19" t="n">
        <f aca="false">IF(DS795&gt;0,(BL795+BR795)/DS795,0)</f>
        <v>12.8181818181818</v>
      </c>
      <c r="FO795" s="12" t="n">
        <v>0.0675675676</v>
      </c>
      <c r="FP795" s="19" t="n">
        <f aca="false">Z795-AH795/10</f>
        <v>37.3</v>
      </c>
      <c r="FQ795" s="19" t="n">
        <f aca="false">Z795+DR795/5</f>
        <v>43.0004</v>
      </c>
      <c r="FR795" s="19" t="n">
        <f aca="false">(DX795+DY795)/AL795*60</f>
        <v>122.030790388509</v>
      </c>
      <c r="FS795" s="22"/>
      <c r="FT795" s="22"/>
      <c r="FU795" s="22"/>
      <c r="FV795" s="22"/>
      <c r="FW795" s="17" t="s">
        <v>280</v>
      </c>
      <c r="FX795" s="23" t="n">
        <v>3500000</v>
      </c>
      <c r="FY795" s="23" t="n">
        <v>3750000</v>
      </c>
      <c r="FZ795" s="8" t="n">
        <v>308</v>
      </c>
      <c r="GA795" s="8" t="n">
        <v>69</v>
      </c>
      <c r="GB795" s="8" t="n">
        <v>74</v>
      </c>
      <c r="GC795" s="8" t="n">
        <v>143</v>
      </c>
      <c r="GD795" s="8" t="n">
        <v>43</v>
      </c>
      <c r="GE795" s="8" t="n">
        <v>80</v>
      </c>
      <c r="GF795" s="8" t="n">
        <v>603</v>
      </c>
      <c r="GG795" s="8" t="n">
        <v>4586</v>
      </c>
      <c r="GH795" s="8" t="n">
        <v>10.3</v>
      </c>
      <c r="GI795" s="8" t="n">
        <v>7.6</v>
      </c>
      <c r="GJ795" s="8" t="n">
        <v>17.9</v>
      </c>
      <c r="GK795" s="8" t="n">
        <f aca="false">Z795-AH795/10</f>
        <v>37.3</v>
      </c>
      <c r="GL795" s="22"/>
      <c r="GM795" s="22"/>
      <c r="GN795" s="22"/>
      <c r="GO795" s="22"/>
      <c r="GP795" s="22"/>
    </row>
    <row r="796" customFormat="false" ht="13.65" hidden="false" customHeight="true" outlineLevel="0" collapsed="false">
      <c r="A796" s="16" t="n">
        <v>31894</v>
      </c>
      <c r="B796" s="17" t="s">
        <v>1562</v>
      </c>
      <c r="C796" s="17" t="s">
        <v>272</v>
      </c>
      <c r="D796" s="17" t="s">
        <v>262</v>
      </c>
      <c r="E796" s="17" t="s">
        <v>283</v>
      </c>
      <c r="F796" s="8" t="n">
        <v>72</v>
      </c>
      <c r="G796" s="8" t="n">
        <v>193</v>
      </c>
      <c r="H796" s="8" t="n">
        <v>2005</v>
      </c>
      <c r="I796" s="8" t="n">
        <v>2</v>
      </c>
      <c r="J796" s="8" t="n">
        <v>36</v>
      </c>
      <c r="K796" s="17" t="s">
        <v>263</v>
      </c>
      <c r="L796" s="8" t="n">
        <v>2008</v>
      </c>
      <c r="M796" s="8" t="n">
        <v>30</v>
      </c>
      <c r="N796" s="8" t="n">
        <v>8</v>
      </c>
      <c r="O796" s="8" t="n">
        <v>8471710</v>
      </c>
      <c r="P796" s="17" t="s">
        <v>3604</v>
      </c>
      <c r="Q796" s="17" t="s">
        <v>3605</v>
      </c>
      <c r="R796" s="17" t="s">
        <v>3606</v>
      </c>
      <c r="S796" s="17" t="s">
        <v>3607</v>
      </c>
      <c r="T796" s="17" t="s">
        <v>278</v>
      </c>
      <c r="U796" s="17" t="s">
        <v>3608</v>
      </c>
      <c r="V796" s="8" t="n">
        <v>25</v>
      </c>
      <c r="W796" s="8" t="n">
        <v>1</v>
      </c>
      <c r="X796" s="8" t="n">
        <v>3</v>
      </c>
      <c r="Y796" s="8" t="n">
        <v>1</v>
      </c>
      <c r="Z796" s="8" t="n">
        <v>4</v>
      </c>
      <c r="AA796" s="8" t="n">
        <v>0</v>
      </c>
      <c r="AB796" s="8" t="n">
        <v>0</v>
      </c>
      <c r="AC796" s="18" t="n">
        <f aca="false">Z796/V796</f>
        <v>0.16</v>
      </c>
      <c r="AD796" s="19" t="n">
        <f aca="false">IF(FZ796&gt;V796,Z796-V796*(GC796-Z796)/(FZ796-V796),0)</f>
        <v>0.808510638297872</v>
      </c>
      <c r="AE796" s="19" t="n">
        <v>1.379</v>
      </c>
      <c r="AF796" s="8" t="n">
        <v>10</v>
      </c>
      <c r="AG796" s="8" t="n">
        <v>-0.8</v>
      </c>
      <c r="AH796" s="8" t="n">
        <v>8</v>
      </c>
      <c r="AI796" s="8" t="n">
        <v>442</v>
      </c>
      <c r="AJ796" s="8" t="n">
        <v>19707</v>
      </c>
      <c r="AK796" s="19" t="n">
        <v>328.45</v>
      </c>
      <c r="AL796" s="8" t="n">
        <v>328.45</v>
      </c>
      <c r="AM796" s="8" t="n">
        <v>329</v>
      </c>
      <c r="AN796" s="18" t="n">
        <f aca="false">AJ796/60/V796</f>
        <v>13.138</v>
      </c>
      <c r="AO796" s="8" t="n">
        <v>22.07</v>
      </c>
      <c r="AP796" s="12" t="n">
        <f aca="false">IF(EF796&gt;0,Z796/EF796,0)</f>
        <v>0.222222222222222</v>
      </c>
      <c r="AQ796" s="8" t="n">
        <v>34</v>
      </c>
      <c r="AR796" s="8" t="n">
        <v>34</v>
      </c>
      <c r="AS796" s="8" t="n">
        <v>34</v>
      </c>
      <c r="AT796" s="8" t="n">
        <v>22</v>
      </c>
      <c r="AU796" s="8" t="n">
        <v>22</v>
      </c>
      <c r="AV796" s="8" t="n">
        <v>14</v>
      </c>
      <c r="AW796" s="8" t="n">
        <v>5</v>
      </c>
      <c r="AX796" s="8" t="n">
        <v>0</v>
      </c>
      <c r="AY796" s="8" t="n">
        <v>1</v>
      </c>
      <c r="AZ796" s="8" t="n">
        <v>1</v>
      </c>
      <c r="BA796" s="8" t="n">
        <f aca="false">AY796+AZ796</f>
        <v>2</v>
      </c>
      <c r="BB796" s="8" t="n">
        <v>0.51</v>
      </c>
      <c r="BC796" s="8" t="n">
        <v>62.0714</v>
      </c>
      <c r="BD796" s="19" t="n">
        <v>13.8</v>
      </c>
      <c r="BE796" s="19" t="n">
        <v>2.52093164865276</v>
      </c>
      <c r="BF796" s="19" t="n">
        <f aca="false">AQ796+BD796</f>
        <v>47.8</v>
      </c>
      <c r="BG796" s="19" t="n">
        <f aca="false">IF(AL796&gt;0,BF796/AL796*60,0)</f>
        <v>8.73192266707262</v>
      </c>
      <c r="BH796" s="8" t="n">
        <v>77</v>
      </c>
      <c r="BI796" s="8" t="n">
        <v>103</v>
      </c>
      <c r="BJ796" s="8" t="n">
        <v>86</v>
      </c>
      <c r="BK796" s="12" t="n">
        <f aca="false">BH796/(BH796+BJ796)</f>
        <v>0.47239263803681</v>
      </c>
      <c r="BL796" s="8" t="n">
        <v>21</v>
      </c>
      <c r="BM796" s="8" t="n">
        <v>21</v>
      </c>
      <c r="BN796" s="8" t="n">
        <v>30</v>
      </c>
      <c r="BO796" s="8" t="n">
        <f aca="false">BM796-BN796</f>
        <v>-9</v>
      </c>
      <c r="BP796" s="8" t="n">
        <v>8</v>
      </c>
      <c r="BQ796" s="8" t="n">
        <v>12</v>
      </c>
      <c r="BR796" s="8" t="n">
        <v>4</v>
      </c>
      <c r="BS796" s="8" t="n">
        <v>31</v>
      </c>
      <c r="BT796" s="12" t="n">
        <f aca="false">BS796/(EA796+BS796)</f>
        <v>0.100323624595469</v>
      </c>
      <c r="BU796" s="8" t="n">
        <v>0</v>
      </c>
      <c r="BV796" s="8" t="n">
        <v>0</v>
      </c>
      <c r="BW796" s="12" t="n">
        <f aca="false">IF(BU796+BV796&gt;0,BU796/(BU796+BV796),0)</f>
        <v>0</v>
      </c>
      <c r="BX796" s="8" t="n">
        <v>0</v>
      </c>
      <c r="BY796" s="8" t="n">
        <v>0</v>
      </c>
      <c r="BZ796" s="8" t="n">
        <v>0</v>
      </c>
      <c r="CA796" s="8" t="n">
        <v>0</v>
      </c>
      <c r="CB796" s="8" t="n">
        <v>0</v>
      </c>
      <c r="CC796" s="8" t="n">
        <v>0</v>
      </c>
      <c r="CD796" s="8" t="n">
        <v>0</v>
      </c>
      <c r="CE796" s="8" t="n">
        <v>0</v>
      </c>
      <c r="CF796" s="8" t="n">
        <v>0</v>
      </c>
      <c r="CG796" s="8" t="n">
        <v>0</v>
      </c>
      <c r="CH796" s="8" t="n">
        <v>0</v>
      </c>
      <c r="CI796" s="8" t="n">
        <v>0</v>
      </c>
      <c r="CJ796" s="8" t="n">
        <v>0</v>
      </c>
      <c r="CK796" s="8" t="n">
        <v>0</v>
      </c>
      <c r="CL796" s="8" t="n">
        <v>1</v>
      </c>
      <c r="CM796" s="8" t="n">
        <v>0</v>
      </c>
      <c r="CN796" s="8" t="n">
        <v>0</v>
      </c>
      <c r="CO796" s="8" t="n">
        <v>0</v>
      </c>
      <c r="CP796" s="8" t="n">
        <v>0</v>
      </c>
      <c r="CQ796" s="8" t="n">
        <v>0</v>
      </c>
      <c r="CR796" s="8" t="n">
        <v>0</v>
      </c>
      <c r="CS796" s="8" t="n">
        <v>0</v>
      </c>
      <c r="CT796" s="8" t="n">
        <v>0</v>
      </c>
      <c r="CU796" s="8" t="n">
        <v>0</v>
      </c>
      <c r="CV796" s="8" t="n">
        <v>0</v>
      </c>
      <c r="CW796" s="8" t="n">
        <v>1</v>
      </c>
      <c r="CX796" s="8" t="n">
        <v>1</v>
      </c>
      <c r="CY796" s="8" t="n">
        <v>2</v>
      </c>
      <c r="CZ796" s="8" t="n">
        <v>0</v>
      </c>
      <c r="DA796" s="8" t="n">
        <v>5</v>
      </c>
      <c r="DB796" s="8" t="n">
        <v>0</v>
      </c>
      <c r="DC796" s="8" t="n">
        <v>0</v>
      </c>
      <c r="DD796" s="8" t="n">
        <v>5</v>
      </c>
      <c r="DE796" s="8" t="n">
        <v>1</v>
      </c>
      <c r="DF796" s="8" t="n">
        <v>0</v>
      </c>
      <c r="DG796" s="8" t="n">
        <v>0</v>
      </c>
      <c r="DH796" s="8" t="n">
        <v>8</v>
      </c>
      <c r="DI796" s="8" t="n">
        <v>4</v>
      </c>
      <c r="DJ796" s="8" t="n">
        <v>1</v>
      </c>
      <c r="DK796" s="8" t="n">
        <v>4</v>
      </c>
      <c r="DL796" s="8" t="n">
        <v>4</v>
      </c>
      <c r="DM796" s="8" t="n">
        <v>0</v>
      </c>
      <c r="DN796" s="8" t="n">
        <v>1</v>
      </c>
      <c r="DO796" s="8" t="n">
        <v>1</v>
      </c>
      <c r="DP796" s="8" t="n">
        <v>0</v>
      </c>
      <c r="DQ796" s="8" t="n">
        <f aca="false">DJ796-DI796</f>
        <v>-3</v>
      </c>
      <c r="DR796" s="19" t="n">
        <v>-0.712</v>
      </c>
      <c r="DS796" s="8" t="n">
        <v>4</v>
      </c>
      <c r="DT796" s="8" t="n">
        <v>0</v>
      </c>
      <c r="DU796" s="8" t="n">
        <v>0</v>
      </c>
      <c r="DV796" s="8" t="n">
        <v>0</v>
      </c>
      <c r="DW796" s="8" t="n">
        <v>0</v>
      </c>
      <c r="DX796" s="8" t="n">
        <v>232</v>
      </c>
      <c r="DY796" s="8" t="n">
        <v>367</v>
      </c>
      <c r="DZ796" s="8" t="n">
        <v>178</v>
      </c>
      <c r="EA796" s="8" t="n">
        <v>278</v>
      </c>
      <c r="EB796" s="8" t="n">
        <v>134</v>
      </c>
      <c r="EC796" s="8" t="n">
        <v>187</v>
      </c>
      <c r="ED796" s="8" t="n">
        <v>10.73</v>
      </c>
      <c r="EE796" s="8" t="n">
        <v>18.59</v>
      </c>
      <c r="EF796" s="8" t="n">
        <v>18</v>
      </c>
      <c r="EG796" s="8" t="n">
        <v>14</v>
      </c>
      <c r="EH796" s="12" t="n">
        <f aca="false">EF796/EB796</f>
        <v>0.134328358208955</v>
      </c>
      <c r="EI796" s="20" t="n">
        <f aca="false">1-EG796/EC796</f>
        <v>0.925133689839572</v>
      </c>
      <c r="EJ796" s="21" t="n">
        <f aca="false">EH796+EI796</f>
        <v>1.05946204804853</v>
      </c>
      <c r="EK796" s="8" t="n">
        <v>227</v>
      </c>
      <c r="EL796" s="8" t="n">
        <v>368</v>
      </c>
      <c r="EM796" s="8" t="n">
        <v>173</v>
      </c>
      <c r="EN796" s="8" t="n">
        <v>279</v>
      </c>
      <c r="EO796" s="8" t="n">
        <v>128</v>
      </c>
      <c r="EP796" s="8" t="n">
        <v>188</v>
      </c>
      <c r="EQ796" s="8" t="n">
        <v>17</v>
      </c>
      <c r="ER796" s="8" t="n">
        <v>14</v>
      </c>
      <c r="ES796" s="8" t="n">
        <v>112</v>
      </c>
      <c r="ET796" s="8" t="n">
        <v>196</v>
      </c>
      <c r="EU796" s="8" t="n">
        <v>41</v>
      </c>
      <c r="EV796" s="8" t="n">
        <v>77</v>
      </c>
      <c r="EW796" s="8" t="n">
        <v>6</v>
      </c>
      <c r="EX796" s="8" t="n">
        <v>7</v>
      </c>
      <c r="EY796" s="8" t="n">
        <v>29</v>
      </c>
      <c r="EZ796" s="8" t="n">
        <v>22</v>
      </c>
      <c r="FA796" s="8" t="n">
        <v>0.1</v>
      </c>
      <c r="FB796" s="8" t="n">
        <v>1.4</v>
      </c>
      <c r="FC796" s="8" t="n">
        <v>1.5</v>
      </c>
      <c r="FD796" s="19" t="n">
        <v>2.75</v>
      </c>
      <c r="FE796" s="18" t="n">
        <f aca="false">FD796/V796</f>
        <v>0.11</v>
      </c>
      <c r="FF796" s="8" t="n">
        <v>0.0609</v>
      </c>
      <c r="FG796" s="8" t="n">
        <v>-0.25</v>
      </c>
      <c r="FH796" s="8" t="n">
        <v>-0.01</v>
      </c>
      <c r="FI796" s="8" t="n">
        <v>-0.27</v>
      </c>
      <c r="FJ796" s="22"/>
      <c r="FK796" s="22"/>
      <c r="FL796" s="22"/>
      <c r="FM796" s="8" t="n">
        <f aca="false">BL796+BS796+AH796+DT796</f>
        <v>60</v>
      </c>
      <c r="FN796" s="19" t="n">
        <f aca="false">IF(DS796&gt;0,(BL796+BR796)/DS796,0)</f>
        <v>6.25</v>
      </c>
      <c r="FO796" s="12" t="n">
        <v>0.0133986928</v>
      </c>
      <c r="FP796" s="19" t="n">
        <f aca="false">Z796-AH796/10</f>
        <v>3.2</v>
      </c>
      <c r="FQ796" s="19" t="n">
        <f aca="false">Z796+DR796/5</f>
        <v>3.8576</v>
      </c>
      <c r="FR796" s="19" t="n">
        <f aca="false">(DX796+DY796)/AL796*60</f>
        <v>109.423047648044</v>
      </c>
      <c r="FS796" s="22"/>
      <c r="FT796" s="22"/>
      <c r="FU796" s="22"/>
      <c r="FV796" s="22"/>
      <c r="FW796" s="17" t="s">
        <v>280</v>
      </c>
      <c r="FX796" s="23" t="n">
        <v>825000</v>
      </c>
      <c r="FY796" s="23" t="n">
        <v>800000</v>
      </c>
      <c r="FZ796" s="8" t="n">
        <v>166</v>
      </c>
      <c r="GA796" s="8" t="n">
        <v>4</v>
      </c>
      <c r="GB796" s="8" t="n">
        <v>18</v>
      </c>
      <c r="GC796" s="8" t="n">
        <v>22</v>
      </c>
      <c r="GD796" s="8" t="n">
        <v>-6</v>
      </c>
      <c r="GE796" s="8" t="n">
        <v>56</v>
      </c>
      <c r="GF796" s="8" t="n">
        <v>115</v>
      </c>
      <c r="GG796" s="8" t="n">
        <v>2420</v>
      </c>
      <c r="GH796" s="8" t="n">
        <v>-0.1</v>
      </c>
      <c r="GI796" s="8" t="n">
        <v>4.4</v>
      </c>
      <c r="GJ796" s="8" t="n">
        <v>4.3</v>
      </c>
      <c r="GK796" s="8" t="n">
        <f aca="false">Z796-AH796/10</f>
        <v>3.2</v>
      </c>
      <c r="GL796" s="22"/>
      <c r="GM796" s="22"/>
      <c r="GN796" s="22"/>
      <c r="GO796" s="22"/>
      <c r="GP796" s="22"/>
    </row>
    <row r="797" customFormat="false" ht="13.65" hidden="false" customHeight="true" outlineLevel="0" collapsed="false">
      <c r="A797" s="16" t="n">
        <v>32298</v>
      </c>
      <c r="B797" s="17" t="s">
        <v>465</v>
      </c>
      <c r="C797" s="17" t="s">
        <v>460</v>
      </c>
      <c r="D797" s="17" t="s">
        <v>262</v>
      </c>
      <c r="E797" s="17" t="s">
        <v>262</v>
      </c>
      <c r="F797" s="8" t="n">
        <v>73</v>
      </c>
      <c r="G797" s="8" t="n">
        <v>201</v>
      </c>
      <c r="H797" s="22"/>
      <c r="I797" s="22"/>
      <c r="J797" s="22"/>
      <c r="K797" s="17" t="s">
        <v>273</v>
      </c>
      <c r="L797" s="8" t="n">
        <v>2013</v>
      </c>
      <c r="M797" s="8" t="n">
        <v>29</v>
      </c>
      <c r="N797" s="8" t="n">
        <v>5</v>
      </c>
      <c r="O797" s="8" t="n">
        <v>8476166</v>
      </c>
      <c r="P797" s="17" t="s">
        <v>3609</v>
      </c>
      <c r="Q797" s="17" t="s">
        <v>3610</v>
      </c>
      <c r="R797" s="17" t="s">
        <v>3611</v>
      </c>
      <c r="S797" s="17" t="s">
        <v>3607</v>
      </c>
      <c r="T797" s="17" t="s">
        <v>278</v>
      </c>
      <c r="U797" s="17" t="s">
        <v>464</v>
      </c>
      <c r="V797" s="8" t="n">
        <v>7</v>
      </c>
      <c r="W797" s="8" t="n">
        <v>0</v>
      </c>
      <c r="X797" s="8" t="n">
        <v>1</v>
      </c>
      <c r="Y797" s="8" t="n">
        <v>0</v>
      </c>
      <c r="Z797" s="8" t="n">
        <v>1</v>
      </c>
      <c r="AA797" s="8" t="n">
        <v>28</v>
      </c>
      <c r="AB797" s="8" t="n">
        <v>63</v>
      </c>
      <c r="AC797" s="18" t="n">
        <f aca="false">Z797/V797</f>
        <v>0.142857142857143</v>
      </c>
      <c r="AD797" s="19" t="n">
        <f aca="false">IF(FZ797&gt;V797,Z797-V797*(GC797-Z797)/(FZ797-V797),0)</f>
        <v>-1.51282051282051</v>
      </c>
      <c r="AE797" s="19" t="n">
        <v>0.301</v>
      </c>
      <c r="AF797" s="8" t="n">
        <v>-1</v>
      </c>
      <c r="AG797" s="8" t="n">
        <v>-1.9</v>
      </c>
      <c r="AH797" s="8" t="n">
        <v>2</v>
      </c>
      <c r="AI797" s="8" t="n">
        <v>150</v>
      </c>
      <c r="AJ797" s="8" t="n">
        <v>6167</v>
      </c>
      <c r="AK797" s="19" t="n">
        <v>102.78333333333</v>
      </c>
      <c r="AL797" s="8" t="n">
        <v>102.78</v>
      </c>
      <c r="AM797" s="8" t="n">
        <v>103</v>
      </c>
      <c r="AN797" s="18" t="n">
        <f aca="false">AJ797/60/V797</f>
        <v>14.6833333333333</v>
      </c>
      <c r="AO797" s="8" t="n">
        <v>24.77</v>
      </c>
      <c r="AP797" s="12" t="n">
        <f aca="false">IF(EF797&gt;0,Z797/EF797,0)</f>
        <v>0.5</v>
      </c>
      <c r="AQ797" s="8" t="n">
        <v>20</v>
      </c>
      <c r="AR797" s="8" t="n">
        <v>20</v>
      </c>
      <c r="AS797" s="8" t="n">
        <v>20</v>
      </c>
      <c r="AT797" s="8" t="n">
        <v>9</v>
      </c>
      <c r="AU797" s="8" t="n">
        <v>9</v>
      </c>
      <c r="AV797" s="8" t="n">
        <v>8</v>
      </c>
      <c r="AW797" s="8" t="n">
        <v>3</v>
      </c>
      <c r="AX797" s="8" t="n">
        <v>1</v>
      </c>
      <c r="AY797" s="8" t="n">
        <v>0</v>
      </c>
      <c r="AZ797" s="8" t="n">
        <v>2</v>
      </c>
      <c r="BA797" s="8" t="n">
        <f aca="false">AY797+AZ797</f>
        <v>2</v>
      </c>
      <c r="BB797" s="8" t="n">
        <v>0.12</v>
      </c>
      <c r="BC797" s="8" t="n">
        <v>58.25</v>
      </c>
      <c r="BD797" s="19" t="n">
        <v>0</v>
      </c>
      <c r="BE797" s="19" t="n">
        <v>0</v>
      </c>
      <c r="BF797" s="19" t="n">
        <f aca="false">AQ797+BD797</f>
        <v>20</v>
      </c>
      <c r="BG797" s="19" t="n">
        <f aca="false">IF(AL797&gt;0,BF797/AL797*60,0)</f>
        <v>11.6754232340922</v>
      </c>
      <c r="BH797" s="8" t="n">
        <v>29</v>
      </c>
      <c r="BI797" s="8" t="n">
        <v>32</v>
      </c>
      <c r="BJ797" s="8" t="n">
        <v>19</v>
      </c>
      <c r="BK797" s="12" t="n">
        <f aca="false">BH797/(BH797+BJ797)</f>
        <v>0.604166666666667</v>
      </c>
      <c r="BL797" s="8" t="n">
        <v>4</v>
      </c>
      <c r="BM797" s="8" t="n">
        <v>4</v>
      </c>
      <c r="BN797" s="8" t="n">
        <v>4</v>
      </c>
      <c r="BO797" s="8" t="n">
        <f aca="false">BM797-BN797</f>
        <v>0</v>
      </c>
      <c r="BP797" s="8" t="n">
        <v>1</v>
      </c>
      <c r="BQ797" s="8" t="n">
        <v>4</v>
      </c>
      <c r="BR797" s="8" t="n">
        <v>0</v>
      </c>
      <c r="BS797" s="8" t="n">
        <v>10</v>
      </c>
      <c r="BT797" s="12" t="n">
        <f aca="false">BS797/(EA797+BS797)</f>
        <v>0.135135135135135</v>
      </c>
      <c r="BU797" s="8" t="n">
        <v>0</v>
      </c>
      <c r="BV797" s="8" t="n">
        <v>0</v>
      </c>
      <c r="BW797" s="12" t="n">
        <f aca="false">IF(BU797+BV797&gt;0,BU797/(BU797+BV797),0)</f>
        <v>0</v>
      </c>
      <c r="BX797" s="8" t="n">
        <v>0</v>
      </c>
      <c r="BY797" s="8" t="n">
        <v>0</v>
      </c>
      <c r="BZ797" s="8" t="n">
        <v>0</v>
      </c>
      <c r="CA797" s="8" t="n">
        <v>0</v>
      </c>
      <c r="CB797" s="8" t="n">
        <v>0</v>
      </c>
      <c r="CC797" s="8" t="n">
        <v>0</v>
      </c>
      <c r="CD797" s="8" t="n">
        <v>0</v>
      </c>
      <c r="CE797" s="8" t="n">
        <v>0</v>
      </c>
      <c r="CF797" s="8" t="n">
        <v>0</v>
      </c>
      <c r="CG797" s="8" t="n">
        <v>0</v>
      </c>
      <c r="CH797" s="8" t="n">
        <v>0</v>
      </c>
      <c r="CI797" s="8" t="n">
        <v>0</v>
      </c>
      <c r="CJ797" s="8" t="n">
        <v>0</v>
      </c>
      <c r="CK797" s="8" t="n">
        <v>0</v>
      </c>
      <c r="CL797" s="8" t="n">
        <v>0</v>
      </c>
      <c r="CM797" s="8" t="n">
        <v>0</v>
      </c>
      <c r="CN797" s="8" t="n">
        <v>0</v>
      </c>
      <c r="CO797" s="8" t="n">
        <v>0</v>
      </c>
      <c r="CP797" s="8" t="n">
        <v>0</v>
      </c>
      <c r="CQ797" s="8" t="n">
        <v>0</v>
      </c>
      <c r="CR797" s="8" t="n">
        <v>0</v>
      </c>
      <c r="CS797" s="8" t="n">
        <v>0</v>
      </c>
      <c r="CT797" s="8" t="n">
        <v>0</v>
      </c>
      <c r="CU797" s="8" t="n">
        <v>0</v>
      </c>
      <c r="CV797" s="8" t="n">
        <v>0</v>
      </c>
      <c r="CW797" s="8" t="n">
        <v>0</v>
      </c>
      <c r="CX797" s="8" t="n">
        <v>0</v>
      </c>
      <c r="CY797" s="8" t="n">
        <v>0</v>
      </c>
      <c r="CZ797" s="8" t="n">
        <v>0</v>
      </c>
      <c r="DA797" s="8" t="n">
        <v>1</v>
      </c>
      <c r="DB797" s="8" t="n">
        <v>0</v>
      </c>
      <c r="DC797" s="8" t="n">
        <v>0</v>
      </c>
      <c r="DD797" s="8" t="n">
        <v>2</v>
      </c>
      <c r="DE797" s="8" t="n">
        <v>1</v>
      </c>
      <c r="DF797" s="8" t="n">
        <v>0</v>
      </c>
      <c r="DG797" s="8" t="n">
        <v>0</v>
      </c>
      <c r="DH797" s="8" t="n">
        <v>5</v>
      </c>
      <c r="DI797" s="8" t="n">
        <v>1</v>
      </c>
      <c r="DJ797" s="8" t="n">
        <v>0</v>
      </c>
      <c r="DK797" s="8" t="n">
        <v>1</v>
      </c>
      <c r="DL797" s="8" t="n">
        <v>1</v>
      </c>
      <c r="DM797" s="8" t="n">
        <v>0</v>
      </c>
      <c r="DN797" s="8" t="n">
        <v>0</v>
      </c>
      <c r="DO797" s="8" t="n">
        <v>0</v>
      </c>
      <c r="DP797" s="8" t="n">
        <v>0</v>
      </c>
      <c r="DQ797" s="8" t="n">
        <f aca="false">DJ797-DI797</f>
        <v>-1</v>
      </c>
      <c r="DR797" s="19" t="n">
        <v>-0.551</v>
      </c>
      <c r="DS797" s="8" t="n">
        <v>1</v>
      </c>
      <c r="DT797" s="8" t="n">
        <v>0</v>
      </c>
      <c r="DU797" s="8" t="n">
        <v>0</v>
      </c>
      <c r="DV797" s="8" t="n">
        <v>0</v>
      </c>
      <c r="DW797" s="8" t="n">
        <v>0</v>
      </c>
      <c r="DX797" s="8" t="n">
        <v>95</v>
      </c>
      <c r="DY797" s="8" t="n">
        <v>85</v>
      </c>
      <c r="DZ797" s="8" t="n">
        <v>72</v>
      </c>
      <c r="EA797" s="8" t="n">
        <v>64</v>
      </c>
      <c r="EB797" s="8" t="n">
        <v>52</v>
      </c>
      <c r="EC797" s="8" t="n">
        <v>51</v>
      </c>
      <c r="ED797" s="8" t="n">
        <v>3.47</v>
      </c>
      <c r="EE797" s="8" t="n">
        <v>3.27</v>
      </c>
      <c r="EF797" s="8" t="n">
        <v>2</v>
      </c>
      <c r="EG797" s="8" t="n">
        <v>2</v>
      </c>
      <c r="EH797" s="12" t="n">
        <f aca="false">EF797/EB797</f>
        <v>0.0384615384615385</v>
      </c>
      <c r="EI797" s="20" t="n">
        <f aca="false">1-EG797/EC797</f>
        <v>0.96078431372549</v>
      </c>
      <c r="EJ797" s="21" t="n">
        <f aca="false">EH797+EI797</f>
        <v>0.999245852187029</v>
      </c>
      <c r="EK797" s="8" t="n">
        <v>94</v>
      </c>
      <c r="EL797" s="8" t="n">
        <v>85</v>
      </c>
      <c r="EM797" s="8" t="n">
        <v>71</v>
      </c>
      <c r="EN797" s="8" t="n">
        <v>64</v>
      </c>
      <c r="EO797" s="8" t="n">
        <v>52</v>
      </c>
      <c r="EP797" s="8" t="n">
        <v>51</v>
      </c>
      <c r="EQ797" s="8" t="n">
        <v>2</v>
      </c>
      <c r="ER797" s="8" t="n">
        <v>2</v>
      </c>
      <c r="ES797" s="8" t="n">
        <v>40</v>
      </c>
      <c r="ET797" s="8" t="n">
        <v>41</v>
      </c>
      <c r="EU797" s="8" t="n">
        <v>16</v>
      </c>
      <c r="EV797" s="8" t="n">
        <v>17</v>
      </c>
      <c r="EW797" s="8" t="n">
        <v>2</v>
      </c>
      <c r="EX797" s="8" t="n">
        <v>0</v>
      </c>
      <c r="EY797" s="8" t="n">
        <v>5</v>
      </c>
      <c r="EZ797" s="8" t="n">
        <v>7</v>
      </c>
      <c r="FA797" s="8" t="n">
        <v>0</v>
      </c>
      <c r="FB797" s="8" t="n">
        <v>0.2</v>
      </c>
      <c r="FC797" s="8" t="n">
        <v>0.2</v>
      </c>
      <c r="FD797" s="19" t="n">
        <v>1.85</v>
      </c>
      <c r="FE797" s="18" t="n">
        <f aca="false">FD797/V797</f>
        <v>0.264285714285714</v>
      </c>
      <c r="FF797" s="8" t="n">
        <v>0.0316</v>
      </c>
      <c r="FG797" s="8" t="n">
        <v>0.02</v>
      </c>
      <c r="FH797" s="8" t="n">
        <v>0.08</v>
      </c>
      <c r="FI797" s="8" t="n">
        <v>0.1</v>
      </c>
      <c r="FJ797" s="22"/>
      <c r="FK797" s="22"/>
      <c r="FL797" s="22"/>
      <c r="FM797" s="8" t="n">
        <f aca="false">BL797+BS797+AH797+DT797</f>
        <v>16</v>
      </c>
      <c r="FN797" s="19" t="n">
        <f aca="false">IF(DS797&gt;0,(BL797+BR797)/DS797,0)</f>
        <v>4</v>
      </c>
      <c r="FO797" s="12" t="n">
        <v>0</v>
      </c>
      <c r="FP797" s="19" t="n">
        <f aca="false">Z797-AH797/10</f>
        <v>0.8</v>
      </c>
      <c r="FQ797" s="19" t="n">
        <f aca="false">Z797+DR797/5</f>
        <v>0.8898</v>
      </c>
      <c r="FR797" s="19" t="n">
        <f aca="false">(DX797+DY797)/AL797*60</f>
        <v>105.07880910683</v>
      </c>
      <c r="FS797" s="8" t="n">
        <v>4</v>
      </c>
      <c r="FT797" s="17" t="s">
        <v>307</v>
      </c>
      <c r="FU797" s="8" t="n">
        <v>195</v>
      </c>
      <c r="FV797" s="22"/>
      <c r="FW797" s="17" t="s">
        <v>280</v>
      </c>
      <c r="FX797" s="23" t="n">
        <v>650000</v>
      </c>
      <c r="FY797" s="23" t="n">
        <v>650000</v>
      </c>
      <c r="FZ797" s="8" t="n">
        <v>46</v>
      </c>
      <c r="GA797" s="8" t="n">
        <v>2</v>
      </c>
      <c r="GB797" s="8" t="n">
        <v>13</v>
      </c>
      <c r="GC797" s="8" t="n">
        <v>15</v>
      </c>
      <c r="GD797" s="8" t="n">
        <v>2</v>
      </c>
      <c r="GE797" s="8" t="n">
        <v>22</v>
      </c>
      <c r="GF797" s="8" t="n">
        <v>50</v>
      </c>
      <c r="GG797" s="8" t="n">
        <v>650</v>
      </c>
      <c r="GH797" s="8" t="n">
        <v>1.1</v>
      </c>
      <c r="GI797" s="8" t="n">
        <v>1.8</v>
      </c>
      <c r="GJ797" s="8" t="n">
        <v>2.8</v>
      </c>
      <c r="GK797" s="8" t="n">
        <f aca="false">Z797-AH797/10</f>
        <v>0.8</v>
      </c>
      <c r="GL797" s="22"/>
      <c r="GM797" s="22"/>
      <c r="GN797" s="22"/>
      <c r="GO797" s="22"/>
      <c r="GP797" s="22"/>
    </row>
    <row r="798" customFormat="false" ht="13.65" hidden="false" customHeight="true" outlineLevel="0" collapsed="false">
      <c r="A798" s="16" t="n">
        <v>33556</v>
      </c>
      <c r="B798" s="17" t="s">
        <v>459</v>
      </c>
      <c r="C798" s="17" t="s">
        <v>460</v>
      </c>
      <c r="D798" s="17" t="s">
        <v>262</v>
      </c>
      <c r="E798" s="17" t="s">
        <v>262</v>
      </c>
      <c r="F798" s="8" t="n">
        <v>73</v>
      </c>
      <c r="G798" s="8" t="n">
        <v>205</v>
      </c>
      <c r="H798" s="8" t="n">
        <v>2010</v>
      </c>
      <c r="I798" s="8" t="n">
        <v>1</v>
      </c>
      <c r="J798" s="8" t="n">
        <v>1</v>
      </c>
      <c r="K798" s="17" t="s">
        <v>263</v>
      </c>
      <c r="L798" s="8" t="n">
        <v>2010</v>
      </c>
      <c r="M798" s="8" t="n">
        <v>26</v>
      </c>
      <c r="N798" s="8" t="n">
        <v>8</v>
      </c>
      <c r="O798" s="8" t="n">
        <v>8475791</v>
      </c>
      <c r="P798" s="17" t="s">
        <v>3612</v>
      </c>
      <c r="Q798" s="17" t="s">
        <v>3613</v>
      </c>
      <c r="R798" s="17" t="s">
        <v>3614</v>
      </c>
      <c r="S798" s="17" t="s">
        <v>3607</v>
      </c>
      <c r="T798" s="17" t="s">
        <v>268</v>
      </c>
      <c r="U798" s="17" t="s">
        <v>581</v>
      </c>
      <c r="V798" s="8" t="n">
        <v>76</v>
      </c>
      <c r="W798" s="8" t="n">
        <v>39</v>
      </c>
      <c r="X798" s="8" t="n">
        <v>54</v>
      </c>
      <c r="Y798" s="8" t="n">
        <v>30</v>
      </c>
      <c r="Z798" s="8" t="n">
        <v>93</v>
      </c>
      <c r="AA798" s="8" t="n">
        <v>1</v>
      </c>
      <c r="AB798" s="8" t="n">
        <v>0</v>
      </c>
      <c r="AC798" s="18" t="n">
        <f aca="false">Z798/V798</f>
        <v>1.22368421052632</v>
      </c>
      <c r="AD798" s="19" t="n">
        <f aca="false">IF(FZ798&gt;V798,Z798-V798*(GC798-Z798)/(FZ798-V798),0)</f>
        <v>29.0794701986755</v>
      </c>
      <c r="AE798" s="19" t="n">
        <v>36.542</v>
      </c>
      <c r="AF798" s="8" t="n">
        <v>14</v>
      </c>
      <c r="AG798" s="8" t="n">
        <v>12.2</v>
      </c>
      <c r="AH798" s="8" t="n">
        <v>34</v>
      </c>
      <c r="AI798" s="8" t="n">
        <v>1742</v>
      </c>
      <c r="AJ798" s="8" t="n">
        <v>87286</v>
      </c>
      <c r="AK798" s="19" t="n">
        <v>1454.7666666667</v>
      </c>
      <c r="AL798" s="8" t="n">
        <v>1452.87</v>
      </c>
      <c r="AM798" s="8" t="n">
        <v>1455</v>
      </c>
      <c r="AN798" s="18" t="n">
        <f aca="false">AJ798/60/V798</f>
        <v>19.1416666666667</v>
      </c>
      <c r="AO798" s="8" t="n">
        <v>31.48</v>
      </c>
      <c r="AP798" s="12" t="n">
        <f aca="false">IF(EF798&gt;0,Z798/EF798,0)</f>
        <v>0.775</v>
      </c>
      <c r="AQ798" s="8" t="n">
        <v>457</v>
      </c>
      <c r="AR798" s="8" t="n">
        <v>459</v>
      </c>
      <c r="AS798" s="8" t="n">
        <v>460</v>
      </c>
      <c r="AT798" s="8" t="n">
        <v>364</v>
      </c>
      <c r="AU798" s="8" t="n">
        <v>366</v>
      </c>
      <c r="AV798" s="8" t="n">
        <v>278</v>
      </c>
      <c r="AW798" s="8" t="n">
        <v>276</v>
      </c>
      <c r="AX798" s="8" t="n">
        <v>119</v>
      </c>
      <c r="AY798" s="8" t="n">
        <v>21</v>
      </c>
      <c r="AZ798" s="8" t="n">
        <v>21</v>
      </c>
      <c r="BA798" s="8" t="n">
        <f aca="false">AY798+AZ798</f>
        <v>42</v>
      </c>
      <c r="BB798" s="8" t="n">
        <v>29.09</v>
      </c>
      <c r="BC798" s="8" t="n">
        <v>26.8633</v>
      </c>
      <c r="BD798" s="19" t="n">
        <v>387</v>
      </c>
      <c r="BE798" s="19" t="n">
        <v>15.961322548862</v>
      </c>
      <c r="BF798" s="19" t="n">
        <f aca="false">AQ798+BD798</f>
        <v>844</v>
      </c>
      <c r="BG798" s="19" t="n">
        <f aca="false">IF(AL798&gt;0,BF798/AL798*60,0)</f>
        <v>34.8551487744946</v>
      </c>
      <c r="BH798" s="8" t="n">
        <v>696</v>
      </c>
      <c r="BI798" s="8" t="n">
        <v>534</v>
      </c>
      <c r="BJ798" s="8" t="n">
        <v>356</v>
      </c>
      <c r="BK798" s="12" t="n">
        <f aca="false">BH798/(BH798+BJ798)</f>
        <v>0.661596958174905</v>
      </c>
      <c r="BL798" s="8" t="n">
        <v>72</v>
      </c>
      <c r="BM798" s="8" t="n">
        <v>72</v>
      </c>
      <c r="BN798" s="8" t="n">
        <v>158</v>
      </c>
      <c r="BO798" s="8" t="n">
        <f aca="false">BM798-BN798</f>
        <v>-86</v>
      </c>
      <c r="BP798" s="8" t="n">
        <v>88</v>
      </c>
      <c r="BQ798" s="8" t="n">
        <v>69</v>
      </c>
      <c r="BR798" s="8" t="n">
        <v>81</v>
      </c>
      <c r="BS798" s="8" t="n">
        <v>44</v>
      </c>
      <c r="BT798" s="12" t="n">
        <f aca="false">BS798/(EA798+BS798)</f>
        <v>0.0438247011952191</v>
      </c>
      <c r="BU798" s="8" t="n">
        <v>72</v>
      </c>
      <c r="BV798" s="8" t="n">
        <v>76</v>
      </c>
      <c r="BW798" s="12" t="n">
        <f aca="false">IF(BU798+BV798&gt;0,BU798/(BU798+BV798),0)</f>
        <v>0.486486486486487</v>
      </c>
      <c r="BX798" s="8" t="n">
        <v>6</v>
      </c>
      <c r="BY798" s="8" t="n">
        <v>11</v>
      </c>
      <c r="BZ798" s="8" t="n">
        <v>18</v>
      </c>
      <c r="CA798" s="8" t="n">
        <v>21</v>
      </c>
      <c r="CB798" s="8" t="n">
        <v>48</v>
      </c>
      <c r="CC798" s="8" t="n">
        <v>44</v>
      </c>
      <c r="CD798" s="8" t="n">
        <v>24</v>
      </c>
      <c r="CE798" s="8" t="n">
        <v>21</v>
      </c>
      <c r="CF798" s="8" t="n">
        <v>24</v>
      </c>
      <c r="CG798" s="8" t="n">
        <v>26</v>
      </c>
      <c r="CH798" s="8" t="n">
        <v>48</v>
      </c>
      <c r="CI798" s="8" t="n">
        <v>52</v>
      </c>
      <c r="CJ798" s="8" t="n">
        <v>0</v>
      </c>
      <c r="CK798" s="8" t="n">
        <v>3</v>
      </c>
      <c r="CL798" s="8" t="n">
        <v>3</v>
      </c>
      <c r="CM798" s="8" t="n">
        <v>7</v>
      </c>
      <c r="CN798" s="8" t="n">
        <v>0</v>
      </c>
      <c r="CO798" s="8" t="n">
        <v>1</v>
      </c>
      <c r="CP798" s="8" t="n">
        <v>1</v>
      </c>
      <c r="CQ798" s="8" t="n">
        <v>5</v>
      </c>
      <c r="CR798" s="8" t="n">
        <v>0</v>
      </c>
      <c r="CS798" s="8" t="n">
        <v>1</v>
      </c>
      <c r="CT798" s="8" t="n">
        <v>13</v>
      </c>
      <c r="CU798" s="8" t="n">
        <v>3</v>
      </c>
      <c r="CV798" s="8" t="n">
        <v>0</v>
      </c>
      <c r="CW798" s="8" t="n">
        <v>17</v>
      </c>
      <c r="CX798" s="8" t="n">
        <v>2</v>
      </c>
      <c r="CY798" s="8" t="n">
        <v>7</v>
      </c>
      <c r="CZ798" s="8" t="n">
        <v>13</v>
      </c>
      <c r="DA798" s="8" t="n">
        <v>66</v>
      </c>
      <c r="DB798" s="8" t="n">
        <v>22</v>
      </c>
      <c r="DC798" s="8" t="n">
        <v>0</v>
      </c>
      <c r="DD798" s="8" t="n">
        <v>17</v>
      </c>
      <c r="DE798" s="8" t="n">
        <v>103</v>
      </c>
      <c r="DF798" s="8" t="n">
        <v>13</v>
      </c>
      <c r="DG798" s="8" t="n">
        <v>0</v>
      </c>
      <c r="DH798" s="8" t="n">
        <v>123</v>
      </c>
      <c r="DI798" s="8" t="n">
        <v>17</v>
      </c>
      <c r="DJ798" s="8" t="n">
        <v>23</v>
      </c>
      <c r="DK798" s="8" t="n">
        <v>20</v>
      </c>
      <c r="DL798" s="8" t="n">
        <v>20</v>
      </c>
      <c r="DM798" s="8" t="n">
        <v>0</v>
      </c>
      <c r="DN798" s="8" t="n">
        <v>23</v>
      </c>
      <c r="DO798" s="8" t="n">
        <v>23</v>
      </c>
      <c r="DP798" s="8" t="n">
        <v>0</v>
      </c>
      <c r="DQ798" s="8" t="n">
        <f aca="false">DJ798-DI798</f>
        <v>6</v>
      </c>
      <c r="DR798" s="19" t="n">
        <v>2.541</v>
      </c>
      <c r="DS798" s="8" t="n">
        <v>17</v>
      </c>
      <c r="DT798" s="8" t="n">
        <v>0</v>
      </c>
      <c r="DU798" s="8" t="n">
        <v>0</v>
      </c>
      <c r="DV798" s="8" t="n">
        <v>0</v>
      </c>
      <c r="DW798" s="8" t="n">
        <v>0</v>
      </c>
      <c r="DX798" s="8" t="n">
        <v>1647</v>
      </c>
      <c r="DY798" s="8" t="n">
        <v>1234</v>
      </c>
      <c r="DZ798" s="8" t="n">
        <v>1285</v>
      </c>
      <c r="EA798" s="8" t="n">
        <v>960</v>
      </c>
      <c r="EB798" s="8" t="n">
        <v>935</v>
      </c>
      <c r="EC798" s="8" t="n">
        <v>679</v>
      </c>
      <c r="ED798" s="8" t="n">
        <v>95.3</v>
      </c>
      <c r="EE798" s="8" t="n">
        <v>65.41</v>
      </c>
      <c r="EF798" s="8" t="n">
        <v>120</v>
      </c>
      <c r="EG798" s="8" t="n">
        <v>63</v>
      </c>
      <c r="EH798" s="12" t="n">
        <f aca="false">EF798/EB798</f>
        <v>0.128342245989305</v>
      </c>
      <c r="EI798" s="20" t="n">
        <f aca="false">1-EG798/EC798</f>
        <v>0.907216494845361</v>
      </c>
      <c r="EJ798" s="21" t="n">
        <f aca="false">EH798+EI798</f>
        <v>1.03555874083467</v>
      </c>
      <c r="EK798" s="8" t="n">
        <v>1657</v>
      </c>
      <c r="EL798" s="8" t="n">
        <v>1234</v>
      </c>
      <c r="EM798" s="8" t="n">
        <v>1293</v>
      </c>
      <c r="EN798" s="8" t="n">
        <v>958</v>
      </c>
      <c r="EO798" s="8" t="n">
        <v>941</v>
      </c>
      <c r="EP798" s="8" t="n">
        <v>676</v>
      </c>
      <c r="EQ798" s="8" t="n">
        <v>121</v>
      </c>
      <c r="ER798" s="8" t="n">
        <v>63</v>
      </c>
      <c r="ES798" s="8" t="n">
        <v>869</v>
      </c>
      <c r="ET798" s="8" t="n">
        <v>622</v>
      </c>
      <c r="EU798" s="8" t="n">
        <v>355</v>
      </c>
      <c r="EV798" s="8" t="n">
        <v>227</v>
      </c>
      <c r="EW798" s="8" t="n">
        <v>66</v>
      </c>
      <c r="EX798" s="8" t="n">
        <v>34</v>
      </c>
      <c r="EY798" s="8" t="n">
        <v>94</v>
      </c>
      <c r="EZ798" s="8" t="n">
        <v>123</v>
      </c>
      <c r="FA798" s="8" t="n">
        <v>9.9</v>
      </c>
      <c r="FB798" s="8" t="n">
        <v>2.3</v>
      </c>
      <c r="FC798" s="8" t="n">
        <v>12.2</v>
      </c>
      <c r="FD798" s="19" t="n">
        <v>90.51</v>
      </c>
      <c r="FE798" s="18" t="n">
        <f aca="false">FD798/V798</f>
        <v>1.19092105263158</v>
      </c>
      <c r="FF798" s="8" t="n">
        <v>16.7303</v>
      </c>
      <c r="FG798" s="8" t="n">
        <v>3.9</v>
      </c>
      <c r="FH798" s="8" t="n">
        <v>0.05</v>
      </c>
      <c r="FI798" s="8" t="n">
        <v>3.95</v>
      </c>
      <c r="FJ798" s="8" t="n">
        <v>8</v>
      </c>
      <c r="FK798" s="8" t="n">
        <v>2</v>
      </c>
      <c r="FL798" s="8" t="n">
        <v>0</v>
      </c>
      <c r="FM798" s="8" t="n">
        <f aca="false">BL798+BS798+AH798+DT798</f>
        <v>150</v>
      </c>
      <c r="FN798" s="19" t="n">
        <f aca="false">IF(DS798&gt;0,(BL798+BR798)/DS798,0)</f>
        <v>9</v>
      </c>
      <c r="FO798" s="12" t="n">
        <v>0.2062693498</v>
      </c>
      <c r="FP798" s="19" t="n">
        <f aca="false">Z798-AH798/10</f>
        <v>89.6</v>
      </c>
      <c r="FQ798" s="19" t="n">
        <f aca="false">Z798+DR798/5</f>
        <v>93.5082</v>
      </c>
      <c r="FR798" s="19" t="n">
        <f aca="false">(DX798+DY798)/AL798*60</f>
        <v>118.978298127155</v>
      </c>
      <c r="FS798" s="8" t="n">
        <v>6</v>
      </c>
      <c r="FT798" s="17" t="s">
        <v>3615</v>
      </c>
      <c r="FU798" s="8" t="n">
        <v>341</v>
      </c>
      <c r="FV798" s="17" t="s">
        <v>412</v>
      </c>
      <c r="FW798" s="17" t="s">
        <v>280</v>
      </c>
      <c r="FX798" s="23" t="n">
        <v>6000000</v>
      </c>
      <c r="FY798" s="23" t="n">
        <v>6000000</v>
      </c>
      <c r="FZ798" s="8" t="n">
        <v>529</v>
      </c>
      <c r="GA798" s="8" t="n">
        <v>191</v>
      </c>
      <c r="GB798" s="8" t="n">
        <v>283</v>
      </c>
      <c r="GC798" s="8" t="n">
        <v>474</v>
      </c>
      <c r="GD798" s="8" t="n">
        <v>-22</v>
      </c>
      <c r="GE798" s="8" t="n">
        <v>300</v>
      </c>
      <c r="GF798" s="8" t="n">
        <v>1757</v>
      </c>
      <c r="GG798" s="8" t="n">
        <v>10074</v>
      </c>
      <c r="GH798" s="8" t="n">
        <v>45.2</v>
      </c>
      <c r="GI798" s="8" t="n">
        <v>11.6</v>
      </c>
      <c r="GJ798" s="8" t="n">
        <v>56.8</v>
      </c>
      <c r="GK798" s="8" t="n">
        <f aca="false">Z798-AH798/10</f>
        <v>89.6</v>
      </c>
      <c r="GL798" s="22"/>
      <c r="GM798" s="22"/>
      <c r="GN798" s="22"/>
      <c r="GO798" s="22"/>
      <c r="GP798" s="22"/>
    </row>
    <row r="799" customFormat="false" ht="13.65" hidden="false" customHeight="true" outlineLevel="0" collapsed="false">
      <c r="A799" s="16" t="n">
        <v>34380</v>
      </c>
      <c r="B799" s="17" t="s">
        <v>836</v>
      </c>
      <c r="C799" s="17" t="s">
        <v>27</v>
      </c>
      <c r="D799" s="17" t="s">
        <v>262</v>
      </c>
      <c r="E799" s="17" t="s">
        <v>262</v>
      </c>
      <c r="F799" s="8" t="n">
        <v>71</v>
      </c>
      <c r="G799" s="8" t="n">
        <v>180</v>
      </c>
      <c r="H799" s="8" t="n">
        <v>2012</v>
      </c>
      <c r="I799" s="8" t="n">
        <v>4</v>
      </c>
      <c r="J799" s="8" t="n">
        <v>117</v>
      </c>
      <c r="K799" s="17" t="s">
        <v>263</v>
      </c>
      <c r="L799" s="8" t="n">
        <v>2015</v>
      </c>
      <c r="M799" s="8" t="n">
        <v>23</v>
      </c>
      <c r="N799" s="8" t="n">
        <v>3</v>
      </c>
      <c r="O799" s="8" t="n">
        <v>8476955</v>
      </c>
      <c r="P799" s="17" t="s">
        <v>3616</v>
      </c>
      <c r="Q799" s="17" t="s">
        <v>3617</v>
      </c>
      <c r="R799" s="17" t="s">
        <v>3618</v>
      </c>
      <c r="S799" s="17" t="s">
        <v>3607</v>
      </c>
      <c r="T799" s="17" t="s">
        <v>268</v>
      </c>
      <c r="U799" s="17" t="s">
        <v>562</v>
      </c>
      <c r="V799" s="8" t="n">
        <v>39</v>
      </c>
      <c r="W799" s="8" t="n">
        <v>1</v>
      </c>
      <c r="X799" s="8" t="n">
        <v>4</v>
      </c>
      <c r="Y799" s="8" t="n">
        <v>0</v>
      </c>
      <c r="Z799" s="8" t="n">
        <v>5</v>
      </c>
      <c r="AA799" s="8" t="n">
        <v>21</v>
      </c>
      <c r="AB799" s="8" t="n">
        <v>97</v>
      </c>
      <c r="AC799" s="18" t="n">
        <f aca="false">Z799/V799</f>
        <v>0.128205128205128</v>
      </c>
      <c r="AD799" s="19" t="n">
        <f aca="false">IF(FZ799&gt;V799,Z799-V799*(GC799-Z799)/(FZ799-V799),0)</f>
        <v>0.125</v>
      </c>
      <c r="AE799" s="19" t="n">
        <v>1.627</v>
      </c>
      <c r="AF799" s="8" t="n">
        <v>-7</v>
      </c>
      <c r="AG799" s="8" t="n">
        <v>1.8</v>
      </c>
      <c r="AH799" s="8" t="n">
        <v>6</v>
      </c>
      <c r="AI799" s="8" t="n">
        <v>622</v>
      </c>
      <c r="AJ799" s="8" t="n">
        <v>24542</v>
      </c>
      <c r="AK799" s="19" t="n">
        <v>409.03333333333</v>
      </c>
      <c r="AL799" s="8" t="n">
        <v>409.03</v>
      </c>
      <c r="AM799" s="8" t="n">
        <v>409</v>
      </c>
      <c r="AN799" s="18" t="n">
        <f aca="false">AJ799/60/V799</f>
        <v>10.4880341880342</v>
      </c>
      <c r="AO799" s="8" t="n">
        <v>17.92</v>
      </c>
      <c r="AP799" s="12" t="n">
        <f aca="false">IF(EF799&gt;0,Z799/EF799,0)</f>
        <v>0.555555555555556</v>
      </c>
      <c r="AQ799" s="8" t="n">
        <v>66</v>
      </c>
      <c r="AR799" s="8" t="n">
        <v>66</v>
      </c>
      <c r="AS799" s="8" t="n">
        <v>66</v>
      </c>
      <c r="AT799" s="8" t="n">
        <v>55</v>
      </c>
      <c r="AU799" s="8" t="n">
        <v>55</v>
      </c>
      <c r="AV799" s="8" t="n">
        <v>48</v>
      </c>
      <c r="AW799" s="8" t="n">
        <v>43</v>
      </c>
      <c r="AX799" s="8" t="n">
        <v>16</v>
      </c>
      <c r="AY799" s="8" t="n">
        <v>1</v>
      </c>
      <c r="AZ799" s="8" t="n">
        <v>2</v>
      </c>
      <c r="BA799" s="8" t="n">
        <f aca="false">AY799+AZ799</f>
        <v>3</v>
      </c>
      <c r="BB799" s="8" t="n">
        <v>2.99</v>
      </c>
      <c r="BC799" s="8" t="n">
        <v>36.0417</v>
      </c>
      <c r="BD799" s="19" t="n">
        <v>0</v>
      </c>
      <c r="BE799" s="19" t="n">
        <v>0</v>
      </c>
      <c r="BF799" s="19" t="n">
        <f aca="false">AQ799+BD799</f>
        <v>66</v>
      </c>
      <c r="BG799" s="19" t="n">
        <f aca="false">IF(AL799&gt;0,BF799/AL799*60,0)</f>
        <v>9.68144145906168</v>
      </c>
      <c r="BH799" s="8" t="n">
        <v>104</v>
      </c>
      <c r="BI799" s="8" t="n">
        <v>135</v>
      </c>
      <c r="BJ799" s="8" t="n">
        <v>147</v>
      </c>
      <c r="BK799" s="12" t="n">
        <f aca="false">BH799/(BH799+BJ799)</f>
        <v>0.414342629482072</v>
      </c>
      <c r="BL799" s="8" t="n">
        <v>10</v>
      </c>
      <c r="BM799" s="8" t="n">
        <v>10</v>
      </c>
      <c r="BN799" s="8" t="n">
        <v>56</v>
      </c>
      <c r="BO799" s="8" t="n">
        <f aca="false">BM799-BN799</f>
        <v>-46</v>
      </c>
      <c r="BP799" s="8" t="n">
        <v>7</v>
      </c>
      <c r="BQ799" s="8" t="n">
        <v>1</v>
      </c>
      <c r="BR799" s="8" t="n">
        <v>11</v>
      </c>
      <c r="BS799" s="8" t="n">
        <v>19</v>
      </c>
      <c r="BT799" s="12" t="n">
        <f aca="false">BS799/(EA799+BS799)</f>
        <v>0.0671378091872792</v>
      </c>
      <c r="BU799" s="8" t="n">
        <v>3</v>
      </c>
      <c r="BV799" s="8" t="n">
        <v>2</v>
      </c>
      <c r="BW799" s="12" t="n">
        <f aca="false">IF(BU799+BV799&gt;0,BU799/(BU799+BV799),0)</f>
        <v>0.6</v>
      </c>
      <c r="BX799" s="8" t="n">
        <v>3</v>
      </c>
      <c r="BY799" s="8" t="n">
        <v>2</v>
      </c>
      <c r="BZ799" s="8" t="n">
        <v>0</v>
      </c>
      <c r="CA799" s="8" t="n">
        <v>0</v>
      </c>
      <c r="CB799" s="8" t="n">
        <v>0</v>
      </c>
      <c r="CC799" s="8" t="n">
        <v>0</v>
      </c>
      <c r="CD799" s="8" t="n">
        <v>0</v>
      </c>
      <c r="CE799" s="8" t="n">
        <v>0</v>
      </c>
      <c r="CF799" s="8" t="n">
        <v>2</v>
      </c>
      <c r="CG799" s="8" t="n">
        <v>1</v>
      </c>
      <c r="CH799" s="8" t="n">
        <v>1</v>
      </c>
      <c r="CI799" s="8" t="n">
        <v>2</v>
      </c>
      <c r="CJ799" s="8" t="n">
        <v>0</v>
      </c>
      <c r="CK799" s="8" t="n">
        <v>0</v>
      </c>
      <c r="CL799" s="8" t="n">
        <v>1</v>
      </c>
      <c r="CM799" s="8" t="n">
        <v>0</v>
      </c>
      <c r="CN799" s="8" t="n">
        <v>0</v>
      </c>
      <c r="CO799" s="8" t="n">
        <v>0</v>
      </c>
      <c r="CP799" s="8" t="n">
        <v>0</v>
      </c>
      <c r="CQ799" s="8" t="n">
        <v>0</v>
      </c>
      <c r="CR799" s="8" t="n">
        <v>0</v>
      </c>
      <c r="CS799" s="8" t="n">
        <v>0</v>
      </c>
      <c r="CT799" s="8" t="n">
        <v>0</v>
      </c>
      <c r="CU799" s="8" t="n">
        <v>0</v>
      </c>
      <c r="CV799" s="8" t="n">
        <v>0</v>
      </c>
      <c r="CW799" s="8" t="n">
        <v>1</v>
      </c>
      <c r="CX799" s="8" t="n">
        <v>0</v>
      </c>
      <c r="CY799" s="8" t="n">
        <v>0</v>
      </c>
      <c r="CZ799" s="8" t="n">
        <v>0</v>
      </c>
      <c r="DA799" s="8" t="n">
        <v>7</v>
      </c>
      <c r="DB799" s="8" t="n">
        <v>3</v>
      </c>
      <c r="DC799" s="8" t="n">
        <v>1</v>
      </c>
      <c r="DD799" s="8" t="n">
        <v>3</v>
      </c>
      <c r="DE799" s="8" t="n">
        <v>11</v>
      </c>
      <c r="DF799" s="8" t="n">
        <v>0</v>
      </c>
      <c r="DG799" s="8" t="n">
        <v>3</v>
      </c>
      <c r="DH799" s="8" t="n">
        <v>27</v>
      </c>
      <c r="DI799" s="8" t="n">
        <v>3</v>
      </c>
      <c r="DJ799" s="8" t="n">
        <v>6</v>
      </c>
      <c r="DK799" s="8" t="n">
        <v>3</v>
      </c>
      <c r="DL799" s="8" t="n">
        <v>3</v>
      </c>
      <c r="DM799" s="8" t="n">
        <v>0</v>
      </c>
      <c r="DN799" s="8" t="n">
        <v>3</v>
      </c>
      <c r="DO799" s="8" t="n">
        <v>3</v>
      </c>
      <c r="DP799" s="8" t="n">
        <v>0</v>
      </c>
      <c r="DQ799" s="8" t="n">
        <f aca="false">DJ799-DI799</f>
        <v>3</v>
      </c>
      <c r="DR799" s="19" t="n">
        <v>-0.58</v>
      </c>
      <c r="DS799" s="8" t="n">
        <v>3</v>
      </c>
      <c r="DT799" s="8" t="n">
        <v>0</v>
      </c>
      <c r="DU799" s="8" t="n">
        <v>0</v>
      </c>
      <c r="DV799" s="8" t="n">
        <v>0</v>
      </c>
      <c r="DW799" s="8" t="n">
        <v>0</v>
      </c>
      <c r="DX799" s="8" t="n">
        <v>327</v>
      </c>
      <c r="DY799" s="8" t="n">
        <v>377</v>
      </c>
      <c r="DZ799" s="8" t="n">
        <v>252</v>
      </c>
      <c r="EA799" s="8" t="n">
        <v>264</v>
      </c>
      <c r="EB799" s="8" t="n">
        <v>190</v>
      </c>
      <c r="EC799" s="8" t="n">
        <v>195</v>
      </c>
      <c r="ED799" s="8" t="n">
        <v>13.05</v>
      </c>
      <c r="EE799" s="8" t="n">
        <v>18.11</v>
      </c>
      <c r="EF799" s="8" t="n">
        <v>9</v>
      </c>
      <c r="EG799" s="8" t="n">
        <v>27</v>
      </c>
      <c r="EH799" s="12" t="n">
        <f aca="false">EF799/EB799</f>
        <v>0.0473684210526316</v>
      </c>
      <c r="EI799" s="20" t="n">
        <f aca="false">1-EG799/EC799</f>
        <v>0.861538461538462</v>
      </c>
      <c r="EJ799" s="21" t="n">
        <f aca="false">EH799+EI799</f>
        <v>0.908906882591093</v>
      </c>
      <c r="EK799" s="8" t="n">
        <v>326</v>
      </c>
      <c r="EL799" s="8" t="n">
        <v>378</v>
      </c>
      <c r="EM799" s="8" t="n">
        <v>251</v>
      </c>
      <c r="EN799" s="8" t="n">
        <v>265</v>
      </c>
      <c r="EO799" s="8" t="n">
        <v>188</v>
      </c>
      <c r="EP799" s="8" t="n">
        <v>196</v>
      </c>
      <c r="EQ799" s="8" t="n">
        <v>9</v>
      </c>
      <c r="ER799" s="8" t="n">
        <v>27</v>
      </c>
      <c r="ES799" s="8" t="n">
        <v>161</v>
      </c>
      <c r="ET799" s="8" t="n">
        <v>169</v>
      </c>
      <c r="EU799" s="8" t="n">
        <v>61</v>
      </c>
      <c r="EV799" s="8" t="n">
        <v>64</v>
      </c>
      <c r="EW799" s="8" t="n">
        <v>3</v>
      </c>
      <c r="EX799" s="8" t="n">
        <v>17</v>
      </c>
      <c r="EY799" s="8" t="n">
        <v>23</v>
      </c>
      <c r="EZ799" s="8" t="n">
        <v>30</v>
      </c>
      <c r="FA799" s="8" t="n">
        <v>-0.5</v>
      </c>
      <c r="FB799" s="8" t="n">
        <v>0.2</v>
      </c>
      <c r="FC799" s="8" t="n">
        <v>-0.4</v>
      </c>
      <c r="FD799" s="19" t="n">
        <v>7.81</v>
      </c>
      <c r="FE799" s="18" t="n">
        <f aca="false">FD799/V799</f>
        <v>0.20025641025641</v>
      </c>
      <c r="FF799" s="8" t="n">
        <v>0.0214</v>
      </c>
      <c r="FG799" s="8" t="n">
        <v>0.02</v>
      </c>
      <c r="FH799" s="8" t="n">
        <v>0.16</v>
      </c>
      <c r="FI799" s="8" t="n">
        <v>0.18</v>
      </c>
      <c r="FJ799" s="22"/>
      <c r="FK799" s="22"/>
      <c r="FL799" s="22"/>
      <c r="FM799" s="8" t="n">
        <f aca="false">BL799+BS799+AH799+DT799</f>
        <v>35</v>
      </c>
      <c r="FN799" s="19" t="n">
        <f aca="false">IF(DS799&gt;0,(BL799+BR799)/DS799,0)</f>
        <v>7</v>
      </c>
      <c r="FO799" s="12" t="n">
        <v>0.0084780811</v>
      </c>
      <c r="FP799" s="19" t="n">
        <f aca="false">Z799-AH799/10</f>
        <v>4.4</v>
      </c>
      <c r="FQ799" s="19" t="n">
        <f aca="false">Z799+DR799/5</f>
        <v>4.884</v>
      </c>
      <c r="FR799" s="19" t="n">
        <f aca="false">(DX799+DY799)/AL799*60</f>
        <v>103.268708896658</v>
      </c>
      <c r="FS799" s="8" t="n">
        <v>6</v>
      </c>
      <c r="FT799" s="17" t="s">
        <v>326</v>
      </c>
      <c r="FU799" s="8" t="n">
        <v>215</v>
      </c>
      <c r="FV799" s="22"/>
      <c r="FW799" s="17" t="s">
        <v>270</v>
      </c>
      <c r="FX799" s="23" t="n">
        <v>806558</v>
      </c>
      <c r="FY799" s="23" t="n">
        <v>806558</v>
      </c>
      <c r="FZ799" s="8" t="n">
        <v>55</v>
      </c>
      <c r="GA799" s="8" t="n">
        <v>2</v>
      </c>
      <c r="GB799" s="8" t="n">
        <v>5</v>
      </c>
      <c r="GC799" s="8" t="n">
        <v>7</v>
      </c>
      <c r="GD799" s="8" t="n">
        <v>-8</v>
      </c>
      <c r="GE799" s="8" t="n">
        <v>10</v>
      </c>
      <c r="GF799" s="8" t="n">
        <v>58</v>
      </c>
      <c r="GG799" s="8" t="n">
        <v>546</v>
      </c>
      <c r="GH799" s="8" t="n">
        <v>-0.6</v>
      </c>
      <c r="GI799" s="8" t="n">
        <v>0.3</v>
      </c>
      <c r="GJ799" s="8" t="n">
        <v>-0.3</v>
      </c>
      <c r="GK799" s="8" t="n">
        <f aca="false">Z799-AH799/10</f>
        <v>4.4</v>
      </c>
      <c r="GL799" s="22"/>
      <c r="GM799" s="22"/>
      <c r="GN799" s="22"/>
      <c r="GO799" s="22"/>
      <c r="GP799" s="22"/>
    </row>
    <row r="800" customFormat="false" ht="13.65" hidden="false" customHeight="true" outlineLevel="0" collapsed="false">
      <c r="A800" s="16" t="n">
        <v>34588</v>
      </c>
      <c r="B800" s="17" t="s">
        <v>1740</v>
      </c>
      <c r="C800" s="22"/>
      <c r="D800" s="17" t="s">
        <v>366</v>
      </c>
      <c r="E800" s="17" t="s">
        <v>366</v>
      </c>
      <c r="F800" s="8" t="n">
        <v>71</v>
      </c>
      <c r="G800" s="8" t="n">
        <v>178</v>
      </c>
      <c r="H800" s="8" t="n">
        <v>2012</v>
      </c>
      <c r="I800" s="8" t="n">
        <v>1</v>
      </c>
      <c r="J800" s="8" t="n">
        <v>18</v>
      </c>
      <c r="K800" s="17" t="s">
        <v>263</v>
      </c>
      <c r="L800" s="8" t="n">
        <v>2013</v>
      </c>
      <c r="M800" s="8" t="n">
        <v>23</v>
      </c>
      <c r="N800" s="8" t="n">
        <v>5</v>
      </c>
      <c r="O800" s="8" t="n">
        <v>8476882</v>
      </c>
      <c r="P800" s="17" t="s">
        <v>3619</v>
      </c>
      <c r="Q800" s="17" t="s">
        <v>3620</v>
      </c>
      <c r="R800" s="17" t="s">
        <v>3621</v>
      </c>
      <c r="S800" s="17" t="s">
        <v>3622</v>
      </c>
      <c r="T800" s="17" t="s">
        <v>268</v>
      </c>
      <c r="U800" s="17" t="s">
        <v>902</v>
      </c>
      <c r="V800" s="8" t="n">
        <v>82</v>
      </c>
      <c r="W800" s="8" t="n">
        <v>23</v>
      </c>
      <c r="X800" s="8" t="n">
        <v>41</v>
      </c>
      <c r="Y800" s="8" t="n">
        <v>24</v>
      </c>
      <c r="Z800" s="8" t="n">
        <v>64</v>
      </c>
      <c r="AA800" s="8" t="n">
        <v>2</v>
      </c>
      <c r="AB800" s="8" t="n">
        <v>1</v>
      </c>
      <c r="AC800" s="18" t="n">
        <f aca="false">Z800/V800</f>
        <v>0.780487804878049</v>
      </c>
      <c r="AD800" s="19" t="n">
        <f aca="false">IF(FZ800&gt;V800,Z800-V800*(GC800-Z800)/(FZ800-V800),0)</f>
        <v>28.0204081632653</v>
      </c>
      <c r="AE800" s="19" t="n">
        <v>23.357</v>
      </c>
      <c r="AF800" s="8" t="n">
        <v>8</v>
      </c>
      <c r="AG800" s="8" t="n">
        <v>9.2</v>
      </c>
      <c r="AH800" s="8" t="n">
        <v>14</v>
      </c>
      <c r="AI800" s="8" t="n">
        <v>1791</v>
      </c>
      <c r="AJ800" s="8" t="n">
        <v>83085</v>
      </c>
      <c r="AK800" s="19" t="n">
        <v>1384.75</v>
      </c>
      <c r="AL800" s="8" t="n">
        <v>1384.7</v>
      </c>
      <c r="AM800" s="8" t="n">
        <v>1385</v>
      </c>
      <c r="AN800" s="18" t="n">
        <f aca="false">AJ800/60/V800</f>
        <v>16.8871951219512</v>
      </c>
      <c r="AO800" s="8" t="n">
        <v>27.96</v>
      </c>
      <c r="AP800" s="12" t="n">
        <f aca="false">IF(EF800&gt;0,Z800/EF800,0)</f>
        <v>0.711111111111111</v>
      </c>
      <c r="AQ800" s="8" t="n">
        <v>352</v>
      </c>
      <c r="AR800" s="8" t="n">
        <v>352</v>
      </c>
      <c r="AS800" s="8" t="n">
        <v>352</v>
      </c>
      <c r="AT800" s="8" t="n">
        <v>266</v>
      </c>
      <c r="AU800" s="8" t="n">
        <v>266</v>
      </c>
      <c r="AV800" s="8" t="n">
        <v>185</v>
      </c>
      <c r="AW800" s="8" t="n">
        <v>183</v>
      </c>
      <c r="AX800" s="8" t="n">
        <v>64</v>
      </c>
      <c r="AY800" s="8" t="n">
        <v>8</v>
      </c>
      <c r="AZ800" s="8" t="n">
        <v>23</v>
      </c>
      <c r="BA800" s="8" t="n">
        <f aca="false">AY800+AZ800</f>
        <v>31</v>
      </c>
      <c r="BB800" s="8" t="n">
        <v>18.03</v>
      </c>
      <c r="BC800" s="8" t="n">
        <v>33.4811</v>
      </c>
      <c r="BD800" s="19" t="n">
        <v>427.4</v>
      </c>
      <c r="BE800" s="19" t="n">
        <v>18.5188662213396</v>
      </c>
      <c r="BF800" s="19" t="n">
        <f aca="false">AQ800+BD800</f>
        <v>779.4</v>
      </c>
      <c r="BG800" s="19" t="n">
        <f aca="false">IF(AL800&gt;0,BF800/AL800*60,0)</f>
        <v>33.7719361594569</v>
      </c>
      <c r="BH800" s="8" t="n">
        <v>626</v>
      </c>
      <c r="BI800" s="8" t="n">
        <v>462</v>
      </c>
      <c r="BJ800" s="8" t="n">
        <v>280</v>
      </c>
      <c r="BK800" s="12" t="n">
        <f aca="false">BH800/(BH800+BJ800)</f>
        <v>0.690949227373068</v>
      </c>
      <c r="BL800" s="8" t="n">
        <v>26</v>
      </c>
      <c r="BM800" s="8" t="n">
        <v>26</v>
      </c>
      <c r="BN800" s="8" t="n">
        <v>82</v>
      </c>
      <c r="BO800" s="8" t="n">
        <f aca="false">BM800-BN800</f>
        <v>-56</v>
      </c>
      <c r="BP800" s="8" t="n">
        <v>81</v>
      </c>
      <c r="BQ800" s="8" t="n">
        <v>33</v>
      </c>
      <c r="BR800" s="8" t="n">
        <v>47</v>
      </c>
      <c r="BS800" s="8" t="n">
        <v>22</v>
      </c>
      <c r="BT800" s="12" t="n">
        <f aca="false">BS800/(EA800+BS800)</f>
        <v>0.0280970625798212</v>
      </c>
      <c r="BU800" s="8" t="n">
        <v>15</v>
      </c>
      <c r="BV800" s="8" t="n">
        <v>34</v>
      </c>
      <c r="BW800" s="12" t="n">
        <f aca="false">IF(BU800+BV800&gt;0,BU800/(BU800+BV800),0)</f>
        <v>0.306122448979592</v>
      </c>
      <c r="BX800" s="8" t="n">
        <v>8</v>
      </c>
      <c r="BY800" s="8" t="n">
        <v>4</v>
      </c>
      <c r="BZ800" s="8" t="n">
        <v>1</v>
      </c>
      <c r="CA800" s="8" t="n">
        <v>14</v>
      </c>
      <c r="CB800" s="8" t="n">
        <v>6</v>
      </c>
      <c r="CC800" s="8" t="n">
        <v>16</v>
      </c>
      <c r="CD800" s="8" t="n">
        <v>5</v>
      </c>
      <c r="CE800" s="8" t="n">
        <v>6</v>
      </c>
      <c r="CF800" s="8" t="n">
        <v>2</v>
      </c>
      <c r="CG800" s="8" t="n">
        <v>9</v>
      </c>
      <c r="CH800" s="8" t="n">
        <v>10</v>
      </c>
      <c r="CI800" s="8" t="n">
        <v>24</v>
      </c>
      <c r="CJ800" s="8" t="n">
        <v>1</v>
      </c>
      <c r="CK800" s="8" t="n">
        <v>0</v>
      </c>
      <c r="CL800" s="8" t="n">
        <v>3</v>
      </c>
      <c r="CM800" s="8" t="n">
        <v>3</v>
      </c>
      <c r="CN800" s="8" t="n">
        <v>0</v>
      </c>
      <c r="CO800" s="8" t="n">
        <v>0</v>
      </c>
      <c r="CP800" s="8" t="n">
        <v>0</v>
      </c>
      <c r="CQ800" s="8" t="n">
        <v>1</v>
      </c>
      <c r="CR800" s="8" t="n">
        <v>3</v>
      </c>
      <c r="CS800" s="8" t="n">
        <v>3</v>
      </c>
      <c r="CT800" s="8" t="n">
        <v>6</v>
      </c>
      <c r="CU800" s="8" t="n">
        <v>0</v>
      </c>
      <c r="CV800" s="8" t="n">
        <v>0</v>
      </c>
      <c r="CW800" s="8" t="n">
        <v>10</v>
      </c>
      <c r="CX800" s="8" t="n">
        <v>1</v>
      </c>
      <c r="CY800" s="8" t="n">
        <v>3</v>
      </c>
      <c r="CZ800" s="8" t="n">
        <v>8</v>
      </c>
      <c r="DA800" s="8" t="n">
        <v>69</v>
      </c>
      <c r="DB800" s="8" t="n">
        <v>15</v>
      </c>
      <c r="DC800" s="8" t="n">
        <v>8</v>
      </c>
      <c r="DD800" s="8" t="n">
        <v>30</v>
      </c>
      <c r="DE800" s="8" t="n">
        <v>48</v>
      </c>
      <c r="DF800" s="8" t="n">
        <v>8</v>
      </c>
      <c r="DG800" s="8" t="n">
        <v>0</v>
      </c>
      <c r="DH800" s="8" t="n">
        <v>76</v>
      </c>
      <c r="DI800" s="8" t="n">
        <v>6</v>
      </c>
      <c r="DJ800" s="8" t="n">
        <v>8</v>
      </c>
      <c r="DK800" s="8" t="n">
        <v>7</v>
      </c>
      <c r="DL800" s="8" t="n">
        <v>7</v>
      </c>
      <c r="DM800" s="8" t="n">
        <v>0</v>
      </c>
      <c r="DN800" s="8" t="n">
        <v>7</v>
      </c>
      <c r="DO800" s="8" t="n">
        <v>7</v>
      </c>
      <c r="DP800" s="8" t="n">
        <v>0</v>
      </c>
      <c r="DQ800" s="8" t="n">
        <f aca="false">DJ800-DI800</f>
        <v>2</v>
      </c>
      <c r="DR800" s="19" t="n">
        <v>-2.385</v>
      </c>
      <c r="DS800" s="8" t="n">
        <v>6</v>
      </c>
      <c r="DT800" s="8" t="n">
        <v>0</v>
      </c>
      <c r="DU800" s="8" t="n">
        <v>0</v>
      </c>
      <c r="DV800" s="8" t="n">
        <v>0</v>
      </c>
      <c r="DW800" s="8" t="n">
        <v>0</v>
      </c>
      <c r="DX800" s="8" t="n">
        <v>1669</v>
      </c>
      <c r="DY800" s="8" t="n">
        <v>955</v>
      </c>
      <c r="DZ800" s="8" t="n">
        <v>1231</v>
      </c>
      <c r="EA800" s="8" t="n">
        <v>761</v>
      </c>
      <c r="EB800" s="8" t="n">
        <v>868</v>
      </c>
      <c r="EC800" s="8" t="n">
        <v>565</v>
      </c>
      <c r="ED800" s="8" t="n">
        <v>89.87</v>
      </c>
      <c r="EE800" s="8" t="n">
        <v>47.71</v>
      </c>
      <c r="EF800" s="8" t="n">
        <v>90</v>
      </c>
      <c r="EG800" s="8" t="n">
        <v>54</v>
      </c>
      <c r="EH800" s="12" t="n">
        <f aca="false">EF800/EB800</f>
        <v>0.1036866359447</v>
      </c>
      <c r="EI800" s="20" t="n">
        <f aca="false">1-EG800/EC800</f>
        <v>0.904424778761062</v>
      </c>
      <c r="EJ800" s="21" t="n">
        <f aca="false">EH800+EI800</f>
        <v>1.00811141470576</v>
      </c>
      <c r="EK800" s="8" t="n">
        <v>1668</v>
      </c>
      <c r="EL800" s="8" t="n">
        <v>957</v>
      </c>
      <c r="EM800" s="8" t="n">
        <v>1231</v>
      </c>
      <c r="EN800" s="8" t="n">
        <v>762</v>
      </c>
      <c r="EO800" s="8" t="n">
        <v>867</v>
      </c>
      <c r="EP800" s="8" t="n">
        <v>566</v>
      </c>
      <c r="EQ800" s="8" t="n">
        <v>90</v>
      </c>
      <c r="ER800" s="8" t="n">
        <v>54</v>
      </c>
      <c r="ES800" s="8" t="n">
        <v>837</v>
      </c>
      <c r="ET800" s="8" t="n">
        <v>461</v>
      </c>
      <c r="EU800" s="8" t="n">
        <v>333</v>
      </c>
      <c r="EV800" s="8" t="n">
        <v>200</v>
      </c>
      <c r="EW800" s="8" t="n">
        <v>49</v>
      </c>
      <c r="EX800" s="8" t="n">
        <v>28</v>
      </c>
      <c r="EY800" s="8" t="n">
        <v>50</v>
      </c>
      <c r="EZ800" s="8" t="n">
        <v>65</v>
      </c>
      <c r="FA800" s="8" t="n">
        <v>5</v>
      </c>
      <c r="FB800" s="8" t="n">
        <v>2.1</v>
      </c>
      <c r="FC800" s="8" t="n">
        <v>7.1</v>
      </c>
      <c r="FD800" s="19" t="n">
        <v>71.78</v>
      </c>
      <c r="FE800" s="18" t="n">
        <f aca="false">FD800/V800</f>
        <v>0.875365853658537</v>
      </c>
      <c r="FF800" s="8" t="n">
        <v>6.2208</v>
      </c>
      <c r="FG800" s="8" t="n">
        <v>0.91</v>
      </c>
      <c r="FH800" s="8" t="n">
        <v>0.41</v>
      </c>
      <c r="FI800" s="8" t="n">
        <v>1.32</v>
      </c>
      <c r="FJ800" s="8" t="n">
        <v>2</v>
      </c>
      <c r="FK800" s="8" t="n">
        <v>1</v>
      </c>
      <c r="FL800" s="8" t="n">
        <v>0</v>
      </c>
      <c r="FM800" s="8" t="n">
        <f aca="false">BL800+BS800+AH800+DT800</f>
        <v>62</v>
      </c>
      <c r="FN800" s="19" t="n">
        <f aca="false">IF(DS800&gt;0,(BL800+BR800)/DS800,0)</f>
        <v>12.1666666666667</v>
      </c>
      <c r="FO800" s="12" t="n">
        <v>0.1138613861</v>
      </c>
      <c r="FP800" s="19" t="n">
        <f aca="false">Z800-AH800/10</f>
        <v>62.6</v>
      </c>
      <c r="FQ800" s="19" t="n">
        <f aca="false">Z800+DR800/5</f>
        <v>63.523</v>
      </c>
      <c r="FR800" s="19" t="n">
        <f aca="false">(DX800+DY800)/AL800*60</f>
        <v>113.699718350545</v>
      </c>
      <c r="FS800" s="22"/>
      <c r="FT800" s="22"/>
      <c r="FU800" s="22"/>
      <c r="FV800" s="22"/>
      <c r="FW800" s="17" t="s">
        <v>270</v>
      </c>
      <c r="FX800" s="23" t="n">
        <v>2860000</v>
      </c>
      <c r="FY800" s="23" t="n">
        <v>2860000</v>
      </c>
      <c r="FZ800" s="8" t="n">
        <v>278</v>
      </c>
      <c r="GA800" s="8" t="n">
        <v>55</v>
      </c>
      <c r="GB800" s="8" t="n">
        <v>95</v>
      </c>
      <c r="GC800" s="8" t="n">
        <v>150</v>
      </c>
      <c r="GD800" s="8" t="n">
        <v>4</v>
      </c>
      <c r="GE800" s="8" t="n">
        <v>52</v>
      </c>
      <c r="GF800" s="8" t="n">
        <v>560</v>
      </c>
      <c r="GG800" s="8" t="n">
        <v>4374</v>
      </c>
      <c r="GH800" s="8" t="n">
        <v>9.8</v>
      </c>
      <c r="GI800" s="8" t="n">
        <v>5.5</v>
      </c>
      <c r="GJ800" s="8" t="n">
        <v>15.3</v>
      </c>
      <c r="GK800" s="8" t="n">
        <f aca="false">Z800-AH800/10</f>
        <v>62.6</v>
      </c>
      <c r="GL800" s="22"/>
      <c r="GM800" s="22"/>
      <c r="GN800" s="22"/>
      <c r="GO800" s="22"/>
      <c r="GP800" s="22"/>
    </row>
    <row r="801" customFormat="false" ht="13.65" hidden="false" customHeight="true" outlineLevel="0" collapsed="false">
      <c r="A801" s="16" t="n">
        <v>35460</v>
      </c>
      <c r="B801" s="17" t="s">
        <v>3623</v>
      </c>
      <c r="C801" s="17" t="s">
        <v>261</v>
      </c>
      <c r="D801" s="17" t="s">
        <v>262</v>
      </c>
      <c r="E801" s="17" t="s">
        <v>262</v>
      </c>
      <c r="F801" s="8" t="n">
        <v>74</v>
      </c>
      <c r="G801" s="8" t="n">
        <v>196</v>
      </c>
      <c r="H801" s="8" t="n">
        <v>2015</v>
      </c>
      <c r="I801" s="8" t="n">
        <v>1</v>
      </c>
      <c r="J801" s="8" t="n">
        <v>18</v>
      </c>
      <c r="K801" s="17" t="s">
        <v>263</v>
      </c>
      <c r="L801" s="8" t="n">
        <v>2016</v>
      </c>
      <c r="M801" s="8" t="n">
        <v>21</v>
      </c>
      <c r="N801" s="8" t="n">
        <v>2</v>
      </c>
      <c r="O801" s="8" t="n">
        <v>8478469</v>
      </c>
      <c r="P801" s="17" t="s">
        <v>3624</v>
      </c>
      <c r="Q801" s="17" t="s">
        <v>3625</v>
      </c>
      <c r="R801" s="17" t="s">
        <v>3626</v>
      </c>
      <c r="S801" s="17" t="s">
        <v>3627</v>
      </c>
      <c r="T801" s="17" t="s">
        <v>278</v>
      </c>
      <c r="U801" s="17" t="s">
        <v>402</v>
      </c>
      <c r="V801" s="8" t="n">
        <v>63</v>
      </c>
      <c r="W801" s="8" t="n">
        <v>9</v>
      </c>
      <c r="X801" s="8" t="n">
        <v>16</v>
      </c>
      <c r="Y801" s="8" t="n">
        <v>9</v>
      </c>
      <c r="Z801" s="8" t="n">
        <v>25</v>
      </c>
      <c r="AA801" s="8" t="n">
        <v>9</v>
      </c>
      <c r="AB801" s="8" t="n">
        <v>37</v>
      </c>
      <c r="AC801" s="18" t="n">
        <f aca="false">Z801/V801</f>
        <v>0.396825396825397</v>
      </c>
      <c r="AD801" s="19" t="n">
        <f aca="false">IF(FZ801&gt;V801,Z801-V801*(GC801-Z801)/(FZ801-V801),0)</f>
        <v>25</v>
      </c>
      <c r="AE801" s="19" t="n">
        <v>9.21</v>
      </c>
      <c r="AF801" s="8" t="n">
        <v>-12</v>
      </c>
      <c r="AG801" s="8" t="n">
        <v>-1.6</v>
      </c>
      <c r="AH801" s="8" t="n">
        <v>14</v>
      </c>
      <c r="AI801" s="8" t="n">
        <v>1441</v>
      </c>
      <c r="AJ801" s="8" t="n">
        <v>66191</v>
      </c>
      <c r="AK801" s="19" t="n">
        <v>1103.1833333333</v>
      </c>
      <c r="AL801" s="8" t="n">
        <v>1103.18</v>
      </c>
      <c r="AM801" s="8" t="n">
        <v>1103</v>
      </c>
      <c r="AN801" s="18" t="n">
        <f aca="false">AJ801/60/V801</f>
        <v>17.5108465608466</v>
      </c>
      <c r="AO801" s="8" t="n">
        <v>29.19</v>
      </c>
      <c r="AP801" s="12" t="n">
        <f aca="false">IF(EF801&gt;0,Z801/EF801,0)</f>
        <v>0.454545454545454</v>
      </c>
      <c r="AQ801" s="8" t="n">
        <v>181</v>
      </c>
      <c r="AR801" s="8" t="n">
        <v>181</v>
      </c>
      <c r="AS801" s="8" t="n">
        <v>181</v>
      </c>
      <c r="AT801" s="8" t="n">
        <v>115</v>
      </c>
      <c r="AU801" s="8" t="n">
        <v>115</v>
      </c>
      <c r="AV801" s="8" t="n">
        <v>94</v>
      </c>
      <c r="AW801" s="8" t="n">
        <v>58</v>
      </c>
      <c r="AX801" s="8" t="n">
        <v>9</v>
      </c>
      <c r="AY801" s="8" t="n">
        <v>1</v>
      </c>
      <c r="AZ801" s="8" t="n">
        <v>13</v>
      </c>
      <c r="BA801" s="8" t="n">
        <f aca="false">AY801+AZ801</f>
        <v>14</v>
      </c>
      <c r="BB801" s="8" t="n">
        <v>4.61</v>
      </c>
      <c r="BC801" s="8" t="n">
        <v>43.9255</v>
      </c>
      <c r="BD801" s="19" t="n">
        <v>147.3</v>
      </c>
      <c r="BE801" s="19" t="n">
        <v>8.0113610611717</v>
      </c>
      <c r="BF801" s="19" t="n">
        <f aca="false">AQ801+BD801</f>
        <v>328.3</v>
      </c>
      <c r="BG801" s="19" t="n">
        <f aca="false">IF(AL801&gt;0,BF801/AL801*60,0)</f>
        <v>17.8556536557951</v>
      </c>
      <c r="BH801" s="8" t="n">
        <v>455</v>
      </c>
      <c r="BI801" s="8" t="n">
        <v>331</v>
      </c>
      <c r="BJ801" s="8" t="n">
        <v>237</v>
      </c>
      <c r="BK801" s="12" t="n">
        <f aca="false">BH801/(BH801+BJ801)</f>
        <v>0.657514450867052</v>
      </c>
      <c r="BL801" s="8" t="n">
        <v>44</v>
      </c>
      <c r="BM801" s="8" t="n">
        <v>44</v>
      </c>
      <c r="BN801" s="8" t="n">
        <v>79</v>
      </c>
      <c r="BO801" s="8" t="n">
        <f aca="false">BM801-BN801</f>
        <v>-35</v>
      </c>
      <c r="BP801" s="8" t="n">
        <v>21</v>
      </c>
      <c r="BQ801" s="8" t="n">
        <v>36</v>
      </c>
      <c r="BR801" s="8" t="n">
        <v>27</v>
      </c>
      <c r="BS801" s="8" t="n">
        <v>64</v>
      </c>
      <c r="BT801" s="12" t="n">
        <f aca="false">BS801/(EA801+BS801)</f>
        <v>0.0760998810939358</v>
      </c>
      <c r="BU801" s="8" t="n">
        <v>0</v>
      </c>
      <c r="BV801" s="8" t="n">
        <v>0</v>
      </c>
      <c r="BW801" s="12" t="n">
        <f aca="false">IF(BU801+BV801&gt;0,BU801/(BU801+BV801),0)</f>
        <v>0</v>
      </c>
      <c r="BX801" s="8" t="n">
        <v>0</v>
      </c>
      <c r="BY801" s="8" t="n">
        <v>0</v>
      </c>
      <c r="BZ801" s="8" t="n">
        <v>0</v>
      </c>
      <c r="CA801" s="8" t="n">
        <v>0</v>
      </c>
      <c r="CB801" s="8" t="n">
        <v>0</v>
      </c>
      <c r="CC801" s="8" t="n">
        <v>0</v>
      </c>
      <c r="CD801" s="8" t="n">
        <v>0</v>
      </c>
      <c r="CE801" s="8" t="n">
        <v>0</v>
      </c>
      <c r="CF801" s="8" t="n">
        <v>0</v>
      </c>
      <c r="CG801" s="8" t="n">
        <v>0</v>
      </c>
      <c r="CH801" s="8" t="n">
        <v>0</v>
      </c>
      <c r="CI801" s="8" t="n">
        <v>0</v>
      </c>
      <c r="CJ801" s="8" t="n">
        <v>0</v>
      </c>
      <c r="CK801" s="8" t="n">
        <v>0</v>
      </c>
      <c r="CL801" s="8" t="n">
        <v>2</v>
      </c>
      <c r="CM801" s="8" t="n">
        <v>0</v>
      </c>
      <c r="CN801" s="8" t="n">
        <v>0</v>
      </c>
      <c r="CO801" s="8" t="n">
        <v>0</v>
      </c>
      <c r="CP801" s="8" t="n">
        <v>0</v>
      </c>
      <c r="CQ801" s="8" t="n">
        <v>0</v>
      </c>
      <c r="CR801" s="8" t="n">
        <v>1</v>
      </c>
      <c r="CS801" s="8" t="n">
        <v>2</v>
      </c>
      <c r="CT801" s="8" t="n">
        <v>1</v>
      </c>
      <c r="CU801" s="8" t="n">
        <v>0</v>
      </c>
      <c r="CV801" s="8" t="n">
        <v>1</v>
      </c>
      <c r="CW801" s="8" t="n">
        <v>4</v>
      </c>
      <c r="CX801" s="8" t="n">
        <v>1</v>
      </c>
      <c r="CY801" s="8" t="n">
        <v>1</v>
      </c>
      <c r="CZ801" s="8" t="n">
        <v>2</v>
      </c>
      <c r="DA801" s="8" t="n">
        <v>17</v>
      </c>
      <c r="DB801" s="8" t="n">
        <v>1</v>
      </c>
      <c r="DC801" s="8" t="n">
        <v>1</v>
      </c>
      <c r="DD801" s="8" t="n">
        <v>30</v>
      </c>
      <c r="DE801" s="8" t="n">
        <v>12</v>
      </c>
      <c r="DF801" s="8" t="n">
        <v>0</v>
      </c>
      <c r="DG801" s="8" t="n">
        <v>1</v>
      </c>
      <c r="DH801" s="8" t="n">
        <v>49</v>
      </c>
      <c r="DI801" s="8" t="n">
        <v>7</v>
      </c>
      <c r="DJ801" s="8" t="n">
        <v>4</v>
      </c>
      <c r="DK801" s="8" t="n">
        <v>7</v>
      </c>
      <c r="DL801" s="8" t="n">
        <v>7</v>
      </c>
      <c r="DM801" s="8" t="n">
        <v>0</v>
      </c>
      <c r="DN801" s="8" t="n">
        <v>4</v>
      </c>
      <c r="DO801" s="8" t="n">
        <v>4</v>
      </c>
      <c r="DP801" s="8" t="n">
        <v>0</v>
      </c>
      <c r="DQ801" s="8" t="n">
        <f aca="false">DJ801-DI801</f>
        <v>-3</v>
      </c>
      <c r="DR801" s="19" t="n">
        <v>5.006</v>
      </c>
      <c r="DS801" s="8" t="n">
        <v>7</v>
      </c>
      <c r="DT801" s="8" t="n">
        <v>0</v>
      </c>
      <c r="DU801" s="8" t="n">
        <v>0</v>
      </c>
      <c r="DV801" s="8" t="n">
        <v>0</v>
      </c>
      <c r="DW801" s="8" t="n">
        <v>0</v>
      </c>
      <c r="DX801" s="8" t="n">
        <v>1126</v>
      </c>
      <c r="DY801" s="8" t="n">
        <v>1027</v>
      </c>
      <c r="DZ801" s="8" t="n">
        <v>820</v>
      </c>
      <c r="EA801" s="8" t="n">
        <v>777</v>
      </c>
      <c r="EB801" s="8" t="n">
        <v>594</v>
      </c>
      <c r="EC801" s="8" t="n">
        <v>571</v>
      </c>
      <c r="ED801" s="8" t="n">
        <v>50.53</v>
      </c>
      <c r="EE801" s="8" t="n">
        <v>48.22</v>
      </c>
      <c r="EF801" s="8" t="n">
        <v>55</v>
      </c>
      <c r="EG801" s="8" t="n">
        <v>56</v>
      </c>
      <c r="EH801" s="12" t="n">
        <f aca="false">EF801/EB801</f>
        <v>0.0925925925925926</v>
      </c>
      <c r="EI801" s="20" t="n">
        <f aca="false">1-EG801/EC801</f>
        <v>0.901926444833625</v>
      </c>
      <c r="EJ801" s="21" t="n">
        <f aca="false">EH801+EI801</f>
        <v>0.994519037426218</v>
      </c>
      <c r="EK801" s="8" t="n">
        <v>1122</v>
      </c>
      <c r="EL801" s="8" t="n">
        <v>1027</v>
      </c>
      <c r="EM801" s="8" t="n">
        <v>816</v>
      </c>
      <c r="EN801" s="8" t="n">
        <v>777</v>
      </c>
      <c r="EO801" s="8" t="n">
        <v>594</v>
      </c>
      <c r="EP801" s="8" t="n">
        <v>571</v>
      </c>
      <c r="EQ801" s="8" t="n">
        <v>54</v>
      </c>
      <c r="ER801" s="8" t="n">
        <v>56</v>
      </c>
      <c r="ES801" s="8" t="n">
        <v>533</v>
      </c>
      <c r="ET801" s="8" t="n">
        <v>497</v>
      </c>
      <c r="EU801" s="8" t="n">
        <v>211</v>
      </c>
      <c r="EV801" s="8" t="n">
        <v>176</v>
      </c>
      <c r="EW801" s="8" t="n">
        <v>25</v>
      </c>
      <c r="EX801" s="8" t="n">
        <v>25</v>
      </c>
      <c r="EY801" s="8" t="n">
        <v>48</v>
      </c>
      <c r="EZ801" s="8" t="n">
        <v>65</v>
      </c>
      <c r="FA801" s="8" t="n">
        <v>2.1</v>
      </c>
      <c r="FB801" s="8" t="n">
        <v>1.5</v>
      </c>
      <c r="FC801" s="8" t="n">
        <v>3.6</v>
      </c>
      <c r="FD801" s="19" t="n">
        <v>21.15</v>
      </c>
      <c r="FE801" s="18" t="n">
        <f aca="false">FD801/V801</f>
        <v>0.335714285714286</v>
      </c>
      <c r="FF801" s="8" t="n">
        <v>1.3025</v>
      </c>
      <c r="FG801" s="8" t="n">
        <v>0.31</v>
      </c>
      <c r="FH801" s="8" t="n">
        <v>-0.25</v>
      </c>
      <c r="FI801" s="8" t="n">
        <v>0.06</v>
      </c>
      <c r="FJ801" s="8" t="n">
        <v>1</v>
      </c>
      <c r="FK801" s="8" t="n">
        <v>0</v>
      </c>
      <c r="FL801" s="8" t="n">
        <v>0</v>
      </c>
      <c r="FM801" s="8" t="n">
        <f aca="false">BL801+BS801+AH801+DT801</f>
        <v>122</v>
      </c>
      <c r="FN801" s="19" t="n">
        <f aca="false">IF(DS801&gt;0,(BL801+BR801)/DS801,0)</f>
        <v>10.1428571428571</v>
      </c>
      <c r="FO801" s="12" t="n">
        <v>0.0557823129</v>
      </c>
      <c r="FP801" s="19" t="n">
        <f aca="false">Z801-AH801/10</f>
        <v>23.6</v>
      </c>
      <c r="FQ801" s="19" t="n">
        <f aca="false">Z801+DR801/5</f>
        <v>26.0012</v>
      </c>
      <c r="FR801" s="19" t="n">
        <f aca="false">(DX801+DY801)/AL801*60</f>
        <v>117.097844413423</v>
      </c>
      <c r="FS801" s="22"/>
      <c r="FT801" s="22"/>
      <c r="FU801" s="22"/>
      <c r="FV801" s="22"/>
      <c r="FW801" s="17" t="s">
        <v>270</v>
      </c>
      <c r="FX801" s="23" t="n">
        <v>925000</v>
      </c>
      <c r="FY801" s="23" t="n">
        <v>863333</v>
      </c>
      <c r="FZ801" s="8" t="n">
        <v>64</v>
      </c>
      <c r="GA801" s="8" t="n">
        <v>9</v>
      </c>
      <c r="GB801" s="8" t="n">
        <v>16</v>
      </c>
      <c r="GC801" s="8" t="n">
        <v>25</v>
      </c>
      <c r="GD801" s="8" t="n">
        <v>-14</v>
      </c>
      <c r="GE801" s="8" t="n">
        <v>14</v>
      </c>
      <c r="GF801" s="8" t="n">
        <v>95</v>
      </c>
      <c r="GG801" s="8" t="n">
        <v>1110</v>
      </c>
      <c r="GH801" s="8" t="n">
        <v>2.1</v>
      </c>
      <c r="GI801" s="8" t="n">
        <v>1.4</v>
      </c>
      <c r="GJ801" s="8" t="n">
        <v>3.5</v>
      </c>
      <c r="GK801" s="8" t="n">
        <f aca="false">Z801-AH801/10</f>
        <v>23.6</v>
      </c>
      <c r="GL801" s="22"/>
      <c r="GM801" s="22"/>
      <c r="GN801" s="22"/>
      <c r="GO801" s="22"/>
      <c r="GP801" s="22"/>
    </row>
    <row r="802" customFormat="false" ht="13.65" hidden="false" customHeight="true" outlineLevel="0" collapsed="false">
      <c r="A802" s="16" t="n">
        <v>32547</v>
      </c>
      <c r="B802" s="17" t="s">
        <v>459</v>
      </c>
      <c r="C802" s="17" t="s">
        <v>460</v>
      </c>
      <c r="D802" s="17" t="s">
        <v>262</v>
      </c>
      <c r="E802" s="17" t="s">
        <v>262</v>
      </c>
      <c r="F802" s="8" t="n">
        <v>72</v>
      </c>
      <c r="G802" s="8" t="n">
        <v>188</v>
      </c>
      <c r="H802" s="8" t="n">
        <v>2007</v>
      </c>
      <c r="I802" s="8" t="n">
        <v>1</v>
      </c>
      <c r="J802" s="8" t="n">
        <v>4</v>
      </c>
      <c r="K802" s="17" t="s">
        <v>263</v>
      </c>
      <c r="L802" s="8" t="n">
        <v>2012</v>
      </c>
      <c r="M802" s="8" t="n">
        <v>28</v>
      </c>
      <c r="N802" s="8" t="n">
        <v>6</v>
      </c>
      <c r="O802" s="8" t="n">
        <v>8474066</v>
      </c>
      <c r="P802" s="17" t="s">
        <v>3628</v>
      </c>
      <c r="Q802" s="17" t="s">
        <v>3629</v>
      </c>
      <c r="R802" s="17" t="s">
        <v>3630</v>
      </c>
      <c r="S802" s="17" t="s">
        <v>3627</v>
      </c>
      <c r="T802" s="17" t="s">
        <v>278</v>
      </c>
      <c r="U802" s="17" t="s">
        <v>344</v>
      </c>
      <c r="V802" s="8" t="n">
        <v>69</v>
      </c>
      <c r="W802" s="8" t="n">
        <v>5</v>
      </c>
      <c r="X802" s="8" t="n">
        <v>20</v>
      </c>
      <c r="Y802" s="8" t="n">
        <v>11</v>
      </c>
      <c r="Z802" s="8" t="n">
        <v>25</v>
      </c>
      <c r="AA802" s="8" t="n">
        <v>11</v>
      </c>
      <c r="AB802" s="8" t="n">
        <v>60</v>
      </c>
      <c r="AC802" s="18" t="n">
        <f aca="false">Z802/V802</f>
        <v>0.36231884057971</v>
      </c>
      <c r="AD802" s="19" t="n">
        <f aca="false">IF(FZ802&gt;V802,Z802-V802*(GC802-Z802)/(FZ802-V802),0)</f>
        <v>7.54705882352941</v>
      </c>
      <c r="AE802" s="19" t="n">
        <v>8.287</v>
      </c>
      <c r="AF802" s="8" t="n">
        <v>20</v>
      </c>
      <c r="AG802" s="8" t="n">
        <v>-4.7</v>
      </c>
      <c r="AH802" s="8" t="n">
        <v>24</v>
      </c>
      <c r="AI802" s="8" t="n">
        <v>1568</v>
      </c>
      <c r="AJ802" s="8" t="n">
        <v>74822</v>
      </c>
      <c r="AK802" s="19" t="n">
        <v>1247.0333333333</v>
      </c>
      <c r="AL802" s="8" t="n">
        <v>1246.8</v>
      </c>
      <c r="AM802" s="8" t="n">
        <v>1247</v>
      </c>
      <c r="AN802" s="18" t="n">
        <f aca="false">AJ802/60/V802</f>
        <v>18.0729468599034</v>
      </c>
      <c r="AO802" s="8" t="n">
        <v>30.04</v>
      </c>
      <c r="AP802" s="12" t="n">
        <f aca="false">IF(EF802&gt;0,Z802/EF802,0)</f>
        <v>0.403225806451613</v>
      </c>
      <c r="AQ802" s="8" t="n">
        <v>210</v>
      </c>
      <c r="AR802" s="8" t="n">
        <v>210</v>
      </c>
      <c r="AS802" s="8" t="n">
        <v>210</v>
      </c>
      <c r="AT802" s="8" t="n">
        <v>130</v>
      </c>
      <c r="AU802" s="8" t="n">
        <v>130</v>
      </c>
      <c r="AV802" s="8" t="n">
        <v>87</v>
      </c>
      <c r="AW802" s="8" t="n">
        <v>62</v>
      </c>
      <c r="AX802" s="8" t="n">
        <v>13</v>
      </c>
      <c r="AY802" s="8" t="n">
        <v>1</v>
      </c>
      <c r="AZ802" s="8" t="n">
        <v>10</v>
      </c>
      <c r="BA802" s="8" t="n">
        <f aca="false">AY802+AZ802</f>
        <v>11</v>
      </c>
      <c r="BB802" s="8" t="n">
        <v>5.17</v>
      </c>
      <c r="BC802" s="8" t="n">
        <v>48.1379</v>
      </c>
      <c r="BD802" s="19" t="n">
        <v>172</v>
      </c>
      <c r="BE802" s="19" t="n">
        <v>8.27564085429441</v>
      </c>
      <c r="BF802" s="19" t="n">
        <f aca="false">AQ802+BD802</f>
        <v>382</v>
      </c>
      <c r="BG802" s="19" t="n">
        <f aca="false">IF(AL802&gt;0,BF802/AL802*60,0)</f>
        <v>18.3830606352262</v>
      </c>
      <c r="BH802" s="8" t="n">
        <v>329</v>
      </c>
      <c r="BI802" s="8" t="n">
        <v>418</v>
      </c>
      <c r="BJ802" s="8" t="n">
        <v>518</v>
      </c>
      <c r="BK802" s="12" t="n">
        <f aca="false">BH802/(BH802+BJ802)</f>
        <v>0.388429752066116</v>
      </c>
      <c r="BL802" s="8" t="n">
        <v>76</v>
      </c>
      <c r="BM802" s="8" t="n">
        <v>76</v>
      </c>
      <c r="BN802" s="8" t="n">
        <v>128</v>
      </c>
      <c r="BO802" s="8" t="n">
        <f aca="false">BM802-BN802</f>
        <v>-52</v>
      </c>
      <c r="BP802" s="8" t="n">
        <v>43</v>
      </c>
      <c r="BQ802" s="8" t="n">
        <v>60</v>
      </c>
      <c r="BR802" s="8" t="n">
        <v>14</v>
      </c>
      <c r="BS802" s="8" t="n">
        <v>110</v>
      </c>
      <c r="BT802" s="12" t="n">
        <f aca="false">BS802/(EA802+BS802)</f>
        <v>0.0922818791946309</v>
      </c>
      <c r="BU802" s="8" t="n">
        <v>0</v>
      </c>
      <c r="BV802" s="8" t="n">
        <v>0</v>
      </c>
      <c r="BW802" s="12" t="n">
        <f aca="false">IF(BU802+BV802&gt;0,BU802/(BU802+BV802),0)</f>
        <v>0</v>
      </c>
      <c r="BX802" s="8" t="n">
        <v>0</v>
      </c>
      <c r="BY802" s="8" t="n">
        <v>0</v>
      </c>
      <c r="BZ802" s="8" t="n">
        <v>0</v>
      </c>
      <c r="CA802" s="8" t="n">
        <v>0</v>
      </c>
      <c r="CB802" s="8" t="n">
        <v>0</v>
      </c>
      <c r="CC802" s="8" t="n">
        <v>0</v>
      </c>
      <c r="CD802" s="8" t="n">
        <v>0</v>
      </c>
      <c r="CE802" s="8" t="n">
        <v>0</v>
      </c>
      <c r="CF802" s="8" t="n">
        <v>0</v>
      </c>
      <c r="CG802" s="8" t="n">
        <v>0</v>
      </c>
      <c r="CH802" s="8" t="n">
        <v>0</v>
      </c>
      <c r="CI802" s="8" t="n">
        <v>0</v>
      </c>
      <c r="CJ802" s="8" t="n">
        <v>0</v>
      </c>
      <c r="CK802" s="8" t="n">
        <v>0</v>
      </c>
      <c r="CL802" s="8" t="n">
        <v>1</v>
      </c>
      <c r="CM802" s="8" t="n">
        <v>0</v>
      </c>
      <c r="CN802" s="8" t="n">
        <v>0</v>
      </c>
      <c r="CO802" s="8" t="n">
        <v>0</v>
      </c>
      <c r="CP802" s="8" t="n">
        <v>0</v>
      </c>
      <c r="CQ802" s="8" t="n">
        <v>3</v>
      </c>
      <c r="CR802" s="8" t="n">
        <v>0</v>
      </c>
      <c r="CS802" s="8" t="n">
        <v>1</v>
      </c>
      <c r="CT802" s="8" t="n">
        <v>0</v>
      </c>
      <c r="CU802" s="8" t="n">
        <v>0</v>
      </c>
      <c r="CV802" s="8" t="n">
        <v>0</v>
      </c>
      <c r="CW802" s="8" t="n">
        <v>1</v>
      </c>
      <c r="CX802" s="8" t="n">
        <v>0</v>
      </c>
      <c r="CY802" s="8" t="n">
        <v>2</v>
      </c>
      <c r="CZ802" s="8" t="n">
        <v>4</v>
      </c>
      <c r="DA802" s="8" t="n">
        <v>37</v>
      </c>
      <c r="DB802" s="8" t="n">
        <v>4</v>
      </c>
      <c r="DC802" s="8" t="n">
        <v>1</v>
      </c>
      <c r="DD802" s="8" t="n">
        <v>31</v>
      </c>
      <c r="DE802" s="8" t="n">
        <v>9</v>
      </c>
      <c r="DF802" s="8" t="n">
        <v>1</v>
      </c>
      <c r="DG802" s="8" t="n">
        <v>0</v>
      </c>
      <c r="DH802" s="8" t="n">
        <v>41</v>
      </c>
      <c r="DI802" s="8" t="n">
        <v>12</v>
      </c>
      <c r="DJ802" s="8" t="n">
        <v>10</v>
      </c>
      <c r="DK802" s="8" t="n">
        <v>12</v>
      </c>
      <c r="DL802" s="8" t="n">
        <v>12</v>
      </c>
      <c r="DM802" s="8" t="n">
        <v>0</v>
      </c>
      <c r="DN802" s="8" t="n">
        <v>11</v>
      </c>
      <c r="DO802" s="8" t="n">
        <v>11</v>
      </c>
      <c r="DP802" s="8" t="n">
        <v>0</v>
      </c>
      <c r="DQ802" s="8" t="n">
        <f aca="false">DJ802-DI802</f>
        <v>-2</v>
      </c>
      <c r="DR802" s="19" t="n">
        <v>4.952</v>
      </c>
      <c r="DS802" s="8" t="n">
        <v>12</v>
      </c>
      <c r="DT802" s="8" t="n">
        <v>0</v>
      </c>
      <c r="DU802" s="8" t="n">
        <v>0</v>
      </c>
      <c r="DV802" s="8" t="n">
        <v>0</v>
      </c>
      <c r="DW802" s="8" t="n">
        <v>0</v>
      </c>
      <c r="DX802" s="8" t="n">
        <v>1102</v>
      </c>
      <c r="DY802" s="8" t="n">
        <v>1448</v>
      </c>
      <c r="DZ802" s="8" t="n">
        <v>811</v>
      </c>
      <c r="EA802" s="8" t="n">
        <v>1082</v>
      </c>
      <c r="EB802" s="8" t="n">
        <v>607</v>
      </c>
      <c r="EC802" s="8" t="n">
        <v>790</v>
      </c>
      <c r="ED802" s="8" t="n">
        <v>49.94</v>
      </c>
      <c r="EE802" s="8" t="n">
        <v>70.2</v>
      </c>
      <c r="EF802" s="8" t="n">
        <v>62</v>
      </c>
      <c r="EG802" s="8" t="n">
        <v>64</v>
      </c>
      <c r="EH802" s="12" t="n">
        <f aca="false">EF802/EB802</f>
        <v>0.102141680395387</v>
      </c>
      <c r="EI802" s="20" t="n">
        <f aca="false">1-EG802/EC802</f>
        <v>0.918987341772152</v>
      </c>
      <c r="EJ802" s="21" t="n">
        <f aca="false">EH802+EI802</f>
        <v>1.02112902216754</v>
      </c>
      <c r="EK802" s="8" t="n">
        <v>1099</v>
      </c>
      <c r="EL802" s="8" t="n">
        <v>1452</v>
      </c>
      <c r="EM802" s="8" t="n">
        <v>811</v>
      </c>
      <c r="EN802" s="8" t="n">
        <v>1086</v>
      </c>
      <c r="EO802" s="8" t="n">
        <v>607</v>
      </c>
      <c r="EP802" s="8" t="n">
        <v>795</v>
      </c>
      <c r="EQ802" s="8" t="n">
        <v>62</v>
      </c>
      <c r="ER802" s="8" t="n">
        <v>63</v>
      </c>
      <c r="ES802" s="8" t="n">
        <v>550</v>
      </c>
      <c r="ET802" s="8" t="n">
        <v>788</v>
      </c>
      <c r="EU802" s="8" t="n">
        <v>236</v>
      </c>
      <c r="EV802" s="8" t="n">
        <v>259</v>
      </c>
      <c r="EW802" s="8" t="n">
        <v>36</v>
      </c>
      <c r="EX802" s="8" t="n">
        <v>40</v>
      </c>
      <c r="EY802" s="8" t="n">
        <v>78</v>
      </c>
      <c r="EZ802" s="8" t="n">
        <v>80</v>
      </c>
      <c r="FA802" s="8" t="n">
        <v>1.5</v>
      </c>
      <c r="FB802" s="8" t="n">
        <v>3.6</v>
      </c>
      <c r="FC802" s="8" t="n">
        <v>5.1</v>
      </c>
      <c r="FD802" s="19" t="n">
        <v>25.32</v>
      </c>
      <c r="FE802" s="18" t="n">
        <f aca="false">FD802/V802</f>
        <v>0.36695652173913</v>
      </c>
      <c r="FF802" s="8" t="n">
        <v>0.5703</v>
      </c>
      <c r="FG802" s="8" t="n">
        <v>0.4</v>
      </c>
      <c r="FH802" s="8" t="n">
        <v>-0.52</v>
      </c>
      <c r="FI802" s="8" t="n">
        <v>-0.12</v>
      </c>
      <c r="FJ802" s="22"/>
      <c r="FK802" s="22"/>
      <c r="FL802" s="22"/>
      <c r="FM802" s="8" t="n">
        <f aca="false">BL802+BS802+AH802+DT802</f>
        <v>210</v>
      </c>
      <c r="FN802" s="19" t="n">
        <f aca="false">IF(DS802&gt;0,(BL802+BR802)/DS802,0)</f>
        <v>7.5</v>
      </c>
      <c r="FO802" s="12" t="n">
        <v>0.0232110507</v>
      </c>
      <c r="FP802" s="19" t="n">
        <f aca="false">Z802-AH802/10</f>
        <v>22.6</v>
      </c>
      <c r="FQ802" s="19" t="n">
        <f aca="false">Z802+DR802/5</f>
        <v>25.9904</v>
      </c>
      <c r="FR802" s="19" t="n">
        <f aca="false">(DX802+DY802)/AL802*60</f>
        <v>122.714148219442</v>
      </c>
      <c r="FS802" s="8" t="n">
        <v>4</v>
      </c>
      <c r="FT802" s="17" t="s">
        <v>326</v>
      </c>
      <c r="FU802" s="8" t="n">
        <v>195</v>
      </c>
      <c r="FV802" s="17" t="s">
        <v>427</v>
      </c>
      <c r="FW802" s="17" t="s">
        <v>280</v>
      </c>
      <c r="FX802" s="23" t="n">
        <v>3100000</v>
      </c>
      <c r="FY802" s="23" t="n">
        <v>2200000</v>
      </c>
      <c r="FZ802" s="8" t="n">
        <v>409</v>
      </c>
      <c r="GA802" s="8" t="n">
        <v>22</v>
      </c>
      <c r="GB802" s="8" t="n">
        <v>89</v>
      </c>
      <c r="GC802" s="8" t="n">
        <v>111</v>
      </c>
      <c r="GD802" s="8" t="n">
        <v>30</v>
      </c>
      <c r="GE802" s="8" t="n">
        <v>157</v>
      </c>
      <c r="GF802" s="8" t="n">
        <v>447</v>
      </c>
      <c r="GG802" s="8" t="n">
        <v>7395</v>
      </c>
      <c r="GH802" s="8" t="n">
        <v>5.5</v>
      </c>
      <c r="GI802" s="8" t="n">
        <v>16.1</v>
      </c>
      <c r="GJ802" s="8" t="n">
        <v>21.6</v>
      </c>
      <c r="GK802" s="8" t="n">
        <f aca="false">Z802-AH802/10</f>
        <v>22.6</v>
      </c>
      <c r="GL802" s="22"/>
      <c r="GM802" s="22"/>
      <c r="GN802" s="22"/>
      <c r="GO802" s="22"/>
      <c r="GP802" s="22"/>
    </row>
    <row r="803" customFormat="false" ht="13.65" hidden="false" customHeight="true" outlineLevel="0" collapsed="false">
      <c r="A803" s="16" t="n">
        <v>30700</v>
      </c>
      <c r="B803" s="17" t="s">
        <v>3631</v>
      </c>
      <c r="C803" s="22"/>
      <c r="D803" s="17" t="s">
        <v>499</v>
      </c>
      <c r="E803" s="17" t="s">
        <v>499</v>
      </c>
      <c r="F803" s="8" t="n">
        <v>74</v>
      </c>
      <c r="G803" s="8" t="n">
        <v>214</v>
      </c>
      <c r="H803" s="8" t="n">
        <v>2003</v>
      </c>
      <c r="I803" s="8" t="n">
        <v>1</v>
      </c>
      <c r="J803" s="8" t="n">
        <v>5</v>
      </c>
      <c r="K803" s="17" t="s">
        <v>273</v>
      </c>
      <c r="L803" s="8" t="n">
        <v>2005</v>
      </c>
      <c r="M803" s="8" t="n">
        <v>34</v>
      </c>
      <c r="N803" s="8" t="n">
        <v>13</v>
      </c>
      <c r="O803" s="8" t="n">
        <v>8470598</v>
      </c>
      <c r="P803" s="17" t="s">
        <v>3632</v>
      </c>
      <c r="Q803" s="17" t="s">
        <v>3633</v>
      </c>
      <c r="R803" s="17" t="s">
        <v>3634</v>
      </c>
      <c r="S803" s="17" t="s">
        <v>3627</v>
      </c>
      <c r="T803" s="17" t="s">
        <v>268</v>
      </c>
      <c r="U803" s="17" t="s">
        <v>3635</v>
      </c>
      <c r="V803" s="8" t="n">
        <v>80</v>
      </c>
      <c r="W803" s="8" t="n">
        <v>24</v>
      </c>
      <c r="X803" s="8" t="n">
        <v>32</v>
      </c>
      <c r="Y803" s="8" t="n">
        <v>23</v>
      </c>
      <c r="Z803" s="8" t="n">
        <v>56</v>
      </c>
      <c r="AA803" s="8" t="n">
        <v>0</v>
      </c>
      <c r="AB803" s="8" t="n">
        <v>0</v>
      </c>
      <c r="AC803" s="18" t="n">
        <f aca="false">Z803/V803</f>
        <v>0.7</v>
      </c>
      <c r="AD803" s="19" t="n">
        <f aca="false">IF(FZ803&gt;V803,Z803-V803*(GC803-Z803)/(FZ803-V803),0)</f>
        <v>-7.00564971751412</v>
      </c>
      <c r="AE803" s="19" t="n">
        <v>21.646</v>
      </c>
      <c r="AF803" s="8" t="n">
        <v>-3</v>
      </c>
      <c r="AG803" s="8" t="n">
        <v>-2.2</v>
      </c>
      <c r="AH803" s="8" t="n">
        <v>36</v>
      </c>
      <c r="AI803" s="8" t="n">
        <v>1585</v>
      </c>
      <c r="AJ803" s="8" t="n">
        <v>67621</v>
      </c>
      <c r="AK803" s="19" t="n">
        <v>1127.0166666667</v>
      </c>
      <c r="AL803" s="8" t="n">
        <v>1115.37</v>
      </c>
      <c r="AM803" s="8" t="n">
        <v>1127</v>
      </c>
      <c r="AN803" s="18" t="n">
        <f aca="false">AJ803/60/V803</f>
        <v>14.0877083333333</v>
      </c>
      <c r="AO803" s="8" t="n">
        <v>23.65</v>
      </c>
      <c r="AP803" s="12" t="n">
        <f aca="false">IF(EF803&gt;0,Z803/EF803,0)</f>
        <v>0.848484848484848</v>
      </c>
      <c r="AQ803" s="8" t="n">
        <v>260</v>
      </c>
      <c r="AR803" s="8" t="n">
        <v>266</v>
      </c>
      <c r="AS803" s="8" t="n">
        <v>266</v>
      </c>
      <c r="AT803" s="8" t="n">
        <v>216</v>
      </c>
      <c r="AU803" s="8" t="n">
        <v>219</v>
      </c>
      <c r="AV803" s="8" t="n">
        <v>168</v>
      </c>
      <c r="AW803" s="8" t="n">
        <v>160</v>
      </c>
      <c r="AX803" s="8" t="n">
        <v>86</v>
      </c>
      <c r="AY803" s="8" t="n">
        <v>11</v>
      </c>
      <c r="AZ803" s="8" t="n">
        <v>17</v>
      </c>
      <c r="BA803" s="8" t="n">
        <f aca="false">AY803+AZ803</f>
        <v>28</v>
      </c>
      <c r="BB803" s="8" t="n">
        <v>19.63</v>
      </c>
      <c r="BC803" s="8" t="n">
        <v>29.5179</v>
      </c>
      <c r="BD803" s="19" t="n">
        <v>349.7</v>
      </c>
      <c r="BE803" s="19" t="n">
        <v>18.6172934443437</v>
      </c>
      <c r="BF803" s="19" t="n">
        <f aca="false">AQ803+BD803</f>
        <v>609.7</v>
      </c>
      <c r="BG803" s="19" t="n">
        <f aca="false">IF(AL803&gt;0,BF803/AL803*60,0)</f>
        <v>32.7980849404234</v>
      </c>
      <c r="BH803" s="8" t="n">
        <v>465</v>
      </c>
      <c r="BI803" s="8" t="n">
        <v>326</v>
      </c>
      <c r="BJ803" s="8" t="n">
        <v>238</v>
      </c>
      <c r="BK803" s="12" t="n">
        <f aca="false">BH803/(BH803+BJ803)</f>
        <v>0.661450924608819</v>
      </c>
      <c r="BL803" s="8" t="n">
        <v>36</v>
      </c>
      <c r="BM803" s="8" t="n">
        <v>36</v>
      </c>
      <c r="BN803" s="8" t="n">
        <v>26</v>
      </c>
      <c r="BO803" s="8" t="n">
        <f aca="false">BM803-BN803</f>
        <v>10</v>
      </c>
      <c r="BP803" s="8" t="n">
        <v>51</v>
      </c>
      <c r="BQ803" s="8" t="n">
        <v>35</v>
      </c>
      <c r="BR803" s="8" t="n">
        <v>28</v>
      </c>
      <c r="BS803" s="8" t="n">
        <v>18</v>
      </c>
      <c r="BT803" s="12" t="n">
        <f aca="false">BS803/(EA803+BS803)</f>
        <v>0.0229591836734694</v>
      </c>
      <c r="BU803" s="8" t="n">
        <v>6</v>
      </c>
      <c r="BV803" s="8" t="n">
        <v>18</v>
      </c>
      <c r="BW803" s="12" t="n">
        <f aca="false">IF(BU803+BV803&gt;0,BU803/(BU803+BV803),0)</f>
        <v>0.25</v>
      </c>
      <c r="BX803" s="8" t="n">
        <v>0</v>
      </c>
      <c r="BY803" s="8" t="n">
        <v>3</v>
      </c>
      <c r="BZ803" s="8" t="n">
        <v>1</v>
      </c>
      <c r="CA803" s="8" t="n">
        <v>6</v>
      </c>
      <c r="CB803" s="8" t="n">
        <v>5</v>
      </c>
      <c r="CC803" s="8" t="n">
        <v>9</v>
      </c>
      <c r="CD803" s="8" t="n">
        <v>4</v>
      </c>
      <c r="CE803" s="8" t="n">
        <v>7</v>
      </c>
      <c r="CF803" s="8" t="n">
        <v>2</v>
      </c>
      <c r="CG803" s="8" t="n">
        <v>4</v>
      </c>
      <c r="CH803" s="8" t="n">
        <v>1</v>
      </c>
      <c r="CI803" s="8" t="n">
        <v>10</v>
      </c>
      <c r="CJ803" s="8" t="n">
        <v>2</v>
      </c>
      <c r="CK803" s="8" t="n">
        <v>0</v>
      </c>
      <c r="CL803" s="8" t="n">
        <v>2</v>
      </c>
      <c r="CM803" s="8" t="n">
        <v>1</v>
      </c>
      <c r="CN803" s="8" t="n">
        <v>1</v>
      </c>
      <c r="CO803" s="8" t="n">
        <v>0</v>
      </c>
      <c r="CP803" s="8" t="n">
        <v>0</v>
      </c>
      <c r="CQ803" s="8" t="n">
        <v>0</v>
      </c>
      <c r="CR803" s="8" t="n">
        <v>2</v>
      </c>
      <c r="CS803" s="8" t="n">
        <v>5</v>
      </c>
      <c r="CT803" s="8" t="n">
        <v>3</v>
      </c>
      <c r="CU803" s="8" t="n">
        <v>3</v>
      </c>
      <c r="CV803" s="8" t="n">
        <v>1</v>
      </c>
      <c r="CW803" s="8" t="n">
        <v>10</v>
      </c>
      <c r="CX803" s="8" t="n">
        <v>2</v>
      </c>
      <c r="CY803" s="8" t="n">
        <v>2</v>
      </c>
      <c r="CZ803" s="8" t="n">
        <v>10</v>
      </c>
      <c r="DA803" s="8" t="n">
        <v>37</v>
      </c>
      <c r="DB803" s="8" t="n">
        <v>13</v>
      </c>
      <c r="DC803" s="8" t="n">
        <v>16</v>
      </c>
      <c r="DD803" s="8" t="n">
        <v>36</v>
      </c>
      <c r="DE803" s="8" t="n">
        <v>22</v>
      </c>
      <c r="DF803" s="8" t="n">
        <v>10</v>
      </c>
      <c r="DG803" s="8" t="n">
        <v>4</v>
      </c>
      <c r="DH803" s="8" t="n">
        <v>67</v>
      </c>
      <c r="DI803" s="8" t="n">
        <v>18</v>
      </c>
      <c r="DJ803" s="8" t="n">
        <v>9</v>
      </c>
      <c r="DK803" s="8" t="n">
        <v>18</v>
      </c>
      <c r="DL803" s="8" t="n">
        <v>18</v>
      </c>
      <c r="DM803" s="8" t="n">
        <v>0</v>
      </c>
      <c r="DN803" s="8" t="n">
        <v>7</v>
      </c>
      <c r="DO803" s="8" t="n">
        <v>7</v>
      </c>
      <c r="DP803" s="8" t="n">
        <v>0</v>
      </c>
      <c r="DQ803" s="8" t="n">
        <f aca="false">DJ803-DI803</f>
        <v>-9</v>
      </c>
      <c r="DR803" s="19" t="n">
        <v>-10.402</v>
      </c>
      <c r="DS803" s="8" t="n">
        <v>18</v>
      </c>
      <c r="DT803" s="8" t="n">
        <v>0</v>
      </c>
      <c r="DU803" s="8" t="n">
        <v>0</v>
      </c>
      <c r="DV803" s="8" t="n">
        <v>0</v>
      </c>
      <c r="DW803" s="8" t="n">
        <v>0</v>
      </c>
      <c r="DX803" s="8" t="n">
        <v>1083</v>
      </c>
      <c r="DY803" s="8" t="n">
        <v>1008</v>
      </c>
      <c r="DZ803" s="8" t="n">
        <v>816</v>
      </c>
      <c r="EA803" s="8" t="n">
        <v>766</v>
      </c>
      <c r="EB803" s="8" t="n">
        <v>619</v>
      </c>
      <c r="EC803" s="8" t="n">
        <v>549</v>
      </c>
      <c r="ED803" s="8" t="n">
        <v>55.42</v>
      </c>
      <c r="EE803" s="8" t="n">
        <v>53.12</v>
      </c>
      <c r="EF803" s="8" t="n">
        <v>66</v>
      </c>
      <c r="EG803" s="8" t="n">
        <v>54</v>
      </c>
      <c r="EH803" s="12" t="n">
        <f aca="false">EF803/EB803</f>
        <v>0.106623586429725</v>
      </c>
      <c r="EI803" s="20" t="n">
        <f aca="false">1-EG803/EC803</f>
        <v>0.901639344262295</v>
      </c>
      <c r="EJ803" s="21" t="n">
        <f aca="false">EH803+EI803</f>
        <v>1.00826293069202</v>
      </c>
      <c r="EK803" s="8" t="n">
        <v>1095</v>
      </c>
      <c r="EL803" s="8" t="n">
        <v>1013</v>
      </c>
      <c r="EM803" s="8" t="n">
        <v>824</v>
      </c>
      <c r="EN803" s="8" t="n">
        <v>769</v>
      </c>
      <c r="EO803" s="8" t="n">
        <v>624</v>
      </c>
      <c r="EP803" s="8" t="n">
        <v>550</v>
      </c>
      <c r="EQ803" s="8" t="n">
        <v>67</v>
      </c>
      <c r="ER803" s="8" t="n">
        <v>53</v>
      </c>
      <c r="ES803" s="8" t="n">
        <v>551</v>
      </c>
      <c r="ET803" s="8" t="n">
        <v>529</v>
      </c>
      <c r="EU803" s="8" t="n">
        <v>222</v>
      </c>
      <c r="EV803" s="8" t="n">
        <v>185</v>
      </c>
      <c r="EW803" s="8" t="n">
        <v>42</v>
      </c>
      <c r="EX803" s="8" t="n">
        <v>24</v>
      </c>
      <c r="EY803" s="8" t="n">
        <v>78</v>
      </c>
      <c r="EZ803" s="8" t="n">
        <v>76</v>
      </c>
      <c r="FA803" s="8" t="n">
        <v>5.1</v>
      </c>
      <c r="FB803" s="8" t="n">
        <v>1.2</v>
      </c>
      <c r="FC803" s="8" t="n">
        <v>6.4</v>
      </c>
      <c r="FD803" s="19" t="n">
        <v>45.8</v>
      </c>
      <c r="FE803" s="18" t="n">
        <f aca="false">FD803/V803</f>
        <v>0.5725</v>
      </c>
      <c r="FF803" s="8" t="n">
        <v>5.3378</v>
      </c>
      <c r="FG803" s="8" t="n">
        <v>0.68</v>
      </c>
      <c r="FH803" s="8" t="n">
        <v>-0.42</v>
      </c>
      <c r="FI803" s="8" t="n">
        <v>0.26</v>
      </c>
      <c r="FJ803" s="8" t="n">
        <v>3</v>
      </c>
      <c r="FK803" s="8" t="n">
        <v>0</v>
      </c>
      <c r="FL803" s="8" t="n">
        <v>0</v>
      </c>
      <c r="FM803" s="8" t="n">
        <f aca="false">BL803+BS803+AH803+DT803</f>
        <v>90</v>
      </c>
      <c r="FN803" s="19" t="n">
        <f aca="false">IF(DS803&gt;0,(BL803+BR803)/DS803,0)</f>
        <v>3.55555555555555</v>
      </c>
      <c r="FO803" s="12" t="n">
        <v>0.2456175217</v>
      </c>
      <c r="FP803" s="19" t="n">
        <f aca="false">Z803-AH803/10</f>
        <v>52.4</v>
      </c>
      <c r="FQ803" s="19" t="n">
        <f aca="false">Z803+DR803/5</f>
        <v>53.9196</v>
      </c>
      <c r="FR803" s="19" t="n">
        <f aca="false">(DX803+DY803)/AL803*60</f>
        <v>112.482853223594</v>
      </c>
      <c r="FS803" s="22"/>
      <c r="FT803" s="22"/>
      <c r="FU803" s="22"/>
      <c r="FV803" s="22"/>
      <c r="FW803" s="17" t="s">
        <v>280</v>
      </c>
      <c r="FX803" s="23" t="n">
        <v>2000000</v>
      </c>
      <c r="FY803" s="23" t="n">
        <v>2000000</v>
      </c>
      <c r="FZ803" s="8" t="n">
        <v>965</v>
      </c>
      <c r="GA803" s="8" t="n">
        <v>357</v>
      </c>
      <c r="GB803" s="8" t="n">
        <v>396</v>
      </c>
      <c r="GC803" s="8" t="n">
        <v>753</v>
      </c>
      <c r="GD803" s="8" t="n">
        <v>18</v>
      </c>
      <c r="GE803" s="8" t="n">
        <v>521</v>
      </c>
      <c r="GF803" s="8" t="n">
        <v>2501</v>
      </c>
      <c r="GG803" s="8" t="n">
        <v>15873</v>
      </c>
      <c r="GH803" s="8" t="n">
        <v>74.7</v>
      </c>
      <c r="GI803" s="8" t="n">
        <v>17.9</v>
      </c>
      <c r="GJ803" s="8" t="n">
        <v>92.7</v>
      </c>
      <c r="GK803" s="8" t="n">
        <f aca="false">Z803-AH803/10</f>
        <v>52.4</v>
      </c>
      <c r="GL803" s="22"/>
      <c r="GM803" s="22"/>
      <c r="GN803" s="22"/>
      <c r="GO803" s="22"/>
      <c r="GP803" s="22"/>
    </row>
    <row r="804" customFormat="false" ht="13.65" hidden="false" customHeight="true" outlineLevel="0" collapsed="false">
      <c r="A804" s="16" t="n">
        <v>33265</v>
      </c>
      <c r="B804" s="17" t="s">
        <v>1112</v>
      </c>
      <c r="C804" s="22"/>
      <c r="D804" s="17" t="s">
        <v>321</v>
      </c>
      <c r="E804" s="17" t="s">
        <v>321</v>
      </c>
      <c r="F804" s="8" t="n">
        <v>72</v>
      </c>
      <c r="G804" s="8" t="n">
        <v>185</v>
      </c>
      <c r="H804" s="8" t="n">
        <v>2010</v>
      </c>
      <c r="I804" s="8" t="n">
        <v>5</v>
      </c>
      <c r="J804" s="8" t="n">
        <v>132</v>
      </c>
      <c r="K804" s="17" t="s">
        <v>273</v>
      </c>
      <c r="L804" s="8" t="n">
        <v>2016</v>
      </c>
      <c r="M804" s="8" t="n">
        <v>27</v>
      </c>
      <c r="N804" s="8" t="n">
        <v>2</v>
      </c>
      <c r="O804" s="8" t="n">
        <v>8475841</v>
      </c>
      <c r="P804" s="17" t="s">
        <v>3636</v>
      </c>
      <c r="Q804" s="17" t="s">
        <v>3637</v>
      </c>
      <c r="R804" s="17" t="s">
        <v>3638</v>
      </c>
      <c r="S804" s="17" t="s">
        <v>3639</v>
      </c>
      <c r="T804" s="17" t="s">
        <v>278</v>
      </c>
      <c r="U804" s="17" t="s">
        <v>694</v>
      </c>
      <c r="V804" s="8" t="n">
        <v>29</v>
      </c>
      <c r="W804" s="8" t="n">
        <v>3</v>
      </c>
      <c r="X804" s="8" t="n">
        <v>8</v>
      </c>
      <c r="Y804" s="8" t="n">
        <v>4</v>
      </c>
      <c r="Z804" s="8" t="n">
        <v>11</v>
      </c>
      <c r="AA804" s="8" t="n">
        <v>21</v>
      </c>
      <c r="AB804" s="8" t="n">
        <v>56</v>
      </c>
      <c r="AC804" s="18" t="n">
        <f aca="false">Z804/V804</f>
        <v>0.379310344827586</v>
      </c>
      <c r="AD804" s="19" t="n">
        <f aca="false">IF(FZ804&gt;V804,Z804-V804*(GC804-Z804)/(FZ804-V804),0)</f>
        <v>11</v>
      </c>
      <c r="AE804" s="19" t="n">
        <v>3.771</v>
      </c>
      <c r="AF804" s="8" t="n">
        <v>0</v>
      </c>
      <c r="AG804" s="8" t="n">
        <v>5.6</v>
      </c>
      <c r="AH804" s="8" t="n">
        <v>8</v>
      </c>
      <c r="AI804" s="8" t="n">
        <v>569</v>
      </c>
      <c r="AJ804" s="8" t="n">
        <v>27874</v>
      </c>
      <c r="AK804" s="19" t="n">
        <v>464.56666666667</v>
      </c>
      <c r="AL804" s="8" t="n">
        <v>464.57</v>
      </c>
      <c r="AM804" s="8" t="n">
        <v>465</v>
      </c>
      <c r="AN804" s="18" t="n">
        <f aca="false">AJ804/60/V804</f>
        <v>16.0195402298851</v>
      </c>
      <c r="AO804" s="8" t="n">
        <v>26.61</v>
      </c>
      <c r="AP804" s="12" t="n">
        <f aca="false">IF(EF804&gt;0,Z804/EF804,0)</f>
        <v>0.478260869565217</v>
      </c>
      <c r="AQ804" s="8" t="n">
        <v>127</v>
      </c>
      <c r="AR804" s="8" t="n">
        <v>127</v>
      </c>
      <c r="AS804" s="8" t="n">
        <v>127</v>
      </c>
      <c r="AT804" s="8" t="n">
        <v>72</v>
      </c>
      <c r="AU804" s="8" t="n">
        <v>72</v>
      </c>
      <c r="AV804" s="8" t="n">
        <v>51</v>
      </c>
      <c r="AW804" s="8" t="n">
        <v>36</v>
      </c>
      <c r="AX804" s="8" t="n">
        <v>3</v>
      </c>
      <c r="AY804" s="8" t="n">
        <v>1</v>
      </c>
      <c r="AZ804" s="8" t="n">
        <v>8</v>
      </c>
      <c r="BA804" s="8" t="n">
        <f aca="false">AY804+AZ804</f>
        <v>9</v>
      </c>
      <c r="BB804" s="8" t="n">
        <v>2.57</v>
      </c>
      <c r="BC804" s="8" t="n">
        <v>47.8824</v>
      </c>
      <c r="BD804" s="19" t="n">
        <v>95.3</v>
      </c>
      <c r="BE804" s="19" t="n">
        <v>12.3082442419458</v>
      </c>
      <c r="BF804" s="19" t="n">
        <f aca="false">AQ804+BD804</f>
        <v>222.3</v>
      </c>
      <c r="BG804" s="19" t="n">
        <f aca="false">IF(AL804&gt;0,BF804/AL804*60,0)</f>
        <v>28.7104203887466</v>
      </c>
      <c r="BH804" s="8" t="n">
        <v>215</v>
      </c>
      <c r="BI804" s="8" t="n">
        <v>120</v>
      </c>
      <c r="BJ804" s="8" t="n">
        <v>85</v>
      </c>
      <c r="BK804" s="12" t="n">
        <f aca="false">BH804/(BH804+BJ804)</f>
        <v>0.716666666666667</v>
      </c>
      <c r="BL804" s="8" t="n">
        <v>8</v>
      </c>
      <c r="BM804" s="8" t="n">
        <v>8</v>
      </c>
      <c r="BN804" s="8" t="n">
        <v>21</v>
      </c>
      <c r="BO804" s="8" t="n">
        <f aca="false">BM804-BN804</f>
        <v>-13</v>
      </c>
      <c r="BP804" s="8" t="n">
        <v>21</v>
      </c>
      <c r="BQ804" s="8" t="n">
        <v>21</v>
      </c>
      <c r="BR804" s="8" t="n">
        <v>15</v>
      </c>
      <c r="BS804" s="8" t="n">
        <v>35</v>
      </c>
      <c r="BT804" s="12" t="n">
        <f aca="false">BS804/(EA804+BS804)</f>
        <v>0.11864406779661</v>
      </c>
      <c r="BU804" s="8" t="n">
        <v>0</v>
      </c>
      <c r="BV804" s="8" t="n">
        <v>0</v>
      </c>
      <c r="BW804" s="12" t="n">
        <f aca="false">IF(BU804+BV804&gt;0,BU804/(BU804+BV804),0)</f>
        <v>0</v>
      </c>
      <c r="BX804" s="8" t="n">
        <v>0</v>
      </c>
      <c r="BY804" s="8" t="n">
        <v>0</v>
      </c>
      <c r="BZ804" s="8" t="n">
        <v>0</v>
      </c>
      <c r="CA804" s="8" t="n">
        <v>0</v>
      </c>
      <c r="CB804" s="8" t="n">
        <v>0</v>
      </c>
      <c r="CC804" s="8" t="n">
        <v>0</v>
      </c>
      <c r="CD804" s="8" t="n">
        <v>0</v>
      </c>
      <c r="CE804" s="8" t="n">
        <v>0</v>
      </c>
      <c r="CF804" s="8" t="n">
        <v>0</v>
      </c>
      <c r="CG804" s="8" t="n">
        <v>0</v>
      </c>
      <c r="CH804" s="8" t="n">
        <v>0</v>
      </c>
      <c r="CI804" s="8" t="n">
        <v>0</v>
      </c>
      <c r="CJ804" s="8" t="n">
        <v>0</v>
      </c>
      <c r="CK804" s="8" t="n">
        <v>0</v>
      </c>
      <c r="CL804" s="8" t="n">
        <v>1</v>
      </c>
      <c r="CM804" s="8" t="n">
        <v>2</v>
      </c>
      <c r="CN804" s="8" t="n">
        <v>0</v>
      </c>
      <c r="CO804" s="8" t="n">
        <v>0</v>
      </c>
      <c r="CP804" s="8" t="n">
        <v>0</v>
      </c>
      <c r="CQ804" s="8" t="n">
        <v>0</v>
      </c>
      <c r="CR804" s="8" t="n">
        <v>0</v>
      </c>
      <c r="CS804" s="8" t="n">
        <v>2</v>
      </c>
      <c r="CT804" s="8" t="n">
        <v>0</v>
      </c>
      <c r="CU804" s="8" t="n">
        <v>0</v>
      </c>
      <c r="CV804" s="8" t="n">
        <v>0</v>
      </c>
      <c r="CW804" s="8" t="n">
        <v>1</v>
      </c>
      <c r="CX804" s="8" t="n">
        <v>0</v>
      </c>
      <c r="CY804" s="8" t="n">
        <v>1</v>
      </c>
      <c r="CZ804" s="8" t="n">
        <v>2</v>
      </c>
      <c r="DA804" s="8" t="n">
        <v>18</v>
      </c>
      <c r="DB804" s="8" t="n">
        <v>0</v>
      </c>
      <c r="DC804" s="8" t="n">
        <v>0</v>
      </c>
      <c r="DD804" s="8" t="n">
        <v>25</v>
      </c>
      <c r="DE804" s="8" t="n">
        <v>1</v>
      </c>
      <c r="DF804" s="8" t="n">
        <v>0</v>
      </c>
      <c r="DG804" s="8" t="n">
        <v>0</v>
      </c>
      <c r="DH804" s="8" t="n">
        <v>25</v>
      </c>
      <c r="DI804" s="8" t="n">
        <v>4</v>
      </c>
      <c r="DJ804" s="8" t="n">
        <v>1</v>
      </c>
      <c r="DK804" s="8" t="n">
        <v>4</v>
      </c>
      <c r="DL804" s="8" t="n">
        <v>4</v>
      </c>
      <c r="DM804" s="8" t="n">
        <v>0</v>
      </c>
      <c r="DN804" s="8" t="n">
        <v>1</v>
      </c>
      <c r="DO804" s="8" t="n">
        <v>1</v>
      </c>
      <c r="DP804" s="8" t="n">
        <v>0</v>
      </c>
      <c r="DQ804" s="8" t="n">
        <f aca="false">DJ804-DI804</f>
        <v>-3</v>
      </c>
      <c r="DR804" s="19" t="n">
        <v>-0.909</v>
      </c>
      <c r="DS804" s="8" t="n">
        <v>4</v>
      </c>
      <c r="DT804" s="8" t="n">
        <v>0</v>
      </c>
      <c r="DU804" s="8" t="n">
        <v>0</v>
      </c>
      <c r="DV804" s="8" t="n">
        <v>0</v>
      </c>
      <c r="DW804" s="8" t="n">
        <v>0</v>
      </c>
      <c r="DX804" s="8" t="n">
        <v>553</v>
      </c>
      <c r="DY804" s="8" t="n">
        <v>367</v>
      </c>
      <c r="DZ804" s="8" t="n">
        <v>392</v>
      </c>
      <c r="EA804" s="8" t="n">
        <v>260</v>
      </c>
      <c r="EB804" s="8" t="n">
        <v>291</v>
      </c>
      <c r="EC804" s="8" t="n">
        <v>185</v>
      </c>
      <c r="ED804" s="8" t="n">
        <v>28.09</v>
      </c>
      <c r="EE804" s="8" t="n">
        <v>16.11</v>
      </c>
      <c r="EF804" s="8" t="n">
        <v>23</v>
      </c>
      <c r="EG804" s="8" t="n">
        <v>16</v>
      </c>
      <c r="EH804" s="12" t="n">
        <f aca="false">EF804/EB804</f>
        <v>0.0790378006872852</v>
      </c>
      <c r="EI804" s="20" t="n">
        <f aca="false">1-EG804/EC804</f>
        <v>0.913513513513514</v>
      </c>
      <c r="EJ804" s="21" t="n">
        <f aca="false">EH804+EI804</f>
        <v>0.992551314200799</v>
      </c>
      <c r="EK804" s="8" t="n">
        <v>558</v>
      </c>
      <c r="EL804" s="8" t="n">
        <v>367</v>
      </c>
      <c r="EM804" s="8" t="n">
        <v>397</v>
      </c>
      <c r="EN804" s="8" t="n">
        <v>260</v>
      </c>
      <c r="EO804" s="8" t="n">
        <v>294</v>
      </c>
      <c r="EP804" s="8" t="n">
        <v>185</v>
      </c>
      <c r="EQ804" s="8" t="n">
        <v>23</v>
      </c>
      <c r="ER804" s="8" t="n">
        <v>16</v>
      </c>
      <c r="ES804" s="8" t="n">
        <v>283</v>
      </c>
      <c r="ET804" s="8" t="n">
        <v>166</v>
      </c>
      <c r="EU804" s="8" t="n">
        <v>111</v>
      </c>
      <c r="EV804" s="8" t="n">
        <v>64</v>
      </c>
      <c r="EW804" s="8" t="n">
        <v>14</v>
      </c>
      <c r="EX804" s="8" t="n">
        <v>6</v>
      </c>
      <c r="EY804" s="8" t="n">
        <v>28</v>
      </c>
      <c r="EZ804" s="8" t="n">
        <v>32</v>
      </c>
      <c r="FA804" s="8" t="n">
        <v>0.8</v>
      </c>
      <c r="FB804" s="8" t="n">
        <v>1.1</v>
      </c>
      <c r="FC804" s="8" t="n">
        <v>2</v>
      </c>
      <c r="FD804" s="19" t="n">
        <v>16.18</v>
      </c>
      <c r="FE804" s="18" t="n">
        <f aca="false">FD804/V804</f>
        <v>0.557931034482759</v>
      </c>
      <c r="FF804" s="8" t="n">
        <v>1.222</v>
      </c>
      <c r="FG804" s="8" t="n">
        <v>0.49</v>
      </c>
      <c r="FH804" s="8" t="n">
        <v>0.23</v>
      </c>
      <c r="FI804" s="8" t="n">
        <v>0.72</v>
      </c>
      <c r="FJ804" s="8" t="n">
        <v>2</v>
      </c>
      <c r="FK804" s="8" t="n">
        <v>1</v>
      </c>
      <c r="FL804" s="8" t="n">
        <v>0</v>
      </c>
      <c r="FM804" s="8" t="n">
        <f aca="false">BL804+BS804+AH804+DT804</f>
        <v>51</v>
      </c>
      <c r="FN804" s="19" t="n">
        <f aca="false">IF(DS804&gt;0,(BL804+BR804)/DS804,0)</f>
        <v>5.75</v>
      </c>
      <c r="FO804" s="12" t="n">
        <v>0.0347654042</v>
      </c>
      <c r="FP804" s="19" t="n">
        <f aca="false">Z804-AH804/10</f>
        <v>10.2</v>
      </c>
      <c r="FQ804" s="19" t="n">
        <f aca="false">Z804+DR804/5</f>
        <v>10.8182</v>
      </c>
      <c r="FR804" s="19" t="n">
        <f aca="false">(DX804+DY804)/AL804*60</f>
        <v>118.819553565663</v>
      </c>
      <c r="FS804" s="8" t="n">
        <v>5</v>
      </c>
      <c r="FT804" s="17" t="s">
        <v>326</v>
      </c>
      <c r="FU804" s="8" t="n">
        <v>40</v>
      </c>
      <c r="FV804" s="17" t="s">
        <v>255</v>
      </c>
      <c r="FW804" s="17" t="s">
        <v>280</v>
      </c>
      <c r="FX804" s="23" t="n">
        <v>650000</v>
      </c>
      <c r="FY804" s="23" t="n">
        <v>650000</v>
      </c>
      <c r="FZ804" s="8" t="n">
        <v>30</v>
      </c>
      <c r="GA804" s="8" t="n">
        <v>3</v>
      </c>
      <c r="GB804" s="8" t="n">
        <v>8</v>
      </c>
      <c r="GC804" s="8" t="n">
        <v>11</v>
      </c>
      <c r="GD804" s="8" t="n">
        <v>0</v>
      </c>
      <c r="GE804" s="8" t="n">
        <v>8</v>
      </c>
      <c r="GF804" s="8" t="n">
        <v>52</v>
      </c>
      <c r="GG804" s="8" t="n">
        <v>481</v>
      </c>
      <c r="GH804" s="8" t="n">
        <v>0.8</v>
      </c>
      <c r="GI804" s="8" t="n">
        <v>1.2</v>
      </c>
      <c r="GJ804" s="8" t="n">
        <v>2</v>
      </c>
      <c r="GK804" s="8" t="n">
        <f aca="false">Z804-AH804/10</f>
        <v>10.2</v>
      </c>
      <c r="GL804" s="22"/>
      <c r="GM804" s="22"/>
      <c r="GN804" s="22"/>
      <c r="GO804" s="22"/>
      <c r="GP804" s="22"/>
    </row>
    <row r="805" customFormat="false" ht="13.65" hidden="false" customHeight="true" outlineLevel="0" collapsed="false">
      <c r="A805" s="16" t="n">
        <v>33193</v>
      </c>
      <c r="B805" s="17" t="s">
        <v>3640</v>
      </c>
      <c r="C805" s="17" t="s">
        <v>714</v>
      </c>
      <c r="D805" s="17" t="s">
        <v>283</v>
      </c>
      <c r="E805" s="17" t="s">
        <v>283</v>
      </c>
      <c r="F805" s="8" t="n">
        <v>74</v>
      </c>
      <c r="G805" s="8" t="n">
        <v>210</v>
      </c>
      <c r="H805" s="22"/>
      <c r="I805" s="22"/>
      <c r="J805" s="22"/>
      <c r="K805" s="17" t="s">
        <v>263</v>
      </c>
      <c r="L805" s="8" t="n">
        <v>2014</v>
      </c>
      <c r="M805" s="8" t="n">
        <v>27</v>
      </c>
      <c r="N805" s="8" t="n">
        <v>4</v>
      </c>
      <c r="O805" s="8" t="n">
        <v>8477213</v>
      </c>
      <c r="P805" s="17" t="s">
        <v>3641</v>
      </c>
      <c r="Q805" s="17" t="s">
        <v>3642</v>
      </c>
      <c r="R805" s="17" t="s">
        <v>3643</v>
      </c>
      <c r="S805" s="17" t="s">
        <v>3639</v>
      </c>
      <c r="T805" s="17" t="s">
        <v>313</v>
      </c>
      <c r="U805" s="17" t="s">
        <v>338</v>
      </c>
      <c r="V805" s="8" t="n">
        <v>82</v>
      </c>
      <c r="W805" s="8" t="n">
        <v>12</v>
      </c>
      <c r="X805" s="8" t="n">
        <v>10</v>
      </c>
      <c r="Y805" s="8" t="n">
        <v>6</v>
      </c>
      <c r="Z805" s="8" t="n">
        <v>22</v>
      </c>
      <c r="AA805" s="8" t="n">
        <v>13</v>
      </c>
      <c r="AB805" s="8" t="n">
        <v>63</v>
      </c>
      <c r="AC805" s="18" t="n">
        <f aca="false">Z805/V805</f>
        <v>0.268292682926829</v>
      </c>
      <c r="AD805" s="19" t="n">
        <f aca="false">IF(FZ805&gt;V805,Z805-V805*(GC805-Z805)/(FZ805-V805),0)</f>
        <v>5.42553191489362</v>
      </c>
      <c r="AE805" s="19" t="n">
        <v>8.941</v>
      </c>
      <c r="AF805" s="8" t="n">
        <v>-5</v>
      </c>
      <c r="AG805" s="8" t="n">
        <v>5.8</v>
      </c>
      <c r="AH805" s="8" t="n">
        <v>42</v>
      </c>
      <c r="AI805" s="8" t="n">
        <v>1522</v>
      </c>
      <c r="AJ805" s="8" t="n">
        <v>65339</v>
      </c>
      <c r="AK805" s="19" t="n">
        <v>1088.9833333333</v>
      </c>
      <c r="AL805" s="8" t="n">
        <v>1088.98</v>
      </c>
      <c r="AM805" s="8" t="n">
        <v>1089</v>
      </c>
      <c r="AN805" s="18" t="n">
        <f aca="false">AJ805/60/V805</f>
        <v>13.2802845528455</v>
      </c>
      <c r="AO805" s="8" t="n">
        <v>22.29</v>
      </c>
      <c r="AP805" s="12" t="n">
        <f aca="false">IF(EF805&gt;0,Z805/EF805,0)</f>
        <v>0.666666666666667</v>
      </c>
      <c r="AQ805" s="8" t="n">
        <v>210</v>
      </c>
      <c r="AR805" s="8" t="n">
        <v>209</v>
      </c>
      <c r="AS805" s="8" t="n">
        <v>210</v>
      </c>
      <c r="AT805" s="8" t="n">
        <v>171</v>
      </c>
      <c r="AU805" s="8" t="n">
        <v>171</v>
      </c>
      <c r="AV805" s="8" t="n">
        <v>133</v>
      </c>
      <c r="AW805" s="8" t="n">
        <v>126</v>
      </c>
      <c r="AX805" s="8" t="n">
        <v>66</v>
      </c>
      <c r="AY805" s="8" t="n">
        <v>11</v>
      </c>
      <c r="AZ805" s="8" t="n">
        <v>14</v>
      </c>
      <c r="BA805" s="8" t="n">
        <f aca="false">AY805+AZ805</f>
        <v>25</v>
      </c>
      <c r="BB805" s="8" t="n">
        <v>15.32</v>
      </c>
      <c r="BC805" s="8" t="n">
        <v>27.9323</v>
      </c>
      <c r="BD805" s="19" t="n">
        <v>145</v>
      </c>
      <c r="BE805" s="19" t="n">
        <v>7.98910298596575</v>
      </c>
      <c r="BF805" s="19" t="n">
        <f aca="false">AQ805+BD805</f>
        <v>355</v>
      </c>
      <c r="BG805" s="19" t="n">
        <f aca="false">IF(AL805&gt;0,BF805/AL805*60,0)</f>
        <v>19.5595878712189</v>
      </c>
      <c r="BH805" s="8" t="n">
        <v>194</v>
      </c>
      <c r="BI805" s="8" t="n">
        <v>417</v>
      </c>
      <c r="BJ805" s="8" t="n">
        <v>450</v>
      </c>
      <c r="BK805" s="12" t="n">
        <f aca="false">BH805/(BH805+BJ805)</f>
        <v>0.301242236024845</v>
      </c>
      <c r="BL805" s="8" t="n">
        <v>132</v>
      </c>
      <c r="BM805" s="8" t="n">
        <v>132</v>
      </c>
      <c r="BN805" s="8" t="n">
        <v>98</v>
      </c>
      <c r="BO805" s="8" t="n">
        <f aca="false">BM805-BN805</f>
        <v>34</v>
      </c>
      <c r="BP805" s="8" t="n">
        <v>38</v>
      </c>
      <c r="BQ805" s="8" t="n">
        <v>25</v>
      </c>
      <c r="BR805" s="8" t="n">
        <v>31</v>
      </c>
      <c r="BS805" s="8" t="n">
        <v>59</v>
      </c>
      <c r="BT805" s="12" t="n">
        <f aca="false">BS805/(EA805+BS805)</f>
        <v>0.0692488262910798</v>
      </c>
      <c r="BU805" s="8" t="n">
        <v>76</v>
      </c>
      <c r="BV805" s="8" t="n">
        <v>90</v>
      </c>
      <c r="BW805" s="12" t="n">
        <f aca="false">IF(BU805+BV805&gt;0,BU805/(BU805+BV805),0)</f>
        <v>0.457831325301205</v>
      </c>
      <c r="BX805" s="8" t="n">
        <v>46</v>
      </c>
      <c r="BY805" s="8" t="n">
        <v>45</v>
      </c>
      <c r="BZ805" s="8" t="n">
        <v>19</v>
      </c>
      <c r="CA805" s="8" t="n">
        <v>23</v>
      </c>
      <c r="CB805" s="8" t="n">
        <v>11</v>
      </c>
      <c r="CC805" s="8" t="n">
        <v>22</v>
      </c>
      <c r="CD805" s="8" t="n">
        <v>10</v>
      </c>
      <c r="CE805" s="8" t="n">
        <v>13</v>
      </c>
      <c r="CF805" s="8" t="n">
        <v>40</v>
      </c>
      <c r="CG805" s="8" t="n">
        <v>44</v>
      </c>
      <c r="CH805" s="8" t="n">
        <v>43</v>
      </c>
      <c r="CI805" s="8" t="n">
        <v>55</v>
      </c>
      <c r="CJ805" s="8" t="n">
        <v>0</v>
      </c>
      <c r="CK805" s="8" t="n">
        <v>0</v>
      </c>
      <c r="CL805" s="8" t="n">
        <v>1</v>
      </c>
      <c r="CM805" s="8" t="n">
        <v>0</v>
      </c>
      <c r="CN805" s="8" t="n">
        <v>3</v>
      </c>
      <c r="CO805" s="8" t="n">
        <v>0</v>
      </c>
      <c r="CP805" s="8" t="n">
        <v>1</v>
      </c>
      <c r="CQ805" s="8" t="n">
        <v>1</v>
      </c>
      <c r="CR805" s="8" t="n">
        <v>0</v>
      </c>
      <c r="CS805" s="8" t="n">
        <v>0</v>
      </c>
      <c r="CT805" s="8" t="n">
        <v>2</v>
      </c>
      <c r="CU805" s="8" t="n">
        <v>0</v>
      </c>
      <c r="CV805" s="8" t="n">
        <v>0</v>
      </c>
      <c r="CW805" s="8" t="n">
        <v>9</v>
      </c>
      <c r="CX805" s="8" t="n">
        <v>0</v>
      </c>
      <c r="CY805" s="8" t="n">
        <v>2</v>
      </c>
      <c r="CZ805" s="8" t="n">
        <v>4</v>
      </c>
      <c r="DA805" s="8" t="n">
        <v>32</v>
      </c>
      <c r="DB805" s="8" t="n">
        <v>22</v>
      </c>
      <c r="DC805" s="8" t="n">
        <v>1</v>
      </c>
      <c r="DD805" s="8" t="n">
        <v>8</v>
      </c>
      <c r="DE805" s="8" t="n">
        <v>17</v>
      </c>
      <c r="DF805" s="8" t="n">
        <v>2</v>
      </c>
      <c r="DG805" s="8" t="n">
        <v>12</v>
      </c>
      <c r="DH805" s="8" t="n">
        <v>71</v>
      </c>
      <c r="DI805" s="8" t="n">
        <v>14</v>
      </c>
      <c r="DJ805" s="8" t="n">
        <v>13</v>
      </c>
      <c r="DK805" s="8" t="n">
        <v>14</v>
      </c>
      <c r="DL805" s="8" t="n">
        <v>12</v>
      </c>
      <c r="DM805" s="8" t="n">
        <v>2</v>
      </c>
      <c r="DN805" s="8" t="n">
        <v>14</v>
      </c>
      <c r="DO805" s="8" t="n">
        <v>12</v>
      </c>
      <c r="DP805" s="8" t="n">
        <v>2</v>
      </c>
      <c r="DQ805" s="8" t="n">
        <f aca="false">DJ805-DI805</f>
        <v>-1</v>
      </c>
      <c r="DR805" s="19" t="n">
        <v>-2.767</v>
      </c>
      <c r="DS805" s="8" t="n">
        <v>11</v>
      </c>
      <c r="DT805" s="8" t="n">
        <v>2</v>
      </c>
      <c r="DU805" s="8" t="n">
        <v>0</v>
      </c>
      <c r="DV805" s="8" t="n">
        <v>1</v>
      </c>
      <c r="DW805" s="8" t="n">
        <v>0</v>
      </c>
      <c r="DX805" s="8" t="n">
        <v>878</v>
      </c>
      <c r="DY805" s="8" t="n">
        <v>1100</v>
      </c>
      <c r="DZ805" s="8" t="n">
        <v>669</v>
      </c>
      <c r="EA805" s="8" t="n">
        <v>793</v>
      </c>
      <c r="EB805" s="8" t="n">
        <v>492</v>
      </c>
      <c r="EC805" s="8" t="n">
        <v>555</v>
      </c>
      <c r="ED805" s="8" t="n">
        <v>42.96</v>
      </c>
      <c r="EE805" s="8" t="n">
        <v>47.23</v>
      </c>
      <c r="EF805" s="8" t="n">
        <v>33</v>
      </c>
      <c r="EG805" s="8" t="n">
        <v>50</v>
      </c>
      <c r="EH805" s="12" t="n">
        <f aca="false">EF805/EB805</f>
        <v>0.0670731707317073</v>
      </c>
      <c r="EI805" s="20" t="n">
        <f aca="false">1-EG805/EC805</f>
        <v>0.90990990990991</v>
      </c>
      <c r="EJ805" s="21" t="n">
        <f aca="false">EH805+EI805</f>
        <v>0.976983080641617</v>
      </c>
      <c r="EK805" s="8" t="n">
        <v>878</v>
      </c>
      <c r="EL805" s="8" t="n">
        <v>1099</v>
      </c>
      <c r="EM805" s="8" t="n">
        <v>668</v>
      </c>
      <c r="EN805" s="8" t="n">
        <v>792</v>
      </c>
      <c r="EO805" s="8" t="n">
        <v>491</v>
      </c>
      <c r="EP805" s="8" t="n">
        <v>554</v>
      </c>
      <c r="EQ805" s="8" t="n">
        <v>32</v>
      </c>
      <c r="ER805" s="8" t="n">
        <v>50</v>
      </c>
      <c r="ES805" s="8" t="n">
        <v>420</v>
      </c>
      <c r="ET805" s="8" t="n">
        <v>524</v>
      </c>
      <c r="EU805" s="8" t="n">
        <v>179</v>
      </c>
      <c r="EV805" s="8" t="n">
        <v>188</v>
      </c>
      <c r="EW805" s="8" t="n">
        <v>18</v>
      </c>
      <c r="EX805" s="8" t="n">
        <v>25</v>
      </c>
      <c r="EY805" s="8" t="n">
        <v>79</v>
      </c>
      <c r="EZ805" s="8" t="n">
        <v>66</v>
      </c>
      <c r="FA805" s="8" t="n">
        <v>0.4</v>
      </c>
      <c r="FB805" s="8" t="n">
        <v>1.1</v>
      </c>
      <c r="FC805" s="8" t="n">
        <v>1.5</v>
      </c>
      <c r="FD805" s="19" t="n">
        <v>29.14</v>
      </c>
      <c r="FE805" s="18" t="n">
        <f aca="false">FD805/V805</f>
        <v>0.355365853658537</v>
      </c>
      <c r="FF805" s="8" t="n">
        <v>1.1697</v>
      </c>
      <c r="FG805" s="8" t="n">
        <v>0.02</v>
      </c>
      <c r="FH805" s="8" t="n">
        <v>0.01</v>
      </c>
      <c r="FI805" s="8" t="n">
        <v>0.02</v>
      </c>
      <c r="FJ805" s="8" t="n">
        <v>1</v>
      </c>
      <c r="FK805" s="8" t="n">
        <v>0</v>
      </c>
      <c r="FL805" s="8" t="n">
        <v>0</v>
      </c>
      <c r="FM805" s="8" t="n">
        <f aca="false">BL805+BS805+AH805+DT805</f>
        <v>235</v>
      </c>
      <c r="FN805" s="19" t="n">
        <f aca="false">IF(DS805&gt;0,(BL805+BR805)/DS805,0)</f>
        <v>14.8181818181818</v>
      </c>
      <c r="FO805" s="12" t="n">
        <v>0.0470588235</v>
      </c>
      <c r="FP805" s="19" t="n">
        <f aca="false">Z805-AH805/10</f>
        <v>17.8</v>
      </c>
      <c r="FQ805" s="19" t="n">
        <f aca="false">Z805+DR805/5</f>
        <v>21.4466</v>
      </c>
      <c r="FR805" s="19" t="n">
        <f aca="false">(DX805+DY805)/AL805*60</f>
        <v>108.982717772595</v>
      </c>
      <c r="FS805" s="22"/>
      <c r="FT805" s="22"/>
      <c r="FU805" s="22"/>
      <c r="FV805" s="17" t="s">
        <v>1439</v>
      </c>
      <c r="FW805" s="17" t="s">
        <v>280</v>
      </c>
      <c r="FX805" s="23" t="n">
        <v>775000</v>
      </c>
      <c r="FY805" s="23" t="n">
        <v>775000</v>
      </c>
      <c r="FZ805" s="8" t="n">
        <v>176</v>
      </c>
      <c r="GA805" s="8" t="n">
        <v>21</v>
      </c>
      <c r="GB805" s="8" t="n">
        <v>20</v>
      </c>
      <c r="GC805" s="8" t="n">
        <v>41</v>
      </c>
      <c r="GD805" s="8" t="n">
        <v>-13</v>
      </c>
      <c r="GE805" s="8" t="n">
        <v>69</v>
      </c>
      <c r="GF805" s="8" t="n">
        <v>259</v>
      </c>
      <c r="GG805" s="8" t="n">
        <v>2159</v>
      </c>
      <c r="GH805" s="8" t="n">
        <v>0.6</v>
      </c>
      <c r="GI805" s="8" t="n">
        <v>2.1</v>
      </c>
      <c r="GJ805" s="8" t="n">
        <v>2.8</v>
      </c>
      <c r="GK805" s="8" t="n">
        <f aca="false">Z805-AH805/10</f>
        <v>17.8</v>
      </c>
      <c r="GL805" s="22"/>
      <c r="GM805" s="22"/>
      <c r="GN805" s="22"/>
      <c r="GO805" s="22"/>
      <c r="GP805" s="22"/>
    </row>
    <row r="806" customFormat="false" ht="13.65" hidden="false" customHeight="true" outlineLevel="0" collapsed="false">
      <c r="A806" s="16" t="n">
        <v>35346</v>
      </c>
      <c r="B806" s="17" t="s">
        <v>3644</v>
      </c>
      <c r="C806" s="22"/>
      <c r="D806" s="17" t="s">
        <v>1137</v>
      </c>
      <c r="E806" s="17" t="s">
        <v>1137</v>
      </c>
      <c r="F806" s="8" t="n">
        <v>72</v>
      </c>
      <c r="G806" s="8" t="n">
        <v>215</v>
      </c>
      <c r="H806" s="8" t="n">
        <v>2015</v>
      </c>
      <c r="I806" s="8" t="n">
        <v>1</v>
      </c>
      <c r="J806" s="8" t="n">
        <v>9</v>
      </c>
      <c r="K806" s="17" t="s">
        <v>263</v>
      </c>
      <c r="L806" s="8" t="n">
        <v>2016</v>
      </c>
      <c r="M806" s="8" t="n">
        <v>21</v>
      </c>
      <c r="N806" s="8" t="n">
        <v>2</v>
      </c>
      <c r="O806" s="8" t="n">
        <v>8478414</v>
      </c>
      <c r="P806" s="17" t="s">
        <v>3645</v>
      </c>
      <c r="Q806" s="17" t="s">
        <v>3646</v>
      </c>
      <c r="R806" s="17" t="s">
        <v>3647</v>
      </c>
      <c r="S806" s="17" t="s">
        <v>3648</v>
      </c>
      <c r="T806" s="17" t="s">
        <v>299</v>
      </c>
      <c r="U806" s="17" t="s">
        <v>694</v>
      </c>
      <c r="V806" s="8" t="n">
        <v>81</v>
      </c>
      <c r="W806" s="8" t="n">
        <v>21</v>
      </c>
      <c r="X806" s="8" t="n">
        <v>15</v>
      </c>
      <c r="Y806" s="8" t="n">
        <v>5</v>
      </c>
      <c r="Z806" s="8" t="n">
        <v>36</v>
      </c>
      <c r="AA806" s="8" t="n">
        <v>9</v>
      </c>
      <c r="AB806" s="8" t="n">
        <v>31</v>
      </c>
      <c r="AC806" s="18" t="n">
        <f aca="false">Z806/V806</f>
        <v>0.444444444444444</v>
      </c>
      <c r="AD806" s="19" t="n">
        <f aca="false">IF(FZ806&gt;V806,Z806-V806*(GC806-Z806)/(FZ806-V806),0)</f>
        <v>21.7058823529412</v>
      </c>
      <c r="AE806" s="19" t="n">
        <v>14.759</v>
      </c>
      <c r="AF806" s="8" t="n">
        <v>2</v>
      </c>
      <c r="AG806" s="8" t="n">
        <v>5.3</v>
      </c>
      <c r="AH806" s="8" t="n">
        <v>51</v>
      </c>
      <c r="AI806" s="8" t="n">
        <v>1656</v>
      </c>
      <c r="AJ806" s="8" t="n">
        <v>72257</v>
      </c>
      <c r="AK806" s="19" t="n">
        <v>1204.2833333333</v>
      </c>
      <c r="AL806" s="8" t="n">
        <v>1204.28</v>
      </c>
      <c r="AM806" s="8" t="n">
        <v>1204</v>
      </c>
      <c r="AN806" s="18" t="n">
        <f aca="false">AJ806/60/V806</f>
        <v>14.867695473251</v>
      </c>
      <c r="AO806" s="8" t="n">
        <v>24.86</v>
      </c>
      <c r="AP806" s="12" t="n">
        <f aca="false">IF(EF806&gt;0,Z806/EF806,0)</f>
        <v>0.590163934426229</v>
      </c>
      <c r="AQ806" s="8" t="n">
        <v>360</v>
      </c>
      <c r="AR806" s="8" t="n">
        <v>361</v>
      </c>
      <c r="AS806" s="8" t="n">
        <v>360</v>
      </c>
      <c r="AT806" s="8" t="n">
        <v>295</v>
      </c>
      <c r="AU806" s="8" t="n">
        <v>295</v>
      </c>
      <c r="AV806" s="8" t="n">
        <v>210</v>
      </c>
      <c r="AW806" s="8" t="n">
        <v>251</v>
      </c>
      <c r="AX806" s="8" t="n">
        <v>126</v>
      </c>
      <c r="AY806" s="8" t="n">
        <v>9</v>
      </c>
      <c r="AZ806" s="8" t="n">
        <v>24</v>
      </c>
      <c r="BA806" s="8" t="n">
        <f aca="false">AY806+AZ806</f>
        <v>33</v>
      </c>
      <c r="BB806" s="8" t="n">
        <v>25.81</v>
      </c>
      <c r="BC806" s="8" t="n">
        <v>25.7143</v>
      </c>
      <c r="BD806" s="19" t="n">
        <v>117.1</v>
      </c>
      <c r="BE806" s="19" t="n">
        <v>5.83417523561747</v>
      </c>
      <c r="BF806" s="19" t="n">
        <f aca="false">AQ806+BD806</f>
        <v>477.1</v>
      </c>
      <c r="BG806" s="19" t="n">
        <f aca="false">IF(AL806&gt;0,BF806/AL806*60,0)</f>
        <v>23.7702195502707</v>
      </c>
      <c r="BH806" s="8" t="n">
        <v>412</v>
      </c>
      <c r="BI806" s="8" t="n">
        <v>392</v>
      </c>
      <c r="BJ806" s="8" t="n">
        <v>326</v>
      </c>
      <c r="BK806" s="12" t="n">
        <f aca="false">BH806/(BH806+BJ806)</f>
        <v>0.558265582655827</v>
      </c>
      <c r="BL806" s="8" t="n">
        <v>105</v>
      </c>
      <c r="BM806" s="8" t="n">
        <v>105</v>
      </c>
      <c r="BN806" s="8" t="n">
        <v>142</v>
      </c>
      <c r="BO806" s="8" t="n">
        <f aca="false">BM806-BN806</f>
        <v>-37</v>
      </c>
      <c r="BP806" s="8" t="n">
        <v>85</v>
      </c>
      <c r="BQ806" s="8" t="n">
        <v>40</v>
      </c>
      <c r="BR806" s="8" t="n">
        <v>48</v>
      </c>
      <c r="BS806" s="8" t="n">
        <v>48</v>
      </c>
      <c r="BT806" s="12" t="n">
        <f aca="false">BS806/(EA806+BS806)</f>
        <v>0.0556199304750869</v>
      </c>
      <c r="BU806" s="8" t="n">
        <v>71</v>
      </c>
      <c r="BV806" s="8" t="n">
        <v>75</v>
      </c>
      <c r="BW806" s="12" t="n">
        <f aca="false">IF(BU806+BV806&gt;0,BU806/(BU806+BV806),0)</f>
        <v>0.486301369863014</v>
      </c>
      <c r="BX806" s="8" t="n">
        <v>24</v>
      </c>
      <c r="BY806" s="8" t="n">
        <v>20</v>
      </c>
      <c r="BZ806" s="8" t="n">
        <v>18</v>
      </c>
      <c r="CA806" s="8" t="n">
        <v>20</v>
      </c>
      <c r="CB806" s="8" t="n">
        <v>29</v>
      </c>
      <c r="CC806" s="8" t="n">
        <v>35</v>
      </c>
      <c r="CD806" s="8" t="n">
        <v>23</v>
      </c>
      <c r="CE806" s="8" t="n">
        <v>25</v>
      </c>
      <c r="CF806" s="8" t="n">
        <v>31</v>
      </c>
      <c r="CG806" s="8" t="n">
        <v>28</v>
      </c>
      <c r="CH806" s="8" t="n">
        <v>33</v>
      </c>
      <c r="CI806" s="8" t="n">
        <v>42</v>
      </c>
      <c r="CJ806" s="8" t="n">
        <v>0</v>
      </c>
      <c r="CK806" s="8" t="n">
        <v>0</v>
      </c>
      <c r="CL806" s="8" t="n">
        <v>2</v>
      </c>
      <c r="CM806" s="8" t="n">
        <v>4</v>
      </c>
      <c r="CN806" s="8" t="n">
        <v>0</v>
      </c>
      <c r="CO806" s="8" t="n">
        <v>0</v>
      </c>
      <c r="CP806" s="8" t="n">
        <v>0</v>
      </c>
      <c r="CQ806" s="8" t="n">
        <v>2</v>
      </c>
      <c r="CR806" s="8" t="n">
        <v>3</v>
      </c>
      <c r="CS806" s="8" t="n">
        <v>2</v>
      </c>
      <c r="CT806" s="8" t="n">
        <v>2</v>
      </c>
      <c r="CU806" s="8" t="n">
        <v>3</v>
      </c>
      <c r="CV806" s="8" t="n">
        <v>0</v>
      </c>
      <c r="CW806" s="8" t="n">
        <v>9</v>
      </c>
      <c r="CX806" s="8" t="n">
        <v>0</v>
      </c>
      <c r="CY806" s="8" t="n">
        <v>4</v>
      </c>
      <c r="CZ806" s="8" t="n">
        <v>9</v>
      </c>
      <c r="DA806" s="8" t="n">
        <v>72</v>
      </c>
      <c r="DB806" s="8" t="n">
        <v>37</v>
      </c>
      <c r="DC806" s="8" t="n">
        <v>13</v>
      </c>
      <c r="DD806" s="8" t="n">
        <v>12</v>
      </c>
      <c r="DE806" s="8" t="n">
        <v>14</v>
      </c>
      <c r="DF806" s="8" t="n">
        <v>13</v>
      </c>
      <c r="DG806" s="8" t="n">
        <v>9</v>
      </c>
      <c r="DH806" s="8" t="n">
        <v>112</v>
      </c>
      <c r="DI806" s="8" t="n">
        <v>20</v>
      </c>
      <c r="DJ806" s="8" t="n">
        <v>34</v>
      </c>
      <c r="DK806" s="8" t="n">
        <v>19</v>
      </c>
      <c r="DL806" s="8" t="n">
        <v>19</v>
      </c>
      <c r="DM806" s="8" t="n">
        <v>0</v>
      </c>
      <c r="DN806" s="8" t="n">
        <v>33</v>
      </c>
      <c r="DO806" s="8" t="n">
        <v>33</v>
      </c>
      <c r="DP806" s="8" t="n">
        <v>0</v>
      </c>
      <c r="DQ806" s="8" t="n">
        <f aca="false">DJ806-DI806</f>
        <v>14</v>
      </c>
      <c r="DR806" s="19" t="n">
        <v>7.166</v>
      </c>
      <c r="DS806" s="8" t="n">
        <v>18</v>
      </c>
      <c r="DT806" s="8" t="n">
        <v>1</v>
      </c>
      <c r="DU806" s="8" t="n">
        <v>0</v>
      </c>
      <c r="DV806" s="8" t="n">
        <v>0</v>
      </c>
      <c r="DW806" s="8" t="n">
        <v>1</v>
      </c>
      <c r="DX806" s="8" t="n">
        <v>1384</v>
      </c>
      <c r="DY806" s="8" t="n">
        <v>1136</v>
      </c>
      <c r="DZ806" s="8" t="n">
        <v>1021</v>
      </c>
      <c r="EA806" s="8" t="n">
        <v>815</v>
      </c>
      <c r="EB806" s="8" t="n">
        <v>728</v>
      </c>
      <c r="EC806" s="8" t="n">
        <v>594</v>
      </c>
      <c r="ED806" s="8" t="n">
        <v>68.12</v>
      </c>
      <c r="EE806" s="8" t="n">
        <v>49.34</v>
      </c>
      <c r="EF806" s="8" t="n">
        <v>61</v>
      </c>
      <c r="EG806" s="8" t="n">
        <v>49</v>
      </c>
      <c r="EH806" s="12" t="n">
        <f aca="false">EF806/EB806</f>
        <v>0.0837912087912088</v>
      </c>
      <c r="EI806" s="20" t="n">
        <f aca="false">1-EG806/EC806</f>
        <v>0.917508417508418</v>
      </c>
      <c r="EJ806" s="21" t="n">
        <f aca="false">EH806+EI806</f>
        <v>1.00129962629963</v>
      </c>
      <c r="EK806" s="8" t="n">
        <v>1382</v>
      </c>
      <c r="EL806" s="8" t="n">
        <v>1137</v>
      </c>
      <c r="EM806" s="8" t="n">
        <v>1019</v>
      </c>
      <c r="EN806" s="8" t="n">
        <v>816</v>
      </c>
      <c r="EO806" s="8" t="n">
        <v>727</v>
      </c>
      <c r="EP806" s="8" t="n">
        <v>596</v>
      </c>
      <c r="EQ806" s="8" t="n">
        <v>61</v>
      </c>
      <c r="ER806" s="8" t="n">
        <v>50</v>
      </c>
      <c r="ES806" s="8" t="n">
        <v>719</v>
      </c>
      <c r="ET806" s="8" t="n">
        <v>559</v>
      </c>
      <c r="EU806" s="8" t="n">
        <v>299</v>
      </c>
      <c r="EV806" s="8" t="n">
        <v>228</v>
      </c>
      <c r="EW806" s="8" t="n">
        <v>38</v>
      </c>
      <c r="EX806" s="8" t="n">
        <v>31</v>
      </c>
      <c r="EY806" s="8" t="n">
        <v>71</v>
      </c>
      <c r="EZ806" s="8" t="n">
        <v>90</v>
      </c>
      <c r="FA806" s="8" t="n">
        <v>2.4</v>
      </c>
      <c r="FB806" s="8" t="n">
        <v>1.6</v>
      </c>
      <c r="FC806" s="8" t="n">
        <v>4</v>
      </c>
      <c r="FD806" s="19" t="n">
        <v>51.53</v>
      </c>
      <c r="FE806" s="18" t="n">
        <f aca="false">FD806/V806</f>
        <v>0.636172839506173</v>
      </c>
      <c r="FF806" s="8" t="n">
        <v>4.8398</v>
      </c>
      <c r="FG806" s="8" t="n">
        <v>1.48</v>
      </c>
      <c r="FH806" s="8" t="n">
        <v>0</v>
      </c>
      <c r="FI806" s="8" t="n">
        <v>1.47</v>
      </c>
      <c r="FJ806" s="22"/>
      <c r="FK806" s="22"/>
      <c r="FL806" s="22"/>
      <c r="FM806" s="8" t="n">
        <f aca="false">BL806+BS806+AH806+DT806</f>
        <v>205</v>
      </c>
      <c r="FN806" s="19" t="n">
        <f aca="false">IF(DS806&gt;0,(BL806+BR806)/DS806,0)</f>
        <v>8.5</v>
      </c>
      <c r="FO806" s="12" t="n">
        <v>0.0940675188</v>
      </c>
      <c r="FP806" s="19" t="n">
        <f aca="false">Z806-AH806/10</f>
        <v>30.9</v>
      </c>
      <c r="FQ806" s="19" t="n">
        <f aca="false">Z806+DR806/5</f>
        <v>37.4332</v>
      </c>
      <c r="FR806" s="19" t="n">
        <f aca="false">(DX806+DY806)/AL806*60</f>
        <v>125.55219716345</v>
      </c>
      <c r="FS806" s="22"/>
      <c r="FT806" s="22"/>
      <c r="FU806" s="22"/>
      <c r="FV806" s="22"/>
      <c r="FW806" s="17" t="s">
        <v>270</v>
      </c>
      <c r="FX806" s="23" t="n">
        <v>925000</v>
      </c>
      <c r="FY806" s="23" t="n">
        <v>894167</v>
      </c>
      <c r="FZ806" s="8" t="n">
        <v>115</v>
      </c>
      <c r="GA806" s="8" t="n">
        <v>24</v>
      </c>
      <c r="GB806" s="8" t="n">
        <v>18</v>
      </c>
      <c r="GC806" s="8" t="n">
        <v>42</v>
      </c>
      <c r="GD806" s="8" t="n">
        <v>3</v>
      </c>
      <c r="GE806" s="8" t="n">
        <v>61</v>
      </c>
      <c r="GF806" s="8" t="n">
        <v>295</v>
      </c>
      <c r="GG806" s="8" t="n">
        <v>1628</v>
      </c>
      <c r="GH806" s="8" t="n">
        <v>2.2</v>
      </c>
      <c r="GI806" s="8" t="n">
        <v>2.2</v>
      </c>
      <c r="GJ806" s="8" t="n">
        <v>4.3</v>
      </c>
      <c r="GK806" s="8" t="n">
        <f aca="false">Z806-AH806/10</f>
        <v>30.9</v>
      </c>
      <c r="GL806" s="22"/>
      <c r="GM806" s="22"/>
      <c r="GN806" s="22"/>
      <c r="GO806" s="22"/>
      <c r="GP806" s="22"/>
    </row>
    <row r="807" customFormat="false" ht="13.65" hidden="false" customHeight="true" outlineLevel="0" collapsed="false">
      <c r="A807" s="16" t="n">
        <v>33979</v>
      </c>
      <c r="B807" s="17" t="s">
        <v>3649</v>
      </c>
      <c r="C807" s="22"/>
      <c r="D807" s="17" t="s">
        <v>1302</v>
      </c>
      <c r="E807" s="17" t="s">
        <v>1302</v>
      </c>
      <c r="F807" s="8" t="n">
        <v>71</v>
      </c>
      <c r="G807" s="8" t="n">
        <v>188</v>
      </c>
      <c r="H807" s="8" t="n">
        <v>2011</v>
      </c>
      <c r="I807" s="8" t="n">
        <v>4</v>
      </c>
      <c r="J807" s="8" t="n">
        <v>114</v>
      </c>
      <c r="K807" s="17" t="s">
        <v>263</v>
      </c>
      <c r="L807" s="8" t="n">
        <v>2014</v>
      </c>
      <c r="M807" s="8" t="n">
        <v>25</v>
      </c>
      <c r="N807" s="8" t="n">
        <v>4</v>
      </c>
      <c r="O807" s="8" t="n">
        <v>8476356</v>
      </c>
      <c r="P807" s="17" t="s">
        <v>3650</v>
      </c>
      <c r="Q807" s="17" t="s">
        <v>3651</v>
      </c>
      <c r="R807" s="17" t="s">
        <v>3652</v>
      </c>
      <c r="S807" s="17" t="s">
        <v>3653</v>
      </c>
      <c r="T807" s="17" t="s">
        <v>817</v>
      </c>
      <c r="U807" s="17" t="s">
        <v>3654</v>
      </c>
      <c r="V807" s="8" t="n">
        <v>78</v>
      </c>
      <c r="W807" s="8" t="n">
        <v>12</v>
      </c>
      <c r="X807" s="8" t="n">
        <v>13</v>
      </c>
      <c r="Y807" s="8" t="n">
        <v>10</v>
      </c>
      <c r="Z807" s="8" t="n">
        <v>25</v>
      </c>
      <c r="AA807" s="8" t="n">
        <v>0</v>
      </c>
      <c r="AB807" s="8" t="n">
        <v>0</v>
      </c>
      <c r="AC807" s="18" t="n">
        <f aca="false">Z807/V807</f>
        <v>0.32051282051282</v>
      </c>
      <c r="AD807" s="19" t="n">
        <f aca="false">IF(FZ807&gt;V807,Z807-V807*(GC807-Z807)/(FZ807-V807),0)</f>
        <v>-5.66666666666667</v>
      </c>
      <c r="AE807" s="19" t="n">
        <v>9.856</v>
      </c>
      <c r="AF807" s="8" t="n">
        <v>-12</v>
      </c>
      <c r="AG807" s="8" t="n">
        <v>-7.6</v>
      </c>
      <c r="AH807" s="8" t="n">
        <v>6</v>
      </c>
      <c r="AI807" s="8" t="n">
        <v>1692</v>
      </c>
      <c r="AJ807" s="8" t="n">
        <v>68573</v>
      </c>
      <c r="AK807" s="19" t="n">
        <v>1142.8833333333</v>
      </c>
      <c r="AL807" s="8" t="n">
        <v>1142.07</v>
      </c>
      <c r="AM807" s="8" t="n">
        <v>1143</v>
      </c>
      <c r="AN807" s="18" t="n">
        <f aca="false">AJ807/60/V807</f>
        <v>14.6523504273504</v>
      </c>
      <c r="AO807" s="8" t="n">
        <v>24.43</v>
      </c>
      <c r="AP807" s="12" t="n">
        <f aca="false">IF(EF807&gt;0,Z807/EF807,0)</f>
        <v>0.641025641025641</v>
      </c>
      <c r="AQ807" s="8" t="n">
        <v>213</v>
      </c>
      <c r="AR807" s="8" t="n">
        <v>213</v>
      </c>
      <c r="AS807" s="8" t="n">
        <v>213</v>
      </c>
      <c r="AT807" s="8" t="n">
        <v>167</v>
      </c>
      <c r="AU807" s="8" t="n">
        <v>167</v>
      </c>
      <c r="AV807" s="8" t="n">
        <v>114</v>
      </c>
      <c r="AW807" s="8" t="n">
        <v>117</v>
      </c>
      <c r="AX807" s="8" t="n">
        <v>66</v>
      </c>
      <c r="AY807" s="8" t="n">
        <v>11</v>
      </c>
      <c r="AZ807" s="8" t="n">
        <v>17</v>
      </c>
      <c r="BA807" s="8" t="n">
        <f aca="false">AY807+AZ807</f>
        <v>28</v>
      </c>
      <c r="BB807" s="8" t="n">
        <v>12.73</v>
      </c>
      <c r="BC807" s="8" t="n">
        <v>26.5351</v>
      </c>
      <c r="BD807" s="19" t="n">
        <v>259.4</v>
      </c>
      <c r="BE807" s="19" t="n">
        <v>13.6181879165273</v>
      </c>
      <c r="BF807" s="19" t="n">
        <f aca="false">AQ807+BD807</f>
        <v>472.4</v>
      </c>
      <c r="BG807" s="19" t="n">
        <f aca="false">IF(AL807&gt;0,BF807/AL807*60,0)</f>
        <v>24.8180934618719</v>
      </c>
      <c r="BH807" s="8" t="n">
        <v>343</v>
      </c>
      <c r="BI807" s="8" t="n">
        <v>375</v>
      </c>
      <c r="BJ807" s="8" t="n">
        <v>438</v>
      </c>
      <c r="BK807" s="12" t="n">
        <f aca="false">BH807/(BH807+BJ807)</f>
        <v>0.439180537772087</v>
      </c>
      <c r="BL807" s="8" t="n">
        <v>96</v>
      </c>
      <c r="BM807" s="8" t="n">
        <v>96</v>
      </c>
      <c r="BN807" s="8" t="n">
        <v>90</v>
      </c>
      <c r="BO807" s="8" t="n">
        <f aca="false">BM807-BN807</f>
        <v>6</v>
      </c>
      <c r="BP807" s="8" t="n">
        <v>53</v>
      </c>
      <c r="BQ807" s="8" t="n">
        <v>8</v>
      </c>
      <c r="BR807" s="8" t="n">
        <v>18</v>
      </c>
      <c r="BS807" s="8" t="n">
        <v>41</v>
      </c>
      <c r="BT807" s="12" t="n">
        <f aca="false">BS807/(EA807+BS807)</f>
        <v>0.0427974947807933</v>
      </c>
      <c r="BU807" s="8" t="n">
        <v>22</v>
      </c>
      <c r="BV807" s="8" t="n">
        <v>24</v>
      </c>
      <c r="BW807" s="12" t="n">
        <f aca="false">IF(BU807+BV807&gt;0,BU807/(BU807+BV807),0)</f>
        <v>0.478260869565217</v>
      </c>
      <c r="BX807" s="8" t="n">
        <v>4</v>
      </c>
      <c r="BY807" s="8" t="n">
        <v>9</v>
      </c>
      <c r="BZ807" s="8" t="n">
        <v>1</v>
      </c>
      <c r="CA807" s="8" t="n">
        <v>5</v>
      </c>
      <c r="CB807" s="8" t="n">
        <v>17</v>
      </c>
      <c r="CC807" s="8" t="n">
        <v>10</v>
      </c>
      <c r="CD807" s="8" t="n">
        <v>2</v>
      </c>
      <c r="CE807" s="8" t="n">
        <v>3</v>
      </c>
      <c r="CF807" s="8" t="n">
        <v>12</v>
      </c>
      <c r="CG807" s="8" t="n">
        <v>9</v>
      </c>
      <c r="CH807" s="8" t="n">
        <v>12</v>
      </c>
      <c r="CI807" s="8" t="n">
        <v>17</v>
      </c>
      <c r="CJ807" s="8" t="n">
        <v>0</v>
      </c>
      <c r="CK807" s="8" t="n">
        <v>0</v>
      </c>
      <c r="CL807" s="8" t="n">
        <v>2</v>
      </c>
      <c r="CM807" s="8" t="n">
        <v>0</v>
      </c>
      <c r="CN807" s="8" t="n">
        <v>1</v>
      </c>
      <c r="CO807" s="8" t="n">
        <v>0</v>
      </c>
      <c r="CP807" s="8" t="n">
        <v>0</v>
      </c>
      <c r="CQ807" s="8" t="n">
        <v>0</v>
      </c>
      <c r="CR807" s="8" t="n">
        <v>0</v>
      </c>
      <c r="CS807" s="8" t="n">
        <v>1</v>
      </c>
      <c r="CT807" s="8" t="n">
        <v>3</v>
      </c>
      <c r="CU807" s="8" t="n">
        <v>1</v>
      </c>
      <c r="CV807" s="8" t="n">
        <v>0</v>
      </c>
      <c r="CW807" s="8" t="n">
        <v>7</v>
      </c>
      <c r="CX807" s="8" t="n">
        <v>1</v>
      </c>
      <c r="CY807" s="8" t="n">
        <v>0</v>
      </c>
      <c r="CZ807" s="8" t="n">
        <v>2</v>
      </c>
      <c r="DA807" s="8" t="n">
        <v>50</v>
      </c>
      <c r="DB807" s="8" t="n">
        <v>14</v>
      </c>
      <c r="DC807" s="8" t="n">
        <v>1</v>
      </c>
      <c r="DD807" s="8" t="n">
        <v>6</v>
      </c>
      <c r="DE807" s="8" t="n">
        <v>10</v>
      </c>
      <c r="DF807" s="8" t="n">
        <v>14</v>
      </c>
      <c r="DG807" s="8" t="n">
        <v>2</v>
      </c>
      <c r="DH807" s="8" t="n">
        <v>67</v>
      </c>
      <c r="DI807" s="8" t="n">
        <v>3</v>
      </c>
      <c r="DJ807" s="8" t="n">
        <v>11</v>
      </c>
      <c r="DK807" s="8" t="n">
        <v>3</v>
      </c>
      <c r="DL807" s="8" t="n">
        <v>3</v>
      </c>
      <c r="DM807" s="8" t="n">
        <v>0</v>
      </c>
      <c r="DN807" s="8" t="n">
        <v>10</v>
      </c>
      <c r="DO807" s="8" t="n">
        <v>10</v>
      </c>
      <c r="DP807" s="8" t="n">
        <v>0</v>
      </c>
      <c r="DQ807" s="8" t="n">
        <f aca="false">DJ807-DI807</f>
        <v>8</v>
      </c>
      <c r="DR807" s="19" t="n">
        <v>1.528</v>
      </c>
      <c r="DS807" s="8" t="n">
        <v>3</v>
      </c>
      <c r="DT807" s="8" t="n">
        <v>0</v>
      </c>
      <c r="DU807" s="8" t="n">
        <v>0</v>
      </c>
      <c r="DV807" s="8" t="n">
        <v>0</v>
      </c>
      <c r="DW807" s="8" t="n">
        <v>0</v>
      </c>
      <c r="DX807" s="8" t="n">
        <v>1009</v>
      </c>
      <c r="DY807" s="8" t="n">
        <v>1220</v>
      </c>
      <c r="DZ807" s="8" t="n">
        <v>738</v>
      </c>
      <c r="EA807" s="8" t="n">
        <v>917</v>
      </c>
      <c r="EB807" s="8" t="n">
        <v>512</v>
      </c>
      <c r="EC807" s="8" t="n">
        <v>630</v>
      </c>
      <c r="ED807" s="8" t="n">
        <v>42.77</v>
      </c>
      <c r="EE807" s="8" t="n">
        <v>58.43</v>
      </c>
      <c r="EF807" s="8" t="n">
        <v>39</v>
      </c>
      <c r="EG807" s="8" t="n">
        <v>60</v>
      </c>
      <c r="EH807" s="12" t="n">
        <f aca="false">EF807/EB807</f>
        <v>0.076171875</v>
      </c>
      <c r="EI807" s="20" t="n">
        <f aca="false">1-EG807/EC807</f>
        <v>0.904761904761905</v>
      </c>
      <c r="EJ807" s="21" t="n">
        <f aca="false">EH807+EI807</f>
        <v>0.980933779761905</v>
      </c>
      <c r="EK807" s="8" t="n">
        <v>1010</v>
      </c>
      <c r="EL807" s="8" t="n">
        <v>1221</v>
      </c>
      <c r="EM807" s="8" t="n">
        <v>737</v>
      </c>
      <c r="EN807" s="8" t="n">
        <v>918</v>
      </c>
      <c r="EO807" s="8" t="n">
        <v>512</v>
      </c>
      <c r="EP807" s="8" t="n">
        <v>632</v>
      </c>
      <c r="EQ807" s="8" t="n">
        <v>41</v>
      </c>
      <c r="ER807" s="8" t="n">
        <v>60</v>
      </c>
      <c r="ES807" s="8" t="n">
        <v>460</v>
      </c>
      <c r="ET807" s="8" t="n">
        <v>578</v>
      </c>
      <c r="EU807" s="8" t="n">
        <v>188</v>
      </c>
      <c r="EV807" s="8" t="n">
        <v>226</v>
      </c>
      <c r="EW807" s="8" t="n">
        <v>24</v>
      </c>
      <c r="EX807" s="8" t="n">
        <v>31</v>
      </c>
      <c r="EY807" s="8" t="n">
        <v>44</v>
      </c>
      <c r="EZ807" s="8" t="n">
        <v>58</v>
      </c>
      <c r="FA807" s="8" t="n">
        <v>0.6</v>
      </c>
      <c r="FB807" s="8" t="n">
        <v>1.1</v>
      </c>
      <c r="FC807" s="8" t="n">
        <v>1.7</v>
      </c>
      <c r="FD807" s="19" t="n">
        <v>20.93</v>
      </c>
      <c r="FE807" s="18" t="n">
        <f aca="false">FD807/V807</f>
        <v>0.268333333333333</v>
      </c>
      <c r="FF807" s="8" t="n">
        <v>1.4478</v>
      </c>
      <c r="FG807" s="8" t="n">
        <v>0.05</v>
      </c>
      <c r="FH807" s="8" t="n">
        <v>0.15</v>
      </c>
      <c r="FI807" s="8" t="n">
        <v>0.2</v>
      </c>
      <c r="FJ807" s="8" t="n">
        <v>1</v>
      </c>
      <c r="FK807" s="8" t="n">
        <v>0</v>
      </c>
      <c r="FL807" s="8" t="n">
        <v>0</v>
      </c>
      <c r="FM807" s="8" t="n">
        <f aca="false">BL807+BS807+AH807+DT807</f>
        <v>143</v>
      </c>
      <c r="FN807" s="19" t="n">
        <f aca="false">IF(DS807&gt;0,(BL807+BR807)/DS807,0)</f>
        <v>38</v>
      </c>
      <c r="FO807" s="12" t="n">
        <v>0.1275092198</v>
      </c>
      <c r="FP807" s="19" t="n">
        <f aca="false">Z807-AH807/10</f>
        <v>24.4</v>
      </c>
      <c r="FQ807" s="19" t="n">
        <f aca="false">Z807+DR807/5</f>
        <v>25.3056</v>
      </c>
      <c r="FR807" s="19" t="n">
        <f aca="false">(DX807+DY807)/AL807*60</f>
        <v>117.103154797867</v>
      </c>
      <c r="FS807" s="22"/>
      <c r="FT807" s="22"/>
      <c r="FU807" s="22"/>
      <c r="FV807" s="22"/>
      <c r="FW807" s="17" t="s">
        <v>270</v>
      </c>
      <c r="FX807" s="23" t="n">
        <v>2450000</v>
      </c>
      <c r="FY807" s="23" t="n">
        <v>2225000</v>
      </c>
      <c r="FZ807" s="8" t="n">
        <v>312</v>
      </c>
      <c r="GA807" s="8" t="n">
        <v>55</v>
      </c>
      <c r="GB807" s="8" t="n">
        <v>62</v>
      </c>
      <c r="GC807" s="8" t="n">
        <v>117</v>
      </c>
      <c r="GD807" s="8" t="n">
        <v>-60</v>
      </c>
      <c r="GE807" s="8" t="n">
        <v>36</v>
      </c>
      <c r="GF807" s="8" t="n">
        <v>647</v>
      </c>
      <c r="GG807" s="8" t="n">
        <v>5164</v>
      </c>
      <c r="GH807" s="8" t="n">
        <v>4.5</v>
      </c>
      <c r="GI807" s="8" t="n">
        <v>3.9</v>
      </c>
      <c r="GJ807" s="8" t="n">
        <v>8.4</v>
      </c>
      <c r="GK807" s="8" t="n">
        <f aca="false">Z807-AH807/10</f>
        <v>24.4</v>
      </c>
      <c r="GL807" s="22"/>
      <c r="GM807" s="22"/>
      <c r="GN807" s="22"/>
      <c r="GO807" s="22"/>
      <c r="GP807" s="22"/>
    </row>
    <row r="808" customFormat="false" ht="13.65" hidden="false" customHeight="true" outlineLevel="0" collapsed="false">
      <c r="A808" s="16" t="n">
        <v>30991</v>
      </c>
      <c r="B808" s="17" t="s">
        <v>3655</v>
      </c>
      <c r="C808" s="22"/>
      <c r="D808" s="17" t="s">
        <v>321</v>
      </c>
      <c r="E808" s="17" t="s">
        <v>321</v>
      </c>
      <c r="F808" s="8" t="n">
        <v>70</v>
      </c>
      <c r="G808" s="8" t="n">
        <v>180</v>
      </c>
      <c r="H808" s="8" t="n">
        <v>2003</v>
      </c>
      <c r="I808" s="8" t="n">
        <v>8</v>
      </c>
      <c r="J808" s="8" t="n">
        <v>239</v>
      </c>
      <c r="K808" s="17" t="s">
        <v>263</v>
      </c>
      <c r="L808" s="8" t="n">
        <v>2007</v>
      </c>
      <c r="M808" s="8" t="n">
        <v>33</v>
      </c>
      <c r="N808" s="8" t="n">
        <v>11</v>
      </c>
      <c r="O808" s="8" t="n">
        <v>8470828</v>
      </c>
      <c r="P808" s="17" t="s">
        <v>3656</v>
      </c>
      <c r="Q808" s="17" t="s">
        <v>3657</v>
      </c>
      <c r="R808" s="17" t="s">
        <v>3658</v>
      </c>
      <c r="S808" s="17" t="s">
        <v>3659</v>
      </c>
      <c r="T808" s="17" t="s">
        <v>278</v>
      </c>
      <c r="U808" s="17" t="s">
        <v>332</v>
      </c>
      <c r="V808" s="8" t="n">
        <v>43</v>
      </c>
      <c r="W808" s="8" t="n">
        <v>1</v>
      </c>
      <c r="X808" s="8" t="n">
        <v>5</v>
      </c>
      <c r="Y808" s="8" t="n">
        <v>2</v>
      </c>
      <c r="Z808" s="8" t="n">
        <v>6</v>
      </c>
      <c r="AA808" s="8" t="n">
        <v>21</v>
      </c>
      <c r="AB808" s="8" t="n">
        <v>85</v>
      </c>
      <c r="AC808" s="18" t="n">
        <f aca="false">Z808/V808</f>
        <v>0.13953488372093</v>
      </c>
      <c r="AD808" s="19" t="n">
        <f aca="false">IF(FZ808&gt;V808,Z808-V808*(GC808-Z808)/(FZ808-V808),0)</f>
        <v>-13.2100591715976</v>
      </c>
      <c r="AE808" s="19" t="n">
        <v>1.977</v>
      </c>
      <c r="AF808" s="8" t="n">
        <v>8</v>
      </c>
      <c r="AG808" s="8" t="n">
        <v>6.2</v>
      </c>
      <c r="AH808" s="8" t="n">
        <v>20</v>
      </c>
      <c r="AI808" s="8" t="n">
        <v>950</v>
      </c>
      <c r="AJ808" s="8" t="n">
        <v>43941</v>
      </c>
      <c r="AK808" s="19" t="n">
        <v>732.35</v>
      </c>
      <c r="AL808" s="8" t="n">
        <v>732.35</v>
      </c>
      <c r="AM808" s="8" t="n">
        <v>732</v>
      </c>
      <c r="AN808" s="18" t="n">
        <f aca="false">AJ808/60/V808</f>
        <v>17.0313953488372</v>
      </c>
      <c r="AO808" s="8" t="n">
        <v>28.4</v>
      </c>
      <c r="AP808" s="12" t="n">
        <f aca="false">IF(EF808&gt;0,Z808/EF808,0)</f>
        <v>0.206896551724138</v>
      </c>
      <c r="AQ808" s="8" t="n">
        <v>68</v>
      </c>
      <c r="AR808" s="8" t="n">
        <v>68</v>
      </c>
      <c r="AS808" s="8" t="n">
        <v>68</v>
      </c>
      <c r="AT808" s="8" t="n">
        <v>50</v>
      </c>
      <c r="AU808" s="8" t="n">
        <v>50</v>
      </c>
      <c r="AV808" s="8" t="n">
        <v>31</v>
      </c>
      <c r="AW808" s="8" t="n">
        <v>11</v>
      </c>
      <c r="AX808" s="8" t="n">
        <v>3</v>
      </c>
      <c r="AY808" s="8" t="n">
        <v>0</v>
      </c>
      <c r="AZ808" s="8" t="n">
        <v>2</v>
      </c>
      <c r="BA808" s="8" t="n">
        <f aca="false">AY808+AZ808</f>
        <v>2</v>
      </c>
      <c r="BB808" s="8" t="n">
        <v>1.32</v>
      </c>
      <c r="BC808" s="8" t="n">
        <v>54.5484</v>
      </c>
      <c r="BD808" s="19" t="n">
        <v>45.5</v>
      </c>
      <c r="BE808" s="19" t="n">
        <v>3.7277258141599</v>
      </c>
      <c r="BF808" s="19" t="n">
        <f aca="false">AQ808+BD808</f>
        <v>113.5</v>
      </c>
      <c r="BG808" s="19" t="n">
        <f aca="false">IF(AL808&gt;0,BF808/AL808*60,0)</f>
        <v>9.29883252543183</v>
      </c>
      <c r="BH808" s="8" t="n">
        <v>265</v>
      </c>
      <c r="BI808" s="8" t="n">
        <v>294</v>
      </c>
      <c r="BJ808" s="8" t="n">
        <v>262</v>
      </c>
      <c r="BK808" s="12" t="n">
        <f aca="false">BH808/(BH808+BJ808)</f>
        <v>0.502846299810247</v>
      </c>
      <c r="BL808" s="8" t="n">
        <v>20</v>
      </c>
      <c r="BM808" s="8" t="n">
        <v>20</v>
      </c>
      <c r="BN808" s="8" t="n">
        <v>58</v>
      </c>
      <c r="BO808" s="8" t="n">
        <f aca="false">BM808-BN808</f>
        <v>-38</v>
      </c>
      <c r="BP808" s="8" t="n">
        <v>19</v>
      </c>
      <c r="BQ808" s="8" t="n">
        <v>31</v>
      </c>
      <c r="BR808" s="8" t="n">
        <v>3</v>
      </c>
      <c r="BS808" s="8" t="n">
        <v>51</v>
      </c>
      <c r="BT808" s="12" t="n">
        <f aca="false">BS808/(EA808+BS808)</f>
        <v>0.0964083175803403</v>
      </c>
      <c r="BU808" s="8" t="n">
        <v>0</v>
      </c>
      <c r="BV808" s="8" t="n">
        <v>0</v>
      </c>
      <c r="BW808" s="12" t="n">
        <f aca="false">IF(BU808+BV808&gt;0,BU808/(BU808+BV808),0)</f>
        <v>0</v>
      </c>
      <c r="BX808" s="8" t="n">
        <v>0</v>
      </c>
      <c r="BY808" s="8" t="n">
        <v>0</v>
      </c>
      <c r="BZ808" s="8" t="n">
        <v>0</v>
      </c>
      <c r="CA808" s="8" t="n">
        <v>0</v>
      </c>
      <c r="CB808" s="8" t="n">
        <v>0</v>
      </c>
      <c r="CC808" s="8" t="n">
        <v>0</v>
      </c>
      <c r="CD808" s="8" t="n">
        <v>0</v>
      </c>
      <c r="CE808" s="8" t="n">
        <v>0</v>
      </c>
      <c r="CF808" s="8" t="n">
        <v>0</v>
      </c>
      <c r="CG808" s="8" t="n">
        <v>0</v>
      </c>
      <c r="CH808" s="8" t="n">
        <v>0</v>
      </c>
      <c r="CI808" s="8" t="n">
        <v>0</v>
      </c>
      <c r="CJ808" s="8" t="n">
        <v>0</v>
      </c>
      <c r="CK808" s="8" t="n">
        <v>0</v>
      </c>
      <c r="CL808" s="8" t="n">
        <v>0</v>
      </c>
      <c r="CM808" s="8" t="n">
        <v>0</v>
      </c>
      <c r="CN808" s="8" t="n">
        <v>0</v>
      </c>
      <c r="CO808" s="8" t="n">
        <v>0</v>
      </c>
      <c r="CP808" s="8" t="n">
        <v>0</v>
      </c>
      <c r="CQ808" s="8" t="n">
        <v>0</v>
      </c>
      <c r="CR808" s="8" t="n">
        <v>0</v>
      </c>
      <c r="CS808" s="8" t="n">
        <v>0</v>
      </c>
      <c r="CT808" s="8" t="n">
        <v>0</v>
      </c>
      <c r="CU808" s="8" t="n">
        <v>0</v>
      </c>
      <c r="CV808" s="8" t="n">
        <v>0</v>
      </c>
      <c r="CW808" s="8" t="n">
        <v>1</v>
      </c>
      <c r="CX808" s="8" t="n">
        <v>0</v>
      </c>
      <c r="CY808" s="8" t="n">
        <v>0</v>
      </c>
      <c r="CZ808" s="8" t="n">
        <v>1</v>
      </c>
      <c r="DA808" s="8" t="n">
        <v>18</v>
      </c>
      <c r="DB808" s="8" t="n">
        <v>1</v>
      </c>
      <c r="DC808" s="8" t="n">
        <v>0</v>
      </c>
      <c r="DD808" s="8" t="n">
        <v>9</v>
      </c>
      <c r="DE808" s="8" t="n">
        <v>3</v>
      </c>
      <c r="DF808" s="8" t="n">
        <v>0</v>
      </c>
      <c r="DG808" s="8" t="n">
        <v>0</v>
      </c>
      <c r="DH808" s="8" t="n">
        <v>18</v>
      </c>
      <c r="DI808" s="8" t="n">
        <v>10</v>
      </c>
      <c r="DJ808" s="8" t="n">
        <v>3</v>
      </c>
      <c r="DK808" s="8" t="n">
        <v>10</v>
      </c>
      <c r="DL808" s="8" t="n">
        <v>10</v>
      </c>
      <c r="DM808" s="8" t="n">
        <v>0</v>
      </c>
      <c r="DN808" s="8" t="n">
        <v>2</v>
      </c>
      <c r="DO808" s="8" t="n">
        <v>2</v>
      </c>
      <c r="DP808" s="8" t="n">
        <v>0</v>
      </c>
      <c r="DQ808" s="8" t="n">
        <f aca="false">DJ808-DI808</f>
        <v>-7</v>
      </c>
      <c r="DR808" s="19" t="n">
        <v>-4.764</v>
      </c>
      <c r="DS808" s="8" t="n">
        <v>10</v>
      </c>
      <c r="DT808" s="8" t="n">
        <v>0</v>
      </c>
      <c r="DU808" s="8" t="n">
        <v>0</v>
      </c>
      <c r="DV808" s="8" t="n">
        <v>0</v>
      </c>
      <c r="DW808" s="8" t="n">
        <v>0</v>
      </c>
      <c r="DX808" s="8" t="n">
        <v>648</v>
      </c>
      <c r="DY808" s="8" t="n">
        <v>646</v>
      </c>
      <c r="DZ808" s="8" t="n">
        <v>492</v>
      </c>
      <c r="EA808" s="8" t="n">
        <v>478</v>
      </c>
      <c r="EB808" s="8" t="n">
        <v>333</v>
      </c>
      <c r="EC808" s="8" t="n">
        <v>336</v>
      </c>
      <c r="ED808" s="8" t="n">
        <v>29.35</v>
      </c>
      <c r="EE808" s="8" t="n">
        <v>25.42</v>
      </c>
      <c r="EF808" s="8" t="n">
        <v>29</v>
      </c>
      <c r="EG808" s="8" t="n">
        <v>27</v>
      </c>
      <c r="EH808" s="12" t="n">
        <f aca="false">EF808/EB808</f>
        <v>0.0870870870870871</v>
      </c>
      <c r="EI808" s="20" t="n">
        <f aca="false">1-EG808/EC808</f>
        <v>0.919642857142857</v>
      </c>
      <c r="EJ808" s="21" t="n">
        <f aca="false">EH808+EI808</f>
        <v>1.00672994422994</v>
      </c>
      <c r="EK808" s="8" t="n">
        <v>652</v>
      </c>
      <c r="EL808" s="8" t="n">
        <v>646</v>
      </c>
      <c r="EM808" s="8" t="n">
        <v>492</v>
      </c>
      <c r="EN808" s="8" t="n">
        <v>478</v>
      </c>
      <c r="EO808" s="8" t="n">
        <v>332</v>
      </c>
      <c r="EP808" s="8" t="n">
        <v>337</v>
      </c>
      <c r="EQ808" s="8" t="n">
        <v>29</v>
      </c>
      <c r="ER808" s="8" t="n">
        <v>27</v>
      </c>
      <c r="ES808" s="8" t="n">
        <v>302</v>
      </c>
      <c r="ET808" s="8" t="n">
        <v>276</v>
      </c>
      <c r="EU808" s="8" t="n">
        <v>124</v>
      </c>
      <c r="EV808" s="8" t="n">
        <v>96</v>
      </c>
      <c r="EW808" s="8" t="n">
        <v>15</v>
      </c>
      <c r="EX808" s="8" t="n">
        <v>14</v>
      </c>
      <c r="EY808" s="8" t="n">
        <v>63</v>
      </c>
      <c r="EZ808" s="8" t="n">
        <v>55</v>
      </c>
      <c r="FA808" s="8" t="n">
        <v>-0.2</v>
      </c>
      <c r="FB808" s="8" t="n">
        <v>2</v>
      </c>
      <c r="FC808" s="8" t="n">
        <v>1.8</v>
      </c>
      <c r="FD808" s="19" t="n">
        <v>11.47</v>
      </c>
      <c r="FE808" s="18" t="n">
        <f aca="false">FD808/V808</f>
        <v>0.266744186046512</v>
      </c>
      <c r="FF808" s="8" t="n">
        <v>0.1211</v>
      </c>
      <c r="FG808" s="8" t="n">
        <v>0.02</v>
      </c>
      <c r="FH808" s="8" t="n">
        <v>0.45</v>
      </c>
      <c r="FI808" s="8" t="n">
        <v>0.47</v>
      </c>
      <c r="FJ808" s="22"/>
      <c r="FK808" s="22"/>
      <c r="FL808" s="22"/>
      <c r="FM808" s="8" t="n">
        <f aca="false">BL808+BS808+AH808+DT808</f>
        <v>91</v>
      </c>
      <c r="FN808" s="19" t="n">
        <f aca="false">IF(DS808&gt;0,(BL808+BR808)/DS808,0)</f>
        <v>2.3</v>
      </c>
      <c r="FO808" s="12" t="n">
        <v>0.0070109439</v>
      </c>
      <c r="FP808" s="19" t="n">
        <f aca="false">Z808-AH808/10</f>
        <v>4</v>
      </c>
      <c r="FQ808" s="19" t="n">
        <f aca="false">Z808+DR808/5</f>
        <v>5.0472</v>
      </c>
      <c r="FR808" s="19" t="n">
        <f aca="false">(DX808+DY808)/AL808*60</f>
        <v>106.01488359391</v>
      </c>
      <c r="FS808" s="8" t="n">
        <v>4</v>
      </c>
      <c r="FT808" s="17" t="s">
        <v>345</v>
      </c>
      <c r="FU808" s="8" t="n">
        <v>195</v>
      </c>
      <c r="FV808" s="22"/>
      <c r="FW808" s="17" t="s">
        <v>280</v>
      </c>
      <c r="FX808" s="23" t="n">
        <v>5750000</v>
      </c>
      <c r="FY808" s="23" t="n">
        <v>5750000</v>
      </c>
      <c r="FZ808" s="8" t="n">
        <v>719</v>
      </c>
      <c r="GA808" s="8" t="n">
        <v>54</v>
      </c>
      <c r="GB808" s="8" t="n">
        <v>254</v>
      </c>
      <c r="GC808" s="8" t="n">
        <v>308</v>
      </c>
      <c r="GD808" s="8" t="n">
        <v>5</v>
      </c>
      <c r="GE808" s="8" t="n">
        <v>422</v>
      </c>
      <c r="GF808" s="8" t="n">
        <v>819</v>
      </c>
      <c r="GG808" s="8" t="n">
        <v>16363</v>
      </c>
      <c r="GH808" s="8" t="n">
        <v>20.5</v>
      </c>
      <c r="GI808" s="8" t="n">
        <v>30.4</v>
      </c>
      <c r="GJ808" s="8" t="n">
        <v>50.9</v>
      </c>
      <c r="GK808" s="8" t="n">
        <f aca="false">Z808-AH808/10</f>
        <v>4</v>
      </c>
      <c r="GL808" s="22"/>
      <c r="GM808" s="22"/>
      <c r="GN808" s="22"/>
      <c r="GO808" s="22"/>
      <c r="GP808" s="22"/>
    </row>
    <row r="809" customFormat="false" ht="13.65" hidden="false" customHeight="true" outlineLevel="0" collapsed="false">
      <c r="A809" s="16" t="n">
        <v>33624</v>
      </c>
      <c r="B809" s="17" t="s">
        <v>3649</v>
      </c>
      <c r="C809" s="22"/>
      <c r="D809" s="17" t="s">
        <v>1302</v>
      </c>
      <c r="E809" s="17" t="s">
        <v>1302</v>
      </c>
      <c r="F809" s="8" t="n">
        <v>74</v>
      </c>
      <c r="G809" s="8" t="n">
        <v>196</v>
      </c>
      <c r="H809" s="8" t="n">
        <v>2010</v>
      </c>
      <c r="I809" s="8" t="n">
        <v>4</v>
      </c>
      <c r="J809" s="8" t="n">
        <v>110</v>
      </c>
      <c r="K809" s="17" t="s">
        <v>263</v>
      </c>
      <c r="L809" s="8" t="n">
        <v>2015</v>
      </c>
      <c r="M809" s="8" t="n">
        <v>26</v>
      </c>
      <c r="N809" s="8" t="n">
        <v>3</v>
      </c>
      <c r="O809" s="8" t="n">
        <v>8475832</v>
      </c>
      <c r="P809" s="17" t="s">
        <v>3660</v>
      </c>
      <c r="Q809" s="17" t="s">
        <v>3661</v>
      </c>
      <c r="R809" s="17" t="s">
        <v>3662</v>
      </c>
      <c r="S809" s="17" t="s">
        <v>3663</v>
      </c>
      <c r="T809" s="17" t="s">
        <v>299</v>
      </c>
      <c r="U809" s="17" t="s">
        <v>917</v>
      </c>
      <c r="V809" s="8" t="n">
        <v>69</v>
      </c>
      <c r="W809" s="8" t="n">
        <v>2</v>
      </c>
      <c r="X809" s="8" t="n">
        <v>6</v>
      </c>
      <c r="Y809" s="8" t="n">
        <v>4</v>
      </c>
      <c r="Z809" s="8" t="n">
        <v>8</v>
      </c>
      <c r="AA809" s="8" t="n">
        <v>20</v>
      </c>
      <c r="AB809" s="8" t="n">
        <v>90</v>
      </c>
      <c r="AC809" s="18" t="n">
        <f aca="false">Z809/V809</f>
        <v>0.115942028985507</v>
      </c>
      <c r="AD809" s="19" t="n">
        <f aca="false">IF(FZ809&gt;V809,Z809-V809*(GC809-Z809)/(FZ809-V809),0)</f>
        <v>-13.6060606060606</v>
      </c>
      <c r="AE809" s="19" t="n">
        <v>2.765</v>
      </c>
      <c r="AF809" s="8" t="n">
        <v>-6</v>
      </c>
      <c r="AG809" s="8" t="n">
        <v>-2.5</v>
      </c>
      <c r="AH809" s="8" t="n">
        <v>6</v>
      </c>
      <c r="AI809" s="8" t="n">
        <v>1047</v>
      </c>
      <c r="AJ809" s="8" t="n">
        <v>41489</v>
      </c>
      <c r="AK809" s="19" t="n">
        <v>691.48333333333</v>
      </c>
      <c r="AL809" s="8" t="n">
        <v>691.48</v>
      </c>
      <c r="AM809" s="8" t="n">
        <v>691</v>
      </c>
      <c r="AN809" s="18" t="n">
        <f aca="false">AJ809/60/V809</f>
        <v>10.0214975845411</v>
      </c>
      <c r="AO809" s="8" t="n">
        <v>16.93</v>
      </c>
      <c r="AP809" s="12" t="n">
        <f aca="false">IF(EF809&gt;0,Z809/EF809,0)</f>
        <v>0.470588235294118</v>
      </c>
      <c r="AQ809" s="8" t="n">
        <v>92</v>
      </c>
      <c r="AR809" s="8" t="n">
        <v>91</v>
      </c>
      <c r="AS809" s="8" t="n">
        <v>92</v>
      </c>
      <c r="AT809" s="8" t="n">
        <v>75</v>
      </c>
      <c r="AU809" s="8" t="n">
        <v>75</v>
      </c>
      <c r="AV809" s="8" t="n">
        <v>63</v>
      </c>
      <c r="AW809" s="8" t="n">
        <v>55</v>
      </c>
      <c r="AX809" s="8" t="n">
        <v>29</v>
      </c>
      <c r="AY809" s="8" t="n">
        <v>7</v>
      </c>
      <c r="AZ809" s="8" t="n">
        <v>3</v>
      </c>
      <c r="BA809" s="8" t="n">
        <f aca="false">AY809+AZ809</f>
        <v>10</v>
      </c>
      <c r="BB809" s="8" t="n">
        <v>5.21</v>
      </c>
      <c r="BC809" s="8" t="n">
        <v>30.0159</v>
      </c>
      <c r="BD809" s="19" t="n">
        <v>83</v>
      </c>
      <c r="BE809" s="19" t="n">
        <v>7.20190893971899</v>
      </c>
      <c r="BF809" s="19" t="n">
        <f aca="false">AQ809+BD809</f>
        <v>175</v>
      </c>
      <c r="BG809" s="19" t="n">
        <f aca="false">IF(AL809&gt;0,BF809/AL809*60,0)</f>
        <v>15.18482096373</v>
      </c>
      <c r="BH809" s="8" t="n">
        <v>119</v>
      </c>
      <c r="BI809" s="8" t="n">
        <v>204</v>
      </c>
      <c r="BJ809" s="8" t="n">
        <v>298</v>
      </c>
      <c r="BK809" s="12" t="n">
        <f aca="false">BH809/(BH809+BJ809)</f>
        <v>0.28537170263789</v>
      </c>
      <c r="BL809" s="8" t="n">
        <v>139</v>
      </c>
      <c r="BM809" s="8" t="n">
        <v>139</v>
      </c>
      <c r="BN809" s="8" t="n">
        <v>72</v>
      </c>
      <c r="BO809" s="8" t="n">
        <f aca="false">BM809-BN809</f>
        <v>67</v>
      </c>
      <c r="BP809" s="8" t="n">
        <v>12</v>
      </c>
      <c r="BQ809" s="8" t="n">
        <v>10</v>
      </c>
      <c r="BR809" s="8" t="n">
        <v>15</v>
      </c>
      <c r="BS809" s="8" t="n">
        <v>50</v>
      </c>
      <c r="BT809" s="12" t="n">
        <f aca="false">BS809/(EA809+BS809)</f>
        <v>0.0801282051282051</v>
      </c>
      <c r="BU809" s="8" t="n">
        <v>2</v>
      </c>
      <c r="BV809" s="8" t="n">
        <v>10</v>
      </c>
      <c r="BW809" s="12" t="n">
        <f aca="false">IF(BU809+BV809&gt;0,BU809/(BU809+BV809),0)</f>
        <v>0.166666666666667</v>
      </c>
      <c r="BX809" s="8" t="n">
        <v>0</v>
      </c>
      <c r="BY809" s="8" t="n">
        <v>7</v>
      </c>
      <c r="BZ809" s="8" t="n">
        <v>1</v>
      </c>
      <c r="CA809" s="8" t="n">
        <v>1</v>
      </c>
      <c r="CB809" s="8" t="n">
        <v>1</v>
      </c>
      <c r="CC809" s="8" t="n">
        <v>2</v>
      </c>
      <c r="CD809" s="8" t="n">
        <v>0</v>
      </c>
      <c r="CE809" s="8" t="n">
        <v>4</v>
      </c>
      <c r="CF809" s="8" t="n">
        <v>1</v>
      </c>
      <c r="CG809" s="8" t="n">
        <v>5</v>
      </c>
      <c r="CH809" s="8" t="n">
        <v>2</v>
      </c>
      <c r="CI809" s="8" t="n">
        <v>6</v>
      </c>
      <c r="CJ809" s="8" t="n">
        <v>0</v>
      </c>
      <c r="CK809" s="8" t="n">
        <v>0</v>
      </c>
      <c r="CL809" s="8" t="n">
        <v>1</v>
      </c>
      <c r="CM809" s="8" t="n">
        <v>1</v>
      </c>
      <c r="CN809" s="8" t="n">
        <v>0</v>
      </c>
      <c r="CO809" s="8" t="n">
        <v>1</v>
      </c>
      <c r="CP809" s="8" t="n">
        <v>1</v>
      </c>
      <c r="CQ809" s="8" t="n">
        <v>0</v>
      </c>
      <c r="CR809" s="8" t="n">
        <v>0</v>
      </c>
      <c r="CS809" s="8" t="n">
        <v>0</v>
      </c>
      <c r="CT809" s="8" t="n">
        <v>1</v>
      </c>
      <c r="CU809" s="8" t="n">
        <v>0</v>
      </c>
      <c r="CV809" s="8" t="n">
        <v>0</v>
      </c>
      <c r="CW809" s="8" t="n">
        <v>1</v>
      </c>
      <c r="CX809" s="8" t="n">
        <v>0</v>
      </c>
      <c r="CY809" s="8" t="n">
        <v>0</v>
      </c>
      <c r="CZ809" s="8" t="n">
        <v>1</v>
      </c>
      <c r="DA809" s="8" t="n">
        <v>11</v>
      </c>
      <c r="DB809" s="8" t="n">
        <v>10</v>
      </c>
      <c r="DC809" s="8" t="n">
        <v>1</v>
      </c>
      <c r="DD809" s="8" t="n">
        <v>2</v>
      </c>
      <c r="DE809" s="8" t="n">
        <v>7</v>
      </c>
      <c r="DF809" s="8" t="n">
        <v>6</v>
      </c>
      <c r="DG809" s="8" t="n">
        <v>0</v>
      </c>
      <c r="DH809" s="8" t="n">
        <v>37</v>
      </c>
      <c r="DI809" s="8" t="n">
        <v>3</v>
      </c>
      <c r="DJ809" s="8" t="n">
        <v>8</v>
      </c>
      <c r="DK809" s="8" t="n">
        <v>3</v>
      </c>
      <c r="DL809" s="8" t="n">
        <v>3</v>
      </c>
      <c r="DM809" s="8" t="n">
        <v>0</v>
      </c>
      <c r="DN809" s="8" t="n">
        <v>8</v>
      </c>
      <c r="DO809" s="8" t="n">
        <v>8</v>
      </c>
      <c r="DP809" s="8" t="n">
        <v>0</v>
      </c>
      <c r="DQ809" s="8" t="n">
        <f aca="false">DJ809-DI809</f>
        <v>5</v>
      </c>
      <c r="DR809" s="19" t="n">
        <v>3.652</v>
      </c>
      <c r="DS809" s="8" t="n">
        <v>3</v>
      </c>
      <c r="DT809" s="8" t="n">
        <v>0</v>
      </c>
      <c r="DU809" s="8" t="n">
        <v>0</v>
      </c>
      <c r="DV809" s="8" t="n">
        <v>0</v>
      </c>
      <c r="DW809" s="8" t="n">
        <v>0</v>
      </c>
      <c r="DX809" s="8" t="n">
        <v>434</v>
      </c>
      <c r="DY809" s="8" t="n">
        <v>785</v>
      </c>
      <c r="DZ809" s="8" t="n">
        <v>323</v>
      </c>
      <c r="EA809" s="8" t="n">
        <v>574</v>
      </c>
      <c r="EB809" s="8" t="n">
        <v>242</v>
      </c>
      <c r="EC809" s="8" t="n">
        <v>427</v>
      </c>
      <c r="ED809" s="8" t="n">
        <v>17.32</v>
      </c>
      <c r="EE809" s="8" t="n">
        <v>35.45</v>
      </c>
      <c r="EF809" s="8" t="n">
        <v>17</v>
      </c>
      <c r="EG809" s="8" t="n">
        <v>46</v>
      </c>
      <c r="EH809" s="12" t="n">
        <f aca="false">EF809/EB809</f>
        <v>0.0702479338842975</v>
      </c>
      <c r="EI809" s="20" t="n">
        <f aca="false">1-EG809/EC809</f>
        <v>0.892271662763466</v>
      </c>
      <c r="EJ809" s="21" t="n">
        <f aca="false">EH809+EI809</f>
        <v>0.962519596647764</v>
      </c>
      <c r="EK809" s="8" t="n">
        <v>432</v>
      </c>
      <c r="EL809" s="8" t="n">
        <v>783</v>
      </c>
      <c r="EM809" s="8" t="n">
        <v>321</v>
      </c>
      <c r="EN809" s="8" t="n">
        <v>572</v>
      </c>
      <c r="EO809" s="8" t="n">
        <v>239</v>
      </c>
      <c r="EP809" s="8" t="n">
        <v>426</v>
      </c>
      <c r="EQ809" s="8" t="n">
        <v>17</v>
      </c>
      <c r="ER809" s="8" t="n">
        <v>46</v>
      </c>
      <c r="ES809" s="8" t="n">
        <v>197</v>
      </c>
      <c r="ET809" s="8" t="n">
        <v>376</v>
      </c>
      <c r="EU809" s="8" t="n">
        <v>82</v>
      </c>
      <c r="EV809" s="8" t="n">
        <v>129</v>
      </c>
      <c r="EW809" s="8" t="n">
        <v>10</v>
      </c>
      <c r="EX809" s="8" t="n">
        <v>22</v>
      </c>
      <c r="EY809" s="8" t="n">
        <v>42</v>
      </c>
      <c r="EZ809" s="8" t="n">
        <v>53</v>
      </c>
      <c r="FA809" s="8" t="n">
        <v>-0.9</v>
      </c>
      <c r="FB809" s="8" t="n">
        <v>0.5</v>
      </c>
      <c r="FC809" s="8" t="n">
        <v>-0.4</v>
      </c>
      <c r="FD809" s="19" t="n">
        <v>6.2</v>
      </c>
      <c r="FE809" s="18" t="n">
        <f aca="false">FD809/V809</f>
        <v>0.0898550724637681</v>
      </c>
      <c r="FF809" s="8" t="n">
        <v>0.5708</v>
      </c>
      <c r="FG809" s="8" t="n">
        <v>-0.56</v>
      </c>
      <c r="FH809" s="8" t="n">
        <v>0.23</v>
      </c>
      <c r="FI809" s="8" t="n">
        <v>-0.33</v>
      </c>
      <c r="FJ809" s="22"/>
      <c r="FK809" s="22"/>
      <c r="FL809" s="22"/>
      <c r="FM809" s="8" t="n">
        <f aca="false">BL809+BS809+AH809+DT809</f>
        <v>195</v>
      </c>
      <c r="FN809" s="19" t="n">
        <f aca="false">IF(DS809&gt;0,(BL809+BR809)/DS809,0)</f>
        <v>51.3333333333333</v>
      </c>
      <c r="FO809" s="12" t="n">
        <v>0.0088687</v>
      </c>
      <c r="FP809" s="19" t="n">
        <f aca="false">Z809-AH809/10</f>
        <v>7.4</v>
      </c>
      <c r="FQ809" s="19" t="n">
        <f aca="false">Z809+DR809/5</f>
        <v>8.7304</v>
      </c>
      <c r="FR809" s="19" t="n">
        <f aca="false">(DX809+DY809)/AL809*60</f>
        <v>105.773124313068</v>
      </c>
      <c r="FS809" s="8" t="n">
        <v>8</v>
      </c>
      <c r="FT809" s="17" t="s">
        <v>563</v>
      </c>
      <c r="FU809" s="8" t="n">
        <v>225</v>
      </c>
      <c r="FV809" s="22"/>
      <c r="FW809" s="17" t="s">
        <v>270</v>
      </c>
      <c r="FX809" s="23" t="n">
        <v>660000</v>
      </c>
      <c r="FY809" s="23" t="n">
        <v>625000</v>
      </c>
      <c r="FZ809" s="8" t="n">
        <v>168</v>
      </c>
      <c r="GA809" s="8" t="n">
        <v>11</v>
      </c>
      <c r="GB809" s="8" t="n">
        <v>28</v>
      </c>
      <c r="GC809" s="8" t="n">
        <v>39</v>
      </c>
      <c r="GD809" s="8" t="n">
        <v>5</v>
      </c>
      <c r="GE809" s="8" t="n">
        <v>48</v>
      </c>
      <c r="GF809" s="8" t="n">
        <v>164</v>
      </c>
      <c r="GG809" s="8" t="n">
        <v>1811</v>
      </c>
      <c r="GH809" s="8" t="n">
        <v>0.4</v>
      </c>
      <c r="GI809" s="8" t="n">
        <v>1.9</v>
      </c>
      <c r="GJ809" s="8" t="n">
        <v>2.3</v>
      </c>
      <c r="GK809" s="8" t="n">
        <f aca="false">Z809-AH809/10</f>
        <v>7.4</v>
      </c>
      <c r="GL809" s="22"/>
      <c r="GM809" s="22"/>
      <c r="GN809" s="22"/>
      <c r="GO809" s="22"/>
      <c r="GP809" s="22"/>
    </row>
    <row r="810" customFormat="false" ht="13.65" hidden="false" customHeight="true" outlineLevel="0" collapsed="false">
      <c r="A810" s="16" t="n">
        <v>31822</v>
      </c>
      <c r="B810" s="17" t="s">
        <v>1562</v>
      </c>
      <c r="C810" s="17" t="s">
        <v>272</v>
      </c>
      <c r="D810" s="17" t="s">
        <v>262</v>
      </c>
      <c r="E810" s="17" t="s">
        <v>262</v>
      </c>
      <c r="F810" s="8" t="n">
        <v>71</v>
      </c>
      <c r="G810" s="8" t="n">
        <v>185</v>
      </c>
      <c r="H810" s="8" t="n">
        <v>2005</v>
      </c>
      <c r="I810" s="8" t="n">
        <v>4</v>
      </c>
      <c r="J810" s="8" t="n">
        <v>107</v>
      </c>
      <c r="K810" s="17" t="s">
        <v>263</v>
      </c>
      <c r="L810" s="8" t="n">
        <v>2009</v>
      </c>
      <c r="M810" s="8" t="n">
        <v>30</v>
      </c>
      <c r="N810" s="8" t="n">
        <v>7</v>
      </c>
      <c r="O810" s="8" t="n">
        <v>8471768</v>
      </c>
      <c r="P810" s="17" t="s">
        <v>3664</v>
      </c>
      <c r="Q810" s="17" t="s">
        <v>3665</v>
      </c>
      <c r="R810" s="17" t="s">
        <v>3666</v>
      </c>
      <c r="S810" s="17" t="s">
        <v>3663</v>
      </c>
      <c r="T810" s="17" t="s">
        <v>268</v>
      </c>
      <c r="U810" s="17" t="s">
        <v>402</v>
      </c>
      <c r="V810" s="8" t="n">
        <v>81</v>
      </c>
      <c r="W810" s="8" t="n">
        <v>7</v>
      </c>
      <c r="X810" s="8" t="n">
        <v>15</v>
      </c>
      <c r="Y810" s="8" t="n">
        <v>8</v>
      </c>
      <c r="Z810" s="8" t="n">
        <v>22</v>
      </c>
      <c r="AA810" s="8" t="n">
        <v>10</v>
      </c>
      <c r="AB810" s="8" t="n">
        <v>40</v>
      </c>
      <c r="AC810" s="18" t="n">
        <f aca="false">Z810/V810</f>
        <v>0.271604938271605</v>
      </c>
      <c r="AD810" s="19" t="n">
        <f aca="false">IF(FZ810&gt;V810,Z810-V810*(GC810-Z810)/(FZ810-V810),0)</f>
        <v>2.92660550458715</v>
      </c>
      <c r="AE810" s="19" t="n">
        <v>7.915</v>
      </c>
      <c r="AF810" s="8" t="n">
        <v>-12</v>
      </c>
      <c r="AG810" s="8" t="n">
        <v>-8</v>
      </c>
      <c r="AH810" s="8" t="n">
        <v>10</v>
      </c>
      <c r="AI810" s="8" t="n">
        <v>1645</v>
      </c>
      <c r="AJ810" s="8" t="n">
        <v>68302</v>
      </c>
      <c r="AK810" s="19" t="n">
        <v>1138.3666666667</v>
      </c>
      <c r="AL810" s="8" t="n">
        <v>1138.37</v>
      </c>
      <c r="AM810" s="8" t="n">
        <v>1138</v>
      </c>
      <c r="AN810" s="18" t="n">
        <f aca="false">AJ810/60/V810</f>
        <v>14.0539094650206</v>
      </c>
      <c r="AO810" s="8" t="n">
        <v>23.64</v>
      </c>
      <c r="AP810" s="12" t="n">
        <f aca="false">IF(EF810&gt;0,Z810/EF810,0)</f>
        <v>0.666666666666667</v>
      </c>
      <c r="AQ810" s="8" t="n">
        <v>157</v>
      </c>
      <c r="AR810" s="8" t="n">
        <v>157</v>
      </c>
      <c r="AS810" s="8" t="n">
        <v>157</v>
      </c>
      <c r="AT810" s="8" t="n">
        <v>124</v>
      </c>
      <c r="AU810" s="8" t="n">
        <v>124</v>
      </c>
      <c r="AV810" s="8" t="n">
        <v>103</v>
      </c>
      <c r="AW810" s="8" t="n">
        <v>99</v>
      </c>
      <c r="AX810" s="8" t="n">
        <v>56</v>
      </c>
      <c r="AY810" s="8" t="n">
        <v>5</v>
      </c>
      <c r="AZ810" s="8" t="n">
        <v>14</v>
      </c>
      <c r="BA810" s="8" t="n">
        <f aca="false">AY810+AZ810</f>
        <v>19</v>
      </c>
      <c r="BB810" s="8" t="n">
        <v>9.21</v>
      </c>
      <c r="BC810" s="8" t="n">
        <v>24.3786</v>
      </c>
      <c r="BD810" s="19" t="n">
        <v>212.7</v>
      </c>
      <c r="BE810" s="19" t="n">
        <v>11.2107990981227</v>
      </c>
      <c r="BF810" s="19" t="n">
        <f aca="false">AQ810+BD810</f>
        <v>369.7</v>
      </c>
      <c r="BG810" s="19" t="n">
        <f aca="false">IF(AL810&gt;0,BF810/AL810*60,0)</f>
        <v>19.4857559492959</v>
      </c>
      <c r="BH810" s="8" t="n">
        <v>247</v>
      </c>
      <c r="BI810" s="8" t="n">
        <v>462</v>
      </c>
      <c r="BJ810" s="8" t="n">
        <v>523</v>
      </c>
      <c r="BK810" s="12" t="n">
        <f aca="false">BH810/(BH810+BJ810)</f>
        <v>0.320779220779221</v>
      </c>
      <c r="BL810" s="8" t="n">
        <v>55</v>
      </c>
      <c r="BM810" s="8" t="n">
        <v>55</v>
      </c>
      <c r="BN810" s="8" t="n">
        <v>126</v>
      </c>
      <c r="BO810" s="8" t="n">
        <f aca="false">BM810-BN810</f>
        <v>-71</v>
      </c>
      <c r="BP810" s="8" t="n">
        <v>21</v>
      </c>
      <c r="BQ810" s="8" t="n">
        <v>18</v>
      </c>
      <c r="BR810" s="8" t="n">
        <v>24</v>
      </c>
      <c r="BS810" s="8" t="n">
        <v>93</v>
      </c>
      <c r="BT810" s="12" t="n">
        <f aca="false">BS810/(EA810+BS810)</f>
        <v>0.0847766636280766</v>
      </c>
      <c r="BU810" s="8" t="n">
        <v>17</v>
      </c>
      <c r="BV810" s="8" t="n">
        <v>34</v>
      </c>
      <c r="BW810" s="12" t="n">
        <f aca="false">IF(BU810+BV810&gt;0,BU810/(BU810+BV810),0)</f>
        <v>0.333333333333333</v>
      </c>
      <c r="BX810" s="8" t="n">
        <v>7</v>
      </c>
      <c r="BY810" s="8" t="n">
        <v>10</v>
      </c>
      <c r="BZ810" s="8" t="n">
        <v>6</v>
      </c>
      <c r="CA810" s="8" t="n">
        <v>11</v>
      </c>
      <c r="CB810" s="8" t="n">
        <v>4</v>
      </c>
      <c r="CC810" s="8" t="n">
        <v>13</v>
      </c>
      <c r="CD810" s="8" t="n">
        <v>7</v>
      </c>
      <c r="CE810" s="8" t="n">
        <v>11</v>
      </c>
      <c r="CF810" s="8" t="n">
        <v>6</v>
      </c>
      <c r="CG810" s="8" t="n">
        <v>13</v>
      </c>
      <c r="CH810" s="8" t="n">
        <v>8</v>
      </c>
      <c r="CI810" s="8" t="n">
        <v>16</v>
      </c>
      <c r="CJ810" s="8" t="n">
        <v>0</v>
      </c>
      <c r="CK810" s="8" t="n">
        <v>0</v>
      </c>
      <c r="CL810" s="8" t="n">
        <v>2</v>
      </c>
      <c r="CM810" s="8" t="n">
        <v>2</v>
      </c>
      <c r="CN810" s="8" t="n">
        <v>0</v>
      </c>
      <c r="CO810" s="8" t="n">
        <v>0</v>
      </c>
      <c r="CP810" s="8" t="n">
        <v>0</v>
      </c>
      <c r="CQ810" s="8" t="n">
        <v>0</v>
      </c>
      <c r="CR810" s="8" t="n">
        <v>0</v>
      </c>
      <c r="CS810" s="8" t="n">
        <v>0</v>
      </c>
      <c r="CT810" s="8" t="n">
        <v>1</v>
      </c>
      <c r="CU810" s="8" t="n">
        <v>1</v>
      </c>
      <c r="CV810" s="8" t="n">
        <v>0</v>
      </c>
      <c r="CW810" s="8" t="n">
        <v>5</v>
      </c>
      <c r="CX810" s="8" t="n">
        <v>0</v>
      </c>
      <c r="CY810" s="8" t="n">
        <v>0</v>
      </c>
      <c r="CZ810" s="8" t="n">
        <v>2</v>
      </c>
      <c r="DA810" s="8" t="n">
        <v>19</v>
      </c>
      <c r="DB810" s="8" t="n">
        <v>22</v>
      </c>
      <c r="DC810" s="8" t="n">
        <v>2</v>
      </c>
      <c r="DD810" s="8" t="n">
        <v>1</v>
      </c>
      <c r="DE810" s="8" t="n">
        <v>13</v>
      </c>
      <c r="DF810" s="8" t="n">
        <v>9</v>
      </c>
      <c r="DG810" s="8" t="n">
        <v>1</v>
      </c>
      <c r="DH810" s="8" t="n">
        <v>55</v>
      </c>
      <c r="DI810" s="8" t="n">
        <v>5</v>
      </c>
      <c r="DJ810" s="8" t="n">
        <v>12</v>
      </c>
      <c r="DK810" s="8" t="n">
        <v>5</v>
      </c>
      <c r="DL810" s="8" t="n">
        <v>5</v>
      </c>
      <c r="DM810" s="8" t="n">
        <v>0</v>
      </c>
      <c r="DN810" s="8" t="n">
        <v>10</v>
      </c>
      <c r="DO810" s="8" t="n">
        <v>10</v>
      </c>
      <c r="DP810" s="8" t="n">
        <v>0</v>
      </c>
      <c r="DQ810" s="8" t="n">
        <f aca="false">DJ810-DI810</f>
        <v>7</v>
      </c>
      <c r="DR810" s="19" t="n">
        <v>3.093</v>
      </c>
      <c r="DS810" s="8" t="n">
        <v>5</v>
      </c>
      <c r="DT810" s="8" t="n">
        <v>0</v>
      </c>
      <c r="DU810" s="8" t="n">
        <v>0</v>
      </c>
      <c r="DV810" s="8" t="n">
        <v>0</v>
      </c>
      <c r="DW810" s="8" t="n">
        <v>0</v>
      </c>
      <c r="DX810" s="8" t="n">
        <v>871</v>
      </c>
      <c r="DY810" s="8" t="n">
        <v>1424</v>
      </c>
      <c r="DZ810" s="8" t="n">
        <v>644</v>
      </c>
      <c r="EA810" s="8" t="n">
        <v>1004</v>
      </c>
      <c r="EB810" s="8" t="n">
        <v>475</v>
      </c>
      <c r="EC810" s="8" t="n">
        <v>696</v>
      </c>
      <c r="ED810" s="8" t="n">
        <v>33.6</v>
      </c>
      <c r="EE810" s="8" t="n">
        <v>67.28</v>
      </c>
      <c r="EF810" s="8" t="n">
        <v>33</v>
      </c>
      <c r="EG810" s="8" t="n">
        <v>77</v>
      </c>
      <c r="EH810" s="12" t="n">
        <f aca="false">EF810/EB810</f>
        <v>0.0694736842105263</v>
      </c>
      <c r="EI810" s="20" t="n">
        <f aca="false">1-EG810/EC810</f>
        <v>0.889367816091954</v>
      </c>
      <c r="EJ810" s="21" t="n">
        <f aca="false">EH810+EI810</f>
        <v>0.95884150030248</v>
      </c>
      <c r="EK810" s="8" t="n">
        <v>873</v>
      </c>
      <c r="EL810" s="8" t="n">
        <v>1422</v>
      </c>
      <c r="EM810" s="8" t="n">
        <v>647</v>
      </c>
      <c r="EN810" s="8" t="n">
        <v>1002</v>
      </c>
      <c r="EO810" s="8" t="n">
        <v>477</v>
      </c>
      <c r="EP810" s="8" t="n">
        <v>694</v>
      </c>
      <c r="EQ810" s="8" t="n">
        <v>33</v>
      </c>
      <c r="ER810" s="8" t="n">
        <v>75</v>
      </c>
      <c r="ES810" s="8" t="n">
        <v>374</v>
      </c>
      <c r="ET810" s="8" t="n">
        <v>685</v>
      </c>
      <c r="EU810" s="8" t="n">
        <v>154</v>
      </c>
      <c r="EV810" s="8" t="n">
        <v>261</v>
      </c>
      <c r="EW810" s="8" t="n">
        <v>22</v>
      </c>
      <c r="EX810" s="8" t="n">
        <v>41</v>
      </c>
      <c r="EY810" s="8" t="n">
        <v>67</v>
      </c>
      <c r="EZ810" s="8" t="n">
        <v>54</v>
      </c>
      <c r="FA810" s="8" t="n">
        <v>-0.2</v>
      </c>
      <c r="FB810" s="8" t="n">
        <v>0.8</v>
      </c>
      <c r="FC810" s="8" t="n">
        <v>0.6</v>
      </c>
      <c r="FD810" s="19" t="n">
        <v>11.86</v>
      </c>
      <c r="FE810" s="18" t="n">
        <f aca="false">FD810/V810</f>
        <v>0.14641975308642</v>
      </c>
      <c r="FF810" s="8" t="n">
        <v>0.9337</v>
      </c>
      <c r="FG810" s="8" t="n">
        <v>-0.22</v>
      </c>
      <c r="FH810" s="8" t="n">
        <v>-0.58</v>
      </c>
      <c r="FI810" s="8" t="n">
        <v>-0.79</v>
      </c>
      <c r="FJ810" s="8" t="n">
        <v>5</v>
      </c>
      <c r="FK810" s="8" t="n">
        <v>1</v>
      </c>
      <c r="FL810" s="8" t="n">
        <v>0</v>
      </c>
      <c r="FM810" s="8" t="n">
        <f aca="false">BL810+BS810+AH810+DT810</f>
        <v>158</v>
      </c>
      <c r="FN810" s="19" t="n">
        <f aca="false">IF(DS810&gt;0,(BL810+BR810)/DS810,0)</f>
        <v>15.8</v>
      </c>
      <c r="FO810" s="12" t="n">
        <v>0.0334265083</v>
      </c>
      <c r="FP810" s="19" t="n">
        <f aca="false">Z810-AH810/10</f>
        <v>21</v>
      </c>
      <c r="FQ810" s="19" t="n">
        <f aca="false">Z810+DR810/5</f>
        <v>22.6186</v>
      </c>
      <c r="FR810" s="19" t="n">
        <f aca="false">(DX810+DY810)/AL810*60</f>
        <v>120.962428735824</v>
      </c>
      <c r="FS810" s="8" t="n">
        <v>1</v>
      </c>
      <c r="FT810" s="17" t="s">
        <v>352</v>
      </c>
      <c r="FU810" s="8" t="n">
        <v>13</v>
      </c>
      <c r="FV810" s="22"/>
      <c r="FW810" s="17" t="s">
        <v>280</v>
      </c>
      <c r="FX810" s="23" t="n">
        <v>1000000</v>
      </c>
      <c r="FY810" s="23" t="n">
        <v>1100000</v>
      </c>
      <c r="FZ810" s="8" t="n">
        <v>408</v>
      </c>
      <c r="GA810" s="8" t="n">
        <v>43</v>
      </c>
      <c r="GB810" s="8" t="n">
        <v>56</v>
      </c>
      <c r="GC810" s="8" t="n">
        <v>99</v>
      </c>
      <c r="GD810" s="8" t="n">
        <v>-25</v>
      </c>
      <c r="GE810" s="8" t="n">
        <v>69</v>
      </c>
      <c r="GF810" s="8" t="n">
        <v>493</v>
      </c>
      <c r="GG810" s="8" t="n">
        <v>5500</v>
      </c>
      <c r="GH810" s="8" t="n">
        <v>0</v>
      </c>
      <c r="GI810" s="8" t="n">
        <v>4.9</v>
      </c>
      <c r="GJ810" s="8" t="n">
        <v>4.8</v>
      </c>
      <c r="GK810" s="8" t="n">
        <f aca="false">Z810-AH810/10</f>
        <v>21</v>
      </c>
      <c r="GL810" s="22"/>
      <c r="GM810" s="22"/>
      <c r="GN810" s="22"/>
      <c r="GO810" s="22"/>
      <c r="GP810" s="22"/>
    </row>
    <row r="811" customFormat="false" ht="13.65" hidden="false" customHeight="true" outlineLevel="0" collapsed="false">
      <c r="A811" s="16" t="n">
        <v>34422</v>
      </c>
      <c r="B811" s="17" t="s">
        <v>340</v>
      </c>
      <c r="C811" s="17" t="s">
        <v>272</v>
      </c>
      <c r="D811" s="17" t="s">
        <v>262</v>
      </c>
      <c r="E811" s="17" t="s">
        <v>262</v>
      </c>
      <c r="F811" s="8" t="n">
        <v>76</v>
      </c>
      <c r="G811" s="8" t="n">
        <v>218</v>
      </c>
      <c r="H811" s="8" t="n">
        <v>2012</v>
      </c>
      <c r="I811" s="8" t="n">
        <v>1</v>
      </c>
      <c r="J811" s="8" t="n">
        <v>16</v>
      </c>
      <c r="K811" s="17" t="s">
        <v>273</v>
      </c>
      <c r="L811" s="8" t="n">
        <v>2013</v>
      </c>
      <c r="M811" s="8" t="n">
        <v>23</v>
      </c>
      <c r="N811" s="8" t="n">
        <v>5</v>
      </c>
      <c r="O811" s="8" t="n">
        <v>8476880</v>
      </c>
      <c r="P811" s="17" t="s">
        <v>3667</v>
      </c>
      <c r="Q811" s="17" t="s">
        <v>3668</v>
      </c>
      <c r="R811" s="17" t="s">
        <v>1188</v>
      </c>
      <c r="S811" s="17" t="s">
        <v>3663</v>
      </c>
      <c r="T811" s="17" t="s">
        <v>299</v>
      </c>
      <c r="U811" s="17" t="s">
        <v>287</v>
      </c>
      <c r="V811" s="8" t="n">
        <v>78</v>
      </c>
      <c r="W811" s="8" t="n">
        <v>14</v>
      </c>
      <c r="X811" s="8" t="n">
        <v>21</v>
      </c>
      <c r="Y811" s="8" t="n">
        <v>12</v>
      </c>
      <c r="Z811" s="8" t="n">
        <v>35</v>
      </c>
      <c r="AA811" s="8" t="n">
        <v>7</v>
      </c>
      <c r="AB811" s="8" t="n">
        <v>52</v>
      </c>
      <c r="AC811" s="18" t="n">
        <f aca="false">Z811/V811</f>
        <v>0.448717948717949</v>
      </c>
      <c r="AD811" s="19" t="n">
        <f aca="false">IF(FZ811&gt;V811,Z811-V811*(GC811-Z811)/(FZ811-V811),0)</f>
        <v>17.8051118210863</v>
      </c>
      <c r="AE811" s="19" t="n">
        <v>13.151</v>
      </c>
      <c r="AF811" s="8" t="n">
        <v>10</v>
      </c>
      <c r="AG811" s="8" t="n">
        <v>-4.6</v>
      </c>
      <c r="AH811" s="8" t="n">
        <v>187</v>
      </c>
      <c r="AI811" s="8" t="n">
        <v>1567</v>
      </c>
      <c r="AJ811" s="8" t="n">
        <v>74828</v>
      </c>
      <c r="AK811" s="19" t="n">
        <v>1247.1333333333</v>
      </c>
      <c r="AL811" s="8" t="n">
        <v>1246.78</v>
      </c>
      <c r="AM811" s="8" t="n">
        <v>1247</v>
      </c>
      <c r="AN811" s="18" t="n">
        <f aca="false">AJ811/60/V811</f>
        <v>15.9888888888889</v>
      </c>
      <c r="AO811" s="8" t="n">
        <v>26.71</v>
      </c>
      <c r="AP811" s="12" t="n">
        <f aca="false">IF(EF811&gt;0,Z811/EF811,0)</f>
        <v>0.555555555555556</v>
      </c>
      <c r="AQ811" s="8" t="n">
        <v>234</v>
      </c>
      <c r="AR811" s="8" t="n">
        <v>234</v>
      </c>
      <c r="AS811" s="8" t="n">
        <v>234</v>
      </c>
      <c r="AT811" s="8" t="n">
        <v>180</v>
      </c>
      <c r="AU811" s="8" t="n">
        <v>180</v>
      </c>
      <c r="AV811" s="8" t="n">
        <v>123</v>
      </c>
      <c r="AW811" s="8" t="n">
        <v>145</v>
      </c>
      <c r="AX811" s="8" t="n">
        <v>73</v>
      </c>
      <c r="AY811" s="8" t="n">
        <v>6</v>
      </c>
      <c r="AZ811" s="8" t="n">
        <v>18</v>
      </c>
      <c r="BA811" s="8" t="n">
        <f aca="false">AY811+AZ811</f>
        <v>24</v>
      </c>
      <c r="BB811" s="8" t="n">
        <v>14.18</v>
      </c>
      <c r="BC811" s="8" t="n">
        <v>30.7886</v>
      </c>
      <c r="BD811" s="19" t="n">
        <v>216</v>
      </c>
      <c r="BE811" s="19" t="n">
        <v>10.3918319345702</v>
      </c>
      <c r="BF811" s="19" t="n">
        <f aca="false">AQ811+BD811</f>
        <v>450</v>
      </c>
      <c r="BG811" s="19" t="n">
        <f aca="false">IF(AL811&gt;0,BF811/AL811*60,0)</f>
        <v>21.6557853029404</v>
      </c>
      <c r="BH811" s="8" t="n">
        <v>405</v>
      </c>
      <c r="BI811" s="8" t="n">
        <v>475</v>
      </c>
      <c r="BJ811" s="8" t="n">
        <v>377</v>
      </c>
      <c r="BK811" s="12" t="n">
        <f aca="false">BH811/(BH811+BJ811)</f>
        <v>0.517902813299233</v>
      </c>
      <c r="BL811" s="8" t="n">
        <v>250</v>
      </c>
      <c r="BM811" s="8" t="n">
        <v>250</v>
      </c>
      <c r="BN811" s="8" t="n">
        <v>158</v>
      </c>
      <c r="BO811" s="8" t="n">
        <f aca="false">BM811-BN811</f>
        <v>92</v>
      </c>
      <c r="BP811" s="8" t="n">
        <v>57</v>
      </c>
      <c r="BQ811" s="8" t="n">
        <v>44</v>
      </c>
      <c r="BR811" s="8" t="n">
        <v>40</v>
      </c>
      <c r="BS811" s="8" t="n">
        <v>51</v>
      </c>
      <c r="BT811" s="12" t="n">
        <f aca="false">BS811/(EA811+BS811)</f>
        <v>0.0491803278688525</v>
      </c>
      <c r="BU811" s="8" t="n">
        <v>25</v>
      </c>
      <c r="BV811" s="8" t="n">
        <v>29</v>
      </c>
      <c r="BW811" s="12" t="n">
        <f aca="false">IF(BU811+BV811&gt;0,BU811/(BU811+BV811),0)</f>
        <v>0.462962962962963</v>
      </c>
      <c r="BX811" s="8" t="n">
        <v>5</v>
      </c>
      <c r="BY811" s="8" t="n">
        <v>6</v>
      </c>
      <c r="BZ811" s="8" t="n">
        <v>4</v>
      </c>
      <c r="CA811" s="8" t="n">
        <v>6</v>
      </c>
      <c r="CB811" s="8" t="n">
        <v>16</v>
      </c>
      <c r="CC811" s="8" t="n">
        <v>17</v>
      </c>
      <c r="CD811" s="8" t="n">
        <v>5</v>
      </c>
      <c r="CE811" s="8" t="n">
        <v>7</v>
      </c>
      <c r="CF811" s="8" t="n">
        <v>12</v>
      </c>
      <c r="CG811" s="8" t="n">
        <v>11</v>
      </c>
      <c r="CH811" s="8" t="n">
        <v>16</v>
      </c>
      <c r="CI811" s="8" t="n">
        <v>22</v>
      </c>
      <c r="CJ811" s="8" t="n">
        <v>0</v>
      </c>
      <c r="CK811" s="8" t="n">
        <v>0</v>
      </c>
      <c r="CL811" s="8" t="n">
        <v>3</v>
      </c>
      <c r="CM811" s="8" t="n">
        <v>1</v>
      </c>
      <c r="CN811" s="8" t="n">
        <v>2</v>
      </c>
      <c r="CO811" s="8" t="n">
        <v>0</v>
      </c>
      <c r="CP811" s="8" t="n">
        <v>0</v>
      </c>
      <c r="CQ811" s="8" t="n">
        <v>1</v>
      </c>
      <c r="CR811" s="8" t="n">
        <v>1</v>
      </c>
      <c r="CS811" s="8" t="n">
        <v>0</v>
      </c>
      <c r="CT811" s="8" t="n">
        <v>3</v>
      </c>
      <c r="CU811" s="8" t="n">
        <v>2</v>
      </c>
      <c r="CV811" s="8" t="n">
        <v>0</v>
      </c>
      <c r="CW811" s="8" t="n">
        <v>7</v>
      </c>
      <c r="CX811" s="8" t="n">
        <v>0</v>
      </c>
      <c r="CY811" s="8" t="n">
        <v>3</v>
      </c>
      <c r="CZ811" s="8" t="n">
        <v>7</v>
      </c>
      <c r="DA811" s="8" t="n">
        <v>47</v>
      </c>
      <c r="DB811" s="8" t="n">
        <v>19</v>
      </c>
      <c r="DC811" s="8" t="n">
        <v>3</v>
      </c>
      <c r="DD811" s="8" t="n">
        <v>2</v>
      </c>
      <c r="DE811" s="8" t="n">
        <v>21</v>
      </c>
      <c r="DF811" s="8" t="n">
        <v>11</v>
      </c>
      <c r="DG811" s="8" t="n">
        <v>1</v>
      </c>
      <c r="DH811" s="8" t="n">
        <v>66</v>
      </c>
      <c r="DI811" s="8" t="n">
        <v>58</v>
      </c>
      <c r="DJ811" s="8" t="n">
        <v>37</v>
      </c>
      <c r="DK811" s="8" t="n">
        <v>58</v>
      </c>
      <c r="DL811" s="8" t="n">
        <v>47</v>
      </c>
      <c r="DM811" s="8" t="n">
        <v>11</v>
      </c>
      <c r="DN811" s="8" t="n">
        <v>46</v>
      </c>
      <c r="DO811" s="8" t="n">
        <v>34</v>
      </c>
      <c r="DP811" s="8" t="n">
        <v>12</v>
      </c>
      <c r="DQ811" s="8" t="n">
        <f aca="false">DJ811-DI811</f>
        <v>-21</v>
      </c>
      <c r="DR811" s="19" t="n">
        <v>-13.855</v>
      </c>
      <c r="DS811" s="8" t="n">
        <v>41</v>
      </c>
      <c r="DT811" s="8" t="n">
        <v>13</v>
      </c>
      <c r="DU811" s="8" t="n">
        <v>0</v>
      </c>
      <c r="DV811" s="8" t="n">
        <v>4</v>
      </c>
      <c r="DW811" s="8" t="n">
        <v>0</v>
      </c>
      <c r="DX811" s="8" t="n">
        <v>1143</v>
      </c>
      <c r="DY811" s="8" t="n">
        <v>1294</v>
      </c>
      <c r="DZ811" s="8" t="n">
        <v>831</v>
      </c>
      <c r="EA811" s="8" t="n">
        <v>986</v>
      </c>
      <c r="EB811" s="8" t="n">
        <v>569</v>
      </c>
      <c r="EC811" s="8" t="n">
        <v>675</v>
      </c>
      <c r="ED811" s="8" t="n">
        <v>51.46</v>
      </c>
      <c r="EE811" s="8" t="n">
        <v>64.09</v>
      </c>
      <c r="EF811" s="8" t="n">
        <v>63</v>
      </c>
      <c r="EG811" s="8" t="n">
        <v>63</v>
      </c>
      <c r="EH811" s="12" t="n">
        <f aca="false">EF811/EB811</f>
        <v>0.110720562390158</v>
      </c>
      <c r="EI811" s="20" t="n">
        <f aca="false">1-EG811/EC811</f>
        <v>0.906666666666667</v>
      </c>
      <c r="EJ811" s="21" t="n">
        <f aca="false">EH811+EI811</f>
        <v>1.01738722905683</v>
      </c>
      <c r="EK811" s="8" t="n">
        <v>1143</v>
      </c>
      <c r="EL811" s="8" t="n">
        <v>1298</v>
      </c>
      <c r="EM811" s="8" t="n">
        <v>832</v>
      </c>
      <c r="EN811" s="8" t="n">
        <v>990</v>
      </c>
      <c r="EO811" s="8" t="n">
        <v>571</v>
      </c>
      <c r="EP811" s="8" t="n">
        <v>679</v>
      </c>
      <c r="EQ811" s="8" t="n">
        <v>63</v>
      </c>
      <c r="ER811" s="8" t="n">
        <v>64</v>
      </c>
      <c r="ES811" s="8" t="n">
        <v>569</v>
      </c>
      <c r="ET811" s="8" t="n">
        <v>691</v>
      </c>
      <c r="EU811" s="8" t="n">
        <v>223</v>
      </c>
      <c r="EV811" s="8" t="n">
        <v>288</v>
      </c>
      <c r="EW811" s="8" t="n">
        <v>28</v>
      </c>
      <c r="EX811" s="8" t="n">
        <v>43</v>
      </c>
      <c r="EY811" s="8" t="n">
        <v>115</v>
      </c>
      <c r="EZ811" s="8" t="n">
        <v>115</v>
      </c>
      <c r="FA811" s="8" t="n">
        <v>1.5</v>
      </c>
      <c r="FB811" s="8" t="n">
        <v>1.7</v>
      </c>
      <c r="FC811" s="8" t="n">
        <v>3.2</v>
      </c>
      <c r="FD811" s="19" t="n">
        <v>36.23</v>
      </c>
      <c r="FE811" s="18" t="n">
        <f aca="false">FD811/V811</f>
        <v>0.464487179487179</v>
      </c>
      <c r="FF811" s="8" t="n">
        <v>4.9281</v>
      </c>
      <c r="FG811" s="8" t="n">
        <v>0.45</v>
      </c>
      <c r="FH811" s="8" t="n">
        <v>-0.42</v>
      </c>
      <c r="FI811" s="8" t="n">
        <v>0.03</v>
      </c>
      <c r="FJ811" s="22"/>
      <c r="FK811" s="22"/>
      <c r="FL811" s="22"/>
      <c r="FM811" s="8" t="n">
        <f aca="false">BL811+BS811+AH811+DT811</f>
        <v>501</v>
      </c>
      <c r="FN811" s="19" t="n">
        <f aca="false">IF(DS811&gt;0,(BL811+BR811)/DS811,0)</f>
        <v>7.07317073170732</v>
      </c>
      <c r="FO811" s="12" t="n">
        <v>0.0608179699</v>
      </c>
      <c r="FP811" s="19" t="n">
        <f aca="false">Z811-AH811/10</f>
        <v>16.3</v>
      </c>
      <c r="FQ811" s="19" t="n">
        <f aca="false">Z811+DR811/5</f>
        <v>32.229</v>
      </c>
      <c r="FR811" s="19" t="n">
        <f aca="false">(DX811+DY811)/AL811*60</f>
        <v>117.278108407257</v>
      </c>
      <c r="FS811" s="22"/>
      <c r="FT811" s="22"/>
      <c r="FU811" s="22"/>
      <c r="FV811" s="22"/>
      <c r="FW811" s="17" t="s">
        <v>270</v>
      </c>
      <c r="FX811" s="23" t="n">
        <v>2250000</v>
      </c>
      <c r="FY811" s="23" t="n">
        <v>2000000</v>
      </c>
      <c r="FZ811" s="8" t="n">
        <v>391</v>
      </c>
      <c r="GA811" s="8" t="n">
        <v>35</v>
      </c>
      <c r="GB811" s="8" t="n">
        <v>69</v>
      </c>
      <c r="GC811" s="8" t="n">
        <v>104</v>
      </c>
      <c r="GD811" s="8" t="n">
        <v>22</v>
      </c>
      <c r="GE811" s="8" t="n">
        <v>806</v>
      </c>
      <c r="GF811" s="8" t="n">
        <v>459</v>
      </c>
      <c r="GG811" s="8" t="n">
        <v>4750</v>
      </c>
      <c r="GH811" s="8" t="n">
        <v>1.7</v>
      </c>
      <c r="GI811" s="8" t="n">
        <v>5.9</v>
      </c>
      <c r="GJ811" s="8" t="n">
        <v>7.6</v>
      </c>
      <c r="GK811" s="8" t="n">
        <f aca="false">Z811-AH811/10</f>
        <v>16.3</v>
      </c>
      <c r="GL811" s="22"/>
      <c r="GM811" s="22"/>
      <c r="GN811" s="22"/>
      <c r="GO811" s="22"/>
      <c r="GP811" s="22"/>
    </row>
    <row r="812" customFormat="false" ht="13.65" hidden="false" customHeight="true" outlineLevel="0" collapsed="false">
      <c r="A812" s="16" t="n">
        <v>34285</v>
      </c>
      <c r="B812" s="17" t="s">
        <v>3669</v>
      </c>
      <c r="C812" s="22"/>
      <c r="D812" s="17" t="s">
        <v>372</v>
      </c>
      <c r="E812" s="17" t="s">
        <v>372</v>
      </c>
      <c r="F812" s="8" t="n">
        <v>74</v>
      </c>
      <c r="G812" s="8" t="n">
        <v>220</v>
      </c>
      <c r="H812" s="8" t="n">
        <v>2012</v>
      </c>
      <c r="I812" s="8" t="n">
        <v>1</v>
      </c>
      <c r="J812" s="8" t="n">
        <v>17</v>
      </c>
      <c r="K812" s="17" t="s">
        <v>263</v>
      </c>
      <c r="L812" s="8" t="n">
        <v>2013</v>
      </c>
      <c r="M812" s="8" t="n">
        <v>24</v>
      </c>
      <c r="N812" s="8" t="n">
        <v>5</v>
      </c>
      <c r="O812" s="8" t="n">
        <v>8476881</v>
      </c>
      <c r="P812" s="17" t="s">
        <v>3670</v>
      </c>
      <c r="Q812" s="17" t="s">
        <v>3671</v>
      </c>
      <c r="R812" s="17" t="s">
        <v>3672</v>
      </c>
      <c r="S812" s="17" t="s">
        <v>3673</v>
      </c>
      <c r="T812" s="17" t="s">
        <v>313</v>
      </c>
      <c r="U812" s="17" t="s">
        <v>694</v>
      </c>
      <c r="V812" s="8" t="n">
        <v>79</v>
      </c>
      <c r="W812" s="8" t="n">
        <v>22</v>
      </c>
      <c r="X812" s="8" t="n">
        <v>24</v>
      </c>
      <c r="Y812" s="8" t="n">
        <v>14</v>
      </c>
      <c r="Z812" s="8" t="n">
        <v>46</v>
      </c>
      <c r="AA812" s="8" t="n">
        <v>4</v>
      </c>
      <c r="AB812" s="8" t="n">
        <v>21</v>
      </c>
      <c r="AC812" s="18" t="n">
        <f aca="false">Z812/V812</f>
        <v>0.582278481012658</v>
      </c>
      <c r="AD812" s="19" t="n">
        <f aca="false">IF(FZ812&gt;V812,Z812-V812*(GC812-Z812)/(FZ812-V812),0)</f>
        <v>6.65863453815261</v>
      </c>
      <c r="AE812" s="19" t="n">
        <v>17.814</v>
      </c>
      <c r="AF812" s="8" t="n">
        <v>-2</v>
      </c>
      <c r="AG812" s="8" t="n">
        <v>2.7</v>
      </c>
      <c r="AH812" s="8" t="n">
        <v>41</v>
      </c>
      <c r="AI812" s="8" t="n">
        <v>1942</v>
      </c>
      <c r="AJ812" s="8" t="n">
        <v>85801</v>
      </c>
      <c r="AK812" s="19" t="n">
        <v>1430.0166666667</v>
      </c>
      <c r="AL812" s="8" t="n">
        <v>1430.02</v>
      </c>
      <c r="AM812" s="8" t="n">
        <v>1430</v>
      </c>
      <c r="AN812" s="18" t="n">
        <f aca="false">AJ812/60/V812</f>
        <v>18.101476793249</v>
      </c>
      <c r="AO812" s="8" t="n">
        <v>29.87</v>
      </c>
      <c r="AP812" s="12" t="n">
        <f aca="false">IF(EF812&gt;0,Z812/EF812,0)</f>
        <v>0.51685393258427</v>
      </c>
      <c r="AQ812" s="8" t="n">
        <v>331</v>
      </c>
      <c r="AR812" s="8" t="n">
        <v>331</v>
      </c>
      <c r="AS812" s="8" t="n">
        <v>332</v>
      </c>
      <c r="AT812" s="8" t="n">
        <v>263</v>
      </c>
      <c r="AU812" s="8" t="n">
        <v>264</v>
      </c>
      <c r="AV812" s="8" t="n">
        <v>175</v>
      </c>
      <c r="AW812" s="8" t="n">
        <v>243</v>
      </c>
      <c r="AX812" s="8" t="n">
        <v>134</v>
      </c>
      <c r="AY812" s="8" t="n">
        <v>7</v>
      </c>
      <c r="AZ812" s="8" t="n">
        <v>29</v>
      </c>
      <c r="BA812" s="8" t="n">
        <f aca="false">AY812+AZ812</f>
        <v>36</v>
      </c>
      <c r="BB812" s="8" t="n">
        <v>32.51</v>
      </c>
      <c r="BC812" s="8" t="n">
        <v>23.7486</v>
      </c>
      <c r="BD812" s="19" t="n">
        <v>321.3</v>
      </c>
      <c r="BE812" s="19" t="n">
        <v>13.4809617603521</v>
      </c>
      <c r="BF812" s="19" t="n">
        <f aca="false">AQ812+BD812</f>
        <v>652.3</v>
      </c>
      <c r="BG812" s="19" t="n">
        <f aca="false">IF(AL812&gt;0,BF812/AL812*60,0)</f>
        <v>27.36884798814</v>
      </c>
      <c r="BH812" s="8" t="n">
        <v>534</v>
      </c>
      <c r="BI812" s="8" t="n">
        <v>488</v>
      </c>
      <c r="BJ812" s="8" t="n">
        <v>492</v>
      </c>
      <c r="BK812" s="12" t="n">
        <f aca="false">BH812/(BH812+BJ812)</f>
        <v>0.52046783625731</v>
      </c>
      <c r="BL812" s="8" t="n">
        <v>84</v>
      </c>
      <c r="BM812" s="8" t="n">
        <v>84</v>
      </c>
      <c r="BN812" s="8" t="n">
        <v>117</v>
      </c>
      <c r="BO812" s="8" t="n">
        <f aca="false">BM812-BN812</f>
        <v>-33</v>
      </c>
      <c r="BP812" s="8" t="n">
        <v>89</v>
      </c>
      <c r="BQ812" s="8" t="n">
        <v>45</v>
      </c>
      <c r="BR812" s="8" t="n">
        <v>60</v>
      </c>
      <c r="BS812" s="8" t="n">
        <v>71</v>
      </c>
      <c r="BT812" s="12" t="n">
        <f aca="false">BS812/(EA812+BS812)</f>
        <v>0.0689990281827016</v>
      </c>
      <c r="BU812" s="8" t="n">
        <v>587</v>
      </c>
      <c r="BV812" s="8" t="n">
        <v>569</v>
      </c>
      <c r="BW812" s="12" t="n">
        <f aca="false">IF(BU812+BV812&gt;0,BU812/(BU812+BV812),0)</f>
        <v>0.507785467128028</v>
      </c>
      <c r="BX812" s="8" t="n">
        <v>188</v>
      </c>
      <c r="BY812" s="8" t="n">
        <v>198</v>
      </c>
      <c r="BZ812" s="8" t="n">
        <v>214</v>
      </c>
      <c r="CA812" s="8" t="n">
        <v>193</v>
      </c>
      <c r="CB812" s="8" t="n">
        <v>185</v>
      </c>
      <c r="CC812" s="8" t="n">
        <v>178</v>
      </c>
      <c r="CD812" s="8" t="n">
        <v>173</v>
      </c>
      <c r="CE812" s="8" t="n">
        <v>171</v>
      </c>
      <c r="CF812" s="8" t="n">
        <v>210</v>
      </c>
      <c r="CG812" s="8" t="n">
        <v>186</v>
      </c>
      <c r="CH812" s="8" t="n">
        <v>379</v>
      </c>
      <c r="CI812" s="8" t="n">
        <v>373</v>
      </c>
      <c r="CJ812" s="8" t="n">
        <v>0</v>
      </c>
      <c r="CK812" s="8" t="n">
        <v>1</v>
      </c>
      <c r="CL812" s="8" t="n">
        <v>3</v>
      </c>
      <c r="CM812" s="8" t="n">
        <v>5</v>
      </c>
      <c r="CN812" s="8" t="n">
        <v>4</v>
      </c>
      <c r="CO812" s="8" t="n">
        <v>0</v>
      </c>
      <c r="CP812" s="8" t="n">
        <v>0</v>
      </c>
      <c r="CQ812" s="8" t="n">
        <v>1</v>
      </c>
      <c r="CR812" s="8" t="n">
        <v>1</v>
      </c>
      <c r="CS812" s="8" t="n">
        <v>0</v>
      </c>
      <c r="CT812" s="8" t="n">
        <v>3</v>
      </c>
      <c r="CU812" s="8" t="n">
        <v>3</v>
      </c>
      <c r="CV812" s="8" t="n">
        <v>0</v>
      </c>
      <c r="CW812" s="8" t="n">
        <v>14</v>
      </c>
      <c r="CX812" s="8" t="n">
        <v>0</v>
      </c>
      <c r="CY812" s="8" t="n">
        <v>2</v>
      </c>
      <c r="CZ812" s="8" t="n">
        <v>11</v>
      </c>
      <c r="DA812" s="8" t="n">
        <v>76</v>
      </c>
      <c r="DB812" s="8" t="n">
        <v>21</v>
      </c>
      <c r="DC812" s="8" t="n">
        <v>8</v>
      </c>
      <c r="DD812" s="8" t="n">
        <v>5</v>
      </c>
      <c r="DE812" s="8" t="n">
        <v>21</v>
      </c>
      <c r="DF812" s="8" t="n">
        <v>17</v>
      </c>
      <c r="DG812" s="8" t="n">
        <v>2</v>
      </c>
      <c r="DH812" s="8" t="n">
        <v>101</v>
      </c>
      <c r="DI812" s="8" t="n">
        <v>15</v>
      </c>
      <c r="DJ812" s="8" t="n">
        <v>19</v>
      </c>
      <c r="DK812" s="8" t="n">
        <v>14</v>
      </c>
      <c r="DL812" s="8" t="n">
        <v>14</v>
      </c>
      <c r="DM812" s="8" t="n">
        <v>0</v>
      </c>
      <c r="DN812" s="8" t="n">
        <v>19</v>
      </c>
      <c r="DO812" s="8" t="n">
        <v>19</v>
      </c>
      <c r="DP812" s="8" t="n">
        <v>0</v>
      </c>
      <c r="DQ812" s="8" t="n">
        <f aca="false">DJ812-DI812</f>
        <v>4</v>
      </c>
      <c r="DR812" s="19" t="n">
        <v>1.964</v>
      </c>
      <c r="DS812" s="8" t="n">
        <v>13</v>
      </c>
      <c r="DT812" s="8" t="n">
        <v>1</v>
      </c>
      <c r="DU812" s="8" t="n">
        <v>0</v>
      </c>
      <c r="DV812" s="8" t="n">
        <v>0</v>
      </c>
      <c r="DW812" s="8" t="n">
        <v>1</v>
      </c>
      <c r="DX812" s="8" t="n">
        <v>1633</v>
      </c>
      <c r="DY812" s="8" t="n">
        <v>1376</v>
      </c>
      <c r="DZ812" s="8" t="n">
        <v>1182</v>
      </c>
      <c r="EA812" s="8" t="n">
        <v>958</v>
      </c>
      <c r="EB812" s="8" t="n">
        <v>837</v>
      </c>
      <c r="EC812" s="8" t="n">
        <v>675</v>
      </c>
      <c r="ED812" s="8" t="n">
        <v>90.66</v>
      </c>
      <c r="EE812" s="8" t="n">
        <v>66.96</v>
      </c>
      <c r="EF812" s="8" t="n">
        <v>89</v>
      </c>
      <c r="EG812" s="8" t="n">
        <v>71</v>
      </c>
      <c r="EH812" s="12" t="n">
        <f aca="false">EF812/EB812</f>
        <v>0.106332138590203</v>
      </c>
      <c r="EI812" s="20" t="n">
        <f aca="false">1-EG812/EC812</f>
        <v>0.894814814814815</v>
      </c>
      <c r="EJ812" s="21" t="n">
        <f aca="false">EH812+EI812</f>
        <v>1.00114695340502</v>
      </c>
      <c r="EK812" s="8" t="n">
        <v>1632</v>
      </c>
      <c r="EL812" s="8" t="n">
        <v>1371</v>
      </c>
      <c r="EM812" s="8" t="n">
        <v>1181</v>
      </c>
      <c r="EN812" s="8" t="n">
        <v>953</v>
      </c>
      <c r="EO812" s="8" t="n">
        <v>837</v>
      </c>
      <c r="EP812" s="8" t="n">
        <v>673</v>
      </c>
      <c r="EQ812" s="8" t="n">
        <v>89</v>
      </c>
      <c r="ER812" s="8" t="n">
        <v>71</v>
      </c>
      <c r="ES812" s="8" t="n">
        <v>816</v>
      </c>
      <c r="ET812" s="8" t="n">
        <v>664</v>
      </c>
      <c r="EU812" s="8" t="n">
        <v>317</v>
      </c>
      <c r="EV812" s="8" t="n">
        <v>249</v>
      </c>
      <c r="EW812" s="8" t="n">
        <v>41</v>
      </c>
      <c r="EX812" s="8" t="n">
        <v>41</v>
      </c>
      <c r="EY812" s="8" t="n">
        <v>65</v>
      </c>
      <c r="EZ812" s="8" t="n">
        <v>74</v>
      </c>
      <c r="FA812" s="8" t="n">
        <v>2.9</v>
      </c>
      <c r="FB812" s="8" t="n">
        <v>1.7</v>
      </c>
      <c r="FC812" s="8" t="n">
        <v>4.6</v>
      </c>
      <c r="FD812" s="19" t="n">
        <v>50.23</v>
      </c>
      <c r="FE812" s="18" t="n">
        <f aca="false">FD812/V812</f>
        <v>0.635822784810127</v>
      </c>
      <c r="FF812" s="8" t="n">
        <v>5.4629</v>
      </c>
      <c r="FG812" s="8" t="n">
        <v>-0.9</v>
      </c>
      <c r="FH812" s="8" t="n">
        <v>0.04</v>
      </c>
      <c r="FI812" s="8" t="n">
        <v>-0.86</v>
      </c>
      <c r="FJ812" s="8" t="n">
        <v>2</v>
      </c>
      <c r="FK812" s="8" t="n">
        <v>0</v>
      </c>
      <c r="FL812" s="8" t="n">
        <v>0</v>
      </c>
      <c r="FM812" s="8" t="n">
        <f aca="false">BL812+BS812+AH812+DT812</f>
        <v>197</v>
      </c>
      <c r="FN812" s="19" t="n">
        <f aca="false">IF(DS812&gt;0,(BL812+BR812)/DS812,0)</f>
        <v>11.0769230769231</v>
      </c>
      <c r="FO812" s="12" t="n">
        <v>0.1014908579</v>
      </c>
      <c r="FP812" s="19" t="n">
        <f aca="false">Z812-AH812/10</f>
        <v>41.9</v>
      </c>
      <c r="FQ812" s="19" t="n">
        <f aca="false">Z812+DR812/5</f>
        <v>46.3928</v>
      </c>
      <c r="FR812" s="19" t="n">
        <f aca="false">(DX812+DY812)/AL812*60</f>
        <v>126.249982517727</v>
      </c>
      <c r="FS812" s="8" t="n">
        <v>4</v>
      </c>
      <c r="FT812" s="17" t="s">
        <v>708</v>
      </c>
      <c r="FU812" s="8" t="n">
        <v>195</v>
      </c>
      <c r="FV812" s="22"/>
      <c r="FW812" s="17" t="s">
        <v>270</v>
      </c>
      <c r="FX812" s="23" t="n">
        <v>3200000</v>
      </c>
      <c r="FY812" s="23" t="n">
        <v>3000000</v>
      </c>
      <c r="FZ812" s="8" t="n">
        <v>328</v>
      </c>
      <c r="GA812" s="8" t="n">
        <v>81</v>
      </c>
      <c r="GB812" s="8" t="n">
        <v>89</v>
      </c>
      <c r="GC812" s="8" t="n">
        <v>170</v>
      </c>
      <c r="GD812" s="8" t="n">
        <v>12</v>
      </c>
      <c r="GE812" s="8" t="n">
        <v>101</v>
      </c>
      <c r="GF812" s="8" t="n">
        <v>720</v>
      </c>
      <c r="GG812" s="8" t="n">
        <v>5328</v>
      </c>
      <c r="GH812" s="8" t="n">
        <v>12.3</v>
      </c>
      <c r="GI812" s="8" t="n">
        <v>6.9</v>
      </c>
      <c r="GJ812" s="8" t="n">
        <v>19.2</v>
      </c>
      <c r="GK812" s="8" t="n">
        <f aca="false">Z812-AH812/10</f>
        <v>41.9</v>
      </c>
      <c r="GL812" s="22"/>
      <c r="GM812" s="22"/>
      <c r="GN812" s="22"/>
      <c r="GO812" s="22"/>
      <c r="GP812" s="22"/>
    </row>
    <row r="813" customFormat="false" ht="13.65" hidden="false" customHeight="true" outlineLevel="0" collapsed="false">
      <c r="A813" s="16" t="n">
        <v>34051</v>
      </c>
      <c r="B813" s="17" t="s">
        <v>3242</v>
      </c>
      <c r="C813" s="22"/>
      <c r="D813" s="17" t="s">
        <v>372</v>
      </c>
      <c r="E813" s="17" t="s">
        <v>372</v>
      </c>
      <c r="F813" s="8" t="n">
        <v>71</v>
      </c>
      <c r="G813" s="8" t="n">
        <v>160</v>
      </c>
      <c r="H813" s="8" t="n">
        <v>2012</v>
      </c>
      <c r="I813" s="8" t="n">
        <v>6</v>
      </c>
      <c r="J813" s="8" t="n">
        <v>171</v>
      </c>
      <c r="K813" s="17" t="s">
        <v>273</v>
      </c>
      <c r="L813" s="8" t="n">
        <v>2017</v>
      </c>
      <c r="M813" s="8" t="n">
        <v>24</v>
      </c>
      <c r="N813" s="8" t="n">
        <v>1</v>
      </c>
      <c r="O813" s="8" t="n">
        <v>8476617</v>
      </c>
      <c r="P813" s="17" t="s">
        <v>3674</v>
      </c>
      <c r="Q813" s="17" t="s">
        <v>3675</v>
      </c>
      <c r="R813" s="17" t="s">
        <v>3676</v>
      </c>
      <c r="S813" s="17" t="s">
        <v>3673</v>
      </c>
      <c r="T813" s="17" t="s">
        <v>299</v>
      </c>
      <c r="U813" s="17" t="s">
        <v>444</v>
      </c>
      <c r="V813" s="8" t="n">
        <v>10</v>
      </c>
      <c r="W813" s="8" t="n">
        <v>1</v>
      </c>
      <c r="X813" s="8" t="n">
        <v>2</v>
      </c>
      <c r="Y813" s="8" t="n">
        <v>2</v>
      </c>
      <c r="Z813" s="8" t="n">
        <v>3</v>
      </c>
      <c r="AA813" s="8" t="n">
        <v>23</v>
      </c>
      <c r="AB813" s="8" t="n">
        <v>75</v>
      </c>
      <c r="AC813" s="18" t="n">
        <f aca="false">Z813/V813</f>
        <v>0.3</v>
      </c>
      <c r="AD813" s="19" t="n">
        <f aca="false">IF(FZ813&gt;V813,Z813-V813*(GC813-Z813)/(FZ813-V813),0)</f>
        <v>0</v>
      </c>
      <c r="AE813" s="19" t="n">
        <v>1.106</v>
      </c>
      <c r="AF813" s="8" t="n">
        <v>2</v>
      </c>
      <c r="AG813" s="8" t="n">
        <v>2.1</v>
      </c>
      <c r="AH813" s="8" t="n">
        <v>0</v>
      </c>
      <c r="AI813" s="8" t="n">
        <v>153</v>
      </c>
      <c r="AJ813" s="8" t="n">
        <v>7232</v>
      </c>
      <c r="AK813" s="19" t="n">
        <v>120.53333333333</v>
      </c>
      <c r="AL813" s="8" t="n">
        <v>120.53</v>
      </c>
      <c r="AM813" s="8" t="n">
        <v>121</v>
      </c>
      <c r="AN813" s="18" t="n">
        <f aca="false">AJ813/60/V813</f>
        <v>12.0533333333333</v>
      </c>
      <c r="AO813" s="8" t="n">
        <v>20.33</v>
      </c>
      <c r="AP813" s="12" t="n">
        <f aca="false">IF(EF813&gt;0,Z813/EF813,0)</f>
        <v>0.6</v>
      </c>
      <c r="AQ813" s="8" t="n">
        <v>20</v>
      </c>
      <c r="AR813" s="8" t="n">
        <v>20</v>
      </c>
      <c r="AS813" s="8" t="n">
        <v>20</v>
      </c>
      <c r="AT813" s="8" t="n">
        <v>17</v>
      </c>
      <c r="AU813" s="8" t="n">
        <v>17</v>
      </c>
      <c r="AV813" s="8" t="n">
        <v>15</v>
      </c>
      <c r="AW813" s="8" t="n">
        <v>15</v>
      </c>
      <c r="AX813" s="8" t="n">
        <v>8</v>
      </c>
      <c r="AY813" s="8" t="n">
        <v>1</v>
      </c>
      <c r="AZ813" s="8" t="n">
        <v>0</v>
      </c>
      <c r="BA813" s="8" t="n">
        <f aca="false">AY813+AZ813</f>
        <v>1</v>
      </c>
      <c r="BB813" s="8" t="n">
        <v>1.56</v>
      </c>
      <c r="BC813" s="8" t="n">
        <v>32.9333</v>
      </c>
      <c r="BD813" s="19" t="n">
        <v>50</v>
      </c>
      <c r="BE813" s="19" t="n">
        <v>24.8893805309741</v>
      </c>
      <c r="BF813" s="19" t="n">
        <f aca="false">AQ813+BD813</f>
        <v>70</v>
      </c>
      <c r="BG813" s="19" t="n">
        <f aca="false">IF(AL813&gt;0,BF813/AL813*60,0)</f>
        <v>34.8460964075334</v>
      </c>
      <c r="BH813" s="8" t="n">
        <v>53</v>
      </c>
      <c r="BI813" s="8" t="n">
        <v>43</v>
      </c>
      <c r="BJ813" s="8" t="n">
        <v>26</v>
      </c>
      <c r="BK813" s="12" t="n">
        <f aca="false">BH813/(BH813+BJ813)</f>
        <v>0.670886075949367</v>
      </c>
      <c r="BL813" s="8" t="n">
        <v>6</v>
      </c>
      <c r="BM813" s="8" t="n">
        <v>6</v>
      </c>
      <c r="BN813" s="8" t="n">
        <v>13</v>
      </c>
      <c r="BO813" s="8" t="n">
        <f aca="false">BM813-BN813</f>
        <v>-7</v>
      </c>
      <c r="BP813" s="8" t="n">
        <v>2</v>
      </c>
      <c r="BQ813" s="8" t="n">
        <v>4</v>
      </c>
      <c r="BR813" s="8" t="n">
        <v>5</v>
      </c>
      <c r="BS813" s="8" t="n">
        <v>3</v>
      </c>
      <c r="BT813" s="12" t="n">
        <f aca="false">BS813/(EA813+BS813)</f>
        <v>0.036144578313253</v>
      </c>
      <c r="BU813" s="8" t="n">
        <v>0</v>
      </c>
      <c r="BV813" s="8" t="n">
        <v>0</v>
      </c>
      <c r="BW813" s="12" t="n">
        <f aca="false">IF(BU813+BV813&gt;0,BU813/(BU813+BV813),0)</f>
        <v>0</v>
      </c>
      <c r="BX813" s="8" t="n">
        <v>0</v>
      </c>
      <c r="BY813" s="8" t="n">
        <v>0</v>
      </c>
      <c r="BZ813" s="8" t="n">
        <v>0</v>
      </c>
      <c r="CA813" s="8" t="n">
        <v>0</v>
      </c>
      <c r="CB813" s="8" t="n">
        <v>0</v>
      </c>
      <c r="CC813" s="8" t="n">
        <v>0</v>
      </c>
      <c r="CD813" s="8" t="n">
        <v>0</v>
      </c>
      <c r="CE813" s="8" t="n">
        <v>0</v>
      </c>
      <c r="CF813" s="8" t="n">
        <v>0</v>
      </c>
      <c r="CG813" s="8" t="n">
        <v>0</v>
      </c>
      <c r="CH813" s="8" t="n">
        <v>0</v>
      </c>
      <c r="CI813" s="8" t="n">
        <v>0</v>
      </c>
      <c r="CJ813" s="8" t="n">
        <v>0</v>
      </c>
      <c r="CK813" s="8" t="n">
        <v>0</v>
      </c>
      <c r="CL813" s="8" t="n">
        <v>1</v>
      </c>
      <c r="CM813" s="8" t="n">
        <v>0</v>
      </c>
      <c r="CN813" s="8" t="n">
        <v>0</v>
      </c>
      <c r="CO813" s="8" t="n">
        <v>0</v>
      </c>
      <c r="CP813" s="8" t="n">
        <v>0</v>
      </c>
      <c r="CQ813" s="8" t="n">
        <v>0</v>
      </c>
      <c r="CR813" s="8" t="n">
        <v>0</v>
      </c>
      <c r="CS813" s="8" t="n">
        <v>0</v>
      </c>
      <c r="CT813" s="8" t="n">
        <v>0</v>
      </c>
      <c r="CU813" s="8" t="n">
        <v>1</v>
      </c>
      <c r="CV813" s="8" t="n">
        <v>0</v>
      </c>
      <c r="CW813" s="8" t="n">
        <v>0</v>
      </c>
      <c r="CX813" s="8" t="n">
        <v>0</v>
      </c>
      <c r="CY813" s="8" t="n">
        <v>0</v>
      </c>
      <c r="CZ813" s="8" t="n">
        <v>0</v>
      </c>
      <c r="DA813" s="8" t="n">
        <v>2</v>
      </c>
      <c r="DB813" s="8" t="n">
        <v>3</v>
      </c>
      <c r="DC813" s="8" t="n">
        <v>1</v>
      </c>
      <c r="DD813" s="8" t="n">
        <v>0</v>
      </c>
      <c r="DE813" s="8" t="n">
        <v>1</v>
      </c>
      <c r="DF813" s="8" t="n">
        <v>3</v>
      </c>
      <c r="DG813" s="8" t="n">
        <v>0</v>
      </c>
      <c r="DH813" s="8" t="n">
        <v>7</v>
      </c>
      <c r="DI813" s="8" t="n">
        <v>0</v>
      </c>
      <c r="DJ813" s="8" t="n">
        <v>3</v>
      </c>
      <c r="DK813" s="8" t="n">
        <v>0</v>
      </c>
      <c r="DL813" s="8" t="n">
        <v>0</v>
      </c>
      <c r="DM813" s="8" t="n">
        <v>0</v>
      </c>
      <c r="DN813" s="8" t="n">
        <v>2</v>
      </c>
      <c r="DO813" s="8" t="n">
        <v>2</v>
      </c>
      <c r="DP813" s="8" t="n">
        <v>0</v>
      </c>
      <c r="DQ813" s="8" t="n">
        <f aca="false">DJ813-DI813</f>
        <v>3</v>
      </c>
      <c r="DR813" s="19" t="n">
        <v>0.949</v>
      </c>
      <c r="DS813" s="8" t="n">
        <v>0</v>
      </c>
      <c r="DT813" s="8" t="n">
        <v>0</v>
      </c>
      <c r="DU813" s="8" t="n">
        <v>0</v>
      </c>
      <c r="DV813" s="8" t="n">
        <v>0</v>
      </c>
      <c r="DW813" s="8" t="n">
        <v>0</v>
      </c>
      <c r="DX813" s="8" t="n">
        <v>130</v>
      </c>
      <c r="DY813" s="8" t="n">
        <v>97</v>
      </c>
      <c r="DZ813" s="8" t="n">
        <v>93</v>
      </c>
      <c r="EA813" s="8" t="n">
        <v>80</v>
      </c>
      <c r="EB813" s="8" t="n">
        <v>74</v>
      </c>
      <c r="EC813" s="8" t="n">
        <v>57</v>
      </c>
      <c r="ED813" s="8" t="n">
        <v>6.9</v>
      </c>
      <c r="EE813" s="8" t="n">
        <v>4.81</v>
      </c>
      <c r="EF813" s="8" t="n">
        <v>5</v>
      </c>
      <c r="EG813" s="8" t="n">
        <v>2</v>
      </c>
      <c r="EH813" s="12" t="n">
        <f aca="false">EF813/EB813</f>
        <v>0.0675675675675676</v>
      </c>
      <c r="EI813" s="20" t="n">
        <f aca="false">1-EG813/EC813</f>
        <v>0.964912280701754</v>
      </c>
      <c r="EJ813" s="21" t="n">
        <f aca="false">EH813+EI813</f>
        <v>1.03247984826932</v>
      </c>
      <c r="EK813" s="8" t="n">
        <v>129</v>
      </c>
      <c r="EL813" s="8" t="n">
        <v>97</v>
      </c>
      <c r="EM813" s="8" t="n">
        <v>92</v>
      </c>
      <c r="EN813" s="8" t="n">
        <v>80</v>
      </c>
      <c r="EO813" s="8" t="n">
        <v>74</v>
      </c>
      <c r="EP813" s="8" t="n">
        <v>58</v>
      </c>
      <c r="EQ813" s="8" t="n">
        <v>5</v>
      </c>
      <c r="ER813" s="8" t="n">
        <v>2</v>
      </c>
      <c r="ES813" s="8" t="n">
        <v>61</v>
      </c>
      <c r="ET813" s="8" t="n">
        <v>40</v>
      </c>
      <c r="EU813" s="8" t="n">
        <v>24</v>
      </c>
      <c r="EV813" s="8" t="n">
        <v>17</v>
      </c>
      <c r="EW813" s="8" t="n">
        <v>4</v>
      </c>
      <c r="EX813" s="8" t="n">
        <v>2</v>
      </c>
      <c r="EY813" s="8" t="n">
        <v>2</v>
      </c>
      <c r="EZ813" s="8" t="n">
        <v>5</v>
      </c>
      <c r="FA813" s="8" t="n">
        <v>0.1</v>
      </c>
      <c r="FB813" s="8" t="n">
        <v>0.2</v>
      </c>
      <c r="FC813" s="8" t="n">
        <v>0.3</v>
      </c>
      <c r="FD813" s="19" t="n">
        <v>3.67</v>
      </c>
      <c r="FE813" s="18" t="n">
        <f aca="false">FD813/V813</f>
        <v>0.367</v>
      </c>
      <c r="FF813" s="8" t="n">
        <v>0.1021</v>
      </c>
      <c r="FG813" s="8" t="n">
        <v>0.03</v>
      </c>
      <c r="FH813" s="8" t="n">
        <v>0.01</v>
      </c>
      <c r="FI813" s="8" t="n">
        <v>0.04</v>
      </c>
      <c r="FJ813" s="22"/>
      <c r="FK813" s="22"/>
      <c r="FL813" s="22"/>
      <c r="FM813" s="8" t="n">
        <f aca="false">BL813+BS813+AH813+DT813</f>
        <v>9</v>
      </c>
      <c r="FN813" s="19" t="n">
        <f aca="false">IF(DS813&gt;0,(BL813+BR813)/DS813,0)</f>
        <v>0</v>
      </c>
      <c r="FO813" s="12" t="n">
        <v>0.0307116105</v>
      </c>
      <c r="FP813" s="19" t="n">
        <f aca="false">Z813-AH813/10</f>
        <v>3</v>
      </c>
      <c r="FQ813" s="19" t="n">
        <f aca="false">Z813+DR813/5</f>
        <v>3.1898</v>
      </c>
      <c r="FR813" s="19" t="n">
        <f aca="false">(DX813+DY813)/AL813*60</f>
        <v>113.000912635858</v>
      </c>
      <c r="FS813" s="22"/>
      <c r="FT813" s="22"/>
      <c r="FU813" s="22"/>
      <c r="FV813" s="22"/>
      <c r="FW813" s="17" t="s">
        <v>270</v>
      </c>
      <c r="FX813" s="23" t="n">
        <v>710000</v>
      </c>
      <c r="FY813" s="23" t="n">
        <v>710000</v>
      </c>
      <c r="FZ813" s="8" t="n">
        <v>10</v>
      </c>
      <c r="GA813" s="8" t="n">
        <v>1</v>
      </c>
      <c r="GB813" s="8" t="n">
        <v>2</v>
      </c>
      <c r="GC813" s="8" t="n">
        <v>3</v>
      </c>
      <c r="GD813" s="8" t="n">
        <v>2</v>
      </c>
      <c r="GE813" s="8" t="n">
        <v>0</v>
      </c>
      <c r="GF813" s="8" t="n">
        <v>15</v>
      </c>
      <c r="GG813" s="8" t="n">
        <v>121</v>
      </c>
      <c r="GH813" s="8" t="n">
        <v>0.1</v>
      </c>
      <c r="GI813" s="8" t="n">
        <v>0.2</v>
      </c>
      <c r="GJ813" s="8" t="n">
        <v>0.3</v>
      </c>
      <c r="GK813" s="8" t="n">
        <f aca="false">Z813-AH813/10</f>
        <v>3</v>
      </c>
      <c r="GL813" s="22"/>
      <c r="GM813" s="22"/>
      <c r="GN813" s="22"/>
      <c r="GO813" s="22"/>
      <c r="GP813" s="22"/>
    </row>
    <row r="814" customFormat="false" ht="13.65" hidden="false" customHeight="true" outlineLevel="0" collapsed="false">
      <c r="A814" s="16" t="n">
        <v>33966</v>
      </c>
      <c r="B814" s="17" t="s">
        <v>1128</v>
      </c>
      <c r="C814" s="22"/>
      <c r="D814" s="17" t="s">
        <v>532</v>
      </c>
      <c r="E814" s="17" t="s">
        <v>532</v>
      </c>
      <c r="F814" s="8" t="n">
        <v>74</v>
      </c>
      <c r="G814" s="8" t="n">
        <v>188</v>
      </c>
      <c r="H814" s="8" t="n">
        <v>2011</v>
      </c>
      <c r="I814" s="8" t="n">
        <v>2</v>
      </c>
      <c r="J814" s="8" t="n">
        <v>35</v>
      </c>
      <c r="K814" s="17" t="s">
        <v>263</v>
      </c>
      <c r="L814" s="8" t="n">
        <v>2013</v>
      </c>
      <c r="M814" s="8" t="n">
        <v>25</v>
      </c>
      <c r="N814" s="8" t="n">
        <v>5</v>
      </c>
      <c r="O814" s="8" t="n">
        <v>8476430</v>
      </c>
      <c r="P814" s="17" t="s">
        <v>3677</v>
      </c>
      <c r="Q814" s="17" t="s">
        <v>3678</v>
      </c>
      <c r="R814" s="17" t="s">
        <v>3679</v>
      </c>
      <c r="S814" s="17" t="s">
        <v>3673</v>
      </c>
      <c r="T814" s="17" t="s">
        <v>268</v>
      </c>
      <c r="U814" s="17" t="s">
        <v>397</v>
      </c>
      <c r="V814" s="8" t="n">
        <v>29</v>
      </c>
      <c r="W814" s="8" t="n">
        <v>6</v>
      </c>
      <c r="X814" s="8" t="n">
        <v>4</v>
      </c>
      <c r="Y814" s="8" t="n">
        <v>2</v>
      </c>
      <c r="Z814" s="8" t="n">
        <v>10</v>
      </c>
      <c r="AA814" s="8" t="n">
        <v>21</v>
      </c>
      <c r="AB814" s="8" t="n">
        <v>66</v>
      </c>
      <c r="AC814" s="18" t="n">
        <f aca="false">Z814/V814</f>
        <v>0.344827586206897</v>
      </c>
      <c r="AD814" s="19" t="n">
        <f aca="false">IF(FZ814&gt;V814,Z814-V814*(GC814-Z814)/(FZ814-V814),0)</f>
        <v>3.25581395348837</v>
      </c>
      <c r="AE814" s="19" t="n">
        <v>4.188</v>
      </c>
      <c r="AF814" s="8" t="n">
        <v>1</v>
      </c>
      <c r="AG814" s="8" t="n">
        <v>2.7</v>
      </c>
      <c r="AH814" s="8" t="n">
        <v>12</v>
      </c>
      <c r="AI814" s="8" t="n">
        <v>496</v>
      </c>
      <c r="AJ814" s="8" t="n">
        <v>21954</v>
      </c>
      <c r="AK814" s="19" t="n">
        <v>365.9</v>
      </c>
      <c r="AL814" s="8" t="n">
        <v>365.9</v>
      </c>
      <c r="AM814" s="8" t="n">
        <v>366</v>
      </c>
      <c r="AN814" s="18" t="n">
        <f aca="false">AJ814/60/V814</f>
        <v>12.6172413793103</v>
      </c>
      <c r="AO814" s="8" t="n">
        <v>21.33</v>
      </c>
      <c r="AP814" s="12" t="n">
        <f aca="false">IF(EF814&gt;0,Z814/EF814,0)</f>
        <v>0.769230769230769</v>
      </c>
      <c r="AQ814" s="8" t="n">
        <v>85</v>
      </c>
      <c r="AR814" s="8" t="n">
        <v>85</v>
      </c>
      <c r="AS814" s="8" t="n">
        <v>85</v>
      </c>
      <c r="AT814" s="8" t="n">
        <v>64</v>
      </c>
      <c r="AU814" s="8" t="n">
        <v>64</v>
      </c>
      <c r="AV814" s="8" t="n">
        <v>45</v>
      </c>
      <c r="AW814" s="8" t="n">
        <v>55</v>
      </c>
      <c r="AX814" s="8" t="n">
        <v>28</v>
      </c>
      <c r="AY814" s="8" t="n">
        <v>3</v>
      </c>
      <c r="AZ814" s="8" t="n">
        <v>6</v>
      </c>
      <c r="BA814" s="8" t="n">
        <f aca="false">AY814+AZ814</f>
        <v>9</v>
      </c>
      <c r="BB814" s="8" t="n">
        <v>4.63</v>
      </c>
      <c r="BC814" s="8" t="n">
        <v>25.7556</v>
      </c>
      <c r="BD814" s="19" t="n">
        <v>32.6</v>
      </c>
      <c r="BE814" s="19" t="n">
        <v>5.34572287510249</v>
      </c>
      <c r="BF814" s="19" t="n">
        <f aca="false">AQ814+BD814</f>
        <v>117.6</v>
      </c>
      <c r="BG814" s="19" t="n">
        <f aca="false">IF(AL814&gt;0,BF814/AL814*60,0)</f>
        <v>19.2839573654004</v>
      </c>
      <c r="BH814" s="8" t="n">
        <v>108</v>
      </c>
      <c r="BI814" s="8" t="n">
        <v>118</v>
      </c>
      <c r="BJ814" s="8" t="n">
        <v>131</v>
      </c>
      <c r="BK814" s="12" t="n">
        <f aca="false">BH814/(BH814+BJ814)</f>
        <v>0.451882845188284</v>
      </c>
      <c r="BL814" s="8" t="n">
        <v>22</v>
      </c>
      <c r="BM814" s="8" t="n">
        <v>22</v>
      </c>
      <c r="BN814" s="8" t="n">
        <v>36</v>
      </c>
      <c r="BO814" s="8" t="n">
        <f aca="false">BM814-BN814</f>
        <v>-14</v>
      </c>
      <c r="BP814" s="8" t="n">
        <v>19</v>
      </c>
      <c r="BQ814" s="8" t="n">
        <v>6</v>
      </c>
      <c r="BR814" s="8" t="n">
        <v>9</v>
      </c>
      <c r="BS814" s="8" t="n">
        <v>12</v>
      </c>
      <c r="BT814" s="12" t="n">
        <f aca="false">BS814/(EA814+BS814)</f>
        <v>0.0451127819548872</v>
      </c>
      <c r="BU814" s="8" t="n">
        <v>4</v>
      </c>
      <c r="BV814" s="8" t="n">
        <v>12</v>
      </c>
      <c r="BW814" s="12" t="n">
        <f aca="false">IF(BU814+BV814&gt;0,BU814/(BU814+BV814),0)</f>
        <v>0.25</v>
      </c>
      <c r="BX814" s="8" t="n">
        <v>1</v>
      </c>
      <c r="BY814" s="8" t="n">
        <v>3</v>
      </c>
      <c r="BZ814" s="8" t="n">
        <v>1</v>
      </c>
      <c r="CA814" s="8" t="n">
        <v>2</v>
      </c>
      <c r="CB814" s="8" t="n">
        <v>2</v>
      </c>
      <c r="CC814" s="8" t="n">
        <v>7</v>
      </c>
      <c r="CD814" s="8" t="n">
        <v>0</v>
      </c>
      <c r="CE814" s="8" t="n">
        <v>0</v>
      </c>
      <c r="CF814" s="8" t="n">
        <v>2</v>
      </c>
      <c r="CG814" s="8" t="n">
        <v>8</v>
      </c>
      <c r="CH814" s="8" t="n">
        <v>4</v>
      </c>
      <c r="CI814" s="8" t="n">
        <v>6</v>
      </c>
      <c r="CJ814" s="8" t="n">
        <v>0</v>
      </c>
      <c r="CK814" s="8" t="n">
        <v>0</v>
      </c>
      <c r="CL814" s="8" t="n">
        <v>1</v>
      </c>
      <c r="CM814" s="8" t="n">
        <v>1</v>
      </c>
      <c r="CN814" s="8" t="n">
        <v>0</v>
      </c>
      <c r="CO814" s="8" t="n">
        <v>0</v>
      </c>
      <c r="CP814" s="8" t="n">
        <v>0</v>
      </c>
      <c r="CQ814" s="8" t="n">
        <v>1</v>
      </c>
      <c r="CR814" s="8" t="n">
        <v>1</v>
      </c>
      <c r="CS814" s="8" t="n">
        <v>0</v>
      </c>
      <c r="CT814" s="8" t="n">
        <v>1</v>
      </c>
      <c r="CU814" s="8" t="n">
        <v>2</v>
      </c>
      <c r="CV814" s="8" t="n">
        <v>0</v>
      </c>
      <c r="CW814" s="8" t="n">
        <v>1</v>
      </c>
      <c r="CX814" s="8" t="n">
        <v>0</v>
      </c>
      <c r="CY814" s="8" t="n">
        <v>1</v>
      </c>
      <c r="CZ814" s="8" t="n">
        <v>0</v>
      </c>
      <c r="DA814" s="8" t="n">
        <v>18</v>
      </c>
      <c r="DB814" s="8" t="n">
        <v>10</v>
      </c>
      <c r="DC814" s="8" t="n">
        <v>3</v>
      </c>
      <c r="DD814" s="8" t="n">
        <v>0</v>
      </c>
      <c r="DE814" s="8" t="n">
        <v>3</v>
      </c>
      <c r="DF814" s="8" t="n">
        <v>4</v>
      </c>
      <c r="DG814" s="8" t="n">
        <v>1</v>
      </c>
      <c r="DH814" s="8" t="n">
        <v>24</v>
      </c>
      <c r="DI814" s="8" t="n">
        <v>6</v>
      </c>
      <c r="DJ814" s="8" t="n">
        <v>5</v>
      </c>
      <c r="DK814" s="8" t="n">
        <v>6</v>
      </c>
      <c r="DL814" s="8" t="n">
        <v>6</v>
      </c>
      <c r="DM814" s="8" t="n">
        <v>0</v>
      </c>
      <c r="DN814" s="8" t="n">
        <v>5</v>
      </c>
      <c r="DO814" s="8" t="n">
        <v>5</v>
      </c>
      <c r="DP814" s="8" t="n">
        <v>0</v>
      </c>
      <c r="DQ814" s="8" t="n">
        <f aca="false">DJ814-DI814</f>
        <v>-1</v>
      </c>
      <c r="DR814" s="19" t="n">
        <v>0.631</v>
      </c>
      <c r="DS814" s="8" t="n">
        <v>6</v>
      </c>
      <c r="DT814" s="8" t="n">
        <v>0</v>
      </c>
      <c r="DU814" s="8" t="n">
        <v>0</v>
      </c>
      <c r="DV814" s="8" t="n">
        <v>0</v>
      </c>
      <c r="DW814" s="8" t="n">
        <v>0</v>
      </c>
      <c r="DX814" s="8" t="n">
        <v>377</v>
      </c>
      <c r="DY814" s="8" t="n">
        <v>357</v>
      </c>
      <c r="DZ814" s="8" t="n">
        <v>267</v>
      </c>
      <c r="EA814" s="8" t="n">
        <v>254</v>
      </c>
      <c r="EB814" s="8" t="n">
        <v>201</v>
      </c>
      <c r="EC814" s="8" t="n">
        <v>189</v>
      </c>
      <c r="ED814" s="8" t="n">
        <v>15.57</v>
      </c>
      <c r="EE814" s="8" t="n">
        <v>15.14</v>
      </c>
      <c r="EF814" s="8" t="n">
        <v>13</v>
      </c>
      <c r="EG814" s="8" t="n">
        <v>12</v>
      </c>
      <c r="EH814" s="12" t="n">
        <f aca="false">EF814/EB814</f>
        <v>0.0646766169154229</v>
      </c>
      <c r="EI814" s="20" t="n">
        <f aca="false">1-EG814/EC814</f>
        <v>0.936507936507936</v>
      </c>
      <c r="EJ814" s="21" t="n">
        <f aca="false">EH814+EI814</f>
        <v>1.00118455342336</v>
      </c>
      <c r="EK814" s="8" t="n">
        <v>376</v>
      </c>
      <c r="EL814" s="8" t="n">
        <v>357</v>
      </c>
      <c r="EM814" s="8" t="n">
        <v>266</v>
      </c>
      <c r="EN814" s="8" t="n">
        <v>255</v>
      </c>
      <c r="EO814" s="8" t="n">
        <v>199</v>
      </c>
      <c r="EP814" s="8" t="n">
        <v>190</v>
      </c>
      <c r="EQ814" s="8" t="n">
        <v>13</v>
      </c>
      <c r="ER814" s="8" t="n">
        <v>12</v>
      </c>
      <c r="ES814" s="8" t="n">
        <v>193</v>
      </c>
      <c r="ET814" s="8" t="n">
        <v>163</v>
      </c>
      <c r="EU814" s="8" t="n">
        <v>72</v>
      </c>
      <c r="EV814" s="8" t="n">
        <v>60</v>
      </c>
      <c r="EW814" s="8" t="n">
        <v>9</v>
      </c>
      <c r="EX814" s="8" t="n">
        <v>7</v>
      </c>
      <c r="EY814" s="8" t="n">
        <v>20</v>
      </c>
      <c r="EZ814" s="8" t="n">
        <v>24</v>
      </c>
      <c r="FA814" s="8" t="n">
        <v>0.6</v>
      </c>
      <c r="FB814" s="8" t="n">
        <v>0.5</v>
      </c>
      <c r="FC814" s="8" t="n">
        <v>1.1</v>
      </c>
      <c r="FD814" s="19" t="n">
        <v>12.2</v>
      </c>
      <c r="FE814" s="18" t="n">
        <f aca="false">FD814/V814</f>
        <v>0.420689655172414</v>
      </c>
      <c r="FF814" s="8" t="n">
        <v>0.2652</v>
      </c>
      <c r="FG814" s="8" t="n">
        <v>0.05</v>
      </c>
      <c r="FH814" s="8" t="n">
        <v>-0.03</v>
      </c>
      <c r="FI814" s="8" t="n">
        <v>0.02</v>
      </c>
      <c r="FJ814" s="8" t="n">
        <v>1</v>
      </c>
      <c r="FK814" s="8" t="n">
        <v>0</v>
      </c>
      <c r="FL814" s="8" t="n">
        <v>0</v>
      </c>
      <c r="FM814" s="8" t="n">
        <f aca="false">BL814+BS814+AH814+DT814</f>
        <v>46</v>
      </c>
      <c r="FN814" s="19" t="n">
        <f aca="false">IF(DS814&gt;0,(BL814+BR814)/DS814,0)</f>
        <v>5.16666666666667</v>
      </c>
      <c r="FO814" s="12" t="n">
        <v>0.0764212488</v>
      </c>
      <c r="FP814" s="19" t="n">
        <f aca="false">Z814-AH814/10</f>
        <v>8.8</v>
      </c>
      <c r="FQ814" s="19" t="n">
        <f aca="false">Z814+DR814/5</f>
        <v>10.1262</v>
      </c>
      <c r="FR814" s="19" t="n">
        <f aca="false">(DX814+DY814)/AL814*60</f>
        <v>120.360754304455</v>
      </c>
      <c r="FS814" s="8" t="n">
        <v>2</v>
      </c>
      <c r="FT814" s="17" t="s">
        <v>352</v>
      </c>
      <c r="FU814" s="8" t="n">
        <v>20</v>
      </c>
      <c r="FV814" s="22"/>
      <c r="FW814" s="17" t="s">
        <v>270</v>
      </c>
      <c r="FX814" s="23" t="n">
        <v>800000</v>
      </c>
      <c r="FY814" s="23" t="n">
        <v>800000</v>
      </c>
      <c r="FZ814" s="8" t="n">
        <v>201</v>
      </c>
      <c r="GA814" s="8" t="n">
        <v>22</v>
      </c>
      <c r="GB814" s="8" t="n">
        <v>28</v>
      </c>
      <c r="GC814" s="8" t="n">
        <v>50</v>
      </c>
      <c r="GD814" s="8" t="n">
        <v>-11</v>
      </c>
      <c r="GE814" s="8" t="n">
        <v>60</v>
      </c>
      <c r="GF814" s="8" t="n">
        <v>291</v>
      </c>
      <c r="GG814" s="8" t="n">
        <v>2288</v>
      </c>
      <c r="GH814" s="8" t="n">
        <v>1.6</v>
      </c>
      <c r="GI814" s="8" t="n">
        <v>2.1</v>
      </c>
      <c r="GJ814" s="8" t="n">
        <v>3.7</v>
      </c>
      <c r="GK814" s="8" t="n">
        <f aca="false">Z814-AH814/10</f>
        <v>8.8</v>
      </c>
      <c r="GL814" s="22"/>
      <c r="GM814" s="22"/>
      <c r="GN814" s="22"/>
      <c r="GO814" s="22"/>
      <c r="GP814" s="22"/>
    </row>
    <row r="815" customFormat="false" ht="13.65" hidden="false" customHeight="true" outlineLevel="0" collapsed="false">
      <c r="A815" s="16" t="n">
        <v>33848</v>
      </c>
      <c r="B815" s="17" t="s">
        <v>371</v>
      </c>
      <c r="C815" s="22"/>
      <c r="D815" s="17" t="s">
        <v>372</v>
      </c>
      <c r="E815" s="17" t="s">
        <v>372</v>
      </c>
      <c r="F815" s="8" t="n">
        <v>75</v>
      </c>
      <c r="G815" s="8" t="n">
        <v>210</v>
      </c>
      <c r="H815" s="22"/>
      <c r="I815" s="22"/>
      <c r="J815" s="22"/>
      <c r="K815" s="17" t="s">
        <v>263</v>
      </c>
      <c r="L815" s="8" t="n">
        <v>2015</v>
      </c>
      <c r="M815" s="8" t="n">
        <v>25</v>
      </c>
      <c r="N815" s="8" t="n">
        <v>3</v>
      </c>
      <c r="O815" s="8" t="n">
        <v>8477931</v>
      </c>
      <c r="P815" s="17" t="s">
        <v>3680</v>
      </c>
      <c r="Q815" s="17" t="s">
        <v>3681</v>
      </c>
      <c r="R815" s="17" t="s">
        <v>3682</v>
      </c>
      <c r="S815" s="17" t="s">
        <v>3673</v>
      </c>
      <c r="T815" s="17" t="s">
        <v>268</v>
      </c>
      <c r="U815" s="17" t="s">
        <v>444</v>
      </c>
      <c r="V815" s="8" t="n">
        <v>67</v>
      </c>
      <c r="W815" s="8" t="n">
        <v>7</v>
      </c>
      <c r="X815" s="8" t="n">
        <v>8</v>
      </c>
      <c r="Y815" s="8" t="n">
        <v>6</v>
      </c>
      <c r="Z815" s="8" t="n">
        <v>15</v>
      </c>
      <c r="AA815" s="8" t="n">
        <v>15</v>
      </c>
      <c r="AB815" s="8" t="n">
        <v>63</v>
      </c>
      <c r="AC815" s="18" t="n">
        <f aca="false">Z815/V815</f>
        <v>0.223880597014925</v>
      </c>
      <c r="AD815" s="19" t="n">
        <f aca="false">IF(FZ815&gt;V815,Z815-V815*(GC815-Z815)/(FZ815-V815),0)</f>
        <v>11.0588235294118</v>
      </c>
      <c r="AE815" s="19" t="n">
        <v>5.925</v>
      </c>
      <c r="AF815" s="8" t="n">
        <v>6</v>
      </c>
      <c r="AG815" s="8" t="n">
        <v>-0.4</v>
      </c>
      <c r="AH815" s="8" t="n">
        <v>14</v>
      </c>
      <c r="AI815" s="8" t="n">
        <v>1004</v>
      </c>
      <c r="AJ815" s="8" t="n">
        <v>44590</v>
      </c>
      <c r="AK815" s="19" t="n">
        <v>743.13333333333</v>
      </c>
      <c r="AL815" s="8" t="n">
        <v>743.13</v>
      </c>
      <c r="AM815" s="8" t="n">
        <v>743</v>
      </c>
      <c r="AN815" s="18" t="n">
        <f aca="false">AJ815/60/V815</f>
        <v>11.092039800995</v>
      </c>
      <c r="AO815" s="8" t="n">
        <v>18.74</v>
      </c>
      <c r="AP815" s="12" t="n">
        <f aca="false">IF(EF815&gt;0,Z815/EF815,0)</f>
        <v>0.555555555555556</v>
      </c>
      <c r="AQ815" s="8" t="n">
        <v>154</v>
      </c>
      <c r="AR815" s="8" t="n">
        <v>154</v>
      </c>
      <c r="AS815" s="8" t="n">
        <v>154</v>
      </c>
      <c r="AT815" s="8" t="n">
        <v>128</v>
      </c>
      <c r="AU815" s="8" t="n">
        <v>128</v>
      </c>
      <c r="AV815" s="8" t="n">
        <v>92</v>
      </c>
      <c r="AW815" s="8" t="n">
        <v>113</v>
      </c>
      <c r="AX815" s="8" t="n">
        <v>49</v>
      </c>
      <c r="AY815" s="8" t="n">
        <v>8</v>
      </c>
      <c r="AZ815" s="8" t="n">
        <v>11</v>
      </c>
      <c r="BA815" s="8" t="n">
        <f aca="false">AY815+AZ815</f>
        <v>19</v>
      </c>
      <c r="BB815" s="8" t="n">
        <v>10.04</v>
      </c>
      <c r="BC815" s="8" t="n">
        <v>25.163</v>
      </c>
      <c r="BD815" s="19" t="n">
        <v>170.9</v>
      </c>
      <c r="BE815" s="19" t="n">
        <v>13.7983313896116</v>
      </c>
      <c r="BF815" s="19" t="n">
        <f aca="false">AQ815+BD815</f>
        <v>324.9</v>
      </c>
      <c r="BG815" s="19" t="n">
        <f aca="false">IF(AL815&gt;0,BF815/AL815*60,0)</f>
        <v>26.2322877558435</v>
      </c>
      <c r="BH815" s="8" t="n">
        <v>209</v>
      </c>
      <c r="BI815" s="8" t="n">
        <v>202</v>
      </c>
      <c r="BJ815" s="8" t="n">
        <v>276</v>
      </c>
      <c r="BK815" s="12" t="n">
        <f aca="false">BH815/(BH815+BJ815)</f>
        <v>0.430927835051546</v>
      </c>
      <c r="BL815" s="8" t="n">
        <v>53</v>
      </c>
      <c r="BM815" s="8" t="n">
        <v>52</v>
      </c>
      <c r="BN815" s="8" t="n">
        <v>89</v>
      </c>
      <c r="BO815" s="8" t="n">
        <f aca="false">BM815-BN815</f>
        <v>-37</v>
      </c>
      <c r="BP815" s="8" t="n">
        <v>36</v>
      </c>
      <c r="BQ815" s="8" t="n">
        <v>14</v>
      </c>
      <c r="BR815" s="8" t="n">
        <v>36</v>
      </c>
      <c r="BS815" s="8" t="n">
        <v>24</v>
      </c>
      <c r="BT815" s="12" t="n">
        <f aca="false">BS815/(EA815+BS815)</f>
        <v>0.0406091370558376</v>
      </c>
      <c r="BU815" s="8" t="n">
        <v>35</v>
      </c>
      <c r="BV815" s="8" t="n">
        <v>30</v>
      </c>
      <c r="BW815" s="12" t="n">
        <f aca="false">IF(BU815+BV815&gt;0,BU815/(BU815+BV815),0)</f>
        <v>0.538461538461538</v>
      </c>
      <c r="BX815" s="8" t="n">
        <v>9</v>
      </c>
      <c r="BY815" s="8" t="n">
        <v>6</v>
      </c>
      <c r="BZ815" s="8" t="n">
        <v>11</v>
      </c>
      <c r="CA815" s="8" t="n">
        <v>11</v>
      </c>
      <c r="CB815" s="8" t="n">
        <v>15</v>
      </c>
      <c r="CC815" s="8" t="n">
        <v>13</v>
      </c>
      <c r="CD815" s="8" t="n">
        <v>10</v>
      </c>
      <c r="CE815" s="8" t="n">
        <v>9</v>
      </c>
      <c r="CF815" s="8" t="n">
        <v>12</v>
      </c>
      <c r="CG815" s="8" t="n">
        <v>11</v>
      </c>
      <c r="CH815" s="8" t="n">
        <v>22</v>
      </c>
      <c r="CI815" s="8" t="n">
        <v>18</v>
      </c>
      <c r="CJ815" s="8" t="n">
        <v>0</v>
      </c>
      <c r="CK815" s="8" t="n">
        <v>0</v>
      </c>
      <c r="CL815" s="8" t="n">
        <v>2</v>
      </c>
      <c r="CM815" s="8" t="n">
        <v>0</v>
      </c>
      <c r="CN815" s="8" t="n">
        <v>1</v>
      </c>
      <c r="CO815" s="8" t="n">
        <v>0</v>
      </c>
      <c r="CP815" s="8" t="n">
        <v>0</v>
      </c>
      <c r="CQ815" s="8" t="n">
        <v>0</v>
      </c>
      <c r="CR815" s="8" t="n">
        <v>1</v>
      </c>
      <c r="CS815" s="8" t="n">
        <v>0</v>
      </c>
      <c r="CT815" s="8" t="n">
        <v>0</v>
      </c>
      <c r="CU815" s="8" t="n">
        <v>0</v>
      </c>
      <c r="CV815" s="8" t="n">
        <v>0</v>
      </c>
      <c r="CW815" s="8" t="n">
        <v>6</v>
      </c>
      <c r="CX815" s="8" t="n">
        <v>0</v>
      </c>
      <c r="CY815" s="8" t="n">
        <v>2</v>
      </c>
      <c r="CZ815" s="8" t="n">
        <v>5</v>
      </c>
      <c r="DA815" s="8" t="n">
        <v>29</v>
      </c>
      <c r="DB815" s="8" t="n">
        <v>11</v>
      </c>
      <c r="DC815" s="8" t="n">
        <v>5</v>
      </c>
      <c r="DD815" s="8" t="n">
        <v>2</v>
      </c>
      <c r="DE815" s="8" t="n">
        <v>3</v>
      </c>
      <c r="DF815" s="8" t="n">
        <v>2</v>
      </c>
      <c r="DG815" s="8" t="n">
        <v>7</v>
      </c>
      <c r="DH815" s="8" t="n">
        <v>62</v>
      </c>
      <c r="DI815" s="8" t="n">
        <v>7</v>
      </c>
      <c r="DJ815" s="8" t="n">
        <v>10</v>
      </c>
      <c r="DK815" s="8" t="n">
        <v>7</v>
      </c>
      <c r="DL815" s="8" t="n">
        <v>7</v>
      </c>
      <c r="DM815" s="8" t="n">
        <v>0</v>
      </c>
      <c r="DN815" s="8" t="n">
        <v>10</v>
      </c>
      <c r="DO815" s="8" t="n">
        <v>10</v>
      </c>
      <c r="DP815" s="8" t="n">
        <v>0</v>
      </c>
      <c r="DQ815" s="8" t="n">
        <f aca="false">DJ815-DI815</f>
        <v>3</v>
      </c>
      <c r="DR815" s="19" t="n">
        <v>0.847</v>
      </c>
      <c r="DS815" s="8" t="n">
        <v>7</v>
      </c>
      <c r="DT815" s="8" t="n">
        <v>0</v>
      </c>
      <c r="DU815" s="8" t="n">
        <v>0</v>
      </c>
      <c r="DV815" s="8" t="n">
        <v>0</v>
      </c>
      <c r="DW815" s="8" t="n">
        <v>0</v>
      </c>
      <c r="DX815" s="8" t="n">
        <v>664</v>
      </c>
      <c r="DY815" s="8" t="n">
        <v>784</v>
      </c>
      <c r="DZ815" s="8" t="n">
        <v>500</v>
      </c>
      <c r="EA815" s="8" t="n">
        <v>567</v>
      </c>
      <c r="EB815" s="8" t="n">
        <v>354</v>
      </c>
      <c r="EC815" s="8" t="n">
        <v>419</v>
      </c>
      <c r="ED815" s="8" t="n">
        <v>31.13</v>
      </c>
      <c r="EE815" s="8" t="n">
        <v>35.08</v>
      </c>
      <c r="EF815" s="8" t="n">
        <v>27</v>
      </c>
      <c r="EG815" s="8" t="n">
        <v>29</v>
      </c>
      <c r="EH815" s="12" t="n">
        <f aca="false">EF815/EB815</f>
        <v>0.076271186440678</v>
      </c>
      <c r="EI815" s="20" t="n">
        <f aca="false">1-EG815/EC815</f>
        <v>0.930787589498807</v>
      </c>
      <c r="EJ815" s="21" t="n">
        <f aca="false">EH815+EI815</f>
        <v>1.00705877593949</v>
      </c>
      <c r="EK815" s="8" t="n">
        <v>662</v>
      </c>
      <c r="EL815" s="8" t="n">
        <v>784</v>
      </c>
      <c r="EM815" s="8" t="n">
        <v>497</v>
      </c>
      <c r="EN815" s="8" t="n">
        <v>567</v>
      </c>
      <c r="EO815" s="8" t="n">
        <v>352</v>
      </c>
      <c r="EP815" s="8" t="n">
        <v>419</v>
      </c>
      <c r="EQ815" s="8" t="n">
        <v>27</v>
      </c>
      <c r="ER815" s="8" t="n">
        <v>29</v>
      </c>
      <c r="ES815" s="8" t="n">
        <v>330</v>
      </c>
      <c r="ET815" s="8" t="n">
        <v>370</v>
      </c>
      <c r="EU815" s="8" t="n">
        <v>116</v>
      </c>
      <c r="EV815" s="8" t="n">
        <v>149</v>
      </c>
      <c r="EW815" s="8" t="n">
        <v>9</v>
      </c>
      <c r="EX815" s="8" t="n">
        <v>16</v>
      </c>
      <c r="EY815" s="8" t="n">
        <v>44</v>
      </c>
      <c r="EZ815" s="8" t="n">
        <v>49</v>
      </c>
      <c r="FA815" s="8" t="n">
        <v>0.2</v>
      </c>
      <c r="FB815" s="8" t="n">
        <v>1</v>
      </c>
      <c r="FC815" s="8" t="n">
        <v>1.2</v>
      </c>
      <c r="FD815" s="19" t="n">
        <v>19.45</v>
      </c>
      <c r="FE815" s="18" t="n">
        <f aca="false">FD815/V815</f>
        <v>0.290298507462686</v>
      </c>
      <c r="FF815" s="8" t="n">
        <v>1.047</v>
      </c>
      <c r="FG815" s="8" t="n">
        <v>0.11</v>
      </c>
      <c r="FH815" s="8" t="n">
        <v>-0.18</v>
      </c>
      <c r="FI815" s="8" t="n">
        <v>-0.06</v>
      </c>
      <c r="FJ815" s="22"/>
      <c r="FK815" s="22"/>
      <c r="FL815" s="22"/>
      <c r="FM815" s="8" t="n">
        <f aca="false">BL815+BS815+AH815+DT815</f>
        <v>91</v>
      </c>
      <c r="FN815" s="19" t="n">
        <f aca="false">IF(DS815&gt;0,(BL815+BR815)/DS815,0)</f>
        <v>12.7142857142857</v>
      </c>
      <c r="FO815" s="12" t="n">
        <v>0.0328243838</v>
      </c>
      <c r="FP815" s="19" t="n">
        <f aca="false">Z815-AH815/10</f>
        <v>13.6</v>
      </c>
      <c r="FQ815" s="19" t="n">
        <f aca="false">Z815+DR815/5</f>
        <v>15.1694</v>
      </c>
      <c r="FR815" s="19" t="n">
        <f aca="false">(DX815+DY815)/AL815*60</f>
        <v>116.910903879537</v>
      </c>
      <c r="FS815" s="8" t="n">
        <v>4</v>
      </c>
      <c r="FT815" s="17" t="s">
        <v>326</v>
      </c>
      <c r="FU815" s="8" t="n">
        <v>195</v>
      </c>
      <c r="FV815" s="22"/>
      <c r="FW815" s="17" t="s">
        <v>270</v>
      </c>
      <c r="FX815" s="23" t="n">
        <v>650000</v>
      </c>
      <c r="FY815" s="23" t="n">
        <v>612500</v>
      </c>
      <c r="FZ815" s="8" t="n">
        <v>84</v>
      </c>
      <c r="GA815" s="8" t="n">
        <v>8</v>
      </c>
      <c r="GB815" s="8" t="n">
        <v>8</v>
      </c>
      <c r="GC815" s="8" t="n">
        <v>16</v>
      </c>
      <c r="GD815" s="8" t="n">
        <v>3</v>
      </c>
      <c r="GE815" s="8" t="n">
        <v>18</v>
      </c>
      <c r="GF815" s="8" t="n">
        <v>113</v>
      </c>
      <c r="GG815" s="8" t="n">
        <v>915</v>
      </c>
      <c r="GH815" s="8" t="n">
        <v>-0.1</v>
      </c>
      <c r="GI815" s="8" t="n">
        <v>1.1</v>
      </c>
      <c r="GJ815" s="8" t="n">
        <v>1</v>
      </c>
      <c r="GK815" s="8" t="n">
        <f aca="false">Z815-AH815/10</f>
        <v>13.6</v>
      </c>
      <c r="GL815" s="22"/>
      <c r="GM815" s="22"/>
      <c r="GN815" s="22"/>
      <c r="GO815" s="22"/>
      <c r="GP815" s="22"/>
    </row>
    <row r="816" customFormat="false" ht="13.65" hidden="false" customHeight="true" outlineLevel="0" collapsed="false">
      <c r="A816" s="16" t="n">
        <v>30255</v>
      </c>
      <c r="B816" s="17" t="s">
        <v>1872</v>
      </c>
      <c r="C816" s="22"/>
      <c r="D816" s="17" t="s">
        <v>372</v>
      </c>
      <c r="E816" s="17" t="s">
        <v>372</v>
      </c>
      <c r="F816" s="8" t="n">
        <v>71</v>
      </c>
      <c r="G816" s="8" t="n">
        <v>193</v>
      </c>
      <c r="H816" s="8" t="n">
        <v>2001</v>
      </c>
      <c r="I816" s="8" t="n">
        <v>3</v>
      </c>
      <c r="J816" s="8" t="n">
        <v>71</v>
      </c>
      <c r="K816" s="17" t="s">
        <v>263</v>
      </c>
      <c r="L816" s="8" t="n">
        <v>2003</v>
      </c>
      <c r="M816" s="8" t="n">
        <v>35</v>
      </c>
      <c r="N816" s="8" t="n">
        <v>14</v>
      </c>
      <c r="O816" s="8" t="n">
        <v>8469521</v>
      </c>
      <c r="P816" s="17" t="s">
        <v>3683</v>
      </c>
      <c r="Q816" s="17" t="s">
        <v>3684</v>
      </c>
      <c r="R816" s="17" t="s">
        <v>3685</v>
      </c>
      <c r="S816" s="17" t="s">
        <v>3673</v>
      </c>
      <c r="T816" s="17" t="s">
        <v>313</v>
      </c>
      <c r="U816" s="17" t="s">
        <v>3686</v>
      </c>
      <c r="V816" s="8" t="n">
        <v>77</v>
      </c>
      <c r="W816" s="8" t="n">
        <v>6</v>
      </c>
      <c r="X816" s="8" t="n">
        <v>20</v>
      </c>
      <c r="Y816" s="8" t="n">
        <v>14</v>
      </c>
      <c r="Z816" s="8" t="n">
        <v>26</v>
      </c>
      <c r="AA816" s="8" t="n">
        <v>0</v>
      </c>
      <c r="AB816" s="8" t="n">
        <v>0</v>
      </c>
      <c r="AC816" s="18" t="n">
        <f aca="false">Z816/V816</f>
        <v>0.337662337662338</v>
      </c>
      <c r="AD816" s="19" t="n">
        <f aca="false">IF(FZ816&gt;V816,Z816-V816*(GC816-Z816)/(FZ816-V816),0)</f>
        <v>-22.5743756786102</v>
      </c>
      <c r="AE816" s="19" t="n">
        <v>9.272</v>
      </c>
      <c r="AF816" s="8" t="n">
        <v>1</v>
      </c>
      <c r="AG816" s="8" t="n">
        <v>11</v>
      </c>
      <c r="AH816" s="8" t="n">
        <v>45</v>
      </c>
      <c r="AI816" s="8" t="n">
        <v>1688</v>
      </c>
      <c r="AJ816" s="8" t="n">
        <v>69929</v>
      </c>
      <c r="AK816" s="19" t="n">
        <v>1165.4833333333</v>
      </c>
      <c r="AL816" s="8" t="n">
        <v>1165.48</v>
      </c>
      <c r="AM816" s="8" t="n">
        <v>1166</v>
      </c>
      <c r="AN816" s="18" t="n">
        <f aca="false">AJ816/60/V816</f>
        <v>15.1361471861472</v>
      </c>
      <c r="AO816" s="8" t="n">
        <v>25.28</v>
      </c>
      <c r="AP816" s="12" t="n">
        <f aca="false">IF(EF816&gt;0,Z816/EF816,0)</f>
        <v>0.590909090909091</v>
      </c>
      <c r="AQ816" s="8" t="n">
        <v>228</v>
      </c>
      <c r="AR816" s="8" t="n">
        <v>228</v>
      </c>
      <c r="AS816" s="8" t="n">
        <v>228</v>
      </c>
      <c r="AT816" s="8" t="n">
        <v>181</v>
      </c>
      <c r="AU816" s="8" t="n">
        <v>181</v>
      </c>
      <c r="AV816" s="8" t="n">
        <v>144</v>
      </c>
      <c r="AW816" s="8" t="n">
        <v>124</v>
      </c>
      <c r="AX816" s="8" t="n">
        <v>48</v>
      </c>
      <c r="AY816" s="8" t="n">
        <v>14</v>
      </c>
      <c r="AZ816" s="8" t="n">
        <v>8</v>
      </c>
      <c r="BA816" s="8" t="n">
        <f aca="false">AY816+AZ816</f>
        <v>22</v>
      </c>
      <c r="BB816" s="8" t="n">
        <v>11.19</v>
      </c>
      <c r="BC816" s="8" t="n">
        <v>34.1458</v>
      </c>
      <c r="BD816" s="19" t="n">
        <v>305.9</v>
      </c>
      <c r="BE816" s="19" t="n">
        <v>15.7479729439865</v>
      </c>
      <c r="BF816" s="19" t="n">
        <f aca="false">AQ816+BD816</f>
        <v>533.9</v>
      </c>
      <c r="BG816" s="19" t="n">
        <f aca="false">IF(AL816&gt;0,BF816/AL816*60,0)</f>
        <v>27.4856711397879</v>
      </c>
      <c r="BH816" s="8" t="n">
        <v>296</v>
      </c>
      <c r="BI816" s="8" t="n">
        <v>469</v>
      </c>
      <c r="BJ816" s="8" t="n">
        <v>632</v>
      </c>
      <c r="BK816" s="12" t="n">
        <f aca="false">BH816/(BH816+BJ816)</f>
        <v>0.318965517241379</v>
      </c>
      <c r="BL816" s="8" t="n">
        <v>61</v>
      </c>
      <c r="BM816" s="8" t="n">
        <v>61</v>
      </c>
      <c r="BN816" s="8" t="n">
        <v>56</v>
      </c>
      <c r="BO816" s="8" t="n">
        <f aca="false">BM816-BN816</f>
        <v>5</v>
      </c>
      <c r="BP816" s="8" t="n">
        <v>37</v>
      </c>
      <c r="BQ816" s="8" t="n">
        <v>51</v>
      </c>
      <c r="BR816" s="8" t="n">
        <v>29</v>
      </c>
      <c r="BS816" s="8" t="n">
        <v>41</v>
      </c>
      <c r="BT816" s="12" t="n">
        <f aca="false">BS816/(EA816+BS816)</f>
        <v>0.0425311203319502</v>
      </c>
      <c r="BU816" s="8" t="n">
        <v>659</v>
      </c>
      <c r="BV816" s="8" t="n">
        <v>577</v>
      </c>
      <c r="BW816" s="12" t="n">
        <f aca="false">IF(BU816+BV816&gt;0,BU816/(BU816+BV816),0)</f>
        <v>0.533171521035599</v>
      </c>
      <c r="BX816" s="8" t="n">
        <v>318</v>
      </c>
      <c r="BY816" s="8" t="n">
        <v>243</v>
      </c>
      <c r="BZ816" s="8" t="n">
        <v>217</v>
      </c>
      <c r="CA816" s="8" t="n">
        <v>208</v>
      </c>
      <c r="CB816" s="8" t="n">
        <v>124</v>
      </c>
      <c r="CC816" s="8" t="n">
        <v>126</v>
      </c>
      <c r="CD816" s="8" t="n">
        <v>152</v>
      </c>
      <c r="CE816" s="8" t="n">
        <v>137</v>
      </c>
      <c r="CF816" s="8" t="n">
        <v>256</v>
      </c>
      <c r="CG816" s="8" t="n">
        <v>239</v>
      </c>
      <c r="CH816" s="8" t="n">
        <v>400</v>
      </c>
      <c r="CI816" s="8" t="n">
        <v>328</v>
      </c>
      <c r="CJ816" s="8" t="n">
        <v>0</v>
      </c>
      <c r="CK816" s="8" t="n">
        <v>1</v>
      </c>
      <c r="CL816" s="8" t="n">
        <v>2</v>
      </c>
      <c r="CM816" s="8" t="n">
        <v>1</v>
      </c>
      <c r="CN816" s="8" t="n">
        <v>0</v>
      </c>
      <c r="CO816" s="8" t="n">
        <v>0</v>
      </c>
      <c r="CP816" s="8" t="n">
        <v>0</v>
      </c>
      <c r="CQ816" s="8" t="n">
        <v>0</v>
      </c>
      <c r="CR816" s="8" t="n">
        <v>0</v>
      </c>
      <c r="CS816" s="8" t="n">
        <v>0</v>
      </c>
      <c r="CT816" s="8" t="n">
        <v>0</v>
      </c>
      <c r="CU816" s="8" t="n">
        <v>0</v>
      </c>
      <c r="CV816" s="8" t="n">
        <v>0</v>
      </c>
      <c r="CW816" s="8" t="n">
        <v>6</v>
      </c>
      <c r="CX816" s="8" t="n">
        <v>0</v>
      </c>
      <c r="CY816" s="8" t="n">
        <v>1</v>
      </c>
      <c r="CZ816" s="8" t="n">
        <v>1</v>
      </c>
      <c r="DA816" s="8" t="n">
        <v>35</v>
      </c>
      <c r="DB816" s="8" t="n">
        <v>22</v>
      </c>
      <c r="DC816" s="8" t="n">
        <v>0</v>
      </c>
      <c r="DD816" s="8" t="n">
        <v>17</v>
      </c>
      <c r="DE816" s="8" t="n">
        <v>14</v>
      </c>
      <c r="DF816" s="8" t="n">
        <v>5</v>
      </c>
      <c r="DG816" s="8" t="n">
        <v>1</v>
      </c>
      <c r="DH816" s="8" t="n">
        <v>85</v>
      </c>
      <c r="DI816" s="8" t="n">
        <v>21</v>
      </c>
      <c r="DJ816" s="8" t="n">
        <v>8</v>
      </c>
      <c r="DK816" s="8" t="n">
        <v>21</v>
      </c>
      <c r="DL816" s="8" t="n">
        <v>20</v>
      </c>
      <c r="DM816" s="8" t="n">
        <v>1</v>
      </c>
      <c r="DN816" s="8" t="n">
        <v>9</v>
      </c>
      <c r="DO816" s="8" t="n">
        <v>8</v>
      </c>
      <c r="DP816" s="8" t="n">
        <v>1</v>
      </c>
      <c r="DQ816" s="8" t="n">
        <f aca="false">DJ816-DI816</f>
        <v>-13</v>
      </c>
      <c r="DR816" s="19" t="n">
        <v>-12.805</v>
      </c>
      <c r="DS816" s="8" t="n">
        <v>20</v>
      </c>
      <c r="DT816" s="8" t="n">
        <v>1</v>
      </c>
      <c r="DU816" s="8" t="n">
        <v>0</v>
      </c>
      <c r="DV816" s="8" t="n">
        <v>0</v>
      </c>
      <c r="DW816" s="8" t="n">
        <v>0</v>
      </c>
      <c r="DX816" s="8" t="n">
        <v>1091</v>
      </c>
      <c r="DY816" s="8" t="n">
        <v>1302</v>
      </c>
      <c r="DZ816" s="8" t="n">
        <v>802</v>
      </c>
      <c r="EA816" s="8" t="n">
        <v>923</v>
      </c>
      <c r="EB816" s="8" t="n">
        <v>612</v>
      </c>
      <c r="EC816" s="8" t="n">
        <v>665</v>
      </c>
      <c r="ED816" s="8" t="n">
        <v>54.77</v>
      </c>
      <c r="EE816" s="8" t="n">
        <v>58.75</v>
      </c>
      <c r="EF816" s="8" t="n">
        <v>44</v>
      </c>
      <c r="EG816" s="8" t="n">
        <v>63</v>
      </c>
      <c r="EH816" s="12" t="n">
        <f aca="false">EF816/EB816</f>
        <v>0.0718954248366013</v>
      </c>
      <c r="EI816" s="20" t="n">
        <f aca="false">1-EG816/EC816</f>
        <v>0.905263157894737</v>
      </c>
      <c r="EJ816" s="21" t="n">
        <f aca="false">EH816+EI816</f>
        <v>0.977158582731338</v>
      </c>
      <c r="EK816" s="8" t="n">
        <v>1091</v>
      </c>
      <c r="EL816" s="8" t="n">
        <v>1297</v>
      </c>
      <c r="EM816" s="8" t="n">
        <v>801</v>
      </c>
      <c r="EN816" s="8" t="n">
        <v>919</v>
      </c>
      <c r="EO816" s="8" t="n">
        <v>610</v>
      </c>
      <c r="EP816" s="8" t="n">
        <v>664</v>
      </c>
      <c r="EQ816" s="8" t="n">
        <v>44</v>
      </c>
      <c r="ER816" s="8" t="n">
        <v>63</v>
      </c>
      <c r="ES816" s="8" t="n">
        <v>503</v>
      </c>
      <c r="ET816" s="8" t="n">
        <v>604</v>
      </c>
      <c r="EU816" s="8" t="n">
        <v>216</v>
      </c>
      <c r="EV816" s="8" t="n">
        <v>224</v>
      </c>
      <c r="EW816" s="8" t="n">
        <v>28</v>
      </c>
      <c r="EX816" s="8" t="n">
        <v>35</v>
      </c>
      <c r="EY816" s="8" t="n">
        <v>78</v>
      </c>
      <c r="EZ816" s="8" t="n">
        <v>66</v>
      </c>
      <c r="FA816" s="8" t="n">
        <v>0.1</v>
      </c>
      <c r="FB816" s="8" t="n">
        <v>1.4</v>
      </c>
      <c r="FC816" s="8" t="n">
        <v>1.6</v>
      </c>
      <c r="FD816" s="19" t="n">
        <v>31.47</v>
      </c>
      <c r="FE816" s="18" t="n">
        <f aca="false">FD816/V816</f>
        <v>0.408701298701299</v>
      </c>
      <c r="FF816" s="8" t="n">
        <v>2.7768</v>
      </c>
      <c r="FG816" s="8" t="n">
        <v>0.12</v>
      </c>
      <c r="FH816" s="8" t="n">
        <v>0.05</v>
      </c>
      <c r="FI816" s="8" t="n">
        <v>0.17</v>
      </c>
      <c r="FJ816" s="22"/>
      <c r="FK816" s="22"/>
      <c r="FL816" s="22"/>
      <c r="FM816" s="8" t="n">
        <f aca="false">BL816+BS816+AH816+DT816</f>
        <v>148</v>
      </c>
      <c r="FN816" s="19" t="n">
        <f aca="false">IF(DS816&gt;0,(BL816+BR816)/DS816,0)</f>
        <v>4.5</v>
      </c>
      <c r="FO816" s="12" t="n">
        <v>0.0407960199</v>
      </c>
      <c r="FP816" s="19" t="n">
        <f aca="false">Z816-AH816/10</f>
        <v>21.5</v>
      </c>
      <c r="FQ816" s="19" t="n">
        <f aca="false">Z816+DR816/5</f>
        <v>23.439</v>
      </c>
      <c r="FR816" s="19" t="n">
        <f aca="false">(DX816+DY816)/AL816*60</f>
        <v>123.19387720081</v>
      </c>
      <c r="FS816" s="22"/>
      <c r="FT816" s="22"/>
      <c r="FU816" s="22"/>
      <c r="FV816" s="22"/>
      <c r="FW816" s="17" t="s">
        <v>280</v>
      </c>
      <c r="FX816" s="23" t="n">
        <v>5000000</v>
      </c>
      <c r="FY816" s="23" t="n">
        <v>6000000</v>
      </c>
      <c r="FZ816" s="8" t="n">
        <v>998</v>
      </c>
      <c r="GA816" s="8" t="n">
        <v>232</v>
      </c>
      <c r="GB816" s="8" t="n">
        <v>375</v>
      </c>
      <c r="GC816" s="8" t="n">
        <v>607</v>
      </c>
      <c r="GD816" s="8" t="n">
        <v>55</v>
      </c>
      <c r="GE816" s="8" t="n">
        <v>543</v>
      </c>
      <c r="GF816" s="8" t="n">
        <v>2352</v>
      </c>
      <c r="GG816" s="8" t="n">
        <v>17994</v>
      </c>
      <c r="GH816" s="8" t="n">
        <v>41</v>
      </c>
      <c r="GI816" s="8" t="n">
        <v>23.2</v>
      </c>
      <c r="GJ816" s="8" t="n">
        <v>64.2</v>
      </c>
      <c r="GK816" s="8" t="n">
        <f aca="false">Z816-AH816/10</f>
        <v>21.5</v>
      </c>
      <c r="GL816" s="22"/>
      <c r="GM816" s="22"/>
      <c r="GN816" s="22"/>
      <c r="GO816" s="22"/>
      <c r="GP816" s="22"/>
    </row>
    <row r="817" customFormat="false" ht="13.65" hidden="false" customHeight="true" outlineLevel="0" collapsed="false">
      <c r="A817" s="16" t="n">
        <v>33208</v>
      </c>
      <c r="B817" s="17" t="s">
        <v>3687</v>
      </c>
      <c r="C817" s="22"/>
      <c r="D817" s="17" t="s">
        <v>532</v>
      </c>
      <c r="E817" s="17" t="s">
        <v>532</v>
      </c>
      <c r="F817" s="8" t="n">
        <v>70</v>
      </c>
      <c r="G817" s="8" t="n">
        <v>185</v>
      </c>
      <c r="H817" s="8" t="n">
        <v>2009</v>
      </c>
      <c r="I817" s="8" t="n">
        <v>2</v>
      </c>
      <c r="J817" s="8" t="n">
        <v>60</v>
      </c>
      <c r="K817" s="17" t="s">
        <v>263</v>
      </c>
      <c r="L817" s="8" t="n">
        <v>2010</v>
      </c>
      <c r="M817" s="8" t="n">
        <v>27</v>
      </c>
      <c r="N817" s="8" t="n">
        <v>7</v>
      </c>
      <c r="O817" s="8" t="n">
        <v>8475193</v>
      </c>
      <c r="P817" s="17" t="s">
        <v>3688</v>
      </c>
      <c r="Q817" s="17" t="s">
        <v>3689</v>
      </c>
      <c r="R817" s="17" t="s">
        <v>3690</v>
      </c>
      <c r="S817" s="17" t="s">
        <v>3673</v>
      </c>
      <c r="T817" s="17" t="s">
        <v>268</v>
      </c>
      <c r="U817" s="17" t="s">
        <v>3691</v>
      </c>
      <c r="V817" s="8" t="n">
        <v>82</v>
      </c>
      <c r="W817" s="8" t="n">
        <v>20</v>
      </c>
      <c r="X817" s="8" t="n">
        <v>14</v>
      </c>
      <c r="Y817" s="8" t="n">
        <v>5</v>
      </c>
      <c r="Z817" s="8" t="n">
        <v>34</v>
      </c>
      <c r="AA817" s="8" t="n">
        <v>0</v>
      </c>
      <c r="AB817" s="8" t="n">
        <v>0</v>
      </c>
      <c r="AC817" s="18" t="n">
        <f aca="false">Z817/V817</f>
        <v>0.414634146341463</v>
      </c>
      <c r="AD817" s="19" t="n">
        <f aca="false">IF(FZ817&gt;V817,Z817-V817*(GC817-Z817)/(FZ817-V817),0)</f>
        <v>-12.1101449275362</v>
      </c>
      <c r="AE817" s="19" t="n">
        <v>14.12</v>
      </c>
      <c r="AF817" s="8" t="n">
        <v>-19</v>
      </c>
      <c r="AG817" s="8" t="n">
        <v>-5</v>
      </c>
      <c r="AH817" s="8" t="n">
        <v>34</v>
      </c>
      <c r="AI817" s="8" t="n">
        <v>1770</v>
      </c>
      <c r="AJ817" s="8" t="n">
        <v>80026</v>
      </c>
      <c r="AK817" s="19" t="n">
        <v>1333.7666666667</v>
      </c>
      <c r="AL817" s="8" t="n">
        <v>1319.22</v>
      </c>
      <c r="AM817" s="8" t="n">
        <v>1334</v>
      </c>
      <c r="AN817" s="18" t="n">
        <f aca="false">AJ817/60/V817</f>
        <v>16.2654471544715</v>
      </c>
      <c r="AO817" s="8" t="n">
        <v>27</v>
      </c>
      <c r="AP817" s="12" t="n">
        <f aca="false">IF(EF817&gt;0,Z817/EF817,0)</f>
        <v>0.5</v>
      </c>
      <c r="AQ817" s="8" t="n">
        <v>312</v>
      </c>
      <c r="AR817" s="8" t="n">
        <v>317</v>
      </c>
      <c r="AS817" s="8" t="n">
        <v>317</v>
      </c>
      <c r="AT817" s="8" t="n">
        <v>245</v>
      </c>
      <c r="AU817" s="8" t="n">
        <v>250</v>
      </c>
      <c r="AV817" s="8" t="n">
        <v>174</v>
      </c>
      <c r="AW817" s="8" t="n">
        <v>186</v>
      </c>
      <c r="AX817" s="8" t="n">
        <v>59</v>
      </c>
      <c r="AY817" s="8" t="n">
        <v>8</v>
      </c>
      <c r="AZ817" s="8" t="n">
        <v>16</v>
      </c>
      <c r="BA817" s="8" t="n">
        <f aca="false">AY817+AZ817</f>
        <v>24</v>
      </c>
      <c r="BB817" s="8" t="n">
        <v>16.05</v>
      </c>
      <c r="BC817" s="8" t="n">
        <v>31.7701</v>
      </c>
      <c r="BD817" s="19" t="n">
        <v>107.2</v>
      </c>
      <c r="BE817" s="19" t="n">
        <v>4.82243270936933</v>
      </c>
      <c r="BF817" s="19" t="n">
        <f aca="false">AQ817+BD817</f>
        <v>419.2</v>
      </c>
      <c r="BG817" s="19" t="n">
        <f aca="false">IF(AL817&gt;0,BF817/AL817*60,0)</f>
        <v>19.0658116159549</v>
      </c>
      <c r="BH817" s="8" t="n">
        <v>558</v>
      </c>
      <c r="BI817" s="8" t="n">
        <v>438</v>
      </c>
      <c r="BJ817" s="8" t="n">
        <v>371</v>
      </c>
      <c r="BK817" s="12" t="n">
        <f aca="false">BH817/(BH817+BJ817)</f>
        <v>0.600645855758881</v>
      </c>
      <c r="BL817" s="8" t="n">
        <v>67</v>
      </c>
      <c r="BM817" s="8" t="n">
        <v>66</v>
      </c>
      <c r="BN817" s="8" t="n">
        <v>74</v>
      </c>
      <c r="BO817" s="8" t="n">
        <f aca="false">BM817-BN817</f>
        <v>-8</v>
      </c>
      <c r="BP817" s="8" t="n">
        <v>76</v>
      </c>
      <c r="BQ817" s="8" t="n">
        <v>45</v>
      </c>
      <c r="BR817" s="8" t="n">
        <v>45</v>
      </c>
      <c r="BS817" s="8" t="n">
        <v>29</v>
      </c>
      <c r="BT817" s="12" t="n">
        <f aca="false">BS817/(EA817+BS817)</f>
        <v>0.0339181286549708</v>
      </c>
      <c r="BU817" s="8" t="n">
        <v>2</v>
      </c>
      <c r="BV817" s="8" t="n">
        <v>13</v>
      </c>
      <c r="BW817" s="12" t="n">
        <f aca="false">IF(BU817+BV817&gt;0,BU817/(BU817+BV817),0)</f>
        <v>0.133333333333333</v>
      </c>
      <c r="BX817" s="8" t="n">
        <v>1</v>
      </c>
      <c r="BY817" s="8" t="n">
        <v>1</v>
      </c>
      <c r="BZ817" s="8" t="n">
        <v>0</v>
      </c>
      <c r="CA817" s="8" t="n">
        <v>4</v>
      </c>
      <c r="CB817" s="8" t="n">
        <v>1</v>
      </c>
      <c r="CC817" s="8" t="n">
        <v>8</v>
      </c>
      <c r="CD817" s="8" t="n">
        <v>0</v>
      </c>
      <c r="CE817" s="8" t="n">
        <v>3</v>
      </c>
      <c r="CF817" s="8" t="n">
        <v>0</v>
      </c>
      <c r="CG817" s="8" t="n">
        <v>4</v>
      </c>
      <c r="CH817" s="8" t="n">
        <v>2</v>
      </c>
      <c r="CI817" s="8" t="n">
        <v>10</v>
      </c>
      <c r="CJ817" s="8" t="n">
        <v>0</v>
      </c>
      <c r="CK817" s="8" t="n">
        <v>1</v>
      </c>
      <c r="CL817" s="8" t="n">
        <v>4</v>
      </c>
      <c r="CM817" s="8" t="n">
        <v>4</v>
      </c>
      <c r="CN817" s="8" t="n">
        <v>0</v>
      </c>
      <c r="CO817" s="8" t="n">
        <v>0</v>
      </c>
      <c r="CP817" s="8" t="n">
        <v>0</v>
      </c>
      <c r="CQ817" s="8" t="n">
        <v>2</v>
      </c>
      <c r="CR817" s="8" t="n">
        <v>1</v>
      </c>
      <c r="CS817" s="8" t="n">
        <v>3</v>
      </c>
      <c r="CT817" s="8" t="n">
        <v>4</v>
      </c>
      <c r="CU817" s="8" t="n">
        <v>2</v>
      </c>
      <c r="CV817" s="8" t="n">
        <v>0</v>
      </c>
      <c r="CW817" s="8" t="n">
        <v>8</v>
      </c>
      <c r="CX817" s="8" t="n">
        <v>1</v>
      </c>
      <c r="CY817" s="8" t="n">
        <v>3</v>
      </c>
      <c r="CZ817" s="8" t="n">
        <v>7</v>
      </c>
      <c r="DA817" s="8" t="n">
        <v>65</v>
      </c>
      <c r="DB817" s="8" t="n">
        <v>15</v>
      </c>
      <c r="DC817" s="8" t="n">
        <v>2</v>
      </c>
      <c r="DD817" s="8" t="n">
        <v>16</v>
      </c>
      <c r="DE817" s="8" t="n">
        <v>43</v>
      </c>
      <c r="DF817" s="8" t="n">
        <v>9</v>
      </c>
      <c r="DG817" s="8" t="n">
        <v>2</v>
      </c>
      <c r="DH817" s="8" t="n">
        <v>87</v>
      </c>
      <c r="DI817" s="8" t="n">
        <v>14</v>
      </c>
      <c r="DJ817" s="8" t="n">
        <v>21</v>
      </c>
      <c r="DK817" s="8" t="n">
        <v>14</v>
      </c>
      <c r="DL817" s="8" t="n">
        <v>12</v>
      </c>
      <c r="DM817" s="8" t="n">
        <v>2</v>
      </c>
      <c r="DN817" s="8" t="n">
        <v>23</v>
      </c>
      <c r="DO817" s="8" t="n">
        <v>21</v>
      </c>
      <c r="DP817" s="8" t="n">
        <v>2</v>
      </c>
      <c r="DQ817" s="8" t="n">
        <f aca="false">DJ817-DI817</f>
        <v>7</v>
      </c>
      <c r="DR817" s="19" t="n">
        <v>7.478</v>
      </c>
      <c r="DS817" s="8" t="n">
        <v>12</v>
      </c>
      <c r="DT817" s="8" t="n">
        <v>2</v>
      </c>
      <c r="DU817" s="8" t="n">
        <v>0</v>
      </c>
      <c r="DV817" s="8" t="n">
        <v>0</v>
      </c>
      <c r="DW817" s="8" t="n">
        <v>0</v>
      </c>
      <c r="DX817" s="8" t="n">
        <v>1380</v>
      </c>
      <c r="DY817" s="8" t="n">
        <v>1092</v>
      </c>
      <c r="DZ817" s="8" t="n">
        <v>1053</v>
      </c>
      <c r="EA817" s="8" t="n">
        <v>826</v>
      </c>
      <c r="EB817" s="8" t="n">
        <v>750</v>
      </c>
      <c r="EC817" s="8" t="n">
        <v>608</v>
      </c>
      <c r="ED817" s="8" t="n">
        <v>66.45</v>
      </c>
      <c r="EE817" s="8" t="n">
        <v>58.2</v>
      </c>
      <c r="EF817" s="8" t="n">
        <v>68</v>
      </c>
      <c r="EG817" s="8" t="n">
        <v>64</v>
      </c>
      <c r="EH817" s="12" t="n">
        <f aca="false">EF817/EB817</f>
        <v>0.0906666666666667</v>
      </c>
      <c r="EI817" s="20" t="n">
        <f aca="false">1-EG817/EC817</f>
        <v>0.894736842105263</v>
      </c>
      <c r="EJ817" s="21" t="n">
        <f aca="false">EH817+EI817</f>
        <v>0.98540350877193</v>
      </c>
      <c r="EK817" s="8" t="n">
        <v>1393</v>
      </c>
      <c r="EL817" s="8" t="n">
        <v>1100</v>
      </c>
      <c r="EM817" s="8" t="n">
        <v>1067</v>
      </c>
      <c r="EN817" s="8" t="n">
        <v>832</v>
      </c>
      <c r="EO817" s="8" t="n">
        <v>759</v>
      </c>
      <c r="EP817" s="8" t="n">
        <v>613</v>
      </c>
      <c r="EQ817" s="8" t="n">
        <v>69</v>
      </c>
      <c r="ER817" s="8" t="n">
        <v>65</v>
      </c>
      <c r="ES817" s="8" t="n">
        <v>678</v>
      </c>
      <c r="ET817" s="8" t="n">
        <v>541</v>
      </c>
      <c r="EU817" s="8" t="n">
        <v>234</v>
      </c>
      <c r="EV817" s="8" t="n">
        <v>224</v>
      </c>
      <c r="EW817" s="8" t="n">
        <v>38</v>
      </c>
      <c r="EX817" s="8" t="n">
        <v>35</v>
      </c>
      <c r="EY817" s="8" t="n">
        <v>75</v>
      </c>
      <c r="EZ817" s="8" t="n">
        <v>90</v>
      </c>
      <c r="FA817" s="8" t="n">
        <v>1.8</v>
      </c>
      <c r="FB817" s="8" t="n">
        <v>0.9</v>
      </c>
      <c r="FC817" s="8" t="n">
        <v>2.7</v>
      </c>
      <c r="FD817" s="19" t="n">
        <v>35.77</v>
      </c>
      <c r="FE817" s="18" t="n">
        <f aca="false">FD817/V817</f>
        <v>0.436219512195122</v>
      </c>
      <c r="FF817" s="8" t="n">
        <v>3.8328</v>
      </c>
      <c r="FG817" s="8" t="n">
        <v>0.55</v>
      </c>
      <c r="FH817" s="8" t="n">
        <v>0</v>
      </c>
      <c r="FI817" s="8" t="n">
        <v>0.54</v>
      </c>
      <c r="FJ817" s="8" t="n">
        <v>2</v>
      </c>
      <c r="FK817" s="8" t="n">
        <v>1</v>
      </c>
      <c r="FL817" s="8" t="n">
        <v>0</v>
      </c>
      <c r="FM817" s="8" t="n">
        <f aca="false">BL817+BS817+AH817+DT817</f>
        <v>132</v>
      </c>
      <c r="FN817" s="19" t="n">
        <f aca="false">IF(DS817&gt;0,(BL817+BR817)/DS817,0)</f>
        <v>9.33333333333333</v>
      </c>
      <c r="FO817" s="12" t="n">
        <v>0.1700869791</v>
      </c>
      <c r="FP817" s="19" t="n">
        <f aca="false">Z817-AH817/10</f>
        <v>30.6</v>
      </c>
      <c r="FQ817" s="19" t="n">
        <f aca="false">Z817+DR817/5</f>
        <v>35.4956</v>
      </c>
      <c r="FR817" s="19" t="n">
        <f aca="false">(DX817+DY817)/AL817*60</f>
        <v>112.430072315459</v>
      </c>
      <c r="FS817" s="22"/>
      <c r="FT817" s="22"/>
      <c r="FU817" s="22"/>
      <c r="FV817" s="22"/>
      <c r="FW817" s="17" t="s">
        <v>280</v>
      </c>
      <c r="FX817" s="23" t="n">
        <v>6000000</v>
      </c>
      <c r="FY817" s="23" t="n">
        <v>5300000</v>
      </c>
      <c r="FZ817" s="8" t="n">
        <v>427</v>
      </c>
      <c r="GA817" s="8" t="n">
        <v>119</v>
      </c>
      <c r="GB817" s="8" t="n">
        <v>109</v>
      </c>
      <c r="GC817" s="8" t="n">
        <v>228</v>
      </c>
      <c r="GD817" s="8" t="n">
        <v>-3</v>
      </c>
      <c r="GE817" s="8" t="n">
        <v>146</v>
      </c>
      <c r="GF817" s="8" t="n">
        <v>912</v>
      </c>
      <c r="GG817" s="8" t="n">
        <v>6582</v>
      </c>
      <c r="GH817" s="8" t="n">
        <v>20.2</v>
      </c>
      <c r="GI817" s="8" t="n">
        <v>7.7</v>
      </c>
      <c r="GJ817" s="8" t="n">
        <v>27.9</v>
      </c>
      <c r="GK817" s="8" t="n">
        <f aca="false">Z817-AH817/10</f>
        <v>30.6</v>
      </c>
      <c r="GL817" s="22"/>
      <c r="GM817" s="22"/>
      <c r="GN817" s="22"/>
      <c r="GO817" s="22"/>
      <c r="GP817" s="22"/>
    </row>
    <row r="818" customFormat="false" ht="13.65" hidden="false" customHeight="true" outlineLevel="0" collapsed="false">
      <c r="A818" s="16" t="n">
        <v>32245</v>
      </c>
      <c r="B818" s="17" t="s">
        <v>3692</v>
      </c>
      <c r="C818" s="17" t="s">
        <v>385</v>
      </c>
      <c r="D818" s="17" t="s">
        <v>283</v>
      </c>
      <c r="E818" s="17" t="s">
        <v>283</v>
      </c>
      <c r="F818" s="8" t="n">
        <v>72</v>
      </c>
      <c r="G818" s="8" t="n">
        <v>200</v>
      </c>
      <c r="H818" s="8" t="n">
        <v>2008</v>
      </c>
      <c r="I818" s="8" t="n">
        <v>6</v>
      </c>
      <c r="J818" s="8" t="n">
        <v>177</v>
      </c>
      <c r="K818" s="17" t="s">
        <v>273</v>
      </c>
      <c r="L818" s="8" t="n">
        <v>2010</v>
      </c>
      <c r="M818" s="8" t="n">
        <v>29</v>
      </c>
      <c r="N818" s="8" t="n">
        <v>8</v>
      </c>
      <c r="O818" s="8" t="n">
        <v>8474739</v>
      </c>
      <c r="P818" s="17" t="s">
        <v>3693</v>
      </c>
      <c r="Q818" s="17" t="s">
        <v>3694</v>
      </c>
      <c r="R818" s="17" t="s">
        <v>3695</v>
      </c>
      <c r="S818" s="17" t="s">
        <v>3696</v>
      </c>
      <c r="T818" s="17" t="s">
        <v>817</v>
      </c>
      <c r="U818" s="17" t="s">
        <v>3697</v>
      </c>
      <c r="V818" s="8" t="n">
        <v>75</v>
      </c>
      <c r="W818" s="8" t="n">
        <v>9</v>
      </c>
      <c r="X818" s="8" t="n">
        <v>8</v>
      </c>
      <c r="Y818" s="8" t="n">
        <v>5</v>
      </c>
      <c r="Z818" s="8" t="n">
        <v>17</v>
      </c>
      <c r="AA818" s="8" t="n">
        <v>0</v>
      </c>
      <c r="AB818" s="8" t="n">
        <v>0</v>
      </c>
      <c r="AC818" s="18" t="n">
        <f aca="false">Z818/V818</f>
        <v>0.226666666666667</v>
      </c>
      <c r="AD818" s="19" t="n">
        <f aca="false">IF(FZ818&gt;V818,Z818-V818*(GC818-Z818)/(FZ818-V818),0)</f>
        <v>-8.33512064343164</v>
      </c>
      <c r="AE818" s="19" t="n">
        <v>6.866</v>
      </c>
      <c r="AF818" s="8" t="n">
        <v>-11</v>
      </c>
      <c r="AG818" s="8" t="n">
        <v>1.5</v>
      </c>
      <c r="AH818" s="8" t="n">
        <v>45</v>
      </c>
      <c r="AI818" s="8" t="n">
        <v>1312</v>
      </c>
      <c r="AJ818" s="8" t="n">
        <v>51687</v>
      </c>
      <c r="AK818" s="19" t="n">
        <v>861.45</v>
      </c>
      <c r="AL818" s="8" t="n">
        <v>861.45</v>
      </c>
      <c r="AM818" s="8" t="n">
        <v>862</v>
      </c>
      <c r="AN818" s="18" t="n">
        <f aca="false">AJ818/60/V818</f>
        <v>11.486</v>
      </c>
      <c r="AO818" s="8" t="n">
        <v>19.37</v>
      </c>
      <c r="AP818" s="12" t="n">
        <f aca="false">IF(EF818&gt;0,Z818/EF818,0)</f>
        <v>0.586206896551724</v>
      </c>
      <c r="AQ818" s="8" t="n">
        <v>149</v>
      </c>
      <c r="AR818" s="8" t="n">
        <v>149</v>
      </c>
      <c r="AS818" s="8" t="n">
        <v>149</v>
      </c>
      <c r="AT818" s="8" t="n">
        <v>127</v>
      </c>
      <c r="AU818" s="8" t="n">
        <v>127</v>
      </c>
      <c r="AV818" s="8" t="n">
        <v>86</v>
      </c>
      <c r="AW818" s="8" t="n">
        <v>92</v>
      </c>
      <c r="AX818" s="8" t="n">
        <v>37</v>
      </c>
      <c r="AY818" s="8" t="n">
        <v>5</v>
      </c>
      <c r="AZ818" s="8" t="n">
        <v>8</v>
      </c>
      <c r="BA818" s="8" t="n">
        <f aca="false">AY818+AZ818</f>
        <v>13</v>
      </c>
      <c r="BB818" s="8" t="n">
        <v>9.68</v>
      </c>
      <c r="BC818" s="8" t="n">
        <v>28.814</v>
      </c>
      <c r="BD818" s="19" t="n">
        <v>157.6</v>
      </c>
      <c r="BE818" s="19" t="n">
        <v>10.9768413721052</v>
      </c>
      <c r="BF818" s="19" t="n">
        <f aca="false">AQ818+BD818</f>
        <v>306.6</v>
      </c>
      <c r="BG818" s="19" t="n">
        <f aca="false">IF(AL818&gt;0,BF818/AL818*60,0)</f>
        <v>21.3546926693366</v>
      </c>
      <c r="BH818" s="8" t="n">
        <v>235</v>
      </c>
      <c r="BI818" s="8" t="n">
        <v>277</v>
      </c>
      <c r="BJ818" s="8" t="n">
        <v>310</v>
      </c>
      <c r="BK818" s="12" t="n">
        <f aca="false">BH818/(BH818+BJ818)</f>
        <v>0.431192660550459</v>
      </c>
      <c r="BL818" s="8" t="n">
        <v>179</v>
      </c>
      <c r="BM818" s="8" t="n">
        <v>179</v>
      </c>
      <c r="BN818" s="8" t="n">
        <v>93</v>
      </c>
      <c r="BO818" s="8" t="n">
        <f aca="false">BM818-BN818</f>
        <v>86</v>
      </c>
      <c r="BP818" s="8" t="n">
        <v>41</v>
      </c>
      <c r="BQ818" s="8" t="n">
        <v>19</v>
      </c>
      <c r="BR818" s="8" t="n">
        <v>21</v>
      </c>
      <c r="BS818" s="8" t="n">
        <v>41</v>
      </c>
      <c r="BT818" s="12" t="n">
        <f aca="false">BS818/(EA818+BS818)</f>
        <v>0.0603829160530192</v>
      </c>
      <c r="BU818" s="8" t="n">
        <v>211</v>
      </c>
      <c r="BV818" s="8" t="n">
        <v>244</v>
      </c>
      <c r="BW818" s="12" t="n">
        <f aca="false">IF(BU818+BV818&gt;0,BU818/(BU818+BV818),0)</f>
        <v>0.463736263736264</v>
      </c>
      <c r="BX818" s="8" t="n">
        <v>80</v>
      </c>
      <c r="BY818" s="8" t="n">
        <v>108</v>
      </c>
      <c r="BZ818" s="8" t="n">
        <v>77</v>
      </c>
      <c r="CA818" s="8" t="n">
        <v>70</v>
      </c>
      <c r="CB818" s="8" t="n">
        <v>54</v>
      </c>
      <c r="CC818" s="8" t="n">
        <v>66</v>
      </c>
      <c r="CD818" s="8" t="n">
        <v>56</v>
      </c>
      <c r="CE818" s="8" t="n">
        <v>73</v>
      </c>
      <c r="CF818" s="8" t="n">
        <v>91</v>
      </c>
      <c r="CG818" s="8" t="n">
        <v>95</v>
      </c>
      <c r="CH818" s="8" t="n">
        <v>114</v>
      </c>
      <c r="CI818" s="8" t="n">
        <v>130</v>
      </c>
      <c r="CJ818" s="8" t="n">
        <v>0</v>
      </c>
      <c r="CK818" s="8" t="n">
        <v>0</v>
      </c>
      <c r="CL818" s="8" t="n">
        <v>2</v>
      </c>
      <c r="CM818" s="8" t="n">
        <v>1</v>
      </c>
      <c r="CN818" s="8" t="n">
        <v>2</v>
      </c>
      <c r="CO818" s="8" t="n">
        <v>0</v>
      </c>
      <c r="CP818" s="8" t="n">
        <v>1</v>
      </c>
      <c r="CQ818" s="8" t="n">
        <v>1</v>
      </c>
      <c r="CR818" s="8" t="n">
        <v>0</v>
      </c>
      <c r="CS818" s="8" t="n">
        <v>0</v>
      </c>
      <c r="CT818" s="8" t="n">
        <v>1</v>
      </c>
      <c r="CU818" s="8" t="n">
        <v>2</v>
      </c>
      <c r="CV818" s="8" t="n">
        <v>0</v>
      </c>
      <c r="CW818" s="8" t="n">
        <v>5</v>
      </c>
      <c r="CX818" s="8" t="n">
        <v>0</v>
      </c>
      <c r="CY818" s="8" t="n">
        <v>4</v>
      </c>
      <c r="CZ818" s="8" t="n">
        <v>5</v>
      </c>
      <c r="DA818" s="8" t="n">
        <v>32</v>
      </c>
      <c r="DB818" s="8" t="n">
        <v>12</v>
      </c>
      <c r="DC818" s="8" t="n">
        <v>4</v>
      </c>
      <c r="DD818" s="8" t="n">
        <v>6</v>
      </c>
      <c r="DE818" s="8" t="n">
        <v>13</v>
      </c>
      <c r="DF818" s="8" t="n">
        <v>6</v>
      </c>
      <c r="DG818" s="8" t="n">
        <v>1</v>
      </c>
      <c r="DH818" s="8" t="n">
        <v>44</v>
      </c>
      <c r="DI818" s="8" t="n">
        <v>21</v>
      </c>
      <c r="DJ818" s="8" t="n">
        <v>22</v>
      </c>
      <c r="DK818" s="8" t="n">
        <v>20</v>
      </c>
      <c r="DL818" s="8" t="n">
        <v>19</v>
      </c>
      <c r="DM818" s="8" t="n">
        <v>1</v>
      </c>
      <c r="DN818" s="8" t="n">
        <v>21</v>
      </c>
      <c r="DO818" s="8" t="n">
        <v>20</v>
      </c>
      <c r="DP818" s="8" t="n">
        <v>1</v>
      </c>
      <c r="DQ818" s="8" t="n">
        <f aca="false">DJ818-DI818</f>
        <v>1</v>
      </c>
      <c r="DR818" s="19" t="n">
        <v>1.787</v>
      </c>
      <c r="DS818" s="8" t="n">
        <v>20</v>
      </c>
      <c r="DT818" s="8" t="n">
        <v>1</v>
      </c>
      <c r="DU818" s="8" t="n">
        <v>0</v>
      </c>
      <c r="DV818" s="8" t="n">
        <v>0</v>
      </c>
      <c r="DW818" s="8" t="n">
        <v>0</v>
      </c>
      <c r="DX818" s="8" t="n">
        <v>745</v>
      </c>
      <c r="DY818" s="8" t="n">
        <v>877</v>
      </c>
      <c r="DZ818" s="8" t="n">
        <v>550</v>
      </c>
      <c r="EA818" s="8" t="n">
        <v>638</v>
      </c>
      <c r="EB818" s="8" t="n">
        <v>398</v>
      </c>
      <c r="EC818" s="8" t="n">
        <v>456</v>
      </c>
      <c r="ED818" s="8" t="n">
        <v>33.64</v>
      </c>
      <c r="EE818" s="8" t="n">
        <v>36.59</v>
      </c>
      <c r="EF818" s="8" t="n">
        <v>29</v>
      </c>
      <c r="EG818" s="8" t="n">
        <v>45</v>
      </c>
      <c r="EH818" s="12" t="n">
        <f aca="false">EF818/EB818</f>
        <v>0.0728643216080402</v>
      </c>
      <c r="EI818" s="20" t="n">
        <f aca="false">1-EG818/EC818</f>
        <v>0.901315789473684</v>
      </c>
      <c r="EJ818" s="21" t="n">
        <f aca="false">EH818+EI818</f>
        <v>0.974180111081724</v>
      </c>
      <c r="EK818" s="8" t="n">
        <v>747</v>
      </c>
      <c r="EL818" s="8" t="n">
        <v>877</v>
      </c>
      <c r="EM818" s="8" t="n">
        <v>552</v>
      </c>
      <c r="EN818" s="8" t="n">
        <v>638</v>
      </c>
      <c r="EO818" s="8" t="n">
        <v>400</v>
      </c>
      <c r="EP818" s="8" t="n">
        <v>456</v>
      </c>
      <c r="EQ818" s="8" t="n">
        <v>29</v>
      </c>
      <c r="ER818" s="8" t="n">
        <v>45</v>
      </c>
      <c r="ES818" s="8" t="n">
        <v>364</v>
      </c>
      <c r="ET818" s="8" t="n">
        <v>396</v>
      </c>
      <c r="EU818" s="8" t="n">
        <v>126</v>
      </c>
      <c r="EV818" s="8" t="n">
        <v>149</v>
      </c>
      <c r="EW818" s="8" t="n">
        <v>16</v>
      </c>
      <c r="EX818" s="8" t="n">
        <v>22</v>
      </c>
      <c r="EY818" s="8" t="n">
        <v>64</v>
      </c>
      <c r="EZ818" s="8" t="n">
        <v>72</v>
      </c>
      <c r="FA818" s="8" t="n">
        <v>0.2</v>
      </c>
      <c r="FB818" s="8" t="n">
        <v>0.6</v>
      </c>
      <c r="FC818" s="8" t="n">
        <v>0.8</v>
      </c>
      <c r="FD818" s="19" t="n">
        <v>15.92</v>
      </c>
      <c r="FE818" s="18" t="n">
        <f aca="false">FD818/V818</f>
        <v>0.212266666666667</v>
      </c>
      <c r="FF818" s="8" t="n">
        <v>1.7451</v>
      </c>
      <c r="FG818" s="8" t="n">
        <v>0.33</v>
      </c>
      <c r="FH818" s="8" t="n">
        <v>0.08</v>
      </c>
      <c r="FI818" s="8" t="n">
        <v>0.41</v>
      </c>
      <c r="FJ818" s="22"/>
      <c r="FK818" s="22"/>
      <c r="FL818" s="22"/>
      <c r="FM818" s="8" t="n">
        <f aca="false">BL818+BS818+AH818+DT818</f>
        <v>266</v>
      </c>
      <c r="FN818" s="19" t="n">
        <f aca="false">IF(DS818&gt;0,(BL818+BR818)/DS818,0)</f>
        <v>10</v>
      </c>
      <c r="FO818" s="12" t="n">
        <v>0.0799479561</v>
      </c>
      <c r="FP818" s="19" t="n">
        <f aca="false">Z818-AH818/10</f>
        <v>12.5</v>
      </c>
      <c r="FQ818" s="19" t="n">
        <f aca="false">Z818+DR818/5</f>
        <v>17.3574</v>
      </c>
      <c r="FR818" s="19" t="n">
        <f aca="false">(DX818+DY818)/AL818*60</f>
        <v>112.972314121539</v>
      </c>
      <c r="FS818" s="8" t="n">
        <v>4</v>
      </c>
      <c r="FT818" s="17" t="s">
        <v>106</v>
      </c>
      <c r="FU818" s="8" t="n">
        <v>195</v>
      </c>
      <c r="FV818" s="22"/>
      <c r="FW818" s="17" t="s">
        <v>280</v>
      </c>
      <c r="FX818" s="23" t="n">
        <v>750000</v>
      </c>
      <c r="FY818" s="23" t="n">
        <v>750000</v>
      </c>
      <c r="FZ818" s="8" t="n">
        <v>448</v>
      </c>
      <c r="GA818" s="8" t="n">
        <v>62</v>
      </c>
      <c r="GB818" s="8" t="n">
        <v>81</v>
      </c>
      <c r="GC818" s="8" t="n">
        <v>143</v>
      </c>
      <c r="GD818" s="8" t="n">
        <v>-39</v>
      </c>
      <c r="GE818" s="8" t="n">
        <v>254</v>
      </c>
      <c r="GF818" s="8" t="n">
        <v>740</v>
      </c>
      <c r="GG818" s="8" t="n">
        <v>6108</v>
      </c>
      <c r="GH818" s="8" t="n">
        <v>5.4</v>
      </c>
      <c r="GI818" s="8" t="n">
        <v>5.6</v>
      </c>
      <c r="GJ818" s="8" t="n">
        <v>11</v>
      </c>
      <c r="GK818" s="8" t="n">
        <f aca="false">Z818-AH818/10</f>
        <v>12.5</v>
      </c>
      <c r="GL818" s="22"/>
      <c r="GM818" s="22"/>
      <c r="GN818" s="22"/>
      <c r="GO818" s="22"/>
      <c r="GP818" s="22"/>
    </row>
    <row r="819" customFormat="false" ht="13.65" hidden="false" customHeight="true" outlineLevel="0" collapsed="false">
      <c r="A819" s="16" t="n">
        <v>33340</v>
      </c>
      <c r="B819" s="17" t="s">
        <v>3367</v>
      </c>
      <c r="C819" s="17" t="s">
        <v>360</v>
      </c>
      <c r="D819" s="17" t="s">
        <v>283</v>
      </c>
      <c r="E819" s="17" t="s">
        <v>283</v>
      </c>
      <c r="F819" s="8" t="n">
        <v>69</v>
      </c>
      <c r="G819" s="8" t="n">
        <v>186</v>
      </c>
      <c r="H819" s="22"/>
      <c r="I819" s="22"/>
      <c r="J819" s="22"/>
      <c r="K819" s="17" t="s">
        <v>263</v>
      </c>
      <c r="L819" s="8" t="n">
        <v>2011</v>
      </c>
      <c r="M819" s="8" t="n">
        <v>26</v>
      </c>
      <c r="N819" s="8" t="n">
        <v>7</v>
      </c>
      <c r="O819" s="8" t="n">
        <v>8476792</v>
      </c>
      <c r="P819" s="17" t="s">
        <v>3698</v>
      </c>
      <c r="Q819" s="17" t="s">
        <v>3699</v>
      </c>
      <c r="R819" s="17" t="s">
        <v>3700</v>
      </c>
      <c r="S819" s="17" t="s">
        <v>3701</v>
      </c>
      <c r="T819" s="17" t="s">
        <v>278</v>
      </c>
      <c r="U819" s="17" t="s">
        <v>338</v>
      </c>
      <c r="V819" s="8" t="n">
        <v>76</v>
      </c>
      <c r="W819" s="8" t="n">
        <v>14</v>
      </c>
      <c r="X819" s="8" t="n">
        <v>45</v>
      </c>
      <c r="Y819" s="8" t="n">
        <v>26</v>
      </c>
      <c r="Z819" s="8" t="n">
        <v>59</v>
      </c>
      <c r="AA819" s="8" t="n">
        <v>4</v>
      </c>
      <c r="AB819" s="8" t="n">
        <v>26</v>
      </c>
      <c r="AC819" s="18" t="n">
        <f aca="false">Z819/V819</f>
        <v>0.776315789473684</v>
      </c>
      <c r="AD819" s="19" t="n">
        <f aca="false">IF(FZ819&gt;V819,Z819-V819*(GC819-Z819)/(FZ819-V819),0)</f>
        <v>17.4596273291926</v>
      </c>
      <c r="AE819" s="19" t="n">
        <v>20.232</v>
      </c>
      <c r="AF819" s="8" t="n">
        <v>0</v>
      </c>
      <c r="AG819" s="8" t="n">
        <v>9.9</v>
      </c>
      <c r="AH819" s="8" t="n">
        <v>36</v>
      </c>
      <c r="AI819" s="8" t="n">
        <v>1898</v>
      </c>
      <c r="AJ819" s="8" t="n">
        <v>93030</v>
      </c>
      <c r="AK819" s="19" t="n">
        <v>1550.5</v>
      </c>
      <c r="AL819" s="8" t="n">
        <v>1550.5</v>
      </c>
      <c r="AM819" s="8" t="n">
        <v>1551</v>
      </c>
      <c r="AN819" s="18" t="n">
        <f aca="false">AJ819/60/V819</f>
        <v>20.4013157894737</v>
      </c>
      <c r="AO819" s="8" t="n">
        <v>33.77</v>
      </c>
      <c r="AP819" s="12" t="n">
        <f aca="false">IF(EF819&gt;0,Z819/EF819,0)</f>
        <v>0.546296296296296</v>
      </c>
      <c r="AQ819" s="8" t="n">
        <v>416</v>
      </c>
      <c r="AR819" s="8" t="n">
        <v>401</v>
      </c>
      <c r="AS819" s="8" t="n">
        <v>416</v>
      </c>
      <c r="AT819" s="8" t="n">
        <v>274</v>
      </c>
      <c r="AU819" s="8" t="n">
        <v>274</v>
      </c>
      <c r="AV819" s="8" t="n">
        <v>197</v>
      </c>
      <c r="AW819" s="8" t="n">
        <v>152</v>
      </c>
      <c r="AX819" s="8" t="n">
        <v>18</v>
      </c>
      <c r="AY819" s="8" t="n">
        <v>5</v>
      </c>
      <c r="AZ819" s="8" t="n">
        <v>25</v>
      </c>
      <c r="BA819" s="8" t="n">
        <f aca="false">AY819+AZ819</f>
        <v>30</v>
      </c>
      <c r="BB819" s="8" t="n">
        <v>11.55</v>
      </c>
      <c r="BC819" s="8" t="n">
        <v>48.8782</v>
      </c>
      <c r="BD819" s="19" t="n">
        <v>379.2</v>
      </c>
      <c r="BE819" s="19" t="n">
        <v>14.6739761367301</v>
      </c>
      <c r="BF819" s="19" t="n">
        <f aca="false">AQ819+BD819</f>
        <v>795.2</v>
      </c>
      <c r="BG819" s="19" t="n">
        <f aca="false">IF(AL819&gt;0,BF819/AL819*60,0)</f>
        <v>30.7720090293454</v>
      </c>
      <c r="BH819" s="8" t="n">
        <v>850</v>
      </c>
      <c r="BI819" s="8" t="n">
        <v>504</v>
      </c>
      <c r="BJ819" s="8" t="n">
        <v>352</v>
      </c>
      <c r="BK819" s="12" t="n">
        <f aca="false">BH819/(BH819+BJ819)</f>
        <v>0.707154742096506</v>
      </c>
      <c r="BL819" s="8" t="n">
        <v>79</v>
      </c>
      <c r="BM819" s="8" t="n">
        <v>79</v>
      </c>
      <c r="BN819" s="8" t="n">
        <v>111</v>
      </c>
      <c r="BO819" s="8" t="n">
        <f aca="false">BM819-BN819</f>
        <v>-32</v>
      </c>
      <c r="BP819" s="8" t="n">
        <v>77</v>
      </c>
      <c r="BQ819" s="8" t="n">
        <v>71</v>
      </c>
      <c r="BR819" s="8" t="n">
        <v>35</v>
      </c>
      <c r="BS819" s="8" t="n">
        <v>73</v>
      </c>
      <c r="BT819" s="12" t="n">
        <f aca="false">BS819/(EA819+BS819)</f>
        <v>0.0718503937007874</v>
      </c>
      <c r="BU819" s="8" t="n">
        <v>0</v>
      </c>
      <c r="BV819" s="8" t="n">
        <v>0</v>
      </c>
      <c r="BW819" s="12" t="n">
        <f aca="false">IF(BU819+BV819&gt;0,BU819/(BU819+BV819),0)</f>
        <v>0</v>
      </c>
      <c r="BX819" s="8" t="n">
        <v>0</v>
      </c>
      <c r="BY819" s="8" t="n">
        <v>0</v>
      </c>
      <c r="BZ819" s="8" t="n">
        <v>0</v>
      </c>
      <c r="CA819" s="8" t="n">
        <v>0</v>
      </c>
      <c r="CB819" s="8" t="n">
        <v>0</v>
      </c>
      <c r="CC819" s="8" t="n">
        <v>0</v>
      </c>
      <c r="CD819" s="8" t="n">
        <v>0</v>
      </c>
      <c r="CE819" s="8" t="n">
        <v>0</v>
      </c>
      <c r="CF819" s="8" t="n">
        <v>0</v>
      </c>
      <c r="CG819" s="8" t="n">
        <v>0</v>
      </c>
      <c r="CH819" s="8" t="n">
        <v>0</v>
      </c>
      <c r="CI819" s="8" t="n">
        <v>0</v>
      </c>
      <c r="CJ819" s="8" t="n">
        <v>0</v>
      </c>
      <c r="CK819" s="8" t="n">
        <v>0</v>
      </c>
      <c r="CL819" s="8" t="n">
        <v>3</v>
      </c>
      <c r="CM819" s="8" t="n">
        <v>4</v>
      </c>
      <c r="CN819" s="8" t="n">
        <v>0</v>
      </c>
      <c r="CO819" s="8" t="n">
        <v>0</v>
      </c>
      <c r="CP819" s="8" t="n">
        <v>0</v>
      </c>
      <c r="CQ819" s="8" t="n">
        <v>0</v>
      </c>
      <c r="CR819" s="8" t="n">
        <v>1</v>
      </c>
      <c r="CS819" s="8" t="n">
        <v>8</v>
      </c>
      <c r="CT819" s="8" t="n">
        <v>1</v>
      </c>
      <c r="CU819" s="8" t="n">
        <v>0</v>
      </c>
      <c r="CV819" s="8" t="n">
        <v>0</v>
      </c>
      <c r="CW819" s="8" t="n">
        <v>4</v>
      </c>
      <c r="CX819" s="8" t="n">
        <v>0</v>
      </c>
      <c r="CY819" s="8" t="n">
        <v>5</v>
      </c>
      <c r="CZ819" s="8" t="n">
        <v>7</v>
      </c>
      <c r="DA819" s="8" t="n">
        <v>65</v>
      </c>
      <c r="DB819" s="8" t="n">
        <v>1</v>
      </c>
      <c r="DC819" s="8" t="n">
        <v>1</v>
      </c>
      <c r="DD819" s="8" t="n">
        <v>85</v>
      </c>
      <c r="DE819" s="8" t="n">
        <v>28</v>
      </c>
      <c r="DF819" s="8" t="n">
        <v>1</v>
      </c>
      <c r="DG819" s="8" t="n">
        <v>1</v>
      </c>
      <c r="DH819" s="8" t="n">
        <v>80</v>
      </c>
      <c r="DI819" s="8" t="n">
        <v>18</v>
      </c>
      <c r="DJ819" s="8" t="n">
        <v>13</v>
      </c>
      <c r="DK819" s="8" t="n">
        <v>19</v>
      </c>
      <c r="DL819" s="8" t="n">
        <v>19</v>
      </c>
      <c r="DM819" s="8" t="n">
        <v>0</v>
      </c>
      <c r="DN819" s="8" t="n">
        <v>14</v>
      </c>
      <c r="DO819" s="8" t="n">
        <v>14</v>
      </c>
      <c r="DP819" s="8" t="n">
        <v>0</v>
      </c>
      <c r="DQ819" s="8" t="n">
        <f aca="false">DJ819-DI819</f>
        <v>-5</v>
      </c>
      <c r="DR819" s="19" t="n">
        <v>1.962</v>
      </c>
      <c r="DS819" s="8" t="n">
        <v>18</v>
      </c>
      <c r="DT819" s="8" t="n">
        <v>0</v>
      </c>
      <c r="DU819" s="8" t="n">
        <v>0</v>
      </c>
      <c r="DV819" s="8" t="n">
        <v>0</v>
      </c>
      <c r="DW819" s="8" t="n">
        <v>0</v>
      </c>
      <c r="DX819" s="8" t="n">
        <v>1839</v>
      </c>
      <c r="DY819" s="8" t="n">
        <v>1217</v>
      </c>
      <c r="DZ819" s="8" t="n">
        <v>1383</v>
      </c>
      <c r="EA819" s="8" t="n">
        <v>943</v>
      </c>
      <c r="EB819" s="8" t="n">
        <v>993</v>
      </c>
      <c r="EC819" s="8" t="n">
        <v>697</v>
      </c>
      <c r="ED819" s="8" t="n">
        <v>94.88</v>
      </c>
      <c r="EE819" s="8" t="n">
        <v>60.49</v>
      </c>
      <c r="EF819" s="8" t="n">
        <v>108</v>
      </c>
      <c r="EG819" s="8" t="n">
        <v>65</v>
      </c>
      <c r="EH819" s="12" t="n">
        <f aca="false">EF819/EB819</f>
        <v>0.108761329305136</v>
      </c>
      <c r="EI819" s="20" t="n">
        <f aca="false">1-EG819/EC819</f>
        <v>0.90674318507891</v>
      </c>
      <c r="EJ819" s="21" t="n">
        <f aca="false">EH819+EI819</f>
        <v>1.01550451438405</v>
      </c>
      <c r="EK819" s="8" t="n">
        <v>1830</v>
      </c>
      <c r="EL819" s="8" t="n">
        <v>1214</v>
      </c>
      <c r="EM819" s="8" t="n">
        <v>1374</v>
      </c>
      <c r="EN819" s="8" t="n">
        <v>939</v>
      </c>
      <c r="EO819" s="8" t="n">
        <v>985</v>
      </c>
      <c r="EP819" s="8" t="n">
        <v>694</v>
      </c>
      <c r="EQ819" s="8" t="n">
        <v>108</v>
      </c>
      <c r="ER819" s="8" t="n">
        <v>65</v>
      </c>
      <c r="ES819" s="8" t="n">
        <v>976</v>
      </c>
      <c r="ET819" s="8" t="n">
        <v>595</v>
      </c>
      <c r="EU819" s="8" t="n">
        <v>334</v>
      </c>
      <c r="EV819" s="8" t="n">
        <v>215</v>
      </c>
      <c r="EW819" s="8" t="n">
        <v>52</v>
      </c>
      <c r="EX819" s="8" t="n">
        <v>35</v>
      </c>
      <c r="EY819" s="8" t="n">
        <v>103</v>
      </c>
      <c r="EZ819" s="8" t="n">
        <v>96</v>
      </c>
      <c r="FA819" s="8" t="n">
        <v>5.6</v>
      </c>
      <c r="FB819" s="8" t="n">
        <v>3.3</v>
      </c>
      <c r="FC819" s="8" t="n">
        <v>8.8</v>
      </c>
      <c r="FD819" s="19" t="n">
        <v>64.78</v>
      </c>
      <c r="FE819" s="18" t="n">
        <f aca="false">FD819/V819</f>
        <v>0.852368421052632</v>
      </c>
      <c r="FF819" s="8" t="n">
        <v>7.1237</v>
      </c>
      <c r="FG819" s="8" t="n">
        <v>0.72</v>
      </c>
      <c r="FH819" s="8" t="n">
        <v>-0.04</v>
      </c>
      <c r="FI819" s="8" t="n">
        <v>0.68</v>
      </c>
      <c r="FJ819" s="22"/>
      <c r="FK819" s="22"/>
      <c r="FL819" s="22"/>
      <c r="FM819" s="8" t="n">
        <f aca="false">BL819+BS819+AH819+DT819</f>
        <v>188</v>
      </c>
      <c r="FN819" s="19" t="n">
        <f aca="false">IF(DS819&gt;0,(BL819+BR819)/DS819,0)</f>
        <v>6.33333333333333</v>
      </c>
      <c r="FO819" s="12" t="n">
        <v>0.0597045975</v>
      </c>
      <c r="FP819" s="19" t="n">
        <f aca="false">Z819-AH819/10</f>
        <v>55.4</v>
      </c>
      <c r="FQ819" s="19" t="n">
        <f aca="false">Z819+DR819/5</f>
        <v>59.3924</v>
      </c>
      <c r="FR819" s="19" t="n">
        <f aca="false">(DX819+DY819)/AL819*60</f>
        <v>118.258626249597</v>
      </c>
      <c r="FS819" s="8" t="n">
        <v>4</v>
      </c>
      <c r="FT819" s="17" t="s">
        <v>326</v>
      </c>
      <c r="FU819" s="8" t="n">
        <v>195</v>
      </c>
      <c r="FV819" s="22"/>
      <c r="FW819" s="17" t="s">
        <v>280</v>
      </c>
      <c r="FX819" s="23" t="n">
        <v>5500000</v>
      </c>
      <c r="FY819" s="23" t="n">
        <v>5250000</v>
      </c>
      <c r="FZ819" s="8" t="n">
        <v>398</v>
      </c>
      <c r="GA819" s="8" t="n">
        <v>52</v>
      </c>
      <c r="GB819" s="8" t="n">
        <v>183</v>
      </c>
      <c r="GC819" s="8" t="n">
        <v>235</v>
      </c>
      <c r="GD819" s="8" t="n">
        <v>28</v>
      </c>
      <c r="GE819" s="8" t="n">
        <v>154</v>
      </c>
      <c r="GF819" s="8" t="n">
        <v>1040</v>
      </c>
      <c r="GG819" s="8" t="n">
        <v>8013</v>
      </c>
      <c r="GH819" s="8" t="n">
        <v>21.8</v>
      </c>
      <c r="GI819" s="8" t="n">
        <v>18.6</v>
      </c>
      <c r="GJ819" s="8" t="n">
        <v>40.4</v>
      </c>
      <c r="GK819" s="8" t="n">
        <f aca="false">Z819-AH819/10</f>
        <v>55.4</v>
      </c>
      <c r="GL819" s="22"/>
      <c r="GM819" s="22"/>
      <c r="GN819" s="22"/>
      <c r="GO819" s="22"/>
      <c r="GP819" s="22"/>
    </row>
    <row r="820" customFormat="false" ht="13.65" hidden="false" customHeight="true" outlineLevel="0" collapsed="false">
      <c r="A820" s="16" t="n">
        <v>31077</v>
      </c>
      <c r="B820" s="17" t="s">
        <v>2336</v>
      </c>
      <c r="C820" s="17" t="s">
        <v>261</v>
      </c>
      <c r="D820" s="17" t="s">
        <v>262</v>
      </c>
      <c r="E820" s="17" t="s">
        <v>262</v>
      </c>
      <c r="F820" s="8" t="n">
        <v>71</v>
      </c>
      <c r="G820" s="8" t="n">
        <v>186</v>
      </c>
      <c r="H820" s="8" t="n">
        <v>2004</v>
      </c>
      <c r="I820" s="8" t="n">
        <v>4</v>
      </c>
      <c r="J820" s="8" t="n">
        <v>126</v>
      </c>
      <c r="K820" s="17" t="s">
        <v>273</v>
      </c>
      <c r="L820" s="8" t="n">
        <v>2007</v>
      </c>
      <c r="M820" s="8" t="n">
        <v>33</v>
      </c>
      <c r="N820" s="8" t="n">
        <v>10</v>
      </c>
      <c r="O820" s="8" t="n">
        <v>8471338</v>
      </c>
      <c r="P820" s="17" t="s">
        <v>3702</v>
      </c>
      <c r="Q820" s="17" t="s">
        <v>3703</v>
      </c>
      <c r="R820" s="17" t="s">
        <v>2886</v>
      </c>
      <c r="S820" s="17" t="s">
        <v>3704</v>
      </c>
      <c r="T820" s="17" t="s">
        <v>313</v>
      </c>
      <c r="U820" s="17" t="s">
        <v>3705</v>
      </c>
      <c r="V820" s="8" t="n">
        <v>60</v>
      </c>
      <c r="W820" s="8" t="n">
        <v>6</v>
      </c>
      <c r="X820" s="8" t="n">
        <v>5</v>
      </c>
      <c r="Y820" s="8" t="n">
        <v>5</v>
      </c>
      <c r="Z820" s="8" t="n">
        <v>11</v>
      </c>
      <c r="AA820" s="8" t="n">
        <v>0</v>
      </c>
      <c r="AB820" s="8" t="n">
        <v>0</v>
      </c>
      <c r="AC820" s="18" t="n">
        <f aca="false">Z820/V820</f>
        <v>0.183333333333333</v>
      </c>
      <c r="AD820" s="19" t="n">
        <f aca="false">IF(FZ820&gt;V820,Z820-V820*(GC820-Z820)/(FZ820-V820),0)</f>
        <v>-2.96039603960396</v>
      </c>
      <c r="AE820" s="19" t="n">
        <v>4.478</v>
      </c>
      <c r="AF820" s="8" t="n">
        <v>-5</v>
      </c>
      <c r="AG820" s="8" t="n">
        <v>-1.6</v>
      </c>
      <c r="AH820" s="8" t="n">
        <v>30</v>
      </c>
      <c r="AI820" s="8" t="n">
        <v>1059</v>
      </c>
      <c r="AJ820" s="8" t="n">
        <v>41049</v>
      </c>
      <c r="AK820" s="19" t="n">
        <v>684.15</v>
      </c>
      <c r="AL820" s="8" t="n">
        <v>684.15</v>
      </c>
      <c r="AM820" s="8" t="n">
        <v>684</v>
      </c>
      <c r="AN820" s="18" t="n">
        <f aca="false">AJ820/60/V820</f>
        <v>11.4025</v>
      </c>
      <c r="AO820" s="8" t="n">
        <v>19.35</v>
      </c>
      <c r="AP820" s="12" t="n">
        <f aca="false">IF(EF820&gt;0,Z820/EF820,0)</f>
        <v>0.611111111111111</v>
      </c>
      <c r="AQ820" s="8" t="n">
        <v>88</v>
      </c>
      <c r="AR820" s="8" t="n">
        <v>88</v>
      </c>
      <c r="AS820" s="8" t="n">
        <v>88</v>
      </c>
      <c r="AT820" s="8" t="n">
        <v>70</v>
      </c>
      <c r="AU820" s="8" t="n">
        <v>70</v>
      </c>
      <c r="AV820" s="8" t="n">
        <v>55</v>
      </c>
      <c r="AW820" s="8" t="n">
        <v>57</v>
      </c>
      <c r="AX820" s="8" t="n">
        <v>26</v>
      </c>
      <c r="AY820" s="8" t="n">
        <v>4</v>
      </c>
      <c r="AZ820" s="8" t="n">
        <v>9</v>
      </c>
      <c r="BA820" s="8" t="n">
        <f aca="false">AY820+AZ820</f>
        <v>13</v>
      </c>
      <c r="BB820" s="8" t="n">
        <v>5.21</v>
      </c>
      <c r="BC820" s="8" t="n">
        <v>31.1455</v>
      </c>
      <c r="BD820" s="19" t="n">
        <v>144</v>
      </c>
      <c r="BE820" s="19" t="n">
        <v>12.6288094716071</v>
      </c>
      <c r="BF820" s="19" t="n">
        <f aca="false">AQ820+BD820</f>
        <v>232</v>
      </c>
      <c r="BG820" s="19" t="n">
        <f aca="false">IF(AL820&gt;0,BF820/AL820*60,0)</f>
        <v>20.3464152598114</v>
      </c>
      <c r="BH820" s="8" t="n">
        <v>167</v>
      </c>
      <c r="BI820" s="8" t="n">
        <v>199</v>
      </c>
      <c r="BJ820" s="8" t="n">
        <v>291</v>
      </c>
      <c r="BK820" s="12" t="n">
        <f aca="false">BH820/(BH820+BJ820)</f>
        <v>0.364628820960699</v>
      </c>
      <c r="BL820" s="8" t="n">
        <v>53</v>
      </c>
      <c r="BM820" s="8" t="n">
        <v>53</v>
      </c>
      <c r="BN820" s="8" t="n">
        <v>54</v>
      </c>
      <c r="BO820" s="8" t="n">
        <f aca="false">BM820-BN820</f>
        <v>-1</v>
      </c>
      <c r="BP820" s="8" t="n">
        <v>15</v>
      </c>
      <c r="BQ820" s="8" t="n">
        <v>18</v>
      </c>
      <c r="BR820" s="8" t="n">
        <v>7</v>
      </c>
      <c r="BS820" s="8" t="n">
        <v>29</v>
      </c>
      <c r="BT820" s="12" t="n">
        <f aca="false">BS820/(EA820+BS820)</f>
        <v>0.0541044776119403</v>
      </c>
      <c r="BU820" s="8" t="n">
        <v>194</v>
      </c>
      <c r="BV820" s="8" t="n">
        <v>197</v>
      </c>
      <c r="BW820" s="12" t="n">
        <f aca="false">IF(BU820+BV820&gt;0,BU820/(BU820+BV820),0)</f>
        <v>0.49616368286445</v>
      </c>
      <c r="BX820" s="8" t="n">
        <v>97</v>
      </c>
      <c r="BY820" s="8" t="n">
        <v>92</v>
      </c>
      <c r="BZ820" s="8" t="n">
        <v>66</v>
      </c>
      <c r="CA820" s="8" t="n">
        <v>57</v>
      </c>
      <c r="CB820" s="8" t="n">
        <v>31</v>
      </c>
      <c r="CC820" s="8" t="n">
        <v>48</v>
      </c>
      <c r="CD820" s="8" t="n">
        <v>61</v>
      </c>
      <c r="CE820" s="8" t="n">
        <v>64</v>
      </c>
      <c r="CF820" s="8" t="n">
        <v>62</v>
      </c>
      <c r="CG820" s="8" t="n">
        <v>61</v>
      </c>
      <c r="CH820" s="8" t="n">
        <v>121</v>
      </c>
      <c r="CI820" s="8" t="n">
        <v>125</v>
      </c>
      <c r="CJ820" s="8" t="n">
        <v>0</v>
      </c>
      <c r="CK820" s="8" t="n">
        <v>0</v>
      </c>
      <c r="CL820" s="8" t="n">
        <v>2</v>
      </c>
      <c r="CM820" s="8" t="n">
        <v>0</v>
      </c>
      <c r="CN820" s="8" t="n">
        <v>0</v>
      </c>
      <c r="CO820" s="8" t="n">
        <v>0</v>
      </c>
      <c r="CP820" s="8" t="n">
        <v>0</v>
      </c>
      <c r="CQ820" s="8" t="n">
        <v>0</v>
      </c>
      <c r="CR820" s="8" t="n">
        <v>0</v>
      </c>
      <c r="CS820" s="8" t="n">
        <v>1</v>
      </c>
      <c r="CT820" s="8" t="n">
        <v>0</v>
      </c>
      <c r="CU820" s="8" t="n">
        <v>2</v>
      </c>
      <c r="CV820" s="8" t="n">
        <v>0</v>
      </c>
      <c r="CW820" s="8" t="n">
        <v>3</v>
      </c>
      <c r="CX820" s="8" t="n">
        <v>0</v>
      </c>
      <c r="CY820" s="8" t="n">
        <v>1</v>
      </c>
      <c r="CZ820" s="8" t="n">
        <v>1</v>
      </c>
      <c r="DA820" s="8" t="n">
        <v>13</v>
      </c>
      <c r="DB820" s="8" t="n">
        <v>2</v>
      </c>
      <c r="DC820" s="8" t="n">
        <v>3</v>
      </c>
      <c r="DD820" s="8" t="n">
        <v>10</v>
      </c>
      <c r="DE820" s="8" t="n">
        <v>4</v>
      </c>
      <c r="DF820" s="8" t="n">
        <v>6</v>
      </c>
      <c r="DG820" s="8" t="n">
        <v>3</v>
      </c>
      <c r="DH820" s="8" t="n">
        <v>27</v>
      </c>
      <c r="DI820" s="8" t="n">
        <v>15</v>
      </c>
      <c r="DJ820" s="8" t="n">
        <v>8</v>
      </c>
      <c r="DK820" s="8" t="n">
        <v>15</v>
      </c>
      <c r="DL820" s="8" t="n">
        <v>15</v>
      </c>
      <c r="DM820" s="8" t="n">
        <v>0</v>
      </c>
      <c r="DN820" s="8" t="n">
        <v>8</v>
      </c>
      <c r="DO820" s="8" t="n">
        <v>8</v>
      </c>
      <c r="DP820" s="8" t="n">
        <v>0</v>
      </c>
      <c r="DQ820" s="8" t="n">
        <f aca="false">DJ820-DI820</f>
        <v>-7</v>
      </c>
      <c r="DR820" s="19" t="n">
        <v>-5.102</v>
      </c>
      <c r="DS820" s="8" t="n">
        <v>15</v>
      </c>
      <c r="DT820" s="8" t="n">
        <v>0</v>
      </c>
      <c r="DU820" s="8" t="n">
        <v>0</v>
      </c>
      <c r="DV820" s="8" t="n">
        <v>0</v>
      </c>
      <c r="DW820" s="8" t="n">
        <v>0</v>
      </c>
      <c r="DX820" s="8" t="n">
        <v>518</v>
      </c>
      <c r="DY820" s="8" t="n">
        <v>700</v>
      </c>
      <c r="DZ820" s="8" t="n">
        <v>390</v>
      </c>
      <c r="EA820" s="8" t="n">
        <v>507</v>
      </c>
      <c r="EB820" s="8" t="n">
        <v>274</v>
      </c>
      <c r="EC820" s="8" t="n">
        <v>352</v>
      </c>
      <c r="ED820" s="8" t="n">
        <v>21.01</v>
      </c>
      <c r="EE820" s="8" t="n">
        <v>32.15</v>
      </c>
      <c r="EF820" s="8" t="n">
        <v>18</v>
      </c>
      <c r="EG820" s="8" t="n">
        <v>35</v>
      </c>
      <c r="EH820" s="12" t="n">
        <f aca="false">EF820/EB820</f>
        <v>0.0656934306569343</v>
      </c>
      <c r="EI820" s="20" t="n">
        <f aca="false">1-EG820/EC820</f>
        <v>0.900568181818182</v>
      </c>
      <c r="EJ820" s="21" t="n">
        <f aca="false">EH820+EI820</f>
        <v>0.966261612475116</v>
      </c>
      <c r="EK820" s="8" t="n">
        <v>518</v>
      </c>
      <c r="EL820" s="8" t="n">
        <v>699</v>
      </c>
      <c r="EM820" s="8" t="n">
        <v>388</v>
      </c>
      <c r="EN820" s="8" t="n">
        <v>507</v>
      </c>
      <c r="EO820" s="8" t="n">
        <v>272</v>
      </c>
      <c r="EP820" s="8" t="n">
        <v>352</v>
      </c>
      <c r="EQ820" s="8" t="n">
        <v>18</v>
      </c>
      <c r="ER820" s="8" t="n">
        <v>35</v>
      </c>
      <c r="ES820" s="8" t="n">
        <v>243</v>
      </c>
      <c r="ET820" s="8" t="n">
        <v>337</v>
      </c>
      <c r="EU820" s="8" t="n">
        <v>90</v>
      </c>
      <c r="EV820" s="8" t="n">
        <v>131</v>
      </c>
      <c r="EW820" s="8" t="n">
        <v>8</v>
      </c>
      <c r="EX820" s="8" t="n">
        <v>16</v>
      </c>
      <c r="EY820" s="8" t="n">
        <v>61</v>
      </c>
      <c r="EZ820" s="8" t="n">
        <v>47</v>
      </c>
      <c r="FA820" s="8" t="n">
        <v>-0.2</v>
      </c>
      <c r="FB820" s="8" t="n">
        <v>0.6</v>
      </c>
      <c r="FC820" s="8" t="n">
        <v>0.4</v>
      </c>
      <c r="FD820" s="19" t="n">
        <v>10.04</v>
      </c>
      <c r="FE820" s="18" t="n">
        <f aca="false">FD820/V820</f>
        <v>0.167333333333333</v>
      </c>
      <c r="FF820" s="8" t="n">
        <v>0.5072</v>
      </c>
      <c r="FG820" s="8" t="n">
        <v>0.03</v>
      </c>
      <c r="FH820" s="8" t="n">
        <v>0.01</v>
      </c>
      <c r="FI820" s="8" t="n">
        <v>0.04</v>
      </c>
      <c r="FJ820" s="22"/>
      <c r="FK820" s="22"/>
      <c r="FL820" s="22"/>
      <c r="FM820" s="8" t="n">
        <f aca="false">BL820+BS820+AH820+DT820</f>
        <v>112</v>
      </c>
      <c r="FN820" s="19" t="n">
        <f aca="false">IF(DS820&gt;0,(BL820+BR820)/DS820,0)</f>
        <v>4</v>
      </c>
      <c r="FO820" s="12" t="n">
        <v>0.0434667373</v>
      </c>
      <c r="FP820" s="19" t="n">
        <f aca="false">Z820-AH820/10</f>
        <v>8</v>
      </c>
      <c r="FQ820" s="19" t="n">
        <f aca="false">Z820+DR820/5</f>
        <v>9.9796</v>
      </c>
      <c r="FR820" s="19" t="n">
        <f aca="false">(DX820+DY820)/AL820*60</f>
        <v>106.81868011401</v>
      </c>
      <c r="FS820" s="8" t="n">
        <v>8</v>
      </c>
      <c r="FT820" s="17" t="s">
        <v>352</v>
      </c>
      <c r="FU820" s="8" t="n">
        <v>390</v>
      </c>
      <c r="FV820" s="22"/>
      <c r="FW820" s="17" t="s">
        <v>280</v>
      </c>
      <c r="FX820" s="23" t="n">
        <v>1300000</v>
      </c>
      <c r="FY820" s="23" t="n">
        <v>1200000</v>
      </c>
      <c r="FZ820" s="8" t="n">
        <v>666</v>
      </c>
      <c r="GA820" s="8" t="n">
        <v>67</v>
      </c>
      <c r="GB820" s="8" t="n">
        <v>85</v>
      </c>
      <c r="GC820" s="8" t="n">
        <v>152</v>
      </c>
      <c r="GD820" s="8" t="n">
        <v>-10</v>
      </c>
      <c r="GE820" s="8" t="n">
        <v>351</v>
      </c>
      <c r="GF820" s="8" t="n">
        <v>727</v>
      </c>
      <c r="GG820" s="8" t="n">
        <v>8332</v>
      </c>
      <c r="GH820" s="8" t="n">
        <v>0.4</v>
      </c>
      <c r="GI820" s="8" t="n">
        <v>9.6</v>
      </c>
      <c r="GJ820" s="8" t="n">
        <v>10</v>
      </c>
      <c r="GK820" s="8" t="n">
        <f aca="false">Z820-AH820/10</f>
        <v>8</v>
      </c>
      <c r="GL820" s="22"/>
      <c r="GM820" s="22"/>
      <c r="GN820" s="22"/>
      <c r="GO820" s="22"/>
      <c r="GP820" s="22"/>
    </row>
    <row r="821" customFormat="false" ht="13.65" hidden="false" customHeight="true" outlineLevel="0" collapsed="false">
      <c r="A821" s="16" t="n">
        <v>34226</v>
      </c>
      <c r="B821" s="17" t="s">
        <v>3706</v>
      </c>
      <c r="C821" s="17" t="s">
        <v>282</v>
      </c>
      <c r="D821" s="17" t="s">
        <v>283</v>
      </c>
      <c r="E821" s="17" t="s">
        <v>283</v>
      </c>
      <c r="F821" s="8" t="n">
        <v>71</v>
      </c>
      <c r="G821" s="8" t="n">
        <v>185</v>
      </c>
      <c r="H821" s="8" t="n">
        <v>2011</v>
      </c>
      <c r="I821" s="8" t="n">
        <v>6</v>
      </c>
      <c r="J821" s="8" t="n">
        <v>177</v>
      </c>
      <c r="K821" s="17" t="s">
        <v>263</v>
      </c>
      <c r="L821" s="8" t="n">
        <v>2017</v>
      </c>
      <c r="M821" s="8" t="n">
        <v>24</v>
      </c>
      <c r="N821" s="8" t="n">
        <v>1</v>
      </c>
      <c r="O821" s="8" t="n">
        <v>8476329</v>
      </c>
      <c r="P821" s="17" t="s">
        <v>3707</v>
      </c>
      <c r="Q821" s="17" t="s">
        <v>3708</v>
      </c>
      <c r="R821" s="17" t="s">
        <v>3709</v>
      </c>
      <c r="S821" s="17" t="s">
        <v>3710</v>
      </c>
      <c r="T821" s="17" t="s">
        <v>313</v>
      </c>
      <c r="U821" s="17" t="s">
        <v>287</v>
      </c>
      <c r="V821" s="8" t="n">
        <v>8</v>
      </c>
      <c r="W821" s="8" t="n">
        <v>0</v>
      </c>
      <c r="X821" s="8" t="n">
        <v>1</v>
      </c>
      <c r="Y821" s="8" t="n">
        <v>1</v>
      </c>
      <c r="Z821" s="8" t="n">
        <v>1</v>
      </c>
      <c r="AA821" s="8" t="n">
        <v>26</v>
      </c>
      <c r="AB821" s="8" t="n">
        <v>86</v>
      </c>
      <c r="AC821" s="18" t="n">
        <f aca="false">Z821/V821</f>
        <v>0.125</v>
      </c>
      <c r="AD821" s="19" t="n">
        <f aca="false">IF(FZ821&gt;V821,Z821-V821*(GC821-Z821)/(FZ821-V821),0)</f>
        <v>0</v>
      </c>
      <c r="AE821" s="19" t="n">
        <v>0.293</v>
      </c>
      <c r="AF821" s="8" t="n">
        <v>2</v>
      </c>
      <c r="AG821" s="8" t="n">
        <v>-2</v>
      </c>
      <c r="AH821" s="8" t="n">
        <v>2</v>
      </c>
      <c r="AI821" s="8" t="n">
        <v>100</v>
      </c>
      <c r="AJ821" s="8" t="n">
        <v>4236</v>
      </c>
      <c r="AK821" s="19" t="n">
        <v>70.6</v>
      </c>
      <c r="AL821" s="8" t="n">
        <v>70.6</v>
      </c>
      <c r="AM821" s="8" t="n">
        <v>71</v>
      </c>
      <c r="AN821" s="18" t="n">
        <f aca="false">AJ821/60/V821</f>
        <v>8.825</v>
      </c>
      <c r="AO821" s="8" t="n">
        <v>15.27</v>
      </c>
      <c r="AP821" s="12" t="n">
        <f aca="false">IF(EF821&gt;0,Z821/EF821,0)</f>
        <v>0.333333333333333</v>
      </c>
      <c r="AQ821" s="8" t="n">
        <v>5</v>
      </c>
      <c r="AR821" s="8" t="n">
        <v>5</v>
      </c>
      <c r="AS821" s="8" t="n">
        <v>5</v>
      </c>
      <c r="AT821" s="8" t="n">
        <v>4</v>
      </c>
      <c r="AU821" s="8" t="n">
        <v>4</v>
      </c>
      <c r="AV821" s="8" t="n">
        <v>2</v>
      </c>
      <c r="AW821" s="8" t="n">
        <v>3</v>
      </c>
      <c r="AX821" s="8" t="n">
        <v>2</v>
      </c>
      <c r="AY821" s="8" t="n">
        <v>0</v>
      </c>
      <c r="AZ821" s="8" t="n">
        <v>1</v>
      </c>
      <c r="BA821" s="8" t="n">
        <f aca="false">AY821+AZ821</f>
        <v>1</v>
      </c>
      <c r="BB821" s="8" t="n">
        <v>0.28</v>
      </c>
      <c r="BC821" s="8" t="n">
        <v>46.5</v>
      </c>
      <c r="BD821" s="19" t="n">
        <v>21</v>
      </c>
      <c r="BE821" s="19" t="n">
        <v>17.8470254957507</v>
      </c>
      <c r="BF821" s="19" t="n">
        <f aca="false">AQ821+BD821</f>
        <v>26</v>
      </c>
      <c r="BG821" s="19" t="n">
        <f aca="false">IF(AL821&gt;0,BF821/AL821*60,0)</f>
        <v>22.0963172804533</v>
      </c>
      <c r="BH821" s="8" t="n">
        <v>23</v>
      </c>
      <c r="BI821" s="8" t="n">
        <v>23</v>
      </c>
      <c r="BJ821" s="8" t="n">
        <v>16</v>
      </c>
      <c r="BK821" s="12" t="n">
        <f aca="false">BH821/(BH821+BJ821)</f>
        <v>0.58974358974359</v>
      </c>
      <c r="BL821" s="8" t="n">
        <v>2</v>
      </c>
      <c r="BM821" s="8" t="n">
        <v>2</v>
      </c>
      <c r="BN821" s="8" t="n">
        <v>10</v>
      </c>
      <c r="BO821" s="8" t="n">
        <f aca="false">BM821-BN821</f>
        <v>-8</v>
      </c>
      <c r="BP821" s="8" t="n">
        <v>2</v>
      </c>
      <c r="BQ821" s="8" t="n">
        <v>0</v>
      </c>
      <c r="BR821" s="8" t="n">
        <v>0</v>
      </c>
      <c r="BS821" s="8" t="n">
        <v>1</v>
      </c>
      <c r="BT821" s="12" t="n">
        <f aca="false">BS821/(EA821+BS821)</f>
        <v>0.0169491525423729</v>
      </c>
      <c r="BU821" s="8" t="n">
        <v>18</v>
      </c>
      <c r="BV821" s="8" t="n">
        <v>18</v>
      </c>
      <c r="BW821" s="12" t="n">
        <f aca="false">IF(BU821+BV821&gt;0,BU821/(BU821+BV821),0)</f>
        <v>0.5</v>
      </c>
      <c r="BX821" s="8" t="n">
        <v>2</v>
      </c>
      <c r="BY821" s="8" t="n">
        <v>8</v>
      </c>
      <c r="BZ821" s="8" t="n">
        <v>7</v>
      </c>
      <c r="CA821" s="8" t="n">
        <v>6</v>
      </c>
      <c r="CB821" s="8" t="n">
        <v>9</v>
      </c>
      <c r="CC821" s="8" t="n">
        <v>4</v>
      </c>
      <c r="CD821" s="8" t="n">
        <v>3</v>
      </c>
      <c r="CE821" s="8" t="n">
        <v>1</v>
      </c>
      <c r="CF821" s="8" t="n">
        <v>10</v>
      </c>
      <c r="CG821" s="8" t="n">
        <v>10</v>
      </c>
      <c r="CH821" s="8" t="n">
        <v>9</v>
      </c>
      <c r="CI821" s="8" t="n">
        <v>10</v>
      </c>
      <c r="CJ821" s="8" t="n">
        <v>0</v>
      </c>
      <c r="CK821" s="8" t="n">
        <v>0</v>
      </c>
      <c r="CL821" s="8" t="n">
        <v>0</v>
      </c>
      <c r="CM821" s="8" t="n">
        <v>0</v>
      </c>
      <c r="CN821" s="8" t="n">
        <v>0</v>
      </c>
      <c r="CO821" s="8" t="n">
        <v>0</v>
      </c>
      <c r="CP821" s="8" t="n">
        <v>0</v>
      </c>
      <c r="CQ821" s="8" t="n">
        <v>0</v>
      </c>
      <c r="CR821" s="8" t="n">
        <v>0</v>
      </c>
      <c r="CS821" s="8" t="n">
        <v>0</v>
      </c>
      <c r="CT821" s="8" t="n">
        <v>0</v>
      </c>
      <c r="CU821" s="8" t="n">
        <v>0</v>
      </c>
      <c r="CV821" s="8" t="n">
        <v>0</v>
      </c>
      <c r="CW821" s="8" t="n">
        <v>0</v>
      </c>
      <c r="CX821" s="8" t="n">
        <v>0</v>
      </c>
      <c r="CY821" s="8" t="n">
        <v>0</v>
      </c>
      <c r="CZ821" s="8" t="n">
        <v>0</v>
      </c>
      <c r="DA821" s="8" t="n">
        <v>2</v>
      </c>
      <c r="DB821" s="8" t="n">
        <v>0</v>
      </c>
      <c r="DC821" s="8" t="n">
        <v>0</v>
      </c>
      <c r="DD821" s="8" t="n">
        <v>0</v>
      </c>
      <c r="DE821" s="8" t="n">
        <v>0</v>
      </c>
      <c r="DF821" s="8" t="n">
        <v>0</v>
      </c>
      <c r="DG821" s="8" t="n">
        <v>0</v>
      </c>
      <c r="DH821" s="8" t="n">
        <v>2</v>
      </c>
      <c r="DI821" s="8" t="n">
        <v>1</v>
      </c>
      <c r="DJ821" s="8" t="n">
        <v>0</v>
      </c>
      <c r="DK821" s="8" t="n">
        <v>1</v>
      </c>
      <c r="DL821" s="8" t="n">
        <v>1</v>
      </c>
      <c r="DM821" s="8" t="n">
        <v>0</v>
      </c>
      <c r="DN821" s="8" t="n">
        <v>0</v>
      </c>
      <c r="DO821" s="8" t="n">
        <v>0</v>
      </c>
      <c r="DP821" s="8" t="n">
        <v>0</v>
      </c>
      <c r="DQ821" s="8" t="n">
        <f aca="false">DJ821-DI821</f>
        <v>-1</v>
      </c>
      <c r="DR821" s="19" t="n">
        <v>-1.075</v>
      </c>
      <c r="DS821" s="8" t="n">
        <v>1</v>
      </c>
      <c r="DT821" s="8" t="n">
        <v>0</v>
      </c>
      <c r="DU821" s="8" t="n">
        <v>0</v>
      </c>
      <c r="DV821" s="8" t="n">
        <v>0</v>
      </c>
      <c r="DW821" s="8" t="n">
        <v>0</v>
      </c>
      <c r="DX821" s="8" t="n">
        <v>63</v>
      </c>
      <c r="DY821" s="8" t="n">
        <v>83</v>
      </c>
      <c r="DZ821" s="8" t="n">
        <v>49</v>
      </c>
      <c r="EA821" s="8" t="n">
        <v>58</v>
      </c>
      <c r="EB821" s="8" t="n">
        <v>26</v>
      </c>
      <c r="EC821" s="8" t="n">
        <v>41</v>
      </c>
      <c r="ED821" s="8" t="n">
        <v>2</v>
      </c>
      <c r="EE821" s="8" t="n">
        <v>2.88</v>
      </c>
      <c r="EF821" s="8" t="n">
        <v>3</v>
      </c>
      <c r="EG821" s="8" t="n">
        <v>1</v>
      </c>
      <c r="EH821" s="12" t="n">
        <f aca="false">EF821/EB821</f>
        <v>0.115384615384615</v>
      </c>
      <c r="EI821" s="20" t="n">
        <f aca="false">1-EG821/EC821</f>
        <v>0.975609756097561</v>
      </c>
      <c r="EJ821" s="21" t="n">
        <f aca="false">EH821+EI821</f>
        <v>1.09099437148218</v>
      </c>
      <c r="EK821" s="8" t="n">
        <v>63</v>
      </c>
      <c r="EL821" s="8" t="n">
        <v>83</v>
      </c>
      <c r="EM821" s="8" t="n">
        <v>49</v>
      </c>
      <c r="EN821" s="8" t="n">
        <v>58</v>
      </c>
      <c r="EO821" s="8" t="n">
        <v>26</v>
      </c>
      <c r="EP821" s="8" t="n">
        <v>41</v>
      </c>
      <c r="EQ821" s="8" t="n">
        <v>3</v>
      </c>
      <c r="ER821" s="8" t="n">
        <v>1</v>
      </c>
      <c r="ES821" s="8" t="n">
        <v>24</v>
      </c>
      <c r="ET821" s="8" t="n">
        <v>34</v>
      </c>
      <c r="EU821" s="8" t="n">
        <v>11</v>
      </c>
      <c r="EV821" s="8" t="n">
        <v>12</v>
      </c>
      <c r="EW821" s="8" t="n">
        <v>1</v>
      </c>
      <c r="EX821" s="8" t="n">
        <v>0</v>
      </c>
      <c r="EY821" s="8" t="n">
        <v>9</v>
      </c>
      <c r="EZ821" s="8" t="n">
        <v>6</v>
      </c>
      <c r="FA821" s="8" t="n">
        <v>-0.1</v>
      </c>
      <c r="FB821" s="8" t="n">
        <v>0.2</v>
      </c>
      <c r="FC821" s="8" t="n">
        <v>0.1</v>
      </c>
      <c r="FD821" s="19" t="n">
        <v>0.05</v>
      </c>
      <c r="FE821" s="18" t="n">
        <f aca="false">FD821/V821</f>
        <v>0.00625</v>
      </c>
      <c r="FF821" s="8" t="n">
        <v>0.0014</v>
      </c>
      <c r="FG821" s="8" t="n">
        <v>0</v>
      </c>
      <c r="FH821" s="8" t="n">
        <v>0</v>
      </c>
      <c r="FI821" s="8" t="n">
        <v>0</v>
      </c>
      <c r="FJ821" s="22"/>
      <c r="FK821" s="22"/>
      <c r="FL821" s="22"/>
      <c r="FM821" s="8" t="n">
        <f aca="false">BL821+BS821+AH821+DT821</f>
        <v>5</v>
      </c>
      <c r="FN821" s="19" t="n">
        <f aca="false">IF(DS821&gt;0,(BL821+BR821)/DS821,0)</f>
        <v>2</v>
      </c>
      <c r="FO821" s="12" t="n">
        <v>0</v>
      </c>
      <c r="FP821" s="19" t="n">
        <f aca="false">Z821-AH821/10</f>
        <v>0.8</v>
      </c>
      <c r="FQ821" s="19" t="n">
        <f aca="false">Z821+DR821/5</f>
        <v>0.785</v>
      </c>
      <c r="FR821" s="19" t="n">
        <f aca="false">(DX821+DY821)/AL821*60</f>
        <v>124.079320113314</v>
      </c>
      <c r="FS821" s="22"/>
      <c r="FT821" s="22"/>
      <c r="FU821" s="22"/>
      <c r="FV821" s="22"/>
      <c r="FW821" s="17" t="s">
        <v>270</v>
      </c>
      <c r="FX821" s="23" t="n">
        <v>650000</v>
      </c>
      <c r="FY821" s="23" t="n">
        <v>650000</v>
      </c>
      <c r="FZ821" s="8" t="n">
        <v>8</v>
      </c>
      <c r="GA821" s="8" t="n">
        <v>0</v>
      </c>
      <c r="GB821" s="8" t="n">
        <v>1</v>
      </c>
      <c r="GC821" s="8" t="n">
        <v>1</v>
      </c>
      <c r="GD821" s="8" t="n">
        <v>2</v>
      </c>
      <c r="GE821" s="8" t="n">
        <v>2</v>
      </c>
      <c r="GF821" s="8" t="n">
        <v>2</v>
      </c>
      <c r="GG821" s="8" t="n">
        <v>71</v>
      </c>
      <c r="GH821" s="8" t="n">
        <v>-0.1</v>
      </c>
      <c r="GI821" s="8" t="n">
        <v>0.2</v>
      </c>
      <c r="GJ821" s="8" t="n">
        <v>0.1</v>
      </c>
      <c r="GK821" s="8" t="n">
        <f aca="false">Z821-AH821/10</f>
        <v>0.8</v>
      </c>
      <c r="GL821" s="22"/>
      <c r="GM821" s="22"/>
      <c r="GN821" s="22"/>
      <c r="GO821" s="22"/>
      <c r="GP821" s="22"/>
    </row>
    <row r="822" customFormat="false" ht="13.65" hidden="false" customHeight="true" outlineLevel="0" collapsed="false">
      <c r="A822" s="16" t="n">
        <v>35421</v>
      </c>
      <c r="B822" s="17" t="s">
        <v>1332</v>
      </c>
      <c r="C822" s="17" t="s">
        <v>272</v>
      </c>
      <c r="D822" s="17" t="s">
        <v>262</v>
      </c>
      <c r="E822" s="17" t="s">
        <v>262</v>
      </c>
      <c r="F822" s="8" t="n">
        <v>72</v>
      </c>
      <c r="G822" s="8" t="n">
        <v>208</v>
      </c>
      <c r="H822" s="8" t="n">
        <v>2015</v>
      </c>
      <c r="I822" s="8" t="n">
        <v>2</v>
      </c>
      <c r="J822" s="8" t="n">
        <v>34</v>
      </c>
      <c r="K822" s="17" t="s">
        <v>263</v>
      </c>
      <c r="L822" s="8" t="n">
        <v>2017</v>
      </c>
      <c r="M822" s="8" t="n">
        <v>21</v>
      </c>
      <c r="N822" s="8" t="n">
        <v>1</v>
      </c>
      <c r="O822" s="8" t="n">
        <v>8478408</v>
      </c>
      <c r="P822" s="17" t="s">
        <v>3711</v>
      </c>
      <c r="Q822" s="17" t="s">
        <v>3712</v>
      </c>
      <c r="R822" s="17" t="s">
        <v>3713</v>
      </c>
      <c r="S822" s="17" t="s">
        <v>3710</v>
      </c>
      <c r="T822" s="17" t="s">
        <v>278</v>
      </c>
      <c r="U822" s="17" t="s">
        <v>514</v>
      </c>
      <c r="V822" s="8" t="n">
        <v>37</v>
      </c>
      <c r="W822" s="8" t="n">
        <v>1</v>
      </c>
      <c r="X822" s="8" t="n">
        <v>12</v>
      </c>
      <c r="Y822" s="8" t="n">
        <v>4</v>
      </c>
      <c r="Z822" s="8" t="n">
        <v>13</v>
      </c>
      <c r="AA822" s="8" t="n">
        <v>14</v>
      </c>
      <c r="AB822" s="8" t="n">
        <v>56</v>
      </c>
      <c r="AC822" s="18" t="n">
        <f aca="false">Z822/V822</f>
        <v>0.351351351351351</v>
      </c>
      <c r="AD822" s="19" t="n">
        <f aca="false">IF(FZ822&gt;V822,Z822-V822*(GC822-Z822)/(FZ822-V822),0)</f>
        <v>0</v>
      </c>
      <c r="AE822" s="19" t="n">
        <v>4.157</v>
      </c>
      <c r="AF822" s="8" t="n">
        <v>16</v>
      </c>
      <c r="AG822" s="8" t="n">
        <v>6.8</v>
      </c>
      <c r="AH822" s="8" t="n">
        <v>8</v>
      </c>
      <c r="AI822" s="8" t="n">
        <v>821</v>
      </c>
      <c r="AJ822" s="8" t="n">
        <v>35507</v>
      </c>
      <c r="AK822" s="19" t="n">
        <v>591.78333333333</v>
      </c>
      <c r="AL822" s="8" t="n">
        <v>591.78</v>
      </c>
      <c r="AM822" s="8" t="n">
        <v>592</v>
      </c>
      <c r="AN822" s="18" t="n">
        <f aca="false">AJ822/60/V822</f>
        <v>15.9941441441441</v>
      </c>
      <c r="AO822" s="8" t="n">
        <v>26.66</v>
      </c>
      <c r="AP822" s="12" t="n">
        <f aca="false">IF(EF822&gt;0,Z822/EF822,0)</f>
        <v>0.433333333333333</v>
      </c>
      <c r="AQ822" s="8" t="n">
        <v>106</v>
      </c>
      <c r="AR822" s="8" t="n">
        <v>106</v>
      </c>
      <c r="AS822" s="8" t="n">
        <v>106</v>
      </c>
      <c r="AT822" s="8" t="n">
        <v>68</v>
      </c>
      <c r="AU822" s="8" t="n">
        <v>68</v>
      </c>
      <c r="AV822" s="8" t="n">
        <v>54</v>
      </c>
      <c r="AW822" s="8" t="n">
        <v>37</v>
      </c>
      <c r="AX822" s="8" t="n">
        <v>3</v>
      </c>
      <c r="AY822" s="8" t="n">
        <v>0</v>
      </c>
      <c r="AZ822" s="8" t="n">
        <v>6</v>
      </c>
      <c r="BA822" s="8" t="n">
        <f aca="false">AY822+AZ822</f>
        <v>6</v>
      </c>
      <c r="BB822" s="8" t="n">
        <v>2.1</v>
      </c>
      <c r="BC822" s="8" t="n">
        <v>57.7778</v>
      </c>
      <c r="BD822" s="19" t="n">
        <v>86.4</v>
      </c>
      <c r="BE822" s="19" t="n">
        <v>8.75996282423189</v>
      </c>
      <c r="BF822" s="19" t="n">
        <f aca="false">AQ822+BD822</f>
        <v>192.4</v>
      </c>
      <c r="BG822" s="19" t="n">
        <f aca="false">IF(AL822&gt;0,BF822/AL822*60,0)</f>
        <v>19.5072493156241</v>
      </c>
      <c r="BH822" s="8" t="n">
        <v>191</v>
      </c>
      <c r="BI822" s="8" t="n">
        <v>193</v>
      </c>
      <c r="BJ822" s="8" t="n">
        <v>186</v>
      </c>
      <c r="BK822" s="12" t="n">
        <f aca="false">BH822/(BH822+BJ822)</f>
        <v>0.506631299734748</v>
      </c>
      <c r="BL822" s="8" t="n">
        <v>48</v>
      </c>
      <c r="BM822" s="8" t="n">
        <v>48</v>
      </c>
      <c r="BN822" s="8" t="n">
        <v>66</v>
      </c>
      <c r="BO822" s="8" t="n">
        <f aca="false">BM822-BN822</f>
        <v>-18</v>
      </c>
      <c r="BP822" s="8" t="n">
        <v>14</v>
      </c>
      <c r="BQ822" s="8" t="n">
        <v>36</v>
      </c>
      <c r="BR822" s="8" t="n">
        <v>9</v>
      </c>
      <c r="BS822" s="8" t="n">
        <v>36</v>
      </c>
      <c r="BT822" s="12" t="n">
        <f aca="false">BS822/(EA822+BS822)</f>
        <v>0.0831408775981524</v>
      </c>
      <c r="BU822" s="8" t="n">
        <v>0</v>
      </c>
      <c r="BV822" s="8" t="n">
        <v>0</v>
      </c>
      <c r="BW822" s="12" t="n">
        <f aca="false">IF(BU822+BV822&gt;0,BU822/(BU822+BV822),0)</f>
        <v>0</v>
      </c>
      <c r="BX822" s="8" t="n">
        <v>0</v>
      </c>
      <c r="BY822" s="8" t="n">
        <v>0</v>
      </c>
      <c r="BZ822" s="8" t="n">
        <v>0</v>
      </c>
      <c r="CA822" s="8" t="n">
        <v>0</v>
      </c>
      <c r="CB822" s="8" t="n">
        <v>0</v>
      </c>
      <c r="CC822" s="8" t="n">
        <v>0</v>
      </c>
      <c r="CD822" s="8" t="n">
        <v>0</v>
      </c>
      <c r="CE822" s="8" t="n">
        <v>0</v>
      </c>
      <c r="CF822" s="8" t="n">
        <v>0</v>
      </c>
      <c r="CG822" s="8" t="n">
        <v>0</v>
      </c>
      <c r="CH822" s="8" t="n">
        <v>0</v>
      </c>
      <c r="CI822" s="8" t="n">
        <v>0</v>
      </c>
      <c r="CJ822" s="8" t="n">
        <v>0</v>
      </c>
      <c r="CK822" s="8" t="n">
        <v>0</v>
      </c>
      <c r="CL822" s="8" t="n">
        <v>0</v>
      </c>
      <c r="CM822" s="8" t="n">
        <v>0</v>
      </c>
      <c r="CN822" s="8" t="n">
        <v>0</v>
      </c>
      <c r="CO822" s="8" t="n">
        <v>0</v>
      </c>
      <c r="CP822" s="8" t="n">
        <v>0</v>
      </c>
      <c r="CQ822" s="8" t="n">
        <v>0</v>
      </c>
      <c r="CR822" s="8" t="n">
        <v>0</v>
      </c>
      <c r="CS822" s="8" t="n">
        <v>0</v>
      </c>
      <c r="CT822" s="8" t="n">
        <v>0</v>
      </c>
      <c r="CU822" s="8" t="n">
        <v>1</v>
      </c>
      <c r="CV822" s="8" t="n">
        <v>0</v>
      </c>
      <c r="CW822" s="8" t="n">
        <v>0</v>
      </c>
      <c r="CX822" s="8" t="n">
        <v>0</v>
      </c>
      <c r="CY822" s="8" t="n">
        <v>1</v>
      </c>
      <c r="CZ822" s="8" t="n">
        <v>3</v>
      </c>
      <c r="DA822" s="8" t="n">
        <v>10</v>
      </c>
      <c r="DB822" s="8" t="n">
        <v>1</v>
      </c>
      <c r="DC822" s="8" t="n">
        <v>0</v>
      </c>
      <c r="DD822" s="8" t="n">
        <v>12</v>
      </c>
      <c r="DE822" s="8" t="n">
        <v>20</v>
      </c>
      <c r="DF822" s="8" t="n">
        <v>1</v>
      </c>
      <c r="DG822" s="8" t="n">
        <v>0</v>
      </c>
      <c r="DH822" s="8" t="n">
        <v>20</v>
      </c>
      <c r="DI822" s="8" t="n">
        <v>4</v>
      </c>
      <c r="DJ822" s="8" t="n">
        <v>7</v>
      </c>
      <c r="DK822" s="8" t="n">
        <v>4</v>
      </c>
      <c r="DL822" s="8" t="n">
        <v>4</v>
      </c>
      <c r="DM822" s="8" t="n">
        <v>0</v>
      </c>
      <c r="DN822" s="8" t="n">
        <v>7</v>
      </c>
      <c r="DO822" s="8" t="n">
        <v>7</v>
      </c>
      <c r="DP822" s="8" t="n">
        <v>0</v>
      </c>
      <c r="DQ822" s="8" t="n">
        <f aca="false">DJ822-DI822</f>
        <v>3</v>
      </c>
      <c r="DR822" s="19" t="n">
        <v>5.624</v>
      </c>
      <c r="DS822" s="8" t="n">
        <v>4</v>
      </c>
      <c r="DT822" s="8" t="n">
        <v>0</v>
      </c>
      <c r="DU822" s="8" t="n">
        <v>0</v>
      </c>
      <c r="DV822" s="8" t="n">
        <v>0</v>
      </c>
      <c r="DW822" s="8" t="n">
        <v>0</v>
      </c>
      <c r="DX822" s="8" t="n">
        <v>624</v>
      </c>
      <c r="DY822" s="8" t="n">
        <v>519</v>
      </c>
      <c r="DZ822" s="8" t="n">
        <v>465</v>
      </c>
      <c r="EA822" s="8" t="n">
        <v>397</v>
      </c>
      <c r="EB822" s="8" t="n">
        <v>335</v>
      </c>
      <c r="EC822" s="8" t="n">
        <v>281</v>
      </c>
      <c r="ED822" s="8" t="n">
        <v>27.41</v>
      </c>
      <c r="EE822" s="8" t="n">
        <v>22.17</v>
      </c>
      <c r="EF822" s="8" t="n">
        <v>30</v>
      </c>
      <c r="EG822" s="8" t="n">
        <v>15</v>
      </c>
      <c r="EH822" s="12" t="n">
        <f aca="false">EF822/EB822</f>
        <v>0.0895522388059701</v>
      </c>
      <c r="EI822" s="20" t="n">
        <f aca="false">1-EG822/EC822</f>
        <v>0.94661921708185</v>
      </c>
      <c r="EJ822" s="21" t="n">
        <f aca="false">EH822+EI822</f>
        <v>1.03617145588782</v>
      </c>
      <c r="EK822" s="8" t="n">
        <v>622</v>
      </c>
      <c r="EL822" s="8" t="n">
        <v>519</v>
      </c>
      <c r="EM822" s="8" t="n">
        <v>463</v>
      </c>
      <c r="EN822" s="8" t="n">
        <v>397</v>
      </c>
      <c r="EO822" s="8" t="n">
        <v>335</v>
      </c>
      <c r="EP822" s="8" t="n">
        <v>282</v>
      </c>
      <c r="EQ822" s="8" t="n">
        <v>29</v>
      </c>
      <c r="ER822" s="8" t="n">
        <v>15</v>
      </c>
      <c r="ES822" s="8" t="n">
        <v>344</v>
      </c>
      <c r="ET822" s="8" t="n">
        <v>247</v>
      </c>
      <c r="EU822" s="8" t="n">
        <v>122</v>
      </c>
      <c r="EV822" s="8" t="n">
        <v>94</v>
      </c>
      <c r="EW822" s="8" t="n">
        <v>19</v>
      </c>
      <c r="EX822" s="8" t="n">
        <v>10</v>
      </c>
      <c r="EY822" s="8" t="n">
        <v>28</v>
      </c>
      <c r="EZ822" s="8" t="n">
        <v>34</v>
      </c>
      <c r="FA822" s="8" t="n">
        <v>0.7</v>
      </c>
      <c r="FB822" s="8" t="n">
        <v>2.3</v>
      </c>
      <c r="FC822" s="8" t="n">
        <v>3.1</v>
      </c>
      <c r="FD822" s="19" t="n">
        <v>20.7</v>
      </c>
      <c r="FE822" s="18" t="n">
        <f aca="false">FD822/V822</f>
        <v>0.559459459459459</v>
      </c>
      <c r="FF822" s="8" t="n">
        <v>0.9497</v>
      </c>
      <c r="FG822" s="8" t="n">
        <v>0.13</v>
      </c>
      <c r="FH822" s="8" t="n">
        <v>0.28</v>
      </c>
      <c r="FI822" s="8" t="n">
        <v>0.41</v>
      </c>
      <c r="FJ822" s="22"/>
      <c r="FK822" s="22"/>
      <c r="FL822" s="22"/>
      <c r="FM822" s="8" t="n">
        <f aca="false">BL822+BS822+AH822+DT822</f>
        <v>92</v>
      </c>
      <c r="FN822" s="19" t="n">
        <f aca="false">IF(DS822&gt;0,(BL822+BR822)/DS822,0)</f>
        <v>14.25</v>
      </c>
      <c r="FO822" s="12" t="n">
        <v>0.008238722</v>
      </c>
      <c r="FP822" s="19" t="n">
        <f aca="false">Z822-AH822/10</f>
        <v>12.2</v>
      </c>
      <c r="FQ822" s="19" t="n">
        <f aca="false">Z822+DR822/5</f>
        <v>14.1248</v>
      </c>
      <c r="FR822" s="19" t="n">
        <f aca="false">(DX822+DY822)/AL822*60</f>
        <v>115.887660955085</v>
      </c>
      <c r="FS822" s="8" t="n">
        <v>2</v>
      </c>
      <c r="FT822" s="17" t="s">
        <v>307</v>
      </c>
      <c r="FU822" s="8" t="n">
        <v>21</v>
      </c>
      <c r="FV822" s="22"/>
      <c r="FW822" s="17" t="s">
        <v>270</v>
      </c>
      <c r="FX822" s="23" t="n">
        <v>925000</v>
      </c>
      <c r="FY822" s="23" t="n">
        <v>863333</v>
      </c>
      <c r="FZ822" s="8" t="n">
        <v>37</v>
      </c>
      <c r="GA822" s="8" t="n">
        <v>1</v>
      </c>
      <c r="GB822" s="8" t="n">
        <v>12</v>
      </c>
      <c r="GC822" s="8" t="n">
        <v>13</v>
      </c>
      <c r="GD822" s="8" t="n">
        <v>16</v>
      </c>
      <c r="GE822" s="8" t="n">
        <v>8</v>
      </c>
      <c r="GF822" s="8" t="n">
        <v>54</v>
      </c>
      <c r="GG822" s="8" t="n">
        <v>592</v>
      </c>
      <c r="GH822" s="8" t="n">
        <v>0.7</v>
      </c>
      <c r="GI822" s="8" t="n">
        <v>2.3</v>
      </c>
      <c r="GJ822" s="8" t="n">
        <v>3.1</v>
      </c>
      <c r="GK822" s="8" t="n">
        <f aca="false">Z822-AH822/10</f>
        <v>12.2</v>
      </c>
      <c r="GL822" s="22"/>
      <c r="GM822" s="22"/>
      <c r="GN822" s="22"/>
      <c r="GO822" s="22"/>
      <c r="GP822" s="22"/>
    </row>
    <row r="823" customFormat="false" ht="13.65" hidden="false" customHeight="true" outlineLevel="0" collapsed="false">
      <c r="A823" s="16" t="n">
        <v>33101</v>
      </c>
      <c r="B823" s="17" t="s">
        <v>3714</v>
      </c>
      <c r="C823" s="17" t="s">
        <v>435</v>
      </c>
      <c r="D823" s="17" t="s">
        <v>262</v>
      </c>
      <c r="E823" s="17" t="s">
        <v>262</v>
      </c>
      <c r="F823" s="8" t="n">
        <v>74</v>
      </c>
      <c r="G823" s="8" t="n">
        <v>205</v>
      </c>
      <c r="H823" s="8" t="n">
        <v>2008</v>
      </c>
      <c r="I823" s="8" t="n">
        <v>2</v>
      </c>
      <c r="J823" s="8" t="n">
        <v>53</v>
      </c>
      <c r="K823" s="17" t="s">
        <v>273</v>
      </c>
      <c r="L823" s="8" t="n">
        <v>2010</v>
      </c>
      <c r="M823" s="8" t="n">
        <v>27</v>
      </c>
      <c r="N823" s="8" t="n">
        <v>8</v>
      </c>
      <c r="O823" s="8" t="n">
        <v>8474612</v>
      </c>
      <c r="P823" s="17" t="s">
        <v>3715</v>
      </c>
      <c r="Q823" s="17" t="s">
        <v>3716</v>
      </c>
      <c r="R823" s="17" t="s">
        <v>3717</v>
      </c>
      <c r="S823" s="17" t="s">
        <v>3710</v>
      </c>
      <c r="T823" s="17" t="s">
        <v>278</v>
      </c>
      <c r="U823" s="17" t="s">
        <v>567</v>
      </c>
      <c r="V823" s="8" t="n">
        <v>74</v>
      </c>
      <c r="W823" s="8" t="n">
        <v>1</v>
      </c>
      <c r="X823" s="8" t="n">
        <v>10</v>
      </c>
      <c r="Y823" s="8" t="n">
        <v>6</v>
      </c>
      <c r="Z823" s="8" t="n">
        <v>11</v>
      </c>
      <c r="AA823" s="8" t="n">
        <v>16</v>
      </c>
      <c r="AB823" s="8" t="n">
        <v>73</v>
      </c>
      <c r="AC823" s="18" t="n">
        <f aca="false">Z823/V823</f>
        <v>0.148648648648649</v>
      </c>
      <c r="AD823" s="19" t="n">
        <f aca="false">IF(FZ823&gt;V823,Z823-V823*(GC823-Z823)/(FZ823-V823),0)</f>
        <v>-13.3333333333333</v>
      </c>
      <c r="AE823" s="19" t="n">
        <v>3.395</v>
      </c>
      <c r="AF823" s="8" t="n">
        <v>-9</v>
      </c>
      <c r="AG823" s="8" t="n">
        <v>-3</v>
      </c>
      <c r="AH823" s="8" t="n">
        <v>79</v>
      </c>
      <c r="AI823" s="8" t="n">
        <v>1789</v>
      </c>
      <c r="AJ823" s="8" t="n">
        <v>91900</v>
      </c>
      <c r="AK823" s="19" t="n">
        <v>1531.6666666667</v>
      </c>
      <c r="AL823" s="8" t="n">
        <v>1531.67</v>
      </c>
      <c r="AM823" s="8" t="n">
        <v>1532</v>
      </c>
      <c r="AN823" s="18" t="n">
        <f aca="false">AJ823/60/V823</f>
        <v>20.6981981981982</v>
      </c>
      <c r="AO823" s="8" t="n">
        <v>34.82</v>
      </c>
      <c r="AP823" s="12" t="n">
        <f aca="false">IF(EF823&gt;0,Z823/EF823,0)</f>
        <v>0.229166666666667</v>
      </c>
      <c r="AQ823" s="8" t="n">
        <v>261</v>
      </c>
      <c r="AR823" s="8" t="n">
        <v>261</v>
      </c>
      <c r="AS823" s="8" t="n">
        <v>261</v>
      </c>
      <c r="AT823" s="8" t="n">
        <v>167</v>
      </c>
      <c r="AU823" s="8" t="n">
        <v>167</v>
      </c>
      <c r="AV823" s="8" t="n">
        <v>107</v>
      </c>
      <c r="AW823" s="8" t="n">
        <v>52</v>
      </c>
      <c r="AX823" s="8" t="n">
        <v>5</v>
      </c>
      <c r="AY823" s="8" t="n">
        <v>4</v>
      </c>
      <c r="AZ823" s="8" t="n">
        <v>10</v>
      </c>
      <c r="BA823" s="8" t="n">
        <f aca="false">AY823+AZ823</f>
        <v>14</v>
      </c>
      <c r="BB823" s="8" t="n">
        <v>3.66</v>
      </c>
      <c r="BC823" s="8" t="n">
        <v>58.972</v>
      </c>
      <c r="BD823" s="19" t="n">
        <v>185.3</v>
      </c>
      <c r="BE823" s="19" t="n">
        <v>7.25875952121856</v>
      </c>
      <c r="BF823" s="19" t="n">
        <f aca="false">AQ823+BD823</f>
        <v>446.3</v>
      </c>
      <c r="BG823" s="19" t="n">
        <f aca="false">IF(AL823&gt;0,BF823/AL823*60,0)</f>
        <v>17.4828781656623</v>
      </c>
      <c r="BH823" s="8" t="n">
        <v>423</v>
      </c>
      <c r="BI823" s="8" t="n">
        <v>513</v>
      </c>
      <c r="BJ823" s="8" t="n">
        <v>619</v>
      </c>
      <c r="BK823" s="12" t="n">
        <f aca="false">BH823/(BH823+BJ823)</f>
        <v>0.40595009596929</v>
      </c>
      <c r="BL823" s="8" t="n">
        <v>83</v>
      </c>
      <c r="BM823" s="8" t="n">
        <v>83</v>
      </c>
      <c r="BN823" s="8" t="n">
        <v>105</v>
      </c>
      <c r="BO823" s="8" t="n">
        <f aca="false">BM823-BN823</f>
        <v>-22</v>
      </c>
      <c r="BP823" s="8" t="n">
        <v>60</v>
      </c>
      <c r="BQ823" s="8" t="n">
        <v>46</v>
      </c>
      <c r="BR823" s="8" t="n">
        <v>28</v>
      </c>
      <c r="BS823" s="8" t="n">
        <v>124</v>
      </c>
      <c r="BT823" s="12" t="n">
        <f aca="false">BS823/(EA823+BS823)</f>
        <v>0.0899202320522118</v>
      </c>
      <c r="BU823" s="8" t="n">
        <v>0</v>
      </c>
      <c r="BV823" s="8" t="n">
        <v>1</v>
      </c>
      <c r="BW823" s="12" t="n">
        <f aca="false">IF(BU823+BV823&gt;0,BU823/(BU823+BV823),0)</f>
        <v>0</v>
      </c>
      <c r="BX823" s="8" t="n">
        <v>0</v>
      </c>
      <c r="BY823" s="8" t="n">
        <v>1</v>
      </c>
      <c r="BZ823" s="8" t="n">
        <v>0</v>
      </c>
      <c r="CA823" s="8" t="n">
        <v>0</v>
      </c>
      <c r="CB823" s="8" t="n">
        <v>0</v>
      </c>
      <c r="CC823" s="8" t="n">
        <v>0</v>
      </c>
      <c r="CD823" s="8" t="n">
        <v>0</v>
      </c>
      <c r="CE823" s="8" t="n">
        <v>1</v>
      </c>
      <c r="CF823" s="8" t="n">
        <v>0</v>
      </c>
      <c r="CG823" s="8" t="n">
        <v>0</v>
      </c>
      <c r="CH823" s="8" t="n">
        <v>0</v>
      </c>
      <c r="CI823" s="8" t="n">
        <v>0</v>
      </c>
      <c r="CJ823" s="8" t="n">
        <v>0</v>
      </c>
      <c r="CK823" s="8" t="n">
        <v>0</v>
      </c>
      <c r="CL823" s="8" t="n">
        <v>0</v>
      </c>
      <c r="CM823" s="8" t="n">
        <v>0</v>
      </c>
      <c r="CN823" s="8" t="n">
        <v>0</v>
      </c>
      <c r="CO823" s="8" t="n">
        <v>0</v>
      </c>
      <c r="CP823" s="8" t="n">
        <v>0</v>
      </c>
      <c r="CQ823" s="8" t="n">
        <v>0</v>
      </c>
      <c r="CR823" s="8" t="n">
        <v>0</v>
      </c>
      <c r="CS823" s="8" t="n">
        <v>0</v>
      </c>
      <c r="CT823" s="8" t="n">
        <v>0</v>
      </c>
      <c r="CU823" s="8" t="n">
        <v>0</v>
      </c>
      <c r="CV823" s="8" t="n">
        <v>0</v>
      </c>
      <c r="CW823" s="8" t="n">
        <v>1</v>
      </c>
      <c r="CX823" s="8" t="n">
        <v>0</v>
      </c>
      <c r="CY823" s="8" t="n">
        <v>1</v>
      </c>
      <c r="CZ823" s="8" t="n">
        <v>4</v>
      </c>
      <c r="DA823" s="8" t="n">
        <v>55</v>
      </c>
      <c r="DB823" s="8" t="n">
        <v>0</v>
      </c>
      <c r="DC823" s="8" t="n">
        <v>0</v>
      </c>
      <c r="DD823" s="8" t="n">
        <v>58</v>
      </c>
      <c r="DE823" s="8" t="n">
        <v>10</v>
      </c>
      <c r="DF823" s="8" t="n">
        <v>0</v>
      </c>
      <c r="DG823" s="8" t="n">
        <v>0</v>
      </c>
      <c r="DH823" s="8" t="n">
        <v>39</v>
      </c>
      <c r="DI823" s="8" t="n">
        <v>21</v>
      </c>
      <c r="DJ823" s="8" t="n">
        <v>6</v>
      </c>
      <c r="DK823" s="8" t="n">
        <v>21</v>
      </c>
      <c r="DL823" s="8" t="n">
        <v>14</v>
      </c>
      <c r="DM823" s="8" t="n">
        <v>7</v>
      </c>
      <c r="DN823" s="8" t="n">
        <v>11</v>
      </c>
      <c r="DO823" s="8" t="n">
        <v>4</v>
      </c>
      <c r="DP823" s="8" t="n">
        <v>7</v>
      </c>
      <c r="DQ823" s="8" t="n">
        <f aca="false">DJ823-DI823</f>
        <v>-15</v>
      </c>
      <c r="DR823" s="19" t="n">
        <v>-4.05</v>
      </c>
      <c r="DS823" s="8" t="n">
        <v>12</v>
      </c>
      <c r="DT823" s="8" t="n">
        <v>7</v>
      </c>
      <c r="DU823" s="8" t="n">
        <v>1</v>
      </c>
      <c r="DV823" s="8" t="n">
        <v>0</v>
      </c>
      <c r="DW823" s="8" t="n">
        <v>1</v>
      </c>
      <c r="DX823" s="8" t="n">
        <v>1373</v>
      </c>
      <c r="DY823" s="8" t="n">
        <v>1636</v>
      </c>
      <c r="DZ823" s="8" t="n">
        <v>1027</v>
      </c>
      <c r="EA823" s="8" t="n">
        <v>1255</v>
      </c>
      <c r="EB823" s="8" t="n">
        <v>703</v>
      </c>
      <c r="EC823" s="8" t="n">
        <v>899</v>
      </c>
      <c r="ED823" s="8" t="n">
        <v>57.6</v>
      </c>
      <c r="EE823" s="8" t="n">
        <v>84.71</v>
      </c>
      <c r="EF823" s="8" t="n">
        <v>48</v>
      </c>
      <c r="EG823" s="8" t="n">
        <v>83</v>
      </c>
      <c r="EH823" s="12" t="n">
        <f aca="false">EF823/EB823</f>
        <v>0.0682788051209104</v>
      </c>
      <c r="EI823" s="20" t="n">
        <f aca="false">1-EG823/EC823</f>
        <v>0.907675194660734</v>
      </c>
      <c r="EJ823" s="21" t="n">
        <f aca="false">EH823+EI823</f>
        <v>0.975953999781645</v>
      </c>
      <c r="EK823" s="8" t="n">
        <v>1372</v>
      </c>
      <c r="EL823" s="8" t="n">
        <v>1635</v>
      </c>
      <c r="EM823" s="8" t="n">
        <v>1029</v>
      </c>
      <c r="EN823" s="8" t="n">
        <v>1254</v>
      </c>
      <c r="EO823" s="8" t="n">
        <v>703</v>
      </c>
      <c r="EP823" s="8" t="n">
        <v>899</v>
      </c>
      <c r="EQ823" s="8" t="n">
        <v>48</v>
      </c>
      <c r="ER823" s="8" t="n">
        <v>83</v>
      </c>
      <c r="ES823" s="8" t="n">
        <v>651</v>
      </c>
      <c r="ET823" s="8" t="n">
        <v>836</v>
      </c>
      <c r="EU823" s="8" t="n">
        <v>261</v>
      </c>
      <c r="EV823" s="8" t="n">
        <v>332</v>
      </c>
      <c r="EW823" s="8" t="n">
        <v>30</v>
      </c>
      <c r="EX823" s="8" t="n">
        <v>40</v>
      </c>
      <c r="EY823" s="8" t="n">
        <v>100</v>
      </c>
      <c r="EZ823" s="8" t="n">
        <v>104</v>
      </c>
      <c r="FA823" s="8" t="n">
        <v>-0.7</v>
      </c>
      <c r="FB823" s="8" t="n">
        <v>3.1</v>
      </c>
      <c r="FC823" s="8" t="n">
        <v>2.4</v>
      </c>
      <c r="FD823" s="19" t="n">
        <v>22.32</v>
      </c>
      <c r="FE823" s="18" t="n">
        <f aca="false">FD823/V823</f>
        <v>0.301621621621622</v>
      </c>
      <c r="FF823" s="8" t="n">
        <v>0.524</v>
      </c>
      <c r="FG823" s="8" t="n">
        <v>-0.86</v>
      </c>
      <c r="FH823" s="8" t="n">
        <v>-0.08</v>
      </c>
      <c r="FI823" s="8" t="n">
        <v>-0.94</v>
      </c>
      <c r="FJ823" s="22"/>
      <c r="FK823" s="22"/>
      <c r="FL823" s="22"/>
      <c r="FM823" s="8" t="n">
        <f aca="false">BL823+BS823+AH823+DT823</f>
        <v>293</v>
      </c>
      <c r="FN823" s="19" t="n">
        <f aca="false">IF(DS823&gt;0,(BL823+BR823)/DS823,0)</f>
        <v>9.25</v>
      </c>
      <c r="FO823" s="12" t="n">
        <v>0.0051539912</v>
      </c>
      <c r="FP823" s="19" t="n">
        <f aca="false">Z823-AH823/10</f>
        <v>3.1</v>
      </c>
      <c r="FQ823" s="19" t="n">
        <f aca="false">Z823+DR823/5</f>
        <v>10.19</v>
      </c>
      <c r="FR823" s="19" t="n">
        <f aca="false">(DX823+DY823)/AL823*60</f>
        <v>117.871343043867</v>
      </c>
      <c r="FS823" s="8" t="n">
        <v>4</v>
      </c>
      <c r="FT823" s="17" t="s">
        <v>326</v>
      </c>
      <c r="FU823" s="8" t="n">
        <v>195</v>
      </c>
      <c r="FV823" s="22"/>
      <c r="FW823" s="17" t="s">
        <v>280</v>
      </c>
      <c r="FX823" s="23" t="n">
        <v>4875000</v>
      </c>
      <c r="FY823" s="23" t="n">
        <v>3857143</v>
      </c>
      <c r="FZ823" s="8" t="n">
        <v>518</v>
      </c>
      <c r="GA823" s="8" t="n">
        <v>27</v>
      </c>
      <c r="GB823" s="8" t="n">
        <v>130</v>
      </c>
      <c r="GC823" s="8" t="n">
        <v>157</v>
      </c>
      <c r="GD823" s="8" t="n">
        <v>-16</v>
      </c>
      <c r="GE823" s="8" t="n">
        <v>531</v>
      </c>
      <c r="GF823" s="8" t="n">
        <v>919</v>
      </c>
      <c r="GG823" s="8" t="n">
        <v>11592</v>
      </c>
      <c r="GH823" s="8" t="n">
        <v>6.4</v>
      </c>
      <c r="GI823" s="8" t="n">
        <v>23.2</v>
      </c>
      <c r="GJ823" s="8" t="n">
        <v>29.5</v>
      </c>
      <c r="GK823" s="8" t="n">
        <f aca="false">Z823-AH823/10</f>
        <v>3.1</v>
      </c>
      <c r="GL823" s="22"/>
      <c r="GM823" s="22"/>
      <c r="GN823" s="22"/>
      <c r="GO823" s="22"/>
      <c r="GP823" s="22"/>
    </row>
    <row r="824" customFormat="false" ht="13.65" hidden="false" customHeight="true" outlineLevel="0" collapsed="false">
      <c r="A824" s="16" t="n">
        <v>35500</v>
      </c>
      <c r="B824" s="17" t="s">
        <v>505</v>
      </c>
      <c r="C824" s="17" t="s">
        <v>272</v>
      </c>
      <c r="D824" s="17" t="s">
        <v>262</v>
      </c>
      <c r="E824" s="17" t="s">
        <v>262</v>
      </c>
      <c r="F824" s="8" t="n">
        <v>70</v>
      </c>
      <c r="G824" s="8" t="n">
        <v>175</v>
      </c>
      <c r="H824" s="8" t="n">
        <v>2015</v>
      </c>
      <c r="I824" s="8" t="n">
        <v>1</v>
      </c>
      <c r="J824" s="8" t="n">
        <v>24</v>
      </c>
      <c r="K824" s="17" t="s">
        <v>273</v>
      </c>
      <c r="L824" s="8" t="n">
        <v>2016</v>
      </c>
      <c r="M824" s="8" t="n">
        <v>20</v>
      </c>
      <c r="N824" s="8" t="n">
        <v>2</v>
      </c>
      <c r="O824" s="8" t="n">
        <v>8478439</v>
      </c>
      <c r="P824" s="17" t="s">
        <v>3718</v>
      </c>
      <c r="Q824" s="17" t="s">
        <v>3719</v>
      </c>
      <c r="R824" s="17" t="s">
        <v>3720</v>
      </c>
      <c r="S824" s="17" t="s">
        <v>3710</v>
      </c>
      <c r="T824" s="17" t="s">
        <v>313</v>
      </c>
      <c r="U824" s="17" t="s">
        <v>562</v>
      </c>
      <c r="V824" s="8" t="n">
        <v>81</v>
      </c>
      <c r="W824" s="8" t="n">
        <v>24</v>
      </c>
      <c r="X824" s="8" t="n">
        <v>23</v>
      </c>
      <c r="Y824" s="8" t="n">
        <v>13</v>
      </c>
      <c r="Z824" s="8" t="n">
        <v>47</v>
      </c>
      <c r="AA824" s="8" t="n">
        <v>5</v>
      </c>
      <c r="AB824" s="8" t="n">
        <v>55</v>
      </c>
      <c r="AC824" s="18" t="n">
        <f aca="false">Z824/V824</f>
        <v>0.580246913580247</v>
      </c>
      <c r="AD824" s="19" t="n">
        <f aca="false">IF(FZ824&gt;V824,Z824-V824*(GC824-Z824)/(FZ824-V824),0)</f>
        <v>14.6</v>
      </c>
      <c r="AE824" s="19" t="n">
        <v>18.479</v>
      </c>
      <c r="AF824" s="8" t="n">
        <v>17</v>
      </c>
      <c r="AG824" s="8" t="n">
        <v>5.9</v>
      </c>
      <c r="AH824" s="8" t="n">
        <v>46</v>
      </c>
      <c r="AI824" s="8" t="n">
        <v>1593</v>
      </c>
      <c r="AJ824" s="8" t="n">
        <v>72449</v>
      </c>
      <c r="AK824" s="19" t="n">
        <v>1207.4833333333</v>
      </c>
      <c r="AL824" s="8" t="n">
        <v>1207.45</v>
      </c>
      <c r="AM824" s="8" t="n">
        <v>1207</v>
      </c>
      <c r="AN824" s="18" t="n">
        <f aca="false">AJ824/60/V824</f>
        <v>14.9072016460905</v>
      </c>
      <c r="AO824" s="8" t="n">
        <v>24.8</v>
      </c>
      <c r="AP824" s="12" t="n">
        <f aca="false">IF(EF824&gt;0,Z824/EF824,0)</f>
        <v>0.712121212121212</v>
      </c>
      <c r="AQ824" s="8" t="n">
        <v>290</v>
      </c>
      <c r="AR824" s="8" t="n">
        <v>290</v>
      </c>
      <c r="AS824" s="8" t="n">
        <v>290</v>
      </c>
      <c r="AT824" s="8" t="n">
        <v>236</v>
      </c>
      <c r="AU824" s="8" t="n">
        <v>236</v>
      </c>
      <c r="AV824" s="8" t="n">
        <v>177</v>
      </c>
      <c r="AW824" s="8" t="n">
        <v>193</v>
      </c>
      <c r="AX824" s="8" t="n">
        <v>86</v>
      </c>
      <c r="AY824" s="8" t="n">
        <v>13</v>
      </c>
      <c r="AZ824" s="8" t="n">
        <v>18</v>
      </c>
      <c r="BA824" s="8" t="n">
        <f aca="false">AY824+AZ824</f>
        <v>31</v>
      </c>
      <c r="BB824" s="8" t="n">
        <v>19.15</v>
      </c>
      <c r="BC824" s="8" t="n">
        <v>26.2881</v>
      </c>
      <c r="BD824" s="19" t="n">
        <v>288.5</v>
      </c>
      <c r="BE824" s="19" t="n">
        <v>14.3356015956056</v>
      </c>
      <c r="BF824" s="19" t="n">
        <f aca="false">AQ824+BD824</f>
        <v>578.5</v>
      </c>
      <c r="BG824" s="19" t="n">
        <f aca="false">IF(AL824&gt;0,BF824/AL824*60,0)</f>
        <v>28.7465319474926</v>
      </c>
      <c r="BH824" s="8" t="n">
        <v>344</v>
      </c>
      <c r="BI824" s="8" t="n">
        <v>393</v>
      </c>
      <c r="BJ824" s="8" t="n">
        <v>327</v>
      </c>
      <c r="BK824" s="12" t="n">
        <f aca="false">BH824/(BH824+BJ824)</f>
        <v>0.512667660208644</v>
      </c>
      <c r="BL824" s="8" t="n">
        <v>97</v>
      </c>
      <c r="BM824" s="8" t="n">
        <v>96</v>
      </c>
      <c r="BN824" s="8" t="n">
        <v>95</v>
      </c>
      <c r="BO824" s="8" t="n">
        <f aca="false">BM824-BN824</f>
        <v>1</v>
      </c>
      <c r="BP824" s="8" t="n">
        <v>59</v>
      </c>
      <c r="BQ824" s="8" t="n">
        <v>38</v>
      </c>
      <c r="BR824" s="8" t="n">
        <v>31</v>
      </c>
      <c r="BS824" s="8" t="n">
        <v>53</v>
      </c>
      <c r="BT824" s="12" t="n">
        <f aca="false">BS824/(EA824+BS824)</f>
        <v>0.0614849187935035</v>
      </c>
      <c r="BU824" s="8" t="n">
        <v>7</v>
      </c>
      <c r="BV824" s="8" t="n">
        <v>14</v>
      </c>
      <c r="BW824" s="12" t="n">
        <f aca="false">IF(BU824+BV824&gt;0,BU824/(BU824+BV824),0)</f>
        <v>0.333333333333333</v>
      </c>
      <c r="BX824" s="8" t="n">
        <v>1</v>
      </c>
      <c r="BY824" s="8" t="n">
        <v>2</v>
      </c>
      <c r="BZ824" s="8" t="n">
        <v>4</v>
      </c>
      <c r="CA824" s="8" t="n">
        <v>4</v>
      </c>
      <c r="CB824" s="8" t="n">
        <v>2</v>
      </c>
      <c r="CC824" s="8" t="n">
        <v>8</v>
      </c>
      <c r="CD824" s="8" t="n">
        <v>6</v>
      </c>
      <c r="CE824" s="8" t="n">
        <v>5</v>
      </c>
      <c r="CF824" s="8" t="n">
        <v>1</v>
      </c>
      <c r="CG824" s="8" t="n">
        <v>5</v>
      </c>
      <c r="CH824" s="8" t="n">
        <v>2</v>
      </c>
      <c r="CI824" s="8" t="n">
        <v>6</v>
      </c>
      <c r="CJ824" s="8" t="n">
        <v>0</v>
      </c>
      <c r="CK824" s="8" t="n">
        <v>2</v>
      </c>
      <c r="CL824" s="8" t="n">
        <v>4</v>
      </c>
      <c r="CM824" s="8" t="n">
        <v>6</v>
      </c>
      <c r="CN824" s="8" t="n">
        <v>0</v>
      </c>
      <c r="CO824" s="8" t="n">
        <v>0</v>
      </c>
      <c r="CP824" s="8" t="n">
        <v>0</v>
      </c>
      <c r="CQ824" s="8" t="n">
        <v>0</v>
      </c>
      <c r="CR824" s="8" t="n">
        <v>2</v>
      </c>
      <c r="CS824" s="8" t="n">
        <v>0</v>
      </c>
      <c r="CT824" s="8" t="n">
        <v>4</v>
      </c>
      <c r="CU824" s="8" t="n">
        <v>4</v>
      </c>
      <c r="CV824" s="8" t="n">
        <v>0</v>
      </c>
      <c r="CW824" s="8" t="n">
        <v>14</v>
      </c>
      <c r="CX824" s="8" t="n">
        <v>0</v>
      </c>
      <c r="CY824" s="8" t="n">
        <v>2</v>
      </c>
      <c r="CZ824" s="8" t="n">
        <v>10</v>
      </c>
      <c r="DA824" s="8" t="n">
        <v>47</v>
      </c>
      <c r="DB824" s="8" t="n">
        <v>15</v>
      </c>
      <c r="DC824" s="8" t="n">
        <v>7</v>
      </c>
      <c r="DD824" s="8" t="n">
        <v>5</v>
      </c>
      <c r="DE824" s="8" t="n">
        <v>41</v>
      </c>
      <c r="DF824" s="8" t="n">
        <v>13</v>
      </c>
      <c r="DG824" s="8" t="n">
        <v>1</v>
      </c>
      <c r="DH824" s="8" t="n">
        <v>95</v>
      </c>
      <c r="DI824" s="8" t="n">
        <v>20</v>
      </c>
      <c r="DJ824" s="8" t="n">
        <v>24</v>
      </c>
      <c r="DK824" s="8" t="n">
        <v>20</v>
      </c>
      <c r="DL824" s="8" t="n">
        <v>18</v>
      </c>
      <c r="DM824" s="8" t="n">
        <v>2</v>
      </c>
      <c r="DN824" s="8" t="n">
        <v>24</v>
      </c>
      <c r="DO824" s="8" t="n">
        <v>22</v>
      </c>
      <c r="DP824" s="8" t="n">
        <v>2</v>
      </c>
      <c r="DQ824" s="8" t="n">
        <f aca="false">DJ824-DI824</f>
        <v>4</v>
      </c>
      <c r="DR824" s="19" t="n">
        <v>2.286</v>
      </c>
      <c r="DS824" s="8" t="n">
        <v>18</v>
      </c>
      <c r="DT824" s="8" t="n">
        <v>2</v>
      </c>
      <c r="DU824" s="8" t="n">
        <v>0</v>
      </c>
      <c r="DV824" s="8" t="n">
        <v>0</v>
      </c>
      <c r="DW824" s="8" t="n">
        <v>0</v>
      </c>
      <c r="DX824" s="8" t="n">
        <v>1207</v>
      </c>
      <c r="DY824" s="8" t="n">
        <v>1103</v>
      </c>
      <c r="DZ824" s="8" t="n">
        <v>914</v>
      </c>
      <c r="EA824" s="8" t="n">
        <v>809</v>
      </c>
      <c r="EB824" s="8" t="n">
        <v>680</v>
      </c>
      <c r="EC824" s="8" t="n">
        <v>576</v>
      </c>
      <c r="ED824" s="8" t="n">
        <v>58.66</v>
      </c>
      <c r="EE824" s="8" t="n">
        <v>48.77</v>
      </c>
      <c r="EF824" s="8" t="n">
        <v>66</v>
      </c>
      <c r="EG824" s="8" t="n">
        <v>46</v>
      </c>
      <c r="EH824" s="12" t="n">
        <f aca="false">EF824/EB824</f>
        <v>0.0970588235294118</v>
      </c>
      <c r="EI824" s="20" t="n">
        <f aca="false">1-EG824/EC824</f>
        <v>0.920138888888889</v>
      </c>
      <c r="EJ824" s="21" t="n">
        <f aca="false">EH824+EI824</f>
        <v>1.0171977124183</v>
      </c>
      <c r="EK824" s="8" t="n">
        <v>1206</v>
      </c>
      <c r="EL824" s="8" t="n">
        <v>1101</v>
      </c>
      <c r="EM824" s="8" t="n">
        <v>914</v>
      </c>
      <c r="EN824" s="8" t="n">
        <v>807</v>
      </c>
      <c r="EO824" s="8" t="n">
        <v>679</v>
      </c>
      <c r="EP824" s="8" t="n">
        <v>574</v>
      </c>
      <c r="EQ824" s="8" t="n">
        <v>66</v>
      </c>
      <c r="ER824" s="8" t="n">
        <v>45</v>
      </c>
      <c r="ES824" s="8" t="n">
        <v>588</v>
      </c>
      <c r="ET824" s="8" t="n">
        <v>534</v>
      </c>
      <c r="EU824" s="8" t="n">
        <v>227</v>
      </c>
      <c r="EV824" s="8" t="n">
        <v>189</v>
      </c>
      <c r="EW824" s="8" t="n">
        <v>33</v>
      </c>
      <c r="EX824" s="8" t="n">
        <v>24</v>
      </c>
      <c r="EY824" s="8" t="n">
        <v>74</v>
      </c>
      <c r="EZ824" s="8" t="n">
        <v>91</v>
      </c>
      <c r="FA824" s="8" t="n">
        <v>3.8</v>
      </c>
      <c r="FB824" s="8" t="n">
        <v>1.9</v>
      </c>
      <c r="FC824" s="8" t="n">
        <v>5.7</v>
      </c>
      <c r="FD824" s="19" t="n">
        <v>49.66</v>
      </c>
      <c r="FE824" s="18" t="n">
        <f aca="false">FD824/V824</f>
        <v>0.613086419753086</v>
      </c>
      <c r="FF824" s="8" t="n">
        <v>6.0952</v>
      </c>
      <c r="FG824" s="8" t="n">
        <v>1.3</v>
      </c>
      <c r="FH824" s="8" t="n">
        <v>0.05</v>
      </c>
      <c r="FI824" s="8" t="n">
        <v>1.34</v>
      </c>
      <c r="FJ824" s="8" t="n">
        <v>4</v>
      </c>
      <c r="FK824" s="8" t="n">
        <v>0</v>
      </c>
      <c r="FL824" s="8" t="n">
        <v>0</v>
      </c>
      <c r="FM824" s="8" t="n">
        <f aca="false">BL824+BS824+AH824+DT824</f>
        <v>198</v>
      </c>
      <c r="FN824" s="19" t="n">
        <f aca="false">IF(DS824&gt;0,(BL824+BR824)/DS824,0)</f>
        <v>7.11111111111111</v>
      </c>
      <c r="FO824" s="12" t="n">
        <v>0.1079835391</v>
      </c>
      <c r="FP824" s="19" t="n">
        <f aca="false">Z824-AH824/10</f>
        <v>42.4</v>
      </c>
      <c r="FQ824" s="19" t="n">
        <f aca="false">Z824+DR824/5</f>
        <v>47.4572</v>
      </c>
      <c r="FR824" s="19" t="n">
        <f aca="false">(DX824+DY824)/AL824*60</f>
        <v>114.78736179552</v>
      </c>
      <c r="FS824" s="8" t="n">
        <v>4</v>
      </c>
      <c r="FT824" s="17" t="s">
        <v>433</v>
      </c>
      <c r="FU824" s="8" t="n">
        <v>195</v>
      </c>
      <c r="FV824" s="22"/>
      <c r="FW824" s="17" t="s">
        <v>270</v>
      </c>
      <c r="FX824" s="23" t="n">
        <v>925000</v>
      </c>
      <c r="FY824" s="23" t="n">
        <v>894167</v>
      </c>
      <c r="FZ824" s="8" t="n">
        <v>151</v>
      </c>
      <c r="GA824" s="8" t="n">
        <v>35</v>
      </c>
      <c r="GB824" s="8" t="n">
        <v>40</v>
      </c>
      <c r="GC824" s="8" t="n">
        <v>75</v>
      </c>
      <c r="GD824" s="8" t="n">
        <v>15</v>
      </c>
      <c r="GE824" s="8" t="n">
        <v>95</v>
      </c>
      <c r="GF824" s="8" t="n">
        <v>310</v>
      </c>
      <c r="GG824" s="8" t="n">
        <v>2194</v>
      </c>
      <c r="GH824" s="8" t="n">
        <v>5.3</v>
      </c>
      <c r="GI824" s="8" t="n">
        <v>3.1</v>
      </c>
      <c r="GJ824" s="8" t="n">
        <v>8.4</v>
      </c>
      <c r="GK824" s="8" t="n">
        <f aca="false">Z824-AH824/10</f>
        <v>42.4</v>
      </c>
      <c r="GL824" s="22"/>
      <c r="GM824" s="22"/>
      <c r="GN824" s="22"/>
      <c r="GO824" s="22"/>
      <c r="GP824" s="22"/>
    </row>
    <row r="825" customFormat="false" ht="13.65" hidden="false" customHeight="true" outlineLevel="0" collapsed="false">
      <c r="A825" s="16" t="n">
        <v>35153</v>
      </c>
      <c r="B825" s="17" t="s">
        <v>3721</v>
      </c>
      <c r="C825" s="17" t="s">
        <v>435</v>
      </c>
      <c r="D825" s="17" t="s">
        <v>262</v>
      </c>
      <c r="E825" s="17" t="s">
        <v>262</v>
      </c>
      <c r="F825" s="8" t="n">
        <v>75</v>
      </c>
      <c r="G825" s="8" t="n">
        <v>181</v>
      </c>
      <c r="H825" s="8" t="n">
        <v>2014</v>
      </c>
      <c r="I825" s="8" t="n">
        <v>1</v>
      </c>
      <c r="J825" s="8" t="n">
        <v>17</v>
      </c>
      <c r="K825" s="17" t="s">
        <v>263</v>
      </c>
      <c r="L825" s="8" t="n">
        <v>2017</v>
      </c>
      <c r="M825" s="8" t="n">
        <v>21</v>
      </c>
      <c r="N825" s="8" t="n">
        <v>1</v>
      </c>
      <c r="O825" s="8" t="n">
        <v>8477948</v>
      </c>
      <c r="P825" s="17" t="s">
        <v>3722</v>
      </c>
      <c r="Q825" s="17" t="s">
        <v>3723</v>
      </c>
      <c r="R825" s="17" t="s">
        <v>3724</v>
      </c>
      <c r="S825" s="17" t="s">
        <v>3710</v>
      </c>
      <c r="T825" s="17" t="s">
        <v>278</v>
      </c>
      <c r="U825" s="17" t="s">
        <v>562</v>
      </c>
      <c r="V825" s="8" t="n">
        <v>49</v>
      </c>
      <c r="W825" s="8" t="n">
        <v>2</v>
      </c>
      <c r="X825" s="8" t="n">
        <v>8</v>
      </c>
      <c r="Y825" s="8" t="n">
        <v>5</v>
      </c>
      <c r="Z825" s="8" t="n">
        <v>10</v>
      </c>
      <c r="AA825" s="8" t="n">
        <v>16</v>
      </c>
      <c r="AB825" s="8" t="n">
        <v>92</v>
      </c>
      <c r="AC825" s="18" t="n">
        <f aca="false">Z825/V825</f>
        <v>0.204081632653061</v>
      </c>
      <c r="AD825" s="19" t="n">
        <f aca="false">IF(FZ825&gt;V825,Z825-V825*(GC825-Z825)/(FZ825-V825),0)</f>
        <v>0</v>
      </c>
      <c r="AE825" s="19" t="n">
        <v>3.253</v>
      </c>
      <c r="AF825" s="8" t="n">
        <v>-6</v>
      </c>
      <c r="AG825" s="8" t="n">
        <v>5.4</v>
      </c>
      <c r="AH825" s="8" t="n">
        <v>20</v>
      </c>
      <c r="AI825" s="8" t="n">
        <v>1002</v>
      </c>
      <c r="AJ825" s="8" t="n">
        <v>45815</v>
      </c>
      <c r="AK825" s="19" t="n">
        <v>763.58333333333</v>
      </c>
      <c r="AL825" s="8" t="n">
        <v>764.25</v>
      </c>
      <c r="AM825" s="8" t="n">
        <v>764</v>
      </c>
      <c r="AN825" s="18" t="n">
        <f aca="false">AJ825/60/V825</f>
        <v>15.5833333333333</v>
      </c>
      <c r="AO825" s="8" t="n">
        <v>26.36</v>
      </c>
      <c r="AP825" s="12" t="n">
        <f aca="false">IF(EF825&gt;0,Z825/EF825,0)</f>
        <v>0.384615384615385</v>
      </c>
      <c r="AQ825" s="8" t="n">
        <v>151</v>
      </c>
      <c r="AR825" s="8" t="n">
        <v>151</v>
      </c>
      <c r="AS825" s="8" t="n">
        <v>151</v>
      </c>
      <c r="AT825" s="8" t="n">
        <v>100</v>
      </c>
      <c r="AU825" s="8" t="n">
        <v>100</v>
      </c>
      <c r="AV825" s="8" t="n">
        <v>72</v>
      </c>
      <c r="AW825" s="8" t="n">
        <v>46</v>
      </c>
      <c r="AX825" s="8" t="n">
        <v>6</v>
      </c>
      <c r="AY825" s="8" t="n">
        <v>3</v>
      </c>
      <c r="AZ825" s="8" t="n">
        <v>11</v>
      </c>
      <c r="BA825" s="8" t="n">
        <f aca="false">AY825+AZ825</f>
        <v>14</v>
      </c>
      <c r="BB825" s="8" t="n">
        <v>3.15</v>
      </c>
      <c r="BC825" s="8" t="n">
        <v>51.2083</v>
      </c>
      <c r="BD825" s="19" t="n">
        <v>139.8</v>
      </c>
      <c r="BE825" s="19" t="n">
        <v>10.9850485648806</v>
      </c>
      <c r="BF825" s="19" t="n">
        <f aca="false">AQ825+BD825</f>
        <v>290.8</v>
      </c>
      <c r="BG825" s="19" t="n">
        <f aca="false">IF(AL825&gt;0,BF825/AL825*60,0)</f>
        <v>22.8302257114818</v>
      </c>
      <c r="BH825" s="8" t="n">
        <v>254</v>
      </c>
      <c r="BI825" s="8" t="n">
        <v>229</v>
      </c>
      <c r="BJ825" s="8" t="n">
        <v>198</v>
      </c>
      <c r="BK825" s="12" t="n">
        <f aca="false">BH825/(BH825+BJ825)</f>
        <v>0.561946902654867</v>
      </c>
      <c r="BL825" s="8" t="n">
        <v>27</v>
      </c>
      <c r="BM825" s="8" t="n">
        <v>27</v>
      </c>
      <c r="BN825" s="8" t="n">
        <v>60</v>
      </c>
      <c r="BO825" s="8" t="n">
        <f aca="false">BM825-BN825</f>
        <v>-33</v>
      </c>
      <c r="BP825" s="8" t="n">
        <v>28</v>
      </c>
      <c r="BQ825" s="8" t="n">
        <v>36</v>
      </c>
      <c r="BR825" s="8" t="n">
        <v>8</v>
      </c>
      <c r="BS825" s="8" t="n">
        <v>35</v>
      </c>
      <c r="BT825" s="12" t="n">
        <f aca="false">BS825/(EA825+BS825)</f>
        <v>0.0661625708884688</v>
      </c>
      <c r="BU825" s="8" t="n">
        <v>0</v>
      </c>
      <c r="BV825" s="8" t="n">
        <v>0</v>
      </c>
      <c r="BW825" s="12" t="n">
        <f aca="false">IF(BU825+BV825&gt;0,BU825/(BU825+BV825),0)</f>
        <v>0</v>
      </c>
      <c r="BX825" s="8" t="n">
        <v>0</v>
      </c>
      <c r="BY825" s="8" t="n">
        <v>0</v>
      </c>
      <c r="BZ825" s="8" t="n">
        <v>0</v>
      </c>
      <c r="CA825" s="8" t="n">
        <v>0</v>
      </c>
      <c r="CB825" s="8" t="n">
        <v>0</v>
      </c>
      <c r="CC825" s="8" t="n">
        <v>0</v>
      </c>
      <c r="CD825" s="8" t="n">
        <v>0</v>
      </c>
      <c r="CE825" s="8" t="n">
        <v>0</v>
      </c>
      <c r="CF825" s="8" t="n">
        <v>0</v>
      </c>
      <c r="CG825" s="8" t="n">
        <v>0</v>
      </c>
      <c r="CH825" s="8" t="n">
        <v>0</v>
      </c>
      <c r="CI825" s="8" t="n">
        <v>0</v>
      </c>
      <c r="CJ825" s="8" t="n">
        <v>0</v>
      </c>
      <c r="CK825" s="8" t="n">
        <v>0</v>
      </c>
      <c r="CL825" s="8" t="n">
        <v>1</v>
      </c>
      <c r="CM825" s="8" t="n">
        <v>0</v>
      </c>
      <c r="CN825" s="8" t="n">
        <v>0</v>
      </c>
      <c r="CO825" s="8" t="n">
        <v>0</v>
      </c>
      <c r="CP825" s="8" t="n">
        <v>0</v>
      </c>
      <c r="CQ825" s="8" t="n">
        <v>0</v>
      </c>
      <c r="CR825" s="8" t="n">
        <v>0</v>
      </c>
      <c r="CS825" s="8" t="n">
        <v>0</v>
      </c>
      <c r="CT825" s="8" t="n">
        <v>2</v>
      </c>
      <c r="CU825" s="8" t="n">
        <v>0</v>
      </c>
      <c r="CV825" s="8" t="n">
        <v>0</v>
      </c>
      <c r="CW825" s="8" t="n">
        <v>0</v>
      </c>
      <c r="CX825" s="8" t="n">
        <v>0</v>
      </c>
      <c r="CY825" s="8" t="n">
        <v>0</v>
      </c>
      <c r="CZ825" s="8" t="n">
        <v>2</v>
      </c>
      <c r="DA825" s="8" t="n">
        <v>26</v>
      </c>
      <c r="DB825" s="8" t="n">
        <v>4</v>
      </c>
      <c r="DC825" s="8" t="n">
        <v>0</v>
      </c>
      <c r="DD825" s="8" t="n">
        <v>15</v>
      </c>
      <c r="DE825" s="8" t="n">
        <v>17</v>
      </c>
      <c r="DF825" s="8" t="n">
        <v>0</v>
      </c>
      <c r="DG825" s="8" t="n">
        <v>0</v>
      </c>
      <c r="DH825" s="8" t="n">
        <v>36</v>
      </c>
      <c r="DI825" s="8" t="n">
        <v>9</v>
      </c>
      <c r="DJ825" s="8" t="n">
        <v>2</v>
      </c>
      <c r="DK825" s="8" t="n">
        <v>10</v>
      </c>
      <c r="DL825" s="8" t="n">
        <v>10</v>
      </c>
      <c r="DM825" s="8" t="n">
        <v>0</v>
      </c>
      <c r="DN825" s="8" t="n">
        <v>2</v>
      </c>
      <c r="DO825" s="8" t="n">
        <v>2</v>
      </c>
      <c r="DP825" s="8" t="n">
        <v>0</v>
      </c>
      <c r="DQ825" s="8" t="n">
        <f aca="false">DJ825-DI825</f>
        <v>-7</v>
      </c>
      <c r="DR825" s="19" t="n">
        <v>-4.598</v>
      </c>
      <c r="DS825" s="8" t="n">
        <v>9</v>
      </c>
      <c r="DT825" s="8" t="n">
        <v>0</v>
      </c>
      <c r="DU825" s="8" t="n">
        <v>0</v>
      </c>
      <c r="DV825" s="8" t="n">
        <v>0</v>
      </c>
      <c r="DW825" s="8" t="n">
        <v>0</v>
      </c>
      <c r="DX825" s="8" t="n">
        <v>737</v>
      </c>
      <c r="DY825" s="8" t="n">
        <v>651</v>
      </c>
      <c r="DZ825" s="8" t="n">
        <v>554</v>
      </c>
      <c r="EA825" s="8" t="n">
        <v>494</v>
      </c>
      <c r="EB825" s="8" t="n">
        <v>413</v>
      </c>
      <c r="EC825" s="8" t="n">
        <v>357</v>
      </c>
      <c r="ED825" s="8" t="n">
        <v>31.49</v>
      </c>
      <c r="EE825" s="8" t="n">
        <v>27.97</v>
      </c>
      <c r="EF825" s="8" t="n">
        <v>26</v>
      </c>
      <c r="EG825" s="8" t="n">
        <v>34</v>
      </c>
      <c r="EH825" s="12" t="n">
        <f aca="false">EF825/EB825</f>
        <v>0.062953995157385</v>
      </c>
      <c r="EI825" s="20" t="n">
        <f aca="false">1-EG825/EC825</f>
        <v>0.904761904761905</v>
      </c>
      <c r="EJ825" s="21" t="n">
        <f aca="false">EH825+EI825</f>
        <v>0.96771589991929</v>
      </c>
      <c r="EK825" s="8" t="n">
        <v>743</v>
      </c>
      <c r="EL825" s="8" t="n">
        <v>649</v>
      </c>
      <c r="EM825" s="8" t="n">
        <v>561</v>
      </c>
      <c r="EN825" s="8" t="n">
        <v>491</v>
      </c>
      <c r="EO825" s="8" t="n">
        <v>418</v>
      </c>
      <c r="EP825" s="8" t="n">
        <v>354</v>
      </c>
      <c r="EQ825" s="8" t="n">
        <v>26</v>
      </c>
      <c r="ER825" s="8" t="n">
        <v>33</v>
      </c>
      <c r="ES825" s="8" t="n">
        <v>344</v>
      </c>
      <c r="ET825" s="8" t="n">
        <v>298</v>
      </c>
      <c r="EU825" s="8" t="n">
        <v>125</v>
      </c>
      <c r="EV825" s="8" t="n">
        <v>118</v>
      </c>
      <c r="EW825" s="8" t="n">
        <v>14</v>
      </c>
      <c r="EX825" s="8" t="n">
        <v>17</v>
      </c>
      <c r="EY825" s="8" t="n">
        <v>49</v>
      </c>
      <c r="EZ825" s="8" t="n">
        <v>60</v>
      </c>
      <c r="FA825" s="8" t="n">
        <v>0.3</v>
      </c>
      <c r="FB825" s="8" t="n">
        <v>1</v>
      </c>
      <c r="FC825" s="8" t="n">
        <v>1.3</v>
      </c>
      <c r="FD825" s="19" t="n">
        <v>16.75</v>
      </c>
      <c r="FE825" s="18" t="n">
        <f aca="false">FD825/V825</f>
        <v>0.341836734693877</v>
      </c>
      <c r="FF825" s="8" t="n">
        <v>0.6217</v>
      </c>
      <c r="FG825" s="8" t="n">
        <v>0.01</v>
      </c>
      <c r="FH825" s="8" t="n">
        <v>0.15</v>
      </c>
      <c r="FI825" s="8" t="n">
        <v>0.15</v>
      </c>
      <c r="FJ825" s="22"/>
      <c r="FK825" s="22"/>
      <c r="FL825" s="22"/>
      <c r="FM825" s="8" t="n">
        <f aca="false">BL825+BS825+AH825+DT825</f>
        <v>82</v>
      </c>
      <c r="FN825" s="19" t="n">
        <f aca="false">IF(DS825&gt;0,(BL825+BR825)/DS825,0)</f>
        <v>3.88888888888889</v>
      </c>
      <c r="FO825" s="12" t="n">
        <v>0.0135503594</v>
      </c>
      <c r="FP825" s="19" t="n">
        <f aca="false">Z825-AH825/10</f>
        <v>8</v>
      </c>
      <c r="FQ825" s="19" t="n">
        <f aca="false">Z825+DR825/5</f>
        <v>9.0804</v>
      </c>
      <c r="FR825" s="19" t="n">
        <f aca="false">(DX825+DY825)/AL825*60</f>
        <v>108.969578017664</v>
      </c>
      <c r="FS825" s="22"/>
      <c r="FT825" s="22"/>
      <c r="FU825" s="22"/>
      <c r="FV825" s="17" t="s">
        <v>412</v>
      </c>
      <c r="FW825" s="17" t="s">
        <v>270</v>
      </c>
      <c r="FX825" s="23" t="n">
        <v>832500</v>
      </c>
      <c r="FY825" s="23" t="n">
        <v>863333</v>
      </c>
      <c r="FZ825" s="8" t="n">
        <v>49</v>
      </c>
      <c r="GA825" s="8" t="n">
        <v>2</v>
      </c>
      <c r="GB825" s="8" t="n">
        <v>8</v>
      </c>
      <c r="GC825" s="8" t="n">
        <v>10</v>
      </c>
      <c r="GD825" s="8" t="n">
        <v>-6</v>
      </c>
      <c r="GE825" s="8" t="n">
        <v>20</v>
      </c>
      <c r="GF825" s="8" t="n">
        <v>72</v>
      </c>
      <c r="GG825" s="8" t="n">
        <v>764</v>
      </c>
      <c r="GH825" s="8" t="n">
        <v>0.3</v>
      </c>
      <c r="GI825" s="8" t="n">
        <v>1</v>
      </c>
      <c r="GJ825" s="8" t="n">
        <v>1.3</v>
      </c>
      <c r="GK825" s="8" t="n">
        <f aca="false">Z825-AH825/10</f>
        <v>8</v>
      </c>
      <c r="GL825" s="22"/>
      <c r="GM825" s="22"/>
      <c r="GN825" s="22"/>
      <c r="GO825" s="22"/>
      <c r="GP825" s="22"/>
    </row>
    <row r="826" customFormat="false" ht="13.65" hidden="false" customHeight="true" outlineLevel="0" collapsed="false">
      <c r="A826" s="16" t="n">
        <v>31180</v>
      </c>
      <c r="B826" s="17" t="s">
        <v>434</v>
      </c>
      <c r="C826" s="17" t="s">
        <v>435</v>
      </c>
      <c r="D826" s="17" t="s">
        <v>262</v>
      </c>
      <c r="E826" s="17" t="s">
        <v>262</v>
      </c>
      <c r="F826" s="8" t="n">
        <v>74</v>
      </c>
      <c r="G826" s="8" t="n">
        <v>185</v>
      </c>
      <c r="H826" s="8" t="n">
        <v>2004</v>
      </c>
      <c r="I826" s="8" t="n">
        <v>1</v>
      </c>
      <c r="J826" s="8" t="n">
        <v>20</v>
      </c>
      <c r="K826" s="17" t="s">
        <v>273</v>
      </c>
      <c r="L826" s="8" t="n">
        <v>2006</v>
      </c>
      <c r="M826" s="8" t="n">
        <v>32</v>
      </c>
      <c r="N826" s="8" t="n">
        <v>12</v>
      </c>
      <c r="O826" s="8" t="n">
        <v>8471233</v>
      </c>
      <c r="P826" s="17" t="s">
        <v>3725</v>
      </c>
      <c r="Q826" s="17" t="s">
        <v>3726</v>
      </c>
      <c r="R826" s="17" t="s">
        <v>3727</v>
      </c>
      <c r="S826" s="17" t="s">
        <v>3710</v>
      </c>
      <c r="T826" s="17" t="s">
        <v>313</v>
      </c>
      <c r="U826" s="17" t="s">
        <v>581</v>
      </c>
      <c r="V826" s="8" t="n">
        <v>63</v>
      </c>
      <c r="W826" s="8" t="n">
        <v>12</v>
      </c>
      <c r="X826" s="8" t="n">
        <v>14</v>
      </c>
      <c r="Y826" s="8" t="n">
        <v>7</v>
      </c>
      <c r="Z826" s="8" t="n">
        <v>26</v>
      </c>
      <c r="AA826" s="8" t="n">
        <v>10</v>
      </c>
      <c r="AB826" s="8" t="n">
        <v>67</v>
      </c>
      <c r="AC826" s="18" t="n">
        <f aca="false">Z826/V826</f>
        <v>0.412698412698413</v>
      </c>
      <c r="AD826" s="19" t="n">
        <f aca="false">IF(FZ826&gt;V826,Z826-V826*(GC826-Z826)/(FZ826-V826),0)</f>
        <v>-9.17971758664955</v>
      </c>
      <c r="AE826" s="19" t="n">
        <v>10.418</v>
      </c>
      <c r="AF826" s="8" t="n">
        <v>-8</v>
      </c>
      <c r="AG826" s="8" t="n">
        <v>-2.4</v>
      </c>
      <c r="AH826" s="8" t="n">
        <v>25</v>
      </c>
      <c r="AI826" s="8" t="n">
        <v>1445</v>
      </c>
      <c r="AJ826" s="8" t="n">
        <v>67692</v>
      </c>
      <c r="AK826" s="19" t="n">
        <v>1128.2</v>
      </c>
      <c r="AL826" s="8" t="n">
        <v>1126.3</v>
      </c>
      <c r="AM826" s="8" t="n">
        <v>1128</v>
      </c>
      <c r="AN826" s="18" t="n">
        <f aca="false">AJ826/60/V826</f>
        <v>17.9079365079365</v>
      </c>
      <c r="AO826" s="8" t="n">
        <v>29.63</v>
      </c>
      <c r="AP826" s="12" t="n">
        <f aca="false">IF(EF826&gt;0,Z826/EF826,0)</f>
        <v>0.481481481481482</v>
      </c>
      <c r="AQ826" s="8" t="n">
        <v>150</v>
      </c>
      <c r="AR826" s="8" t="n">
        <v>151</v>
      </c>
      <c r="AS826" s="8" t="n">
        <v>152</v>
      </c>
      <c r="AT826" s="8" t="n">
        <v>123</v>
      </c>
      <c r="AU826" s="8" t="n">
        <v>125</v>
      </c>
      <c r="AV826" s="8" t="n">
        <v>91</v>
      </c>
      <c r="AW826" s="8" t="n">
        <v>110</v>
      </c>
      <c r="AX826" s="8" t="n">
        <v>59</v>
      </c>
      <c r="AY826" s="8" t="n">
        <v>2</v>
      </c>
      <c r="AZ826" s="8" t="n">
        <v>9</v>
      </c>
      <c r="BA826" s="8" t="n">
        <f aca="false">AY826+AZ826</f>
        <v>11</v>
      </c>
      <c r="BB826" s="8" t="n">
        <v>12.73</v>
      </c>
      <c r="BC826" s="8" t="n">
        <v>24.4945</v>
      </c>
      <c r="BD826" s="19" t="n">
        <v>159.3</v>
      </c>
      <c r="BE826" s="19" t="n">
        <v>8.47190214500975</v>
      </c>
      <c r="BF826" s="19" t="n">
        <f aca="false">AQ826+BD826</f>
        <v>309.3</v>
      </c>
      <c r="BG826" s="19" t="n">
        <f aca="false">IF(AL826&gt;0,BF826/AL826*60,0)</f>
        <v>16.4769599573826</v>
      </c>
      <c r="BH826" s="8" t="n">
        <v>350</v>
      </c>
      <c r="BI826" s="8" t="n">
        <v>330</v>
      </c>
      <c r="BJ826" s="8" t="n">
        <v>546</v>
      </c>
      <c r="BK826" s="12" t="n">
        <f aca="false">BH826/(BH826+BJ826)</f>
        <v>0.390625</v>
      </c>
      <c r="BL826" s="8" t="n">
        <v>64</v>
      </c>
      <c r="BM826" s="8" t="n">
        <v>64</v>
      </c>
      <c r="BN826" s="8" t="n">
        <v>68</v>
      </c>
      <c r="BO826" s="8" t="n">
        <f aca="false">BM826-BN826</f>
        <v>-4</v>
      </c>
      <c r="BP826" s="8" t="n">
        <v>34</v>
      </c>
      <c r="BQ826" s="8" t="n">
        <v>15</v>
      </c>
      <c r="BR826" s="8" t="n">
        <v>42</v>
      </c>
      <c r="BS826" s="8" t="n">
        <v>38</v>
      </c>
      <c r="BT826" s="12" t="n">
        <f aca="false">BS826/(EA826+BS826)</f>
        <v>0.0433295324971494</v>
      </c>
      <c r="BU826" s="8" t="n">
        <v>557</v>
      </c>
      <c r="BV826" s="8" t="n">
        <v>537</v>
      </c>
      <c r="BW826" s="12" t="n">
        <f aca="false">IF(BU826+BV826&gt;0,BU826/(BU826+BV826),0)</f>
        <v>0.509140767824497</v>
      </c>
      <c r="BX826" s="8" t="n">
        <v>242</v>
      </c>
      <c r="BY826" s="8" t="n">
        <v>257</v>
      </c>
      <c r="BZ826" s="8" t="n">
        <v>161</v>
      </c>
      <c r="CA826" s="8" t="n">
        <v>144</v>
      </c>
      <c r="CB826" s="8" t="n">
        <v>154</v>
      </c>
      <c r="CC826" s="8" t="n">
        <v>136</v>
      </c>
      <c r="CD826" s="8" t="n">
        <v>157</v>
      </c>
      <c r="CE826" s="8" t="n">
        <v>130</v>
      </c>
      <c r="CF826" s="8" t="n">
        <v>222</v>
      </c>
      <c r="CG826" s="8" t="n">
        <v>187</v>
      </c>
      <c r="CH826" s="8" t="n">
        <v>325</v>
      </c>
      <c r="CI826" s="8" t="n">
        <v>336</v>
      </c>
      <c r="CJ826" s="8" t="n">
        <v>0</v>
      </c>
      <c r="CK826" s="8" t="n">
        <v>0</v>
      </c>
      <c r="CL826" s="8" t="n">
        <v>5</v>
      </c>
      <c r="CM826" s="8" t="n">
        <v>0</v>
      </c>
      <c r="CN826" s="8" t="n">
        <v>0</v>
      </c>
      <c r="CO826" s="8" t="n">
        <v>0</v>
      </c>
      <c r="CP826" s="8" t="n">
        <v>1</v>
      </c>
      <c r="CQ826" s="8" t="n">
        <v>3</v>
      </c>
      <c r="CR826" s="8" t="n">
        <v>0</v>
      </c>
      <c r="CS826" s="8" t="n">
        <v>0</v>
      </c>
      <c r="CT826" s="8" t="n">
        <v>1</v>
      </c>
      <c r="CU826" s="8" t="n">
        <v>3</v>
      </c>
      <c r="CV826" s="8" t="n">
        <v>1</v>
      </c>
      <c r="CW826" s="8" t="n">
        <v>4</v>
      </c>
      <c r="CX826" s="8" t="n">
        <v>0</v>
      </c>
      <c r="CY826" s="8" t="n">
        <v>2</v>
      </c>
      <c r="CZ826" s="8" t="n">
        <v>2</v>
      </c>
      <c r="DA826" s="8" t="n">
        <v>30</v>
      </c>
      <c r="DB826" s="8" t="n">
        <v>7</v>
      </c>
      <c r="DC826" s="8" t="n">
        <v>2</v>
      </c>
      <c r="DD826" s="8" t="n">
        <v>4</v>
      </c>
      <c r="DE826" s="8" t="n">
        <v>25</v>
      </c>
      <c r="DF826" s="8" t="n">
        <v>14</v>
      </c>
      <c r="DG826" s="8" t="n">
        <v>2</v>
      </c>
      <c r="DH826" s="8" t="n">
        <v>37</v>
      </c>
      <c r="DI826" s="8" t="n">
        <v>11</v>
      </c>
      <c r="DJ826" s="8" t="n">
        <v>4</v>
      </c>
      <c r="DK826" s="8" t="n">
        <v>11</v>
      </c>
      <c r="DL826" s="8" t="n">
        <v>10</v>
      </c>
      <c r="DM826" s="8" t="n">
        <v>1</v>
      </c>
      <c r="DN826" s="8" t="n">
        <v>6</v>
      </c>
      <c r="DO826" s="8" t="n">
        <v>5</v>
      </c>
      <c r="DP826" s="8" t="n">
        <v>1</v>
      </c>
      <c r="DQ826" s="8" t="n">
        <f aca="false">DJ826-DI826</f>
        <v>-7</v>
      </c>
      <c r="DR826" s="19" t="n">
        <v>-6.215</v>
      </c>
      <c r="DS826" s="8" t="n">
        <v>10</v>
      </c>
      <c r="DT826" s="8" t="n">
        <v>1</v>
      </c>
      <c r="DU826" s="8" t="n">
        <v>0</v>
      </c>
      <c r="DV826" s="8" t="n">
        <v>0</v>
      </c>
      <c r="DW826" s="8" t="n">
        <v>0</v>
      </c>
      <c r="DX826" s="8" t="n">
        <v>982</v>
      </c>
      <c r="DY826" s="8" t="n">
        <v>1130</v>
      </c>
      <c r="DZ826" s="8" t="n">
        <v>770</v>
      </c>
      <c r="EA826" s="8" t="n">
        <v>839</v>
      </c>
      <c r="EB826" s="8" t="n">
        <v>562</v>
      </c>
      <c r="EC826" s="8" t="n">
        <v>600</v>
      </c>
      <c r="ED826" s="8" t="n">
        <v>51.86</v>
      </c>
      <c r="EE826" s="8" t="n">
        <v>58.89</v>
      </c>
      <c r="EF826" s="8" t="n">
        <v>54</v>
      </c>
      <c r="EG826" s="8" t="n">
        <v>56</v>
      </c>
      <c r="EH826" s="12" t="n">
        <f aca="false">EF826/EB826</f>
        <v>0.096085409252669</v>
      </c>
      <c r="EI826" s="20" t="n">
        <f aca="false">1-EG826/EC826</f>
        <v>0.906666666666667</v>
      </c>
      <c r="EJ826" s="21" t="n">
        <f aca="false">EH826+EI826</f>
        <v>1.00275207591934</v>
      </c>
      <c r="EK826" s="8" t="n">
        <v>990</v>
      </c>
      <c r="EL826" s="8" t="n">
        <v>1129</v>
      </c>
      <c r="EM826" s="8" t="n">
        <v>777</v>
      </c>
      <c r="EN826" s="8" t="n">
        <v>838</v>
      </c>
      <c r="EO826" s="8" t="n">
        <v>567</v>
      </c>
      <c r="EP826" s="8" t="n">
        <v>600</v>
      </c>
      <c r="EQ826" s="8" t="n">
        <v>55</v>
      </c>
      <c r="ER826" s="8" t="n">
        <v>56</v>
      </c>
      <c r="ES826" s="8" t="n">
        <v>488</v>
      </c>
      <c r="ET826" s="8" t="n">
        <v>555</v>
      </c>
      <c r="EU826" s="8" t="n">
        <v>180</v>
      </c>
      <c r="EV826" s="8" t="n">
        <v>201</v>
      </c>
      <c r="EW826" s="8" t="n">
        <v>33</v>
      </c>
      <c r="EX826" s="8" t="n">
        <v>26</v>
      </c>
      <c r="EY826" s="8" t="n">
        <v>64</v>
      </c>
      <c r="EZ826" s="8" t="n">
        <v>55</v>
      </c>
      <c r="FA826" s="8" t="n">
        <v>0.9</v>
      </c>
      <c r="FB826" s="8" t="n">
        <v>1</v>
      </c>
      <c r="FC826" s="8" t="n">
        <v>1.9</v>
      </c>
      <c r="FD826" s="19" t="n">
        <v>19.89</v>
      </c>
      <c r="FE826" s="18" t="n">
        <f aca="false">FD826/V826</f>
        <v>0.315714285714286</v>
      </c>
      <c r="FF826" s="8" t="n">
        <v>3.1036</v>
      </c>
      <c r="FG826" s="8" t="n">
        <v>-0.06</v>
      </c>
      <c r="FH826" s="8" t="n">
        <v>-0.03</v>
      </c>
      <c r="FI826" s="8" t="n">
        <v>-0.09</v>
      </c>
      <c r="FJ826" s="8" t="n">
        <v>1</v>
      </c>
      <c r="FK826" s="8" t="n">
        <v>0</v>
      </c>
      <c r="FL826" s="8" t="n">
        <v>0</v>
      </c>
      <c r="FM826" s="8" t="n">
        <f aca="false">BL826+BS826+AH826+DT826</f>
        <v>128</v>
      </c>
      <c r="FN826" s="19" t="n">
        <f aca="false">IF(DS826&gt;0,(BL826+BR826)/DS826,0)</f>
        <v>10.6</v>
      </c>
      <c r="FO826" s="12" t="n">
        <v>0.0676149248</v>
      </c>
      <c r="FP826" s="19" t="n">
        <f aca="false">Z826-AH826/10</f>
        <v>23.5</v>
      </c>
      <c r="FQ826" s="19" t="n">
        <f aca="false">Z826+DR826/5</f>
        <v>24.757</v>
      </c>
      <c r="FR826" s="19" t="n">
        <f aca="false">(DX826+DY826)/AL826*60</f>
        <v>112.509988457782</v>
      </c>
      <c r="FS826" s="8" t="n">
        <v>4</v>
      </c>
      <c r="FT826" s="17" t="s">
        <v>345</v>
      </c>
      <c r="FU826" s="8" t="n">
        <v>195</v>
      </c>
      <c r="FV826" s="17" t="s">
        <v>412</v>
      </c>
      <c r="FW826" s="17" t="s">
        <v>280</v>
      </c>
      <c r="FX826" s="23" t="n">
        <v>6500000</v>
      </c>
      <c r="FY826" s="23" t="n">
        <v>5750000</v>
      </c>
      <c r="FZ826" s="8" t="n">
        <v>842</v>
      </c>
      <c r="GA826" s="8" t="n">
        <v>167</v>
      </c>
      <c r="GB826" s="8" t="n">
        <v>294</v>
      </c>
      <c r="GC826" s="8" t="n">
        <v>461</v>
      </c>
      <c r="GD826" s="8" t="n">
        <v>18</v>
      </c>
      <c r="GE826" s="8" t="n">
        <v>290</v>
      </c>
      <c r="GF826" s="8" t="n">
        <v>1569</v>
      </c>
      <c r="GG826" s="8" t="n">
        <v>15874</v>
      </c>
      <c r="GH826" s="8" t="n">
        <v>23.2</v>
      </c>
      <c r="GI826" s="8" t="n">
        <v>22.8</v>
      </c>
      <c r="GJ826" s="8" t="n">
        <v>46</v>
      </c>
      <c r="GK826" s="8" t="n">
        <f aca="false">Z826-AH826/10</f>
        <v>23.5</v>
      </c>
      <c r="GL826" s="22"/>
      <c r="GM826" s="22"/>
      <c r="GN826" s="22"/>
      <c r="GO826" s="22"/>
      <c r="GP826" s="22"/>
    </row>
    <row r="827" customFormat="false" ht="13.65" hidden="false" customHeight="true" outlineLevel="0" collapsed="false">
      <c r="A827" s="16" t="n">
        <v>34519</v>
      </c>
      <c r="B827" s="17" t="s">
        <v>2772</v>
      </c>
      <c r="C827" s="17" t="s">
        <v>272</v>
      </c>
      <c r="D827" s="17" t="s">
        <v>262</v>
      </c>
      <c r="E827" s="17" t="s">
        <v>262</v>
      </c>
      <c r="F827" s="8" t="n">
        <v>74</v>
      </c>
      <c r="G827" s="8" t="n">
        <v>186</v>
      </c>
      <c r="H827" s="8" t="n">
        <v>2012</v>
      </c>
      <c r="I827" s="8" t="n">
        <v>4</v>
      </c>
      <c r="J827" s="8" t="n">
        <v>115</v>
      </c>
      <c r="K827" s="17" t="s">
        <v>263</v>
      </c>
      <c r="L827" s="8" t="n">
        <v>2015</v>
      </c>
      <c r="M827" s="8" t="n">
        <v>23</v>
      </c>
      <c r="N827" s="8" t="n">
        <v>2</v>
      </c>
      <c r="O827" s="8" t="n">
        <v>8476953</v>
      </c>
      <c r="P827" s="17" t="s">
        <v>3728</v>
      </c>
      <c r="Q827" s="17" t="s">
        <v>3729</v>
      </c>
      <c r="R827" s="17" t="s">
        <v>1214</v>
      </c>
      <c r="S827" s="17" t="s">
        <v>3730</v>
      </c>
      <c r="T827" s="17" t="s">
        <v>278</v>
      </c>
      <c r="U827" s="17" t="s">
        <v>902</v>
      </c>
      <c r="V827" s="8" t="n">
        <v>1</v>
      </c>
      <c r="W827" s="8" t="n">
        <v>0</v>
      </c>
      <c r="X827" s="8" t="n">
        <v>0</v>
      </c>
      <c r="Y827" s="8" t="n">
        <v>0</v>
      </c>
      <c r="Z827" s="8" t="n">
        <v>0</v>
      </c>
      <c r="AA827" s="8" t="n">
        <v>28</v>
      </c>
      <c r="AB827" s="8" t="n">
        <v>65</v>
      </c>
      <c r="AC827" s="18" t="n">
        <f aca="false">Z827/V827</f>
        <v>0</v>
      </c>
      <c r="AD827" s="19" t="n">
        <f aca="false">IF(FZ827&gt;V827,Z827-V827*(GC827-Z827)/(FZ827-V827),0)</f>
        <v>0</v>
      </c>
      <c r="AE827" s="19" t="n">
        <v>0</v>
      </c>
      <c r="AF827" s="8" t="n">
        <v>0</v>
      </c>
      <c r="AG827" s="8" t="n">
        <v>-0.4</v>
      </c>
      <c r="AH827" s="8" t="n">
        <v>2</v>
      </c>
      <c r="AI827" s="8" t="n">
        <v>15</v>
      </c>
      <c r="AJ827" s="8" t="n">
        <v>452</v>
      </c>
      <c r="AK827" s="19" t="n">
        <v>7.5333333333333</v>
      </c>
      <c r="AL827" s="8" t="n">
        <v>7.53</v>
      </c>
      <c r="AM827" s="8" t="n">
        <v>8</v>
      </c>
      <c r="AN827" s="18" t="n">
        <f aca="false">AJ827/60/V827</f>
        <v>7.53333333333333</v>
      </c>
      <c r="AO827" s="8" t="n">
        <v>12.84</v>
      </c>
      <c r="AP827" s="12" t="n">
        <f aca="false">IF(EF827&gt;0,Z827/EF827,0)</f>
        <v>0</v>
      </c>
      <c r="AQ827" s="8" t="n">
        <v>1</v>
      </c>
      <c r="AR827" s="8" t="n">
        <v>1</v>
      </c>
      <c r="AS827" s="8" t="n">
        <v>1</v>
      </c>
      <c r="AT827" s="8" t="n">
        <v>1</v>
      </c>
      <c r="AU827" s="8" t="n">
        <v>1</v>
      </c>
      <c r="AV827" s="8" t="n">
        <v>1</v>
      </c>
      <c r="AW827" s="8" t="n">
        <v>0</v>
      </c>
      <c r="AX827" s="8" t="n">
        <v>0</v>
      </c>
      <c r="AY827" s="8" t="n">
        <v>0</v>
      </c>
      <c r="AZ827" s="8" t="n">
        <v>0</v>
      </c>
      <c r="BA827" s="8" t="n">
        <f aca="false">AY827+AZ827</f>
        <v>0</v>
      </c>
      <c r="BB827" s="8" t="n">
        <v>0.02</v>
      </c>
      <c r="BC827" s="8" t="n">
        <v>59</v>
      </c>
      <c r="BD827" s="19" t="n">
        <v>0</v>
      </c>
      <c r="BE827" s="19" t="n">
        <v>0</v>
      </c>
      <c r="BF827" s="19" t="n">
        <f aca="false">AQ827+BD827</f>
        <v>1</v>
      </c>
      <c r="BG827" s="19" t="n">
        <f aca="false">IF(AL827&gt;0,BF827/AL827*60,0)</f>
        <v>7.96812749003984</v>
      </c>
      <c r="BH827" s="8" t="n">
        <v>3</v>
      </c>
      <c r="BI827" s="8" t="n">
        <v>4</v>
      </c>
      <c r="BJ827" s="8" t="n">
        <v>1</v>
      </c>
      <c r="BK827" s="12" t="n">
        <f aca="false">BH827/(BH827+BJ827)</f>
        <v>0.75</v>
      </c>
      <c r="BL827" s="8" t="n">
        <v>0</v>
      </c>
      <c r="BM827" s="8" t="n">
        <v>0</v>
      </c>
      <c r="BN827" s="8" t="n">
        <v>0</v>
      </c>
      <c r="BO827" s="8" t="n">
        <f aca="false">BM827-BN827</f>
        <v>0</v>
      </c>
      <c r="BP827" s="8" t="n">
        <v>0</v>
      </c>
      <c r="BQ827" s="8" t="n">
        <v>0</v>
      </c>
      <c r="BR827" s="8" t="n">
        <v>0</v>
      </c>
      <c r="BS827" s="8" t="n">
        <v>0</v>
      </c>
      <c r="BT827" s="12" t="n">
        <f aca="false">BS827/(EA827+BS827)</f>
        <v>0</v>
      </c>
      <c r="BU827" s="8" t="n">
        <v>0</v>
      </c>
      <c r="BV827" s="8" t="n">
        <v>0</v>
      </c>
      <c r="BW827" s="12" t="n">
        <f aca="false">IF(BU827+BV827&gt;0,BU827/(BU827+BV827),0)</f>
        <v>0</v>
      </c>
      <c r="BX827" s="8" t="n">
        <v>0</v>
      </c>
      <c r="BY827" s="8" t="n">
        <v>0</v>
      </c>
      <c r="BZ827" s="8" t="n">
        <v>0</v>
      </c>
      <c r="CA827" s="8" t="n">
        <v>0</v>
      </c>
      <c r="CB827" s="8" t="n">
        <v>0</v>
      </c>
      <c r="CC827" s="8" t="n">
        <v>0</v>
      </c>
      <c r="CD827" s="8" t="n">
        <v>0</v>
      </c>
      <c r="CE827" s="8" t="n">
        <v>0</v>
      </c>
      <c r="CF827" s="8" t="n">
        <v>0</v>
      </c>
      <c r="CG827" s="8" t="n">
        <v>0</v>
      </c>
      <c r="CH827" s="8" t="n">
        <v>0</v>
      </c>
      <c r="CI827" s="8" t="n">
        <v>0</v>
      </c>
      <c r="CJ827" s="8" t="n">
        <v>0</v>
      </c>
      <c r="CK827" s="8" t="n">
        <v>0</v>
      </c>
      <c r="CL827" s="8" t="n">
        <v>0</v>
      </c>
      <c r="CM827" s="8" t="n">
        <v>0</v>
      </c>
      <c r="CN827" s="8" t="n">
        <v>0</v>
      </c>
      <c r="CO827" s="8" t="n">
        <v>0</v>
      </c>
      <c r="CP827" s="8" t="n">
        <v>0</v>
      </c>
      <c r="CQ827" s="8" t="n">
        <v>0</v>
      </c>
      <c r="CR827" s="8" t="n">
        <v>0</v>
      </c>
      <c r="CS827" s="8" t="n">
        <v>0</v>
      </c>
      <c r="CT827" s="8" t="n">
        <v>0</v>
      </c>
      <c r="CU827" s="8" t="n">
        <v>0</v>
      </c>
      <c r="CV827" s="8" t="n">
        <v>0</v>
      </c>
      <c r="CW827" s="8" t="n">
        <v>0</v>
      </c>
      <c r="CX827" s="8" t="n">
        <v>0</v>
      </c>
      <c r="CY827" s="8" t="n">
        <v>0</v>
      </c>
      <c r="CZ827" s="8" t="n">
        <v>0</v>
      </c>
      <c r="DA827" s="8" t="n">
        <v>0</v>
      </c>
      <c r="DB827" s="8" t="n">
        <v>0</v>
      </c>
      <c r="DC827" s="8" t="n">
        <v>0</v>
      </c>
      <c r="DD827" s="8" t="n">
        <v>0</v>
      </c>
      <c r="DE827" s="8" t="n">
        <v>0</v>
      </c>
      <c r="DF827" s="8" t="n">
        <v>0</v>
      </c>
      <c r="DG827" s="8" t="n">
        <v>0</v>
      </c>
      <c r="DH827" s="8" t="n">
        <v>1</v>
      </c>
      <c r="DI827" s="8" t="n">
        <v>1</v>
      </c>
      <c r="DJ827" s="8" t="n">
        <v>0</v>
      </c>
      <c r="DK827" s="8" t="n">
        <v>1</v>
      </c>
      <c r="DL827" s="8" t="n">
        <v>1</v>
      </c>
      <c r="DM827" s="8" t="n">
        <v>0</v>
      </c>
      <c r="DN827" s="8" t="n">
        <v>0</v>
      </c>
      <c r="DO827" s="8" t="n">
        <v>0</v>
      </c>
      <c r="DP827" s="8" t="n">
        <v>0</v>
      </c>
      <c r="DQ827" s="8" t="n">
        <f aca="false">DJ827-DI827</f>
        <v>-1</v>
      </c>
      <c r="DR827" s="19" t="n">
        <v>0.034</v>
      </c>
      <c r="DS827" s="8" t="n">
        <v>1</v>
      </c>
      <c r="DT827" s="8" t="n">
        <v>0</v>
      </c>
      <c r="DU827" s="8" t="n">
        <v>0</v>
      </c>
      <c r="DV827" s="8" t="n">
        <v>0</v>
      </c>
      <c r="DW827" s="8" t="n">
        <v>0</v>
      </c>
      <c r="DX827" s="8" t="n">
        <v>6</v>
      </c>
      <c r="DY827" s="8" t="n">
        <v>6</v>
      </c>
      <c r="DZ827" s="8" t="n">
        <v>5</v>
      </c>
      <c r="EA827" s="8" t="n">
        <v>5</v>
      </c>
      <c r="EB827" s="8" t="n">
        <v>2</v>
      </c>
      <c r="EC827" s="8" t="n">
        <v>5</v>
      </c>
      <c r="ED827" s="8" t="n">
        <v>0.34</v>
      </c>
      <c r="EE827" s="8" t="n">
        <v>0.16</v>
      </c>
      <c r="EF827" s="8" t="n">
        <v>0</v>
      </c>
      <c r="EG827" s="8" t="n">
        <v>0</v>
      </c>
      <c r="EH827" s="12" t="n">
        <f aca="false">EF827/EB827</f>
        <v>0</v>
      </c>
      <c r="EI827" s="20" t="n">
        <f aca="false">1-EG827/EC827</f>
        <v>1</v>
      </c>
      <c r="EJ827" s="21" t="n">
        <f aca="false">EH827+EI827</f>
        <v>1</v>
      </c>
      <c r="EK827" s="8" t="n">
        <v>6</v>
      </c>
      <c r="EL827" s="8" t="n">
        <v>6</v>
      </c>
      <c r="EM827" s="8" t="n">
        <v>5</v>
      </c>
      <c r="EN827" s="8" t="n">
        <v>5</v>
      </c>
      <c r="EO827" s="8" t="n">
        <v>2</v>
      </c>
      <c r="EP827" s="8" t="n">
        <v>5</v>
      </c>
      <c r="EQ827" s="8" t="n">
        <v>0</v>
      </c>
      <c r="ER827" s="8" t="n">
        <v>0</v>
      </c>
      <c r="ES827" s="8" t="n">
        <v>3</v>
      </c>
      <c r="ET827" s="8" t="n">
        <v>3</v>
      </c>
      <c r="EU827" s="8" t="n">
        <v>1</v>
      </c>
      <c r="EV827" s="8" t="n">
        <v>1</v>
      </c>
      <c r="EW827" s="8" t="n">
        <v>0</v>
      </c>
      <c r="EX827" s="8" t="n">
        <v>0</v>
      </c>
      <c r="EY827" s="8" t="n">
        <v>3</v>
      </c>
      <c r="EZ827" s="8" t="n">
        <v>1</v>
      </c>
      <c r="FA827" s="8" t="n">
        <v>0</v>
      </c>
      <c r="FB827" s="8" t="n">
        <v>0</v>
      </c>
      <c r="FC827" s="8" t="n">
        <v>0</v>
      </c>
      <c r="FD827" s="19" t="n">
        <v>-0.08</v>
      </c>
      <c r="FE827" s="18" t="n">
        <f aca="false">FD827/V827</f>
        <v>-0.08</v>
      </c>
      <c r="FF827" s="8" t="n">
        <v>0</v>
      </c>
      <c r="FG827" s="8" t="n">
        <v>0</v>
      </c>
      <c r="FH827" s="8" t="n">
        <v>0</v>
      </c>
      <c r="FI827" s="8" t="n">
        <v>0</v>
      </c>
      <c r="FJ827" s="22"/>
      <c r="FK827" s="22"/>
      <c r="FL827" s="22"/>
      <c r="FM827" s="8" t="n">
        <f aca="false">BL827+BS827+AH827+DT827</f>
        <v>2</v>
      </c>
      <c r="FN827" s="19" t="n">
        <f aca="false">IF(DS827&gt;0,(BL827+BR827)/DS827,0)</f>
        <v>0</v>
      </c>
      <c r="FO827" s="12" t="n">
        <v>0</v>
      </c>
      <c r="FP827" s="19" t="n">
        <f aca="false">Z827-AH827/10</f>
        <v>-0.2</v>
      </c>
      <c r="FQ827" s="19" t="n">
        <f aca="false">Z827+DR827/5</f>
        <v>0.0068</v>
      </c>
      <c r="FR827" s="19" t="n">
        <f aca="false">(DX827+DY827)/AL827*60</f>
        <v>95.6175298804781</v>
      </c>
      <c r="FS827" s="22"/>
      <c r="FT827" s="22"/>
      <c r="FU827" s="22"/>
      <c r="FV827" s="22"/>
      <c r="FW827" s="17" t="s">
        <v>270</v>
      </c>
      <c r="FX827" s="23" t="n">
        <v>670000</v>
      </c>
      <c r="FY827" s="23" t="n">
        <v>670000</v>
      </c>
      <c r="FZ827" s="8" t="n">
        <v>3</v>
      </c>
      <c r="GA827" s="8" t="n">
        <v>0</v>
      </c>
      <c r="GB827" s="8" t="n">
        <v>0</v>
      </c>
      <c r="GC827" s="8" t="n">
        <v>0</v>
      </c>
      <c r="GD827" s="8" t="n">
        <v>-1</v>
      </c>
      <c r="GE827" s="8" t="n">
        <v>2</v>
      </c>
      <c r="GF827" s="8" t="n">
        <v>4</v>
      </c>
      <c r="GG827" s="8" t="n">
        <v>41</v>
      </c>
      <c r="GH827" s="8" t="n">
        <v>-0.1</v>
      </c>
      <c r="GI827" s="8" t="n">
        <v>0</v>
      </c>
      <c r="GJ827" s="8" t="n">
        <v>0</v>
      </c>
      <c r="GK827" s="8" t="n">
        <f aca="false">Z827-AH827/10</f>
        <v>-0.2</v>
      </c>
      <c r="GL827" s="22"/>
      <c r="GM827" s="22"/>
      <c r="GN827" s="22"/>
      <c r="GO827" s="22"/>
      <c r="GP827" s="22"/>
    </row>
    <row r="828" customFormat="false" ht="13.65" hidden="false" customHeight="true" outlineLevel="0" collapsed="false">
      <c r="A828" s="16" t="n">
        <v>30598</v>
      </c>
      <c r="B828" s="17" t="s">
        <v>340</v>
      </c>
      <c r="C828" s="17" t="s">
        <v>272</v>
      </c>
      <c r="D828" s="17" t="s">
        <v>262</v>
      </c>
      <c r="E828" s="17" t="s">
        <v>262</v>
      </c>
      <c r="F828" s="8" t="n">
        <v>71</v>
      </c>
      <c r="G828" s="8" t="n">
        <v>195</v>
      </c>
      <c r="H828" s="8" t="n">
        <v>2002</v>
      </c>
      <c r="I828" s="8" t="n">
        <v>2</v>
      </c>
      <c r="J828" s="8" t="n">
        <v>43</v>
      </c>
      <c r="K828" s="17" t="s">
        <v>263</v>
      </c>
      <c r="L828" s="8" t="n">
        <v>2003</v>
      </c>
      <c r="M828" s="8" t="n">
        <v>34</v>
      </c>
      <c r="N828" s="8" t="n">
        <v>14</v>
      </c>
      <c r="O828" s="8" t="n">
        <v>8470110</v>
      </c>
      <c r="P828" s="17" t="s">
        <v>3731</v>
      </c>
      <c r="Q828" s="17" t="s">
        <v>3732</v>
      </c>
      <c r="R828" s="17" t="s">
        <v>3733</v>
      </c>
      <c r="S828" s="17" t="s">
        <v>3730</v>
      </c>
      <c r="T828" s="17" t="s">
        <v>278</v>
      </c>
      <c r="U828" s="17" t="s">
        <v>510</v>
      </c>
      <c r="V828" s="8" t="n">
        <v>77</v>
      </c>
      <c r="W828" s="8" t="n">
        <v>9</v>
      </c>
      <c r="X828" s="8" t="n">
        <v>7</v>
      </c>
      <c r="Y828" s="8" t="n">
        <v>3</v>
      </c>
      <c r="Z828" s="8" t="n">
        <v>16</v>
      </c>
      <c r="AA828" s="8" t="n">
        <v>15</v>
      </c>
      <c r="AB828" s="8" t="n">
        <v>47</v>
      </c>
      <c r="AC828" s="18" t="n">
        <f aca="false">Z828/V828</f>
        <v>0.207792207792208</v>
      </c>
      <c r="AD828" s="19" t="n">
        <f aca="false">IF(FZ828&gt;V828,Z828-V828*(GC828-Z828)/(FZ828-V828),0)</f>
        <v>-7.94407158836689</v>
      </c>
      <c r="AE828" s="19" t="n">
        <v>6.55</v>
      </c>
      <c r="AF828" s="8" t="n">
        <v>-5</v>
      </c>
      <c r="AG828" s="8" t="n">
        <v>-12.6</v>
      </c>
      <c r="AH828" s="8" t="n">
        <v>36</v>
      </c>
      <c r="AI828" s="8" t="n">
        <v>2215</v>
      </c>
      <c r="AJ828" s="8" t="n">
        <v>95616</v>
      </c>
      <c r="AK828" s="19" t="n">
        <v>1593.6</v>
      </c>
      <c r="AL828" s="8" t="n">
        <v>1569.23</v>
      </c>
      <c r="AM828" s="8" t="n">
        <v>1594</v>
      </c>
      <c r="AN828" s="18" t="n">
        <f aca="false">AJ828/60/V828</f>
        <v>20.6961038961039</v>
      </c>
      <c r="AO828" s="8" t="n">
        <v>34.13</v>
      </c>
      <c r="AP828" s="12" t="n">
        <f aca="false">IF(EF828&gt;0,Z828/EF828,0)</f>
        <v>0.235294117647059</v>
      </c>
      <c r="AQ828" s="8" t="n">
        <v>194</v>
      </c>
      <c r="AR828" s="8" t="n">
        <v>197</v>
      </c>
      <c r="AS828" s="8" t="n">
        <v>197</v>
      </c>
      <c r="AT828" s="8" t="n">
        <v>143</v>
      </c>
      <c r="AU828" s="8" t="n">
        <v>146</v>
      </c>
      <c r="AV828" s="8" t="n">
        <v>103</v>
      </c>
      <c r="AW828" s="8" t="n">
        <v>68</v>
      </c>
      <c r="AX828" s="8" t="n">
        <v>15</v>
      </c>
      <c r="AY828" s="8" t="n">
        <v>4</v>
      </c>
      <c r="AZ828" s="8" t="n">
        <v>10</v>
      </c>
      <c r="BA828" s="8" t="n">
        <f aca="false">AY828+AZ828</f>
        <v>14</v>
      </c>
      <c r="BB828" s="8" t="n">
        <v>5.74</v>
      </c>
      <c r="BC828" s="8" t="n">
        <v>49.5825</v>
      </c>
      <c r="BD828" s="19" t="n">
        <v>28.5</v>
      </c>
      <c r="BE828" s="19" t="n">
        <v>1.0730421686747</v>
      </c>
      <c r="BF828" s="19" t="n">
        <f aca="false">AQ828+BD828</f>
        <v>222.5</v>
      </c>
      <c r="BG828" s="19" t="n">
        <f aca="false">IF(AL828&gt;0,BF828/AL828*60,0)</f>
        <v>8.50735711144956</v>
      </c>
      <c r="BH828" s="8" t="n">
        <v>461</v>
      </c>
      <c r="BI828" s="8" t="n">
        <v>558</v>
      </c>
      <c r="BJ828" s="8" t="n">
        <v>812</v>
      </c>
      <c r="BK828" s="12" t="n">
        <f aca="false">BH828/(BH828+BJ828)</f>
        <v>0.362136684996072</v>
      </c>
      <c r="BL828" s="8" t="n">
        <v>24</v>
      </c>
      <c r="BM828" s="8" t="n">
        <v>24</v>
      </c>
      <c r="BN828" s="8" t="n">
        <v>63</v>
      </c>
      <c r="BO828" s="8" t="n">
        <f aca="false">BM828-BN828</f>
        <v>-39</v>
      </c>
      <c r="BP828" s="8" t="n">
        <v>43</v>
      </c>
      <c r="BQ828" s="8" t="n">
        <v>50</v>
      </c>
      <c r="BR828" s="8" t="n">
        <v>11</v>
      </c>
      <c r="BS828" s="8" t="n">
        <v>125</v>
      </c>
      <c r="BT828" s="12" t="n">
        <f aca="false">BS828/(EA828+BS828)</f>
        <v>0.0855578370978782</v>
      </c>
      <c r="BU828" s="8" t="n">
        <v>0</v>
      </c>
      <c r="BV828" s="8" t="n">
        <v>0</v>
      </c>
      <c r="BW828" s="12" t="n">
        <f aca="false">IF(BU828+BV828&gt;0,BU828/(BU828+BV828),0)</f>
        <v>0</v>
      </c>
      <c r="BX828" s="8" t="n">
        <v>0</v>
      </c>
      <c r="BY828" s="8" t="n">
        <v>0</v>
      </c>
      <c r="BZ828" s="8" t="n">
        <v>0</v>
      </c>
      <c r="CA828" s="8" t="n">
        <v>0</v>
      </c>
      <c r="CB828" s="8" t="n">
        <v>0</v>
      </c>
      <c r="CC828" s="8" t="n">
        <v>0</v>
      </c>
      <c r="CD828" s="8" t="n">
        <v>0</v>
      </c>
      <c r="CE828" s="8" t="n">
        <v>0</v>
      </c>
      <c r="CF828" s="8" t="n">
        <v>0</v>
      </c>
      <c r="CG828" s="8" t="n">
        <v>0</v>
      </c>
      <c r="CH828" s="8" t="n">
        <v>0</v>
      </c>
      <c r="CI828" s="8" t="n">
        <v>0</v>
      </c>
      <c r="CJ828" s="8" t="n">
        <v>0</v>
      </c>
      <c r="CK828" s="8" t="n">
        <v>1</v>
      </c>
      <c r="CL828" s="8" t="n">
        <v>3</v>
      </c>
      <c r="CM828" s="8" t="n">
        <v>4</v>
      </c>
      <c r="CN828" s="8" t="n">
        <v>0</v>
      </c>
      <c r="CO828" s="8" t="n">
        <v>0</v>
      </c>
      <c r="CP828" s="8" t="n">
        <v>0</v>
      </c>
      <c r="CQ828" s="8" t="n">
        <v>1</v>
      </c>
      <c r="CR828" s="8" t="n">
        <v>0</v>
      </c>
      <c r="CS828" s="8" t="n">
        <v>1</v>
      </c>
      <c r="CT828" s="8" t="n">
        <v>2</v>
      </c>
      <c r="CU828" s="8" t="n">
        <v>2</v>
      </c>
      <c r="CV828" s="8" t="n">
        <v>0</v>
      </c>
      <c r="CW828" s="8" t="n">
        <v>3</v>
      </c>
      <c r="CX828" s="8" t="n">
        <v>0</v>
      </c>
      <c r="CY828" s="8" t="n">
        <v>1</v>
      </c>
      <c r="CZ828" s="8" t="n">
        <v>5</v>
      </c>
      <c r="DA828" s="8" t="n">
        <v>37</v>
      </c>
      <c r="DB828" s="8" t="n">
        <v>11</v>
      </c>
      <c r="DC828" s="8" t="n">
        <v>1</v>
      </c>
      <c r="DD828" s="8" t="n">
        <v>32</v>
      </c>
      <c r="DE828" s="8" t="n">
        <v>15</v>
      </c>
      <c r="DF828" s="8" t="n">
        <v>4</v>
      </c>
      <c r="DG828" s="8" t="n">
        <v>0</v>
      </c>
      <c r="DH828" s="8" t="n">
        <v>40</v>
      </c>
      <c r="DI828" s="8" t="n">
        <v>18</v>
      </c>
      <c r="DJ828" s="8" t="n">
        <v>6</v>
      </c>
      <c r="DK828" s="8" t="n">
        <v>18</v>
      </c>
      <c r="DL828" s="8" t="n">
        <v>18</v>
      </c>
      <c r="DM828" s="8" t="n">
        <v>0</v>
      </c>
      <c r="DN828" s="8" t="n">
        <v>6</v>
      </c>
      <c r="DO828" s="8" t="n">
        <v>6</v>
      </c>
      <c r="DP828" s="8" t="n">
        <v>0</v>
      </c>
      <c r="DQ828" s="8" t="n">
        <f aca="false">DJ828-DI828</f>
        <v>-12</v>
      </c>
      <c r="DR828" s="19" t="n">
        <v>-0.993</v>
      </c>
      <c r="DS828" s="8" t="n">
        <v>18</v>
      </c>
      <c r="DT828" s="8" t="n">
        <v>0</v>
      </c>
      <c r="DU828" s="8" t="n">
        <v>0</v>
      </c>
      <c r="DV828" s="8" t="n">
        <v>0</v>
      </c>
      <c r="DW828" s="8" t="n">
        <v>0</v>
      </c>
      <c r="DX828" s="8" t="n">
        <v>1288</v>
      </c>
      <c r="DY828" s="8" t="n">
        <v>1768</v>
      </c>
      <c r="DZ828" s="8" t="n">
        <v>1004</v>
      </c>
      <c r="EA828" s="8" t="n">
        <v>1336</v>
      </c>
      <c r="EB828" s="8" t="n">
        <v>713</v>
      </c>
      <c r="EC828" s="8" t="n">
        <v>981</v>
      </c>
      <c r="ED828" s="8" t="n">
        <v>63.04</v>
      </c>
      <c r="EE828" s="8" t="n">
        <v>91.45</v>
      </c>
      <c r="EF828" s="8" t="n">
        <v>68</v>
      </c>
      <c r="EG828" s="8" t="n">
        <v>103</v>
      </c>
      <c r="EH828" s="12" t="n">
        <f aca="false">EF828/EB828</f>
        <v>0.0953716690042076</v>
      </c>
      <c r="EI828" s="20" t="n">
        <f aca="false">1-EG828/EC828</f>
        <v>0.895005096839959</v>
      </c>
      <c r="EJ828" s="21" t="n">
        <f aca="false">EH828+EI828</f>
        <v>0.990376765844167</v>
      </c>
      <c r="EK828" s="8" t="n">
        <v>1312</v>
      </c>
      <c r="EL828" s="8" t="n">
        <v>1790</v>
      </c>
      <c r="EM828" s="8" t="n">
        <v>1025</v>
      </c>
      <c r="EN828" s="8" t="n">
        <v>1349</v>
      </c>
      <c r="EO828" s="8" t="n">
        <v>726</v>
      </c>
      <c r="EP828" s="8" t="n">
        <v>991</v>
      </c>
      <c r="EQ828" s="8" t="n">
        <v>68</v>
      </c>
      <c r="ER828" s="8" t="n">
        <v>105</v>
      </c>
      <c r="ES828" s="8" t="n">
        <v>636</v>
      </c>
      <c r="ET828" s="8" t="n">
        <v>916</v>
      </c>
      <c r="EU828" s="8" t="n">
        <v>246</v>
      </c>
      <c r="EV828" s="8" t="n">
        <v>333</v>
      </c>
      <c r="EW828" s="8" t="n">
        <v>40</v>
      </c>
      <c r="EX828" s="8" t="n">
        <v>56</v>
      </c>
      <c r="EY828" s="8" t="n">
        <v>96</v>
      </c>
      <c r="EZ828" s="8" t="n">
        <v>94</v>
      </c>
      <c r="FA828" s="8" t="n">
        <v>0.6</v>
      </c>
      <c r="FB828" s="8" t="n">
        <v>3.4</v>
      </c>
      <c r="FC828" s="8" t="n">
        <v>4</v>
      </c>
      <c r="FD828" s="19" t="n">
        <v>11.55</v>
      </c>
      <c r="FE828" s="18" t="n">
        <f aca="false">FD828/V828</f>
        <v>0.15</v>
      </c>
      <c r="FF828" s="8" t="n">
        <v>2.4994</v>
      </c>
      <c r="FG828" s="8" t="n">
        <v>0.1</v>
      </c>
      <c r="FH828" s="8" t="n">
        <v>-0.79</v>
      </c>
      <c r="FI828" s="8" t="n">
        <v>-0.69</v>
      </c>
      <c r="FJ828" s="8" t="n">
        <v>2</v>
      </c>
      <c r="FK828" s="8" t="n">
        <v>0</v>
      </c>
      <c r="FL828" s="8" t="n">
        <v>0</v>
      </c>
      <c r="FM828" s="8" t="n">
        <f aca="false">BL828+BS828+AH828+DT828</f>
        <v>185</v>
      </c>
      <c r="FN828" s="19" t="n">
        <f aca="false">IF(DS828&gt;0,(BL828+BR828)/DS828,0)</f>
        <v>1.94444444444444</v>
      </c>
      <c r="FO828" s="12" t="n">
        <v>0.0472138699</v>
      </c>
      <c r="FP828" s="19" t="n">
        <f aca="false">Z828-AH828/10</f>
        <v>12.4</v>
      </c>
      <c r="FQ828" s="19" t="n">
        <f aca="false">Z828+DR828/5</f>
        <v>15.8014</v>
      </c>
      <c r="FR828" s="19" t="n">
        <f aca="false">(DX828+DY828)/AL828*60</f>
        <v>116.847116101528</v>
      </c>
      <c r="FS828" s="8" t="n">
        <v>6</v>
      </c>
      <c r="FT828" s="17" t="s">
        <v>563</v>
      </c>
      <c r="FU828" s="8" t="n">
        <v>272</v>
      </c>
      <c r="FV828" s="22"/>
      <c r="FW828" s="17" t="s">
        <v>280</v>
      </c>
      <c r="FX828" s="23" t="n">
        <v>4000000</v>
      </c>
      <c r="FY828" s="23" t="n">
        <v>3166667</v>
      </c>
      <c r="FZ828" s="8" t="n">
        <v>971</v>
      </c>
      <c r="GA828" s="8" t="n">
        <v>87</v>
      </c>
      <c r="GB828" s="8" t="n">
        <v>207</v>
      </c>
      <c r="GC828" s="8" t="n">
        <v>294</v>
      </c>
      <c r="GD828" s="8" t="n">
        <v>17</v>
      </c>
      <c r="GE828" s="8" t="n">
        <v>616</v>
      </c>
      <c r="GF828" s="8" t="n">
        <v>1351</v>
      </c>
      <c r="GG828" s="8" t="n">
        <v>20077</v>
      </c>
      <c r="GH828" s="8" t="n">
        <v>17.4</v>
      </c>
      <c r="GI828" s="8" t="n">
        <v>43.3</v>
      </c>
      <c r="GJ828" s="8" t="n">
        <v>60.7</v>
      </c>
      <c r="GK828" s="8" t="n">
        <f aca="false">Z828-AH828/10</f>
        <v>12.4</v>
      </c>
      <c r="GL828" s="22"/>
      <c r="GM828" s="22"/>
      <c r="GN828" s="22"/>
      <c r="GO828" s="22"/>
      <c r="GP828" s="22"/>
    </row>
    <row r="829" customFormat="false" ht="13.65" hidden="false" customHeight="true" outlineLevel="0" collapsed="false">
      <c r="A829" s="16" t="n">
        <v>31785</v>
      </c>
      <c r="B829" s="17" t="s">
        <v>3734</v>
      </c>
      <c r="C829" s="17" t="s">
        <v>1290</v>
      </c>
      <c r="D829" s="17" t="s">
        <v>283</v>
      </c>
      <c r="E829" s="17" t="s">
        <v>283</v>
      </c>
      <c r="F829" s="8" t="n">
        <v>73</v>
      </c>
      <c r="G829" s="8" t="n">
        <v>205</v>
      </c>
      <c r="H829" s="8" t="n">
        <v>2006</v>
      </c>
      <c r="I829" s="8" t="n">
        <v>1</v>
      </c>
      <c r="J829" s="8" t="n">
        <v>17</v>
      </c>
      <c r="K829" s="17" t="s">
        <v>273</v>
      </c>
      <c r="L829" s="8" t="n">
        <v>2008</v>
      </c>
      <c r="M829" s="8" t="n">
        <v>31</v>
      </c>
      <c r="N829" s="8" t="n">
        <v>10</v>
      </c>
      <c r="O829" s="8" t="n">
        <v>8473453</v>
      </c>
      <c r="P829" s="17" t="s">
        <v>3735</v>
      </c>
      <c r="Q829" s="17" t="s">
        <v>3736</v>
      </c>
      <c r="R829" s="17" t="s">
        <v>3737</v>
      </c>
      <c r="S829" s="17" t="s">
        <v>3730</v>
      </c>
      <c r="T829" s="17" t="s">
        <v>313</v>
      </c>
      <c r="U829" s="17" t="s">
        <v>351</v>
      </c>
      <c r="V829" s="8" t="n">
        <v>68</v>
      </c>
      <c r="W829" s="8" t="n">
        <v>14</v>
      </c>
      <c r="X829" s="8" t="n">
        <v>12</v>
      </c>
      <c r="Y829" s="8" t="n">
        <v>10</v>
      </c>
      <c r="Z829" s="8" t="n">
        <v>26</v>
      </c>
      <c r="AA829" s="8" t="n">
        <v>8</v>
      </c>
      <c r="AB829" s="8" t="n">
        <v>66</v>
      </c>
      <c r="AC829" s="18" t="n">
        <f aca="false">Z829/V829</f>
        <v>0.382352941176471</v>
      </c>
      <c r="AD829" s="19" t="n">
        <f aca="false">IF(FZ829&gt;V829,Z829-V829*(GC829-Z829)/(FZ829-V829),0)</f>
        <v>10.8142292490119</v>
      </c>
      <c r="AE829" s="19" t="n">
        <v>10.546</v>
      </c>
      <c r="AF829" s="8" t="n">
        <v>-6</v>
      </c>
      <c r="AG829" s="8" t="n">
        <v>0.6</v>
      </c>
      <c r="AH829" s="8" t="n">
        <v>25</v>
      </c>
      <c r="AI829" s="8" t="n">
        <v>1435</v>
      </c>
      <c r="AJ829" s="8" t="n">
        <v>62157</v>
      </c>
      <c r="AK829" s="19" t="n">
        <v>1035.95</v>
      </c>
      <c r="AL829" s="8" t="n">
        <v>1035.95</v>
      </c>
      <c r="AM829" s="8" t="n">
        <v>1036</v>
      </c>
      <c r="AN829" s="18" t="n">
        <f aca="false">AJ829/60/V829</f>
        <v>15.2345588235294</v>
      </c>
      <c r="AO829" s="8" t="n">
        <v>25.21</v>
      </c>
      <c r="AP829" s="12" t="n">
        <f aca="false">IF(EF829&gt;0,Z829/EF829,0)</f>
        <v>0.764705882352941</v>
      </c>
      <c r="AQ829" s="8" t="n">
        <v>230</v>
      </c>
      <c r="AR829" s="8" t="n">
        <v>230</v>
      </c>
      <c r="AS829" s="8" t="n">
        <v>230</v>
      </c>
      <c r="AT829" s="8" t="n">
        <v>184</v>
      </c>
      <c r="AU829" s="8" t="n">
        <v>184</v>
      </c>
      <c r="AV829" s="8" t="n">
        <v>134</v>
      </c>
      <c r="AW829" s="8" t="n">
        <v>123</v>
      </c>
      <c r="AX829" s="8" t="n">
        <v>58</v>
      </c>
      <c r="AY829" s="8" t="n">
        <v>13</v>
      </c>
      <c r="AZ829" s="8" t="n">
        <v>20</v>
      </c>
      <c r="BA829" s="8" t="n">
        <f aca="false">AY829+AZ829</f>
        <v>33</v>
      </c>
      <c r="BB829" s="8" t="n">
        <v>12.12</v>
      </c>
      <c r="BC829" s="8" t="n">
        <v>33.6194</v>
      </c>
      <c r="BD829" s="19" t="n">
        <v>259.1</v>
      </c>
      <c r="BE829" s="19" t="n">
        <v>15.0065157584826</v>
      </c>
      <c r="BF829" s="19" t="n">
        <f aca="false">AQ829+BD829</f>
        <v>489.1</v>
      </c>
      <c r="BG829" s="19" t="n">
        <f aca="false">IF(AL829&gt;0,BF829/AL829*60,0)</f>
        <v>28.3276219894783</v>
      </c>
      <c r="BH829" s="8" t="n">
        <v>260</v>
      </c>
      <c r="BI829" s="8" t="n">
        <v>265</v>
      </c>
      <c r="BJ829" s="8" t="n">
        <v>362</v>
      </c>
      <c r="BK829" s="12" t="n">
        <f aca="false">BH829/(BH829+BJ829)</f>
        <v>0.418006430868167</v>
      </c>
      <c r="BL829" s="8" t="n">
        <v>125</v>
      </c>
      <c r="BM829" s="8" t="n">
        <v>125</v>
      </c>
      <c r="BN829" s="8" t="n">
        <v>92</v>
      </c>
      <c r="BO829" s="8" t="n">
        <f aca="false">BM829-BN829</f>
        <v>33</v>
      </c>
      <c r="BP829" s="8" t="n">
        <v>50</v>
      </c>
      <c r="BQ829" s="8" t="n">
        <v>14</v>
      </c>
      <c r="BR829" s="8" t="n">
        <v>19</v>
      </c>
      <c r="BS829" s="8" t="n">
        <v>32</v>
      </c>
      <c r="BT829" s="12" t="n">
        <f aca="false">BS829/(EA829+BS829)</f>
        <v>0.0398009950248756</v>
      </c>
      <c r="BU829" s="8" t="n">
        <v>47</v>
      </c>
      <c r="BV829" s="8" t="n">
        <v>62</v>
      </c>
      <c r="BW829" s="12" t="n">
        <f aca="false">IF(BU829+BV829&gt;0,BU829/(BU829+BV829),0)</f>
        <v>0.431192660550459</v>
      </c>
      <c r="BX829" s="8" t="n">
        <v>16</v>
      </c>
      <c r="BY829" s="8" t="n">
        <v>12</v>
      </c>
      <c r="BZ829" s="8" t="n">
        <v>14</v>
      </c>
      <c r="CA829" s="8" t="n">
        <v>11</v>
      </c>
      <c r="CB829" s="8" t="n">
        <v>17</v>
      </c>
      <c r="CC829" s="8" t="n">
        <v>39</v>
      </c>
      <c r="CD829" s="8" t="n">
        <v>17</v>
      </c>
      <c r="CE829" s="8" t="n">
        <v>26</v>
      </c>
      <c r="CF829" s="8" t="n">
        <v>12</v>
      </c>
      <c r="CG829" s="8" t="n">
        <v>12</v>
      </c>
      <c r="CH829" s="8" t="n">
        <v>28</v>
      </c>
      <c r="CI829" s="8" t="n">
        <v>41</v>
      </c>
      <c r="CJ829" s="8" t="n">
        <v>0</v>
      </c>
      <c r="CK829" s="8" t="n">
        <v>0</v>
      </c>
      <c r="CL829" s="8" t="n">
        <v>1</v>
      </c>
      <c r="CM829" s="8" t="n">
        <v>3</v>
      </c>
      <c r="CN829" s="8" t="n">
        <v>2</v>
      </c>
      <c r="CO829" s="8" t="n">
        <v>0</v>
      </c>
      <c r="CP829" s="8" t="n">
        <v>0</v>
      </c>
      <c r="CQ829" s="8" t="n">
        <v>6</v>
      </c>
      <c r="CR829" s="8" t="n">
        <v>1</v>
      </c>
      <c r="CS829" s="8" t="n">
        <v>0</v>
      </c>
      <c r="CT829" s="8" t="n">
        <v>2</v>
      </c>
      <c r="CU829" s="8" t="n">
        <v>0</v>
      </c>
      <c r="CV829" s="8" t="n">
        <v>0</v>
      </c>
      <c r="CW829" s="8" t="n">
        <v>5</v>
      </c>
      <c r="CX829" s="8" t="n">
        <v>0</v>
      </c>
      <c r="CY829" s="8" t="n">
        <v>1</v>
      </c>
      <c r="CZ829" s="8" t="n">
        <v>4</v>
      </c>
      <c r="DA829" s="8" t="n">
        <v>45</v>
      </c>
      <c r="DB829" s="8" t="n">
        <v>16</v>
      </c>
      <c r="DC829" s="8" t="n">
        <v>3</v>
      </c>
      <c r="DD829" s="8" t="n">
        <v>2</v>
      </c>
      <c r="DE829" s="8" t="n">
        <v>20</v>
      </c>
      <c r="DF829" s="8" t="n">
        <v>8</v>
      </c>
      <c r="DG829" s="8" t="n">
        <v>4</v>
      </c>
      <c r="DH829" s="8" t="n">
        <v>81</v>
      </c>
      <c r="DI829" s="8" t="n">
        <v>11</v>
      </c>
      <c r="DJ829" s="8" t="n">
        <v>8</v>
      </c>
      <c r="DK829" s="8" t="n">
        <v>11</v>
      </c>
      <c r="DL829" s="8" t="n">
        <v>10</v>
      </c>
      <c r="DM829" s="8" t="n">
        <v>1</v>
      </c>
      <c r="DN829" s="8" t="n">
        <v>8</v>
      </c>
      <c r="DO829" s="8" t="n">
        <v>7</v>
      </c>
      <c r="DP829" s="8" t="n">
        <v>1</v>
      </c>
      <c r="DQ829" s="8" t="n">
        <f aca="false">DJ829-DI829</f>
        <v>-3</v>
      </c>
      <c r="DR829" s="19" t="n">
        <v>-3.41</v>
      </c>
      <c r="DS829" s="8" t="n">
        <v>10</v>
      </c>
      <c r="DT829" s="8" t="n">
        <v>1</v>
      </c>
      <c r="DU829" s="8" t="n">
        <v>0</v>
      </c>
      <c r="DV829" s="8" t="n">
        <v>0</v>
      </c>
      <c r="DW829" s="8" t="n">
        <v>0</v>
      </c>
      <c r="DX829" s="8" t="n">
        <v>895</v>
      </c>
      <c r="DY829" s="8" t="n">
        <v>1039</v>
      </c>
      <c r="DZ829" s="8" t="n">
        <v>672</v>
      </c>
      <c r="EA829" s="8" t="n">
        <v>772</v>
      </c>
      <c r="EB829" s="8" t="n">
        <v>465</v>
      </c>
      <c r="EC829" s="8" t="n">
        <v>529</v>
      </c>
      <c r="ED829" s="8" t="n">
        <v>40.6</v>
      </c>
      <c r="EE829" s="8" t="n">
        <v>51.47</v>
      </c>
      <c r="EF829" s="8" t="n">
        <v>34</v>
      </c>
      <c r="EG829" s="8" t="n">
        <v>45</v>
      </c>
      <c r="EH829" s="12" t="n">
        <f aca="false">EF829/EB829</f>
        <v>0.0731182795698925</v>
      </c>
      <c r="EI829" s="20" t="n">
        <f aca="false">1-EG829/EC829</f>
        <v>0.914933837429112</v>
      </c>
      <c r="EJ829" s="21" t="n">
        <f aca="false">EH829+EI829</f>
        <v>0.988052116999004</v>
      </c>
      <c r="EK829" s="8" t="n">
        <v>896</v>
      </c>
      <c r="EL829" s="8" t="n">
        <v>1039</v>
      </c>
      <c r="EM829" s="8" t="n">
        <v>672</v>
      </c>
      <c r="EN829" s="8" t="n">
        <v>772</v>
      </c>
      <c r="EO829" s="8" t="n">
        <v>465</v>
      </c>
      <c r="EP829" s="8" t="n">
        <v>530</v>
      </c>
      <c r="EQ829" s="8" t="n">
        <v>34</v>
      </c>
      <c r="ER829" s="8" t="n">
        <v>45</v>
      </c>
      <c r="ES829" s="8" t="n">
        <v>434</v>
      </c>
      <c r="ET829" s="8" t="n">
        <v>529</v>
      </c>
      <c r="EU829" s="8" t="n">
        <v>165</v>
      </c>
      <c r="EV829" s="8" t="n">
        <v>195</v>
      </c>
      <c r="EW829" s="8" t="n">
        <v>22</v>
      </c>
      <c r="EX829" s="8" t="n">
        <v>21</v>
      </c>
      <c r="EY829" s="8" t="n">
        <v>86</v>
      </c>
      <c r="EZ829" s="8" t="n">
        <v>63</v>
      </c>
      <c r="FA829" s="8" t="n">
        <v>1.2</v>
      </c>
      <c r="FB829" s="8" t="n">
        <v>1.1</v>
      </c>
      <c r="FC829" s="8" t="n">
        <v>2.2</v>
      </c>
      <c r="FD829" s="19" t="n">
        <v>28.9</v>
      </c>
      <c r="FE829" s="18" t="n">
        <f aca="false">FD829/V829</f>
        <v>0.425</v>
      </c>
      <c r="FF829" s="8" t="n">
        <v>2.3912</v>
      </c>
      <c r="FG829" s="8" t="n">
        <v>0.08</v>
      </c>
      <c r="FH829" s="8" t="n">
        <v>-0.03</v>
      </c>
      <c r="FI829" s="8" t="n">
        <v>0.05</v>
      </c>
      <c r="FJ829" s="8" t="n">
        <v>2</v>
      </c>
      <c r="FK829" s="8" t="n">
        <v>1</v>
      </c>
      <c r="FL829" s="8" t="n">
        <v>1</v>
      </c>
      <c r="FM829" s="8" t="n">
        <f aca="false">BL829+BS829+AH829+DT829</f>
        <v>183</v>
      </c>
      <c r="FN829" s="19" t="n">
        <f aca="false">IF(DS829&gt;0,(BL829+BR829)/DS829,0)</f>
        <v>14.4</v>
      </c>
      <c r="FO829" s="12" t="n">
        <v>0.0757056186</v>
      </c>
      <c r="FP829" s="19" t="n">
        <f aca="false">Z829-AH829/10</f>
        <v>23.5</v>
      </c>
      <c r="FQ829" s="19" t="n">
        <f aca="false">Z829+DR829/5</f>
        <v>25.318</v>
      </c>
      <c r="FR829" s="19" t="n">
        <f aca="false">(DX829+DY829)/AL829*60</f>
        <v>112.01312804672</v>
      </c>
      <c r="FS829" s="8" t="n">
        <v>6</v>
      </c>
      <c r="FT829" s="17" t="s">
        <v>3738</v>
      </c>
      <c r="FU829" s="8" t="n">
        <v>244</v>
      </c>
      <c r="FV829" s="22"/>
      <c r="FW829" s="17" t="s">
        <v>280</v>
      </c>
      <c r="FX829" s="23" t="n">
        <v>2000000</v>
      </c>
      <c r="FY829" s="23" t="n">
        <v>2000000</v>
      </c>
      <c r="FZ829" s="8" t="n">
        <v>574</v>
      </c>
      <c r="GA829" s="8" t="n">
        <v>61</v>
      </c>
      <c r="GB829" s="8" t="n">
        <v>78</v>
      </c>
      <c r="GC829" s="8" t="n">
        <v>139</v>
      </c>
      <c r="GD829" s="8" t="n">
        <v>-27</v>
      </c>
      <c r="GE829" s="8" t="n">
        <v>146</v>
      </c>
      <c r="GF829" s="8" t="n">
        <v>1014</v>
      </c>
      <c r="GG829" s="8" t="n">
        <v>7921</v>
      </c>
      <c r="GH829" s="8" t="n">
        <v>-0.4</v>
      </c>
      <c r="GI829" s="8" t="n">
        <v>9.1</v>
      </c>
      <c r="GJ829" s="8" t="n">
        <v>8.7</v>
      </c>
      <c r="GK829" s="8" t="n">
        <f aca="false">Z829-AH829/10</f>
        <v>23.5</v>
      </c>
      <c r="GL829" s="22"/>
      <c r="GM829" s="22"/>
      <c r="GN829" s="22"/>
      <c r="GO829" s="22"/>
      <c r="GP829" s="22"/>
    </row>
    <row r="830" customFormat="false" ht="13.65" hidden="false" customHeight="true" outlineLevel="0" collapsed="false">
      <c r="A830" s="16" t="n">
        <v>34897</v>
      </c>
      <c r="B830" s="17" t="s">
        <v>271</v>
      </c>
      <c r="C830" s="17" t="s">
        <v>272</v>
      </c>
      <c r="D830" s="17" t="s">
        <v>262</v>
      </c>
      <c r="E830" s="17" t="s">
        <v>262</v>
      </c>
      <c r="F830" s="8" t="n">
        <v>70</v>
      </c>
      <c r="G830" s="8" t="n">
        <v>180</v>
      </c>
      <c r="H830" s="22"/>
      <c r="I830" s="22"/>
      <c r="J830" s="22"/>
      <c r="K830" s="17" t="s">
        <v>263</v>
      </c>
      <c r="L830" s="8" t="n">
        <v>2017</v>
      </c>
      <c r="M830" s="8" t="n">
        <v>22</v>
      </c>
      <c r="N830" s="8" t="n">
        <v>1</v>
      </c>
      <c r="O830" s="8" t="n">
        <v>8477634</v>
      </c>
      <c r="P830" s="17" t="s">
        <v>3739</v>
      </c>
      <c r="Q830" s="17" t="s">
        <v>3740</v>
      </c>
      <c r="R830" s="17" t="s">
        <v>1223</v>
      </c>
      <c r="S830" s="17" t="s">
        <v>3730</v>
      </c>
      <c r="T830" s="17" t="s">
        <v>278</v>
      </c>
      <c r="U830" s="17" t="s">
        <v>294</v>
      </c>
      <c r="V830" s="8" t="n">
        <v>8</v>
      </c>
      <c r="W830" s="8" t="n">
        <v>1</v>
      </c>
      <c r="X830" s="8" t="n">
        <v>2</v>
      </c>
      <c r="Y830" s="8" t="n">
        <v>0</v>
      </c>
      <c r="Z830" s="8" t="n">
        <v>3</v>
      </c>
      <c r="AA830" s="8" t="n">
        <v>24</v>
      </c>
      <c r="AB830" s="8" t="n">
        <v>62</v>
      </c>
      <c r="AC830" s="18" t="n">
        <f aca="false">Z830/V830</f>
        <v>0.375</v>
      </c>
      <c r="AD830" s="19" t="n">
        <f aca="false">IF(FZ830&gt;V830,Z830-V830*(GC830-Z830)/(FZ830-V830),0)</f>
        <v>0</v>
      </c>
      <c r="AE830" s="19" t="n">
        <v>1.094</v>
      </c>
      <c r="AF830" s="8" t="n">
        <v>5</v>
      </c>
      <c r="AG830" s="8" t="n">
        <v>-2.9</v>
      </c>
      <c r="AH830" s="8" t="n">
        <v>0</v>
      </c>
      <c r="AI830" s="8" t="n">
        <v>162</v>
      </c>
      <c r="AJ830" s="8" t="n">
        <v>6833</v>
      </c>
      <c r="AK830" s="19" t="n">
        <v>113.88333333333</v>
      </c>
      <c r="AL830" s="8" t="n">
        <v>113.88</v>
      </c>
      <c r="AM830" s="8" t="n">
        <v>114</v>
      </c>
      <c r="AN830" s="18" t="n">
        <f aca="false">AJ830/60/V830</f>
        <v>14.2354166666667</v>
      </c>
      <c r="AO830" s="8" t="n">
        <v>24.15</v>
      </c>
      <c r="AP830" s="12" t="n">
        <f aca="false">IF(EF830&gt;0,Z830/EF830,0)</f>
        <v>0.5</v>
      </c>
      <c r="AQ830" s="8" t="n">
        <v>14</v>
      </c>
      <c r="AR830" s="8" t="n">
        <v>14</v>
      </c>
      <c r="AS830" s="8" t="n">
        <v>14</v>
      </c>
      <c r="AT830" s="8" t="n">
        <v>9</v>
      </c>
      <c r="AU830" s="8" t="n">
        <v>9</v>
      </c>
      <c r="AV830" s="8" t="n">
        <v>5</v>
      </c>
      <c r="AW830" s="8" t="n">
        <v>4</v>
      </c>
      <c r="AX830" s="8" t="n">
        <v>0</v>
      </c>
      <c r="AY830" s="8" t="n">
        <v>0</v>
      </c>
      <c r="AZ830" s="8" t="n">
        <v>1</v>
      </c>
      <c r="BA830" s="8" t="n">
        <f aca="false">AY830+AZ830</f>
        <v>1</v>
      </c>
      <c r="BB830" s="8" t="n">
        <v>0.22</v>
      </c>
      <c r="BC830" s="8" t="n">
        <v>56.4</v>
      </c>
      <c r="BD830" s="19" t="n">
        <v>0</v>
      </c>
      <c r="BE830" s="19" t="n">
        <v>0</v>
      </c>
      <c r="BF830" s="19" t="n">
        <f aca="false">AQ830+BD830</f>
        <v>14</v>
      </c>
      <c r="BG830" s="19" t="n">
        <f aca="false">IF(AL830&gt;0,BF830/AL830*60,0)</f>
        <v>7.37618545837724</v>
      </c>
      <c r="BH830" s="8" t="n">
        <v>47</v>
      </c>
      <c r="BI830" s="8" t="n">
        <v>40</v>
      </c>
      <c r="BJ830" s="8" t="n">
        <v>27</v>
      </c>
      <c r="BK830" s="12" t="n">
        <f aca="false">BH830/(BH830+BJ830)</f>
        <v>0.635135135135135</v>
      </c>
      <c r="BL830" s="8" t="n">
        <v>6</v>
      </c>
      <c r="BM830" s="8" t="n">
        <v>6</v>
      </c>
      <c r="BN830" s="8" t="n">
        <v>13</v>
      </c>
      <c r="BO830" s="8" t="n">
        <f aca="false">BM830-BN830</f>
        <v>-7</v>
      </c>
      <c r="BP830" s="8" t="n">
        <v>4</v>
      </c>
      <c r="BQ830" s="8" t="n">
        <v>3</v>
      </c>
      <c r="BR830" s="8" t="n">
        <v>3</v>
      </c>
      <c r="BS830" s="8" t="n">
        <v>9</v>
      </c>
      <c r="BT830" s="12" t="n">
        <f aca="false">BS830/(EA830+BS830)</f>
        <v>0.079646017699115</v>
      </c>
      <c r="BU830" s="8" t="n">
        <v>0</v>
      </c>
      <c r="BV830" s="8" t="n">
        <v>0</v>
      </c>
      <c r="BW830" s="12" t="n">
        <f aca="false">IF(BU830+BV830&gt;0,BU830/(BU830+BV830),0)</f>
        <v>0</v>
      </c>
      <c r="BX830" s="8" t="n">
        <v>0</v>
      </c>
      <c r="BY830" s="8" t="n">
        <v>0</v>
      </c>
      <c r="BZ830" s="8" t="n">
        <v>0</v>
      </c>
      <c r="CA830" s="8" t="n">
        <v>0</v>
      </c>
      <c r="CB830" s="8" t="n">
        <v>0</v>
      </c>
      <c r="CC830" s="8" t="n">
        <v>0</v>
      </c>
      <c r="CD830" s="8" t="n">
        <v>0</v>
      </c>
      <c r="CE830" s="8" t="n">
        <v>0</v>
      </c>
      <c r="CF830" s="8" t="n">
        <v>0</v>
      </c>
      <c r="CG830" s="8" t="n">
        <v>0</v>
      </c>
      <c r="CH830" s="8" t="n">
        <v>0</v>
      </c>
      <c r="CI830" s="8" t="n">
        <v>0</v>
      </c>
      <c r="CJ830" s="8" t="n">
        <v>0</v>
      </c>
      <c r="CK830" s="8" t="n">
        <v>0</v>
      </c>
      <c r="CL830" s="8" t="n">
        <v>1</v>
      </c>
      <c r="CM830" s="8" t="n">
        <v>0</v>
      </c>
      <c r="CN830" s="8" t="n">
        <v>0</v>
      </c>
      <c r="CO830" s="8" t="n">
        <v>0</v>
      </c>
      <c r="CP830" s="8" t="n">
        <v>0</v>
      </c>
      <c r="CQ830" s="8" t="n">
        <v>0</v>
      </c>
      <c r="CR830" s="8" t="n">
        <v>0</v>
      </c>
      <c r="CS830" s="8" t="n">
        <v>1</v>
      </c>
      <c r="CT830" s="8" t="n">
        <v>0</v>
      </c>
      <c r="CU830" s="8" t="n">
        <v>0</v>
      </c>
      <c r="CV830" s="8" t="n">
        <v>0</v>
      </c>
      <c r="CW830" s="8" t="n">
        <v>0</v>
      </c>
      <c r="CX830" s="8" t="n">
        <v>0</v>
      </c>
      <c r="CY830" s="8" t="n">
        <v>0</v>
      </c>
      <c r="CZ830" s="8" t="n">
        <v>0</v>
      </c>
      <c r="DA830" s="8" t="n">
        <v>4</v>
      </c>
      <c r="DB830" s="8" t="n">
        <v>0</v>
      </c>
      <c r="DC830" s="8" t="n">
        <v>0</v>
      </c>
      <c r="DD830" s="8" t="n">
        <v>4</v>
      </c>
      <c r="DE830" s="8" t="n">
        <v>1</v>
      </c>
      <c r="DF830" s="8" t="n">
        <v>0</v>
      </c>
      <c r="DG830" s="8" t="n">
        <v>0</v>
      </c>
      <c r="DH830" s="8" t="n">
        <v>0</v>
      </c>
      <c r="DI830" s="8" t="n">
        <v>0</v>
      </c>
      <c r="DJ830" s="8" t="n">
        <v>1</v>
      </c>
      <c r="DK830" s="8" t="n">
        <v>0</v>
      </c>
      <c r="DL830" s="8" t="n">
        <v>0</v>
      </c>
      <c r="DM830" s="8" t="n">
        <v>0</v>
      </c>
      <c r="DN830" s="8" t="n">
        <v>1</v>
      </c>
      <c r="DO830" s="8" t="n">
        <v>1</v>
      </c>
      <c r="DP830" s="8" t="n">
        <v>0</v>
      </c>
      <c r="DQ830" s="8" t="n">
        <f aca="false">DJ830-DI830</f>
        <v>1</v>
      </c>
      <c r="DR830" s="19" t="n">
        <v>1.526</v>
      </c>
      <c r="DS830" s="8" t="n">
        <v>0</v>
      </c>
      <c r="DT830" s="8" t="n">
        <v>0</v>
      </c>
      <c r="DU830" s="8" t="n">
        <v>0</v>
      </c>
      <c r="DV830" s="8" t="n">
        <v>0</v>
      </c>
      <c r="DW830" s="8" t="n">
        <v>0</v>
      </c>
      <c r="DX830" s="8" t="n">
        <v>95</v>
      </c>
      <c r="DY830" s="8" t="n">
        <v>126</v>
      </c>
      <c r="DZ830" s="8" t="n">
        <v>75</v>
      </c>
      <c r="EA830" s="8" t="n">
        <v>104</v>
      </c>
      <c r="EB830" s="8" t="n">
        <v>52</v>
      </c>
      <c r="EC830" s="8" t="n">
        <v>75</v>
      </c>
      <c r="ED830" s="8" t="n">
        <v>4</v>
      </c>
      <c r="EE830" s="8" t="n">
        <v>6.42</v>
      </c>
      <c r="EF830" s="8" t="n">
        <v>6</v>
      </c>
      <c r="EG830" s="8" t="n">
        <v>1</v>
      </c>
      <c r="EH830" s="12" t="n">
        <f aca="false">EF830/EB830</f>
        <v>0.115384615384615</v>
      </c>
      <c r="EI830" s="20" t="n">
        <f aca="false">1-EG830/EC830</f>
        <v>0.986666666666667</v>
      </c>
      <c r="EJ830" s="21" t="n">
        <f aca="false">EH830+EI830</f>
        <v>1.10205128205128</v>
      </c>
      <c r="EK830" s="8" t="n">
        <v>94</v>
      </c>
      <c r="EL830" s="8" t="n">
        <v>126</v>
      </c>
      <c r="EM830" s="8" t="n">
        <v>74</v>
      </c>
      <c r="EN830" s="8" t="n">
        <v>104</v>
      </c>
      <c r="EO830" s="8" t="n">
        <v>52</v>
      </c>
      <c r="EP830" s="8" t="n">
        <v>75</v>
      </c>
      <c r="EQ830" s="8" t="n">
        <v>6</v>
      </c>
      <c r="ER830" s="8" t="n">
        <v>1</v>
      </c>
      <c r="ES830" s="8" t="n">
        <v>43</v>
      </c>
      <c r="ET830" s="8" t="n">
        <v>63</v>
      </c>
      <c r="EU830" s="8" t="n">
        <v>15</v>
      </c>
      <c r="EV830" s="8" t="n">
        <v>27</v>
      </c>
      <c r="EW830" s="8" t="n">
        <v>3</v>
      </c>
      <c r="EX830" s="8" t="n">
        <v>1</v>
      </c>
      <c r="EY830" s="8" t="n">
        <v>1</v>
      </c>
      <c r="EZ830" s="8" t="n">
        <v>6</v>
      </c>
      <c r="FA830" s="8" t="n">
        <v>0.3</v>
      </c>
      <c r="FB830" s="8" t="n">
        <v>0.7</v>
      </c>
      <c r="FC830" s="8" t="n">
        <v>1</v>
      </c>
      <c r="FD830" s="19" t="n">
        <v>1.88</v>
      </c>
      <c r="FE830" s="18" t="n">
        <f aca="false">FD830/V830</f>
        <v>0.235</v>
      </c>
      <c r="FF830" s="8" t="n">
        <v>0.1357</v>
      </c>
      <c r="FG830" s="8" t="n">
        <v>0.01</v>
      </c>
      <c r="FH830" s="8" t="n">
        <v>-0.05</v>
      </c>
      <c r="FI830" s="8" t="n">
        <v>-0.05</v>
      </c>
      <c r="FJ830" s="22"/>
      <c r="FK830" s="22"/>
      <c r="FL830" s="22"/>
      <c r="FM830" s="8" t="n">
        <f aca="false">BL830+BS830+AH830+DT830</f>
        <v>15</v>
      </c>
      <c r="FN830" s="19" t="n">
        <f aca="false">IF(DS830&gt;0,(BL830+BR830)/DS830,0)</f>
        <v>0</v>
      </c>
      <c r="FO830" s="12" t="n">
        <v>0.05</v>
      </c>
      <c r="FP830" s="19" t="n">
        <f aca="false">Z830-AH830/10</f>
        <v>3</v>
      </c>
      <c r="FQ830" s="19" t="n">
        <f aca="false">Z830+DR830/5</f>
        <v>3.3052</v>
      </c>
      <c r="FR830" s="19" t="n">
        <f aca="false">(DX830+DY830)/AL830*60</f>
        <v>116.438356164384</v>
      </c>
      <c r="FS830" s="22"/>
      <c r="FT830" s="22"/>
      <c r="FU830" s="22"/>
      <c r="FV830" s="22"/>
      <c r="FW830" s="17" t="s">
        <v>270</v>
      </c>
      <c r="FX830" s="23" t="n">
        <v>690000</v>
      </c>
      <c r="FY830" s="23" t="n">
        <v>640000</v>
      </c>
      <c r="FZ830" s="8" t="n">
        <v>8</v>
      </c>
      <c r="GA830" s="8" t="n">
        <v>1</v>
      </c>
      <c r="GB830" s="8" t="n">
        <v>2</v>
      </c>
      <c r="GC830" s="8" t="n">
        <v>3</v>
      </c>
      <c r="GD830" s="8" t="n">
        <v>5</v>
      </c>
      <c r="GE830" s="8" t="n">
        <v>0</v>
      </c>
      <c r="GF830" s="8" t="n">
        <v>5</v>
      </c>
      <c r="GG830" s="8" t="n">
        <v>114</v>
      </c>
      <c r="GH830" s="8" t="n">
        <v>0.3</v>
      </c>
      <c r="GI830" s="8" t="n">
        <v>0.7</v>
      </c>
      <c r="GJ830" s="8" t="n">
        <v>1</v>
      </c>
      <c r="GK830" s="8" t="n">
        <f aca="false">Z830-AH830/10</f>
        <v>3</v>
      </c>
      <c r="GL830" s="22"/>
      <c r="GM830" s="22"/>
      <c r="GN830" s="22"/>
      <c r="GO830" s="22"/>
      <c r="GP830" s="22"/>
    </row>
    <row r="831" customFormat="false" ht="13.65" hidden="false" customHeight="true" outlineLevel="0" collapsed="false">
      <c r="A831" s="16" t="n">
        <v>33443</v>
      </c>
      <c r="B831" s="17" t="s">
        <v>1885</v>
      </c>
      <c r="C831" s="17" t="s">
        <v>601</v>
      </c>
      <c r="D831" s="17" t="s">
        <v>283</v>
      </c>
      <c r="E831" s="17" t="s">
        <v>283</v>
      </c>
      <c r="F831" s="8" t="n">
        <v>74</v>
      </c>
      <c r="G831" s="8" t="n">
        <v>188</v>
      </c>
      <c r="H831" s="22"/>
      <c r="I831" s="22"/>
      <c r="J831" s="22"/>
      <c r="K831" s="17" t="s">
        <v>273</v>
      </c>
      <c r="L831" s="8" t="n">
        <v>2014</v>
      </c>
      <c r="M831" s="8" t="n">
        <v>26</v>
      </c>
      <c r="N831" s="8" t="n">
        <v>4</v>
      </c>
      <c r="O831" s="8" t="n">
        <v>8477845</v>
      </c>
      <c r="P831" s="17" t="s">
        <v>3741</v>
      </c>
      <c r="Q831" s="17" t="s">
        <v>3742</v>
      </c>
      <c r="R831" s="17" t="s">
        <v>1888</v>
      </c>
      <c r="S831" s="17" t="s">
        <v>3730</v>
      </c>
      <c r="T831" s="17" t="s">
        <v>278</v>
      </c>
      <c r="U831" s="17" t="s">
        <v>902</v>
      </c>
      <c r="V831" s="8" t="n">
        <v>79</v>
      </c>
      <c r="W831" s="8" t="n">
        <v>3</v>
      </c>
      <c r="X831" s="8" t="n">
        <v>13</v>
      </c>
      <c r="Y831" s="8" t="n">
        <v>5</v>
      </c>
      <c r="Z831" s="8" t="n">
        <v>16</v>
      </c>
      <c r="AA831" s="8" t="n">
        <v>14</v>
      </c>
      <c r="AB831" s="8" t="n">
        <v>49</v>
      </c>
      <c r="AC831" s="18" t="n">
        <f aca="false">Z831/V831</f>
        <v>0.20253164556962</v>
      </c>
      <c r="AD831" s="19" t="n">
        <f aca="false">IF(FZ831&gt;V831,Z831-V831*(GC831-Z831)/(FZ831-V831),0)</f>
        <v>0.5</v>
      </c>
      <c r="AE831" s="19" t="n">
        <v>5.26</v>
      </c>
      <c r="AF831" s="8" t="n">
        <v>9</v>
      </c>
      <c r="AG831" s="8" t="n">
        <v>6.5</v>
      </c>
      <c r="AH831" s="8" t="n">
        <v>20</v>
      </c>
      <c r="AI831" s="8" t="n">
        <v>1742</v>
      </c>
      <c r="AJ831" s="8" t="n">
        <v>80818</v>
      </c>
      <c r="AK831" s="19" t="n">
        <v>1346.9666666667</v>
      </c>
      <c r="AL831" s="8" t="n">
        <v>1346.87</v>
      </c>
      <c r="AM831" s="8" t="n">
        <v>1347</v>
      </c>
      <c r="AN831" s="18" t="n">
        <f aca="false">AJ831/60/V831</f>
        <v>17.0502109704641</v>
      </c>
      <c r="AO831" s="8" t="n">
        <v>28.66</v>
      </c>
      <c r="AP831" s="12" t="n">
        <f aca="false">IF(EF831&gt;0,Z831/EF831,0)</f>
        <v>0.275862068965517</v>
      </c>
      <c r="AQ831" s="8" t="n">
        <v>195</v>
      </c>
      <c r="AR831" s="8" t="n">
        <v>196</v>
      </c>
      <c r="AS831" s="8" t="n">
        <v>196</v>
      </c>
      <c r="AT831" s="8" t="n">
        <v>155</v>
      </c>
      <c r="AU831" s="8" t="n">
        <v>155</v>
      </c>
      <c r="AV831" s="8" t="n">
        <v>111</v>
      </c>
      <c r="AW831" s="8" t="n">
        <v>58</v>
      </c>
      <c r="AX831" s="8" t="n">
        <v>14</v>
      </c>
      <c r="AY831" s="8" t="n">
        <v>4</v>
      </c>
      <c r="AZ831" s="8" t="n">
        <v>9</v>
      </c>
      <c r="BA831" s="8" t="n">
        <f aca="false">AY831+AZ831</f>
        <v>13</v>
      </c>
      <c r="BB831" s="8" t="n">
        <v>5.25</v>
      </c>
      <c r="BC831" s="8" t="n">
        <v>52.5766</v>
      </c>
      <c r="BD831" s="19" t="n">
        <v>115.6</v>
      </c>
      <c r="BE831" s="19" t="n">
        <v>5.14934791754299</v>
      </c>
      <c r="BF831" s="19" t="n">
        <f aca="false">AQ831+BD831</f>
        <v>310.6</v>
      </c>
      <c r="BG831" s="19" t="n">
        <f aca="false">IF(AL831&gt;0,BF831/AL831*60,0)</f>
        <v>13.8365246831543</v>
      </c>
      <c r="BH831" s="8" t="n">
        <v>455</v>
      </c>
      <c r="BI831" s="8" t="n">
        <v>416</v>
      </c>
      <c r="BJ831" s="8" t="n">
        <v>361</v>
      </c>
      <c r="BK831" s="12" t="n">
        <f aca="false">BH831/(BH831+BJ831)</f>
        <v>0.557598039215686</v>
      </c>
      <c r="BL831" s="8" t="n">
        <v>25</v>
      </c>
      <c r="BM831" s="8" t="n">
        <v>25</v>
      </c>
      <c r="BN831" s="8" t="n">
        <v>89</v>
      </c>
      <c r="BO831" s="8" t="n">
        <f aca="false">BM831-BN831</f>
        <v>-64</v>
      </c>
      <c r="BP831" s="8" t="n">
        <v>44</v>
      </c>
      <c r="BQ831" s="8" t="n">
        <v>19</v>
      </c>
      <c r="BR831" s="8" t="n">
        <v>45</v>
      </c>
      <c r="BS831" s="8" t="n">
        <v>113</v>
      </c>
      <c r="BT831" s="12" t="n">
        <f aca="false">BS831/(EA831+BS831)</f>
        <v>0.108133971291866</v>
      </c>
      <c r="BU831" s="8" t="n">
        <v>0</v>
      </c>
      <c r="BV831" s="8" t="n">
        <v>0</v>
      </c>
      <c r="BW831" s="12" t="n">
        <f aca="false">IF(BU831+BV831&gt;0,BU831/(BU831+BV831),0)</f>
        <v>0</v>
      </c>
      <c r="BX831" s="8" t="n">
        <v>0</v>
      </c>
      <c r="BY831" s="8" t="n">
        <v>0</v>
      </c>
      <c r="BZ831" s="8" t="n">
        <v>0</v>
      </c>
      <c r="CA831" s="8" t="n">
        <v>0</v>
      </c>
      <c r="CB831" s="8" t="n">
        <v>0</v>
      </c>
      <c r="CC831" s="8" t="n">
        <v>0</v>
      </c>
      <c r="CD831" s="8" t="n">
        <v>0</v>
      </c>
      <c r="CE831" s="8" t="n">
        <v>0</v>
      </c>
      <c r="CF831" s="8" t="n">
        <v>0</v>
      </c>
      <c r="CG831" s="8" t="n">
        <v>0</v>
      </c>
      <c r="CH831" s="8" t="n">
        <v>0</v>
      </c>
      <c r="CI831" s="8" t="n">
        <v>0</v>
      </c>
      <c r="CJ831" s="8" t="n">
        <v>0</v>
      </c>
      <c r="CK831" s="8" t="n">
        <v>0</v>
      </c>
      <c r="CL831" s="8" t="n">
        <v>1</v>
      </c>
      <c r="CM831" s="8" t="n">
        <v>1</v>
      </c>
      <c r="CN831" s="8" t="n">
        <v>0</v>
      </c>
      <c r="CO831" s="8" t="n">
        <v>0</v>
      </c>
      <c r="CP831" s="8" t="n">
        <v>0</v>
      </c>
      <c r="CQ831" s="8" t="n">
        <v>0</v>
      </c>
      <c r="CR831" s="8" t="n">
        <v>0</v>
      </c>
      <c r="CS831" s="8" t="n">
        <v>1</v>
      </c>
      <c r="CT831" s="8" t="n">
        <v>1</v>
      </c>
      <c r="CU831" s="8" t="n">
        <v>0</v>
      </c>
      <c r="CV831" s="8" t="n">
        <v>0</v>
      </c>
      <c r="CW831" s="8" t="n">
        <v>1</v>
      </c>
      <c r="CX831" s="8" t="n">
        <v>0</v>
      </c>
      <c r="CY831" s="8" t="n">
        <v>0</v>
      </c>
      <c r="CZ831" s="8" t="n">
        <v>3</v>
      </c>
      <c r="DA831" s="8" t="n">
        <v>41</v>
      </c>
      <c r="DB831" s="8" t="n">
        <v>10</v>
      </c>
      <c r="DC831" s="8" t="n">
        <v>2</v>
      </c>
      <c r="DD831" s="8" t="n">
        <v>28</v>
      </c>
      <c r="DE831" s="8" t="n">
        <v>31</v>
      </c>
      <c r="DF831" s="8" t="n">
        <v>1</v>
      </c>
      <c r="DG831" s="8" t="n">
        <v>0</v>
      </c>
      <c r="DH831" s="8" t="n">
        <v>39</v>
      </c>
      <c r="DI831" s="8" t="n">
        <v>10</v>
      </c>
      <c r="DJ831" s="8" t="n">
        <v>6</v>
      </c>
      <c r="DK831" s="8" t="n">
        <v>10</v>
      </c>
      <c r="DL831" s="8" t="n">
        <v>10</v>
      </c>
      <c r="DM831" s="8" t="n">
        <v>0</v>
      </c>
      <c r="DN831" s="8" t="n">
        <v>5</v>
      </c>
      <c r="DO831" s="8" t="n">
        <v>5</v>
      </c>
      <c r="DP831" s="8" t="n">
        <v>0</v>
      </c>
      <c r="DQ831" s="8" t="n">
        <f aca="false">DJ831-DI831</f>
        <v>-4</v>
      </c>
      <c r="DR831" s="19" t="n">
        <v>-0.354</v>
      </c>
      <c r="DS831" s="8" t="n">
        <v>10</v>
      </c>
      <c r="DT831" s="8" t="n">
        <v>0</v>
      </c>
      <c r="DU831" s="8" t="n">
        <v>0</v>
      </c>
      <c r="DV831" s="8" t="n">
        <v>0</v>
      </c>
      <c r="DW831" s="8" t="n">
        <v>0</v>
      </c>
      <c r="DX831" s="8" t="n">
        <v>1346</v>
      </c>
      <c r="DY831" s="8" t="n">
        <v>1222</v>
      </c>
      <c r="DZ831" s="8" t="n">
        <v>1022</v>
      </c>
      <c r="EA831" s="8" t="n">
        <v>932</v>
      </c>
      <c r="EB831" s="8" t="n">
        <v>722</v>
      </c>
      <c r="EC831" s="8" t="n">
        <v>654</v>
      </c>
      <c r="ED831" s="8" t="n">
        <v>60.14</v>
      </c>
      <c r="EE831" s="8" t="n">
        <v>57.39</v>
      </c>
      <c r="EF831" s="8" t="n">
        <v>58</v>
      </c>
      <c r="EG831" s="8" t="n">
        <v>58</v>
      </c>
      <c r="EH831" s="12" t="n">
        <f aca="false">EF831/EB831</f>
        <v>0.0803324099722992</v>
      </c>
      <c r="EI831" s="20" t="n">
        <f aca="false">1-EG831/EC831</f>
        <v>0.91131498470948</v>
      </c>
      <c r="EJ831" s="21" t="n">
        <f aca="false">EH831+EI831</f>
        <v>0.991647394681779</v>
      </c>
      <c r="EK831" s="8" t="n">
        <v>1341</v>
      </c>
      <c r="EL831" s="8" t="n">
        <v>1223</v>
      </c>
      <c r="EM831" s="8" t="n">
        <v>1018</v>
      </c>
      <c r="EN831" s="8" t="n">
        <v>933</v>
      </c>
      <c r="EO831" s="8" t="n">
        <v>722</v>
      </c>
      <c r="EP831" s="8" t="n">
        <v>654</v>
      </c>
      <c r="EQ831" s="8" t="n">
        <v>58</v>
      </c>
      <c r="ER831" s="8" t="n">
        <v>58</v>
      </c>
      <c r="ES831" s="8" t="n">
        <v>647</v>
      </c>
      <c r="ET831" s="8" t="n">
        <v>557</v>
      </c>
      <c r="EU831" s="8" t="n">
        <v>257</v>
      </c>
      <c r="EV831" s="8" t="n">
        <v>230</v>
      </c>
      <c r="EW831" s="8" t="n">
        <v>36</v>
      </c>
      <c r="EX831" s="8" t="n">
        <v>28</v>
      </c>
      <c r="EY831" s="8" t="n">
        <v>63</v>
      </c>
      <c r="EZ831" s="8" t="n">
        <v>74</v>
      </c>
      <c r="FA831" s="8" t="n">
        <v>0.3</v>
      </c>
      <c r="FB831" s="8" t="n">
        <v>4</v>
      </c>
      <c r="FC831" s="8" t="n">
        <v>4.2</v>
      </c>
      <c r="FD831" s="19" t="n">
        <v>36.73</v>
      </c>
      <c r="FE831" s="18" t="n">
        <f aca="false">FD831/V831</f>
        <v>0.464936708860759</v>
      </c>
      <c r="FF831" s="8" t="n">
        <v>0.7538</v>
      </c>
      <c r="FG831" s="8" t="n">
        <v>0.66</v>
      </c>
      <c r="FH831" s="8" t="n">
        <v>-0.09</v>
      </c>
      <c r="FI831" s="8" t="n">
        <v>0.57</v>
      </c>
      <c r="FJ831" s="22"/>
      <c r="FK831" s="22"/>
      <c r="FL831" s="22"/>
      <c r="FM831" s="8" t="n">
        <f aca="false">BL831+BS831+AH831+DT831</f>
        <v>158</v>
      </c>
      <c r="FN831" s="19" t="n">
        <f aca="false">IF(DS831&gt;0,(BL831+BR831)/DS831,0)</f>
        <v>7</v>
      </c>
      <c r="FO831" s="12" t="n">
        <v>0.0140266849</v>
      </c>
      <c r="FP831" s="19" t="n">
        <f aca="false">Z831-AH831/10</f>
        <v>14</v>
      </c>
      <c r="FQ831" s="19" t="n">
        <f aca="false">Z831+DR831/5</f>
        <v>15.9292</v>
      </c>
      <c r="FR831" s="19" t="n">
        <f aca="false">(DX831+DY831)/AL831*60</f>
        <v>114.398568532969</v>
      </c>
      <c r="FS831" s="8" t="n">
        <v>3</v>
      </c>
      <c r="FT831" s="17" t="s">
        <v>378</v>
      </c>
      <c r="FU831" s="8" t="n">
        <v>30</v>
      </c>
      <c r="FV831" s="22"/>
      <c r="FW831" s="17" t="s">
        <v>270</v>
      </c>
      <c r="FX831" s="23" t="n">
        <v>900000</v>
      </c>
      <c r="FY831" s="23" t="n">
        <v>825000</v>
      </c>
      <c r="FZ831" s="8" t="n">
        <v>237</v>
      </c>
      <c r="GA831" s="8" t="n">
        <v>11</v>
      </c>
      <c r="GB831" s="8" t="n">
        <v>36</v>
      </c>
      <c r="GC831" s="8" t="n">
        <v>47</v>
      </c>
      <c r="GD831" s="8" t="n">
        <v>21</v>
      </c>
      <c r="GE831" s="8" t="n">
        <v>82</v>
      </c>
      <c r="GF831" s="8" t="n">
        <v>290</v>
      </c>
      <c r="GG831" s="8" t="n">
        <v>4297</v>
      </c>
      <c r="GH831" s="8" t="n">
        <v>0.9</v>
      </c>
      <c r="GI831" s="8" t="n">
        <v>10.9</v>
      </c>
      <c r="GJ831" s="8" t="n">
        <v>11.8</v>
      </c>
      <c r="GK831" s="8" t="n">
        <f aca="false">Z831-AH831/10</f>
        <v>14</v>
      </c>
      <c r="GL831" s="22"/>
      <c r="GM831" s="22"/>
      <c r="GN831" s="22"/>
      <c r="GO831" s="22"/>
      <c r="GP831" s="22"/>
    </row>
    <row r="832" customFormat="false" ht="13.65" hidden="false" customHeight="true" outlineLevel="0" collapsed="false">
      <c r="A832" s="16" t="n">
        <v>31276</v>
      </c>
      <c r="B832" s="17" t="s">
        <v>454</v>
      </c>
      <c r="C832" s="17" t="s">
        <v>455</v>
      </c>
      <c r="D832" s="17" t="s">
        <v>262</v>
      </c>
      <c r="E832" s="17" t="s">
        <v>262</v>
      </c>
      <c r="F832" s="8" t="n">
        <v>75</v>
      </c>
      <c r="G832" s="8" t="n">
        <v>215</v>
      </c>
      <c r="H832" s="8" t="n">
        <v>2004</v>
      </c>
      <c r="I832" s="8" t="n">
        <v>7</v>
      </c>
      <c r="J832" s="8" t="n">
        <v>214</v>
      </c>
      <c r="K832" s="17" t="s">
        <v>273</v>
      </c>
      <c r="L832" s="8" t="n">
        <v>2006</v>
      </c>
      <c r="M832" s="8" t="n">
        <v>32</v>
      </c>
      <c r="N832" s="8" t="n">
        <v>12</v>
      </c>
      <c r="O832" s="8" t="n">
        <v>8471426</v>
      </c>
      <c r="P832" s="17" t="s">
        <v>3743</v>
      </c>
      <c r="Q832" s="17" t="s">
        <v>3744</v>
      </c>
      <c r="R832" s="17" t="s">
        <v>3745</v>
      </c>
      <c r="S832" s="17" t="s">
        <v>3746</v>
      </c>
      <c r="T832" s="17" t="s">
        <v>299</v>
      </c>
      <c r="U832" s="17" t="s">
        <v>567</v>
      </c>
      <c r="V832" s="8" t="n">
        <v>76</v>
      </c>
      <c r="W832" s="8" t="n">
        <v>6</v>
      </c>
      <c r="X832" s="8" t="n">
        <v>16</v>
      </c>
      <c r="Y832" s="8" t="n">
        <v>11</v>
      </c>
      <c r="Z832" s="8" t="n">
        <v>22</v>
      </c>
      <c r="AA832" s="8" t="n">
        <v>12</v>
      </c>
      <c r="AB832" s="8" t="n">
        <v>62</v>
      </c>
      <c r="AC832" s="18" t="n">
        <f aca="false">Z832/V832</f>
        <v>0.289473684210526</v>
      </c>
      <c r="AD832" s="19" t="n">
        <f aca="false">IF(FZ832&gt;V832,Z832-V832*(GC832-Z832)/(FZ832-V832),0)</f>
        <v>-13.2896652110626</v>
      </c>
      <c r="AE832" s="19" t="n">
        <v>7.633</v>
      </c>
      <c r="AF832" s="8" t="n">
        <v>-7</v>
      </c>
      <c r="AG832" s="8" t="n">
        <v>-4</v>
      </c>
      <c r="AH832" s="8" t="n">
        <v>53</v>
      </c>
      <c r="AI832" s="8" t="n">
        <v>1412</v>
      </c>
      <c r="AJ832" s="8" t="n">
        <v>63527</v>
      </c>
      <c r="AK832" s="19" t="n">
        <v>1058.7833333333</v>
      </c>
      <c r="AL832" s="8" t="n">
        <v>1058.78</v>
      </c>
      <c r="AM832" s="8" t="n">
        <v>1059</v>
      </c>
      <c r="AN832" s="18" t="n">
        <f aca="false">AJ832/60/V832</f>
        <v>13.9313596491228</v>
      </c>
      <c r="AO832" s="8" t="n">
        <v>23.33</v>
      </c>
      <c r="AP832" s="12" t="n">
        <f aca="false">IF(EF832&gt;0,Z832/EF832,0)</f>
        <v>0.6875</v>
      </c>
      <c r="AQ832" s="8" t="n">
        <v>170</v>
      </c>
      <c r="AR832" s="8" t="n">
        <v>170</v>
      </c>
      <c r="AS832" s="8" t="n">
        <v>170</v>
      </c>
      <c r="AT832" s="8" t="n">
        <v>131</v>
      </c>
      <c r="AU832" s="8" t="n">
        <v>131</v>
      </c>
      <c r="AV832" s="8" t="n">
        <v>79</v>
      </c>
      <c r="AW832" s="8" t="n">
        <v>80</v>
      </c>
      <c r="AX832" s="8" t="n">
        <v>35</v>
      </c>
      <c r="AY832" s="8" t="n">
        <v>5</v>
      </c>
      <c r="AZ832" s="8" t="n">
        <v>13</v>
      </c>
      <c r="BA832" s="8" t="n">
        <f aca="false">AY832+AZ832</f>
        <v>18</v>
      </c>
      <c r="BB832" s="8" t="n">
        <v>9.51</v>
      </c>
      <c r="BC832" s="8" t="n">
        <v>37.2278</v>
      </c>
      <c r="BD832" s="19" t="n">
        <v>363.9</v>
      </c>
      <c r="BE832" s="19" t="n">
        <v>20.6217828639797</v>
      </c>
      <c r="BF832" s="19" t="n">
        <f aca="false">AQ832+BD832</f>
        <v>533.9</v>
      </c>
      <c r="BG832" s="19" t="n">
        <f aca="false">IF(AL832&gt;0,BF832/AL832*60,0)</f>
        <v>30.2555771737282</v>
      </c>
      <c r="BH832" s="8" t="n">
        <v>306</v>
      </c>
      <c r="BI832" s="8" t="n">
        <v>344</v>
      </c>
      <c r="BJ832" s="8" t="n">
        <v>475</v>
      </c>
      <c r="BK832" s="12" t="n">
        <f aca="false">BH832/(BH832+BJ832)</f>
        <v>0.391805377720871</v>
      </c>
      <c r="BL832" s="8" t="n">
        <v>125</v>
      </c>
      <c r="BM832" s="8" t="n">
        <v>125</v>
      </c>
      <c r="BN832" s="8" t="n">
        <v>47</v>
      </c>
      <c r="BO832" s="8" t="n">
        <f aca="false">BM832-BN832</f>
        <v>78</v>
      </c>
      <c r="BP832" s="8" t="n">
        <v>52</v>
      </c>
      <c r="BQ832" s="8" t="n">
        <v>31</v>
      </c>
      <c r="BR832" s="8" t="n">
        <v>28</v>
      </c>
      <c r="BS832" s="8" t="n">
        <v>42</v>
      </c>
      <c r="BT832" s="12" t="n">
        <f aca="false">BS832/(EA832+BS832)</f>
        <v>0.0471910112359551</v>
      </c>
      <c r="BU832" s="8" t="n">
        <v>101</v>
      </c>
      <c r="BV832" s="8" t="n">
        <v>116</v>
      </c>
      <c r="BW832" s="12" t="n">
        <f aca="false">IF(BU832+BV832&gt;0,BU832/(BU832+BV832),0)</f>
        <v>0.465437788018433</v>
      </c>
      <c r="BX832" s="8" t="n">
        <v>56</v>
      </c>
      <c r="BY832" s="8" t="n">
        <v>68</v>
      </c>
      <c r="BZ832" s="8" t="n">
        <v>11</v>
      </c>
      <c r="CA832" s="8" t="n">
        <v>19</v>
      </c>
      <c r="CB832" s="8" t="n">
        <v>34</v>
      </c>
      <c r="CC832" s="8" t="n">
        <v>29</v>
      </c>
      <c r="CD832" s="8" t="n">
        <v>43</v>
      </c>
      <c r="CE832" s="8" t="n">
        <v>48</v>
      </c>
      <c r="CF832" s="8" t="n">
        <v>31</v>
      </c>
      <c r="CG832" s="8" t="n">
        <v>27</v>
      </c>
      <c r="CH832" s="8" t="n">
        <v>58</v>
      </c>
      <c r="CI832" s="8" t="n">
        <v>62</v>
      </c>
      <c r="CJ832" s="8" t="n">
        <v>0</v>
      </c>
      <c r="CK832" s="8" t="n">
        <v>0</v>
      </c>
      <c r="CL832" s="8" t="n">
        <v>1</v>
      </c>
      <c r="CM832" s="8" t="n">
        <v>0</v>
      </c>
      <c r="CN832" s="8" t="n">
        <v>0</v>
      </c>
      <c r="CO832" s="8" t="n">
        <v>0</v>
      </c>
      <c r="CP832" s="8" t="n">
        <v>0</v>
      </c>
      <c r="CQ832" s="8" t="n">
        <v>1</v>
      </c>
      <c r="CR832" s="8" t="n">
        <v>0</v>
      </c>
      <c r="CS832" s="8" t="n">
        <v>1</v>
      </c>
      <c r="CT832" s="8" t="n">
        <v>1</v>
      </c>
      <c r="CU832" s="8" t="n">
        <v>0</v>
      </c>
      <c r="CV832" s="8" t="n">
        <v>0</v>
      </c>
      <c r="CW832" s="8" t="n">
        <v>3</v>
      </c>
      <c r="CX832" s="8" t="n">
        <v>0</v>
      </c>
      <c r="CY832" s="8" t="n">
        <v>3</v>
      </c>
      <c r="CZ832" s="8" t="n">
        <v>9</v>
      </c>
      <c r="DA832" s="8" t="n">
        <v>40</v>
      </c>
      <c r="DB832" s="8" t="n">
        <v>6</v>
      </c>
      <c r="DC832" s="8" t="n">
        <v>2</v>
      </c>
      <c r="DD832" s="8" t="n">
        <v>3</v>
      </c>
      <c r="DE832" s="8" t="n">
        <v>16</v>
      </c>
      <c r="DF832" s="8" t="n">
        <v>3</v>
      </c>
      <c r="DG832" s="8" t="n">
        <v>0</v>
      </c>
      <c r="DH832" s="8" t="n">
        <v>49</v>
      </c>
      <c r="DI832" s="8" t="n">
        <v>14</v>
      </c>
      <c r="DJ832" s="8" t="n">
        <v>12</v>
      </c>
      <c r="DK832" s="8" t="n">
        <v>13</v>
      </c>
      <c r="DL832" s="8" t="n">
        <v>10</v>
      </c>
      <c r="DM832" s="8" t="n">
        <v>3</v>
      </c>
      <c r="DN832" s="8" t="n">
        <v>15</v>
      </c>
      <c r="DO832" s="8" t="n">
        <v>13</v>
      </c>
      <c r="DP832" s="8" t="n">
        <v>2</v>
      </c>
      <c r="DQ832" s="8" t="n">
        <f aca="false">DJ832-DI832</f>
        <v>-2</v>
      </c>
      <c r="DR832" s="19" t="n">
        <v>1.675</v>
      </c>
      <c r="DS832" s="8" t="n">
        <v>9</v>
      </c>
      <c r="DT832" s="8" t="n">
        <v>3</v>
      </c>
      <c r="DU832" s="8" t="n">
        <v>0</v>
      </c>
      <c r="DV832" s="8" t="n">
        <v>2</v>
      </c>
      <c r="DW832" s="8" t="n">
        <v>0</v>
      </c>
      <c r="DX832" s="8" t="n">
        <v>1031</v>
      </c>
      <c r="DY832" s="8" t="n">
        <v>1120</v>
      </c>
      <c r="DZ832" s="8" t="n">
        <v>770</v>
      </c>
      <c r="EA832" s="8" t="n">
        <v>848</v>
      </c>
      <c r="EB832" s="8" t="n">
        <v>515</v>
      </c>
      <c r="EC832" s="8" t="n">
        <v>574</v>
      </c>
      <c r="ED832" s="8" t="n">
        <v>47.42</v>
      </c>
      <c r="EE832" s="8" t="n">
        <v>57.03</v>
      </c>
      <c r="EF832" s="8" t="n">
        <v>32</v>
      </c>
      <c r="EG832" s="8" t="n">
        <v>60</v>
      </c>
      <c r="EH832" s="12" t="n">
        <f aca="false">EF832/EB832</f>
        <v>0.0621359223300971</v>
      </c>
      <c r="EI832" s="20" t="n">
        <f aca="false">1-EG832/EC832</f>
        <v>0.895470383275261</v>
      </c>
      <c r="EJ832" s="21" t="n">
        <f aca="false">EH832+EI832</f>
        <v>0.957606305605358</v>
      </c>
      <c r="EK832" s="8" t="n">
        <v>1029</v>
      </c>
      <c r="EL832" s="8" t="n">
        <v>1119</v>
      </c>
      <c r="EM832" s="8" t="n">
        <v>768</v>
      </c>
      <c r="EN832" s="8" t="n">
        <v>847</v>
      </c>
      <c r="EO832" s="8" t="n">
        <v>512</v>
      </c>
      <c r="EP832" s="8" t="n">
        <v>573</v>
      </c>
      <c r="EQ832" s="8" t="n">
        <v>32</v>
      </c>
      <c r="ER832" s="8" t="n">
        <v>59</v>
      </c>
      <c r="ES832" s="8" t="n">
        <v>452</v>
      </c>
      <c r="ET832" s="8" t="n">
        <v>544</v>
      </c>
      <c r="EU832" s="8" t="n">
        <v>172</v>
      </c>
      <c r="EV832" s="8" t="n">
        <v>199</v>
      </c>
      <c r="EW832" s="8" t="n">
        <v>16</v>
      </c>
      <c r="EX832" s="8" t="n">
        <v>29</v>
      </c>
      <c r="EY832" s="8" t="n">
        <v>89</v>
      </c>
      <c r="EZ832" s="8" t="n">
        <v>81</v>
      </c>
      <c r="FA832" s="8" t="n">
        <v>-0.1</v>
      </c>
      <c r="FB832" s="8" t="n">
        <v>1.1</v>
      </c>
      <c r="FC832" s="8" t="n">
        <v>1</v>
      </c>
      <c r="FD832" s="19" t="n">
        <v>23.38</v>
      </c>
      <c r="FE832" s="18" t="n">
        <f aca="false">FD832/V832</f>
        <v>0.307631578947368</v>
      </c>
      <c r="FF832" s="8" t="n">
        <v>0.814</v>
      </c>
      <c r="FG832" s="8" t="n">
        <v>-0.35</v>
      </c>
      <c r="FH832" s="8" t="n">
        <v>0.16</v>
      </c>
      <c r="FI832" s="8" t="n">
        <v>-0.19</v>
      </c>
      <c r="FJ832" s="22"/>
      <c r="FK832" s="22"/>
      <c r="FL832" s="22"/>
      <c r="FM832" s="8" t="n">
        <f aca="false">BL832+BS832+AH832+DT832</f>
        <v>223</v>
      </c>
      <c r="FN832" s="19" t="n">
        <f aca="false">IF(DS832&gt;0,(BL832+BR832)/DS832,0)</f>
        <v>17</v>
      </c>
      <c r="FO832" s="12" t="n">
        <v>0.0308270677</v>
      </c>
      <c r="FP832" s="19" t="n">
        <f aca="false">Z832-AH832/10</f>
        <v>16.7</v>
      </c>
      <c r="FQ832" s="19" t="n">
        <f aca="false">Z832+DR832/5</f>
        <v>22.335</v>
      </c>
      <c r="FR832" s="19" t="n">
        <f aca="false">(DX832+DY832)/AL832*60</f>
        <v>121.895011239351</v>
      </c>
      <c r="FS832" s="8" t="n">
        <v>4</v>
      </c>
      <c r="FT832" s="17" t="s">
        <v>2542</v>
      </c>
      <c r="FU832" s="8" t="n">
        <v>195</v>
      </c>
      <c r="FV832" s="17" t="s">
        <v>255</v>
      </c>
      <c r="FW832" s="17" t="s">
        <v>280</v>
      </c>
      <c r="FX832" s="23" t="n">
        <v>4500000</v>
      </c>
      <c r="FY832" s="23" t="n">
        <v>4500000</v>
      </c>
      <c r="FZ832" s="8" t="n">
        <v>763</v>
      </c>
      <c r="GA832" s="8" t="n">
        <v>169</v>
      </c>
      <c r="GB832" s="8" t="n">
        <v>172</v>
      </c>
      <c r="GC832" s="8" t="n">
        <v>341</v>
      </c>
      <c r="GD832" s="8" t="n">
        <v>-23</v>
      </c>
      <c r="GE832" s="8" t="n">
        <v>541</v>
      </c>
      <c r="GF832" s="8" t="n">
        <v>1228</v>
      </c>
      <c r="GG832" s="8" t="n">
        <v>12549</v>
      </c>
      <c r="GH832" s="8" t="n">
        <v>20.5</v>
      </c>
      <c r="GI832" s="8" t="n">
        <v>12.7</v>
      </c>
      <c r="GJ832" s="8" t="n">
        <v>33.2</v>
      </c>
      <c r="GK832" s="8" t="n">
        <f aca="false">Z832-AH832/10</f>
        <v>16.7</v>
      </c>
      <c r="GL832" s="22"/>
      <c r="GM832" s="22"/>
      <c r="GN832" s="22"/>
      <c r="GO832" s="22"/>
      <c r="GP832" s="22"/>
    </row>
    <row r="833" customFormat="false" ht="13.65" hidden="false" customHeight="true" outlineLevel="0" collapsed="false">
      <c r="A833" s="16" t="n">
        <v>34431</v>
      </c>
      <c r="B833" s="17" t="s">
        <v>883</v>
      </c>
      <c r="C833" s="17" t="s">
        <v>455</v>
      </c>
      <c r="D833" s="17" t="s">
        <v>262</v>
      </c>
      <c r="E833" s="17" t="s">
        <v>262</v>
      </c>
      <c r="F833" s="8" t="n">
        <v>70</v>
      </c>
      <c r="G833" s="8" t="n">
        <v>190</v>
      </c>
      <c r="H833" s="22"/>
      <c r="I833" s="22"/>
      <c r="J833" s="22"/>
      <c r="K833" s="17" t="s">
        <v>273</v>
      </c>
      <c r="L833" s="8" t="n">
        <v>2016</v>
      </c>
      <c r="M833" s="8" t="n">
        <v>23</v>
      </c>
      <c r="N833" s="8" t="n">
        <v>2</v>
      </c>
      <c r="O833" s="8" t="n">
        <v>8479442</v>
      </c>
      <c r="P833" s="17" t="s">
        <v>3747</v>
      </c>
      <c r="Q833" s="17" t="s">
        <v>3748</v>
      </c>
      <c r="R833" s="17" t="s">
        <v>3749</v>
      </c>
      <c r="S833" s="17" t="s">
        <v>3746</v>
      </c>
      <c r="T833" s="17" t="s">
        <v>278</v>
      </c>
      <c r="U833" s="17" t="s">
        <v>314</v>
      </c>
      <c r="V833" s="8" t="n">
        <v>68</v>
      </c>
      <c r="W833" s="8" t="n">
        <v>1</v>
      </c>
      <c r="X833" s="8" t="n">
        <v>10</v>
      </c>
      <c r="Y833" s="8" t="n">
        <v>6</v>
      </c>
      <c r="Z833" s="8" t="n">
        <v>11</v>
      </c>
      <c r="AA833" s="8" t="n">
        <v>17</v>
      </c>
      <c r="AB833" s="8" t="n">
        <v>44</v>
      </c>
      <c r="AC833" s="18" t="n">
        <f aca="false">Z833/V833</f>
        <v>0.161764705882353</v>
      </c>
      <c r="AD833" s="19" t="n">
        <f aca="false">IF(FZ833&gt;V833,Z833-V833*(GC833-Z833)/(FZ833-V833),0)</f>
        <v>-11.9859154929578</v>
      </c>
      <c r="AE833" s="19" t="n">
        <v>3.503</v>
      </c>
      <c r="AF833" s="8" t="n">
        <v>-7</v>
      </c>
      <c r="AG833" s="8" t="n">
        <v>-6.5</v>
      </c>
      <c r="AH833" s="8" t="n">
        <v>35</v>
      </c>
      <c r="AI833" s="8" t="n">
        <v>1628</v>
      </c>
      <c r="AJ833" s="8" t="n">
        <v>76751</v>
      </c>
      <c r="AK833" s="19" t="n">
        <v>1279.1833333333</v>
      </c>
      <c r="AL833" s="8" t="n">
        <v>1279.15</v>
      </c>
      <c r="AM833" s="8" t="n">
        <v>1279</v>
      </c>
      <c r="AN833" s="18" t="n">
        <f aca="false">AJ833/60/V833</f>
        <v>18.8115196078431</v>
      </c>
      <c r="AO833" s="8" t="n">
        <v>31.42</v>
      </c>
      <c r="AP833" s="12" t="n">
        <f aca="false">IF(EF833&gt;0,Z833/EF833,0)</f>
        <v>0.229166666666667</v>
      </c>
      <c r="AQ833" s="8" t="n">
        <v>213</v>
      </c>
      <c r="AR833" s="8" t="n">
        <v>213</v>
      </c>
      <c r="AS833" s="8" t="n">
        <v>213</v>
      </c>
      <c r="AT833" s="8" t="n">
        <v>137</v>
      </c>
      <c r="AU833" s="8" t="n">
        <v>137</v>
      </c>
      <c r="AV833" s="8" t="n">
        <v>94</v>
      </c>
      <c r="AW833" s="8" t="n">
        <v>69</v>
      </c>
      <c r="AX833" s="8" t="n">
        <v>7</v>
      </c>
      <c r="AY833" s="8" t="n">
        <v>7</v>
      </c>
      <c r="AZ833" s="8" t="n">
        <v>11</v>
      </c>
      <c r="BA833" s="8" t="n">
        <f aca="false">AY833+AZ833</f>
        <v>18</v>
      </c>
      <c r="BB833" s="8" t="n">
        <v>3.82</v>
      </c>
      <c r="BC833" s="8" t="n">
        <v>48.7234</v>
      </c>
      <c r="BD833" s="19" t="n">
        <v>140.4</v>
      </c>
      <c r="BE833" s="19" t="n">
        <v>6.5854516553532</v>
      </c>
      <c r="BF833" s="19" t="n">
        <f aca="false">AQ833+BD833</f>
        <v>353.4</v>
      </c>
      <c r="BG833" s="19" t="n">
        <f aca="false">IF(AL833&gt;0,BF833/AL833*60,0)</f>
        <v>16.5766329202986</v>
      </c>
      <c r="BH833" s="8" t="n">
        <v>353</v>
      </c>
      <c r="BI833" s="8" t="n">
        <v>418</v>
      </c>
      <c r="BJ833" s="8" t="n">
        <v>425</v>
      </c>
      <c r="BK833" s="12" t="n">
        <f aca="false">BH833/(BH833+BJ833)</f>
        <v>0.453727506426735</v>
      </c>
      <c r="BL833" s="8" t="n">
        <v>111</v>
      </c>
      <c r="BM833" s="8" t="n">
        <v>111</v>
      </c>
      <c r="BN833" s="8" t="n">
        <v>111</v>
      </c>
      <c r="BO833" s="8" t="n">
        <f aca="false">BM833-BN833</f>
        <v>0</v>
      </c>
      <c r="BP833" s="8" t="n">
        <v>43</v>
      </c>
      <c r="BQ833" s="8" t="n">
        <v>27</v>
      </c>
      <c r="BR833" s="8" t="n">
        <v>22</v>
      </c>
      <c r="BS833" s="8" t="n">
        <v>75</v>
      </c>
      <c r="BT833" s="12" t="n">
        <f aca="false">BS833/(EA833+BS833)</f>
        <v>0.0693160813308688</v>
      </c>
      <c r="BU833" s="8" t="n">
        <v>0</v>
      </c>
      <c r="BV833" s="8" t="n">
        <v>1</v>
      </c>
      <c r="BW833" s="12" t="n">
        <f aca="false">IF(BU833+BV833&gt;0,BU833/(BU833+BV833),0)</f>
        <v>0</v>
      </c>
      <c r="BX833" s="8" t="n">
        <v>0</v>
      </c>
      <c r="BY833" s="8" t="n">
        <v>0</v>
      </c>
      <c r="BZ833" s="8" t="n">
        <v>0</v>
      </c>
      <c r="CA833" s="8" t="n">
        <v>1</v>
      </c>
      <c r="CB833" s="8" t="n">
        <v>0</v>
      </c>
      <c r="CC833" s="8" t="n">
        <v>0</v>
      </c>
      <c r="CD833" s="8" t="n">
        <v>0</v>
      </c>
      <c r="CE833" s="8" t="n">
        <v>0</v>
      </c>
      <c r="CF833" s="8" t="n">
        <v>0</v>
      </c>
      <c r="CG833" s="8" t="n">
        <v>1</v>
      </c>
      <c r="CH833" s="8" t="n">
        <v>0</v>
      </c>
      <c r="CI833" s="8" t="n">
        <v>1</v>
      </c>
      <c r="CJ833" s="8" t="n">
        <v>0</v>
      </c>
      <c r="CK833" s="8" t="n">
        <v>0</v>
      </c>
      <c r="CL833" s="8" t="n">
        <v>1</v>
      </c>
      <c r="CM833" s="8" t="n">
        <v>0</v>
      </c>
      <c r="CN833" s="8" t="n">
        <v>0</v>
      </c>
      <c r="CO833" s="8" t="n">
        <v>0</v>
      </c>
      <c r="CP833" s="8" t="n">
        <v>0</v>
      </c>
      <c r="CQ833" s="8" t="n">
        <v>0</v>
      </c>
      <c r="CR833" s="8" t="n">
        <v>0</v>
      </c>
      <c r="CS833" s="8" t="n">
        <v>0</v>
      </c>
      <c r="CT833" s="8" t="n">
        <v>0</v>
      </c>
      <c r="CU833" s="8" t="n">
        <v>0</v>
      </c>
      <c r="CV833" s="8" t="n">
        <v>0</v>
      </c>
      <c r="CW833" s="8" t="n">
        <v>1</v>
      </c>
      <c r="CX833" s="8" t="n">
        <v>0</v>
      </c>
      <c r="CY833" s="8" t="n">
        <v>1</v>
      </c>
      <c r="CZ833" s="8" t="n">
        <v>5</v>
      </c>
      <c r="DA833" s="8" t="n">
        <v>37</v>
      </c>
      <c r="DB833" s="8" t="n">
        <v>3</v>
      </c>
      <c r="DC833" s="8" t="n">
        <v>1</v>
      </c>
      <c r="DD833" s="8" t="n">
        <v>12</v>
      </c>
      <c r="DE833" s="8" t="n">
        <v>12</v>
      </c>
      <c r="DF833" s="8" t="n">
        <v>0</v>
      </c>
      <c r="DG833" s="8" t="n">
        <v>1</v>
      </c>
      <c r="DH833" s="8" t="n">
        <v>65</v>
      </c>
      <c r="DI833" s="8" t="n">
        <v>16</v>
      </c>
      <c r="DJ833" s="8" t="n">
        <v>14</v>
      </c>
      <c r="DK833" s="8" t="n">
        <v>16</v>
      </c>
      <c r="DL833" s="8" t="n">
        <v>15</v>
      </c>
      <c r="DM833" s="8" t="n">
        <v>1</v>
      </c>
      <c r="DN833" s="8" t="n">
        <v>15</v>
      </c>
      <c r="DO833" s="8" t="n">
        <v>14</v>
      </c>
      <c r="DP833" s="8" t="n">
        <v>1</v>
      </c>
      <c r="DQ833" s="8" t="n">
        <f aca="false">DJ833-DI833</f>
        <v>-2</v>
      </c>
      <c r="DR833" s="19" t="n">
        <v>3.324</v>
      </c>
      <c r="DS833" s="8" t="n">
        <v>15</v>
      </c>
      <c r="DT833" s="8" t="n">
        <v>1</v>
      </c>
      <c r="DU833" s="8" t="n">
        <v>0</v>
      </c>
      <c r="DV833" s="8" t="n">
        <v>0</v>
      </c>
      <c r="DW833" s="8" t="n">
        <v>0</v>
      </c>
      <c r="DX833" s="8" t="n">
        <v>1116</v>
      </c>
      <c r="DY833" s="8" t="n">
        <v>1302</v>
      </c>
      <c r="DZ833" s="8" t="n">
        <v>855</v>
      </c>
      <c r="EA833" s="8" t="n">
        <v>1007</v>
      </c>
      <c r="EB833" s="8" t="n">
        <v>617</v>
      </c>
      <c r="EC833" s="8" t="n">
        <v>714</v>
      </c>
      <c r="ED833" s="8" t="n">
        <v>46.28</v>
      </c>
      <c r="EE833" s="8" t="n">
        <v>60.17</v>
      </c>
      <c r="EF833" s="8" t="n">
        <v>48</v>
      </c>
      <c r="EG833" s="8" t="n">
        <v>64</v>
      </c>
      <c r="EH833" s="12" t="n">
        <f aca="false">EF833/EB833</f>
        <v>0.0777957860615884</v>
      </c>
      <c r="EI833" s="20" t="n">
        <f aca="false">1-EG833/EC833</f>
        <v>0.910364145658263</v>
      </c>
      <c r="EJ833" s="21" t="n">
        <f aca="false">EH833+EI833</f>
        <v>0.988159931719852</v>
      </c>
      <c r="EK833" s="8" t="n">
        <v>1117</v>
      </c>
      <c r="EL833" s="8" t="n">
        <v>1298</v>
      </c>
      <c r="EM833" s="8" t="n">
        <v>855</v>
      </c>
      <c r="EN833" s="8" t="n">
        <v>1003</v>
      </c>
      <c r="EO833" s="8" t="n">
        <v>619</v>
      </c>
      <c r="EP833" s="8" t="n">
        <v>711</v>
      </c>
      <c r="EQ833" s="8" t="n">
        <v>49</v>
      </c>
      <c r="ER833" s="8" t="n">
        <v>64</v>
      </c>
      <c r="ES833" s="8" t="n">
        <v>532</v>
      </c>
      <c r="ET833" s="8" t="n">
        <v>686</v>
      </c>
      <c r="EU833" s="8" t="n">
        <v>194</v>
      </c>
      <c r="EV833" s="8" t="n">
        <v>243</v>
      </c>
      <c r="EW833" s="8" t="n">
        <v>30</v>
      </c>
      <c r="EX833" s="8" t="n">
        <v>32</v>
      </c>
      <c r="EY833" s="8" t="n">
        <v>85</v>
      </c>
      <c r="EZ833" s="8" t="n">
        <v>72</v>
      </c>
      <c r="FA833" s="8" t="n">
        <v>-0.4</v>
      </c>
      <c r="FB833" s="8" t="n">
        <v>2.4</v>
      </c>
      <c r="FC833" s="8" t="n">
        <v>2.1</v>
      </c>
      <c r="FD833" s="19" t="n">
        <v>13.04</v>
      </c>
      <c r="FE833" s="18" t="n">
        <f aca="false">FD833/V833</f>
        <v>0.191764705882353</v>
      </c>
      <c r="FF833" s="8" t="n">
        <v>0.7945</v>
      </c>
      <c r="FG833" s="8" t="n">
        <v>0.02</v>
      </c>
      <c r="FH833" s="8" t="n">
        <v>-0.16</v>
      </c>
      <c r="FI833" s="8" t="n">
        <v>-0.14</v>
      </c>
      <c r="FJ833" s="22"/>
      <c r="FK833" s="22"/>
      <c r="FL833" s="22"/>
      <c r="FM833" s="8" t="n">
        <f aca="false">BL833+BS833+AH833+DT833</f>
        <v>222</v>
      </c>
      <c r="FN833" s="19" t="n">
        <f aca="false">IF(DS833&gt;0,(BL833+BR833)/DS833,0)</f>
        <v>8.86666666666667</v>
      </c>
      <c r="FO833" s="12" t="n">
        <v>0.0055570615</v>
      </c>
      <c r="FP833" s="19" t="n">
        <f aca="false">Z833-AH833/10</f>
        <v>7.5</v>
      </c>
      <c r="FQ833" s="19" t="n">
        <f aca="false">Z833+DR833/5</f>
        <v>11.6648</v>
      </c>
      <c r="FR833" s="19" t="n">
        <f aca="false">(DX833+DY833)/AL833*60</f>
        <v>113.419067349412</v>
      </c>
      <c r="FS833" s="8" t="n">
        <v>14</v>
      </c>
      <c r="FT833" s="17" t="s">
        <v>339</v>
      </c>
      <c r="FU833" s="8" t="n">
        <v>158</v>
      </c>
      <c r="FV833" s="22"/>
      <c r="FW833" s="17" t="s">
        <v>270</v>
      </c>
      <c r="FX833" s="23" t="n">
        <v>925000</v>
      </c>
      <c r="FY833" s="23" t="n">
        <v>925000</v>
      </c>
      <c r="FZ833" s="8" t="n">
        <v>139</v>
      </c>
      <c r="GA833" s="8" t="n">
        <v>4</v>
      </c>
      <c r="GB833" s="8" t="n">
        <v>31</v>
      </c>
      <c r="GC833" s="8" t="n">
        <v>35</v>
      </c>
      <c r="GD833" s="8" t="n">
        <v>-23</v>
      </c>
      <c r="GE833" s="8" t="n">
        <v>60</v>
      </c>
      <c r="GF833" s="8" t="n">
        <v>219</v>
      </c>
      <c r="GG833" s="8" t="n">
        <v>2698</v>
      </c>
      <c r="GH833" s="8" t="n">
        <v>0.9</v>
      </c>
      <c r="GI833" s="8" t="n">
        <v>4.8</v>
      </c>
      <c r="GJ833" s="8" t="n">
        <v>5.7</v>
      </c>
      <c r="GK833" s="8" t="n">
        <f aca="false">Z833-AH833/10</f>
        <v>7.5</v>
      </c>
      <c r="GL833" s="22"/>
      <c r="GM833" s="22"/>
      <c r="GN833" s="22"/>
      <c r="GO833" s="22"/>
      <c r="GP833" s="22"/>
    </row>
    <row r="834" customFormat="false" ht="13.65" hidden="false" customHeight="true" outlineLevel="0" collapsed="false">
      <c r="A834" s="16" t="n">
        <v>35683</v>
      </c>
      <c r="B834" s="17" t="s">
        <v>861</v>
      </c>
      <c r="C834" s="17" t="s">
        <v>790</v>
      </c>
      <c r="D834" s="17" t="s">
        <v>283</v>
      </c>
      <c r="E834" s="17" t="s">
        <v>283</v>
      </c>
      <c r="F834" s="8" t="n">
        <v>73</v>
      </c>
      <c r="G834" s="8" t="n">
        <v>175</v>
      </c>
      <c r="H834" s="8" t="n">
        <v>2015</v>
      </c>
      <c r="I834" s="8" t="n">
        <v>5</v>
      </c>
      <c r="J834" s="8" t="n">
        <v>148</v>
      </c>
      <c r="K834" s="17" t="s">
        <v>273</v>
      </c>
      <c r="L834" s="8" t="n">
        <v>2017</v>
      </c>
      <c r="M834" s="8" t="n">
        <v>20</v>
      </c>
      <c r="N834" s="8" t="n">
        <v>1</v>
      </c>
      <c r="O834" s="8" t="n">
        <v>8478873</v>
      </c>
      <c r="P834" s="17" t="s">
        <v>3750</v>
      </c>
      <c r="Q834" s="17" t="s">
        <v>3751</v>
      </c>
      <c r="R834" s="17" t="s">
        <v>3752</v>
      </c>
      <c r="S834" s="17" t="s">
        <v>3746</v>
      </c>
      <c r="T834" s="17" t="s">
        <v>299</v>
      </c>
      <c r="U834" s="17" t="s">
        <v>545</v>
      </c>
      <c r="V834" s="8" t="n">
        <v>2</v>
      </c>
      <c r="W834" s="8" t="n">
        <v>0</v>
      </c>
      <c r="X834" s="8" t="n">
        <v>0</v>
      </c>
      <c r="Y834" s="8" t="n">
        <v>0</v>
      </c>
      <c r="Z834" s="8" t="n">
        <v>0</v>
      </c>
      <c r="AA834" s="8" t="n">
        <v>35</v>
      </c>
      <c r="AB834" s="8" t="n">
        <v>69</v>
      </c>
      <c r="AC834" s="18" t="n">
        <f aca="false">Z834/V834</f>
        <v>0</v>
      </c>
      <c r="AD834" s="19" t="n">
        <f aca="false">IF(FZ834&gt;V834,Z834-V834*(GC834-Z834)/(FZ834-V834),0)</f>
        <v>0</v>
      </c>
      <c r="AE834" s="19" t="n">
        <v>0</v>
      </c>
      <c r="AF834" s="8" t="n">
        <v>0</v>
      </c>
      <c r="AG834" s="8" t="n">
        <v>-0.1</v>
      </c>
      <c r="AH834" s="8" t="n">
        <v>0</v>
      </c>
      <c r="AI834" s="8" t="n">
        <v>29</v>
      </c>
      <c r="AJ834" s="8" t="n">
        <v>1225</v>
      </c>
      <c r="AK834" s="19" t="n">
        <v>20.416666666667</v>
      </c>
      <c r="AL834" s="8" t="n">
        <v>20.42</v>
      </c>
      <c r="AM834" s="8" t="n">
        <v>20</v>
      </c>
      <c r="AN834" s="18" t="n">
        <f aca="false">AJ834/60/V834</f>
        <v>10.2083333333333</v>
      </c>
      <c r="AO834" s="8" t="n">
        <v>18.11</v>
      </c>
      <c r="AP834" s="12" t="n">
        <f aca="false">IF(EF834&gt;0,Z834/EF834,0)</f>
        <v>0</v>
      </c>
      <c r="AQ834" s="8" t="n">
        <v>3</v>
      </c>
      <c r="AR834" s="8" t="n">
        <v>3</v>
      </c>
      <c r="AS834" s="8" t="n">
        <v>3</v>
      </c>
      <c r="AT834" s="8" t="n">
        <v>3</v>
      </c>
      <c r="AU834" s="8" t="n">
        <v>3</v>
      </c>
      <c r="AV834" s="8" t="n">
        <v>3</v>
      </c>
      <c r="AW834" s="8" t="n">
        <v>2</v>
      </c>
      <c r="AX834" s="8" t="n">
        <v>0</v>
      </c>
      <c r="AY834" s="8" t="n">
        <v>0</v>
      </c>
      <c r="AZ834" s="8" t="n">
        <v>0</v>
      </c>
      <c r="BA834" s="8" t="n">
        <f aca="false">AY834+AZ834</f>
        <v>0</v>
      </c>
      <c r="BB834" s="8" t="n">
        <v>0.21</v>
      </c>
      <c r="BC834" s="8" t="n">
        <v>26.3333</v>
      </c>
      <c r="BD834" s="19" t="n">
        <v>0</v>
      </c>
      <c r="BE834" s="19" t="n">
        <v>0</v>
      </c>
      <c r="BF834" s="19" t="n">
        <f aca="false">AQ834+BD834</f>
        <v>3</v>
      </c>
      <c r="BG834" s="19" t="n">
        <f aca="false">IF(AL834&gt;0,BF834/AL834*60,0)</f>
        <v>8.81488736532811</v>
      </c>
      <c r="BH834" s="8" t="n">
        <v>10</v>
      </c>
      <c r="BI834" s="8" t="n">
        <v>8</v>
      </c>
      <c r="BJ834" s="8" t="n">
        <v>4</v>
      </c>
      <c r="BK834" s="12" t="n">
        <f aca="false">BH834/(BH834+BJ834)</f>
        <v>0.714285714285714</v>
      </c>
      <c r="BL834" s="8" t="n">
        <v>0</v>
      </c>
      <c r="BM834" s="8" t="n">
        <v>0</v>
      </c>
      <c r="BN834" s="8" t="n">
        <v>4</v>
      </c>
      <c r="BO834" s="8" t="n">
        <f aca="false">BM834-BN834</f>
        <v>-4</v>
      </c>
      <c r="BP834" s="8" t="n">
        <v>0</v>
      </c>
      <c r="BQ834" s="8" t="n">
        <v>0</v>
      </c>
      <c r="BR834" s="8" t="n">
        <v>0</v>
      </c>
      <c r="BS834" s="8" t="n">
        <v>2</v>
      </c>
      <c r="BT834" s="12" t="n">
        <f aca="false">BS834/(EA834+BS834)</f>
        <v>0.142857142857143</v>
      </c>
      <c r="BU834" s="8" t="n">
        <v>0</v>
      </c>
      <c r="BV834" s="8" t="n">
        <v>0</v>
      </c>
      <c r="BW834" s="12" t="n">
        <f aca="false">IF(BU834+BV834&gt;0,BU834/(BU834+BV834),0)</f>
        <v>0</v>
      </c>
      <c r="BX834" s="8" t="n">
        <v>0</v>
      </c>
      <c r="BY834" s="8" t="n">
        <v>0</v>
      </c>
      <c r="BZ834" s="8" t="n">
        <v>0</v>
      </c>
      <c r="CA834" s="8" t="n">
        <v>0</v>
      </c>
      <c r="CB834" s="8" t="n">
        <v>0</v>
      </c>
      <c r="CC834" s="8" t="n">
        <v>0</v>
      </c>
      <c r="CD834" s="8" t="n">
        <v>0</v>
      </c>
      <c r="CE834" s="8" t="n">
        <v>0</v>
      </c>
      <c r="CF834" s="8" t="n">
        <v>0</v>
      </c>
      <c r="CG834" s="8" t="n">
        <v>0</v>
      </c>
      <c r="CH834" s="8" t="n">
        <v>0</v>
      </c>
      <c r="CI834" s="8" t="n">
        <v>0</v>
      </c>
      <c r="CJ834" s="8" t="n">
        <v>0</v>
      </c>
      <c r="CK834" s="8" t="n">
        <v>0</v>
      </c>
      <c r="CL834" s="8" t="n">
        <v>0</v>
      </c>
      <c r="CM834" s="8" t="n">
        <v>0</v>
      </c>
      <c r="CN834" s="8" t="n">
        <v>0</v>
      </c>
      <c r="CO834" s="8" t="n">
        <v>0</v>
      </c>
      <c r="CP834" s="8" t="n">
        <v>0</v>
      </c>
      <c r="CQ834" s="8" t="n">
        <v>0</v>
      </c>
      <c r="CR834" s="8" t="n">
        <v>0</v>
      </c>
      <c r="CS834" s="8" t="n">
        <v>0</v>
      </c>
      <c r="CT834" s="8" t="n">
        <v>0</v>
      </c>
      <c r="CU834" s="8" t="n">
        <v>0</v>
      </c>
      <c r="CV834" s="8" t="n">
        <v>0</v>
      </c>
      <c r="CW834" s="8" t="n">
        <v>0</v>
      </c>
      <c r="CX834" s="8" t="n">
        <v>0</v>
      </c>
      <c r="CY834" s="8" t="n">
        <v>0</v>
      </c>
      <c r="CZ834" s="8" t="n">
        <v>0</v>
      </c>
      <c r="DA834" s="8" t="n">
        <v>0</v>
      </c>
      <c r="DB834" s="8" t="n">
        <v>0</v>
      </c>
      <c r="DC834" s="8" t="n">
        <v>0</v>
      </c>
      <c r="DD834" s="8" t="n">
        <v>0</v>
      </c>
      <c r="DE834" s="8" t="n">
        <v>0</v>
      </c>
      <c r="DF834" s="8" t="n">
        <v>0</v>
      </c>
      <c r="DG834" s="8" t="n">
        <v>0</v>
      </c>
      <c r="DH834" s="8" t="n">
        <v>3</v>
      </c>
      <c r="DI834" s="8" t="n">
        <v>0</v>
      </c>
      <c r="DJ834" s="8" t="n">
        <v>0</v>
      </c>
      <c r="DK834" s="8" t="n">
        <v>0</v>
      </c>
      <c r="DL834" s="8" t="n">
        <v>0</v>
      </c>
      <c r="DM834" s="8" t="n">
        <v>0</v>
      </c>
      <c r="DN834" s="8" t="n">
        <v>0</v>
      </c>
      <c r="DO834" s="8" t="n">
        <v>0</v>
      </c>
      <c r="DP834" s="8" t="n">
        <v>0</v>
      </c>
      <c r="DQ834" s="8" t="n">
        <f aca="false">DJ834-DI834</f>
        <v>0</v>
      </c>
      <c r="DR834" s="19" t="n">
        <v>-0.02</v>
      </c>
      <c r="DS834" s="8" t="n">
        <v>0</v>
      </c>
      <c r="DT834" s="8" t="n">
        <v>0</v>
      </c>
      <c r="DU834" s="8" t="n">
        <v>0</v>
      </c>
      <c r="DV834" s="8" t="n">
        <v>0</v>
      </c>
      <c r="DW834" s="8" t="n">
        <v>0</v>
      </c>
      <c r="DX834" s="8" t="n">
        <v>11</v>
      </c>
      <c r="DY834" s="8" t="n">
        <v>16</v>
      </c>
      <c r="DZ834" s="8" t="n">
        <v>7</v>
      </c>
      <c r="EA834" s="8" t="n">
        <v>12</v>
      </c>
      <c r="EB834" s="8" t="n">
        <v>6</v>
      </c>
      <c r="EC834" s="8" t="n">
        <v>8</v>
      </c>
      <c r="ED834" s="8" t="n">
        <v>0.33</v>
      </c>
      <c r="EE834" s="8" t="n">
        <v>0.68</v>
      </c>
      <c r="EF834" s="8" t="n">
        <v>0</v>
      </c>
      <c r="EG834" s="8" t="n">
        <v>0</v>
      </c>
      <c r="EH834" s="12" t="n">
        <f aca="false">EF834/EB834</f>
        <v>0</v>
      </c>
      <c r="EI834" s="20" t="n">
        <f aca="false">1-EG834/EC834</f>
        <v>1</v>
      </c>
      <c r="EJ834" s="21" t="n">
        <f aca="false">EH834+EI834</f>
        <v>1</v>
      </c>
      <c r="EK834" s="8" t="n">
        <v>11</v>
      </c>
      <c r="EL834" s="8" t="n">
        <v>16</v>
      </c>
      <c r="EM834" s="8" t="n">
        <v>7</v>
      </c>
      <c r="EN834" s="8" t="n">
        <v>12</v>
      </c>
      <c r="EO834" s="8" t="n">
        <v>6</v>
      </c>
      <c r="EP834" s="8" t="n">
        <v>8</v>
      </c>
      <c r="EQ834" s="8" t="n">
        <v>0</v>
      </c>
      <c r="ER834" s="8" t="n">
        <v>0</v>
      </c>
      <c r="ES834" s="8" t="n">
        <v>6</v>
      </c>
      <c r="ET834" s="8" t="n">
        <v>6</v>
      </c>
      <c r="EU834" s="8" t="n">
        <v>1</v>
      </c>
      <c r="EV834" s="8" t="n">
        <v>2</v>
      </c>
      <c r="EW834" s="8" t="n">
        <v>0</v>
      </c>
      <c r="EX834" s="8" t="n">
        <v>0</v>
      </c>
      <c r="EY834" s="8" t="n">
        <v>0</v>
      </c>
      <c r="EZ834" s="8" t="n">
        <v>2</v>
      </c>
      <c r="FA834" s="8" t="n">
        <v>-0.1</v>
      </c>
      <c r="FB834" s="8" t="n">
        <v>0</v>
      </c>
      <c r="FC834" s="8" t="n">
        <v>0</v>
      </c>
      <c r="FD834" s="19" t="n">
        <v>0.08</v>
      </c>
      <c r="FE834" s="18" t="n">
        <f aca="false">FD834/V834</f>
        <v>0.04</v>
      </c>
      <c r="FF834" s="8" t="n">
        <v>0.0002</v>
      </c>
      <c r="FG834" s="8" t="n">
        <v>0</v>
      </c>
      <c r="FH834" s="8" t="n">
        <v>0</v>
      </c>
      <c r="FI834" s="8" t="n">
        <v>0</v>
      </c>
      <c r="FJ834" s="22"/>
      <c r="FK834" s="22"/>
      <c r="FL834" s="22"/>
      <c r="FM834" s="8" t="n">
        <f aca="false">BL834+BS834+AH834+DT834</f>
        <v>2</v>
      </c>
      <c r="FN834" s="19" t="n">
        <f aca="false">IF(DS834&gt;0,(BL834+BR834)/DS834,0)</f>
        <v>0</v>
      </c>
      <c r="FO834" s="12" t="n">
        <v>0</v>
      </c>
      <c r="FP834" s="19" t="n">
        <f aca="false">Z834-AH834/10</f>
        <v>0</v>
      </c>
      <c r="FQ834" s="19" t="n">
        <f aca="false">Z834+DR834/5</f>
        <v>-0.004</v>
      </c>
      <c r="FR834" s="19" t="n">
        <f aca="false">(DX834+DY834)/AL834*60</f>
        <v>79.333986287953</v>
      </c>
      <c r="FS834" s="8" t="n">
        <v>4</v>
      </c>
      <c r="FT834" s="17" t="s">
        <v>345</v>
      </c>
      <c r="FU834" s="8" t="n">
        <v>73</v>
      </c>
      <c r="FV834" s="17" t="s">
        <v>427</v>
      </c>
      <c r="FW834" s="17" t="s">
        <v>270</v>
      </c>
      <c r="FX834" s="23" t="n">
        <v>925000</v>
      </c>
      <c r="FY834" s="23" t="n">
        <v>925000</v>
      </c>
      <c r="FZ834" s="8" t="n">
        <v>2</v>
      </c>
      <c r="GA834" s="8" t="n">
        <v>0</v>
      </c>
      <c r="GB834" s="8" t="n">
        <v>0</v>
      </c>
      <c r="GC834" s="8" t="n">
        <v>0</v>
      </c>
      <c r="GD834" s="8" t="n">
        <v>0</v>
      </c>
      <c r="GE834" s="8" t="n">
        <v>0</v>
      </c>
      <c r="GF834" s="8" t="n">
        <v>3</v>
      </c>
      <c r="GG834" s="8" t="n">
        <v>20</v>
      </c>
      <c r="GH834" s="8" t="n">
        <v>-0.1</v>
      </c>
      <c r="GI834" s="8" t="n">
        <v>0</v>
      </c>
      <c r="GJ834" s="8" t="n">
        <v>0</v>
      </c>
      <c r="GK834" s="8" t="n">
        <f aca="false">Z834-AH834/10</f>
        <v>0</v>
      </c>
      <c r="GL834" s="22"/>
      <c r="GM834" s="22"/>
      <c r="GN834" s="22"/>
      <c r="GO834" s="22"/>
      <c r="GP834" s="22"/>
    </row>
    <row r="835" customFormat="false" ht="13.65" hidden="false" customHeight="true" outlineLevel="0" collapsed="false">
      <c r="A835" s="16" t="n">
        <v>34128</v>
      </c>
      <c r="B835" s="17" t="s">
        <v>3753</v>
      </c>
      <c r="C835" s="17" t="s">
        <v>3754</v>
      </c>
      <c r="D835" s="17" t="s">
        <v>283</v>
      </c>
      <c r="E835" s="17" t="s">
        <v>283</v>
      </c>
      <c r="F835" s="8" t="n">
        <v>74</v>
      </c>
      <c r="G835" s="8" t="n">
        <v>199</v>
      </c>
      <c r="H835" s="8" t="n">
        <v>2013</v>
      </c>
      <c r="I835" s="8" t="n">
        <v>5</v>
      </c>
      <c r="J835" s="8" t="n">
        <v>127</v>
      </c>
      <c r="K835" s="17" t="s">
        <v>273</v>
      </c>
      <c r="L835" s="8" t="n">
        <v>2017</v>
      </c>
      <c r="M835" s="8" t="n">
        <v>24</v>
      </c>
      <c r="N835" s="8" t="n">
        <v>1</v>
      </c>
      <c r="O835" s="8" t="n">
        <v>8477359</v>
      </c>
      <c r="P835" s="17" t="s">
        <v>3755</v>
      </c>
      <c r="Q835" s="17" t="s">
        <v>3756</v>
      </c>
      <c r="R835" s="17" t="s">
        <v>3757</v>
      </c>
      <c r="S835" s="17" t="s">
        <v>3758</v>
      </c>
      <c r="T835" s="17" t="s">
        <v>278</v>
      </c>
      <c r="U835" s="17" t="s">
        <v>332</v>
      </c>
      <c r="V835" s="8" t="n">
        <v>24</v>
      </c>
      <c r="W835" s="8" t="n">
        <v>1</v>
      </c>
      <c r="X835" s="8" t="n">
        <v>1</v>
      </c>
      <c r="Y835" s="8" t="n">
        <v>1</v>
      </c>
      <c r="Z835" s="8" t="n">
        <v>2</v>
      </c>
      <c r="AA835" s="8" t="n">
        <v>26</v>
      </c>
      <c r="AB835" s="8" t="n">
        <v>89</v>
      </c>
      <c r="AC835" s="18" t="n">
        <f aca="false">Z835/V835</f>
        <v>0.0833333333333333</v>
      </c>
      <c r="AD835" s="19" t="n">
        <f aca="false">IF(FZ835&gt;V835,Z835-V835*(GC835-Z835)/(FZ835-V835),0)</f>
        <v>0</v>
      </c>
      <c r="AE835" s="19" t="n">
        <v>0.795</v>
      </c>
      <c r="AF835" s="8" t="n">
        <v>2</v>
      </c>
      <c r="AG835" s="8" t="n">
        <v>1.4</v>
      </c>
      <c r="AH835" s="8" t="n">
        <v>0</v>
      </c>
      <c r="AI835" s="8" t="n">
        <v>394</v>
      </c>
      <c r="AJ835" s="8" t="n">
        <v>18091</v>
      </c>
      <c r="AK835" s="19" t="n">
        <v>301.51666666667</v>
      </c>
      <c r="AL835" s="8" t="n">
        <v>301.52</v>
      </c>
      <c r="AM835" s="8" t="n">
        <v>302</v>
      </c>
      <c r="AN835" s="18" t="n">
        <f aca="false">AJ835/60/V835</f>
        <v>12.5631944444444</v>
      </c>
      <c r="AO835" s="8" t="n">
        <v>21.39</v>
      </c>
      <c r="AP835" s="12" t="n">
        <f aca="false">IF(EF835&gt;0,Z835/EF835,0)</f>
        <v>0.222222222222222</v>
      </c>
      <c r="AQ835" s="8" t="n">
        <v>63</v>
      </c>
      <c r="AR835" s="8" t="n">
        <v>63</v>
      </c>
      <c r="AS835" s="8" t="n">
        <v>63</v>
      </c>
      <c r="AT835" s="8" t="n">
        <v>46</v>
      </c>
      <c r="AU835" s="8" t="n">
        <v>46</v>
      </c>
      <c r="AV835" s="8" t="n">
        <v>27</v>
      </c>
      <c r="AW835" s="8" t="n">
        <v>12</v>
      </c>
      <c r="AX835" s="8" t="n">
        <v>1</v>
      </c>
      <c r="AY835" s="8" t="n">
        <v>2</v>
      </c>
      <c r="AZ835" s="8" t="n">
        <v>2</v>
      </c>
      <c r="BA835" s="8" t="n">
        <f aca="false">AY835+AZ835</f>
        <v>4</v>
      </c>
      <c r="BB835" s="8" t="n">
        <v>1.02</v>
      </c>
      <c r="BC835" s="8" t="n">
        <v>56.1852</v>
      </c>
      <c r="BD835" s="19" t="n">
        <v>33.6</v>
      </c>
      <c r="BE835" s="19" t="n">
        <v>6.68619755679612</v>
      </c>
      <c r="BF835" s="19" t="n">
        <f aca="false">AQ835+BD835</f>
        <v>96.6</v>
      </c>
      <c r="BG835" s="19" t="n">
        <f aca="false">IF(AL835&gt;0,BF835/AL835*60,0)</f>
        <v>19.2226054656408</v>
      </c>
      <c r="BH835" s="8" t="n">
        <v>112</v>
      </c>
      <c r="BI835" s="8" t="n">
        <v>91</v>
      </c>
      <c r="BJ835" s="8" t="n">
        <v>108</v>
      </c>
      <c r="BK835" s="12" t="n">
        <f aca="false">BH835/(BH835+BJ835)</f>
        <v>0.509090909090909</v>
      </c>
      <c r="BL835" s="8" t="n">
        <v>20</v>
      </c>
      <c r="BM835" s="8" t="n">
        <v>20</v>
      </c>
      <c r="BN835" s="8" t="n">
        <v>23</v>
      </c>
      <c r="BO835" s="8" t="n">
        <f aca="false">BM835-BN835</f>
        <v>-3</v>
      </c>
      <c r="BP835" s="8" t="n">
        <v>19</v>
      </c>
      <c r="BQ835" s="8" t="n">
        <v>14</v>
      </c>
      <c r="BR835" s="8" t="n">
        <v>5</v>
      </c>
      <c r="BS835" s="8" t="n">
        <v>18</v>
      </c>
      <c r="BT835" s="12" t="n">
        <f aca="false">BS835/(EA835+BS835)</f>
        <v>0.0821917808219178</v>
      </c>
      <c r="BU835" s="8" t="n">
        <v>0</v>
      </c>
      <c r="BV835" s="8" t="n">
        <v>0</v>
      </c>
      <c r="BW835" s="12" t="n">
        <f aca="false">IF(BU835+BV835&gt;0,BU835/(BU835+BV835),0)</f>
        <v>0</v>
      </c>
      <c r="BX835" s="8" t="n">
        <v>0</v>
      </c>
      <c r="BY835" s="8" t="n">
        <v>0</v>
      </c>
      <c r="BZ835" s="8" t="n">
        <v>0</v>
      </c>
      <c r="CA835" s="8" t="n">
        <v>0</v>
      </c>
      <c r="CB835" s="8" t="n">
        <v>0</v>
      </c>
      <c r="CC835" s="8" t="n">
        <v>0</v>
      </c>
      <c r="CD835" s="8" t="n">
        <v>0</v>
      </c>
      <c r="CE835" s="8" t="n">
        <v>0</v>
      </c>
      <c r="CF835" s="8" t="n">
        <v>0</v>
      </c>
      <c r="CG835" s="8" t="n">
        <v>0</v>
      </c>
      <c r="CH835" s="8" t="n">
        <v>0</v>
      </c>
      <c r="CI835" s="8" t="n">
        <v>0</v>
      </c>
      <c r="CJ835" s="8" t="n">
        <v>0</v>
      </c>
      <c r="CK835" s="8" t="n">
        <v>0</v>
      </c>
      <c r="CL835" s="8" t="n">
        <v>0</v>
      </c>
      <c r="CM835" s="8" t="n">
        <v>0</v>
      </c>
      <c r="CN835" s="8" t="n">
        <v>0</v>
      </c>
      <c r="CO835" s="8" t="n">
        <v>0</v>
      </c>
      <c r="CP835" s="8" t="n">
        <v>0</v>
      </c>
      <c r="CQ835" s="8" t="n">
        <v>0</v>
      </c>
      <c r="CR835" s="8" t="n">
        <v>0</v>
      </c>
      <c r="CS835" s="8" t="n">
        <v>0</v>
      </c>
      <c r="CT835" s="8" t="n">
        <v>0</v>
      </c>
      <c r="CU835" s="8" t="n">
        <v>0</v>
      </c>
      <c r="CV835" s="8" t="n">
        <v>0</v>
      </c>
      <c r="CW835" s="8" t="n">
        <v>1</v>
      </c>
      <c r="CX835" s="8" t="n">
        <v>0</v>
      </c>
      <c r="CY835" s="8" t="n">
        <v>1</v>
      </c>
      <c r="CZ835" s="8" t="n">
        <v>1</v>
      </c>
      <c r="DA835" s="8" t="n">
        <v>17</v>
      </c>
      <c r="DB835" s="8" t="n">
        <v>1</v>
      </c>
      <c r="DC835" s="8" t="n">
        <v>0</v>
      </c>
      <c r="DD835" s="8" t="n">
        <v>9</v>
      </c>
      <c r="DE835" s="8" t="n">
        <v>3</v>
      </c>
      <c r="DF835" s="8" t="n">
        <v>0</v>
      </c>
      <c r="DG835" s="8" t="n">
        <v>0</v>
      </c>
      <c r="DH835" s="8" t="n">
        <v>14</v>
      </c>
      <c r="DI835" s="8" t="n">
        <v>0</v>
      </c>
      <c r="DJ835" s="8" t="n">
        <v>1</v>
      </c>
      <c r="DK835" s="8" t="n">
        <v>0</v>
      </c>
      <c r="DL835" s="8" t="n">
        <v>0</v>
      </c>
      <c r="DM835" s="8" t="n">
        <v>0</v>
      </c>
      <c r="DN835" s="8" t="n">
        <v>1</v>
      </c>
      <c r="DO835" s="8" t="n">
        <v>1</v>
      </c>
      <c r="DP835" s="8" t="n">
        <v>0</v>
      </c>
      <c r="DQ835" s="8" t="n">
        <f aca="false">DJ835-DI835</f>
        <v>1</v>
      </c>
      <c r="DR835" s="19" t="n">
        <v>2.39</v>
      </c>
      <c r="DS835" s="8" t="n">
        <v>0</v>
      </c>
      <c r="DT835" s="8" t="n">
        <v>0</v>
      </c>
      <c r="DU835" s="8" t="n">
        <v>0</v>
      </c>
      <c r="DV835" s="8" t="n">
        <v>0</v>
      </c>
      <c r="DW835" s="8" t="n">
        <v>0</v>
      </c>
      <c r="DX835" s="8" t="n">
        <v>304</v>
      </c>
      <c r="DY835" s="8" t="n">
        <v>267</v>
      </c>
      <c r="DZ835" s="8" t="n">
        <v>217</v>
      </c>
      <c r="EA835" s="8" t="n">
        <v>201</v>
      </c>
      <c r="EB835" s="8" t="n">
        <v>155</v>
      </c>
      <c r="EC835" s="8" t="n">
        <v>159</v>
      </c>
      <c r="ED835" s="8" t="n">
        <v>11.63</v>
      </c>
      <c r="EE835" s="8" t="n">
        <v>10.75</v>
      </c>
      <c r="EF835" s="8" t="n">
        <v>9</v>
      </c>
      <c r="EG835" s="8" t="n">
        <v>7</v>
      </c>
      <c r="EH835" s="12" t="n">
        <f aca="false">EF835/EB835</f>
        <v>0.0580645161290323</v>
      </c>
      <c r="EI835" s="20" t="n">
        <f aca="false">1-EG835/EC835</f>
        <v>0.955974842767296</v>
      </c>
      <c r="EJ835" s="21" t="n">
        <f aca="false">EH835+EI835</f>
        <v>1.01403935889633</v>
      </c>
      <c r="EK835" s="8" t="n">
        <v>304</v>
      </c>
      <c r="EL835" s="8" t="n">
        <v>266</v>
      </c>
      <c r="EM835" s="8" t="n">
        <v>215</v>
      </c>
      <c r="EN835" s="8" t="n">
        <v>200</v>
      </c>
      <c r="EO835" s="8" t="n">
        <v>153</v>
      </c>
      <c r="EP835" s="8" t="n">
        <v>158</v>
      </c>
      <c r="EQ835" s="8" t="n">
        <v>9</v>
      </c>
      <c r="ER835" s="8" t="n">
        <v>7</v>
      </c>
      <c r="ES835" s="8" t="n">
        <v>135</v>
      </c>
      <c r="ET835" s="8" t="n">
        <v>122</v>
      </c>
      <c r="EU835" s="8" t="n">
        <v>56</v>
      </c>
      <c r="EV835" s="8" t="n">
        <v>41</v>
      </c>
      <c r="EW835" s="8" t="n">
        <v>6</v>
      </c>
      <c r="EX835" s="8" t="n">
        <v>1</v>
      </c>
      <c r="EY835" s="8" t="n">
        <v>13</v>
      </c>
      <c r="EZ835" s="8" t="n">
        <v>15</v>
      </c>
      <c r="FA835" s="8" t="n">
        <v>-0.1</v>
      </c>
      <c r="FB835" s="8" t="n">
        <v>0.7</v>
      </c>
      <c r="FC835" s="8" t="n">
        <v>0.7</v>
      </c>
      <c r="FD835" s="19" t="n">
        <v>6.62</v>
      </c>
      <c r="FE835" s="18" t="n">
        <f aca="false">FD835/V835</f>
        <v>0.275833333333333</v>
      </c>
      <c r="FF835" s="8" t="n">
        <v>0.0226</v>
      </c>
      <c r="FG835" s="8" t="n">
        <v>0.03</v>
      </c>
      <c r="FH835" s="8" t="n">
        <v>0.05</v>
      </c>
      <c r="FI835" s="8" t="n">
        <v>0.07</v>
      </c>
      <c r="FJ835" s="22"/>
      <c r="FK835" s="22"/>
      <c r="FL835" s="22"/>
      <c r="FM835" s="8" t="n">
        <f aca="false">BL835+BS835+AH835+DT835</f>
        <v>38</v>
      </c>
      <c r="FN835" s="19" t="n">
        <f aca="false">IF(DS835&gt;0,(BL835+BR835)/DS835,0)</f>
        <v>0</v>
      </c>
      <c r="FO835" s="12" t="n">
        <v>0.0125612745</v>
      </c>
      <c r="FP835" s="19" t="n">
        <f aca="false">Z835-AH835/10</f>
        <v>2</v>
      </c>
      <c r="FQ835" s="19" t="n">
        <f aca="false">Z835+DR835/5</f>
        <v>2.478</v>
      </c>
      <c r="FR835" s="19" t="n">
        <f aca="false">(DX835+DY835)/AL835*60</f>
        <v>113.624303528788</v>
      </c>
      <c r="FS835" s="22"/>
      <c r="FT835" s="22"/>
      <c r="FU835" s="22"/>
      <c r="FV835" s="22"/>
      <c r="FW835" s="17" t="s">
        <v>270</v>
      </c>
      <c r="FX835" s="23" t="n">
        <v>925000</v>
      </c>
      <c r="FY835" s="23" t="n">
        <v>925000</v>
      </c>
      <c r="FZ835" s="8" t="n">
        <v>24</v>
      </c>
      <c r="GA835" s="8" t="n">
        <v>1</v>
      </c>
      <c r="GB835" s="8" t="n">
        <v>1</v>
      </c>
      <c r="GC835" s="8" t="n">
        <v>2</v>
      </c>
      <c r="GD835" s="8" t="n">
        <v>2</v>
      </c>
      <c r="GE835" s="8" t="n">
        <v>0</v>
      </c>
      <c r="GF835" s="8" t="n">
        <v>27</v>
      </c>
      <c r="GG835" s="8" t="n">
        <v>302</v>
      </c>
      <c r="GH835" s="8" t="n">
        <v>-0.1</v>
      </c>
      <c r="GI835" s="8" t="n">
        <v>0.7</v>
      </c>
      <c r="GJ835" s="8" t="n">
        <v>0.7</v>
      </c>
      <c r="GK835" s="8" t="n">
        <f aca="false">Z835-AH835/10</f>
        <v>2</v>
      </c>
      <c r="GL835" s="22"/>
      <c r="GM835" s="22"/>
      <c r="GN835" s="22"/>
      <c r="GO835" s="22"/>
      <c r="GP835" s="22"/>
    </row>
    <row r="836" customFormat="false" ht="13.65" hidden="false" customHeight="true" outlineLevel="0" collapsed="false">
      <c r="A836" s="16" t="n">
        <v>34005</v>
      </c>
      <c r="B836" s="17" t="s">
        <v>459</v>
      </c>
      <c r="C836" s="17" t="s">
        <v>460</v>
      </c>
      <c r="D836" s="17" t="s">
        <v>262</v>
      </c>
      <c r="E836" s="17" t="s">
        <v>262</v>
      </c>
      <c r="F836" s="8" t="n">
        <v>71</v>
      </c>
      <c r="G836" s="8" t="n">
        <v>184</v>
      </c>
      <c r="H836" s="8" t="n">
        <v>2011</v>
      </c>
      <c r="I836" s="8" t="n">
        <v>2</v>
      </c>
      <c r="J836" s="8" t="n">
        <v>32</v>
      </c>
      <c r="K836" s="17" t="s">
        <v>273</v>
      </c>
      <c r="L836" s="8" t="n">
        <v>2013</v>
      </c>
      <c r="M836" s="8" t="n">
        <v>24</v>
      </c>
      <c r="N836" s="8" t="n">
        <v>5</v>
      </c>
      <c r="O836" s="8" t="n">
        <v>8476427</v>
      </c>
      <c r="P836" s="17" t="s">
        <v>3759</v>
      </c>
      <c r="Q836" s="17" t="s">
        <v>3760</v>
      </c>
      <c r="R836" s="17" t="s">
        <v>3761</v>
      </c>
      <c r="S836" s="17" t="s">
        <v>3762</v>
      </c>
      <c r="T836" s="17" t="s">
        <v>299</v>
      </c>
      <c r="U836" s="17" t="s">
        <v>325</v>
      </c>
      <c r="V836" s="8" t="n">
        <v>14</v>
      </c>
      <c r="W836" s="8" t="n">
        <v>5</v>
      </c>
      <c r="X836" s="8" t="n">
        <v>4</v>
      </c>
      <c r="Y836" s="8" t="n">
        <v>3</v>
      </c>
      <c r="Z836" s="8" t="n">
        <v>9</v>
      </c>
      <c r="AA836" s="8" t="n">
        <v>19</v>
      </c>
      <c r="AB836" s="8" t="n">
        <v>99</v>
      </c>
      <c r="AC836" s="18" t="n">
        <f aca="false">Z836/V836</f>
        <v>0.642857142857143</v>
      </c>
      <c r="AD836" s="19" t="n">
        <f aca="false">IF(FZ836&gt;V836,Z836-V836*(GC836-Z836)/(FZ836-V836),0)</f>
        <v>5</v>
      </c>
      <c r="AE836" s="19" t="n">
        <v>3.702</v>
      </c>
      <c r="AF836" s="8" t="n">
        <v>1</v>
      </c>
      <c r="AG836" s="8" t="n">
        <v>-2.6</v>
      </c>
      <c r="AH836" s="8" t="n">
        <v>2</v>
      </c>
      <c r="AI836" s="8" t="n">
        <v>257</v>
      </c>
      <c r="AJ836" s="8" t="n">
        <v>12996</v>
      </c>
      <c r="AK836" s="19" t="n">
        <v>216.6</v>
      </c>
      <c r="AL836" s="8" t="n">
        <v>216.6</v>
      </c>
      <c r="AM836" s="8" t="n">
        <v>217</v>
      </c>
      <c r="AN836" s="18" t="n">
        <f aca="false">AJ836/60/V836</f>
        <v>15.4714285714286</v>
      </c>
      <c r="AO836" s="8" t="n">
        <v>26.45</v>
      </c>
      <c r="AP836" s="12" t="n">
        <f aca="false">IF(EF836&gt;0,Z836/EF836,0)</f>
        <v>0.529411764705882</v>
      </c>
      <c r="AQ836" s="8" t="n">
        <v>50</v>
      </c>
      <c r="AR836" s="8" t="n">
        <v>50</v>
      </c>
      <c r="AS836" s="8" t="n">
        <v>50</v>
      </c>
      <c r="AT836" s="8" t="n">
        <v>42</v>
      </c>
      <c r="AU836" s="8" t="n">
        <v>42</v>
      </c>
      <c r="AV836" s="8" t="n">
        <v>32</v>
      </c>
      <c r="AW836" s="8" t="n">
        <v>32</v>
      </c>
      <c r="AX836" s="8" t="n">
        <v>12</v>
      </c>
      <c r="AY836" s="8" t="n">
        <v>2</v>
      </c>
      <c r="AZ836" s="8" t="n">
        <v>7</v>
      </c>
      <c r="BA836" s="8" t="n">
        <f aca="false">AY836+AZ836</f>
        <v>9</v>
      </c>
      <c r="BB836" s="8" t="n">
        <v>4.04</v>
      </c>
      <c r="BC836" s="8" t="n">
        <v>29.1563</v>
      </c>
      <c r="BD836" s="19" t="n">
        <v>37.7</v>
      </c>
      <c r="BE836" s="19" t="n">
        <v>10.4432132963989</v>
      </c>
      <c r="BF836" s="19" t="n">
        <f aca="false">AQ836+BD836</f>
        <v>87.7</v>
      </c>
      <c r="BG836" s="19" t="n">
        <f aca="false">IF(AL836&gt;0,BF836/AL836*60,0)</f>
        <v>24.2936288088643</v>
      </c>
      <c r="BH836" s="8" t="n">
        <v>78</v>
      </c>
      <c r="BI836" s="8" t="n">
        <v>85</v>
      </c>
      <c r="BJ836" s="8" t="n">
        <v>55</v>
      </c>
      <c r="BK836" s="12" t="n">
        <f aca="false">BH836/(BH836+BJ836)</f>
        <v>0.586466165413534</v>
      </c>
      <c r="BL836" s="8" t="n">
        <v>11</v>
      </c>
      <c r="BM836" s="8" t="n">
        <v>11</v>
      </c>
      <c r="BN836" s="8" t="n">
        <v>19</v>
      </c>
      <c r="BO836" s="8" t="n">
        <f aca="false">BM836-BN836</f>
        <v>-8</v>
      </c>
      <c r="BP836" s="8" t="n">
        <v>10</v>
      </c>
      <c r="BQ836" s="8" t="n">
        <v>4</v>
      </c>
      <c r="BR836" s="8" t="n">
        <v>2</v>
      </c>
      <c r="BS836" s="8" t="n">
        <v>4</v>
      </c>
      <c r="BT836" s="12" t="n">
        <f aca="false">BS836/(EA836+BS836)</f>
        <v>0.0213903743315508</v>
      </c>
      <c r="BU836" s="8" t="n">
        <v>0</v>
      </c>
      <c r="BV836" s="8" t="n">
        <v>0</v>
      </c>
      <c r="BW836" s="12" t="n">
        <f aca="false">IF(BU836+BV836&gt;0,BU836/(BU836+BV836),0)</f>
        <v>0</v>
      </c>
      <c r="BX836" s="8" t="n">
        <v>0</v>
      </c>
      <c r="BY836" s="8" t="n">
        <v>0</v>
      </c>
      <c r="BZ836" s="8" t="n">
        <v>0</v>
      </c>
      <c r="CA836" s="8" t="n">
        <v>0</v>
      </c>
      <c r="CB836" s="8" t="n">
        <v>0</v>
      </c>
      <c r="CC836" s="8" t="n">
        <v>0</v>
      </c>
      <c r="CD836" s="8" t="n">
        <v>0</v>
      </c>
      <c r="CE836" s="8" t="n">
        <v>0</v>
      </c>
      <c r="CF836" s="8" t="n">
        <v>0</v>
      </c>
      <c r="CG836" s="8" t="n">
        <v>0</v>
      </c>
      <c r="CH836" s="8" t="n">
        <v>0</v>
      </c>
      <c r="CI836" s="8" t="n">
        <v>0</v>
      </c>
      <c r="CJ836" s="8" t="n">
        <v>0</v>
      </c>
      <c r="CK836" s="8" t="n">
        <v>0</v>
      </c>
      <c r="CL836" s="8" t="n">
        <v>1</v>
      </c>
      <c r="CM836" s="8" t="n">
        <v>1</v>
      </c>
      <c r="CN836" s="8" t="n">
        <v>1</v>
      </c>
      <c r="CO836" s="8" t="n">
        <v>0</v>
      </c>
      <c r="CP836" s="8" t="n">
        <v>0</v>
      </c>
      <c r="CQ836" s="8" t="n">
        <v>0</v>
      </c>
      <c r="CR836" s="8" t="n">
        <v>0</v>
      </c>
      <c r="CS836" s="8" t="n">
        <v>0</v>
      </c>
      <c r="CT836" s="8" t="n">
        <v>2</v>
      </c>
      <c r="CU836" s="8" t="n">
        <v>0</v>
      </c>
      <c r="CV836" s="8" t="n">
        <v>0</v>
      </c>
      <c r="CW836" s="8" t="n">
        <v>3</v>
      </c>
      <c r="CX836" s="8" t="n">
        <v>0</v>
      </c>
      <c r="CY836" s="8" t="n">
        <v>0</v>
      </c>
      <c r="CZ836" s="8" t="n">
        <v>2</v>
      </c>
      <c r="DA836" s="8" t="n">
        <v>8</v>
      </c>
      <c r="DB836" s="8" t="n">
        <v>2</v>
      </c>
      <c r="DC836" s="8" t="n">
        <v>1</v>
      </c>
      <c r="DD836" s="8" t="n">
        <v>9</v>
      </c>
      <c r="DE836" s="8" t="n">
        <v>4</v>
      </c>
      <c r="DF836" s="8" t="n">
        <v>1</v>
      </c>
      <c r="DG836" s="8" t="n">
        <v>0</v>
      </c>
      <c r="DH836" s="8" t="n">
        <v>15</v>
      </c>
      <c r="DI836" s="8" t="n">
        <v>1</v>
      </c>
      <c r="DJ836" s="8" t="n">
        <v>3</v>
      </c>
      <c r="DK836" s="8" t="n">
        <v>1</v>
      </c>
      <c r="DL836" s="8" t="n">
        <v>1</v>
      </c>
      <c r="DM836" s="8" t="n">
        <v>0</v>
      </c>
      <c r="DN836" s="8" t="n">
        <v>3</v>
      </c>
      <c r="DO836" s="8" t="n">
        <v>3</v>
      </c>
      <c r="DP836" s="8" t="n">
        <v>0</v>
      </c>
      <c r="DQ836" s="8" t="n">
        <f aca="false">DJ836-DI836</f>
        <v>2</v>
      </c>
      <c r="DR836" s="19" t="n">
        <v>0.878</v>
      </c>
      <c r="DS836" s="8" t="n">
        <v>1</v>
      </c>
      <c r="DT836" s="8" t="n">
        <v>0</v>
      </c>
      <c r="DU836" s="8" t="n">
        <v>0</v>
      </c>
      <c r="DV836" s="8" t="n">
        <v>0</v>
      </c>
      <c r="DW836" s="8" t="n">
        <v>0</v>
      </c>
      <c r="DX836" s="8" t="n">
        <v>212</v>
      </c>
      <c r="DY836" s="8" t="n">
        <v>220</v>
      </c>
      <c r="DZ836" s="8" t="n">
        <v>165</v>
      </c>
      <c r="EA836" s="8" t="n">
        <v>183</v>
      </c>
      <c r="EB836" s="8" t="n">
        <v>113</v>
      </c>
      <c r="EC836" s="8" t="n">
        <v>134</v>
      </c>
      <c r="ED836" s="8" t="n">
        <v>13.36</v>
      </c>
      <c r="EE836" s="8" t="n">
        <v>13.03</v>
      </c>
      <c r="EF836" s="8" t="n">
        <v>17</v>
      </c>
      <c r="EG836" s="8" t="n">
        <v>14</v>
      </c>
      <c r="EH836" s="12" t="n">
        <f aca="false">EF836/EB836</f>
        <v>0.150442477876106</v>
      </c>
      <c r="EI836" s="20" t="n">
        <f aca="false">1-EG836/EC836</f>
        <v>0.895522388059701</v>
      </c>
      <c r="EJ836" s="21" t="n">
        <f aca="false">EH836+EI836</f>
        <v>1.04596486593581</v>
      </c>
      <c r="EK836" s="8" t="n">
        <v>212</v>
      </c>
      <c r="EL836" s="8" t="n">
        <v>220</v>
      </c>
      <c r="EM836" s="8" t="n">
        <v>165</v>
      </c>
      <c r="EN836" s="8" t="n">
        <v>183</v>
      </c>
      <c r="EO836" s="8" t="n">
        <v>113</v>
      </c>
      <c r="EP836" s="8" t="n">
        <v>134</v>
      </c>
      <c r="EQ836" s="8" t="n">
        <v>17</v>
      </c>
      <c r="ER836" s="8" t="n">
        <v>14</v>
      </c>
      <c r="ES836" s="8" t="n">
        <v>115</v>
      </c>
      <c r="ET836" s="8" t="n">
        <v>137</v>
      </c>
      <c r="EU836" s="8" t="n">
        <v>47</v>
      </c>
      <c r="EV836" s="8" t="n">
        <v>65</v>
      </c>
      <c r="EW836" s="8" t="n">
        <v>9</v>
      </c>
      <c r="EX836" s="8" t="n">
        <v>8</v>
      </c>
      <c r="EY836" s="8" t="n">
        <v>12</v>
      </c>
      <c r="EZ836" s="8" t="n">
        <v>13</v>
      </c>
      <c r="FA836" s="8" t="n">
        <v>0.8</v>
      </c>
      <c r="FB836" s="8" t="n">
        <v>0.3</v>
      </c>
      <c r="FC836" s="8" t="n">
        <v>1.1</v>
      </c>
      <c r="FD836" s="19" t="n">
        <v>7.55</v>
      </c>
      <c r="FE836" s="18" t="n">
        <f aca="false">FD836/V836</f>
        <v>0.539285714285714</v>
      </c>
      <c r="FF836" s="8" t="n">
        <v>1.035</v>
      </c>
      <c r="FG836" s="8" t="n">
        <v>0.03</v>
      </c>
      <c r="FH836" s="8" t="n">
        <v>-0.63</v>
      </c>
      <c r="FI836" s="8" t="n">
        <v>-0.59</v>
      </c>
      <c r="FJ836" s="22"/>
      <c r="FK836" s="22"/>
      <c r="FL836" s="22"/>
      <c r="FM836" s="8" t="n">
        <f aca="false">BL836+BS836+AH836+DT836</f>
        <v>17</v>
      </c>
      <c r="FN836" s="19" t="n">
        <f aca="false">IF(DS836&gt;0,(BL836+BR836)/DS836,0)</f>
        <v>13</v>
      </c>
      <c r="FO836" s="12" t="n">
        <v>0.1307397959</v>
      </c>
      <c r="FP836" s="19" t="n">
        <f aca="false">Z836-AH836/10</f>
        <v>8.8</v>
      </c>
      <c r="FQ836" s="19" t="n">
        <f aca="false">Z836+DR836/5</f>
        <v>9.1756</v>
      </c>
      <c r="FR836" s="19" t="n">
        <f aca="false">(DX836+DY836)/AL836*60</f>
        <v>119.667590027701</v>
      </c>
      <c r="FS836" s="22"/>
      <c r="FT836" s="22"/>
      <c r="FU836" s="22"/>
      <c r="FV836" s="22"/>
      <c r="FW836" s="17" t="s">
        <v>270</v>
      </c>
      <c r="FX836" s="23" t="n">
        <v>700000</v>
      </c>
      <c r="FY836" s="23" t="n">
        <v>700000</v>
      </c>
      <c r="FZ836" s="8" t="n">
        <v>49</v>
      </c>
      <c r="GA836" s="8" t="n">
        <v>9</v>
      </c>
      <c r="GB836" s="8" t="n">
        <v>10</v>
      </c>
      <c r="GC836" s="8" t="n">
        <v>19</v>
      </c>
      <c r="GD836" s="8" t="n">
        <v>-2</v>
      </c>
      <c r="GE836" s="8" t="n">
        <v>8</v>
      </c>
      <c r="GF836" s="8" t="n">
        <v>70</v>
      </c>
      <c r="GG836" s="8" t="n">
        <v>556</v>
      </c>
      <c r="GH836" s="8" t="n">
        <v>1.5</v>
      </c>
      <c r="GI836" s="8" t="n">
        <v>0.5</v>
      </c>
      <c r="GJ836" s="8" t="n">
        <v>2</v>
      </c>
      <c r="GK836" s="8" t="n">
        <f aca="false">Z836-AH836/10</f>
        <v>8.8</v>
      </c>
      <c r="GL836" s="22"/>
      <c r="GM836" s="22"/>
      <c r="GN836" s="22"/>
      <c r="GO836" s="22"/>
      <c r="GP836" s="22"/>
    </row>
    <row r="837" customFormat="false" ht="13.65" hidden="false" customHeight="true" outlineLevel="0" collapsed="false">
      <c r="A837" s="16" t="n">
        <v>34754</v>
      </c>
      <c r="B837" s="17" t="s">
        <v>849</v>
      </c>
      <c r="C837" s="17" t="s">
        <v>272</v>
      </c>
      <c r="D837" s="17" t="s">
        <v>262</v>
      </c>
      <c r="E837" s="17" t="s">
        <v>262</v>
      </c>
      <c r="F837" s="8" t="n">
        <v>72</v>
      </c>
      <c r="G837" s="8" t="n">
        <v>190</v>
      </c>
      <c r="H837" s="8" t="n">
        <v>2013</v>
      </c>
      <c r="I837" s="8" t="n">
        <v>2</v>
      </c>
      <c r="J837" s="8" t="n">
        <v>58</v>
      </c>
      <c r="K837" s="17" t="s">
        <v>263</v>
      </c>
      <c r="L837" s="8" t="n">
        <v>2016</v>
      </c>
      <c r="M837" s="8" t="n">
        <v>22</v>
      </c>
      <c r="N837" s="8" t="n">
        <v>2</v>
      </c>
      <c r="O837" s="8" t="n">
        <v>8477479</v>
      </c>
      <c r="P837" s="17" t="s">
        <v>3763</v>
      </c>
      <c r="Q837" s="17" t="s">
        <v>3764</v>
      </c>
      <c r="R837" s="17" t="s">
        <v>3765</v>
      </c>
      <c r="S837" s="17" t="s">
        <v>3766</v>
      </c>
      <c r="T837" s="17" t="s">
        <v>268</v>
      </c>
      <c r="U837" s="17" t="s">
        <v>510</v>
      </c>
      <c r="V837" s="8" t="n">
        <v>48</v>
      </c>
      <c r="W837" s="8" t="n">
        <v>7</v>
      </c>
      <c r="X837" s="8" t="n">
        <v>17</v>
      </c>
      <c r="Y837" s="8" t="n">
        <v>9</v>
      </c>
      <c r="Z837" s="8" t="n">
        <v>24</v>
      </c>
      <c r="AA837" s="8" t="n">
        <v>13</v>
      </c>
      <c r="AB837" s="8" t="n">
        <v>39</v>
      </c>
      <c r="AC837" s="18" t="n">
        <f aca="false">Z837/V837</f>
        <v>0.5</v>
      </c>
      <c r="AD837" s="19" t="n">
        <f aca="false">IF(FZ837&gt;V837,Z837-V837*(GC837-Z837)/(FZ837-V837),0)</f>
        <v>24</v>
      </c>
      <c r="AE837" s="19" t="n">
        <v>8.478</v>
      </c>
      <c r="AF837" s="8" t="n">
        <v>-7</v>
      </c>
      <c r="AG837" s="8" t="n">
        <v>1</v>
      </c>
      <c r="AH837" s="8" t="n">
        <v>39</v>
      </c>
      <c r="AI837" s="8" t="n">
        <v>901</v>
      </c>
      <c r="AJ837" s="8" t="n">
        <v>41472</v>
      </c>
      <c r="AK837" s="19" t="n">
        <v>691.2</v>
      </c>
      <c r="AL837" s="8" t="n">
        <v>691.2</v>
      </c>
      <c r="AM837" s="8" t="n">
        <v>691</v>
      </c>
      <c r="AN837" s="18" t="n">
        <f aca="false">AJ837/60/V837</f>
        <v>14.4</v>
      </c>
      <c r="AO837" s="8" t="n">
        <v>24.28</v>
      </c>
      <c r="AP837" s="12" t="n">
        <f aca="false">IF(EF837&gt;0,Z837/EF837,0)</f>
        <v>0.727272727272727</v>
      </c>
      <c r="AQ837" s="8" t="n">
        <v>153</v>
      </c>
      <c r="AR837" s="8" t="n">
        <v>153</v>
      </c>
      <c r="AS837" s="8" t="n">
        <v>153</v>
      </c>
      <c r="AT837" s="8" t="n">
        <v>130</v>
      </c>
      <c r="AU837" s="8" t="n">
        <v>130</v>
      </c>
      <c r="AV837" s="8" t="n">
        <v>83</v>
      </c>
      <c r="AW837" s="8" t="n">
        <v>104</v>
      </c>
      <c r="AX837" s="8" t="n">
        <v>64</v>
      </c>
      <c r="AY837" s="8" t="n">
        <v>2</v>
      </c>
      <c r="AZ837" s="8" t="n">
        <v>11</v>
      </c>
      <c r="BA837" s="8" t="n">
        <f aca="false">AY837+AZ837</f>
        <v>13</v>
      </c>
      <c r="BB837" s="8" t="n">
        <v>12</v>
      </c>
      <c r="BC837" s="8" t="n">
        <v>21.9759</v>
      </c>
      <c r="BD837" s="19" t="n">
        <v>164</v>
      </c>
      <c r="BE837" s="19" t="n">
        <v>14.2361111111111</v>
      </c>
      <c r="BF837" s="19" t="n">
        <f aca="false">AQ837+BD837</f>
        <v>317</v>
      </c>
      <c r="BG837" s="19" t="n">
        <f aca="false">IF(AL837&gt;0,BF837/AL837*60,0)</f>
        <v>27.5173611111111</v>
      </c>
      <c r="BH837" s="8" t="n">
        <v>235</v>
      </c>
      <c r="BI837" s="8" t="n">
        <v>220</v>
      </c>
      <c r="BJ837" s="8" t="n">
        <v>216</v>
      </c>
      <c r="BK837" s="12" t="n">
        <f aca="false">BH837/(BH837+BJ837)</f>
        <v>0.521064301552106</v>
      </c>
      <c r="BL837" s="8" t="n">
        <v>53</v>
      </c>
      <c r="BM837" s="8" t="n">
        <v>53</v>
      </c>
      <c r="BN837" s="8" t="n">
        <v>79</v>
      </c>
      <c r="BO837" s="8" t="n">
        <f aca="false">BM837-BN837</f>
        <v>-26</v>
      </c>
      <c r="BP837" s="8" t="n">
        <v>47</v>
      </c>
      <c r="BQ837" s="8" t="n">
        <v>14</v>
      </c>
      <c r="BR837" s="8" t="n">
        <v>13</v>
      </c>
      <c r="BS837" s="8" t="n">
        <v>38</v>
      </c>
      <c r="BT837" s="12" t="n">
        <f aca="false">BS837/(EA837+BS837)</f>
        <v>0.075098814229249</v>
      </c>
      <c r="BU837" s="8" t="n">
        <v>1</v>
      </c>
      <c r="BV837" s="8" t="n">
        <v>7</v>
      </c>
      <c r="BW837" s="12" t="n">
        <f aca="false">IF(BU837+BV837&gt;0,BU837/(BU837+BV837),0)</f>
        <v>0.125</v>
      </c>
      <c r="BX837" s="8" t="n">
        <v>0</v>
      </c>
      <c r="BY837" s="8" t="n">
        <v>4</v>
      </c>
      <c r="BZ837" s="8" t="n">
        <v>0</v>
      </c>
      <c r="CA837" s="8" t="n">
        <v>2</v>
      </c>
      <c r="CB837" s="8" t="n">
        <v>1</v>
      </c>
      <c r="CC837" s="8" t="n">
        <v>1</v>
      </c>
      <c r="CD837" s="8" t="n">
        <v>1</v>
      </c>
      <c r="CE837" s="8" t="n">
        <v>2</v>
      </c>
      <c r="CF837" s="8" t="n">
        <v>0</v>
      </c>
      <c r="CG837" s="8" t="n">
        <v>4</v>
      </c>
      <c r="CH837" s="8" t="n">
        <v>1</v>
      </c>
      <c r="CI837" s="8" t="n">
        <v>3</v>
      </c>
      <c r="CJ837" s="8" t="n">
        <v>0</v>
      </c>
      <c r="CK837" s="8" t="n">
        <v>0</v>
      </c>
      <c r="CL837" s="8" t="n">
        <v>2</v>
      </c>
      <c r="CM837" s="8" t="n">
        <v>1</v>
      </c>
      <c r="CN837" s="8" t="n">
        <v>0</v>
      </c>
      <c r="CO837" s="8" t="n">
        <v>0</v>
      </c>
      <c r="CP837" s="8" t="n">
        <v>0</v>
      </c>
      <c r="CQ837" s="8" t="n">
        <v>2</v>
      </c>
      <c r="CR837" s="8" t="n">
        <v>1</v>
      </c>
      <c r="CS837" s="8" t="n">
        <v>1</v>
      </c>
      <c r="CT837" s="8" t="n">
        <v>1</v>
      </c>
      <c r="CU837" s="8" t="n">
        <v>0</v>
      </c>
      <c r="CV837" s="8" t="n">
        <v>0</v>
      </c>
      <c r="CW837" s="8" t="n">
        <v>2</v>
      </c>
      <c r="CX837" s="8" t="n">
        <v>3</v>
      </c>
      <c r="CY837" s="8" t="n">
        <v>4</v>
      </c>
      <c r="CZ837" s="8" t="n">
        <v>1</v>
      </c>
      <c r="DA837" s="8" t="n">
        <v>39</v>
      </c>
      <c r="DB837" s="8" t="n">
        <v>11</v>
      </c>
      <c r="DC837" s="8" t="n">
        <v>2</v>
      </c>
      <c r="DD837" s="8" t="n">
        <v>5</v>
      </c>
      <c r="DE837" s="8" t="n">
        <v>11</v>
      </c>
      <c r="DF837" s="8" t="n">
        <v>16</v>
      </c>
      <c r="DG837" s="8" t="n">
        <v>2</v>
      </c>
      <c r="DH837" s="8" t="n">
        <v>36</v>
      </c>
      <c r="DI837" s="8" t="n">
        <v>9</v>
      </c>
      <c r="DJ837" s="8" t="n">
        <v>21</v>
      </c>
      <c r="DK837" s="8" t="n">
        <v>10</v>
      </c>
      <c r="DL837" s="8" t="n">
        <v>9</v>
      </c>
      <c r="DM837" s="8" t="n">
        <v>1</v>
      </c>
      <c r="DN837" s="8" t="n">
        <v>21</v>
      </c>
      <c r="DO837" s="8" t="n">
        <v>20</v>
      </c>
      <c r="DP837" s="8" t="n">
        <v>1</v>
      </c>
      <c r="DQ837" s="8" t="n">
        <f aca="false">DJ837-DI837</f>
        <v>12</v>
      </c>
      <c r="DR837" s="19" t="n">
        <v>7.578</v>
      </c>
      <c r="DS837" s="8" t="n">
        <v>6</v>
      </c>
      <c r="DT837" s="8" t="n">
        <v>1</v>
      </c>
      <c r="DU837" s="8" t="n">
        <v>1</v>
      </c>
      <c r="DV837" s="8" t="n">
        <v>1</v>
      </c>
      <c r="DW837" s="8" t="n">
        <v>0</v>
      </c>
      <c r="DX837" s="8" t="n">
        <v>649</v>
      </c>
      <c r="DY837" s="8" t="n">
        <v>643</v>
      </c>
      <c r="DZ837" s="8" t="n">
        <v>500</v>
      </c>
      <c r="EA837" s="8" t="n">
        <v>468</v>
      </c>
      <c r="EB837" s="8" t="n">
        <v>355</v>
      </c>
      <c r="EC837" s="8" t="n">
        <v>330</v>
      </c>
      <c r="ED837" s="8" t="n">
        <v>31.34</v>
      </c>
      <c r="EE837" s="8" t="n">
        <v>27.08</v>
      </c>
      <c r="EF837" s="8" t="n">
        <v>33</v>
      </c>
      <c r="EG837" s="8" t="n">
        <v>34</v>
      </c>
      <c r="EH837" s="12" t="n">
        <f aca="false">EF837/EB837</f>
        <v>0.0929577464788732</v>
      </c>
      <c r="EI837" s="20" t="n">
        <f aca="false">1-EG837/EC837</f>
        <v>0.896969696969697</v>
      </c>
      <c r="EJ837" s="21" t="n">
        <f aca="false">EH837+EI837</f>
        <v>0.98992744344857</v>
      </c>
      <c r="EK837" s="8" t="n">
        <v>646</v>
      </c>
      <c r="EL837" s="8" t="n">
        <v>643</v>
      </c>
      <c r="EM837" s="8" t="n">
        <v>497</v>
      </c>
      <c r="EN837" s="8" t="n">
        <v>468</v>
      </c>
      <c r="EO837" s="8" t="n">
        <v>354</v>
      </c>
      <c r="EP837" s="8" t="n">
        <v>330</v>
      </c>
      <c r="EQ837" s="8" t="n">
        <v>33</v>
      </c>
      <c r="ER837" s="8" t="n">
        <v>34</v>
      </c>
      <c r="ES837" s="8" t="n">
        <v>317</v>
      </c>
      <c r="ET837" s="8" t="n">
        <v>302</v>
      </c>
      <c r="EU837" s="8" t="n">
        <v>130</v>
      </c>
      <c r="EV837" s="8" t="n">
        <v>113</v>
      </c>
      <c r="EW837" s="8" t="n">
        <v>19</v>
      </c>
      <c r="EX837" s="8" t="n">
        <v>20</v>
      </c>
      <c r="EY837" s="8" t="n">
        <v>34</v>
      </c>
      <c r="EZ837" s="8" t="n">
        <v>47</v>
      </c>
      <c r="FA837" s="8" t="n">
        <v>1.2</v>
      </c>
      <c r="FB837" s="8" t="n">
        <v>0.6</v>
      </c>
      <c r="FC837" s="8" t="n">
        <v>1.8</v>
      </c>
      <c r="FD837" s="19" t="n">
        <v>21.41</v>
      </c>
      <c r="FE837" s="18" t="n">
        <f aca="false">FD837/V837</f>
        <v>0.446041666666667</v>
      </c>
      <c r="FF837" s="8" t="n">
        <v>1.5675</v>
      </c>
      <c r="FG837" s="8" t="n">
        <v>0.46</v>
      </c>
      <c r="FH837" s="8" t="n">
        <v>0.01</v>
      </c>
      <c r="FI837" s="8" t="n">
        <v>0.47</v>
      </c>
      <c r="FJ837" s="22"/>
      <c r="FK837" s="22"/>
      <c r="FL837" s="22"/>
      <c r="FM837" s="8" t="n">
        <f aca="false">BL837+BS837+AH837+DT837</f>
        <v>131</v>
      </c>
      <c r="FN837" s="19" t="n">
        <f aca="false">IF(DS837&gt;0,(BL837+BR837)/DS837,0)</f>
        <v>11</v>
      </c>
      <c r="FO837" s="12" t="n">
        <v>0.0583333333</v>
      </c>
      <c r="FP837" s="19" t="n">
        <f aca="false">Z837-AH837/10</f>
        <v>20.1</v>
      </c>
      <c r="FQ837" s="19" t="n">
        <f aca="false">Z837+DR837/5</f>
        <v>25.5156</v>
      </c>
      <c r="FR837" s="19" t="n">
        <f aca="false">(DX837+DY837)/AL837*60</f>
        <v>112.152777777778</v>
      </c>
      <c r="FS837" s="22"/>
      <c r="FT837" s="22"/>
      <c r="FU837" s="22"/>
      <c r="FV837" s="22"/>
      <c r="FW837" s="17" t="s">
        <v>270</v>
      </c>
      <c r="FX837" s="23" t="n">
        <v>650000</v>
      </c>
      <c r="FY837" s="23" t="n">
        <v>661667</v>
      </c>
      <c r="FZ837" s="8" t="n">
        <v>55</v>
      </c>
      <c r="GA837" s="8" t="n">
        <v>7</v>
      </c>
      <c r="GB837" s="8" t="n">
        <v>17</v>
      </c>
      <c r="GC837" s="8" t="n">
        <v>24</v>
      </c>
      <c r="GD837" s="8" t="n">
        <v>-8</v>
      </c>
      <c r="GE837" s="8" t="n">
        <v>39</v>
      </c>
      <c r="GF837" s="8" t="n">
        <v>86</v>
      </c>
      <c r="GG837" s="8" t="n">
        <v>755</v>
      </c>
      <c r="GH837" s="8" t="n">
        <v>1.1</v>
      </c>
      <c r="GI837" s="8" t="n">
        <v>0.6</v>
      </c>
      <c r="GJ837" s="8" t="n">
        <v>1.7</v>
      </c>
      <c r="GK837" s="8" t="n">
        <f aca="false">Z837-AH837/10</f>
        <v>20.1</v>
      </c>
      <c r="GL837" s="22"/>
      <c r="GM837" s="22"/>
      <c r="GN837" s="22"/>
      <c r="GO837" s="22"/>
      <c r="GP837" s="22"/>
    </row>
    <row r="838" customFormat="false" ht="13.65" hidden="false" customHeight="true" outlineLevel="0" collapsed="false">
      <c r="A838" s="16" t="n">
        <v>31490</v>
      </c>
      <c r="B838" s="17" t="s">
        <v>1082</v>
      </c>
      <c r="C838" s="17" t="s">
        <v>27</v>
      </c>
      <c r="D838" s="17" t="s">
        <v>262</v>
      </c>
      <c r="E838" s="17" t="s">
        <v>262</v>
      </c>
      <c r="F838" s="8" t="n">
        <v>73</v>
      </c>
      <c r="G838" s="8" t="n">
        <v>199</v>
      </c>
      <c r="H838" s="22"/>
      <c r="I838" s="22"/>
      <c r="J838" s="22"/>
      <c r="K838" s="17" t="s">
        <v>273</v>
      </c>
      <c r="L838" s="8" t="n">
        <v>2009</v>
      </c>
      <c r="M838" s="8" t="n">
        <v>31</v>
      </c>
      <c r="N838" s="8" t="n">
        <v>9</v>
      </c>
      <c r="O838" s="8" t="n">
        <v>8475098</v>
      </c>
      <c r="P838" s="17" t="s">
        <v>3767</v>
      </c>
      <c r="Q838" s="17" t="s">
        <v>3768</v>
      </c>
      <c r="R838" s="17" t="s">
        <v>3769</v>
      </c>
      <c r="S838" s="17" t="s">
        <v>3766</v>
      </c>
      <c r="T838" s="17" t="s">
        <v>313</v>
      </c>
      <c r="U838" s="17" t="s">
        <v>514</v>
      </c>
      <c r="V838" s="8" t="n">
        <v>81</v>
      </c>
      <c r="W838" s="8" t="n">
        <v>11</v>
      </c>
      <c r="X838" s="8" t="n">
        <v>32</v>
      </c>
      <c r="Y838" s="8" t="n">
        <v>21</v>
      </c>
      <c r="Z838" s="8" t="n">
        <v>43</v>
      </c>
      <c r="AA838" s="8" t="n">
        <v>9</v>
      </c>
      <c r="AB838" s="8" t="n">
        <v>26</v>
      </c>
      <c r="AC838" s="18" t="n">
        <f aca="false">Z838/V838</f>
        <v>0.530864197530864</v>
      </c>
      <c r="AD838" s="19" t="n">
        <f aca="false">IF(FZ838&gt;V838,Z838-V838*(GC838-Z838)/(FZ838-V838),0)</f>
        <v>-7.8421052631579</v>
      </c>
      <c r="AE838" s="19" t="n">
        <v>15.252</v>
      </c>
      <c r="AF838" s="8" t="n">
        <v>6</v>
      </c>
      <c r="AG838" s="8" t="n">
        <v>10</v>
      </c>
      <c r="AH838" s="8" t="n">
        <v>28</v>
      </c>
      <c r="AI838" s="8" t="n">
        <v>1746</v>
      </c>
      <c r="AJ838" s="8" t="n">
        <v>76023</v>
      </c>
      <c r="AK838" s="19" t="n">
        <v>1267.05</v>
      </c>
      <c r="AL838" s="8" t="n">
        <v>1266.12</v>
      </c>
      <c r="AM838" s="8" t="n">
        <v>1267</v>
      </c>
      <c r="AN838" s="18" t="n">
        <f aca="false">AJ838/60/V838</f>
        <v>15.6425925925926</v>
      </c>
      <c r="AO838" s="8" t="n">
        <v>25.89</v>
      </c>
      <c r="AP838" s="12" t="n">
        <f aca="false">IF(EF838&gt;0,Z838/EF838,0)</f>
        <v>0.505882352941176</v>
      </c>
      <c r="AQ838" s="8" t="n">
        <v>251</v>
      </c>
      <c r="AR838" s="8" t="n">
        <v>252</v>
      </c>
      <c r="AS838" s="8" t="n">
        <v>252</v>
      </c>
      <c r="AT838" s="8" t="n">
        <v>197</v>
      </c>
      <c r="AU838" s="8" t="n">
        <v>198</v>
      </c>
      <c r="AV838" s="8" t="n">
        <v>154</v>
      </c>
      <c r="AW838" s="8" t="n">
        <v>163</v>
      </c>
      <c r="AX838" s="8" t="n">
        <v>86</v>
      </c>
      <c r="AY838" s="8" t="n">
        <v>6</v>
      </c>
      <c r="AZ838" s="8" t="n">
        <v>16</v>
      </c>
      <c r="BA838" s="8" t="n">
        <f aca="false">AY838+AZ838</f>
        <v>22</v>
      </c>
      <c r="BB838" s="8" t="n">
        <v>19.28</v>
      </c>
      <c r="BC838" s="8" t="n">
        <v>27.7597</v>
      </c>
      <c r="BD838" s="19" t="n">
        <v>418.8</v>
      </c>
      <c r="BE838" s="19" t="n">
        <v>19.8318929797561</v>
      </c>
      <c r="BF838" s="19" t="n">
        <f aca="false">AQ838+BD838</f>
        <v>669.8</v>
      </c>
      <c r="BG838" s="19" t="n">
        <f aca="false">IF(AL838&gt;0,BF838/AL838*60,0)</f>
        <v>31.741067197422</v>
      </c>
      <c r="BH838" s="8" t="n">
        <v>664</v>
      </c>
      <c r="BI838" s="8" t="n">
        <v>349</v>
      </c>
      <c r="BJ838" s="8" t="n">
        <v>355</v>
      </c>
      <c r="BK838" s="12" t="n">
        <f aca="false">BH838/(BH838+BJ838)</f>
        <v>0.65161923454367</v>
      </c>
      <c r="BL838" s="8" t="n">
        <v>43</v>
      </c>
      <c r="BM838" s="8" t="n">
        <v>43</v>
      </c>
      <c r="BN838" s="8" t="n">
        <v>67</v>
      </c>
      <c r="BO838" s="8" t="n">
        <f aca="false">BM838-BN838</f>
        <v>-24</v>
      </c>
      <c r="BP838" s="8" t="n">
        <v>44</v>
      </c>
      <c r="BQ838" s="8" t="n">
        <v>42</v>
      </c>
      <c r="BR838" s="8" t="n">
        <v>37</v>
      </c>
      <c r="BS838" s="8" t="n">
        <v>28</v>
      </c>
      <c r="BT838" s="12" t="n">
        <f aca="false">BS838/(EA838+BS838)</f>
        <v>0.032</v>
      </c>
      <c r="BU838" s="8" t="n">
        <v>627</v>
      </c>
      <c r="BV838" s="8" t="n">
        <v>542</v>
      </c>
      <c r="BW838" s="12" t="n">
        <f aca="false">IF(BU838+BV838&gt;0,BU838/(BU838+BV838),0)</f>
        <v>0.536355859709153</v>
      </c>
      <c r="BX838" s="8" t="n">
        <v>184</v>
      </c>
      <c r="BY838" s="8" t="n">
        <v>139</v>
      </c>
      <c r="BZ838" s="8" t="n">
        <v>173</v>
      </c>
      <c r="CA838" s="8" t="n">
        <v>152</v>
      </c>
      <c r="CB838" s="8" t="n">
        <v>270</v>
      </c>
      <c r="CC838" s="8" t="n">
        <v>251</v>
      </c>
      <c r="CD838" s="8" t="n">
        <v>192</v>
      </c>
      <c r="CE838" s="8" t="n">
        <v>157</v>
      </c>
      <c r="CF838" s="8" t="n">
        <v>210</v>
      </c>
      <c r="CG838" s="8" t="n">
        <v>184</v>
      </c>
      <c r="CH838" s="8" t="n">
        <v>375</v>
      </c>
      <c r="CI838" s="8" t="n">
        <v>320</v>
      </c>
      <c r="CJ838" s="8" t="n">
        <v>0</v>
      </c>
      <c r="CK838" s="8" t="n">
        <v>0</v>
      </c>
      <c r="CL838" s="8" t="n">
        <v>0</v>
      </c>
      <c r="CM838" s="8" t="n">
        <v>2</v>
      </c>
      <c r="CN838" s="8" t="n">
        <v>0</v>
      </c>
      <c r="CO838" s="8" t="n">
        <v>0</v>
      </c>
      <c r="CP838" s="8" t="n">
        <v>0</v>
      </c>
      <c r="CQ838" s="8" t="n">
        <v>1</v>
      </c>
      <c r="CR838" s="8" t="n">
        <v>0</v>
      </c>
      <c r="CS838" s="8" t="n">
        <v>0</v>
      </c>
      <c r="CT838" s="8" t="n">
        <v>3</v>
      </c>
      <c r="CU838" s="8" t="n">
        <v>2</v>
      </c>
      <c r="CV838" s="8" t="n">
        <v>0</v>
      </c>
      <c r="CW838" s="8" t="n">
        <v>5</v>
      </c>
      <c r="CX838" s="8" t="n">
        <v>1</v>
      </c>
      <c r="CY838" s="8" t="n">
        <v>1</v>
      </c>
      <c r="CZ838" s="8" t="n">
        <v>4</v>
      </c>
      <c r="DA838" s="8" t="n">
        <v>38</v>
      </c>
      <c r="DB838" s="8" t="n">
        <v>17</v>
      </c>
      <c r="DC838" s="8" t="n">
        <v>2</v>
      </c>
      <c r="DD838" s="8" t="n">
        <v>6</v>
      </c>
      <c r="DE838" s="8" t="n">
        <v>40</v>
      </c>
      <c r="DF838" s="8" t="n">
        <v>23</v>
      </c>
      <c r="DG838" s="8" t="n">
        <v>1</v>
      </c>
      <c r="DH838" s="8" t="n">
        <v>65</v>
      </c>
      <c r="DI838" s="8" t="n">
        <v>14</v>
      </c>
      <c r="DJ838" s="8" t="n">
        <v>10</v>
      </c>
      <c r="DK838" s="8" t="n">
        <v>14</v>
      </c>
      <c r="DL838" s="8" t="n">
        <v>14</v>
      </c>
      <c r="DM838" s="8" t="n">
        <v>0</v>
      </c>
      <c r="DN838" s="8" t="n">
        <v>10</v>
      </c>
      <c r="DO838" s="8" t="n">
        <v>10</v>
      </c>
      <c r="DP838" s="8" t="n">
        <v>0</v>
      </c>
      <c r="DQ838" s="8" t="n">
        <f aca="false">DJ838-DI838</f>
        <v>-4</v>
      </c>
      <c r="DR838" s="19" t="n">
        <v>-3.447</v>
      </c>
      <c r="DS838" s="8" t="n">
        <v>14</v>
      </c>
      <c r="DT838" s="8" t="n">
        <v>0</v>
      </c>
      <c r="DU838" s="8" t="n">
        <v>0</v>
      </c>
      <c r="DV838" s="8" t="n">
        <v>0</v>
      </c>
      <c r="DW838" s="8" t="n">
        <v>0</v>
      </c>
      <c r="DX838" s="8" t="n">
        <v>1571</v>
      </c>
      <c r="DY838" s="8" t="n">
        <v>1079</v>
      </c>
      <c r="DZ838" s="8" t="n">
        <v>1161</v>
      </c>
      <c r="EA838" s="8" t="n">
        <v>847</v>
      </c>
      <c r="EB838" s="8" t="n">
        <v>816</v>
      </c>
      <c r="EC838" s="8" t="n">
        <v>620</v>
      </c>
      <c r="ED838" s="8" t="n">
        <v>94.97</v>
      </c>
      <c r="EE838" s="8" t="n">
        <v>48.11</v>
      </c>
      <c r="EF838" s="8" t="n">
        <v>85</v>
      </c>
      <c r="EG838" s="8" t="n">
        <v>42</v>
      </c>
      <c r="EH838" s="12" t="n">
        <f aca="false">EF838/EB838</f>
        <v>0.104166666666667</v>
      </c>
      <c r="EI838" s="20" t="n">
        <f aca="false">1-EG838/EC838</f>
        <v>0.932258064516129</v>
      </c>
      <c r="EJ838" s="21" t="n">
        <f aca="false">EH838+EI838</f>
        <v>1.0364247311828</v>
      </c>
      <c r="EK838" s="8" t="n">
        <v>1571</v>
      </c>
      <c r="EL838" s="8" t="n">
        <v>1081</v>
      </c>
      <c r="EM838" s="8" t="n">
        <v>1161</v>
      </c>
      <c r="EN838" s="8" t="n">
        <v>847</v>
      </c>
      <c r="EO838" s="8" t="n">
        <v>818</v>
      </c>
      <c r="EP838" s="8" t="n">
        <v>618</v>
      </c>
      <c r="EQ838" s="8" t="n">
        <v>85</v>
      </c>
      <c r="ER838" s="8" t="n">
        <v>43</v>
      </c>
      <c r="ES838" s="8" t="n">
        <v>895</v>
      </c>
      <c r="ET838" s="8" t="n">
        <v>512</v>
      </c>
      <c r="EU838" s="8" t="n">
        <v>383</v>
      </c>
      <c r="EV838" s="8" t="n">
        <v>171</v>
      </c>
      <c r="EW838" s="8" t="n">
        <v>54</v>
      </c>
      <c r="EX838" s="8" t="n">
        <v>23</v>
      </c>
      <c r="EY838" s="8" t="n">
        <v>70</v>
      </c>
      <c r="EZ838" s="8" t="n">
        <v>70</v>
      </c>
      <c r="FA838" s="8" t="n">
        <v>2.1</v>
      </c>
      <c r="FB838" s="8" t="n">
        <v>1.5</v>
      </c>
      <c r="FC838" s="8" t="n">
        <v>3.6</v>
      </c>
      <c r="FD838" s="19" t="n">
        <v>48.49</v>
      </c>
      <c r="FE838" s="18" t="n">
        <f aca="false">FD838/V838</f>
        <v>0.598641975308642</v>
      </c>
      <c r="FF838" s="8" t="n">
        <v>3.4616</v>
      </c>
      <c r="FG838" s="8" t="n">
        <v>0.09</v>
      </c>
      <c r="FH838" s="8" t="n">
        <v>-0.13</v>
      </c>
      <c r="FI838" s="8" t="n">
        <v>-0.04</v>
      </c>
      <c r="FJ838" s="8" t="n">
        <v>6</v>
      </c>
      <c r="FK838" s="8" t="n">
        <v>5</v>
      </c>
      <c r="FL838" s="8" t="n">
        <v>4</v>
      </c>
      <c r="FM838" s="8" t="n">
        <f aca="false">BL838+BS838+AH838+DT838</f>
        <v>99</v>
      </c>
      <c r="FN838" s="19" t="n">
        <f aca="false">IF(DS838&gt;0,(BL838+BR838)/DS838,0)</f>
        <v>5.71428571428571</v>
      </c>
      <c r="FO838" s="12" t="n">
        <v>0.0429953763</v>
      </c>
      <c r="FP838" s="19" t="n">
        <f aca="false">Z838-AH838/10</f>
        <v>40.2</v>
      </c>
      <c r="FQ838" s="19" t="n">
        <f aca="false">Z838+DR838/5</f>
        <v>42.3106</v>
      </c>
      <c r="FR838" s="19" t="n">
        <f aca="false">(DX838+DY838)/AL838*60</f>
        <v>125.580513695384</v>
      </c>
      <c r="FS838" s="8" t="n">
        <v>1</v>
      </c>
      <c r="FT838" s="17" t="s">
        <v>352</v>
      </c>
      <c r="FU838" s="8" t="n">
        <v>51</v>
      </c>
      <c r="FV838" s="17" t="s">
        <v>427</v>
      </c>
      <c r="FW838" s="17" t="s">
        <v>280</v>
      </c>
      <c r="FX838" s="23" t="n">
        <v>4000000</v>
      </c>
      <c r="FY838" s="23" t="n">
        <v>4200000</v>
      </c>
      <c r="FZ838" s="8" t="n">
        <v>594</v>
      </c>
      <c r="GA838" s="8" t="n">
        <v>136</v>
      </c>
      <c r="GB838" s="8" t="n">
        <v>229</v>
      </c>
      <c r="GC838" s="8" t="n">
        <v>365</v>
      </c>
      <c r="GD838" s="8" t="n">
        <v>-78</v>
      </c>
      <c r="GE838" s="8" t="n">
        <v>182</v>
      </c>
      <c r="GF838" s="8" t="n">
        <v>983</v>
      </c>
      <c r="GG838" s="8" t="n">
        <v>10924</v>
      </c>
      <c r="GH838" s="8" t="n">
        <v>25.2</v>
      </c>
      <c r="GI838" s="8" t="n">
        <v>8</v>
      </c>
      <c r="GJ838" s="8" t="n">
        <v>33.2</v>
      </c>
      <c r="GK838" s="8" t="n">
        <f aca="false">Z838-AH838/10</f>
        <v>40.2</v>
      </c>
      <c r="GL838" s="22"/>
      <c r="GM838" s="22"/>
      <c r="GN838" s="22"/>
      <c r="GO838" s="22"/>
      <c r="GP838" s="22"/>
    </row>
    <row r="839" customFormat="false" ht="13.65" hidden="false" customHeight="true" outlineLevel="0" collapsed="false">
      <c r="A839" s="16" t="n">
        <v>32787</v>
      </c>
      <c r="B839" s="17" t="s">
        <v>465</v>
      </c>
      <c r="C839" s="17" t="s">
        <v>460</v>
      </c>
      <c r="D839" s="17" t="s">
        <v>262</v>
      </c>
      <c r="E839" s="17" t="s">
        <v>262</v>
      </c>
      <c r="F839" s="8" t="n">
        <v>69</v>
      </c>
      <c r="G839" s="8" t="n">
        <v>161</v>
      </c>
      <c r="H839" s="8" t="n">
        <v>2008</v>
      </c>
      <c r="I839" s="8" t="n">
        <v>1</v>
      </c>
      <c r="J839" s="8" t="n">
        <v>26</v>
      </c>
      <c r="K839" s="17" t="s">
        <v>263</v>
      </c>
      <c r="L839" s="8" t="n">
        <v>2009</v>
      </c>
      <c r="M839" s="8" t="n">
        <v>28</v>
      </c>
      <c r="N839" s="8" t="n">
        <v>9</v>
      </c>
      <c r="O839" s="8" t="n">
        <v>8474589</v>
      </c>
      <c r="P839" s="17" t="s">
        <v>3770</v>
      </c>
      <c r="Q839" s="17" t="s">
        <v>3771</v>
      </c>
      <c r="R839" s="17" t="s">
        <v>3772</v>
      </c>
      <c r="S839" s="17" t="s">
        <v>3766</v>
      </c>
      <c r="T839" s="17" t="s">
        <v>268</v>
      </c>
      <c r="U839" s="17" t="s">
        <v>972</v>
      </c>
      <c r="V839" s="8" t="n">
        <v>73</v>
      </c>
      <c r="W839" s="8" t="n">
        <v>8</v>
      </c>
      <c r="X839" s="8" t="n">
        <v>14</v>
      </c>
      <c r="Y839" s="8" t="n">
        <v>7</v>
      </c>
      <c r="Z839" s="8" t="n">
        <v>22</v>
      </c>
      <c r="AA839" s="8" t="n">
        <v>13</v>
      </c>
      <c r="AB839" s="8" t="n">
        <v>54</v>
      </c>
      <c r="AC839" s="18" t="n">
        <f aca="false">Z839/V839</f>
        <v>0.301369863013699</v>
      </c>
      <c r="AD839" s="19" t="n">
        <f aca="false">IF(FZ839&gt;V839,Z839-V839*(GC839-Z839)/(FZ839-V839),0)</f>
        <v>-19.1169451073986</v>
      </c>
      <c r="AE839" s="19" t="n">
        <v>8.108</v>
      </c>
      <c r="AF839" s="8" t="n">
        <v>-1</v>
      </c>
      <c r="AG839" s="8" t="n">
        <v>4.7</v>
      </c>
      <c r="AH839" s="8" t="n">
        <v>12</v>
      </c>
      <c r="AI839" s="8" t="n">
        <v>1115</v>
      </c>
      <c r="AJ839" s="8" t="n">
        <v>52443</v>
      </c>
      <c r="AK839" s="19" t="n">
        <v>874.05</v>
      </c>
      <c r="AL839" s="8" t="n">
        <v>874.05</v>
      </c>
      <c r="AM839" s="8" t="n">
        <v>874</v>
      </c>
      <c r="AN839" s="18" t="n">
        <f aca="false">AJ839/60/V839</f>
        <v>11.9732876712329</v>
      </c>
      <c r="AO839" s="8" t="n">
        <v>20.28</v>
      </c>
      <c r="AP839" s="12" t="n">
        <f aca="false">IF(EF839&gt;0,Z839/EF839,0)</f>
        <v>0.647058823529412</v>
      </c>
      <c r="AQ839" s="8" t="n">
        <v>202</v>
      </c>
      <c r="AR839" s="8" t="n">
        <v>202</v>
      </c>
      <c r="AS839" s="8" t="n">
        <v>202</v>
      </c>
      <c r="AT839" s="8" t="n">
        <v>161</v>
      </c>
      <c r="AU839" s="8" t="n">
        <v>161</v>
      </c>
      <c r="AV839" s="8" t="n">
        <v>115</v>
      </c>
      <c r="AW839" s="8" t="n">
        <v>114</v>
      </c>
      <c r="AX839" s="8" t="n">
        <v>56</v>
      </c>
      <c r="AY839" s="8" t="n">
        <v>6</v>
      </c>
      <c r="AZ839" s="8" t="n">
        <v>15</v>
      </c>
      <c r="BA839" s="8" t="n">
        <f aca="false">AY839+AZ839</f>
        <v>21</v>
      </c>
      <c r="BB839" s="8" t="n">
        <v>9.43</v>
      </c>
      <c r="BC839" s="8" t="n">
        <v>26.5391</v>
      </c>
      <c r="BD839" s="19" t="n">
        <v>152.1</v>
      </c>
      <c r="BE839" s="19" t="n">
        <v>10.4410502831646</v>
      </c>
      <c r="BF839" s="19" t="n">
        <f aca="false">AQ839+BD839</f>
        <v>354.1</v>
      </c>
      <c r="BG839" s="19" t="n">
        <f aca="false">IF(AL839&gt;0,BF839/AL839*60,0)</f>
        <v>24.307533893942</v>
      </c>
      <c r="BH839" s="8" t="n">
        <v>286</v>
      </c>
      <c r="BI839" s="8" t="n">
        <v>275</v>
      </c>
      <c r="BJ839" s="8" t="n">
        <v>233</v>
      </c>
      <c r="BK839" s="12" t="n">
        <f aca="false">BH839/(BH839+BJ839)</f>
        <v>0.551059730250482</v>
      </c>
      <c r="BL839" s="8" t="n">
        <v>51</v>
      </c>
      <c r="BM839" s="8" t="n">
        <v>51</v>
      </c>
      <c r="BN839" s="8" t="n">
        <v>78</v>
      </c>
      <c r="BO839" s="8" t="n">
        <f aca="false">BM839-BN839</f>
        <v>-27</v>
      </c>
      <c r="BP839" s="8" t="n">
        <v>46</v>
      </c>
      <c r="BQ839" s="8" t="n">
        <v>11</v>
      </c>
      <c r="BR839" s="8" t="n">
        <v>30</v>
      </c>
      <c r="BS839" s="8" t="n">
        <v>33</v>
      </c>
      <c r="BT839" s="12" t="n">
        <f aca="false">BS839/(EA839+BS839)</f>
        <v>0.0514018691588785</v>
      </c>
      <c r="BU839" s="8" t="n">
        <v>3</v>
      </c>
      <c r="BV839" s="8" t="n">
        <v>9</v>
      </c>
      <c r="BW839" s="12" t="n">
        <f aca="false">IF(BU839+BV839&gt;0,BU839/(BU839+BV839),0)</f>
        <v>0.25</v>
      </c>
      <c r="BX839" s="8" t="n">
        <v>2</v>
      </c>
      <c r="BY839" s="8" t="n">
        <v>1</v>
      </c>
      <c r="BZ839" s="8" t="n">
        <v>0</v>
      </c>
      <c r="CA839" s="8" t="n">
        <v>3</v>
      </c>
      <c r="CB839" s="8" t="n">
        <v>1</v>
      </c>
      <c r="CC839" s="8" t="n">
        <v>5</v>
      </c>
      <c r="CD839" s="8" t="n">
        <v>0</v>
      </c>
      <c r="CE839" s="8" t="n">
        <v>2</v>
      </c>
      <c r="CF839" s="8" t="n">
        <v>1</v>
      </c>
      <c r="CG839" s="8" t="n">
        <v>3</v>
      </c>
      <c r="CH839" s="8" t="n">
        <v>2</v>
      </c>
      <c r="CI839" s="8" t="n">
        <v>6</v>
      </c>
      <c r="CJ839" s="8" t="n">
        <v>0</v>
      </c>
      <c r="CK839" s="8" t="n">
        <v>0</v>
      </c>
      <c r="CL839" s="8" t="n">
        <v>1</v>
      </c>
      <c r="CM839" s="8" t="n">
        <v>3</v>
      </c>
      <c r="CN839" s="8" t="n">
        <v>0</v>
      </c>
      <c r="CO839" s="8" t="n">
        <v>0</v>
      </c>
      <c r="CP839" s="8" t="n">
        <v>0</v>
      </c>
      <c r="CQ839" s="8" t="n">
        <v>2</v>
      </c>
      <c r="CR839" s="8" t="n">
        <v>1</v>
      </c>
      <c r="CS839" s="8" t="n">
        <v>0</v>
      </c>
      <c r="CT839" s="8" t="n">
        <v>0</v>
      </c>
      <c r="CU839" s="8" t="n">
        <v>0</v>
      </c>
      <c r="CV839" s="8" t="n">
        <v>0</v>
      </c>
      <c r="CW839" s="8" t="n">
        <v>5</v>
      </c>
      <c r="CX839" s="8" t="n">
        <v>0</v>
      </c>
      <c r="CY839" s="8" t="n">
        <v>6</v>
      </c>
      <c r="CZ839" s="8" t="n">
        <v>3</v>
      </c>
      <c r="DA839" s="8" t="n">
        <v>37</v>
      </c>
      <c r="DB839" s="8" t="n">
        <v>21</v>
      </c>
      <c r="DC839" s="8" t="n">
        <v>5</v>
      </c>
      <c r="DD839" s="8" t="n">
        <v>10</v>
      </c>
      <c r="DE839" s="8" t="n">
        <v>9</v>
      </c>
      <c r="DF839" s="8" t="n">
        <v>5</v>
      </c>
      <c r="DG839" s="8" t="n">
        <v>8</v>
      </c>
      <c r="DH839" s="8" t="n">
        <v>57</v>
      </c>
      <c r="DI839" s="8" t="n">
        <v>6</v>
      </c>
      <c r="DJ839" s="8" t="n">
        <v>13</v>
      </c>
      <c r="DK839" s="8" t="n">
        <v>6</v>
      </c>
      <c r="DL839" s="8" t="n">
        <v>6</v>
      </c>
      <c r="DM839" s="8" t="n">
        <v>0</v>
      </c>
      <c r="DN839" s="8" t="n">
        <v>13</v>
      </c>
      <c r="DO839" s="8" t="n">
        <v>13</v>
      </c>
      <c r="DP839" s="8" t="n">
        <v>0</v>
      </c>
      <c r="DQ839" s="8" t="n">
        <f aca="false">DJ839-DI839</f>
        <v>7</v>
      </c>
      <c r="DR839" s="19" t="n">
        <v>5.275</v>
      </c>
      <c r="DS839" s="8" t="n">
        <v>6</v>
      </c>
      <c r="DT839" s="8" t="n">
        <v>0</v>
      </c>
      <c r="DU839" s="8" t="n">
        <v>0</v>
      </c>
      <c r="DV839" s="8" t="n">
        <v>0</v>
      </c>
      <c r="DW839" s="8" t="n">
        <v>0</v>
      </c>
      <c r="DX839" s="8" t="n">
        <v>792</v>
      </c>
      <c r="DY839" s="8" t="n">
        <v>820</v>
      </c>
      <c r="DZ839" s="8" t="n">
        <v>597</v>
      </c>
      <c r="EA839" s="8" t="n">
        <v>609</v>
      </c>
      <c r="EB839" s="8" t="n">
        <v>430</v>
      </c>
      <c r="EC839" s="8" t="n">
        <v>441</v>
      </c>
      <c r="ED839" s="8" t="n">
        <v>40.23</v>
      </c>
      <c r="EE839" s="8" t="n">
        <v>28.34</v>
      </c>
      <c r="EF839" s="8" t="n">
        <v>34</v>
      </c>
      <c r="EG839" s="8" t="n">
        <v>30</v>
      </c>
      <c r="EH839" s="12" t="n">
        <f aca="false">EF839/EB839</f>
        <v>0.0790697674418605</v>
      </c>
      <c r="EI839" s="20" t="n">
        <f aca="false">1-EG839/EC839</f>
        <v>0.931972789115646</v>
      </c>
      <c r="EJ839" s="21" t="n">
        <f aca="false">EH839+EI839</f>
        <v>1.01104255655751</v>
      </c>
      <c r="EK839" s="8" t="n">
        <v>789</v>
      </c>
      <c r="EL839" s="8" t="n">
        <v>819</v>
      </c>
      <c r="EM839" s="8" t="n">
        <v>594</v>
      </c>
      <c r="EN839" s="8" t="n">
        <v>608</v>
      </c>
      <c r="EO839" s="8" t="n">
        <v>427</v>
      </c>
      <c r="EP839" s="8" t="n">
        <v>441</v>
      </c>
      <c r="EQ839" s="8" t="n">
        <v>34</v>
      </c>
      <c r="ER839" s="8" t="n">
        <v>30</v>
      </c>
      <c r="ES839" s="8" t="n">
        <v>401</v>
      </c>
      <c r="ET839" s="8" t="n">
        <v>336</v>
      </c>
      <c r="EU839" s="8" t="n">
        <v>193</v>
      </c>
      <c r="EV839" s="8" t="n">
        <v>124</v>
      </c>
      <c r="EW839" s="8" t="n">
        <v>23</v>
      </c>
      <c r="EX839" s="8" t="n">
        <v>13</v>
      </c>
      <c r="EY839" s="8" t="n">
        <v>55</v>
      </c>
      <c r="EZ839" s="8" t="n">
        <v>58</v>
      </c>
      <c r="FA839" s="8" t="n">
        <v>0.6</v>
      </c>
      <c r="FB839" s="8" t="n">
        <v>0.9</v>
      </c>
      <c r="FC839" s="8" t="n">
        <v>1.5</v>
      </c>
      <c r="FD839" s="19" t="n">
        <v>21.66</v>
      </c>
      <c r="FE839" s="18" t="n">
        <f aca="false">FD839/V839</f>
        <v>0.296712328767123</v>
      </c>
      <c r="FF839" s="8" t="n">
        <v>1.947</v>
      </c>
      <c r="FG839" s="8" t="n">
        <v>0.53</v>
      </c>
      <c r="FH839" s="8" t="n">
        <v>0.05</v>
      </c>
      <c r="FI839" s="8" t="n">
        <v>0.58</v>
      </c>
      <c r="FJ839" s="8" t="n">
        <v>1</v>
      </c>
      <c r="FK839" s="8" t="n">
        <v>0</v>
      </c>
      <c r="FL839" s="8" t="n">
        <v>0</v>
      </c>
      <c r="FM839" s="8" t="n">
        <f aca="false">BL839+BS839+AH839+DT839</f>
        <v>96</v>
      </c>
      <c r="FN839" s="19" t="n">
        <f aca="false">IF(DS839&gt;0,(BL839+BR839)/DS839,0)</f>
        <v>13.5</v>
      </c>
      <c r="FO839" s="12" t="n">
        <v>0.0371334767</v>
      </c>
      <c r="FP839" s="19" t="n">
        <f aca="false">Z839-AH839/10</f>
        <v>20.8</v>
      </c>
      <c r="FQ839" s="19" t="n">
        <f aca="false">Z839+DR839/5</f>
        <v>23.055</v>
      </c>
      <c r="FR839" s="19" t="n">
        <f aca="false">(DX839+DY839)/AL839*60</f>
        <v>110.657285052343</v>
      </c>
      <c r="FS839" s="22"/>
      <c r="FT839" s="22"/>
      <c r="FU839" s="22"/>
      <c r="FV839" s="22"/>
      <c r="FW839" s="17" t="s">
        <v>280</v>
      </c>
      <c r="FX839" s="23" t="n">
        <v>3650000</v>
      </c>
      <c r="FY839" s="23" t="n">
        <v>4600000</v>
      </c>
      <c r="FZ839" s="8" t="n">
        <v>492</v>
      </c>
      <c r="GA839" s="8" t="n">
        <v>105</v>
      </c>
      <c r="GB839" s="8" t="n">
        <v>153</v>
      </c>
      <c r="GC839" s="8" t="n">
        <v>258</v>
      </c>
      <c r="GD839" s="8" t="n">
        <v>-66</v>
      </c>
      <c r="GE839" s="8" t="n">
        <v>180</v>
      </c>
      <c r="GF839" s="8" t="n">
        <v>1079</v>
      </c>
      <c r="GG839" s="8" t="n">
        <v>7998</v>
      </c>
      <c r="GH839" s="8" t="n">
        <v>17.8</v>
      </c>
      <c r="GI839" s="8" t="n">
        <v>7</v>
      </c>
      <c r="GJ839" s="8" t="n">
        <v>24.8</v>
      </c>
      <c r="GK839" s="8" t="n">
        <f aca="false">Z839-AH839/10</f>
        <v>20.8</v>
      </c>
      <c r="GL839" s="22"/>
      <c r="GM839" s="22"/>
      <c r="GN839" s="22"/>
      <c r="GO839" s="22"/>
      <c r="GP839" s="22"/>
    </row>
    <row r="840" customFormat="false" ht="13.65" hidden="false" customHeight="true" outlineLevel="0" collapsed="false">
      <c r="A840" s="16" t="n">
        <v>34086</v>
      </c>
      <c r="B840" s="17" t="s">
        <v>3275</v>
      </c>
      <c r="C840" s="17" t="s">
        <v>272</v>
      </c>
      <c r="D840" s="17" t="s">
        <v>262</v>
      </c>
      <c r="E840" s="17" t="s">
        <v>262</v>
      </c>
      <c r="F840" s="8" t="n">
        <v>77</v>
      </c>
      <c r="G840" s="8" t="n">
        <v>208</v>
      </c>
      <c r="H840" s="8" t="n">
        <v>2011</v>
      </c>
      <c r="I840" s="8" t="n">
        <v>7</v>
      </c>
      <c r="J840" s="8" t="n">
        <v>191</v>
      </c>
      <c r="K840" s="17" t="s">
        <v>263</v>
      </c>
      <c r="L840" s="8" t="n">
        <v>2014</v>
      </c>
      <c r="M840" s="8" t="n">
        <v>24</v>
      </c>
      <c r="N840" s="8" t="n">
        <v>4</v>
      </c>
      <c r="O840" s="8" t="n">
        <v>8476344</v>
      </c>
      <c r="P840" s="17" t="s">
        <v>3773</v>
      </c>
      <c r="Q840" s="17" t="s">
        <v>3774</v>
      </c>
      <c r="R840" s="17" t="s">
        <v>3775</v>
      </c>
      <c r="S840" s="17" t="s">
        <v>3766</v>
      </c>
      <c r="T840" s="17" t="s">
        <v>313</v>
      </c>
      <c r="U840" s="17" t="s">
        <v>287</v>
      </c>
      <c r="V840" s="8" t="n">
        <v>5</v>
      </c>
      <c r="W840" s="8" t="n">
        <v>0</v>
      </c>
      <c r="X840" s="8" t="n">
        <v>0</v>
      </c>
      <c r="Y840" s="8" t="n">
        <v>0</v>
      </c>
      <c r="Z840" s="8" t="n">
        <v>0</v>
      </c>
      <c r="AA840" s="8" t="n">
        <v>29</v>
      </c>
      <c r="AB840" s="8" t="n">
        <v>87</v>
      </c>
      <c r="AC840" s="18" t="n">
        <f aca="false">Z840/V840</f>
        <v>0</v>
      </c>
      <c r="AD840" s="19" t="n">
        <f aca="false">IF(FZ840&gt;V840,Z840-V840*(GC840-Z840)/(FZ840-V840),0)</f>
        <v>-0.789473684210526</v>
      </c>
      <c r="AE840" s="19" t="n">
        <v>0</v>
      </c>
      <c r="AF840" s="8" t="n">
        <v>-3</v>
      </c>
      <c r="AG840" s="8" t="n">
        <v>-1.7</v>
      </c>
      <c r="AH840" s="8" t="n">
        <v>2</v>
      </c>
      <c r="AI840" s="8" t="n">
        <v>53</v>
      </c>
      <c r="AJ840" s="8" t="n">
        <v>2022</v>
      </c>
      <c r="AK840" s="19" t="n">
        <v>33.7</v>
      </c>
      <c r="AL840" s="8" t="n">
        <v>33.7</v>
      </c>
      <c r="AM840" s="8" t="n">
        <v>34</v>
      </c>
      <c r="AN840" s="18" t="n">
        <f aca="false">AJ840/60/V840</f>
        <v>6.74</v>
      </c>
      <c r="AO840" s="8" t="n">
        <v>11.55</v>
      </c>
      <c r="AP840" s="12" t="n">
        <f aca="false">IF(EF840&gt;0,Z840/EF840,0)</f>
        <v>0</v>
      </c>
      <c r="AQ840" s="8" t="n">
        <v>2</v>
      </c>
      <c r="AR840" s="8" t="n">
        <v>2</v>
      </c>
      <c r="AS840" s="8" t="n">
        <v>2</v>
      </c>
      <c r="AT840" s="8" t="n">
        <v>2</v>
      </c>
      <c r="AU840" s="8" t="n">
        <v>2</v>
      </c>
      <c r="AV840" s="8" t="n">
        <v>1</v>
      </c>
      <c r="AW840" s="8" t="n">
        <v>2</v>
      </c>
      <c r="AX840" s="8" t="n">
        <v>2</v>
      </c>
      <c r="AY840" s="8" t="n">
        <v>1</v>
      </c>
      <c r="AZ840" s="8" t="n">
        <v>0</v>
      </c>
      <c r="BA840" s="8" t="n">
        <f aca="false">AY840+AZ840</f>
        <v>1</v>
      </c>
      <c r="BB840" s="8" t="n">
        <v>0.19</v>
      </c>
      <c r="BC840" s="8" t="n">
        <v>33</v>
      </c>
      <c r="BD840" s="19" t="n">
        <v>0</v>
      </c>
      <c r="BE840" s="19" t="n">
        <v>0</v>
      </c>
      <c r="BF840" s="19" t="n">
        <f aca="false">AQ840+BD840</f>
        <v>2</v>
      </c>
      <c r="BG840" s="19" t="n">
        <f aca="false">IF(AL840&gt;0,BF840/AL840*60,0)</f>
        <v>3.56083086053412</v>
      </c>
      <c r="BH840" s="8" t="n">
        <v>6</v>
      </c>
      <c r="BI840" s="8" t="n">
        <v>15</v>
      </c>
      <c r="BJ840" s="8" t="n">
        <v>11</v>
      </c>
      <c r="BK840" s="12" t="n">
        <f aca="false">BH840/(BH840+BJ840)</f>
        <v>0.352941176470588</v>
      </c>
      <c r="BL840" s="8" t="n">
        <v>5</v>
      </c>
      <c r="BM840" s="8" t="n">
        <v>5</v>
      </c>
      <c r="BN840" s="8" t="n">
        <v>8</v>
      </c>
      <c r="BO840" s="8" t="n">
        <f aca="false">BM840-BN840</f>
        <v>-3</v>
      </c>
      <c r="BP840" s="8" t="n">
        <v>1</v>
      </c>
      <c r="BQ840" s="8" t="n">
        <v>0</v>
      </c>
      <c r="BR840" s="8" t="n">
        <v>3</v>
      </c>
      <c r="BS840" s="8" t="n">
        <v>1</v>
      </c>
      <c r="BT840" s="12" t="n">
        <f aca="false">BS840/(EA840+BS840)</f>
        <v>0.025</v>
      </c>
      <c r="BU840" s="8" t="n">
        <v>1</v>
      </c>
      <c r="BV840" s="8" t="n">
        <v>2</v>
      </c>
      <c r="BW840" s="12" t="n">
        <f aca="false">IF(BU840+BV840&gt;0,BU840/(BU840+BV840),0)</f>
        <v>0.333333333333333</v>
      </c>
      <c r="BX840" s="8" t="n">
        <v>0</v>
      </c>
      <c r="BY840" s="8" t="n">
        <v>0</v>
      </c>
      <c r="BZ840" s="8" t="n">
        <v>0</v>
      </c>
      <c r="CA840" s="8" t="n">
        <v>1</v>
      </c>
      <c r="CB840" s="8" t="n">
        <v>1</v>
      </c>
      <c r="CC840" s="8" t="n">
        <v>1</v>
      </c>
      <c r="CD840" s="8" t="n">
        <v>0</v>
      </c>
      <c r="CE840" s="8" t="n">
        <v>1</v>
      </c>
      <c r="CF840" s="8" t="n">
        <v>1</v>
      </c>
      <c r="CG840" s="8" t="n">
        <v>0</v>
      </c>
      <c r="CH840" s="8" t="n">
        <v>1</v>
      </c>
      <c r="CI840" s="8" t="n">
        <v>2</v>
      </c>
      <c r="CJ840" s="8" t="n">
        <v>0</v>
      </c>
      <c r="CK840" s="8" t="n">
        <v>0</v>
      </c>
      <c r="CL840" s="8" t="n">
        <v>0</v>
      </c>
      <c r="CM840" s="8" t="n">
        <v>0</v>
      </c>
      <c r="CN840" s="8" t="n">
        <v>0</v>
      </c>
      <c r="CO840" s="8" t="n">
        <v>0</v>
      </c>
      <c r="CP840" s="8" t="n">
        <v>0</v>
      </c>
      <c r="CQ840" s="8" t="n">
        <v>0</v>
      </c>
      <c r="CR840" s="8" t="n">
        <v>0</v>
      </c>
      <c r="CS840" s="8" t="n">
        <v>0</v>
      </c>
      <c r="CT840" s="8" t="n">
        <v>0</v>
      </c>
      <c r="CU840" s="8" t="n">
        <v>0</v>
      </c>
      <c r="CV840" s="8" t="n">
        <v>0</v>
      </c>
      <c r="CW840" s="8" t="n">
        <v>0</v>
      </c>
      <c r="CX840" s="8" t="n">
        <v>0</v>
      </c>
      <c r="CY840" s="8" t="n">
        <v>1</v>
      </c>
      <c r="CZ840" s="8" t="n">
        <v>0</v>
      </c>
      <c r="DA840" s="8" t="n">
        <v>0</v>
      </c>
      <c r="DB840" s="8" t="n">
        <v>0</v>
      </c>
      <c r="DC840" s="8" t="n">
        <v>0</v>
      </c>
      <c r="DD840" s="8" t="n">
        <v>0</v>
      </c>
      <c r="DE840" s="8" t="n">
        <v>1</v>
      </c>
      <c r="DF840" s="8" t="n">
        <v>0</v>
      </c>
      <c r="DG840" s="8" t="n">
        <v>0</v>
      </c>
      <c r="DH840" s="8" t="n">
        <v>0</v>
      </c>
      <c r="DI840" s="8" t="n">
        <v>1</v>
      </c>
      <c r="DJ840" s="8" t="n">
        <v>1</v>
      </c>
      <c r="DK840" s="8" t="n">
        <v>1</v>
      </c>
      <c r="DL840" s="8" t="n">
        <v>1</v>
      </c>
      <c r="DM840" s="8" t="n">
        <v>0</v>
      </c>
      <c r="DN840" s="8" t="n">
        <v>0</v>
      </c>
      <c r="DO840" s="8" t="n">
        <v>0</v>
      </c>
      <c r="DP840" s="8" t="n">
        <v>0</v>
      </c>
      <c r="DQ840" s="8" t="n">
        <f aca="false">DJ840-DI840</f>
        <v>0</v>
      </c>
      <c r="DR840" s="19" t="n">
        <v>-1.037</v>
      </c>
      <c r="DS840" s="8" t="n">
        <v>1</v>
      </c>
      <c r="DT840" s="8" t="n">
        <v>0</v>
      </c>
      <c r="DU840" s="8" t="n">
        <v>0</v>
      </c>
      <c r="DV840" s="8" t="n">
        <v>0</v>
      </c>
      <c r="DW840" s="8" t="n">
        <v>0</v>
      </c>
      <c r="DX840" s="8" t="n">
        <v>13</v>
      </c>
      <c r="DY840" s="8" t="n">
        <v>44</v>
      </c>
      <c r="DZ840" s="8" t="n">
        <v>9</v>
      </c>
      <c r="EA840" s="8" t="n">
        <v>39</v>
      </c>
      <c r="EB840" s="8" t="n">
        <v>5</v>
      </c>
      <c r="EC840" s="8" t="n">
        <v>28</v>
      </c>
      <c r="ED840" s="8" t="n">
        <v>0.52</v>
      </c>
      <c r="EE840" s="8" t="n">
        <v>3.03</v>
      </c>
      <c r="EF840" s="8" t="n">
        <v>0</v>
      </c>
      <c r="EG840" s="8" t="n">
        <v>4</v>
      </c>
      <c r="EH840" s="12" t="n">
        <f aca="false">EF840/EB840</f>
        <v>0</v>
      </c>
      <c r="EI840" s="20" t="n">
        <f aca="false">1-EG840/EC840</f>
        <v>0.857142857142857</v>
      </c>
      <c r="EJ840" s="21" t="n">
        <f aca="false">EH840+EI840</f>
        <v>0.857142857142857</v>
      </c>
      <c r="EK840" s="8" t="n">
        <v>14</v>
      </c>
      <c r="EL840" s="8" t="n">
        <v>43</v>
      </c>
      <c r="EM840" s="8" t="n">
        <v>10</v>
      </c>
      <c r="EN840" s="8" t="n">
        <v>38</v>
      </c>
      <c r="EO840" s="8" t="n">
        <v>6</v>
      </c>
      <c r="EP840" s="8" t="n">
        <v>27</v>
      </c>
      <c r="EQ840" s="8" t="n">
        <v>0</v>
      </c>
      <c r="ER840" s="8" t="n">
        <v>4</v>
      </c>
      <c r="ES840" s="8" t="n">
        <v>7</v>
      </c>
      <c r="ET840" s="8" t="n">
        <v>24</v>
      </c>
      <c r="EU840" s="8" t="n">
        <v>3</v>
      </c>
      <c r="EV840" s="8" t="n">
        <v>11</v>
      </c>
      <c r="EW840" s="8" t="n">
        <v>0</v>
      </c>
      <c r="EX840" s="8" t="n">
        <v>1</v>
      </c>
      <c r="EY840" s="8" t="n">
        <v>3</v>
      </c>
      <c r="EZ840" s="8" t="n">
        <v>1</v>
      </c>
      <c r="FA840" s="8" t="n">
        <v>-0.1</v>
      </c>
      <c r="FB840" s="8" t="n">
        <v>-0.1</v>
      </c>
      <c r="FC840" s="8" t="n">
        <v>-0.2</v>
      </c>
      <c r="FD840" s="19" t="n">
        <v>-1.88</v>
      </c>
      <c r="FE840" s="18" t="n">
        <f aca="false">FD840/V840</f>
        <v>-0.376</v>
      </c>
      <c r="FF840" s="8" t="n">
        <v>0.0002</v>
      </c>
      <c r="FG840" s="8" t="n">
        <v>0</v>
      </c>
      <c r="FH840" s="8" t="n">
        <v>0</v>
      </c>
      <c r="FI840" s="8" t="n">
        <v>0</v>
      </c>
      <c r="FJ840" s="22"/>
      <c r="FK840" s="22"/>
      <c r="FL840" s="22"/>
      <c r="FM840" s="8" t="n">
        <f aca="false">BL840+BS840+AH840+DT840</f>
        <v>8</v>
      </c>
      <c r="FN840" s="19" t="n">
        <f aca="false">IF(DS840&gt;0,(BL840+BR840)/DS840,0)</f>
        <v>8</v>
      </c>
      <c r="FO840" s="12" t="n">
        <v>0</v>
      </c>
      <c r="FP840" s="19" t="n">
        <f aca="false">Z840-AH840/10</f>
        <v>-0.2</v>
      </c>
      <c r="FQ840" s="19" t="n">
        <f aca="false">Z840+DR840/5</f>
        <v>-0.2074</v>
      </c>
      <c r="FR840" s="19" t="n">
        <f aca="false">(DX840+DY840)/AL840*60</f>
        <v>101.483679525223</v>
      </c>
      <c r="FS840" s="8" t="n">
        <v>4</v>
      </c>
      <c r="FT840" s="17" t="s">
        <v>326</v>
      </c>
      <c r="FU840" s="8" t="n">
        <v>195</v>
      </c>
      <c r="FV840" s="22"/>
      <c r="FW840" s="17" t="s">
        <v>280</v>
      </c>
      <c r="FX840" s="23" t="n">
        <v>650000</v>
      </c>
      <c r="FY840" s="23" t="n">
        <v>625000</v>
      </c>
      <c r="FZ840" s="8" t="n">
        <v>62</v>
      </c>
      <c r="GA840" s="8" t="n">
        <v>7</v>
      </c>
      <c r="GB840" s="8" t="n">
        <v>2</v>
      </c>
      <c r="GC840" s="8" t="n">
        <v>9</v>
      </c>
      <c r="GD840" s="8" t="n">
        <v>3</v>
      </c>
      <c r="GE840" s="8" t="n">
        <v>12</v>
      </c>
      <c r="GF840" s="8" t="n">
        <v>55</v>
      </c>
      <c r="GG840" s="8" t="n">
        <v>596</v>
      </c>
      <c r="GH840" s="8" t="n">
        <v>0.1</v>
      </c>
      <c r="GI840" s="8" t="n">
        <v>0.7</v>
      </c>
      <c r="GJ840" s="8" t="n">
        <v>0.8</v>
      </c>
      <c r="GK840" s="8" t="n">
        <f aca="false">Z840-AH840/10</f>
        <v>-0.2</v>
      </c>
      <c r="GL840" s="22"/>
      <c r="GM840" s="22"/>
      <c r="GN840" s="22"/>
      <c r="GO840" s="22"/>
      <c r="GP840" s="22"/>
    </row>
    <row r="841" customFormat="false" ht="13.65" hidden="false" customHeight="true" outlineLevel="0" collapsed="false">
      <c r="A841" s="16" t="n">
        <v>33083</v>
      </c>
      <c r="B841" s="17" t="s">
        <v>1416</v>
      </c>
      <c r="C841" s="17" t="s">
        <v>1417</v>
      </c>
      <c r="D841" s="17" t="s">
        <v>283</v>
      </c>
      <c r="E841" s="17" t="s">
        <v>283</v>
      </c>
      <c r="F841" s="8" t="n">
        <v>68</v>
      </c>
      <c r="G841" s="8" t="n">
        <v>183</v>
      </c>
      <c r="H841" s="22"/>
      <c r="I841" s="22"/>
      <c r="J841" s="22"/>
      <c r="K841" s="17" t="s">
        <v>273</v>
      </c>
      <c r="L841" s="8" t="n">
        <v>2012</v>
      </c>
      <c r="M841" s="8" t="n">
        <v>27</v>
      </c>
      <c r="N841" s="8" t="n">
        <v>6</v>
      </c>
      <c r="O841" s="8" t="n">
        <v>8474870</v>
      </c>
      <c r="P841" s="17" t="s">
        <v>3776</v>
      </c>
      <c r="Q841" s="17" t="s">
        <v>3777</v>
      </c>
      <c r="R841" s="17" t="s">
        <v>1587</v>
      </c>
      <c r="S841" s="17" t="s">
        <v>3766</v>
      </c>
      <c r="T841" s="17" t="s">
        <v>313</v>
      </c>
      <c r="U841" s="17" t="s">
        <v>306</v>
      </c>
      <c r="V841" s="8" t="n">
        <v>81</v>
      </c>
      <c r="W841" s="8" t="n">
        <v>21</v>
      </c>
      <c r="X841" s="8" t="n">
        <v>29</v>
      </c>
      <c r="Y841" s="8" t="n">
        <v>14</v>
      </c>
      <c r="Z841" s="8" t="n">
        <v>50</v>
      </c>
      <c r="AA841" s="8" t="n">
        <v>6</v>
      </c>
      <c r="AB841" s="8" t="n">
        <v>50</v>
      </c>
      <c r="AC841" s="18" t="n">
        <f aca="false">Z841/V841</f>
        <v>0.617283950617284</v>
      </c>
      <c r="AD841" s="19" t="n">
        <f aca="false">IF(FZ841&gt;V841,Z841-V841*(GC841-Z841)/(FZ841-V841),0)</f>
        <v>-5.49025974025974</v>
      </c>
      <c r="AE841" s="19" t="n">
        <v>18.995</v>
      </c>
      <c r="AF841" s="8" t="n">
        <v>3</v>
      </c>
      <c r="AG841" s="8" t="n">
        <v>-1.8</v>
      </c>
      <c r="AH841" s="8" t="n">
        <v>24</v>
      </c>
      <c r="AI841" s="8" t="n">
        <v>1798</v>
      </c>
      <c r="AJ841" s="8" t="n">
        <v>82580</v>
      </c>
      <c r="AK841" s="19" t="n">
        <v>1376.3333333333</v>
      </c>
      <c r="AL841" s="8" t="n">
        <v>1376.33</v>
      </c>
      <c r="AM841" s="8" t="n">
        <v>1376</v>
      </c>
      <c r="AN841" s="18" t="n">
        <f aca="false">AJ841/60/V841</f>
        <v>16.9917695473251</v>
      </c>
      <c r="AO841" s="8" t="n">
        <v>28.16</v>
      </c>
      <c r="AP841" s="12" t="n">
        <f aca="false">IF(EF841&gt;0,Z841/EF841,0)</f>
        <v>0.684931506849315</v>
      </c>
      <c r="AQ841" s="8" t="n">
        <v>311</v>
      </c>
      <c r="AR841" s="8" t="n">
        <v>311</v>
      </c>
      <c r="AS841" s="8" t="n">
        <v>311</v>
      </c>
      <c r="AT841" s="8" t="n">
        <v>263</v>
      </c>
      <c r="AU841" s="8" t="n">
        <v>263</v>
      </c>
      <c r="AV841" s="8" t="n">
        <v>186</v>
      </c>
      <c r="AW841" s="8" t="n">
        <v>206</v>
      </c>
      <c r="AX841" s="8" t="n">
        <v>84</v>
      </c>
      <c r="AY841" s="8" t="n">
        <v>15</v>
      </c>
      <c r="AZ841" s="8" t="n">
        <v>28</v>
      </c>
      <c r="BA841" s="8" t="n">
        <f aca="false">AY841+AZ841</f>
        <v>43</v>
      </c>
      <c r="BB841" s="8" t="n">
        <v>18.91</v>
      </c>
      <c r="BC841" s="8" t="n">
        <v>30.6022</v>
      </c>
      <c r="BD841" s="19" t="n">
        <v>247.1</v>
      </c>
      <c r="BE841" s="19" t="n">
        <v>10.7720997820298</v>
      </c>
      <c r="BF841" s="19" t="n">
        <f aca="false">AQ841+BD841</f>
        <v>558.1</v>
      </c>
      <c r="BG841" s="19" t="n">
        <f aca="false">IF(AL841&gt;0,BF841/AL841*60,0)</f>
        <v>24.329920876534</v>
      </c>
      <c r="BH841" s="8" t="n">
        <v>493</v>
      </c>
      <c r="BI841" s="8" t="n">
        <v>456</v>
      </c>
      <c r="BJ841" s="8" t="n">
        <v>466</v>
      </c>
      <c r="BK841" s="12" t="n">
        <f aca="false">BH841/(BH841+BJ841)</f>
        <v>0.5140771637122</v>
      </c>
      <c r="BL841" s="8" t="n">
        <v>48</v>
      </c>
      <c r="BM841" s="8" t="n">
        <v>48</v>
      </c>
      <c r="BN841" s="8" t="n">
        <v>72</v>
      </c>
      <c r="BO841" s="8" t="n">
        <f aca="false">BM841-BN841</f>
        <v>-24</v>
      </c>
      <c r="BP841" s="8" t="n">
        <v>77</v>
      </c>
      <c r="BQ841" s="8" t="n">
        <v>23</v>
      </c>
      <c r="BR841" s="8" t="n">
        <v>39</v>
      </c>
      <c r="BS841" s="8" t="n">
        <v>47</v>
      </c>
      <c r="BT841" s="12" t="n">
        <f aca="false">BS841/(EA841+BS841)</f>
        <v>0.0450191570881226</v>
      </c>
      <c r="BU841" s="8" t="n">
        <v>360</v>
      </c>
      <c r="BV841" s="8" t="n">
        <v>359</v>
      </c>
      <c r="BW841" s="12" t="n">
        <f aca="false">IF(BU841+BV841&gt;0,BU841/(BU841+BV841),0)</f>
        <v>0.500695410292072</v>
      </c>
      <c r="BX841" s="8" t="n">
        <v>123</v>
      </c>
      <c r="BY841" s="8" t="n">
        <v>131</v>
      </c>
      <c r="BZ841" s="8" t="n">
        <v>110</v>
      </c>
      <c r="CA841" s="8" t="n">
        <v>118</v>
      </c>
      <c r="CB841" s="8" t="n">
        <v>127</v>
      </c>
      <c r="CC841" s="8" t="n">
        <v>110</v>
      </c>
      <c r="CD841" s="8" t="n">
        <v>103</v>
      </c>
      <c r="CE841" s="8" t="n">
        <v>125</v>
      </c>
      <c r="CF841" s="8" t="n">
        <v>112</v>
      </c>
      <c r="CG841" s="8" t="n">
        <v>111</v>
      </c>
      <c r="CH841" s="8" t="n">
        <v>218</v>
      </c>
      <c r="CI841" s="8" t="n">
        <v>204</v>
      </c>
      <c r="CJ841" s="8" t="n">
        <v>1</v>
      </c>
      <c r="CK841" s="8" t="n">
        <v>0</v>
      </c>
      <c r="CL841" s="8" t="n">
        <v>5</v>
      </c>
      <c r="CM841" s="8" t="n">
        <v>3</v>
      </c>
      <c r="CN841" s="8" t="n">
        <v>1</v>
      </c>
      <c r="CO841" s="8" t="n">
        <v>0</v>
      </c>
      <c r="CP841" s="8" t="n">
        <v>0</v>
      </c>
      <c r="CQ841" s="8" t="n">
        <v>3</v>
      </c>
      <c r="CR841" s="8" t="n">
        <v>0</v>
      </c>
      <c r="CS841" s="8" t="n">
        <v>1</v>
      </c>
      <c r="CT841" s="8" t="n">
        <v>2</v>
      </c>
      <c r="CU841" s="8" t="n">
        <v>1</v>
      </c>
      <c r="CV841" s="8" t="n">
        <v>1</v>
      </c>
      <c r="CW841" s="8" t="n">
        <v>13</v>
      </c>
      <c r="CX841" s="8" t="n">
        <v>1</v>
      </c>
      <c r="CY841" s="8" t="n">
        <v>3</v>
      </c>
      <c r="CZ841" s="8" t="n">
        <v>19</v>
      </c>
      <c r="DA841" s="8" t="n">
        <v>54</v>
      </c>
      <c r="DB841" s="8" t="n">
        <v>23</v>
      </c>
      <c r="DC841" s="8" t="n">
        <v>0</v>
      </c>
      <c r="DD841" s="8" t="n">
        <v>22</v>
      </c>
      <c r="DE841" s="8" t="n">
        <v>17</v>
      </c>
      <c r="DF841" s="8" t="n">
        <v>11</v>
      </c>
      <c r="DG841" s="8" t="n">
        <v>1</v>
      </c>
      <c r="DH841" s="8" t="n">
        <v>112</v>
      </c>
      <c r="DI841" s="8" t="n">
        <v>12</v>
      </c>
      <c r="DJ841" s="8" t="n">
        <v>15</v>
      </c>
      <c r="DK841" s="8" t="n">
        <v>11</v>
      </c>
      <c r="DL841" s="8" t="n">
        <v>11</v>
      </c>
      <c r="DM841" s="8" t="n">
        <v>0</v>
      </c>
      <c r="DN841" s="8" t="n">
        <v>14</v>
      </c>
      <c r="DO841" s="8" t="n">
        <v>14</v>
      </c>
      <c r="DP841" s="8" t="n">
        <v>0</v>
      </c>
      <c r="DQ841" s="8" t="n">
        <f aca="false">DJ841-DI841</f>
        <v>3</v>
      </c>
      <c r="DR841" s="19" t="n">
        <v>3.936</v>
      </c>
      <c r="DS841" s="8" t="n">
        <v>12</v>
      </c>
      <c r="DT841" s="8" t="n">
        <v>0</v>
      </c>
      <c r="DU841" s="8" t="n">
        <v>0</v>
      </c>
      <c r="DV841" s="8" t="n">
        <v>0</v>
      </c>
      <c r="DW841" s="8" t="n">
        <v>0</v>
      </c>
      <c r="DX841" s="8" t="n">
        <v>1383</v>
      </c>
      <c r="DY841" s="8" t="n">
        <v>1317</v>
      </c>
      <c r="DZ841" s="8" t="n">
        <v>1062</v>
      </c>
      <c r="EA841" s="8" t="n">
        <v>997</v>
      </c>
      <c r="EB841" s="8" t="n">
        <v>750</v>
      </c>
      <c r="EC841" s="8" t="n">
        <v>756</v>
      </c>
      <c r="ED841" s="8" t="n">
        <v>73.31</v>
      </c>
      <c r="EE841" s="8" t="n">
        <v>61.54</v>
      </c>
      <c r="EF841" s="8" t="n">
        <v>73</v>
      </c>
      <c r="EG841" s="8" t="n">
        <v>61</v>
      </c>
      <c r="EH841" s="12" t="n">
        <f aca="false">EF841/EB841</f>
        <v>0.0973333333333333</v>
      </c>
      <c r="EI841" s="20" t="n">
        <f aca="false">1-EG841/EC841</f>
        <v>0.919312169312169</v>
      </c>
      <c r="EJ841" s="21" t="n">
        <f aca="false">EH841+EI841</f>
        <v>1.0166455026455</v>
      </c>
      <c r="EK841" s="8" t="n">
        <v>1382</v>
      </c>
      <c r="EL841" s="8" t="n">
        <v>1319</v>
      </c>
      <c r="EM841" s="8" t="n">
        <v>1062</v>
      </c>
      <c r="EN841" s="8" t="n">
        <v>998</v>
      </c>
      <c r="EO841" s="8" t="n">
        <v>749</v>
      </c>
      <c r="EP841" s="8" t="n">
        <v>757</v>
      </c>
      <c r="EQ841" s="8" t="n">
        <v>73</v>
      </c>
      <c r="ER841" s="8" t="n">
        <v>61</v>
      </c>
      <c r="ES841" s="8" t="n">
        <v>736</v>
      </c>
      <c r="ET841" s="8" t="n">
        <v>648</v>
      </c>
      <c r="EU841" s="8" t="n">
        <v>282</v>
      </c>
      <c r="EV841" s="8" t="n">
        <v>240</v>
      </c>
      <c r="EW841" s="8" t="n">
        <v>39</v>
      </c>
      <c r="EX841" s="8" t="n">
        <v>32</v>
      </c>
      <c r="EY841" s="8" t="n">
        <v>81</v>
      </c>
      <c r="EZ841" s="8" t="n">
        <v>86</v>
      </c>
      <c r="FA841" s="8" t="n">
        <v>3.4</v>
      </c>
      <c r="FB841" s="8" t="n">
        <v>1.2</v>
      </c>
      <c r="FC841" s="8" t="n">
        <v>4.6</v>
      </c>
      <c r="FD841" s="19" t="n">
        <v>50.01</v>
      </c>
      <c r="FE841" s="18" t="n">
        <f aca="false">FD841/V841</f>
        <v>0.617407407407407</v>
      </c>
      <c r="FF841" s="8" t="n">
        <v>5.8069</v>
      </c>
      <c r="FG841" s="8" t="n">
        <v>0.4</v>
      </c>
      <c r="FH841" s="8" t="n">
        <v>-0.58</v>
      </c>
      <c r="FI841" s="8" t="n">
        <v>-0.18</v>
      </c>
      <c r="FJ841" s="22"/>
      <c r="FK841" s="22"/>
      <c r="FL841" s="22"/>
      <c r="FM841" s="8" t="n">
        <f aca="false">BL841+BS841+AH841+DT841</f>
        <v>119</v>
      </c>
      <c r="FN841" s="19" t="n">
        <f aca="false">IF(DS841&gt;0,(BL841+BR841)/DS841,0)</f>
        <v>7.25</v>
      </c>
      <c r="FO841" s="12" t="n">
        <v>0.0790307036</v>
      </c>
      <c r="FP841" s="19" t="n">
        <f aca="false">Z841-AH841/10</f>
        <v>47.6</v>
      </c>
      <c r="FQ841" s="19" t="n">
        <f aca="false">Z841+DR841/5</f>
        <v>50.7872</v>
      </c>
      <c r="FR841" s="19" t="n">
        <f aca="false">(DX841+DY841)/AL841*60</f>
        <v>117.704329630249</v>
      </c>
      <c r="FS841" s="8" t="n">
        <v>1</v>
      </c>
      <c r="FT841" s="17" t="s">
        <v>345</v>
      </c>
      <c r="FU841" s="8" t="n">
        <v>61</v>
      </c>
      <c r="FV841" s="22"/>
      <c r="FW841" s="17" t="s">
        <v>280</v>
      </c>
      <c r="FX841" s="23" t="n">
        <v>5000000</v>
      </c>
      <c r="FY841" s="23" t="n">
        <v>5000000</v>
      </c>
      <c r="FZ841" s="8" t="n">
        <v>389</v>
      </c>
      <c r="GA841" s="8" t="n">
        <v>110</v>
      </c>
      <c r="GB841" s="8" t="n">
        <v>151</v>
      </c>
      <c r="GC841" s="8" t="n">
        <v>261</v>
      </c>
      <c r="GD841" s="8" t="n">
        <v>61</v>
      </c>
      <c r="GE841" s="8" t="n">
        <v>126</v>
      </c>
      <c r="GF841" s="8" t="n">
        <v>878</v>
      </c>
      <c r="GG841" s="8" t="n">
        <v>6852</v>
      </c>
      <c r="GH841" s="8" t="n">
        <v>21.8</v>
      </c>
      <c r="GI841" s="8" t="n">
        <v>9.3</v>
      </c>
      <c r="GJ841" s="8" t="n">
        <v>31.2</v>
      </c>
      <c r="GK841" s="8" t="n">
        <f aca="false">Z841-AH841/10</f>
        <v>47.6</v>
      </c>
      <c r="GL841" s="22"/>
      <c r="GM841" s="22"/>
      <c r="GN841" s="22"/>
      <c r="GO841" s="22"/>
      <c r="GP841" s="22"/>
    </row>
    <row r="842" customFormat="false" ht="13.65" hidden="false" customHeight="true" outlineLevel="0" collapsed="false">
      <c r="A842" s="16" t="n">
        <v>34768</v>
      </c>
      <c r="B842" s="17" t="s">
        <v>3778</v>
      </c>
      <c r="C842" s="17" t="s">
        <v>360</v>
      </c>
      <c r="D842" s="17" t="s">
        <v>283</v>
      </c>
      <c r="E842" s="17" t="s">
        <v>283</v>
      </c>
      <c r="F842" s="8" t="n">
        <v>70</v>
      </c>
      <c r="G842" s="8" t="n">
        <v>191</v>
      </c>
      <c r="H842" s="8" t="n">
        <v>2013</v>
      </c>
      <c r="I842" s="8" t="n">
        <v>4</v>
      </c>
      <c r="J842" s="8" t="n">
        <v>121</v>
      </c>
      <c r="K842" s="17" t="s">
        <v>263</v>
      </c>
      <c r="L842" s="8" t="n">
        <v>2016</v>
      </c>
      <c r="M842" s="8" t="n">
        <v>22</v>
      </c>
      <c r="N842" s="8" t="n">
        <v>2</v>
      </c>
      <c r="O842" s="8" t="n">
        <v>8477353</v>
      </c>
      <c r="P842" s="17" t="s">
        <v>3779</v>
      </c>
      <c r="Q842" s="17" t="s">
        <v>3780</v>
      </c>
      <c r="R842" s="17" t="s">
        <v>3781</v>
      </c>
      <c r="S842" s="17" t="s">
        <v>3766</v>
      </c>
      <c r="T842" s="17" t="s">
        <v>591</v>
      </c>
      <c r="U842" s="17" t="s">
        <v>3782</v>
      </c>
      <c r="V842" s="8" t="n">
        <v>46</v>
      </c>
      <c r="W842" s="8" t="n">
        <v>5</v>
      </c>
      <c r="X842" s="8" t="n">
        <v>2</v>
      </c>
      <c r="Y842" s="8" t="n">
        <v>2</v>
      </c>
      <c r="Z842" s="8" t="n">
        <v>7</v>
      </c>
      <c r="AA842" s="8" t="n">
        <v>0</v>
      </c>
      <c r="AB842" s="8" t="n">
        <v>0</v>
      </c>
      <c r="AC842" s="18" t="n">
        <f aca="false">Z842/V842</f>
        <v>0.152173913043478</v>
      </c>
      <c r="AD842" s="19" t="n">
        <f aca="false">IF(FZ842&gt;V842,Z842-V842*(GC842-Z842)/(FZ842-V842),0)</f>
        <v>-2.75757575757576</v>
      </c>
      <c r="AE842" s="19" t="n">
        <v>3.11</v>
      </c>
      <c r="AF842" s="8" t="n">
        <v>-4</v>
      </c>
      <c r="AG842" s="8" t="n">
        <v>-3.6</v>
      </c>
      <c r="AH842" s="8" t="n">
        <v>6</v>
      </c>
      <c r="AI842" s="8" t="n">
        <v>725</v>
      </c>
      <c r="AJ842" s="8" t="n">
        <v>30979</v>
      </c>
      <c r="AK842" s="19" t="n">
        <v>516.31666666667</v>
      </c>
      <c r="AL842" s="8" t="n">
        <v>516.32</v>
      </c>
      <c r="AM842" s="8" t="n">
        <v>516</v>
      </c>
      <c r="AN842" s="18" t="n">
        <f aca="false">AJ842/60/V842</f>
        <v>11.2242753623188</v>
      </c>
      <c r="AO842" s="8" t="n">
        <v>19.02</v>
      </c>
      <c r="AP842" s="12" t="n">
        <f aca="false">IF(EF842&gt;0,Z842/EF842,0)</f>
        <v>0.411764705882353</v>
      </c>
      <c r="AQ842" s="8" t="n">
        <v>113</v>
      </c>
      <c r="AR842" s="8" t="n">
        <v>113</v>
      </c>
      <c r="AS842" s="8" t="n">
        <v>113</v>
      </c>
      <c r="AT842" s="8" t="n">
        <v>87</v>
      </c>
      <c r="AU842" s="8" t="n">
        <v>87</v>
      </c>
      <c r="AV842" s="8" t="n">
        <v>64</v>
      </c>
      <c r="AW842" s="8" t="n">
        <v>60</v>
      </c>
      <c r="AX842" s="8" t="n">
        <v>21</v>
      </c>
      <c r="AY842" s="8" t="n">
        <v>3</v>
      </c>
      <c r="AZ842" s="8" t="n">
        <v>10</v>
      </c>
      <c r="BA842" s="8" t="n">
        <f aca="false">AY842+AZ842</f>
        <v>13</v>
      </c>
      <c r="BB842" s="8" t="n">
        <v>7.67</v>
      </c>
      <c r="BC842" s="8" t="n">
        <v>42.4531</v>
      </c>
      <c r="BD842" s="19" t="n">
        <v>60.9</v>
      </c>
      <c r="BE842" s="19" t="n">
        <v>7.0770521966493</v>
      </c>
      <c r="BF842" s="19" t="n">
        <f aca="false">AQ842+BD842</f>
        <v>173.9</v>
      </c>
      <c r="BG842" s="19" t="n">
        <f aca="false">IF(AL842&gt;0,BF842/AL842*60,0)</f>
        <v>20.2083978927797</v>
      </c>
      <c r="BH842" s="8" t="n">
        <v>90</v>
      </c>
      <c r="BI842" s="8" t="n">
        <v>185</v>
      </c>
      <c r="BJ842" s="8" t="n">
        <v>170</v>
      </c>
      <c r="BK842" s="12" t="n">
        <f aca="false">BH842/(BH842+BJ842)</f>
        <v>0.346153846153846</v>
      </c>
      <c r="BL842" s="8" t="n">
        <v>93</v>
      </c>
      <c r="BM842" s="8" t="n">
        <v>93</v>
      </c>
      <c r="BN842" s="8" t="n">
        <v>52</v>
      </c>
      <c r="BO842" s="8" t="n">
        <f aca="false">BM842-BN842</f>
        <v>41</v>
      </c>
      <c r="BP842" s="8" t="n">
        <v>23</v>
      </c>
      <c r="BQ842" s="8" t="n">
        <v>5</v>
      </c>
      <c r="BR842" s="8" t="n">
        <v>15</v>
      </c>
      <c r="BS842" s="8" t="n">
        <v>27</v>
      </c>
      <c r="BT842" s="12" t="n">
        <f aca="false">BS842/(EA842+BS842)</f>
        <v>0.063231850117096</v>
      </c>
      <c r="BU842" s="8" t="n">
        <v>6</v>
      </c>
      <c r="BV842" s="8" t="n">
        <v>16</v>
      </c>
      <c r="BW842" s="12" t="n">
        <f aca="false">IF(BU842+BV842&gt;0,BU842/(BU842+BV842),0)</f>
        <v>0.272727272727273</v>
      </c>
      <c r="BX842" s="8" t="n">
        <v>1</v>
      </c>
      <c r="BY842" s="8" t="n">
        <v>9</v>
      </c>
      <c r="BZ842" s="8" t="n">
        <v>3</v>
      </c>
      <c r="CA842" s="8" t="n">
        <v>5</v>
      </c>
      <c r="CB842" s="8" t="n">
        <v>2</v>
      </c>
      <c r="CC842" s="8" t="n">
        <v>2</v>
      </c>
      <c r="CD842" s="8" t="n">
        <v>1</v>
      </c>
      <c r="CE842" s="8" t="n">
        <v>4</v>
      </c>
      <c r="CF842" s="8" t="n">
        <v>0</v>
      </c>
      <c r="CG842" s="8" t="n">
        <v>5</v>
      </c>
      <c r="CH842" s="8" t="n">
        <v>5</v>
      </c>
      <c r="CI842" s="8" t="n">
        <v>12</v>
      </c>
      <c r="CJ842" s="8" t="n">
        <v>0</v>
      </c>
      <c r="CK842" s="8" t="n">
        <v>0</v>
      </c>
      <c r="CL842" s="8" t="n">
        <v>0</v>
      </c>
      <c r="CM842" s="8" t="n">
        <v>0</v>
      </c>
      <c r="CN842" s="8" t="n">
        <v>2</v>
      </c>
      <c r="CO842" s="8" t="n">
        <v>0</v>
      </c>
      <c r="CP842" s="8" t="n">
        <v>0</v>
      </c>
      <c r="CQ842" s="8" t="n">
        <v>0</v>
      </c>
      <c r="CR842" s="8" t="n">
        <v>0</v>
      </c>
      <c r="CS842" s="8" t="n">
        <v>0</v>
      </c>
      <c r="CT842" s="8" t="n">
        <v>1</v>
      </c>
      <c r="CU842" s="8" t="n">
        <v>0</v>
      </c>
      <c r="CV842" s="8" t="n">
        <v>0</v>
      </c>
      <c r="CW842" s="8" t="n">
        <v>4</v>
      </c>
      <c r="CX842" s="8" t="n">
        <v>0</v>
      </c>
      <c r="CY842" s="8" t="n">
        <v>0</v>
      </c>
      <c r="CZ842" s="8" t="n">
        <v>3</v>
      </c>
      <c r="DA842" s="8" t="n">
        <v>20</v>
      </c>
      <c r="DB842" s="8" t="n">
        <v>1</v>
      </c>
      <c r="DC842" s="8" t="n">
        <v>0</v>
      </c>
      <c r="DD842" s="8" t="n">
        <v>5</v>
      </c>
      <c r="DE842" s="8" t="n">
        <v>10</v>
      </c>
      <c r="DF842" s="8" t="n">
        <v>1</v>
      </c>
      <c r="DG842" s="8" t="n">
        <v>0</v>
      </c>
      <c r="DH842" s="8" t="n">
        <v>47</v>
      </c>
      <c r="DI842" s="8" t="n">
        <v>3</v>
      </c>
      <c r="DJ842" s="8" t="n">
        <v>10</v>
      </c>
      <c r="DK842" s="8" t="n">
        <v>3</v>
      </c>
      <c r="DL842" s="8" t="n">
        <v>3</v>
      </c>
      <c r="DM842" s="8" t="n">
        <v>0</v>
      </c>
      <c r="DN842" s="8" t="n">
        <v>10</v>
      </c>
      <c r="DO842" s="8" t="n">
        <v>10</v>
      </c>
      <c r="DP842" s="8" t="n">
        <v>0</v>
      </c>
      <c r="DQ842" s="8" t="n">
        <f aca="false">DJ842-DI842</f>
        <v>7</v>
      </c>
      <c r="DR842" s="19" t="n">
        <v>3.296</v>
      </c>
      <c r="DS842" s="8" t="n">
        <v>3</v>
      </c>
      <c r="DT842" s="8" t="n">
        <v>0</v>
      </c>
      <c r="DU842" s="8" t="n">
        <v>0</v>
      </c>
      <c r="DV842" s="8" t="n">
        <v>0</v>
      </c>
      <c r="DW842" s="8" t="n">
        <v>0</v>
      </c>
      <c r="DX842" s="8" t="n">
        <v>414</v>
      </c>
      <c r="DY842" s="8" t="n">
        <v>558</v>
      </c>
      <c r="DZ842" s="8" t="n">
        <v>321</v>
      </c>
      <c r="EA842" s="8" t="n">
        <v>400</v>
      </c>
      <c r="EB842" s="8" t="n">
        <v>252</v>
      </c>
      <c r="EC842" s="8" t="n">
        <v>286</v>
      </c>
      <c r="ED842" s="8" t="n">
        <v>20.64</v>
      </c>
      <c r="EE842" s="8" t="n">
        <v>26.69</v>
      </c>
      <c r="EF842" s="8" t="n">
        <v>17</v>
      </c>
      <c r="EG842" s="8" t="n">
        <v>22</v>
      </c>
      <c r="EH842" s="12" t="n">
        <f aca="false">EF842/EB842</f>
        <v>0.0674603174603175</v>
      </c>
      <c r="EI842" s="20" t="n">
        <f aca="false">1-EG842/EC842</f>
        <v>0.923076923076923</v>
      </c>
      <c r="EJ842" s="21" t="n">
        <f aca="false">EH842+EI842</f>
        <v>0.990537240537241</v>
      </c>
      <c r="EK842" s="8" t="n">
        <v>413</v>
      </c>
      <c r="EL842" s="8" t="n">
        <v>562</v>
      </c>
      <c r="EM842" s="8" t="n">
        <v>320</v>
      </c>
      <c r="EN842" s="8" t="n">
        <v>404</v>
      </c>
      <c r="EO842" s="8" t="n">
        <v>251</v>
      </c>
      <c r="EP842" s="8" t="n">
        <v>290</v>
      </c>
      <c r="EQ842" s="8" t="n">
        <v>16</v>
      </c>
      <c r="ER842" s="8" t="n">
        <v>22</v>
      </c>
      <c r="ES842" s="8" t="n">
        <v>192</v>
      </c>
      <c r="ET842" s="8" t="n">
        <v>265</v>
      </c>
      <c r="EU842" s="8" t="n">
        <v>78</v>
      </c>
      <c r="EV842" s="8" t="n">
        <v>109</v>
      </c>
      <c r="EW842" s="8" t="n">
        <v>5</v>
      </c>
      <c r="EX842" s="8" t="n">
        <v>12</v>
      </c>
      <c r="EY842" s="8" t="n">
        <v>14</v>
      </c>
      <c r="EZ842" s="8" t="n">
        <v>28</v>
      </c>
      <c r="FA842" s="8" t="n">
        <v>-0.2</v>
      </c>
      <c r="FB842" s="8" t="n">
        <v>0.4</v>
      </c>
      <c r="FC842" s="8" t="n">
        <v>0.3</v>
      </c>
      <c r="FD842" s="19" t="n">
        <v>7.65</v>
      </c>
      <c r="FE842" s="18" t="n">
        <f aca="false">FD842/V842</f>
        <v>0.166304347826087</v>
      </c>
      <c r="FF842" s="8" t="n">
        <v>0.4115</v>
      </c>
      <c r="FG842" s="8" t="n">
        <v>-0.13</v>
      </c>
      <c r="FH842" s="8" t="n">
        <v>-0.01</v>
      </c>
      <c r="FI842" s="8" t="n">
        <v>-0.14</v>
      </c>
      <c r="FJ842" s="22"/>
      <c r="FK842" s="22"/>
      <c r="FL842" s="22"/>
      <c r="FM842" s="8" t="n">
        <f aca="false">BL842+BS842+AH842+DT842</f>
        <v>126</v>
      </c>
      <c r="FN842" s="19" t="n">
        <f aca="false">IF(DS842&gt;0,(BL842+BR842)/DS842,0)</f>
        <v>36</v>
      </c>
      <c r="FO842" s="12" t="n">
        <v>0.0846751546</v>
      </c>
      <c r="FP842" s="19" t="n">
        <f aca="false">Z842-AH842/10</f>
        <v>6.4</v>
      </c>
      <c r="FQ842" s="19" t="n">
        <f aca="false">Z842+DR842/5</f>
        <v>7.6592</v>
      </c>
      <c r="FR842" s="19" t="n">
        <f aca="false">(DX842+DY842)/AL842*60</f>
        <v>112.953207313294</v>
      </c>
      <c r="FS842" s="22"/>
      <c r="FT842" s="22"/>
      <c r="FU842" s="22"/>
      <c r="FV842" s="17" t="s">
        <v>412</v>
      </c>
      <c r="FW842" s="17" t="s">
        <v>270</v>
      </c>
      <c r="FX842" s="23" t="n">
        <v>925000</v>
      </c>
      <c r="FY842" s="23" t="n">
        <v>925000</v>
      </c>
      <c r="FZ842" s="8" t="n">
        <v>79</v>
      </c>
      <c r="GA842" s="8" t="n">
        <v>9</v>
      </c>
      <c r="GB842" s="8" t="n">
        <v>5</v>
      </c>
      <c r="GC842" s="8" t="n">
        <v>14</v>
      </c>
      <c r="GD842" s="8" t="n">
        <v>-2</v>
      </c>
      <c r="GE842" s="8" t="n">
        <v>20</v>
      </c>
      <c r="GF842" s="8" t="n">
        <v>110</v>
      </c>
      <c r="GG842" s="8" t="n">
        <v>892</v>
      </c>
      <c r="GH842" s="8" t="n">
        <v>0</v>
      </c>
      <c r="GI842" s="8" t="n">
        <v>0.9</v>
      </c>
      <c r="GJ842" s="8" t="n">
        <v>0.8</v>
      </c>
      <c r="GK842" s="8" t="n">
        <f aca="false">Z842-AH842/10</f>
        <v>6.4</v>
      </c>
      <c r="GL842" s="22"/>
      <c r="GM842" s="22"/>
      <c r="GN842" s="22"/>
      <c r="GO842" s="22"/>
      <c r="GP842" s="22"/>
    </row>
    <row r="843" customFormat="false" ht="13.65" hidden="false" customHeight="true" outlineLevel="0" collapsed="false">
      <c r="A843" s="16" t="n">
        <v>32905</v>
      </c>
      <c r="B843" s="17" t="s">
        <v>3783</v>
      </c>
      <c r="C843" s="17" t="s">
        <v>728</v>
      </c>
      <c r="D843" s="17" t="s">
        <v>283</v>
      </c>
      <c r="E843" s="17" t="s">
        <v>262</v>
      </c>
      <c r="F843" s="8" t="n">
        <v>80</v>
      </c>
      <c r="G843" s="8" t="n">
        <v>229</v>
      </c>
      <c r="H843" s="8" t="n">
        <v>2008</v>
      </c>
      <c r="I843" s="8" t="n">
        <v>1</v>
      </c>
      <c r="J843" s="8" t="n">
        <v>12</v>
      </c>
      <c r="K843" s="17" t="s">
        <v>273</v>
      </c>
      <c r="L843" s="8" t="n">
        <v>2009</v>
      </c>
      <c r="M843" s="8" t="n">
        <v>27</v>
      </c>
      <c r="N843" s="8" t="n">
        <v>9</v>
      </c>
      <c r="O843" s="8" t="n">
        <v>8474574</v>
      </c>
      <c r="P843" s="17" t="s">
        <v>3784</v>
      </c>
      <c r="Q843" s="17" t="s">
        <v>3785</v>
      </c>
      <c r="R843" s="17" t="s">
        <v>3786</v>
      </c>
      <c r="S843" s="17" t="s">
        <v>3766</v>
      </c>
      <c r="T843" s="17" t="s">
        <v>278</v>
      </c>
      <c r="U843" s="17" t="s">
        <v>332</v>
      </c>
      <c r="V843" s="8" t="n">
        <v>82</v>
      </c>
      <c r="W843" s="8" t="n">
        <v>6</v>
      </c>
      <c r="X843" s="8" t="n">
        <v>30</v>
      </c>
      <c r="Y843" s="8" t="n">
        <v>18</v>
      </c>
      <c r="Z843" s="8" t="n">
        <v>36</v>
      </c>
      <c r="AA843" s="8" t="n">
        <v>9</v>
      </c>
      <c r="AB843" s="8" t="n">
        <v>55</v>
      </c>
      <c r="AC843" s="18" t="n">
        <f aca="false">Z843/V843</f>
        <v>0.439024390243902</v>
      </c>
      <c r="AD843" s="19" t="n">
        <f aca="false">IF(FZ843&gt;V843,Z843-V843*(GC843-Z843)/(FZ843-V843),0)</f>
        <v>1.67441860465117</v>
      </c>
      <c r="AE843" s="19" t="n">
        <v>11.864</v>
      </c>
      <c r="AF843" s="8" t="n">
        <v>9</v>
      </c>
      <c r="AG843" s="8" t="n">
        <v>-0.9</v>
      </c>
      <c r="AH843" s="8" t="n">
        <v>48</v>
      </c>
      <c r="AI843" s="8" t="n">
        <v>2044</v>
      </c>
      <c r="AJ843" s="8" t="n">
        <v>105417</v>
      </c>
      <c r="AK843" s="19" t="n">
        <v>1756.95</v>
      </c>
      <c r="AL843" s="8" t="n">
        <v>1756.87</v>
      </c>
      <c r="AM843" s="8" t="n">
        <v>1757</v>
      </c>
      <c r="AN843" s="18" t="n">
        <f aca="false">AJ843/60/V843</f>
        <v>21.4262195121951</v>
      </c>
      <c r="AO843" s="8" t="n">
        <v>35.49</v>
      </c>
      <c r="AP843" s="12" t="n">
        <f aca="false">IF(EF843&gt;0,Z843/EF843,0)</f>
        <v>0.409090909090909</v>
      </c>
      <c r="AQ843" s="8" t="n">
        <v>304</v>
      </c>
      <c r="AR843" s="8" t="n">
        <v>304</v>
      </c>
      <c r="AS843" s="8" t="n">
        <v>304</v>
      </c>
      <c r="AT843" s="8" t="n">
        <v>211</v>
      </c>
      <c r="AU843" s="8" t="n">
        <v>211</v>
      </c>
      <c r="AV843" s="8" t="n">
        <v>150</v>
      </c>
      <c r="AW843" s="8" t="n">
        <v>97</v>
      </c>
      <c r="AX843" s="8" t="n">
        <v>12</v>
      </c>
      <c r="AY843" s="8" t="n">
        <v>4</v>
      </c>
      <c r="AZ843" s="8" t="n">
        <v>22</v>
      </c>
      <c r="BA843" s="8" t="n">
        <f aca="false">AY843+AZ843</f>
        <v>26</v>
      </c>
      <c r="BB843" s="8" t="n">
        <v>8.54</v>
      </c>
      <c r="BC843" s="8" t="n">
        <v>46.5267</v>
      </c>
      <c r="BD843" s="19" t="n">
        <v>281.4</v>
      </c>
      <c r="BE843" s="19" t="n">
        <v>9.60983522581747</v>
      </c>
      <c r="BF843" s="19" t="n">
        <f aca="false">AQ843+BD843</f>
        <v>585.4</v>
      </c>
      <c r="BG843" s="19" t="n">
        <f aca="false">IF(AL843&gt;0,BF843/AL843*60,0)</f>
        <v>19.9923727993534</v>
      </c>
      <c r="BH843" s="8" t="n">
        <v>530</v>
      </c>
      <c r="BI843" s="8" t="n">
        <v>490</v>
      </c>
      <c r="BJ843" s="8" t="n">
        <v>624</v>
      </c>
      <c r="BK843" s="12" t="n">
        <f aca="false">BH843/(BH843+BJ843)</f>
        <v>0.459272097053726</v>
      </c>
      <c r="BL843" s="8" t="n">
        <v>68</v>
      </c>
      <c r="BM843" s="8" t="n">
        <v>68</v>
      </c>
      <c r="BN843" s="8" t="n">
        <v>82</v>
      </c>
      <c r="BO843" s="8" t="n">
        <f aca="false">BM843-BN843</f>
        <v>-14</v>
      </c>
      <c r="BP843" s="8" t="n">
        <v>61</v>
      </c>
      <c r="BQ843" s="8" t="n">
        <v>77</v>
      </c>
      <c r="BR843" s="8" t="n">
        <v>32</v>
      </c>
      <c r="BS843" s="8" t="n">
        <v>119</v>
      </c>
      <c r="BT843" s="12" t="n">
        <f aca="false">BS843/(EA843+BS843)</f>
        <v>0.0815627141877999</v>
      </c>
      <c r="BU843" s="8" t="n">
        <v>0</v>
      </c>
      <c r="BV843" s="8" t="n">
        <v>0</v>
      </c>
      <c r="BW843" s="12" t="n">
        <f aca="false">IF(BU843+BV843&gt;0,BU843/(BU843+BV843),0)</f>
        <v>0</v>
      </c>
      <c r="BX843" s="8" t="n">
        <v>0</v>
      </c>
      <c r="BY843" s="8" t="n">
        <v>0</v>
      </c>
      <c r="BZ843" s="8" t="n">
        <v>0</v>
      </c>
      <c r="CA843" s="8" t="n">
        <v>0</v>
      </c>
      <c r="CB843" s="8" t="n">
        <v>0</v>
      </c>
      <c r="CC843" s="8" t="n">
        <v>0</v>
      </c>
      <c r="CD843" s="8" t="n">
        <v>0</v>
      </c>
      <c r="CE843" s="8" t="n">
        <v>0</v>
      </c>
      <c r="CF843" s="8" t="n">
        <v>0</v>
      </c>
      <c r="CG843" s="8" t="n">
        <v>0</v>
      </c>
      <c r="CH843" s="8" t="n">
        <v>0</v>
      </c>
      <c r="CI843" s="8" t="n">
        <v>0</v>
      </c>
      <c r="CJ843" s="8" t="n">
        <v>0</v>
      </c>
      <c r="CK843" s="8" t="n">
        <v>1</v>
      </c>
      <c r="CL843" s="8" t="n">
        <v>1</v>
      </c>
      <c r="CM843" s="8" t="n">
        <v>3</v>
      </c>
      <c r="CN843" s="8" t="n">
        <v>0</v>
      </c>
      <c r="CO843" s="8" t="n">
        <v>0</v>
      </c>
      <c r="CP843" s="8" t="n">
        <v>0</v>
      </c>
      <c r="CQ843" s="8" t="n">
        <v>0</v>
      </c>
      <c r="CR843" s="8" t="n">
        <v>0</v>
      </c>
      <c r="CS843" s="8" t="n">
        <v>3</v>
      </c>
      <c r="CT843" s="8" t="n">
        <v>1</v>
      </c>
      <c r="CU843" s="8" t="n">
        <v>0</v>
      </c>
      <c r="CV843" s="8" t="n">
        <v>0</v>
      </c>
      <c r="CW843" s="8" t="n">
        <v>2</v>
      </c>
      <c r="CX843" s="8" t="n">
        <v>0</v>
      </c>
      <c r="CY843" s="8" t="n">
        <v>3</v>
      </c>
      <c r="CZ843" s="8" t="n">
        <v>8</v>
      </c>
      <c r="DA843" s="8" t="n">
        <v>50</v>
      </c>
      <c r="DB843" s="8" t="n">
        <v>4</v>
      </c>
      <c r="DC843" s="8" t="n">
        <v>1</v>
      </c>
      <c r="DD843" s="8" t="n">
        <v>60</v>
      </c>
      <c r="DE843" s="8" t="n">
        <v>15</v>
      </c>
      <c r="DF843" s="8" t="n">
        <v>1</v>
      </c>
      <c r="DG843" s="8" t="n">
        <v>0</v>
      </c>
      <c r="DH843" s="8" t="n">
        <v>69</v>
      </c>
      <c r="DI843" s="8" t="n">
        <v>24</v>
      </c>
      <c r="DJ843" s="8" t="n">
        <v>15</v>
      </c>
      <c r="DK843" s="8" t="n">
        <v>24</v>
      </c>
      <c r="DL843" s="8" t="n">
        <v>24</v>
      </c>
      <c r="DM843" s="8" t="n">
        <v>0</v>
      </c>
      <c r="DN843" s="8" t="n">
        <v>15</v>
      </c>
      <c r="DO843" s="8" t="n">
        <v>15</v>
      </c>
      <c r="DP843" s="8" t="n">
        <v>0</v>
      </c>
      <c r="DQ843" s="8" t="n">
        <f aca="false">DJ843-DI843</f>
        <v>-9</v>
      </c>
      <c r="DR843" s="19" t="n">
        <v>-0.059</v>
      </c>
      <c r="DS843" s="8" t="n">
        <v>24</v>
      </c>
      <c r="DT843" s="8" t="n">
        <v>0</v>
      </c>
      <c r="DU843" s="8" t="n">
        <v>0</v>
      </c>
      <c r="DV843" s="8" t="n">
        <v>0</v>
      </c>
      <c r="DW843" s="8" t="n">
        <v>0</v>
      </c>
      <c r="DX843" s="8" t="n">
        <v>1653</v>
      </c>
      <c r="DY843" s="8" t="n">
        <v>1777</v>
      </c>
      <c r="DZ843" s="8" t="n">
        <v>1218</v>
      </c>
      <c r="EA843" s="8" t="n">
        <v>1340</v>
      </c>
      <c r="EB843" s="8" t="n">
        <v>894</v>
      </c>
      <c r="EC843" s="8" t="n">
        <v>963</v>
      </c>
      <c r="ED843" s="8" t="n">
        <v>78.82</v>
      </c>
      <c r="EE843" s="8" t="n">
        <v>89.39</v>
      </c>
      <c r="EF843" s="8" t="n">
        <v>88</v>
      </c>
      <c r="EG843" s="8" t="n">
        <v>80</v>
      </c>
      <c r="EH843" s="12" t="n">
        <f aca="false">EF843/EB843</f>
        <v>0.0984340044742729</v>
      </c>
      <c r="EI843" s="20" t="n">
        <f aca="false">1-EG843/EC843</f>
        <v>0.916926272066459</v>
      </c>
      <c r="EJ843" s="21" t="n">
        <f aca="false">EH843+EI843</f>
        <v>1.01536027654073</v>
      </c>
      <c r="EK843" s="8" t="n">
        <v>1648</v>
      </c>
      <c r="EL843" s="8" t="n">
        <v>1780</v>
      </c>
      <c r="EM843" s="8" t="n">
        <v>1216</v>
      </c>
      <c r="EN843" s="8" t="n">
        <v>1343</v>
      </c>
      <c r="EO843" s="8" t="n">
        <v>895</v>
      </c>
      <c r="EP843" s="8" t="n">
        <v>967</v>
      </c>
      <c r="EQ843" s="8" t="n">
        <v>88</v>
      </c>
      <c r="ER843" s="8" t="n">
        <v>80</v>
      </c>
      <c r="ES843" s="8" t="n">
        <v>810</v>
      </c>
      <c r="ET843" s="8" t="n">
        <v>882</v>
      </c>
      <c r="EU843" s="8" t="n">
        <v>285</v>
      </c>
      <c r="EV843" s="8" t="n">
        <v>349</v>
      </c>
      <c r="EW843" s="8" t="n">
        <v>37</v>
      </c>
      <c r="EX843" s="8" t="n">
        <v>41</v>
      </c>
      <c r="EY843" s="8" t="n">
        <v>102</v>
      </c>
      <c r="EZ843" s="8" t="n">
        <v>106</v>
      </c>
      <c r="FA843" s="8" t="n">
        <v>2.1</v>
      </c>
      <c r="FB843" s="8" t="n">
        <v>4</v>
      </c>
      <c r="FC843" s="8" t="n">
        <v>6.2</v>
      </c>
      <c r="FD843" s="19" t="n">
        <v>41.8</v>
      </c>
      <c r="FE843" s="18" t="n">
        <f aca="false">FD843/V843</f>
        <v>0.509756097560976</v>
      </c>
      <c r="FF843" s="8" t="n">
        <v>2.6232</v>
      </c>
      <c r="FG843" s="8" t="n">
        <v>0.2</v>
      </c>
      <c r="FH843" s="8" t="n">
        <v>-0.14</v>
      </c>
      <c r="FI843" s="8" t="n">
        <v>0.06</v>
      </c>
      <c r="FJ843" s="22"/>
      <c r="FK843" s="22"/>
      <c r="FL843" s="22"/>
      <c r="FM843" s="8" t="n">
        <f aca="false">BL843+BS843+AH843+DT843</f>
        <v>235</v>
      </c>
      <c r="FN843" s="19" t="n">
        <f aca="false">IF(DS843&gt;0,(BL843+BR843)/DS843,0)</f>
        <v>4.16666666666667</v>
      </c>
      <c r="FO843" s="12" t="n">
        <v>0.0224719101</v>
      </c>
      <c r="FP843" s="19" t="n">
        <f aca="false">Z843-AH843/10</f>
        <v>31.2</v>
      </c>
      <c r="FQ843" s="19" t="n">
        <f aca="false">Z843+DR843/5</f>
        <v>35.9882</v>
      </c>
      <c r="FR843" s="19" t="n">
        <f aca="false">(DX843+DY843)/AL843*60</f>
        <v>117.14014127397</v>
      </c>
      <c r="FS843" s="22"/>
      <c r="FT843" s="22"/>
      <c r="FU843" s="22"/>
      <c r="FV843" s="22"/>
      <c r="FW843" s="17" t="s">
        <v>280</v>
      </c>
      <c r="FX843" s="23" t="n">
        <v>3500000</v>
      </c>
      <c r="FY843" s="23" t="n">
        <v>5500000</v>
      </c>
      <c r="FZ843" s="8" t="n">
        <v>555</v>
      </c>
      <c r="GA843" s="8" t="n">
        <v>65</v>
      </c>
      <c r="GB843" s="8" t="n">
        <v>169</v>
      </c>
      <c r="GC843" s="8" t="n">
        <v>234</v>
      </c>
      <c r="GD843" s="8" t="n">
        <v>-2</v>
      </c>
      <c r="GE843" s="8" t="n">
        <v>405</v>
      </c>
      <c r="GF843" s="8" t="n">
        <v>887</v>
      </c>
      <c r="GG843" s="8" t="n">
        <v>12571</v>
      </c>
      <c r="GH843" s="8" t="n">
        <v>17.6</v>
      </c>
      <c r="GI843" s="8" t="n">
        <v>27.1</v>
      </c>
      <c r="GJ843" s="8" t="n">
        <v>44.6</v>
      </c>
      <c r="GK843" s="8" t="n">
        <f aca="false">Z843-AH843/10</f>
        <v>31.2</v>
      </c>
      <c r="GL843" s="22"/>
      <c r="GM843" s="22"/>
      <c r="GN843" s="22"/>
      <c r="GO843" s="22"/>
      <c r="GP843" s="22"/>
    </row>
    <row r="844" customFormat="false" ht="13.65" hidden="false" customHeight="true" outlineLevel="0" collapsed="false">
      <c r="A844" s="16" t="n">
        <v>33543</v>
      </c>
      <c r="B844" s="17" t="s">
        <v>1342</v>
      </c>
      <c r="C844" s="17" t="s">
        <v>282</v>
      </c>
      <c r="D844" s="17" t="s">
        <v>283</v>
      </c>
      <c r="E844" s="17" t="s">
        <v>283</v>
      </c>
      <c r="F844" s="8" t="n">
        <v>74</v>
      </c>
      <c r="G844" s="8" t="n">
        <v>200</v>
      </c>
      <c r="H844" s="8" t="n">
        <v>2010</v>
      </c>
      <c r="I844" s="8" t="n">
        <v>2</v>
      </c>
      <c r="J844" s="8" t="n">
        <v>31</v>
      </c>
      <c r="K844" s="17" t="s">
        <v>273</v>
      </c>
      <c r="L844" s="8" t="n">
        <v>2013</v>
      </c>
      <c r="M844" s="8" t="n">
        <v>26</v>
      </c>
      <c r="N844" s="8" t="n">
        <v>4</v>
      </c>
      <c r="O844" s="8" t="n">
        <v>8475752</v>
      </c>
      <c r="P844" s="17" t="s">
        <v>3787</v>
      </c>
      <c r="Q844" s="17" t="s">
        <v>3788</v>
      </c>
      <c r="R844" s="17" t="s">
        <v>3789</v>
      </c>
      <c r="S844" s="17" t="s">
        <v>3766</v>
      </c>
      <c r="T844" s="17" t="s">
        <v>313</v>
      </c>
      <c r="U844" s="17" t="s">
        <v>473</v>
      </c>
      <c r="V844" s="8" t="n">
        <v>80</v>
      </c>
      <c r="W844" s="8" t="n">
        <v>14</v>
      </c>
      <c r="X844" s="8" t="n">
        <v>13</v>
      </c>
      <c r="Y844" s="8" t="n">
        <v>5</v>
      </c>
      <c r="Z844" s="8" t="n">
        <v>27</v>
      </c>
      <c r="AA844" s="8" t="n">
        <v>9</v>
      </c>
      <c r="AB844" s="8" t="n">
        <v>52</v>
      </c>
      <c r="AC844" s="18" t="n">
        <f aca="false">Z844/V844</f>
        <v>0.3375</v>
      </c>
      <c r="AD844" s="19" t="n">
        <f aca="false">IF(FZ844&gt;V844,Z844-V844*(GC844-Z844)/(FZ844-V844),0)</f>
        <v>7.68965517241379</v>
      </c>
      <c r="AE844" s="19" t="n">
        <v>10.983</v>
      </c>
      <c r="AF844" s="8" t="n">
        <v>9</v>
      </c>
      <c r="AG844" s="8" t="n">
        <v>-2</v>
      </c>
      <c r="AH844" s="8" t="n">
        <v>34</v>
      </c>
      <c r="AI844" s="8" t="n">
        <v>1718</v>
      </c>
      <c r="AJ844" s="8" t="n">
        <v>65662</v>
      </c>
      <c r="AK844" s="19" t="n">
        <v>1094.3666666667</v>
      </c>
      <c r="AL844" s="8" t="n">
        <v>1094.4</v>
      </c>
      <c r="AM844" s="8" t="n">
        <v>1094</v>
      </c>
      <c r="AN844" s="18" t="n">
        <f aca="false">AJ844/60/V844</f>
        <v>13.6795833333333</v>
      </c>
      <c r="AO844" s="8" t="n">
        <v>23.04</v>
      </c>
      <c r="AP844" s="12" t="n">
        <f aca="false">IF(EF844&gt;0,Z844/EF844,0)</f>
        <v>0.692307692307692</v>
      </c>
      <c r="AQ844" s="8" t="n">
        <v>244</v>
      </c>
      <c r="AR844" s="8" t="n">
        <v>244</v>
      </c>
      <c r="AS844" s="8" t="n">
        <v>244</v>
      </c>
      <c r="AT844" s="8" t="n">
        <v>181</v>
      </c>
      <c r="AU844" s="8" t="n">
        <v>181</v>
      </c>
      <c r="AV844" s="8" t="n">
        <v>129</v>
      </c>
      <c r="AW844" s="8" t="n">
        <v>141</v>
      </c>
      <c r="AX844" s="8" t="n">
        <v>56</v>
      </c>
      <c r="AY844" s="8" t="n">
        <v>7</v>
      </c>
      <c r="AZ844" s="8" t="n">
        <v>11</v>
      </c>
      <c r="BA844" s="8" t="n">
        <f aca="false">AY844+AZ844</f>
        <v>18</v>
      </c>
      <c r="BB844" s="8" t="n">
        <v>11.89</v>
      </c>
      <c r="BC844" s="8" t="n">
        <v>30.5814</v>
      </c>
      <c r="BD844" s="19" t="n">
        <v>126.1</v>
      </c>
      <c r="BE844" s="19" t="n">
        <v>6.91358776765841</v>
      </c>
      <c r="BF844" s="19" t="n">
        <f aca="false">AQ844+BD844</f>
        <v>370.1</v>
      </c>
      <c r="BG844" s="19" t="n">
        <f aca="false">IF(AL844&gt;0,BF844/AL844*60,0)</f>
        <v>20.2905701754386</v>
      </c>
      <c r="BH844" s="8" t="n">
        <v>212</v>
      </c>
      <c r="BI844" s="8" t="n">
        <v>449</v>
      </c>
      <c r="BJ844" s="8" t="n">
        <v>443</v>
      </c>
      <c r="BK844" s="12" t="n">
        <f aca="false">BH844/(BH844+BJ844)</f>
        <v>0.323664122137405</v>
      </c>
      <c r="BL844" s="8" t="n">
        <v>122</v>
      </c>
      <c r="BM844" s="8" t="n">
        <v>122</v>
      </c>
      <c r="BN844" s="8" t="n">
        <v>108</v>
      </c>
      <c r="BO844" s="8" t="n">
        <f aca="false">BM844-BN844</f>
        <v>14</v>
      </c>
      <c r="BP844" s="8" t="n">
        <v>52</v>
      </c>
      <c r="BQ844" s="8" t="n">
        <v>28</v>
      </c>
      <c r="BR844" s="8" t="n">
        <v>25</v>
      </c>
      <c r="BS844" s="8" t="n">
        <v>57</v>
      </c>
      <c r="BT844" s="12" t="n">
        <f aca="false">BS844/(EA844+BS844)</f>
        <v>0.0646992054483541</v>
      </c>
      <c r="BU844" s="8" t="n">
        <v>13</v>
      </c>
      <c r="BV844" s="8" t="n">
        <v>34</v>
      </c>
      <c r="BW844" s="12" t="n">
        <f aca="false">IF(BU844+BV844&gt;0,BU844/(BU844+BV844),0)</f>
        <v>0.276595744680851</v>
      </c>
      <c r="BX844" s="8" t="n">
        <v>3</v>
      </c>
      <c r="BY844" s="8" t="n">
        <v>10</v>
      </c>
      <c r="BZ844" s="8" t="n">
        <v>6</v>
      </c>
      <c r="CA844" s="8" t="n">
        <v>16</v>
      </c>
      <c r="CB844" s="8" t="n">
        <v>4</v>
      </c>
      <c r="CC844" s="8" t="n">
        <v>8</v>
      </c>
      <c r="CD844" s="8" t="n">
        <v>2</v>
      </c>
      <c r="CE844" s="8" t="n">
        <v>9</v>
      </c>
      <c r="CF844" s="8" t="n">
        <v>6</v>
      </c>
      <c r="CG844" s="8" t="n">
        <v>14</v>
      </c>
      <c r="CH844" s="8" t="n">
        <v>7</v>
      </c>
      <c r="CI844" s="8" t="n">
        <v>20</v>
      </c>
      <c r="CJ844" s="8" t="n">
        <v>0</v>
      </c>
      <c r="CK844" s="8" t="n">
        <v>0</v>
      </c>
      <c r="CL844" s="8" t="n">
        <v>3</v>
      </c>
      <c r="CM844" s="8" t="n">
        <v>2</v>
      </c>
      <c r="CN844" s="8" t="n">
        <v>0</v>
      </c>
      <c r="CO844" s="8" t="n">
        <v>0</v>
      </c>
      <c r="CP844" s="8" t="n">
        <v>0</v>
      </c>
      <c r="CQ844" s="8" t="n">
        <v>3</v>
      </c>
      <c r="CR844" s="8" t="n">
        <v>0</v>
      </c>
      <c r="CS844" s="8" t="n">
        <v>1</v>
      </c>
      <c r="CT844" s="8" t="n">
        <v>2</v>
      </c>
      <c r="CU844" s="8" t="n">
        <v>4</v>
      </c>
      <c r="CV844" s="8" t="n">
        <v>0</v>
      </c>
      <c r="CW844" s="8" t="n">
        <v>4</v>
      </c>
      <c r="CX844" s="8" t="n">
        <v>0</v>
      </c>
      <c r="CY844" s="8" t="n">
        <v>1</v>
      </c>
      <c r="CZ844" s="8" t="n">
        <v>6</v>
      </c>
      <c r="DA844" s="8" t="n">
        <v>45</v>
      </c>
      <c r="DB844" s="8" t="n">
        <v>15</v>
      </c>
      <c r="DC844" s="8" t="n">
        <v>3</v>
      </c>
      <c r="DD844" s="8" t="n">
        <v>7</v>
      </c>
      <c r="DE844" s="8" t="n">
        <v>19</v>
      </c>
      <c r="DF844" s="8" t="n">
        <v>12</v>
      </c>
      <c r="DG844" s="8" t="n">
        <v>0</v>
      </c>
      <c r="DH844" s="8" t="n">
        <v>73</v>
      </c>
      <c r="DI844" s="8" t="n">
        <v>16</v>
      </c>
      <c r="DJ844" s="8" t="n">
        <v>15</v>
      </c>
      <c r="DK844" s="8" t="n">
        <v>13</v>
      </c>
      <c r="DL844" s="8" t="n">
        <v>13</v>
      </c>
      <c r="DM844" s="8" t="n">
        <v>0</v>
      </c>
      <c r="DN844" s="8" t="n">
        <v>14</v>
      </c>
      <c r="DO844" s="8" t="n">
        <v>14</v>
      </c>
      <c r="DP844" s="8" t="n">
        <v>0</v>
      </c>
      <c r="DQ844" s="8" t="n">
        <f aca="false">DJ844-DI844</f>
        <v>-1</v>
      </c>
      <c r="DR844" s="19" t="n">
        <v>-0.725</v>
      </c>
      <c r="DS844" s="8" t="n">
        <v>16</v>
      </c>
      <c r="DT844" s="8" t="n">
        <v>0</v>
      </c>
      <c r="DU844" s="8" t="n">
        <v>0</v>
      </c>
      <c r="DV844" s="8" t="n">
        <v>0</v>
      </c>
      <c r="DW844" s="8" t="n">
        <v>0</v>
      </c>
      <c r="DX844" s="8" t="n">
        <v>895</v>
      </c>
      <c r="DY844" s="8" t="n">
        <v>1157</v>
      </c>
      <c r="DZ844" s="8" t="n">
        <v>664</v>
      </c>
      <c r="EA844" s="8" t="n">
        <v>824</v>
      </c>
      <c r="EB844" s="8" t="n">
        <v>481</v>
      </c>
      <c r="EC844" s="8" t="n">
        <v>593</v>
      </c>
      <c r="ED844" s="8" t="n">
        <v>37.03</v>
      </c>
      <c r="EE844" s="8" t="n">
        <v>51.77</v>
      </c>
      <c r="EF844" s="8" t="n">
        <v>39</v>
      </c>
      <c r="EG844" s="8" t="n">
        <v>45</v>
      </c>
      <c r="EH844" s="12" t="n">
        <f aca="false">EF844/EB844</f>
        <v>0.0810810810810811</v>
      </c>
      <c r="EI844" s="20" t="n">
        <f aca="false">1-EG844/EC844</f>
        <v>0.924114671163575</v>
      </c>
      <c r="EJ844" s="21" t="n">
        <f aca="false">EH844+EI844</f>
        <v>1.00519575224466</v>
      </c>
      <c r="EK844" s="8" t="n">
        <v>893</v>
      </c>
      <c r="EL844" s="8" t="n">
        <v>1157</v>
      </c>
      <c r="EM844" s="8" t="n">
        <v>663</v>
      </c>
      <c r="EN844" s="8" t="n">
        <v>823</v>
      </c>
      <c r="EO844" s="8" t="n">
        <v>480</v>
      </c>
      <c r="EP844" s="8" t="n">
        <v>593</v>
      </c>
      <c r="EQ844" s="8" t="n">
        <v>39</v>
      </c>
      <c r="ER844" s="8" t="n">
        <v>45</v>
      </c>
      <c r="ES844" s="8" t="n">
        <v>436</v>
      </c>
      <c r="ET844" s="8" t="n">
        <v>566</v>
      </c>
      <c r="EU844" s="8" t="n">
        <v>155</v>
      </c>
      <c r="EV844" s="8" t="n">
        <v>220</v>
      </c>
      <c r="EW844" s="8" t="n">
        <v>28</v>
      </c>
      <c r="EX844" s="8" t="n">
        <v>19</v>
      </c>
      <c r="EY844" s="8" t="n">
        <v>89</v>
      </c>
      <c r="EZ844" s="8" t="n">
        <v>87</v>
      </c>
      <c r="FA844" s="8" t="n">
        <v>1.2</v>
      </c>
      <c r="FB844" s="8" t="n">
        <v>1.7</v>
      </c>
      <c r="FC844" s="8" t="n">
        <v>2.9</v>
      </c>
      <c r="FD844" s="19" t="n">
        <v>31.27</v>
      </c>
      <c r="FE844" s="18" t="n">
        <f aca="false">FD844/V844</f>
        <v>0.390875</v>
      </c>
      <c r="FF844" s="8" t="n">
        <v>2.6521</v>
      </c>
      <c r="FG844" s="8" t="n">
        <v>0.09</v>
      </c>
      <c r="FH844" s="8" t="n">
        <v>0.01</v>
      </c>
      <c r="FI844" s="8" t="n">
        <v>0.1</v>
      </c>
      <c r="FJ844" s="22"/>
      <c r="FK844" s="22"/>
      <c r="FL844" s="22"/>
      <c r="FM844" s="8" t="n">
        <f aca="false">BL844+BS844+AH844+DT844</f>
        <v>213</v>
      </c>
      <c r="FN844" s="19" t="n">
        <f aca="false">IF(DS844&gt;0,(BL844+BR844)/DS844,0)</f>
        <v>9.1875</v>
      </c>
      <c r="FO844" s="12" t="n">
        <v>0.0661290323</v>
      </c>
      <c r="FP844" s="19" t="n">
        <f aca="false">Z844-AH844/10</f>
        <v>23.6</v>
      </c>
      <c r="FQ844" s="19" t="n">
        <f aca="false">Z844+DR844/5</f>
        <v>26.855</v>
      </c>
      <c r="FR844" s="19" t="n">
        <f aca="false">(DX844+DY844)/AL844*60</f>
        <v>112.5</v>
      </c>
      <c r="FS844" s="8" t="n">
        <v>4</v>
      </c>
      <c r="FT844" s="17" t="s">
        <v>345</v>
      </c>
      <c r="FU844" s="8" t="n">
        <v>195</v>
      </c>
      <c r="FV844" s="22"/>
      <c r="FW844" s="17" t="s">
        <v>280</v>
      </c>
      <c r="FX844" s="23" t="n">
        <v>1000000</v>
      </c>
      <c r="FY844" s="23" t="n">
        <v>1000000</v>
      </c>
      <c r="FZ844" s="8" t="n">
        <v>138</v>
      </c>
      <c r="GA844" s="8" t="n">
        <v>25</v>
      </c>
      <c r="GB844" s="8" t="n">
        <v>16</v>
      </c>
      <c r="GC844" s="8" t="n">
        <v>41</v>
      </c>
      <c r="GD844" s="8" t="n">
        <v>4</v>
      </c>
      <c r="GE844" s="8" t="n">
        <v>44</v>
      </c>
      <c r="GF844" s="8" t="n">
        <v>210</v>
      </c>
      <c r="GG844" s="8" t="n">
        <v>1703</v>
      </c>
      <c r="GH844" s="8" t="n">
        <v>2.3</v>
      </c>
      <c r="GI844" s="8" t="n">
        <v>2.2</v>
      </c>
      <c r="GJ844" s="8" t="n">
        <v>4.5</v>
      </c>
      <c r="GK844" s="8" t="n">
        <f aca="false">Z844-AH844/10</f>
        <v>23.6</v>
      </c>
      <c r="GL844" s="22"/>
      <c r="GM844" s="22"/>
      <c r="GN844" s="22"/>
      <c r="GO844" s="22"/>
      <c r="GP844" s="22"/>
    </row>
    <row r="845" customFormat="false" ht="13.65" hidden="false" customHeight="true" outlineLevel="0" collapsed="false">
      <c r="A845" s="16" t="n">
        <v>33634</v>
      </c>
      <c r="B845" s="17" t="s">
        <v>3275</v>
      </c>
      <c r="C845" s="17" t="s">
        <v>272</v>
      </c>
      <c r="D845" s="17" t="s">
        <v>262</v>
      </c>
      <c r="E845" s="17" t="s">
        <v>262</v>
      </c>
      <c r="F845" s="8" t="n">
        <v>73</v>
      </c>
      <c r="G845" s="8" t="n">
        <v>201</v>
      </c>
      <c r="H845" s="8" t="n">
        <v>2010</v>
      </c>
      <c r="I845" s="8" t="n">
        <v>1</v>
      </c>
      <c r="J845" s="8" t="n">
        <v>2</v>
      </c>
      <c r="K845" s="17" t="s">
        <v>273</v>
      </c>
      <c r="L845" s="8" t="n">
        <v>2010</v>
      </c>
      <c r="M845" s="8" t="n">
        <v>26</v>
      </c>
      <c r="N845" s="8" t="n">
        <v>8</v>
      </c>
      <c r="O845" s="8" t="n">
        <v>8475794</v>
      </c>
      <c r="P845" s="17" t="s">
        <v>3790</v>
      </c>
      <c r="Q845" s="17" t="s">
        <v>3791</v>
      </c>
      <c r="R845" s="17" t="s">
        <v>3792</v>
      </c>
      <c r="S845" s="17" t="s">
        <v>3766</v>
      </c>
      <c r="T845" s="17" t="s">
        <v>313</v>
      </c>
      <c r="U845" s="17" t="s">
        <v>473</v>
      </c>
      <c r="V845" s="8" t="n">
        <v>82</v>
      </c>
      <c r="W845" s="8" t="n">
        <v>40</v>
      </c>
      <c r="X845" s="8" t="n">
        <v>38</v>
      </c>
      <c r="Y845" s="8" t="n">
        <v>26</v>
      </c>
      <c r="Z845" s="8" t="n">
        <v>78</v>
      </c>
      <c r="AA845" s="8" t="n">
        <v>2</v>
      </c>
      <c r="AB845" s="8" t="n">
        <v>1</v>
      </c>
      <c r="AC845" s="18" t="n">
        <f aca="false">Z845/V845</f>
        <v>0.951219512195122</v>
      </c>
      <c r="AD845" s="19" t="n">
        <f aca="false">IF(FZ845&gt;V845,Z845-V845*(GC845-Z845)/(FZ845-V845),0)</f>
        <v>9.0748031496063</v>
      </c>
      <c r="AE845" s="19" t="n">
        <v>31.642</v>
      </c>
      <c r="AF845" s="8" t="n">
        <v>12</v>
      </c>
      <c r="AG845" s="8" t="n">
        <v>13.4</v>
      </c>
      <c r="AH845" s="8" t="n">
        <v>43</v>
      </c>
      <c r="AI845" s="8" t="n">
        <v>2370</v>
      </c>
      <c r="AJ845" s="8" t="n">
        <v>102870</v>
      </c>
      <c r="AK845" s="19" t="n">
        <v>1714.5</v>
      </c>
      <c r="AL845" s="8" t="n">
        <v>1714.47</v>
      </c>
      <c r="AM845" s="8" t="n">
        <v>1715</v>
      </c>
      <c r="AN845" s="18" t="n">
        <f aca="false">AJ845/60/V845</f>
        <v>20.9085365853659</v>
      </c>
      <c r="AO845" s="8" t="n">
        <v>34.45</v>
      </c>
      <c r="AP845" s="12" t="n">
        <f aca="false">IF(EF845&gt;0,Z845/EF845,0)</f>
        <v>0.629032258064516</v>
      </c>
      <c r="AQ845" s="8" t="n">
        <v>568</v>
      </c>
      <c r="AR845" s="8" t="n">
        <v>568</v>
      </c>
      <c r="AS845" s="8" t="n">
        <v>568</v>
      </c>
      <c r="AT845" s="8" t="n">
        <v>444</v>
      </c>
      <c r="AU845" s="8" t="n">
        <v>444</v>
      </c>
      <c r="AV845" s="8" t="n">
        <v>335</v>
      </c>
      <c r="AW845" s="8" t="n">
        <v>339</v>
      </c>
      <c r="AX845" s="8" t="n">
        <v>126</v>
      </c>
      <c r="AY845" s="8" t="n">
        <v>13</v>
      </c>
      <c r="AZ845" s="8" t="n">
        <v>49</v>
      </c>
      <c r="BA845" s="8" t="n">
        <f aca="false">AY845+AZ845</f>
        <v>62</v>
      </c>
      <c r="BB845" s="8" t="n">
        <v>36.35</v>
      </c>
      <c r="BC845" s="8" t="n">
        <v>30.6149</v>
      </c>
      <c r="BD845" s="19" t="n">
        <v>406.7</v>
      </c>
      <c r="BE845" s="19" t="n">
        <v>14.2327209098863</v>
      </c>
      <c r="BF845" s="19" t="n">
        <f aca="false">AQ845+BD845</f>
        <v>974.7</v>
      </c>
      <c r="BG845" s="19" t="n">
        <f aca="false">IF(AL845&gt;0,BF845/AL845*60,0)</f>
        <v>34.1108330854433</v>
      </c>
      <c r="BH845" s="8" t="n">
        <v>796</v>
      </c>
      <c r="BI845" s="8" t="n">
        <v>547</v>
      </c>
      <c r="BJ845" s="8" t="n">
        <v>763</v>
      </c>
      <c r="BK845" s="12" t="n">
        <f aca="false">BH845/(BH845+BJ845)</f>
        <v>0.510583707504811</v>
      </c>
      <c r="BL845" s="8" t="n">
        <v>74</v>
      </c>
      <c r="BM845" s="8" t="n">
        <v>74</v>
      </c>
      <c r="BN845" s="8" t="n">
        <v>34</v>
      </c>
      <c r="BO845" s="8" t="n">
        <f aca="false">BM845-BN845</f>
        <v>40</v>
      </c>
      <c r="BP845" s="8" t="n">
        <v>109</v>
      </c>
      <c r="BQ845" s="8" t="n">
        <v>36</v>
      </c>
      <c r="BR845" s="8" t="n">
        <v>38</v>
      </c>
      <c r="BS845" s="8" t="n">
        <v>44</v>
      </c>
      <c r="BT845" s="12" t="n">
        <f aca="false">BS845/(EA845+BS845)</f>
        <v>0.0354552780016116</v>
      </c>
      <c r="BU845" s="8" t="n">
        <v>790</v>
      </c>
      <c r="BV845" s="8" t="n">
        <v>650</v>
      </c>
      <c r="BW845" s="12" t="n">
        <f aca="false">IF(BU845+BV845&gt;0,BU845/(BU845+BV845),0)</f>
        <v>0.548611111111111</v>
      </c>
      <c r="BX845" s="8" t="n">
        <v>301</v>
      </c>
      <c r="BY845" s="8" t="n">
        <v>259</v>
      </c>
      <c r="BZ845" s="8" t="n">
        <v>259</v>
      </c>
      <c r="CA845" s="8" t="n">
        <v>211</v>
      </c>
      <c r="CB845" s="8" t="n">
        <v>230</v>
      </c>
      <c r="CC845" s="8" t="n">
        <v>180</v>
      </c>
      <c r="CD845" s="8" t="n">
        <v>211</v>
      </c>
      <c r="CE845" s="8" t="n">
        <v>150</v>
      </c>
      <c r="CF845" s="8" t="n">
        <v>294</v>
      </c>
      <c r="CG845" s="8" t="n">
        <v>244</v>
      </c>
      <c r="CH845" s="8" t="n">
        <v>468</v>
      </c>
      <c r="CI845" s="8" t="n">
        <v>406</v>
      </c>
      <c r="CJ845" s="8" t="n">
        <v>1</v>
      </c>
      <c r="CK845" s="8" t="n">
        <v>1</v>
      </c>
      <c r="CL845" s="8" t="n">
        <v>8</v>
      </c>
      <c r="CM845" s="8" t="n">
        <v>6</v>
      </c>
      <c r="CN845" s="8" t="n">
        <v>4</v>
      </c>
      <c r="CO845" s="8" t="n">
        <v>0</v>
      </c>
      <c r="CP845" s="8" t="n">
        <v>0</v>
      </c>
      <c r="CQ845" s="8" t="n">
        <v>3</v>
      </c>
      <c r="CR845" s="8" t="n">
        <v>0</v>
      </c>
      <c r="CS845" s="8" t="n">
        <v>6</v>
      </c>
      <c r="CT845" s="8" t="n">
        <v>7</v>
      </c>
      <c r="CU845" s="8" t="n">
        <v>6</v>
      </c>
      <c r="CV845" s="8" t="n">
        <v>0</v>
      </c>
      <c r="CW845" s="8" t="n">
        <v>18</v>
      </c>
      <c r="CX845" s="8" t="n">
        <v>1</v>
      </c>
      <c r="CY845" s="8" t="n">
        <v>13</v>
      </c>
      <c r="CZ845" s="8" t="n">
        <v>10</v>
      </c>
      <c r="DA845" s="8" t="n">
        <v>85</v>
      </c>
      <c r="DB845" s="8" t="n">
        <v>19</v>
      </c>
      <c r="DC845" s="8" t="n">
        <v>7</v>
      </c>
      <c r="DD845" s="8" t="n">
        <v>73</v>
      </c>
      <c r="DE845" s="8" t="n">
        <v>54</v>
      </c>
      <c r="DF845" s="8" t="n">
        <v>17</v>
      </c>
      <c r="DG845" s="8" t="n">
        <v>3</v>
      </c>
      <c r="DH845" s="8" t="n">
        <v>162</v>
      </c>
      <c r="DI845" s="8" t="n">
        <v>20</v>
      </c>
      <c r="DJ845" s="8" t="n">
        <v>24</v>
      </c>
      <c r="DK845" s="8" t="n">
        <v>20</v>
      </c>
      <c r="DL845" s="8" t="n">
        <v>19</v>
      </c>
      <c r="DM845" s="8" t="n">
        <v>1</v>
      </c>
      <c r="DN845" s="8" t="n">
        <v>23</v>
      </c>
      <c r="DO845" s="8" t="n">
        <v>22</v>
      </c>
      <c r="DP845" s="8" t="n">
        <v>1</v>
      </c>
      <c r="DQ845" s="8" t="n">
        <f aca="false">DJ845-DI845</f>
        <v>4</v>
      </c>
      <c r="DR845" s="19" t="n">
        <v>-1.036</v>
      </c>
      <c r="DS845" s="8" t="n">
        <v>19</v>
      </c>
      <c r="DT845" s="8" t="n">
        <v>1</v>
      </c>
      <c r="DU845" s="8" t="n">
        <v>0</v>
      </c>
      <c r="DV845" s="8" t="n">
        <v>0</v>
      </c>
      <c r="DW845" s="8" t="n">
        <v>0</v>
      </c>
      <c r="DX845" s="8" t="n">
        <v>1951</v>
      </c>
      <c r="DY845" s="8" t="n">
        <v>1641</v>
      </c>
      <c r="DZ845" s="8" t="n">
        <v>1449</v>
      </c>
      <c r="EA845" s="8" t="n">
        <v>1197</v>
      </c>
      <c r="EB845" s="8" t="n">
        <v>1078</v>
      </c>
      <c r="EC845" s="8" t="n">
        <v>901</v>
      </c>
      <c r="ED845" s="8" t="n">
        <v>115.88</v>
      </c>
      <c r="EE845" s="8" t="n">
        <v>80.56</v>
      </c>
      <c r="EF845" s="8" t="n">
        <v>124</v>
      </c>
      <c r="EG845" s="8" t="n">
        <v>90</v>
      </c>
      <c r="EH845" s="12" t="n">
        <f aca="false">EF845/EB845</f>
        <v>0.115027829313544</v>
      </c>
      <c r="EI845" s="20" t="n">
        <f aca="false">1-EG845/EC845</f>
        <v>0.900110987791343</v>
      </c>
      <c r="EJ845" s="21" t="n">
        <f aca="false">EH845+EI845</f>
        <v>1.01513881710489</v>
      </c>
      <c r="EK845" s="8" t="n">
        <v>1963</v>
      </c>
      <c r="EL845" s="8" t="n">
        <v>1644</v>
      </c>
      <c r="EM845" s="8" t="n">
        <v>1456</v>
      </c>
      <c r="EN845" s="8" t="n">
        <v>1198</v>
      </c>
      <c r="EO845" s="8" t="n">
        <v>1083</v>
      </c>
      <c r="EP845" s="8" t="n">
        <v>902</v>
      </c>
      <c r="EQ845" s="8" t="n">
        <v>124</v>
      </c>
      <c r="ER845" s="8" t="n">
        <v>90</v>
      </c>
      <c r="ES845" s="8" t="n">
        <v>1074</v>
      </c>
      <c r="ET845" s="8" t="n">
        <v>846</v>
      </c>
      <c r="EU845" s="8" t="n">
        <v>430</v>
      </c>
      <c r="EV845" s="8" t="n">
        <v>285</v>
      </c>
      <c r="EW845" s="8" t="n">
        <v>59</v>
      </c>
      <c r="EX845" s="8" t="n">
        <v>29</v>
      </c>
      <c r="EY845" s="8" t="n">
        <v>108</v>
      </c>
      <c r="EZ845" s="8" t="n">
        <v>107</v>
      </c>
      <c r="FA845" s="8" t="n">
        <v>7.6</v>
      </c>
      <c r="FB845" s="8" t="n">
        <v>2.6</v>
      </c>
      <c r="FC845" s="8" t="n">
        <v>10.2</v>
      </c>
      <c r="FD845" s="19" t="n">
        <v>87.08</v>
      </c>
      <c r="FE845" s="18" t="n">
        <f aca="false">FD845/V845</f>
        <v>1.0619512195122</v>
      </c>
      <c r="FF845" s="8" t="n">
        <v>15.0332</v>
      </c>
      <c r="FG845" s="8" t="n">
        <v>1.57</v>
      </c>
      <c r="FH845" s="8" t="n">
        <v>0.01</v>
      </c>
      <c r="FI845" s="8" t="n">
        <v>1.58</v>
      </c>
      <c r="FJ845" s="8" t="n">
        <v>7</v>
      </c>
      <c r="FK845" s="8" t="n">
        <v>4</v>
      </c>
      <c r="FL845" s="8" t="n">
        <v>1</v>
      </c>
      <c r="FM845" s="8" t="n">
        <f aca="false">BL845+BS845+AH845+DT845</f>
        <v>162</v>
      </c>
      <c r="FN845" s="19" t="n">
        <f aca="false">IF(DS845&gt;0,(BL845+BR845)/DS845,0)</f>
        <v>5.89473684210526</v>
      </c>
      <c r="FO845" s="12" t="n">
        <v>0.2094240838</v>
      </c>
      <c r="FP845" s="19" t="n">
        <f aca="false">Z845-AH845/10</f>
        <v>73.7</v>
      </c>
      <c r="FQ845" s="19" t="n">
        <f aca="false">Z845+DR845/5</f>
        <v>77.7928</v>
      </c>
      <c r="FR845" s="19" t="n">
        <f aca="false">(DX845+DY845)/AL845*60</f>
        <v>125.706486552696</v>
      </c>
      <c r="FS845" s="22"/>
      <c r="FT845" s="22"/>
      <c r="FU845" s="22"/>
      <c r="FV845" s="22"/>
      <c r="FW845" s="17" t="s">
        <v>280</v>
      </c>
      <c r="FX845" s="23" t="n">
        <v>6000000</v>
      </c>
      <c r="FY845" s="23" t="n">
        <v>5750000</v>
      </c>
      <c r="FZ845" s="8" t="n">
        <v>590</v>
      </c>
      <c r="GA845" s="8" t="n">
        <v>229</v>
      </c>
      <c r="GB845" s="8" t="n">
        <v>276</v>
      </c>
      <c r="GC845" s="8" t="n">
        <v>505</v>
      </c>
      <c r="GD845" s="8" t="n">
        <v>67</v>
      </c>
      <c r="GE845" s="8" t="n">
        <v>183</v>
      </c>
      <c r="GF845" s="8" t="n">
        <v>2022</v>
      </c>
      <c r="GG845" s="8" t="n">
        <v>10656</v>
      </c>
      <c r="GH845" s="8" t="n">
        <v>52.2</v>
      </c>
      <c r="GI845" s="8" t="n">
        <v>13.2</v>
      </c>
      <c r="GJ845" s="8" t="n">
        <v>65.4</v>
      </c>
      <c r="GK845" s="8" t="n">
        <f aca="false">Z845-AH845/10</f>
        <v>73.7</v>
      </c>
      <c r="GL845" s="22"/>
      <c r="GM845" s="22"/>
      <c r="GN845" s="22"/>
      <c r="GO845" s="22"/>
      <c r="GP845" s="22"/>
    </row>
    <row r="846" customFormat="false" ht="13.65" hidden="false" customHeight="true" outlineLevel="0" collapsed="false">
      <c r="A846" s="16" t="n">
        <v>33718</v>
      </c>
      <c r="B846" s="17" t="s">
        <v>1440</v>
      </c>
      <c r="C846" s="17" t="s">
        <v>272</v>
      </c>
      <c r="D846" s="17" t="s">
        <v>262</v>
      </c>
      <c r="E846" s="17" t="s">
        <v>262</v>
      </c>
      <c r="F846" s="8" t="n">
        <v>72</v>
      </c>
      <c r="G846" s="8" t="n">
        <v>197</v>
      </c>
      <c r="H846" s="8" t="n">
        <v>2010</v>
      </c>
      <c r="I846" s="8" t="n">
        <v>2</v>
      </c>
      <c r="J846" s="8" t="n">
        <v>47</v>
      </c>
      <c r="K846" s="17" t="s">
        <v>273</v>
      </c>
      <c r="L846" s="8" t="n">
        <v>2012</v>
      </c>
      <c r="M846" s="8" t="n">
        <v>25</v>
      </c>
      <c r="N846" s="8" t="n">
        <v>6</v>
      </c>
      <c r="O846" s="8" t="n">
        <v>8475726</v>
      </c>
      <c r="P846" s="17" t="s">
        <v>3793</v>
      </c>
      <c r="Q846" s="17" t="s">
        <v>3794</v>
      </c>
      <c r="R846" s="17" t="s">
        <v>3795</v>
      </c>
      <c r="S846" s="17" t="s">
        <v>3766</v>
      </c>
      <c r="T846" s="17" t="s">
        <v>313</v>
      </c>
      <c r="U846" s="17" t="s">
        <v>351</v>
      </c>
      <c r="V846" s="8" t="n">
        <v>82</v>
      </c>
      <c r="W846" s="8" t="n">
        <v>24</v>
      </c>
      <c r="X846" s="8" t="n">
        <v>23</v>
      </c>
      <c r="Y846" s="8" t="n">
        <v>9</v>
      </c>
      <c r="Z846" s="8" t="n">
        <v>47</v>
      </c>
      <c r="AA846" s="8" t="n">
        <v>4</v>
      </c>
      <c r="AB846" s="8" t="n">
        <v>45</v>
      </c>
      <c r="AC846" s="18" t="n">
        <f aca="false">Z846/V846</f>
        <v>0.573170731707317</v>
      </c>
      <c r="AD846" s="19" t="n">
        <f aca="false">IF(FZ846&gt;V846,Z846-V846*(GC846-Z846)/(FZ846-V846),0)</f>
        <v>-1.97610921501707</v>
      </c>
      <c r="AE846" s="19" t="n">
        <v>18.797</v>
      </c>
      <c r="AF846" s="8" t="n">
        <v>9</v>
      </c>
      <c r="AG846" s="8" t="n">
        <v>0.8</v>
      </c>
      <c r="AH846" s="8" t="n">
        <v>16</v>
      </c>
      <c r="AI846" s="8" t="n">
        <v>1794</v>
      </c>
      <c r="AJ846" s="8" t="n">
        <v>79304</v>
      </c>
      <c r="AK846" s="19" t="n">
        <v>1321.7333333333</v>
      </c>
      <c r="AL846" s="8" t="n">
        <v>1321.23</v>
      </c>
      <c r="AM846" s="8" t="n">
        <v>1322</v>
      </c>
      <c r="AN846" s="18" t="n">
        <f aca="false">AJ846/60/V846</f>
        <v>16.1186991869919</v>
      </c>
      <c r="AO846" s="8" t="n">
        <v>26.7</v>
      </c>
      <c r="AP846" s="12" t="n">
        <f aca="false">IF(EF846&gt;0,Z846/EF846,0)</f>
        <v>0.635135135135135</v>
      </c>
      <c r="AQ846" s="8" t="n">
        <v>438</v>
      </c>
      <c r="AR846" s="8" t="n">
        <v>439</v>
      </c>
      <c r="AS846" s="8" t="n">
        <v>440</v>
      </c>
      <c r="AT846" s="8" t="n">
        <v>338</v>
      </c>
      <c r="AU846" s="8" t="n">
        <v>340</v>
      </c>
      <c r="AV846" s="8" t="n">
        <v>251</v>
      </c>
      <c r="AW846" s="8" t="n">
        <v>254</v>
      </c>
      <c r="AX846" s="8" t="n">
        <v>99</v>
      </c>
      <c r="AY846" s="8" t="n">
        <v>14</v>
      </c>
      <c r="AZ846" s="8" t="n">
        <v>22</v>
      </c>
      <c r="BA846" s="8" t="n">
        <f aca="false">AY846+AZ846</f>
        <v>36</v>
      </c>
      <c r="BB846" s="8" t="n">
        <v>26.18</v>
      </c>
      <c r="BC846" s="8" t="n">
        <v>31.5339</v>
      </c>
      <c r="BD846" s="19" t="n">
        <v>181.8</v>
      </c>
      <c r="BE846" s="19" t="n">
        <v>8.25279935438334</v>
      </c>
      <c r="BF846" s="19" t="n">
        <f aca="false">AQ846+BD846</f>
        <v>619.8</v>
      </c>
      <c r="BG846" s="19" t="n">
        <f aca="false">IF(AL846&gt;0,BF846/AL846*60,0)</f>
        <v>28.1464998524102</v>
      </c>
      <c r="BH846" s="8" t="n">
        <v>541</v>
      </c>
      <c r="BI846" s="8" t="n">
        <v>434</v>
      </c>
      <c r="BJ846" s="8" t="n">
        <v>314</v>
      </c>
      <c r="BK846" s="12" t="n">
        <f aca="false">BH846/(BH846+BJ846)</f>
        <v>0.632748538011696</v>
      </c>
      <c r="BL846" s="8" t="n">
        <v>75</v>
      </c>
      <c r="BM846" s="8" t="n">
        <v>75</v>
      </c>
      <c r="BN846" s="8" t="n">
        <v>82</v>
      </c>
      <c r="BO846" s="8" t="n">
        <f aca="false">BM846-BN846</f>
        <v>-7</v>
      </c>
      <c r="BP846" s="8" t="n">
        <v>89</v>
      </c>
      <c r="BQ846" s="8" t="n">
        <v>36</v>
      </c>
      <c r="BR846" s="8" t="n">
        <v>26</v>
      </c>
      <c r="BS846" s="8" t="n">
        <v>17</v>
      </c>
      <c r="BT846" s="12" t="n">
        <f aca="false">BS846/(EA846+BS846)</f>
        <v>0.0173824130879346</v>
      </c>
      <c r="BU846" s="8" t="n">
        <v>9</v>
      </c>
      <c r="BV846" s="8" t="n">
        <v>16</v>
      </c>
      <c r="BW846" s="12" t="n">
        <f aca="false">IF(BU846+BV846&gt;0,BU846/(BU846+BV846),0)</f>
        <v>0.36</v>
      </c>
      <c r="BX846" s="8" t="n">
        <v>2</v>
      </c>
      <c r="BY846" s="8" t="n">
        <v>6</v>
      </c>
      <c r="BZ846" s="8" t="n">
        <v>2</v>
      </c>
      <c r="CA846" s="8" t="n">
        <v>4</v>
      </c>
      <c r="CB846" s="8" t="n">
        <v>5</v>
      </c>
      <c r="CC846" s="8" t="n">
        <v>6</v>
      </c>
      <c r="CD846" s="8" t="n">
        <v>1</v>
      </c>
      <c r="CE846" s="8" t="n">
        <v>7</v>
      </c>
      <c r="CF846" s="8" t="n">
        <v>3</v>
      </c>
      <c r="CG846" s="8" t="n">
        <v>4</v>
      </c>
      <c r="CH846" s="8" t="n">
        <v>6</v>
      </c>
      <c r="CI846" s="8" t="n">
        <v>10</v>
      </c>
      <c r="CJ846" s="8" t="n">
        <v>0</v>
      </c>
      <c r="CK846" s="8" t="n">
        <v>1</v>
      </c>
      <c r="CL846" s="8" t="n">
        <v>5</v>
      </c>
      <c r="CM846" s="8" t="n">
        <v>6</v>
      </c>
      <c r="CN846" s="8" t="n">
        <v>1</v>
      </c>
      <c r="CO846" s="8" t="n">
        <v>0</v>
      </c>
      <c r="CP846" s="8" t="n">
        <v>0</v>
      </c>
      <c r="CQ846" s="8" t="n">
        <v>3</v>
      </c>
      <c r="CR846" s="8" t="n">
        <v>3</v>
      </c>
      <c r="CS846" s="8" t="n">
        <v>2</v>
      </c>
      <c r="CT846" s="8" t="n">
        <v>2</v>
      </c>
      <c r="CU846" s="8" t="n">
        <v>3</v>
      </c>
      <c r="CV846" s="8" t="n">
        <v>0</v>
      </c>
      <c r="CW846" s="8" t="n">
        <v>11</v>
      </c>
      <c r="CX846" s="8" t="n">
        <v>1</v>
      </c>
      <c r="CY846" s="8" t="n">
        <v>4</v>
      </c>
      <c r="CZ846" s="8" t="n">
        <v>5</v>
      </c>
      <c r="DA846" s="8" t="n">
        <v>79</v>
      </c>
      <c r="DB846" s="8" t="n">
        <v>14</v>
      </c>
      <c r="DC846" s="8" t="n">
        <v>4</v>
      </c>
      <c r="DD846" s="8" t="n">
        <v>37</v>
      </c>
      <c r="DE846" s="8" t="n">
        <v>36</v>
      </c>
      <c r="DF846" s="8" t="n">
        <v>17</v>
      </c>
      <c r="DG846" s="8" t="n">
        <v>2</v>
      </c>
      <c r="DH846" s="8" t="n">
        <v>141</v>
      </c>
      <c r="DI846" s="8" t="n">
        <v>8</v>
      </c>
      <c r="DJ846" s="8" t="n">
        <v>20</v>
      </c>
      <c r="DK846" s="8" t="n">
        <v>8</v>
      </c>
      <c r="DL846" s="8" t="n">
        <v>8</v>
      </c>
      <c r="DM846" s="8" t="n">
        <v>0</v>
      </c>
      <c r="DN846" s="8" t="n">
        <v>20</v>
      </c>
      <c r="DO846" s="8" t="n">
        <v>20</v>
      </c>
      <c r="DP846" s="8" t="n">
        <v>0</v>
      </c>
      <c r="DQ846" s="8" t="n">
        <f aca="false">DJ846-DI846</f>
        <v>12</v>
      </c>
      <c r="DR846" s="19" t="n">
        <v>8.238</v>
      </c>
      <c r="DS846" s="8" t="n">
        <v>8</v>
      </c>
      <c r="DT846" s="8" t="n">
        <v>0</v>
      </c>
      <c r="DU846" s="8" t="n">
        <v>0</v>
      </c>
      <c r="DV846" s="8" t="n">
        <v>0</v>
      </c>
      <c r="DW846" s="8" t="n">
        <v>0</v>
      </c>
      <c r="DX846" s="8" t="n">
        <v>1517</v>
      </c>
      <c r="DY846" s="8" t="n">
        <v>1239</v>
      </c>
      <c r="DZ846" s="8" t="n">
        <v>1142</v>
      </c>
      <c r="EA846" s="8" t="n">
        <v>961</v>
      </c>
      <c r="EB846" s="8" t="n">
        <v>821</v>
      </c>
      <c r="EC846" s="8" t="n">
        <v>679</v>
      </c>
      <c r="ED846" s="8" t="n">
        <v>79.29</v>
      </c>
      <c r="EE846" s="8" t="n">
        <v>69.88</v>
      </c>
      <c r="EF846" s="8" t="n">
        <v>74</v>
      </c>
      <c r="EG846" s="8" t="n">
        <v>54</v>
      </c>
      <c r="EH846" s="12" t="n">
        <f aca="false">EF846/EB846</f>
        <v>0.0901339829476248</v>
      </c>
      <c r="EI846" s="20" t="n">
        <f aca="false">1-EG846/EC846</f>
        <v>0.920471281296024</v>
      </c>
      <c r="EJ846" s="21" t="n">
        <f aca="false">EH846+EI846</f>
        <v>1.01060526424365</v>
      </c>
      <c r="EK846" s="8" t="n">
        <v>1518</v>
      </c>
      <c r="EL846" s="8" t="n">
        <v>1236</v>
      </c>
      <c r="EM846" s="8" t="n">
        <v>1143</v>
      </c>
      <c r="EN846" s="8" t="n">
        <v>958</v>
      </c>
      <c r="EO846" s="8" t="n">
        <v>820</v>
      </c>
      <c r="EP846" s="8" t="n">
        <v>677</v>
      </c>
      <c r="EQ846" s="8" t="n">
        <v>75</v>
      </c>
      <c r="ER846" s="8" t="n">
        <v>54</v>
      </c>
      <c r="ES846" s="8" t="n">
        <v>730</v>
      </c>
      <c r="ET846" s="8" t="n">
        <v>624</v>
      </c>
      <c r="EU846" s="8" t="n">
        <v>275</v>
      </c>
      <c r="EV846" s="8" t="n">
        <v>245</v>
      </c>
      <c r="EW846" s="8" t="n">
        <v>48</v>
      </c>
      <c r="EX846" s="8" t="n">
        <v>28</v>
      </c>
      <c r="EY846" s="8" t="n">
        <v>77</v>
      </c>
      <c r="EZ846" s="8" t="n">
        <v>92</v>
      </c>
      <c r="FA846" s="8" t="n">
        <v>3.6</v>
      </c>
      <c r="FB846" s="8" t="n">
        <v>2</v>
      </c>
      <c r="FC846" s="8" t="n">
        <v>5.6</v>
      </c>
      <c r="FD846" s="19" t="n">
        <v>54.76</v>
      </c>
      <c r="FE846" s="18" t="n">
        <f aca="false">FD846/V846</f>
        <v>0.66780487804878</v>
      </c>
      <c r="FF846" s="8" t="n">
        <v>6.8701</v>
      </c>
      <c r="FG846" s="8" t="n">
        <v>1.92</v>
      </c>
      <c r="FH846" s="8" t="n">
        <v>-1.15</v>
      </c>
      <c r="FI846" s="8" t="n">
        <v>0.76</v>
      </c>
      <c r="FJ846" s="8" t="n">
        <v>1</v>
      </c>
      <c r="FK846" s="8" t="n">
        <v>0</v>
      </c>
      <c r="FL846" s="8" t="n">
        <v>0</v>
      </c>
      <c r="FM846" s="8" t="n">
        <f aca="false">BL846+BS846+AH846+DT846</f>
        <v>108</v>
      </c>
      <c r="FN846" s="19" t="n">
        <f aca="false">IF(DS846&gt;0,(BL846+BR846)/DS846,0)</f>
        <v>12.625</v>
      </c>
      <c r="FO846" s="12" t="n">
        <v>0.1126760563</v>
      </c>
      <c r="FP846" s="19" t="n">
        <f aca="false">Z846-AH846/10</f>
        <v>45.4</v>
      </c>
      <c r="FQ846" s="19" t="n">
        <f aca="false">Z846+DR846/5</f>
        <v>48.6476</v>
      </c>
      <c r="FR846" s="19" t="n">
        <f aca="false">(DX846+DY846)/AL846*60</f>
        <v>125.156104538952</v>
      </c>
      <c r="FS846" s="22"/>
      <c r="FT846" s="22"/>
      <c r="FU846" s="22"/>
      <c r="FV846" s="17" t="s">
        <v>412</v>
      </c>
      <c r="FW846" s="17" t="s">
        <v>280</v>
      </c>
      <c r="FX846" s="23" t="n">
        <v>4400000</v>
      </c>
      <c r="FY846" s="23" t="n">
        <v>4600000</v>
      </c>
      <c r="FZ846" s="8" t="n">
        <v>375</v>
      </c>
      <c r="GA846" s="8" t="n">
        <v>108</v>
      </c>
      <c r="GB846" s="8" t="n">
        <v>114</v>
      </c>
      <c r="GC846" s="8" t="n">
        <v>222</v>
      </c>
      <c r="GD846" s="8" t="n">
        <v>99</v>
      </c>
      <c r="GE846" s="8" t="n">
        <v>107</v>
      </c>
      <c r="GF846" s="8" t="n">
        <v>973</v>
      </c>
      <c r="GG846" s="8" t="n">
        <v>5817</v>
      </c>
      <c r="GH846" s="8" t="n">
        <v>20.1</v>
      </c>
      <c r="GI846" s="8" t="n">
        <v>11.4</v>
      </c>
      <c r="GJ846" s="8" t="n">
        <v>31.5</v>
      </c>
      <c r="GK846" s="8" t="n">
        <f aca="false">Z846-AH846/10</f>
        <v>45.4</v>
      </c>
      <c r="GL846" s="22"/>
      <c r="GM846" s="22"/>
      <c r="GN846" s="22"/>
      <c r="GO846" s="22"/>
      <c r="GP846" s="22"/>
    </row>
    <row r="847" customFormat="false" ht="13.65" hidden="false" customHeight="true" outlineLevel="0" collapsed="false">
      <c r="A847" s="16" t="n">
        <v>34360</v>
      </c>
      <c r="B847" s="17" t="s">
        <v>465</v>
      </c>
      <c r="C847" s="17" t="s">
        <v>460</v>
      </c>
      <c r="D847" s="17" t="s">
        <v>262</v>
      </c>
      <c r="E847" s="17" t="s">
        <v>262</v>
      </c>
      <c r="F847" s="8" t="n">
        <v>71</v>
      </c>
      <c r="G847" s="8" t="n">
        <v>195</v>
      </c>
      <c r="H847" s="8" t="n">
        <v>2013</v>
      </c>
      <c r="I847" s="8" t="n">
        <v>3</v>
      </c>
      <c r="J847" s="8" t="n">
        <v>72</v>
      </c>
      <c r="K847" s="17" t="s">
        <v>263</v>
      </c>
      <c r="L847" s="8" t="n">
        <v>2017</v>
      </c>
      <c r="M847" s="8" t="n">
        <v>24</v>
      </c>
      <c r="N847" s="8" t="n">
        <v>1</v>
      </c>
      <c r="O847" s="8" t="n">
        <v>8477399</v>
      </c>
      <c r="P847" s="17" t="s">
        <v>3796</v>
      </c>
      <c r="Q847" s="17" t="s">
        <v>3797</v>
      </c>
      <c r="R847" s="17" t="s">
        <v>3798</v>
      </c>
      <c r="S847" s="17" t="s">
        <v>3799</v>
      </c>
      <c r="T847" s="17" t="s">
        <v>268</v>
      </c>
      <c r="U847" s="17" t="s">
        <v>562</v>
      </c>
      <c r="V847" s="8" t="n">
        <v>9</v>
      </c>
      <c r="W847" s="8" t="n">
        <v>0</v>
      </c>
      <c r="X847" s="8" t="n">
        <v>0</v>
      </c>
      <c r="Y847" s="8" t="n">
        <v>0</v>
      </c>
      <c r="Z847" s="8" t="n">
        <v>0</v>
      </c>
      <c r="AA847" s="8" t="n">
        <v>28</v>
      </c>
      <c r="AB847" s="8" t="n">
        <v>102</v>
      </c>
      <c r="AC847" s="18" t="n">
        <f aca="false">Z847/V847</f>
        <v>0</v>
      </c>
      <c r="AD847" s="19" t="n">
        <f aca="false">IF(FZ847&gt;V847,Z847-V847*(GC847-Z847)/(FZ847-V847),0)</f>
        <v>0</v>
      </c>
      <c r="AE847" s="19" t="n">
        <v>0</v>
      </c>
      <c r="AF847" s="8" t="n">
        <v>-2</v>
      </c>
      <c r="AG847" s="8" t="n">
        <v>-0.6</v>
      </c>
      <c r="AH847" s="8" t="n">
        <v>2</v>
      </c>
      <c r="AI847" s="8" t="n">
        <v>85</v>
      </c>
      <c r="AJ847" s="8" t="n">
        <v>3015</v>
      </c>
      <c r="AK847" s="19" t="n">
        <v>50.25</v>
      </c>
      <c r="AL847" s="8" t="n">
        <v>50.25</v>
      </c>
      <c r="AM847" s="8" t="n">
        <v>50</v>
      </c>
      <c r="AN847" s="18" t="n">
        <f aca="false">AJ847/60/V847</f>
        <v>5.58333333333333</v>
      </c>
      <c r="AO847" s="8" t="n">
        <v>9.47</v>
      </c>
      <c r="AP847" s="12" t="n">
        <f aca="false">IF(EF847&gt;0,Z847/EF847,0)</f>
        <v>0</v>
      </c>
      <c r="AQ847" s="8" t="n">
        <v>5</v>
      </c>
      <c r="AR847" s="8" t="n">
        <v>5</v>
      </c>
      <c r="AS847" s="8" t="n">
        <v>5</v>
      </c>
      <c r="AT847" s="8" t="n">
        <v>4</v>
      </c>
      <c r="AU847" s="8" t="n">
        <v>4</v>
      </c>
      <c r="AV847" s="8" t="n">
        <v>2</v>
      </c>
      <c r="AW847" s="8" t="n">
        <v>3</v>
      </c>
      <c r="AX847" s="8" t="n">
        <v>3</v>
      </c>
      <c r="AY847" s="8" t="n">
        <v>0</v>
      </c>
      <c r="AZ847" s="8" t="n">
        <v>0</v>
      </c>
      <c r="BA847" s="8" t="n">
        <f aca="false">AY847+AZ847</f>
        <v>0</v>
      </c>
      <c r="BB847" s="8" t="n">
        <v>0.17</v>
      </c>
      <c r="BC847" s="8" t="n">
        <v>31.5</v>
      </c>
      <c r="BD847" s="19" t="n">
        <v>0</v>
      </c>
      <c r="BE847" s="19" t="n">
        <v>0</v>
      </c>
      <c r="BF847" s="19" t="n">
        <f aca="false">AQ847+BD847</f>
        <v>5</v>
      </c>
      <c r="BG847" s="19" t="n">
        <f aca="false">IF(AL847&gt;0,BF847/AL847*60,0)</f>
        <v>5.97014925373134</v>
      </c>
      <c r="BH847" s="8" t="n">
        <v>17</v>
      </c>
      <c r="BI847" s="8" t="n">
        <v>18</v>
      </c>
      <c r="BJ847" s="8" t="n">
        <v>14</v>
      </c>
      <c r="BK847" s="12" t="n">
        <f aca="false">BH847/(BH847+BJ847)</f>
        <v>0.548387096774194</v>
      </c>
      <c r="BL847" s="8" t="n">
        <v>15</v>
      </c>
      <c r="BM847" s="8" t="n">
        <v>15</v>
      </c>
      <c r="BN847" s="8" t="n">
        <v>7</v>
      </c>
      <c r="BO847" s="8" t="n">
        <f aca="false">BM847-BN847</f>
        <v>8</v>
      </c>
      <c r="BP847" s="8" t="n">
        <v>2</v>
      </c>
      <c r="BQ847" s="8" t="n">
        <v>0</v>
      </c>
      <c r="BR847" s="8" t="n">
        <v>1</v>
      </c>
      <c r="BS847" s="8" t="n">
        <v>2</v>
      </c>
      <c r="BT847" s="12" t="n">
        <f aca="false">BS847/(EA847+BS847)</f>
        <v>0.0540540540540541</v>
      </c>
      <c r="BU847" s="8" t="n">
        <v>0</v>
      </c>
      <c r="BV847" s="8" t="n">
        <v>0</v>
      </c>
      <c r="BW847" s="12" t="n">
        <f aca="false">IF(BU847+BV847&gt;0,BU847/(BU847+BV847),0)</f>
        <v>0</v>
      </c>
      <c r="BX847" s="8" t="n">
        <v>0</v>
      </c>
      <c r="BY847" s="8" t="n">
        <v>0</v>
      </c>
      <c r="BZ847" s="8" t="n">
        <v>0</v>
      </c>
      <c r="CA847" s="8" t="n">
        <v>0</v>
      </c>
      <c r="CB847" s="8" t="n">
        <v>0</v>
      </c>
      <c r="CC847" s="8" t="n">
        <v>0</v>
      </c>
      <c r="CD847" s="8" t="n">
        <v>0</v>
      </c>
      <c r="CE847" s="8" t="n">
        <v>0</v>
      </c>
      <c r="CF847" s="8" t="n">
        <v>0</v>
      </c>
      <c r="CG847" s="8" t="n">
        <v>0</v>
      </c>
      <c r="CH847" s="8" t="n">
        <v>0</v>
      </c>
      <c r="CI847" s="8" t="n">
        <v>0</v>
      </c>
      <c r="CJ847" s="8" t="n">
        <v>0</v>
      </c>
      <c r="CK847" s="8" t="n">
        <v>0</v>
      </c>
      <c r="CL847" s="8" t="n">
        <v>0</v>
      </c>
      <c r="CM847" s="8" t="n">
        <v>0</v>
      </c>
      <c r="CN847" s="8" t="n">
        <v>0</v>
      </c>
      <c r="CO847" s="8" t="n">
        <v>0</v>
      </c>
      <c r="CP847" s="8" t="n">
        <v>0</v>
      </c>
      <c r="CQ847" s="8" t="n">
        <v>0</v>
      </c>
      <c r="CR847" s="8" t="n">
        <v>0</v>
      </c>
      <c r="CS847" s="8" t="n">
        <v>0</v>
      </c>
      <c r="CT847" s="8" t="n">
        <v>0</v>
      </c>
      <c r="CU847" s="8" t="n">
        <v>0</v>
      </c>
      <c r="CV847" s="8" t="n">
        <v>0</v>
      </c>
      <c r="CW847" s="8" t="n">
        <v>0</v>
      </c>
      <c r="CX847" s="8" t="n">
        <v>0</v>
      </c>
      <c r="CY847" s="8" t="n">
        <v>0</v>
      </c>
      <c r="CZ847" s="8" t="n">
        <v>1</v>
      </c>
      <c r="DA847" s="8" t="n">
        <v>1</v>
      </c>
      <c r="DB847" s="8" t="n">
        <v>0</v>
      </c>
      <c r="DC847" s="8" t="n">
        <v>0</v>
      </c>
      <c r="DD847" s="8" t="n">
        <v>0</v>
      </c>
      <c r="DE847" s="8" t="n">
        <v>1</v>
      </c>
      <c r="DF847" s="8" t="n">
        <v>0</v>
      </c>
      <c r="DG847" s="8" t="n">
        <v>0</v>
      </c>
      <c r="DH847" s="8" t="n">
        <v>1</v>
      </c>
      <c r="DI847" s="8" t="n">
        <v>1</v>
      </c>
      <c r="DJ847" s="8" t="n">
        <v>0</v>
      </c>
      <c r="DK847" s="8" t="n">
        <v>1</v>
      </c>
      <c r="DL847" s="8" t="n">
        <v>1</v>
      </c>
      <c r="DM847" s="8" t="n">
        <v>0</v>
      </c>
      <c r="DN847" s="8" t="n">
        <v>0</v>
      </c>
      <c r="DO847" s="8" t="n">
        <v>0</v>
      </c>
      <c r="DP847" s="8" t="n">
        <v>0</v>
      </c>
      <c r="DQ847" s="8" t="n">
        <f aca="false">DJ847-DI847</f>
        <v>-1</v>
      </c>
      <c r="DR847" s="19" t="n">
        <v>-1.053</v>
      </c>
      <c r="DS847" s="8" t="n">
        <v>1</v>
      </c>
      <c r="DT847" s="8" t="n">
        <v>0</v>
      </c>
      <c r="DU847" s="8" t="n">
        <v>0</v>
      </c>
      <c r="DV847" s="8" t="n">
        <v>0</v>
      </c>
      <c r="DW847" s="8" t="n">
        <v>0</v>
      </c>
      <c r="DX847" s="8" t="n">
        <v>41</v>
      </c>
      <c r="DY847" s="8" t="n">
        <v>48</v>
      </c>
      <c r="DZ847" s="8" t="n">
        <v>31</v>
      </c>
      <c r="EA847" s="8" t="n">
        <v>35</v>
      </c>
      <c r="EB847" s="8" t="n">
        <v>22</v>
      </c>
      <c r="EC847" s="8" t="n">
        <v>20</v>
      </c>
      <c r="ED847" s="8" t="n">
        <v>1.09</v>
      </c>
      <c r="EE847" s="8" t="n">
        <v>2.56</v>
      </c>
      <c r="EF847" s="8" t="n">
        <v>1</v>
      </c>
      <c r="EG847" s="8" t="n">
        <v>3</v>
      </c>
      <c r="EH847" s="12" t="n">
        <f aca="false">EF847/EB847</f>
        <v>0.0454545454545455</v>
      </c>
      <c r="EI847" s="20" t="n">
        <f aca="false">1-EG847/EC847</f>
        <v>0.85</v>
      </c>
      <c r="EJ847" s="21" t="n">
        <f aca="false">EH847+EI847</f>
        <v>0.895454545454545</v>
      </c>
      <c r="EK847" s="8" t="n">
        <v>42</v>
      </c>
      <c r="EL847" s="8" t="n">
        <v>48</v>
      </c>
      <c r="EM847" s="8" t="n">
        <v>32</v>
      </c>
      <c r="EN847" s="8" t="n">
        <v>35</v>
      </c>
      <c r="EO847" s="8" t="n">
        <v>23</v>
      </c>
      <c r="EP847" s="8" t="n">
        <v>20</v>
      </c>
      <c r="EQ847" s="8" t="n">
        <v>1</v>
      </c>
      <c r="ER847" s="8" t="n">
        <v>3</v>
      </c>
      <c r="ES847" s="8" t="n">
        <v>14</v>
      </c>
      <c r="ET847" s="8" t="n">
        <v>27</v>
      </c>
      <c r="EU847" s="8" t="n">
        <v>6</v>
      </c>
      <c r="EV847" s="8" t="n">
        <v>12</v>
      </c>
      <c r="EW847" s="8" t="n">
        <v>0</v>
      </c>
      <c r="EX847" s="8" t="n">
        <v>2</v>
      </c>
      <c r="EY847" s="8" t="n">
        <v>7</v>
      </c>
      <c r="EZ847" s="8" t="n">
        <v>4</v>
      </c>
      <c r="FA847" s="8" t="n">
        <v>-0.1</v>
      </c>
      <c r="FB847" s="8" t="n">
        <v>0</v>
      </c>
      <c r="FC847" s="8" t="n">
        <v>-0.2</v>
      </c>
      <c r="FD847" s="19" t="n">
        <v>-0.55</v>
      </c>
      <c r="FE847" s="18" t="n">
        <f aca="false">FD847/V847</f>
        <v>-0.0611111111111111</v>
      </c>
      <c r="FF847" s="8" t="n">
        <v>0.0006</v>
      </c>
      <c r="FG847" s="8" t="n">
        <v>0</v>
      </c>
      <c r="FH847" s="8" t="n">
        <v>0</v>
      </c>
      <c r="FI847" s="8" t="n">
        <v>0</v>
      </c>
      <c r="FJ847" s="22"/>
      <c r="FK847" s="22"/>
      <c r="FL847" s="22"/>
      <c r="FM847" s="8" t="n">
        <f aca="false">BL847+BS847+AH847+DT847</f>
        <v>19</v>
      </c>
      <c r="FN847" s="19" t="n">
        <f aca="false">IF(DS847&gt;0,(BL847+BR847)/DS847,0)</f>
        <v>16</v>
      </c>
      <c r="FO847" s="12" t="n">
        <v>0</v>
      </c>
      <c r="FP847" s="19" t="n">
        <f aca="false">Z847-AH847/10</f>
        <v>-0.2</v>
      </c>
      <c r="FQ847" s="19" t="n">
        <f aca="false">Z847+DR847/5</f>
        <v>-0.2106</v>
      </c>
      <c r="FR847" s="19" t="n">
        <f aca="false">(DX847+DY847)/AL847*60</f>
        <v>106.268656716418</v>
      </c>
      <c r="FS847" s="22"/>
      <c r="FT847" s="22"/>
      <c r="FU847" s="22"/>
      <c r="FV847" s="22"/>
      <c r="FW847" s="17" t="s">
        <v>270</v>
      </c>
      <c r="FX847" s="23" t="n">
        <v>725000</v>
      </c>
      <c r="FY847" s="23" t="n">
        <v>677500</v>
      </c>
      <c r="FZ847" s="8" t="n">
        <v>9</v>
      </c>
      <c r="GA847" s="8" t="n">
        <v>0</v>
      </c>
      <c r="GB847" s="8" t="n">
        <v>0</v>
      </c>
      <c r="GC847" s="8" t="n">
        <v>0</v>
      </c>
      <c r="GD847" s="8" t="n">
        <v>-2</v>
      </c>
      <c r="GE847" s="8" t="n">
        <v>2</v>
      </c>
      <c r="GF847" s="8" t="n">
        <v>2</v>
      </c>
      <c r="GG847" s="8" t="n">
        <v>50</v>
      </c>
      <c r="GH847" s="8" t="n">
        <v>-0.1</v>
      </c>
      <c r="GI847" s="8" t="n">
        <v>0</v>
      </c>
      <c r="GJ847" s="8" t="n">
        <v>-0.2</v>
      </c>
      <c r="GK847" s="8" t="n">
        <f aca="false">Z847-AH847/10</f>
        <v>-0.2</v>
      </c>
      <c r="GL847" s="22"/>
      <c r="GM847" s="22"/>
      <c r="GN847" s="22"/>
      <c r="GO847" s="22"/>
      <c r="GP847" s="22"/>
    </row>
    <row r="848" customFormat="false" ht="13.65" hidden="false" customHeight="true" outlineLevel="0" collapsed="false">
      <c r="A848" s="16" t="n">
        <v>33445</v>
      </c>
      <c r="B848" s="17" t="s">
        <v>1889</v>
      </c>
      <c r="C848" s="17" t="s">
        <v>455</v>
      </c>
      <c r="D848" s="17" t="s">
        <v>262</v>
      </c>
      <c r="E848" s="17" t="s">
        <v>262</v>
      </c>
      <c r="F848" s="8" t="n">
        <v>70</v>
      </c>
      <c r="G848" s="8" t="n">
        <v>190</v>
      </c>
      <c r="H848" s="8" t="n">
        <v>2009</v>
      </c>
      <c r="I848" s="8" t="n">
        <v>3</v>
      </c>
      <c r="J848" s="8" t="n">
        <v>64</v>
      </c>
      <c r="K848" s="17" t="s">
        <v>273</v>
      </c>
      <c r="L848" s="8" t="n">
        <v>2011</v>
      </c>
      <c r="M848" s="8" t="n">
        <v>26</v>
      </c>
      <c r="N848" s="8" t="n">
        <v>7</v>
      </c>
      <c r="O848" s="8" t="n">
        <v>8475197</v>
      </c>
      <c r="P848" s="17" t="s">
        <v>3800</v>
      </c>
      <c r="Q848" s="17" t="s">
        <v>3801</v>
      </c>
      <c r="R848" s="17" t="s">
        <v>398</v>
      </c>
      <c r="S848" s="17" t="s">
        <v>3802</v>
      </c>
      <c r="T848" s="17" t="s">
        <v>278</v>
      </c>
      <c r="U848" s="17" t="s">
        <v>269</v>
      </c>
      <c r="V848" s="8" t="n">
        <v>68</v>
      </c>
      <c r="W848" s="8" t="n">
        <v>14</v>
      </c>
      <c r="X848" s="8" t="n">
        <v>43</v>
      </c>
      <c r="Y848" s="8" t="n">
        <v>24</v>
      </c>
      <c r="Z848" s="8" t="n">
        <v>57</v>
      </c>
      <c r="AA848" s="8" t="n">
        <v>4</v>
      </c>
      <c r="AB848" s="8" t="n">
        <v>40</v>
      </c>
      <c r="AC848" s="18" t="n">
        <f aca="false">Z848/V848</f>
        <v>0.838235294117647</v>
      </c>
      <c r="AD848" s="19" t="n">
        <f aca="false">IF(FZ848&gt;V848,Z848-V848*(GC848-Z848)/(FZ848-V848),0)</f>
        <v>18.5739644970414</v>
      </c>
      <c r="AE848" s="19" t="n">
        <v>19.961</v>
      </c>
      <c r="AF848" s="8" t="n">
        <v>-15</v>
      </c>
      <c r="AG848" s="8" t="n">
        <v>-13.6</v>
      </c>
      <c r="AH848" s="8" t="n">
        <v>22</v>
      </c>
      <c r="AI848" s="8" t="n">
        <v>1774</v>
      </c>
      <c r="AJ848" s="8" t="n">
        <v>92604</v>
      </c>
      <c r="AK848" s="19" t="n">
        <v>1543.4</v>
      </c>
      <c r="AL848" s="8" t="n">
        <v>1543.4</v>
      </c>
      <c r="AM848" s="8" t="n">
        <v>1543</v>
      </c>
      <c r="AN848" s="18" t="n">
        <f aca="false">AJ848/60/V848</f>
        <v>22.6970588235294</v>
      </c>
      <c r="AO848" s="8" t="n">
        <v>37.72</v>
      </c>
      <c r="AP848" s="12" t="n">
        <f aca="false">IF(EF848&gt;0,Z848/EF848,0)</f>
        <v>0.57</v>
      </c>
      <c r="AQ848" s="8" t="n">
        <v>396</v>
      </c>
      <c r="AR848" s="8" t="n">
        <v>373</v>
      </c>
      <c r="AS848" s="8" t="n">
        <v>396</v>
      </c>
      <c r="AT848" s="8" t="n">
        <v>246</v>
      </c>
      <c r="AU848" s="8" t="n">
        <v>246</v>
      </c>
      <c r="AV848" s="8" t="n">
        <v>178</v>
      </c>
      <c r="AW848" s="8" t="n">
        <v>128</v>
      </c>
      <c r="AX848" s="8" t="n">
        <v>13</v>
      </c>
      <c r="AY848" s="8" t="n">
        <v>6</v>
      </c>
      <c r="AZ848" s="8" t="n">
        <v>25</v>
      </c>
      <c r="BA848" s="8" t="n">
        <f aca="false">AY848+AZ848</f>
        <v>31</v>
      </c>
      <c r="BB848" s="8" t="n">
        <v>8.62</v>
      </c>
      <c r="BC848" s="8" t="n">
        <v>48.8427</v>
      </c>
      <c r="BD848" s="19" t="n">
        <v>373</v>
      </c>
      <c r="BE848" s="19" t="n">
        <v>14.5004535441234</v>
      </c>
      <c r="BF848" s="19" t="n">
        <f aca="false">AQ848+BD848</f>
        <v>769</v>
      </c>
      <c r="BG848" s="19" t="n">
        <f aca="false">IF(AL848&gt;0,BF848/AL848*60,0)</f>
        <v>29.89503693145</v>
      </c>
      <c r="BH848" s="8" t="n">
        <v>742</v>
      </c>
      <c r="BI848" s="8" t="n">
        <v>472</v>
      </c>
      <c r="BJ848" s="8" t="n">
        <v>326</v>
      </c>
      <c r="BK848" s="12" t="n">
        <f aca="false">BH848/(BH848+BJ848)</f>
        <v>0.694756554307116</v>
      </c>
      <c r="BL848" s="8" t="n">
        <v>40</v>
      </c>
      <c r="BM848" s="8" t="n">
        <v>40</v>
      </c>
      <c r="BN848" s="8" t="n">
        <v>72</v>
      </c>
      <c r="BO848" s="8" t="n">
        <f aca="false">BM848-BN848</f>
        <v>-32</v>
      </c>
      <c r="BP848" s="8" t="n">
        <v>68</v>
      </c>
      <c r="BQ848" s="8" t="n">
        <v>38</v>
      </c>
      <c r="BR848" s="8" t="n">
        <v>20</v>
      </c>
      <c r="BS848" s="8" t="n">
        <v>79</v>
      </c>
      <c r="BT848" s="12" t="n">
        <f aca="false">BS848/(EA848+BS848)</f>
        <v>0.0686359687228497</v>
      </c>
      <c r="BU848" s="8" t="n">
        <v>0</v>
      </c>
      <c r="BV848" s="8" t="n">
        <v>0</v>
      </c>
      <c r="BW848" s="12" t="n">
        <f aca="false">IF(BU848+BV848&gt;0,BU848/(BU848+BV848),0)</f>
        <v>0</v>
      </c>
      <c r="BX848" s="8" t="n">
        <v>0</v>
      </c>
      <c r="BY848" s="8" t="n">
        <v>0</v>
      </c>
      <c r="BZ848" s="8" t="n">
        <v>0</v>
      </c>
      <c r="CA848" s="8" t="n">
        <v>0</v>
      </c>
      <c r="CB848" s="8" t="n">
        <v>0</v>
      </c>
      <c r="CC848" s="8" t="n">
        <v>0</v>
      </c>
      <c r="CD848" s="8" t="n">
        <v>0</v>
      </c>
      <c r="CE848" s="8" t="n">
        <v>0</v>
      </c>
      <c r="CF848" s="8" t="n">
        <v>0</v>
      </c>
      <c r="CG848" s="8" t="n">
        <v>0</v>
      </c>
      <c r="CH848" s="8" t="n">
        <v>0</v>
      </c>
      <c r="CI848" s="8" t="n">
        <v>0</v>
      </c>
      <c r="CJ848" s="8" t="n">
        <v>0</v>
      </c>
      <c r="CK848" s="8" t="n">
        <v>0</v>
      </c>
      <c r="CL848" s="8" t="n">
        <v>3</v>
      </c>
      <c r="CM848" s="8" t="n">
        <v>3</v>
      </c>
      <c r="CN848" s="8" t="n">
        <v>0</v>
      </c>
      <c r="CO848" s="8" t="n">
        <v>0</v>
      </c>
      <c r="CP848" s="8" t="n">
        <v>0</v>
      </c>
      <c r="CQ848" s="8" t="n">
        <v>0</v>
      </c>
      <c r="CR848" s="8" t="n">
        <v>0</v>
      </c>
      <c r="CS848" s="8" t="n">
        <v>7</v>
      </c>
      <c r="CT848" s="8" t="n">
        <v>0</v>
      </c>
      <c r="CU848" s="8" t="n">
        <v>0</v>
      </c>
      <c r="CV848" s="8" t="n">
        <v>0</v>
      </c>
      <c r="CW848" s="8" t="n">
        <v>7</v>
      </c>
      <c r="CX848" s="8" t="n">
        <v>0</v>
      </c>
      <c r="CY848" s="8" t="n">
        <v>2</v>
      </c>
      <c r="CZ848" s="8" t="n">
        <v>5</v>
      </c>
      <c r="DA848" s="8" t="n">
        <v>61</v>
      </c>
      <c r="DB848" s="8" t="n">
        <v>3</v>
      </c>
      <c r="DC848" s="8" t="n">
        <v>1</v>
      </c>
      <c r="DD848" s="8" t="n">
        <v>68</v>
      </c>
      <c r="DE848" s="8" t="n">
        <v>12</v>
      </c>
      <c r="DF848" s="8" t="n">
        <v>2</v>
      </c>
      <c r="DG848" s="8" t="n">
        <v>0</v>
      </c>
      <c r="DH848" s="8" t="n">
        <v>92</v>
      </c>
      <c r="DI848" s="8" t="n">
        <v>10</v>
      </c>
      <c r="DJ848" s="8" t="n">
        <v>10</v>
      </c>
      <c r="DK848" s="8" t="n">
        <v>11</v>
      </c>
      <c r="DL848" s="8" t="n">
        <v>11</v>
      </c>
      <c r="DM848" s="8" t="n">
        <v>0</v>
      </c>
      <c r="DN848" s="8" t="n">
        <v>9</v>
      </c>
      <c r="DO848" s="8" t="n">
        <v>9</v>
      </c>
      <c r="DP848" s="8" t="n">
        <v>0</v>
      </c>
      <c r="DQ848" s="8" t="n">
        <f aca="false">DJ848-DI848</f>
        <v>0</v>
      </c>
      <c r="DR848" s="19" t="n">
        <v>4.996</v>
      </c>
      <c r="DS848" s="8" t="n">
        <v>10</v>
      </c>
      <c r="DT848" s="8" t="n">
        <v>0</v>
      </c>
      <c r="DU848" s="8" t="n">
        <v>0</v>
      </c>
      <c r="DV848" s="8" t="n">
        <v>0</v>
      </c>
      <c r="DW848" s="8" t="n">
        <v>0</v>
      </c>
      <c r="DX848" s="8" t="n">
        <v>1623</v>
      </c>
      <c r="DY848" s="8" t="n">
        <v>1410</v>
      </c>
      <c r="DZ848" s="8" t="n">
        <v>1181</v>
      </c>
      <c r="EA848" s="8" t="n">
        <v>1072</v>
      </c>
      <c r="EB848" s="8" t="n">
        <v>848</v>
      </c>
      <c r="EC848" s="8" t="n">
        <v>779</v>
      </c>
      <c r="ED848" s="8" t="n">
        <v>70.13</v>
      </c>
      <c r="EE848" s="8" t="n">
        <v>71.06</v>
      </c>
      <c r="EF848" s="8" t="n">
        <v>100</v>
      </c>
      <c r="EG848" s="8" t="n">
        <v>78</v>
      </c>
      <c r="EH848" s="12" t="n">
        <f aca="false">EF848/EB848</f>
        <v>0.117924528301887</v>
      </c>
      <c r="EI848" s="20" t="n">
        <f aca="false">1-EG848/EC848</f>
        <v>0.89987163029525</v>
      </c>
      <c r="EJ848" s="21" t="n">
        <f aca="false">EH848+EI848</f>
        <v>1.01779615859714</v>
      </c>
      <c r="EK848" s="8" t="n">
        <v>1623</v>
      </c>
      <c r="EL848" s="8" t="n">
        <v>1411</v>
      </c>
      <c r="EM848" s="8" t="n">
        <v>1180</v>
      </c>
      <c r="EN848" s="8" t="n">
        <v>1073</v>
      </c>
      <c r="EO848" s="8" t="n">
        <v>850</v>
      </c>
      <c r="EP848" s="8" t="n">
        <v>779</v>
      </c>
      <c r="EQ848" s="8" t="n">
        <v>100</v>
      </c>
      <c r="ER848" s="8" t="n">
        <v>78</v>
      </c>
      <c r="ES848" s="8" t="n">
        <v>800</v>
      </c>
      <c r="ET848" s="8" t="n">
        <v>705</v>
      </c>
      <c r="EU848" s="8" t="n">
        <v>274</v>
      </c>
      <c r="EV848" s="8" t="n">
        <v>304</v>
      </c>
      <c r="EW848" s="8" t="n">
        <v>45</v>
      </c>
      <c r="EX848" s="8" t="n">
        <v>44</v>
      </c>
      <c r="EY848" s="8" t="n">
        <v>98</v>
      </c>
      <c r="EZ848" s="8" t="n">
        <v>108</v>
      </c>
      <c r="FA848" s="8" t="n">
        <v>5.5</v>
      </c>
      <c r="FB848" s="8" t="n">
        <v>2.1</v>
      </c>
      <c r="FC848" s="8" t="n">
        <v>7.5</v>
      </c>
      <c r="FD848" s="19" t="n">
        <v>51.05</v>
      </c>
      <c r="FE848" s="18" t="n">
        <f aca="false">FD848/V848</f>
        <v>0.750735294117647</v>
      </c>
      <c r="FF848" s="8" t="n">
        <v>5.3855</v>
      </c>
      <c r="FG848" s="8" t="n">
        <v>-0.74</v>
      </c>
      <c r="FH848" s="8" t="n">
        <v>-0.62</v>
      </c>
      <c r="FI848" s="8" t="n">
        <v>-1.37</v>
      </c>
      <c r="FJ848" s="22"/>
      <c r="FK848" s="22"/>
      <c r="FL848" s="22"/>
      <c r="FM848" s="8" t="n">
        <f aca="false">BL848+BS848+AH848+DT848</f>
        <v>141</v>
      </c>
      <c r="FN848" s="19" t="n">
        <f aca="false">IF(DS848&gt;0,(BL848+BR848)/DS848,0)</f>
        <v>6</v>
      </c>
      <c r="FO848" s="12" t="n">
        <v>0.070051257</v>
      </c>
      <c r="FP848" s="19" t="n">
        <f aca="false">Z848-AH848/10</f>
        <v>54.8</v>
      </c>
      <c r="FQ848" s="19" t="n">
        <f aca="false">Z848+DR848/5</f>
        <v>57.9992</v>
      </c>
      <c r="FR848" s="19" t="n">
        <f aca="false">(DX848+DY848)/AL848*60</f>
        <v>117.908513671116</v>
      </c>
      <c r="FS848" s="8" t="n">
        <v>5</v>
      </c>
      <c r="FT848" s="17" t="s">
        <v>2500</v>
      </c>
      <c r="FU848" s="8" t="n">
        <v>262</v>
      </c>
      <c r="FV848" s="17" t="s">
        <v>255</v>
      </c>
      <c r="FW848" s="17" t="s">
        <v>280</v>
      </c>
      <c r="FX848" s="23" t="n">
        <v>5250000</v>
      </c>
      <c r="FY848" s="23" t="n">
        <v>5500000</v>
      </c>
      <c r="FZ848" s="8" t="n">
        <v>406</v>
      </c>
      <c r="GA848" s="8" t="n">
        <v>61</v>
      </c>
      <c r="GB848" s="8" t="n">
        <v>187</v>
      </c>
      <c r="GC848" s="8" t="n">
        <v>248</v>
      </c>
      <c r="GD848" s="8" t="n">
        <v>-56</v>
      </c>
      <c r="GE848" s="8" t="n">
        <v>127</v>
      </c>
      <c r="GF848" s="8" t="n">
        <v>845</v>
      </c>
      <c r="GG848" s="8" t="n">
        <v>8841</v>
      </c>
      <c r="GH848" s="8" t="n">
        <v>23</v>
      </c>
      <c r="GI848" s="8" t="n">
        <v>14.6</v>
      </c>
      <c r="GJ848" s="8" t="n">
        <v>37.5</v>
      </c>
      <c r="GK848" s="8" t="n">
        <f aca="false">Z848-AH848/10</f>
        <v>54.8</v>
      </c>
      <c r="GL848" s="22"/>
      <c r="GM848" s="22"/>
      <c r="GN848" s="22"/>
      <c r="GO848" s="22"/>
      <c r="GP848" s="22"/>
    </row>
    <row r="849" customFormat="false" ht="13.65" hidden="false" customHeight="true" outlineLevel="0" collapsed="false">
      <c r="A849" s="16" t="n">
        <v>35868</v>
      </c>
      <c r="B849" s="17" t="s">
        <v>1189</v>
      </c>
      <c r="C849" s="17" t="s">
        <v>460</v>
      </c>
      <c r="D849" s="17" t="s">
        <v>262</v>
      </c>
      <c r="E849" s="17" t="s">
        <v>262</v>
      </c>
      <c r="F849" s="8" t="n">
        <v>71</v>
      </c>
      <c r="G849" s="8" t="n">
        <v>191</v>
      </c>
      <c r="H849" s="8" t="n">
        <v>2016</v>
      </c>
      <c r="I849" s="8" t="n">
        <v>1</v>
      </c>
      <c r="J849" s="8" t="n">
        <v>10</v>
      </c>
      <c r="K849" s="17" t="s">
        <v>263</v>
      </c>
      <c r="L849" s="8" t="n">
        <v>2016</v>
      </c>
      <c r="M849" s="8" t="n">
        <v>19</v>
      </c>
      <c r="N849" s="8" t="n">
        <v>2</v>
      </c>
      <c r="O849" s="8" t="n">
        <v>8479370</v>
      </c>
      <c r="P849" s="17" t="s">
        <v>3803</v>
      </c>
      <c r="Q849" s="17" t="s">
        <v>3804</v>
      </c>
      <c r="R849" s="17" t="s">
        <v>3805</v>
      </c>
      <c r="S849" s="17" t="s">
        <v>3802</v>
      </c>
      <c r="T849" s="17" t="s">
        <v>313</v>
      </c>
      <c r="U849" s="17" t="s">
        <v>269</v>
      </c>
      <c r="V849" s="8" t="n">
        <v>65</v>
      </c>
      <c r="W849" s="8" t="n">
        <v>12</v>
      </c>
      <c r="X849" s="8" t="n">
        <v>10</v>
      </c>
      <c r="Y849" s="8" t="n">
        <v>6</v>
      </c>
      <c r="Z849" s="8" t="n">
        <v>22</v>
      </c>
      <c r="AA849" s="8" t="n">
        <v>12</v>
      </c>
      <c r="AB849" s="8" t="n">
        <v>75</v>
      </c>
      <c r="AC849" s="18" t="n">
        <f aca="false">Z849/V849</f>
        <v>0.338461538461538</v>
      </c>
      <c r="AD849" s="19" t="n">
        <f aca="false">IF(FZ849&gt;V849,Z849-V849*(GC849-Z849)/(FZ849-V849),0)</f>
        <v>11.1666666666667</v>
      </c>
      <c r="AE849" s="19" t="n">
        <v>9.014</v>
      </c>
      <c r="AF849" s="8" t="n">
        <v>-10</v>
      </c>
      <c r="AG849" s="8" t="n">
        <v>-4.7</v>
      </c>
      <c r="AH849" s="8" t="n">
        <v>26</v>
      </c>
      <c r="AI849" s="8" t="n">
        <v>1177</v>
      </c>
      <c r="AJ849" s="8" t="n">
        <v>57072</v>
      </c>
      <c r="AK849" s="19" t="n">
        <v>951.2</v>
      </c>
      <c r="AL849" s="8" t="n">
        <v>951.2</v>
      </c>
      <c r="AM849" s="8" t="n">
        <v>951</v>
      </c>
      <c r="AN849" s="18" t="n">
        <f aca="false">AJ849/60/V849</f>
        <v>14.6338461538462</v>
      </c>
      <c r="AO849" s="8" t="n">
        <v>24.68</v>
      </c>
      <c r="AP849" s="12" t="n">
        <f aca="false">IF(EF849&gt;0,Z849/EF849,0)</f>
        <v>0.478260869565217</v>
      </c>
      <c r="AQ849" s="8" t="n">
        <v>194</v>
      </c>
      <c r="AR849" s="8" t="n">
        <v>194</v>
      </c>
      <c r="AS849" s="8" t="n">
        <v>194</v>
      </c>
      <c r="AT849" s="8" t="n">
        <v>143</v>
      </c>
      <c r="AU849" s="8" t="n">
        <v>143</v>
      </c>
      <c r="AV849" s="8" t="n">
        <v>113</v>
      </c>
      <c r="AW849" s="8" t="n">
        <v>123</v>
      </c>
      <c r="AX849" s="8" t="n">
        <v>57</v>
      </c>
      <c r="AY849" s="8" t="n">
        <v>8</v>
      </c>
      <c r="AZ849" s="8" t="n">
        <v>14</v>
      </c>
      <c r="BA849" s="8" t="n">
        <f aca="false">AY849+AZ849</f>
        <v>22</v>
      </c>
      <c r="BB849" s="8" t="n">
        <v>10.07</v>
      </c>
      <c r="BC849" s="8" t="n">
        <v>27.2566</v>
      </c>
      <c r="BD849" s="19" t="n">
        <v>125.8</v>
      </c>
      <c r="BE849" s="19" t="n">
        <v>7.93523969722456</v>
      </c>
      <c r="BF849" s="19" t="n">
        <f aca="false">AQ849+BD849</f>
        <v>319.8</v>
      </c>
      <c r="BG849" s="19" t="n">
        <f aca="false">IF(AL849&gt;0,BF849/AL849*60,0)</f>
        <v>20.1724137931034</v>
      </c>
      <c r="BH849" s="8" t="n">
        <v>353</v>
      </c>
      <c r="BI849" s="8" t="n">
        <v>274</v>
      </c>
      <c r="BJ849" s="8" t="n">
        <v>238</v>
      </c>
      <c r="BK849" s="12" t="n">
        <f aca="false">BH849/(BH849+BJ849)</f>
        <v>0.597292724196277</v>
      </c>
      <c r="BL849" s="8" t="n">
        <v>33</v>
      </c>
      <c r="BM849" s="8" t="n">
        <v>33</v>
      </c>
      <c r="BN849" s="8" t="n">
        <v>95</v>
      </c>
      <c r="BO849" s="8" t="n">
        <f aca="false">BM849-BN849</f>
        <v>-62</v>
      </c>
      <c r="BP849" s="8" t="n">
        <v>30</v>
      </c>
      <c r="BQ849" s="8" t="n">
        <v>10</v>
      </c>
      <c r="BR849" s="8" t="n">
        <v>22</v>
      </c>
      <c r="BS849" s="8" t="n">
        <v>26</v>
      </c>
      <c r="BT849" s="12" t="n">
        <f aca="false">BS849/(EA849+BS849)</f>
        <v>0.0402476780185759</v>
      </c>
      <c r="BU849" s="8" t="n">
        <v>84</v>
      </c>
      <c r="BV849" s="8" t="n">
        <v>145</v>
      </c>
      <c r="BW849" s="12" t="n">
        <f aca="false">IF(BU849+BV849&gt;0,BU849/(BU849+BV849),0)</f>
        <v>0.366812227074236</v>
      </c>
      <c r="BX849" s="8" t="n">
        <v>36</v>
      </c>
      <c r="BY849" s="8" t="n">
        <v>53</v>
      </c>
      <c r="BZ849" s="8" t="n">
        <v>22</v>
      </c>
      <c r="CA849" s="8" t="n">
        <v>42</v>
      </c>
      <c r="CB849" s="8" t="n">
        <v>26</v>
      </c>
      <c r="CC849" s="8" t="n">
        <v>50</v>
      </c>
      <c r="CD849" s="8" t="n">
        <v>20</v>
      </c>
      <c r="CE849" s="8" t="n">
        <v>35</v>
      </c>
      <c r="CF849" s="8" t="n">
        <v>34</v>
      </c>
      <c r="CG849" s="8" t="n">
        <v>56</v>
      </c>
      <c r="CH849" s="8" t="n">
        <v>48</v>
      </c>
      <c r="CI849" s="8" t="n">
        <v>97</v>
      </c>
      <c r="CJ849" s="8" t="n">
        <v>0</v>
      </c>
      <c r="CK849" s="8" t="n">
        <v>0</v>
      </c>
      <c r="CL849" s="8" t="n">
        <v>1</v>
      </c>
      <c r="CM849" s="8" t="n">
        <v>1</v>
      </c>
      <c r="CN849" s="8" t="n">
        <v>1</v>
      </c>
      <c r="CO849" s="8" t="n">
        <v>0</v>
      </c>
      <c r="CP849" s="8" t="n">
        <v>0</v>
      </c>
      <c r="CQ849" s="8" t="n">
        <v>3</v>
      </c>
      <c r="CR849" s="8" t="n">
        <v>1</v>
      </c>
      <c r="CS849" s="8" t="n">
        <v>1</v>
      </c>
      <c r="CT849" s="8" t="n">
        <v>1</v>
      </c>
      <c r="CU849" s="8" t="n">
        <v>0</v>
      </c>
      <c r="CV849" s="8" t="n">
        <v>0</v>
      </c>
      <c r="CW849" s="8" t="n">
        <v>6</v>
      </c>
      <c r="CX849" s="8" t="n">
        <v>0</v>
      </c>
      <c r="CY849" s="8" t="n">
        <v>0</v>
      </c>
      <c r="CZ849" s="8" t="n">
        <v>2</v>
      </c>
      <c r="DA849" s="8" t="n">
        <v>28</v>
      </c>
      <c r="DB849" s="8" t="n">
        <v>15</v>
      </c>
      <c r="DC849" s="8" t="n">
        <v>2</v>
      </c>
      <c r="DD849" s="8" t="n">
        <v>8</v>
      </c>
      <c r="DE849" s="8" t="n">
        <v>11</v>
      </c>
      <c r="DF849" s="8" t="n">
        <v>7</v>
      </c>
      <c r="DG849" s="8" t="n">
        <v>3</v>
      </c>
      <c r="DH849" s="8" t="n">
        <v>67</v>
      </c>
      <c r="DI849" s="8" t="n">
        <v>12</v>
      </c>
      <c r="DJ849" s="8" t="n">
        <v>20</v>
      </c>
      <c r="DK849" s="8" t="n">
        <v>13</v>
      </c>
      <c r="DL849" s="8" t="n">
        <v>13</v>
      </c>
      <c r="DM849" s="8" t="n">
        <v>0</v>
      </c>
      <c r="DN849" s="8" t="n">
        <v>21</v>
      </c>
      <c r="DO849" s="8" t="n">
        <v>21</v>
      </c>
      <c r="DP849" s="8" t="n">
        <v>0</v>
      </c>
      <c r="DQ849" s="8" t="n">
        <f aca="false">DJ849-DI849</f>
        <v>8</v>
      </c>
      <c r="DR849" s="19" t="n">
        <v>6.754</v>
      </c>
      <c r="DS849" s="8" t="n">
        <v>12</v>
      </c>
      <c r="DT849" s="8" t="n">
        <v>0</v>
      </c>
      <c r="DU849" s="8" t="n">
        <v>0</v>
      </c>
      <c r="DV849" s="8" t="n">
        <v>0</v>
      </c>
      <c r="DW849" s="8" t="n">
        <v>0</v>
      </c>
      <c r="DX849" s="8" t="n">
        <v>914</v>
      </c>
      <c r="DY849" s="8" t="n">
        <v>848</v>
      </c>
      <c r="DZ849" s="8" t="n">
        <v>664</v>
      </c>
      <c r="EA849" s="8" t="n">
        <v>620</v>
      </c>
      <c r="EB849" s="8" t="n">
        <v>498</v>
      </c>
      <c r="EC849" s="8" t="n">
        <v>452</v>
      </c>
      <c r="ED849" s="8" t="n">
        <v>40.23</v>
      </c>
      <c r="EE849" s="8" t="n">
        <v>35.69</v>
      </c>
      <c r="EF849" s="8" t="n">
        <v>46</v>
      </c>
      <c r="EG849" s="8" t="n">
        <v>35</v>
      </c>
      <c r="EH849" s="12" t="n">
        <f aca="false">EF849/EB849</f>
        <v>0.0923694779116466</v>
      </c>
      <c r="EI849" s="20" t="n">
        <f aca="false">1-EG849/EC849</f>
        <v>0.922566371681416</v>
      </c>
      <c r="EJ849" s="21" t="n">
        <f aca="false">EH849+EI849</f>
        <v>1.01493584959306</v>
      </c>
      <c r="EK849" s="8" t="n">
        <v>914</v>
      </c>
      <c r="EL849" s="8" t="n">
        <v>845</v>
      </c>
      <c r="EM849" s="8" t="n">
        <v>663</v>
      </c>
      <c r="EN849" s="8" t="n">
        <v>619</v>
      </c>
      <c r="EO849" s="8" t="n">
        <v>497</v>
      </c>
      <c r="EP849" s="8" t="n">
        <v>452</v>
      </c>
      <c r="EQ849" s="8" t="n">
        <v>47</v>
      </c>
      <c r="ER849" s="8" t="n">
        <v>35</v>
      </c>
      <c r="ES849" s="8" t="n">
        <v>465</v>
      </c>
      <c r="ET849" s="8" t="n">
        <v>388</v>
      </c>
      <c r="EU849" s="8" t="n">
        <v>157</v>
      </c>
      <c r="EV849" s="8" t="n">
        <v>139</v>
      </c>
      <c r="EW849" s="8" t="n">
        <v>18</v>
      </c>
      <c r="EX849" s="8" t="n">
        <v>20</v>
      </c>
      <c r="EY849" s="8" t="n">
        <v>64</v>
      </c>
      <c r="EZ849" s="8" t="n">
        <v>73</v>
      </c>
      <c r="FA849" s="8" t="n">
        <v>0.9</v>
      </c>
      <c r="FB849" s="8" t="n">
        <v>0.8</v>
      </c>
      <c r="FC849" s="8" t="n">
        <v>1.6</v>
      </c>
      <c r="FD849" s="19" t="n">
        <v>18.77</v>
      </c>
      <c r="FE849" s="18" t="n">
        <f aca="false">FD849/V849</f>
        <v>0.288769230769231</v>
      </c>
      <c r="FF849" s="8" t="n">
        <v>1.7103</v>
      </c>
      <c r="FG849" s="8" t="n">
        <v>0.25</v>
      </c>
      <c r="FH849" s="8" t="n">
        <v>0.06</v>
      </c>
      <c r="FI849" s="8" t="n">
        <v>0.31</v>
      </c>
      <c r="FJ849" s="22"/>
      <c r="FK849" s="22"/>
      <c r="FL849" s="22"/>
      <c r="FM849" s="8" t="n">
        <f aca="false">BL849+BS849+AH849+DT849</f>
        <v>85</v>
      </c>
      <c r="FN849" s="19" t="n">
        <f aca="false">IF(DS849&gt;0,(BL849+BR849)/DS849,0)</f>
        <v>4.58333333333333</v>
      </c>
      <c r="FO849" s="12" t="n">
        <v>0.0622981956</v>
      </c>
      <c r="FP849" s="19" t="n">
        <f aca="false">Z849-AH849/10</f>
        <v>19.4</v>
      </c>
      <c r="FQ849" s="19" t="n">
        <f aca="false">Z849+DR849/5</f>
        <v>23.3508</v>
      </c>
      <c r="FR849" s="19" t="n">
        <f aca="false">(DX849+DY849)/AL849*60</f>
        <v>111.143818334735</v>
      </c>
      <c r="FS849" s="8" t="n">
        <v>12</v>
      </c>
      <c r="FT849" s="17" t="s">
        <v>3806</v>
      </c>
      <c r="FU849" s="8" t="n">
        <v>358</v>
      </c>
      <c r="FV849" s="22"/>
      <c r="FW849" s="17" t="s">
        <v>270</v>
      </c>
      <c r="FX849" s="23" t="n">
        <v>900000</v>
      </c>
      <c r="FY849" s="23" t="n">
        <v>885833</v>
      </c>
      <c r="FZ849" s="8" t="n">
        <v>71</v>
      </c>
      <c r="GA849" s="8" t="n">
        <v>13</v>
      </c>
      <c r="GB849" s="8" t="n">
        <v>10</v>
      </c>
      <c r="GC849" s="8" t="n">
        <v>23</v>
      </c>
      <c r="GD849" s="8" t="n">
        <v>-15</v>
      </c>
      <c r="GE849" s="8" t="n">
        <v>26</v>
      </c>
      <c r="GF849" s="8" t="n">
        <v>122</v>
      </c>
      <c r="GG849" s="8" t="n">
        <v>1045</v>
      </c>
      <c r="GH849" s="8" t="n">
        <v>0.8</v>
      </c>
      <c r="GI849" s="8" t="n">
        <v>0.7</v>
      </c>
      <c r="GJ849" s="8" t="n">
        <v>1.5</v>
      </c>
      <c r="GK849" s="8" t="n">
        <f aca="false">Z849-AH849/10</f>
        <v>19.4</v>
      </c>
      <c r="GL849" s="22"/>
      <c r="GM849" s="22"/>
      <c r="GN849" s="22"/>
      <c r="GO849" s="22"/>
      <c r="GP849" s="22"/>
    </row>
    <row r="850" customFormat="false" ht="13.65" hidden="false" customHeight="true" outlineLevel="0" collapsed="false">
      <c r="A850" s="16" t="n">
        <v>31848</v>
      </c>
      <c r="B850" s="17" t="s">
        <v>3189</v>
      </c>
      <c r="C850" s="22"/>
      <c r="D850" s="17" t="s">
        <v>423</v>
      </c>
      <c r="E850" s="17" t="s">
        <v>423</v>
      </c>
      <c r="F850" s="8" t="n">
        <v>72</v>
      </c>
      <c r="G850" s="8" t="n">
        <v>187</v>
      </c>
      <c r="H850" s="22"/>
      <c r="I850" s="22"/>
      <c r="J850" s="22"/>
      <c r="K850" s="17" t="s">
        <v>263</v>
      </c>
      <c r="L850" s="8" t="n">
        <v>2017</v>
      </c>
      <c r="M850" s="8" t="n">
        <v>30</v>
      </c>
      <c r="N850" s="8" t="n">
        <v>1</v>
      </c>
      <c r="O850" s="8" t="n">
        <v>8479650</v>
      </c>
      <c r="P850" s="17" t="s">
        <v>3807</v>
      </c>
      <c r="Q850" s="17" t="s">
        <v>3808</v>
      </c>
      <c r="R850" s="17" t="s">
        <v>3809</v>
      </c>
      <c r="S850" s="17" t="s">
        <v>3810</v>
      </c>
      <c r="T850" s="17" t="s">
        <v>591</v>
      </c>
      <c r="U850" s="17" t="s">
        <v>444</v>
      </c>
      <c r="V850" s="8" t="n">
        <v>3</v>
      </c>
      <c r="W850" s="8" t="n">
        <v>1</v>
      </c>
      <c r="X850" s="8" t="n">
        <v>0</v>
      </c>
      <c r="Y850" s="8" t="n">
        <v>0</v>
      </c>
      <c r="Z850" s="8" t="n">
        <v>1</v>
      </c>
      <c r="AA850" s="8" t="n">
        <v>27</v>
      </c>
      <c r="AB850" s="8" t="n">
        <v>77</v>
      </c>
      <c r="AC850" s="18" t="n">
        <f aca="false">Z850/V850</f>
        <v>0.333333333333333</v>
      </c>
      <c r="AD850" s="19" t="n">
        <f aca="false">IF(FZ850&gt;V850,Z850-V850*(GC850-Z850)/(FZ850-V850),0)</f>
        <v>0</v>
      </c>
      <c r="AE850" s="19" t="n">
        <v>0.5</v>
      </c>
      <c r="AF850" s="8" t="n">
        <v>3</v>
      </c>
      <c r="AG850" s="8" t="n">
        <v>0.2</v>
      </c>
      <c r="AH850" s="8" t="n">
        <v>2</v>
      </c>
      <c r="AI850" s="8" t="n">
        <v>42</v>
      </c>
      <c r="AJ850" s="8" t="n">
        <v>1906</v>
      </c>
      <c r="AK850" s="19" t="n">
        <v>31.766666666667</v>
      </c>
      <c r="AL850" s="8" t="n">
        <v>31.77</v>
      </c>
      <c r="AM850" s="8" t="n">
        <v>32</v>
      </c>
      <c r="AN850" s="18" t="n">
        <f aca="false">AJ850/60/V850</f>
        <v>10.5888888888889</v>
      </c>
      <c r="AO850" s="8" t="n">
        <v>17.89</v>
      </c>
      <c r="AP850" s="12" t="n">
        <f aca="false">IF(EF850&gt;0,Z850/EF850,0)</f>
        <v>0.333333333333333</v>
      </c>
      <c r="AQ850" s="8" t="n">
        <v>8</v>
      </c>
      <c r="AR850" s="8" t="n">
        <v>8</v>
      </c>
      <c r="AS850" s="8" t="n">
        <v>8</v>
      </c>
      <c r="AT850" s="8" t="n">
        <v>8</v>
      </c>
      <c r="AU850" s="8" t="n">
        <v>8</v>
      </c>
      <c r="AV850" s="8" t="n">
        <v>3</v>
      </c>
      <c r="AW850" s="8" t="n">
        <v>5</v>
      </c>
      <c r="AX850" s="8" t="n">
        <v>1</v>
      </c>
      <c r="AY850" s="8" t="n">
        <v>0</v>
      </c>
      <c r="AZ850" s="8" t="n">
        <v>0</v>
      </c>
      <c r="BA850" s="8" t="n">
        <f aca="false">AY850+AZ850</f>
        <v>0</v>
      </c>
      <c r="BB850" s="8" t="n">
        <v>0.51</v>
      </c>
      <c r="BC850" s="8" t="n">
        <v>25.3333</v>
      </c>
      <c r="BD850" s="19" t="n">
        <v>0</v>
      </c>
      <c r="BE850" s="19" t="n">
        <v>0</v>
      </c>
      <c r="BF850" s="19" t="n">
        <f aca="false">AQ850+BD850</f>
        <v>8</v>
      </c>
      <c r="BG850" s="19" t="n">
        <f aca="false">IF(AL850&gt;0,BF850/AL850*60,0)</f>
        <v>15.1085930122757</v>
      </c>
      <c r="BH850" s="8" t="n">
        <v>13</v>
      </c>
      <c r="BI850" s="8" t="n">
        <v>4</v>
      </c>
      <c r="BJ850" s="8" t="n">
        <v>7</v>
      </c>
      <c r="BK850" s="12" t="n">
        <f aca="false">BH850/(BH850+BJ850)</f>
        <v>0.65</v>
      </c>
      <c r="BL850" s="8" t="n">
        <v>1</v>
      </c>
      <c r="BM850" s="8" t="n">
        <v>1</v>
      </c>
      <c r="BN850" s="8" t="n">
        <v>5</v>
      </c>
      <c r="BO850" s="8" t="n">
        <f aca="false">BM850-BN850</f>
        <v>-4</v>
      </c>
      <c r="BP850" s="8" t="n">
        <v>5</v>
      </c>
      <c r="BQ850" s="8" t="n">
        <v>0</v>
      </c>
      <c r="BR850" s="8" t="n">
        <v>0</v>
      </c>
      <c r="BS850" s="8" t="n">
        <v>0</v>
      </c>
      <c r="BT850" s="12" t="n">
        <f aca="false">BS850/(EA850+BS850)</f>
        <v>0</v>
      </c>
      <c r="BU850" s="8" t="n">
        <v>12</v>
      </c>
      <c r="BV850" s="8" t="n">
        <v>9</v>
      </c>
      <c r="BW850" s="12" t="n">
        <f aca="false">IF(BU850+BV850&gt;0,BU850/(BU850+BV850),0)</f>
        <v>0.571428571428571</v>
      </c>
      <c r="BX850" s="8" t="n">
        <v>4</v>
      </c>
      <c r="BY850" s="8" t="n">
        <v>3</v>
      </c>
      <c r="BZ850" s="8" t="n">
        <v>2</v>
      </c>
      <c r="CA850" s="8" t="n">
        <v>2</v>
      </c>
      <c r="CB850" s="8" t="n">
        <v>6</v>
      </c>
      <c r="CC850" s="8" t="n">
        <v>4</v>
      </c>
      <c r="CD850" s="8" t="n">
        <v>2</v>
      </c>
      <c r="CE850" s="8" t="n">
        <v>4</v>
      </c>
      <c r="CF850" s="8" t="n">
        <v>2</v>
      </c>
      <c r="CG850" s="8" t="n">
        <v>3</v>
      </c>
      <c r="CH850" s="8" t="n">
        <v>12</v>
      </c>
      <c r="CI850" s="8" t="n">
        <v>7</v>
      </c>
      <c r="CJ850" s="8" t="n">
        <v>0</v>
      </c>
      <c r="CK850" s="8" t="n">
        <v>0</v>
      </c>
      <c r="CL850" s="8" t="n">
        <v>0</v>
      </c>
      <c r="CM850" s="8" t="n">
        <v>1</v>
      </c>
      <c r="CN850" s="8" t="n">
        <v>0</v>
      </c>
      <c r="CO850" s="8" t="n">
        <v>0</v>
      </c>
      <c r="CP850" s="8" t="n">
        <v>0</v>
      </c>
      <c r="CQ850" s="8" t="n">
        <v>0</v>
      </c>
      <c r="CR850" s="8" t="n">
        <v>0</v>
      </c>
      <c r="CS850" s="8" t="n">
        <v>0</v>
      </c>
      <c r="CT850" s="8" t="n">
        <v>0</v>
      </c>
      <c r="CU850" s="8" t="n">
        <v>0</v>
      </c>
      <c r="CV850" s="8" t="n">
        <v>0</v>
      </c>
      <c r="CW850" s="8" t="n">
        <v>1</v>
      </c>
      <c r="CX850" s="8" t="n">
        <v>0</v>
      </c>
      <c r="CY850" s="8" t="n">
        <v>0</v>
      </c>
      <c r="CZ850" s="8" t="n">
        <v>2</v>
      </c>
      <c r="DA850" s="8" t="n">
        <v>3</v>
      </c>
      <c r="DB850" s="8" t="n">
        <v>0</v>
      </c>
      <c r="DC850" s="8" t="n">
        <v>0</v>
      </c>
      <c r="DD850" s="8" t="n">
        <v>0</v>
      </c>
      <c r="DE850" s="8" t="n">
        <v>0</v>
      </c>
      <c r="DF850" s="8" t="n">
        <v>0</v>
      </c>
      <c r="DG850" s="8" t="n">
        <v>0</v>
      </c>
      <c r="DH850" s="8" t="n">
        <v>3</v>
      </c>
      <c r="DI850" s="8" t="n">
        <v>1</v>
      </c>
      <c r="DJ850" s="8" t="n">
        <v>1</v>
      </c>
      <c r="DK850" s="8" t="n">
        <v>1</v>
      </c>
      <c r="DL850" s="8" t="n">
        <v>1</v>
      </c>
      <c r="DM850" s="8" t="n">
        <v>0</v>
      </c>
      <c r="DN850" s="8" t="n">
        <v>1</v>
      </c>
      <c r="DO850" s="8" t="n">
        <v>1</v>
      </c>
      <c r="DP850" s="8" t="n">
        <v>0</v>
      </c>
      <c r="DQ850" s="8" t="n">
        <f aca="false">DJ850-DI850</f>
        <v>0</v>
      </c>
      <c r="DR850" s="19" t="n">
        <v>-0.018</v>
      </c>
      <c r="DS850" s="8" t="n">
        <v>1</v>
      </c>
      <c r="DT850" s="8" t="n">
        <v>0</v>
      </c>
      <c r="DU850" s="8" t="n">
        <v>0</v>
      </c>
      <c r="DV850" s="8" t="n">
        <v>0</v>
      </c>
      <c r="DW850" s="8" t="n">
        <v>0</v>
      </c>
      <c r="DX850" s="8" t="n">
        <v>33</v>
      </c>
      <c r="DY850" s="8" t="n">
        <v>31</v>
      </c>
      <c r="DZ850" s="8" t="n">
        <v>26</v>
      </c>
      <c r="EA850" s="8" t="n">
        <v>24</v>
      </c>
      <c r="EB850" s="8" t="n">
        <v>15</v>
      </c>
      <c r="EC850" s="8" t="n">
        <v>16</v>
      </c>
      <c r="ED850" s="8" t="n">
        <v>1.27</v>
      </c>
      <c r="EE850" s="8" t="n">
        <v>1.2</v>
      </c>
      <c r="EF850" s="8" t="n">
        <v>3</v>
      </c>
      <c r="EG850" s="8" t="n">
        <v>0</v>
      </c>
      <c r="EH850" s="12" t="n">
        <f aca="false">EF850/EB850</f>
        <v>0.2</v>
      </c>
      <c r="EI850" s="20" t="n">
        <f aca="false">1-EG850/EC850</f>
        <v>1</v>
      </c>
      <c r="EJ850" s="21" t="n">
        <f aca="false">EH850+EI850</f>
        <v>1.2</v>
      </c>
      <c r="EK850" s="8" t="n">
        <v>33</v>
      </c>
      <c r="EL850" s="8" t="n">
        <v>31</v>
      </c>
      <c r="EM850" s="8" t="n">
        <v>26</v>
      </c>
      <c r="EN850" s="8" t="n">
        <v>24</v>
      </c>
      <c r="EO850" s="8" t="n">
        <v>15</v>
      </c>
      <c r="EP850" s="8" t="n">
        <v>16</v>
      </c>
      <c r="EQ850" s="8" t="n">
        <v>3</v>
      </c>
      <c r="ER850" s="8" t="n">
        <v>0</v>
      </c>
      <c r="ES850" s="8" t="n">
        <v>17</v>
      </c>
      <c r="ET850" s="8" t="n">
        <v>15</v>
      </c>
      <c r="EU850" s="8" t="n">
        <v>3</v>
      </c>
      <c r="EV850" s="8" t="n">
        <v>4</v>
      </c>
      <c r="EW850" s="8" t="n">
        <v>1</v>
      </c>
      <c r="EX850" s="8" t="n">
        <v>0</v>
      </c>
      <c r="EY850" s="8" t="n">
        <v>3</v>
      </c>
      <c r="EZ850" s="8" t="n">
        <v>5</v>
      </c>
      <c r="FA850" s="8" t="n">
        <v>0.1</v>
      </c>
      <c r="FB850" s="8" t="n">
        <v>0.1</v>
      </c>
      <c r="FC850" s="8" t="n">
        <v>0.3</v>
      </c>
      <c r="FD850" s="19" t="n">
        <v>1.25</v>
      </c>
      <c r="FE850" s="18" t="n">
        <f aca="false">FD850/V850</f>
        <v>0.416666666666667</v>
      </c>
      <c r="FF850" s="8" t="n">
        <v>0.4746</v>
      </c>
      <c r="FG850" s="8" t="n">
        <v>0</v>
      </c>
      <c r="FH850" s="8" t="n">
        <v>0</v>
      </c>
      <c r="FI850" s="8" t="n">
        <v>0</v>
      </c>
      <c r="FJ850" s="22"/>
      <c r="FK850" s="22"/>
      <c r="FL850" s="22"/>
      <c r="FM850" s="8" t="n">
        <f aca="false">BL850+BS850+AH850+DT850</f>
        <v>3</v>
      </c>
      <c r="FN850" s="19" t="n">
        <f aca="false">IF(DS850&gt;0,(BL850+BR850)/DS850,0)</f>
        <v>1</v>
      </c>
      <c r="FO850" s="12" t="n">
        <v>0.102372035</v>
      </c>
      <c r="FP850" s="19" t="n">
        <f aca="false">Z850-AH850/10</f>
        <v>0.8</v>
      </c>
      <c r="FQ850" s="19" t="n">
        <f aca="false">Z850+DR850/5</f>
        <v>0.9964</v>
      </c>
      <c r="FR850" s="19" t="n">
        <f aca="false">(DX850+DY850)/AL850*60</f>
        <v>120.868744098206</v>
      </c>
      <c r="FS850" s="22"/>
      <c r="FT850" s="22"/>
      <c r="FU850" s="22"/>
      <c r="FV850" s="22"/>
      <c r="FW850" s="22"/>
      <c r="FX850" s="22"/>
      <c r="FY850" s="22"/>
      <c r="FZ850" s="8" t="n">
        <v>3</v>
      </c>
      <c r="GA850" s="8" t="n">
        <v>1</v>
      </c>
      <c r="GB850" s="8" t="n">
        <v>0</v>
      </c>
      <c r="GC850" s="8" t="n">
        <v>1</v>
      </c>
      <c r="GD850" s="8" t="n">
        <v>3</v>
      </c>
      <c r="GE850" s="8" t="n">
        <v>2</v>
      </c>
      <c r="GF850" s="8" t="n">
        <v>3</v>
      </c>
      <c r="GG850" s="8" t="n">
        <v>32</v>
      </c>
      <c r="GH850" s="8" t="n">
        <v>0.1</v>
      </c>
      <c r="GI850" s="8" t="n">
        <v>0.1</v>
      </c>
      <c r="GJ850" s="8" t="n">
        <v>0.3</v>
      </c>
      <c r="GK850" s="8" t="n">
        <f aca="false">Z850-AH850/10</f>
        <v>0.8</v>
      </c>
      <c r="GL850" s="22"/>
      <c r="GM850" s="22"/>
      <c r="GN850" s="22"/>
      <c r="GO850" s="22"/>
      <c r="GP850" s="22"/>
    </row>
    <row r="851" customFormat="false" ht="13.65" hidden="false" customHeight="true" outlineLevel="0" collapsed="false">
      <c r="A851" s="16" t="n">
        <v>34834</v>
      </c>
      <c r="B851" s="17" t="s">
        <v>3811</v>
      </c>
      <c r="C851" s="22"/>
      <c r="D851" s="17" t="s">
        <v>423</v>
      </c>
      <c r="E851" s="17" t="s">
        <v>423</v>
      </c>
      <c r="F851" s="8" t="n">
        <v>73</v>
      </c>
      <c r="G851" s="8" t="n">
        <v>224</v>
      </c>
      <c r="H851" s="8" t="n">
        <v>2013</v>
      </c>
      <c r="I851" s="8" t="n">
        <v>2</v>
      </c>
      <c r="J851" s="8" t="n">
        <v>37</v>
      </c>
      <c r="K851" s="17" t="s">
        <v>273</v>
      </c>
      <c r="L851" s="8" t="n">
        <v>2016</v>
      </c>
      <c r="M851" s="8" t="n">
        <v>22</v>
      </c>
      <c r="N851" s="8" t="n">
        <v>2</v>
      </c>
      <c r="O851" s="8" t="n">
        <v>8477458</v>
      </c>
      <c r="P851" s="17" t="s">
        <v>3812</v>
      </c>
      <c r="Q851" s="17" t="s">
        <v>3813</v>
      </c>
      <c r="R851" s="17" t="s">
        <v>3814</v>
      </c>
      <c r="S851" s="17" t="s">
        <v>3815</v>
      </c>
      <c r="T851" s="17" t="s">
        <v>268</v>
      </c>
      <c r="U851" s="17" t="s">
        <v>902</v>
      </c>
      <c r="V851" s="8" t="n">
        <v>10</v>
      </c>
      <c r="W851" s="8" t="n">
        <v>3</v>
      </c>
      <c r="X851" s="8" t="n">
        <v>4</v>
      </c>
      <c r="Y851" s="8" t="n">
        <v>3</v>
      </c>
      <c r="Z851" s="8" t="n">
        <v>7</v>
      </c>
      <c r="AA851" s="8" t="n">
        <v>18</v>
      </c>
      <c r="AB851" s="8" t="n">
        <v>58</v>
      </c>
      <c r="AC851" s="18" t="n">
        <f aca="false">Z851/V851</f>
        <v>0.7</v>
      </c>
      <c r="AD851" s="19" t="n">
        <f aca="false">IF(FZ851&gt;V851,Z851-V851*(GC851-Z851)/(FZ851-V851),0)</f>
        <v>2</v>
      </c>
      <c r="AE851" s="19" t="n">
        <v>2.657</v>
      </c>
      <c r="AF851" s="8" t="n">
        <v>4</v>
      </c>
      <c r="AG851" s="8" t="n">
        <v>1.3</v>
      </c>
      <c r="AH851" s="8" t="n">
        <v>2</v>
      </c>
      <c r="AI851" s="8" t="n">
        <v>181</v>
      </c>
      <c r="AJ851" s="8" t="n">
        <v>8224</v>
      </c>
      <c r="AK851" s="19" t="n">
        <v>137.06666666667</v>
      </c>
      <c r="AL851" s="8" t="n">
        <v>137.07</v>
      </c>
      <c r="AM851" s="8" t="n">
        <v>137</v>
      </c>
      <c r="AN851" s="18" t="n">
        <f aca="false">AJ851/60/V851</f>
        <v>13.7066666666667</v>
      </c>
      <c r="AO851" s="8" t="n">
        <v>23.05</v>
      </c>
      <c r="AP851" s="12" t="n">
        <f aca="false">IF(EF851&gt;0,Z851/EF851,0)</f>
        <v>0.875</v>
      </c>
      <c r="AQ851" s="8" t="n">
        <v>28</v>
      </c>
      <c r="AR851" s="8" t="n">
        <v>28</v>
      </c>
      <c r="AS851" s="8" t="n">
        <v>28</v>
      </c>
      <c r="AT851" s="8" t="n">
        <v>24</v>
      </c>
      <c r="AU851" s="8" t="n">
        <v>24</v>
      </c>
      <c r="AV851" s="8" t="n">
        <v>18</v>
      </c>
      <c r="AW851" s="8" t="n">
        <v>21</v>
      </c>
      <c r="AX851" s="8" t="n">
        <v>13</v>
      </c>
      <c r="AY851" s="8" t="n">
        <v>0</v>
      </c>
      <c r="AZ851" s="8" t="n">
        <v>5</v>
      </c>
      <c r="BA851" s="8" t="n">
        <f aca="false">AY851+AZ851</f>
        <v>5</v>
      </c>
      <c r="BB851" s="8" t="n">
        <v>2.98</v>
      </c>
      <c r="BC851" s="8" t="n">
        <v>26.0556</v>
      </c>
      <c r="BD851" s="19" t="n">
        <v>48.4</v>
      </c>
      <c r="BE851" s="19" t="n">
        <v>21.186770428015</v>
      </c>
      <c r="BF851" s="19" t="n">
        <f aca="false">AQ851+BD851</f>
        <v>76.4</v>
      </c>
      <c r="BG851" s="19" t="n">
        <f aca="false">IF(AL851&gt;0,BF851/AL851*60,0)</f>
        <v>33.442766469687</v>
      </c>
      <c r="BH851" s="8" t="n">
        <v>47</v>
      </c>
      <c r="BI851" s="8" t="n">
        <v>49</v>
      </c>
      <c r="BJ851" s="8" t="n">
        <v>18</v>
      </c>
      <c r="BK851" s="12" t="n">
        <f aca="false">BH851/(BH851+BJ851)</f>
        <v>0.723076923076923</v>
      </c>
      <c r="BL851" s="8" t="n">
        <v>3</v>
      </c>
      <c r="BM851" s="8" t="n">
        <v>3</v>
      </c>
      <c r="BN851" s="8" t="n">
        <v>9</v>
      </c>
      <c r="BO851" s="8" t="n">
        <f aca="false">BM851-BN851</f>
        <v>-6</v>
      </c>
      <c r="BP851" s="8" t="n">
        <v>6</v>
      </c>
      <c r="BQ851" s="8" t="n">
        <v>4</v>
      </c>
      <c r="BR851" s="8" t="n">
        <v>5</v>
      </c>
      <c r="BS851" s="8" t="n">
        <v>1</v>
      </c>
      <c r="BT851" s="12" t="n">
        <f aca="false">BS851/(EA851+BS851)</f>
        <v>0.0133333333333333</v>
      </c>
      <c r="BU851" s="8" t="n">
        <v>0</v>
      </c>
      <c r="BV851" s="8" t="n">
        <v>1</v>
      </c>
      <c r="BW851" s="12" t="n">
        <f aca="false">IF(BU851+BV851&gt;0,BU851/(BU851+BV851),0)</f>
        <v>0</v>
      </c>
      <c r="BX851" s="8" t="n">
        <v>0</v>
      </c>
      <c r="BY851" s="8" t="n">
        <v>0</v>
      </c>
      <c r="BZ851" s="8" t="n">
        <v>0</v>
      </c>
      <c r="CA851" s="8" t="n">
        <v>1</v>
      </c>
      <c r="CB851" s="8" t="n">
        <v>0</v>
      </c>
      <c r="CC851" s="8" t="n">
        <v>0</v>
      </c>
      <c r="CD851" s="8" t="n">
        <v>0</v>
      </c>
      <c r="CE851" s="8" t="n">
        <v>0</v>
      </c>
      <c r="CF851" s="8" t="n">
        <v>0</v>
      </c>
      <c r="CG851" s="8" t="n">
        <v>0</v>
      </c>
      <c r="CH851" s="8" t="n">
        <v>0</v>
      </c>
      <c r="CI851" s="8" t="n">
        <v>1</v>
      </c>
      <c r="CJ851" s="8" t="n">
        <v>0</v>
      </c>
      <c r="CK851" s="8" t="n">
        <v>0</v>
      </c>
      <c r="CL851" s="8" t="n">
        <v>0</v>
      </c>
      <c r="CM851" s="8" t="n">
        <v>1</v>
      </c>
      <c r="CN851" s="8" t="n">
        <v>0</v>
      </c>
      <c r="CO851" s="8" t="n">
        <v>0</v>
      </c>
      <c r="CP851" s="8" t="n">
        <v>0</v>
      </c>
      <c r="CQ851" s="8" t="n">
        <v>1</v>
      </c>
      <c r="CR851" s="8" t="n">
        <v>0</v>
      </c>
      <c r="CS851" s="8" t="n">
        <v>0</v>
      </c>
      <c r="CT851" s="8" t="n">
        <v>1</v>
      </c>
      <c r="CU851" s="8" t="n">
        <v>0</v>
      </c>
      <c r="CV851" s="8" t="n">
        <v>0</v>
      </c>
      <c r="CW851" s="8" t="n">
        <v>1</v>
      </c>
      <c r="CX851" s="8" t="n">
        <v>0</v>
      </c>
      <c r="CY851" s="8" t="n">
        <v>0</v>
      </c>
      <c r="CZ851" s="8" t="n">
        <v>0</v>
      </c>
      <c r="DA851" s="8" t="n">
        <v>6</v>
      </c>
      <c r="DB851" s="8" t="n">
        <v>5</v>
      </c>
      <c r="DC851" s="8" t="n">
        <v>0</v>
      </c>
      <c r="DD851" s="8" t="n">
        <v>2</v>
      </c>
      <c r="DE851" s="8" t="n">
        <v>5</v>
      </c>
      <c r="DF851" s="8" t="n">
        <v>2</v>
      </c>
      <c r="DG851" s="8" t="n">
        <v>0</v>
      </c>
      <c r="DH851" s="8" t="n">
        <v>4</v>
      </c>
      <c r="DI851" s="8" t="n">
        <v>1</v>
      </c>
      <c r="DJ851" s="8" t="n">
        <v>1</v>
      </c>
      <c r="DK851" s="8" t="n">
        <v>1</v>
      </c>
      <c r="DL851" s="8" t="n">
        <v>1</v>
      </c>
      <c r="DM851" s="8" t="n">
        <v>0</v>
      </c>
      <c r="DN851" s="8" t="n">
        <v>1</v>
      </c>
      <c r="DO851" s="8" t="n">
        <v>1</v>
      </c>
      <c r="DP851" s="8" t="n">
        <v>0</v>
      </c>
      <c r="DQ851" s="8" t="n">
        <f aca="false">DJ851-DI851</f>
        <v>0</v>
      </c>
      <c r="DR851" s="19" t="n">
        <v>0.903</v>
      </c>
      <c r="DS851" s="8" t="n">
        <v>1</v>
      </c>
      <c r="DT851" s="8" t="n">
        <v>0</v>
      </c>
      <c r="DU851" s="8" t="n">
        <v>0</v>
      </c>
      <c r="DV851" s="8" t="n">
        <v>0</v>
      </c>
      <c r="DW851" s="8" t="n">
        <v>0</v>
      </c>
      <c r="DX851" s="8" t="n">
        <v>142</v>
      </c>
      <c r="DY851" s="8" t="n">
        <v>93</v>
      </c>
      <c r="DZ851" s="8" t="n">
        <v>104</v>
      </c>
      <c r="EA851" s="8" t="n">
        <v>74</v>
      </c>
      <c r="EB851" s="8" t="n">
        <v>71</v>
      </c>
      <c r="EC851" s="8" t="n">
        <v>60</v>
      </c>
      <c r="ED851" s="8" t="n">
        <v>6.73</v>
      </c>
      <c r="EE851" s="8" t="n">
        <v>4.03</v>
      </c>
      <c r="EF851" s="8" t="n">
        <v>8</v>
      </c>
      <c r="EG851" s="8" t="n">
        <v>4</v>
      </c>
      <c r="EH851" s="12" t="n">
        <f aca="false">EF851/EB851</f>
        <v>0.112676056338028</v>
      </c>
      <c r="EI851" s="20" t="n">
        <f aca="false">1-EG851/EC851</f>
        <v>0.933333333333333</v>
      </c>
      <c r="EJ851" s="21" t="n">
        <f aca="false">EH851+EI851</f>
        <v>1.04600938967136</v>
      </c>
      <c r="EK851" s="8" t="n">
        <v>142</v>
      </c>
      <c r="EL851" s="8" t="n">
        <v>93</v>
      </c>
      <c r="EM851" s="8" t="n">
        <v>104</v>
      </c>
      <c r="EN851" s="8" t="n">
        <v>74</v>
      </c>
      <c r="EO851" s="8" t="n">
        <v>71</v>
      </c>
      <c r="EP851" s="8" t="n">
        <v>60</v>
      </c>
      <c r="EQ851" s="8" t="n">
        <v>8</v>
      </c>
      <c r="ER851" s="8" t="n">
        <v>4</v>
      </c>
      <c r="ES851" s="8" t="n">
        <v>69</v>
      </c>
      <c r="ET851" s="8" t="n">
        <v>38</v>
      </c>
      <c r="EU851" s="8" t="n">
        <v>30</v>
      </c>
      <c r="EV851" s="8" t="n">
        <v>18</v>
      </c>
      <c r="EW851" s="8" t="n">
        <v>3</v>
      </c>
      <c r="EX851" s="8" t="n">
        <v>1</v>
      </c>
      <c r="EY851" s="8" t="n">
        <v>3</v>
      </c>
      <c r="EZ851" s="8" t="n">
        <v>5</v>
      </c>
      <c r="FA851" s="8" t="n">
        <v>0.6</v>
      </c>
      <c r="FB851" s="8" t="n">
        <v>0.3</v>
      </c>
      <c r="FC851" s="8" t="n">
        <v>1</v>
      </c>
      <c r="FD851" s="19" t="n">
        <v>8.84</v>
      </c>
      <c r="FE851" s="18" t="n">
        <f aca="false">FD851/V851</f>
        <v>0.884</v>
      </c>
      <c r="FF851" s="8" t="n">
        <v>0.9391</v>
      </c>
      <c r="FG851" s="8" t="n">
        <v>0</v>
      </c>
      <c r="FH851" s="8" t="n">
        <v>0.06</v>
      </c>
      <c r="FI851" s="8" t="n">
        <v>0.06</v>
      </c>
      <c r="FJ851" s="22"/>
      <c r="FK851" s="22"/>
      <c r="FL851" s="22"/>
      <c r="FM851" s="8" t="n">
        <f aca="false">BL851+BS851+AH851+DT851</f>
        <v>6</v>
      </c>
      <c r="FN851" s="19" t="n">
        <f aca="false">IF(DS851&gt;0,(BL851+BR851)/DS851,0)</f>
        <v>8</v>
      </c>
      <c r="FO851" s="12" t="n">
        <v>0.1108108108</v>
      </c>
      <c r="FP851" s="19" t="n">
        <f aca="false">Z851-AH851/10</f>
        <v>6.8</v>
      </c>
      <c r="FQ851" s="19" t="n">
        <f aca="false">Z851+DR851/5</f>
        <v>7.1806</v>
      </c>
      <c r="FR851" s="19" t="n">
        <f aca="false">(DX851+DY851)/AL851*60</f>
        <v>102.867148172467</v>
      </c>
      <c r="FS851" s="22"/>
      <c r="FT851" s="22"/>
      <c r="FU851" s="22"/>
      <c r="FV851" s="22"/>
      <c r="FW851" s="17" t="s">
        <v>270</v>
      </c>
      <c r="FX851" s="23" t="n">
        <v>685000</v>
      </c>
      <c r="FY851" s="23" t="n">
        <v>705000</v>
      </c>
      <c r="FZ851" s="8" t="n">
        <v>12</v>
      </c>
      <c r="GA851" s="8" t="n">
        <v>4</v>
      </c>
      <c r="GB851" s="8" t="n">
        <v>4</v>
      </c>
      <c r="GC851" s="8" t="n">
        <v>8</v>
      </c>
      <c r="GD851" s="8" t="n">
        <v>5</v>
      </c>
      <c r="GE851" s="8" t="n">
        <v>2</v>
      </c>
      <c r="GF851" s="8" t="n">
        <v>21</v>
      </c>
      <c r="GG851" s="8" t="n">
        <v>150</v>
      </c>
      <c r="GH851" s="8" t="n">
        <v>0.8</v>
      </c>
      <c r="GI851" s="8" t="n">
        <v>0.4</v>
      </c>
      <c r="GJ851" s="8" t="n">
        <v>1.2</v>
      </c>
      <c r="GK851" s="8" t="n">
        <f aca="false">Z851-AH851/10</f>
        <v>6.8</v>
      </c>
      <c r="GL851" s="22"/>
      <c r="GM851" s="22"/>
      <c r="GN851" s="22"/>
      <c r="GO851" s="22"/>
      <c r="GP851" s="22"/>
    </row>
    <row r="852" customFormat="false" ht="13.65" hidden="false" customHeight="true" outlineLevel="0" collapsed="false">
      <c r="A852" s="16" t="n">
        <v>30761</v>
      </c>
      <c r="B852" s="17" t="s">
        <v>1592</v>
      </c>
      <c r="C852" s="22"/>
      <c r="D852" s="17" t="s">
        <v>366</v>
      </c>
      <c r="E852" s="17" t="s">
        <v>366</v>
      </c>
      <c r="F852" s="8" t="n">
        <v>72</v>
      </c>
      <c r="G852" s="8" t="n">
        <v>196</v>
      </c>
      <c r="H852" s="8" t="n">
        <v>2002</v>
      </c>
      <c r="I852" s="8" t="n">
        <v>3</v>
      </c>
      <c r="J852" s="8" t="n">
        <v>95</v>
      </c>
      <c r="K852" s="17" t="s">
        <v>263</v>
      </c>
      <c r="L852" s="8" t="n">
        <v>2005</v>
      </c>
      <c r="M852" s="8" t="n">
        <v>33</v>
      </c>
      <c r="N852" s="8" t="n">
        <v>13</v>
      </c>
      <c r="O852" s="8" t="n">
        <v>8470047</v>
      </c>
      <c r="P852" s="17" t="s">
        <v>3816</v>
      </c>
      <c r="Q852" s="17" t="s">
        <v>3817</v>
      </c>
      <c r="R852" s="17" t="s">
        <v>3818</v>
      </c>
      <c r="S852" s="17" t="s">
        <v>3819</v>
      </c>
      <c r="T852" s="17" t="s">
        <v>313</v>
      </c>
      <c r="U852" s="17" t="s">
        <v>562</v>
      </c>
      <c r="V852" s="8" t="n">
        <v>81</v>
      </c>
      <c r="W852" s="8" t="n">
        <v>11</v>
      </c>
      <c r="X852" s="8" t="n">
        <v>22</v>
      </c>
      <c r="Y852" s="8" t="n">
        <v>13</v>
      </c>
      <c r="Z852" s="8" t="n">
        <v>33</v>
      </c>
      <c r="AA852" s="8" t="n">
        <v>8</v>
      </c>
      <c r="AB852" s="8" t="n">
        <v>69</v>
      </c>
      <c r="AC852" s="18" t="n">
        <f aca="false">Z852/V852</f>
        <v>0.407407407407407</v>
      </c>
      <c r="AD852" s="19" t="n">
        <f aca="false">IF(FZ852&gt;V852,Z852-V852*(GC852-Z852)/(FZ852-V852),0)</f>
        <v>-10.811320754717</v>
      </c>
      <c r="AE852" s="19" t="n">
        <v>11.697</v>
      </c>
      <c r="AF852" s="8" t="n">
        <v>-7</v>
      </c>
      <c r="AG852" s="8" t="n">
        <v>-6.1</v>
      </c>
      <c r="AH852" s="8" t="n">
        <v>20</v>
      </c>
      <c r="AI852" s="8" t="n">
        <v>1792</v>
      </c>
      <c r="AJ852" s="8" t="n">
        <v>80077</v>
      </c>
      <c r="AK852" s="19" t="n">
        <v>1334.6166666667</v>
      </c>
      <c r="AL852" s="8" t="n">
        <v>1334.45</v>
      </c>
      <c r="AM852" s="8" t="n">
        <v>1335</v>
      </c>
      <c r="AN852" s="18" t="n">
        <f aca="false">AJ852/60/V852</f>
        <v>16.4767489711934</v>
      </c>
      <c r="AO852" s="8" t="n">
        <v>27.27</v>
      </c>
      <c r="AP852" s="12" t="n">
        <f aca="false">IF(EF852&gt;0,Z852/EF852,0)</f>
        <v>0.647058823529412</v>
      </c>
      <c r="AQ852" s="8" t="n">
        <v>124</v>
      </c>
      <c r="AR852" s="8" t="n">
        <v>124</v>
      </c>
      <c r="AS852" s="8" t="n">
        <v>124</v>
      </c>
      <c r="AT852" s="8" t="n">
        <v>100</v>
      </c>
      <c r="AU852" s="8" t="n">
        <v>100</v>
      </c>
      <c r="AV852" s="8" t="n">
        <v>71</v>
      </c>
      <c r="AW852" s="8" t="n">
        <v>87</v>
      </c>
      <c r="AX852" s="8" t="n">
        <v>39</v>
      </c>
      <c r="AY852" s="8" t="n">
        <v>3</v>
      </c>
      <c r="AZ852" s="8" t="n">
        <v>7</v>
      </c>
      <c r="BA852" s="8" t="n">
        <f aca="false">AY852+AZ852</f>
        <v>10</v>
      </c>
      <c r="BB852" s="8" t="n">
        <v>10.6</v>
      </c>
      <c r="BC852" s="8" t="n">
        <v>26.0141</v>
      </c>
      <c r="BD852" s="19" t="n">
        <v>230.1</v>
      </c>
      <c r="BE852" s="19" t="n">
        <v>10.3445433769994</v>
      </c>
      <c r="BF852" s="19" t="n">
        <f aca="false">AQ852+BD852</f>
        <v>354.1</v>
      </c>
      <c r="BG852" s="19" t="n">
        <f aca="false">IF(AL852&gt;0,BF852/AL852*60,0)</f>
        <v>15.9211660234554</v>
      </c>
      <c r="BH852" s="8" t="n">
        <v>389</v>
      </c>
      <c r="BI852" s="8" t="n">
        <v>417</v>
      </c>
      <c r="BJ852" s="8" t="n">
        <v>394</v>
      </c>
      <c r="BK852" s="12" t="n">
        <f aca="false">BH852/(BH852+BJ852)</f>
        <v>0.496807151979566</v>
      </c>
      <c r="BL852" s="8" t="n">
        <v>25</v>
      </c>
      <c r="BM852" s="8" t="n">
        <v>25</v>
      </c>
      <c r="BN852" s="8" t="n">
        <v>77</v>
      </c>
      <c r="BO852" s="8" t="n">
        <f aca="false">BM852-BN852</f>
        <v>-52</v>
      </c>
      <c r="BP852" s="8" t="n">
        <v>29</v>
      </c>
      <c r="BQ852" s="8" t="n">
        <v>37</v>
      </c>
      <c r="BR852" s="8" t="n">
        <v>36</v>
      </c>
      <c r="BS852" s="8" t="n">
        <v>55</v>
      </c>
      <c r="BT852" s="12" t="n">
        <f aca="false">BS852/(EA852+BS852)</f>
        <v>0.0518867924528302</v>
      </c>
      <c r="BU852" s="8" t="n">
        <v>487</v>
      </c>
      <c r="BV852" s="8" t="n">
        <v>463</v>
      </c>
      <c r="BW852" s="12" t="n">
        <f aca="false">IF(BU852+BV852&gt;0,BU852/(BU852+BV852),0)</f>
        <v>0.512631578947368</v>
      </c>
      <c r="BX852" s="8" t="n">
        <v>168</v>
      </c>
      <c r="BY852" s="8" t="n">
        <v>148</v>
      </c>
      <c r="BZ852" s="8" t="n">
        <v>184</v>
      </c>
      <c r="CA852" s="8" t="n">
        <v>191</v>
      </c>
      <c r="CB852" s="8" t="n">
        <v>135</v>
      </c>
      <c r="CC852" s="8" t="n">
        <v>124</v>
      </c>
      <c r="CD852" s="8" t="n">
        <v>125</v>
      </c>
      <c r="CE852" s="8" t="n">
        <v>133</v>
      </c>
      <c r="CF852" s="8" t="n">
        <v>163</v>
      </c>
      <c r="CG852" s="8" t="n">
        <v>167</v>
      </c>
      <c r="CH852" s="8" t="n">
        <v>313</v>
      </c>
      <c r="CI852" s="8" t="n">
        <v>278</v>
      </c>
      <c r="CJ852" s="8" t="n">
        <v>0</v>
      </c>
      <c r="CK852" s="8" t="n">
        <v>0</v>
      </c>
      <c r="CL852" s="8" t="n">
        <v>0</v>
      </c>
      <c r="CM852" s="8" t="n">
        <v>4</v>
      </c>
      <c r="CN852" s="8" t="n">
        <v>2</v>
      </c>
      <c r="CO852" s="8" t="n">
        <v>0</v>
      </c>
      <c r="CP852" s="8" t="n">
        <v>0</v>
      </c>
      <c r="CQ852" s="8" t="n">
        <v>1</v>
      </c>
      <c r="CR852" s="8" t="n">
        <v>0</v>
      </c>
      <c r="CS852" s="8" t="n">
        <v>0</v>
      </c>
      <c r="CT852" s="8" t="n">
        <v>3</v>
      </c>
      <c r="CU852" s="8" t="n">
        <v>0</v>
      </c>
      <c r="CV852" s="8" t="n">
        <v>0</v>
      </c>
      <c r="CW852" s="8" t="n">
        <v>7</v>
      </c>
      <c r="CX852" s="8" t="n">
        <v>0</v>
      </c>
      <c r="CY852" s="8" t="n">
        <v>1</v>
      </c>
      <c r="CZ852" s="8" t="n">
        <v>5</v>
      </c>
      <c r="DA852" s="8" t="n">
        <v>23</v>
      </c>
      <c r="DB852" s="8" t="n">
        <v>10</v>
      </c>
      <c r="DC852" s="8" t="n">
        <v>2</v>
      </c>
      <c r="DD852" s="8" t="n">
        <v>4</v>
      </c>
      <c r="DE852" s="8" t="n">
        <v>16</v>
      </c>
      <c r="DF852" s="8" t="n">
        <v>3</v>
      </c>
      <c r="DG852" s="8" t="n">
        <v>1</v>
      </c>
      <c r="DH852" s="8" t="n">
        <v>35</v>
      </c>
      <c r="DI852" s="8" t="n">
        <v>10</v>
      </c>
      <c r="DJ852" s="8" t="n">
        <v>11</v>
      </c>
      <c r="DK852" s="8" t="n">
        <v>10</v>
      </c>
      <c r="DL852" s="8" t="n">
        <v>10</v>
      </c>
      <c r="DM852" s="8" t="n">
        <v>0</v>
      </c>
      <c r="DN852" s="8" t="n">
        <v>11</v>
      </c>
      <c r="DO852" s="8" t="n">
        <v>11</v>
      </c>
      <c r="DP852" s="8" t="n">
        <v>0</v>
      </c>
      <c r="DQ852" s="8" t="n">
        <f aca="false">DJ852-DI852</f>
        <v>1</v>
      </c>
      <c r="DR852" s="19" t="n">
        <v>1.763</v>
      </c>
      <c r="DS852" s="8" t="n">
        <v>10</v>
      </c>
      <c r="DT852" s="8" t="n">
        <v>0</v>
      </c>
      <c r="DU852" s="8" t="n">
        <v>0</v>
      </c>
      <c r="DV852" s="8" t="n">
        <v>0</v>
      </c>
      <c r="DW852" s="8" t="n">
        <v>0</v>
      </c>
      <c r="DX852" s="8" t="n">
        <v>1105</v>
      </c>
      <c r="DY852" s="8" t="n">
        <v>1371</v>
      </c>
      <c r="DZ852" s="8" t="n">
        <v>816</v>
      </c>
      <c r="EA852" s="8" t="n">
        <v>1005</v>
      </c>
      <c r="EB852" s="8" t="n">
        <v>597</v>
      </c>
      <c r="EC852" s="8" t="n">
        <v>714</v>
      </c>
      <c r="ED852" s="8" t="n">
        <v>56.13</v>
      </c>
      <c r="EE852" s="8" t="n">
        <v>66.17</v>
      </c>
      <c r="EF852" s="8" t="n">
        <v>51</v>
      </c>
      <c r="EG852" s="8" t="n">
        <v>69</v>
      </c>
      <c r="EH852" s="12" t="n">
        <f aca="false">EF852/EB852</f>
        <v>0.085427135678392</v>
      </c>
      <c r="EI852" s="20" t="n">
        <f aca="false">1-EG852/EC852</f>
        <v>0.903361344537815</v>
      </c>
      <c r="EJ852" s="21" t="n">
        <f aca="false">EH852+EI852</f>
        <v>0.988788480216207</v>
      </c>
      <c r="EK852" s="8" t="n">
        <v>1106</v>
      </c>
      <c r="EL852" s="8" t="n">
        <v>1369</v>
      </c>
      <c r="EM852" s="8" t="n">
        <v>817</v>
      </c>
      <c r="EN852" s="8" t="n">
        <v>1004</v>
      </c>
      <c r="EO852" s="8" t="n">
        <v>597</v>
      </c>
      <c r="EP852" s="8" t="n">
        <v>713</v>
      </c>
      <c r="EQ852" s="8" t="n">
        <v>51</v>
      </c>
      <c r="ER852" s="8" t="n">
        <v>69</v>
      </c>
      <c r="ES852" s="8" t="n">
        <v>512</v>
      </c>
      <c r="ET852" s="8" t="n">
        <v>688</v>
      </c>
      <c r="EU852" s="8" t="n">
        <v>186</v>
      </c>
      <c r="EV852" s="8" t="n">
        <v>258</v>
      </c>
      <c r="EW852" s="8" t="n">
        <v>19</v>
      </c>
      <c r="EX852" s="8" t="n">
        <v>36</v>
      </c>
      <c r="EY852" s="8" t="n">
        <v>66</v>
      </c>
      <c r="EZ852" s="8" t="n">
        <v>79</v>
      </c>
      <c r="FA852" s="8" t="n">
        <v>0.7</v>
      </c>
      <c r="FB852" s="8" t="n">
        <v>1.1</v>
      </c>
      <c r="FC852" s="8" t="n">
        <v>1.8</v>
      </c>
      <c r="FD852" s="19" t="n">
        <v>19.07</v>
      </c>
      <c r="FE852" s="18" t="n">
        <f aca="false">FD852/V852</f>
        <v>0.235432098765432</v>
      </c>
      <c r="FF852" s="8" t="n">
        <v>2.2508</v>
      </c>
      <c r="FG852" s="8" t="n">
        <v>-0.55</v>
      </c>
      <c r="FH852" s="8" t="n">
        <v>-0.01</v>
      </c>
      <c r="FI852" s="8" t="n">
        <v>-0.56</v>
      </c>
      <c r="FJ852" s="22"/>
      <c r="FK852" s="22"/>
      <c r="FL852" s="22"/>
      <c r="FM852" s="8" t="n">
        <f aca="false">BL852+BS852+AH852+DT852</f>
        <v>100</v>
      </c>
      <c r="FN852" s="19" t="n">
        <f aca="false">IF(DS852&gt;0,(BL852+BR852)/DS852,0)</f>
        <v>6.1</v>
      </c>
      <c r="FO852" s="12" t="n">
        <v>0.046789086</v>
      </c>
      <c r="FP852" s="19" t="n">
        <f aca="false">Z852-AH852/10</f>
        <v>31</v>
      </c>
      <c r="FQ852" s="19" t="n">
        <f aca="false">Z852+DR852/5</f>
        <v>33.3526</v>
      </c>
      <c r="FR852" s="19" t="n">
        <f aca="false">(DX852+DY852)/AL852*60</f>
        <v>111.326763835288</v>
      </c>
      <c r="FS852" s="8" t="n">
        <v>1</v>
      </c>
      <c r="FT852" s="17" t="s">
        <v>1611</v>
      </c>
      <c r="FU852" s="8" t="n">
        <v>61</v>
      </c>
      <c r="FV852" s="22"/>
      <c r="FW852" s="17" t="s">
        <v>280</v>
      </c>
      <c r="FX852" s="23" t="n">
        <v>5000000</v>
      </c>
      <c r="FY852" s="23" t="n">
        <v>5000000</v>
      </c>
      <c r="FZ852" s="8" t="n">
        <v>876</v>
      </c>
      <c r="GA852" s="8" t="n">
        <v>168</v>
      </c>
      <c r="GB852" s="8" t="n">
        <v>295</v>
      </c>
      <c r="GC852" s="8" t="n">
        <v>463</v>
      </c>
      <c r="GD852" s="8" t="n">
        <v>20</v>
      </c>
      <c r="GE852" s="8" t="n">
        <v>294</v>
      </c>
      <c r="GF852" s="8" t="n">
        <v>1269</v>
      </c>
      <c r="GG852" s="8" t="n">
        <v>15015</v>
      </c>
      <c r="GH852" s="8" t="n">
        <v>26.4</v>
      </c>
      <c r="GI852" s="8" t="n">
        <v>16.5</v>
      </c>
      <c r="GJ852" s="8" t="n">
        <v>42.9</v>
      </c>
      <c r="GK852" s="8" t="n">
        <f aca="false">Z852-AH852/10</f>
        <v>31</v>
      </c>
      <c r="GL852" s="22"/>
      <c r="GM852" s="22"/>
      <c r="GN852" s="22"/>
      <c r="GO852" s="22"/>
      <c r="GP852" s="22"/>
    </row>
    <row r="853" customFormat="false" ht="13.65" hidden="false" customHeight="true" outlineLevel="0" collapsed="false">
      <c r="A853" s="16" t="n">
        <v>33944</v>
      </c>
      <c r="B853" s="17" t="s">
        <v>3820</v>
      </c>
      <c r="C853" s="22"/>
      <c r="D853" s="17" t="s">
        <v>3821</v>
      </c>
      <c r="E853" s="17" t="s">
        <v>423</v>
      </c>
      <c r="F853" s="8" t="n">
        <v>71</v>
      </c>
      <c r="G853" s="8" t="n">
        <v>175</v>
      </c>
      <c r="H853" s="22"/>
      <c r="I853" s="22"/>
      <c r="J853" s="22"/>
      <c r="K853" s="17" t="s">
        <v>263</v>
      </c>
      <c r="L853" s="8" t="n">
        <v>2017</v>
      </c>
      <c r="M853" s="8" t="n">
        <v>25</v>
      </c>
      <c r="N853" s="8" t="n">
        <v>1</v>
      </c>
      <c r="O853" s="8" t="n">
        <v>8479755</v>
      </c>
      <c r="P853" s="17" t="s">
        <v>3822</v>
      </c>
      <c r="Q853" s="17" t="s">
        <v>3823</v>
      </c>
      <c r="R853" s="17" t="s">
        <v>3824</v>
      </c>
      <c r="S853" s="17" t="s">
        <v>3825</v>
      </c>
      <c r="T853" s="17" t="s">
        <v>278</v>
      </c>
      <c r="U853" s="17" t="s">
        <v>464</v>
      </c>
      <c r="V853" s="8" t="n">
        <v>47</v>
      </c>
      <c r="W853" s="8" t="n">
        <v>0</v>
      </c>
      <c r="X853" s="8" t="n">
        <v>10</v>
      </c>
      <c r="Y853" s="8" t="n">
        <v>4</v>
      </c>
      <c r="Z853" s="8" t="n">
        <v>10</v>
      </c>
      <c r="AA853" s="8" t="n">
        <v>15</v>
      </c>
      <c r="AB853" s="8" t="n">
        <v>54</v>
      </c>
      <c r="AC853" s="18" t="n">
        <f aca="false">Z853/V853</f>
        <v>0.212765957446808</v>
      </c>
      <c r="AD853" s="19" t="n">
        <f aca="false">IF(FZ853&gt;V853,Z853-V853*(GC853-Z853)/(FZ853-V853),0)</f>
        <v>0</v>
      </c>
      <c r="AE853" s="19" t="n">
        <v>3.009</v>
      </c>
      <c r="AF853" s="8" t="n">
        <v>-9</v>
      </c>
      <c r="AG853" s="8" t="n">
        <v>-2.9</v>
      </c>
      <c r="AH853" s="8" t="n">
        <v>18</v>
      </c>
      <c r="AI853" s="8" t="n">
        <v>965</v>
      </c>
      <c r="AJ853" s="8" t="n">
        <v>43083</v>
      </c>
      <c r="AK853" s="19" t="n">
        <v>718.05</v>
      </c>
      <c r="AL853" s="8" t="n">
        <v>718.05</v>
      </c>
      <c r="AM853" s="8" t="n">
        <v>718</v>
      </c>
      <c r="AN853" s="18" t="n">
        <f aca="false">AJ853/60/V853</f>
        <v>15.2776595744681</v>
      </c>
      <c r="AO853" s="8" t="n">
        <v>25.75</v>
      </c>
      <c r="AP853" s="12" t="n">
        <f aca="false">IF(EF853&gt;0,Z853/EF853,0)</f>
        <v>0.434782608695652</v>
      </c>
      <c r="AQ853" s="8" t="n">
        <v>79</v>
      </c>
      <c r="AR853" s="8" t="n">
        <v>79</v>
      </c>
      <c r="AS853" s="8" t="n">
        <v>79</v>
      </c>
      <c r="AT853" s="8" t="n">
        <v>53</v>
      </c>
      <c r="AU853" s="8" t="n">
        <v>53</v>
      </c>
      <c r="AV853" s="8" t="n">
        <v>40</v>
      </c>
      <c r="AW853" s="8" t="n">
        <v>18</v>
      </c>
      <c r="AX853" s="8" t="n">
        <v>3</v>
      </c>
      <c r="AY853" s="8" t="n">
        <v>0</v>
      </c>
      <c r="AZ853" s="8" t="n">
        <v>7</v>
      </c>
      <c r="BA853" s="8" t="n">
        <f aca="false">AY853+AZ853</f>
        <v>7</v>
      </c>
      <c r="BB853" s="8" t="n">
        <v>1.52</v>
      </c>
      <c r="BC853" s="8" t="n">
        <v>47.175</v>
      </c>
      <c r="BD853" s="19" t="n">
        <v>102.3</v>
      </c>
      <c r="BE853" s="19" t="n">
        <v>8.54815124294966</v>
      </c>
      <c r="BF853" s="19" t="n">
        <f aca="false">AQ853+BD853</f>
        <v>181.3</v>
      </c>
      <c r="BG853" s="19" t="n">
        <f aca="false">IF(AL853&gt;0,BF853/AL853*60,0)</f>
        <v>15.1493628577397</v>
      </c>
      <c r="BH853" s="8" t="n">
        <v>232</v>
      </c>
      <c r="BI853" s="8" t="n">
        <v>196</v>
      </c>
      <c r="BJ853" s="8" t="n">
        <v>167</v>
      </c>
      <c r="BK853" s="12" t="n">
        <f aca="false">BH853/(BH853+BJ853)</f>
        <v>0.581453634085213</v>
      </c>
      <c r="BL853" s="8" t="n">
        <v>14</v>
      </c>
      <c r="BM853" s="8" t="n">
        <v>14</v>
      </c>
      <c r="BN853" s="8" t="n">
        <v>34</v>
      </c>
      <c r="BO853" s="8" t="n">
        <f aca="false">BM853-BN853</f>
        <v>-20</v>
      </c>
      <c r="BP853" s="8" t="n">
        <v>13</v>
      </c>
      <c r="BQ853" s="8" t="n">
        <v>13</v>
      </c>
      <c r="BR853" s="8" t="n">
        <v>4</v>
      </c>
      <c r="BS853" s="8" t="n">
        <v>41</v>
      </c>
      <c r="BT853" s="12" t="n">
        <f aca="false">BS853/(EA853+BS853)</f>
        <v>0.0816733067729084</v>
      </c>
      <c r="BU853" s="8" t="n">
        <v>0</v>
      </c>
      <c r="BV853" s="8" t="n">
        <v>0</v>
      </c>
      <c r="BW853" s="12" t="n">
        <f aca="false">IF(BU853+BV853&gt;0,BU853/(BU853+BV853),0)</f>
        <v>0</v>
      </c>
      <c r="BX853" s="8" t="n">
        <v>0</v>
      </c>
      <c r="BY853" s="8" t="n">
        <v>0</v>
      </c>
      <c r="BZ853" s="8" t="n">
        <v>0</v>
      </c>
      <c r="CA853" s="8" t="n">
        <v>0</v>
      </c>
      <c r="CB853" s="8" t="n">
        <v>0</v>
      </c>
      <c r="CC853" s="8" t="n">
        <v>0</v>
      </c>
      <c r="CD853" s="8" t="n">
        <v>0</v>
      </c>
      <c r="CE853" s="8" t="n">
        <v>0</v>
      </c>
      <c r="CF853" s="8" t="n">
        <v>0</v>
      </c>
      <c r="CG853" s="8" t="n">
        <v>0</v>
      </c>
      <c r="CH853" s="8" t="n">
        <v>0</v>
      </c>
      <c r="CI853" s="8" t="n">
        <v>0</v>
      </c>
      <c r="CJ853" s="8" t="n">
        <v>0</v>
      </c>
      <c r="CK853" s="8" t="n">
        <v>0</v>
      </c>
      <c r="CL853" s="8" t="n">
        <v>0</v>
      </c>
      <c r="CM853" s="8" t="n">
        <v>0</v>
      </c>
      <c r="CN853" s="8" t="n">
        <v>0</v>
      </c>
      <c r="CO853" s="8" t="n">
        <v>0</v>
      </c>
      <c r="CP853" s="8" t="n">
        <v>0</v>
      </c>
      <c r="CQ853" s="8" t="n">
        <v>0</v>
      </c>
      <c r="CR853" s="8" t="n">
        <v>0</v>
      </c>
      <c r="CS853" s="8" t="n">
        <v>0</v>
      </c>
      <c r="CT853" s="8" t="n">
        <v>0</v>
      </c>
      <c r="CU853" s="8" t="n">
        <v>0</v>
      </c>
      <c r="CV853" s="8" t="n">
        <v>0</v>
      </c>
      <c r="CW853" s="8" t="n">
        <v>0</v>
      </c>
      <c r="CX853" s="8" t="n">
        <v>0</v>
      </c>
      <c r="CY853" s="8" t="n">
        <v>0</v>
      </c>
      <c r="CZ853" s="8" t="n">
        <v>3</v>
      </c>
      <c r="DA853" s="8" t="n">
        <v>10</v>
      </c>
      <c r="DB853" s="8" t="n">
        <v>2</v>
      </c>
      <c r="DC853" s="8" t="n">
        <v>0</v>
      </c>
      <c r="DD853" s="8" t="n">
        <v>12</v>
      </c>
      <c r="DE853" s="8" t="n">
        <v>3</v>
      </c>
      <c r="DF853" s="8" t="n">
        <v>0</v>
      </c>
      <c r="DG853" s="8" t="n">
        <v>0</v>
      </c>
      <c r="DH853" s="8" t="n">
        <v>23</v>
      </c>
      <c r="DI853" s="8" t="n">
        <v>9</v>
      </c>
      <c r="DJ853" s="8" t="n">
        <v>2</v>
      </c>
      <c r="DK853" s="8" t="n">
        <v>9</v>
      </c>
      <c r="DL853" s="8" t="n">
        <v>9</v>
      </c>
      <c r="DM853" s="8" t="n">
        <v>0</v>
      </c>
      <c r="DN853" s="8" t="n">
        <v>2</v>
      </c>
      <c r="DO853" s="8" t="n">
        <v>2</v>
      </c>
      <c r="DP853" s="8" t="n">
        <v>0</v>
      </c>
      <c r="DQ853" s="8" t="n">
        <f aca="false">DJ853-DI853</f>
        <v>-7</v>
      </c>
      <c r="DR853" s="19" t="n">
        <v>-0.733</v>
      </c>
      <c r="DS853" s="8" t="n">
        <v>9</v>
      </c>
      <c r="DT853" s="8" t="n">
        <v>0</v>
      </c>
      <c r="DU853" s="8" t="n">
        <v>0</v>
      </c>
      <c r="DV853" s="8" t="n">
        <v>0</v>
      </c>
      <c r="DW853" s="8" t="n">
        <v>0</v>
      </c>
      <c r="DX853" s="8" t="n">
        <v>624</v>
      </c>
      <c r="DY853" s="8" t="n">
        <v>603</v>
      </c>
      <c r="DZ853" s="8" t="n">
        <v>455</v>
      </c>
      <c r="EA853" s="8" t="n">
        <v>461</v>
      </c>
      <c r="EB853" s="8" t="n">
        <v>338</v>
      </c>
      <c r="EC853" s="8" t="n">
        <v>340</v>
      </c>
      <c r="ED853" s="8" t="n">
        <v>23</v>
      </c>
      <c r="EE853" s="8" t="n">
        <v>25.88</v>
      </c>
      <c r="EF853" s="8" t="n">
        <v>23</v>
      </c>
      <c r="EG853" s="8" t="n">
        <v>29</v>
      </c>
      <c r="EH853" s="12" t="n">
        <f aca="false">EF853/EB853</f>
        <v>0.0680473372781065</v>
      </c>
      <c r="EI853" s="20" t="n">
        <f aca="false">1-EG853/EC853</f>
        <v>0.914705882352941</v>
      </c>
      <c r="EJ853" s="21" t="n">
        <f aca="false">EH853+EI853</f>
        <v>0.982753219631048</v>
      </c>
      <c r="EK853" s="8" t="n">
        <v>623</v>
      </c>
      <c r="EL853" s="8" t="n">
        <v>602</v>
      </c>
      <c r="EM853" s="8" t="n">
        <v>454</v>
      </c>
      <c r="EN853" s="8" t="n">
        <v>460</v>
      </c>
      <c r="EO853" s="8" t="n">
        <v>335</v>
      </c>
      <c r="EP853" s="8" t="n">
        <v>339</v>
      </c>
      <c r="EQ853" s="8" t="n">
        <v>23</v>
      </c>
      <c r="ER853" s="8" t="n">
        <v>28</v>
      </c>
      <c r="ES853" s="8" t="n">
        <v>270</v>
      </c>
      <c r="ET853" s="8" t="n">
        <v>273</v>
      </c>
      <c r="EU853" s="8" t="n">
        <v>109</v>
      </c>
      <c r="EV853" s="8" t="n">
        <v>116</v>
      </c>
      <c r="EW853" s="8" t="n">
        <v>14</v>
      </c>
      <c r="EX853" s="8" t="n">
        <v>13</v>
      </c>
      <c r="EY853" s="8" t="n">
        <v>43</v>
      </c>
      <c r="EZ853" s="8" t="n">
        <v>49</v>
      </c>
      <c r="FA853" s="8" t="n">
        <v>0.1</v>
      </c>
      <c r="FB853" s="8" t="n">
        <v>1.2</v>
      </c>
      <c r="FC853" s="8" t="n">
        <v>1.4</v>
      </c>
      <c r="FD853" s="19" t="n">
        <v>7.2</v>
      </c>
      <c r="FE853" s="18" t="n">
        <f aca="false">FD853/V853</f>
        <v>0.153191489361702</v>
      </c>
      <c r="FF853" s="8" t="n">
        <v>0.3034</v>
      </c>
      <c r="FG853" s="8" t="n">
        <v>-0.49</v>
      </c>
      <c r="FH853" s="8" t="n">
        <v>0.05</v>
      </c>
      <c r="FI853" s="8" t="n">
        <v>-0.44</v>
      </c>
      <c r="FJ853" s="22"/>
      <c r="FK853" s="22"/>
      <c r="FL853" s="22"/>
      <c r="FM853" s="8" t="n">
        <f aca="false">BL853+BS853+AH853+DT853</f>
        <v>73</v>
      </c>
      <c r="FN853" s="19" t="n">
        <f aca="false">IF(DS853&gt;0,(BL853+BR853)/DS853,0)</f>
        <v>2</v>
      </c>
      <c r="FO853" s="12" t="n">
        <v>0</v>
      </c>
      <c r="FP853" s="19" t="n">
        <f aca="false">Z853-AH853/10</f>
        <v>8.2</v>
      </c>
      <c r="FQ853" s="19" t="n">
        <f aca="false">Z853+DR853/5</f>
        <v>9.8534</v>
      </c>
      <c r="FR853" s="19" t="n">
        <f aca="false">(DX853+DY853)/AL853*60</f>
        <v>102.52767913098</v>
      </c>
      <c r="FS853" s="8" t="n">
        <v>4</v>
      </c>
      <c r="FT853" s="17" t="s">
        <v>352</v>
      </c>
      <c r="FU853" s="8" t="n">
        <v>195</v>
      </c>
      <c r="FV853" s="22"/>
      <c r="FW853" s="17" t="s">
        <v>270</v>
      </c>
      <c r="FX853" s="23" t="n">
        <v>925000</v>
      </c>
      <c r="FY853" s="23" t="n">
        <v>925000</v>
      </c>
      <c r="FZ853" s="8" t="n">
        <v>47</v>
      </c>
      <c r="GA853" s="8" t="n">
        <v>0</v>
      </c>
      <c r="GB853" s="8" t="n">
        <v>10</v>
      </c>
      <c r="GC853" s="8" t="n">
        <v>10</v>
      </c>
      <c r="GD853" s="8" t="n">
        <v>-9</v>
      </c>
      <c r="GE853" s="8" t="n">
        <v>18</v>
      </c>
      <c r="GF853" s="8" t="n">
        <v>40</v>
      </c>
      <c r="GG853" s="8" t="n">
        <v>718</v>
      </c>
      <c r="GH853" s="8" t="n">
        <v>0.1</v>
      </c>
      <c r="GI853" s="8" t="n">
        <v>1.2</v>
      </c>
      <c r="GJ853" s="8" t="n">
        <v>1.4</v>
      </c>
      <c r="GK853" s="8" t="n">
        <f aca="false">Z853-AH853/10</f>
        <v>8.2</v>
      </c>
      <c r="GL853" s="22"/>
      <c r="GM853" s="22"/>
      <c r="GN853" s="22"/>
      <c r="GO853" s="22"/>
      <c r="GP853" s="22"/>
    </row>
    <row r="854" customFormat="false" ht="13.65" hidden="false" customHeight="true" outlineLevel="0" collapsed="false">
      <c r="A854" s="16" t="n">
        <v>34856</v>
      </c>
      <c r="B854" s="17" t="s">
        <v>2046</v>
      </c>
      <c r="C854" s="22"/>
      <c r="D854" s="17" t="s">
        <v>321</v>
      </c>
      <c r="E854" s="17" t="s">
        <v>321</v>
      </c>
      <c r="F854" s="8" t="n">
        <v>77</v>
      </c>
      <c r="G854" s="8" t="n">
        <v>214</v>
      </c>
      <c r="H854" s="22"/>
      <c r="I854" s="22"/>
      <c r="J854" s="22"/>
      <c r="K854" s="17" t="s">
        <v>263</v>
      </c>
      <c r="L854" s="8" t="n">
        <v>2017</v>
      </c>
      <c r="M854" s="8" t="n">
        <v>22</v>
      </c>
      <c r="N854" s="8" t="n">
        <v>1</v>
      </c>
      <c r="O854" s="8" t="n">
        <v>8480153</v>
      </c>
      <c r="P854" s="17" t="s">
        <v>3826</v>
      </c>
      <c r="Q854" s="17" t="s">
        <v>3827</v>
      </c>
      <c r="R854" s="17" t="s">
        <v>3828</v>
      </c>
      <c r="S854" s="17" t="s">
        <v>3825</v>
      </c>
      <c r="T854" s="17" t="s">
        <v>313</v>
      </c>
      <c r="U854" s="17" t="s">
        <v>397</v>
      </c>
      <c r="V854" s="8" t="n">
        <v>6</v>
      </c>
      <c r="W854" s="8" t="n">
        <v>0</v>
      </c>
      <c r="X854" s="8" t="n">
        <v>1</v>
      </c>
      <c r="Y854" s="8" t="n">
        <v>0</v>
      </c>
      <c r="Z854" s="8" t="n">
        <v>1</v>
      </c>
      <c r="AA854" s="8" t="n">
        <v>31</v>
      </c>
      <c r="AB854" s="8" t="n">
        <v>75</v>
      </c>
      <c r="AC854" s="18" t="n">
        <f aca="false">Z854/V854</f>
        <v>0.166666666666667</v>
      </c>
      <c r="AD854" s="19" t="n">
        <f aca="false">IF(FZ854&gt;V854,Z854-V854*(GC854-Z854)/(FZ854-V854),0)</f>
        <v>0</v>
      </c>
      <c r="AE854" s="19" t="n">
        <v>0.297</v>
      </c>
      <c r="AF854" s="8" t="n">
        <v>-1</v>
      </c>
      <c r="AG854" s="8" t="n">
        <v>-1.1</v>
      </c>
      <c r="AH854" s="8" t="n">
        <v>0</v>
      </c>
      <c r="AI854" s="8" t="n">
        <v>97</v>
      </c>
      <c r="AJ854" s="8" t="n">
        <v>4794</v>
      </c>
      <c r="AK854" s="19" t="n">
        <v>79.9</v>
      </c>
      <c r="AL854" s="8" t="n">
        <v>79.9</v>
      </c>
      <c r="AM854" s="8" t="n">
        <v>80</v>
      </c>
      <c r="AN854" s="18" t="n">
        <f aca="false">AJ854/60/V854</f>
        <v>13.3166666666667</v>
      </c>
      <c r="AO854" s="8" t="n">
        <v>22.17</v>
      </c>
      <c r="AP854" s="12" t="n">
        <f aca="false">IF(EF854&gt;0,Z854/EF854,0)</f>
        <v>0.333333333333333</v>
      </c>
      <c r="AQ854" s="8" t="n">
        <v>16</v>
      </c>
      <c r="AR854" s="8" t="n">
        <v>16</v>
      </c>
      <c r="AS854" s="8" t="n">
        <v>16</v>
      </c>
      <c r="AT854" s="8" t="n">
        <v>8</v>
      </c>
      <c r="AU854" s="8" t="n">
        <v>8</v>
      </c>
      <c r="AV854" s="8" t="n">
        <v>7</v>
      </c>
      <c r="AW854" s="8" t="n">
        <v>10</v>
      </c>
      <c r="AX854" s="8" t="n">
        <v>0</v>
      </c>
      <c r="AY854" s="8" t="n">
        <v>0</v>
      </c>
      <c r="AZ854" s="8" t="n">
        <v>0</v>
      </c>
      <c r="BA854" s="8" t="n">
        <f aca="false">AY854+AZ854</f>
        <v>0</v>
      </c>
      <c r="BB854" s="8" t="n">
        <v>0.36</v>
      </c>
      <c r="BC854" s="8" t="n">
        <v>34.4286</v>
      </c>
      <c r="BD854" s="19" t="n">
        <v>0</v>
      </c>
      <c r="BE854" s="19" t="n">
        <v>0</v>
      </c>
      <c r="BF854" s="19" t="n">
        <f aca="false">AQ854+BD854</f>
        <v>16</v>
      </c>
      <c r="BG854" s="19" t="n">
        <f aca="false">IF(AL854&gt;0,BF854/AL854*60,0)</f>
        <v>12.0150187734668</v>
      </c>
      <c r="BH854" s="8" t="n">
        <v>33</v>
      </c>
      <c r="BI854" s="8" t="n">
        <v>22</v>
      </c>
      <c r="BJ854" s="8" t="n">
        <v>20</v>
      </c>
      <c r="BK854" s="12" t="n">
        <f aca="false">BH854/(BH854+BJ854)</f>
        <v>0.622641509433962</v>
      </c>
      <c r="BL854" s="8" t="n">
        <v>6</v>
      </c>
      <c r="BM854" s="8" t="n">
        <v>6</v>
      </c>
      <c r="BN854" s="8" t="n">
        <v>11</v>
      </c>
      <c r="BO854" s="8" t="n">
        <f aca="false">BM854-BN854</f>
        <v>-5</v>
      </c>
      <c r="BP854" s="8" t="n">
        <v>1</v>
      </c>
      <c r="BQ854" s="8" t="n">
        <v>0</v>
      </c>
      <c r="BR854" s="8" t="n">
        <v>2</v>
      </c>
      <c r="BS854" s="8" t="n">
        <v>6</v>
      </c>
      <c r="BT854" s="12" t="n">
        <f aca="false">BS854/(EA854+BS854)</f>
        <v>0.105263157894737</v>
      </c>
      <c r="BU854" s="8" t="n">
        <v>20</v>
      </c>
      <c r="BV854" s="8" t="n">
        <v>40</v>
      </c>
      <c r="BW854" s="12" t="n">
        <f aca="false">IF(BU854+BV854&gt;0,BU854/(BU854+BV854),0)</f>
        <v>0.333333333333333</v>
      </c>
      <c r="BX854" s="8" t="n">
        <v>5</v>
      </c>
      <c r="BY854" s="8" t="n">
        <v>13</v>
      </c>
      <c r="BZ854" s="8" t="n">
        <v>7</v>
      </c>
      <c r="CA854" s="8" t="n">
        <v>14</v>
      </c>
      <c r="CB854" s="8" t="n">
        <v>8</v>
      </c>
      <c r="CC854" s="8" t="n">
        <v>13</v>
      </c>
      <c r="CD854" s="8" t="n">
        <v>6</v>
      </c>
      <c r="CE854" s="8" t="n">
        <v>6</v>
      </c>
      <c r="CF854" s="8" t="n">
        <v>10</v>
      </c>
      <c r="CG854" s="8" t="n">
        <v>20</v>
      </c>
      <c r="CH854" s="8" t="n">
        <v>13</v>
      </c>
      <c r="CI854" s="8" t="n">
        <v>25</v>
      </c>
      <c r="CJ854" s="8" t="n">
        <v>0</v>
      </c>
      <c r="CK854" s="8" t="n">
        <v>0</v>
      </c>
      <c r="CL854" s="8" t="n">
        <v>0</v>
      </c>
      <c r="CM854" s="8" t="n">
        <v>0</v>
      </c>
      <c r="CN854" s="8" t="n">
        <v>0</v>
      </c>
      <c r="CO854" s="8" t="n">
        <v>0</v>
      </c>
      <c r="CP854" s="8" t="n">
        <v>0</v>
      </c>
      <c r="CQ854" s="8" t="n">
        <v>0</v>
      </c>
      <c r="CR854" s="8" t="n">
        <v>0</v>
      </c>
      <c r="CS854" s="8" t="n">
        <v>0</v>
      </c>
      <c r="CT854" s="8" t="n">
        <v>0</v>
      </c>
      <c r="CU854" s="8" t="n">
        <v>0</v>
      </c>
      <c r="CV854" s="8" t="n">
        <v>0</v>
      </c>
      <c r="CW854" s="8" t="n">
        <v>0</v>
      </c>
      <c r="CX854" s="8" t="n">
        <v>0</v>
      </c>
      <c r="CY854" s="8" t="n">
        <v>0</v>
      </c>
      <c r="CZ854" s="8" t="n">
        <v>0</v>
      </c>
      <c r="DA854" s="8" t="n">
        <v>1</v>
      </c>
      <c r="DB854" s="8" t="n">
        <v>0</v>
      </c>
      <c r="DC854" s="8" t="n">
        <v>1</v>
      </c>
      <c r="DD854" s="8" t="n">
        <v>1</v>
      </c>
      <c r="DE854" s="8" t="n">
        <v>1</v>
      </c>
      <c r="DF854" s="8" t="n">
        <v>0</v>
      </c>
      <c r="DG854" s="8" t="n">
        <v>0</v>
      </c>
      <c r="DH854" s="8" t="n">
        <v>4</v>
      </c>
      <c r="DI854" s="8" t="n">
        <v>0</v>
      </c>
      <c r="DJ854" s="8" t="n">
        <v>0</v>
      </c>
      <c r="DK854" s="8" t="n">
        <v>0</v>
      </c>
      <c r="DL854" s="8" t="n">
        <v>0</v>
      </c>
      <c r="DM854" s="8" t="n">
        <v>0</v>
      </c>
      <c r="DN854" s="8" t="n">
        <v>0</v>
      </c>
      <c r="DO854" s="8" t="n">
        <v>0</v>
      </c>
      <c r="DP854" s="8" t="n">
        <v>0</v>
      </c>
      <c r="DQ854" s="8" t="n">
        <f aca="false">DJ854-DI854</f>
        <v>0</v>
      </c>
      <c r="DR854" s="19" t="n">
        <v>-0.063</v>
      </c>
      <c r="DS854" s="8" t="n">
        <v>0</v>
      </c>
      <c r="DT854" s="8" t="n">
        <v>0</v>
      </c>
      <c r="DU854" s="8" t="n">
        <v>0</v>
      </c>
      <c r="DV854" s="8" t="n">
        <v>0</v>
      </c>
      <c r="DW854" s="8" t="n">
        <v>0</v>
      </c>
      <c r="DX854" s="8" t="n">
        <v>64</v>
      </c>
      <c r="DY854" s="8" t="n">
        <v>78</v>
      </c>
      <c r="DZ854" s="8" t="n">
        <v>45</v>
      </c>
      <c r="EA854" s="8" t="n">
        <v>51</v>
      </c>
      <c r="EB854" s="8" t="n">
        <v>39</v>
      </c>
      <c r="EC854" s="8" t="n">
        <v>43</v>
      </c>
      <c r="ED854" s="8" t="n">
        <v>1.85</v>
      </c>
      <c r="EE854" s="8" t="n">
        <v>3.14</v>
      </c>
      <c r="EF854" s="8" t="n">
        <v>3</v>
      </c>
      <c r="EG854" s="8" t="n">
        <v>4</v>
      </c>
      <c r="EH854" s="12" t="n">
        <f aca="false">EF854/EB854</f>
        <v>0.0769230769230769</v>
      </c>
      <c r="EI854" s="20" t="n">
        <f aca="false">1-EG854/EC854</f>
        <v>0.906976744186047</v>
      </c>
      <c r="EJ854" s="21" t="n">
        <f aca="false">EH854+EI854</f>
        <v>0.983899821109123</v>
      </c>
      <c r="EK854" s="8" t="n">
        <v>63</v>
      </c>
      <c r="EL854" s="8" t="n">
        <v>78</v>
      </c>
      <c r="EM854" s="8" t="n">
        <v>44</v>
      </c>
      <c r="EN854" s="8" t="n">
        <v>51</v>
      </c>
      <c r="EO854" s="8" t="n">
        <v>38</v>
      </c>
      <c r="EP854" s="8" t="n">
        <v>43</v>
      </c>
      <c r="EQ854" s="8" t="n">
        <v>3</v>
      </c>
      <c r="ER854" s="8" t="n">
        <v>4</v>
      </c>
      <c r="ES854" s="8" t="n">
        <v>29</v>
      </c>
      <c r="ET854" s="8" t="n">
        <v>42</v>
      </c>
      <c r="EU854" s="8" t="n">
        <v>6</v>
      </c>
      <c r="EV854" s="8" t="n">
        <v>17</v>
      </c>
      <c r="EW854" s="8" t="n">
        <v>1</v>
      </c>
      <c r="EX854" s="8" t="n">
        <v>4</v>
      </c>
      <c r="EY854" s="8" t="n">
        <v>4</v>
      </c>
      <c r="EZ854" s="8" t="n">
        <v>2</v>
      </c>
      <c r="FA854" s="8" t="n">
        <v>-0.1</v>
      </c>
      <c r="FB854" s="8" t="n">
        <v>0.1</v>
      </c>
      <c r="FC854" s="8" t="n">
        <v>-0.1</v>
      </c>
      <c r="FD854" s="19" t="n">
        <v>0.18</v>
      </c>
      <c r="FE854" s="18" t="n">
        <f aca="false">FD854/V854</f>
        <v>0.03</v>
      </c>
      <c r="FF854" s="8" t="n">
        <v>0.0005</v>
      </c>
      <c r="FG854" s="8" t="n">
        <v>0</v>
      </c>
      <c r="FH854" s="8" t="n">
        <v>0</v>
      </c>
      <c r="FI854" s="8" t="n">
        <v>0</v>
      </c>
      <c r="FJ854" s="22"/>
      <c r="FK854" s="22"/>
      <c r="FL854" s="22"/>
      <c r="FM854" s="8" t="n">
        <f aca="false">BL854+BS854+AH854+DT854</f>
        <v>12</v>
      </c>
      <c r="FN854" s="19" t="n">
        <f aca="false">IF(DS854&gt;0,(BL854+BR854)/DS854,0)</f>
        <v>0</v>
      </c>
      <c r="FO854" s="12" t="n">
        <v>0</v>
      </c>
      <c r="FP854" s="19" t="n">
        <f aca="false">Z854-AH854/10</f>
        <v>1</v>
      </c>
      <c r="FQ854" s="19" t="n">
        <f aca="false">Z854+DR854/5</f>
        <v>0.9874</v>
      </c>
      <c r="FR854" s="19" t="n">
        <f aca="false">(DX854+DY854)/AL854*60</f>
        <v>106.633291614518</v>
      </c>
      <c r="FS854" s="22"/>
      <c r="FT854" s="22"/>
      <c r="FU854" s="22"/>
      <c r="FV854" s="22"/>
      <c r="FW854" s="17" t="s">
        <v>270</v>
      </c>
      <c r="FX854" s="23" t="n">
        <v>742500</v>
      </c>
      <c r="FY854" s="23" t="n">
        <v>833750</v>
      </c>
      <c r="FZ854" s="8" t="n">
        <v>6</v>
      </c>
      <c r="GA854" s="8" t="n">
        <v>0</v>
      </c>
      <c r="GB854" s="8" t="n">
        <v>1</v>
      </c>
      <c r="GC854" s="8" t="n">
        <v>1</v>
      </c>
      <c r="GD854" s="8" t="n">
        <v>-1</v>
      </c>
      <c r="GE854" s="8" t="n">
        <v>0</v>
      </c>
      <c r="GF854" s="8" t="n">
        <v>7</v>
      </c>
      <c r="GG854" s="8" t="n">
        <v>80</v>
      </c>
      <c r="GH854" s="8" t="n">
        <v>-0.1</v>
      </c>
      <c r="GI854" s="8" t="n">
        <v>0.1</v>
      </c>
      <c r="GJ854" s="8" t="n">
        <v>-0.1</v>
      </c>
      <c r="GK854" s="8" t="n">
        <f aca="false">Z854-AH854/10</f>
        <v>1</v>
      </c>
      <c r="GL854" s="22"/>
      <c r="GM854" s="22"/>
      <c r="GN854" s="22"/>
      <c r="GO854" s="22"/>
      <c r="GP854" s="22"/>
    </row>
    <row r="855" customFormat="false" ht="13.65" hidden="false" customHeight="true" outlineLevel="0" collapsed="false">
      <c r="A855" s="16" t="n">
        <v>33225</v>
      </c>
      <c r="B855" s="17" t="s">
        <v>1308</v>
      </c>
      <c r="C855" s="22"/>
      <c r="D855" s="17" t="s">
        <v>321</v>
      </c>
      <c r="E855" s="17" t="s">
        <v>321</v>
      </c>
      <c r="F855" s="8" t="n">
        <v>78</v>
      </c>
      <c r="G855" s="8" t="n">
        <v>223</v>
      </c>
      <c r="H855" s="8" t="n">
        <v>2009</v>
      </c>
      <c r="I855" s="8" t="n">
        <v>1</v>
      </c>
      <c r="J855" s="8" t="n">
        <v>2</v>
      </c>
      <c r="K855" s="17" t="s">
        <v>263</v>
      </c>
      <c r="L855" s="8" t="n">
        <v>2009</v>
      </c>
      <c r="M855" s="8" t="n">
        <v>27</v>
      </c>
      <c r="N855" s="8" t="n">
        <v>9</v>
      </c>
      <c r="O855" s="8" t="n">
        <v>8475167</v>
      </c>
      <c r="P855" s="17" t="s">
        <v>3829</v>
      </c>
      <c r="Q855" s="17" t="s">
        <v>3830</v>
      </c>
      <c r="R855" s="17" t="s">
        <v>3831</v>
      </c>
      <c r="S855" s="17" t="s">
        <v>3825</v>
      </c>
      <c r="T855" s="17" t="s">
        <v>278</v>
      </c>
      <c r="U855" s="17" t="s">
        <v>306</v>
      </c>
      <c r="V855" s="8" t="n">
        <v>77</v>
      </c>
      <c r="W855" s="8" t="n">
        <v>17</v>
      </c>
      <c r="X855" s="8" t="n">
        <v>46</v>
      </c>
      <c r="Y855" s="8" t="n">
        <v>23</v>
      </c>
      <c r="Z855" s="8" t="n">
        <v>63</v>
      </c>
      <c r="AA855" s="8" t="n">
        <v>5</v>
      </c>
      <c r="AB855" s="8" t="n">
        <v>37</v>
      </c>
      <c r="AC855" s="18" t="n">
        <f aca="false">Z855/V855</f>
        <v>0.818181818181818</v>
      </c>
      <c r="AD855" s="19" t="n">
        <f aca="false">IF(FZ855&gt;V855,Z855-V855*(GC855-Z855)/(FZ855-V855),0)</f>
        <v>20.7832422586521</v>
      </c>
      <c r="AE855" s="19" t="n">
        <v>21.975</v>
      </c>
      <c r="AF855" s="8" t="n">
        <v>32</v>
      </c>
      <c r="AG855" s="8" t="n">
        <v>4.4</v>
      </c>
      <c r="AH855" s="8" t="n">
        <v>54</v>
      </c>
      <c r="AI855" s="8" t="n">
        <v>2117</v>
      </c>
      <c r="AJ855" s="8" t="n">
        <v>119430</v>
      </c>
      <c r="AK855" s="19" t="n">
        <v>1990.5</v>
      </c>
      <c r="AL855" s="8" t="n">
        <v>1990.5</v>
      </c>
      <c r="AM855" s="8" t="n">
        <v>1991</v>
      </c>
      <c r="AN855" s="18" t="n">
        <f aca="false">AJ855/60/V855</f>
        <v>25.8506493506493</v>
      </c>
      <c r="AO855" s="8" t="n">
        <v>42.61</v>
      </c>
      <c r="AP855" s="12" t="n">
        <f aca="false">IF(EF855&gt;0,Z855/EF855,0)</f>
        <v>0.484615384615385</v>
      </c>
      <c r="AQ855" s="8" t="n">
        <v>469</v>
      </c>
      <c r="AR855" s="8" t="n">
        <v>439</v>
      </c>
      <c r="AS855" s="8" t="n">
        <v>469</v>
      </c>
      <c r="AT855" s="8" t="n">
        <v>312</v>
      </c>
      <c r="AU855" s="8" t="n">
        <v>312</v>
      </c>
      <c r="AV855" s="8" t="n">
        <v>216</v>
      </c>
      <c r="AW855" s="8" t="n">
        <v>171</v>
      </c>
      <c r="AX855" s="8" t="n">
        <v>24</v>
      </c>
      <c r="AY855" s="8" t="n">
        <v>7</v>
      </c>
      <c r="AZ855" s="8" t="n">
        <v>23</v>
      </c>
      <c r="BA855" s="8" t="n">
        <f aca="false">AY855+AZ855</f>
        <v>30</v>
      </c>
      <c r="BB855" s="8" t="n">
        <v>13.34</v>
      </c>
      <c r="BC855" s="8" t="n">
        <v>47.3519</v>
      </c>
      <c r="BD855" s="19" t="n">
        <v>331.7</v>
      </c>
      <c r="BE855" s="19" t="n">
        <v>9.99849284099473</v>
      </c>
      <c r="BF855" s="19" t="n">
        <f aca="false">AQ855+BD855</f>
        <v>800.7</v>
      </c>
      <c r="BG855" s="19" t="n">
        <f aca="false">IF(AL855&gt;0,BF855/AL855*60,0)</f>
        <v>24.1356443104748</v>
      </c>
      <c r="BH855" s="8" t="n">
        <v>851</v>
      </c>
      <c r="BI855" s="8" t="n">
        <v>663</v>
      </c>
      <c r="BJ855" s="8" t="n">
        <v>716</v>
      </c>
      <c r="BK855" s="12" t="n">
        <f aca="false">BH855/(BH855+BJ855)</f>
        <v>0.543075941289087</v>
      </c>
      <c r="BL855" s="8" t="n">
        <v>139</v>
      </c>
      <c r="BM855" s="8" t="n">
        <v>138</v>
      </c>
      <c r="BN855" s="8" t="n">
        <v>88</v>
      </c>
      <c r="BO855" s="8" t="n">
        <f aca="false">BM855-BN855</f>
        <v>50</v>
      </c>
      <c r="BP855" s="8" t="n">
        <v>96</v>
      </c>
      <c r="BQ855" s="8" t="n">
        <v>67</v>
      </c>
      <c r="BR855" s="8" t="n">
        <v>46</v>
      </c>
      <c r="BS855" s="8" t="n">
        <v>110</v>
      </c>
      <c r="BT855" s="12" t="n">
        <f aca="false">BS855/(EA855+BS855)</f>
        <v>0.0710135571336346</v>
      </c>
      <c r="BU855" s="8" t="n">
        <v>1</v>
      </c>
      <c r="BV855" s="8" t="n">
        <v>1</v>
      </c>
      <c r="BW855" s="12" t="n">
        <f aca="false">IF(BU855+BV855&gt;0,BU855/(BU855+BV855),0)</f>
        <v>0.5</v>
      </c>
      <c r="BX855" s="8" t="n">
        <v>1</v>
      </c>
      <c r="BY855" s="8" t="n">
        <v>1</v>
      </c>
      <c r="BZ855" s="8" t="n">
        <v>0</v>
      </c>
      <c r="CA855" s="8" t="n">
        <v>0</v>
      </c>
      <c r="CB855" s="8" t="n">
        <v>0</v>
      </c>
      <c r="CC855" s="8" t="n">
        <v>0</v>
      </c>
      <c r="CD855" s="8" t="n">
        <v>0</v>
      </c>
      <c r="CE855" s="8" t="n">
        <v>1</v>
      </c>
      <c r="CF855" s="8" t="n">
        <v>0</v>
      </c>
      <c r="CG855" s="8" t="n">
        <v>0</v>
      </c>
      <c r="CH855" s="8" t="n">
        <v>1</v>
      </c>
      <c r="CI855" s="8" t="n">
        <v>1</v>
      </c>
      <c r="CJ855" s="8" t="n">
        <v>0</v>
      </c>
      <c r="CK855" s="8" t="n">
        <v>0</v>
      </c>
      <c r="CL855" s="8" t="n">
        <v>0</v>
      </c>
      <c r="CM855" s="8" t="n">
        <v>1</v>
      </c>
      <c r="CN855" s="8" t="n">
        <v>1</v>
      </c>
      <c r="CO855" s="8" t="n">
        <v>0</v>
      </c>
      <c r="CP855" s="8" t="n">
        <v>0</v>
      </c>
      <c r="CQ855" s="8" t="n">
        <v>0</v>
      </c>
      <c r="CR855" s="8" t="n">
        <v>0</v>
      </c>
      <c r="CS855" s="8" t="n">
        <v>4</v>
      </c>
      <c r="CT855" s="8" t="n">
        <v>1</v>
      </c>
      <c r="CU855" s="8" t="n">
        <v>1</v>
      </c>
      <c r="CV855" s="8" t="n">
        <v>0</v>
      </c>
      <c r="CW855" s="8" t="n">
        <v>11</v>
      </c>
      <c r="CX855" s="8" t="n">
        <v>0</v>
      </c>
      <c r="CY855" s="8" t="n">
        <v>2</v>
      </c>
      <c r="CZ855" s="8" t="n">
        <v>17</v>
      </c>
      <c r="DA855" s="8" t="n">
        <v>77</v>
      </c>
      <c r="DB855" s="8" t="n">
        <v>7</v>
      </c>
      <c r="DC855" s="8" t="n">
        <v>0</v>
      </c>
      <c r="DD855" s="8" t="n">
        <v>68</v>
      </c>
      <c r="DE855" s="8" t="n">
        <v>30</v>
      </c>
      <c r="DF855" s="8" t="n">
        <v>2</v>
      </c>
      <c r="DG855" s="8" t="n">
        <v>0</v>
      </c>
      <c r="DH855" s="8" t="n">
        <v>109</v>
      </c>
      <c r="DI855" s="8" t="n">
        <v>27</v>
      </c>
      <c r="DJ855" s="8" t="n">
        <v>15</v>
      </c>
      <c r="DK855" s="8" t="n">
        <v>28</v>
      </c>
      <c r="DL855" s="8" t="n">
        <v>28</v>
      </c>
      <c r="DM855" s="8" t="n">
        <v>0</v>
      </c>
      <c r="DN855" s="8" t="n">
        <v>15</v>
      </c>
      <c r="DO855" s="8" t="n">
        <v>15</v>
      </c>
      <c r="DP855" s="8" t="n">
        <v>0</v>
      </c>
      <c r="DQ855" s="8" t="n">
        <f aca="false">DJ855-DI855</f>
        <v>-12</v>
      </c>
      <c r="DR855" s="19" t="n">
        <v>-5.085</v>
      </c>
      <c r="DS855" s="8" t="n">
        <v>27</v>
      </c>
      <c r="DT855" s="8" t="n">
        <v>0</v>
      </c>
      <c r="DU855" s="8" t="n">
        <v>0</v>
      </c>
      <c r="DV855" s="8" t="n">
        <v>0</v>
      </c>
      <c r="DW855" s="8" t="n">
        <v>0</v>
      </c>
      <c r="DX855" s="8" t="n">
        <v>2106</v>
      </c>
      <c r="DY855" s="8" t="n">
        <v>1861</v>
      </c>
      <c r="DZ855" s="8" t="n">
        <v>1590</v>
      </c>
      <c r="EA855" s="8" t="n">
        <v>1439</v>
      </c>
      <c r="EB855" s="8" t="n">
        <v>1125</v>
      </c>
      <c r="EC855" s="8" t="n">
        <v>1069</v>
      </c>
      <c r="ED855" s="8" t="n">
        <v>108.93</v>
      </c>
      <c r="EE855" s="8" t="n">
        <v>88.83</v>
      </c>
      <c r="EF855" s="8" t="n">
        <v>130</v>
      </c>
      <c r="EG855" s="8" t="n">
        <v>93</v>
      </c>
      <c r="EH855" s="12" t="n">
        <f aca="false">EF855/EB855</f>
        <v>0.115555555555556</v>
      </c>
      <c r="EI855" s="20" t="n">
        <f aca="false">1-EG855/EC855</f>
        <v>0.913002806361085</v>
      </c>
      <c r="EJ855" s="21" t="n">
        <f aca="false">EH855+EI855</f>
        <v>1.02855836191664</v>
      </c>
      <c r="EK855" s="8" t="n">
        <v>2106</v>
      </c>
      <c r="EL855" s="8" t="n">
        <v>1859</v>
      </c>
      <c r="EM855" s="8" t="n">
        <v>1591</v>
      </c>
      <c r="EN855" s="8" t="n">
        <v>1437</v>
      </c>
      <c r="EO855" s="8" t="n">
        <v>1124</v>
      </c>
      <c r="EP855" s="8" t="n">
        <v>1067</v>
      </c>
      <c r="EQ855" s="8" t="n">
        <v>130</v>
      </c>
      <c r="ER855" s="8" t="n">
        <v>92</v>
      </c>
      <c r="ES855" s="8" t="n">
        <v>1067</v>
      </c>
      <c r="ET855" s="8" t="n">
        <v>922</v>
      </c>
      <c r="EU855" s="8" t="n">
        <v>384</v>
      </c>
      <c r="EV855" s="8" t="n">
        <v>323</v>
      </c>
      <c r="EW855" s="8" t="n">
        <v>69</v>
      </c>
      <c r="EX855" s="8" t="n">
        <v>43</v>
      </c>
      <c r="EY855" s="8" t="n">
        <v>125</v>
      </c>
      <c r="EZ855" s="8" t="n">
        <v>140</v>
      </c>
      <c r="FA855" s="8" t="n">
        <v>5.7</v>
      </c>
      <c r="FB855" s="8" t="n">
        <v>5.2</v>
      </c>
      <c r="FC855" s="8" t="n">
        <v>11</v>
      </c>
      <c r="FD855" s="19" t="n">
        <v>71.25</v>
      </c>
      <c r="FE855" s="18" t="n">
        <f aca="false">FD855/V855</f>
        <v>0.925324675324675</v>
      </c>
      <c r="FF855" s="8" t="n">
        <v>6.6425</v>
      </c>
      <c r="FG855" s="8" t="n">
        <v>0.04</v>
      </c>
      <c r="FH855" s="8" t="n">
        <v>0.14</v>
      </c>
      <c r="FI855" s="8" t="n">
        <v>0.18</v>
      </c>
      <c r="FJ855" s="22"/>
      <c r="FK855" s="22"/>
      <c r="FL855" s="22"/>
      <c r="FM855" s="8" t="n">
        <f aca="false">BL855+BS855+AH855+DT855</f>
        <v>303</v>
      </c>
      <c r="FN855" s="19" t="n">
        <f aca="false">IF(DS855&gt;0,(BL855+BR855)/DS855,0)</f>
        <v>6.85185185185185</v>
      </c>
      <c r="FO855" s="12" t="n">
        <v>0.0663146377</v>
      </c>
      <c r="FP855" s="19" t="n">
        <f aca="false">Z855-AH855/10</f>
        <v>57.6</v>
      </c>
      <c r="FQ855" s="19" t="n">
        <f aca="false">Z855+DR855/5</f>
        <v>61.983</v>
      </c>
      <c r="FR855" s="19" t="n">
        <f aca="false">(DX855+DY855)/AL855*60</f>
        <v>119.577995478523</v>
      </c>
      <c r="FS855" s="8" t="n">
        <v>4</v>
      </c>
      <c r="FT855" s="17" t="s">
        <v>307</v>
      </c>
      <c r="FU855" s="8" t="n">
        <v>195</v>
      </c>
      <c r="FV855" s="22"/>
      <c r="FW855" s="17" t="s">
        <v>280</v>
      </c>
      <c r="FX855" s="23" t="n">
        <v>8000000</v>
      </c>
      <c r="FY855" s="23" t="n">
        <v>7875000</v>
      </c>
      <c r="FZ855" s="8" t="n">
        <v>626</v>
      </c>
      <c r="GA855" s="8" t="n">
        <v>82</v>
      </c>
      <c r="GB855" s="8" t="n">
        <v>282</v>
      </c>
      <c r="GC855" s="8" t="n">
        <v>364</v>
      </c>
      <c r="GD855" s="8" t="n">
        <v>65</v>
      </c>
      <c r="GE855" s="8" t="n">
        <v>485</v>
      </c>
      <c r="GF855" s="8" t="n">
        <v>1196</v>
      </c>
      <c r="GG855" s="8" t="n">
        <v>14355</v>
      </c>
      <c r="GH855" s="8" t="n">
        <v>31.5</v>
      </c>
      <c r="GI855" s="8" t="n">
        <v>32.3</v>
      </c>
      <c r="GJ855" s="8" t="n">
        <v>63.9</v>
      </c>
      <c r="GK855" s="8" t="n">
        <f aca="false">Z855-AH855/10</f>
        <v>57.6</v>
      </c>
      <c r="GL855" s="22"/>
      <c r="GM855" s="22"/>
      <c r="GN855" s="22"/>
      <c r="GO855" s="22"/>
      <c r="GP855" s="22"/>
    </row>
    <row r="856" customFormat="false" ht="13.65" hidden="false" customHeight="true" outlineLevel="0" collapsed="false">
      <c r="A856" s="16" t="n">
        <v>35953</v>
      </c>
      <c r="B856" s="17" t="s">
        <v>3832</v>
      </c>
      <c r="C856" s="17" t="s">
        <v>272</v>
      </c>
      <c r="D856" s="17" t="s">
        <v>262</v>
      </c>
      <c r="E856" s="17" t="s">
        <v>262</v>
      </c>
      <c r="F856" s="8" t="n">
        <v>69</v>
      </c>
      <c r="G856" s="8" t="n">
        <v>184</v>
      </c>
      <c r="H856" s="8" t="n">
        <v>2016</v>
      </c>
      <c r="I856" s="8" t="n">
        <v>4</v>
      </c>
      <c r="J856" s="8" t="n">
        <v>100</v>
      </c>
      <c r="K856" s="17" t="s">
        <v>263</v>
      </c>
      <c r="L856" s="8" t="n">
        <v>2017</v>
      </c>
      <c r="M856" s="8" t="n">
        <v>19</v>
      </c>
      <c r="N856" s="8" t="n">
        <v>1</v>
      </c>
      <c r="O856" s="8" t="n">
        <v>8479376</v>
      </c>
      <c r="P856" s="17" t="s">
        <v>3833</v>
      </c>
      <c r="Q856" s="17" t="s">
        <v>3834</v>
      </c>
      <c r="R856" s="17" t="s">
        <v>3835</v>
      </c>
      <c r="S856" s="17" t="s">
        <v>3825</v>
      </c>
      <c r="T856" s="17" t="s">
        <v>278</v>
      </c>
      <c r="U856" s="17" t="s">
        <v>377</v>
      </c>
      <c r="V856" s="8" t="n">
        <v>49</v>
      </c>
      <c r="W856" s="8" t="n">
        <v>0</v>
      </c>
      <c r="X856" s="8" t="n">
        <v>7</v>
      </c>
      <c r="Y856" s="8" t="n">
        <v>5</v>
      </c>
      <c r="Z856" s="8" t="n">
        <v>7</v>
      </c>
      <c r="AA856" s="8" t="n">
        <v>21</v>
      </c>
      <c r="AB856" s="8" t="n">
        <v>47</v>
      </c>
      <c r="AC856" s="18" t="n">
        <f aca="false">Z856/V856</f>
        <v>0.142857142857143</v>
      </c>
      <c r="AD856" s="19" t="n">
        <f aca="false">IF(FZ856&gt;V856,Z856-V856*(GC856-Z856)/(FZ856-V856),0)</f>
        <v>0</v>
      </c>
      <c r="AE856" s="19" t="n">
        <v>2.202</v>
      </c>
      <c r="AF856" s="8" t="n">
        <v>5</v>
      </c>
      <c r="AG856" s="8" t="n">
        <v>11.5</v>
      </c>
      <c r="AH856" s="8" t="n">
        <v>4</v>
      </c>
      <c r="AI856" s="8" t="n">
        <v>1051</v>
      </c>
      <c r="AJ856" s="8" t="n">
        <v>45824</v>
      </c>
      <c r="AK856" s="19" t="n">
        <v>763.73333333333</v>
      </c>
      <c r="AL856" s="8" t="n">
        <v>763.73</v>
      </c>
      <c r="AM856" s="8" t="n">
        <v>764</v>
      </c>
      <c r="AN856" s="18" t="n">
        <f aca="false">AJ856/60/V856</f>
        <v>15.5863945578231</v>
      </c>
      <c r="AO856" s="8" t="n">
        <v>26.02</v>
      </c>
      <c r="AP856" s="12" t="n">
        <f aca="false">IF(EF856&gt;0,Z856/EF856,0)</f>
        <v>0.18421052631579</v>
      </c>
      <c r="AQ856" s="8" t="n">
        <v>97</v>
      </c>
      <c r="AR856" s="8" t="n">
        <v>97</v>
      </c>
      <c r="AS856" s="8" t="n">
        <v>97</v>
      </c>
      <c r="AT856" s="8" t="n">
        <v>62</v>
      </c>
      <c r="AU856" s="8" t="n">
        <v>62</v>
      </c>
      <c r="AV856" s="8" t="n">
        <v>43</v>
      </c>
      <c r="AW856" s="8" t="n">
        <v>31</v>
      </c>
      <c r="AX856" s="8" t="n">
        <v>9</v>
      </c>
      <c r="AY856" s="8" t="n">
        <v>4</v>
      </c>
      <c r="AZ856" s="8" t="n">
        <v>7</v>
      </c>
      <c r="BA856" s="8" t="n">
        <f aca="false">AY856+AZ856</f>
        <v>11</v>
      </c>
      <c r="BB856" s="8" t="n">
        <v>2.35</v>
      </c>
      <c r="BC856" s="8" t="n">
        <v>42.0233</v>
      </c>
      <c r="BD856" s="19" t="n">
        <v>107.3</v>
      </c>
      <c r="BE856" s="19" t="n">
        <v>8.42964385474864</v>
      </c>
      <c r="BF856" s="19" t="n">
        <f aca="false">AQ856+BD856</f>
        <v>204.3</v>
      </c>
      <c r="BG856" s="19" t="n">
        <f aca="false">IF(AL856&gt;0,BF856/AL856*60,0)</f>
        <v>16.0501747999948</v>
      </c>
      <c r="BH856" s="8" t="n">
        <v>259</v>
      </c>
      <c r="BI856" s="8" t="n">
        <v>253</v>
      </c>
      <c r="BJ856" s="8" t="n">
        <v>169</v>
      </c>
      <c r="BK856" s="12" t="n">
        <f aca="false">BH856/(BH856+BJ856)</f>
        <v>0.605140186915888</v>
      </c>
      <c r="BL856" s="8" t="n">
        <v>1</v>
      </c>
      <c r="BM856" s="8" t="n">
        <v>1</v>
      </c>
      <c r="BN856" s="8" t="n">
        <v>84</v>
      </c>
      <c r="BO856" s="8" t="n">
        <f aca="false">BM856-BN856</f>
        <v>-83</v>
      </c>
      <c r="BP856" s="8" t="n">
        <v>19</v>
      </c>
      <c r="BQ856" s="8" t="n">
        <v>53</v>
      </c>
      <c r="BR856" s="8" t="n">
        <v>6</v>
      </c>
      <c r="BS856" s="8" t="n">
        <v>71</v>
      </c>
      <c r="BT856" s="12" t="n">
        <f aca="false">BS856/(EA856+BS856)</f>
        <v>0.12701252236136</v>
      </c>
      <c r="BU856" s="8" t="n">
        <v>0</v>
      </c>
      <c r="BV856" s="8" t="n">
        <v>0</v>
      </c>
      <c r="BW856" s="12" t="n">
        <f aca="false">IF(BU856+BV856&gt;0,BU856/(BU856+BV856),0)</f>
        <v>0</v>
      </c>
      <c r="BX856" s="8" t="n">
        <v>0</v>
      </c>
      <c r="BY856" s="8" t="n">
        <v>0</v>
      </c>
      <c r="BZ856" s="8" t="n">
        <v>0</v>
      </c>
      <c r="CA856" s="8" t="n">
        <v>0</v>
      </c>
      <c r="CB856" s="8" t="n">
        <v>0</v>
      </c>
      <c r="CC856" s="8" t="n">
        <v>0</v>
      </c>
      <c r="CD856" s="8" t="n">
        <v>0</v>
      </c>
      <c r="CE856" s="8" t="n">
        <v>0</v>
      </c>
      <c r="CF856" s="8" t="n">
        <v>0</v>
      </c>
      <c r="CG856" s="8" t="n">
        <v>0</v>
      </c>
      <c r="CH856" s="8" t="n">
        <v>0</v>
      </c>
      <c r="CI856" s="8" t="n">
        <v>0</v>
      </c>
      <c r="CJ856" s="8" t="n">
        <v>0</v>
      </c>
      <c r="CK856" s="8" t="n">
        <v>0</v>
      </c>
      <c r="CL856" s="8" t="n">
        <v>0</v>
      </c>
      <c r="CM856" s="8" t="n">
        <v>0</v>
      </c>
      <c r="CN856" s="8" t="n">
        <v>0</v>
      </c>
      <c r="CO856" s="8" t="n">
        <v>0</v>
      </c>
      <c r="CP856" s="8" t="n">
        <v>0</v>
      </c>
      <c r="CQ856" s="8" t="n">
        <v>0</v>
      </c>
      <c r="CR856" s="8" t="n">
        <v>0</v>
      </c>
      <c r="CS856" s="8" t="n">
        <v>0</v>
      </c>
      <c r="CT856" s="8" t="n">
        <v>0</v>
      </c>
      <c r="CU856" s="8" t="n">
        <v>0</v>
      </c>
      <c r="CV856" s="8" t="n">
        <v>0</v>
      </c>
      <c r="CW856" s="8" t="n">
        <v>0</v>
      </c>
      <c r="CX856" s="8" t="n">
        <v>0</v>
      </c>
      <c r="CY856" s="8" t="n">
        <v>0</v>
      </c>
      <c r="CZ856" s="8" t="n">
        <v>0</v>
      </c>
      <c r="DA856" s="8" t="n">
        <v>19</v>
      </c>
      <c r="DB856" s="8" t="n">
        <v>1</v>
      </c>
      <c r="DC856" s="8" t="n">
        <v>0</v>
      </c>
      <c r="DD856" s="8" t="n">
        <v>7</v>
      </c>
      <c r="DE856" s="8" t="n">
        <v>4</v>
      </c>
      <c r="DF856" s="8" t="n">
        <v>0</v>
      </c>
      <c r="DG856" s="8" t="n">
        <v>0</v>
      </c>
      <c r="DH856" s="8" t="n">
        <v>31</v>
      </c>
      <c r="DI856" s="8" t="n">
        <v>2</v>
      </c>
      <c r="DJ856" s="8" t="n">
        <v>4</v>
      </c>
      <c r="DK856" s="8" t="n">
        <v>2</v>
      </c>
      <c r="DL856" s="8" t="n">
        <v>2</v>
      </c>
      <c r="DM856" s="8" t="n">
        <v>0</v>
      </c>
      <c r="DN856" s="8" t="n">
        <v>4</v>
      </c>
      <c r="DO856" s="8" t="n">
        <v>4</v>
      </c>
      <c r="DP856" s="8" t="n">
        <v>0</v>
      </c>
      <c r="DQ856" s="8" t="n">
        <f aca="false">DJ856-DI856</f>
        <v>2</v>
      </c>
      <c r="DR856" s="19" t="n">
        <v>5.432</v>
      </c>
      <c r="DS856" s="8" t="n">
        <v>2</v>
      </c>
      <c r="DT856" s="8" t="n">
        <v>0</v>
      </c>
      <c r="DU856" s="8" t="n">
        <v>0</v>
      </c>
      <c r="DV856" s="8" t="n">
        <v>0</v>
      </c>
      <c r="DW856" s="8" t="n">
        <v>0</v>
      </c>
      <c r="DX856" s="8" t="n">
        <v>791</v>
      </c>
      <c r="DY856" s="8" t="n">
        <v>704</v>
      </c>
      <c r="DZ856" s="8" t="n">
        <v>591</v>
      </c>
      <c r="EA856" s="8" t="n">
        <v>488</v>
      </c>
      <c r="EB856" s="8" t="n">
        <v>444</v>
      </c>
      <c r="EC856" s="8" t="n">
        <v>346</v>
      </c>
      <c r="ED856" s="8" t="n">
        <v>41.22</v>
      </c>
      <c r="EE856" s="8" t="n">
        <v>27.48</v>
      </c>
      <c r="EF856" s="8" t="n">
        <v>38</v>
      </c>
      <c r="EG856" s="8" t="n">
        <v>29</v>
      </c>
      <c r="EH856" s="12" t="n">
        <f aca="false">EF856/EB856</f>
        <v>0.0855855855855856</v>
      </c>
      <c r="EI856" s="20" t="n">
        <f aca="false">1-EG856/EC856</f>
        <v>0.916184971098266</v>
      </c>
      <c r="EJ856" s="21" t="n">
        <f aca="false">EH856+EI856</f>
        <v>1.00177055668385</v>
      </c>
      <c r="EK856" s="8" t="n">
        <v>797</v>
      </c>
      <c r="EL856" s="8" t="n">
        <v>705</v>
      </c>
      <c r="EM856" s="8" t="n">
        <v>591</v>
      </c>
      <c r="EN856" s="8" t="n">
        <v>488</v>
      </c>
      <c r="EO856" s="8" t="n">
        <v>444</v>
      </c>
      <c r="EP856" s="8" t="n">
        <v>346</v>
      </c>
      <c r="EQ856" s="8" t="n">
        <v>38</v>
      </c>
      <c r="ER856" s="8" t="n">
        <v>29</v>
      </c>
      <c r="ES856" s="8" t="n">
        <v>406</v>
      </c>
      <c r="ET856" s="8" t="n">
        <v>323</v>
      </c>
      <c r="EU856" s="8" t="n">
        <v>191</v>
      </c>
      <c r="EV856" s="8" t="n">
        <v>100</v>
      </c>
      <c r="EW856" s="8" t="n">
        <v>25</v>
      </c>
      <c r="EX856" s="8" t="n">
        <v>16</v>
      </c>
      <c r="EY856" s="8" t="n">
        <v>40</v>
      </c>
      <c r="EZ856" s="8" t="n">
        <v>60</v>
      </c>
      <c r="FA856" s="8" t="n">
        <v>-0.2</v>
      </c>
      <c r="FB856" s="8" t="n">
        <v>2.2</v>
      </c>
      <c r="FC856" s="8" t="n">
        <v>2</v>
      </c>
      <c r="FD856" s="19" t="n">
        <v>11.57</v>
      </c>
      <c r="FE856" s="18" t="n">
        <f aca="false">FD856/V856</f>
        <v>0.236122448979592</v>
      </c>
      <c r="FF856" s="8" t="n">
        <v>0.0754</v>
      </c>
      <c r="FG856" s="8" t="n">
        <v>0.56</v>
      </c>
      <c r="FH856" s="8" t="n">
        <v>0.39</v>
      </c>
      <c r="FI856" s="8" t="n">
        <v>0.95</v>
      </c>
      <c r="FJ856" s="22"/>
      <c r="FK856" s="22"/>
      <c r="FL856" s="22"/>
      <c r="FM856" s="8" t="n">
        <f aca="false">BL856+BS856+AH856+DT856</f>
        <v>76</v>
      </c>
      <c r="FN856" s="19" t="n">
        <f aca="false">IF(DS856&gt;0,(BL856+BR856)/DS856,0)</f>
        <v>3.5</v>
      </c>
      <c r="FO856" s="12" t="n">
        <v>0</v>
      </c>
      <c r="FP856" s="19" t="n">
        <f aca="false">Z856-AH856/10</f>
        <v>6.6</v>
      </c>
      <c r="FQ856" s="19" t="n">
        <f aca="false">Z856+DR856/5</f>
        <v>8.0864</v>
      </c>
      <c r="FR856" s="19" t="n">
        <f aca="false">(DX856+DY856)/AL856*60</f>
        <v>117.449884121352</v>
      </c>
      <c r="FS856" s="8" t="n">
        <v>18</v>
      </c>
      <c r="FT856" s="17" t="s">
        <v>3836</v>
      </c>
      <c r="FU856" s="8" t="n">
        <v>191</v>
      </c>
      <c r="FV856" s="22"/>
      <c r="FW856" s="17" t="s">
        <v>270</v>
      </c>
      <c r="FX856" s="23" t="n">
        <v>742500</v>
      </c>
      <c r="FY856" s="23" t="n">
        <v>748333</v>
      </c>
      <c r="FZ856" s="8" t="n">
        <v>49</v>
      </c>
      <c r="GA856" s="8" t="n">
        <v>0</v>
      </c>
      <c r="GB856" s="8" t="n">
        <v>7</v>
      </c>
      <c r="GC856" s="8" t="n">
        <v>7</v>
      </c>
      <c r="GD856" s="8" t="n">
        <v>5</v>
      </c>
      <c r="GE856" s="8" t="n">
        <v>4</v>
      </c>
      <c r="GF856" s="8" t="n">
        <v>43</v>
      </c>
      <c r="GG856" s="8" t="n">
        <v>764</v>
      </c>
      <c r="GH856" s="8" t="n">
        <v>-0.2</v>
      </c>
      <c r="GI856" s="8" t="n">
        <v>2.2</v>
      </c>
      <c r="GJ856" s="8" t="n">
        <v>2</v>
      </c>
      <c r="GK856" s="8" t="n">
        <f aca="false">Z856-AH856/10</f>
        <v>6.6</v>
      </c>
      <c r="GL856" s="22"/>
      <c r="GM856" s="22"/>
      <c r="GN856" s="22"/>
      <c r="GO856" s="22"/>
      <c r="GP856" s="22"/>
    </row>
    <row r="857" customFormat="false" ht="13.65" hidden="false" customHeight="true" outlineLevel="0" collapsed="false">
      <c r="A857" s="16" t="n">
        <v>34029</v>
      </c>
      <c r="B857" s="17" t="s">
        <v>3837</v>
      </c>
      <c r="C857" s="22"/>
      <c r="D857" s="17" t="s">
        <v>321</v>
      </c>
      <c r="E857" s="17" t="s">
        <v>321</v>
      </c>
      <c r="F857" s="8" t="n">
        <v>74</v>
      </c>
      <c r="G857" s="8" t="n">
        <v>200</v>
      </c>
      <c r="H857" s="8" t="n">
        <v>2011</v>
      </c>
      <c r="I857" s="8" t="n">
        <v>2</v>
      </c>
      <c r="J857" s="8" t="n">
        <v>42</v>
      </c>
      <c r="K857" s="17" t="s">
        <v>263</v>
      </c>
      <c r="L857" s="8" t="n">
        <v>2014</v>
      </c>
      <c r="M857" s="8" t="n">
        <v>24</v>
      </c>
      <c r="N857" s="8" t="n">
        <v>4</v>
      </c>
      <c r="O857" s="8" t="n">
        <v>8476437</v>
      </c>
      <c r="P857" s="17" t="s">
        <v>3838</v>
      </c>
      <c r="Q857" s="17" t="s">
        <v>3839</v>
      </c>
      <c r="R857" s="17" t="s">
        <v>3840</v>
      </c>
      <c r="S857" s="17" t="s">
        <v>3825</v>
      </c>
      <c r="T857" s="17" t="s">
        <v>313</v>
      </c>
      <c r="U857" s="17" t="s">
        <v>902</v>
      </c>
      <c r="V857" s="8" t="n">
        <v>71</v>
      </c>
      <c r="W857" s="8" t="n">
        <v>14</v>
      </c>
      <c r="X857" s="8" t="n">
        <v>17</v>
      </c>
      <c r="Y857" s="8" t="n">
        <v>8</v>
      </c>
      <c r="Z857" s="8" t="n">
        <v>31</v>
      </c>
      <c r="AA857" s="8" t="n">
        <v>9</v>
      </c>
      <c r="AB857" s="8" t="n">
        <v>34</v>
      </c>
      <c r="AC857" s="18" t="n">
        <f aca="false">Z857/V857</f>
        <v>0.436619718309859</v>
      </c>
      <c r="AD857" s="19" t="n">
        <f aca="false">IF(FZ857&gt;V857,Z857-V857*(GC857-Z857)/(FZ857-V857),0)</f>
        <v>-5.96694214876033</v>
      </c>
      <c r="AE857" s="19" t="n">
        <v>11.916</v>
      </c>
      <c r="AF857" s="8" t="n">
        <v>0</v>
      </c>
      <c r="AG857" s="8" t="n">
        <v>0.4</v>
      </c>
      <c r="AH857" s="8" t="n">
        <v>12</v>
      </c>
      <c r="AI857" s="8" t="n">
        <v>1471</v>
      </c>
      <c r="AJ857" s="8" t="n">
        <v>65523</v>
      </c>
      <c r="AK857" s="19" t="n">
        <v>1092.05</v>
      </c>
      <c r="AL857" s="8" t="n">
        <v>1092.05</v>
      </c>
      <c r="AM857" s="8" t="n">
        <v>1092</v>
      </c>
      <c r="AN857" s="18" t="n">
        <f aca="false">AJ857/60/V857</f>
        <v>15.380985915493</v>
      </c>
      <c r="AO857" s="8" t="n">
        <v>25.69</v>
      </c>
      <c r="AP857" s="12" t="n">
        <f aca="false">IF(EF857&gt;0,Z857/EF857,0)</f>
        <v>0.53448275862069</v>
      </c>
      <c r="AQ857" s="8" t="n">
        <v>231</v>
      </c>
      <c r="AR857" s="8" t="n">
        <v>231</v>
      </c>
      <c r="AS857" s="8" t="n">
        <v>231</v>
      </c>
      <c r="AT857" s="8" t="n">
        <v>183</v>
      </c>
      <c r="AU857" s="8" t="n">
        <v>183</v>
      </c>
      <c r="AV857" s="8" t="n">
        <v>126</v>
      </c>
      <c r="AW857" s="8" t="n">
        <v>123</v>
      </c>
      <c r="AX857" s="8" t="n">
        <v>40</v>
      </c>
      <c r="AY857" s="8" t="n">
        <v>7</v>
      </c>
      <c r="AZ857" s="8" t="n">
        <v>19</v>
      </c>
      <c r="BA857" s="8" t="n">
        <f aca="false">AY857+AZ857</f>
        <v>26</v>
      </c>
      <c r="BB857" s="8" t="n">
        <v>11.58</v>
      </c>
      <c r="BC857" s="8" t="n">
        <v>33.2222</v>
      </c>
      <c r="BD857" s="19" t="n">
        <v>179.8</v>
      </c>
      <c r="BE857" s="19" t="n">
        <v>9.87866855913191</v>
      </c>
      <c r="BF857" s="19" t="n">
        <f aca="false">AQ857+BD857</f>
        <v>410.8</v>
      </c>
      <c r="BG857" s="19" t="n">
        <f aca="false">IF(AL857&gt;0,BF857/AL857*60,0)</f>
        <v>22.5703951284282</v>
      </c>
      <c r="BH857" s="8" t="n">
        <v>479</v>
      </c>
      <c r="BI857" s="8" t="n">
        <v>318</v>
      </c>
      <c r="BJ857" s="8" t="n">
        <v>220</v>
      </c>
      <c r="BK857" s="12" t="n">
        <f aca="false">BH857/(BH857+BJ857)</f>
        <v>0.685264663805436</v>
      </c>
      <c r="BL857" s="8" t="n">
        <v>62</v>
      </c>
      <c r="BM857" s="8" t="n">
        <v>62</v>
      </c>
      <c r="BN857" s="8" t="n">
        <v>74</v>
      </c>
      <c r="BO857" s="8" t="n">
        <f aca="false">BM857-BN857</f>
        <v>-12</v>
      </c>
      <c r="BP857" s="8" t="n">
        <v>57</v>
      </c>
      <c r="BQ857" s="8" t="n">
        <v>39</v>
      </c>
      <c r="BR857" s="8" t="n">
        <v>48</v>
      </c>
      <c r="BS857" s="8" t="n">
        <v>29</v>
      </c>
      <c r="BT857" s="12" t="n">
        <f aca="false">BS857/(EA857+BS857)</f>
        <v>0.0395634379263302</v>
      </c>
      <c r="BU857" s="8" t="n">
        <v>393</v>
      </c>
      <c r="BV857" s="8" t="n">
        <v>323</v>
      </c>
      <c r="BW857" s="12" t="n">
        <f aca="false">IF(BU857+BV857&gt;0,BU857/(BU857+BV857),0)</f>
        <v>0.548882681564246</v>
      </c>
      <c r="BX857" s="8" t="n">
        <v>87</v>
      </c>
      <c r="BY857" s="8" t="n">
        <v>71</v>
      </c>
      <c r="BZ857" s="8" t="n">
        <v>144</v>
      </c>
      <c r="CA857" s="8" t="n">
        <v>101</v>
      </c>
      <c r="CB857" s="8" t="n">
        <v>162</v>
      </c>
      <c r="CC857" s="8" t="n">
        <v>151</v>
      </c>
      <c r="CD857" s="8" t="n">
        <v>106</v>
      </c>
      <c r="CE857" s="8" t="n">
        <v>83</v>
      </c>
      <c r="CF857" s="8" t="n">
        <v>137</v>
      </c>
      <c r="CG857" s="8" t="n">
        <v>116</v>
      </c>
      <c r="CH857" s="8" t="n">
        <v>245</v>
      </c>
      <c r="CI857" s="8" t="n">
        <v>189</v>
      </c>
      <c r="CJ857" s="8" t="n">
        <v>0</v>
      </c>
      <c r="CK857" s="8" t="n">
        <v>0</v>
      </c>
      <c r="CL857" s="8" t="n">
        <v>2</v>
      </c>
      <c r="CM857" s="8" t="n">
        <v>3</v>
      </c>
      <c r="CN857" s="8" t="n">
        <v>0</v>
      </c>
      <c r="CO857" s="8" t="n">
        <v>0</v>
      </c>
      <c r="CP857" s="8" t="n">
        <v>0</v>
      </c>
      <c r="CQ857" s="8" t="n">
        <v>3</v>
      </c>
      <c r="CR857" s="8" t="n">
        <v>0</v>
      </c>
      <c r="CS857" s="8" t="n">
        <v>2</v>
      </c>
      <c r="CT857" s="8" t="n">
        <v>3</v>
      </c>
      <c r="CU857" s="8" t="n">
        <v>0</v>
      </c>
      <c r="CV857" s="8" t="n">
        <v>0</v>
      </c>
      <c r="CW857" s="8" t="n">
        <v>6</v>
      </c>
      <c r="CX857" s="8" t="n">
        <v>0</v>
      </c>
      <c r="CY857" s="8" t="n">
        <v>3</v>
      </c>
      <c r="CZ857" s="8" t="n">
        <v>7</v>
      </c>
      <c r="DA857" s="8" t="n">
        <v>47</v>
      </c>
      <c r="DB857" s="8" t="n">
        <v>10</v>
      </c>
      <c r="DC857" s="8" t="n">
        <v>0</v>
      </c>
      <c r="DD857" s="8" t="n">
        <v>11</v>
      </c>
      <c r="DE857" s="8" t="n">
        <v>39</v>
      </c>
      <c r="DF857" s="8" t="n">
        <v>4</v>
      </c>
      <c r="DG857" s="8" t="n">
        <v>0</v>
      </c>
      <c r="DH857" s="8" t="n">
        <v>62</v>
      </c>
      <c r="DI857" s="8" t="n">
        <v>6</v>
      </c>
      <c r="DJ857" s="8" t="n">
        <v>6</v>
      </c>
      <c r="DK857" s="8" t="n">
        <v>6</v>
      </c>
      <c r="DL857" s="8" t="n">
        <v>6</v>
      </c>
      <c r="DM857" s="8" t="n">
        <v>0</v>
      </c>
      <c r="DN857" s="8" t="n">
        <v>6</v>
      </c>
      <c r="DO857" s="8" t="n">
        <v>6</v>
      </c>
      <c r="DP857" s="8" t="n">
        <v>0</v>
      </c>
      <c r="DQ857" s="8" t="n">
        <f aca="false">DJ857-DI857</f>
        <v>0</v>
      </c>
      <c r="DR857" s="19" t="n">
        <v>-1.419</v>
      </c>
      <c r="DS857" s="8" t="n">
        <v>6</v>
      </c>
      <c r="DT857" s="8" t="n">
        <v>0</v>
      </c>
      <c r="DU857" s="8" t="n">
        <v>0</v>
      </c>
      <c r="DV857" s="8" t="n">
        <v>0</v>
      </c>
      <c r="DW857" s="8" t="n">
        <v>0</v>
      </c>
      <c r="DX857" s="8" t="n">
        <v>1268</v>
      </c>
      <c r="DY857" s="8" t="n">
        <v>936</v>
      </c>
      <c r="DZ857" s="8" t="n">
        <v>946</v>
      </c>
      <c r="EA857" s="8" t="n">
        <v>704</v>
      </c>
      <c r="EB857" s="8" t="n">
        <v>663</v>
      </c>
      <c r="EC857" s="8" t="n">
        <v>502</v>
      </c>
      <c r="ED857" s="8" t="n">
        <v>66.29</v>
      </c>
      <c r="EE857" s="8" t="n">
        <v>41.48</v>
      </c>
      <c r="EF857" s="8" t="n">
        <v>58</v>
      </c>
      <c r="EG857" s="8" t="n">
        <v>39</v>
      </c>
      <c r="EH857" s="12" t="n">
        <f aca="false">EF857/EB857</f>
        <v>0.0874811463046757</v>
      </c>
      <c r="EI857" s="20" t="n">
        <f aca="false">1-EG857/EC857</f>
        <v>0.922310756972112</v>
      </c>
      <c r="EJ857" s="21" t="n">
        <f aca="false">EH857+EI857</f>
        <v>1.00979190327679</v>
      </c>
      <c r="EK857" s="8" t="n">
        <v>1266</v>
      </c>
      <c r="EL857" s="8" t="n">
        <v>934</v>
      </c>
      <c r="EM857" s="8" t="n">
        <v>946</v>
      </c>
      <c r="EN857" s="8" t="n">
        <v>703</v>
      </c>
      <c r="EO857" s="8" t="n">
        <v>664</v>
      </c>
      <c r="EP857" s="8" t="n">
        <v>500</v>
      </c>
      <c r="EQ857" s="8" t="n">
        <v>58</v>
      </c>
      <c r="ER857" s="8" t="n">
        <v>39</v>
      </c>
      <c r="ES857" s="8" t="n">
        <v>606</v>
      </c>
      <c r="ET857" s="8" t="n">
        <v>446</v>
      </c>
      <c r="EU857" s="8" t="n">
        <v>247</v>
      </c>
      <c r="EV857" s="8" t="n">
        <v>191</v>
      </c>
      <c r="EW857" s="8" t="n">
        <v>31</v>
      </c>
      <c r="EX857" s="8" t="n">
        <v>25</v>
      </c>
      <c r="EY857" s="8" t="n">
        <v>49</v>
      </c>
      <c r="EZ857" s="8" t="n">
        <v>75</v>
      </c>
      <c r="FA857" s="8" t="n">
        <v>1.5</v>
      </c>
      <c r="FB857" s="8" t="n">
        <v>1.4</v>
      </c>
      <c r="FC857" s="8" t="n">
        <v>2.9</v>
      </c>
      <c r="FD857" s="19" t="n">
        <v>35</v>
      </c>
      <c r="FE857" s="18" t="n">
        <f aca="false">FD857/V857</f>
        <v>0.492957746478873</v>
      </c>
      <c r="FF857" s="8" t="n">
        <v>4.1558</v>
      </c>
      <c r="FG857" s="8" t="n">
        <v>0.19</v>
      </c>
      <c r="FH857" s="8" t="n">
        <v>0.01</v>
      </c>
      <c r="FI857" s="8" t="n">
        <v>0.21</v>
      </c>
      <c r="FJ857" s="22"/>
      <c r="FK857" s="22"/>
      <c r="FL857" s="22"/>
      <c r="FM857" s="8" t="n">
        <f aca="false">BL857+BS857+AH857+DT857</f>
        <v>103</v>
      </c>
      <c r="FN857" s="19" t="n">
        <f aca="false">IF(DS857&gt;0,(BL857+BR857)/DS857,0)</f>
        <v>18.3333333333333</v>
      </c>
      <c r="FO857" s="12" t="n">
        <v>0.0766303985</v>
      </c>
      <c r="FP857" s="19" t="n">
        <f aca="false">Z857-AH857/10</f>
        <v>29.8</v>
      </c>
      <c r="FQ857" s="19" t="n">
        <f aca="false">Z857+DR857/5</f>
        <v>30.7162</v>
      </c>
      <c r="FR857" s="19" t="n">
        <f aca="false">(DX857+DY857)/AL857*60</f>
        <v>121.093356531294</v>
      </c>
      <c r="FS857" s="8" t="n">
        <v>9</v>
      </c>
      <c r="FT857" s="17" t="s">
        <v>708</v>
      </c>
      <c r="FU857" s="8" t="n">
        <v>439</v>
      </c>
      <c r="FV857" s="22"/>
      <c r="FW857" s="17" t="s">
        <v>280</v>
      </c>
      <c r="FX857" s="23" t="n">
        <v>4000000</v>
      </c>
      <c r="FY857" s="23" t="n">
        <v>4000000</v>
      </c>
      <c r="FZ857" s="8" t="n">
        <v>313</v>
      </c>
      <c r="GA857" s="8" t="n">
        <v>62</v>
      </c>
      <c r="GB857" s="8" t="n">
        <v>95</v>
      </c>
      <c r="GC857" s="8" t="n">
        <v>157</v>
      </c>
      <c r="GD857" s="8" t="n">
        <v>-30</v>
      </c>
      <c r="GE857" s="8" t="n">
        <v>68</v>
      </c>
      <c r="GF857" s="8" t="n">
        <v>644</v>
      </c>
      <c r="GG857" s="8" t="n">
        <v>5176</v>
      </c>
      <c r="GH857" s="8" t="n">
        <v>9.5</v>
      </c>
      <c r="GI857" s="8" t="n">
        <v>5.9</v>
      </c>
      <c r="GJ857" s="8" t="n">
        <v>15.4</v>
      </c>
      <c r="GK857" s="8" t="n">
        <f aca="false">Z857-AH857/10</f>
        <v>29.8</v>
      </c>
      <c r="GL857" s="22"/>
      <c r="GM857" s="22"/>
      <c r="GN857" s="22"/>
      <c r="GO857" s="22"/>
      <c r="GP857" s="22"/>
    </row>
    <row r="858" customFormat="false" ht="13.65" hidden="false" customHeight="true" outlineLevel="0" collapsed="false">
      <c r="A858" s="16" t="n">
        <v>34067</v>
      </c>
      <c r="B858" s="17" t="s">
        <v>320</v>
      </c>
      <c r="C858" s="22"/>
      <c r="D858" s="17" t="s">
        <v>321</v>
      </c>
      <c r="E858" s="17" t="s">
        <v>321</v>
      </c>
      <c r="F858" s="8" t="n">
        <v>69</v>
      </c>
      <c r="G858" s="8" t="n">
        <v>180</v>
      </c>
      <c r="H858" s="8" t="n">
        <v>2014</v>
      </c>
      <c r="I858" s="8" t="n">
        <v>4</v>
      </c>
      <c r="J858" s="8" t="n">
        <v>112</v>
      </c>
      <c r="K858" s="17" t="s">
        <v>273</v>
      </c>
      <c r="L858" s="8" t="n">
        <v>2014</v>
      </c>
      <c r="M858" s="8" t="n">
        <v>24</v>
      </c>
      <c r="N858" s="8" t="n">
        <v>4</v>
      </c>
      <c r="O858" s="8" t="n">
        <v>8478042</v>
      </c>
      <c r="P858" s="17" t="s">
        <v>3841</v>
      </c>
      <c r="Q858" s="17" t="s">
        <v>3842</v>
      </c>
      <c r="R858" s="17" t="s">
        <v>3843</v>
      </c>
      <c r="S858" s="17" t="s">
        <v>3844</v>
      </c>
      <c r="T858" s="17" t="s">
        <v>268</v>
      </c>
      <c r="U858" s="17" t="s">
        <v>488</v>
      </c>
      <c r="V858" s="8" t="n">
        <v>78</v>
      </c>
      <c r="W858" s="8" t="n">
        <v>29</v>
      </c>
      <c r="X858" s="8" t="n">
        <v>32</v>
      </c>
      <c r="Y858" s="8" t="n">
        <v>13</v>
      </c>
      <c r="Z858" s="8" t="n">
        <v>61</v>
      </c>
      <c r="AA858" s="8" t="n">
        <v>2</v>
      </c>
      <c r="AB858" s="8" t="n">
        <v>3</v>
      </c>
      <c r="AC858" s="18" t="n">
        <f aca="false">Z858/V858</f>
        <v>0.782051282051282</v>
      </c>
      <c r="AD858" s="19" t="n">
        <f aca="false">IF(FZ858&gt;V858,Z858-V858*(GC858-Z858)/(FZ858-V858),0)</f>
        <v>18.7042253521127</v>
      </c>
      <c r="AE858" s="19" t="n">
        <v>24.303</v>
      </c>
      <c r="AF858" s="8" t="n">
        <v>20</v>
      </c>
      <c r="AG858" s="8" t="n">
        <v>-10.2</v>
      </c>
      <c r="AH858" s="8" t="n">
        <v>36</v>
      </c>
      <c r="AI858" s="8" t="n">
        <v>1877</v>
      </c>
      <c r="AJ858" s="8" t="n">
        <v>83062</v>
      </c>
      <c r="AK858" s="19" t="n">
        <v>1384.3666666667</v>
      </c>
      <c r="AL858" s="8" t="n">
        <v>1384.35</v>
      </c>
      <c r="AM858" s="8" t="n">
        <v>1384</v>
      </c>
      <c r="AN858" s="18" t="n">
        <f aca="false">AJ858/60/V858</f>
        <v>17.7482905982906</v>
      </c>
      <c r="AO858" s="8" t="n">
        <v>29.25</v>
      </c>
      <c r="AP858" s="12" t="n">
        <f aca="false">IF(EF858&gt;0,Z858/EF858,0)</f>
        <v>0.616161616161616</v>
      </c>
      <c r="AQ858" s="8" t="n">
        <v>425</v>
      </c>
      <c r="AR858" s="8" t="n">
        <v>425</v>
      </c>
      <c r="AS858" s="8" t="n">
        <v>425</v>
      </c>
      <c r="AT858" s="8" t="n">
        <v>345</v>
      </c>
      <c r="AU858" s="8" t="n">
        <v>345</v>
      </c>
      <c r="AV858" s="8" t="n">
        <v>247</v>
      </c>
      <c r="AW858" s="8" t="n">
        <v>219</v>
      </c>
      <c r="AX858" s="8" t="n">
        <v>103</v>
      </c>
      <c r="AY858" s="8" t="n">
        <v>20</v>
      </c>
      <c r="AZ858" s="8" t="n">
        <v>20</v>
      </c>
      <c r="BA858" s="8" t="n">
        <f aca="false">AY858+AZ858</f>
        <v>40</v>
      </c>
      <c r="BB858" s="8" t="n">
        <v>27.64</v>
      </c>
      <c r="BC858" s="8" t="n">
        <v>32.5951</v>
      </c>
      <c r="BD858" s="19" t="n">
        <v>216.7</v>
      </c>
      <c r="BE858" s="19" t="n">
        <v>9.39202041848235</v>
      </c>
      <c r="BF858" s="19" t="n">
        <f aca="false">AQ858+BD858</f>
        <v>641.7</v>
      </c>
      <c r="BG858" s="19" t="n">
        <f aca="false">IF(AL858&gt;0,BF858/AL858*60,0)</f>
        <v>27.8123306967169</v>
      </c>
      <c r="BH858" s="8" t="n">
        <v>578</v>
      </c>
      <c r="BI858" s="8" t="n">
        <v>494</v>
      </c>
      <c r="BJ858" s="8" t="n">
        <v>425</v>
      </c>
      <c r="BK858" s="12" t="n">
        <f aca="false">BH858/(BH858+BJ858)</f>
        <v>0.576271186440678</v>
      </c>
      <c r="BL858" s="8" t="n">
        <v>30</v>
      </c>
      <c r="BM858" s="8" t="n">
        <v>30</v>
      </c>
      <c r="BN858" s="8" t="n">
        <v>122</v>
      </c>
      <c r="BO858" s="8" t="n">
        <f aca="false">BM858-BN858</f>
        <v>-92</v>
      </c>
      <c r="BP858" s="8" t="n">
        <v>98</v>
      </c>
      <c r="BQ858" s="8" t="n">
        <v>35</v>
      </c>
      <c r="BR858" s="8" t="n">
        <v>31</v>
      </c>
      <c r="BS858" s="8" t="n">
        <v>52</v>
      </c>
      <c r="BT858" s="12" t="n">
        <f aca="false">BS858/(EA858+BS858)</f>
        <v>0.0488721804511278</v>
      </c>
      <c r="BU858" s="8" t="n">
        <v>11</v>
      </c>
      <c r="BV858" s="8" t="n">
        <v>22</v>
      </c>
      <c r="BW858" s="12" t="n">
        <f aca="false">IF(BU858+BV858&gt;0,BU858/(BU858+BV858),0)</f>
        <v>0.333333333333333</v>
      </c>
      <c r="BX858" s="8" t="n">
        <v>5</v>
      </c>
      <c r="BY858" s="8" t="n">
        <v>10</v>
      </c>
      <c r="BZ858" s="8" t="n">
        <v>3</v>
      </c>
      <c r="CA858" s="8" t="n">
        <v>8</v>
      </c>
      <c r="CB858" s="8" t="n">
        <v>3</v>
      </c>
      <c r="CC858" s="8" t="n">
        <v>4</v>
      </c>
      <c r="CD858" s="8" t="n">
        <v>1</v>
      </c>
      <c r="CE858" s="8" t="n">
        <v>8</v>
      </c>
      <c r="CF858" s="8" t="n">
        <v>5</v>
      </c>
      <c r="CG858" s="8" t="n">
        <v>5</v>
      </c>
      <c r="CH858" s="8" t="n">
        <v>7</v>
      </c>
      <c r="CI858" s="8" t="n">
        <v>12</v>
      </c>
      <c r="CJ858" s="8" t="n">
        <v>0</v>
      </c>
      <c r="CK858" s="8" t="n">
        <v>1</v>
      </c>
      <c r="CL858" s="8" t="n">
        <v>0</v>
      </c>
      <c r="CM858" s="8" t="n">
        <v>6</v>
      </c>
      <c r="CN858" s="8" t="n">
        <v>2</v>
      </c>
      <c r="CO858" s="8" t="n">
        <v>0</v>
      </c>
      <c r="CP858" s="8" t="n">
        <v>0</v>
      </c>
      <c r="CQ858" s="8" t="n">
        <v>3</v>
      </c>
      <c r="CR858" s="8" t="n">
        <v>1</v>
      </c>
      <c r="CS858" s="8" t="n">
        <v>3</v>
      </c>
      <c r="CT858" s="8" t="n">
        <v>2</v>
      </c>
      <c r="CU858" s="8" t="n">
        <v>1</v>
      </c>
      <c r="CV858" s="8" t="n">
        <v>0</v>
      </c>
      <c r="CW858" s="8" t="n">
        <v>19</v>
      </c>
      <c r="CX858" s="8" t="n">
        <v>1</v>
      </c>
      <c r="CY858" s="8" t="n">
        <v>8</v>
      </c>
      <c r="CZ858" s="8" t="n">
        <v>10</v>
      </c>
      <c r="DA858" s="8" t="n">
        <v>79</v>
      </c>
      <c r="DB858" s="8" t="n">
        <v>19</v>
      </c>
      <c r="DC858" s="8" t="n">
        <v>3</v>
      </c>
      <c r="DD858" s="8" t="n">
        <v>59</v>
      </c>
      <c r="DE858" s="8" t="n">
        <v>24</v>
      </c>
      <c r="DF858" s="8" t="n">
        <v>15</v>
      </c>
      <c r="DG858" s="8" t="n">
        <v>0</v>
      </c>
      <c r="DH858" s="8" t="n">
        <v>127</v>
      </c>
      <c r="DI858" s="8" t="n">
        <v>18</v>
      </c>
      <c r="DJ858" s="8" t="n">
        <v>21</v>
      </c>
      <c r="DK858" s="8" t="n">
        <v>18</v>
      </c>
      <c r="DL858" s="8" t="n">
        <v>18</v>
      </c>
      <c r="DM858" s="8" t="n">
        <v>0</v>
      </c>
      <c r="DN858" s="8" t="n">
        <v>20</v>
      </c>
      <c r="DO858" s="8" t="n">
        <v>20</v>
      </c>
      <c r="DP858" s="8" t="n">
        <v>0</v>
      </c>
      <c r="DQ858" s="8" t="n">
        <f aca="false">DJ858-DI858</f>
        <v>3</v>
      </c>
      <c r="DR858" s="19" t="n">
        <v>1.033</v>
      </c>
      <c r="DS858" s="8" t="n">
        <v>18</v>
      </c>
      <c r="DT858" s="8" t="n">
        <v>0</v>
      </c>
      <c r="DU858" s="8" t="n">
        <v>0</v>
      </c>
      <c r="DV858" s="8" t="n">
        <v>0</v>
      </c>
      <c r="DW858" s="8" t="n">
        <v>0</v>
      </c>
      <c r="DX858" s="8" t="n">
        <v>1537</v>
      </c>
      <c r="DY858" s="8" t="n">
        <v>1321</v>
      </c>
      <c r="DZ858" s="8" t="n">
        <v>1153</v>
      </c>
      <c r="EA858" s="8" t="n">
        <v>1012</v>
      </c>
      <c r="EB858" s="8" t="n">
        <v>818</v>
      </c>
      <c r="EC858" s="8" t="n">
        <v>737</v>
      </c>
      <c r="ED858" s="8" t="n">
        <v>79.02</v>
      </c>
      <c r="EE858" s="8" t="n">
        <v>70.82</v>
      </c>
      <c r="EF858" s="8" t="n">
        <v>99</v>
      </c>
      <c r="EG858" s="8" t="n">
        <v>58</v>
      </c>
      <c r="EH858" s="12" t="n">
        <f aca="false">EF858/EB858</f>
        <v>0.121026894865526</v>
      </c>
      <c r="EI858" s="20" t="n">
        <f aca="false">1-EG858/EC858</f>
        <v>0.921302578018996</v>
      </c>
      <c r="EJ858" s="21" t="n">
        <f aca="false">EH858+EI858</f>
        <v>1.04232947288452</v>
      </c>
      <c r="EK858" s="8" t="n">
        <v>1538</v>
      </c>
      <c r="EL858" s="8" t="n">
        <v>1323</v>
      </c>
      <c r="EM858" s="8" t="n">
        <v>1154</v>
      </c>
      <c r="EN858" s="8" t="n">
        <v>1014</v>
      </c>
      <c r="EO858" s="8" t="n">
        <v>819</v>
      </c>
      <c r="EP858" s="8" t="n">
        <v>739</v>
      </c>
      <c r="EQ858" s="8" t="n">
        <v>99</v>
      </c>
      <c r="ER858" s="8" t="n">
        <v>59</v>
      </c>
      <c r="ES858" s="8" t="n">
        <v>699</v>
      </c>
      <c r="ET858" s="8" t="n">
        <v>688</v>
      </c>
      <c r="EU858" s="8" t="n">
        <v>261</v>
      </c>
      <c r="EV858" s="8" t="n">
        <v>287</v>
      </c>
      <c r="EW858" s="8" t="n">
        <v>49</v>
      </c>
      <c r="EX858" s="8" t="n">
        <v>30</v>
      </c>
      <c r="EY858" s="8" t="n">
        <v>109</v>
      </c>
      <c r="EZ858" s="8" t="n">
        <v>95</v>
      </c>
      <c r="FA858" s="8" t="n">
        <v>5.5</v>
      </c>
      <c r="FB858" s="8" t="n">
        <v>2.1</v>
      </c>
      <c r="FC858" s="8" t="n">
        <v>7.6</v>
      </c>
      <c r="FD858" s="19" t="n">
        <v>66.81</v>
      </c>
      <c r="FE858" s="18" t="n">
        <f aca="false">FD858/V858</f>
        <v>0.856538461538462</v>
      </c>
      <c r="FF858" s="8" t="n">
        <v>8.1576</v>
      </c>
      <c r="FG858" s="8" t="n">
        <v>0.93</v>
      </c>
      <c r="FH858" s="8" t="n">
        <v>-0.75</v>
      </c>
      <c r="FI858" s="8" t="n">
        <v>0.18</v>
      </c>
      <c r="FJ858" s="8" t="n">
        <v>3</v>
      </c>
      <c r="FK858" s="8" t="n">
        <v>0</v>
      </c>
      <c r="FL858" s="8" t="n">
        <v>0</v>
      </c>
      <c r="FM858" s="8" t="n">
        <f aca="false">BL858+BS858+AH858+DT858</f>
        <v>118</v>
      </c>
      <c r="FN858" s="19" t="n">
        <f aca="false">IF(DS858&gt;0,(BL858+BR858)/DS858,0)</f>
        <v>3.38888888888889</v>
      </c>
      <c r="FO858" s="12" t="n">
        <v>0.1314102564</v>
      </c>
      <c r="FP858" s="19" t="n">
        <f aca="false">Z858-AH858/10</f>
        <v>57.4</v>
      </c>
      <c r="FQ858" s="19" t="n">
        <f aca="false">Z858+DR858/5</f>
        <v>61.2066</v>
      </c>
      <c r="FR858" s="19" t="n">
        <f aca="false">(DX858+DY858)/AL858*60</f>
        <v>123.870408494962</v>
      </c>
      <c r="FS858" s="8" t="n">
        <v>4</v>
      </c>
      <c r="FT858" s="17" t="s">
        <v>307</v>
      </c>
      <c r="FU858" s="8" t="n">
        <v>195</v>
      </c>
      <c r="FV858" s="17" t="s">
        <v>412</v>
      </c>
      <c r="FW858" s="17" t="s">
        <v>280</v>
      </c>
      <c r="FX858" s="23" t="n">
        <v>4250000</v>
      </c>
      <c r="FY858" s="23" t="n">
        <v>4250000</v>
      </c>
      <c r="FZ858" s="8" t="n">
        <v>220</v>
      </c>
      <c r="GA858" s="8" t="n">
        <v>68</v>
      </c>
      <c r="GB858" s="8" t="n">
        <v>70</v>
      </c>
      <c r="GC858" s="8" t="n">
        <v>138</v>
      </c>
      <c r="GD858" s="8" t="n">
        <v>28</v>
      </c>
      <c r="GE858" s="8" t="n">
        <v>99</v>
      </c>
      <c r="GF858" s="8" t="n">
        <v>641</v>
      </c>
      <c r="GG858" s="8" t="n">
        <v>3513</v>
      </c>
      <c r="GH858" s="8" t="n">
        <v>12.7</v>
      </c>
      <c r="GI858" s="8" t="n">
        <v>4.7</v>
      </c>
      <c r="GJ858" s="8" t="n">
        <v>17.4</v>
      </c>
      <c r="GK858" s="8" t="n">
        <f aca="false">Z858-AH858/10</f>
        <v>57.4</v>
      </c>
      <c r="GL858" s="22"/>
      <c r="GM858" s="22"/>
      <c r="GN858" s="22"/>
      <c r="GO858" s="22"/>
      <c r="GP858" s="22"/>
    </row>
    <row r="859" customFormat="false" ht="13.65" hidden="false" customHeight="true" outlineLevel="0" collapsed="false">
      <c r="A859" s="16" t="n">
        <v>35367</v>
      </c>
      <c r="B859" s="17" t="s">
        <v>1537</v>
      </c>
      <c r="C859" s="17" t="s">
        <v>272</v>
      </c>
      <c r="D859" s="17" t="s">
        <v>262</v>
      </c>
      <c r="E859" s="17" t="s">
        <v>262</v>
      </c>
      <c r="F859" s="8" t="n">
        <v>72</v>
      </c>
      <c r="G859" s="8" t="n">
        <v>203</v>
      </c>
      <c r="H859" s="8" t="n">
        <v>2015</v>
      </c>
      <c r="I859" s="8" t="n">
        <v>2</v>
      </c>
      <c r="J859" s="8" t="n">
        <v>56</v>
      </c>
      <c r="K859" s="17" t="s">
        <v>263</v>
      </c>
      <c r="L859" s="8" t="n">
        <v>2017</v>
      </c>
      <c r="M859" s="8" t="n">
        <v>21</v>
      </c>
      <c r="N859" s="8" t="n">
        <v>1</v>
      </c>
      <c r="O859" s="8" t="n">
        <v>8478407</v>
      </c>
      <c r="P859" s="17" t="s">
        <v>3845</v>
      </c>
      <c r="Q859" s="17" t="s">
        <v>3846</v>
      </c>
      <c r="R859" s="17" t="s">
        <v>3847</v>
      </c>
      <c r="S859" s="17" t="s">
        <v>3848</v>
      </c>
      <c r="T859" s="17" t="s">
        <v>278</v>
      </c>
      <c r="U859" s="17" t="s">
        <v>432</v>
      </c>
      <c r="V859" s="8" t="n">
        <v>75</v>
      </c>
      <c r="W859" s="8" t="n">
        <v>5</v>
      </c>
      <c r="X859" s="8" t="n">
        <v>19</v>
      </c>
      <c r="Y859" s="8" t="n">
        <v>6</v>
      </c>
      <c r="Z859" s="8" t="n">
        <v>24</v>
      </c>
      <c r="AA859" s="8" t="n">
        <v>11</v>
      </c>
      <c r="AB859" s="8" t="n">
        <v>46</v>
      </c>
      <c r="AC859" s="18" t="n">
        <f aca="false">Z859/V859</f>
        <v>0.32</v>
      </c>
      <c r="AD859" s="19" t="n">
        <f aca="false">IF(FZ859&gt;V859,Z859-V859*(GC859-Z859)/(FZ859-V859),0)</f>
        <v>0</v>
      </c>
      <c r="AE859" s="19" t="n">
        <v>7.974</v>
      </c>
      <c r="AF859" s="8" t="n">
        <v>1</v>
      </c>
      <c r="AG859" s="8" t="n">
        <v>6.5</v>
      </c>
      <c r="AH859" s="8" t="n">
        <v>20</v>
      </c>
      <c r="AI859" s="8" t="n">
        <v>1654</v>
      </c>
      <c r="AJ859" s="8" t="n">
        <v>77539</v>
      </c>
      <c r="AK859" s="19" t="n">
        <v>1292.3166666667</v>
      </c>
      <c r="AL859" s="8" t="n">
        <v>1292.32</v>
      </c>
      <c r="AM859" s="8" t="n">
        <v>1292</v>
      </c>
      <c r="AN859" s="18" t="n">
        <f aca="false">AJ859/60/V859</f>
        <v>17.2308888888889</v>
      </c>
      <c r="AO859" s="8" t="n">
        <v>28.74</v>
      </c>
      <c r="AP859" s="12" t="n">
        <f aca="false">IF(EF859&gt;0,Z859/EF859,0)</f>
        <v>0.363636363636364</v>
      </c>
      <c r="AQ859" s="8" t="n">
        <v>284</v>
      </c>
      <c r="AR859" s="8" t="n">
        <v>284</v>
      </c>
      <c r="AS859" s="8" t="n">
        <v>284</v>
      </c>
      <c r="AT859" s="8" t="n">
        <v>176</v>
      </c>
      <c r="AU859" s="8" t="n">
        <v>176</v>
      </c>
      <c r="AV859" s="8" t="n">
        <v>138</v>
      </c>
      <c r="AW859" s="8" t="n">
        <v>89</v>
      </c>
      <c r="AX859" s="8" t="n">
        <v>9</v>
      </c>
      <c r="AY859" s="8" t="n">
        <v>5</v>
      </c>
      <c r="AZ859" s="8" t="n">
        <v>17</v>
      </c>
      <c r="BA859" s="8" t="n">
        <f aca="false">AY859+AZ859</f>
        <v>22</v>
      </c>
      <c r="BB859" s="8" t="n">
        <v>5.58</v>
      </c>
      <c r="BC859" s="8" t="n">
        <v>49.0217</v>
      </c>
      <c r="BD859" s="19" t="n">
        <v>126</v>
      </c>
      <c r="BE859" s="19" t="n">
        <v>5.84995937528197</v>
      </c>
      <c r="BF859" s="19" t="n">
        <f aca="false">AQ859+BD859</f>
        <v>410</v>
      </c>
      <c r="BG859" s="19" t="n">
        <f aca="false">IF(AL859&gt;0,BF859/AL859*60,0)</f>
        <v>19.0355329949239</v>
      </c>
      <c r="BH859" s="8" t="n">
        <v>536</v>
      </c>
      <c r="BI859" s="8" t="n">
        <v>362</v>
      </c>
      <c r="BJ859" s="8" t="n">
        <v>282</v>
      </c>
      <c r="BK859" s="12" t="n">
        <f aca="false">BH859/(BH859+BJ859)</f>
        <v>0.655256723716381</v>
      </c>
      <c r="BL859" s="8" t="n">
        <v>29</v>
      </c>
      <c r="BM859" s="8" t="n">
        <v>29</v>
      </c>
      <c r="BN859" s="8" t="n">
        <v>93</v>
      </c>
      <c r="BO859" s="8" t="n">
        <f aca="false">BM859-BN859</f>
        <v>-64</v>
      </c>
      <c r="BP859" s="8" t="n">
        <v>38</v>
      </c>
      <c r="BQ859" s="8" t="n">
        <v>38</v>
      </c>
      <c r="BR859" s="8" t="n">
        <v>29</v>
      </c>
      <c r="BS859" s="8" t="n">
        <v>59</v>
      </c>
      <c r="BT859" s="12" t="n">
        <f aca="false">BS859/(EA859+BS859)</f>
        <v>0.0710843373493976</v>
      </c>
      <c r="BU859" s="8" t="n">
        <v>1</v>
      </c>
      <c r="BV859" s="8" t="n">
        <v>0</v>
      </c>
      <c r="BW859" s="12" t="n">
        <f aca="false">IF(BU859+BV859&gt;0,BU859/(BU859+BV859),0)</f>
        <v>1</v>
      </c>
      <c r="BX859" s="8" t="n">
        <v>1</v>
      </c>
      <c r="BY859" s="8" t="n">
        <v>0</v>
      </c>
      <c r="BZ859" s="8" t="n">
        <v>0</v>
      </c>
      <c r="CA859" s="8" t="n">
        <v>0</v>
      </c>
      <c r="CB859" s="8" t="n">
        <v>0</v>
      </c>
      <c r="CC859" s="8" t="n">
        <v>0</v>
      </c>
      <c r="CD859" s="8" t="n">
        <v>0</v>
      </c>
      <c r="CE859" s="8" t="n">
        <v>0</v>
      </c>
      <c r="CF859" s="8" t="n">
        <v>0</v>
      </c>
      <c r="CG859" s="8" t="n">
        <v>0</v>
      </c>
      <c r="CH859" s="8" t="n">
        <v>1</v>
      </c>
      <c r="CI859" s="8" t="n">
        <v>0</v>
      </c>
      <c r="CJ859" s="8" t="n">
        <v>0</v>
      </c>
      <c r="CK859" s="8" t="n">
        <v>1</v>
      </c>
      <c r="CL859" s="8" t="n">
        <v>0</v>
      </c>
      <c r="CM859" s="8" t="n">
        <v>1</v>
      </c>
      <c r="CN859" s="8" t="n">
        <v>0</v>
      </c>
      <c r="CO859" s="8" t="n">
        <v>0</v>
      </c>
      <c r="CP859" s="8" t="n">
        <v>0</v>
      </c>
      <c r="CQ859" s="8" t="n">
        <v>0</v>
      </c>
      <c r="CR859" s="8" t="n">
        <v>0</v>
      </c>
      <c r="CS859" s="8" t="n">
        <v>1</v>
      </c>
      <c r="CT859" s="8" t="n">
        <v>2</v>
      </c>
      <c r="CU859" s="8" t="n">
        <v>0</v>
      </c>
      <c r="CV859" s="8" t="n">
        <v>0</v>
      </c>
      <c r="CW859" s="8" t="n">
        <v>2</v>
      </c>
      <c r="CX859" s="8" t="n">
        <v>0</v>
      </c>
      <c r="CY859" s="8" t="n">
        <v>1</v>
      </c>
      <c r="CZ859" s="8" t="n">
        <v>0</v>
      </c>
      <c r="DA859" s="8" t="n">
        <v>37</v>
      </c>
      <c r="DB859" s="8" t="n">
        <v>1</v>
      </c>
      <c r="DC859" s="8" t="n">
        <v>0</v>
      </c>
      <c r="DD859" s="8" t="n">
        <v>40</v>
      </c>
      <c r="DE859" s="8" t="n">
        <v>16</v>
      </c>
      <c r="DF859" s="8" t="n">
        <v>0</v>
      </c>
      <c r="DG859" s="8" t="n">
        <v>0</v>
      </c>
      <c r="DH859" s="8" t="n">
        <v>81</v>
      </c>
      <c r="DI859" s="8" t="n">
        <v>10</v>
      </c>
      <c r="DJ859" s="8" t="n">
        <v>8</v>
      </c>
      <c r="DK859" s="8" t="n">
        <v>10</v>
      </c>
      <c r="DL859" s="8" t="n">
        <v>10</v>
      </c>
      <c r="DM859" s="8" t="n">
        <v>0</v>
      </c>
      <c r="DN859" s="8" t="n">
        <v>7</v>
      </c>
      <c r="DO859" s="8" t="n">
        <v>7</v>
      </c>
      <c r="DP859" s="8" t="n">
        <v>0</v>
      </c>
      <c r="DQ859" s="8" t="n">
        <f aca="false">DJ859-DI859</f>
        <v>-2</v>
      </c>
      <c r="DR859" s="19" t="n">
        <v>3.899</v>
      </c>
      <c r="DS859" s="8" t="n">
        <v>10</v>
      </c>
      <c r="DT859" s="8" t="n">
        <v>0</v>
      </c>
      <c r="DU859" s="8" t="n">
        <v>0</v>
      </c>
      <c r="DV859" s="8" t="n">
        <v>0</v>
      </c>
      <c r="DW859" s="8" t="n">
        <v>0</v>
      </c>
      <c r="DX859" s="8" t="n">
        <v>1452</v>
      </c>
      <c r="DY859" s="8" t="n">
        <v>1048</v>
      </c>
      <c r="DZ859" s="8" t="n">
        <v>1042</v>
      </c>
      <c r="EA859" s="8" t="n">
        <v>771</v>
      </c>
      <c r="EB859" s="8" t="n">
        <v>786</v>
      </c>
      <c r="EC859" s="8" t="n">
        <v>587</v>
      </c>
      <c r="ED859" s="8" t="n">
        <v>58.21</v>
      </c>
      <c r="EE859" s="8" t="n">
        <v>45.54</v>
      </c>
      <c r="EF859" s="8" t="n">
        <v>66</v>
      </c>
      <c r="EG859" s="8" t="n">
        <v>51</v>
      </c>
      <c r="EH859" s="12" t="n">
        <f aca="false">EF859/EB859</f>
        <v>0.083969465648855</v>
      </c>
      <c r="EI859" s="20" t="n">
        <f aca="false">1-EG859/EC859</f>
        <v>0.913117546848381</v>
      </c>
      <c r="EJ859" s="21" t="n">
        <f aca="false">EH859+EI859</f>
        <v>0.997087012497236</v>
      </c>
      <c r="EK859" s="8" t="n">
        <v>1455</v>
      </c>
      <c r="EL859" s="8" t="n">
        <v>1048</v>
      </c>
      <c r="EM859" s="8" t="n">
        <v>1044</v>
      </c>
      <c r="EN859" s="8" t="n">
        <v>771</v>
      </c>
      <c r="EO859" s="8" t="n">
        <v>788</v>
      </c>
      <c r="EP859" s="8" t="n">
        <v>587</v>
      </c>
      <c r="EQ859" s="8" t="n">
        <v>66</v>
      </c>
      <c r="ER859" s="8" t="n">
        <v>51</v>
      </c>
      <c r="ES859" s="8" t="n">
        <v>693</v>
      </c>
      <c r="ET859" s="8" t="n">
        <v>492</v>
      </c>
      <c r="EU859" s="8" t="n">
        <v>220</v>
      </c>
      <c r="EV859" s="8" t="n">
        <v>188</v>
      </c>
      <c r="EW859" s="8" t="n">
        <v>29</v>
      </c>
      <c r="EX859" s="8" t="n">
        <v>29</v>
      </c>
      <c r="EY859" s="8" t="n">
        <v>71</v>
      </c>
      <c r="EZ859" s="8" t="n">
        <v>71</v>
      </c>
      <c r="FA859" s="8" t="n">
        <v>1.3</v>
      </c>
      <c r="FB859" s="8" t="n">
        <v>3.1</v>
      </c>
      <c r="FC859" s="8" t="n">
        <v>4.4</v>
      </c>
      <c r="FD859" s="19" t="n">
        <v>35.66</v>
      </c>
      <c r="FE859" s="18" t="n">
        <f aca="false">FD859/V859</f>
        <v>0.475466666666667</v>
      </c>
      <c r="FF859" s="8" t="n">
        <v>1.6388</v>
      </c>
      <c r="FG859" s="8" t="n">
        <v>0.06</v>
      </c>
      <c r="FH859" s="8" t="n">
        <v>0.04</v>
      </c>
      <c r="FI859" s="8" t="n">
        <v>0.11</v>
      </c>
      <c r="FJ859" s="22"/>
      <c r="FK859" s="22"/>
      <c r="FL859" s="22"/>
      <c r="FM859" s="8" t="n">
        <f aca="false">BL859+BS859+AH859+DT859</f>
        <v>108</v>
      </c>
      <c r="FN859" s="19" t="n">
        <f aca="false">IF(DS859&gt;0,(BL859+BR859)/DS859,0)</f>
        <v>5.8</v>
      </c>
      <c r="FO859" s="12" t="n">
        <v>0.0250764526</v>
      </c>
      <c r="FP859" s="19" t="n">
        <f aca="false">Z859-AH859/10</f>
        <v>22</v>
      </c>
      <c r="FQ859" s="19" t="n">
        <f aca="false">Z859+DR859/5</f>
        <v>24.7798</v>
      </c>
      <c r="FR859" s="19" t="n">
        <f aca="false">(DX859+DY859)/AL859*60</f>
        <v>116.07032313978</v>
      </c>
      <c r="FS859" s="8" t="n">
        <v>4</v>
      </c>
      <c r="FT859" s="17" t="s">
        <v>352</v>
      </c>
      <c r="FU859" s="8" t="n">
        <v>43</v>
      </c>
      <c r="FV859" s="22"/>
      <c r="FW859" s="17" t="s">
        <v>270</v>
      </c>
      <c r="FX859" s="23" t="n">
        <v>742500</v>
      </c>
      <c r="FY859" s="23" t="n">
        <v>722500</v>
      </c>
      <c r="FZ859" s="8" t="n">
        <v>75</v>
      </c>
      <c r="GA859" s="8" t="n">
        <v>5</v>
      </c>
      <c r="GB859" s="8" t="n">
        <v>19</v>
      </c>
      <c r="GC859" s="8" t="n">
        <v>24</v>
      </c>
      <c r="GD859" s="8" t="n">
        <v>1</v>
      </c>
      <c r="GE859" s="8" t="n">
        <v>20</v>
      </c>
      <c r="GF859" s="8" t="n">
        <v>138</v>
      </c>
      <c r="GG859" s="8" t="n">
        <v>1292</v>
      </c>
      <c r="GH859" s="8" t="n">
        <v>1.3</v>
      </c>
      <c r="GI859" s="8" t="n">
        <v>3.1</v>
      </c>
      <c r="GJ859" s="8" t="n">
        <v>4.4</v>
      </c>
      <c r="GK859" s="8" t="n">
        <f aca="false">Z859-AH859/10</f>
        <v>22</v>
      </c>
      <c r="GL859" s="22"/>
      <c r="GM859" s="22"/>
      <c r="GN859" s="22"/>
      <c r="GO859" s="22"/>
      <c r="GP859" s="22"/>
    </row>
    <row r="860" customFormat="false" ht="13.65" hidden="false" customHeight="true" outlineLevel="0" collapsed="false">
      <c r="A860" s="16" t="n">
        <v>34161</v>
      </c>
      <c r="B860" s="17" t="s">
        <v>818</v>
      </c>
      <c r="C860" s="17" t="s">
        <v>55</v>
      </c>
      <c r="D860" s="17" t="s">
        <v>283</v>
      </c>
      <c r="E860" s="17" t="s">
        <v>283</v>
      </c>
      <c r="F860" s="8" t="n">
        <v>70</v>
      </c>
      <c r="G860" s="8" t="n">
        <v>182</v>
      </c>
      <c r="H860" s="8" t="n">
        <v>2011</v>
      </c>
      <c r="I860" s="8" t="n">
        <v>3</v>
      </c>
      <c r="J860" s="8" t="n">
        <v>64</v>
      </c>
      <c r="K860" s="17" t="s">
        <v>273</v>
      </c>
      <c r="L860" s="8" t="n">
        <v>2013</v>
      </c>
      <c r="M860" s="8" t="n">
        <v>24</v>
      </c>
      <c r="N860" s="8" t="n">
        <v>5</v>
      </c>
      <c r="O860" s="8" t="n">
        <v>8476389</v>
      </c>
      <c r="P860" s="17" t="s">
        <v>3849</v>
      </c>
      <c r="Q860" s="17" t="s">
        <v>3850</v>
      </c>
      <c r="R860" s="17" t="s">
        <v>3851</v>
      </c>
      <c r="S860" s="17" t="s">
        <v>3852</v>
      </c>
      <c r="T860" s="17" t="s">
        <v>313</v>
      </c>
      <c r="U860" s="17" t="s">
        <v>279</v>
      </c>
      <c r="V860" s="8" t="n">
        <v>82</v>
      </c>
      <c r="W860" s="8" t="n">
        <v>31</v>
      </c>
      <c r="X860" s="8" t="n">
        <v>44</v>
      </c>
      <c r="Y860" s="8" t="n">
        <v>22</v>
      </c>
      <c r="Z860" s="8" t="n">
        <v>75</v>
      </c>
      <c r="AA860" s="8" t="n">
        <v>2</v>
      </c>
      <c r="AB860" s="8" t="n">
        <v>3</v>
      </c>
      <c r="AC860" s="18" t="n">
        <f aca="false">Z860/V860</f>
        <v>0.914634146341463</v>
      </c>
      <c r="AD860" s="19" t="n">
        <f aca="false">IF(FZ860&gt;V860,Z860-V860*(GC860-Z860)/(FZ860-V860),0)</f>
        <v>25.7280701754386</v>
      </c>
      <c r="AE860" s="19" t="n">
        <v>28.303</v>
      </c>
      <c r="AF860" s="8" t="n">
        <v>-9</v>
      </c>
      <c r="AG860" s="8" t="n">
        <v>-5.3</v>
      </c>
      <c r="AH860" s="8" t="n">
        <v>54</v>
      </c>
      <c r="AI860" s="8" t="n">
        <v>2168</v>
      </c>
      <c r="AJ860" s="8" t="n">
        <v>105112</v>
      </c>
      <c r="AK860" s="19" t="n">
        <v>1751.8666666667</v>
      </c>
      <c r="AL860" s="8" t="n">
        <v>1751.33</v>
      </c>
      <c r="AM860" s="8" t="n">
        <v>1752</v>
      </c>
      <c r="AN860" s="18" t="n">
        <f aca="false">AJ860/60/V860</f>
        <v>21.3642276422764</v>
      </c>
      <c r="AO860" s="8" t="n">
        <v>35.28</v>
      </c>
      <c r="AP860" s="12" t="n">
        <f aca="false">IF(EF860&gt;0,Z860/EF860,0)</f>
        <v>0.721153846153846</v>
      </c>
      <c r="AQ860" s="8" t="n">
        <v>493</v>
      </c>
      <c r="AR860" s="8" t="n">
        <v>494</v>
      </c>
      <c r="AS860" s="8" t="n">
        <v>494</v>
      </c>
      <c r="AT860" s="8" t="n">
        <v>410</v>
      </c>
      <c r="AU860" s="8" t="n">
        <v>410</v>
      </c>
      <c r="AV860" s="8" t="n">
        <v>287</v>
      </c>
      <c r="AW860" s="8" t="n">
        <v>261</v>
      </c>
      <c r="AX860" s="8" t="n">
        <v>88</v>
      </c>
      <c r="AY860" s="8" t="n">
        <v>17</v>
      </c>
      <c r="AZ860" s="8" t="n">
        <v>24</v>
      </c>
      <c r="BA860" s="8" t="n">
        <f aca="false">AY860+AZ860</f>
        <v>41</v>
      </c>
      <c r="BB860" s="8" t="n">
        <v>30.41</v>
      </c>
      <c r="BC860" s="8" t="n">
        <v>27.8537</v>
      </c>
      <c r="BD860" s="19" t="n">
        <v>393.4</v>
      </c>
      <c r="BE860" s="19" t="n">
        <v>13.4736281299944</v>
      </c>
      <c r="BF860" s="19" t="n">
        <f aca="false">AQ860+BD860</f>
        <v>886.4</v>
      </c>
      <c r="BG860" s="19" t="n">
        <f aca="false">IF(AL860&gt;0,BF860/AL860*60,0)</f>
        <v>30.3677776318569</v>
      </c>
      <c r="BH860" s="8" t="n">
        <v>699</v>
      </c>
      <c r="BI860" s="8" t="n">
        <v>566</v>
      </c>
      <c r="BJ860" s="8" t="n">
        <v>730</v>
      </c>
      <c r="BK860" s="12" t="n">
        <f aca="false">BH860/(BH860+BJ860)</f>
        <v>0.489153254023793</v>
      </c>
      <c r="BL860" s="8" t="n">
        <v>145</v>
      </c>
      <c r="BM860" s="8" t="n">
        <v>145</v>
      </c>
      <c r="BN860" s="8" t="n">
        <v>108</v>
      </c>
      <c r="BO860" s="8" t="n">
        <f aca="false">BM860-BN860</f>
        <v>37</v>
      </c>
      <c r="BP860" s="8" t="n">
        <v>123</v>
      </c>
      <c r="BQ860" s="8" t="n">
        <v>84</v>
      </c>
      <c r="BR860" s="8" t="n">
        <v>65</v>
      </c>
      <c r="BS860" s="8" t="n">
        <v>55</v>
      </c>
      <c r="BT860" s="12" t="n">
        <f aca="false">BS860/(EA860+BS860)</f>
        <v>0.0385423966362999</v>
      </c>
      <c r="BU860" s="8" t="n">
        <v>853</v>
      </c>
      <c r="BV860" s="8" t="n">
        <v>724</v>
      </c>
      <c r="BW860" s="12" t="n">
        <f aca="false">IF(BU860+BV860&gt;0,BU860/(BU860+BV860),0)</f>
        <v>0.540900443880786</v>
      </c>
      <c r="BX860" s="8" t="n">
        <v>340</v>
      </c>
      <c r="BY860" s="8" t="n">
        <v>269</v>
      </c>
      <c r="BZ860" s="8" t="n">
        <v>247</v>
      </c>
      <c r="CA860" s="8" t="n">
        <v>244</v>
      </c>
      <c r="CB860" s="8" t="n">
        <v>266</v>
      </c>
      <c r="CC860" s="8" t="n">
        <v>211</v>
      </c>
      <c r="CD860" s="8" t="n">
        <v>207</v>
      </c>
      <c r="CE860" s="8" t="n">
        <v>188</v>
      </c>
      <c r="CF860" s="8" t="n">
        <v>341</v>
      </c>
      <c r="CG860" s="8" t="n">
        <v>285</v>
      </c>
      <c r="CH860" s="8" t="n">
        <v>548</v>
      </c>
      <c r="CI860" s="8" t="n">
        <v>439</v>
      </c>
      <c r="CJ860" s="8" t="n">
        <v>1</v>
      </c>
      <c r="CK860" s="8" t="n">
        <v>0</v>
      </c>
      <c r="CL860" s="8" t="n">
        <v>1</v>
      </c>
      <c r="CM860" s="8" t="n">
        <v>5</v>
      </c>
      <c r="CN860" s="8" t="n">
        <v>5</v>
      </c>
      <c r="CO860" s="8" t="n">
        <v>0</v>
      </c>
      <c r="CP860" s="8" t="n">
        <v>0</v>
      </c>
      <c r="CQ860" s="8" t="n">
        <v>3</v>
      </c>
      <c r="CR860" s="8" t="n">
        <v>0</v>
      </c>
      <c r="CS860" s="8" t="n">
        <v>3</v>
      </c>
      <c r="CT860" s="8" t="n">
        <v>5</v>
      </c>
      <c r="CU860" s="8" t="n">
        <v>5</v>
      </c>
      <c r="CV860" s="8" t="n">
        <v>0</v>
      </c>
      <c r="CW860" s="8" t="n">
        <v>15</v>
      </c>
      <c r="CX860" s="8" t="n">
        <v>2</v>
      </c>
      <c r="CY860" s="8" t="n">
        <v>7</v>
      </c>
      <c r="CZ860" s="8" t="n">
        <v>12</v>
      </c>
      <c r="DA860" s="8" t="n">
        <v>102</v>
      </c>
      <c r="DB860" s="8" t="n">
        <v>42</v>
      </c>
      <c r="DC860" s="8" t="n">
        <v>0</v>
      </c>
      <c r="DD860" s="8" t="n">
        <v>39</v>
      </c>
      <c r="DE860" s="8" t="n">
        <v>67</v>
      </c>
      <c r="DF860" s="8" t="n">
        <v>19</v>
      </c>
      <c r="DG860" s="8" t="n">
        <v>3</v>
      </c>
      <c r="DH860" s="8" t="n">
        <v>117</v>
      </c>
      <c r="DI860" s="8" t="n">
        <v>27</v>
      </c>
      <c r="DJ860" s="8" t="n">
        <v>35</v>
      </c>
      <c r="DK860" s="8" t="n">
        <v>27</v>
      </c>
      <c r="DL860" s="8" t="n">
        <v>27</v>
      </c>
      <c r="DM860" s="8" t="n">
        <v>0</v>
      </c>
      <c r="DN860" s="8" t="n">
        <v>32</v>
      </c>
      <c r="DO860" s="8" t="n">
        <v>32</v>
      </c>
      <c r="DP860" s="8" t="n">
        <v>0</v>
      </c>
      <c r="DQ860" s="8" t="n">
        <f aca="false">DJ860-DI860</f>
        <v>8</v>
      </c>
      <c r="DR860" s="19" t="n">
        <v>8.963</v>
      </c>
      <c r="DS860" s="8" t="n">
        <v>27</v>
      </c>
      <c r="DT860" s="8" t="n">
        <v>0</v>
      </c>
      <c r="DU860" s="8" t="n">
        <v>0</v>
      </c>
      <c r="DV860" s="8" t="n">
        <v>0</v>
      </c>
      <c r="DW860" s="8" t="n">
        <v>0</v>
      </c>
      <c r="DX860" s="8" t="n">
        <v>1976</v>
      </c>
      <c r="DY860" s="8" t="n">
        <v>1753</v>
      </c>
      <c r="DZ860" s="8" t="n">
        <v>1549</v>
      </c>
      <c r="EA860" s="8" t="n">
        <v>1372</v>
      </c>
      <c r="EB860" s="8" t="n">
        <v>1107</v>
      </c>
      <c r="EC860" s="8" t="n">
        <v>1028</v>
      </c>
      <c r="ED860" s="8" t="n">
        <v>112.08</v>
      </c>
      <c r="EE860" s="8" t="n">
        <v>96.76</v>
      </c>
      <c r="EF860" s="8" t="n">
        <v>104</v>
      </c>
      <c r="EG860" s="8" t="n">
        <v>95</v>
      </c>
      <c r="EH860" s="12" t="n">
        <f aca="false">EF860/EB860</f>
        <v>0.0939476061427281</v>
      </c>
      <c r="EI860" s="20" t="n">
        <f aca="false">1-EG860/EC860</f>
        <v>0.907587548638132</v>
      </c>
      <c r="EJ860" s="21" t="n">
        <f aca="false">EH860+EI860</f>
        <v>1.00153515478086</v>
      </c>
      <c r="EK860" s="8" t="n">
        <v>1978</v>
      </c>
      <c r="EL860" s="8" t="n">
        <v>1754</v>
      </c>
      <c r="EM860" s="8" t="n">
        <v>1549</v>
      </c>
      <c r="EN860" s="8" t="n">
        <v>1372</v>
      </c>
      <c r="EO860" s="8" t="n">
        <v>1107</v>
      </c>
      <c r="EP860" s="8" t="n">
        <v>1029</v>
      </c>
      <c r="EQ860" s="8" t="n">
        <v>104</v>
      </c>
      <c r="ER860" s="8" t="n">
        <v>96</v>
      </c>
      <c r="ES860" s="8" t="n">
        <v>998</v>
      </c>
      <c r="ET860" s="8" t="n">
        <v>899</v>
      </c>
      <c r="EU860" s="8" t="n">
        <v>346</v>
      </c>
      <c r="EV860" s="8" t="n">
        <v>348</v>
      </c>
      <c r="EW860" s="8" t="n">
        <v>60</v>
      </c>
      <c r="EX860" s="8" t="n">
        <v>54</v>
      </c>
      <c r="EY860" s="8" t="n">
        <v>112</v>
      </c>
      <c r="EZ860" s="8" t="n">
        <v>142</v>
      </c>
      <c r="FA860" s="8" t="n">
        <v>5.9</v>
      </c>
      <c r="FB860" s="8" t="n">
        <v>1.5</v>
      </c>
      <c r="FC860" s="8" t="n">
        <v>7.4</v>
      </c>
      <c r="FD860" s="19" t="n">
        <v>70.86</v>
      </c>
      <c r="FE860" s="18" t="n">
        <f aca="false">FD860/V860</f>
        <v>0.864146341463415</v>
      </c>
      <c r="FF860" s="8" t="n">
        <v>9.7794</v>
      </c>
      <c r="FG860" s="8" t="n">
        <v>1.96</v>
      </c>
      <c r="FH860" s="8" t="n">
        <v>-0.58</v>
      </c>
      <c r="FI860" s="8" t="n">
        <v>1.38</v>
      </c>
      <c r="FJ860" s="8" t="n">
        <v>6</v>
      </c>
      <c r="FK860" s="8" t="n">
        <v>2</v>
      </c>
      <c r="FL860" s="8" t="n">
        <v>2</v>
      </c>
      <c r="FM860" s="8" t="n">
        <f aca="false">BL860+BS860+AH860+DT860</f>
        <v>254</v>
      </c>
      <c r="FN860" s="19" t="n">
        <f aca="false">IF(DS860&gt;0,(BL860+BR860)/DS860,0)</f>
        <v>7.77777777777778</v>
      </c>
      <c r="FO860" s="12" t="n">
        <v>0.1448598131</v>
      </c>
      <c r="FP860" s="19" t="n">
        <f aca="false">Z860-AH860/10</f>
        <v>69.6</v>
      </c>
      <c r="FQ860" s="19" t="n">
        <f aca="false">Z860+DR860/5</f>
        <v>76.7926</v>
      </c>
      <c r="FR860" s="19" t="n">
        <f aca="false">(DX860+DY860)/AL860*60</f>
        <v>127.754335276618</v>
      </c>
      <c r="FS860" s="22"/>
      <c r="FT860" s="22"/>
      <c r="FU860" s="22"/>
      <c r="FV860" s="22"/>
      <c r="FW860" s="17" t="s">
        <v>280</v>
      </c>
      <c r="FX860" s="23" t="n">
        <v>4500000</v>
      </c>
      <c r="FY860" s="23" t="n">
        <v>4750000</v>
      </c>
      <c r="FZ860" s="8" t="n">
        <v>310</v>
      </c>
      <c r="GA860" s="8" t="n">
        <v>91</v>
      </c>
      <c r="GB860" s="8" t="n">
        <v>121</v>
      </c>
      <c r="GC860" s="8" t="n">
        <v>212</v>
      </c>
      <c r="GD860" s="8" t="n">
        <v>-9</v>
      </c>
      <c r="GE860" s="8" t="n">
        <v>171</v>
      </c>
      <c r="GF860" s="8" t="n">
        <v>818</v>
      </c>
      <c r="GG860" s="8" t="n">
        <v>5888</v>
      </c>
      <c r="GH860" s="8" t="n">
        <v>16.6</v>
      </c>
      <c r="GI860" s="8" t="n">
        <v>6.3</v>
      </c>
      <c r="GJ860" s="8" t="n">
        <v>22.9</v>
      </c>
      <c r="GK860" s="8" t="n">
        <f aca="false">Z860-AH860/10</f>
        <v>69.6</v>
      </c>
      <c r="GL860" s="22"/>
      <c r="GM860" s="22"/>
      <c r="GN860" s="22"/>
      <c r="GO860" s="22"/>
      <c r="GP860" s="22"/>
    </row>
    <row r="861" customFormat="false" ht="13.65" hidden="false" customHeight="true" outlineLevel="0" collapsed="false">
      <c r="A861" s="16" t="n">
        <v>34736</v>
      </c>
      <c r="B861" s="17" t="s">
        <v>3853</v>
      </c>
      <c r="C861" s="17" t="s">
        <v>282</v>
      </c>
      <c r="D861" s="17" t="s">
        <v>283</v>
      </c>
      <c r="E861" s="17" t="s">
        <v>283</v>
      </c>
      <c r="F861" s="8" t="n">
        <v>71</v>
      </c>
      <c r="G861" s="8" t="n">
        <v>195</v>
      </c>
      <c r="H861" s="22"/>
      <c r="I861" s="22"/>
      <c r="J861" s="22"/>
      <c r="K861" s="17" t="s">
        <v>273</v>
      </c>
      <c r="L861" s="8" t="n">
        <v>2017</v>
      </c>
      <c r="M861" s="8" t="n">
        <v>22</v>
      </c>
      <c r="N861" s="8" t="n">
        <v>1</v>
      </c>
      <c r="O861" s="8" t="n">
        <v>8479968</v>
      </c>
      <c r="P861" s="17" t="s">
        <v>3854</v>
      </c>
      <c r="Q861" s="17" t="s">
        <v>3855</v>
      </c>
      <c r="R861" s="17" t="s">
        <v>3856</v>
      </c>
      <c r="S861" s="17" t="s">
        <v>3857</v>
      </c>
      <c r="T861" s="17" t="s">
        <v>313</v>
      </c>
      <c r="U861" s="17" t="s">
        <v>606</v>
      </c>
      <c r="V861" s="8" t="n">
        <v>19</v>
      </c>
      <c r="W861" s="8" t="n">
        <v>1</v>
      </c>
      <c r="X861" s="8" t="n">
        <v>4</v>
      </c>
      <c r="Y861" s="8" t="n">
        <v>2</v>
      </c>
      <c r="Z861" s="8" t="n">
        <v>5</v>
      </c>
      <c r="AA861" s="8" t="n">
        <v>24</v>
      </c>
      <c r="AB861" s="8" t="n">
        <v>48</v>
      </c>
      <c r="AC861" s="18" t="n">
        <f aca="false">Z861/V861</f>
        <v>0.263157894736842</v>
      </c>
      <c r="AD861" s="19" t="n">
        <f aca="false">IF(FZ861&gt;V861,Z861-V861*(GC861-Z861)/(FZ861-V861),0)</f>
        <v>0</v>
      </c>
      <c r="AE861" s="19" t="n">
        <v>1.697</v>
      </c>
      <c r="AF861" s="8" t="n">
        <v>-12</v>
      </c>
      <c r="AG861" s="8" t="n">
        <v>-2.2</v>
      </c>
      <c r="AH861" s="8" t="n">
        <v>0</v>
      </c>
      <c r="AI861" s="8" t="n">
        <v>325</v>
      </c>
      <c r="AJ861" s="8" t="n">
        <v>13744</v>
      </c>
      <c r="AK861" s="19" t="n">
        <v>229.06666666667</v>
      </c>
      <c r="AL861" s="8" t="n">
        <v>229.07</v>
      </c>
      <c r="AM861" s="8" t="n">
        <v>229</v>
      </c>
      <c r="AN861" s="18" t="n">
        <f aca="false">AJ861/60/V861</f>
        <v>12.0561403508772</v>
      </c>
      <c r="AO861" s="8" t="n">
        <v>20.2</v>
      </c>
      <c r="AP861" s="12" t="n">
        <f aca="false">IF(EF861&gt;0,Z861/EF861,0)</f>
        <v>0.555555555555556</v>
      </c>
      <c r="AQ861" s="8" t="n">
        <v>57</v>
      </c>
      <c r="AR861" s="8" t="n">
        <v>57</v>
      </c>
      <c r="AS861" s="8" t="n">
        <v>57</v>
      </c>
      <c r="AT861" s="8" t="n">
        <v>48</v>
      </c>
      <c r="AU861" s="8" t="n">
        <v>48</v>
      </c>
      <c r="AV861" s="8" t="n">
        <v>28</v>
      </c>
      <c r="AW861" s="8" t="n">
        <v>24</v>
      </c>
      <c r="AX861" s="8" t="n">
        <v>11</v>
      </c>
      <c r="AY861" s="8" t="n">
        <v>1</v>
      </c>
      <c r="AZ861" s="8" t="n">
        <v>3</v>
      </c>
      <c r="BA861" s="8" t="n">
        <f aca="false">AY861+AZ861</f>
        <v>4</v>
      </c>
      <c r="BB861" s="8" t="n">
        <v>3.19</v>
      </c>
      <c r="BC861" s="8" t="n">
        <v>38</v>
      </c>
      <c r="BD861" s="19" t="n">
        <v>80</v>
      </c>
      <c r="BE861" s="19" t="n">
        <v>20.9545983701976</v>
      </c>
      <c r="BF861" s="19" t="n">
        <f aca="false">AQ861+BD861</f>
        <v>137</v>
      </c>
      <c r="BG861" s="19" t="n">
        <f aca="false">IF(AL861&gt;0,BF861/AL861*60,0)</f>
        <v>35.884227528703</v>
      </c>
      <c r="BH861" s="8" t="n">
        <v>60</v>
      </c>
      <c r="BI861" s="8" t="n">
        <v>61</v>
      </c>
      <c r="BJ861" s="8" t="n">
        <v>56</v>
      </c>
      <c r="BK861" s="12" t="n">
        <f aca="false">BH861/(BH861+BJ861)</f>
        <v>0.517241379310345</v>
      </c>
      <c r="BL861" s="8" t="n">
        <v>22</v>
      </c>
      <c r="BM861" s="8" t="n">
        <v>22</v>
      </c>
      <c r="BN861" s="8" t="n">
        <v>26</v>
      </c>
      <c r="BO861" s="8" t="n">
        <f aca="false">BM861-BN861</f>
        <v>-4</v>
      </c>
      <c r="BP861" s="8" t="n">
        <v>20</v>
      </c>
      <c r="BQ861" s="8" t="n">
        <v>7</v>
      </c>
      <c r="BR861" s="8" t="n">
        <v>2</v>
      </c>
      <c r="BS861" s="8" t="n">
        <v>6</v>
      </c>
      <c r="BT861" s="12" t="n">
        <f aca="false">BS861/(EA861+BS861)</f>
        <v>0.0337078651685393</v>
      </c>
      <c r="BU861" s="8" t="n">
        <v>5</v>
      </c>
      <c r="BV861" s="8" t="n">
        <v>7</v>
      </c>
      <c r="BW861" s="12" t="n">
        <f aca="false">IF(BU861+BV861&gt;0,BU861/(BU861+BV861),0)</f>
        <v>0.416666666666667</v>
      </c>
      <c r="BX861" s="8" t="n">
        <v>2</v>
      </c>
      <c r="BY861" s="8" t="n">
        <v>4</v>
      </c>
      <c r="BZ861" s="8" t="n">
        <v>2</v>
      </c>
      <c r="CA861" s="8" t="n">
        <v>2</v>
      </c>
      <c r="CB861" s="8" t="n">
        <v>1</v>
      </c>
      <c r="CC861" s="8" t="n">
        <v>1</v>
      </c>
      <c r="CD861" s="8" t="n">
        <v>3</v>
      </c>
      <c r="CE861" s="8" t="n">
        <v>2</v>
      </c>
      <c r="CF861" s="8" t="n">
        <v>1</v>
      </c>
      <c r="CG861" s="8" t="n">
        <v>2</v>
      </c>
      <c r="CH861" s="8" t="n">
        <v>3</v>
      </c>
      <c r="CI861" s="8" t="n">
        <v>4</v>
      </c>
      <c r="CJ861" s="8" t="n">
        <v>0</v>
      </c>
      <c r="CK861" s="8" t="n">
        <v>0</v>
      </c>
      <c r="CL861" s="8" t="n">
        <v>0</v>
      </c>
      <c r="CM861" s="8" t="n">
        <v>0</v>
      </c>
      <c r="CN861" s="8" t="n">
        <v>0</v>
      </c>
      <c r="CO861" s="8" t="n">
        <v>0</v>
      </c>
      <c r="CP861" s="8" t="n">
        <v>0</v>
      </c>
      <c r="CQ861" s="8" t="n">
        <v>0</v>
      </c>
      <c r="CR861" s="8" t="n">
        <v>0</v>
      </c>
      <c r="CS861" s="8" t="n">
        <v>0</v>
      </c>
      <c r="CT861" s="8" t="n">
        <v>0</v>
      </c>
      <c r="CU861" s="8" t="n">
        <v>0</v>
      </c>
      <c r="CV861" s="8" t="n">
        <v>0</v>
      </c>
      <c r="CW861" s="8" t="n">
        <v>1</v>
      </c>
      <c r="CX861" s="8" t="n">
        <v>2</v>
      </c>
      <c r="CY861" s="8" t="n">
        <v>0</v>
      </c>
      <c r="CZ861" s="8" t="n">
        <v>0</v>
      </c>
      <c r="DA861" s="8" t="n">
        <v>18</v>
      </c>
      <c r="DB861" s="8" t="n">
        <v>0</v>
      </c>
      <c r="DC861" s="8" t="n">
        <v>0</v>
      </c>
      <c r="DD861" s="8" t="n">
        <v>11</v>
      </c>
      <c r="DE861" s="8" t="n">
        <v>6</v>
      </c>
      <c r="DF861" s="8" t="n">
        <v>1</v>
      </c>
      <c r="DG861" s="8" t="n">
        <v>0</v>
      </c>
      <c r="DH861" s="8" t="n">
        <v>10</v>
      </c>
      <c r="DI861" s="8" t="n">
        <v>0</v>
      </c>
      <c r="DJ861" s="8" t="n">
        <v>3</v>
      </c>
      <c r="DK861" s="8" t="n">
        <v>0</v>
      </c>
      <c r="DL861" s="8" t="n">
        <v>0</v>
      </c>
      <c r="DM861" s="8" t="n">
        <v>0</v>
      </c>
      <c r="DN861" s="8" t="n">
        <v>3</v>
      </c>
      <c r="DO861" s="8" t="n">
        <v>3</v>
      </c>
      <c r="DP861" s="8" t="n">
        <v>0</v>
      </c>
      <c r="DQ861" s="8" t="n">
        <f aca="false">DJ861-DI861</f>
        <v>3</v>
      </c>
      <c r="DR861" s="19" t="n">
        <v>2.894</v>
      </c>
      <c r="DS861" s="8" t="n">
        <v>0</v>
      </c>
      <c r="DT861" s="8" t="n">
        <v>0</v>
      </c>
      <c r="DU861" s="8" t="n">
        <v>0</v>
      </c>
      <c r="DV861" s="8" t="n">
        <v>0</v>
      </c>
      <c r="DW861" s="8" t="n">
        <v>0</v>
      </c>
      <c r="DX861" s="8" t="n">
        <v>214</v>
      </c>
      <c r="DY861" s="8" t="n">
        <v>227</v>
      </c>
      <c r="DZ861" s="8" t="n">
        <v>173</v>
      </c>
      <c r="EA861" s="8" t="n">
        <v>172</v>
      </c>
      <c r="EB861" s="8" t="n">
        <v>125</v>
      </c>
      <c r="EC861" s="8" t="n">
        <v>133</v>
      </c>
      <c r="ED861" s="8" t="n">
        <v>10.46</v>
      </c>
      <c r="EE861" s="8" t="n">
        <v>10.1</v>
      </c>
      <c r="EF861" s="8" t="n">
        <v>9</v>
      </c>
      <c r="EG861" s="8" t="n">
        <v>16</v>
      </c>
      <c r="EH861" s="12" t="n">
        <f aca="false">EF861/EB861</f>
        <v>0.072</v>
      </c>
      <c r="EI861" s="20" t="n">
        <f aca="false">1-EG861/EC861</f>
        <v>0.879699248120301</v>
      </c>
      <c r="EJ861" s="21" t="n">
        <f aca="false">EH861+EI861</f>
        <v>0.951699248120301</v>
      </c>
      <c r="EK861" s="8" t="n">
        <v>216</v>
      </c>
      <c r="EL861" s="8" t="n">
        <v>227</v>
      </c>
      <c r="EM861" s="8" t="n">
        <v>175</v>
      </c>
      <c r="EN861" s="8" t="n">
        <v>172</v>
      </c>
      <c r="EO861" s="8" t="n">
        <v>127</v>
      </c>
      <c r="EP861" s="8" t="n">
        <v>133</v>
      </c>
      <c r="EQ861" s="8" t="n">
        <v>9</v>
      </c>
      <c r="ER861" s="8" t="n">
        <v>16</v>
      </c>
      <c r="ES861" s="8" t="n">
        <v>89</v>
      </c>
      <c r="ET861" s="8" t="n">
        <v>110</v>
      </c>
      <c r="EU861" s="8" t="n">
        <v>43</v>
      </c>
      <c r="EV861" s="8" t="n">
        <v>48</v>
      </c>
      <c r="EW861" s="8" t="n">
        <v>4</v>
      </c>
      <c r="EX861" s="8" t="n">
        <v>7</v>
      </c>
      <c r="EY861" s="8" t="n">
        <v>14</v>
      </c>
      <c r="EZ861" s="8" t="n">
        <v>14</v>
      </c>
      <c r="FA861" s="8" t="n">
        <v>0</v>
      </c>
      <c r="FB861" s="8" t="n">
        <v>-0.2</v>
      </c>
      <c r="FC861" s="8" t="n">
        <v>-0.2</v>
      </c>
      <c r="FD861" s="19" t="n">
        <v>1.98</v>
      </c>
      <c r="FE861" s="18" t="n">
        <f aca="false">FD861/V861</f>
        <v>0.104210526315789</v>
      </c>
      <c r="FF861" s="8" t="n">
        <v>0.0896</v>
      </c>
      <c r="FG861" s="8" t="n">
        <v>0.1</v>
      </c>
      <c r="FH861" s="8" t="n">
        <v>-0.04</v>
      </c>
      <c r="FI861" s="8" t="n">
        <v>0.06</v>
      </c>
      <c r="FJ861" s="22"/>
      <c r="FK861" s="22"/>
      <c r="FL861" s="22"/>
      <c r="FM861" s="8" t="n">
        <f aca="false">BL861+BS861+AH861+DT861</f>
        <v>28</v>
      </c>
      <c r="FN861" s="19" t="n">
        <f aca="false">IF(DS861&gt;0,(BL861+BR861)/DS861,0)</f>
        <v>0</v>
      </c>
      <c r="FO861" s="12" t="n">
        <v>0.0190122884</v>
      </c>
      <c r="FP861" s="19" t="n">
        <f aca="false">Z861-AH861/10</f>
        <v>5</v>
      </c>
      <c r="FQ861" s="19" t="n">
        <f aca="false">Z861+DR861/5</f>
        <v>5.5788</v>
      </c>
      <c r="FR861" s="19" t="n">
        <f aca="false">(DX861+DY861)/AL861*60</f>
        <v>115.510542628891</v>
      </c>
      <c r="FS861" s="22"/>
      <c r="FT861" s="22"/>
      <c r="FU861" s="22"/>
      <c r="FV861" s="22"/>
      <c r="FW861" s="17" t="s">
        <v>270</v>
      </c>
      <c r="FX861" s="23" t="n">
        <v>925000</v>
      </c>
      <c r="FY861" s="23" t="n">
        <v>925000</v>
      </c>
      <c r="FZ861" s="8" t="n">
        <v>19</v>
      </c>
      <c r="GA861" s="8" t="n">
        <v>1</v>
      </c>
      <c r="GB861" s="8" t="n">
        <v>4</v>
      </c>
      <c r="GC861" s="8" t="n">
        <v>5</v>
      </c>
      <c r="GD861" s="8" t="n">
        <v>-12</v>
      </c>
      <c r="GE861" s="8" t="n">
        <v>0</v>
      </c>
      <c r="GF861" s="8" t="n">
        <v>28</v>
      </c>
      <c r="GG861" s="8" t="n">
        <v>229</v>
      </c>
      <c r="GH861" s="8" t="n">
        <v>0</v>
      </c>
      <c r="GI861" s="8" t="n">
        <v>-0.2</v>
      </c>
      <c r="GJ861" s="8" t="n">
        <v>-0.2</v>
      </c>
      <c r="GK861" s="8" t="n">
        <f aca="false">Z861-AH861/10</f>
        <v>5</v>
      </c>
      <c r="GL861" s="22"/>
      <c r="GM861" s="22"/>
      <c r="GN861" s="22"/>
      <c r="GO861" s="22"/>
      <c r="GP861" s="22"/>
    </row>
    <row r="862" customFormat="false" ht="13.65" hidden="false" customHeight="true" outlineLevel="0" collapsed="false">
      <c r="A862" s="16" t="n">
        <v>34427</v>
      </c>
      <c r="B862" s="17" t="s">
        <v>1121</v>
      </c>
      <c r="C862" s="17" t="s">
        <v>385</v>
      </c>
      <c r="D862" s="17" t="s">
        <v>283</v>
      </c>
      <c r="E862" s="17" t="s">
        <v>283</v>
      </c>
      <c r="F862" s="8" t="n">
        <v>69</v>
      </c>
      <c r="G862" s="8" t="n">
        <v>173</v>
      </c>
      <c r="H862" s="8" t="n">
        <v>2012</v>
      </c>
      <c r="I862" s="8" t="n">
        <v>6</v>
      </c>
      <c r="J862" s="8" t="n">
        <v>169</v>
      </c>
      <c r="K862" s="17" t="s">
        <v>273</v>
      </c>
      <c r="L862" s="8" t="n">
        <v>2015</v>
      </c>
      <c r="M862" s="8" t="n">
        <v>23</v>
      </c>
      <c r="N862" s="8" t="n">
        <v>3</v>
      </c>
      <c r="O862" s="8" t="n">
        <v>8476994</v>
      </c>
      <c r="P862" s="17" t="s">
        <v>3858</v>
      </c>
      <c r="Q862" s="17" t="s">
        <v>3859</v>
      </c>
      <c r="R862" s="17" t="s">
        <v>3860</v>
      </c>
      <c r="S862" s="17" t="s">
        <v>3861</v>
      </c>
      <c r="T862" s="17" t="s">
        <v>268</v>
      </c>
      <c r="U862" s="17" t="s">
        <v>397</v>
      </c>
      <c r="V862" s="8" t="n">
        <v>50</v>
      </c>
      <c r="W862" s="8" t="n">
        <v>7</v>
      </c>
      <c r="X862" s="8" t="n">
        <v>18</v>
      </c>
      <c r="Y862" s="8" t="n">
        <v>12</v>
      </c>
      <c r="Z862" s="8" t="n">
        <v>25</v>
      </c>
      <c r="AA862" s="8" t="n">
        <v>9</v>
      </c>
      <c r="AB862" s="8" t="n">
        <v>51</v>
      </c>
      <c r="AC862" s="18" t="n">
        <f aca="false">Z862/V862</f>
        <v>0.5</v>
      </c>
      <c r="AD862" s="19" t="n">
        <f aca="false">IF(FZ862&gt;V862,Z862-V862*(GC862-Z862)/(FZ862-V862),0)</f>
        <v>12.5</v>
      </c>
      <c r="AE862" s="19" t="n">
        <v>8.844</v>
      </c>
      <c r="AF862" s="8" t="n">
        <v>5</v>
      </c>
      <c r="AG862" s="8" t="n">
        <v>4.4</v>
      </c>
      <c r="AH862" s="8" t="n">
        <v>10</v>
      </c>
      <c r="AI862" s="8" t="n">
        <v>870</v>
      </c>
      <c r="AJ862" s="8" t="n">
        <v>41459</v>
      </c>
      <c r="AK862" s="19" t="n">
        <v>690.98333333333</v>
      </c>
      <c r="AL862" s="8" t="n">
        <v>690.98</v>
      </c>
      <c r="AM862" s="8" t="n">
        <v>691</v>
      </c>
      <c r="AN862" s="18" t="n">
        <f aca="false">AJ862/60/V862</f>
        <v>13.8196666666667</v>
      </c>
      <c r="AO862" s="8" t="n">
        <v>23.15</v>
      </c>
      <c r="AP862" s="12" t="n">
        <f aca="false">IF(EF862&gt;0,Z862/EF862,0)</f>
        <v>0.714285714285714</v>
      </c>
      <c r="AQ862" s="8" t="n">
        <v>183</v>
      </c>
      <c r="AR862" s="8" t="n">
        <v>183</v>
      </c>
      <c r="AS862" s="8" t="n">
        <v>183</v>
      </c>
      <c r="AT862" s="8" t="n">
        <v>120</v>
      </c>
      <c r="AU862" s="8" t="n">
        <v>120</v>
      </c>
      <c r="AV862" s="8" t="n">
        <v>86</v>
      </c>
      <c r="AW862" s="8" t="n">
        <v>109</v>
      </c>
      <c r="AX862" s="8" t="n">
        <v>34</v>
      </c>
      <c r="AY862" s="8" t="n">
        <v>4</v>
      </c>
      <c r="AZ862" s="8" t="n">
        <v>10</v>
      </c>
      <c r="BA862" s="8" t="n">
        <f aca="false">AY862+AZ862</f>
        <v>14</v>
      </c>
      <c r="BB862" s="8" t="n">
        <v>8.24</v>
      </c>
      <c r="BC862" s="8" t="n">
        <v>29.4186</v>
      </c>
      <c r="BD862" s="19" t="n">
        <v>306.4</v>
      </c>
      <c r="BE862" s="19" t="n">
        <v>26.6055621216142</v>
      </c>
      <c r="BF862" s="19" t="n">
        <f aca="false">AQ862+BD862</f>
        <v>489.4</v>
      </c>
      <c r="BG862" s="19" t="n">
        <f aca="false">IF(AL862&gt;0,BF862/AL862*60,0)</f>
        <v>42.4961648672899</v>
      </c>
      <c r="BH862" s="8" t="n">
        <v>256</v>
      </c>
      <c r="BI862" s="8" t="n">
        <v>200</v>
      </c>
      <c r="BJ862" s="8" t="n">
        <v>198</v>
      </c>
      <c r="BK862" s="12" t="n">
        <f aca="false">BH862/(BH862+BJ862)</f>
        <v>0.563876651982379</v>
      </c>
      <c r="BL862" s="8" t="n">
        <v>26</v>
      </c>
      <c r="BM862" s="8" t="n">
        <v>26</v>
      </c>
      <c r="BN862" s="8" t="n">
        <v>87</v>
      </c>
      <c r="BO862" s="8" t="n">
        <f aca="false">BM862-BN862</f>
        <v>-61</v>
      </c>
      <c r="BP862" s="8" t="n">
        <v>34</v>
      </c>
      <c r="BQ862" s="8" t="n">
        <v>16</v>
      </c>
      <c r="BR862" s="8" t="n">
        <v>27</v>
      </c>
      <c r="BS862" s="8" t="n">
        <v>17</v>
      </c>
      <c r="BT862" s="12" t="n">
        <f aca="false">BS862/(EA862+BS862)</f>
        <v>0.0367170626349892</v>
      </c>
      <c r="BU862" s="8" t="n">
        <v>39</v>
      </c>
      <c r="BV862" s="8" t="n">
        <v>50</v>
      </c>
      <c r="BW862" s="12" t="n">
        <f aca="false">IF(BU862+BV862&gt;0,BU862/(BU862+BV862),0)</f>
        <v>0.438202247191011</v>
      </c>
      <c r="BX862" s="8" t="n">
        <v>8</v>
      </c>
      <c r="BY862" s="8" t="n">
        <v>11</v>
      </c>
      <c r="BZ862" s="8" t="n">
        <v>11</v>
      </c>
      <c r="CA862" s="8" t="n">
        <v>21</v>
      </c>
      <c r="CB862" s="8" t="n">
        <v>20</v>
      </c>
      <c r="CC862" s="8" t="n">
        <v>18</v>
      </c>
      <c r="CD862" s="8" t="n">
        <v>9</v>
      </c>
      <c r="CE862" s="8" t="n">
        <v>17</v>
      </c>
      <c r="CF862" s="8" t="n">
        <v>9</v>
      </c>
      <c r="CG862" s="8" t="n">
        <v>22</v>
      </c>
      <c r="CH862" s="8" t="n">
        <v>25</v>
      </c>
      <c r="CI862" s="8" t="n">
        <v>25</v>
      </c>
      <c r="CJ862" s="8" t="n">
        <v>0</v>
      </c>
      <c r="CK862" s="8" t="n">
        <v>0</v>
      </c>
      <c r="CL862" s="8" t="n">
        <v>2</v>
      </c>
      <c r="CM862" s="8" t="n">
        <v>1</v>
      </c>
      <c r="CN862" s="8" t="n">
        <v>0</v>
      </c>
      <c r="CO862" s="8" t="n">
        <v>0</v>
      </c>
      <c r="CP862" s="8" t="n">
        <v>0</v>
      </c>
      <c r="CQ862" s="8" t="n">
        <v>0</v>
      </c>
      <c r="CR862" s="8" t="n">
        <v>0</v>
      </c>
      <c r="CS862" s="8" t="n">
        <v>2</v>
      </c>
      <c r="CT862" s="8" t="n">
        <v>1</v>
      </c>
      <c r="CU862" s="8" t="n">
        <v>1</v>
      </c>
      <c r="CV862" s="8" t="n">
        <v>0</v>
      </c>
      <c r="CW862" s="8" t="n">
        <v>3</v>
      </c>
      <c r="CX862" s="8" t="n">
        <v>2</v>
      </c>
      <c r="CY862" s="8" t="n">
        <v>0</v>
      </c>
      <c r="CZ862" s="8" t="n">
        <v>1</v>
      </c>
      <c r="DA862" s="8" t="n">
        <v>31</v>
      </c>
      <c r="DB862" s="8" t="n">
        <v>4</v>
      </c>
      <c r="DC862" s="8" t="n">
        <v>2</v>
      </c>
      <c r="DD862" s="8" t="n">
        <v>8</v>
      </c>
      <c r="DE862" s="8" t="n">
        <v>10</v>
      </c>
      <c r="DF862" s="8" t="n">
        <v>5</v>
      </c>
      <c r="DG862" s="8" t="n">
        <v>0</v>
      </c>
      <c r="DH862" s="8" t="n">
        <v>57</v>
      </c>
      <c r="DI862" s="8" t="n">
        <v>5</v>
      </c>
      <c r="DJ862" s="8" t="n">
        <v>11</v>
      </c>
      <c r="DK862" s="8" t="n">
        <v>5</v>
      </c>
      <c r="DL862" s="8" t="n">
        <v>5</v>
      </c>
      <c r="DM862" s="8" t="n">
        <v>0</v>
      </c>
      <c r="DN862" s="8" t="n">
        <v>11</v>
      </c>
      <c r="DO862" s="8" t="n">
        <v>11</v>
      </c>
      <c r="DP862" s="8" t="n">
        <v>0</v>
      </c>
      <c r="DQ862" s="8" t="n">
        <f aca="false">DJ862-DI862</f>
        <v>6</v>
      </c>
      <c r="DR862" s="19" t="n">
        <v>4.627</v>
      </c>
      <c r="DS862" s="8" t="n">
        <v>5</v>
      </c>
      <c r="DT862" s="8" t="n">
        <v>0</v>
      </c>
      <c r="DU862" s="8" t="n">
        <v>0</v>
      </c>
      <c r="DV862" s="8" t="n">
        <v>0</v>
      </c>
      <c r="DW862" s="8" t="n">
        <v>0</v>
      </c>
      <c r="DX862" s="8" t="n">
        <v>839</v>
      </c>
      <c r="DY862" s="8" t="n">
        <v>616</v>
      </c>
      <c r="DZ862" s="8" t="n">
        <v>574</v>
      </c>
      <c r="EA862" s="8" t="n">
        <v>446</v>
      </c>
      <c r="EB862" s="8" t="n">
        <v>422</v>
      </c>
      <c r="EC862" s="8" t="n">
        <v>326</v>
      </c>
      <c r="ED862" s="8" t="n">
        <v>37.37</v>
      </c>
      <c r="EE862" s="8" t="n">
        <v>26.3</v>
      </c>
      <c r="EF862" s="8" t="n">
        <v>35</v>
      </c>
      <c r="EG862" s="8" t="n">
        <v>23</v>
      </c>
      <c r="EH862" s="12" t="n">
        <f aca="false">EF862/EB862</f>
        <v>0.0829383886255924</v>
      </c>
      <c r="EI862" s="20" t="n">
        <f aca="false">1-EG862/EC862</f>
        <v>0.929447852760736</v>
      </c>
      <c r="EJ862" s="21" t="n">
        <f aca="false">EH862+EI862</f>
        <v>1.01238624138633</v>
      </c>
      <c r="EK862" s="8" t="n">
        <v>841</v>
      </c>
      <c r="EL862" s="8" t="n">
        <v>615</v>
      </c>
      <c r="EM862" s="8" t="n">
        <v>575</v>
      </c>
      <c r="EN862" s="8" t="n">
        <v>444</v>
      </c>
      <c r="EO862" s="8" t="n">
        <v>422</v>
      </c>
      <c r="EP862" s="8" t="n">
        <v>324</v>
      </c>
      <c r="EQ862" s="8" t="n">
        <v>35</v>
      </c>
      <c r="ER862" s="8" t="n">
        <v>22</v>
      </c>
      <c r="ES862" s="8" t="n">
        <v>428</v>
      </c>
      <c r="ET862" s="8" t="n">
        <v>322</v>
      </c>
      <c r="EU862" s="8" t="n">
        <v>152</v>
      </c>
      <c r="EV862" s="8" t="n">
        <v>135</v>
      </c>
      <c r="EW862" s="8" t="n">
        <v>18</v>
      </c>
      <c r="EX862" s="8" t="n">
        <v>10</v>
      </c>
      <c r="EY862" s="8" t="n">
        <v>31</v>
      </c>
      <c r="EZ862" s="8" t="n">
        <v>43</v>
      </c>
      <c r="FA862" s="8" t="n">
        <v>1.4</v>
      </c>
      <c r="FB862" s="8" t="n">
        <v>1</v>
      </c>
      <c r="FC862" s="8" t="n">
        <v>2.4</v>
      </c>
      <c r="FD862" s="19" t="n">
        <v>30.09</v>
      </c>
      <c r="FE862" s="18" t="n">
        <f aca="false">FD862/V862</f>
        <v>0.6018</v>
      </c>
      <c r="FF862" s="8" t="n">
        <v>1.6739</v>
      </c>
      <c r="FG862" s="8" t="n">
        <v>0.34</v>
      </c>
      <c r="FH862" s="8" t="n">
        <v>-0.03</v>
      </c>
      <c r="FI862" s="8" t="n">
        <v>0.31</v>
      </c>
      <c r="FJ862" s="22"/>
      <c r="FK862" s="22"/>
      <c r="FL862" s="22"/>
      <c r="FM862" s="8" t="n">
        <f aca="false">BL862+BS862+AH862+DT862</f>
        <v>53</v>
      </c>
      <c r="FN862" s="19" t="n">
        <f aca="false">IF(DS862&gt;0,(BL862+BR862)/DS862,0)</f>
        <v>10.6</v>
      </c>
      <c r="FO862" s="12" t="n">
        <v>0.0519457014</v>
      </c>
      <c r="FP862" s="19" t="n">
        <f aca="false">Z862-AH862/10</f>
        <v>24</v>
      </c>
      <c r="FQ862" s="19" t="n">
        <f aca="false">Z862+DR862/5</f>
        <v>25.9254</v>
      </c>
      <c r="FR862" s="19" t="n">
        <f aca="false">(DX862+DY862)/AL862*60</f>
        <v>126.342296448522</v>
      </c>
      <c r="FS862" s="22"/>
      <c r="FT862" s="22"/>
      <c r="FU862" s="22"/>
      <c r="FV862" s="22"/>
      <c r="FW862" s="17" t="s">
        <v>270</v>
      </c>
      <c r="FX862" s="23" t="n">
        <v>817500</v>
      </c>
      <c r="FY862" s="23" t="n">
        <v>717500</v>
      </c>
      <c r="FZ862" s="8" t="n">
        <v>106</v>
      </c>
      <c r="GA862" s="8" t="n">
        <v>13</v>
      </c>
      <c r="GB862" s="8" t="n">
        <v>26</v>
      </c>
      <c r="GC862" s="8" t="n">
        <v>39</v>
      </c>
      <c r="GD862" s="8" t="n">
        <v>3</v>
      </c>
      <c r="GE862" s="8" t="n">
        <v>33</v>
      </c>
      <c r="GF862" s="8" t="n">
        <v>168</v>
      </c>
      <c r="GG862" s="8" t="n">
        <v>1339</v>
      </c>
      <c r="GH862" s="8" t="n">
        <v>1.8</v>
      </c>
      <c r="GI862" s="8" t="n">
        <v>1.5</v>
      </c>
      <c r="GJ862" s="8" t="n">
        <v>3.3</v>
      </c>
      <c r="GK862" s="8" t="n">
        <f aca="false">Z862-AH862/10</f>
        <v>24</v>
      </c>
      <c r="GL862" s="22"/>
      <c r="GM862" s="22"/>
      <c r="GN862" s="22"/>
      <c r="GO862" s="22"/>
      <c r="GP862" s="22"/>
    </row>
    <row r="863" customFormat="false" ht="13.65" hidden="false" customHeight="true" outlineLevel="0" collapsed="false">
      <c r="A863" s="16" t="n">
        <v>31960</v>
      </c>
      <c r="B863" s="17" t="s">
        <v>3862</v>
      </c>
      <c r="C863" s="22"/>
      <c r="D863" s="17" t="s">
        <v>372</v>
      </c>
      <c r="E863" s="17" t="s">
        <v>372</v>
      </c>
      <c r="F863" s="8" t="n">
        <v>70</v>
      </c>
      <c r="G863" s="8" t="n">
        <v>184</v>
      </c>
      <c r="H863" s="8" t="n">
        <v>2005</v>
      </c>
      <c r="I863" s="8" t="n">
        <v>4</v>
      </c>
      <c r="J863" s="8" t="n">
        <v>106</v>
      </c>
      <c r="K863" s="17" t="s">
        <v>263</v>
      </c>
      <c r="L863" s="8" t="n">
        <v>2007</v>
      </c>
      <c r="M863" s="8" t="n">
        <v>30</v>
      </c>
      <c r="N863" s="8" t="n">
        <v>9</v>
      </c>
      <c r="O863" s="8" t="n">
        <v>8471743</v>
      </c>
      <c r="P863" s="17" t="s">
        <v>3863</v>
      </c>
      <c r="Q863" s="17" t="s">
        <v>3864</v>
      </c>
      <c r="R863" s="17" t="s">
        <v>3865</v>
      </c>
      <c r="S863" s="17" t="s">
        <v>3866</v>
      </c>
      <c r="T863" s="17" t="s">
        <v>268</v>
      </c>
      <c r="U863" s="17" t="s">
        <v>432</v>
      </c>
      <c r="V863" s="8" t="n">
        <v>81</v>
      </c>
      <c r="W863" s="8" t="n">
        <v>11</v>
      </c>
      <c r="X863" s="8" t="n">
        <v>20</v>
      </c>
      <c r="Y863" s="8" t="n">
        <v>14</v>
      </c>
      <c r="Z863" s="8" t="n">
        <v>31</v>
      </c>
      <c r="AA863" s="8" t="n">
        <v>9</v>
      </c>
      <c r="AB863" s="8" t="n">
        <v>39</v>
      </c>
      <c r="AC863" s="18" t="n">
        <f aca="false">Z863/V863</f>
        <v>0.382716049382716</v>
      </c>
      <c r="AD863" s="19" t="n">
        <f aca="false">IF(FZ863&gt;V863,Z863-V863*(GC863-Z863)/(FZ863-V863),0)</f>
        <v>4.70680628272251</v>
      </c>
      <c r="AE863" s="19" t="n">
        <v>11.262</v>
      </c>
      <c r="AF863" s="8" t="n">
        <v>-6</v>
      </c>
      <c r="AG863" s="8" t="n">
        <v>-8.5</v>
      </c>
      <c r="AH863" s="8" t="n">
        <v>50</v>
      </c>
      <c r="AI863" s="8" t="n">
        <v>1850</v>
      </c>
      <c r="AJ863" s="8" t="n">
        <v>83224</v>
      </c>
      <c r="AK863" s="19" t="n">
        <v>1387.0666666667</v>
      </c>
      <c r="AL863" s="8" t="n">
        <v>1387.07</v>
      </c>
      <c r="AM863" s="8" t="n">
        <v>1387</v>
      </c>
      <c r="AN863" s="18" t="n">
        <f aca="false">AJ863/60/V863</f>
        <v>17.124279835391</v>
      </c>
      <c r="AO863" s="8" t="n">
        <v>28.47</v>
      </c>
      <c r="AP863" s="12" t="n">
        <f aca="false">IF(EF863&gt;0,Z863/EF863,0)</f>
        <v>0.704545454545455</v>
      </c>
      <c r="AQ863" s="8" t="n">
        <v>229</v>
      </c>
      <c r="AR863" s="8" t="n">
        <v>229</v>
      </c>
      <c r="AS863" s="8" t="n">
        <v>229</v>
      </c>
      <c r="AT863" s="8" t="n">
        <v>171</v>
      </c>
      <c r="AU863" s="8" t="n">
        <v>171</v>
      </c>
      <c r="AV863" s="8" t="n">
        <v>136</v>
      </c>
      <c r="AW863" s="8" t="n">
        <v>122</v>
      </c>
      <c r="AX863" s="8" t="n">
        <v>43</v>
      </c>
      <c r="AY863" s="8" t="n">
        <v>8</v>
      </c>
      <c r="AZ863" s="8" t="n">
        <v>10</v>
      </c>
      <c r="BA863" s="8" t="n">
        <f aca="false">AY863+AZ863</f>
        <v>18</v>
      </c>
      <c r="BB863" s="8" t="n">
        <v>11.33</v>
      </c>
      <c r="BC863" s="8" t="n">
        <v>31.2353</v>
      </c>
      <c r="BD863" s="19" t="n">
        <v>370.3</v>
      </c>
      <c r="BE863" s="19" t="n">
        <v>16.0179755839658</v>
      </c>
      <c r="BF863" s="19" t="n">
        <f aca="false">AQ863+BD863</f>
        <v>599.3</v>
      </c>
      <c r="BG863" s="19" t="n">
        <f aca="false">IF(AL863&gt;0,BF863/AL863*60,0)</f>
        <v>25.9237096902103</v>
      </c>
      <c r="BH863" s="8" t="n">
        <v>432</v>
      </c>
      <c r="BI863" s="8" t="n">
        <v>380</v>
      </c>
      <c r="BJ863" s="8" t="n">
        <v>500</v>
      </c>
      <c r="BK863" s="12" t="n">
        <f aca="false">BH863/(BH863+BJ863)</f>
        <v>0.463519313304721</v>
      </c>
      <c r="BL863" s="8" t="n">
        <v>127</v>
      </c>
      <c r="BM863" s="8" t="n">
        <v>127</v>
      </c>
      <c r="BN863" s="8" t="n">
        <v>126</v>
      </c>
      <c r="BO863" s="8" t="n">
        <f aca="false">BM863-BN863</f>
        <v>1</v>
      </c>
      <c r="BP863" s="8" t="n">
        <v>35</v>
      </c>
      <c r="BQ863" s="8" t="n">
        <v>14</v>
      </c>
      <c r="BR863" s="8" t="n">
        <v>21</v>
      </c>
      <c r="BS863" s="8" t="n">
        <v>45</v>
      </c>
      <c r="BT863" s="12" t="n">
        <f aca="false">BS863/(EA863+BS863)</f>
        <v>0.0456389452332657</v>
      </c>
      <c r="BU863" s="8" t="n">
        <v>191</v>
      </c>
      <c r="BV863" s="8" t="n">
        <v>161</v>
      </c>
      <c r="BW863" s="12" t="n">
        <f aca="false">IF(BU863+BV863&gt;0,BU863/(BU863+BV863),0)</f>
        <v>0.542613636363636</v>
      </c>
      <c r="BX863" s="8" t="n">
        <v>77</v>
      </c>
      <c r="BY863" s="8" t="n">
        <v>68</v>
      </c>
      <c r="BZ863" s="8" t="n">
        <v>49</v>
      </c>
      <c r="CA863" s="8" t="n">
        <v>39</v>
      </c>
      <c r="CB863" s="8" t="n">
        <v>65</v>
      </c>
      <c r="CC863" s="8" t="n">
        <v>54</v>
      </c>
      <c r="CD863" s="8" t="n">
        <v>55</v>
      </c>
      <c r="CE863" s="8" t="n">
        <v>56</v>
      </c>
      <c r="CF863" s="8" t="n">
        <v>67</v>
      </c>
      <c r="CG863" s="8" t="n">
        <v>46</v>
      </c>
      <c r="CH863" s="8" t="n">
        <v>124</v>
      </c>
      <c r="CI863" s="8" t="n">
        <v>104</v>
      </c>
      <c r="CJ863" s="8" t="n">
        <v>0</v>
      </c>
      <c r="CK863" s="8" t="n">
        <v>0</v>
      </c>
      <c r="CL863" s="8" t="n">
        <v>3</v>
      </c>
      <c r="CM863" s="8" t="n">
        <v>4</v>
      </c>
      <c r="CN863" s="8" t="n">
        <v>1</v>
      </c>
      <c r="CO863" s="8" t="n">
        <v>0</v>
      </c>
      <c r="CP863" s="8" t="n">
        <v>0</v>
      </c>
      <c r="CQ863" s="8" t="n">
        <v>2</v>
      </c>
      <c r="CR863" s="8" t="n">
        <v>0</v>
      </c>
      <c r="CS863" s="8" t="n">
        <v>0</v>
      </c>
      <c r="CT863" s="8" t="n">
        <v>1</v>
      </c>
      <c r="CU863" s="8" t="n">
        <v>2</v>
      </c>
      <c r="CV863" s="8" t="n">
        <v>0</v>
      </c>
      <c r="CW863" s="8" t="n">
        <v>6</v>
      </c>
      <c r="CX863" s="8" t="n">
        <v>0</v>
      </c>
      <c r="CY863" s="8" t="n">
        <v>2</v>
      </c>
      <c r="CZ863" s="8" t="n">
        <v>0</v>
      </c>
      <c r="DA863" s="8" t="n">
        <v>33</v>
      </c>
      <c r="DB863" s="8" t="n">
        <v>18</v>
      </c>
      <c r="DC863" s="8" t="n">
        <v>2</v>
      </c>
      <c r="DD863" s="8" t="n">
        <v>8</v>
      </c>
      <c r="DE863" s="8" t="n">
        <v>9</v>
      </c>
      <c r="DF863" s="8" t="n">
        <v>8</v>
      </c>
      <c r="DG863" s="8" t="n">
        <v>0</v>
      </c>
      <c r="DH863" s="8" t="n">
        <v>91</v>
      </c>
      <c r="DI863" s="8" t="n">
        <v>23</v>
      </c>
      <c r="DJ863" s="8" t="n">
        <v>20</v>
      </c>
      <c r="DK863" s="8" t="n">
        <v>24</v>
      </c>
      <c r="DL863" s="8" t="n">
        <v>24</v>
      </c>
      <c r="DM863" s="8" t="n">
        <v>0</v>
      </c>
      <c r="DN863" s="8" t="n">
        <v>18</v>
      </c>
      <c r="DO863" s="8" t="n">
        <v>18</v>
      </c>
      <c r="DP863" s="8" t="n">
        <v>0</v>
      </c>
      <c r="DQ863" s="8" t="n">
        <f aca="false">DJ863-DI863</f>
        <v>-3</v>
      </c>
      <c r="DR863" s="19" t="n">
        <v>-6.191</v>
      </c>
      <c r="DS863" s="8" t="n">
        <v>23</v>
      </c>
      <c r="DT863" s="8" t="n">
        <v>0</v>
      </c>
      <c r="DU863" s="8" t="n">
        <v>0</v>
      </c>
      <c r="DV863" s="8" t="n">
        <v>0</v>
      </c>
      <c r="DW863" s="8" t="n">
        <v>0</v>
      </c>
      <c r="DX863" s="8" t="n">
        <v>1287</v>
      </c>
      <c r="DY863" s="8" t="n">
        <v>1295</v>
      </c>
      <c r="DZ863" s="8" t="n">
        <v>929</v>
      </c>
      <c r="EA863" s="8" t="n">
        <v>941</v>
      </c>
      <c r="EB863" s="8" t="n">
        <v>670</v>
      </c>
      <c r="EC863" s="8" t="n">
        <v>721</v>
      </c>
      <c r="ED863" s="8" t="n">
        <v>55.74</v>
      </c>
      <c r="EE863" s="8" t="n">
        <v>59.65</v>
      </c>
      <c r="EF863" s="8" t="n">
        <v>44</v>
      </c>
      <c r="EG863" s="8" t="n">
        <v>60</v>
      </c>
      <c r="EH863" s="12" t="n">
        <f aca="false">EF863/EB863</f>
        <v>0.0656716417910448</v>
      </c>
      <c r="EI863" s="20" t="n">
        <f aca="false">1-EG863/EC863</f>
        <v>0.916782246879334</v>
      </c>
      <c r="EJ863" s="21" t="n">
        <f aca="false">EH863+EI863</f>
        <v>0.982453888670379</v>
      </c>
      <c r="EK863" s="8" t="n">
        <v>1285</v>
      </c>
      <c r="EL863" s="8" t="n">
        <v>1298</v>
      </c>
      <c r="EM863" s="8" t="n">
        <v>927</v>
      </c>
      <c r="EN863" s="8" t="n">
        <v>943</v>
      </c>
      <c r="EO863" s="8" t="n">
        <v>667</v>
      </c>
      <c r="EP863" s="8" t="n">
        <v>723</v>
      </c>
      <c r="EQ863" s="8" t="n">
        <v>45</v>
      </c>
      <c r="ER863" s="8" t="n">
        <v>60</v>
      </c>
      <c r="ES863" s="8" t="n">
        <v>603</v>
      </c>
      <c r="ET863" s="8" t="n">
        <v>667</v>
      </c>
      <c r="EU863" s="8" t="n">
        <v>202</v>
      </c>
      <c r="EV863" s="8" t="n">
        <v>246</v>
      </c>
      <c r="EW863" s="8" t="n">
        <v>21</v>
      </c>
      <c r="EX863" s="8" t="n">
        <v>32</v>
      </c>
      <c r="EY863" s="8" t="n">
        <v>83</v>
      </c>
      <c r="EZ863" s="8" t="n">
        <v>88</v>
      </c>
      <c r="FA863" s="8" t="n">
        <v>0.4</v>
      </c>
      <c r="FB863" s="8" t="n">
        <v>1.6</v>
      </c>
      <c r="FC863" s="8" t="n">
        <v>1.9</v>
      </c>
      <c r="FD863" s="19" t="n">
        <v>31.15</v>
      </c>
      <c r="FE863" s="18" t="n">
        <f aca="false">FD863/V863</f>
        <v>0.384567901234568</v>
      </c>
      <c r="FF863" s="8" t="n">
        <v>2.7051</v>
      </c>
      <c r="FG863" s="8" t="n">
        <v>-1.13</v>
      </c>
      <c r="FH863" s="8" t="n">
        <v>-0.1</v>
      </c>
      <c r="FI863" s="8" t="n">
        <v>-1.23</v>
      </c>
      <c r="FJ863" s="22"/>
      <c r="FK863" s="22"/>
      <c r="FL863" s="22"/>
      <c r="FM863" s="8" t="n">
        <f aca="false">BL863+BS863+AH863+DT863</f>
        <v>222</v>
      </c>
      <c r="FN863" s="19" t="n">
        <f aca="false">IF(DS863&gt;0,(BL863+BR863)/DS863,0)</f>
        <v>6.43478260869565</v>
      </c>
      <c r="FO863" s="12" t="n">
        <v>0.0525273701</v>
      </c>
      <c r="FP863" s="19" t="n">
        <f aca="false">Z863-AH863/10</f>
        <v>26</v>
      </c>
      <c r="FQ863" s="19" t="n">
        <f aca="false">Z863+DR863/5</f>
        <v>29.7618</v>
      </c>
      <c r="FR863" s="19" t="n">
        <f aca="false">(DX863+DY863)/AL863*60</f>
        <v>111.68866747893</v>
      </c>
      <c r="FS863" s="8" t="n">
        <v>1</v>
      </c>
      <c r="FT863" s="17" t="s">
        <v>352</v>
      </c>
      <c r="FU863" s="8" t="n">
        <v>43</v>
      </c>
      <c r="FV863" s="22"/>
      <c r="FW863" s="17" t="s">
        <v>280</v>
      </c>
      <c r="FX863" s="23" t="n">
        <v>4000000</v>
      </c>
      <c r="FY863" s="23" t="n">
        <v>3500000</v>
      </c>
      <c r="FZ863" s="8" t="n">
        <v>463</v>
      </c>
      <c r="GA863" s="8" t="n">
        <v>47</v>
      </c>
      <c r="GB863" s="8" t="n">
        <v>108</v>
      </c>
      <c r="GC863" s="8" t="n">
        <v>155</v>
      </c>
      <c r="GD863" s="8" t="n">
        <v>-4</v>
      </c>
      <c r="GE863" s="8" t="n">
        <v>332</v>
      </c>
      <c r="GF863" s="8" t="n">
        <v>627</v>
      </c>
      <c r="GG863" s="8" t="n">
        <v>6740</v>
      </c>
      <c r="GH863" s="8" t="n">
        <v>2.9</v>
      </c>
      <c r="GI863" s="8" t="n">
        <v>8.2</v>
      </c>
      <c r="GJ863" s="8" t="n">
        <v>11.1</v>
      </c>
      <c r="GK863" s="8" t="n">
        <f aca="false">Z863-AH863/10</f>
        <v>26</v>
      </c>
      <c r="GL863" s="22"/>
      <c r="GM863" s="22"/>
      <c r="GN863" s="22"/>
      <c r="GO863" s="22"/>
      <c r="GP863" s="22"/>
    </row>
    <row r="864" customFormat="false" ht="13.65" hidden="false" customHeight="true" outlineLevel="0" collapsed="false">
      <c r="A864" s="16" t="n">
        <v>33585</v>
      </c>
      <c r="B864" s="17" t="s">
        <v>657</v>
      </c>
      <c r="C864" s="22"/>
      <c r="D864" s="17" t="s">
        <v>423</v>
      </c>
      <c r="E864" s="17" t="s">
        <v>423</v>
      </c>
      <c r="F864" s="8" t="n">
        <v>72</v>
      </c>
      <c r="G864" s="8" t="n">
        <v>225</v>
      </c>
      <c r="H864" s="8" t="n">
        <v>2010</v>
      </c>
      <c r="I864" s="8" t="n">
        <v>1</v>
      </c>
      <c r="J864" s="8" t="n">
        <v>16</v>
      </c>
      <c r="K864" s="17" t="s">
        <v>263</v>
      </c>
      <c r="L864" s="8" t="n">
        <v>2012</v>
      </c>
      <c r="M864" s="8" t="n">
        <v>26</v>
      </c>
      <c r="N864" s="8" t="n">
        <v>6</v>
      </c>
      <c r="O864" s="8" t="n">
        <v>8475765</v>
      </c>
      <c r="P864" s="17" t="s">
        <v>3867</v>
      </c>
      <c r="Q864" s="17" t="s">
        <v>3868</v>
      </c>
      <c r="R864" s="17" t="s">
        <v>3869</v>
      </c>
      <c r="S864" s="17" t="s">
        <v>3866</v>
      </c>
      <c r="T864" s="17" t="s">
        <v>299</v>
      </c>
      <c r="U864" s="17" t="s">
        <v>432</v>
      </c>
      <c r="V864" s="8" t="n">
        <v>80</v>
      </c>
      <c r="W864" s="8" t="n">
        <v>33</v>
      </c>
      <c r="X864" s="8" t="n">
        <v>33</v>
      </c>
      <c r="Y864" s="8" t="n">
        <v>16</v>
      </c>
      <c r="Z864" s="8" t="n">
        <v>66</v>
      </c>
      <c r="AA864" s="8" t="n">
        <v>2</v>
      </c>
      <c r="AB864" s="8" t="n">
        <v>4</v>
      </c>
      <c r="AC864" s="18" t="n">
        <f aca="false">Z864/V864</f>
        <v>0.825</v>
      </c>
      <c r="AD864" s="19" t="n">
        <f aca="false">IF(FZ864&gt;V864,Z864-V864*(GC864-Z864)/(FZ864-V864),0)</f>
        <v>-0.62756598240469</v>
      </c>
      <c r="AE864" s="19" t="n">
        <v>26.008</v>
      </c>
      <c r="AF864" s="8" t="n">
        <v>15</v>
      </c>
      <c r="AG864" s="8" t="n">
        <v>7.1</v>
      </c>
      <c r="AH864" s="8" t="n">
        <v>17</v>
      </c>
      <c r="AI864" s="8" t="n">
        <v>1851</v>
      </c>
      <c r="AJ864" s="8" t="n">
        <v>91474</v>
      </c>
      <c r="AK864" s="19" t="n">
        <v>1524.5666666667</v>
      </c>
      <c r="AL864" s="8" t="n">
        <v>1524.53</v>
      </c>
      <c r="AM864" s="8" t="n">
        <v>1525</v>
      </c>
      <c r="AN864" s="18" t="n">
        <f aca="false">AJ864/60/V864</f>
        <v>19.0570833333333</v>
      </c>
      <c r="AO864" s="8" t="n">
        <v>31.64</v>
      </c>
      <c r="AP864" s="12" t="n">
        <f aca="false">IF(EF864&gt;0,Z864/EF864,0)</f>
        <v>0.673469387755102</v>
      </c>
      <c r="AQ864" s="8" t="n">
        <v>609</v>
      </c>
      <c r="AR864" s="8" t="n">
        <v>563</v>
      </c>
      <c r="AS864" s="8" t="n">
        <v>609</v>
      </c>
      <c r="AT864" s="8" t="n">
        <v>436</v>
      </c>
      <c r="AU864" s="8" t="n">
        <v>436</v>
      </c>
      <c r="AV864" s="8" t="n">
        <v>306</v>
      </c>
      <c r="AW864" s="8" t="n">
        <v>327</v>
      </c>
      <c r="AX864" s="8" t="n">
        <v>77</v>
      </c>
      <c r="AY864" s="8" t="n">
        <v>20</v>
      </c>
      <c r="AZ864" s="8" t="n">
        <v>39</v>
      </c>
      <c r="BA864" s="8" t="n">
        <f aca="false">AY864+AZ864</f>
        <v>59</v>
      </c>
      <c r="BB864" s="8" t="n">
        <v>26.36</v>
      </c>
      <c r="BC864" s="8" t="n">
        <v>31.3497</v>
      </c>
      <c r="BD864" s="19" t="n">
        <v>281.8</v>
      </c>
      <c r="BE864" s="19" t="n">
        <v>11.0903644751512</v>
      </c>
      <c r="BF864" s="19" t="n">
        <f aca="false">AQ864+BD864</f>
        <v>890.8</v>
      </c>
      <c r="BG864" s="19" t="n">
        <f aca="false">IF(AL864&gt;0,BF864/AL864*60,0)</f>
        <v>35.0586738207841</v>
      </c>
      <c r="BH864" s="8" t="n">
        <v>872</v>
      </c>
      <c r="BI864" s="8" t="n">
        <v>507</v>
      </c>
      <c r="BJ864" s="8" t="n">
        <v>279</v>
      </c>
      <c r="BK864" s="12" t="n">
        <f aca="false">BH864/(BH864+BJ864)</f>
        <v>0.757602085143354</v>
      </c>
      <c r="BL864" s="8" t="n">
        <v>89</v>
      </c>
      <c r="BM864" s="8" t="n">
        <v>89</v>
      </c>
      <c r="BN864" s="8" t="n">
        <v>59</v>
      </c>
      <c r="BO864" s="8" t="n">
        <f aca="false">BM864-BN864</f>
        <v>30</v>
      </c>
      <c r="BP864" s="8" t="n">
        <v>130</v>
      </c>
      <c r="BQ864" s="8" t="n">
        <v>32</v>
      </c>
      <c r="BR864" s="8" t="n">
        <v>32</v>
      </c>
      <c r="BS864" s="8" t="n">
        <v>37</v>
      </c>
      <c r="BT864" s="12" t="n">
        <f aca="false">BS864/(EA864+BS864)</f>
        <v>0.04004329004329</v>
      </c>
      <c r="BU864" s="8" t="n">
        <v>1</v>
      </c>
      <c r="BV864" s="8" t="n">
        <v>3</v>
      </c>
      <c r="BW864" s="12" t="n">
        <f aca="false">IF(BU864+BV864&gt;0,BU864/(BU864+BV864),0)</f>
        <v>0.25</v>
      </c>
      <c r="BX864" s="8" t="n">
        <v>1</v>
      </c>
      <c r="BY864" s="8" t="n">
        <v>1</v>
      </c>
      <c r="BZ864" s="8" t="n">
        <v>0</v>
      </c>
      <c r="CA864" s="8" t="n">
        <v>1</v>
      </c>
      <c r="CB864" s="8" t="n">
        <v>0</v>
      </c>
      <c r="CC864" s="8" t="n">
        <v>1</v>
      </c>
      <c r="CD864" s="8" t="n">
        <v>1</v>
      </c>
      <c r="CE864" s="8" t="n">
        <v>1</v>
      </c>
      <c r="CF864" s="8" t="n">
        <v>0</v>
      </c>
      <c r="CG864" s="8" t="n">
        <v>2</v>
      </c>
      <c r="CH864" s="8" t="n">
        <v>1</v>
      </c>
      <c r="CI864" s="8" t="n">
        <v>0</v>
      </c>
      <c r="CJ864" s="8" t="n">
        <v>1</v>
      </c>
      <c r="CK864" s="8" t="n">
        <v>2</v>
      </c>
      <c r="CL864" s="8" t="n">
        <v>9</v>
      </c>
      <c r="CM864" s="8" t="n">
        <v>5</v>
      </c>
      <c r="CN864" s="8" t="n">
        <v>1</v>
      </c>
      <c r="CO864" s="8" t="n">
        <v>0</v>
      </c>
      <c r="CP864" s="8" t="n">
        <v>0</v>
      </c>
      <c r="CQ864" s="8" t="n">
        <v>3</v>
      </c>
      <c r="CR864" s="8" t="n">
        <v>1</v>
      </c>
      <c r="CS864" s="8" t="n">
        <v>3</v>
      </c>
      <c r="CT864" s="8" t="n">
        <v>3</v>
      </c>
      <c r="CU864" s="8" t="n">
        <v>1</v>
      </c>
      <c r="CV864" s="8" t="n">
        <v>0</v>
      </c>
      <c r="CW864" s="8" t="n">
        <v>22</v>
      </c>
      <c r="CX864" s="8" t="n">
        <v>3</v>
      </c>
      <c r="CY864" s="8" t="n">
        <v>6</v>
      </c>
      <c r="CZ864" s="8" t="n">
        <v>14</v>
      </c>
      <c r="DA864" s="8" t="n">
        <v>107</v>
      </c>
      <c r="DB864" s="8" t="n">
        <v>20</v>
      </c>
      <c r="DC864" s="8" t="n">
        <v>3</v>
      </c>
      <c r="DD864" s="8" t="n">
        <v>25</v>
      </c>
      <c r="DE864" s="8" t="n">
        <v>29</v>
      </c>
      <c r="DF864" s="8" t="n">
        <v>6</v>
      </c>
      <c r="DG864" s="8" t="n">
        <v>0</v>
      </c>
      <c r="DH864" s="8" t="n">
        <v>223</v>
      </c>
      <c r="DI864" s="8" t="n">
        <v>7</v>
      </c>
      <c r="DJ864" s="8" t="n">
        <v>18</v>
      </c>
      <c r="DK864" s="8" t="n">
        <v>7</v>
      </c>
      <c r="DL864" s="8" t="n">
        <v>6</v>
      </c>
      <c r="DM864" s="8" t="n">
        <v>1</v>
      </c>
      <c r="DN864" s="8" t="n">
        <v>19</v>
      </c>
      <c r="DO864" s="8" t="n">
        <v>18</v>
      </c>
      <c r="DP864" s="8" t="n">
        <v>1</v>
      </c>
      <c r="DQ864" s="8" t="n">
        <f aca="false">DJ864-DI864</f>
        <v>11</v>
      </c>
      <c r="DR864" s="19" t="n">
        <v>11.705</v>
      </c>
      <c r="DS864" s="8" t="n">
        <v>6</v>
      </c>
      <c r="DT864" s="8" t="n">
        <v>1</v>
      </c>
      <c r="DU864" s="8" t="n">
        <v>0</v>
      </c>
      <c r="DV864" s="8" t="n">
        <v>0</v>
      </c>
      <c r="DW864" s="8" t="n">
        <v>0</v>
      </c>
      <c r="DX864" s="8" t="n">
        <v>1864</v>
      </c>
      <c r="DY864" s="8" t="n">
        <v>1243</v>
      </c>
      <c r="DZ864" s="8" t="n">
        <v>1401</v>
      </c>
      <c r="EA864" s="8" t="n">
        <v>887</v>
      </c>
      <c r="EB864" s="8" t="n">
        <v>1009</v>
      </c>
      <c r="EC864" s="8" t="n">
        <v>676</v>
      </c>
      <c r="ED864" s="8" t="n">
        <v>91.87</v>
      </c>
      <c r="EE864" s="8" t="n">
        <v>60.4</v>
      </c>
      <c r="EF864" s="8" t="n">
        <v>98</v>
      </c>
      <c r="EG864" s="8" t="n">
        <v>59</v>
      </c>
      <c r="EH864" s="12" t="n">
        <f aca="false">EF864/EB864</f>
        <v>0.0971258671952428</v>
      </c>
      <c r="EI864" s="20" t="n">
        <f aca="false">1-EG864/EC864</f>
        <v>0.912721893491124</v>
      </c>
      <c r="EJ864" s="21" t="n">
        <f aca="false">EH864+EI864</f>
        <v>1.00984776068637</v>
      </c>
      <c r="EK864" s="8" t="n">
        <v>1864</v>
      </c>
      <c r="EL864" s="8" t="n">
        <v>1241</v>
      </c>
      <c r="EM864" s="8" t="n">
        <v>1402</v>
      </c>
      <c r="EN864" s="8" t="n">
        <v>885</v>
      </c>
      <c r="EO864" s="8" t="n">
        <v>1009</v>
      </c>
      <c r="EP864" s="8" t="n">
        <v>674</v>
      </c>
      <c r="EQ864" s="8" t="n">
        <v>98</v>
      </c>
      <c r="ER864" s="8" t="n">
        <v>59</v>
      </c>
      <c r="ES864" s="8" t="n">
        <v>991</v>
      </c>
      <c r="ET864" s="8" t="n">
        <v>604</v>
      </c>
      <c r="EU864" s="8" t="n">
        <v>324</v>
      </c>
      <c r="EV864" s="8" t="n">
        <v>211</v>
      </c>
      <c r="EW864" s="8" t="n">
        <v>43</v>
      </c>
      <c r="EX864" s="8" t="n">
        <v>32</v>
      </c>
      <c r="EY864" s="8" t="n">
        <v>71</v>
      </c>
      <c r="EZ864" s="8" t="n">
        <v>100</v>
      </c>
      <c r="FA864" s="8" t="n">
        <v>5.8</v>
      </c>
      <c r="FB864" s="8" t="n">
        <v>2.5</v>
      </c>
      <c r="FC864" s="8" t="n">
        <v>8.4</v>
      </c>
      <c r="FD864" s="19" t="n">
        <v>84.33</v>
      </c>
      <c r="FE864" s="18" t="n">
        <f aca="false">FD864/V864</f>
        <v>1.054125</v>
      </c>
      <c r="FF864" s="8" t="n">
        <v>11.2454</v>
      </c>
      <c r="FG864" s="8" t="n">
        <v>2.57</v>
      </c>
      <c r="FH864" s="8" t="n">
        <v>0.15</v>
      </c>
      <c r="FI864" s="8" t="n">
        <v>2.73</v>
      </c>
      <c r="FJ864" s="8" t="n">
        <v>3</v>
      </c>
      <c r="FK864" s="8" t="n">
        <v>2</v>
      </c>
      <c r="FL864" s="8" t="n">
        <v>0</v>
      </c>
      <c r="FM864" s="8" t="n">
        <f aca="false">BL864+BS864+AH864+DT864</f>
        <v>144</v>
      </c>
      <c r="FN864" s="19" t="n">
        <f aca="false">IF(DS864&gt;0,(BL864+BR864)/DS864,0)</f>
        <v>20.1666666666667</v>
      </c>
      <c r="FO864" s="12" t="n">
        <v>0.1780263158</v>
      </c>
      <c r="FP864" s="19" t="n">
        <f aca="false">Z864-AH864/10</f>
        <v>64.3</v>
      </c>
      <c r="FQ864" s="19" t="n">
        <f aca="false">Z864+DR864/5</f>
        <v>68.341</v>
      </c>
      <c r="FR864" s="19" t="n">
        <f aca="false">(DX864+DY864)/AL864*60</f>
        <v>122.28030934124</v>
      </c>
      <c r="FS864" s="8" t="n">
        <v>4</v>
      </c>
      <c r="FT864" s="17" t="s">
        <v>326</v>
      </c>
      <c r="FU864" s="8" t="n">
        <v>195</v>
      </c>
      <c r="FV864" s="22"/>
      <c r="FW864" s="17" t="s">
        <v>280</v>
      </c>
      <c r="FX864" s="23" t="n">
        <v>7000000</v>
      </c>
      <c r="FY864" s="23" t="n">
        <v>7500000</v>
      </c>
      <c r="FZ864" s="8" t="n">
        <v>421</v>
      </c>
      <c r="GA864" s="8" t="n">
        <v>178</v>
      </c>
      <c r="GB864" s="8" t="n">
        <v>172</v>
      </c>
      <c r="GC864" s="8" t="n">
        <v>350</v>
      </c>
      <c r="GD864" s="8" t="n">
        <v>69</v>
      </c>
      <c r="GE864" s="8" t="n">
        <v>123</v>
      </c>
      <c r="GF864" s="8" t="n">
        <v>1359</v>
      </c>
      <c r="GG864" s="8" t="n">
        <v>7368</v>
      </c>
      <c r="GH864" s="8" t="n">
        <v>37.4</v>
      </c>
      <c r="GI864" s="8" t="n">
        <v>11.8</v>
      </c>
      <c r="GJ864" s="8" t="n">
        <v>49.2</v>
      </c>
      <c r="GK864" s="8" t="n">
        <f aca="false">Z864-AH864/10</f>
        <v>64.3</v>
      </c>
      <c r="GL864" s="22"/>
      <c r="GM864" s="22"/>
      <c r="GN864" s="22"/>
      <c r="GO864" s="22"/>
      <c r="GP864" s="22"/>
    </row>
    <row r="865" customFormat="false" ht="13.65" hidden="false" customHeight="true" outlineLevel="0" collapsed="false">
      <c r="A865" s="16" t="n">
        <v>35289</v>
      </c>
      <c r="B865" s="17" t="s">
        <v>3870</v>
      </c>
      <c r="C865" s="22"/>
      <c r="D865" s="17" t="s">
        <v>423</v>
      </c>
      <c r="E865" s="17" t="s">
        <v>423</v>
      </c>
      <c r="F865" s="8" t="n">
        <v>74</v>
      </c>
      <c r="G865" s="8" t="n">
        <v>194</v>
      </c>
      <c r="H865" s="8" t="n">
        <v>2014</v>
      </c>
      <c r="I865" s="8" t="n">
        <v>2</v>
      </c>
      <c r="J865" s="8" t="n">
        <v>42</v>
      </c>
      <c r="K865" s="17" t="s">
        <v>263</v>
      </c>
      <c r="L865" s="8" t="n">
        <v>2016</v>
      </c>
      <c r="M865" s="8" t="n">
        <v>21</v>
      </c>
      <c r="N865" s="8" t="n">
        <v>2</v>
      </c>
      <c r="O865" s="8" t="n">
        <v>8477973</v>
      </c>
      <c r="P865" s="17" t="s">
        <v>3871</v>
      </c>
      <c r="Q865" s="17" t="s">
        <v>3872</v>
      </c>
      <c r="R865" s="17" t="s">
        <v>3873</v>
      </c>
      <c r="S865" s="17" t="s">
        <v>3874</v>
      </c>
      <c r="T865" s="17" t="s">
        <v>313</v>
      </c>
      <c r="U865" s="17" t="s">
        <v>269</v>
      </c>
      <c r="V865" s="8" t="n">
        <v>3</v>
      </c>
      <c r="W865" s="8" t="n">
        <v>0</v>
      </c>
      <c r="X865" s="8" t="n">
        <v>0</v>
      </c>
      <c r="Y865" s="8" t="n">
        <v>0</v>
      </c>
      <c r="Z865" s="8" t="n">
        <v>0</v>
      </c>
      <c r="AA865" s="8" t="n">
        <v>29</v>
      </c>
      <c r="AB865" s="8" t="n">
        <v>97</v>
      </c>
      <c r="AC865" s="18" t="n">
        <f aca="false">Z865/V865</f>
        <v>0</v>
      </c>
      <c r="AD865" s="19" t="n">
        <f aca="false">IF(FZ865&gt;V865,Z865-V865*(GC865-Z865)/(FZ865-V865),0)</f>
        <v>0</v>
      </c>
      <c r="AE865" s="19" t="n">
        <v>0</v>
      </c>
      <c r="AF865" s="8" t="n">
        <v>-2</v>
      </c>
      <c r="AG865" s="8" t="n">
        <v>-1.1</v>
      </c>
      <c r="AH865" s="8" t="n">
        <v>0</v>
      </c>
      <c r="AI865" s="8" t="n">
        <v>37</v>
      </c>
      <c r="AJ865" s="8" t="n">
        <v>1588</v>
      </c>
      <c r="AK865" s="19" t="n">
        <v>26.466666666667</v>
      </c>
      <c r="AL865" s="8" t="n">
        <v>26.47</v>
      </c>
      <c r="AM865" s="8" t="n">
        <v>26</v>
      </c>
      <c r="AN865" s="18" t="n">
        <f aca="false">AJ865/60/V865</f>
        <v>8.82222222222222</v>
      </c>
      <c r="AO865" s="8" t="n">
        <v>14.77</v>
      </c>
      <c r="AP865" s="12" t="n">
        <f aca="false">IF(EF865&gt;0,Z865/EF865,0)</f>
        <v>0</v>
      </c>
      <c r="AQ865" s="8" t="n">
        <v>1</v>
      </c>
      <c r="AR865" s="8" t="n">
        <v>1</v>
      </c>
      <c r="AS865" s="8" t="n">
        <v>1</v>
      </c>
      <c r="AT865" s="8" t="n">
        <v>1</v>
      </c>
      <c r="AU865" s="8" t="n">
        <v>1</v>
      </c>
      <c r="AV865" s="8" t="n">
        <v>1</v>
      </c>
      <c r="AW865" s="8" t="n">
        <v>0</v>
      </c>
      <c r="AX865" s="8" t="n">
        <v>0</v>
      </c>
      <c r="AY865" s="8" t="n">
        <v>0</v>
      </c>
      <c r="AZ865" s="8" t="n">
        <v>0</v>
      </c>
      <c r="BA865" s="8" t="n">
        <f aca="false">AY865+AZ865</f>
        <v>0</v>
      </c>
      <c r="BB865" s="8" t="n">
        <v>0.02</v>
      </c>
      <c r="BC865" s="8" t="n">
        <v>31</v>
      </c>
      <c r="BD865" s="19" t="n">
        <v>0</v>
      </c>
      <c r="BE865" s="19" t="n">
        <v>0</v>
      </c>
      <c r="BF865" s="19" t="n">
        <f aca="false">AQ865+BD865</f>
        <v>1</v>
      </c>
      <c r="BG865" s="19" t="n">
        <f aca="false">IF(AL865&gt;0,BF865/AL865*60,0)</f>
        <v>2.2667170381564</v>
      </c>
      <c r="BH865" s="8" t="n">
        <v>9</v>
      </c>
      <c r="BI865" s="8" t="n">
        <v>9</v>
      </c>
      <c r="BJ865" s="8" t="n">
        <v>3</v>
      </c>
      <c r="BK865" s="12" t="n">
        <f aca="false">BH865/(BH865+BJ865)</f>
        <v>0.75</v>
      </c>
      <c r="BL865" s="8" t="n">
        <v>3</v>
      </c>
      <c r="BM865" s="8" t="n">
        <v>3</v>
      </c>
      <c r="BN865" s="8" t="n">
        <v>2</v>
      </c>
      <c r="BO865" s="8" t="n">
        <f aca="false">BM865-BN865</f>
        <v>1</v>
      </c>
      <c r="BP865" s="8" t="n">
        <v>0</v>
      </c>
      <c r="BQ865" s="8" t="n">
        <v>1</v>
      </c>
      <c r="BR865" s="8" t="n">
        <v>0</v>
      </c>
      <c r="BS865" s="8" t="n">
        <v>0</v>
      </c>
      <c r="BT865" s="12" t="n">
        <f aca="false">BS865/(EA865+BS865)</f>
        <v>0</v>
      </c>
      <c r="BU865" s="8" t="n">
        <v>7</v>
      </c>
      <c r="BV865" s="8" t="n">
        <v>11</v>
      </c>
      <c r="BW865" s="12" t="n">
        <f aca="false">IF(BU865+BV865&gt;0,BU865/(BU865+BV865),0)</f>
        <v>0.388888888888889</v>
      </c>
      <c r="BX865" s="8" t="n">
        <v>0</v>
      </c>
      <c r="BY865" s="8" t="n">
        <v>2</v>
      </c>
      <c r="BZ865" s="8" t="n">
        <v>4</v>
      </c>
      <c r="CA865" s="8" t="n">
        <v>5</v>
      </c>
      <c r="CB865" s="8" t="n">
        <v>3</v>
      </c>
      <c r="CC865" s="8" t="n">
        <v>4</v>
      </c>
      <c r="CD865" s="8" t="n">
        <v>4</v>
      </c>
      <c r="CE865" s="8" t="n">
        <v>4</v>
      </c>
      <c r="CF865" s="8" t="n">
        <v>2</v>
      </c>
      <c r="CG865" s="8" t="n">
        <v>7</v>
      </c>
      <c r="CH865" s="8" t="n">
        <v>2</v>
      </c>
      <c r="CI865" s="8" t="n">
        <v>4</v>
      </c>
      <c r="CJ865" s="8" t="n">
        <v>0</v>
      </c>
      <c r="CK865" s="8" t="n">
        <v>0</v>
      </c>
      <c r="CL865" s="8" t="n">
        <v>0</v>
      </c>
      <c r="CM865" s="8" t="n">
        <v>0</v>
      </c>
      <c r="CN865" s="8" t="n">
        <v>0</v>
      </c>
      <c r="CO865" s="8" t="n">
        <v>0</v>
      </c>
      <c r="CP865" s="8" t="n">
        <v>0</v>
      </c>
      <c r="CQ865" s="8" t="n">
        <v>0</v>
      </c>
      <c r="CR865" s="8" t="n">
        <v>0</v>
      </c>
      <c r="CS865" s="8" t="n">
        <v>0</v>
      </c>
      <c r="CT865" s="8" t="n">
        <v>0</v>
      </c>
      <c r="CU865" s="8" t="n">
        <v>0</v>
      </c>
      <c r="CV865" s="8" t="n">
        <v>0</v>
      </c>
      <c r="CW865" s="8" t="n">
        <v>0</v>
      </c>
      <c r="CX865" s="8" t="n">
        <v>0</v>
      </c>
      <c r="CY865" s="8" t="n">
        <v>0</v>
      </c>
      <c r="CZ865" s="8" t="n">
        <v>0</v>
      </c>
      <c r="DA865" s="8" t="n">
        <v>0</v>
      </c>
      <c r="DB865" s="8" t="n">
        <v>0</v>
      </c>
      <c r="DC865" s="8" t="n">
        <v>0</v>
      </c>
      <c r="DD865" s="8" t="n">
        <v>0</v>
      </c>
      <c r="DE865" s="8" t="n">
        <v>0</v>
      </c>
      <c r="DF865" s="8" t="n">
        <v>0</v>
      </c>
      <c r="DG865" s="8" t="n">
        <v>0</v>
      </c>
      <c r="DH865" s="8" t="n">
        <v>1</v>
      </c>
      <c r="DI865" s="8" t="n">
        <v>0</v>
      </c>
      <c r="DJ865" s="8" t="n">
        <v>0</v>
      </c>
      <c r="DK865" s="8" t="n">
        <v>0</v>
      </c>
      <c r="DL865" s="8" t="n">
        <v>0</v>
      </c>
      <c r="DM865" s="8" t="n">
        <v>0</v>
      </c>
      <c r="DN865" s="8" t="n">
        <v>0</v>
      </c>
      <c r="DO865" s="8" t="n">
        <v>0</v>
      </c>
      <c r="DP865" s="8" t="n">
        <v>0</v>
      </c>
      <c r="DQ865" s="8" t="n">
        <f aca="false">DJ865-DI865</f>
        <v>0</v>
      </c>
      <c r="DR865" s="19" t="n">
        <v>-0.028</v>
      </c>
      <c r="DS865" s="8" t="n">
        <v>0</v>
      </c>
      <c r="DT865" s="8" t="n">
        <v>0</v>
      </c>
      <c r="DU865" s="8" t="n">
        <v>0</v>
      </c>
      <c r="DV865" s="8" t="n">
        <v>0</v>
      </c>
      <c r="DW865" s="8" t="n">
        <v>0</v>
      </c>
      <c r="DX865" s="8" t="n">
        <v>12</v>
      </c>
      <c r="DY865" s="8" t="n">
        <v>21</v>
      </c>
      <c r="DZ865" s="8" t="n">
        <v>9</v>
      </c>
      <c r="EA865" s="8" t="n">
        <v>18</v>
      </c>
      <c r="EB865" s="8" t="n">
        <v>6</v>
      </c>
      <c r="EC865" s="8" t="n">
        <v>16</v>
      </c>
      <c r="ED865" s="8" t="n">
        <v>0.26</v>
      </c>
      <c r="EE865" s="8" t="n">
        <v>1.59</v>
      </c>
      <c r="EF865" s="8" t="n">
        <v>0</v>
      </c>
      <c r="EG865" s="8" t="n">
        <v>2</v>
      </c>
      <c r="EH865" s="12" t="n">
        <f aca="false">EF865/EB865</f>
        <v>0</v>
      </c>
      <c r="EI865" s="20" t="n">
        <f aca="false">1-EG865/EC865</f>
        <v>0.875</v>
      </c>
      <c r="EJ865" s="21" t="n">
        <f aca="false">EH865+EI865</f>
        <v>0.875</v>
      </c>
      <c r="EK865" s="8" t="n">
        <v>12</v>
      </c>
      <c r="EL865" s="8" t="n">
        <v>21</v>
      </c>
      <c r="EM865" s="8" t="n">
        <v>9</v>
      </c>
      <c r="EN865" s="8" t="n">
        <v>18</v>
      </c>
      <c r="EO865" s="8" t="n">
        <v>6</v>
      </c>
      <c r="EP865" s="8" t="n">
        <v>16</v>
      </c>
      <c r="EQ865" s="8" t="n">
        <v>0</v>
      </c>
      <c r="ER865" s="8" t="n">
        <v>2</v>
      </c>
      <c r="ES865" s="8" t="n">
        <v>2</v>
      </c>
      <c r="ET865" s="8" t="n">
        <v>13</v>
      </c>
      <c r="EU865" s="8" t="n">
        <v>1</v>
      </c>
      <c r="EV865" s="8" t="n">
        <v>6</v>
      </c>
      <c r="EW865" s="8" t="n">
        <v>0</v>
      </c>
      <c r="EX865" s="8" t="n">
        <v>1</v>
      </c>
      <c r="EY865" s="8" t="n">
        <v>4</v>
      </c>
      <c r="EZ865" s="8" t="n">
        <v>4</v>
      </c>
      <c r="FA865" s="8" t="n">
        <v>-0.1</v>
      </c>
      <c r="FB865" s="8" t="n">
        <v>0</v>
      </c>
      <c r="FC865" s="8" t="n">
        <v>-0.1</v>
      </c>
      <c r="FD865" s="19" t="n">
        <v>-0.72</v>
      </c>
      <c r="FE865" s="18" t="n">
        <f aca="false">FD865/V865</f>
        <v>-0.24</v>
      </c>
      <c r="FF865" s="8" t="n">
        <v>0.0002</v>
      </c>
      <c r="FG865" s="8" t="n">
        <v>0</v>
      </c>
      <c r="FH865" s="8" t="n">
        <v>0</v>
      </c>
      <c r="FI865" s="8" t="n">
        <v>0</v>
      </c>
      <c r="FJ865" s="22"/>
      <c r="FK865" s="22"/>
      <c r="FL865" s="22"/>
      <c r="FM865" s="8" t="n">
        <f aca="false">BL865+BS865+AH865+DT865</f>
        <v>3</v>
      </c>
      <c r="FN865" s="19" t="n">
        <f aca="false">IF(DS865&gt;0,(BL865+BR865)/DS865,0)</f>
        <v>0</v>
      </c>
      <c r="FO865" s="12" t="n">
        <v>0</v>
      </c>
      <c r="FP865" s="19" t="n">
        <f aca="false">Z865-AH865/10</f>
        <v>0</v>
      </c>
      <c r="FQ865" s="19" t="n">
        <f aca="false">Z865+DR865/5</f>
        <v>-0.0056</v>
      </c>
      <c r="FR865" s="19" t="n">
        <f aca="false">(DX865+DY865)/AL865*60</f>
        <v>74.8016622591613</v>
      </c>
      <c r="FS865" s="8" t="n">
        <v>4</v>
      </c>
      <c r="FT865" s="17" t="s">
        <v>1611</v>
      </c>
      <c r="FU865" s="8" t="n">
        <v>195</v>
      </c>
      <c r="FV865" s="22"/>
      <c r="FW865" s="17" t="s">
        <v>270</v>
      </c>
      <c r="FX865" s="23" t="n">
        <v>925000</v>
      </c>
      <c r="FY865" s="23" t="n">
        <v>833333</v>
      </c>
      <c r="FZ865" s="8" t="n">
        <v>5</v>
      </c>
      <c r="GA865" s="8" t="n">
        <v>0</v>
      </c>
      <c r="GB865" s="8" t="n">
        <v>0</v>
      </c>
      <c r="GC865" s="8" t="n">
        <v>0</v>
      </c>
      <c r="GD865" s="8" t="n">
        <v>-3</v>
      </c>
      <c r="GE865" s="8" t="n">
        <v>2</v>
      </c>
      <c r="GF865" s="8" t="n">
        <v>2</v>
      </c>
      <c r="GG865" s="8" t="n">
        <v>47</v>
      </c>
      <c r="GH865" s="8" t="n">
        <v>-0.1</v>
      </c>
      <c r="GI865" s="8" t="n">
        <v>-0.1</v>
      </c>
      <c r="GJ865" s="8" t="n">
        <v>-0.2</v>
      </c>
      <c r="GK865" s="8" t="n">
        <f aca="false">Z865-AH865/10</f>
        <v>0</v>
      </c>
      <c r="GL865" s="22"/>
      <c r="GM865" s="22"/>
      <c r="GN865" s="22"/>
      <c r="GO865" s="22"/>
      <c r="GP865" s="22"/>
    </row>
    <row r="866" customFormat="false" ht="13.65" hidden="false" customHeight="true" outlineLevel="0" collapsed="false">
      <c r="A866" s="16" t="n">
        <v>33930</v>
      </c>
      <c r="B866" s="17" t="s">
        <v>3875</v>
      </c>
      <c r="C866" s="22"/>
      <c r="D866" s="17" t="s">
        <v>423</v>
      </c>
      <c r="E866" s="17" t="s">
        <v>423</v>
      </c>
      <c r="F866" s="8" t="n">
        <v>71</v>
      </c>
      <c r="G866" s="8" t="n">
        <v>180</v>
      </c>
      <c r="H866" s="8" t="n">
        <v>2011</v>
      </c>
      <c r="I866" s="8" t="n">
        <v>1</v>
      </c>
      <c r="J866" s="8" t="n">
        <v>27</v>
      </c>
      <c r="K866" s="17" t="s">
        <v>263</v>
      </c>
      <c r="L866" s="8" t="n">
        <v>2013</v>
      </c>
      <c r="M866" s="8" t="n">
        <v>25</v>
      </c>
      <c r="N866" s="8" t="n">
        <v>5</v>
      </c>
      <c r="O866" s="8" t="n">
        <v>8476480</v>
      </c>
      <c r="P866" s="17" t="s">
        <v>3876</v>
      </c>
      <c r="Q866" s="17" t="s">
        <v>3877</v>
      </c>
      <c r="R866" s="17" t="s">
        <v>3878</v>
      </c>
      <c r="S866" s="17" t="s">
        <v>3874</v>
      </c>
      <c r="T866" s="17" t="s">
        <v>313</v>
      </c>
      <c r="U866" s="17" t="s">
        <v>3879</v>
      </c>
      <c r="V866" s="8" t="n">
        <v>81</v>
      </c>
      <c r="W866" s="8" t="n">
        <v>22</v>
      </c>
      <c r="X866" s="8" t="n">
        <v>26</v>
      </c>
      <c r="Y866" s="8" t="n">
        <v>12</v>
      </c>
      <c r="Z866" s="8" t="n">
        <v>48</v>
      </c>
      <c r="AA866" s="8" t="n">
        <v>0</v>
      </c>
      <c r="AB866" s="8" t="n">
        <v>0</v>
      </c>
      <c r="AC866" s="18" t="n">
        <f aca="false">Z866/V866</f>
        <v>0.592592592592593</v>
      </c>
      <c r="AD866" s="19" t="n">
        <f aca="false">IF(FZ866&gt;V866,Z866-V866*(GC866-Z866)/(FZ866-V866),0)</f>
        <v>16.1641791044776</v>
      </c>
      <c r="AE866" s="19" t="n">
        <v>18.628</v>
      </c>
      <c r="AF866" s="8" t="n">
        <v>6</v>
      </c>
      <c r="AG866" s="8" t="n">
        <v>-6</v>
      </c>
      <c r="AH866" s="8" t="n">
        <v>45</v>
      </c>
      <c r="AI866" s="8" t="n">
        <v>1718</v>
      </c>
      <c r="AJ866" s="8" t="n">
        <v>83046</v>
      </c>
      <c r="AK866" s="19" t="n">
        <v>1384.1</v>
      </c>
      <c r="AL866" s="8" t="n">
        <v>1384.1</v>
      </c>
      <c r="AM866" s="8" t="n">
        <v>1384</v>
      </c>
      <c r="AN866" s="18" t="n">
        <f aca="false">AJ866/60/V866</f>
        <v>17.0876543209876</v>
      </c>
      <c r="AO866" s="8" t="n">
        <v>28.55</v>
      </c>
      <c r="AP866" s="12" t="n">
        <f aca="false">IF(EF866&gt;0,Z866/EF866,0)</f>
        <v>0.521739130434783</v>
      </c>
      <c r="AQ866" s="8" t="n">
        <v>246</v>
      </c>
      <c r="AR866" s="8" t="n">
        <v>247</v>
      </c>
      <c r="AS866" s="8" t="n">
        <v>247</v>
      </c>
      <c r="AT866" s="8" t="n">
        <v>203</v>
      </c>
      <c r="AU866" s="8" t="n">
        <v>204</v>
      </c>
      <c r="AV866" s="8" t="n">
        <v>155</v>
      </c>
      <c r="AW866" s="8" t="n">
        <v>194</v>
      </c>
      <c r="AX866" s="8" t="n">
        <v>109</v>
      </c>
      <c r="AY866" s="8" t="n">
        <v>8</v>
      </c>
      <c r="AZ866" s="8" t="n">
        <v>19</v>
      </c>
      <c r="BA866" s="8" t="n">
        <f aca="false">AY866+AZ866</f>
        <v>27</v>
      </c>
      <c r="BB866" s="8" t="n">
        <v>22.47</v>
      </c>
      <c r="BC866" s="8" t="n">
        <v>20.6323</v>
      </c>
      <c r="BD866" s="19" t="n">
        <v>178.5</v>
      </c>
      <c r="BE866" s="19" t="n">
        <v>7.73788021096742</v>
      </c>
      <c r="BF866" s="19" t="n">
        <f aca="false">AQ866+BD866</f>
        <v>424.5</v>
      </c>
      <c r="BG866" s="19" t="n">
        <f aca="false">IF(AL866&gt;0,BF866/AL866*60,0)</f>
        <v>18.4018495773427</v>
      </c>
      <c r="BH866" s="8" t="n">
        <v>665</v>
      </c>
      <c r="BI866" s="8" t="n">
        <v>439</v>
      </c>
      <c r="BJ866" s="8" t="n">
        <v>315</v>
      </c>
      <c r="BK866" s="12" t="n">
        <f aca="false">BH866/(BH866+BJ866)</f>
        <v>0.678571428571429</v>
      </c>
      <c r="BL866" s="8" t="n">
        <v>79</v>
      </c>
      <c r="BM866" s="8" t="n">
        <v>79</v>
      </c>
      <c r="BN866" s="8" t="n">
        <v>101</v>
      </c>
      <c r="BO866" s="8" t="n">
        <f aca="false">BM866-BN866</f>
        <v>-22</v>
      </c>
      <c r="BP866" s="8" t="n">
        <v>49</v>
      </c>
      <c r="BQ866" s="8" t="n">
        <v>24</v>
      </c>
      <c r="BR866" s="8" t="n">
        <v>27</v>
      </c>
      <c r="BS866" s="8" t="n">
        <v>44</v>
      </c>
      <c r="BT866" s="12" t="n">
        <f aca="false">BS866/(EA866+BS866)</f>
        <v>0.047008547008547</v>
      </c>
      <c r="BU866" s="8" t="n">
        <v>285</v>
      </c>
      <c r="BV866" s="8" t="n">
        <v>337</v>
      </c>
      <c r="BW866" s="12" t="n">
        <f aca="false">IF(BU866+BV866&gt;0,BU866/(BU866+BV866),0)</f>
        <v>0.458199356913183</v>
      </c>
      <c r="BX866" s="8" t="n">
        <v>64</v>
      </c>
      <c r="BY866" s="8" t="n">
        <v>83</v>
      </c>
      <c r="BZ866" s="8" t="n">
        <v>80</v>
      </c>
      <c r="CA866" s="8" t="n">
        <v>92</v>
      </c>
      <c r="CB866" s="8" t="n">
        <v>141</v>
      </c>
      <c r="CC866" s="8" t="n">
        <v>162</v>
      </c>
      <c r="CD866" s="8" t="n">
        <v>115</v>
      </c>
      <c r="CE866" s="8" t="n">
        <v>120</v>
      </c>
      <c r="CF866" s="8" t="n">
        <v>68</v>
      </c>
      <c r="CG866" s="8" t="n">
        <v>97</v>
      </c>
      <c r="CH866" s="8" t="n">
        <v>170</v>
      </c>
      <c r="CI866" s="8" t="n">
        <v>193</v>
      </c>
      <c r="CJ866" s="8" t="n">
        <v>0</v>
      </c>
      <c r="CK866" s="8" t="n">
        <v>0</v>
      </c>
      <c r="CL866" s="8" t="n">
        <v>3</v>
      </c>
      <c r="CM866" s="8" t="n">
        <v>2</v>
      </c>
      <c r="CN866" s="8" t="n">
        <v>1</v>
      </c>
      <c r="CO866" s="8" t="n">
        <v>0</v>
      </c>
      <c r="CP866" s="8" t="n">
        <v>0</v>
      </c>
      <c r="CQ866" s="8" t="n">
        <v>1</v>
      </c>
      <c r="CR866" s="8" t="n">
        <v>0</v>
      </c>
      <c r="CS866" s="8" t="n">
        <v>0</v>
      </c>
      <c r="CT866" s="8" t="n">
        <v>4</v>
      </c>
      <c r="CU866" s="8" t="n">
        <v>0</v>
      </c>
      <c r="CV866" s="8" t="n">
        <v>0</v>
      </c>
      <c r="CW866" s="8" t="n">
        <v>17</v>
      </c>
      <c r="CX866" s="8" t="n">
        <v>0</v>
      </c>
      <c r="CY866" s="8" t="n">
        <v>4</v>
      </c>
      <c r="CZ866" s="8" t="n">
        <v>8</v>
      </c>
      <c r="DA866" s="8" t="n">
        <v>37</v>
      </c>
      <c r="DB866" s="8" t="n">
        <v>13</v>
      </c>
      <c r="DC866" s="8" t="n">
        <v>2</v>
      </c>
      <c r="DD866" s="8" t="n">
        <v>8</v>
      </c>
      <c r="DE866" s="8" t="n">
        <v>18</v>
      </c>
      <c r="DF866" s="8" t="n">
        <v>13</v>
      </c>
      <c r="DG866" s="8" t="n">
        <v>1</v>
      </c>
      <c r="DH866" s="8" t="n">
        <v>100</v>
      </c>
      <c r="DI866" s="8" t="n">
        <v>21</v>
      </c>
      <c r="DJ866" s="8" t="n">
        <v>21</v>
      </c>
      <c r="DK866" s="8" t="n">
        <v>20</v>
      </c>
      <c r="DL866" s="8" t="n">
        <v>19</v>
      </c>
      <c r="DM866" s="8" t="n">
        <v>1</v>
      </c>
      <c r="DN866" s="8" t="n">
        <v>19</v>
      </c>
      <c r="DO866" s="8" t="n">
        <v>18</v>
      </c>
      <c r="DP866" s="8" t="n">
        <v>1</v>
      </c>
      <c r="DQ866" s="8" t="n">
        <f aca="false">DJ866-DI866</f>
        <v>0</v>
      </c>
      <c r="DR866" s="19" t="n">
        <v>-3.289</v>
      </c>
      <c r="DS866" s="8" t="n">
        <v>20</v>
      </c>
      <c r="DT866" s="8" t="n">
        <v>1</v>
      </c>
      <c r="DU866" s="8" t="n">
        <v>0</v>
      </c>
      <c r="DV866" s="8" t="n">
        <v>0</v>
      </c>
      <c r="DW866" s="8" t="n">
        <v>0</v>
      </c>
      <c r="DX866" s="8" t="n">
        <v>1611</v>
      </c>
      <c r="DY866" s="8" t="n">
        <v>1165</v>
      </c>
      <c r="DZ866" s="8" t="n">
        <v>1202</v>
      </c>
      <c r="EA866" s="8" t="n">
        <v>892</v>
      </c>
      <c r="EB866" s="8" t="n">
        <v>840</v>
      </c>
      <c r="EC866" s="8" t="n">
        <v>683</v>
      </c>
      <c r="ED866" s="8" t="n">
        <v>80.72</v>
      </c>
      <c r="EE866" s="8" t="n">
        <v>52.38</v>
      </c>
      <c r="EF866" s="8" t="n">
        <v>92</v>
      </c>
      <c r="EG866" s="8" t="n">
        <v>48</v>
      </c>
      <c r="EH866" s="12" t="n">
        <f aca="false">EF866/EB866</f>
        <v>0.10952380952381</v>
      </c>
      <c r="EI866" s="20" t="n">
        <f aca="false">1-EG866/EC866</f>
        <v>0.929721815519766</v>
      </c>
      <c r="EJ866" s="21" t="n">
        <f aca="false">EH866+EI866</f>
        <v>1.03924562504358</v>
      </c>
      <c r="EK866" s="8" t="n">
        <v>1615</v>
      </c>
      <c r="EL866" s="8" t="n">
        <v>1163</v>
      </c>
      <c r="EM866" s="8" t="n">
        <v>1205</v>
      </c>
      <c r="EN866" s="8" t="n">
        <v>892</v>
      </c>
      <c r="EO866" s="8" t="n">
        <v>842</v>
      </c>
      <c r="EP866" s="8" t="n">
        <v>682</v>
      </c>
      <c r="EQ866" s="8" t="n">
        <v>92</v>
      </c>
      <c r="ER866" s="8" t="n">
        <v>47</v>
      </c>
      <c r="ES866" s="8" t="n">
        <v>826</v>
      </c>
      <c r="ET866" s="8" t="n">
        <v>586</v>
      </c>
      <c r="EU866" s="8" t="n">
        <v>305</v>
      </c>
      <c r="EV866" s="8" t="n">
        <v>214</v>
      </c>
      <c r="EW866" s="8" t="n">
        <v>48</v>
      </c>
      <c r="EX866" s="8" t="n">
        <v>21</v>
      </c>
      <c r="EY866" s="8" t="n">
        <v>93</v>
      </c>
      <c r="EZ866" s="8" t="n">
        <v>91</v>
      </c>
      <c r="FA866" s="8" t="n">
        <v>3.3</v>
      </c>
      <c r="FB866" s="8" t="n">
        <v>1.4</v>
      </c>
      <c r="FC866" s="8" t="n">
        <v>4.8</v>
      </c>
      <c r="FD866" s="19" t="n">
        <v>50.05</v>
      </c>
      <c r="FE866" s="18" t="n">
        <f aca="false">FD866/V866</f>
        <v>0.617901234567901</v>
      </c>
      <c r="FF866" s="8" t="n">
        <v>4.8043</v>
      </c>
      <c r="FG866" s="8" t="n">
        <v>0.23</v>
      </c>
      <c r="FH866" s="8" t="n">
        <v>0.02</v>
      </c>
      <c r="FI866" s="8" t="n">
        <v>0.25</v>
      </c>
      <c r="FJ866" s="22"/>
      <c r="FK866" s="22"/>
      <c r="FL866" s="22"/>
      <c r="FM866" s="8" t="n">
        <f aca="false">BL866+BS866+AH866+DT866</f>
        <v>169</v>
      </c>
      <c r="FN866" s="19" t="n">
        <f aca="false">IF(DS866&gt;0,(BL866+BR866)/DS866,0)</f>
        <v>5.3</v>
      </c>
      <c r="FO866" s="12" t="n">
        <v>0.1361617639</v>
      </c>
      <c r="FP866" s="19" t="n">
        <f aca="false">Z866-AH866/10</f>
        <v>43.5</v>
      </c>
      <c r="FQ866" s="19" t="n">
        <f aca="false">Z866+DR866/5</f>
        <v>47.3422</v>
      </c>
      <c r="FR866" s="19" t="n">
        <f aca="false">(DX866+DY866)/AL866*60</f>
        <v>120.338125857958</v>
      </c>
      <c r="FS866" s="22"/>
      <c r="FT866" s="22"/>
      <c r="FU866" s="22"/>
      <c r="FV866" s="22"/>
      <c r="FW866" s="17" t="s">
        <v>270</v>
      </c>
      <c r="FX866" s="23" t="n">
        <v>1975000</v>
      </c>
      <c r="FY866" s="23" t="n">
        <v>1937500</v>
      </c>
      <c r="FZ866" s="8" t="n">
        <v>282</v>
      </c>
      <c r="GA866" s="8" t="n">
        <v>55</v>
      </c>
      <c r="GB866" s="8" t="n">
        <v>72</v>
      </c>
      <c r="GC866" s="8" t="n">
        <v>127</v>
      </c>
      <c r="GD866" s="8" t="n">
        <v>19</v>
      </c>
      <c r="GE866" s="8" t="n">
        <v>138</v>
      </c>
      <c r="GF866" s="8" t="n">
        <v>425</v>
      </c>
      <c r="GG866" s="8" t="n">
        <v>4161</v>
      </c>
      <c r="GH866" s="8" t="n">
        <v>8.2</v>
      </c>
      <c r="GI866" s="8" t="n">
        <v>5.1</v>
      </c>
      <c r="GJ866" s="8" t="n">
        <v>13.3</v>
      </c>
      <c r="GK866" s="8" t="n">
        <f aca="false">Z866-AH866/10</f>
        <v>43.5</v>
      </c>
      <c r="GL866" s="22"/>
      <c r="GM866" s="22"/>
      <c r="GN866" s="22"/>
      <c r="GO866" s="22"/>
      <c r="GP866" s="22"/>
    </row>
    <row r="867" customFormat="false" ht="13.65" hidden="false" customHeight="true" outlineLevel="0" collapsed="false">
      <c r="A867" s="16" t="n">
        <v>33076</v>
      </c>
      <c r="B867" s="17" t="s">
        <v>2138</v>
      </c>
      <c r="C867" s="17" t="s">
        <v>289</v>
      </c>
      <c r="D867" s="17" t="s">
        <v>283</v>
      </c>
      <c r="E867" s="17" t="s">
        <v>283</v>
      </c>
      <c r="F867" s="8" t="n">
        <v>73</v>
      </c>
      <c r="G867" s="8" t="n">
        <v>191</v>
      </c>
      <c r="H867" s="8" t="n">
        <v>2009</v>
      </c>
      <c r="I867" s="8" t="n">
        <v>5</v>
      </c>
      <c r="J867" s="8" t="n">
        <v>138</v>
      </c>
      <c r="K867" s="17" t="s">
        <v>263</v>
      </c>
      <c r="L867" s="8" t="n">
        <v>2016</v>
      </c>
      <c r="M867" s="8" t="n">
        <v>27</v>
      </c>
      <c r="N867" s="8" t="n">
        <v>2</v>
      </c>
      <c r="O867" s="8" t="n">
        <v>8475263</v>
      </c>
      <c r="P867" s="17" t="s">
        <v>3880</v>
      </c>
      <c r="Q867" s="17" t="s">
        <v>3881</v>
      </c>
      <c r="R867" s="17" t="s">
        <v>3882</v>
      </c>
      <c r="S867" s="17" t="s">
        <v>3883</v>
      </c>
      <c r="T867" s="17" t="s">
        <v>313</v>
      </c>
      <c r="U867" s="17" t="s">
        <v>432</v>
      </c>
      <c r="V867" s="8" t="n">
        <v>1</v>
      </c>
      <c r="W867" s="8" t="n">
        <v>0</v>
      </c>
      <c r="X867" s="8" t="n">
        <v>0</v>
      </c>
      <c r="Y867" s="8" t="n">
        <v>0</v>
      </c>
      <c r="Z867" s="8" t="n">
        <v>0</v>
      </c>
      <c r="AA867" s="8" t="n">
        <v>28</v>
      </c>
      <c r="AB867" s="8" t="n">
        <v>70</v>
      </c>
      <c r="AC867" s="18" t="n">
        <f aca="false">Z867/V867</f>
        <v>0</v>
      </c>
      <c r="AD867" s="19" t="n">
        <f aca="false">IF(FZ867&gt;V867,Z867-V867*(GC867-Z867)/(FZ867-V867),0)</f>
        <v>-0.333333333333333</v>
      </c>
      <c r="AE867" s="19" t="n">
        <v>0</v>
      </c>
      <c r="AF867" s="8" t="n">
        <v>0</v>
      </c>
      <c r="AG867" s="8" t="n">
        <v>0</v>
      </c>
      <c r="AH867" s="8" t="n">
        <v>0</v>
      </c>
      <c r="AI867" s="8" t="n">
        <v>10</v>
      </c>
      <c r="AJ867" s="8" t="n">
        <v>501</v>
      </c>
      <c r="AK867" s="19" t="n">
        <v>8.35</v>
      </c>
      <c r="AL867" s="8" t="n">
        <v>8.35</v>
      </c>
      <c r="AM867" s="8" t="n">
        <v>8</v>
      </c>
      <c r="AN867" s="18" t="n">
        <f aca="false">AJ867/60/V867</f>
        <v>8.35</v>
      </c>
      <c r="AO867" s="8" t="n">
        <v>13.49</v>
      </c>
      <c r="AP867" s="12" t="n">
        <f aca="false">IF(EF867&gt;0,Z867/EF867,0)</f>
        <v>0</v>
      </c>
      <c r="AQ867" s="8" t="n">
        <v>1</v>
      </c>
      <c r="AR867" s="8" t="n">
        <v>1</v>
      </c>
      <c r="AS867" s="8" t="n">
        <v>1</v>
      </c>
      <c r="AT867" s="8" t="n">
        <v>1</v>
      </c>
      <c r="AU867" s="8" t="n">
        <v>1</v>
      </c>
      <c r="AV867" s="8" t="n">
        <v>1</v>
      </c>
      <c r="AW867" s="8" t="n">
        <v>1</v>
      </c>
      <c r="AX867" s="8" t="n">
        <v>0</v>
      </c>
      <c r="AY867" s="8" t="n">
        <v>0</v>
      </c>
      <c r="AZ867" s="8" t="n">
        <v>0</v>
      </c>
      <c r="BA867" s="8" t="n">
        <f aca="false">AY867+AZ867</f>
        <v>0</v>
      </c>
      <c r="BB867" s="8" t="n">
        <v>0.09</v>
      </c>
      <c r="BC867" s="8" t="n">
        <v>29</v>
      </c>
      <c r="BD867" s="19" t="n">
        <v>0</v>
      </c>
      <c r="BE867" s="19" t="n">
        <v>0</v>
      </c>
      <c r="BF867" s="19" t="n">
        <f aca="false">AQ867+BD867</f>
        <v>1</v>
      </c>
      <c r="BG867" s="19" t="n">
        <f aca="false">IF(AL867&gt;0,BF867/AL867*60,0)</f>
        <v>7.18562874251497</v>
      </c>
      <c r="BH867" s="8" t="n">
        <v>1</v>
      </c>
      <c r="BI867" s="8" t="n">
        <v>1</v>
      </c>
      <c r="BJ867" s="8" t="n">
        <v>7</v>
      </c>
      <c r="BK867" s="12" t="n">
        <f aca="false">BH867/(BH867+BJ867)</f>
        <v>0.125</v>
      </c>
      <c r="BL867" s="8" t="n">
        <v>0</v>
      </c>
      <c r="BM867" s="8" t="n">
        <v>0</v>
      </c>
      <c r="BN867" s="8" t="n">
        <v>0</v>
      </c>
      <c r="BO867" s="8" t="n">
        <f aca="false">BM867-BN867</f>
        <v>0</v>
      </c>
      <c r="BP867" s="8" t="n">
        <v>0</v>
      </c>
      <c r="BQ867" s="8" t="n">
        <v>0</v>
      </c>
      <c r="BR867" s="8" t="n">
        <v>0</v>
      </c>
      <c r="BS867" s="8" t="n">
        <v>0</v>
      </c>
      <c r="BT867" s="12" t="n">
        <f aca="false">BS867/(EA867+BS867)</f>
        <v>0</v>
      </c>
      <c r="BU867" s="8" t="n">
        <v>1</v>
      </c>
      <c r="BV867" s="8" t="n">
        <v>1</v>
      </c>
      <c r="BW867" s="12" t="n">
        <f aca="false">IF(BU867+BV867&gt;0,BU867/(BU867+BV867),0)</f>
        <v>0.5</v>
      </c>
      <c r="BX867" s="8" t="n">
        <v>1</v>
      </c>
      <c r="BY867" s="8" t="n">
        <v>0</v>
      </c>
      <c r="BZ867" s="8" t="n">
        <v>0</v>
      </c>
      <c r="CA867" s="8" t="n">
        <v>1</v>
      </c>
      <c r="CB867" s="8" t="n">
        <v>0</v>
      </c>
      <c r="CC867" s="8" t="n">
        <v>0</v>
      </c>
      <c r="CD867" s="8" t="n">
        <v>0</v>
      </c>
      <c r="CE867" s="8" t="n">
        <v>1</v>
      </c>
      <c r="CF867" s="8" t="n">
        <v>0</v>
      </c>
      <c r="CG867" s="8" t="n">
        <v>0</v>
      </c>
      <c r="CH867" s="8" t="n">
        <v>1</v>
      </c>
      <c r="CI867" s="8" t="n">
        <v>0</v>
      </c>
      <c r="CJ867" s="8" t="n">
        <v>0</v>
      </c>
      <c r="CK867" s="8" t="n">
        <v>0</v>
      </c>
      <c r="CL867" s="8" t="n">
        <v>0</v>
      </c>
      <c r="CM867" s="8" t="n">
        <v>0</v>
      </c>
      <c r="CN867" s="8" t="n">
        <v>0</v>
      </c>
      <c r="CO867" s="8" t="n">
        <v>0</v>
      </c>
      <c r="CP867" s="8" t="n">
        <v>0</v>
      </c>
      <c r="CQ867" s="8" t="n">
        <v>0</v>
      </c>
      <c r="CR867" s="8" t="n">
        <v>0</v>
      </c>
      <c r="CS867" s="8" t="n">
        <v>0</v>
      </c>
      <c r="CT867" s="8" t="n">
        <v>0</v>
      </c>
      <c r="CU867" s="8" t="n">
        <v>0</v>
      </c>
      <c r="CV867" s="8" t="n">
        <v>0</v>
      </c>
      <c r="CW867" s="8" t="n">
        <v>0</v>
      </c>
      <c r="CX867" s="8" t="n">
        <v>0</v>
      </c>
      <c r="CY867" s="8" t="n">
        <v>0</v>
      </c>
      <c r="CZ867" s="8" t="n">
        <v>0</v>
      </c>
      <c r="DA867" s="8" t="n">
        <v>0</v>
      </c>
      <c r="DB867" s="8" t="n">
        <v>0</v>
      </c>
      <c r="DC867" s="8" t="n">
        <v>0</v>
      </c>
      <c r="DD867" s="8" t="n">
        <v>0</v>
      </c>
      <c r="DE867" s="8" t="n">
        <v>0</v>
      </c>
      <c r="DF867" s="8" t="n">
        <v>0</v>
      </c>
      <c r="DG867" s="8" t="n">
        <v>0</v>
      </c>
      <c r="DH867" s="8" t="n">
        <v>1</v>
      </c>
      <c r="DI867" s="8" t="n">
        <v>0</v>
      </c>
      <c r="DJ867" s="8" t="n">
        <v>0</v>
      </c>
      <c r="DK867" s="8" t="n">
        <v>0</v>
      </c>
      <c r="DL867" s="8" t="n">
        <v>0</v>
      </c>
      <c r="DM867" s="8" t="n">
        <v>0</v>
      </c>
      <c r="DN867" s="8" t="n">
        <v>0</v>
      </c>
      <c r="DO867" s="8" t="n">
        <v>0</v>
      </c>
      <c r="DP867" s="8" t="n">
        <v>0</v>
      </c>
      <c r="DQ867" s="8" t="n">
        <f aca="false">DJ867-DI867</f>
        <v>0</v>
      </c>
      <c r="DR867" s="19" t="n">
        <v>-0.016</v>
      </c>
      <c r="DS867" s="8" t="n">
        <v>0</v>
      </c>
      <c r="DT867" s="8" t="n">
        <v>0</v>
      </c>
      <c r="DU867" s="8" t="n">
        <v>0</v>
      </c>
      <c r="DV867" s="8" t="n">
        <v>0</v>
      </c>
      <c r="DW867" s="8" t="n">
        <v>0</v>
      </c>
      <c r="DX867" s="8" t="n">
        <v>1</v>
      </c>
      <c r="DY867" s="8" t="n">
        <v>12</v>
      </c>
      <c r="DZ867" s="8" t="n">
        <v>1</v>
      </c>
      <c r="EA867" s="8" t="n">
        <v>11</v>
      </c>
      <c r="EB867" s="8" t="n">
        <v>1</v>
      </c>
      <c r="EC867" s="8" t="n">
        <v>8</v>
      </c>
      <c r="ED867" s="8" t="n">
        <v>0.09</v>
      </c>
      <c r="EE867" s="8" t="n">
        <v>0.52</v>
      </c>
      <c r="EF867" s="8" t="n">
        <v>0</v>
      </c>
      <c r="EG867" s="8" t="n">
        <v>0</v>
      </c>
      <c r="EH867" s="12" t="n">
        <f aca="false">EF867/EB867</f>
        <v>0</v>
      </c>
      <c r="EI867" s="20" t="n">
        <f aca="false">1-EG867/EC867</f>
        <v>1</v>
      </c>
      <c r="EJ867" s="21" t="n">
        <f aca="false">EH867+EI867</f>
        <v>1</v>
      </c>
      <c r="EK867" s="8" t="n">
        <v>1</v>
      </c>
      <c r="EL867" s="8" t="n">
        <v>12</v>
      </c>
      <c r="EM867" s="8" t="n">
        <v>1</v>
      </c>
      <c r="EN867" s="8" t="n">
        <v>11</v>
      </c>
      <c r="EO867" s="8" t="n">
        <v>1</v>
      </c>
      <c r="EP867" s="8" t="n">
        <v>8</v>
      </c>
      <c r="EQ867" s="8" t="n">
        <v>0</v>
      </c>
      <c r="ER867" s="8" t="n">
        <v>0</v>
      </c>
      <c r="ES867" s="8" t="n">
        <v>1</v>
      </c>
      <c r="ET867" s="8" t="n">
        <v>5</v>
      </c>
      <c r="EU867" s="8" t="n">
        <v>0</v>
      </c>
      <c r="EV867" s="8" t="n">
        <v>2</v>
      </c>
      <c r="EW867" s="8" t="n">
        <v>0</v>
      </c>
      <c r="EX867" s="8" t="n">
        <v>0</v>
      </c>
      <c r="EY867" s="8" t="n">
        <v>0</v>
      </c>
      <c r="EZ867" s="8" t="n">
        <v>1</v>
      </c>
      <c r="FA867" s="8" t="n">
        <v>0</v>
      </c>
      <c r="FB867" s="8" t="n">
        <v>0</v>
      </c>
      <c r="FC867" s="8" t="n">
        <v>0</v>
      </c>
      <c r="FD867" s="19" t="n">
        <v>-0.32</v>
      </c>
      <c r="FE867" s="18" t="n">
        <f aca="false">FD867/V867</f>
        <v>-0.32</v>
      </c>
      <c r="FF867" s="8" t="n">
        <v>0</v>
      </c>
      <c r="FG867" s="8" t="n">
        <v>0</v>
      </c>
      <c r="FH867" s="8" t="n">
        <v>0</v>
      </c>
      <c r="FI867" s="8" t="n">
        <v>0</v>
      </c>
      <c r="FJ867" s="22"/>
      <c r="FK867" s="22"/>
      <c r="FL867" s="22"/>
      <c r="FM867" s="8" t="n">
        <f aca="false">BL867+BS867+AH867+DT867</f>
        <v>0</v>
      </c>
      <c r="FN867" s="19" t="n">
        <f aca="false">IF(DS867&gt;0,(BL867+BR867)/DS867,0)</f>
        <v>0</v>
      </c>
      <c r="FO867" s="12" t="n">
        <v>0</v>
      </c>
      <c r="FP867" s="19" t="n">
        <f aca="false">Z867-AH867/10</f>
        <v>0</v>
      </c>
      <c r="FQ867" s="19" t="n">
        <f aca="false">Z867+DR867/5</f>
        <v>-0.0032</v>
      </c>
      <c r="FR867" s="19" t="n">
        <f aca="false">(DX867+DY867)/AL867*60</f>
        <v>93.4131736526946</v>
      </c>
      <c r="FS867" s="22"/>
      <c r="FT867" s="22"/>
      <c r="FU867" s="22"/>
      <c r="FV867" s="22"/>
      <c r="FW867" s="17" t="s">
        <v>280</v>
      </c>
      <c r="FX867" s="23" t="n">
        <v>650000</v>
      </c>
      <c r="FY867" s="23" t="n">
        <v>650000</v>
      </c>
      <c r="FZ867" s="8" t="n">
        <v>4</v>
      </c>
      <c r="GA867" s="8" t="n">
        <v>1</v>
      </c>
      <c r="GB867" s="8" t="n">
        <v>0</v>
      </c>
      <c r="GC867" s="8" t="n">
        <v>1</v>
      </c>
      <c r="GD867" s="8" t="n">
        <v>1</v>
      </c>
      <c r="GE867" s="8" t="n">
        <v>0</v>
      </c>
      <c r="GF867" s="8" t="n">
        <v>7</v>
      </c>
      <c r="GG867" s="8" t="n">
        <v>35</v>
      </c>
      <c r="GH867" s="8" t="n">
        <v>0.1</v>
      </c>
      <c r="GI867" s="8" t="n">
        <v>0.1</v>
      </c>
      <c r="GJ867" s="8" t="n">
        <v>0.2</v>
      </c>
      <c r="GK867" s="8" t="n">
        <f aca="false">Z867-AH867/10</f>
        <v>0</v>
      </c>
      <c r="GL867" s="22"/>
      <c r="GM867" s="22"/>
      <c r="GN867" s="22"/>
      <c r="GO867" s="22"/>
      <c r="GP867" s="22"/>
    </row>
    <row r="868" customFormat="false" ht="13.65" hidden="false" customHeight="true" outlineLevel="0" collapsed="false">
      <c r="A868" s="16" t="n">
        <v>35156</v>
      </c>
      <c r="B868" s="17" t="s">
        <v>2174</v>
      </c>
      <c r="C868" s="17" t="s">
        <v>272</v>
      </c>
      <c r="D868" s="17" t="s">
        <v>262</v>
      </c>
      <c r="E868" s="17" t="s">
        <v>262</v>
      </c>
      <c r="F868" s="8" t="n">
        <v>74</v>
      </c>
      <c r="G868" s="8" t="n">
        <v>190</v>
      </c>
      <c r="H868" s="8" t="n">
        <v>2014</v>
      </c>
      <c r="I868" s="8" t="n">
        <v>3</v>
      </c>
      <c r="J868" s="8" t="n">
        <v>67</v>
      </c>
      <c r="K868" s="17" t="s">
        <v>263</v>
      </c>
      <c r="L868" s="8" t="n">
        <v>2017</v>
      </c>
      <c r="M868" s="8" t="n">
        <v>21</v>
      </c>
      <c r="N868" s="8" t="n">
        <v>1</v>
      </c>
      <c r="O868" s="8" t="n">
        <v>8477998</v>
      </c>
      <c r="P868" s="17" t="s">
        <v>3884</v>
      </c>
      <c r="Q868" s="17" t="s">
        <v>3885</v>
      </c>
      <c r="R868" s="17" t="s">
        <v>3886</v>
      </c>
      <c r="S868" s="17" t="s">
        <v>2688</v>
      </c>
      <c r="T868" s="17" t="s">
        <v>268</v>
      </c>
      <c r="U868" s="17" t="s">
        <v>902</v>
      </c>
      <c r="V868" s="8" t="n">
        <v>2</v>
      </c>
      <c r="W868" s="8" t="n">
        <v>2</v>
      </c>
      <c r="X868" s="8" t="n">
        <v>1</v>
      </c>
      <c r="Y868" s="8" t="n">
        <v>1</v>
      </c>
      <c r="Z868" s="8" t="n">
        <v>3</v>
      </c>
      <c r="AA868" s="8" t="n">
        <v>23</v>
      </c>
      <c r="AB868" s="8" t="n">
        <v>62</v>
      </c>
      <c r="AC868" s="18" t="n">
        <f aca="false">Z868/V868</f>
        <v>1.5</v>
      </c>
      <c r="AD868" s="19" t="n">
        <f aca="false">IF(FZ868&gt;V868,Z868-V868*(GC868-Z868)/(FZ868-V868),0)</f>
        <v>0</v>
      </c>
      <c r="AE868" s="19" t="n">
        <v>1.289</v>
      </c>
      <c r="AF868" s="8" t="n">
        <v>3</v>
      </c>
      <c r="AG868" s="8" t="n">
        <v>0.6</v>
      </c>
      <c r="AH868" s="8" t="n">
        <v>0</v>
      </c>
      <c r="AI868" s="8" t="n">
        <v>35</v>
      </c>
      <c r="AJ868" s="8" t="n">
        <v>1431</v>
      </c>
      <c r="AK868" s="19" t="n">
        <v>23.85</v>
      </c>
      <c r="AL868" s="8" t="n">
        <v>23.85</v>
      </c>
      <c r="AM868" s="8" t="n">
        <v>24</v>
      </c>
      <c r="AN868" s="18" t="n">
        <f aca="false">AJ868/60/V868</f>
        <v>11.925</v>
      </c>
      <c r="AO868" s="8" t="n">
        <v>20.13</v>
      </c>
      <c r="AP868" s="12" t="n">
        <f aca="false">IF(EF868&gt;0,Z868/EF868,0)</f>
        <v>1</v>
      </c>
      <c r="AQ868" s="8" t="n">
        <v>8</v>
      </c>
      <c r="AR868" s="8" t="n">
        <v>8</v>
      </c>
      <c r="AS868" s="8" t="n">
        <v>8</v>
      </c>
      <c r="AT868" s="8" t="n">
        <v>7</v>
      </c>
      <c r="AU868" s="8" t="n">
        <v>7</v>
      </c>
      <c r="AV868" s="8" t="n">
        <v>6</v>
      </c>
      <c r="AW868" s="8" t="n">
        <v>4</v>
      </c>
      <c r="AX868" s="8" t="n">
        <v>2</v>
      </c>
      <c r="AY868" s="8" t="n">
        <v>2</v>
      </c>
      <c r="AZ868" s="8" t="n">
        <v>1</v>
      </c>
      <c r="BA868" s="8" t="n">
        <f aca="false">AY868+AZ868</f>
        <v>3</v>
      </c>
      <c r="BB868" s="8" t="n">
        <v>0.36</v>
      </c>
      <c r="BC868" s="8" t="n">
        <v>26.5</v>
      </c>
      <c r="BD868" s="19" t="n">
        <v>6.3</v>
      </c>
      <c r="BE868" s="19" t="n">
        <v>15.8490566037736</v>
      </c>
      <c r="BF868" s="19" t="n">
        <f aca="false">AQ868+BD868</f>
        <v>14.3</v>
      </c>
      <c r="BG868" s="19" t="n">
        <f aca="false">IF(AL868&gt;0,BF868/AL868*60,0)</f>
        <v>35.9748427672956</v>
      </c>
      <c r="BH868" s="8" t="n">
        <v>5</v>
      </c>
      <c r="BI868" s="8" t="n">
        <v>9</v>
      </c>
      <c r="BJ868" s="8" t="n">
        <v>7</v>
      </c>
      <c r="BK868" s="12" t="n">
        <f aca="false">BH868/(BH868+BJ868)</f>
        <v>0.416666666666667</v>
      </c>
      <c r="BL868" s="8" t="n">
        <v>5</v>
      </c>
      <c r="BM868" s="8" t="n">
        <v>5</v>
      </c>
      <c r="BN868" s="8" t="n">
        <v>5</v>
      </c>
      <c r="BO868" s="8" t="n">
        <f aca="false">BM868-BN868</f>
        <v>0</v>
      </c>
      <c r="BP868" s="8" t="n">
        <v>1</v>
      </c>
      <c r="BQ868" s="8" t="n">
        <v>0</v>
      </c>
      <c r="BR868" s="8" t="n">
        <v>1</v>
      </c>
      <c r="BS868" s="8" t="n">
        <v>1</v>
      </c>
      <c r="BT868" s="12" t="n">
        <f aca="false">BS868/(EA868+BS868)</f>
        <v>0.0526315789473684</v>
      </c>
      <c r="BU868" s="8" t="n">
        <v>0</v>
      </c>
      <c r="BV868" s="8" t="n">
        <v>0</v>
      </c>
      <c r="BW868" s="12" t="n">
        <f aca="false">IF(BU868+BV868&gt;0,BU868/(BU868+BV868),0)</f>
        <v>0</v>
      </c>
      <c r="BX868" s="8" t="n">
        <v>0</v>
      </c>
      <c r="BY868" s="8" t="n">
        <v>0</v>
      </c>
      <c r="BZ868" s="8" t="n">
        <v>0</v>
      </c>
      <c r="CA868" s="8" t="n">
        <v>0</v>
      </c>
      <c r="CB868" s="8" t="n">
        <v>0</v>
      </c>
      <c r="CC868" s="8" t="n">
        <v>0</v>
      </c>
      <c r="CD868" s="8" t="n">
        <v>0</v>
      </c>
      <c r="CE868" s="8" t="n">
        <v>0</v>
      </c>
      <c r="CF868" s="8" t="n">
        <v>0</v>
      </c>
      <c r="CG868" s="8" t="n">
        <v>0</v>
      </c>
      <c r="CH868" s="8" t="n">
        <v>0</v>
      </c>
      <c r="CI868" s="8" t="n">
        <v>0</v>
      </c>
      <c r="CJ868" s="8" t="n">
        <v>0</v>
      </c>
      <c r="CK868" s="8" t="n">
        <v>0</v>
      </c>
      <c r="CL868" s="8" t="n">
        <v>1</v>
      </c>
      <c r="CM868" s="8" t="n">
        <v>0</v>
      </c>
      <c r="CN868" s="8" t="n">
        <v>0</v>
      </c>
      <c r="CO868" s="8" t="n">
        <v>0</v>
      </c>
      <c r="CP868" s="8" t="n">
        <v>0</v>
      </c>
      <c r="CQ868" s="8" t="n">
        <v>0</v>
      </c>
      <c r="CR868" s="8" t="n">
        <v>0</v>
      </c>
      <c r="CS868" s="8" t="n">
        <v>0</v>
      </c>
      <c r="CT868" s="8" t="n">
        <v>0</v>
      </c>
      <c r="CU868" s="8" t="n">
        <v>0</v>
      </c>
      <c r="CV868" s="8" t="n">
        <v>0</v>
      </c>
      <c r="CW868" s="8" t="n">
        <v>2</v>
      </c>
      <c r="CX868" s="8" t="n">
        <v>0</v>
      </c>
      <c r="CY868" s="8" t="n">
        <v>0</v>
      </c>
      <c r="CZ868" s="8" t="n">
        <v>0</v>
      </c>
      <c r="DA868" s="8" t="n">
        <v>1</v>
      </c>
      <c r="DB868" s="8" t="n">
        <v>0</v>
      </c>
      <c r="DC868" s="8" t="n">
        <v>0</v>
      </c>
      <c r="DD868" s="8" t="n">
        <v>0</v>
      </c>
      <c r="DE868" s="8" t="n">
        <v>2</v>
      </c>
      <c r="DF868" s="8" t="n">
        <v>0</v>
      </c>
      <c r="DG868" s="8" t="n">
        <v>0</v>
      </c>
      <c r="DH868" s="8" t="n">
        <v>4</v>
      </c>
      <c r="DI868" s="8" t="n">
        <v>0</v>
      </c>
      <c r="DJ868" s="8" t="n">
        <v>0</v>
      </c>
      <c r="DK868" s="8" t="n">
        <v>0</v>
      </c>
      <c r="DL868" s="8" t="n">
        <v>0</v>
      </c>
      <c r="DM868" s="8" t="n">
        <v>0</v>
      </c>
      <c r="DN868" s="8" t="n">
        <v>0</v>
      </c>
      <c r="DO868" s="8" t="n">
        <v>0</v>
      </c>
      <c r="DP868" s="8" t="n">
        <v>0</v>
      </c>
      <c r="DQ868" s="8" t="n">
        <f aca="false">DJ868-DI868</f>
        <v>0</v>
      </c>
      <c r="DR868" s="19" t="n">
        <v>-0.043</v>
      </c>
      <c r="DS868" s="8" t="n">
        <v>0</v>
      </c>
      <c r="DT868" s="8" t="n">
        <v>0</v>
      </c>
      <c r="DU868" s="8" t="n">
        <v>0</v>
      </c>
      <c r="DV868" s="8" t="n">
        <v>0</v>
      </c>
      <c r="DW868" s="8" t="n">
        <v>0</v>
      </c>
      <c r="DX868" s="8" t="n">
        <v>20</v>
      </c>
      <c r="DY868" s="8" t="n">
        <v>21</v>
      </c>
      <c r="DZ868" s="8" t="n">
        <v>16</v>
      </c>
      <c r="EA868" s="8" t="n">
        <v>18</v>
      </c>
      <c r="EB868" s="8" t="n">
        <v>14</v>
      </c>
      <c r="EC868" s="8" t="n">
        <v>13</v>
      </c>
      <c r="ED868" s="8" t="n">
        <v>0.84</v>
      </c>
      <c r="EE868" s="8" t="n">
        <v>0.84</v>
      </c>
      <c r="EF868" s="8" t="n">
        <v>3</v>
      </c>
      <c r="EG868" s="8" t="n">
        <v>1</v>
      </c>
      <c r="EH868" s="12" t="n">
        <f aca="false">EF868/EB868</f>
        <v>0.214285714285714</v>
      </c>
      <c r="EI868" s="20" t="n">
        <f aca="false">1-EG868/EC868</f>
        <v>0.923076923076923</v>
      </c>
      <c r="EJ868" s="21" t="n">
        <f aca="false">EH868+EI868</f>
        <v>1.13736263736264</v>
      </c>
      <c r="EK868" s="8" t="n">
        <v>20</v>
      </c>
      <c r="EL868" s="8" t="n">
        <v>21</v>
      </c>
      <c r="EM868" s="8" t="n">
        <v>16</v>
      </c>
      <c r="EN868" s="8" t="n">
        <v>18</v>
      </c>
      <c r="EO868" s="8" t="n">
        <v>14</v>
      </c>
      <c r="EP868" s="8" t="n">
        <v>13</v>
      </c>
      <c r="EQ868" s="8" t="n">
        <v>3</v>
      </c>
      <c r="ER868" s="8" t="n">
        <v>1</v>
      </c>
      <c r="ES868" s="8" t="n">
        <v>8</v>
      </c>
      <c r="ET868" s="8" t="n">
        <v>8</v>
      </c>
      <c r="EU868" s="8" t="n">
        <v>3</v>
      </c>
      <c r="EV868" s="8" t="n">
        <v>1</v>
      </c>
      <c r="EW868" s="8" t="n">
        <v>2</v>
      </c>
      <c r="EX868" s="8" t="n">
        <v>0</v>
      </c>
      <c r="EY868" s="8" t="n">
        <v>2</v>
      </c>
      <c r="EZ868" s="8" t="n">
        <v>0</v>
      </c>
      <c r="FA868" s="8" t="n">
        <v>0.4</v>
      </c>
      <c r="FB868" s="8" t="n">
        <v>0.1</v>
      </c>
      <c r="FC868" s="8" t="n">
        <v>0.6</v>
      </c>
      <c r="FD868" s="19" t="n">
        <v>3.5</v>
      </c>
      <c r="FE868" s="18" t="n">
        <f aca="false">FD868/V868</f>
        <v>1.75</v>
      </c>
      <c r="FF868" s="8" t="n">
        <v>0.8155</v>
      </c>
      <c r="FG868" s="8" t="n">
        <v>0</v>
      </c>
      <c r="FH868" s="8" t="n">
        <v>0</v>
      </c>
      <c r="FI868" s="8" t="n">
        <v>0</v>
      </c>
      <c r="FJ868" s="22"/>
      <c r="FK868" s="22"/>
      <c r="FL868" s="22"/>
      <c r="FM868" s="8" t="n">
        <f aca="false">BL868+BS868+AH868+DT868</f>
        <v>6</v>
      </c>
      <c r="FN868" s="19" t="n">
        <f aca="false">IF(DS868&gt;0,(BL868+BR868)/DS868,0)</f>
        <v>0</v>
      </c>
      <c r="FO868" s="12" t="n">
        <v>0.3677130045</v>
      </c>
      <c r="FP868" s="19" t="n">
        <f aca="false">Z868-AH868/10</f>
        <v>3</v>
      </c>
      <c r="FQ868" s="19" t="n">
        <f aca="false">Z868+DR868/5</f>
        <v>2.9914</v>
      </c>
      <c r="FR868" s="19" t="n">
        <f aca="false">(DX868+DY868)/AL868*60</f>
        <v>103.14465408805</v>
      </c>
      <c r="FS868" s="22"/>
      <c r="FT868" s="22"/>
      <c r="FU868" s="22"/>
      <c r="FV868" s="22"/>
      <c r="FW868" s="17" t="s">
        <v>270</v>
      </c>
      <c r="FX868" s="23" t="n">
        <v>730000</v>
      </c>
      <c r="FY868" s="23" t="n">
        <v>746667</v>
      </c>
      <c r="FZ868" s="8" t="n">
        <v>2</v>
      </c>
      <c r="GA868" s="8" t="n">
        <v>2</v>
      </c>
      <c r="GB868" s="8" t="n">
        <v>1</v>
      </c>
      <c r="GC868" s="8" t="n">
        <v>3</v>
      </c>
      <c r="GD868" s="8" t="n">
        <v>3</v>
      </c>
      <c r="GE868" s="8" t="n">
        <v>0</v>
      </c>
      <c r="GF868" s="8" t="n">
        <v>6</v>
      </c>
      <c r="GG868" s="8" t="n">
        <v>24</v>
      </c>
      <c r="GH868" s="8" t="n">
        <v>0.4</v>
      </c>
      <c r="GI868" s="8" t="n">
        <v>0.1</v>
      </c>
      <c r="GJ868" s="8" t="n">
        <v>0.6</v>
      </c>
      <c r="GK868" s="8" t="n">
        <f aca="false">Z868-AH868/10</f>
        <v>3</v>
      </c>
      <c r="GL868" s="22"/>
      <c r="GM868" s="22"/>
      <c r="GN868" s="22"/>
      <c r="GO868" s="22"/>
      <c r="GP868" s="22"/>
    </row>
    <row r="869" customFormat="false" ht="13.65" hidden="false" customHeight="true" outlineLevel="0" collapsed="false">
      <c r="A869" s="16" t="n">
        <v>32381</v>
      </c>
      <c r="B869" s="17" t="s">
        <v>1440</v>
      </c>
      <c r="C869" s="17" t="s">
        <v>272</v>
      </c>
      <c r="D869" s="17" t="s">
        <v>262</v>
      </c>
      <c r="E869" s="17" t="s">
        <v>262</v>
      </c>
      <c r="F869" s="8" t="n">
        <v>74</v>
      </c>
      <c r="G869" s="8" t="n">
        <v>185</v>
      </c>
      <c r="H869" s="8" t="n">
        <v>2007</v>
      </c>
      <c r="I869" s="8" t="n">
        <v>2</v>
      </c>
      <c r="J869" s="8" t="n">
        <v>61</v>
      </c>
      <c r="K869" s="17" t="s">
        <v>273</v>
      </c>
      <c r="L869" s="8" t="n">
        <v>2008</v>
      </c>
      <c r="M869" s="8" t="n">
        <v>29</v>
      </c>
      <c r="N869" s="8" t="n">
        <v>10</v>
      </c>
      <c r="O869" s="8" t="n">
        <v>8474190</v>
      </c>
      <c r="P869" s="17" t="s">
        <v>3887</v>
      </c>
      <c r="Q869" s="17" t="s">
        <v>3888</v>
      </c>
      <c r="R869" s="17" t="s">
        <v>3889</v>
      </c>
      <c r="S869" s="17" t="s">
        <v>3890</v>
      </c>
      <c r="T869" s="17" t="s">
        <v>299</v>
      </c>
      <c r="U869" s="17" t="s">
        <v>562</v>
      </c>
      <c r="V869" s="8" t="n">
        <v>75</v>
      </c>
      <c r="W869" s="8" t="n">
        <v>24</v>
      </c>
      <c r="X869" s="8" t="n">
        <v>22</v>
      </c>
      <c r="Y869" s="8" t="n">
        <v>12</v>
      </c>
      <c r="Z869" s="8" t="n">
        <v>46</v>
      </c>
      <c r="AA869" s="8" t="n">
        <v>6</v>
      </c>
      <c r="AB869" s="8" t="n">
        <v>56</v>
      </c>
      <c r="AC869" s="18" t="n">
        <f aca="false">Z869/V869</f>
        <v>0.613333333333333</v>
      </c>
      <c r="AD869" s="19" t="n">
        <f aca="false">IF(FZ869&gt;V869,Z869-V869*(GC869-Z869)/(FZ869-V869),0)</f>
        <v>2.55021834061135</v>
      </c>
      <c r="AE869" s="19" t="n">
        <v>18.197</v>
      </c>
      <c r="AF869" s="8" t="n">
        <v>-16</v>
      </c>
      <c r="AG869" s="8" t="n">
        <v>-2.5</v>
      </c>
      <c r="AH869" s="8" t="n">
        <v>57</v>
      </c>
      <c r="AI869" s="8" t="n">
        <v>1700</v>
      </c>
      <c r="AJ869" s="8" t="n">
        <v>81394</v>
      </c>
      <c r="AK869" s="19" t="n">
        <v>1356.5666666667</v>
      </c>
      <c r="AL869" s="8" t="n">
        <v>1356.57</v>
      </c>
      <c r="AM869" s="8" t="n">
        <v>1357</v>
      </c>
      <c r="AN869" s="18" t="n">
        <f aca="false">AJ869/60/V869</f>
        <v>18.0875555555556</v>
      </c>
      <c r="AO869" s="8" t="n">
        <v>29.95</v>
      </c>
      <c r="AP869" s="12" t="n">
        <f aca="false">IF(EF869&gt;0,Z869/EF869,0)</f>
        <v>0.547619047619048</v>
      </c>
      <c r="AQ869" s="8" t="n">
        <v>291</v>
      </c>
      <c r="AR869" s="8" t="n">
        <v>292</v>
      </c>
      <c r="AS869" s="8" t="n">
        <v>292</v>
      </c>
      <c r="AT869" s="8" t="n">
        <v>241</v>
      </c>
      <c r="AU869" s="8" t="n">
        <v>242</v>
      </c>
      <c r="AV869" s="8" t="n">
        <v>176</v>
      </c>
      <c r="AW869" s="8" t="n">
        <v>210</v>
      </c>
      <c r="AX869" s="8" t="n">
        <v>125</v>
      </c>
      <c r="AY869" s="8" t="n">
        <v>1</v>
      </c>
      <c r="AZ869" s="8" t="n">
        <v>24</v>
      </c>
      <c r="BA869" s="8" t="n">
        <f aca="false">AY869+AZ869</f>
        <v>25</v>
      </c>
      <c r="BB869" s="8" t="n">
        <v>28.97</v>
      </c>
      <c r="BC869" s="8" t="n">
        <v>27.8977</v>
      </c>
      <c r="BD869" s="19" t="n">
        <v>236.9</v>
      </c>
      <c r="BE869" s="19" t="n">
        <v>10.4779222055677</v>
      </c>
      <c r="BF869" s="19" t="n">
        <f aca="false">AQ869+BD869</f>
        <v>527.9</v>
      </c>
      <c r="BG869" s="19" t="n">
        <f aca="false">IF(AL869&gt;0,BF869/AL869*60,0)</f>
        <v>23.3485924058471</v>
      </c>
      <c r="BH869" s="8" t="n">
        <v>575</v>
      </c>
      <c r="BI869" s="8" t="n">
        <v>407</v>
      </c>
      <c r="BJ869" s="8" t="n">
        <v>401</v>
      </c>
      <c r="BK869" s="12" t="n">
        <f aca="false">BH869/(BH869+BJ869)</f>
        <v>0.589139344262295</v>
      </c>
      <c r="BL869" s="8" t="n">
        <v>129</v>
      </c>
      <c r="BM869" s="8" t="n">
        <v>129</v>
      </c>
      <c r="BN869" s="8" t="n">
        <v>74</v>
      </c>
      <c r="BO869" s="8" t="n">
        <f aca="false">BM869-BN869</f>
        <v>55</v>
      </c>
      <c r="BP869" s="8" t="n">
        <v>66</v>
      </c>
      <c r="BQ869" s="8" t="n">
        <v>27</v>
      </c>
      <c r="BR869" s="8" t="n">
        <v>38</v>
      </c>
      <c r="BS869" s="8" t="n">
        <v>54</v>
      </c>
      <c r="BT869" s="12" t="n">
        <f aca="false">BS869/(EA869+BS869)</f>
        <v>0.0558428128231644</v>
      </c>
      <c r="BU869" s="8" t="n">
        <v>12</v>
      </c>
      <c r="BV869" s="8" t="n">
        <v>9</v>
      </c>
      <c r="BW869" s="12" t="n">
        <f aca="false">IF(BU869+BV869&gt;0,BU869/(BU869+BV869),0)</f>
        <v>0.571428571428571</v>
      </c>
      <c r="BX869" s="8" t="n">
        <v>3</v>
      </c>
      <c r="BY869" s="8" t="n">
        <v>4</v>
      </c>
      <c r="BZ869" s="8" t="n">
        <v>4</v>
      </c>
      <c r="CA869" s="8" t="n">
        <v>3</v>
      </c>
      <c r="CB869" s="8" t="n">
        <v>5</v>
      </c>
      <c r="CC869" s="8" t="n">
        <v>2</v>
      </c>
      <c r="CD869" s="8" t="n">
        <v>2</v>
      </c>
      <c r="CE869" s="8" t="n">
        <v>2</v>
      </c>
      <c r="CF869" s="8" t="n">
        <v>5</v>
      </c>
      <c r="CG869" s="8" t="n">
        <v>5</v>
      </c>
      <c r="CH869" s="8" t="n">
        <v>8</v>
      </c>
      <c r="CI869" s="8" t="n">
        <v>6</v>
      </c>
      <c r="CJ869" s="8" t="n">
        <v>1</v>
      </c>
      <c r="CK869" s="8" t="n">
        <v>1</v>
      </c>
      <c r="CL869" s="8" t="n">
        <v>1</v>
      </c>
      <c r="CM869" s="8" t="n">
        <v>5</v>
      </c>
      <c r="CN869" s="8" t="n">
        <v>3</v>
      </c>
      <c r="CO869" s="8" t="n">
        <v>0</v>
      </c>
      <c r="CP869" s="8" t="n">
        <v>0</v>
      </c>
      <c r="CQ869" s="8" t="n">
        <v>2</v>
      </c>
      <c r="CR869" s="8" t="n">
        <v>1</v>
      </c>
      <c r="CS869" s="8" t="n">
        <v>0</v>
      </c>
      <c r="CT869" s="8" t="n">
        <v>4</v>
      </c>
      <c r="CU869" s="8" t="n">
        <v>6</v>
      </c>
      <c r="CV869" s="8" t="n">
        <v>0</v>
      </c>
      <c r="CW869" s="8" t="n">
        <v>11</v>
      </c>
      <c r="CX869" s="8" t="n">
        <v>0</v>
      </c>
      <c r="CY869" s="8" t="n">
        <v>3</v>
      </c>
      <c r="CZ869" s="8" t="n">
        <v>4</v>
      </c>
      <c r="DA869" s="8" t="n">
        <v>59</v>
      </c>
      <c r="DB869" s="8" t="n">
        <v>21</v>
      </c>
      <c r="DC869" s="8" t="n">
        <v>8</v>
      </c>
      <c r="DD869" s="8" t="n">
        <v>2</v>
      </c>
      <c r="DE869" s="8" t="n">
        <v>33</v>
      </c>
      <c r="DF869" s="8" t="n">
        <v>29</v>
      </c>
      <c r="DG869" s="8" t="n">
        <v>2</v>
      </c>
      <c r="DH869" s="8" t="n">
        <v>81</v>
      </c>
      <c r="DI869" s="8" t="n">
        <v>20</v>
      </c>
      <c r="DJ869" s="8" t="n">
        <v>14</v>
      </c>
      <c r="DK869" s="8" t="n">
        <v>18</v>
      </c>
      <c r="DL869" s="8" t="n">
        <v>15</v>
      </c>
      <c r="DM869" s="8" t="n">
        <v>3</v>
      </c>
      <c r="DN869" s="8" t="n">
        <v>16</v>
      </c>
      <c r="DO869" s="8" t="n">
        <v>13</v>
      </c>
      <c r="DP869" s="8" t="n">
        <v>3</v>
      </c>
      <c r="DQ869" s="8" t="n">
        <f aca="false">DJ869-DI869</f>
        <v>-6</v>
      </c>
      <c r="DR869" s="19" t="n">
        <v>-5.466</v>
      </c>
      <c r="DS869" s="8" t="n">
        <v>16</v>
      </c>
      <c r="DT869" s="8" t="n">
        <v>3</v>
      </c>
      <c r="DU869" s="8" t="n">
        <v>0</v>
      </c>
      <c r="DV869" s="8" t="n">
        <v>1</v>
      </c>
      <c r="DW869" s="8" t="n">
        <v>0</v>
      </c>
      <c r="DX869" s="8" t="n">
        <v>1513</v>
      </c>
      <c r="DY869" s="8" t="n">
        <v>1217</v>
      </c>
      <c r="DZ869" s="8" t="n">
        <v>1144</v>
      </c>
      <c r="EA869" s="8" t="n">
        <v>913</v>
      </c>
      <c r="EB869" s="8" t="n">
        <v>822</v>
      </c>
      <c r="EC869" s="8" t="n">
        <v>630</v>
      </c>
      <c r="ED869" s="8" t="n">
        <v>89.94</v>
      </c>
      <c r="EE869" s="8" t="n">
        <v>60.05</v>
      </c>
      <c r="EF869" s="8" t="n">
        <v>84</v>
      </c>
      <c r="EG869" s="8" t="n">
        <v>67</v>
      </c>
      <c r="EH869" s="12" t="n">
        <f aca="false">EF869/EB869</f>
        <v>0.102189781021898</v>
      </c>
      <c r="EI869" s="20" t="n">
        <f aca="false">1-EG869/EC869</f>
        <v>0.893650793650794</v>
      </c>
      <c r="EJ869" s="21" t="n">
        <f aca="false">EH869+EI869</f>
        <v>0.995840574672692</v>
      </c>
      <c r="EK869" s="8" t="n">
        <v>1511</v>
      </c>
      <c r="EL869" s="8" t="n">
        <v>1217</v>
      </c>
      <c r="EM869" s="8" t="n">
        <v>1141</v>
      </c>
      <c r="EN869" s="8" t="n">
        <v>913</v>
      </c>
      <c r="EO869" s="8" t="n">
        <v>821</v>
      </c>
      <c r="EP869" s="8" t="n">
        <v>630</v>
      </c>
      <c r="EQ869" s="8" t="n">
        <v>84</v>
      </c>
      <c r="ER869" s="8" t="n">
        <v>67</v>
      </c>
      <c r="ES869" s="8" t="n">
        <v>770</v>
      </c>
      <c r="ET869" s="8" t="n">
        <v>600</v>
      </c>
      <c r="EU869" s="8" t="n">
        <v>296</v>
      </c>
      <c r="EV869" s="8" t="n">
        <v>231</v>
      </c>
      <c r="EW869" s="8" t="n">
        <v>40</v>
      </c>
      <c r="EX869" s="8" t="n">
        <v>31</v>
      </c>
      <c r="EY869" s="8" t="n">
        <v>77</v>
      </c>
      <c r="EZ869" s="8" t="n">
        <v>91</v>
      </c>
      <c r="FA869" s="8" t="n">
        <v>3.2</v>
      </c>
      <c r="FB869" s="8" t="n">
        <v>0.8</v>
      </c>
      <c r="FC869" s="8" t="n">
        <v>4</v>
      </c>
      <c r="FD869" s="19" t="n">
        <v>40.3</v>
      </c>
      <c r="FE869" s="18" t="n">
        <f aca="false">FD869/V869</f>
        <v>0.537333333333333</v>
      </c>
      <c r="FF869" s="8" t="n">
        <v>6.0392</v>
      </c>
      <c r="FG869" s="8" t="n">
        <v>1.13</v>
      </c>
      <c r="FH869" s="8" t="n">
        <v>-0.18</v>
      </c>
      <c r="FI869" s="8" t="n">
        <v>0.95</v>
      </c>
      <c r="FJ869" s="8" t="n">
        <v>1</v>
      </c>
      <c r="FK869" s="8" t="n">
        <v>0</v>
      </c>
      <c r="FL869" s="8" t="n">
        <v>0</v>
      </c>
      <c r="FM869" s="8" t="n">
        <f aca="false">BL869+BS869+AH869+DT869</f>
        <v>243</v>
      </c>
      <c r="FN869" s="19" t="n">
        <f aca="false">IF(DS869&gt;0,(BL869+BR869)/DS869,0)</f>
        <v>10.4375</v>
      </c>
      <c r="FO869" s="12" t="n">
        <v>0.1166222222</v>
      </c>
      <c r="FP869" s="19" t="n">
        <f aca="false">Z869-AH869/10</f>
        <v>40.3</v>
      </c>
      <c r="FQ869" s="19" t="n">
        <f aca="false">Z869+DR869/5</f>
        <v>44.9068</v>
      </c>
      <c r="FR869" s="19" t="n">
        <f aca="false">(DX869+DY869)/AL869*60</f>
        <v>120.745704239368</v>
      </c>
      <c r="FS869" s="8" t="n">
        <v>7</v>
      </c>
      <c r="FT869" s="17" t="s">
        <v>326</v>
      </c>
      <c r="FU869" s="8" t="n">
        <v>339</v>
      </c>
      <c r="FV869" s="22"/>
      <c r="FW869" s="17" t="s">
        <v>280</v>
      </c>
      <c r="FX869" s="23" t="n">
        <v>4750000</v>
      </c>
      <c r="FY869" s="23" t="n">
        <v>3975000</v>
      </c>
      <c r="FZ869" s="8" t="n">
        <v>762</v>
      </c>
      <c r="GA869" s="8" t="n">
        <v>226</v>
      </c>
      <c r="GB869" s="8" t="n">
        <v>218</v>
      </c>
      <c r="GC869" s="8" t="n">
        <v>444</v>
      </c>
      <c r="GD869" s="8" t="n">
        <v>-46</v>
      </c>
      <c r="GE869" s="8" t="n">
        <v>958</v>
      </c>
      <c r="GF869" s="8" t="n">
        <v>1704</v>
      </c>
      <c r="GG869" s="8" t="n">
        <v>12293</v>
      </c>
      <c r="GH869" s="8" t="n">
        <v>38.8</v>
      </c>
      <c r="GI869" s="8" t="n">
        <v>12.3</v>
      </c>
      <c r="GJ869" s="8" t="n">
        <v>51.1</v>
      </c>
      <c r="GK869" s="8" t="n">
        <f aca="false">Z869-AH869/10</f>
        <v>40.3</v>
      </c>
      <c r="GL869" s="22"/>
      <c r="GM869" s="22"/>
      <c r="GN869" s="22"/>
      <c r="GO869" s="22"/>
      <c r="GP869" s="22"/>
    </row>
    <row r="870" customFormat="false" ht="13.65" hidden="false" customHeight="true" outlineLevel="0" collapsed="false">
      <c r="A870" s="16" t="n">
        <v>34705</v>
      </c>
      <c r="B870" s="17" t="s">
        <v>3891</v>
      </c>
      <c r="C870" s="17" t="s">
        <v>404</v>
      </c>
      <c r="D870" s="17" t="s">
        <v>283</v>
      </c>
      <c r="E870" s="17" t="s">
        <v>283</v>
      </c>
      <c r="F870" s="8" t="n">
        <v>70</v>
      </c>
      <c r="G870" s="8" t="n">
        <v>190</v>
      </c>
      <c r="H870" s="8" t="n">
        <v>2013</v>
      </c>
      <c r="I870" s="8" t="n">
        <v>5</v>
      </c>
      <c r="J870" s="8" t="n">
        <v>123</v>
      </c>
      <c r="K870" s="17" t="s">
        <v>263</v>
      </c>
      <c r="L870" s="8" t="n">
        <v>2017</v>
      </c>
      <c r="M870" s="8" t="n">
        <v>23</v>
      </c>
      <c r="N870" s="8" t="n">
        <v>1</v>
      </c>
      <c r="O870" s="8" t="n">
        <v>8477355</v>
      </c>
      <c r="P870" s="17" t="s">
        <v>3892</v>
      </c>
      <c r="Q870" s="17" t="s">
        <v>3893</v>
      </c>
      <c r="R870" s="17" t="s">
        <v>3894</v>
      </c>
      <c r="S870" s="17" t="s">
        <v>3895</v>
      </c>
      <c r="T870" s="17" t="s">
        <v>278</v>
      </c>
      <c r="U870" s="17" t="s">
        <v>581</v>
      </c>
      <c r="V870" s="8" t="n">
        <v>81</v>
      </c>
      <c r="W870" s="8" t="n">
        <v>5</v>
      </c>
      <c r="X870" s="8" t="n">
        <v>39</v>
      </c>
      <c r="Y870" s="8" t="n">
        <v>19</v>
      </c>
      <c r="Z870" s="8" t="n">
        <v>44</v>
      </c>
      <c r="AA870" s="8" t="n">
        <v>4</v>
      </c>
      <c r="AB870" s="8" t="n">
        <v>49</v>
      </c>
      <c r="AC870" s="18" t="n">
        <f aca="false">Z870/V870</f>
        <v>0.54320987654321</v>
      </c>
      <c r="AD870" s="19" t="n">
        <f aca="false">IF(FZ870&gt;V870,Z870-V870*(GC870-Z870)/(FZ870-V870),0)</f>
        <v>0</v>
      </c>
      <c r="AE870" s="19" t="n">
        <v>14.808</v>
      </c>
      <c r="AF870" s="8" t="n">
        <v>1</v>
      </c>
      <c r="AG870" s="8" t="n">
        <v>12</v>
      </c>
      <c r="AH870" s="8" t="n">
        <v>8</v>
      </c>
      <c r="AI870" s="8" t="n">
        <v>1679</v>
      </c>
      <c r="AJ870" s="8" t="n">
        <v>78072</v>
      </c>
      <c r="AK870" s="19" t="n">
        <v>1301.0833333333</v>
      </c>
      <c r="AL870" s="8" t="n">
        <v>1301.2</v>
      </c>
      <c r="AM870" s="8" t="n">
        <v>1301</v>
      </c>
      <c r="AN870" s="18" t="n">
        <f aca="false">AJ870/60/V870</f>
        <v>16.0641975308642</v>
      </c>
      <c r="AO870" s="8" t="n">
        <v>26.97</v>
      </c>
      <c r="AP870" s="12" t="n">
        <f aca="false">IF(EF870&gt;0,Z870/EF870,0)</f>
        <v>0.523809523809524</v>
      </c>
      <c r="AQ870" s="8" t="n">
        <v>239</v>
      </c>
      <c r="AR870" s="8" t="n">
        <v>239</v>
      </c>
      <c r="AS870" s="8" t="n">
        <v>239</v>
      </c>
      <c r="AT870" s="8" t="n">
        <v>153</v>
      </c>
      <c r="AU870" s="8" t="n">
        <v>153</v>
      </c>
      <c r="AV870" s="8" t="n">
        <v>88</v>
      </c>
      <c r="AW870" s="8" t="n">
        <v>85</v>
      </c>
      <c r="AX870" s="8" t="n">
        <v>11</v>
      </c>
      <c r="AY870" s="8" t="n">
        <v>3</v>
      </c>
      <c r="AZ870" s="8" t="n">
        <v>16</v>
      </c>
      <c r="BA870" s="8" t="n">
        <f aca="false">AY870+AZ870</f>
        <v>19</v>
      </c>
      <c r="BB870" s="8" t="n">
        <v>5.9</v>
      </c>
      <c r="BC870" s="8" t="n">
        <v>50.1136</v>
      </c>
      <c r="BD870" s="19" t="n">
        <v>272.4</v>
      </c>
      <c r="BE870" s="19" t="n">
        <v>12.5618394927307</v>
      </c>
      <c r="BF870" s="19" t="n">
        <f aca="false">AQ870+BD870</f>
        <v>511.4</v>
      </c>
      <c r="BG870" s="19" t="n">
        <f aca="false">IF(AL870&gt;0,BF870/AL870*60,0)</f>
        <v>23.5813095604058</v>
      </c>
      <c r="BH870" s="8" t="n">
        <v>572</v>
      </c>
      <c r="BI870" s="8" t="n">
        <v>341</v>
      </c>
      <c r="BJ870" s="8" t="n">
        <v>232</v>
      </c>
      <c r="BK870" s="12" t="n">
        <f aca="false">BH870/(BH870+BJ870)</f>
        <v>0.711442786069652</v>
      </c>
      <c r="BL870" s="8" t="n">
        <v>21</v>
      </c>
      <c r="BM870" s="8" t="n">
        <v>21</v>
      </c>
      <c r="BN870" s="8" t="n">
        <v>70</v>
      </c>
      <c r="BO870" s="8" t="n">
        <f aca="false">BM870-BN870</f>
        <v>-49</v>
      </c>
      <c r="BP870" s="8" t="n">
        <v>65</v>
      </c>
      <c r="BQ870" s="8" t="n">
        <v>36</v>
      </c>
      <c r="BR870" s="8" t="n">
        <v>20</v>
      </c>
      <c r="BS870" s="8" t="n">
        <v>62</v>
      </c>
      <c r="BT870" s="12" t="n">
        <f aca="false">BS870/(EA870+BS870)</f>
        <v>0.0732860520094563</v>
      </c>
      <c r="BU870" s="8" t="n">
        <v>0</v>
      </c>
      <c r="BV870" s="8" t="n">
        <v>0</v>
      </c>
      <c r="BW870" s="12" t="n">
        <f aca="false">IF(BU870+BV870&gt;0,BU870/(BU870+BV870),0)</f>
        <v>0</v>
      </c>
      <c r="BX870" s="8" t="n">
        <v>0</v>
      </c>
      <c r="BY870" s="8" t="n">
        <v>0</v>
      </c>
      <c r="BZ870" s="8" t="n">
        <v>0</v>
      </c>
      <c r="CA870" s="8" t="n">
        <v>0</v>
      </c>
      <c r="CB870" s="8" t="n">
        <v>0</v>
      </c>
      <c r="CC870" s="8" t="n">
        <v>0</v>
      </c>
      <c r="CD870" s="8" t="n">
        <v>0</v>
      </c>
      <c r="CE870" s="8" t="n">
        <v>0</v>
      </c>
      <c r="CF870" s="8" t="n">
        <v>0</v>
      </c>
      <c r="CG870" s="8" t="n">
        <v>0</v>
      </c>
      <c r="CH870" s="8" t="n">
        <v>0</v>
      </c>
      <c r="CI870" s="8" t="n">
        <v>0</v>
      </c>
      <c r="CJ870" s="8" t="n">
        <v>0</v>
      </c>
      <c r="CK870" s="8" t="n">
        <v>0</v>
      </c>
      <c r="CL870" s="8" t="n">
        <v>0</v>
      </c>
      <c r="CM870" s="8" t="n">
        <v>1</v>
      </c>
      <c r="CN870" s="8" t="n">
        <v>0</v>
      </c>
      <c r="CO870" s="8" t="n">
        <v>0</v>
      </c>
      <c r="CP870" s="8" t="n">
        <v>0</v>
      </c>
      <c r="CQ870" s="8" t="n">
        <v>0</v>
      </c>
      <c r="CR870" s="8" t="n">
        <v>0</v>
      </c>
      <c r="CS870" s="8" t="n">
        <v>1</v>
      </c>
      <c r="CT870" s="8" t="n">
        <v>1</v>
      </c>
      <c r="CU870" s="8" t="n">
        <v>0</v>
      </c>
      <c r="CV870" s="8" t="n">
        <v>0</v>
      </c>
      <c r="CW870" s="8" t="n">
        <v>3</v>
      </c>
      <c r="CX870" s="8" t="n">
        <v>2</v>
      </c>
      <c r="CY870" s="8" t="n">
        <v>3</v>
      </c>
      <c r="CZ870" s="8" t="n">
        <v>4</v>
      </c>
      <c r="DA870" s="8" t="n">
        <v>56</v>
      </c>
      <c r="DB870" s="8" t="n">
        <v>0</v>
      </c>
      <c r="DC870" s="8" t="n">
        <v>0</v>
      </c>
      <c r="DD870" s="8" t="n">
        <v>22</v>
      </c>
      <c r="DE870" s="8" t="n">
        <v>29</v>
      </c>
      <c r="DF870" s="8" t="n">
        <v>0</v>
      </c>
      <c r="DG870" s="8" t="n">
        <v>0</v>
      </c>
      <c r="DH870" s="8" t="n">
        <v>37</v>
      </c>
      <c r="DI870" s="8" t="n">
        <v>4</v>
      </c>
      <c r="DJ870" s="8" t="n">
        <v>4</v>
      </c>
      <c r="DK870" s="8" t="n">
        <v>3</v>
      </c>
      <c r="DL870" s="8" t="n">
        <v>3</v>
      </c>
      <c r="DM870" s="8" t="n">
        <v>0</v>
      </c>
      <c r="DN870" s="8" t="n">
        <v>3</v>
      </c>
      <c r="DO870" s="8" t="n">
        <v>3</v>
      </c>
      <c r="DP870" s="8" t="n">
        <v>0</v>
      </c>
      <c r="DQ870" s="8" t="n">
        <f aca="false">DJ870-DI870</f>
        <v>0</v>
      </c>
      <c r="DR870" s="19" t="n">
        <v>5.929</v>
      </c>
      <c r="DS870" s="8" t="n">
        <v>4</v>
      </c>
      <c r="DT870" s="8" t="n">
        <v>0</v>
      </c>
      <c r="DU870" s="8" t="n">
        <v>0</v>
      </c>
      <c r="DV870" s="8" t="n">
        <v>0</v>
      </c>
      <c r="DW870" s="8" t="n">
        <v>0</v>
      </c>
      <c r="DX870" s="8" t="n">
        <v>1483</v>
      </c>
      <c r="DY870" s="8" t="n">
        <v>1027</v>
      </c>
      <c r="DZ870" s="8" t="n">
        <v>1171</v>
      </c>
      <c r="EA870" s="8" t="n">
        <v>784</v>
      </c>
      <c r="EB870" s="8" t="n">
        <v>829</v>
      </c>
      <c r="EC870" s="8" t="n">
        <v>550</v>
      </c>
      <c r="ED870" s="8" t="n">
        <v>79.23</v>
      </c>
      <c r="EE870" s="8" t="n">
        <v>49.7</v>
      </c>
      <c r="EF870" s="8" t="n">
        <v>84</v>
      </c>
      <c r="EG870" s="8" t="n">
        <v>51</v>
      </c>
      <c r="EH870" s="12" t="n">
        <f aca="false">EF870/EB870</f>
        <v>0.101326899879373</v>
      </c>
      <c r="EI870" s="20" t="n">
        <f aca="false">1-EG870/EC870</f>
        <v>0.907272727272727</v>
      </c>
      <c r="EJ870" s="21" t="n">
        <f aca="false">EH870+EI870</f>
        <v>1.0085996271521</v>
      </c>
      <c r="EK870" s="8" t="n">
        <v>1484</v>
      </c>
      <c r="EL870" s="8" t="n">
        <v>1029</v>
      </c>
      <c r="EM870" s="8" t="n">
        <v>1172</v>
      </c>
      <c r="EN870" s="8" t="n">
        <v>786</v>
      </c>
      <c r="EO870" s="8" t="n">
        <v>828</v>
      </c>
      <c r="EP870" s="8" t="n">
        <v>552</v>
      </c>
      <c r="EQ870" s="8" t="n">
        <v>84</v>
      </c>
      <c r="ER870" s="8" t="n">
        <v>51</v>
      </c>
      <c r="ES870" s="8" t="n">
        <v>772</v>
      </c>
      <c r="ET870" s="8" t="n">
        <v>474</v>
      </c>
      <c r="EU870" s="8" t="n">
        <v>308</v>
      </c>
      <c r="EV870" s="8" t="n">
        <v>178</v>
      </c>
      <c r="EW870" s="8" t="n">
        <v>45</v>
      </c>
      <c r="EX870" s="8" t="n">
        <v>28</v>
      </c>
      <c r="EY870" s="8" t="n">
        <v>75</v>
      </c>
      <c r="EZ870" s="8" t="n">
        <v>70</v>
      </c>
      <c r="FA870" s="8" t="n">
        <v>3.6</v>
      </c>
      <c r="FB870" s="8" t="n">
        <v>3</v>
      </c>
      <c r="FC870" s="8" t="n">
        <v>6.6</v>
      </c>
      <c r="FD870" s="19" t="n">
        <v>43.6</v>
      </c>
      <c r="FE870" s="18" t="n">
        <f aca="false">FD870/V870</f>
        <v>0.538271604938272</v>
      </c>
      <c r="FF870" s="8" t="n">
        <v>1.4378</v>
      </c>
      <c r="FG870" s="8" t="n">
        <v>0.65</v>
      </c>
      <c r="FH870" s="8" t="n">
        <v>0.51</v>
      </c>
      <c r="FI870" s="8" t="n">
        <v>1.17</v>
      </c>
      <c r="FJ870" s="8" t="n">
        <v>1</v>
      </c>
      <c r="FK870" s="8" t="n">
        <v>0</v>
      </c>
      <c r="FL870" s="8" t="n">
        <v>0</v>
      </c>
      <c r="FM870" s="8" t="n">
        <f aca="false">BL870+BS870+AH870+DT870</f>
        <v>91</v>
      </c>
      <c r="FN870" s="19" t="n">
        <f aca="false">IF(DS870&gt;0,(BL870+BR870)/DS870,0)</f>
        <v>10.25</v>
      </c>
      <c r="FO870" s="12" t="n">
        <v>0.0212677664</v>
      </c>
      <c r="FP870" s="19" t="n">
        <f aca="false">Z870-AH870/10</f>
        <v>43.2</v>
      </c>
      <c r="FQ870" s="19" t="n">
        <f aca="false">Z870+DR870/5</f>
        <v>45.1858</v>
      </c>
      <c r="FR870" s="19" t="n">
        <f aca="false">(DX870+DY870)/AL870*60</f>
        <v>115.739317553028</v>
      </c>
      <c r="FS870" s="22"/>
      <c r="FT870" s="22"/>
      <c r="FU870" s="22"/>
      <c r="FV870" s="22"/>
      <c r="FW870" s="17" t="s">
        <v>270</v>
      </c>
      <c r="FX870" s="23" t="n">
        <v>925000</v>
      </c>
      <c r="FY870" s="23" t="n">
        <v>925000</v>
      </c>
      <c r="FZ870" s="8" t="n">
        <v>81</v>
      </c>
      <c r="GA870" s="8" t="n">
        <v>5</v>
      </c>
      <c r="GB870" s="8" t="n">
        <v>39</v>
      </c>
      <c r="GC870" s="8" t="n">
        <v>44</v>
      </c>
      <c r="GD870" s="8" t="n">
        <v>1</v>
      </c>
      <c r="GE870" s="8" t="n">
        <v>8</v>
      </c>
      <c r="GF870" s="8" t="n">
        <v>88</v>
      </c>
      <c r="GG870" s="8" t="n">
        <v>1301</v>
      </c>
      <c r="GH870" s="8" t="n">
        <v>3.6</v>
      </c>
      <c r="GI870" s="8" t="n">
        <v>3</v>
      </c>
      <c r="GJ870" s="8" t="n">
        <v>6.6</v>
      </c>
      <c r="GK870" s="8" t="n">
        <f aca="false">Z870-AH870/10</f>
        <v>43.2</v>
      </c>
      <c r="GL870" s="22"/>
      <c r="GM870" s="22"/>
      <c r="GN870" s="22"/>
      <c r="GO870" s="22"/>
      <c r="GP870" s="22"/>
    </row>
    <row r="871" customFormat="false" ht="13.65" hidden="false" customHeight="true" outlineLevel="0" collapsed="false">
      <c r="A871" s="16" t="n">
        <v>32261</v>
      </c>
      <c r="B871" s="17" t="s">
        <v>1181</v>
      </c>
      <c r="C871" s="17" t="s">
        <v>309</v>
      </c>
      <c r="D871" s="17" t="s">
        <v>283</v>
      </c>
      <c r="E871" s="17" t="s">
        <v>283</v>
      </c>
      <c r="F871" s="8" t="n">
        <v>73</v>
      </c>
      <c r="G871" s="8" t="n">
        <v>190</v>
      </c>
      <c r="H871" s="8" t="n">
        <v>2006</v>
      </c>
      <c r="I871" s="8" t="n">
        <v>7</v>
      </c>
      <c r="J871" s="8" t="n">
        <v>210</v>
      </c>
      <c r="K871" s="17" t="s">
        <v>263</v>
      </c>
      <c r="L871" s="8" t="n">
        <v>2017</v>
      </c>
      <c r="M871" s="8" t="n">
        <v>29</v>
      </c>
      <c r="N871" s="8" t="n">
        <v>1</v>
      </c>
      <c r="O871" s="8" t="n">
        <v>8473440</v>
      </c>
      <c r="P871" s="17" t="s">
        <v>3896</v>
      </c>
      <c r="Q871" s="17" t="s">
        <v>3897</v>
      </c>
      <c r="R871" s="17" t="s">
        <v>3898</v>
      </c>
      <c r="S871" s="17" t="s">
        <v>3895</v>
      </c>
      <c r="T871" s="17" t="s">
        <v>278</v>
      </c>
      <c r="U871" s="17" t="s">
        <v>562</v>
      </c>
      <c r="V871" s="8" t="n">
        <v>1</v>
      </c>
      <c r="W871" s="8" t="n">
        <v>0</v>
      </c>
      <c r="X871" s="8" t="n">
        <v>0</v>
      </c>
      <c r="Y871" s="8" t="n">
        <v>0</v>
      </c>
      <c r="Z871" s="8" t="n">
        <v>0</v>
      </c>
      <c r="AA871" s="8" t="n">
        <v>24</v>
      </c>
      <c r="AB871" s="8" t="n">
        <v>102</v>
      </c>
      <c r="AC871" s="18" t="n">
        <f aca="false">Z871/V871</f>
        <v>0</v>
      </c>
      <c r="AD871" s="19" t="n">
        <f aca="false">IF(FZ871&gt;V871,Z871-V871*(GC871-Z871)/(FZ871-V871),0)</f>
        <v>0</v>
      </c>
      <c r="AE871" s="19" t="n">
        <v>0</v>
      </c>
      <c r="AF871" s="8" t="n">
        <v>0</v>
      </c>
      <c r="AG871" s="8" t="n">
        <v>-0.4</v>
      </c>
      <c r="AH871" s="8" t="n">
        <v>0</v>
      </c>
      <c r="AI871" s="8" t="n">
        <v>12</v>
      </c>
      <c r="AJ871" s="8" t="n">
        <v>565</v>
      </c>
      <c r="AK871" s="19" t="n">
        <v>9.4166666666667</v>
      </c>
      <c r="AL871" s="8" t="n">
        <v>9.42</v>
      </c>
      <c r="AM871" s="8" t="n">
        <v>9</v>
      </c>
      <c r="AN871" s="18" t="n">
        <f aca="false">AJ871/60/V871</f>
        <v>9.41666666666667</v>
      </c>
      <c r="AO871" s="8" t="n">
        <v>16.24</v>
      </c>
      <c r="AP871" s="12" t="n">
        <f aca="false">IF(EF871&gt;0,Z871/EF871,0)</f>
        <v>0</v>
      </c>
      <c r="AQ871" s="8" t="n">
        <v>3</v>
      </c>
      <c r="AR871" s="8" t="n">
        <v>3</v>
      </c>
      <c r="AS871" s="8" t="n">
        <v>3</v>
      </c>
      <c r="AT871" s="8" t="n">
        <v>3</v>
      </c>
      <c r="AU871" s="8" t="n">
        <v>3</v>
      </c>
      <c r="AV871" s="8" t="n">
        <v>3</v>
      </c>
      <c r="AW871" s="8" t="n">
        <v>1</v>
      </c>
      <c r="AX871" s="8" t="n">
        <v>0</v>
      </c>
      <c r="AY871" s="8" t="n">
        <v>0</v>
      </c>
      <c r="AZ871" s="8" t="n">
        <v>0</v>
      </c>
      <c r="BA871" s="8" t="n">
        <f aca="false">AY871+AZ871</f>
        <v>0</v>
      </c>
      <c r="BB871" s="8" t="n">
        <v>0.05</v>
      </c>
      <c r="BC871" s="8" t="n">
        <v>49</v>
      </c>
      <c r="BD871" s="19" t="n">
        <v>0</v>
      </c>
      <c r="BE871" s="19" t="n">
        <v>0</v>
      </c>
      <c r="BF871" s="19" t="n">
        <f aca="false">AQ871+BD871</f>
        <v>3</v>
      </c>
      <c r="BG871" s="19" t="n">
        <f aca="false">IF(AL871&gt;0,BF871/AL871*60,0)</f>
        <v>19.1082802547771</v>
      </c>
      <c r="BH871" s="8" t="n">
        <v>3</v>
      </c>
      <c r="BI871" s="8" t="n">
        <v>3</v>
      </c>
      <c r="BJ871" s="8" t="n">
        <v>3</v>
      </c>
      <c r="BK871" s="12" t="n">
        <f aca="false">BH871/(BH871+BJ871)</f>
        <v>0.5</v>
      </c>
      <c r="BL871" s="8" t="n">
        <v>0</v>
      </c>
      <c r="BM871" s="8" t="n">
        <v>0</v>
      </c>
      <c r="BN871" s="8" t="n">
        <v>4</v>
      </c>
      <c r="BO871" s="8" t="n">
        <f aca="false">BM871-BN871</f>
        <v>-4</v>
      </c>
      <c r="BP871" s="8" t="n">
        <v>0</v>
      </c>
      <c r="BQ871" s="8" t="n">
        <v>0</v>
      </c>
      <c r="BR871" s="8" t="n">
        <v>0</v>
      </c>
      <c r="BS871" s="8" t="n">
        <v>0</v>
      </c>
      <c r="BT871" s="12" t="n">
        <f aca="false">BS871/(EA871+BS871)</f>
        <v>0</v>
      </c>
      <c r="BU871" s="8" t="n">
        <v>0</v>
      </c>
      <c r="BV871" s="8" t="n">
        <v>0</v>
      </c>
      <c r="BW871" s="12" t="n">
        <f aca="false">IF(BU871+BV871&gt;0,BU871/(BU871+BV871),0)</f>
        <v>0</v>
      </c>
      <c r="BX871" s="8" t="n">
        <v>0</v>
      </c>
      <c r="BY871" s="8" t="n">
        <v>0</v>
      </c>
      <c r="BZ871" s="8" t="n">
        <v>0</v>
      </c>
      <c r="CA871" s="8" t="n">
        <v>0</v>
      </c>
      <c r="CB871" s="8" t="n">
        <v>0</v>
      </c>
      <c r="CC871" s="8" t="n">
        <v>0</v>
      </c>
      <c r="CD871" s="8" t="n">
        <v>0</v>
      </c>
      <c r="CE871" s="8" t="n">
        <v>0</v>
      </c>
      <c r="CF871" s="8" t="n">
        <v>0</v>
      </c>
      <c r="CG871" s="8" t="n">
        <v>0</v>
      </c>
      <c r="CH871" s="8" t="n">
        <v>0</v>
      </c>
      <c r="CI871" s="8" t="n">
        <v>0</v>
      </c>
      <c r="CJ871" s="8" t="n">
        <v>0</v>
      </c>
      <c r="CK871" s="8" t="n">
        <v>0</v>
      </c>
      <c r="CL871" s="8" t="n">
        <v>0</v>
      </c>
      <c r="CM871" s="8" t="n">
        <v>0</v>
      </c>
      <c r="CN871" s="8" t="n">
        <v>0</v>
      </c>
      <c r="CO871" s="8" t="n">
        <v>0</v>
      </c>
      <c r="CP871" s="8" t="n">
        <v>0</v>
      </c>
      <c r="CQ871" s="8" t="n">
        <v>0</v>
      </c>
      <c r="CR871" s="8" t="n">
        <v>0</v>
      </c>
      <c r="CS871" s="8" t="n">
        <v>0</v>
      </c>
      <c r="CT871" s="8" t="n">
        <v>0</v>
      </c>
      <c r="CU871" s="8" t="n">
        <v>0</v>
      </c>
      <c r="CV871" s="8" t="n">
        <v>0</v>
      </c>
      <c r="CW871" s="8" t="n">
        <v>0</v>
      </c>
      <c r="CX871" s="8" t="n">
        <v>0</v>
      </c>
      <c r="CY871" s="8" t="n">
        <v>0</v>
      </c>
      <c r="CZ871" s="8" t="n">
        <v>0</v>
      </c>
      <c r="DA871" s="8" t="n">
        <v>0</v>
      </c>
      <c r="DB871" s="8" t="n">
        <v>0</v>
      </c>
      <c r="DC871" s="8" t="n">
        <v>0</v>
      </c>
      <c r="DD871" s="8" t="n">
        <v>0</v>
      </c>
      <c r="DE871" s="8" t="n">
        <v>0</v>
      </c>
      <c r="DF871" s="8" t="n">
        <v>0</v>
      </c>
      <c r="DG871" s="8" t="n">
        <v>0</v>
      </c>
      <c r="DH871" s="8" t="n">
        <v>3</v>
      </c>
      <c r="DI871" s="8" t="n">
        <v>0</v>
      </c>
      <c r="DJ871" s="8" t="n">
        <v>0</v>
      </c>
      <c r="DK871" s="8" t="n">
        <v>0</v>
      </c>
      <c r="DL871" s="8" t="n">
        <v>0</v>
      </c>
      <c r="DM871" s="8" t="n">
        <v>0</v>
      </c>
      <c r="DN871" s="8" t="n">
        <v>0</v>
      </c>
      <c r="DO871" s="8" t="n">
        <v>0</v>
      </c>
      <c r="DP871" s="8" t="n">
        <v>0</v>
      </c>
      <c r="DQ871" s="8" t="n">
        <f aca="false">DJ871-DI871</f>
        <v>0</v>
      </c>
      <c r="DR871" s="19" t="n">
        <v>0.044</v>
      </c>
      <c r="DS871" s="8" t="n">
        <v>0</v>
      </c>
      <c r="DT871" s="8" t="n">
        <v>0</v>
      </c>
      <c r="DU871" s="8" t="n">
        <v>0</v>
      </c>
      <c r="DV871" s="8" t="n">
        <v>0</v>
      </c>
      <c r="DW871" s="8" t="n">
        <v>0</v>
      </c>
      <c r="DX871" s="8" t="n">
        <v>5</v>
      </c>
      <c r="DY871" s="8" t="n">
        <v>11</v>
      </c>
      <c r="DZ871" s="8" t="n">
        <v>5</v>
      </c>
      <c r="EA871" s="8" t="n">
        <v>9</v>
      </c>
      <c r="EB871" s="8" t="n">
        <v>3</v>
      </c>
      <c r="EC871" s="8" t="n">
        <v>4</v>
      </c>
      <c r="ED871" s="8" t="n">
        <v>0.15</v>
      </c>
      <c r="EE871" s="8" t="n">
        <v>1.12</v>
      </c>
      <c r="EF871" s="8" t="n">
        <v>0</v>
      </c>
      <c r="EG871" s="8" t="n">
        <v>0</v>
      </c>
      <c r="EH871" s="12" t="n">
        <f aca="false">EF871/EB871</f>
        <v>0</v>
      </c>
      <c r="EI871" s="20" t="n">
        <f aca="false">1-EG871/EC871</f>
        <v>1</v>
      </c>
      <c r="EJ871" s="21" t="n">
        <f aca="false">EH871+EI871</f>
        <v>1</v>
      </c>
      <c r="EK871" s="8" t="n">
        <v>5</v>
      </c>
      <c r="EL871" s="8" t="n">
        <v>11</v>
      </c>
      <c r="EM871" s="8" t="n">
        <v>5</v>
      </c>
      <c r="EN871" s="8" t="n">
        <v>9</v>
      </c>
      <c r="EO871" s="8" t="n">
        <v>3</v>
      </c>
      <c r="EP871" s="8" t="n">
        <v>4</v>
      </c>
      <c r="EQ871" s="8" t="n">
        <v>0</v>
      </c>
      <c r="ER871" s="8" t="n">
        <v>0</v>
      </c>
      <c r="ES871" s="8" t="n">
        <v>3</v>
      </c>
      <c r="ET871" s="8" t="n">
        <v>8</v>
      </c>
      <c r="EU871" s="8" t="n">
        <v>0</v>
      </c>
      <c r="EV871" s="8" t="n">
        <v>3</v>
      </c>
      <c r="EW871" s="8" t="n">
        <v>0</v>
      </c>
      <c r="EX871" s="8" t="n">
        <v>0</v>
      </c>
      <c r="EY871" s="8" t="n">
        <v>1</v>
      </c>
      <c r="EZ871" s="8" t="n">
        <v>0</v>
      </c>
      <c r="FA871" s="8" t="n">
        <v>0</v>
      </c>
      <c r="FB871" s="8" t="n">
        <v>0</v>
      </c>
      <c r="FC871" s="8" t="n">
        <v>0</v>
      </c>
      <c r="FD871" s="19" t="n">
        <v>-0.08</v>
      </c>
      <c r="FE871" s="18" t="n">
        <f aca="false">FD871/V871</f>
        <v>-0.08</v>
      </c>
      <c r="FF871" s="8" t="n">
        <v>0.0001</v>
      </c>
      <c r="FG871" s="8" t="n">
        <v>0</v>
      </c>
      <c r="FH871" s="8" t="n">
        <v>0</v>
      </c>
      <c r="FI871" s="8" t="n">
        <v>0</v>
      </c>
      <c r="FJ871" s="22"/>
      <c r="FK871" s="22"/>
      <c r="FL871" s="22"/>
      <c r="FM871" s="8" t="n">
        <f aca="false">BL871+BS871+AH871+DT871</f>
        <v>0</v>
      </c>
      <c r="FN871" s="19" t="n">
        <f aca="false">IF(DS871&gt;0,(BL871+BR871)/DS871,0)</f>
        <v>0</v>
      </c>
      <c r="FO871" s="12" t="n">
        <v>0</v>
      </c>
      <c r="FP871" s="19" t="n">
        <f aca="false">Z871-AH871/10</f>
        <v>0</v>
      </c>
      <c r="FQ871" s="19" t="n">
        <f aca="false">Z871+DR871/5</f>
        <v>0.0088</v>
      </c>
      <c r="FR871" s="19" t="n">
        <f aca="false">(DX871+DY871)/AL871*60</f>
        <v>101.910828025478</v>
      </c>
      <c r="FS871" s="22"/>
      <c r="FT871" s="22"/>
      <c r="FU871" s="22"/>
      <c r="FV871" s="22"/>
      <c r="FW871" s="17" t="s">
        <v>280</v>
      </c>
      <c r="FX871" s="23" t="n">
        <v>650000</v>
      </c>
      <c r="FY871" s="23" t="n">
        <v>612500</v>
      </c>
      <c r="FZ871" s="8" t="n">
        <v>1</v>
      </c>
      <c r="GA871" s="8" t="n">
        <v>0</v>
      </c>
      <c r="GB871" s="8" t="n">
        <v>0</v>
      </c>
      <c r="GC871" s="8" t="n">
        <v>0</v>
      </c>
      <c r="GD871" s="8" t="n">
        <v>0</v>
      </c>
      <c r="GE871" s="8" t="n">
        <v>0</v>
      </c>
      <c r="GF871" s="8" t="n">
        <v>3</v>
      </c>
      <c r="GG871" s="8" t="n">
        <v>9</v>
      </c>
      <c r="GH871" s="8" t="n">
        <v>0</v>
      </c>
      <c r="GI871" s="8" t="n">
        <v>0</v>
      </c>
      <c r="GJ871" s="8" t="n">
        <v>0</v>
      </c>
      <c r="GK871" s="8" t="n">
        <f aca="false">Z871-AH871/10</f>
        <v>0</v>
      </c>
      <c r="GL871" s="22"/>
      <c r="GM871" s="22"/>
      <c r="GN871" s="22"/>
      <c r="GO871" s="22"/>
      <c r="GP871" s="22"/>
    </row>
    <row r="872" customFormat="false" ht="13.65" hidden="false" customHeight="true" outlineLevel="0" collapsed="false">
      <c r="A872" s="16" t="n">
        <v>34688</v>
      </c>
      <c r="B872" s="17" t="s">
        <v>3010</v>
      </c>
      <c r="C872" s="17" t="s">
        <v>261</v>
      </c>
      <c r="D872" s="17" t="s">
        <v>262</v>
      </c>
      <c r="E872" s="17" t="s">
        <v>262</v>
      </c>
      <c r="F872" s="8" t="n">
        <v>74</v>
      </c>
      <c r="G872" s="8" t="n">
        <v>212</v>
      </c>
      <c r="H872" s="8" t="n">
        <v>2013</v>
      </c>
      <c r="I872" s="8" t="n">
        <v>2</v>
      </c>
      <c r="J872" s="8" t="n">
        <v>57</v>
      </c>
      <c r="K872" s="17" t="s">
        <v>263</v>
      </c>
      <c r="L872" s="8" t="n">
        <v>2016</v>
      </c>
      <c r="M872" s="8" t="n">
        <v>23</v>
      </c>
      <c r="N872" s="8" t="n">
        <v>2</v>
      </c>
      <c r="O872" s="8" t="n">
        <v>8477478</v>
      </c>
      <c r="P872" s="17" t="s">
        <v>3899</v>
      </c>
      <c r="Q872" s="17" t="s">
        <v>3900</v>
      </c>
      <c r="R872" s="17" t="s">
        <v>3901</v>
      </c>
      <c r="S872" s="17" t="s">
        <v>3902</v>
      </c>
      <c r="T872" s="17" t="s">
        <v>268</v>
      </c>
      <c r="U872" s="17" t="s">
        <v>444</v>
      </c>
      <c r="V872" s="8" t="n">
        <v>37</v>
      </c>
      <c r="W872" s="8" t="n">
        <v>1</v>
      </c>
      <c r="X872" s="8" t="n">
        <v>2</v>
      </c>
      <c r="Y872" s="8" t="n">
        <v>1</v>
      </c>
      <c r="Z872" s="8" t="n">
        <v>3</v>
      </c>
      <c r="AA872" s="8" t="n">
        <v>25</v>
      </c>
      <c r="AB872" s="8" t="n">
        <v>75</v>
      </c>
      <c r="AC872" s="18" t="n">
        <f aca="false">Z872/V872</f>
        <v>0.0810810810810811</v>
      </c>
      <c r="AD872" s="19" t="n">
        <f aca="false">IF(FZ872&gt;V872,Z872-V872*(GC872-Z872)/(FZ872-V872),0)</f>
        <v>-4.21951219512195</v>
      </c>
      <c r="AE872" s="19" t="n">
        <v>1.106</v>
      </c>
      <c r="AF872" s="8" t="n">
        <v>-3</v>
      </c>
      <c r="AG872" s="8" t="n">
        <v>0.2</v>
      </c>
      <c r="AH872" s="8" t="n">
        <v>19</v>
      </c>
      <c r="AI872" s="8" t="n">
        <v>455</v>
      </c>
      <c r="AJ872" s="8" t="n">
        <v>19627</v>
      </c>
      <c r="AK872" s="19" t="n">
        <v>327.11666666667</v>
      </c>
      <c r="AL872" s="8" t="n">
        <v>327.12</v>
      </c>
      <c r="AM872" s="8" t="n">
        <v>327</v>
      </c>
      <c r="AN872" s="18" t="n">
        <f aca="false">AJ872/60/V872</f>
        <v>8.84099099099099</v>
      </c>
      <c r="AO872" s="8" t="n">
        <v>14.96</v>
      </c>
      <c r="AP872" s="12" t="n">
        <f aca="false">IF(EF872&gt;0,Z872/EF872,0)</f>
        <v>0.375</v>
      </c>
      <c r="AQ872" s="8" t="n">
        <v>93</v>
      </c>
      <c r="AR872" s="8" t="n">
        <v>93</v>
      </c>
      <c r="AS872" s="8" t="n">
        <v>93</v>
      </c>
      <c r="AT872" s="8" t="n">
        <v>77</v>
      </c>
      <c r="AU872" s="8" t="n">
        <v>77</v>
      </c>
      <c r="AV872" s="8" t="n">
        <v>52</v>
      </c>
      <c r="AW872" s="8" t="n">
        <v>53</v>
      </c>
      <c r="AX872" s="8" t="n">
        <v>31</v>
      </c>
      <c r="AY872" s="8" t="n">
        <v>2</v>
      </c>
      <c r="AZ872" s="8" t="n">
        <v>3</v>
      </c>
      <c r="BA872" s="8" t="n">
        <f aca="false">AY872+AZ872</f>
        <v>5</v>
      </c>
      <c r="BB872" s="8" t="n">
        <v>5.07</v>
      </c>
      <c r="BC872" s="8" t="n">
        <v>27.0769</v>
      </c>
      <c r="BD872" s="19" t="n">
        <v>42.3</v>
      </c>
      <c r="BE872" s="19" t="n">
        <v>7.75869975034383</v>
      </c>
      <c r="BF872" s="19" t="n">
        <f aca="false">AQ872+BD872</f>
        <v>135.3</v>
      </c>
      <c r="BG872" s="19" t="n">
        <f aca="false">IF(AL872&gt;0,BF872/AL872*60,0)</f>
        <v>24.8165810711665</v>
      </c>
      <c r="BH872" s="8" t="n">
        <v>116</v>
      </c>
      <c r="BI872" s="8" t="n">
        <v>97</v>
      </c>
      <c r="BJ872" s="8" t="n">
        <v>90</v>
      </c>
      <c r="BK872" s="12" t="n">
        <f aca="false">BH872/(BH872+BJ872)</f>
        <v>0.563106796116505</v>
      </c>
      <c r="BL872" s="8" t="n">
        <v>113</v>
      </c>
      <c r="BM872" s="8" t="n">
        <v>112</v>
      </c>
      <c r="BN872" s="8" t="n">
        <v>43</v>
      </c>
      <c r="BO872" s="8" t="n">
        <f aca="false">BM872-BN872</f>
        <v>69</v>
      </c>
      <c r="BP872" s="8" t="n">
        <v>25</v>
      </c>
      <c r="BQ872" s="8" t="n">
        <v>6</v>
      </c>
      <c r="BR872" s="8" t="n">
        <v>15</v>
      </c>
      <c r="BS872" s="8" t="n">
        <v>10</v>
      </c>
      <c r="BT872" s="12" t="n">
        <f aca="false">BS872/(EA872+BS872)</f>
        <v>0.04149377593361</v>
      </c>
      <c r="BU872" s="8" t="n">
        <v>0</v>
      </c>
      <c r="BV872" s="8" t="n">
        <v>0</v>
      </c>
      <c r="BW872" s="12" t="n">
        <f aca="false">IF(BU872+BV872&gt;0,BU872/(BU872+BV872),0)</f>
        <v>0</v>
      </c>
      <c r="BX872" s="8" t="n">
        <v>0</v>
      </c>
      <c r="BY872" s="8" t="n">
        <v>0</v>
      </c>
      <c r="BZ872" s="8" t="n">
        <v>0</v>
      </c>
      <c r="CA872" s="8" t="n">
        <v>0</v>
      </c>
      <c r="CB872" s="8" t="n">
        <v>0</v>
      </c>
      <c r="CC872" s="8" t="n">
        <v>0</v>
      </c>
      <c r="CD872" s="8" t="n">
        <v>0</v>
      </c>
      <c r="CE872" s="8" t="n">
        <v>0</v>
      </c>
      <c r="CF872" s="8" t="n">
        <v>0</v>
      </c>
      <c r="CG872" s="8" t="n">
        <v>0</v>
      </c>
      <c r="CH872" s="8" t="n">
        <v>0</v>
      </c>
      <c r="CI872" s="8" t="n">
        <v>0</v>
      </c>
      <c r="CJ872" s="8" t="n">
        <v>0</v>
      </c>
      <c r="CK872" s="8" t="n">
        <v>0</v>
      </c>
      <c r="CL872" s="8" t="n">
        <v>0</v>
      </c>
      <c r="CM872" s="8" t="n">
        <v>0</v>
      </c>
      <c r="CN872" s="8" t="n">
        <v>0</v>
      </c>
      <c r="CO872" s="8" t="n">
        <v>0</v>
      </c>
      <c r="CP872" s="8" t="n">
        <v>0</v>
      </c>
      <c r="CQ872" s="8" t="n">
        <v>0</v>
      </c>
      <c r="CR872" s="8" t="n">
        <v>0</v>
      </c>
      <c r="CS872" s="8" t="n">
        <v>0</v>
      </c>
      <c r="CT872" s="8" t="n">
        <v>0</v>
      </c>
      <c r="CU872" s="8" t="n">
        <v>0</v>
      </c>
      <c r="CV872" s="8" t="n">
        <v>0</v>
      </c>
      <c r="CW872" s="8" t="n">
        <v>1</v>
      </c>
      <c r="CX872" s="8" t="n">
        <v>0</v>
      </c>
      <c r="CY872" s="8" t="n">
        <v>0</v>
      </c>
      <c r="CZ872" s="8" t="n">
        <v>1</v>
      </c>
      <c r="DA872" s="8" t="n">
        <v>24</v>
      </c>
      <c r="DB872" s="8" t="n">
        <v>10</v>
      </c>
      <c r="DC872" s="8" t="n">
        <v>1</v>
      </c>
      <c r="DD872" s="8" t="n">
        <v>0</v>
      </c>
      <c r="DE872" s="8" t="n">
        <v>5</v>
      </c>
      <c r="DF872" s="8" t="n">
        <v>1</v>
      </c>
      <c r="DG872" s="8" t="n">
        <v>4</v>
      </c>
      <c r="DH872" s="8" t="n">
        <v>31</v>
      </c>
      <c r="DI872" s="8" t="n">
        <v>8</v>
      </c>
      <c r="DJ872" s="8" t="n">
        <v>17</v>
      </c>
      <c r="DK872" s="8" t="n">
        <v>8</v>
      </c>
      <c r="DL872" s="8" t="n">
        <v>7</v>
      </c>
      <c r="DM872" s="8" t="n">
        <v>1</v>
      </c>
      <c r="DN872" s="8" t="n">
        <v>18</v>
      </c>
      <c r="DO872" s="8" t="n">
        <v>17</v>
      </c>
      <c r="DP872" s="8" t="n">
        <v>1</v>
      </c>
      <c r="DQ872" s="8" t="n">
        <f aca="false">DJ872-DI872</f>
        <v>9</v>
      </c>
      <c r="DR872" s="19" t="n">
        <v>10.672</v>
      </c>
      <c r="DS872" s="8" t="n">
        <v>7</v>
      </c>
      <c r="DT872" s="8" t="n">
        <v>1</v>
      </c>
      <c r="DU872" s="8" t="n">
        <v>0</v>
      </c>
      <c r="DV872" s="8" t="n">
        <v>0</v>
      </c>
      <c r="DW872" s="8" t="n">
        <v>0</v>
      </c>
      <c r="DX872" s="8" t="n">
        <v>346</v>
      </c>
      <c r="DY872" s="8" t="n">
        <v>301</v>
      </c>
      <c r="DZ872" s="8" t="n">
        <v>270</v>
      </c>
      <c r="EA872" s="8" t="n">
        <v>231</v>
      </c>
      <c r="EB872" s="8" t="n">
        <v>188</v>
      </c>
      <c r="EC872" s="8" t="n">
        <v>172</v>
      </c>
      <c r="ED872" s="8" t="n">
        <v>15.93</v>
      </c>
      <c r="EE872" s="8" t="n">
        <v>12.83</v>
      </c>
      <c r="EF872" s="8" t="n">
        <v>8</v>
      </c>
      <c r="EG872" s="8" t="n">
        <v>11</v>
      </c>
      <c r="EH872" s="12" t="n">
        <f aca="false">EF872/EB872</f>
        <v>0.0425531914893617</v>
      </c>
      <c r="EI872" s="20" t="n">
        <f aca="false">1-EG872/EC872</f>
        <v>0.936046511627907</v>
      </c>
      <c r="EJ872" s="21" t="n">
        <f aca="false">EH872+EI872</f>
        <v>0.978599703117269</v>
      </c>
      <c r="EK872" s="8" t="n">
        <v>345</v>
      </c>
      <c r="EL872" s="8" t="n">
        <v>303</v>
      </c>
      <c r="EM872" s="8" t="n">
        <v>269</v>
      </c>
      <c r="EN872" s="8" t="n">
        <v>232</v>
      </c>
      <c r="EO872" s="8" t="n">
        <v>188</v>
      </c>
      <c r="EP872" s="8" t="n">
        <v>174</v>
      </c>
      <c r="EQ872" s="8" t="n">
        <v>8</v>
      </c>
      <c r="ER872" s="8" t="n">
        <v>11</v>
      </c>
      <c r="ES872" s="8" t="n">
        <v>183</v>
      </c>
      <c r="ET872" s="8" t="n">
        <v>156</v>
      </c>
      <c r="EU872" s="8" t="n">
        <v>71</v>
      </c>
      <c r="EV872" s="8" t="n">
        <v>59</v>
      </c>
      <c r="EW872" s="8" t="n">
        <v>5</v>
      </c>
      <c r="EX872" s="8" t="n">
        <v>4</v>
      </c>
      <c r="EY872" s="8" t="n">
        <v>25</v>
      </c>
      <c r="EZ872" s="8" t="n">
        <v>34</v>
      </c>
      <c r="FA872" s="8" t="n">
        <v>-0.5</v>
      </c>
      <c r="FB872" s="8" t="n">
        <v>0.2</v>
      </c>
      <c r="FC872" s="8" t="n">
        <v>-0.3</v>
      </c>
      <c r="FD872" s="19" t="n">
        <v>9.75</v>
      </c>
      <c r="FE872" s="18" t="n">
        <f aca="false">FD872/V872</f>
        <v>0.263513513513513</v>
      </c>
      <c r="FF872" s="8" t="n">
        <v>0.095</v>
      </c>
      <c r="FG872" s="8" t="n">
        <v>0.92</v>
      </c>
      <c r="FH872" s="8" t="n">
        <v>-0.12</v>
      </c>
      <c r="FI872" s="8" t="n">
        <v>0.8</v>
      </c>
      <c r="FJ872" s="22"/>
      <c r="FK872" s="22"/>
      <c r="FL872" s="22"/>
      <c r="FM872" s="8" t="n">
        <f aca="false">BL872+BS872+AH872+DT872</f>
        <v>143</v>
      </c>
      <c r="FN872" s="19" t="n">
        <f aca="false">IF(DS872&gt;0,(BL872+BR872)/DS872,0)</f>
        <v>18.2857142857143</v>
      </c>
      <c r="FO872" s="12" t="n">
        <v>0.0083004353</v>
      </c>
      <c r="FP872" s="19" t="n">
        <f aca="false">Z872-AH872/10</f>
        <v>1.1</v>
      </c>
      <c r="FQ872" s="19" t="n">
        <f aca="false">Z872+DR872/5</f>
        <v>5.1344</v>
      </c>
      <c r="FR872" s="19" t="n">
        <f aca="false">(DX872+DY872)/AL872*60</f>
        <v>118.672046955246</v>
      </c>
      <c r="FS872" s="8" t="n">
        <v>31</v>
      </c>
      <c r="FT872" s="17" t="s">
        <v>326</v>
      </c>
      <c r="FU872" s="8" t="n">
        <v>477</v>
      </c>
      <c r="FV872" s="22"/>
      <c r="FW872" s="17" t="s">
        <v>270</v>
      </c>
      <c r="FX872" s="23" t="n">
        <v>750000</v>
      </c>
      <c r="FY872" s="23" t="n">
        <v>689167</v>
      </c>
      <c r="FZ872" s="8" t="n">
        <v>78</v>
      </c>
      <c r="GA872" s="8" t="n">
        <v>6</v>
      </c>
      <c r="GB872" s="8" t="n">
        <v>5</v>
      </c>
      <c r="GC872" s="8" t="n">
        <v>11</v>
      </c>
      <c r="GD872" s="8" t="n">
        <v>-4</v>
      </c>
      <c r="GE872" s="8" t="n">
        <v>40</v>
      </c>
      <c r="GF872" s="8" t="n">
        <v>102</v>
      </c>
      <c r="GG872" s="8" t="n">
        <v>696</v>
      </c>
      <c r="GH872" s="8" t="n">
        <v>-0.1</v>
      </c>
      <c r="GI872" s="8" t="n">
        <v>0.6</v>
      </c>
      <c r="GJ872" s="8" t="n">
        <v>0.6</v>
      </c>
      <c r="GK872" s="8" t="n">
        <f aca="false">Z872-AH872/10</f>
        <v>1.1</v>
      </c>
      <c r="GL872" s="22"/>
      <c r="GM872" s="22"/>
      <c r="GN872" s="22"/>
      <c r="GO872" s="22"/>
      <c r="GP872" s="22"/>
    </row>
    <row r="873" customFormat="false" ht="13.65" hidden="false" customHeight="true" outlineLevel="0" collapsed="false">
      <c r="A873" s="16" t="n">
        <v>33977</v>
      </c>
      <c r="B873" s="17" t="s">
        <v>3903</v>
      </c>
      <c r="C873" s="22"/>
      <c r="D873" s="17" t="s">
        <v>321</v>
      </c>
      <c r="E873" s="17" t="s">
        <v>321</v>
      </c>
      <c r="F873" s="8" t="n">
        <v>73</v>
      </c>
      <c r="G873" s="8" t="n">
        <v>189</v>
      </c>
      <c r="H873" s="8" t="n">
        <v>2011</v>
      </c>
      <c r="I873" s="8" t="n">
        <v>2</v>
      </c>
      <c r="J873" s="8" t="n">
        <v>53</v>
      </c>
      <c r="K873" s="17" t="s">
        <v>263</v>
      </c>
      <c r="L873" s="8" t="n">
        <v>2014</v>
      </c>
      <c r="M873" s="8" t="n">
        <v>25</v>
      </c>
      <c r="N873" s="8" t="n">
        <v>4</v>
      </c>
      <c r="O873" s="8" t="n">
        <v>8476448</v>
      </c>
      <c r="P873" s="17" t="s">
        <v>3904</v>
      </c>
      <c r="Q873" s="17" t="s">
        <v>3905</v>
      </c>
      <c r="R873" s="17" t="s">
        <v>1591</v>
      </c>
      <c r="S873" s="17" t="s">
        <v>3902</v>
      </c>
      <c r="T873" s="17" t="s">
        <v>313</v>
      </c>
      <c r="U873" s="17" t="s">
        <v>444</v>
      </c>
      <c r="V873" s="8" t="n">
        <v>82</v>
      </c>
      <c r="W873" s="8" t="n">
        <v>43</v>
      </c>
      <c r="X873" s="8" t="n">
        <v>35</v>
      </c>
      <c r="Y873" s="8" t="n">
        <v>14</v>
      </c>
      <c r="Z873" s="8" t="n">
        <v>78</v>
      </c>
      <c r="AA873" s="8" t="n">
        <v>1</v>
      </c>
      <c r="AB873" s="8" t="n">
        <v>0</v>
      </c>
      <c r="AC873" s="18" t="n">
        <f aca="false">Z873/V873</f>
        <v>0.951219512195122</v>
      </c>
      <c r="AD873" s="19" t="n">
        <f aca="false">IF(FZ873&gt;V873,Z873-V873*(GC873-Z873)/(FZ873-V873),0)</f>
        <v>55.5956284153006</v>
      </c>
      <c r="AE873" s="19" t="n">
        <v>32.111</v>
      </c>
      <c r="AF873" s="8" t="n">
        <v>49</v>
      </c>
      <c r="AG873" s="8" t="n">
        <v>7.6</v>
      </c>
      <c r="AH873" s="8" t="n">
        <v>12</v>
      </c>
      <c r="AI873" s="8" t="n">
        <v>1807</v>
      </c>
      <c r="AJ873" s="8" t="n">
        <v>92087</v>
      </c>
      <c r="AK873" s="19" t="n">
        <v>1534.7833333333</v>
      </c>
      <c r="AL873" s="8" t="n">
        <v>1535.05</v>
      </c>
      <c r="AM873" s="8" t="n">
        <v>1535</v>
      </c>
      <c r="AN873" s="18" t="n">
        <f aca="false">AJ873/60/V873</f>
        <v>18.7168699186992</v>
      </c>
      <c r="AO873" s="8" t="n">
        <v>30.86</v>
      </c>
      <c r="AP873" s="12" t="n">
        <f aca="false">IF(EF873&gt;0,Z873/EF873,0)</f>
        <v>0.702702702702703</v>
      </c>
      <c r="AQ873" s="8" t="n">
        <v>321</v>
      </c>
      <c r="AR873" s="8" t="n">
        <v>322</v>
      </c>
      <c r="AS873" s="8" t="n">
        <v>322</v>
      </c>
      <c r="AT873" s="8" t="n">
        <v>262</v>
      </c>
      <c r="AU873" s="8" t="n">
        <v>263</v>
      </c>
      <c r="AV873" s="8" t="n">
        <v>184</v>
      </c>
      <c r="AW873" s="8" t="n">
        <v>226</v>
      </c>
      <c r="AX873" s="8" t="n">
        <v>100</v>
      </c>
      <c r="AY873" s="8" t="n">
        <v>15</v>
      </c>
      <c r="AZ873" s="8" t="n">
        <v>19</v>
      </c>
      <c r="BA873" s="8" t="n">
        <f aca="false">AY873+AZ873</f>
        <v>34</v>
      </c>
      <c r="BB873" s="8" t="n">
        <v>25.77</v>
      </c>
      <c r="BC873" s="8" t="n">
        <v>26.4185</v>
      </c>
      <c r="BD873" s="19" t="n">
        <v>192.4</v>
      </c>
      <c r="BE873" s="19" t="n">
        <v>7.52158285099976</v>
      </c>
      <c r="BF873" s="19" t="n">
        <f aca="false">AQ873+BD873</f>
        <v>513.4</v>
      </c>
      <c r="BG873" s="19" t="n">
        <f aca="false">IF(AL873&gt;0,BF873/AL873*60,0)</f>
        <v>20.0670987915703</v>
      </c>
      <c r="BH873" s="8" t="n">
        <v>608</v>
      </c>
      <c r="BI873" s="8" t="n">
        <v>538</v>
      </c>
      <c r="BJ873" s="8" t="n">
        <v>491</v>
      </c>
      <c r="BK873" s="12" t="n">
        <f aca="false">BH873/(BH873+BJ873)</f>
        <v>0.553230209281165</v>
      </c>
      <c r="BL873" s="8" t="n">
        <v>48</v>
      </c>
      <c r="BM873" s="8" t="n">
        <v>48</v>
      </c>
      <c r="BN873" s="8" t="n">
        <v>106</v>
      </c>
      <c r="BO873" s="8" t="n">
        <f aca="false">BM873-BN873</f>
        <v>-58</v>
      </c>
      <c r="BP873" s="8" t="n">
        <v>79</v>
      </c>
      <c r="BQ873" s="8" t="n">
        <v>46</v>
      </c>
      <c r="BR873" s="8" t="n">
        <v>78</v>
      </c>
      <c r="BS873" s="8" t="n">
        <v>45</v>
      </c>
      <c r="BT873" s="12" t="n">
        <f aca="false">BS873/(EA873+BS873)</f>
        <v>0.0428571428571429</v>
      </c>
      <c r="BU873" s="8" t="n">
        <v>402</v>
      </c>
      <c r="BV873" s="8" t="n">
        <v>435</v>
      </c>
      <c r="BW873" s="12" t="n">
        <f aca="false">IF(BU873+BV873&gt;0,BU873/(BU873+BV873),0)</f>
        <v>0.480286738351255</v>
      </c>
      <c r="BX873" s="8" t="n">
        <v>149</v>
      </c>
      <c r="BY873" s="8" t="n">
        <v>144</v>
      </c>
      <c r="BZ873" s="8" t="n">
        <v>134</v>
      </c>
      <c r="CA873" s="8" t="n">
        <v>152</v>
      </c>
      <c r="CB873" s="8" t="n">
        <v>119</v>
      </c>
      <c r="CC873" s="8" t="n">
        <v>139</v>
      </c>
      <c r="CD873" s="8" t="n">
        <v>107</v>
      </c>
      <c r="CE873" s="8" t="n">
        <v>136</v>
      </c>
      <c r="CF873" s="8" t="n">
        <v>146</v>
      </c>
      <c r="CG873" s="8" t="n">
        <v>149</v>
      </c>
      <c r="CH873" s="8" t="n">
        <v>256</v>
      </c>
      <c r="CI873" s="8" t="n">
        <v>267</v>
      </c>
      <c r="CJ873" s="8" t="n">
        <v>2</v>
      </c>
      <c r="CK873" s="8" t="n">
        <v>1</v>
      </c>
      <c r="CL873" s="8" t="n">
        <v>6</v>
      </c>
      <c r="CM873" s="8" t="n">
        <v>6</v>
      </c>
      <c r="CN873" s="8" t="n">
        <v>2</v>
      </c>
      <c r="CO873" s="8" t="n">
        <v>0</v>
      </c>
      <c r="CP873" s="8" t="n">
        <v>0</v>
      </c>
      <c r="CQ873" s="8" t="n">
        <v>5</v>
      </c>
      <c r="CR873" s="8" t="n">
        <v>3</v>
      </c>
      <c r="CS873" s="8" t="n">
        <v>4</v>
      </c>
      <c r="CT873" s="8" t="n">
        <v>9</v>
      </c>
      <c r="CU873" s="8" t="n">
        <v>3</v>
      </c>
      <c r="CV873" s="8" t="n">
        <v>1</v>
      </c>
      <c r="CW873" s="8" t="n">
        <v>18</v>
      </c>
      <c r="CX873" s="8" t="n">
        <v>0</v>
      </c>
      <c r="CY873" s="8" t="n">
        <v>5</v>
      </c>
      <c r="CZ873" s="8" t="n">
        <v>5</v>
      </c>
      <c r="DA873" s="8" t="n">
        <v>69</v>
      </c>
      <c r="DB873" s="8" t="n">
        <v>12</v>
      </c>
      <c r="DC873" s="8" t="n">
        <v>10</v>
      </c>
      <c r="DD873" s="8" t="n">
        <v>22</v>
      </c>
      <c r="DE873" s="8" t="n">
        <v>31</v>
      </c>
      <c r="DF873" s="8" t="n">
        <v>8</v>
      </c>
      <c r="DG873" s="8" t="n">
        <v>1</v>
      </c>
      <c r="DH873" s="8" t="n">
        <v>100</v>
      </c>
      <c r="DI873" s="8" t="n">
        <v>6</v>
      </c>
      <c r="DJ873" s="8" t="n">
        <v>15</v>
      </c>
      <c r="DK873" s="8" t="n">
        <v>6</v>
      </c>
      <c r="DL873" s="8" t="n">
        <v>6</v>
      </c>
      <c r="DM873" s="8" t="n">
        <v>0</v>
      </c>
      <c r="DN873" s="8" t="n">
        <v>15</v>
      </c>
      <c r="DO873" s="8" t="n">
        <v>15</v>
      </c>
      <c r="DP873" s="8" t="n">
        <v>0</v>
      </c>
      <c r="DQ873" s="8" t="n">
        <f aca="false">DJ873-DI873</f>
        <v>9</v>
      </c>
      <c r="DR873" s="19" t="n">
        <v>5.79</v>
      </c>
      <c r="DS873" s="8" t="n">
        <v>6</v>
      </c>
      <c r="DT873" s="8" t="n">
        <v>0</v>
      </c>
      <c r="DU873" s="8" t="n">
        <v>0</v>
      </c>
      <c r="DV873" s="8" t="n">
        <v>0</v>
      </c>
      <c r="DW873" s="8" t="n">
        <v>0</v>
      </c>
      <c r="DX873" s="8" t="n">
        <v>1741</v>
      </c>
      <c r="DY873" s="8" t="n">
        <v>1329</v>
      </c>
      <c r="DZ873" s="8" t="n">
        <v>1295</v>
      </c>
      <c r="EA873" s="8" t="n">
        <v>1005</v>
      </c>
      <c r="EB873" s="8" t="n">
        <v>938</v>
      </c>
      <c r="EC873" s="8" t="n">
        <v>707</v>
      </c>
      <c r="ED873" s="8" t="n">
        <v>94.89</v>
      </c>
      <c r="EE873" s="8" t="n">
        <v>67.2</v>
      </c>
      <c r="EF873" s="8" t="n">
        <v>111</v>
      </c>
      <c r="EG873" s="8" t="n">
        <v>53</v>
      </c>
      <c r="EH873" s="12" t="n">
        <f aca="false">EF873/EB873</f>
        <v>0.118336886993603</v>
      </c>
      <c r="EI873" s="20" t="n">
        <f aca="false">1-EG873/EC873</f>
        <v>0.925035360678925</v>
      </c>
      <c r="EJ873" s="21" t="n">
        <f aca="false">EH873+EI873</f>
        <v>1.04337224767253</v>
      </c>
      <c r="EK873" s="8" t="n">
        <v>1742</v>
      </c>
      <c r="EL873" s="8" t="n">
        <v>1328</v>
      </c>
      <c r="EM873" s="8" t="n">
        <v>1295</v>
      </c>
      <c r="EN873" s="8" t="n">
        <v>1004</v>
      </c>
      <c r="EO873" s="8" t="n">
        <v>940</v>
      </c>
      <c r="EP873" s="8" t="n">
        <v>705</v>
      </c>
      <c r="EQ873" s="8" t="n">
        <v>112</v>
      </c>
      <c r="ER873" s="8" t="n">
        <v>53</v>
      </c>
      <c r="ES873" s="8" t="n">
        <v>882</v>
      </c>
      <c r="ET873" s="8" t="n">
        <v>655</v>
      </c>
      <c r="EU873" s="8" t="n">
        <v>313</v>
      </c>
      <c r="EV873" s="8" t="n">
        <v>264</v>
      </c>
      <c r="EW873" s="8" t="n">
        <v>58</v>
      </c>
      <c r="EX873" s="8" t="n">
        <v>33</v>
      </c>
      <c r="EY873" s="8" t="n">
        <v>68</v>
      </c>
      <c r="EZ873" s="8" t="n">
        <v>76</v>
      </c>
      <c r="FA873" s="8" t="n">
        <v>8.3</v>
      </c>
      <c r="FB873" s="8" t="n">
        <v>3.5</v>
      </c>
      <c r="FC873" s="8" t="n">
        <v>11.8</v>
      </c>
      <c r="FD873" s="19" t="n">
        <v>82.44</v>
      </c>
      <c r="FE873" s="18" t="n">
        <f aca="false">FD873/V873</f>
        <v>1.00536585365854</v>
      </c>
      <c r="FF873" s="8" t="n">
        <v>12.8246</v>
      </c>
      <c r="FG873" s="8" t="n">
        <v>4.76</v>
      </c>
      <c r="FH873" s="8" t="n">
        <v>0.83</v>
      </c>
      <c r="FI873" s="8" t="n">
        <v>5.59</v>
      </c>
      <c r="FJ873" s="8" t="n">
        <v>3</v>
      </c>
      <c r="FK873" s="8" t="n">
        <v>0</v>
      </c>
      <c r="FL873" s="8" t="n">
        <v>0</v>
      </c>
      <c r="FM873" s="8" t="n">
        <f aca="false">BL873+BS873+AH873+DT873</f>
        <v>105</v>
      </c>
      <c r="FN873" s="19" t="n">
        <f aca="false">IF(DS873&gt;0,(BL873+BR873)/DS873,0)</f>
        <v>21</v>
      </c>
      <c r="FO873" s="12" t="n">
        <v>0.1911111111</v>
      </c>
      <c r="FP873" s="19" t="n">
        <f aca="false">Z873-AH873/10</f>
        <v>76.8</v>
      </c>
      <c r="FQ873" s="19" t="n">
        <f aca="false">Z873+DR873/5</f>
        <v>79.158</v>
      </c>
      <c r="FR873" s="19" t="n">
        <f aca="false">(DX873+DY873)/AL873*60</f>
        <v>119.99609133253</v>
      </c>
      <c r="FS873" s="22"/>
      <c r="FT873" s="22"/>
      <c r="FU873" s="22"/>
      <c r="FV873" s="22"/>
      <c r="FW873" s="17" t="s">
        <v>270</v>
      </c>
      <c r="FX873" s="23" t="n">
        <v>1000000</v>
      </c>
      <c r="FY873" s="23" t="n">
        <v>1000000</v>
      </c>
      <c r="FZ873" s="8" t="n">
        <v>265</v>
      </c>
      <c r="GA873" s="8" t="n">
        <v>61</v>
      </c>
      <c r="GB873" s="8" t="n">
        <v>67</v>
      </c>
      <c r="GC873" s="8" t="n">
        <v>128</v>
      </c>
      <c r="GD873" s="8" t="n">
        <v>53</v>
      </c>
      <c r="GE873" s="8" t="n">
        <v>28</v>
      </c>
      <c r="GF873" s="8" t="n">
        <v>417</v>
      </c>
      <c r="GG873" s="8" t="n">
        <v>4048</v>
      </c>
      <c r="GH873" s="8" t="n">
        <v>9</v>
      </c>
      <c r="GI873" s="8" t="n">
        <v>6.2</v>
      </c>
      <c r="GJ873" s="8" t="n">
        <v>15.2</v>
      </c>
      <c r="GK873" s="8" t="n">
        <f aca="false">Z873-AH873/10</f>
        <v>76.8</v>
      </c>
      <c r="GL873" s="22"/>
      <c r="GM873" s="22"/>
      <c r="GN873" s="22"/>
      <c r="GO873" s="22"/>
      <c r="GP873" s="22"/>
    </row>
    <row r="874" customFormat="false" ht="13.65" hidden="false" customHeight="true" outlineLevel="0" collapsed="false">
      <c r="A874" s="16" t="n">
        <v>35186</v>
      </c>
      <c r="B874" s="17" t="s">
        <v>459</v>
      </c>
      <c r="C874" s="17" t="s">
        <v>460</v>
      </c>
      <c r="D874" s="17" t="s">
        <v>262</v>
      </c>
      <c r="E874" s="17" t="s">
        <v>321</v>
      </c>
      <c r="F874" s="8" t="n">
        <v>72</v>
      </c>
      <c r="G874" s="8" t="n">
        <v>191</v>
      </c>
      <c r="H874" s="8" t="n">
        <v>2014</v>
      </c>
      <c r="I874" s="8" t="n">
        <v>1</v>
      </c>
      <c r="J874" s="8" t="n">
        <v>8</v>
      </c>
      <c r="K874" s="17" t="s">
        <v>273</v>
      </c>
      <c r="L874" s="8" t="n">
        <v>2015</v>
      </c>
      <c r="M874" s="8" t="n">
        <v>21</v>
      </c>
      <c r="N874" s="8" t="n">
        <v>3</v>
      </c>
      <c r="O874" s="8" t="n">
        <v>8477939</v>
      </c>
      <c r="P874" s="17" t="s">
        <v>3906</v>
      </c>
      <c r="Q874" s="17" t="s">
        <v>3907</v>
      </c>
      <c r="R874" s="17" t="s">
        <v>463</v>
      </c>
      <c r="S874" s="17" t="s">
        <v>3902</v>
      </c>
      <c r="T874" s="17" t="s">
        <v>313</v>
      </c>
      <c r="U874" s="17" t="s">
        <v>514</v>
      </c>
      <c r="V874" s="8" t="n">
        <v>82</v>
      </c>
      <c r="W874" s="8" t="n">
        <v>20</v>
      </c>
      <c r="X874" s="8" t="n">
        <v>41</v>
      </c>
      <c r="Y874" s="8" t="n">
        <v>28</v>
      </c>
      <c r="Z874" s="8" t="n">
        <v>61</v>
      </c>
      <c r="AA874" s="8" t="n">
        <v>3</v>
      </c>
      <c r="AB874" s="8" t="n">
        <v>8</v>
      </c>
      <c r="AC874" s="18" t="n">
        <f aca="false">Z874/V874</f>
        <v>0.74390243902439</v>
      </c>
      <c r="AD874" s="19" t="n">
        <f aca="false">IF(FZ874&gt;V874,Z874-V874*(GC874-Z874)/(FZ874-V874),0)</f>
        <v>2.0873786407767</v>
      </c>
      <c r="AE874" s="19" t="n">
        <v>22.494</v>
      </c>
      <c r="AF874" s="8" t="n">
        <v>20</v>
      </c>
      <c r="AG874" s="8" t="n">
        <v>3.7</v>
      </c>
      <c r="AH874" s="8" t="n">
        <v>10</v>
      </c>
      <c r="AI874" s="8" t="n">
        <v>1869</v>
      </c>
      <c r="AJ874" s="8" t="n">
        <v>82107</v>
      </c>
      <c r="AK874" s="19" t="n">
        <v>1368.45</v>
      </c>
      <c r="AL874" s="8" t="n">
        <v>1368.45</v>
      </c>
      <c r="AM874" s="8" t="n">
        <v>1368</v>
      </c>
      <c r="AN874" s="18" t="n">
        <f aca="false">AJ874/60/V874</f>
        <v>16.6884146341463</v>
      </c>
      <c r="AO874" s="8" t="n">
        <v>27.6</v>
      </c>
      <c r="AP874" s="12" t="n">
        <f aca="false">IF(EF874&gt;0,Z874/EF874,0)</f>
        <v>0.628865979381443</v>
      </c>
      <c r="AQ874" s="8" t="n">
        <v>380</v>
      </c>
      <c r="AR874" s="8" t="n">
        <v>379</v>
      </c>
      <c r="AS874" s="8" t="n">
        <v>380</v>
      </c>
      <c r="AT874" s="8" t="n">
        <v>265</v>
      </c>
      <c r="AU874" s="8" t="n">
        <v>265</v>
      </c>
      <c r="AV874" s="8" t="n">
        <v>184</v>
      </c>
      <c r="AW874" s="8" t="n">
        <v>235</v>
      </c>
      <c r="AX874" s="8" t="n">
        <v>76</v>
      </c>
      <c r="AY874" s="8" t="n">
        <v>11</v>
      </c>
      <c r="AZ874" s="8" t="n">
        <v>18</v>
      </c>
      <c r="BA874" s="8" t="n">
        <f aca="false">AY874+AZ874</f>
        <v>29</v>
      </c>
      <c r="BB874" s="8" t="n">
        <v>21.13</v>
      </c>
      <c r="BC874" s="8" t="n">
        <v>27.4511</v>
      </c>
      <c r="BD874" s="19" t="n">
        <v>436.9</v>
      </c>
      <c r="BE874" s="19" t="n">
        <v>19.1559793927436</v>
      </c>
      <c r="BF874" s="19" t="n">
        <f aca="false">AQ874+BD874</f>
        <v>816.9</v>
      </c>
      <c r="BG874" s="19" t="n">
        <f aca="false">IF(AL874&gt;0,BF874/AL874*60,0)</f>
        <v>35.8171654061164</v>
      </c>
      <c r="BH874" s="8" t="n">
        <v>526</v>
      </c>
      <c r="BI874" s="8" t="n">
        <v>447</v>
      </c>
      <c r="BJ874" s="8" t="n">
        <v>418</v>
      </c>
      <c r="BK874" s="12" t="n">
        <f aca="false">BH874/(BH874+BJ874)</f>
        <v>0.557203389830508</v>
      </c>
      <c r="BL874" s="8" t="n">
        <v>21</v>
      </c>
      <c r="BM874" s="8" t="n">
        <v>21</v>
      </c>
      <c r="BN874" s="8" t="n">
        <v>88</v>
      </c>
      <c r="BO874" s="8" t="n">
        <f aca="false">BM874-BN874</f>
        <v>-67</v>
      </c>
      <c r="BP874" s="8" t="n">
        <v>81</v>
      </c>
      <c r="BQ874" s="8" t="n">
        <v>54</v>
      </c>
      <c r="BR874" s="8" t="n">
        <v>68</v>
      </c>
      <c r="BS874" s="8" t="n">
        <v>18</v>
      </c>
      <c r="BT874" s="12" t="n">
        <f aca="false">BS874/(EA874+BS874)</f>
        <v>0.0178571428571429</v>
      </c>
      <c r="BU874" s="8" t="n">
        <v>334</v>
      </c>
      <c r="BV874" s="8" t="n">
        <v>316</v>
      </c>
      <c r="BW874" s="12" t="n">
        <f aca="false">IF(BU874+BV874&gt;0,BU874/(BU874+BV874),0)</f>
        <v>0.513846153846154</v>
      </c>
      <c r="BX874" s="8" t="n">
        <v>108</v>
      </c>
      <c r="BY874" s="8" t="n">
        <v>89</v>
      </c>
      <c r="BZ874" s="8" t="n">
        <v>113</v>
      </c>
      <c r="CA874" s="8" t="n">
        <v>97</v>
      </c>
      <c r="CB874" s="8" t="n">
        <v>113</v>
      </c>
      <c r="CC874" s="8" t="n">
        <v>130</v>
      </c>
      <c r="CD874" s="8" t="n">
        <v>91</v>
      </c>
      <c r="CE874" s="8" t="n">
        <v>86</v>
      </c>
      <c r="CF874" s="8" t="n">
        <v>133</v>
      </c>
      <c r="CG874" s="8" t="n">
        <v>130</v>
      </c>
      <c r="CH874" s="8" t="n">
        <v>175</v>
      </c>
      <c r="CI874" s="8" t="n">
        <v>167</v>
      </c>
      <c r="CJ874" s="8" t="n">
        <v>0</v>
      </c>
      <c r="CK874" s="8" t="n">
        <v>2</v>
      </c>
      <c r="CL874" s="8" t="n">
        <v>5</v>
      </c>
      <c r="CM874" s="8" t="n">
        <v>8</v>
      </c>
      <c r="CN874" s="8" t="n">
        <v>1</v>
      </c>
      <c r="CO874" s="8" t="n">
        <v>1</v>
      </c>
      <c r="CP874" s="8" t="n">
        <v>1</v>
      </c>
      <c r="CQ874" s="8" t="n">
        <v>2</v>
      </c>
      <c r="CR874" s="8" t="n">
        <v>0</v>
      </c>
      <c r="CS874" s="8" t="n">
        <v>0</v>
      </c>
      <c r="CT874" s="8" t="n">
        <v>6</v>
      </c>
      <c r="CU874" s="8" t="n">
        <v>0</v>
      </c>
      <c r="CV874" s="8" t="n">
        <v>0</v>
      </c>
      <c r="CW874" s="8" t="n">
        <v>12</v>
      </c>
      <c r="CX874" s="8" t="n">
        <v>1</v>
      </c>
      <c r="CY874" s="8" t="n">
        <v>6</v>
      </c>
      <c r="CZ874" s="8" t="n">
        <v>13</v>
      </c>
      <c r="DA874" s="8" t="n">
        <v>61</v>
      </c>
      <c r="DB874" s="8" t="n">
        <v>17</v>
      </c>
      <c r="DC874" s="8" t="n">
        <v>3</v>
      </c>
      <c r="DD874" s="8" t="n">
        <v>2</v>
      </c>
      <c r="DE874" s="8" t="n">
        <v>59</v>
      </c>
      <c r="DF874" s="8" t="n">
        <v>10</v>
      </c>
      <c r="DG874" s="8" t="n">
        <v>0</v>
      </c>
      <c r="DH874" s="8" t="n">
        <v>93</v>
      </c>
      <c r="DI874" s="8" t="n">
        <v>5</v>
      </c>
      <c r="DJ874" s="8" t="n">
        <v>18</v>
      </c>
      <c r="DK874" s="8" t="n">
        <v>6</v>
      </c>
      <c r="DL874" s="8" t="n">
        <v>6</v>
      </c>
      <c r="DM874" s="8" t="n">
        <v>0</v>
      </c>
      <c r="DN874" s="8" t="n">
        <v>19</v>
      </c>
      <c r="DO874" s="8" t="n">
        <v>19</v>
      </c>
      <c r="DP874" s="8" t="n">
        <v>0</v>
      </c>
      <c r="DQ874" s="8" t="n">
        <f aca="false">DJ874-DI874</f>
        <v>13</v>
      </c>
      <c r="DR874" s="19" t="n">
        <v>6.382</v>
      </c>
      <c r="DS874" s="8" t="n">
        <v>5</v>
      </c>
      <c r="DT874" s="8" t="n">
        <v>0</v>
      </c>
      <c r="DU874" s="8" t="n">
        <v>0</v>
      </c>
      <c r="DV874" s="8" t="n">
        <v>0</v>
      </c>
      <c r="DW874" s="8" t="n">
        <v>0</v>
      </c>
      <c r="DX874" s="8" t="n">
        <v>1560</v>
      </c>
      <c r="DY874" s="8" t="n">
        <v>1255</v>
      </c>
      <c r="DZ874" s="8" t="n">
        <v>1130</v>
      </c>
      <c r="EA874" s="8" t="n">
        <v>990</v>
      </c>
      <c r="EB874" s="8" t="n">
        <v>806</v>
      </c>
      <c r="EC874" s="8" t="n">
        <v>751</v>
      </c>
      <c r="ED874" s="8" t="n">
        <v>84.54</v>
      </c>
      <c r="EE874" s="8" t="n">
        <v>63.65</v>
      </c>
      <c r="EF874" s="8" t="n">
        <v>97</v>
      </c>
      <c r="EG874" s="8" t="n">
        <v>56</v>
      </c>
      <c r="EH874" s="12" t="n">
        <f aca="false">EF874/EB874</f>
        <v>0.120347394540943</v>
      </c>
      <c r="EI874" s="20" t="n">
        <f aca="false">1-EG874/EC874</f>
        <v>0.9254327563249</v>
      </c>
      <c r="EJ874" s="21" t="n">
        <f aca="false">EH874+EI874</f>
        <v>1.04578015086584</v>
      </c>
      <c r="EK874" s="8" t="n">
        <v>1557</v>
      </c>
      <c r="EL874" s="8" t="n">
        <v>1246</v>
      </c>
      <c r="EM874" s="8" t="n">
        <v>1126</v>
      </c>
      <c r="EN874" s="8" t="n">
        <v>982</v>
      </c>
      <c r="EO874" s="8" t="n">
        <v>802</v>
      </c>
      <c r="EP874" s="8" t="n">
        <v>744</v>
      </c>
      <c r="EQ874" s="8" t="n">
        <v>95</v>
      </c>
      <c r="ER874" s="8" t="n">
        <v>56</v>
      </c>
      <c r="ES874" s="8" t="n">
        <v>934</v>
      </c>
      <c r="ET874" s="8" t="n">
        <v>632</v>
      </c>
      <c r="EU874" s="8" t="n">
        <v>338</v>
      </c>
      <c r="EV874" s="8" t="n">
        <v>240</v>
      </c>
      <c r="EW874" s="8" t="n">
        <v>47</v>
      </c>
      <c r="EX874" s="8" t="n">
        <v>30</v>
      </c>
      <c r="EY874" s="8" t="n">
        <v>73</v>
      </c>
      <c r="EZ874" s="8" t="n">
        <v>95</v>
      </c>
      <c r="FA874" s="8" t="n">
        <v>4.6</v>
      </c>
      <c r="FB874" s="8" t="n">
        <v>2.1</v>
      </c>
      <c r="FC874" s="8" t="n">
        <v>6.7</v>
      </c>
      <c r="FD874" s="19" t="n">
        <v>62.73</v>
      </c>
      <c r="FE874" s="18" t="n">
        <f aca="false">FD874/V874</f>
        <v>0.765</v>
      </c>
      <c r="FF874" s="8" t="n">
        <v>7.2923</v>
      </c>
      <c r="FG874" s="8" t="n">
        <v>0.95</v>
      </c>
      <c r="FH874" s="8" t="n">
        <v>0.02</v>
      </c>
      <c r="FI874" s="8" t="n">
        <v>0.96</v>
      </c>
      <c r="FJ874" s="8" t="n">
        <v>5</v>
      </c>
      <c r="FK874" s="8" t="n">
        <v>1</v>
      </c>
      <c r="FL874" s="8" t="n">
        <v>1</v>
      </c>
      <c r="FM874" s="8" t="n">
        <f aca="false">BL874+BS874+AH874+DT874</f>
        <v>49</v>
      </c>
      <c r="FN874" s="19" t="n">
        <f aca="false">IF(DS874&gt;0,(BL874+BR874)/DS874,0)</f>
        <v>17.8</v>
      </c>
      <c r="FO874" s="12" t="n">
        <v>0.08</v>
      </c>
      <c r="FP874" s="19" t="n">
        <f aca="false">Z874-AH874/10</f>
        <v>60</v>
      </c>
      <c r="FQ874" s="19" t="n">
        <f aca="false">Z874+DR874/5</f>
        <v>62.2764</v>
      </c>
      <c r="FR874" s="19" t="n">
        <f aca="false">(DX874+DY874)/AL874*60</f>
        <v>123.424312178012</v>
      </c>
      <c r="FS874" s="22"/>
      <c r="FT874" s="22"/>
      <c r="FU874" s="22"/>
      <c r="FV874" s="17" t="s">
        <v>412</v>
      </c>
      <c r="FW874" s="17" t="s">
        <v>270</v>
      </c>
      <c r="FX874" s="23" t="n">
        <v>832500</v>
      </c>
      <c r="FY874" s="23" t="n">
        <v>894167</v>
      </c>
      <c r="FZ874" s="8" t="n">
        <v>185</v>
      </c>
      <c r="GA874" s="8" t="n">
        <v>48</v>
      </c>
      <c r="GB874" s="8" t="n">
        <v>87</v>
      </c>
      <c r="GC874" s="8" t="n">
        <v>135</v>
      </c>
      <c r="GD874" s="8" t="n">
        <v>18</v>
      </c>
      <c r="GE874" s="8" t="n">
        <v>46</v>
      </c>
      <c r="GF874" s="8" t="n">
        <v>432</v>
      </c>
      <c r="GG874" s="8" t="n">
        <v>3025</v>
      </c>
      <c r="GH874" s="8" t="n">
        <v>11.4</v>
      </c>
      <c r="GI874" s="8" t="n">
        <v>3.7</v>
      </c>
      <c r="GJ874" s="8" t="n">
        <v>15.1</v>
      </c>
      <c r="GK874" s="8" t="n">
        <f aca="false">Z874-AH874/10</f>
        <v>60</v>
      </c>
      <c r="GL874" s="22"/>
      <c r="GM874" s="22"/>
      <c r="GN874" s="22"/>
      <c r="GO874" s="22"/>
      <c r="GP874" s="22"/>
    </row>
    <row r="875" customFormat="false" ht="13.65" hidden="false" customHeight="true" outlineLevel="0" collapsed="false">
      <c r="A875" s="16" t="n">
        <v>34179</v>
      </c>
      <c r="B875" s="17" t="s">
        <v>3908</v>
      </c>
      <c r="C875" s="22"/>
      <c r="D875" s="17" t="s">
        <v>623</v>
      </c>
      <c r="E875" s="17" t="s">
        <v>623</v>
      </c>
      <c r="F875" s="8" t="n">
        <v>73</v>
      </c>
      <c r="G875" s="8" t="n">
        <v>185</v>
      </c>
      <c r="H875" s="8" t="n">
        <v>2011</v>
      </c>
      <c r="I875" s="8" t="n">
        <v>2</v>
      </c>
      <c r="J875" s="8" t="n">
        <v>48</v>
      </c>
      <c r="K875" s="17" t="s">
        <v>263</v>
      </c>
      <c r="L875" s="8" t="n">
        <v>2013</v>
      </c>
      <c r="M875" s="8" t="n">
        <v>24</v>
      </c>
      <c r="N875" s="8" t="n">
        <v>5</v>
      </c>
      <c r="O875" s="8" t="n">
        <v>8476443</v>
      </c>
      <c r="P875" s="17" t="s">
        <v>3909</v>
      </c>
      <c r="Q875" s="17" t="s">
        <v>3910</v>
      </c>
      <c r="R875" s="17" t="s">
        <v>3911</v>
      </c>
      <c r="S875" s="17" t="s">
        <v>3912</v>
      </c>
      <c r="T875" s="17" t="s">
        <v>278</v>
      </c>
      <c r="U875" s="17" t="s">
        <v>510</v>
      </c>
      <c r="V875" s="8" t="n">
        <v>45</v>
      </c>
      <c r="W875" s="8" t="n">
        <v>0</v>
      </c>
      <c r="X875" s="8" t="n">
        <v>7</v>
      </c>
      <c r="Y875" s="8" t="n">
        <v>3</v>
      </c>
      <c r="Z875" s="8" t="n">
        <v>7</v>
      </c>
      <c r="AA875" s="8" t="n">
        <v>19</v>
      </c>
      <c r="AB875" s="8" t="n">
        <v>56</v>
      </c>
      <c r="AC875" s="18" t="n">
        <f aca="false">Z875/V875</f>
        <v>0.155555555555556</v>
      </c>
      <c r="AD875" s="19" t="n">
        <f aca="false">IF(FZ875&gt;V875,Z875-V875*(GC875-Z875)/(FZ875-V875),0)</f>
        <v>-0.5</v>
      </c>
      <c r="AE875" s="19" t="n">
        <v>2.05</v>
      </c>
      <c r="AF875" s="8" t="n">
        <v>-3</v>
      </c>
      <c r="AG875" s="8" t="n">
        <v>-2.6</v>
      </c>
      <c r="AH875" s="8" t="n">
        <v>6</v>
      </c>
      <c r="AI875" s="8" t="n">
        <v>823</v>
      </c>
      <c r="AJ875" s="8" t="n">
        <v>37416</v>
      </c>
      <c r="AK875" s="19" t="n">
        <v>623.6</v>
      </c>
      <c r="AL875" s="8" t="n">
        <v>608.28</v>
      </c>
      <c r="AM875" s="8" t="n">
        <v>624</v>
      </c>
      <c r="AN875" s="18" t="n">
        <f aca="false">AJ875/60/V875</f>
        <v>13.8577777777778</v>
      </c>
      <c r="AO875" s="8" t="n">
        <v>23.4</v>
      </c>
      <c r="AP875" s="12" t="n">
        <f aca="false">IF(EF875&gt;0,Z875/EF875,0)</f>
        <v>0.304347826086956</v>
      </c>
      <c r="AQ875" s="8" t="n">
        <v>100</v>
      </c>
      <c r="AR875" s="8" t="n">
        <v>101</v>
      </c>
      <c r="AS875" s="8" t="n">
        <v>101</v>
      </c>
      <c r="AT875" s="8" t="n">
        <v>79</v>
      </c>
      <c r="AU875" s="8" t="n">
        <v>80</v>
      </c>
      <c r="AV875" s="8" t="n">
        <v>57</v>
      </c>
      <c r="AW875" s="8" t="n">
        <v>22</v>
      </c>
      <c r="AX875" s="8" t="n">
        <v>2</v>
      </c>
      <c r="AY875" s="8" t="n">
        <v>0</v>
      </c>
      <c r="AZ875" s="8" t="n">
        <v>5</v>
      </c>
      <c r="BA875" s="8" t="n">
        <f aca="false">AY875+AZ875</f>
        <v>5</v>
      </c>
      <c r="BB875" s="8" t="n">
        <v>2.1</v>
      </c>
      <c r="BC875" s="8" t="n">
        <v>56.0351</v>
      </c>
      <c r="BD875" s="19" t="n">
        <v>49.4</v>
      </c>
      <c r="BE875" s="19" t="n">
        <v>4.75304682488775</v>
      </c>
      <c r="BF875" s="19" t="n">
        <f aca="false">AQ875+BD875</f>
        <v>149.4</v>
      </c>
      <c r="BG875" s="19" t="n">
        <f aca="false">IF(AL875&gt;0,BF875/AL875*60,0)</f>
        <v>14.7366344446636</v>
      </c>
      <c r="BH875" s="8" t="n">
        <v>164</v>
      </c>
      <c r="BI875" s="8" t="n">
        <v>152</v>
      </c>
      <c r="BJ875" s="8" t="n">
        <v>189</v>
      </c>
      <c r="BK875" s="12" t="n">
        <f aca="false">BH875/(BH875+BJ875)</f>
        <v>0.464589235127479</v>
      </c>
      <c r="BL875" s="8" t="n">
        <v>36</v>
      </c>
      <c r="BM875" s="8" t="n">
        <v>35</v>
      </c>
      <c r="BN875" s="8" t="n">
        <v>44</v>
      </c>
      <c r="BO875" s="8" t="n">
        <f aca="false">BM875-BN875</f>
        <v>-9</v>
      </c>
      <c r="BP875" s="8" t="n">
        <v>23</v>
      </c>
      <c r="BQ875" s="8" t="n">
        <v>15</v>
      </c>
      <c r="BR875" s="8" t="n">
        <v>6</v>
      </c>
      <c r="BS875" s="8" t="n">
        <v>43</v>
      </c>
      <c r="BT875" s="12" t="n">
        <f aca="false">BS875/(EA875+BS875)</f>
        <v>0.0854870775347913</v>
      </c>
      <c r="BU875" s="8" t="n">
        <v>0</v>
      </c>
      <c r="BV875" s="8" t="n">
        <v>0</v>
      </c>
      <c r="BW875" s="12" t="n">
        <f aca="false">IF(BU875+BV875&gt;0,BU875/(BU875+BV875),0)</f>
        <v>0</v>
      </c>
      <c r="BX875" s="8" t="n">
        <v>0</v>
      </c>
      <c r="BY875" s="8" t="n">
        <v>0</v>
      </c>
      <c r="BZ875" s="8" t="n">
        <v>0</v>
      </c>
      <c r="CA875" s="8" t="n">
        <v>0</v>
      </c>
      <c r="CB875" s="8" t="n">
        <v>0</v>
      </c>
      <c r="CC875" s="8" t="n">
        <v>0</v>
      </c>
      <c r="CD875" s="8" t="n">
        <v>0</v>
      </c>
      <c r="CE875" s="8" t="n">
        <v>0</v>
      </c>
      <c r="CF875" s="8" t="n">
        <v>0</v>
      </c>
      <c r="CG875" s="8" t="n">
        <v>0</v>
      </c>
      <c r="CH875" s="8" t="n">
        <v>0</v>
      </c>
      <c r="CI875" s="8" t="n">
        <v>0</v>
      </c>
      <c r="CJ875" s="8" t="n">
        <v>0</v>
      </c>
      <c r="CK875" s="8" t="n">
        <v>0</v>
      </c>
      <c r="CL875" s="8" t="n">
        <v>0</v>
      </c>
      <c r="CM875" s="8" t="n">
        <v>0</v>
      </c>
      <c r="CN875" s="8" t="n">
        <v>0</v>
      </c>
      <c r="CO875" s="8" t="n">
        <v>0</v>
      </c>
      <c r="CP875" s="8" t="n">
        <v>0</v>
      </c>
      <c r="CQ875" s="8" t="n">
        <v>0</v>
      </c>
      <c r="CR875" s="8" t="n">
        <v>0</v>
      </c>
      <c r="CS875" s="8" t="n">
        <v>0</v>
      </c>
      <c r="CT875" s="8" t="n">
        <v>0</v>
      </c>
      <c r="CU875" s="8" t="n">
        <v>0</v>
      </c>
      <c r="CV875" s="8" t="n">
        <v>0</v>
      </c>
      <c r="CW875" s="8" t="n">
        <v>0</v>
      </c>
      <c r="CX875" s="8" t="n">
        <v>0</v>
      </c>
      <c r="CY875" s="8" t="n">
        <v>0</v>
      </c>
      <c r="CZ875" s="8" t="n">
        <v>1</v>
      </c>
      <c r="DA875" s="8" t="n">
        <v>22</v>
      </c>
      <c r="DB875" s="8" t="n">
        <v>1</v>
      </c>
      <c r="DC875" s="8" t="n">
        <v>0</v>
      </c>
      <c r="DD875" s="8" t="n">
        <v>20</v>
      </c>
      <c r="DE875" s="8" t="n">
        <v>5</v>
      </c>
      <c r="DF875" s="8" t="n">
        <v>1</v>
      </c>
      <c r="DG875" s="8" t="n">
        <v>0</v>
      </c>
      <c r="DH875" s="8" t="n">
        <v>30</v>
      </c>
      <c r="DI875" s="8" t="n">
        <v>3</v>
      </c>
      <c r="DJ875" s="8" t="n">
        <v>2</v>
      </c>
      <c r="DK875" s="8" t="n">
        <v>3</v>
      </c>
      <c r="DL875" s="8" t="n">
        <v>3</v>
      </c>
      <c r="DM875" s="8" t="n">
        <v>0</v>
      </c>
      <c r="DN875" s="8" t="n">
        <v>2</v>
      </c>
      <c r="DO875" s="8" t="n">
        <v>2</v>
      </c>
      <c r="DP875" s="8" t="n">
        <v>0</v>
      </c>
      <c r="DQ875" s="8" t="n">
        <f aca="false">DJ875-DI875</f>
        <v>-1</v>
      </c>
      <c r="DR875" s="19" t="n">
        <v>1.52</v>
      </c>
      <c r="DS875" s="8" t="n">
        <v>3</v>
      </c>
      <c r="DT875" s="8" t="n">
        <v>0</v>
      </c>
      <c r="DU875" s="8" t="n">
        <v>0</v>
      </c>
      <c r="DV875" s="8" t="n">
        <v>0</v>
      </c>
      <c r="DW875" s="8" t="n">
        <v>0</v>
      </c>
      <c r="DX875" s="8" t="n">
        <v>547</v>
      </c>
      <c r="DY875" s="8" t="n">
        <v>604</v>
      </c>
      <c r="DZ875" s="8" t="n">
        <v>430</v>
      </c>
      <c r="EA875" s="8" t="n">
        <v>460</v>
      </c>
      <c r="EB875" s="8" t="n">
        <v>306</v>
      </c>
      <c r="EC875" s="8" t="n">
        <v>322</v>
      </c>
      <c r="ED875" s="8" t="n">
        <v>22.66</v>
      </c>
      <c r="EE875" s="8" t="n">
        <v>30.71</v>
      </c>
      <c r="EF875" s="8" t="n">
        <v>23</v>
      </c>
      <c r="EG875" s="8" t="n">
        <v>29</v>
      </c>
      <c r="EH875" s="12" t="n">
        <f aca="false">EF875/EB875</f>
        <v>0.0751633986928105</v>
      </c>
      <c r="EI875" s="20" t="n">
        <f aca="false">1-EG875/EC875</f>
        <v>0.909937888198758</v>
      </c>
      <c r="EJ875" s="21" t="n">
        <f aca="false">EH875+EI875</f>
        <v>0.985101286891568</v>
      </c>
      <c r="EK875" s="8" t="n">
        <v>553</v>
      </c>
      <c r="EL875" s="8" t="n">
        <v>625</v>
      </c>
      <c r="EM875" s="8" t="n">
        <v>434</v>
      </c>
      <c r="EN875" s="8" t="n">
        <v>476</v>
      </c>
      <c r="EO875" s="8" t="n">
        <v>308</v>
      </c>
      <c r="EP875" s="8" t="n">
        <v>335</v>
      </c>
      <c r="EQ875" s="8" t="n">
        <v>23</v>
      </c>
      <c r="ER875" s="8" t="n">
        <v>31</v>
      </c>
      <c r="ES875" s="8" t="n">
        <v>254</v>
      </c>
      <c r="ET875" s="8" t="n">
        <v>324</v>
      </c>
      <c r="EU875" s="8" t="n">
        <v>88</v>
      </c>
      <c r="EV875" s="8" t="n">
        <v>125</v>
      </c>
      <c r="EW875" s="8" t="n">
        <v>11</v>
      </c>
      <c r="EX875" s="8" t="n">
        <v>17</v>
      </c>
      <c r="EY875" s="8" t="n">
        <v>34</v>
      </c>
      <c r="EZ875" s="8" t="n">
        <v>42</v>
      </c>
      <c r="FA875" s="8" t="n">
        <v>-0.1</v>
      </c>
      <c r="FB875" s="8" t="n">
        <v>1.2</v>
      </c>
      <c r="FC875" s="8" t="n">
        <v>1.2</v>
      </c>
      <c r="FD875" s="19" t="n">
        <v>10</v>
      </c>
      <c r="FE875" s="18" t="n">
        <f aca="false">FD875/V875</f>
        <v>0.222222222222222</v>
      </c>
      <c r="FF875" s="8" t="n">
        <v>0.129</v>
      </c>
      <c r="FG875" s="8" t="n">
        <v>-0.39</v>
      </c>
      <c r="FH875" s="8" t="n">
        <v>-0.01</v>
      </c>
      <c r="FI875" s="8" t="n">
        <v>-0.39</v>
      </c>
      <c r="FJ875" s="22"/>
      <c r="FK875" s="22"/>
      <c r="FL875" s="22"/>
      <c r="FM875" s="8" t="n">
        <f aca="false">BL875+BS875+AH875+DT875</f>
        <v>85</v>
      </c>
      <c r="FN875" s="19" t="n">
        <f aca="false">IF(DS875&gt;0,(BL875+BR875)/DS875,0)</f>
        <v>14</v>
      </c>
      <c r="FO875" s="12" t="n">
        <v>0</v>
      </c>
      <c r="FP875" s="19" t="n">
        <f aca="false">Z875-AH875/10</f>
        <v>6.4</v>
      </c>
      <c r="FQ875" s="19" t="n">
        <f aca="false">Z875+DR875/5</f>
        <v>7.304</v>
      </c>
      <c r="FR875" s="19" t="n">
        <f aca="false">(DX875+DY875)/AL875*60</f>
        <v>113.533241270468</v>
      </c>
      <c r="FS875" s="22"/>
      <c r="FT875" s="22"/>
      <c r="FU875" s="22"/>
      <c r="FV875" s="22"/>
      <c r="FW875" s="17" t="s">
        <v>270</v>
      </c>
      <c r="FX875" s="23" t="n">
        <v>1200000</v>
      </c>
      <c r="FY875" s="23" t="n">
        <v>1250000</v>
      </c>
      <c r="FZ875" s="8" t="n">
        <v>141</v>
      </c>
      <c r="GA875" s="8" t="n">
        <v>5</v>
      </c>
      <c r="GB875" s="8" t="n">
        <v>18</v>
      </c>
      <c r="GC875" s="8" t="n">
        <v>23</v>
      </c>
      <c r="GD875" s="8" t="n">
        <v>1</v>
      </c>
      <c r="GE875" s="8" t="n">
        <v>63</v>
      </c>
      <c r="GF875" s="8" t="n">
        <v>181</v>
      </c>
      <c r="GG875" s="8" t="n">
        <v>2294</v>
      </c>
      <c r="GH875" s="8" t="n">
        <v>0.2</v>
      </c>
      <c r="GI875" s="8" t="n">
        <v>5.5</v>
      </c>
      <c r="GJ875" s="8" t="n">
        <v>5.6</v>
      </c>
      <c r="GK875" s="8" t="n">
        <f aca="false">Z875-AH875/10</f>
        <v>6.4</v>
      </c>
      <c r="GL875" s="22"/>
      <c r="GM875" s="22"/>
      <c r="GN875" s="22"/>
      <c r="GO875" s="22"/>
      <c r="GP875" s="22"/>
    </row>
    <row r="876" customFormat="false" ht="13.65" hidden="false" customHeight="true" outlineLevel="0" collapsed="false">
      <c r="A876" s="16" t="n">
        <v>33587</v>
      </c>
      <c r="B876" s="17" t="s">
        <v>3913</v>
      </c>
      <c r="C876" s="17" t="s">
        <v>261</v>
      </c>
      <c r="D876" s="17" t="s">
        <v>262</v>
      </c>
      <c r="E876" s="17" t="s">
        <v>262</v>
      </c>
      <c r="F876" s="8" t="n">
        <v>69</v>
      </c>
      <c r="G876" s="8" t="n">
        <v>172</v>
      </c>
      <c r="H876" s="22"/>
      <c r="I876" s="22"/>
      <c r="J876" s="22"/>
      <c r="K876" s="17" t="s">
        <v>263</v>
      </c>
      <c r="L876" s="8" t="n">
        <v>2015</v>
      </c>
      <c r="M876" s="8" t="n">
        <v>26</v>
      </c>
      <c r="N876" s="8" t="n">
        <v>3</v>
      </c>
      <c r="O876" s="8" t="n">
        <v>8476826</v>
      </c>
      <c r="P876" s="17" t="s">
        <v>3914</v>
      </c>
      <c r="Q876" s="17" t="s">
        <v>3915</v>
      </c>
      <c r="R876" s="17" t="s">
        <v>3916</v>
      </c>
      <c r="S876" s="17" t="s">
        <v>3917</v>
      </c>
      <c r="T876" s="17" t="s">
        <v>313</v>
      </c>
      <c r="U876" s="17" t="s">
        <v>306</v>
      </c>
      <c r="V876" s="8" t="n">
        <v>82</v>
      </c>
      <c r="W876" s="8" t="n">
        <v>25</v>
      </c>
      <c r="X876" s="8" t="n">
        <v>39</v>
      </c>
      <c r="Y876" s="8" t="n">
        <v>23</v>
      </c>
      <c r="Z876" s="8" t="n">
        <v>64</v>
      </c>
      <c r="AA876" s="8" t="n">
        <v>4</v>
      </c>
      <c r="AB876" s="8" t="n">
        <v>36</v>
      </c>
      <c r="AC876" s="18" t="n">
        <f aca="false">Z876/V876</f>
        <v>0.780487804878049</v>
      </c>
      <c r="AD876" s="19" t="n">
        <f aca="false">IF(FZ876&gt;V876,Z876-V876*(GC876-Z876)/(FZ876-V876),0)</f>
        <v>30.4545454545454</v>
      </c>
      <c r="AE876" s="19" t="n">
        <v>23.924</v>
      </c>
      <c r="AF876" s="8" t="n">
        <v>34</v>
      </c>
      <c r="AG876" s="8" t="n">
        <v>4</v>
      </c>
      <c r="AH876" s="8" t="n">
        <v>50</v>
      </c>
      <c r="AI876" s="8" t="n">
        <v>1688</v>
      </c>
      <c r="AJ876" s="8" t="n">
        <v>79497</v>
      </c>
      <c r="AK876" s="19" t="n">
        <v>1324.95</v>
      </c>
      <c r="AL876" s="8" t="n">
        <v>1324.95</v>
      </c>
      <c r="AM876" s="8" t="n">
        <v>1325</v>
      </c>
      <c r="AN876" s="18" t="n">
        <f aca="false">AJ876/60/V876</f>
        <v>16.1579268292683</v>
      </c>
      <c r="AO876" s="8" t="n">
        <v>26.97</v>
      </c>
      <c r="AP876" s="12" t="n">
        <f aca="false">IF(EF876&gt;0,Z876/EF876,0)</f>
        <v>0.711111111111111</v>
      </c>
      <c r="AQ876" s="8" t="n">
        <v>240</v>
      </c>
      <c r="AR876" s="8" t="n">
        <v>240</v>
      </c>
      <c r="AS876" s="8" t="n">
        <v>240</v>
      </c>
      <c r="AT876" s="8" t="n">
        <v>190</v>
      </c>
      <c r="AU876" s="8" t="n">
        <v>190</v>
      </c>
      <c r="AV876" s="8" t="n">
        <v>136</v>
      </c>
      <c r="AW876" s="8" t="n">
        <v>159</v>
      </c>
      <c r="AX876" s="8" t="n">
        <v>85</v>
      </c>
      <c r="AY876" s="8" t="n">
        <v>12</v>
      </c>
      <c r="AZ876" s="8" t="n">
        <v>17</v>
      </c>
      <c r="BA876" s="8" t="n">
        <f aca="false">AY876+AZ876</f>
        <v>29</v>
      </c>
      <c r="BB876" s="8" t="n">
        <v>17.28</v>
      </c>
      <c r="BC876" s="8" t="n">
        <v>26.2206</v>
      </c>
      <c r="BD876" s="19" t="n">
        <v>331.4</v>
      </c>
      <c r="BE876" s="19" t="n">
        <v>15.0073587682554</v>
      </c>
      <c r="BF876" s="19" t="n">
        <f aca="false">AQ876+BD876</f>
        <v>571.4</v>
      </c>
      <c r="BG876" s="19" t="n">
        <f aca="false">IF(AL876&gt;0,BF876/AL876*60,0)</f>
        <v>25.8756934223933</v>
      </c>
      <c r="BH876" s="8" t="n">
        <v>378</v>
      </c>
      <c r="BI876" s="8" t="n">
        <v>439</v>
      </c>
      <c r="BJ876" s="8" t="n">
        <v>429</v>
      </c>
      <c r="BK876" s="12" t="n">
        <f aca="false">BH876/(BH876+BJ876)</f>
        <v>0.468401486988848</v>
      </c>
      <c r="BL876" s="8" t="n">
        <v>57</v>
      </c>
      <c r="BM876" s="8" t="n">
        <v>57</v>
      </c>
      <c r="BN876" s="8" t="n">
        <v>127</v>
      </c>
      <c r="BO876" s="8" t="n">
        <f aca="false">BM876-BN876</f>
        <v>-70</v>
      </c>
      <c r="BP876" s="8" t="n">
        <v>54</v>
      </c>
      <c r="BQ876" s="8" t="n">
        <v>35</v>
      </c>
      <c r="BR876" s="8" t="n">
        <v>52</v>
      </c>
      <c r="BS876" s="8" t="n">
        <v>42</v>
      </c>
      <c r="BT876" s="12" t="n">
        <f aca="false">BS876/(EA876+BS876)</f>
        <v>0.0442571127502634</v>
      </c>
      <c r="BU876" s="8" t="n">
        <v>158</v>
      </c>
      <c r="BV876" s="8" t="n">
        <v>206</v>
      </c>
      <c r="BW876" s="12" t="n">
        <f aca="false">IF(BU876+BV876&gt;0,BU876/(BU876+BV876),0)</f>
        <v>0.434065934065934</v>
      </c>
      <c r="BX876" s="8" t="n">
        <v>52</v>
      </c>
      <c r="BY876" s="8" t="n">
        <v>65</v>
      </c>
      <c r="BZ876" s="8" t="n">
        <v>43</v>
      </c>
      <c r="CA876" s="8" t="n">
        <v>61</v>
      </c>
      <c r="CB876" s="8" t="n">
        <v>63</v>
      </c>
      <c r="CC876" s="8" t="n">
        <v>80</v>
      </c>
      <c r="CD876" s="8" t="n">
        <v>58</v>
      </c>
      <c r="CE876" s="8" t="n">
        <v>71</v>
      </c>
      <c r="CF876" s="8" t="n">
        <v>42</v>
      </c>
      <c r="CG876" s="8" t="n">
        <v>69</v>
      </c>
      <c r="CH876" s="8" t="n">
        <v>88</v>
      </c>
      <c r="CI876" s="8" t="n">
        <v>109</v>
      </c>
      <c r="CJ876" s="8" t="n">
        <v>0</v>
      </c>
      <c r="CK876" s="8" t="n">
        <v>1</v>
      </c>
      <c r="CL876" s="8" t="n">
        <v>1</v>
      </c>
      <c r="CM876" s="8" t="n">
        <v>5</v>
      </c>
      <c r="CN876" s="8" t="n">
        <v>0</v>
      </c>
      <c r="CO876" s="8" t="n">
        <v>0</v>
      </c>
      <c r="CP876" s="8" t="n">
        <v>0</v>
      </c>
      <c r="CQ876" s="8" t="n">
        <v>3</v>
      </c>
      <c r="CR876" s="8" t="n">
        <v>2</v>
      </c>
      <c r="CS876" s="8" t="n">
        <v>2</v>
      </c>
      <c r="CT876" s="8" t="n">
        <v>1</v>
      </c>
      <c r="CU876" s="8" t="n">
        <v>3</v>
      </c>
      <c r="CV876" s="8" t="n">
        <v>0</v>
      </c>
      <c r="CW876" s="8" t="n">
        <v>14</v>
      </c>
      <c r="CX876" s="8" t="n">
        <v>0</v>
      </c>
      <c r="CY876" s="8" t="n">
        <v>6</v>
      </c>
      <c r="CZ876" s="8" t="n">
        <v>11</v>
      </c>
      <c r="DA876" s="8" t="n">
        <v>37</v>
      </c>
      <c r="DB876" s="8" t="n">
        <v>11</v>
      </c>
      <c r="DC876" s="8" t="n">
        <v>2</v>
      </c>
      <c r="DD876" s="8" t="n">
        <v>16</v>
      </c>
      <c r="DE876" s="8" t="n">
        <v>16</v>
      </c>
      <c r="DF876" s="8" t="n">
        <v>14</v>
      </c>
      <c r="DG876" s="8" t="n">
        <v>0</v>
      </c>
      <c r="DH876" s="8" t="n">
        <v>77</v>
      </c>
      <c r="DI876" s="8" t="n">
        <v>22</v>
      </c>
      <c r="DJ876" s="8" t="n">
        <v>26</v>
      </c>
      <c r="DK876" s="8" t="n">
        <v>21</v>
      </c>
      <c r="DL876" s="8" t="n">
        <v>20</v>
      </c>
      <c r="DM876" s="8" t="n">
        <v>1</v>
      </c>
      <c r="DN876" s="8" t="n">
        <v>25</v>
      </c>
      <c r="DO876" s="8" t="n">
        <v>23</v>
      </c>
      <c r="DP876" s="8" t="n">
        <v>2</v>
      </c>
      <c r="DQ876" s="8" t="n">
        <f aca="false">DJ876-DI876</f>
        <v>4</v>
      </c>
      <c r="DR876" s="19" t="n">
        <v>-0.032</v>
      </c>
      <c r="DS876" s="8" t="n">
        <v>20</v>
      </c>
      <c r="DT876" s="8" t="n">
        <v>2</v>
      </c>
      <c r="DU876" s="8" t="n">
        <v>0</v>
      </c>
      <c r="DV876" s="8" t="n">
        <v>0</v>
      </c>
      <c r="DW876" s="8" t="n">
        <v>0</v>
      </c>
      <c r="DX876" s="8" t="n">
        <v>1348</v>
      </c>
      <c r="DY876" s="8" t="n">
        <v>1179</v>
      </c>
      <c r="DZ876" s="8" t="n">
        <v>994</v>
      </c>
      <c r="EA876" s="8" t="n">
        <v>907</v>
      </c>
      <c r="EB876" s="8" t="n">
        <v>698</v>
      </c>
      <c r="EC876" s="8" t="n">
        <v>663</v>
      </c>
      <c r="ED876" s="8" t="n">
        <v>68.74</v>
      </c>
      <c r="EE876" s="8" t="n">
        <v>50.02</v>
      </c>
      <c r="EF876" s="8" t="n">
        <v>90</v>
      </c>
      <c r="EG876" s="8" t="n">
        <v>45</v>
      </c>
      <c r="EH876" s="12" t="n">
        <f aca="false">EF876/EB876</f>
        <v>0.128939828080229</v>
      </c>
      <c r="EI876" s="20" t="n">
        <f aca="false">1-EG876/EC876</f>
        <v>0.932126696832579</v>
      </c>
      <c r="EJ876" s="21" t="n">
        <f aca="false">EH876+EI876</f>
        <v>1.06106652491281</v>
      </c>
      <c r="EK876" s="8" t="n">
        <v>1350</v>
      </c>
      <c r="EL876" s="8" t="n">
        <v>1178</v>
      </c>
      <c r="EM876" s="8" t="n">
        <v>995</v>
      </c>
      <c r="EN876" s="8" t="n">
        <v>906</v>
      </c>
      <c r="EO876" s="8" t="n">
        <v>701</v>
      </c>
      <c r="EP876" s="8" t="n">
        <v>662</v>
      </c>
      <c r="EQ876" s="8" t="n">
        <v>90</v>
      </c>
      <c r="ER876" s="8" t="n">
        <v>45</v>
      </c>
      <c r="ES876" s="8" t="n">
        <v>728</v>
      </c>
      <c r="ET876" s="8" t="n">
        <v>582</v>
      </c>
      <c r="EU876" s="8" t="n">
        <v>279</v>
      </c>
      <c r="EV876" s="8" t="n">
        <v>204</v>
      </c>
      <c r="EW876" s="8" t="n">
        <v>56</v>
      </c>
      <c r="EX876" s="8" t="n">
        <v>21</v>
      </c>
      <c r="EY876" s="8" t="n">
        <v>87</v>
      </c>
      <c r="EZ876" s="8" t="n">
        <v>95</v>
      </c>
      <c r="FA876" s="8" t="n">
        <v>5.4</v>
      </c>
      <c r="FB876" s="8" t="n">
        <v>2.3</v>
      </c>
      <c r="FC876" s="8" t="n">
        <v>7.7</v>
      </c>
      <c r="FD876" s="19" t="n">
        <v>63.87</v>
      </c>
      <c r="FE876" s="18" t="n">
        <f aca="false">FD876/V876</f>
        <v>0.77890243902439</v>
      </c>
      <c r="FF876" s="8" t="n">
        <v>6.5948</v>
      </c>
      <c r="FG876" s="8" t="n">
        <v>1.77</v>
      </c>
      <c r="FH876" s="8" t="n">
        <v>0.33</v>
      </c>
      <c r="FI876" s="8" t="n">
        <v>2.1</v>
      </c>
      <c r="FJ876" s="8" t="n">
        <v>1</v>
      </c>
      <c r="FK876" s="8" t="n">
        <v>0</v>
      </c>
      <c r="FL876" s="8" t="n">
        <v>0</v>
      </c>
      <c r="FM876" s="8" t="n">
        <f aca="false">BL876+BS876+AH876+DT876</f>
        <v>151</v>
      </c>
      <c r="FN876" s="19" t="n">
        <f aca="false">IF(DS876&gt;0,(BL876+BR876)/DS876,0)</f>
        <v>5.45</v>
      </c>
      <c r="FO876" s="12" t="n">
        <v>0.0943396226</v>
      </c>
      <c r="FP876" s="19" t="n">
        <f aca="false">Z876-AH876/10</f>
        <v>59</v>
      </c>
      <c r="FQ876" s="19" t="n">
        <f aca="false">Z876+DR876/5</f>
        <v>63.9936</v>
      </c>
      <c r="FR876" s="19" t="n">
        <f aca="false">(DX876+DY876)/AL876*60</f>
        <v>114.434506962527</v>
      </c>
      <c r="FS876" s="22"/>
      <c r="FT876" s="22"/>
      <c r="FU876" s="22"/>
      <c r="FV876" s="22"/>
      <c r="FW876" s="17" t="s">
        <v>280</v>
      </c>
      <c r="FX876" s="23" t="n">
        <v>1000000</v>
      </c>
      <c r="FY876" s="23" t="n">
        <v>1000000</v>
      </c>
      <c r="FZ876" s="8" t="n">
        <v>104</v>
      </c>
      <c r="GA876" s="8" t="n">
        <v>31</v>
      </c>
      <c r="GB876" s="8" t="n">
        <v>42</v>
      </c>
      <c r="GC876" s="8" t="n">
        <v>73</v>
      </c>
      <c r="GD876" s="8" t="n">
        <v>34</v>
      </c>
      <c r="GE876" s="8" t="n">
        <v>60</v>
      </c>
      <c r="GF876" s="8" t="n">
        <v>166</v>
      </c>
      <c r="GG876" s="8" t="n">
        <v>1647</v>
      </c>
      <c r="GH876" s="8" t="n">
        <v>6.2</v>
      </c>
      <c r="GI876" s="8" t="n">
        <v>2.7</v>
      </c>
      <c r="GJ876" s="8" t="n">
        <v>8.9</v>
      </c>
      <c r="GK876" s="8" t="n">
        <f aca="false">Z876-AH876/10</f>
        <v>59</v>
      </c>
      <c r="GL876" s="22"/>
      <c r="GM876" s="22"/>
      <c r="GN876" s="22"/>
      <c r="GO876" s="22"/>
      <c r="GP876" s="22"/>
    </row>
    <row r="877" customFormat="false" ht="13.65" hidden="false" customHeight="true" outlineLevel="0" collapsed="false">
      <c r="A877" s="16" t="n">
        <v>32409</v>
      </c>
      <c r="B877" s="17" t="s">
        <v>3918</v>
      </c>
      <c r="C877" s="22"/>
      <c r="D877" s="17" t="s">
        <v>1137</v>
      </c>
      <c r="E877" s="17" t="s">
        <v>1137</v>
      </c>
      <c r="F877" s="8" t="n">
        <v>71</v>
      </c>
      <c r="G877" s="8" t="n">
        <v>200</v>
      </c>
      <c r="H877" s="8" t="n">
        <v>2007</v>
      </c>
      <c r="I877" s="8" t="n">
        <v>3</v>
      </c>
      <c r="J877" s="8" t="n">
        <v>73</v>
      </c>
      <c r="K877" s="17" t="s">
        <v>273</v>
      </c>
      <c r="L877" s="8" t="n">
        <v>2008</v>
      </c>
      <c r="M877" s="8" t="n">
        <v>29</v>
      </c>
      <c r="N877" s="8" t="n">
        <v>10</v>
      </c>
      <c r="O877" s="8" t="n">
        <v>8474134</v>
      </c>
      <c r="P877" s="17" t="s">
        <v>3919</v>
      </c>
      <c r="Q877" s="17" t="s">
        <v>3920</v>
      </c>
      <c r="R877" s="17" t="s">
        <v>3518</v>
      </c>
      <c r="S877" s="17" t="s">
        <v>3921</v>
      </c>
      <c r="T877" s="17" t="s">
        <v>278</v>
      </c>
      <c r="U877" s="17" t="s">
        <v>488</v>
      </c>
      <c r="V877" s="8" t="n">
        <v>47</v>
      </c>
      <c r="W877" s="8" t="n">
        <v>2</v>
      </c>
      <c r="X877" s="8" t="n">
        <v>3</v>
      </c>
      <c r="Y877" s="8" t="n">
        <v>3</v>
      </c>
      <c r="Z877" s="8" t="n">
        <v>5</v>
      </c>
      <c r="AA877" s="8" t="n">
        <v>21</v>
      </c>
      <c r="AB877" s="8" t="n">
        <v>59</v>
      </c>
      <c r="AC877" s="18" t="n">
        <f aca="false">Z877/V877</f>
        <v>0.106382978723404</v>
      </c>
      <c r="AD877" s="19" t="n">
        <f aca="false">IF(FZ877&gt;V877,Z877-V877*(GC877-Z877)/(FZ877-V877),0)</f>
        <v>-5.56484149855908</v>
      </c>
      <c r="AE877" s="19" t="n">
        <v>1.919</v>
      </c>
      <c r="AF877" s="8" t="n">
        <v>2</v>
      </c>
      <c r="AG877" s="8" t="n">
        <v>-1.9</v>
      </c>
      <c r="AH877" s="8" t="n">
        <v>16</v>
      </c>
      <c r="AI877" s="8" t="n">
        <v>811</v>
      </c>
      <c r="AJ877" s="8" t="n">
        <v>34002</v>
      </c>
      <c r="AK877" s="19" t="n">
        <v>566.7</v>
      </c>
      <c r="AL877" s="8" t="n">
        <v>566.7</v>
      </c>
      <c r="AM877" s="8" t="n">
        <v>567</v>
      </c>
      <c r="AN877" s="18" t="n">
        <f aca="false">AJ877/60/V877</f>
        <v>12.0574468085106</v>
      </c>
      <c r="AO877" s="8" t="n">
        <v>20.41</v>
      </c>
      <c r="AP877" s="12" t="n">
        <f aca="false">IF(EF877&gt;0,Z877/EF877,0)</f>
        <v>0.333333333333333</v>
      </c>
      <c r="AQ877" s="8" t="n">
        <v>82</v>
      </c>
      <c r="AR877" s="8" t="n">
        <v>82</v>
      </c>
      <c r="AS877" s="8" t="n">
        <v>82</v>
      </c>
      <c r="AT877" s="8" t="n">
        <v>57</v>
      </c>
      <c r="AU877" s="8" t="n">
        <v>57</v>
      </c>
      <c r="AV877" s="8" t="n">
        <v>40</v>
      </c>
      <c r="AW877" s="8" t="n">
        <v>28</v>
      </c>
      <c r="AX877" s="8" t="n">
        <v>9</v>
      </c>
      <c r="AY877" s="8" t="n">
        <v>2</v>
      </c>
      <c r="AZ877" s="8" t="n">
        <v>4</v>
      </c>
      <c r="BA877" s="8" t="n">
        <f aca="false">AY877+AZ877</f>
        <v>6</v>
      </c>
      <c r="BB877" s="8" t="n">
        <v>2.71</v>
      </c>
      <c r="BC877" s="8" t="n">
        <v>47.65</v>
      </c>
      <c r="BD877" s="19" t="n">
        <v>91</v>
      </c>
      <c r="BE877" s="19" t="n">
        <v>9.6347273689783</v>
      </c>
      <c r="BF877" s="19" t="n">
        <f aca="false">AQ877+BD877</f>
        <v>173</v>
      </c>
      <c r="BG877" s="19" t="n">
        <f aca="false">IF(AL877&gt;0,BF877/AL877*60,0)</f>
        <v>18.3165696135521</v>
      </c>
      <c r="BH877" s="8" t="n">
        <v>205</v>
      </c>
      <c r="BI877" s="8" t="n">
        <v>164</v>
      </c>
      <c r="BJ877" s="8" t="n">
        <v>161</v>
      </c>
      <c r="BK877" s="12" t="n">
        <f aca="false">BH877/(BH877+BJ877)</f>
        <v>0.560109289617486</v>
      </c>
      <c r="BL877" s="8" t="n">
        <v>47</v>
      </c>
      <c r="BM877" s="8" t="n">
        <v>47</v>
      </c>
      <c r="BN877" s="8" t="n">
        <v>64</v>
      </c>
      <c r="BO877" s="8" t="n">
        <f aca="false">BM877-BN877</f>
        <v>-17</v>
      </c>
      <c r="BP877" s="8" t="n">
        <v>17</v>
      </c>
      <c r="BQ877" s="8" t="n">
        <v>13</v>
      </c>
      <c r="BR877" s="8" t="n">
        <v>4</v>
      </c>
      <c r="BS877" s="8" t="n">
        <v>35</v>
      </c>
      <c r="BT877" s="12" t="n">
        <f aca="false">BS877/(EA877+BS877)</f>
        <v>0.0800915331807781</v>
      </c>
      <c r="BU877" s="8" t="n">
        <v>0</v>
      </c>
      <c r="BV877" s="8" t="n">
        <v>0</v>
      </c>
      <c r="BW877" s="12" t="n">
        <f aca="false">IF(BU877+BV877&gt;0,BU877/(BU877+BV877),0)</f>
        <v>0</v>
      </c>
      <c r="BX877" s="8" t="n">
        <v>0</v>
      </c>
      <c r="BY877" s="8" t="n">
        <v>0</v>
      </c>
      <c r="BZ877" s="8" t="n">
        <v>0</v>
      </c>
      <c r="CA877" s="8" t="n">
        <v>0</v>
      </c>
      <c r="CB877" s="8" t="n">
        <v>0</v>
      </c>
      <c r="CC877" s="8" t="n">
        <v>0</v>
      </c>
      <c r="CD877" s="8" t="n">
        <v>0</v>
      </c>
      <c r="CE877" s="8" t="n">
        <v>0</v>
      </c>
      <c r="CF877" s="8" t="n">
        <v>0</v>
      </c>
      <c r="CG877" s="8" t="n">
        <v>0</v>
      </c>
      <c r="CH877" s="8" t="n">
        <v>0</v>
      </c>
      <c r="CI877" s="8" t="n">
        <v>0</v>
      </c>
      <c r="CJ877" s="8" t="n">
        <v>0</v>
      </c>
      <c r="CK877" s="8" t="n">
        <v>0</v>
      </c>
      <c r="CL877" s="8" t="n">
        <v>0</v>
      </c>
      <c r="CM877" s="8" t="n">
        <v>0</v>
      </c>
      <c r="CN877" s="8" t="n">
        <v>0</v>
      </c>
      <c r="CO877" s="8" t="n">
        <v>0</v>
      </c>
      <c r="CP877" s="8" t="n">
        <v>0</v>
      </c>
      <c r="CQ877" s="8" t="n">
        <v>0</v>
      </c>
      <c r="CR877" s="8" t="n">
        <v>0</v>
      </c>
      <c r="CS877" s="8" t="n">
        <v>1</v>
      </c>
      <c r="CT877" s="8" t="n">
        <v>0</v>
      </c>
      <c r="CU877" s="8" t="n">
        <v>0</v>
      </c>
      <c r="CV877" s="8" t="n">
        <v>0</v>
      </c>
      <c r="CW877" s="8" t="n">
        <v>1</v>
      </c>
      <c r="CX877" s="8" t="n">
        <v>0</v>
      </c>
      <c r="CY877" s="8" t="n">
        <v>0</v>
      </c>
      <c r="CZ877" s="8" t="n">
        <v>2</v>
      </c>
      <c r="DA877" s="8" t="n">
        <v>15</v>
      </c>
      <c r="DB877" s="8" t="n">
        <v>1</v>
      </c>
      <c r="DC877" s="8" t="n">
        <v>0</v>
      </c>
      <c r="DD877" s="8" t="n">
        <v>11</v>
      </c>
      <c r="DE877" s="8" t="n">
        <v>9</v>
      </c>
      <c r="DF877" s="8" t="n">
        <v>0</v>
      </c>
      <c r="DG877" s="8" t="n">
        <v>2</v>
      </c>
      <c r="DH877" s="8" t="n">
        <v>17</v>
      </c>
      <c r="DI877" s="8" t="n">
        <v>8</v>
      </c>
      <c r="DJ877" s="8" t="n">
        <v>2</v>
      </c>
      <c r="DK877" s="8" t="n">
        <v>8</v>
      </c>
      <c r="DL877" s="8" t="n">
        <v>8</v>
      </c>
      <c r="DM877" s="8" t="n">
        <v>0</v>
      </c>
      <c r="DN877" s="8" t="n">
        <v>3</v>
      </c>
      <c r="DO877" s="8" t="n">
        <v>3</v>
      </c>
      <c r="DP877" s="8" t="n">
        <v>0</v>
      </c>
      <c r="DQ877" s="8" t="n">
        <f aca="false">DJ877-DI877</f>
        <v>-6</v>
      </c>
      <c r="DR877" s="19" t="n">
        <v>-1.403</v>
      </c>
      <c r="DS877" s="8" t="n">
        <v>8</v>
      </c>
      <c r="DT877" s="8" t="n">
        <v>0</v>
      </c>
      <c r="DU877" s="8" t="n">
        <v>0</v>
      </c>
      <c r="DV877" s="8" t="n">
        <v>0</v>
      </c>
      <c r="DW877" s="8" t="n">
        <v>0</v>
      </c>
      <c r="DX877" s="8" t="n">
        <v>456</v>
      </c>
      <c r="DY877" s="8" t="n">
        <v>536</v>
      </c>
      <c r="DZ877" s="8" t="n">
        <v>337</v>
      </c>
      <c r="EA877" s="8" t="n">
        <v>402</v>
      </c>
      <c r="EB877" s="8" t="n">
        <v>231</v>
      </c>
      <c r="EC877" s="8" t="n">
        <v>285</v>
      </c>
      <c r="ED877" s="8" t="n">
        <v>19.11</v>
      </c>
      <c r="EE877" s="8" t="n">
        <v>22.27</v>
      </c>
      <c r="EF877" s="8" t="n">
        <v>15</v>
      </c>
      <c r="EG877" s="8" t="n">
        <v>13</v>
      </c>
      <c r="EH877" s="12" t="n">
        <f aca="false">EF877/EB877</f>
        <v>0.0649350649350649</v>
      </c>
      <c r="EI877" s="20" t="n">
        <f aca="false">1-EG877/EC877</f>
        <v>0.954385964912281</v>
      </c>
      <c r="EJ877" s="21" t="n">
        <f aca="false">EH877+EI877</f>
        <v>1.01932102984735</v>
      </c>
      <c r="EK877" s="8" t="n">
        <v>463</v>
      </c>
      <c r="EL877" s="8" t="n">
        <v>536</v>
      </c>
      <c r="EM877" s="8" t="n">
        <v>346</v>
      </c>
      <c r="EN877" s="8" t="n">
        <v>402</v>
      </c>
      <c r="EO877" s="8" t="n">
        <v>238</v>
      </c>
      <c r="EP877" s="8" t="n">
        <v>285</v>
      </c>
      <c r="EQ877" s="8" t="n">
        <v>15</v>
      </c>
      <c r="ER877" s="8" t="n">
        <v>13</v>
      </c>
      <c r="ES877" s="8" t="n">
        <v>228</v>
      </c>
      <c r="ET877" s="8" t="n">
        <v>257</v>
      </c>
      <c r="EU877" s="8" t="n">
        <v>86</v>
      </c>
      <c r="EV877" s="8" t="n">
        <v>105</v>
      </c>
      <c r="EW877" s="8" t="n">
        <v>10</v>
      </c>
      <c r="EX877" s="8" t="n">
        <v>7</v>
      </c>
      <c r="EY877" s="8" t="n">
        <v>46</v>
      </c>
      <c r="EZ877" s="8" t="n">
        <v>36</v>
      </c>
      <c r="FA877" s="8" t="n">
        <v>0</v>
      </c>
      <c r="FB877" s="8" t="n">
        <v>1.2</v>
      </c>
      <c r="FC877" s="8" t="n">
        <v>1.3</v>
      </c>
      <c r="FD877" s="19" t="n">
        <v>4.1</v>
      </c>
      <c r="FE877" s="18" t="n">
        <f aca="false">FD877/V877</f>
        <v>0.0872340425531915</v>
      </c>
      <c r="FF877" s="8" t="n">
        <v>0.054</v>
      </c>
      <c r="FG877" s="8" t="n">
        <v>0.01</v>
      </c>
      <c r="FH877" s="8" t="n">
        <v>-0.22</v>
      </c>
      <c r="FI877" s="8" t="n">
        <v>-0.21</v>
      </c>
      <c r="FJ877" s="22"/>
      <c r="FK877" s="22"/>
      <c r="FL877" s="22"/>
      <c r="FM877" s="8" t="n">
        <f aca="false">BL877+BS877+AH877+DT877</f>
        <v>98</v>
      </c>
      <c r="FN877" s="19" t="n">
        <f aca="false">IF(DS877&gt;0,(BL877+BR877)/DS877,0)</f>
        <v>6.375</v>
      </c>
      <c r="FO877" s="12" t="n">
        <v>0.013472439</v>
      </c>
      <c r="FP877" s="19" t="n">
        <f aca="false">Z877-AH877/10</f>
        <v>3.4</v>
      </c>
      <c r="FQ877" s="19" t="n">
        <f aca="false">Z877+DR877/5</f>
        <v>4.7194</v>
      </c>
      <c r="FR877" s="19" t="n">
        <f aca="false">(DX877+DY877)/AL877*60</f>
        <v>105.029115934357</v>
      </c>
      <c r="FS877" s="8" t="n">
        <v>4</v>
      </c>
      <c r="FT877" s="17" t="s">
        <v>326</v>
      </c>
      <c r="FU877" s="8" t="n">
        <v>195</v>
      </c>
      <c r="FV877" s="22"/>
      <c r="FW877" s="17" t="s">
        <v>280</v>
      </c>
      <c r="FX877" s="23" t="n">
        <v>650000</v>
      </c>
      <c r="FY877" s="23" t="n">
        <v>650000</v>
      </c>
      <c r="FZ877" s="8" t="n">
        <v>394</v>
      </c>
      <c r="GA877" s="8" t="n">
        <v>25</v>
      </c>
      <c r="GB877" s="8" t="n">
        <v>58</v>
      </c>
      <c r="GC877" s="8" t="n">
        <v>83</v>
      </c>
      <c r="GD877" s="8" t="n">
        <v>-31</v>
      </c>
      <c r="GE877" s="8" t="n">
        <v>163</v>
      </c>
      <c r="GF877" s="8" t="n">
        <v>526</v>
      </c>
      <c r="GG877" s="8" t="n">
        <v>5798</v>
      </c>
      <c r="GH877" s="8" t="n">
        <v>5</v>
      </c>
      <c r="GI877" s="8" t="n">
        <v>10.2</v>
      </c>
      <c r="GJ877" s="8" t="n">
        <v>15.3</v>
      </c>
      <c r="GK877" s="8" t="n">
        <f aca="false">Z877-AH877/10</f>
        <v>3.4</v>
      </c>
      <c r="GL877" s="22"/>
      <c r="GM877" s="22"/>
      <c r="GN877" s="22"/>
      <c r="GO877" s="22"/>
      <c r="GP877" s="22"/>
    </row>
    <row r="878" customFormat="false" ht="13.65" hidden="false" customHeight="true" outlineLevel="0" collapsed="false">
      <c r="A878" s="16" t="n">
        <v>32716</v>
      </c>
      <c r="B878" s="17" t="s">
        <v>3922</v>
      </c>
      <c r="C878" s="22"/>
      <c r="D878" s="17" t="s">
        <v>623</v>
      </c>
      <c r="E878" s="17" t="s">
        <v>623</v>
      </c>
      <c r="F878" s="8" t="n">
        <v>71</v>
      </c>
      <c r="G878" s="8" t="n">
        <v>187</v>
      </c>
      <c r="H878" s="22"/>
      <c r="I878" s="22"/>
      <c r="J878" s="22"/>
      <c r="K878" s="17" t="s">
        <v>263</v>
      </c>
      <c r="L878" s="8" t="n">
        <v>2016</v>
      </c>
      <c r="M878" s="8" t="n">
        <v>28</v>
      </c>
      <c r="N878" s="8" t="n">
        <v>2</v>
      </c>
      <c r="O878" s="8" t="n">
        <v>8479483</v>
      </c>
      <c r="P878" s="17" t="s">
        <v>3923</v>
      </c>
      <c r="Q878" s="17" t="s">
        <v>3924</v>
      </c>
      <c r="R878" s="17" t="s">
        <v>3925</v>
      </c>
      <c r="S878" s="17" t="s">
        <v>3926</v>
      </c>
      <c r="T878" s="17" t="s">
        <v>278</v>
      </c>
      <c r="U878" s="17" t="s">
        <v>325</v>
      </c>
      <c r="V878" s="8" t="n">
        <v>33</v>
      </c>
      <c r="W878" s="8" t="n">
        <v>3</v>
      </c>
      <c r="X878" s="8" t="n">
        <v>6</v>
      </c>
      <c r="Y878" s="8" t="n">
        <v>2</v>
      </c>
      <c r="Z878" s="8" t="n">
        <v>9</v>
      </c>
      <c r="AA878" s="8" t="n">
        <v>20</v>
      </c>
      <c r="AB878" s="8" t="n">
        <v>99</v>
      </c>
      <c r="AC878" s="18" t="n">
        <f aca="false">Z878/V878</f>
        <v>0.272727272727273</v>
      </c>
      <c r="AD878" s="19" t="n">
        <f aca="false">IF(FZ878&gt;V878,Z878-V878*(GC878-Z878)/(FZ878-V878),0)</f>
        <v>3.72</v>
      </c>
      <c r="AE878" s="19" t="n">
        <v>3.303</v>
      </c>
      <c r="AF878" s="8" t="n">
        <v>4</v>
      </c>
      <c r="AG878" s="8" t="n">
        <v>0.9</v>
      </c>
      <c r="AH878" s="8" t="n">
        <v>8</v>
      </c>
      <c r="AI878" s="8" t="n">
        <v>623</v>
      </c>
      <c r="AJ878" s="8" t="n">
        <v>26840</v>
      </c>
      <c r="AK878" s="19" t="n">
        <v>447.33333333333</v>
      </c>
      <c r="AL878" s="8" t="n">
        <v>447.33</v>
      </c>
      <c r="AM878" s="8" t="n">
        <v>447</v>
      </c>
      <c r="AN878" s="18" t="n">
        <f aca="false">AJ878/60/V878</f>
        <v>13.5555555555556</v>
      </c>
      <c r="AO878" s="8" t="n">
        <v>22.78</v>
      </c>
      <c r="AP878" s="12" t="n">
        <f aca="false">IF(EF878&gt;0,Z878/EF878,0)</f>
        <v>0.346153846153846</v>
      </c>
      <c r="AQ878" s="8" t="n">
        <v>128</v>
      </c>
      <c r="AR878" s="8" t="n">
        <v>128</v>
      </c>
      <c r="AS878" s="8" t="n">
        <v>128</v>
      </c>
      <c r="AT878" s="8" t="n">
        <v>83</v>
      </c>
      <c r="AU878" s="8" t="n">
        <v>83</v>
      </c>
      <c r="AV878" s="8" t="n">
        <v>69</v>
      </c>
      <c r="AW878" s="8" t="n">
        <v>42</v>
      </c>
      <c r="AX878" s="8" t="n">
        <v>7</v>
      </c>
      <c r="AY878" s="8" t="n">
        <v>3</v>
      </c>
      <c r="AZ878" s="8" t="n">
        <v>6</v>
      </c>
      <c r="BA878" s="8" t="n">
        <f aca="false">AY878+AZ878</f>
        <v>9</v>
      </c>
      <c r="BB878" s="8" t="n">
        <v>2.56</v>
      </c>
      <c r="BC878" s="8" t="n">
        <v>49.9275</v>
      </c>
      <c r="BD878" s="19" t="n">
        <v>34.5</v>
      </c>
      <c r="BE878" s="19" t="n">
        <v>4.62742175856933</v>
      </c>
      <c r="BF878" s="19" t="n">
        <f aca="false">AQ878+BD878</f>
        <v>162.5</v>
      </c>
      <c r="BG878" s="19" t="n">
        <f aca="false">IF(AL878&gt;0,BF878/AL878*60,0)</f>
        <v>21.795989537925</v>
      </c>
      <c r="BH878" s="8" t="n">
        <v>160</v>
      </c>
      <c r="BI878" s="8" t="n">
        <v>137</v>
      </c>
      <c r="BJ878" s="8" t="n">
        <v>100</v>
      </c>
      <c r="BK878" s="12" t="n">
        <f aca="false">BH878/(BH878+BJ878)</f>
        <v>0.615384615384615</v>
      </c>
      <c r="BL878" s="8" t="n">
        <v>18</v>
      </c>
      <c r="BM878" s="8" t="n">
        <v>18</v>
      </c>
      <c r="BN878" s="8" t="n">
        <v>15</v>
      </c>
      <c r="BO878" s="8" t="n">
        <f aca="false">BM878-BN878</f>
        <v>3</v>
      </c>
      <c r="BP878" s="8" t="n">
        <v>14</v>
      </c>
      <c r="BQ878" s="8" t="n">
        <v>17</v>
      </c>
      <c r="BR878" s="8" t="n">
        <v>8</v>
      </c>
      <c r="BS878" s="8" t="n">
        <v>26</v>
      </c>
      <c r="BT878" s="12" t="n">
        <f aca="false">BS878/(EA878+BS878)</f>
        <v>0.0751445086705203</v>
      </c>
      <c r="BU878" s="8" t="n">
        <v>0</v>
      </c>
      <c r="BV878" s="8" t="n">
        <v>0</v>
      </c>
      <c r="BW878" s="12" t="n">
        <f aca="false">IF(BU878+BV878&gt;0,BU878/(BU878+BV878),0)</f>
        <v>0</v>
      </c>
      <c r="BX878" s="8" t="n">
        <v>0</v>
      </c>
      <c r="BY878" s="8" t="n">
        <v>0</v>
      </c>
      <c r="BZ878" s="8" t="n">
        <v>0</v>
      </c>
      <c r="CA878" s="8" t="n">
        <v>0</v>
      </c>
      <c r="CB878" s="8" t="n">
        <v>0</v>
      </c>
      <c r="CC878" s="8" t="n">
        <v>0</v>
      </c>
      <c r="CD878" s="8" t="n">
        <v>0</v>
      </c>
      <c r="CE878" s="8" t="n">
        <v>0</v>
      </c>
      <c r="CF878" s="8" t="n">
        <v>0</v>
      </c>
      <c r="CG878" s="8" t="n">
        <v>0</v>
      </c>
      <c r="CH878" s="8" t="n">
        <v>0</v>
      </c>
      <c r="CI878" s="8" t="n">
        <v>0</v>
      </c>
      <c r="CJ878" s="8" t="n">
        <v>0</v>
      </c>
      <c r="CK878" s="8" t="n">
        <v>0</v>
      </c>
      <c r="CL878" s="8" t="n">
        <v>0</v>
      </c>
      <c r="CM878" s="8" t="n">
        <v>0</v>
      </c>
      <c r="CN878" s="8" t="n">
        <v>0</v>
      </c>
      <c r="CO878" s="8" t="n">
        <v>0</v>
      </c>
      <c r="CP878" s="8" t="n">
        <v>0</v>
      </c>
      <c r="CQ878" s="8" t="n">
        <v>0</v>
      </c>
      <c r="CR878" s="8" t="n">
        <v>0</v>
      </c>
      <c r="CS878" s="8" t="n">
        <v>1</v>
      </c>
      <c r="CT878" s="8" t="n">
        <v>1</v>
      </c>
      <c r="CU878" s="8" t="n">
        <v>0</v>
      </c>
      <c r="CV878" s="8" t="n">
        <v>0</v>
      </c>
      <c r="CW878" s="8" t="n">
        <v>1</v>
      </c>
      <c r="CX878" s="8" t="n">
        <v>0</v>
      </c>
      <c r="CY878" s="8" t="n">
        <v>1</v>
      </c>
      <c r="CZ878" s="8" t="n">
        <v>3</v>
      </c>
      <c r="DA878" s="8" t="n">
        <v>10</v>
      </c>
      <c r="DB878" s="8" t="n">
        <v>3</v>
      </c>
      <c r="DC878" s="8" t="n">
        <v>0</v>
      </c>
      <c r="DD878" s="8" t="n">
        <v>22</v>
      </c>
      <c r="DE878" s="8" t="n">
        <v>11</v>
      </c>
      <c r="DF878" s="8" t="n">
        <v>0</v>
      </c>
      <c r="DG878" s="8" t="n">
        <v>0</v>
      </c>
      <c r="DH878" s="8" t="n">
        <v>33</v>
      </c>
      <c r="DI878" s="8" t="n">
        <v>4</v>
      </c>
      <c r="DJ878" s="8" t="n">
        <v>3</v>
      </c>
      <c r="DK878" s="8" t="n">
        <v>4</v>
      </c>
      <c r="DL878" s="8" t="n">
        <v>4</v>
      </c>
      <c r="DM878" s="8" t="n">
        <v>0</v>
      </c>
      <c r="DN878" s="8" t="n">
        <v>3</v>
      </c>
      <c r="DO878" s="8" t="n">
        <v>3</v>
      </c>
      <c r="DP878" s="8" t="n">
        <v>0</v>
      </c>
      <c r="DQ878" s="8" t="n">
        <f aca="false">DJ878-DI878</f>
        <v>-1</v>
      </c>
      <c r="DR878" s="19" t="n">
        <v>2.054</v>
      </c>
      <c r="DS878" s="8" t="n">
        <v>4</v>
      </c>
      <c r="DT878" s="8" t="n">
        <v>0</v>
      </c>
      <c r="DU878" s="8" t="n">
        <v>0</v>
      </c>
      <c r="DV878" s="8" t="n">
        <v>0</v>
      </c>
      <c r="DW878" s="8" t="n">
        <v>0</v>
      </c>
      <c r="DX878" s="8" t="n">
        <v>474</v>
      </c>
      <c r="DY878" s="8" t="n">
        <v>428</v>
      </c>
      <c r="DZ878" s="8" t="n">
        <v>360</v>
      </c>
      <c r="EA878" s="8" t="n">
        <v>320</v>
      </c>
      <c r="EB878" s="8" t="n">
        <v>262</v>
      </c>
      <c r="EC878" s="8" t="n">
        <v>252</v>
      </c>
      <c r="ED878" s="8" t="n">
        <v>23.4</v>
      </c>
      <c r="EE878" s="8" t="n">
        <v>20.76</v>
      </c>
      <c r="EF878" s="8" t="n">
        <v>26</v>
      </c>
      <c r="EG878" s="8" t="n">
        <v>24</v>
      </c>
      <c r="EH878" s="12" t="n">
        <f aca="false">EF878/EB878</f>
        <v>0.0992366412213741</v>
      </c>
      <c r="EI878" s="20" t="n">
        <f aca="false">1-EG878/EC878</f>
        <v>0.904761904761905</v>
      </c>
      <c r="EJ878" s="21" t="n">
        <f aca="false">EH878+EI878</f>
        <v>1.00399854598328</v>
      </c>
      <c r="EK878" s="8" t="n">
        <v>476</v>
      </c>
      <c r="EL878" s="8" t="n">
        <v>426</v>
      </c>
      <c r="EM878" s="8" t="n">
        <v>361</v>
      </c>
      <c r="EN878" s="8" t="n">
        <v>318</v>
      </c>
      <c r="EO878" s="8" t="n">
        <v>260</v>
      </c>
      <c r="EP878" s="8" t="n">
        <v>251</v>
      </c>
      <c r="EQ878" s="8" t="n">
        <v>26</v>
      </c>
      <c r="ER878" s="8" t="n">
        <v>23</v>
      </c>
      <c r="ES878" s="8" t="n">
        <v>234</v>
      </c>
      <c r="ET878" s="8" t="n">
        <v>216</v>
      </c>
      <c r="EU878" s="8" t="n">
        <v>92</v>
      </c>
      <c r="EV878" s="8" t="n">
        <v>89</v>
      </c>
      <c r="EW878" s="8" t="n">
        <v>17</v>
      </c>
      <c r="EX878" s="8" t="n">
        <v>11</v>
      </c>
      <c r="EY878" s="8" t="n">
        <v>43</v>
      </c>
      <c r="EZ878" s="8" t="n">
        <v>28</v>
      </c>
      <c r="FA878" s="8" t="n">
        <v>0.7</v>
      </c>
      <c r="FB878" s="8" t="n">
        <v>1.2</v>
      </c>
      <c r="FC878" s="8" t="n">
        <v>1.9</v>
      </c>
      <c r="FD878" s="19" t="n">
        <v>15.18</v>
      </c>
      <c r="FE878" s="18" t="n">
        <f aca="false">FD878/V878</f>
        <v>0.46</v>
      </c>
      <c r="FF878" s="8" t="n">
        <v>0.2644</v>
      </c>
      <c r="FG878" s="8" t="n">
        <v>-0.06</v>
      </c>
      <c r="FH878" s="8" t="n">
        <v>-0.07</v>
      </c>
      <c r="FI878" s="8" t="n">
        <v>-0.12</v>
      </c>
      <c r="FJ878" s="22"/>
      <c r="FK878" s="22"/>
      <c r="FL878" s="22"/>
      <c r="FM878" s="8" t="n">
        <f aca="false">BL878+BS878+AH878+DT878</f>
        <v>52</v>
      </c>
      <c r="FN878" s="19" t="n">
        <f aca="false">IF(DS878&gt;0,(BL878+BR878)/DS878,0)</f>
        <v>6.5</v>
      </c>
      <c r="FO878" s="12" t="n">
        <v>0.0329847144</v>
      </c>
      <c r="FP878" s="19" t="n">
        <f aca="false">Z878-AH878/10</f>
        <v>8.2</v>
      </c>
      <c r="FQ878" s="19" t="n">
        <f aca="false">Z878+DR878/5</f>
        <v>9.4108</v>
      </c>
      <c r="FR878" s="19" t="n">
        <f aca="false">(DX878+DY878)/AL878*60</f>
        <v>120.984508081282</v>
      </c>
      <c r="FS878" s="8" t="n">
        <v>4</v>
      </c>
      <c r="FT878" s="17" t="s">
        <v>433</v>
      </c>
      <c r="FU878" s="8" t="n">
        <v>195</v>
      </c>
      <c r="FV878" s="17" t="s">
        <v>255</v>
      </c>
      <c r="FW878" s="17" t="s">
        <v>280</v>
      </c>
      <c r="FX878" s="23" t="n">
        <v>700000</v>
      </c>
      <c r="FY878" s="23" t="n">
        <v>700000</v>
      </c>
      <c r="FZ878" s="8" t="n">
        <v>58</v>
      </c>
      <c r="GA878" s="8" t="n">
        <v>5</v>
      </c>
      <c r="GB878" s="8" t="n">
        <v>8</v>
      </c>
      <c r="GC878" s="8" t="n">
        <v>13</v>
      </c>
      <c r="GD878" s="8" t="n">
        <v>5</v>
      </c>
      <c r="GE878" s="8" t="n">
        <v>10</v>
      </c>
      <c r="GF878" s="8" t="n">
        <v>123</v>
      </c>
      <c r="GG878" s="8" t="n">
        <v>837</v>
      </c>
      <c r="GH878" s="8" t="n">
        <v>0.9</v>
      </c>
      <c r="GI878" s="8" t="n">
        <v>2.3</v>
      </c>
      <c r="GJ878" s="8" t="n">
        <v>3.1</v>
      </c>
      <c r="GK878" s="8" t="n">
        <f aca="false">Z878-AH878/10</f>
        <v>8.2</v>
      </c>
      <c r="GL878" s="22"/>
      <c r="GM878" s="22"/>
      <c r="GN878" s="22"/>
      <c r="GO878" s="22"/>
      <c r="GP878" s="22"/>
    </row>
    <row r="879" customFormat="false" ht="13.65" hidden="false" customHeight="true" outlineLevel="0" collapsed="false">
      <c r="A879" s="16" t="n">
        <v>32813</v>
      </c>
      <c r="B879" s="17" t="s">
        <v>3927</v>
      </c>
      <c r="C879" s="17" t="s">
        <v>272</v>
      </c>
      <c r="D879" s="17" t="s">
        <v>262</v>
      </c>
      <c r="E879" s="17" t="s">
        <v>262</v>
      </c>
      <c r="F879" s="8" t="n">
        <v>74</v>
      </c>
      <c r="G879" s="8" t="n">
        <v>194</v>
      </c>
      <c r="H879" s="8" t="n">
        <v>2008</v>
      </c>
      <c r="I879" s="8" t="n">
        <v>2</v>
      </c>
      <c r="J879" s="8" t="n">
        <v>45</v>
      </c>
      <c r="K879" s="17" t="s">
        <v>273</v>
      </c>
      <c r="L879" s="8" t="n">
        <v>2010</v>
      </c>
      <c r="M879" s="8" t="n">
        <v>28</v>
      </c>
      <c r="N879" s="8" t="n">
        <v>8</v>
      </c>
      <c r="O879" s="8" t="n">
        <v>8474610</v>
      </c>
      <c r="P879" s="17" t="s">
        <v>3928</v>
      </c>
      <c r="Q879" s="17" t="s">
        <v>3929</v>
      </c>
      <c r="R879" s="17" t="s">
        <v>3930</v>
      </c>
      <c r="S879" s="17" t="s">
        <v>3931</v>
      </c>
      <c r="T879" s="17" t="s">
        <v>313</v>
      </c>
      <c r="U879" s="17" t="s">
        <v>389</v>
      </c>
      <c r="V879" s="8" t="n">
        <v>12</v>
      </c>
      <c r="W879" s="8" t="n">
        <v>0</v>
      </c>
      <c r="X879" s="8" t="n">
        <v>0</v>
      </c>
      <c r="Y879" s="8" t="n">
        <v>0</v>
      </c>
      <c r="Z879" s="8" t="n">
        <v>0</v>
      </c>
      <c r="AA879" s="8" t="n">
        <v>33</v>
      </c>
      <c r="AB879" s="8" t="n">
        <v>82</v>
      </c>
      <c r="AC879" s="18" t="n">
        <f aca="false">Z879/V879</f>
        <v>0</v>
      </c>
      <c r="AD879" s="19" t="n">
        <f aca="false">IF(FZ879&gt;V879,Z879-V879*(GC879-Z879)/(FZ879-V879),0)</f>
        <v>-2.25</v>
      </c>
      <c r="AE879" s="19" t="n">
        <v>0</v>
      </c>
      <c r="AF879" s="8" t="n">
        <v>-3</v>
      </c>
      <c r="AG879" s="8" t="n">
        <v>1.5</v>
      </c>
      <c r="AH879" s="8" t="n">
        <v>13</v>
      </c>
      <c r="AI879" s="8" t="n">
        <v>139</v>
      </c>
      <c r="AJ879" s="8" t="n">
        <v>5358</v>
      </c>
      <c r="AK879" s="19" t="n">
        <v>89.3</v>
      </c>
      <c r="AL879" s="8" t="n">
        <v>89.3</v>
      </c>
      <c r="AM879" s="8" t="n">
        <v>89</v>
      </c>
      <c r="AN879" s="18" t="n">
        <f aca="false">AJ879/60/V879</f>
        <v>7.44166666666667</v>
      </c>
      <c r="AO879" s="8" t="n">
        <v>12.75</v>
      </c>
      <c r="AP879" s="12" t="n">
        <f aca="false">IF(EF879&gt;0,Z879/EF879,0)</f>
        <v>0</v>
      </c>
      <c r="AQ879" s="8" t="n">
        <v>25</v>
      </c>
      <c r="AR879" s="8" t="n">
        <v>25</v>
      </c>
      <c r="AS879" s="8" t="n">
        <v>25</v>
      </c>
      <c r="AT879" s="8" t="n">
        <v>21</v>
      </c>
      <c r="AU879" s="8" t="n">
        <v>21</v>
      </c>
      <c r="AV879" s="8" t="n">
        <v>18</v>
      </c>
      <c r="AW879" s="8" t="n">
        <v>10</v>
      </c>
      <c r="AX879" s="8" t="n">
        <v>3</v>
      </c>
      <c r="AY879" s="8" t="n">
        <v>1</v>
      </c>
      <c r="AZ879" s="8" t="n">
        <v>1</v>
      </c>
      <c r="BA879" s="8" t="n">
        <f aca="false">AY879+AZ879</f>
        <v>2</v>
      </c>
      <c r="BB879" s="8" t="n">
        <v>0.63</v>
      </c>
      <c r="BC879" s="8" t="n">
        <v>38.7222</v>
      </c>
      <c r="BD879" s="19" t="n">
        <v>0</v>
      </c>
      <c r="BE879" s="19" t="n">
        <v>0</v>
      </c>
      <c r="BF879" s="19" t="n">
        <f aca="false">AQ879+BD879</f>
        <v>25</v>
      </c>
      <c r="BG879" s="19" t="n">
        <f aca="false">IF(AL879&gt;0,BF879/AL879*60,0)</f>
        <v>16.7973124300112</v>
      </c>
      <c r="BH879" s="8" t="n">
        <v>39</v>
      </c>
      <c r="BI879" s="8" t="n">
        <v>24</v>
      </c>
      <c r="BJ879" s="8" t="n">
        <v>22</v>
      </c>
      <c r="BK879" s="12" t="n">
        <f aca="false">BH879/(BH879+BJ879)</f>
        <v>0.639344262295082</v>
      </c>
      <c r="BL879" s="8" t="n">
        <v>6</v>
      </c>
      <c r="BM879" s="8" t="n">
        <v>6</v>
      </c>
      <c r="BN879" s="8" t="n">
        <v>5</v>
      </c>
      <c r="BO879" s="8" t="n">
        <f aca="false">BM879-BN879</f>
        <v>1</v>
      </c>
      <c r="BP879" s="8" t="n">
        <v>3</v>
      </c>
      <c r="BQ879" s="8" t="n">
        <v>2</v>
      </c>
      <c r="BR879" s="8" t="n">
        <v>3</v>
      </c>
      <c r="BS879" s="8" t="n">
        <v>4</v>
      </c>
      <c r="BT879" s="12" t="n">
        <f aca="false">BS879/(EA879+BS879)</f>
        <v>0.0727272727272727</v>
      </c>
      <c r="BU879" s="8" t="n">
        <v>7</v>
      </c>
      <c r="BV879" s="8" t="n">
        <v>17</v>
      </c>
      <c r="BW879" s="12" t="n">
        <f aca="false">IF(BU879+BV879&gt;0,BU879/(BU879+BV879),0)</f>
        <v>0.291666666666667</v>
      </c>
      <c r="BX879" s="8" t="n">
        <v>1</v>
      </c>
      <c r="BY879" s="8" t="n">
        <v>3</v>
      </c>
      <c r="BZ879" s="8" t="n">
        <v>1</v>
      </c>
      <c r="CA879" s="8" t="n">
        <v>4</v>
      </c>
      <c r="CB879" s="8" t="n">
        <v>5</v>
      </c>
      <c r="CC879" s="8" t="n">
        <v>10</v>
      </c>
      <c r="CD879" s="8" t="n">
        <v>2</v>
      </c>
      <c r="CE879" s="8" t="n">
        <v>6</v>
      </c>
      <c r="CF879" s="8" t="n">
        <v>2</v>
      </c>
      <c r="CG879" s="8" t="n">
        <v>9</v>
      </c>
      <c r="CH879" s="8" t="n">
        <v>4</v>
      </c>
      <c r="CI879" s="8" t="n">
        <v>7</v>
      </c>
      <c r="CJ879" s="8" t="n">
        <v>0</v>
      </c>
      <c r="CK879" s="8" t="n">
        <v>0</v>
      </c>
      <c r="CL879" s="8" t="n">
        <v>0</v>
      </c>
      <c r="CM879" s="8" t="n">
        <v>0</v>
      </c>
      <c r="CN879" s="8" t="n">
        <v>0</v>
      </c>
      <c r="CO879" s="8" t="n">
        <v>0</v>
      </c>
      <c r="CP879" s="8" t="n">
        <v>0</v>
      </c>
      <c r="CQ879" s="8" t="n">
        <v>0</v>
      </c>
      <c r="CR879" s="8" t="n">
        <v>0</v>
      </c>
      <c r="CS879" s="8" t="n">
        <v>0</v>
      </c>
      <c r="CT879" s="8" t="n">
        <v>0</v>
      </c>
      <c r="CU879" s="8" t="n">
        <v>0</v>
      </c>
      <c r="CV879" s="8" t="n">
        <v>0</v>
      </c>
      <c r="CW879" s="8" t="n">
        <v>0</v>
      </c>
      <c r="CX879" s="8" t="n">
        <v>0</v>
      </c>
      <c r="CY879" s="8" t="n">
        <v>0</v>
      </c>
      <c r="CZ879" s="8" t="n">
        <v>0</v>
      </c>
      <c r="DA879" s="8" t="n">
        <v>3</v>
      </c>
      <c r="DB879" s="8" t="n">
        <v>2</v>
      </c>
      <c r="DC879" s="8" t="n">
        <v>0</v>
      </c>
      <c r="DD879" s="8" t="n">
        <v>0</v>
      </c>
      <c r="DE879" s="8" t="n">
        <v>2</v>
      </c>
      <c r="DF879" s="8" t="n">
        <v>0</v>
      </c>
      <c r="DG879" s="8" t="n">
        <v>1</v>
      </c>
      <c r="DH879" s="8" t="n">
        <v>13</v>
      </c>
      <c r="DI879" s="8" t="n">
        <v>5</v>
      </c>
      <c r="DJ879" s="8" t="n">
        <v>0</v>
      </c>
      <c r="DK879" s="8" t="n">
        <v>6</v>
      </c>
      <c r="DL879" s="8" t="n">
        <v>5</v>
      </c>
      <c r="DM879" s="8" t="n">
        <v>1</v>
      </c>
      <c r="DN879" s="8" t="n">
        <v>1</v>
      </c>
      <c r="DO879" s="8" t="n">
        <v>0</v>
      </c>
      <c r="DP879" s="8" t="n">
        <v>1</v>
      </c>
      <c r="DQ879" s="8" t="n">
        <f aca="false">DJ879-DI879</f>
        <v>-5</v>
      </c>
      <c r="DR879" s="19" t="n">
        <v>-4.081</v>
      </c>
      <c r="DS879" s="8" t="n">
        <v>4</v>
      </c>
      <c r="DT879" s="8" t="n">
        <v>1</v>
      </c>
      <c r="DU879" s="8" t="n">
        <v>0</v>
      </c>
      <c r="DV879" s="8" t="n">
        <v>0</v>
      </c>
      <c r="DW879" s="8" t="n">
        <v>0</v>
      </c>
      <c r="DX879" s="8" t="n">
        <v>81</v>
      </c>
      <c r="DY879" s="8" t="n">
        <v>69</v>
      </c>
      <c r="DZ879" s="8" t="n">
        <v>67</v>
      </c>
      <c r="EA879" s="8" t="n">
        <v>51</v>
      </c>
      <c r="EB879" s="8" t="n">
        <v>49</v>
      </c>
      <c r="EC879" s="8" t="n">
        <v>31</v>
      </c>
      <c r="ED879" s="8" t="n">
        <v>3.41</v>
      </c>
      <c r="EE879" s="8" t="n">
        <v>2.68</v>
      </c>
      <c r="EF879" s="8" t="n">
        <v>1</v>
      </c>
      <c r="EG879" s="8" t="n">
        <v>4</v>
      </c>
      <c r="EH879" s="12" t="n">
        <f aca="false">EF879/EB879</f>
        <v>0.0204081632653061</v>
      </c>
      <c r="EI879" s="20" t="n">
        <f aca="false">1-EG879/EC879</f>
        <v>0.870967741935484</v>
      </c>
      <c r="EJ879" s="21" t="n">
        <f aca="false">EH879+EI879</f>
        <v>0.89137590520079</v>
      </c>
      <c r="EK879" s="8" t="n">
        <v>82</v>
      </c>
      <c r="EL879" s="8" t="n">
        <v>69</v>
      </c>
      <c r="EM879" s="8" t="n">
        <v>68</v>
      </c>
      <c r="EN879" s="8" t="n">
        <v>51</v>
      </c>
      <c r="EO879" s="8" t="n">
        <v>50</v>
      </c>
      <c r="EP879" s="8" t="n">
        <v>31</v>
      </c>
      <c r="EQ879" s="8" t="n">
        <v>1</v>
      </c>
      <c r="ER879" s="8" t="n">
        <v>4</v>
      </c>
      <c r="ES879" s="8" t="n">
        <v>34</v>
      </c>
      <c r="ET879" s="8" t="n">
        <v>35</v>
      </c>
      <c r="EU879" s="8" t="n">
        <v>13</v>
      </c>
      <c r="EV879" s="8" t="n">
        <v>12</v>
      </c>
      <c r="EW879" s="8" t="n">
        <v>0</v>
      </c>
      <c r="EX879" s="8" t="n">
        <v>1</v>
      </c>
      <c r="EY879" s="8" t="n">
        <v>11</v>
      </c>
      <c r="EZ879" s="8" t="n">
        <v>6</v>
      </c>
      <c r="FA879" s="8" t="n">
        <v>-0.3</v>
      </c>
      <c r="FB879" s="8" t="n">
        <v>0</v>
      </c>
      <c r="FC879" s="8" t="n">
        <v>-0.3</v>
      </c>
      <c r="FD879" s="19" t="n">
        <v>0.8</v>
      </c>
      <c r="FE879" s="18" t="n">
        <f aca="false">FD879/V879</f>
        <v>0.0666666666666667</v>
      </c>
      <c r="FF879" s="8" t="n">
        <v>0.0023</v>
      </c>
      <c r="FG879" s="8" t="n">
        <v>-0.04</v>
      </c>
      <c r="FH879" s="8" t="n">
        <v>-0.02</v>
      </c>
      <c r="FI879" s="8" t="n">
        <v>-0.06</v>
      </c>
      <c r="FJ879" s="22"/>
      <c r="FK879" s="22"/>
      <c r="FL879" s="22"/>
      <c r="FM879" s="8" t="n">
        <f aca="false">BL879+BS879+AH879+DT879</f>
        <v>24</v>
      </c>
      <c r="FN879" s="19" t="n">
        <f aca="false">IF(DS879&gt;0,(BL879+BR879)/DS879,0)</f>
        <v>2.25</v>
      </c>
      <c r="FO879" s="12" t="n">
        <v>0</v>
      </c>
      <c r="FP879" s="19" t="n">
        <f aca="false">Z879-AH879/10</f>
        <v>-1.3</v>
      </c>
      <c r="FQ879" s="19" t="n">
        <f aca="false">Z879+DR879/5</f>
        <v>-0.8162</v>
      </c>
      <c r="FR879" s="19" t="n">
        <f aca="false">(DX879+DY879)/AL879*60</f>
        <v>100.783874580067</v>
      </c>
      <c r="FS879" s="8" t="n">
        <v>3</v>
      </c>
      <c r="FT879" s="17" t="s">
        <v>326</v>
      </c>
      <c r="FU879" s="8" t="n">
        <v>27</v>
      </c>
      <c r="FV879" s="22"/>
      <c r="FW879" s="17" t="s">
        <v>280</v>
      </c>
      <c r="FX879" s="23" t="n">
        <v>700000</v>
      </c>
      <c r="FY879" s="23" t="n">
        <v>725000</v>
      </c>
      <c r="FZ879" s="8" t="n">
        <v>140</v>
      </c>
      <c r="GA879" s="8" t="n">
        <v>12</v>
      </c>
      <c r="GB879" s="8" t="n">
        <v>12</v>
      </c>
      <c r="GC879" s="8" t="n">
        <v>24</v>
      </c>
      <c r="GD879" s="8" t="n">
        <v>-31</v>
      </c>
      <c r="GE879" s="8" t="n">
        <v>36</v>
      </c>
      <c r="GF879" s="8" t="n">
        <v>164</v>
      </c>
      <c r="GG879" s="8" t="n">
        <v>1169</v>
      </c>
      <c r="GH879" s="8" t="n">
        <v>0.8</v>
      </c>
      <c r="GI879" s="8" t="n">
        <v>0.1</v>
      </c>
      <c r="GJ879" s="8" t="n">
        <v>0.8</v>
      </c>
      <c r="GK879" s="8" t="n">
        <f aca="false">Z879-AH879/10</f>
        <v>-1.3</v>
      </c>
      <c r="GL879" s="22"/>
      <c r="GM879" s="22"/>
      <c r="GN879" s="22"/>
      <c r="GO879" s="22"/>
      <c r="GP879" s="22"/>
    </row>
    <row r="880" customFormat="false" ht="13.65" hidden="false" customHeight="true" outlineLevel="0" collapsed="false">
      <c r="A880" s="16" t="n">
        <v>33039</v>
      </c>
      <c r="B880" s="17" t="s">
        <v>1537</v>
      </c>
      <c r="C880" s="17" t="s">
        <v>272</v>
      </c>
      <c r="D880" s="17" t="s">
        <v>262</v>
      </c>
      <c r="E880" s="17" t="s">
        <v>262</v>
      </c>
      <c r="F880" s="8" t="n">
        <v>70</v>
      </c>
      <c r="G880" s="8" t="n">
        <v>192</v>
      </c>
      <c r="H880" s="8" t="n">
        <v>2008</v>
      </c>
      <c r="I880" s="8" t="n">
        <v>6</v>
      </c>
      <c r="J880" s="8" t="n">
        <v>178</v>
      </c>
      <c r="K880" s="17" t="s">
        <v>263</v>
      </c>
      <c r="L880" s="8" t="n">
        <v>2011</v>
      </c>
      <c r="M880" s="8" t="n">
        <v>27</v>
      </c>
      <c r="N880" s="8" t="n">
        <v>6</v>
      </c>
      <c r="O880" s="8" t="n">
        <v>8474736</v>
      </c>
      <c r="P880" s="17" t="s">
        <v>3932</v>
      </c>
      <c r="Q880" s="17" t="s">
        <v>3933</v>
      </c>
      <c r="R880" s="17" t="s">
        <v>3934</v>
      </c>
      <c r="S880" s="17" t="s">
        <v>3931</v>
      </c>
      <c r="T880" s="17" t="s">
        <v>591</v>
      </c>
      <c r="U880" s="17" t="s">
        <v>294</v>
      </c>
      <c r="V880" s="8" t="n">
        <v>53</v>
      </c>
      <c r="W880" s="8" t="n">
        <v>5</v>
      </c>
      <c r="X880" s="8" t="n">
        <v>2</v>
      </c>
      <c r="Y880" s="8" t="n">
        <v>1</v>
      </c>
      <c r="Z880" s="8" t="n">
        <v>7</v>
      </c>
      <c r="AA880" s="8" t="n">
        <v>21</v>
      </c>
      <c r="AB880" s="8" t="n">
        <v>58</v>
      </c>
      <c r="AC880" s="18" t="n">
        <f aca="false">Z880/V880</f>
        <v>0.132075471698113</v>
      </c>
      <c r="AD880" s="19" t="n">
        <f aca="false">IF(FZ880&gt;V880,Z880-V880*(GC880-Z880)/(FZ880-V880),0)</f>
        <v>1.79636363636364</v>
      </c>
      <c r="AE880" s="19" t="n">
        <v>3.094</v>
      </c>
      <c r="AF880" s="8" t="n">
        <v>-7</v>
      </c>
      <c r="AG880" s="8" t="n">
        <v>-6.6</v>
      </c>
      <c r="AH880" s="8" t="n">
        <v>44</v>
      </c>
      <c r="AI880" s="8" t="n">
        <v>907</v>
      </c>
      <c r="AJ880" s="8" t="n">
        <v>35883</v>
      </c>
      <c r="AK880" s="19" t="n">
        <v>598.05</v>
      </c>
      <c r="AL880" s="8" t="n">
        <v>598.05</v>
      </c>
      <c r="AM880" s="8" t="n">
        <v>598</v>
      </c>
      <c r="AN880" s="18" t="n">
        <f aca="false">AJ880/60/V880</f>
        <v>11.2839622641509</v>
      </c>
      <c r="AO880" s="8" t="n">
        <v>19.2</v>
      </c>
      <c r="AP880" s="12" t="n">
        <f aca="false">IF(EF880&gt;0,Z880/EF880,0)</f>
        <v>0.388888888888889</v>
      </c>
      <c r="AQ880" s="8" t="n">
        <v>98</v>
      </c>
      <c r="AR880" s="8" t="n">
        <v>98</v>
      </c>
      <c r="AS880" s="8" t="n">
        <v>98</v>
      </c>
      <c r="AT880" s="8" t="n">
        <v>74</v>
      </c>
      <c r="AU880" s="8" t="n">
        <v>74</v>
      </c>
      <c r="AV880" s="8" t="n">
        <v>56</v>
      </c>
      <c r="AW880" s="8" t="n">
        <v>46</v>
      </c>
      <c r="AX880" s="8" t="n">
        <v>23</v>
      </c>
      <c r="AY880" s="8" t="n">
        <v>3</v>
      </c>
      <c r="AZ880" s="8" t="n">
        <v>4</v>
      </c>
      <c r="BA880" s="8" t="n">
        <f aca="false">AY880+AZ880</f>
        <v>7</v>
      </c>
      <c r="BB880" s="8" t="n">
        <v>3.96</v>
      </c>
      <c r="BC880" s="8" t="n">
        <v>35</v>
      </c>
      <c r="BD880" s="19" t="n">
        <v>24.1</v>
      </c>
      <c r="BE880" s="19" t="n">
        <v>2.41785803862553</v>
      </c>
      <c r="BF880" s="19" t="n">
        <f aca="false">AQ880+BD880</f>
        <v>122.1</v>
      </c>
      <c r="BG880" s="19" t="n">
        <f aca="false">IF(AL880&gt;0,BF880/AL880*60,0)</f>
        <v>12.2498118886381</v>
      </c>
      <c r="BH880" s="8" t="n">
        <v>143</v>
      </c>
      <c r="BI880" s="8" t="n">
        <v>202</v>
      </c>
      <c r="BJ880" s="8" t="n">
        <v>191</v>
      </c>
      <c r="BK880" s="12" t="n">
        <f aca="false">BH880/(BH880+BJ880)</f>
        <v>0.42814371257485</v>
      </c>
      <c r="BL880" s="8" t="n">
        <v>188</v>
      </c>
      <c r="BM880" s="8" t="n">
        <v>187</v>
      </c>
      <c r="BN880" s="8" t="n">
        <v>51</v>
      </c>
      <c r="BO880" s="8" t="n">
        <f aca="false">BM880-BN880</f>
        <v>136</v>
      </c>
      <c r="BP880" s="8" t="n">
        <v>18</v>
      </c>
      <c r="BQ880" s="8" t="n">
        <v>7</v>
      </c>
      <c r="BR880" s="8" t="n">
        <v>6</v>
      </c>
      <c r="BS880" s="8" t="n">
        <v>23</v>
      </c>
      <c r="BT880" s="12" t="n">
        <f aca="false">BS880/(EA880+BS880)</f>
        <v>0.0441458733205374</v>
      </c>
      <c r="BU880" s="8" t="n">
        <v>4</v>
      </c>
      <c r="BV880" s="8" t="n">
        <v>11</v>
      </c>
      <c r="BW880" s="12" t="n">
        <f aca="false">IF(BU880+BV880&gt;0,BU880/(BU880+BV880),0)</f>
        <v>0.266666666666667</v>
      </c>
      <c r="BX880" s="8" t="n">
        <v>1</v>
      </c>
      <c r="BY880" s="8" t="n">
        <v>1</v>
      </c>
      <c r="BZ880" s="8" t="n">
        <v>1</v>
      </c>
      <c r="CA880" s="8" t="n">
        <v>3</v>
      </c>
      <c r="CB880" s="8" t="n">
        <v>2</v>
      </c>
      <c r="CC880" s="8" t="n">
        <v>7</v>
      </c>
      <c r="CD880" s="8" t="n">
        <v>1</v>
      </c>
      <c r="CE880" s="8" t="n">
        <v>5</v>
      </c>
      <c r="CF880" s="8" t="n">
        <v>3</v>
      </c>
      <c r="CG880" s="8" t="n">
        <v>2</v>
      </c>
      <c r="CH880" s="8" t="n">
        <v>3</v>
      </c>
      <c r="CI880" s="8" t="n">
        <v>8</v>
      </c>
      <c r="CJ880" s="8" t="n">
        <v>0</v>
      </c>
      <c r="CK880" s="8" t="n">
        <v>0</v>
      </c>
      <c r="CL880" s="8" t="n">
        <v>2</v>
      </c>
      <c r="CM880" s="8" t="n">
        <v>0</v>
      </c>
      <c r="CN880" s="8" t="n">
        <v>0</v>
      </c>
      <c r="CO880" s="8" t="n">
        <v>0</v>
      </c>
      <c r="CP880" s="8" t="n">
        <v>0</v>
      </c>
      <c r="CQ880" s="8" t="n">
        <v>0</v>
      </c>
      <c r="CR880" s="8" t="n">
        <v>0</v>
      </c>
      <c r="CS880" s="8" t="n">
        <v>0</v>
      </c>
      <c r="CT880" s="8" t="n">
        <v>0</v>
      </c>
      <c r="CU880" s="8" t="n">
        <v>1</v>
      </c>
      <c r="CV880" s="8" t="n">
        <v>0</v>
      </c>
      <c r="CW880" s="8" t="n">
        <v>4</v>
      </c>
      <c r="CX880" s="8" t="n">
        <v>0</v>
      </c>
      <c r="CY880" s="8" t="n">
        <v>1</v>
      </c>
      <c r="CZ880" s="8" t="n">
        <v>0</v>
      </c>
      <c r="DA880" s="8" t="n">
        <v>17</v>
      </c>
      <c r="DB880" s="8" t="n">
        <v>8</v>
      </c>
      <c r="DC880" s="8" t="n">
        <v>2</v>
      </c>
      <c r="DD880" s="8" t="n">
        <v>4</v>
      </c>
      <c r="DE880" s="8" t="n">
        <v>8</v>
      </c>
      <c r="DF880" s="8" t="n">
        <v>3</v>
      </c>
      <c r="DG880" s="8" t="n">
        <v>1</v>
      </c>
      <c r="DH880" s="8" t="n">
        <v>30</v>
      </c>
      <c r="DI880" s="8" t="n">
        <v>12</v>
      </c>
      <c r="DJ880" s="8" t="n">
        <v>10</v>
      </c>
      <c r="DK880" s="8" t="n">
        <v>11</v>
      </c>
      <c r="DL880" s="8" t="n">
        <v>7</v>
      </c>
      <c r="DM880" s="8" t="n">
        <v>4</v>
      </c>
      <c r="DN880" s="8" t="n">
        <v>11</v>
      </c>
      <c r="DO880" s="8" t="n">
        <v>7</v>
      </c>
      <c r="DP880" s="8" t="n">
        <v>4</v>
      </c>
      <c r="DQ880" s="8" t="n">
        <f aca="false">DJ880-DI880</f>
        <v>-2</v>
      </c>
      <c r="DR880" s="19" t="n">
        <v>-2.787</v>
      </c>
      <c r="DS880" s="8" t="n">
        <v>7</v>
      </c>
      <c r="DT880" s="8" t="n">
        <v>4</v>
      </c>
      <c r="DU880" s="8" t="n">
        <v>1</v>
      </c>
      <c r="DV880" s="8" t="n">
        <v>0</v>
      </c>
      <c r="DW880" s="8" t="n">
        <v>0</v>
      </c>
      <c r="DX880" s="8" t="n">
        <v>449</v>
      </c>
      <c r="DY880" s="8" t="n">
        <v>656</v>
      </c>
      <c r="DZ880" s="8" t="n">
        <v>326</v>
      </c>
      <c r="EA880" s="8" t="n">
        <v>498</v>
      </c>
      <c r="EB880" s="8" t="n">
        <v>230</v>
      </c>
      <c r="EC880" s="8" t="n">
        <v>334</v>
      </c>
      <c r="ED880" s="8" t="n">
        <v>15.21</v>
      </c>
      <c r="EE880" s="8" t="n">
        <v>28.61</v>
      </c>
      <c r="EF880" s="8" t="n">
        <v>18</v>
      </c>
      <c r="EG880" s="8" t="n">
        <v>30</v>
      </c>
      <c r="EH880" s="12" t="n">
        <f aca="false">EF880/EB880</f>
        <v>0.0782608695652174</v>
      </c>
      <c r="EI880" s="20" t="n">
        <f aca="false">1-EG880/EC880</f>
        <v>0.910179640718563</v>
      </c>
      <c r="EJ880" s="21" t="n">
        <f aca="false">EH880+EI880</f>
        <v>0.98844051028378</v>
      </c>
      <c r="EK880" s="8" t="n">
        <v>452</v>
      </c>
      <c r="EL880" s="8" t="n">
        <v>653</v>
      </c>
      <c r="EM880" s="8" t="n">
        <v>328</v>
      </c>
      <c r="EN880" s="8" t="n">
        <v>496</v>
      </c>
      <c r="EO880" s="8" t="n">
        <v>230</v>
      </c>
      <c r="EP880" s="8" t="n">
        <v>333</v>
      </c>
      <c r="EQ880" s="8" t="n">
        <v>18</v>
      </c>
      <c r="ER880" s="8" t="n">
        <v>30</v>
      </c>
      <c r="ES880" s="8" t="n">
        <v>187</v>
      </c>
      <c r="ET880" s="8" t="n">
        <v>300</v>
      </c>
      <c r="EU880" s="8" t="n">
        <v>77</v>
      </c>
      <c r="EV880" s="8" t="n">
        <v>123</v>
      </c>
      <c r="EW880" s="8" t="n">
        <v>9</v>
      </c>
      <c r="EX880" s="8" t="n">
        <v>17</v>
      </c>
      <c r="EY880" s="8" t="n">
        <v>42</v>
      </c>
      <c r="EZ880" s="8" t="n">
        <v>48</v>
      </c>
      <c r="FA880" s="8" t="n">
        <v>-0.4</v>
      </c>
      <c r="FB880" s="8" t="n">
        <v>0.5</v>
      </c>
      <c r="FC880" s="8" t="n">
        <v>0.1</v>
      </c>
      <c r="FD880" s="19" t="n">
        <v>2.28</v>
      </c>
      <c r="FE880" s="18" t="n">
        <f aca="false">FD880/V880</f>
        <v>0.0430188679245283</v>
      </c>
      <c r="FF880" s="8" t="n">
        <v>0.4739</v>
      </c>
      <c r="FG880" s="8" t="n">
        <v>-0.58</v>
      </c>
      <c r="FH880" s="8" t="n">
        <v>0</v>
      </c>
      <c r="FI880" s="8" t="n">
        <v>-0.58</v>
      </c>
      <c r="FJ880" s="22"/>
      <c r="FK880" s="22"/>
      <c r="FL880" s="22"/>
      <c r="FM880" s="8" t="n">
        <f aca="false">BL880+BS880+AH880+DT880</f>
        <v>259</v>
      </c>
      <c r="FN880" s="19" t="n">
        <f aca="false">IF(DS880&gt;0,(BL880+BR880)/DS880,0)</f>
        <v>27.7142857142857</v>
      </c>
      <c r="FO880" s="12" t="n">
        <v>0.0384868112</v>
      </c>
      <c r="FP880" s="19" t="n">
        <f aca="false">Z880-AH880/10</f>
        <v>2.6</v>
      </c>
      <c r="FQ880" s="19" t="n">
        <f aca="false">Z880+DR880/5</f>
        <v>6.4426</v>
      </c>
      <c r="FR880" s="19" t="n">
        <f aca="false">(DX880+DY880)/AL880*60</f>
        <v>110.860295961876</v>
      </c>
      <c r="FS880" s="8" t="n">
        <v>4</v>
      </c>
      <c r="FT880" s="17" t="s">
        <v>326</v>
      </c>
      <c r="FU880" s="8" t="n">
        <v>195</v>
      </c>
      <c r="FV880" s="22"/>
      <c r="FW880" s="17" t="s">
        <v>280</v>
      </c>
      <c r="FX880" s="23" t="n">
        <v>700000</v>
      </c>
      <c r="FY880" s="23" t="n">
        <v>700000</v>
      </c>
      <c r="FZ880" s="8" t="n">
        <v>328</v>
      </c>
      <c r="GA880" s="8" t="n">
        <v>14</v>
      </c>
      <c r="GB880" s="8" t="n">
        <v>20</v>
      </c>
      <c r="GC880" s="8" t="n">
        <v>34</v>
      </c>
      <c r="GD880" s="8" t="n">
        <v>-42</v>
      </c>
      <c r="GE880" s="8" t="n">
        <v>699</v>
      </c>
      <c r="GF880" s="8" t="n">
        <v>262</v>
      </c>
      <c r="GG880" s="8" t="n">
        <v>2824</v>
      </c>
      <c r="GH880" s="8" t="n">
        <v>-2.7</v>
      </c>
      <c r="GI880" s="8" t="n">
        <v>1.3</v>
      </c>
      <c r="GJ880" s="8" t="n">
        <v>-1.3</v>
      </c>
      <c r="GK880" s="8" t="n">
        <f aca="false">Z880-AH880/10</f>
        <v>2.6</v>
      </c>
      <c r="GL880" s="22"/>
      <c r="GM880" s="22"/>
      <c r="GN880" s="22"/>
      <c r="GO880" s="22"/>
      <c r="GP880" s="22"/>
    </row>
    <row r="881" customFormat="false" ht="13.65" hidden="false" customHeight="true" outlineLevel="0" collapsed="false">
      <c r="A881" s="16" t="n">
        <v>34556</v>
      </c>
      <c r="B881" s="17" t="s">
        <v>3935</v>
      </c>
      <c r="C881" s="17" t="s">
        <v>289</v>
      </c>
      <c r="D881" s="17" t="s">
        <v>283</v>
      </c>
      <c r="E881" s="17" t="s">
        <v>283</v>
      </c>
      <c r="F881" s="8" t="n">
        <v>72</v>
      </c>
      <c r="G881" s="8" t="n">
        <v>204</v>
      </c>
      <c r="H881" s="22"/>
      <c r="I881" s="22"/>
      <c r="J881" s="22"/>
      <c r="K881" s="17" t="s">
        <v>263</v>
      </c>
      <c r="L881" s="8" t="n">
        <v>2017</v>
      </c>
      <c r="M881" s="8" t="n">
        <v>23</v>
      </c>
      <c r="N881" s="8" t="n">
        <v>1</v>
      </c>
      <c r="O881" s="8" t="n">
        <v>8479944</v>
      </c>
      <c r="P881" s="17" t="s">
        <v>3936</v>
      </c>
      <c r="Q881" s="17" t="s">
        <v>3937</v>
      </c>
      <c r="R881" s="17" t="s">
        <v>3938</v>
      </c>
      <c r="S881" s="17" t="s">
        <v>3939</v>
      </c>
      <c r="T881" s="17" t="s">
        <v>313</v>
      </c>
      <c r="U881" s="17" t="s">
        <v>917</v>
      </c>
      <c r="V881" s="8" t="n">
        <v>16</v>
      </c>
      <c r="W881" s="8" t="n">
        <v>4</v>
      </c>
      <c r="X881" s="8" t="n">
        <v>2</v>
      </c>
      <c r="Y881" s="8" t="n">
        <v>2</v>
      </c>
      <c r="Z881" s="8" t="n">
        <v>6</v>
      </c>
      <c r="AA881" s="8" t="n">
        <v>21</v>
      </c>
      <c r="AB881" s="8" t="n">
        <v>92</v>
      </c>
      <c r="AC881" s="18" t="n">
        <f aca="false">Z881/V881</f>
        <v>0.375</v>
      </c>
      <c r="AD881" s="19" t="n">
        <f aca="false">IF(FZ881&gt;V881,Z881-V881*(GC881-Z881)/(FZ881-V881),0)</f>
        <v>0</v>
      </c>
      <c r="AE881" s="19" t="n">
        <v>2.588</v>
      </c>
      <c r="AF881" s="8" t="n">
        <v>2</v>
      </c>
      <c r="AG881" s="8" t="n">
        <v>-0.8</v>
      </c>
      <c r="AH881" s="8" t="n">
        <v>2</v>
      </c>
      <c r="AI881" s="8" t="n">
        <v>272</v>
      </c>
      <c r="AJ881" s="8" t="n">
        <v>10921</v>
      </c>
      <c r="AK881" s="19" t="n">
        <v>182.01666666667</v>
      </c>
      <c r="AL881" s="8" t="n">
        <v>182.01</v>
      </c>
      <c r="AM881" s="8" t="n">
        <v>182</v>
      </c>
      <c r="AN881" s="18" t="n">
        <f aca="false">AJ881/60/V881</f>
        <v>11.3760416666667</v>
      </c>
      <c r="AO881" s="8" t="n">
        <v>19.2452161969</v>
      </c>
      <c r="AP881" s="12" t="n">
        <f aca="false">IF(EF881&gt;0,Z881/EF881,0)</f>
        <v>0.75</v>
      </c>
      <c r="AQ881" s="8" t="n">
        <v>33</v>
      </c>
      <c r="AR881" s="8" t="n">
        <v>33</v>
      </c>
      <c r="AS881" s="8" t="n">
        <v>32</v>
      </c>
      <c r="AT881" s="8" t="n">
        <v>25</v>
      </c>
      <c r="AU881" s="8" t="n">
        <v>24</v>
      </c>
      <c r="AV881" s="8" t="n">
        <v>20</v>
      </c>
      <c r="AW881" s="8" t="n">
        <v>21</v>
      </c>
      <c r="AX881" s="8" t="n">
        <v>12</v>
      </c>
      <c r="AY881" s="8" t="n">
        <v>1</v>
      </c>
      <c r="AZ881" s="8" t="n">
        <v>5</v>
      </c>
      <c r="BA881" s="8" t="n">
        <f aca="false">AY881+AZ881</f>
        <v>6</v>
      </c>
      <c r="BB881" s="8" t="n">
        <v>2.66</v>
      </c>
      <c r="BC881" s="8" t="n">
        <v>23.1</v>
      </c>
      <c r="BD881" s="19" t="n">
        <v>24</v>
      </c>
      <c r="BE881" s="19" t="n">
        <v>7.91136342825734</v>
      </c>
      <c r="BF881" s="19" t="n">
        <f aca="false">AQ881+BD881</f>
        <v>57</v>
      </c>
      <c r="BG881" s="19" t="n">
        <f aca="false">IF(AL881&gt;0,BF881/AL881*60,0)</f>
        <v>18.790176363936</v>
      </c>
      <c r="BH881" s="8" t="n">
        <v>44</v>
      </c>
      <c r="BI881" s="8" t="n">
        <v>59</v>
      </c>
      <c r="BJ881" s="8" t="n">
        <v>74</v>
      </c>
      <c r="BK881" s="12" t="n">
        <f aca="false">BH881/(BH881+BJ881)</f>
        <v>0.372881355932203</v>
      </c>
      <c r="BL881" s="8" t="n">
        <v>55</v>
      </c>
      <c r="BM881" s="8" t="n">
        <v>54</v>
      </c>
      <c r="BN881" s="8" t="n">
        <v>28</v>
      </c>
      <c r="BO881" s="8" t="n">
        <f aca="false">BM881-BN881</f>
        <v>26</v>
      </c>
      <c r="BP881" s="8" t="n">
        <v>4</v>
      </c>
      <c r="BQ881" s="8" t="n">
        <v>4</v>
      </c>
      <c r="BR881" s="8" t="n">
        <v>6</v>
      </c>
      <c r="BS881" s="8" t="n">
        <v>6</v>
      </c>
      <c r="BT881" s="12" t="n">
        <f aca="false">BS881/(EA881+BS881)</f>
        <v>0.0465116279069768</v>
      </c>
      <c r="BU881" s="8" t="n">
        <v>1</v>
      </c>
      <c r="BV881" s="8" t="n">
        <v>5</v>
      </c>
      <c r="BW881" s="12" t="n">
        <f aca="false">IF(BU881+BV881&gt;0,BU881/(BU881+BV881),0)</f>
        <v>0.166666666666667</v>
      </c>
      <c r="BX881" s="8" t="n">
        <v>0</v>
      </c>
      <c r="BY881" s="8" t="n">
        <v>1</v>
      </c>
      <c r="BZ881" s="8" t="n">
        <v>1</v>
      </c>
      <c r="CA881" s="8" t="n">
        <v>0</v>
      </c>
      <c r="CB881" s="8" t="n">
        <v>0</v>
      </c>
      <c r="CC881" s="8" t="n">
        <v>4</v>
      </c>
      <c r="CD881" s="8" t="n">
        <v>1</v>
      </c>
      <c r="CE881" s="8" t="n">
        <v>3</v>
      </c>
      <c r="CF881" s="8" t="n">
        <v>0</v>
      </c>
      <c r="CG881" s="8" t="n">
        <v>0</v>
      </c>
      <c r="CH881" s="8" t="n">
        <v>0</v>
      </c>
      <c r="CI881" s="8" t="n">
        <v>3</v>
      </c>
      <c r="CJ881" s="8" t="n">
        <v>0</v>
      </c>
      <c r="CK881" s="8" t="n">
        <v>0</v>
      </c>
      <c r="CL881" s="8" t="n">
        <v>0</v>
      </c>
      <c r="CM881" s="8" t="n">
        <v>1</v>
      </c>
      <c r="CN881" s="8" t="n">
        <v>1</v>
      </c>
      <c r="CO881" s="8" t="n">
        <v>0</v>
      </c>
      <c r="CP881" s="8" t="n">
        <v>0</v>
      </c>
      <c r="CQ881" s="8" t="n">
        <v>1</v>
      </c>
      <c r="CR881" s="8" t="n">
        <v>0</v>
      </c>
      <c r="CS881" s="8" t="n">
        <v>0</v>
      </c>
      <c r="CT881" s="8" t="n">
        <v>1</v>
      </c>
      <c r="CU881" s="8" t="n">
        <v>0</v>
      </c>
      <c r="CV881" s="8" t="n">
        <v>0</v>
      </c>
      <c r="CW881" s="8" t="n">
        <v>2</v>
      </c>
      <c r="CX881" s="8" t="n">
        <v>0</v>
      </c>
      <c r="CY881" s="8" t="n">
        <v>0</v>
      </c>
      <c r="CZ881" s="8" t="n">
        <v>0</v>
      </c>
      <c r="DA881" s="8" t="n">
        <v>4</v>
      </c>
      <c r="DB881" s="8" t="n">
        <v>2</v>
      </c>
      <c r="DC881" s="8" t="n">
        <v>1</v>
      </c>
      <c r="DD881" s="8" t="n">
        <v>0</v>
      </c>
      <c r="DE881" s="8" t="n">
        <v>7</v>
      </c>
      <c r="DF881" s="8" t="n">
        <v>2</v>
      </c>
      <c r="DG881" s="8" t="n">
        <v>0</v>
      </c>
      <c r="DH881" s="8" t="n">
        <v>8</v>
      </c>
      <c r="DI881" s="8" t="n">
        <v>1</v>
      </c>
      <c r="DJ881" s="8" t="n">
        <v>2</v>
      </c>
      <c r="DK881" s="8" t="n">
        <v>0</v>
      </c>
      <c r="DL881" s="8" t="n">
        <v>0</v>
      </c>
      <c r="DM881" s="8" t="n">
        <v>0</v>
      </c>
      <c r="DN881" s="8" t="n">
        <v>1</v>
      </c>
      <c r="DO881" s="8" t="n">
        <v>1</v>
      </c>
      <c r="DP881" s="8" t="n">
        <v>0</v>
      </c>
      <c r="DQ881" s="8" t="n">
        <f aca="false">DJ881-DI881</f>
        <v>1</v>
      </c>
      <c r="DR881" s="19" t="n">
        <v>0.788</v>
      </c>
      <c r="DS881" s="8" t="n">
        <v>1</v>
      </c>
      <c r="DT881" s="8" t="n">
        <v>0</v>
      </c>
      <c r="DU881" s="8" t="n">
        <v>0</v>
      </c>
      <c r="DV881" s="8" t="n">
        <v>0</v>
      </c>
      <c r="DW881" s="8" t="n">
        <v>0</v>
      </c>
      <c r="DX881" s="8" t="n">
        <v>151</v>
      </c>
      <c r="DY881" s="8" t="n">
        <v>168</v>
      </c>
      <c r="DZ881" s="8" t="n">
        <v>110</v>
      </c>
      <c r="EA881" s="8" t="n">
        <v>123</v>
      </c>
      <c r="EB881" s="8" t="n">
        <v>84</v>
      </c>
      <c r="EC881" s="8" t="n">
        <v>95</v>
      </c>
      <c r="ED881" s="8" t="n">
        <v>7.1</v>
      </c>
      <c r="EE881" s="8" t="n">
        <v>7.31</v>
      </c>
      <c r="EF881" s="8" t="n">
        <v>8</v>
      </c>
      <c r="EG881" s="8" t="n">
        <v>5</v>
      </c>
      <c r="EH881" s="12" t="n">
        <f aca="false">EF881/EB881</f>
        <v>0.0952380952380952</v>
      </c>
      <c r="EI881" s="20" t="n">
        <f aca="false">1-EG881/EC881</f>
        <v>0.947368421052632</v>
      </c>
      <c r="EJ881" s="21" t="n">
        <f aca="false">EH881+EI881</f>
        <v>1.04260651629073</v>
      </c>
      <c r="EK881" s="8" t="n">
        <v>152</v>
      </c>
      <c r="EL881" s="8" t="n">
        <v>168</v>
      </c>
      <c r="EM881" s="8" t="n">
        <v>111</v>
      </c>
      <c r="EN881" s="8" t="n">
        <v>123</v>
      </c>
      <c r="EO881" s="8" t="n">
        <v>85</v>
      </c>
      <c r="EP881" s="8" t="n">
        <v>95</v>
      </c>
      <c r="EQ881" s="8" t="n">
        <v>8</v>
      </c>
      <c r="ER881" s="8" t="n">
        <v>5</v>
      </c>
      <c r="ES881" s="8" t="n">
        <v>75</v>
      </c>
      <c r="ET881" s="8" t="n">
        <v>83</v>
      </c>
      <c r="EU881" s="8" t="n">
        <v>37</v>
      </c>
      <c r="EV881" s="8" t="n">
        <v>32</v>
      </c>
      <c r="EW881" s="8" t="n">
        <v>4</v>
      </c>
      <c r="EX881" s="8" t="n">
        <v>2</v>
      </c>
      <c r="EY881" s="8" t="n">
        <v>2</v>
      </c>
      <c r="EZ881" s="8" t="n">
        <v>10</v>
      </c>
      <c r="FA881" s="8" t="n">
        <v>0.5</v>
      </c>
      <c r="FB881" s="8" t="n">
        <v>0.3</v>
      </c>
      <c r="FC881" s="8" t="n">
        <v>0.8</v>
      </c>
      <c r="FD881" s="19" t="n">
        <v>6.39</v>
      </c>
      <c r="FE881" s="18" t="n">
        <f aca="false">FD881/V881</f>
        <v>0.399375</v>
      </c>
      <c r="FF881" s="8" t="n">
        <v>1.3388</v>
      </c>
      <c r="FG881" s="8" t="n">
        <v>0.47</v>
      </c>
      <c r="FH881" s="8" t="n">
        <v>-0.02</v>
      </c>
      <c r="FI881" s="8" t="n">
        <v>0.45</v>
      </c>
      <c r="FJ881" s="22"/>
      <c r="FK881" s="22"/>
      <c r="FL881" s="22"/>
      <c r="FM881" s="8" t="n">
        <f aca="false">BL881+BS881+AH881+DT881</f>
        <v>63</v>
      </c>
      <c r="FN881" s="19" t="n">
        <f aca="false">IF(DS881&gt;0,(BL881+BR881)/DS881,0)</f>
        <v>61</v>
      </c>
      <c r="FO881" s="12" t="n">
        <v>0.0770676692</v>
      </c>
      <c r="FP881" s="19" t="n">
        <f aca="false">Z881-AH881/10</f>
        <v>5.8</v>
      </c>
      <c r="FQ881" s="19" t="n">
        <f aca="false">Z881+DR881/5</f>
        <v>6.1576</v>
      </c>
      <c r="FR881" s="19" t="n">
        <f aca="false">(DX881+DY881)/AL881*60</f>
        <v>105.15905719466</v>
      </c>
      <c r="FS881" s="8" t="n">
        <v>4</v>
      </c>
      <c r="FT881" s="17" t="s">
        <v>326</v>
      </c>
      <c r="FU881" s="8" t="n">
        <v>195</v>
      </c>
      <c r="FV881" s="22"/>
      <c r="FW881" s="17" t="s">
        <v>270</v>
      </c>
      <c r="FX881" s="23" t="n">
        <v>925000</v>
      </c>
      <c r="FY881" s="23" t="n">
        <v>925000</v>
      </c>
      <c r="FZ881" s="8" t="n">
        <v>16</v>
      </c>
      <c r="GA881" s="8" t="n">
        <v>4</v>
      </c>
      <c r="GB881" s="8" t="n">
        <v>2</v>
      </c>
      <c r="GC881" s="8" t="n">
        <v>6</v>
      </c>
      <c r="GD881" s="8" t="n">
        <v>2</v>
      </c>
      <c r="GE881" s="8" t="n">
        <v>2</v>
      </c>
      <c r="GF881" s="8" t="n">
        <v>20</v>
      </c>
      <c r="GG881" s="8" t="n">
        <v>182</v>
      </c>
      <c r="GH881" s="8" t="n">
        <v>0.5</v>
      </c>
      <c r="GI881" s="8" t="n">
        <v>0.3</v>
      </c>
      <c r="GJ881" s="8" t="n">
        <v>0.8</v>
      </c>
      <c r="GK881" s="8" t="n">
        <f aca="false">Z881-AH881/10</f>
        <v>5.8</v>
      </c>
      <c r="GL881" s="22"/>
      <c r="GM881" s="22"/>
      <c r="GN881" s="22"/>
      <c r="GO881" s="22"/>
      <c r="GP881" s="22"/>
    </row>
    <row r="882" customFormat="false" ht="13.65" hidden="false" customHeight="true" outlineLevel="0" collapsed="false">
      <c r="A882" s="16" t="n">
        <v>33069</v>
      </c>
      <c r="B882" s="17" t="s">
        <v>3940</v>
      </c>
      <c r="C882" s="17" t="s">
        <v>289</v>
      </c>
      <c r="D882" s="17" t="s">
        <v>283</v>
      </c>
      <c r="E882" s="17" t="s">
        <v>283</v>
      </c>
      <c r="F882" s="8" t="n">
        <v>75</v>
      </c>
      <c r="G882" s="8" t="n">
        <v>221</v>
      </c>
      <c r="H882" s="8" t="n">
        <v>2008</v>
      </c>
      <c r="I882" s="8" t="n">
        <v>1</v>
      </c>
      <c r="J882" s="8" t="n">
        <v>3</v>
      </c>
      <c r="K882" s="17" t="s">
        <v>273</v>
      </c>
      <c r="L882" s="8" t="n">
        <v>2008</v>
      </c>
      <c r="M882" s="8" t="n">
        <v>27</v>
      </c>
      <c r="N882" s="8" t="n">
        <v>10</v>
      </c>
      <c r="O882" s="8" t="n">
        <v>8474567</v>
      </c>
      <c r="P882" s="17" t="s">
        <v>3941</v>
      </c>
      <c r="Q882" s="17" t="s">
        <v>3942</v>
      </c>
      <c r="R882" s="17" t="s">
        <v>3943</v>
      </c>
      <c r="S882" s="17" t="s">
        <v>3939</v>
      </c>
      <c r="T882" s="17" t="s">
        <v>278</v>
      </c>
      <c r="U882" s="17" t="s">
        <v>464</v>
      </c>
      <c r="V882" s="8" t="n">
        <v>18</v>
      </c>
      <c r="W882" s="8" t="n">
        <v>0</v>
      </c>
      <c r="X882" s="8" t="n">
        <v>1</v>
      </c>
      <c r="Y882" s="8" t="n">
        <v>1</v>
      </c>
      <c r="Z882" s="8" t="n">
        <v>1</v>
      </c>
      <c r="AA882" s="8" t="n">
        <v>29</v>
      </c>
      <c r="AB882" s="8" t="n">
        <v>63</v>
      </c>
      <c r="AC882" s="18" t="n">
        <f aca="false">Z882/V882</f>
        <v>0.0555555555555556</v>
      </c>
      <c r="AD882" s="19" t="n">
        <f aca="false">IF(FZ882&gt;V882,Z882-V882*(GC882-Z882)/(FZ882-V882),0)</f>
        <v>-4.69662921348315</v>
      </c>
      <c r="AE882" s="19" t="n">
        <v>0.301</v>
      </c>
      <c r="AF882" s="8" t="n">
        <v>-9</v>
      </c>
      <c r="AG882" s="8" t="n">
        <v>0</v>
      </c>
      <c r="AH882" s="8" t="n">
        <v>20</v>
      </c>
      <c r="AI882" s="8" t="n">
        <v>458</v>
      </c>
      <c r="AJ882" s="8" t="n">
        <v>20689</v>
      </c>
      <c r="AK882" s="19" t="n">
        <v>344.81666666667</v>
      </c>
      <c r="AL882" s="8" t="n">
        <v>344.82</v>
      </c>
      <c r="AM882" s="8" t="n">
        <v>345</v>
      </c>
      <c r="AN882" s="18" t="n">
        <f aca="false">AJ882/60/V882</f>
        <v>19.1564814814815</v>
      </c>
      <c r="AO882" s="8" t="n">
        <v>32.33</v>
      </c>
      <c r="AP882" s="12" t="n">
        <f aca="false">IF(EF882&gt;0,Z882/EF882,0)</f>
        <v>0.2</v>
      </c>
      <c r="AQ882" s="8" t="n">
        <v>48</v>
      </c>
      <c r="AR882" s="8" t="n">
        <v>48</v>
      </c>
      <c r="AS882" s="8" t="n">
        <v>48</v>
      </c>
      <c r="AT882" s="8" t="n">
        <v>35</v>
      </c>
      <c r="AU882" s="8" t="n">
        <v>35</v>
      </c>
      <c r="AV882" s="8" t="n">
        <v>29</v>
      </c>
      <c r="AW882" s="8" t="n">
        <v>14</v>
      </c>
      <c r="AX882" s="8" t="n">
        <v>4</v>
      </c>
      <c r="AY882" s="8" t="n">
        <v>0</v>
      </c>
      <c r="AZ882" s="8" t="n">
        <v>2</v>
      </c>
      <c r="BA882" s="8" t="n">
        <f aca="false">AY882+AZ882</f>
        <v>2</v>
      </c>
      <c r="BB882" s="8" t="n">
        <v>1.12</v>
      </c>
      <c r="BC882" s="8" t="n">
        <v>47.2759</v>
      </c>
      <c r="BD882" s="19" t="n">
        <v>53.4</v>
      </c>
      <c r="BE882" s="19" t="n">
        <v>9.29189424331761</v>
      </c>
      <c r="BF882" s="19" t="n">
        <f aca="false">AQ882+BD882</f>
        <v>101.4</v>
      </c>
      <c r="BG882" s="19" t="n">
        <f aca="false">IF(AL882&gt;0,BF882/AL882*60,0)</f>
        <v>17.6439881677397</v>
      </c>
      <c r="BH882" s="8" t="n">
        <v>78</v>
      </c>
      <c r="BI882" s="8" t="n">
        <v>109</v>
      </c>
      <c r="BJ882" s="8" t="n">
        <v>104</v>
      </c>
      <c r="BK882" s="12" t="n">
        <f aca="false">BH882/(BH882+BJ882)</f>
        <v>0.428571428571429</v>
      </c>
      <c r="BL882" s="8" t="n">
        <v>22</v>
      </c>
      <c r="BM882" s="8" t="n">
        <v>22</v>
      </c>
      <c r="BN882" s="8" t="n">
        <v>6</v>
      </c>
      <c r="BO882" s="8" t="n">
        <f aca="false">BM882-BN882</f>
        <v>16</v>
      </c>
      <c r="BP882" s="8" t="n">
        <v>6</v>
      </c>
      <c r="BQ882" s="8" t="n">
        <v>9</v>
      </c>
      <c r="BR882" s="8" t="n">
        <v>3</v>
      </c>
      <c r="BS882" s="8" t="n">
        <v>23</v>
      </c>
      <c r="BT882" s="12" t="n">
        <f aca="false">BS882/(EA882+BS882)</f>
        <v>0.0881226053639847</v>
      </c>
      <c r="BU882" s="8" t="n">
        <v>0</v>
      </c>
      <c r="BV882" s="8" t="n">
        <v>0</v>
      </c>
      <c r="BW882" s="12" t="n">
        <f aca="false">IF(BU882+BV882&gt;0,BU882/(BU882+BV882),0)</f>
        <v>0</v>
      </c>
      <c r="BX882" s="8" t="n">
        <v>0</v>
      </c>
      <c r="BY882" s="8" t="n">
        <v>0</v>
      </c>
      <c r="BZ882" s="8" t="n">
        <v>0</v>
      </c>
      <c r="CA882" s="8" t="n">
        <v>0</v>
      </c>
      <c r="CB882" s="8" t="n">
        <v>0</v>
      </c>
      <c r="CC882" s="8" t="n">
        <v>0</v>
      </c>
      <c r="CD882" s="8" t="n">
        <v>0</v>
      </c>
      <c r="CE882" s="8" t="n">
        <v>0</v>
      </c>
      <c r="CF882" s="8" t="n">
        <v>0</v>
      </c>
      <c r="CG882" s="8" t="n">
        <v>0</v>
      </c>
      <c r="CH882" s="8" t="n">
        <v>0</v>
      </c>
      <c r="CI882" s="8" t="n">
        <v>0</v>
      </c>
      <c r="CJ882" s="8" t="n">
        <v>0</v>
      </c>
      <c r="CK882" s="8" t="n">
        <v>0</v>
      </c>
      <c r="CL882" s="8" t="n">
        <v>0</v>
      </c>
      <c r="CM882" s="8" t="n">
        <v>0</v>
      </c>
      <c r="CN882" s="8" t="n">
        <v>0</v>
      </c>
      <c r="CO882" s="8" t="n">
        <v>0</v>
      </c>
      <c r="CP882" s="8" t="n">
        <v>0</v>
      </c>
      <c r="CQ882" s="8" t="n">
        <v>0</v>
      </c>
      <c r="CR882" s="8" t="n">
        <v>0</v>
      </c>
      <c r="CS882" s="8" t="n">
        <v>0</v>
      </c>
      <c r="CT882" s="8" t="n">
        <v>0</v>
      </c>
      <c r="CU882" s="8" t="n">
        <v>0</v>
      </c>
      <c r="CV882" s="8" t="n">
        <v>0</v>
      </c>
      <c r="CW882" s="8" t="n">
        <v>0</v>
      </c>
      <c r="CX882" s="8" t="n">
        <v>0</v>
      </c>
      <c r="CY882" s="8" t="n">
        <v>0</v>
      </c>
      <c r="CZ882" s="8" t="n">
        <v>1</v>
      </c>
      <c r="DA882" s="8" t="n">
        <v>5</v>
      </c>
      <c r="DB882" s="8" t="n">
        <v>2</v>
      </c>
      <c r="DC882" s="8" t="n">
        <v>0</v>
      </c>
      <c r="DD882" s="8" t="n">
        <v>11</v>
      </c>
      <c r="DE882" s="8" t="n">
        <v>4</v>
      </c>
      <c r="DF882" s="8" t="n">
        <v>0</v>
      </c>
      <c r="DG882" s="8" t="n">
        <v>1</v>
      </c>
      <c r="DH882" s="8" t="n">
        <v>11</v>
      </c>
      <c r="DI882" s="8" t="n">
        <v>7</v>
      </c>
      <c r="DJ882" s="8" t="n">
        <v>1</v>
      </c>
      <c r="DK882" s="8" t="n">
        <v>7</v>
      </c>
      <c r="DL882" s="8" t="n">
        <v>5</v>
      </c>
      <c r="DM882" s="8" t="n">
        <v>2</v>
      </c>
      <c r="DN882" s="8" t="n">
        <v>3</v>
      </c>
      <c r="DO882" s="8" t="n">
        <v>1</v>
      </c>
      <c r="DP882" s="8" t="n">
        <v>2</v>
      </c>
      <c r="DQ882" s="8" t="n">
        <f aca="false">DJ882-DI882</f>
        <v>-6</v>
      </c>
      <c r="DR882" s="19" t="n">
        <v>-1.516</v>
      </c>
      <c r="DS882" s="8" t="n">
        <v>5</v>
      </c>
      <c r="DT882" s="8" t="n">
        <v>2</v>
      </c>
      <c r="DU882" s="8" t="n">
        <v>0</v>
      </c>
      <c r="DV882" s="8" t="n">
        <v>0</v>
      </c>
      <c r="DW882" s="8" t="n">
        <v>0</v>
      </c>
      <c r="DX882" s="8" t="n">
        <v>294</v>
      </c>
      <c r="DY882" s="8" t="n">
        <v>319</v>
      </c>
      <c r="DZ882" s="8" t="n">
        <v>232</v>
      </c>
      <c r="EA882" s="8" t="n">
        <v>238</v>
      </c>
      <c r="EB882" s="8" t="n">
        <v>171</v>
      </c>
      <c r="EC882" s="8" t="n">
        <v>180</v>
      </c>
      <c r="ED882" s="8" t="n">
        <v>11.51</v>
      </c>
      <c r="EE882" s="8" t="n">
        <v>12.22</v>
      </c>
      <c r="EF882" s="8" t="n">
        <v>5</v>
      </c>
      <c r="EG882" s="8" t="n">
        <v>18</v>
      </c>
      <c r="EH882" s="12" t="n">
        <f aca="false">EF882/EB882</f>
        <v>0.0292397660818713</v>
      </c>
      <c r="EI882" s="20" t="n">
        <f aca="false">1-EG882/EC882</f>
        <v>0.9</v>
      </c>
      <c r="EJ882" s="21" t="n">
        <f aca="false">EH882+EI882</f>
        <v>0.929239766081871</v>
      </c>
      <c r="EK882" s="8" t="n">
        <v>296</v>
      </c>
      <c r="EL882" s="8" t="n">
        <v>319</v>
      </c>
      <c r="EM882" s="8" t="n">
        <v>233</v>
      </c>
      <c r="EN882" s="8" t="n">
        <v>238</v>
      </c>
      <c r="EO882" s="8" t="n">
        <v>172</v>
      </c>
      <c r="EP882" s="8" t="n">
        <v>180</v>
      </c>
      <c r="EQ882" s="8" t="n">
        <v>5</v>
      </c>
      <c r="ER882" s="8" t="n">
        <v>18</v>
      </c>
      <c r="ES882" s="8" t="n">
        <v>138</v>
      </c>
      <c r="ET882" s="8" t="n">
        <v>158</v>
      </c>
      <c r="EU882" s="8" t="n">
        <v>53</v>
      </c>
      <c r="EV882" s="8" t="n">
        <v>51</v>
      </c>
      <c r="EW882" s="8" t="n">
        <v>3</v>
      </c>
      <c r="EX882" s="8" t="n">
        <v>8</v>
      </c>
      <c r="EY882" s="8" t="n">
        <v>25</v>
      </c>
      <c r="EZ882" s="8" t="n">
        <v>23</v>
      </c>
      <c r="FA882" s="8" t="n">
        <v>-0.3</v>
      </c>
      <c r="FB882" s="8" t="n">
        <v>0.2</v>
      </c>
      <c r="FC882" s="8" t="n">
        <v>-0.1</v>
      </c>
      <c r="FD882" s="19" t="n">
        <v>1.68</v>
      </c>
      <c r="FE882" s="18" t="n">
        <f aca="false">FD882/V882</f>
        <v>0.0933333333333334</v>
      </c>
      <c r="FF882" s="8" t="n">
        <v>0.0344</v>
      </c>
      <c r="FG882" s="8" t="n">
        <v>-0.07</v>
      </c>
      <c r="FH882" s="8" t="n">
        <v>0.16</v>
      </c>
      <c r="FI882" s="8" t="n">
        <v>0.09</v>
      </c>
      <c r="FJ882" s="22"/>
      <c r="FK882" s="22"/>
      <c r="FL882" s="22"/>
      <c r="FM882" s="8" t="n">
        <f aca="false">BL882+BS882+AH882+DT882</f>
        <v>67</v>
      </c>
      <c r="FN882" s="19" t="n">
        <f aca="false">IF(DS882&gt;0,(BL882+BR882)/DS882,0)</f>
        <v>5</v>
      </c>
      <c r="FO882" s="12" t="n">
        <v>0</v>
      </c>
      <c r="FP882" s="19" t="n">
        <f aca="false">Z882-AH882/10</f>
        <v>-1</v>
      </c>
      <c r="FQ882" s="19" t="n">
        <f aca="false">Z882+DR882/5</f>
        <v>0.6968</v>
      </c>
      <c r="FR882" s="19" t="n">
        <f aca="false">(DX882+DY882)/AL882*60</f>
        <v>106.664346615626</v>
      </c>
      <c r="FS882" s="8" t="n">
        <v>4</v>
      </c>
      <c r="FT882" s="17" t="s">
        <v>307</v>
      </c>
      <c r="FU882" s="8" t="n">
        <v>195</v>
      </c>
      <c r="FV882" s="22"/>
      <c r="FW882" s="17" t="s">
        <v>280</v>
      </c>
      <c r="FX882" s="23" t="n">
        <v>5500000</v>
      </c>
      <c r="FY882" s="23" t="n">
        <v>5142857</v>
      </c>
      <c r="FZ882" s="8" t="n">
        <v>552</v>
      </c>
      <c r="GA882" s="8" t="n">
        <v>49</v>
      </c>
      <c r="GB882" s="8" t="n">
        <v>121</v>
      </c>
      <c r="GC882" s="8" t="n">
        <v>170</v>
      </c>
      <c r="GD882" s="8" t="n">
        <v>-82</v>
      </c>
      <c r="GE882" s="8" t="n">
        <v>497</v>
      </c>
      <c r="GF882" s="8" t="n">
        <v>1117</v>
      </c>
      <c r="GG882" s="8" t="n">
        <v>12083</v>
      </c>
      <c r="GH882" s="8" t="n">
        <v>9.7</v>
      </c>
      <c r="GI882" s="8" t="n">
        <v>18.2</v>
      </c>
      <c r="GJ882" s="8" t="n">
        <v>27.9</v>
      </c>
      <c r="GK882" s="8" t="n">
        <f aca="false">Z882-AH882/10</f>
        <v>-1</v>
      </c>
      <c r="GL882" s="22"/>
      <c r="GM882" s="22"/>
      <c r="GN882" s="22"/>
      <c r="GO882" s="22"/>
      <c r="GP882" s="22"/>
    </row>
    <row r="883" customFormat="false" ht="13.65" hidden="false" customHeight="true" outlineLevel="0" collapsed="false">
      <c r="A883" s="16" t="n">
        <v>33764</v>
      </c>
      <c r="B883" s="17" t="s">
        <v>340</v>
      </c>
      <c r="C883" s="17" t="s">
        <v>272</v>
      </c>
      <c r="D883" s="17" t="s">
        <v>262</v>
      </c>
      <c r="E883" s="17" t="s">
        <v>262</v>
      </c>
      <c r="F883" s="8" t="n">
        <v>73</v>
      </c>
      <c r="G883" s="8" t="n">
        <v>213</v>
      </c>
      <c r="H883" s="8" t="n">
        <v>2010</v>
      </c>
      <c r="I883" s="8" t="n">
        <v>5</v>
      </c>
      <c r="J883" s="8" t="n">
        <v>123</v>
      </c>
      <c r="K883" s="17" t="s">
        <v>273</v>
      </c>
      <c r="L883" s="8" t="n">
        <v>2015</v>
      </c>
      <c r="M883" s="8" t="n">
        <v>25</v>
      </c>
      <c r="N883" s="8" t="n">
        <v>3</v>
      </c>
      <c r="O883" s="8" t="n">
        <v>8475786</v>
      </c>
      <c r="P883" s="17" t="s">
        <v>3944</v>
      </c>
      <c r="Q883" s="17" t="s">
        <v>3945</v>
      </c>
      <c r="R883" s="17" t="s">
        <v>3946</v>
      </c>
      <c r="S883" s="17" t="s">
        <v>3939</v>
      </c>
      <c r="T883" s="17" t="s">
        <v>313</v>
      </c>
      <c r="U883" s="17" t="s">
        <v>514</v>
      </c>
      <c r="V883" s="8" t="n">
        <v>82</v>
      </c>
      <c r="W883" s="8" t="n">
        <v>15</v>
      </c>
      <c r="X883" s="8" t="n">
        <v>25</v>
      </c>
      <c r="Y883" s="8" t="n">
        <v>17</v>
      </c>
      <c r="Z883" s="8" t="n">
        <v>40</v>
      </c>
      <c r="AA883" s="8" t="n">
        <v>10</v>
      </c>
      <c r="AB883" s="8" t="n">
        <v>29</v>
      </c>
      <c r="AC883" s="18" t="n">
        <f aca="false">Z883/V883</f>
        <v>0.487804878048781</v>
      </c>
      <c r="AD883" s="19" t="n">
        <f aca="false">IF(FZ883&gt;V883,Z883-V883*(GC883-Z883)/(FZ883-V883),0)</f>
        <v>11.5510204081633</v>
      </c>
      <c r="AE883" s="19" t="n">
        <v>15.119</v>
      </c>
      <c r="AF883" s="8" t="n">
        <v>22</v>
      </c>
      <c r="AG883" s="8" t="n">
        <v>3.6</v>
      </c>
      <c r="AH883" s="8" t="n">
        <v>37</v>
      </c>
      <c r="AI883" s="8" t="n">
        <v>1981</v>
      </c>
      <c r="AJ883" s="8" t="n">
        <v>85400</v>
      </c>
      <c r="AK883" s="19" t="n">
        <v>1423.3333333333</v>
      </c>
      <c r="AL883" s="8" t="n">
        <v>1423.33</v>
      </c>
      <c r="AM883" s="8" t="n">
        <v>1423</v>
      </c>
      <c r="AN883" s="18" t="n">
        <f aca="false">AJ883/60/V883</f>
        <v>17.3577235772358</v>
      </c>
      <c r="AO883" s="8" t="n">
        <v>28.97</v>
      </c>
      <c r="AP883" s="12" t="n">
        <f aca="false">IF(EF883&gt;0,Z883/EF883,0)</f>
        <v>0.547945205479452</v>
      </c>
      <c r="AQ883" s="8" t="n">
        <v>238</v>
      </c>
      <c r="AR883" s="8" t="n">
        <v>239</v>
      </c>
      <c r="AS883" s="8" t="n">
        <v>239</v>
      </c>
      <c r="AT883" s="8" t="n">
        <v>202</v>
      </c>
      <c r="AU883" s="8" t="n">
        <v>203</v>
      </c>
      <c r="AV883" s="8" t="n">
        <v>149</v>
      </c>
      <c r="AW883" s="8" t="n">
        <v>179</v>
      </c>
      <c r="AX883" s="8" t="n">
        <v>102</v>
      </c>
      <c r="AY883" s="8" t="n">
        <v>11</v>
      </c>
      <c r="AZ883" s="8" t="n">
        <v>15</v>
      </c>
      <c r="BA883" s="8" t="n">
        <f aca="false">AY883+AZ883</f>
        <v>26</v>
      </c>
      <c r="BB883" s="8" t="n">
        <v>20.02</v>
      </c>
      <c r="BC883" s="8" t="n">
        <v>23.0336</v>
      </c>
      <c r="BD883" s="19" t="n">
        <v>266.8</v>
      </c>
      <c r="BE883" s="19" t="n">
        <v>11.2468384074944</v>
      </c>
      <c r="BF883" s="19" t="n">
        <f aca="false">AQ883+BD883</f>
        <v>504.8</v>
      </c>
      <c r="BG883" s="19" t="n">
        <f aca="false">IF(AL883&gt;0,BF883/AL883*60,0)</f>
        <v>21.2796751280448</v>
      </c>
      <c r="BH883" s="8" t="n">
        <v>402</v>
      </c>
      <c r="BI883" s="8" t="n">
        <v>490</v>
      </c>
      <c r="BJ883" s="8" t="n">
        <v>636</v>
      </c>
      <c r="BK883" s="12" t="n">
        <f aca="false">BH883/(BH883+BJ883)</f>
        <v>0.38728323699422</v>
      </c>
      <c r="BL883" s="8" t="n">
        <v>117</v>
      </c>
      <c r="BM883" s="8" t="n">
        <v>117</v>
      </c>
      <c r="BN883" s="8" t="n">
        <v>210</v>
      </c>
      <c r="BO883" s="8" t="n">
        <f aca="false">BM883-BN883</f>
        <v>-93</v>
      </c>
      <c r="BP883" s="8" t="n">
        <v>54</v>
      </c>
      <c r="BQ883" s="8" t="n">
        <v>31</v>
      </c>
      <c r="BR883" s="8" t="n">
        <v>36</v>
      </c>
      <c r="BS883" s="8" t="n">
        <v>55</v>
      </c>
      <c r="BT883" s="12" t="n">
        <f aca="false">BS883/(EA883+BS883)</f>
        <v>0.0423402617397998</v>
      </c>
      <c r="BU883" s="8" t="n">
        <v>72</v>
      </c>
      <c r="BV883" s="8" t="n">
        <v>96</v>
      </c>
      <c r="BW883" s="12" t="n">
        <f aca="false">IF(BU883+BV883&gt;0,BU883/(BU883+BV883),0)</f>
        <v>0.428571428571429</v>
      </c>
      <c r="BX883" s="8" t="n">
        <v>54</v>
      </c>
      <c r="BY883" s="8" t="n">
        <v>77</v>
      </c>
      <c r="BZ883" s="8" t="n">
        <v>11</v>
      </c>
      <c r="CA883" s="8" t="n">
        <v>14</v>
      </c>
      <c r="CB883" s="8" t="n">
        <v>7</v>
      </c>
      <c r="CC883" s="8" t="n">
        <v>5</v>
      </c>
      <c r="CD883" s="8" t="n">
        <v>18</v>
      </c>
      <c r="CE883" s="8" t="n">
        <v>28</v>
      </c>
      <c r="CF883" s="8" t="n">
        <v>24</v>
      </c>
      <c r="CG883" s="8" t="n">
        <v>31</v>
      </c>
      <c r="CH883" s="8" t="n">
        <v>43</v>
      </c>
      <c r="CI883" s="8" t="n">
        <v>68</v>
      </c>
      <c r="CJ883" s="8" t="n">
        <v>0</v>
      </c>
      <c r="CK883" s="8" t="n">
        <v>0</v>
      </c>
      <c r="CL883" s="8" t="n">
        <v>4</v>
      </c>
      <c r="CM883" s="8" t="n">
        <v>2</v>
      </c>
      <c r="CN883" s="8" t="n">
        <v>1</v>
      </c>
      <c r="CO883" s="8" t="n">
        <v>0</v>
      </c>
      <c r="CP883" s="8" t="n">
        <v>0</v>
      </c>
      <c r="CQ883" s="8" t="n">
        <v>3</v>
      </c>
      <c r="CR883" s="8" t="n">
        <v>1</v>
      </c>
      <c r="CS883" s="8" t="n">
        <v>0</v>
      </c>
      <c r="CT883" s="8" t="n">
        <v>1</v>
      </c>
      <c r="CU883" s="8" t="n">
        <v>3</v>
      </c>
      <c r="CV883" s="8" t="n">
        <v>0</v>
      </c>
      <c r="CW883" s="8" t="n">
        <v>7</v>
      </c>
      <c r="CX883" s="8" t="n">
        <v>1</v>
      </c>
      <c r="CY883" s="8" t="n">
        <v>1</v>
      </c>
      <c r="CZ883" s="8" t="n">
        <v>4</v>
      </c>
      <c r="DA883" s="8" t="n">
        <v>48</v>
      </c>
      <c r="DB883" s="8" t="n">
        <v>22</v>
      </c>
      <c r="DC883" s="8" t="n">
        <v>5</v>
      </c>
      <c r="DD883" s="8" t="n">
        <v>7</v>
      </c>
      <c r="DE883" s="8" t="n">
        <v>23</v>
      </c>
      <c r="DF883" s="8" t="n">
        <v>18</v>
      </c>
      <c r="DG883" s="8" t="n">
        <v>4</v>
      </c>
      <c r="DH883" s="8" t="n">
        <v>70</v>
      </c>
      <c r="DI883" s="8" t="n">
        <v>17</v>
      </c>
      <c r="DJ883" s="8" t="n">
        <v>18</v>
      </c>
      <c r="DK883" s="8" t="n">
        <v>16</v>
      </c>
      <c r="DL883" s="8" t="n">
        <v>16</v>
      </c>
      <c r="DM883" s="8" t="n">
        <v>0</v>
      </c>
      <c r="DN883" s="8" t="n">
        <v>18</v>
      </c>
      <c r="DO883" s="8" t="n">
        <v>18</v>
      </c>
      <c r="DP883" s="8" t="n">
        <v>0</v>
      </c>
      <c r="DQ883" s="8" t="n">
        <f aca="false">DJ883-DI883</f>
        <v>1</v>
      </c>
      <c r="DR883" s="19" t="n">
        <v>-2.336</v>
      </c>
      <c r="DS883" s="8" t="n">
        <v>16</v>
      </c>
      <c r="DT883" s="8" t="n">
        <v>1</v>
      </c>
      <c r="DU883" s="8" t="n">
        <v>0</v>
      </c>
      <c r="DV883" s="8" t="n">
        <v>0</v>
      </c>
      <c r="DW883" s="8" t="n">
        <v>0</v>
      </c>
      <c r="DX883" s="8" t="n">
        <v>1276</v>
      </c>
      <c r="DY883" s="8" t="n">
        <v>1622</v>
      </c>
      <c r="DZ883" s="8" t="n">
        <v>934</v>
      </c>
      <c r="EA883" s="8" t="n">
        <v>1244</v>
      </c>
      <c r="EB883" s="8" t="n">
        <v>673</v>
      </c>
      <c r="EC883" s="8" t="n">
        <v>908</v>
      </c>
      <c r="ED883" s="8" t="n">
        <v>68.17</v>
      </c>
      <c r="EE883" s="8" t="n">
        <v>86.79</v>
      </c>
      <c r="EF883" s="8" t="n">
        <v>73</v>
      </c>
      <c r="EG883" s="8" t="n">
        <v>69</v>
      </c>
      <c r="EH883" s="12" t="n">
        <f aca="false">EF883/EB883</f>
        <v>0.108469539375929</v>
      </c>
      <c r="EI883" s="20" t="n">
        <f aca="false">1-EG883/EC883</f>
        <v>0.924008810572687</v>
      </c>
      <c r="EJ883" s="21" t="n">
        <f aca="false">EH883+EI883</f>
        <v>1.03247834994862</v>
      </c>
      <c r="EK883" s="8" t="n">
        <v>1276</v>
      </c>
      <c r="EL883" s="8" t="n">
        <v>1619</v>
      </c>
      <c r="EM883" s="8" t="n">
        <v>934</v>
      </c>
      <c r="EN883" s="8" t="n">
        <v>1242</v>
      </c>
      <c r="EO883" s="8" t="n">
        <v>672</v>
      </c>
      <c r="EP883" s="8" t="n">
        <v>906</v>
      </c>
      <c r="EQ883" s="8" t="n">
        <v>72</v>
      </c>
      <c r="ER883" s="8" t="n">
        <v>69</v>
      </c>
      <c r="ES883" s="8" t="n">
        <v>722</v>
      </c>
      <c r="ET883" s="8" t="n">
        <v>848</v>
      </c>
      <c r="EU883" s="8" t="n">
        <v>266</v>
      </c>
      <c r="EV883" s="8" t="n">
        <v>319</v>
      </c>
      <c r="EW883" s="8" t="n">
        <v>40</v>
      </c>
      <c r="EX883" s="8" t="n">
        <v>39</v>
      </c>
      <c r="EY883" s="8" t="n">
        <v>68</v>
      </c>
      <c r="EZ883" s="8" t="n">
        <v>81</v>
      </c>
      <c r="FA883" s="8" t="n">
        <v>1.8</v>
      </c>
      <c r="FB883" s="8" t="n">
        <v>2.2</v>
      </c>
      <c r="FC883" s="8" t="n">
        <v>4</v>
      </c>
      <c r="FD883" s="19" t="n">
        <v>43.13</v>
      </c>
      <c r="FE883" s="18" t="n">
        <f aca="false">FD883/V883</f>
        <v>0.525975609756098</v>
      </c>
      <c r="FF883" s="8" t="n">
        <v>3.6456</v>
      </c>
      <c r="FG883" s="8" t="n">
        <v>0.85</v>
      </c>
      <c r="FH883" s="8" t="n">
        <v>-0.05</v>
      </c>
      <c r="FI883" s="8" t="n">
        <v>0.81</v>
      </c>
      <c r="FJ883" s="22"/>
      <c r="FK883" s="22"/>
      <c r="FL883" s="22"/>
      <c r="FM883" s="8" t="n">
        <f aca="false">BL883+BS883+AH883+DT883</f>
        <v>210</v>
      </c>
      <c r="FN883" s="19" t="n">
        <f aca="false">IF(DS883&gt;0,(BL883+BR883)/DS883,0)</f>
        <v>9.5625</v>
      </c>
      <c r="FO883" s="12" t="n">
        <v>0.0588235294</v>
      </c>
      <c r="FP883" s="19" t="n">
        <f aca="false">Z883-AH883/10</f>
        <v>36.3</v>
      </c>
      <c r="FQ883" s="19" t="n">
        <f aca="false">Z883+DR883/5</f>
        <v>39.5328</v>
      </c>
      <c r="FR883" s="19" t="n">
        <f aca="false">(DX883+DY883)/AL883*60</f>
        <v>122.164220525107</v>
      </c>
      <c r="FS883" s="22"/>
      <c r="FT883" s="22"/>
      <c r="FU883" s="22"/>
      <c r="FV883" s="22"/>
      <c r="FW883" s="17" t="s">
        <v>280</v>
      </c>
      <c r="FX883" s="23" t="n">
        <v>2000000</v>
      </c>
      <c r="FY883" s="23" t="n">
        <v>2250000</v>
      </c>
      <c r="FZ883" s="8" t="n">
        <v>180</v>
      </c>
      <c r="GA883" s="8" t="n">
        <v>29</v>
      </c>
      <c r="GB883" s="8" t="n">
        <v>45</v>
      </c>
      <c r="GC883" s="8" t="n">
        <v>74</v>
      </c>
      <c r="GD883" s="8" t="n">
        <v>24</v>
      </c>
      <c r="GE883" s="8" t="n">
        <v>85</v>
      </c>
      <c r="GF883" s="8" t="n">
        <v>341</v>
      </c>
      <c r="GG883" s="8" t="n">
        <v>3043</v>
      </c>
      <c r="GH883" s="8" t="n">
        <v>2.6</v>
      </c>
      <c r="GI883" s="8" t="n">
        <v>3.9</v>
      </c>
      <c r="GJ883" s="8" t="n">
        <v>6.5</v>
      </c>
      <c r="GK883" s="8" t="n">
        <f aca="false">Z883-AH883/10</f>
        <v>36.3</v>
      </c>
      <c r="GL883" s="22"/>
      <c r="GM883" s="22"/>
      <c r="GN883" s="22"/>
      <c r="GO883" s="22"/>
      <c r="GP883" s="22"/>
    </row>
    <row r="884" customFormat="false" ht="13.65" hidden="false" customHeight="true" outlineLevel="0" collapsed="false">
      <c r="A884" s="16" t="n">
        <v>30891</v>
      </c>
      <c r="B884" s="17" t="s">
        <v>1342</v>
      </c>
      <c r="C884" s="17" t="s">
        <v>282</v>
      </c>
      <c r="D884" s="17" t="s">
        <v>283</v>
      </c>
      <c r="E884" s="17" t="s">
        <v>283</v>
      </c>
      <c r="F884" s="8" t="n">
        <v>71</v>
      </c>
      <c r="G884" s="8" t="n">
        <v>195</v>
      </c>
      <c r="H884" s="8" t="n">
        <v>2003</v>
      </c>
      <c r="I884" s="8" t="n">
        <v>1</v>
      </c>
      <c r="J884" s="8" t="n">
        <v>17</v>
      </c>
      <c r="K884" s="17" t="s">
        <v>263</v>
      </c>
      <c r="L884" s="8" t="n">
        <v>2005</v>
      </c>
      <c r="M884" s="8" t="n">
        <v>33</v>
      </c>
      <c r="N884" s="8" t="n">
        <v>13</v>
      </c>
      <c r="O884" s="8" t="n">
        <v>8470610</v>
      </c>
      <c r="P884" s="17" t="s">
        <v>3947</v>
      </c>
      <c r="Q884" s="17" t="s">
        <v>3948</v>
      </c>
      <c r="R884" s="17" t="s">
        <v>3949</v>
      </c>
      <c r="S884" s="17" t="s">
        <v>3939</v>
      </c>
      <c r="T884" s="17" t="s">
        <v>268</v>
      </c>
      <c r="U884" s="17" t="s">
        <v>972</v>
      </c>
      <c r="V884" s="8" t="n">
        <v>42</v>
      </c>
      <c r="W884" s="8" t="n">
        <v>15</v>
      </c>
      <c r="X884" s="8" t="n">
        <v>9</v>
      </c>
      <c r="Y884" s="8" t="n">
        <v>5</v>
      </c>
      <c r="Z884" s="8" t="n">
        <v>24</v>
      </c>
      <c r="AA884" s="8" t="n">
        <v>10</v>
      </c>
      <c r="AB884" s="8" t="n">
        <v>52</v>
      </c>
      <c r="AC884" s="18" t="n">
        <f aca="false">Z884/V884</f>
        <v>0.571428571428571</v>
      </c>
      <c r="AD884" s="19" t="n">
        <f aca="false">IF(FZ884&gt;V884,Z884-V884*(GC884-Z884)/(FZ884-V884),0)</f>
        <v>-9.44819277108434</v>
      </c>
      <c r="AE884" s="19" t="n">
        <v>10.141</v>
      </c>
      <c r="AF884" s="8" t="n">
        <v>0</v>
      </c>
      <c r="AG884" s="8" t="n">
        <v>5</v>
      </c>
      <c r="AH884" s="8" t="n">
        <v>14</v>
      </c>
      <c r="AI884" s="8" t="n">
        <v>877</v>
      </c>
      <c r="AJ884" s="8" t="n">
        <v>43049</v>
      </c>
      <c r="AK884" s="19" t="n">
        <v>717.48333333333</v>
      </c>
      <c r="AL884" s="8" t="n">
        <v>717.48</v>
      </c>
      <c r="AM884" s="8" t="n">
        <v>717</v>
      </c>
      <c r="AN884" s="18" t="n">
        <f aca="false">AJ884/60/V884</f>
        <v>17.0829365079365</v>
      </c>
      <c r="AO884" s="8" t="n">
        <v>28.16</v>
      </c>
      <c r="AP884" s="12" t="n">
        <f aca="false">IF(EF884&gt;0,Z884/EF884,0)</f>
        <v>0.6</v>
      </c>
      <c r="AQ884" s="8" t="n">
        <v>173</v>
      </c>
      <c r="AR884" s="8" t="n">
        <v>173</v>
      </c>
      <c r="AS884" s="8" t="n">
        <v>173</v>
      </c>
      <c r="AT884" s="8" t="n">
        <v>148</v>
      </c>
      <c r="AU884" s="8" t="n">
        <v>148</v>
      </c>
      <c r="AV884" s="8" t="n">
        <v>119</v>
      </c>
      <c r="AW884" s="8" t="n">
        <v>118</v>
      </c>
      <c r="AX884" s="8" t="n">
        <v>63</v>
      </c>
      <c r="AY884" s="8" t="n">
        <v>6</v>
      </c>
      <c r="AZ884" s="8" t="n">
        <v>16</v>
      </c>
      <c r="BA884" s="8" t="n">
        <f aca="false">AY884+AZ884</f>
        <v>22</v>
      </c>
      <c r="BB884" s="8" t="n">
        <v>12.97</v>
      </c>
      <c r="BC884" s="8" t="n">
        <v>24.7395</v>
      </c>
      <c r="BD884" s="19" t="n">
        <v>81.4</v>
      </c>
      <c r="BE884" s="19" t="n">
        <v>6.80712676252645</v>
      </c>
      <c r="BF884" s="19" t="n">
        <f aca="false">AQ884+BD884</f>
        <v>254.4</v>
      </c>
      <c r="BG884" s="19" t="n">
        <f aca="false">IF(AL884&gt;0,BF884/AL884*60,0)</f>
        <v>21.2744606121425</v>
      </c>
      <c r="BH884" s="8" t="n">
        <v>263</v>
      </c>
      <c r="BI884" s="8" t="n">
        <v>254</v>
      </c>
      <c r="BJ884" s="8" t="n">
        <v>183</v>
      </c>
      <c r="BK884" s="12" t="n">
        <f aca="false">BH884/(BH884+BJ884)</f>
        <v>0.589686098654709</v>
      </c>
      <c r="BL884" s="8" t="n">
        <v>26</v>
      </c>
      <c r="BM884" s="8" t="n">
        <v>26</v>
      </c>
      <c r="BN884" s="8" t="n">
        <v>66</v>
      </c>
      <c r="BO884" s="8" t="n">
        <f aca="false">BM884-BN884</f>
        <v>-40</v>
      </c>
      <c r="BP884" s="8" t="n">
        <v>29</v>
      </c>
      <c r="BQ884" s="8" t="n">
        <v>14</v>
      </c>
      <c r="BR884" s="8" t="n">
        <v>15</v>
      </c>
      <c r="BS884" s="8" t="n">
        <v>37</v>
      </c>
      <c r="BT884" s="12" t="n">
        <f aca="false">BS884/(EA884+BS884)</f>
        <v>0.0692883895131086</v>
      </c>
      <c r="BU884" s="8" t="n">
        <v>5</v>
      </c>
      <c r="BV884" s="8" t="n">
        <v>7</v>
      </c>
      <c r="BW884" s="12" t="n">
        <f aca="false">IF(BU884+BV884&gt;0,BU884/(BU884+BV884),0)</f>
        <v>0.416666666666667</v>
      </c>
      <c r="BX884" s="8" t="n">
        <v>0</v>
      </c>
      <c r="BY884" s="8" t="n">
        <v>1</v>
      </c>
      <c r="BZ884" s="8" t="n">
        <v>1</v>
      </c>
      <c r="CA884" s="8" t="n">
        <v>2</v>
      </c>
      <c r="CB884" s="8" t="n">
        <v>4</v>
      </c>
      <c r="CC884" s="8" t="n">
        <v>4</v>
      </c>
      <c r="CD884" s="8" t="n">
        <v>2</v>
      </c>
      <c r="CE884" s="8" t="n">
        <v>1</v>
      </c>
      <c r="CF884" s="8" t="n">
        <v>2</v>
      </c>
      <c r="CG884" s="8" t="n">
        <v>4</v>
      </c>
      <c r="CH884" s="8" t="n">
        <v>5</v>
      </c>
      <c r="CI884" s="8" t="n">
        <v>6</v>
      </c>
      <c r="CJ884" s="8" t="n">
        <v>0</v>
      </c>
      <c r="CK884" s="8" t="n">
        <v>0</v>
      </c>
      <c r="CL884" s="8" t="n">
        <v>3</v>
      </c>
      <c r="CM884" s="8" t="n">
        <v>4</v>
      </c>
      <c r="CN884" s="8" t="n">
        <v>3</v>
      </c>
      <c r="CO884" s="8" t="n">
        <v>0</v>
      </c>
      <c r="CP884" s="8" t="n">
        <v>0</v>
      </c>
      <c r="CQ884" s="8" t="n">
        <v>1</v>
      </c>
      <c r="CR884" s="8" t="n">
        <v>1</v>
      </c>
      <c r="CS884" s="8" t="n">
        <v>0</v>
      </c>
      <c r="CT884" s="8" t="n">
        <v>0</v>
      </c>
      <c r="CU884" s="8" t="n">
        <v>2</v>
      </c>
      <c r="CV884" s="8" t="n">
        <v>0</v>
      </c>
      <c r="CW884" s="8" t="n">
        <v>11</v>
      </c>
      <c r="CX884" s="8" t="n">
        <v>1</v>
      </c>
      <c r="CY884" s="8" t="n">
        <v>0</v>
      </c>
      <c r="CZ884" s="8" t="n">
        <v>1</v>
      </c>
      <c r="DA884" s="8" t="n">
        <v>27</v>
      </c>
      <c r="DB884" s="8" t="n">
        <v>14</v>
      </c>
      <c r="DC884" s="8" t="n">
        <v>6</v>
      </c>
      <c r="DD884" s="8" t="n">
        <v>3</v>
      </c>
      <c r="DE884" s="8" t="n">
        <v>7</v>
      </c>
      <c r="DF884" s="8" t="n">
        <v>16</v>
      </c>
      <c r="DG884" s="8" t="n">
        <v>1</v>
      </c>
      <c r="DH884" s="8" t="n">
        <v>72</v>
      </c>
      <c r="DI884" s="8" t="n">
        <v>7</v>
      </c>
      <c r="DJ884" s="8" t="n">
        <v>17</v>
      </c>
      <c r="DK884" s="8" t="n">
        <v>7</v>
      </c>
      <c r="DL884" s="8" t="n">
        <v>7</v>
      </c>
      <c r="DM884" s="8" t="n">
        <v>0</v>
      </c>
      <c r="DN884" s="8" t="n">
        <v>17</v>
      </c>
      <c r="DO884" s="8" t="n">
        <v>17</v>
      </c>
      <c r="DP884" s="8" t="n">
        <v>0</v>
      </c>
      <c r="DQ884" s="8" t="n">
        <f aca="false">DJ884-DI884</f>
        <v>10</v>
      </c>
      <c r="DR884" s="19" t="n">
        <v>8.626</v>
      </c>
      <c r="DS884" s="8" t="n">
        <v>7</v>
      </c>
      <c r="DT884" s="8" t="n">
        <v>0</v>
      </c>
      <c r="DU884" s="8" t="n">
        <v>0</v>
      </c>
      <c r="DV884" s="8" t="n">
        <v>0</v>
      </c>
      <c r="DW884" s="8" t="n">
        <v>0</v>
      </c>
      <c r="DX884" s="8" t="n">
        <v>706</v>
      </c>
      <c r="DY884" s="8" t="n">
        <v>668</v>
      </c>
      <c r="DZ884" s="8" t="n">
        <v>535</v>
      </c>
      <c r="EA884" s="8" t="n">
        <v>497</v>
      </c>
      <c r="EB884" s="8" t="n">
        <v>397</v>
      </c>
      <c r="EC884" s="8" t="n">
        <v>358</v>
      </c>
      <c r="ED884" s="8" t="n">
        <v>36.49</v>
      </c>
      <c r="EE884" s="8" t="n">
        <v>26.87</v>
      </c>
      <c r="EF884" s="8" t="n">
        <v>40</v>
      </c>
      <c r="EG884" s="8" t="n">
        <v>34</v>
      </c>
      <c r="EH884" s="12" t="n">
        <f aca="false">EF884/EB884</f>
        <v>0.100755667506297</v>
      </c>
      <c r="EI884" s="20" t="n">
        <f aca="false">1-EG884/EC884</f>
        <v>0.905027932960894</v>
      </c>
      <c r="EJ884" s="21" t="n">
        <f aca="false">EH884+EI884</f>
        <v>1.00578360046719</v>
      </c>
      <c r="EK884" s="8" t="n">
        <v>706</v>
      </c>
      <c r="EL884" s="8" t="n">
        <v>670</v>
      </c>
      <c r="EM884" s="8" t="n">
        <v>535</v>
      </c>
      <c r="EN884" s="8" t="n">
        <v>498</v>
      </c>
      <c r="EO884" s="8" t="n">
        <v>396</v>
      </c>
      <c r="EP884" s="8" t="n">
        <v>358</v>
      </c>
      <c r="EQ884" s="8" t="n">
        <v>40</v>
      </c>
      <c r="ER884" s="8" t="n">
        <v>34</v>
      </c>
      <c r="ES884" s="8" t="n">
        <v>331</v>
      </c>
      <c r="ET884" s="8" t="n">
        <v>280</v>
      </c>
      <c r="EU884" s="8" t="n">
        <v>158</v>
      </c>
      <c r="EV884" s="8" t="n">
        <v>97</v>
      </c>
      <c r="EW884" s="8" t="n">
        <v>14</v>
      </c>
      <c r="EX884" s="8" t="n">
        <v>17</v>
      </c>
      <c r="EY884" s="8" t="n">
        <v>32</v>
      </c>
      <c r="EZ884" s="8" t="n">
        <v>49</v>
      </c>
      <c r="FA884" s="8" t="n">
        <v>2</v>
      </c>
      <c r="FB884" s="8" t="n">
        <v>0.7</v>
      </c>
      <c r="FC884" s="8" t="n">
        <v>2.7</v>
      </c>
      <c r="FD884" s="19" t="n">
        <v>25.3</v>
      </c>
      <c r="FE884" s="18" t="n">
        <f aca="false">FD884/V884</f>
        <v>0.602380952380952</v>
      </c>
      <c r="FF884" s="8" t="n">
        <v>3.4107</v>
      </c>
      <c r="FG884" s="8" t="n">
        <v>0.67</v>
      </c>
      <c r="FH884" s="8" t="n">
        <v>-0.06</v>
      </c>
      <c r="FI884" s="8" t="n">
        <v>0.61</v>
      </c>
      <c r="FJ884" s="8" t="n">
        <v>3</v>
      </c>
      <c r="FK884" s="8" t="n">
        <v>2</v>
      </c>
      <c r="FL884" s="8" t="n">
        <v>1</v>
      </c>
      <c r="FM884" s="8" t="n">
        <f aca="false">BL884+BS884+AH884+DT884</f>
        <v>77</v>
      </c>
      <c r="FN884" s="19" t="n">
        <f aca="false">IF(DS884&gt;0,(BL884+BR884)/DS884,0)</f>
        <v>5.85714285714286</v>
      </c>
      <c r="FO884" s="12" t="n">
        <v>0.1246200608</v>
      </c>
      <c r="FP884" s="19" t="n">
        <f aca="false">Z884-AH884/10</f>
        <v>22.6</v>
      </c>
      <c r="FQ884" s="19" t="n">
        <f aca="false">Z884+DR884/5</f>
        <v>25.7252</v>
      </c>
      <c r="FR884" s="19" t="n">
        <f aca="false">(DX884+DY884)/AL884*60</f>
        <v>114.90215755143</v>
      </c>
      <c r="FS884" s="8" t="n">
        <v>4</v>
      </c>
      <c r="FT884" s="17" t="s">
        <v>768</v>
      </c>
      <c r="FU884" s="8" t="n">
        <v>195</v>
      </c>
      <c r="FV884" s="17" t="s">
        <v>427</v>
      </c>
      <c r="FW884" s="17" t="s">
        <v>280</v>
      </c>
      <c r="FX884" s="23" t="n">
        <v>9000000</v>
      </c>
      <c r="FY884" s="23" t="n">
        <v>7538462</v>
      </c>
      <c r="FZ884" s="8" t="n">
        <v>872</v>
      </c>
      <c r="GA884" s="8" t="n">
        <v>333</v>
      </c>
      <c r="GB884" s="8" t="n">
        <v>352</v>
      </c>
      <c r="GC884" s="8" t="n">
        <v>685</v>
      </c>
      <c r="GD884" s="8" t="n">
        <v>84</v>
      </c>
      <c r="GE884" s="8" t="n">
        <v>344</v>
      </c>
      <c r="GF884" s="8" t="n">
        <v>2932</v>
      </c>
      <c r="GG884" s="8" t="n">
        <v>16175</v>
      </c>
      <c r="GH884" s="8" t="n">
        <v>63.9</v>
      </c>
      <c r="GI884" s="8" t="n">
        <v>23.8</v>
      </c>
      <c r="GJ884" s="8" t="n">
        <v>87.7</v>
      </c>
      <c r="GK884" s="8" t="n">
        <f aca="false">Z884-AH884/10</f>
        <v>22.6</v>
      </c>
      <c r="GL884" s="22"/>
      <c r="GM884" s="22"/>
      <c r="GN884" s="22"/>
      <c r="GO884" s="22"/>
      <c r="GP884" s="22"/>
    </row>
    <row r="885" customFormat="false" ht="13.65" hidden="false" customHeight="true" outlineLevel="0" collapsed="false">
      <c r="A885" s="16" t="n">
        <v>32350</v>
      </c>
      <c r="B885" s="17" t="s">
        <v>3950</v>
      </c>
      <c r="C885" s="17" t="s">
        <v>360</v>
      </c>
      <c r="D885" s="17" t="s">
        <v>283</v>
      </c>
      <c r="E885" s="17" t="s">
        <v>283</v>
      </c>
      <c r="F885" s="8" t="n">
        <v>74</v>
      </c>
      <c r="G885" s="8" t="n">
        <v>212</v>
      </c>
      <c r="H885" s="8" t="n">
        <v>2008</v>
      </c>
      <c r="I885" s="8" t="n">
        <v>7</v>
      </c>
      <c r="J885" s="8" t="n">
        <v>184</v>
      </c>
      <c r="K885" s="17" t="s">
        <v>273</v>
      </c>
      <c r="L885" s="8" t="n">
        <v>2012</v>
      </c>
      <c r="M885" s="8" t="n">
        <v>29</v>
      </c>
      <c r="N885" s="8" t="n">
        <v>6</v>
      </c>
      <c r="O885" s="8" t="n">
        <v>8474743</v>
      </c>
      <c r="P885" s="17" t="s">
        <v>3951</v>
      </c>
      <c r="Q885" s="17" t="s">
        <v>3952</v>
      </c>
      <c r="R885" s="17" t="s">
        <v>3953</v>
      </c>
      <c r="S885" s="17" t="s">
        <v>3939</v>
      </c>
      <c r="T885" s="17" t="s">
        <v>278</v>
      </c>
      <c r="U885" s="17" t="s">
        <v>464</v>
      </c>
      <c r="V885" s="8" t="n">
        <v>3</v>
      </c>
      <c r="W885" s="8" t="n">
        <v>0</v>
      </c>
      <c r="X885" s="8" t="n">
        <v>0</v>
      </c>
      <c r="Y885" s="8" t="n">
        <v>0</v>
      </c>
      <c r="Z885" s="8" t="n">
        <v>0</v>
      </c>
      <c r="AA885" s="8" t="n">
        <v>31</v>
      </c>
      <c r="AB885" s="8" t="n">
        <v>64</v>
      </c>
      <c r="AC885" s="18" t="n">
        <f aca="false">Z885/V885</f>
        <v>0</v>
      </c>
      <c r="AD885" s="19" t="n">
        <f aca="false">IF(FZ885&gt;V885,Z885-V885*(GC885-Z885)/(FZ885-V885),0)</f>
        <v>-0.876923076923077</v>
      </c>
      <c r="AE885" s="19" t="n">
        <v>0</v>
      </c>
      <c r="AF885" s="8" t="n">
        <v>1</v>
      </c>
      <c r="AG885" s="8" t="n">
        <v>0.5</v>
      </c>
      <c r="AH885" s="8" t="n">
        <v>2</v>
      </c>
      <c r="AI885" s="8" t="n">
        <v>59</v>
      </c>
      <c r="AJ885" s="8" t="n">
        <v>2606</v>
      </c>
      <c r="AK885" s="19" t="n">
        <v>43.433333333333</v>
      </c>
      <c r="AL885" s="8" t="n">
        <v>43.43</v>
      </c>
      <c r="AM885" s="8" t="n">
        <v>43</v>
      </c>
      <c r="AN885" s="18" t="n">
        <f aca="false">AJ885/60/V885</f>
        <v>14.4777777777778</v>
      </c>
      <c r="AO885" s="8" t="n">
        <v>24.24</v>
      </c>
      <c r="AP885" s="12" t="n">
        <f aca="false">IF(EF885&gt;0,Z885/EF885,0)</f>
        <v>0</v>
      </c>
      <c r="AQ885" s="8" t="n">
        <v>10</v>
      </c>
      <c r="AR885" s="8" t="n">
        <v>10</v>
      </c>
      <c r="AS885" s="8" t="n">
        <v>10</v>
      </c>
      <c r="AT885" s="8" t="n">
        <v>7</v>
      </c>
      <c r="AU885" s="8" t="n">
        <v>7</v>
      </c>
      <c r="AV885" s="8" t="n">
        <v>7</v>
      </c>
      <c r="AW885" s="8" t="n">
        <v>4</v>
      </c>
      <c r="AX885" s="8" t="n">
        <v>1</v>
      </c>
      <c r="AY885" s="8" t="n">
        <v>0</v>
      </c>
      <c r="AZ885" s="8" t="n">
        <v>0</v>
      </c>
      <c r="BA885" s="8" t="n">
        <f aca="false">AY885+AZ885</f>
        <v>0</v>
      </c>
      <c r="BB885" s="8" t="n">
        <v>0.18</v>
      </c>
      <c r="BC885" s="8" t="n">
        <v>48</v>
      </c>
      <c r="BD885" s="19" t="n">
        <v>0</v>
      </c>
      <c r="BE885" s="19" t="n">
        <v>0</v>
      </c>
      <c r="BF885" s="19" t="n">
        <f aca="false">AQ885+BD885</f>
        <v>10</v>
      </c>
      <c r="BG885" s="19" t="n">
        <f aca="false">IF(AL885&gt;0,BF885/AL885*60,0)</f>
        <v>13.8153350218743</v>
      </c>
      <c r="BH885" s="8" t="n">
        <v>17</v>
      </c>
      <c r="BI885" s="8" t="n">
        <v>11</v>
      </c>
      <c r="BJ885" s="8" t="n">
        <v>12</v>
      </c>
      <c r="BK885" s="12" t="n">
        <f aca="false">BH885/(BH885+BJ885)</f>
        <v>0.586206896551724</v>
      </c>
      <c r="BL885" s="8" t="n">
        <v>4</v>
      </c>
      <c r="BM885" s="8" t="n">
        <v>4</v>
      </c>
      <c r="BN885" s="8" t="n">
        <v>3</v>
      </c>
      <c r="BO885" s="8" t="n">
        <f aca="false">BM885-BN885</f>
        <v>1</v>
      </c>
      <c r="BP885" s="8" t="n">
        <v>0</v>
      </c>
      <c r="BQ885" s="8" t="n">
        <v>0</v>
      </c>
      <c r="BR885" s="8" t="n">
        <v>1</v>
      </c>
      <c r="BS885" s="8" t="n">
        <v>2</v>
      </c>
      <c r="BT885" s="12" t="n">
        <f aca="false">BS885/(EA885+BS885)</f>
        <v>0.0625</v>
      </c>
      <c r="BU885" s="8" t="n">
        <v>0</v>
      </c>
      <c r="BV885" s="8" t="n">
        <v>0</v>
      </c>
      <c r="BW885" s="12" t="n">
        <f aca="false">IF(BU885+BV885&gt;0,BU885/(BU885+BV885),0)</f>
        <v>0</v>
      </c>
      <c r="BX885" s="8" t="n">
        <v>0</v>
      </c>
      <c r="BY885" s="8" t="n">
        <v>0</v>
      </c>
      <c r="BZ885" s="8" t="n">
        <v>0</v>
      </c>
      <c r="CA885" s="8" t="n">
        <v>0</v>
      </c>
      <c r="CB885" s="8" t="n">
        <v>0</v>
      </c>
      <c r="CC885" s="8" t="n">
        <v>0</v>
      </c>
      <c r="CD885" s="8" t="n">
        <v>0</v>
      </c>
      <c r="CE885" s="8" t="n">
        <v>0</v>
      </c>
      <c r="CF885" s="8" t="n">
        <v>0</v>
      </c>
      <c r="CG885" s="8" t="n">
        <v>0</v>
      </c>
      <c r="CH885" s="8" t="n">
        <v>0</v>
      </c>
      <c r="CI885" s="8" t="n">
        <v>0</v>
      </c>
      <c r="CJ885" s="8" t="n">
        <v>0</v>
      </c>
      <c r="CK885" s="8" t="n">
        <v>0</v>
      </c>
      <c r="CL885" s="8" t="n">
        <v>0</v>
      </c>
      <c r="CM885" s="8" t="n">
        <v>0</v>
      </c>
      <c r="CN885" s="8" t="n">
        <v>0</v>
      </c>
      <c r="CO885" s="8" t="n">
        <v>0</v>
      </c>
      <c r="CP885" s="8" t="n">
        <v>0</v>
      </c>
      <c r="CQ885" s="8" t="n">
        <v>0</v>
      </c>
      <c r="CR885" s="8" t="n">
        <v>0</v>
      </c>
      <c r="CS885" s="8" t="n">
        <v>0</v>
      </c>
      <c r="CT885" s="8" t="n">
        <v>0</v>
      </c>
      <c r="CU885" s="8" t="n">
        <v>0</v>
      </c>
      <c r="CV885" s="8" t="n">
        <v>0</v>
      </c>
      <c r="CW885" s="8" t="n">
        <v>0</v>
      </c>
      <c r="CX885" s="8" t="n">
        <v>0</v>
      </c>
      <c r="CY885" s="8" t="n">
        <v>0</v>
      </c>
      <c r="CZ885" s="8" t="n">
        <v>0</v>
      </c>
      <c r="DA885" s="8" t="n">
        <v>0</v>
      </c>
      <c r="DB885" s="8" t="n">
        <v>0</v>
      </c>
      <c r="DC885" s="8" t="n">
        <v>0</v>
      </c>
      <c r="DD885" s="8" t="n">
        <v>1</v>
      </c>
      <c r="DE885" s="8" t="n">
        <v>1</v>
      </c>
      <c r="DF885" s="8" t="n">
        <v>0</v>
      </c>
      <c r="DG885" s="8" t="n">
        <v>0</v>
      </c>
      <c r="DH885" s="8" t="n">
        <v>5</v>
      </c>
      <c r="DI885" s="8" t="n">
        <v>1</v>
      </c>
      <c r="DJ885" s="8" t="n">
        <v>0</v>
      </c>
      <c r="DK885" s="8" t="n">
        <v>1</v>
      </c>
      <c r="DL885" s="8" t="n">
        <v>1</v>
      </c>
      <c r="DM885" s="8" t="n">
        <v>0</v>
      </c>
      <c r="DN885" s="8" t="n">
        <v>0</v>
      </c>
      <c r="DO885" s="8" t="n">
        <v>0</v>
      </c>
      <c r="DP885" s="8" t="n">
        <v>0</v>
      </c>
      <c r="DQ885" s="8" t="n">
        <f aca="false">DJ885-DI885</f>
        <v>-1</v>
      </c>
      <c r="DR885" s="19" t="n">
        <v>-0.805</v>
      </c>
      <c r="DS885" s="8" t="n">
        <v>1</v>
      </c>
      <c r="DT885" s="8" t="n">
        <v>0</v>
      </c>
      <c r="DU885" s="8" t="n">
        <v>0</v>
      </c>
      <c r="DV885" s="8" t="n">
        <v>0</v>
      </c>
      <c r="DW885" s="8" t="n">
        <v>0</v>
      </c>
      <c r="DX885" s="8" t="n">
        <v>35</v>
      </c>
      <c r="DY885" s="8" t="n">
        <v>37</v>
      </c>
      <c r="DZ885" s="8" t="n">
        <v>29</v>
      </c>
      <c r="EA885" s="8" t="n">
        <v>30</v>
      </c>
      <c r="EB885" s="8" t="n">
        <v>25</v>
      </c>
      <c r="EC885" s="8" t="n">
        <v>23</v>
      </c>
      <c r="ED885" s="8" t="n">
        <v>1.02</v>
      </c>
      <c r="EE885" s="8" t="n">
        <v>1.72</v>
      </c>
      <c r="EF885" s="8" t="n">
        <v>3</v>
      </c>
      <c r="EG885" s="8" t="n">
        <v>2</v>
      </c>
      <c r="EH885" s="12" t="n">
        <f aca="false">EF885/EB885</f>
        <v>0.12</v>
      </c>
      <c r="EI885" s="20" t="n">
        <f aca="false">1-EG885/EC885</f>
        <v>0.91304347826087</v>
      </c>
      <c r="EJ885" s="21" t="n">
        <f aca="false">EH885+EI885</f>
        <v>1.03304347826087</v>
      </c>
      <c r="EK885" s="8" t="n">
        <v>34</v>
      </c>
      <c r="EL885" s="8" t="n">
        <v>37</v>
      </c>
      <c r="EM885" s="8" t="n">
        <v>29</v>
      </c>
      <c r="EN885" s="8" t="n">
        <v>30</v>
      </c>
      <c r="EO885" s="8" t="n">
        <v>25</v>
      </c>
      <c r="EP885" s="8" t="n">
        <v>23</v>
      </c>
      <c r="EQ885" s="8" t="n">
        <v>3</v>
      </c>
      <c r="ER885" s="8" t="n">
        <v>2</v>
      </c>
      <c r="ES885" s="8" t="n">
        <v>17</v>
      </c>
      <c r="ET885" s="8" t="n">
        <v>11</v>
      </c>
      <c r="EU885" s="8" t="n">
        <v>6</v>
      </c>
      <c r="EV885" s="8" t="n">
        <v>7</v>
      </c>
      <c r="EW885" s="8" t="n">
        <v>1</v>
      </c>
      <c r="EX885" s="8" t="n">
        <v>1</v>
      </c>
      <c r="EY885" s="8" t="n">
        <v>3</v>
      </c>
      <c r="EZ885" s="8" t="n">
        <v>3</v>
      </c>
      <c r="FA885" s="8" t="n">
        <v>-0.1</v>
      </c>
      <c r="FB885" s="8" t="n">
        <v>0.2</v>
      </c>
      <c r="FC885" s="8" t="n">
        <v>0.1</v>
      </c>
      <c r="FD885" s="19" t="n">
        <v>0.48</v>
      </c>
      <c r="FE885" s="18" t="n">
        <f aca="false">FD885/V885</f>
        <v>0.16</v>
      </c>
      <c r="FF885" s="8" t="n">
        <v>0.0041</v>
      </c>
      <c r="FG885" s="8" t="n">
        <v>0</v>
      </c>
      <c r="FH885" s="8" t="n">
        <v>0</v>
      </c>
      <c r="FI885" s="8" t="n">
        <v>0</v>
      </c>
      <c r="FJ885" s="22"/>
      <c r="FK885" s="22"/>
      <c r="FL885" s="22"/>
      <c r="FM885" s="8" t="n">
        <f aca="false">BL885+BS885+AH885+DT885</f>
        <v>8</v>
      </c>
      <c r="FN885" s="19" t="n">
        <f aca="false">IF(DS885&gt;0,(BL885+BR885)/DS885,0)</f>
        <v>5</v>
      </c>
      <c r="FO885" s="12" t="n">
        <v>0</v>
      </c>
      <c r="FP885" s="19" t="n">
        <f aca="false">Z885-AH885/10</f>
        <v>-0.2</v>
      </c>
      <c r="FQ885" s="19" t="n">
        <f aca="false">Z885+DR885/5</f>
        <v>-0.161</v>
      </c>
      <c r="FR885" s="19" t="n">
        <f aca="false">(DX885+DY885)/AL885*60</f>
        <v>99.4704121574948</v>
      </c>
      <c r="FS885" s="22"/>
      <c r="FT885" s="22"/>
      <c r="FU885" s="22"/>
      <c r="FV885" s="22"/>
      <c r="FW885" s="17" t="s">
        <v>280</v>
      </c>
      <c r="FX885" s="23" t="n">
        <v>650000</v>
      </c>
      <c r="FY885" s="23" t="n">
        <v>612500</v>
      </c>
      <c r="FZ885" s="8" t="n">
        <v>133</v>
      </c>
      <c r="GA885" s="8" t="n">
        <v>9</v>
      </c>
      <c r="GB885" s="8" t="n">
        <v>29</v>
      </c>
      <c r="GC885" s="8" t="n">
        <v>38</v>
      </c>
      <c r="GD885" s="8" t="n">
        <v>12</v>
      </c>
      <c r="GE885" s="8" t="n">
        <v>50</v>
      </c>
      <c r="GF885" s="8" t="n">
        <v>157</v>
      </c>
      <c r="GG885" s="8" t="n">
        <v>1998</v>
      </c>
      <c r="GH885" s="8" t="n">
        <v>2.8</v>
      </c>
      <c r="GI885" s="8" t="n">
        <v>5.4</v>
      </c>
      <c r="GJ885" s="8" t="n">
        <v>8.1</v>
      </c>
      <c r="GK885" s="8" t="n">
        <f aca="false">Z885-AH885/10</f>
        <v>-0.2</v>
      </c>
      <c r="GL885" s="22"/>
      <c r="GM885" s="22"/>
      <c r="GN885" s="22"/>
      <c r="GO885" s="22"/>
      <c r="GP885" s="22"/>
    </row>
    <row r="886" customFormat="false" ht="13.65" hidden="false" customHeight="true" outlineLevel="0" collapsed="false">
      <c r="A886" s="16" t="n">
        <v>33111</v>
      </c>
      <c r="B886" s="17" t="s">
        <v>3954</v>
      </c>
      <c r="C886" s="17" t="s">
        <v>1803</v>
      </c>
      <c r="D886" s="17" t="s">
        <v>283</v>
      </c>
      <c r="E886" s="17" t="s">
        <v>283</v>
      </c>
      <c r="F886" s="8" t="n">
        <v>75</v>
      </c>
      <c r="G886" s="8" t="n">
        <v>217</v>
      </c>
      <c r="H886" s="8" t="n">
        <v>2010</v>
      </c>
      <c r="I886" s="8" t="n">
        <v>7</v>
      </c>
      <c r="J886" s="8" t="n">
        <v>210</v>
      </c>
      <c r="K886" s="17" t="s">
        <v>273</v>
      </c>
      <c r="L886" s="8" t="n">
        <v>2013</v>
      </c>
      <c r="M886" s="8" t="n">
        <v>27</v>
      </c>
      <c r="N886" s="8" t="n">
        <v>4</v>
      </c>
      <c r="O886" s="8" t="n">
        <v>8475902</v>
      </c>
      <c r="P886" s="17" t="s">
        <v>3955</v>
      </c>
      <c r="Q886" s="17" t="s">
        <v>3956</v>
      </c>
      <c r="R886" s="17" t="s">
        <v>3957</v>
      </c>
      <c r="S886" s="17" t="s">
        <v>3939</v>
      </c>
      <c r="T886" s="17" t="s">
        <v>278</v>
      </c>
      <c r="U886" s="17" t="s">
        <v>917</v>
      </c>
      <c r="V886" s="8" t="n">
        <v>3</v>
      </c>
      <c r="W886" s="8" t="n">
        <v>0</v>
      </c>
      <c r="X886" s="8" t="n">
        <v>0</v>
      </c>
      <c r="Y886" s="8" t="n">
        <v>0</v>
      </c>
      <c r="Z886" s="8" t="n">
        <v>0</v>
      </c>
      <c r="AA886" s="8" t="n">
        <v>29</v>
      </c>
      <c r="AB886" s="8" t="n">
        <v>98</v>
      </c>
      <c r="AC886" s="18" t="n">
        <f aca="false">Z886/V886</f>
        <v>0</v>
      </c>
      <c r="AD886" s="19" t="n">
        <f aca="false">IF(FZ886&gt;V886,Z886-V886*(GC886-Z886)/(FZ886-V886),0)</f>
        <v>-0.537313432835821</v>
      </c>
      <c r="AE886" s="19" t="n">
        <v>0</v>
      </c>
      <c r="AF886" s="8" t="n">
        <v>-3</v>
      </c>
      <c r="AG886" s="8" t="n">
        <v>-0.1</v>
      </c>
      <c r="AH886" s="8" t="n">
        <v>0</v>
      </c>
      <c r="AI886" s="8" t="n">
        <v>57</v>
      </c>
      <c r="AJ886" s="8" t="n">
        <v>2301</v>
      </c>
      <c r="AK886" s="19" t="n">
        <v>38.35</v>
      </c>
      <c r="AL886" s="8" t="n">
        <v>38.35</v>
      </c>
      <c r="AM886" s="8" t="n">
        <v>38</v>
      </c>
      <c r="AN886" s="18" t="n">
        <f aca="false">AJ886/60/V886</f>
        <v>12.7833333333333</v>
      </c>
      <c r="AO886" s="8" t="n">
        <v>21.4</v>
      </c>
      <c r="AP886" s="12" t="n">
        <f aca="false">IF(EF886&gt;0,Z886/EF886,0)</f>
        <v>0</v>
      </c>
      <c r="AQ886" s="8" t="n">
        <v>10</v>
      </c>
      <c r="AR886" s="8" t="n">
        <v>10</v>
      </c>
      <c r="AS886" s="8" t="n">
        <v>10</v>
      </c>
      <c r="AT886" s="8" t="n">
        <v>7</v>
      </c>
      <c r="AU886" s="8" t="n">
        <v>7</v>
      </c>
      <c r="AV886" s="8" t="n">
        <v>6</v>
      </c>
      <c r="AW886" s="8" t="n">
        <v>1</v>
      </c>
      <c r="AX886" s="8" t="n">
        <v>0</v>
      </c>
      <c r="AY886" s="8" t="n">
        <v>0</v>
      </c>
      <c r="AZ886" s="8" t="n">
        <v>0</v>
      </c>
      <c r="BA886" s="8" t="n">
        <f aca="false">AY886+AZ886</f>
        <v>0</v>
      </c>
      <c r="BB886" s="8" t="n">
        <v>0.2</v>
      </c>
      <c r="BC886" s="8" t="n">
        <v>56</v>
      </c>
      <c r="BD886" s="19" t="n">
        <v>0</v>
      </c>
      <c r="BE886" s="19" t="n">
        <v>0</v>
      </c>
      <c r="BF886" s="19" t="n">
        <f aca="false">AQ886+BD886</f>
        <v>10</v>
      </c>
      <c r="BG886" s="19" t="n">
        <f aca="false">IF(AL886&gt;0,BF886/AL886*60,0)</f>
        <v>15.645371577575</v>
      </c>
      <c r="BH886" s="8" t="n">
        <v>15</v>
      </c>
      <c r="BI886" s="8" t="n">
        <v>9</v>
      </c>
      <c r="BJ886" s="8" t="n">
        <v>10</v>
      </c>
      <c r="BK886" s="12" t="n">
        <f aca="false">BH886/(BH886+BJ886)</f>
        <v>0.6</v>
      </c>
      <c r="BL886" s="8" t="n">
        <v>1</v>
      </c>
      <c r="BM886" s="8" t="n">
        <v>1</v>
      </c>
      <c r="BN886" s="8" t="n">
        <v>3</v>
      </c>
      <c r="BO886" s="8" t="n">
        <f aca="false">BM886-BN886</f>
        <v>-2</v>
      </c>
      <c r="BP886" s="8" t="n">
        <v>1</v>
      </c>
      <c r="BQ886" s="8" t="n">
        <v>0</v>
      </c>
      <c r="BR886" s="8" t="n">
        <v>0</v>
      </c>
      <c r="BS886" s="8" t="n">
        <v>2</v>
      </c>
      <c r="BT886" s="12" t="n">
        <f aca="false">BS886/(EA886+BS886)</f>
        <v>0.0833333333333333</v>
      </c>
      <c r="BU886" s="8" t="n">
        <v>0</v>
      </c>
      <c r="BV886" s="8" t="n">
        <v>0</v>
      </c>
      <c r="BW886" s="12" t="n">
        <f aca="false">IF(BU886+BV886&gt;0,BU886/(BU886+BV886),0)</f>
        <v>0</v>
      </c>
      <c r="BX886" s="8" t="n">
        <v>0</v>
      </c>
      <c r="BY886" s="8" t="n">
        <v>0</v>
      </c>
      <c r="BZ886" s="8" t="n">
        <v>0</v>
      </c>
      <c r="CA886" s="8" t="n">
        <v>0</v>
      </c>
      <c r="CB886" s="8" t="n">
        <v>0</v>
      </c>
      <c r="CC886" s="8" t="n">
        <v>0</v>
      </c>
      <c r="CD886" s="8" t="n">
        <v>0</v>
      </c>
      <c r="CE886" s="8" t="n">
        <v>0</v>
      </c>
      <c r="CF886" s="8" t="n">
        <v>0</v>
      </c>
      <c r="CG886" s="8" t="n">
        <v>0</v>
      </c>
      <c r="CH886" s="8" t="n">
        <v>0</v>
      </c>
      <c r="CI886" s="8" t="n">
        <v>0</v>
      </c>
      <c r="CJ886" s="8" t="n">
        <v>0</v>
      </c>
      <c r="CK886" s="8" t="n">
        <v>0</v>
      </c>
      <c r="CL886" s="8" t="n">
        <v>0</v>
      </c>
      <c r="CM886" s="8" t="n">
        <v>0</v>
      </c>
      <c r="CN886" s="8" t="n">
        <v>0</v>
      </c>
      <c r="CO886" s="8" t="n">
        <v>0</v>
      </c>
      <c r="CP886" s="8" t="n">
        <v>0</v>
      </c>
      <c r="CQ886" s="8" t="n">
        <v>0</v>
      </c>
      <c r="CR886" s="8" t="n">
        <v>0</v>
      </c>
      <c r="CS886" s="8" t="n">
        <v>0</v>
      </c>
      <c r="CT886" s="8" t="n">
        <v>0</v>
      </c>
      <c r="CU886" s="8" t="n">
        <v>0</v>
      </c>
      <c r="CV886" s="8" t="n">
        <v>0</v>
      </c>
      <c r="CW886" s="8" t="n">
        <v>0</v>
      </c>
      <c r="CX886" s="8" t="n">
        <v>0</v>
      </c>
      <c r="CY886" s="8" t="n">
        <v>0</v>
      </c>
      <c r="CZ886" s="8" t="n">
        <v>0</v>
      </c>
      <c r="DA886" s="8" t="n">
        <v>1</v>
      </c>
      <c r="DB886" s="8" t="n">
        <v>0</v>
      </c>
      <c r="DC886" s="8" t="n">
        <v>0</v>
      </c>
      <c r="DD886" s="8" t="n">
        <v>1</v>
      </c>
      <c r="DE886" s="8" t="n">
        <v>3</v>
      </c>
      <c r="DF886" s="8" t="n">
        <v>0</v>
      </c>
      <c r="DG886" s="8" t="n">
        <v>0</v>
      </c>
      <c r="DH886" s="8" t="n">
        <v>2</v>
      </c>
      <c r="DI886" s="8" t="n">
        <v>0</v>
      </c>
      <c r="DJ886" s="8" t="n">
        <v>0</v>
      </c>
      <c r="DK886" s="8" t="n">
        <v>0</v>
      </c>
      <c r="DL886" s="8" t="n">
        <v>0</v>
      </c>
      <c r="DM886" s="8" t="n">
        <v>0</v>
      </c>
      <c r="DN886" s="8" t="n">
        <v>0</v>
      </c>
      <c r="DO886" s="8" t="n">
        <v>0</v>
      </c>
      <c r="DP886" s="8" t="n">
        <v>0</v>
      </c>
      <c r="DQ886" s="8" t="n">
        <f aca="false">DJ886-DI886</f>
        <v>0</v>
      </c>
      <c r="DR886" s="19" t="n">
        <v>0.179</v>
      </c>
      <c r="DS886" s="8" t="n">
        <v>0</v>
      </c>
      <c r="DT886" s="8" t="n">
        <v>0</v>
      </c>
      <c r="DU886" s="8" t="n">
        <v>0</v>
      </c>
      <c r="DV886" s="8" t="n">
        <v>0</v>
      </c>
      <c r="DW886" s="8" t="n">
        <v>0</v>
      </c>
      <c r="DX886" s="8" t="n">
        <v>37</v>
      </c>
      <c r="DY886" s="8" t="n">
        <v>30</v>
      </c>
      <c r="DZ886" s="8" t="n">
        <v>26</v>
      </c>
      <c r="EA886" s="8" t="n">
        <v>22</v>
      </c>
      <c r="EB886" s="8" t="n">
        <v>20</v>
      </c>
      <c r="EC886" s="8" t="n">
        <v>17</v>
      </c>
      <c r="ED886" s="8" t="n">
        <v>1.4</v>
      </c>
      <c r="EE886" s="8" t="n">
        <v>1.56</v>
      </c>
      <c r="EF886" s="8" t="n">
        <v>0</v>
      </c>
      <c r="EG886" s="8" t="n">
        <v>3</v>
      </c>
      <c r="EH886" s="12" t="n">
        <f aca="false">EF886/EB886</f>
        <v>0</v>
      </c>
      <c r="EI886" s="20" t="n">
        <f aca="false">1-EG886/EC886</f>
        <v>0.823529411764706</v>
      </c>
      <c r="EJ886" s="21" t="n">
        <f aca="false">EH886+EI886</f>
        <v>0.823529411764706</v>
      </c>
      <c r="EK886" s="8" t="n">
        <v>38</v>
      </c>
      <c r="EL886" s="8" t="n">
        <v>30</v>
      </c>
      <c r="EM886" s="8" t="n">
        <v>27</v>
      </c>
      <c r="EN886" s="8" t="n">
        <v>22</v>
      </c>
      <c r="EO886" s="8" t="n">
        <v>21</v>
      </c>
      <c r="EP886" s="8" t="n">
        <v>17</v>
      </c>
      <c r="EQ886" s="8" t="n">
        <v>0</v>
      </c>
      <c r="ER886" s="8" t="n">
        <v>3</v>
      </c>
      <c r="ES886" s="8" t="n">
        <v>12</v>
      </c>
      <c r="ET886" s="8" t="n">
        <v>18</v>
      </c>
      <c r="EU886" s="8" t="n">
        <v>6</v>
      </c>
      <c r="EV886" s="8" t="n">
        <v>8</v>
      </c>
      <c r="EW886" s="8" t="n">
        <v>0</v>
      </c>
      <c r="EX886" s="8" t="n">
        <v>1</v>
      </c>
      <c r="EY886" s="8" t="n">
        <v>3</v>
      </c>
      <c r="EZ886" s="8" t="n">
        <v>6</v>
      </c>
      <c r="FA886" s="8" t="n">
        <v>0</v>
      </c>
      <c r="FB886" s="8" t="n">
        <v>-0.2</v>
      </c>
      <c r="FC886" s="8" t="n">
        <v>-0.2</v>
      </c>
      <c r="FD886" s="19" t="n">
        <v>0.3</v>
      </c>
      <c r="FE886" s="18" t="n">
        <f aca="false">FD886/V886</f>
        <v>0.1</v>
      </c>
      <c r="FF886" s="8" t="n">
        <v>0.0006</v>
      </c>
      <c r="FG886" s="8" t="n">
        <v>0</v>
      </c>
      <c r="FH886" s="8" t="n">
        <v>0</v>
      </c>
      <c r="FI886" s="8" t="n">
        <v>0</v>
      </c>
      <c r="FJ886" s="22"/>
      <c r="FK886" s="22"/>
      <c r="FL886" s="22"/>
      <c r="FM886" s="8" t="n">
        <f aca="false">BL886+BS886+AH886+DT886</f>
        <v>3</v>
      </c>
      <c r="FN886" s="19" t="n">
        <f aca="false">IF(DS886&gt;0,(BL886+BR886)/DS886,0)</f>
        <v>0</v>
      </c>
      <c r="FO886" s="12" t="n">
        <v>0</v>
      </c>
      <c r="FP886" s="19" t="n">
        <f aca="false">Z886-AH886/10</f>
        <v>0</v>
      </c>
      <c r="FQ886" s="19" t="n">
        <f aca="false">Z886+DR886/5</f>
        <v>0.0358</v>
      </c>
      <c r="FR886" s="19" t="n">
        <f aca="false">(DX886+DY886)/AL886*60</f>
        <v>104.823989569752</v>
      </c>
      <c r="FS886" s="22"/>
      <c r="FT886" s="22"/>
      <c r="FU886" s="22"/>
      <c r="FV886" s="22"/>
      <c r="FW886" s="17" t="s">
        <v>280</v>
      </c>
      <c r="FX886" s="23" t="n">
        <v>650000</v>
      </c>
      <c r="FY886" s="23" t="n">
        <v>650000</v>
      </c>
      <c r="FZ886" s="8" t="n">
        <v>70</v>
      </c>
      <c r="GA886" s="8" t="n">
        <v>3</v>
      </c>
      <c r="GB886" s="8" t="n">
        <v>9</v>
      </c>
      <c r="GC886" s="8" t="n">
        <v>12</v>
      </c>
      <c r="GD886" s="8" t="n">
        <v>-2</v>
      </c>
      <c r="GE886" s="8" t="n">
        <v>22</v>
      </c>
      <c r="GF886" s="8" t="n">
        <v>116</v>
      </c>
      <c r="GG886" s="8" t="n">
        <v>1216</v>
      </c>
      <c r="GH886" s="8" t="n">
        <v>0.2</v>
      </c>
      <c r="GI886" s="8" t="n">
        <v>2.2</v>
      </c>
      <c r="GJ886" s="8" t="n">
        <v>2.4</v>
      </c>
      <c r="GK886" s="8" t="n">
        <f aca="false">Z886-AH886/10</f>
        <v>0</v>
      </c>
      <c r="GL886" s="22"/>
      <c r="GM886" s="22"/>
      <c r="GN886" s="22"/>
      <c r="GO886" s="22"/>
      <c r="GP886" s="22"/>
    </row>
    <row r="887" customFormat="false" ht="13.65" hidden="false" customHeight="true" outlineLevel="0" collapsed="false">
      <c r="A887" s="16" t="n">
        <v>35630</v>
      </c>
      <c r="B887" s="17" t="s">
        <v>2785</v>
      </c>
      <c r="C887" s="17" t="s">
        <v>360</v>
      </c>
      <c r="D887" s="17" t="s">
        <v>283</v>
      </c>
      <c r="E887" s="17" t="s">
        <v>283</v>
      </c>
      <c r="F887" s="8" t="n">
        <v>74</v>
      </c>
      <c r="G887" s="8" t="n">
        <v>209</v>
      </c>
      <c r="H887" s="8" t="n">
        <v>2015</v>
      </c>
      <c r="I887" s="8" t="n">
        <v>1</v>
      </c>
      <c r="J887" s="8" t="n">
        <v>8</v>
      </c>
      <c r="K887" s="17" t="s">
        <v>263</v>
      </c>
      <c r="L887" s="8" t="n">
        <v>2016</v>
      </c>
      <c r="M887" s="8" t="n">
        <v>20</v>
      </c>
      <c r="N887" s="8" t="n">
        <v>2</v>
      </c>
      <c r="O887" s="8" t="n">
        <v>8478460</v>
      </c>
      <c r="P887" s="17" t="s">
        <v>3958</v>
      </c>
      <c r="Q887" s="17" t="s">
        <v>3959</v>
      </c>
      <c r="R887" s="17" t="s">
        <v>3960</v>
      </c>
      <c r="S887" s="17" t="s">
        <v>3939</v>
      </c>
      <c r="T887" s="17" t="s">
        <v>278</v>
      </c>
      <c r="U887" s="17" t="s">
        <v>389</v>
      </c>
      <c r="V887" s="8" t="n">
        <v>77</v>
      </c>
      <c r="W887" s="8" t="n">
        <v>16</v>
      </c>
      <c r="X887" s="8" t="n">
        <v>21</v>
      </c>
      <c r="Y887" s="8" t="n">
        <v>12</v>
      </c>
      <c r="Z887" s="8" t="n">
        <v>37</v>
      </c>
      <c r="AA887" s="8" t="n">
        <v>6</v>
      </c>
      <c r="AB887" s="8" t="n">
        <v>45</v>
      </c>
      <c r="AC887" s="18" t="n">
        <f aca="false">Z887/V887</f>
        <v>0.480519480519481</v>
      </c>
      <c r="AD887" s="19" t="n">
        <f aca="false">IF(FZ887&gt;V887,Z887-V887*(GC887-Z887)/(FZ887-V887),0)</f>
        <v>-9.3974358974359</v>
      </c>
      <c r="AE887" s="19" t="n">
        <v>14.403</v>
      </c>
      <c r="AF887" s="8" t="n">
        <v>8</v>
      </c>
      <c r="AG887" s="8" t="n">
        <v>11.7</v>
      </c>
      <c r="AH887" s="8" t="n">
        <v>16</v>
      </c>
      <c r="AI887" s="8" t="n">
        <v>2047</v>
      </c>
      <c r="AJ887" s="8" t="n">
        <v>104301</v>
      </c>
      <c r="AK887" s="19" t="n">
        <v>1738.35</v>
      </c>
      <c r="AL887" s="8" t="n">
        <v>1738.35</v>
      </c>
      <c r="AM887" s="8" t="n">
        <v>1738</v>
      </c>
      <c r="AN887" s="18" t="n">
        <f aca="false">AJ887/60/V887</f>
        <v>22.575974025974</v>
      </c>
      <c r="AO887" s="8" t="n">
        <v>37.25</v>
      </c>
      <c r="AP887" s="12" t="n">
        <f aca="false">IF(EF887&gt;0,Z887/EF887,0)</f>
        <v>0.411111111111111</v>
      </c>
      <c r="AQ887" s="8" t="n">
        <v>383</v>
      </c>
      <c r="AR887" s="8" t="n">
        <v>383</v>
      </c>
      <c r="AS887" s="8" t="n">
        <v>383</v>
      </c>
      <c r="AT887" s="8" t="n">
        <v>283</v>
      </c>
      <c r="AU887" s="8" t="n">
        <v>283</v>
      </c>
      <c r="AV887" s="8" t="n">
        <v>207</v>
      </c>
      <c r="AW887" s="8" t="n">
        <v>136</v>
      </c>
      <c r="AX887" s="8" t="n">
        <v>28</v>
      </c>
      <c r="AY887" s="8" t="n">
        <v>5</v>
      </c>
      <c r="AZ887" s="8" t="n">
        <v>23</v>
      </c>
      <c r="BA887" s="8" t="n">
        <f aca="false">AY887+AZ887</f>
        <v>28</v>
      </c>
      <c r="BB887" s="8" t="n">
        <v>11.57</v>
      </c>
      <c r="BC887" s="8" t="n">
        <v>41.8792</v>
      </c>
      <c r="BD887" s="19" t="n">
        <v>248.9</v>
      </c>
      <c r="BE887" s="19" t="n">
        <v>8.59090516869445</v>
      </c>
      <c r="BF887" s="19" t="n">
        <f aca="false">AQ887+BD887</f>
        <v>631.9</v>
      </c>
      <c r="BG887" s="19" t="n">
        <f aca="false">IF(AL887&gt;0,BF887/AL887*60,0)</f>
        <v>21.8103373889033</v>
      </c>
      <c r="BH887" s="8" t="n">
        <v>747</v>
      </c>
      <c r="BI887" s="8" t="n">
        <v>648</v>
      </c>
      <c r="BJ887" s="8" t="n">
        <v>429</v>
      </c>
      <c r="BK887" s="12" t="n">
        <f aca="false">BH887/(BH887+BJ887)</f>
        <v>0.635204081632653</v>
      </c>
      <c r="BL887" s="8" t="n">
        <v>58</v>
      </c>
      <c r="BM887" s="8" t="n">
        <v>58</v>
      </c>
      <c r="BN887" s="8" t="n">
        <v>67</v>
      </c>
      <c r="BO887" s="8" t="n">
        <f aca="false">BM887-BN887</f>
        <v>-9</v>
      </c>
      <c r="BP887" s="8" t="n">
        <v>76</v>
      </c>
      <c r="BQ887" s="8" t="n">
        <v>42</v>
      </c>
      <c r="BR887" s="8" t="n">
        <v>32</v>
      </c>
      <c r="BS887" s="8" t="n">
        <v>92</v>
      </c>
      <c r="BT887" s="12" t="n">
        <f aca="false">BS887/(EA887+BS887)</f>
        <v>0.0757201646090535</v>
      </c>
      <c r="BU887" s="8" t="n">
        <v>0</v>
      </c>
      <c r="BV887" s="8" t="n">
        <v>0</v>
      </c>
      <c r="BW887" s="12" t="n">
        <f aca="false">IF(BU887+BV887&gt;0,BU887/(BU887+BV887),0)</f>
        <v>0</v>
      </c>
      <c r="BX887" s="8" t="n">
        <v>0</v>
      </c>
      <c r="BY887" s="8" t="n">
        <v>0</v>
      </c>
      <c r="BZ887" s="8" t="n">
        <v>0</v>
      </c>
      <c r="CA887" s="8" t="n">
        <v>0</v>
      </c>
      <c r="CB887" s="8" t="n">
        <v>0</v>
      </c>
      <c r="CC887" s="8" t="n">
        <v>0</v>
      </c>
      <c r="CD887" s="8" t="n">
        <v>0</v>
      </c>
      <c r="CE887" s="8" t="n">
        <v>0</v>
      </c>
      <c r="CF887" s="8" t="n">
        <v>0</v>
      </c>
      <c r="CG887" s="8" t="n">
        <v>0</v>
      </c>
      <c r="CH887" s="8" t="n">
        <v>0</v>
      </c>
      <c r="CI887" s="8" t="n">
        <v>0</v>
      </c>
      <c r="CJ887" s="8" t="n">
        <v>0</v>
      </c>
      <c r="CK887" s="8" t="n">
        <v>1</v>
      </c>
      <c r="CL887" s="8" t="n">
        <v>3</v>
      </c>
      <c r="CM887" s="8" t="n">
        <v>3</v>
      </c>
      <c r="CN887" s="8" t="n">
        <v>0</v>
      </c>
      <c r="CO887" s="8" t="n">
        <v>0</v>
      </c>
      <c r="CP887" s="8" t="n">
        <v>0</v>
      </c>
      <c r="CQ887" s="8" t="n">
        <v>1</v>
      </c>
      <c r="CR887" s="8" t="n">
        <v>0</v>
      </c>
      <c r="CS887" s="8" t="n">
        <v>2</v>
      </c>
      <c r="CT887" s="8" t="n">
        <v>2</v>
      </c>
      <c r="CU887" s="8" t="n">
        <v>1</v>
      </c>
      <c r="CV887" s="8" t="n">
        <v>0</v>
      </c>
      <c r="CW887" s="8" t="n">
        <v>10</v>
      </c>
      <c r="CX887" s="8" t="n">
        <v>2</v>
      </c>
      <c r="CY887" s="8" t="n">
        <v>2</v>
      </c>
      <c r="CZ887" s="8" t="n">
        <v>11</v>
      </c>
      <c r="DA887" s="8" t="n">
        <v>61</v>
      </c>
      <c r="DB887" s="8" t="n">
        <v>7</v>
      </c>
      <c r="DC887" s="8" t="n">
        <v>0</v>
      </c>
      <c r="DD887" s="8" t="n">
        <v>39</v>
      </c>
      <c r="DE887" s="8" t="n">
        <v>35</v>
      </c>
      <c r="DF887" s="8" t="n">
        <v>2</v>
      </c>
      <c r="DG887" s="8" t="n">
        <v>0</v>
      </c>
      <c r="DH887" s="8" t="n">
        <v>124</v>
      </c>
      <c r="DI887" s="8" t="n">
        <v>8</v>
      </c>
      <c r="DJ887" s="8" t="n">
        <v>15</v>
      </c>
      <c r="DK887" s="8" t="n">
        <v>9</v>
      </c>
      <c r="DL887" s="8" t="n">
        <v>9</v>
      </c>
      <c r="DM887" s="8" t="n">
        <v>0</v>
      </c>
      <c r="DN887" s="8" t="n">
        <v>13</v>
      </c>
      <c r="DO887" s="8" t="n">
        <v>13</v>
      </c>
      <c r="DP887" s="8" t="n">
        <v>0</v>
      </c>
      <c r="DQ887" s="8" t="n">
        <f aca="false">DJ887-DI887</f>
        <v>7</v>
      </c>
      <c r="DR887" s="19" t="n">
        <v>10.643</v>
      </c>
      <c r="DS887" s="8" t="n">
        <v>8</v>
      </c>
      <c r="DT887" s="8" t="n">
        <v>0</v>
      </c>
      <c r="DU887" s="8" t="n">
        <v>0</v>
      </c>
      <c r="DV887" s="8" t="n">
        <v>0</v>
      </c>
      <c r="DW887" s="8" t="n">
        <v>0</v>
      </c>
      <c r="DX887" s="8" t="n">
        <v>1909</v>
      </c>
      <c r="DY887" s="8" t="n">
        <v>1494</v>
      </c>
      <c r="DZ887" s="8" t="n">
        <v>1474</v>
      </c>
      <c r="EA887" s="8" t="n">
        <v>1123</v>
      </c>
      <c r="EB887" s="8" t="n">
        <v>1082</v>
      </c>
      <c r="EC887" s="8" t="n">
        <v>835</v>
      </c>
      <c r="ED887" s="8" t="n">
        <v>89.64</v>
      </c>
      <c r="EE887" s="8" t="n">
        <v>80.87</v>
      </c>
      <c r="EF887" s="8" t="n">
        <v>90</v>
      </c>
      <c r="EG887" s="8" t="n">
        <v>70</v>
      </c>
      <c r="EH887" s="12" t="n">
        <f aca="false">EF887/EB887</f>
        <v>0.0831792975970425</v>
      </c>
      <c r="EI887" s="20" t="n">
        <f aca="false">1-EG887/EC887</f>
        <v>0.916167664670659</v>
      </c>
      <c r="EJ887" s="21" t="n">
        <f aca="false">EH887+EI887</f>
        <v>0.999346962267701</v>
      </c>
      <c r="EK887" s="8" t="n">
        <v>1910</v>
      </c>
      <c r="EL887" s="8" t="n">
        <v>1496</v>
      </c>
      <c r="EM887" s="8" t="n">
        <v>1475</v>
      </c>
      <c r="EN887" s="8" t="n">
        <v>1123</v>
      </c>
      <c r="EO887" s="8" t="n">
        <v>1083</v>
      </c>
      <c r="EP887" s="8" t="n">
        <v>835</v>
      </c>
      <c r="EQ887" s="8" t="n">
        <v>90</v>
      </c>
      <c r="ER887" s="8" t="n">
        <v>70</v>
      </c>
      <c r="ES887" s="8" t="n">
        <v>912</v>
      </c>
      <c r="ET887" s="8" t="n">
        <v>787</v>
      </c>
      <c r="EU887" s="8" t="n">
        <v>350</v>
      </c>
      <c r="EV887" s="8" t="n">
        <v>323</v>
      </c>
      <c r="EW887" s="8" t="n">
        <v>47</v>
      </c>
      <c r="EX887" s="8" t="n">
        <v>37</v>
      </c>
      <c r="EY887" s="8" t="n">
        <v>73</v>
      </c>
      <c r="EZ887" s="8" t="n">
        <v>98</v>
      </c>
      <c r="FA887" s="8" t="n">
        <v>3.4</v>
      </c>
      <c r="FB887" s="8" t="n">
        <v>4.2</v>
      </c>
      <c r="FC887" s="8" t="n">
        <v>7.5</v>
      </c>
      <c r="FD887" s="19" t="n">
        <v>59.92</v>
      </c>
      <c r="FE887" s="18" t="n">
        <f aca="false">FD887/V887</f>
        <v>0.778181818181818</v>
      </c>
      <c r="FF887" s="8" t="n">
        <v>4.1396</v>
      </c>
      <c r="FG887" s="8" t="n">
        <v>0.27</v>
      </c>
      <c r="FH887" s="8" t="n">
        <v>0.07</v>
      </c>
      <c r="FI887" s="8" t="n">
        <v>0.33</v>
      </c>
      <c r="FJ887" s="8" t="n">
        <v>1</v>
      </c>
      <c r="FK887" s="8" t="n">
        <v>0</v>
      </c>
      <c r="FL887" s="8" t="n">
        <v>0</v>
      </c>
      <c r="FM887" s="8" t="n">
        <f aca="false">BL887+BS887+AH887+DT887</f>
        <v>166</v>
      </c>
      <c r="FN887" s="19" t="n">
        <f aca="false">IF(DS887&gt;0,(BL887+BR887)/DS887,0)</f>
        <v>11.25</v>
      </c>
      <c r="FO887" s="12" t="n">
        <v>0.0774498229</v>
      </c>
      <c r="FP887" s="19" t="n">
        <f aca="false">Z887-AH887/10</f>
        <v>35.4</v>
      </c>
      <c r="FQ887" s="19" t="n">
        <f aca="false">Z887+DR887/5</f>
        <v>39.1286</v>
      </c>
      <c r="FR887" s="19" t="n">
        <f aca="false">(DX887+DY887)/AL887*60</f>
        <v>117.456208473553</v>
      </c>
      <c r="FS887" s="8" t="n">
        <v>4</v>
      </c>
      <c r="FT887" s="17" t="s">
        <v>345</v>
      </c>
      <c r="FU887" s="8" t="n">
        <v>87</v>
      </c>
      <c r="FV887" s="22"/>
      <c r="FW887" s="17" t="s">
        <v>270</v>
      </c>
      <c r="FX887" s="23" t="n">
        <v>925000</v>
      </c>
      <c r="FY887" s="23" t="n">
        <v>925000</v>
      </c>
      <c r="FZ887" s="8" t="n">
        <v>155</v>
      </c>
      <c r="GA887" s="8" t="n">
        <v>27</v>
      </c>
      <c r="GB887" s="8" t="n">
        <v>57</v>
      </c>
      <c r="GC887" s="8" t="n">
        <v>84</v>
      </c>
      <c r="GD887" s="8" t="n">
        <v>25</v>
      </c>
      <c r="GE887" s="8" t="n">
        <v>30</v>
      </c>
      <c r="GF887" s="8" t="n">
        <v>395</v>
      </c>
      <c r="GG887" s="8" t="n">
        <v>3369</v>
      </c>
      <c r="GH887" s="8" t="n">
        <v>7.9</v>
      </c>
      <c r="GI887" s="8" t="n">
        <v>8.7</v>
      </c>
      <c r="GJ887" s="8" t="n">
        <v>16.6</v>
      </c>
      <c r="GK887" s="8" t="n">
        <f aca="false">Z887-AH887/10</f>
        <v>35.4</v>
      </c>
      <c r="GL887" s="22"/>
      <c r="GM887" s="22"/>
      <c r="GN887" s="22"/>
      <c r="GO887" s="22"/>
      <c r="GP887" s="22"/>
    </row>
    <row r="888" customFormat="false" ht="13.65" hidden="false" customHeight="true" outlineLevel="0" collapsed="false">
      <c r="A888" s="16" t="n">
        <v>35397</v>
      </c>
      <c r="B888" s="17" t="s">
        <v>794</v>
      </c>
      <c r="C888" s="17" t="s">
        <v>435</v>
      </c>
      <c r="D888" s="17" t="s">
        <v>262</v>
      </c>
      <c r="E888" s="17" t="s">
        <v>262</v>
      </c>
      <c r="F888" s="8" t="n">
        <v>74</v>
      </c>
      <c r="G888" s="8" t="n">
        <v>209</v>
      </c>
      <c r="H888" s="22"/>
      <c r="I888" s="22"/>
      <c r="J888" s="22"/>
      <c r="K888" s="17" t="s">
        <v>273</v>
      </c>
      <c r="L888" s="8" t="n">
        <v>2017</v>
      </c>
      <c r="M888" s="8" t="n">
        <v>21</v>
      </c>
      <c r="N888" s="8" t="n">
        <v>1</v>
      </c>
      <c r="O888" s="8" t="n">
        <v>8480727</v>
      </c>
      <c r="P888" s="17" t="s">
        <v>3961</v>
      </c>
      <c r="Q888" s="17" t="s">
        <v>3962</v>
      </c>
      <c r="R888" s="17" t="s">
        <v>3963</v>
      </c>
      <c r="S888" s="17" t="s">
        <v>3939</v>
      </c>
      <c r="T888" s="17" t="s">
        <v>278</v>
      </c>
      <c r="U888" s="17" t="s">
        <v>444</v>
      </c>
      <c r="V888" s="8" t="n">
        <v>1</v>
      </c>
      <c r="W888" s="8" t="n">
        <v>0</v>
      </c>
      <c r="X888" s="8" t="n">
        <v>0</v>
      </c>
      <c r="Y888" s="8" t="n">
        <v>0</v>
      </c>
      <c r="Z888" s="8" t="n">
        <v>0</v>
      </c>
      <c r="AA888" s="8" t="n">
        <v>30</v>
      </c>
      <c r="AB888" s="8" t="n">
        <v>78</v>
      </c>
      <c r="AC888" s="18" t="n">
        <f aca="false">Z888/V888</f>
        <v>0</v>
      </c>
      <c r="AD888" s="19" t="n">
        <f aca="false">IF(FZ888&gt;V888,Z888-V888*(GC888-Z888)/(FZ888-V888),0)</f>
        <v>0</v>
      </c>
      <c r="AE888" s="19" t="n">
        <v>0</v>
      </c>
      <c r="AF888" s="8" t="n">
        <v>3</v>
      </c>
      <c r="AG888" s="8" t="n">
        <v>0.3</v>
      </c>
      <c r="AH888" s="8" t="n">
        <v>0</v>
      </c>
      <c r="AI888" s="8" t="n">
        <v>20</v>
      </c>
      <c r="AJ888" s="8" t="n">
        <v>1002</v>
      </c>
      <c r="AK888" s="19" t="n">
        <v>16.7</v>
      </c>
      <c r="AL888" s="8" t="n">
        <v>16.7</v>
      </c>
      <c r="AM888" s="8" t="n">
        <v>17</v>
      </c>
      <c r="AN888" s="18" t="n">
        <f aca="false">AJ888/60/V888</f>
        <v>16.7</v>
      </c>
      <c r="AO888" s="8" t="n">
        <v>28.69</v>
      </c>
      <c r="AP888" s="12" t="n">
        <f aca="false">IF(EF888&gt;0,Z888/EF888,0)</f>
        <v>0</v>
      </c>
      <c r="AQ888" s="8" t="n">
        <v>1</v>
      </c>
      <c r="AR888" s="8" t="n">
        <v>1</v>
      </c>
      <c r="AS888" s="8" t="n">
        <v>1</v>
      </c>
      <c r="AT888" s="8" t="n">
        <v>0</v>
      </c>
      <c r="AU888" s="8" t="n">
        <v>0</v>
      </c>
      <c r="AV888" s="8" t="n">
        <v>0</v>
      </c>
      <c r="AW888" s="8" t="n">
        <v>0</v>
      </c>
      <c r="AX888" s="8" t="n">
        <v>0</v>
      </c>
      <c r="AY888" s="8" t="n">
        <v>0</v>
      </c>
      <c r="AZ888" s="8" t="n">
        <v>0</v>
      </c>
      <c r="BA888" s="8" t="n">
        <f aca="false">AY888+AZ888</f>
        <v>0</v>
      </c>
      <c r="BB888" s="8" t="n">
        <v>0</v>
      </c>
      <c r="BC888" s="8" t="n">
        <v>0</v>
      </c>
      <c r="BD888" s="19" t="n">
        <v>0</v>
      </c>
      <c r="BE888" s="19" t="n">
        <v>0</v>
      </c>
      <c r="BF888" s="19" t="n">
        <f aca="false">AQ888+BD888</f>
        <v>1</v>
      </c>
      <c r="BG888" s="19" t="n">
        <f aca="false">IF(AL888&gt;0,BF888/AL888*60,0)</f>
        <v>3.59281437125748</v>
      </c>
      <c r="BH888" s="8" t="n">
        <v>7</v>
      </c>
      <c r="BI888" s="8" t="n">
        <v>13</v>
      </c>
      <c r="BJ888" s="8" t="n">
        <v>0</v>
      </c>
      <c r="BK888" s="12" t="n">
        <f aca="false">BH888/(BH888+BJ888)</f>
        <v>1</v>
      </c>
      <c r="BL888" s="8" t="n">
        <v>0</v>
      </c>
      <c r="BM888" s="8" t="n">
        <v>0</v>
      </c>
      <c r="BN888" s="8" t="n">
        <v>4</v>
      </c>
      <c r="BO888" s="8" t="n">
        <f aca="false">BM888-BN888</f>
        <v>-4</v>
      </c>
      <c r="BP888" s="8" t="n">
        <v>0</v>
      </c>
      <c r="BQ888" s="8" t="n">
        <v>0</v>
      </c>
      <c r="BR888" s="8" t="n">
        <v>0</v>
      </c>
      <c r="BS888" s="8" t="n">
        <v>1</v>
      </c>
      <c r="BT888" s="12" t="n">
        <f aca="false">BS888/(EA888+BS888)</f>
        <v>0.0769230769230769</v>
      </c>
      <c r="BU888" s="8" t="n">
        <v>0</v>
      </c>
      <c r="BV888" s="8" t="n">
        <v>0</v>
      </c>
      <c r="BW888" s="12" t="n">
        <f aca="false">IF(BU888+BV888&gt;0,BU888/(BU888+BV888),0)</f>
        <v>0</v>
      </c>
      <c r="BX888" s="8" t="n">
        <v>0</v>
      </c>
      <c r="BY888" s="8" t="n">
        <v>0</v>
      </c>
      <c r="BZ888" s="8" t="n">
        <v>0</v>
      </c>
      <c r="CA888" s="8" t="n">
        <v>0</v>
      </c>
      <c r="CB888" s="8" t="n">
        <v>0</v>
      </c>
      <c r="CC888" s="8" t="n">
        <v>0</v>
      </c>
      <c r="CD888" s="8" t="n">
        <v>0</v>
      </c>
      <c r="CE888" s="8" t="n">
        <v>0</v>
      </c>
      <c r="CF888" s="8" t="n">
        <v>0</v>
      </c>
      <c r="CG888" s="8" t="n">
        <v>0</v>
      </c>
      <c r="CH888" s="8" t="n">
        <v>0</v>
      </c>
      <c r="CI888" s="8" t="n">
        <v>0</v>
      </c>
      <c r="CJ888" s="8" t="n">
        <v>0</v>
      </c>
      <c r="CK888" s="8" t="n">
        <v>0</v>
      </c>
      <c r="CL888" s="8" t="n">
        <v>0</v>
      </c>
      <c r="CM888" s="8" t="n">
        <v>0</v>
      </c>
      <c r="CN888" s="8" t="n">
        <v>0</v>
      </c>
      <c r="CO888" s="8" t="n">
        <v>0</v>
      </c>
      <c r="CP888" s="8" t="n">
        <v>0</v>
      </c>
      <c r="CQ888" s="8" t="n">
        <v>0</v>
      </c>
      <c r="CR888" s="8" t="n">
        <v>0</v>
      </c>
      <c r="CS888" s="8" t="n">
        <v>0</v>
      </c>
      <c r="CT888" s="8" t="n">
        <v>0</v>
      </c>
      <c r="CU888" s="8" t="n">
        <v>0</v>
      </c>
      <c r="CV888" s="8" t="n">
        <v>0</v>
      </c>
      <c r="CW888" s="8" t="n">
        <v>0</v>
      </c>
      <c r="CX888" s="8" t="n">
        <v>0</v>
      </c>
      <c r="CY888" s="8" t="n">
        <v>0</v>
      </c>
      <c r="CZ888" s="8" t="n">
        <v>0</v>
      </c>
      <c r="DA888" s="8" t="n">
        <v>0</v>
      </c>
      <c r="DB888" s="8" t="n">
        <v>0</v>
      </c>
      <c r="DC888" s="8" t="n">
        <v>0</v>
      </c>
      <c r="DD888" s="8" t="n">
        <v>0</v>
      </c>
      <c r="DE888" s="8" t="n">
        <v>0</v>
      </c>
      <c r="DF888" s="8" t="n">
        <v>0</v>
      </c>
      <c r="DG888" s="8" t="n">
        <v>0</v>
      </c>
      <c r="DH888" s="8" t="n">
        <v>0</v>
      </c>
      <c r="DI888" s="8" t="n">
        <v>0</v>
      </c>
      <c r="DJ888" s="8" t="n">
        <v>0</v>
      </c>
      <c r="DK888" s="8" t="n">
        <v>0</v>
      </c>
      <c r="DL888" s="8" t="n">
        <v>0</v>
      </c>
      <c r="DM888" s="8" t="n">
        <v>0</v>
      </c>
      <c r="DN888" s="8" t="n">
        <v>0</v>
      </c>
      <c r="DO888" s="8" t="n">
        <v>0</v>
      </c>
      <c r="DP888" s="8" t="n">
        <v>0</v>
      </c>
      <c r="DQ888" s="8" t="n">
        <f aca="false">DJ888-DI888</f>
        <v>0</v>
      </c>
      <c r="DR888" s="19" t="n">
        <v>0.077</v>
      </c>
      <c r="DS888" s="8" t="n">
        <v>0</v>
      </c>
      <c r="DT888" s="8" t="n">
        <v>0</v>
      </c>
      <c r="DU888" s="8" t="n">
        <v>0</v>
      </c>
      <c r="DV888" s="8" t="n">
        <v>0</v>
      </c>
      <c r="DW888" s="8" t="n">
        <v>0</v>
      </c>
      <c r="DX888" s="8" t="n">
        <v>15</v>
      </c>
      <c r="DY888" s="8" t="n">
        <v>14</v>
      </c>
      <c r="DZ888" s="8" t="n">
        <v>14</v>
      </c>
      <c r="EA888" s="8" t="n">
        <v>12</v>
      </c>
      <c r="EB888" s="8" t="n">
        <v>11</v>
      </c>
      <c r="EC888" s="8" t="n">
        <v>9</v>
      </c>
      <c r="ED888" s="8" t="n">
        <v>0.75</v>
      </c>
      <c r="EE888" s="8" t="n">
        <v>0.94</v>
      </c>
      <c r="EF888" s="8" t="n">
        <v>3</v>
      </c>
      <c r="EG888" s="8" t="n">
        <v>0</v>
      </c>
      <c r="EH888" s="12" t="n">
        <f aca="false">EF888/EB888</f>
        <v>0.272727272727273</v>
      </c>
      <c r="EI888" s="20" t="n">
        <f aca="false">1-EG888/EC888</f>
        <v>1</v>
      </c>
      <c r="EJ888" s="21" t="n">
        <f aca="false">EH888+EI888</f>
        <v>1.27272727272727</v>
      </c>
      <c r="EK888" s="8" t="n">
        <v>15</v>
      </c>
      <c r="EL888" s="8" t="n">
        <v>14</v>
      </c>
      <c r="EM888" s="8" t="n">
        <v>14</v>
      </c>
      <c r="EN888" s="8" t="n">
        <v>12</v>
      </c>
      <c r="EO888" s="8" t="n">
        <v>11</v>
      </c>
      <c r="EP888" s="8" t="n">
        <v>9</v>
      </c>
      <c r="EQ888" s="8" t="n">
        <v>3</v>
      </c>
      <c r="ER888" s="8" t="n">
        <v>0</v>
      </c>
      <c r="ES888" s="8" t="n">
        <v>11</v>
      </c>
      <c r="ET888" s="8" t="n">
        <v>9</v>
      </c>
      <c r="EU888" s="8" t="n">
        <v>5</v>
      </c>
      <c r="EV888" s="8" t="n">
        <v>4</v>
      </c>
      <c r="EW888" s="8" t="n">
        <v>2</v>
      </c>
      <c r="EX888" s="8" t="n">
        <v>0</v>
      </c>
      <c r="EY888" s="8" t="n">
        <v>1</v>
      </c>
      <c r="EZ888" s="8" t="n">
        <v>2</v>
      </c>
      <c r="FA888" s="8" t="n">
        <v>0</v>
      </c>
      <c r="FB888" s="8" t="n">
        <v>0.3</v>
      </c>
      <c r="FC888" s="8" t="n">
        <v>0.2</v>
      </c>
      <c r="FD888" s="19" t="n">
        <v>0.55</v>
      </c>
      <c r="FE888" s="18" t="n">
        <f aca="false">FD888/V888</f>
        <v>0.55</v>
      </c>
      <c r="FF888" s="8" t="n">
        <v>0.0002</v>
      </c>
      <c r="FG888" s="8" t="n">
        <v>0</v>
      </c>
      <c r="FH888" s="8" t="n">
        <v>0</v>
      </c>
      <c r="FI888" s="8" t="n">
        <v>0</v>
      </c>
      <c r="FJ888" s="22"/>
      <c r="FK888" s="22"/>
      <c r="FL888" s="22"/>
      <c r="FM888" s="8" t="n">
        <f aca="false">BL888+BS888+AH888+DT888</f>
        <v>1</v>
      </c>
      <c r="FN888" s="19" t="n">
        <f aca="false">IF(DS888&gt;0,(BL888+BR888)/DS888,0)</f>
        <v>0</v>
      </c>
      <c r="FO888" s="12" t="n">
        <v>0</v>
      </c>
      <c r="FP888" s="19" t="n">
        <f aca="false">Z888-AH888/10</f>
        <v>0</v>
      </c>
      <c r="FQ888" s="19" t="n">
        <f aca="false">Z888+DR888/5</f>
        <v>0.0154</v>
      </c>
      <c r="FR888" s="19" t="n">
        <f aca="false">(DX888+DY888)/AL888*60</f>
        <v>104.191616766467</v>
      </c>
      <c r="FS888" s="22"/>
      <c r="FT888" s="22"/>
      <c r="FU888" s="22"/>
      <c r="FV888" s="17" t="s">
        <v>255</v>
      </c>
      <c r="FW888" s="17" t="s">
        <v>270</v>
      </c>
      <c r="FX888" s="23" t="n">
        <v>925000</v>
      </c>
      <c r="FY888" s="23" t="n">
        <v>925000</v>
      </c>
      <c r="FZ888" s="8" t="n">
        <v>1</v>
      </c>
      <c r="GA888" s="8" t="n">
        <v>0</v>
      </c>
      <c r="GB888" s="8" t="n">
        <v>0</v>
      </c>
      <c r="GC888" s="8" t="n">
        <v>0</v>
      </c>
      <c r="GD888" s="8" t="n">
        <v>3</v>
      </c>
      <c r="GE888" s="8" t="n">
        <v>0</v>
      </c>
      <c r="GF888" s="8" t="n">
        <v>0</v>
      </c>
      <c r="GG888" s="8" t="n">
        <v>17</v>
      </c>
      <c r="GH888" s="8" t="n">
        <v>0</v>
      </c>
      <c r="GI888" s="8" t="n">
        <v>0.3</v>
      </c>
      <c r="GJ888" s="8" t="n">
        <v>0.2</v>
      </c>
      <c r="GK888" s="8" t="n">
        <f aca="false">Z888-AH888/10</f>
        <v>0</v>
      </c>
      <c r="GL888" s="22"/>
      <c r="GM888" s="22"/>
      <c r="GN888" s="22"/>
      <c r="GO888" s="22"/>
      <c r="GP888" s="22"/>
    </row>
    <row r="889" customFormat="false" ht="13.65" hidden="false" customHeight="true" outlineLevel="0" collapsed="false">
      <c r="A889" s="16" t="n">
        <v>33262</v>
      </c>
      <c r="B889" s="17" t="s">
        <v>271</v>
      </c>
      <c r="C889" s="17" t="s">
        <v>272</v>
      </c>
      <c r="D889" s="17" t="s">
        <v>262</v>
      </c>
      <c r="E889" s="17" t="s">
        <v>262</v>
      </c>
      <c r="F889" s="8" t="n">
        <v>75</v>
      </c>
      <c r="G889" s="8" t="n">
        <v>209</v>
      </c>
      <c r="H889" s="8" t="n">
        <v>2009</v>
      </c>
      <c r="I889" s="8" t="n">
        <v>1</v>
      </c>
      <c r="J889" s="8" t="n">
        <v>13</v>
      </c>
      <c r="K889" s="17" t="s">
        <v>273</v>
      </c>
      <c r="L889" s="8" t="n">
        <v>2011</v>
      </c>
      <c r="M889" s="8" t="n">
        <v>27</v>
      </c>
      <c r="N889" s="8" t="n">
        <v>7</v>
      </c>
      <c r="O889" s="8" t="n">
        <v>8475178</v>
      </c>
      <c r="P889" s="17" t="s">
        <v>3964</v>
      </c>
      <c r="Q889" s="17" t="s">
        <v>3965</v>
      </c>
      <c r="R889" s="17" t="s">
        <v>3966</v>
      </c>
      <c r="S889" s="17" t="s">
        <v>3967</v>
      </c>
      <c r="T889" s="17" t="s">
        <v>299</v>
      </c>
      <c r="U889" s="17" t="s">
        <v>325</v>
      </c>
      <c r="V889" s="8" t="n">
        <v>74</v>
      </c>
      <c r="W889" s="8" t="n">
        <v>7</v>
      </c>
      <c r="X889" s="8" t="n">
        <v>12</v>
      </c>
      <c r="Y889" s="8" t="n">
        <v>7</v>
      </c>
      <c r="Z889" s="8" t="n">
        <v>19</v>
      </c>
      <c r="AA889" s="8" t="n">
        <v>16</v>
      </c>
      <c r="AB889" s="8" t="n">
        <v>89</v>
      </c>
      <c r="AC889" s="18" t="n">
        <f aca="false">Z889/V889</f>
        <v>0.256756756756757</v>
      </c>
      <c r="AD889" s="19" t="n">
        <f aca="false">IF(FZ889&gt;V889,Z889-V889*(GC889-Z889)/(FZ889-V889),0)</f>
        <v>-4.16932907348243</v>
      </c>
      <c r="AE889" s="19" t="n">
        <v>7.106</v>
      </c>
      <c r="AF889" s="8" t="n">
        <v>-8</v>
      </c>
      <c r="AG889" s="8" t="n">
        <v>-5.8</v>
      </c>
      <c r="AH889" s="8" t="n">
        <v>92</v>
      </c>
      <c r="AI889" s="8" t="n">
        <v>1182</v>
      </c>
      <c r="AJ889" s="8" t="n">
        <v>51812</v>
      </c>
      <c r="AK889" s="19" t="n">
        <v>863.53333333333</v>
      </c>
      <c r="AL889" s="8" t="n">
        <v>863.53</v>
      </c>
      <c r="AM889" s="8" t="n">
        <v>864</v>
      </c>
      <c r="AN889" s="18" t="n">
        <f aca="false">AJ889/60/V889</f>
        <v>11.6693693693694</v>
      </c>
      <c r="AO889" s="8" t="n">
        <v>19.72</v>
      </c>
      <c r="AP889" s="12" t="n">
        <f aca="false">IF(EF889&gt;0,Z889/EF889,0)</f>
        <v>0.703703703703704</v>
      </c>
      <c r="AQ889" s="8" t="n">
        <v>142</v>
      </c>
      <c r="AR889" s="8" t="n">
        <v>143</v>
      </c>
      <c r="AS889" s="8" t="n">
        <v>143</v>
      </c>
      <c r="AT889" s="8" t="n">
        <v>114</v>
      </c>
      <c r="AU889" s="8" t="n">
        <v>115</v>
      </c>
      <c r="AV889" s="8" t="n">
        <v>86</v>
      </c>
      <c r="AW889" s="8" t="n">
        <v>92</v>
      </c>
      <c r="AX889" s="8" t="n">
        <v>46</v>
      </c>
      <c r="AY889" s="8" t="n">
        <v>5</v>
      </c>
      <c r="AZ889" s="8" t="n">
        <v>11</v>
      </c>
      <c r="BA889" s="8" t="n">
        <f aca="false">AY889+AZ889</f>
        <v>16</v>
      </c>
      <c r="BB889" s="8" t="n">
        <v>9.43</v>
      </c>
      <c r="BC889" s="8" t="n">
        <v>27.3953</v>
      </c>
      <c r="BD889" s="19" t="n">
        <v>150.3</v>
      </c>
      <c r="BE889" s="19" t="n">
        <v>10.4431405851927</v>
      </c>
      <c r="BF889" s="19" t="n">
        <f aca="false">AQ889+BD889</f>
        <v>292.3</v>
      </c>
      <c r="BG889" s="19" t="n">
        <f aca="false">IF(AL889&gt;0,BF889/AL889*60,0)</f>
        <v>20.3096591896055</v>
      </c>
      <c r="BH889" s="8" t="n">
        <v>214</v>
      </c>
      <c r="BI889" s="8" t="n">
        <v>250</v>
      </c>
      <c r="BJ889" s="8" t="n">
        <v>296</v>
      </c>
      <c r="BK889" s="12" t="n">
        <f aca="false">BH889/(BH889+BJ889)</f>
        <v>0.419607843137255</v>
      </c>
      <c r="BL889" s="8" t="n">
        <v>129</v>
      </c>
      <c r="BM889" s="8" t="n">
        <v>129</v>
      </c>
      <c r="BN889" s="8" t="n">
        <v>79</v>
      </c>
      <c r="BO889" s="8" t="n">
        <f aca="false">BM889-BN889</f>
        <v>50</v>
      </c>
      <c r="BP889" s="8" t="n">
        <v>29</v>
      </c>
      <c r="BQ889" s="8" t="n">
        <v>33</v>
      </c>
      <c r="BR889" s="8" t="n">
        <v>26</v>
      </c>
      <c r="BS889" s="8" t="n">
        <v>9</v>
      </c>
      <c r="BT889" s="12" t="n">
        <f aca="false">BS889/(EA889+BS889)</f>
        <v>0.0134730538922156</v>
      </c>
      <c r="BU889" s="8" t="n">
        <v>5</v>
      </c>
      <c r="BV889" s="8" t="n">
        <v>19</v>
      </c>
      <c r="BW889" s="12" t="n">
        <f aca="false">IF(BU889+BV889&gt;0,BU889/(BU889+BV889),0)</f>
        <v>0.208333333333333</v>
      </c>
      <c r="BX889" s="8" t="n">
        <v>3</v>
      </c>
      <c r="BY889" s="8" t="n">
        <v>2</v>
      </c>
      <c r="BZ889" s="8" t="n">
        <v>0</v>
      </c>
      <c r="CA889" s="8" t="n">
        <v>6</v>
      </c>
      <c r="CB889" s="8" t="n">
        <v>2</v>
      </c>
      <c r="CC889" s="8" t="n">
        <v>11</v>
      </c>
      <c r="CD889" s="8" t="n">
        <v>1</v>
      </c>
      <c r="CE889" s="8" t="n">
        <v>3</v>
      </c>
      <c r="CF889" s="8" t="n">
        <v>2</v>
      </c>
      <c r="CG889" s="8" t="n">
        <v>4</v>
      </c>
      <c r="CH889" s="8" t="n">
        <v>3</v>
      </c>
      <c r="CI889" s="8" t="n">
        <v>13</v>
      </c>
      <c r="CJ889" s="8" t="n">
        <v>0</v>
      </c>
      <c r="CK889" s="8" t="n">
        <v>0</v>
      </c>
      <c r="CL889" s="8" t="n">
        <v>1</v>
      </c>
      <c r="CM889" s="8" t="n">
        <v>0</v>
      </c>
      <c r="CN889" s="8" t="n">
        <v>0</v>
      </c>
      <c r="CO889" s="8" t="n">
        <v>0</v>
      </c>
      <c r="CP889" s="8" t="n">
        <v>0</v>
      </c>
      <c r="CQ889" s="8" t="n">
        <v>1</v>
      </c>
      <c r="CR889" s="8" t="n">
        <v>0</v>
      </c>
      <c r="CS889" s="8" t="n">
        <v>2</v>
      </c>
      <c r="CT889" s="8" t="n">
        <v>2</v>
      </c>
      <c r="CU889" s="8" t="n">
        <v>0</v>
      </c>
      <c r="CV889" s="8" t="n">
        <v>0</v>
      </c>
      <c r="CW889" s="8" t="n">
        <v>2</v>
      </c>
      <c r="CX889" s="8" t="n">
        <v>0</v>
      </c>
      <c r="CY889" s="8" t="n">
        <v>4</v>
      </c>
      <c r="CZ889" s="8" t="n">
        <v>0</v>
      </c>
      <c r="DA889" s="8" t="n">
        <v>25</v>
      </c>
      <c r="DB889" s="8" t="n">
        <v>14</v>
      </c>
      <c r="DC889" s="8" t="n">
        <v>1</v>
      </c>
      <c r="DD889" s="8" t="n">
        <v>6</v>
      </c>
      <c r="DE889" s="8" t="n">
        <v>19</v>
      </c>
      <c r="DF889" s="8" t="n">
        <v>5</v>
      </c>
      <c r="DG889" s="8" t="n">
        <v>6</v>
      </c>
      <c r="DH889" s="8" t="n">
        <v>35</v>
      </c>
      <c r="DI889" s="8" t="n">
        <v>25</v>
      </c>
      <c r="DJ889" s="8" t="n">
        <v>7</v>
      </c>
      <c r="DK889" s="8" t="n">
        <v>24</v>
      </c>
      <c r="DL889" s="8" t="n">
        <v>18</v>
      </c>
      <c r="DM889" s="8" t="n">
        <v>6</v>
      </c>
      <c r="DN889" s="8" t="n">
        <v>12</v>
      </c>
      <c r="DO889" s="8" t="n">
        <v>6</v>
      </c>
      <c r="DP889" s="8" t="n">
        <v>6</v>
      </c>
      <c r="DQ889" s="8" t="n">
        <f aca="false">DJ889-DI889</f>
        <v>-18</v>
      </c>
      <c r="DR889" s="19" t="n">
        <v>-12.35</v>
      </c>
      <c r="DS889" s="8" t="n">
        <v>16</v>
      </c>
      <c r="DT889" s="8" t="n">
        <v>6</v>
      </c>
      <c r="DU889" s="8" t="n">
        <v>0</v>
      </c>
      <c r="DV889" s="8" t="n">
        <v>2</v>
      </c>
      <c r="DW889" s="8" t="n">
        <v>1</v>
      </c>
      <c r="DX889" s="8" t="n">
        <v>721</v>
      </c>
      <c r="DY889" s="8" t="n">
        <v>876</v>
      </c>
      <c r="DZ889" s="8" t="n">
        <v>529</v>
      </c>
      <c r="EA889" s="8" t="n">
        <v>659</v>
      </c>
      <c r="EB889" s="8" t="n">
        <v>385</v>
      </c>
      <c r="EC889" s="8" t="n">
        <v>478</v>
      </c>
      <c r="ED889" s="8" t="n">
        <v>31.14</v>
      </c>
      <c r="EE889" s="8" t="n">
        <v>45.87</v>
      </c>
      <c r="EF889" s="8" t="n">
        <v>27</v>
      </c>
      <c r="EG889" s="8" t="n">
        <v>49</v>
      </c>
      <c r="EH889" s="12" t="n">
        <f aca="false">EF889/EB889</f>
        <v>0.0701298701298701</v>
      </c>
      <c r="EI889" s="20" t="n">
        <f aca="false">1-EG889/EC889</f>
        <v>0.897489539748954</v>
      </c>
      <c r="EJ889" s="21" t="n">
        <f aca="false">EH889+EI889</f>
        <v>0.967619409878824</v>
      </c>
      <c r="EK889" s="8" t="n">
        <v>723</v>
      </c>
      <c r="EL889" s="8" t="n">
        <v>876</v>
      </c>
      <c r="EM889" s="8" t="n">
        <v>530</v>
      </c>
      <c r="EN889" s="8" t="n">
        <v>659</v>
      </c>
      <c r="EO889" s="8" t="n">
        <v>386</v>
      </c>
      <c r="EP889" s="8" t="n">
        <v>478</v>
      </c>
      <c r="EQ889" s="8" t="n">
        <v>26</v>
      </c>
      <c r="ER889" s="8" t="n">
        <v>49</v>
      </c>
      <c r="ES889" s="8" t="n">
        <v>341</v>
      </c>
      <c r="ET889" s="8" t="n">
        <v>474</v>
      </c>
      <c r="EU889" s="8" t="n">
        <v>130</v>
      </c>
      <c r="EV889" s="8" t="n">
        <v>191</v>
      </c>
      <c r="EW889" s="8" t="n">
        <v>14</v>
      </c>
      <c r="EX889" s="8" t="n">
        <v>30</v>
      </c>
      <c r="EY889" s="8" t="n">
        <v>62</v>
      </c>
      <c r="EZ889" s="8" t="n">
        <v>49</v>
      </c>
      <c r="FA889" s="8" t="n">
        <v>0.3</v>
      </c>
      <c r="FB889" s="8" t="n">
        <v>0.6</v>
      </c>
      <c r="FC889" s="8" t="n">
        <v>0.9</v>
      </c>
      <c r="FD889" s="19" t="n">
        <v>14.13</v>
      </c>
      <c r="FE889" s="18" t="n">
        <f aca="false">FD889/V889</f>
        <v>0.190945945945946</v>
      </c>
      <c r="FF889" s="8" t="n">
        <v>0.8237</v>
      </c>
      <c r="FG889" s="8" t="n">
        <v>-0.18</v>
      </c>
      <c r="FH889" s="8" t="n">
        <v>-0.14</v>
      </c>
      <c r="FI889" s="8" t="n">
        <v>-0.32</v>
      </c>
      <c r="FJ889" s="22"/>
      <c r="FK889" s="22"/>
      <c r="FL889" s="22"/>
      <c r="FM889" s="8" t="n">
        <f aca="false">BL889+BS889+AH889+DT889</f>
        <v>236</v>
      </c>
      <c r="FN889" s="19" t="n">
        <f aca="false">IF(DS889&gt;0,(BL889+BR889)/DS889,0)</f>
        <v>9.6875</v>
      </c>
      <c r="FO889" s="12" t="n">
        <v>0.0349403458</v>
      </c>
      <c r="FP889" s="19" t="n">
        <f aca="false">Z889-AH889/10</f>
        <v>9.8</v>
      </c>
      <c r="FQ889" s="19" t="n">
        <f aca="false">Z889+DR889/5</f>
        <v>16.53</v>
      </c>
      <c r="FR889" s="19" t="n">
        <f aca="false">(DX889+DY889)/AL889*60</f>
        <v>110.963139670886</v>
      </c>
      <c r="FS889" s="8" t="n">
        <v>9</v>
      </c>
      <c r="FT889" s="17" t="s">
        <v>3968</v>
      </c>
      <c r="FU889" s="8" t="n">
        <v>314</v>
      </c>
      <c r="FV889" s="17" t="s">
        <v>412</v>
      </c>
      <c r="FW889" s="17" t="s">
        <v>280</v>
      </c>
      <c r="FX889" s="23" t="n">
        <v>1850000</v>
      </c>
      <c r="FY889" s="23" t="n">
        <v>1950000</v>
      </c>
      <c r="FZ889" s="8" t="n">
        <v>387</v>
      </c>
      <c r="GA889" s="8" t="n">
        <v>52</v>
      </c>
      <c r="GB889" s="8" t="n">
        <v>65</v>
      </c>
      <c r="GC889" s="8" t="n">
        <v>117</v>
      </c>
      <c r="GD889" s="8" t="n">
        <v>-29</v>
      </c>
      <c r="GE889" s="8" t="n">
        <v>614</v>
      </c>
      <c r="GF889" s="8" t="n">
        <v>487</v>
      </c>
      <c r="GG889" s="8" t="n">
        <v>4780</v>
      </c>
      <c r="GH889" s="8" t="n">
        <v>5.4</v>
      </c>
      <c r="GI889" s="8" t="n">
        <v>4.2</v>
      </c>
      <c r="GJ889" s="8" t="n">
        <v>9.7</v>
      </c>
      <c r="GK889" s="8" t="n">
        <f aca="false">Z889-AH889/10</f>
        <v>9.8</v>
      </c>
      <c r="GL889" s="22"/>
      <c r="GM889" s="22"/>
      <c r="GN889" s="22"/>
      <c r="GO889" s="22"/>
      <c r="GP889" s="22"/>
    </row>
    <row r="890" customFormat="false" ht="13.65" hidden="false" customHeight="true" outlineLevel="0" collapsed="false">
      <c r="A890" s="16" t="n">
        <v>33976</v>
      </c>
      <c r="B890" s="17" t="s">
        <v>903</v>
      </c>
      <c r="C890" s="17" t="s">
        <v>272</v>
      </c>
      <c r="D890" s="17" t="s">
        <v>262</v>
      </c>
      <c r="E890" s="17" t="s">
        <v>262</v>
      </c>
      <c r="F890" s="8" t="n">
        <v>73</v>
      </c>
      <c r="G890" s="8" t="n">
        <v>196</v>
      </c>
      <c r="H890" s="22"/>
      <c r="I890" s="22"/>
      <c r="J890" s="22"/>
      <c r="K890" s="17" t="s">
        <v>273</v>
      </c>
      <c r="L890" s="8" t="n">
        <v>2016</v>
      </c>
      <c r="M890" s="8" t="n">
        <v>25</v>
      </c>
      <c r="N890" s="8" t="n">
        <v>2</v>
      </c>
      <c r="O890" s="8" t="n">
        <v>8476619</v>
      </c>
      <c r="P890" s="17" t="s">
        <v>3969</v>
      </c>
      <c r="Q890" s="17" t="s">
        <v>3970</v>
      </c>
      <c r="R890" s="17" t="s">
        <v>2886</v>
      </c>
      <c r="S890" s="17" t="s">
        <v>3967</v>
      </c>
      <c r="T890" s="17" t="s">
        <v>299</v>
      </c>
      <c r="U890" s="17" t="s">
        <v>972</v>
      </c>
      <c r="V890" s="8" t="n">
        <v>23</v>
      </c>
      <c r="W890" s="8" t="n">
        <v>3</v>
      </c>
      <c r="X890" s="8" t="n">
        <v>2</v>
      </c>
      <c r="Y890" s="8" t="n">
        <v>2</v>
      </c>
      <c r="Z890" s="8" t="n">
        <v>5</v>
      </c>
      <c r="AA890" s="8" t="n">
        <v>22</v>
      </c>
      <c r="AB890" s="8" t="n">
        <v>71</v>
      </c>
      <c r="AC890" s="18" t="n">
        <f aca="false">Z890/V890</f>
        <v>0.217391304347826</v>
      </c>
      <c r="AD890" s="19" t="n">
        <f aca="false">IF(FZ890&gt;V890,Z890-V890*(GC890-Z890)/(FZ890-V890),0)</f>
        <v>5</v>
      </c>
      <c r="AE890" s="19" t="n">
        <v>2.087</v>
      </c>
      <c r="AF890" s="8" t="n">
        <v>-2</v>
      </c>
      <c r="AG890" s="8" t="n">
        <v>-3.5</v>
      </c>
      <c r="AH890" s="8" t="n">
        <v>4</v>
      </c>
      <c r="AI890" s="8" t="n">
        <v>346</v>
      </c>
      <c r="AJ890" s="8" t="n">
        <v>14544</v>
      </c>
      <c r="AK890" s="19" t="n">
        <v>242.4</v>
      </c>
      <c r="AL890" s="8" t="n">
        <v>242.4</v>
      </c>
      <c r="AM890" s="8" t="n">
        <v>242</v>
      </c>
      <c r="AN890" s="18" t="n">
        <f aca="false">AJ890/60/V890</f>
        <v>10.5391304347826</v>
      </c>
      <c r="AO890" s="8" t="n">
        <v>17.76</v>
      </c>
      <c r="AP890" s="12" t="n">
        <f aca="false">IF(EF890&gt;0,Z890/EF890,0)</f>
        <v>0.625</v>
      </c>
      <c r="AQ890" s="8" t="n">
        <v>21</v>
      </c>
      <c r="AR890" s="8" t="n">
        <v>21</v>
      </c>
      <c r="AS890" s="8" t="n">
        <v>21</v>
      </c>
      <c r="AT890" s="8" t="n">
        <v>18</v>
      </c>
      <c r="AU890" s="8" t="n">
        <v>18</v>
      </c>
      <c r="AV890" s="8" t="n">
        <v>17</v>
      </c>
      <c r="AW890" s="8" t="n">
        <v>15</v>
      </c>
      <c r="AX890" s="8" t="n">
        <v>10</v>
      </c>
      <c r="AY890" s="8" t="n">
        <v>0</v>
      </c>
      <c r="AZ890" s="8" t="n">
        <v>2</v>
      </c>
      <c r="BA890" s="8" t="n">
        <f aca="false">AY890+AZ890</f>
        <v>2</v>
      </c>
      <c r="BB890" s="8" t="n">
        <v>1.77</v>
      </c>
      <c r="BC890" s="8" t="n">
        <v>21.1765</v>
      </c>
      <c r="BD890" s="19" t="n">
        <v>37.4</v>
      </c>
      <c r="BE890" s="19" t="n">
        <v>9.25742574257426</v>
      </c>
      <c r="BF890" s="19" t="n">
        <f aca="false">AQ890+BD890</f>
        <v>58.4</v>
      </c>
      <c r="BG890" s="19" t="n">
        <f aca="false">IF(AL890&gt;0,BF890/AL890*60,0)</f>
        <v>14.4554455445545</v>
      </c>
      <c r="BH890" s="8" t="n">
        <v>72</v>
      </c>
      <c r="BI890" s="8" t="n">
        <v>80</v>
      </c>
      <c r="BJ890" s="8" t="n">
        <v>62</v>
      </c>
      <c r="BK890" s="12" t="n">
        <f aca="false">BH890/(BH890+BJ890)</f>
        <v>0.537313432835821</v>
      </c>
      <c r="BL890" s="8" t="n">
        <v>26</v>
      </c>
      <c r="BM890" s="8" t="n">
        <v>26</v>
      </c>
      <c r="BN890" s="8" t="n">
        <v>17</v>
      </c>
      <c r="BO890" s="8" t="n">
        <f aca="false">BM890-BN890</f>
        <v>9</v>
      </c>
      <c r="BP890" s="8" t="n">
        <v>1</v>
      </c>
      <c r="BQ890" s="8" t="n">
        <v>0</v>
      </c>
      <c r="BR890" s="8" t="n">
        <v>11</v>
      </c>
      <c r="BS890" s="8" t="n">
        <v>10</v>
      </c>
      <c r="BT890" s="12" t="n">
        <f aca="false">BS890/(EA890+BS890)</f>
        <v>0.04739336492891</v>
      </c>
      <c r="BU890" s="8" t="n">
        <v>15</v>
      </c>
      <c r="BV890" s="8" t="n">
        <v>16</v>
      </c>
      <c r="BW890" s="12" t="n">
        <f aca="false">IF(BU890+BV890&gt;0,BU890/(BU890+BV890),0)</f>
        <v>0.483870967741936</v>
      </c>
      <c r="BX890" s="8" t="n">
        <v>5</v>
      </c>
      <c r="BY890" s="8" t="n">
        <v>1</v>
      </c>
      <c r="BZ890" s="8" t="n">
        <v>3</v>
      </c>
      <c r="CA890" s="8" t="n">
        <v>5</v>
      </c>
      <c r="CB890" s="8" t="n">
        <v>7</v>
      </c>
      <c r="CC890" s="8" t="n">
        <v>10</v>
      </c>
      <c r="CD890" s="8" t="n">
        <v>2</v>
      </c>
      <c r="CE890" s="8" t="n">
        <v>2</v>
      </c>
      <c r="CF890" s="8" t="n">
        <v>4</v>
      </c>
      <c r="CG890" s="8" t="n">
        <v>8</v>
      </c>
      <c r="CH890" s="8" t="n">
        <v>9</v>
      </c>
      <c r="CI890" s="8" t="n">
        <v>11</v>
      </c>
      <c r="CJ890" s="8" t="n">
        <v>0</v>
      </c>
      <c r="CK890" s="8" t="n">
        <v>0</v>
      </c>
      <c r="CL890" s="8" t="n">
        <v>0</v>
      </c>
      <c r="CM890" s="8" t="n">
        <v>1</v>
      </c>
      <c r="CN890" s="8" t="n">
        <v>0</v>
      </c>
      <c r="CO890" s="8" t="n">
        <v>0</v>
      </c>
      <c r="CP890" s="8" t="n">
        <v>0</v>
      </c>
      <c r="CQ890" s="8" t="n">
        <v>1</v>
      </c>
      <c r="CR890" s="8" t="n">
        <v>0</v>
      </c>
      <c r="CS890" s="8" t="n">
        <v>0</v>
      </c>
      <c r="CT890" s="8" t="n">
        <v>0</v>
      </c>
      <c r="CU890" s="8" t="n">
        <v>1</v>
      </c>
      <c r="CV890" s="8" t="n">
        <v>0</v>
      </c>
      <c r="CW890" s="8" t="n">
        <v>1</v>
      </c>
      <c r="CX890" s="8" t="n">
        <v>0</v>
      </c>
      <c r="CY890" s="8" t="n">
        <v>0</v>
      </c>
      <c r="CZ890" s="8" t="n">
        <v>0</v>
      </c>
      <c r="DA890" s="8" t="n">
        <v>1</v>
      </c>
      <c r="DB890" s="8" t="n">
        <v>2</v>
      </c>
      <c r="DC890" s="8" t="n">
        <v>1</v>
      </c>
      <c r="DD890" s="8" t="n">
        <v>1</v>
      </c>
      <c r="DE890" s="8" t="n">
        <v>1</v>
      </c>
      <c r="DF890" s="8" t="n">
        <v>2</v>
      </c>
      <c r="DG890" s="8" t="n">
        <v>2</v>
      </c>
      <c r="DH890" s="8" t="n">
        <v>8</v>
      </c>
      <c r="DI890" s="8" t="n">
        <v>2</v>
      </c>
      <c r="DJ890" s="8" t="n">
        <v>3</v>
      </c>
      <c r="DK890" s="8" t="n">
        <v>2</v>
      </c>
      <c r="DL890" s="8" t="n">
        <v>2</v>
      </c>
      <c r="DM890" s="8" t="n">
        <v>0</v>
      </c>
      <c r="DN890" s="8" t="n">
        <v>2</v>
      </c>
      <c r="DO890" s="8" t="n">
        <v>2</v>
      </c>
      <c r="DP890" s="8" t="n">
        <v>0</v>
      </c>
      <c r="DQ890" s="8" t="n">
        <f aca="false">DJ890-DI890</f>
        <v>1</v>
      </c>
      <c r="DR890" s="19" t="n">
        <v>0.691</v>
      </c>
      <c r="DS890" s="8" t="n">
        <v>2</v>
      </c>
      <c r="DT890" s="8" t="n">
        <v>0</v>
      </c>
      <c r="DU890" s="8" t="n">
        <v>0</v>
      </c>
      <c r="DV890" s="8" t="n">
        <v>0</v>
      </c>
      <c r="DW890" s="8" t="n">
        <v>0</v>
      </c>
      <c r="DX890" s="8" t="n">
        <v>139</v>
      </c>
      <c r="DY890" s="8" t="n">
        <v>282</v>
      </c>
      <c r="DZ890" s="8" t="n">
        <v>109</v>
      </c>
      <c r="EA890" s="8" t="n">
        <v>201</v>
      </c>
      <c r="EB890" s="8" t="n">
        <v>78</v>
      </c>
      <c r="EC890" s="8" t="n">
        <v>132</v>
      </c>
      <c r="ED890" s="8" t="n">
        <v>6.18</v>
      </c>
      <c r="EE890" s="8" t="n">
        <v>9.59</v>
      </c>
      <c r="EF890" s="8" t="n">
        <v>8</v>
      </c>
      <c r="EG890" s="8" t="n">
        <v>11</v>
      </c>
      <c r="EH890" s="12" t="n">
        <f aca="false">EF890/EB890</f>
        <v>0.102564102564103</v>
      </c>
      <c r="EI890" s="20" t="n">
        <f aca="false">1-EG890/EC890</f>
        <v>0.916666666666667</v>
      </c>
      <c r="EJ890" s="21" t="n">
        <f aca="false">EH890+EI890</f>
        <v>1.01923076923077</v>
      </c>
      <c r="EK890" s="8" t="n">
        <v>140</v>
      </c>
      <c r="EL890" s="8" t="n">
        <v>283</v>
      </c>
      <c r="EM890" s="8" t="n">
        <v>110</v>
      </c>
      <c r="EN890" s="8" t="n">
        <v>202</v>
      </c>
      <c r="EO890" s="8" t="n">
        <v>79</v>
      </c>
      <c r="EP890" s="8" t="n">
        <v>132</v>
      </c>
      <c r="EQ890" s="8" t="n">
        <v>8</v>
      </c>
      <c r="ER890" s="8" t="n">
        <v>11</v>
      </c>
      <c r="ES890" s="8" t="n">
        <v>69</v>
      </c>
      <c r="ET890" s="8" t="n">
        <v>112</v>
      </c>
      <c r="EU890" s="8" t="n">
        <v>33</v>
      </c>
      <c r="EV890" s="8" t="n">
        <v>41</v>
      </c>
      <c r="EW890" s="8" t="n">
        <v>6</v>
      </c>
      <c r="EX890" s="8" t="n">
        <v>7</v>
      </c>
      <c r="EY890" s="8" t="n">
        <v>26</v>
      </c>
      <c r="EZ890" s="8" t="n">
        <v>12</v>
      </c>
      <c r="FA890" s="8" t="n">
        <v>0.1</v>
      </c>
      <c r="FB890" s="8" t="n">
        <v>0.2</v>
      </c>
      <c r="FC890" s="8" t="n">
        <v>0.3</v>
      </c>
      <c r="FD890" s="19" t="n">
        <v>-0.88</v>
      </c>
      <c r="FE890" s="18" t="n">
        <f aca="false">FD890/V890</f>
        <v>-0.0382608695652174</v>
      </c>
      <c r="FF890" s="8" t="n">
        <v>0.265</v>
      </c>
      <c r="FG890" s="8" t="n">
        <v>-0.31</v>
      </c>
      <c r="FH890" s="8" t="n">
        <v>-0.02</v>
      </c>
      <c r="FI890" s="8" t="n">
        <v>-0.32</v>
      </c>
      <c r="FJ890" s="22"/>
      <c r="FK890" s="22"/>
      <c r="FL890" s="22"/>
      <c r="FM890" s="8" t="n">
        <f aca="false">BL890+BS890+AH890+DT890</f>
        <v>40</v>
      </c>
      <c r="FN890" s="19" t="n">
        <f aca="false">IF(DS890&gt;0,(BL890+BR890)/DS890,0)</f>
        <v>18.5</v>
      </c>
      <c r="FO890" s="12" t="n">
        <v>0.0433022355</v>
      </c>
      <c r="FP890" s="19" t="n">
        <f aca="false">Z890-AH890/10</f>
        <v>4.6</v>
      </c>
      <c r="FQ890" s="19" t="n">
        <f aca="false">Z890+DR890/5</f>
        <v>5.1382</v>
      </c>
      <c r="FR890" s="19" t="n">
        <f aca="false">(DX890+DY890)/AL890*60</f>
        <v>104.207920792079</v>
      </c>
      <c r="FS890" s="22"/>
      <c r="FT890" s="22"/>
      <c r="FU890" s="22"/>
      <c r="FV890" s="17" t="s">
        <v>412</v>
      </c>
      <c r="FW890" s="17" t="s">
        <v>280</v>
      </c>
      <c r="FX890" s="23" t="n">
        <v>660000</v>
      </c>
      <c r="FY890" s="23" t="n">
        <v>660000</v>
      </c>
      <c r="FZ890" s="8" t="n">
        <v>34</v>
      </c>
      <c r="GA890" s="8" t="n">
        <v>3</v>
      </c>
      <c r="GB890" s="8" t="n">
        <v>2</v>
      </c>
      <c r="GC890" s="8" t="n">
        <v>5</v>
      </c>
      <c r="GD890" s="8" t="n">
        <v>-3</v>
      </c>
      <c r="GE890" s="8" t="n">
        <v>4</v>
      </c>
      <c r="GF890" s="8" t="n">
        <v>27</v>
      </c>
      <c r="GG890" s="8" t="n">
        <v>335</v>
      </c>
      <c r="GH890" s="8" t="n">
        <v>-0.1</v>
      </c>
      <c r="GI890" s="8" t="n">
        <v>0.2</v>
      </c>
      <c r="GJ890" s="8" t="n">
        <v>0.1</v>
      </c>
      <c r="GK890" s="8" t="n">
        <f aca="false">Z890-AH890/10</f>
        <v>4.6</v>
      </c>
      <c r="GL890" s="22"/>
      <c r="GM890" s="22"/>
      <c r="GN890" s="22"/>
      <c r="GO890" s="22"/>
      <c r="GP890" s="22"/>
    </row>
    <row r="891" customFormat="false" ht="13.65" hidden="false" customHeight="true" outlineLevel="0" collapsed="false">
      <c r="A891" s="16" t="n">
        <v>32238</v>
      </c>
      <c r="B891" s="17" t="s">
        <v>3971</v>
      </c>
      <c r="C891" s="17" t="s">
        <v>27</v>
      </c>
      <c r="D891" s="17" t="s">
        <v>262</v>
      </c>
      <c r="E891" s="17" t="s">
        <v>262</v>
      </c>
      <c r="F891" s="8" t="n">
        <v>74</v>
      </c>
      <c r="G891" s="8" t="n">
        <v>208</v>
      </c>
      <c r="H891" s="8" t="n">
        <v>2008</v>
      </c>
      <c r="I891" s="8" t="n">
        <v>3</v>
      </c>
      <c r="J891" s="8" t="n">
        <v>79</v>
      </c>
      <c r="K891" s="17" t="s">
        <v>263</v>
      </c>
      <c r="L891" s="8" t="n">
        <v>2008</v>
      </c>
      <c r="M891" s="8" t="n">
        <v>29</v>
      </c>
      <c r="N891" s="8" t="n">
        <v>10</v>
      </c>
      <c r="O891" s="8" t="n">
        <v>8474250</v>
      </c>
      <c r="P891" s="17" t="s">
        <v>3972</v>
      </c>
      <c r="Q891" s="17" t="s">
        <v>3973</v>
      </c>
      <c r="R891" s="17" t="s">
        <v>873</v>
      </c>
      <c r="S891" s="17" t="s">
        <v>3967</v>
      </c>
      <c r="T891" s="17" t="s">
        <v>268</v>
      </c>
      <c r="U891" s="17" t="s">
        <v>402</v>
      </c>
      <c r="V891" s="8" t="n">
        <v>68</v>
      </c>
      <c r="W891" s="8" t="n">
        <v>5</v>
      </c>
      <c r="X891" s="8" t="n">
        <v>14</v>
      </c>
      <c r="Y891" s="8" t="n">
        <v>5</v>
      </c>
      <c r="Z891" s="8" t="n">
        <v>19</v>
      </c>
      <c r="AA891" s="8" t="n">
        <v>11</v>
      </c>
      <c r="AB891" s="8" t="n">
        <v>43</v>
      </c>
      <c r="AC891" s="18" t="n">
        <f aca="false">Z891/V891</f>
        <v>0.279411764705882</v>
      </c>
      <c r="AD891" s="19" t="n">
        <f aca="false">IF(FZ891&gt;V891,Z891-V891*(GC891-Z891)/(FZ891-V891),0)</f>
        <v>-1.94514767932489</v>
      </c>
      <c r="AE891" s="19" t="n">
        <v>6.621</v>
      </c>
      <c r="AF891" s="8" t="n">
        <v>-32</v>
      </c>
      <c r="AG891" s="8" t="n">
        <v>-10.7</v>
      </c>
      <c r="AH891" s="8" t="n">
        <v>54</v>
      </c>
      <c r="AI891" s="8" t="n">
        <v>1499</v>
      </c>
      <c r="AJ891" s="8" t="n">
        <v>68217</v>
      </c>
      <c r="AK891" s="19" t="n">
        <v>1136.95</v>
      </c>
      <c r="AL891" s="8" t="n">
        <v>1136.95</v>
      </c>
      <c r="AM891" s="8" t="n">
        <v>1137</v>
      </c>
      <c r="AN891" s="18" t="n">
        <f aca="false">AJ891/60/V891</f>
        <v>16.7198529411765</v>
      </c>
      <c r="AO891" s="8" t="n">
        <v>27.81</v>
      </c>
      <c r="AP891" s="12" t="n">
        <f aca="false">IF(EF891&gt;0,Z891/EF891,0)</f>
        <v>0.513513513513513</v>
      </c>
      <c r="AQ891" s="8" t="n">
        <v>227</v>
      </c>
      <c r="AR891" s="8" t="n">
        <v>228</v>
      </c>
      <c r="AS891" s="8" t="n">
        <v>228</v>
      </c>
      <c r="AT891" s="8" t="n">
        <v>180</v>
      </c>
      <c r="AU891" s="8" t="n">
        <v>181</v>
      </c>
      <c r="AV891" s="8" t="n">
        <v>124</v>
      </c>
      <c r="AW891" s="8" t="n">
        <v>124</v>
      </c>
      <c r="AX891" s="8" t="n">
        <v>57</v>
      </c>
      <c r="AY891" s="8" t="n">
        <v>13</v>
      </c>
      <c r="AZ891" s="8" t="n">
        <v>10</v>
      </c>
      <c r="BA891" s="8" t="n">
        <f aca="false">AY891+AZ891</f>
        <v>23</v>
      </c>
      <c r="BB891" s="8" t="n">
        <v>12.47</v>
      </c>
      <c r="BC891" s="8" t="n">
        <v>32.5484</v>
      </c>
      <c r="BD891" s="19" t="n">
        <v>175.9</v>
      </c>
      <c r="BE891" s="19" t="n">
        <v>9.28273011126259</v>
      </c>
      <c r="BF891" s="19" t="n">
        <f aca="false">AQ891+BD891</f>
        <v>402.9</v>
      </c>
      <c r="BG891" s="19" t="n">
        <f aca="false">IF(AL891&gt;0,BF891/AL891*60,0)</f>
        <v>21.2621487312547</v>
      </c>
      <c r="BH891" s="8" t="n">
        <v>318</v>
      </c>
      <c r="BI891" s="8" t="n">
        <v>398</v>
      </c>
      <c r="BJ891" s="8" t="n">
        <v>405</v>
      </c>
      <c r="BK891" s="12" t="n">
        <f aca="false">BH891/(BH891+BJ891)</f>
        <v>0.439834024896266</v>
      </c>
      <c r="BL891" s="8" t="n">
        <v>90</v>
      </c>
      <c r="BM891" s="8" t="n">
        <v>90</v>
      </c>
      <c r="BN891" s="8" t="n">
        <v>79</v>
      </c>
      <c r="BO891" s="8" t="n">
        <f aca="false">BM891-BN891</f>
        <v>11</v>
      </c>
      <c r="BP891" s="8" t="n">
        <v>57</v>
      </c>
      <c r="BQ891" s="8" t="n">
        <v>29</v>
      </c>
      <c r="BR891" s="8" t="n">
        <v>27</v>
      </c>
      <c r="BS891" s="8" t="n">
        <v>29</v>
      </c>
      <c r="BT891" s="12" t="n">
        <f aca="false">BS891/(EA891+BS891)</f>
        <v>0.030982905982906</v>
      </c>
      <c r="BU891" s="8" t="n">
        <v>297</v>
      </c>
      <c r="BV891" s="8" t="n">
        <v>323</v>
      </c>
      <c r="BW891" s="12" t="n">
        <f aca="false">IF(BU891+BV891&gt;0,BU891/(BU891+BV891),0)</f>
        <v>0.479032258064516</v>
      </c>
      <c r="BX891" s="8" t="n">
        <v>100</v>
      </c>
      <c r="BY891" s="8" t="n">
        <v>115</v>
      </c>
      <c r="BZ891" s="8" t="n">
        <v>107</v>
      </c>
      <c r="CA891" s="8" t="n">
        <v>108</v>
      </c>
      <c r="CB891" s="8" t="n">
        <v>90</v>
      </c>
      <c r="CC891" s="8" t="n">
        <v>100</v>
      </c>
      <c r="CD891" s="8" t="n">
        <v>108</v>
      </c>
      <c r="CE891" s="8" t="n">
        <v>127</v>
      </c>
      <c r="CF891" s="8" t="n">
        <v>98</v>
      </c>
      <c r="CG891" s="8" t="n">
        <v>91</v>
      </c>
      <c r="CH891" s="8" t="n">
        <v>182</v>
      </c>
      <c r="CI891" s="8" t="n">
        <v>194</v>
      </c>
      <c r="CJ891" s="8" t="n">
        <v>0</v>
      </c>
      <c r="CK891" s="8" t="n">
        <v>0</v>
      </c>
      <c r="CL891" s="8" t="n">
        <v>0</v>
      </c>
      <c r="CM891" s="8" t="n">
        <v>1</v>
      </c>
      <c r="CN891" s="8" t="n">
        <v>0</v>
      </c>
      <c r="CO891" s="8" t="n">
        <v>0</v>
      </c>
      <c r="CP891" s="8" t="n">
        <v>0</v>
      </c>
      <c r="CQ891" s="8" t="n">
        <v>0</v>
      </c>
      <c r="CR891" s="8" t="n">
        <v>0</v>
      </c>
      <c r="CS891" s="8" t="n">
        <v>1</v>
      </c>
      <c r="CT891" s="8" t="n">
        <v>1</v>
      </c>
      <c r="CU891" s="8" t="n">
        <v>1</v>
      </c>
      <c r="CV891" s="8" t="n">
        <v>0</v>
      </c>
      <c r="CW891" s="8" t="n">
        <v>2</v>
      </c>
      <c r="CX891" s="8" t="n">
        <v>1</v>
      </c>
      <c r="CY891" s="8" t="n">
        <v>3</v>
      </c>
      <c r="CZ891" s="8" t="n">
        <v>9</v>
      </c>
      <c r="DA891" s="8" t="n">
        <v>44</v>
      </c>
      <c r="DB891" s="8" t="n">
        <v>13</v>
      </c>
      <c r="DC891" s="8" t="n">
        <v>4</v>
      </c>
      <c r="DD891" s="8" t="n">
        <v>6</v>
      </c>
      <c r="DE891" s="8" t="n">
        <v>21</v>
      </c>
      <c r="DF891" s="8" t="n">
        <v>9</v>
      </c>
      <c r="DG891" s="8" t="n">
        <v>2</v>
      </c>
      <c r="DH891" s="8" t="n">
        <v>69</v>
      </c>
      <c r="DI891" s="8" t="n">
        <v>24</v>
      </c>
      <c r="DJ891" s="8" t="n">
        <v>25</v>
      </c>
      <c r="DK891" s="8" t="n">
        <v>21</v>
      </c>
      <c r="DL891" s="8" t="n">
        <v>19</v>
      </c>
      <c r="DM891" s="8" t="n">
        <v>2</v>
      </c>
      <c r="DN891" s="8" t="n">
        <v>26</v>
      </c>
      <c r="DO891" s="8" t="n">
        <v>24</v>
      </c>
      <c r="DP891" s="8" t="n">
        <v>2</v>
      </c>
      <c r="DQ891" s="8" t="n">
        <f aca="false">DJ891-DI891</f>
        <v>1</v>
      </c>
      <c r="DR891" s="19" t="n">
        <v>6.885</v>
      </c>
      <c r="DS891" s="8" t="n">
        <v>22</v>
      </c>
      <c r="DT891" s="8" t="n">
        <v>2</v>
      </c>
      <c r="DU891" s="8" t="n">
        <v>0</v>
      </c>
      <c r="DV891" s="8" t="n">
        <v>0</v>
      </c>
      <c r="DW891" s="8" t="n">
        <v>0</v>
      </c>
      <c r="DX891" s="8" t="n">
        <v>1070</v>
      </c>
      <c r="DY891" s="8" t="n">
        <v>1217</v>
      </c>
      <c r="DZ891" s="8" t="n">
        <v>821</v>
      </c>
      <c r="EA891" s="8" t="n">
        <v>907</v>
      </c>
      <c r="EB891" s="8" t="n">
        <v>596</v>
      </c>
      <c r="EC891" s="8" t="n">
        <v>676</v>
      </c>
      <c r="ED891" s="8" t="n">
        <v>48.07</v>
      </c>
      <c r="EE891" s="8" t="n">
        <v>58.61</v>
      </c>
      <c r="EF891" s="8" t="n">
        <v>37</v>
      </c>
      <c r="EG891" s="8" t="n">
        <v>69</v>
      </c>
      <c r="EH891" s="12" t="n">
        <f aca="false">EF891/EB891</f>
        <v>0.0620805369127517</v>
      </c>
      <c r="EI891" s="20" t="n">
        <f aca="false">1-EG891/EC891</f>
        <v>0.89792899408284</v>
      </c>
      <c r="EJ891" s="21" t="n">
        <f aca="false">EH891+EI891</f>
        <v>0.960009530995592</v>
      </c>
      <c r="EK891" s="8" t="n">
        <v>1073</v>
      </c>
      <c r="EL891" s="8" t="n">
        <v>1218</v>
      </c>
      <c r="EM891" s="8" t="n">
        <v>821</v>
      </c>
      <c r="EN891" s="8" t="n">
        <v>908</v>
      </c>
      <c r="EO891" s="8" t="n">
        <v>594</v>
      </c>
      <c r="EP891" s="8" t="n">
        <v>677</v>
      </c>
      <c r="EQ891" s="8" t="n">
        <v>37</v>
      </c>
      <c r="ER891" s="8" t="n">
        <v>69</v>
      </c>
      <c r="ES891" s="8" t="n">
        <v>504</v>
      </c>
      <c r="ET891" s="8" t="n">
        <v>605</v>
      </c>
      <c r="EU891" s="8" t="n">
        <v>200</v>
      </c>
      <c r="EV891" s="8" t="n">
        <v>218</v>
      </c>
      <c r="EW891" s="8" t="n">
        <v>19</v>
      </c>
      <c r="EX891" s="8" t="n">
        <v>31</v>
      </c>
      <c r="EY891" s="8" t="n">
        <v>69</v>
      </c>
      <c r="EZ891" s="8" t="n">
        <v>68</v>
      </c>
      <c r="FA891" s="8" t="n">
        <v>-0.7</v>
      </c>
      <c r="FB891" s="8" t="n">
        <v>0.1</v>
      </c>
      <c r="FC891" s="8" t="n">
        <v>-0.7</v>
      </c>
      <c r="FD891" s="19" t="n">
        <v>11.49</v>
      </c>
      <c r="FE891" s="18" t="n">
        <f aca="false">FD891/V891</f>
        <v>0.168970588235294</v>
      </c>
      <c r="FF891" s="8" t="n">
        <v>1.3192</v>
      </c>
      <c r="FG891" s="8" t="n">
        <v>-0.05</v>
      </c>
      <c r="FH891" s="8" t="n">
        <v>-0.96</v>
      </c>
      <c r="FI891" s="8" t="n">
        <v>-1.01</v>
      </c>
      <c r="FJ891" s="22"/>
      <c r="FK891" s="22"/>
      <c r="FL891" s="22"/>
      <c r="FM891" s="8" t="n">
        <f aca="false">BL891+BS891+AH891+DT891</f>
        <v>175</v>
      </c>
      <c r="FN891" s="19" t="n">
        <f aca="false">IF(DS891&gt;0,(BL891+BR891)/DS891,0)</f>
        <v>5.31818181818182</v>
      </c>
      <c r="FO891" s="12" t="n">
        <v>0.0281748213</v>
      </c>
      <c r="FP891" s="19" t="n">
        <f aca="false">Z891-AH891/10</f>
        <v>13.6</v>
      </c>
      <c r="FQ891" s="19" t="n">
        <f aca="false">Z891+DR891/5</f>
        <v>20.377</v>
      </c>
      <c r="FR891" s="19" t="n">
        <f aca="false">(DX891+DY891)/AL891*60</f>
        <v>120.691323277189</v>
      </c>
      <c r="FS891" s="8" t="n">
        <v>4</v>
      </c>
      <c r="FT891" s="17" t="s">
        <v>326</v>
      </c>
      <c r="FU891" s="8" t="n">
        <v>195</v>
      </c>
      <c r="FV891" s="17" t="s">
        <v>427</v>
      </c>
      <c r="FW891" s="17" t="s">
        <v>280</v>
      </c>
      <c r="FX891" s="23" t="n">
        <v>3250000</v>
      </c>
      <c r="FY891" s="23" t="n">
        <v>3250000</v>
      </c>
      <c r="FZ891" s="8" t="n">
        <v>542</v>
      </c>
      <c r="GA891" s="8" t="n">
        <v>85</v>
      </c>
      <c r="GB891" s="8" t="n">
        <v>80</v>
      </c>
      <c r="GC891" s="8" t="n">
        <v>165</v>
      </c>
      <c r="GD891" s="8" t="n">
        <v>-42</v>
      </c>
      <c r="GE891" s="8" t="n">
        <v>612</v>
      </c>
      <c r="GF891" s="8" t="n">
        <v>891</v>
      </c>
      <c r="GG891" s="8" t="n">
        <v>8018</v>
      </c>
      <c r="GH891" s="8" t="n">
        <v>5.5</v>
      </c>
      <c r="GI891" s="8" t="n">
        <v>6.5</v>
      </c>
      <c r="GJ891" s="8" t="n">
        <v>12</v>
      </c>
      <c r="GK891" s="8" t="n">
        <f aca="false">Z891-AH891/10</f>
        <v>13.6</v>
      </c>
      <c r="GL891" s="22"/>
      <c r="GM891" s="22"/>
      <c r="GN891" s="22"/>
      <c r="GO891" s="22"/>
      <c r="GP891" s="22"/>
    </row>
    <row r="892" customFormat="false" ht="13.65" hidden="false" customHeight="true" outlineLevel="0" collapsed="false">
      <c r="A892" s="16" t="n">
        <v>28202</v>
      </c>
      <c r="B892" s="17" t="s">
        <v>2562</v>
      </c>
      <c r="C892" s="22"/>
      <c r="D892" s="17" t="s">
        <v>532</v>
      </c>
      <c r="E892" s="17" t="s">
        <v>532</v>
      </c>
      <c r="F892" s="8" t="n">
        <v>81</v>
      </c>
      <c r="G892" s="8" t="n">
        <v>250</v>
      </c>
      <c r="H892" s="8" t="n">
        <v>1996</v>
      </c>
      <c r="I892" s="8" t="n">
        <v>3</v>
      </c>
      <c r="J892" s="8" t="n">
        <v>56</v>
      </c>
      <c r="K892" s="17" t="s">
        <v>263</v>
      </c>
      <c r="L892" s="8" t="n">
        <v>1997</v>
      </c>
      <c r="M892" s="8" t="n">
        <v>40</v>
      </c>
      <c r="N892" s="8" t="n">
        <v>20</v>
      </c>
      <c r="O892" s="8" t="n">
        <v>8465009</v>
      </c>
      <c r="P892" s="17" t="s">
        <v>3974</v>
      </c>
      <c r="Q892" s="17" t="s">
        <v>3975</v>
      </c>
      <c r="R892" s="17" t="s">
        <v>3976</v>
      </c>
      <c r="S892" s="17" t="s">
        <v>3977</v>
      </c>
      <c r="T892" s="17" t="s">
        <v>278</v>
      </c>
      <c r="U892" s="17" t="s">
        <v>338</v>
      </c>
      <c r="V892" s="8" t="n">
        <v>73</v>
      </c>
      <c r="W892" s="8" t="n">
        <v>7</v>
      </c>
      <c r="X892" s="8" t="n">
        <v>17</v>
      </c>
      <c r="Y892" s="8" t="n">
        <v>7</v>
      </c>
      <c r="Z892" s="8" t="n">
        <v>24</v>
      </c>
      <c r="AA892" s="8" t="n">
        <v>12</v>
      </c>
      <c r="AB892" s="8" t="n">
        <v>61</v>
      </c>
      <c r="AC892" s="18" t="n">
        <f aca="false">Z892/V892</f>
        <v>0.328767123287671</v>
      </c>
      <c r="AD892" s="19" t="n">
        <f aca="false">IF(FZ892&gt;V892,Z892-V892*(GC892-Z892)/(FZ892-V892),0)</f>
        <v>-8.66074074074074</v>
      </c>
      <c r="AE892" s="19" t="n">
        <v>8.499</v>
      </c>
      <c r="AF892" s="8" t="n">
        <v>22</v>
      </c>
      <c r="AG892" s="8" t="n">
        <v>11.9</v>
      </c>
      <c r="AH892" s="8" t="n">
        <v>60</v>
      </c>
      <c r="AI892" s="8" t="n">
        <v>1804</v>
      </c>
      <c r="AJ892" s="8" t="n">
        <v>100317</v>
      </c>
      <c r="AK892" s="19" t="n">
        <v>1671.95</v>
      </c>
      <c r="AL892" s="8" t="n">
        <v>1671.95</v>
      </c>
      <c r="AM892" s="8" t="n">
        <v>1672</v>
      </c>
      <c r="AN892" s="18" t="n">
        <f aca="false">AJ892/60/V892</f>
        <v>22.9034246575342</v>
      </c>
      <c r="AO892" s="8" t="n">
        <v>38.2</v>
      </c>
      <c r="AP892" s="12" t="n">
        <f aca="false">IF(EF892&gt;0,Z892/EF892,0)</f>
        <v>0.311688311688312</v>
      </c>
      <c r="AQ892" s="8" t="n">
        <v>323</v>
      </c>
      <c r="AR892" s="8" t="n">
        <v>323</v>
      </c>
      <c r="AS892" s="8" t="n">
        <v>323</v>
      </c>
      <c r="AT892" s="8" t="n">
        <v>210</v>
      </c>
      <c r="AU892" s="8" t="n">
        <v>210</v>
      </c>
      <c r="AV892" s="8" t="n">
        <v>144</v>
      </c>
      <c r="AW892" s="8" t="n">
        <v>93</v>
      </c>
      <c r="AX892" s="8" t="n">
        <v>14</v>
      </c>
      <c r="AY892" s="8" t="n">
        <v>5</v>
      </c>
      <c r="AZ892" s="8" t="n">
        <v>24</v>
      </c>
      <c r="BA892" s="8" t="n">
        <f aca="false">AY892+AZ892</f>
        <v>29</v>
      </c>
      <c r="BB892" s="8" t="n">
        <v>7.85</v>
      </c>
      <c r="BC892" s="8" t="n">
        <v>55.9653</v>
      </c>
      <c r="BD892" s="19" t="n">
        <v>135.3</v>
      </c>
      <c r="BE892" s="19" t="n">
        <v>4.85540835551302</v>
      </c>
      <c r="BF892" s="19" t="n">
        <f aca="false">AQ892+BD892</f>
        <v>458.3</v>
      </c>
      <c r="BG892" s="19" t="n">
        <f aca="false">IF(AL892&gt;0,BF892/AL892*60,0)</f>
        <v>16.4466640748826</v>
      </c>
      <c r="BH892" s="8" t="n">
        <v>443</v>
      </c>
      <c r="BI892" s="8" t="n">
        <v>498</v>
      </c>
      <c r="BJ892" s="8" t="n">
        <v>683</v>
      </c>
      <c r="BK892" s="12" t="n">
        <f aca="false">BH892/(BH892+BJ892)</f>
        <v>0.393428063943162</v>
      </c>
      <c r="BL892" s="8" t="n">
        <v>141</v>
      </c>
      <c r="BM892" s="8" t="n">
        <v>141</v>
      </c>
      <c r="BN892" s="8" t="n">
        <v>102</v>
      </c>
      <c r="BO892" s="8" t="n">
        <f aca="false">BM892-BN892</f>
        <v>39</v>
      </c>
      <c r="BP892" s="8" t="n">
        <v>66</v>
      </c>
      <c r="BQ892" s="8" t="n">
        <v>74</v>
      </c>
      <c r="BR892" s="8" t="n">
        <v>42</v>
      </c>
      <c r="BS892" s="8" t="n">
        <v>118</v>
      </c>
      <c r="BT892" s="12" t="n">
        <f aca="false">BS892/(EA892+BS892)</f>
        <v>0.0848920863309353</v>
      </c>
      <c r="BU892" s="8" t="n">
        <v>0</v>
      </c>
      <c r="BV892" s="8" t="n">
        <v>0</v>
      </c>
      <c r="BW892" s="12" t="n">
        <f aca="false">IF(BU892+BV892&gt;0,BU892/(BU892+BV892),0)</f>
        <v>0</v>
      </c>
      <c r="BX892" s="8" t="n">
        <v>0</v>
      </c>
      <c r="BY892" s="8" t="n">
        <v>0</v>
      </c>
      <c r="BZ892" s="8" t="n">
        <v>0</v>
      </c>
      <c r="CA892" s="8" t="n">
        <v>0</v>
      </c>
      <c r="CB892" s="8" t="n">
        <v>0</v>
      </c>
      <c r="CC892" s="8" t="n">
        <v>0</v>
      </c>
      <c r="CD892" s="8" t="n">
        <v>0</v>
      </c>
      <c r="CE892" s="8" t="n">
        <v>0</v>
      </c>
      <c r="CF892" s="8" t="n">
        <v>0</v>
      </c>
      <c r="CG892" s="8" t="n">
        <v>0</v>
      </c>
      <c r="CH892" s="8" t="n">
        <v>0</v>
      </c>
      <c r="CI892" s="8" t="n">
        <v>0</v>
      </c>
      <c r="CJ892" s="8" t="n">
        <v>0</v>
      </c>
      <c r="CK892" s="8" t="n">
        <v>0</v>
      </c>
      <c r="CL892" s="8" t="n">
        <v>0</v>
      </c>
      <c r="CM892" s="8" t="n">
        <v>3</v>
      </c>
      <c r="CN892" s="8" t="n">
        <v>1</v>
      </c>
      <c r="CO892" s="8" t="n">
        <v>0</v>
      </c>
      <c r="CP892" s="8" t="n">
        <v>0</v>
      </c>
      <c r="CQ892" s="8" t="n">
        <v>0</v>
      </c>
      <c r="CR892" s="8" t="n">
        <v>0</v>
      </c>
      <c r="CS892" s="8" t="n">
        <v>2</v>
      </c>
      <c r="CT892" s="8" t="n">
        <v>1</v>
      </c>
      <c r="CU892" s="8" t="n">
        <v>0</v>
      </c>
      <c r="CV892" s="8" t="n">
        <v>0</v>
      </c>
      <c r="CW892" s="8" t="n">
        <v>4</v>
      </c>
      <c r="CX892" s="8" t="n">
        <v>0</v>
      </c>
      <c r="CY892" s="8" t="n">
        <v>3</v>
      </c>
      <c r="CZ892" s="8" t="n">
        <v>11</v>
      </c>
      <c r="DA892" s="8" t="n">
        <v>52</v>
      </c>
      <c r="DB892" s="8" t="n">
        <v>6</v>
      </c>
      <c r="DC892" s="8" t="n">
        <v>0</v>
      </c>
      <c r="DD892" s="8" t="n">
        <v>58</v>
      </c>
      <c r="DE892" s="8" t="n">
        <v>18</v>
      </c>
      <c r="DF892" s="8" t="n">
        <v>0</v>
      </c>
      <c r="DG892" s="8" t="n">
        <v>1</v>
      </c>
      <c r="DH892" s="8" t="n">
        <v>61</v>
      </c>
      <c r="DI892" s="8" t="n">
        <v>26</v>
      </c>
      <c r="DJ892" s="8" t="n">
        <v>12</v>
      </c>
      <c r="DK892" s="8" t="n">
        <v>27</v>
      </c>
      <c r="DL892" s="8" t="n">
        <v>25</v>
      </c>
      <c r="DM892" s="8" t="n">
        <v>2</v>
      </c>
      <c r="DN892" s="8" t="n">
        <v>13</v>
      </c>
      <c r="DO892" s="8" t="n">
        <v>12</v>
      </c>
      <c r="DP892" s="8" t="n">
        <v>1</v>
      </c>
      <c r="DQ892" s="8" t="n">
        <f aca="false">DJ892-DI892</f>
        <v>-14</v>
      </c>
      <c r="DR892" s="19" t="n">
        <v>-6.828</v>
      </c>
      <c r="DS892" s="8" t="n">
        <v>24</v>
      </c>
      <c r="DT892" s="8" t="n">
        <v>2</v>
      </c>
      <c r="DU892" s="8" t="n">
        <v>0</v>
      </c>
      <c r="DV892" s="8" t="n">
        <v>0</v>
      </c>
      <c r="DW892" s="8" t="n">
        <v>0</v>
      </c>
      <c r="DX892" s="8" t="n">
        <v>1460</v>
      </c>
      <c r="DY892" s="8" t="n">
        <v>1687</v>
      </c>
      <c r="DZ892" s="8" t="n">
        <v>1123</v>
      </c>
      <c r="EA892" s="8" t="n">
        <v>1272</v>
      </c>
      <c r="EB892" s="8" t="n">
        <v>803</v>
      </c>
      <c r="EC892" s="8" t="n">
        <v>914</v>
      </c>
      <c r="ED892" s="8" t="n">
        <v>71.76</v>
      </c>
      <c r="EE892" s="8" t="n">
        <v>83.14</v>
      </c>
      <c r="EF892" s="8" t="n">
        <v>77</v>
      </c>
      <c r="EG892" s="8" t="n">
        <v>85</v>
      </c>
      <c r="EH892" s="12" t="n">
        <f aca="false">EF892/EB892</f>
        <v>0.0958904109589041</v>
      </c>
      <c r="EI892" s="20" t="n">
        <f aca="false">1-EG892/EC892</f>
        <v>0.907002188183807</v>
      </c>
      <c r="EJ892" s="21" t="n">
        <f aca="false">EH892+EI892</f>
        <v>1.00289259914271</v>
      </c>
      <c r="EK892" s="8" t="n">
        <v>1469</v>
      </c>
      <c r="EL892" s="8" t="n">
        <v>1687</v>
      </c>
      <c r="EM892" s="8" t="n">
        <v>1131</v>
      </c>
      <c r="EN892" s="8" t="n">
        <v>1273</v>
      </c>
      <c r="EO892" s="8" t="n">
        <v>810</v>
      </c>
      <c r="EP892" s="8" t="n">
        <v>915</v>
      </c>
      <c r="EQ892" s="8" t="n">
        <v>77</v>
      </c>
      <c r="ER892" s="8" t="n">
        <v>85</v>
      </c>
      <c r="ES892" s="8" t="n">
        <v>741</v>
      </c>
      <c r="ET892" s="8" t="n">
        <v>832</v>
      </c>
      <c r="EU892" s="8" t="n">
        <v>275</v>
      </c>
      <c r="EV892" s="8" t="n">
        <v>331</v>
      </c>
      <c r="EW892" s="8" t="n">
        <v>36</v>
      </c>
      <c r="EX892" s="8" t="n">
        <v>51</v>
      </c>
      <c r="EY892" s="8" t="n">
        <v>101</v>
      </c>
      <c r="EZ892" s="8" t="n">
        <v>107</v>
      </c>
      <c r="FA892" s="8" t="n">
        <v>1.1</v>
      </c>
      <c r="FB892" s="8" t="n">
        <v>5.2</v>
      </c>
      <c r="FC892" s="8" t="n">
        <v>6.3</v>
      </c>
      <c r="FD892" s="19" t="n">
        <v>40.35</v>
      </c>
      <c r="FE892" s="18" t="n">
        <f aca="false">FD892/V892</f>
        <v>0.552739726027397</v>
      </c>
      <c r="FF892" s="8" t="n">
        <v>3.3138</v>
      </c>
      <c r="FG892" s="8" t="n">
        <v>0.01</v>
      </c>
      <c r="FH892" s="8" t="n">
        <v>0.08</v>
      </c>
      <c r="FI892" s="8" t="n">
        <v>0.09</v>
      </c>
      <c r="FJ892" s="22"/>
      <c r="FK892" s="22"/>
      <c r="FL892" s="22"/>
      <c r="FM892" s="8" t="n">
        <f aca="false">BL892+BS892+AH892+DT892</f>
        <v>321</v>
      </c>
      <c r="FN892" s="19" t="n">
        <f aca="false">IF(DS892&gt;0,(BL892+BR892)/DS892,0)</f>
        <v>7.625</v>
      </c>
      <c r="FO892" s="12" t="n">
        <v>0.0302423604</v>
      </c>
      <c r="FP892" s="19" t="n">
        <f aca="false">Z892-AH892/10</f>
        <v>18</v>
      </c>
      <c r="FQ892" s="19" t="n">
        <f aca="false">Z892+DR892/5</f>
        <v>22.6344</v>
      </c>
      <c r="FR892" s="19" t="n">
        <f aca="false">(DX892+DY892)/AL892*60</f>
        <v>112.933999222465</v>
      </c>
      <c r="FS892" s="8" t="n">
        <v>9</v>
      </c>
      <c r="FT892" s="17" t="s">
        <v>326</v>
      </c>
      <c r="FU892" s="8" t="n">
        <v>439</v>
      </c>
      <c r="FV892" s="17" t="s">
        <v>427</v>
      </c>
      <c r="FW892" s="17" t="s">
        <v>280</v>
      </c>
      <c r="FX892" s="23" t="n">
        <v>4000000</v>
      </c>
      <c r="FY892" s="23" t="n">
        <v>4000000</v>
      </c>
      <c r="FZ892" s="8" t="n">
        <v>1423</v>
      </c>
      <c r="GA892" s="8" t="n">
        <v>195</v>
      </c>
      <c r="GB892" s="8" t="n">
        <v>433</v>
      </c>
      <c r="GC892" s="8" t="n">
        <v>628</v>
      </c>
      <c r="GD892" s="8" t="n">
        <v>240</v>
      </c>
      <c r="GE892" s="8" t="n">
        <v>1839</v>
      </c>
      <c r="GF892" s="8" t="n">
        <v>3086</v>
      </c>
      <c r="GG892" s="8" t="n">
        <v>34197</v>
      </c>
      <c r="GH892" s="8" t="n">
        <v>49.5</v>
      </c>
      <c r="GI892" s="8" t="n">
        <v>89.4</v>
      </c>
      <c r="GJ892" s="8" t="n">
        <v>139</v>
      </c>
      <c r="GK892" s="8" t="n">
        <f aca="false">Z892-AH892/10</f>
        <v>18</v>
      </c>
      <c r="GL892" s="22"/>
      <c r="GM892" s="22"/>
      <c r="GN892" s="22"/>
      <c r="GO892" s="22"/>
      <c r="GP892" s="22"/>
    </row>
    <row r="893" customFormat="false" ht="13.65" hidden="false" customHeight="true" outlineLevel="0" collapsed="false">
      <c r="A893" s="16" t="n">
        <v>34339</v>
      </c>
      <c r="B893" s="17" t="s">
        <v>3978</v>
      </c>
      <c r="C893" s="22"/>
      <c r="D893" s="17" t="s">
        <v>3979</v>
      </c>
      <c r="E893" s="17" t="s">
        <v>3979</v>
      </c>
      <c r="F893" s="8" t="n">
        <v>74</v>
      </c>
      <c r="G893" s="8" t="n">
        <v>207</v>
      </c>
      <c r="H893" s="8" t="n">
        <v>2012</v>
      </c>
      <c r="I893" s="8" t="n">
        <v>1</v>
      </c>
      <c r="J893" s="8" t="n">
        <v>14</v>
      </c>
      <c r="K893" s="17" t="s">
        <v>263</v>
      </c>
      <c r="L893" s="8" t="n">
        <v>2013</v>
      </c>
      <c r="M893" s="8" t="n">
        <v>24</v>
      </c>
      <c r="N893" s="8" t="n">
        <v>5</v>
      </c>
      <c r="O893" s="8" t="n">
        <v>8476878</v>
      </c>
      <c r="P893" s="17" t="s">
        <v>3980</v>
      </c>
      <c r="Q893" s="17" t="s">
        <v>3981</v>
      </c>
      <c r="R893" s="17" t="s">
        <v>3982</v>
      </c>
      <c r="S893" s="17" t="s">
        <v>3983</v>
      </c>
      <c r="T893" s="17" t="s">
        <v>313</v>
      </c>
      <c r="U893" s="17" t="s">
        <v>464</v>
      </c>
      <c r="V893" s="8" t="n">
        <v>71</v>
      </c>
      <c r="W893" s="8" t="n">
        <v>7</v>
      </c>
      <c r="X893" s="8" t="n">
        <v>8</v>
      </c>
      <c r="Y893" s="8" t="n">
        <v>4</v>
      </c>
      <c r="Z893" s="8" t="n">
        <v>15</v>
      </c>
      <c r="AA893" s="8" t="n">
        <v>12</v>
      </c>
      <c r="AB893" s="8" t="n">
        <v>49</v>
      </c>
      <c r="AC893" s="18" t="n">
        <f aca="false">Z893/V893</f>
        <v>0.211267605633803</v>
      </c>
      <c r="AD893" s="19" t="n">
        <f aca="false">IF(FZ893&gt;V893,Z893-V893*(GC893-Z893)/(FZ893-V893),0)</f>
        <v>-7.04332129963899</v>
      </c>
      <c r="AE893" s="19" t="n">
        <v>5.907</v>
      </c>
      <c r="AF893" s="8" t="n">
        <v>-12</v>
      </c>
      <c r="AG893" s="8" t="n">
        <v>-1.5</v>
      </c>
      <c r="AH893" s="8" t="n">
        <v>26</v>
      </c>
      <c r="AI893" s="8" t="n">
        <v>1331</v>
      </c>
      <c r="AJ893" s="8" t="n">
        <v>58404</v>
      </c>
      <c r="AK893" s="19" t="n">
        <v>973.4</v>
      </c>
      <c r="AL893" s="8" t="n">
        <v>973.4</v>
      </c>
      <c r="AM893" s="8" t="n">
        <v>973</v>
      </c>
      <c r="AN893" s="18" t="n">
        <f aca="false">AJ893/60/V893</f>
        <v>13.7098591549296</v>
      </c>
      <c r="AO893" s="8" t="n">
        <v>23.17</v>
      </c>
      <c r="AP893" s="12" t="n">
        <f aca="false">IF(EF893&gt;0,Z893/EF893,0)</f>
        <v>0.6</v>
      </c>
      <c r="AQ893" s="8" t="n">
        <v>168</v>
      </c>
      <c r="AR893" s="8" t="n">
        <v>168</v>
      </c>
      <c r="AS893" s="8" t="n">
        <v>168</v>
      </c>
      <c r="AT893" s="8" t="n">
        <v>142</v>
      </c>
      <c r="AU893" s="8" t="n">
        <v>142</v>
      </c>
      <c r="AV893" s="8" t="n">
        <v>113</v>
      </c>
      <c r="AW893" s="8" t="n">
        <v>91</v>
      </c>
      <c r="AX893" s="8" t="n">
        <v>46</v>
      </c>
      <c r="AY893" s="8" t="n">
        <v>4</v>
      </c>
      <c r="AZ893" s="8" t="n">
        <v>4</v>
      </c>
      <c r="BA893" s="8" t="n">
        <f aca="false">AY893+AZ893</f>
        <v>8</v>
      </c>
      <c r="BB893" s="8" t="n">
        <v>9.18</v>
      </c>
      <c r="BC893" s="8" t="n">
        <v>33.0708</v>
      </c>
      <c r="BD893" s="19" t="n">
        <v>128.8</v>
      </c>
      <c r="BE893" s="19" t="n">
        <v>7.93918224779125</v>
      </c>
      <c r="BF893" s="19" t="n">
        <f aca="false">AQ893+BD893</f>
        <v>296.8</v>
      </c>
      <c r="BG893" s="19" t="n">
        <f aca="false">IF(AL893&gt;0,BF893/AL893*60,0)</f>
        <v>18.2946373536059</v>
      </c>
      <c r="BH893" s="8" t="n">
        <v>257</v>
      </c>
      <c r="BI893" s="8" t="n">
        <v>301</v>
      </c>
      <c r="BJ893" s="8" t="n">
        <v>315</v>
      </c>
      <c r="BK893" s="12" t="n">
        <f aca="false">BH893/(BH893+BJ893)</f>
        <v>0.449300699300699</v>
      </c>
      <c r="BL893" s="8" t="n">
        <v>134</v>
      </c>
      <c r="BM893" s="8" t="n">
        <v>134</v>
      </c>
      <c r="BN893" s="8" t="n">
        <v>123</v>
      </c>
      <c r="BO893" s="8" t="n">
        <f aca="false">BM893-BN893</f>
        <v>11</v>
      </c>
      <c r="BP893" s="8" t="n">
        <v>29</v>
      </c>
      <c r="BQ893" s="8" t="n">
        <v>12</v>
      </c>
      <c r="BR893" s="8" t="n">
        <v>18</v>
      </c>
      <c r="BS893" s="8" t="n">
        <v>32</v>
      </c>
      <c r="BT893" s="12" t="n">
        <f aca="false">BS893/(EA893+BS893)</f>
        <v>0.0399500624219725</v>
      </c>
      <c r="BU893" s="8" t="n">
        <v>23</v>
      </c>
      <c r="BV893" s="8" t="n">
        <v>40</v>
      </c>
      <c r="BW893" s="12" t="n">
        <f aca="false">IF(BU893+BV893&gt;0,BU893/(BU893+BV893),0)</f>
        <v>0.365079365079365</v>
      </c>
      <c r="BX893" s="8" t="n">
        <v>5</v>
      </c>
      <c r="BY893" s="8" t="n">
        <v>7</v>
      </c>
      <c r="BZ893" s="8" t="n">
        <v>5</v>
      </c>
      <c r="CA893" s="8" t="n">
        <v>12</v>
      </c>
      <c r="CB893" s="8" t="n">
        <v>13</v>
      </c>
      <c r="CC893" s="8" t="n">
        <v>21</v>
      </c>
      <c r="CD893" s="8" t="n">
        <v>5</v>
      </c>
      <c r="CE893" s="8" t="n">
        <v>14</v>
      </c>
      <c r="CF893" s="8" t="n">
        <v>11</v>
      </c>
      <c r="CG893" s="8" t="n">
        <v>13</v>
      </c>
      <c r="CH893" s="8" t="n">
        <v>15</v>
      </c>
      <c r="CI893" s="8" t="n">
        <v>23</v>
      </c>
      <c r="CJ893" s="8" t="n">
        <v>0</v>
      </c>
      <c r="CK893" s="8" t="n">
        <v>0</v>
      </c>
      <c r="CL893" s="8" t="n">
        <v>2</v>
      </c>
      <c r="CM893" s="8" t="n">
        <v>0</v>
      </c>
      <c r="CN893" s="8" t="n">
        <v>0</v>
      </c>
      <c r="CO893" s="8" t="n">
        <v>0</v>
      </c>
      <c r="CP893" s="8" t="n">
        <v>0</v>
      </c>
      <c r="CQ893" s="8" t="n">
        <v>0</v>
      </c>
      <c r="CR893" s="8" t="n">
        <v>1</v>
      </c>
      <c r="CS893" s="8" t="n">
        <v>0</v>
      </c>
      <c r="CT893" s="8" t="n">
        <v>0</v>
      </c>
      <c r="CU893" s="8" t="n">
        <v>2</v>
      </c>
      <c r="CV893" s="8" t="n">
        <v>0</v>
      </c>
      <c r="CW893" s="8" t="n">
        <v>4</v>
      </c>
      <c r="CX893" s="8" t="n">
        <v>0</v>
      </c>
      <c r="CY893" s="8" t="n">
        <v>0</v>
      </c>
      <c r="CZ893" s="8" t="n">
        <v>3</v>
      </c>
      <c r="DA893" s="8" t="n">
        <v>26</v>
      </c>
      <c r="DB893" s="8" t="n">
        <v>11</v>
      </c>
      <c r="DC893" s="8" t="n">
        <v>2</v>
      </c>
      <c r="DD893" s="8" t="n">
        <v>10</v>
      </c>
      <c r="DE893" s="8" t="n">
        <v>12</v>
      </c>
      <c r="DF893" s="8" t="n">
        <v>10</v>
      </c>
      <c r="DG893" s="8" t="n">
        <v>2</v>
      </c>
      <c r="DH893" s="8" t="n">
        <v>66</v>
      </c>
      <c r="DI893" s="8" t="n">
        <v>13</v>
      </c>
      <c r="DJ893" s="8" t="n">
        <v>17</v>
      </c>
      <c r="DK893" s="8" t="n">
        <v>11</v>
      </c>
      <c r="DL893" s="8" t="n">
        <v>11</v>
      </c>
      <c r="DM893" s="8" t="n">
        <v>0</v>
      </c>
      <c r="DN893" s="8" t="n">
        <v>17</v>
      </c>
      <c r="DO893" s="8" t="n">
        <v>17</v>
      </c>
      <c r="DP893" s="8" t="n">
        <v>0</v>
      </c>
      <c r="DQ893" s="8" t="n">
        <f aca="false">DJ893-DI893</f>
        <v>4</v>
      </c>
      <c r="DR893" s="19" t="n">
        <v>3.521</v>
      </c>
      <c r="DS893" s="8" t="n">
        <v>13</v>
      </c>
      <c r="DT893" s="8" t="n">
        <v>0</v>
      </c>
      <c r="DU893" s="8" t="n">
        <v>0</v>
      </c>
      <c r="DV893" s="8" t="n">
        <v>0</v>
      </c>
      <c r="DW893" s="8" t="n">
        <v>0</v>
      </c>
      <c r="DX893" s="8" t="n">
        <v>739</v>
      </c>
      <c r="DY893" s="8" t="n">
        <v>968</v>
      </c>
      <c r="DZ893" s="8" t="n">
        <v>564</v>
      </c>
      <c r="EA893" s="8" t="n">
        <v>769</v>
      </c>
      <c r="EB893" s="8" t="n">
        <v>427</v>
      </c>
      <c r="EC893" s="8" t="n">
        <v>563</v>
      </c>
      <c r="ED893" s="8" t="n">
        <v>28.78</v>
      </c>
      <c r="EE893" s="8" t="n">
        <v>51.99</v>
      </c>
      <c r="EF893" s="8" t="n">
        <v>25</v>
      </c>
      <c r="EG893" s="8" t="n">
        <v>55</v>
      </c>
      <c r="EH893" s="12" t="n">
        <f aca="false">EF893/EB893</f>
        <v>0.0585480093676815</v>
      </c>
      <c r="EI893" s="20" t="n">
        <f aca="false">1-EG893/EC893</f>
        <v>0.902309058614565</v>
      </c>
      <c r="EJ893" s="21" t="n">
        <f aca="false">EH893+EI893</f>
        <v>0.960857067982246</v>
      </c>
      <c r="EK893" s="8" t="n">
        <v>737</v>
      </c>
      <c r="EL893" s="8" t="n">
        <v>969</v>
      </c>
      <c r="EM893" s="8" t="n">
        <v>563</v>
      </c>
      <c r="EN893" s="8" t="n">
        <v>770</v>
      </c>
      <c r="EO893" s="8" t="n">
        <v>425</v>
      </c>
      <c r="EP893" s="8" t="n">
        <v>564</v>
      </c>
      <c r="EQ893" s="8" t="n">
        <v>25</v>
      </c>
      <c r="ER893" s="8" t="n">
        <v>55</v>
      </c>
      <c r="ES893" s="8" t="n">
        <v>323</v>
      </c>
      <c r="ET893" s="8" t="n">
        <v>450</v>
      </c>
      <c r="EU893" s="8" t="n">
        <v>127</v>
      </c>
      <c r="EV893" s="8" t="n">
        <v>202</v>
      </c>
      <c r="EW893" s="8" t="n">
        <v>15</v>
      </c>
      <c r="EX893" s="8" t="n">
        <v>27</v>
      </c>
      <c r="EY893" s="8" t="n">
        <v>68</v>
      </c>
      <c r="EZ893" s="8" t="n">
        <v>73</v>
      </c>
      <c r="FA893" s="8" t="n">
        <v>-0.4</v>
      </c>
      <c r="FB893" s="8" t="n">
        <v>1</v>
      </c>
      <c r="FC893" s="8" t="n">
        <v>0.5</v>
      </c>
      <c r="FD893" s="19" t="n">
        <v>17.25</v>
      </c>
      <c r="FE893" s="18" t="n">
        <f aca="false">FD893/V893</f>
        <v>0.242957746478873</v>
      </c>
      <c r="FF893" s="8" t="n">
        <v>0.8114</v>
      </c>
      <c r="FG893" s="8" t="n">
        <v>-0.13</v>
      </c>
      <c r="FH893" s="8" t="n">
        <v>0.25</v>
      </c>
      <c r="FI893" s="8" t="n">
        <v>0.12</v>
      </c>
      <c r="FJ893" s="22"/>
      <c r="FK893" s="22"/>
      <c r="FL893" s="22"/>
      <c r="FM893" s="8" t="n">
        <f aca="false">BL893+BS893+AH893+DT893</f>
        <v>192</v>
      </c>
      <c r="FN893" s="19" t="n">
        <f aca="false">IF(DS893&gt;0,(BL893+BR893)/DS893,0)</f>
        <v>11.6923076923077</v>
      </c>
      <c r="FO893" s="12" t="n">
        <v>0.042327262</v>
      </c>
      <c r="FP893" s="19" t="n">
        <f aca="false">Z893-AH893/10</f>
        <v>12.4</v>
      </c>
      <c r="FQ893" s="19" t="n">
        <f aca="false">Z893+DR893/5</f>
        <v>15.7042</v>
      </c>
      <c r="FR893" s="19" t="n">
        <f aca="false">(DX893+DY893)/AL893*60</f>
        <v>105.218820628724</v>
      </c>
      <c r="FS893" s="8" t="n">
        <v>4</v>
      </c>
      <c r="FT893" s="17" t="s">
        <v>345</v>
      </c>
      <c r="FU893" s="8" t="n">
        <v>195</v>
      </c>
      <c r="FV893" s="22"/>
      <c r="FW893" s="17" t="s">
        <v>270</v>
      </c>
      <c r="FX893" s="23" t="n">
        <v>1600000</v>
      </c>
      <c r="FY893" s="23" t="n">
        <v>1600000</v>
      </c>
      <c r="FZ893" s="8" t="n">
        <v>348</v>
      </c>
      <c r="GA893" s="8" t="n">
        <v>44</v>
      </c>
      <c r="GB893" s="8" t="n">
        <v>57</v>
      </c>
      <c r="GC893" s="8" t="n">
        <v>101</v>
      </c>
      <c r="GD893" s="8" t="n">
        <v>-41</v>
      </c>
      <c r="GE893" s="8" t="n">
        <v>103</v>
      </c>
      <c r="GF893" s="8" t="n">
        <v>565</v>
      </c>
      <c r="GG893" s="8" t="n">
        <v>5264</v>
      </c>
      <c r="GH893" s="8" t="n">
        <v>1.4</v>
      </c>
      <c r="GI893" s="8" t="n">
        <v>5.6</v>
      </c>
      <c r="GJ893" s="8" t="n">
        <v>7</v>
      </c>
      <c r="GK893" s="8" t="n">
        <f aca="false">Z893-AH893/10</f>
        <v>12.4</v>
      </c>
      <c r="GL893" s="22"/>
      <c r="GM893" s="22"/>
      <c r="GN893" s="22"/>
      <c r="GO893" s="22"/>
      <c r="GP893" s="22"/>
    </row>
  </sheetData>
  <mergeCells count="11">
    <mergeCell ref="A1:U1"/>
    <mergeCell ref="V1:AP1"/>
    <mergeCell ref="AQ1:BT1"/>
    <mergeCell ref="BU1:CI1"/>
    <mergeCell ref="CJ1:DH1"/>
    <mergeCell ref="DI1:DW1"/>
    <mergeCell ref="DX1:EZ1"/>
    <mergeCell ref="FA1:FI1"/>
    <mergeCell ref="FJ1:FU1"/>
    <mergeCell ref="FV1:FY1"/>
    <mergeCell ref="FZ1:GJ1"/>
  </mergeCells>
  <conditionalFormatting sqref="FX2:FY33;FX35:FY47;FX49:FY142;FX144:FY285;FX287:FY508;FX510:FY540;FX542:FY647;FX649:FY782;FX784:FY849;FX851:FY893">
    <cfRule type="cellIs" priority="2" operator="lessThan" aboveAverage="0" equalAverage="0" bottom="0" percent="0" rank="0" text="" dxfId="0">
      <formula>0</formula>
    </cfRule>
  </conditionalFormatting>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&amp;CTOT</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270"/>
  <sheetViews>
    <sheetView windowProtection="false"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 min="1" style="6" width="30.1020408163265"/>
    <col collapsed="false" hidden="false" max="2" min="2" style="6" width="77.2142857142857"/>
    <col collapsed="false" hidden="false" max="5" min="3" style="6" width="11.2040816326531"/>
    <col collapsed="false" hidden="false" max="256" min="6" style="6" width="11.6071428571429"/>
    <col collapsed="false" hidden="false" max="1025" min="257" style="0" width="11.6071428571429"/>
  </cols>
  <sheetData>
    <row r="1" customFormat="false" ht="13.65" hidden="false" customHeight="true" outlineLevel="0" collapsed="false">
      <c r="A1" s="24" t="s">
        <v>3984</v>
      </c>
      <c r="B1" s="22"/>
      <c r="C1" s="22"/>
      <c r="D1" s="22"/>
      <c r="E1" s="22"/>
    </row>
    <row r="2" customFormat="false" ht="13.65" hidden="false" customHeight="true" outlineLevel="0" collapsed="false">
      <c r="A2" s="17" t="s">
        <v>3985</v>
      </c>
      <c r="B2" s="22"/>
      <c r="C2" s="22"/>
      <c r="D2" s="22"/>
      <c r="E2" s="22"/>
    </row>
    <row r="3" customFormat="false" ht="13.65" hidden="false" customHeight="true" outlineLevel="0" collapsed="false">
      <c r="A3" s="17" t="s">
        <v>3986</v>
      </c>
      <c r="B3" s="22"/>
      <c r="C3" s="22"/>
      <c r="D3" s="22"/>
      <c r="E3" s="22"/>
    </row>
    <row r="4" customFormat="false" ht="13.65" hidden="false" customHeight="true" outlineLevel="0" collapsed="false">
      <c r="A4" s="17" t="s">
        <v>3987</v>
      </c>
      <c r="B4" s="22"/>
      <c r="C4" s="22"/>
      <c r="D4" s="22"/>
      <c r="E4" s="22"/>
    </row>
    <row r="5" customFormat="false" ht="13.65" hidden="false" customHeight="true" outlineLevel="0" collapsed="false">
      <c r="A5" s="17" t="s">
        <v>3988</v>
      </c>
      <c r="B5" s="22"/>
      <c r="C5" s="22"/>
      <c r="D5" s="22"/>
      <c r="E5" s="22"/>
    </row>
    <row r="6" customFormat="false" ht="13.65" hidden="false" customHeight="true" outlineLevel="0" collapsed="false">
      <c r="A6" s="17" t="s">
        <v>3989</v>
      </c>
      <c r="B6" s="22"/>
      <c r="C6" s="22"/>
      <c r="D6" s="22"/>
      <c r="E6" s="22"/>
    </row>
    <row r="7" customFormat="false" ht="13.65" hidden="false" customHeight="true" outlineLevel="0" collapsed="false">
      <c r="A7" s="8"/>
      <c r="B7" s="22"/>
      <c r="C7" s="22"/>
      <c r="D7" s="22"/>
      <c r="E7" s="22"/>
    </row>
    <row r="8" customFormat="false" ht="13.65" hidden="false" customHeight="true" outlineLevel="0" collapsed="false">
      <c r="A8" s="24" t="s">
        <v>3990</v>
      </c>
      <c r="B8" s="22"/>
      <c r="C8" s="22"/>
      <c r="D8" s="22"/>
      <c r="E8" s="22"/>
    </row>
    <row r="9" customFormat="false" ht="13.65" hidden="false" customHeight="true" outlineLevel="0" collapsed="false">
      <c r="A9" s="17" t="s">
        <v>3991</v>
      </c>
      <c r="B9" s="22"/>
      <c r="C9" s="22"/>
      <c r="D9" s="22"/>
      <c r="E9" s="22"/>
    </row>
    <row r="10" customFormat="false" ht="13.65" hidden="false" customHeight="true" outlineLevel="0" collapsed="false">
      <c r="A10" s="17" t="s">
        <v>3992</v>
      </c>
      <c r="B10" s="22"/>
      <c r="C10" s="22"/>
      <c r="D10" s="22"/>
      <c r="E10" s="22"/>
    </row>
    <row r="11" customFormat="false" ht="13.65" hidden="false" customHeight="true" outlineLevel="0" collapsed="false">
      <c r="A11" s="8"/>
      <c r="B11" s="22"/>
      <c r="C11" s="22"/>
      <c r="D11" s="22"/>
      <c r="E11" s="22"/>
    </row>
    <row r="12" customFormat="false" ht="13.65" hidden="false" customHeight="true" outlineLevel="0" collapsed="false">
      <c r="A12" s="24" t="s">
        <v>3993</v>
      </c>
      <c r="B12" s="24" t="s">
        <v>3994</v>
      </c>
      <c r="C12" s="22"/>
      <c r="D12" s="22"/>
      <c r="E12" s="22"/>
    </row>
    <row r="13" customFormat="false" ht="13.65" hidden="false" customHeight="true" outlineLevel="0" collapsed="false">
      <c r="A13" s="17" t="s">
        <v>82</v>
      </c>
      <c r="B13" s="17" t="s">
        <v>3995</v>
      </c>
      <c r="C13" s="22"/>
      <c r="D13" s="22"/>
      <c r="E13" s="22"/>
    </row>
    <row r="14" customFormat="false" ht="13.65" hidden="false" customHeight="true" outlineLevel="0" collapsed="false">
      <c r="A14" s="17" t="s">
        <v>79</v>
      </c>
      <c r="B14" s="17" t="s">
        <v>3996</v>
      </c>
      <c r="C14" s="22"/>
      <c r="D14" s="22"/>
      <c r="E14" s="22"/>
    </row>
    <row r="15" customFormat="false" ht="13.65" hidden="false" customHeight="true" outlineLevel="0" collapsed="false">
      <c r="A15" s="17" t="s">
        <v>81</v>
      </c>
      <c r="B15" s="17" t="s">
        <v>3997</v>
      </c>
      <c r="C15" s="22"/>
      <c r="D15" s="22"/>
      <c r="E15" s="22"/>
    </row>
    <row r="16" customFormat="false" ht="13.65" hidden="false" customHeight="true" outlineLevel="0" collapsed="false">
      <c r="A16" s="17" t="s">
        <v>75</v>
      </c>
      <c r="B16" s="17" t="s">
        <v>3998</v>
      </c>
      <c r="C16" s="22"/>
      <c r="D16" s="22"/>
      <c r="E16" s="22"/>
    </row>
    <row r="17" customFormat="false" ht="13.65" hidden="false" customHeight="true" outlineLevel="0" collapsed="false">
      <c r="A17" s="17" t="s">
        <v>76</v>
      </c>
      <c r="B17" s="17" t="s">
        <v>3999</v>
      </c>
      <c r="C17" s="22"/>
      <c r="D17" s="22"/>
      <c r="E17" s="22"/>
    </row>
    <row r="18" customFormat="false" ht="13.65" hidden="false" customHeight="true" outlineLevel="0" collapsed="false">
      <c r="A18" s="17" t="s">
        <v>74</v>
      </c>
      <c r="B18" s="17" t="s">
        <v>4000</v>
      </c>
      <c r="C18" s="22"/>
      <c r="D18" s="22"/>
      <c r="E18" s="22"/>
    </row>
    <row r="19" customFormat="false" ht="13.65" hidden="false" customHeight="true" outlineLevel="0" collapsed="false">
      <c r="A19" s="17" t="s">
        <v>78</v>
      </c>
      <c r="B19" s="17" t="s">
        <v>4001</v>
      </c>
      <c r="C19" s="22"/>
      <c r="D19" s="22"/>
      <c r="E19" s="22"/>
    </row>
    <row r="20" customFormat="false" ht="13.65" hidden="false" customHeight="true" outlineLevel="0" collapsed="false">
      <c r="A20" s="17" t="s">
        <v>80</v>
      </c>
      <c r="B20" s="17" t="s">
        <v>4002</v>
      </c>
      <c r="C20" s="22"/>
      <c r="D20" s="22"/>
      <c r="E20" s="22"/>
    </row>
    <row r="21" customFormat="false" ht="13.65" hidden="false" customHeight="true" outlineLevel="0" collapsed="false">
      <c r="A21" s="17" t="s">
        <v>77</v>
      </c>
      <c r="B21" s="17" t="s">
        <v>4003</v>
      </c>
      <c r="C21" s="22"/>
      <c r="D21" s="22"/>
      <c r="E21" s="22"/>
    </row>
    <row r="22" customFormat="false" ht="13.65" hidden="false" customHeight="true" outlineLevel="0" collapsed="false">
      <c r="A22" s="17" t="s">
        <v>72</v>
      </c>
      <c r="B22" s="17" t="s">
        <v>4004</v>
      </c>
      <c r="C22" s="22"/>
      <c r="D22" s="22"/>
      <c r="E22" s="22"/>
    </row>
    <row r="23" customFormat="false" ht="13.65" hidden="false" customHeight="true" outlineLevel="0" collapsed="false">
      <c r="A23" s="17" t="s">
        <v>4005</v>
      </c>
      <c r="B23" s="17" t="s">
        <v>4006</v>
      </c>
      <c r="C23" s="22"/>
      <c r="D23" s="22"/>
      <c r="E23" s="22"/>
    </row>
    <row r="24" customFormat="false" ht="13.65" hidden="false" customHeight="true" outlineLevel="0" collapsed="false">
      <c r="A24" s="17" t="s">
        <v>73</v>
      </c>
      <c r="B24" s="17" t="s">
        <v>4007</v>
      </c>
      <c r="C24" s="22"/>
      <c r="D24" s="22"/>
      <c r="E24" s="22"/>
    </row>
    <row r="25" customFormat="false" ht="13.65" hidden="false" customHeight="true" outlineLevel="0" collapsed="false">
      <c r="A25" s="17" t="s">
        <v>4008</v>
      </c>
      <c r="B25" s="17" t="s">
        <v>4009</v>
      </c>
      <c r="C25" s="22"/>
      <c r="D25" s="22"/>
      <c r="E25" s="22"/>
    </row>
    <row r="26" customFormat="false" ht="13.65" hidden="false" customHeight="true" outlineLevel="0" collapsed="false">
      <c r="A26" s="17" t="s">
        <v>4010</v>
      </c>
      <c r="B26" s="17" t="s">
        <v>4011</v>
      </c>
      <c r="C26" s="22"/>
      <c r="D26" s="22"/>
      <c r="E26" s="22"/>
    </row>
    <row r="27" customFormat="false" ht="13.65" hidden="false" customHeight="true" outlineLevel="0" collapsed="false">
      <c r="A27" s="17" t="s">
        <v>4012</v>
      </c>
      <c r="B27" s="17" t="s">
        <v>4013</v>
      </c>
      <c r="C27" s="22"/>
      <c r="D27" s="22"/>
      <c r="E27" s="22"/>
    </row>
    <row r="28" customFormat="false" ht="13.65" hidden="false" customHeight="true" outlineLevel="0" collapsed="false">
      <c r="A28" s="17" t="s">
        <v>4014</v>
      </c>
      <c r="B28" s="17" t="s">
        <v>4015</v>
      </c>
      <c r="C28" s="22"/>
      <c r="D28" s="22"/>
      <c r="E28" s="22"/>
    </row>
    <row r="29" customFormat="false" ht="13.65" hidden="false" customHeight="true" outlineLevel="0" collapsed="false">
      <c r="A29" s="17" t="s">
        <v>4016</v>
      </c>
      <c r="B29" s="17" t="s">
        <v>4017</v>
      </c>
      <c r="C29" s="22"/>
      <c r="D29" s="22"/>
      <c r="E29" s="22"/>
    </row>
    <row r="30" customFormat="false" ht="13.65" hidden="false" customHeight="true" outlineLevel="0" collapsed="false">
      <c r="A30" s="17" t="s">
        <v>4018</v>
      </c>
      <c r="B30" s="17" t="s">
        <v>4019</v>
      </c>
      <c r="C30" s="22"/>
      <c r="D30" s="22"/>
      <c r="E30" s="22"/>
    </row>
    <row r="31" customFormat="false" ht="13.65" hidden="false" customHeight="true" outlineLevel="0" collapsed="false">
      <c r="A31" s="17" t="s">
        <v>4020</v>
      </c>
      <c r="B31" s="17" t="s">
        <v>4021</v>
      </c>
      <c r="C31" s="22"/>
      <c r="D31" s="22"/>
      <c r="E31" s="22"/>
    </row>
    <row r="32" customFormat="false" ht="13.65" hidden="false" customHeight="true" outlineLevel="0" collapsed="false">
      <c r="A32" s="17" t="s">
        <v>4022</v>
      </c>
      <c r="B32" s="17" t="s">
        <v>4023</v>
      </c>
      <c r="C32" s="22"/>
      <c r="D32" s="22"/>
      <c r="E32" s="22"/>
    </row>
    <row r="33" customFormat="false" ht="13.65" hidden="false" customHeight="true" outlineLevel="0" collapsed="false">
      <c r="A33" s="22"/>
      <c r="B33" s="22"/>
      <c r="C33" s="22"/>
      <c r="D33" s="22"/>
      <c r="E33" s="22"/>
    </row>
    <row r="34" customFormat="false" ht="13.65" hidden="false" customHeight="true" outlineLevel="0" collapsed="false">
      <c r="A34" s="24" t="s">
        <v>4024</v>
      </c>
      <c r="B34" s="24" t="s">
        <v>3994</v>
      </c>
      <c r="C34" s="22"/>
      <c r="D34" s="22"/>
      <c r="E34" s="22"/>
    </row>
    <row r="35" customFormat="false" ht="13.65" hidden="false" customHeight="true" outlineLevel="0" collapsed="false">
      <c r="A35" s="17" t="s">
        <v>127</v>
      </c>
      <c r="B35" s="17" t="s">
        <v>4025</v>
      </c>
      <c r="C35" s="22"/>
      <c r="D35" s="22"/>
      <c r="E35" s="22"/>
    </row>
    <row r="36" customFormat="false" ht="13.65" hidden="false" customHeight="true" outlineLevel="0" collapsed="false">
      <c r="A36" s="17" t="s">
        <v>178</v>
      </c>
      <c r="B36" s="17" t="s">
        <v>4026</v>
      </c>
      <c r="C36" s="22"/>
      <c r="D36" s="22"/>
      <c r="E36" s="22"/>
    </row>
    <row r="37" customFormat="false" ht="13.65" hidden="false" customHeight="true" outlineLevel="0" collapsed="false">
      <c r="A37" s="17" t="s">
        <v>120</v>
      </c>
      <c r="B37" s="17" t="s">
        <v>4027</v>
      </c>
      <c r="C37" s="22"/>
      <c r="D37" s="22"/>
      <c r="E37" s="22"/>
    </row>
    <row r="38" customFormat="false" ht="13.65" hidden="false" customHeight="true" outlineLevel="0" collapsed="false">
      <c r="A38" s="17" t="s">
        <v>160</v>
      </c>
      <c r="B38" s="17" t="s">
        <v>4028</v>
      </c>
      <c r="C38" s="22"/>
      <c r="D38" s="22"/>
      <c r="E38" s="22"/>
    </row>
    <row r="39" customFormat="false" ht="13.65" hidden="false" customHeight="true" outlineLevel="0" collapsed="false">
      <c r="A39" s="17" t="s">
        <v>96</v>
      </c>
      <c r="B39" s="17" t="s">
        <v>4029</v>
      </c>
      <c r="C39" s="22"/>
      <c r="D39" s="22"/>
      <c r="E39" s="22"/>
    </row>
    <row r="40" customFormat="false" ht="13.65" hidden="false" customHeight="true" outlineLevel="0" collapsed="false">
      <c r="A40" s="17" t="s">
        <v>4030</v>
      </c>
      <c r="B40" s="17" t="s">
        <v>4031</v>
      </c>
      <c r="C40" s="22"/>
      <c r="D40" s="22"/>
      <c r="E40" s="22"/>
    </row>
    <row r="41" customFormat="false" ht="13.65" hidden="false" customHeight="true" outlineLevel="0" collapsed="false">
      <c r="A41" s="17" t="s">
        <v>4032</v>
      </c>
      <c r="B41" s="17" t="s">
        <v>4033</v>
      </c>
      <c r="C41" s="22"/>
      <c r="D41" s="22"/>
      <c r="E41" s="22"/>
    </row>
    <row r="42" customFormat="false" ht="13.65" hidden="false" customHeight="true" outlineLevel="0" collapsed="false">
      <c r="A42" s="17" t="s">
        <v>4034</v>
      </c>
      <c r="B42" s="17" t="s">
        <v>4035</v>
      </c>
      <c r="C42" s="22"/>
      <c r="D42" s="22"/>
      <c r="E42" s="22"/>
    </row>
    <row r="43" customFormat="false" ht="13.65" hidden="false" customHeight="true" outlineLevel="0" collapsed="false">
      <c r="A43" s="17" t="s">
        <v>4036</v>
      </c>
      <c r="B43" s="17" t="s">
        <v>4037</v>
      </c>
      <c r="C43" s="22"/>
      <c r="D43" s="22"/>
      <c r="E43" s="22"/>
    </row>
    <row r="44" customFormat="false" ht="13.65" hidden="false" customHeight="true" outlineLevel="0" collapsed="false">
      <c r="A44" s="17" t="s">
        <v>216</v>
      </c>
      <c r="B44" s="17" t="s">
        <v>4038</v>
      </c>
      <c r="C44" s="22"/>
      <c r="D44" s="22"/>
      <c r="E44" s="22"/>
    </row>
    <row r="45" customFormat="false" ht="13.65" hidden="false" customHeight="true" outlineLevel="0" collapsed="false">
      <c r="A45" s="17" t="s">
        <v>4039</v>
      </c>
      <c r="B45" s="17" t="s">
        <v>4040</v>
      </c>
      <c r="C45" s="22"/>
      <c r="D45" s="22"/>
      <c r="E45" s="22"/>
    </row>
    <row r="46" customFormat="false" ht="13.65" hidden="false" customHeight="true" outlineLevel="0" collapsed="false">
      <c r="A46" s="17" t="s">
        <v>4041</v>
      </c>
      <c r="B46" s="17" t="s">
        <v>4042</v>
      </c>
      <c r="C46" s="22"/>
      <c r="D46" s="22"/>
      <c r="E46" s="22"/>
    </row>
    <row r="47" customFormat="false" ht="13.65" hidden="false" customHeight="true" outlineLevel="0" collapsed="false">
      <c r="A47" s="17" t="s">
        <v>4043</v>
      </c>
      <c r="B47" s="17" t="s">
        <v>4044</v>
      </c>
      <c r="C47" s="22"/>
      <c r="D47" s="22"/>
      <c r="E47" s="22"/>
    </row>
    <row r="48" customFormat="false" ht="13.65" hidden="false" customHeight="true" outlineLevel="0" collapsed="false">
      <c r="A48" s="17" t="s">
        <v>258</v>
      </c>
      <c r="B48" s="17" t="s">
        <v>4045</v>
      </c>
      <c r="C48" s="22"/>
      <c r="D48" s="22"/>
      <c r="E48" s="22"/>
    </row>
    <row r="49" customFormat="false" ht="13.65" hidden="false" customHeight="true" outlineLevel="0" collapsed="false">
      <c r="A49" s="17" t="s">
        <v>190</v>
      </c>
      <c r="B49" s="17" t="s">
        <v>4046</v>
      </c>
      <c r="C49" s="22"/>
      <c r="D49" s="22"/>
      <c r="E49" s="22"/>
    </row>
    <row r="50" customFormat="false" ht="13.65" hidden="false" customHeight="true" outlineLevel="0" collapsed="false">
      <c r="A50" s="17" t="s">
        <v>95</v>
      </c>
      <c r="B50" s="17" t="s">
        <v>4047</v>
      </c>
      <c r="C50" s="22"/>
      <c r="D50" s="22"/>
      <c r="E50" s="22"/>
    </row>
    <row r="51" customFormat="false" ht="13.65" hidden="false" customHeight="true" outlineLevel="0" collapsed="false">
      <c r="A51" s="17" t="s">
        <v>4048</v>
      </c>
      <c r="B51" s="17" t="s">
        <v>4049</v>
      </c>
      <c r="C51" s="22"/>
      <c r="D51" s="22"/>
      <c r="E51" s="22"/>
    </row>
    <row r="52" customFormat="false" ht="13.65" hidden="false" customHeight="true" outlineLevel="0" collapsed="false">
      <c r="A52" s="17" t="s">
        <v>4050</v>
      </c>
      <c r="B52" s="17" t="s">
        <v>4051</v>
      </c>
      <c r="C52" s="22"/>
      <c r="D52" s="22"/>
      <c r="E52" s="22"/>
    </row>
    <row r="53" customFormat="false" ht="13.65" hidden="false" customHeight="true" outlineLevel="0" collapsed="false">
      <c r="A53" s="17" t="s">
        <v>4052</v>
      </c>
      <c r="B53" s="17" t="s">
        <v>4053</v>
      </c>
      <c r="C53" s="22"/>
      <c r="D53" s="22"/>
      <c r="E53" s="22"/>
    </row>
    <row r="54" customFormat="false" ht="13.65" hidden="false" customHeight="true" outlineLevel="0" collapsed="false">
      <c r="A54" s="17" t="s">
        <v>4054</v>
      </c>
      <c r="B54" s="17" t="s">
        <v>4055</v>
      </c>
      <c r="C54" s="22"/>
      <c r="D54" s="22"/>
      <c r="E54" s="22"/>
    </row>
    <row r="55" customFormat="false" ht="13.65" hidden="false" customHeight="true" outlineLevel="0" collapsed="false">
      <c r="A55" s="17" t="s">
        <v>4056</v>
      </c>
      <c r="B55" s="17" t="s">
        <v>4057</v>
      </c>
      <c r="C55" s="22"/>
      <c r="D55" s="22"/>
      <c r="E55" s="22"/>
    </row>
    <row r="56" customFormat="false" ht="13.65" hidden="false" customHeight="true" outlineLevel="0" collapsed="false">
      <c r="A56" s="17" t="s">
        <v>4058</v>
      </c>
      <c r="B56" s="17" t="s">
        <v>4059</v>
      </c>
      <c r="C56" s="22"/>
      <c r="D56" s="22"/>
      <c r="E56" s="22"/>
    </row>
    <row r="57" customFormat="false" ht="13.65" hidden="false" customHeight="true" outlineLevel="0" collapsed="false">
      <c r="A57" s="17" t="s">
        <v>254</v>
      </c>
      <c r="B57" s="17" t="s">
        <v>4060</v>
      </c>
      <c r="C57" s="22"/>
      <c r="D57" s="22"/>
      <c r="E57" s="22"/>
    </row>
    <row r="58" customFormat="false" ht="13.65" hidden="false" customHeight="true" outlineLevel="0" collapsed="false">
      <c r="A58" s="17" t="s">
        <v>97</v>
      </c>
      <c r="B58" s="17" t="s">
        <v>4061</v>
      </c>
      <c r="C58" s="22"/>
      <c r="D58" s="22"/>
      <c r="E58" s="22"/>
    </row>
    <row r="59" customFormat="false" ht="13.65" hidden="false" customHeight="true" outlineLevel="0" collapsed="false">
      <c r="A59" s="17" t="s">
        <v>99</v>
      </c>
      <c r="B59" s="17" t="s">
        <v>4062</v>
      </c>
      <c r="C59" s="22"/>
      <c r="D59" s="22"/>
      <c r="E59" s="22"/>
    </row>
    <row r="60" customFormat="false" ht="13.65" hidden="false" customHeight="true" outlineLevel="0" collapsed="false">
      <c r="A60" s="17" t="s">
        <v>4063</v>
      </c>
      <c r="B60" s="17" t="s">
        <v>4064</v>
      </c>
      <c r="C60" s="22"/>
      <c r="D60" s="22"/>
      <c r="E60" s="22"/>
    </row>
    <row r="61" customFormat="false" ht="13.65" hidden="false" customHeight="true" outlineLevel="0" collapsed="false">
      <c r="A61" s="17" t="s">
        <v>250</v>
      </c>
      <c r="B61" s="17" t="s">
        <v>4065</v>
      </c>
      <c r="C61" s="22"/>
      <c r="D61" s="22"/>
      <c r="E61" s="22"/>
    </row>
    <row r="62" customFormat="false" ht="13.65" hidden="false" customHeight="true" outlineLevel="0" collapsed="false">
      <c r="A62" s="17" t="s">
        <v>248</v>
      </c>
      <c r="B62" s="17" t="s">
        <v>4066</v>
      </c>
      <c r="C62" s="22"/>
      <c r="D62" s="22"/>
      <c r="E62" s="22"/>
    </row>
    <row r="63" customFormat="false" ht="13.65" hidden="false" customHeight="true" outlineLevel="0" collapsed="false">
      <c r="A63" s="17" t="s">
        <v>107</v>
      </c>
      <c r="B63" s="17" t="s">
        <v>4067</v>
      </c>
      <c r="C63" s="22"/>
      <c r="D63" s="22"/>
      <c r="E63" s="22"/>
    </row>
    <row r="64" customFormat="false" ht="13.65" hidden="false" customHeight="true" outlineLevel="0" collapsed="false">
      <c r="A64" s="17" t="s">
        <v>104</v>
      </c>
      <c r="B64" s="17" t="s">
        <v>4068</v>
      </c>
      <c r="C64" s="22"/>
      <c r="D64" s="22"/>
      <c r="E64" s="22"/>
    </row>
    <row r="65" customFormat="false" ht="13.65" hidden="false" customHeight="true" outlineLevel="0" collapsed="false">
      <c r="A65" s="17" t="s">
        <v>103</v>
      </c>
      <c r="B65" s="17" t="s">
        <v>4069</v>
      </c>
      <c r="C65" s="22"/>
      <c r="D65" s="22"/>
      <c r="E65" s="22"/>
    </row>
    <row r="66" customFormat="false" ht="13.65" hidden="false" customHeight="true" outlineLevel="0" collapsed="false">
      <c r="A66" s="17" t="s">
        <v>237</v>
      </c>
      <c r="B66" s="17" t="s">
        <v>4070</v>
      </c>
      <c r="C66" s="22"/>
      <c r="D66" s="22"/>
      <c r="E66" s="22"/>
    </row>
    <row r="67" customFormat="false" ht="13.65" hidden="false" customHeight="true" outlineLevel="0" collapsed="false">
      <c r="A67" s="17" t="s">
        <v>165</v>
      </c>
      <c r="B67" s="17" t="s">
        <v>4071</v>
      </c>
      <c r="C67" s="22"/>
      <c r="D67" s="22"/>
      <c r="E67" s="22"/>
    </row>
    <row r="68" customFormat="false" ht="13.65" hidden="false" customHeight="true" outlineLevel="0" collapsed="false">
      <c r="A68" s="17" t="s">
        <v>164</v>
      </c>
      <c r="B68" s="17" t="s">
        <v>4072</v>
      </c>
      <c r="C68" s="22"/>
      <c r="D68" s="22"/>
      <c r="E68" s="22"/>
    </row>
    <row r="69" customFormat="false" ht="13.65" hidden="false" customHeight="true" outlineLevel="0" collapsed="false">
      <c r="A69" s="17" t="s">
        <v>4073</v>
      </c>
      <c r="B69" s="17" t="s">
        <v>4074</v>
      </c>
      <c r="C69" s="22"/>
      <c r="D69" s="22"/>
      <c r="E69" s="22"/>
    </row>
    <row r="70" customFormat="false" ht="13.65" hidden="false" customHeight="true" outlineLevel="0" collapsed="false">
      <c r="A70" s="17" t="s">
        <v>4075</v>
      </c>
      <c r="B70" s="17" t="s">
        <v>4076</v>
      </c>
      <c r="C70" s="22"/>
      <c r="D70" s="22"/>
      <c r="E70" s="22"/>
    </row>
    <row r="71" customFormat="false" ht="13.65" hidden="false" customHeight="true" outlineLevel="0" collapsed="false">
      <c r="A71" s="17" t="s">
        <v>151</v>
      </c>
      <c r="B71" s="17" t="s">
        <v>4077</v>
      </c>
      <c r="C71" s="22"/>
      <c r="D71" s="22"/>
      <c r="E71" s="22"/>
    </row>
    <row r="72" customFormat="false" ht="13.65" hidden="false" customHeight="true" outlineLevel="0" collapsed="false">
      <c r="A72" s="17" t="s">
        <v>4078</v>
      </c>
      <c r="B72" s="17" t="s">
        <v>4079</v>
      </c>
      <c r="C72" s="22"/>
      <c r="D72" s="22"/>
      <c r="E72" s="22"/>
    </row>
    <row r="73" customFormat="false" ht="13.65" hidden="false" customHeight="true" outlineLevel="0" collapsed="false">
      <c r="A73" s="17" t="s">
        <v>4080</v>
      </c>
      <c r="B73" s="17" t="s">
        <v>4081</v>
      </c>
      <c r="C73" s="22"/>
      <c r="D73" s="22"/>
      <c r="E73" s="22"/>
    </row>
    <row r="74" customFormat="false" ht="13.65" hidden="false" customHeight="true" outlineLevel="0" collapsed="false">
      <c r="A74" s="17" t="s">
        <v>128</v>
      </c>
      <c r="B74" s="17" t="s">
        <v>4082</v>
      </c>
      <c r="C74" s="22"/>
      <c r="D74" s="22"/>
      <c r="E74" s="22"/>
    </row>
    <row r="75" customFormat="false" ht="13.65" hidden="false" customHeight="true" outlineLevel="0" collapsed="false">
      <c r="A75" s="17" t="s">
        <v>180</v>
      </c>
      <c r="B75" s="17" t="s">
        <v>4083</v>
      </c>
      <c r="C75" s="22"/>
      <c r="D75" s="22"/>
      <c r="E75" s="22"/>
    </row>
    <row r="76" customFormat="false" ht="13.65" hidden="false" customHeight="true" outlineLevel="0" collapsed="false">
      <c r="A76" s="17" t="s">
        <v>4084</v>
      </c>
      <c r="B76" s="17" t="s">
        <v>4085</v>
      </c>
      <c r="C76" s="22"/>
      <c r="D76" s="22"/>
      <c r="E76" s="22"/>
    </row>
    <row r="77" customFormat="false" ht="13.65" hidden="false" customHeight="true" outlineLevel="0" collapsed="false">
      <c r="A77" s="17" t="s">
        <v>4086</v>
      </c>
      <c r="B77" s="17" t="s">
        <v>4087</v>
      </c>
      <c r="C77" s="22"/>
      <c r="D77" s="22"/>
      <c r="E77" s="22"/>
    </row>
    <row r="78" customFormat="false" ht="13.65" hidden="false" customHeight="true" outlineLevel="0" collapsed="false">
      <c r="A78" s="17" t="s">
        <v>4088</v>
      </c>
      <c r="B78" s="17" t="s">
        <v>4089</v>
      </c>
      <c r="C78" s="22"/>
      <c r="D78" s="22"/>
      <c r="E78" s="22"/>
    </row>
    <row r="79" customFormat="false" ht="13.65" hidden="false" customHeight="true" outlineLevel="0" collapsed="false">
      <c r="A79" s="17" t="s">
        <v>4090</v>
      </c>
      <c r="B79" s="17" t="s">
        <v>4091</v>
      </c>
      <c r="C79" s="22"/>
      <c r="D79" s="22"/>
      <c r="E79" s="22"/>
    </row>
    <row r="80" customFormat="false" ht="13.65" hidden="false" customHeight="true" outlineLevel="0" collapsed="false">
      <c r="A80" s="17" t="s">
        <v>4092</v>
      </c>
      <c r="B80" s="17" t="s">
        <v>4093</v>
      </c>
      <c r="C80" s="22"/>
      <c r="D80" s="22"/>
      <c r="E80" s="22"/>
    </row>
    <row r="81" customFormat="false" ht="13.65" hidden="false" customHeight="true" outlineLevel="0" collapsed="false">
      <c r="A81" s="17" t="s">
        <v>4094</v>
      </c>
      <c r="B81" s="17" t="s">
        <v>4095</v>
      </c>
      <c r="C81" s="22"/>
      <c r="D81" s="22"/>
      <c r="E81" s="22"/>
    </row>
    <row r="82" customFormat="false" ht="13.65" hidden="false" customHeight="true" outlineLevel="0" collapsed="false">
      <c r="A82" s="17" t="s">
        <v>4096</v>
      </c>
      <c r="B82" s="17" t="s">
        <v>4097</v>
      </c>
      <c r="C82" s="22"/>
      <c r="D82" s="22"/>
      <c r="E82" s="22"/>
    </row>
    <row r="83" customFormat="false" ht="13.65" hidden="false" customHeight="true" outlineLevel="0" collapsed="false">
      <c r="A83" s="17" t="s">
        <v>4098</v>
      </c>
      <c r="B83" s="17" t="s">
        <v>4099</v>
      </c>
      <c r="C83" s="22"/>
      <c r="D83" s="22"/>
      <c r="E83" s="22"/>
    </row>
    <row r="84" customFormat="false" ht="13.65" hidden="false" customHeight="true" outlineLevel="0" collapsed="false">
      <c r="A84" s="17" t="s">
        <v>218</v>
      </c>
      <c r="B84" s="17" t="s">
        <v>4100</v>
      </c>
      <c r="C84" s="22"/>
      <c r="D84" s="22"/>
      <c r="E84" s="22"/>
    </row>
    <row r="85" customFormat="false" ht="13.65" hidden="false" customHeight="true" outlineLevel="0" collapsed="false">
      <c r="A85" s="17" t="s">
        <v>217</v>
      </c>
      <c r="B85" s="17" t="s">
        <v>4101</v>
      </c>
      <c r="C85" s="22"/>
      <c r="D85" s="22"/>
      <c r="E85" s="22"/>
    </row>
    <row r="86" customFormat="false" ht="13.65" hidden="false" customHeight="true" outlineLevel="0" collapsed="false">
      <c r="A86" s="17" t="s">
        <v>114</v>
      </c>
      <c r="B86" s="22"/>
      <c r="C86" s="22"/>
      <c r="D86" s="22"/>
      <c r="E86" s="22"/>
    </row>
    <row r="87" customFormat="false" ht="13.65" hidden="false" customHeight="true" outlineLevel="0" collapsed="false">
      <c r="A87" s="17" t="s">
        <v>163</v>
      </c>
      <c r="B87" s="17" t="s">
        <v>4102</v>
      </c>
      <c r="C87" s="22"/>
      <c r="D87" s="22"/>
      <c r="E87" s="22"/>
    </row>
    <row r="88" customFormat="false" ht="13.65" hidden="false" customHeight="true" outlineLevel="0" collapsed="false">
      <c r="A88" s="17" t="s">
        <v>4103</v>
      </c>
      <c r="B88" s="17" t="s">
        <v>4104</v>
      </c>
      <c r="C88" s="22"/>
      <c r="D88" s="22"/>
      <c r="E88" s="22"/>
    </row>
    <row r="89" customFormat="false" ht="13.65" hidden="false" customHeight="true" outlineLevel="0" collapsed="false">
      <c r="A89" s="17" t="s">
        <v>4105</v>
      </c>
      <c r="B89" s="17" t="s">
        <v>4106</v>
      </c>
      <c r="C89" s="22"/>
      <c r="D89" s="22"/>
      <c r="E89" s="22"/>
    </row>
    <row r="90" customFormat="false" ht="13.65" hidden="false" customHeight="true" outlineLevel="0" collapsed="false">
      <c r="A90" s="17" t="s">
        <v>175</v>
      </c>
      <c r="B90" s="17" t="s">
        <v>4107</v>
      </c>
      <c r="C90" s="22"/>
      <c r="D90" s="22"/>
      <c r="E90" s="22"/>
    </row>
    <row r="91" customFormat="false" ht="13.65" hidden="false" customHeight="true" outlineLevel="0" collapsed="false">
      <c r="A91" s="17" t="s">
        <v>173</v>
      </c>
      <c r="B91" s="17" t="s">
        <v>4108</v>
      </c>
      <c r="C91" s="22"/>
      <c r="D91" s="22"/>
      <c r="E91" s="22"/>
    </row>
    <row r="92" customFormat="false" ht="13.65" hidden="false" customHeight="true" outlineLevel="0" collapsed="false">
      <c r="A92" s="17" t="s">
        <v>171</v>
      </c>
      <c r="B92" s="17" t="s">
        <v>4109</v>
      </c>
      <c r="C92" s="22"/>
      <c r="D92" s="22"/>
      <c r="E92" s="22"/>
    </row>
    <row r="93" customFormat="false" ht="13.65" hidden="false" customHeight="true" outlineLevel="0" collapsed="false">
      <c r="A93" s="17" t="s">
        <v>4110</v>
      </c>
      <c r="B93" s="17" t="s">
        <v>4111</v>
      </c>
      <c r="C93" s="22"/>
      <c r="D93" s="22"/>
      <c r="E93" s="22"/>
    </row>
    <row r="94" customFormat="false" ht="13.65" hidden="false" customHeight="true" outlineLevel="0" collapsed="false">
      <c r="A94" s="17" t="s">
        <v>4112</v>
      </c>
      <c r="B94" s="17" t="s">
        <v>4113</v>
      </c>
      <c r="C94" s="22"/>
      <c r="D94" s="22"/>
      <c r="E94" s="22"/>
    </row>
    <row r="95" customFormat="false" ht="13.65" hidden="false" customHeight="true" outlineLevel="0" collapsed="false">
      <c r="A95" s="17" t="s">
        <v>174</v>
      </c>
      <c r="B95" s="17" t="s">
        <v>4114</v>
      </c>
      <c r="C95" s="22"/>
      <c r="D95" s="22"/>
      <c r="E95" s="22"/>
    </row>
    <row r="96" customFormat="false" ht="13.65" hidden="false" customHeight="true" outlineLevel="0" collapsed="false">
      <c r="A96" s="17" t="s">
        <v>172</v>
      </c>
      <c r="B96" s="17" t="s">
        <v>4115</v>
      </c>
      <c r="C96" s="22"/>
      <c r="D96" s="22"/>
      <c r="E96" s="22"/>
    </row>
    <row r="97" customFormat="false" ht="13.65" hidden="false" customHeight="true" outlineLevel="0" collapsed="false">
      <c r="A97" s="17" t="s">
        <v>170</v>
      </c>
      <c r="B97" s="17" t="s">
        <v>4116</v>
      </c>
      <c r="C97" s="22"/>
      <c r="D97" s="22"/>
      <c r="E97" s="22"/>
    </row>
    <row r="98" customFormat="false" ht="13.65" hidden="false" customHeight="true" outlineLevel="0" collapsed="false">
      <c r="A98" s="17" t="s">
        <v>118</v>
      </c>
      <c r="B98" s="17" t="s">
        <v>4117</v>
      </c>
      <c r="C98" s="22"/>
      <c r="D98" s="22"/>
      <c r="E98" s="22"/>
    </row>
    <row r="99" customFormat="false" ht="13.65" hidden="false" customHeight="true" outlineLevel="0" collapsed="false">
      <c r="A99" s="17" t="s">
        <v>183</v>
      </c>
      <c r="B99" s="17" t="s">
        <v>4118</v>
      </c>
      <c r="C99" s="22"/>
      <c r="D99" s="22"/>
      <c r="E99" s="22"/>
    </row>
    <row r="100" customFormat="false" ht="13.65" hidden="false" customHeight="true" outlineLevel="0" collapsed="false">
      <c r="A100" s="17" t="s">
        <v>184</v>
      </c>
      <c r="B100" s="17" t="s">
        <v>4119</v>
      </c>
      <c r="C100" s="22"/>
      <c r="D100" s="22"/>
      <c r="E100" s="22"/>
    </row>
    <row r="101" customFormat="false" ht="13.65" hidden="false" customHeight="true" outlineLevel="0" collapsed="false">
      <c r="A101" s="17" t="s">
        <v>185</v>
      </c>
      <c r="B101" s="17" t="s">
        <v>4120</v>
      </c>
      <c r="C101" s="22"/>
      <c r="D101" s="22"/>
      <c r="E101" s="22"/>
    </row>
    <row r="102" customFormat="false" ht="13.65" hidden="false" customHeight="true" outlineLevel="0" collapsed="false">
      <c r="A102" s="17" t="s">
        <v>186</v>
      </c>
      <c r="B102" s="17" t="s">
        <v>4121</v>
      </c>
      <c r="C102" s="22"/>
      <c r="D102" s="22"/>
      <c r="E102" s="22"/>
    </row>
    <row r="103" customFormat="false" ht="13.65" hidden="false" customHeight="true" outlineLevel="0" collapsed="false">
      <c r="A103" s="17" t="s">
        <v>187</v>
      </c>
      <c r="B103" s="17" t="s">
        <v>4122</v>
      </c>
      <c r="C103" s="22"/>
      <c r="D103" s="22"/>
      <c r="E103" s="22"/>
    </row>
    <row r="104" customFormat="false" ht="13.65" hidden="false" customHeight="true" outlineLevel="0" collapsed="false">
      <c r="A104" s="17" t="s">
        <v>188</v>
      </c>
      <c r="B104" s="17" t="s">
        <v>4123</v>
      </c>
      <c r="C104" s="22"/>
      <c r="D104" s="22"/>
      <c r="E104" s="22"/>
    </row>
    <row r="105" customFormat="false" ht="13.65" hidden="false" customHeight="true" outlineLevel="0" collapsed="false">
      <c r="A105" s="17" t="s">
        <v>189</v>
      </c>
      <c r="B105" s="17" t="s">
        <v>4124</v>
      </c>
      <c r="C105" s="22"/>
      <c r="D105" s="22"/>
      <c r="E105" s="22"/>
    </row>
    <row r="106" customFormat="false" ht="13.65" hidden="false" customHeight="true" outlineLevel="0" collapsed="false">
      <c r="A106" s="17" t="s">
        <v>224</v>
      </c>
      <c r="B106" s="17" t="s">
        <v>4125</v>
      </c>
      <c r="C106" s="22"/>
      <c r="D106" s="22"/>
      <c r="E106" s="22"/>
    </row>
    <row r="107" customFormat="false" ht="13.65" hidden="false" customHeight="true" outlineLevel="0" collapsed="false">
      <c r="A107" s="17" t="s">
        <v>4126</v>
      </c>
      <c r="B107" s="17" t="s">
        <v>4127</v>
      </c>
      <c r="C107" s="22"/>
      <c r="D107" s="22"/>
      <c r="E107" s="22"/>
    </row>
    <row r="108" customFormat="false" ht="13.65" hidden="false" customHeight="true" outlineLevel="0" collapsed="false">
      <c r="A108" s="17" t="s">
        <v>215</v>
      </c>
      <c r="B108" s="17" t="s">
        <v>4128</v>
      </c>
      <c r="C108" s="22"/>
      <c r="D108" s="22"/>
      <c r="E108" s="22"/>
    </row>
    <row r="109" customFormat="false" ht="13.65" hidden="false" customHeight="true" outlineLevel="0" collapsed="false">
      <c r="A109" s="17" t="s">
        <v>123</v>
      </c>
      <c r="B109" s="17" t="s">
        <v>4129</v>
      </c>
      <c r="C109" s="22"/>
      <c r="D109" s="22"/>
      <c r="E109" s="22"/>
    </row>
    <row r="110" customFormat="false" ht="13.65" hidden="false" customHeight="true" outlineLevel="0" collapsed="false">
      <c r="A110" s="17" t="s">
        <v>126</v>
      </c>
      <c r="B110" s="17" t="s">
        <v>4130</v>
      </c>
      <c r="C110" s="22"/>
      <c r="D110" s="22"/>
      <c r="E110" s="22"/>
    </row>
    <row r="111" customFormat="false" ht="13.65" hidden="false" customHeight="true" outlineLevel="0" collapsed="false">
      <c r="A111" s="17" t="s">
        <v>223</v>
      </c>
      <c r="B111" s="17" t="s">
        <v>4131</v>
      </c>
      <c r="C111" s="22"/>
      <c r="D111" s="22"/>
      <c r="E111" s="22"/>
    </row>
    <row r="112" customFormat="false" ht="13.65" hidden="false" customHeight="true" outlineLevel="0" collapsed="false">
      <c r="A112" s="17" t="s">
        <v>4132</v>
      </c>
      <c r="B112" s="17" t="s">
        <v>4133</v>
      </c>
      <c r="C112" s="22"/>
      <c r="D112" s="22"/>
      <c r="E112" s="22"/>
    </row>
    <row r="113" customFormat="false" ht="13.65" hidden="false" customHeight="true" outlineLevel="0" collapsed="false">
      <c r="A113" s="17" t="s">
        <v>117</v>
      </c>
      <c r="B113" s="17" t="s">
        <v>4134</v>
      </c>
      <c r="C113" s="22"/>
      <c r="D113" s="22"/>
      <c r="E113" s="22"/>
    </row>
    <row r="114" customFormat="false" ht="13.65" hidden="false" customHeight="true" outlineLevel="0" collapsed="false">
      <c r="A114" s="17" t="s">
        <v>247</v>
      </c>
      <c r="B114" s="17" t="s">
        <v>4135</v>
      </c>
      <c r="C114" s="22"/>
      <c r="D114" s="22"/>
      <c r="E114" s="22"/>
    </row>
    <row r="115" customFormat="false" ht="13.65" hidden="false" customHeight="true" outlineLevel="0" collapsed="false">
      <c r="A115" s="17" t="s">
        <v>238</v>
      </c>
      <c r="B115" s="17" t="s">
        <v>4136</v>
      </c>
      <c r="C115" s="22"/>
      <c r="D115" s="22"/>
      <c r="E115" s="22"/>
    </row>
    <row r="116" customFormat="false" ht="13.65" hidden="false" customHeight="true" outlineLevel="0" collapsed="false">
      <c r="A116" s="17" t="s">
        <v>239</v>
      </c>
      <c r="B116" s="17" t="s">
        <v>4137</v>
      </c>
      <c r="C116" s="22"/>
      <c r="D116" s="22"/>
      <c r="E116" s="22"/>
    </row>
    <row r="117" customFormat="false" ht="13.65" hidden="false" customHeight="true" outlineLevel="0" collapsed="false">
      <c r="A117" s="17" t="s">
        <v>179</v>
      </c>
      <c r="B117" s="17" t="s">
        <v>4138</v>
      </c>
      <c r="C117" s="22"/>
      <c r="D117" s="22"/>
      <c r="E117" s="22"/>
    </row>
    <row r="118" customFormat="false" ht="13.65" hidden="false" customHeight="true" outlineLevel="0" collapsed="false">
      <c r="A118" s="17" t="s">
        <v>106</v>
      </c>
      <c r="B118" s="17" t="s">
        <v>4139</v>
      </c>
      <c r="C118" s="22"/>
      <c r="D118" s="22"/>
      <c r="E118" s="22"/>
    </row>
    <row r="119" customFormat="false" ht="13.65" hidden="false" customHeight="true" outlineLevel="0" collapsed="false">
      <c r="A119" s="17" t="s">
        <v>176</v>
      </c>
      <c r="B119" s="17" t="s">
        <v>4140</v>
      </c>
      <c r="C119" s="22"/>
      <c r="D119" s="22"/>
      <c r="E119" s="22"/>
    </row>
    <row r="120" customFormat="false" ht="13.65" hidden="false" customHeight="true" outlineLevel="0" collapsed="false">
      <c r="A120" s="17" t="s">
        <v>231</v>
      </c>
      <c r="B120" s="17" t="s">
        <v>4141</v>
      </c>
      <c r="C120" s="22"/>
      <c r="D120" s="22"/>
      <c r="E120" s="22"/>
    </row>
    <row r="121" customFormat="false" ht="13.65" hidden="false" customHeight="true" outlineLevel="0" collapsed="false">
      <c r="A121" s="17" t="s">
        <v>230</v>
      </c>
      <c r="B121" s="17" t="s">
        <v>4142</v>
      </c>
      <c r="C121" s="22"/>
      <c r="D121" s="22"/>
      <c r="E121" s="22"/>
    </row>
    <row r="122" customFormat="false" ht="13.65" hidden="false" customHeight="true" outlineLevel="0" collapsed="false">
      <c r="A122" s="17" t="s">
        <v>233</v>
      </c>
      <c r="B122" s="17" t="s">
        <v>4143</v>
      </c>
      <c r="C122" s="22"/>
      <c r="D122" s="22"/>
      <c r="E122" s="22"/>
    </row>
    <row r="123" customFormat="false" ht="13.65" hidden="false" customHeight="true" outlineLevel="0" collapsed="false">
      <c r="A123" s="17" t="s">
        <v>232</v>
      </c>
      <c r="B123" s="17" t="s">
        <v>4144</v>
      </c>
      <c r="C123" s="22"/>
      <c r="D123" s="22"/>
      <c r="E123" s="22"/>
    </row>
    <row r="124" customFormat="false" ht="13.65" hidden="false" customHeight="true" outlineLevel="0" collapsed="false">
      <c r="A124" s="17" t="s">
        <v>4145</v>
      </c>
      <c r="B124" s="17" t="s">
        <v>4146</v>
      </c>
      <c r="C124" s="22"/>
      <c r="D124" s="22"/>
      <c r="E124" s="22"/>
    </row>
    <row r="125" customFormat="false" ht="13.65" hidden="false" customHeight="true" outlineLevel="0" collapsed="false">
      <c r="A125" s="17" t="s">
        <v>4147</v>
      </c>
      <c r="B125" s="17" t="s">
        <v>4148</v>
      </c>
      <c r="C125" s="22"/>
      <c r="D125" s="22"/>
      <c r="E125" s="22"/>
    </row>
    <row r="126" customFormat="false" ht="13.65" hidden="false" customHeight="true" outlineLevel="0" collapsed="false">
      <c r="A126" s="17" t="s">
        <v>101</v>
      </c>
      <c r="B126" s="17" t="s">
        <v>4149</v>
      </c>
      <c r="C126" s="22"/>
      <c r="D126" s="22"/>
      <c r="E126" s="22"/>
    </row>
    <row r="127" customFormat="false" ht="13.65" hidden="false" customHeight="true" outlineLevel="0" collapsed="false">
      <c r="A127" s="17" t="s">
        <v>159</v>
      </c>
      <c r="B127" s="17" t="s">
        <v>4150</v>
      </c>
      <c r="C127" s="22"/>
      <c r="D127" s="22"/>
      <c r="E127" s="22"/>
    </row>
    <row r="128" customFormat="false" ht="13.65" hidden="false" customHeight="true" outlineLevel="0" collapsed="false">
      <c r="A128" s="17" t="s">
        <v>135</v>
      </c>
      <c r="B128" s="17" t="s">
        <v>4151</v>
      </c>
      <c r="C128" s="22"/>
      <c r="D128" s="22"/>
      <c r="E128" s="22"/>
    </row>
    <row r="129" customFormat="false" ht="13.65" hidden="false" customHeight="true" outlineLevel="0" collapsed="false">
      <c r="A129" s="17" t="s">
        <v>142</v>
      </c>
      <c r="B129" s="17" t="s">
        <v>4152</v>
      </c>
      <c r="C129" s="22"/>
      <c r="D129" s="22"/>
      <c r="E129" s="22"/>
    </row>
    <row r="130" customFormat="false" ht="13.65" hidden="false" customHeight="true" outlineLevel="0" collapsed="false">
      <c r="A130" s="17" t="s">
        <v>136</v>
      </c>
      <c r="B130" s="17" t="s">
        <v>4153</v>
      </c>
      <c r="C130" s="22"/>
      <c r="D130" s="22"/>
      <c r="E130" s="22"/>
    </row>
    <row r="131" customFormat="false" ht="13.65" hidden="false" customHeight="true" outlineLevel="0" collapsed="false">
      <c r="A131" s="17" t="s">
        <v>162</v>
      </c>
      <c r="B131" s="17" t="s">
        <v>4154</v>
      </c>
      <c r="C131" s="22"/>
      <c r="D131" s="22"/>
      <c r="E131" s="22"/>
    </row>
    <row r="132" customFormat="false" ht="13.65" hidden="false" customHeight="true" outlineLevel="0" collapsed="false">
      <c r="A132" s="17" t="s">
        <v>161</v>
      </c>
      <c r="B132" s="17" t="s">
        <v>4155</v>
      </c>
      <c r="C132" s="22"/>
      <c r="D132" s="22"/>
      <c r="E132" s="22"/>
    </row>
    <row r="133" customFormat="false" ht="13.65" hidden="false" customHeight="true" outlineLevel="0" collapsed="false">
      <c r="A133" s="17" t="s">
        <v>157</v>
      </c>
      <c r="B133" s="17" t="s">
        <v>4156</v>
      </c>
      <c r="C133" s="22"/>
      <c r="D133" s="22"/>
      <c r="E133" s="22"/>
    </row>
    <row r="134" customFormat="false" ht="13.65" hidden="false" customHeight="true" outlineLevel="0" collapsed="false">
      <c r="A134" s="17" t="s">
        <v>154</v>
      </c>
      <c r="B134" s="17" t="s">
        <v>4157</v>
      </c>
      <c r="C134" s="22"/>
      <c r="D134" s="22"/>
      <c r="E134" s="22"/>
    </row>
    <row r="135" customFormat="false" ht="13.65" hidden="false" customHeight="true" outlineLevel="0" collapsed="false">
      <c r="A135" s="17" t="s">
        <v>139</v>
      </c>
      <c r="B135" s="17" t="s">
        <v>4158</v>
      </c>
      <c r="C135" s="22"/>
      <c r="D135" s="22"/>
      <c r="E135" s="22"/>
    </row>
    <row r="136" customFormat="false" ht="13.65" hidden="false" customHeight="true" outlineLevel="0" collapsed="false">
      <c r="A136" s="17" t="s">
        <v>155</v>
      </c>
      <c r="B136" s="17" t="s">
        <v>4159</v>
      </c>
      <c r="C136" s="22"/>
      <c r="D136" s="22"/>
      <c r="E136" s="22"/>
    </row>
    <row r="137" customFormat="false" ht="13.65" hidden="false" customHeight="true" outlineLevel="0" collapsed="false">
      <c r="A137" s="17" t="s">
        <v>153</v>
      </c>
      <c r="B137" s="17" t="s">
        <v>4160</v>
      </c>
      <c r="C137" s="22"/>
      <c r="D137" s="22"/>
      <c r="E137" s="22"/>
    </row>
    <row r="138" customFormat="false" ht="13.65" hidden="false" customHeight="true" outlineLevel="0" collapsed="false">
      <c r="A138" s="17" t="s">
        <v>156</v>
      </c>
      <c r="B138" s="17" t="s">
        <v>4161</v>
      </c>
      <c r="C138" s="22"/>
      <c r="D138" s="22"/>
      <c r="E138" s="22"/>
    </row>
    <row r="139" customFormat="false" ht="13.65" hidden="false" customHeight="true" outlineLevel="0" collapsed="false">
      <c r="A139" s="17" t="s">
        <v>253</v>
      </c>
      <c r="B139" s="17" t="s">
        <v>4162</v>
      </c>
      <c r="C139" s="22"/>
      <c r="D139" s="22"/>
      <c r="E139" s="22"/>
    </row>
    <row r="140" customFormat="false" ht="13.65" hidden="false" customHeight="true" outlineLevel="0" collapsed="false">
      <c r="A140" s="17" t="s">
        <v>206</v>
      </c>
      <c r="B140" s="17" t="s">
        <v>4163</v>
      </c>
      <c r="C140" s="22"/>
      <c r="D140" s="22"/>
      <c r="E140" s="22"/>
    </row>
    <row r="141" customFormat="false" ht="13.65" hidden="false" customHeight="true" outlineLevel="0" collapsed="false">
      <c r="A141" s="17" t="s">
        <v>207</v>
      </c>
      <c r="B141" s="17" t="s">
        <v>4164</v>
      </c>
      <c r="C141" s="22"/>
      <c r="D141" s="22"/>
      <c r="E141" s="22"/>
    </row>
    <row r="142" customFormat="false" ht="13.65" hidden="false" customHeight="true" outlineLevel="0" collapsed="false">
      <c r="A142" s="17" t="s">
        <v>208</v>
      </c>
      <c r="B142" s="17" t="s">
        <v>4165</v>
      </c>
      <c r="C142" s="22"/>
      <c r="D142" s="22"/>
      <c r="E142" s="22"/>
    </row>
    <row r="143" customFormat="false" ht="13.65" hidden="false" customHeight="true" outlineLevel="0" collapsed="false">
      <c r="A143" s="17" t="s">
        <v>209</v>
      </c>
      <c r="B143" s="17" t="s">
        <v>4166</v>
      </c>
      <c r="C143" s="22"/>
      <c r="D143" s="22"/>
      <c r="E143" s="22"/>
    </row>
    <row r="144" customFormat="false" ht="13.65" hidden="false" customHeight="true" outlineLevel="0" collapsed="false">
      <c r="A144" s="17" t="s">
        <v>203</v>
      </c>
      <c r="B144" s="17" t="s">
        <v>4167</v>
      </c>
      <c r="C144" s="22"/>
      <c r="D144" s="22"/>
      <c r="E144" s="22"/>
    </row>
    <row r="145" customFormat="false" ht="13.65" hidden="false" customHeight="true" outlineLevel="0" collapsed="false">
      <c r="A145" s="17" t="s">
        <v>204</v>
      </c>
      <c r="B145" s="17" t="s">
        <v>4168</v>
      </c>
      <c r="C145" s="22"/>
      <c r="D145" s="22"/>
      <c r="E145" s="22"/>
    </row>
    <row r="146" customFormat="false" ht="13.65" hidden="false" customHeight="true" outlineLevel="0" collapsed="false">
      <c r="A146" s="17" t="s">
        <v>205</v>
      </c>
      <c r="B146" s="17" t="s">
        <v>4169</v>
      </c>
      <c r="C146" s="22"/>
      <c r="D146" s="22"/>
      <c r="E146" s="22"/>
    </row>
    <row r="147" customFormat="false" ht="13.65" hidden="false" customHeight="true" outlineLevel="0" collapsed="false">
      <c r="A147" s="17" t="s">
        <v>134</v>
      </c>
      <c r="B147" s="17" t="s">
        <v>4170</v>
      </c>
      <c r="C147" s="22"/>
      <c r="D147" s="22"/>
      <c r="E147" s="22"/>
    </row>
    <row r="148" customFormat="false" ht="13.65" hidden="false" customHeight="true" outlineLevel="0" collapsed="false">
      <c r="A148" s="17" t="s">
        <v>141</v>
      </c>
      <c r="B148" s="17" t="s">
        <v>4171</v>
      </c>
      <c r="C148" s="22"/>
      <c r="D148" s="22"/>
      <c r="E148" s="22"/>
    </row>
    <row r="149" customFormat="false" ht="13.65" hidden="false" customHeight="true" outlineLevel="0" collapsed="false">
      <c r="A149" s="17" t="s">
        <v>140</v>
      </c>
      <c r="B149" s="17" t="s">
        <v>4172</v>
      </c>
      <c r="C149" s="22"/>
      <c r="D149" s="22"/>
      <c r="E149" s="22"/>
    </row>
    <row r="150" customFormat="false" ht="13.65" hidden="false" customHeight="true" outlineLevel="0" collapsed="false">
      <c r="A150" s="17" t="s">
        <v>138</v>
      </c>
      <c r="B150" s="17" t="s">
        <v>4173</v>
      </c>
      <c r="C150" s="22"/>
      <c r="D150" s="22"/>
      <c r="E150" s="22"/>
    </row>
    <row r="151" customFormat="false" ht="13.65" hidden="false" customHeight="true" outlineLevel="0" collapsed="false">
      <c r="A151" s="17" t="s">
        <v>137</v>
      </c>
      <c r="B151" s="17" t="s">
        <v>4174</v>
      </c>
      <c r="C151" s="22"/>
      <c r="D151" s="22"/>
      <c r="E151" s="22"/>
    </row>
    <row r="152" customFormat="false" ht="13.65" hidden="false" customHeight="true" outlineLevel="0" collapsed="false">
      <c r="A152" s="17" t="s">
        <v>158</v>
      </c>
      <c r="B152" s="17" t="s">
        <v>4175</v>
      </c>
      <c r="C152" s="22"/>
      <c r="D152" s="22"/>
      <c r="E152" s="22"/>
    </row>
    <row r="153" customFormat="false" ht="13.65" hidden="false" customHeight="true" outlineLevel="0" collapsed="false">
      <c r="A153" s="17" t="s">
        <v>143</v>
      </c>
      <c r="B153" s="17" t="s">
        <v>4176</v>
      </c>
      <c r="C153" s="22"/>
      <c r="D153" s="22"/>
      <c r="E153" s="22"/>
    </row>
    <row r="154" customFormat="false" ht="13.65" hidden="false" customHeight="true" outlineLevel="0" collapsed="false">
      <c r="A154" s="17" t="s">
        <v>113</v>
      </c>
      <c r="B154" s="22"/>
      <c r="C154" s="22"/>
      <c r="D154" s="22"/>
      <c r="E154" s="22"/>
    </row>
    <row r="155" customFormat="false" ht="13.65" hidden="false" customHeight="true" outlineLevel="0" collapsed="false">
      <c r="A155" s="17" t="s">
        <v>212</v>
      </c>
      <c r="B155" s="17" t="s">
        <v>4177</v>
      </c>
      <c r="C155" s="22"/>
      <c r="D155" s="22"/>
      <c r="E155" s="22"/>
    </row>
    <row r="156" customFormat="false" ht="13.65" hidden="false" customHeight="true" outlineLevel="0" collapsed="false">
      <c r="A156" s="17" t="s">
        <v>213</v>
      </c>
      <c r="B156" s="17" t="s">
        <v>4178</v>
      </c>
      <c r="C156" s="22"/>
      <c r="D156" s="22"/>
      <c r="E156" s="22"/>
    </row>
    <row r="157" customFormat="false" ht="13.65" hidden="false" customHeight="true" outlineLevel="0" collapsed="false">
      <c r="A157" s="17" t="s">
        <v>252</v>
      </c>
      <c r="B157" s="17" t="s">
        <v>4179</v>
      </c>
      <c r="C157" s="22"/>
      <c r="D157" s="22"/>
      <c r="E157" s="22"/>
    </row>
    <row r="158" customFormat="false" ht="13.65" hidden="false" customHeight="true" outlineLevel="0" collapsed="false">
      <c r="A158" s="17" t="s">
        <v>211</v>
      </c>
      <c r="B158" s="17" t="s">
        <v>4180</v>
      </c>
      <c r="C158" s="22"/>
      <c r="D158" s="22"/>
      <c r="E158" s="22"/>
    </row>
    <row r="159" customFormat="false" ht="13.65" hidden="false" customHeight="true" outlineLevel="0" collapsed="false">
      <c r="A159" s="17" t="s">
        <v>214</v>
      </c>
      <c r="B159" s="17" t="s">
        <v>4181</v>
      </c>
      <c r="C159" s="22"/>
      <c r="D159" s="22"/>
      <c r="E159" s="22"/>
    </row>
    <row r="160" customFormat="false" ht="13.65" hidden="false" customHeight="true" outlineLevel="0" collapsed="false">
      <c r="A160" s="17" t="s">
        <v>100</v>
      </c>
      <c r="B160" s="17" t="s">
        <v>4182</v>
      </c>
      <c r="C160" s="22"/>
      <c r="D160" s="22"/>
      <c r="E160" s="22"/>
    </row>
    <row r="161" customFormat="false" ht="13.65" hidden="false" customHeight="true" outlineLevel="0" collapsed="false">
      <c r="A161" s="17" t="s">
        <v>4183</v>
      </c>
      <c r="B161" s="17" t="s">
        <v>4184</v>
      </c>
      <c r="C161" s="22"/>
      <c r="D161" s="22"/>
      <c r="E161" s="22"/>
    </row>
    <row r="162" customFormat="false" ht="13.65" hidden="false" customHeight="true" outlineLevel="0" collapsed="false">
      <c r="A162" s="17" t="s">
        <v>110</v>
      </c>
      <c r="B162" s="17" t="s">
        <v>4185</v>
      </c>
      <c r="C162" s="22"/>
      <c r="D162" s="22"/>
      <c r="E162" s="22"/>
    </row>
    <row r="163" customFormat="false" ht="13.65" hidden="false" customHeight="true" outlineLevel="0" collapsed="false">
      <c r="A163" s="17" t="s">
        <v>255</v>
      </c>
      <c r="B163" s="17" t="s">
        <v>4186</v>
      </c>
      <c r="C163" s="22"/>
      <c r="D163" s="22"/>
      <c r="E163" s="22"/>
    </row>
    <row r="164" customFormat="false" ht="13.65" hidden="false" customHeight="true" outlineLevel="0" collapsed="false">
      <c r="A164" s="17" t="s">
        <v>210</v>
      </c>
      <c r="B164" s="17" t="s">
        <v>4187</v>
      </c>
      <c r="C164" s="22"/>
      <c r="D164" s="22"/>
      <c r="E164" s="22"/>
    </row>
    <row r="165" customFormat="false" ht="13.65" hidden="false" customHeight="true" outlineLevel="0" collapsed="false">
      <c r="A165" s="17" t="s">
        <v>4188</v>
      </c>
      <c r="B165" s="17" t="s">
        <v>4189</v>
      </c>
      <c r="C165" s="22"/>
      <c r="D165" s="22"/>
      <c r="E165" s="22"/>
    </row>
    <row r="166" customFormat="false" ht="13.65" hidden="false" customHeight="true" outlineLevel="0" collapsed="false">
      <c r="A166" s="17" t="s">
        <v>167</v>
      </c>
      <c r="B166" s="17" t="s">
        <v>4190</v>
      </c>
      <c r="C166" s="22"/>
      <c r="D166" s="22"/>
      <c r="E166" s="22"/>
    </row>
    <row r="167" customFormat="false" ht="13.65" hidden="false" customHeight="true" outlineLevel="0" collapsed="false">
      <c r="A167" s="17" t="s">
        <v>166</v>
      </c>
      <c r="B167" s="17" t="s">
        <v>4191</v>
      </c>
      <c r="C167" s="22"/>
      <c r="D167" s="22"/>
      <c r="E167" s="22"/>
    </row>
    <row r="168" customFormat="false" ht="13.65" hidden="false" customHeight="true" outlineLevel="0" collapsed="false">
      <c r="A168" s="17" t="s">
        <v>4192</v>
      </c>
      <c r="B168" s="17" t="s">
        <v>4193</v>
      </c>
      <c r="C168" s="22"/>
      <c r="D168" s="22"/>
      <c r="E168" s="22"/>
    </row>
    <row r="169" customFormat="false" ht="13.65" hidden="false" customHeight="true" outlineLevel="0" collapsed="false">
      <c r="A169" s="17" t="s">
        <v>4194</v>
      </c>
      <c r="B169" s="17" t="s">
        <v>4195</v>
      </c>
      <c r="C169" s="22"/>
      <c r="D169" s="22"/>
      <c r="E169" s="22"/>
    </row>
    <row r="170" customFormat="false" ht="13.65" hidden="false" customHeight="true" outlineLevel="0" collapsed="false">
      <c r="A170" s="17" t="s">
        <v>150</v>
      </c>
      <c r="B170" s="17" t="s">
        <v>4196</v>
      </c>
      <c r="C170" s="22"/>
      <c r="D170" s="22"/>
      <c r="E170" s="22"/>
    </row>
    <row r="171" customFormat="false" ht="13.65" hidden="false" customHeight="true" outlineLevel="0" collapsed="false">
      <c r="A171" s="17" t="s">
        <v>4197</v>
      </c>
      <c r="B171" s="17" t="s">
        <v>4198</v>
      </c>
      <c r="C171" s="22"/>
      <c r="D171" s="22"/>
      <c r="E171" s="22"/>
    </row>
    <row r="172" customFormat="false" ht="13.65" hidden="false" customHeight="true" outlineLevel="0" collapsed="false">
      <c r="A172" s="17" t="s">
        <v>4199</v>
      </c>
      <c r="B172" s="17" t="s">
        <v>4200</v>
      </c>
      <c r="C172" s="22"/>
      <c r="D172" s="22"/>
      <c r="E172" s="22"/>
    </row>
    <row r="173" customFormat="false" ht="13.65" hidden="false" customHeight="true" outlineLevel="0" collapsed="false">
      <c r="A173" s="17" t="s">
        <v>4201</v>
      </c>
      <c r="B173" s="17" t="s">
        <v>4202</v>
      </c>
      <c r="C173" s="22"/>
      <c r="D173" s="22"/>
      <c r="E173" s="22"/>
    </row>
    <row r="174" customFormat="false" ht="13.65" hidden="false" customHeight="true" outlineLevel="0" collapsed="false">
      <c r="A174" s="17" t="s">
        <v>4203</v>
      </c>
      <c r="B174" s="17" t="s">
        <v>4204</v>
      </c>
      <c r="C174" s="22"/>
      <c r="D174" s="22"/>
      <c r="E174" s="22"/>
    </row>
    <row r="175" customFormat="false" ht="13.65" hidden="false" customHeight="true" outlineLevel="0" collapsed="false">
      <c r="A175" s="17" t="s">
        <v>236</v>
      </c>
      <c r="B175" s="17" t="s">
        <v>4205</v>
      </c>
      <c r="C175" s="22"/>
      <c r="D175" s="22"/>
      <c r="E175" s="22"/>
    </row>
    <row r="176" customFormat="false" ht="13.65" hidden="false" customHeight="true" outlineLevel="0" collapsed="false">
      <c r="A176" s="17" t="s">
        <v>177</v>
      </c>
      <c r="B176" s="17" t="s">
        <v>4206</v>
      </c>
      <c r="C176" s="22"/>
      <c r="D176" s="22"/>
      <c r="E176" s="22"/>
    </row>
    <row r="177" customFormat="false" ht="13.65" hidden="false" customHeight="true" outlineLevel="0" collapsed="false">
      <c r="A177" s="17" t="s">
        <v>105</v>
      </c>
      <c r="B177" s="17" t="s">
        <v>4207</v>
      </c>
      <c r="C177" s="22"/>
      <c r="D177" s="22"/>
      <c r="E177" s="22"/>
    </row>
    <row r="178" customFormat="false" ht="13.65" hidden="false" customHeight="true" outlineLevel="0" collapsed="false">
      <c r="A178" s="17" t="s">
        <v>241</v>
      </c>
      <c r="B178" s="17" t="s">
        <v>4208</v>
      </c>
      <c r="C178" s="22"/>
      <c r="D178" s="22"/>
      <c r="E178" s="22"/>
    </row>
    <row r="179" customFormat="false" ht="13.65" hidden="false" customHeight="true" outlineLevel="0" collapsed="false">
      <c r="A179" s="17" t="s">
        <v>241</v>
      </c>
      <c r="B179" s="17" t="s">
        <v>4209</v>
      </c>
      <c r="C179" s="22"/>
      <c r="D179" s="22"/>
      <c r="E179" s="22"/>
    </row>
    <row r="180" customFormat="false" ht="13.65" hidden="false" customHeight="true" outlineLevel="0" collapsed="false">
      <c r="A180" s="17" t="s">
        <v>4210</v>
      </c>
      <c r="B180" s="17" t="s">
        <v>4211</v>
      </c>
      <c r="C180" s="22"/>
      <c r="D180" s="22"/>
      <c r="E180" s="22"/>
    </row>
    <row r="181" customFormat="false" ht="13.65" hidden="false" customHeight="true" outlineLevel="0" collapsed="false">
      <c r="A181" s="17" t="s">
        <v>169</v>
      </c>
      <c r="B181" s="17" t="s">
        <v>4212</v>
      </c>
      <c r="C181" s="22"/>
      <c r="D181" s="22"/>
      <c r="E181" s="22"/>
    </row>
    <row r="182" customFormat="false" ht="13.65" hidden="false" customHeight="true" outlineLevel="0" collapsed="false">
      <c r="A182" s="17" t="s">
        <v>168</v>
      </c>
      <c r="B182" s="17" t="s">
        <v>4213</v>
      </c>
      <c r="C182" s="22"/>
      <c r="D182" s="22"/>
      <c r="E182" s="22"/>
    </row>
    <row r="183" customFormat="false" ht="13.65" hidden="false" customHeight="true" outlineLevel="0" collapsed="false">
      <c r="A183" s="17" t="s">
        <v>4214</v>
      </c>
      <c r="B183" s="17" t="s">
        <v>4215</v>
      </c>
      <c r="C183" s="22"/>
      <c r="D183" s="22"/>
      <c r="E183" s="22"/>
    </row>
    <row r="184" customFormat="false" ht="13.65" hidden="false" customHeight="true" outlineLevel="0" collapsed="false">
      <c r="A184" s="17" t="s">
        <v>4216</v>
      </c>
      <c r="B184" s="17" t="s">
        <v>4217</v>
      </c>
      <c r="C184" s="22"/>
      <c r="D184" s="22"/>
      <c r="E184" s="22"/>
    </row>
    <row r="185" customFormat="false" ht="13.65" hidden="false" customHeight="true" outlineLevel="0" collapsed="false">
      <c r="A185" s="17" t="s">
        <v>149</v>
      </c>
      <c r="B185" s="17" t="s">
        <v>4218</v>
      </c>
      <c r="C185" s="22"/>
      <c r="D185" s="22"/>
      <c r="E185" s="22"/>
    </row>
    <row r="186" customFormat="false" ht="13.65" hidden="false" customHeight="true" outlineLevel="0" collapsed="false">
      <c r="A186" s="17" t="s">
        <v>4219</v>
      </c>
      <c r="B186" s="17" t="s">
        <v>4220</v>
      </c>
      <c r="C186" s="22"/>
      <c r="D186" s="22"/>
      <c r="E186" s="22"/>
    </row>
    <row r="187" customFormat="false" ht="13.65" hidden="false" customHeight="true" outlineLevel="0" collapsed="false">
      <c r="A187" s="17" t="s">
        <v>4221</v>
      </c>
      <c r="B187" s="17" t="s">
        <v>4222</v>
      </c>
      <c r="C187" s="22"/>
      <c r="D187" s="22"/>
      <c r="E187" s="22"/>
    </row>
    <row r="188" customFormat="false" ht="13.65" hidden="false" customHeight="true" outlineLevel="0" collapsed="false">
      <c r="A188" s="17" t="s">
        <v>251</v>
      </c>
      <c r="B188" s="17" t="s">
        <v>4223</v>
      </c>
      <c r="C188" s="22"/>
      <c r="D188" s="22"/>
      <c r="E188" s="22"/>
    </row>
    <row r="189" customFormat="false" ht="13.65" hidden="false" customHeight="true" outlineLevel="0" collapsed="false">
      <c r="A189" s="17" t="s">
        <v>145</v>
      </c>
      <c r="B189" s="17" t="s">
        <v>4224</v>
      </c>
      <c r="C189" s="22"/>
      <c r="D189" s="22"/>
      <c r="E189" s="22"/>
    </row>
    <row r="190" customFormat="false" ht="13.65" hidden="false" customHeight="true" outlineLevel="0" collapsed="false">
      <c r="A190" s="17" t="s">
        <v>125</v>
      </c>
      <c r="B190" s="17" t="s">
        <v>4225</v>
      </c>
      <c r="C190" s="22"/>
      <c r="D190" s="22"/>
      <c r="E190" s="22"/>
    </row>
    <row r="191" customFormat="false" ht="13.65" hidden="false" customHeight="true" outlineLevel="0" collapsed="false">
      <c r="A191" s="17" t="s">
        <v>227</v>
      </c>
      <c r="B191" s="17" t="s">
        <v>4226</v>
      </c>
      <c r="C191" s="22"/>
      <c r="D191" s="22"/>
      <c r="E191" s="22"/>
    </row>
    <row r="192" customFormat="false" ht="13.65" hidden="false" customHeight="true" outlineLevel="0" collapsed="false">
      <c r="A192" s="17" t="s">
        <v>235</v>
      </c>
      <c r="B192" s="17" t="s">
        <v>4227</v>
      </c>
      <c r="C192" s="22"/>
      <c r="D192" s="22"/>
      <c r="E192" s="22"/>
    </row>
    <row r="193" customFormat="false" ht="13.65" hidden="false" customHeight="true" outlineLevel="0" collapsed="false">
      <c r="A193" s="17" t="s">
        <v>234</v>
      </c>
      <c r="B193" s="17" t="s">
        <v>4228</v>
      </c>
      <c r="C193" s="22"/>
      <c r="D193" s="22"/>
      <c r="E193" s="22"/>
    </row>
    <row r="194" customFormat="false" ht="13.65" hidden="false" customHeight="true" outlineLevel="0" collapsed="false">
      <c r="A194" s="17" t="s">
        <v>129</v>
      </c>
      <c r="B194" s="17" t="s">
        <v>4229</v>
      </c>
      <c r="C194" s="22"/>
      <c r="D194" s="22"/>
      <c r="E194" s="22"/>
    </row>
    <row r="195" customFormat="false" ht="13.65" hidden="false" customHeight="true" outlineLevel="0" collapsed="false">
      <c r="A195" s="17" t="s">
        <v>115</v>
      </c>
      <c r="B195" s="17" t="s">
        <v>4230</v>
      </c>
      <c r="C195" s="22"/>
      <c r="D195" s="22"/>
      <c r="E195" s="22"/>
    </row>
    <row r="196" customFormat="false" ht="13.65" hidden="false" customHeight="true" outlineLevel="0" collapsed="false">
      <c r="A196" s="17" t="s">
        <v>191</v>
      </c>
      <c r="B196" s="17" t="s">
        <v>4231</v>
      </c>
      <c r="C196" s="22"/>
      <c r="D196" s="22"/>
      <c r="E196" s="22"/>
    </row>
    <row r="197" customFormat="false" ht="13.65" hidden="false" customHeight="true" outlineLevel="0" collapsed="false">
      <c r="A197" s="17" t="s">
        <v>249</v>
      </c>
      <c r="B197" s="17" t="s">
        <v>4232</v>
      </c>
      <c r="C197" s="22"/>
      <c r="D197" s="22"/>
      <c r="E197" s="22"/>
    </row>
    <row r="198" customFormat="false" ht="13.65" hidden="false" customHeight="true" outlineLevel="0" collapsed="false">
      <c r="A198" s="17" t="s">
        <v>98</v>
      </c>
      <c r="B198" s="17" t="s">
        <v>4233</v>
      </c>
      <c r="C198" s="22"/>
      <c r="D198" s="22"/>
      <c r="E198" s="22"/>
    </row>
    <row r="199" customFormat="false" ht="13.65" hidden="false" customHeight="true" outlineLevel="0" collapsed="false">
      <c r="A199" s="17" t="s">
        <v>71</v>
      </c>
      <c r="B199" s="17" t="s">
        <v>4234</v>
      </c>
      <c r="C199" s="22"/>
      <c r="D199" s="22"/>
      <c r="E199" s="22"/>
    </row>
    <row r="200" customFormat="false" ht="13.65" hidden="false" customHeight="true" outlineLevel="0" collapsed="false">
      <c r="A200" s="17" t="s">
        <v>182</v>
      </c>
      <c r="B200" s="17" t="s">
        <v>4235</v>
      </c>
      <c r="C200" s="22"/>
      <c r="D200" s="22"/>
      <c r="E200" s="22"/>
    </row>
    <row r="201" customFormat="false" ht="13.65" hidden="false" customHeight="true" outlineLevel="0" collapsed="false">
      <c r="A201" s="17" t="s">
        <v>181</v>
      </c>
      <c r="B201" s="17" t="s">
        <v>4236</v>
      </c>
      <c r="C201" s="22"/>
      <c r="D201" s="22"/>
      <c r="E201" s="22"/>
    </row>
    <row r="202" customFormat="false" ht="13.65" hidden="false" customHeight="true" outlineLevel="0" collapsed="false">
      <c r="A202" s="17" t="s">
        <v>121</v>
      </c>
      <c r="B202" s="17" t="s">
        <v>4237</v>
      </c>
      <c r="C202" s="22"/>
      <c r="D202" s="22"/>
      <c r="E202" s="22"/>
    </row>
    <row r="203" customFormat="false" ht="13.65" hidden="false" customHeight="true" outlineLevel="0" collapsed="false">
      <c r="A203" s="17" t="s">
        <v>4238</v>
      </c>
      <c r="B203" s="17" t="s">
        <v>4239</v>
      </c>
      <c r="C203" s="22"/>
      <c r="D203" s="22"/>
      <c r="E203" s="22"/>
    </row>
    <row r="204" customFormat="false" ht="13.65" hidden="false" customHeight="true" outlineLevel="0" collapsed="false">
      <c r="A204" s="17" t="s">
        <v>124</v>
      </c>
      <c r="B204" s="17" t="s">
        <v>4240</v>
      </c>
      <c r="C204" s="22"/>
      <c r="D204" s="22"/>
      <c r="E204" s="22"/>
    </row>
    <row r="205" customFormat="false" ht="13.65" hidden="false" customHeight="true" outlineLevel="0" collapsed="false">
      <c r="A205" s="17" t="s">
        <v>4241</v>
      </c>
      <c r="B205" s="17" t="s">
        <v>4242</v>
      </c>
      <c r="C205" s="22"/>
      <c r="D205" s="22"/>
      <c r="E205" s="22"/>
    </row>
    <row r="206" customFormat="false" ht="13.65" hidden="false" customHeight="true" outlineLevel="0" collapsed="false">
      <c r="A206" s="17" t="s">
        <v>4243</v>
      </c>
      <c r="B206" s="17" t="s">
        <v>4244</v>
      </c>
      <c r="C206" s="22"/>
      <c r="D206" s="22"/>
      <c r="E206" s="22"/>
    </row>
    <row r="207" customFormat="false" ht="13.65" hidden="false" customHeight="true" outlineLevel="0" collapsed="false">
      <c r="A207" s="17" t="s">
        <v>4245</v>
      </c>
      <c r="B207" s="17" t="s">
        <v>4246</v>
      </c>
      <c r="C207" s="22"/>
      <c r="D207" s="22"/>
      <c r="E207" s="22"/>
    </row>
    <row r="208" customFormat="false" ht="13.65" hidden="false" customHeight="true" outlineLevel="0" collapsed="false">
      <c r="A208" s="17" t="s">
        <v>4247</v>
      </c>
      <c r="B208" s="17" t="s">
        <v>4248</v>
      </c>
      <c r="C208" s="22"/>
      <c r="D208" s="22"/>
      <c r="E208" s="22"/>
    </row>
    <row r="209" customFormat="false" ht="13.65" hidden="false" customHeight="true" outlineLevel="0" collapsed="false">
      <c r="A209" s="17" t="s">
        <v>4249</v>
      </c>
      <c r="B209" s="17" t="s">
        <v>4250</v>
      </c>
      <c r="C209" s="22"/>
      <c r="D209" s="22"/>
      <c r="E209" s="22"/>
    </row>
    <row r="210" customFormat="false" ht="13.65" hidden="false" customHeight="true" outlineLevel="0" collapsed="false">
      <c r="A210" s="17" t="s">
        <v>4251</v>
      </c>
      <c r="B210" s="17" t="s">
        <v>4252</v>
      </c>
      <c r="C210" s="22"/>
      <c r="D210" s="22"/>
      <c r="E210" s="22"/>
    </row>
    <row r="211" customFormat="false" ht="13.65" hidden="false" customHeight="true" outlineLevel="0" collapsed="false">
      <c r="A211" s="17" t="s">
        <v>4253</v>
      </c>
      <c r="B211" s="17" t="s">
        <v>4254</v>
      </c>
      <c r="C211" s="22"/>
      <c r="D211" s="22"/>
      <c r="E211" s="22"/>
    </row>
    <row r="212" customFormat="false" ht="13.65" hidden="false" customHeight="true" outlineLevel="0" collapsed="false">
      <c r="A212" s="17" t="s">
        <v>4255</v>
      </c>
      <c r="B212" s="17" t="s">
        <v>4256</v>
      </c>
      <c r="C212" s="22"/>
      <c r="D212" s="22"/>
      <c r="E212" s="22"/>
    </row>
    <row r="213" customFormat="false" ht="13.65" hidden="false" customHeight="true" outlineLevel="0" collapsed="false">
      <c r="A213" s="17" t="s">
        <v>4257</v>
      </c>
      <c r="B213" s="17" t="s">
        <v>4258</v>
      </c>
      <c r="C213" s="22"/>
      <c r="D213" s="22"/>
      <c r="E213" s="22"/>
    </row>
    <row r="214" customFormat="false" ht="13.65" hidden="false" customHeight="true" outlineLevel="0" collapsed="false">
      <c r="A214" s="17" t="s">
        <v>4259</v>
      </c>
      <c r="B214" s="17" t="s">
        <v>4260</v>
      </c>
      <c r="C214" s="22"/>
      <c r="D214" s="22"/>
      <c r="E214" s="22"/>
    </row>
    <row r="215" customFormat="false" ht="13.65" hidden="false" customHeight="true" outlineLevel="0" collapsed="false">
      <c r="A215" s="17" t="s">
        <v>4261</v>
      </c>
      <c r="B215" s="17" t="s">
        <v>4262</v>
      </c>
      <c r="C215" s="22"/>
      <c r="D215" s="22"/>
      <c r="E215" s="22"/>
    </row>
    <row r="216" customFormat="false" ht="13.65" hidden="false" customHeight="true" outlineLevel="0" collapsed="false">
      <c r="A216" s="17" t="s">
        <v>4263</v>
      </c>
      <c r="B216" s="17" t="s">
        <v>4264</v>
      </c>
      <c r="C216" s="22"/>
      <c r="D216" s="22"/>
      <c r="E216" s="22"/>
    </row>
    <row r="217" customFormat="false" ht="13.65" hidden="false" customHeight="true" outlineLevel="0" collapsed="false">
      <c r="A217" s="17" t="s">
        <v>4265</v>
      </c>
      <c r="B217" s="17" t="s">
        <v>4266</v>
      </c>
      <c r="C217" s="22"/>
      <c r="D217" s="22"/>
      <c r="E217" s="22"/>
    </row>
    <row r="218" customFormat="false" ht="13.65" hidden="false" customHeight="true" outlineLevel="0" collapsed="false">
      <c r="A218" s="17" t="s">
        <v>4267</v>
      </c>
      <c r="B218" s="17" t="s">
        <v>4268</v>
      </c>
      <c r="C218" s="22"/>
      <c r="D218" s="22"/>
      <c r="E218" s="22"/>
    </row>
    <row r="219" customFormat="false" ht="13.65" hidden="false" customHeight="true" outlineLevel="0" collapsed="false">
      <c r="A219" s="17" t="s">
        <v>4269</v>
      </c>
      <c r="B219" s="17" t="s">
        <v>4270</v>
      </c>
      <c r="C219" s="22"/>
      <c r="D219" s="22"/>
      <c r="E219" s="22"/>
    </row>
    <row r="220" customFormat="false" ht="13.65" hidden="false" customHeight="true" outlineLevel="0" collapsed="false">
      <c r="A220" s="17" t="s">
        <v>4271</v>
      </c>
      <c r="B220" s="17" t="s">
        <v>4272</v>
      </c>
      <c r="C220" s="22"/>
      <c r="D220" s="22"/>
      <c r="E220" s="22"/>
    </row>
    <row r="221" customFormat="false" ht="13.65" hidden="false" customHeight="true" outlineLevel="0" collapsed="false">
      <c r="A221" s="17" t="s">
        <v>4273</v>
      </c>
      <c r="B221" s="17" t="s">
        <v>4274</v>
      </c>
      <c r="C221" s="22"/>
      <c r="D221" s="22"/>
      <c r="E221" s="22"/>
    </row>
    <row r="222" customFormat="false" ht="13.65" hidden="false" customHeight="true" outlineLevel="0" collapsed="false">
      <c r="A222" s="17" t="s">
        <v>4275</v>
      </c>
      <c r="B222" s="17" t="s">
        <v>4276</v>
      </c>
      <c r="C222" s="22"/>
      <c r="D222" s="22"/>
      <c r="E222" s="22"/>
    </row>
    <row r="223" customFormat="false" ht="13.65" hidden="false" customHeight="true" outlineLevel="0" collapsed="false">
      <c r="A223" s="17" t="s">
        <v>4277</v>
      </c>
      <c r="B223" s="17" t="s">
        <v>4278</v>
      </c>
      <c r="C223" s="22"/>
      <c r="D223" s="22"/>
      <c r="E223" s="22"/>
    </row>
    <row r="224" customFormat="false" ht="13.65" hidden="false" customHeight="true" outlineLevel="0" collapsed="false">
      <c r="A224" s="17" t="s">
        <v>4279</v>
      </c>
      <c r="B224" s="17" t="s">
        <v>4280</v>
      </c>
      <c r="C224" s="22"/>
      <c r="D224" s="22"/>
      <c r="E224" s="22"/>
    </row>
    <row r="225" customFormat="false" ht="13.65" hidden="false" customHeight="true" outlineLevel="0" collapsed="false">
      <c r="A225" s="17" t="s">
        <v>4281</v>
      </c>
      <c r="B225" s="17" t="s">
        <v>4282</v>
      </c>
      <c r="C225" s="22"/>
      <c r="D225" s="22"/>
      <c r="E225" s="22"/>
    </row>
    <row r="226" customFormat="false" ht="13.65" hidden="false" customHeight="true" outlineLevel="0" collapsed="false">
      <c r="A226" s="17" t="s">
        <v>122</v>
      </c>
      <c r="B226" s="17" t="s">
        <v>4283</v>
      </c>
      <c r="C226" s="22"/>
      <c r="D226" s="22"/>
      <c r="E226" s="22"/>
    </row>
    <row r="227" customFormat="false" ht="13.65" hidden="false" customHeight="true" outlineLevel="0" collapsed="false">
      <c r="A227" s="17" t="s">
        <v>4284</v>
      </c>
      <c r="B227" s="17" t="s">
        <v>4146</v>
      </c>
      <c r="C227" s="22"/>
      <c r="D227" s="22"/>
      <c r="E227" s="22"/>
    </row>
    <row r="228" customFormat="false" ht="13.65" hidden="false" customHeight="true" outlineLevel="0" collapsed="false">
      <c r="A228" s="17" t="s">
        <v>4285</v>
      </c>
      <c r="B228" s="17" t="s">
        <v>4148</v>
      </c>
      <c r="C228" s="22"/>
      <c r="D228" s="22"/>
      <c r="E228" s="22"/>
    </row>
    <row r="229" customFormat="false" ht="13.65" hidden="false" customHeight="true" outlineLevel="0" collapsed="false">
      <c r="A229" s="17" t="s">
        <v>194</v>
      </c>
      <c r="B229" s="17" t="s">
        <v>4286</v>
      </c>
      <c r="C229" s="22"/>
      <c r="D229" s="22"/>
      <c r="E229" s="22"/>
    </row>
    <row r="230" customFormat="false" ht="13.65" hidden="false" customHeight="true" outlineLevel="0" collapsed="false">
      <c r="A230" s="17" t="s">
        <v>195</v>
      </c>
      <c r="B230" s="17" t="s">
        <v>4287</v>
      </c>
      <c r="C230" s="22"/>
      <c r="D230" s="22"/>
      <c r="E230" s="22"/>
    </row>
    <row r="231" customFormat="false" ht="13.65" hidden="false" customHeight="true" outlineLevel="0" collapsed="false">
      <c r="A231" s="17" t="s">
        <v>4288</v>
      </c>
      <c r="B231" s="17" t="s">
        <v>4289</v>
      </c>
      <c r="C231" s="22"/>
      <c r="D231" s="22"/>
      <c r="E231" s="22"/>
    </row>
    <row r="232" customFormat="false" ht="13.65" hidden="false" customHeight="true" outlineLevel="0" collapsed="false">
      <c r="A232" s="17" t="s">
        <v>196</v>
      </c>
      <c r="B232" s="17" t="s">
        <v>4290</v>
      </c>
      <c r="C232" s="22"/>
      <c r="D232" s="22"/>
      <c r="E232" s="22"/>
    </row>
    <row r="233" customFormat="false" ht="13.65" hidden="false" customHeight="true" outlineLevel="0" collapsed="false">
      <c r="A233" s="17" t="s">
        <v>197</v>
      </c>
      <c r="B233" s="17" t="s">
        <v>4291</v>
      </c>
      <c r="C233" s="22"/>
      <c r="D233" s="22"/>
      <c r="E233" s="22"/>
    </row>
    <row r="234" customFormat="false" ht="13.65" hidden="false" customHeight="true" outlineLevel="0" collapsed="false">
      <c r="A234" s="17" t="s">
        <v>198</v>
      </c>
      <c r="B234" s="17" t="s">
        <v>4292</v>
      </c>
      <c r="C234" s="22"/>
      <c r="D234" s="22"/>
      <c r="E234" s="22"/>
    </row>
    <row r="235" customFormat="false" ht="13.65" hidden="false" customHeight="true" outlineLevel="0" collapsed="false">
      <c r="A235" s="17" t="s">
        <v>199</v>
      </c>
      <c r="B235" s="17" t="s">
        <v>4293</v>
      </c>
      <c r="C235" s="22"/>
      <c r="D235" s="22"/>
      <c r="E235" s="22"/>
    </row>
    <row r="236" customFormat="false" ht="13.65" hidden="false" customHeight="true" outlineLevel="0" collapsed="false">
      <c r="A236" s="17" t="s">
        <v>200</v>
      </c>
      <c r="B236" s="17" t="s">
        <v>4294</v>
      </c>
      <c r="C236" s="22"/>
      <c r="D236" s="22"/>
      <c r="E236" s="22"/>
    </row>
    <row r="237" customFormat="false" ht="13.65" hidden="false" customHeight="true" outlineLevel="0" collapsed="false">
      <c r="A237" s="17" t="s">
        <v>220</v>
      </c>
      <c r="B237" s="17" t="s">
        <v>4295</v>
      </c>
      <c r="C237" s="22"/>
      <c r="D237" s="22"/>
      <c r="E237" s="22"/>
    </row>
    <row r="238" customFormat="false" ht="13.65" hidden="false" customHeight="true" outlineLevel="0" collapsed="false">
      <c r="A238" s="17" t="s">
        <v>257</v>
      </c>
      <c r="B238" s="17" t="s">
        <v>4296</v>
      </c>
      <c r="C238" s="22"/>
      <c r="D238" s="22"/>
      <c r="E238" s="22"/>
    </row>
    <row r="239" customFormat="false" ht="13.65" hidden="false" customHeight="true" outlineLevel="0" collapsed="false">
      <c r="A239" s="17" t="s">
        <v>229</v>
      </c>
      <c r="B239" s="17" t="s">
        <v>4297</v>
      </c>
      <c r="C239" s="22"/>
      <c r="D239" s="22"/>
      <c r="E239" s="22"/>
    </row>
    <row r="240" customFormat="false" ht="13.65" hidden="false" customHeight="true" outlineLevel="0" collapsed="false">
      <c r="A240" s="17" t="s">
        <v>228</v>
      </c>
      <c r="B240" s="17" t="s">
        <v>4298</v>
      </c>
      <c r="C240" s="22"/>
      <c r="D240" s="22"/>
      <c r="E240" s="22"/>
    </row>
    <row r="241" customFormat="false" ht="13.65" hidden="false" customHeight="true" outlineLevel="0" collapsed="false">
      <c r="A241" s="17" t="s">
        <v>144</v>
      </c>
      <c r="B241" s="17" t="s">
        <v>4299</v>
      </c>
      <c r="C241" s="22"/>
      <c r="D241" s="22"/>
      <c r="E241" s="22"/>
    </row>
    <row r="242" customFormat="false" ht="13.65" hidden="false" customHeight="true" outlineLevel="0" collapsed="false">
      <c r="A242" s="17" t="s">
        <v>109</v>
      </c>
      <c r="B242" s="17" t="s">
        <v>4300</v>
      </c>
      <c r="C242" s="22"/>
      <c r="D242" s="22"/>
      <c r="E242" s="22"/>
    </row>
    <row r="243" customFormat="false" ht="13.65" hidden="false" customHeight="true" outlineLevel="0" collapsed="false">
      <c r="A243" s="17" t="s">
        <v>219</v>
      </c>
      <c r="B243" s="17" t="s">
        <v>4301</v>
      </c>
      <c r="C243" s="22"/>
      <c r="D243" s="22"/>
      <c r="E243" s="22"/>
    </row>
    <row r="244" customFormat="false" ht="13.65" hidden="false" customHeight="true" outlineLevel="0" collapsed="false">
      <c r="A244" s="17" t="s">
        <v>225</v>
      </c>
      <c r="B244" s="17" t="s">
        <v>4302</v>
      </c>
      <c r="C244" s="22"/>
      <c r="D244" s="22"/>
      <c r="E244" s="22"/>
    </row>
    <row r="245" customFormat="false" ht="13.65" hidden="false" customHeight="true" outlineLevel="0" collapsed="false">
      <c r="A245" s="17" t="s">
        <v>245</v>
      </c>
      <c r="B245" s="17" t="s">
        <v>4303</v>
      </c>
      <c r="C245" s="22"/>
      <c r="D245" s="22"/>
      <c r="E245" s="22"/>
    </row>
    <row r="246" customFormat="false" ht="13.65" hidden="false" customHeight="true" outlineLevel="0" collapsed="false">
      <c r="A246" s="17" t="s">
        <v>246</v>
      </c>
      <c r="B246" s="17" t="s">
        <v>4304</v>
      </c>
      <c r="C246" s="22"/>
      <c r="D246" s="22"/>
      <c r="E246" s="22"/>
    </row>
    <row r="247" customFormat="false" ht="13.65" hidden="false" customHeight="true" outlineLevel="0" collapsed="false">
      <c r="A247" s="17" t="s">
        <v>244</v>
      </c>
      <c r="B247" s="17" t="s">
        <v>4305</v>
      </c>
      <c r="C247" s="22"/>
      <c r="D247" s="22"/>
      <c r="E247" s="22"/>
    </row>
    <row r="248" customFormat="false" ht="13.65" hidden="false" customHeight="true" outlineLevel="0" collapsed="false">
      <c r="A248" s="17" t="s">
        <v>240</v>
      </c>
      <c r="B248" s="17" t="s">
        <v>4306</v>
      </c>
      <c r="C248" s="22"/>
      <c r="D248" s="22"/>
      <c r="E248" s="22"/>
    </row>
    <row r="249" customFormat="false" ht="13.65" hidden="false" customHeight="true" outlineLevel="0" collapsed="false">
      <c r="A249" s="17" t="s">
        <v>256</v>
      </c>
      <c r="B249" s="17" t="s">
        <v>4307</v>
      </c>
      <c r="C249" s="22"/>
      <c r="D249" s="22"/>
      <c r="E249" s="22"/>
    </row>
    <row r="250" customFormat="false" ht="13.65" hidden="false" customHeight="true" outlineLevel="0" collapsed="false">
      <c r="A250" s="17" t="s">
        <v>226</v>
      </c>
      <c r="B250" s="17" t="s">
        <v>4308</v>
      </c>
      <c r="C250" s="22"/>
      <c r="D250" s="22"/>
      <c r="E250" s="22"/>
    </row>
    <row r="251" customFormat="false" ht="13.65" hidden="false" customHeight="true" outlineLevel="0" collapsed="false">
      <c r="A251" s="17" t="s">
        <v>116</v>
      </c>
      <c r="B251" s="22"/>
      <c r="C251" s="22"/>
      <c r="D251" s="22"/>
      <c r="E251" s="22"/>
    </row>
    <row r="252" customFormat="false" ht="13.65" hidden="false" customHeight="true" outlineLevel="0" collapsed="false">
      <c r="A252" s="17" t="s">
        <v>147</v>
      </c>
      <c r="B252" s="17" t="s">
        <v>4309</v>
      </c>
      <c r="C252" s="22"/>
      <c r="D252" s="22"/>
      <c r="E252" s="22"/>
    </row>
    <row r="253" customFormat="false" ht="13.65" hidden="false" customHeight="true" outlineLevel="0" collapsed="false">
      <c r="A253" s="17" t="s">
        <v>148</v>
      </c>
      <c r="B253" s="17" t="s">
        <v>4310</v>
      </c>
      <c r="C253" s="22"/>
      <c r="D253" s="22"/>
      <c r="E253" s="22"/>
    </row>
    <row r="254" customFormat="false" ht="13.65" hidden="false" customHeight="true" outlineLevel="0" collapsed="false">
      <c r="A254" s="17" t="s">
        <v>131</v>
      </c>
      <c r="B254" s="17" t="s">
        <v>4311</v>
      </c>
      <c r="C254" s="22"/>
      <c r="D254" s="22"/>
      <c r="E254" s="22"/>
    </row>
    <row r="255" customFormat="false" ht="13.65" hidden="false" customHeight="true" outlineLevel="0" collapsed="false">
      <c r="A255" s="17" t="s">
        <v>4312</v>
      </c>
      <c r="B255" s="17" t="s">
        <v>4313</v>
      </c>
      <c r="C255" s="22"/>
      <c r="D255" s="22"/>
      <c r="E255" s="22"/>
    </row>
    <row r="256" customFormat="false" ht="13.65" hidden="false" customHeight="true" outlineLevel="0" collapsed="false">
      <c r="A256" s="17" t="s">
        <v>4314</v>
      </c>
      <c r="B256" s="17" t="s">
        <v>4315</v>
      </c>
      <c r="C256" s="22"/>
      <c r="D256" s="22"/>
      <c r="E256" s="22"/>
    </row>
    <row r="257" customFormat="false" ht="13.65" hidden="false" customHeight="true" outlineLevel="0" collapsed="false">
      <c r="A257" s="17" t="s">
        <v>132</v>
      </c>
      <c r="B257" s="17" t="s">
        <v>4316</v>
      </c>
      <c r="C257" s="22"/>
      <c r="D257" s="22"/>
      <c r="E257" s="22"/>
    </row>
    <row r="258" customFormat="false" ht="13.65" hidden="false" customHeight="true" outlineLevel="0" collapsed="false">
      <c r="A258" s="17" t="s">
        <v>133</v>
      </c>
      <c r="B258" s="17" t="s">
        <v>4317</v>
      </c>
      <c r="C258" s="22"/>
      <c r="D258" s="22"/>
      <c r="E258" s="22"/>
    </row>
    <row r="259" customFormat="false" ht="13.65" hidden="false" customHeight="true" outlineLevel="0" collapsed="false">
      <c r="A259" s="17" t="s">
        <v>243</v>
      </c>
      <c r="B259" s="17" t="s">
        <v>4318</v>
      </c>
      <c r="C259" s="22"/>
      <c r="D259" s="22"/>
      <c r="E259" s="22"/>
    </row>
    <row r="260" customFormat="false" ht="13.65" hidden="false" customHeight="true" outlineLevel="0" collapsed="false">
      <c r="A260" s="17" t="s">
        <v>193</v>
      </c>
      <c r="B260" s="17" t="s">
        <v>4319</v>
      </c>
      <c r="C260" s="22"/>
      <c r="D260" s="22"/>
      <c r="E260" s="22"/>
    </row>
    <row r="261" customFormat="false" ht="13.65" hidden="false" customHeight="true" outlineLevel="0" collapsed="false">
      <c r="A261" s="17" t="s">
        <v>102</v>
      </c>
      <c r="B261" s="17" t="s">
        <v>4320</v>
      </c>
      <c r="C261" s="22"/>
      <c r="D261" s="22"/>
      <c r="E261" s="22"/>
    </row>
    <row r="262" customFormat="false" ht="13.65" hidden="false" customHeight="true" outlineLevel="0" collapsed="false">
      <c r="A262" s="17" t="s">
        <v>222</v>
      </c>
      <c r="B262" s="17" t="s">
        <v>4321</v>
      </c>
      <c r="C262" s="22"/>
      <c r="D262" s="22"/>
      <c r="E262" s="22"/>
    </row>
    <row r="263" customFormat="false" ht="13.65" hidden="false" customHeight="true" outlineLevel="0" collapsed="false">
      <c r="A263" s="17" t="s">
        <v>4322</v>
      </c>
      <c r="B263" s="17" t="s">
        <v>4323</v>
      </c>
      <c r="C263" s="22"/>
      <c r="D263" s="22"/>
      <c r="E263" s="22"/>
    </row>
    <row r="264" customFormat="false" ht="13.65" hidden="false" customHeight="true" outlineLevel="0" collapsed="false">
      <c r="A264" s="17" t="s">
        <v>4324</v>
      </c>
      <c r="B264" s="17" t="s">
        <v>4325</v>
      </c>
      <c r="C264" s="22"/>
      <c r="D264" s="22"/>
      <c r="E264" s="22"/>
    </row>
    <row r="265" customFormat="false" ht="13.65" hidden="false" customHeight="true" outlineLevel="0" collapsed="false">
      <c r="A265" s="17" t="s">
        <v>221</v>
      </c>
      <c r="B265" s="17" t="s">
        <v>4326</v>
      </c>
      <c r="C265" s="22"/>
      <c r="D265" s="22"/>
      <c r="E265" s="22"/>
    </row>
    <row r="266" customFormat="false" ht="13.65" hidden="false" customHeight="true" outlineLevel="0" collapsed="false">
      <c r="A266" s="17" t="s">
        <v>4327</v>
      </c>
      <c r="B266" s="17" t="s">
        <v>4328</v>
      </c>
      <c r="C266" s="22"/>
      <c r="D266" s="22"/>
      <c r="E266" s="22"/>
    </row>
    <row r="267" customFormat="false" ht="13.65" hidden="false" customHeight="true" outlineLevel="0" collapsed="false">
      <c r="A267" s="17" t="s">
        <v>4329</v>
      </c>
      <c r="B267" s="17" t="s">
        <v>4330</v>
      </c>
      <c r="C267" s="22"/>
      <c r="D267" s="22"/>
      <c r="E267" s="22"/>
    </row>
    <row r="268" customFormat="false" ht="13.65" hidden="false" customHeight="true" outlineLevel="0" collapsed="false">
      <c r="A268" s="17" t="s">
        <v>4331</v>
      </c>
      <c r="B268" s="17" t="s">
        <v>4332</v>
      </c>
      <c r="C268" s="22"/>
      <c r="D268" s="22"/>
      <c r="E268" s="22"/>
    </row>
    <row r="269" customFormat="false" ht="13.65" hidden="false" customHeight="true" outlineLevel="0" collapsed="false">
      <c r="A269" s="17" t="s">
        <v>4333</v>
      </c>
      <c r="B269" s="17" t="s">
        <v>4334</v>
      </c>
      <c r="C269" s="22"/>
      <c r="D269" s="22"/>
      <c r="E269" s="22"/>
    </row>
    <row r="270" customFormat="false" ht="13.65" hidden="false" customHeight="true" outlineLevel="0" collapsed="false">
      <c r="A270" s="17" t="s">
        <v>152</v>
      </c>
      <c r="B270" s="17" t="s">
        <v>4335</v>
      </c>
      <c r="C270" s="22"/>
      <c r="D270" s="22"/>
      <c r="E270" s="22"/>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&amp;CLegend</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6"/>
  <sheetViews>
    <sheetView windowProtection="false"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 min="1" style="6" width="6.20918367346939"/>
    <col collapsed="false" hidden="false" max="2" min="2" style="6" width="82.8826530612245"/>
    <col collapsed="false" hidden="false" max="5" min="3" style="6" width="9.17857142857143"/>
    <col collapsed="false" hidden="false" max="256" min="6" style="6" width="8.63775510204082"/>
    <col collapsed="false" hidden="false" max="1025" min="257" style="0" width="8.63775510204082"/>
  </cols>
  <sheetData>
    <row r="1" customFormat="false" ht="15" hidden="false" customHeight="true" outlineLevel="0" collapsed="false">
      <c r="A1" s="22"/>
      <c r="B1" s="25" t="s">
        <v>4336</v>
      </c>
      <c r="C1" s="22"/>
      <c r="D1" s="22"/>
      <c r="E1" s="22"/>
    </row>
    <row r="2" customFormat="false" ht="13.65" hidden="false" customHeight="true" outlineLevel="0" collapsed="false">
      <c r="A2" s="22"/>
      <c r="B2" s="17" t="s">
        <v>4337</v>
      </c>
      <c r="C2" s="22"/>
      <c r="D2" s="22"/>
      <c r="E2" s="22"/>
    </row>
    <row r="3" customFormat="false" ht="13.65" hidden="false" customHeight="true" outlineLevel="0" collapsed="false">
      <c r="A3" s="22"/>
      <c r="B3" s="17" t="s">
        <v>4338</v>
      </c>
      <c r="C3" s="22"/>
      <c r="D3" s="22"/>
      <c r="E3" s="22"/>
    </row>
    <row r="4" customFormat="false" ht="13.65" hidden="false" customHeight="true" outlineLevel="0" collapsed="false">
      <c r="A4" s="22"/>
      <c r="B4" s="17" t="s">
        <v>4339</v>
      </c>
      <c r="C4" s="22"/>
      <c r="D4" s="22"/>
      <c r="E4" s="22"/>
    </row>
    <row r="5" customFormat="false" ht="13.65" hidden="false" customHeight="true" outlineLevel="0" collapsed="false">
      <c r="A5" s="22"/>
      <c r="B5" s="17" t="s">
        <v>4340</v>
      </c>
      <c r="C5" s="22"/>
      <c r="D5" s="22"/>
      <c r="E5" s="22"/>
    </row>
    <row r="6" customFormat="false" ht="13.65" hidden="false" customHeight="true" outlineLevel="0" collapsed="false">
      <c r="A6" s="22"/>
      <c r="B6" s="17" t="s">
        <v>4341</v>
      </c>
      <c r="C6" s="22"/>
      <c r="D6" s="22"/>
      <c r="E6" s="22"/>
    </row>
    <row r="7" customFormat="false" ht="13.65" hidden="false" customHeight="true" outlineLevel="0" collapsed="false">
      <c r="A7" s="22"/>
      <c r="B7" s="22"/>
      <c r="C7" s="22"/>
      <c r="D7" s="22"/>
      <c r="E7" s="22"/>
    </row>
    <row r="8" customFormat="false" ht="13.65" hidden="false" customHeight="true" outlineLevel="0" collapsed="false">
      <c r="A8" s="22"/>
      <c r="B8" s="17" t="s">
        <v>4342</v>
      </c>
      <c r="C8" s="22"/>
      <c r="D8" s="22"/>
      <c r="E8" s="22"/>
    </row>
    <row r="9" customFormat="false" ht="13.65" hidden="false" customHeight="true" outlineLevel="0" collapsed="false">
      <c r="A9" s="22"/>
      <c r="B9" s="22"/>
      <c r="C9" s="22"/>
      <c r="D9" s="22"/>
      <c r="E9" s="22"/>
    </row>
    <row r="10" customFormat="false" ht="15" hidden="false" customHeight="true" outlineLevel="0" collapsed="false">
      <c r="A10" s="22"/>
      <c r="B10" s="25" t="s">
        <v>4343</v>
      </c>
      <c r="C10" s="22"/>
      <c r="D10" s="22"/>
      <c r="E10" s="22"/>
    </row>
    <row r="11" customFormat="false" ht="13.65" hidden="false" customHeight="true" outlineLevel="0" collapsed="false">
      <c r="A11" s="17" t="s">
        <v>83</v>
      </c>
      <c r="B11" s="17" t="s">
        <v>4344</v>
      </c>
      <c r="C11" s="22"/>
      <c r="D11" s="22"/>
      <c r="E11" s="22"/>
    </row>
    <row r="12" customFormat="false" ht="13.65" hidden="false" customHeight="true" outlineLevel="0" collapsed="false">
      <c r="A12" s="22"/>
      <c r="B12" s="17" t="s">
        <v>4345</v>
      </c>
      <c r="C12" s="22"/>
      <c r="D12" s="22"/>
      <c r="E12" s="22"/>
    </row>
    <row r="13" customFormat="false" ht="13.65" hidden="false" customHeight="true" outlineLevel="0" collapsed="false">
      <c r="A13" s="17" t="s">
        <v>85</v>
      </c>
      <c r="B13" s="17" t="s">
        <v>4346</v>
      </c>
      <c r="C13" s="22"/>
      <c r="D13" s="22"/>
      <c r="E13" s="22"/>
    </row>
    <row r="14" customFormat="false" ht="13.65" hidden="false" customHeight="true" outlineLevel="0" collapsed="false">
      <c r="A14" s="17" t="s">
        <v>87</v>
      </c>
      <c r="B14" s="17" t="s">
        <v>4347</v>
      </c>
      <c r="C14" s="22"/>
      <c r="D14" s="22"/>
      <c r="E14" s="22"/>
    </row>
    <row r="15" customFormat="false" ht="13.65" hidden="false" customHeight="true" outlineLevel="0" collapsed="false">
      <c r="A15" s="17" t="s">
        <v>95</v>
      </c>
      <c r="B15" s="17" t="s">
        <v>4348</v>
      </c>
      <c r="C15" s="22"/>
      <c r="D15" s="22"/>
      <c r="E15" s="22"/>
    </row>
    <row r="16" customFormat="false" ht="13.65" hidden="false" customHeight="true" outlineLevel="0" collapsed="false">
      <c r="A16" s="17" t="s">
        <v>84</v>
      </c>
      <c r="B16" s="17" t="s">
        <v>4349</v>
      </c>
      <c r="C16" s="22"/>
      <c r="D16" s="22"/>
      <c r="E16" s="22"/>
    </row>
    <row r="17" customFormat="false" ht="13.65" hidden="false" customHeight="true" outlineLevel="0" collapsed="false">
      <c r="A17" s="17" t="s">
        <v>4350</v>
      </c>
      <c r="B17" s="17" t="s">
        <v>4351</v>
      </c>
      <c r="C17" s="22"/>
      <c r="D17" s="22"/>
      <c r="E17" s="22"/>
    </row>
    <row r="18" customFormat="false" ht="13.65" hidden="false" customHeight="true" outlineLevel="0" collapsed="false">
      <c r="A18" s="17" t="s">
        <v>94</v>
      </c>
      <c r="B18" s="17" t="s">
        <v>4352</v>
      </c>
      <c r="C18" s="22"/>
      <c r="D18" s="22"/>
      <c r="E18" s="22"/>
    </row>
    <row r="19" customFormat="false" ht="13.65" hidden="false" customHeight="true" outlineLevel="0" collapsed="false">
      <c r="A19" s="22"/>
      <c r="B19" s="22"/>
      <c r="C19" s="22"/>
      <c r="D19" s="22"/>
      <c r="E19" s="22"/>
    </row>
    <row r="20" customFormat="false" ht="15" hidden="false" customHeight="true" outlineLevel="0" collapsed="false">
      <c r="A20" s="22"/>
      <c r="B20" s="25" t="s">
        <v>4353</v>
      </c>
      <c r="C20" s="22"/>
      <c r="D20" s="22"/>
      <c r="E20" s="22"/>
    </row>
    <row r="21" customFormat="false" ht="13.65" hidden="false" customHeight="true" outlineLevel="0" collapsed="false">
      <c r="A21" s="22"/>
      <c r="B21" s="17" t="s">
        <v>4354</v>
      </c>
      <c r="C21" s="22"/>
      <c r="D21" s="22"/>
      <c r="E21" s="22"/>
    </row>
    <row r="22" customFormat="false" ht="13.65" hidden="false" customHeight="true" outlineLevel="0" collapsed="false">
      <c r="A22" s="22"/>
      <c r="B22" s="17" t="s">
        <v>4355</v>
      </c>
      <c r="C22" s="22"/>
      <c r="D22" s="22"/>
      <c r="E22" s="22"/>
    </row>
    <row r="23" customFormat="false" ht="13.65" hidden="false" customHeight="true" outlineLevel="0" collapsed="false">
      <c r="A23" s="22"/>
      <c r="B23" s="17" t="s">
        <v>4356</v>
      </c>
      <c r="C23" s="22"/>
      <c r="D23" s="22"/>
      <c r="E23" s="22"/>
    </row>
    <row r="24" customFormat="false" ht="13.65" hidden="false" customHeight="true" outlineLevel="0" collapsed="false">
      <c r="A24" s="22"/>
      <c r="B24" s="17" t="s">
        <v>4357</v>
      </c>
      <c r="C24" s="22"/>
      <c r="D24" s="22"/>
      <c r="E24" s="22"/>
    </row>
    <row r="25" customFormat="false" ht="13.65" hidden="false" customHeight="true" outlineLevel="0" collapsed="false">
      <c r="A25" s="22"/>
      <c r="B25" s="17" t="s">
        <v>4358</v>
      </c>
      <c r="C25" s="22"/>
      <c r="D25" s="22"/>
      <c r="E25" s="22"/>
    </row>
    <row r="26" customFormat="false" ht="13.65" hidden="false" customHeight="true" outlineLevel="0" collapsed="false">
      <c r="A26" s="17" t="s">
        <v>85</v>
      </c>
      <c r="B26" s="17" t="s">
        <v>4359</v>
      </c>
      <c r="C26" s="22"/>
      <c r="D26" s="22"/>
      <c r="E26" s="22"/>
    </row>
    <row r="27" customFormat="false" ht="13.65" hidden="false" customHeight="true" outlineLevel="0" collapsed="false">
      <c r="A27" s="17" t="s">
        <v>92</v>
      </c>
      <c r="B27" s="17" t="s">
        <v>4360</v>
      </c>
      <c r="C27" s="22"/>
      <c r="D27" s="22"/>
      <c r="E27" s="22"/>
    </row>
    <row r="28" customFormat="false" ht="13.65" hidden="false" customHeight="true" outlineLevel="0" collapsed="false">
      <c r="A28" s="17" t="s">
        <v>90</v>
      </c>
      <c r="B28" s="17" t="s">
        <v>4361</v>
      </c>
      <c r="C28" s="22"/>
      <c r="D28" s="22"/>
      <c r="E28" s="22"/>
    </row>
    <row r="29" customFormat="false" ht="13.65" hidden="false" customHeight="true" outlineLevel="0" collapsed="false">
      <c r="A29" s="17" t="s">
        <v>91</v>
      </c>
      <c r="B29" s="17" t="s">
        <v>4362</v>
      </c>
      <c r="C29" s="22"/>
      <c r="D29" s="22"/>
      <c r="E29" s="22"/>
    </row>
    <row r="30" customFormat="false" ht="13.65" hidden="false" customHeight="true" outlineLevel="0" collapsed="false">
      <c r="A30" s="17" t="s">
        <v>93</v>
      </c>
      <c r="B30" s="17" t="s">
        <v>4363</v>
      </c>
      <c r="C30" s="22"/>
      <c r="D30" s="22"/>
      <c r="E30" s="22"/>
    </row>
    <row r="31" customFormat="false" ht="13.65" hidden="false" customHeight="true" outlineLevel="0" collapsed="false">
      <c r="A31" s="17" t="s">
        <v>84</v>
      </c>
      <c r="B31" s="17" t="s">
        <v>4364</v>
      </c>
      <c r="C31" s="22"/>
      <c r="D31" s="22"/>
      <c r="E31" s="22"/>
    </row>
    <row r="32" customFormat="false" ht="13.65" hidden="false" customHeight="true" outlineLevel="0" collapsed="false">
      <c r="A32" s="17" t="s">
        <v>89</v>
      </c>
      <c r="B32" s="17" t="s">
        <v>4365</v>
      </c>
      <c r="C32" s="22"/>
      <c r="D32" s="22"/>
      <c r="E32" s="22"/>
    </row>
    <row r="33" customFormat="false" ht="13.65" hidden="false" customHeight="true" outlineLevel="0" collapsed="false">
      <c r="A33" s="17" t="s">
        <v>88</v>
      </c>
      <c r="B33" s="17" t="s">
        <v>4366</v>
      </c>
      <c r="C33" s="22"/>
      <c r="D33" s="22"/>
      <c r="E33" s="22"/>
    </row>
    <row r="34" customFormat="false" ht="13.65" hidden="false" customHeight="true" outlineLevel="0" collapsed="false">
      <c r="A34" s="22"/>
      <c r="B34" s="17" t="s">
        <v>4367</v>
      </c>
      <c r="C34" s="22"/>
      <c r="D34" s="22"/>
      <c r="E34" s="22"/>
    </row>
    <row r="35" customFormat="false" ht="13.65" hidden="false" customHeight="true" outlineLevel="0" collapsed="false">
      <c r="A35" s="22"/>
      <c r="B35" s="22"/>
      <c r="C35" s="22"/>
      <c r="D35" s="22"/>
      <c r="E35" s="22"/>
    </row>
    <row r="36" customFormat="false" ht="13.65" hidden="false" customHeight="true" outlineLevel="0" collapsed="false">
      <c r="A36" s="22"/>
      <c r="B36" s="24" t="s">
        <v>4368</v>
      </c>
      <c r="C36" s="22"/>
      <c r="D36" s="22"/>
      <c r="E36" s="22"/>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&amp;CABOUT</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true"/>
  </sheetPr>
  <dimension ref="A1:E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1" min="1" style="6" width="16.0663265306122"/>
    <col collapsed="false" hidden="false" max="2" min="2" style="6" width="6.0765306122449"/>
    <col collapsed="false" hidden="false" max="256" min="3" style="6" width="16.0663265306122"/>
  </cols>
  <sheetData>
    <row r="1" customFormat="false" ht="25.2" hidden="false" customHeight="true" outlineLevel="0" collapsed="false">
      <c r="A1" s="26" t="s">
        <v>4369</v>
      </c>
      <c r="B1" s="22"/>
      <c r="C1" s="22"/>
      <c r="D1" s="22"/>
      <c r="E1" s="22"/>
    </row>
    <row r="2" customFormat="false" ht="13.2" hidden="false" customHeight="true" outlineLevel="0" collapsed="false">
      <c r="A2" s="17" t="s">
        <v>265</v>
      </c>
      <c r="B2" s="27" t="n">
        <f aca="false">VLOOKUP(TOT!T4,'POSITION - Tableau 2'!$A$4:$B$27,2)</f>
        <v>2</v>
      </c>
      <c r="C2" s="28"/>
      <c r="D2" s="28"/>
      <c r="E2" s="28"/>
    </row>
    <row r="3" customFormat="false" ht="13" hidden="false" customHeight="true" outlineLevel="0" collapsed="false">
      <c r="A3" s="17" t="s">
        <v>275</v>
      </c>
      <c r="B3" s="27" t="n">
        <f aca="false">VLOOKUP(TOT!T5,'POSITION - Tableau 2'!$A$4:$B$27,2)</f>
        <v>8</v>
      </c>
      <c r="C3" s="28"/>
      <c r="D3" s="28"/>
      <c r="E3" s="28"/>
    </row>
    <row r="4" customFormat="false" ht="13" hidden="false" customHeight="true" outlineLevel="0" collapsed="false">
      <c r="A4" s="17" t="s">
        <v>285</v>
      </c>
      <c r="B4" s="27" t="n">
        <f aca="false">VLOOKUP(TOT!T6,'POSITION - Tableau 2'!$A$4:$B$27,2)</f>
        <v>8</v>
      </c>
      <c r="C4" s="28"/>
      <c r="D4" s="28"/>
      <c r="E4" s="28"/>
    </row>
    <row r="5" customFormat="false" ht="13" hidden="false" customHeight="true" outlineLevel="0" collapsed="false">
      <c r="A5" s="17" t="s">
        <v>291</v>
      </c>
      <c r="B5" s="27" t="n">
        <f aca="false">VLOOKUP(TOT!T7,'POSITION - Tableau 2'!$A$4:$B$27,2)</f>
        <v>8</v>
      </c>
      <c r="C5" s="28"/>
      <c r="D5" s="28"/>
      <c r="E5" s="28"/>
    </row>
    <row r="6" customFormat="false" ht="13" hidden="false" customHeight="true" outlineLevel="0" collapsed="false">
      <c r="A6" s="17" t="s">
        <v>297</v>
      </c>
      <c r="B6" s="27" t="n">
        <f aca="false">VLOOKUP(TOT!T8,'POSITION - Tableau 2'!$A$4:$B$27,2)</f>
        <v>4</v>
      </c>
      <c r="C6" s="28"/>
      <c r="D6" s="28"/>
      <c r="E6" s="28"/>
    </row>
    <row r="7" customFormat="false" ht="13" hidden="false" customHeight="true" outlineLevel="0" collapsed="false">
      <c r="A7" s="17" t="s">
        <v>304</v>
      </c>
      <c r="B7" s="27" t="n">
        <f aca="false">VLOOKUP(TOT!T9,'POSITION - Tableau 2'!$A$4:$B$27,2)</f>
        <v>2</v>
      </c>
      <c r="C7" s="28"/>
      <c r="D7" s="28"/>
      <c r="E7" s="28"/>
    </row>
    <row r="8" customFormat="false" ht="13" hidden="false" customHeight="true" outlineLevel="0" collapsed="false">
      <c r="A8" s="17" t="s">
        <v>311</v>
      </c>
      <c r="B8" s="27" t="n">
        <f aca="false">VLOOKUP(TOT!T10,'POSITION - Tableau 2'!$A$4:$B$27,2)</f>
        <v>1</v>
      </c>
      <c r="C8" s="28"/>
      <c r="D8" s="28"/>
      <c r="E8" s="28"/>
    </row>
    <row r="9" customFormat="false" ht="13" hidden="false" customHeight="true" outlineLevel="0" collapsed="false">
      <c r="A9" s="17" t="s">
        <v>317</v>
      </c>
      <c r="B9" s="27" t="n">
        <f aca="false">VLOOKUP(TOT!T11,'POSITION - Tableau 2'!$A$4:$B$27,2)</f>
        <v>1</v>
      </c>
      <c r="C9" s="28"/>
      <c r="D9" s="28"/>
      <c r="E9" s="28"/>
    </row>
    <row r="10" customFormat="false" ht="13" hidden="false" customHeight="true" outlineLevel="0" collapsed="false">
      <c r="A10" s="17" t="s">
        <v>323</v>
      </c>
      <c r="B10" s="27" t="n">
        <f aca="false">VLOOKUP(TOT!T12,'POSITION - Tableau 2'!$A$4:$B$27,2)</f>
        <v>8</v>
      </c>
      <c r="C10" s="28"/>
      <c r="D10" s="28"/>
      <c r="E10" s="28"/>
    </row>
    <row r="11" customFormat="false" ht="13" hidden="false" customHeight="true" outlineLevel="0" collapsed="false">
      <c r="A11" s="17" t="s">
        <v>330</v>
      </c>
      <c r="B11" s="27" t="n">
        <f aca="false">VLOOKUP(TOT!T13,'POSITION - Tableau 2'!$A$4:$B$27,2)</f>
        <v>1</v>
      </c>
      <c r="C11" s="28"/>
      <c r="D11" s="28"/>
      <c r="E11" s="28"/>
    </row>
    <row r="12" customFormat="false" ht="13" hidden="false" customHeight="true" outlineLevel="0" collapsed="false">
      <c r="A12" s="17" t="s">
        <v>336</v>
      </c>
      <c r="B12" s="27" t="n">
        <f aca="false">VLOOKUP(TOT!T14,'POSITION - Tableau 2'!$A$4:$B$27,2)</f>
        <v>8</v>
      </c>
      <c r="C12" s="28"/>
      <c r="D12" s="28"/>
      <c r="E12" s="28"/>
    </row>
    <row r="13" customFormat="false" ht="13" hidden="false" customHeight="true" outlineLevel="0" collapsed="false">
      <c r="A13" s="17" t="s">
        <v>342</v>
      </c>
      <c r="B13" s="27" t="n">
        <f aca="false">VLOOKUP(TOT!T15,'POSITION - Tableau 2'!$A$4:$B$27,2)</f>
        <v>8</v>
      </c>
      <c r="C13" s="28"/>
      <c r="D13" s="28"/>
      <c r="E13" s="28"/>
    </row>
    <row r="14" customFormat="false" ht="13" hidden="false" customHeight="true" outlineLevel="0" collapsed="false">
      <c r="A14" s="17" t="s">
        <v>348</v>
      </c>
      <c r="B14" s="27" t="n">
        <f aca="false">VLOOKUP(TOT!T16,'POSITION - Tableau 2'!$A$4:$B$27,2)</f>
        <v>2</v>
      </c>
      <c r="C14" s="28"/>
      <c r="D14" s="28"/>
      <c r="E14" s="28"/>
    </row>
    <row r="15" customFormat="false" ht="13" hidden="false" customHeight="true" outlineLevel="0" collapsed="false">
      <c r="A15" s="17" t="s">
        <v>355</v>
      </c>
      <c r="B15" s="27" t="n">
        <f aca="false">VLOOKUP(TOT!T17,'POSITION - Tableau 2'!$A$4:$B$27,2)</f>
        <v>1</v>
      </c>
      <c r="C15" s="28"/>
      <c r="D15" s="28"/>
      <c r="E15" s="28"/>
    </row>
    <row r="16" customFormat="false" ht="13" hidden="false" customHeight="true" outlineLevel="0" collapsed="false">
      <c r="A16" s="17" t="s">
        <v>362</v>
      </c>
      <c r="B16" s="27" t="n">
        <f aca="false">VLOOKUP(TOT!T18,'POSITION - Tableau 2'!$A$4:$B$27,2)</f>
        <v>8</v>
      </c>
      <c r="C16" s="28"/>
      <c r="D16" s="28"/>
      <c r="E16" s="28"/>
    </row>
    <row r="17" customFormat="false" ht="13" hidden="false" customHeight="true" outlineLevel="0" collapsed="false">
      <c r="A17" s="17" t="s">
        <v>368</v>
      </c>
      <c r="B17" s="27" t="n">
        <f aca="false">VLOOKUP(TOT!T19,'POSITION - Tableau 2'!$A$4:$B$27,2)</f>
        <v>1</v>
      </c>
      <c r="C17" s="28"/>
      <c r="D17" s="28"/>
      <c r="E17" s="28"/>
    </row>
    <row r="18" customFormat="false" ht="13" hidden="false" customHeight="true" outlineLevel="0" collapsed="false">
      <c r="A18" s="17" t="s">
        <v>374</v>
      </c>
      <c r="B18" s="27" t="n">
        <f aca="false">VLOOKUP(TOT!T20,'POSITION - Tableau 2'!$A$4:$B$27,2)</f>
        <v>4</v>
      </c>
      <c r="C18" s="28"/>
      <c r="D18" s="28"/>
      <c r="E18" s="28"/>
    </row>
    <row r="19" customFormat="false" ht="13" hidden="false" customHeight="true" outlineLevel="0" collapsed="false">
      <c r="A19" s="17" t="s">
        <v>381</v>
      </c>
      <c r="B19" s="27" t="n">
        <f aca="false">VLOOKUP(TOT!T21,'POSITION - Tableau 2'!$A$4:$B$27,2)</f>
        <v>8</v>
      </c>
      <c r="C19" s="28"/>
      <c r="D19" s="28"/>
      <c r="E19" s="28"/>
    </row>
    <row r="20" customFormat="false" ht="13" hidden="false" customHeight="true" outlineLevel="0" collapsed="false">
      <c r="A20" s="17" t="s">
        <v>387</v>
      </c>
      <c r="B20" s="27" t="n">
        <f aca="false">VLOOKUP(TOT!T22,'POSITION - Tableau 2'!$A$4:$B$27,2)</f>
        <v>1</v>
      </c>
      <c r="C20" s="28"/>
      <c r="D20" s="28"/>
      <c r="E20" s="28"/>
    </row>
    <row r="21" customFormat="false" ht="13" hidden="false" customHeight="true" outlineLevel="0" collapsed="false">
      <c r="A21" s="17" t="s">
        <v>391</v>
      </c>
      <c r="B21" s="27" t="n">
        <f aca="false">VLOOKUP(TOT!T23,'POSITION - Tableau 2'!$A$4:$B$27,2)</f>
        <v>4</v>
      </c>
      <c r="C21" s="28"/>
      <c r="D21" s="28"/>
      <c r="E21" s="28"/>
    </row>
    <row r="22" customFormat="false" ht="13" hidden="false" customHeight="true" outlineLevel="0" collapsed="false">
      <c r="A22" s="17" t="s">
        <v>395</v>
      </c>
      <c r="B22" s="27" t="n">
        <f aca="false">VLOOKUP(TOT!T24,'POSITION - Tableau 2'!$A$4:$B$27,2)</f>
        <v>4</v>
      </c>
      <c r="C22" s="28"/>
      <c r="D22" s="28"/>
      <c r="E22" s="28"/>
    </row>
    <row r="23" customFormat="false" ht="13" hidden="false" customHeight="true" outlineLevel="0" collapsed="false">
      <c r="A23" s="17" t="s">
        <v>400</v>
      </c>
      <c r="B23" s="27" t="n">
        <f aca="false">VLOOKUP(TOT!T25,'POSITION - Tableau 2'!$A$4:$B$27,2)</f>
        <v>2</v>
      </c>
      <c r="C23" s="28"/>
      <c r="D23" s="28"/>
      <c r="E23" s="28"/>
    </row>
    <row r="24" customFormat="false" ht="13" hidden="false" customHeight="true" outlineLevel="0" collapsed="false">
      <c r="A24" s="17" t="s">
        <v>406</v>
      </c>
      <c r="B24" s="27" t="n">
        <f aca="false">VLOOKUP(TOT!T26,'POSITION - Tableau 2'!$A$4:$B$27,2)</f>
        <v>2</v>
      </c>
      <c r="C24" s="28"/>
      <c r="D24" s="28"/>
      <c r="E24" s="28"/>
    </row>
    <row r="25" customFormat="false" ht="13" hidden="false" customHeight="true" outlineLevel="0" collapsed="false">
      <c r="A25" s="17" t="s">
        <v>410</v>
      </c>
      <c r="B25" s="27" t="n">
        <f aca="false">VLOOKUP(TOT!T27,'POSITION - Tableau 2'!$A$4:$B$27,2)</f>
        <v>8</v>
      </c>
      <c r="C25" s="28"/>
      <c r="D25" s="28"/>
      <c r="E25" s="28"/>
    </row>
    <row r="26" customFormat="false" ht="13" hidden="false" customHeight="true" outlineLevel="0" collapsed="false">
      <c r="A26" s="17" t="s">
        <v>415</v>
      </c>
      <c r="B26" s="27" t="n">
        <f aca="false">VLOOKUP(TOT!T28,'POSITION - Tableau 2'!$A$4:$B$27,2)</f>
        <v>1</v>
      </c>
      <c r="C26" s="28"/>
      <c r="D26" s="28"/>
      <c r="E26" s="28"/>
    </row>
    <row r="27" customFormat="false" ht="13" hidden="false" customHeight="true" outlineLevel="0" collapsed="false">
      <c r="A27" s="17" t="s">
        <v>420</v>
      </c>
      <c r="B27" s="27" t="n">
        <f aca="false">VLOOKUP(TOT!T29,'POSITION - Tableau 2'!$A$4:$B$27,2)</f>
        <v>2</v>
      </c>
      <c r="C27" s="28"/>
      <c r="D27" s="28"/>
      <c r="E27" s="28"/>
    </row>
    <row r="28" customFormat="false" ht="13" hidden="false" customHeight="true" outlineLevel="0" collapsed="false">
      <c r="A28" s="17" t="s">
        <v>425</v>
      </c>
      <c r="B28" s="27" t="n">
        <f aca="false">VLOOKUP(TOT!T30,'POSITION - Tableau 2'!$A$4:$B$27,2)</f>
        <v>2</v>
      </c>
      <c r="C28" s="28"/>
      <c r="D28" s="28"/>
      <c r="E28" s="28"/>
    </row>
    <row r="29" customFormat="false" ht="13" hidden="false" customHeight="true" outlineLevel="0" collapsed="false">
      <c r="A29" s="17" t="s">
        <v>430</v>
      </c>
      <c r="B29" s="27" t="n">
        <f aca="false">VLOOKUP(TOT!T31,'POSITION - Tableau 2'!$A$4:$B$27,2)</f>
        <v>8</v>
      </c>
      <c r="C29" s="28"/>
      <c r="D29" s="28"/>
      <c r="E29" s="28"/>
    </row>
    <row r="30" customFormat="false" ht="13" hidden="false" customHeight="true" outlineLevel="0" collapsed="false">
      <c r="A30" s="17" t="s">
        <v>437</v>
      </c>
      <c r="B30" s="27" t="n">
        <f aca="false">VLOOKUP(TOT!T32,'POSITION - Tableau 2'!$A$4:$B$27,2)</f>
        <v>2</v>
      </c>
      <c r="C30" s="28"/>
      <c r="D30" s="28"/>
      <c r="E30" s="28"/>
    </row>
    <row r="31" customFormat="false" ht="13" hidden="false" customHeight="true" outlineLevel="0" collapsed="false">
      <c r="A31" s="17" t="s">
        <v>442</v>
      </c>
      <c r="B31" s="27" t="n">
        <f aca="false">VLOOKUP(TOT!T33,'POSITION - Tableau 2'!$A$4:$B$27,2)</f>
        <v>4</v>
      </c>
      <c r="C31" s="28"/>
      <c r="D31" s="28"/>
      <c r="E31" s="28"/>
    </row>
    <row r="32" customFormat="false" ht="13" hidden="false" customHeight="true" outlineLevel="0" collapsed="false">
      <c r="A32" s="17" t="s">
        <v>447</v>
      </c>
      <c r="B32" s="27" t="n">
        <f aca="false">VLOOKUP(TOT!T34,'POSITION - Tableau 2'!$A$4:$B$27,2)</f>
        <v>1</v>
      </c>
      <c r="C32" s="28"/>
      <c r="D32" s="28"/>
      <c r="E32" s="28"/>
    </row>
    <row r="33" customFormat="false" ht="13" hidden="false" customHeight="true" outlineLevel="0" collapsed="false">
      <c r="A33" s="17" t="s">
        <v>451</v>
      </c>
      <c r="B33" s="27" t="n">
        <f aca="false">VLOOKUP(TOT!T35,'POSITION - Tableau 2'!$A$4:$B$27,2)</f>
        <v>8</v>
      </c>
      <c r="C33" s="28"/>
      <c r="D33" s="28"/>
      <c r="E33" s="28"/>
    </row>
    <row r="34" customFormat="false" ht="13" hidden="false" customHeight="true" outlineLevel="0" collapsed="false">
      <c r="A34" s="17" t="s">
        <v>457</v>
      </c>
      <c r="B34" s="27" t="n">
        <f aca="false">VLOOKUP(TOT!T36,'POSITION - Tableau 2'!$A$4:$B$27,2)</f>
        <v>1</v>
      </c>
      <c r="C34" s="28"/>
      <c r="D34" s="28"/>
      <c r="E34" s="28"/>
    </row>
    <row r="35" customFormat="false" ht="13" hidden="false" customHeight="true" outlineLevel="0" collapsed="false">
      <c r="A35" s="17" t="s">
        <v>462</v>
      </c>
      <c r="B35" s="27" t="n">
        <f aca="false">VLOOKUP(TOT!T37,'POSITION - Tableau 2'!$A$4:$B$27,2)</f>
        <v>4</v>
      </c>
      <c r="C35" s="28"/>
      <c r="D35" s="28"/>
      <c r="E35" s="28"/>
    </row>
    <row r="36" customFormat="false" ht="13" hidden="false" customHeight="true" outlineLevel="0" collapsed="false">
      <c r="A36" s="17" t="s">
        <v>467</v>
      </c>
      <c r="B36" s="27" t="n">
        <f aca="false">VLOOKUP(TOT!T38,'POSITION - Tableau 2'!$A$4:$B$27,2)</f>
        <v>8</v>
      </c>
      <c r="C36" s="28"/>
      <c r="D36" s="28"/>
      <c r="E36" s="28"/>
    </row>
    <row r="37" customFormat="false" ht="13" hidden="false" customHeight="true" outlineLevel="0" collapsed="false">
      <c r="A37" s="17" t="s">
        <v>471</v>
      </c>
      <c r="B37" s="27" t="n">
        <f aca="false">VLOOKUP(TOT!T39,'POSITION - Tableau 2'!$A$4:$B$27,2)</f>
        <v>4</v>
      </c>
      <c r="C37" s="28"/>
      <c r="D37" s="28"/>
      <c r="E37" s="28"/>
    </row>
    <row r="38" customFormat="false" ht="13" hidden="false" customHeight="true" outlineLevel="0" collapsed="false">
      <c r="A38" s="17" t="s">
        <v>476</v>
      </c>
      <c r="B38" s="27" t="n">
        <f aca="false">VLOOKUP(TOT!T40,'POSITION - Tableau 2'!$A$4:$B$27,2)</f>
        <v>1</v>
      </c>
      <c r="C38" s="28"/>
      <c r="D38" s="28"/>
      <c r="E38" s="28"/>
    </row>
    <row r="39" customFormat="false" ht="13" hidden="false" customHeight="true" outlineLevel="0" collapsed="false">
      <c r="A39" s="17" t="s">
        <v>480</v>
      </c>
      <c r="B39" s="27" t="n">
        <f aca="false">VLOOKUP(TOT!T41,'POSITION - Tableau 2'!$A$4:$B$27,2)</f>
        <v>4</v>
      </c>
      <c r="C39" s="28"/>
      <c r="D39" s="28"/>
      <c r="E39" s="28"/>
    </row>
    <row r="40" customFormat="false" ht="13" hidden="false" customHeight="true" outlineLevel="0" collapsed="false">
      <c r="A40" s="17" t="s">
        <v>485</v>
      </c>
      <c r="B40" s="27" t="n">
        <f aca="false">VLOOKUP(TOT!T42,'POSITION - Tableau 2'!$A$4:$B$27,2)</f>
        <v>8</v>
      </c>
      <c r="C40" s="28"/>
      <c r="D40" s="28"/>
      <c r="E40" s="28"/>
    </row>
    <row r="41" customFormat="false" ht="13" hidden="false" customHeight="true" outlineLevel="0" collapsed="false">
      <c r="A41" s="17" t="s">
        <v>491</v>
      </c>
      <c r="B41" s="27" t="n">
        <f aca="false">VLOOKUP(TOT!T43,'POSITION - Tableau 2'!$A$4:$B$27,2)</f>
        <v>2</v>
      </c>
      <c r="C41" s="28"/>
      <c r="D41" s="28"/>
      <c r="E41" s="28"/>
    </row>
    <row r="42" customFormat="false" ht="13" hidden="false" customHeight="true" outlineLevel="0" collapsed="false">
      <c r="A42" s="17" t="s">
        <v>496</v>
      </c>
      <c r="B42" s="27" t="n">
        <f aca="false">VLOOKUP(TOT!T44,'POSITION - Tableau 2'!$A$4:$B$27,2)</f>
        <v>2</v>
      </c>
      <c r="C42" s="28"/>
      <c r="D42" s="28"/>
      <c r="E42" s="28"/>
    </row>
    <row r="43" customFormat="false" ht="13" hidden="false" customHeight="true" outlineLevel="0" collapsed="false">
      <c r="A43" s="17" t="s">
        <v>501</v>
      </c>
      <c r="B43" s="27" t="n">
        <f aca="false">VLOOKUP(TOT!T45,'POSITION - Tableau 2'!$A$4:$B$27,2)</f>
        <v>2</v>
      </c>
      <c r="C43" s="28"/>
      <c r="D43" s="28"/>
      <c r="E43" s="28"/>
    </row>
    <row r="44" customFormat="false" ht="13" hidden="false" customHeight="true" outlineLevel="0" collapsed="false">
      <c r="A44" s="17" t="s">
        <v>507</v>
      </c>
      <c r="B44" s="27" t="n">
        <f aca="false">VLOOKUP(TOT!T46,'POSITION - Tableau 2'!$A$4:$B$27,2)</f>
        <v>2</v>
      </c>
      <c r="C44" s="28"/>
      <c r="D44" s="28"/>
      <c r="E44" s="28"/>
    </row>
    <row r="45" customFormat="false" ht="13" hidden="false" customHeight="true" outlineLevel="0" collapsed="false">
      <c r="A45" s="17" t="s">
        <v>512</v>
      </c>
      <c r="B45" s="27" t="n">
        <f aca="false">VLOOKUP(TOT!T47,'POSITION - Tableau 2'!$A$4:$B$27,2)</f>
        <v>8</v>
      </c>
      <c r="C45" s="28"/>
      <c r="D45" s="28"/>
      <c r="E45" s="28"/>
    </row>
    <row r="46" customFormat="false" ht="13" hidden="false" customHeight="true" outlineLevel="0" collapsed="false">
      <c r="A46" s="17" t="s">
        <v>516</v>
      </c>
      <c r="B46" s="27" t="n">
        <f aca="false">VLOOKUP(TOT!T48,'POSITION - Tableau 2'!$A$4:$B$27,2)</f>
        <v>8</v>
      </c>
      <c r="C46" s="28"/>
      <c r="D46" s="28"/>
      <c r="E46" s="28"/>
    </row>
    <row r="47" customFormat="false" ht="13" hidden="false" customHeight="true" outlineLevel="0" collapsed="false">
      <c r="A47" s="17" t="s">
        <v>520</v>
      </c>
      <c r="B47" s="27" t="n">
        <f aca="false">VLOOKUP(TOT!T49,'POSITION - Tableau 2'!$A$4:$B$27,2)</f>
        <v>2</v>
      </c>
      <c r="C47" s="28"/>
      <c r="D47" s="28"/>
      <c r="E47" s="28"/>
    </row>
    <row r="48" customFormat="false" ht="13" hidden="false" customHeight="true" outlineLevel="0" collapsed="false">
      <c r="A48" s="17" t="s">
        <v>525</v>
      </c>
      <c r="B48" s="27" t="n">
        <f aca="false">VLOOKUP(TOT!T50,'POSITION - Tableau 2'!$A$4:$B$27,2)</f>
        <v>2</v>
      </c>
      <c r="C48" s="28"/>
      <c r="D48" s="28"/>
      <c r="E48" s="28"/>
    </row>
    <row r="49" customFormat="false" ht="13" hidden="false" customHeight="true" outlineLevel="0" collapsed="false">
      <c r="A49" s="17" t="s">
        <v>528</v>
      </c>
      <c r="B49" s="27" t="n">
        <f aca="false">VLOOKUP(TOT!T51,'POSITION - Tableau 2'!$A$4:$B$27,2)</f>
        <v>8</v>
      </c>
      <c r="C49" s="28"/>
      <c r="D49" s="28"/>
      <c r="E49" s="28"/>
    </row>
    <row r="50" customFormat="false" ht="13" hidden="false" customHeight="true" outlineLevel="0" collapsed="false">
      <c r="A50" s="17" t="s">
        <v>534</v>
      </c>
      <c r="B50" s="27" t="n">
        <f aca="false">VLOOKUP(TOT!T52,'POSITION - Tableau 2'!$A$4:$B$27,2)</f>
        <v>8</v>
      </c>
      <c r="C50" s="28"/>
      <c r="D50" s="28"/>
      <c r="E50" s="28"/>
    </row>
    <row r="51" customFormat="false" ht="13" hidden="false" customHeight="true" outlineLevel="0" collapsed="false">
      <c r="A51" s="17" t="s">
        <v>539</v>
      </c>
      <c r="B51" s="27" t="n">
        <f aca="false">VLOOKUP(TOT!T53,'POSITION - Tableau 2'!$A$4:$B$27,2)</f>
        <v>8</v>
      </c>
      <c r="C51" s="28"/>
      <c r="D51" s="28"/>
      <c r="E51" s="28"/>
    </row>
    <row r="52" customFormat="false" ht="13" hidden="false" customHeight="true" outlineLevel="0" collapsed="false">
      <c r="A52" s="17" t="s">
        <v>542</v>
      </c>
      <c r="B52" s="27" t="n">
        <f aca="false">VLOOKUP(TOT!T54,'POSITION - Tableau 2'!$A$4:$B$27,2)</f>
        <v>2</v>
      </c>
      <c r="C52" s="28"/>
      <c r="D52" s="28"/>
      <c r="E52" s="28"/>
    </row>
    <row r="53" customFormat="false" ht="13" hidden="false" customHeight="true" outlineLevel="0" collapsed="false">
      <c r="A53" s="17" t="s">
        <v>548</v>
      </c>
      <c r="B53" s="27" t="n">
        <f aca="false">VLOOKUP(TOT!T55,'POSITION - Tableau 2'!$A$4:$B$27,2)</f>
        <v>1</v>
      </c>
      <c r="C53" s="28"/>
      <c r="D53" s="28"/>
      <c r="E53" s="28"/>
    </row>
    <row r="54" customFormat="false" ht="13" hidden="false" customHeight="true" outlineLevel="0" collapsed="false">
      <c r="A54" s="17" t="s">
        <v>552</v>
      </c>
      <c r="B54" s="27" t="n">
        <f aca="false">VLOOKUP(TOT!T56,'POSITION - Tableau 2'!$A$4:$B$27,2)</f>
        <v>1</v>
      </c>
      <c r="C54" s="28"/>
      <c r="D54" s="28"/>
      <c r="E54" s="28"/>
    </row>
    <row r="55" customFormat="false" ht="13" hidden="false" customHeight="true" outlineLevel="0" collapsed="false">
      <c r="A55" s="17" t="s">
        <v>556</v>
      </c>
      <c r="B55" s="27" t="n">
        <f aca="false">VLOOKUP(TOT!T57,'POSITION - Tableau 2'!$A$4:$B$27,2)</f>
        <v>2</v>
      </c>
      <c r="C55" s="28"/>
      <c r="D55" s="28"/>
      <c r="E55" s="28"/>
    </row>
    <row r="56" customFormat="false" ht="13" hidden="false" customHeight="true" outlineLevel="0" collapsed="false">
      <c r="A56" s="17" t="s">
        <v>560</v>
      </c>
      <c r="B56" s="27" t="n">
        <f aca="false">VLOOKUP(TOT!T58,'POSITION - Tableau 2'!$A$4:$B$27,2)</f>
        <v>8</v>
      </c>
      <c r="C56" s="28"/>
      <c r="D56" s="28"/>
      <c r="E56" s="28"/>
    </row>
    <row r="57" customFormat="false" ht="13" hidden="false" customHeight="true" outlineLevel="0" collapsed="false">
      <c r="A57" s="17" t="s">
        <v>565</v>
      </c>
      <c r="B57" s="27" t="n">
        <f aca="false">VLOOKUP(TOT!T59,'POSITION - Tableau 2'!$A$4:$B$27,2)</f>
        <v>2</v>
      </c>
      <c r="C57" s="28"/>
      <c r="D57" s="28"/>
      <c r="E57" s="28"/>
    </row>
    <row r="58" customFormat="false" ht="13" hidden="false" customHeight="true" outlineLevel="0" collapsed="false">
      <c r="A58" s="17" t="s">
        <v>569</v>
      </c>
      <c r="B58" s="27" t="n">
        <f aca="false">VLOOKUP(TOT!T60,'POSITION - Tableau 2'!$A$4:$B$27,2)</f>
        <v>4</v>
      </c>
      <c r="C58" s="28"/>
      <c r="D58" s="28"/>
      <c r="E58" s="28"/>
    </row>
    <row r="59" customFormat="false" ht="13" hidden="false" customHeight="true" outlineLevel="0" collapsed="false">
      <c r="A59" s="17" t="s">
        <v>574</v>
      </c>
      <c r="B59" s="27" t="n">
        <f aca="false">VLOOKUP(TOT!T61,'POSITION - Tableau 2'!$A$4:$B$27,2)</f>
        <v>2</v>
      </c>
      <c r="C59" s="28"/>
      <c r="D59" s="28"/>
      <c r="E59" s="28"/>
    </row>
    <row r="60" customFormat="false" ht="13" hidden="false" customHeight="true" outlineLevel="0" collapsed="false">
      <c r="A60" s="17" t="s">
        <v>579</v>
      </c>
      <c r="B60" s="27" t="n">
        <f aca="false">VLOOKUP(TOT!T62,'POSITION - Tableau 2'!$A$4:$B$27,2)</f>
        <v>8</v>
      </c>
      <c r="C60" s="28"/>
      <c r="D60" s="28"/>
      <c r="E60" s="28"/>
    </row>
    <row r="61" customFormat="false" ht="13" hidden="false" customHeight="true" outlineLevel="0" collapsed="false">
      <c r="A61" s="17" t="s">
        <v>584</v>
      </c>
      <c r="B61" s="27" t="n">
        <f aca="false">VLOOKUP(TOT!T63,'POSITION - Tableau 2'!$A$4:$B$27,2)</f>
        <v>8</v>
      </c>
      <c r="C61" s="28"/>
      <c r="D61" s="28"/>
      <c r="E61" s="28"/>
    </row>
    <row r="62" customFormat="false" ht="13" hidden="false" customHeight="true" outlineLevel="0" collapsed="false">
      <c r="A62" s="17" t="s">
        <v>588</v>
      </c>
      <c r="B62" s="27" t="n">
        <f aca="false">VLOOKUP(TOT!T64,'POSITION - Tableau 2'!$A$4:$B$27,2)</f>
        <v>3</v>
      </c>
      <c r="C62" s="28"/>
      <c r="D62" s="28"/>
      <c r="E62" s="28"/>
    </row>
    <row r="63" customFormat="false" ht="13" hidden="false" customHeight="true" outlineLevel="0" collapsed="false">
      <c r="A63" s="17" t="s">
        <v>594</v>
      </c>
      <c r="B63" s="27" t="n">
        <f aca="false">VLOOKUP(TOT!T65,'POSITION - Tableau 2'!$A$4:$B$27,2)</f>
        <v>8</v>
      </c>
      <c r="C63" s="28"/>
      <c r="D63" s="28"/>
      <c r="E63" s="28"/>
    </row>
    <row r="64" customFormat="false" ht="13" hidden="false" customHeight="true" outlineLevel="0" collapsed="false">
      <c r="A64" s="17" t="s">
        <v>598</v>
      </c>
      <c r="B64" s="27" t="n">
        <f aca="false">VLOOKUP(TOT!T66,'POSITION - Tableau 2'!$A$4:$B$27,2)</f>
        <v>1</v>
      </c>
      <c r="C64" s="28"/>
      <c r="D64" s="28"/>
      <c r="E64" s="28"/>
    </row>
    <row r="65" customFormat="false" ht="13" hidden="false" customHeight="true" outlineLevel="0" collapsed="false">
      <c r="A65" s="17" t="s">
        <v>603</v>
      </c>
      <c r="B65" s="27" t="n">
        <f aca="false">VLOOKUP(TOT!T67,'POSITION - Tableau 2'!$A$4:$B$27,2)</f>
        <v>8</v>
      </c>
      <c r="C65" s="28"/>
      <c r="D65" s="28"/>
      <c r="E65" s="28"/>
    </row>
    <row r="66" customFormat="false" ht="13" hidden="false" customHeight="true" outlineLevel="0" collapsed="false">
      <c r="A66" s="17" t="s">
        <v>610</v>
      </c>
      <c r="B66" s="27" t="n">
        <f aca="false">VLOOKUP(TOT!T68,'POSITION - Tableau 2'!$A$4:$B$27,2)</f>
        <v>2</v>
      </c>
      <c r="C66" s="28"/>
      <c r="D66" s="28"/>
      <c r="E66" s="28"/>
    </row>
    <row r="67" customFormat="false" ht="13" hidden="false" customHeight="true" outlineLevel="0" collapsed="false">
      <c r="A67" s="17" t="s">
        <v>615</v>
      </c>
      <c r="B67" s="27" t="n">
        <f aca="false">VLOOKUP(TOT!T69,'POSITION - Tableau 2'!$A$4:$B$27,2)</f>
        <v>4</v>
      </c>
      <c r="C67" s="28"/>
      <c r="D67" s="28"/>
      <c r="E67" s="28"/>
    </row>
    <row r="68" customFormat="false" ht="13" hidden="false" customHeight="true" outlineLevel="0" collapsed="false">
      <c r="A68" s="17" t="s">
        <v>620</v>
      </c>
      <c r="B68" s="27" t="n">
        <f aca="false">VLOOKUP(TOT!T70,'POSITION - Tableau 2'!$A$4:$B$27,2)</f>
        <v>4</v>
      </c>
      <c r="C68" s="28"/>
      <c r="D68" s="28"/>
      <c r="E68" s="28"/>
    </row>
    <row r="69" customFormat="false" ht="13" hidden="false" customHeight="true" outlineLevel="0" collapsed="false">
      <c r="A69" s="17" t="s">
        <v>625</v>
      </c>
      <c r="B69" s="27" t="n">
        <f aca="false">VLOOKUP(TOT!T71,'POSITION - Tableau 2'!$A$4:$B$27,2)</f>
        <v>2</v>
      </c>
      <c r="C69" s="28"/>
      <c r="D69" s="28"/>
      <c r="E69" s="28"/>
    </row>
    <row r="70" customFormat="false" ht="13" hidden="false" customHeight="true" outlineLevel="0" collapsed="false">
      <c r="A70" s="17" t="s">
        <v>631</v>
      </c>
      <c r="B70" s="27" t="n">
        <f aca="false">VLOOKUP(TOT!T72,'POSITION - Tableau 2'!$A$4:$B$27,2)</f>
        <v>1</v>
      </c>
      <c r="C70" s="28"/>
      <c r="D70" s="28"/>
      <c r="E70" s="28"/>
    </row>
    <row r="71" customFormat="false" ht="13" hidden="false" customHeight="true" outlineLevel="0" collapsed="false">
      <c r="A71" s="17" t="s">
        <v>635</v>
      </c>
      <c r="B71" s="27" t="n">
        <f aca="false">VLOOKUP(TOT!T73,'POSITION - Tableau 2'!$A$4:$B$27,2)</f>
        <v>2</v>
      </c>
      <c r="C71" s="28"/>
      <c r="D71" s="28"/>
      <c r="E71" s="28"/>
    </row>
    <row r="72" customFormat="false" ht="13" hidden="false" customHeight="true" outlineLevel="0" collapsed="false">
      <c r="A72" s="17" t="s">
        <v>639</v>
      </c>
      <c r="B72" s="27" t="n">
        <f aca="false">VLOOKUP(TOT!T74,'POSITION - Tableau 2'!$A$4:$B$27,2)</f>
        <v>8</v>
      </c>
      <c r="C72" s="28"/>
      <c r="D72" s="28"/>
      <c r="E72" s="28"/>
    </row>
    <row r="73" customFormat="false" ht="13" hidden="false" customHeight="true" outlineLevel="0" collapsed="false">
      <c r="A73" s="17" t="s">
        <v>644</v>
      </c>
      <c r="B73" s="27" t="n">
        <f aca="false">VLOOKUP(TOT!T75,'POSITION - Tableau 2'!$A$4:$B$27,2)</f>
        <v>2</v>
      </c>
      <c r="C73" s="28"/>
      <c r="D73" s="28"/>
      <c r="E73" s="28"/>
    </row>
    <row r="74" customFormat="false" ht="13" hidden="false" customHeight="true" outlineLevel="0" collapsed="false">
      <c r="A74" s="17" t="s">
        <v>649</v>
      </c>
      <c r="B74" s="27" t="n">
        <f aca="false">VLOOKUP(TOT!T76,'POSITION - Tableau 2'!$A$4:$B$27,2)</f>
        <v>8</v>
      </c>
      <c r="C74" s="28"/>
      <c r="D74" s="28"/>
      <c r="E74" s="28"/>
    </row>
    <row r="75" customFormat="false" ht="13" hidden="false" customHeight="true" outlineLevel="0" collapsed="false">
      <c r="A75" s="17" t="s">
        <v>654</v>
      </c>
      <c r="B75" s="27" t="n">
        <f aca="false">VLOOKUP(TOT!T77,'POSITION - Tableau 2'!$A$4:$B$27,2)</f>
        <v>1</v>
      </c>
      <c r="C75" s="28"/>
      <c r="D75" s="28"/>
      <c r="E75" s="28"/>
    </row>
    <row r="76" customFormat="false" ht="13" hidden="false" customHeight="true" outlineLevel="0" collapsed="false">
      <c r="A76" s="17" t="s">
        <v>659</v>
      </c>
      <c r="B76" s="27" t="n">
        <f aca="false">VLOOKUP(TOT!T78,'POSITION - Tableau 2'!$A$4:$B$27,2)</f>
        <v>1</v>
      </c>
      <c r="C76" s="28"/>
      <c r="D76" s="28"/>
      <c r="E76" s="28"/>
    </row>
    <row r="77" customFormat="false" ht="13" hidden="false" customHeight="true" outlineLevel="0" collapsed="false">
      <c r="A77" s="17" t="s">
        <v>664</v>
      </c>
      <c r="B77" s="27" t="n">
        <f aca="false">VLOOKUP(TOT!T79,'POSITION - Tableau 2'!$A$4:$B$27,2)</f>
        <v>2</v>
      </c>
      <c r="C77" s="28"/>
      <c r="D77" s="28"/>
      <c r="E77" s="28"/>
    </row>
    <row r="78" customFormat="false" ht="13" hidden="false" customHeight="true" outlineLevel="0" collapsed="false">
      <c r="A78" s="17" t="s">
        <v>669</v>
      </c>
      <c r="B78" s="27" t="n">
        <f aca="false">VLOOKUP(TOT!T80,'POSITION - Tableau 2'!$A$4:$B$27,2)</f>
        <v>2</v>
      </c>
      <c r="C78" s="28"/>
      <c r="D78" s="28"/>
      <c r="E78" s="28"/>
    </row>
    <row r="79" customFormat="false" ht="13" hidden="false" customHeight="true" outlineLevel="0" collapsed="false">
      <c r="A79" s="17" t="s">
        <v>674</v>
      </c>
      <c r="B79" s="27" t="n">
        <f aca="false">VLOOKUP(TOT!T81,'POSITION - Tableau 2'!$A$4:$B$27,2)</f>
        <v>8</v>
      </c>
      <c r="C79" s="28"/>
      <c r="D79" s="28"/>
      <c r="E79" s="28"/>
    </row>
    <row r="80" customFormat="false" ht="13" hidden="false" customHeight="true" outlineLevel="0" collapsed="false">
      <c r="A80" s="17" t="s">
        <v>679</v>
      </c>
      <c r="B80" s="27" t="n">
        <f aca="false">VLOOKUP(TOT!T82,'POSITION - Tableau 2'!$A$4:$B$27,2)</f>
        <v>1</v>
      </c>
      <c r="C80" s="28"/>
      <c r="D80" s="28"/>
      <c r="E80" s="28"/>
    </row>
    <row r="81" customFormat="false" ht="13" hidden="false" customHeight="true" outlineLevel="0" collapsed="false">
      <c r="A81" s="17" t="s">
        <v>683</v>
      </c>
      <c r="B81" s="27" t="n">
        <f aca="false">VLOOKUP(TOT!T83,'POSITION - Tableau 2'!$A$4:$B$27,2)</f>
        <v>2</v>
      </c>
      <c r="C81" s="28"/>
      <c r="D81" s="28"/>
      <c r="E81" s="28"/>
    </row>
    <row r="82" customFormat="false" ht="13" hidden="false" customHeight="true" outlineLevel="0" collapsed="false">
      <c r="A82" s="17" t="s">
        <v>687</v>
      </c>
      <c r="B82" s="27" t="n">
        <f aca="false">VLOOKUP(TOT!T84,'POSITION - Tableau 2'!$A$4:$B$27,2)</f>
        <v>1</v>
      </c>
      <c r="C82" s="28"/>
      <c r="D82" s="28"/>
      <c r="E82" s="28"/>
    </row>
    <row r="83" customFormat="false" ht="13" hidden="false" customHeight="true" outlineLevel="0" collapsed="false">
      <c r="A83" s="17" t="s">
        <v>691</v>
      </c>
      <c r="B83" s="27" t="n">
        <f aca="false">VLOOKUP(TOT!T85,'POSITION - Tableau 2'!$A$4:$B$27,2)</f>
        <v>4</v>
      </c>
      <c r="C83" s="28"/>
      <c r="D83" s="28"/>
      <c r="E83" s="28"/>
    </row>
    <row r="84" customFormat="false" ht="13" hidden="false" customHeight="true" outlineLevel="0" collapsed="false">
      <c r="A84" s="17" t="s">
        <v>697</v>
      </c>
      <c r="B84" s="27" t="n">
        <f aca="false">VLOOKUP(TOT!T86,'POSITION - Tableau 2'!$A$4:$B$27,2)</f>
        <v>4</v>
      </c>
      <c r="C84" s="28"/>
      <c r="D84" s="28"/>
      <c r="E84" s="28"/>
    </row>
    <row r="85" customFormat="false" ht="13" hidden="false" customHeight="true" outlineLevel="0" collapsed="false">
      <c r="A85" s="17" t="s">
        <v>702</v>
      </c>
      <c r="B85" s="27" t="n">
        <f aca="false">VLOOKUP(TOT!T87,'POSITION - Tableau 2'!$A$4:$B$27,2)</f>
        <v>8</v>
      </c>
      <c r="C85" s="28"/>
      <c r="D85" s="28"/>
      <c r="E85" s="28"/>
    </row>
    <row r="86" customFormat="false" ht="13" hidden="false" customHeight="true" outlineLevel="0" collapsed="false">
      <c r="A86" s="17" t="s">
        <v>706</v>
      </c>
      <c r="B86" s="27" t="n">
        <f aca="false">VLOOKUP(TOT!T88,'POSITION - Tableau 2'!$A$4:$B$27,2)</f>
        <v>8</v>
      </c>
      <c r="C86" s="28"/>
      <c r="D86" s="28"/>
      <c r="E86" s="28"/>
    </row>
    <row r="87" customFormat="false" ht="13" hidden="false" customHeight="true" outlineLevel="0" collapsed="false">
      <c r="A87" s="17" t="s">
        <v>711</v>
      </c>
      <c r="B87" s="27" t="n">
        <f aca="false">VLOOKUP(TOT!T89,'POSITION - Tableau 2'!$A$4:$B$27,2)</f>
        <v>8</v>
      </c>
      <c r="C87" s="28"/>
      <c r="D87" s="28"/>
      <c r="E87" s="28"/>
    </row>
    <row r="88" customFormat="false" ht="13" hidden="false" customHeight="true" outlineLevel="0" collapsed="false">
      <c r="A88" s="17" t="s">
        <v>716</v>
      </c>
      <c r="B88" s="27" t="n">
        <f aca="false">VLOOKUP(TOT!T90,'POSITION - Tableau 2'!$A$4:$B$27,2)</f>
        <v>8</v>
      </c>
      <c r="C88" s="28"/>
      <c r="D88" s="28"/>
      <c r="E88" s="28"/>
    </row>
    <row r="89" customFormat="false" ht="13" hidden="false" customHeight="true" outlineLevel="0" collapsed="false">
      <c r="A89" s="17" t="s">
        <v>720</v>
      </c>
      <c r="B89" s="27" t="n">
        <f aca="false">VLOOKUP(TOT!T91,'POSITION - Tableau 2'!$A$4:$B$27,2)</f>
        <v>1</v>
      </c>
      <c r="C89" s="28"/>
      <c r="D89" s="28"/>
      <c r="E89" s="28"/>
    </row>
    <row r="90" customFormat="false" ht="13" hidden="false" customHeight="true" outlineLevel="0" collapsed="false">
      <c r="A90" s="17" t="s">
        <v>724</v>
      </c>
      <c r="B90" s="27" t="n">
        <f aca="false">VLOOKUP(TOT!T92,'POSITION - Tableau 2'!$A$4:$B$27,2)</f>
        <v>2</v>
      </c>
      <c r="C90" s="28"/>
      <c r="D90" s="28"/>
      <c r="E90" s="28"/>
    </row>
    <row r="91" customFormat="false" ht="13" hidden="false" customHeight="true" outlineLevel="0" collapsed="false">
      <c r="A91" s="17" t="s">
        <v>730</v>
      </c>
      <c r="B91" s="27" t="n">
        <f aca="false">VLOOKUP(TOT!T93,'POSITION - Tableau 2'!$A$4:$B$27,2)</f>
        <v>1</v>
      </c>
      <c r="C91" s="28"/>
      <c r="D91" s="28"/>
      <c r="E91" s="28"/>
    </row>
    <row r="92" customFormat="false" ht="13" hidden="false" customHeight="true" outlineLevel="0" collapsed="false">
      <c r="A92" s="17" t="s">
        <v>735</v>
      </c>
      <c r="B92" s="27" t="n">
        <f aca="false">VLOOKUP(TOT!T94,'POSITION - Tableau 2'!$A$4:$B$27,2)</f>
        <v>2</v>
      </c>
      <c r="C92" s="28"/>
      <c r="D92" s="28"/>
      <c r="E92" s="28"/>
    </row>
    <row r="93" customFormat="false" ht="13" hidden="false" customHeight="true" outlineLevel="0" collapsed="false">
      <c r="A93" s="17" t="s">
        <v>739</v>
      </c>
      <c r="B93" s="27" t="n">
        <f aca="false">VLOOKUP(TOT!T95,'POSITION - Tableau 2'!$A$4:$B$27,2)</f>
        <v>8</v>
      </c>
      <c r="C93" s="28"/>
      <c r="D93" s="28"/>
      <c r="E93" s="28"/>
    </row>
    <row r="94" customFormat="false" ht="13" hidden="false" customHeight="true" outlineLevel="0" collapsed="false">
      <c r="A94" s="17" t="s">
        <v>743</v>
      </c>
      <c r="B94" s="27" t="n">
        <f aca="false">VLOOKUP(TOT!T96,'POSITION - Tableau 2'!$A$4:$B$27,2)</f>
        <v>2</v>
      </c>
      <c r="C94" s="28"/>
      <c r="D94" s="28"/>
      <c r="E94" s="28"/>
    </row>
    <row r="95" customFormat="false" ht="13" hidden="false" customHeight="true" outlineLevel="0" collapsed="false">
      <c r="A95" s="17" t="s">
        <v>747</v>
      </c>
      <c r="B95" s="27" t="n">
        <f aca="false">VLOOKUP(TOT!T97,'POSITION - Tableau 2'!$A$4:$B$27,2)</f>
        <v>4</v>
      </c>
      <c r="C95" s="28"/>
      <c r="D95" s="28"/>
      <c r="E95" s="28"/>
    </row>
    <row r="96" customFormat="false" ht="13" hidden="false" customHeight="true" outlineLevel="0" collapsed="false">
      <c r="A96" s="17" t="s">
        <v>750</v>
      </c>
      <c r="B96" s="27" t="n">
        <f aca="false">VLOOKUP(TOT!T98,'POSITION - Tableau 2'!$A$4:$B$27,2)</f>
        <v>1</v>
      </c>
      <c r="C96" s="28"/>
      <c r="D96" s="28"/>
      <c r="E96" s="28"/>
    </row>
    <row r="97" customFormat="false" ht="13" hidden="false" customHeight="true" outlineLevel="0" collapsed="false">
      <c r="A97" s="17" t="s">
        <v>755</v>
      </c>
      <c r="B97" s="27" t="n">
        <f aca="false">VLOOKUP(TOT!T99,'POSITION - Tableau 2'!$A$4:$B$27,2)</f>
        <v>4</v>
      </c>
      <c r="C97" s="28"/>
      <c r="D97" s="28"/>
      <c r="E97" s="28"/>
    </row>
    <row r="98" customFormat="false" ht="13" hidden="false" customHeight="true" outlineLevel="0" collapsed="false">
      <c r="A98" s="17" t="s">
        <v>759</v>
      </c>
      <c r="B98" s="27" t="n">
        <f aca="false">VLOOKUP(TOT!T100,'POSITION - Tableau 2'!$A$4:$B$27,2)</f>
        <v>1</v>
      </c>
      <c r="C98" s="28"/>
      <c r="D98" s="28"/>
      <c r="E98" s="28"/>
    </row>
    <row r="99" customFormat="false" ht="13" hidden="false" customHeight="true" outlineLevel="0" collapsed="false">
      <c r="A99" s="17" t="s">
        <v>765</v>
      </c>
      <c r="B99" s="27" t="n">
        <f aca="false">VLOOKUP(TOT!T101,'POSITION - Tableau 2'!$A$4:$B$27,2)</f>
        <v>1</v>
      </c>
      <c r="C99" s="28"/>
      <c r="D99" s="28"/>
      <c r="E99" s="28"/>
    </row>
    <row r="100" customFormat="false" ht="13" hidden="false" customHeight="true" outlineLevel="0" collapsed="false">
      <c r="A100" s="17" t="s">
        <v>770</v>
      </c>
      <c r="B100" s="27" t="n">
        <f aca="false">VLOOKUP(TOT!T102,'POSITION - Tableau 2'!$A$4:$B$27,2)</f>
        <v>8</v>
      </c>
      <c r="C100" s="28"/>
      <c r="D100" s="28"/>
      <c r="E100" s="28"/>
    </row>
    <row r="101" customFormat="false" ht="13" hidden="false" customHeight="true" outlineLevel="0" collapsed="false">
      <c r="A101" s="17" t="s">
        <v>776</v>
      </c>
      <c r="B101" s="27" t="n">
        <f aca="false">VLOOKUP(TOT!T103,'POSITION - Tableau 2'!$A$4:$B$27,2)</f>
        <v>1</v>
      </c>
      <c r="C101" s="28"/>
      <c r="D101" s="28"/>
      <c r="E101" s="28"/>
    </row>
    <row r="102" customFormat="false" ht="13" hidden="false" customHeight="true" outlineLevel="0" collapsed="false">
      <c r="A102" s="17" t="s">
        <v>779</v>
      </c>
      <c r="B102" s="27" t="n">
        <f aca="false">VLOOKUP(TOT!T104,'POSITION - Tableau 2'!$A$4:$B$27,2)</f>
        <v>2</v>
      </c>
      <c r="C102" s="28"/>
      <c r="D102" s="28"/>
      <c r="E102" s="28"/>
    </row>
    <row r="103" customFormat="false" ht="13" hidden="false" customHeight="true" outlineLevel="0" collapsed="false">
      <c r="A103" s="17" t="s">
        <v>782</v>
      </c>
      <c r="B103" s="27" t="n">
        <f aca="false">VLOOKUP(TOT!T105,'POSITION - Tableau 2'!$A$4:$B$27,2)</f>
        <v>1</v>
      </c>
      <c r="C103" s="28"/>
      <c r="D103" s="28"/>
      <c r="E103" s="28"/>
    </row>
    <row r="104" customFormat="false" ht="13" hidden="false" customHeight="true" outlineLevel="0" collapsed="false">
      <c r="A104" s="17" t="s">
        <v>786</v>
      </c>
      <c r="B104" s="27" t="n">
        <f aca="false">VLOOKUP(TOT!T106,'POSITION - Tableau 2'!$A$4:$B$27,2)</f>
        <v>8</v>
      </c>
      <c r="C104" s="28"/>
      <c r="D104" s="28"/>
      <c r="E104" s="28"/>
    </row>
    <row r="105" customFormat="false" ht="13" hidden="false" customHeight="true" outlineLevel="0" collapsed="false">
      <c r="A105" s="17" t="s">
        <v>792</v>
      </c>
      <c r="B105" s="27" t="n">
        <f aca="false">VLOOKUP(TOT!T107,'POSITION - Tableau 2'!$A$4:$B$27,2)</f>
        <v>8</v>
      </c>
      <c r="C105" s="28"/>
      <c r="D105" s="28"/>
      <c r="E105" s="28"/>
    </row>
    <row r="106" customFormat="false" ht="13" hidden="false" customHeight="true" outlineLevel="0" collapsed="false">
      <c r="A106" s="17" t="s">
        <v>797</v>
      </c>
      <c r="B106" s="27" t="n">
        <f aca="false">VLOOKUP(TOT!T108,'POSITION - Tableau 2'!$A$4:$B$27,2)</f>
        <v>8</v>
      </c>
      <c r="C106" s="28"/>
      <c r="D106" s="28"/>
      <c r="E106" s="28"/>
    </row>
    <row r="107" customFormat="false" ht="13" hidden="false" customHeight="true" outlineLevel="0" collapsed="false">
      <c r="A107" s="17" t="s">
        <v>803</v>
      </c>
      <c r="B107" s="27" t="n">
        <f aca="false">VLOOKUP(TOT!T109,'POSITION - Tableau 2'!$A$4:$B$27,2)</f>
        <v>1</v>
      </c>
      <c r="C107" s="28"/>
      <c r="D107" s="28"/>
      <c r="E107" s="28"/>
    </row>
    <row r="108" customFormat="false" ht="13" hidden="false" customHeight="true" outlineLevel="0" collapsed="false">
      <c r="A108" s="17" t="s">
        <v>808</v>
      </c>
      <c r="B108" s="27" t="n">
        <f aca="false">VLOOKUP(TOT!T110,'POSITION - Tableau 2'!$A$4:$B$27,2)</f>
        <v>8</v>
      </c>
      <c r="C108" s="28"/>
      <c r="D108" s="28"/>
      <c r="E108" s="28"/>
    </row>
    <row r="109" customFormat="false" ht="13" hidden="false" customHeight="true" outlineLevel="0" collapsed="false">
      <c r="A109" s="17" t="s">
        <v>811</v>
      </c>
      <c r="B109" s="27" t="n">
        <f aca="false">VLOOKUP(TOT!T111,'POSITION - Tableau 2'!$A$4:$B$27,2)</f>
        <v>8</v>
      </c>
      <c r="C109" s="28"/>
      <c r="D109" s="28"/>
      <c r="E109" s="28"/>
    </row>
    <row r="110" customFormat="false" ht="13" hidden="false" customHeight="true" outlineLevel="0" collapsed="false">
      <c r="A110" s="17" t="s">
        <v>815</v>
      </c>
      <c r="B110" s="27" t="n">
        <f aca="false">VLOOKUP(TOT!T112,'POSITION - Tableau 2'!$A$4:$B$27,2)</f>
        <v>5</v>
      </c>
      <c r="C110" s="28"/>
      <c r="D110" s="28"/>
      <c r="E110" s="28"/>
    </row>
    <row r="111" customFormat="false" ht="13" hidden="false" customHeight="true" outlineLevel="0" collapsed="false">
      <c r="A111" s="17" t="s">
        <v>820</v>
      </c>
      <c r="B111" s="27" t="n">
        <f aca="false">VLOOKUP(TOT!T113,'POSITION - Tableau 2'!$A$4:$B$27,2)</f>
        <v>2</v>
      </c>
      <c r="C111" s="28"/>
      <c r="D111" s="28"/>
      <c r="E111" s="28"/>
    </row>
    <row r="112" customFormat="false" ht="13" hidden="false" customHeight="true" outlineLevel="0" collapsed="false">
      <c r="A112" s="17" t="s">
        <v>824</v>
      </c>
      <c r="B112" s="27" t="n">
        <f aca="false">VLOOKUP(TOT!T114,'POSITION - Tableau 2'!$A$4:$B$27,2)</f>
        <v>1</v>
      </c>
      <c r="C112" s="28"/>
      <c r="D112" s="28"/>
      <c r="E112" s="28"/>
    </row>
    <row r="113" customFormat="false" ht="13" hidden="false" customHeight="true" outlineLevel="0" collapsed="false">
      <c r="A113" s="17" t="s">
        <v>827</v>
      </c>
      <c r="B113" s="27" t="n">
        <f aca="false">VLOOKUP(TOT!T115,'POSITION - Tableau 2'!$A$4:$B$27,2)</f>
        <v>2</v>
      </c>
      <c r="C113" s="28"/>
      <c r="D113" s="28"/>
      <c r="E113" s="28"/>
    </row>
    <row r="114" customFormat="false" ht="13" hidden="false" customHeight="true" outlineLevel="0" collapsed="false">
      <c r="A114" s="17" t="s">
        <v>830</v>
      </c>
      <c r="B114" s="27" t="n">
        <f aca="false">VLOOKUP(TOT!T116,'POSITION - Tableau 2'!$A$4:$B$27,2)</f>
        <v>8</v>
      </c>
      <c r="C114" s="28"/>
      <c r="D114" s="28"/>
      <c r="E114" s="28"/>
    </row>
    <row r="115" customFormat="false" ht="13" hidden="false" customHeight="true" outlineLevel="0" collapsed="false">
      <c r="A115" s="17" t="s">
        <v>834</v>
      </c>
      <c r="B115" s="27" t="n">
        <f aca="false">VLOOKUP(TOT!T117,'POSITION - Tableau 2'!$A$4:$B$27,2)</f>
        <v>1</v>
      </c>
      <c r="C115" s="28"/>
      <c r="D115" s="28"/>
      <c r="E115" s="28"/>
    </row>
    <row r="116" customFormat="false" ht="13" hidden="false" customHeight="true" outlineLevel="0" collapsed="false">
      <c r="A116" s="17" t="s">
        <v>838</v>
      </c>
      <c r="B116" s="27" t="n">
        <f aca="false">VLOOKUP(TOT!T118,'POSITION - Tableau 2'!$A$4:$B$27,2)</f>
        <v>1</v>
      </c>
      <c r="C116" s="28"/>
      <c r="D116" s="28"/>
      <c r="E116" s="28"/>
    </row>
    <row r="117" customFormat="false" ht="13" hidden="false" customHeight="true" outlineLevel="0" collapsed="false">
      <c r="A117" s="17" t="s">
        <v>842</v>
      </c>
      <c r="B117" s="27" t="n">
        <f aca="false">VLOOKUP(TOT!T119,'POSITION - Tableau 2'!$A$4:$B$27,2)</f>
        <v>8</v>
      </c>
      <c r="C117" s="28"/>
      <c r="D117" s="28"/>
      <c r="E117" s="28"/>
    </row>
    <row r="118" customFormat="false" ht="13" hidden="false" customHeight="true" outlineLevel="0" collapsed="false">
      <c r="A118" s="17" t="s">
        <v>846</v>
      </c>
      <c r="B118" s="27" t="n">
        <f aca="false">VLOOKUP(TOT!T120,'POSITION - Tableau 2'!$A$4:$B$27,2)</f>
        <v>4</v>
      </c>
      <c r="C118" s="28"/>
      <c r="D118" s="28"/>
      <c r="E118" s="28"/>
    </row>
    <row r="119" customFormat="false" ht="13" hidden="false" customHeight="true" outlineLevel="0" collapsed="false">
      <c r="A119" s="17" t="s">
        <v>851</v>
      </c>
      <c r="B119" s="27" t="n">
        <f aca="false">VLOOKUP(TOT!T121,'POSITION - Tableau 2'!$A$4:$B$27,2)</f>
        <v>3</v>
      </c>
      <c r="C119" s="28"/>
      <c r="D119" s="28"/>
      <c r="E119" s="28"/>
    </row>
    <row r="120" customFormat="false" ht="13" hidden="false" customHeight="true" outlineLevel="0" collapsed="false">
      <c r="A120" s="17" t="s">
        <v>854</v>
      </c>
      <c r="B120" s="27" t="n">
        <f aca="false">VLOOKUP(TOT!T122,'POSITION - Tableau 2'!$A$4:$B$27,2)</f>
        <v>8</v>
      </c>
      <c r="C120" s="28"/>
      <c r="D120" s="28"/>
      <c r="E120" s="28"/>
    </row>
    <row r="121" customFormat="false" ht="13" hidden="false" customHeight="true" outlineLevel="0" collapsed="false">
      <c r="A121" s="17" t="s">
        <v>857</v>
      </c>
      <c r="B121" s="27" t="n">
        <f aca="false">VLOOKUP(TOT!T123,'POSITION - Tableau 2'!$A$4:$B$27,2)</f>
        <v>2</v>
      </c>
      <c r="C121" s="28"/>
      <c r="D121" s="28"/>
      <c r="E121" s="28"/>
    </row>
    <row r="122" customFormat="false" ht="13" hidden="false" customHeight="true" outlineLevel="0" collapsed="false">
      <c r="A122" s="17" t="s">
        <v>863</v>
      </c>
      <c r="B122" s="27" t="n">
        <f aca="false">VLOOKUP(TOT!T124,'POSITION - Tableau 2'!$A$4:$B$27,2)</f>
        <v>2</v>
      </c>
      <c r="C122" s="28"/>
      <c r="D122" s="28"/>
      <c r="E122" s="28"/>
    </row>
    <row r="123" customFormat="false" ht="13" hidden="false" customHeight="true" outlineLevel="0" collapsed="false">
      <c r="A123" s="17" t="s">
        <v>868</v>
      </c>
      <c r="B123" s="27" t="n">
        <f aca="false">VLOOKUP(TOT!T125,'POSITION - Tableau 2'!$A$4:$B$27,2)</f>
        <v>2</v>
      </c>
      <c r="C123" s="28"/>
      <c r="D123" s="28"/>
      <c r="E123" s="28"/>
    </row>
    <row r="124" customFormat="false" ht="13" hidden="false" customHeight="true" outlineLevel="0" collapsed="false">
      <c r="A124" s="17" t="s">
        <v>872</v>
      </c>
      <c r="B124" s="27" t="n">
        <f aca="false">VLOOKUP(TOT!T126,'POSITION - Tableau 2'!$A$4:$B$27,2)</f>
        <v>8</v>
      </c>
      <c r="C124" s="28"/>
      <c r="D124" s="28"/>
      <c r="E124" s="28"/>
    </row>
    <row r="125" customFormat="false" ht="13" hidden="false" customHeight="true" outlineLevel="0" collapsed="false">
      <c r="A125" s="17" t="s">
        <v>876</v>
      </c>
      <c r="B125" s="27" t="n">
        <f aca="false">VLOOKUP(TOT!T127,'POSITION - Tableau 2'!$A$4:$B$27,2)</f>
        <v>8</v>
      </c>
      <c r="C125" s="28"/>
      <c r="D125" s="28"/>
      <c r="E125" s="28"/>
    </row>
    <row r="126" customFormat="false" ht="13" hidden="false" customHeight="true" outlineLevel="0" collapsed="false">
      <c r="A126" s="17" t="s">
        <v>880</v>
      </c>
      <c r="B126" s="27" t="n">
        <f aca="false">VLOOKUP(TOT!T128,'POSITION - Tableau 2'!$A$4:$B$27,2)</f>
        <v>8</v>
      </c>
      <c r="C126" s="28"/>
      <c r="D126" s="28"/>
      <c r="E126" s="28"/>
    </row>
    <row r="127" customFormat="false" ht="13" hidden="false" customHeight="true" outlineLevel="0" collapsed="false">
      <c r="A127" s="17" t="s">
        <v>885</v>
      </c>
      <c r="B127" s="27" t="n">
        <f aca="false">VLOOKUP(TOT!T129,'POSITION - Tableau 2'!$A$4:$B$27,2)</f>
        <v>8</v>
      </c>
      <c r="C127" s="28"/>
      <c r="D127" s="28"/>
      <c r="E127" s="28"/>
    </row>
    <row r="128" customFormat="false" ht="13" hidden="false" customHeight="true" outlineLevel="0" collapsed="false">
      <c r="A128" s="17" t="s">
        <v>889</v>
      </c>
      <c r="B128" s="27" t="n">
        <f aca="false">VLOOKUP(TOT!T130,'POSITION - Tableau 2'!$A$4:$B$27,2)</f>
        <v>4</v>
      </c>
      <c r="C128" s="28"/>
      <c r="D128" s="28"/>
      <c r="E128" s="28"/>
    </row>
    <row r="129" customFormat="false" ht="13" hidden="false" customHeight="true" outlineLevel="0" collapsed="false">
      <c r="A129" s="17" t="s">
        <v>893</v>
      </c>
      <c r="B129" s="27" t="n">
        <f aca="false">VLOOKUP(TOT!T131,'POSITION - Tableau 2'!$A$4:$B$27,2)</f>
        <v>8</v>
      </c>
      <c r="C129" s="28"/>
      <c r="D129" s="28"/>
      <c r="E129" s="28"/>
    </row>
    <row r="130" customFormat="false" ht="13" hidden="false" customHeight="true" outlineLevel="0" collapsed="false">
      <c r="A130" s="17" t="s">
        <v>896</v>
      </c>
      <c r="B130" s="27" t="n">
        <f aca="false">VLOOKUP(TOT!T132,'POSITION - Tableau 2'!$A$4:$B$27,2)</f>
        <v>8</v>
      </c>
      <c r="C130" s="28"/>
      <c r="D130" s="28"/>
      <c r="E130" s="28"/>
    </row>
    <row r="131" customFormat="false" ht="13" hidden="false" customHeight="true" outlineLevel="0" collapsed="false">
      <c r="A131" s="17" t="s">
        <v>900</v>
      </c>
      <c r="B131" s="27" t="n">
        <f aca="false">VLOOKUP(TOT!T133,'POSITION - Tableau 2'!$A$4:$B$27,2)</f>
        <v>8</v>
      </c>
      <c r="C131" s="28"/>
      <c r="D131" s="28"/>
      <c r="E131" s="28"/>
    </row>
    <row r="132" customFormat="false" ht="13" hidden="false" customHeight="true" outlineLevel="0" collapsed="false">
      <c r="A132" s="17" t="s">
        <v>905</v>
      </c>
      <c r="B132" s="27" t="n">
        <f aca="false">VLOOKUP(TOT!T134,'POSITION - Tableau 2'!$A$4:$B$27,2)</f>
        <v>4</v>
      </c>
      <c r="C132" s="28"/>
      <c r="D132" s="28"/>
      <c r="E132" s="28"/>
    </row>
    <row r="133" customFormat="false" ht="13" hidden="false" customHeight="true" outlineLevel="0" collapsed="false">
      <c r="A133" s="17" t="s">
        <v>909</v>
      </c>
      <c r="B133" s="27" t="n">
        <f aca="false">VLOOKUP(TOT!T135,'POSITION - Tableau 2'!$A$4:$B$27,2)</f>
        <v>1</v>
      </c>
      <c r="C133" s="28"/>
      <c r="D133" s="28"/>
      <c r="E133" s="28"/>
    </row>
    <row r="134" customFormat="false" ht="13" hidden="false" customHeight="true" outlineLevel="0" collapsed="false">
      <c r="A134" s="17" t="s">
        <v>915</v>
      </c>
      <c r="B134" s="27" t="n">
        <f aca="false">VLOOKUP(TOT!T136,'POSITION - Tableau 2'!$A$4:$B$27,2)</f>
        <v>8</v>
      </c>
      <c r="C134" s="28"/>
      <c r="D134" s="28"/>
      <c r="E134" s="28"/>
    </row>
    <row r="135" customFormat="false" ht="13" hidden="false" customHeight="true" outlineLevel="0" collapsed="false">
      <c r="A135" s="17" t="s">
        <v>919</v>
      </c>
      <c r="B135" s="27" t="n">
        <f aca="false">VLOOKUP(TOT!T137,'POSITION - Tableau 2'!$A$4:$B$27,2)</f>
        <v>2</v>
      </c>
      <c r="C135" s="28"/>
      <c r="D135" s="28"/>
      <c r="E135" s="28"/>
    </row>
    <row r="136" customFormat="false" ht="13" hidden="false" customHeight="true" outlineLevel="0" collapsed="false">
      <c r="A136" s="17" t="s">
        <v>923</v>
      </c>
      <c r="B136" s="27" t="n">
        <f aca="false">VLOOKUP(TOT!T138,'POSITION - Tableau 2'!$A$4:$B$27,2)</f>
        <v>4</v>
      </c>
      <c r="C136" s="28"/>
      <c r="D136" s="28"/>
      <c r="E136" s="28"/>
    </row>
    <row r="137" customFormat="false" ht="13" hidden="false" customHeight="true" outlineLevel="0" collapsed="false">
      <c r="A137" s="17" t="s">
        <v>927</v>
      </c>
      <c r="B137" s="27" t="n">
        <f aca="false">VLOOKUP(TOT!T139,'POSITION - Tableau 2'!$A$4:$B$27,2)</f>
        <v>8</v>
      </c>
      <c r="C137" s="28"/>
      <c r="D137" s="28"/>
      <c r="E137" s="28"/>
    </row>
    <row r="138" customFormat="false" ht="13" hidden="false" customHeight="true" outlineLevel="0" collapsed="false">
      <c r="A138" s="17" t="s">
        <v>931</v>
      </c>
      <c r="B138" s="27" t="n">
        <f aca="false">VLOOKUP(TOT!T140,'POSITION - Tableau 2'!$A$4:$B$27,2)</f>
        <v>4</v>
      </c>
      <c r="C138" s="28"/>
      <c r="D138" s="28"/>
      <c r="E138" s="28"/>
    </row>
    <row r="139" customFormat="false" ht="13" hidden="false" customHeight="true" outlineLevel="0" collapsed="false">
      <c r="A139" s="17" t="s">
        <v>936</v>
      </c>
      <c r="B139" s="27" t="n">
        <f aca="false">VLOOKUP(TOT!T141,'POSITION - Tableau 2'!$A$4:$B$27,2)</f>
        <v>2</v>
      </c>
      <c r="C139" s="28"/>
      <c r="D139" s="28"/>
      <c r="E139" s="28"/>
    </row>
    <row r="140" customFormat="false" ht="13" hidden="false" customHeight="true" outlineLevel="0" collapsed="false">
      <c r="A140" s="17" t="s">
        <v>940</v>
      </c>
      <c r="B140" s="27" t="n">
        <f aca="false">VLOOKUP(TOT!T142,'POSITION - Tableau 2'!$A$4:$B$27,2)</f>
        <v>3</v>
      </c>
      <c r="C140" s="28"/>
      <c r="D140" s="28"/>
      <c r="E140" s="28"/>
    </row>
    <row r="141" customFormat="false" ht="13" hidden="false" customHeight="true" outlineLevel="0" collapsed="false">
      <c r="A141" s="17" t="s">
        <v>944</v>
      </c>
      <c r="B141" s="27" t="n">
        <f aca="false">VLOOKUP(TOT!T143,'POSITION - Tableau 2'!$A$4:$B$27,2)</f>
        <v>1</v>
      </c>
      <c r="C141" s="28"/>
      <c r="D141" s="28"/>
      <c r="E141" s="28"/>
    </row>
    <row r="142" customFormat="false" ht="13" hidden="false" customHeight="true" outlineLevel="0" collapsed="false">
      <c r="A142" s="17" t="s">
        <v>949</v>
      </c>
      <c r="B142" s="27" t="n">
        <f aca="false">VLOOKUP(TOT!T144,'POSITION - Tableau 2'!$A$4:$B$27,2)</f>
        <v>8</v>
      </c>
      <c r="C142" s="28"/>
      <c r="D142" s="28"/>
      <c r="E142" s="28"/>
    </row>
    <row r="143" customFormat="false" ht="13" hidden="false" customHeight="true" outlineLevel="0" collapsed="false">
      <c r="A143" s="17" t="s">
        <v>952</v>
      </c>
      <c r="B143" s="27" t="n">
        <f aca="false">VLOOKUP(TOT!T145,'POSITION - Tableau 2'!$A$4:$B$27,2)</f>
        <v>1</v>
      </c>
      <c r="C143" s="28"/>
      <c r="D143" s="28"/>
      <c r="E143" s="28"/>
    </row>
    <row r="144" customFormat="false" ht="13" hidden="false" customHeight="true" outlineLevel="0" collapsed="false">
      <c r="A144" s="17" t="s">
        <v>957</v>
      </c>
      <c r="B144" s="27" t="n">
        <f aca="false">VLOOKUP(TOT!T146,'POSITION - Tableau 2'!$A$4:$B$27,2)</f>
        <v>4</v>
      </c>
      <c r="C144" s="28"/>
      <c r="D144" s="28"/>
      <c r="E144" s="28"/>
    </row>
    <row r="145" customFormat="false" ht="13" hidden="false" customHeight="true" outlineLevel="0" collapsed="false">
      <c r="A145" s="17" t="s">
        <v>961</v>
      </c>
      <c r="B145" s="27" t="n">
        <f aca="false">VLOOKUP(TOT!T147,'POSITION - Tableau 2'!$A$4:$B$27,2)</f>
        <v>1</v>
      </c>
      <c r="C145" s="28"/>
      <c r="D145" s="28"/>
      <c r="E145" s="28"/>
    </row>
    <row r="146" customFormat="false" ht="13" hidden="false" customHeight="true" outlineLevel="0" collapsed="false">
      <c r="A146" s="17" t="s">
        <v>966</v>
      </c>
      <c r="B146" s="27" t="n">
        <f aca="false">VLOOKUP(TOT!T148,'POSITION - Tableau 2'!$A$4:$B$27,2)</f>
        <v>4</v>
      </c>
      <c r="C146" s="28"/>
      <c r="D146" s="28"/>
      <c r="E146" s="28"/>
    </row>
    <row r="147" customFormat="false" ht="13" hidden="false" customHeight="true" outlineLevel="0" collapsed="false">
      <c r="A147" s="17" t="s">
        <v>970</v>
      </c>
      <c r="B147" s="27" t="n">
        <f aca="false">VLOOKUP(TOT!T149,'POSITION - Tableau 2'!$A$4:$B$27,2)</f>
        <v>1</v>
      </c>
      <c r="C147" s="28"/>
      <c r="D147" s="28"/>
      <c r="E147" s="28"/>
    </row>
    <row r="148" customFormat="false" ht="13" hidden="false" customHeight="true" outlineLevel="0" collapsed="false">
      <c r="A148" s="17" t="s">
        <v>974</v>
      </c>
      <c r="B148" s="27" t="n">
        <f aca="false">VLOOKUP(TOT!T150,'POSITION - Tableau 2'!$A$4:$B$27,2)</f>
        <v>1</v>
      </c>
      <c r="C148" s="28"/>
      <c r="D148" s="28"/>
      <c r="E148" s="28"/>
    </row>
    <row r="149" customFormat="false" ht="13" hidden="false" customHeight="true" outlineLevel="0" collapsed="false">
      <c r="A149" s="17" t="s">
        <v>979</v>
      </c>
      <c r="B149" s="27" t="n">
        <f aca="false">VLOOKUP(TOT!T151,'POSITION - Tableau 2'!$A$4:$B$27,2)</f>
        <v>8</v>
      </c>
      <c r="C149" s="28"/>
      <c r="D149" s="28"/>
      <c r="E149" s="28"/>
    </row>
    <row r="150" customFormat="false" ht="13" hidden="false" customHeight="true" outlineLevel="0" collapsed="false">
      <c r="A150" s="17" t="s">
        <v>983</v>
      </c>
      <c r="B150" s="27" t="n">
        <f aca="false">VLOOKUP(TOT!T152,'POSITION - Tableau 2'!$A$4:$B$27,2)</f>
        <v>8</v>
      </c>
      <c r="C150" s="28"/>
      <c r="D150" s="28"/>
      <c r="E150" s="28"/>
    </row>
    <row r="151" customFormat="false" ht="13" hidden="false" customHeight="true" outlineLevel="0" collapsed="false">
      <c r="A151" s="17" t="s">
        <v>988</v>
      </c>
      <c r="B151" s="27" t="n">
        <f aca="false">VLOOKUP(TOT!T153,'POSITION - Tableau 2'!$A$4:$B$27,2)</f>
        <v>4</v>
      </c>
      <c r="C151" s="28"/>
      <c r="D151" s="28"/>
      <c r="E151" s="28"/>
    </row>
    <row r="152" customFormat="false" ht="13" hidden="false" customHeight="true" outlineLevel="0" collapsed="false">
      <c r="A152" s="17" t="s">
        <v>992</v>
      </c>
      <c r="B152" s="27" t="n">
        <f aca="false">VLOOKUP(TOT!T154,'POSITION - Tableau 2'!$A$4:$B$27,2)</f>
        <v>8</v>
      </c>
      <c r="C152" s="28"/>
      <c r="D152" s="28"/>
      <c r="E152" s="28"/>
    </row>
    <row r="153" customFormat="false" ht="13" hidden="false" customHeight="true" outlineLevel="0" collapsed="false">
      <c r="A153" s="17" t="s">
        <v>996</v>
      </c>
      <c r="B153" s="27" t="n">
        <f aca="false">VLOOKUP(TOT!T155,'POSITION - Tableau 2'!$A$4:$B$27,2)</f>
        <v>8</v>
      </c>
      <c r="C153" s="28"/>
      <c r="D153" s="28"/>
      <c r="E153" s="28"/>
    </row>
    <row r="154" customFormat="false" ht="13" hidden="false" customHeight="true" outlineLevel="0" collapsed="false">
      <c r="A154" s="17" t="s">
        <v>1001</v>
      </c>
      <c r="B154" s="27" t="n">
        <f aca="false">VLOOKUP(TOT!T156,'POSITION - Tableau 2'!$A$4:$B$27,2)</f>
        <v>8</v>
      </c>
      <c r="C154" s="28"/>
      <c r="D154" s="28"/>
      <c r="E154" s="28"/>
    </row>
    <row r="155" customFormat="false" ht="13" hidden="false" customHeight="true" outlineLevel="0" collapsed="false">
      <c r="A155" s="17" t="s">
        <v>1006</v>
      </c>
      <c r="B155" s="27" t="n">
        <f aca="false">VLOOKUP(TOT!T157,'POSITION - Tableau 2'!$A$4:$B$27,2)</f>
        <v>2</v>
      </c>
      <c r="C155" s="28"/>
      <c r="D155" s="28"/>
      <c r="E155" s="28"/>
    </row>
    <row r="156" customFormat="false" ht="13" hidden="false" customHeight="true" outlineLevel="0" collapsed="false">
      <c r="A156" s="17" t="s">
        <v>1010</v>
      </c>
      <c r="B156" s="27" t="n">
        <f aca="false">VLOOKUP(TOT!T158,'POSITION - Tableau 2'!$A$4:$B$27,2)</f>
        <v>1</v>
      </c>
      <c r="C156" s="28"/>
      <c r="D156" s="28"/>
      <c r="E156" s="28"/>
    </row>
    <row r="157" customFormat="false" ht="13" hidden="false" customHeight="true" outlineLevel="0" collapsed="false">
      <c r="A157" s="17" t="s">
        <v>1014</v>
      </c>
      <c r="B157" s="27" t="n">
        <f aca="false">VLOOKUP(TOT!T159,'POSITION - Tableau 2'!$A$4:$B$27,2)</f>
        <v>8</v>
      </c>
      <c r="C157" s="28"/>
      <c r="D157" s="28"/>
      <c r="E157" s="28"/>
    </row>
    <row r="158" customFormat="false" ht="13" hidden="false" customHeight="true" outlineLevel="0" collapsed="false">
      <c r="A158" s="17" t="s">
        <v>1019</v>
      </c>
      <c r="B158" s="27" t="n">
        <f aca="false">VLOOKUP(TOT!T160,'POSITION - Tableau 2'!$A$4:$B$27,2)</f>
        <v>4</v>
      </c>
      <c r="C158" s="28"/>
      <c r="D158" s="28"/>
      <c r="E158" s="28"/>
    </row>
    <row r="159" customFormat="false" ht="13" hidden="false" customHeight="true" outlineLevel="0" collapsed="false">
      <c r="A159" s="17" t="s">
        <v>1023</v>
      </c>
      <c r="B159" s="27" t="n">
        <f aca="false">VLOOKUP(TOT!T161,'POSITION - Tableau 2'!$A$4:$B$27,2)</f>
        <v>1</v>
      </c>
      <c r="C159" s="28"/>
      <c r="D159" s="28"/>
      <c r="E159" s="28"/>
    </row>
    <row r="160" customFormat="false" ht="13" hidden="false" customHeight="true" outlineLevel="0" collapsed="false">
      <c r="A160" s="17" t="s">
        <v>1028</v>
      </c>
      <c r="B160" s="27" t="n">
        <f aca="false">VLOOKUP(TOT!T162,'POSITION - Tableau 2'!$A$4:$B$27,2)</f>
        <v>1</v>
      </c>
      <c r="C160" s="28"/>
      <c r="D160" s="28"/>
      <c r="E160" s="28"/>
    </row>
    <row r="161" customFormat="false" ht="13" hidden="false" customHeight="true" outlineLevel="0" collapsed="false">
      <c r="A161" s="17" t="s">
        <v>1032</v>
      </c>
      <c r="B161" s="27" t="n">
        <f aca="false">VLOOKUP(TOT!T163,'POSITION - Tableau 2'!$A$4:$B$27,2)</f>
        <v>8</v>
      </c>
      <c r="C161" s="28"/>
      <c r="D161" s="28"/>
      <c r="E161" s="28"/>
    </row>
    <row r="162" customFormat="false" ht="13" hidden="false" customHeight="true" outlineLevel="0" collapsed="false">
      <c r="A162" s="17" t="s">
        <v>1035</v>
      </c>
      <c r="B162" s="27" t="n">
        <f aca="false">VLOOKUP(TOT!T164,'POSITION - Tableau 2'!$A$4:$B$27,2)</f>
        <v>1</v>
      </c>
      <c r="C162" s="28"/>
      <c r="D162" s="28"/>
      <c r="E162" s="28"/>
    </row>
    <row r="163" customFormat="false" ht="13" hidden="false" customHeight="true" outlineLevel="0" collapsed="false">
      <c r="A163" s="17" t="s">
        <v>1040</v>
      </c>
      <c r="B163" s="27" t="n">
        <f aca="false">VLOOKUP(TOT!T165,'POSITION - Tableau 2'!$A$4:$B$27,2)</f>
        <v>8</v>
      </c>
      <c r="C163" s="28"/>
      <c r="D163" s="28"/>
      <c r="E163" s="28"/>
    </row>
    <row r="164" customFormat="false" ht="13" hidden="false" customHeight="true" outlineLevel="0" collapsed="false">
      <c r="A164" s="17" t="s">
        <v>1044</v>
      </c>
      <c r="B164" s="27" t="n">
        <f aca="false">VLOOKUP(TOT!T166,'POSITION - Tableau 2'!$A$4:$B$27,2)</f>
        <v>1</v>
      </c>
      <c r="C164" s="28"/>
      <c r="D164" s="28"/>
      <c r="E164" s="28"/>
    </row>
    <row r="165" customFormat="false" ht="13" hidden="false" customHeight="true" outlineLevel="0" collapsed="false">
      <c r="A165" s="17" t="s">
        <v>1049</v>
      </c>
      <c r="B165" s="27" t="n">
        <f aca="false">VLOOKUP(TOT!T167,'POSITION - Tableau 2'!$A$4:$B$27,2)</f>
        <v>2</v>
      </c>
      <c r="C165" s="28"/>
      <c r="D165" s="28"/>
      <c r="E165" s="28"/>
    </row>
    <row r="166" customFormat="false" ht="13" hidden="false" customHeight="true" outlineLevel="0" collapsed="false">
      <c r="A166" s="17" t="s">
        <v>1054</v>
      </c>
      <c r="B166" s="27" t="n">
        <f aca="false">VLOOKUP(TOT!T168,'POSITION - Tableau 2'!$A$4:$B$27,2)</f>
        <v>1</v>
      </c>
      <c r="C166" s="28"/>
      <c r="D166" s="28"/>
      <c r="E166" s="28"/>
    </row>
    <row r="167" customFormat="false" ht="13" hidden="false" customHeight="true" outlineLevel="0" collapsed="false">
      <c r="A167" s="17" t="s">
        <v>1059</v>
      </c>
      <c r="B167" s="27" t="n">
        <f aca="false">VLOOKUP(TOT!T169,'POSITION - Tableau 2'!$A$4:$B$27,2)</f>
        <v>8</v>
      </c>
      <c r="C167" s="28"/>
      <c r="D167" s="28"/>
      <c r="E167" s="28"/>
    </row>
    <row r="168" customFormat="false" ht="13" hidden="false" customHeight="true" outlineLevel="0" collapsed="false">
      <c r="A168" s="17" t="s">
        <v>1063</v>
      </c>
      <c r="B168" s="27" t="n">
        <f aca="false">VLOOKUP(TOT!T170,'POSITION - Tableau 2'!$A$4:$B$27,2)</f>
        <v>1</v>
      </c>
      <c r="C168" s="28"/>
      <c r="D168" s="28"/>
      <c r="E168" s="28"/>
    </row>
    <row r="169" customFormat="false" ht="13" hidden="false" customHeight="true" outlineLevel="0" collapsed="false">
      <c r="A169" s="17" t="s">
        <v>1068</v>
      </c>
      <c r="B169" s="27" t="n">
        <f aca="false">VLOOKUP(TOT!T171,'POSITION - Tableau 2'!$A$4:$B$27,2)</f>
        <v>8</v>
      </c>
      <c r="C169" s="28"/>
      <c r="D169" s="28"/>
      <c r="E169" s="28"/>
    </row>
    <row r="170" customFormat="false" ht="13" hidden="false" customHeight="true" outlineLevel="0" collapsed="false">
      <c r="A170" s="17" t="s">
        <v>1072</v>
      </c>
      <c r="B170" s="27" t="n">
        <f aca="false">VLOOKUP(TOT!T172,'POSITION - Tableau 2'!$A$4:$B$27,2)</f>
        <v>8</v>
      </c>
      <c r="C170" s="28"/>
      <c r="D170" s="28"/>
      <c r="E170" s="28"/>
    </row>
    <row r="171" customFormat="false" ht="13" hidden="false" customHeight="true" outlineLevel="0" collapsed="false">
      <c r="A171" s="17" t="s">
        <v>1075</v>
      </c>
      <c r="B171" s="27" t="n">
        <f aca="false">VLOOKUP(TOT!T173,'POSITION - Tableau 2'!$A$4:$B$27,2)</f>
        <v>1</v>
      </c>
      <c r="C171" s="28"/>
      <c r="D171" s="28"/>
      <c r="E171" s="28"/>
    </row>
    <row r="172" customFormat="false" ht="13" hidden="false" customHeight="true" outlineLevel="0" collapsed="false">
      <c r="A172" s="17" t="s">
        <v>1079</v>
      </c>
      <c r="B172" s="27" t="n">
        <f aca="false">VLOOKUP(TOT!T174,'POSITION - Tableau 2'!$A$4:$B$27,2)</f>
        <v>2</v>
      </c>
      <c r="C172" s="28"/>
      <c r="D172" s="28"/>
      <c r="E172" s="28"/>
    </row>
    <row r="173" customFormat="false" ht="13" hidden="false" customHeight="true" outlineLevel="0" collapsed="false">
      <c r="A173" s="17" t="s">
        <v>1084</v>
      </c>
      <c r="B173" s="27" t="n">
        <f aca="false">VLOOKUP(TOT!T175,'POSITION - Tableau 2'!$A$4:$B$27,2)</f>
        <v>2</v>
      </c>
      <c r="C173" s="28"/>
      <c r="D173" s="28"/>
      <c r="E173" s="28"/>
    </row>
    <row r="174" customFormat="false" ht="13" hidden="false" customHeight="true" outlineLevel="0" collapsed="false">
      <c r="A174" s="17" t="s">
        <v>1087</v>
      </c>
      <c r="B174" s="27" t="n">
        <f aca="false">VLOOKUP(TOT!T176,'POSITION - Tableau 2'!$A$4:$B$27,2)</f>
        <v>4</v>
      </c>
      <c r="C174" s="28"/>
      <c r="D174" s="28"/>
      <c r="E174" s="28"/>
    </row>
    <row r="175" customFormat="false" ht="13" hidden="false" customHeight="true" outlineLevel="0" collapsed="false">
      <c r="A175" s="17" t="s">
        <v>1091</v>
      </c>
      <c r="B175" s="27" t="n">
        <f aca="false">VLOOKUP(TOT!T177,'POSITION - Tableau 2'!$A$4:$B$27,2)</f>
        <v>8</v>
      </c>
      <c r="C175" s="28"/>
      <c r="D175" s="28"/>
      <c r="E175" s="28"/>
    </row>
    <row r="176" customFormat="false" ht="13" hidden="false" customHeight="true" outlineLevel="0" collapsed="false">
      <c r="A176" s="17" t="s">
        <v>1096</v>
      </c>
      <c r="B176" s="27" t="n">
        <f aca="false">VLOOKUP(TOT!T178,'POSITION - Tableau 2'!$A$4:$B$27,2)</f>
        <v>4</v>
      </c>
      <c r="C176" s="28"/>
      <c r="D176" s="28"/>
      <c r="E176" s="28"/>
    </row>
    <row r="177" customFormat="false" ht="13" hidden="false" customHeight="true" outlineLevel="0" collapsed="false">
      <c r="A177" s="17" t="s">
        <v>1100</v>
      </c>
      <c r="B177" s="27" t="n">
        <f aca="false">VLOOKUP(TOT!T179,'POSITION - Tableau 2'!$A$4:$B$27,2)</f>
        <v>1</v>
      </c>
      <c r="C177" s="28"/>
      <c r="D177" s="28"/>
      <c r="E177" s="28"/>
    </row>
    <row r="178" customFormat="false" ht="13" hidden="false" customHeight="true" outlineLevel="0" collapsed="false">
      <c r="A178" s="17" t="s">
        <v>1104</v>
      </c>
      <c r="B178" s="27" t="n">
        <f aca="false">VLOOKUP(TOT!T180,'POSITION - Tableau 2'!$A$4:$B$27,2)</f>
        <v>5</v>
      </c>
      <c r="C178" s="28"/>
      <c r="D178" s="28"/>
      <c r="E178" s="28"/>
    </row>
    <row r="179" customFormat="false" ht="13" hidden="false" customHeight="true" outlineLevel="0" collapsed="false">
      <c r="A179" s="17" t="s">
        <v>1109</v>
      </c>
      <c r="B179" s="27" t="n">
        <f aca="false">VLOOKUP(TOT!T181,'POSITION - Tableau 2'!$A$4:$B$27,2)</f>
        <v>8</v>
      </c>
      <c r="C179" s="28"/>
      <c r="D179" s="28"/>
      <c r="E179" s="28"/>
    </row>
    <row r="180" customFormat="false" ht="13" hidden="false" customHeight="true" outlineLevel="0" collapsed="false">
      <c r="A180" s="17" t="s">
        <v>1114</v>
      </c>
      <c r="B180" s="27" t="n">
        <f aca="false">VLOOKUP(TOT!T182,'POSITION - Tableau 2'!$A$4:$B$27,2)</f>
        <v>8</v>
      </c>
      <c r="C180" s="28"/>
      <c r="D180" s="28"/>
      <c r="E180" s="28"/>
    </row>
    <row r="181" customFormat="false" ht="13" hidden="false" customHeight="true" outlineLevel="0" collapsed="false">
      <c r="A181" s="17" t="s">
        <v>1119</v>
      </c>
      <c r="B181" s="27" t="n">
        <f aca="false">VLOOKUP(TOT!T183,'POSITION - Tableau 2'!$A$4:$B$27,2)</f>
        <v>1</v>
      </c>
      <c r="C181" s="28"/>
      <c r="D181" s="28"/>
      <c r="E181" s="28"/>
    </row>
    <row r="182" customFormat="false" ht="13" hidden="false" customHeight="true" outlineLevel="0" collapsed="false">
      <c r="A182" s="17" t="s">
        <v>1123</v>
      </c>
      <c r="B182" s="27" t="n">
        <f aca="false">VLOOKUP(TOT!T184,'POSITION - Tableau 2'!$A$4:$B$27,2)</f>
        <v>4</v>
      </c>
      <c r="C182" s="28"/>
      <c r="D182" s="28"/>
      <c r="E182" s="28"/>
    </row>
    <row r="183" customFormat="false" ht="13" hidden="false" customHeight="true" outlineLevel="0" collapsed="false">
      <c r="A183" s="17" t="s">
        <v>1126</v>
      </c>
      <c r="B183" s="27" t="n">
        <f aca="false">VLOOKUP(TOT!T185,'POSITION - Tableau 2'!$A$4:$B$27,2)</f>
        <v>8</v>
      </c>
      <c r="C183" s="28"/>
      <c r="D183" s="28"/>
      <c r="E183" s="28"/>
    </row>
    <row r="184" customFormat="false" ht="13" hidden="false" customHeight="true" outlineLevel="0" collapsed="false">
      <c r="A184" s="17" t="s">
        <v>1130</v>
      </c>
      <c r="B184" s="27" t="n">
        <f aca="false">VLOOKUP(TOT!T186,'POSITION - Tableau 2'!$A$4:$B$27,2)</f>
        <v>8</v>
      </c>
      <c r="C184" s="28"/>
      <c r="D184" s="28"/>
      <c r="E184" s="28"/>
    </row>
    <row r="185" customFormat="false" ht="13" hidden="false" customHeight="true" outlineLevel="0" collapsed="false">
      <c r="A185" s="17" t="s">
        <v>1134</v>
      </c>
      <c r="B185" s="27" t="n">
        <f aca="false">VLOOKUP(TOT!T187,'POSITION - Tableau 2'!$A$4:$B$27,2)</f>
        <v>8</v>
      </c>
      <c r="C185" s="28"/>
      <c r="D185" s="28"/>
      <c r="E185" s="28"/>
    </row>
    <row r="186" customFormat="false" ht="13" hidden="false" customHeight="true" outlineLevel="0" collapsed="false">
      <c r="A186" s="17" t="s">
        <v>1139</v>
      </c>
      <c r="B186" s="27" t="n">
        <f aca="false">VLOOKUP(TOT!T188,'POSITION - Tableau 2'!$A$4:$B$27,2)</f>
        <v>1</v>
      </c>
      <c r="C186" s="28"/>
      <c r="D186" s="28"/>
      <c r="E186" s="28"/>
    </row>
    <row r="187" customFormat="false" ht="13" hidden="false" customHeight="true" outlineLevel="0" collapsed="false">
      <c r="A187" s="17" t="s">
        <v>1143</v>
      </c>
      <c r="B187" s="27" t="n">
        <f aca="false">VLOOKUP(TOT!T189,'POSITION - Tableau 2'!$A$4:$B$27,2)</f>
        <v>2</v>
      </c>
      <c r="C187" s="28"/>
      <c r="D187" s="28"/>
      <c r="E187" s="28"/>
    </row>
    <row r="188" customFormat="false" ht="13" hidden="false" customHeight="true" outlineLevel="0" collapsed="false">
      <c r="A188" s="17" t="s">
        <v>1147</v>
      </c>
      <c r="B188" s="27" t="n">
        <f aca="false">VLOOKUP(TOT!T190,'POSITION - Tableau 2'!$A$4:$B$27,2)</f>
        <v>1</v>
      </c>
      <c r="C188" s="28"/>
      <c r="D188" s="28"/>
      <c r="E188" s="28"/>
    </row>
    <row r="189" customFormat="false" ht="13" hidden="false" customHeight="true" outlineLevel="0" collapsed="false">
      <c r="A189" s="17" t="s">
        <v>1152</v>
      </c>
      <c r="B189" s="27" t="n">
        <f aca="false">VLOOKUP(TOT!T191,'POSITION - Tableau 2'!$A$4:$B$27,2)</f>
        <v>3</v>
      </c>
      <c r="C189" s="28"/>
      <c r="D189" s="28"/>
      <c r="E189" s="28"/>
    </row>
    <row r="190" customFormat="false" ht="13" hidden="false" customHeight="true" outlineLevel="0" collapsed="false">
      <c r="A190" s="17" t="s">
        <v>1156</v>
      </c>
      <c r="B190" s="27" t="n">
        <f aca="false">VLOOKUP(TOT!T192,'POSITION - Tableau 2'!$A$4:$B$27,2)</f>
        <v>8</v>
      </c>
      <c r="C190" s="28"/>
      <c r="D190" s="28"/>
      <c r="E190" s="28"/>
    </row>
    <row r="191" customFormat="false" ht="13" hidden="false" customHeight="true" outlineLevel="0" collapsed="false">
      <c r="A191" s="17" t="s">
        <v>1160</v>
      </c>
      <c r="B191" s="27" t="n">
        <f aca="false">VLOOKUP(TOT!T193,'POSITION - Tableau 2'!$A$4:$B$27,2)</f>
        <v>1</v>
      </c>
      <c r="C191" s="28"/>
      <c r="D191" s="28"/>
      <c r="E191" s="28"/>
    </row>
    <row r="192" customFormat="false" ht="13" hidden="false" customHeight="true" outlineLevel="0" collapsed="false">
      <c r="A192" s="17" t="s">
        <v>1164</v>
      </c>
      <c r="B192" s="27" t="n">
        <f aca="false">VLOOKUP(TOT!T194,'POSITION - Tableau 2'!$A$4:$B$27,2)</f>
        <v>8</v>
      </c>
      <c r="C192" s="28"/>
      <c r="D192" s="28"/>
      <c r="E192" s="28"/>
    </row>
    <row r="193" customFormat="false" ht="13" hidden="false" customHeight="true" outlineLevel="0" collapsed="false">
      <c r="A193" s="17" t="s">
        <v>1168</v>
      </c>
      <c r="B193" s="27" t="n">
        <f aca="false">VLOOKUP(TOT!T195,'POSITION - Tableau 2'!$A$4:$B$27,2)</f>
        <v>2</v>
      </c>
      <c r="C193" s="28"/>
      <c r="D193" s="28"/>
      <c r="E193" s="28"/>
    </row>
    <row r="194" customFormat="false" ht="13" hidden="false" customHeight="true" outlineLevel="0" collapsed="false">
      <c r="A194" s="17" t="s">
        <v>1174</v>
      </c>
      <c r="B194" s="27" t="n">
        <f aca="false">VLOOKUP(TOT!T196,'POSITION - Tableau 2'!$A$4:$B$27,2)</f>
        <v>1</v>
      </c>
      <c r="C194" s="28"/>
      <c r="D194" s="28"/>
      <c r="E194" s="28"/>
    </row>
    <row r="195" customFormat="false" ht="13" hidden="false" customHeight="true" outlineLevel="0" collapsed="false">
      <c r="A195" s="17" t="s">
        <v>1178</v>
      </c>
      <c r="B195" s="27" t="n">
        <f aca="false">VLOOKUP(TOT!T197,'POSITION - Tableau 2'!$A$4:$B$27,2)</f>
        <v>8</v>
      </c>
      <c r="C195" s="28"/>
      <c r="D195" s="28"/>
      <c r="E195" s="28"/>
    </row>
    <row r="196" customFormat="false" ht="13" hidden="false" customHeight="true" outlineLevel="0" collapsed="false">
      <c r="A196" s="17" t="s">
        <v>1183</v>
      </c>
      <c r="B196" s="27" t="n">
        <f aca="false">VLOOKUP(TOT!T198,'POSITION - Tableau 2'!$A$4:$B$27,2)</f>
        <v>1</v>
      </c>
      <c r="C196" s="28"/>
      <c r="D196" s="28"/>
      <c r="E196" s="28"/>
    </row>
    <row r="197" customFormat="false" ht="13" hidden="false" customHeight="true" outlineLevel="0" collapsed="false">
      <c r="A197" s="17" t="s">
        <v>1187</v>
      </c>
      <c r="B197" s="27" t="n">
        <f aca="false">VLOOKUP(TOT!T199,'POSITION - Tableau 2'!$A$4:$B$27,2)</f>
        <v>1</v>
      </c>
      <c r="C197" s="28"/>
      <c r="D197" s="28"/>
      <c r="E197" s="28"/>
    </row>
    <row r="198" customFormat="false" ht="13" hidden="false" customHeight="true" outlineLevel="0" collapsed="false">
      <c r="A198" s="17" t="s">
        <v>1191</v>
      </c>
      <c r="B198" s="27" t="n">
        <f aca="false">VLOOKUP(TOT!T200,'POSITION - Tableau 2'!$A$4:$B$27,2)</f>
        <v>8</v>
      </c>
      <c r="C198" s="28"/>
      <c r="D198" s="28"/>
      <c r="E198" s="28"/>
    </row>
    <row r="199" customFormat="false" ht="13" hidden="false" customHeight="true" outlineLevel="0" collapsed="false">
      <c r="A199" s="17" t="s">
        <v>1196</v>
      </c>
      <c r="B199" s="27" t="n">
        <f aca="false">VLOOKUP(TOT!T201,'POSITION - Tableau 2'!$A$4:$B$27,2)</f>
        <v>5</v>
      </c>
      <c r="C199" s="28"/>
      <c r="D199" s="28"/>
      <c r="E199" s="28"/>
    </row>
    <row r="200" customFormat="false" ht="13" hidden="false" customHeight="true" outlineLevel="0" collapsed="false">
      <c r="A200" s="17" t="s">
        <v>1201</v>
      </c>
      <c r="B200" s="27" t="n">
        <f aca="false">VLOOKUP(TOT!T202,'POSITION - Tableau 2'!$A$4:$B$27,2)</f>
        <v>1</v>
      </c>
      <c r="C200" s="28"/>
      <c r="D200" s="28"/>
      <c r="E200" s="28"/>
    </row>
    <row r="201" customFormat="false" ht="13" hidden="false" customHeight="true" outlineLevel="0" collapsed="false">
      <c r="A201" s="17" t="s">
        <v>1205</v>
      </c>
      <c r="B201" s="27" t="n">
        <f aca="false">VLOOKUP(TOT!T203,'POSITION - Tableau 2'!$A$4:$B$27,2)</f>
        <v>3</v>
      </c>
      <c r="C201" s="28"/>
      <c r="D201" s="28"/>
      <c r="E201" s="28"/>
    </row>
    <row r="202" customFormat="false" ht="13" hidden="false" customHeight="true" outlineLevel="0" collapsed="false">
      <c r="A202" s="17" t="s">
        <v>1209</v>
      </c>
      <c r="B202" s="27" t="n">
        <f aca="false">VLOOKUP(TOT!T204,'POSITION - Tableau 2'!$A$4:$B$27,2)</f>
        <v>4</v>
      </c>
      <c r="C202" s="28"/>
      <c r="D202" s="28"/>
      <c r="E202" s="28"/>
    </row>
    <row r="203" customFormat="false" ht="13" hidden="false" customHeight="true" outlineLevel="0" collapsed="false">
      <c r="A203" s="17" t="s">
        <v>1213</v>
      </c>
      <c r="B203" s="27" t="n">
        <f aca="false">VLOOKUP(TOT!T205,'POSITION - Tableau 2'!$A$4:$B$27,2)</f>
        <v>8</v>
      </c>
      <c r="C203" s="28"/>
      <c r="D203" s="28"/>
      <c r="E203" s="28"/>
    </row>
    <row r="204" customFormat="false" ht="13" hidden="false" customHeight="true" outlineLevel="0" collapsed="false">
      <c r="A204" s="17" t="s">
        <v>1217</v>
      </c>
      <c r="B204" s="27" t="n">
        <f aca="false">VLOOKUP(TOT!T206,'POSITION - Tableau 2'!$A$4:$B$27,2)</f>
        <v>1</v>
      </c>
      <c r="C204" s="28"/>
      <c r="D204" s="28"/>
      <c r="E204" s="28"/>
    </row>
    <row r="205" customFormat="false" ht="13" hidden="false" customHeight="true" outlineLevel="0" collapsed="false">
      <c r="A205" s="17" t="s">
        <v>1222</v>
      </c>
      <c r="B205" s="27" t="n">
        <f aca="false">VLOOKUP(TOT!T207,'POSITION - Tableau 2'!$A$4:$B$27,2)</f>
        <v>8</v>
      </c>
      <c r="C205" s="28"/>
      <c r="D205" s="28"/>
      <c r="E205" s="28"/>
    </row>
    <row r="206" customFormat="false" ht="13" hidden="false" customHeight="true" outlineLevel="0" collapsed="false">
      <c r="A206" s="17" t="s">
        <v>1226</v>
      </c>
      <c r="B206" s="27" t="n">
        <f aca="false">VLOOKUP(TOT!T208,'POSITION - Tableau 2'!$A$4:$B$27,2)</f>
        <v>2</v>
      </c>
      <c r="C206" s="28"/>
      <c r="D206" s="28"/>
      <c r="E206" s="28"/>
    </row>
    <row r="207" customFormat="false" ht="13" hidden="false" customHeight="true" outlineLevel="0" collapsed="false">
      <c r="A207" s="17" t="s">
        <v>1231</v>
      </c>
      <c r="B207" s="27" t="n">
        <f aca="false">VLOOKUP(TOT!T209,'POSITION - Tableau 2'!$A$4:$B$27,2)</f>
        <v>4</v>
      </c>
      <c r="C207" s="28"/>
      <c r="D207" s="28"/>
      <c r="E207" s="28"/>
    </row>
    <row r="208" customFormat="false" ht="13" hidden="false" customHeight="true" outlineLevel="0" collapsed="false">
      <c r="A208" s="17" t="s">
        <v>1236</v>
      </c>
      <c r="B208" s="27" t="n">
        <f aca="false">VLOOKUP(TOT!T210,'POSITION - Tableau 2'!$A$4:$B$27,2)</f>
        <v>3</v>
      </c>
      <c r="C208" s="28"/>
      <c r="D208" s="28"/>
      <c r="E208" s="28"/>
    </row>
    <row r="209" customFormat="false" ht="13" hidden="false" customHeight="true" outlineLevel="0" collapsed="false">
      <c r="A209" s="17" t="s">
        <v>1241</v>
      </c>
      <c r="B209" s="27" t="n">
        <f aca="false">VLOOKUP(TOT!T211,'POSITION - Tableau 2'!$A$4:$B$27,2)</f>
        <v>4</v>
      </c>
      <c r="C209" s="28"/>
      <c r="D209" s="28"/>
      <c r="E209" s="28"/>
    </row>
    <row r="210" customFormat="false" ht="13" hidden="false" customHeight="true" outlineLevel="0" collapsed="false">
      <c r="A210" s="17" t="s">
        <v>1245</v>
      </c>
      <c r="B210" s="27" t="n">
        <f aca="false">VLOOKUP(TOT!T212,'POSITION - Tableau 2'!$A$4:$B$27,2)</f>
        <v>5</v>
      </c>
      <c r="C210" s="28"/>
      <c r="D210" s="28"/>
      <c r="E210" s="28"/>
    </row>
    <row r="211" customFormat="false" ht="13" hidden="false" customHeight="true" outlineLevel="0" collapsed="false">
      <c r="A211" s="17" t="s">
        <v>1250</v>
      </c>
      <c r="B211" s="27" t="n">
        <f aca="false">VLOOKUP(TOT!T213,'POSITION - Tableau 2'!$A$4:$B$27,2)</f>
        <v>2</v>
      </c>
      <c r="C211" s="28"/>
      <c r="D211" s="28"/>
      <c r="E211" s="28"/>
    </row>
    <row r="212" customFormat="false" ht="13" hidden="false" customHeight="true" outlineLevel="0" collapsed="false">
      <c r="A212" s="17" t="s">
        <v>1254</v>
      </c>
      <c r="B212" s="27" t="n">
        <f aca="false">VLOOKUP(TOT!T214,'POSITION - Tableau 2'!$A$4:$B$27,2)</f>
        <v>3</v>
      </c>
      <c r="C212" s="28"/>
      <c r="D212" s="28"/>
      <c r="E212" s="28"/>
    </row>
    <row r="213" customFormat="false" ht="13" hidden="false" customHeight="true" outlineLevel="0" collapsed="false">
      <c r="A213" s="17" t="s">
        <v>1258</v>
      </c>
      <c r="B213" s="27" t="n">
        <f aca="false">VLOOKUP(TOT!T215,'POSITION - Tableau 2'!$A$4:$B$27,2)</f>
        <v>8</v>
      </c>
      <c r="C213" s="28"/>
      <c r="D213" s="28"/>
      <c r="E213" s="28"/>
    </row>
    <row r="214" customFormat="false" ht="13" hidden="false" customHeight="true" outlineLevel="0" collapsed="false">
      <c r="A214" s="17" t="s">
        <v>1262</v>
      </c>
      <c r="B214" s="27" t="n">
        <f aca="false">VLOOKUP(TOT!T216,'POSITION - Tableau 2'!$A$4:$B$27,2)</f>
        <v>4</v>
      </c>
      <c r="C214" s="28"/>
      <c r="D214" s="28"/>
      <c r="E214" s="28"/>
    </row>
    <row r="215" customFormat="false" ht="13" hidden="false" customHeight="true" outlineLevel="0" collapsed="false">
      <c r="A215" s="17" t="s">
        <v>1267</v>
      </c>
      <c r="B215" s="27" t="n">
        <f aca="false">VLOOKUP(TOT!T217,'POSITION - Tableau 2'!$A$4:$B$27,2)</f>
        <v>8</v>
      </c>
      <c r="C215" s="28"/>
      <c r="D215" s="28"/>
      <c r="E215" s="28"/>
    </row>
    <row r="216" customFormat="false" ht="13" hidden="false" customHeight="true" outlineLevel="0" collapsed="false">
      <c r="A216" s="17" t="s">
        <v>1272</v>
      </c>
      <c r="B216" s="27" t="n">
        <f aca="false">VLOOKUP(TOT!T218,'POSITION - Tableau 2'!$A$4:$B$27,2)</f>
        <v>8</v>
      </c>
      <c r="C216" s="28"/>
      <c r="D216" s="28"/>
      <c r="E216" s="28"/>
    </row>
    <row r="217" customFormat="false" ht="13" hidden="false" customHeight="true" outlineLevel="0" collapsed="false">
      <c r="A217" s="17" t="s">
        <v>1276</v>
      </c>
      <c r="B217" s="27" t="n">
        <f aca="false">VLOOKUP(TOT!T219,'POSITION - Tableau 2'!$A$4:$B$27,2)</f>
        <v>8</v>
      </c>
      <c r="C217" s="28"/>
      <c r="D217" s="28"/>
      <c r="E217" s="28"/>
    </row>
    <row r="218" customFormat="false" ht="13" hidden="false" customHeight="true" outlineLevel="0" collapsed="false">
      <c r="A218" s="17" t="s">
        <v>1282</v>
      </c>
      <c r="B218" s="27" t="n">
        <f aca="false">VLOOKUP(TOT!T220,'POSITION - Tableau 2'!$A$4:$B$27,2)</f>
        <v>8</v>
      </c>
      <c r="C218" s="28"/>
      <c r="D218" s="28"/>
      <c r="E218" s="28"/>
    </row>
    <row r="219" customFormat="false" ht="13" hidden="false" customHeight="true" outlineLevel="0" collapsed="false">
      <c r="A219" s="17" t="s">
        <v>1286</v>
      </c>
      <c r="B219" s="27" t="n">
        <f aca="false">VLOOKUP(TOT!T221,'POSITION - Tableau 2'!$A$4:$B$27,2)</f>
        <v>2</v>
      </c>
      <c r="C219" s="28"/>
      <c r="D219" s="28"/>
      <c r="E219" s="28"/>
    </row>
    <row r="220" customFormat="false" ht="13" hidden="false" customHeight="true" outlineLevel="0" collapsed="false">
      <c r="A220" s="17" t="s">
        <v>1292</v>
      </c>
      <c r="B220" s="27" t="n">
        <f aca="false">VLOOKUP(TOT!T222,'POSITION - Tableau 2'!$A$4:$B$27,2)</f>
        <v>8</v>
      </c>
      <c r="C220" s="28"/>
      <c r="D220" s="28"/>
      <c r="E220" s="28"/>
    </row>
    <row r="221" customFormat="false" ht="13" hidden="false" customHeight="true" outlineLevel="0" collapsed="false">
      <c r="A221" s="17" t="s">
        <v>1296</v>
      </c>
      <c r="B221" s="27" t="n">
        <f aca="false">VLOOKUP(TOT!T223,'POSITION - Tableau 2'!$A$4:$B$27,2)</f>
        <v>2</v>
      </c>
      <c r="C221" s="28"/>
      <c r="D221" s="28"/>
      <c r="E221" s="28"/>
    </row>
    <row r="222" customFormat="false" ht="13" hidden="false" customHeight="true" outlineLevel="0" collapsed="false">
      <c r="A222" s="17" t="s">
        <v>1299</v>
      </c>
      <c r="B222" s="27" t="n">
        <f aca="false">VLOOKUP(TOT!T224,'POSITION - Tableau 2'!$A$4:$B$27,2)</f>
        <v>1</v>
      </c>
      <c r="C222" s="28"/>
      <c r="D222" s="28"/>
      <c r="E222" s="28"/>
    </row>
    <row r="223" customFormat="false" ht="13" hidden="false" customHeight="true" outlineLevel="0" collapsed="false">
      <c r="A223" s="17" t="s">
        <v>1304</v>
      </c>
      <c r="B223" s="27" t="n">
        <f aca="false">VLOOKUP(TOT!T225,'POSITION - Tableau 2'!$A$4:$B$27,2)</f>
        <v>1</v>
      </c>
      <c r="C223" s="28"/>
      <c r="D223" s="28"/>
      <c r="E223" s="28"/>
    </row>
    <row r="224" customFormat="false" ht="13" hidden="false" customHeight="true" outlineLevel="0" collapsed="false">
      <c r="A224" s="17" t="s">
        <v>1310</v>
      </c>
      <c r="B224" s="27" t="n">
        <f aca="false">VLOOKUP(TOT!T226,'POSITION - Tableau 2'!$A$4:$B$27,2)</f>
        <v>2</v>
      </c>
      <c r="C224" s="28"/>
      <c r="D224" s="28"/>
      <c r="E224" s="28"/>
    </row>
    <row r="225" customFormat="false" ht="13" hidden="false" customHeight="true" outlineLevel="0" collapsed="false">
      <c r="A225" s="17" t="s">
        <v>1315</v>
      </c>
      <c r="B225" s="27" t="n">
        <f aca="false">VLOOKUP(TOT!T227,'POSITION - Tableau 2'!$A$4:$B$27,2)</f>
        <v>4</v>
      </c>
      <c r="C225" s="28"/>
      <c r="D225" s="28"/>
      <c r="E225" s="28"/>
    </row>
    <row r="226" customFormat="false" ht="13" hidden="false" customHeight="true" outlineLevel="0" collapsed="false">
      <c r="A226" s="17" t="s">
        <v>1318</v>
      </c>
      <c r="B226" s="27" t="n">
        <f aca="false">VLOOKUP(TOT!T228,'POSITION - Tableau 2'!$A$4:$B$27,2)</f>
        <v>2</v>
      </c>
      <c r="C226" s="28"/>
      <c r="D226" s="28"/>
      <c r="E226" s="28"/>
    </row>
    <row r="227" customFormat="false" ht="13" hidden="false" customHeight="true" outlineLevel="0" collapsed="false">
      <c r="A227" s="17" t="s">
        <v>1321</v>
      </c>
      <c r="B227" s="27" t="n">
        <f aca="false">VLOOKUP(TOT!T229,'POSITION - Tableau 2'!$A$4:$B$27,2)</f>
        <v>8</v>
      </c>
      <c r="C227" s="28"/>
      <c r="D227" s="28"/>
      <c r="E227" s="28"/>
    </row>
    <row r="228" customFormat="false" ht="13" hidden="false" customHeight="true" outlineLevel="0" collapsed="false">
      <c r="A228" s="17" t="s">
        <v>1325</v>
      </c>
      <c r="B228" s="27" t="n">
        <f aca="false">VLOOKUP(TOT!T230,'POSITION - Tableau 2'!$A$4:$B$27,2)</f>
        <v>1</v>
      </c>
      <c r="C228" s="28"/>
      <c r="D228" s="28"/>
      <c r="E228" s="28"/>
    </row>
    <row r="229" customFormat="false" ht="13" hidden="false" customHeight="true" outlineLevel="0" collapsed="false">
      <c r="A229" s="17" t="s">
        <v>1329</v>
      </c>
      <c r="B229" s="27" t="n">
        <f aca="false">VLOOKUP(TOT!T231,'POSITION - Tableau 2'!$A$4:$B$27,2)</f>
        <v>8</v>
      </c>
      <c r="C229" s="28"/>
      <c r="D229" s="28"/>
      <c r="E229" s="28"/>
    </row>
    <row r="230" customFormat="false" ht="13" hidden="false" customHeight="true" outlineLevel="0" collapsed="false">
      <c r="A230" s="17" t="s">
        <v>1334</v>
      </c>
      <c r="B230" s="27" t="n">
        <f aca="false">VLOOKUP(TOT!T232,'POSITION - Tableau 2'!$A$4:$B$27,2)</f>
        <v>4</v>
      </c>
      <c r="C230" s="28"/>
      <c r="D230" s="28"/>
      <c r="E230" s="28"/>
    </row>
    <row r="231" customFormat="false" ht="13" hidden="false" customHeight="true" outlineLevel="0" collapsed="false">
      <c r="A231" s="17" t="s">
        <v>1339</v>
      </c>
      <c r="B231" s="27" t="n">
        <f aca="false">VLOOKUP(TOT!T233,'POSITION - Tableau 2'!$A$4:$B$27,2)</f>
        <v>2</v>
      </c>
      <c r="C231" s="28"/>
      <c r="D231" s="28"/>
      <c r="E231" s="28"/>
    </row>
    <row r="232" customFormat="false" ht="13" hidden="false" customHeight="true" outlineLevel="0" collapsed="false">
      <c r="A232" s="17" t="s">
        <v>1344</v>
      </c>
      <c r="B232" s="27" t="n">
        <f aca="false">VLOOKUP(TOT!T234,'POSITION - Tableau 2'!$A$4:$B$27,2)</f>
        <v>4</v>
      </c>
      <c r="C232" s="28"/>
      <c r="D232" s="28"/>
      <c r="E232" s="28"/>
    </row>
    <row r="233" customFormat="false" ht="13" hidden="false" customHeight="true" outlineLevel="0" collapsed="false">
      <c r="A233" s="17" t="s">
        <v>1348</v>
      </c>
      <c r="B233" s="27" t="n">
        <f aca="false">VLOOKUP(TOT!T235,'POSITION - Tableau 2'!$A$4:$B$27,2)</f>
        <v>2</v>
      </c>
      <c r="C233" s="28"/>
      <c r="D233" s="28"/>
      <c r="E233" s="28"/>
    </row>
    <row r="234" customFormat="false" ht="13" hidden="false" customHeight="true" outlineLevel="0" collapsed="false">
      <c r="A234" s="17" t="s">
        <v>1352</v>
      </c>
      <c r="B234" s="27" t="n">
        <f aca="false">VLOOKUP(TOT!T236,'POSITION - Tableau 2'!$A$4:$B$27,2)</f>
        <v>1</v>
      </c>
      <c r="C234" s="28"/>
      <c r="D234" s="28"/>
      <c r="E234" s="28"/>
    </row>
    <row r="235" customFormat="false" ht="13" hidden="false" customHeight="true" outlineLevel="0" collapsed="false">
      <c r="A235" s="17" t="s">
        <v>1357</v>
      </c>
      <c r="B235" s="27" t="n">
        <f aca="false">VLOOKUP(TOT!T237,'POSITION - Tableau 2'!$A$4:$B$27,2)</f>
        <v>1</v>
      </c>
      <c r="C235" s="28"/>
      <c r="D235" s="28"/>
      <c r="E235" s="28"/>
    </row>
    <row r="236" customFormat="false" ht="13" hidden="false" customHeight="true" outlineLevel="0" collapsed="false">
      <c r="A236" s="17" t="s">
        <v>1361</v>
      </c>
      <c r="B236" s="27" t="n">
        <f aca="false">VLOOKUP(TOT!T238,'POSITION - Tableau 2'!$A$4:$B$27,2)</f>
        <v>1</v>
      </c>
      <c r="C236" s="28"/>
      <c r="D236" s="28"/>
      <c r="E236" s="28"/>
    </row>
    <row r="237" customFormat="false" ht="13" hidden="false" customHeight="true" outlineLevel="0" collapsed="false">
      <c r="A237" s="17" t="s">
        <v>1365</v>
      </c>
      <c r="B237" s="27" t="n">
        <f aca="false">VLOOKUP(TOT!T239,'POSITION - Tableau 2'!$A$4:$B$27,2)</f>
        <v>4</v>
      </c>
      <c r="C237" s="28"/>
      <c r="D237" s="28"/>
      <c r="E237" s="28"/>
    </row>
    <row r="238" customFormat="false" ht="13" hidden="false" customHeight="true" outlineLevel="0" collapsed="false">
      <c r="A238" s="17" t="s">
        <v>1369</v>
      </c>
      <c r="B238" s="27" t="n">
        <f aca="false">VLOOKUP(TOT!T240,'POSITION - Tableau 2'!$A$4:$B$27,2)</f>
        <v>2</v>
      </c>
      <c r="C238" s="28"/>
      <c r="D238" s="28"/>
      <c r="E238" s="28"/>
    </row>
    <row r="239" customFormat="false" ht="13" hidden="false" customHeight="true" outlineLevel="0" collapsed="false">
      <c r="A239" s="17" t="s">
        <v>1373</v>
      </c>
      <c r="B239" s="27" t="n">
        <f aca="false">VLOOKUP(TOT!T241,'POSITION - Tableau 2'!$A$4:$B$27,2)</f>
        <v>8</v>
      </c>
      <c r="C239" s="28"/>
      <c r="D239" s="28"/>
      <c r="E239" s="28"/>
    </row>
    <row r="240" customFormat="false" ht="13" hidden="false" customHeight="true" outlineLevel="0" collapsed="false">
      <c r="A240" s="17" t="s">
        <v>1376</v>
      </c>
      <c r="B240" s="27" t="n">
        <f aca="false">VLOOKUP(TOT!T242,'POSITION - Tableau 2'!$A$4:$B$27,2)</f>
        <v>8</v>
      </c>
      <c r="C240" s="28"/>
      <c r="D240" s="28"/>
      <c r="E240" s="28"/>
    </row>
    <row r="241" customFormat="false" ht="13" hidden="false" customHeight="true" outlineLevel="0" collapsed="false">
      <c r="A241" s="17" t="s">
        <v>1380</v>
      </c>
      <c r="B241" s="27" t="n">
        <f aca="false">VLOOKUP(TOT!T243,'POSITION - Tableau 2'!$A$4:$B$27,2)</f>
        <v>8</v>
      </c>
      <c r="C241" s="28"/>
      <c r="D241" s="28"/>
      <c r="E241" s="28"/>
    </row>
    <row r="242" customFormat="false" ht="13" hidden="false" customHeight="true" outlineLevel="0" collapsed="false">
      <c r="A242" s="17" t="s">
        <v>1384</v>
      </c>
      <c r="B242" s="27" t="n">
        <f aca="false">VLOOKUP(TOT!T244,'POSITION - Tableau 2'!$A$4:$B$27,2)</f>
        <v>8</v>
      </c>
      <c r="C242" s="28"/>
      <c r="D242" s="28"/>
      <c r="E242" s="28"/>
    </row>
    <row r="243" customFormat="false" ht="13" hidden="false" customHeight="true" outlineLevel="0" collapsed="false">
      <c r="A243" s="17" t="s">
        <v>1389</v>
      </c>
      <c r="B243" s="27" t="n">
        <f aca="false">VLOOKUP(TOT!T245,'POSITION - Tableau 2'!$A$4:$B$27,2)</f>
        <v>1</v>
      </c>
      <c r="C243" s="28"/>
      <c r="D243" s="28"/>
      <c r="E243" s="28"/>
    </row>
    <row r="244" customFormat="false" ht="13" hidden="false" customHeight="true" outlineLevel="0" collapsed="false">
      <c r="A244" s="17" t="s">
        <v>1394</v>
      </c>
      <c r="B244" s="27" t="n">
        <f aca="false">VLOOKUP(TOT!T246,'POSITION - Tableau 2'!$A$4:$B$27,2)</f>
        <v>1</v>
      </c>
      <c r="C244" s="28"/>
      <c r="D244" s="28"/>
      <c r="E244" s="28"/>
    </row>
    <row r="245" customFormat="false" ht="13" hidden="false" customHeight="true" outlineLevel="0" collapsed="false">
      <c r="A245" s="17" t="s">
        <v>1399</v>
      </c>
      <c r="B245" s="27" t="n">
        <f aca="false">VLOOKUP(TOT!T247,'POSITION - Tableau 2'!$A$4:$B$27,2)</f>
        <v>8</v>
      </c>
      <c r="C245" s="28"/>
      <c r="D245" s="28"/>
      <c r="E245" s="28"/>
    </row>
    <row r="246" customFormat="false" ht="13" hidden="false" customHeight="true" outlineLevel="0" collapsed="false">
      <c r="A246" s="17" t="s">
        <v>1403</v>
      </c>
      <c r="B246" s="27" t="n">
        <f aca="false">VLOOKUP(TOT!T248,'POSITION - Tableau 2'!$A$4:$B$27,2)</f>
        <v>4</v>
      </c>
      <c r="C246" s="28"/>
      <c r="D246" s="28"/>
      <c r="E246" s="28"/>
    </row>
    <row r="247" customFormat="false" ht="13" hidden="false" customHeight="true" outlineLevel="0" collapsed="false">
      <c r="A247" s="17" t="s">
        <v>1407</v>
      </c>
      <c r="B247" s="27" t="n">
        <f aca="false">VLOOKUP(TOT!T249,'POSITION - Tableau 2'!$A$4:$B$27,2)</f>
        <v>8</v>
      </c>
      <c r="C247" s="28"/>
      <c r="D247" s="28"/>
      <c r="E247" s="28"/>
    </row>
    <row r="248" customFormat="false" ht="13" hidden="false" customHeight="true" outlineLevel="0" collapsed="false">
      <c r="A248" s="17" t="s">
        <v>1411</v>
      </c>
      <c r="B248" s="27" t="n">
        <f aca="false">VLOOKUP(TOT!T250,'POSITION - Tableau 2'!$A$4:$B$27,2)</f>
        <v>1</v>
      </c>
      <c r="C248" s="28"/>
      <c r="D248" s="28"/>
      <c r="E248" s="28"/>
    </row>
    <row r="249" customFormat="false" ht="13" hidden="false" customHeight="true" outlineLevel="0" collapsed="false">
      <c r="A249" s="17" t="s">
        <v>1414</v>
      </c>
      <c r="B249" s="27" t="n">
        <f aca="false">VLOOKUP(TOT!T251,'POSITION - Tableau 2'!$A$4:$B$27,2)</f>
        <v>1</v>
      </c>
      <c r="C249" s="28"/>
      <c r="D249" s="28"/>
      <c r="E249" s="28"/>
    </row>
    <row r="250" customFormat="false" ht="13" hidden="false" customHeight="true" outlineLevel="0" collapsed="false">
      <c r="A250" s="17" t="s">
        <v>1419</v>
      </c>
      <c r="B250" s="27" t="n">
        <f aca="false">VLOOKUP(TOT!T252,'POSITION - Tableau 2'!$A$4:$B$27,2)</f>
        <v>1</v>
      </c>
      <c r="C250" s="28"/>
      <c r="D250" s="28"/>
      <c r="E250" s="28"/>
    </row>
    <row r="251" customFormat="false" ht="13" hidden="false" customHeight="true" outlineLevel="0" collapsed="false">
      <c r="A251" s="17" t="s">
        <v>1422</v>
      </c>
      <c r="B251" s="27" t="n">
        <f aca="false">VLOOKUP(TOT!T253,'POSITION - Tableau 2'!$A$4:$B$27,2)</f>
        <v>1</v>
      </c>
      <c r="C251" s="28"/>
      <c r="D251" s="28"/>
      <c r="E251" s="28"/>
    </row>
    <row r="252" customFormat="false" ht="13" hidden="false" customHeight="true" outlineLevel="0" collapsed="false">
      <c r="A252" s="17" t="s">
        <v>1426</v>
      </c>
      <c r="B252" s="27" t="n">
        <f aca="false">VLOOKUP(TOT!T254,'POSITION - Tableau 2'!$A$4:$B$27,2)</f>
        <v>1</v>
      </c>
      <c r="C252" s="28"/>
      <c r="D252" s="28"/>
      <c r="E252" s="28"/>
    </row>
    <row r="253" customFormat="false" ht="13" hidden="false" customHeight="true" outlineLevel="0" collapsed="false">
      <c r="A253" s="17" t="s">
        <v>1433</v>
      </c>
      <c r="B253" s="27" t="n">
        <f aca="false">VLOOKUP(TOT!T255,'POSITION - Tableau 2'!$A$4:$B$27,2)</f>
        <v>8</v>
      </c>
      <c r="C253" s="28"/>
      <c r="D253" s="28"/>
      <c r="E253" s="28"/>
    </row>
    <row r="254" customFormat="false" ht="13" hidden="false" customHeight="true" outlineLevel="0" collapsed="false">
      <c r="A254" s="17" t="s">
        <v>1436</v>
      </c>
      <c r="B254" s="27" t="n">
        <f aca="false">VLOOKUP(TOT!T256,'POSITION - Tableau 2'!$A$4:$B$27,2)</f>
        <v>8</v>
      </c>
      <c r="C254" s="28"/>
      <c r="D254" s="28"/>
      <c r="E254" s="28"/>
    </row>
    <row r="255" customFormat="false" ht="13" hidden="false" customHeight="true" outlineLevel="0" collapsed="false">
      <c r="A255" s="17" t="s">
        <v>1442</v>
      </c>
      <c r="B255" s="27" t="n">
        <f aca="false">VLOOKUP(TOT!T257,'POSITION - Tableau 2'!$A$4:$B$27,2)</f>
        <v>4</v>
      </c>
      <c r="C255" s="28"/>
      <c r="D255" s="28"/>
      <c r="E255" s="28"/>
    </row>
    <row r="256" customFormat="false" ht="13" hidden="false" customHeight="true" outlineLevel="0" collapsed="false">
      <c r="A256" s="17" t="s">
        <v>1447</v>
      </c>
      <c r="B256" s="27" t="n">
        <f aca="false">VLOOKUP(TOT!T258,'POSITION - Tableau 2'!$A$4:$B$27,2)</f>
        <v>1</v>
      </c>
      <c r="C256" s="28"/>
      <c r="D256" s="28"/>
      <c r="E256" s="28"/>
    </row>
    <row r="257" customFormat="false" ht="13" hidden="false" customHeight="true" outlineLevel="0" collapsed="false">
      <c r="A257" s="17" t="s">
        <v>1451</v>
      </c>
      <c r="B257" s="27" t="n">
        <f aca="false">VLOOKUP(TOT!T259,'POSITION - Tableau 2'!$A$4:$B$27,2)</f>
        <v>8</v>
      </c>
      <c r="C257" s="28"/>
      <c r="D257" s="28"/>
      <c r="E257" s="28"/>
    </row>
    <row r="258" customFormat="false" ht="13" hidden="false" customHeight="true" outlineLevel="0" collapsed="false">
      <c r="A258" s="17" t="s">
        <v>1454</v>
      </c>
      <c r="B258" s="27" t="n">
        <f aca="false">VLOOKUP(TOT!T260,'POSITION - Tableau 2'!$A$4:$B$27,2)</f>
        <v>8</v>
      </c>
      <c r="C258" s="28"/>
      <c r="D258" s="28"/>
      <c r="E258" s="28"/>
    </row>
    <row r="259" customFormat="false" ht="13" hidden="false" customHeight="true" outlineLevel="0" collapsed="false">
      <c r="A259" s="17" t="s">
        <v>1460</v>
      </c>
      <c r="B259" s="27" t="n">
        <f aca="false">VLOOKUP(TOT!T261,'POSITION - Tableau 2'!$A$4:$B$27,2)</f>
        <v>4</v>
      </c>
      <c r="C259" s="28"/>
      <c r="D259" s="28"/>
      <c r="E259" s="28"/>
    </row>
    <row r="260" customFormat="false" ht="13" hidden="false" customHeight="true" outlineLevel="0" collapsed="false">
      <c r="A260" s="17" t="s">
        <v>1465</v>
      </c>
      <c r="B260" s="27" t="n">
        <f aca="false">VLOOKUP(TOT!T262,'POSITION - Tableau 2'!$A$4:$B$27,2)</f>
        <v>8</v>
      </c>
      <c r="C260" s="28"/>
      <c r="D260" s="28"/>
      <c r="E260" s="28"/>
    </row>
    <row r="261" customFormat="false" ht="13" hidden="false" customHeight="true" outlineLevel="0" collapsed="false">
      <c r="A261" s="17" t="s">
        <v>1470</v>
      </c>
      <c r="B261" s="27" t="n">
        <f aca="false">VLOOKUP(TOT!T263,'POSITION - Tableau 2'!$A$4:$B$27,2)</f>
        <v>8</v>
      </c>
      <c r="C261" s="28"/>
      <c r="D261" s="28"/>
      <c r="E261" s="28"/>
    </row>
    <row r="262" customFormat="false" ht="13" hidden="false" customHeight="true" outlineLevel="0" collapsed="false">
      <c r="A262" s="17" t="s">
        <v>1473</v>
      </c>
      <c r="B262" s="27" t="n">
        <f aca="false">VLOOKUP(TOT!T264,'POSITION - Tableau 2'!$A$4:$B$27,2)</f>
        <v>1</v>
      </c>
      <c r="C262" s="28"/>
      <c r="D262" s="28"/>
      <c r="E262" s="28"/>
    </row>
    <row r="263" customFormat="false" ht="13" hidden="false" customHeight="true" outlineLevel="0" collapsed="false">
      <c r="A263" s="17" t="s">
        <v>1477</v>
      </c>
      <c r="B263" s="27" t="n">
        <f aca="false">VLOOKUP(TOT!T265,'POSITION - Tableau 2'!$A$4:$B$27,2)</f>
        <v>1</v>
      </c>
      <c r="C263" s="28"/>
      <c r="D263" s="28"/>
      <c r="E263" s="28"/>
    </row>
    <row r="264" customFormat="false" ht="13" hidden="false" customHeight="true" outlineLevel="0" collapsed="false">
      <c r="A264" s="17" t="s">
        <v>1480</v>
      </c>
      <c r="B264" s="27" t="n">
        <f aca="false">VLOOKUP(TOT!T266,'POSITION - Tableau 2'!$A$4:$B$27,2)</f>
        <v>1</v>
      </c>
      <c r="C264" s="28"/>
      <c r="D264" s="28"/>
      <c r="E264" s="28"/>
    </row>
    <row r="265" customFormat="false" ht="13" hidden="false" customHeight="true" outlineLevel="0" collapsed="false">
      <c r="A265" s="17" t="s">
        <v>1484</v>
      </c>
      <c r="B265" s="27" t="n">
        <f aca="false">VLOOKUP(TOT!T267,'POSITION - Tableau 2'!$A$4:$B$27,2)</f>
        <v>1</v>
      </c>
      <c r="C265" s="28"/>
      <c r="D265" s="28"/>
      <c r="E265" s="28"/>
    </row>
    <row r="266" customFormat="false" ht="13" hidden="false" customHeight="true" outlineLevel="0" collapsed="false">
      <c r="A266" s="17" t="s">
        <v>1488</v>
      </c>
      <c r="B266" s="27" t="n">
        <f aca="false">VLOOKUP(TOT!T268,'POSITION - Tableau 2'!$A$4:$B$27,2)</f>
        <v>8</v>
      </c>
      <c r="C266" s="28"/>
      <c r="D266" s="28"/>
      <c r="E266" s="28"/>
    </row>
    <row r="267" customFormat="false" ht="13" hidden="false" customHeight="true" outlineLevel="0" collapsed="false">
      <c r="A267" s="17" t="s">
        <v>1491</v>
      </c>
      <c r="B267" s="27" t="n">
        <f aca="false">VLOOKUP(TOT!T269,'POSITION - Tableau 2'!$A$4:$B$27,2)</f>
        <v>2</v>
      </c>
      <c r="C267" s="28"/>
      <c r="D267" s="28"/>
      <c r="E267" s="28"/>
    </row>
    <row r="268" customFormat="false" ht="13" hidden="false" customHeight="true" outlineLevel="0" collapsed="false">
      <c r="A268" s="17" t="s">
        <v>1496</v>
      </c>
      <c r="B268" s="27" t="n">
        <f aca="false">VLOOKUP(TOT!T270,'POSITION - Tableau 2'!$A$4:$B$27,2)</f>
        <v>8</v>
      </c>
      <c r="C268" s="28"/>
      <c r="D268" s="28"/>
      <c r="E268" s="28"/>
    </row>
    <row r="269" customFormat="false" ht="13" hidden="false" customHeight="true" outlineLevel="0" collapsed="false">
      <c r="A269" s="17" t="s">
        <v>1500</v>
      </c>
      <c r="B269" s="27" t="n">
        <f aca="false">VLOOKUP(TOT!T271,'POSITION - Tableau 2'!$A$4:$B$27,2)</f>
        <v>4</v>
      </c>
      <c r="C269" s="28"/>
      <c r="D269" s="28"/>
      <c r="E269" s="28"/>
    </row>
    <row r="270" customFormat="false" ht="13" hidden="false" customHeight="true" outlineLevel="0" collapsed="false">
      <c r="A270" s="17" t="s">
        <v>1504</v>
      </c>
      <c r="B270" s="27" t="n">
        <f aca="false">VLOOKUP(TOT!T272,'POSITION - Tableau 2'!$A$4:$B$27,2)</f>
        <v>2</v>
      </c>
      <c r="C270" s="28"/>
      <c r="D270" s="28"/>
      <c r="E270" s="28"/>
    </row>
    <row r="271" customFormat="false" ht="13" hidden="false" customHeight="true" outlineLevel="0" collapsed="false">
      <c r="A271" s="17" t="s">
        <v>1507</v>
      </c>
      <c r="B271" s="27" t="n">
        <f aca="false">VLOOKUP(TOT!T273,'POSITION - Tableau 2'!$A$4:$B$27,2)</f>
        <v>8</v>
      </c>
      <c r="C271" s="28"/>
      <c r="D271" s="28"/>
      <c r="E271" s="28"/>
    </row>
    <row r="272" customFormat="false" ht="13" hidden="false" customHeight="true" outlineLevel="0" collapsed="false">
      <c r="A272" s="17" t="s">
        <v>1511</v>
      </c>
      <c r="B272" s="27" t="n">
        <f aca="false">VLOOKUP(TOT!T274,'POSITION - Tableau 2'!$A$4:$B$27,2)</f>
        <v>8</v>
      </c>
      <c r="C272" s="28"/>
      <c r="D272" s="28"/>
      <c r="E272" s="28"/>
    </row>
    <row r="273" customFormat="false" ht="13" hidden="false" customHeight="true" outlineLevel="0" collapsed="false">
      <c r="A273" s="17" t="s">
        <v>1515</v>
      </c>
      <c r="B273" s="27" t="n">
        <f aca="false">VLOOKUP(TOT!T275,'POSITION - Tableau 2'!$A$4:$B$27,2)</f>
        <v>4</v>
      </c>
      <c r="C273" s="28"/>
      <c r="D273" s="28"/>
      <c r="E273" s="28"/>
    </row>
    <row r="274" customFormat="false" ht="13" hidden="false" customHeight="true" outlineLevel="0" collapsed="false">
      <c r="A274" s="17" t="s">
        <v>1518</v>
      </c>
      <c r="B274" s="27" t="n">
        <f aca="false">VLOOKUP(TOT!T276,'POSITION - Tableau 2'!$A$4:$B$27,2)</f>
        <v>8</v>
      </c>
      <c r="C274" s="28"/>
      <c r="D274" s="28"/>
      <c r="E274" s="28"/>
    </row>
    <row r="275" customFormat="false" ht="13" hidden="false" customHeight="true" outlineLevel="0" collapsed="false">
      <c r="A275" s="17" t="s">
        <v>1521</v>
      </c>
      <c r="B275" s="27" t="n">
        <f aca="false">VLOOKUP(TOT!T277,'POSITION - Tableau 2'!$A$4:$B$27,2)</f>
        <v>8</v>
      </c>
      <c r="C275" s="28"/>
      <c r="D275" s="28"/>
      <c r="E275" s="28"/>
    </row>
    <row r="276" customFormat="false" ht="13" hidden="false" customHeight="true" outlineLevel="0" collapsed="false">
      <c r="A276" s="17" t="s">
        <v>1527</v>
      </c>
      <c r="B276" s="27" t="n">
        <f aca="false">VLOOKUP(TOT!T278,'POSITION - Tableau 2'!$A$4:$B$27,2)</f>
        <v>1</v>
      </c>
      <c r="C276" s="28"/>
      <c r="D276" s="28"/>
      <c r="E276" s="28"/>
    </row>
    <row r="277" customFormat="false" ht="13" hidden="false" customHeight="true" outlineLevel="0" collapsed="false">
      <c r="A277" s="17" t="s">
        <v>1531</v>
      </c>
      <c r="B277" s="27" t="n">
        <f aca="false">VLOOKUP(TOT!T279,'POSITION - Tableau 2'!$A$4:$B$27,2)</f>
        <v>1</v>
      </c>
      <c r="C277" s="28"/>
      <c r="D277" s="28"/>
      <c r="E277" s="28"/>
    </row>
    <row r="278" customFormat="false" ht="13" hidden="false" customHeight="true" outlineLevel="0" collapsed="false">
      <c r="A278" s="17" t="s">
        <v>1535</v>
      </c>
      <c r="B278" s="27" t="n">
        <f aca="false">VLOOKUP(TOT!T280,'POSITION - Tableau 2'!$A$4:$B$27,2)</f>
        <v>4</v>
      </c>
      <c r="C278" s="28"/>
      <c r="D278" s="28"/>
      <c r="E278" s="28"/>
    </row>
    <row r="279" customFormat="false" ht="13" hidden="false" customHeight="true" outlineLevel="0" collapsed="false">
      <c r="A279" s="17" t="s">
        <v>1539</v>
      </c>
      <c r="B279" s="27" t="n">
        <f aca="false">VLOOKUP(TOT!T281,'POSITION - Tableau 2'!$A$4:$B$27,2)</f>
        <v>1</v>
      </c>
      <c r="C279" s="28"/>
      <c r="D279" s="28"/>
      <c r="E279" s="28"/>
    </row>
    <row r="280" customFormat="false" ht="13" hidden="false" customHeight="true" outlineLevel="0" collapsed="false">
      <c r="A280" s="17" t="s">
        <v>1543</v>
      </c>
      <c r="B280" s="27" t="n">
        <f aca="false">VLOOKUP(TOT!T282,'POSITION - Tableau 2'!$A$4:$B$27,2)</f>
        <v>4</v>
      </c>
      <c r="C280" s="28"/>
      <c r="D280" s="28"/>
      <c r="E280" s="28"/>
    </row>
    <row r="281" customFormat="false" ht="13" hidden="false" customHeight="true" outlineLevel="0" collapsed="false">
      <c r="A281" s="17" t="s">
        <v>1548</v>
      </c>
      <c r="B281" s="27" t="n">
        <f aca="false">VLOOKUP(TOT!T283,'POSITION - Tableau 2'!$A$4:$B$27,2)</f>
        <v>1</v>
      </c>
      <c r="C281" s="28"/>
      <c r="D281" s="28"/>
      <c r="E281" s="28"/>
    </row>
    <row r="282" customFormat="false" ht="13" hidden="false" customHeight="true" outlineLevel="0" collapsed="false">
      <c r="A282" s="17" t="s">
        <v>1551</v>
      </c>
      <c r="B282" s="27" t="n">
        <f aca="false">VLOOKUP(TOT!T284,'POSITION - Tableau 2'!$A$4:$B$27,2)</f>
        <v>1</v>
      </c>
      <c r="C282" s="28"/>
      <c r="D282" s="28"/>
      <c r="E282" s="28"/>
    </row>
    <row r="283" customFormat="false" ht="13" hidden="false" customHeight="true" outlineLevel="0" collapsed="false">
      <c r="A283" s="17" t="s">
        <v>1556</v>
      </c>
      <c r="B283" s="27" t="n">
        <f aca="false">VLOOKUP(TOT!T285,'POSITION - Tableau 2'!$A$4:$B$27,2)</f>
        <v>8</v>
      </c>
      <c r="C283" s="28"/>
      <c r="D283" s="28"/>
      <c r="E283" s="28"/>
    </row>
    <row r="284" customFormat="false" ht="13" hidden="false" customHeight="true" outlineLevel="0" collapsed="false">
      <c r="A284" s="17" t="s">
        <v>1560</v>
      </c>
      <c r="B284" s="27" t="n">
        <f aca="false">VLOOKUP(TOT!T286,'POSITION - Tableau 2'!$A$4:$B$27,2)</f>
        <v>2</v>
      </c>
      <c r="C284" s="28"/>
      <c r="D284" s="28"/>
      <c r="E284" s="28"/>
    </row>
    <row r="285" customFormat="false" ht="13" hidden="false" customHeight="true" outlineLevel="0" collapsed="false">
      <c r="A285" s="17" t="s">
        <v>1564</v>
      </c>
      <c r="B285" s="27" t="n">
        <f aca="false">VLOOKUP(TOT!T287,'POSITION - Tableau 2'!$A$4:$B$27,2)</f>
        <v>1</v>
      </c>
      <c r="C285" s="28"/>
      <c r="D285" s="28"/>
      <c r="E285" s="28"/>
    </row>
    <row r="286" customFormat="false" ht="13" hidden="false" customHeight="true" outlineLevel="0" collapsed="false">
      <c r="A286" s="17" t="s">
        <v>1568</v>
      </c>
      <c r="B286" s="27" t="n">
        <f aca="false">VLOOKUP(TOT!T288,'POSITION - Tableau 2'!$A$4:$B$27,2)</f>
        <v>8</v>
      </c>
      <c r="C286" s="28"/>
      <c r="D286" s="28"/>
      <c r="E286" s="28"/>
    </row>
    <row r="287" customFormat="false" ht="13" hidden="false" customHeight="true" outlineLevel="0" collapsed="false">
      <c r="A287" s="17" t="s">
        <v>1572</v>
      </c>
      <c r="B287" s="27" t="n">
        <f aca="false">VLOOKUP(TOT!T289,'POSITION - Tableau 2'!$A$4:$B$27,2)</f>
        <v>8</v>
      </c>
      <c r="C287" s="28"/>
      <c r="D287" s="28"/>
      <c r="E287" s="28"/>
    </row>
    <row r="288" customFormat="false" ht="13" hidden="false" customHeight="true" outlineLevel="0" collapsed="false">
      <c r="A288" s="17" t="s">
        <v>1577</v>
      </c>
      <c r="B288" s="27" t="n">
        <f aca="false">VLOOKUP(TOT!T290,'POSITION - Tableau 2'!$A$4:$B$27,2)</f>
        <v>8</v>
      </c>
      <c r="C288" s="28"/>
      <c r="D288" s="28"/>
      <c r="E288" s="28"/>
    </row>
    <row r="289" customFormat="false" ht="13" hidden="false" customHeight="true" outlineLevel="0" collapsed="false">
      <c r="A289" s="17" t="s">
        <v>1581</v>
      </c>
      <c r="B289" s="27" t="n">
        <f aca="false">VLOOKUP(TOT!T291,'POSITION - Tableau 2'!$A$4:$B$27,2)</f>
        <v>2</v>
      </c>
      <c r="C289" s="28"/>
      <c r="D289" s="28"/>
      <c r="E289" s="28"/>
    </row>
    <row r="290" customFormat="false" ht="13" hidden="false" customHeight="true" outlineLevel="0" collapsed="false">
      <c r="A290" s="17" t="s">
        <v>1586</v>
      </c>
      <c r="B290" s="27" t="n">
        <f aca="false">VLOOKUP(TOT!T292,'POSITION - Tableau 2'!$A$4:$B$27,2)</f>
        <v>8</v>
      </c>
      <c r="C290" s="28"/>
      <c r="D290" s="28"/>
      <c r="E290" s="28"/>
    </row>
    <row r="291" customFormat="false" ht="13" hidden="false" customHeight="true" outlineLevel="0" collapsed="false">
      <c r="A291" s="17" t="s">
        <v>1590</v>
      </c>
      <c r="B291" s="27" t="n">
        <f aca="false">VLOOKUP(TOT!T293,'POSITION - Tableau 2'!$A$4:$B$27,2)</f>
        <v>8</v>
      </c>
      <c r="C291" s="28"/>
      <c r="D291" s="28"/>
      <c r="E291" s="28"/>
    </row>
    <row r="292" customFormat="false" ht="13" hidden="false" customHeight="true" outlineLevel="0" collapsed="false">
      <c r="A292" s="17" t="s">
        <v>1594</v>
      </c>
      <c r="B292" s="27" t="n">
        <f aca="false">VLOOKUP(TOT!T294,'POSITION - Tableau 2'!$A$4:$B$27,2)</f>
        <v>8</v>
      </c>
      <c r="C292" s="28"/>
      <c r="D292" s="28"/>
      <c r="E292" s="28"/>
    </row>
    <row r="293" customFormat="false" ht="13" hidden="false" customHeight="true" outlineLevel="0" collapsed="false">
      <c r="A293" s="17" t="s">
        <v>1598</v>
      </c>
      <c r="B293" s="27" t="n">
        <f aca="false">VLOOKUP(TOT!T295,'POSITION - Tableau 2'!$A$4:$B$27,2)</f>
        <v>8</v>
      </c>
      <c r="C293" s="28"/>
      <c r="D293" s="28"/>
      <c r="E293" s="28"/>
    </row>
    <row r="294" customFormat="false" ht="13" hidden="false" customHeight="true" outlineLevel="0" collapsed="false">
      <c r="A294" s="17" t="s">
        <v>1602</v>
      </c>
      <c r="B294" s="27" t="n">
        <f aca="false">VLOOKUP(TOT!T296,'POSITION - Tableau 2'!$A$4:$B$27,2)</f>
        <v>2</v>
      </c>
      <c r="C294" s="28"/>
      <c r="D294" s="28"/>
      <c r="E294" s="28"/>
    </row>
    <row r="295" customFormat="false" ht="13" hidden="false" customHeight="true" outlineLevel="0" collapsed="false">
      <c r="A295" s="17" t="s">
        <v>1607</v>
      </c>
      <c r="B295" s="27" t="n">
        <f aca="false">VLOOKUP(TOT!T297,'POSITION - Tableau 2'!$A$4:$B$27,2)</f>
        <v>2</v>
      </c>
      <c r="C295" s="28"/>
      <c r="D295" s="28"/>
      <c r="E295" s="28"/>
    </row>
    <row r="296" customFormat="false" ht="13" hidden="false" customHeight="true" outlineLevel="0" collapsed="false">
      <c r="A296" s="17" t="s">
        <v>1614</v>
      </c>
      <c r="B296" s="27" t="n">
        <f aca="false">VLOOKUP(TOT!T298,'POSITION - Tableau 2'!$A$4:$B$27,2)</f>
        <v>4</v>
      </c>
      <c r="C296" s="28"/>
      <c r="D296" s="28"/>
      <c r="E296" s="28"/>
    </row>
    <row r="297" customFormat="false" ht="13" hidden="false" customHeight="true" outlineLevel="0" collapsed="false">
      <c r="A297" s="17" t="s">
        <v>1619</v>
      </c>
      <c r="B297" s="27" t="n">
        <f aca="false">VLOOKUP(TOT!T299,'POSITION - Tableau 2'!$A$4:$B$27,2)</f>
        <v>1</v>
      </c>
      <c r="C297" s="28"/>
      <c r="D297" s="28"/>
      <c r="E297" s="28"/>
    </row>
    <row r="298" customFormat="false" ht="13" hidden="false" customHeight="true" outlineLevel="0" collapsed="false">
      <c r="A298" s="17" t="s">
        <v>1623</v>
      </c>
      <c r="B298" s="27" t="n">
        <f aca="false">VLOOKUP(TOT!T300,'POSITION - Tableau 2'!$A$4:$B$27,2)</f>
        <v>1</v>
      </c>
      <c r="C298" s="28"/>
      <c r="D298" s="28"/>
      <c r="E298" s="28"/>
    </row>
    <row r="299" customFormat="false" ht="13" hidden="false" customHeight="true" outlineLevel="0" collapsed="false">
      <c r="A299" s="17" t="s">
        <v>1628</v>
      </c>
      <c r="B299" s="27" t="n">
        <f aca="false">VLOOKUP(TOT!T301,'POSITION - Tableau 2'!$A$4:$B$27,2)</f>
        <v>4</v>
      </c>
      <c r="C299" s="28"/>
      <c r="D299" s="28"/>
      <c r="E299" s="28"/>
    </row>
    <row r="300" customFormat="false" ht="13" hidden="false" customHeight="true" outlineLevel="0" collapsed="false">
      <c r="A300" s="17" t="s">
        <v>1631</v>
      </c>
      <c r="B300" s="27" t="n">
        <f aca="false">VLOOKUP(TOT!T302,'POSITION - Tableau 2'!$A$4:$B$27,2)</f>
        <v>1</v>
      </c>
      <c r="C300" s="28"/>
      <c r="D300" s="28"/>
      <c r="E300" s="28"/>
    </row>
    <row r="301" customFormat="false" ht="13" hidden="false" customHeight="true" outlineLevel="0" collapsed="false">
      <c r="A301" s="17" t="s">
        <v>1636</v>
      </c>
      <c r="B301" s="27" t="n">
        <f aca="false">VLOOKUP(TOT!T303,'POSITION - Tableau 2'!$A$4:$B$27,2)</f>
        <v>1</v>
      </c>
      <c r="C301" s="28"/>
      <c r="D301" s="28"/>
      <c r="E301" s="28"/>
    </row>
    <row r="302" customFormat="false" ht="13" hidden="false" customHeight="true" outlineLevel="0" collapsed="false">
      <c r="A302" s="17" t="s">
        <v>1640</v>
      </c>
      <c r="B302" s="27" t="n">
        <f aca="false">VLOOKUP(TOT!T304,'POSITION - Tableau 2'!$A$4:$B$27,2)</f>
        <v>2</v>
      </c>
      <c r="C302" s="28"/>
      <c r="D302" s="28"/>
      <c r="E302" s="28"/>
    </row>
    <row r="303" customFormat="false" ht="13" hidden="false" customHeight="true" outlineLevel="0" collapsed="false">
      <c r="A303" s="17" t="s">
        <v>1644</v>
      </c>
      <c r="B303" s="27" t="n">
        <f aca="false">VLOOKUP(TOT!T305,'POSITION - Tableau 2'!$A$4:$B$27,2)</f>
        <v>8</v>
      </c>
      <c r="C303" s="28"/>
      <c r="D303" s="28"/>
      <c r="E303" s="28"/>
    </row>
    <row r="304" customFormat="false" ht="13" hidden="false" customHeight="true" outlineLevel="0" collapsed="false">
      <c r="A304" s="17" t="s">
        <v>1648</v>
      </c>
      <c r="B304" s="27" t="n">
        <f aca="false">VLOOKUP(TOT!T306,'POSITION - Tableau 2'!$A$4:$B$27,2)</f>
        <v>8</v>
      </c>
      <c r="C304" s="28"/>
      <c r="D304" s="28"/>
      <c r="E304" s="28"/>
    </row>
    <row r="305" customFormat="false" ht="13" hidden="false" customHeight="true" outlineLevel="0" collapsed="false">
      <c r="A305" s="17" t="s">
        <v>1653</v>
      </c>
      <c r="B305" s="27" t="n">
        <f aca="false">VLOOKUP(TOT!T307,'POSITION - Tableau 2'!$A$4:$B$27,2)</f>
        <v>1</v>
      </c>
      <c r="C305" s="28"/>
      <c r="D305" s="28"/>
      <c r="E305" s="28"/>
    </row>
    <row r="306" customFormat="false" ht="13" hidden="false" customHeight="true" outlineLevel="0" collapsed="false">
      <c r="A306" s="17" t="s">
        <v>1659</v>
      </c>
      <c r="B306" s="27" t="n">
        <f aca="false">VLOOKUP(TOT!T308,'POSITION - Tableau 2'!$A$4:$B$27,2)</f>
        <v>1</v>
      </c>
      <c r="C306" s="28"/>
      <c r="D306" s="28"/>
      <c r="E306" s="28"/>
    </row>
    <row r="307" customFormat="false" ht="13" hidden="false" customHeight="true" outlineLevel="0" collapsed="false">
      <c r="A307" s="17" t="s">
        <v>1663</v>
      </c>
      <c r="B307" s="27" t="n">
        <f aca="false">VLOOKUP(TOT!T309,'POSITION - Tableau 2'!$A$4:$B$27,2)</f>
        <v>1</v>
      </c>
      <c r="C307" s="28"/>
      <c r="D307" s="28"/>
      <c r="E307" s="28"/>
    </row>
    <row r="308" customFormat="false" ht="13" hidden="false" customHeight="true" outlineLevel="0" collapsed="false">
      <c r="A308" s="17" t="s">
        <v>1668</v>
      </c>
      <c r="B308" s="27" t="n">
        <f aca="false">VLOOKUP(TOT!T310,'POSITION - Tableau 2'!$A$4:$B$27,2)</f>
        <v>1</v>
      </c>
      <c r="C308" s="28"/>
      <c r="D308" s="28"/>
      <c r="E308" s="28"/>
    </row>
    <row r="309" customFormat="false" ht="13" hidden="false" customHeight="true" outlineLevel="0" collapsed="false">
      <c r="A309" s="17" t="s">
        <v>1673</v>
      </c>
      <c r="B309" s="27" t="n">
        <f aca="false">VLOOKUP(TOT!T311,'POSITION - Tableau 2'!$A$4:$B$27,2)</f>
        <v>1</v>
      </c>
      <c r="C309" s="28"/>
      <c r="D309" s="28"/>
      <c r="E309" s="28"/>
    </row>
    <row r="310" customFormat="false" ht="13" hidden="false" customHeight="true" outlineLevel="0" collapsed="false">
      <c r="A310" s="17" t="s">
        <v>1677</v>
      </c>
      <c r="B310" s="27" t="n">
        <f aca="false">VLOOKUP(TOT!T312,'POSITION - Tableau 2'!$A$4:$B$27,2)</f>
        <v>8</v>
      </c>
      <c r="C310" s="28"/>
      <c r="D310" s="28"/>
      <c r="E310" s="28"/>
    </row>
    <row r="311" customFormat="false" ht="13" hidden="false" customHeight="true" outlineLevel="0" collapsed="false">
      <c r="A311" s="17" t="s">
        <v>1682</v>
      </c>
      <c r="B311" s="27" t="n">
        <f aca="false">VLOOKUP(TOT!T313,'POSITION - Tableau 2'!$A$4:$B$27,2)</f>
        <v>2</v>
      </c>
      <c r="C311" s="28"/>
      <c r="D311" s="28"/>
      <c r="E311" s="28"/>
    </row>
    <row r="312" customFormat="false" ht="13" hidden="false" customHeight="true" outlineLevel="0" collapsed="false">
      <c r="A312" s="17" t="s">
        <v>1686</v>
      </c>
      <c r="B312" s="27" t="n">
        <f aca="false">VLOOKUP(TOT!T314,'POSITION - Tableau 2'!$A$4:$B$27,2)</f>
        <v>8</v>
      </c>
      <c r="C312" s="28"/>
      <c r="D312" s="28"/>
      <c r="E312" s="28"/>
    </row>
    <row r="313" customFormat="false" ht="13" hidden="false" customHeight="true" outlineLevel="0" collapsed="false">
      <c r="A313" s="17" t="s">
        <v>1690</v>
      </c>
      <c r="B313" s="27" t="n">
        <f aca="false">VLOOKUP(TOT!T315,'POSITION - Tableau 2'!$A$4:$B$27,2)</f>
        <v>1</v>
      </c>
      <c r="C313" s="28"/>
      <c r="D313" s="28"/>
      <c r="E313" s="28"/>
    </row>
    <row r="314" customFormat="false" ht="13" hidden="false" customHeight="true" outlineLevel="0" collapsed="false">
      <c r="A314" s="17" t="s">
        <v>1694</v>
      </c>
      <c r="B314" s="27" t="n">
        <f aca="false">VLOOKUP(TOT!T316,'POSITION - Tableau 2'!$A$4:$B$27,2)</f>
        <v>2</v>
      </c>
      <c r="C314" s="28"/>
      <c r="D314" s="28"/>
      <c r="E314" s="28"/>
    </row>
    <row r="315" customFormat="false" ht="13" hidden="false" customHeight="true" outlineLevel="0" collapsed="false">
      <c r="A315" s="17" t="s">
        <v>1698</v>
      </c>
      <c r="B315" s="27" t="n">
        <f aca="false">VLOOKUP(TOT!T317,'POSITION - Tableau 2'!$A$4:$B$27,2)</f>
        <v>4</v>
      </c>
      <c r="C315" s="28"/>
      <c r="D315" s="28"/>
      <c r="E315" s="28"/>
    </row>
    <row r="316" customFormat="false" ht="13" hidden="false" customHeight="true" outlineLevel="0" collapsed="false">
      <c r="A316" s="17" t="s">
        <v>1702</v>
      </c>
      <c r="B316" s="27" t="n">
        <f aca="false">VLOOKUP(TOT!T318,'POSITION - Tableau 2'!$A$4:$B$27,2)</f>
        <v>1</v>
      </c>
      <c r="C316" s="28"/>
      <c r="D316" s="28"/>
      <c r="E316" s="28"/>
    </row>
    <row r="317" customFormat="false" ht="13" hidden="false" customHeight="true" outlineLevel="0" collapsed="false">
      <c r="A317" s="17" t="s">
        <v>1705</v>
      </c>
      <c r="B317" s="27" t="n">
        <f aca="false">VLOOKUP(TOT!T319,'POSITION - Tableau 2'!$A$4:$B$27,2)</f>
        <v>2</v>
      </c>
      <c r="C317" s="28"/>
      <c r="D317" s="28"/>
      <c r="E317" s="28"/>
    </row>
    <row r="318" customFormat="false" ht="13" hidden="false" customHeight="true" outlineLevel="0" collapsed="false">
      <c r="A318" s="17" t="s">
        <v>1710</v>
      </c>
      <c r="B318" s="27" t="n">
        <f aca="false">VLOOKUP(TOT!T320,'POSITION - Tableau 2'!$A$4:$B$27,2)</f>
        <v>1</v>
      </c>
      <c r="C318" s="28"/>
      <c r="D318" s="28"/>
      <c r="E318" s="28"/>
    </row>
    <row r="319" customFormat="false" ht="13" hidden="false" customHeight="true" outlineLevel="0" collapsed="false">
      <c r="A319" s="17" t="s">
        <v>1715</v>
      </c>
      <c r="B319" s="27" t="n">
        <f aca="false">VLOOKUP(TOT!T321,'POSITION - Tableau 2'!$A$4:$B$27,2)</f>
        <v>8</v>
      </c>
      <c r="C319" s="28"/>
      <c r="D319" s="28"/>
      <c r="E319" s="28"/>
    </row>
    <row r="320" customFormat="false" ht="13" hidden="false" customHeight="true" outlineLevel="0" collapsed="false">
      <c r="A320" s="17" t="s">
        <v>1719</v>
      </c>
      <c r="B320" s="27" t="n">
        <f aca="false">VLOOKUP(TOT!T322,'POSITION - Tableau 2'!$A$4:$B$27,2)</f>
        <v>8</v>
      </c>
      <c r="C320" s="28"/>
      <c r="D320" s="28"/>
      <c r="E320" s="28"/>
    </row>
    <row r="321" customFormat="false" ht="13" hidden="false" customHeight="true" outlineLevel="0" collapsed="false">
      <c r="A321" s="17" t="s">
        <v>1725</v>
      </c>
      <c r="B321" s="27" t="n">
        <f aca="false">VLOOKUP(TOT!T323,'POSITION - Tableau 2'!$A$4:$B$27,2)</f>
        <v>4</v>
      </c>
      <c r="C321" s="28"/>
      <c r="D321" s="28"/>
      <c r="E321" s="28"/>
    </row>
    <row r="322" customFormat="false" ht="13" hidden="false" customHeight="true" outlineLevel="0" collapsed="false">
      <c r="A322" s="17" t="s">
        <v>1729</v>
      </c>
      <c r="B322" s="27" t="n">
        <f aca="false">VLOOKUP(TOT!T324,'POSITION - Tableau 2'!$A$4:$B$27,2)</f>
        <v>8</v>
      </c>
      <c r="C322" s="28"/>
      <c r="D322" s="28"/>
      <c r="E322" s="28"/>
    </row>
    <row r="323" customFormat="false" ht="13" hidden="false" customHeight="true" outlineLevel="0" collapsed="false">
      <c r="A323" s="17" t="s">
        <v>1733</v>
      </c>
      <c r="B323" s="27" t="n">
        <f aca="false">VLOOKUP(TOT!T325,'POSITION - Tableau 2'!$A$4:$B$27,2)</f>
        <v>8</v>
      </c>
      <c r="C323" s="28"/>
      <c r="D323" s="28"/>
      <c r="E323" s="28"/>
    </row>
    <row r="324" customFormat="false" ht="13" hidden="false" customHeight="true" outlineLevel="0" collapsed="false">
      <c r="A324" s="17" t="s">
        <v>1737</v>
      </c>
      <c r="B324" s="27" t="n">
        <f aca="false">VLOOKUP(TOT!T326,'POSITION - Tableau 2'!$A$4:$B$27,2)</f>
        <v>8</v>
      </c>
      <c r="C324" s="28"/>
      <c r="D324" s="28"/>
      <c r="E324" s="28"/>
    </row>
    <row r="325" customFormat="false" ht="13" hidden="false" customHeight="true" outlineLevel="0" collapsed="false">
      <c r="A325" s="17" t="s">
        <v>1742</v>
      </c>
      <c r="B325" s="27" t="n">
        <f aca="false">VLOOKUP(TOT!T327,'POSITION - Tableau 2'!$A$4:$B$27,2)</f>
        <v>1</v>
      </c>
      <c r="C325" s="28"/>
      <c r="D325" s="28"/>
      <c r="E325" s="28"/>
    </row>
    <row r="326" customFormat="false" ht="13" hidden="false" customHeight="true" outlineLevel="0" collapsed="false">
      <c r="A326" s="17" t="s">
        <v>1747</v>
      </c>
      <c r="B326" s="27" t="n">
        <f aca="false">VLOOKUP(TOT!T328,'POSITION - Tableau 2'!$A$4:$B$27,2)</f>
        <v>2</v>
      </c>
      <c r="C326" s="28"/>
      <c r="D326" s="28"/>
      <c r="E326" s="28"/>
    </row>
    <row r="327" customFormat="false" ht="13" hidden="false" customHeight="true" outlineLevel="0" collapsed="false">
      <c r="A327" s="17" t="s">
        <v>1750</v>
      </c>
      <c r="B327" s="27" t="n">
        <f aca="false">VLOOKUP(TOT!T329,'POSITION - Tableau 2'!$A$4:$B$27,2)</f>
        <v>1</v>
      </c>
      <c r="C327" s="28"/>
      <c r="D327" s="28"/>
      <c r="E327" s="28"/>
    </row>
    <row r="328" customFormat="false" ht="13" hidden="false" customHeight="true" outlineLevel="0" collapsed="false">
      <c r="A328" s="17" t="s">
        <v>1753</v>
      </c>
      <c r="B328" s="27" t="n">
        <f aca="false">VLOOKUP(TOT!T330,'POSITION - Tableau 2'!$A$4:$B$27,2)</f>
        <v>3</v>
      </c>
      <c r="C328" s="28"/>
      <c r="D328" s="28"/>
      <c r="E328" s="28"/>
    </row>
    <row r="329" customFormat="false" ht="13" hidden="false" customHeight="true" outlineLevel="0" collapsed="false">
      <c r="A329" s="17" t="s">
        <v>1756</v>
      </c>
      <c r="B329" s="27" t="n">
        <f aca="false">VLOOKUP(TOT!T331,'POSITION - Tableau 2'!$A$4:$B$27,2)</f>
        <v>4</v>
      </c>
      <c r="C329" s="28"/>
      <c r="D329" s="28"/>
      <c r="E329" s="28"/>
    </row>
    <row r="330" customFormat="false" ht="13" hidden="false" customHeight="true" outlineLevel="0" collapsed="false">
      <c r="A330" s="17" t="s">
        <v>1760</v>
      </c>
      <c r="B330" s="27" t="n">
        <f aca="false">VLOOKUP(TOT!T332,'POSITION - Tableau 2'!$A$4:$B$27,2)</f>
        <v>8</v>
      </c>
      <c r="C330" s="28"/>
      <c r="D330" s="28"/>
      <c r="E330" s="28"/>
    </row>
    <row r="331" customFormat="false" ht="13" hidden="false" customHeight="true" outlineLevel="0" collapsed="false">
      <c r="A331" s="17" t="s">
        <v>1767</v>
      </c>
      <c r="B331" s="27" t="n">
        <f aca="false">VLOOKUP(TOT!T333,'POSITION - Tableau 2'!$A$4:$B$27,2)</f>
        <v>8</v>
      </c>
      <c r="C331" s="28"/>
      <c r="D331" s="28"/>
      <c r="E331" s="28"/>
    </row>
    <row r="332" customFormat="false" ht="13" hidden="false" customHeight="true" outlineLevel="0" collapsed="false">
      <c r="A332" s="17" t="s">
        <v>1771</v>
      </c>
      <c r="B332" s="27" t="n">
        <f aca="false">VLOOKUP(TOT!T334,'POSITION - Tableau 2'!$A$4:$B$27,2)</f>
        <v>4</v>
      </c>
      <c r="C332" s="28"/>
      <c r="D332" s="28"/>
      <c r="E332" s="28"/>
    </row>
    <row r="333" customFormat="false" ht="13" hidden="false" customHeight="true" outlineLevel="0" collapsed="false">
      <c r="A333" s="17" t="s">
        <v>1775</v>
      </c>
      <c r="B333" s="27" t="n">
        <f aca="false">VLOOKUP(TOT!T335,'POSITION - Tableau 2'!$A$4:$B$27,2)</f>
        <v>1</v>
      </c>
      <c r="C333" s="28"/>
      <c r="D333" s="28"/>
      <c r="E333" s="28"/>
    </row>
    <row r="334" customFormat="false" ht="13" hidden="false" customHeight="true" outlineLevel="0" collapsed="false">
      <c r="A334" s="17" t="s">
        <v>1779</v>
      </c>
      <c r="B334" s="27" t="n">
        <f aca="false">VLOOKUP(TOT!T336,'POSITION - Tableau 2'!$A$4:$B$27,2)</f>
        <v>8</v>
      </c>
      <c r="C334" s="28"/>
      <c r="D334" s="28"/>
      <c r="E334" s="28"/>
    </row>
    <row r="335" customFormat="false" ht="13" hidden="false" customHeight="true" outlineLevel="0" collapsed="false">
      <c r="A335" s="17" t="s">
        <v>1782</v>
      </c>
      <c r="B335" s="27" t="n">
        <f aca="false">VLOOKUP(TOT!T337,'POSITION - Tableau 2'!$A$4:$B$27,2)</f>
        <v>4</v>
      </c>
      <c r="C335" s="28"/>
      <c r="D335" s="28"/>
      <c r="E335" s="28"/>
    </row>
    <row r="336" customFormat="false" ht="13" hidden="false" customHeight="true" outlineLevel="0" collapsed="false">
      <c r="A336" s="17" t="s">
        <v>1787</v>
      </c>
      <c r="B336" s="27" t="n">
        <f aca="false">VLOOKUP(TOT!T338,'POSITION - Tableau 2'!$A$4:$B$27,2)</f>
        <v>2</v>
      </c>
      <c r="C336" s="28"/>
      <c r="D336" s="28"/>
      <c r="E336" s="28"/>
    </row>
    <row r="337" customFormat="false" ht="13" hidden="false" customHeight="true" outlineLevel="0" collapsed="false">
      <c r="A337" s="17" t="s">
        <v>1791</v>
      </c>
      <c r="B337" s="27" t="n">
        <f aca="false">VLOOKUP(TOT!T339,'POSITION - Tableau 2'!$A$4:$B$27,2)</f>
        <v>3</v>
      </c>
      <c r="C337" s="28"/>
      <c r="D337" s="28"/>
      <c r="E337" s="28"/>
    </row>
    <row r="338" customFormat="false" ht="13" hidden="false" customHeight="true" outlineLevel="0" collapsed="false">
      <c r="A338" s="17" t="s">
        <v>1794</v>
      </c>
      <c r="B338" s="27" t="n">
        <f aca="false">VLOOKUP(TOT!T340,'POSITION - Tableau 2'!$A$4:$B$27,2)</f>
        <v>8</v>
      </c>
      <c r="C338" s="28"/>
      <c r="D338" s="28"/>
      <c r="E338" s="28"/>
    </row>
    <row r="339" customFormat="false" ht="13" hidden="false" customHeight="true" outlineLevel="0" collapsed="false">
      <c r="A339" s="17" t="s">
        <v>1799</v>
      </c>
      <c r="B339" s="27" t="n">
        <f aca="false">VLOOKUP(TOT!T341,'POSITION - Tableau 2'!$A$4:$B$27,2)</f>
        <v>1</v>
      </c>
      <c r="C339" s="28"/>
      <c r="D339" s="28"/>
      <c r="E339" s="28"/>
    </row>
    <row r="340" customFormat="false" ht="13" hidden="false" customHeight="true" outlineLevel="0" collapsed="false">
      <c r="A340" s="17" t="s">
        <v>1805</v>
      </c>
      <c r="B340" s="27" t="n">
        <f aca="false">VLOOKUP(TOT!T342,'POSITION - Tableau 2'!$A$4:$B$27,2)</f>
        <v>8</v>
      </c>
      <c r="C340" s="28"/>
      <c r="D340" s="28"/>
      <c r="E340" s="28"/>
    </row>
    <row r="341" customFormat="false" ht="13" hidden="false" customHeight="true" outlineLevel="0" collapsed="false">
      <c r="A341" s="17" t="s">
        <v>1807</v>
      </c>
      <c r="B341" s="27" t="n">
        <f aca="false">VLOOKUP(TOT!T343,'POSITION - Tableau 2'!$A$4:$B$27,2)</f>
        <v>4</v>
      </c>
      <c r="C341" s="28"/>
      <c r="D341" s="28"/>
      <c r="E341" s="28"/>
    </row>
    <row r="342" customFormat="false" ht="13" hidden="false" customHeight="true" outlineLevel="0" collapsed="false">
      <c r="A342" s="17" t="s">
        <v>1811</v>
      </c>
      <c r="B342" s="27" t="n">
        <f aca="false">VLOOKUP(TOT!T344,'POSITION - Tableau 2'!$A$4:$B$27,2)</f>
        <v>1</v>
      </c>
      <c r="C342" s="28"/>
      <c r="D342" s="28"/>
      <c r="E342" s="28"/>
    </row>
    <row r="343" customFormat="false" ht="13" hidden="false" customHeight="true" outlineLevel="0" collapsed="false">
      <c r="A343" s="17" t="s">
        <v>1815</v>
      </c>
      <c r="B343" s="27" t="n">
        <f aca="false">VLOOKUP(TOT!T345,'POSITION - Tableau 2'!$A$4:$B$27,2)</f>
        <v>2</v>
      </c>
      <c r="C343" s="28"/>
      <c r="D343" s="28"/>
      <c r="E343" s="28"/>
    </row>
    <row r="344" customFormat="false" ht="13" hidden="false" customHeight="true" outlineLevel="0" collapsed="false">
      <c r="A344" s="17" t="s">
        <v>1819</v>
      </c>
      <c r="B344" s="27" t="n">
        <f aca="false">VLOOKUP(TOT!T346,'POSITION - Tableau 2'!$A$4:$B$27,2)</f>
        <v>1</v>
      </c>
      <c r="C344" s="28"/>
      <c r="D344" s="28"/>
      <c r="E344" s="28"/>
    </row>
    <row r="345" customFormat="false" ht="13" hidden="false" customHeight="true" outlineLevel="0" collapsed="false">
      <c r="A345" s="17" t="s">
        <v>1822</v>
      </c>
      <c r="B345" s="27" t="n">
        <f aca="false">VLOOKUP(TOT!T347,'POSITION - Tableau 2'!$A$4:$B$27,2)</f>
        <v>8</v>
      </c>
      <c r="C345" s="28"/>
      <c r="D345" s="28"/>
      <c r="E345" s="28"/>
    </row>
    <row r="346" customFormat="false" ht="13" hidden="false" customHeight="true" outlineLevel="0" collapsed="false">
      <c r="A346" s="17" t="s">
        <v>1826</v>
      </c>
      <c r="B346" s="27" t="n">
        <f aca="false">VLOOKUP(TOT!T348,'POSITION - Tableau 2'!$A$4:$B$27,2)</f>
        <v>2</v>
      </c>
      <c r="C346" s="28"/>
      <c r="D346" s="28"/>
      <c r="E346" s="28"/>
    </row>
    <row r="347" customFormat="false" ht="13" hidden="false" customHeight="true" outlineLevel="0" collapsed="false">
      <c r="A347" s="17" t="s">
        <v>1830</v>
      </c>
      <c r="B347" s="27" t="n">
        <f aca="false">VLOOKUP(TOT!T349,'POSITION - Tableau 2'!$A$4:$B$27,2)</f>
        <v>2</v>
      </c>
      <c r="C347" s="28"/>
      <c r="D347" s="28"/>
      <c r="E347" s="28"/>
    </row>
    <row r="348" customFormat="false" ht="13" hidden="false" customHeight="true" outlineLevel="0" collapsed="false">
      <c r="A348" s="17" t="s">
        <v>1835</v>
      </c>
      <c r="B348" s="27" t="n">
        <f aca="false">VLOOKUP(TOT!T350,'POSITION - Tableau 2'!$A$4:$B$27,2)</f>
        <v>8</v>
      </c>
      <c r="C348" s="28"/>
      <c r="D348" s="28"/>
      <c r="E348" s="28"/>
    </row>
    <row r="349" customFormat="false" ht="13" hidden="false" customHeight="true" outlineLevel="0" collapsed="false">
      <c r="A349" s="17" t="s">
        <v>1839</v>
      </c>
      <c r="B349" s="27" t="n">
        <f aca="false">VLOOKUP(TOT!T351,'POSITION - Tableau 2'!$A$4:$B$27,2)</f>
        <v>8</v>
      </c>
      <c r="C349" s="28"/>
      <c r="D349" s="28"/>
      <c r="E349" s="28"/>
    </row>
    <row r="350" customFormat="false" ht="13" hidden="false" customHeight="true" outlineLevel="0" collapsed="false">
      <c r="A350" s="17" t="s">
        <v>1844</v>
      </c>
      <c r="B350" s="27" t="n">
        <f aca="false">VLOOKUP(TOT!T352,'POSITION - Tableau 2'!$A$4:$B$27,2)</f>
        <v>1</v>
      </c>
      <c r="C350" s="28"/>
      <c r="D350" s="28"/>
      <c r="E350" s="28"/>
    </row>
    <row r="351" customFormat="false" ht="13" hidden="false" customHeight="true" outlineLevel="0" collapsed="false">
      <c r="A351" s="17" t="s">
        <v>1848</v>
      </c>
      <c r="B351" s="27" t="n">
        <f aca="false">VLOOKUP(TOT!T353,'POSITION - Tableau 2'!$A$4:$B$27,2)</f>
        <v>8</v>
      </c>
      <c r="C351" s="28"/>
      <c r="D351" s="28"/>
      <c r="E351" s="28"/>
    </row>
    <row r="352" customFormat="false" ht="13" hidden="false" customHeight="true" outlineLevel="0" collapsed="false">
      <c r="A352" s="17" t="s">
        <v>1852</v>
      </c>
      <c r="B352" s="27" t="n">
        <f aca="false">VLOOKUP(TOT!T354,'POSITION - Tableau 2'!$A$4:$B$27,2)</f>
        <v>8</v>
      </c>
      <c r="C352" s="28"/>
      <c r="D352" s="28"/>
      <c r="E352" s="28"/>
    </row>
    <row r="353" customFormat="false" ht="13" hidden="false" customHeight="true" outlineLevel="0" collapsed="false">
      <c r="A353" s="17" t="s">
        <v>1855</v>
      </c>
      <c r="B353" s="27" t="n">
        <f aca="false">VLOOKUP(TOT!T355,'POSITION - Tableau 2'!$A$4:$B$27,2)</f>
        <v>4</v>
      </c>
      <c r="C353" s="28"/>
      <c r="D353" s="28"/>
      <c r="E353" s="28"/>
    </row>
    <row r="354" customFormat="false" ht="13" hidden="false" customHeight="true" outlineLevel="0" collapsed="false">
      <c r="A354" s="17" t="s">
        <v>1860</v>
      </c>
      <c r="B354" s="27" t="n">
        <f aca="false">VLOOKUP(TOT!T356,'POSITION - Tableau 2'!$A$4:$B$27,2)</f>
        <v>8</v>
      </c>
      <c r="C354" s="28"/>
      <c r="D354" s="28"/>
      <c r="E354" s="28"/>
    </row>
    <row r="355" customFormat="false" ht="13" hidden="false" customHeight="true" outlineLevel="0" collapsed="false">
      <c r="A355" s="17" t="s">
        <v>1864</v>
      </c>
      <c r="B355" s="27" t="n">
        <f aca="false">VLOOKUP(TOT!T357,'POSITION - Tableau 2'!$A$4:$B$27,2)</f>
        <v>4</v>
      </c>
      <c r="C355" s="28"/>
      <c r="D355" s="28"/>
      <c r="E355" s="28"/>
    </row>
    <row r="356" customFormat="false" ht="13" hidden="false" customHeight="true" outlineLevel="0" collapsed="false">
      <c r="A356" s="17" t="s">
        <v>1868</v>
      </c>
      <c r="B356" s="27" t="n">
        <f aca="false">VLOOKUP(TOT!T358,'POSITION - Tableau 2'!$A$4:$B$27,2)</f>
        <v>8</v>
      </c>
      <c r="C356" s="28"/>
      <c r="D356" s="28"/>
      <c r="E356" s="28"/>
    </row>
    <row r="357" customFormat="false" ht="13" hidden="false" customHeight="true" outlineLevel="0" collapsed="false">
      <c r="A357" s="17" t="s">
        <v>1874</v>
      </c>
      <c r="B357" s="27" t="n">
        <f aca="false">VLOOKUP(TOT!T359,'POSITION - Tableau 2'!$A$4:$B$27,2)</f>
        <v>4</v>
      </c>
      <c r="C357" s="28"/>
      <c r="D357" s="28"/>
      <c r="E357" s="28"/>
    </row>
    <row r="358" customFormat="false" ht="13" hidden="false" customHeight="true" outlineLevel="0" collapsed="false">
      <c r="A358" s="17" t="s">
        <v>1877</v>
      </c>
      <c r="B358" s="27" t="n">
        <f aca="false">VLOOKUP(TOT!T360,'POSITION - Tableau 2'!$A$4:$B$27,2)</f>
        <v>2</v>
      </c>
      <c r="C358" s="28"/>
      <c r="D358" s="28"/>
      <c r="E358" s="28"/>
    </row>
    <row r="359" customFormat="false" ht="13" hidden="false" customHeight="true" outlineLevel="0" collapsed="false">
      <c r="A359" s="17" t="s">
        <v>1881</v>
      </c>
      <c r="B359" s="27" t="n">
        <f aca="false">VLOOKUP(TOT!T361,'POSITION - Tableau 2'!$A$4:$B$27,2)</f>
        <v>2</v>
      </c>
      <c r="C359" s="28"/>
      <c r="D359" s="28"/>
      <c r="E359" s="28"/>
    </row>
    <row r="360" customFormat="false" ht="13" hidden="false" customHeight="true" outlineLevel="0" collapsed="false">
      <c r="A360" s="17" t="s">
        <v>1887</v>
      </c>
      <c r="B360" s="27" t="n">
        <f aca="false">VLOOKUP(TOT!T362,'POSITION - Tableau 2'!$A$4:$B$27,2)</f>
        <v>2</v>
      </c>
      <c r="C360" s="28"/>
      <c r="D360" s="28"/>
      <c r="E360" s="28"/>
    </row>
    <row r="361" customFormat="false" ht="13" hidden="false" customHeight="true" outlineLevel="0" collapsed="false">
      <c r="A361" s="17" t="s">
        <v>1891</v>
      </c>
      <c r="B361" s="27" t="n">
        <f aca="false">VLOOKUP(TOT!T363,'POSITION - Tableau 2'!$A$4:$B$27,2)</f>
        <v>2</v>
      </c>
      <c r="C361" s="28"/>
      <c r="D361" s="28"/>
      <c r="E361" s="28"/>
    </row>
    <row r="362" customFormat="false" ht="13" hidden="false" customHeight="true" outlineLevel="0" collapsed="false">
      <c r="A362" s="17" t="s">
        <v>1895</v>
      </c>
      <c r="B362" s="27" t="n">
        <f aca="false">VLOOKUP(TOT!T364,'POSITION - Tableau 2'!$A$4:$B$27,2)</f>
        <v>2</v>
      </c>
      <c r="C362" s="28"/>
      <c r="D362" s="28"/>
      <c r="E362" s="28"/>
    </row>
    <row r="363" customFormat="false" ht="13" hidden="false" customHeight="true" outlineLevel="0" collapsed="false">
      <c r="A363" s="17" t="s">
        <v>1897</v>
      </c>
      <c r="B363" s="27" t="n">
        <f aca="false">VLOOKUP(TOT!T365,'POSITION - Tableau 2'!$A$4:$B$27,2)</f>
        <v>8</v>
      </c>
      <c r="C363" s="28"/>
      <c r="D363" s="28"/>
      <c r="E363" s="28"/>
    </row>
    <row r="364" customFormat="false" ht="13" hidden="false" customHeight="true" outlineLevel="0" collapsed="false">
      <c r="A364" s="17" t="s">
        <v>1902</v>
      </c>
      <c r="B364" s="27" t="n">
        <f aca="false">VLOOKUP(TOT!T366,'POSITION - Tableau 2'!$A$4:$B$27,2)</f>
        <v>8</v>
      </c>
      <c r="C364" s="28"/>
      <c r="D364" s="28"/>
      <c r="E364" s="28"/>
    </row>
    <row r="365" customFormat="false" ht="13" hidden="false" customHeight="true" outlineLevel="0" collapsed="false">
      <c r="A365" s="17" t="s">
        <v>1907</v>
      </c>
      <c r="B365" s="27" t="n">
        <f aca="false">VLOOKUP(TOT!T367,'POSITION - Tableau 2'!$A$4:$B$27,2)</f>
        <v>1</v>
      </c>
      <c r="C365" s="28"/>
      <c r="D365" s="28"/>
      <c r="E365" s="28"/>
    </row>
    <row r="366" customFormat="false" ht="13" hidden="false" customHeight="true" outlineLevel="0" collapsed="false">
      <c r="A366" s="17" t="s">
        <v>1912</v>
      </c>
      <c r="B366" s="27" t="n">
        <f aca="false">VLOOKUP(TOT!T368,'POSITION - Tableau 2'!$A$4:$B$27,2)</f>
        <v>4</v>
      </c>
      <c r="C366" s="28"/>
      <c r="D366" s="28"/>
      <c r="E366" s="28"/>
    </row>
    <row r="367" customFormat="false" ht="13" hidden="false" customHeight="true" outlineLevel="0" collapsed="false">
      <c r="A367" s="17" t="s">
        <v>1918</v>
      </c>
      <c r="B367" s="27" t="n">
        <f aca="false">VLOOKUP(TOT!T369,'POSITION - Tableau 2'!$A$4:$B$27,2)</f>
        <v>4</v>
      </c>
      <c r="C367" s="28"/>
      <c r="D367" s="28"/>
      <c r="E367" s="28"/>
    </row>
    <row r="368" customFormat="false" ht="13" hidden="false" customHeight="true" outlineLevel="0" collapsed="false">
      <c r="A368" s="17" t="s">
        <v>1923</v>
      </c>
      <c r="B368" s="27" t="n">
        <f aca="false">VLOOKUP(TOT!T370,'POSITION - Tableau 2'!$A$4:$B$27,2)</f>
        <v>1</v>
      </c>
      <c r="C368" s="28"/>
      <c r="D368" s="28"/>
      <c r="E368" s="28"/>
    </row>
    <row r="369" customFormat="false" ht="13" hidden="false" customHeight="true" outlineLevel="0" collapsed="false">
      <c r="A369" s="17" t="s">
        <v>1926</v>
      </c>
      <c r="B369" s="27" t="n">
        <f aca="false">VLOOKUP(TOT!T371,'POSITION - Tableau 2'!$A$4:$B$27,2)</f>
        <v>8</v>
      </c>
      <c r="C369" s="28"/>
      <c r="D369" s="28"/>
      <c r="E369" s="28"/>
    </row>
    <row r="370" customFormat="false" ht="13" hidden="false" customHeight="true" outlineLevel="0" collapsed="false">
      <c r="A370" s="17" t="s">
        <v>1929</v>
      </c>
      <c r="B370" s="27" t="n">
        <f aca="false">VLOOKUP(TOT!T372,'POSITION - Tableau 2'!$A$4:$B$27,2)</f>
        <v>4</v>
      </c>
      <c r="C370" s="28"/>
      <c r="D370" s="28"/>
      <c r="E370" s="28"/>
    </row>
    <row r="371" customFormat="false" ht="13" hidden="false" customHeight="true" outlineLevel="0" collapsed="false">
      <c r="A371" s="17" t="s">
        <v>1933</v>
      </c>
      <c r="B371" s="27" t="n">
        <f aca="false">VLOOKUP(TOT!T373,'POSITION - Tableau 2'!$A$4:$B$27,2)</f>
        <v>2</v>
      </c>
      <c r="C371" s="28"/>
      <c r="D371" s="28"/>
      <c r="E371" s="28"/>
    </row>
    <row r="372" customFormat="false" ht="13" hidden="false" customHeight="true" outlineLevel="0" collapsed="false">
      <c r="A372" s="17" t="s">
        <v>1939</v>
      </c>
      <c r="B372" s="27" t="n">
        <f aca="false">VLOOKUP(TOT!T374,'POSITION - Tableau 2'!$A$4:$B$27,2)</f>
        <v>8</v>
      </c>
      <c r="C372" s="28"/>
      <c r="D372" s="28"/>
      <c r="E372" s="28"/>
    </row>
    <row r="373" customFormat="false" ht="13" hidden="false" customHeight="true" outlineLevel="0" collapsed="false">
      <c r="A373" s="17" t="s">
        <v>1943</v>
      </c>
      <c r="B373" s="27" t="n">
        <f aca="false">VLOOKUP(TOT!T375,'POSITION - Tableau 2'!$A$4:$B$27,2)</f>
        <v>1</v>
      </c>
      <c r="C373" s="28"/>
      <c r="D373" s="28"/>
      <c r="E373" s="28"/>
    </row>
    <row r="374" customFormat="false" ht="13" hidden="false" customHeight="true" outlineLevel="0" collapsed="false">
      <c r="A374" s="17" t="s">
        <v>1947</v>
      </c>
      <c r="B374" s="27" t="n">
        <f aca="false">VLOOKUP(TOT!T376,'POSITION - Tableau 2'!$A$4:$B$27,2)</f>
        <v>8</v>
      </c>
      <c r="C374" s="28"/>
      <c r="D374" s="28"/>
      <c r="E374" s="28"/>
    </row>
    <row r="375" customFormat="false" ht="13" hidden="false" customHeight="true" outlineLevel="0" collapsed="false">
      <c r="A375" s="17" t="s">
        <v>1951</v>
      </c>
      <c r="B375" s="27" t="n">
        <f aca="false">VLOOKUP(TOT!T377,'POSITION - Tableau 2'!$A$4:$B$27,2)</f>
        <v>4</v>
      </c>
      <c r="C375" s="28"/>
      <c r="D375" s="28"/>
      <c r="E375" s="28"/>
    </row>
    <row r="376" customFormat="false" ht="13" hidden="false" customHeight="true" outlineLevel="0" collapsed="false">
      <c r="A376" s="17" t="s">
        <v>1954</v>
      </c>
      <c r="B376" s="27" t="n">
        <f aca="false">VLOOKUP(TOT!T378,'POSITION - Tableau 2'!$A$4:$B$27,2)</f>
        <v>1</v>
      </c>
      <c r="C376" s="28"/>
      <c r="D376" s="28"/>
      <c r="E376" s="28"/>
    </row>
    <row r="377" customFormat="false" ht="13" hidden="false" customHeight="true" outlineLevel="0" collapsed="false">
      <c r="A377" s="17" t="s">
        <v>1958</v>
      </c>
      <c r="B377" s="27" t="n">
        <f aca="false">VLOOKUP(TOT!T379,'POSITION - Tableau 2'!$A$4:$B$27,2)</f>
        <v>2</v>
      </c>
      <c r="C377" s="28"/>
      <c r="D377" s="28"/>
      <c r="E377" s="28"/>
    </row>
    <row r="378" customFormat="false" ht="13" hidden="false" customHeight="true" outlineLevel="0" collapsed="false">
      <c r="A378" s="17" t="s">
        <v>1961</v>
      </c>
      <c r="B378" s="27" t="n">
        <f aca="false">VLOOKUP(TOT!T380,'POSITION - Tableau 2'!$A$4:$B$27,2)</f>
        <v>5</v>
      </c>
      <c r="C378" s="28"/>
      <c r="D378" s="28"/>
      <c r="E378" s="28"/>
    </row>
    <row r="379" customFormat="false" ht="13" hidden="false" customHeight="true" outlineLevel="0" collapsed="false">
      <c r="A379" s="17" t="s">
        <v>1965</v>
      </c>
      <c r="B379" s="27" t="n">
        <f aca="false">VLOOKUP(TOT!T381,'POSITION - Tableau 2'!$A$4:$B$27,2)</f>
        <v>8</v>
      </c>
      <c r="C379" s="28"/>
      <c r="D379" s="28"/>
      <c r="E379" s="28"/>
    </row>
    <row r="380" customFormat="false" ht="13" hidden="false" customHeight="true" outlineLevel="0" collapsed="false">
      <c r="A380" s="17" t="s">
        <v>1970</v>
      </c>
      <c r="B380" s="27" t="n">
        <f aca="false">VLOOKUP(TOT!T382,'POSITION - Tableau 2'!$A$4:$B$27,2)</f>
        <v>8</v>
      </c>
      <c r="C380" s="28"/>
      <c r="D380" s="28"/>
      <c r="E380" s="28"/>
    </row>
    <row r="381" customFormat="false" ht="13" hidden="false" customHeight="true" outlineLevel="0" collapsed="false">
      <c r="A381" s="17" t="s">
        <v>1975</v>
      </c>
      <c r="B381" s="27" t="n">
        <f aca="false">VLOOKUP(TOT!T383,'POSITION - Tableau 2'!$A$4:$B$27,2)</f>
        <v>1</v>
      </c>
      <c r="C381" s="28"/>
      <c r="D381" s="28"/>
      <c r="E381" s="28"/>
    </row>
    <row r="382" customFormat="false" ht="13" hidden="false" customHeight="true" outlineLevel="0" collapsed="false">
      <c r="A382" s="17" t="s">
        <v>1978</v>
      </c>
      <c r="B382" s="27" t="n">
        <f aca="false">VLOOKUP(TOT!T384,'POSITION - Tableau 2'!$A$4:$B$27,2)</f>
        <v>1</v>
      </c>
      <c r="C382" s="28"/>
      <c r="D382" s="28"/>
      <c r="E382" s="28"/>
    </row>
    <row r="383" customFormat="false" ht="13" hidden="false" customHeight="true" outlineLevel="0" collapsed="false">
      <c r="A383" s="17" t="s">
        <v>1982</v>
      </c>
      <c r="B383" s="27" t="n">
        <f aca="false">VLOOKUP(TOT!T385,'POSITION - Tableau 2'!$A$4:$B$27,2)</f>
        <v>1</v>
      </c>
      <c r="C383" s="28"/>
      <c r="D383" s="28"/>
      <c r="E383" s="28"/>
    </row>
    <row r="384" customFormat="false" ht="13" hidden="false" customHeight="true" outlineLevel="0" collapsed="false">
      <c r="A384" s="17" t="s">
        <v>1986</v>
      </c>
      <c r="B384" s="27" t="n">
        <f aca="false">VLOOKUP(TOT!T386,'POSITION - Tableau 2'!$A$4:$B$27,2)</f>
        <v>1</v>
      </c>
      <c r="C384" s="28"/>
      <c r="D384" s="28"/>
      <c r="E384" s="28"/>
    </row>
    <row r="385" customFormat="false" ht="13" hidden="false" customHeight="true" outlineLevel="0" collapsed="false">
      <c r="A385" s="17" t="s">
        <v>1989</v>
      </c>
      <c r="B385" s="27" t="n">
        <f aca="false">VLOOKUP(TOT!T387,'POSITION - Tableau 2'!$A$4:$B$27,2)</f>
        <v>8</v>
      </c>
      <c r="C385" s="28"/>
      <c r="D385" s="28"/>
      <c r="E385" s="28"/>
    </row>
    <row r="386" customFormat="false" ht="13" hidden="false" customHeight="true" outlineLevel="0" collapsed="false">
      <c r="A386" s="17" t="s">
        <v>1992</v>
      </c>
      <c r="B386" s="27" t="n">
        <f aca="false">VLOOKUP(TOT!T388,'POSITION - Tableau 2'!$A$4:$B$27,2)</f>
        <v>2</v>
      </c>
      <c r="C386" s="28"/>
      <c r="D386" s="28"/>
      <c r="E386" s="28"/>
    </row>
    <row r="387" customFormat="false" ht="13" hidden="false" customHeight="true" outlineLevel="0" collapsed="false">
      <c r="A387" s="17" t="s">
        <v>1995</v>
      </c>
      <c r="B387" s="27" t="n">
        <f aca="false">VLOOKUP(TOT!T389,'POSITION - Tableau 2'!$A$4:$B$27,2)</f>
        <v>2</v>
      </c>
      <c r="C387" s="28"/>
      <c r="D387" s="28"/>
      <c r="E387" s="28"/>
    </row>
    <row r="388" customFormat="false" ht="13" hidden="false" customHeight="true" outlineLevel="0" collapsed="false">
      <c r="A388" s="17" t="s">
        <v>2000</v>
      </c>
      <c r="B388" s="27" t="n">
        <f aca="false">VLOOKUP(TOT!T390,'POSITION - Tableau 2'!$A$4:$B$27,2)</f>
        <v>4</v>
      </c>
      <c r="C388" s="28"/>
      <c r="D388" s="28"/>
      <c r="E388" s="28"/>
    </row>
    <row r="389" customFormat="false" ht="13" hidden="false" customHeight="true" outlineLevel="0" collapsed="false">
      <c r="A389" s="17" t="s">
        <v>2004</v>
      </c>
      <c r="B389" s="27" t="n">
        <f aca="false">VLOOKUP(TOT!T391,'POSITION - Tableau 2'!$A$4:$B$27,2)</f>
        <v>4</v>
      </c>
      <c r="C389" s="28"/>
      <c r="D389" s="28"/>
      <c r="E389" s="28"/>
    </row>
    <row r="390" customFormat="false" ht="13" hidden="false" customHeight="true" outlineLevel="0" collapsed="false">
      <c r="A390" s="17" t="s">
        <v>2009</v>
      </c>
      <c r="B390" s="27" t="n">
        <f aca="false">VLOOKUP(TOT!T392,'POSITION - Tableau 2'!$A$4:$B$27,2)</f>
        <v>1</v>
      </c>
      <c r="C390" s="28"/>
      <c r="D390" s="28"/>
      <c r="E390" s="28"/>
    </row>
    <row r="391" customFormat="false" ht="13" hidden="false" customHeight="true" outlineLevel="0" collapsed="false">
      <c r="A391" s="17" t="s">
        <v>2013</v>
      </c>
      <c r="B391" s="27" t="n">
        <f aca="false">VLOOKUP(TOT!T393,'POSITION - Tableau 2'!$A$4:$B$27,2)</f>
        <v>4</v>
      </c>
      <c r="C391" s="28"/>
      <c r="D391" s="28"/>
      <c r="E391" s="28"/>
    </row>
    <row r="392" customFormat="false" ht="13" hidden="false" customHeight="true" outlineLevel="0" collapsed="false">
      <c r="A392" s="17" t="s">
        <v>2017</v>
      </c>
      <c r="B392" s="27" t="n">
        <f aca="false">VLOOKUP(TOT!T394,'POSITION - Tableau 2'!$A$4:$B$27,2)</f>
        <v>2</v>
      </c>
      <c r="C392" s="28"/>
      <c r="D392" s="28"/>
      <c r="E392" s="28"/>
    </row>
    <row r="393" customFormat="false" ht="13" hidden="false" customHeight="true" outlineLevel="0" collapsed="false">
      <c r="A393" s="17" t="s">
        <v>2020</v>
      </c>
      <c r="B393" s="27" t="n">
        <f aca="false">VLOOKUP(TOT!T395,'POSITION - Tableau 2'!$A$4:$B$27,2)</f>
        <v>2</v>
      </c>
      <c r="C393" s="28"/>
      <c r="D393" s="28"/>
      <c r="E393" s="28"/>
    </row>
    <row r="394" customFormat="false" ht="13" hidden="false" customHeight="true" outlineLevel="0" collapsed="false">
      <c r="A394" s="17" t="s">
        <v>2026</v>
      </c>
      <c r="B394" s="27" t="n">
        <f aca="false">VLOOKUP(TOT!T396,'POSITION - Tableau 2'!$A$4:$B$27,2)</f>
        <v>8</v>
      </c>
      <c r="C394" s="28"/>
      <c r="D394" s="28"/>
      <c r="E394" s="28"/>
    </row>
    <row r="395" customFormat="false" ht="13" hidden="false" customHeight="true" outlineLevel="0" collapsed="false">
      <c r="A395" s="17" t="s">
        <v>2029</v>
      </c>
      <c r="B395" s="27" t="n">
        <f aca="false">VLOOKUP(TOT!T397,'POSITION - Tableau 2'!$A$4:$B$27,2)</f>
        <v>8</v>
      </c>
      <c r="C395" s="28"/>
      <c r="D395" s="28"/>
      <c r="E395" s="28"/>
    </row>
    <row r="396" customFormat="false" ht="13" hidden="false" customHeight="true" outlineLevel="0" collapsed="false">
      <c r="A396" s="17" t="s">
        <v>2034</v>
      </c>
      <c r="B396" s="27" t="n">
        <f aca="false">VLOOKUP(TOT!T398,'POSITION - Tableau 2'!$A$4:$B$27,2)</f>
        <v>1</v>
      </c>
      <c r="C396" s="28"/>
      <c r="D396" s="28"/>
      <c r="E396" s="28"/>
    </row>
    <row r="397" customFormat="false" ht="13" hidden="false" customHeight="true" outlineLevel="0" collapsed="false">
      <c r="A397" s="17" t="s">
        <v>2037</v>
      </c>
      <c r="B397" s="27" t="n">
        <f aca="false">VLOOKUP(TOT!T399,'POSITION - Tableau 2'!$A$4:$B$27,2)</f>
        <v>1</v>
      </c>
      <c r="C397" s="28"/>
      <c r="D397" s="28"/>
      <c r="E397" s="28"/>
    </row>
    <row r="398" customFormat="false" ht="13" hidden="false" customHeight="true" outlineLevel="0" collapsed="false">
      <c r="A398" s="17" t="s">
        <v>2040</v>
      </c>
      <c r="B398" s="27" t="n">
        <f aca="false">VLOOKUP(TOT!T400,'POSITION - Tableau 2'!$A$4:$B$27,2)</f>
        <v>4</v>
      </c>
      <c r="C398" s="28"/>
      <c r="D398" s="28"/>
      <c r="E398" s="28"/>
    </row>
    <row r="399" customFormat="false" ht="13" hidden="false" customHeight="true" outlineLevel="0" collapsed="false">
      <c r="A399" s="17" t="s">
        <v>2044</v>
      </c>
      <c r="B399" s="27" t="n">
        <f aca="false">VLOOKUP(TOT!T401,'POSITION - Tableau 2'!$A$4:$B$27,2)</f>
        <v>8</v>
      </c>
      <c r="C399" s="28"/>
      <c r="D399" s="28"/>
      <c r="E399" s="28"/>
    </row>
    <row r="400" customFormat="false" ht="13" hidden="false" customHeight="true" outlineLevel="0" collapsed="false">
      <c r="A400" s="17" t="s">
        <v>2048</v>
      </c>
      <c r="B400" s="27" t="n">
        <f aca="false">VLOOKUP(TOT!T402,'POSITION - Tableau 2'!$A$4:$B$27,2)</f>
        <v>3</v>
      </c>
      <c r="C400" s="28"/>
      <c r="D400" s="28"/>
      <c r="E400" s="28"/>
    </row>
    <row r="401" customFormat="false" ht="13" hidden="false" customHeight="true" outlineLevel="0" collapsed="false">
      <c r="A401" s="17" t="s">
        <v>2051</v>
      </c>
      <c r="B401" s="27" t="n">
        <f aca="false">VLOOKUP(TOT!T403,'POSITION - Tableau 2'!$A$4:$B$27,2)</f>
        <v>8</v>
      </c>
      <c r="C401" s="28"/>
      <c r="D401" s="28"/>
      <c r="E401" s="28"/>
    </row>
    <row r="402" customFormat="false" ht="13" hidden="false" customHeight="true" outlineLevel="0" collapsed="false">
      <c r="A402" s="17" t="s">
        <v>2054</v>
      </c>
      <c r="B402" s="27" t="n">
        <f aca="false">VLOOKUP(TOT!T404,'POSITION - Tableau 2'!$A$4:$B$27,2)</f>
        <v>4</v>
      </c>
      <c r="C402" s="28"/>
      <c r="D402" s="28"/>
      <c r="E402" s="28"/>
    </row>
    <row r="403" customFormat="false" ht="13" hidden="false" customHeight="true" outlineLevel="0" collapsed="false">
      <c r="A403" s="17" t="s">
        <v>2058</v>
      </c>
      <c r="B403" s="27" t="n">
        <f aca="false">VLOOKUP(TOT!T405,'POSITION - Tableau 2'!$A$4:$B$27,2)</f>
        <v>1</v>
      </c>
      <c r="C403" s="28"/>
      <c r="D403" s="28"/>
      <c r="E403" s="28"/>
    </row>
    <row r="404" customFormat="false" ht="13" hidden="false" customHeight="true" outlineLevel="0" collapsed="false">
      <c r="A404" s="17" t="s">
        <v>2062</v>
      </c>
      <c r="B404" s="27" t="n">
        <f aca="false">VLOOKUP(TOT!T406,'POSITION - Tableau 2'!$A$4:$B$27,2)</f>
        <v>8</v>
      </c>
      <c r="C404" s="28"/>
      <c r="D404" s="28"/>
      <c r="E404" s="28"/>
    </row>
    <row r="405" customFormat="false" ht="13" hidden="false" customHeight="true" outlineLevel="0" collapsed="false">
      <c r="A405" s="17" t="s">
        <v>2066</v>
      </c>
      <c r="B405" s="27" t="n">
        <f aca="false">VLOOKUP(TOT!T407,'POSITION - Tableau 2'!$A$4:$B$27,2)</f>
        <v>8</v>
      </c>
      <c r="C405" s="28"/>
      <c r="D405" s="28"/>
      <c r="E405" s="28"/>
    </row>
    <row r="406" customFormat="false" ht="13" hidden="false" customHeight="true" outlineLevel="0" collapsed="false">
      <c r="A406" s="17" t="s">
        <v>2069</v>
      </c>
      <c r="B406" s="27" t="n">
        <f aca="false">VLOOKUP(TOT!T408,'POSITION - Tableau 2'!$A$4:$B$27,2)</f>
        <v>4</v>
      </c>
      <c r="C406" s="28"/>
      <c r="D406" s="28"/>
      <c r="E406" s="28"/>
    </row>
    <row r="407" customFormat="false" ht="13" hidden="false" customHeight="true" outlineLevel="0" collapsed="false">
      <c r="A407" s="17" t="s">
        <v>2072</v>
      </c>
      <c r="B407" s="27" t="n">
        <f aca="false">VLOOKUP(TOT!T409,'POSITION - Tableau 2'!$A$4:$B$27,2)</f>
        <v>8</v>
      </c>
      <c r="C407" s="28"/>
      <c r="D407" s="28"/>
      <c r="E407" s="28"/>
    </row>
    <row r="408" customFormat="false" ht="13" hidden="false" customHeight="true" outlineLevel="0" collapsed="false">
      <c r="A408" s="17" t="s">
        <v>2076</v>
      </c>
      <c r="B408" s="27" t="n">
        <f aca="false">VLOOKUP(TOT!T410,'POSITION - Tableau 2'!$A$4:$B$27,2)</f>
        <v>8</v>
      </c>
      <c r="C408" s="28"/>
      <c r="D408" s="28"/>
      <c r="E408" s="28"/>
    </row>
    <row r="409" customFormat="false" ht="13" hidden="false" customHeight="true" outlineLevel="0" collapsed="false">
      <c r="A409" s="17" t="s">
        <v>2078</v>
      </c>
      <c r="B409" s="27" t="n">
        <f aca="false">VLOOKUP(TOT!T411,'POSITION - Tableau 2'!$A$4:$B$27,2)</f>
        <v>1</v>
      </c>
      <c r="C409" s="28"/>
      <c r="D409" s="28"/>
      <c r="E409" s="28"/>
    </row>
    <row r="410" customFormat="false" ht="13" hidden="false" customHeight="true" outlineLevel="0" collapsed="false">
      <c r="A410" s="17" t="s">
        <v>2081</v>
      </c>
      <c r="B410" s="27" t="n">
        <f aca="false">VLOOKUP(TOT!T412,'POSITION - Tableau 2'!$A$4:$B$27,2)</f>
        <v>1</v>
      </c>
      <c r="C410" s="28"/>
      <c r="D410" s="28"/>
      <c r="E410" s="28"/>
    </row>
    <row r="411" customFormat="false" ht="13" hidden="false" customHeight="true" outlineLevel="0" collapsed="false">
      <c r="A411" s="17" t="s">
        <v>2084</v>
      </c>
      <c r="B411" s="27" t="n">
        <f aca="false">VLOOKUP(TOT!T413,'POSITION - Tableau 2'!$A$4:$B$27,2)</f>
        <v>8</v>
      </c>
      <c r="C411" s="28"/>
      <c r="D411" s="28"/>
      <c r="E411" s="28"/>
    </row>
    <row r="412" customFormat="false" ht="13" hidden="false" customHeight="true" outlineLevel="0" collapsed="false">
      <c r="A412" s="17" t="s">
        <v>2089</v>
      </c>
      <c r="B412" s="27" t="n">
        <f aca="false">VLOOKUP(TOT!T414,'POSITION - Tableau 2'!$A$4:$B$27,2)</f>
        <v>2</v>
      </c>
      <c r="C412" s="28"/>
      <c r="D412" s="28"/>
      <c r="E412" s="28"/>
    </row>
    <row r="413" customFormat="false" ht="13" hidden="false" customHeight="true" outlineLevel="0" collapsed="false">
      <c r="A413" s="17" t="s">
        <v>2091</v>
      </c>
      <c r="B413" s="27" t="n">
        <f aca="false">VLOOKUP(TOT!T415,'POSITION - Tableau 2'!$A$4:$B$27,2)</f>
        <v>8</v>
      </c>
      <c r="C413" s="28"/>
      <c r="D413" s="28"/>
      <c r="E413" s="28"/>
    </row>
    <row r="414" customFormat="false" ht="13" hidden="false" customHeight="true" outlineLevel="0" collapsed="false">
      <c r="A414" s="17" t="s">
        <v>2096</v>
      </c>
      <c r="B414" s="27" t="n">
        <f aca="false">VLOOKUP(TOT!T416,'POSITION - Tableau 2'!$A$4:$B$27,2)</f>
        <v>1</v>
      </c>
      <c r="C414" s="28"/>
      <c r="D414" s="28"/>
      <c r="E414" s="28"/>
    </row>
    <row r="415" customFormat="false" ht="13" hidden="false" customHeight="true" outlineLevel="0" collapsed="false">
      <c r="A415" s="17" t="s">
        <v>2100</v>
      </c>
      <c r="B415" s="27" t="n">
        <f aca="false">VLOOKUP(TOT!T417,'POSITION - Tableau 2'!$A$4:$B$27,2)</f>
        <v>8</v>
      </c>
      <c r="C415" s="28"/>
      <c r="D415" s="28"/>
      <c r="E415" s="28"/>
    </row>
    <row r="416" customFormat="false" ht="13" hidden="false" customHeight="true" outlineLevel="0" collapsed="false">
      <c r="A416" s="17" t="s">
        <v>2105</v>
      </c>
      <c r="B416" s="27" t="n">
        <f aca="false">VLOOKUP(TOT!T418,'POSITION - Tableau 2'!$A$4:$B$27,2)</f>
        <v>3</v>
      </c>
      <c r="C416" s="28"/>
      <c r="D416" s="28"/>
      <c r="E416" s="28"/>
    </row>
    <row r="417" customFormat="false" ht="13" hidden="false" customHeight="true" outlineLevel="0" collapsed="false">
      <c r="A417" s="17" t="s">
        <v>2109</v>
      </c>
      <c r="B417" s="27" t="n">
        <f aca="false">VLOOKUP(TOT!T419,'POSITION - Tableau 2'!$A$4:$B$27,2)</f>
        <v>8</v>
      </c>
      <c r="C417" s="28"/>
      <c r="D417" s="28"/>
      <c r="E417" s="28"/>
    </row>
    <row r="418" customFormat="false" ht="13" hidden="false" customHeight="true" outlineLevel="0" collapsed="false">
      <c r="A418" s="17" t="s">
        <v>2113</v>
      </c>
      <c r="B418" s="27" t="n">
        <f aca="false">VLOOKUP(TOT!T420,'POSITION - Tableau 2'!$A$4:$B$27,2)</f>
        <v>2</v>
      </c>
      <c r="C418" s="28"/>
      <c r="D418" s="28"/>
      <c r="E418" s="28"/>
    </row>
    <row r="419" customFormat="false" ht="13" hidden="false" customHeight="true" outlineLevel="0" collapsed="false">
      <c r="A419" s="17" t="s">
        <v>2116</v>
      </c>
      <c r="B419" s="27" t="n">
        <f aca="false">VLOOKUP(TOT!T421,'POSITION - Tableau 2'!$A$4:$B$27,2)</f>
        <v>1</v>
      </c>
      <c r="C419" s="28"/>
      <c r="D419" s="28"/>
      <c r="E419" s="28"/>
    </row>
    <row r="420" customFormat="false" ht="13" hidden="false" customHeight="true" outlineLevel="0" collapsed="false">
      <c r="A420" s="17" t="s">
        <v>2121</v>
      </c>
      <c r="B420" s="27" t="n">
        <f aca="false">VLOOKUP(TOT!T422,'POSITION - Tableau 2'!$A$4:$B$27,2)</f>
        <v>8</v>
      </c>
      <c r="C420" s="28"/>
      <c r="D420" s="28"/>
      <c r="E420" s="28"/>
    </row>
    <row r="421" customFormat="false" ht="13" hidden="false" customHeight="true" outlineLevel="0" collapsed="false">
      <c r="A421" s="17" t="s">
        <v>2126</v>
      </c>
      <c r="B421" s="27" t="n">
        <f aca="false">VLOOKUP(TOT!T423,'POSITION - Tableau 2'!$A$4:$B$27,2)</f>
        <v>1</v>
      </c>
      <c r="C421" s="28"/>
      <c r="D421" s="28"/>
      <c r="E421" s="28"/>
    </row>
    <row r="422" customFormat="false" ht="13" hidden="false" customHeight="true" outlineLevel="0" collapsed="false">
      <c r="A422" s="17" t="s">
        <v>2131</v>
      </c>
      <c r="B422" s="27" t="n">
        <f aca="false">VLOOKUP(TOT!T424,'POSITION - Tableau 2'!$A$4:$B$27,2)</f>
        <v>4</v>
      </c>
      <c r="C422" s="28"/>
      <c r="D422" s="28"/>
      <c r="E422" s="28"/>
    </row>
    <row r="423" customFormat="false" ht="13" hidden="false" customHeight="true" outlineLevel="0" collapsed="false">
      <c r="A423" s="17" t="s">
        <v>2135</v>
      </c>
      <c r="B423" s="27" t="n">
        <f aca="false">VLOOKUP(TOT!T425,'POSITION - Tableau 2'!$A$4:$B$27,2)</f>
        <v>5</v>
      </c>
      <c r="C423" s="28"/>
      <c r="D423" s="28"/>
      <c r="E423" s="28"/>
    </row>
    <row r="424" customFormat="false" ht="13" hidden="false" customHeight="true" outlineLevel="0" collapsed="false">
      <c r="A424" s="17" t="s">
        <v>2140</v>
      </c>
      <c r="B424" s="27" t="n">
        <f aca="false">VLOOKUP(TOT!T426,'POSITION - Tableau 2'!$A$4:$B$27,2)</f>
        <v>2</v>
      </c>
      <c r="C424" s="28"/>
      <c r="D424" s="28"/>
      <c r="E424" s="28"/>
    </row>
    <row r="425" customFormat="false" ht="13" hidden="false" customHeight="true" outlineLevel="0" collapsed="false">
      <c r="A425" s="17" t="s">
        <v>2143</v>
      </c>
      <c r="B425" s="27" t="n">
        <f aca="false">VLOOKUP(TOT!T427,'POSITION - Tableau 2'!$A$4:$B$27,2)</f>
        <v>2</v>
      </c>
      <c r="C425" s="28"/>
      <c r="D425" s="28"/>
      <c r="E425" s="28"/>
    </row>
    <row r="426" customFormat="false" ht="13" hidden="false" customHeight="true" outlineLevel="0" collapsed="false">
      <c r="A426" s="17" t="s">
        <v>2147</v>
      </c>
      <c r="B426" s="27" t="n">
        <f aca="false">VLOOKUP(TOT!T428,'POSITION - Tableau 2'!$A$4:$B$27,2)</f>
        <v>3</v>
      </c>
      <c r="C426" s="28"/>
      <c r="D426" s="28"/>
      <c r="E426" s="28"/>
    </row>
    <row r="427" customFormat="false" ht="13" hidden="false" customHeight="true" outlineLevel="0" collapsed="false">
      <c r="A427" s="17" t="s">
        <v>2151</v>
      </c>
      <c r="B427" s="27" t="n">
        <f aca="false">VLOOKUP(TOT!T429,'POSITION - Tableau 2'!$A$4:$B$27,2)</f>
        <v>8</v>
      </c>
      <c r="C427" s="28"/>
      <c r="D427" s="28"/>
      <c r="E427" s="28"/>
    </row>
    <row r="428" customFormat="false" ht="13" hidden="false" customHeight="true" outlineLevel="0" collapsed="false">
      <c r="A428" s="17" t="s">
        <v>2154</v>
      </c>
      <c r="B428" s="27" t="n">
        <f aca="false">VLOOKUP(TOT!T430,'POSITION - Tableau 2'!$A$4:$B$27,2)</f>
        <v>8</v>
      </c>
      <c r="C428" s="28"/>
      <c r="D428" s="28"/>
      <c r="E428" s="28"/>
    </row>
    <row r="429" customFormat="false" ht="13" hidden="false" customHeight="true" outlineLevel="0" collapsed="false">
      <c r="A429" s="17" t="s">
        <v>2157</v>
      </c>
      <c r="B429" s="27" t="n">
        <f aca="false">VLOOKUP(TOT!T431,'POSITION - Tableau 2'!$A$4:$B$27,2)</f>
        <v>2</v>
      </c>
      <c r="C429" s="28"/>
      <c r="D429" s="28"/>
      <c r="E429" s="28"/>
    </row>
    <row r="430" customFormat="false" ht="13" hidden="false" customHeight="true" outlineLevel="0" collapsed="false">
      <c r="A430" s="17" t="s">
        <v>2160</v>
      </c>
      <c r="B430" s="27" t="n">
        <f aca="false">VLOOKUP(TOT!T432,'POSITION - Tableau 2'!$A$4:$B$27,2)</f>
        <v>1</v>
      </c>
      <c r="C430" s="28"/>
      <c r="D430" s="28"/>
      <c r="E430" s="28"/>
    </row>
    <row r="431" customFormat="false" ht="13" hidden="false" customHeight="true" outlineLevel="0" collapsed="false">
      <c r="A431" s="17" t="s">
        <v>2162</v>
      </c>
      <c r="B431" s="27" t="n">
        <f aca="false">VLOOKUP(TOT!T433,'POSITION - Tableau 2'!$A$4:$B$27,2)</f>
        <v>4</v>
      </c>
      <c r="C431" s="28"/>
      <c r="D431" s="28"/>
      <c r="E431" s="28"/>
    </row>
    <row r="432" customFormat="false" ht="13" hidden="false" customHeight="true" outlineLevel="0" collapsed="false">
      <c r="A432" s="17" t="s">
        <v>2165</v>
      </c>
      <c r="B432" s="27" t="n">
        <f aca="false">VLOOKUP(TOT!T434,'POSITION - Tableau 2'!$A$4:$B$27,2)</f>
        <v>1</v>
      </c>
      <c r="C432" s="28"/>
      <c r="D432" s="28"/>
      <c r="E432" s="28"/>
    </row>
    <row r="433" customFormat="false" ht="13" hidden="false" customHeight="true" outlineLevel="0" collapsed="false">
      <c r="A433" s="17" t="s">
        <v>2168</v>
      </c>
      <c r="B433" s="27" t="n">
        <f aca="false">VLOOKUP(TOT!T435,'POSITION - Tableau 2'!$A$4:$B$27,2)</f>
        <v>8</v>
      </c>
      <c r="C433" s="28"/>
      <c r="D433" s="28"/>
      <c r="E433" s="28"/>
    </row>
    <row r="434" customFormat="false" ht="13" hidden="false" customHeight="true" outlineLevel="0" collapsed="false">
      <c r="A434" s="17" t="s">
        <v>2171</v>
      </c>
      <c r="B434" s="27" t="n">
        <f aca="false">VLOOKUP(TOT!T436,'POSITION - Tableau 2'!$A$4:$B$27,2)</f>
        <v>1</v>
      </c>
      <c r="C434" s="28"/>
      <c r="D434" s="28"/>
      <c r="E434" s="28"/>
    </row>
    <row r="435" customFormat="false" ht="13" hidden="false" customHeight="true" outlineLevel="0" collapsed="false">
      <c r="A435" s="17" t="s">
        <v>2176</v>
      </c>
      <c r="B435" s="27" t="n">
        <f aca="false">VLOOKUP(TOT!T437,'POSITION - Tableau 2'!$A$4:$B$27,2)</f>
        <v>3</v>
      </c>
      <c r="C435" s="28"/>
      <c r="D435" s="28"/>
      <c r="E435" s="28"/>
    </row>
    <row r="436" customFormat="false" ht="13" hidden="false" customHeight="true" outlineLevel="0" collapsed="false">
      <c r="A436" s="17" t="s">
        <v>2180</v>
      </c>
      <c r="B436" s="27" t="n">
        <f aca="false">VLOOKUP(TOT!T438,'POSITION - Tableau 2'!$A$4:$B$27,2)</f>
        <v>8</v>
      </c>
      <c r="C436" s="28"/>
      <c r="D436" s="28"/>
      <c r="E436" s="28"/>
    </row>
    <row r="437" customFormat="false" ht="13" hidden="false" customHeight="true" outlineLevel="0" collapsed="false">
      <c r="A437" s="17" t="s">
        <v>2184</v>
      </c>
      <c r="B437" s="27" t="n">
        <f aca="false">VLOOKUP(TOT!T439,'POSITION - Tableau 2'!$A$4:$B$27,2)</f>
        <v>4</v>
      </c>
      <c r="C437" s="28"/>
      <c r="D437" s="28"/>
      <c r="E437" s="28"/>
    </row>
    <row r="438" customFormat="false" ht="13" hidden="false" customHeight="true" outlineLevel="0" collapsed="false">
      <c r="A438" s="17" t="s">
        <v>2188</v>
      </c>
      <c r="B438" s="27" t="n">
        <f aca="false">VLOOKUP(TOT!T440,'POSITION - Tableau 2'!$A$4:$B$27,2)</f>
        <v>4</v>
      </c>
      <c r="C438" s="28"/>
      <c r="D438" s="28"/>
      <c r="E438" s="28"/>
    </row>
    <row r="439" customFormat="false" ht="13" hidden="false" customHeight="true" outlineLevel="0" collapsed="false">
      <c r="A439" s="17" t="s">
        <v>2192</v>
      </c>
      <c r="B439" s="27" t="n">
        <f aca="false">VLOOKUP(TOT!T441,'POSITION - Tableau 2'!$A$4:$B$27,2)</f>
        <v>4</v>
      </c>
      <c r="C439" s="28"/>
      <c r="D439" s="28"/>
      <c r="E439" s="28"/>
    </row>
    <row r="440" customFormat="false" ht="13" hidden="false" customHeight="true" outlineLevel="0" collapsed="false">
      <c r="A440" s="17" t="s">
        <v>2196</v>
      </c>
      <c r="B440" s="27" t="n">
        <f aca="false">VLOOKUP(TOT!T442,'POSITION - Tableau 2'!$A$4:$B$27,2)</f>
        <v>8</v>
      </c>
      <c r="C440" s="28"/>
      <c r="D440" s="28"/>
      <c r="E440" s="28"/>
    </row>
    <row r="441" customFormat="false" ht="13" hidden="false" customHeight="true" outlineLevel="0" collapsed="false">
      <c r="A441" s="17" t="s">
        <v>2199</v>
      </c>
      <c r="B441" s="27" t="n">
        <f aca="false">VLOOKUP(TOT!T443,'POSITION - Tableau 2'!$A$4:$B$27,2)</f>
        <v>4</v>
      </c>
      <c r="C441" s="28"/>
      <c r="D441" s="28"/>
      <c r="E441" s="28"/>
    </row>
    <row r="442" customFormat="false" ht="13" hidden="false" customHeight="true" outlineLevel="0" collapsed="false">
      <c r="A442" s="17" t="s">
        <v>2204</v>
      </c>
      <c r="B442" s="27" t="n">
        <f aca="false">VLOOKUP(TOT!T444,'POSITION - Tableau 2'!$A$4:$B$27,2)</f>
        <v>2</v>
      </c>
      <c r="C442" s="28"/>
      <c r="D442" s="28"/>
      <c r="E442" s="28"/>
    </row>
    <row r="443" customFormat="false" ht="13" hidden="false" customHeight="true" outlineLevel="0" collapsed="false">
      <c r="A443" s="17" t="s">
        <v>2208</v>
      </c>
      <c r="B443" s="27" t="n">
        <f aca="false">VLOOKUP(TOT!T445,'POSITION - Tableau 2'!$A$4:$B$27,2)</f>
        <v>8</v>
      </c>
      <c r="C443" s="28"/>
      <c r="D443" s="28"/>
      <c r="E443" s="28"/>
    </row>
    <row r="444" customFormat="false" ht="13" hidden="false" customHeight="true" outlineLevel="0" collapsed="false">
      <c r="A444" s="17" t="s">
        <v>2211</v>
      </c>
      <c r="B444" s="27" t="n">
        <f aca="false">VLOOKUP(TOT!T446,'POSITION - Tableau 2'!$A$4:$B$27,2)</f>
        <v>8</v>
      </c>
      <c r="C444" s="28"/>
      <c r="D444" s="28"/>
      <c r="E444" s="28"/>
    </row>
    <row r="445" customFormat="false" ht="13" hidden="false" customHeight="true" outlineLevel="0" collapsed="false">
      <c r="A445" s="17" t="s">
        <v>2214</v>
      </c>
      <c r="B445" s="27" t="n">
        <f aca="false">VLOOKUP(TOT!T447,'POSITION - Tableau 2'!$A$4:$B$27,2)</f>
        <v>4</v>
      </c>
      <c r="C445" s="28"/>
      <c r="D445" s="28"/>
      <c r="E445" s="28"/>
    </row>
    <row r="446" customFormat="false" ht="13" hidden="false" customHeight="true" outlineLevel="0" collapsed="false">
      <c r="A446" s="17" t="s">
        <v>2219</v>
      </c>
      <c r="B446" s="27" t="n">
        <f aca="false">VLOOKUP(TOT!T448,'POSITION - Tableau 2'!$A$4:$B$27,2)</f>
        <v>2</v>
      </c>
      <c r="C446" s="28"/>
      <c r="D446" s="28"/>
      <c r="E446" s="28"/>
    </row>
    <row r="447" customFormat="false" ht="13" hidden="false" customHeight="true" outlineLevel="0" collapsed="false">
      <c r="A447" s="17" t="s">
        <v>2224</v>
      </c>
      <c r="B447" s="27" t="n">
        <f aca="false">VLOOKUP(TOT!T449,'POSITION - Tableau 2'!$A$4:$B$27,2)</f>
        <v>8</v>
      </c>
      <c r="C447" s="28"/>
      <c r="D447" s="28"/>
      <c r="E447" s="28"/>
    </row>
    <row r="448" customFormat="false" ht="13" hidden="false" customHeight="true" outlineLevel="0" collapsed="false">
      <c r="A448" s="17" t="s">
        <v>2229</v>
      </c>
      <c r="B448" s="27" t="n">
        <f aca="false">VLOOKUP(TOT!T450,'POSITION - Tableau 2'!$A$4:$B$27,2)</f>
        <v>2</v>
      </c>
      <c r="C448" s="28"/>
      <c r="D448" s="28"/>
      <c r="E448" s="28"/>
    </row>
    <row r="449" customFormat="false" ht="13" hidden="false" customHeight="true" outlineLevel="0" collapsed="false">
      <c r="A449" s="17" t="s">
        <v>2235</v>
      </c>
      <c r="B449" s="27" t="n">
        <f aca="false">VLOOKUP(TOT!T451,'POSITION - Tableau 2'!$A$4:$B$27,2)</f>
        <v>2</v>
      </c>
      <c r="C449" s="28"/>
      <c r="D449" s="28"/>
      <c r="E449" s="28"/>
    </row>
    <row r="450" customFormat="false" ht="13" hidden="false" customHeight="true" outlineLevel="0" collapsed="false">
      <c r="A450" s="17" t="s">
        <v>2240</v>
      </c>
      <c r="B450" s="27" t="n">
        <f aca="false">VLOOKUP(TOT!T452,'POSITION - Tableau 2'!$A$4:$B$27,2)</f>
        <v>4</v>
      </c>
      <c r="C450" s="28"/>
      <c r="D450" s="28"/>
      <c r="E450" s="28"/>
    </row>
    <row r="451" customFormat="false" ht="13" hidden="false" customHeight="true" outlineLevel="0" collapsed="false">
      <c r="A451" s="17" t="s">
        <v>2244</v>
      </c>
      <c r="B451" s="27" t="n">
        <f aca="false">VLOOKUP(TOT!T453,'POSITION - Tableau 2'!$A$4:$B$27,2)</f>
        <v>4</v>
      </c>
      <c r="C451" s="28"/>
      <c r="D451" s="28"/>
      <c r="E451" s="28"/>
    </row>
    <row r="452" customFormat="false" ht="13" hidden="false" customHeight="true" outlineLevel="0" collapsed="false">
      <c r="A452" s="17" t="s">
        <v>2246</v>
      </c>
      <c r="B452" s="27" t="n">
        <f aca="false">VLOOKUP(TOT!T454,'POSITION - Tableau 2'!$A$4:$B$27,2)</f>
        <v>8</v>
      </c>
      <c r="C452" s="28"/>
      <c r="D452" s="28"/>
      <c r="E452" s="28"/>
    </row>
    <row r="453" customFormat="false" ht="13" hidden="false" customHeight="true" outlineLevel="0" collapsed="false">
      <c r="A453" s="17" t="s">
        <v>2250</v>
      </c>
      <c r="B453" s="27" t="n">
        <f aca="false">VLOOKUP(TOT!T455,'POSITION - Tableau 2'!$A$4:$B$27,2)</f>
        <v>8</v>
      </c>
      <c r="C453" s="28"/>
      <c r="D453" s="28"/>
      <c r="E453" s="28"/>
    </row>
    <row r="454" customFormat="false" ht="13" hidden="false" customHeight="true" outlineLevel="0" collapsed="false">
      <c r="A454" s="17" t="s">
        <v>2254</v>
      </c>
      <c r="B454" s="27" t="n">
        <f aca="false">VLOOKUP(TOT!T456,'POSITION - Tableau 2'!$A$4:$B$27,2)</f>
        <v>8</v>
      </c>
      <c r="C454" s="28"/>
      <c r="D454" s="28"/>
      <c r="E454" s="28"/>
    </row>
    <row r="455" customFormat="false" ht="13" hidden="false" customHeight="true" outlineLevel="0" collapsed="false">
      <c r="A455" s="17" t="s">
        <v>2258</v>
      </c>
      <c r="B455" s="27" t="n">
        <f aca="false">VLOOKUP(TOT!T457,'POSITION - Tableau 2'!$A$4:$B$27,2)</f>
        <v>8</v>
      </c>
      <c r="C455" s="28"/>
      <c r="D455" s="28"/>
      <c r="E455" s="28"/>
    </row>
    <row r="456" customFormat="false" ht="13" hidden="false" customHeight="true" outlineLevel="0" collapsed="false">
      <c r="A456" s="17" t="s">
        <v>2261</v>
      </c>
      <c r="B456" s="27" t="n">
        <f aca="false">VLOOKUP(TOT!T458,'POSITION - Tableau 2'!$A$4:$B$27,2)</f>
        <v>1</v>
      </c>
      <c r="C456" s="28"/>
      <c r="D456" s="28"/>
      <c r="E456" s="28"/>
    </row>
    <row r="457" customFormat="false" ht="13" hidden="false" customHeight="true" outlineLevel="0" collapsed="false">
      <c r="A457" s="17" t="s">
        <v>2264</v>
      </c>
      <c r="B457" s="27" t="n">
        <f aca="false">VLOOKUP(TOT!T459,'POSITION - Tableau 2'!$A$4:$B$27,2)</f>
        <v>8</v>
      </c>
      <c r="C457" s="28"/>
      <c r="D457" s="28"/>
      <c r="E457" s="28"/>
    </row>
    <row r="458" customFormat="false" ht="13" hidden="false" customHeight="true" outlineLevel="0" collapsed="false">
      <c r="A458" s="17" t="s">
        <v>2269</v>
      </c>
      <c r="B458" s="27" t="n">
        <f aca="false">VLOOKUP(TOT!T460,'POSITION - Tableau 2'!$A$4:$B$27,2)</f>
        <v>4</v>
      </c>
      <c r="C458" s="28"/>
      <c r="D458" s="28"/>
      <c r="E458" s="28"/>
    </row>
    <row r="459" customFormat="false" ht="13" hidden="false" customHeight="true" outlineLevel="0" collapsed="false">
      <c r="A459" s="17" t="s">
        <v>2272</v>
      </c>
      <c r="B459" s="27" t="n">
        <f aca="false">VLOOKUP(TOT!T461,'POSITION - Tableau 2'!$A$4:$B$27,2)</f>
        <v>4</v>
      </c>
      <c r="C459" s="28"/>
      <c r="D459" s="28"/>
      <c r="E459" s="28"/>
    </row>
    <row r="460" customFormat="false" ht="13" hidden="false" customHeight="true" outlineLevel="0" collapsed="false">
      <c r="A460" s="17" t="s">
        <v>2277</v>
      </c>
      <c r="B460" s="27" t="n">
        <f aca="false">VLOOKUP(TOT!T462,'POSITION - Tableau 2'!$A$4:$B$27,2)</f>
        <v>3</v>
      </c>
      <c r="C460" s="28"/>
      <c r="D460" s="28"/>
      <c r="E460" s="28"/>
    </row>
    <row r="461" customFormat="false" ht="13" hidden="false" customHeight="true" outlineLevel="0" collapsed="false">
      <c r="A461" s="17" t="s">
        <v>2282</v>
      </c>
      <c r="B461" s="27" t="n">
        <f aca="false">VLOOKUP(TOT!T463,'POSITION - Tableau 2'!$A$4:$B$27,2)</f>
        <v>8</v>
      </c>
      <c r="C461" s="28"/>
      <c r="D461" s="28"/>
      <c r="E461" s="28"/>
    </row>
    <row r="462" customFormat="false" ht="13" hidden="false" customHeight="true" outlineLevel="0" collapsed="false">
      <c r="A462" s="17" t="s">
        <v>2287</v>
      </c>
      <c r="B462" s="27" t="n">
        <f aca="false">VLOOKUP(TOT!T464,'POSITION - Tableau 2'!$A$4:$B$27,2)</f>
        <v>4</v>
      </c>
      <c r="C462" s="28"/>
      <c r="D462" s="28"/>
      <c r="E462" s="28"/>
    </row>
    <row r="463" customFormat="false" ht="13" hidden="false" customHeight="true" outlineLevel="0" collapsed="false">
      <c r="A463" s="17" t="s">
        <v>2291</v>
      </c>
      <c r="B463" s="27" t="n">
        <f aca="false">VLOOKUP(TOT!T465,'POSITION - Tableau 2'!$A$4:$B$27,2)</f>
        <v>8</v>
      </c>
      <c r="C463" s="28"/>
      <c r="D463" s="28"/>
      <c r="E463" s="28"/>
    </row>
    <row r="464" customFormat="false" ht="13" hidden="false" customHeight="true" outlineLevel="0" collapsed="false">
      <c r="A464" s="17" t="s">
        <v>2295</v>
      </c>
      <c r="B464" s="27" t="n">
        <f aca="false">VLOOKUP(TOT!T466,'POSITION - Tableau 2'!$A$4:$B$27,2)</f>
        <v>8</v>
      </c>
      <c r="C464" s="28"/>
      <c r="D464" s="28"/>
      <c r="E464" s="28"/>
    </row>
    <row r="465" customFormat="false" ht="13" hidden="false" customHeight="true" outlineLevel="0" collapsed="false">
      <c r="A465" s="17" t="s">
        <v>2299</v>
      </c>
      <c r="B465" s="27" t="n">
        <f aca="false">VLOOKUP(TOT!T467,'POSITION - Tableau 2'!$A$4:$B$27,2)</f>
        <v>2</v>
      </c>
      <c r="C465" s="28"/>
      <c r="D465" s="28"/>
      <c r="E465" s="28"/>
    </row>
    <row r="466" customFormat="false" ht="13" hidden="false" customHeight="true" outlineLevel="0" collapsed="false">
      <c r="A466" s="17" t="s">
        <v>2304</v>
      </c>
      <c r="B466" s="27" t="n">
        <f aca="false">VLOOKUP(TOT!T468,'POSITION - Tableau 2'!$A$4:$B$27,2)</f>
        <v>2</v>
      </c>
      <c r="C466" s="28"/>
      <c r="D466" s="28"/>
      <c r="E466" s="28"/>
    </row>
    <row r="467" customFormat="false" ht="13" hidden="false" customHeight="true" outlineLevel="0" collapsed="false">
      <c r="A467" s="17" t="s">
        <v>2309</v>
      </c>
      <c r="B467" s="27" t="n">
        <f aca="false">VLOOKUP(TOT!T469,'POSITION - Tableau 2'!$A$4:$B$27,2)</f>
        <v>8</v>
      </c>
      <c r="C467" s="28"/>
      <c r="D467" s="28"/>
      <c r="E467" s="28"/>
    </row>
    <row r="468" customFormat="false" ht="13" hidden="false" customHeight="true" outlineLevel="0" collapsed="false">
      <c r="A468" s="17" t="s">
        <v>2313</v>
      </c>
      <c r="B468" s="27" t="n">
        <f aca="false">VLOOKUP(TOT!T470,'POSITION - Tableau 2'!$A$4:$B$27,2)</f>
        <v>8</v>
      </c>
      <c r="C468" s="28"/>
      <c r="D468" s="28"/>
      <c r="E468" s="28"/>
    </row>
    <row r="469" customFormat="false" ht="13" hidden="false" customHeight="true" outlineLevel="0" collapsed="false">
      <c r="A469" s="17" t="s">
        <v>2317</v>
      </c>
      <c r="B469" s="27" t="n">
        <f aca="false">VLOOKUP(TOT!T471,'POSITION - Tableau 2'!$A$4:$B$27,2)</f>
        <v>8</v>
      </c>
      <c r="C469" s="28"/>
      <c r="D469" s="28"/>
      <c r="E469" s="28"/>
    </row>
    <row r="470" customFormat="false" ht="13" hidden="false" customHeight="true" outlineLevel="0" collapsed="false">
      <c r="A470" s="17" t="s">
        <v>2321</v>
      </c>
      <c r="B470" s="27" t="n">
        <f aca="false">VLOOKUP(TOT!T472,'POSITION - Tableau 2'!$A$4:$B$27,2)</f>
        <v>2</v>
      </c>
      <c r="C470" s="28"/>
      <c r="D470" s="28"/>
      <c r="E470" s="28"/>
    </row>
    <row r="471" customFormat="false" ht="13" hidden="false" customHeight="true" outlineLevel="0" collapsed="false">
      <c r="A471" s="17" t="s">
        <v>2325</v>
      </c>
      <c r="B471" s="27" t="n">
        <f aca="false">VLOOKUP(TOT!T473,'POSITION - Tableau 2'!$A$4:$B$27,2)</f>
        <v>8</v>
      </c>
      <c r="C471" s="28"/>
      <c r="D471" s="28"/>
      <c r="E471" s="28"/>
    </row>
    <row r="472" customFormat="false" ht="13" hidden="false" customHeight="true" outlineLevel="0" collapsed="false">
      <c r="A472" s="17" t="s">
        <v>2328</v>
      </c>
      <c r="B472" s="27" t="n">
        <f aca="false">VLOOKUP(TOT!T474,'POSITION - Tableau 2'!$A$4:$B$27,2)</f>
        <v>5</v>
      </c>
      <c r="C472" s="28"/>
      <c r="D472" s="28"/>
      <c r="E472" s="28"/>
    </row>
    <row r="473" customFormat="false" ht="13" hidden="false" customHeight="true" outlineLevel="0" collapsed="false">
      <c r="A473" s="17" t="s">
        <v>2331</v>
      </c>
      <c r="B473" s="27" t="n">
        <f aca="false">VLOOKUP(TOT!T475,'POSITION - Tableau 2'!$A$4:$B$27,2)</f>
        <v>4</v>
      </c>
      <c r="C473" s="28"/>
      <c r="D473" s="28"/>
      <c r="E473" s="28"/>
    </row>
    <row r="474" customFormat="false" ht="13" hidden="false" customHeight="true" outlineLevel="0" collapsed="false">
      <c r="A474" s="17" t="s">
        <v>2334</v>
      </c>
      <c r="B474" s="27" t="n">
        <f aca="false">VLOOKUP(TOT!T476,'POSITION - Tableau 2'!$A$4:$B$27,2)</f>
        <v>1</v>
      </c>
      <c r="C474" s="28"/>
      <c r="D474" s="28"/>
      <c r="E474" s="28"/>
    </row>
    <row r="475" customFormat="false" ht="13" hidden="false" customHeight="true" outlineLevel="0" collapsed="false">
      <c r="A475" s="17" t="s">
        <v>2338</v>
      </c>
      <c r="B475" s="27" t="n">
        <f aca="false">VLOOKUP(TOT!T477,'POSITION - Tableau 2'!$A$4:$B$27,2)</f>
        <v>2</v>
      </c>
      <c r="C475" s="28"/>
      <c r="D475" s="28"/>
      <c r="E475" s="28"/>
    </row>
    <row r="476" customFormat="false" ht="13" hidden="false" customHeight="true" outlineLevel="0" collapsed="false">
      <c r="A476" s="17" t="s">
        <v>2342</v>
      </c>
      <c r="B476" s="27" t="n">
        <f aca="false">VLOOKUP(TOT!T478,'POSITION - Tableau 2'!$A$4:$B$27,2)</f>
        <v>8</v>
      </c>
      <c r="C476" s="28"/>
      <c r="D476" s="28"/>
      <c r="E476" s="28"/>
    </row>
    <row r="477" customFormat="false" ht="13" hidden="false" customHeight="true" outlineLevel="0" collapsed="false">
      <c r="A477" s="17" t="s">
        <v>2346</v>
      </c>
      <c r="B477" s="27" t="n">
        <f aca="false">VLOOKUP(TOT!T479,'POSITION - Tableau 2'!$A$4:$B$27,2)</f>
        <v>8</v>
      </c>
      <c r="C477" s="28"/>
      <c r="D477" s="28"/>
      <c r="E477" s="28"/>
    </row>
    <row r="478" customFormat="false" ht="13" hidden="false" customHeight="true" outlineLevel="0" collapsed="false">
      <c r="A478" s="17" t="s">
        <v>2351</v>
      </c>
      <c r="B478" s="27" t="n">
        <f aca="false">VLOOKUP(TOT!T480,'POSITION - Tableau 2'!$A$4:$B$27,2)</f>
        <v>8</v>
      </c>
      <c r="C478" s="28"/>
      <c r="D478" s="28"/>
      <c r="E478" s="28"/>
    </row>
    <row r="479" customFormat="false" ht="13" hidden="false" customHeight="true" outlineLevel="0" collapsed="false">
      <c r="A479" s="17" t="s">
        <v>2355</v>
      </c>
      <c r="B479" s="27" t="n">
        <f aca="false">VLOOKUP(TOT!T481,'POSITION - Tableau 2'!$A$4:$B$27,2)</f>
        <v>8</v>
      </c>
      <c r="C479" s="28"/>
      <c r="D479" s="28"/>
      <c r="E479" s="28"/>
    </row>
    <row r="480" customFormat="false" ht="13" hidden="false" customHeight="true" outlineLevel="0" collapsed="false">
      <c r="A480" s="17" t="s">
        <v>2360</v>
      </c>
      <c r="B480" s="27" t="n">
        <f aca="false">VLOOKUP(TOT!T482,'POSITION - Tableau 2'!$A$4:$B$27,2)</f>
        <v>8</v>
      </c>
      <c r="C480" s="28"/>
      <c r="D480" s="28"/>
      <c r="E480" s="28"/>
    </row>
    <row r="481" customFormat="false" ht="13" hidden="false" customHeight="true" outlineLevel="0" collapsed="false">
      <c r="A481" s="17" t="s">
        <v>2365</v>
      </c>
      <c r="B481" s="27" t="n">
        <f aca="false">VLOOKUP(TOT!T483,'POSITION - Tableau 2'!$A$4:$B$27,2)</f>
        <v>4</v>
      </c>
      <c r="C481" s="28"/>
      <c r="D481" s="28"/>
      <c r="E481" s="28"/>
    </row>
    <row r="482" customFormat="false" ht="13" hidden="false" customHeight="true" outlineLevel="0" collapsed="false">
      <c r="A482" s="17" t="s">
        <v>2370</v>
      </c>
      <c r="B482" s="27" t="n">
        <f aca="false">VLOOKUP(TOT!T484,'POSITION - Tableau 2'!$A$4:$B$27,2)</f>
        <v>8</v>
      </c>
      <c r="C482" s="28"/>
      <c r="D482" s="28"/>
      <c r="E482" s="28"/>
    </row>
    <row r="483" customFormat="false" ht="13" hidden="false" customHeight="true" outlineLevel="0" collapsed="false">
      <c r="A483" s="17" t="s">
        <v>2375</v>
      </c>
      <c r="B483" s="27" t="n">
        <f aca="false">VLOOKUP(TOT!T485,'POSITION - Tableau 2'!$A$4:$B$27,2)</f>
        <v>1</v>
      </c>
      <c r="C483" s="28"/>
      <c r="D483" s="28"/>
      <c r="E483" s="28"/>
    </row>
    <row r="484" customFormat="false" ht="13" hidden="false" customHeight="true" outlineLevel="0" collapsed="false">
      <c r="A484" s="17" t="s">
        <v>2379</v>
      </c>
      <c r="B484" s="27" t="n">
        <f aca="false">VLOOKUP(TOT!T486,'POSITION - Tableau 2'!$A$4:$B$27,2)</f>
        <v>8</v>
      </c>
      <c r="C484" s="28"/>
      <c r="D484" s="28"/>
      <c r="E484" s="28"/>
    </row>
    <row r="485" customFormat="false" ht="13" hidden="false" customHeight="true" outlineLevel="0" collapsed="false">
      <c r="A485" s="17" t="s">
        <v>2383</v>
      </c>
      <c r="B485" s="27" t="n">
        <f aca="false">VLOOKUP(TOT!T487,'POSITION - Tableau 2'!$A$4:$B$27,2)</f>
        <v>2</v>
      </c>
      <c r="C485" s="28"/>
      <c r="D485" s="28"/>
      <c r="E485" s="28"/>
    </row>
    <row r="486" customFormat="false" ht="13" hidden="false" customHeight="true" outlineLevel="0" collapsed="false">
      <c r="A486" s="17" t="s">
        <v>2387</v>
      </c>
      <c r="B486" s="27" t="n">
        <f aca="false">VLOOKUP(TOT!T488,'POSITION - Tableau 2'!$A$4:$B$27,2)</f>
        <v>2</v>
      </c>
      <c r="C486" s="28"/>
      <c r="D486" s="28"/>
      <c r="E486" s="28"/>
    </row>
    <row r="487" customFormat="false" ht="13" hidden="false" customHeight="true" outlineLevel="0" collapsed="false">
      <c r="A487" s="17" t="s">
        <v>2390</v>
      </c>
      <c r="B487" s="27" t="n">
        <f aca="false">VLOOKUP(TOT!T489,'POSITION - Tableau 2'!$A$4:$B$27,2)</f>
        <v>1</v>
      </c>
      <c r="C487" s="28"/>
      <c r="D487" s="28"/>
      <c r="E487" s="28"/>
    </row>
    <row r="488" customFormat="false" ht="13" hidden="false" customHeight="true" outlineLevel="0" collapsed="false">
      <c r="A488" s="17" t="s">
        <v>2393</v>
      </c>
      <c r="B488" s="27" t="n">
        <f aca="false">VLOOKUP(TOT!T490,'POSITION - Tableau 2'!$A$4:$B$27,2)</f>
        <v>4</v>
      </c>
      <c r="C488" s="28"/>
      <c r="D488" s="28"/>
      <c r="E488" s="28"/>
    </row>
    <row r="489" customFormat="false" ht="13" hidden="false" customHeight="true" outlineLevel="0" collapsed="false">
      <c r="A489" s="17" t="s">
        <v>2398</v>
      </c>
      <c r="B489" s="27" t="n">
        <f aca="false">VLOOKUP(TOT!T491,'POSITION - Tableau 2'!$A$4:$B$27,2)</f>
        <v>4</v>
      </c>
      <c r="C489" s="28"/>
      <c r="D489" s="28"/>
      <c r="E489" s="28"/>
    </row>
    <row r="490" customFormat="false" ht="13" hidden="false" customHeight="true" outlineLevel="0" collapsed="false">
      <c r="A490" s="17" t="s">
        <v>2401</v>
      </c>
      <c r="B490" s="27" t="n">
        <f aca="false">VLOOKUP(TOT!T492,'POSITION - Tableau 2'!$A$4:$B$27,2)</f>
        <v>8</v>
      </c>
      <c r="C490" s="28"/>
      <c r="D490" s="28"/>
      <c r="E490" s="28"/>
    </row>
    <row r="491" customFormat="false" ht="13" hidden="false" customHeight="true" outlineLevel="0" collapsed="false">
      <c r="A491" s="17" t="s">
        <v>2404</v>
      </c>
      <c r="B491" s="27" t="n">
        <f aca="false">VLOOKUP(TOT!T493,'POSITION - Tableau 2'!$A$4:$B$27,2)</f>
        <v>1</v>
      </c>
      <c r="C491" s="28"/>
      <c r="D491" s="28"/>
      <c r="E491" s="28"/>
    </row>
    <row r="492" customFormat="false" ht="13" hidden="false" customHeight="true" outlineLevel="0" collapsed="false">
      <c r="A492" s="17" t="s">
        <v>2407</v>
      </c>
      <c r="B492" s="27" t="n">
        <f aca="false">VLOOKUP(TOT!T494,'POSITION - Tableau 2'!$A$4:$B$27,2)</f>
        <v>1</v>
      </c>
      <c r="C492" s="28"/>
      <c r="D492" s="28"/>
      <c r="E492" s="28"/>
    </row>
    <row r="493" customFormat="false" ht="13" hidden="false" customHeight="true" outlineLevel="0" collapsed="false">
      <c r="A493" s="17" t="s">
        <v>2413</v>
      </c>
      <c r="B493" s="27" t="n">
        <f aca="false">VLOOKUP(TOT!T495,'POSITION - Tableau 2'!$A$4:$B$27,2)</f>
        <v>2</v>
      </c>
      <c r="C493" s="28"/>
      <c r="D493" s="28"/>
      <c r="E493" s="28"/>
    </row>
    <row r="494" customFormat="false" ht="13" hidden="false" customHeight="true" outlineLevel="0" collapsed="false">
      <c r="A494" s="17" t="s">
        <v>2418</v>
      </c>
      <c r="B494" s="27" t="n">
        <f aca="false">VLOOKUP(TOT!T496,'POSITION - Tableau 2'!$A$4:$B$27,2)</f>
        <v>1</v>
      </c>
      <c r="C494" s="28"/>
      <c r="D494" s="28"/>
      <c r="E494" s="28"/>
    </row>
    <row r="495" customFormat="false" ht="13" hidden="false" customHeight="true" outlineLevel="0" collapsed="false">
      <c r="A495" s="17" t="s">
        <v>2423</v>
      </c>
      <c r="B495" s="27" t="n">
        <f aca="false">VLOOKUP(TOT!T497,'POSITION - Tableau 2'!$A$4:$B$27,2)</f>
        <v>1</v>
      </c>
      <c r="C495" s="28"/>
      <c r="D495" s="28"/>
      <c r="E495" s="28"/>
    </row>
    <row r="496" customFormat="false" ht="13" hidden="false" customHeight="true" outlineLevel="0" collapsed="false">
      <c r="A496" s="17" t="s">
        <v>2427</v>
      </c>
      <c r="B496" s="27" t="n">
        <f aca="false">VLOOKUP(TOT!T498,'POSITION - Tableau 2'!$A$4:$B$27,2)</f>
        <v>1</v>
      </c>
      <c r="C496" s="28"/>
      <c r="D496" s="28"/>
      <c r="E496" s="28"/>
    </row>
    <row r="497" customFormat="false" ht="13" hidden="false" customHeight="true" outlineLevel="0" collapsed="false">
      <c r="A497" s="17" t="s">
        <v>2432</v>
      </c>
      <c r="B497" s="27" t="n">
        <f aca="false">VLOOKUP(TOT!T499,'POSITION - Tableau 2'!$A$4:$B$27,2)</f>
        <v>2</v>
      </c>
      <c r="C497" s="28"/>
      <c r="D497" s="28"/>
      <c r="E497" s="28"/>
    </row>
    <row r="498" customFormat="false" ht="13" hidden="false" customHeight="true" outlineLevel="0" collapsed="false">
      <c r="A498" s="17" t="s">
        <v>2437</v>
      </c>
      <c r="B498" s="27" t="n">
        <f aca="false">VLOOKUP(TOT!T500,'POSITION - Tableau 2'!$A$4:$B$27,2)</f>
        <v>4</v>
      </c>
      <c r="C498" s="28"/>
      <c r="D498" s="28"/>
      <c r="E498" s="28"/>
    </row>
    <row r="499" customFormat="false" ht="13" hidden="false" customHeight="true" outlineLevel="0" collapsed="false">
      <c r="A499" s="17" t="s">
        <v>2442</v>
      </c>
      <c r="B499" s="27" t="n">
        <f aca="false">VLOOKUP(TOT!T501,'POSITION - Tableau 2'!$A$4:$B$27,2)</f>
        <v>1</v>
      </c>
      <c r="C499" s="28"/>
      <c r="D499" s="28"/>
      <c r="E499" s="28"/>
    </row>
    <row r="500" customFormat="false" ht="13" hidden="false" customHeight="true" outlineLevel="0" collapsed="false">
      <c r="A500" s="17" t="s">
        <v>2447</v>
      </c>
      <c r="B500" s="27" t="n">
        <f aca="false">VLOOKUP(TOT!T502,'POSITION - Tableau 2'!$A$4:$B$27,2)</f>
        <v>1</v>
      </c>
      <c r="C500" s="28"/>
      <c r="D500" s="28"/>
      <c r="E500" s="28"/>
    </row>
    <row r="501" customFormat="false" ht="13" hidden="false" customHeight="true" outlineLevel="0" collapsed="false">
      <c r="A501" s="17" t="s">
        <v>2451</v>
      </c>
      <c r="B501" s="27" t="n">
        <f aca="false">VLOOKUP(TOT!T503,'POSITION - Tableau 2'!$A$4:$B$27,2)</f>
        <v>1</v>
      </c>
      <c r="C501" s="28"/>
      <c r="D501" s="28"/>
      <c r="E501" s="28"/>
    </row>
    <row r="502" customFormat="false" ht="13" hidden="false" customHeight="true" outlineLevel="0" collapsed="false">
      <c r="A502" s="17" t="s">
        <v>2455</v>
      </c>
      <c r="B502" s="27" t="n">
        <f aca="false">VLOOKUP(TOT!T504,'POSITION - Tableau 2'!$A$4:$B$27,2)</f>
        <v>1</v>
      </c>
      <c r="C502" s="28"/>
      <c r="D502" s="28"/>
      <c r="E502" s="28"/>
    </row>
    <row r="503" customFormat="false" ht="13" hidden="false" customHeight="true" outlineLevel="0" collapsed="false">
      <c r="A503" s="17" t="s">
        <v>2460</v>
      </c>
      <c r="B503" s="27" t="n">
        <f aca="false">VLOOKUP(TOT!T505,'POSITION - Tableau 2'!$A$4:$B$27,2)</f>
        <v>1</v>
      </c>
      <c r="C503" s="28"/>
      <c r="D503" s="28"/>
      <c r="E503" s="28"/>
    </row>
    <row r="504" customFormat="false" ht="13" hidden="false" customHeight="true" outlineLevel="0" collapsed="false">
      <c r="A504" s="17" t="s">
        <v>2464</v>
      </c>
      <c r="B504" s="27" t="n">
        <f aca="false">VLOOKUP(TOT!T506,'POSITION - Tableau 2'!$A$4:$B$27,2)</f>
        <v>1</v>
      </c>
      <c r="C504" s="28"/>
      <c r="D504" s="28"/>
      <c r="E504" s="28"/>
    </row>
    <row r="505" customFormat="false" ht="13" hidden="false" customHeight="true" outlineLevel="0" collapsed="false">
      <c r="A505" s="17" t="s">
        <v>2468</v>
      </c>
      <c r="B505" s="27" t="n">
        <f aca="false">VLOOKUP(TOT!T507,'POSITION - Tableau 2'!$A$4:$B$27,2)</f>
        <v>4</v>
      </c>
      <c r="C505" s="28"/>
      <c r="D505" s="28"/>
      <c r="E505" s="28"/>
    </row>
    <row r="506" customFormat="false" ht="13" hidden="false" customHeight="true" outlineLevel="0" collapsed="false">
      <c r="A506" s="17" t="s">
        <v>2471</v>
      </c>
      <c r="B506" s="27" t="n">
        <f aca="false">VLOOKUP(TOT!T508,'POSITION - Tableau 2'!$A$4:$B$27,2)</f>
        <v>2</v>
      </c>
      <c r="C506" s="28"/>
      <c r="D506" s="28"/>
      <c r="E506" s="28"/>
    </row>
    <row r="507" customFormat="false" ht="13" hidden="false" customHeight="true" outlineLevel="0" collapsed="false">
      <c r="A507" s="17" t="s">
        <v>2476</v>
      </c>
      <c r="B507" s="27" t="n">
        <f aca="false">VLOOKUP(TOT!T509,'POSITION - Tableau 2'!$A$4:$B$27,2)</f>
        <v>8</v>
      </c>
      <c r="C507" s="28"/>
      <c r="D507" s="28"/>
      <c r="E507" s="28"/>
    </row>
    <row r="508" customFormat="false" ht="13" hidden="false" customHeight="true" outlineLevel="0" collapsed="false">
      <c r="A508" s="17" t="s">
        <v>2482</v>
      </c>
      <c r="B508" s="27" t="n">
        <f aca="false">VLOOKUP(TOT!T510,'POSITION - Tableau 2'!$A$4:$B$27,2)</f>
        <v>8</v>
      </c>
      <c r="C508" s="28"/>
      <c r="D508" s="28"/>
      <c r="E508" s="28"/>
    </row>
    <row r="509" customFormat="false" ht="13" hidden="false" customHeight="true" outlineLevel="0" collapsed="false">
      <c r="A509" s="17" t="s">
        <v>2487</v>
      </c>
      <c r="B509" s="27" t="n">
        <f aca="false">VLOOKUP(TOT!T511,'POSITION - Tableau 2'!$A$4:$B$27,2)</f>
        <v>1</v>
      </c>
      <c r="C509" s="28"/>
      <c r="D509" s="28"/>
      <c r="E509" s="28"/>
    </row>
    <row r="510" customFormat="false" ht="13" hidden="false" customHeight="true" outlineLevel="0" collapsed="false">
      <c r="A510" s="17" t="s">
        <v>2492</v>
      </c>
      <c r="B510" s="27" t="n">
        <f aca="false">VLOOKUP(TOT!T512,'POSITION - Tableau 2'!$A$4:$B$27,2)</f>
        <v>3</v>
      </c>
      <c r="C510" s="28"/>
      <c r="D510" s="28"/>
      <c r="E510" s="28"/>
    </row>
    <row r="511" customFormat="false" ht="13" hidden="false" customHeight="true" outlineLevel="0" collapsed="false">
      <c r="A511" s="17" t="s">
        <v>2497</v>
      </c>
      <c r="B511" s="27" t="n">
        <f aca="false">VLOOKUP(TOT!T513,'POSITION - Tableau 2'!$A$4:$B$27,2)</f>
        <v>4</v>
      </c>
      <c r="C511" s="28"/>
      <c r="D511" s="28"/>
      <c r="E511" s="28"/>
    </row>
    <row r="512" customFormat="false" ht="13" hidden="false" customHeight="true" outlineLevel="0" collapsed="false">
      <c r="A512" s="17" t="s">
        <v>2502</v>
      </c>
      <c r="B512" s="27" t="n">
        <f aca="false">VLOOKUP(TOT!T514,'POSITION - Tableau 2'!$A$4:$B$27,2)</f>
        <v>1</v>
      </c>
      <c r="C512" s="28"/>
      <c r="D512" s="28"/>
      <c r="E512" s="28"/>
    </row>
    <row r="513" customFormat="false" ht="13" hidden="false" customHeight="true" outlineLevel="0" collapsed="false">
      <c r="A513" s="17" t="s">
        <v>2505</v>
      </c>
      <c r="B513" s="27" t="n">
        <f aca="false">VLOOKUP(TOT!T515,'POSITION - Tableau 2'!$A$4:$B$27,2)</f>
        <v>8</v>
      </c>
      <c r="C513" s="28"/>
      <c r="D513" s="28"/>
      <c r="E513" s="28"/>
    </row>
    <row r="514" customFormat="false" ht="13" hidden="false" customHeight="true" outlineLevel="0" collapsed="false">
      <c r="A514" s="17" t="s">
        <v>2508</v>
      </c>
      <c r="B514" s="27" t="n">
        <f aca="false">VLOOKUP(TOT!T516,'POSITION - Tableau 2'!$A$4:$B$27,2)</f>
        <v>4</v>
      </c>
      <c r="C514" s="28"/>
      <c r="D514" s="28"/>
      <c r="E514" s="28"/>
    </row>
    <row r="515" customFormat="false" ht="13" hidden="false" customHeight="true" outlineLevel="0" collapsed="false">
      <c r="A515" s="17" t="s">
        <v>2511</v>
      </c>
      <c r="B515" s="27" t="n">
        <f aca="false">VLOOKUP(TOT!T517,'POSITION - Tableau 2'!$A$4:$B$27,2)</f>
        <v>8</v>
      </c>
      <c r="C515" s="28"/>
      <c r="D515" s="28"/>
      <c r="E515" s="28"/>
    </row>
    <row r="516" customFormat="false" ht="13" hidden="false" customHeight="true" outlineLevel="0" collapsed="false">
      <c r="A516" s="17" t="s">
        <v>2514</v>
      </c>
      <c r="B516" s="27" t="n">
        <f aca="false">VLOOKUP(TOT!T518,'POSITION - Tableau 2'!$A$4:$B$27,2)</f>
        <v>8</v>
      </c>
      <c r="C516" s="28"/>
      <c r="D516" s="28"/>
      <c r="E516" s="28"/>
    </row>
    <row r="517" customFormat="false" ht="13" hidden="false" customHeight="true" outlineLevel="0" collapsed="false">
      <c r="A517" s="17" t="s">
        <v>2518</v>
      </c>
      <c r="B517" s="27" t="n">
        <f aca="false">VLOOKUP(TOT!T519,'POSITION - Tableau 2'!$A$4:$B$27,2)</f>
        <v>2</v>
      </c>
      <c r="C517" s="28"/>
      <c r="D517" s="28"/>
      <c r="E517" s="28"/>
    </row>
    <row r="518" customFormat="false" ht="13" hidden="false" customHeight="true" outlineLevel="0" collapsed="false">
      <c r="A518" s="17" t="s">
        <v>2523</v>
      </c>
      <c r="B518" s="27" t="n">
        <f aca="false">VLOOKUP(TOT!T520,'POSITION - Tableau 2'!$A$4:$B$27,2)</f>
        <v>8</v>
      </c>
      <c r="C518" s="28"/>
      <c r="D518" s="28"/>
      <c r="E518" s="28"/>
    </row>
    <row r="519" customFormat="false" ht="13" hidden="false" customHeight="true" outlineLevel="0" collapsed="false">
      <c r="A519" s="17" t="s">
        <v>2528</v>
      </c>
      <c r="B519" s="27" t="n">
        <f aca="false">VLOOKUP(TOT!T521,'POSITION - Tableau 2'!$A$4:$B$27,2)</f>
        <v>8</v>
      </c>
      <c r="C519" s="28"/>
      <c r="D519" s="28"/>
      <c r="E519" s="28"/>
    </row>
    <row r="520" customFormat="false" ht="13" hidden="false" customHeight="true" outlineLevel="0" collapsed="false">
      <c r="A520" s="17" t="s">
        <v>2531</v>
      </c>
      <c r="B520" s="27" t="n">
        <f aca="false">VLOOKUP(TOT!T522,'POSITION - Tableau 2'!$A$4:$B$27,2)</f>
        <v>8</v>
      </c>
      <c r="C520" s="28"/>
      <c r="D520" s="28"/>
      <c r="E520" s="28"/>
    </row>
    <row r="521" customFormat="false" ht="13" hidden="false" customHeight="true" outlineLevel="0" collapsed="false">
      <c r="A521" s="17" t="s">
        <v>2535</v>
      </c>
      <c r="B521" s="27" t="n">
        <f aca="false">VLOOKUP(TOT!T523,'POSITION - Tableau 2'!$A$4:$B$27,2)</f>
        <v>8</v>
      </c>
      <c r="C521" s="28"/>
      <c r="D521" s="28"/>
      <c r="E521" s="28"/>
    </row>
    <row r="522" customFormat="false" ht="13" hidden="false" customHeight="true" outlineLevel="0" collapsed="false">
      <c r="A522" s="17" t="s">
        <v>2539</v>
      </c>
      <c r="B522" s="27" t="n">
        <f aca="false">VLOOKUP(TOT!T524,'POSITION - Tableau 2'!$A$4:$B$27,2)</f>
        <v>2</v>
      </c>
      <c r="C522" s="28"/>
      <c r="D522" s="28"/>
      <c r="E522" s="28"/>
    </row>
    <row r="523" customFormat="false" ht="13" hidden="false" customHeight="true" outlineLevel="0" collapsed="false">
      <c r="A523" s="17" t="s">
        <v>2545</v>
      </c>
      <c r="B523" s="27" t="n">
        <f aca="false">VLOOKUP(TOT!T525,'POSITION - Tableau 2'!$A$4:$B$27,2)</f>
        <v>2</v>
      </c>
      <c r="C523" s="28"/>
      <c r="D523" s="28"/>
      <c r="E523" s="28"/>
    </row>
    <row r="524" customFormat="false" ht="13" hidden="false" customHeight="true" outlineLevel="0" collapsed="false">
      <c r="A524" s="17" t="s">
        <v>2549</v>
      </c>
      <c r="B524" s="27" t="n">
        <f aca="false">VLOOKUP(TOT!T526,'POSITION - Tableau 2'!$A$4:$B$27,2)</f>
        <v>1</v>
      </c>
      <c r="C524" s="28"/>
      <c r="D524" s="28"/>
      <c r="E524" s="28"/>
    </row>
    <row r="525" customFormat="false" ht="13" hidden="false" customHeight="true" outlineLevel="0" collapsed="false">
      <c r="A525" s="17" t="s">
        <v>2552</v>
      </c>
      <c r="B525" s="27" t="n">
        <f aca="false">VLOOKUP(TOT!T527,'POSITION - Tableau 2'!$A$4:$B$27,2)</f>
        <v>8</v>
      </c>
      <c r="C525" s="28"/>
      <c r="D525" s="28"/>
      <c r="E525" s="28"/>
    </row>
    <row r="526" customFormat="false" ht="13" hidden="false" customHeight="true" outlineLevel="0" collapsed="false">
      <c r="A526" s="17" t="s">
        <v>2555</v>
      </c>
      <c r="B526" s="27" t="n">
        <f aca="false">VLOOKUP(TOT!T528,'POSITION - Tableau 2'!$A$4:$B$27,2)</f>
        <v>2</v>
      </c>
      <c r="C526" s="28"/>
      <c r="D526" s="28"/>
      <c r="E526" s="28"/>
    </row>
    <row r="527" customFormat="false" ht="13" hidden="false" customHeight="true" outlineLevel="0" collapsed="false">
      <c r="A527" s="17" t="s">
        <v>2559</v>
      </c>
      <c r="B527" s="27" t="n">
        <f aca="false">VLOOKUP(TOT!T529,'POSITION - Tableau 2'!$A$4:$B$27,2)</f>
        <v>2</v>
      </c>
      <c r="C527" s="28"/>
      <c r="D527" s="28"/>
      <c r="E527" s="28"/>
    </row>
    <row r="528" customFormat="false" ht="13" hidden="false" customHeight="true" outlineLevel="0" collapsed="false">
      <c r="A528" s="17" t="s">
        <v>2564</v>
      </c>
      <c r="B528" s="27" t="n">
        <f aca="false">VLOOKUP(TOT!T530,'POSITION - Tableau 2'!$A$4:$B$27,2)</f>
        <v>4</v>
      </c>
      <c r="C528" s="28"/>
      <c r="D528" s="28"/>
      <c r="E528" s="28"/>
    </row>
    <row r="529" customFormat="false" ht="13" hidden="false" customHeight="true" outlineLevel="0" collapsed="false">
      <c r="A529" s="17" t="s">
        <v>2570</v>
      </c>
      <c r="B529" s="27" t="n">
        <f aca="false">VLOOKUP(TOT!T531,'POSITION - Tableau 2'!$A$4:$B$27,2)</f>
        <v>4</v>
      </c>
      <c r="C529" s="28"/>
      <c r="D529" s="28"/>
      <c r="E529" s="28"/>
    </row>
    <row r="530" customFormat="false" ht="13" hidden="false" customHeight="true" outlineLevel="0" collapsed="false">
      <c r="A530" s="17" t="s">
        <v>2574</v>
      </c>
      <c r="B530" s="27" t="n">
        <f aca="false">VLOOKUP(TOT!T532,'POSITION - Tableau 2'!$A$4:$B$27,2)</f>
        <v>8</v>
      </c>
      <c r="C530" s="28"/>
      <c r="D530" s="28"/>
      <c r="E530" s="28"/>
    </row>
    <row r="531" customFormat="false" ht="13" hidden="false" customHeight="true" outlineLevel="0" collapsed="false">
      <c r="A531" s="17" t="s">
        <v>2579</v>
      </c>
      <c r="B531" s="27" t="n">
        <f aca="false">VLOOKUP(TOT!T533,'POSITION - Tableau 2'!$A$4:$B$27,2)</f>
        <v>8</v>
      </c>
      <c r="C531" s="28"/>
      <c r="D531" s="28"/>
      <c r="E531" s="28"/>
    </row>
    <row r="532" customFormat="false" ht="13" hidden="false" customHeight="true" outlineLevel="0" collapsed="false">
      <c r="A532" s="17" t="s">
        <v>2582</v>
      </c>
      <c r="B532" s="27" t="n">
        <f aca="false">VLOOKUP(TOT!T534,'POSITION - Tableau 2'!$A$4:$B$27,2)</f>
        <v>8</v>
      </c>
      <c r="C532" s="28"/>
      <c r="D532" s="28"/>
      <c r="E532" s="28"/>
    </row>
    <row r="533" customFormat="false" ht="13" hidden="false" customHeight="true" outlineLevel="0" collapsed="false">
      <c r="A533" s="17" t="s">
        <v>2585</v>
      </c>
      <c r="B533" s="27" t="n">
        <f aca="false">VLOOKUP(TOT!T535,'POSITION - Tableau 2'!$A$4:$B$27,2)</f>
        <v>8</v>
      </c>
      <c r="C533" s="28"/>
      <c r="D533" s="28"/>
      <c r="E533" s="28"/>
    </row>
    <row r="534" customFormat="false" ht="13" hidden="false" customHeight="true" outlineLevel="0" collapsed="false">
      <c r="A534" s="17" t="s">
        <v>2588</v>
      </c>
      <c r="B534" s="27" t="n">
        <f aca="false">VLOOKUP(TOT!T536,'POSITION - Tableau 2'!$A$4:$B$27,2)</f>
        <v>1</v>
      </c>
      <c r="C534" s="28"/>
      <c r="D534" s="28"/>
      <c r="E534" s="28"/>
    </row>
    <row r="535" customFormat="false" ht="13" hidden="false" customHeight="true" outlineLevel="0" collapsed="false">
      <c r="A535" s="17" t="s">
        <v>2592</v>
      </c>
      <c r="B535" s="27" t="n">
        <f aca="false">VLOOKUP(TOT!T537,'POSITION - Tableau 2'!$A$4:$B$27,2)</f>
        <v>1</v>
      </c>
      <c r="C535" s="28"/>
      <c r="D535" s="28"/>
      <c r="E535" s="28"/>
    </row>
    <row r="536" customFormat="false" ht="13" hidden="false" customHeight="true" outlineLevel="0" collapsed="false">
      <c r="A536" s="17" t="s">
        <v>2596</v>
      </c>
      <c r="B536" s="27" t="n">
        <f aca="false">VLOOKUP(TOT!T538,'POSITION - Tableau 2'!$A$4:$B$27,2)</f>
        <v>8</v>
      </c>
      <c r="C536" s="28"/>
      <c r="D536" s="28"/>
      <c r="E536" s="28"/>
    </row>
    <row r="537" customFormat="false" ht="13" hidden="false" customHeight="true" outlineLevel="0" collapsed="false">
      <c r="A537" s="17" t="s">
        <v>2599</v>
      </c>
      <c r="B537" s="27" t="n">
        <f aca="false">VLOOKUP(TOT!T539,'POSITION - Tableau 2'!$A$4:$B$27,2)</f>
        <v>1</v>
      </c>
      <c r="C537" s="28"/>
      <c r="D537" s="28"/>
      <c r="E537" s="28"/>
    </row>
    <row r="538" customFormat="false" ht="13" hidden="false" customHeight="true" outlineLevel="0" collapsed="false">
      <c r="A538" s="17" t="s">
        <v>2602</v>
      </c>
      <c r="B538" s="27" t="n">
        <f aca="false">VLOOKUP(TOT!T540,'POSITION - Tableau 2'!$A$4:$B$27,2)</f>
        <v>4</v>
      </c>
      <c r="C538" s="28"/>
      <c r="D538" s="28"/>
      <c r="E538" s="28"/>
    </row>
    <row r="539" customFormat="false" ht="13" hidden="false" customHeight="true" outlineLevel="0" collapsed="false">
      <c r="A539" s="17" t="s">
        <v>2606</v>
      </c>
      <c r="B539" s="27" t="n">
        <f aca="false">VLOOKUP(TOT!T541,'POSITION - Tableau 2'!$A$4:$B$27,2)</f>
        <v>8</v>
      </c>
      <c r="C539" s="28"/>
      <c r="D539" s="28"/>
      <c r="E539" s="28"/>
    </row>
    <row r="540" customFormat="false" ht="13" hidden="false" customHeight="true" outlineLevel="0" collapsed="false">
      <c r="A540" s="17" t="s">
        <v>2610</v>
      </c>
      <c r="B540" s="27" t="n">
        <f aca="false">VLOOKUP(TOT!T542,'POSITION - Tableau 2'!$A$4:$B$27,2)</f>
        <v>1</v>
      </c>
      <c r="C540" s="28"/>
      <c r="D540" s="28"/>
      <c r="E540" s="28"/>
    </row>
    <row r="541" customFormat="false" ht="13" hidden="false" customHeight="true" outlineLevel="0" collapsed="false">
      <c r="A541" s="17" t="s">
        <v>2615</v>
      </c>
      <c r="B541" s="27" t="n">
        <f aca="false">VLOOKUP(TOT!T543,'POSITION - Tableau 2'!$A$4:$B$27,2)</f>
        <v>1</v>
      </c>
      <c r="C541" s="28"/>
      <c r="D541" s="28"/>
      <c r="E541" s="28"/>
    </row>
    <row r="542" customFormat="false" ht="13" hidden="false" customHeight="true" outlineLevel="0" collapsed="false">
      <c r="A542" s="17" t="s">
        <v>2619</v>
      </c>
      <c r="B542" s="27" t="n">
        <f aca="false">VLOOKUP(TOT!T544,'POSITION - Tableau 2'!$A$4:$B$27,2)</f>
        <v>2</v>
      </c>
      <c r="C542" s="28"/>
      <c r="D542" s="28"/>
      <c r="E542" s="28"/>
    </row>
    <row r="543" customFormat="false" ht="13" hidden="false" customHeight="true" outlineLevel="0" collapsed="false">
      <c r="A543" s="17" t="s">
        <v>2622</v>
      </c>
      <c r="B543" s="27" t="n">
        <f aca="false">VLOOKUP(TOT!T545,'POSITION - Tableau 2'!$A$4:$B$27,2)</f>
        <v>8</v>
      </c>
      <c r="C543" s="28"/>
      <c r="D543" s="28"/>
      <c r="E543" s="28"/>
    </row>
    <row r="544" customFormat="false" ht="13" hidden="false" customHeight="true" outlineLevel="0" collapsed="false">
      <c r="A544" s="17" t="s">
        <v>2626</v>
      </c>
      <c r="B544" s="27" t="n">
        <f aca="false">VLOOKUP(TOT!T546,'POSITION - Tableau 2'!$A$4:$B$27,2)</f>
        <v>4</v>
      </c>
      <c r="C544" s="28"/>
      <c r="D544" s="28"/>
      <c r="E544" s="28"/>
    </row>
    <row r="545" customFormat="false" ht="13" hidden="false" customHeight="true" outlineLevel="0" collapsed="false">
      <c r="A545" s="17" t="s">
        <v>2631</v>
      </c>
      <c r="B545" s="27" t="n">
        <f aca="false">VLOOKUP(TOT!T547,'POSITION - Tableau 2'!$A$4:$B$27,2)</f>
        <v>1</v>
      </c>
      <c r="C545" s="28"/>
      <c r="D545" s="28"/>
      <c r="E545" s="28"/>
    </row>
    <row r="546" customFormat="false" ht="13" hidden="false" customHeight="true" outlineLevel="0" collapsed="false">
      <c r="A546" s="17" t="s">
        <v>2634</v>
      </c>
      <c r="B546" s="27" t="n">
        <f aca="false">VLOOKUP(TOT!T548,'POSITION - Tableau 2'!$A$4:$B$27,2)</f>
        <v>8</v>
      </c>
      <c r="C546" s="28"/>
      <c r="D546" s="28"/>
      <c r="E546" s="28"/>
    </row>
    <row r="547" customFormat="false" ht="13" hidden="false" customHeight="true" outlineLevel="0" collapsed="false">
      <c r="A547" s="17" t="s">
        <v>2638</v>
      </c>
      <c r="B547" s="27" t="n">
        <f aca="false">VLOOKUP(TOT!T549,'POSITION - Tableau 2'!$A$4:$B$27,2)</f>
        <v>1</v>
      </c>
      <c r="C547" s="28"/>
      <c r="D547" s="28"/>
      <c r="E547" s="28"/>
    </row>
    <row r="548" customFormat="false" ht="13" hidden="false" customHeight="true" outlineLevel="0" collapsed="false">
      <c r="A548" s="17" t="s">
        <v>2642</v>
      </c>
      <c r="B548" s="27" t="n">
        <f aca="false">VLOOKUP(TOT!T550,'POSITION - Tableau 2'!$A$4:$B$27,2)</f>
        <v>1</v>
      </c>
      <c r="C548" s="28"/>
      <c r="D548" s="28"/>
      <c r="E548" s="28"/>
    </row>
    <row r="549" customFormat="false" ht="13" hidden="false" customHeight="true" outlineLevel="0" collapsed="false">
      <c r="A549" s="17" t="s">
        <v>2646</v>
      </c>
      <c r="B549" s="27" t="n">
        <f aca="false">VLOOKUP(TOT!T551,'POSITION - Tableau 2'!$A$4:$B$27,2)</f>
        <v>8</v>
      </c>
      <c r="C549" s="28"/>
      <c r="D549" s="28"/>
      <c r="E549" s="28"/>
    </row>
    <row r="550" customFormat="false" ht="13" hidden="false" customHeight="true" outlineLevel="0" collapsed="false">
      <c r="A550" s="17" t="s">
        <v>2650</v>
      </c>
      <c r="B550" s="27" t="n">
        <f aca="false">VLOOKUP(TOT!T552,'POSITION - Tableau 2'!$A$4:$B$27,2)</f>
        <v>1</v>
      </c>
      <c r="C550" s="28"/>
      <c r="D550" s="28"/>
      <c r="E550" s="28"/>
    </row>
    <row r="551" customFormat="false" ht="13" hidden="false" customHeight="true" outlineLevel="0" collapsed="false">
      <c r="A551" s="17" t="s">
        <v>2655</v>
      </c>
      <c r="B551" s="27" t="n">
        <f aca="false">VLOOKUP(TOT!T553,'POSITION - Tableau 2'!$A$4:$B$27,2)</f>
        <v>4</v>
      </c>
      <c r="C551" s="28"/>
      <c r="D551" s="28"/>
      <c r="E551" s="28"/>
    </row>
    <row r="552" customFormat="false" ht="13" hidden="false" customHeight="true" outlineLevel="0" collapsed="false">
      <c r="A552" s="17" t="s">
        <v>2659</v>
      </c>
      <c r="B552" s="27" t="n">
        <f aca="false">VLOOKUP(TOT!T554,'POSITION - Tableau 2'!$A$4:$B$27,2)</f>
        <v>8</v>
      </c>
      <c r="C552" s="28"/>
      <c r="D552" s="28"/>
      <c r="E552" s="28"/>
    </row>
    <row r="553" customFormat="false" ht="13" hidden="false" customHeight="true" outlineLevel="0" collapsed="false">
      <c r="A553" s="17" t="s">
        <v>2662</v>
      </c>
      <c r="B553" s="27" t="n">
        <f aca="false">VLOOKUP(TOT!T555,'POSITION - Tableau 2'!$A$4:$B$27,2)</f>
        <v>2</v>
      </c>
      <c r="C553" s="28"/>
      <c r="D553" s="28"/>
      <c r="E553" s="28"/>
    </row>
    <row r="554" customFormat="false" ht="13" hidden="false" customHeight="true" outlineLevel="0" collapsed="false">
      <c r="A554" s="17" t="s">
        <v>2666</v>
      </c>
      <c r="B554" s="27" t="n">
        <f aca="false">VLOOKUP(TOT!T556,'POSITION - Tableau 2'!$A$4:$B$27,2)</f>
        <v>8</v>
      </c>
      <c r="C554" s="28"/>
      <c r="D554" s="28"/>
      <c r="E554" s="28"/>
    </row>
    <row r="555" customFormat="false" ht="13" hidden="false" customHeight="true" outlineLevel="0" collapsed="false">
      <c r="A555" s="17" t="s">
        <v>2669</v>
      </c>
      <c r="B555" s="27" t="n">
        <f aca="false">VLOOKUP(TOT!T557,'POSITION - Tableau 2'!$A$4:$B$27,2)</f>
        <v>2</v>
      </c>
      <c r="C555" s="28"/>
      <c r="D555" s="28"/>
      <c r="E555" s="28"/>
    </row>
    <row r="556" customFormat="false" ht="13" hidden="false" customHeight="true" outlineLevel="0" collapsed="false">
      <c r="A556" s="17" t="s">
        <v>2673</v>
      </c>
      <c r="B556" s="27" t="n">
        <f aca="false">VLOOKUP(TOT!T558,'POSITION - Tableau 2'!$A$4:$B$27,2)</f>
        <v>1</v>
      </c>
      <c r="C556" s="28"/>
      <c r="D556" s="28"/>
      <c r="E556" s="28"/>
    </row>
    <row r="557" customFormat="false" ht="13" hidden="false" customHeight="true" outlineLevel="0" collapsed="false">
      <c r="A557" s="17" t="s">
        <v>2677</v>
      </c>
      <c r="B557" s="27" t="n">
        <f aca="false">VLOOKUP(TOT!T559,'POSITION - Tableau 2'!$A$4:$B$27,2)</f>
        <v>1</v>
      </c>
      <c r="C557" s="28"/>
      <c r="D557" s="28"/>
      <c r="E557" s="28"/>
    </row>
    <row r="558" customFormat="false" ht="13" hidden="false" customHeight="true" outlineLevel="0" collapsed="false">
      <c r="A558" s="17" t="s">
        <v>2682</v>
      </c>
      <c r="B558" s="27" t="n">
        <f aca="false">VLOOKUP(TOT!T560,'POSITION - Tableau 2'!$A$4:$B$27,2)</f>
        <v>8</v>
      </c>
      <c r="C558" s="28"/>
      <c r="D558" s="28"/>
      <c r="E558" s="28"/>
    </row>
    <row r="559" customFormat="false" ht="13" hidden="false" customHeight="true" outlineLevel="0" collapsed="false">
      <c r="A559" s="17" t="s">
        <v>2686</v>
      </c>
      <c r="B559" s="27" t="n">
        <f aca="false">VLOOKUP(TOT!T561,'POSITION - Tableau 2'!$A$4:$B$27,2)</f>
        <v>3</v>
      </c>
      <c r="C559" s="28"/>
      <c r="D559" s="28"/>
      <c r="E559" s="28"/>
    </row>
    <row r="560" customFormat="false" ht="13" hidden="false" customHeight="true" outlineLevel="0" collapsed="false">
      <c r="A560" s="17" t="s">
        <v>2690</v>
      </c>
      <c r="B560" s="27" t="n">
        <f aca="false">VLOOKUP(TOT!T562,'POSITION - Tableau 2'!$A$4:$B$27,2)</f>
        <v>8</v>
      </c>
      <c r="C560" s="28"/>
      <c r="D560" s="28"/>
      <c r="E560" s="28"/>
    </row>
    <row r="561" customFormat="false" ht="13" hidden="false" customHeight="true" outlineLevel="0" collapsed="false">
      <c r="A561" s="17" t="s">
        <v>2693</v>
      </c>
      <c r="B561" s="27" t="n">
        <f aca="false">VLOOKUP(TOT!T563,'POSITION - Tableau 2'!$A$4:$B$27,2)</f>
        <v>8</v>
      </c>
      <c r="C561" s="28"/>
      <c r="D561" s="28"/>
      <c r="E561" s="28"/>
    </row>
    <row r="562" customFormat="false" ht="13" hidden="false" customHeight="true" outlineLevel="0" collapsed="false">
      <c r="A562" s="17" t="s">
        <v>2696</v>
      </c>
      <c r="B562" s="27" t="n">
        <f aca="false">VLOOKUP(TOT!T564,'POSITION - Tableau 2'!$A$4:$B$27,2)</f>
        <v>2</v>
      </c>
      <c r="C562" s="28"/>
      <c r="D562" s="28"/>
      <c r="E562" s="28"/>
    </row>
    <row r="563" customFormat="false" ht="13" hidden="false" customHeight="true" outlineLevel="0" collapsed="false">
      <c r="A563" s="17" t="s">
        <v>2698</v>
      </c>
      <c r="B563" s="27" t="n">
        <f aca="false">VLOOKUP(TOT!T565,'POSITION - Tableau 2'!$A$4:$B$27,2)</f>
        <v>2</v>
      </c>
      <c r="C563" s="28"/>
      <c r="D563" s="28"/>
      <c r="E563" s="28"/>
    </row>
    <row r="564" customFormat="false" ht="13" hidden="false" customHeight="true" outlineLevel="0" collapsed="false">
      <c r="A564" s="17" t="s">
        <v>2701</v>
      </c>
      <c r="B564" s="27" t="n">
        <f aca="false">VLOOKUP(TOT!T566,'POSITION - Tableau 2'!$A$4:$B$27,2)</f>
        <v>8</v>
      </c>
      <c r="C564" s="28"/>
      <c r="D564" s="28"/>
      <c r="E564" s="28"/>
    </row>
    <row r="565" customFormat="false" ht="13" hidden="false" customHeight="true" outlineLevel="0" collapsed="false">
      <c r="A565" s="17" t="s">
        <v>2705</v>
      </c>
      <c r="B565" s="27" t="n">
        <f aca="false">VLOOKUP(TOT!T567,'POSITION - Tableau 2'!$A$4:$B$27,2)</f>
        <v>4</v>
      </c>
      <c r="C565" s="28"/>
      <c r="D565" s="28"/>
      <c r="E565" s="28"/>
    </row>
    <row r="566" customFormat="false" ht="13" hidden="false" customHeight="true" outlineLevel="0" collapsed="false">
      <c r="A566" s="17" t="s">
        <v>2708</v>
      </c>
      <c r="B566" s="27" t="n">
        <f aca="false">VLOOKUP(TOT!T568,'POSITION - Tableau 2'!$A$4:$B$27,2)</f>
        <v>1</v>
      </c>
      <c r="C566" s="28"/>
      <c r="D566" s="28"/>
      <c r="E566" s="28"/>
    </row>
    <row r="567" customFormat="false" ht="13" hidden="false" customHeight="true" outlineLevel="0" collapsed="false">
      <c r="A567" s="17" t="s">
        <v>2711</v>
      </c>
      <c r="B567" s="27" t="n">
        <f aca="false">VLOOKUP(TOT!T569,'POSITION - Tableau 2'!$A$4:$B$27,2)</f>
        <v>8</v>
      </c>
      <c r="C567" s="28"/>
      <c r="D567" s="28"/>
      <c r="E567" s="28"/>
    </row>
    <row r="568" customFormat="false" ht="13" hidden="false" customHeight="true" outlineLevel="0" collapsed="false">
      <c r="A568" s="17" t="s">
        <v>2714</v>
      </c>
      <c r="B568" s="27" t="n">
        <f aca="false">VLOOKUP(TOT!T570,'POSITION - Tableau 2'!$A$4:$B$27,2)</f>
        <v>3</v>
      </c>
      <c r="C568" s="28"/>
      <c r="D568" s="28"/>
      <c r="E568" s="28"/>
    </row>
    <row r="569" customFormat="false" ht="13" hidden="false" customHeight="true" outlineLevel="0" collapsed="false">
      <c r="A569" s="17" t="s">
        <v>2718</v>
      </c>
      <c r="B569" s="27" t="n">
        <f aca="false">VLOOKUP(TOT!T571,'POSITION - Tableau 2'!$A$4:$B$27,2)</f>
        <v>2</v>
      </c>
      <c r="C569" s="28"/>
      <c r="D569" s="28"/>
      <c r="E569" s="28"/>
    </row>
    <row r="570" customFormat="false" ht="13" hidden="false" customHeight="true" outlineLevel="0" collapsed="false">
      <c r="A570" s="17" t="s">
        <v>2722</v>
      </c>
      <c r="B570" s="27" t="n">
        <f aca="false">VLOOKUP(TOT!T572,'POSITION - Tableau 2'!$A$4:$B$27,2)</f>
        <v>1</v>
      </c>
      <c r="C570" s="28"/>
      <c r="D570" s="28"/>
      <c r="E570" s="28"/>
    </row>
    <row r="571" customFormat="false" ht="13" hidden="false" customHeight="true" outlineLevel="0" collapsed="false">
      <c r="A571" s="17" t="s">
        <v>2727</v>
      </c>
      <c r="B571" s="27" t="n">
        <f aca="false">VLOOKUP(TOT!T573,'POSITION - Tableau 2'!$A$4:$B$27,2)</f>
        <v>2</v>
      </c>
      <c r="C571" s="28"/>
      <c r="D571" s="28"/>
      <c r="E571" s="28"/>
    </row>
    <row r="572" customFormat="false" ht="13" hidden="false" customHeight="true" outlineLevel="0" collapsed="false">
      <c r="A572" s="17" t="s">
        <v>2731</v>
      </c>
      <c r="B572" s="27" t="n">
        <f aca="false">VLOOKUP(TOT!T574,'POSITION - Tableau 2'!$A$4:$B$27,2)</f>
        <v>8</v>
      </c>
      <c r="C572" s="28"/>
      <c r="D572" s="28"/>
      <c r="E572" s="28"/>
    </row>
    <row r="573" customFormat="false" ht="13" hidden="false" customHeight="true" outlineLevel="0" collapsed="false">
      <c r="A573" s="17" t="s">
        <v>2735</v>
      </c>
      <c r="B573" s="27" t="n">
        <f aca="false">VLOOKUP(TOT!T575,'POSITION - Tableau 2'!$A$4:$B$27,2)</f>
        <v>1</v>
      </c>
      <c r="C573" s="28"/>
      <c r="D573" s="28"/>
      <c r="E573" s="28"/>
    </row>
    <row r="574" customFormat="false" ht="13" hidden="false" customHeight="true" outlineLevel="0" collapsed="false">
      <c r="A574" s="17" t="s">
        <v>2738</v>
      </c>
      <c r="B574" s="27" t="n">
        <f aca="false">VLOOKUP(TOT!T576,'POSITION - Tableau 2'!$A$4:$B$27,2)</f>
        <v>2</v>
      </c>
      <c r="C574" s="28"/>
      <c r="D574" s="28"/>
      <c r="E574" s="28"/>
    </row>
    <row r="575" customFormat="false" ht="13" hidden="false" customHeight="true" outlineLevel="0" collapsed="false">
      <c r="A575" s="17" t="s">
        <v>2743</v>
      </c>
      <c r="B575" s="27" t="n">
        <f aca="false">VLOOKUP(TOT!T577,'POSITION - Tableau 2'!$A$4:$B$27,2)</f>
        <v>2</v>
      </c>
      <c r="C575" s="28"/>
      <c r="D575" s="28"/>
      <c r="E575" s="28"/>
    </row>
    <row r="576" customFormat="false" ht="13" hidden="false" customHeight="true" outlineLevel="0" collapsed="false">
      <c r="A576" s="17" t="s">
        <v>2747</v>
      </c>
      <c r="B576" s="27" t="n">
        <f aca="false">VLOOKUP(TOT!T578,'POSITION - Tableau 2'!$A$4:$B$27,2)</f>
        <v>2</v>
      </c>
      <c r="C576" s="28"/>
      <c r="D576" s="28"/>
      <c r="E576" s="28"/>
    </row>
    <row r="577" customFormat="false" ht="13" hidden="false" customHeight="true" outlineLevel="0" collapsed="false">
      <c r="A577" s="17" t="s">
        <v>2750</v>
      </c>
      <c r="B577" s="27" t="n">
        <f aca="false">VLOOKUP(TOT!T579,'POSITION - Tableau 2'!$A$4:$B$27,2)</f>
        <v>3</v>
      </c>
      <c r="C577" s="28"/>
      <c r="D577" s="28"/>
      <c r="E577" s="28"/>
    </row>
    <row r="578" customFormat="false" ht="13" hidden="false" customHeight="true" outlineLevel="0" collapsed="false">
      <c r="A578" s="17" t="s">
        <v>2755</v>
      </c>
      <c r="B578" s="27" t="n">
        <f aca="false">VLOOKUP(TOT!T580,'POSITION - Tableau 2'!$A$4:$B$27,2)</f>
        <v>1</v>
      </c>
      <c r="C578" s="28"/>
      <c r="D578" s="28"/>
      <c r="E578" s="28"/>
    </row>
    <row r="579" customFormat="false" ht="13" hidden="false" customHeight="true" outlineLevel="0" collapsed="false">
      <c r="A579" s="17" t="s">
        <v>2758</v>
      </c>
      <c r="B579" s="27" t="n">
        <f aca="false">VLOOKUP(TOT!T581,'POSITION - Tableau 2'!$A$4:$B$27,2)</f>
        <v>1</v>
      </c>
      <c r="C579" s="28"/>
      <c r="D579" s="28"/>
      <c r="E579" s="28"/>
    </row>
    <row r="580" customFormat="false" ht="13" hidden="false" customHeight="true" outlineLevel="0" collapsed="false">
      <c r="A580" s="17" t="s">
        <v>2763</v>
      </c>
      <c r="B580" s="27" t="n">
        <f aca="false">VLOOKUP(TOT!T582,'POSITION - Tableau 2'!$A$4:$B$27,2)</f>
        <v>2</v>
      </c>
      <c r="C580" s="28"/>
      <c r="D580" s="28"/>
      <c r="E580" s="28"/>
    </row>
    <row r="581" customFormat="false" ht="13" hidden="false" customHeight="true" outlineLevel="0" collapsed="false">
      <c r="A581" s="17" t="s">
        <v>2767</v>
      </c>
      <c r="B581" s="27" t="n">
        <f aca="false">VLOOKUP(TOT!T583,'POSITION - Tableau 2'!$A$4:$B$27,2)</f>
        <v>1</v>
      </c>
      <c r="C581" s="28"/>
      <c r="D581" s="28"/>
      <c r="E581" s="28"/>
    </row>
    <row r="582" customFormat="false" ht="13" hidden="false" customHeight="true" outlineLevel="0" collapsed="false">
      <c r="A582" s="17" t="s">
        <v>2770</v>
      </c>
      <c r="B582" s="27" t="n">
        <f aca="false">VLOOKUP(TOT!T584,'POSITION - Tableau 2'!$A$4:$B$27,2)</f>
        <v>2</v>
      </c>
      <c r="C582" s="28"/>
      <c r="D582" s="28"/>
      <c r="E582" s="28"/>
    </row>
    <row r="583" customFormat="false" ht="13" hidden="false" customHeight="true" outlineLevel="0" collapsed="false">
      <c r="A583" s="17" t="s">
        <v>2774</v>
      </c>
      <c r="B583" s="27" t="n">
        <f aca="false">VLOOKUP(TOT!T585,'POSITION - Tableau 2'!$A$4:$B$27,2)</f>
        <v>8</v>
      </c>
      <c r="C583" s="28"/>
      <c r="D583" s="28"/>
      <c r="E583" s="28"/>
    </row>
    <row r="584" customFormat="false" ht="13" hidden="false" customHeight="true" outlineLevel="0" collapsed="false">
      <c r="A584" s="17" t="s">
        <v>2777</v>
      </c>
      <c r="B584" s="27" t="n">
        <f aca="false">VLOOKUP(TOT!T586,'POSITION - Tableau 2'!$A$4:$B$27,2)</f>
        <v>4</v>
      </c>
      <c r="C584" s="28"/>
      <c r="D584" s="28"/>
      <c r="E584" s="28"/>
    </row>
    <row r="585" customFormat="false" ht="13" hidden="false" customHeight="true" outlineLevel="0" collapsed="false">
      <c r="A585" s="17" t="s">
        <v>2782</v>
      </c>
      <c r="B585" s="27" t="n">
        <f aca="false">VLOOKUP(TOT!T587,'POSITION - Tableau 2'!$A$4:$B$27,2)</f>
        <v>4</v>
      </c>
      <c r="C585" s="28"/>
      <c r="D585" s="28"/>
      <c r="E585" s="28"/>
    </row>
    <row r="586" customFormat="false" ht="13" hidden="false" customHeight="true" outlineLevel="0" collapsed="false">
      <c r="A586" s="17" t="s">
        <v>2787</v>
      </c>
      <c r="B586" s="27" t="n">
        <f aca="false">VLOOKUP(TOT!T588,'POSITION - Tableau 2'!$A$4:$B$27,2)</f>
        <v>4</v>
      </c>
      <c r="C586" s="28"/>
      <c r="D586" s="28"/>
      <c r="E586" s="28"/>
    </row>
    <row r="587" customFormat="false" ht="13" hidden="false" customHeight="true" outlineLevel="0" collapsed="false">
      <c r="A587" s="17" t="s">
        <v>2790</v>
      </c>
      <c r="B587" s="27" t="n">
        <f aca="false">VLOOKUP(TOT!T589,'POSITION - Tableau 2'!$A$4:$B$27,2)</f>
        <v>2</v>
      </c>
      <c r="C587" s="28"/>
      <c r="D587" s="28"/>
      <c r="E587" s="28"/>
    </row>
    <row r="588" customFormat="false" ht="13" hidden="false" customHeight="true" outlineLevel="0" collapsed="false">
      <c r="A588" s="17" t="s">
        <v>2793</v>
      </c>
      <c r="B588" s="27" t="n">
        <f aca="false">VLOOKUP(TOT!T590,'POSITION - Tableau 2'!$A$4:$B$27,2)</f>
        <v>8</v>
      </c>
      <c r="C588" s="28"/>
      <c r="D588" s="28"/>
      <c r="E588" s="28"/>
    </row>
    <row r="589" customFormat="false" ht="13" hidden="false" customHeight="true" outlineLevel="0" collapsed="false">
      <c r="A589" s="17" t="s">
        <v>2796</v>
      </c>
      <c r="B589" s="27" t="n">
        <f aca="false">VLOOKUP(TOT!T591,'POSITION - Tableau 2'!$A$4:$B$27,2)</f>
        <v>8</v>
      </c>
      <c r="C589" s="28"/>
      <c r="D589" s="28"/>
      <c r="E589" s="28"/>
    </row>
    <row r="590" customFormat="false" ht="13" hidden="false" customHeight="true" outlineLevel="0" collapsed="false">
      <c r="A590" s="17" t="s">
        <v>2802</v>
      </c>
      <c r="B590" s="27" t="n">
        <f aca="false">VLOOKUP(TOT!T592,'POSITION - Tableau 2'!$A$4:$B$27,2)</f>
        <v>2</v>
      </c>
      <c r="C590" s="28"/>
      <c r="D590" s="28"/>
      <c r="E590" s="28"/>
    </row>
    <row r="591" customFormat="false" ht="13" hidden="false" customHeight="true" outlineLevel="0" collapsed="false">
      <c r="A591" s="17" t="s">
        <v>2806</v>
      </c>
      <c r="B591" s="27" t="n">
        <f aca="false">VLOOKUP(TOT!T593,'POSITION - Tableau 2'!$A$4:$B$27,2)</f>
        <v>3</v>
      </c>
      <c r="C591" s="28"/>
      <c r="D591" s="28"/>
      <c r="E591" s="28"/>
    </row>
    <row r="592" customFormat="false" ht="13" hidden="false" customHeight="true" outlineLevel="0" collapsed="false">
      <c r="A592" s="17" t="s">
        <v>2809</v>
      </c>
      <c r="B592" s="27" t="n">
        <f aca="false">VLOOKUP(TOT!T594,'POSITION - Tableau 2'!$A$4:$B$27,2)</f>
        <v>4</v>
      </c>
      <c r="C592" s="28"/>
      <c r="D592" s="28"/>
      <c r="E592" s="28"/>
    </row>
    <row r="593" customFormat="false" ht="13" hidden="false" customHeight="true" outlineLevel="0" collapsed="false">
      <c r="A593" s="17" t="s">
        <v>2814</v>
      </c>
      <c r="B593" s="27" t="n">
        <f aca="false">VLOOKUP(TOT!T595,'POSITION - Tableau 2'!$A$4:$B$27,2)</f>
        <v>1</v>
      </c>
      <c r="C593" s="28"/>
      <c r="D593" s="28"/>
      <c r="E593" s="28"/>
    </row>
    <row r="594" customFormat="false" ht="13" hidden="false" customHeight="true" outlineLevel="0" collapsed="false">
      <c r="A594" s="17" t="s">
        <v>2818</v>
      </c>
      <c r="B594" s="27" t="n">
        <f aca="false">VLOOKUP(TOT!T596,'POSITION - Tableau 2'!$A$4:$B$27,2)</f>
        <v>1</v>
      </c>
      <c r="C594" s="28"/>
      <c r="D594" s="28"/>
      <c r="E594" s="28"/>
    </row>
    <row r="595" customFormat="false" ht="13" hidden="false" customHeight="true" outlineLevel="0" collapsed="false">
      <c r="A595" s="17" t="s">
        <v>2822</v>
      </c>
      <c r="B595" s="27" t="n">
        <f aca="false">VLOOKUP(TOT!T597,'POSITION - Tableau 2'!$A$4:$B$27,2)</f>
        <v>4</v>
      </c>
      <c r="C595" s="28"/>
      <c r="D595" s="28"/>
      <c r="E595" s="28"/>
    </row>
    <row r="596" customFormat="false" ht="13" hidden="false" customHeight="true" outlineLevel="0" collapsed="false">
      <c r="A596" s="17" t="s">
        <v>2824</v>
      </c>
      <c r="B596" s="27" t="n">
        <f aca="false">VLOOKUP(TOT!T598,'POSITION - Tableau 2'!$A$4:$B$27,2)</f>
        <v>4</v>
      </c>
      <c r="C596" s="28"/>
      <c r="D596" s="28"/>
      <c r="E596" s="28"/>
    </row>
    <row r="597" customFormat="false" ht="13" hidden="false" customHeight="true" outlineLevel="0" collapsed="false">
      <c r="A597" s="17" t="s">
        <v>2828</v>
      </c>
      <c r="B597" s="27" t="n">
        <f aca="false">VLOOKUP(TOT!T599,'POSITION - Tableau 2'!$A$4:$B$27,2)</f>
        <v>2</v>
      </c>
      <c r="C597" s="28"/>
      <c r="D597" s="28"/>
      <c r="E597" s="28"/>
    </row>
    <row r="598" customFormat="false" ht="13" hidden="false" customHeight="true" outlineLevel="0" collapsed="false">
      <c r="A598" s="17" t="s">
        <v>2832</v>
      </c>
      <c r="B598" s="27" t="n">
        <f aca="false">VLOOKUP(TOT!T600,'POSITION - Tableau 2'!$A$4:$B$27,2)</f>
        <v>1</v>
      </c>
      <c r="C598" s="28"/>
      <c r="D598" s="28"/>
      <c r="E598" s="28"/>
    </row>
    <row r="599" customFormat="false" ht="13" hidden="false" customHeight="true" outlineLevel="0" collapsed="false">
      <c r="A599" s="17" t="s">
        <v>2835</v>
      </c>
      <c r="B599" s="27" t="n">
        <f aca="false">VLOOKUP(TOT!T601,'POSITION - Tableau 2'!$A$4:$B$27,2)</f>
        <v>8</v>
      </c>
      <c r="C599" s="28"/>
      <c r="D599" s="28"/>
      <c r="E599" s="28"/>
    </row>
    <row r="600" customFormat="false" ht="13" hidden="false" customHeight="true" outlineLevel="0" collapsed="false">
      <c r="A600" s="17" t="s">
        <v>2838</v>
      </c>
      <c r="B600" s="27" t="n">
        <f aca="false">VLOOKUP(TOT!T602,'POSITION - Tableau 2'!$A$4:$B$27,2)</f>
        <v>2</v>
      </c>
      <c r="C600" s="28"/>
      <c r="D600" s="28"/>
      <c r="E600" s="28"/>
    </row>
    <row r="601" customFormat="false" ht="13" hidden="false" customHeight="true" outlineLevel="0" collapsed="false">
      <c r="A601" s="17" t="s">
        <v>2841</v>
      </c>
      <c r="B601" s="27" t="n">
        <f aca="false">VLOOKUP(TOT!T603,'POSITION - Tableau 2'!$A$4:$B$27,2)</f>
        <v>2</v>
      </c>
      <c r="C601" s="28"/>
      <c r="D601" s="28"/>
      <c r="E601" s="28"/>
    </row>
    <row r="602" customFormat="false" ht="13" hidden="false" customHeight="true" outlineLevel="0" collapsed="false">
      <c r="A602" s="17" t="s">
        <v>2844</v>
      </c>
      <c r="B602" s="27" t="n">
        <f aca="false">VLOOKUP(TOT!T604,'POSITION - Tableau 2'!$A$4:$B$27,2)</f>
        <v>8</v>
      </c>
      <c r="C602" s="28"/>
      <c r="D602" s="28"/>
      <c r="E602" s="28"/>
    </row>
    <row r="603" customFormat="false" ht="13" hidden="false" customHeight="true" outlineLevel="0" collapsed="false">
      <c r="A603" s="17" t="s">
        <v>2847</v>
      </c>
      <c r="B603" s="27" t="n">
        <f aca="false">VLOOKUP(TOT!T605,'POSITION - Tableau 2'!$A$4:$B$27,2)</f>
        <v>8</v>
      </c>
      <c r="C603" s="28"/>
      <c r="D603" s="28"/>
      <c r="E603" s="28"/>
    </row>
    <row r="604" customFormat="false" ht="13" hidden="false" customHeight="true" outlineLevel="0" collapsed="false">
      <c r="A604" s="17" t="s">
        <v>2852</v>
      </c>
      <c r="B604" s="27" t="n">
        <f aca="false">VLOOKUP(TOT!T606,'POSITION - Tableau 2'!$A$4:$B$27,2)</f>
        <v>8</v>
      </c>
      <c r="C604" s="28"/>
      <c r="D604" s="28"/>
      <c r="E604" s="28"/>
    </row>
    <row r="605" customFormat="false" ht="13" hidden="false" customHeight="true" outlineLevel="0" collapsed="false">
      <c r="A605" s="17" t="s">
        <v>2857</v>
      </c>
      <c r="B605" s="27" t="n">
        <f aca="false">VLOOKUP(TOT!T607,'POSITION - Tableau 2'!$A$4:$B$27,2)</f>
        <v>2</v>
      </c>
      <c r="C605" s="28"/>
      <c r="D605" s="28"/>
      <c r="E605" s="28"/>
    </row>
    <row r="606" customFormat="false" ht="13" hidden="false" customHeight="true" outlineLevel="0" collapsed="false">
      <c r="A606" s="17" t="s">
        <v>2862</v>
      </c>
      <c r="B606" s="27" t="n">
        <f aca="false">VLOOKUP(TOT!T608,'POSITION - Tableau 2'!$A$4:$B$27,2)</f>
        <v>1</v>
      </c>
      <c r="C606" s="28"/>
      <c r="D606" s="28"/>
      <c r="E606" s="28"/>
    </row>
    <row r="607" customFormat="false" ht="13" hidden="false" customHeight="true" outlineLevel="0" collapsed="false">
      <c r="A607" s="17" t="s">
        <v>2867</v>
      </c>
      <c r="B607" s="27" t="n">
        <f aca="false">VLOOKUP(TOT!T609,'POSITION - Tableau 2'!$A$4:$B$27,2)</f>
        <v>4</v>
      </c>
      <c r="C607" s="28"/>
      <c r="D607" s="28"/>
      <c r="E607" s="28"/>
    </row>
    <row r="608" customFormat="false" ht="13" hidden="false" customHeight="true" outlineLevel="0" collapsed="false">
      <c r="A608" s="17" t="s">
        <v>2870</v>
      </c>
      <c r="B608" s="27" t="n">
        <f aca="false">VLOOKUP(TOT!T610,'POSITION - Tableau 2'!$A$4:$B$27,2)</f>
        <v>2</v>
      </c>
      <c r="C608" s="28"/>
      <c r="D608" s="28"/>
      <c r="E608" s="28"/>
    </row>
    <row r="609" customFormat="false" ht="13" hidden="false" customHeight="true" outlineLevel="0" collapsed="false">
      <c r="A609" s="17" t="s">
        <v>2874</v>
      </c>
      <c r="B609" s="27" t="n">
        <f aca="false">VLOOKUP(TOT!T611,'POSITION - Tableau 2'!$A$4:$B$27,2)</f>
        <v>2</v>
      </c>
      <c r="C609" s="28"/>
      <c r="D609" s="28"/>
      <c r="E609" s="28"/>
    </row>
    <row r="610" customFormat="false" ht="13" hidden="false" customHeight="true" outlineLevel="0" collapsed="false">
      <c r="A610" s="17" t="s">
        <v>2879</v>
      </c>
      <c r="B610" s="27" t="n">
        <f aca="false">VLOOKUP(TOT!T612,'POSITION - Tableau 2'!$A$4:$B$27,2)</f>
        <v>8</v>
      </c>
      <c r="C610" s="28"/>
      <c r="D610" s="28"/>
      <c r="E610" s="28"/>
    </row>
    <row r="611" customFormat="false" ht="13" hidden="false" customHeight="true" outlineLevel="0" collapsed="false">
      <c r="A611" s="17" t="s">
        <v>2884</v>
      </c>
      <c r="B611" s="27" t="n">
        <f aca="false">VLOOKUP(TOT!T613,'POSITION - Tableau 2'!$A$4:$B$27,2)</f>
        <v>1</v>
      </c>
      <c r="C611" s="28"/>
      <c r="D611" s="28"/>
      <c r="E611" s="28"/>
    </row>
    <row r="612" customFormat="false" ht="13" hidden="false" customHeight="true" outlineLevel="0" collapsed="false">
      <c r="A612" s="17" t="s">
        <v>2889</v>
      </c>
      <c r="B612" s="27" t="n">
        <f aca="false">VLOOKUP(TOT!T614,'POSITION - Tableau 2'!$A$4:$B$27,2)</f>
        <v>8</v>
      </c>
      <c r="C612" s="28"/>
      <c r="D612" s="28"/>
      <c r="E612" s="28"/>
    </row>
    <row r="613" customFormat="false" ht="13" hidden="false" customHeight="true" outlineLevel="0" collapsed="false">
      <c r="A613" s="17" t="s">
        <v>2893</v>
      </c>
      <c r="B613" s="27" t="n">
        <f aca="false">VLOOKUP(TOT!T615,'POSITION - Tableau 2'!$A$4:$B$27,2)</f>
        <v>2</v>
      </c>
      <c r="C613" s="28"/>
      <c r="D613" s="28"/>
      <c r="E613" s="28"/>
    </row>
    <row r="614" customFormat="false" ht="13" hidden="false" customHeight="true" outlineLevel="0" collapsed="false">
      <c r="A614" s="17" t="s">
        <v>2897</v>
      </c>
      <c r="B614" s="27" t="n">
        <f aca="false">VLOOKUP(TOT!T616,'POSITION - Tableau 2'!$A$4:$B$27,2)</f>
        <v>8</v>
      </c>
      <c r="C614" s="28"/>
      <c r="D614" s="28"/>
      <c r="E614" s="28"/>
    </row>
    <row r="615" customFormat="false" ht="13" hidden="false" customHeight="true" outlineLevel="0" collapsed="false">
      <c r="A615" s="17" t="s">
        <v>2900</v>
      </c>
      <c r="B615" s="27" t="n">
        <f aca="false">VLOOKUP(TOT!T617,'POSITION - Tableau 2'!$A$4:$B$27,2)</f>
        <v>4</v>
      </c>
      <c r="C615" s="28"/>
      <c r="D615" s="28"/>
      <c r="E615" s="28"/>
    </row>
    <row r="616" customFormat="false" ht="13" hidden="false" customHeight="true" outlineLevel="0" collapsed="false">
      <c r="A616" s="17" t="s">
        <v>2904</v>
      </c>
      <c r="B616" s="27" t="n">
        <f aca="false">VLOOKUP(TOT!T618,'POSITION - Tableau 2'!$A$4:$B$27,2)</f>
        <v>8</v>
      </c>
      <c r="C616" s="28"/>
      <c r="D616" s="28"/>
      <c r="E616" s="28"/>
    </row>
    <row r="617" customFormat="false" ht="13" hidden="false" customHeight="true" outlineLevel="0" collapsed="false">
      <c r="A617" s="17" t="s">
        <v>2910</v>
      </c>
      <c r="B617" s="27" t="n">
        <f aca="false">VLOOKUP(TOT!T619,'POSITION - Tableau 2'!$A$4:$B$27,2)</f>
        <v>8</v>
      </c>
      <c r="C617" s="28"/>
      <c r="D617" s="28"/>
      <c r="E617" s="28"/>
    </row>
    <row r="618" customFormat="false" ht="13" hidden="false" customHeight="true" outlineLevel="0" collapsed="false">
      <c r="A618" s="17" t="s">
        <v>2913</v>
      </c>
      <c r="B618" s="27" t="n">
        <f aca="false">VLOOKUP(TOT!T620,'POSITION - Tableau 2'!$A$4:$B$27,2)</f>
        <v>1</v>
      </c>
      <c r="C618" s="28"/>
      <c r="D618" s="28"/>
      <c r="E618" s="28"/>
    </row>
    <row r="619" customFormat="false" ht="13" hidden="false" customHeight="true" outlineLevel="0" collapsed="false">
      <c r="A619" s="17" t="s">
        <v>2917</v>
      </c>
      <c r="B619" s="27" t="n">
        <f aca="false">VLOOKUP(TOT!T621,'POSITION - Tableau 2'!$A$4:$B$27,2)</f>
        <v>8</v>
      </c>
      <c r="C619" s="28"/>
      <c r="D619" s="28"/>
      <c r="E619" s="28"/>
    </row>
    <row r="620" customFormat="false" ht="13" hidden="false" customHeight="true" outlineLevel="0" collapsed="false">
      <c r="A620" s="17" t="s">
        <v>2922</v>
      </c>
      <c r="B620" s="27" t="n">
        <f aca="false">VLOOKUP(TOT!T622,'POSITION - Tableau 2'!$A$4:$B$27,2)</f>
        <v>3</v>
      </c>
      <c r="C620" s="28"/>
      <c r="D620" s="28"/>
      <c r="E620" s="28"/>
    </row>
    <row r="621" customFormat="false" ht="13" hidden="false" customHeight="true" outlineLevel="0" collapsed="false">
      <c r="A621" s="17" t="s">
        <v>2925</v>
      </c>
      <c r="B621" s="27" t="n">
        <f aca="false">VLOOKUP(TOT!T623,'POSITION - Tableau 2'!$A$4:$B$27,2)</f>
        <v>1</v>
      </c>
      <c r="C621" s="28"/>
      <c r="D621" s="28"/>
      <c r="E621" s="28"/>
    </row>
    <row r="622" customFormat="false" ht="13" hidden="false" customHeight="true" outlineLevel="0" collapsed="false">
      <c r="A622" s="17" t="s">
        <v>2930</v>
      </c>
      <c r="B622" s="27" t="n">
        <f aca="false">VLOOKUP(TOT!T624,'POSITION - Tableau 2'!$A$4:$B$27,2)</f>
        <v>2</v>
      </c>
      <c r="C622" s="28"/>
      <c r="D622" s="28"/>
      <c r="E622" s="28"/>
    </row>
    <row r="623" customFormat="false" ht="13" hidden="false" customHeight="true" outlineLevel="0" collapsed="false">
      <c r="A623" s="17" t="s">
        <v>2934</v>
      </c>
      <c r="B623" s="27" t="n">
        <f aca="false">VLOOKUP(TOT!T625,'POSITION - Tableau 2'!$A$4:$B$27,2)</f>
        <v>1</v>
      </c>
      <c r="C623" s="28"/>
      <c r="D623" s="28"/>
      <c r="E623" s="28"/>
    </row>
    <row r="624" customFormat="false" ht="13" hidden="false" customHeight="true" outlineLevel="0" collapsed="false">
      <c r="A624" s="17" t="s">
        <v>2939</v>
      </c>
      <c r="B624" s="27" t="n">
        <f aca="false">VLOOKUP(TOT!T626,'POSITION - Tableau 2'!$A$4:$B$27,2)</f>
        <v>8</v>
      </c>
      <c r="C624" s="28"/>
      <c r="D624" s="28"/>
      <c r="E624" s="28"/>
    </row>
    <row r="625" customFormat="false" ht="13" hidden="false" customHeight="true" outlineLevel="0" collapsed="false">
      <c r="A625" s="17" t="s">
        <v>2944</v>
      </c>
      <c r="B625" s="27" t="n">
        <f aca="false">VLOOKUP(TOT!T627,'POSITION - Tableau 2'!$A$4:$B$27,2)</f>
        <v>1</v>
      </c>
      <c r="C625" s="28"/>
      <c r="D625" s="28"/>
      <c r="E625" s="28"/>
    </row>
    <row r="626" customFormat="false" ht="13" hidden="false" customHeight="true" outlineLevel="0" collapsed="false">
      <c r="A626" s="17" t="s">
        <v>2950</v>
      </c>
      <c r="B626" s="27" t="n">
        <f aca="false">VLOOKUP(TOT!T628,'POSITION - Tableau 2'!$A$4:$B$27,2)</f>
        <v>2</v>
      </c>
      <c r="C626" s="28"/>
      <c r="D626" s="28"/>
      <c r="E626" s="28"/>
    </row>
    <row r="627" customFormat="false" ht="13" hidden="false" customHeight="true" outlineLevel="0" collapsed="false">
      <c r="A627" s="17" t="s">
        <v>2953</v>
      </c>
      <c r="B627" s="27" t="n">
        <f aca="false">VLOOKUP(TOT!T629,'POSITION - Tableau 2'!$A$4:$B$27,2)</f>
        <v>4</v>
      </c>
      <c r="C627" s="28"/>
      <c r="D627" s="28"/>
      <c r="E627" s="28"/>
    </row>
    <row r="628" customFormat="false" ht="13" hidden="false" customHeight="true" outlineLevel="0" collapsed="false">
      <c r="A628" s="17" t="s">
        <v>2957</v>
      </c>
      <c r="B628" s="27" t="n">
        <f aca="false">VLOOKUP(TOT!T630,'POSITION - Tableau 2'!$A$4:$B$27,2)</f>
        <v>4</v>
      </c>
      <c r="C628" s="28"/>
      <c r="D628" s="28"/>
      <c r="E628" s="28"/>
    </row>
    <row r="629" customFormat="false" ht="13" hidden="false" customHeight="true" outlineLevel="0" collapsed="false">
      <c r="A629" s="17" t="s">
        <v>2960</v>
      </c>
      <c r="B629" s="27" t="n">
        <f aca="false">VLOOKUP(TOT!T631,'POSITION - Tableau 2'!$A$4:$B$27,2)</f>
        <v>1</v>
      </c>
      <c r="C629" s="28"/>
      <c r="D629" s="28"/>
      <c r="E629" s="28"/>
    </row>
    <row r="630" customFormat="false" ht="13" hidden="false" customHeight="true" outlineLevel="0" collapsed="false">
      <c r="A630" s="17" t="s">
        <v>2965</v>
      </c>
      <c r="B630" s="27" t="n">
        <f aca="false">VLOOKUP(TOT!T632,'POSITION - Tableau 2'!$A$4:$B$27,2)</f>
        <v>1</v>
      </c>
      <c r="C630" s="28"/>
      <c r="D630" s="28"/>
      <c r="E630" s="28"/>
    </row>
    <row r="631" customFormat="false" ht="13" hidden="false" customHeight="true" outlineLevel="0" collapsed="false">
      <c r="A631" s="17" t="s">
        <v>2968</v>
      </c>
      <c r="B631" s="27" t="n">
        <f aca="false">VLOOKUP(TOT!T633,'POSITION - Tableau 2'!$A$4:$B$27,2)</f>
        <v>1</v>
      </c>
      <c r="C631" s="28"/>
      <c r="D631" s="28"/>
      <c r="E631" s="28"/>
    </row>
    <row r="632" customFormat="false" ht="13" hidden="false" customHeight="true" outlineLevel="0" collapsed="false">
      <c r="A632" s="17" t="s">
        <v>2971</v>
      </c>
      <c r="B632" s="27" t="n">
        <f aca="false">VLOOKUP(TOT!T634,'POSITION - Tableau 2'!$A$4:$B$27,2)</f>
        <v>2</v>
      </c>
      <c r="C632" s="28"/>
      <c r="D632" s="28"/>
      <c r="E632" s="28"/>
    </row>
    <row r="633" customFormat="false" ht="13" hidden="false" customHeight="true" outlineLevel="0" collapsed="false">
      <c r="A633" s="17" t="s">
        <v>2973</v>
      </c>
      <c r="B633" s="27" t="n">
        <f aca="false">VLOOKUP(TOT!T635,'POSITION - Tableau 2'!$A$4:$B$27,2)</f>
        <v>8</v>
      </c>
      <c r="C633" s="28"/>
      <c r="D633" s="28"/>
      <c r="E633" s="28"/>
    </row>
    <row r="634" customFormat="false" ht="13" hidden="false" customHeight="true" outlineLevel="0" collapsed="false">
      <c r="A634" s="17" t="s">
        <v>2977</v>
      </c>
      <c r="B634" s="27" t="n">
        <f aca="false">VLOOKUP(TOT!T636,'POSITION - Tableau 2'!$A$4:$B$27,2)</f>
        <v>8</v>
      </c>
      <c r="C634" s="28"/>
      <c r="D634" s="28"/>
      <c r="E634" s="28"/>
    </row>
    <row r="635" customFormat="false" ht="13" hidden="false" customHeight="true" outlineLevel="0" collapsed="false">
      <c r="A635" s="17" t="s">
        <v>2981</v>
      </c>
      <c r="B635" s="27" t="n">
        <f aca="false">VLOOKUP(TOT!T637,'POSITION - Tableau 2'!$A$4:$B$27,2)</f>
        <v>4</v>
      </c>
      <c r="C635" s="28"/>
      <c r="D635" s="28"/>
      <c r="E635" s="28"/>
    </row>
    <row r="636" customFormat="false" ht="13" hidden="false" customHeight="true" outlineLevel="0" collapsed="false">
      <c r="A636" s="17" t="s">
        <v>2984</v>
      </c>
      <c r="B636" s="27" t="n">
        <f aca="false">VLOOKUP(TOT!T638,'POSITION - Tableau 2'!$A$4:$B$27,2)</f>
        <v>8</v>
      </c>
      <c r="C636" s="28"/>
      <c r="D636" s="28"/>
      <c r="E636" s="28"/>
    </row>
    <row r="637" customFormat="false" ht="13" hidden="false" customHeight="true" outlineLevel="0" collapsed="false">
      <c r="A637" s="17" t="s">
        <v>2987</v>
      </c>
      <c r="B637" s="27" t="n">
        <f aca="false">VLOOKUP(TOT!T639,'POSITION - Tableau 2'!$A$4:$B$27,2)</f>
        <v>2</v>
      </c>
      <c r="C637" s="28"/>
      <c r="D637" s="28"/>
      <c r="E637" s="28"/>
    </row>
    <row r="638" customFormat="false" ht="13" hidden="false" customHeight="true" outlineLevel="0" collapsed="false">
      <c r="A638" s="17" t="s">
        <v>2990</v>
      </c>
      <c r="B638" s="27" t="n">
        <f aca="false">VLOOKUP(TOT!T640,'POSITION - Tableau 2'!$A$4:$B$27,2)</f>
        <v>2</v>
      </c>
      <c r="C638" s="28"/>
      <c r="D638" s="28"/>
      <c r="E638" s="28"/>
    </row>
    <row r="639" customFormat="false" ht="13" hidden="false" customHeight="true" outlineLevel="0" collapsed="false">
      <c r="A639" s="17" t="s">
        <v>2992</v>
      </c>
      <c r="B639" s="27" t="n">
        <f aca="false">VLOOKUP(TOT!T641,'POSITION - Tableau 2'!$A$4:$B$27,2)</f>
        <v>3</v>
      </c>
      <c r="C639" s="28"/>
      <c r="D639" s="28"/>
      <c r="E639" s="28"/>
    </row>
    <row r="640" customFormat="false" ht="13" hidden="false" customHeight="true" outlineLevel="0" collapsed="false">
      <c r="A640" s="17" t="s">
        <v>2994</v>
      </c>
      <c r="B640" s="27" t="n">
        <f aca="false">VLOOKUP(TOT!T642,'POSITION - Tableau 2'!$A$4:$B$27,2)</f>
        <v>8</v>
      </c>
      <c r="C640" s="28"/>
      <c r="D640" s="28"/>
      <c r="E640" s="28"/>
    </row>
    <row r="641" customFormat="false" ht="13" hidden="false" customHeight="true" outlineLevel="0" collapsed="false">
      <c r="A641" s="17" t="s">
        <v>2998</v>
      </c>
      <c r="B641" s="27" t="n">
        <f aca="false">VLOOKUP(TOT!T643,'POSITION - Tableau 2'!$A$4:$B$27,2)</f>
        <v>1</v>
      </c>
      <c r="C641" s="28"/>
      <c r="D641" s="28"/>
      <c r="E641" s="28"/>
    </row>
    <row r="642" customFormat="false" ht="13" hidden="false" customHeight="true" outlineLevel="0" collapsed="false">
      <c r="A642" s="17" t="s">
        <v>3002</v>
      </c>
      <c r="B642" s="27" t="n">
        <f aca="false">VLOOKUP(TOT!T644,'POSITION - Tableau 2'!$A$4:$B$27,2)</f>
        <v>1</v>
      </c>
      <c r="C642" s="28"/>
      <c r="D642" s="28"/>
      <c r="E642" s="28"/>
    </row>
    <row r="643" customFormat="false" ht="13" hidden="false" customHeight="true" outlineLevel="0" collapsed="false">
      <c r="A643" s="17" t="s">
        <v>3007</v>
      </c>
      <c r="B643" s="27" t="n">
        <f aca="false">VLOOKUP(TOT!T645,'POSITION - Tableau 2'!$A$4:$B$27,2)</f>
        <v>1</v>
      </c>
      <c r="C643" s="28"/>
      <c r="D643" s="28"/>
      <c r="E643" s="28"/>
    </row>
    <row r="644" customFormat="false" ht="13" hidden="false" customHeight="true" outlineLevel="0" collapsed="false">
      <c r="A644" s="17" t="s">
        <v>3012</v>
      </c>
      <c r="B644" s="27" t="n">
        <f aca="false">VLOOKUP(TOT!T646,'POSITION - Tableau 2'!$A$4:$B$27,2)</f>
        <v>2</v>
      </c>
      <c r="C644" s="28"/>
      <c r="D644" s="28"/>
      <c r="E644" s="28"/>
    </row>
    <row r="645" customFormat="false" ht="13" hidden="false" customHeight="true" outlineLevel="0" collapsed="false">
      <c r="A645" s="17" t="s">
        <v>3017</v>
      </c>
      <c r="B645" s="27" t="n">
        <f aca="false">VLOOKUP(TOT!T647,'POSITION - Tableau 2'!$A$4:$B$27,2)</f>
        <v>2</v>
      </c>
      <c r="C645" s="28"/>
      <c r="D645" s="28"/>
      <c r="E645" s="28"/>
    </row>
    <row r="646" customFormat="false" ht="13" hidden="false" customHeight="true" outlineLevel="0" collapsed="false">
      <c r="A646" s="17" t="s">
        <v>3021</v>
      </c>
      <c r="B646" s="27" t="n">
        <f aca="false">VLOOKUP(TOT!T648,'POSITION - Tableau 2'!$A$4:$B$27,2)</f>
        <v>1</v>
      </c>
      <c r="C646" s="28"/>
      <c r="D646" s="28"/>
      <c r="E646" s="28"/>
    </row>
    <row r="647" customFormat="false" ht="13" hidden="false" customHeight="true" outlineLevel="0" collapsed="false">
      <c r="A647" s="17" t="s">
        <v>3024</v>
      </c>
      <c r="B647" s="27" t="n">
        <f aca="false">VLOOKUP(TOT!T649,'POSITION - Tableau 2'!$A$4:$B$27,2)</f>
        <v>4</v>
      </c>
      <c r="C647" s="28"/>
      <c r="D647" s="28"/>
      <c r="E647" s="28"/>
    </row>
    <row r="648" customFormat="false" ht="13" hidden="false" customHeight="true" outlineLevel="0" collapsed="false">
      <c r="A648" s="17" t="s">
        <v>3028</v>
      </c>
      <c r="B648" s="27" t="n">
        <f aca="false">VLOOKUP(TOT!T650,'POSITION - Tableau 2'!$A$4:$B$27,2)</f>
        <v>4</v>
      </c>
      <c r="C648" s="28"/>
      <c r="D648" s="28"/>
      <c r="E648" s="28"/>
    </row>
    <row r="649" customFormat="false" ht="13" hidden="false" customHeight="true" outlineLevel="0" collapsed="false">
      <c r="A649" s="17" t="s">
        <v>3031</v>
      </c>
      <c r="B649" s="27" t="n">
        <f aca="false">VLOOKUP(TOT!T651,'POSITION - Tableau 2'!$A$4:$B$27,2)</f>
        <v>4</v>
      </c>
      <c r="C649" s="28"/>
      <c r="D649" s="28"/>
      <c r="E649" s="28"/>
    </row>
    <row r="650" customFormat="false" ht="13" hidden="false" customHeight="true" outlineLevel="0" collapsed="false">
      <c r="A650" s="17" t="s">
        <v>3036</v>
      </c>
      <c r="B650" s="27" t="n">
        <f aca="false">VLOOKUP(TOT!T652,'POSITION - Tableau 2'!$A$4:$B$27,2)</f>
        <v>8</v>
      </c>
      <c r="C650" s="28"/>
      <c r="D650" s="28"/>
      <c r="E650" s="28"/>
    </row>
    <row r="651" customFormat="false" ht="13" hidden="false" customHeight="true" outlineLevel="0" collapsed="false">
      <c r="A651" s="17" t="s">
        <v>3039</v>
      </c>
      <c r="B651" s="27" t="n">
        <f aca="false">VLOOKUP(TOT!T653,'POSITION - Tableau 2'!$A$4:$B$27,2)</f>
        <v>8</v>
      </c>
      <c r="C651" s="28"/>
      <c r="D651" s="28"/>
      <c r="E651" s="28"/>
    </row>
    <row r="652" customFormat="false" ht="13" hidden="false" customHeight="true" outlineLevel="0" collapsed="false">
      <c r="A652" s="17" t="s">
        <v>3043</v>
      </c>
      <c r="B652" s="27" t="n">
        <f aca="false">VLOOKUP(TOT!T654,'POSITION - Tableau 2'!$A$4:$B$27,2)</f>
        <v>8</v>
      </c>
      <c r="C652" s="28"/>
      <c r="D652" s="28"/>
      <c r="E652" s="28"/>
    </row>
    <row r="653" customFormat="false" ht="13" hidden="false" customHeight="true" outlineLevel="0" collapsed="false">
      <c r="A653" s="17" t="s">
        <v>3047</v>
      </c>
      <c r="B653" s="27" t="n">
        <f aca="false">VLOOKUP(TOT!T655,'POSITION - Tableau 2'!$A$4:$B$27,2)</f>
        <v>8</v>
      </c>
      <c r="C653" s="28"/>
      <c r="D653" s="28"/>
      <c r="E653" s="28"/>
    </row>
    <row r="654" customFormat="false" ht="13" hidden="false" customHeight="true" outlineLevel="0" collapsed="false">
      <c r="A654" s="17" t="s">
        <v>3050</v>
      </c>
      <c r="B654" s="27" t="n">
        <f aca="false">VLOOKUP(TOT!T656,'POSITION - Tableau 2'!$A$4:$B$27,2)</f>
        <v>2</v>
      </c>
      <c r="C654" s="28"/>
      <c r="D654" s="28"/>
      <c r="E654" s="28"/>
    </row>
    <row r="655" customFormat="false" ht="13" hidden="false" customHeight="true" outlineLevel="0" collapsed="false">
      <c r="A655" s="17" t="s">
        <v>3055</v>
      </c>
      <c r="B655" s="27" t="n">
        <f aca="false">VLOOKUP(TOT!T657,'POSITION - Tableau 2'!$A$4:$B$27,2)</f>
        <v>2</v>
      </c>
      <c r="C655" s="28"/>
      <c r="D655" s="28"/>
      <c r="E655" s="28"/>
    </row>
    <row r="656" customFormat="false" ht="13" hidden="false" customHeight="true" outlineLevel="0" collapsed="false">
      <c r="A656" s="17" t="s">
        <v>3059</v>
      </c>
      <c r="B656" s="27" t="n">
        <f aca="false">VLOOKUP(TOT!T658,'POSITION - Tableau 2'!$A$4:$B$27,2)</f>
        <v>4</v>
      </c>
      <c r="C656" s="28"/>
      <c r="D656" s="28"/>
      <c r="E656" s="28"/>
    </row>
    <row r="657" customFormat="false" ht="13" hidden="false" customHeight="true" outlineLevel="0" collapsed="false">
      <c r="A657" s="17" t="s">
        <v>3063</v>
      </c>
      <c r="B657" s="27" t="n">
        <f aca="false">VLOOKUP(TOT!T659,'POSITION - Tableau 2'!$A$4:$B$27,2)</f>
        <v>4</v>
      </c>
      <c r="C657" s="28"/>
      <c r="D657" s="28"/>
      <c r="E657" s="28"/>
    </row>
    <row r="658" customFormat="false" ht="13" hidden="false" customHeight="true" outlineLevel="0" collapsed="false">
      <c r="A658" s="17" t="s">
        <v>3067</v>
      </c>
      <c r="B658" s="27" t="n">
        <f aca="false">VLOOKUP(TOT!T660,'POSITION - Tableau 2'!$A$4:$B$27,2)</f>
        <v>8</v>
      </c>
      <c r="C658" s="28"/>
      <c r="D658" s="28"/>
      <c r="E658" s="28"/>
    </row>
    <row r="659" customFormat="false" ht="13" hidden="false" customHeight="true" outlineLevel="0" collapsed="false">
      <c r="A659" s="17" t="s">
        <v>3071</v>
      </c>
      <c r="B659" s="27" t="n">
        <f aca="false">VLOOKUP(TOT!T661,'POSITION - Tableau 2'!$A$4:$B$27,2)</f>
        <v>8</v>
      </c>
      <c r="C659" s="28"/>
      <c r="D659" s="28"/>
      <c r="E659" s="28"/>
    </row>
    <row r="660" customFormat="false" ht="13" hidden="false" customHeight="true" outlineLevel="0" collapsed="false">
      <c r="A660" s="17" t="s">
        <v>3076</v>
      </c>
      <c r="B660" s="27" t="n">
        <f aca="false">VLOOKUP(TOT!T662,'POSITION - Tableau 2'!$A$4:$B$27,2)</f>
        <v>1</v>
      </c>
      <c r="C660" s="28"/>
      <c r="D660" s="28"/>
      <c r="E660" s="28"/>
    </row>
    <row r="661" customFormat="false" ht="13" hidden="false" customHeight="true" outlineLevel="0" collapsed="false">
      <c r="A661" s="17" t="s">
        <v>3080</v>
      </c>
      <c r="B661" s="27" t="n">
        <f aca="false">VLOOKUP(TOT!T663,'POSITION - Tableau 2'!$A$4:$B$27,2)</f>
        <v>1</v>
      </c>
      <c r="C661" s="28"/>
      <c r="D661" s="28"/>
      <c r="E661" s="28"/>
    </row>
    <row r="662" customFormat="false" ht="13" hidden="false" customHeight="true" outlineLevel="0" collapsed="false">
      <c r="A662" s="17" t="s">
        <v>3083</v>
      </c>
      <c r="B662" s="27" t="n">
        <f aca="false">VLOOKUP(TOT!T664,'POSITION - Tableau 2'!$A$4:$B$27,2)</f>
        <v>4</v>
      </c>
      <c r="C662" s="28"/>
      <c r="D662" s="28"/>
      <c r="E662" s="28"/>
    </row>
    <row r="663" customFormat="false" ht="13" hidden="false" customHeight="true" outlineLevel="0" collapsed="false">
      <c r="A663" s="17" t="s">
        <v>3087</v>
      </c>
      <c r="B663" s="27" t="n">
        <f aca="false">VLOOKUP(TOT!T665,'POSITION - Tableau 2'!$A$4:$B$27,2)</f>
        <v>8</v>
      </c>
      <c r="C663" s="28"/>
      <c r="D663" s="28"/>
      <c r="E663" s="28"/>
    </row>
    <row r="664" customFormat="false" ht="13" hidden="false" customHeight="true" outlineLevel="0" collapsed="false">
      <c r="A664" s="17" t="s">
        <v>3090</v>
      </c>
      <c r="B664" s="27" t="n">
        <f aca="false">VLOOKUP(TOT!T666,'POSITION - Tableau 2'!$A$4:$B$27,2)</f>
        <v>8</v>
      </c>
      <c r="C664" s="28"/>
      <c r="D664" s="28"/>
      <c r="E664" s="28"/>
    </row>
    <row r="665" customFormat="false" ht="13" hidden="false" customHeight="true" outlineLevel="0" collapsed="false">
      <c r="A665" s="17" t="s">
        <v>3095</v>
      </c>
      <c r="B665" s="27" t="n">
        <f aca="false">VLOOKUP(TOT!T667,'POSITION - Tableau 2'!$A$4:$B$27,2)</f>
        <v>4</v>
      </c>
      <c r="C665" s="28"/>
      <c r="D665" s="28"/>
      <c r="E665" s="28"/>
    </row>
    <row r="666" customFormat="false" ht="13" hidden="false" customHeight="true" outlineLevel="0" collapsed="false">
      <c r="A666" s="17" t="s">
        <v>3101</v>
      </c>
      <c r="B666" s="27" t="n">
        <f aca="false">VLOOKUP(TOT!T668,'POSITION - Tableau 2'!$A$4:$B$27,2)</f>
        <v>2</v>
      </c>
      <c r="C666" s="28"/>
      <c r="D666" s="28"/>
      <c r="E666" s="28"/>
    </row>
    <row r="667" customFormat="false" ht="13" hidden="false" customHeight="true" outlineLevel="0" collapsed="false">
      <c r="A667" s="17" t="s">
        <v>3105</v>
      </c>
      <c r="B667" s="27" t="n">
        <f aca="false">VLOOKUP(TOT!T669,'POSITION - Tableau 2'!$A$4:$B$27,2)</f>
        <v>8</v>
      </c>
      <c r="C667" s="28"/>
      <c r="D667" s="28"/>
      <c r="E667" s="28"/>
    </row>
    <row r="668" customFormat="false" ht="13" hidden="false" customHeight="true" outlineLevel="0" collapsed="false">
      <c r="A668" s="17" t="s">
        <v>3109</v>
      </c>
      <c r="B668" s="27" t="n">
        <f aca="false">VLOOKUP(TOT!T670,'POSITION - Tableau 2'!$A$4:$B$27,2)</f>
        <v>8</v>
      </c>
      <c r="C668" s="28"/>
      <c r="D668" s="28"/>
      <c r="E668" s="28"/>
    </row>
    <row r="669" customFormat="false" ht="13" hidden="false" customHeight="true" outlineLevel="0" collapsed="false">
      <c r="A669" s="17" t="s">
        <v>3113</v>
      </c>
      <c r="B669" s="27" t="n">
        <f aca="false">VLOOKUP(TOT!T671,'POSITION - Tableau 2'!$A$4:$B$27,2)</f>
        <v>1</v>
      </c>
      <c r="C669" s="28"/>
      <c r="D669" s="28"/>
      <c r="E669" s="28"/>
    </row>
    <row r="670" customFormat="false" ht="13" hidden="false" customHeight="true" outlineLevel="0" collapsed="false">
      <c r="A670" s="17" t="s">
        <v>3116</v>
      </c>
      <c r="B670" s="27" t="n">
        <f aca="false">VLOOKUP(TOT!T672,'POSITION - Tableau 2'!$A$4:$B$27,2)</f>
        <v>2</v>
      </c>
      <c r="C670" s="28"/>
      <c r="D670" s="28"/>
      <c r="E670" s="28"/>
    </row>
    <row r="671" customFormat="false" ht="13" hidden="false" customHeight="true" outlineLevel="0" collapsed="false">
      <c r="A671" s="17" t="s">
        <v>3120</v>
      </c>
      <c r="B671" s="27" t="n">
        <f aca="false">VLOOKUP(TOT!T673,'POSITION - Tableau 2'!$A$4:$B$27,2)</f>
        <v>1</v>
      </c>
      <c r="C671" s="28"/>
      <c r="D671" s="28"/>
      <c r="E671" s="28"/>
    </row>
    <row r="672" customFormat="false" ht="13" hidden="false" customHeight="true" outlineLevel="0" collapsed="false">
      <c r="A672" s="17" t="s">
        <v>3123</v>
      </c>
      <c r="B672" s="27" t="n">
        <f aca="false">VLOOKUP(TOT!T674,'POSITION - Tableau 2'!$A$4:$B$27,2)</f>
        <v>4</v>
      </c>
      <c r="C672" s="28"/>
      <c r="D672" s="28"/>
      <c r="E672" s="28"/>
    </row>
    <row r="673" customFormat="false" ht="13" hidden="false" customHeight="true" outlineLevel="0" collapsed="false">
      <c r="A673" s="17" t="s">
        <v>3127</v>
      </c>
      <c r="B673" s="27" t="n">
        <f aca="false">VLOOKUP(TOT!T675,'POSITION - Tableau 2'!$A$4:$B$27,2)</f>
        <v>8</v>
      </c>
      <c r="C673" s="28"/>
      <c r="D673" s="28"/>
      <c r="E673" s="28"/>
    </row>
    <row r="674" customFormat="false" ht="13" hidden="false" customHeight="true" outlineLevel="0" collapsed="false">
      <c r="A674" s="17" t="s">
        <v>3132</v>
      </c>
      <c r="B674" s="27" t="n">
        <f aca="false">VLOOKUP(TOT!T676,'POSITION - Tableau 2'!$A$4:$B$27,2)</f>
        <v>4</v>
      </c>
      <c r="C674" s="28"/>
      <c r="D674" s="28"/>
      <c r="E674" s="28"/>
    </row>
    <row r="675" customFormat="false" ht="13" hidden="false" customHeight="true" outlineLevel="0" collapsed="false">
      <c r="A675" s="17" t="s">
        <v>3137</v>
      </c>
      <c r="B675" s="27" t="n">
        <f aca="false">VLOOKUP(TOT!T677,'POSITION - Tableau 2'!$A$4:$B$27,2)</f>
        <v>1</v>
      </c>
      <c r="C675" s="28"/>
      <c r="D675" s="28"/>
      <c r="E675" s="28"/>
    </row>
    <row r="676" customFormat="false" ht="13" hidden="false" customHeight="true" outlineLevel="0" collapsed="false">
      <c r="A676" s="17" t="s">
        <v>3141</v>
      </c>
      <c r="B676" s="27" t="n">
        <f aca="false">VLOOKUP(TOT!T678,'POSITION - Tableau 2'!$A$4:$B$27,2)</f>
        <v>4</v>
      </c>
      <c r="C676" s="28"/>
      <c r="D676" s="28"/>
      <c r="E676" s="28"/>
    </row>
    <row r="677" customFormat="false" ht="13" hidden="false" customHeight="true" outlineLevel="0" collapsed="false">
      <c r="A677" s="17" t="s">
        <v>3144</v>
      </c>
      <c r="B677" s="27" t="n">
        <f aca="false">VLOOKUP(TOT!T679,'POSITION - Tableau 2'!$A$4:$B$27,2)</f>
        <v>4</v>
      </c>
      <c r="C677" s="28"/>
      <c r="D677" s="28"/>
      <c r="E677" s="28"/>
    </row>
    <row r="678" customFormat="false" ht="13" hidden="false" customHeight="true" outlineLevel="0" collapsed="false">
      <c r="A678" s="17" t="s">
        <v>3147</v>
      </c>
      <c r="B678" s="27" t="n">
        <f aca="false">VLOOKUP(TOT!T680,'POSITION - Tableau 2'!$A$4:$B$27,2)</f>
        <v>3</v>
      </c>
      <c r="C678" s="28"/>
      <c r="D678" s="28"/>
      <c r="E678" s="28"/>
    </row>
    <row r="679" customFormat="false" ht="13" hidden="false" customHeight="true" outlineLevel="0" collapsed="false">
      <c r="A679" s="17" t="s">
        <v>3150</v>
      </c>
      <c r="B679" s="27" t="n">
        <f aca="false">VLOOKUP(TOT!T681,'POSITION - Tableau 2'!$A$4:$B$27,2)</f>
        <v>2</v>
      </c>
      <c r="C679" s="28"/>
      <c r="D679" s="28"/>
      <c r="E679" s="28"/>
    </row>
    <row r="680" customFormat="false" ht="13" hidden="false" customHeight="true" outlineLevel="0" collapsed="false">
      <c r="A680" s="17" t="s">
        <v>3154</v>
      </c>
      <c r="B680" s="27" t="n">
        <f aca="false">VLOOKUP(TOT!T682,'POSITION - Tableau 2'!$A$4:$B$27,2)</f>
        <v>2</v>
      </c>
      <c r="C680" s="28"/>
      <c r="D680" s="28"/>
      <c r="E680" s="28"/>
    </row>
    <row r="681" customFormat="false" ht="13" hidden="false" customHeight="true" outlineLevel="0" collapsed="false">
      <c r="A681" s="17" t="s">
        <v>3157</v>
      </c>
      <c r="B681" s="27" t="n">
        <f aca="false">VLOOKUP(TOT!T683,'POSITION - Tableau 2'!$A$4:$B$27,2)</f>
        <v>8</v>
      </c>
      <c r="C681" s="28"/>
      <c r="D681" s="28"/>
      <c r="E681" s="28"/>
    </row>
    <row r="682" customFormat="false" ht="13" hidden="false" customHeight="true" outlineLevel="0" collapsed="false">
      <c r="A682" s="17" t="s">
        <v>3161</v>
      </c>
      <c r="B682" s="27" t="n">
        <f aca="false">VLOOKUP(TOT!T684,'POSITION - Tableau 2'!$A$4:$B$27,2)</f>
        <v>1</v>
      </c>
      <c r="C682" s="28"/>
      <c r="D682" s="28"/>
      <c r="E682" s="28"/>
    </row>
    <row r="683" customFormat="false" ht="13" hidden="false" customHeight="true" outlineLevel="0" collapsed="false">
      <c r="A683" s="17" t="s">
        <v>3165</v>
      </c>
      <c r="B683" s="27" t="n">
        <f aca="false">VLOOKUP(TOT!T685,'POSITION - Tableau 2'!$A$4:$B$27,2)</f>
        <v>4</v>
      </c>
      <c r="C683" s="28"/>
      <c r="D683" s="28"/>
      <c r="E683" s="28"/>
    </row>
    <row r="684" customFormat="false" ht="13" hidden="false" customHeight="true" outlineLevel="0" collapsed="false">
      <c r="A684" s="17" t="s">
        <v>3168</v>
      </c>
      <c r="B684" s="27" t="n">
        <f aca="false">VLOOKUP(TOT!T686,'POSITION - Tableau 2'!$A$4:$B$27,2)</f>
        <v>8</v>
      </c>
      <c r="C684" s="28"/>
      <c r="D684" s="28"/>
      <c r="E684" s="28"/>
    </row>
    <row r="685" customFormat="false" ht="13" hidden="false" customHeight="true" outlineLevel="0" collapsed="false">
      <c r="A685" s="17" t="s">
        <v>3171</v>
      </c>
      <c r="B685" s="27" t="n">
        <f aca="false">VLOOKUP(TOT!T687,'POSITION - Tableau 2'!$A$4:$B$27,2)</f>
        <v>2</v>
      </c>
      <c r="C685" s="28"/>
      <c r="D685" s="28"/>
      <c r="E685" s="28"/>
    </row>
    <row r="686" customFormat="false" ht="13" hidden="false" customHeight="true" outlineLevel="0" collapsed="false">
      <c r="A686" s="17" t="s">
        <v>3173</v>
      </c>
      <c r="B686" s="27" t="n">
        <f aca="false">VLOOKUP(TOT!T688,'POSITION - Tableau 2'!$A$4:$B$27,2)</f>
        <v>1</v>
      </c>
      <c r="C686" s="28"/>
      <c r="D686" s="28"/>
      <c r="E686" s="28"/>
    </row>
    <row r="687" customFormat="false" ht="13" hidden="false" customHeight="true" outlineLevel="0" collapsed="false">
      <c r="A687" s="17" t="s">
        <v>3178</v>
      </c>
      <c r="B687" s="27" t="n">
        <f aca="false">VLOOKUP(TOT!T689,'POSITION - Tableau 2'!$A$4:$B$27,2)</f>
        <v>8</v>
      </c>
      <c r="C687" s="28"/>
      <c r="D687" s="28"/>
      <c r="E687" s="28"/>
    </row>
    <row r="688" customFormat="false" ht="13" hidden="false" customHeight="true" outlineLevel="0" collapsed="false">
      <c r="A688" s="17" t="s">
        <v>3181</v>
      </c>
      <c r="B688" s="27" t="n">
        <f aca="false">VLOOKUP(TOT!T690,'POSITION - Tableau 2'!$A$4:$B$27,2)</f>
        <v>8</v>
      </c>
      <c r="C688" s="28"/>
      <c r="D688" s="28"/>
      <c r="E688" s="28"/>
    </row>
    <row r="689" customFormat="false" ht="13" hidden="false" customHeight="true" outlineLevel="0" collapsed="false">
      <c r="A689" s="17" t="s">
        <v>3183</v>
      </c>
      <c r="B689" s="27" t="n">
        <f aca="false">VLOOKUP(TOT!T691,'POSITION - Tableau 2'!$A$4:$B$27,2)</f>
        <v>8</v>
      </c>
      <c r="C689" s="28"/>
      <c r="D689" s="28"/>
      <c r="E689" s="28"/>
    </row>
    <row r="690" customFormat="false" ht="13" hidden="false" customHeight="true" outlineLevel="0" collapsed="false">
      <c r="A690" s="17" t="s">
        <v>3186</v>
      </c>
      <c r="B690" s="27" t="n">
        <f aca="false">VLOOKUP(TOT!T692,'POSITION - Tableau 2'!$A$4:$B$27,2)</f>
        <v>1</v>
      </c>
      <c r="C690" s="28"/>
      <c r="D690" s="28"/>
      <c r="E690" s="28"/>
    </row>
    <row r="691" customFormat="false" ht="13" hidden="false" customHeight="true" outlineLevel="0" collapsed="false">
      <c r="A691" s="17" t="s">
        <v>3191</v>
      </c>
      <c r="B691" s="27" t="n">
        <f aca="false">VLOOKUP(TOT!T693,'POSITION - Tableau 2'!$A$4:$B$27,2)</f>
        <v>4</v>
      </c>
      <c r="C691" s="28"/>
      <c r="D691" s="28"/>
      <c r="E691" s="28"/>
    </row>
    <row r="692" customFormat="false" ht="13" hidden="false" customHeight="true" outlineLevel="0" collapsed="false">
      <c r="A692" s="17" t="s">
        <v>3196</v>
      </c>
      <c r="B692" s="27" t="n">
        <f aca="false">VLOOKUP(TOT!T694,'POSITION - Tableau 2'!$A$4:$B$27,2)</f>
        <v>1</v>
      </c>
      <c r="C692" s="28"/>
      <c r="D692" s="28"/>
      <c r="E692" s="28"/>
    </row>
    <row r="693" customFormat="false" ht="13" hidden="false" customHeight="true" outlineLevel="0" collapsed="false">
      <c r="A693" s="17" t="s">
        <v>3200</v>
      </c>
      <c r="B693" s="27" t="n">
        <f aca="false">VLOOKUP(TOT!T695,'POSITION - Tableau 2'!$A$4:$B$27,2)</f>
        <v>2</v>
      </c>
      <c r="C693" s="28"/>
      <c r="D693" s="28"/>
      <c r="E693" s="28"/>
    </row>
    <row r="694" customFormat="false" ht="13" hidden="false" customHeight="true" outlineLevel="0" collapsed="false">
      <c r="A694" s="17" t="s">
        <v>3204</v>
      </c>
      <c r="B694" s="27" t="n">
        <f aca="false">VLOOKUP(TOT!T696,'POSITION - Tableau 2'!$A$4:$B$27,2)</f>
        <v>1</v>
      </c>
      <c r="C694" s="28"/>
      <c r="D694" s="28"/>
      <c r="E694" s="28"/>
    </row>
    <row r="695" customFormat="false" ht="13" hidden="false" customHeight="true" outlineLevel="0" collapsed="false">
      <c r="A695" s="17" t="s">
        <v>3206</v>
      </c>
      <c r="B695" s="27" t="n">
        <f aca="false">VLOOKUP(TOT!T697,'POSITION - Tableau 2'!$A$4:$B$27,2)</f>
        <v>4</v>
      </c>
      <c r="C695" s="28"/>
      <c r="D695" s="28"/>
      <c r="E695" s="28"/>
    </row>
    <row r="696" customFormat="false" ht="13" hidden="false" customHeight="true" outlineLevel="0" collapsed="false">
      <c r="A696" s="17" t="s">
        <v>3210</v>
      </c>
      <c r="B696" s="27" t="n">
        <f aca="false">VLOOKUP(TOT!T698,'POSITION - Tableau 2'!$A$4:$B$27,2)</f>
        <v>8</v>
      </c>
      <c r="C696" s="28"/>
      <c r="D696" s="28"/>
      <c r="E696" s="28"/>
    </row>
    <row r="697" customFormat="false" ht="13" hidden="false" customHeight="true" outlineLevel="0" collapsed="false">
      <c r="A697" s="17" t="s">
        <v>3215</v>
      </c>
      <c r="B697" s="27" t="n">
        <f aca="false">VLOOKUP(TOT!T699,'POSITION - Tableau 2'!$A$4:$B$27,2)</f>
        <v>3</v>
      </c>
      <c r="C697" s="28"/>
      <c r="D697" s="28"/>
      <c r="E697" s="28"/>
    </row>
    <row r="698" customFormat="false" ht="13" hidden="false" customHeight="true" outlineLevel="0" collapsed="false">
      <c r="A698" s="17" t="s">
        <v>3219</v>
      </c>
      <c r="B698" s="27" t="n">
        <f aca="false">VLOOKUP(TOT!T700,'POSITION - Tableau 2'!$A$4:$B$27,2)</f>
        <v>2</v>
      </c>
      <c r="C698" s="28"/>
      <c r="D698" s="28"/>
      <c r="E698" s="28"/>
    </row>
    <row r="699" customFormat="false" ht="13" hidden="false" customHeight="true" outlineLevel="0" collapsed="false">
      <c r="A699" s="17" t="s">
        <v>3223</v>
      </c>
      <c r="B699" s="27" t="n">
        <f aca="false">VLOOKUP(TOT!T701,'POSITION - Tableau 2'!$A$4:$B$27,2)</f>
        <v>2</v>
      </c>
      <c r="C699" s="28"/>
      <c r="D699" s="28"/>
      <c r="E699" s="28"/>
    </row>
    <row r="700" customFormat="false" ht="13" hidden="false" customHeight="true" outlineLevel="0" collapsed="false">
      <c r="A700" s="17" t="s">
        <v>3228</v>
      </c>
      <c r="B700" s="27" t="n">
        <f aca="false">VLOOKUP(TOT!T702,'POSITION - Tableau 2'!$A$4:$B$27,2)</f>
        <v>3</v>
      </c>
      <c r="C700" s="28"/>
      <c r="D700" s="28"/>
      <c r="E700" s="28"/>
    </row>
    <row r="701" customFormat="false" ht="13" hidden="false" customHeight="true" outlineLevel="0" collapsed="false">
      <c r="A701" s="17" t="s">
        <v>3232</v>
      </c>
      <c r="B701" s="27" t="n">
        <f aca="false">VLOOKUP(TOT!T703,'POSITION - Tableau 2'!$A$4:$B$27,2)</f>
        <v>2</v>
      </c>
      <c r="C701" s="28"/>
      <c r="D701" s="28"/>
      <c r="E701" s="28"/>
    </row>
    <row r="702" customFormat="false" ht="13" hidden="false" customHeight="true" outlineLevel="0" collapsed="false">
      <c r="A702" s="17" t="s">
        <v>3238</v>
      </c>
      <c r="B702" s="27" t="n">
        <f aca="false">VLOOKUP(TOT!T704,'POSITION - Tableau 2'!$A$4:$B$27,2)</f>
        <v>1</v>
      </c>
      <c r="C702" s="28"/>
      <c r="D702" s="28"/>
      <c r="E702" s="28"/>
    </row>
    <row r="703" customFormat="false" ht="13" hidden="false" customHeight="true" outlineLevel="0" collapsed="false">
      <c r="A703" s="17" t="s">
        <v>3244</v>
      </c>
      <c r="B703" s="27" t="n">
        <f aca="false">VLOOKUP(TOT!T705,'POSITION - Tableau 2'!$A$4:$B$27,2)</f>
        <v>4</v>
      </c>
      <c r="C703" s="28"/>
      <c r="D703" s="28"/>
      <c r="E703" s="28"/>
    </row>
    <row r="704" customFormat="false" ht="13" hidden="false" customHeight="true" outlineLevel="0" collapsed="false">
      <c r="A704" s="17" t="s">
        <v>3249</v>
      </c>
      <c r="B704" s="27" t="n">
        <f aca="false">VLOOKUP(TOT!T706,'POSITION - Tableau 2'!$A$4:$B$27,2)</f>
        <v>8</v>
      </c>
      <c r="C704" s="28"/>
      <c r="D704" s="28"/>
      <c r="E704" s="28"/>
    </row>
    <row r="705" customFormat="false" ht="13" hidden="false" customHeight="true" outlineLevel="0" collapsed="false">
      <c r="A705" s="17" t="s">
        <v>3253</v>
      </c>
      <c r="B705" s="27" t="n">
        <f aca="false">VLOOKUP(TOT!T707,'POSITION - Tableau 2'!$A$4:$B$27,2)</f>
        <v>8</v>
      </c>
      <c r="C705" s="28"/>
      <c r="D705" s="28"/>
      <c r="E705" s="28"/>
    </row>
    <row r="706" customFormat="false" ht="13" hidden="false" customHeight="true" outlineLevel="0" collapsed="false">
      <c r="A706" s="17" t="s">
        <v>3256</v>
      </c>
      <c r="B706" s="27" t="n">
        <f aca="false">VLOOKUP(TOT!T708,'POSITION - Tableau 2'!$A$4:$B$27,2)</f>
        <v>8</v>
      </c>
      <c r="C706" s="28"/>
      <c r="D706" s="28"/>
      <c r="E706" s="28"/>
    </row>
    <row r="707" customFormat="false" ht="13" hidden="false" customHeight="true" outlineLevel="0" collapsed="false">
      <c r="A707" s="17" t="s">
        <v>3260</v>
      </c>
      <c r="B707" s="27" t="n">
        <f aca="false">VLOOKUP(TOT!T709,'POSITION - Tableau 2'!$A$4:$B$27,2)</f>
        <v>1</v>
      </c>
      <c r="C707" s="28"/>
      <c r="D707" s="28"/>
      <c r="E707" s="28"/>
    </row>
    <row r="708" customFormat="false" ht="13" hidden="false" customHeight="true" outlineLevel="0" collapsed="false">
      <c r="A708" s="17" t="s">
        <v>3264</v>
      </c>
      <c r="B708" s="27" t="n">
        <f aca="false">VLOOKUP(TOT!T710,'POSITION - Tableau 2'!$A$4:$B$27,2)</f>
        <v>4</v>
      </c>
      <c r="C708" s="28"/>
      <c r="D708" s="28"/>
      <c r="E708" s="28"/>
    </row>
    <row r="709" customFormat="false" ht="13" hidden="false" customHeight="true" outlineLevel="0" collapsed="false">
      <c r="A709" s="17" t="s">
        <v>3267</v>
      </c>
      <c r="B709" s="27" t="n">
        <f aca="false">VLOOKUP(TOT!T711,'POSITION - Tableau 2'!$A$4:$B$27,2)</f>
        <v>2</v>
      </c>
      <c r="C709" s="28"/>
      <c r="D709" s="28"/>
      <c r="E709" s="28"/>
    </row>
    <row r="710" customFormat="false" ht="13" hidden="false" customHeight="true" outlineLevel="0" collapsed="false">
      <c r="A710" s="17" t="s">
        <v>3271</v>
      </c>
      <c r="B710" s="27" t="n">
        <f aca="false">VLOOKUP(TOT!T712,'POSITION - Tableau 2'!$A$4:$B$27,2)</f>
        <v>4</v>
      </c>
      <c r="C710" s="28"/>
      <c r="D710" s="28"/>
      <c r="E710" s="28"/>
    </row>
    <row r="711" customFormat="false" ht="13" hidden="false" customHeight="true" outlineLevel="0" collapsed="false">
      <c r="A711" s="17" t="s">
        <v>3277</v>
      </c>
      <c r="B711" s="27" t="n">
        <f aca="false">VLOOKUP(TOT!T713,'POSITION - Tableau 2'!$A$4:$B$27,2)</f>
        <v>2</v>
      </c>
      <c r="C711" s="28"/>
      <c r="D711" s="28"/>
      <c r="E711" s="28"/>
    </row>
    <row r="712" customFormat="false" ht="13" hidden="false" customHeight="true" outlineLevel="0" collapsed="false">
      <c r="A712" s="17" t="s">
        <v>3282</v>
      </c>
      <c r="B712" s="27" t="n">
        <f aca="false">VLOOKUP(TOT!T714,'POSITION - Tableau 2'!$A$4:$B$27,2)</f>
        <v>1</v>
      </c>
      <c r="C712" s="28"/>
      <c r="D712" s="28"/>
      <c r="E712" s="28"/>
    </row>
    <row r="713" customFormat="false" ht="13" hidden="false" customHeight="true" outlineLevel="0" collapsed="false">
      <c r="A713" s="17" t="s">
        <v>3287</v>
      </c>
      <c r="B713" s="27" t="n">
        <f aca="false">VLOOKUP(TOT!T715,'POSITION - Tableau 2'!$A$4:$B$27,2)</f>
        <v>1</v>
      </c>
      <c r="C713" s="28"/>
      <c r="D713" s="28"/>
      <c r="E713" s="28"/>
    </row>
    <row r="714" customFormat="false" ht="13" hidden="false" customHeight="true" outlineLevel="0" collapsed="false">
      <c r="A714" s="17" t="s">
        <v>3291</v>
      </c>
      <c r="B714" s="27" t="n">
        <f aca="false">VLOOKUP(TOT!T716,'POSITION - Tableau 2'!$A$4:$B$27,2)</f>
        <v>1</v>
      </c>
      <c r="C714" s="28"/>
      <c r="D714" s="28"/>
      <c r="E714" s="28"/>
    </row>
    <row r="715" customFormat="false" ht="13" hidden="false" customHeight="true" outlineLevel="0" collapsed="false">
      <c r="A715" s="17" t="s">
        <v>3296</v>
      </c>
      <c r="B715" s="27" t="n">
        <f aca="false">VLOOKUP(TOT!T717,'POSITION - Tableau 2'!$A$4:$B$27,2)</f>
        <v>8</v>
      </c>
      <c r="C715" s="28"/>
      <c r="D715" s="28"/>
      <c r="E715" s="28"/>
    </row>
    <row r="716" customFormat="false" ht="13" hidden="false" customHeight="true" outlineLevel="0" collapsed="false">
      <c r="A716" s="17" t="s">
        <v>3301</v>
      </c>
      <c r="B716" s="27" t="n">
        <f aca="false">VLOOKUP(TOT!T718,'POSITION - Tableau 2'!$A$4:$B$27,2)</f>
        <v>8</v>
      </c>
      <c r="C716" s="28"/>
      <c r="D716" s="28"/>
      <c r="E716" s="28"/>
    </row>
    <row r="717" customFormat="false" ht="13" hidden="false" customHeight="true" outlineLevel="0" collapsed="false">
      <c r="A717" s="17" t="s">
        <v>3305</v>
      </c>
      <c r="B717" s="27" t="n">
        <f aca="false">VLOOKUP(TOT!T719,'POSITION - Tableau 2'!$A$4:$B$27,2)</f>
        <v>8</v>
      </c>
      <c r="C717" s="28"/>
      <c r="D717" s="28"/>
      <c r="E717" s="28"/>
    </row>
    <row r="718" customFormat="false" ht="13" hidden="false" customHeight="true" outlineLevel="0" collapsed="false">
      <c r="A718" s="17" t="s">
        <v>3310</v>
      </c>
      <c r="B718" s="27" t="n">
        <f aca="false">VLOOKUP(TOT!T720,'POSITION - Tableau 2'!$A$4:$B$27,2)</f>
        <v>8</v>
      </c>
      <c r="C718" s="28"/>
      <c r="D718" s="28"/>
      <c r="E718" s="28"/>
    </row>
    <row r="719" customFormat="false" ht="13" hidden="false" customHeight="true" outlineLevel="0" collapsed="false">
      <c r="A719" s="17" t="s">
        <v>3313</v>
      </c>
      <c r="B719" s="27" t="n">
        <f aca="false">VLOOKUP(TOT!T721,'POSITION - Tableau 2'!$A$4:$B$27,2)</f>
        <v>1</v>
      </c>
      <c r="C719" s="28"/>
      <c r="D719" s="28"/>
      <c r="E719" s="28"/>
    </row>
    <row r="720" customFormat="false" ht="13" hidden="false" customHeight="true" outlineLevel="0" collapsed="false">
      <c r="A720" s="17" t="s">
        <v>3318</v>
      </c>
      <c r="B720" s="27" t="n">
        <f aca="false">VLOOKUP(TOT!T722,'POSITION - Tableau 2'!$A$4:$B$27,2)</f>
        <v>8</v>
      </c>
      <c r="C720" s="28"/>
      <c r="D720" s="28"/>
      <c r="E720" s="28"/>
    </row>
    <row r="721" customFormat="false" ht="13" hidden="false" customHeight="true" outlineLevel="0" collapsed="false">
      <c r="A721" s="17" t="s">
        <v>3322</v>
      </c>
      <c r="B721" s="27" t="n">
        <f aca="false">VLOOKUP(TOT!T723,'POSITION - Tableau 2'!$A$4:$B$27,2)</f>
        <v>8</v>
      </c>
      <c r="C721" s="28"/>
      <c r="D721" s="28"/>
      <c r="E721" s="28"/>
    </row>
    <row r="722" customFormat="false" ht="13" hidden="false" customHeight="true" outlineLevel="0" collapsed="false">
      <c r="A722" s="17" t="s">
        <v>3327</v>
      </c>
      <c r="B722" s="27" t="n">
        <f aca="false">VLOOKUP(TOT!T724,'POSITION - Tableau 2'!$A$4:$B$27,2)</f>
        <v>8</v>
      </c>
      <c r="C722" s="28"/>
      <c r="D722" s="28"/>
      <c r="E722" s="28"/>
    </row>
    <row r="723" customFormat="false" ht="13" hidden="false" customHeight="true" outlineLevel="0" collapsed="false">
      <c r="A723" s="17" t="s">
        <v>3331</v>
      </c>
      <c r="B723" s="27" t="n">
        <f aca="false">VLOOKUP(TOT!T725,'POSITION - Tableau 2'!$A$4:$B$27,2)</f>
        <v>8</v>
      </c>
      <c r="C723" s="28"/>
      <c r="D723" s="28"/>
      <c r="E723" s="28"/>
    </row>
    <row r="724" customFormat="false" ht="13" hidden="false" customHeight="true" outlineLevel="0" collapsed="false">
      <c r="A724" s="17" t="s">
        <v>3335</v>
      </c>
      <c r="B724" s="27" t="n">
        <f aca="false">VLOOKUP(TOT!T726,'POSITION - Tableau 2'!$A$4:$B$27,2)</f>
        <v>2</v>
      </c>
      <c r="C724" s="28"/>
      <c r="D724" s="28"/>
      <c r="E724" s="28"/>
    </row>
    <row r="725" customFormat="false" ht="13" hidden="false" customHeight="true" outlineLevel="0" collapsed="false">
      <c r="A725" s="17" t="s">
        <v>3338</v>
      </c>
      <c r="B725" s="27" t="n">
        <f aca="false">VLOOKUP(TOT!T727,'POSITION - Tableau 2'!$A$4:$B$27,2)</f>
        <v>4</v>
      </c>
      <c r="C725" s="28"/>
      <c r="D725" s="28"/>
      <c r="E725" s="28"/>
    </row>
    <row r="726" customFormat="false" ht="13" hidden="false" customHeight="true" outlineLevel="0" collapsed="false">
      <c r="A726" s="17" t="s">
        <v>3342</v>
      </c>
      <c r="B726" s="27" t="n">
        <f aca="false">VLOOKUP(TOT!T728,'POSITION - Tableau 2'!$A$4:$B$27,2)</f>
        <v>1</v>
      </c>
      <c r="C726" s="28"/>
      <c r="D726" s="28"/>
      <c r="E726" s="28"/>
    </row>
    <row r="727" customFormat="false" ht="13" hidden="false" customHeight="true" outlineLevel="0" collapsed="false">
      <c r="A727" s="17" t="s">
        <v>3346</v>
      </c>
      <c r="B727" s="27" t="n">
        <f aca="false">VLOOKUP(TOT!T729,'POSITION - Tableau 2'!$A$4:$B$27,2)</f>
        <v>1</v>
      </c>
      <c r="C727" s="28"/>
      <c r="D727" s="28"/>
      <c r="E727" s="28"/>
    </row>
    <row r="728" customFormat="false" ht="13" hidden="false" customHeight="true" outlineLevel="0" collapsed="false">
      <c r="A728" s="17" t="s">
        <v>3350</v>
      </c>
      <c r="B728" s="27" t="n">
        <f aca="false">VLOOKUP(TOT!T730,'POSITION - Tableau 2'!$A$4:$B$27,2)</f>
        <v>2</v>
      </c>
      <c r="C728" s="28"/>
      <c r="D728" s="28"/>
      <c r="E728" s="28"/>
    </row>
    <row r="729" customFormat="false" ht="13" hidden="false" customHeight="true" outlineLevel="0" collapsed="false">
      <c r="A729" s="17" t="s">
        <v>3353</v>
      </c>
      <c r="B729" s="27" t="n">
        <f aca="false">VLOOKUP(TOT!T731,'POSITION - Tableau 2'!$A$4:$B$27,2)</f>
        <v>8</v>
      </c>
      <c r="C729" s="28"/>
      <c r="D729" s="28"/>
      <c r="E729" s="28"/>
    </row>
    <row r="730" customFormat="false" ht="13" hidden="false" customHeight="true" outlineLevel="0" collapsed="false">
      <c r="A730" s="17" t="s">
        <v>3356</v>
      </c>
      <c r="B730" s="27" t="n">
        <f aca="false">VLOOKUP(TOT!T732,'POSITION - Tableau 2'!$A$4:$B$27,2)</f>
        <v>1</v>
      </c>
      <c r="C730" s="28"/>
      <c r="D730" s="28"/>
      <c r="E730" s="28"/>
    </row>
    <row r="731" customFormat="false" ht="13" hidden="false" customHeight="true" outlineLevel="0" collapsed="false">
      <c r="A731" s="17" t="s">
        <v>3360</v>
      </c>
      <c r="B731" s="27" t="n">
        <f aca="false">VLOOKUP(TOT!T733,'POSITION - Tableau 2'!$A$4:$B$27,2)</f>
        <v>6</v>
      </c>
      <c r="C731" s="28"/>
      <c r="D731" s="28"/>
      <c r="E731" s="28"/>
    </row>
    <row r="732" customFormat="false" ht="13" hidden="false" customHeight="true" outlineLevel="0" collapsed="false">
      <c r="A732" s="17" t="s">
        <v>3365</v>
      </c>
      <c r="B732" s="27" t="n">
        <f aca="false">VLOOKUP(TOT!T734,'POSITION - Tableau 2'!$A$4:$B$27,2)</f>
        <v>1</v>
      </c>
      <c r="C732" s="28"/>
      <c r="D732" s="28"/>
      <c r="E732" s="28"/>
    </row>
    <row r="733" customFormat="false" ht="13" hidden="false" customHeight="true" outlineLevel="0" collapsed="false">
      <c r="A733" s="17" t="s">
        <v>3369</v>
      </c>
      <c r="B733" s="27" t="n">
        <f aca="false">VLOOKUP(TOT!T735,'POSITION - Tableau 2'!$A$4:$B$27,2)</f>
        <v>1</v>
      </c>
      <c r="C733" s="28"/>
      <c r="D733" s="28"/>
      <c r="E733" s="28"/>
    </row>
    <row r="734" customFormat="false" ht="13" hidden="false" customHeight="true" outlineLevel="0" collapsed="false">
      <c r="A734" s="17" t="s">
        <v>3373</v>
      </c>
      <c r="B734" s="27" t="n">
        <f aca="false">VLOOKUP(TOT!T736,'POSITION - Tableau 2'!$A$4:$B$27,2)</f>
        <v>2</v>
      </c>
      <c r="C734" s="28"/>
      <c r="D734" s="28"/>
      <c r="E734" s="28"/>
    </row>
    <row r="735" customFormat="false" ht="13" hidden="false" customHeight="true" outlineLevel="0" collapsed="false">
      <c r="A735" s="17" t="s">
        <v>3376</v>
      </c>
      <c r="B735" s="27" t="n">
        <f aca="false">VLOOKUP(TOT!T737,'POSITION - Tableau 2'!$A$4:$B$27,2)</f>
        <v>8</v>
      </c>
      <c r="C735" s="28"/>
      <c r="D735" s="28"/>
      <c r="E735" s="28"/>
    </row>
    <row r="736" customFormat="false" ht="13" hidden="false" customHeight="true" outlineLevel="0" collapsed="false">
      <c r="A736" s="17" t="s">
        <v>3379</v>
      </c>
      <c r="B736" s="27" t="n">
        <f aca="false">VLOOKUP(TOT!T738,'POSITION - Tableau 2'!$A$4:$B$27,2)</f>
        <v>8</v>
      </c>
      <c r="C736" s="28"/>
      <c r="D736" s="28"/>
      <c r="E736" s="28"/>
    </row>
    <row r="737" customFormat="false" ht="13" hidden="false" customHeight="true" outlineLevel="0" collapsed="false">
      <c r="A737" s="17" t="s">
        <v>3381</v>
      </c>
      <c r="B737" s="27" t="n">
        <f aca="false">VLOOKUP(TOT!T739,'POSITION - Tableau 2'!$A$4:$B$27,2)</f>
        <v>8</v>
      </c>
      <c r="C737" s="28"/>
      <c r="D737" s="28"/>
      <c r="E737" s="28"/>
    </row>
    <row r="738" customFormat="false" ht="13" hidden="false" customHeight="true" outlineLevel="0" collapsed="false">
      <c r="A738" s="17" t="s">
        <v>3384</v>
      </c>
      <c r="B738" s="27" t="n">
        <f aca="false">VLOOKUP(TOT!T740,'POSITION - Tableau 2'!$A$4:$B$27,2)</f>
        <v>1</v>
      </c>
      <c r="C738" s="28"/>
      <c r="D738" s="28"/>
      <c r="E738" s="28"/>
    </row>
    <row r="739" customFormat="false" ht="13" hidden="false" customHeight="true" outlineLevel="0" collapsed="false">
      <c r="A739" s="17" t="s">
        <v>3388</v>
      </c>
      <c r="B739" s="27" t="n">
        <f aca="false">VLOOKUP(TOT!T741,'POSITION - Tableau 2'!$A$4:$B$27,2)</f>
        <v>1</v>
      </c>
      <c r="C739" s="28"/>
      <c r="D739" s="28"/>
      <c r="E739" s="28"/>
    </row>
    <row r="740" customFormat="false" ht="13" hidden="false" customHeight="true" outlineLevel="0" collapsed="false">
      <c r="A740" s="17" t="s">
        <v>3390</v>
      </c>
      <c r="B740" s="27" t="n">
        <f aca="false">VLOOKUP(TOT!T742,'POSITION - Tableau 2'!$A$4:$B$27,2)</f>
        <v>8</v>
      </c>
      <c r="C740" s="28"/>
      <c r="D740" s="28"/>
      <c r="E740" s="28"/>
    </row>
    <row r="741" customFormat="false" ht="13" hidden="false" customHeight="true" outlineLevel="0" collapsed="false">
      <c r="A741" s="17" t="s">
        <v>3393</v>
      </c>
      <c r="B741" s="27" t="n">
        <f aca="false">VLOOKUP(TOT!T743,'POSITION - Tableau 2'!$A$4:$B$27,2)</f>
        <v>4</v>
      </c>
      <c r="C741" s="28"/>
      <c r="D741" s="28"/>
      <c r="E741" s="28"/>
    </row>
    <row r="742" customFormat="false" ht="13" hidden="false" customHeight="true" outlineLevel="0" collapsed="false">
      <c r="A742" s="17" t="s">
        <v>3397</v>
      </c>
      <c r="B742" s="27" t="n">
        <f aca="false">VLOOKUP(TOT!T744,'POSITION - Tableau 2'!$A$4:$B$27,2)</f>
        <v>1</v>
      </c>
      <c r="C742" s="28"/>
      <c r="D742" s="28"/>
      <c r="E742" s="28"/>
    </row>
    <row r="743" customFormat="false" ht="13" hidden="false" customHeight="true" outlineLevel="0" collapsed="false">
      <c r="A743" s="17" t="s">
        <v>3400</v>
      </c>
      <c r="B743" s="27" t="n">
        <f aca="false">VLOOKUP(TOT!T745,'POSITION - Tableau 2'!$A$4:$B$27,2)</f>
        <v>8</v>
      </c>
      <c r="C743" s="28"/>
      <c r="D743" s="28"/>
      <c r="E743" s="28"/>
    </row>
    <row r="744" customFormat="false" ht="13" hidden="false" customHeight="true" outlineLevel="0" collapsed="false">
      <c r="A744" s="17" t="s">
        <v>3403</v>
      </c>
      <c r="B744" s="27" t="n">
        <f aca="false">VLOOKUP(TOT!T746,'POSITION - Tableau 2'!$A$4:$B$27,2)</f>
        <v>5</v>
      </c>
      <c r="C744" s="28"/>
      <c r="D744" s="28"/>
      <c r="E744" s="28"/>
    </row>
    <row r="745" customFormat="false" ht="13" hidden="false" customHeight="true" outlineLevel="0" collapsed="false">
      <c r="A745" s="17" t="s">
        <v>3405</v>
      </c>
      <c r="B745" s="27" t="n">
        <f aca="false">VLOOKUP(TOT!T747,'POSITION - Tableau 2'!$A$4:$B$27,2)</f>
        <v>8</v>
      </c>
      <c r="C745" s="28"/>
      <c r="D745" s="28"/>
      <c r="E745" s="28"/>
    </row>
    <row r="746" customFormat="false" ht="13" hidden="false" customHeight="true" outlineLevel="0" collapsed="false">
      <c r="A746" s="17" t="s">
        <v>3409</v>
      </c>
      <c r="B746" s="27" t="n">
        <f aca="false">VLOOKUP(TOT!T748,'POSITION - Tableau 2'!$A$4:$B$27,2)</f>
        <v>1</v>
      </c>
      <c r="C746" s="28"/>
      <c r="D746" s="28"/>
      <c r="E746" s="28"/>
    </row>
    <row r="747" customFormat="false" ht="13" hidden="false" customHeight="true" outlineLevel="0" collapsed="false">
      <c r="A747" s="17" t="s">
        <v>3412</v>
      </c>
      <c r="B747" s="27" t="n">
        <f aca="false">VLOOKUP(TOT!T749,'POSITION - Tableau 2'!$A$4:$B$27,2)</f>
        <v>1</v>
      </c>
      <c r="C747" s="28"/>
      <c r="D747" s="28"/>
      <c r="E747" s="28"/>
    </row>
    <row r="748" customFormat="false" ht="13" hidden="false" customHeight="true" outlineLevel="0" collapsed="false">
      <c r="A748" s="17" t="s">
        <v>3416</v>
      </c>
      <c r="B748" s="27" t="n">
        <f aca="false">VLOOKUP(TOT!T750,'POSITION - Tableau 2'!$A$4:$B$27,2)</f>
        <v>1</v>
      </c>
      <c r="C748" s="28"/>
      <c r="D748" s="28"/>
      <c r="E748" s="28"/>
    </row>
    <row r="749" customFormat="false" ht="13" hidden="false" customHeight="true" outlineLevel="0" collapsed="false">
      <c r="A749" s="17" t="s">
        <v>3420</v>
      </c>
      <c r="B749" s="27" t="n">
        <f aca="false">VLOOKUP(TOT!T751,'POSITION - Tableau 2'!$A$4:$B$27,2)</f>
        <v>8</v>
      </c>
      <c r="C749" s="28"/>
      <c r="D749" s="28"/>
      <c r="E749" s="28"/>
    </row>
    <row r="750" customFormat="false" ht="13" hidden="false" customHeight="true" outlineLevel="0" collapsed="false">
      <c r="A750" s="17" t="s">
        <v>3424</v>
      </c>
      <c r="B750" s="27" t="n">
        <f aca="false">VLOOKUP(TOT!T752,'POSITION - Tableau 2'!$A$4:$B$27,2)</f>
        <v>8</v>
      </c>
      <c r="C750" s="28"/>
      <c r="D750" s="28"/>
      <c r="E750" s="28"/>
    </row>
    <row r="751" customFormat="false" ht="13" hidden="false" customHeight="true" outlineLevel="0" collapsed="false">
      <c r="A751" s="17" t="s">
        <v>3429</v>
      </c>
      <c r="B751" s="27" t="n">
        <f aca="false">VLOOKUP(TOT!T753,'POSITION - Tableau 2'!$A$4:$B$27,2)</f>
        <v>2</v>
      </c>
      <c r="C751" s="28"/>
      <c r="D751" s="28"/>
      <c r="E751" s="28"/>
    </row>
    <row r="752" customFormat="false" ht="13" hidden="false" customHeight="true" outlineLevel="0" collapsed="false">
      <c r="A752" s="17" t="s">
        <v>3434</v>
      </c>
      <c r="B752" s="27" t="n">
        <f aca="false">VLOOKUP(TOT!T754,'POSITION - Tableau 2'!$A$4:$B$27,2)</f>
        <v>8</v>
      </c>
      <c r="C752" s="28"/>
      <c r="D752" s="28"/>
      <c r="E752" s="28"/>
    </row>
    <row r="753" customFormat="false" ht="13" hidden="false" customHeight="true" outlineLevel="0" collapsed="false">
      <c r="A753" s="17" t="s">
        <v>3440</v>
      </c>
      <c r="B753" s="27" t="n">
        <f aca="false">VLOOKUP(TOT!T755,'POSITION - Tableau 2'!$A$4:$B$27,2)</f>
        <v>8</v>
      </c>
      <c r="C753" s="28"/>
      <c r="D753" s="28"/>
      <c r="E753" s="28"/>
    </row>
    <row r="754" customFormat="false" ht="13" hidden="false" customHeight="true" outlineLevel="0" collapsed="false">
      <c r="A754" s="17" t="s">
        <v>3444</v>
      </c>
      <c r="B754" s="27" t="n">
        <f aca="false">VLOOKUP(TOT!T756,'POSITION - Tableau 2'!$A$4:$B$27,2)</f>
        <v>8</v>
      </c>
      <c r="C754" s="28"/>
      <c r="D754" s="28"/>
      <c r="E754" s="28"/>
    </row>
    <row r="755" customFormat="false" ht="13" hidden="false" customHeight="true" outlineLevel="0" collapsed="false">
      <c r="A755" s="17" t="s">
        <v>3448</v>
      </c>
      <c r="B755" s="27" t="n">
        <f aca="false">VLOOKUP(TOT!T757,'POSITION - Tableau 2'!$A$4:$B$27,2)</f>
        <v>2</v>
      </c>
      <c r="C755" s="28"/>
      <c r="D755" s="28"/>
      <c r="E755" s="28"/>
    </row>
    <row r="756" customFormat="false" ht="13" hidden="false" customHeight="true" outlineLevel="0" collapsed="false">
      <c r="A756" s="17" t="s">
        <v>3452</v>
      </c>
      <c r="B756" s="27" t="n">
        <f aca="false">VLOOKUP(TOT!T758,'POSITION - Tableau 2'!$A$4:$B$27,2)</f>
        <v>1</v>
      </c>
      <c r="C756" s="28"/>
      <c r="D756" s="28"/>
      <c r="E756" s="28"/>
    </row>
    <row r="757" customFormat="false" ht="13" hidden="false" customHeight="true" outlineLevel="0" collapsed="false">
      <c r="A757" s="17" t="s">
        <v>3455</v>
      </c>
      <c r="B757" s="27" t="n">
        <f aca="false">VLOOKUP(TOT!T759,'POSITION - Tableau 2'!$A$4:$B$27,2)</f>
        <v>8</v>
      </c>
      <c r="C757" s="28"/>
      <c r="D757" s="28"/>
      <c r="E757" s="28"/>
    </row>
    <row r="758" customFormat="false" ht="13" hidden="false" customHeight="true" outlineLevel="0" collapsed="false">
      <c r="A758" s="17" t="s">
        <v>3459</v>
      </c>
      <c r="B758" s="27" t="n">
        <f aca="false">VLOOKUP(TOT!T760,'POSITION - Tableau 2'!$A$4:$B$27,2)</f>
        <v>1</v>
      </c>
      <c r="C758" s="28"/>
      <c r="D758" s="28"/>
      <c r="E758" s="28"/>
    </row>
    <row r="759" customFormat="false" ht="13" hidden="false" customHeight="true" outlineLevel="0" collapsed="false">
      <c r="A759" s="17" t="s">
        <v>3463</v>
      </c>
      <c r="B759" s="27" t="n">
        <f aca="false">VLOOKUP(TOT!T761,'POSITION - Tableau 2'!$A$4:$B$27,2)</f>
        <v>4</v>
      </c>
      <c r="C759" s="28"/>
      <c r="D759" s="28"/>
      <c r="E759" s="28"/>
    </row>
    <row r="760" customFormat="false" ht="13" hidden="false" customHeight="true" outlineLevel="0" collapsed="false">
      <c r="A760" s="17" t="s">
        <v>3469</v>
      </c>
      <c r="B760" s="27" t="n">
        <f aca="false">VLOOKUP(TOT!T762,'POSITION - Tableau 2'!$A$4:$B$27,2)</f>
        <v>1</v>
      </c>
      <c r="C760" s="28"/>
      <c r="D760" s="28"/>
      <c r="E760" s="28"/>
    </row>
    <row r="761" customFormat="false" ht="13" hidden="false" customHeight="true" outlineLevel="0" collapsed="false">
      <c r="A761" s="17" t="s">
        <v>3473</v>
      </c>
      <c r="B761" s="27" t="n">
        <f aca="false">VLOOKUP(TOT!T763,'POSITION - Tableau 2'!$A$4:$B$27,2)</f>
        <v>1</v>
      </c>
      <c r="C761" s="28"/>
      <c r="D761" s="28"/>
      <c r="E761" s="28"/>
    </row>
    <row r="762" customFormat="false" ht="13" hidden="false" customHeight="true" outlineLevel="0" collapsed="false">
      <c r="A762" s="17" t="s">
        <v>3476</v>
      </c>
      <c r="B762" s="27" t="n">
        <f aca="false">VLOOKUP(TOT!T764,'POSITION - Tableau 2'!$A$4:$B$27,2)</f>
        <v>1</v>
      </c>
      <c r="C762" s="28"/>
      <c r="D762" s="28"/>
      <c r="E762" s="28"/>
    </row>
    <row r="763" customFormat="false" ht="13" hidden="false" customHeight="true" outlineLevel="0" collapsed="false">
      <c r="A763" s="17" t="s">
        <v>3481</v>
      </c>
      <c r="B763" s="27" t="n">
        <f aca="false">VLOOKUP(TOT!T765,'POSITION - Tableau 2'!$A$4:$B$27,2)</f>
        <v>4</v>
      </c>
      <c r="C763" s="28"/>
      <c r="D763" s="28"/>
      <c r="E763" s="28"/>
    </row>
    <row r="764" customFormat="false" ht="13" hidden="false" customHeight="true" outlineLevel="0" collapsed="false">
      <c r="A764" s="17" t="s">
        <v>3481</v>
      </c>
      <c r="B764" s="27" t="n">
        <f aca="false">VLOOKUP(TOT!T766,'POSITION - Tableau 2'!$A$4:$B$27,2)</f>
        <v>8</v>
      </c>
      <c r="C764" s="28"/>
      <c r="D764" s="28"/>
      <c r="E764" s="28"/>
    </row>
    <row r="765" customFormat="false" ht="13" hidden="false" customHeight="true" outlineLevel="0" collapsed="false">
      <c r="A765" s="17" t="s">
        <v>3487</v>
      </c>
      <c r="B765" s="27" t="n">
        <f aca="false">VLOOKUP(TOT!T767,'POSITION - Tableau 2'!$A$4:$B$27,2)</f>
        <v>1</v>
      </c>
      <c r="C765" s="28"/>
      <c r="D765" s="28"/>
      <c r="E765" s="28"/>
    </row>
    <row r="766" customFormat="false" ht="13" hidden="false" customHeight="true" outlineLevel="0" collapsed="false">
      <c r="A766" s="17" t="s">
        <v>3492</v>
      </c>
      <c r="B766" s="27" t="n">
        <f aca="false">VLOOKUP(TOT!T768,'POSITION - Tableau 2'!$A$4:$B$27,2)</f>
        <v>8</v>
      </c>
      <c r="C766" s="28"/>
      <c r="D766" s="28"/>
      <c r="E766" s="28"/>
    </row>
    <row r="767" customFormat="false" ht="13" hidden="false" customHeight="true" outlineLevel="0" collapsed="false">
      <c r="A767" s="17" t="s">
        <v>3496</v>
      </c>
      <c r="B767" s="27" t="n">
        <f aca="false">VLOOKUP(TOT!T769,'POSITION - Tableau 2'!$A$4:$B$27,2)</f>
        <v>2</v>
      </c>
      <c r="C767" s="28"/>
      <c r="D767" s="28"/>
      <c r="E767" s="28"/>
    </row>
    <row r="768" customFormat="false" ht="13" hidden="false" customHeight="true" outlineLevel="0" collapsed="false">
      <c r="A768" s="17" t="s">
        <v>3500</v>
      </c>
      <c r="B768" s="27" t="n">
        <f aca="false">VLOOKUP(TOT!T770,'POSITION - Tableau 2'!$A$4:$B$27,2)</f>
        <v>2</v>
      </c>
      <c r="C768" s="28"/>
      <c r="D768" s="28"/>
      <c r="E768" s="28"/>
    </row>
    <row r="769" customFormat="false" ht="13" hidden="false" customHeight="true" outlineLevel="0" collapsed="false">
      <c r="A769" s="17" t="s">
        <v>3503</v>
      </c>
      <c r="B769" s="27" t="n">
        <f aca="false">VLOOKUP(TOT!T771,'POSITION - Tableau 2'!$A$4:$B$27,2)</f>
        <v>2</v>
      </c>
      <c r="C769" s="28"/>
      <c r="D769" s="28"/>
      <c r="E769" s="28"/>
    </row>
    <row r="770" customFormat="false" ht="13" hidden="false" customHeight="true" outlineLevel="0" collapsed="false">
      <c r="A770" s="17" t="s">
        <v>3508</v>
      </c>
      <c r="B770" s="27" t="n">
        <f aca="false">VLOOKUP(TOT!T772,'POSITION - Tableau 2'!$A$4:$B$27,2)</f>
        <v>8</v>
      </c>
      <c r="C770" s="28"/>
      <c r="D770" s="28"/>
      <c r="E770" s="28"/>
    </row>
    <row r="771" customFormat="false" ht="13" hidden="false" customHeight="true" outlineLevel="0" collapsed="false">
      <c r="A771" s="17" t="s">
        <v>3512</v>
      </c>
      <c r="B771" s="27" t="n">
        <f aca="false">VLOOKUP(TOT!T773,'POSITION - Tableau 2'!$A$4:$B$27,2)</f>
        <v>8</v>
      </c>
      <c r="C771" s="28"/>
      <c r="D771" s="28"/>
      <c r="E771" s="28"/>
    </row>
    <row r="772" customFormat="false" ht="13" hidden="false" customHeight="true" outlineLevel="0" collapsed="false">
      <c r="A772" s="17" t="s">
        <v>3517</v>
      </c>
      <c r="B772" s="27" t="n">
        <f aca="false">VLOOKUP(TOT!T774,'POSITION - Tableau 2'!$A$4:$B$27,2)</f>
        <v>8</v>
      </c>
      <c r="C772" s="28"/>
      <c r="D772" s="28"/>
      <c r="E772" s="28"/>
    </row>
    <row r="773" customFormat="false" ht="13" hidden="false" customHeight="true" outlineLevel="0" collapsed="false">
      <c r="A773" s="17" t="s">
        <v>3521</v>
      </c>
      <c r="B773" s="27" t="n">
        <f aca="false">VLOOKUP(TOT!T775,'POSITION - Tableau 2'!$A$4:$B$27,2)</f>
        <v>1</v>
      </c>
      <c r="C773" s="28"/>
      <c r="D773" s="28"/>
      <c r="E773" s="28"/>
    </row>
    <row r="774" customFormat="false" ht="13" hidden="false" customHeight="true" outlineLevel="0" collapsed="false">
      <c r="A774" s="17" t="s">
        <v>3525</v>
      </c>
      <c r="B774" s="27" t="n">
        <f aca="false">VLOOKUP(TOT!T776,'POSITION - Tableau 2'!$A$4:$B$27,2)</f>
        <v>8</v>
      </c>
      <c r="C774" s="28"/>
      <c r="D774" s="28"/>
      <c r="E774" s="28"/>
    </row>
    <row r="775" customFormat="false" ht="13" hidden="false" customHeight="true" outlineLevel="0" collapsed="false">
      <c r="A775" s="17" t="s">
        <v>3529</v>
      </c>
      <c r="B775" s="27" t="n">
        <f aca="false">VLOOKUP(TOT!T777,'POSITION - Tableau 2'!$A$4:$B$27,2)</f>
        <v>2</v>
      </c>
      <c r="C775" s="28"/>
      <c r="D775" s="28"/>
      <c r="E775" s="28"/>
    </row>
    <row r="776" customFormat="false" ht="13" hidden="false" customHeight="true" outlineLevel="0" collapsed="false">
      <c r="A776" s="17" t="s">
        <v>3534</v>
      </c>
      <c r="B776" s="27" t="n">
        <f aca="false">VLOOKUP(TOT!T778,'POSITION - Tableau 2'!$A$4:$B$27,2)</f>
        <v>4</v>
      </c>
      <c r="C776" s="28"/>
      <c r="D776" s="28"/>
      <c r="E776" s="28"/>
    </row>
    <row r="777" customFormat="false" ht="13" hidden="false" customHeight="true" outlineLevel="0" collapsed="false">
      <c r="A777" s="17" t="s">
        <v>3538</v>
      </c>
      <c r="B777" s="27" t="n">
        <f aca="false">VLOOKUP(TOT!T779,'POSITION - Tableau 2'!$A$4:$B$27,2)</f>
        <v>1</v>
      </c>
      <c r="C777" s="28"/>
      <c r="D777" s="28"/>
      <c r="E777" s="28"/>
    </row>
    <row r="778" customFormat="false" ht="13" hidden="false" customHeight="true" outlineLevel="0" collapsed="false">
      <c r="A778" s="17" t="s">
        <v>3542</v>
      </c>
      <c r="B778" s="27" t="n">
        <f aca="false">VLOOKUP(TOT!T780,'POSITION - Tableau 2'!$A$4:$B$27,2)</f>
        <v>4</v>
      </c>
      <c r="C778" s="28"/>
      <c r="D778" s="28"/>
      <c r="E778" s="28"/>
    </row>
    <row r="779" customFormat="false" ht="13" hidden="false" customHeight="true" outlineLevel="0" collapsed="false">
      <c r="A779" s="17" t="s">
        <v>3546</v>
      </c>
      <c r="B779" s="27" t="n">
        <f aca="false">VLOOKUP(TOT!T781,'POSITION - Tableau 2'!$A$4:$B$27,2)</f>
        <v>8</v>
      </c>
      <c r="C779" s="28"/>
      <c r="D779" s="28"/>
      <c r="E779" s="28"/>
    </row>
    <row r="780" customFormat="false" ht="13" hidden="false" customHeight="true" outlineLevel="0" collapsed="false">
      <c r="A780" s="17" t="s">
        <v>3550</v>
      </c>
      <c r="B780" s="27" t="n">
        <f aca="false">VLOOKUP(TOT!T782,'POSITION - Tableau 2'!$A$4:$B$27,2)</f>
        <v>4</v>
      </c>
      <c r="C780" s="28"/>
      <c r="D780" s="28"/>
      <c r="E780" s="28"/>
    </row>
    <row r="781" customFormat="false" ht="13" hidden="false" customHeight="true" outlineLevel="0" collapsed="false">
      <c r="A781" s="17" t="s">
        <v>3555</v>
      </c>
      <c r="B781" s="27" t="n">
        <f aca="false">VLOOKUP(TOT!T783,'POSITION - Tableau 2'!$A$4:$B$27,2)</f>
        <v>1</v>
      </c>
      <c r="C781" s="28"/>
      <c r="D781" s="28"/>
      <c r="E781" s="28"/>
    </row>
    <row r="782" customFormat="false" ht="13" hidden="false" customHeight="true" outlineLevel="0" collapsed="false">
      <c r="A782" s="17" t="s">
        <v>3559</v>
      </c>
      <c r="B782" s="27" t="n">
        <f aca="false">VLOOKUP(TOT!T784,'POSITION - Tableau 2'!$A$4:$B$27,2)</f>
        <v>8</v>
      </c>
      <c r="C782" s="28"/>
      <c r="D782" s="28"/>
      <c r="E782" s="28"/>
    </row>
    <row r="783" customFormat="false" ht="13" hidden="false" customHeight="true" outlineLevel="0" collapsed="false">
      <c r="A783" s="17" t="s">
        <v>3563</v>
      </c>
      <c r="B783" s="27" t="n">
        <f aca="false">VLOOKUP(TOT!T785,'POSITION - Tableau 2'!$A$4:$B$27,2)</f>
        <v>8</v>
      </c>
      <c r="C783" s="28"/>
      <c r="D783" s="28"/>
      <c r="E783" s="28"/>
    </row>
    <row r="784" customFormat="false" ht="13" hidden="false" customHeight="true" outlineLevel="0" collapsed="false">
      <c r="A784" s="17" t="s">
        <v>3566</v>
      </c>
      <c r="B784" s="27" t="n">
        <f aca="false">VLOOKUP(TOT!T786,'POSITION - Tableau 2'!$A$4:$B$27,2)</f>
        <v>1</v>
      </c>
      <c r="C784" s="28"/>
      <c r="D784" s="28"/>
      <c r="E784" s="28"/>
    </row>
    <row r="785" customFormat="false" ht="13" hidden="false" customHeight="true" outlineLevel="0" collapsed="false">
      <c r="A785" s="17" t="s">
        <v>3570</v>
      </c>
      <c r="B785" s="27" t="n">
        <f aca="false">VLOOKUP(TOT!T787,'POSITION - Tableau 2'!$A$4:$B$27,2)</f>
        <v>4</v>
      </c>
      <c r="C785" s="28"/>
      <c r="D785" s="28"/>
      <c r="E785" s="28"/>
    </row>
    <row r="786" customFormat="false" ht="13" hidden="false" customHeight="true" outlineLevel="0" collapsed="false">
      <c r="A786" s="17" t="s">
        <v>3574</v>
      </c>
      <c r="B786" s="27" t="n">
        <f aca="false">VLOOKUP(TOT!T788,'POSITION - Tableau 2'!$A$4:$B$27,2)</f>
        <v>2</v>
      </c>
      <c r="C786" s="28"/>
      <c r="D786" s="28"/>
      <c r="E786" s="28"/>
    </row>
    <row r="787" customFormat="false" ht="13" hidden="false" customHeight="true" outlineLevel="0" collapsed="false">
      <c r="A787" s="17" t="s">
        <v>3579</v>
      </c>
      <c r="B787" s="27" t="n">
        <f aca="false">VLOOKUP(TOT!T789,'POSITION - Tableau 2'!$A$4:$B$27,2)</f>
        <v>8</v>
      </c>
      <c r="C787" s="28"/>
      <c r="D787" s="28"/>
      <c r="E787" s="28"/>
    </row>
    <row r="788" customFormat="false" ht="13" hidden="false" customHeight="true" outlineLevel="0" collapsed="false">
      <c r="A788" s="17" t="s">
        <v>3583</v>
      </c>
      <c r="B788" s="27" t="n">
        <f aca="false">VLOOKUP(TOT!T790,'POSITION - Tableau 2'!$A$4:$B$27,2)</f>
        <v>4</v>
      </c>
      <c r="C788" s="28"/>
      <c r="D788" s="28"/>
      <c r="E788" s="28"/>
    </row>
    <row r="789" customFormat="false" ht="13" hidden="false" customHeight="true" outlineLevel="0" collapsed="false">
      <c r="A789" s="17" t="s">
        <v>3587</v>
      </c>
      <c r="B789" s="27" t="n">
        <f aca="false">VLOOKUP(TOT!T791,'POSITION - Tableau 2'!$A$4:$B$27,2)</f>
        <v>1</v>
      </c>
      <c r="C789" s="28"/>
      <c r="D789" s="28"/>
      <c r="E789" s="28"/>
    </row>
    <row r="790" customFormat="false" ht="13" hidden="false" customHeight="true" outlineLevel="0" collapsed="false">
      <c r="A790" s="17" t="s">
        <v>3591</v>
      </c>
      <c r="B790" s="27" t="n">
        <f aca="false">VLOOKUP(TOT!T792,'POSITION - Tableau 2'!$A$4:$B$27,2)</f>
        <v>1</v>
      </c>
      <c r="C790" s="28"/>
      <c r="D790" s="28"/>
      <c r="E790" s="28"/>
    </row>
    <row r="791" customFormat="false" ht="13" hidden="false" customHeight="true" outlineLevel="0" collapsed="false">
      <c r="A791" s="17" t="s">
        <v>3595</v>
      </c>
      <c r="B791" s="27" t="n">
        <f aca="false">VLOOKUP(TOT!T793,'POSITION - Tableau 2'!$A$4:$B$27,2)</f>
        <v>2</v>
      </c>
      <c r="C791" s="28"/>
      <c r="D791" s="28"/>
      <c r="E791" s="28"/>
    </row>
    <row r="792" customFormat="false" ht="13" hidden="false" customHeight="true" outlineLevel="0" collapsed="false">
      <c r="A792" s="17" t="s">
        <v>3599</v>
      </c>
      <c r="B792" s="27" t="n">
        <f aca="false">VLOOKUP(TOT!T794,'POSITION - Tableau 2'!$A$4:$B$27,2)</f>
        <v>5</v>
      </c>
      <c r="C792" s="28"/>
      <c r="D792" s="28"/>
      <c r="E792" s="28"/>
    </row>
    <row r="793" customFormat="false" ht="13" hidden="false" customHeight="true" outlineLevel="0" collapsed="false">
      <c r="A793" s="17" t="s">
        <v>3602</v>
      </c>
      <c r="B793" s="27" t="n">
        <f aca="false">VLOOKUP(TOT!T795,'POSITION - Tableau 2'!$A$4:$B$27,2)</f>
        <v>2</v>
      </c>
      <c r="C793" s="28"/>
      <c r="D793" s="28"/>
      <c r="E793" s="28"/>
    </row>
    <row r="794" customFormat="false" ht="13" hidden="false" customHeight="true" outlineLevel="0" collapsed="false">
      <c r="A794" s="17" t="s">
        <v>3605</v>
      </c>
      <c r="B794" s="27" t="n">
        <f aca="false">VLOOKUP(TOT!T796,'POSITION - Tableau 2'!$A$4:$B$27,2)</f>
        <v>8</v>
      </c>
      <c r="C794" s="28"/>
      <c r="D794" s="28"/>
      <c r="E794" s="28"/>
    </row>
    <row r="795" customFormat="false" ht="13" hidden="false" customHeight="true" outlineLevel="0" collapsed="false">
      <c r="A795" s="17" t="s">
        <v>3610</v>
      </c>
      <c r="B795" s="27" t="n">
        <f aca="false">VLOOKUP(TOT!T797,'POSITION - Tableau 2'!$A$4:$B$27,2)</f>
        <v>8</v>
      </c>
      <c r="C795" s="28"/>
      <c r="D795" s="28"/>
      <c r="E795" s="28"/>
    </row>
    <row r="796" customFormat="false" ht="13" hidden="false" customHeight="true" outlineLevel="0" collapsed="false">
      <c r="A796" s="17" t="s">
        <v>3613</v>
      </c>
      <c r="B796" s="27" t="n">
        <f aca="false">VLOOKUP(TOT!T798,'POSITION - Tableau 2'!$A$4:$B$27,2)</f>
        <v>2</v>
      </c>
      <c r="C796" s="28"/>
      <c r="D796" s="28"/>
      <c r="E796" s="28"/>
    </row>
    <row r="797" customFormat="false" ht="13" hidden="false" customHeight="true" outlineLevel="0" collapsed="false">
      <c r="A797" s="17" t="s">
        <v>3617</v>
      </c>
      <c r="B797" s="27" t="n">
        <f aca="false">VLOOKUP(TOT!T799,'POSITION - Tableau 2'!$A$4:$B$27,2)</f>
        <v>2</v>
      </c>
      <c r="C797" s="28"/>
      <c r="D797" s="28"/>
      <c r="E797" s="28"/>
    </row>
    <row r="798" customFormat="false" ht="13" hidden="false" customHeight="true" outlineLevel="0" collapsed="false">
      <c r="A798" s="17" t="s">
        <v>3620</v>
      </c>
      <c r="B798" s="27" t="n">
        <f aca="false">VLOOKUP(TOT!T800,'POSITION - Tableau 2'!$A$4:$B$27,2)</f>
        <v>2</v>
      </c>
      <c r="C798" s="28"/>
      <c r="D798" s="28"/>
      <c r="E798" s="28"/>
    </row>
    <row r="799" customFormat="false" ht="13" hidden="false" customHeight="true" outlineLevel="0" collapsed="false">
      <c r="A799" s="17" t="s">
        <v>3625</v>
      </c>
      <c r="B799" s="27" t="n">
        <f aca="false">VLOOKUP(TOT!T801,'POSITION - Tableau 2'!$A$4:$B$27,2)</f>
        <v>8</v>
      </c>
      <c r="C799" s="28"/>
      <c r="D799" s="28"/>
      <c r="E799" s="28"/>
    </row>
    <row r="800" customFormat="false" ht="13" hidden="false" customHeight="true" outlineLevel="0" collapsed="false">
      <c r="A800" s="17" t="s">
        <v>3629</v>
      </c>
      <c r="B800" s="27" t="n">
        <f aca="false">VLOOKUP(TOT!T802,'POSITION - Tableau 2'!$A$4:$B$27,2)</f>
        <v>8</v>
      </c>
      <c r="C800" s="28"/>
      <c r="D800" s="28"/>
      <c r="E800" s="28"/>
    </row>
    <row r="801" customFormat="false" ht="13" hidden="false" customHeight="true" outlineLevel="0" collapsed="false">
      <c r="A801" s="17" t="s">
        <v>3633</v>
      </c>
      <c r="B801" s="27" t="n">
        <f aca="false">VLOOKUP(TOT!T803,'POSITION - Tableau 2'!$A$4:$B$27,2)</f>
        <v>2</v>
      </c>
      <c r="C801" s="28"/>
      <c r="D801" s="28"/>
      <c r="E801" s="28"/>
    </row>
    <row r="802" customFormat="false" ht="13" hidden="false" customHeight="true" outlineLevel="0" collapsed="false">
      <c r="A802" s="17" t="s">
        <v>3637</v>
      </c>
      <c r="B802" s="27" t="n">
        <f aca="false">VLOOKUP(TOT!T804,'POSITION - Tableau 2'!$A$4:$B$27,2)</f>
        <v>8</v>
      </c>
      <c r="C802" s="28"/>
      <c r="D802" s="28"/>
      <c r="E802" s="28"/>
    </row>
    <row r="803" customFormat="false" ht="13" hidden="false" customHeight="true" outlineLevel="0" collapsed="false">
      <c r="A803" s="17" t="s">
        <v>3642</v>
      </c>
      <c r="B803" s="27" t="n">
        <f aca="false">VLOOKUP(TOT!T805,'POSITION - Tableau 2'!$A$4:$B$27,2)</f>
        <v>1</v>
      </c>
      <c r="C803" s="28"/>
      <c r="D803" s="28"/>
      <c r="E803" s="28"/>
    </row>
    <row r="804" customFormat="false" ht="13" hidden="false" customHeight="true" outlineLevel="0" collapsed="false">
      <c r="A804" s="17" t="s">
        <v>3646</v>
      </c>
      <c r="B804" s="27" t="n">
        <f aca="false">VLOOKUP(TOT!T806,'POSITION - Tableau 2'!$A$4:$B$27,2)</f>
        <v>4</v>
      </c>
      <c r="C804" s="28"/>
      <c r="D804" s="28"/>
      <c r="E804" s="28"/>
    </row>
    <row r="805" customFormat="false" ht="13" hidden="false" customHeight="true" outlineLevel="0" collapsed="false">
      <c r="A805" s="17" t="s">
        <v>3651</v>
      </c>
      <c r="B805" s="27" t="n">
        <f aca="false">VLOOKUP(TOT!T807,'POSITION - Tableau 2'!$A$4:$B$27,2)</f>
        <v>5</v>
      </c>
      <c r="C805" s="28"/>
      <c r="D805" s="28"/>
      <c r="E805" s="28"/>
    </row>
    <row r="806" customFormat="false" ht="13" hidden="false" customHeight="true" outlineLevel="0" collapsed="false">
      <c r="A806" s="17" t="s">
        <v>3657</v>
      </c>
      <c r="B806" s="27" t="n">
        <f aca="false">VLOOKUP(TOT!T808,'POSITION - Tableau 2'!$A$4:$B$27,2)</f>
        <v>8</v>
      </c>
      <c r="C806" s="28"/>
      <c r="D806" s="28"/>
      <c r="E806" s="28"/>
    </row>
    <row r="807" customFormat="false" ht="13" hidden="false" customHeight="true" outlineLevel="0" collapsed="false">
      <c r="A807" s="17" t="s">
        <v>3661</v>
      </c>
      <c r="B807" s="27" t="n">
        <f aca="false">VLOOKUP(TOT!T809,'POSITION - Tableau 2'!$A$4:$B$27,2)</f>
        <v>4</v>
      </c>
      <c r="C807" s="28"/>
      <c r="D807" s="28"/>
      <c r="E807" s="28"/>
    </row>
    <row r="808" customFormat="false" ht="13" hidden="false" customHeight="true" outlineLevel="0" collapsed="false">
      <c r="A808" s="17" t="s">
        <v>3665</v>
      </c>
      <c r="B808" s="27" t="n">
        <f aca="false">VLOOKUP(TOT!T810,'POSITION - Tableau 2'!$A$4:$B$27,2)</f>
        <v>2</v>
      </c>
      <c r="C808" s="28"/>
      <c r="D808" s="28"/>
      <c r="E808" s="28"/>
    </row>
    <row r="809" customFormat="false" ht="13" hidden="false" customHeight="true" outlineLevel="0" collapsed="false">
      <c r="A809" s="17" t="s">
        <v>3668</v>
      </c>
      <c r="B809" s="27" t="n">
        <f aca="false">VLOOKUP(TOT!T811,'POSITION - Tableau 2'!$A$4:$B$27,2)</f>
        <v>4</v>
      </c>
      <c r="C809" s="28"/>
      <c r="D809" s="28"/>
      <c r="E809" s="28"/>
    </row>
    <row r="810" customFormat="false" ht="13" hidden="false" customHeight="true" outlineLevel="0" collapsed="false">
      <c r="A810" s="17" t="s">
        <v>3671</v>
      </c>
      <c r="B810" s="27" t="n">
        <f aca="false">VLOOKUP(TOT!T812,'POSITION - Tableau 2'!$A$4:$B$27,2)</f>
        <v>1</v>
      </c>
      <c r="C810" s="28"/>
      <c r="D810" s="28"/>
      <c r="E810" s="28"/>
    </row>
    <row r="811" customFormat="false" ht="13" hidden="false" customHeight="true" outlineLevel="0" collapsed="false">
      <c r="A811" s="17" t="s">
        <v>3675</v>
      </c>
      <c r="B811" s="27" t="n">
        <f aca="false">VLOOKUP(TOT!T813,'POSITION - Tableau 2'!$A$4:$B$27,2)</f>
        <v>4</v>
      </c>
      <c r="C811" s="28"/>
      <c r="D811" s="28"/>
      <c r="E811" s="28"/>
    </row>
    <row r="812" customFormat="false" ht="13" hidden="false" customHeight="true" outlineLevel="0" collapsed="false">
      <c r="A812" s="17" t="s">
        <v>3678</v>
      </c>
      <c r="B812" s="27" t="n">
        <f aca="false">VLOOKUP(TOT!T814,'POSITION - Tableau 2'!$A$4:$B$27,2)</f>
        <v>2</v>
      </c>
      <c r="C812" s="28"/>
      <c r="D812" s="28"/>
      <c r="E812" s="28"/>
    </row>
    <row r="813" customFormat="false" ht="13" hidden="false" customHeight="true" outlineLevel="0" collapsed="false">
      <c r="A813" s="17" t="s">
        <v>3681</v>
      </c>
      <c r="B813" s="27" t="n">
        <f aca="false">VLOOKUP(TOT!T815,'POSITION - Tableau 2'!$A$4:$B$27,2)</f>
        <v>2</v>
      </c>
      <c r="C813" s="28"/>
      <c r="D813" s="28"/>
      <c r="E813" s="28"/>
    </row>
    <row r="814" customFormat="false" ht="13" hidden="false" customHeight="true" outlineLevel="0" collapsed="false">
      <c r="A814" s="17" t="s">
        <v>3684</v>
      </c>
      <c r="B814" s="27" t="n">
        <f aca="false">VLOOKUP(TOT!T816,'POSITION - Tableau 2'!$A$4:$B$27,2)</f>
        <v>1</v>
      </c>
      <c r="C814" s="28"/>
      <c r="D814" s="28"/>
      <c r="E814" s="28"/>
    </row>
    <row r="815" customFormat="false" ht="13" hidden="false" customHeight="true" outlineLevel="0" collapsed="false">
      <c r="A815" s="17" t="s">
        <v>3689</v>
      </c>
      <c r="B815" s="27" t="n">
        <f aca="false">VLOOKUP(TOT!T817,'POSITION - Tableau 2'!$A$4:$B$27,2)</f>
        <v>2</v>
      </c>
      <c r="C815" s="28"/>
      <c r="D815" s="28"/>
      <c r="E815" s="28"/>
    </row>
    <row r="816" customFormat="false" ht="13" hidden="false" customHeight="true" outlineLevel="0" collapsed="false">
      <c r="A816" s="17" t="s">
        <v>3694</v>
      </c>
      <c r="B816" s="27" t="n">
        <f aca="false">VLOOKUP(TOT!T818,'POSITION - Tableau 2'!$A$4:$B$27,2)</f>
        <v>5</v>
      </c>
      <c r="C816" s="28"/>
      <c r="D816" s="28"/>
      <c r="E816" s="28"/>
    </row>
    <row r="817" customFormat="false" ht="13" hidden="false" customHeight="true" outlineLevel="0" collapsed="false">
      <c r="A817" s="17" t="s">
        <v>3699</v>
      </c>
      <c r="B817" s="27" t="n">
        <f aca="false">VLOOKUP(TOT!T819,'POSITION - Tableau 2'!$A$4:$B$27,2)</f>
        <v>8</v>
      </c>
      <c r="C817" s="28"/>
      <c r="D817" s="28"/>
      <c r="E817" s="28"/>
    </row>
    <row r="818" customFormat="false" ht="13" hidden="false" customHeight="true" outlineLevel="0" collapsed="false">
      <c r="A818" s="17" t="s">
        <v>3703</v>
      </c>
      <c r="B818" s="27" t="n">
        <f aca="false">VLOOKUP(TOT!T820,'POSITION - Tableau 2'!$A$4:$B$27,2)</f>
        <v>1</v>
      </c>
      <c r="C818" s="28"/>
      <c r="D818" s="28"/>
      <c r="E818" s="28"/>
    </row>
    <row r="819" customFormat="false" ht="13" hidden="false" customHeight="true" outlineLevel="0" collapsed="false">
      <c r="A819" s="17" t="s">
        <v>3708</v>
      </c>
      <c r="B819" s="27" t="n">
        <f aca="false">VLOOKUP(TOT!T821,'POSITION - Tableau 2'!$A$4:$B$27,2)</f>
        <v>1</v>
      </c>
      <c r="C819" s="28"/>
      <c r="D819" s="28"/>
      <c r="E819" s="28"/>
    </row>
    <row r="820" customFormat="false" ht="13" hidden="false" customHeight="true" outlineLevel="0" collapsed="false">
      <c r="A820" s="17" t="s">
        <v>3712</v>
      </c>
      <c r="B820" s="27" t="n">
        <f aca="false">VLOOKUP(TOT!T822,'POSITION - Tableau 2'!$A$4:$B$27,2)</f>
        <v>8</v>
      </c>
      <c r="C820" s="28"/>
      <c r="D820" s="28"/>
      <c r="E820" s="28"/>
    </row>
    <row r="821" customFormat="false" ht="13" hidden="false" customHeight="true" outlineLevel="0" collapsed="false">
      <c r="A821" s="17" t="s">
        <v>3716</v>
      </c>
      <c r="B821" s="27" t="n">
        <f aca="false">VLOOKUP(TOT!T823,'POSITION - Tableau 2'!$A$4:$B$27,2)</f>
        <v>8</v>
      </c>
      <c r="C821" s="28"/>
      <c r="D821" s="28"/>
      <c r="E821" s="28"/>
    </row>
    <row r="822" customFormat="false" ht="13" hidden="false" customHeight="true" outlineLevel="0" collapsed="false">
      <c r="A822" s="17" t="s">
        <v>3719</v>
      </c>
      <c r="B822" s="27" t="n">
        <f aca="false">VLOOKUP(TOT!T824,'POSITION - Tableau 2'!$A$4:$B$27,2)</f>
        <v>1</v>
      </c>
      <c r="C822" s="28"/>
      <c r="D822" s="28"/>
      <c r="E822" s="28"/>
    </row>
    <row r="823" customFormat="false" ht="13" hidden="false" customHeight="true" outlineLevel="0" collapsed="false">
      <c r="A823" s="17" t="s">
        <v>3723</v>
      </c>
      <c r="B823" s="27" t="n">
        <f aca="false">VLOOKUP(TOT!T825,'POSITION - Tableau 2'!$A$4:$B$27,2)</f>
        <v>8</v>
      </c>
      <c r="C823" s="28"/>
      <c r="D823" s="28"/>
      <c r="E823" s="28"/>
    </row>
    <row r="824" customFormat="false" ht="13" hidden="false" customHeight="true" outlineLevel="0" collapsed="false">
      <c r="A824" s="17" t="s">
        <v>3726</v>
      </c>
      <c r="B824" s="27" t="n">
        <f aca="false">VLOOKUP(TOT!T826,'POSITION - Tableau 2'!$A$4:$B$27,2)</f>
        <v>1</v>
      </c>
      <c r="C824" s="28"/>
      <c r="D824" s="28"/>
      <c r="E824" s="28"/>
    </row>
    <row r="825" customFormat="false" ht="13" hidden="false" customHeight="true" outlineLevel="0" collapsed="false">
      <c r="A825" s="17" t="s">
        <v>3729</v>
      </c>
      <c r="B825" s="27" t="n">
        <f aca="false">VLOOKUP(TOT!T827,'POSITION - Tableau 2'!$A$4:$B$27,2)</f>
        <v>8</v>
      </c>
      <c r="C825" s="28"/>
      <c r="D825" s="28"/>
      <c r="E825" s="28"/>
    </row>
    <row r="826" customFormat="false" ht="13" hidden="false" customHeight="true" outlineLevel="0" collapsed="false">
      <c r="A826" s="17" t="s">
        <v>3732</v>
      </c>
      <c r="B826" s="27" t="n">
        <f aca="false">VLOOKUP(TOT!T828,'POSITION - Tableau 2'!$A$4:$B$27,2)</f>
        <v>8</v>
      </c>
      <c r="C826" s="28"/>
      <c r="D826" s="28"/>
      <c r="E826" s="28"/>
    </row>
    <row r="827" customFormat="false" ht="13" hidden="false" customHeight="true" outlineLevel="0" collapsed="false">
      <c r="A827" s="17" t="s">
        <v>3736</v>
      </c>
      <c r="B827" s="27" t="n">
        <f aca="false">VLOOKUP(TOT!T829,'POSITION - Tableau 2'!$A$4:$B$27,2)</f>
        <v>1</v>
      </c>
      <c r="C827" s="28"/>
      <c r="D827" s="28"/>
      <c r="E827" s="28"/>
    </row>
    <row r="828" customFormat="false" ht="13" hidden="false" customHeight="true" outlineLevel="0" collapsed="false">
      <c r="A828" s="17" t="s">
        <v>3740</v>
      </c>
      <c r="B828" s="27" t="n">
        <f aca="false">VLOOKUP(TOT!T830,'POSITION - Tableau 2'!$A$4:$B$27,2)</f>
        <v>8</v>
      </c>
      <c r="C828" s="28"/>
      <c r="D828" s="28"/>
      <c r="E828" s="28"/>
    </row>
    <row r="829" customFormat="false" ht="13" hidden="false" customHeight="true" outlineLevel="0" collapsed="false">
      <c r="A829" s="17" t="s">
        <v>3742</v>
      </c>
      <c r="B829" s="27" t="n">
        <f aca="false">VLOOKUP(TOT!T831,'POSITION - Tableau 2'!$A$4:$B$27,2)</f>
        <v>8</v>
      </c>
      <c r="C829" s="28"/>
      <c r="D829" s="28"/>
      <c r="E829" s="28"/>
    </row>
    <row r="830" customFormat="false" ht="13" hidden="false" customHeight="true" outlineLevel="0" collapsed="false">
      <c r="A830" s="17" t="s">
        <v>3744</v>
      </c>
      <c r="B830" s="27" t="n">
        <f aca="false">VLOOKUP(TOT!T832,'POSITION - Tableau 2'!$A$4:$B$27,2)</f>
        <v>4</v>
      </c>
      <c r="C830" s="28"/>
      <c r="D830" s="28"/>
      <c r="E830" s="28"/>
    </row>
    <row r="831" customFormat="false" ht="13" hidden="false" customHeight="true" outlineLevel="0" collapsed="false">
      <c r="A831" s="17" t="s">
        <v>3748</v>
      </c>
      <c r="B831" s="27" t="n">
        <f aca="false">VLOOKUP(TOT!T833,'POSITION - Tableau 2'!$A$4:$B$27,2)</f>
        <v>8</v>
      </c>
      <c r="C831" s="28"/>
      <c r="D831" s="28"/>
      <c r="E831" s="28"/>
    </row>
    <row r="832" customFormat="false" ht="13" hidden="false" customHeight="true" outlineLevel="0" collapsed="false">
      <c r="A832" s="17" t="s">
        <v>3751</v>
      </c>
      <c r="B832" s="27" t="n">
        <f aca="false">VLOOKUP(TOT!T834,'POSITION - Tableau 2'!$A$4:$B$27,2)</f>
        <v>4</v>
      </c>
      <c r="C832" s="28"/>
      <c r="D832" s="28"/>
      <c r="E832" s="28"/>
    </row>
    <row r="833" customFormat="false" ht="13" hidden="false" customHeight="true" outlineLevel="0" collapsed="false">
      <c r="A833" s="17" t="s">
        <v>3756</v>
      </c>
      <c r="B833" s="27" t="n">
        <f aca="false">VLOOKUP(TOT!T835,'POSITION - Tableau 2'!$A$4:$B$27,2)</f>
        <v>8</v>
      </c>
      <c r="C833" s="28"/>
      <c r="D833" s="28"/>
      <c r="E833" s="28"/>
    </row>
    <row r="834" customFormat="false" ht="13" hidden="false" customHeight="true" outlineLevel="0" collapsed="false">
      <c r="A834" s="17" t="s">
        <v>3760</v>
      </c>
      <c r="B834" s="27" t="n">
        <f aca="false">VLOOKUP(TOT!T836,'POSITION - Tableau 2'!$A$4:$B$27,2)</f>
        <v>4</v>
      </c>
      <c r="C834" s="28"/>
      <c r="D834" s="28"/>
      <c r="E834" s="28"/>
    </row>
    <row r="835" customFormat="false" ht="13" hidden="false" customHeight="true" outlineLevel="0" collapsed="false">
      <c r="A835" s="17" t="s">
        <v>3764</v>
      </c>
      <c r="B835" s="27" t="n">
        <f aca="false">VLOOKUP(TOT!T837,'POSITION - Tableau 2'!$A$4:$B$27,2)</f>
        <v>2</v>
      </c>
      <c r="C835" s="28"/>
      <c r="D835" s="28"/>
      <c r="E835" s="28"/>
    </row>
    <row r="836" customFormat="false" ht="13" hidden="false" customHeight="true" outlineLevel="0" collapsed="false">
      <c r="A836" s="17" t="s">
        <v>3768</v>
      </c>
      <c r="B836" s="27" t="n">
        <f aca="false">VLOOKUP(TOT!T838,'POSITION - Tableau 2'!$A$4:$B$27,2)</f>
        <v>1</v>
      </c>
      <c r="C836" s="28"/>
      <c r="D836" s="28"/>
      <c r="E836" s="28"/>
    </row>
    <row r="837" customFormat="false" ht="13" hidden="false" customHeight="true" outlineLevel="0" collapsed="false">
      <c r="A837" s="17" t="s">
        <v>3771</v>
      </c>
      <c r="B837" s="27" t="n">
        <f aca="false">VLOOKUP(TOT!T839,'POSITION - Tableau 2'!$A$4:$B$27,2)</f>
        <v>2</v>
      </c>
      <c r="C837" s="28"/>
      <c r="D837" s="28"/>
      <c r="E837" s="28"/>
    </row>
    <row r="838" customFormat="false" ht="13" hidden="false" customHeight="true" outlineLevel="0" collapsed="false">
      <c r="A838" s="17" t="s">
        <v>3774</v>
      </c>
      <c r="B838" s="27" t="n">
        <f aca="false">VLOOKUP(TOT!T840,'POSITION - Tableau 2'!$A$4:$B$27,2)</f>
        <v>1</v>
      </c>
      <c r="C838" s="28"/>
      <c r="D838" s="28"/>
      <c r="E838" s="28"/>
    </row>
    <row r="839" customFormat="false" ht="13" hidden="false" customHeight="true" outlineLevel="0" collapsed="false">
      <c r="A839" s="17" t="s">
        <v>3777</v>
      </c>
      <c r="B839" s="27" t="n">
        <f aca="false">VLOOKUP(TOT!T841,'POSITION - Tableau 2'!$A$4:$B$27,2)</f>
        <v>1</v>
      </c>
      <c r="C839" s="28"/>
      <c r="D839" s="28"/>
      <c r="E839" s="28"/>
    </row>
    <row r="840" customFormat="false" ht="13" hidden="false" customHeight="true" outlineLevel="0" collapsed="false">
      <c r="A840" s="17" t="s">
        <v>3780</v>
      </c>
      <c r="B840" s="27" t="n">
        <f aca="false">VLOOKUP(TOT!T842,'POSITION - Tableau 2'!$A$4:$B$27,2)</f>
        <v>3</v>
      </c>
      <c r="C840" s="28"/>
      <c r="D840" s="28"/>
      <c r="E840" s="28"/>
    </row>
    <row r="841" customFormat="false" ht="13" hidden="false" customHeight="true" outlineLevel="0" collapsed="false">
      <c r="A841" s="17" t="s">
        <v>3785</v>
      </c>
      <c r="B841" s="27" t="n">
        <f aca="false">VLOOKUP(TOT!T843,'POSITION - Tableau 2'!$A$4:$B$27,2)</f>
        <v>8</v>
      </c>
      <c r="C841" s="28"/>
      <c r="D841" s="28"/>
      <c r="E841" s="28"/>
    </row>
    <row r="842" customFormat="false" ht="13" hidden="false" customHeight="true" outlineLevel="0" collapsed="false">
      <c r="A842" s="17" t="s">
        <v>3788</v>
      </c>
      <c r="B842" s="27" t="n">
        <f aca="false">VLOOKUP(TOT!T844,'POSITION - Tableau 2'!$A$4:$B$27,2)</f>
        <v>1</v>
      </c>
      <c r="C842" s="28"/>
      <c r="D842" s="28"/>
      <c r="E842" s="28"/>
    </row>
    <row r="843" customFormat="false" ht="13" hidden="false" customHeight="true" outlineLevel="0" collapsed="false">
      <c r="A843" s="17" t="s">
        <v>3791</v>
      </c>
      <c r="B843" s="27" t="n">
        <f aca="false">VLOOKUP(TOT!T845,'POSITION - Tableau 2'!$A$4:$B$27,2)</f>
        <v>1</v>
      </c>
      <c r="C843" s="28"/>
      <c r="D843" s="28"/>
      <c r="E843" s="28"/>
    </row>
    <row r="844" customFormat="false" ht="13" hidden="false" customHeight="true" outlineLevel="0" collapsed="false">
      <c r="A844" s="17" t="s">
        <v>3794</v>
      </c>
      <c r="B844" s="27" t="n">
        <f aca="false">VLOOKUP(TOT!T846,'POSITION - Tableau 2'!$A$4:$B$27,2)</f>
        <v>1</v>
      </c>
      <c r="C844" s="28"/>
      <c r="D844" s="28"/>
      <c r="E844" s="28"/>
    </row>
    <row r="845" customFormat="false" ht="13" hidden="false" customHeight="true" outlineLevel="0" collapsed="false">
      <c r="A845" s="17" t="s">
        <v>3797</v>
      </c>
      <c r="B845" s="27" t="n">
        <f aca="false">VLOOKUP(TOT!T847,'POSITION - Tableau 2'!$A$4:$B$27,2)</f>
        <v>2</v>
      </c>
      <c r="C845" s="28"/>
      <c r="D845" s="28"/>
      <c r="E845" s="28"/>
    </row>
    <row r="846" customFormat="false" ht="13" hidden="false" customHeight="true" outlineLevel="0" collapsed="false">
      <c r="A846" s="17" t="s">
        <v>3801</v>
      </c>
      <c r="B846" s="27" t="n">
        <f aca="false">VLOOKUP(TOT!T848,'POSITION - Tableau 2'!$A$4:$B$27,2)</f>
        <v>8</v>
      </c>
      <c r="C846" s="28"/>
      <c r="D846" s="28"/>
      <c r="E846" s="28"/>
    </row>
    <row r="847" customFormat="false" ht="13" hidden="false" customHeight="true" outlineLevel="0" collapsed="false">
      <c r="A847" s="17" t="s">
        <v>3804</v>
      </c>
      <c r="B847" s="27" t="n">
        <f aca="false">VLOOKUP(TOT!T849,'POSITION - Tableau 2'!$A$4:$B$27,2)</f>
        <v>1</v>
      </c>
      <c r="C847" s="28"/>
      <c r="D847" s="28"/>
      <c r="E847" s="28"/>
    </row>
    <row r="848" customFormat="false" ht="13" hidden="false" customHeight="true" outlineLevel="0" collapsed="false">
      <c r="A848" s="17" t="s">
        <v>3808</v>
      </c>
      <c r="B848" s="27" t="n">
        <f aca="false">VLOOKUP(TOT!T850,'POSITION - Tableau 2'!$A$4:$B$27,2)</f>
        <v>3</v>
      </c>
      <c r="C848" s="28"/>
      <c r="D848" s="28"/>
      <c r="E848" s="28"/>
    </row>
    <row r="849" customFormat="false" ht="13" hidden="false" customHeight="true" outlineLevel="0" collapsed="false">
      <c r="A849" s="17" t="s">
        <v>3813</v>
      </c>
      <c r="B849" s="27" t="n">
        <f aca="false">VLOOKUP(TOT!T851,'POSITION - Tableau 2'!$A$4:$B$27,2)</f>
        <v>2</v>
      </c>
      <c r="C849" s="28"/>
      <c r="D849" s="28"/>
      <c r="E849" s="28"/>
    </row>
    <row r="850" customFormat="false" ht="13" hidden="false" customHeight="true" outlineLevel="0" collapsed="false">
      <c r="A850" s="17" t="s">
        <v>3817</v>
      </c>
      <c r="B850" s="27" t="n">
        <f aca="false">VLOOKUP(TOT!T852,'POSITION - Tableau 2'!$A$4:$B$27,2)</f>
        <v>1</v>
      </c>
      <c r="C850" s="28"/>
      <c r="D850" s="28"/>
      <c r="E850" s="28"/>
    </row>
    <row r="851" customFormat="false" ht="13" hidden="false" customHeight="true" outlineLevel="0" collapsed="false">
      <c r="A851" s="17" t="s">
        <v>3823</v>
      </c>
      <c r="B851" s="27" t="n">
        <f aca="false">VLOOKUP(TOT!T853,'POSITION - Tableau 2'!$A$4:$B$27,2)</f>
        <v>8</v>
      </c>
      <c r="C851" s="28"/>
      <c r="D851" s="28"/>
      <c r="E851" s="28"/>
    </row>
    <row r="852" customFormat="false" ht="13" hidden="false" customHeight="true" outlineLevel="0" collapsed="false">
      <c r="A852" s="17" t="s">
        <v>3827</v>
      </c>
      <c r="B852" s="27" t="n">
        <f aca="false">VLOOKUP(TOT!T854,'POSITION - Tableau 2'!$A$4:$B$27,2)</f>
        <v>1</v>
      </c>
      <c r="C852" s="28"/>
      <c r="D852" s="28"/>
      <c r="E852" s="28"/>
    </row>
    <row r="853" customFormat="false" ht="13" hidden="false" customHeight="true" outlineLevel="0" collapsed="false">
      <c r="A853" s="17" t="s">
        <v>3830</v>
      </c>
      <c r="B853" s="27" t="n">
        <f aca="false">VLOOKUP(TOT!T855,'POSITION - Tableau 2'!$A$4:$B$27,2)</f>
        <v>8</v>
      </c>
      <c r="C853" s="28"/>
      <c r="D853" s="28"/>
      <c r="E853" s="28"/>
    </row>
    <row r="854" customFormat="false" ht="13" hidden="false" customHeight="true" outlineLevel="0" collapsed="false">
      <c r="A854" s="17" t="s">
        <v>3834</v>
      </c>
      <c r="B854" s="27" t="n">
        <f aca="false">VLOOKUP(TOT!T856,'POSITION - Tableau 2'!$A$4:$B$27,2)</f>
        <v>8</v>
      </c>
      <c r="C854" s="28"/>
      <c r="D854" s="28"/>
      <c r="E854" s="28"/>
    </row>
    <row r="855" customFormat="false" ht="13" hidden="false" customHeight="true" outlineLevel="0" collapsed="false">
      <c r="A855" s="17" t="s">
        <v>3839</v>
      </c>
      <c r="B855" s="27" t="n">
        <f aca="false">VLOOKUP(TOT!T857,'POSITION - Tableau 2'!$A$4:$B$27,2)</f>
        <v>1</v>
      </c>
      <c r="C855" s="28"/>
      <c r="D855" s="28"/>
      <c r="E855" s="28"/>
    </row>
    <row r="856" customFormat="false" ht="13" hidden="false" customHeight="true" outlineLevel="0" collapsed="false">
      <c r="A856" s="17" t="s">
        <v>3842</v>
      </c>
      <c r="B856" s="27" t="n">
        <f aca="false">VLOOKUP(TOT!T858,'POSITION - Tableau 2'!$A$4:$B$27,2)</f>
        <v>2</v>
      </c>
      <c r="C856" s="28"/>
      <c r="D856" s="28"/>
      <c r="E856" s="28"/>
    </row>
    <row r="857" customFormat="false" ht="13" hidden="false" customHeight="true" outlineLevel="0" collapsed="false">
      <c r="A857" s="17" t="s">
        <v>3846</v>
      </c>
      <c r="B857" s="27" t="n">
        <f aca="false">VLOOKUP(TOT!T859,'POSITION - Tableau 2'!$A$4:$B$27,2)</f>
        <v>8</v>
      </c>
      <c r="C857" s="28"/>
      <c r="D857" s="28"/>
      <c r="E857" s="28"/>
    </row>
    <row r="858" customFormat="false" ht="13" hidden="false" customHeight="true" outlineLevel="0" collapsed="false">
      <c r="A858" s="17" t="s">
        <v>3850</v>
      </c>
      <c r="B858" s="27" t="n">
        <f aca="false">VLOOKUP(TOT!T860,'POSITION - Tableau 2'!$A$4:$B$27,2)</f>
        <v>1</v>
      </c>
      <c r="C858" s="28"/>
      <c r="D858" s="28"/>
      <c r="E858" s="28"/>
    </row>
    <row r="859" customFormat="false" ht="13" hidden="false" customHeight="true" outlineLevel="0" collapsed="false">
      <c r="A859" s="17" t="s">
        <v>3855</v>
      </c>
      <c r="B859" s="27" t="n">
        <f aca="false">VLOOKUP(TOT!T861,'POSITION - Tableau 2'!$A$4:$B$27,2)</f>
        <v>1</v>
      </c>
      <c r="C859" s="28"/>
      <c r="D859" s="28"/>
      <c r="E859" s="28"/>
    </row>
    <row r="860" customFormat="false" ht="13" hidden="false" customHeight="true" outlineLevel="0" collapsed="false">
      <c r="A860" s="17" t="s">
        <v>3859</v>
      </c>
      <c r="B860" s="27" t="n">
        <f aca="false">VLOOKUP(TOT!T862,'POSITION - Tableau 2'!$A$4:$B$27,2)</f>
        <v>2</v>
      </c>
      <c r="C860" s="28"/>
      <c r="D860" s="28"/>
      <c r="E860" s="28"/>
    </row>
    <row r="861" customFormat="false" ht="13" hidden="false" customHeight="true" outlineLevel="0" collapsed="false">
      <c r="A861" s="17" t="s">
        <v>3864</v>
      </c>
      <c r="B861" s="27" t="n">
        <f aca="false">VLOOKUP(TOT!T863,'POSITION - Tableau 2'!$A$4:$B$27,2)</f>
        <v>2</v>
      </c>
      <c r="C861" s="28"/>
      <c r="D861" s="28"/>
      <c r="E861" s="28"/>
    </row>
    <row r="862" customFormat="false" ht="13" hidden="false" customHeight="true" outlineLevel="0" collapsed="false">
      <c r="A862" s="17" t="s">
        <v>3868</v>
      </c>
      <c r="B862" s="27" t="n">
        <f aca="false">VLOOKUP(TOT!T864,'POSITION - Tableau 2'!$A$4:$B$27,2)</f>
        <v>4</v>
      </c>
      <c r="C862" s="28"/>
      <c r="D862" s="28"/>
      <c r="E862" s="28"/>
    </row>
    <row r="863" customFormat="false" ht="13" hidden="false" customHeight="true" outlineLevel="0" collapsed="false">
      <c r="A863" s="17" t="s">
        <v>3872</v>
      </c>
      <c r="B863" s="27" t="n">
        <f aca="false">VLOOKUP(TOT!T865,'POSITION - Tableau 2'!$A$4:$B$27,2)</f>
        <v>1</v>
      </c>
      <c r="C863" s="28"/>
      <c r="D863" s="28"/>
      <c r="E863" s="28"/>
    </row>
    <row r="864" customFormat="false" ht="13" hidden="false" customHeight="true" outlineLevel="0" collapsed="false">
      <c r="A864" s="17" t="s">
        <v>3877</v>
      </c>
      <c r="B864" s="27" t="n">
        <f aca="false">VLOOKUP(TOT!T866,'POSITION - Tableau 2'!$A$4:$B$27,2)</f>
        <v>1</v>
      </c>
      <c r="C864" s="28"/>
      <c r="D864" s="28"/>
      <c r="E864" s="28"/>
    </row>
    <row r="865" customFormat="false" ht="13" hidden="false" customHeight="true" outlineLevel="0" collapsed="false">
      <c r="A865" s="17" t="s">
        <v>3881</v>
      </c>
      <c r="B865" s="27" t="n">
        <f aca="false">VLOOKUP(TOT!T867,'POSITION - Tableau 2'!$A$4:$B$27,2)</f>
        <v>1</v>
      </c>
      <c r="C865" s="28"/>
      <c r="D865" s="28"/>
      <c r="E865" s="28"/>
    </row>
    <row r="866" customFormat="false" ht="13" hidden="false" customHeight="true" outlineLevel="0" collapsed="false">
      <c r="A866" s="17" t="s">
        <v>3885</v>
      </c>
      <c r="B866" s="27" t="n">
        <f aca="false">VLOOKUP(TOT!T868,'POSITION - Tableau 2'!$A$4:$B$27,2)</f>
        <v>2</v>
      </c>
      <c r="C866" s="28"/>
      <c r="D866" s="28"/>
      <c r="E866" s="28"/>
    </row>
    <row r="867" customFormat="false" ht="13" hidden="false" customHeight="true" outlineLevel="0" collapsed="false">
      <c r="A867" s="17" t="s">
        <v>3888</v>
      </c>
      <c r="B867" s="27" t="n">
        <f aca="false">VLOOKUP(TOT!T869,'POSITION - Tableau 2'!$A$4:$B$27,2)</f>
        <v>4</v>
      </c>
      <c r="C867" s="28"/>
      <c r="D867" s="28"/>
      <c r="E867" s="28"/>
    </row>
    <row r="868" customFormat="false" ht="13" hidden="false" customHeight="true" outlineLevel="0" collapsed="false">
      <c r="A868" s="17" t="s">
        <v>3893</v>
      </c>
      <c r="B868" s="27" t="n">
        <f aca="false">VLOOKUP(TOT!T870,'POSITION - Tableau 2'!$A$4:$B$27,2)</f>
        <v>8</v>
      </c>
      <c r="C868" s="28"/>
      <c r="D868" s="28"/>
      <c r="E868" s="28"/>
    </row>
    <row r="869" customFormat="false" ht="13" hidden="false" customHeight="true" outlineLevel="0" collapsed="false">
      <c r="A869" s="17" t="s">
        <v>3897</v>
      </c>
      <c r="B869" s="27" t="n">
        <f aca="false">VLOOKUP(TOT!T871,'POSITION - Tableau 2'!$A$4:$B$27,2)</f>
        <v>8</v>
      </c>
      <c r="C869" s="28"/>
      <c r="D869" s="28"/>
      <c r="E869" s="28"/>
    </row>
    <row r="870" customFormat="false" ht="13" hidden="false" customHeight="true" outlineLevel="0" collapsed="false">
      <c r="A870" s="17" t="s">
        <v>3900</v>
      </c>
      <c r="B870" s="27" t="n">
        <f aca="false">VLOOKUP(TOT!T872,'POSITION - Tableau 2'!$A$4:$B$27,2)</f>
        <v>2</v>
      </c>
      <c r="C870" s="28"/>
      <c r="D870" s="28"/>
      <c r="E870" s="28"/>
    </row>
    <row r="871" customFormat="false" ht="13" hidden="false" customHeight="true" outlineLevel="0" collapsed="false">
      <c r="A871" s="17" t="s">
        <v>3905</v>
      </c>
      <c r="B871" s="27" t="n">
        <f aca="false">VLOOKUP(TOT!T873,'POSITION - Tableau 2'!$A$4:$B$27,2)</f>
        <v>1</v>
      </c>
      <c r="C871" s="28"/>
      <c r="D871" s="28"/>
      <c r="E871" s="28"/>
    </row>
    <row r="872" customFormat="false" ht="13" hidden="false" customHeight="true" outlineLevel="0" collapsed="false">
      <c r="A872" s="17" t="s">
        <v>3907</v>
      </c>
      <c r="B872" s="27" t="n">
        <f aca="false">VLOOKUP(TOT!T874,'POSITION - Tableau 2'!$A$4:$B$27,2)</f>
        <v>1</v>
      </c>
      <c r="C872" s="28"/>
      <c r="D872" s="28"/>
      <c r="E872" s="28"/>
    </row>
    <row r="873" customFormat="false" ht="13" hidden="false" customHeight="true" outlineLevel="0" collapsed="false">
      <c r="A873" s="17" t="s">
        <v>3910</v>
      </c>
      <c r="B873" s="27" t="n">
        <f aca="false">VLOOKUP(TOT!T875,'POSITION - Tableau 2'!$A$4:$B$27,2)</f>
        <v>8</v>
      </c>
      <c r="C873" s="28"/>
      <c r="D873" s="28"/>
      <c r="E873" s="28"/>
    </row>
    <row r="874" customFormat="false" ht="13" hidden="false" customHeight="true" outlineLevel="0" collapsed="false">
      <c r="A874" s="17" t="s">
        <v>3915</v>
      </c>
      <c r="B874" s="27" t="n">
        <f aca="false">VLOOKUP(TOT!T876,'POSITION - Tableau 2'!$A$4:$B$27,2)</f>
        <v>1</v>
      </c>
      <c r="C874" s="28"/>
      <c r="D874" s="28"/>
      <c r="E874" s="28"/>
    </row>
    <row r="875" customFormat="false" ht="13" hidden="false" customHeight="true" outlineLevel="0" collapsed="false">
      <c r="A875" s="17" t="s">
        <v>3920</v>
      </c>
      <c r="B875" s="27" t="n">
        <f aca="false">VLOOKUP(TOT!T877,'POSITION - Tableau 2'!$A$4:$B$27,2)</f>
        <v>8</v>
      </c>
      <c r="C875" s="28"/>
      <c r="D875" s="28"/>
      <c r="E875" s="28"/>
    </row>
    <row r="876" customFormat="false" ht="13" hidden="false" customHeight="true" outlineLevel="0" collapsed="false">
      <c r="A876" s="17" t="s">
        <v>3924</v>
      </c>
      <c r="B876" s="27" t="n">
        <f aca="false">VLOOKUP(TOT!T878,'POSITION - Tableau 2'!$A$4:$B$27,2)</f>
        <v>8</v>
      </c>
      <c r="C876" s="28"/>
      <c r="D876" s="28"/>
      <c r="E876" s="28"/>
    </row>
    <row r="877" customFormat="false" ht="13" hidden="false" customHeight="true" outlineLevel="0" collapsed="false">
      <c r="A877" s="17" t="s">
        <v>3929</v>
      </c>
      <c r="B877" s="27" t="n">
        <f aca="false">VLOOKUP(TOT!T879,'POSITION - Tableau 2'!$A$4:$B$27,2)</f>
        <v>1</v>
      </c>
      <c r="C877" s="28"/>
      <c r="D877" s="28"/>
      <c r="E877" s="28"/>
    </row>
    <row r="878" customFormat="false" ht="13" hidden="false" customHeight="true" outlineLevel="0" collapsed="false">
      <c r="A878" s="17" t="s">
        <v>3933</v>
      </c>
      <c r="B878" s="27" t="n">
        <f aca="false">VLOOKUP(TOT!T880,'POSITION - Tableau 2'!$A$4:$B$27,2)</f>
        <v>3</v>
      </c>
      <c r="C878" s="28"/>
      <c r="D878" s="28"/>
      <c r="E878" s="28"/>
    </row>
    <row r="879" customFormat="false" ht="13" hidden="false" customHeight="true" outlineLevel="0" collapsed="false">
      <c r="A879" s="17" t="s">
        <v>3937</v>
      </c>
      <c r="B879" s="27" t="n">
        <f aca="false">VLOOKUP(TOT!T881,'POSITION - Tableau 2'!$A$4:$B$27,2)</f>
        <v>1</v>
      </c>
      <c r="C879" s="28"/>
      <c r="D879" s="28"/>
      <c r="E879" s="28"/>
    </row>
    <row r="880" customFormat="false" ht="13" hidden="false" customHeight="true" outlineLevel="0" collapsed="false">
      <c r="A880" s="17" t="s">
        <v>3942</v>
      </c>
      <c r="B880" s="27" t="n">
        <f aca="false">VLOOKUP(TOT!T882,'POSITION - Tableau 2'!$A$4:$B$27,2)</f>
        <v>8</v>
      </c>
      <c r="C880" s="28"/>
      <c r="D880" s="28"/>
      <c r="E880" s="28"/>
    </row>
    <row r="881" customFormat="false" ht="13" hidden="false" customHeight="true" outlineLevel="0" collapsed="false">
      <c r="A881" s="17" t="s">
        <v>3945</v>
      </c>
      <c r="B881" s="27" t="n">
        <f aca="false">VLOOKUP(TOT!T883,'POSITION - Tableau 2'!$A$4:$B$27,2)</f>
        <v>1</v>
      </c>
      <c r="C881" s="28"/>
      <c r="D881" s="28"/>
      <c r="E881" s="28"/>
    </row>
    <row r="882" customFormat="false" ht="13" hidden="false" customHeight="true" outlineLevel="0" collapsed="false">
      <c r="A882" s="17" t="s">
        <v>3948</v>
      </c>
      <c r="B882" s="27" t="n">
        <f aca="false">VLOOKUP(TOT!T884,'POSITION - Tableau 2'!$A$4:$B$27,2)</f>
        <v>2</v>
      </c>
      <c r="C882" s="28"/>
      <c r="D882" s="28"/>
      <c r="E882" s="28"/>
    </row>
    <row r="883" customFormat="false" ht="13" hidden="false" customHeight="true" outlineLevel="0" collapsed="false">
      <c r="A883" s="17" t="s">
        <v>3952</v>
      </c>
      <c r="B883" s="27" t="n">
        <f aca="false">VLOOKUP(TOT!T885,'POSITION - Tableau 2'!$A$4:$B$27,2)</f>
        <v>8</v>
      </c>
      <c r="C883" s="28"/>
      <c r="D883" s="28"/>
      <c r="E883" s="28"/>
    </row>
    <row r="884" customFormat="false" ht="13" hidden="false" customHeight="true" outlineLevel="0" collapsed="false">
      <c r="A884" s="17" t="s">
        <v>3956</v>
      </c>
      <c r="B884" s="27" t="n">
        <f aca="false">VLOOKUP(TOT!T886,'POSITION - Tableau 2'!$A$4:$B$27,2)</f>
        <v>8</v>
      </c>
      <c r="C884" s="28"/>
      <c r="D884" s="28"/>
      <c r="E884" s="28"/>
    </row>
    <row r="885" customFormat="false" ht="13" hidden="false" customHeight="true" outlineLevel="0" collapsed="false">
      <c r="A885" s="17" t="s">
        <v>3959</v>
      </c>
      <c r="B885" s="27" t="n">
        <f aca="false">VLOOKUP(TOT!T887,'POSITION - Tableau 2'!$A$4:$B$27,2)</f>
        <v>8</v>
      </c>
      <c r="C885" s="28"/>
      <c r="D885" s="28"/>
      <c r="E885" s="28"/>
    </row>
    <row r="886" customFormat="false" ht="13" hidden="false" customHeight="true" outlineLevel="0" collapsed="false">
      <c r="A886" s="17" t="s">
        <v>3962</v>
      </c>
      <c r="B886" s="27" t="n">
        <f aca="false">VLOOKUP(TOT!T888,'POSITION - Tableau 2'!$A$4:$B$27,2)</f>
        <v>8</v>
      </c>
      <c r="C886" s="28"/>
      <c r="D886" s="28"/>
      <c r="E886" s="28"/>
    </row>
    <row r="887" customFormat="false" ht="13" hidden="false" customHeight="true" outlineLevel="0" collapsed="false">
      <c r="A887" s="17" t="s">
        <v>3965</v>
      </c>
      <c r="B887" s="27" t="n">
        <f aca="false">VLOOKUP(TOT!T889,'POSITION - Tableau 2'!$A$4:$B$27,2)</f>
        <v>4</v>
      </c>
      <c r="C887" s="28"/>
      <c r="D887" s="28"/>
      <c r="E887" s="28"/>
    </row>
    <row r="888" customFormat="false" ht="13" hidden="false" customHeight="true" outlineLevel="0" collapsed="false">
      <c r="A888" s="17" t="s">
        <v>3970</v>
      </c>
      <c r="B888" s="27" t="n">
        <f aca="false">VLOOKUP(TOT!T890,'POSITION - Tableau 2'!$A$4:$B$27,2)</f>
        <v>4</v>
      </c>
      <c r="C888" s="28"/>
      <c r="D888" s="28"/>
      <c r="E888" s="28"/>
    </row>
    <row r="889" customFormat="false" ht="13" hidden="false" customHeight="true" outlineLevel="0" collapsed="false">
      <c r="A889" s="17" t="s">
        <v>3973</v>
      </c>
      <c r="B889" s="27" t="n">
        <f aca="false">VLOOKUP(TOT!T891,'POSITION - Tableau 2'!$A$4:$B$27,2)</f>
        <v>2</v>
      </c>
      <c r="C889" s="28"/>
      <c r="D889" s="28"/>
      <c r="E889" s="28"/>
    </row>
    <row r="890" customFormat="false" ht="13" hidden="false" customHeight="true" outlineLevel="0" collapsed="false">
      <c r="A890" s="17" t="s">
        <v>3975</v>
      </c>
      <c r="B890" s="27" t="n">
        <f aca="false">VLOOKUP(TOT!T892,'POSITION - Tableau 2'!$A$4:$B$27,2)</f>
        <v>8</v>
      </c>
      <c r="C890" s="28"/>
      <c r="D890" s="28"/>
      <c r="E890" s="28"/>
    </row>
    <row r="891" customFormat="false" ht="13" hidden="false" customHeight="true" outlineLevel="0" collapsed="false">
      <c r="A891" s="17" t="s">
        <v>3981</v>
      </c>
      <c r="B891" s="27" t="n">
        <f aca="false">VLOOKUP(TOT!T893,'POSITION - Tableau 2'!$A$4:$B$27,2)</f>
        <v>1</v>
      </c>
      <c r="C891" s="28"/>
      <c r="D891" s="28"/>
      <c r="E891" s="28"/>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6.xml><?xml version="1.0" encoding="utf-8"?>
<worksheet xmlns="http://schemas.openxmlformats.org/spreadsheetml/2006/main" xmlns:r="http://schemas.openxmlformats.org/officeDocument/2006/relationships">
  <sheetPr filterMode="false">
    <pageSetUpPr fitToPage="true"/>
  </sheetPr>
  <dimension ref="A1:B28"/>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RowHeight="13.45"/>
  <cols>
    <col collapsed="false" hidden="false" max="256" min="1" style="6" width="16.0663265306122"/>
  </cols>
  <sheetData>
    <row r="1" customFormat="false" ht="14.55" hidden="false" customHeight="true" outlineLevel="0" collapsed="false">
      <c r="A1" s="29" t="s">
        <v>10</v>
      </c>
      <c r="B1" s="29"/>
    </row>
    <row r="2" customFormat="false" ht="13.3" hidden="false" customHeight="true" outlineLevel="0" collapsed="false">
      <c r="A2" s="30"/>
      <c r="B2" s="30"/>
    </row>
    <row r="3" customFormat="false" ht="16.6" hidden="false" customHeight="true" outlineLevel="0" collapsed="false">
      <c r="A3" s="31" t="s">
        <v>4370</v>
      </c>
      <c r="B3" s="32"/>
    </row>
    <row r="4" customFormat="false" ht="13.3" hidden="false" customHeight="true" outlineLevel="0" collapsed="false">
      <c r="A4" s="33" t="s">
        <v>313</v>
      </c>
      <c r="B4" s="34" t="n">
        <v>1</v>
      </c>
    </row>
    <row r="5" customFormat="false" ht="13" hidden="false" customHeight="true" outlineLevel="0" collapsed="false">
      <c r="A5" s="17" t="s">
        <v>268</v>
      </c>
      <c r="B5" s="8" t="n">
        <v>2</v>
      </c>
    </row>
    <row r="6" customFormat="false" ht="13" hidden="false" customHeight="true" outlineLevel="0" collapsed="false">
      <c r="A6" s="17" t="s">
        <v>591</v>
      </c>
      <c r="B6" s="8" t="n">
        <v>3</v>
      </c>
    </row>
    <row r="7" customFormat="false" ht="13" hidden="false" customHeight="true" outlineLevel="0" collapsed="false">
      <c r="A7" s="17" t="s">
        <v>299</v>
      </c>
      <c r="B7" s="8" t="n">
        <v>4</v>
      </c>
    </row>
    <row r="8" customFormat="false" ht="13" hidden="false" customHeight="true" outlineLevel="0" collapsed="false">
      <c r="A8" s="17" t="s">
        <v>817</v>
      </c>
      <c r="B8" s="8" t="n">
        <v>5</v>
      </c>
    </row>
    <row r="9" customFormat="false" ht="13" hidden="false" customHeight="true" outlineLevel="0" collapsed="false">
      <c r="A9" s="17" t="s">
        <v>4371</v>
      </c>
      <c r="B9" s="8" t="n">
        <v>6</v>
      </c>
    </row>
    <row r="10" customFormat="false" ht="13" hidden="false" customHeight="true" outlineLevel="0" collapsed="false">
      <c r="A10" s="17" t="s">
        <v>4372</v>
      </c>
      <c r="B10" s="8" t="n">
        <v>7</v>
      </c>
    </row>
    <row r="11" customFormat="false" ht="13" hidden="false" customHeight="true" outlineLevel="0" collapsed="false">
      <c r="A11" s="17" t="s">
        <v>278</v>
      </c>
      <c r="B11" s="8" t="n">
        <v>8</v>
      </c>
    </row>
    <row r="12" customFormat="false" ht="13" hidden="false" customHeight="true" outlineLevel="0" collapsed="false">
      <c r="A12" s="17" t="s">
        <v>4373</v>
      </c>
      <c r="B12" s="8" t="n">
        <v>9</v>
      </c>
    </row>
    <row r="13" customFormat="false" ht="13" hidden="false" customHeight="true" outlineLevel="0" collapsed="false">
      <c r="A13" s="17" t="s">
        <v>4374</v>
      </c>
      <c r="B13" s="8" t="n">
        <v>10</v>
      </c>
    </row>
    <row r="14" customFormat="false" ht="13" hidden="false" customHeight="true" outlineLevel="0" collapsed="false">
      <c r="A14" s="17" t="s">
        <v>4375</v>
      </c>
      <c r="B14" s="8" t="n">
        <v>11</v>
      </c>
    </row>
    <row r="15" customFormat="false" ht="13" hidden="false" customHeight="true" outlineLevel="0" collapsed="false">
      <c r="A15" s="17" t="s">
        <v>4376</v>
      </c>
      <c r="B15" s="8" t="n">
        <v>12</v>
      </c>
    </row>
    <row r="16" customFormat="false" ht="13" hidden="false" customHeight="true" outlineLevel="0" collapsed="false">
      <c r="A16" s="17" t="s">
        <v>4377</v>
      </c>
      <c r="B16" s="8" t="n">
        <v>13</v>
      </c>
    </row>
    <row r="17" customFormat="false" ht="13" hidden="false" customHeight="true" outlineLevel="0" collapsed="false">
      <c r="A17" s="17" t="s">
        <v>4378</v>
      </c>
      <c r="B17" s="8" t="n">
        <v>14</v>
      </c>
    </row>
    <row r="18" customFormat="false" ht="13" hidden="false" customHeight="true" outlineLevel="0" collapsed="false">
      <c r="A18" s="17" t="s">
        <v>4379</v>
      </c>
      <c r="B18" s="8" t="n">
        <v>15</v>
      </c>
    </row>
    <row r="19" customFormat="false" ht="13" hidden="false" customHeight="true" outlineLevel="0" collapsed="false">
      <c r="A19" s="17" t="s">
        <v>118</v>
      </c>
      <c r="B19" s="8" t="n">
        <v>16</v>
      </c>
    </row>
    <row r="20" customFormat="false" ht="13" hidden="false" customHeight="true" outlineLevel="0" collapsed="false">
      <c r="A20" s="17" t="s">
        <v>4380</v>
      </c>
      <c r="B20" s="8" t="n">
        <v>3</v>
      </c>
    </row>
    <row r="21" customFormat="false" ht="13" hidden="false" customHeight="true" outlineLevel="0" collapsed="false">
      <c r="A21" s="17" t="s">
        <v>1106</v>
      </c>
      <c r="B21" s="8" t="n">
        <v>5</v>
      </c>
    </row>
    <row r="22" customFormat="false" ht="13" hidden="false" customHeight="true" outlineLevel="0" collapsed="false">
      <c r="A22" s="17" t="s">
        <v>3362</v>
      </c>
      <c r="B22" s="8" t="n">
        <v>6</v>
      </c>
    </row>
    <row r="23" customFormat="false" ht="13" hidden="false" customHeight="true" outlineLevel="0" collapsed="false">
      <c r="A23" s="17" t="s">
        <v>4381</v>
      </c>
      <c r="B23" s="8" t="n">
        <v>7</v>
      </c>
    </row>
    <row r="24" customFormat="false" ht="13" hidden="false" customHeight="true" outlineLevel="0" collapsed="false">
      <c r="A24" s="17" t="s">
        <v>4382</v>
      </c>
      <c r="B24" s="8" t="n">
        <v>7</v>
      </c>
    </row>
    <row r="25" customFormat="false" ht="13" hidden="false" customHeight="true" outlineLevel="0" collapsed="false">
      <c r="A25" s="17" t="s">
        <v>4383</v>
      </c>
      <c r="B25" s="8" t="n">
        <v>7</v>
      </c>
    </row>
    <row r="26" customFormat="false" ht="13" hidden="false" customHeight="true" outlineLevel="0" collapsed="false">
      <c r="A26" s="17" t="s">
        <v>4384</v>
      </c>
      <c r="B26" s="8" t="n">
        <v>7</v>
      </c>
    </row>
    <row r="27" customFormat="false" ht="13" hidden="false" customHeight="true" outlineLevel="0" collapsed="false">
      <c r="A27" s="17" t="s">
        <v>4385</v>
      </c>
      <c r="B27" s="8" t="n">
        <v>7</v>
      </c>
    </row>
    <row r="28" customFormat="false" ht="13" hidden="false" customHeight="true" outlineLevel="0" collapsed="false">
      <c r="A28" s="17"/>
      <c r="B28" s="8"/>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7.xml><?xml version="1.0" encoding="utf-8"?>
<worksheet xmlns="http://schemas.openxmlformats.org/spreadsheetml/2006/main" xmlns:r="http://schemas.openxmlformats.org/officeDocument/2006/relationships">
  <sheetPr filterMode="false">
    <pageSetUpPr fitToPage="true"/>
  </sheetPr>
  <dimension ref="A1:AB893"/>
  <sheetViews>
    <sheetView windowProtection="true" showFormulas="false" showGridLines="false" showRowColHeaders="true" showZeros="true" rightToLeft="false" tabSelected="tru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J2" activeCellId="0" sqref="J2"/>
    </sheetView>
  </sheetViews>
  <sheetFormatPr defaultRowHeight="13.45"/>
  <cols>
    <col collapsed="false" hidden="false" max="1" min="1" style="6" width="16.0663265306122"/>
    <col collapsed="false" hidden="false" max="10" min="2" style="6" width="8.10204081632653"/>
    <col collapsed="false" hidden="false" max="11" min="11" style="6" width="10.1224489795918"/>
    <col collapsed="false" hidden="false" max="12" min="12" style="6" width="8.10204081632653"/>
    <col collapsed="false" hidden="false" max="28" min="13" style="6" width="4.18367346938776"/>
    <col collapsed="false" hidden="false" max="256" min="29" style="6" width="16.0663265306122"/>
  </cols>
  <sheetData>
    <row r="1" customFormat="false" ht="25.65" hidden="false" customHeight="true" outlineLevel="0" collapsed="false">
      <c r="A1" s="26" t="s">
        <v>4369</v>
      </c>
      <c r="B1" s="7" t="s">
        <v>115</v>
      </c>
      <c r="C1" s="7" t="s">
        <v>4386</v>
      </c>
      <c r="D1" s="7" t="s">
        <v>4387</v>
      </c>
      <c r="E1" s="7" t="s">
        <v>4388</v>
      </c>
      <c r="F1" s="7" t="s">
        <v>4389</v>
      </c>
      <c r="G1" s="7" t="s">
        <v>4390</v>
      </c>
      <c r="H1" s="7" t="s">
        <v>4149</v>
      </c>
      <c r="I1" s="7" t="s">
        <v>4320</v>
      </c>
      <c r="J1" s="7" t="s">
        <v>4391</v>
      </c>
      <c r="K1" s="7" t="s">
        <v>257</v>
      </c>
      <c r="L1" s="7" t="s">
        <v>4392</v>
      </c>
      <c r="M1" s="7" t="s">
        <v>15</v>
      </c>
      <c r="N1" s="7" t="s">
        <v>19</v>
      </c>
      <c r="O1" s="7" t="s">
        <v>4393</v>
      </c>
      <c r="P1" s="7" t="s">
        <v>4394</v>
      </c>
      <c r="Q1" s="7" t="s">
        <v>4395</v>
      </c>
      <c r="R1" s="7" t="s">
        <v>35</v>
      </c>
      <c r="S1" s="7" t="s">
        <v>4396</v>
      </c>
      <c r="T1" s="7" t="s">
        <v>42</v>
      </c>
      <c r="U1" s="7" t="s">
        <v>51</v>
      </c>
      <c r="V1" s="7" t="s">
        <v>4397</v>
      </c>
      <c r="W1" s="7" t="s">
        <v>4398</v>
      </c>
      <c r="X1" s="7" t="s">
        <v>4399</v>
      </c>
      <c r="Y1" s="7" t="s">
        <v>71</v>
      </c>
      <c r="Z1" s="7" t="s">
        <v>4400</v>
      </c>
      <c r="AA1" s="7" t="s">
        <v>4401</v>
      </c>
      <c r="AB1" s="7" t="s">
        <v>4402</v>
      </c>
    </row>
    <row r="2" customFormat="false" ht="14.65" hidden="false" customHeight="true" outlineLevel="0" collapsed="false">
      <c r="A2" s="17" t="s">
        <v>265</v>
      </c>
      <c r="B2" s="27" t="n">
        <f aca="false">'POSITION - Tableau 1'!B2</f>
        <v>2</v>
      </c>
      <c r="C2" s="35" t="s">
        <v>262</v>
      </c>
      <c r="D2" s="36" t="s">
        <v>4403</v>
      </c>
      <c r="E2" s="27" t="n">
        <f aca="false">YEAR(TOT!A4)</f>
        <v>1996</v>
      </c>
      <c r="F2" s="28" t="n">
        <f aca="false">MONTH(TOT!A4)</f>
        <v>12</v>
      </c>
      <c r="G2" s="28" t="n">
        <f aca="false">DAY(TOT!A4)</f>
        <v>14</v>
      </c>
      <c r="H2" s="37" t="n">
        <v>75</v>
      </c>
      <c r="I2" s="37" t="n">
        <v>204</v>
      </c>
      <c r="J2" s="28"/>
      <c r="K2" s="38" t="n">
        <f aca="false">TOT!FX4</f>
        <v>750000</v>
      </c>
      <c r="L2" s="28"/>
      <c r="M2" s="37" t="n">
        <f aca="false">'CK - Tableau 1'!F2</f>
        <v>73</v>
      </c>
      <c r="N2" s="37" t="n">
        <f aca="false">'FG - Tableau 1'!E2</f>
        <v>73</v>
      </c>
      <c r="O2" s="37" t="n">
        <f aca="false">'DI - Tableau 1'!E2</f>
        <v>34</v>
      </c>
      <c r="P2" s="37" t="n">
        <f aca="false">'SK - Tableau 1'!G2</f>
        <v>52</v>
      </c>
      <c r="Q2" s="37" t="n">
        <f aca="false">'ST - Tableau 1'!D2</f>
        <v>62</v>
      </c>
      <c r="R2" s="37" t="n">
        <f aca="false">'EN - Tableau 1'!D2</f>
        <v>33</v>
      </c>
      <c r="S2" s="37" t="n">
        <f aca="false">DU!E2</f>
        <v>84</v>
      </c>
      <c r="T2" s="37" t="n">
        <f aca="false">'PH - Tableau 1'!P2</f>
        <v>53.5</v>
      </c>
      <c r="U2" s="37" t="n">
        <f aca="false">'FO - Tableau 1'!D2</f>
        <v>33</v>
      </c>
      <c r="V2" s="37" t="n">
        <f aca="false">'PA - Tableau 1'!K2</f>
        <v>60</v>
      </c>
      <c r="W2" s="37" t="n">
        <f aca="false">'SC - Tableau 1'!L2</f>
        <v>53.5</v>
      </c>
      <c r="X2" s="37" t="n">
        <f aca="false">'DF - Tableau 1'!I2</f>
        <v>60</v>
      </c>
      <c r="Y2" s="37" t="n">
        <f aca="false">PS!F2</f>
        <v>33</v>
      </c>
      <c r="Z2" s="37" t="n">
        <v>50</v>
      </c>
      <c r="AA2" s="37" t="n">
        <v>50</v>
      </c>
      <c r="AB2" s="37" t="n">
        <v>50</v>
      </c>
    </row>
    <row r="3" customFormat="false" ht="14.35" hidden="false" customHeight="true" outlineLevel="0" collapsed="false">
      <c r="A3" s="17" t="s">
        <v>275</v>
      </c>
      <c r="B3" s="27" t="n">
        <f aca="false">'POSITION - Tableau 1'!B3</f>
        <v>8</v>
      </c>
      <c r="C3" s="35" t="s">
        <v>262</v>
      </c>
      <c r="D3" s="36" t="s">
        <v>4404</v>
      </c>
      <c r="E3" s="27" t="n">
        <f aca="false">YEAR(TOT!A5)</f>
        <v>1996</v>
      </c>
      <c r="F3" s="28" t="n">
        <f aca="false">MONTH(TOT!A5)</f>
        <v>2</v>
      </c>
      <c r="G3" s="28" t="n">
        <f aca="false">DAY(TOT!A5)</f>
        <v>7</v>
      </c>
      <c r="H3" s="37" t="n">
        <v>76</v>
      </c>
      <c r="I3" s="37" t="n">
        <v>216</v>
      </c>
      <c r="J3" s="28"/>
      <c r="K3" s="38" t="n">
        <f aca="false">TOT!FX5</f>
        <v>9000000</v>
      </c>
      <c r="L3" s="28"/>
      <c r="M3" s="37" t="n">
        <f aca="false">'CK - Tableau 1'!F3</f>
        <v>45</v>
      </c>
      <c r="N3" s="37" t="n">
        <f aca="false">'FG - Tableau 1'!E3</f>
        <v>72</v>
      </c>
      <c r="O3" s="37" t="n">
        <f aca="false">'DI - Tableau 1'!E3</f>
        <v>56</v>
      </c>
      <c r="P3" s="37" t="n">
        <f aca="false">'SK - Tableau 1'!G3</f>
        <v>95</v>
      </c>
      <c r="Q3" s="37" t="n">
        <f aca="false">'ST - Tableau 1'!D3</f>
        <v>77</v>
      </c>
      <c r="R3" s="37" t="n">
        <f aca="false">'EN - Tableau 1'!D3</f>
        <v>87</v>
      </c>
      <c r="S3" s="37" t="n">
        <f aca="false">DU!E3</f>
        <v>99</v>
      </c>
      <c r="T3" s="37" t="n">
        <f aca="false">'PH - Tableau 1'!P3</f>
        <v>71.375</v>
      </c>
      <c r="U3" s="37" t="n">
        <f aca="false">'FO - Tableau 1'!D3</f>
        <v>33</v>
      </c>
      <c r="V3" s="37" t="n">
        <f aca="false">'PA - Tableau 1'!K3</f>
        <v>57.5</v>
      </c>
      <c r="W3" s="37" t="n">
        <f aca="false">'SC - Tableau 1'!L3</f>
        <v>69.5</v>
      </c>
      <c r="X3" s="37" t="n">
        <f aca="false">'DF - Tableau 1'!I3</f>
        <v>73.5</v>
      </c>
      <c r="Y3" s="37" t="n">
        <f aca="false">PS!F3</f>
        <v>33</v>
      </c>
      <c r="Z3" s="37" t="n">
        <v>50</v>
      </c>
      <c r="AA3" s="37" t="n">
        <v>50</v>
      </c>
      <c r="AB3" s="37" t="n">
        <v>50</v>
      </c>
    </row>
    <row r="4" customFormat="false" ht="14.35" hidden="false" customHeight="true" outlineLevel="0" collapsed="false">
      <c r="A4" s="17" t="s">
        <v>285</v>
      </c>
      <c r="B4" s="27" t="n">
        <f aca="false">'POSITION - Tableau 1'!B4</f>
        <v>8</v>
      </c>
      <c r="C4" s="35" t="s">
        <v>283</v>
      </c>
      <c r="D4" s="36" t="s">
        <v>4404</v>
      </c>
      <c r="E4" s="27" t="n">
        <f aca="false">YEAR(TOT!A6)</f>
        <v>1990</v>
      </c>
      <c r="F4" s="28" t="n">
        <f aca="false">MONTH(TOT!A6)</f>
        <v>5</v>
      </c>
      <c r="G4" s="28" t="n">
        <f aca="false">DAY(TOT!A6)</f>
        <v>18</v>
      </c>
      <c r="H4" s="37" t="n">
        <v>70</v>
      </c>
      <c r="I4" s="37" t="n">
        <v>184</v>
      </c>
      <c r="J4" s="28"/>
      <c r="K4" s="38" t="n">
        <f aca="false">TOT!FX6</f>
        <v>650000</v>
      </c>
      <c r="L4" s="28"/>
      <c r="M4" s="37" t="n">
        <f aca="false">'CK - Tableau 1'!F4</f>
        <v>60</v>
      </c>
      <c r="N4" s="37" t="n">
        <f aca="false">'FG - Tableau 1'!E4</f>
        <v>33</v>
      </c>
      <c r="O4" s="37" t="n">
        <f aca="false">'DI - Tableau 1'!E4</f>
        <v>37</v>
      </c>
      <c r="P4" s="37" t="n">
        <f aca="false">'SK - Tableau 1'!G4</f>
        <v>50</v>
      </c>
      <c r="Q4" s="37" t="n">
        <f aca="false">'ST - Tableau 1'!D4</f>
        <v>56</v>
      </c>
      <c r="R4" s="37" t="n">
        <f aca="false">'EN - Tableau 1'!D4</f>
        <v>33</v>
      </c>
      <c r="S4" s="37" t="n">
        <f aca="false">DU!E4</f>
        <v>82</v>
      </c>
      <c r="T4" s="37" t="n">
        <f aca="false">'PH - Tableau 1'!P4</f>
        <v>52.25</v>
      </c>
      <c r="U4" s="37" t="n">
        <f aca="false">'FO - Tableau 1'!D4</f>
        <v>33</v>
      </c>
      <c r="V4" s="37" t="n">
        <f aca="false">'PA - Tableau 1'!K4</f>
        <v>53.5</v>
      </c>
      <c r="W4" s="37" t="n">
        <f aca="false">'SC - Tableau 1'!L4</f>
        <v>47</v>
      </c>
      <c r="X4" s="37" t="n">
        <f aca="false">'DF - Tableau 1'!I4</f>
        <v>55.5</v>
      </c>
      <c r="Y4" s="37" t="n">
        <f aca="false">PS!F4</f>
        <v>33</v>
      </c>
      <c r="Z4" s="37" t="n">
        <v>50</v>
      </c>
      <c r="AA4" s="37" t="n">
        <v>50</v>
      </c>
      <c r="AB4" s="37" t="n">
        <v>50</v>
      </c>
    </row>
    <row r="5" customFormat="false" ht="14.35" hidden="false" customHeight="true" outlineLevel="0" collapsed="false">
      <c r="A5" s="17" t="s">
        <v>291</v>
      </c>
      <c r="B5" s="27" t="n">
        <f aca="false">'POSITION - Tableau 1'!B5</f>
        <v>8</v>
      </c>
      <c r="C5" s="35" t="s">
        <v>283</v>
      </c>
      <c r="D5" s="36" t="s">
        <v>4404</v>
      </c>
      <c r="E5" s="27" t="n">
        <f aca="false">YEAR(TOT!A7)</f>
        <v>1992</v>
      </c>
      <c r="F5" s="28" t="n">
        <f aca="false">MONTH(TOT!A7)</f>
        <v>10</v>
      </c>
      <c r="G5" s="28" t="n">
        <f aca="false">DAY(TOT!A7)</f>
        <v>26</v>
      </c>
      <c r="H5" s="37" t="n">
        <v>72</v>
      </c>
      <c r="I5" s="37" t="n">
        <v>196</v>
      </c>
      <c r="J5" s="28"/>
      <c r="K5" s="38" t="n">
        <f aca="false">TOT!FX7</f>
        <v>650000</v>
      </c>
      <c r="L5" s="28"/>
      <c r="M5" s="37" t="n">
        <f aca="false">'CK - Tableau 1'!F5</f>
        <v>60</v>
      </c>
      <c r="N5" s="37" t="n">
        <f aca="false">'FG - Tableau 1'!E5</f>
        <v>33</v>
      </c>
      <c r="O5" s="37" t="n">
        <f aca="false">'DI - Tableau 1'!E5</f>
        <v>65</v>
      </c>
      <c r="P5" s="37" t="n">
        <f aca="false">'SK - Tableau 1'!G5</f>
        <v>60</v>
      </c>
      <c r="Q5" s="37" t="n">
        <f aca="false">'ST - Tableau 1'!D5</f>
        <v>66</v>
      </c>
      <c r="R5" s="37" t="n">
        <f aca="false">'EN - Tableau 1'!D5</f>
        <v>33</v>
      </c>
      <c r="S5" s="37" t="n">
        <f aca="false">DU!E5</f>
        <v>81</v>
      </c>
      <c r="T5" s="37" t="n">
        <f aca="false">'PH - Tableau 1'!P5</f>
        <v>54.25</v>
      </c>
      <c r="U5" s="37" t="n">
        <f aca="false">'FO - Tableau 1'!D5</f>
        <v>33</v>
      </c>
      <c r="V5" s="37" t="n">
        <f aca="false">'PA - Tableau 1'!K5</f>
        <v>53.5</v>
      </c>
      <c r="W5" s="37" t="n">
        <f aca="false">'SC - Tableau 1'!L5</f>
        <v>48</v>
      </c>
      <c r="X5" s="37" t="n">
        <f aca="false">'DF - Tableau 1'!I5</f>
        <v>60</v>
      </c>
      <c r="Y5" s="37" t="n">
        <f aca="false">PS!F5</f>
        <v>33</v>
      </c>
      <c r="Z5" s="37" t="n">
        <v>50</v>
      </c>
      <c r="AA5" s="37" t="n">
        <v>50</v>
      </c>
      <c r="AB5" s="37" t="n">
        <v>50</v>
      </c>
    </row>
    <row r="6" customFormat="false" ht="14.35" hidden="false" customHeight="true" outlineLevel="0" collapsed="false">
      <c r="A6" s="17" t="s">
        <v>297</v>
      </c>
      <c r="B6" s="27" t="n">
        <f aca="false">'POSITION - Tableau 1'!B6</f>
        <v>4</v>
      </c>
      <c r="C6" s="35" t="s">
        <v>262</v>
      </c>
      <c r="D6" s="36" t="s">
        <v>4404</v>
      </c>
      <c r="E6" s="27" t="n">
        <f aca="false">YEAR(TOT!A8)</f>
        <v>1985</v>
      </c>
      <c r="F6" s="28" t="n">
        <f aca="false">MONTH(TOT!A8)</f>
        <v>7</v>
      </c>
      <c r="G6" s="28" t="n">
        <f aca="false">DAY(TOT!A8)</f>
        <v>15</v>
      </c>
      <c r="H6" s="37" t="n">
        <v>74</v>
      </c>
      <c r="I6" s="37" t="n">
        <v>218</v>
      </c>
      <c r="J6" s="28"/>
      <c r="K6" s="38" t="n">
        <f aca="false">TOT!FX8</f>
        <v>675000</v>
      </c>
      <c r="L6" s="28"/>
      <c r="M6" s="37" t="n">
        <f aca="false">'CK - Tableau 1'!F6</f>
        <v>73</v>
      </c>
      <c r="N6" s="37" t="n">
        <f aca="false">'FG - Tableau 1'!E6</f>
        <v>33</v>
      </c>
      <c r="O6" s="37" t="n">
        <f aca="false">'DI - Tableau 1'!E6</f>
        <v>73</v>
      </c>
      <c r="P6" s="37" t="n">
        <f aca="false">'SK - Tableau 1'!G6</f>
        <v>60</v>
      </c>
      <c r="Q6" s="37" t="n">
        <f aca="false">'ST - Tableau 1'!D6</f>
        <v>89</v>
      </c>
      <c r="R6" s="37" t="n">
        <f aca="false">'EN - Tableau 1'!D6</f>
        <v>33</v>
      </c>
      <c r="S6" s="37" t="n">
        <f aca="false">DU!E6</f>
        <v>81</v>
      </c>
      <c r="T6" s="37" t="n">
        <f aca="false">'PH - Tableau 1'!P6</f>
        <v>51.5</v>
      </c>
      <c r="U6" s="37" t="n">
        <f aca="false">'FO - Tableau 1'!D6</f>
        <v>53</v>
      </c>
      <c r="V6" s="37" t="n">
        <f aca="false">'PA - Tableau 1'!K6</f>
        <v>47</v>
      </c>
      <c r="W6" s="37" t="n">
        <f aca="false">'SC - Tableau 1'!L6</f>
        <v>53.5</v>
      </c>
      <c r="X6" s="37" t="n">
        <f aca="false">'DF - Tableau 1'!I6</f>
        <v>58</v>
      </c>
      <c r="Y6" s="37" t="n">
        <f aca="false">PS!F6</f>
        <v>33</v>
      </c>
      <c r="Z6" s="37" t="n">
        <v>50</v>
      </c>
      <c r="AA6" s="37" t="n">
        <v>50</v>
      </c>
      <c r="AB6" s="37" t="n">
        <v>50</v>
      </c>
    </row>
    <row r="7" customFormat="false" ht="14.35" hidden="false" customHeight="true" outlineLevel="0" collapsed="false">
      <c r="A7" s="17" t="s">
        <v>304</v>
      </c>
      <c r="B7" s="27" t="n">
        <f aca="false">'POSITION - Tableau 1'!B7</f>
        <v>2</v>
      </c>
      <c r="C7" s="35" t="s">
        <v>283</v>
      </c>
      <c r="D7" s="36" t="s">
        <v>4404</v>
      </c>
      <c r="E7" s="27" t="n">
        <f aca="false">YEAR(TOT!A9)</f>
        <v>1995</v>
      </c>
      <c r="F7" s="28" t="n">
        <f aca="false">MONTH(TOT!A9)</f>
        <v>4</v>
      </c>
      <c r="G7" s="28" t="n">
        <f aca="false">DAY(TOT!A9)</f>
        <v>20</v>
      </c>
      <c r="H7" s="37" t="n">
        <v>73</v>
      </c>
      <c r="I7" s="37" t="n">
        <v>214</v>
      </c>
      <c r="J7" s="28"/>
      <c r="K7" s="38" t="n">
        <f aca="false">TOT!FX9</f>
        <v>832500</v>
      </c>
      <c r="L7" s="28"/>
      <c r="M7" s="37" t="n">
        <f aca="false">'CK - Tableau 1'!F7</f>
        <v>87</v>
      </c>
      <c r="N7" s="37" t="n">
        <f aca="false">'FG - Tableau 1'!E7</f>
        <v>70</v>
      </c>
      <c r="O7" s="37" t="n">
        <f aca="false">'DI - Tableau 1'!E7</f>
        <v>53</v>
      </c>
      <c r="P7" s="37" t="n">
        <f aca="false">'SK - Tableau 1'!G7</f>
        <v>66</v>
      </c>
      <c r="Q7" s="37" t="n">
        <f aca="false">'ST - Tableau 1'!D7</f>
        <v>89</v>
      </c>
      <c r="R7" s="37" t="n">
        <f aca="false">'EN - Tableau 1'!D7</f>
        <v>33</v>
      </c>
      <c r="S7" s="37" t="n">
        <f aca="false">DU!E7</f>
        <v>81</v>
      </c>
      <c r="T7" s="37" t="n">
        <f aca="false">'PH - Tableau 1'!P7</f>
        <v>64.625</v>
      </c>
      <c r="U7" s="37" t="n">
        <f aca="false">'FO - Tableau 1'!D7</f>
        <v>53</v>
      </c>
      <c r="V7" s="37" t="n">
        <f aca="false">'PA - Tableau 1'!K7</f>
        <v>48</v>
      </c>
      <c r="W7" s="37" t="n">
        <f aca="false">'SC - Tableau 1'!L7</f>
        <v>66</v>
      </c>
      <c r="X7" s="37" t="n">
        <f aca="false">'DF - Tableau 1'!I7</f>
        <v>62.5</v>
      </c>
      <c r="Y7" s="37" t="n">
        <f aca="false">PS!F7</f>
        <v>33</v>
      </c>
      <c r="Z7" s="37" t="n">
        <v>50</v>
      </c>
      <c r="AA7" s="37" t="n">
        <v>50</v>
      </c>
      <c r="AB7" s="37" t="n">
        <v>50</v>
      </c>
    </row>
    <row r="8" customFormat="false" ht="14.35" hidden="false" customHeight="true" outlineLevel="0" collapsed="false">
      <c r="A8" s="17" t="s">
        <v>311</v>
      </c>
      <c r="B8" s="27" t="n">
        <f aca="false">'POSITION - Tableau 1'!B8</f>
        <v>1</v>
      </c>
      <c r="C8" s="35" t="s">
        <v>283</v>
      </c>
      <c r="D8" s="36" t="s">
        <v>4403</v>
      </c>
      <c r="E8" s="27" t="n">
        <f aca="false">YEAR(TOT!A10)</f>
        <v>1996</v>
      </c>
      <c r="F8" s="28" t="n">
        <f aca="false">MONTH(TOT!A10)</f>
        <v>10</v>
      </c>
      <c r="G8" s="28" t="n">
        <f aca="false">DAY(TOT!A10)</f>
        <v>3</v>
      </c>
      <c r="H8" s="37" t="n">
        <v>73</v>
      </c>
      <c r="I8" s="37" t="n">
        <v>170</v>
      </c>
      <c r="J8" s="28"/>
      <c r="K8" s="38" t="n">
        <f aca="false">TOT!FX10</f>
        <v>900000</v>
      </c>
      <c r="L8" s="28"/>
      <c r="M8" s="37" t="n">
        <f aca="false">'CK - Tableau 1'!F8</f>
        <v>60</v>
      </c>
      <c r="N8" s="37" t="n">
        <f aca="false">'FG - Tableau 1'!E8</f>
        <v>33</v>
      </c>
      <c r="O8" s="37" t="n">
        <f aca="false">'DI - Tableau 1'!E8</f>
        <v>73</v>
      </c>
      <c r="P8" s="37" t="n">
        <f aca="false">'SK - Tableau 1'!G8</f>
        <v>57</v>
      </c>
      <c r="Q8" s="37" t="n">
        <f aca="false">'ST - Tableau 1'!D8</f>
        <v>34</v>
      </c>
      <c r="R8" s="37" t="n">
        <f aca="false">'EN - Tableau 1'!D8</f>
        <v>33</v>
      </c>
      <c r="S8" s="37" t="n">
        <f aca="false">DU!E8</f>
        <v>81</v>
      </c>
      <c r="T8" s="37" t="n">
        <f aca="false">'PH - Tableau 1'!P8</f>
        <v>53.125</v>
      </c>
      <c r="U8" s="37" t="n">
        <f aca="false">'FO - Tableau 1'!D8</f>
        <v>34</v>
      </c>
      <c r="V8" s="37" t="n">
        <f aca="false">'PA - Tableau 1'!K8</f>
        <v>47</v>
      </c>
      <c r="W8" s="37" t="n">
        <f aca="false">'SC - Tableau 1'!L8</f>
        <v>53.5</v>
      </c>
      <c r="X8" s="37" t="n">
        <f aca="false">'DF - Tableau 1'!I8</f>
        <v>59.5</v>
      </c>
      <c r="Y8" s="37" t="n">
        <f aca="false">PS!F8</f>
        <v>33</v>
      </c>
      <c r="Z8" s="37" t="n">
        <v>50</v>
      </c>
      <c r="AA8" s="37" t="n">
        <v>50</v>
      </c>
      <c r="AB8" s="37" t="n">
        <v>50</v>
      </c>
    </row>
    <row r="9" customFormat="false" ht="14.35" hidden="false" customHeight="true" outlineLevel="0" collapsed="false">
      <c r="A9" s="17" t="s">
        <v>317</v>
      </c>
      <c r="B9" s="27" t="n">
        <f aca="false">'POSITION - Tableau 1'!B9</f>
        <v>1</v>
      </c>
      <c r="C9" s="35" t="s">
        <v>262</v>
      </c>
      <c r="D9" s="36" t="s">
        <v>4404</v>
      </c>
      <c r="E9" s="27" t="n">
        <f aca="false">YEAR(TOT!A11)</f>
        <v>1990</v>
      </c>
      <c r="F9" s="28" t="n">
        <f aca="false">MONTH(TOT!A11)</f>
        <v>2</v>
      </c>
      <c r="G9" s="28" t="n">
        <f aca="false">DAY(TOT!A11)</f>
        <v>6</v>
      </c>
      <c r="H9" s="37" t="n">
        <v>72</v>
      </c>
      <c r="I9" s="37" t="n">
        <v>195</v>
      </c>
      <c r="J9" s="28"/>
      <c r="K9" s="38" t="n">
        <f aca="false">TOT!FX11</f>
        <v>5000000</v>
      </c>
      <c r="L9" s="28"/>
      <c r="M9" s="37" t="n">
        <f aca="false">'CK - Tableau 1'!F9</f>
        <v>49</v>
      </c>
      <c r="N9" s="37" t="n">
        <f aca="false">'FG - Tableau 1'!E9</f>
        <v>33</v>
      </c>
      <c r="O9" s="37" t="n">
        <f aca="false">'DI - Tableau 1'!E9</f>
        <v>86</v>
      </c>
      <c r="P9" s="37" t="n">
        <f aca="false">'SK - Tableau 1'!G9</f>
        <v>87</v>
      </c>
      <c r="Q9" s="37" t="n">
        <f aca="false">'ST - Tableau 1'!D9</f>
        <v>64</v>
      </c>
      <c r="R9" s="37" t="n">
        <f aca="false">'EN - Tableau 1'!D9</f>
        <v>79</v>
      </c>
      <c r="S9" s="37" t="n">
        <f aca="false">DU!E9</f>
        <v>99</v>
      </c>
      <c r="T9" s="37" t="n">
        <f aca="false">'PH - Tableau 1'!P9</f>
        <v>81.625</v>
      </c>
      <c r="U9" s="37" t="n">
        <f aca="false">'FO - Tableau 1'!D9</f>
        <v>63</v>
      </c>
      <c r="V9" s="37" t="n">
        <f aca="false">'PA - Tableau 1'!K9</f>
        <v>75</v>
      </c>
      <c r="W9" s="37" t="n">
        <f aca="false">'SC - Tableau 1'!L9</f>
        <v>79.5</v>
      </c>
      <c r="X9" s="37" t="n">
        <f aca="false">'DF - Tableau 1'!I9</f>
        <v>73</v>
      </c>
      <c r="Y9" s="37" t="n">
        <f aca="false">PS!F9</f>
        <v>53.5</v>
      </c>
      <c r="Z9" s="37" t="n">
        <v>50</v>
      </c>
      <c r="AA9" s="37" t="n">
        <v>50</v>
      </c>
      <c r="AB9" s="37" t="n">
        <v>50</v>
      </c>
    </row>
    <row r="10" customFormat="false" ht="14.35" hidden="false" customHeight="true" outlineLevel="0" collapsed="false">
      <c r="A10" s="17" t="s">
        <v>323</v>
      </c>
      <c r="B10" s="27" t="n">
        <f aca="false">'POSITION - Tableau 1'!B10</f>
        <v>8</v>
      </c>
      <c r="C10" s="35" t="s">
        <v>321</v>
      </c>
      <c r="D10" s="36" t="s">
        <v>4404</v>
      </c>
      <c r="E10" s="27" t="n">
        <f aca="false">YEAR(TOT!A12)</f>
        <v>1992</v>
      </c>
      <c r="F10" s="28" t="n">
        <f aca="false">MONTH(TOT!A12)</f>
        <v>11</v>
      </c>
      <c r="G10" s="28" t="n">
        <f aca="false">DAY(TOT!A12)</f>
        <v>12</v>
      </c>
      <c r="H10" s="37" t="n">
        <v>75</v>
      </c>
      <c r="I10" s="37" t="n">
        <v>210</v>
      </c>
      <c r="J10" s="28"/>
      <c r="K10" s="38" t="n">
        <f aca="false">TOT!FX12</f>
        <v>4500000</v>
      </c>
      <c r="L10" s="28"/>
      <c r="M10" s="37" t="n">
        <f aca="false">'CK - Tableau 1'!F10</f>
        <v>90</v>
      </c>
      <c r="N10" s="37" t="n">
        <f aca="false">'FG - Tableau 1'!E10</f>
        <v>33</v>
      </c>
      <c r="O10" s="37" t="n">
        <f aca="false">'DI - Tableau 1'!E10</f>
        <v>65</v>
      </c>
      <c r="P10" s="37" t="n">
        <f aca="false">'SK - Tableau 1'!G10</f>
        <v>73</v>
      </c>
      <c r="Q10" s="37" t="n">
        <f aca="false">'ST - Tableau 1'!D10</f>
        <v>72</v>
      </c>
      <c r="R10" s="37" t="n">
        <f aca="false">'EN - Tableau 1'!D10</f>
        <v>73</v>
      </c>
      <c r="S10" s="37" t="n">
        <f aca="false">DU!E10</f>
        <v>92</v>
      </c>
      <c r="T10" s="37" t="n">
        <f aca="false">'PH - Tableau 1'!P10</f>
        <v>70</v>
      </c>
      <c r="U10" s="37" t="n">
        <f aca="false">'FO - Tableau 1'!D10</f>
        <v>33</v>
      </c>
      <c r="V10" s="37" t="n">
        <f aca="false">'PA - Tableau 1'!K10</f>
        <v>50.5</v>
      </c>
      <c r="W10" s="37" t="n">
        <f aca="false">'SC - Tableau 1'!L10</f>
        <v>54.5</v>
      </c>
      <c r="X10" s="37" t="n">
        <f aca="false">'DF - Tableau 1'!I10</f>
        <v>79.5</v>
      </c>
      <c r="Y10" s="37" t="n">
        <f aca="false">PS!F10</f>
        <v>33</v>
      </c>
      <c r="Z10" s="37" t="n">
        <v>50</v>
      </c>
      <c r="AA10" s="37" t="n">
        <v>50</v>
      </c>
      <c r="AB10" s="37" t="n">
        <v>50</v>
      </c>
    </row>
    <row r="11" customFormat="false" ht="14.35" hidden="false" customHeight="true" outlineLevel="0" collapsed="false">
      <c r="A11" s="17" t="s">
        <v>330</v>
      </c>
      <c r="B11" s="27" t="n">
        <f aca="false">'POSITION - Tableau 1'!B11</f>
        <v>1</v>
      </c>
      <c r="C11" s="35" t="s">
        <v>283</v>
      </c>
      <c r="D11" s="36" t="s">
        <v>4404</v>
      </c>
      <c r="E11" s="27" t="n">
        <f aca="false">YEAR(TOT!A13)</f>
        <v>1993</v>
      </c>
      <c r="F11" s="28" t="n">
        <f aca="false">MONTH(TOT!A13)</f>
        <v>3</v>
      </c>
      <c r="G11" s="28" t="n">
        <f aca="false">DAY(TOT!A13)</f>
        <v>29</v>
      </c>
      <c r="H11" s="37" t="n">
        <v>77</v>
      </c>
      <c r="I11" s="37" t="n">
        <v>210</v>
      </c>
      <c r="J11" s="28"/>
      <c r="K11" s="38" t="n">
        <f aca="false">TOT!FX13</f>
        <v>1250000</v>
      </c>
      <c r="L11" s="28"/>
      <c r="M11" s="37" t="n">
        <f aca="false">'CK - Tableau 1'!F11</f>
        <v>91</v>
      </c>
      <c r="N11" s="37" t="n">
        <f aca="false">'FG - Tableau 1'!E11</f>
        <v>33</v>
      </c>
      <c r="O11" s="37" t="n">
        <f aca="false">'DI - Tableau 1'!E11</f>
        <v>90</v>
      </c>
      <c r="P11" s="37" t="n">
        <f aca="false">'SK - Tableau 1'!G11</f>
        <v>66</v>
      </c>
      <c r="Q11" s="37" t="n">
        <f aca="false">'ST - Tableau 1'!D11</f>
        <v>60</v>
      </c>
      <c r="R11" s="37" t="n">
        <f aca="false">'EN - Tableau 1'!D11</f>
        <v>49</v>
      </c>
      <c r="S11" s="37" t="n">
        <f aca="false">DU!E11</f>
        <v>73</v>
      </c>
      <c r="T11" s="37" t="n">
        <f aca="false">'PH - Tableau 1'!P11</f>
        <v>85.875</v>
      </c>
      <c r="U11" s="37" t="n">
        <f aca="false">'FO - Tableau 1'!D11</f>
        <v>91</v>
      </c>
      <c r="V11" s="37" t="n">
        <f aca="false">'PA - Tableau 1'!K11</f>
        <v>85</v>
      </c>
      <c r="W11" s="37" t="n">
        <f aca="false">'SC - Tableau 1'!L11</f>
        <v>75</v>
      </c>
      <c r="X11" s="37" t="n">
        <f aca="false">'DF - Tableau 1'!I11</f>
        <v>74.5</v>
      </c>
      <c r="Y11" s="37" t="n">
        <f aca="false">PS!F11</f>
        <v>33</v>
      </c>
      <c r="Z11" s="37" t="n">
        <v>50</v>
      </c>
      <c r="AA11" s="37" t="n">
        <v>50</v>
      </c>
      <c r="AB11" s="37" t="n">
        <v>50</v>
      </c>
    </row>
    <row r="12" customFormat="false" ht="14.35" hidden="false" customHeight="true" outlineLevel="0" collapsed="false">
      <c r="A12" s="17" t="s">
        <v>336</v>
      </c>
      <c r="B12" s="27" t="n">
        <f aca="false">'POSITION - Tableau 1'!B12</f>
        <v>8</v>
      </c>
      <c r="C12" s="35" t="s">
        <v>262</v>
      </c>
      <c r="D12" s="36" t="s">
        <v>4404</v>
      </c>
      <c r="E12" s="27" t="n">
        <f aca="false">YEAR(TOT!A14)</f>
        <v>1986</v>
      </c>
      <c r="F12" s="28" t="n">
        <f aca="false">MONTH(TOT!A14)</f>
        <v>10</v>
      </c>
      <c r="G12" s="28" t="n">
        <f aca="false">DAY(TOT!A14)</f>
        <v>12</v>
      </c>
      <c r="H12" s="37" t="n">
        <v>76</v>
      </c>
      <c r="I12" s="37" t="n">
        <v>212</v>
      </c>
      <c r="J12" s="28"/>
      <c r="K12" s="38" t="n">
        <f aca="false">TOT!FX14</f>
        <v>3000000</v>
      </c>
      <c r="L12" s="28"/>
      <c r="M12" s="37" t="n">
        <f aca="false">'CK - Tableau 1'!F12</f>
        <v>83</v>
      </c>
      <c r="N12" s="37" t="n">
        <f aca="false">'FG - Tableau 1'!E12</f>
        <v>93</v>
      </c>
      <c r="O12" s="37" t="n">
        <f aca="false">'DI - Tableau 1'!E12</f>
        <v>40</v>
      </c>
      <c r="P12" s="37" t="n">
        <f aca="false">'SK - Tableau 1'!G12</f>
        <v>64</v>
      </c>
      <c r="Q12" s="37" t="n">
        <f aca="false">'ST - Tableau 1'!D12</f>
        <v>69</v>
      </c>
      <c r="R12" s="37" t="n">
        <f aca="false">'EN - Tableau 1'!D12</f>
        <v>33</v>
      </c>
      <c r="S12" s="37" t="n">
        <f aca="false">DU!E12</f>
        <v>61</v>
      </c>
      <c r="T12" s="37" t="n">
        <f aca="false">'PH - Tableau 1'!P12</f>
        <v>67.875</v>
      </c>
      <c r="U12" s="37" t="n">
        <f aca="false">'FO - Tableau 1'!D12</f>
        <v>33</v>
      </c>
      <c r="V12" s="37" t="n">
        <f aca="false">'PA - Tableau 1'!K12</f>
        <v>48.5</v>
      </c>
      <c r="W12" s="37" t="n">
        <f aca="false">'SC - Tableau 1'!L12</f>
        <v>52.5</v>
      </c>
      <c r="X12" s="37" t="n">
        <f aca="false">'DF - Tableau 1'!I12</f>
        <v>73.5</v>
      </c>
      <c r="Y12" s="37" t="n">
        <f aca="false">PS!F12</f>
        <v>33</v>
      </c>
      <c r="Z12" s="37" t="n">
        <v>50</v>
      </c>
      <c r="AA12" s="37" t="n">
        <v>50</v>
      </c>
      <c r="AB12" s="37" t="n">
        <v>50</v>
      </c>
    </row>
    <row r="13" customFormat="false" ht="14.35" hidden="false" customHeight="true" outlineLevel="0" collapsed="false">
      <c r="A13" s="17" t="s">
        <v>342</v>
      </c>
      <c r="B13" s="27" t="n">
        <f aca="false">'POSITION - Tableau 1'!B13</f>
        <v>8</v>
      </c>
      <c r="C13" s="35" t="s">
        <v>262</v>
      </c>
      <c r="D13" s="36" t="s">
        <v>4404</v>
      </c>
      <c r="E13" s="27" t="n">
        <f aca="false">YEAR(TOT!A15)</f>
        <v>1994</v>
      </c>
      <c r="F13" s="28" t="n">
        <f aca="false">MONTH(TOT!A15)</f>
        <v>8</v>
      </c>
      <c r="G13" s="28" t="n">
        <f aca="false">DAY(TOT!A15)</f>
        <v>16</v>
      </c>
      <c r="H13" s="37" t="n">
        <v>75</v>
      </c>
      <c r="I13" s="37" t="n">
        <v>217</v>
      </c>
      <c r="J13" s="28"/>
      <c r="K13" s="38" t="n">
        <f aca="false">TOT!FX15</f>
        <v>875000</v>
      </c>
      <c r="L13" s="28"/>
      <c r="M13" s="37" t="n">
        <f aca="false">'CK - Tableau 1'!F13</f>
        <v>60</v>
      </c>
      <c r="N13" s="37" t="n">
        <f aca="false">'FG - Tableau 1'!E13</f>
        <v>33</v>
      </c>
      <c r="O13" s="37" t="n">
        <f aca="false">'DI - Tableau 1'!E13</f>
        <v>79</v>
      </c>
      <c r="P13" s="37" t="n">
        <f aca="false">'SK - Tableau 1'!G13</f>
        <v>70</v>
      </c>
      <c r="Q13" s="37" t="n">
        <f aca="false">'ST - Tableau 1'!D13</f>
        <v>84</v>
      </c>
      <c r="R13" s="37" t="n">
        <f aca="false">'EN - Tableau 1'!D13</f>
        <v>46</v>
      </c>
      <c r="S13" s="37" t="n">
        <f aca="false">DU!E13</f>
        <v>95</v>
      </c>
      <c r="T13" s="37" t="n">
        <f aca="false">'PH - Tableau 1'!P13</f>
        <v>68.625</v>
      </c>
      <c r="U13" s="37" t="n">
        <f aca="false">'FO - Tableau 1'!D13</f>
        <v>33</v>
      </c>
      <c r="V13" s="37" t="n">
        <f aca="false">'PA - Tableau 1'!K13</f>
        <v>58.5</v>
      </c>
      <c r="W13" s="37" t="n">
        <f aca="false">'SC - Tableau 1'!L13</f>
        <v>53.5</v>
      </c>
      <c r="X13" s="37" t="n">
        <f aca="false">'DF - Tableau 1'!I13</f>
        <v>80.5</v>
      </c>
      <c r="Y13" s="37" t="n">
        <f aca="false">PS!F13</f>
        <v>33</v>
      </c>
      <c r="Z13" s="37" t="n">
        <v>50</v>
      </c>
      <c r="AA13" s="37" t="n">
        <v>50</v>
      </c>
      <c r="AB13" s="37" t="n">
        <v>50</v>
      </c>
    </row>
    <row r="14" customFormat="false" ht="14.35" hidden="false" customHeight="true" outlineLevel="0" collapsed="false">
      <c r="A14" s="17" t="s">
        <v>348</v>
      </c>
      <c r="B14" s="27" t="n">
        <f aca="false">'POSITION - Tableau 1'!B14</f>
        <v>2</v>
      </c>
      <c r="C14" s="35" t="s">
        <v>321</v>
      </c>
      <c r="D14" s="36" t="s">
        <v>4403</v>
      </c>
      <c r="E14" s="27" t="n">
        <f aca="false">YEAR(TOT!A16)</f>
        <v>1996</v>
      </c>
      <c r="F14" s="28" t="n">
        <f aca="false">MONTH(TOT!A16)</f>
        <v>9</v>
      </c>
      <c r="G14" s="28" t="n">
        <f aca="false">DAY(TOT!A16)</f>
        <v>13</v>
      </c>
      <c r="H14" s="37" t="n">
        <v>74</v>
      </c>
      <c r="I14" s="37" t="n">
        <v>195</v>
      </c>
      <c r="J14" s="28"/>
      <c r="K14" s="38" t="n">
        <f aca="false">TOT!FX16</f>
        <v>925000</v>
      </c>
      <c r="L14" s="28"/>
      <c r="M14" s="37" t="n">
        <f aca="false">'CK - Tableau 1'!F14</f>
        <v>67</v>
      </c>
      <c r="N14" s="37" t="n">
        <f aca="false">'FG - Tableau 1'!E14</f>
        <v>60</v>
      </c>
      <c r="O14" s="37" t="n">
        <f aca="false">'DI - Tableau 1'!E14</f>
        <v>48</v>
      </c>
      <c r="P14" s="37" t="n">
        <f aca="false">'SK - Tableau 1'!G14</f>
        <v>73</v>
      </c>
      <c r="Q14" s="37" t="n">
        <f aca="false">'ST - Tableau 1'!D14</f>
        <v>52</v>
      </c>
      <c r="R14" s="37" t="n">
        <f aca="false">'EN - Tableau 1'!D14</f>
        <v>35</v>
      </c>
      <c r="S14" s="37" t="n">
        <f aca="false">DU!E14</f>
        <v>98</v>
      </c>
      <c r="T14" s="37" t="n">
        <f aca="false">'PH - Tableau 1'!P14</f>
        <v>69.75</v>
      </c>
      <c r="U14" s="37" t="n">
        <f aca="false">'FO - Tableau 1'!D14</f>
        <v>36</v>
      </c>
      <c r="V14" s="37" t="n">
        <f aca="false">'PA - Tableau 1'!K14</f>
        <v>66</v>
      </c>
      <c r="W14" s="37" t="n">
        <f aca="false">'SC - Tableau 1'!L14</f>
        <v>73</v>
      </c>
      <c r="X14" s="37" t="n">
        <f aca="false">'DF - Tableau 1'!I14</f>
        <v>60.5</v>
      </c>
      <c r="Y14" s="37" t="n">
        <f aca="false">PS!F14</f>
        <v>91.5</v>
      </c>
      <c r="Z14" s="37" t="n">
        <v>50</v>
      </c>
      <c r="AA14" s="37" t="n">
        <v>50</v>
      </c>
      <c r="AB14" s="37" t="n">
        <v>50</v>
      </c>
    </row>
    <row r="15" customFormat="false" ht="14.35" hidden="false" customHeight="true" outlineLevel="0" collapsed="false">
      <c r="A15" s="17" t="s">
        <v>355</v>
      </c>
      <c r="B15" s="27" t="n">
        <f aca="false">'POSITION - Tableau 1'!B15</f>
        <v>1</v>
      </c>
      <c r="C15" s="35" t="s">
        <v>262</v>
      </c>
      <c r="D15" s="36" t="s">
        <v>4404</v>
      </c>
      <c r="E15" s="27" t="n">
        <f aca="false">YEAR(TOT!A17)</f>
        <v>1993</v>
      </c>
      <c r="F15" s="28" t="n">
        <f aca="false">MONTH(TOT!A17)</f>
        <v>2</v>
      </c>
      <c r="G15" s="28" t="n">
        <f aca="false">DAY(TOT!A17)</f>
        <v>25</v>
      </c>
      <c r="H15" s="37" t="n">
        <v>72</v>
      </c>
      <c r="I15" s="37" t="n">
        <v>203</v>
      </c>
      <c r="J15" s="28"/>
      <c r="K15" s="38" t="n">
        <f aca="false">TOT!FX17</f>
        <v>650000</v>
      </c>
      <c r="L15" s="28"/>
      <c r="M15" s="37" t="n">
        <f aca="false">'CK - Tableau 1'!F15</f>
        <v>82</v>
      </c>
      <c r="N15" s="37" t="n">
        <f aca="false">'FG - Tableau 1'!E15</f>
        <v>33</v>
      </c>
      <c r="O15" s="37" t="n">
        <f aca="false">'DI - Tableau 1'!E15</f>
        <v>82</v>
      </c>
      <c r="P15" s="37" t="n">
        <f aca="false">'SK - Tableau 1'!G15</f>
        <v>66</v>
      </c>
      <c r="Q15" s="37" t="n">
        <f aca="false">'ST - Tableau 1'!D15</f>
        <v>79</v>
      </c>
      <c r="R15" s="37" t="n">
        <f aca="false">'EN - Tableau 1'!D15</f>
        <v>33</v>
      </c>
      <c r="S15" s="37" t="n">
        <f aca="false">DU!E15</f>
        <v>70</v>
      </c>
      <c r="T15" s="37" t="n">
        <f aca="false">'PH - Tableau 1'!P15</f>
        <v>56.75</v>
      </c>
      <c r="U15" s="37" t="n">
        <f aca="false">'FO - Tableau 1'!D15</f>
        <v>36</v>
      </c>
      <c r="V15" s="37" t="n">
        <f aca="false">'PA - Tableau 1'!K15</f>
        <v>66</v>
      </c>
      <c r="W15" s="37" t="n">
        <f aca="false">'SC - Tableau 1'!L15</f>
        <v>49.5</v>
      </c>
      <c r="X15" s="37" t="n">
        <f aca="false">'DF - Tableau 1'!I15</f>
        <v>65</v>
      </c>
      <c r="Y15" s="37" t="n">
        <f aca="false">PS!F15</f>
        <v>33</v>
      </c>
      <c r="Z15" s="37" t="n">
        <v>50</v>
      </c>
      <c r="AA15" s="37" t="n">
        <v>50</v>
      </c>
      <c r="AB15" s="37" t="n">
        <v>50</v>
      </c>
    </row>
    <row r="16" customFormat="false" ht="14.35" hidden="false" customHeight="true" outlineLevel="0" collapsed="false">
      <c r="A16" s="17" t="s">
        <v>362</v>
      </c>
      <c r="B16" s="27" t="n">
        <f aca="false">'POSITION - Tableau 1'!B16</f>
        <v>8</v>
      </c>
      <c r="C16" s="35" t="s">
        <v>283</v>
      </c>
      <c r="D16" s="36" t="s">
        <v>4404</v>
      </c>
      <c r="E16" s="27" t="n">
        <f aca="false">YEAR(TOT!A18)</f>
        <v>1987</v>
      </c>
      <c r="F16" s="28" t="n">
        <f aca="false">MONTH(TOT!A18)</f>
        <v>7</v>
      </c>
      <c r="G16" s="28" t="n">
        <f aca="false">DAY(TOT!A18)</f>
        <v>26</v>
      </c>
      <c r="H16" s="37" t="n">
        <v>73</v>
      </c>
      <c r="I16" s="37" t="n">
        <v>208</v>
      </c>
      <c r="J16" s="28"/>
      <c r="K16" s="38" t="n">
        <f aca="false">TOT!FX18</f>
        <v>4000000</v>
      </c>
      <c r="L16" s="28"/>
      <c r="M16" s="37" t="n">
        <f aca="false">'CK - Tableau 1'!F16</f>
        <v>56</v>
      </c>
      <c r="N16" s="37" t="n">
        <f aca="false">'FG - Tableau 1'!E16</f>
        <v>33</v>
      </c>
      <c r="O16" s="37" t="n">
        <f aca="false">'DI - Tableau 1'!E16</f>
        <v>78</v>
      </c>
      <c r="P16" s="37" t="n">
        <f aca="false">'SK - Tableau 1'!G16</f>
        <v>73</v>
      </c>
      <c r="Q16" s="37" t="n">
        <f aca="false">'ST - Tableau 1'!D16</f>
        <v>82</v>
      </c>
      <c r="R16" s="37" t="n">
        <f aca="false">'EN - Tableau 1'!D16</f>
        <v>82</v>
      </c>
      <c r="S16" s="37" t="n">
        <f aca="false">DU!E16</f>
        <v>93</v>
      </c>
      <c r="T16" s="37" t="n">
        <f aca="false">'PH - Tableau 1'!P16</f>
        <v>67.875</v>
      </c>
      <c r="U16" s="37" t="n">
        <f aca="false">'FO - Tableau 1'!D16</f>
        <v>33</v>
      </c>
      <c r="V16" s="37" t="n">
        <f aca="false">'PA - Tableau 1'!K16</f>
        <v>58</v>
      </c>
      <c r="W16" s="37" t="n">
        <f aca="false">'SC - Tableau 1'!L16</f>
        <v>57</v>
      </c>
      <c r="X16" s="37" t="n">
        <f aca="false">'DF - Tableau 1'!I16</f>
        <v>73</v>
      </c>
      <c r="Y16" s="37" t="n">
        <f aca="false">PS!F16</f>
        <v>33</v>
      </c>
      <c r="Z16" s="37" t="n">
        <v>50</v>
      </c>
      <c r="AA16" s="37" t="n">
        <v>50</v>
      </c>
      <c r="AB16" s="37" t="n">
        <v>50</v>
      </c>
    </row>
    <row r="17" customFormat="false" ht="14.35" hidden="false" customHeight="true" outlineLevel="0" collapsed="false">
      <c r="A17" s="17" t="s">
        <v>368</v>
      </c>
      <c r="B17" s="27" t="n">
        <f aca="false">'POSITION - Tableau 1'!B17</f>
        <v>1</v>
      </c>
      <c r="C17" s="35" t="s">
        <v>366</v>
      </c>
      <c r="D17" s="36" t="s">
        <v>4404</v>
      </c>
      <c r="E17" s="27" t="n">
        <f aca="false">YEAR(TOT!A19)</f>
        <v>1995</v>
      </c>
      <c r="F17" s="28" t="n">
        <f aca="false">MONTH(TOT!A19)</f>
        <v>9</v>
      </c>
      <c r="G17" s="28" t="n">
        <f aca="false">DAY(TOT!A19)</f>
        <v>2</v>
      </c>
      <c r="H17" s="37" t="n">
        <v>75</v>
      </c>
      <c r="I17" s="37" t="n">
        <v>213</v>
      </c>
      <c r="J17" s="28"/>
      <c r="K17" s="38" t="n">
        <f aca="false">TOT!FX19</f>
        <v>5250000</v>
      </c>
      <c r="L17" s="28"/>
      <c r="M17" s="37" t="n">
        <f aca="false">'CK - Tableau 1'!F17</f>
        <v>36</v>
      </c>
      <c r="N17" s="37" t="n">
        <f aca="false">'FG - Tableau 1'!E17</f>
        <v>33</v>
      </c>
      <c r="O17" s="37" t="n">
        <f aca="false">'DI - Tableau 1'!E17</f>
        <v>95</v>
      </c>
      <c r="P17" s="37" t="n">
        <f aca="false">'SK - Tableau 1'!G17</f>
        <v>83</v>
      </c>
      <c r="Q17" s="37" t="n">
        <f aca="false">'ST - Tableau 1'!D17</f>
        <v>78</v>
      </c>
      <c r="R17" s="37" t="n">
        <f aca="false">'EN - Tableau 1'!D17</f>
        <v>99</v>
      </c>
      <c r="S17" s="37" t="n">
        <f aca="false">DU!E17</f>
        <v>94</v>
      </c>
      <c r="T17" s="37" t="n">
        <f aca="false">'PH - Tableau 1'!P17</f>
        <v>83.5</v>
      </c>
      <c r="U17" s="37" t="n">
        <f aca="false">'FO - Tableau 1'!D17</f>
        <v>84</v>
      </c>
      <c r="V17" s="37" t="n">
        <f aca="false">'PA - Tableau 1'!K17</f>
        <v>88</v>
      </c>
      <c r="W17" s="37" t="n">
        <f aca="false">'SC - Tableau 1'!L17</f>
        <v>87</v>
      </c>
      <c r="X17" s="37" t="n">
        <f aca="false">'DF - Tableau 1'!I17</f>
        <v>80</v>
      </c>
      <c r="Y17" s="37" t="n">
        <f aca="false">PS!F17</f>
        <v>75.8333333333333</v>
      </c>
      <c r="Z17" s="37" t="n">
        <v>50</v>
      </c>
      <c r="AA17" s="37" t="n">
        <v>50</v>
      </c>
      <c r="AB17" s="37" t="n">
        <v>50</v>
      </c>
    </row>
    <row r="18" customFormat="false" ht="14.35" hidden="false" customHeight="true" outlineLevel="0" collapsed="false">
      <c r="A18" s="17" t="s">
        <v>374</v>
      </c>
      <c r="B18" s="27" t="n">
        <f aca="false">'POSITION - Tableau 1'!B18</f>
        <v>4</v>
      </c>
      <c r="C18" s="35" t="s">
        <v>372</v>
      </c>
      <c r="D18" s="36" t="s">
        <v>4404</v>
      </c>
      <c r="E18" s="27" t="n">
        <f aca="false">YEAR(TOT!A20)</f>
        <v>1983</v>
      </c>
      <c r="F18" s="28" t="n">
        <f aca="false">MONTH(TOT!A20)</f>
        <v>8</v>
      </c>
      <c r="G18" s="28" t="n">
        <f aca="false">DAY(TOT!A20)</f>
        <v>13</v>
      </c>
      <c r="H18" s="37" t="n">
        <v>72</v>
      </c>
      <c r="I18" s="37" t="n">
        <v>177</v>
      </c>
      <c r="J18" s="28"/>
      <c r="K18" s="38" t="n">
        <f aca="false">TOT!FX20</f>
        <v>1000000</v>
      </c>
      <c r="L18" s="28"/>
      <c r="M18" s="37" t="n">
        <f aca="false">'CK - Tableau 1'!F18</f>
        <v>60</v>
      </c>
      <c r="N18" s="37" t="n">
        <f aca="false">'FG - Tableau 1'!E18</f>
        <v>33</v>
      </c>
      <c r="O18" s="37" t="n">
        <f aca="false">'DI - Tableau 1'!E18</f>
        <v>34</v>
      </c>
      <c r="P18" s="37" t="n">
        <f aca="false">'SK - Tableau 1'!G18</f>
        <v>49</v>
      </c>
      <c r="Q18" s="37" t="n">
        <f aca="false">'ST - Tableau 1'!D18</f>
        <v>38</v>
      </c>
      <c r="R18" s="37" t="n">
        <f aca="false">'EN - Tableau 1'!D18</f>
        <v>33</v>
      </c>
      <c r="S18" s="37" t="n">
        <f aca="false">DU!E18</f>
        <v>25</v>
      </c>
      <c r="T18" s="37" t="n">
        <f aca="false">'PH - Tableau 1'!P18</f>
        <v>51.375</v>
      </c>
      <c r="U18" s="37" t="n">
        <f aca="false">'FO - Tableau 1'!D18</f>
        <v>33</v>
      </c>
      <c r="V18" s="37" t="n">
        <f aca="false">'PA - Tableau 1'!K18</f>
        <v>47</v>
      </c>
      <c r="W18" s="37" t="n">
        <f aca="false">'SC - Tableau 1'!L18</f>
        <v>52</v>
      </c>
      <c r="X18" s="37" t="n">
        <f aca="false">'DF - Tableau 1'!I18</f>
        <v>58</v>
      </c>
      <c r="Y18" s="37" t="n">
        <f aca="false">PS!F18</f>
        <v>33</v>
      </c>
      <c r="Z18" s="37" t="n">
        <v>50</v>
      </c>
      <c r="AA18" s="37" t="n">
        <v>50</v>
      </c>
      <c r="AB18" s="37" t="n">
        <v>50</v>
      </c>
    </row>
    <row r="19" customFormat="false" ht="14.35" hidden="false" customHeight="true" outlineLevel="0" collapsed="false">
      <c r="A19" s="17" t="s">
        <v>381</v>
      </c>
      <c r="B19" s="27" t="n">
        <f aca="false">'POSITION - Tableau 1'!B19</f>
        <v>8</v>
      </c>
      <c r="C19" s="35" t="s">
        <v>262</v>
      </c>
      <c r="D19" s="36" t="s">
        <v>4404</v>
      </c>
      <c r="E19" s="27" t="n">
        <f aca="false">YEAR(TOT!A21)</f>
        <v>1988</v>
      </c>
      <c r="F19" s="28" t="n">
        <f aca="false">MONTH(TOT!A21)</f>
        <v>4</v>
      </c>
      <c r="G19" s="28" t="n">
        <f aca="false">DAY(TOT!A21)</f>
        <v>4</v>
      </c>
      <c r="H19" s="37" t="n">
        <v>70</v>
      </c>
      <c r="I19" s="37" t="n">
        <v>193</v>
      </c>
      <c r="J19" s="28"/>
      <c r="K19" s="38" t="n">
        <f aca="false">TOT!FX21</f>
        <v>800000</v>
      </c>
      <c r="L19" s="28"/>
      <c r="M19" s="37" t="n">
        <f aca="false">'CK - Tableau 1'!F19</f>
        <v>91</v>
      </c>
      <c r="N19" s="37" t="n">
        <f aca="false">'FG - Tableau 1'!E19</f>
        <v>33</v>
      </c>
      <c r="O19" s="37" t="n">
        <f aca="false">'DI - Tableau 1'!E19</f>
        <v>44</v>
      </c>
      <c r="P19" s="37" t="n">
        <f aca="false">'SK - Tableau 1'!G19</f>
        <v>53</v>
      </c>
      <c r="Q19" s="37" t="n">
        <f aca="false">'ST - Tableau 1'!D19</f>
        <v>73</v>
      </c>
      <c r="R19" s="37" t="n">
        <f aca="false">'EN - Tableau 1'!D19</f>
        <v>33</v>
      </c>
      <c r="S19" s="37" t="n">
        <f aca="false">DU!E19</f>
        <v>90</v>
      </c>
      <c r="T19" s="37" t="n">
        <f aca="false">'PH - Tableau 1'!P19</f>
        <v>68.375</v>
      </c>
      <c r="U19" s="37" t="n">
        <f aca="false">'FO - Tableau 1'!D19</f>
        <v>33</v>
      </c>
      <c r="V19" s="37" t="n">
        <f aca="false">'PA - Tableau 1'!K19</f>
        <v>70.5</v>
      </c>
      <c r="W19" s="37" t="n">
        <f aca="false">'SC - Tableau 1'!L19</f>
        <v>64.5</v>
      </c>
      <c r="X19" s="37" t="n">
        <f aca="false">'DF - Tableau 1'!I19</f>
        <v>72</v>
      </c>
      <c r="Y19" s="37" t="n">
        <f aca="false">PS!F19</f>
        <v>33</v>
      </c>
      <c r="Z19" s="37" t="n">
        <v>50</v>
      </c>
      <c r="AA19" s="37" t="n">
        <v>50</v>
      </c>
      <c r="AB19" s="37" t="n">
        <v>50</v>
      </c>
    </row>
    <row r="20" customFormat="false" ht="14.35" hidden="false" customHeight="true" outlineLevel="0" collapsed="false">
      <c r="A20" s="17" t="s">
        <v>387</v>
      </c>
      <c r="B20" s="27" t="n">
        <f aca="false">'POSITION - Tableau 1'!B20</f>
        <v>1</v>
      </c>
      <c r="C20" s="35" t="s">
        <v>283</v>
      </c>
      <c r="D20" s="36" t="s">
        <v>4403</v>
      </c>
      <c r="E20" s="27" t="n">
        <f aca="false">YEAR(TOT!A22)</f>
        <v>1993</v>
      </c>
      <c r="F20" s="28" t="n">
        <f aca="false">MONTH(TOT!A22)</f>
        <v>3</v>
      </c>
      <c r="G20" s="28" t="n">
        <f aca="false">DAY(TOT!A22)</f>
        <v>7</v>
      </c>
      <c r="H20" s="37" t="n">
        <v>72</v>
      </c>
      <c r="I20" s="37" t="n">
        <v>178</v>
      </c>
      <c r="J20" s="28"/>
      <c r="K20" s="38" t="n">
        <f aca="false">TOT!FX22</f>
        <v>650000</v>
      </c>
      <c r="L20" s="28"/>
      <c r="M20" s="37" t="n">
        <f aca="false">'CK - Tableau 1'!F20</f>
        <v>60</v>
      </c>
      <c r="N20" s="37" t="n">
        <f aca="false">'FG - Tableau 1'!E20</f>
        <v>33</v>
      </c>
      <c r="O20" s="37" t="n">
        <f aca="false">'DI - Tableau 1'!E20</f>
        <v>35</v>
      </c>
      <c r="P20" s="37" t="n">
        <f aca="false">'SK - Tableau 1'!G20</f>
        <v>60</v>
      </c>
      <c r="Q20" s="37" t="n">
        <f aca="false">'ST - Tableau 1'!D20</f>
        <v>39</v>
      </c>
      <c r="R20" s="37" t="n">
        <f aca="false">'EN - Tableau 1'!D20</f>
        <v>33</v>
      </c>
      <c r="S20" s="37" t="n">
        <f aca="false">DU!E20</f>
        <v>81</v>
      </c>
      <c r="T20" s="37" t="n">
        <f aca="false">'PH - Tableau 1'!P20</f>
        <v>55.125</v>
      </c>
      <c r="U20" s="37" t="n">
        <f aca="false">'FO - Tableau 1'!D20</f>
        <v>33</v>
      </c>
      <c r="V20" s="37" t="n">
        <f aca="false">'PA - Tableau 1'!K20</f>
        <v>47</v>
      </c>
      <c r="W20" s="37" t="n">
        <f aca="false">'SC - Tableau 1'!L20</f>
        <v>48</v>
      </c>
      <c r="X20" s="37" t="n">
        <f aca="false">'DF - Tableau 1'!I20</f>
        <v>53.5</v>
      </c>
      <c r="Y20" s="37" t="n">
        <f aca="false">PS!F20</f>
        <v>33</v>
      </c>
      <c r="Z20" s="37" t="n">
        <v>50</v>
      </c>
      <c r="AA20" s="37" t="n">
        <v>50</v>
      </c>
      <c r="AB20" s="37" t="n">
        <v>50</v>
      </c>
    </row>
    <row r="21" customFormat="false" ht="14.35" hidden="false" customHeight="true" outlineLevel="0" collapsed="false">
      <c r="A21" s="17" t="s">
        <v>391</v>
      </c>
      <c r="B21" s="27" t="n">
        <f aca="false">'POSITION - Tableau 1'!B21</f>
        <v>4</v>
      </c>
      <c r="C21" s="35" t="s">
        <v>262</v>
      </c>
      <c r="D21" s="36" t="s">
        <v>4404</v>
      </c>
      <c r="E21" s="27" t="n">
        <f aca="false">YEAR(TOT!A23)</f>
        <v>1990</v>
      </c>
      <c r="F21" s="28" t="n">
        <f aca="false">MONTH(TOT!A23)</f>
        <v>10</v>
      </c>
      <c r="G21" s="28" t="n">
        <f aca="false">DAY(TOT!A23)</f>
        <v>1</v>
      </c>
      <c r="H21" s="37" t="n">
        <v>76</v>
      </c>
      <c r="I21" s="37" t="n">
        <v>208</v>
      </c>
      <c r="J21" s="28"/>
      <c r="K21" s="38" t="n">
        <f aca="false">TOT!FX23</f>
        <v>660000</v>
      </c>
      <c r="L21" s="28"/>
      <c r="M21" s="37" t="n">
        <f aca="false">'CK - Tableau 1'!F21</f>
        <v>66</v>
      </c>
      <c r="N21" s="37" t="n">
        <f aca="false">'FG - Tableau 1'!E21</f>
        <v>71</v>
      </c>
      <c r="O21" s="37" t="n">
        <f aca="false">'DI - Tableau 1'!E21</f>
        <v>62</v>
      </c>
      <c r="P21" s="37" t="n">
        <f aca="false">'SK - Tableau 1'!G21</f>
        <v>59</v>
      </c>
      <c r="Q21" s="37" t="n">
        <f aca="false">'ST - Tableau 1'!D21</f>
        <v>63</v>
      </c>
      <c r="R21" s="37" t="n">
        <f aca="false">'EN - Tableau 1'!D21</f>
        <v>33</v>
      </c>
      <c r="S21" s="37" t="n">
        <f aca="false">DU!E21</f>
        <v>94</v>
      </c>
      <c r="T21" s="37" t="n">
        <f aca="false">'PH - Tableau 1'!P21</f>
        <v>64.25</v>
      </c>
      <c r="U21" s="37" t="n">
        <f aca="false">'FO - Tableau 1'!D21</f>
        <v>33</v>
      </c>
      <c r="V21" s="37" t="n">
        <f aca="false">'PA - Tableau 1'!K21</f>
        <v>66</v>
      </c>
      <c r="W21" s="37" t="n">
        <f aca="false">'SC - Tableau 1'!L21</f>
        <v>70</v>
      </c>
      <c r="X21" s="37" t="n">
        <f aca="false">'DF - Tableau 1'!I21</f>
        <v>79</v>
      </c>
      <c r="Y21" s="37" t="n">
        <f aca="false">PS!F21</f>
        <v>33</v>
      </c>
      <c r="Z21" s="37" t="n">
        <v>50</v>
      </c>
      <c r="AA21" s="37" t="n">
        <v>50</v>
      </c>
      <c r="AB21" s="37" t="n">
        <v>50</v>
      </c>
    </row>
    <row r="22" customFormat="false" ht="14.35" hidden="false" customHeight="true" outlineLevel="0" collapsed="false">
      <c r="A22" s="17" t="s">
        <v>395</v>
      </c>
      <c r="B22" s="27" t="n">
        <f aca="false">'POSITION - Tableau 1'!B22</f>
        <v>4</v>
      </c>
      <c r="C22" s="35" t="s">
        <v>283</v>
      </c>
      <c r="D22" s="36" t="s">
        <v>4403</v>
      </c>
      <c r="E22" s="27" t="n">
        <f aca="false">YEAR(TOT!A24)</f>
        <v>1997</v>
      </c>
      <c r="F22" s="28" t="n">
        <f aca="false">MONTH(TOT!A24)</f>
        <v>12</v>
      </c>
      <c r="G22" s="28" t="n">
        <f aca="false">DAY(TOT!A24)</f>
        <v>18</v>
      </c>
      <c r="H22" s="37" t="n">
        <v>67</v>
      </c>
      <c r="I22" s="37" t="n">
        <v>165</v>
      </c>
      <c r="J22" s="28"/>
      <c r="K22" s="38" t="n">
        <f aca="false">TOT!FX24</f>
        <v>742500</v>
      </c>
      <c r="L22" s="28"/>
      <c r="M22" s="37" t="n">
        <f aca="false">'CK - Tableau 1'!F22</f>
        <v>43</v>
      </c>
      <c r="N22" s="37" t="n">
        <f aca="false">'FG - Tableau 1'!E22</f>
        <v>33</v>
      </c>
      <c r="O22" s="37" t="n">
        <f aca="false">'DI - Tableau 1'!E22</f>
        <v>97</v>
      </c>
      <c r="P22" s="37" t="n">
        <f aca="false">'SK - Tableau 1'!G22</f>
        <v>69</v>
      </c>
      <c r="Q22" s="37" t="n">
        <f aca="false">'ST - Tableau 1'!D22</f>
        <v>41</v>
      </c>
      <c r="R22" s="37" t="n">
        <f aca="false">'EN - Tableau 1'!D22</f>
        <v>49</v>
      </c>
      <c r="S22" s="37" t="n">
        <f aca="false">DU!E22</f>
        <v>99</v>
      </c>
      <c r="T22" s="37" t="n">
        <f aca="false">'PH - Tableau 1'!P22</f>
        <v>80.625</v>
      </c>
      <c r="U22" s="37" t="n">
        <f aca="false">'FO - Tableau 1'!D22</f>
        <v>45</v>
      </c>
      <c r="V22" s="37" t="n">
        <f aca="false">'PA - Tableau 1'!K22</f>
        <v>79.5</v>
      </c>
      <c r="W22" s="37" t="n">
        <f aca="false">'SC - Tableau 1'!L22</f>
        <v>92.5</v>
      </c>
      <c r="X22" s="37" t="n">
        <f aca="false">'DF - Tableau 1'!I22</f>
        <v>64.5</v>
      </c>
      <c r="Y22" s="37" t="n">
        <f aca="false">PS!F22</f>
        <v>72.5</v>
      </c>
      <c r="Z22" s="37" t="n">
        <v>50</v>
      </c>
      <c r="AA22" s="37" t="n">
        <v>50</v>
      </c>
      <c r="AB22" s="37" t="n">
        <v>50</v>
      </c>
    </row>
    <row r="23" customFormat="false" ht="14.35" hidden="false" customHeight="true" outlineLevel="0" collapsed="false">
      <c r="A23" s="17" t="s">
        <v>400</v>
      </c>
      <c r="B23" s="27" t="n">
        <f aca="false">'POSITION - Tableau 1'!B23</f>
        <v>2</v>
      </c>
      <c r="C23" s="35" t="s">
        <v>262</v>
      </c>
      <c r="D23" s="36" t="s">
        <v>4403</v>
      </c>
      <c r="E23" s="27" t="n">
        <f aca="false">YEAR(TOT!A25)</f>
        <v>1999</v>
      </c>
      <c r="F23" s="28" t="n">
        <f aca="false">MONTH(TOT!A25)</f>
        <v>9</v>
      </c>
      <c r="G23" s="28" t="n">
        <f aca="false">DAY(TOT!A25)</f>
        <v>13</v>
      </c>
      <c r="H23" s="37" t="n">
        <v>74</v>
      </c>
      <c r="I23" s="37" t="n">
        <v>165</v>
      </c>
      <c r="J23" s="28"/>
      <c r="K23" s="38" t="n">
        <f aca="false">TOT!FX25</f>
        <v>742500</v>
      </c>
      <c r="L23" s="28"/>
      <c r="M23" s="37" t="n">
        <f aca="false">'CK - Tableau 1'!F23</f>
        <v>73</v>
      </c>
      <c r="N23" s="37" t="n">
        <f aca="false">'FG - Tableau 1'!E23</f>
        <v>33</v>
      </c>
      <c r="O23" s="37" t="n">
        <f aca="false">'DI - Tableau 1'!E23</f>
        <v>73</v>
      </c>
      <c r="P23" s="37" t="n">
        <f aca="false">'SK - Tableau 1'!G23</f>
        <v>60</v>
      </c>
      <c r="Q23" s="37" t="n">
        <f aca="false">'ST - Tableau 1'!D23</f>
        <v>33</v>
      </c>
      <c r="R23" s="37" t="n">
        <f aca="false">'EN - Tableau 1'!D23</f>
        <v>33</v>
      </c>
      <c r="S23" s="37" t="n">
        <f aca="false">DU!E23</f>
        <v>81</v>
      </c>
      <c r="T23" s="37" t="n">
        <f aca="false">'PH - Tableau 1'!P23</f>
        <v>50.25</v>
      </c>
      <c r="U23" s="37" t="n">
        <f aca="false">'FO - Tableau 1'!D23</f>
        <v>33</v>
      </c>
      <c r="V23" s="37" t="n">
        <f aca="false">'PA - Tableau 1'!K23</f>
        <v>47</v>
      </c>
      <c r="W23" s="37" t="n">
        <f aca="false">'SC - Tableau 1'!L23</f>
        <v>47</v>
      </c>
      <c r="X23" s="37" t="n">
        <f aca="false">'DF - Tableau 1'!I23</f>
        <v>53.5</v>
      </c>
      <c r="Y23" s="37" t="n">
        <f aca="false">PS!F23</f>
        <v>33</v>
      </c>
      <c r="Z23" s="37" t="n">
        <v>50</v>
      </c>
      <c r="AA23" s="37" t="n">
        <v>50</v>
      </c>
      <c r="AB23" s="37" t="n">
        <v>50</v>
      </c>
    </row>
    <row r="24" customFormat="false" ht="14.35" hidden="false" customHeight="true" outlineLevel="0" collapsed="false">
      <c r="A24" s="17" t="s">
        <v>406</v>
      </c>
      <c r="B24" s="27" t="n">
        <f aca="false">'POSITION - Tableau 1'!B24</f>
        <v>2</v>
      </c>
      <c r="C24" s="35" t="s">
        <v>283</v>
      </c>
      <c r="D24" s="36" t="s">
        <v>4404</v>
      </c>
      <c r="E24" s="27" t="n">
        <f aca="false">YEAR(TOT!A26)</f>
        <v>1994</v>
      </c>
      <c r="F24" s="28" t="n">
        <f aca="false">MONTH(TOT!A26)</f>
        <v>2</v>
      </c>
      <c r="G24" s="28" t="n">
        <f aca="false">DAY(TOT!A26)</f>
        <v>12</v>
      </c>
      <c r="H24" s="37" t="n">
        <v>73</v>
      </c>
      <c r="I24" s="37" t="n">
        <v>207</v>
      </c>
      <c r="J24" s="28"/>
      <c r="K24" s="38" t="n">
        <f aca="false">TOT!FX26</f>
        <v>4900000</v>
      </c>
      <c r="L24" s="28"/>
      <c r="M24" s="37" t="n">
        <f aca="false">'CK - Tableau 1'!F24</f>
        <v>39</v>
      </c>
      <c r="N24" s="37" t="n">
        <f aca="false">'FG - Tableau 1'!E24</f>
        <v>33</v>
      </c>
      <c r="O24" s="37" t="n">
        <f aca="false">'DI - Tableau 1'!E24</f>
        <v>82</v>
      </c>
      <c r="P24" s="37" t="n">
        <f aca="false">'SK - Tableau 1'!G24</f>
        <v>77</v>
      </c>
      <c r="Q24" s="37" t="n">
        <f aca="false">'ST - Tableau 1'!D24</f>
        <v>80</v>
      </c>
      <c r="R24" s="37" t="n">
        <f aca="false">'EN - Tableau 1'!D24</f>
        <v>63</v>
      </c>
      <c r="S24" s="37" t="n">
        <f aca="false">DU!E24</f>
        <v>99</v>
      </c>
      <c r="T24" s="37" t="n">
        <f aca="false">'PH - Tableau 1'!P24</f>
        <v>71.125</v>
      </c>
      <c r="U24" s="37" t="n">
        <f aca="false">'FO - Tableau 1'!D24</f>
        <v>52</v>
      </c>
      <c r="V24" s="37" t="n">
        <f aca="false">'PA - Tableau 1'!K24</f>
        <v>91.5</v>
      </c>
      <c r="W24" s="37" t="n">
        <f aca="false">'SC - Tableau 1'!L24</f>
        <v>87.5</v>
      </c>
      <c r="X24" s="37" t="n">
        <f aca="false">'DF - Tableau 1'!I24</f>
        <v>63.5</v>
      </c>
      <c r="Y24" s="37" t="n">
        <f aca="false">PS!F24</f>
        <v>41</v>
      </c>
      <c r="Z24" s="37" t="n">
        <v>50</v>
      </c>
      <c r="AA24" s="37" t="n">
        <v>50</v>
      </c>
      <c r="AB24" s="37" t="n">
        <v>50</v>
      </c>
    </row>
    <row r="25" customFormat="false" ht="14.35" hidden="false" customHeight="true" outlineLevel="0" collapsed="false">
      <c r="A25" s="17" t="s">
        <v>410</v>
      </c>
      <c r="B25" s="27" t="n">
        <f aca="false">'POSITION - Tableau 1'!B25</f>
        <v>8</v>
      </c>
      <c r="C25" s="35" t="s">
        <v>283</v>
      </c>
      <c r="D25" s="36" t="s">
        <v>4404</v>
      </c>
      <c r="E25" s="27" t="n">
        <f aca="false">YEAR(TOT!A27)</f>
        <v>1985</v>
      </c>
      <c r="F25" s="28" t="n">
        <f aca="false">MONTH(TOT!A27)</f>
        <v>7</v>
      </c>
      <c r="G25" s="28" t="n">
        <f aca="false">DAY(TOT!A27)</f>
        <v>30</v>
      </c>
      <c r="H25" s="37" t="n">
        <v>71</v>
      </c>
      <c r="I25" s="37" t="n">
        <v>185</v>
      </c>
      <c r="J25" s="28"/>
      <c r="K25" s="38" t="n">
        <f aca="false">TOT!FX27</f>
        <v>6100000</v>
      </c>
      <c r="L25" s="28"/>
      <c r="M25" s="37" t="n">
        <f aca="false">'CK - Tableau 1'!F25</f>
        <v>58</v>
      </c>
      <c r="N25" s="37" t="n">
        <f aca="false">'FG - Tableau 1'!E25</f>
        <v>33</v>
      </c>
      <c r="O25" s="37" t="n">
        <f aca="false">'DI - Tableau 1'!E25</f>
        <v>86</v>
      </c>
      <c r="P25" s="37" t="n">
        <f aca="false">'SK - Tableau 1'!G25</f>
        <v>82</v>
      </c>
      <c r="Q25" s="37" t="n">
        <f aca="false">'ST - Tableau 1'!D25</f>
        <v>52</v>
      </c>
      <c r="R25" s="37" t="n">
        <f aca="false">'EN - Tableau 1'!D25</f>
        <v>86</v>
      </c>
      <c r="S25" s="37" t="n">
        <f aca="false">DU!E25</f>
        <v>95</v>
      </c>
      <c r="T25" s="37" t="n">
        <f aca="false">'PH - Tableau 1'!P25</f>
        <v>71.25</v>
      </c>
      <c r="U25" s="37" t="n">
        <f aca="false">'FO - Tableau 1'!D25</f>
        <v>33</v>
      </c>
      <c r="V25" s="37" t="n">
        <f aca="false">'PA - Tableau 1'!K25</f>
        <v>74</v>
      </c>
      <c r="W25" s="37" t="n">
        <f aca="false">'SC - Tableau 1'!L25</f>
        <v>59.5</v>
      </c>
      <c r="X25" s="37" t="n">
        <f aca="false">'DF - Tableau 1'!I25</f>
        <v>70</v>
      </c>
      <c r="Y25" s="37" t="n">
        <f aca="false">PS!F25</f>
        <v>82.5</v>
      </c>
      <c r="Z25" s="37" t="n">
        <v>50</v>
      </c>
      <c r="AA25" s="37" t="n">
        <v>50</v>
      </c>
      <c r="AB25" s="37" t="n">
        <v>50</v>
      </c>
    </row>
    <row r="26" customFormat="false" ht="14.35" hidden="false" customHeight="true" outlineLevel="0" collapsed="false">
      <c r="A26" s="17" t="s">
        <v>415</v>
      </c>
      <c r="B26" s="27" t="n">
        <f aca="false">'POSITION - Tableau 1'!B26</f>
        <v>1</v>
      </c>
      <c r="C26" s="35" t="s">
        <v>283</v>
      </c>
      <c r="D26" s="36" t="s">
        <v>4403</v>
      </c>
      <c r="E26" s="27" t="n">
        <f aca="false">YEAR(TOT!A28)</f>
        <v>1993</v>
      </c>
      <c r="F26" s="28" t="n">
        <f aca="false">MONTH(TOT!A28)</f>
        <v>12</v>
      </c>
      <c r="G26" s="28" t="n">
        <f aca="false">DAY(TOT!A28)</f>
        <v>21</v>
      </c>
      <c r="H26" s="37" t="n">
        <v>72</v>
      </c>
      <c r="I26" s="37" t="n">
        <v>185</v>
      </c>
      <c r="J26" s="28"/>
      <c r="K26" s="38" t="n">
        <f aca="false">TOT!FX28</f>
        <v>925000</v>
      </c>
      <c r="L26" s="28"/>
      <c r="M26" s="37" t="n">
        <f aca="false">'CK - Tableau 1'!F26</f>
        <v>51</v>
      </c>
      <c r="N26" s="37" t="n">
        <f aca="false">'FG - Tableau 1'!E26</f>
        <v>33</v>
      </c>
      <c r="O26" s="37" t="n">
        <f aca="false">'DI - Tableau 1'!E26</f>
        <v>92</v>
      </c>
      <c r="P26" s="37" t="n">
        <f aca="false">'SK - Tableau 1'!G26</f>
        <v>73</v>
      </c>
      <c r="Q26" s="37" t="n">
        <f aca="false">'ST - Tableau 1'!D26</f>
        <v>47</v>
      </c>
      <c r="R26" s="37" t="n">
        <f aca="false">'EN - Tableau 1'!D26</f>
        <v>51</v>
      </c>
      <c r="S26" s="37" t="n">
        <f aca="false">DU!E26</f>
        <v>94</v>
      </c>
      <c r="T26" s="37" t="n">
        <f aca="false">'PH - Tableau 1'!P26</f>
        <v>75.25</v>
      </c>
      <c r="U26" s="37" t="n">
        <f aca="false">'FO - Tableau 1'!D26</f>
        <v>53</v>
      </c>
      <c r="V26" s="37" t="n">
        <f aca="false">'PA - Tableau 1'!K26</f>
        <v>72</v>
      </c>
      <c r="W26" s="37" t="n">
        <f aca="false">'SC - Tableau 1'!L26</f>
        <v>72.5</v>
      </c>
      <c r="X26" s="37" t="n">
        <f aca="false">'DF - Tableau 1'!I26</f>
        <v>63.5</v>
      </c>
      <c r="Y26" s="37" t="n">
        <f aca="false">PS!F26</f>
        <v>33</v>
      </c>
      <c r="Z26" s="37" t="n">
        <v>50</v>
      </c>
      <c r="AA26" s="37" t="n">
        <v>50</v>
      </c>
      <c r="AB26" s="37" t="n">
        <v>50</v>
      </c>
    </row>
    <row r="27" customFormat="false" ht="14.35" hidden="false" customHeight="true" outlineLevel="0" collapsed="false">
      <c r="A27" s="17" t="s">
        <v>420</v>
      </c>
      <c r="B27" s="27" t="n">
        <f aca="false">'POSITION - Tableau 1'!B27</f>
        <v>2</v>
      </c>
      <c r="C27" s="35" t="s">
        <v>262</v>
      </c>
      <c r="D27" s="36" t="s">
        <v>4404</v>
      </c>
      <c r="E27" s="27" t="n">
        <f aca="false">YEAR(TOT!A29)</f>
        <v>1989</v>
      </c>
      <c r="F27" s="28" t="n">
        <f aca="false">MONTH(TOT!A29)</f>
        <v>9</v>
      </c>
      <c r="G27" s="28" t="n">
        <f aca="false">DAY(TOT!A29)</f>
        <v>14</v>
      </c>
      <c r="H27" s="37" t="n">
        <v>75</v>
      </c>
      <c r="I27" s="37" t="n">
        <v>235</v>
      </c>
      <c r="J27" s="28"/>
      <c r="K27" s="38" t="n">
        <f aca="false">TOT!FX29</f>
        <v>4450000</v>
      </c>
      <c r="L27" s="28"/>
      <c r="M27" s="37" t="n">
        <f aca="false">'CK - Tableau 1'!F27</f>
        <v>57</v>
      </c>
      <c r="N27" s="37" t="n">
        <f aca="false">'FG - Tableau 1'!E27</f>
        <v>60</v>
      </c>
      <c r="O27" s="37" t="n">
        <f aca="false">'DI - Tableau 1'!E27</f>
        <v>58</v>
      </c>
      <c r="P27" s="37" t="n">
        <f aca="false">'SK - Tableau 1'!G27</f>
        <v>86</v>
      </c>
      <c r="Q27" s="37" t="n">
        <f aca="false">'ST - Tableau 1'!D27</f>
        <v>97</v>
      </c>
      <c r="R27" s="37" t="n">
        <f aca="false">'EN - Tableau 1'!D27</f>
        <v>68</v>
      </c>
      <c r="S27" s="37" t="n">
        <f aca="false">DU!E27</f>
        <v>99</v>
      </c>
      <c r="T27" s="37" t="n">
        <f aca="false">'PH - Tableau 1'!P27</f>
        <v>79</v>
      </c>
      <c r="U27" s="37" t="n">
        <f aca="false">'FO - Tableau 1'!D27</f>
        <v>38</v>
      </c>
      <c r="V27" s="37" t="n">
        <f aca="false">'PA - Tableau 1'!K27</f>
        <v>83</v>
      </c>
      <c r="W27" s="37" t="n">
        <f aca="false">'SC - Tableau 1'!L27</f>
        <v>76.5</v>
      </c>
      <c r="X27" s="37" t="n">
        <f aca="false">'DF - Tableau 1'!I27</f>
        <v>60.5</v>
      </c>
      <c r="Y27" s="37" t="n">
        <f aca="false">PS!F27</f>
        <v>33</v>
      </c>
      <c r="Z27" s="37" t="n">
        <v>50</v>
      </c>
      <c r="AA27" s="37" t="n">
        <v>50</v>
      </c>
      <c r="AB27" s="37" t="n">
        <v>50</v>
      </c>
    </row>
    <row r="28" customFormat="false" ht="14.35" hidden="false" customHeight="true" outlineLevel="0" collapsed="false">
      <c r="A28" s="17" t="s">
        <v>425</v>
      </c>
      <c r="B28" s="27" t="n">
        <f aca="false">'POSITION - Tableau 1'!B28</f>
        <v>2</v>
      </c>
      <c r="C28" s="35" t="s">
        <v>423</v>
      </c>
      <c r="D28" s="36" t="s">
        <v>4404</v>
      </c>
      <c r="E28" s="27" t="n">
        <f aca="false">YEAR(TOT!A30)</f>
        <v>1985</v>
      </c>
      <c r="F28" s="28" t="n">
        <f aca="false">MONTH(TOT!A30)</f>
        <v>9</v>
      </c>
      <c r="G28" s="28" t="n">
        <f aca="false">DAY(TOT!A30)</f>
        <v>17</v>
      </c>
      <c r="H28" s="37" t="n">
        <v>73</v>
      </c>
      <c r="I28" s="37" t="n">
        <v>196</v>
      </c>
      <c r="J28" s="28"/>
      <c r="K28" s="38" t="n">
        <f aca="false">TOT!FX30</f>
        <v>10000000</v>
      </c>
      <c r="L28" s="28"/>
      <c r="M28" s="37" t="n">
        <f aca="false">'CK - Tableau 1'!F28</f>
        <v>67</v>
      </c>
      <c r="N28" s="37" t="n">
        <f aca="false">'FG - Tableau 1'!E28</f>
        <v>33</v>
      </c>
      <c r="O28" s="37" t="n">
        <f aca="false">'DI - Tableau 1'!E28</f>
        <v>77</v>
      </c>
      <c r="P28" s="37" t="n">
        <f aca="false">'SK - Tableau 1'!G28</f>
        <v>98</v>
      </c>
      <c r="Q28" s="37" t="n">
        <f aca="false">'ST - Tableau 1'!D28</f>
        <v>60</v>
      </c>
      <c r="R28" s="37" t="n">
        <f aca="false">'EN - Tableau 1'!D28</f>
        <v>99</v>
      </c>
      <c r="S28" s="37" t="n">
        <f aca="false">DU!E28</f>
        <v>99</v>
      </c>
      <c r="T28" s="37" t="n">
        <f aca="false">'PH - Tableau 1'!P28</f>
        <v>82.875</v>
      </c>
      <c r="U28" s="37" t="n">
        <f aca="false">'FO - Tableau 1'!D28</f>
        <v>34</v>
      </c>
      <c r="V28" s="37" t="n">
        <f aca="false">'PA - Tableau 1'!K28</f>
        <v>81</v>
      </c>
      <c r="W28" s="37" t="n">
        <f aca="false">'SC - Tableau 1'!L28</f>
        <v>99</v>
      </c>
      <c r="X28" s="37" t="n">
        <f aca="false">'DF - Tableau 1'!I28</f>
        <v>53</v>
      </c>
      <c r="Y28" s="37" t="n">
        <f aca="false">PS!F28</f>
        <v>82.8333333333333</v>
      </c>
      <c r="Z28" s="37" t="n">
        <v>50</v>
      </c>
      <c r="AA28" s="37" t="n">
        <v>50</v>
      </c>
      <c r="AB28" s="37" t="n">
        <v>50</v>
      </c>
    </row>
    <row r="29" customFormat="false" ht="14.35" hidden="false" customHeight="true" outlineLevel="0" collapsed="false">
      <c r="A29" s="17" t="s">
        <v>430</v>
      </c>
      <c r="B29" s="27" t="n">
        <f aca="false">'POSITION - Tableau 1'!B29</f>
        <v>8</v>
      </c>
      <c r="C29" s="35" t="s">
        <v>262</v>
      </c>
      <c r="D29" s="36" t="s">
        <v>4404</v>
      </c>
      <c r="E29" s="27" t="n">
        <f aca="false">YEAR(TOT!A31)</f>
        <v>1990</v>
      </c>
      <c r="F29" s="28" t="n">
        <f aca="false">MONTH(TOT!A31)</f>
        <v>1</v>
      </c>
      <c r="G29" s="28" t="n">
        <f aca="false">DAY(TOT!A31)</f>
        <v>18</v>
      </c>
      <c r="H29" s="37" t="n">
        <v>75</v>
      </c>
      <c r="I29" s="37" t="n">
        <v>210</v>
      </c>
      <c r="J29" s="28"/>
      <c r="K29" s="38" t="n">
        <f aca="false">TOT!FX31</f>
        <v>7000000</v>
      </c>
      <c r="L29" s="28"/>
      <c r="M29" s="37" t="n">
        <f aca="false">'CK - Tableau 1'!F29</f>
        <v>39</v>
      </c>
      <c r="N29" s="37" t="n">
        <f aca="false">'FG - Tableau 1'!E29</f>
        <v>33</v>
      </c>
      <c r="O29" s="37" t="n">
        <f aca="false">'DI - Tableau 1'!E29</f>
        <v>93</v>
      </c>
      <c r="P29" s="37" t="n">
        <f aca="false">'SK - Tableau 1'!G29</f>
        <v>78</v>
      </c>
      <c r="Q29" s="37" t="n">
        <f aca="false">'ST - Tableau 1'!D29</f>
        <v>72</v>
      </c>
      <c r="R29" s="37" t="n">
        <f aca="false">'EN - Tableau 1'!D29</f>
        <v>99</v>
      </c>
      <c r="S29" s="37" t="n">
        <f aca="false">DU!E29</f>
        <v>95</v>
      </c>
      <c r="T29" s="37" t="n">
        <f aca="false">'PH - Tableau 1'!P29</f>
        <v>87.25</v>
      </c>
      <c r="U29" s="37" t="n">
        <f aca="false">'FO - Tableau 1'!D29</f>
        <v>33</v>
      </c>
      <c r="V29" s="37" t="n">
        <f aca="false">'PA - Tableau 1'!K29</f>
        <v>77</v>
      </c>
      <c r="W29" s="37" t="n">
        <f aca="false">'SC - Tableau 1'!L29</f>
        <v>70.5</v>
      </c>
      <c r="X29" s="37" t="n">
        <f aca="false">'DF - Tableau 1'!I29</f>
        <v>82</v>
      </c>
      <c r="Y29" s="37" t="n">
        <f aca="false">PS!F29</f>
        <v>33</v>
      </c>
      <c r="Z29" s="37" t="n">
        <v>50</v>
      </c>
      <c r="AA29" s="37" t="n">
        <v>50</v>
      </c>
      <c r="AB29" s="37" t="n">
        <v>50</v>
      </c>
    </row>
    <row r="30" customFormat="false" ht="14.35" hidden="false" customHeight="true" outlineLevel="0" collapsed="false">
      <c r="A30" s="17" t="s">
        <v>437</v>
      </c>
      <c r="B30" s="27" t="n">
        <f aca="false">'POSITION - Tableau 1'!B30</f>
        <v>2</v>
      </c>
      <c r="C30" s="35" t="s">
        <v>321</v>
      </c>
      <c r="D30" s="36" t="s">
        <v>4404</v>
      </c>
      <c r="E30" s="27" t="n">
        <f aca="false">YEAR(TOT!A32)</f>
        <v>1984</v>
      </c>
      <c r="F30" s="28" t="n">
        <f aca="false">MONTH(TOT!A32)</f>
        <v>3</v>
      </c>
      <c r="G30" s="28" t="n">
        <f aca="false">DAY(TOT!A32)</f>
        <v>1</v>
      </c>
      <c r="H30" s="37" t="n">
        <v>72</v>
      </c>
      <c r="I30" s="37" t="n">
        <v>211</v>
      </c>
      <c r="J30" s="28"/>
      <c r="K30" s="38" t="n">
        <f aca="false">TOT!FX32</f>
        <v>7000000</v>
      </c>
      <c r="L30" s="28"/>
      <c r="M30" s="37" t="n">
        <f aca="false">'CK - Tableau 1'!F30</f>
        <v>46</v>
      </c>
      <c r="N30" s="37" t="n">
        <f aca="false">'FG - Tableau 1'!E30</f>
        <v>33</v>
      </c>
      <c r="O30" s="37" t="n">
        <f aca="false">'DI - Tableau 1'!E30</f>
        <v>85</v>
      </c>
      <c r="P30" s="37" t="n">
        <f aca="false">'SK - Tableau 1'!G30</f>
        <v>85</v>
      </c>
      <c r="Q30" s="37" t="n">
        <f aca="false">'ST - Tableau 1'!D30</f>
        <v>90</v>
      </c>
      <c r="R30" s="37" t="n">
        <f aca="false">'EN - Tableau 1'!D30</f>
        <v>89</v>
      </c>
      <c r="S30" s="37" t="n">
        <f aca="false">DU!E30</f>
        <v>93</v>
      </c>
      <c r="T30" s="37" t="n">
        <f aca="false">'PH - Tableau 1'!P30</f>
        <v>87.25</v>
      </c>
      <c r="U30" s="37" t="n">
        <f aca="false">'FO - Tableau 1'!D30</f>
        <v>39</v>
      </c>
      <c r="V30" s="37" t="n">
        <f aca="false">'PA - Tableau 1'!K30</f>
        <v>86.5</v>
      </c>
      <c r="W30" s="37" t="n">
        <f aca="false">'SC - Tableau 1'!L30</f>
        <v>76.5</v>
      </c>
      <c r="X30" s="37" t="n">
        <f aca="false">'DF - Tableau 1'!I30</f>
        <v>69.5</v>
      </c>
      <c r="Y30" s="37" t="n">
        <f aca="false">PS!F30</f>
        <v>87.5</v>
      </c>
      <c r="Z30" s="37" t="n">
        <v>50</v>
      </c>
      <c r="AA30" s="37" t="n">
        <v>50</v>
      </c>
      <c r="AB30" s="37" t="n">
        <v>50</v>
      </c>
    </row>
    <row r="31" customFormat="false" ht="14.35" hidden="false" customHeight="true" outlineLevel="0" collapsed="false">
      <c r="A31" s="17" t="s">
        <v>442</v>
      </c>
      <c r="B31" s="27" t="n">
        <f aca="false">'POSITION - Tableau 1'!B31</f>
        <v>4</v>
      </c>
      <c r="C31" s="35" t="s">
        <v>283</v>
      </c>
      <c r="D31" s="36" t="s">
        <v>4403</v>
      </c>
      <c r="E31" s="27" t="n">
        <f aca="false">YEAR(TOT!A33)</f>
        <v>1996</v>
      </c>
      <c r="F31" s="28" t="n">
        <f aca="false">MONTH(TOT!A33)</f>
        <v>5</v>
      </c>
      <c r="G31" s="28" t="n">
        <f aca="false">DAY(TOT!A33)</f>
        <v>10</v>
      </c>
      <c r="H31" s="37" t="n">
        <v>76</v>
      </c>
      <c r="I31" s="37" t="n">
        <v>222</v>
      </c>
      <c r="J31" s="28"/>
      <c r="K31" s="38" t="n">
        <f aca="false">TOT!FX33</f>
        <v>925000</v>
      </c>
      <c r="L31" s="28"/>
      <c r="M31" s="37" t="n">
        <f aca="false">'CK - Tableau 1'!F31</f>
        <v>67</v>
      </c>
      <c r="N31" s="37" t="n">
        <f aca="false">'FG - Tableau 1'!E31</f>
        <v>60</v>
      </c>
      <c r="O31" s="37" t="n">
        <f aca="false">'DI - Tableau 1'!E31</f>
        <v>76</v>
      </c>
      <c r="P31" s="37" t="n">
        <f aca="false">'SK - Tableau 1'!G31</f>
        <v>65</v>
      </c>
      <c r="Q31" s="37" t="n">
        <f aca="false">'ST - Tableau 1'!D31</f>
        <v>86</v>
      </c>
      <c r="R31" s="37" t="n">
        <f aca="false">'EN - Tableau 1'!D31</f>
        <v>54</v>
      </c>
      <c r="S31" s="37" t="n">
        <f aca="false">DU!E31</f>
        <v>98</v>
      </c>
      <c r="T31" s="37" t="n">
        <f aca="false">'PH - Tableau 1'!P31</f>
        <v>81.75</v>
      </c>
      <c r="U31" s="37" t="n">
        <f aca="false">'FO - Tableau 1'!D31</f>
        <v>45</v>
      </c>
      <c r="V31" s="37" t="n">
        <f aca="false">'PA - Tableau 1'!K31</f>
        <v>85</v>
      </c>
      <c r="W31" s="37" t="n">
        <f aca="false">'SC - Tableau 1'!L31</f>
        <v>83.5</v>
      </c>
      <c r="X31" s="37" t="n">
        <f aca="false">'DF - Tableau 1'!I31</f>
        <v>79</v>
      </c>
      <c r="Y31" s="37" t="n">
        <f aca="false">PS!F31</f>
        <v>49.5</v>
      </c>
      <c r="Z31" s="37" t="n">
        <v>50</v>
      </c>
      <c r="AA31" s="37" t="n">
        <v>50</v>
      </c>
      <c r="AB31" s="37" t="n">
        <v>50</v>
      </c>
    </row>
    <row r="32" customFormat="false" ht="14.35" hidden="false" customHeight="true" outlineLevel="0" collapsed="false">
      <c r="A32" s="17" t="s">
        <v>447</v>
      </c>
      <c r="B32" s="27" t="n">
        <f aca="false">'POSITION - Tableau 1'!B32</f>
        <v>1</v>
      </c>
      <c r="C32" s="35" t="s">
        <v>423</v>
      </c>
      <c r="D32" s="36" t="s">
        <v>4404</v>
      </c>
      <c r="E32" s="27" t="n">
        <f aca="false">YEAR(TOT!A34)</f>
        <v>1991</v>
      </c>
      <c r="F32" s="28" t="n">
        <f aca="false">MONTH(TOT!A34)</f>
        <v>10</v>
      </c>
      <c r="G32" s="28" t="n">
        <f aca="false">DAY(TOT!A34)</f>
        <v>21</v>
      </c>
      <c r="H32" s="37" t="n">
        <v>73</v>
      </c>
      <c r="I32" s="37" t="n">
        <v>180</v>
      </c>
      <c r="J32" s="28"/>
      <c r="K32" s="39" t="n">
        <f aca="false">TOT!FX34</f>
        <v>0</v>
      </c>
      <c r="L32" s="28"/>
      <c r="M32" s="37" t="n">
        <f aca="false">'CK - Tableau 1'!F32</f>
        <v>61</v>
      </c>
      <c r="N32" s="37" t="n">
        <f aca="false">'FG - Tableau 1'!E32</f>
        <v>33</v>
      </c>
      <c r="O32" s="37" t="n">
        <f aca="false">'DI - Tableau 1'!E32</f>
        <v>48</v>
      </c>
      <c r="P32" s="37" t="n">
        <f aca="false">'SK - Tableau 1'!G32</f>
        <v>66</v>
      </c>
      <c r="Q32" s="37" t="n">
        <f aca="false">'ST - Tableau 1'!D32</f>
        <v>38</v>
      </c>
      <c r="R32" s="37" t="n">
        <f aca="false">'EN - Tableau 1'!D32</f>
        <v>33</v>
      </c>
      <c r="S32" s="37" t="n">
        <f aca="false">DU!E32</f>
        <v>86</v>
      </c>
      <c r="T32" s="37" t="n">
        <f aca="false">'PH - Tableau 1'!P32</f>
        <v>56.75</v>
      </c>
      <c r="U32" s="37" t="n">
        <f aca="false">'FO - Tableau 1'!D32</f>
        <v>63</v>
      </c>
      <c r="V32" s="37" t="n">
        <f aca="false">'PA - Tableau 1'!K32</f>
        <v>66</v>
      </c>
      <c r="W32" s="37" t="n">
        <f aca="false">'SC - Tableau 1'!L32</f>
        <v>59.5</v>
      </c>
      <c r="X32" s="37" t="n">
        <f aca="false">'DF - Tableau 1'!I32</f>
        <v>55</v>
      </c>
      <c r="Y32" s="37" t="n">
        <f aca="false">PS!F32</f>
        <v>33</v>
      </c>
      <c r="Z32" s="37" t="n">
        <v>50</v>
      </c>
      <c r="AA32" s="37" t="n">
        <v>50</v>
      </c>
      <c r="AB32" s="37" t="n">
        <v>50</v>
      </c>
    </row>
    <row r="33" customFormat="false" ht="14.35" hidden="false" customHeight="true" outlineLevel="0" collapsed="false">
      <c r="A33" s="17" t="s">
        <v>451</v>
      </c>
      <c r="B33" s="27" t="n">
        <f aca="false">'POSITION - Tableau 1'!B33</f>
        <v>8</v>
      </c>
      <c r="C33" s="35" t="s">
        <v>321</v>
      </c>
      <c r="D33" s="36" t="s">
        <v>4404</v>
      </c>
      <c r="E33" s="27" t="n">
        <f aca="false">YEAR(TOT!A35)</f>
        <v>1986</v>
      </c>
      <c r="F33" s="28" t="n">
        <f aca="false">MONTH(TOT!A35)</f>
        <v>4</v>
      </c>
      <c r="G33" s="28" t="n">
        <f aca="false">DAY(TOT!A35)</f>
        <v>21</v>
      </c>
      <c r="H33" s="37" t="n">
        <v>75</v>
      </c>
      <c r="I33" s="37" t="n">
        <v>214</v>
      </c>
      <c r="J33" s="28"/>
      <c r="K33" s="38" t="n">
        <f aca="false">TOT!FX35</f>
        <v>6000000</v>
      </c>
      <c r="L33" s="28"/>
      <c r="M33" s="37" t="n">
        <f aca="false">'CK - Tableau 1'!F33</f>
        <v>70</v>
      </c>
      <c r="N33" s="37" t="n">
        <f aca="false">'FG - Tableau 1'!E33</f>
        <v>33</v>
      </c>
      <c r="O33" s="37" t="n">
        <f aca="false">'DI - Tableau 1'!E33</f>
        <v>48</v>
      </c>
      <c r="P33" s="37" t="n">
        <f aca="false">'SK - Tableau 1'!G33</f>
        <v>68</v>
      </c>
      <c r="Q33" s="37" t="n">
        <f aca="false">'ST - Tableau 1'!D33</f>
        <v>80</v>
      </c>
      <c r="R33" s="37" t="n">
        <f aca="false">'EN - Tableau 1'!D33</f>
        <v>96</v>
      </c>
      <c r="S33" s="37" t="n">
        <f aca="false">DU!E33</f>
        <v>93</v>
      </c>
      <c r="T33" s="37" t="n">
        <f aca="false">'PH - Tableau 1'!P33</f>
        <v>74</v>
      </c>
      <c r="U33" s="37" t="n">
        <f aca="false">'FO - Tableau 1'!D33</f>
        <v>53</v>
      </c>
      <c r="V33" s="37" t="n">
        <f aca="false">'PA - Tableau 1'!K33</f>
        <v>72.5</v>
      </c>
      <c r="W33" s="37" t="n">
        <f aca="false">'SC - Tableau 1'!L33</f>
        <v>63</v>
      </c>
      <c r="X33" s="37" t="n">
        <f aca="false">'DF - Tableau 1'!I33</f>
        <v>80.5</v>
      </c>
      <c r="Y33" s="37" t="n">
        <f aca="false">PS!F33</f>
        <v>33</v>
      </c>
      <c r="Z33" s="37" t="n">
        <v>50</v>
      </c>
      <c r="AA33" s="37" t="n">
        <v>50</v>
      </c>
      <c r="AB33" s="37" t="n">
        <v>50</v>
      </c>
    </row>
    <row r="34" customFormat="false" ht="14.35" hidden="false" customHeight="true" outlineLevel="0" collapsed="false">
      <c r="A34" s="17" t="s">
        <v>457</v>
      </c>
      <c r="B34" s="27" t="n">
        <f aca="false">'POSITION - Tableau 1'!B34</f>
        <v>1</v>
      </c>
      <c r="C34" s="35" t="s">
        <v>262</v>
      </c>
      <c r="D34" s="36" t="s">
        <v>4403</v>
      </c>
      <c r="E34" s="27" t="n">
        <f aca="false">YEAR(TOT!A36)</f>
        <v>1994</v>
      </c>
      <c r="F34" s="28" t="n">
        <f aca="false">MONTH(TOT!A36)</f>
        <v>8</v>
      </c>
      <c r="G34" s="28" t="n">
        <f aca="false">DAY(TOT!A36)</f>
        <v>11</v>
      </c>
      <c r="H34" s="37" t="n">
        <v>70</v>
      </c>
      <c r="I34" s="37" t="n">
        <v>175</v>
      </c>
      <c r="J34" s="28"/>
      <c r="K34" s="38" t="n">
        <f aca="false">TOT!FX36</f>
        <v>925000</v>
      </c>
      <c r="L34" s="28"/>
      <c r="M34" s="37" t="n">
        <f aca="false">'CK - Tableau 1'!F34</f>
        <v>47</v>
      </c>
      <c r="N34" s="37" t="n">
        <f aca="false">'FG - Tableau 1'!E34</f>
        <v>33</v>
      </c>
      <c r="O34" s="37" t="n">
        <f aca="false">'DI - Tableau 1'!E34</f>
        <v>65</v>
      </c>
      <c r="P34" s="37" t="n">
        <f aca="false">'SK - Tableau 1'!G34</f>
        <v>61</v>
      </c>
      <c r="Q34" s="37" t="n">
        <f aca="false">'ST - Tableau 1'!D34</f>
        <v>42</v>
      </c>
      <c r="R34" s="37" t="n">
        <f aca="false">'EN - Tableau 1'!D34</f>
        <v>37</v>
      </c>
      <c r="S34" s="37" t="n">
        <f aca="false">DU!E34</f>
        <v>96</v>
      </c>
      <c r="T34" s="37" t="n">
        <f aca="false">'PH - Tableau 1'!P34</f>
        <v>71.875</v>
      </c>
      <c r="U34" s="37" t="n">
        <f aca="false">'FO - Tableau 1'!D34</f>
        <v>43</v>
      </c>
      <c r="V34" s="37" t="n">
        <f aca="false">'PA - Tableau 1'!K34</f>
        <v>83.5</v>
      </c>
      <c r="W34" s="37" t="n">
        <f aca="false">'SC - Tableau 1'!L34</f>
        <v>74</v>
      </c>
      <c r="X34" s="37" t="n">
        <f aca="false">'DF - Tableau 1'!I34</f>
        <v>70</v>
      </c>
      <c r="Y34" s="37" t="n">
        <f aca="false">PS!F34</f>
        <v>33</v>
      </c>
      <c r="Z34" s="37" t="n">
        <v>50</v>
      </c>
      <c r="AA34" s="37" t="n">
        <v>50</v>
      </c>
      <c r="AB34" s="37" t="n">
        <v>50</v>
      </c>
    </row>
    <row r="35" customFormat="false" ht="14.35" hidden="false" customHeight="true" outlineLevel="0" collapsed="false">
      <c r="A35" s="17" t="s">
        <v>462</v>
      </c>
      <c r="B35" s="27" t="n">
        <f aca="false">'POSITION - Tableau 1'!B35</f>
        <v>4</v>
      </c>
      <c r="C35" s="35" t="s">
        <v>262</v>
      </c>
      <c r="D35" s="36" t="s">
        <v>4403</v>
      </c>
      <c r="E35" s="27" t="n">
        <f aca="false">YEAR(TOT!A37)</f>
        <v>1998</v>
      </c>
      <c r="F35" s="28" t="n">
        <f aca="false">MONTH(TOT!A37)</f>
        <v>3</v>
      </c>
      <c r="G35" s="28" t="n">
        <f aca="false">DAY(TOT!A37)</f>
        <v>2</v>
      </c>
      <c r="H35" s="37" t="n">
        <v>73</v>
      </c>
      <c r="I35" s="37" t="n">
        <v>192</v>
      </c>
      <c r="J35" s="28"/>
      <c r="K35" s="38" t="n">
        <f aca="false">TOT!FX37</f>
        <v>925000</v>
      </c>
      <c r="L35" s="28"/>
      <c r="M35" s="37" t="n">
        <f aca="false">'CK - Tableau 1'!F35</f>
        <v>60</v>
      </c>
      <c r="N35" s="37" t="n">
        <f aca="false">'FG - Tableau 1'!E35</f>
        <v>33</v>
      </c>
      <c r="O35" s="37" t="n">
        <f aca="false">'DI - Tableau 1'!E35</f>
        <v>73</v>
      </c>
      <c r="P35" s="37" t="n">
        <f aca="false">'SK - Tableau 1'!G35</f>
        <v>60</v>
      </c>
      <c r="Q35" s="37" t="n">
        <f aca="false">'ST - Tableau 1'!D35</f>
        <v>53</v>
      </c>
      <c r="R35" s="37" t="n">
        <f aca="false">'EN - Tableau 1'!D35</f>
        <v>33</v>
      </c>
      <c r="S35" s="37" t="n">
        <f aca="false">DU!E35</f>
        <v>81</v>
      </c>
      <c r="T35" s="37" t="n">
        <f aca="false">'PH - Tableau 1'!P35</f>
        <v>56.375</v>
      </c>
      <c r="U35" s="37" t="n">
        <f aca="false">'FO - Tableau 1'!D35</f>
        <v>33</v>
      </c>
      <c r="V35" s="37" t="n">
        <f aca="false">'PA - Tableau 1'!K35</f>
        <v>47</v>
      </c>
      <c r="W35" s="37" t="n">
        <f aca="false">'SC - Tableau 1'!L35</f>
        <v>55</v>
      </c>
      <c r="X35" s="37" t="n">
        <f aca="false">'DF - Tableau 1'!I35</f>
        <v>47</v>
      </c>
      <c r="Y35" s="37" t="n">
        <f aca="false">PS!F35</f>
        <v>33</v>
      </c>
      <c r="Z35" s="37" t="n">
        <v>50</v>
      </c>
      <c r="AA35" s="37" t="n">
        <v>50</v>
      </c>
      <c r="AB35" s="37" t="n">
        <v>50</v>
      </c>
    </row>
    <row r="36" customFormat="false" ht="14.35" hidden="false" customHeight="true" outlineLevel="0" collapsed="false">
      <c r="A36" s="17" t="s">
        <v>467</v>
      </c>
      <c r="B36" s="27" t="n">
        <f aca="false">'POSITION - Tableau 1'!B36</f>
        <v>8</v>
      </c>
      <c r="C36" s="35" t="s">
        <v>262</v>
      </c>
      <c r="D36" s="36" t="s">
        <v>4404</v>
      </c>
      <c r="E36" s="27" t="n">
        <f aca="false">YEAR(TOT!A38)</f>
        <v>1992</v>
      </c>
      <c r="F36" s="28" t="n">
        <f aca="false">MONTH(TOT!A38)</f>
        <v>3</v>
      </c>
      <c r="G36" s="28" t="n">
        <f aca="false">DAY(TOT!A38)</f>
        <v>3</v>
      </c>
      <c r="H36" s="37" t="n">
        <v>76</v>
      </c>
      <c r="I36" s="37" t="n">
        <v>206</v>
      </c>
      <c r="J36" s="28"/>
      <c r="K36" s="38" t="n">
        <f aca="false">TOT!FX38</f>
        <v>1850000</v>
      </c>
      <c r="L36" s="28"/>
      <c r="M36" s="37" t="n">
        <f aca="false">'CK - Tableau 1'!F36</f>
        <v>85</v>
      </c>
      <c r="N36" s="37" t="n">
        <f aca="false">'FG - Tableau 1'!E36</f>
        <v>87</v>
      </c>
      <c r="O36" s="37" t="n">
        <f aca="false">'DI - Tableau 1'!E36</f>
        <v>40</v>
      </c>
      <c r="P36" s="37" t="n">
        <f aca="false">'SK - Tableau 1'!G36</f>
        <v>59</v>
      </c>
      <c r="Q36" s="37" t="n">
        <f aca="false">'ST - Tableau 1'!D36</f>
        <v>60</v>
      </c>
      <c r="R36" s="37" t="n">
        <f aca="false">'EN - Tableau 1'!D36</f>
        <v>33</v>
      </c>
      <c r="S36" s="37" t="n">
        <f aca="false">DU!E36</f>
        <v>92</v>
      </c>
      <c r="T36" s="37" t="n">
        <f aca="false">'PH - Tableau 1'!P36</f>
        <v>64.875</v>
      </c>
      <c r="U36" s="37" t="n">
        <f aca="false">'FO - Tableau 1'!D36</f>
        <v>33</v>
      </c>
      <c r="V36" s="37" t="n">
        <f aca="false">'PA - Tableau 1'!K36</f>
        <v>64.5</v>
      </c>
      <c r="W36" s="37" t="n">
        <f aca="false">'SC - Tableau 1'!L36</f>
        <v>52</v>
      </c>
      <c r="X36" s="37" t="n">
        <f aca="false">'DF - Tableau 1'!I36</f>
        <v>74</v>
      </c>
      <c r="Y36" s="37" t="n">
        <f aca="false">PS!F36</f>
        <v>33</v>
      </c>
      <c r="Z36" s="37" t="n">
        <v>50</v>
      </c>
      <c r="AA36" s="37" t="n">
        <v>50</v>
      </c>
      <c r="AB36" s="37" t="n">
        <v>50</v>
      </c>
    </row>
    <row r="37" customFormat="false" ht="14.35" hidden="false" customHeight="true" outlineLevel="0" collapsed="false">
      <c r="A37" s="17" t="s">
        <v>471</v>
      </c>
      <c r="B37" s="27" t="n">
        <f aca="false">'POSITION - Tableau 1'!B37</f>
        <v>4</v>
      </c>
      <c r="C37" s="35" t="s">
        <v>423</v>
      </c>
      <c r="D37" s="36" t="s">
        <v>4404</v>
      </c>
      <c r="E37" s="27" t="n">
        <f aca="false">YEAR(TOT!A39)</f>
        <v>1986</v>
      </c>
      <c r="F37" s="28" t="n">
        <f aca="false">MONTH(TOT!A39)</f>
        <v>7</v>
      </c>
      <c r="G37" s="28" t="n">
        <f aca="false">DAY(TOT!A39)</f>
        <v>5</v>
      </c>
      <c r="H37" s="37" t="n">
        <v>73</v>
      </c>
      <c r="I37" s="37" t="n">
        <v>201</v>
      </c>
      <c r="J37" s="28"/>
      <c r="K37" s="38" t="n">
        <f aca="false">TOT!FX39</f>
        <v>8000000</v>
      </c>
      <c r="L37" s="28"/>
      <c r="M37" s="37" t="n">
        <f aca="false">'CK - Tableau 1'!F37</f>
        <v>51</v>
      </c>
      <c r="N37" s="37" t="n">
        <f aca="false">'FG - Tableau 1'!E37</f>
        <v>33</v>
      </c>
      <c r="O37" s="37" t="n">
        <f aca="false">'DI - Tableau 1'!E37</f>
        <v>47</v>
      </c>
      <c r="P37" s="37" t="n">
        <f aca="false">'SK - Tableau 1'!G37</f>
        <v>89</v>
      </c>
      <c r="Q37" s="37" t="n">
        <f aca="false">'ST - Tableau 1'!D37</f>
        <v>69</v>
      </c>
      <c r="R37" s="37" t="n">
        <f aca="false">'EN - Tableau 1'!D37</f>
        <v>99</v>
      </c>
      <c r="S37" s="37" t="n">
        <f aca="false">DU!E37</f>
        <v>99</v>
      </c>
      <c r="T37" s="37" t="n">
        <f aca="false">'PH - Tableau 1'!P37</f>
        <v>85</v>
      </c>
      <c r="U37" s="37" t="n">
        <f aca="false">'FO - Tableau 1'!D37</f>
        <v>53</v>
      </c>
      <c r="V37" s="37" t="n">
        <f aca="false">'PA - Tableau 1'!K37</f>
        <v>93.5</v>
      </c>
      <c r="W37" s="37" t="n">
        <f aca="false">'SC - Tableau 1'!L37</f>
        <v>85.5</v>
      </c>
      <c r="X37" s="37" t="n">
        <f aca="false">'DF - Tableau 1'!I37</f>
        <v>71.5</v>
      </c>
      <c r="Y37" s="37" t="n">
        <f aca="false">PS!F37</f>
        <v>64.9285714285714</v>
      </c>
      <c r="Z37" s="37" t="n">
        <v>50</v>
      </c>
      <c r="AA37" s="37" t="n">
        <v>50</v>
      </c>
      <c r="AB37" s="37" t="n">
        <v>50</v>
      </c>
    </row>
    <row r="38" customFormat="false" ht="14.35" hidden="false" customHeight="true" outlineLevel="0" collapsed="false">
      <c r="A38" s="17" t="s">
        <v>476</v>
      </c>
      <c r="B38" s="27" t="n">
        <f aca="false">'POSITION - Tableau 1'!B38</f>
        <v>1</v>
      </c>
      <c r="C38" s="35" t="s">
        <v>321</v>
      </c>
      <c r="D38" s="36" t="s">
        <v>4404</v>
      </c>
      <c r="E38" s="27" t="n">
        <f aca="false">YEAR(TOT!A40)</f>
        <v>1994</v>
      </c>
      <c r="F38" s="28" t="n">
        <f aca="false">MONTH(TOT!A40)</f>
        <v>9</v>
      </c>
      <c r="G38" s="28" t="n">
        <f aca="false">DAY(TOT!A40)</f>
        <v>22</v>
      </c>
      <c r="H38" s="37" t="n">
        <v>74</v>
      </c>
      <c r="I38" s="37" t="n">
        <v>196</v>
      </c>
      <c r="J38" s="28"/>
      <c r="K38" s="38" t="n">
        <f aca="false">TOT!FX40</f>
        <v>3500000</v>
      </c>
      <c r="L38" s="28"/>
      <c r="M38" s="37" t="n">
        <f aca="false">'CK - Tableau 1'!F38</f>
        <v>38</v>
      </c>
      <c r="N38" s="37" t="n">
        <f aca="false">'FG - Tableau 1'!E38</f>
        <v>33</v>
      </c>
      <c r="O38" s="37" t="n">
        <f aca="false">'DI - Tableau 1'!E38</f>
        <v>94</v>
      </c>
      <c r="P38" s="37" t="n">
        <f aca="false">'SK - Tableau 1'!G38</f>
        <v>87</v>
      </c>
      <c r="Q38" s="37" t="n">
        <f aca="false">'ST - Tableau 1'!D38</f>
        <v>54</v>
      </c>
      <c r="R38" s="37" t="n">
        <f aca="false">'EN - Tableau 1'!D38</f>
        <v>82</v>
      </c>
      <c r="S38" s="37" t="n">
        <f aca="false">DU!E38</f>
        <v>92</v>
      </c>
      <c r="T38" s="37" t="n">
        <f aca="false">'PH - Tableau 1'!P38</f>
        <v>84</v>
      </c>
      <c r="U38" s="37" t="n">
        <f aca="false">'FO - Tableau 1'!D38</f>
        <v>53</v>
      </c>
      <c r="V38" s="37" t="n">
        <f aca="false">'PA - Tableau 1'!K38</f>
        <v>82</v>
      </c>
      <c r="W38" s="37" t="n">
        <f aca="false">'SC - Tableau 1'!L38</f>
        <v>59.5</v>
      </c>
      <c r="X38" s="37" t="n">
        <f aca="false">'DF - Tableau 1'!I38</f>
        <v>73</v>
      </c>
      <c r="Y38" s="37" t="n">
        <f aca="false">PS!F38</f>
        <v>33</v>
      </c>
      <c r="Z38" s="37" t="n">
        <v>50</v>
      </c>
      <c r="AA38" s="37" t="n">
        <v>50</v>
      </c>
      <c r="AB38" s="37" t="n">
        <v>50</v>
      </c>
    </row>
    <row r="39" customFormat="false" ht="14.35" hidden="false" customHeight="true" outlineLevel="0" collapsed="false">
      <c r="A39" s="17" t="s">
        <v>480</v>
      </c>
      <c r="B39" s="27" t="n">
        <f aca="false">'POSITION - Tableau 1'!B39</f>
        <v>4</v>
      </c>
      <c r="C39" s="35" t="s">
        <v>262</v>
      </c>
      <c r="D39" s="36" t="s">
        <v>4404</v>
      </c>
      <c r="E39" s="27" t="n">
        <f aca="false">YEAR(TOT!A41)</f>
        <v>1981</v>
      </c>
      <c r="F39" s="28" t="n">
        <f aca="false">MONTH(TOT!A41)</f>
        <v>4</v>
      </c>
      <c r="G39" s="28" t="n">
        <f aca="false">DAY(TOT!A41)</f>
        <v>11</v>
      </c>
      <c r="H39" s="37" t="n">
        <v>73</v>
      </c>
      <c r="I39" s="37" t="n">
        <v>197</v>
      </c>
      <c r="J39" s="28"/>
      <c r="K39" s="38" t="n">
        <f aca="false">TOT!FX41</f>
        <v>2500000</v>
      </c>
      <c r="L39" s="28"/>
      <c r="M39" s="37" t="n">
        <f aca="false">'CK - Tableau 1'!F39</f>
        <v>65</v>
      </c>
      <c r="N39" s="37" t="n">
        <f aca="false">'FG - Tableau 1'!E39</f>
        <v>62</v>
      </c>
      <c r="O39" s="37" t="n">
        <f aca="false">'DI - Tableau 1'!E39</f>
        <v>44</v>
      </c>
      <c r="P39" s="37" t="n">
        <f aca="false">'SK - Tableau 1'!G39</f>
        <v>66</v>
      </c>
      <c r="Q39" s="37" t="n">
        <f aca="false">'ST - Tableau 1'!D39</f>
        <v>62</v>
      </c>
      <c r="R39" s="37" t="n">
        <f aca="false">'EN - Tableau 1'!D39</f>
        <v>33</v>
      </c>
      <c r="S39" s="37" t="n">
        <f aca="false">DU!E39</f>
        <v>96</v>
      </c>
      <c r="T39" s="37" t="n">
        <f aca="false">'PH - Tableau 1'!P39</f>
        <v>67.625</v>
      </c>
      <c r="U39" s="37" t="n">
        <f aca="false">'FO - Tableau 1'!D39</f>
        <v>33</v>
      </c>
      <c r="V39" s="37" t="n">
        <f aca="false">'PA - Tableau 1'!K39</f>
        <v>58</v>
      </c>
      <c r="W39" s="37" t="n">
        <f aca="false">'SC - Tableau 1'!L39</f>
        <v>70</v>
      </c>
      <c r="X39" s="37" t="n">
        <f aca="false">'DF - Tableau 1'!I39</f>
        <v>57.5</v>
      </c>
      <c r="Y39" s="37" t="n">
        <f aca="false">PS!F39</f>
        <v>33.5</v>
      </c>
      <c r="Z39" s="37" t="n">
        <v>50</v>
      </c>
      <c r="AA39" s="37" t="n">
        <v>50</v>
      </c>
      <c r="AB39" s="37" t="n">
        <v>50</v>
      </c>
    </row>
    <row r="40" customFormat="false" ht="14.35" hidden="false" customHeight="true" outlineLevel="0" collapsed="false">
      <c r="A40" s="17" t="s">
        <v>485</v>
      </c>
      <c r="B40" s="27" t="n">
        <f aca="false">'POSITION - Tableau 1'!B40</f>
        <v>8</v>
      </c>
      <c r="C40" s="35" t="s">
        <v>423</v>
      </c>
      <c r="D40" s="36" t="s">
        <v>4404</v>
      </c>
      <c r="E40" s="27" t="n">
        <f aca="false">YEAR(TOT!A42)</f>
        <v>1986</v>
      </c>
      <c r="F40" s="28" t="n">
        <f aca="false">MONTH(TOT!A42)</f>
        <v>4</v>
      </c>
      <c r="G40" s="28" t="n">
        <f aca="false">DAY(TOT!A42)</f>
        <v>25</v>
      </c>
      <c r="H40" s="37" t="n">
        <v>74</v>
      </c>
      <c r="I40" s="37" t="n">
        <v>218</v>
      </c>
      <c r="J40" s="28"/>
      <c r="K40" s="38" t="n">
        <f aca="false">TOT!FX42</f>
        <v>4400000</v>
      </c>
      <c r="L40" s="28"/>
      <c r="M40" s="37" t="n">
        <f aca="false">'CK - Tableau 1'!F40</f>
        <v>84</v>
      </c>
      <c r="N40" s="37" t="n">
        <f aca="false">'FG - Tableau 1'!E40</f>
        <v>33</v>
      </c>
      <c r="O40" s="37" t="n">
        <f aca="false">'DI - Tableau 1'!E40</f>
        <v>58</v>
      </c>
      <c r="P40" s="37" t="n">
        <f aca="false">'SK - Tableau 1'!G40</f>
        <v>55</v>
      </c>
      <c r="Q40" s="37" t="n">
        <f aca="false">'ST - Tableau 1'!D40</f>
        <v>89</v>
      </c>
      <c r="R40" s="37" t="n">
        <f aca="false">'EN - Tableau 1'!D40</f>
        <v>33</v>
      </c>
      <c r="S40" s="37" t="n">
        <f aca="false">DU!E40</f>
        <v>96</v>
      </c>
      <c r="T40" s="37" t="n">
        <f aca="false">'PH - Tableau 1'!P40</f>
        <v>61.625</v>
      </c>
      <c r="U40" s="37" t="n">
        <f aca="false">'FO - Tableau 1'!D40</f>
        <v>53</v>
      </c>
      <c r="V40" s="37" t="n">
        <f aca="false">'PA - Tableau 1'!K40</f>
        <v>55</v>
      </c>
      <c r="W40" s="37" t="n">
        <f aca="false">'SC - Tableau 1'!L40</f>
        <v>48</v>
      </c>
      <c r="X40" s="37" t="n">
        <f aca="false">'DF - Tableau 1'!I40</f>
        <v>74.5</v>
      </c>
      <c r="Y40" s="37" t="n">
        <f aca="false">PS!F40</f>
        <v>33</v>
      </c>
      <c r="Z40" s="37" t="n">
        <v>50</v>
      </c>
      <c r="AA40" s="37" t="n">
        <v>50</v>
      </c>
      <c r="AB40" s="37" t="n">
        <v>50</v>
      </c>
    </row>
    <row r="41" customFormat="false" ht="14.35" hidden="false" customHeight="true" outlineLevel="0" collapsed="false">
      <c r="A41" s="17" t="s">
        <v>491</v>
      </c>
      <c r="B41" s="27" t="n">
        <f aca="false">'POSITION - Tableau 1'!B41</f>
        <v>2</v>
      </c>
      <c r="C41" s="35" t="s">
        <v>283</v>
      </c>
      <c r="D41" s="36" t="s">
        <v>4403</v>
      </c>
      <c r="E41" s="27" t="n">
        <f aca="false">YEAR(TOT!A43)</f>
        <v>1996</v>
      </c>
      <c r="F41" s="28" t="n">
        <f aca="false">MONTH(TOT!A43)</f>
        <v>8</v>
      </c>
      <c r="G41" s="28" t="n">
        <f aca="false">DAY(TOT!A43)</f>
        <v>5</v>
      </c>
      <c r="H41" s="37" t="n">
        <v>72</v>
      </c>
      <c r="I41" s="37" t="n">
        <v>186</v>
      </c>
      <c r="J41" s="28"/>
      <c r="K41" s="38" t="n">
        <f aca="false">TOT!FX43</f>
        <v>925000</v>
      </c>
      <c r="L41" s="28"/>
      <c r="M41" s="37" t="n">
        <f aca="false">'CK - Tableau 1'!F41</f>
        <v>60</v>
      </c>
      <c r="N41" s="37" t="n">
        <f aca="false">'FG - Tableau 1'!E41</f>
        <v>33</v>
      </c>
      <c r="O41" s="37" t="n">
        <f aca="false">'DI - Tableau 1'!E41</f>
        <v>82</v>
      </c>
      <c r="P41" s="37" t="n">
        <f aca="false">'SK - Tableau 1'!G41</f>
        <v>63</v>
      </c>
      <c r="Q41" s="37" t="n">
        <f aca="false">'ST - Tableau 1'!D41</f>
        <v>48</v>
      </c>
      <c r="R41" s="37" t="n">
        <f aca="false">'EN - Tableau 1'!D41</f>
        <v>33</v>
      </c>
      <c r="S41" s="37" t="n">
        <f aca="false">DU!E41</f>
        <v>84</v>
      </c>
      <c r="T41" s="37" t="n">
        <f aca="false">'PH - Tableau 1'!P41</f>
        <v>68.75</v>
      </c>
      <c r="U41" s="37" t="n">
        <f aca="false">'FO - Tableau 1'!D41</f>
        <v>53</v>
      </c>
      <c r="V41" s="37" t="n">
        <f aca="false">'PA - Tableau 1'!K41</f>
        <v>66</v>
      </c>
      <c r="W41" s="37" t="n">
        <f aca="false">'SC - Tableau 1'!L41</f>
        <v>63.5</v>
      </c>
      <c r="X41" s="37" t="n">
        <f aca="false">'DF - Tableau 1'!I41</f>
        <v>62.5</v>
      </c>
      <c r="Y41" s="37" t="n">
        <f aca="false">PS!F41</f>
        <v>33</v>
      </c>
      <c r="Z41" s="37" t="n">
        <v>50</v>
      </c>
      <c r="AA41" s="37" t="n">
        <v>50</v>
      </c>
      <c r="AB41" s="37" t="n">
        <v>50</v>
      </c>
    </row>
    <row r="42" customFormat="false" ht="14.35" hidden="false" customHeight="true" outlineLevel="0" collapsed="false">
      <c r="A42" s="17" t="s">
        <v>496</v>
      </c>
      <c r="B42" s="27" t="n">
        <f aca="false">'POSITION - Tableau 1'!B42</f>
        <v>2</v>
      </c>
      <c r="C42" s="35" t="s">
        <v>283</v>
      </c>
      <c r="D42" s="36" t="s">
        <v>4404</v>
      </c>
      <c r="E42" s="27" t="n">
        <f aca="false">YEAR(TOT!A44)</f>
        <v>1990</v>
      </c>
      <c r="F42" s="28" t="n">
        <f aca="false">MONTH(TOT!A44)</f>
        <v>7</v>
      </c>
      <c r="G42" s="28" t="n">
        <f aca="false">DAY(TOT!A44)</f>
        <v>3</v>
      </c>
      <c r="H42" s="37" t="n">
        <v>75</v>
      </c>
      <c r="I42" s="37" t="n">
        <v>231</v>
      </c>
      <c r="J42" s="28"/>
      <c r="K42" s="38" t="n">
        <f aca="false">TOT!FX44</f>
        <v>4500000</v>
      </c>
      <c r="L42" s="28"/>
      <c r="M42" s="37" t="n">
        <f aca="false">'CK - Tableau 1'!F42</f>
        <v>63</v>
      </c>
      <c r="N42" s="37" t="n">
        <f aca="false">'FG - Tableau 1'!E42</f>
        <v>33</v>
      </c>
      <c r="O42" s="37" t="n">
        <f aca="false">'DI - Tableau 1'!E42</f>
        <v>58</v>
      </c>
      <c r="P42" s="37" t="n">
        <f aca="false">'SK - Tableau 1'!G42</f>
        <v>87</v>
      </c>
      <c r="Q42" s="37" t="n">
        <f aca="false">'ST - Tableau 1'!D42</f>
        <v>95</v>
      </c>
      <c r="R42" s="37" t="n">
        <f aca="false">'EN - Tableau 1'!D42</f>
        <v>74</v>
      </c>
      <c r="S42" s="37" t="n">
        <f aca="false">DU!E42</f>
        <v>99</v>
      </c>
      <c r="T42" s="37" t="n">
        <f aca="false">'PH - Tableau 1'!P42</f>
        <v>80</v>
      </c>
      <c r="U42" s="37" t="n">
        <f aca="false">'FO - Tableau 1'!D42</f>
        <v>53</v>
      </c>
      <c r="V42" s="37" t="n">
        <f aca="false">'PA - Tableau 1'!K42</f>
        <v>71</v>
      </c>
      <c r="W42" s="37" t="n">
        <f aca="false">'SC - Tableau 1'!L42</f>
        <v>93.5</v>
      </c>
      <c r="X42" s="37" t="n">
        <f aca="false">'DF - Tableau 1'!I42</f>
        <v>60.5</v>
      </c>
      <c r="Y42" s="37" t="n">
        <f aca="false">PS!F42</f>
        <v>49</v>
      </c>
      <c r="Z42" s="37" t="n">
        <v>50</v>
      </c>
      <c r="AA42" s="37" t="n">
        <v>50</v>
      </c>
      <c r="AB42" s="37" t="n">
        <v>50</v>
      </c>
    </row>
    <row r="43" customFormat="false" ht="14.35" hidden="false" customHeight="true" outlineLevel="0" collapsed="false">
      <c r="A43" s="17" t="s">
        <v>501</v>
      </c>
      <c r="B43" s="27" t="n">
        <f aca="false">'POSITION - Tableau 1'!B43</f>
        <v>2</v>
      </c>
      <c r="C43" s="35" t="s">
        <v>321</v>
      </c>
      <c r="D43" s="36" t="s">
        <v>4404</v>
      </c>
      <c r="E43" s="27" t="n">
        <f aca="false">YEAR(TOT!A45)</f>
        <v>1995</v>
      </c>
      <c r="F43" s="28" t="n">
        <f aca="false">MONTH(TOT!A45)</f>
        <v>2</v>
      </c>
      <c r="G43" s="28" t="n">
        <f aca="false">DAY(TOT!A45)</f>
        <v>9</v>
      </c>
      <c r="H43" s="37" t="n">
        <v>75</v>
      </c>
      <c r="I43" s="37" t="n">
        <v>201</v>
      </c>
      <c r="J43" s="28"/>
      <c r="K43" s="38" t="n">
        <f aca="false">TOT!FX45</f>
        <v>2750000</v>
      </c>
      <c r="L43" s="28"/>
      <c r="M43" s="37" t="n">
        <f aca="false">'CK - Tableau 1'!F43</f>
        <v>53</v>
      </c>
      <c r="N43" s="37" t="n">
        <f aca="false">'FG - Tableau 1'!E43</f>
        <v>66</v>
      </c>
      <c r="O43" s="37" t="n">
        <f aca="false">'DI - Tableau 1'!E43</f>
        <v>75</v>
      </c>
      <c r="P43" s="37" t="n">
        <f aca="false">'SK - Tableau 1'!G43</f>
        <v>60</v>
      </c>
      <c r="Q43" s="37" t="n">
        <f aca="false">'ST - Tableau 1'!D43</f>
        <v>57</v>
      </c>
      <c r="R43" s="37" t="n">
        <f aca="false">'EN - Tableau 1'!D43</f>
        <v>39</v>
      </c>
      <c r="S43" s="37" t="n">
        <f aca="false">DU!E43</f>
        <v>90</v>
      </c>
      <c r="T43" s="37" t="n">
        <f aca="false">'PH - Tableau 1'!P43</f>
        <v>67.75</v>
      </c>
      <c r="U43" s="37" t="n">
        <f aca="false">'FO - Tableau 1'!D43</f>
        <v>53</v>
      </c>
      <c r="V43" s="37" t="n">
        <f aca="false">'PA - Tableau 1'!K43</f>
        <v>73.5</v>
      </c>
      <c r="W43" s="37" t="n">
        <f aca="false">'SC - Tableau 1'!L43</f>
        <v>79</v>
      </c>
      <c r="X43" s="37" t="n">
        <f aca="false">'DF - Tableau 1'!I43</f>
        <v>71</v>
      </c>
      <c r="Y43" s="37" t="n">
        <f aca="false">PS!F43</f>
        <v>33</v>
      </c>
      <c r="Z43" s="37" t="n">
        <v>50</v>
      </c>
      <c r="AA43" s="37" t="n">
        <v>50</v>
      </c>
      <c r="AB43" s="37" t="n">
        <v>50</v>
      </c>
    </row>
    <row r="44" customFormat="false" ht="14.35" hidden="false" customHeight="true" outlineLevel="0" collapsed="false">
      <c r="A44" s="17" t="s">
        <v>507</v>
      </c>
      <c r="B44" s="27" t="n">
        <f aca="false">'POSITION - Tableau 1'!B44</f>
        <v>2</v>
      </c>
      <c r="C44" s="35" t="s">
        <v>262</v>
      </c>
      <c r="D44" s="36" t="s">
        <v>4404</v>
      </c>
      <c r="E44" s="27" t="n">
        <f aca="false">YEAR(TOT!A46)</f>
        <v>1994</v>
      </c>
      <c r="F44" s="28" t="n">
        <f aca="false">MONTH(TOT!A46)</f>
        <v>8</v>
      </c>
      <c r="G44" s="28" t="n">
        <f aca="false">DAY(TOT!A46)</f>
        <v>6</v>
      </c>
      <c r="H44" s="37" t="n">
        <v>74</v>
      </c>
      <c r="I44" s="37" t="n">
        <v>188</v>
      </c>
      <c r="J44" s="28"/>
      <c r="K44" s="38" t="n">
        <f aca="false">TOT!FX46</f>
        <v>1387500</v>
      </c>
      <c r="L44" s="28"/>
      <c r="M44" s="37" t="n">
        <f aca="false">'CK - Tableau 1'!F44</f>
        <v>38</v>
      </c>
      <c r="N44" s="37" t="n">
        <f aca="false">'FG - Tableau 1'!E44</f>
        <v>33</v>
      </c>
      <c r="O44" s="37" t="n">
        <f aca="false">'DI - Tableau 1'!E44</f>
        <v>83</v>
      </c>
      <c r="P44" s="37" t="n">
        <f aca="false">'SK - Tableau 1'!G44</f>
        <v>88</v>
      </c>
      <c r="Q44" s="37" t="n">
        <f aca="false">'ST - Tableau 1'!D44</f>
        <v>42</v>
      </c>
      <c r="R44" s="37" t="n">
        <f aca="false">'EN - Tableau 1'!D44</f>
        <v>55</v>
      </c>
      <c r="S44" s="37" t="n">
        <f aca="false">DU!E44</f>
        <v>96</v>
      </c>
      <c r="T44" s="37" t="n">
        <f aca="false">'PH - Tableau 1'!P44</f>
        <v>73.75</v>
      </c>
      <c r="U44" s="37" t="n">
        <f aca="false">'FO - Tableau 1'!D44</f>
        <v>41</v>
      </c>
      <c r="V44" s="37" t="n">
        <f aca="false">'PA - Tableau 1'!K44</f>
        <v>76.5</v>
      </c>
      <c r="W44" s="37" t="n">
        <f aca="false">'SC - Tableau 1'!L44</f>
        <v>87.5</v>
      </c>
      <c r="X44" s="37" t="n">
        <f aca="false">'DF - Tableau 1'!I44</f>
        <v>71</v>
      </c>
      <c r="Y44" s="37" t="n">
        <f aca="false">PS!F44</f>
        <v>58.1666666666667</v>
      </c>
      <c r="Z44" s="37" t="n">
        <v>50</v>
      </c>
      <c r="AA44" s="37" t="n">
        <v>50</v>
      </c>
      <c r="AB44" s="37" t="n">
        <v>50</v>
      </c>
    </row>
    <row r="45" customFormat="false" ht="14.35" hidden="false" customHeight="true" outlineLevel="0" collapsed="false">
      <c r="A45" s="17" t="s">
        <v>512</v>
      </c>
      <c r="B45" s="27" t="n">
        <f aca="false">'POSITION - Tableau 1'!B45</f>
        <v>8</v>
      </c>
      <c r="C45" s="35" t="s">
        <v>321</v>
      </c>
      <c r="D45" s="36" t="s">
        <v>4403</v>
      </c>
      <c r="E45" s="27" t="n">
        <f aca="false">YEAR(TOT!A47)</f>
        <v>1995</v>
      </c>
      <c r="F45" s="28" t="n">
        <f aca="false">MONTH(TOT!A47)</f>
        <v>6</v>
      </c>
      <c r="G45" s="28" t="n">
        <f aca="false">DAY(TOT!A47)</f>
        <v>18</v>
      </c>
      <c r="H45" s="37" t="n">
        <v>72</v>
      </c>
      <c r="I45" s="37" t="n">
        <v>212</v>
      </c>
      <c r="J45" s="28"/>
      <c r="K45" s="38" t="n">
        <f aca="false">TOT!FX47</f>
        <v>925000</v>
      </c>
      <c r="L45" s="28"/>
      <c r="M45" s="37" t="n">
        <f aca="false">'CK - Tableau 1'!F45</f>
        <v>91</v>
      </c>
      <c r="N45" s="37" t="n">
        <f aca="false">'FG - Tableau 1'!E45</f>
        <v>33</v>
      </c>
      <c r="O45" s="37" t="n">
        <f aca="false">'DI - Tableau 1'!E45</f>
        <v>47</v>
      </c>
      <c r="P45" s="37" t="n">
        <f aca="false">'SK - Tableau 1'!G45</f>
        <v>51</v>
      </c>
      <c r="Q45" s="37" t="n">
        <f aca="false">'ST - Tableau 1'!D45</f>
        <v>91</v>
      </c>
      <c r="R45" s="37" t="n">
        <f aca="false">'EN - Tableau 1'!D45</f>
        <v>33</v>
      </c>
      <c r="S45" s="37" t="n">
        <f aca="false">DU!E45</f>
        <v>91</v>
      </c>
      <c r="T45" s="37" t="n">
        <f aca="false">'PH - Tableau 1'!P45</f>
        <v>57.5</v>
      </c>
      <c r="U45" s="37" t="n">
        <f aca="false">'FO - Tableau 1'!D45</f>
        <v>33</v>
      </c>
      <c r="V45" s="37" t="n">
        <f aca="false">'PA - Tableau 1'!K45</f>
        <v>61.5</v>
      </c>
      <c r="W45" s="37" t="n">
        <f aca="false">'SC - Tableau 1'!L45</f>
        <v>57.5</v>
      </c>
      <c r="X45" s="37" t="n">
        <f aca="false">'DF - Tableau 1'!I45</f>
        <v>70.5</v>
      </c>
      <c r="Y45" s="37" t="n">
        <f aca="false">PS!F45</f>
        <v>33</v>
      </c>
      <c r="Z45" s="37" t="n">
        <v>50</v>
      </c>
      <c r="AA45" s="37" t="n">
        <v>50</v>
      </c>
      <c r="AB45" s="37" t="n">
        <v>50</v>
      </c>
    </row>
    <row r="46" customFormat="false" ht="14.35" hidden="false" customHeight="true" outlineLevel="0" collapsed="false">
      <c r="A46" s="17" t="s">
        <v>516</v>
      </c>
      <c r="B46" s="27" t="n">
        <f aca="false">'POSITION - Tableau 1'!B46</f>
        <v>8</v>
      </c>
      <c r="C46" s="35" t="s">
        <v>321</v>
      </c>
      <c r="D46" s="36" t="s">
        <v>4403</v>
      </c>
      <c r="E46" s="27" t="n">
        <f aca="false">YEAR(TOT!A48)</f>
        <v>1996</v>
      </c>
      <c r="F46" s="28" t="n">
        <f aca="false">MONTH(TOT!A48)</f>
        <v>1</v>
      </c>
      <c r="G46" s="28" t="n">
        <f aca="false">DAY(TOT!A48)</f>
        <v>21</v>
      </c>
      <c r="H46" s="37" t="n">
        <v>75</v>
      </c>
      <c r="I46" s="37" t="n">
        <v>189</v>
      </c>
      <c r="J46" s="28"/>
      <c r="K46" s="39" t="n">
        <f aca="false">TOT!FX48</f>
        <v>0</v>
      </c>
      <c r="L46" s="28"/>
      <c r="M46" s="37" t="n">
        <f aca="false">'CK - Tableau 1'!F46</f>
        <v>73</v>
      </c>
      <c r="N46" s="37" t="n">
        <f aca="false">'FG - Tableau 1'!E46</f>
        <v>33</v>
      </c>
      <c r="O46" s="37" t="n">
        <f aca="false">'DI - Tableau 1'!E46</f>
        <v>73</v>
      </c>
      <c r="P46" s="37" t="n">
        <f aca="false">'SK - Tableau 1'!G46</f>
        <v>60</v>
      </c>
      <c r="Q46" s="37" t="n">
        <f aca="false">'ST - Tableau 1'!D46</f>
        <v>40</v>
      </c>
      <c r="R46" s="37" t="n">
        <f aca="false">'EN - Tableau 1'!D46</f>
        <v>33</v>
      </c>
      <c r="S46" s="37" t="n">
        <f aca="false">DU!E46</f>
        <v>81</v>
      </c>
      <c r="T46" s="37" t="n">
        <f aca="false">'PH - Tableau 1'!P46</f>
        <v>50.25</v>
      </c>
      <c r="U46" s="37" t="n">
        <f aca="false">'FO - Tableau 1'!D46</f>
        <v>33</v>
      </c>
      <c r="V46" s="37" t="n">
        <f aca="false">'PA - Tableau 1'!K46</f>
        <v>47</v>
      </c>
      <c r="W46" s="37" t="n">
        <f aca="false">'SC - Tableau 1'!L46</f>
        <v>47</v>
      </c>
      <c r="X46" s="37" t="n">
        <f aca="false">'DF - Tableau 1'!I46</f>
        <v>60</v>
      </c>
      <c r="Y46" s="37" t="n">
        <f aca="false">PS!F46</f>
        <v>33</v>
      </c>
      <c r="Z46" s="37" t="n">
        <v>50</v>
      </c>
      <c r="AA46" s="37" t="n">
        <v>50</v>
      </c>
      <c r="AB46" s="37" t="n">
        <v>50</v>
      </c>
    </row>
    <row r="47" customFormat="false" ht="14.35" hidden="false" customHeight="true" outlineLevel="0" collapsed="false">
      <c r="A47" s="17" t="s">
        <v>520</v>
      </c>
      <c r="B47" s="27" t="n">
        <f aca="false">'POSITION - Tableau 1'!B47</f>
        <v>2</v>
      </c>
      <c r="C47" s="35" t="s">
        <v>321</v>
      </c>
      <c r="D47" s="36" t="s">
        <v>4403</v>
      </c>
      <c r="E47" s="27" t="n">
        <f aca="false">YEAR(TOT!A49)</f>
        <v>1994</v>
      </c>
      <c r="F47" s="28" t="n">
        <f aca="false">MONTH(TOT!A49)</f>
        <v>11</v>
      </c>
      <c r="G47" s="28" t="n">
        <f aca="false">DAY(TOT!A49)</f>
        <v>21</v>
      </c>
      <c r="H47" s="37" t="n">
        <v>70</v>
      </c>
      <c r="I47" s="37" t="n">
        <v>180</v>
      </c>
      <c r="J47" s="28"/>
      <c r="K47" s="38" t="n">
        <f aca="false">TOT!FX49</f>
        <v>842500</v>
      </c>
      <c r="L47" s="28"/>
      <c r="M47" s="37" t="n">
        <f aca="false">'CK - Tableau 1'!F47</f>
        <v>60</v>
      </c>
      <c r="N47" s="37" t="n">
        <f aca="false">'FG - Tableau 1'!E47</f>
        <v>33</v>
      </c>
      <c r="O47" s="37" t="n">
        <f aca="false">'DI - Tableau 1'!E47</f>
        <v>73</v>
      </c>
      <c r="P47" s="37" t="n">
        <f aca="false">'SK - Tableau 1'!G47</f>
        <v>51</v>
      </c>
      <c r="Q47" s="37" t="n">
        <f aca="false">'ST - Tableau 1'!D47</f>
        <v>49</v>
      </c>
      <c r="R47" s="37" t="n">
        <f aca="false">'EN - Tableau 1'!D47</f>
        <v>33</v>
      </c>
      <c r="S47" s="37" t="n">
        <f aca="false">DU!E47</f>
        <v>82</v>
      </c>
      <c r="T47" s="37" t="n">
        <f aca="false">'PH - Tableau 1'!P47</f>
        <v>65.625</v>
      </c>
      <c r="U47" s="37" t="n">
        <f aca="false">'FO - Tableau 1'!D47</f>
        <v>33</v>
      </c>
      <c r="V47" s="37" t="n">
        <f aca="false">'PA - Tableau 1'!K47</f>
        <v>53</v>
      </c>
      <c r="W47" s="37" t="n">
        <f aca="false">'SC - Tableau 1'!L47</f>
        <v>60</v>
      </c>
      <c r="X47" s="37" t="n">
        <f aca="false">'DF - Tableau 1'!I47</f>
        <v>60</v>
      </c>
      <c r="Y47" s="37" t="n">
        <f aca="false">PS!F47</f>
        <v>33</v>
      </c>
      <c r="Z47" s="37" t="n">
        <v>50</v>
      </c>
      <c r="AA47" s="37" t="n">
        <v>50</v>
      </c>
      <c r="AB47" s="37" t="n">
        <v>50</v>
      </c>
    </row>
    <row r="48" customFormat="false" ht="14.35" hidden="false" customHeight="true" outlineLevel="0" collapsed="false">
      <c r="A48" s="17" t="s">
        <v>525</v>
      </c>
      <c r="B48" s="27" t="n">
        <f aca="false">'POSITION - Tableau 1'!B48</f>
        <v>2</v>
      </c>
      <c r="C48" s="35" t="s">
        <v>523</v>
      </c>
      <c r="D48" s="36" t="s">
        <v>4404</v>
      </c>
      <c r="E48" s="27" t="n">
        <f aca="false">YEAR(TOT!A50)</f>
        <v>1990</v>
      </c>
      <c r="F48" s="28" t="n">
        <f aca="false">MONTH(TOT!A50)</f>
        <v>6</v>
      </c>
      <c r="G48" s="28" t="n">
        <f aca="false">DAY(TOT!A50)</f>
        <v>13</v>
      </c>
      <c r="H48" s="37" t="n">
        <v>75</v>
      </c>
      <c r="I48" s="37" t="n">
        <v>229</v>
      </c>
      <c r="J48" s="28"/>
      <c r="K48" s="38" t="n">
        <f aca="false">TOT!FX50</f>
        <v>675000</v>
      </c>
      <c r="L48" s="28"/>
      <c r="M48" s="37" t="n">
        <f aca="false">'CK - Tableau 1'!F48</f>
        <v>73</v>
      </c>
      <c r="N48" s="37" t="n">
        <f aca="false">'FG - Tableau 1'!E48</f>
        <v>79</v>
      </c>
      <c r="O48" s="37" t="n">
        <f aca="false">'DI - Tableau 1'!E48</f>
        <v>35</v>
      </c>
      <c r="P48" s="37" t="n">
        <f aca="false">'SK - Tableau 1'!G48</f>
        <v>47</v>
      </c>
      <c r="Q48" s="37" t="n">
        <f aca="false">'ST - Tableau 1'!D48</f>
        <v>95</v>
      </c>
      <c r="R48" s="37" t="n">
        <f aca="false">'EN - Tableau 1'!D48</f>
        <v>33</v>
      </c>
      <c r="S48" s="37" t="n">
        <f aca="false">DU!E48</f>
        <v>82</v>
      </c>
      <c r="T48" s="37" t="n">
        <f aca="false">'PH - Tableau 1'!P48</f>
        <v>56.875</v>
      </c>
      <c r="U48" s="37" t="n">
        <f aca="false">'FO - Tableau 1'!D48</f>
        <v>33</v>
      </c>
      <c r="V48" s="37" t="n">
        <f aca="false">'PA - Tableau 1'!K48</f>
        <v>47</v>
      </c>
      <c r="W48" s="37" t="n">
        <f aca="false">'SC - Tableau 1'!L48</f>
        <v>60</v>
      </c>
      <c r="X48" s="37" t="n">
        <f aca="false">'DF - Tableau 1'!I48</f>
        <v>60</v>
      </c>
      <c r="Y48" s="37" t="n">
        <f aca="false">PS!F48</f>
        <v>33</v>
      </c>
      <c r="Z48" s="37" t="n">
        <v>50</v>
      </c>
      <c r="AA48" s="37" t="n">
        <v>50</v>
      </c>
      <c r="AB48" s="37" t="n">
        <v>50</v>
      </c>
    </row>
    <row r="49" customFormat="false" ht="14.35" hidden="false" customHeight="true" outlineLevel="0" collapsed="false">
      <c r="A49" s="17" t="s">
        <v>528</v>
      </c>
      <c r="B49" s="27" t="n">
        <f aca="false">'POSITION - Tableau 1'!B49</f>
        <v>8</v>
      </c>
      <c r="C49" s="35" t="s">
        <v>423</v>
      </c>
      <c r="D49" s="36" t="s">
        <v>4403</v>
      </c>
      <c r="E49" s="27" t="n">
        <f aca="false">YEAR(TOT!A51)</f>
        <v>1994</v>
      </c>
      <c r="F49" s="28" t="n">
        <f aca="false">MONTH(TOT!A51)</f>
        <v>7</v>
      </c>
      <c r="G49" s="28" t="n">
        <f aca="false">DAY(TOT!A51)</f>
        <v>29</v>
      </c>
      <c r="H49" s="37" t="n">
        <v>75</v>
      </c>
      <c r="I49" s="37" t="n">
        <v>194</v>
      </c>
      <c r="J49" s="28"/>
      <c r="K49" s="38" t="n">
        <f aca="false">TOT!FX51</f>
        <v>925000</v>
      </c>
      <c r="L49" s="28"/>
      <c r="M49" s="37" t="n">
        <f aca="false">'CK - Tableau 1'!F49</f>
        <v>73</v>
      </c>
      <c r="N49" s="37" t="n">
        <f aca="false">'FG - Tableau 1'!E49</f>
        <v>33</v>
      </c>
      <c r="O49" s="37" t="n">
        <f aca="false">'DI - Tableau 1'!E49</f>
        <v>35</v>
      </c>
      <c r="P49" s="37" t="n">
        <f aca="false">'SK - Tableau 1'!G49</f>
        <v>60</v>
      </c>
      <c r="Q49" s="37" t="n">
        <f aca="false">'ST - Tableau 1'!D49</f>
        <v>46</v>
      </c>
      <c r="R49" s="37" t="n">
        <f aca="false">'EN - Tableau 1'!D49</f>
        <v>33</v>
      </c>
      <c r="S49" s="37" t="n">
        <f aca="false">DU!E49</f>
        <v>83</v>
      </c>
      <c r="T49" s="37" t="n">
        <f aca="false">'PH - Tableau 1'!P49</f>
        <v>54</v>
      </c>
      <c r="U49" s="37" t="n">
        <f aca="false">'FO - Tableau 1'!D49</f>
        <v>33</v>
      </c>
      <c r="V49" s="37" t="n">
        <f aca="false">'PA - Tableau 1'!K49</f>
        <v>53.5</v>
      </c>
      <c r="W49" s="37" t="n">
        <f aca="false">'SC - Tableau 1'!L49</f>
        <v>53.5</v>
      </c>
      <c r="X49" s="37" t="n">
        <f aca="false">'DF - Tableau 1'!I49</f>
        <v>55.5</v>
      </c>
      <c r="Y49" s="37" t="n">
        <f aca="false">PS!F49</f>
        <v>33</v>
      </c>
      <c r="Z49" s="37" t="n">
        <v>50</v>
      </c>
      <c r="AA49" s="37" t="n">
        <v>50</v>
      </c>
      <c r="AB49" s="37" t="n">
        <v>50</v>
      </c>
    </row>
    <row r="50" customFormat="false" ht="14.35" hidden="false" customHeight="true" outlineLevel="0" collapsed="false">
      <c r="A50" s="17" t="s">
        <v>534</v>
      </c>
      <c r="B50" s="27" t="n">
        <f aca="false">'POSITION - Tableau 1'!B50</f>
        <v>8</v>
      </c>
      <c r="C50" s="35" t="s">
        <v>532</v>
      </c>
      <c r="D50" s="36" t="s">
        <v>4404</v>
      </c>
      <c r="E50" s="27" t="n">
        <f aca="false">YEAR(TOT!A52)</f>
        <v>1986</v>
      </c>
      <c r="F50" s="28" t="n">
        <f aca="false">MONTH(TOT!A52)</f>
        <v>6</v>
      </c>
      <c r="G50" s="28" t="n">
        <f aca="false">DAY(TOT!A52)</f>
        <v>8</v>
      </c>
      <c r="H50" s="37" t="n">
        <v>72</v>
      </c>
      <c r="I50" s="37" t="n">
        <v>200</v>
      </c>
      <c r="J50" s="28"/>
      <c r="K50" s="38" t="n">
        <f aca="false">TOT!FX52</f>
        <v>5500000</v>
      </c>
      <c r="L50" s="28"/>
      <c r="M50" s="37" t="n">
        <f aca="false">'CK - Tableau 1'!F50</f>
        <v>51</v>
      </c>
      <c r="N50" s="37" t="n">
        <f aca="false">'FG - Tableau 1'!E50</f>
        <v>33</v>
      </c>
      <c r="O50" s="37" t="n">
        <f aca="false">'DI - Tableau 1'!E50</f>
        <v>92</v>
      </c>
      <c r="P50" s="37" t="n">
        <f aca="false">'SK - Tableau 1'!G50</f>
        <v>70</v>
      </c>
      <c r="Q50" s="37" t="n">
        <f aca="false">'ST - Tableau 1'!D50</f>
        <v>73</v>
      </c>
      <c r="R50" s="37" t="n">
        <f aca="false">'EN - Tableau 1'!D50</f>
        <v>33</v>
      </c>
      <c r="S50" s="37" t="n">
        <f aca="false">DU!E50</f>
        <v>84</v>
      </c>
      <c r="T50" s="37" t="n">
        <f aca="false">'PH - Tableau 1'!P50</f>
        <v>63.25</v>
      </c>
      <c r="U50" s="37" t="n">
        <f aca="false">'FO - Tableau 1'!D50</f>
        <v>33</v>
      </c>
      <c r="V50" s="37" t="n">
        <f aca="false">'PA - Tableau 1'!K50</f>
        <v>75.5</v>
      </c>
      <c r="W50" s="37" t="n">
        <f aca="false">'SC - Tableau 1'!L50</f>
        <v>49.5</v>
      </c>
      <c r="X50" s="37" t="n">
        <f aca="false">'DF - Tableau 1'!I50</f>
        <v>74</v>
      </c>
      <c r="Y50" s="37" t="n">
        <f aca="false">PS!F50</f>
        <v>33</v>
      </c>
      <c r="Z50" s="37" t="n">
        <v>50</v>
      </c>
      <c r="AA50" s="37" t="n">
        <v>50</v>
      </c>
      <c r="AB50" s="37" t="n">
        <v>50</v>
      </c>
    </row>
    <row r="51" customFormat="false" ht="14.35" hidden="false" customHeight="true" outlineLevel="0" collapsed="false">
      <c r="A51" s="17" t="s">
        <v>539</v>
      </c>
      <c r="B51" s="27" t="n">
        <f aca="false">'POSITION - Tableau 1'!B51</f>
        <v>8</v>
      </c>
      <c r="C51" s="35" t="s">
        <v>372</v>
      </c>
      <c r="D51" s="36" t="s">
        <v>4404</v>
      </c>
      <c r="E51" s="27" t="n">
        <f aca="false">YEAR(TOT!A53)</f>
        <v>1990</v>
      </c>
      <c r="F51" s="28" t="n">
        <f aca="false">MONTH(TOT!A53)</f>
        <v>11</v>
      </c>
      <c r="G51" s="28" t="n">
        <f aca="false">DAY(TOT!A53)</f>
        <v>29</v>
      </c>
      <c r="H51" s="37" t="n">
        <v>79</v>
      </c>
      <c r="I51" s="37" t="n">
        <v>220</v>
      </c>
      <c r="J51" s="28"/>
      <c r="K51" s="38" t="n">
        <f aca="false">TOT!FX53</f>
        <v>1950000</v>
      </c>
      <c r="L51" s="28"/>
      <c r="M51" s="37" t="n">
        <f aca="false">'CK - Tableau 1'!F51</f>
        <v>35</v>
      </c>
      <c r="N51" s="37" t="n">
        <f aca="false">'FG - Tableau 1'!E51</f>
        <v>33</v>
      </c>
      <c r="O51" s="37" t="n">
        <f aca="false">'DI - Tableau 1'!E51</f>
        <v>57</v>
      </c>
      <c r="P51" s="37" t="n">
        <f aca="false">'SK - Tableau 1'!G51</f>
        <v>68</v>
      </c>
      <c r="Q51" s="37" t="n">
        <f aca="false">'ST - Tableau 1'!D51</f>
        <v>65</v>
      </c>
      <c r="R51" s="37" t="n">
        <f aca="false">'EN - Tableau 1'!D51</f>
        <v>33</v>
      </c>
      <c r="S51" s="37" t="n">
        <f aca="false">DU!E51</f>
        <v>90</v>
      </c>
      <c r="T51" s="37" t="n">
        <f aca="false">'PH - Tableau 1'!P51</f>
        <v>64.875</v>
      </c>
      <c r="U51" s="37" t="n">
        <f aca="false">'FO - Tableau 1'!D51</f>
        <v>33</v>
      </c>
      <c r="V51" s="37" t="n">
        <f aca="false">'PA - Tableau 1'!K51</f>
        <v>66</v>
      </c>
      <c r="W51" s="37" t="n">
        <f aca="false">'SC - Tableau 1'!L51</f>
        <v>58</v>
      </c>
      <c r="X51" s="37" t="n">
        <f aca="false">'DF - Tableau 1'!I51</f>
        <v>64.5</v>
      </c>
      <c r="Y51" s="37" t="n">
        <f aca="false">PS!F51</f>
        <v>33</v>
      </c>
      <c r="Z51" s="37" t="n">
        <v>50</v>
      </c>
      <c r="AA51" s="37" t="n">
        <v>50</v>
      </c>
      <c r="AB51" s="37" t="n">
        <v>50</v>
      </c>
    </row>
    <row r="52" customFormat="false" ht="14.35" hidden="false" customHeight="true" outlineLevel="0" collapsed="false">
      <c r="A52" s="17" t="s">
        <v>542</v>
      </c>
      <c r="B52" s="27" t="n">
        <f aca="false">'POSITION - Tableau 1'!B52</f>
        <v>2</v>
      </c>
      <c r="C52" s="35" t="s">
        <v>262</v>
      </c>
      <c r="D52" s="36" t="s">
        <v>4404</v>
      </c>
      <c r="E52" s="27" t="n">
        <f aca="false">YEAR(TOT!A54)</f>
        <v>1987</v>
      </c>
      <c r="F52" s="28" t="n">
        <f aca="false">MONTH(TOT!A54)</f>
        <v>6</v>
      </c>
      <c r="G52" s="28" t="n">
        <f aca="false">DAY(TOT!A54)</f>
        <v>14</v>
      </c>
      <c r="H52" s="37" t="n">
        <v>70</v>
      </c>
      <c r="I52" s="37" t="n">
        <v>177</v>
      </c>
      <c r="J52" s="28"/>
      <c r="K52" s="38" t="n">
        <f aca="false">TOT!FX54</f>
        <v>3300000</v>
      </c>
      <c r="L52" s="28"/>
      <c r="M52" s="37" t="n">
        <f aca="false">'CK - Tableau 1'!F52</f>
        <v>60</v>
      </c>
      <c r="N52" s="37" t="n">
        <f aca="false">'FG - Tableau 1'!E52</f>
        <v>60</v>
      </c>
      <c r="O52" s="37" t="n">
        <f aca="false">'DI - Tableau 1'!E52</f>
        <v>58</v>
      </c>
      <c r="P52" s="37" t="n">
        <f aca="false">'SK - Tableau 1'!G52</f>
        <v>85</v>
      </c>
      <c r="Q52" s="37" t="n">
        <f aca="false">'ST - Tableau 1'!D52</f>
        <v>45</v>
      </c>
      <c r="R52" s="37" t="n">
        <f aca="false">'EN - Tableau 1'!D52</f>
        <v>53</v>
      </c>
      <c r="S52" s="37" t="n">
        <f aca="false">DU!E52</f>
        <v>99</v>
      </c>
      <c r="T52" s="37" t="n">
        <f aca="false">'PH - Tableau 1'!P52</f>
        <v>73.625</v>
      </c>
      <c r="U52" s="37" t="n">
        <f aca="false">'FO - Tableau 1'!D52</f>
        <v>60</v>
      </c>
      <c r="V52" s="37" t="n">
        <f aca="false">'PA - Tableau 1'!K52</f>
        <v>86</v>
      </c>
      <c r="W52" s="37" t="n">
        <f aca="false">'SC - Tableau 1'!L52</f>
        <v>80.5</v>
      </c>
      <c r="X52" s="37" t="n">
        <f aca="false">'DF - Tableau 1'!I52</f>
        <v>61</v>
      </c>
      <c r="Y52" s="37" t="n">
        <f aca="false">PS!F52</f>
        <v>33</v>
      </c>
      <c r="Z52" s="37" t="n">
        <v>50</v>
      </c>
      <c r="AA52" s="37" t="n">
        <v>50</v>
      </c>
      <c r="AB52" s="37" t="n">
        <v>50</v>
      </c>
    </row>
    <row r="53" customFormat="false" ht="14.35" hidden="false" customHeight="true" outlineLevel="0" collapsed="false">
      <c r="A53" s="17" t="s">
        <v>548</v>
      </c>
      <c r="B53" s="27" t="n">
        <f aca="false">'POSITION - Tableau 1'!B53</f>
        <v>1</v>
      </c>
      <c r="C53" s="35" t="s">
        <v>283</v>
      </c>
      <c r="D53" s="36" t="s">
        <v>4404</v>
      </c>
      <c r="E53" s="27" t="n">
        <f aca="false">YEAR(TOT!A55)</f>
        <v>1994</v>
      </c>
      <c r="F53" s="28" t="n">
        <f aca="false">MONTH(TOT!A55)</f>
        <v>7</v>
      </c>
      <c r="G53" s="28" t="n">
        <f aca="false">DAY(TOT!A55)</f>
        <v>8</v>
      </c>
      <c r="H53" s="37" t="n">
        <v>73</v>
      </c>
      <c r="I53" s="37" t="n">
        <v>206</v>
      </c>
      <c r="J53" s="28"/>
      <c r="K53" s="38" t="n">
        <f aca="false">TOT!FX55</f>
        <v>900000</v>
      </c>
      <c r="L53" s="28"/>
      <c r="M53" s="37" t="n">
        <f aca="false">'CK - Tableau 1'!F53</f>
        <v>69</v>
      </c>
      <c r="N53" s="37" t="n">
        <f aca="false">'FG - Tableau 1'!E53</f>
        <v>33</v>
      </c>
      <c r="O53" s="37" t="n">
        <f aca="false">'DI - Tableau 1'!E53</f>
        <v>88</v>
      </c>
      <c r="P53" s="37" t="n">
        <f aca="false">'SK - Tableau 1'!G53</f>
        <v>84</v>
      </c>
      <c r="Q53" s="37" t="n">
        <f aca="false">'ST - Tableau 1'!D53</f>
        <v>78</v>
      </c>
      <c r="R53" s="37" t="n">
        <f aca="false">'EN - Tableau 1'!D53</f>
        <v>39</v>
      </c>
      <c r="S53" s="37" t="n">
        <f aca="false">DU!E53</f>
        <v>99</v>
      </c>
      <c r="T53" s="37" t="n">
        <f aca="false">'PH - Tableau 1'!P53</f>
        <v>75.75</v>
      </c>
      <c r="U53" s="37" t="n">
        <f aca="false">'FO - Tableau 1'!D53</f>
        <v>78</v>
      </c>
      <c r="V53" s="37" t="n">
        <f aca="false">'PA - Tableau 1'!K53</f>
        <v>68</v>
      </c>
      <c r="W53" s="37" t="n">
        <f aca="false">'SC - Tableau 1'!L53</f>
        <v>66</v>
      </c>
      <c r="X53" s="37" t="n">
        <f aca="false">'DF - Tableau 1'!I53</f>
        <v>72.5</v>
      </c>
      <c r="Y53" s="37" t="n">
        <f aca="false">PS!F53</f>
        <v>33</v>
      </c>
      <c r="Z53" s="37" t="n">
        <v>50</v>
      </c>
      <c r="AA53" s="37" t="n">
        <v>50</v>
      </c>
      <c r="AB53" s="37" t="n">
        <v>50</v>
      </c>
    </row>
    <row r="54" customFormat="false" ht="14.35" hidden="false" customHeight="true" outlineLevel="0" collapsed="false">
      <c r="A54" s="17" t="s">
        <v>552</v>
      </c>
      <c r="B54" s="27" t="n">
        <f aca="false">'POSITION - Tableau 1'!B54</f>
        <v>1</v>
      </c>
      <c r="C54" s="35" t="s">
        <v>262</v>
      </c>
      <c r="D54" s="36" t="s">
        <v>4403</v>
      </c>
      <c r="E54" s="27" t="n">
        <f aca="false">YEAR(TOT!A56)</f>
        <v>1992</v>
      </c>
      <c r="F54" s="28" t="n">
        <f aca="false">MONTH(TOT!A56)</f>
        <v>7</v>
      </c>
      <c r="G54" s="28" t="n">
        <f aca="false">DAY(TOT!A56)</f>
        <v>29</v>
      </c>
      <c r="H54" s="37" t="n">
        <v>77</v>
      </c>
      <c r="I54" s="37" t="n">
        <v>207</v>
      </c>
      <c r="J54" s="28"/>
      <c r="K54" s="38" t="n">
        <f aca="false">TOT!FX56</f>
        <v>650000</v>
      </c>
      <c r="L54" s="28"/>
      <c r="M54" s="37" t="n">
        <f aca="false">'CK - Tableau 1'!F54</f>
        <v>73</v>
      </c>
      <c r="N54" s="37" t="n">
        <f aca="false">'FG - Tableau 1'!E54</f>
        <v>33</v>
      </c>
      <c r="O54" s="37" t="n">
        <f aca="false">'DI - Tableau 1'!E54</f>
        <v>35</v>
      </c>
      <c r="P54" s="37" t="n">
        <f aca="false">'SK - Tableau 1'!G54</f>
        <v>60</v>
      </c>
      <c r="Q54" s="37" t="n">
        <f aca="false">'ST - Tableau 1'!D54</f>
        <v>55</v>
      </c>
      <c r="R54" s="37" t="n">
        <f aca="false">'EN - Tableau 1'!D54</f>
        <v>33</v>
      </c>
      <c r="S54" s="37" t="n">
        <f aca="false">DU!E54</f>
        <v>81</v>
      </c>
      <c r="T54" s="37" t="n">
        <f aca="false">'PH - Tableau 1'!P54</f>
        <v>51.875</v>
      </c>
      <c r="U54" s="37" t="n">
        <f aca="false">'FO - Tableau 1'!D54</f>
        <v>53</v>
      </c>
      <c r="V54" s="37" t="n">
        <f aca="false">'PA - Tableau 1'!K54</f>
        <v>47</v>
      </c>
      <c r="W54" s="37" t="n">
        <f aca="false">'SC - Tableau 1'!L54</f>
        <v>47</v>
      </c>
      <c r="X54" s="37" t="n">
        <f aca="false">'DF - Tableau 1'!I54</f>
        <v>53.5</v>
      </c>
      <c r="Y54" s="37" t="n">
        <f aca="false">PS!F54</f>
        <v>33</v>
      </c>
      <c r="Z54" s="37" t="n">
        <v>50</v>
      </c>
      <c r="AA54" s="37" t="n">
        <v>50</v>
      </c>
      <c r="AB54" s="37" t="n">
        <v>50</v>
      </c>
    </row>
    <row r="55" customFormat="false" ht="14.35" hidden="false" customHeight="true" outlineLevel="0" collapsed="false">
      <c r="A55" s="17" t="s">
        <v>556</v>
      </c>
      <c r="B55" s="27" t="n">
        <f aca="false">'POSITION - Tableau 1'!B55</f>
        <v>2</v>
      </c>
      <c r="C55" s="35" t="s">
        <v>262</v>
      </c>
      <c r="D55" s="36" t="s">
        <v>4404</v>
      </c>
      <c r="E55" s="27" t="n">
        <f aca="false">YEAR(TOT!A57)</f>
        <v>1985</v>
      </c>
      <c r="F55" s="28" t="n">
        <f aca="false">MONTH(TOT!A57)</f>
        <v>12</v>
      </c>
      <c r="G55" s="28" t="n">
        <f aca="false">DAY(TOT!A57)</f>
        <v>12</v>
      </c>
      <c r="H55" s="37" t="n">
        <v>75</v>
      </c>
      <c r="I55" s="37" t="n">
        <v>192</v>
      </c>
      <c r="J55" s="28"/>
      <c r="K55" s="38" t="n">
        <f aca="false">TOT!FX57</f>
        <v>7500000</v>
      </c>
      <c r="L55" s="28"/>
      <c r="M55" s="37" t="n">
        <f aca="false">'CK - Tableau 1'!F55</f>
        <v>60</v>
      </c>
      <c r="N55" s="37" t="n">
        <f aca="false">'FG - Tableau 1'!E55</f>
        <v>33</v>
      </c>
      <c r="O55" s="37" t="n">
        <f aca="false">'DI - Tableau 1'!E55</f>
        <v>74</v>
      </c>
      <c r="P55" s="37" t="n">
        <f aca="false">'SK - Tableau 1'!G55</f>
        <v>79</v>
      </c>
      <c r="Q55" s="37" t="n">
        <f aca="false">'ST - Tableau 1'!D55</f>
        <v>43</v>
      </c>
      <c r="R55" s="37" t="n">
        <f aca="false">'EN - Tableau 1'!D55</f>
        <v>59</v>
      </c>
      <c r="S55" s="37" t="n">
        <f aca="false">DU!E55</f>
        <v>94</v>
      </c>
      <c r="T55" s="37" t="n">
        <f aca="false">'PH - Tableau 1'!P55</f>
        <v>73.25</v>
      </c>
      <c r="U55" s="37" t="n">
        <f aca="false">'FO - Tableau 1'!D55</f>
        <v>33</v>
      </c>
      <c r="V55" s="37" t="n">
        <f aca="false">'PA - Tableau 1'!K55</f>
        <v>70</v>
      </c>
      <c r="W55" s="37" t="n">
        <f aca="false">'SC - Tableau 1'!L55</f>
        <v>71.5</v>
      </c>
      <c r="X55" s="37" t="n">
        <f aca="false">'DF - Tableau 1'!I55</f>
        <v>68</v>
      </c>
      <c r="Y55" s="37" t="n">
        <f aca="false">PS!F55</f>
        <v>33</v>
      </c>
      <c r="Z55" s="37" t="n">
        <v>50</v>
      </c>
      <c r="AA55" s="37" t="n">
        <v>50</v>
      </c>
      <c r="AB55" s="37" t="n">
        <v>50</v>
      </c>
    </row>
    <row r="56" customFormat="false" ht="14.35" hidden="false" customHeight="true" outlineLevel="0" collapsed="false">
      <c r="A56" s="17" t="s">
        <v>560</v>
      </c>
      <c r="B56" s="27" t="n">
        <f aca="false">'POSITION - Tableau 1'!B56</f>
        <v>8</v>
      </c>
      <c r="C56" s="35" t="s">
        <v>262</v>
      </c>
      <c r="D56" s="36" t="s">
        <v>4404</v>
      </c>
      <c r="E56" s="27" t="n">
        <f aca="false">YEAR(TOT!A58)</f>
        <v>1986</v>
      </c>
      <c r="F56" s="28" t="n">
        <f aca="false">MONTH(TOT!A58)</f>
        <v>9</v>
      </c>
      <c r="G56" s="28" t="n">
        <f aca="false">DAY(TOT!A58)</f>
        <v>7</v>
      </c>
      <c r="H56" s="37" t="n">
        <v>73</v>
      </c>
      <c r="I56" s="37" t="n">
        <v>204</v>
      </c>
      <c r="J56" s="28"/>
      <c r="K56" s="38" t="n">
        <f aca="false">TOT!FX58</f>
        <v>5250000</v>
      </c>
      <c r="L56" s="28"/>
      <c r="M56" s="37" t="n">
        <f aca="false">'CK - Tableau 1'!F56</f>
        <v>40</v>
      </c>
      <c r="N56" s="37" t="n">
        <f aca="false">'FG - Tableau 1'!E56</f>
        <v>33</v>
      </c>
      <c r="O56" s="37" t="n">
        <f aca="false">'DI - Tableau 1'!E56</f>
        <v>72</v>
      </c>
      <c r="P56" s="37" t="n">
        <f aca="false">'SK - Tableau 1'!G56</f>
        <v>65</v>
      </c>
      <c r="Q56" s="37" t="n">
        <f aca="false">'ST - Tableau 1'!D56</f>
        <v>74</v>
      </c>
      <c r="R56" s="37" t="n">
        <f aca="false">'EN - Tableau 1'!D56</f>
        <v>52</v>
      </c>
      <c r="S56" s="37" t="n">
        <f aca="false">DU!E56</f>
        <v>91</v>
      </c>
      <c r="T56" s="37" t="n">
        <f aca="false">'PH - Tableau 1'!P56</f>
        <v>67.125</v>
      </c>
      <c r="U56" s="37" t="n">
        <f aca="false">'FO - Tableau 1'!D56</f>
        <v>33</v>
      </c>
      <c r="V56" s="37" t="n">
        <f aca="false">'PA - Tableau 1'!K56</f>
        <v>56.5</v>
      </c>
      <c r="W56" s="37" t="n">
        <f aca="false">'SC - Tableau 1'!L56</f>
        <v>56</v>
      </c>
      <c r="X56" s="37" t="n">
        <f aca="false">'DF - Tableau 1'!I56</f>
        <v>74</v>
      </c>
      <c r="Y56" s="37" t="n">
        <f aca="false">PS!F56</f>
        <v>33</v>
      </c>
      <c r="Z56" s="37" t="n">
        <v>50</v>
      </c>
      <c r="AA56" s="37" t="n">
        <v>50</v>
      </c>
      <c r="AB56" s="37" t="n">
        <v>50</v>
      </c>
    </row>
    <row r="57" customFormat="false" ht="14.35" hidden="false" customHeight="true" outlineLevel="0" collapsed="false">
      <c r="A57" s="17" t="s">
        <v>565</v>
      </c>
      <c r="B57" s="27" t="n">
        <f aca="false">'POSITION - Tableau 1'!B57</f>
        <v>2</v>
      </c>
      <c r="C57" s="35" t="s">
        <v>262</v>
      </c>
      <c r="D57" s="36" t="s">
        <v>4403</v>
      </c>
      <c r="E57" s="27" t="n">
        <f aca="false">YEAR(TOT!A59)</f>
        <v>1996</v>
      </c>
      <c r="F57" s="28" t="n">
        <f aca="false">MONTH(TOT!A59)</f>
        <v>4</v>
      </c>
      <c r="G57" s="28" t="n">
        <f aca="false">DAY(TOT!A59)</f>
        <v>4</v>
      </c>
      <c r="H57" s="37" t="n">
        <v>70</v>
      </c>
      <c r="I57" s="37" t="n">
        <v>184</v>
      </c>
      <c r="J57" s="28"/>
      <c r="K57" s="38" t="n">
        <f aca="false">TOT!FX59</f>
        <v>730000</v>
      </c>
      <c r="L57" s="28"/>
      <c r="M57" s="37" t="n">
        <f aca="false">'CK - Tableau 1'!F57</f>
        <v>73</v>
      </c>
      <c r="N57" s="37" t="n">
        <f aca="false">'FG - Tableau 1'!E57</f>
        <v>33</v>
      </c>
      <c r="O57" s="37" t="n">
        <f aca="false">'DI - Tableau 1'!E57</f>
        <v>69</v>
      </c>
      <c r="P57" s="37" t="n">
        <f aca="false">'SK - Tableau 1'!G57</f>
        <v>60</v>
      </c>
      <c r="Q57" s="37" t="n">
        <f aca="false">'ST - Tableau 1'!D57</f>
        <v>56</v>
      </c>
      <c r="R57" s="37" t="n">
        <f aca="false">'EN - Tableau 1'!D57</f>
        <v>33</v>
      </c>
      <c r="S57" s="37" t="n">
        <f aca="false">DU!E57</f>
        <v>83</v>
      </c>
      <c r="T57" s="37" t="n">
        <f aca="false">'PH - Tableau 1'!P57</f>
        <v>54</v>
      </c>
      <c r="U57" s="37" t="n">
        <f aca="false">'FO - Tableau 1'!D57</f>
        <v>53</v>
      </c>
      <c r="V57" s="37" t="n">
        <f aca="false">'PA - Tableau 1'!K57</f>
        <v>47</v>
      </c>
      <c r="W57" s="37" t="n">
        <f aca="false">'SC - Tableau 1'!L57</f>
        <v>53.5</v>
      </c>
      <c r="X57" s="37" t="n">
        <f aca="false">'DF - Tableau 1'!I57</f>
        <v>60</v>
      </c>
      <c r="Y57" s="37" t="n">
        <f aca="false">PS!F57</f>
        <v>33</v>
      </c>
      <c r="Z57" s="37" t="n">
        <v>50</v>
      </c>
      <c r="AA57" s="37" t="n">
        <v>50</v>
      </c>
      <c r="AB57" s="37" t="n">
        <v>50</v>
      </c>
    </row>
    <row r="58" customFormat="false" ht="14.35" hidden="false" customHeight="true" outlineLevel="0" collapsed="false">
      <c r="A58" s="17" t="s">
        <v>569</v>
      </c>
      <c r="B58" s="27" t="n">
        <f aca="false">'POSITION - Tableau 1'!B58</f>
        <v>4</v>
      </c>
      <c r="C58" s="35" t="s">
        <v>262</v>
      </c>
      <c r="D58" s="36" t="s">
        <v>4404</v>
      </c>
      <c r="E58" s="27" t="n">
        <f aca="false">YEAR(TOT!A60)</f>
        <v>1991</v>
      </c>
      <c r="F58" s="28" t="n">
        <f aca="false">MONTH(TOT!A60)</f>
        <v>7</v>
      </c>
      <c r="G58" s="28" t="n">
        <f aca="false">DAY(TOT!A60)</f>
        <v>20</v>
      </c>
      <c r="H58" s="37" t="n">
        <v>71</v>
      </c>
      <c r="I58" s="37" t="n">
        <v>182</v>
      </c>
      <c r="J58" s="28"/>
      <c r="K58" s="38" t="n">
        <f aca="false">TOT!FX60</f>
        <v>5000000</v>
      </c>
      <c r="L58" s="28"/>
      <c r="M58" s="37" t="n">
        <f aca="false">'CK - Tableau 1'!F58</f>
        <v>72</v>
      </c>
      <c r="N58" s="37" t="n">
        <f aca="false">'FG - Tableau 1'!E58</f>
        <v>67</v>
      </c>
      <c r="O58" s="37" t="n">
        <f aca="false">'DI - Tableau 1'!E58</f>
        <v>43</v>
      </c>
      <c r="P58" s="37" t="n">
        <f aca="false">'SK - Tableau 1'!G58</f>
        <v>51</v>
      </c>
      <c r="Q58" s="37" t="n">
        <f aca="false">'ST - Tableau 1'!D58</f>
        <v>47</v>
      </c>
      <c r="R58" s="37" t="n">
        <f aca="false">'EN - Tableau 1'!D58</f>
        <v>59</v>
      </c>
      <c r="S58" s="37" t="n">
        <f aca="false">DU!E58</f>
        <v>74</v>
      </c>
      <c r="T58" s="37" t="n">
        <f aca="false">'PH - Tableau 1'!P58</f>
        <v>68.75</v>
      </c>
      <c r="U58" s="37" t="n">
        <f aca="false">'FO - Tableau 1'!D58</f>
        <v>86</v>
      </c>
      <c r="V58" s="37" t="n">
        <f aca="false">'PA - Tableau 1'!K58</f>
        <v>71.5</v>
      </c>
      <c r="W58" s="37" t="n">
        <f aca="false">'SC - Tableau 1'!L58</f>
        <v>78</v>
      </c>
      <c r="X58" s="37" t="n">
        <f aca="false">'DF - Tableau 1'!I58</f>
        <v>66</v>
      </c>
      <c r="Y58" s="37" t="n">
        <f aca="false">PS!F58</f>
        <v>33</v>
      </c>
      <c r="Z58" s="37" t="n">
        <v>50</v>
      </c>
      <c r="AA58" s="37" t="n">
        <v>50</v>
      </c>
      <c r="AB58" s="37" t="n">
        <v>50</v>
      </c>
    </row>
    <row r="59" customFormat="false" ht="14.35" hidden="false" customHeight="true" outlineLevel="0" collapsed="false">
      <c r="A59" s="17" t="s">
        <v>574</v>
      </c>
      <c r="B59" s="27" t="n">
        <f aca="false">'POSITION - Tableau 1'!B59</f>
        <v>2</v>
      </c>
      <c r="C59" s="35" t="s">
        <v>262</v>
      </c>
      <c r="D59" s="36" t="s">
        <v>4404</v>
      </c>
      <c r="E59" s="27" t="n">
        <f aca="false">YEAR(TOT!A61)</f>
        <v>1991</v>
      </c>
      <c r="F59" s="28" t="n">
        <f aca="false">MONTH(TOT!A61)</f>
        <v>5</v>
      </c>
      <c r="G59" s="28" t="n">
        <f aca="false">DAY(TOT!A61)</f>
        <v>17</v>
      </c>
      <c r="H59" s="37" t="n">
        <v>73</v>
      </c>
      <c r="I59" s="37" t="n">
        <v>203</v>
      </c>
      <c r="J59" s="28"/>
      <c r="K59" s="38" t="n">
        <f aca="false">TOT!FX61</f>
        <v>675000</v>
      </c>
      <c r="L59" s="28"/>
      <c r="M59" s="37" t="n">
        <f aca="false">'CK - Tableau 1'!F59</f>
        <v>91</v>
      </c>
      <c r="N59" s="37" t="n">
        <f aca="false">'FG - Tableau 1'!E59</f>
        <v>92</v>
      </c>
      <c r="O59" s="37" t="n">
        <f aca="false">'DI - Tableau 1'!E59</f>
        <v>37</v>
      </c>
      <c r="P59" s="37" t="n">
        <f aca="false">'SK - Tableau 1'!G59</f>
        <v>55</v>
      </c>
      <c r="Q59" s="37" t="n">
        <f aca="false">'ST - Tableau 1'!D59</f>
        <v>72</v>
      </c>
      <c r="R59" s="37" t="n">
        <f aca="false">'EN - Tableau 1'!D59</f>
        <v>33</v>
      </c>
      <c r="S59" s="37" t="n">
        <f aca="false">DU!E59</f>
        <v>88</v>
      </c>
      <c r="T59" s="37" t="n">
        <f aca="false">'PH - Tableau 1'!P59</f>
        <v>62.375</v>
      </c>
      <c r="U59" s="37" t="n">
        <f aca="false">'FO - Tableau 1'!D59</f>
        <v>53</v>
      </c>
      <c r="V59" s="37" t="n">
        <f aca="false">'PA - Tableau 1'!K59</f>
        <v>66</v>
      </c>
      <c r="W59" s="37" t="n">
        <f aca="false">'SC - Tableau 1'!L59</f>
        <v>66</v>
      </c>
      <c r="X59" s="37" t="n">
        <f aca="false">'DF - Tableau 1'!I59</f>
        <v>52.5</v>
      </c>
      <c r="Y59" s="37" t="n">
        <f aca="false">PS!F59</f>
        <v>33</v>
      </c>
      <c r="Z59" s="37" t="n">
        <v>50</v>
      </c>
      <c r="AA59" s="37" t="n">
        <v>50</v>
      </c>
      <c r="AB59" s="37" t="n">
        <v>50</v>
      </c>
    </row>
    <row r="60" customFormat="false" ht="14.35" hidden="false" customHeight="true" outlineLevel="0" collapsed="false">
      <c r="A60" s="17" t="s">
        <v>579</v>
      </c>
      <c r="B60" s="27" t="n">
        <f aca="false">'POSITION - Tableau 1'!B60</f>
        <v>8</v>
      </c>
      <c r="C60" s="35" t="s">
        <v>283</v>
      </c>
      <c r="D60" s="36" t="s">
        <v>4404</v>
      </c>
      <c r="E60" s="27" t="n">
        <f aca="false">YEAR(TOT!A62)</f>
        <v>1982</v>
      </c>
      <c r="F60" s="28" t="n">
        <f aca="false">MONTH(TOT!A62)</f>
        <v>10</v>
      </c>
      <c r="G60" s="28" t="n">
        <f aca="false">DAY(TOT!A62)</f>
        <v>30</v>
      </c>
      <c r="H60" s="37" t="n">
        <v>71</v>
      </c>
      <c r="I60" s="37" t="n">
        <v>190</v>
      </c>
      <c r="J60" s="28"/>
      <c r="K60" s="38" t="n">
        <f aca="false">TOT!FX62</f>
        <v>5000000</v>
      </c>
      <c r="L60" s="28"/>
      <c r="M60" s="37" t="n">
        <f aca="false">'CK - Tableau 1'!F60</f>
        <v>52</v>
      </c>
      <c r="N60" s="37" t="n">
        <f aca="false">'FG - Tableau 1'!E60</f>
        <v>60</v>
      </c>
      <c r="O60" s="37" t="n">
        <f aca="false">'DI - Tableau 1'!E60</f>
        <v>92</v>
      </c>
      <c r="P60" s="37" t="n">
        <f aca="false">'SK - Tableau 1'!G60</f>
        <v>80</v>
      </c>
      <c r="Q60" s="37" t="n">
        <f aca="false">'ST - Tableau 1'!D60</f>
        <v>62</v>
      </c>
      <c r="R60" s="37" t="n">
        <f aca="false">'EN - Tableau 1'!D60</f>
        <v>65</v>
      </c>
      <c r="S60" s="37" t="n">
        <f aca="false">DU!E60</f>
        <v>99</v>
      </c>
      <c r="T60" s="37" t="n">
        <f aca="false">'PH - Tableau 1'!P60</f>
        <v>69.375</v>
      </c>
      <c r="U60" s="37" t="n">
        <f aca="false">'FO - Tableau 1'!D60</f>
        <v>33</v>
      </c>
      <c r="V60" s="37" t="n">
        <f aca="false">'PA - Tableau 1'!K60</f>
        <v>51</v>
      </c>
      <c r="W60" s="37" t="n">
        <f aca="false">'SC - Tableau 1'!L60</f>
        <v>51</v>
      </c>
      <c r="X60" s="37" t="n">
        <f aca="false">'DF - Tableau 1'!I60</f>
        <v>77</v>
      </c>
      <c r="Y60" s="37" t="n">
        <f aca="false">PS!F60</f>
        <v>33</v>
      </c>
      <c r="Z60" s="37" t="n">
        <v>50</v>
      </c>
      <c r="AA60" s="37" t="n">
        <v>50</v>
      </c>
      <c r="AB60" s="37" t="n">
        <v>50</v>
      </c>
    </row>
    <row r="61" customFormat="false" ht="14.35" hidden="false" customHeight="true" outlineLevel="0" collapsed="false">
      <c r="A61" s="17" t="s">
        <v>584</v>
      </c>
      <c r="B61" s="27" t="n">
        <f aca="false">'POSITION - Tableau 1'!B61</f>
        <v>8</v>
      </c>
      <c r="C61" s="35" t="s">
        <v>283</v>
      </c>
      <c r="D61" s="36" t="s">
        <v>4403</v>
      </c>
      <c r="E61" s="27" t="n">
        <f aca="false">YEAR(TOT!A63)</f>
        <v>1993</v>
      </c>
      <c r="F61" s="28" t="n">
        <f aca="false">MONTH(TOT!A63)</f>
        <v>4</v>
      </c>
      <c r="G61" s="28" t="n">
        <f aca="false">DAY(TOT!A63)</f>
        <v>27</v>
      </c>
      <c r="H61" s="37" t="n">
        <v>73</v>
      </c>
      <c r="I61" s="37" t="n">
        <v>206</v>
      </c>
      <c r="J61" s="28"/>
      <c r="K61" s="38" t="n">
        <f aca="false">TOT!FX63</f>
        <v>925000</v>
      </c>
      <c r="L61" s="28"/>
      <c r="M61" s="37" t="n">
        <f aca="false">'CK - Tableau 1'!F61</f>
        <v>60</v>
      </c>
      <c r="N61" s="37" t="n">
        <f aca="false">'FG - Tableau 1'!E61</f>
        <v>33</v>
      </c>
      <c r="O61" s="37" t="n">
        <f aca="false">'DI - Tableau 1'!E61</f>
        <v>73</v>
      </c>
      <c r="P61" s="37" t="n">
        <f aca="false">'SK - Tableau 1'!G61</f>
        <v>60</v>
      </c>
      <c r="Q61" s="37" t="n">
        <f aca="false">'ST - Tableau 1'!D61</f>
        <v>78</v>
      </c>
      <c r="R61" s="37" t="n">
        <f aca="false">'EN - Tableau 1'!D61</f>
        <v>33</v>
      </c>
      <c r="S61" s="37" t="n">
        <f aca="false">DU!E61</f>
        <v>82</v>
      </c>
      <c r="T61" s="37" t="n">
        <f aca="false">'PH - Tableau 1'!P61</f>
        <v>53.5</v>
      </c>
      <c r="U61" s="37" t="n">
        <f aca="false">'FO - Tableau 1'!D61</f>
        <v>33</v>
      </c>
      <c r="V61" s="37" t="n">
        <f aca="false">'PA - Tableau 1'!K61</f>
        <v>60</v>
      </c>
      <c r="W61" s="37" t="n">
        <f aca="false">'SC - Tableau 1'!L61</f>
        <v>48.5</v>
      </c>
      <c r="X61" s="37" t="n">
        <f aca="false">'DF - Tableau 1'!I61</f>
        <v>55</v>
      </c>
      <c r="Y61" s="37" t="n">
        <f aca="false">PS!F61</f>
        <v>33</v>
      </c>
      <c r="Z61" s="37" t="n">
        <v>50</v>
      </c>
      <c r="AA61" s="37" t="n">
        <v>50</v>
      </c>
      <c r="AB61" s="37" t="n">
        <v>50</v>
      </c>
    </row>
    <row r="62" customFormat="false" ht="14.35" hidden="false" customHeight="true" outlineLevel="0" collapsed="false">
      <c r="A62" s="17" t="s">
        <v>588</v>
      </c>
      <c r="B62" s="27" t="n">
        <f aca="false">'POSITION - Tableau 1'!B62</f>
        <v>3</v>
      </c>
      <c r="C62" s="35" t="s">
        <v>262</v>
      </c>
      <c r="D62" s="36" t="s">
        <v>4404</v>
      </c>
      <c r="E62" s="27" t="n">
        <f aca="false">YEAR(TOT!A64)</f>
        <v>1997</v>
      </c>
      <c r="F62" s="28" t="n">
        <f aca="false">MONTH(TOT!A64)</f>
        <v>6</v>
      </c>
      <c r="G62" s="28" t="n">
        <f aca="false">DAY(TOT!A64)</f>
        <v>8</v>
      </c>
      <c r="H62" s="37" t="n">
        <v>71</v>
      </c>
      <c r="I62" s="37" t="n">
        <v>182</v>
      </c>
      <c r="J62" s="28"/>
      <c r="K62" s="38" t="n">
        <f aca="false">TOT!FX64</f>
        <v>925000</v>
      </c>
      <c r="L62" s="28"/>
      <c r="M62" s="37" t="n">
        <f aca="false">'CK - Tableau 1'!F62</f>
        <v>65</v>
      </c>
      <c r="N62" s="37" t="n">
        <f aca="false">'FG - Tableau 1'!E62</f>
        <v>33</v>
      </c>
      <c r="O62" s="37" t="n">
        <f aca="false">'DI - Tableau 1'!E62</f>
        <v>83</v>
      </c>
      <c r="P62" s="37" t="n">
        <f aca="false">'SK - Tableau 1'!G62</f>
        <v>68</v>
      </c>
      <c r="Q62" s="37" t="n">
        <f aca="false">'ST - Tableau 1'!D62</f>
        <v>47</v>
      </c>
      <c r="R62" s="37" t="n">
        <f aca="false">'EN - Tableau 1'!D62</f>
        <v>48</v>
      </c>
      <c r="S62" s="37" t="n">
        <f aca="false">DU!E62</f>
        <v>96</v>
      </c>
      <c r="T62" s="37" t="n">
        <f aca="false">'PH - Tableau 1'!P62</f>
        <v>75.25</v>
      </c>
      <c r="U62" s="37" t="n">
        <f aca="false">'FO - Tableau 1'!D62</f>
        <v>48</v>
      </c>
      <c r="V62" s="37" t="n">
        <f aca="false">'PA - Tableau 1'!K62</f>
        <v>69</v>
      </c>
      <c r="W62" s="37" t="n">
        <f aca="false">'SC - Tableau 1'!L62</f>
        <v>87.5</v>
      </c>
      <c r="X62" s="37" t="n">
        <f aca="false">'DF - Tableau 1'!I62</f>
        <v>66</v>
      </c>
      <c r="Y62" s="37" t="n">
        <f aca="false">PS!F62</f>
        <v>46.5</v>
      </c>
      <c r="Z62" s="37" t="n">
        <v>50</v>
      </c>
      <c r="AA62" s="37" t="n">
        <v>50</v>
      </c>
      <c r="AB62" s="37" t="n">
        <v>50</v>
      </c>
    </row>
    <row r="63" customFormat="false" ht="14.35" hidden="false" customHeight="true" outlineLevel="0" collapsed="false">
      <c r="A63" s="17" t="s">
        <v>594</v>
      </c>
      <c r="B63" s="27" t="n">
        <f aca="false">'POSITION - Tableau 1'!B63</f>
        <v>8</v>
      </c>
      <c r="C63" s="35" t="s">
        <v>283</v>
      </c>
      <c r="D63" s="36" t="s">
        <v>4404</v>
      </c>
      <c r="E63" s="27" t="n">
        <f aca="false">YEAR(TOT!A65)</f>
        <v>1990</v>
      </c>
      <c r="F63" s="28" t="n">
        <f aca="false">MONTH(TOT!A65)</f>
        <v>7</v>
      </c>
      <c r="G63" s="28" t="n">
        <f aca="false">DAY(TOT!A65)</f>
        <v>15</v>
      </c>
      <c r="H63" s="37" t="n">
        <v>73</v>
      </c>
      <c r="I63" s="37" t="n">
        <v>210</v>
      </c>
      <c r="J63" s="28"/>
      <c r="K63" s="38" t="n">
        <f aca="false">TOT!FX65</f>
        <v>650000</v>
      </c>
      <c r="L63" s="28"/>
      <c r="M63" s="37" t="n">
        <f aca="false">'CK - Tableau 1'!F63</f>
        <v>70</v>
      </c>
      <c r="N63" s="37" t="n">
        <f aca="false">'FG - Tableau 1'!E63</f>
        <v>71</v>
      </c>
      <c r="O63" s="37" t="n">
        <f aca="false">'DI - Tableau 1'!E63</f>
        <v>41</v>
      </c>
      <c r="P63" s="37" t="n">
        <f aca="false">'SK - Tableau 1'!G63</f>
        <v>52</v>
      </c>
      <c r="Q63" s="37" t="n">
        <f aca="false">'ST - Tableau 1'!D63</f>
        <v>84</v>
      </c>
      <c r="R63" s="37" t="n">
        <f aca="false">'EN - Tableau 1'!D63</f>
        <v>33</v>
      </c>
      <c r="S63" s="37" t="n">
        <f aca="false">DU!E63</f>
        <v>88</v>
      </c>
      <c r="T63" s="37" t="n">
        <f aca="false">'PH - Tableau 1'!P63</f>
        <v>56.5</v>
      </c>
      <c r="U63" s="37" t="n">
        <f aca="false">'FO - Tableau 1'!D63</f>
        <v>33</v>
      </c>
      <c r="V63" s="37" t="n">
        <f aca="false">'PA - Tableau 1'!K63</f>
        <v>48</v>
      </c>
      <c r="W63" s="37" t="n">
        <f aca="false">'SC - Tableau 1'!L63</f>
        <v>52</v>
      </c>
      <c r="X63" s="37" t="n">
        <f aca="false">'DF - Tableau 1'!I63</f>
        <v>72</v>
      </c>
      <c r="Y63" s="37" t="n">
        <f aca="false">PS!F63</f>
        <v>33</v>
      </c>
      <c r="Z63" s="37" t="n">
        <v>50</v>
      </c>
      <c r="AA63" s="37" t="n">
        <v>50</v>
      </c>
      <c r="AB63" s="37" t="n">
        <v>50</v>
      </c>
    </row>
    <row r="64" customFormat="false" ht="14.35" hidden="false" customHeight="true" outlineLevel="0" collapsed="false">
      <c r="A64" s="17" t="s">
        <v>598</v>
      </c>
      <c r="B64" s="27" t="n">
        <f aca="false">'POSITION - Tableau 1'!B64</f>
        <v>1</v>
      </c>
      <c r="C64" s="35" t="s">
        <v>262</v>
      </c>
      <c r="D64" s="36" t="s">
        <v>4403</v>
      </c>
      <c r="E64" s="27" t="n">
        <f aca="false">YEAR(TOT!A66)</f>
        <v>1997</v>
      </c>
      <c r="F64" s="28" t="n">
        <f aca="false">MONTH(TOT!A66)</f>
        <v>7</v>
      </c>
      <c r="G64" s="28" t="n">
        <f aca="false">DAY(TOT!A66)</f>
        <v>15</v>
      </c>
      <c r="H64" s="37" t="n">
        <v>72</v>
      </c>
      <c r="I64" s="37" t="n">
        <v>180</v>
      </c>
      <c r="J64" s="28"/>
      <c r="K64" s="38" t="n">
        <f aca="false">TOT!FX66</f>
        <v>742500</v>
      </c>
      <c r="L64" s="28"/>
      <c r="M64" s="37" t="n">
        <f aca="false">'CK - Tableau 1'!F64</f>
        <v>62</v>
      </c>
      <c r="N64" s="37" t="n">
        <f aca="false">'FG - Tableau 1'!E64</f>
        <v>33</v>
      </c>
      <c r="O64" s="37" t="n">
        <f aca="false">'DI - Tableau 1'!E64</f>
        <v>65</v>
      </c>
      <c r="P64" s="37" t="n">
        <f aca="false">'SK - Tableau 1'!G64</f>
        <v>52</v>
      </c>
      <c r="Q64" s="37" t="n">
        <f aca="false">'ST - Tableau 1'!D64</f>
        <v>40</v>
      </c>
      <c r="R64" s="37" t="n">
        <f aca="false">'EN - Tableau 1'!D64</f>
        <v>33</v>
      </c>
      <c r="S64" s="37" t="n">
        <f aca="false">DU!E64</f>
        <v>84</v>
      </c>
      <c r="T64" s="37" t="n">
        <f aca="false">'PH - Tableau 1'!P64</f>
        <v>72.375</v>
      </c>
      <c r="U64" s="37" t="n">
        <f aca="false">'FO - Tableau 1'!D64</f>
        <v>51</v>
      </c>
      <c r="V64" s="37" t="n">
        <f aca="false">'PA - Tableau 1'!K64</f>
        <v>66</v>
      </c>
      <c r="W64" s="37" t="n">
        <f aca="false">'SC - Tableau 1'!L64</f>
        <v>70</v>
      </c>
      <c r="X64" s="37" t="n">
        <f aca="false">'DF - Tableau 1'!I64</f>
        <v>60.5</v>
      </c>
      <c r="Y64" s="37" t="n">
        <f aca="false">PS!F64</f>
        <v>33</v>
      </c>
      <c r="Z64" s="37" t="n">
        <v>50</v>
      </c>
      <c r="AA64" s="37" t="n">
        <v>50</v>
      </c>
      <c r="AB64" s="37" t="n">
        <v>50</v>
      </c>
    </row>
    <row r="65" customFormat="false" ht="13" hidden="false" customHeight="true" outlineLevel="0" collapsed="false">
      <c r="A65" s="17" t="s">
        <v>603</v>
      </c>
      <c r="B65" s="27" t="n">
        <f aca="false">'POSITION - Tableau 1'!B65</f>
        <v>8</v>
      </c>
      <c r="C65" s="35" t="s">
        <v>283</v>
      </c>
      <c r="D65" s="36" t="s">
        <v>4404</v>
      </c>
      <c r="E65" s="27" t="n">
        <f aca="false">YEAR(TOT!A67)</f>
        <v>1995</v>
      </c>
      <c r="F65" s="28" t="n">
        <f aca="false">MONTH(TOT!A67)</f>
        <v>10</v>
      </c>
      <c r="G65" s="28" t="n">
        <f aca="false">DAY(TOT!A67)</f>
        <v>24</v>
      </c>
      <c r="H65" s="37" t="n">
        <v>71</v>
      </c>
      <c r="I65" s="37" t="n">
        <v>181</v>
      </c>
      <c r="J65" s="28"/>
      <c r="K65" s="38" t="n">
        <f aca="false">TOT!FX67</f>
        <v>832500</v>
      </c>
      <c r="L65" s="28"/>
      <c r="M65" s="37" t="n">
        <f aca="false">'CK - Tableau 1'!F65</f>
        <v>56</v>
      </c>
      <c r="N65" s="37" t="n">
        <f aca="false">'FG - Tableau 1'!E65</f>
        <v>71</v>
      </c>
      <c r="O65" s="37" t="n">
        <f aca="false">'DI - Tableau 1'!E65</f>
        <v>83</v>
      </c>
      <c r="P65" s="37" t="n">
        <f aca="false">'SK - Tableau 1'!G65</f>
        <v>78</v>
      </c>
      <c r="Q65" s="37" t="n">
        <f aca="false">'ST - Tableau 1'!D65</f>
        <v>46</v>
      </c>
      <c r="R65" s="37" t="n">
        <f aca="false">'EN - Tableau 1'!D65</f>
        <v>33</v>
      </c>
      <c r="S65" s="37" t="n">
        <f aca="false">DU!E65</f>
        <v>78</v>
      </c>
      <c r="T65" s="37" t="n">
        <f aca="false">'PH - Tableau 1'!P65</f>
        <v>64.875</v>
      </c>
      <c r="U65" s="37" t="n">
        <f aca="false">'FO - Tableau 1'!D65</f>
        <v>53</v>
      </c>
      <c r="V65" s="37" t="n">
        <f aca="false">'PA - Tableau 1'!K65</f>
        <v>76</v>
      </c>
      <c r="W65" s="37" t="n">
        <f aca="false">'SC - Tableau 1'!L65</f>
        <v>64.5</v>
      </c>
      <c r="X65" s="37" t="n">
        <f aca="false">'DF - Tableau 1'!I65</f>
        <v>70</v>
      </c>
      <c r="Y65" s="37" t="n">
        <f aca="false">PS!F65</f>
        <v>33</v>
      </c>
      <c r="Z65" s="37" t="n">
        <v>50</v>
      </c>
      <c r="AA65" s="37" t="n">
        <v>50</v>
      </c>
      <c r="AB65" s="37" t="n">
        <v>50</v>
      </c>
    </row>
    <row r="66" customFormat="false" ht="14.35" hidden="false" customHeight="true" outlineLevel="0" collapsed="false">
      <c r="A66" s="17" t="s">
        <v>610</v>
      </c>
      <c r="B66" s="27" t="n">
        <f aca="false">'POSITION - Tableau 1'!B66</f>
        <v>2</v>
      </c>
      <c r="C66" s="35" t="s">
        <v>262</v>
      </c>
      <c r="D66" s="36" t="s">
        <v>4404</v>
      </c>
      <c r="E66" s="27" t="n">
        <f aca="false">YEAR(TOT!A68)</f>
        <v>1995</v>
      </c>
      <c r="F66" s="28" t="n">
        <f aca="false">MONTH(TOT!A68)</f>
        <v>8</v>
      </c>
      <c r="G66" s="28" t="n">
        <f aca="false">DAY(TOT!A68)</f>
        <v>26</v>
      </c>
      <c r="H66" s="37" t="n">
        <v>71</v>
      </c>
      <c r="I66" s="37" t="n">
        <v>191</v>
      </c>
      <c r="J66" s="28"/>
      <c r="K66" s="38" t="n">
        <f aca="false">TOT!FX68</f>
        <v>1200000</v>
      </c>
      <c r="L66" s="28"/>
      <c r="M66" s="37" t="n">
        <f aca="false">'CK - Tableau 1'!F66</f>
        <v>58</v>
      </c>
      <c r="N66" s="37" t="n">
        <f aca="false">'FG - Tableau 1'!E66</f>
        <v>33</v>
      </c>
      <c r="O66" s="37" t="n">
        <f aca="false">'DI - Tableau 1'!E66</f>
        <v>78</v>
      </c>
      <c r="P66" s="37" t="n">
        <f aca="false">'SK - Tableau 1'!G66</f>
        <v>57</v>
      </c>
      <c r="Q66" s="37" t="n">
        <f aca="false">'ST - Tableau 1'!D66</f>
        <v>63</v>
      </c>
      <c r="R66" s="37" t="n">
        <f aca="false">'EN - Tableau 1'!D66</f>
        <v>34</v>
      </c>
      <c r="S66" s="37" t="n">
        <f aca="false">DU!E66</f>
        <v>83</v>
      </c>
      <c r="T66" s="37" t="n">
        <f aca="false">'PH - Tableau 1'!P66</f>
        <v>73</v>
      </c>
      <c r="U66" s="37" t="n">
        <f aca="false">'FO - Tableau 1'!D66</f>
        <v>53</v>
      </c>
      <c r="V66" s="37" t="n">
        <f aca="false">'PA - Tableau 1'!K66</f>
        <v>66</v>
      </c>
      <c r="W66" s="37" t="n">
        <f aca="false">'SC - Tableau 1'!L66</f>
        <v>73</v>
      </c>
      <c r="X66" s="37" t="n">
        <f aca="false">'DF - Tableau 1'!I66</f>
        <v>70.5</v>
      </c>
      <c r="Y66" s="37" t="n">
        <f aca="false">PS!F66</f>
        <v>41.5</v>
      </c>
      <c r="Z66" s="37" t="n">
        <v>50</v>
      </c>
      <c r="AA66" s="37" t="n">
        <v>50</v>
      </c>
      <c r="AB66" s="37" t="n">
        <v>50</v>
      </c>
    </row>
    <row r="67" customFormat="false" ht="14.35" hidden="false" customHeight="true" outlineLevel="0" collapsed="false">
      <c r="A67" s="17" t="s">
        <v>615</v>
      </c>
      <c r="B67" s="27" t="n">
        <f aca="false">'POSITION - Tableau 1'!B67</f>
        <v>4</v>
      </c>
      <c r="C67" s="35" t="s">
        <v>262</v>
      </c>
      <c r="D67" s="36" t="s">
        <v>4404</v>
      </c>
      <c r="E67" s="27" t="n">
        <f aca="false">YEAR(TOT!A69)</f>
        <v>1994</v>
      </c>
      <c r="F67" s="28" t="n">
        <f aca="false">MONTH(TOT!A69)</f>
        <v>9</v>
      </c>
      <c r="G67" s="28" t="n">
        <f aca="false">DAY(TOT!A69)</f>
        <v>16</v>
      </c>
      <c r="H67" s="37" t="n">
        <v>77</v>
      </c>
      <c r="I67" s="37" t="n">
        <v>225</v>
      </c>
      <c r="J67" s="28"/>
      <c r="K67" s="38" t="n">
        <f aca="false">TOT!FX69</f>
        <v>832500</v>
      </c>
      <c r="L67" s="28"/>
      <c r="M67" s="37" t="n">
        <f aca="false">'CK - Tableau 1'!F67</f>
        <v>60</v>
      </c>
      <c r="N67" s="37" t="n">
        <f aca="false">'FG - Tableau 1'!E67</f>
        <v>69</v>
      </c>
      <c r="O67" s="37" t="n">
        <f aca="false">'DI - Tableau 1'!E67</f>
        <v>71</v>
      </c>
      <c r="P67" s="37" t="n">
        <f aca="false">'SK - Tableau 1'!G67</f>
        <v>88</v>
      </c>
      <c r="Q67" s="37" t="n">
        <f aca="false">'ST - Tableau 1'!D67</f>
        <v>85</v>
      </c>
      <c r="R67" s="37" t="n">
        <f aca="false">'EN - Tableau 1'!D67</f>
        <v>74</v>
      </c>
      <c r="S67" s="37" t="n">
        <f aca="false">DU!E67</f>
        <v>95</v>
      </c>
      <c r="T67" s="37" t="n">
        <f aca="false">'PH - Tableau 1'!P67</f>
        <v>76.5</v>
      </c>
      <c r="U67" s="37" t="n">
        <f aca="false">'FO - Tableau 1'!D67</f>
        <v>33</v>
      </c>
      <c r="V67" s="37" t="n">
        <f aca="false">'PA - Tableau 1'!K67</f>
        <v>80.5</v>
      </c>
      <c r="W67" s="37" t="n">
        <f aca="false">'SC - Tableau 1'!L67</f>
        <v>87</v>
      </c>
      <c r="X67" s="37" t="n">
        <f aca="false">'DF - Tableau 1'!I67</f>
        <v>65.5</v>
      </c>
      <c r="Y67" s="37" t="n">
        <f aca="false">PS!F67</f>
        <v>44</v>
      </c>
      <c r="Z67" s="37" t="n">
        <v>50</v>
      </c>
      <c r="AA67" s="37" t="n">
        <v>50</v>
      </c>
      <c r="AB67" s="37" t="n">
        <v>50</v>
      </c>
    </row>
    <row r="68" customFormat="false" ht="14.35" hidden="false" customHeight="true" outlineLevel="0" collapsed="false">
      <c r="A68" s="17" t="s">
        <v>620</v>
      </c>
      <c r="B68" s="27" t="n">
        <f aca="false">'POSITION - Tableau 1'!B68</f>
        <v>4</v>
      </c>
      <c r="C68" s="35" t="s">
        <v>262</v>
      </c>
      <c r="D68" s="36" t="s">
        <v>4404</v>
      </c>
      <c r="E68" s="27" t="n">
        <f aca="false">YEAR(TOT!A70)</f>
        <v>1989</v>
      </c>
      <c r="F68" s="28" t="n">
        <f aca="false">MONTH(TOT!A70)</f>
        <v>4</v>
      </c>
      <c r="G68" s="28" t="n">
        <f aca="false">DAY(TOT!A70)</f>
        <v>18</v>
      </c>
      <c r="H68" s="37" t="n">
        <v>75</v>
      </c>
      <c r="I68" s="37" t="n">
        <v>225</v>
      </c>
      <c r="J68" s="28"/>
      <c r="K68" s="38" t="n">
        <f aca="false">TOT!FX70</f>
        <v>650000</v>
      </c>
      <c r="L68" s="28"/>
      <c r="M68" s="37" t="n">
        <f aca="false">'CK - Tableau 1'!F68</f>
        <v>73</v>
      </c>
      <c r="N68" s="37" t="n">
        <f aca="false">'FG - Tableau 1'!E68</f>
        <v>33</v>
      </c>
      <c r="O68" s="37" t="n">
        <f aca="false">'DI - Tableau 1'!E68</f>
        <v>34</v>
      </c>
      <c r="P68" s="37" t="n">
        <f aca="false">'SK - Tableau 1'!G68</f>
        <v>58</v>
      </c>
      <c r="Q68" s="37" t="n">
        <f aca="false">'ST - Tableau 1'!D68</f>
        <v>92</v>
      </c>
      <c r="R68" s="37" t="n">
        <f aca="false">'EN - Tableau 1'!D68</f>
        <v>33</v>
      </c>
      <c r="S68" s="37" t="n">
        <f aca="false">DU!E68</f>
        <v>81</v>
      </c>
      <c r="T68" s="37" t="n">
        <f aca="false">'PH - Tableau 1'!P68</f>
        <v>48.375</v>
      </c>
      <c r="U68" s="37" t="n">
        <f aca="false">'FO - Tableau 1'!D68</f>
        <v>33</v>
      </c>
      <c r="V68" s="37" t="n">
        <f aca="false">'PA - Tableau 1'!K68</f>
        <v>47</v>
      </c>
      <c r="W68" s="37" t="n">
        <f aca="false">'SC - Tableau 1'!L68</f>
        <v>47</v>
      </c>
      <c r="X68" s="37" t="n">
        <f aca="false">'DF - Tableau 1'!I68</f>
        <v>47</v>
      </c>
      <c r="Y68" s="37" t="n">
        <f aca="false">PS!F68</f>
        <v>33</v>
      </c>
      <c r="Z68" s="37" t="n">
        <v>50</v>
      </c>
      <c r="AA68" s="37" t="n">
        <v>50</v>
      </c>
      <c r="AB68" s="37" t="n">
        <v>50</v>
      </c>
    </row>
    <row r="69" customFormat="false" ht="14.35" hidden="false" customHeight="true" outlineLevel="0" collapsed="false">
      <c r="A69" s="17" t="s">
        <v>625</v>
      </c>
      <c r="B69" s="27" t="n">
        <f aca="false">'POSITION - Tableau 1'!B69</f>
        <v>2</v>
      </c>
      <c r="C69" s="35" t="s">
        <v>623</v>
      </c>
      <c r="D69" s="36" t="s">
        <v>4404</v>
      </c>
      <c r="E69" s="27" t="n">
        <f aca="false">YEAR(TOT!A71)</f>
        <v>1989</v>
      </c>
      <c r="F69" s="28" t="n">
        <f aca="false">MONTH(TOT!A71)</f>
        <v>11</v>
      </c>
      <c r="G69" s="28" t="n">
        <f aca="false">DAY(TOT!A71)</f>
        <v>21</v>
      </c>
      <c r="H69" s="37" t="n">
        <v>71</v>
      </c>
      <c r="I69" s="37" t="n">
        <v>195</v>
      </c>
      <c r="J69" s="28"/>
      <c r="K69" s="38" t="n">
        <f aca="false">TOT!FX71</f>
        <v>2400000</v>
      </c>
      <c r="L69" s="28"/>
      <c r="M69" s="37" t="n">
        <f aca="false">'CK - Tableau 1'!F69</f>
        <v>77</v>
      </c>
      <c r="N69" s="37" t="n">
        <f aca="false">'FG - Tableau 1'!E69</f>
        <v>86</v>
      </c>
      <c r="O69" s="37" t="n">
        <f aca="false">'DI - Tableau 1'!E69</f>
        <v>36</v>
      </c>
      <c r="P69" s="37" t="n">
        <f aca="false">'SK - Tableau 1'!G69</f>
        <v>53</v>
      </c>
      <c r="Q69" s="37" t="n">
        <f aca="false">'ST - Tableau 1'!D69</f>
        <v>70</v>
      </c>
      <c r="R69" s="37" t="n">
        <f aca="false">'EN - Tableau 1'!D69</f>
        <v>33</v>
      </c>
      <c r="S69" s="37" t="n">
        <f aca="false">DU!E69</f>
        <v>92</v>
      </c>
      <c r="T69" s="37" t="n">
        <f aca="false">'PH - Tableau 1'!P69</f>
        <v>69.625</v>
      </c>
      <c r="U69" s="37" t="n">
        <f aca="false">'FO - Tableau 1'!D69</f>
        <v>53</v>
      </c>
      <c r="V69" s="37" t="n">
        <f aca="false">'PA - Tableau 1'!K69</f>
        <v>66</v>
      </c>
      <c r="W69" s="37" t="n">
        <f aca="false">'SC - Tableau 1'!L69</f>
        <v>64.5</v>
      </c>
      <c r="X69" s="37" t="n">
        <f aca="false">'DF - Tableau 1'!I69</f>
        <v>66</v>
      </c>
      <c r="Y69" s="37" t="n">
        <f aca="false">PS!F69</f>
        <v>33</v>
      </c>
      <c r="Z69" s="37" t="n">
        <v>50</v>
      </c>
      <c r="AA69" s="37" t="n">
        <v>50</v>
      </c>
      <c r="AB69" s="37" t="n">
        <v>50</v>
      </c>
    </row>
    <row r="70" customFormat="false" ht="14.35" hidden="false" customHeight="true" outlineLevel="0" collapsed="false">
      <c r="A70" s="17" t="s">
        <v>631</v>
      </c>
      <c r="B70" s="27" t="n">
        <f aca="false">'POSITION - Tableau 1'!B70</f>
        <v>1</v>
      </c>
      <c r="C70" s="35" t="s">
        <v>262</v>
      </c>
      <c r="D70" s="36" t="s">
        <v>4404</v>
      </c>
      <c r="E70" s="27" t="n">
        <f aca="false">YEAR(TOT!A72)</f>
        <v>1982</v>
      </c>
      <c r="F70" s="28" t="n">
        <f aca="false">MONTH(TOT!A72)</f>
        <v>7</v>
      </c>
      <c r="G70" s="28" t="n">
        <f aca="false">DAY(TOT!A72)</f>
        <v>20</v>
      </c>
      <c r="H70" s="37" t="n">
        <v>73</v>
      </c>
      <c r="I70" s="37" t="n">
        <v>197</v>
      </c>
      <c r="J70" s="28"/>
      <c r="K70" s="38" t="n">
        <f aca="false">TOT!FX72</f>
        <v>1750000</v>
      </c>
      <c r="L70" s="28"/>
      <c r="M70" s="37" t="n">
        <f aca="false">'CK - Tableau 1'!F70</f>
        <v>49</v>
      </c>
      <c r="N70" s="37" t="n">
        <f aca="false">'FG - Tableau 1'!E70</f>
        <v>33</v>
      </c>
      <c r="O70" s="37" t="n">
        <f aca="false">'DI - Tableau 1'!E70</f>
        <v>49</v>
      </c>
      <c r="P70" s="37" t="n">
        <f aca="false">'SK - Tableau 1'!G70</f>
        <v>84</v>
      </c>
      <c r="Q70" s="37" t="n">
        <f aca="false">'ST - Tableau 1'!D70</f>
        <v>62</v>
      </c>
      <c r="R70" s="37" t="n">
        <f aca="false">'EN - Tableau 1'!D70</f>
        <v>39</v>
      </c>
      <c r="S70" s="37" t="n">
        <f aca="false">DU!E70</f>
        <v>95</v>
      </c>
      <c r="T70" s="37" t="n">
        <f aca="false">'PH - Tableau 1'!P70</f>
        <v>71.75</v>
      </c>
      <c r="U70" s="37" t="n">
        <f aca="false">'FO - Tableau 1'!D70</f>
        <v>99</v>
      </c>
      <c r="V70" s="37" t="n">
        <f aca="false">'PA - Tableau 1'!K70</f>
        <v>56</v>
      </c>
      <c r="W70" s="37" t="n">
        <f aca="false">'SC - Tableau 1'!L70</f>
        <v>71</v>
      </c>
      <c r="X70" s="37" t="n">
        <f aca="false">'DF - Tableau 1'!I70</f>
        <v>65</v>
      </c>
      <c r="Y70" s="37" t="n">
        <f aca="false">PS!F70</f>
        <v>60.5</v>
      </c>
      <c r="Z70" s="37" t="n">
        <v>50</v>
      </c>
      <c r="AA70" s="37" t="n">
        <v>50</v>
      </c>
      <c r="AB70" s="37" t="n">
        <v>50</v>
      </c>
    </row>
    <row r="71" customFormat="false" ht="14.35" hidden="false" customHeight="true" outlineLevel="0" collapsed="false">
      <c r="A71" s="17" t="s">
        <v>635</v>
      </c>
      <c r="B71" s="27" t="n">
        <f aca="false">'POSITION - Tableau 1'!B71</f>
        <v>2</v>
      </c>
      <c r="C71" s="35" t="s">
        <v>321</v>
      </c>
      <c r="D71" s="36" t="s">
        <v>4403</v>
      </c>
      <c r="E71" s="27" t="n">
        <f aca="false">YEAR(TOT!A73)</f>
        <v>1995</v>
      </c>
      <c r="F71" s="28" t="n">
        <f aca="false">MONTH(TOT!A73)</f>
        <v>3</v>
      </c>
      <c r="G71" s="28" t="n">
        <f aca="false">DAY(TOT!A73)</f>
        <v>14</v>
      </c>
      <c r="H71" s="37" t="n">
        <v>72</v>
      </c>
      <c r="I71" s="37" t="n">
        <v>201</v>
      </c>
      <c r="J71" s="28"/>
      <c r="K71" s="38" t="n">
        <f aca="false">TOT!FX73</f>
        <v>867500</v>
      </c>
      <c r="L71" s="28"/>
      <c r="M71" s="37" t="n">
        <f aca="false">'CK - Tableau 1'!F71</f>
        <v>73</v>
      </c>
      <c r="N71" s="37" t="n">
        <f aca="false">'FG - Tableau 1'!E71</f>
        <v>33</v>
      </c>
      <c r="O71" s="37" t="n">
        <f aca="false">'DI - Tableau 1'!E71</f>
        <v>73</v>
      </c>
      <c r="P71" s="37" t="n">
        <f aca="false">'SK - Tableau 1'!G71</f>
        <v>60</v>
      </c>
      <c r="Q71" s="37" t="n">
        <f aca="false">'ST - Tableau 1'!D71</f>
        <v>75</v>
      </c>
      <c r="R71" s="37" t="n">
        <f aca="false">'EN - Tableau 1'!D71</f>
        <v>33</v>
      </c>
      <c r="S71" s="37" t="n">
        <f aca="false">DU!E71</f>
        <v>81</v>
      </c>
      <c r="T71" s="37" t="n">
        <f aca="false">'PH - Tableau 1'!P71</f>
        <v>51.875</v>
      </c>
      <c r="U71" s="37" t="n">
        <f aca="false">'FO - Tableau 1'!D71</f>
        <v>33</v>
      </c>
      <c r="V71" s="37" t="n">
        <f aca="false">'PA - Tableau 1'!K71</f>
        <v>47</v>
      </c>
      <c r="W71" s="37" t="n">
        <f aca="false">'SC - Tableau 1'!L71</f>
        <v>47</v>
      </c>
      <c r="X71" s="37" t="n">
        <f aca="false">'DF - Tableau 1'!I71</f>
        <v>47</v>
      </c>
      <c r="Y71" s="37" t="n">
        <f aca="false">PS!F71</f>
        <v>33</v>
      </c>
      <c r="Z71" s="37" t="n">
        <v>50</v>
      </c>
      <c r="AA71" s="37" t="n">
        <v>50</v>
      </c>
      <c r="AB71" s="37" t="n">
        <v>50</v>
      </c>
    </row>
    <row r="72" customFormat="false" ht="14.35" hidden="false" customHeight="true" outlineLevel="0" collapsed="false">
      <c r="A72" s="17" t="s">
        <v>639</v>
      </c>
      <c r="B72" s="27" t="n">
        <f aca="false">'POSITION - Tableau 1'!B72</f>
        <v>8</v>
      </c>
      <c r="C72" s="35" t="s">
        <v>321</v>
      </c>
      <c r="D72" s="36" t="s">
        <v>4403</v>
      </c>
      <c r="E72" s="27" t="n">
        <f aca="false">YEAR(TOT!A74)</f>
        <v>1994</v>
      </c>
      <c r="F72" s="28" t="n">
        <f aca="false">MONTH(TOT!A74)</f>
        <v>11</v>
      </c>
      <c r="G72" s="28" t="n">
        <f aca="false">DAY(TOT!A74)</f>
        <v>29</v>
      </c>
      <c r="H72" s="37" t="n">
        <v>71</v>
      </c>
      <c r="I72" s="37" t="n">
        <v>191</v>
      </c>
      <c r="J72" s="28"/>
      <c r="K72" s="38" t="n">
        <f aca="false">TOT!FX74</f>
        <v>742500</v>
      </c>
      <c r="L72" s="28"/>
      <c r="M72" s="37" t="n">
        <f aca="false">'CK - Tableau 1'!F72</f>
        <v>87</v>
      </c>
      <c r="N72" s="37" t="n">
        <f aca="false">'FG - Tableau 1'!E72</f>
        <v>33</v>
      </c>
      <c r="O72" s="37" t="n">
        <f aca="false">'DI - Tableau 1'!E72</f>
        <v>70</v>
      </c>
      <c r="P72" s="37" t="n">
        <f aca="false">'SK - Tableau 1'!G72</f>
        <v>72</v>
      </c>
      <c r="Q72" s="37" t="n">
        <f aca="false">'ST - Tableau 1'!D72</f>
        <v>63</v>
      </c>
      <c r="R72" s="37" t="n">
        <f aca="false">'EN - Tableau 1'!D72</f>
        <v>33</v>
      </c>
      <c r="S72" s="37" t="n">
        <f aca="false">DU!E72</f>
        <v>84</v>
      </c>
      <c r="T72" s="37" t="n">
        <f aca="false">'PH - Tableau 1'!P72</f>
        <v>67.5</v>
      </c>
      <c r="U72" s="37" t="n">
        <f aca="false">'FO - Tableau 1'!D72</f>
        <v>33</v>
      </c>
      <c r="V72" s="37" t="n">
        <f aca="false">'PA - Tableau 1'!K72</f>
        <v>52.5</v>
      </c>
      <c r="W72" s="37" t="n">
        <f aca="false">'SC - Tableau 1'!L72</f>
        <v>47</v>
      </c>
      <c r="X72" s="37" t="n">
        <f aca="false">'DF - Tableau 1'!I72</f>
        <v>71.5</v>
      </c>
      <c r="Y72" s="37" t="n">
        <f aca="false">PS!F72</f>
        <v>33</v>
      </c>
      <c r="Z72" s="37" t="n">
        <v>50</v>
      </c>
      <c r="AA72" s="37" t="n">
        <v>50</v>
      </c>
      <c r="AB72" s="37" t="n">
        <v>50</v>
      </c>
    </row>
    <row r="73" customFormat="false" ht="14.35" hidden="false" customHeight="true" outlineLevel="0" collapsed="false">
      <c r="A73" s="17" t="s">
        <v>644</v>
      </c>
      <c r="B73" s="27" t="n">
        <f aca="false">'POSITION - Tableau 1'!B73</f>
        <v>2</v>
      </c>
      <c r="C73" s="35" t="s">
        <v>423</v>
      </c>
      <c r="D73" s="36" t="s">
        <v>4404</v>
      </c>
      <c r="E73" s="27" t="n">
        <f aca="false">YEAR(TOT!A75)</f>
        <v>1994</v>
      </c>
      <c r="F73" s="28" t="n">
        <f aca="false">MONTH(TOT!A75)</f>
        <v>5</v>
      </c>
      <c r="G73" s="28" t="n">
        <f aca="false">DAY(TOT!A75)</f>
        <v>13</v>
      </c>
      <c r="H73" s="37" t="n">
        <v>74</v>
      </c>
      <c r="I73" s="37" t="n">
        <v>221</v>
      </c>
      <c r="J73" s="28"/>
      <c r="K73" s="38" t="n">
        <f aca="false">TOT!FX75</f>
        <v>925000</v>
      </c>
      <c r="L73" s="28"/>
      <c r="M73" s="37" t="n">
        <f aca="false">'CK - Tableau 1'!F73</f>
        <v>74</v>
      </c>
      <c r="N73" s="37" t="n">
        <f aca="false">'FG - Tableau 1'!E73</f>
        <v>33</v>
      </c>
      <c r="O73" s="37" t="n">
        <f aca="false">'DI - Tableau 1'!E73</f>
        <v>86</v>
      </c>
      <c r="P73" s="37" t="n">
        <f aca="false">'SK - Tableau 1'!G73</f>
        <v>58</v>
      </c>
      <c r="Q73" s="37" t="n">
        <f aca="false">'ST - Tableau 1'!D73</f>
        <v>92</v>
      </c>
      <c r="R73" s="37" t="n">
        <f aca="false">'EN - Tableau 1'!D73</f>
        <v>33</v>
      </c>
      <c r="S73" s="37" t="n">
        <f aca="false">DU!E73</f>
        <v>87</v>
      </c>
      <c r="T73" s="37" t="n">
        <f aca="false">'PH - Tableau 1'!P73</f>
        <v>65.75</v>
      </c>
      <c r="U73" s="37" t="n">
        <f aca="false">'FO - Tableau 1'!D73</f>
        <v>33</v>
      </c>
      <c r="V73" s="37" t="n">
        <f aca="false">'PA - Tableau 1'!K73</f>
        <v>66</v>
      </c>
      <c r="W73" s="37" t="n">
        <f aca="false">'SC - Tableau 1'!L73</f>
        <v>73</v>
      </c>
      <c r="X73" s="37" t="n">
        <f aca="false">'DF - Tableau 1'!I73</f>
        <v>76.5</v>
      </c>
      <c r="Y73" s="37" t="n">
        <f aca="false">PS!F73</f>
        <v>33</v>
      </c>
      <c r="Z73" s="37" t="n">
        <v>50</v>
      </c>
      <c r="AA73" s="37" t="n">
        <v>50</v>
      </c>
      <c r="AB73" s="37" t="n">
        <v>50</v>
      </c>
    </row>
    <row r="74" customFormat="false" ht="14.35" hidden="false" customHeight="true" outlineLevel="0" collapsed="false">
      <c r="A74" s="17" t="s">
        <v>649</v>
      </c>
      <c r="B74" s="27" t="n">
        <f aca="false">'POSITION - Tableau 1'!B74</f>
        <v>8</v>
      </c>
      <c r="C74" s="35" t="s">
        <v>321</v>
      </c>
      <c r="D74" s="36" t="s">
        <v>4404</v>
      </c>
      <c r="E74" s="27" t="n">
        <f aca="false">YEAR(TOT!A76)</f>
        <v>1986</v>
      </c>
      <c r="F74" s="28" t="n">
        <f aca="false">MONTH(TOT!A76)</f>
        <v>8</v>
      </c>
      <c r="G74" s="28" t="n">
        <f aca="false">DAY(TOT!A76)</f>
        <v>1</v>
      </c>
      <c r="H74" s="37" t="n">
        <v>71</v>
      </c>
      <c r="I74" s="37" t="n">
        <v>190</v>
      </c>
      <c r="J74" s="28"/>
      <c r="K74" s="38" t="n">
        <f aca="false">TOT!FX76</f>
        <v>4500000</v>
      </c>
      <c r="L74" s="28"/>
      <c r="M74" s="37" t="n">
        <f aca="false">'CK - Tableau 1'!F74</f>
        <v>57</v>
      </c>
      <c r="N74" s="37" t="n">
        <f aca="false">'FG - Tableau 1'!E74</f>
        <v>33</v>
      </c>
      <c r="O74" s="37" t="n">
        <f aca="false">'DI - Tableau 1'!E74</f>
        <v>92</v>
      </c>
      <c r="P74" s="37" t="n">
        <f aca="false">'SK - Tableau 1'!G74</f>
        <v>88</v>
      </c>
      <c r="Q74" s="37" t="n">
        <f aca="false">'ST - Tableau 1'!D74</f>
        <v>62</v>
      </c>
      <c r="R74" s="37" t="n">
        <f aca="false">'EN - Tableau 1'!D74</f>
        <v>68</v>
      </c>
      <c r="S74" s="37" t="n">
        <f aca="false">DU!E74</f>
        <v>97</v>
      </c>
      <c r="T74" s="37" t="n">
        <f aca="false">'PH - Tableau 1'!P74</f>
        <v>79.375</v>
      </c>
      <c r="U74" s="37" t="n">
        <f aca="false">'FO - Tableau 1'!D74</f>
        <v>33</v>
      </c>
      <c r="V74" s="37" t="n">
        <f aca="false">'PA - Tableau 1'!K74</f>
        <v>54.5</v>
      </c>
      <c r="W74" s="37" t="n">
        <f aca="false">'SC - Tableau 1'!L74</f>
        <v>55.5</v>
      </c>
      <c r="X74" s="37" t="n">
        <f aca="false">'DF - Tableau 1'!I74</f>
        <v>70</v>
      </c>
      <c r="Y74" s="37" t="n">
        <f aca="false">PS!F74</f>
        <v>33</v>
      </c>
      <c r="Z74" s="37" t="n">
        <v>50</v>
      </c>
      <c r="AA74" s="37" t="n">
        <v>50</v>
      </c>
      <c r="AB74" s="37" t="n">
        <v>50</v>
      </c>
    </row>
    <row r="75" customFormat="false" ht="14.35" hidden="false" customHeight="true" outlineLevel="0" collapsed="false">
      <c r="A75" s="17" t="s">
        <v>654</v>
      </c>
      <c r="B75" s="27" t="n">
        <f aca="false">'POSITION - Tableau 1'!B75</f>
        <v>1</v>
      </c>
      <c r="C75" s="35" t="s">
        <v>652</v>
      </c>
      <c r="D75" s="36" t="s">
        <v>4404</v>
      </c>
      <c r="E75" s="27" t="n">
        <f aca="false">YEAR(TOT!A77)</f>
        <v>1987</v>
      </c>
      <c r="F75" s="28" t="n">
        <f aca="false">MONTH(TOT!A77)</f>
        <v>8</v>
      </c>
      <c r="G75" s="28" t="n">
        <f aca="false">DAY(TOT!A77)</f>
        <v>24</v>
      </c>
      <c r="H75" s="37" t="n">
        <v>75</v>
      </c>
      <c r="I75" s="37" t="n">
        <v>224</v>
      </c>
      <c r="J75" s="28"/>
      <c r="K75" s="38" t="n">
        <f aca="false">TOT!FX77</f>
        <v>13000000</v>
      </c>
      <c r="L75" s="28"/>
      <c r="M75" s="37" t="n">
        <f aca="false">'CK - Tableau 1'!F75</f>
        <v>40</v>
      </c>
      <c r="N75" s="37" t="n">
        <f aca="false">'FG - Tableau 1'!E75</f>
        <v>33</v>
      </c>
      <c r="O75" s="37" t="n">
        <f aca="false">'DI - Tableau 1'!E75</f>
        <v>91</v>
      </c>
      <c r="P75" s="37" t="n">
        <f aca="false">'SK - Tableau 1'!G75</f>
        <v>86</v>
      </c>
      <c r="Q75" s="37" t="n">
        <f aca="false">'ST - Tableau 1'!D75</f>
        <v>91</v>
      </c>
      <c r="R75" s="37" t="n">
        <f aca="false">'EN - Tableau 1'!D75</f>
        <v>99</v>
      </c>
      <c r="S75" s="37" t="n">
        <f aca="false">DU!E75</f>
        <v>99</v>
      </c>
      <c r="T75" s="37" t="n">
        <f aca="false">'PH - Tableau 1'!P75</f>
        <v>82.875</v>
      </c>
      <c r="U75" s="37" t="n">
        <f aca="false">'FO - Tableau 1'!D75</f>
        <v>86</v>
      </c>
      <c r="V75" s="37" t="n">
        <f aca="false">'PA - Tableau 1'!K75</f>
        <v>91.5</v>
      </c>
      <c r="W75" s="37" t="n">
        <f aca="false">'SC - Tableau 1'!L75</f>
        <v>82.5</v>
      </c>
      <c r="X75" s="37" t="n">
        <f aca="false">'DF - Tableau 1'!I75</f>
        <v>71.5</v>
      </c>
      <c r="Y75" s="37" t="n">
        <f aca="false">PS!F75</f>
        <v>62.1666666666667</v>
      </c>
      <c r="Z75" s="37" t="n">
        <v>50</v>
      </c>
      <c r="AA75" s="37" t="n">
        <v>50</v>
      </c>
      <c r="AB75" s="37" t="n">
        <v>50</v>
      </c>
    </row>
    <row r="76" customFormat="false" ht="14.35" hidden="false" customHeight="true" outlineLevel="0" collapsed="false">
      <c r="A76" s="17" t="s">
        <v>659</v>
      </c>
      <c r="B76" s="27" t="n">
        <f aca="false">'POSITION - Tableau 1'!B76</f>
        <v>1</v>
      </c>
      <c r="C76" s="35" t="s">
        <v>423</v>
      </c>
      <c r="D76" s="36" t="s">
        <v>4404</v>
      </c>
      <c r="E76" s="27" t="n">
        <f aca="false">YEAR(TOT!A78)</f>
        <v>1988</v>
      </c>
      <c r="F76" s="28" t="n">
        <f aca="false">MONTH(TOT!A78)</f>
        <v>5</v>
      </c>
      <c r="G76" s="28" t="n">
        <f aca="false">DAY(TOT!A78)</f>
        <v>24</v>
      </c>
      <c r="H76" s="37" t="n">
        <v>76</v>
      </c>
      <c r="I76" s="37" t="n">
        <v>198</v>
      </c>
      <c r="J76" s="28"/>
      <c r="K76" s="38" t="n">
        <f aca="false">TOT!FX78</f>
        <v>5000000</v>
      </c>
      <c r="L76" s="28"/>
      <c r="M76" s="37" t="n">
        <f aca="false">'CK - Tableau 1'!F76</f>
        <v>34</v>
      </c>
      <c r="N76" s="37" t="n">
        <f aca="false">'FG - Tableau 1'!E76</f>
        <v>33</v>
      </c>
      <c r="O76" s="37" t="n">
        <f aca="false">'DI - Tableau 1'!E76</f>
        <v>79</v>
      </c>
      <c r="P76" s="37" t="n">
        <f aca="false">'SK - Tableau 1'!G76</f>
        <v>84</v>
      </c>
      <c r="Q76" s="37" t="n">
        <f aca="false">'ST - Tableau 1'!D76</f>
        <v>47</v>
      </c>
      <c r="R76" s="37" t="n">
        <f aca="false">'EN - Tableau 1'!D76</f>
        <v>69</v>
      </c>
      <c r="S76" s="37" t="n">
        <f aca="false">DU!E76</f>
        <v>94</v>
      </c>
      <c r="T76" s="37" t="n">
        <f aca="false">'PH - Tableau 1'!P76</f>
        <v>76.5</v>
      </c>
      <c r="U76" s="37" t="n">
        <f aca="false">'FO - Tableau 1'!D76</f>
        <v>55</v>
      </c>
      <c r="V76" s="37" t="n">
        <f aca="false">'PA - Tableau 1'!K76</f>
        <v>64</v>
      </c>
      <c r="W76" s="37" t="n">
        <f aca="false">'SC - Tableau 1'!L76</f>
        <v>80</v>
      </c>
      <c r="X76" s="37" t="n">
        <f aca="false">'DF - Tableau 1'!I76</f>
        <v>60</v>
      </c>
      <c r="Y76" s="37" t="n">
        <f aca="false">PS!F76</f>
        <v>43.5</v>
      </c>
      <c r="Z76" s="37" t="n">
        <v>50</v>
      </c>
      <c r="AA76" s="37" t="n">
        <v>50</v>
      </c>
      <c r="AB76" s="37" t="n">
        <v>50</v>
      </c>
    </row>
    <row r="77" customFormat="false" ht="14.35" hidden="false" customHeight="true" outlineLevel="0" collapsed="false">
      <c r="A77" s="17" t="s">
        <v>664</v>
      </c>
      <c r="B77" s="27" t="n">
        <f aca="false">'POSITION - Tableau 1'!B77</f>
        <v>2</v>
      </c>
      <c r="C77" s="35" t="s">
        <v>423</v>
      </c>
      <c r="D77" s="36" t="s">
        <v>4404</v>
      </c>
      <c r="E77" s="27" t="n">
        <f aca="false">YEAR(TOT!A79)</f>
        <v>1991</v>
      </c>
      <c r="F77" s="28" t="n">
        <f aca="false">MONTH(TOT!A79)</f>
        <v>10</v>
      </c>
      <c r="G77" s="28" t="n">
        <f aca="false">DAY(TOT!A79)</f>
        <v>30</v>
      </c>
      <c r="H77" s="37" t="n">
        <v>71</v>
      </c>
      <c r="I77" s="37" t="n">
        <v>168</v>
      </c>
      <c r="J77" s="28"/>
      <c r="K77" s="38" t="n">
        <f aca="false">TOT!FX79</f>
        <v>6000000</v>
      </c>
      <c r="L77" s="28"/>
      <c r="M77" s="37" t="n">
        <f aca="false">'CK - Tableau 1'!F77</f>
        <v>33</v>
      </c>
      <c r="N77" s="37" t="n">
        <f aca="false">'FG - Tableau 1'!E77</f>
        <v>33</v>
      </c>
      <c r="O77" s="37" t="n">
        <f aca="false">'DI - Tableau 1'!E77</f>
        <v>82</v>
      </c>
      <c r="P77" s="37" t="n">
        <f aca="false">'SK - Tableau 1'!G77</f>
        <v>96</v>
      </c>
      <c r="Q77" s="37" t="n">
        <f aca="false">'ST - Tableau 1'!D77</f>
        <v>35</v>
      </c>
      <c r="R77" s="37" t="n">
        <f aca="false">'EN - Tableau 1'!D77</f>
        <v>99</v>
      </c>
      <c r="S77" s="37" t="n">
        <f aca="false">DU!E77</f>
        <v>99</v>
      </c>
      <c r="T77" s="37" t="n">
        <f aca="false">'PH - Tableau 1'!P77</f>
        <v>85.625</v>
      </c>
      <c r="U77" s="37" t="n">
        <f aca="false">'FO - Tableau 1'!D77</f>
        <v>33</v>
      </c>
      <c r="V77" s="37" t="n">
        <f aca="false">'PA - Tableau 1'!K77</f>
        <v>97</v>
      </c>
      <c r="W77" s="37" t="n">
        <f aca="false">'SC - Tableau 1'!L77</f>
        <v>87</v>
      </c>
      <c r="X77" s="37" t="n">
        <f aca="false">'DF - Tableau 1'!I77</f>
        <v>70</v>
      </c>
      <c r="Y77" s="37" t="n">
        <f aca="false">PS!F77</f>
        <v>73.5</v>
      </c>
      <c r="Z77" s="37" t="n">
        <v>50</v>
      </c>
      <c r="AA77" s="37" t="n">
        <v>50</v>
      </c>
      <c r="AB77" s="37" t="n">
        <v>50</v>
      </c>
    </row>
    <row r="78" customFormat="false" ht="14.35" hidden="false" customHeight="true" outlineLevel="0" collapsed="false">
      <c r="A78" s="17" t="s">
        <v>669</v>
      </c>
      <c r="B78" s="27" t="n">
        <f aca="false">'POSITION - Tableau 1'!B78</f>
        <v>2</v>
      </c>
      <c r="C78" s="35" t="s">
        <v>366</v>
      </c>
      <c r="D78" s="36" t="s">
        <v>4404</v>
      </c>
      <c r="E78" s="27" t="n">
        <f aca="false">YEAR(TOT!A80)</f>
        <v>1995</v>
      </c>
      <c r="F78" s="28" t="n">
        <f aca="false">MONTH(TOT!A80)</f>
        <v>7</v>
      </c>
      <c r="G78" s="28" t="n">
        <f aca="false">DAY(TOT!A80)</f>
        <v>4</v>
      </c>
      <c r="H78" s="37" t="n">
        <v>72</v>
      </c>
      <c r="I78" s="37" t="n">
        <v>183</v>
      </c>
      <c r="J78" s="28"/>
      <c r="K78" s="38" t="n">
        <f aca="false">TOT!FX80</f>
        <v>925000</v>
      </c>
      <c r="L78" s="28"/>
      <c r="M78" s="37" t="n">
        <f aca="false">'CK - Tableau 1'!F78</f>
        <v>59</v>
      </c>
      <c r="N78" s="37" t="n">
        <f aca="false">'FG - Tableau 1'!E78</f>
        <v>33</v>
      </c>
      <c r="O78" s="37" t="n">
        <f aca="false">'DI - Tableau 1'!E78</f>
        <v>79</v>
      </c>
      <c r="P78" s="37" t="n">
        <f aca="false">'SK - Tableau 1'!G78</f>
        <v>61</v>
      </c>
      <c r="Q78" s="37" t="n">
        <f aca="false">'ST - Tableau 1'!D78</f>
        <v>44</v>
      </c>
      <c r="R78" s="37" t="n">
        <f aca="false">'EN - Tableau 1'!D78</f>
        <v>68</v>
      </c>
      <c r="S78" s="37" t="n">
        <f aca="false">DU!E78</f>
        <v>92</v>
      </c>
      <c r="T78" s="37" t="n">
        <f aca="false">'PH - Tableau 1'!P78</f>
        <v>74.875</v>
      </c>
      <c r="U78" s="37" t="n">
        <f aca="false">'FO - Tableau 1'!D78</f>
        <v>33</v>
      </c>
      <c r="V78" s="37" t="n">
        <f aca="false">'PA - Tableau 1'!K78</f>
        <v>69</v>
      </c>
      <c r="W78" s="37" t="n">
        <f aca="false">'SC - Tableau 1'!L78</f>
        <v>83</v>
      </c>
      <c r="X78" s="37" t="n">
        <f aca="false">'DF - Tableau 1'!I78</f>
        <v>62.5</v>
      </c>
      <c r="Y78" s="37" t="n">
        <f aca="false">PS!F78</f>
        <v>38</v>
      </c>
      <c r="Z78" s="37" t="n">
        <v>50</v>
      </c>
      <c r="AA78" s="37" t="n">
        <v>50</v>
      </c>
      <c r="AB78" s="37" t="n">
        <v>50</v>
      </c>
    </row>
    <row r="79" customFormat="false" ht="14.35" hidden="false" customHeight="true" outlineLevel="0" collapsed="false">
      <c r="A79" s="17" t="s">
        <v>674</v>
      </c>
      <c r="B79" s="27" t="n">
        <f aca="false">'POSITION - Tableau 1'!B79</f>
        <v>8</v>
      </c>
      <c r="C79" s="35" t="s">
        <v>262</v>
      </c>
      <c r="D79" s="36" t="s">
        <v>4403</v>
      </c>
      <c r="E79" s="27" t="n">
        <f aca="false">YEAR(TOT!A81)</f>
        <v>1994</v>
      </c>
      <c r="F79" s="28" t="n">
        <f aca="false">MONTH(TOT!A81)</f>
        <v>5</v>
      </c>
      <c r="G79" s="28" t="n">
        <f aca="false">DAY(TOT!A81)</f>
        <v>27</v>
      </c>
      <c r="H79" s="37" t="n">
        <v>73</v>
      </c>
      <c r="I79" s="37" t="n">
        <v>195</v>
      </c>
      <c r="J79" s="28"/>
      <c r="K79" s="38" t="n">
        <f aca="false">TOT!FX81</f>
        <v>720000</v>
      </c>
      <c r="L79" s="28"/>
      <c r="M79" s="37" t="n">
        <f aca="false">'CK - Tableau 1'!F79</f>
        <v>73</v>
      </c>
      <c r="N79" s="37" t="n">
        <f aca="false">'FG - Tableau 1'!E79</f>
        <v>33</v>
      </c>
      <c r="O79" s="37" t="n">
        <f aca="false">'DI - Tableau 1'!E79</f>
        <v>60</v>
      </c>
      <c r="P79" s="37" t="n">
        <f aca="false">'SK - Tableau 1'!G79</f>
        <v>60</v>
      </c>
      <c r="Q79" s="37" t="n">
        <f aca="false">'ST - Tableau 1'!D79</f>
        <v>58</v>
      </c>
      <c r="R79" s="37" t="n">
        <f aca="false">'EN - Tableau 1'!D79</f>
        <v>33</v>
      </c>
      <c r="S79" s="37" t="n">
        <f aca="false">DU!E79</f>
        <v>81</v>
      </c>
      <c r="T79" s="37" t="n">
        <f aca="false">'PH - Tableau 1'!P79</f>
        <v>63</v>
      </c>
      <c r="U79" s="37" t="n">
        <f aca="false">'FO - Tableau 1'!D79</f>
        <v>33</v>
      </c>
      <c r="V79" s="37" t="n">
        <f aca="false">'PA - Tableau 1'!K79</f>
        <v>60</v>
      </c>
      <c r="W79" s="37" t="n">
        <f aca="false">'SC - Tableau 1'!L79</f>
        <v>47.5</v>
      </c>
      <c r="X79" s="37" t="n">
        <f aca="false">'DF - Tableau 1'!I79</f>
        <v>53.5</v>
      </c>
      <c r="Y79" s="37" t="n">
        <f aca="false">PS!F79</f>
        <v>33</v>
      </c>
      <c r="Z79" s="37" t="n">
        <v>50</v>
      </c>
      <c r="AA79" s="37" t="n">
        <v>50</v>
      </c>
      <c r="AB79" s="37" t="n">
        <v>50</v>
      </c>
    </row>
    <row r="80" customFormat="false" ht="14.35" hidden="false" customHeight="true" outlineLevel="0" collapsed="false">
      <c r="A80" s="17" t="s">
        <v>679</v>
      </c>
      <c r="B80" s="27" t="n">
        <f aca="false">'POSITION - Tableau 1'!B80</f>
        <v>1</v>
      </c>
      <c r="C80" s="35" t="s">
        <v>283</v>
      </c>
      <c r="D80" s="36" t="s">
        <v>4404</v>
      </c>
      <c r="E80" s="27" t="n">
        <f aca="false">YEAR(TOT!A82)</f>
        <v>1992</v>
      </c>
      <c r="F80" s="28" t="n">
        <f aca="false">MONTH(TOT!A82)</f>
        <v>12</v>
      </c>
      <c r="G80" s="28" t="n">
        <f aca="false">DAY(TOT!A82)</f>
        <v>12</v>
      </c>
      <c r="H80" s="37" t="n">
        <v>69</v>
      </c>
      <c r="I80" s="37" t="n">
        <v>160</v>
      </c>
      <c r="J80" s="28"/>
      <c r="K80" s="38" t="n">
        <f aca="false">TOT!FX82</f>
        <v>675000</v>
      </c>
      <c r="L80" s="28"/>
      <c r="M80" s="37" t="n">
        <f aca="false">'CK - Tableau 1'!F80</f>
        <v>60</v>
      </c>
      <c r="N80" s="37" t="n">
        <f aca="false">'FG - Tableau 1'!E80</f>
        <v>33</v>
      </c>
      <c r="O80" s="37" t="n">
        <f aca="false">'DI - Tableau 1'!E80</f>
        <v>73</v>
      </c>
      <c r="P80" s="37" t="n">
        <f aca="false">'SK - Tableau 1'!G80</f>
        <v>53</v>
      </c>
      <c r="Q80" s="37" t="n">
        <f aca="false">'ST - Tableau 1'!D80</f>
        <v>34</v>
      </c>
      <c r="R80" s="37" t="n">
        <f aca="false">'EN - Tableau 1'!D80</f>
        <v>33</v>
      </c>
      <c r="S80" s="37" t="n">
        <f aca="false">DU!E80</f>
        <v>80</v>
      </c>
      <c r="T80" s="37" t="n">
        <f aca="false">'PH - Tableau 1'!P80</f>
        <v>63.5</v>
      </c>
      <c r="U80" s="37" t="n">
        <f aca="false">'FO - Tableau 1'!D80</f>
        <v>53</v>
      </c>
      <c r="V80" s="37" t="n">
        <f aca="false">'PA - Tableau 1'!K80</f>
        <v>60</v>
      </c>
      <c r="W80" s="37" t="n">
        <f aca="false">'SC - Tableau 1'!L80</f>
        <v>50.5</v>
      </c>
      <c r="X80" s="37" t="n">
        <f aca="false">'DF - Tableau 1'!I80</f>
        <v>53.5</v>
      </c>
      <c r="Y80" s="37" t="n">
        <f aca="false">PS!F80</f>
        <v>33</v>
      </c>
      <c r="Z80" s="37" t="n">
        <v>50</v>
      </c>
      <c r="AA80" s="37" t="n">
        <v>50</v>
      </c>
      <c r="AB80" s="37" t="n">
        <v>50</v>
      </c>
    </row>
    <row r="81" customFormat="false" ht="14.35" hidden="false" customHeight="true" outlineLevel="0" collapsed="false">
      <c r="A81" s="17" t="s">
        <v>683</v>
      </c>
      <c r="B81" s="27" t="n">
        <f aca="false">'POSITION - Tableau 1'!B81</f>
        <v>2</v>
      </c>
      <c r="C81" s="35" t="s">
        <v>283</v>
      </c>
      <c r="D81" s="36" t="s">
        <v>4404</v>
      </c>
      <c r="E81" s="27" t="n">
        <f aca="false">YEAR(TOT!A83)</f>
        <v>1992</v>
      </c>
      <c r="F81" s="28" t="n">
        <f aca="false">MONTH(TOT!A83)</f>
        <v>1</v>
      </c>
      <c r="G81" s="28" t="n">
        <f aca="false">DAY(TOT!A83)</f>
        <v>13</v>
      </c>
      <c r="H81" s="37" t="n">
        <v>76</v>
      </c>
      <c r="I81" s="37" t="n">
        <v>204</v>
      </c>
      <c r="J81" s="28"/>
      <c r="K81" s="38" t="n">
        <f aca="false">TOT!FX83</f>
        <v>1000000</v>
      </c>
      <c r="L81" s="28"/>
      <c r="M81" s="37" t="n">
        <f aca="false">'CK - Tableau 1'!F81</f>
        <v>93</v>
      </c>
      <c r="N81" s="37" t="n">
        <f aca="false">'FG - Tableau 1'!E81</f>
        <v>91</v>
      </c>
      <c r="O81" s="37" t="n">
        <f aca="false">'DI - Tableau 1'!E81</f>
        <v>38</v>
      </c>
      <c r="P81" s="37" t="n">
        <f aca="false">'SK - Tableau 1'!G81</f>
        <v>73</v>
      </c>
      <c r="Q81" s="37" t="n">
        <f aca="false">'ST - Tableau 1'!D81</f>
        <v>56</v>
      </c>
      <c r="R81" s="37" t="n">
        <f aca="false">'EN - Tableau 1'!D81</f>
        <v>33</v>
      </c>
      <c r="S81" s="37" t="n">
        <f aca="false">DU!E81</f>
        <v>95</v>
      </c>
      <c r="T81" s="37" t="n">
        <f aca="false">'PH - Tableau 1'!P81</f>
        <v>68.75</v>
      </c>
      <c r="U81" s="37" t="n">
        <f aca="false">'FO - Tableau 1'!D81</f>
        <v>60</v>
      </c>
      <c r="V81" s="37" t="n">
        <f aca="false">'PA - Tableau 1'!K81</f>
        <v>50</v>
      </c>
      <c r="W81" s="37" t="n">
        <f aca="false">'SC - Tableau 1'!L81</f>
        <v>73</v>
      </c>
      <c r="X81" s="37" t="n">
        <f aca="false">'DF - Tableau 1'!I81</f>
        <v>80</v>
      </c>
      <c r="Y81" s="37" t="n">
        <f aca="false">PS!F81</f>
        <v>33</v>
      </c>
      <c r="Z81" s="37" t="n">
        <v>50</v>
      </c>
      <c r="AA81" s="37" t="n">
        <v>50</v>
      </c>
      <c r="AB81" s="37" t="n">
        <v>50</v>
      </c>
    </row>
    <row r="82" customFormat="false" ht="14.35" hidden="false" customHeight="true" outlineLevel="0" collapsed="false">
      <c r="A82" s="17" t="s">
        <v>687</v>
      </c>
      <c r="B82" s="27" t="n">
        <f aca="false">'POSITION - Tableau 1'!B82</f>
        <v>1</v>
      </c>
      <c r="C82" s="35" t="s">
        <v>283</v>
      </c>
      <c r="D82" s="36" t="s">
        <v>4404</v>
      </c>
      <c r="E82" s="27" t="n">
        <f aca="false">YEAR(TOT!A84)</f>
        <v>1997</v>
      </c>
      <c r="F82" s="28" t="n">
        <f aca="false">MONTH(TOT!A84)</f>
        <v>9</v>
      </c>
      <c r="G82" s="28" t="n">
        <f aca="false">DAY(TOT!A84)</f>
        <v>17</v>
      </c>
      <c r="H82" s="37" t="n">
        <v>75</v>
      </c>
      <c r="I82" s="37" t="n">
        <v>216</v>
      </c>
      <c r="J82" s="28"/>
      <c r="K82" s="38" t="n">
        <f aca="false">TOT!FX84</f>
        <v>925000</v>
      </c>
      <c r="L82" s="28"/>
      <c r="M82" s="37" t="n">
        <f aca="false">'CK - Tableau 1'!F82</f>
        <v>34</v>
      </c>
      <c r="N82" s="37" t="n">
        <f aca="false">'FG - Tableau 1'!E82</f>
        <v>33</v>
      </c>
      <c r="O82" s="37" t="n">
        <f aca="false">'DI - Tableau 1'!E82</f>
        <v>91</v>
      </c>
      <c r="P82" s="37" t="n">
        <f aca="false">'SK - Tableau 1'!G82</f>
        <v>71</v>
      </c>
      <c r="Q82" s="37" t="n">
        <f aca="false">'ST - Tableau 1'!D82</f>
        <v>83</v>
      </c>
      <c r="R82" s="37" t="n">
        <f aca="false">'EN - Tableau 1'!D82</f>
        <v>82</v>
      </c>
      <c r="S82" s="37" t="n">
        <f aca="false">DU!E82</f>
        <v>91</v>
      </c>
      <c r="T82" s="37" t="n">
        <f aca="false">'PH - Tableau 1'!P82</f>
        <v>79.75</v>
      </c>
      <c r="U82" s="37" t="n">
        <f aca="false">'FO - Tableau 1'!D82</f>
        <v>87</v>
      </c>
      <c r="V82" s="37" t="n">
        <f aca="false">'PA - Tableau 1'!K82</f>
        <v>85</v>
      </c>
      <c r="W82" s="37" t="n">
        <f aca="false">'SC - Tableau 1'!L82</f>
        <v>96.5</v>
      </c>
      <c r="X82" s="37" t="n">
        <f aca="false">'DF - Tableau 1'!I82</f>
        <v>85.5</v>
      </c>
      <c r="Y82" s="37" t="n">
        <f aca="false">PS!F82</f>
        <v>74.5</v>
      </c>
      <c r="Z82" s="37" t="n">
        <v>50</v>
      </c>
      <c r="AA82" s="37" t="n">
        <v>50</v>
      </c>
      <c r="AB82" s="37" t="n">
        <v>50</v>
      </c>
    </row>
    <row r="83" customFormat="false" ht="14.85" hidden="false" customHeight="true" outlineLevel="0" collapsed="false">
      <c r="A83" s="17" t="s">
        <v>691</v>
      </c>
      <c r="B83" s="27" t="n">
        <f aca="false">'POSITION - Tableau 1'!B83</f>
        <v>4</v>
      </c>
      <c r="C83" s="35" t="s">
        <v>262</v>
      </c>
      <c r="D83" s="36" t="s">
        <v>4404</v>
      </c>
      <c r="E83" s="27" t="n">
        <f aca="false">YEAR(TOT!A85)</f>
        <v>1993</v>
      </c>
      <c r="F83" s="28" t="n">
        <f aca="false">MONTH(TOT!A85)</f>
        <v>2</v>
      </c>
      <c r="G83" s="28" t="n">
        <f aca="false">DAY(TOT!A85)</f>
        <v>26</v>
      </c>
      <c r="H83" s="40" t="n">
        <v>74</v>
      </c>
      <c r="I83" s="37" t="n">
        <v>210</v>
      </c>
      <c r="J83" s="28"/>
      <c r="K83" s="38" t="n">
        <f aca="false">TOT!FX85</f>
        <v>650000</v>
      </c>
      <c r="L83" s="28"/>
      <c r="M83" s="37" t="n">
        <f aca="false">'CK - Tableau 1'!F83</f>
        <v>83</v>
      </c>
      <c r="N83" s="37" t="n">
        <f aca="false">'FG - Tableau 1'!E83</f>
        <v>74</v>
      </c>
      <c r="O83" s="37" t="n">
        <f aca="false">'DI - Tableau 1'!E83</f>
        <v>47</v>
      </c>
      <c r="P83" s="37" t="n">
        <f aca="false">'SK - Tableau 1'!G83</f>
        <v>47</v>
      </c>
      <c r="Q83" s="37" t="n">
        <f aca="false">'ST - Tableau 1'!D83</f>
        <v>79</v>
      </c>
      <c r="R83" s="37" t="n">
        <f aca="false">'EN - Tableau 1'!D83</f>
        <v>33</v>
      </c>
      <c r="S83" s="37" t="n">
        <f aca="false">DU!E83</f>
        <v>88</v>
      </c>
      <c r="T83" s="37" t="n">
        <f aca="false">'PH - Tableau 1'!P83</f>
        <v>73</v>
      </c>
      <c r="U83" s="37" t="n">
        <f aca="false">'FO - Tableau 1'!D83</f>
        <v>97</v>
      </c>
      <c r="V83" s="37" t="n">
        <f aca="false">'PA - Tableau 1'!K83</f>
        <v>65</v>
      </c>
      <c r="W83" s="37" t="n">
        <f aca="false">'SC - Tableau 1'!L83</f>
        <v>66</v>
      </c>
      <c r="X83" s="37" t="n">
        <f aca="false">'DF - Tableau 1'!I83</f>
        <v>73</v>
      </c>
      <c r="Y83" s="37" t="n">
        <f aca="false">PS!F83</f>
        <v>33</v>
      </c>
      <c r="Z83" s="37" t="n">
        <v>50</v>
      </c>
      <c r="AA83" s="37" t="n">
        <v>50</v>
      </c>
      <c r="AB83" s="37" t="n">
        <v>50</v>
      </c>
    </row>
    <row r="84" customFormat="false" ht="14.35" hidden="false" customHeight="true" outlineLevel="0" collapsed="false">
      <c r="A84" s="17" t="s">
        <v>697</v>
      </c>
      <c r="B84" s="27" t="n">
        <f aca="false">'POSITION - Tableau 1'!B84</f>
        <v>4</v>
      </c>
      <c r="C84" s="35" t="s">
        <v>283</v>
      </c>
      <c r="D84" s="36" t="s">
        <v>4404</v>
      </c>
      <c r="E84" s="27" t="n">
        <f aca="false">YEAR(TOT!A86)</f>
        <v>1991</v>
      </c>
      <c r="F84" s="28" t="n">
        <f aca="false">MONTH(TOT!A86)</f>
        <v>11</v>
      </c>
      <c r="G84" s="28" t="n">
        <f aca="false">DAY(TOT!A86)</f>
        <v>27</v>
      </c>
      <c r="H84" s="37" t="n">
        <v>74</v>
      </c>
      <c r="I84" s="37" t="n">
        <v>195</v>
      </c>
      <c r="J84" s="28"/>
      <c r="K84" s="38" t="n">
        <f aca="false">TOT!FX86</f>
        <v>650000</v>
      </c>
      <c r="L84" s="28"/>
      <c r="M84" s="37" t="n">
        <f aca="false">'CK - Tableau 1'!F84</f>
        <v>73</v>
      </c>
      <c r="N84" s="37" t="n">
        <f aca="false">'FG - Tableau 1'!E84</f>
        <v>33</v>
      </c>
      <c r="O84" s="37" t="n">
        <f aca="false">'DI - Tableau 1'!E84</f>
        <v>73</v>
      </c>
      <c r="P84" s="37" t="n">
        <f aca="false">'SK - Tableau 1'!G84</f>
        <v>58</v>
      </c>
      <c r="Q84" s="37" t="n">
        <f aca="false">'ST - Tableau 1'!D84</f>
        <v>52</v>
      </c>
      <c r="R84" s="37" t="n">
        <f aca="false">'EN - Tableau 1'!D84</f>
        <v>33</v>
      </c>
      <c r="S84" s="37" t="n">
        <f aca="false">DU!E84</f>
        <v>82</v>
      </c>
      <c r="T84" s="37" t="n">
        <f aca="false">'PH - Tableau 1'!P84</f>
        <v>52.875</v>
      </c>
      <c r="U84" s="37" t="n">
        <f aca="false">'FO - Tableau 1'!D84</f>
        <v>33</v>
      </c>
      <c r="V84" s="37" t="n">
        <f aca="false">'PA - Tableau 1'!K84</f>
        <v>47</v>
      </c>
      <c r="W84" s="37" t="n">
        <f aca="false">'SC - Tableau 1'!L84</f>
        <v>53.5</v>
      </c>
      <c r="X84" s="37" t="n">
        <f aca="false">'DF - Tableau 1'!I84</f>
        <v>54.5</v>
      </c>
      <c r="Y84" s="37" t="n">
        <f aca="false">PS!F84</f>
        <v>33</v>
      </c>
      <c r="Z84" s="37" t="n">
        <v>50</v>
      </c>
      <c r="AA84" s="37" t="n">
        <v>50</v>
      </c>
      <c r="AB84" s="37" t="n">
        <v>50</v>
      </c>
    </row>
    <row r="85" customFormat="false" ht="14.35" hidden="false" customHeight="true" outlineLevel="0" collapsed="false">
      <c r="A85" s="17" t="s">
        <v>702</v>
      </c>
      <c r="B85" s="27" t="n">
        <f aca="false">'POSITION - Tableau 1'!B85</f>
        <v>8</v>
      </c>
      <c r="C85" s="35" t="s">
        <v>262</v>
      </c>
      <c r="D85" s="36" t="s">
        <v>4404</v>
      </c>
      <c r="E85" s="27" t="n">
        <f aca="false">YEAR(TOT!A87)</f>
        <v>1991</v>
      </c>
      <c r="F85" s="28" t="n">
        <f aca="false">MONTH(TOT!A87)</f>
        <v>5</v>
      </c>
      <c r="G85" s="28" t="n">
        <f aca="false">DAY(TOT!A87)</f>
        <v>9</v>
      </c>
      <c r="H85" s="37" t="n">
        <v>75</v>
      </c>
      <c r="I85" s="37" t="n">
        <v>219</v>
      </c>
      <c r="J85" s="28"/>
      <c r="K85" s="38" t="n">
        <f aca="false">TOT!FX87</f>
        <v>1200000</v>
      </c>
      <c r="L85" s="28"/>
      <c r="M85" s="37" t="n">
        <f aca="false">'CK - Tableau 1'!F85</f>
        <v>79</v>
      </c>
      <c r="N85" s="37" t="n">
        <f aca="false">'FG - Tableau 1'!E85</f>
        <v>33</v>
      </c>
      <c r="O85" s="37" t="n">
        <f aca="false">'DI - Tableau 1'!E85</f>
        <v>50</v>
      </c>
      <c r="P85" s="37" t="n">
        <f aca="false">'SK - Tableau 1'!G85</f>
        <v>55</v>
      </c>
      <c r="Q85" s="37" t="n">
        <f aca="false">'ST - Tableau 1'!D85</f>
        <v>86</v>
      </c>
      <c r="R85" s="37" t="n">
        <f aca="false">'EN - Tableau 1'!D85</f>
        <v>33</v>
      </c>
      <c r="S85" s="37" t="n">
        <f aca="false">DU!E85</f>
        <v>93</v>
      </c>
      <c r="T85" s="37" t="n">
        <f aca="false">'PH - Tableau 1'!P85</f>
        <v>65.625</v>
      </c>
      <c r="U85" s="37" t="n">
        <f aca="false">'FO - Tableau 1'!D85</f>
        <v>33</v>
      </c>
      <c r="V85" s="37" t="n">
        <f aca="false">'PA - Tableau 1'!K85</f>
        <v>70</v>
      </c>
      <c r="W85" s="37" t="n">
        <f aca="false">'SC - Tableau 1'!L85</f>
        <v>53</v>
      </c>
      <c r="X85" s="37" t="n">
        <f aca="false">'DF - Tableau 1'!I85</f>
        <v>71.5</v>
      </c>
      <c r="Y85" s="37" t="n">
        <f aca="false">PS!F85</f>
        <v>33</v>
      </c>
      <c r="Z85" s="37" t="n">
        <v>50</v>
      </c>
      <c r="AA85" s="37" t="n">
        <v>50</v>
      </c>
      <c r="AB85" s="37" t="n">
        <v>50</v>
      </c>
    </row>
    <row r="86" customFormat="false" ht="14.35" hidden="false" customHeight="true" outlineLevel="0" collapsed="false">
      <c r="A86" s="17" t="s">
        <v>706</v>
      </c>
      <c r="B86" s="27" t="n">
        <f aca="false">'POSITION - Tableau 1'!B86</f>
        <v>8</v>
      </c>
      <c r="C86" s="35" t="s">
        <v>262</v>
      </c>
      <c r="D86" s="36" t="s">
        <v>4403</v>
      </c>
      <c r="E86" s="27" t="n">
        <f aca="false">YEAR(TOT!A88)</f>
        <v>1995</v>
      </c>
      <c r="F86" s="28" t="n">
        <f aca="false">MONTH(TOT!A88)</f>
        <v>1</v>
      </c>
      <c r="G86" s="28" t="n">
        <f aca="false">DAY(TOT!A88)</f>
        <v>12</v>
      </c>
      <c r="H86" s="37" t="n">
        <v>78</v>
      </c>
      <c r="I86" s="37" t="n">
        <v>222</v>
      </c>
      <c r="J86" s="28"/>
      <c r="K86" s="38" t="n">
        <f aca="false">TOT!FX88</f>
        <v>650000</v>
      </c>
      <c r="L86" s="28"/>
      <c r="M86" s="37" t="n">
        <f aca="false">'CK - Tableau 1'!F86</f>
        <v>78</v>
      </c>
      <c r="N86" s="37" t="n">
        <f aca="false">'FG - Tableau 1'!E86</f>
        <v>68</v>
      </c>
      <c r="O86" s="37" t="n">
        <f aca="false">'DI - Tableau 1'!E86</f>
        <v>60</v>
      </c>
      <c r="P86" s="37" t="n">
        <f aca="false">'SK - Tableau 1'!G86</f>
        <v>60</v>
      </c>
      <c r="Q86" s="37" t="n">
        <f aca="false">'ST - Tableau 1'!D86</f>
        <v>75</v>
      </c>
      <c r="R86" s="37" t="n">
        <f aca="false">'EN - Tableau 1'!D86</f>
        <v>33</v>
      </c>
      <c r="S86" s="37" t="n">
        <f aca="false">DU!E86</f>
        <v>87</v>
      </c>
      <c r="T86" s="37" t="n">
        <f aca="false">'PH - Tableau 1'!P86</f>
        <v>58.625</v>
      </c>
      <c r="U86" s="37" t="n">
        <f aca="false">'FO - Tableau 1'!D86</f>
        <v>33</v>
      </c>
      <c r="V86" s="37" t="n">
        <f aca="false">'PA - Tableau 1'!K86</f>
        <v>50.5</v>
      </c>
      <c r="W86" s="37" t="n">
        <f aca="false">'SC - Tableau 1'!L86</f>
        <v>47.5</v>
      </c>
      <c r="X86" s="37" t="n">
        <f aca="false">'DF - Tableau 1'!I86</f>
        <v>66.5</v>
      </c>
      <c r="Y86" s="37" t="n">
        <f aca="false">PS!F86</f>
        <v>33</v>
      </c>
      <c r="Z86" s="37" t="n">
        <v>50</v>
      </c>
      <c r="AA86" s="37" t="n">
        <v>50</v>
      </c>
      <c r="AB86" s="37" t="n">
        <v>50</v>
      </c>
    </row>
    <row r="87" customFormat="false" ht="14.35" hidden="false" customHeight="true" outlineLevel="0" collapsed="false">
      <c r="A87" s="17" t="s">
        <v>711</v>
      </c>
      <c r="B87" s="27" t="n">
        <f aca="false">'POSITION - Tableau 1'!B87</f>
        <v>8</v>
      </c>
      <c r="C87" s="35" t="s">
        <v>262</v>
      </c>
      <c r="D87" s="36" t="s">
        <v>4404</v>
      </c>
      <c r="E87" s="27" t="n">
        <f aca="false">YEAR(TOT!A89)</f>
        <v>1993</v>
      </c>
      <c r="F87" s="28" t="n">
        <f aca="false">MONTH(TOT!A89)</f>
        <v>4</v>
      </c>
      <c r="G87" s="28" t="n">
        <f aca="false">DAY(TOT!A89)</f>
        <v>20</v>
      </c>
      <c r="H87" s="37" t="n">
        <v>74</v>
      </c>
      <c r="I87" s="37" t="n">
        <v>207</v>
      </c>
      <c r="J87" s="28"/>
      <c r="K87" s="38" t="n">
        <f aca="false">TOT!FX89</f>
        <v>2800000</v>
      </c>
      <c r="L87" s="28"/>
      <c r="M87" s="37" t="n">
        <f aca="false">'CK - Tableau 1'!F87</f>
        <v>45</v>
      </c>
      <c r="N87" s="37" t="n">
        <f aca="false">'FG - Tableau 1'!E87</f>
        <v>66</v>
      </c>
      <c r="O87" s="37" t="n">
        <f aca="false">'DI - Tableau 1'!E87</f>
        <v>80</v>
      </c>
      <c r="P87" s="37" t="n">
        <f aca="false">'SK - Tableau 1'!G87</f>
        <v>77</v>
      </c>
      <c r="Q87" s="37" t="n">
        <f aca="false">'ST - Tableau 1'!D87</f>
        <v>73</v>
      </c>
      <c r="R87" s="37" t="n">
        <f aca="false">'EN - Tableau 1'!D87</f>
        <v>38</v>
      </c>
      <c r="S87" s="37" t="n">
        <f aca="false">DU!E87</f>
        <v>87</v>
      </c>
      <c r="T87" s="37" t="n">
        <f aca="false">'PH - Tableau 1'!P87</f>
        <v>62.25</v>
      </c>
      <c r="U87" s="37" t="n">
        <f aca="false">'FO - Tableau 1'!D87</f>
        <v>33</v>
      </c>
      <c r="V87" s="37" t="n">
        <f aca="false">'PA - Tableau 1'!K87</f>
        <v>49</v>
      </c>
      <c r="W87" s="37" t="n">
        <f aca="false">'SC - Tableau 1'!L87</f>
        <v>56.5</v>
      </c>
      <c r="X87" s="37" t="n">
        <f aca="false">'DF - Tableau 1'!I87</f>
        <v>75</v>
      </c>
      <c r="Y87" s="37" t="n">
        <f aca="false">PS!F87</f>
        <v>33</v>
      </c>
      <c r="Z87" s="37" t="n">
        <v>50</v>
      </c>
      <c r="AA87" s="37" t="n">
        <v>50</v>
      </c>
      <c r="AB87" s="37" t="n">
        <v>50</v>
      </c>
    </row>
    <row r="88" customFormat="false" ht="14.35" hidden="false" customHeight="true" outlineLevel="0" collapsed="false">
      <c r="A88" s="17" t="s">
        <v>716</v>
      </c>
      <c r="B88" s="27" t="n">
        <f aca="false">'POSITION - Tableau 1'!B88</f>
        <v>8</v>
      </c>
      <c r="C88" s="35" t="s">
        <v>283</v>
      </c>
      <c r="D88" s="36" t="s">
        <v>4404</v>
      </c>
      <c r="E88" s="27" t="n">
        <f aca="false">YEAR(TOT!A90)</f>
        <v>1984</v>
      </c>
      <c r="F88" s="28" t="n">
        <f aca="false">MONTH(TOT!A90)</f>
        <v>2</v>
      </c>
      <c r="G88" s="28" t="n">
        <f aca="false">DAY(TOT!A90)</f>
        <v>20</v>
      </c>
      <c r="H88" s="37" t="n">
        <v>73</v>
      </c>
      <c r="I88" s="37" t="n">
        <v>205</v>
      </c>
      <c r="J88" s="28"/>
      <c r="K88" s="38" t="n">
        <f aca="false">TOT!FX90</f>
        <v>2750000</v>
      </c>
      <c r="L88" s="28"/>
      <c r="M88" s="37" t="n">
        <f aca="false">'CK - Tableau 1'!F88</f>
        <v>69</v>
      </c>
      <c r="N88" s="37" t="n">
        <f aca="false">'FG - Tableau 1'!E88</f>
        <v>66</v>
      </c>
      <c r="O88" s="37" t="n">
        <f aca="false">'DI - Tableau 1'!E88</f>
        <v>67</v>
      </c>
      <c r="P88" s="37" t="n">
        <f aca="false">'SK - Tableau 1'!G88</f>
        <v>60</v>
      </c>
      <c r="Q88" s="37" t="n">
        <f aca="false">'ST - Tableau 1'!D88</f>
        <v>76</v>
      </c>
      <c r="R88" s="37" t="n">
        <f aca="false">'EN - Tableau 1'!D88</f>
        <v>33</v>
      </c>
      <c r="S88" s="37" t="n">
        <f aca="false">DU!E88</f>
        <v>93</v>
      </c>
      <c r="T88" s="37" t="n">
        <f aca="false">'PH - Tableau 1'!P88</f>
        <v>70.25</v>
      </c>
      <c r="U88" s="37" t="n">
        <f aca="false">'FO - Tableau 1'!D88</f>
        <v>33</v>
      </c>
      <c r="V88" s="37" t="n">
        <f aca="false">'PA - Tableau 1'!K88</f>
        <v>51.5</v>
      </c>
      <c r="W88" s="37" t="n">
        <f aca="false">'SC - Tableau 1'!L88</f>
        <v>56</v>
      </c>
      <c r="X88" s="37" t="n">
        <f aca="false">'DF - Tableau 1'!I88</f>
        <v>81.5</v>
      </c>
      <c r="Y88" s="37" t="n">
        <f aca="false">PS!F88</f>
        <v>33</v>
      </c>
      <c r="Z88" s="37" t="n">
        <v>50</v>
      </c>
      <c r="AA88" s="37" t="n">
        <v>50</v>
      </c>
      <c r="AB88" s="37" t="n">
        <v>50</v>
      </c>
    </row>
    <row r="89" customFormat="false" ht="14.35" hidden="false" customHeight="true" outlineLevel="0" collapsed="false">
      <c r="A89" s="17" t="s">
        <v>720</v>
      </c>
      <c r="B89" s="27" t="n">
        <f aca="false">'POSITION - Tableau 1'!B89</f>
        <v>1</v>
      </c>
      <c r="C89" s="35" t="s">
        <v>262</v>
      </c>
      <c r="D89" s="36" t="s">
        <v>4404</v>
      </c>
      <c r="E89" s="27" t="n">
        <f aca="false">YEAR(TOT!A91)</f>
        <v>1991</v>
      </c>
      <c r="F89" s="28" t="n">
        <f aca="false">MONTH(TOT!A91)</f>
        <v>6</v>
      </c>
      <c r="G89" s="28" t="n">
        <f aca="false">DAY(TOT!A91)</f>
        <v>6</v>
      </c>
      <c r="H89" s="37" t="n">
        <v>71</v>
      </c>
      <c r="I89" s="37" t="n">
        <v>196</v>
      </c>
      <c r="J89" s="28"/>
      <c r="K89" s="38" t="n">
        <f aca="false">TOT!FX91</f>
        <v>725000</v>
      </c>
      <c r="L89" s="28"/>
      <c r="M89" s="37" t="n">
        <f aca="false">'CK - Tableau 1'!F89</f>
        <v>73</v>
      </c>
      <c r="N89" s="37" t="n">
        <f aca="false">'FG - Tableau 1'!E89</f>
        <v>33</v>
      </c>
      <c r="O89" s="37" t="n">
        <f aca="false">'DI - Tableau 1'!E89</f>
        <v>73</v>
      </c>
      <c r="P89" s="37" t="n">
        <f aca="false">'SK - Tableau 1'!G89</f>
        <v>47</v>
      </c>
      <c r="Q89" s="37" t="n">
        <f aca="false">'ST - Tableau 1'!D89</f>
        <v>72</v>
      </c>
      <c r="R89" s="37" t="n">
        <f aca="false">'EN - Tableau 1'!D89</f>
        <v>33</v>
      </c>
      <c r="S89" s="37" t="n">
        <f aca="false">DU!E89</f>
        <v>81</v>
      </c>
      <c r="T89" s="37" t="n">
        <f aca="false">'PH - Tableau 1'!P89</f>
        <v>51.25</v>
      </c>
      <c r="U89" s="37" t="n">
        <f aca="false">'FO - Tableau 1'!D89</f>
        <v>53</v>
      </c>
      <c r="V89" s="37" t="n">
        <f aca="false">'PA - Tableau 1'!K89</f>
        <v>47</v>
      </c>
      <c r="W89" s="37" t="n">
        <f aca="false">'SC - Tableau 1'!L89</f>
        <v>48</v>
      </c>
      <c r="X89" s="37" t="n">
        <f aca="false">'DF - Tableau 1'!I89</f>
        <v>47</v>
      </c>
      <c r="Y89" s="37" t="n">
        <f aca="false">PS!F89</f>
        <v>33</v>
      </c>
      <c r="Z89" s="37" t="n">
        <v>50</v>
      </c>
      <c r="AA89" s="37" t="n">
        <v>50</v>
      </c>
      <c r="AB89" s="37" t="n">
        <v>50</v>
      </c>
    </row>
    <row r="90" customFormat="false" ht="14.35" hidden="false" customHeight="true" outlineLevel="0" collapsed="false">
      <c r="A90" s="17" t="s">
        <v>724</v>
      </c>
      <c r="B90" s="27" t="n">
        <f aca="false">'POSITION - Tableau 1'!B90</f>
        <v>2</v>
      </c>
      <c r="C90" s="35" t="s">
        <v>262</v>
      </c>
      <c r="D90" s="36" t="s">
        <v>4404</v>
      </c>
      <c r="E90" s="27" t="n">
        <f aca="false">YEAR(TOT!A92)</f>
        <v>1986</v>
      </c>
      <c r="F90" s="28" t="n">
        <f aca="false">MONTH(TOT!A92)</f>
        <v>9</v>
      </c>
      <c r="G90" s="28" t="n">
        <f aca="false">DAY(TOT!A92)</f>
        <v>29</v>
      </c>
      <c r="H90" s="37" t="n">
        <v>75</v>
      </c>
      <c r="I90" s="37" t="n">
        <v>200</v>
      </c>
      <c r="J90" s="28"/>
      <c r="K90" s="38" t="n">
        <f aca="false">TOT!FX92</f>
        <v>1150000</v>
      </c>
      <c r="L90" s="28"/>
      <c r="M90" s="37" t="n">
        <f aca="false">'CK - Tableau 1'!F90</f>
        <v>61</v>
      </c>
      <c r="N90" s="37" t="n">
        <f aca="false">'FG - Tableau 1'!E90</f>
        <v>33</v>
      </c>
      <c r="O90" s="37" t="n">
        <f aca="false">'DI - Tableau 1'!E90</f>
        <v>71</v>
      </c>
      <c r="P90" s="37" t="n">
        <f aca="false">'SK - Tableau 1'!G90</f>
        <v>91</v>
      </c>
      <c r="Q90" s="37" t="n">
        <f aca="false">'ST - Tableau 1'!D90</f>
        <v>55</v>
      </c>
      <c r="R90" s="37" t="n">
        <f aca="false">'EN - Tableau 1'!D90</f>
        <v>39</v>
      </c>
      <c r="S90" s="37" t="n">
        <f aca="false">DU!E90</f>
        <v>97</v>
      </c>
      <c r="T90" s="37" t="n">
        <f aca="false">'PH - Tableau 1'!P90</f>
        <v>65.125</v>
      </c>
      <c r="U90" s="37" t="n">
        <f aca="false">'FO - Tableau 1'!D90</f>
        <v>33</v>
      </c>
      <c r="V90" s="37" t="n">
        <f aca="false">'PA - Tableau 1'!K90</f>
        <v>60.5</v>
      </c>
      <c r="W90" s="37" t="n">
        <f aca="false">'SC - Tableau 1'!L90</f>
        <v>70.5</v>
      </c>
      <c r="X90" s="37" t="n">
        <f aca="false">'DF - Tableau 1'!I90</f>
        <v>74</v>
      </c>
      <c r="Y90" s="37" t="n">
        <f aca="false">PS!F90</f>
        <v>40</v>
      </c>
      <c r="Z90" s="37" t="n">
        <v>50</v>
      </c>
      <c r="AA90" s="37" t="n">
        <v>50</v>
      </c>
      <c r="AB90" s="37" t="n">
        <v>50</v>
      </c>
    </row>
    <row r="91" customFormat="false" ht="14.35" hidden="false" customHeight="true" outlineLevel="0" collapsed="false">
      <c r="A91" s="17" t="s">
        <v>730</v>
      </c>
      <c r="B91" s="27" t="n">
        <f aca="false">'POSITION - Tableau 1'!B91</f>
        <v>1</v>
      </c>
      <c r="C91" s="35" t="s">
        <v>283</v>
      </c>
      <c r="D91" s="36" t="s">
        <v>4403</v>
      </c>
      <c r="E91" s="27" t="n">
        <f aca="false">YEAR(TOT!A93)</f>
        <v>1991</v>
      </c>
      <c r="F91" s="28" t="n">
        <f aca="false">MONTH(TOT!A93)</f>
        <v>11</v>
      </c>
      <c r="G91" s="28" t="n">
        <f aca="false">DAY(TOT!A93)</f>
        <v>28</v>
      </c>
      <c r="H91" s="37" t="n">
        <v>71</v>
      </c>
      <c r="I91" s="37" t="n">
        <v>200</v>
      </c>
      <c r="J91" s="28"/>
      <c r="K91" s="38" t="n">
        <f aca="false">TOT!FX93</f>
        <v>660000</v>
      </c>
      <c r="L91" s="28"/>
      <c r="M91" s="37" t="n">
        <f aca="false">'CK - Tableau 1'!F91</f>
        <v>92</v>
      </c>
      <c r="N91" s="37" t="n">
        <f aca="false">'FG - Tableau 1'!E91</f>
        <v>69</v>
      </c>
      <c r="O91" s="37" t="n">
        <f aca="false">'DI - Tableau 1'!E91</f>
        <v>49</v>
      </c>
      <c r="P91" s="37" t="n">
        <f aca="false">'SK - Tableau 1'!G91</f>
        <v>62</v>
      </c>
      <c r="Q91" s="37" t="n">
        <f aca="false">'ST - Tableau 1'!D91</f>
        <v>80</v>
      </c>
      <c r="R91" s="37" t="n">
        <f aca="false">'EN - Tableau 1'!D91</f>
        <v>46</v>
      </c>
      <c r="S91" s="37" t="n">
        <f aca="false">DU!E91</f>
        <v>98</v>
      </c>
      <c r="T91" s="37" t="n">
        <f aca="false">'PH - Tableau 1'!P91</f>
        <v>73.125</v>
      </c>
      <c r="U91" s="37" t="n">
        <f aca="false">'FO - Tableau 1'!D91</f>
        <v>59</v>
      </c>
      <c r="V91" s="37" t="n">
        <f aca="false">'PA - Tableau 1'!K91</f>
        <v>65</v>
      </c>
      <c r="W91" s="37" t="n">
        <f aca="false">'SC - Tableau 1'!L91</f>
        <v>79.5</v>
      </c>
      <c r="X91" s="37" t="n">
        <f aca="false">'DF - Tableau 1'!I91</f>
        <v>85.5</v>
      </c>
      <c r="Y91" s="37" t="n">
        <f aca="false">PS!F91</f>
        <v>33</v>
      </c>
      <c r="Z91" s="37" t="n">
        <v>50</v>
      </c>
      <c r="AA91" s="37" t="n">
        <v>50</v>
      </c>
      <c r="AB91" s="37" t="n">
        <v>50</v>
      </c>
    </row>
    <row r="92" customFormat="false" ht="14.35" hidden="false" customHeight="true" outlineLevel="0" collapsed="false">
      <c r="A92" s="17" t="s">
        <v>735</v>
      </c>
      <c r="B92" s="27" t="n">
        <f aca="false">'POSITION - Tableau 1'!B92</f>
        <v>2</v>
      </c>
      <c r="C92" s="35" t="s">
        <v>262</v>
      </c>
      <c r="D92" s="36" t="s">
        <v>4404</v>
      </c>
      <c r="E92" s="27" t="n">
        <f aca="false">YEAR(TOT!A94)</f>
        <v>1986</v>
      </c>
      <c r="F92" s="28" t="n">
        <f aca="false">MONTH(TOT!A94)</f>
        <v>2</v>
      </c>
      <c r="G92" s="28" t="n">
        <f aca="false">DAY(TOT!A94)</f>
        <v>18</v>
      </c>
      <c r="H92" s="37" t="n">
        <v>73</v>
      </c>
      <c r="I92" s="37" t="n">
        <v>202</v>
      </c>
      <c r="J92" s="28"/>
      <c r="K92" s="38" t="n">
        <f aca="false">TOT!FX94</f>
        <v>2400000</v>
      </c>
      <c r="L92" s="28"/>
      <c r="M92" s="37" t="n">
        <f aca="false">'CK - Tableau 1'!F92</f>
        <v>78</v>
      </c>
      <c r="N92" s="37" t="n">
        <f aca="false">'FG - Tableau 1'!E92</f>
        <v>33</v>
      </c>
      <c r="O92" s="37" t="n">
        <f aca="false">'DI - Tableau 1'!E92</f>
        <v>49</v>
      </c>
      <c r="P92" s="37" t="n">
        <f aca="false">'SK - Tableau 1'!G92</f>
        <v>93</v>
      </c>
      <c r="Q92" s="37" t="n">
        <f aca="false">'ST - Tableau 1'!D92</f>
        <v>71</v>
      </c>
      <c r="R92" s="37" t="n">
        <f aca="false">'EN - Tableau 1'!D92</f>
        <v>59</v>
      </c>
      <c r="S92" s="37" t="n">
        <f aca="false">DU!E92</f>
        <v>96</v>
      </c>
      <c r="T92" s="37" t="n">
        <f aca="false">'PH - Tableau 1'!P92</f>
        <v>75.375</v>
      </c>
      <c r="U92" s="37" t="n">
        <f aca="false">'FO - Tableau 1'!D92</f>
        <v>35</v>
      </c>
      <c r="V92" s="37" t="n">
        <f aca="false">'PA - Tableau 1'!K92</f>
        <v>80.5</v>
      </c>
      <c r="W92" s="37" t="n">
        <f aca="false">'SC - Tableau 1'!L92</f>
        <v>72</v>
      </c>
      <c r="X92" s="37" t="n">
        <f aca="false">'DF - Tableau 1'!I92</f>
        <v>74.5</v>
      </c>
      <c r="Y92" s="37" t="n">
        <f aca="false">PS!F92</f>
        <v>33</v>
      </c>
      <c r="Z92" s="37" t="n">
        <v>50</v>
      </c>
      <c r="AA92" s="37" t="n">
        <v>50</v>
      </c>
      <c r="AB92" s="37" t="n">
        <v>50</v>
      </c>
    </row>
    <row r="93" customFormat="false" ht="14.35" hidden="false" customHeight="true" outlineLevel="0" collapsed="false">
      <c r="A93" s="17" t="s">
        <v>739</v>
      </c>
      <c r="B93" s="27" t="n">
        <f aca="false">'POSITION - Tableau 1'!B93</f>
        <v>8</v>
      </c>
      <c r="C93" s="35" t="s">
        <v>283</v>
      </c>
      <c r="D93" s="36" t="s">
        <v>4403</v>
      </c>
      <c r="E93" s="27" t="n">
        <f aca="false">YEAR(TOT!A95)</f>
        <v>1996</v>
      </c>
      <c r="F93" s="28" t="n">
        <f aca="false">MONTH(TOT!A95)</f>
        <v>1</v>
      </c>
      <c r="G93" s="28" t="n">
        <f aca="false">DAY(TOT!A95)</f>
        <v>26</v>
      </c>
      <c r="H93" s="37" t="n">
        <v>73</v>
      </c>
      <c r="I93" s="37" t="n">
        <v>180</v>
      </c>
      <c r="J93" s="28"/>
      <c r="K93" s="38" t="n">
        <f aca="false">TOT!FX95</f>
        <v>925000</v>
      </c>
      <c r="L93" s="28"/>
      <c r="M93" s="37" t="n">
        <f aca="false">'CK - Tableau 1'!F93</f>
        <v>61</v>
      </c>
      <c r="N93" s="37" t="n">
        <f aca="false">'FG - Tableau 1'!E93</f>
        <v>33</v>
      </c>
      <c r="O93" s="37" t="n">
        <f aca="false">'DI - Tableau 1'!E93</f>
        <v>73</v>
      </c>
      <c r="P93" s="37" t="n">
        <f aca="false">'SK - Tableau 1'!G93</f>
        <v>56</v>
      </c>
      <c r="Q93" s="37" t="n">
        <f aca="false">'ST - Tableau 1'!D93</f>
        <v>38</v>
      </c>
      <c r="R93" s="37" t="n">
        <f aca="false">'EN - Tableau 1'!D93</f>
        <v>34</v>
      </c>
      <c r="S93" s="37" t="n">
        <f aca="false">DU!E93</f>
        <v>81</v>
      </c>
      <c r="T93" s="37" t="n">
        <f aca="false">'PH - Tableau 1'!P93</f>
        <v>53.5</v>
      </c>
      <c r="U93" s="37" t="n">
        <f aca="false">'FO - Tableau 1'!D93</f>
        <v>33</v>
      </c>
      <c r="V93" s="37" t="n">
        <f aca="false">'PA - Tableau 1'!K93</f>
        <v>47</v>
      </c>
      <c r="W93" s="37" t="n">
        <f aca="false">'SC - Tableau 1'!L93</f>
        <v>58</v>
      </c>
      <c r="X93" s="37" t="n">
        <f aca="false">'DF - Tableau 1'!I93</f>
        <v>53.5</v>
      </c>
      <c r="Y93" s="37" t="n">
        <f aca="false">PS!F93</f>
        <v>33</v>
      </c>
      <c r="Z93" s="37" t="n">
        <v>50</v>
      </c>
      <c r="AA93" s="37" t="n">
        <v>50</v>
      </c>
      <c r="AB93" s="37" t="n">
        <v>50</v>
      </c>
    </row>
    <row r="94" customFormat="false" ht="14.35" hidden="false" customHeight="true" outlineLevel="0" collapsed="false">
      <c r="A94" s="17" t="s">
        <v>743</v>
      </c>
      <c r="B94" s="27" t="n">
        <f aca="false">'POSITION - Tableau 1'!B94</f>
        <v>2</v>
      </c>
      <c r="C94" s="35" t="s">
        <v>283</v>
      </c>
      <c r="D94" s="36" t="s">
        <v>4404</v>
      </c>
      <c r="E94" s="27" t="n">
        <f aca="false">YEAR(TOT!A96)</f>
        <v>1993</v>
      </c>
      <c r="F94" s="28" t="n">
        <f aca="false">MONTH(TOT!A96)</f>
        <v>2</v>
      </c>
      <c r="G94" s="28" t="n">
        <f aca="false">DAY(TOT!A96)</f>
        <v>20</v>
      </c>
      <c r="H94" s="37" t="n">
        <v>71</v>
      </c>
      <c r="I94" s="37" t="n">
        <v>200</v>
      </c>
      <c r="J94" s="28"/>
      <c r="K94" s="38" t="n">
        <f aca="false">TOT!FX96</f>
        <v>660000</v>
      </c>
      <c r="L94" s="28"/>
      <c r="M94" s="37" t="n">
        <f aca="false">'CK - Tableau 1'!F94</f>
        <v>73</v>
      </c>
      <c r="N94" s="37" t="n">
        <f aca="false">'FG - Tableau 1'!E94</f>
        <v>33</v>
      </c>
      <c r="O94" s="37" t="n">
        <f aca="false">'DI - Tableau 1'!E94</f>
        <v>73</v>
      </c>
      <c r="P94" s="37" t="n">
        <f aca="false">'SK - Tableau 1'!G94</f>
        <v>58</v>
      </c>
      <c r="Q94" s="37" t="n">
        <f aca="false">'ST - Tableau 1'!D94</f>
        <v>80</v>
      </c>
      <c r="R94" s="37" t="n">
        <f aca="false">'EN - Tableau 1'!D94</f>
        <v>33</v>
      </c>
      <c r="S94" s="37" t="n">
        <f aca="false">DU!E94</f>
        <v>81</v>
      </c>
      <c r="T94" s="37" t="n">
        <f aca="false">'PH - Tableau 1'!P94</f>
        <v>49.625</v>
      </c>
      <c r="U94" s="37" t="n">
        <f aca="false">'FO - Tableau 1'!D94</f>
        <v>33</v>
      </c>
      <c r="V94" s="37" t="n">
        <f aca="false">'PA - Tableau 1'!K94</f>
        <v>47</v>
      </c>
      <c r="W94" s="37" t="n">
        <f aca="false">'SC - Tableau 1'!L94</f>
        <v>48.5</v>
      </c>
      <c r="X94" s="37" t="n">
        <f aca="false">'DF - Tableau 1'!I94</f>
        <v>53.5</v>
      </c>
      <c r="Y94" s="37" t="n">
        <f aca="false">PS!F94</f>
        <v>33</v>
      </c>
      <c r="Z94" s="37" t="n">
        <v>50</v>
      </c>
      <c r="AA94" s="37" t="n">
        <v>50</v>
      </c>
      <c r="AB94" s="37" t="n">
        <v>50</v>
      </c>
    </row>
    <row r="95" customFormat="false" ht="14.35" hidden="false" customHeight="true" outlineLevel="0" collapsed="false">
      <c r="A95" s="17" t="s">
        <v>747</v>
      </c>
      <c r="B95" s="27" t="n">
        <f aca="false">'POSITION - Tableau 1'!B95</f>
        <v>4</v>
      </c>
      <c r="C95" s="35" t="s">
        <v>283</v>
      </c>
      <c r="D95" s="36" t="s">
        <v>4404</v>
      </c>
      <c r="E95" s="27" t="n">
        <f aca="false">YEAR(TOT!A97)</f>
        <v>1986</v>
      </c>
      <c r="F95" s="28" t="n">
        <f aca="false">MONTH(TOT!A97)</f>
        <v>8</v>
      </c>
      <c r="G95" s="28" t="n">
        <f aca="false">DAY(TOT!A97)</f>
        <v>31</v>
      </c>
      <c r="H95" s="37" t="n">
        <v>77</v>
      </c>
      <c r="I95" s="37" t="n">
        <v>225</v>
      </c>
      <c r="J95" s="28"/>
      <c r="K95" s="38" t="n">
        <f aca="false">TOT!FX97</f>
        <v>5800000</v>
      </c>
      <c r="L95" s="28"/>
      <c r="M95" s="37" t="n">
        <f aca="false">'CK - Tableau 1'!F95</f>
        <v>56</v>
      </c>
      <c r="N95" s="37" t="n">
        <f aca="false">'FG - Tableau 1'!E95</f>
        <v>33</v>
      </c>
      <c r="O95" s="37" t="n">
        <f aca="false">'DI - Tableau 1'!E95</f>
        <v>57</v>
      </c>
      <c r="P95" s="37" t="n">
        <f aca="false">'SK - Tableau 1'!G95</f>
        <v>87</v>
      </c>
      <c r="Q95" s="37" t="n">
        <f aca="false">'ST - Tableau 1'!D95</f>
        <v>85</v>
      </c>
      <c r="R95" s="37" t="n">
        <f aca="false">'EN - Tableau 1'!D95</f>
        <v>99</v>
      </c>
      <c r="S95" s="37" t="n">
        <f aca="false">DU!E95</f>
        <v>99</v>
      </c>
      <c r="T95" s="37" t="n">
        <f aca="false">'PH - Tableau 1'!P95</f>
        <v>90.375</v>
      </c>
      <c r="U95" s="37" t="n">
        <f aca="false">'FO - Tableau 1'!D95</f>
        <v>55</v>
      </c>
      <c r="V95" s="37" t="n">
        <f aca="false">'PA - Tableau 1'!K95</f>
        <v>97</v>
      </c>
      <c r="W95" s="37" t="n">
        <f aca="false">'SC - Tableau 1'!L95</f>
        <v>86</v>
      </c>
      <c r="X95" s="37" t="n">
        <f aca="false">'DF - Tableau 1'!I95</f>
        <v>66.5</v>
      </c>
      <c r="Y95" s="37" t="n">
        <f aca="false">PS!F95</f>
        <v>53.5</v>
      </c>
      <c r="Z95" s="37" t="n">
        <v>50</v>
      </c>
      <c r="AA95" s="37" t="n">
        <v>50</v>
      </c>
      <c r="AB95" s="37" t="n">
        <v>50</v>
      </c>
    </row>
    <row r="96" customFormat="false" ht="14.35" hidden="false" customHeight="true" outlineLevel="0" collapsed="false">
      <c r="A96" s="17" t="s">
        <v>750</v>
      </c>
      <c r="B96" s="27" t="n">
        <f aca="false">'POSITION - Tableau 1'!B96</f>
        <v>1</v>
      </c>
      <c r="C96" s="35" t="s">
        <v>262</v>
      </c>
      <c r="D96" s="36" t="s">
        <v>4404</v>
      </c>
      <c r="E96" s="27" t="n">
        <f aca="false">YEAR(TOT!A98)</f>
        <v>1995</v>
      </c>
      <c r="F96" s="28" t="n">
        <f aca="false">MONTH(TOT!A98)</f>
        <v>4</v>
      </c>
      <c r="G96" s="28" t="n">
        <f aca="false">DAY(TOT!A98)</f>
        <v>5</v>
      </c>
      <c r="H96" s="37" t="n">
        <v>72</v>
      </c>
      <c r="I96" s="37" t="n">
        <v>223</v>
      </c>
      <c r="J96" s="28"/>
      <c r="K96" s="38" t="n">
        <f aca="false">TOT!FX98</f>
        <v>6500000</v>
      </c>
      <c r="L96" s="28"/>
      <c r="M96" s="37" t="n">
        <f aca="false">'CK - Tableau 1'!F96</f>
        <v>41</v>
      </c>
      <c r="N96" s="37" t="n">
        <f aca="false">'FG - Tableau 1'!E96</f>
        <v>33</v>
      </c>
      <c r="O96" s="37" t="n">
        <f aca="false">'DI - Tableau 1'!E96</f>
        <v>95</v>
      </c>
      <c r="P96" s="37" t="n">
        <f aca="false">'SK - Tableau 1'!G96</f>
        <v>89</v>
      </c>
      <c r="Q96" s="37" t="n">
        <f aca="false">'ST - Tableau 1'!D96</f>
        <v>96</v>
      </c>
      <c r="R96" s="37" t="n">
        <f aca="false">'EN - Tableau 1'!D96</f>
        <v>95</v>
      </c>
      <c r="S96" s="37" t="n">
        <f aca="false">DU!E96</f>
        <v>92</v>
      </c>
      <c r="T96" s="37" t="n">
        <f aca="false">'PH - Tableau 1'!P96</f>
        <v>87.625</v>
      </c>
      <c r="U96" s="37" t="n">
        <f aca="false">'FO - Tableau 1'!D96</f>
        <v>85</v>
      </c>
      <c r="V96" s="37" t="n">
        <f aca="false">'PA - Tableau 1'!K96</f>
        <v>78.5</v>
      </c>
      <c r="W96" s="37" t="n">
        <f aca="false">'SC - Tableau 1'!L96</f>
        <v>85.5</v>
      </c>
      <c r="X96" s="37" t="n">
        <f aca="false">'DF - Tableau 1'!I96</f>
        <v>58.5</v>
      </c>
      <c r="Y96" s="37" t="n">
        <f aca="false">PS!F96</f>
        <v>44.5</v>
      </c>
      <c r="Z96" s="37" t="n">
        <v>50</v>
      </c>
      <c r="AA96" s="37" t="n">
        <v>50</v>
      </c>
      <c r="AB96" s="37" t="n">
        <v>50</v>
      </c>
    </row>
    <row r="97" customFormat="false" ht="14.35" hidden="false" customHeight="true" outlineLevel="0" collapsed="false">
      <c r="A97" s="17" t="s">
        <v>755</v>
      </c>
      <c r="B97" s="27" t="n">
        <f aca="false">'POSITION - Tableau 1'!B97</f>
        <v>4</v>
      </c>
      <c r="C97" s="35" t="s">
        <v>283</v>
      </c>
      <c r="D97" s="36" t="s">
        <v>4404</v>
      </c>
      <c r="E97" s="27" t="n">
        <f aca="false">YEAR(TOT!A99)</f>
        <v>1987</v>
      </c>
      <c r="F97" s="28" t="n">
        <f aca="false">MONTH(TOT!A99)</f>
        <v>3</v>
      </c>
      <c r="G97" s="28" t="n">
        <f aca="false">DAY(TOT!A99)</f>
        <v>17</v>
      </c>
      <c r="H97" s="37" t="n">
        <v>74</v>
      </c>
      <c r="I97" s="37" t="n">
        <v>204</v>
      </c>
      <c r="J97" s="28"/>
      <c r="K97" s="38" t="n">
        <f aca="false">TOT!FX99</f>
        <v>7250000</v>
      </c>
      <c r="L97" s="28"/>
      <c r="M97" s="37" t="n">
        <f aca="false">'CK - Tableau 1'!F97</f>
        <v>71</v>
      </c>
      <c r="N97" s="37" t="n">
        <f aca="false">'FG - Tableau 1'!E97</f>
        <v>33</v>
      </c>
      <c r="O97" s="37" t="n">
        <f aca="false">'DI - Tableau 1'!E97</f>
        <v>86</v>
      </c>
      <c r="P97" s="37" t="n">
        <f aca="false">'SK - Tableau 1'!G97</f>
        <v>70</v>
      </c>
      <c r="Q97" s="37" t="n">
        <f aca="false">'ST - Tableau 1'!D97</f>
        <v>68</v>
      </c>
      <c r="R97" s="37" t="n">
        <f aca="false">'EN - Tableau 1'!D97</f>
        <v>67</v>
      </c>
      <c r="S97" s="37" t="n">
        <f aca="false">DU!E97</f>
        <v>84</v>
      </c>
      <c r="T97" s="37" t="n">
        <f aca="false">'PH - Tableau 1'!P97</f>
        <v>73.125</v>
      </c>
      <c r="U97" s="37" t="n">
        <f aca="false">'FO - Tableau 1'!D97</f>
        <v>53</v>
      </c>
      <c r="V97" s="37" t="n">
        <f aca="false">'PA - Tableau 1'!K97</f>
        <v>84.5</v>
      </c>
      <c r="W97" s="37" t="n">
        <f aca="false">'SC - Tableau 1'!L97</f>
        <v>74.5</v>
      </c>
      <c r="X97" s="37" t="n">
        <f aca="false">'DF - Tableau 1'!I97</f>
        <v>72</v>
      </c>
      <c r="Y97" s="37" t="n">
        <f aca="false">PS!F97</f>
        <v>50</v>
      </c>
      <c r="Z97" s="37" t="n">
        <v>50</v>
      </c>
      <c r="AA97" s="37" t="n">
        <v>50</v>
      </c>
      <c r="AB97" s="37" t="n">
        <v>50</v>
      </c>
    </row>
    <row r="98" customFormat="false" ht="14.35" hidden="false" customHeight="true" outlineLevel="0" collapsed="false">
      <c r="A98" s="17" t="s">
        <v>759</v>
      </c>
      <c r="B98" s="27" t="n">
        <f aca="false">'POSITION - Tableau 1'!B98</f>
        <v>1</v>
      </c>
      <c r="C98" s="35" t="s">
        <v>283</v>
      </c>
      <c r="D98" s="36" t="s">
        <v>4403</v>
      </c>
      <c r="E98" s="27" t="n">
        <f aca="false">YEAR(TOT!A100)</f>
        <v>1994</v>
      </c>
      <c r="F98" s="28" t="n">
        <f aca="false">MONTH(TOT!A100)</f>
        <v>1</v>
      </c>
      <c r="G98" s="28" t="n">
        <f aca="false">DAY(TOT!A100)</f>
        <v>23</v>
      </c>
      <c r="H98" s="37" t="n">
        <v>75</v>
      </c>
      <c r="I98" s="37" t="n">
        <v>212</v>
      </c>
      <c r="J98" s="28"/>
      <c r="K98" s="38" t="n">
        <f aca="false">TOT!FX100</f>
        <v>767500</v>
      </c>
      <c r="L98" s="28"/>
      <c r="M98" s="37" t="n">
        <f aca="false">'CK - Tableau 1'!F98</f>
        <v>74</v>
      </c>
      <c r="N98" s="37" t="n">
        <f aca="false">'FG - Tableau 1'!E98</f>
        <v>33</v>
      </c>
      <c r="O98" s="37" t="n">
        <f aca="false">'DI - Tableau 1'!E98</f>
        <v>47</v>
      </c>
      <c r="P98" s="37" t="n">
        <f aca="false">'SK - Tableau 1'!G98</f>
        <v>57</v>
      </c>
      <c r="Q98" s="37" t="n">
        <f aca="false">'ST - Tableau 1'!D98</f>
        <v>76</v>
      </c>
      <c r="R98" s="37" t="n">
        <f aca="false">'EN - Tableau 1'!D98</f>
        <v>33</v>
      </c>
      <c r="S98" s="37" t="n">
        <f aca="false">DU!E98</f>
        <v>83</v>
      </c>
      <c r="T98" s="37" t="n">
        <f aca="false">'PH - Tableau 1'!P98</f>
        <v>60.375</v>
      </c>
      <c r="U98" s="37" t="n">
        <f aca="false">'FO - Tableau 1'!D98</f>
        <v>49</v>
      </c>
      <c r="V98" s="37" t="n">
        <f aca="false">'PA - Tableau 1'!K98</f>
        <v>66</v>
      </c>
      <c r="W98" s="37" t="n">
        <f aca="false">'SC - Tableau 1'!L98</f>
        <v>58.5</v>
      </c>
      <c r="X98" s="37" t="n">
        <f aca="false">'DF - Tableau 1'!I98</f>
        <v>66</v>
      </c>
      <c r="Y98" s="37" t="n">
        <f aca="false">PS!F98</f>
        <v>33</v>
      </c>
      <c r="Z98" s="37" t="n">
        <v>50</v>
      </c>
      <c r="AA98" s="37" t="n">
        <v>50</v>
      </c>
      <c r="AB98" s="37" t="n">
        <v>50</v>
      </c>
    </row>
    <row r="99" customFormat="false" ht="14.35" hidden="false" customHeight="true" outlineLevel="0" collapsed="false">
      <c r="A99" s="17" t="s">
        <v>765</v>
      </c>
      <c r="B99" s="27" t="n">
        <f aca="false">'POSITION - Tableau 1'!B99</f>
        <v>1</v>
      </c>
      <c r="C99" s="35" t="s">
        <v>262</v>
      </c>
      <c r="D99" s="36" t="s">
        <v>4404</v>
      </c>
      <c r="E99" s="27" t="n">
        <f aca="false">YEAR(TOT!A101)</f>
        <v>1993</v>
      </c>
      <c r="F99" s="28" t="n">
        <f aca="false">MONTH(TOT!A101)</f>
        <v>6</v>
      </c>
      <c r="G99" s="28" t="n">
        <f aca="false">DAY(TOT!A101)</f>
        <v>15</v>
      </c>
      <c r="H99" s="37" t="n">
        <v>74</v>
      </c>
      <c r="I99" s="37" t="n">
        <v>206</v>
      </c>
      <c r="J99" s="28"/>
      <c r="K99" s="38" t="n">
        <f aca="false">TOT!FX101</f>
        <v>2900000</v>
      </c>
      <c r="L99" s="28"/>
      <c r="M99" s="37" t="n">
        <f aca="false">'CK - Tableau 1'!F99</f>
        <v>89</v>
      </c>
      <c r="N99" s="37" t="n">
        <f aca="false">'FG - Tableau 1'!E99</f>
        <v>61</v>
      </c>
      <c r="O99" s="37" t="n">
        <f aca="false">'DI - Tableau 1'!E99</f>
        <v>68</v>
      </c>
      <c r="P99" s="37" t="n">
        <f aca="false">'SK - Tableau 1'!G99</f>
        <v>69</v>
      </c>
      <c r="Q99" s="37" t="n">
        <f aca="false">'ST - Tableau 1'!D99</f>
        <v>71</v>
      </c>
      <c r="R99" s="37" t="n">
        <f aca="false">'EN - Tableau 1'!D99</f>
        <v>67</v>
      </c>
      <c r="S99" s="37" t="n">
        <f aca="false">DU!E99</f>
        <v>94</v>
      </c>
      <c r="T99" s="37" t="n">
        <f aca="false">'PH - Tableau 1'!P99</f>
        <v>81.625</v>
      </c>
      <c r="U99" s="37" t="n">
        <f aca="false">'FO - Tableau 1'!D99</f>
        <v>90</v>
      </c>
      <c r="V99" s="37" t="n">
        <f aca="false">'PA - Tableau 1'!K99</f>
        <v>76.5</v>
      </c>
      <c r="W99" s="37" t="n">
        <f aca="false">'SC - Tableau 1'!L99</f>
        <v>82.5</v>
      </c>
      <c r="X99" s="37" t="n">
        <f aca="false">'DF - Tableau 1'!I99</f>
        <v>79.5</v>
      </c>
      <c r="Y99" s="37" t="n">
        <f aca="false">PS!F99</f>
        <v>37.5</v>
      </c>
      <c r="Z99" s="37" t="n">
        <v>50</v>
      </c>
      <c r="AA99" s="37" t="n">
        <v>50</v>
      </c>
      <c r="AB99" s="37" t="n">
        <v>50</v>
      </c>
    </row>
    <row r="100" customFormat="false" ht="14.35" hidden="false" customHeight="true" outlineLevel="0" collapsed="false">
      <c r="A100" s="17" t="s">
        <v>770</v>
      </c>
      <c r="B100" s="27" t="n">
        <f aca="false">'POSITION - Tableau 1'!B100</f>
        <v>8</v>
      </c>
      <c r="C100" s="35" t="s">
        <v>262</v>
      </c>
      <c r="D100" s="36" t="s">
        <v>4404</v>
      </c>
      <c r="E100" s="27" t="n">
        <f aca="false">YEAR(TOT!A102)</f>
        <v>1988</v>
      </c>
      <c r="F100" s="28" t="n">
        <f aca="false">MONTH(TOT!A102)</f>
        <v>8</v>
      </c>
      <c r="G100" s="28" t="n">
        <f aca="false">DAY(TOT!A102)</f>
        <v>24</v>
      </c>
      <c r="H100" s="37" t="n">
        <v>69</v>
      </c>
      <c r="I100" s="37" t="n">
        <v>187</v>
      </c>
      <c r="J100" s="28"/>
      <c r="K100" s="38" t="n">
        <f aca="false">TOT!FX102</f>
        <v>650000</v>
      </c>
      <c r="L100" s="28"/>
      <c r="M100" s="37" t="n">
        <f aca="false">'CK - Tableau 1'!F100</f>
        <v>39</v>
      </c>
      <c r="N100" s="37" t="n">
        <f aca="false">'FG - Tableau 1'!E100</f>
        <v>33</v>
      </c>
      <c r="O100" s="37" t="n">
        <f aca="false">'DI - Tableau 1'!E100</f>
        <v>95</v>
      </c>
      <c r="P100" s="37" t="n">
        <f aca="false">'SK - Tableau 1'!G100</f>
        <v>73</v>
      </c>
      <c r="Q100" s="37" t="n">
        <f aca="false">'ST - Tableau 1'!D100</f>
        <v>68</v>
      </c>
      <c r="R100" s="37" t="n">
        <f aca="false">'EN - Tableau 1'!D100</f>
        <v>33</v>
      </c>
      <c r="S100" s="37" t="n">
        <f aca="false">DU!E100</f>
        <v>91</v>
      </c>
      <c r="T100" s="37" t="n">
        <f aca="false">'PH - Tableau 1'!P100</f>
        <v>77.625</v>
      </c>
      <c r="U100" s="37" t="n">
        <f aca="false">'FO - Tableau 1'!D100</f>
        <v>33</v>
      </c>
      <c r="V100" s="37" t="n">
        <f aca="false">'PA - Tableau 1'!K100</f>
        <v>75</v>
      </c>
      <c r="W100" s="37" t="n">
        <f aca="false">'SC - Tableau 1'!L100</f>
        <v>65.5</v>
      </c>
      <c r="X100" s="37" t="n">
        <f aca="false">'DF - Tableau 1'!I100</f>
        <v>76</v>
      </c>
      <c r="Y100" s="37" t="n">
        <f aca="false">PS!F100</f>
        <v>33</v>
      </c>
      <c r="Z100" s="37" t="n">
        <v>50</v>
      </c>
      <c r="AA100" s="37" t="n">
        <v>50</v>
      </c>
      <c r="AB100" s="37" t="n">
        <v>50</v>
      </c>
    </row>
    <row r="101" customFormat="false" ht="14.35" hidden="false" customHeight="true" outlineLevel="0" collapsed="false">
      <c r="A101" s="17" t="s">
        <v>776</v>
      </c>
      <c r="B101" s="27" t="n">
        <f aca="false">'POSITION - Tableau 1'!B101</f>
        <v>1</v>
      </c>
      <c r="C101" s="35" t="s">
        <v>262</v>
      </c>
      <c r="D101" s="36" t="s">
        <v>4404</v>
      </c>
      <c r="E101" s="27" t="n">
        <f aca="false">YEAR(TOT!A103)</f>
        <v>1989</v>
      </c>
      <c r="F101" s="28" t="n">
        <f aca="false">MONTH(TOT!A103)</f>
        <v>5</v>
      </c>
      <c r="G101" s="28" t="n">
        <f aca="false">DAY(TOT!A103)</f>
        <v>20</v>
      </c>
      <c r="H101" s="37" t="n">
        <v>73</v>
      </c>
      <c r="I101" s="37" t="n">
        <v>213</v>
      </c>
      <c r="J101" s="28"/>
      <c r="K101" s="38" t="n">
        <f aca="false">TOT!FX103</f>
        <v>650000</v>
      </c>
      <c r="L101" s="28"/>
      <c r="M101" s="37" t="n">
        <f aca="false">'CK - Tableau 1'!F101</f>
        <v>73</v>
      </c>
      <c r="N101" s="37" t="n">
        <f aca="false">'FG - Tableau 1'!E101</f>
        <v>33</v>
      </c>
      <c r="O101" s="37" t="n">
        <f aca="false">'DI - Tableau 1'!E101</f>
        <v>35</v>
      </c>
      <c r="P101" s="37" t="n">
        <f aca="false">'SK - Tableau 1'!G101</f>
        <v>47</v>
      </c>
      <c r="Q101" s="37" t="n">
        <f aca="false">'ST - Tableau 1'!D101</f>
        <v>88</v>
      </c>
      <c r="R101" s="37" t="n">
        <f aca="false">'EN - Tableau 1'!D101</f>
        <v>33</v>
      </c>
      <c r="S101" s="37" t="n">
        <f aca="false">DU!E101</f>
        <v>82</v>
      </c>
      <c r="T101" s="37" t="n">
        <f aca="false">'PH - Tableau 1'!P101</f>
        <v>52.375</v>
      </c>
      <c r="U101" s="37" t="n">
        <f aca="false">'FO - Tableau 1'!D101</f>
        <v>53</v>
      </c>
      <c r="V101" s="37" t="n">
        <f aca="false">'PA - Tableau 1'!K101</f>
        <v>47</v>
      </c>
      <c r="W101" s="37" t="n">
        <f aca="false">'SC - Tableau 1'!L101</f>
        <v>53.5</v>
      </c>
      <c r="X101" s="37" t="n">
        <f aca="false">'DF - Tableau 1'!I101</f>
        <v>60</v>
      </c>
      <c r="Y101" s="37" t="n">
        <f aca="false">PS!F101</f>
        <v>33</v>
      </c>
      <c r="Z101" s="37" t="n">
        <v>50</v>
      </c>
      <c r="AA101" s="37" t="n">
        <v>50</v>
      </c>
      <c r="AB101" s="37" t="n">
        <v>50</v>
      </c>
    </row>
    <row r="102" customFormat="false" ht="14.35" hidden="false" customHeight="true" outlineLevel="0" collapsed="false">
      <c r="A102" s="17" t="s">
        <v>779</v>
      </c>
      <c r="B102" s="27" t="n">
        <f aca="false">'POSITION - Tableau 1'!B102</f>
        <v>2</v>
      </c>
      <c r="C102" s="35" t="s">
        <v>262</v>
      </c>
      <c r="D102" s="36" t="s">
        <v>4404</v>
      </c>
      <c r="E102" s="27" t="n">
        <f aca="false">YEAR(TOT!A104)</f>
        <v>1988</v>
      </c>
      <c r="F102" s="28" t="n">
        <f aca="false">MONTH(TOT!A104)</f>
        <v>5</v>
      </c>
      <c r="G102" s="28" t="n">
        <f aca="false">DAY(TOT!A104)</f>
        <v>11</v>
      </c>
      <c r="H102" s="37" t="n">
        <v>69</v>
      </c>
      <c r="I102" s="37" t="n">
        <v>181</v>
      </c>
      <c r="J102" s="28"/>
      <c r="K102" s="38" t="n">
        <f aca="false">TOT!FX104</f>
        <v>8000000</v>
      </c>
      <c r="L102" s="28"/>
      <c r="M102" s="37" t="n">
        <f aca="false">'CK - Tableau 1'!F102</f>
        <v>40</v>
      </c>
      <c r="N102" s="37" t="n">
        <f aca="false">'FG - Tableau 1'!E102</f>
        <v>62</v>
      </c>
      <c r="O102" s="37" t="n">
        <f aca="false">'DI - Tableau 1'!E102</f>
        <v>49</v>
      </c>
      <c r="P102" s="37" t="n">
        <f aca="false">'SK - Tableau 1'!G102</f>
        <v>73</v>
      </c>
      <c r="Q102" s="37" t="n">
        <f aca="false">'ST - Tableau 1'!D102</f>
        <v>57</v>
      </c>
      <c r="R102" s="37" t="n">
        <f aca="false">'EN - Tableau 1'!D102</f>
        <v>99</v>
      </c>
      <c r="S102" s="37" t="n">
        <f aca="false">DU!E102</f>
        <v>93</v>
      </c>
      <c r="T102" s="37" t="n">
        <f aca="false">'PH - Tableau 1'!P102</f>
        <v>80</v>
      </c>
      <c r="U102" s="37" t="n">
        <f aca="false">'FO - Tableau 1'!D102</f>
        <v>38</v>
      </c>
      <c r="V102" s="37" t="n">
        <f aca="false">'PA - Tableau 1'!K102</f>
        <v>93.5</v>
      </c>
      <c r="W102" s="37" t="n">
        <f aca="false">'SC - Tableau 1'!L102</f>
        <v>91</v>
      </c>
      <c r="X102" s="37" t="n">
        <f aca="false">'DF - Tableau 1'!I102</f>
        <v>72</v>
      </c>
      <c r="Y102" s="37" t="n">
        <f aca="false">PS!F102</f>
        <v>58</v>
      </c>
      <c r="Z102" s="37" t="n">
        <v>50</v>
      </c>
      <c r="AA102" s="37" t="n">
        <v>50</v>
      </c>
      <c r="AB102" s="37" t="n">
        <v>50</v>
      </c>
    </row>
    <row r="103" customFormat="false" ht="14.35" hidden="false" customHeight="true" outlineLevel="0" collapsed="false">
      <c r="A103" s="17" t="s">
        <v>782</v>
      </c>
      <c r="B103" s="27" t="n">
        <f aca="false">'POSITION - Tableau 1'!B103</f>
        <v>1</v>
      </c>
      <c r="C103" s="35" t="s">
        <v>262</v>
      </c>
      <c r="D103" s="36" t="s">
        <v>4404</v>
      </c>
      <c r="E103" s="27" t="n">
        <f aca="false">YEAR(TOT!A105)</f>
        <v>1985</v>
      </c>
      <c r="F103" s="28" t="n">
        <f aca="false">MONTH(TOT!A105)</f>
        <v>2</v>
      </c>
      <c r="G103" s="28" t="n">
        <f aca="false">DAY(TOT!A105)</f>
        <v>4</v>
      </c>
      <c r="H103" s="37" t="n">
        <v>72</v>
      </c>
      <c r="I103" s="37" t="n">
        <v>190</v>
      </c>
      <c r="J103" s="28"/>
      <c r="K103" s="38" t="n">
        <f aca="false">TOT!FX105</f>
        <v>2250000</v>
      </c>
      <c r="L103" s="28"/>
      <c r="M103" s="37" t="n">
        <f aca="false">'CK - Tableau 1'!F103</f>
        <v>59</v>
      </c>
      <c r="N103" s="37" t="n">
        <f aca="false">'FG - Tableau 1'!E103</f>
        <v>73</v>
      </c>
      <c r="O103" s="37" t="n">
        <f aca="false">'DI - Tableau 1'!E103</f>
        <v>59</v>
      </c>
      <c r="P103" s="37" t="n">
        <f aca="false">'SK - Tableau 1'!G103</f>
        <v>79</v>
      </c>
      <c r="Q103" s="37" t="n">
        <f aca="false">'ST - Tableau 1'!D103</f>
        <v>55</v>
      </c>
      <c r="R103" s="37" t="n">
        <f aca="false">'EN - Tableau 1'!D103</f>
        <v>49</v>
      </c>
      <c r="S103" s="37" t="n">
        <f aca="false">DU!E103</f>
        <v>95</v>
      </c>
      <c r="T103" s="37" t="n">
        <f aca="false">'PH - Tableau 1'!P103</f>
        <v>71</v>
      </c>
      <c r="U103" s="37" t="n">
        <f aca="false">'FO - Tableau 1'!D103</f>
        <v>78</v>
      </c>
      <c r="V103" s="37" t="n">
        <f aca="false">'PA - Tableau 1'!K103</f>
        <v>66</v>
      </c>
      <c r="W103" s="37" t="n">
        <f aca="false">'SC - Tableau 1'!L103</f>
        <v>60.5</v>
      </c>
      <c r="X103" s="37" t="n">
        <f aca="false">'DF - Tableau 1'!I103</f>
        <v>69.5</v>
      </c>
      <c r="Y103" s="37" t="n">
        <f aca="false">PS!F103</f>
        <v>33</v>
      </c>
      <c r="Z103" s="37" t="n">
        <v>50</v>
      </c>
      <c r="AA103" s="37" t="n">
        <v>50</v>
      </c>
      <c r="AB103" s="37" t="n">
        <v>50</v>
      </c>
    </row>
    <row r="104" customFormat="false" ht="14.35" hidden="false" customHeight="true" outlineLevel="0" collapsed="false">
      <c r="A104" s="17" t="s">
        <v>786</v>
      </c>
      <c r="B104" s="27" t="n">
        <f aca="false">'POSITION - Tableau 1'!B104</f>
        <v>8</v>
      </c>
      <c r="C104" s="35" t="s">
        <v>283</v>
      </c>
      <c r="D104" s="36" t="s">
        <v>4404</v>
      </c>
      <c r="E104" s="27" t="n">
        <f aca="false">YEAR(TOT!A106)</f>
        <v>1994</v>
      </c>
      <c r="F104" s="28" t="n">
        <f aca="false">MONTH(TOT!A106)</f>
        <v>3</v>
      </c>
      <c r="G104" s="28" t="n">
        <f aca="false">DAY(TOT!A106)</f>
        <v>26</v>
      </c>
      <c r="H104" s="37" t="n">
        <v>75</v>
      </c>
      <c r="I104" s="37" t="n">
        <v>211</v>
      </c>
      <c r="J104" s="28"/>
      <c r="K104" s="38" t="n">
        <f aca="false">TOT!FX106</f>
        <v>925000</v>
      </c>
      <c r="L104" s="28"/>
      <c r="M104" s="37" t="n">
        <f aca="false">'CK - Tableau 1'!F104</f>
        <v>63</v>
      </c>
      <c r="N104" s="37" t="n">
        <f aca="false">'FG - Tableau 1'!E104</f>
        <v>60</v>
      </c>
      <c r="O104" s="37" t="n">
        <f aca="false">'DI - Tableau 1'!E104</f>
        <v>74</v>
      </c>
      <c r="P104" s="37" t="n">
        <f aca="false">'SK - Tableau 1'!G104</f>
        <v>82</v>
      </c>
      <c r="Q104" s="37" t="n">
        <f aca="false">'ST - Tableau 1'!D104</f>
        <v>74</v>
      </c>
      <c r="R104" s="37" t="n">
        <f aca="false">'EN - Tableau 1'!D104</f>
        <v>64</v>
      </c>
      <c r="S104" s="37" t="n">
        <f aca="false">DU!E104</f>
        <v>99</v>
      </c>
      <c r="T104" s="37" t="n">
        <f aca="false">'PH - Tableau 1'!P104</f>
        <v>67.125</v>
      </c>
      <c r="U104" s="37" t="n">
        <f aca="false">'FO - Tableau 1'!D104</f>
        <v>33</v>
      </c>
      <c r="V104" s="37" t="n">
        <f aca="false">'PA - Tableau 1'!K104</f>
        <v>62.5</v>
      </c>
      <c r="W104" s="37" t="n">
        <f aca="false">'SC - Tableau 1'!L104</f>
        <v>58</v>
      </c>
      <c r="X104" s="37" t="n">
        <f aca="false">'DF - Tableau 1'!I104</f>
        <v>71</v>
      </c>
      <c r="Y104" s="37" t="n">
        <f aca="false">PS!F104</f>
        <v>33</v>
      </c>
      <c r="Z104" s="37" t="n">
        <v>50</v>
      </c>
      <c r="AA104" s="37" t="n">
        <v>50</v>
      </c>
      <c r="AB104" s="37" t="n">
        <v>50</v>
      </c>
    </row>
    <row r="105" customFormat="false" ht="14.35" hidden="false" customHeight="true" outlineLevel="0" collapsed="false">
      <c r="A105" s="17" t="s">
        <v>792</v>
      </c>
      <c r="B105" s="27" t="n">
        <f aca="false">'POSITION - Tableau 1'!B105</f>
        <v>8</v>
      </c>
      <c r="C105" s="35" t="s">
        <v>283</v>
      </c>
      <c r="D105" s="36" t="s">
        <v>4404</v>
      </c>
      <c r="E105" s="27" t="n">
        <f aca="false">YEAR(TOT!A107)</f>
        <v>1996</v>
      </c>
      <c r="F105" s="28" t="n">
        <f aca="false">MONTH(TOT!A107)</f>
        <v>11</v>
      </c>
      <c r="G105" s="28" t="n">
        <f aca="false">DAY(TOT!A107)</f>
        <v>26</v>
      </c>
      <c r="H105" s="37" t="n">
        <v>77</v>
      </c>
      <c r="I105" s="37" t="n">
        <v>208</v>
      </c>
      <c r="J105" s="28"/>
      <c r="K105" s="38" t="n">
        <f aca="false">TOT!FX107</f>
        <v>817500</v>
      </c>
      <c r="L105" s="28"/>
      <c r="M105" s="37" t="n">
        <f aca="false">'CK - Tableau 1'!F105</f>
        <v>57</v>
      </c>
      <c r="N105" s="37" t="n">
        <f aca="false">'FG - Tableau 1'!E105</f>
        <v>61</v>
      </c>
      <c r="O105" s="37" t="n">
        <f aca="false">'DI - Tableau 1'!E105</f>
        <v>61</v>
      </c>
      <c r="P105" s="37" t="n">
        <f aca="false">'SK - Tableau 1'!G105</f>
        <v>50</v>
      </c>
      <c r="Q105" s="37" t="n">
        <f aca="false">'ST - Tableau 1'!D105</f>
        <v>57</v>
      </c>
      <c r="R105" s="37" t="n">
        <f aca="false">'EN - Tableau 1'!D105</f>
        <v>46</v>
      </c>
      <c r="S105" s="37" t="n">
        <f aca="false">DU!E105</f>
        <v>94</v>
      </c>
      <c r="T105" s="37" t="n">
        <f aca="false">'PH - Tableau 1'!P105</f>
        <v>62.375</v>
      </c>
      <c r="U105" s="37" t="n">
        <f aca="false">'FO - Tableau 1'!D105</f>
        <v>53</v>
      </c>
      <c r="V105" s="37" t="n">
        <f aca="false">'PA - Tableau 1'!K105</f>
        <v>49</v>
      </c>
      <c r="W105" s="37" t="n">
        <f aca="false">'SC - Tableau 1'!L105</f>
        <v>48.5</v>
      </c>
      <c r="X105" s="37" t="n">
        <f aca="false">'DF - Tableau 1'!I105</f>
        <v>70</v>
      </c>
      <c r="Y105" s="37" t="n">
        <f aca="false">PS!F105</f>
        <v>33</v>
      </c>
      <c r="Z105" s="37" t="n">
        <v>50</v>
      </c>
      <c r="AA105" s="37" t="n">
        <v>50</v>
      </c>
      <c r="AB105" s="37" t="n">
        <v>50</v>
      </c>
    </row>
    <row r="106" customFormat="false" ht="14.35" hidden="false" customHeight="true" outlineLevel="0" collapsed="false">
      <c r="A106" s="17" t="s">
        <v>797</v>
      </c>
      <c r="B106" s="27" t="n">
        <f aca="false">'POSITION - Tableau 1'!B106</f>
        <v>8</v>
      </c>
      <c r="C106" s="35" t="s">
        <v>262</v>
      </c>
      <c r="D106" s="36" t="s">
        <v>4404</v>
      </c>
      <c r="E106" s="27" t="n">
        <f aca="false">YEAR(TOT!A108)</f>
        <v>1991</v>
      </c>
      <c r="F106" s="28" t="n">
        <f aca="false">MONTH(TOT!A108)</f>
        <v>8</v>
      </c>
      <c r="G106" s="28" t="n">
        <f aca="false">DAY(TOT!A108)</f>
        <v>21</v>
      </c>
      <c r="H106" s="37" t="n">
        <v>74</v>
      </c>
      <c r="I106" s="37" t="n">
        <v>208</v>
      </c>
      <c r="J106" s="28"/>
      <c r="K106" s="38" t="n">
        <f aca="false">TOT!FX108</f>
        <v>1550000</v>
      </c>
      <c r="L106" s="28"/>
      <c r="M106" s="37" t="n">
        <f aca="false">'CK - Tableau 1'!F106</f>
        <v>80</v>
      </c>
      <c r="N106" s="37" t="n">
        <f aca="false">'FG - Tableau 1'!E106</f>
        <v>67</v>
      </c>
      <c r="O106" s="37" t="n">
        <f aca="false">'DI - Tableau 1'!E106</f>
        <v>67</v>
      </c>
      <c r="P106" s="37" t="n">
        <f aca="false">'SK - Tableau 1'!G106</f>
        <v>47</v>
      </c>
      <c r="Q106" s="37" t="n">
        <f aca="false">'ST - Tableau 1'!D106</f>
        <v>75</v>
      </c>
      <c r="R106" s="37" t="n">
        <f aca="false">'EN - Tableau 1'!D106</f>
        <v>33</v>
      </c>
      <c r="S106" s="37" t="n">
        <f aca="false">DU!E106</f>
        <v>90</v>
      </c>
      <c r="T106" s="37" t="n">
        <f aca="false">'PH - Tableau 1'!P106</f>
        <v>60.5</v>
      </c>
      <c r="U106" s="37" t="n">
        <f aca="false">'FO - Tableau 1'!D106</f>
        <v>33</v>
      </c>
      <c r="V106" s="37" t="n">
        <f aca="false">'PA - Tableau 1'!K106</f>
        <v>50.5</v>
      </c>
      <c r="W106" s="37" t="n">
        <f aca="false">'SC - Tableau 1'!L106</f>
        <v>58.5</v>
      </c>
      <c r="X106" s="37" t="n">
        <f aca="false">'DF - Tableau 1'!I106</f>
        <v>77</v>
      </c>
      <c r="Y106" s="37" t="n">
        <f aca="false">PS!F106</f>
        <v>33</v>
      </c>
      <c r="Z106" s="37" t="n">
        <v>50</v>
      </c>
      <c r="AA106" s="37" t="n">
        <v>50</v>
      </c>
      <c r="AB106" s="37" t="n">
        <v>50</v>
      </c>
    </row>
    <row r="107" customFormat="false" ht="14.35" hidden="false" customHeight="true" outlineLevel="0" collapsed="false">
      <c r="A107" s="17" t="s">
        <v>803</v>
      </c>
      <c r="B107" s="27" t="n">
        <f aca="false">'POSITION - Tableau 1'!B107</f>
        <v>1</v>
      </c>
      <c r="C107" s="35" t="s">
        <v>283</v>
      </c>
      <c r="D107" s="36" t="s">
        <v>4404</v>
      </c>
      <c r="E107" s="27" t="n">
        <f aca="false">YEAR(TOT!A109)</f>
        <v>1986</v>
      </c>
      <c r="F107" s="28" t="n">
        <f aca="false">MONTH(TOT!A109)</f>
        <v>4</v>
      </c>
      <c r="G107" s="28" t="n">
        <f aca="false">DAY(TOT!A109)</f>
        <v>29</v>
      </c>
      <c r="H107" s="37" t="n">
        <v>74</v>
      </c>
      <c r="I107" s="37" t="n">
        <v>205</v>
      </c>
      <c r="J107" s="28"/>
      <c r="K107" s="38" t="n">
        <f aca="false">TOT!FX109</f>
        <v>5850000</v>
      </c>
      <c r="L107" s="28"/>
      <c r="M107" s="37" t="n">
        <f aca="false">'CK - Tableau 1'!F107</f>
        <v>86</v>
      </c>
      <c r="N107" s="37" t="n">
        <f aca="false">'FG - Tableau 1'!E107</f>
        <v>66</v>
      </c>
      <c r="O107" s="37" t="n">
        <f aca="false">'DI - Tableau 1'!E107</f>
        <v>57</v>
      </c>
      <c r="P107" s="37" t="n">
        <f aca="false">'SK - Tableau 1'!G107</f>
        <v>94</v>
      </c>
      <c r="Q107" s="37" t="n">
        <f aca="false">'ST - Tableau 1'!D107</f>
        <v>70</v>
      </c>
      <c r="R107" s="37" t="n">
        <f aca="false">'EN - Tableau 1'!D107</f>
        <v>55</v>
      </c>
      <c r="S107" s="37" t="n">
        <f aca="false">DU!E107</f>
        <v>91</v>
      </c>
      <c r="T107" s="37" t="n">
        <f aca="false">'PH - Tableau 1'!P107</f>
        <v>74.875</v>
      </c>
      <c r="U107" s="37" t="n">
        <f aca="false">'FO - Tableau 1'!D107</f>
        <v>88</v>
      </c>
      <c r="V107" s="37" t="n">
        <f aca="false">'PA - Tableau 1'!K107</f>
        <v>66.5</v>
      </c>
      <c r="W107" s="37" t="n">
        <f aca="false">'SC - Tableau 1'!L107</f>
        <v>65.5</v>
      </c>
      <c r="X107" s="37" t="n">
        <f aca="false">'DF - Tableau 1'!I107</f>
        <v>74</v>
      </c>
      <c r="Y107" s="37" t="n">
        <f aca="false">PS!F107</f>
        <v>33</v>
      </c>
      <c r="Z107" s="37" t="n">
        <v>50</v>
      </c>
      <c r="AA107" s="37" t="n">
        <v>50</v>
      </c>
      <c r="AB107" s="37" t="n">
        <v>50</v>
      </c>
    </row>
    <row r="108" customFormat="false" ht="14.35" hidden="false" customHeight="true" outlineLevel="0" collapsed="false">
      <c r="A108" s="17" t="s">
        <v>808</v>
      </c>
      <c r="B108" s="27" t="n">
        <f aca="false">'POSITION - Tableau 1'!B108</f>
        <v>8</v>
      </c>
      <c r="C108" s="35" t="s">
        <v>262</v>
      </c>
      <c r="D108" s="36" t="s">
        <v>4404</v>
      </c>
      <c r="E108" s="27" t="n">
        <f aca="false">YEAR(TOT!A110)</f>
        <v>1990</v>
      </c>
      <c r="F108" s="28" t="n">
        <f aca="false">MONTH(TOT!A110)</f>
        <v>6</v>
      </c>
      <c r="G108" s="28" t="n">
        <f aca="false">DAY(TOT!A110)</f>
        <v>4</v>
      </c>
      <c r="H108" s="37" t="n">
        <v>73</v>
      </c>
      <c r="I108" s="37" t="n">
        <v>205</v>
      </c>
      <c r="J108" s="28"/>
      <c r="K108" s="38" t="n">
        <f aca="false">TOT!FX110</f>
        <v>1000000</v>
      </c>
      <c r="L108" s="28"/>
      <c r="M108" s="37" t="n">
        <f aca="false">'CK - Tableau 1'!F108</f>
        <v>72</v>
      </c>
      <c r="N108" s="37" t="n">
        <f aca="false">'FG - Tableau 1'!E108</f>
        <v>83</v>
      </c>
      <c r="O108" s="37" t="n">
        <f aca="false">'DI - Tableau 1'!E108</f>
        <v>50</v>
      </c>
      <c r="P108" s="37" t="n">
        <f aca="false">'SK - Tableau 1'!G108</f>
        <v>67</v>
      </c>
      <c r="Q108" s="37" t="n">
        <f aca="false">'ST - Tableau 1'!D108</f>
        <v>76</v>
      </c>
      <c r="R108" s="37" t="n">
        <f aca="false">'EN - Tableau 1'!D108</f>
        <v>33</v>
      </c>
      <c r="S108" s="37" t="n">
        <f aca="false">DU!E108</f>
        <v>92</v>
      </c>
      <c r="T108" s="37" t="n">
        <f aca="false">'PH - Tableau 1'!P108</f>
        <v>71</v>
      </c>
      <c r="U108" s="37" t="n">
        <f aca="false">'FO - Tableau 1'!D108</f>
        <v>33</v>
      </c>
      <c r="V108" s="37" t="n">
        <f aca="false">'PA - Tableau 1'!K108</f>
        <v>63</v>
      </c>
      <c r="W108" s="37" t="n">
        <f aca="false">'SC - Tableau 1'!L108</f>
        <v>65</v>
      </c>
      <c r="X108" s="37" t="n">
        <f aca="false">'DF - Tableau 1'!I108</f>
        <v>69.5</v>
      </c>
      <c r="Y108" s="37" t="n">
        <f aca="false">PS!F108</f>
        <v>33</v>
      </c>
      <c r="Z108" s="37" t="n">
        <v>50</v>
      </c>
      <c r="AA108" s="37" t="n">
        <v>50</v>
      </c>
      <c r="AB108" s="37" t="n">
        <v>50</v>
      </c>
    </row>
    <row r="109" customFormat="false" ht="14.35" hidden="false" customHeight="true" outlineLevel="0" collapsed="false">
      <c r="A109" s="17" t="s">
        <v>811</v>
      </c>
      <c r="B109" s="27" t="n">
        <f aca="false">'POSITION - Tableau 1'!B109</f>
        <v>8</v>
      </c>
      <c r="C109" s="35" t="s">
        <v>262</v>
      </c>
      <c r="D109" s="36" t="s">
        <v>4404</v>
      </c>
      <c r="E109" s="27" t="n">
        <f aca="false">YEAR(TOT!A111)</f>
        <v>1994</v>
      </c>
      <c r="F109" s="28" t="n">
        <f aca="false">MONTH(TOT!A111)</f>
        <v>4</v>
      </c>
      <c r="G109" s="28" t="n">
        <f aca="false">DAY(TOT!A111)</f>
        <v>11</v>
      </c>
      <c r="H109" s="37" t="n">
        <v>72</v>
      </c>
      <c r="I109" s="37" t="n">
        <v>192</v>
      </c>
      <c r="J109" s="28"/>
      <c r="K109" s="38" t="n">
        <f aca="false">TOT!FX111</f>
        <v>925000</v>
      </c>
      <c r="L109" s="28"/>
      <c r="M109" s="37" t="n">
        <f aca="false">'CK - Tableau 1'!F109</f>
        <v>56</v>
      </c>
      <c r="N109" s="37" t="n">
        <f aca="false">'FG - Tableau 1'!E109</f>
        <v>33</v>
      </c>
      <c r="O109" s="37" t="n">
        <f aca="false">'DI - Tableau 1'!E109</f>
        <v>65</v>
      </c>
      <c r="P109" s="37" t="n">
        <f aca="false">'SK - Tableau 1'!G109</f>
        <v>73</v>
      </c>
      <c r="Q109" s="37" t="n">
        <f aca="false">'ST - Tableau 1'!D109</f>
        <v>59</v>
      </c>
      <c r="R109" s="37" t="n">
        <f aca="false">'EN - Tableau 1'!D109</f>
        <v>58</v>
      </c>
      <c r="S109" s="37" t="n">
        <f aca="false">DU!E109</f>
        <v>98</v>
      </c>
      <c r="T109" s="37" t="n">
        <f aca="false">'PH - Tableau 1'!P109</f>
        <v>72.75</v>
      </c>
      <c r="U109" s="37" t="n">
        <f aca="false">'FO - Tableau 1'!D109</f>
        <v>33</v>
      </c>
      <c r="V109" s="37" t="n">
        <f aca="false">'PA - Tableau 1'!K109</f>
        <v>64</v>
      </c>
      <c r="W109" s="37" t="n">
        <f aca="false">'SC - Tableau 1'!L109</f>
        <v>65.5</v>
      </c>
      <c r="X109" s="37" t="n">
        <f aca="false">'DF - Tableau 1'!I109</f>
        <v>63.5</v>
      </c>
      <c r="Y109" s="37" t="n">
        <f aca="false">PS!F109</f>
        <v>47.6666666666667</v>
      </c>
      <c r="Z109" s="37" t="n">
        <v>50</v>
      </c>
      <c r="AA109" s="37" t="n">
        <v>50</v>
      </c>
      <c r="AB109" s="37" t="n">
        <v>50</v>
      </c>
    </row>
    <row r="110" customFormat="false" ht="14.35" hidden="false" customHeight="true" outlineLevel="0" collapsed="false">
      <c r="A110" s="17" t="s">
        <v>815</v>
      </c>
      <c r="B110" s="27" t="n">
        <f aca="false">'POSITION - Tableau 1'!B110</f>
        <v>5</v>
      </c>
      <c r="C110" s="35" t="s">
        <v>262</v>
      </c>
      <c r="D110" s="36" t="s">
        <v>4404</v>
      </c>
      <c r="E110" s="27" t="n">
        <f aca="false">YEAR(TOT!A112)</f>
        <v>1991</v>
      </c>
      <c r="F110" s="28" t="n">
        <f aca="false">MONTH(TOT!A112)</f>
        <v>4</v>
      </c>
      <c r="G110" s="28" t="n">
        <f aca="false">DAY(TOT!A112)</f>
        <v>10</v>
      </c>
      <c r="H110" s="37" t="n">
        <v>72</v>
      </c>
      <c r="I110" s="37" t="n">
        <v>186</v>
      </c>
      <c r="J110" s="28"/>
      <c r="K110" s="38" t="n">
        <f aca="false">TOT!FX112</f>
        <v>650000</v>
      </c>
      <c r="L110" s="28"/>
      <c r="M110" s="37" t="n">
        <f aca="false">'CK - Tableau 1'!F110</f>
        <v>60</v>
      </c>
      <c r="N110" s="37" t="n">
        <f aca="false">'FG - Tableau 1'!E110</f>
        <v>33</v>
      </c>
      <c r="O110" s="37" t="n">
        <f aca="false">'DI - Tableau 1'!E110</f>
        <v>73</v>
      </c>
      <c r="P110" s="37" t="n">
        <f aca="false">'SK - Tableau 1'!G110</f>
        <v>60</v>
      </c>
      <c r="Q110" s="37" t="n">
        <f aca="false">'ST - Tableau 1'!D110</f>
        <v>48</v>
      </c>
      <c r="R110" s="37" t="n">
        <f aca="false">'EN - Tableau 1'!D110</f>
        <v>46</v>
      </c>
      <c r="S110" s="37" t="n">
        <f aca="false">DU!E110</f>
        <v>81</v>
      </c>
      <c r="T110" s="37" t="n">
        <f aca="false">'PH - Tableau 1'!P110</f>
        <v>77.875</v>
      </c>
      <c r="U110" s="37" t="n">
        <f aca="false">'FO - Tableau 1'!D110</f>
        <v>53</v>
      </c>
      <c r="V110" s="37" t="n">
        <f aca="false">'PA - Tableau 1'!K110</f>
        <v>47</v>
      </c>
      <c r="W110" s="37" t="n">
        <f aca="false">'SC - Tableau 1'!L110</f>
        <v>60</v>
      </c>
      <c r="X110" s="37" t="n">
        <f aca="false">'DF - Tableau 1'!I110</f>
        <v>53.5</v>
      </c>
      <c r="Y110" s="37" t="n">
        <f aca="false">PS!F110</f>
        <v>33</v>
      </c>
      <c r="Z110" s="37" t="n">
        <v>50</v>
      </c>
      <c r="AA110" s="37" t="n">
        <v>50</v>
      </c>
      <c r="AB110" s="37" t="n">
        <v>50</v>
      </c>
    </row>
    <row r="111" customFormat="false" ht="14.35" hidden="false" customHeight="true" outlineLevel="0" collapsed="false">
      <c r="A111" s="17" t="s">
        <v>820</v>
      </c>
      <c r="B111" s="27" t="n">
        <f aca="false">'POSITION - Tableau 1'!B111</f>
        <v>2</v>
      </c>
      <c r="C111" s="35" t="s">
        <v>283</v>
      </c>
      <c r="D111" s="36" t="s">
        <v>4404</v>
      </c>
      <c r="E111" s="27" t="n">
        <f aca="false">YEAR(TOT!A113)</f>
        <v>1992</v>
      </c>
      <c r="F111" s="28" t="n">
        <f aca="false">MONTH(TOT!A113)</f>
        <v>10</v>
      </c>
      <c r="G111" s="28" t="n">
        <f aca="false">DAY(TOT!A113)</f>
        <v>27</v>
      </c>
      <c r="H111" s="37" t="n">
        <v>73</v>
      </c>
      <c r="I111" s="37" t="n">
        <v>206</v>
      </c>
      <c r="J111" s="28"/>
      <c r="K111" s="38" t="n">
        <f aca="false">TOT!FX113</f>
        <v>6250000</v>
      </c>
      <c r="L111" s="28"/>
      <c r="M111" s="37" t="n">
        <f aca="false">'CK - Tableau 1'!F111</f>
        <v>37</v>
      </c>
      <c r="N111" s="37" t="n">
        <f aca="false">'FG - Tableau 1'!E111</f>
        <v>33</v>
      </c>
      <c r="O111" s="37" t="n">
        <f aca="false">'DI - Tableau 1'!E111</f>
        <v>93</v>
      </c>
      <c r="P111" s="37" t="n">
        <f aca="false">'SK - Tableau 1'!G111</f>
        <v>88</v>
      </c>
      <c r="Q111" s="37" t="n">
        <f aca="false">'ST - Tableau 1'!D111</f>
        <v>78</v>
      </c>
      <c r="R111" s="37" t="n">
        <f aca="false">'EN - Tableau 1'!D111</f>
        <v>78</v>
      </c>
      <c r="S111" s="37" t="n">
        <f aca="false">DU!E111</f>
        <v>99</v>
      </c>
      <c r="T111" s="37" t="n">
        <f aca="false">'PH - Tableau 1'!P111</f>
        <v>87.875</v>
      </c>
      <c r="U111" s="37" t="n">
        <f aca="false">'FO - Tableau 1'!D111</f>
        <v>57</v>
      </c>
      <c r="V111" s="37" t="n">
        <f aca="false">'PA - Tableau 1'!K111</f>
        <v>71.5</v>
      </c>
      <c r="W111" s="37" t="n">
        <f aca="false">'SC - Tableau 1'!L111</f>
        <v>86.5</v>
      </c>
      <c r="X111" s="37" t="n">
        <f aca="false">'DF - Tableau 1'!I111</f>
        <v>67.5</v>
      </c>
      <c r="Y111" s="37" t="n">
        <f aca="false">PS!F111</f>
        <v>33</v>
      </c>
      <c r="Z111" s="37" t="n">
        <v>50</v>
      </c>
      <c r="AA111" s="37" t="n">
        <v>50</v>
      </c>
      <c r="AB111" s="37" t="n">
        <v>50</v>
      </c>
    </row>
    <row r="112" customFormat="false" ht="14.35" hidden="false" customHeight="true" outlineLevel="0" collapsed="false">
      <c r="A112" s="17" t="s">
        <v>824</v>
      </c>
      <c r="B112" s="27" t="n">
        <f aca="false">'POSITION - Tableau 1'!B112</f>
        <v>1</v>
      </c>
      <c r="C112" s="35" t="s">
        <v>262</v>
      </c>
      <c r="D112" s="36" t="s">
        <v>4404</v>
      </c>
      <c r="E112" s="27" t="n">
        <f aca="false">YEAR(TOT!A114)</f>
        <v>1989</v>
      </c>
      <c r="F112" s="28" t="n">
        <f aca="false">MONTH(TOT!A114)</f>
        <v>2</v>
      </c>
      <c r="G112" s="28" t="n">
        <f aca="false">DAY(TOT!A114)</f>
        <v>14</v>
      </c>
      <c r="H112" s="37" t="n">
        <v>75</v>
      </c>
      <c r="I112" s="37" t="n">
        <v>191</v>
      </c>
      <c r="J112" s="28"/>
      <c r="K112" s="38" t="n">
        <f aca="false">TOT!FX114</f>
        <v>4250000</v>
      </c>
      <c r="L112" s="28"/>
      <c r="M112" s="37" t="n">
        <f aca="false">'CK - Tableau 1'!F112</f>
        <v>53</v>
      </c>
      <c r="N112" s="37" t="n">
        <f aca="false">'FG - Tableau 1'!E112</f>
        <v>33</v>
      </c>
      <c r="O112" s="37" t="n">
        <f aca="false">'DI - Tableau 1'!E112</f>
        <v>95</v>
      </c>
      <c r="P112" s="37" t="n">
        <f aca="false">'SK - Tableau 1'!G112</f>
        <v>82</v>
      </c>
      <c r="Q112" s="37" t="n">
        <f aca="false">'ST - Tableau 1'!D112</f>
        <v>42</v>
      </c>
      <c r="R112" s="37" t="n">
        <f aca="false">'EN - Tableau 1'!D112</f>
        <v>75</v>
      </c>
      <c r="S112" s="37" t="n">
        <f aca="false">DU!E112</f>
        <v>91</v>
      </c>
      <c r="T112" s="37" t="n">
        <f aca="false">'PH - Tableau 1'!P112</f>
        <v>76.5</v>
      </c>
      <c r="U112" s="37" t="n">
        <f aca="false">'FO - Tableau 1'!D112</f>
        <v>77</v>
      </c>
      <c r="V112" s="37" t="n">
        <f aca="false">'PA - Tableau 1'!K112</f>
        <v>71.5</v>
      </c>
      <c r="W112" s="37" t="n">
        <f aca="false">'SC - Tableau 1'!L112</f>
        <v>72.5</v>
      </c>
      <c r="X112" s="37" t="n">
        <f aca="false">'DF - Tableau 1'!I112</f>
        <v>68.5</v>
      </c>
      <c r="Y112" s="37" t="n">
        <f aca="false">PS!F112</f>
        <v>37.5</v>
      </c>
      <c r="Z112" s="37" t="n">
        <v>50</v>
      </c>
      <c r="AA112" s="37" t="n">
        <v>50</v>
      </c>
      <c r="AB112" s="37" t="n">
        <v>50</v>
      </c>
    </row>
    <row r="113" customFormat="false" ht="14.35" hidden="false" customHeight="true" outlineLevel="0" collapsed="false">
      <c r="A113" s="17" t="s">
        <v>827</v>
      </c>
      <c r="B113" s="27" t="n">
        <f aca="false">'POSITION - Tableau 1'!B113</f>
        <v>2</v>
      </c>
      <c r="C113" s="35" t="s">
        <v>262</v>
      </c>
      <c r="D113" s="36" t="s">
        <v>4404</v>
      </c>
      <c r="E113" s="27" t="n">
        <f aca="false">YEAR(TOT!A115)</f>
        <v>1991</v>
      </c>
      <c r="F113" s="28" t="n">
        <f aca="false">MONTH(TOT!A115)</f>
        <v>12</v>
      </c>
      <c r="G113" s="28" t="n">
        <f aca="false">DAY(TOT!A115)</f>
        <v>31</v>
      </c>
      <c r="H113" s="37" t="n">
        <v>72</v>
      </c>
      <c r="I113" s="37" t="n">
        <v>180</v>
      </c>
      <c r="J113" s="28"/>
      <c r="K113" s="38" t="n">
        <f aca="false">TOT!FX115</f>
        <v>700000</v>
      </c>
      <c r="L113" s="28"/>
      <c r="M113" s="37" t="n">
        <f aca="false">'CK - Tableau 1'!F113</f>
        <v>96</v>
      </c>
      <c r="N113" s="37" t="n">
        <f aca="false">'FG - Tableau 1'!E113</f>
        <v>33</v>
      </c>
      <c r="O113" s="37" t="n">
        <f aca="false">'DI - Tableau 1'!E113</f>
        <v>67</v>
      </c>
      <c r="P113" s="37" t="n">
        <f aca="false">'SK - Tableau 1'!G113</f>
        <v>52</v>
      </c>
      <c r="Q113" s="37" t="n">
        <f aca="false">'ST - Tableau 1'!D113</f>
        <v>40</v>
      </c>
      <c r="R113" s="37" t="n">
        <f aca="false">'EN - Tableau 1'!D113</f>
        <v>33</v>
      </c>
      <c r="S113" s="37" t="n">
        <f aca="false">DU!E113</f>
        <v>84</v>
      </c>
      <c r="T113" s="37" t="n">
        <f aca="false">'PH - Tableau 1'!P113</f>
        <v>73</v>
      </c>
      <c r="U113" s="37" t="n">
        <f aca="false">'FO - Tableau 1'!D113</f>
        <v>33</v>
      </c>
      <c r="V113" s="37" t="n">
        <f aca="false">'PA - Tableau 1'!K113</f>
        <v>62.5</v>
      </c>
      <c r="W113" s="37" t="n">
        <f aca="false">'SC - Tableau 1'!L113</f>
        <v>73</v>
      </c>
      <c r="X113" s="37" t="n">
        <f aca="false">'DF - Tableau 1'!I113</f>
        <v>79.5</v>
      </c>
      <c r="Y113" s="37" t="n">
        <f aca="false">PS!F113</f>
        <v>33</v>
      </c>
      <c r="Z113" s="37" t="n">
        <v>50</v>
      </c>
      <c r="AA113" s="37" t="n">
        <v>50</v>
      </c>
      <c r="AB113" s="37" t="n">
        <v>50</v>
      </c>
    </row>
    <row r="114" customFormat="false" ht="14.35" hidden="false" customHeight="true" outlineLevel="0" collapsed="false">
      <c r="A114" s="17" t="s">
        <v>830</v>
      </c>
      <c r="B114" s="27" t="n">
        <f aca="false">'POSITION - Tableau 1'!B114</f>
        <v>8</v>
      </c>
      <c r="C114" s="35" t="s">
        <v>262</v>
      </c>
      <c r="D114" s="36" t="s">
        <v>4404</v>
      </c>
      <c r="E114" s="27" t="n">
        <f aca="false">YEAR(TOT!A116)</f>
        <v>1991</v>
      </c>
      <c r="F114" s="28" t="n">
        <f aca="false">MONTH(TOT!A116)</f>
        <v>1</v>
      </c>
      <c r="G114" s="28" t="n">
        <f aca="false">DAY(TOT!A116)</f>
        <v>21</v>
      </c>
      <c r="H114" s="37" t="n">
        <v>76</v>
      </c>
      <c r="I114" s="37" t="n">
        <v>212</v>
      </c>
      <c r="J114" s="28"/>
      <c r="K114" s="38" t="n">
        <f aca="false">TOT!FX116</f>
        <v>1800000</v>
      </c>
      <c r="L114" s="28"/>
      <c r="M114" s="37" t="n">
        <f aca="false">'CK - Tableau 1'!F114</f>
        <v>85</v>
      </c>
      <c r="N114" s="37" t="n">
        <f aca="false">'FG - Tableau 1'!E114</f>
        <v>69</v>
      </c>
      <c r="O114" s="37" t="n">
        <f aca="false">'DI - Tableau 1'!E114</f>
        <v>59</v>
      </c>
      <c r="P114" s="37" t="n">
        <f aca="false">'SK - Tableau 1'!G114</f>
        <v>81</v>
      </c>
      <c r="Q114" s="37" t="n">
        <f aca="false">'ST - Tableau 1'!D114</f>
        <v>69</v>
      </c>
      <c r="R114" s="37" t="n">
        <f aca="false">'EN - Tableau 1'!D114</f>
        <v>55</v>
      </c>
      <c r="S114" s="37" t="n">
        <f aca="false">DU!E114</f>
        <v>95</v>
      </c>
      <c r="T114" s="37" t="n">
        <f aca="false">'PH - Tableau 1'!P114</f>
        <v>76.375</v>
      </c>
      <c r="U114" s="37" t="n">
        <f aca="false">'FO - Tableau 1'!D114</f>
        <v>33</v>
      </c>
      <c r="V114" s="37" t="n">
        <f aca="false">'PA - Tableau 1'!K114</f>
        <v>50</v>
      </c>
      <c r="W114" s="37" t="n">
        <f aca="false">'SC - Tableau 1'!L114</f>
        <v>53</v>
      </c>
      <c r="X114" s="37" t="n">
        <f aca="false">'DF - Tableau 1'!I114</f>
        <v>81.5</v>
      </c>
      <c r="Y114" s="37" t="n">
        <f aca="false">PS!F114</f>
        <v>33</v>
      </c>
      <c r="Z114" s="37" t="n">
        <v>50</v>
      </c>
      <c r="AA114" s="37" t="n">
        <v>50</v>
      </c>
      <c r="AB114" s="37" t="n">
        <v>50</v>
      </c>
    </row>
    <row r="115" customFormat="false" ht="14.35" hidden="false" customHeight="true" outlineLevel="0" collapsed="false">
      <c r="A115" s="17" t="s">
        <v>834</v>
      </c>
      <c r="B115" s="27" t="n">
        <f aca="false">'POSITION - Tableau 1'!B115</f>
        <v>1</v>
      </c>
      <c r="C115" s="35" t="s">
        <v>262</v>
      </c>
      <c r="D115" s="36" t="s">
        <v>4404</v>
      </c>
      <c r="E115" s="27" t="n">
        <f aca="false">YEAR(TOT!A117)</f>
        <v>1996</v>
      </c>
      <c r="F115" s="28" t="n">
        <f aca="false">MONTH(TOT!A117)</f>
        <v>3</v>
      </c>
      <c r="G115" s="28" t="n">
        <f aca="false">DAY(TOT!A117)</f>
        <v>13</v>
      </c>
      <c r="H115" s="37" t="n">
        <v>70</v>
      </c>
      <c r="I115" s="37" t="n">
        <v>166</v>
      </c>
      <c r="J115" s="28"/>
      <c r="K115" s="38" t="n">
        <f aca="false">TOT!FX117</f>
        <v>742500</v>
      </c>
      <c r="L115" s="28"/>
      <c r="M115" s="37" t="n">
        <f aca="false">'CK - Tableau 1'!F115</f>
        <v>35</v>
      </c>
      <c r="N115" s="37" t="n">
        <f aca="false">'FG - Tableau 1'!E115</f>
        <v>68</v>
      </c>
      <c r="O115" s="37" t="n">
        <f aca="false">'DI - Tableau 1'!E115</f>
        <v>91</v>
      </c>
      <c r="P115" s="37" t="n">
        <f aca="false">'SK - Tableau 1'!G115</f>
        <v>86</v>
      </c>
      <c r="Q115" s="37" t="n">
        <f aca="false">'ST - Tableau 1'!D115</f>
        <v>36</v>
      </c>
      <c r="R115" s="37" t="n">
        <f aca="false">'EN - Tableau 1'!D115</f>
        <v>99</v>
      </c>
      <c r="S115" s="37" t="n">
        <f aca="false">DU!E115</f>
        <v>99</v>
      </c>
      <c r="T115" s="37" t="n">
        <f aca="false">'PH - Tableau 1'!P115</f>
        <v>90.125</v>
      </c>
      <c r="U115" s="37" t="n">
        <f aca="false">'FO - Tableau 1'!D115</f>
        <v>60</v>
      </c>
      <c r="V115" s="37" t="n">
        <f aca="false">'PA - Tableau 1'!K115</f>
        <v>78.5</v>
      </c>
      <c r="W115" s="37" t="n">
        <f aca="false">'SC - Tableau 1'!L115</f>
        <v>88.5</v>
      </c>
      <c r="X115" s="37" t="n">
        <f aca="false">'DF - Tableau 1'!I115</f>
        <v>74.5</v>
      </c>
      <c r="Y115" s="37" t="n">
        <f aca="false">PS!F115</f>
        <v>77.25</v>
      </c>
      <c r="Z115" s="37" t="n">
        <v>50</v>
      </c>
      <c r="AA115" s="37" t="n">
        <v>50</v>
      </c>
      <c r="AB115" s="37" t="n">
        <v>50</v>
      </c>
    </row>
    <row r="116" customFormat="false" ht="14.35" hidden="false" customHeight="true" outlineLevel="0" collapsed="false">
      <c r="A116" s="17" t="s">
        <v>838</v>
      </c>
      <c r="B116" s="27" t="n">
        <f aca="false">'POSITION - Tableau 1'!B116</f>
        <v>1</v>
      </c>
      <c r="C116" s="35" t="s">
        <v>262</v>
      </c>
      <c r="D116" s="36" t="s">
        <v>4404</v>
      </c>
      <c r="E116" s="27" t="n">
        <f aca="false">YEAR(TOT!A118)</f>
        <v>1991</v>
      </c>
      <c r="F116" s="28" t="n">
        <f aca="false">MONTH(TOT!A118)</f>
        <v>8</v>
      </c>
      <c r="G116" s="28" t="n">
        <f aca="false">DAY(TOT!A118)</f>
        <v>22</v>
      </c>
      <c r="H116" s="37" t="n">
        <v>73</v>
      </c>
      <c r="I116" s="37" t="n">
        <v>200</v>
      </c>
      <c r="J116" s="28"/>
      <c r="K116" s="38" t="n">
        <f aca="false">TOT!FX118</f>
        <v>5000000</v>
      </c>
      <c r="L116" s="28"/>
      <c r="M116" s="37" t="n">
        <f aca="false">'CK - Tableau 1'!F116</f>
        <v>71</v>
      </c>
      <c r="N116" s="37" t="n">
        <f aca="false">'FG - Tableau 1'!E116</f>
        <v>68</v>
      </c>
      <c r="O116" s="37" t="n">
        <f aca="false">'DI - Tableau 1'!E116</f>
        <v>64</v>
      </c>
      <c r="P116" s="37" t="n">
        <f aca="false">'SK - Tableau 1'!G116</f>
        <v>82</v>
      </c>
      <c r="Q116" s="37" t="n">
        <f aca="false">'ST - Tableau 1'!D116</f>
        <v>67</v>
      </c>
      <c r="R116" s="37" t="n">
        <f aca="false">'EN - Tableau 1'!D116</f>
        <v>99</v>
      </c>
      <c r="S116" s="37" t="n">
        <f aca="false">DU!E116</f>
        <v>99</v>
      </c>
      <c r="T116" s="37" t="n">
        <f aca="false">'PH - Tableau 1'!P116</f>
        <v>84.125</v>
      </c>
      <c r="U116" s="37" t="n">
        <f aca="false">'FO - Tableau 1'!D116</f>
        <v>63</v>
      </c>
      <c r="V116" s="37" t="n">
        <f aca="false">'PA - Tableau 1'!K116</f>
        <v>86.5</v>
      </c>
      <c r="W116" s="37" t="n">
        <f aca="false">'SC - Tableau 1'!L116</f>
        <v>85.5</v>
      </c>
      <c r="X116" s="37" t="n">
        <f aca="false">'DF - Tableau 1'!I116</f>
        <v>69.5</v>
      </c>
      <c r="Y116" s="37" t="n">
        <f aca="false">PS!F116</f>
        <v>94</v>
      </c>
      <c r="Z116" s="37" t="n">
        <v>50</v>
      </c>
      <c r="AA116" s="37" t="n">
        <v>50</v>
      </c>
      <c r="AB116" s="37" t="n">
        <v>50</v>
      </c>
    </row>
    <row r="117" customFormat="false" ht="14.35" hidden="false" customHeight="true" outlineLevel="0" collapsed="false">
      <c r="A117" s="17" t="s">
        <v>842</v>
      </c>
      <c r="B117" s="27" t="n">
        <f aca="false">'POSITION - Tableau 1'!B117</f>
        <v>8</v>
      </c>
      <c r="C117" s="35" t="s">
        <v>262</v>
      </c>
      <c r="D117" s="36" t="s">
        <v>4404</v>
      </c>
      <c r="E117" s="27" t="n">
        <f aca="false">YEAR(TOT!A119)</f>
        <v>1985</v>
      </c>
      <c r="F117" s="28" t="n">
        <f aca="false">MONTH(TOT!A119)</f>
        <v>2</v>
      </c>
      <c r="G117" s="28" t="n">
        <f aca="false">DAY(TOT!A119)</f>
        <v>27</v>
      </c>
      <c r="H117" s="37" t="n">
        <v>77</v>
      </c>
      <c r="I117" s="37" t="n">
        <v>223</v>
      </c>
      <c r="J117" s="28"/>
      <c r="K117" s="38" t="n">
        <f aca="false">TOT!FX119</f>
        <v>3700000</v>
      </c>
      <c r="L117" s="28"/>
      <c r="M117" s="37" t="n">
        <f aca="false">'CK - Tableau 1'!F117</f>
        <v>60</v>
      </c>
      <c r="N117" s="37" t="n">
        <f aca="false">'FG - Tableau 1'!E117</f>
        <v>69</v>
      </c>
      <c r="O117" s="37" t="n">
        <f aca="false">'DI - Tableau 1'!E117</f>
        <v>60</v>
      </c>
      <c r="P117" s="37" t="n">
        <f aca="false">'SK - Tableau 1'!G117</f>
        <v>77</v>
      </c>
      <c r="Q117" s="37" t="n">
        <f aca="false">'ST - Tableau 1'!D117</f>
        <v>83</v>
      </c>
      <c r="R117" s="37" t="n">
        <f aca="false">'EN - Tableau 1'!D117</f>
        <v>33</v>
      </c>
      <c r="S117" s="37" t="n">
        <f aca="false">DU!E117</f>
        <v>94</v>
      </c>
      <c r="T117" s="37" t="n">
        <f aca="false">'PH - Tableau 1'!P117</f>
        <v>70</v>
      </c>
      <c r="U117" s="37" t="n">
        <f aca="false">'FO - Tableau 1'!D117</f>
        <v>33</v>
      </c>
      <c r="V117" s="37" t="n">
        <f aca="false">'PA - Tableau 1'!K117</f>
        <v>69</v>
      </c>
      <c r="W117" s="37" t="n">
        <f aca="false">'SC - Tableau 1'!L117</f>
        <v>51</v>
      </c>
      <c r="X117" s="37" t="n">
        <f aca="false">'DF - Tableau 1'!I117</f>
        <v>66</v>
      </c>
      <c r="Y117" s="37" t="n">
        <f aca="false">PS!F117</f>
        <v>33</v>
      </c>
      <c r="Z117" s="37" t="n">
        <v>50</v>
      </c>
      <c r="AA117" s="37" t="n">
        <v>50</v>
      </c>
      <c r="AB117" s="37" t="n">
        <v>50</v>
      </c>
    </row>
    <row r="118" customFormat="false" ht="14.35" hidden="false" customHeight="true" outlineLevel="0" collapsed="false">
      <c r="A118" s="17" t="s">
        <v>846</v>
      </c>
      <c r="B118" s="27" t="n">
        <f aca="false">'POSITION - Tableau 1'!B118</f>
        <v>4</v>
      </c>
      <c r="C118" s="35" t="s">
        <v>262</v>
      </c>
      <c r="D118" s="36" t="s">
        <v>4404</v>
      </c>
      <c r="E118" s="27" t="n">
        <f aca="false">YEAR(TOT!A120)</f>
        <v>1992</v>
      </c>
      <c r="F118" s="28" t="n">
        <f aca="false">MONTH(TOT!A120)</f>
        <v>5</v>
      </c>
      <c r="G118" s="28" t="n">
        <f aca="false">DAY(TOT!A120)</f>
        <v>6</v>
      </c>
      <c r="H118" s="37" t="n">
        <v>69</v>
      </c>
      <c r="I118" s="37" t="n">
        <v>181</v>
      </c>
      <c r="J118" s="28"/>
      <c r="K118" s="38" t="n">
        <f aca="false">TOT!FX120</f>
        <v>2750000</v>
      </c>
      <c r="L118" s="28"/>
      <c r="M118" s="37" t="n">
        <f aca="false">'CK - Tableau 1'!F118</f>
        <v>60</v>
      </c>
      <c r="N118" s="37" t="n">
        <f aca="false">'FG - Tableau 1'!E118</f>
        <v>33</v>
      </c>
      <c r="O118" s="37" t="n">
        <f aca="false">'DI - Tableau 1'!E118</f>
        <v>64</v>
      </c>
      <c r="P118" s="37" t="n">
        <f aca="false">'SK - Tableau 1'!G118</f>
        <v>59</v>
      </c>
      <c r="Q118" s="37" t="n">
        <f aca="false">'ST - Tableau 1'!D118</f>
        <v>57</v>
      </c>
      <c r="R118" s="37" t="n">
        <f aca="false">'EN - Tableau 1'!D118</f>
        <v>62</v>
      </c>
      <c r="S118" s="37" t="n">
        <f aca="false">DU!E118</f>
        <v>99</v>
      </c>
      <c r="T118" s="37" t="n">
        <f aca="false">'PH - Tableau 1'!P118</f>
        <v>85.375</v>
      </c>
      <c r="U118" s="37" t="n">
        <f aca="false">'FO - Tableau 1'!D118</f>
        <v>58</v>
      </c>
      <c r="V118" s="37" t="n">
        <f aca="false">'PA - Tableau 1'!K118</f>
        <v>77</v>
      </c>
      <c r="W118" s="37" t="n">
        <f aca="false">'SC - Tableau 1'!L118</f>
        <v>97</v>
      </c>
      <c r="X118" s="37" t="n">
        <f aca="false">'DF - Tableau 1'!I118</f>
        <v>71.5</v>
      </c>
      <c r="Y118" s="37" t="n">
        <f aca="false">PS!F118</f>
        <v>47.5</v>
      </c>
      <c r="Z118" s="37" t="n">
        <v>50</v>
      </c>
      <c r="AA118" s="37" t="n">
        <v>50</v>
      </c>
      <c r="AB118" s="37" t="n">
        <v>50</v>
      </c>
    </row>
    <row r="119" customFormat="false" ht="14.35" hidden="false" customHeight="true" outlineLevel="0" collapsed="false">
      <c r="A119" s="17" t="s">
        <v>851</v>
      </c>
      <c r="B119" s="27" t="n">
        <f aca="false">'POSITION - Tableau 1'!B119</f>
        <v>3</v>
      </c>
      <c r="C119" s="35" t="s">
        <v>262</v>
      </c>
      <c r="D119" s="36" t="s">
        <v>4404</v>
      </c>
      <c r="E119" s="27" t="n">
        <f aca="false">YEAR(TOT!A121)</f>
        <v>1994</v>
      </c>
      <c r="F119" s="28" t="n">
        <f aca="false">MONTH(TOT!A121)</f>
        <v>3</v>
      </c>
      <c r="G119" s="28" t="n">
        <f aca="false">DAY(TOT!A121)</f>
        <v>25</v>
      </c>
      <c r="H119" s="37" t="n">
        <v>74</v>
      </c>
      <c r="I119" s="37" t="n">
        <v>217</v>
      </c>
      <c r="J119" s="28"/>
      <c r="K119" s="38" t="n">
        <f aca="false">TOT!FX121</f>
        <v>700000</v>
      </c>
      <c r="L119" s="28"/>
      <c r="M119" s="37" t="n">
        <f aca="false">'CK - Tableau 1'!F119</f>
        <v>72</v>
      </c>
      <c r="N119" s="37" t="n">
        <f aca="false">'FG - Tableau 1'!E119</f>
        <v>33</v>
      </c>
      <c r="O119" s="37" t="n">
        <f aca="false">'DI - Tableau 1'!E119</f>
        <v>76</v>
      </c>
      <c r="P119" s="37" t="n">
        <f aca="false">'SK - Tableau 1'!G119</f>
        <v>73</v>
      </c>
      <c r="Q119" s="37" t="n">
        <f aca="false">'ST - Tableau 1'!D119</f>
        <v>88</v>
      </c>
      <c r="R119" s="37" t="n">
        <f aca="false">'EN - Tableau 1'!D119</f>
        <v>35</v>
      </c>
      <c r="S119" s="37" t="n">
        <f aca="false">DU!E119</f>
        <v>86</v>
      </c>
      <c r="T119" s="37" t="n">
        <f aca="false">'PH - Tableau 1'!P119</f>
        <v>61.25</v>
      </c>
      <c r="U119" s="37" t="n">
        <f aca="false">'FO - Tableau 1'!D119</f>
        <v>53</v>
      </c>
      <c r="V119" s="37" t="n">
        <f aca="false">'PA - Tableau 1'!K119</f>
        <v>50.5</v>
      </c>
      <c r="W119" s="37" t="n">
        <f aca="false">'SC - Tableau 1'!L119</f>
        <v>72</v>
      </c>
      <c r="X119" s="37" t="n">
        <f aca="false">'DF - Tableau 1'!I119</f>
        <v>68.5</v>
      </c>
      <c r="Y119" s="37" t="n">
        <f aca="false">PS!F119</f>
        <v>33</v>
      </c>
      <c r="Z119" s="37" t="n">
        <v>50</v>
      </c>
      <c r="AA119" s="37" t="n">
        <v>50</v>
      </c>
      <c r="AB119" s="37" t="n">
        <v>50</v>
      </c>
    </row>
    <row r="120" customFormat="false" ht="14.35" hidden="false" customHeight="true" outlineLevel="0" collapsed="false">
      <c r="A120" s="17" t="s">
        <v>854</v>
      </c>
      <c r="B120" s="27" t="n">
        <f aca="false">'POSITION - Tableau 1'!B120</f>
        <v>8</v>
      </c>
      <c r="C120" s="35" t="s">
        <v>262</v>
      </c>
      <c r="D120" s="36" t="s">
        <v>4403</v>
      </c>
      <c r="E120" s="27" t="n">
        <f aca="false">YEAR(TOT!A122)</f>
        <v>1997</v>
      </c>
      <c r="F120" s="28" t="n">
        <f aca="false">MONTH(TOT!A122)</f>
        <v>7</v>
      </c>
      <c r="G120" s="28" t="n">
        <f aca="false">DAY(TOT!A122)</f>
        <v>29</v>
      </c>
      <c r="H120" s="37" t="n">
        <v>74</v>
      </c>
      <c r="I120" s="37" t="n">
        <v>196</v>
      </c>
      <c r="J120" s="28"/>
      <c r="K120" s="38" t="n">
        <f aca="false">TOT!FX122</f>
        <v>742500</v>
      </c>
      <c r="L120" s="28"/>
      <c r="M120" s="37" t="n">
        <f aca="false">'CK - Tableau 1'!F120</f>
        <v>60</v>
      </c>
      <c r="N120" s="37" t="n">
        <f aca="false">'FG - Tableau 1'!E120</f>
        <v>33</v>
      </c>
      <c r="O120" s="37" t="n">
        <f aca="false">'DI - Tableau 1'!E120</f>
        <v>58</v>
      </c>
      <c r="P120" s="37" t="n">
        <f aca="false">'SK - Tableau 1'!G120</f>
        <v>66</v>
      </c>
      <c r="Q120" s="37" t="n">
        <f aca="false">'ST - Tableau 1'!D120</f>
        <v>54</v>
      </c>
      <c r="R120" s="37" t="n">
        <f aca="false">'EN - Tableau 1'!D120</f>
        <v>35</v>
      </c>
      <c r="S120" s="37" t="n">
        <f aca="false">DU!E120</f>
        <v>81</v>
      </c>
      <c r="T120" s="37" t="n">
        <f aca="false">'PH - Tableau 1'!P120</f>
        <v>65.125</v>
      </c>
      <c r="U120" s="37" t="n">
        <f aca="false">'FO - Tableau 1'!D120</f>
        <v>33</v>
      </c>
      <c r="V120" s="37" t="n">
        <f aca="false">'PA - Tableau 1'!K120</f>
        <v>66</v>
      </c>
      <c r="W120" s="37" t="n">
        <f aca="false">'SC - Tableau 1'!L120</f>
        <v>61.5</v>
      </c>
      <c r="X120" s="37" t="n">
        <f aca="false">'DF - Tableau 1'!I120</f>
        <v>51</v>
      </c>
      <c r="Y120" s="37" t="n">
        <f aca="false">PS!F120</f>
        <v>33</v>
      </c>
      <c r="Z120" s="37" t="n">
        <v>50</v>
      </c>
      <c r="AA120" s="37" t="n">
        <v>50</v>
      </c>
      <c r="AB120" s="37" t="n">
        <v>50</v>
      </c>
    </row>
    <row r="121" customFormat="false" ht="14.35" hidden="false" customHeight="true" outlineLevel="0" collapsed="false">
      <c r="A121" s="17" t="s">
        <v>857</v>
      </c>
      <c r="B121" s="27" t="n">
        <f aca="false">'POSITION - Tableau 1'!B121</f>
        <v>2</v>
      </c>
      <c r="C121" s="35" t="s">
        <v>262</v>
      </c>
      <c r="D121" s="36" t="s">
        <v>4403</v>
      </c>
      <c r="E121" s="27" t="n">
        <f aca="false">YEAR(TOT!A123)</f>
        <v>1994</v>
      </c>
      <c r="F121" s="28" t="n">
        <f aca="false">MONTH(TOT!A123)</f>
        <v>5</v>
      </c>
      <c r="G121" s="28" t="n">
        <f aca="false">DAY(TOT!A123)</f>
        <v>19</v>
      </c>
      <c r="H121" s="37" t="n">
        <v>70</v>
      </c>
      <c r="I121" s="37" t="n">
        <v>180</v>
      </c>
      <c r="J121" s="28"/>
      <c r="K121" s="38" t="n">
        <f aca="false">TOT!FX123</f>
        <v>650000</v>
      </c>
      <c r="L121" s="28"/>
      <c r="M121" s="37" t="n">
        <f aca="false">'CK - Tableau 1'!F121</f>
        <v>49</v>
      </c>
      <c r="N121" s="37" t="n">
        <f aca="false">'FG - Tableau 1'!E121</f>
        <v>33</v>
      </c>
      <c r="O121" s="37" t="n">
        <f aca="false">'DI - Tableau 1'!E121</f>
        <v>79</v>
      </c>
      <c r="P121" s="37" t="n">
        <f aca="false">'SK - Tableau 1'!G121</f>
        <v>73</v>
      </c>
      <c r="Q121" s="37" t="n">
        <f aca="false">'ST - Tableau 1'!D121</f>
        <v>49</v>
      </c>
      <c r="R121" s="37" t="n">
        <f aca="false">'EN - Tableau 1'!D121</f>
        <v>33</v>
      </c>
      <c r="S121" s="37" t="n">
        <f aca="false">DU!E121</f>
        <v>87</v>
      </c>
      <c r="T121" s="37" t="n">
        <f aca="false">'PH - Tableau 1'!P121</f>
        <v>66.5</v>
      </c>
      <c r="U121" s="37" t="n">
        <f aca="false">'FO - Tableau 1'!D121</f>
        <v>53</v>
      </c>
      <c r="V121" s="37" t="n">
        <f aca="false">'PA - Tableau 1'!K121</f>
        <v>66</v>
      </c>
      <c r="W121" s="37" t="n">
        <f aca="false">'SC - Tableau 1'!L121</f>
        <v>73</v>
      </c>
      <c r="X121" s="37" t="n">
        <f aca="false">'DF - Tableau 1'!I121</f>
        <v>77.5</v>
      </c>
      <c r="Y121" s="37" t="n">
        <f aca="false">PS!F121</f>
        <v>33</v>
      </c>
      <c r="Z121" s="37" t="n">
        <v>50</v>
      </c>
      <c r="AA121" s="37" t="n">
        <v>50</v>
      </c>
      <c r="AB121" s="37" t="n">
        <v>50</v>
      </c>
    </row>
    <row r="122" customFormat="false" ht="14.35" hidden="false" customHeight="true" outlineLevel="0" collapsed="false">
      <c r="A122" s="17" t="s">
        <v>863</v>
      </c>
      <c r="B122" s="27" t="n">
        <f aca="false">'POSITION - Tableau 1'!B122</f>
        <v>2</v>
      </c>
      <c r="C122" s="35" t="s">
        <v>283</v>
      </c>
      <c r="D122" s="36" t="s">
        <v>4403</v>
      </c>
      <c r="E122" s="27" t="n">
        <f aca="false">YEAR(TOT!A124)</f>
        <v>1996</v>
      </c>
      <c r="F122" s="28" t="n">
        <f aca="false">MONTH(TOT!A124)</f>
        <v>3</v>
      </c>
      <c r="G122" s="28" t="n">
        <f aca="false">DAY(TOT!A124)</f>
        <v>15</v>
      </c>
      <c r="H122" s="37" t="n">
        <v>73</v>
      </c>
      <c r="I122" s="37" t="n">
        <v>210</v>
      </c>
      <c r="J122" s="28"/>
      <c r="K122" s="38" t="n">
        <f aca="false">TOT!FX124</f>
        <v>892500</v>
      </c>
      <c r="L122" s="28"/>
      <c r="M122" s="37" t="n">
        <f aca="false">'CK - Tableau 1'!F122</f>
        <v>73</v>
      </c>
      <c r="N122" s="37" t="n">
        <f aca="false">'FG - Tableau 1'!E122</f>
        <v>79</v>
      </c>
      <c r="O122" s="37" t="n">
        <f aca="false">'DI - Tableau 1'!E122</f>
        <v>34</v>
      </c>
      <c r="P122" s="37" t="n">
        <f aca="false">'SK - Tableau 1'!G122</f>
        <v>56</v>
      </c>
      <c r="Q122" s="37" t="n">
        <f aca="false">'ST - Tableau 1'!D122</f>
        <v>84</v>
      </c>
      <c r="R122" s="37" t="n">
        <f aca="false">'EN - Tableau 1'!D122</f>
        <v>33</v>
      </c>
      <c r="S122" s="37" t="n">
        <f aca="false">DU!E122</f>
        <v>82</v>
      </c>
      <c r="T122" s="37" t="n">
        <f aca="false">'PH - Tableau 1'!P122</f>
        <v>54</v>
      </c>
      <c r="U122" s="37" t="n">
        <f aca="false">'FO - Tableau 1'!D122</f>
        <v>33</v>
      </c>
      <c r="V122" s="37" t="n">
        <f aca="false">'PA - Tableau 1'!K122</f>
        <v>47</v>
      </c>
      <c r="W122" s="37" t="n">
        <f aca="false">'SC - Tableau 1'!L122</f>
        <v>60</v>
      </c>
      <c r="X122" s="37" t="n">
        <f aca="false">'DF - Tableau 1'!I122</f>
        <v>52.5</v>
      </c>
      <c r="Y122" s="37" t="n">
        <f aca="false">PS!F122</f>
        <v>33</v>
      </c>
      <c r="Z122" s="37" t="n">
        <v>50</v>
      </c>
      <c r="AA122" s="37" t="n">
        <v>50</v>
      </c>
      <c r="AB122" s="37" t="n">
        <v>50</v>
      </c>
    </row>
    <row r="123" customFormat="false" ht="14.35" hidden="false" customHeight="true" outlineLevel="0" collapsed="false">
      <c r="A123" s="17" t="s">
        <v>868</v>
      </c>
      <c r="B123" s="27" t="n">
        <f aca="false">'POSITION - Tableau 1'!B123</f>
        <v>2</v>
      </c>
      <c r="C123" s="35" t="s">
        <v>866</v>
      </c>
      <c r="D123" s="36" t="s">
        <v>4404</v>
      </c>
      <c r="E123" s="27" t="n">
        <f aca="false">YEAR(TOT!A125)</f>
        <v>1996</v>
      </c>
      <c r="F123" s="28" t="n">
        <f aca="false">MONTH(TOT!A125)</f>
        <v>4</v>
      </c>
      <c r="G123" s="28" t="n">
        <f aca="false">DAY(TOT!A125)</f>
        <v>27</v>
      </c>
      <c r="H123" s="37" t="n">
        <v>75</v>
      </c>
      <c r="I123" s="37" t="n">
        <v>211</v>
      </c>
      <c r="J123" s="28"/>
      <c r="K123" s="38" t="n">
        <f aca="false">TOT!FX125</f>
        <v>832500</v>
      </c>
      <c r="L123" s="28"/>
      <c r="M123" s="37" t="n">
        <f aca="false">'CK - Tableau 1'!F123</f>
        <v>65</v>
      </c>
      <c r="N123" s="37" t="n">
        <f aca="false">'FG - Tableau 1'!E123</f>
        <v>33</v>
      </c>
      <c r="O123" s="37" t="n">
        <f aca="false">'DI - Tableau 1'!E123</f>
        <v>79</v>
      </c>
      <c r="P123" s="37" t="n">
        <f aca="false">'SK - Tableau 1'!G123</f>
        <v>78</v>
      </c>
      <c r="Q123" s="37" t="n">
        <f aca="false">'ST - Tableau 1'!D123</f>
        <v>74</v>
      </c>
      <c r="R123" s="37" t="n">
        <f aca="false">'EN - Tableau 1'!D123</f>
        <v>48</v>
      </c>
      <c r="S123" s="37" t="n">
        <f aca="false">DU!E123</f>
        <v>94</v>
      </c>
      <c r="T123" s="37" t="n">
        <f aca="false">'PH - Tableau 1'!P123</f>
        <v>72.875</v>
      </c>
      <c r="U123" s="37" t="n">
        <f aca="false">'FO - Tableau 1'!D123</f>
        <v>53</v>
      </c>
      <c r="V123" s="37" t="n">
        <f aca="false">'PA - Tableau 1'!K123</f>
        <v>64</v>
      </c>
      <c r="W123" s="37" t="n">
        <f aca="false">'SC - Tableau 1'!L123</f>
        <v>82</v>
      </c>
      <c r="X123" s="37" t="n">
        <f aca="false">'DF - Tableau 1'!I123</f>
        <v>59.5</v>
      </c>
      <c r="Y123" s="37" t="n">
        <f aca="false">PS!F123</f>
        <v>42.5</v>
      </c>
      <c r="Z123" s="37" t="n">
        <v>50</v>
      </c>
      <c r="AA123" s="37" t="n">
        <v>50</v>
      </c>
      <c r="AB123" s="37" t="n">
        <v>50</v>
      </c>
    </row>
    <row r="124" customFormat="false" ht="14.35" hidden="false" customHeight="true" outlineLevel="0" collapsed="false">
      <c r="A124" s="17" t="s">
        <v>872</v>
      </c>
      <c r="B124" s="27" t="n">
        <f aca="false">'POSITION - Tableau 1'!B124</f>
        <v>8</v>
      </c>
      <c r="C124" s="35" t="s">
        <v>262</v>
      </c>
      <c r="D124" s="36" t="s">
        <v>4404</v>
      </c>
      <c r="E124" s="27" t="n">
        <f aca="false">YEAR(TOT!A126)</f>
        <v>1989</v>
      </c>
      <c r="F124" s="28" t="n">
        <f aca="false">MONTH(TOT!A126)</f>
        <v>2</v>
      </c>
      <c r="G124" s="28" t="n">
        <f aca="false">DAY(TOT!A126)</f>
        <v>8</v>
      </c>
      <c r="H124" s="37" t="n">
        <v>74</v>
      </c>
      <c r="I124" s="37" t="n">
        <v>211</v>
      </c>
      <c r="J124" s="28"/>
      <c r="K124" s="38" t="n">
        <f aca="false">TOT!FX126</f>
        <v>5000000</v>
      </c>
      <c r="L124" s="28"/>
      <c r="M124" s="37" t="n">
        <f aca="false">'CK - Tableau 1'!F124</f>
        <v>65</v>
      </c>
      <c r="N124" s="37" t="n">
        <f aca="false">'FG - Tableau 1'!E124</f>
        <v>84</v>
      </c>
      <c r="O124" s="37" t="n">
        <f aca="false">'DI - Tableau 1'!E124</f>
        <v>37</v>
      </c>
      <c r="P124" s="37" t="n">
        <f aca="false">'SK - Tableau 1'!G124</f>
        <v>62</v>
      </c>
      <c r="Q124" s="37" t="n">
        <f aca="false">'ST - Tableau 1'!D124</f>
        <v>81</v>
      </c>
      <c r="R124" s="37" t="n">
        <f aca="false">'EN - Tableau 1'!D124</f>
        <v>33</v>
      </c>
      <c r="S124" s="37" t="n">
        <f aca="false">DU!E124</f>
        <v>90</v>
      </c>
      <c r="T124" s="37" t="n">
        <f aca="false">'PH - Tableau 1'!P124</f>
        <v>55</v>
      </c>
      <c r="U124" s="37" t="n">
        <f aca="false">'FO - Tableau 1'!D124</f>
        <v>33</v>
      </c>
      <c r="V124" s="37" t="n">
        <f aca="false">'PA - Tableau 1'!K124</f>
        <v>57</v>
      </c>
      <c r="W124" s="37" t="n">
        <f aca="false">'SC - Tableau 1'!L124</f>
        <v>56.5</v>
      </c>
      <c r="X124" s="37" t="n">
        <f aca="false">'DF - Tableau 1'!I124</f>
        <v>76.5</v>
      </c>
      <c r="Y124" s="37" t="n">
        <f aca="false">PS!F124</f>
        <v>33</v>
      </c>
      <c r="Z124" s="37" t="n">
        <v>50</v>
      </c>
      <c r="AA124" s="37" t="n">
        <v>50</v>
      </c>
      <c r="AB124" s="37" t="n">
        <v>50</v>
      </c>
    </row>
    <row r="125" customFormat="false" ht="14.35" hidden="false" customHeight="true" outlineLevel="0" collapsed="false">
      <c r="A125" s="17" t="s">
        <v>876</v>
      </c>
      <c r="B125" s="27" t="n">
        <f aca="false">'POSITION - Tableau 1'!B125</f>
        <v>8</v>
      </c>
      <c r="C125" s="35" t="s">
        <v>262</v>
      </c>
      <c r="D125" s="36" t="s">
        <v>4404</v>
      </c>
      <c r="E125" s="27" t="n">
        <f aca="false">YEAR(TOT!A127)</f>
        <v>1990</v>
      </c>
      <c r="F125" s="28" t="n">
        <f aca="false">MONTH(TOT!A127)</f>
        <v>11</v>
      </c>
      <c r="G125" s="28" t="n">
        <f aca="false">DAY(TOT!A127)</f>
        <v>13</v>
      </c>
      <c r="H125" s="37" t="n">
        <v>76</v>
      </c>
      <c r="I125" s="37" t="n">
        <v>225</v>
      </c>
      <c r="J125" s="28"/>
      <c r="K125" s="38" t="n">
        <f aca="false">TOT!FX127</f>
        <v>3400000</v>
      </c>
      <c r="L125" s="28"/>
      <c r="M125" s="37" t="n">
        <f aca="false">'CK - Tableau 1'!F125</f>
        <v>84</v>
      </c>
      <c r="N125" s="37" t="n">
        <f aca="false">'FG - Tableau 1'!E125</f>
        <v>77</v>
      </c>
      <c r="O125" s="37" t="n">
        <f aca="false">'DI - Tableau 1'!E125</f>
        <v>61</v>
      </c>
      <c r="P125" s="37" t="n">
        <f aca="false">'SK - Tableau 1'!G125</f>
        <v>64</v>
      </c>
      <c r="Q125" s="37" t="n">
        <f aca="false">'ST - Tableau 1'!D125</f>
        <v>89</v>
      </c>
      <c r="R125" s="37" t="n">
        <f aca="false">'EN - Tableau 1'!D125</f>
        <v>33</v>
      </c>
      <c r="S125" s="37" t="n">
        <f aca="false">DU!E125</f>
        <v>99</v>
      </c>
      <c r="T125" s="37" t="n">
        <f aca="false">'PH - Tableau 1'!P125</f>
        <v>73.25</v>
      </c>
      <c r="U125" s="37" t="n">
        <f aca="false">'FO - Tableau 1'!D125</f>
        <v>33</v>
      </c>
      <c r="V125" s="37" t="n">
        <f aca="false">'PA - Tableau 1'!K125</f>
        <v>66.5</v>
      </c>
      <c r="W125" s="37" t="n">
        <f aca="false">'SC - Tableau 1'!L125</f>
        <v>54.5</v>
      </c>
      <c r="X125" s="37" t="n">
        <f aca="false">'DF - Tableau 1'!I125</f>
        <v>68</v>
      </c>
      <c r="Y125" s="37" t="n">
        <f aca="false">PS!F125</f>
        <v>33</v>
      </c>
      <c r="Z125" s="37" t="n">
        <v>50</v>
      </c>
      <c r="AA125" s="37" t="n">
        <v>50</v>
      </c>
      <c r="AB125" s="37" t="n">
        <v>50</v>
      </c>
    </row>
    <row r="126" customFormat="false" ht="14.35" hidden="false" customHeight="true" outlineLevel="0" collapsed="false">
      <c r="A126" s="17" t="s">
        <v>880</v>
      </c>
      <c r="B126" s="27" t="n">
        <f aca="false">'POSITION - Tableau 1'!B126</f>
        <v>8</v>
      </c>
      <c r="C126" s="35" t="s">
        <v>262</v>
      </c>
      <c r="D126" s="36" t="s">
        <v>4404</v>
      </c>
      <c r="E126" s="27" t="n">
        <f aca="false">YEAR(TOT!A128)</f>
        <v>1985</v>
      </c>
      <c r="F126" s="28" t="n">
        <f aca="false">MONTH(TOT!A128)</f>
        <v>3</v>
      </c>
      <c r="G126" s="28" t="n">
        <f aca="false">DAY(TOT!A128)</f>
        <v>9</v>
      </c>
      <c r="H126" s="37" t="n">
        <v>77</v>
      </c>
      <c r="I126" s="37" t="n">
        <v>230</v>
      </c>
      <c r="J126" s="28"/>
      <c r="K126" s="38" t="n">
        <f aca="false">TOT!FX128</f>
        <v>10000000</v>
      </c>
      <c r="L126" s="28"/>
      <c r="M126" s="37" t="n">
        <f aca="false">'CK - Tableau 1'!F126</f>
        <v>47</v>
      </c>
      <c r="N126" s="37" t="n">
        <f aca="false">'FG - Tableau 1'!E126</f>
        <v>33</v>
      </c>
      <c r="O126" s="37" t="n">
        <f aca="false">'DI - Tableau 1'!E126</f>
        <v>73</v>
      </c>
      <c r="P126" s="37" t="n">
        <f aca="false">'SK - Tableau 1'!G126</f>
        <v>95</v>
      </c>
      <c r="Q126" s="37" t="n">
        <f aca="false">'ST - Tableau 1'!D126</f>
        <v>90</v>
      </c>
      <c r="R126" s="37" t="n">
        <f aca="false">'EN - Tableau 1'!D126</f>
        <v>99</v>
      </c>
      <c r="S126" s="37" t="n">
        <f aca="false">DU!E126</f>
        <v>99</v>
      </c>
      <c r="T126" s="37" t="n">
        <f aca="false">'PH - Tableau 1'!P126</f>
        <v>82.75</v>
      </c>
      <c r="U126" s="37" t="n">
        <f aca="false">'FO - Tableau 1'!D126</f>
        <v>33</v>
      </c>
      <c r="V126" s="37" t="n">
        <f aca="false">'PA - Tableau 1'!K126</f>
        <v>91.5</v>
      </c>
      <c r="W126" s="37" t="n">
        <f aca="false">'SC - Tableau 1'!L126</f>
        <v>78</v>
      </c>
      <c r="X126" s="37" t="n">
        <f aca="false">'DF - Tableau 1'!I126</f>
        <v>84.5</v>
      </c>
      <c r="Y126" s="37" t="n">
        <f aca="false">PS!F126</f>
        <v>41.5</v>
      </c>
      <c r="Z126" s="37" t="n">
        <v>50</v>
      </c>
      <c r="AA126" s="37" t="n">
        <v>50</v>
      </c>
      <c r="AB126" s="37" t="n">
        <v>50</v>
      </c>
    </row>
    <row r="127" customFormat="false" ht="14.35" hidden="false" customHeight="true" outlineLevel="0" collapsed="false">
      <c r="A127" s="17" t="s">
        <v>885</v>
      </c>
      <c r="B127" s="27" t="n">
        <f aca="false">'POSITION - Tableau 1'!B127</f>
        <v>8</v>
      </c>
      <c r="C127" s="35" t="s">
        <v>262</v>
      </c>
      <c r="D127" s="36" t="s">
        <v>4404</v>
      </c>
      <c r="E127" s="27" t="n">
        <f aca="false">YEAR(TOT!A129)</f>
        <v>1985</v>
      </c>
      <c r="F127" s="28" t="n">
        <f aca="false">MONTH(TOT!A129)</f>
        <v>4</v>
      </c>
      <c r="G127" s="28" t="n">
        <f aca="false">DAY(TOT!A129)</f>
        <v>20</v>
      </c>
      <c r="H127" s="37" t="n">
        <v>75</v>
      </c>
      <c r="I127" s="37" t="n">
        <v>220</v>
      </c>
      <c r="J127" s="28"/>
      <c r="K127" s="38" t="n">
        <f aca="false">TOT!FX129</f>
        <v>9000000</v>
      </c>
      <c r="L127" s="28"/>
      <c r="M127" s="37" t="n">
        <f aca="false">'CK - Tableau 1'!F127</f>
        <v>53</v>
      </c>
      <c r="N127" s="37" t="n">
        <f aca="false">'FG - Tableau 1'!E127</f>
        <v>33</v>
      </c>
      <c r="O127" s="37" t="n">
        <f aca="false">'DI - Tableau 1'!E127</f>
        <v>67</v>
      </c>
      <c r="P127" s="37" t="n">
        <f aca="false">'SK - Tableau 1'!G127</f>
        <v>83</v>
      </c>
      <c r="Q127" s="37" t="n">
        <f aca="false">'ST - Tableau 1'!D127</f>
        <v>87</v>
      </c>
      <c r="R127" s="37" t="n">
        <f aca="false">'EN - Tableau 1'!D127</f>
        <v>55</v>
      </c>
      <c r="S127" s="37" t="n">
        <f aca="false">DU!E127</f>
        <v>99</v>
      </c>
      <c r="T127" s="37" t="n">
        <f aca="false">'PH - Tableau 1'!P127</f>
        <v>72.75</v>
      </c>
      <c r="U127" s="37" t="n">
        <f aca="false">'FO - Tableau 1'!D127</f>
        <v>33</v>
      </c>
      <c r="V127" s="37" t="n">
        <f aca="false">'PA - Tableau 1'!K127</f>
        <v>61.5</v>
      </c>
      <c r="W127" s="37" t="n">
        <f aca="false">'SC - Tableau 1'!L127</f>
        <v>60</v>
      </c>
      <c r="X127" s="37" t="n">
        <f aca="false">'DF - Tableau 1'!I127</f>
        <v>77</v>
      </c>
      <c r="Y127" s="37" t="n">
        <f aca="false">PS!F127</f>
        <v>33</v>
      </c>
      <c r="Z127" s="37" t="n">
        <v>50</v>
      </c>
      <c r="AA127" s="37" t="n">
        <v>50</v>
      </c>
      <c r="AB127" s="37" t="n">
        <v>50</v>
      </c>
    </row>
    <row r="128" customFormat="false" ht="14.35" hidden="false" customHeight="true" outlineLevel="0" collapsed="false">
      <c r="A128" s="17" t="s">
        <v>889</v>
      </c>
      <c r="B128" s="27" t="n">
        <f aca="false">'POSITION - Tableau 1'!B128</f>
        <v>4</v>
      </c>
      <c r="C128" s="35" t="s">
        <v>262</v>
      </c>
      <c r="D128" s="36" t="s">
        <v>4404</v>
      </c>
      <c r="E128" s="27" t="n">
        <f aca="false">YEAR(TOT!A130)</f>
        <v>1992</v>
      </c>
      <c r="F128" s="28" t="n">
        <f aca="false">MONTH(TOT!A130)</f>
        <v>5</v>
      </c>
      <c r="G128" s="28" t="n">
        <f aca="false">DAY(TOT!A130)</f>
        <v>2</v>
      </c>
      <c r="H128" s="37" t="n">
        <v>75</v>
      </c>
      <c r="I128" s="37" t="n">
        <v>195</v>
      </c>
      <c r="J128" s="28"/>
      <c r="K128" s="38" t="n">
        <f aca="false">TOT!FX130</f>
        <v>1500000</v>
      </c>
      <c r="L128" s="28"/>
      <c r="M128" s="37" t="n">
        <f aca="false">'CK - Tableau 1'!F128</f>
        <v>68</v>
      </c>
      <c r="N128" s="37" t="n">
        <f aca="false">'FG - Tableau 1'!E128</f>
        <v>33</v>
      </c>
      <c r="O128" s="37" t="n">
        <f aca="false">'DI - Tableau 1'!E128</f>
        <v>64</v>
      </c>
      <c r="P128" s="37" t="n">
        <f aca="false">'SK - Tableau 1'!G128</f>
        <v>73</v>
      </c>
      <c r="Q128" s="37" t="n">
        <f aca="false">'ST - Tableau 1'!D128</f>
        <v>47</v>
      </c>
      <c r="R128" s="37" t="n">
        <f aca="false">'EN - Tableau 1'!D128</f>
        <v>33</v>
      </c>
      <c r="S128" s="37" t="n">
        <f aca="false">DU!E128</f>
        <v>91</v>
      </c>
      <c r="T128" s="37" t="n">
        <f aca="false">'PH - Tableau 1'!P128</f>
        <v>68.875</v>
      </c>
      <c r="U128" s="37" t="n">
        <f aca="false">'FO - Tableau 1'!D128</f>
        <v>53</v>
      </c>
      <c r="V128" s="37" t="n">
        <f aca="false">'PA - Tableau 1'!K128</f>
        <v>66</v>
      </c>
      <c r="W128" s="37" t="n">
        <f aca="false">'SC - Tableau 1'!L128</f>
        <v>73</v>
      </c>
      <c r="X128" s="37" t="n">
        <f aca="false">'DF - Tableau 1'!I128</f>
        <v>62</v>
      </c>
      <c r="Y128" s="37" t="n">
        <f aca="false">PS!F128</f>
        <v>33</v>
      </c>
      <c r="Z128" s="37" t="n">
        <v>50</v>
      </c>
      <c r="AA128" s="37" t="n">
        <v>50</v>
      </c>
      <c r="AB128" s="37" t="n">
        <v>50</v>
      </c>
    </row>
    <row r="129" customFormat="false" ht="14.35" hidden="false" customHeight="true" outlineLevel="0" collapsed="false">
      <c r="A129" s="17" t="s">
        <v>893</v>
      </c>
      <c r="B129" s="27" t="n">
        <f aca="false">'POSITION - Tableau 1'!B129</f>
        <v>8</v>
      </c>
      <c r="C129" s="35" t="s">
        <v>262</v>
      </c>
      <c r="D129" s="36" t="s">
        <v>4404</v>
      </c>
      <c r="E129" s="27" t="n">
        <f aca="false">YEAR(TOT!A131)</f>
        <v>1994</v>
      </c>
      <c r="F129" s="28" t="n">
        <f aca="false">MONTH(TOT!A131)</f>
        <v>1</v>
      </c>
      <c r="G129" s="28" t="n">
        <f aca="false">DAY(TOT!A131)</f>
        <v>6</v>
      </c>
      <c r="H129" s="37" t="n">
        <v>74</v>
      </c>
      <c r="I129" s="37" t="n">
        <v>187</v>
      </c>
      <c r="J129" s="28"/>
      <c r="K129" s="38" t="n">
        <f aca="false">TOT!FX131</f>
        <v>650000</v>
      </c>
      <c r="L129" s="28"/>
      <c r="M129" s="37" t="n">
        <f aca="false">'CK - Tableau 1'!F129</f>
        <v>52</v>
      </c>
      <c r="N129" s="37" t="n">
        <f aca="false">'FG - Tableau 1'!E129</f>
        <v>62</v>
      </c>
      <c r="O129" s="37" t="n">
        <f aca="false">'DI - Tableau 1'!E129</f>
        <v>64</v>
      </c>
      <c r="P129" s="37" t="n">
        <f aca="false">'SK - Tableau 1'!G129</f>
        <v>73</v>
      </c>
      <c r="Q129" s="37" t="n">
        <f aca="false">'ST - Tableau 1'!D129</f>
        <v>41</v>
      </c>
      <c r="R129" s="37" t="n">
        <f aca="false">'EN - Tableau 1'!D129</f>
        <v>33</v>
      </c>
      <c r="S129" s="37" t="n">
        <f aca="false">DU!E129</f>
        <v>96</v>
      </c>
      <c r="T129" s="37" t="n">
        <f aca="false">'PH - Tableau 1'!P129</f>
        <v>67.5</v>
      </c>
      <c r="U129" s="37" t="n">
        <f aca="false">'FO - Tableau 1'!D129</f>
        <v>33</v>
      </c>
      <c r="V129" s="37" t="n">
        <f aca="false">'PA - Tableau 1'!K129</f>
        <v>52</v>
      </c>
      <c r="W129" s="37" t="n">
        <f aca="false">'SC - Tableau 1'!L129</f>
        <v>56</v>
      </c>
      <c r="X129" s="37" t="n">
        <f aca="false">'DF - Tableau 1'!I129</f>
        <v>69.5</v>
      </c>
      <c r="Y129" s="37" t="n">
        <f aca="false">PS!F129</f>
        <v>33</v>
      </c>
      <c r="Z129" s="37" t="n">
        <v>50</v>
      </c>
      <c r="AA129" s="37" t="n">
        <v>50</v>
      </c>
      <c r="AB129" s="37" t="n">
        <v>50</v>
      </c>
    </row>
    <row r="130" customFormat="false" ht="14.35" hidden="false" customHeight="true" outlineLevel="0" collapsed="false">
      <c r="A130" s="17" t="s">
        <v>896</v>
      </c>
      <c r="B130" s="27" t="n">
        <f aca="false">'POSITION - Tableau 1'!B130</f>
        <v>8</v>
      </c>
      <c r="C130" s="35" t="s">
        <v>262</v>
      </c>
      <c r="D130" s="36" t="s">
        <v>4403</v>
      </c>
      <c r="E130" s="27" t="n">
        <f aca="false">YEAR(TOT!A132)</f>
        <v>1995</v>
      </c>
      <c r="F130" s="28" t="n">
        <f aca="false">MONTH(TOT!A132)</f>
        <v>9</v>
      </c>
      <c r="G130" s="28" t="n">
        <f aca="false">DAY(TOT!A132)</f>
        <v>24</v>
      </c>
      <c r="H130" s="37" t="n">
        <v>76</v>
      </c>
      <c r="I130" s="37" t="n">
        <v>214</v>
      </c>
      <c r="J130" s="28"/>
      <c r="K130" s="38" t="n">
        <f aca="false">TOT!FX132</f>
        <v>650000</v>
      </c>
      <c r="L130" s="28"/>
      <c r="M130" s="37" t="n">
        <f aca="false">'CK - Tableau 1'!F130</f>
        <v>91</v>
      </c>
      <c r="N130" s="37" t="n">
        <f aca="false">'FG - Tableau 1'!E130</f>
        <v>33</v>
      </c>
      <c r="O130" s="37" t="n">
        <f aca="false">'DI - Tableau 1'!E130</f>
        <v>77</v>
      </c>
      <c r="P130" s="37" t="n">
        <f aca="false">'SK - Tableau 1'!G130</f>
        <v>66</v>
      </c>
      <c r="Q130" s="37" t="n">
        <f aca="false">'ST - Tableau 1'!D130</f>
        <v>73</v>
      </c>
      <c r="R130" s="37" t="n">
        <f aca="false">'EN - Tableau 1'!D130</f>
        <v>33</v>
      </c>
      <c r="S130" s="37" t="n">
        <f aca="false">DU!E130</f>
        <v>84</v>
      </c>
      <c r="T130" s="37" t="n">
        <f aca="false">'PH - Tableau 1'!P130</f>
        <v>56.25</v>
      </c>
      <c r="U130" s="37" t="n">
        <f aca="false">'FO - Tableau 1'!D130</f>
        <v>33</v>
      </c>
      <c r="V130" s="37" t="n">
        <f aca="false">'PA - Tableau 1'!K130</f>
        <v>47.5</v>
      </c>
      <c r="W130" s="37" t="n">
        <f aca="false">'SC - Tableau 1'!L130</f>
        <v>48</v>
      </c>
      <c r="X130" s="37" t="n">
        <f aca="false">'DF - Tableau 1'!I130</f>
        <v>61</v>
      </c>
      <c r="Y130" s="37" t="n">
        <f aca="false">PS!F130</f>
        <v>33</v>
      </c>
      <c r="Z130" s="37" t="n">
        <v>50</v>
      </c>
      <c r="AA130" s="37" t="n">
        <v>50</v>
      </c>
      <c r="AB130" s="37" t="n">
        <v>50</v>
      </c>
    </row>
    <row r="131" customFormat="false" ht="14.35" hidden="false" customHeight="true" outlineLevel="0" collapsed="false">
      <c r="A131" s="17" t="s">
        <v>900</v>
      </c>
      <c r="B131" s="27" t="n">
        <f aca="false">'POSITION - Tableau 1'!B131</f>
        <v>8</v>
      </c>
      <c r="C131" s="35" t="s">
        <v>283</v>
      </c>
      <c r="D131" s="36" t="s">
        <v>4404</v>
      </c>
      <c r="E131" s="27" t="n">
        <f aca="false">YEAR(TOT!A133)</f>
        <v>1994</v>
      </c>
      <c r="F131" s="28" t="n">
        <f aca="false">MONTH(TOT!A133)</f>
        <v>11</v>
      </c>
      <c r="G131" s="28" t="n">
        <f aca="false">DAY(TOT!A133)</f>
        <v>15</v>
      </c>
      <c r="H131" s="37" t="n">
        <v>75</v>
      </c>
      <c r="I131" s="37" t="n">
        <v>200</v>
      </c>
      <c r="J131" s="28"/>
      <c r="K131" s="38" t="n">
        <f aca="false">TOT!FX133</f>
        <v>892500</v>
      </c>
      <c r="L131" s="28"/>
      <c r="M131" s="37" t="n">
        <f aca="false">'CK - Tableau 1'!F131</f>
        <v>49</v>
      </c>
      <c r="N131" s="37" t="n">
        <f aca="false">'FG - Tableau 1'!E131</f>
        <v>33</v>
      </c>
      <c r="O131" s="37" t="n">
        <f aca="false">'DI - Tableau 1'!E131</f>
        <v>86</v>
      </c>
      <c r="P131" s="37" t="n">
        <f aca="false">'SK - Tableau 1'!G131</f>
        <v>79</v>
      </c>
      <c r="Q131" s="37" t="n">
        <f aca="false">'ST - Tableau 1'!D131</f>
        <v>55</v>
      </c>
      <c r="R131" s="37" t="n">
        <f aca="false">'EN - Tableau 1'!D131</f>
        <v>63</v>
      </c>
      <c r="S131" s="37" t="n">
        <f aca="false">DU!E131</f>
        <v>92</v>
      </c>
      <c r="T131" s="37" t="n">
        <f aca="false">'PH - Tableau 1'!P131</f>
        <v>79.5</v>
      </c>
      <c r="U131" s="37" t="n">
        <f aca="false">'FO - Tableau 1'!D131</f>
        <v>33</v>
      </c>
      <c r="V131" s="37" t="n">
        <f aca="false">'PA - Tableau 1'!K131</f>
        <v>66</v>
      </c>
      <c r="W131" s="37" t="n">
        <f aca="false">'SC - Tableau 1'!L131</f>
        <v>53</v>
      </c>
      <c r="X131" s="37" t="n">
        <f aca="false">'DF - Tableau 1'!I131</f>
        <v>81.5</v>
      </c>
      <c r="Y131" s="37" t="n">
        <f aca="false">PS!F131</f>
        <v>33</v>
      </c>
      <c r="Z131" s="37" t="n">
        <v>50</v>
      </c>
      <c r="AA131" s="37" t="n">
        <v>50</v>
      </c>
      <c r="AB131" s="37" t="n">
        <v>50</v>
      </c>
    </row>
    <row r="132" customFormat="false" ht="14.35" hidden="false" customHeight="true" outlineLevel="0" collapsed="false">
      <c r="A132" s="17" t="s">
        <v>905</v>
      </c>
      <c r="B132" s="27" t="n">
        <f aca="false">'POSITION - Tableau 1'!B132</f>
        <v>4</v>
      </c>
      <c r="C132" s="35" t="s">
        <v>262</v>
      </c>
      <c r="D132" s="36" t="s">
        <v>4404</v>
      </c>
      <c r="E132" s="27" t="n">
        <f aca="false">YEAR(TOT!A134)</f>
        <v>1993</v>
      </c>
      <c r="F132" s="28" t="n">
        <f aca="false">MONTH(TOT!A134)</f>
        <v>7</v>
      </c>
      <c r="G132" s="28" t="n">
        <f aca="false">DAY(TOT!A134)</f>
        <v>1</v>
      </c>
      <c r="H132" s="37" t="n">
        <v>75</v>
      </c>
      <c r="I132" s="37" t="n">
        <v>217</v>
      </c>
      <c r="J132" s="28"/>
      <c r="K132" s="38" t="n">
        <f aca="false">TOT!FX134</f>
        <v>1700000</v>
      </c>
      <c r="L132" s="28"/>
      <c r="M132" s="37" t="n">
        <f aca="false">'CK - Tableau 1'!F132</f>
        <v>95</v>
      </c>
      <c r="N132" s="37" t="n">
        <f aca="false">'FG - Tableau 1'!E132</f>
        <v>70</v>
      </c>
      <c r="O132" s="37" t="n">
        <f aca="false">'DI - Tableau 1'!E132</f>
        <v>45</v>
      </c>
      <c r="P132" s="37" t="n">
        <f aca="false">'SK - Tableau 1'!G132</f>
        <v>66</v>
      </c>
      <c r="Q132" s="37" t="n">
        <f aca="false">'ST - Tableau 1'!D132</f>
        <v>84</v>
      </c>
      <c r="R132" s="37" t="n">
        <f aca="false">'EN - Tableau 1'!D132</f>
        <v>33</v>
      </c>
      <c r="S132" s="37" t="n">
        <f aca="false">DU!E132</f>
        <v>91</v>
      </c>
      <c r="T132" s="37" t="n">
        <f aca="false">'PH - Tableau 1'!P132</f>
        <v>71.125</v>
      </c>
      <c r="U132" s="37" t="n">
        <f aca="false">'FO - Tableau 1'!D132</f>
        <v>33</v>
      </c>
      <c r="V132" s="37" t="n">
        <f aca="false">'PA - Tableau 1'!K132</f>
        <v>56.5</v>
      </c>
      <c r="W132" s="37" t="n">
        <f aca="false">'SC - Tableau 1'!L132</f>
        <v>66</v>
      </c>
      <c r="X132" s="37" t="n">
        <f aca="false">'DF - Tableau 1'!I132</f>
        <v>50.5</v>
      </c>
      <c r="Y132" s="37" t="n">
        <f aca="false">PS!F132</f>
        <v>33</v>
      </c>
      <c r="Z132" s="37" t="n">
        <v>50</v>
      </c>
      <c r="AA132" s="37" t="n">
        <v>50</v>
      </c>
      <c r="AB132" s="37" t="n">
        <v>50</v>
      </c>
    </row>
    <row r="133" customFormat="false" ht="14.35" hidden="false" customHeight="true" outlineLevel="0" collapsed="false">
      <c r="A133" s="17" t="s">
        <v>909</v>
      </c>
      <c r="B133" s="27" t="n">
        <f aca="false">'POSITION - Tableau 1'!B133</f>
        <v>1</v>
      </c>
      <c r="C133" s="35" t="s">
        <v>283</v>
      </c>
      <c r="D133" s="36" t="s">
        <v>4404</v>
      </c>
      <c r="E133" s="27" t="n">
        <f aca="false">YEAR(TOT!A135)</f>
        <v>1984</v>
      </c>
      <c r="F133" s="28" t="n">
        <f aca="false">MONTH(TOT!A135)</f>
        <v>12</v>
      </c>
      <c r="G133" s="28" t="n">
        <f aca="false">DAY(TOT!A135)</f>
        <v>18</v>
      </c>
      <c r="H133" s="37" t="n">
        <v>78</v>
      </c>
      <c r="I133" s="37" t="n">
        <v>245</v>
      </c>
      <c r="J133" s="28"/>
      <c r="K133" s="38" t="n">
        <f aca="false">TOT!FX135</f>
        <v>3000000</v>
      </c>
      <c r="L133" s="28"/>
      <c r="M133" s="37" t="n">
        <f aca="false">'CK - Tableau 1'!F133</f>
        <v>83</v>
      </c>
      <c r="N133" s="37" t="n">
        <f aca="false">'FG - Tableau 1'!E133</f>
        <v>62</v>
      </c>
      <c r="O133" s="37" t="n">
        <f aca="false">'DI - Tableau 1'!E133</f>
        <v>61</v>
      </c>
      <c r="P133" s="37" t="n">
        <f aca="false">'SK - Tableau 1'!G133</f>
        <v>73</v>
      </c>
      <c r="Q133" s="37" t="n">
        <f aca="false">'ST - Tableau 1'!D133</f>
        <v>96</v>
      </c>
      <c r="R133" s="37" t="n">
        <f aca="false">'EN - Tableau 1'!D133</f>
        <v>34</v>
      </c>
      <c r="S133" s="37" t="n">
        <f aca="false">DU!E133</f>
        <v>93</v>
      </c>
      <c r="T133" s="37" t="n">
        <f aca="false">'PH - Tableau 1'!P133</f>
        <v>72.625</v>
      </c>
      <c r="U133" s="37" t="n">
        <f aca="false">'FO - Tableau 1'!D133</f>
        <v>72</v>
      </c>
      <c r="V133" s="37" t="n">
        <f aca="false">'PA - Tableau 1'!K133</f>
        <v>65</v>
      </c>
      <c r="W133" s="37" t="n">
        <f aca="false">'SC - Tableau 1'!L133</f>
        <v>73</v>
      </c>
      <c r="X133" s="37" t="n">
        <f aca="false">'DF - Tableau 1'!I133</f>
        <v>62.5</v>
      </c>
      <c r="Y133" s="37" t="n">
        <f aca="false">PS!F133</f>
        <v>66</v>
      </c>
      <c r="Z133" s="37" t="n">
        <v>50</v>
      </c>
      <c r="AA133" s="37" t="n">
        <v>50</v>
      </c>
      <c r="AB133" s="37" t="n">
        <v>50</v>
      </c>
    </row>
    <row r="134" customFormat="false" ht="14.35" hidden="false" customHeight="true" outlineLevel="0" collapsed="false">
      <c r="A134" s="17" t="s">
        <v>915</v>
      </c>
      <c r="B134" s="27" t="n">
        <f aca="false">'POSITION - Tableau 1'!B134</f>
        <v>8</v>
      </c>
      <c r="C134" s="35" t="s">
        <v>283</v>
      </c>
      <c r="D134" s="36" t="s">
        <v>4404</v>
      </c>
      <c r="E134" s="27" t="n">
        <f aca="false">YEAR(TOT!A136)</f>
        <v>1991</v>
      </c>
      <c r="F134" s="28" t="n">
        <f aca="false">MONTH(TOT!A136)</f>
        <v>9</v>
      </c>
      <c r="G134" s="28" t="n">
        <f aca="false">DAY(TOT!A136)</f>
        <v>6</v>
      </c>
      <c r="H134" s="37" t="n">
        <v>76</v>
      </c>
      <c r="I134" s="37" t="n">
        <v>207</v>
      </c>
      <c r="J134" s="28"/>
      <c r="K134" s="38" t="n">
        <f aca="false">TOT!FX136</f>
        <v>4100000</v>
      </c>
      <c r="L134" s="28"/>
      <c r="M134" s="37" t="n">
        <f aca="false">'CK - Tableau 1'!F134</f>
        <v>58</v>
      </c>
      <c r="N134" s="37" t="n">
        <f aca="false">'FG - Tableau 1'!E134</f>
        <v>33</v>
      </c>
      <c r="O134" s="37" t="n">
        <f aca="false">'DI - Tableau 1'!E134</f>
        <v>79</v>
      </c>
      <c r="P134" s="37" t="n">
        <f aca="false">'SK - Tableau 1'!G134</f>
        <v>63</v>
      </c>
      <c r="Q134" s="37" t="n">
        <f aca="false">'ST - Tableau 1'!D134</f>
        <v>61</v>
      </c>
      <c r="R134" s="37" t="n">
        <f aca="false">'EN - Tableau 1'!D134</f>
        <v>60</v>
      </c>
      <c r="S134" s="37" t="n">
        <f aca="false">DU!E134</f>
        <v>97</v>
      </c>
      <c r="T134" s="37" t="n">
        <f aca="false">'PH - Tableau 1'!P134</f>
        <v>73.375</v>
      </c>
      <c r="U134" s="37" t="n">
        <f aca="false">'FO - Tableau 1'!D134</f>
        <v>33</v>
      </c>
      <c r="V134" s="37" t="n">
        <f aca="false">'PA - Tableau 1'!K134</f>
        <v>57</v>
      </c>
      <c r="W134" s="37" t="n">
        <f aca="false">'SC - Tableau 1'!L134</f>
        <v>54</v>
      </c>
      <c r="X134" s="37" t="n">
        <f aca="false">'DF - Tableau 1'!I134</f>
        <v>78</v>
      </c>
      <c r="Y134" s="37" t="n">
        <f aca="false">PS!F134</f>
        <v>33</v>
      </c>
      <c r="Z134" s="37" t="n">
        <v>50</v>
      </c>
      <c r="AA134" s="37" t="n">
        <v>50</v>
      </c>
      <c r="AB134" s="37" t="n">
        <v>50</v>
      </c>
    </row>
    <row r="135" customFormat="false" ht="14.35" hidden="false" customHeight="true" outlineLevel="0" collapsed="false">
      <c r="A135" s="17" t="s">
        <v>919</v>
      </c>
      <c r="B135" s="27" t="n">
        <f aca="false">'POSITION - Tableau 1'!B135</f>
        <v>2</v>
      </c>
      <c r="C135" s="35" t="s">
        <v>283</v>
      </c>
      <c r="D135" s="36" t="s">
        <v>4404</v>
      </c>
      <c r="E135" s="27" t="n">
        <f aca="false">YEAR(TOT!A137)</f>
        <v>1988</v>
      </c>
      <c r="F135" s="28" t="n">
        <f aca="false">MONTH(TOT!A137)</f>
        <v>2</v>
      </c>
      <c r="G135" s="28" t="n">
        <f aca="false">DAY(TOT!A137)</f>
        <v>26</v>
      </c>
      <c r="H135" s="37" t="n">
        <v>68</v>
      </c>
      <c r="I135" s="37" t="n">
        <v>175</v>
      </c>
      <c r="J135" s="28"/>
      <c r="K135" s="38" t="n">
        <f aca="false">TOT!FX137</f>
        <v>650000</v>
      </c>
      <c r="L135" s="28"/>
      <c r="M135" s="37" t="n">
        <f aca="false">'CK - Tableau 1'!F135</f>
        <v>48</v>
      </c>
      <c r="N135" s="37" t="n">
        <f aca="false">'FG - Tableau 1'!E135</f>
        <v>33</v>
      </c>
      <c r="O135" s="37" t="n">
        <f aca="false">'DI - Tableau 1'!E135</f>
        <v>66</v>
      </c>
      <c r="P135" s="37" t="n">
        <f aca="false">'SK - Tableau 1'!G135</f>
        <v>76</v>
      </c>
      <c r="Q135" s="37" t="n">
        <f aca="false">'ST - Tableau 1'!D135</f>
        <v>52</v>
      </c>
      <c r="R135" s="37" t="n">
        <f aca="false">'EN - Tableau 1'!D135</f>
        <v>47</v>
      </c>
      <c r="S135" s="37" t="n">
        <f aca="false">DU!E135</f>
        <v>77</v>
      </c>
      <c r="T135" s="37" t="n">
        <f aca="false">'PH - Tableau 1'!P135</f>
        <v>77.75</v>
      </c>
      <c r="U135" s="37" t="n">
        <f aca="false">'FO - Tableau 1'!D135</f>
        <v>48</v>
      </c>
      <c r="V135" s="37" t="n">
        <f aca="false">'PA - Tableau 1'!K135</f>
        <v>77</v>
      </c>
      <c r="W135" s="37" t="n">
        <f aca="false">'SC - Tableau 1'!L135</f>
        <v>72.5</v>
      </c>
      <c r="X135" s="37" t="n">
        <f aca="false">'DF - Tableau 1'!I135</f>
        <v>87</v>
      </c>
      <c r="Y135" s="37" t="n">
        <f aca="false">PS!F135</f>
        <v>41</v>
      </c>
      <c r="Z135" s="37" t="n">
        <v>50</v>
      </c>
      <c r="AA135" s="37" t="n">
        <v>50</v>
      </c>
      <c r="AB135" s="37" t="n">
        <v>50</v>
      </c>
    </row>
    <row r="136" customFormat="false" ht="14.35" hidden="false" customHeight="true" outlineLevel="0" collapsed="false">
      <c r="A136" s="17" t="s">
        <v>923</v>
      </c>
      <c r="B136" s="27" t="n">
        <f aca="false">'POSITION - Tableau 1'!B136</f>
        <v>4</v>
      </c>
      <c r="C136" s="35" t="s">
        <v>283</v>
      </c>
      <c r="D136" s="36" t="s">
        <v>4404</v>
      </c>
      <c r="E136" s="27" t="n">
        <f aca="false">YEAR(TOT!A138)</f>
        <v>1979</v>
      </c>
      <c r="F136" s="28" t="n">
        <f aca="false">MONTH(TOT!A138)</f>
        <v>1</v>
      </c>
      <c r="G136" s="28" t="n">
        <f aca="false">DAY(TOT!A138)</f>
        <v>18</v>
      </c>
      <c r="H136" s="37" t="n">
        <v>67</v>
      </c>
      <c r="I136" s="37" t="n">
        <v>178</v>
      </c>
      <c r="J136" s="28"/>
      <c r="K136" s="38" t="n">
        <f aca="false">TOT!FX138</f>
        <v>700000</v>
      </c>
      <c r="L136" s="28"/>
      <c r="M136" s="37" t="n">
        <f aca="false">'CK - Tableau 1'!F136</f>
        <v>60</v>
      </c>
      <c r="N136" s="37" t="n">
        <f aca="false">'FG - Tableau 1'!E136</f>
        <v>33</v>
      </c>
      <c r="O136" s="37" t="n">
        <f aca="false">'DI - Tableau 1'!E136</f>
        <v>95</v>
      </c>
      <c r="P136" s="37" t="n">
        <f aca="false">'SK - Tableau 1'!G136</f>
        <v>66</v>
      </c>
      <c r="Q136" s="37" t="n">
        <f aca="false">'ST - Tableau 1'!D136</f>
        <v>64</v>
      </c>
      <c r="R136" s="37" t="n">
        <f aca="false">'EN - Tableau 1'!D136</f>
        <v>33</v>
      </c>
      <c r="S136" s="37" t="n">
        <f aca="false">DU!E136</f>
        <v>85</v>
      </c>
      <c r="T136" s="37" t="n">
        <f aca="false">'PH - Tableau 1'!P136</f>
        <v>67.875</v>
      </c>
      <c r="U136" s="37" t="n">
        <f aca="false">'FO - Tableau 1'!D136</f>
        <v>53</v>
      </c>
      <c r="V136" s="37" t="n">
        <f aca="false">'PA - Tableau 1'!K136</f>
        <v>66</v>
      </c>
      <c r="W136" s="37" t="n">
        <f aca="false">'SC - Tableau 1'!L136</f>
        <v>73</v>
      </c>
      <c r="X136" s="37" t="n">
        <f aca="false">'DF - Tableau 1'!I136</f>
        <v>59</v>
      </c>
      <c r="Y136" s="37" t="n">
        <f aca="false">PS!F136</f>
        <v>33</v>
      </c>
      <c r="Z136" s="37" t="n">
        <v>50</v>
      </c>
      <c r="AA136" s="37" t="n">
        <v>50</v>
      </c>
      <c r="AB136" s="37" t="n">
        <v>50</v>
      </c>
    </row>
    <row r="137" customFormat="false" ht="14.35" hidden="false" customHeight="true" outlineLevel="0" collapsed="false">
      <c r="A137" s="17" t="s">
        <v>927</v>
      </c>
      <c r="B137" s="27" t="n">
        <f aca="false">'POSITION - Tableau 1'!B137</f>
        <v>8</v>
      </c>
      <c r="C137" s="35" t="s">
        <v>283</v>
      </c>
      <c r="D137" s="36" t="s">
        <v>4404</v>
      </c>
      <c r="E137" s="27" t="n">
        <f aca="false">YEAR(TOT!A139)</f>
        <v>1990</v>
      </c>
      <c r="F137" s="28" t="n">
        <f aca="false">MONTH(TOT!A139)</f>
        <v>7</v>
      </c>
      <c r="G137" s="28" t="n">
        <f aca="false">DAY(TOT!A139)</f>
        <v>16</v>
      </c>
      <c r="H137" s="37" t="n">
        <v>75</v>
      </c>
      <c r="I137" s="37" t="n">
        <v>219</v>
      </c>
      <c r="J137" s="28"/>
      <c r="K137" s="38" t="n">
        <f aca="false">TOT!FX139</f>
        <v>650000</v>
      </c>
      <c r="L137" s="28"/>
      <c r="M137" s="37" t="n">
        <f aca="false">'CK - Tableau 1'!F137</f>
        <v>60</v>
      </c>
      <c r="N137" s="37" t="n">
        <f aca="false">'FG - Tableau 1'!E137</f>
        <v>33</v>
      </c>
      <c r="O137" s="37" t="n">
        <f aca="false">'DI - Tableau 1'!E137</f>
        <v>73</v>
      </c>
      <c r="P137" s="37" t="n">
        <f aca="false">'SK - Tableau 1'!G137</f>
        <v>60</v>
      </c>
      <c r="Q137" s="37" t="n">
        <f aca="false">'ST - Tableau 1'!D137</f>
        <v>86</v>
      </c>
      <c r="R137" s="37" t="n">
        <f aca="false">'EN - Tableau 1'!D137</f>
        <v>33</v>
      </c>
      <c r="S137" s="37" t="n">
        <f aca="false">DU!E137</f>
        <v>81</v>
      </c>
      <c r="T137" s="37" t="n">
        <f aca="false">'PH - Tableau 1'!P137</f>
        <v>51.875</v>
      </c>
      <c r="U137" s="37" t="n">
        <f aca="false">'FO - Tableau 1'!D137</f>
        <v>33</v>
      </c>
      <c r="V137" s="37" t="n">
        <f aca="false">'PA - Tableau 1'!K137</f>
        <v>47</v>
      </c>
      <c r="W137" s="37" t="n">
        <f aca="false">'SC - Tableau 1'!L137</f>
        <v>47</v>
      </c>
      <c r="X137" s="37" t="n">
        <f aca="false">'DF - Tableau 1'!I137</f>
        <v>47</v>
      </c>
      <c r="Y137" s="37" t="n">
        <f aca="false">PS!F137</f>
        <v>33</v>
      </c>
      <c r="Z137" s="37" t="n">
        <v>50</v>
      </c>
      <c r="AA137" s="37" t="n">
        <v>50</v>
      </c>
      <c r="AB137" s="37" t="n">
        <v>50</v>
      </c>
    </row>
    <row r="138" customFormat="false" ht="14.35" hidden="false" customHeight="true" outlineLevel="0" collapsed="false">
      <c r="A138" s="17" t="s">
        <v>931</v>
      </c>
      <c r="B138" s="27" t="n">
        <f aca="false">'POSITION - Tableau 1'!B138</f>
        <v>4</v>
      </c>
      <c r="C138" s="35" t="s">
        <v>283</v>
      </c>
      <c r="D138" s="36" t="s">
        <v>4403</v>
      </c>
      <c r="E138" s="27" t="n">
        <f aca="false">YEAR(TOT!A140)</f>
        <v>1997</v>
      </c>
      <c r="F138" s="28" t="n">
        <f aca="false">MONTH(TOT!A140)</f>
        <v>2</v>
      </c>
      <c r="G138" s="28" t="n">
        <f aca="false">DAY(TOT!A140)</f>
        <v>25</v>
      </c>
      <c r="H138" s="37" t="n">
        <v>73</v>
      </c>
      <c r="I138" s="37" t="n">
        <v>191</v>
      </c>
      <c r="J138" s="28"/>
      <c r="K138" s="38" t="n">
        <f aca="false">TOT!FX140</f>
        <v>925000</v>
      </c>
      <c r="L138" s="28"/>
      <c r="M138" s="37" t="n">
        <f aca="false">'CK - Tableau 1'!F138</f>
        <v>40</v>
      </c>
      <c r="N138" s="37" t="n">
        <f aca="false">'FG - Tableau 1'!E138</f>
        <v>33</v>
      </c>
      <c r="O138" s="37" t="n">
        <f aca="false">'DI - Tableau 1'!E138</f>
        <v>83</v>
      </c>
      <c r="P138" s="37" t="n">
        <f aca="false">'SK - Tableau 1'!G138</f>
        <v>93</v>
      </c>
      <c r="Q138" s="37" t="n">
        <f aca="false">'ST - Tableau 1'!D138</f>
        <v>51</v>
      </c>
      <c r="R138" s="37" t="n">
        <f aca="false">'EN - Tableau 1'!D138</f>
        <v>78</v>
      </c>
      <c r="S138" s="37" t="n">
        <f aca="false">DU!E138</f>
        <v>91</v>
      </c>
      <c r="T138" s="37" t="n">
        <f aca="false">'PH - Tableau 1'!P138</f>
        <v>84</v>
      </c>
      <c r="U138" s="37" t="n">
        <f aca="false">'FO - Tableau 1'!D138</f>
        <v>33</v>
      </c>
      <c r="V138" s="37" t="n">
        <f aca="false">'PA - Tableau 1'!K138</f>
        <v>79</v>
      </c>
      <c r="W138" s="37" t="n">
        <f aca="false">'SC - Tableau 1'!L138</f>
        <v>95.5</v>
      </c>
      <c r="X138" s="37" t="n">
        <f aca="false">'DF - Tableau 1'!I138</f>
        <v>62.5</v>
      </c>
      <c r="Y138" s="37" t="n">
        <f aca="false">PS!F138</f>
        <v>73.5</v>
      </c>
      <c r="Z138" s="37" t="n">
        <v>50</v>
      </c>
      <c r="AA138" s="37" t="n">
        <v>50</v>
      </c>
      <c r="AB138" s="37" t="n">
        <v>50</v>
      </c>
    </row>
    <row r="139" customFormat="false" ht="14.35" hidden="false" customHeight="true" outlineLevel="0" collapsed="false">
      <c r="A139" s="17" t="s">
        <v>936</v>
      </c>
      <c r="B139" s="27" t="n">
        <f aca="false">'POSITION - Tableau 1'!B139</f>
        <v>2</v>
      </c>
      <c r="C139" s="35" t="s">
        <v>262</v>
      </c>
      <c r="D139" s="36" t="s">
        <v>4404</v>
      </c>
      <c r="E139" s="27" t="n">
        <f aca="false">YEAR(TOT!A141)</f>
        <v>1994</v>
      </c>
      <c r="F139" s="28" t="n">
        <f aca="false">MONTH(TOT!A141)</f>
        <v>2</v>
      </c>
      <c r="G139" s="28" t="n">
        <f aca="false">DAY(TOT!A141)</f>
        <v>2</v>
      </c>
      <c r="H139" s="37" t="n">
        <v>72</v>
      </c>
      <c r="I139" s="37" t="n">
        <v>185</v>
      </c>
      <c r="J139" s="28"/>
      <c r="K139" s="38" t="n">
        <f aca="false">TOT!FX141</f>
        <v>875000</v>
      </c>
      <c r="L139" s="28"/>
      <c r="M139" s="37" t="n">
        <f aca="false">'CK - Tableau 1'!F139</f>
        <v>79</v>
      </c>
      <c r="N139" s="37" t="n">
        <f aca="false">'FG - Tableau 1'!E139</f>
        <v>69</v>
      </c>
      <c r="O139" s="37" t="n">
        <f aca="false">'DI - Tableau 1'!E139</f>
        <v>86</v>
      </c>
      <c r="P139" s="37" t="n">
        <f aca="false">'SK - Tableau 1'!G139</f>
        <v>70</v>
      </c>
      <c r="Q139" s="37" t="n">
        <f aca="false">'ST - Tableau 1'!D139</f>
        <v>47</v>
      </c>
      <c r="R139" s="37" t="n">
        <f aca="false">'EN - Tableau 1'!D139</f>
        <v>48</v>
      </c>
      <c r="S139" s="37" t="n">
        <f aca="false">DU!E139</f>
        <v>98</v>
      </c>
      <c r="T139" s="37" t="n">
        <f aca="false">'PH - Tableau 1'!P139</f>
        <v>76.75</v>
      </c>
      <c r="U139" s="37" t="n">
        <f aca="false">'FO - Tableau 1'!D139</f>
        <v>53</v>
      </c>
      <c r="V139" s="37" t="n">
        <f aca="false">'PA - Tableau 1'!K139</f>
        <v>67.5</v>
      </c>
      <c r="W139" s="37" t="n">
        <f aca="false">'SC - Tableau 1'!L139</f>
        <v>83.5</v>
      </c>
      <c r="X139" s="37" t="n">
        <f aca="false">'DF - Tableau 1'!I139</f>
        <v>66</v>
      </c>
      <c r="Y139" s="37" t="n">
        <f aca="false">PS!F139</f>
        <v>73.8333333333333</v>
      </c>
      <c r="Z139" s="37" t="n">
        <v>50</v>
      </c>
      <c r="AA139" s="37" t="n">
        <v>50</v>
      </c>
      <c r="AB139" s="37" t="n">
        <v>50</v>
      </c>
    </row>
    <row r="140" customFormat="false" ht="14.35" hidden="false" customHeight="true" outlineLevel="0" collapsed="false">
      <c r="A140" s="17" t="s">
        <v>940</v>
      </c>
      <c r="B140" s="27" t="n">
        <f aca="false">'POSITION - Tableau 1'!B140</f>
        <v>3</v>
      </c>
      <c r="C140" s="35" t="s">
        <v>283</v>
      </c>
      <c r="D140" s="36" t="s">
        <v>4404</v>
      </c>
      <c r="E140" s="27" t="n">
        <f aca="false">YEAR(TOT!A142)</f>
        <v>1991</v>
      </c>
      <c r="F140" s="28" t="n">
        <f aca="false">MONTH(TOT!A142)</f>
        <v>10</v>
      </c>
      <c r="G140" s="28" t="n">
        <f aca="false">DAY(TOT!A142)</f>
        <v>15</v>
      </c>
      <c r="H140" s="37" t="n">
        <v>75</v>
      </c>
      <c r="I140" s="37" t="n">
        <v>212</v>
      </c>
      <c r="J140" s="28"/>
      <c r="K140" s="38" t="n">
        <f aca="false">TOT!FX142</f>
        <v>3500000</v>
      </c>
      <c r="L140" s="28"/>
      <c r="M140" s="37" t="n">
        <f aca="false">'CK - Tableau 1'!F140</f>
        <v>48</v>
      </c>
      <c r="N140" s="37" t="n">
        <f aca="false">'FG - Tableau 1'!E140</f>
        <v>60</v>
      </c>
      <c r="O140" s="37" t="n">
        <f aca="false">'DI - Tableau 1'!E140</f>
        <v>55</v>
      </c>
      <c r="P140" s="37" t="n">
        <f aca="false">'SK - Tableau 1'!G140</f>
        <v>74</v>
      </c>
      <c r="Q140" s="37" t="n">
        <f aca="false">'ST - Tableau 1'!D140</f>
        <v>76</v>
      </c>
      <c r="R140" s="37" t="n">
        <f aca="false">'EN - Tableau 1'!D140</f>
        <v>49</v>
      </c>
      <c r="S140" s="37" t="n">
        <f aca="false">DU!E140</f>
        <v>99</v>
      </c>
      <c r="T140" s="37" t="n">
        <f aca="false">'PH - Tableau 1'!P140</f>
        <v>73.5</v>
      </c>
      <c r="U140" s="37" t="n">
        <f aca="false">'FO - Tableau 1'!D140</f>
        <v>64</v>
      </c>
      <c r="V140" s="37" t="n">
        <f aca="false">'PA - Tableau 1'!K140</f>
        <v>64</v>
      </c>
      <c r="W140" s="37" t="n">
        <f aca="false">'SC - Tableau 1'!L140</f>
        <v>80.5</v>
      </c>
      <c r="X140" s="37" t="n">
        <f aca="false">'DF - Tableau 1'!I140</f>
        <v>73</v>
      </c>
      <c r="Y140" s="37" t="n">
        <f aca="false">PS!F140</f>
        <v>92.5</v>
      </c>
      <c r="Z140" s="37" t="n">
        <v>50</v>
      </c>
      <c r="AA140" s="37" t="n">
        <v>50</v>
      </c>
      <c r="AB140" s="37" t="n">
        <v>50</v>
      </c>
    </row>
    <row r="141" customFormat="false" ht="14.35" hidden="false" customHeight="true" outlineLevel="0" collapsed="false">
      <c r="A141" s="17" t="s">
        <v>944</v>
      </c>
      <c r="B141" s="27" t="n">
        <f aca="false">'POSITION - Tableau 1'!B141</f>
        <v>1</v>
      </c>
      <c r="C141" s="35" t="s">
        <v>262</v>
      </c>
      <c r="D141" s="36" t="s">
        <v>4404</v>
      </c>
      <c r="E141" s="27" t="n">
        <f aca="false">YEAR(TOT!A143)</f>
        <v>1983</v>
      </c>
      <c r="F141" s="28" t="n">
        <f aca="false">MONTH(TOT!A143)</f>
        <v>6</v>
      </c>
      <c r="G141" s="28" t="n">
        <f aca="false">DAY(TOT!A143)</f>
        <v>23</v>
      </c>
      <c r="H141" s="37" t="n">
        <v>74</v>
      </c>
      <c r="I141" s="37" t="n">
        <v>200</v>
      </c>
      <c r="J141" s="28"/>
      <c r="K141" s="39" t="n">
        <f aca="false">TOT!FX143</f>
        <v>0</v>
      </c>
      <c r="L141" s="28"/>
      <c r="M141" s="37" t="n">
        <f aca="false">'CK - Tableau 1'!F141</f>
        <v>73</v>
      </c>
      <c r="N141" s="37" t="n">
        <f aca="false">'FG - Tableau 1'!E141</f>
        <v>33</v>
      </c>
      <c r="O141" s="37" t="n">
        <f aca="false">'DI - Tableau 1'!E141</f>
        <v>46</v>
      </c>
      <c r="P141" s="37" t="n">
        <f aca="false">'SK - Tableau 1'!G141</f>
        <v>51</v>
      </c>
      <c r="Q141" s="37" t="n">
        <f aca="false">'ST - Tableau 1'!D141</f>
        <v>61</v>
      </c>
      <c r="R141" s="37" t="n">
        <f aca="false">'EN - Tableau 1'!D141</f>
        <v>33</v>
      </c>
      <c r="S141" s="37" t="n">
        <f aca="false">DU!E141</f>
        <v>83</v>
      </c>
      <c r="T141" s="37" t="n">
        <f aca="false">'PH - Tableau 1'!P141</f>
        <v>52.375</v>
      </c>
      <c r="U141" s="37" t="n">
        <f aca="false">'FO - Tableau 1'!D141</f>
        <v>65</v>
      </c>
      <c r="V141" s="37" t="n">
        <f aca="false">'PA - Tableau 1'!K141</f>
        <v>51</v>
      </c>
      <c r="W141" s="37" t="n">
        <f aca="false">'SC - Tableau 1'!L141</f>
        <v>52.5</v>
      </c>
      <c r="X141" s="37" t="n">
        <f aca="false">'DF - Tableau 1'!I141</f>
        <v>60</v>
      </c>
      <c r="Y141" s="37" t="n">
        <f aca="false">PS!F141</f>
        <v>33</v>
      </c>
      <c r="Z141" s="37" t="n">
        <v>50</v>
      </c>
      <c r="AA141" s="37" t="n">
        <v>50</v>
      </c>
      <c r="AB141" s="37" t="n">
        <v>50</v>
      </c>
    </row>
    <row r="142" customFormat="false" ht="14.35" hidden="false" customHeight="true" outlineLevel="0" collapsed="false">
      <c r="A142" s="17" t="s">
        <v>949</v>
      </c>
      <c r="B142" s="27" t="n">
        <f aca="false">'POSITION - Tableau 1'!B142</f>
        <v>8</v>
      </c>
      <c r="C142" s="35" t="s">
        <v>283</v>
      </c>
      <c r="D142" s="36" t="s">
        <v>4404</v>
      </c>
      <c r="E142" s="27" t="n">
        <f aca="false">YEAR(TOT!A144)</f>
        <v>1980</v>
      </c>
      <c r="F142" s="28" t="n">
        <f aca="false">MONTH(TOT!A144)</f>
        <v>9</v>
      </c>
      <c r="G142" s="28" t="n">
        <f aca="false">DAY(TOT!A144)</f>
        <v>26</v>
      </c>
      <c r="H142" s="37" t="n">
        <v>75</v>
      </c>
      <c r="I142" s="37" t="n">
        <v>217</v>
      </c>
      <c r="J142" s="28"/>
      <c r="K142" s="38" t="n">
        <f aca="false">TOT!FX144</f>
        <v>5500000</v>
      </c>
      <c r="L142" s="28"/>
      <c r="M142" s="37" t="n">
        <f aca="false">'CK - Tableau 1'!F142</f>
        <v>84</v>
      </c>
      <c r="N142" s="37" t="n">
        <f aca="false">'FG - Tableau 1'!E142</f>
        <v>68</v>
      </c>
      <c r="O142" s="37" t="n">
        <f aca="false">'DI - Tableau 1'!E142</f>
        <v>49</v>
      </c>
      <c r="P142" s="37" t="n">
        <f aca="false">'SK - Tableau 1'!G142</f>
        <v>76</v>
      </c>
      <c r="Q142" s="37" t="n">
        <f aca="false">'ST - Tableau 1'!D142</f>
        <v>84</v>
      </c>
      <c r="R142" s="37" t="n">
        <f aca="false">'EN - Tableau 1'!D142</f>
        <v>47</v>
      </c>
      <c r="S142" s="37" t="n">
        <f aca="false">DU!E142</f>
        <v>96</v>
      </c>
      <c r="T142" s="37" t="n">
        <f aca="false">'PH - Tableau 1'!P142</f>
        <v>63.75</v>
      </c>
      <c r="U142" s="37" t="n">
        <f aca="false">'FO - Tableau 1'!D142</f>
        <v>33</v>
      </c>
      <c r="V142" s="37" t="n">
        <f aca="false">'PA - Tableau 1'!K142</f>
        <v>50.5</v>
      </c>
      <c r="W142" s="37" t="n">
        <f aca="false">'SC - Tableau 1'!L142</f>
        <v>47</v>
      </c>
      <c r="X142" s="37" t="n">
        <f aca="false">'DF - Tableau 1'!I142</f>
        <v>74</v>
      </c>
      <c r="Y142" s="37" t="n">
        <f aca="false">PS!F142</f>
        <v>33</v>
      </c>
      <c r="Z142" s="37" t="n">
        <v>50</v>
      </c>
      <c r="AA142" s="37" t="n">
        <v>50</v>
      </c>
      <c r="AB142" s="37" t="n">
        <v>50</v>
      </c>
    </row>
    <row r="143" customFormat="false" ht="14.35" hidden="false" customHeight="true" outlineLevel="0" collapsed="false">
      <c r="A143" s="17" t="s">
        <v>952</v>
      </c>
      <c r="B143" s="27" t="n">
        <f aca="false">'POSITION - Tableau 1'!B143</f>
        <v>1</v>
      </c>
      <c r="C143" s="35" t="s">
        <v>262</v>
      </c>
      <c r="D143" s="36" t="s">
        <v>4404</v>
      </c>
      <c r="E143" s="27" t="n">
        <f aca="false">YEAR(TOT!A145)</f>
        <v>1987</v>
      </c>
      <c r="F143" s="28" t="n">
        <f aca="false">MONTH(TOT!A145)</f>
        <v>11</v>
      </c>
      <c r="G143" s="28" t="n">
        <f aca="false">DAY(TOT!A145)</f>
        <v>12</v>
      </c>
      <c r="H143" s="37" t="n">
        <v>72</v>
      </c>
      <c r="I143" s="37" t="n">
        <v>191</v>
      </c>
      <c r="J143" s="28"/>
      <c r="K143" s="38" t="n">
        <f aca="false">TOT!FX145</f>
        <v>5000000</v>
      </c>
      <c r="L143" s="28"/>
      <c r="M143" s="37" t="n">
        <f aca="false">'CK - Tableau 1'!F143</f>
        <v>45</v>
      </c>
      <c r="N143" s="37" t="n">
        <f aca="false">'FG - Tableau 1'!E143</f>
        <v>33</v>
      </c>
      <c r="O143" s="37" t="n">
        <f aca="false">'DI - Tableau 1'!E143</f>
        <v>76</v>
      </c>
      <c r="P143" s="37" t="n">
        <f aca="false">'SK - Tableau 1'!G143</f>
        <v>91</v>
      </c>
      <c r="Q143" s="37" t="n">
        <f aca="false">'ST - Tableau 1'!D143</f>
        <v>57</v>
      </c>
      <c r="R143" s="37" t="n">
        <f aca="false">'EN - Tableau 1'!D143</f>
        <v>69</v>
      </c>
      <c r="S143" s="37" t="n">
        <f aca="false">DU!E143</f>
        <v>99</v>
      </c>
      <c r="T143" s="37" t="n">
        <f aca="false">'PH - Tableau 1'!P143</f>
        <v>84.125</v>
      </c>
      <c r="U143" s="37" t="n">
        <f aca="false">'FO - Tableau 1'!D143</f>
        <v>92</v>
      </c>
      <c r="V143" s="37" t="n">
        <f aca="false">'PA - Tableau 1'!K143</f>
        <v>78.5</v>
      </c>
      <c r="W143" s="37" t="n">
        <f aca="false">'SC - Tableau 1'!L143</f>
        <v>71.5</v>
      </c>
      <c r="X143" s="37" t="n">
        <f aca="false">'DF - Tableau 1'!I143</f>
        <v>65</v>
      </c>
      <c r="Y143" s="37" t="n">
        <f aca="false">PS!F143</f>
        <v>63.5</v>
      </c>
      <c r="Z143" s="37" t="n">
        <v>50</v>
      </c>
      <c r="AA143" s="37" t="n">
        <v>50</v>
      </c>
      <c r="AB143" s="37" t="n">
        <v>50</v>
      </c>
    </row>
    <row r="144" customFormat="false" ht="14.35" hidden="false" customHeight="true" outlineLevel="0" collapsed="false">
      <c r="A144" s="17" t="s">
        <v>957</v>
      </c>
      <c r="B144" s="27" t="n">
        <f aca="false">'POSITION - Tableau 1'!B144</f>
        <v>4</v>
      </c>
      <c r="C144" s="35" t="s">
        <v>283</v>
      </c>
      <c r="D144" s="36" t="s">
        <v>4404</v>
      </c>
      <c r="E144" s="27" t="n">
        <f aca="false">YEAR(TOT!A146)</f>
        <v>1992</v>
      </c>
      <c r="F144" s="28" t="n">
        <f aca="false">MONTH(TOT!A146)</f>
        <v>5</v>
      </c>
      <c r="G144" s="28" t="n">
        <f aca="false">DAY(TOT!A146)</f>
        <v>11</v>
      </c>
      <c r="H144" s="37" t="n">
        <v>71</v>
      </c>
      <c r="I144" s="37" t="n">
        <v>192</v>
      </c>
      <c r="J144" s="28"/>
      <c r="K144" s="38" t="n">
        <f aca="false">TOT!FX146</f>
        <v>660000</v>
      </c>
      <c r="L144" s="28"/>
      <c r="M144" s="37" t="n">
        <f aca="false">'CK - Tableau 1'!F144</f>
        <v>69</v>
      </c>
      <c r="N144" s="37" t="n">
        <f aca="false">'FG - Tableau 1'!E144</f>
        <v>33</v>
      </c>
      <c r="O144" s="37" t="n">
        <f aca="false">'DI - Tableau 1'!E144</f>
        <v>66</v>
      </c>
      <c r="P144" s="37" t="n">
        <f aca="false">'SK - Tableau 1'!G144</f>
        <v>57</v>
      </c>
      <c r="Q144" s="37" t="n">
        <f aca="false">'ST - Tableau 1'!D144</f>
        <v>65</v>
      </c>
      <c r="R144" s="37" t="n">
        <f aca="false">'EN - Tableau 1'!D144</f>
        <v>60</v>
      </c>
      <c r="S144" s="37" t="n">
        <f aca="false">DU!E144</f>
        <v>93</v>
      </c>
      <c r="T144" s="37" t="n">
        <f aca="false">'PH - Tableau 1'!P144</f>
        <v>76.625</v>
      </c>
      <c r="U144" s="37" t="n">
        <f aca="false">'FO - Tableau 1'!D144</f>
        <v>33</v>
      </c>
      <c r="V144" s="37" t="n">
        <f aca="false">'PA - Tableau 1'!K144</f>
        <v>89</v>
      </c>
      <c r="W144" s="37" t="n">
        <f aca="false">'SC - Tableau 1'!L144</f>
        <v>76</v>
      </c>
      <c r="X144" s="37" t="n">
        <f aca="false">'DF - Tableau 1'!I144</f>
        <v>71</v>
      </c>
      <c r="Y144" s="37" t="n">
        <f aca="false">PS!F144</f>
        <v>33</v>
      </c>
      <c r="Z144" s="37" t="n">
        <v>50</v>
      </c>
      <c r="AA144" s="37" t="n">
        <v>50</v>
      </c>
      <c r="AB144" s="37" t="n">
        <v>50</v>
      </c>
    </row>
    <row r="145" customFormat="false" ht="14.35" hidden="false" customHeight="true" outlineLevel="0" collapsed="false">
      <c r="A145" s="17" t="s">
        <v>961</v>
      </c>
      <c r="B145" s="27" t="n">
        <f aca="false">'POSITION - Tableau 1'!B145</f>
        <v>1</v>
      </c>
      <c r="C145" s="35" t="s">
        <v>262</v>
      </c>
      <c r="D145" s="36" t="s">
        <v>4404</v>
      </c>
      <c r="E145" s="27" t="n">
        <f aca="false">YEAR(TOT!A147)</f>
        <v>1991</v>
      </c>
      <c r="F145" s="28" t="n">
        <f aca="false">MONTH(TOT!A147)</f>
        <v>3</v>
      </c>
      <c r="G145" s="28" t="n">
        <f aca="false">DAY(TOT!A147)</f>
        <v>12</v>
      </c>
      <c r="H145" s="37" t="n">
        <v>73</v>
      </c>
      <c r="I145" s="37" t="n">
        <v>202</v>
      </c>
      <c r="J145" s="28"/>
      <c r="K145" s="38" t="n">
        <f aca="false">TOT!FX147</f>
        <v>650000</v>
      </c>
      <c r="L145" s="28"/>
      <c r="M145" s="37" t="n">
        <f aca="false">'CK - Tableau 1'!F145</f>
        <v>72</v>
      </c>
      <c r="N145" s="37" t="n">
        <f aca="false">'FG - Tableau 1'!E145</f>
        <v>33</v>
      </c>
      <c r="O145" s="37" t="n">
        <f aca="false">'DI - Tableau 1'!E145</f>
        <v>45</v>
      </c>
      <c r="P145" s="37" t="n">
        <f aca="false">'SK - Tableau 1'!G145</f>
        <v>59</v>
      </c>
      <c r="Q145" s="37" t="n">
        <f aca="false">'ST - Tableau 1'!D145</f>
        <v>71</v>
      </c>
      <c r="R145" s="37" t="n">
        <f aca="false">'EN - Tableau 1'!D145</f>
        <v>33</v>
      </c>
      <c r="S145" s="37" t="n">
        <f aca="false">DU!E145</f>
        <v>88</v>
      </c>
      <c r="T145" s="37" t="n">
        <f aca="false">'PH - Tableau 1'!P145</f>
        <v>68.375</v>
      </c>
      <c r="U145" s="37" t="n">
        <f aca="false">'FO - Tableau 1'!D145</f>
        <v>50</v>
      </c>
      <c r="V145" s="37" t="n">
        <f aca="false">'PA - Tableau 1'!K145</f>
        <v>66</v>
      </c>
      <c r="W145" s="37" t="n">
        <f aca="false">'SC - Tableau 1'!L145</f>
        <v>63</v>
      </c>
      <c r="X145" s="37" t="n">
        <f aca="false">'DF - Tableau 1'!I145</f>
        <v>80</v>
      </c>
      <c r="Y145" s="37" t="n">
        <f aca="false">PS!F145</f>
        <v>33</v>
      </c>
      <c r="Z145" s="37" t="n">
        <v>50</v>
      </c>
      <c r="AA145" s="37" t="n">
        <v>50</v>
      </c>
      <c r="AB145" s="37" t="n">
        <v>50</v>
      </c>
    </row>
    <row r="146" customFormat="false" ht="14.35" hidden="false" customHeight="true" outlineLevel="0" collapsed="false">
      <c r="A146" s="17" t="s">
        <v>966</v>
      </c>
      <c r="B146" s="27" t="n">
        <f aca="false">'POSITION - Tableau 1'!B146</f>
        <v>4</v>
      </c>
      <c r="C146" s="35" t="s">
        <v>262</v>
      </c>
      <c r="D146" s="36" t="s">
        <v>4404</v>
      </c>
      <c r="E146" s="27" t="n">
        <f aca="false">YEAR(TOT!A148)</f>
        <v>1987</v>
      </c>
      <c r="F146" s="28" t="n">
        <f aca="false">MONTH(TOT!A148)</f>
        <v>11</v>
      </c>
      <c r="G146" s="28" t="n">
        <f aca="false">DAY(TOT!A148)</f>
        <v>18</v>
      </c>
      <c r="H146" s="37" t="n">
        <v>71</v>
      </c>
      <c r="I146" s="37" t="n">
        <v>216</v>
      </c>
      <c r="J146" s="28"/>
      <c r="K146" s="38" t="n">
        <f aca="false">TOT!FX148</f>
        <v>5000000</v>
      </c>
      <c r="L146" s="28"/>
      <c r="M146" s="37" t="n">
        <f aca="false">'CK - Tableau 1'!F146</f>
        <v>95</v>
      </c>
      <c r="N146" s="37" t="n">
        <f aca="false">'FG - Tableau 1'!E146</f>
        <v>61</v>
      </c>
      <c r="O146" s="37" t="n">
        <f aca="false">'DI - Tableau 1'!E146</f>
        <v>52</v>
      </c>
      <c r="P146" s="37" t="n">
        <f aca="false">'SK - Tableau 1'!G146</f>
        <v>72</v>
      </c>
      <c r="Q146" s="37" t="n">
        <f aca="false">'ST - Tableau 1'!D146</f>
        <v>95</v>
      </c>
      <c r="R146" s="37" t="n">
        <f aca="false">'EN - Tableau 1'!D146</f>
        <v>33</v>
      </c>
      <c r="S146" s="37" t="n">
        <f aca="false">DU!E146</f>
        <v>95</v>
      </c>
      <c r="T146" s="37" t="n">
        <f aca="false">'PH - Tableau 1'!P146</f>
        <v>62.125</v>
      </c>
      <c r="U146" s="37" t="n">
        <f aca="false">'FO - Tableau 1'!D146</f>
        <v>33</v>
      </c>
      <c r="V146" s="37" t="n">
        <f aca="false">'PA - Tableau 1'!K146</f>
        <v>60</v>
      </c>
      <c r="W146" s="37" t="n">
        <f aca="false">'SC - Tableau 1'!L146</f>
        <v>70.5</v>
      </c>
      <c r="X146" s="37" t="n">
        <f aca="false">'DF - Tableau 1'!I146</f>
        <v>66.5</v>
      </c>
      <c r="Y146" s="37" t="n">
        <f aca="false">PS!F146</f>
        <v>33</v>
      </c>
      <c r="Z146" s="37" t="n">
        <v>50</v>
      </c>
      <c r="AA146" s="37" t="n">
        <v>50</v>
      </c>
      <c r="AB146" s="37" t="n">
        <v>50</v>
      </c>
    </row>
    <row r="147" customFormat="false" ht="14.35" hidden="false" customHeight="true" outlineLevel="0" collapsed="false">
      <c r="A147" s="17" t="s">
        <v>970</v>
      </c>
      <c r="B147" s="27" t="n">
        <f aca="false">'POSITION - Tableau 1'!B147</f>
        <v>1</v>
      </c>
      <c r="C147" s="35" t="s">
        <v>262</v>
      </c>
      <c r="D147" s="36" t="s">
        <v>4404</v>
      </c>
      <c r="E147" s="27" t="n">
        <f aca="false">YEAR(TOT!A149)</f>
        <v>1986</v>
      </c>
      <c r="F147" s="28" t="n">
        <f aca="false">MONTH(TOT!A149)</f>
        <v>9</v>
      </c>
      <c r="G147" s="28" t="n">
        <f aca="false">DAY(TOT!A149)</f>
        <v>30</v>
      </c>
      <c r="H147" s="37" t="n">
        <v>72</v>
      </c>
      <c r="I147" s="37" t="n">
        <v>188</v>
      </c>
      <c r="J147" s="28"/>
      <c r="K147" s="38" t="n">
        <f aca="false">TOT!FX149</f>
        <v>700000</v>
      </c>
      <c r="L147" s="28"/>
      <c r="M147" s="37" t="n">
        <f aca="false">'CK - Tableau 1'!F147</f>
        <v>60</v>
      </c>
      <c r="N147" s="37" t="n">
        <f aca="false">'FG - Tableau 1'!E147</f>
        <v>33</v>
      </c>
      <c r="O147" s="37" t="n">
        <f aca="false">'DI - Tableau 1'!E147</f>
        <v>73</v>
      </c>
      <c r="P147" s="37" t="n">
        <f aca="false">'SK - Tableau 1'!G147</f>
        <v>60</v>
      </c>
      <c r="Q147" s="37" t="n">
        <f aca="false">'ST - Tableau 1'!D147</f>
        <v>52</v>
      </c>
      <c r="R147" s="37" t="n">
        <f aca="false">'EN - Tableau 1'!D147</f>
        <v>33</v>
      </c>
      <c r="S147" s="37" t="n">
        <f aca="false">DU!E147</f>
        <v>81</v>
      </c>
      <c r="T147" s="37" t="n">
        <f aca="false">'PH - Tableau 1'!P147</f>
        <v>53.5</v>
      </c>
      <c r="U147" s="37" t="n">
        <f aca="false">'FO - Tableau 1'!D147</f>
        <v>38</v>
      </c>
      <c r="V147" s="37" t="n">
        <f aca="false">'PA - Tableau 1'!K147</f>
        <v>47</v>
      </c>
      <c r="W147" s="37" t="n">
        <f aca="false">'SC - Tableau 1'!L147</f>
        <v>53.5</v>
      </c>
      <c r="X147" s="37" t="n">
        <f aca="false">'DF - Tableau 1'!I147</f>
        <v>60</v>
      </c>
      <c r="Y147" s="37" t="n">
        <f aca="false">PS!F147</f>
        <v>33</v>
      </c>
      <c r="Z147" s="37" t="n">
        <v>50</v>
      </c>
      <c r="AA147" s="37" t="n">
        <v>50</v>
      </c>
      <c r="AB147" s="37" t="n">
        <v>50</v>
      </c>
    </row>
    <row r="148" customFormat="false" ht="14.35" hidden="false" customHeight="true" outlineLevel="0" collapsed="false">
      <c r="A148" s="17" t="s">
        <v>974</v>
      </c>
      <c r="B148" s="27" t="n">
        <f aca="false">'POSITION - Tableau 1'!B148</f>
        <v>1</v>
      </c>
      <c r="C148" s="35" t="s">
        <v>321</v>
      </c>
      <c r="D148" s="36" t="s">
        <v>4404</v>
      </c>
      <c r="E148" s="27" t="n">
        <f aca="false">YEAR(TOT!A150)</f>
        <v>1991</v>
      </c>
      <c r="F148" s="28" t="n">
        <f aca="false">MONTH(TOT!A150)</f>
        <v>9</v>
      </c>
      <c r="G148" s="28" t="n">
        <f aca="false">DAY(TOT!A150)</f>
        <v>25</v>
      </c>
      <c r="H148" s="37" t="n">
        <v>71</v>
      </c>
      <c r="I148" s="37" t="n">
        <v>186</v>
      </c>
      <c r="J148" s="28"/>
      <c r="K148" s="38" t="n">
        <f aca="false">TOT!FX150</f>
        <v>1800000</v>
      </c>
      <c r="L148" s="28"/>
      <c r="M148" s="37" t="n">
        <f aca="false">'CK - Tableau 1'!F148</f>
        <v>44</v>
      </c>
      <c r="N148" s="37" t="n">
        <f aca="false">'FG - Tableau 1'!E148</f>
        <v>33</v>
      </c>
      <c r="O148" s="37" t="n">
        <f aca="false">'DI - Tableau 1'!E148</f>
        <v>91</v>
      </c>
      <c r="P148" s="37" t="n">
        <f aca="false">'SK - Tableau 1'!G148</f>
        <v>86</v>
      </c>
      <c r="Q148" s="37" t="n">
        <f aca="false">'ST - Tableau 1'!D148</f>
        <v>54</v>
      </c>
      <c r="R148" s="37" t="n">
        <f aca="false">'EN - Tableau 1'!D148</f>
        <v>59</v>
      </c>
      <c r="S148" s="37" t="n">
        <f aca="false">DU!E148</f>
        <v>93</v>
      </c>
      <c r="T148" s="37" t="n">
        <f aca="false">'PH - Tableau 1'!P148</f>
        <v>81.5</v>
      </c>
      <c r="U148" s="37" t="n">
        <f aca="false">'FO - Tableau 1'!D148</f>
        <v>75</v>
      </c>
      <c r="V148" s="37" t="n">
        <f aca="false">'PA - Tableau 1'!K148</f>
        <v>75</v>
      </c>
      <c r="W148" s="37" t="n">
        <f aca="false">'SC - Tableau 1'!L148</f>
        <v>75.5</v>
      </c>
      <c r="X148" s="37" t="n">
        <f aca="false">'DF - Tableau 1'!I148</f>
        <v>62.5</v>
      </c>
      <c r="Y148" s="37" t="n">
        <f aca="false">PS!F148</f>
        <v>33</v>
      </c>
      <c r="Z148" s="37" t="n">
        <v>50</v>
      </c>
      <c r="AA148" s="37" t="n">
        <v>50</v>
      </c>
      <c r="AB148" s="37" t="n">
        <v>50</v>
      </c>
    </row>
    <row r="149" customFormat="false" ht="14.35" hidden="false" customHeight="true" outlineLevel="0" collapsed="false">
      <c r="A149" s="17" t="s">
        <v>979</v>
      </c>
      <c r="B149" s="27" t="n">
        <f aca="false">'POSITION - Tableau 1'!B149</f>
        <v>8</v>
      </c>
      <c r="C149" s="35" t="s">
        <v>321</v>
      </c>
      <c r="D149" s="36" t="s">
        <v>4403</v>
      </c>
      <c r="E149" s="27" t="n">
        <f aca="false">YEAR(TOT!A151)</f>
        <v>1994</v>
      </c>
      <c r="F149" s="28" t="n">
        <f aca="false">MONTH(TOT!A151)</f>
        <v>2</v>
      </c>
      <c r="G149" s="28" t="n">
        <f aca="false">DAY(TOT!A151)</f>
        <v>2</v>
      </c>
      <c r="H149" s="37" t="n">
        <v>73</v>
      </c>
      <c r="I149" s="37" t="n">
        <v>195</v>
      </c>
      <c r="J149" s="28"/>
      <c r="K149" s="38" t="n">
        <f aca="false">TOT!FX151</f>
        <v>925000</v>
      </c>
      <c r="L149" s="28"/>
      <c r="M149" s="37" t="n">
        <f aca="false">'CK - Tableau 1'!F149</f>
        <v>60</v>
      </c>
      <c r="N149" s="37" t="n">
        <f aca="false">'FG - Tableau 1'!E149</f>
        <v>33</v>
      </c>
      <c r="O149" s="37" t="n">
        <f aca="false">'DI - Tableau 1'!E149</f>
        <v>37</v>
      </c>
      <c r="P149" s="37" t="n">
        <f aca="false">'SK - Tableau 1'!G149</f>
        <v>60</v>
      </c>
      <c r="Q149" s="37" t="n">
        <f aca="false">'ST - Tableau 1'!D149</f>
        <v>58</v>
      </c>
      <c r="R149" s="37" t="n">
        <f aca="false">'EN - Tableau 1'!D149</f>
        <v>33</v>
      </c>
      <c r="S149" s="37" t="n">
        <f aca="false">DU!E149</f>
        <v>81</v>
      </c>
      <c r="T149" s="37" t="n">
        <f aca="false">'PH - Tableau 1'!P149</f>
        <v>60.375</v>
      </c>
      <c r="U149" s="37" t="n">
        <f aca="false">'FO - Tableau 1'!D149</f>
        <v>33</v>
      </c>
      <c r="V149" s="37" t="n">
        <f aca="false">'PA - Tableau 1'!K149</f>
        <v>53.5</v>
      </c>
      <c r="W149" s="37" t="n">
        <f aca="false">'SC - Tableau 1'!L149</f>
        <v>53.5</v>
      </c>
      <c r="X149" s="37" t="n">
        <f aca="false">'DF - Tableau 1'!I149</f>
        <v>53.5</v>
      </c>
      <c r="Y149" s="37" t="n">
        <f aca="false">PS!F149</f>
        <v>33</v>
      </c>
      <c r="Z149" s="37" t="n">
        <v>50</v>
      </c>
      <c r="AA149" s="37" t="n">
        <v>50</v>
      </c>
      <c r="AB149" s="37" t="n">
        <v>50</v>
      </c>
    </row>
    <row r="150" customFormat="false" ht="14.35" hidden="false" customHeight="true" outlineLevel="0" collapsed="false">
      <c r="A150" s="17" t="s">
        <v>983</v>
      </c>
      <c r="B150" s="27" t="n">
        <f aca="false">'POSITION - Tableau 1'!B150</f>
        <v>8</v>
      </c>
      <c r="C150" s="35" t="s">
        <v>262</v>
      </c>
      <c r="D150" s="36" t="s">
        <v>4404</v>
      </c>
      <c r="E150" s="27" t="n">
        <f aca="false">YEAR(TOT!A152)</f>
        <v>1991</v>
      </c>
      <c r="F150" s="28" t="n">
        <f aca="false">MONTH(TOT!A152)</f>
        <v>5</v>
      </c>
      <c r="G150" s="28" t="n">
        <f aca="false">DAY(TOT!A152)</f>
        <v>9</v>
      </c>
      <c r="H150" s="37" t="n">
        <v>73</v>
      </c>
      <c r="I150" s="37" t="n">
        <v>198</v>
      </c>
      <c r="J150" s="28"/>
      <c r="K150" s="38" t="n">
        <f aca="false">TOT!FX152</f>
        <v>3300000</v>
      </c>
      <c r="L150" s="28"/>
      <c r="M150" s="37" t="n">
        <f aca="false">'CK - Tableau 1'!F150</f>
        <v>63</v>
      </c>
      <c r="N150" s="37" t="n">
        <f aca="false">'FG - Tableau 1'!E150</f>
        <v>33</v>
      </c>
      <c r="O150" s="37" t="n">
        <f aca="false">'DI - Tableau 1'!E150</f>
        <v>87</v>
      </c>
      <c r="P150" s="37" t="n">
        <f aca="false">'SK - Tableau 1'!G150</f>
        <v>79</v>
      </c>
      <c r="Q150" s="37" t="n">
        <f aca="false">'ST - Tableau 1'!D150</f>
        <v>64</v>
      </c>
      <c r="R150" s="37" t="n">
        <f aca="false">'EN - Tableau 1'!D150</f>
        <v>41</v>
      </c>
      <c r="S150" s="37" t="n">
        <f aca="false">DU!E150</f>
        <v>85</v>
      </c>
      <c r="T150" s="37" t="n">
        <f aca="false">'PH - Tableau 1'!P150</f>
        <v>72.875</v>
      </c>
      <c r="U150" s="37" t="n">
        <f aca="false">'FO - Tableau 1'!D150</f>
        <v>33</v>
      </c>
      <c r="V150" s="37" t="n">
        <f aca="false">'PA - Tableau 1'!K150</f>
        <v>71.5</v>
      </c>
      <c r="W150" s="37" t="n">
        <f aca="false">'SC - Tableau 1'!L150</f>
        <v>53.5</v>
      </c>
      <c r="X150" s="37" t="n">
        <f aca="false">'DF - Tableau 1'!I150</f>
        <v>83</v>
      </c>
      <c r="Y150" s="37" t="n">
        <f aca="false">PS!F150</f>
        <v>33</v>
      </c>
      <c r="Z150" s="37" t="n">
        <v>50</v>
      </c>
      <c r="AA150" s="37" t="n">
        <v>50</v>
      </c>
      <c r="AB150" s="37" t="n">
        <v>50</v>
      </c>
    </row>
    <row r="151" customFormat="false" ht="14.35" hidden="false" customHeight="true" outlineLevel="0" collapsed="false">
      <c r="A151" s="17" t="s">
        <v>988</v>
      </c>
      <c r="B151" s="27" t="n">
        <f aca="false">'POSITION - Tableau 1'!B151</f>
        <v>4</v>
      </c>
      <c r="C151" s="35" t="s">
        <v>283</v>
      </c>
      <c r="D151" s="36" t="s">
        <v>4404</v>
      </c>
      <c r="E151" s="27" t="n">
        <f aca="false">YEAR(TOT!A153)</f>
        <v>1989</v>
      </c>
      <c r="F151" s="28" t="n">
        <f aca="false">MONTH(TOT!A153)</f>
        <v>6</v>
      </c>
      <c r="G151" s="28" t="n">
        <f aca="false">DAY(TOT!A153)</f>
        <v>5</v>
      </c>
      <c r="H151" s="37" t="n">
        <v>68</v>
      </c>
      <c r="I151" s="37" t="n">
        <v>179</v>
      </c>
      <c r="J151" s="28"/>
      <c r="K151" s="38" t="n">
        <f aca="false">TOT!FX153</f>
        <v>4500000</v>
      </c>
      <c r="L151" s="28"/>
      <c r="M151" s="37" t="n">
        <f aca="false">'CK - Tableau 1'!F151</f>
        <v>40</v>
      </c>
      <c r="N151" s="37" t="n">
        <f aca="false">'FG - Tableau 1'!E151</f>
        <v>33</v>
      </c>
      <c r="O151" s="37" t="n">
        <f aca="false">'DI - Tableau 1'!E151</f>
        <v>90</v>
      </c>
      <c r="P151" s="37" t="n">
        <f aca="false">'SK - Tableau 1'!G151</f>
        <v>99</v>
      </c>
      <c r="Q151" s="37" t="n">
        <f aca="false">'ST - Tableau 1'!D151</f>
        <v>60</v>
      </c>
      <c r="R151" s="37" t="n">
        <f aca="false">'EN - Tableau 1'!D151</f>
        <v>89</v>
      </c>
      <c r="S151" s="37" t="n">
        <f aca="false">DU!E151</f>
        <v>92</v>
      </c>
      <c r="T151" s="37" t="n">
        <f aca="false">'PH - Tableau 1'!P151</f>
        <v>90.875</v>
      </c>
      <c r="U151" s="37" t="n">
        <f aca="false">'FO - Tableau 1'!D151</f>
        <v>33</v>
      </c>
      <c r="V151" s="37" t="n">
        <f aca="false">'PA - Tableau 1'!K151</f>
        <v>80.5</v>
      </c>
      <c r="W151" s="37" t="n">
        <f aca="false">'SC - Tableau 1'!L151</f>
        <v>94</v>
      </c>
      <c r="X151" s="37" t="n">
        <f aca="false">'DF - Tableau 1'!I151</f>
        <v>64</v>
      </c>
      <c r="Y151" s="37" t="n">
        <f aca="false">PS!F151</f>
        <v>65.5</v>
      </c>
      <c r="Z151" s="37" t="n">
        <v>50</v>
      </c>
      <c r="AA151" s="37" t="n">
        <v>50</v>
      </c>
      <c r="AB151" s="37" t="n">
        <v>50</v>
      </c>
    </row>
    <row r="152" customFormat="false" ht="14.35" hidden="false" customHeight="true" outlineLevel="0" collapsed="false">
      <c r="A152" s="17" t="s">
        <v>992</v>
      </c>
      <c r="B152" s="27" t="n">
        <f aca="false">'POSITION - Tableau 1'!B152</f>
        <v>8</v>
      </c>
      <c r="C152" s="35" t="s">
        <v>283</v>
      </c>
      <c r="D152" s="36" t="s">
        <v>4404</v>
      </c>
      <c r="E152" s="27" t="n">
        <f aca="false">YEAR(TOT!A154)</f>
        <v>1991</v>
      </c>
      <c r="F152" s="28" t="n">
        <f aca="false">MONTH(TOT!A154)</f>
        <v>12</v>
      </c>
      <c r="G152" s="28" t="n">
        <f aca="false">DAY(TOT!A154)</f>
        <v>5</v>
      </c>
      <c r="H152" s="37" t="n">
        <v>73</v>
      </c>
      <c r="I152" s="37" t="n">
        <v>215</v>
      </c>
      <c r="J152" s="28"/>
      <c r="K152" s="38" t="n">
        <f aca="false">TOT!FX154</f>
        <v>4000000</v>
      </c>
      <c r="L152" s="28"/>
      <c r="M152" s="37" t="n">
        <f aca="false">'CK - Tableau 1'!F152</f>
        <v>34</v>
      </c>
      <c r="N152" s="37" t="n">
        <f aca="false">'FG - Tableau 1'!E152</f>
        <v>33</v>
      </c>
      <c r="O152" s="37" t="n">
        <f aca="false">'DI - Tableau 1'!E152</f>
        <v>81</v>
      </c>
      <c r="P152" s="37" t="n">
        <f aca="false">'SK - Tableau 1'!G152</f>
        <v>84</v>
      </c>
      <c r="Q152" s="37" t="n">
        <f aca="false">'ST - Tableau 1'!D152</f>
        <v>90</v>
      </c>
      <c r="R152" s="37" t="n">
        <f aca="false">'EN - Tableau 1'!D152</f>
        <v>99</v>
      </c>
      <c r="S152" s="37" t="n">
        <f aca="false">DU!E152</f>
        <v>90</v>
      </c>
      <c r="T152" s="37" t="n">
        <f aca="false">'PH - Tableau 1'!P152</f>
        <v>75.875</v>
      </c>
      <c r="U152" s="37" t="n">
        <f aca="false">'FO - Tableau 1'!D152</f>
        <v>53</v>
      </c>
      <c r="V152" s="37" t="n">
        <f aca="false">'PA - Tableau 1'!K152</f>
        <v>66</v>
      </c>
      <c r="W152" s="37" t="n">
        <f aca="false">'SC - Tableau 1'!L152</f>
        <v>59</v>
      </c>
      <c r="X152" s="37" t="n">
        <f aca="false">'DF - Tableau 1'!I152</f>
        <v>70.5</v>
      </c>
      <c r="Y152" s="37" t="n">
        <f aca="false">PS!F152</f>
        <v>46.6666666666667</v>
      </c>
      <c r="Z152" s="37" t="n">
        <v>50</v>
      </c>
      <c r="AA152" s="37" t="n">
        <v>50</v>
      </c>
      <c r="AB152" s="37" t="n">
        <v>50</v>
      </c>
    </row>
    <row r="153" customFormat="false" ht="14.35" hidden="false" customHeight="true" outlineLevel="0" collapsed="false">
      <c r="A153" s="17" t="s">
        <v>996</v>
      </c>
      <c r="B153" s="27" t="n">
        <f aca="false">'POSITION - Tableau 1'!B153</f>
        <v>8</v>
      </c>
      <c r="C153" s="35" t="s">
        <v>321</v>
      </c>
      <c r="D153" s="36" t="s">
        <v>4403</v>
      </c>
      <c r="E153" s="27" t="n">
        <f aca="false">YEAR(TOT!A155)</f>
        <v>1995</v>
      </c>
      <c r="F153" s="28" t="n">
        <f aca="false">MONTH(TOT!A155)</f>
        <v>1</v>
      </c>
      <c r="G153" s="28" t="n">
        <f aca="false">DAY(TOT!A155)</f>
        <v>28</v>
      </c>
      <c r="H153" s="37" t="n">
        <v>76</v>
      </c>
      <c r="I153" s="37" t="n">
        <v>231</v>
      </c>
      <c r="J153" s="28"/>
      <c r="K153" s="38" t="n">
        <f aca="false">TOT!FX155</f>
        <v>742500</v>
      </c>
      <c r="L153" s="28"/>
      <c r="M153" s="37" t="n">
        <f aca="false">'CK - Tableau 1'!F153</f>
        <v>60</v>
      </c>
      <c r="N153" s="37" t="n">
        <f aca="false">'FG - Tableau 1'!E153</f>
        <v>33</v>
      </c>
      <c r="O153" s="37" t="n">
        <f aca="false">'DI - Tableau 1'!E153</f>
        <v>73</v>
      </c>
      <c r="P153" s="37" t="n">
        <f aca="false">'SK - Tableau 1'!G153</f>
        <v>59</v>
      </c>
      <c r="Q153" s="37" t="n">
        <f aca="false">'ST - Tableau 1'!D153</f>
        <v>93</v>
      </c>
      <c r="R153" s="37" t="n">
        <f aca="false">'EN - Tableau 1'!D153</f>
        <v>33</v>
      </c>
      <c r="S153" s="37" t="n">
        <f aca="false">DU!E153</f>
        <v>83</v>
      </c>
      <c r="T153" s="37" t="n">
        <f aca="false">'PH - Tableau 1'!P153</f>
        <v>63.375</v>
      </c>
      <c r="U153" s="37" t="n">
        <f aca="false">'FO - Tableau 1'!D153</f>
        <v>53</v>
      </c>
      <c r="V153" s="37" t="n">
        <f aca="false">'PA - Tableau 1'!K153</f>
        <v>60</v>
      </c>
      <c r="W153" s="37" t="n">
        <f aca="false">'SC - Tableau 1'!L153</f>
        <v>50</v>
      </c>
      <c r="X153" s="37" t="n">
        <f aca="false">'DF - Tableau 1'!I153</f>
        <v>56</v>
      </c>
      <c r="Y153" s="37" t="n">
        <f aca="false">PS!F153</f>
        <v>33</v>
      </c>
      <c r="Z153" s="37" t="n">
        <v>50</v>
      </c>
      <c r="AA153" s="37" t="n">
        <v>50</v>
      </c>
      <c r="AB153" s="37" t="n">
        <v>50</v>
      </c>
    </row>
    <row r="154" customFormat="false" ht="14.35" hidden="false" customHeight="true" outlineLevel="0" collapsed="false">
      <c r="A154" s="17" t="s">
        <v>1001</v>
      </c>
      <c r="B154" s="27" t="n">
        <f aca="false">'POSITION - Tableau 1'!B154</f>
        <v>8</v>
      </c>
      <c r="C154" s="35" t="s">
        <v>321</v>
      </c>
      <c r="D154" s="36" t="s">
        <v>4404</v>
      </c>
      <c r="E154" s="27" t="n">
        <f aca="false">YEAR(TOT!A156)</f>
        <v>1986</v>
      </c>
      <c r="F154" s="28" t="n">
        <f aca="false">MONTH(TOT!A156)</f>
        <v>11</v>
      </c>
      <c r="G154" s="28" t="n">
        <f aca="false">DAY(TOT!A156)</f>
        <v>9</v>
      </c>
      <c r="H154" s="37" t="n">
        <v>74</v>
      </c>
      <c r="I154" s="37" t="n">
        <v>198</v>
      </c>
      <c r="J154" s="28"/>
      <c r="K154" s="38" t="n">
        <f aca="false">TOT!FX156</f>
        <v>2900000</v>
      </c>
      <c r="L154" s="28"/>
      <c r="M154" s="37" t="n">
        <f aca="false">'CK - Tableau 1'!F154</f>
        <v>44</v>
      </c>
      <c r="N154" s="37" t="n">
        <f aca="false">'FG - Tableau 1'!E154</f>
        <v>33</v>
      </c>
      <c r="O154" s="37" t="n">
        <f aca="false">'DI - Tableau 1'!E154</f>
        <v>72</v>
      </c>
      <c r="P154" s="37" t="n">
        <f aca="false">'SK - Tableau 1'!G154</f>
        <v>65</v>
      </c>
      <c r="Q154" s="37" t="n">
        <f aca="false">'ST - Tableau 1'!D154</f>
        <v>57</v>
      </c>
      <c r="R154" s="37" t="n">
        <f aca="false">'EN - Tableau 1'!D154</f>
        <v>33</v>
      </c>
      <c r="S154" s="37" t="n">
        <f aca="false">DU!E154</f>
        <v>91</v>
      </c>
      <c r="T154" s="37" t="n">
        <f aca="false">'PH - Tableau 1'!P154</f>
        <v>68.75</v>
      </c>
      <c r="U154" s="37" t="n">
        <f aca="false">'FO - Tableau 1'!D154</f>
        <v>33</v>
      </c>
      <c r="V154" s="37" t="n">
        <f aca="false">'PA - Tableau 1'!K154</f>
        <v>48</v>
      </c>
      <c r="W154" s="37" t="n">
        <f aca="false">'SC - Tableau 1'!L154</f>
        <v>56</v>
      </c>
      <c r="X154" s="37" t="n">
        <f aca="false">'DF - Tableau 1'!I154</f>
        <v>72</v>
      </c>
      <c r="Y154" s="37" t="n">
        <f aca="false">PS!F154</f>
        <v>33</v>
      </c>
      <c r="Z154" s="37" t="n">
        <v>50</v>
      </c>
      <c r="AA154" s="37" t="n">
        <v>50</v>
      </c>
      <c r="AB154" s="37" t="n">
        <v>50</v>
      </c>
    </row>
    <row r="155" customFormat="false" ht="14.35" hidden="false" customHeight="true" outlineLevel="0" collapsed="false">
      <c r="A155" s="17" t="s">
        <v>1006</v>
      </c>
      <c r="B155" s="27" t="n">
        <f aca="false">'POSITION - Tableau 1'!B155</f>
        <v>2</v>
      </c>
      <c r="C155" s="35" t="s">
        <v>321</v>
      </c>
      <c r="D155" s="36" t="s">
        <v>4404</v>
      </c>
      <c r="E155" s="27" t="n">
        <f aca="false">YEAR(TOT!A157)</f>
        <v>1988</v>
      </c>
      <c r="F155" s="28" t="n">
        <f aca="false">MONTH(TOT!A157)</f>
        <v>8</v>
      </c>
      <c r="G155" s="28" t="n">
        <f aca="false">DAY(TOT!A157)</f>
        <v>23</v>
      </c>
      <c r="H155" s="37" t="n">
        <v>71</v>
      </c>
      <c r="I155" s="37" t="n">
        <v>186</v>
      </c>
      <c r="J155" s="28"/>
      <c r="K155" s="38" t="n">
        <f aca="false">TOT!FX157</f>
        <v>3667000</v>
      </c>
      <c r="L155" s="28"/>
      <c r="M155" s="37" t="n">
        <f aca="false">'CK - Tableau 1'!F155</f>
        <v>68</v>
      </c>
      <c r="N155" s="37" t="n">
        <f aca="false">'FG - Tableau 1'!E155</f>
        <v>33</v>
      </c>
      <c r="O155" s="37" t="n">
        <f aca="false">'DI - Tableau 1'!E155</f>
        <v>71</v>
      </c>
      <c r="P155" s="37" t="n">
        <f aca="false">'SK - Tableau 1'!G155</f>
        <v>66</v>
      </c>
      <c r="Q155" s="37" t="n">
        <f aca="false">'ST - Tableau 1'!D155</f>
        <v>54</v>
      </c>
      <c r="R155" s="37" t="n">
        <f aca="false">'EN - Tableau 1'!D155</f>
        <v>59</v>
      </c>
      <c r="S155" s="37" t="n">
        <f aca="false">DU!E155</f>
        <v>99</v>
      </c>
      <c r="T155" s="37" t="n">
        <f aca="false">'PH - Tableau 1'!P155</f>
        <v>76.5</v>
      </c>
      <c r="U155" s="37" t="n">
        <f aca="false">'FO - Tableau 1'!D155</f>
        <v>47</v>
      </c>
      <c r="V155" s="37" t="n">
        <f aca="false">'PA - Tableau 1'!K155</f>
        <v>74</v>
      </c>
      <c r="W155" s="37" t="n">
        <f aca="false">'SC - Tableau 1'!L155</f>
        <v>76</v>
      </c>
      <c r="X155" s="37" t="n">
        <f aca="false">'DF - Tableau 1'!I155</f>
        <v>72.5</v>
      </c>
      <c r="Y155" s="37" t="n">
        <f aca="false">PS!F155</f>
        <v>33</v>
      </c>
      <c r="Z155" s="37" t="n">
        <v>50</v>
      </c>
      <c r="AA155" s="37" t="n">
        <v>50</v>
      </c>
      <c r="AB155" s="37" t="n">
        <v>50</v>
      </c>
    </row>
    <row r="156" customFormat="false" ht="14.35" hidden="false" customHeight="true" outlineLevel="0" collapsed="false">
      <c r="A156" s="17" t="s">
        <v>1010</v>
      </c>
      <c r="B156" s="27" t="n">
        <f aca="false">'POSITION - Tableau 1'!B156</f>
        <v>1</v>
      </c>
      <c r="C156" s="35" t="s">
        <v>321</v>
      </c>
      <c r="D156" s="36" t="s">
        <v>4404</v>
      </c>
      <c r="E156" s="27" t="n">
        <f aca="false">YEAR(TOT!A158)</f>
        <v>1985</v>
      </c>
      <c r="F156" s="28" t="n">
        <f aca="false">MONTH(TOT!A158)</f>
        <v>10</v>
      </c>
      <c r="G156" s="28" t="n">
        <f aca="false">DAY(TOT!A158)</f>
        <v>12</v>
      </c>
      <c r="H156" s="37" t="n">
        <v>75</v>
      </c>
      <c r="I156" s="37" t="n">
        <v>210</v>
      </c>
      <c r="J156" s="28"/>
      <c r="K156" s="38" t="n">
        <f aca="false">TOT!FX158</f>
        <v>5000000</v>
      </c>
      <c r="L156" s="28"/>
      <c r="M156" s="37" t="n">
        <f aca="false">'CK - Tableau 1'!F156</f>
        <v>54</v>
      </c>
      <c r="N156" s="37" t="n">
        <f aca="false">'FG - Tableau 1'!E156</f>
        <v>33</v>
      </c>
      <c r="O156" s="37" t="n">
        <f aca="false">'DI - Tableau 1'!E156</f>
        <v>77</v>
      </c>
      <c r="P156" s="37" t="n">
        <f aca="false">'SK - Tableau 1'!G156</f>
        <v>90</v>
      </c>
      <c r="Q156" s="37" t="n">
        <f aca="false">'ST - Tableau 1'!D156</f>
        <v>72</v>
      </c>
      <c r="R156" s="37" t="n">
        <f aca="false">'EN - Tableau 1'!D156</f>
        <v>75</v>
      </c>
      <c r="S156" s="37" t="n">
        <f aca="false">DU!E156</f>
        <v>96</v>
      </c>
      <c r="T156" s="37" t="n">
        <f aca="false">'PH - Tableau 1'!P156</f>
        <v>80</v>
      </c>
      <c r="U156" s="37" t="n">
        <f aca="false">'FO - Tableau 1'!D156</f>
        <v>53</v>
      </c>
      <c r="V156" s="37" t="n">
        <f aca="false">'PA - Tableau 1'!K156</f>
        <v>76.5</v>
      </c>
      <c r="W156" s="37" t="n">
        <f aca="false">'SC - Tableau 1'!L156</f>
        <v>76.5</v>
      </c>
      <c r="X156" s="37" t="n">
        <f aca="false">'DF - Tableau 1'!I156</f>
        <v>77</v>
      </c>
      <c r="Y156" s="37" t="n">
        <f aca="false">PS!F156</f>
        <v>33</v>
      </c>
      <c r="Z156" s="37" t="n">
        <v>50</v>
      </c>
      <c r="AA156" s="37" t="n">
        <v>50</v>
      </c>
      <c r="AB156" s="37" t="n">
        <v>50</v>
      </c>
    </row>
    <row r="157" customFormat="false" ht="14.35" hidden="false" customHeight="true" outlineLevel="0" collapsed="false">
      <c r="A157" s="17" t="s">
        <v>1014</v>
      </c>
      <c r="B157" s="27" t="n">
        <f aca="false">'POSITION - Tableau 1'!B157</f>
        <v>8</v>
      </c>
      <c r="C157" s="35" t="s">
        <v>262</v>
      </c>
      <c r="D157" s="36" t="s">
        <v>4403</v>
      </c>
      <c r="E157" s="27" t="n">
        <f aca="false">YEAR(TOT!A159)</f>
        <v>1994</v>
      </c>
      <c r="F157" s="28" t="n">
        <f aca="false">MONTH(TOT!A159)</f>
        <v>7</v>
      </c>
      <c r="G157" s="28" t="n">
        <f aca="false">DAY(TOT!A159)</f>
        <v>27</v>
      </c>
      <c r="H157" s="37" t="n">
        <v>77</v>
      </c>
      <c r="I157" s="37" t="n">
        <v>208</v>
      </c>
      <c r="J157" s="28"/>
      <c r="K157" s="38" t="n">
        <f aca="false">TOT!FX159</f>
        <v>925000</v>
      </c>
      <c r="L157" s="28"/>
      <c r="M157" s="37" t="n">
        <f aca="false">'CK - Tableau 1'!F157</f>
        <v>69</v>
      </c>
      <c r="N157" s="37" t="n">
        <f aca="false">'FG - Tableau 1'!E157</f>
        <v>33</v>
      </c>
      <c r="O157" s="37" t="n">
        <f aca="false">'DI - Tableau 1'!E157</f>
        <v>46</v>
      </c>
      <c r="P157" s="37" t="n">
        <f aca="false">'SK - Tableau 1'!G157</f>
        <v>60</v>
      </c>
      <c r="Q157" s="37" t="n">
        <f aca="false">'ST - Tableau 1'!D157</f>
        <v>57</v>
      </c>
      <c r="R157" s="37" t="n">
        <f aca="false">'EN - Tableau 1'!D157</f>
        <v>33</v>
      </c>
      <c r="S157" s="37" t="n">
        <f aca="false">DU!E157</f>
        <v>81</v>
      </c>
      <c r="T157" s="37" t="n">
        <f aca="false">'PH - Tableau 1'!P157</f>
        <v>55</v>
      </c>
      <c r="U157" s="37" t="n">
        <f aca="false">'FO - Tableau 1'!D157</f>
        <v>33</v>
      </c>
      <c r="V157" s="37" t="n">
        <f aca="false">'PA - Tableau 1'!K157</f>
        <v>47</v>
      </c>
      <c r="W157" s="37" t="n">
        <f aca="false">'SC - Tableau 1'!L157</f>
        <v>53.5</v>
      </c>
      <c r="X157" s="37" t="n">
        <f aca="false">'DF - Tableau 1'!I157</f>
        <v>60</v>
      </c>
      <c r="Y157" s="37" t="n">
        <f aca="false">PS!F157</f>
        <v>33</v>
      </c>
      <c r="Z157" s="37" t="n">
        <v>50</v>
      </c>
      <c r="AA157" s="37" t="n">
        <v>50</v>
      </c>
      <c r="AB157" s="37" t="n">
        <v>50</v>
      </c>
    </row>
    <row r="158" customFormat="false" ht="14.35" hidden="false" customHeight="true" outlineLevel="0" collapsed="false">
      <c r="A158" s="17" t="s">
        <v>1019</v>
      </c>
      <c r="B158" s="27" t="n">
        <f aca="false">'POSITION - Tableau 1'!B158</f>
        <v>4</v>
      </c>
      <c r="C158" s="35" t="s">
        <v>262</v>
      </c>
      <c r="D158" s="36" t="s">
        <v>4404</v>
      </c>
      <c r="E158" s="27" t="n">
        <f aca="false">YEAR(TOT!A160)</f>
        <v>1989</v>
      </c>
      <c r="F158" s="28" t="n">
        <f aca="false">MONTH(TOT!A160)</f>
        <v>5</v>
      </c>
      <c r="G158" s="28" t="n">
        <f aca="false">DAY(TOT!A160)</f>
        <v>10</v>
      </c>
      <c r="H158" s="37" t="n">
        <v>74</v>
      </c>
      <c r="I158" s="37" t="n">
        <v>200</v>
      </c>
      <c r="J158" s="28"/>
      <c r="K158" s="38" t="n">
        <f aca="false">TOT!FX160</f>
        <v>650000</v>
      </c>
      <c r="L158" s="28"/>
      <c r="M158" s="37" t="n">
        <f aca="false">'CK - Tableau 1'!F158</f>
        <v>91</v>
      </c>
      <c r="N158" s="37" t="n">
        <f aca="false">'FG - Tableau 1'!E158</f>
        <v>33</v>
      </c>
      <c r="O158" s="37" t="n">
        <f aca="false">'DI - Tableau 1'!E158</f>
        <v>93</v>
      </c>
      <c r="P158" s="37" t="n">
        <f aca="false">'SK - Tableau 1'!G158</f>
        <v>59</v>
      </c>
      <c r="Q158" s="37" t="n">
        <f aca="false">'ST - Tableau 1'!D158</f>
        <v>61</v>
      </c>
      <c r="R158" s="37" t="n">
        <f aca="false">'EN - Tableau 1'!D158</f>
        <v>33</v>
      </c>
      <c r="S158" s="37" t="n">
        <f aca="false">DU!E158</f>
        <v>80</v>
      </c>
      <c r="T158" s="37" t="n">
        <f aca="false">'PH - Tableau 1'!P158</f>
        <v>65</v>
      </c>
      <c r="U158" s="37" t="n">
        <f aca="false">'FO - Tableau 1'!D158</f>
        <v>82</v>
      </c>
      <c r="V158" s="37" t="n">
        <f aca="false">'PA - Tableau 1'!K158</f>
        <v>55.5</v>
      </c>
      <c r="W158" s="37" t="n">
        <f aca="false">'SC - Tableau 1'!L158</f>
        <v>55</v>
      </c>
      <c r="X158" s="37" t="n">
        <f aca="false">'DF - Tableau 1'!I158</f>
        <v>65.5</v>
      </c>
      <c r="Y158" s="37" t="n">
        <f aca="false">PS!F158</f>
        <v>33</v>
      </c>
      <c r="Z158" s="37" t="n">
        <v>50</v>
      </c>
      <c r="AA158" s="37" t="n">
        <v>50</v>
      </c>
      <c r="AB158" s="37" t="n">
        <v>50</v>
      </c>
    </row>
    <row r="159" customFormat="false" ht="14.35" hidden="false" customHeight="true" outlineLevel="0" collapsed="false">
      <c r="A159" s="17" t="s">
        <v>1023</v>
      </c>
      <c r="B159" s="27" t="n">
        <f aca="false">'POSITION - Tableau 1'!B159</f>
        <v>1</v>
      </c>
      <c r="C159" s="35" t="s">
        <v>262</v>
      </c>
      <c r="D159" s="36" t="s">
        <v>4404</v>
      </c>
      <c r="E159" s="27" t="n">
        <f aca="false">YEAR(TOT!A161)</f>
        <v>1991</v>
      </c>
      <c r="F159" s="28" t="n">
        <f aca="false">MONTH(TOT!A161)</f>
        <v>2</v>
      </c>
      <c r="G159" s="28" t="n">
        <f aca="false">DAY(TOT!A161)</f>
        <v>27</v>
      </c>
      <c r="H159" s="37" t="n">
        <v>71</v>
      </c>
      <c r="I159" s="37" t="n">
        <v>200</v>
      </c>
      <c r="J159" s="28"/>
      <c r="K159" s="38" t="n">
        <f aca="false">TOT!FX161</f>
        <v>3000000</v>
      </c>
      <c r="L159" s="28"/>
      <c r="M159" s="37" t="n">
        <f aca="false">'CK - Tableau 1'!F159</f>
        <v>86</v>
      </c>
      <c r="N159" s="37" t="n">
        <f aca="false">'FG - Tableau 1'!E159</f>
        <v>63</v>
      </c>
      <c r="O159" s="37" t="n">
        <f aca="false">'DI - Tableau 1'!E159</f>
        <v>66</v>
      </c>
      <c r="P159" s="37" t="n">
        <f aca="false">'SK - Tableau 1'!G159</f>
        <v>69</v>
      </c>
      <c r="Q159" s="37" t="n">
        <f aca="false">'ST - Tableau 1'!D159</f>
        <v>80</v>
      </c>
      <c r="R159" s="37" t="n">
        <f aca="false">'EN - Tableau 1'!D159</f>
        <v>33</v>
      </c>
      <c r="S159" s="37" t="n">
        <f aca="false">DU!E159</f>
        <v>86</v>
      </c>
      <c r="T159" s="37" t="n">
        <f aca="false">'PH - Tableau 1'!P159</f>
        <v>66.375</v>
      </c>
      <c r="U159" s="37" t="n">
        <f aca="false">'FO - Tableau 1'!D159</f>
        <v>82</v>
      </c>
      <c r="V159" s="37" t="n">
        <f aca="false">'PA - Tableau 1'!K159</f>
        <v>60.5</v>
      </c>
      <c r="W159" s="37" t="n">
        <f aca="false">'SC - Tableau 1'!L159</f>
        <v>67</v>
      </c>
      <c r="X159" s="37" t="n">
        <f aca="false">'DF - Tableau 1'!I159</f>
        <v>80</v>
      </c>
      <c r="Y159" s="37" t="n">
        <f aca="false">PS!F159</f>
        <v>33</v>
      </c>
      <c r="Z159" s="37" t="n">
        <v>50</v>
      </c>
      <c r="AA159" s="37" t="n">
        <v>50</v>
      </c>
      <c r="AB159" s="37" t="n">
        <v>50</v>
      </c>
    </row>
    <row r="160" customFormat="false" ht="14.35" hidden="false" customHeight="true" outlineLevel="0" collapsed="false">
      <c r="A160" s="17" t="s">
        <v>1028</v>
      </c>
      <c r="B160" s="27" t="n">
        <f aca="false">'POSITION - Tableau 1'!B160</f>
        <v>1</v>
      </c>
      <c r="C160" s="35" t="s">
        <v>283</v>
      </c>
      <c r="D160" s="36" t="s">
        <v>4403</v>
      </c>
      <c r="E160" s="27" t="n">
        <f aca="false">YEAR(TOT!A162)</f>
        <v>1998</v>
      </c>
      <c r="F160" s="28" t="n">
        <f aca="false">MONTH(TOT!A162)</f>
        <v>11</v>
      </c>
      <c r="G160" s="28" t="n">
        <f aca="false">DAY(TOT!A162)</f>
        <v>22</v>
      </c>
      <c r="H160" s="37" t="n">
        <v>73</v>
      </c>
      <c r="I160" s="37" t="n">
        <v>201</v>
      </c>
      <c r="J160" s="28"/>
      <c r="K160" s="38" t="n">
        <f aca="false">TOT!FX162</f>
        <v>925000</v>
      </c>
      <c r="L160" s="28"/>
      <c r="M160" s="37" t="n">
        <f aca="false">'CK - Tableau 1'!F160</f>
        <v>60</v>
      </c>
      <c r="N160" s="37" t="n">
        <f aca="false">'FG - Tableau 1'!E160</f>
        <v>33</v>
      </c>
      <c r="O160" s="37" t="n">
        <f aca="false">'DI - Tableau 1'!E160</f>
        <v>66</v>
      </c>
      <c r="P160" s="37" t="n">
        <f aca="false">'SK - Tableau 1'!G160</f>
        <v>60</v>
      </c>
      <c r="Q160" s="37" t="n">
        <f aca="false">'ST - Tableau 1'!D160</f>
        <v>69</v>
      </c>
      <c r="R160" s="37" t="n">
        <f aca="false">'EN - Tableau 1'!D160</f>
        <v>40</v>
      </c>
      <c r="S160" s="37" t="n">
        <f aca="false">DU!E160</f>
        <v>82</v>
      </c>
      <c r="T160" s="37" t="n">
        <f aca="false">'PH - Tableau 1'!P160</f>
        <v>68</v>
      </c>
      <c r="U160" s="37" t="n">
        <f aca="false">'FO - Tableau 1'!D160</f>
        <v>53</v>
      </c>
      <c r="V160" s="37" t="n">
        <f aca="false">'PA - Tableau 1'!K160</f>
        <v>60</v>
      </c>
      <c r="W160" s="37" t="n">
        <f aca="false">'SC - Tableau 1'!L160</f>
        <v>60</v>
      </c>
      <c r="X160" s="37" t="n">
        <f aca="false">'DF - Tableau 1'!I160</f>
        <v>50.5</v>
      </c>
      <c r="Y160" s="37" t="n">
        <f aca="false">PS!F160</f>
        <v>33</v>
      </c>
      <c r="Z160" s="37" t="n">
        <v>50</v>
      </c>
      <c r="AA160" s="37" t="n">
        <v>50</v>
      </c>
      <c r="AB160" s="37" t="n">
        <v>50</v>
      </c>
    </row>
    <row r="161" customFormat="false" ht="14.35" hidden="false" customHeight="true" outlineLevel="0" collapsed="false">
      <c r="A161" s="17" t="s">
        <v>1032</v>
      </c>
      <c r="B161" s="27" t="n">
        <f aca="false">'POSITION - Tableau 1'!B161</f>
        <v>8</v>
      </c>
      <c r="C161" s="35" t="s">
        <v>283</v>
      </c>
      <c r="D161" s="36" t="s">
        <v>4404</v>
      </c>
      <c r="E161" s="27" t="n">
        <f aca="false">YEAR(TOT!A163)</f>
        <v>1992</v>
      </c>
      <c r="F161" s="28" t="n">
        <f aca="false">MONTH(TOT!A163)</f>
        <v>7</v>
      </c>
      <c r="G161" s="28" t="n">
        <f aca="false">DAY(TOT!A163)</f>
        <v>18</v>
      </c>
      <c r="H161" s="37" t="n">
        <v>73</v>
      </c>
      <c r="I161" s="37" t="n">
        <v>185</v>
      </c>
      <c r="J161" s="28"/>
      <c r="K161" s="38" t="n">
        <f aca="false">TOT!FX163</f>
        <v>650000</v>
      </c>
      <c r="L161" s="28"/>
      <c r="M161" s="37" t="n">
        <f aca="false">'CK - Tableau 1'!F161</f>
        <v>50</v>
      </c>
      <c r="N161" s="37" t="n">
        <f aca="false">'FG - Tableau 1'!E161</f>
        <v>33</v>
      </c>
      <c r="O161" s="37" t="n">
        <f aca="false">'DI - Tableau 1'!E161</f>
        <v>90</v>
      </c>
      <c r="P161" s="37" t="n">
        <f aca="false">'SK - Tableau 1'!G161</f>
        <v>73</v>
      </c>
      <c r="Q161" s="37" t="n">
        <f aca="false">'ST - Tableau 1'!D161</f>
        <v>43</v>
      </c>
      <c r="R161" s="37" t="n">
        <f aca="false">'EN - Tableau 1'!D161</f>
        <v>41</v>
      </c>
      <c r="S161" s="37" t="n">
        <f aca="false">DU!E161</f>
        <v>88</v>
      </c>
      <c r="T161" s="37" t="n">
        <f aca="false">'PH - Tableau 1'!P161</f>
        <v>61.75</v>
      </c>
      <c r="U161" s="37" t="n">
        <f aca="false">'FO - Tableau 1'!D161</f>
        <v>33</v>
      </c>
      <c r="V161" s="37" t="n">
        <f aca="false">'PA - Tableau 1'!K161</f>
        <v>55.5</v>
      </c>
      <c r="W161" s="37" t="n">
        <f aca="false">'SC - Tableau 1'!L161</f>
        <v>57</v>
      </c>
      <c r="X161" s="37" t="n">
        <f aca="false">'DF - Tableau 1'!I161</f>
        <v>64</v>
      </c>
      <c r="Y161" s="37" t="n">
        <f aca="false">PS!F161</f>
        <v>33</v>
      </c>
      <c r="Z161" s="37" t="n">
        <v>50</v>
      </c>
      <c r="AA161" s="37" t="n">
        <v>50</v>
      </c>
      <c r="AB161" s="37" t="n">
        <v>50</v>
      </c>
    </row>
    <row r="162" customFormat="false" ht="14.35" hidden="false" customHeight="true" outlineLevel="0" collapsed="false">
      <c r="A162" s="17" t="s">
        <v>1035</v>
      </c>
      <c r="B162" s="27" t="n">
        <f aca="false">'POSITION - Tableau 1'!B162</f>
        <v>1</v>
      </c>
      <c r="C162" s="35" t="s">
        <v>262</v>
      </c>
      <c r="D162" s="36" t="s">
        <v>4404</v>
      </c>
      <c r="E162" s="27" t="n">
        <f aca="false">YEAR(TOT!A164)</f>
        <v>1993</v>
      </c>
      <c r="F162" s="28" t="n">
        <f aca="false">MONTH(TOT!A164)</f>
        <v>8</v>
      </c>
      <c r="G162" s="28" t="n">
        <f aca="false">DAY(TOT!A164)</f>
        <v>13</v>
      </c>
      <c r="H162" s="37" t="n">
        <v>73</v>
      </c>
      <c r="I162" s="37" t="n">
        <v>198</v>
      </c>
      <c r="J162" s="28"/>
      <c r="K162" s="38" t="n">
        <f aca="false">TOT!FX164</f>
        <v>825000</v>
      </c>
      <c r="L162" s="28"/>
      <c r="M162" s="37" t="n">
        <f aca="false">'CK - Tableau 1'!F162</f>
        <v>92</v>
      </c>
      <c r="N162" s="37" t="n">
        <f aca="false">'FG - Tableau 1'!E162</f>
        <v>66</v>
      </c>
      <c r="O162" s="37" t="n">
        <f aca="false">'DI - Tableau 1'!E162</f>
        <v>39</v>
      </c>
      <c r="P162" s="37" t="n">
        <f aca="false">'SK - Tableau 1'!G162</f>
        <v>50</v>
      </c>
      <c r="Q162" s="37" t="n">
        <f aca="false">'ST - Tableau 1'!D162</f>
        <v>64</v>
      </c>
      <c r="R162" s="37" t="n">
        <f aca="false">'EN - Tableau 1'!D162</f>
        <v>33</v>
      </c>
      <c r="S162" s="37" t="n">
        <f aca="false">DU!E162</f>
        <v>90</v>
      </c>
      <c r="T162" s="37" t="n">
        <f aca="false">'PH - Tableau 1'!P162</f>
        <v>69</v>
      </c>
      <c r="U162" s="37" t="n">
        <f aca="false">'FO - Tableau 1'!D162</f>
        <v>59</v>
      </c>
      <c r="V162" s="37" t="n">
        <f aca="false">'PA - Tableau 1'!K162</f>
        <v>52.5</v>
      </c>
      <c r="W162" s="37" t="n">
        <f aca="false">'SC - Tableau 1'!L162</f>
        <v>66</v>
      </c>
      <c r="X162" s="37" t="n">
        <f aca="false">'DF - Tableau 1'!I162</f>
        <v>66.5</v>
      </c>
      <c r="Y162" s="37" t="n">
        <f aca="false">PS!F162</f>
        <v>33</v>
      </c>
      <c r="Z162" s="37" t="n">
        <v>50</v>
      </c>
      <c r="AA162" s="37" t="n">
        <v>50</v>
      </c>
      <c r="AB162" s="37" t="n">
        <v>50</v>
      </c>
    </row>
    <row r="163" customFormat="false" ht="14.35" hidden="false" customHeight="true" outlineLevel="0" collapsed="false">
      <c r="A163" s="17" t="s">
        <v>1040</v>
      </c>
      <c r="B163" s="27" t="n">
        <f aca="false">'POSITION - Tableau 1'!B163</f>
        <v>8</v>
      </c>
      <c r="C163" s="35" t="s">
        <v>283</v>
      </c>
      <c r="D163" s="36" t="s">
        <v>4404</v>
      </c>
      <c r="E163" s="27" t="n">
        <f aca="false">YEAR(TOT!A165)</f>
        <v>1990</v>
      </c>
      <c r="F163" s="28" t="n">
        <f aca="false">MONTH(TOT!A165)</f>
        <v>5</v>
      </c>
      <c r="G163" s="28" t="n">
        <f aca="false">DAY(TOT!A165)</f>
        <v>7</v>
      </c>
      <c r="H163" s="37" t="n">
        <v>71</v>
      </c>
      <c r="I163" s="37" t="n">
        <v>191</v>
      </c>
      <c r="J163" s="28"/>
      <c r="K163" s="38" t="n">
        <f aca="false">TOT!FX165</f>
        <v>650000</v>
      </c>
      <c r="L163" s="28"/>
      <c r="M163" s="37" t="n">
        <f aca="false">'CK - Tableau 1'!F163</f>
        <v>71</v>
      </c>
      <c r="N163" s="37" t="n">
        <f aca="false">'FG - Tableau 1'!E163</f>
        <v>33</v>
      </c>
      <c r="O163" s="37" t="n">
        <f aca="false">'DI - Tableau 1'!E163</f>
        <v>67</v>
      </c>
      <c r="P163" s="37" t="n">
        <f aca="false">'SK - Tableau 1'!G163</f>
        <v>84</v>
      </c>
      <c r="Q163" s="37" t="n">
        <f aca="false">'ST - Tableau 1'!D163</f>
        <v>63</v>
      </c>
      <c r="R163" s="37" t="n">
        <f aca="false">'EN - Tableau 1'!D163</f>
        <v>33</v>
      </c>
      <c r="S163" s="37" t="n">
        <f aca="false">DU!E163</f>
        <v>87</v>
      </c>
      <c r="T163" s="37" t="n">
        <f aca="false">'PH - Tableau 1'!P163</f>
        <v>75.625</v>
      </c>
      <c r="U163" s="37" t="n">
        <f aca="false">'FO - Tableau 1'!D163</f>
        <v>33</v>
      </c>
      <c r="V163" s="37" t="n">
        <f aca="false">'PA - Tableau 1'!K163</f>
        <v>50</v>
      </c>
      <c r="W163" s="37" t="n">
        <f aca="false">'SC - Tableau 1'!L163</f>
        <v>61</v>
      </c>
      <c r="X163" s="37" t="n">
        <f aca="false">'DF - Tableau 1'!I163</f>
        <v>69.5</v>
      </c>
      <c r="Y163" s="37" t="n">
        <f aca="false">PS!F163</f>
        <v>33</v>
      </c>
      <c r="Z163" s="37" t="n">
        <v>50</v>
      </c>
      <c r="AA163" s="37" t="n">
        <v>50</v>
      </c>
      <c r="AB163" s="37" t="n">
        <v>50</v>
      </c>
    </row>
    <row r="164" customFormat="false" ht="14.35" hidden="false" customHeight="true" outlineLevel="0" collapsed="false">
      <c r="A164" s="17" t="s">
        <v>1044</v>
      </c>
      <c r="B164" s="27" t="n">
        <f aca="false">'POSITION - Tableau 1'!B164</f>
        <v>1</v>
      </c>
      <c r="C164" s="35" t="s">
        <v>262</v>
      </c>
      <c r="D164" s="36" t="s">
        <v>4403</v>
      </c>
      <c r="E164" s="27" t="n">
        <f aca="false">YEAR(TOT!A166)</f>
        <v>1994</v>
      </c>
      <c r="F164" s="28" t="n">
        <f aca="false">MONTH(TOT!A166)</f>
        <v>4</v>
      </c>
      <c r="G164" s="28" t="n">
        <f aca="false">DAY(TOT!A166)</f>
        <v>22</v>
      </c>
      <c r="H164" s="37" t="n">
        <v>72</v>
      </c>
      <c r="I164" s="37" t="n">
        <v>203</v>
      </c>
      <c r="J164" s="28"/>
      <c r="K164" s="38" t="n">
        <f aca="false">TOT!FX166</f>
        <v>650000</v>
      </c>
      <c r="L164" s="28"/>
      <c r="M164" s="37" t="n">
        <f aca="false">'CK - Tableau 1'!F164</f>
        <v>43</v>
      </c>
      <c r="N164" s="37" t="n">
        <f aca="false">'FG - Tableau 1'!E164</f>
        <v>33</v>
      </c>
      <c r="O164" s="37" t="n">
        <f aca="false">'DI - Tableau 1'!E164</f>
        <v>92</v>
      </c>
      <c r="P164" s="37" t="n">
        <f aca="false">'SK - Tableau 1'!G164</f>
        <v>73</v>
      </c>
      <c r="Q164" s="37" t="n">
        <f aca="false">'ST - Tableau 1'!D164</f>
        <v>79</v>
      </c>
      <c r="R164" s="37" t="n">
        <f aca="false">'EN - Tableau 1'!D164</f>
        <v>33</v>
      </c>
      <c r="S164" s="37" t="n">
        <f aca="false">DU!E164</f>
        <v>92</v>
      </c>
      <c r="T164" s="37" t="n">
        <f aca="false">'PH - Tableau 1'!P164</f>
        <v>66.25</v>
      </c>
      <c r="U164" s="37" t="n">
        <f aca="false">'FO - Tableau 1'!D164</f>
        <v>60</v>
      </c>
      <c r="V164" s="37" t="n">
        <f aca="false">'PA - Tableau 1'!K164</f>
        <v>66</v>
      </c>
      <c r="W164" s="37" t="n">
        <f aca="false">'SC - Tableau 1'!L164</f>
        <v>58</v>
      </c>
      <c r="X164" s="37" t="n">
        <f aca="false">'DF - Tableau 1'!I164</f>
        <v>74</v>
      </c>
      <c r="Y164" s="37" t="n">
        <f aca="false">PS!F164</f>
        <v>33</v>
      </c>
      <c r="Z164" s="37" t="n">
        <v>50</v>
      </c>
      <c r="AA164" s="37" t="n">
        <v>50</v>
      </c>
      <c r="AB164" s="37" t="n">
        <v>50</v>
      </c>
    </row>
    <row r="165" customFormat="false" ht="14.35" hidden="false" customHeight="true" outlineLevel="0" collapsed="false">
      <c r="A165" s="17" t="s">
        <v>1049</v>
      </c>
      <c r="B165" s="27" t="n">
        <f aca="false">'POSITION - Tableau 1'!B165</f>
        <v>2</v>
      </c>
      <c r="C165" s="35" t="s">
        <v>262</v>
      </c>
      <c r="D165" s="36" t="s">
        <v>4403</v>
      </c>
      <c r="E165" s="27" t="n">
        <f aca="false">YEAR(TOT!A167)</f>
        <v>1994</v>
      </c>
      <c r="F165" s="28" t="n">
        <f aca="false">MONTH(TOT!A167)</f>
        <v>6</v>
      </c>
      <c r="G165" s="28" t="n">
        <f aca="false">DAY(TOT!A167)</f>
        <v>23</v>
      </c>
      <c r="H165" s="37" t="n">
        <v>70</v>
      </c>
      <c r="I165" s="37" t="n">
        <v>188</v>
      </c>
      <c r="J165" s="28"/>
      <c r="K165" s="38" t="n">
        <f aca="false">TOT!FX167</f>
        <v>650000</v>
      </c>
      <c r="L165" s="28"/>
      <c r="M165" s="37" t="n">
        <f aca="false">'CK - Tableau 1'!F165</f>
        <v>80</v>
      </c>
      <c r="N165" s="37" t="n">
        <f aca="false">'FG - Tableau 1'!E165</f>
        <v>33</v>
      </c>
      <c r="O165" s="37" t="n">
        <f aca="false">'DI - Tableau 1'!E165</f>
        <v>60</v>
      </c>
      <c r="P165" s="37" t="n">
        <f aca="false">'SK - Tableau 1'!G165</f>
        <v>71</v>
      </c>
      <c r="Q165" s="37" t="n">
        <f aca="false">'ST - Tableau 1'!D165</f>
        <v>64</v>
      </c>
      <c r="R165" s="37" t="n">
        <f aca="false">'EN - Tableau 1'!D165</f>
        <v>40</v>
      </c>
      <c r="S165" s="37" t="n">
        <f aca="false">DU!E165</f>
        <v>91</v>
      </c>
      <c r="T165" s="37" t="n">
        <f aca="false">'PH - Tableau 1'!P165</f>
        <v>75.5</v>
      </c>
      <c r="U165" s="37" t="n">
        <f aca="false">'FO - Tableau 1'!D165</f>
        <v>38</v>
      </c>
      <c r="V165" s="37" t="n">
        <f aca="false">'PA - Tableau 1'!K165</f>
        <v>86</v>
      </c>
      <c r="W165" s="37" t="n">
        <f aca="false">'SC - Tableau 1'!L165</f>
        <v>84</v>
      </c>
      <c r="X165" s="37" t="n">
        <f aca="false">'DF - Tableau 1'!I165</f>
        <v>76.5</v>
      </c>
      <c r="Y165" s="37" t="n">
        <f aca="false">PS!F165</f>
        <v>36.5</v>
      </c>
      <c r="Z165" s="37" t="n">
        <v>50</v>
      </c>
      <c r="AA165" s="37" t="n">
        <v>50</v>
      </c>
      <c r="AB165" s="37" t="n">
        <v>50</v>
      </c>
    </row>
    <row r="166" customFormat="false" ht="14.35" hidden="false" customHeight="true" outlineLevel="0" collapsed="false">
      <c r="A166" s="17" t="s">
        <v>1054</v>
      </c>
      <c r="B166" s="27" t="n">
        <f aca="false">'POSITION - Tableau 1'!B166</f>
        <v>1</v>
      </c>
      <c r="C166" s="35" t="s">
        <v>283</v>
      </c>
      <c r="D166" s="36" t="s">
        <v>4404</v>
      </c>
      <c r="E166" s="27" t="n">
        <f aca="false">YEAR(TOT!A168)</f>
        <v>1992</v>
      </c>
      <c r="F166" s="28" t="n">
        <f aca="false">MONTH(TOT!A168)</f>
        <v>3</v>
      </c>
      <c r="G166" s="28" t="n">
        <f aca="false">DAY(TOT!A168)</f>
        <v>2</v>
      </c>
      <c r="H166" s="37" t="n">
        <v>75</v>
      </c>
      <c r="I166" s="37" t="n">
        <v>221</v>
      </c>
      <c r="J166" s="28"/>
      <c r="K166" s="38" t="n">
        <f aca="false">TOT!FX168</f>
        <v>3500000</v>
      </c>
      <c r="L166" s="28"/>
      <c r="M166" s="37" t="n">
        <f aca="false">'CK - Tableau 1'!F166</f>
        <v>61</v>
      </c>
      <c r="N166" s="37" t="n">
        <f aca="false">'FG - Tableau 1'!E166</f>
        <v>33</v>
      </c>
      <c r="O166" s="37" t="n">
        <f aca="false">'DI - Tableau 1'!E166</f>
        <v>82</v>
      </c>
      <c r="P166" s="37" t="n">
        <f aca="false">'SK - Tableau 1'!G166</f>
        <v>89</v>
      </c>
      <c r="Q166" s="37" t="n">
        <f aca="false">'ST - Tableau 1'!D166</f>
        <v>88</v>
      </c>
      <c r="R166" s="37" t="n">
        <f aca="false">'EN - Tableau 1'!D166</f>
        <v>68</v>
      </c>
      <c r="S166" s="37" t="n">
        <f aca="false">DU!E166</f>
        <v>92</v>
      </c>
      <c r="T166" s="37" t="n">
        <f aca="false">'PH - Tableau 1'!P166</f>
        <v>80.25</v>
      </c>
      <c r="U166" s="37" t="n">
        <f aca="false">'FO - Tableau 1'!D166</f>
        <v>79</v>
      </c>
      <c r="V166" s="37" t="n">
        <f aca="false">'PA - Tableau 1'!K166</f>
        <v>85</v>
      </c>
      <c r="W166" s="37" t="n">
        <f aca="false">'SC - Tableau 1'!L166</f>
        <v>73.5</v>
      </c>
      <c r="X166" s="37" t="n">
        <f aca="false">'DF - Tableau 1'!I166</f>
        <v>76.5</v>
      </c>
      <c r="Y166" s="37" t="n">
        <f aca="false">PS!F166</f>
        <v>49.5</v>
      </c>
      <c r="Z166" s="37" t="n">
        <v>50</v>
      </c>
      <c r="AA166" s="37" t="n">
        <v>50</v>
      </c>
      <c r="AB166" s="37" t="n">
        <v>50</v>
      </c>
    </row>
    <row r="167" customFormat="false" ht="14.35" hidden="false" customHeight="true" outlineLevel="0" collapsed="false">
      <c r="A167" s="17" t="s">
        <v>1059</v>
      </c>
      <c r="B167" s="27" t="n">
        <f aca="false">'POSITION - Tableau 1'!B167</f>
        <v>8</v>
      </c>
      <c r="C167" s="35" t="s">
        <v>283</v>
      </c>
      <c r="D167" s="36" t="s">
        <v>4403</v>
      </c>
      <c r="E167" s="27" t="n">
        <f aca="false">YEAR(TOT!A169)</f>
        <v>1997</v>
      </c>
      <c r="F167" s="28" t="n">
        <f aca="false">MONTH(TOT!A169)</f>
        <v>12</v>
      </c>
      <c r="G167" s="28" t="n">
        <f aca="false">DAY(TOT!A169)</f>
        <v>21</v>
      </c>
      <c r="H167" s="37" t="n">
        <v>72</v>
      </c>
      <c r="I167" s="37" t="n">
        <v>208</v>
      </c>
      <c r="J167" s="28"/>
      <c r="K167" s="38" t="n">
        <f aca="false">TOT!FX169</f>
        <v>925000</v>
      </c>
      <c r="L167" s="28"/>
      <c r="M167" s="37" t="n">
        <f aca="false">'CK - Tableau 1'!F167</f>
        <v>71</v>
      </c>
      <c r="N167" s="37" t="n">
        <f aca="false">'FG - Tableau 1'!E167</f>
        <v>63</v>
      </c>
      <c r="O167" s="37" t="n">
        <f aca="false">'DI - Tableau 1'!E167</f>
        <v>51</v>
      </c>
      <c r="P167" s="37" t="n">
        <f aca="false">'SK - Tableau 1'!G167</f>
        <v>54</v>
      </c>
      <c r="Q167" s="37" t="n">
        <f aca="false">'ST - Tableau 1'!D167</f>
        <v>86</v>
      </c>
      <c r="R167" s="37" t="n">
        <f aca="false">'EN - Tableau 1'!D167</f>
        <v>75</v>
      </c>
      <c r="S167" s="37" t="n">
        <f aca="false">DU!E167</f>
        <v>92</v>
      </c>
      <c r="T167" s="37" t="n">
        <f aca="false">'PH - Tableau 1'!P167</f>
        <v>76.125</v>
      </c>
      <c r="U167" s="37" t="n">
        <f aca="false">'FO - Tableau 1'!D167</f>
        <v>33</v>
      </c>
      <c r="V167" s="37" t="n">
        <f aca="false">'PA - Tableau 1'!K167</f>
        <v>73</v>
      </c>
      <c r="W167" s="37" t="n">
        <f aca="false">'SC - Tableau 1'!L167</f>
        <v>56</v>
      </c>
      <c r="X167" s="37" t="n">
        <f aca="false">'DF - Tableau 1'!I167</f>
        <v>68.5</v>
      </c>
      <c r="Y167" s="37" t="n">
        <f aca="false">PS!F167</f>
        <v>63.8333333333333</v>
      </c>
      <c r="Z167" s="37" t="n">
        <v>50</v>
      </c>
      <c r="AA167" s="37" t="n">
        <v>50</v>
      </c>
      <c r="AB167" s="37" t="n">
        <v>50</v>
      </c>
    </row>
    <row r="168" customFormat="false" ht="14.35" hidden="false" customHeight="true" outlineLevel="0" collapsed="false">
      <c r="A168" s="17" t="s">
        <v>1063</v>
      </c>
      <c r="B168" s="27" t="n">
        <f aca="false">'POSITION - Tableau 1'!B168</f>
        <v>1</v>
      </c>
      <c r="C168" s="35" t="s">
        <v>283</v>
      </c>
      <c r="D168" s="36" t="s">
        <v>4403</v>
      </c>
      <c r="E168" s="27" t="n">
        <f aca="false">YEAR(TOT!A170)</f>
        <v>1992</v>
      </c>
      <c r="F168" s="28" t="n">
        <f aca="false">MONTH(TOT!A170)</f>
        <v>2</v>
      </c>
      <c r="G168" s="28" t="n">
        <f aca="false">DAY(TOT!A170)</f>
        <v>2</v>
      </c>
      <c r="H168" s="37" t="n">
        <v>71</v>
      </c>
      <c r="I168" s="37" t="n">
        <v>179</v>
      </c>
      <c r="J168" s="28"/>
      <c r="K168" s="38" t="n">
        <f aca="false">TOT!FX170</f>
        <v>650000</v>
      </c>
      <c r="L168" s="28"/>
      <c r="M168" s="37" t="n">
        <f aca="false">'CK - Tableau 1'!F168</f>
        <v>60</v>
      </c>
      <c r="N168" s="37" t="n">
        <f aca="false">'FG - Tableau 1'!E168</f>
        <v>33</v>
      </c>
      <c r="O168" s="37" t="n">
        <f aca="false">'DI - Tableau 1'!E168</f>
        <v>73</v>
      </c>
      <c r="P168" s="37" t="n">
        <f aca="false">'SK - Tableau 1'!G168</f>
        <v>60</v>
      </c>
      <c r="Q168" s="37" t="n">
        <f aca="false">'ST - Tableau 1'!D168</f>
        <v>43</v>
      </c>
      <c r="R168" s="37" t="n">
        <f aca="false">'EN - Tableau 1'!D168</f>
        <v>33</v>
      </c>
      <c r="S168" s="37" t="n">
        <f aca="false">DU!E168</f>
        <v>82</v>
      </c>
      <c r="T168" s="37" t="n">
        <f aca="false">'PH - Tableau 1'!P168</f>
        <v>54</v>
      </c>
      <c r="U168" s="37" t="n">
        <f aca="false">'FO - Tableau 1'!D168</f>
        <v>33</v>
      </c>
      <c r="V168" s="37" t="n">
        <f aca="false">'PA - Tableau 1'!K168</f>
        <v>47</v>
      </c>
      <c r="W168" s="37" t="n">
        <f aca="false">'SC - Tableau 1'!L168</f>
        <v>53</v>
      </c>
      <c r="X168" s="37" t="n">
        <f aca="false">'DF - Tableau 1'!I168</f>
        <v>58</v>
      </c>
      <c r="Y168" s="37" t="n">
        <f aca="false">PS!F168</f>
        <v>33</v>
      </c>
      <c r="Z168" s="37" t="n">
        <v>50</v>
      </c>
      <c r="AA168" s="37" t="n">
        <v>50</v>
      </c>
      <c r="AB168" s="37" t="n">
        <v>50</v>
      </c>
    </row>
    <row r="169" customFormat="false" ht="14.35" hidden="false" customHeight="true" outlineLevel="0" collapsed="false">
      <c r="A169" s="17" t="s">
        <v>1068</v>
      </c>
      <c r="B169" s="27" t="n">
        <f aca="false">'POSITION - Tableau 1'!B169</f>
        <v>8</v>
      </c>
      <c r="C169" s="35" t="s">
        <v>262</v>
      </c>
      <c r="D169" s="36" t="s">
        <v>4404</v>
      </c>
      <c r="E169" s="27" t="n">
        <f aca="false">YEAR(TOT!A171)</f>
        <v>1995</v>
      </c>
      <c r="F169" s="28" t="n">
        <f aca="false">MONTH(TOT!A171)</f>
        <v>2</v>
      </c>
      <c r="G169" s="28" t="n">
        <f aca="false">DAY(TOT!A171)</f>
        <v>22</v>
      </c>
      <c r="H169" s="37" t="n">
        <v>73</v>
      </c>
      <c r="I169" s="37" t="n">
        <v>190</v>
      </c>
      <c r="J169" s="28"/>
      <c r="K169" s="38" t="n">
        <f aca="false">TOT!FX171</f>
        <v>832500</v>
      </c>
      <c r="L169" s="28"/>
      <c r="M169" s="37" t="n">
        <f aca="false">'CK - Tableau 1'!F169</f>
        <v>60</v>
      </c>
      <c r="N169" s="37" t="n">
        <f aca="false">'FG - Tableau 1'!E169</f>
        <v>33</v>
      </c>
      <c r="O169" s="37" t="n">
        <f aca="false">'DI - Tableau 1'!E169</f>
        <v>93</v>
      </c>
      <c r="P169" s="37" t="n">
        <f aca="false">'SK - Tableau 1'!G169</f>
        <v>66</v>
      </c>
      <c r="Q169" s="37" t="n">
        <f aca="false">'ST - Tableau 1'!D169</f>
        <v>49</v>
      </c>
      <c r="R169" s="37" t="n">
        <f aca="false">'EN - Tableau 1'!D169</f>
        <v>33</v>
      </c>
      <c r="S169" s="37" t="n">
        <f aca="false">DU!E169</f>
        <v>83</v>
      </c>
      <c r="T169" s="37" t="n">
        <f aca="false">'PH - Tableau 1'!P169</f>
        <v>55.75</v>
      </c>
      <c r="U169" s="37" t="n">
        <f aca="false">'FO - Tableau 1'!D169</f>
        <v>33</v>
      </c>
      <c r="V169" s="37" t="n">
        <f aca="false">'PA - Tableau 1'!K169</f>
        <v>48.5</v>
      </c>
      <c r="W169" s="37" t="n">
        <f aca="false">'SC - Tableau 1'!L169</f>
        <v>47</v>
      </c>
      <c r="X169" s="37" t="n">
        <f aca="false">'DF - Tableau 1'!I169</f>
        <v>56.5</v>
      </c>
      <c r="Y169" s="37" t="n">
        <f aca="false">PS!F169</f>
        <v>33</v>
      </c>
      <c r="Z169" s="37" t="n">
        <v>50</v>
      </c>
      <c r="AA169" s="37" t="n">
        <v>50</v>
      </c>
      <c r="AB169" s="37" t="n">
        <v>50</v>
      </c>
    </row>
    <row r="170" customFormat="false" ht="14.35" hidden="false" customHeight="true" outlineLevel="0" collapsed="false">
      <c r="A170" s="17" t="s">
        <v>1072</v>
      </c>
      <c r="B170" s="27" t="n">
        <f aca="false">'POSITION - Tableau 1'!B170</f>
        <v>8</v>
      </c>
      <c r="C170" s="35" t="s">
        <v>283</v>
      </c>
      <c r="D170" s="36" t="s">
        <v>4404</v>
      </c>
      <c r="E170" s="27" t="n">
        <f aca="false">YEAR(TOT!A172)</f>
        <v>1986</v>
      </c>
      <c r="F170" s="28" t="n">
        <f aca="false">MONTH(TOT!A172)</f>
        <v>10</v>
      </c>
      <c r="G170" s="28" t="n">
        <f aca="false">DAY(TOT!A172)</f>
        <v>27</v>
      </c>
      <c r="H170" s="37" t="n">
        <v>73</v>
      </c>
      <c r="I170" s="37" t="n">
        <v>196</v>
      </c>
      <c r="J170" s="28"/>
      <c r="K170" s="38" t="n">
        <f aca="false">TOT!FX172</f>
        <v>650000</v>
      </c>
      <c r="L170" s="28"/>
      <c r="M170" s="37" t="n">
        <f aca="false">'CK - Tableau 1'!F170</f>
        <v>60</v>
      </c>
      <c r="N170" s="37" t="n">
        <f aca="false">'FG - Tableau 1'!E170</f>
        <v>33</v>
      </c>
      <c r="O170" s="37" t="n">
        <f aca="false">'DI - Tableau 1'!E170</f>
        <v>65</v>
      </c>
      <c r="P170" s="37" t="n">
        <f aca="false">'SK - Tableau 1'!G170</f>
        <v>60</v>
      </c>
      <c r="Q170" s="37" t="n">
        <f aca="false">'ST - Tableau 1'!D170</f>
        <v>60</v>
      </c>
      <c r="R170" s="37" t="n">
        <f aca="false">'EN - Tableau 1'!D170</f>
        <v>33</v>
      </c>
      <c r="S170" s="37" t="n">
        <f aca="false">DU!E170</f>
        <v>82</v>
      </c>
      <c r="T170" s="37" t="n">
        <f aca="false">'PH - Tableau 1'!P170</f>
        <v>57.5</v>
      </c>
      <c r="U170" s="37" t="n">
        <f aca="false">'FO - Tableau 1'!D170</f>
        <v>33</v>
      </c>
      <c r="V170" s="37" t="n">
        <f aca="false">'PA - Tableau 1'!K170</f>
        <v>47</v>
      </c>
      <c r="W170" s="37" t="n">
        <f aca="false">'SC - Tableau 1'!L170</f>
        <v>47</v>
      </c>
      <c r="X170" s="37" t="n">
        <f aca="false">'DF - Tableau 1'!I170</f>
        <v>53.5</v>
      </c>
      <c r="Y170" s="37" t="n">
        <f aca="false">PS!F170</f>
        <v>33</v>
      </c>
      <c r="Z170" s="37" t="n">
        <v>50</v>
      </c>
      <c r="AA170" s="37" t="n">
        <v>50</v>
      </c>
      <c r="AB170" s="37" t="n">
        <v>50</v>
      </c>
    </row>
    <row r="171" customFormat="false" ht="14.35" hidden="false" customHeight="true" outlineLevel="0" collapsed="false">
      <c r="A171" s="17" t="s">
        <v>1075</v>
      </c>
      <c r="B171" s="27" t="n">
        <f aca="false">'POSITION - Tableau 1'!B171</f>
        <v>1</v>
      </c>
      <c r="C171" s="35" t="s">
        <v>262</v>
      </c>
      <c r="D171" s="36" t="s">
        <v>4404</v>
      </c>
      <c r="E171" s="27" t="n">
        <f aca="false">YEAR(TOT!A173)</f>
        <v>1980</v>
      </c>
      <c r="F171" s="28" t="n">
        <f aca="false">MONTH(TOT!A173)</f>
        <v>11</v>
      </c>
      <c r="G171" s="28" t="n">
        <f aca="false">DAY(TOT!A173)</f>
        <v>11</v>
      </c>
      <c r="H171" s="37" t="n">
        <v>72</v>
      </c>
      <c r="I171" s="37" t="n">
        <v>190</v>
      </c>
      <c r="J171" s="28"/>
      <c r="K171" s="38" t="n">
        <f aca="false">TOT!FX173</f>
        <v>1250000</v>
      </c>
      <c r="L171" s="28"/>
      <c r="M171" s="37" t="n">
        <f aca="false">'CK - Tableau 1'!F171</f>
        <v>64</v>
      </c>
      <c r="N171" s="37" t="n">
        <f aca="false">'FG - Tableau 1'!E171</f>
        <v>33</v>
      </c>
      <c r="O171" s="37" t="n">
        <f aca="false">'DI - Tableau 1'!E171</f>
        <v>71</v>
      </c>
      <c r="P171" s="37" t="n">
        <f aca="false">'SK - Tableau 1'!G171</f>
        <v>60</v>
      </c>
      <c r="Q171" s="37" t="n">
        <f aca="false">'ST - Tableau 1'!D171</f>
        <v>55</v>
      </c>
      <c r="R171" s="37" t="n">
        <f aca="false">'EN - Tableau 1'!D171</f>
        <v>33</v>
      </c>
      <c r="S171" s="37" t="n">
        <f aca="false">DU!E171</f>
        <v>83</v>
      </c>
      <c r="T171" s="37" t="n">
        <f aca="false">'PH - Tableau 1'!P171</f>
        <v>55</v>
      </c>
      <c r="U171" s="37" t="n">
        <f aca="false">'FO - Tableau 1'!D171</f>
        <v>33</v>
      </c>
      <c r="V171" s="37" t="n">
        <f aca="false">'PA - Tableau 1'!K171</f>
        <v>60</v>
      </c>
      <c r="W171" s="37" t="n">
        <f aca="false">'SC - Tableau 1'!L171</f>
        <v>49</v>
      </c>
      <c r="X171" s="37" t="n">
        <f aca="false">'DF - Tableau 1'!I171</f>
        <v>53.5</v>
      </c>
      <c r="Y171" s="37" t="n">
        <f aca="false">PS!F171</f>
        <v>33</v>
      </c>
      <c r="Z171" s="37" t="n">
        <v>50</v>
      </c>
      <c r="AA171" s="37" t="n">
        <v>50</v>
      </c>
      <c r="AB171" s="37" t="n">
        <v>50</v>
      </c>
    </row>
    <row r="172" customFormat="false" ht="14.35" hidden="false" customHeight="true" outlineLevel="0" collapsed="false">
      <c r="A172" s="17" t="s">
        <v>1079</v>
      </c>
      <c r="B172" s="27" t="n">
        <f aca="false">'POSITION - Tableau 1'!B172</f>
        <v>2</v>
      </c>
      <c r="C172" s="35" t="s">
        <v>283</v>
      </c>
      <c r="D172" s="36" t="s">
        <v>4404</v>
      </c>
      <c r="E172" s="27" t="n">
        <f aca="false">YEAR(TOT!A174)</f>
        <v>1991</v>
      </c>
      <c r="F172" s="28" t="n">
        <f aca="false">MONTH(TOT!A174)</f>
        <v>4</v>
      </c>
      <c r="G172" s="28" t="n">
        <f aca="false">DAY(TOT!A174)</f>
        <v>30</v>
      </c>
      <c r="H172" s="37" t="n">
        <v>75</v>
      </c>
      <c r="I172" s="37" t="n">
        <v>224</v>
      </c>
      <c r="J172" s="28"/>
      <c r="K172" s="38" t="n">
        <f aca="false">TOT!FX174</f>
        <v>5000000</v>
      </c>
      <c r="L172" s="28"/>
      <c r="M172" s="37" t="n">
        <f aca="false">'CK - Tableau 1'!F172</f>
        <v>77</v>
      </c>
      <c r="N172" s="37" t="n">
        <f aca="false">'FG - Tableau 1'!E172</f>
        <v>72</v>
      </c>
      <c r="O172" s="37" t="n">
        <f aca="false">'DI - Tableau 1'!E172</f>
        <v>48</v>
      </c>
      <c r="P172" s="37" t="n">
        <f aca="false">'SK - Tableau 1'!G172</f>
        <v>88</v>
      </c>
      <c r="Q172" s="37" t="n">
        <f aca="false">'ST - Tableau 1'!D172</f>
        <v>91</v>
      </c>
      <c r="R172" s="37" t="n">
        <f aca="false">'EN - Tableau 1'!D172</f>
        <v>59</v>
      </c>
      <c r="S172" s="37" t="n">
        <f aca="false">DU!E172</f>
        <v>75</v>
      </c>
      <c r="T172" s="37" t="n">
        <f aca="false">'PH - Tableau 1'!P172</f>
        <v>74</v>
      </c>
      <c r="U172" s="37" t="n">
        <f aca="false">'FO - Tableau 1'!D172</f>
        <v>41</v>
      </c>
      <c r="V172" s="37" t="n">
        <f aca="false">'PA - Tableau 1'!K172</f>
        <v>85</v>
      </c>
      <c r="W172" s="37" t="n">
        <f aca="false">'SC - Tableau 1'!L172</f>
        <v>89</v>
      </c>
      <c r="X172" s="37" t="n">
        <f aca="false">'DF - Tableau 1'!I172</f>
        <v>61</v>
      </c>
      <c r="Y172" s="37" t="n">
        <f aca="false">PS!F172</f>
        <v>33</v>
      </c>
      <c r="Z172" s="37" t="n">
        <v>50</v>
      </c>
      <c r="AA172" s="37" t="n">
        <v>50</v>
      </c>
      <c r="AB172" s="37" t="n">
        <v>50</v>
      </c>
    </row>
    <row r="173" customFormat="false" ht="14.35" hidden="false" customHeight="true" outlineLevel="0" collapsed="false">
      <c r="A173" s="17" t="s">
        <v>1084</v>
      </c>
      <c r="B173" s="27" t="n">
        <f aca="false">'POSITION - Tableau 1'!B173</f>
        <v>2</v>
      </c>
      <c r="C173" s="35" t="s">
        <v>262</v>
      </c>
      <c r="D173" s="36" t="s">
        <v>4404</v>
      </c>
      <c r="E173" s="27" t="n">
        <f aca="false">YEAR(TOT!A175)</f>
        <v>1979</v>
      </c>
      <c r="F173" s="28" t="n">
        <f aca="false">MONTH(TOT!A175)</f>
        <v>9</v>
      </c>
      <c r="G173" s="28" t="n">
        <f aca="false">DAY(TOT!A175)</f>
        <v>26</v>
      </c>
      <c r="H173" s="37" t="n">
        <v>72</v>
      </c>
      <c r="I173" s="37" t="n">
        <v>195</v>
      </c>
      <c r="J173" s="28"/>
      <c r="K173" s="38" t="n">
        <f aca="false">TOT!FX175</f>
        <v>2000000</v>
      </c>
      <c r="L173" s="28"/>
      <c r="M173" s="37" t="n">
        <f aca="false">'CK - Tableau 1'!F173</f>
        <v>83</v>
      </c>
      <c r="N173" s="37" t="n">
        <f aca="false">'FG - Tableau 1'!E173</f>
        <v>60</v>
      </c>
      <c r="O173" s="37" t="n">
        <f aca="false">'DI - Tableau 1'!E173</f>
        <v>56</v>
      </c>
      <c r="P173" s="37" t="n">
        <f aca="false">'SK - Tableau 1'!G173</f>
        <v>70</v>
      </c>
      <c r="Q173" s="37" t="n">
        <f aca="false">'ST - Tableau 1'!D173</f>
        <v>64</v>
      </c>
      <c r="R173" s="37" t="n">
        <f aca="false">'EN - Tableau 1'!D173</f>
        <v>33</v>
      </c>
      <c r="S173" s="37" t="n">
        <f aca="false">DU!E173</f>
        <v>99</v>
      </c>
      <c r="T173" s="37" t="n">
        <f aca="false">'PH - Tableau 1'!P173</f>
        <v>67.5</v>
      </c>
      <c r="U173" s="37" t="n">
        <f aca="false">'FO - Tableau 1'!D173</f>
        <v>33</v>
      </c>
      <c r="V173" s="37" t="n">
        <f aca="false">'PA - Tableau 1'!K173</f>
        <v>66</v>
      </c>
      <c r="W173" s="37" t="n">
        <f aca="false">'SC - Tableau 1'!L173</f>
        <v>71</v>
      </c>
      <c r="X173" s="37" t="n">
        <f aca="false">'DF - Tableau 1'!I173</f>
        <v>75</v>
      </c>
      <c r="Y173" s="37" t="n">
        <f aca="false">PS!F173</f>
        <v>40</v>
      </c>
      <c r="Z173" s="37" t="n">
        <v>50</v>
      </c>
      <c r="AA173" s="37" t="n">
        <v>50</v>
      </c>
      <c r="AB173" s="37" t="n">
        <v>50</v>
      </c>
    </row>
    <row r="174" customFormat="false" ht="14.35" hidden="false" customHeight="true" outlineLevel="0" collapsed="false">
      <c r="A174" s="17" t="s">
        <v>1087</v>
      </c>
      <c r="B174" s="27" t="n">
        <f aca="false">'POSITION - Tableau 1'!B174</f>
        <v>4</v>
      </c>
      <c r="C174" s="35" t="s">
        <v>262</v>
      </c>
      <c r="D174" s="36" t="s">
        <v>4404</v>
      </c>
      <c r="E174" s="27" t="n">
        <f aca="false">YEAR(TOT!A176)</f>
        <v>1987</v>
      </c>
      <c r="F174" s="28" t="n">
        <f aca="false">MONTH(TOT!A176)</f>
        <v>10</v>
      </c>
      <c r="G174" s="28" t="n">
        <f aca="false">DAY(TOT!A176)</f>
        <v>30</v>
      </c>
      <c r="H174" s="37" t="n">
        <v>74</v>
      </c>
      <c r="I174" s="37" t="n">
        <v>242</v>
      </c>
      <c r="J174" s="28"/>
      <c r="K174" s="38" t="n">
        <f aca="false">TOT!FX176</f>
        <v>1100000</v>
      </c>
      <c r="L174" s="28"/>
      <c r="M174" s="37" t="n">
        <f aca="false">'CK - Tableau 1'!F174</f>
        <v>67</v>
      </c>
      <c r="N174" s="37" t="n">
        <f aca="false">'FG - Tableau 1'!E174</f>
        <v>79</v>
      </c>
      <c r="O174" s="37" t="n">
        <f aca="false">'DI - Tableau 1'!E174</f>
        <v>58</v>
      </c>
      <c r="P174" s="37" t="n">
        <f aca="false">'SK - Tableau 1'!G174</f>
        <v>66</v>
      </c>
      <c r="Q174" s="37" t="n">
        <f aca="false">'ST - Tableau 1'!D174</f>
        <v>99</v>
      </c>
      <c r="R174" s="37" t="n">
        <f aca="false">'EN - Tableau 1'!D174</f>
        <v>33</v>
      </c>
      <c r="S174" s="37" t="n">
        <f aca="false">DU!E174</f>
        <v>93</v>
      </c>
      <c r="T174" s="37" t="n">
        <f aca="false">'PH - Tableau 1'!P174</f>
        <v>64.75</v>
      </c>
      <c r="U174" s="37" t="n">
        <f aca="false">'FO - Tableau 1'!D174</f>
        <v>33</v>
      </c>
      <c r="V174" s="37" t="n">
        <f aca="false">'PA - Tableau 1'!K174</f>
        <v>64</v>
      </c>
      <c r="W174" s="37" t="n">
        <f aca="false">'SC - Tableau 1'!L174</f>
        <v>66</v>
      </c>
      <c r="X174" s="37" t="n">
        <f aca="false">'DF - Tableau 1'!I174</f>
        <v>54</v>
      </c>
      <c r="Y174" s="37" t="n">
        <f aca="false">PS!F174</f>
        <v>81.5</v>
      </c>
      <c r="Z174" s="37" t="n">
        <v>50</v>
      </c>
      <c r="AA174" s="37" t="n">
        <v>50</v>
      </c>
      <c r="AB174" s="37" t="n">
        <v>50</v>
      </c>
    </row>
    <row r="175" customFormat="false" ht="14.35" hidden="false" customHeight="true" outlineLevel="0" collapsed="false">
      <c r="A175" s="17" t="s">
        <v>1091</v>
      </c>
      <c r="B175" s="27" t="n">
        <f aca="false">'POSITION - Tableau 1'!B175</f>
        <v>8</v>
      </c>
      <c r="C175" s="35" t="s">
        <v>262</v>
      </c>
      <c r="D175" s="36" t="s">
        <v>4404</v>
      </c>
      <c r="E175" s="27" t="n">
        <f aca="false">YEAR(TOT!A177)</f>
        <v>1989</v>
      </c>
      <c r="F175" s="28" t="n">
        <f aca="false">MONTH(TOT!A177)</f>
        <v>12</v>
      </c>
      <c r="G175" s="28" t="n">
        <f aca="false">DAY(TOT!A177)</f>
        <v>20</v>
      </c>
      <c r="H175" s="37" t="n">
        <v>74</v>
      </c>
      <c r="I175" s="37" t="n">
        <v>195</v>
      </c>
      <c r="J175" s="28"/>
      <c r="K175" s="38" t="n">
        <f aca="false">TOT!FX177</f>
        <v>5000000</v>
      </c>
      <c r="L175" s="28"/>
      <c r="M175" s="37" t="n">
        <f aca="false">'CK - Tableau 1'!F175</f>
        <v>38</v>
      </c>
      <c r="N175" s="37" t="n">
        <f aca="false">'FG - Tableau 1'!E175</f>
        <v>33</v>
      </c>
      <c r="O175" s="37" t="n">
        <f aca="false">'DI - Tableau 1'!E175</f>
        <v>93</v>
      </c>
      <c r="P175" s="37" t="n">
        <f aca="false">'SK - Tableau 1'!G175</f>
        <v>72</v>
      </c>
      <c r="Q175" s="37" t="n">
        <f aca="false">'ST - Tableau 1'!D175</f>
        <v>52</v>
      </c>
      <c r="R175" s="37" t="n">
        <f aca="false">'EN - Tableau 1'!D175</f>
        <v>51</v>
      </c>
      <c r="S175" s="37" t="n">
        <f aca="false">DU!E175</f>
        <v>81</v>
      </c>
      <c r="T175" s="37" t="n">
        <f aca="false">'PH - Tableau 1'!P175</f>
        <v>71.75</v>
      </c>
      <c r="U175" s="37" t="n">
        <f aca="false">'FO - Tableau 1'!D175</f>
        <v>33</v>
      </c>
      <c r="V175" s="37" t="n">
        <f aca="false">'PA - Tableau 1'!K175</f>
        <v>55.5</v>
      </c>
      <c r="W175" s="37" t="n">
        <f aca="false">'SC - Tableau 1'!L175</f>
        <v>49.5</v>
      </c>
      <c r="X175" s="37" t="n">
        <f aca="false">'DF - Tableau 1'!I175</f>
        <v>76.5</v>
      </c>
      <c r="Y175" s="37" t="n">
        <f aca="false">PS!F175</f>
        <v>33</v>
      </c>
      <c r="Z175" s="37" t="n">
        <v>50</v>
      </c>
      <c r="AA175" s="37" t="n">
        <v>50</v>
      </c>
      <c r="AB175" s="37" t="n">
        <v>50</v>
      </c>
    </row>
    <row r="176" customFormat="false" ht="14.35" hidden="false" customHeight="true" outlineLevel="0" collapsed="false">
      <c r="A176" s="17" t="s">
        <v>1096</v>
      </c>
      <c r="B176" s="27" t="n">
        <f aca="false">'POSITION - Tableau 1'!B176</f>
        <v>4</v>
      </c>
      <c r="C176" s="35" t="s">
        <v>262</v>
      </c>
      <c r="D176" s="36" t="s">
        <v>4404</v>
      </c>
      <c r="E176" s="27" t="n">
        <f aca="false">YEAR(TOT!A178)</f>
        <v>1983</v>
      </c>
      <c r="F176" s="28" t="n">
        <f aca="false">MONTH(TOT!A178)</f>
        <v>6</v>
      </c>
      <c r="G176" s="28" t="n">
        <f aca="false">DAY(TOT!A178)</f>
        <v>3</v>
      </c>
      <c r="H176" s="37" t="n">
        <v>75</v>
      </c>
      <c r="I176" s="37" t="n">
        <v>235</v>
      </c>
      <c r="J176" s="28"/>
      <c r="K176" s="38" t="n">
        <f aca="false">TOT!FX178</f>
        <v>900000</v>
      </c>
      <c r="L176" s="28"/>
      <c r="M176" s="37" t="n">
        <f aca="false">'CK - Tableau 1'!F176</f>
        <v>97</v>
      </c>
      <c r="N176" s="37" t="n">
        <f aca="false">'FG - Tableau 1'!E176</f>
        <v>93</v>
      </c>
      <c r="O176" s="37" t="n">
        <f aca="false">'DI - Tableau 1'!E176</f>
        <v>37</v>
      </c>
      <c r="P176" s="37" t="n">
        <f aca="false">'SK - Tableau 1'!G176</f>
        <v>66</v>
      </c>
      <c r="Q176" s="37" t="n">
        <f aca="false">'ST - Tableau 1'!D176</f>
        <v>97</v>
      </c>
      <c r="R176" s="37" t="n">
        <f aca="false">'EN - Tableau 1'!D176</f>
        <v>33</v>
      </c>
      <c r="S176" s="37" t="n">
        <f aca="false">DU!E176</f>
        <v>92</v>
      </c>
      <c r="T176" s="37" t="n">
        <f aca="false">'PH - Tableau 1'!P176</f>
        <v>58</v>
      </c>
      <c r="U176" s="37" t="n">
        <f aca="false">'FO - Tableau 1'!D176</f>
        <v>53</v>
      </c>
      <c r="V176" s="37" t="n">
        <f aca="false">'PA - Tableau 1'!K176</f>
        <v>66</v>
      </c>
      <c r="W176" s="37" t="n">
        <f aca="false">'SC - Tableau 1'!L176</f>
        <v>61.5</v>
      </c>
      <c r="X176" s="37" t="n">
        <f aca="false">'DF - Tableau 1'!I176</f>
        <v>61.5</v>
      </c>
      <c r="Y176" s="37" t="n">
        <f aca="false">PS!F176</f>
        <v>33</v>
      </c>
      <c r="Z176" s="37" t="n">
        <v>50</v>
      </c>
      <c r="AA176" s="37" t="n">
        <v>50</v>
      </c>
      <c r="AB176" s="37" t="n">
        <v>50</v>
      </c>
    </row>
    <row r="177" customFormat="false" ht="14.35" hidden="false" customHeight="true" outlineLevel="0" collapsed="false">
      <c r="A177" s="17" t="s">
        <v>1100</v>
      </c>
      <c r="B177" s="27" t="n">
        <f aca="false">'POSITION - Tableau 1'!B177</f>
        <v>1</v>
      </c>
      <c r="C177" s="35" t="s">
        <v>262</v>
      </c>
      <c r="D177" s="36" t="s">
        <v>4404</v>
      </c>
      <c r="E177" s="27" t="n">
        <f aca="false">YEAR(TOT!A179)</f>
        <v>1994</v>
      </c>
      <c r="F177" s="28" t="n">
        <f aca="false">MONTH(TOT!A179)</f>
        <v>7</v>
      </c>
      <c r="G177" s="28" t="n">
        <f aca="false">DAY(TOT!A179)</f>
        <v>1</v>
      </c>
      <c r="H177" s="37" t="n">
        <v>73</v>
      </c>
      <c r="I177" s="37" t="n">
        <v>195</v>
      </c>
      <c r="J177" s="28"/>
      <c r="K177" s="38" t="n">
        <f aca="false">TOT!FX179</f>
        <v>735000</v>
      </c>
      <c r="L177" s="28"/>
      <c r="M177" s="37" t="n">
        <f aca="false">'CK - Tableau 1'!F177</f>
        <v>37</v>
      </c>
      <c r="N177" s="37" t="n">
        <f aca="false">'FG - Tableau 1'!E177</f>
        <v>33</v>
      </c>
      <c r="O177" s="37" t="n">
        <f aca="false">'DI - Tableau 1'!E177</f>
        <v>96</v>
      </c>
      <c r="P177" s="37" t="n">
        <f aca="false">'SK - Tableau 1'!G177</f>
        <v>86</v>
      </c>
      <c r="Q177" s="37" t="n">
        <f aca="false">'ST - Tableau 1'!D177</f>
        <v>58</v>
      </c>
      <c r="R177" s="37" t="n">
        <f aca="false">'EN - Tableau 1'!D177</f>
        <v>59</v>
      </c>
      <c r="S177" s="37" t="n">
        <f aca="false">DU!E177</f>
        <v>99</v>
      </c>
      <c r="T177" s="37" t="n">
        <f aca="false">'PH - Tableau 1'!P177</f>
        <v>72.25</v>
      </c>
      <c r="U177" s="37" t="n">
        <f aca="false">'FO - Tableau 1'!D177</f>
        <v>74</v>
      </c>
      <c r="V177" s="37" t="n">
        <f aca="false">'PA - Tableau 1'!K177</f>
        <v>79.5</v>
      </c>
      <c r="W177" s="37" t="n">
        <f aca="false">'SC - Tableau 1'!L177</f>
        <v>72.5</v>
      </c>
      <c r="X177" s="37" t="n">
        <f aca="false">'DF - Tableau 1'!I177</f>
        <v>75.5</v>
      </c>
      <c r="Y177" s="37" t="n">
        <f aca="false">PS!F177</f>
        <v>50</v>
      </c>
      <c r="Z177" s="37" t="n">
        <v>50</v>
      </c>
      <c r="AA177" s="37" t="n">
        <v>50</v>
      </c>
      <c r="AB177" s="37" t="n">
        <v>50</v>
      </c>
    </row>
    <row r="178" customFormat="false" ht="14.35" hidden="false" customHeight="true" outlineLevel="0" collapsed="false">
      <c r="A178" s="17" t="s">
        <v>1104</v>
      </c>
      <c r="B178" s="27" t="n">
        <f aca="false">'POSITION - Tableau 1'!B178</f>
        <v>5</v>
      </c>
      <c r="C178" s="35" t="s">
        <v>283</v>
      </c>
      <c r="D178" s="36" t="s">
        <v>4404</v>
      </c>
      <c r="E178" s="27" t="n">
        <f aca="false">YEAR(TOT!A180)</f>
        <v>1991</v>
      </c>
      <c r="F178" s="28" t="n">
        <f aca="false">MONTH(TOT!A180)</f>
        <v>5</v>
      </c>
      <c r="G178" s="28" t="n">
        <f aca="false">DAY(TOT!A180)</f>
        <v>27</v>
      </c>
      <c r="H178" s="37" t="n">
        <v>72</v>
      </c>
      <c r="I178" s="37" t="n">
        <v>198</v>
      </c>
      <c r="J178" s="28"/>
      <c r="K178" s="38" t="n">
        <f aca="false">TOT!FX180</f>
        <v>650000</v>
      </c>
      <c r="L178" s="28"/>
      <c r="M178" s="37" t="n">
        <f aca="false">'CK - Tableau 1'!F178</f>
        <v>96</v>
      </c>
      <c r="N178" s="37" t="n">
        <f aca="false">'FG - Tableau 1'!E178</f>
        <v>60</v>
      </c>
      <c r="O178" s="37" t="n">
        <f aca="false">'DI - Tableau 1'!E178</f>
        <v>56</v>
      </c>
      <c r="P178" s="37" t="n">
        <f aca="false">'SK - Tableau 1'!G178</f>
        <v>63</v>
      </c>
      <c r="Q178" s="37" t="n">
        <f aca="false">'ST - Tableau 1'!D178</f>
        <v>70</v>
      </c>
      <c r="R178" s="37" t="n">
        <f aca="false">'EN - Tableau 1'!D178</f>
        <v>34</v>
      </c>
      <c r="S178" s="37" t="n">
        <f aca="false">DU!E178</f>
        <v>98</v>
      </c>
      <c r="T178" s="37" t="n">
        <f aca="false">'PH - Tableau 1'!P178</f>
        <v>64</v>
      </c>
      <c r="U178" s="37" t="n">
        <f aca="false">'FO - Tableau 1'!D178</f>
        <v>66</v>
      </c>
      <c r="V178" s="37" t="n">
        <f aca="false">'PA - Tableau 1'!K178</f>
        <v>66</v>
      </c>
      <c r="W178" s="37" t="n">
        <f aca="false">'SC - Tableau 1'!L178</f>
        <v>65</v>
      </c>
      <c r="X178" s="37" t="n">
        <f aca="false">'DF - Tableau 1'!I178</f>
        <v>65</v>
      </c>
      <c r="Y178" s="37" t="n">
        <f aca="false">PS!F178</f>
        <v>33</v>
      </c>
      <c r="Z178" s="37" t="n">
        <v>50</v>
      </c>
      <c r="AA178" s="37" t="n">
        <v>50</v>
      </c>
      <c r="AB178" s="37" t="n">
        <v>50</v>
      </c>
    </row>
    <row r="179" customFormat="false" ht="14.35" hidden="false" customHeight="true" outlineLevel="0" collapsed="false">
      <c r="A179" s="17" t="s">
        <v>1109</v>
      </c>
      <c r="B179" s="27" t="n">
        <f aca="false">'POSITION - Tableau 1'!B179</f>
        <v>8</v>
      </c>
      <c r="C179" s="35" t="s">
        <v>283</v>
      </c>
      <c r="D179" s="36" t="s">
        <v>4404</v>
      </c>
      <c r="E179" s="27" t="n">
        <f aca="false">YEAR(TOT!A181)</f>
        <v>1990</v>
      </c>
      <c r="F179" s="28" t="n">
        <f aca="false">MONTH(TOT!A181)</f>
        <v>1</v>
      </c>
      <c r="G179" s="28" t="n">
        <f aca="false">DAY(TOT!A181)</f>
        <v>7</v>
      </c>
      <c r="H179" s="37" t="n">
        <v>70</v>
      </c>
      <c r="I179" s="37" t="n">
        <v>180</v>
      </c>
      <c r="J179" s="28"/>
      <c r="K179" s="38" t="n">
        <f aca="false">TOT!FX181</f>
        <v>800000</v>
      </c>
      <c r="L179" s="28"/>
      <c r="M179" s="37" t="n">
        <f aca="false">'CK - Tableau 1'!F179</f>
        <v>70</v>
      </c>
      <c r="N179" s="37" t="n">
        <f aca="false">'FG - Tableau 1'!E179</f>
        <v>33</v>
      </c>
      <c r="O179" s="37" t="n">
        <f aca="false">'DI - Tableau 1'!E179</f>
        <v>56</v>
      </c>
      <c r="P179" s="37" t="n">
        <f aca="false">'SK - Tableau 1'!G179</f>
        <v>50</v>
      </c>
      <c r="Q179" s="37" t="n">
        <f aca="false">'ST - Tableau 1'!D179</f>
        <v>49</v>
      </c>
      <c r="R179" s="37" t="n">
        <f aca="false">'EN - Tableau 1'!D179</f>
        <v>33</v>
      </c>
      <c r="S179" s="37" t="n">
        <f aca="false">DU!E179</f>
        <v>81</v>
      </c>
      <c r="T179" s="37" t="n">
        <f aca="false">'PH - Tableau 1'!P179</f>
        <v>65.25</v>
      </c>
      <c r="U179" s="37" t="n">
        <f aca="false">'FO - Tableau 1'!D179</f>
        <v>33</v>
      </c>
      <c r="V179" s="37" t="n">
        <f aca="false">'PA - Tableau 1'!K179</f>
        <v>53.5</v>
      </c>
      <c r="W179" s="37" t="n">
        <f aca="false">'SC - Tableau 1'!L179</f>
        <v>60</v>
      </c>
      <c r="X179" s="37" t="n">
        <f aca="false">'DF - Tableau 1'!I179</f>
        <v>53.5</v>
      </c>
      <c r="Y179" s="37" t="n">
        <f aca="false">PS!F179</f>
        <v>33</v>
      </c>
      <c r="Z179" s="37" t="n">
        <v>50</v>
      </c>
      <c r="AA179" s="37" t="n">
        <v>50</v>
      </c>
      <c r="AB179" s="37" t="n">
        <v>50</v>
      </c>
    </row>
    <row r="180" customFormat="false" ht="14.35" hidden="false" customHeight="true" outlineLevel="0" collapsed="false">
      <c r="A180" s="17" t="s">
        <v>1114</v>
      </c>
      <c r="B180" s="27" t="n">
        <f aca="false">'POSITION - Tableau 1'!B180</f>
        <v>8</v>
      </c>
      <c r="C180" s="35" t="s">
        <v>321</v>
      </c>
      <c r="D180" s="36" t="s">
        <v>4403</v>
      </c>
      <c r="E180" s="27" t="n">
        <f aca="false">YEAR(TOT!A182)</f>
        <v>1994</v>
      </c>
      <c r="F180" s="28" t="n">
        <f aca="false">MONTH(TOT!A182)</f>
        <v>8</v>
      </c>
      <c r="G180" s="28" t="n">
        <f aca="false">DAY(TOT!A182)</f>
        <v>6</v>
      </c>
      <c r="H180" s="37" t="n">
        <v>72</v>
      </c>
      <c r="I180" s="37" t="n">
        <v>169</v>
      </c>
      <c r="J180" s="28"/>
      <c r="K180" s="38" t="n">
        <f aca="false">TOT!FX182</f>
        <v>650000</v>
      </c>
      <c r="L180" s="28"/>
      <c r="M180" s="37" t="n">
        <f aca="false">'CK - Tableau 1'!F180</f>
        <v>39</v>
      </c>
      <c r="N180" s="37" t="n">
        <f aca="false">'FG - Tableau 1'!E180</f>
        <v>33</v>
      </c>
      <c r="O180" s="37" t="n">
        <f aca="false">'DI - Tableau 1'!E180</f>
        <v>91</v>
      </c>
      <c r="P180" s="37" t="n">
        <f aca="false">'SK - Tableau 1'!G180</f>
        <v>82</v>
      </c>
      <c r="Q180" s="37" t="n">
        <f aca="false">'ST - Tableau 1'!D180</f>
        <v>34</v>
      </c>
      <c r="R180" s="37" t="n">
        <f aca="false">'EN - Tableau 1'!D180</f>
        <v>33</v>
      </c>
      <c r="S180" s="37" t="n">
        <f aca="false">DU!E180</f>
        <v>92</v>
      </c>
      <c r="T180" s="37" t="n">
        <f aca="false">'PH - Tableau 1'!P180</f>
        <v>69.125</v>
      </c>
      <c r="U180" s="37" t="n">
        <f aca="false">'FO - Tableau 1'!D180</f>
        <v>33</v>
      </c>
      <c r="V180" s="37" t="n">
        <f aca="false">'PA - Tableau 1'!K180</f>
        <v>72</v>
      </c>
      <c r="W180" s="37" t="n">
        <f aca="false">'SC - Tableau 1'!L180</f>
        <v>55.5</v>
      </c>
      <c r="X180" s="37" t="n">
        <f aca="false">'DF - Tableau 1'!I180</f>
        <v>68.5</v>
      </c>
      <c r="Y180" s="37" t="n">
        <f aca="false">PS!F180</f>
        <v>33</v>
      </c>
      <c r="Z180" s="37" t="n">
        <v>50</v>
      </c>
      <c r="AA180" s="37" t="n">
        <v>50</v>
      </c>
      <c r="AB180" s="37" t="n">
        <v>50</v>
      </c>
    </row>
    <row r="181" customFormat="false" ht="14.35" hidden="false" customHeight="true" outlineLevel="0" collapsed="false">
      <c r="A181" s="17" t="s">
        <v>1119</v>
      </c>
      <c r="B181" s="27" t="n">
        <f aca="false">'POSITION - Tableau 1'!B181</f>
        <v>1</v>
      </c>
      <c r="C181" s="35" t="s">
        <v>283</v>
      </c>
      <c r="D181" s="36" t="s">
        <v>4404</v>
      </c>
      <c r="E181" s="27" t="n">
        <f aca="false">YEAR(TOT!A183)</f>
        <v>1996</v>
      </c>
      <c r="F181" s="28" t="n">
        <f aca="false">MONTH(TOT!A183)</f>
        <v>2</v>
      </c>
      <c r="G181" s="28" t="n">
        <f aca="false">DAY(TOT!A183)</f>
        <v>2</v>
      </c>
      <c r="H181" s="37" t="n">
        <v>72</v>
      </c>
      <c r="I181" s="37" t="n">
        <v>195</v>
      </c>
      <c r="J181" s="28"/>
      <c r="K181" s="38" t="n">
        <f aca="false">TOT!FX183</f>
        <v>892500</v>
      </c>
      <c r="L181" s="28"/>
      <c r="M181" s="37" t="n">
        <f aca="false">'CK - Tableau 1'!F181</f>
        <v>62</v>
      </c>
      <c r="N181" s="37" t="n">
        <f aca="false">'FG - Tableau 1'!E181</f>
        <v>33</v>
      </c>
      <c r="O181" s="37" t="n">
        <f aca="false">'DI - Tableau 1'!E181</f>
        <v>81</v>
      </c>
      <c r="P181" s="37" t="n">
        <f aca="false">'SK - Tableau 1'!G181</f>
        <v>71</v>
      </c>
      <c r="Q181" s="37" t="n">
        <f aca="false">'ST - Tableau 1'!D181</f>
        <v>64</v>
      </c>
      <c r="R181" s="37" t="n">
        <f aca="false">'EN - Tableau 1'!D181</f>
        <v>67</v>
      </c>
      <c r="S181" s="37" t="n">
        <f aca="false">DU!E181</f>
        <v>95</v>
      </c>
      <c r="T181" s="37" t="n">
        <f aca="false">'PH - Tableau 1'!P181</f>
        <v>74.75</v>
      </c>
      <c r="U181" s="37" t="n">
        <f aca="false">'FO - Tableau 1'!D181</f>
        <v>76</v>
      </c>
      <c r="V181" s="37" t="n">
        <f aca="false">'PA - Tableau 1'!K181</f>
        <v>78</v>
      </c>
      <c r="W181" s="37" t="n">
        <f aca="false">'SC - Tableau 1'!L181</f>
        <v>77.5</v>
      </c>
      <c r="X181" s="37" t="n">
        <f aca="false">'DF - Tableau 1'!I181</f>
        <v>62</v>
      </c>
      <c r="Y181" s="37" t="n">
        <f aca="false">PS!F181</f>
        <v>38.5</v>
      </c>
      <c r="Z181" s="37" t="n">
        <v>50</v>
      </c>
      <c r="AA181" s="37" t="n">
        <v>50</v>
      </c>
      <c r="AB181" s="37" t="n">
        <v>50</v>
      </c>
    </row>
    <row r="182" customFormat="false" ht="14.35" hidden="false" customHeight="true" outlineLevel="0" collapsed="false">
      <c r="A182" s="17" t="s">
        <v>1123</v>
      </c>
      <c r="B182" s="27" t="n">
        <f aca="false">'POSITION - Tableau 1'!B182</f>
        <v>4</v>
      </c>
      <c r="C182" s="35" t="s">
        <v>283</v>
      </c>
      <c r="D182" s="36" t="s">
        <v>4403</v>
      </c>
      <c r="E182" s="27" t="n">
        <f aca="false">YEAR(TOT!A184)</f>
        <v>1997</v>
      </c>
      <c r="F182" s="28" t="n">
        <f aca="false">MONTH(TOT!A184)</f>
        <v>4</v>
      </c>
      <c r="G182" s="28" t="n">
        <f aca="false">DAY(TOT!A184)</f>
        <v>15</v>
      </c>
      <c r="H182" s="37" t="n">
        <v>74</v>
      </c>
      <c r="I182" s="37" t="n">
        <v>214</v>
      </c>
      <c r="J182" s="28"/>
      <c r="K182" s="38" t="n">
        <f aca="false">TOT!FX184</f>
        <v>817500</v>
      </c>
      <c r="L182" s="28"/>
      <c r="M182" s="37" t="n">
        <f aca="false">'CK - Tableau 1'!F182</f>
        <v>72</v>
      </c>
      <c r="N182" s="37" t="n">
        <f aca="false">'FG - Tableau 1'!E182</f>
        <v>33</v>
      </c>
      <c r="O182" s="37" t="n">
        <f aca="false">'DI - Tableau 1'!E182</f>
        <v>87</v>
      </c>
      <c r="P182" s="37" t="n">
        <f aca="false">'SK - Tableau 1'!G182</f>
        <v>65</v>
      </c>
      <c r="Q182" s="37" t="n">
        <f aca="false">'ST - Tableau 1'!D182</f>
        <v>85</v>
      </c>
      <c r="R182" s="37" t="n">
        <f aca="false">'EN - Tableau 1'!D182</f>
        <v>39</v>
      </c>
      <c r="S182" s="37" t="n">
        <f aca="false">DU!E182</f>
        <v>98</v>
      </c>
      <c r="T182" s="37" t="n">
        <f aca="false">'PH - Tableau 1'!P182</f>
        <v>76.125</v>
      </c>
      <c r="U182" s="37" t="n">
        <f aca="false">'FO - Tableau 1'!D182</f>
        <v>33</v>
      </c>
      <c r="V182" s="37" t="n">
        <f aca="false">'PA - Tableau 1'!K182</f>
        <v>78</v>
      </c>
      <c r="W182" s="37" t="n">
        <f aca="false">'SC - Tableau 1'!L182</f>
        <v>84</v>
      </c>
      <c r="X182" s="37" t="n">
        <f aca="false">'DF - Tableau 1'!I182</f>
        <v>54</v>
      </c>
      <c r="Y182" s="37" t="n">
        <f aca="false">PS!F182</f>
        <v>33</v>
      </c>
      <c r="Z182" s="37" t="n">
        <v>50</v>
      </c>
      <c r="AA182" s="37" t="n">
        <v>50</v>
      </c>
      <c r="AB182" s="37" t="n">
        <v>50</v>
      </c>
    </row>
    <row r="183" customFormat="false" ht="14.35" hidden="false" customHeight="true" outlineLevel="0" collapsed="false">
      <c r="A183" s="17" t="s">
        <v>1126</v>
      </c>
      <c r="B183" s="27" t="n">
        <f aca="false">'POSITION - Tableau 1'!B183</f>
        <v>8</v>
      </c>
      <c r="C183" s="35" t="s">
        <v>321</v>
      </c>
      <c r="D183" s="36" t="s">
        <v>4404</v>
      </c>
      <c r="E183" s="27" t="n">
        <f aca="false">YEAR(TOT!A185)</f>
        <v>1991</v>
      </c>
      <c r="F183" s="28" t="n">
        <f aca="false">MONTH(TOT!A185)</f>
        <v>2</v>
      </c>
      <c r="G183" s="28" t="n">
        <f aca="false">DAY(TOT!A185)</f>
        <v>9</v>
      </c>
      <c r="H183" s="37" t="n">
        <v>75</v>
      </c>
      <c r="I183" s="37" t="n">
        <v>204</v>
      </c>
      <c r="J183" s="28"/>
      <c r="K183" s="38" t="n">
        <f aca="false">TOT!FX185</f>
        <v>850000</v>
      </c>
      <c r="L183" s="28"/>
      <c r="M183" s="37" t="n">
        <f aca="false">'CK - Tableau 1'!F183</f>
        <v>88</v>
      </c>
      <c r="N183" s="37" t="n">
        <f aca="false">'FG - Tableau 1'!E183</f>
        <v>70</v>
      </c>
      <c r="O183" s="37" t="n">
        <f aca="false">'DI - Tableau 1'!E183</f>
        <v>66</v>
      </c>
      <c r="P183" s="37" t="n">
        <f aca="false">'SK - Tableau 1'!G183</f>
        <v>52</v>
      </c>
      <c r="Q183" s="37" t="n">
        <f aca="false">'ST - Tableau 1'!D183</f>
        <v>62</v>
      </c>
      <c r="R183" s="37" t="n">
        <f aca="false">'EN - Tableau 1'!D183</f>
        <v>33</v>
      </c>
      <c r="S183" s="37" t="n">
        <f aca="false">DU!E183</f>
        <v>90</v>
      </c>
      <c r="T183" s="37" t="n">
        <f aca="false">'PH - Tableau 1'!P183</f>
        <v>65.75</v>
      </c>
      <c r="U183" s="37" t="n">
        <f aca="false">'FO - Tableau 1'!D183</f>
        <v>33</v>
      </c>
      <c r="V183" s="37" t="n">
        <f aca="false">'PA - Tableau 1'!K183</f>
        <v>65.5</v>
      </c>
      <c r="W183" s="37" t="n">
        <f aca="false">'SC - Tableau 1'!L183</f>
        <v>52.5</v>
      </c>
      <c r="X183" s="37" t="n">
        <f aca="false">'DF - Tableau 1'!I183</f>
        <v>73</v>
      </c>
      <c r="Y183" s="37" t="n">
        <f aca="false">PS!F183</f>
        <v>33</v>
      </c>
      <c r="Z183" s="37" t="n">
        <v>50</v>
      </c>
      <c r="AA183" s="37" t="n">
        <v>50</v>
      </c>
      <c r="AB183" s="37" t="n">
        <v>50</v>
      </c>
    </row>
    <row r="184" customFormat="false" ht="14.35" hidden="false" customHeight="true" outlineLevel="0" collapsed="false">
      <c r="A184" s="17" t="s">
        <v>1130</v>
      </c>
      <c r="B184" s="27" t="n">
        <f aca="false">'POSITION - Tableau 1'!B184</f>
        <v>8</v>
      </c>
      <c r="C184" s="35" t="s">
        <v>532</v>
      </c>
      <c r="D184" s="36" t="s">
        <v>4403</v>
      </c>
      <c r="E184" s="27" t="n">
        <f aca="false">YEAR(TOT!A186)</f>
        <v>1996</v>
      </c>
      <c r="F184" s="28" t="n">
        <f aca="false">MONTH(TOT!A186)</f>
        <v>4</v>
      </c>
      <c r="G184" s="28" t="n">
        <f aca="false">DAY(TOT!A186)</f>
        <v>2</v>
      </c>
      <c r="H184" s="37" t="n">
        <v>75</v>
      </c>
      <c r="I184" s="37" t="n">
        <v>201</v>
      </c>
      <c r="J184" s="28"/>
      <c r="K184" s="38" t="n">
        <f aca="false">TOT!FX186</f>
        <v>730000</v>
      </c>
      <c r="L184" s="28"/>
      <c r="M184" s="37" t="n">
        <f aca="false">'CK - Tableau 1'!F184</f>
        <v>73</v>
      </c>
      <c r="N184" s="37" t="n">
        <f aca="false">'FG - Tableau 1'!E184</f>
        <v>33</v>
      </c>
      <c r="O184" s="37" t="n">
        <f aca="false">'DI - Tableau 1'!E184</f>
        <v>73</v>
      </c>
      <c r="P184" s="37" t="n">
        <f aca="false">'SK - Tableau 1'!G184</f>
        <v>60</v>
      </c>
      <c r="Q184" s="37" t="n">
        <f aca="false">'ST - Tableau 1'!D184</f>
        <v>57</v>
      </c>
      <c r="R184" s="37" t="n">
        <f aca="false">'EN - Tableau 1'!D184</f>
        <v>33</v>
      </c>
      <c r="S184" s="37" t="n">
        <f aca="false">DU!E184</f>
        <v>81</v>
      </c>
      <c r="T184" s="37" t="n">
        <f aca="false">'PH - Tableau 1'!P184</f>
        <v>52.875</v>
      </c>
      <c r="U184" s="37" t="n">
        <f aca="false">'FO - Tableau 1'!D184</f>
        <v>33</v>
      </c>
      <c r="V184" s="37" t="n">
        <f aca="false">'PA - Tableau 1'!K184</f>
        <v>47</v>
      </c>
      <c r="W184" s="37" t="n">
        <f aca="false">'SC - Tableau 1'!L184</f>
        <v>47</v>
      </c>
      <c r="X184" s="37" t="n">
        <f aca="false">'DF - Tableau 1'!I184</f>
        <v>47</v>
      </c>
      <c r="Y184" s="37" t="n">
        <f aca="false">PS!F184</f>
        <v>33</v>
      </c>
      <c r="Z184" s="37" t="n">
        <v>50</v>
      </c>
      <c r="AA184" s="37" t="n">
        <v>50</v>
      </c>
      <c r="AB184" s="37" t="n">
        <v>50</v>
      </c>
    </row>
    <row r="185" customFormat="false" ht="14.35" hidden="false" customHeight="true" outlineLevel="0" collapsed="false">
      <c r="A185" s="17" t="s">
        <v>1134</v>
      </c>
      <c r="B185" s="27" t="n">
        <f aca="false">'POSITION - Tableau 1'!B185</f>
        <v>8</v>
      </c>
      <c r="C185" s="35" t="s">
        <v>262</v>
      </c>
      <c r="D185" s="36" t="s">
        <v>4403</v>
      </c>
      <c r="E185" s="27" t="n">
        <f aca="false">YEAR(TOT!A187)</f>
        <v>1995</v>
      </c>
      <c r="F185" s="28" t="n">
        <f aca="false">MONTH(TOT!A187)</f>
        <v>3</v>
      </c>
      <c r="G185" s="28" t="n">
        <f aca="false">DAY(TOT!A187)</f>
        <v>17</v>
      </c>
      <c r="H185" s="37" t="n">
        <v>74</v>
      </c>
      <c r="I185" s="37" t="n">
        <v>185</v>
      </c>
      <c r="J185" s="28"/>
      <c r="K185" s="38" t="n">
        <f aca="false">TOT!FX187</f>
        <v>925000</v>
      </c>
      <c r="L185" s="28"/>
      <c r="M185" s="37" t="n">
        <f aca="false">'CK - Tableau 1'!F185</f>
        <v>60</v>
      </c>
      <c r="N185" s="37" t="n">
        <f aca="false">'FG - Tableau 1'!E185</f>
        <v>33</v>
      </c>
      <c r="O185" s="37" t="n">
        <f aca="false">'DI - Tableau 1'!E185</f>
        <v>73</v>
      </c>
      <c r="P185" s="37" t="n">
        <f aca="false">'SK - Tableau 1'!G185</f>
        <v>60</v>
      </c>
      <c r="Q185" s="37" t="n">
        <f aca="false">'ST - Tableau 1'!D185</f>
        <v>39</v>
      </c>
      <c r="R185" s="37" t="n">
        <f aca="false">'EN - Tableau 1'!D185</f>
        <v>33</v>
      </c>
      <c r="S185" s="37" t="n">
        <f aca="false">DU!E185</f>
        <v>83</v>
      </c>
      <c r="T185" s="37" t="n">
        <f aca="false">'PH - Tableau 1'!P185</f>
        <v>64</v>
      </c>
      <c r="U185" s="37" t="n">
        <f aca="false">'FO - Tableau 1'!D185</f>
        <v>33</v>
      </c>
      <c r="V185" s="37" t="n">
        <f aca="false">'PA - Tableau 1'!K185</f>
        <v>53.5</v>
      </c>
      <c r="W185" s="37" t="n">
        <f aca="false">'SC - Tableau 1'!L185</f>
        <v>60</v>
      </c>
      <c r="X185" s="37" t="n">
        <f aca="false">'DF - Tableau 1'!I185</f>
        <v>60</v>
      </c>
      <c r="Y185" s="37" t="n">
        <f aca="false">PS!F185</f>
        <v>33</v>
      </c>
      <c r="Z185" s="37" t="n">
        <v>50</v>
      </c>
      <c r="AA185" s="37" t="n">
        <v>50</v>
      </c>
      <c r="AB185" s="37" t="n">
        <v>50</v>
      </c>
    </row>
    <row r="186" customFormat="false" ht="14.35" hidden="false" customHeight="true" outlineLevel="0" collapsed="false">
      <c r="A186" s="17" t="s">
        <v>1139</v>
      </c>
      <c r="B186" s="27" t="n">
        <f aca="false">'POSITION - Tableau 1'!B186</f>
        <v>1</v>
      </c>
      <c r="C186" s="35" t="s">
        <v>1137</v>
      </c>
      <c r="D186" s="36" t="s">
        <v>4403</v>
      </c>
      <c r="E186" s="27" t="n">
        <f aca="false">YEAR(TOT!A188)</f>
        <v>1994</v>
      </c>
      <c r="F186" s="28" t="n">
        <f aca="false">MONTH(TOT!A188)</f>
        <v>4</v>
      </c>
      <c r="G186" s="28" t="n">
        <f aca="false">DAY(TOT!A188)</f>
        <v>5</v>
      </c>
      <c r="H186" s="37" t="n">
        <v>70</v>
      </c>
      <c r="I186" s="37" t="n">
        <v>187</v>
      </c>
      <c r="J186" s="28"/>
      <c r="K186" s="38" t="n">
        <f aca="false">TOT!FX188</f>
        <v>892500</v>
      </c>
      <c r="L186" s="28"/>
      <c r="M186" s="37" t="n">
        <f aca="false">'CK - Tableau 1'!F186</f>
        <v>60</v>
      </c>
      <c r="N186" s="37" t="n">
        <f aca="false">'FG - Tableau 1'!E186</f>
        <v>33</v>
      </c>
      <c r="O186" s="37" t="n">
        <f aca="false">'DI - Tableau 1'!E186</f>
        <v>34</v>
      </c>
      <c r="P186" s="37" t="n">
        <f aca="false">'SK - Tableau 1'!G186</f>
        <v>60</v>
      </c>
      <c r="Q186" s="37" t="n">
        <f aca="false">'ST - Tableau 1'!D186</f>
        <v>62</v>
      </c>
      <c r="R186" s="37" t="n">
        <f aca="false">'EN - Tableau 1'!D186</f>
        <v>33</v>
      </c>
      <c r="S186" s="37" t="n">
        <f aca="false">DU!E186</f>
        <v>81</v>
      </c>
      <c r="T186" s="37" t="n">
        <f aca="false">'PH - Tableau 1'!P186</f>
        <v>48.625</v>
      </c>
      <c r="U186" s="37" t="n">
        <f aca="false">'FO - Tableau 1'!D186</f>
        <v>33</v>
      </c>
      <c r="V186" s="37" t="n">
        <f aca="false">'PA - Tableau 1'!K186</f>
        <v>47</v>
      </c>
      <c r="W186" s="37" t="n">
        <f aca="false">'SC - Tableau 1'!L186</f>
        <v>47</v>
      </c>
      <c r="X186" s="37" t="n">
        <f aca="false">'DF - Tableau 1'!I186</f>
        <v>47</v>
      </c>
      <c r="Y186" s="37" t="n">
        <f aca="false">PS!F186</f>
        <v>33</v>
      </c>
      <c r="Z186" s="37" t="n">
        <v>50</v>
      </c>
      <c r="AA186" s="37" t="n">
        <v>50</v>
      </c>
      <c r="AB186" s="37" t="n">
        <v>50</v>
      </c>
    </row>
    <row r="187" customFormat="false" ht="14.35" hidden="false" customHeight="true" outlineLevel="0" collapsed="false">
      <c r="A187" s="17" t="s">
        <v>1143</v>
      </c>
      <c r="B187" s="27" t="n">
        <f aca="false">'POSITION - Tableau 1'!B187</f>
        <v>2</v>
      </c>
      <c r="C187" s="35" t="s">
        <v>262</v>
      </c>
      <c r="D187" s="36" t="s">
        <v>4404</v>
      </c>
      <c r="E187" s="27" t="n">
        <f aca="false">YEAR(TOT!A189)</f>
        <v>1989</v>
      </c>
      <c r="F187" s="28" t="n">
        <f aca="false">MONTH(TOT!A189)</f>
        <v>2</v>
      </c>
      <c r="G187" s="28" t="n">
        <f aca="false">DAY(TOT!A189)</f>
        <v>20</v>
      </c>
      <c r="H187" s="37" t="n">
        <v>71</v>
      </c>
      <c r="I187" s="37" t="n">
        <v>174</v>
      </c>
      <c r="J187" s="28"/>
      <c r="K187" s="38" t="n">
        <f aca="false">TOT!FX189</f>
        <v>650000</v>
      </c>
      <c r="L187" s="28"/>
      <c r="M187" s="37" t="n">
        <f aca="false">'CK - Tableau 1'!F187</f>
        <v>62</v>
      </c>
      <c r="N187" s="37" t="n">
        <f aca="false">'FG - Tableau 1'!E187</f>
        <v>33</v>
      </c>
      <c r="O187" s="37" t="n">
        <f aca="false">'DI - Tableau 1'!E187</f>
        <v>62</v>
      </c>
      <c r="P187" s="37" t="n">
        <f aca="false">'SK - Tableau 1'!G187</f>
        <v>54</v>
      </c>
      <c r="Q187" s="37" t="n">
        <f aca="false">'ST - Tableau 1'!D187</f>
        <v>38</v>
      </c>
      <c r="R187" s="37" t="n">
        <f aca="false">'EN - Tableau 1'!D187</f>
        <v>33</v>
      </c>
      <c r="S187" s="37" t="n">
        <f aca="false">DU!E187</f>
        <v>86</v>
      </c>
      <c r="T187" s="37" t="n">
        <f aca="false">'PH - Tableau 1'!P187</f>
        <v>63.5</v>
      </c>
      <c r="U187" s="37" t="n">
        <f aca="false">'FO - Tableau 1'!D187</f>
        <v>33</v>
      </c>
      <c r="V187" s="37" t="n">
        <f aca="false">'PA - Tableau 1'!K187</f>
        <v>66</v>
      </c>
      <c r="W187" s="37" t="n">
        <f aca="false">'SC - Tableau 1'!L187</f>
        <v>63.5</v>
      </c>
      <c r="X187" s="37" t="n">
        <f aca="false">'DF - Tableau 1'!I187</f>
        <v>66</v>
      </c>
      <c r="Y187" s="37" t="n">
        <f aca="false">PS!F187</f>
        <v>33</v>
      </c>
      <c r="Z187" s="37" t="n">
        <v>50</v>
      </c>
      <c r="AA187" s="37" t="n">
        <v>50</v>
      </c>
      <c r="AB187" s="37" t="n">
        <v>50</v>
      </c>
    </row>
    <row r="188" customFormat="false" ht="14.35" hidden="false" customHeight="true" outlineLevel="0" collapsed="false">
      <c r="A188" s="17" t="s">
        <v>1147</v>
      </c>
      <c r="B188" s="27" t="n">
        <f aca="false">'POSITION - Tableau 1'!B188</f>
        <v>1</v>
      </c>
      <c r="C188" s="35" t="s">
        <v>262</v>
      </c>
      <c r="D188" s="36" t="s">
        <v>4404</v>
      </c>
      <c r="E188" s="27" t="n">
        <f aca="false">YEAR(TOT!A190)</f>
        <v>1988</v>
      </c>
      <c r="F188" s="28" t="n">
        <f aca="false">MONTH(TOT!A190)</f>
        <v>1</v>
      </c>
      <c r="G188" s="28" t="n">
        <f aca="false">DAY(TOT!A190)</f>
        <v>12</v>
      </c>
      <c r="H188" s="37" t="n">
        <v>71</v>
      </c>
      <c r="I188" s="37" t="n">
        <v>185</v>
      </c>
      <c r="J188" s="28"/>
      <c r="K188" s="38" t="n">
        <f aca="false">TOT!FX190</f>
        <v>9000000</v>
      </c>
      <c r="L188" s="28"/>
      <c r="M188" s="37" t="n">
        <f aca="false">'CK - Tableau 1'!F188</f>
        <v>36</v>
      </c>
      <c r="N188" s="37" t="n">
        <f aca="false">'FG - Tableau 1'!E188</f>
        <v>33</v>
      </c>
      <c r="O188" s="37" t="n">
        <f aca="false">'DI - Tableau 1'!E188</f>
        <v>90</v>
      </c>
      <c r="P188" s="37" t="n">
        <f aca="false">'SK - Tableau 1'!G188</f>
        <v>97</v>
      </c>
      <c r="Q188" s="37" t="n">
        <f aca="false">'ST - Tableau 1'!D188</f>
        <v>52</v>
      </c>
      <c r="R188" s="37" t="n">
        <f aca="false">'EN - Tableau 1'!D188</f>
        <v>99</v>
      </c>
      <c r="S188" s="37" t="n">
        <f aca="false">DU!E188</f>
        <v>99</v>
      </c>
      <c r="T188" s="37" t="n">
        <f aca="false">'PH - Tableau 1'!P188</f>
        <v>88.625</v>
      </c>
      <c r="U188" s="37" t="n">
        <f aca="false">'FO - Tableau 1'!D188</f>
        <v>96</v>
      </c>
      <c r="V188" s="37" t="n">
        <f aca="false">'PA - Tableau 1'!K188</f>
        <v>91.5</v>
      </c>
      <c r="W188" s="37" t="n">
        <f aca="false">'SC - Tableau 1'!L188</f>
        <v>85</v>
      </c>
      <c r="X188" s="37" t="n">
        <f aca="false">'DF - Tableau 1'!I188</f>
        <v>57.5</v>
      </c>
      <c r="Y188" s="37" t="n">
        <f aca="false">PS!F188</f>
        <v>46.5</v>
      </c>
      <c r="Z188" s="37" t="n">
        <v>50</v>
      </c>
      <c r="AA188" s="37" t="n">
        <v>50</v>
      </c>
      <c r="AB188" s="37" t="n">
        <v>50</v>
      </c>
    </row>
    <row r="189" customFormat="false" ht="14.35" hidden="false" customHeight="true" outlineLevel="0" collapsed="false">
      <c r="A189" s="17" t="s">
        <v>1152</v>
      </c>
      <c r="B189" s="27" t="n">
        <f aca="false">'POSITION - Tableau 1'!B189</f>
        <v>3</v>
      </c>
      <c r="C189" s="35" t="s">
        <v>283</v>
      </c>
      <c r="D189" s="36" t="s">
        <v>4403</v>
      </c>
      <c r="E189" s="27" t="n">
        <f aca="false">YEAR(TOT!A191)</f>
        <v>1998</v>
      </c>
      <c r="F189" s="28" t="n">
        <f aca="false">MONTH(TOT!A191)</f>
        <v>7</v>
      </c>
      <c r="G189" s="28" t="n">
        <f aca="false">DAY(TOT!A191)</f>
        <v>29</v>
      </c>
      <c r="H189" s="37" t="n">
        <v>70</v>
      </c>
      <c r="I189" s="37" t="n">
        <v>170</v>
      </c>
      <c r="J189" s="28"/>
      <c r="K189" s="38" t="n">
        <f aca="false">TOT!FX191</f>
        <v>900000</v>
      </c>
      <c r="L189" s="28"/>
      <c r="M189" s="37" t="n">
        <f aca="false">'CK - Tableau 1'!F189</f>
        <v>33</v>
      </c>
      <c r="N189" s="37" t="n">
        <f aca="false">'FG - Tableau 1'!E189</f>
        <v>33</v>
      </c>
      <c r="O189" s="37" t="n">
        <f aca="false">'DI - Tableau 1'!E189</f>
        <v>82</v>
      </c>
      <c r="P189" s="37" t="n">
        <f aca="false">'SK - Tableau 1'!G189</f>
        <v>82</v>
      </c>
      <c r="Q189" s="37" t="n">
        <f aca="false">'ST - Tableau 1'!D189</f>
        <v>38</v>
      </c>
      <c r="R189" s="37" t="n">
        <f aca="false">'EN - Tableau 1'!D189</f>
        <v>81</v>
      </c>
      <c r="S189" s="37" t="n">
        <f aca="false">DU!E189</f>
        <v>99</v>
      </c>
      <c r="T189" s="37" t="n">
        <f aca="false">'PH - Tableau 1'!P189</f>
        <v>78.125</v>
      </c>
      <c r="U189" s="37" t="n">
        <f aca="false">'FO - Tableau 1'!D189</f>
        <v>60</v>
      </c>
      <c r="V189" s="37" t="n">
        <f aca="false">'PA - Tableau 1'!K189</f>
        <v>91.5</v>
      </c>
      <c r="W189" s="37" t="n">
        <f aca="false">'SC - Tableau 1'!L189</f>
        <v>86.5</v>
      </c>
      <c r="X189" s="37" t="n">
        <f aca="false">'DF - Tableau 1'!I189</f>
        <v>64.5</v>
      </c>
      <c r="Y189" s="37" t="n">
        <f aca="false">PS!F189</f>
        <v>59.1666666666667</v>
      </c>
      <c r="Z189" s="37" t="n">
        <v>50</v>
      </c>
      <c r="AA189" s="37" t="n">
        <v>50</v>
      </c>
      <c r="AB189" s="37" t="n">
        <v>50</v>
      </c>
    </row>
    <row r="190" customFormat="false" ht="14.35" hidden="false" customHeight="true" outlineLevel="0" collapsed="false">
      <c r="A190" s="17" t="s">
        <v>1156</v>
      </c>
      <c r="B190" s="27" t="n">
        <f aca="false">'POSITION - Tableau 1'!B190</f>
        <v>8</v>
      </c>
      <c r="C190" s="35" t="s">
        <v>262</v>
      </c>
      <c r="D190" s="36" t="s">
        <v>4404</v>
      </c>
      <c r="E190" s="27" t="n">
        <f aca="false">YEAR(TOT!A192)</f>
        <v>1993</v>
      </c>
      <c r="F190" s="28" t="n">
        <f aca="false">MONTH(TOT!A192)</f>
        <v>12</v>
      </c>
      <c r="G190" s="28" t="n">
        <f aca="false">DAY(TOT!A192)</f>
        <v>21</v>
      </c>
      <c r="H190" s="37" t="n">
        <v>74</v>
      </c>
      <c r="I190" s="37" t="n">
        <v>207</v>
      </c>
      <c r="J190" s="28"/>
      <c r="K190" s="38" t="n">
        <f aca="false">TOT!FX192</f>
        <v>3350000</v>
      </c>
      <c r="L190" s="28"/>
      <c r="M190" s="37" t="n">
        <f aca="false">'CK - Tableau 1'!F190</f>
        <v>68</v>
      </c>
      <c r="N190" s="37" t="n">
        <f aca="false">'FG - Tableau 1'!E190</f>
        <v>33</v>
      </c>
      <c r="O190" s="37" t="n">
        <f aca="false">'DI - Tableau 1'!E190</f>
        <v>96</v>
      </c>
      <c r="P190" s="37" t="n">
        <f aca="false">'SK - Tableau 1'!G190</f>
        <v>78</v>
      </c>
      <c r="Q190" s="37" t="n">
        <f aca="false">'ST - Tableau 1'!D190</f>
        <v>73</v>
      </c>
      <c r="R190" s="37" t="n">
        <f aca="false">'EN - Tableau 1'!D190</f>
        <v>87</v>
      </c>
      <c r="S190" s="37" t="n">
        <f aca="false">DU!E190</f>
        <v>99</v>
      </c>
      <c r="T190" s="37" t="n">
        <f aca="false">'PH - Tableau 1'!P190</f>
        <v>68.25</v>
      </c>
      <c r="U190" s="37" t="n">
        <f aca="false">'FO - Tableau 1'!D190</f>
        <v>33</v>
      </c>
      <c r="V190" s="37" t="n">
        <f aca="false">'PA - Tableau 1'!K190</f>
        <v>54</v>
      </c>
      <c r="W190" s="37" t="n">
        <f aca="false">'SC - Tableau 1'!L190</f>
        <v>55.5</v>
      </c>
      <c r="X190" s="37" t="n">
        <f aca="false">'DF - Tableau 1'!I190</f>
        <v>71.5</v>
      </c>
      <c r="Y190" s="37" t="n">
        <f aca="false">PS!F190</f>
        <v>33</v>
      </c>
      <c r="Z190" s="37" t="n">
        <v>50</v>
      </c>
      <c r="AA190" s="37" t="n">
        <v>50</v>
      </c>
      <c r="AB190" s="37" t="n">
        <v>50</v>
      </c>
    </row>
    <row r="191" customFormat="false" ht="14.35" hidden="false" customHeight="true" outlineLevel="0" collapsed="false">
      <c r="A191" s="17" t="s">
        <v>1160</v>
      </c>
      <c r="B191" s="27" t="n">
        <f aca="false">'POSITION - Tableau 1'!B191</f>
        <v>1</v>
      </c>
      <c r="C191" s="35" t="s">
        <v>262</v>
      </c>
      <c r="D191" s="36" t="s">
        <v>4404</v>
      </c>
      <c r="E191" s="27" t="n">
        <f aca="false">YEAR(TOT!A193)</f>
        <v>1991</v>
      </c>
      <c r="F191" s="28" t="n">
        <f aca="false">MONTH(TOT!A193)</f>
        <v>5</v>
      </c>
      <c r="G191" s="28" t="n">
        <f aca="false">DAY(TOT!A193)</f>
        <v>24</v>
      </c>
      <c r="H191" s="37" t="n">
        <v>72</v>
      </c>
      <c r="I191" s="37" t="n">
        <v>190</v>
      </c>
      <c r="J191" s="28"/>
      <c r="K191" s="38" t="n">
        <f aca="false">TOT!FX193</f>
        <v>3850000</v>
      </c>
      <c r="L191" s="28"/>
      <c r="M191" s="37" t="n">
        <f aca="false">'CK - Tableau 1'!F191</f>
        <v>54</v>
      </c>
      <c r="N191" s="37" t="n">
        <f aca="false">'FG - Tableau 1'!E191</f>
        <v>33</v>
      </c>
      <c r="O191" s="37" t="n">
        <f aca="false">'DI - Tableau 1'!E191</f>
        <v>78</v>
      </c>
      <c r="P191" s="37" t="n">
        <f aca="false">'SK - Tableau 1'!G191</f>
        <v>68</v>
      </c>
      <c r="Q191" s="37" t="n">
        <f aca="false">'ST - Tableau 1'!D191</f>
        <v>55</v>
      </c>
      <c r="R191" s="37" t="n">
        <f aca="false">'EN - Tableau 1'!D191</f>
        <v>48</v>
      </c>
      <c r="S191" s="37" t="n">
        <f aca="false">DU!E191</f>
        <v>95</v>
      </c>
      <c r="T191" s="37" t="n">
        <f aca="false">'PH - Tableau 1'!P191</f>
        <v>68.625</v>
      </c>
      <c r="U191" s="37" t="n">
        <f aca="false">'FO - Tableau 1'!D191</f>
        <v>79</v>
      </c>
      <c r="V191" s="37" t="n">
        <f aca="false">'PA - Tableau 1'!K191</f>
        <v>64</v>
      </c>
      <c r="W191" s="37" t="n">
        <f aca="false">'SC - Tableau 1'!L191</f>
        <v>69</v>
      </c>
      <c r="X191" s="37" t="n">
        <f aca="false">'DF - Tableau 1'!I191</f>
        <v>80.5</v>
      </c>
      <c r="Y191" s="37" t="n">
        <f aca="false">PS!F191</f>
        <v>33</v>
      </c>
      <c r="Z191" s="37" t="n">
        <v>50</v>
      </c>
      <c r="AA191" s="37" t="n">
        <v>50</v>
      </c>
      <c r="AB191" s="37" t="n">
        <v>50</v>
      </c>
    </row>
    <row r="192" customFormat="false" ht="14.35" hidden="false" customHeight="true" outlineLevel="0" collapsed="false">
      <c r="A192" s="17" t="s">
        <v>1164</v>
      </c>
      <c r="B192" s="27" t="n">
        <f aca="false">'POSITION - Tableau 1'!B192</f>
        <v>8</v>
      </c>
      <c r="C192" s="35" t="s">
        <v>262</v>
      </c>
      <c r="D192" s="36" t="s">
        <v>4404</v>
      </c>
      <c r="E192" s="27" t="n">
        <f aca="false">YEAR(TOT!A194)</f>
        <v>1987</v>
      </c>
      <c r="F192" s="28" t="n">
        <f aca="false">MONTH(TOT!A194)</f>
        <v>8</v>
      </c>
      <c r="G192" s="28" t="n">
        <f aca="false">DAY(TOT!A194)</f>
        <v>8</v>
      </c>
      <c r="H192" s="37" t="n">
        <v>77</v>
      </c>
      <c r="I192" s="37" t="n">
        <v>224</v>
      </c>
      <c r="J192" s="28"/>
      <c r="K192" s="38" t="n">
        <f aca="false">TOT!FX194</f>
        <v>1000000</v>
      </c>
      <c r="L192" s="28"/>
      <c r="M192" s="37" t="n">
        <f aca="false">'CK - Tableau 1'!F192</f>
        <v>60</v>
      </c>
      <c r="N192" s="37" t="n">
        <f aca="false">'FG - Tableau 1'!E192</f>
        <v>33</v>
      </c>
      <c r="O192" s="37" t="n">
        <f aca="false">'DI - Tableau 1'!E192</f>
        <v>74</v>
      </c>
      <c r="P192" s="37" t="n">
        <f aca="false">'SK - Tableau 1'!G192</f>
        <v>66</v>
      </c>
      <c r="Q192" s="37" t="n">
        <f aca="false">'ST - Tableau 1'!D192</f>
        <v>84</v>
      </c>
      <c r="R192" s="37" t="n">
        <f aca="false">'EN - Tableau 1'!D192</f>
        <v>33</v>
      </c>
      <c r="S192" s="37" t="n">
        <f aca="false">DU!E192</f>
        <v>83</v>
      </c>
      <c r="T192" s="37" t="n">
        <f aca="false">'PH - Tableau 1'!P192</f>
        <v>70.25</v>
      </c>
      <c r="U192" s="37" t="n">
        <f aca="false">'FO - Tableau 1'!D192</f>
        <v>33</v>
      </c>
      <c r="V192" s="37" t="n">
        <f aca="false">'PA - Tableau 1'!K192</f>
        <v>66</v>
      </c>
      <c r="W192" s="37" t="n">
        <f aca="false">'SC - Tableau 1'!L192</f>
        <v>69</v>
      </c>
      <c r="X192" s="37" t="n">
        <f aca="false">'DF - Tableau 1'!I192</f>
        <v>64.5</v>
      </c>
      <c r="Y192" s="37" t="n">
        <f aca="false">PS!F192</f>
        <v>33</v>
      </c>
      <c r="Z192" s="37" t="n">
        <v>50</v>
      </c>
      <c r="AA192" s="37" t="n">
        <v>50</v>
      </c>
      <c r="AB192" s="37" t="n">
        <v>50</v>
      </c>
    </row>
    <row r="193" customFormat="false" ht="14.35" hidden="false" customHeight="true" outlineLevel="0" collapsed="false">
      <c r="A193" s="17" t="s">
        <v>1168</v>
      </c>
      <c r="B193" s="27" t="n">
        <f aca="false">'POSITION - Tableau 1'!B193</f>
        <v>2</v>
      </c>
      <c r="C193" s="35" t="s">
        <v>262</v>
      </c>
      <c r="D193" s="36" t="s">
        <v>4404</v>
      </c>
      <c r="E193" s="27" t="n">
        <f aca="false">YEAR(TOT!A195)</f>
        <v>1984</v>
      </c>
      <c r="F193" s="28" t="n">
        <f aca="false">MONTH(TOT!A195)</f>
        <v>6</v>
      </c>
      <c r="G193" s="28" t="n">
        <f aca="false">DAY(TOT!A195)</f>
        <v>26</v>
      </c>
      <c r="H193" s="37" t="n">
        <v>74</v>
      </c>
      <c r="I193" s="37" t="n">
        <v>210</v>
      </c>
      <c r="J193" s="28"/>
      <c r="K193" s="38" t="n">
        <f aca="false">TOT!FX195</f>
        <v>1250000</v>
      </c>
      <c r="L193" s="28"/>
      <c r="M193" s="37" t="n">
        <f aca="false">'CK - Tableau 1'!F193</f>
        <v>98</v>
      </c>
      <c r="N193" s="37" t="n">
        <f aca="false">'FG - Tableau 1'!E193</f>
        <v>97</v>
      </c>
      <c r="O193" s="37" t="n">
        <f aca="false">'DI - Tableau 1'!E193</f>
        <v>34</v>
      </c>
      <c r="P193" s="37" t="n">
        <f aca="false">'SK - Tableau 1'!G193</f>
        <v>59</v>
      </c>
      <c r="Q193" s="37" t="n">
        <f aca="false">'ST - Tableau 1'!D193</f>
        <v>79</v>
      </c>
      <c r="R193" s="37" t="n">
        <f aca="false">'EN - Tableau 1'!D193</f>
        <v>33</v>
      </c>
      <c r="S193" s="37" t="n">
        <f aca="false">DU!E193</f>
        <v>89</v>
      </c>
      <c r="T193" s="37" t="n">
        <f aca="false">'PH - Tableau 1'!P193</f>
        <v>55.625</v>
      </c>
      <c r="U193" s="37" t="n">
        <f aca="false">'FO - Tableau 1'!D193</f>
        <v>33</v>
      </c>
      <c r="V193" s="37" t="n">
        <f aca="false">'PA - Tableau 1'!K193</f>
        <v>57.5</v>
      </c>
      <c r="W193" s="37" t="n">
        <f aca="false">'SC - Tableau 1'!L193</f>
        <v>62</v>
      </c>
      <c r="X193" s="37" t="n">
        <f aca="false">'DF - Tableau 1'!I193</f>
        <v>57</v>
      </c>
      <c r="Y193" s="37" t="n">
        <f aca="false">PS!F193</f>
        <v>33</v>
      </c>
      <c r="Z193" s="37" t="n">
        <v>50</v>
      </c>
      <c r="AA193" s="37" t="n">
        <v>50</v>
      </c>
      <c r="AB193" s="37" t="n">
        <v>50</v>
      </c>
    </row>
    <row r="194" customFormat="false" ht="14.35" hidden="false" customHeight="true" outlineLevel="0" collapsed="false">
      <c r="A194" s="17" t="s">
        <v>1174</v>
      </c>
      <c r="B194" s="27" t="n">
        <f aca="false">'POSITION - Tableau 1'!B194</f>
        <v>1</v>
      </c>
      <c r="C194" s="35" t="s">
        <v>262</v>
      </c>
      <c r="D194" s="36" t="s">
        <v>4403</v>
      </c>
      <c r="E194" s="27" t="n">
        <f aca="false">YEAR(TOT!A196)</f>
        <v>1994</v>
      </c>
      <c r="F194" s="28" t="n">
        <f aca="false">MONTH(TOT!A196)</f>
        <v>12</v>
      </c>
      <c r="G194" s="28" t="n">
        <f aca="false">DAY(TOT!A196)</f>
        <v>26</v>
      </c>
      <c r="H194" s="37" t="n">
        <v>73</v>
      </c>
      <c r="I194" s="37" t="n">
        <v>200</v>
      </c>
      <c r="J194" s="28"/>
      <c r="K194" s="38" t="n">
        <f aca="false">TOT!FX196</f>
        <v>680000</v>
      </c>
      <c r="L194" s="28"/>
      <c r="M194" s="37" t="n">
        <f aca="false">'CK - Tableau 1'!F194</f>
        <v>68</v>
      </c>
      <c r="N194" s="37" t="n">
        <f aca="false">'FG - Tableau 1'!E194</f>
        <v>33</v>
      </c>
      <c r="O194" s="37" t="n">
        <f aca="false">'DI - Tableau 1'!E194</f>
        <v>40</v>
      </c>
      <c r="P194" s="37" t="n">
        <f aca="false">'SK - Tableau 1'!G194</f>
        <v>60</v>
      </c>
      <c r="Q194" s="37" t="n">
        <f aca="false">'ST - Tableau 1'!D194</f>
        <v>67</v>
      </c>
      <c r="R194" s="37" t="n">
        <f aca="false">'EN - Tableau 1'!D194</f>
        <v>33</v>
      </c>
      <c r="S194" s="37" t="n">
        <f aca="false">DU!E194</f>
        <v>81</v>
      </c>
      <c r="T194" s="37" t="n">
        <f aca="false">'PH - Tableau 1'!P194</f>
        <v>53.5</v>
      </c>
      <c r="U194" s="37" t="n">
        <f aca="false">'FO - Tableau 1'!D194</f>
        <v>41</v>
      </c>
      <c r="V194" s="37" t="n">
        <f aca="false">'PA - Tableau 1'!K194</f>
        <v>47</v>
      </c>
      <c r="W194" s="37" t="n">
        <f aca="false">'SC - Tableau 1'!L194</f>
        <v>49.5</v>
      </c>
      <c r="X194" s="37" t="n">
        <f aca="false">'DF - Tableau 1'!I194</f>
        <v>60</v>
      </c>
      <c r="Y194" s="37" t="n">
        <f aca="false">PS!F194</f>
        <v>33</v>
      </c>
      <c r="Z194" s="37" t="n">
        <v>50</v>
      </c>
      <c r="AA194" s="37" t="n">
        <v>50</v>
      </c>
      <c r="AB194" s="37" t="n">
        <v>50</v>
      </c>
    </row>
    <row r="195" customFormat="false" ht="14.35" hidden="false" customHeight="true" outlineLevel="0" collapsed="false">
      <c r="A195" s="17" t="s">
        <v>1178</v>
      </c>
      <c r="B195" s="27" t="n">
        <f aca="false">'POSITION - Tableau 1'!B195</f>
        <v>8</v>
      </c>
      <c r="C195" s="35" t="s">
        <v>262</v>
      </c>
      <c r="D195" s="36" t="s">
        <v>4404</v>
      </c>
      <c r="E195" s="27" t="n">
        <f aca="false">YEAR(TOT!A197)</f>
        <v>1992</v>
      </c>
      <c r="F195" s="28" t="n">
        <f aca="false">MONTH(TOT!A197)</f>
        <v>10</v>
      </c>
      <c r="G195" s="28" t="n">
        <f aca="false">DAY(TOT!A197)</f>
        <v>29</v>
      </c>
      <c r="H195" s="37" t="n">
        <v>73</v>
      </c>
      <c r="I195" s="37" t="n">
        <v>196</v>
      </c>
      <c r="J195" s="28"/>
      <c r="K195" s="38" t="n">
        <f aca="false">TOT!FX197</f>
        <v>1100000</v>
      </c>
      <c r="L195" s="28"/>
      <c r="M195" s="37" t="n">
        <f aca="false">'CK - Tableau 1'!F195</f>
        <v>74</v>
      </c>
      <c r="N195" s="37" t="n">
        <f aca="false">'FG - Tableau 1'!E195</f>
        <v>60</v>
      </c>
      <c r="O195" s="37" t="n">
        <f aca="false">'DI - Tableau 1'!E195</f>
        <v>59</v>
      </c>
      <c r="P195" s="37" t="n">
        <f aca="false">'SK - Tableau 1'!G195</f>
        <v>74</v>
      </c>
      <c r="Q195" s="37" t="n">
        <f aca="false">'ST - Tableau 1'!D195</f>
        <v>60</v>
      </c>
      <c r="R195" s="37" t="n">
        <f aca="false">'EN - Tableau 1'!D195</f>
        <v>47</v>
      </c>
      <c r="S195" s="37" t="n">
        <f aca="false">DU!E195</f>
        <v>99</v>
      </c>
      <c r="T195" s="37" t="n">
        <f aca="false">'PH - Tableau 1'!P195</f>
        <v>77.875</v>
      </c>
      <c r="U195" s="37" t="n">
        <f aca="false">'FO - Tableau 1'!D195</f>
        <v>53</v>
      </c>
      <c r="V195" s="37" t="n">
        <f aca="false">'PA - Tableau 1'!K195</f>
        <v>80</v>
      </c>
      <c r="W195" s="37" t="n">
        <f aca="false">'SC - Tableau 1'!L195</f>
        <v>69.5</v>
      </c>
      <c r="X195" s="37" t="n">
        <f aca="false">'DF - Tableau 1'!I195</f>
        <v>68</v>
      </c>
      <c r="Y195" s="37" t="n">
        <f aca="false">PS!F195</f>
        <v>33</v>
      </c>
      <c r="Z195" s="37" t="n">
        <v>50</v>
      </c>
      <c r="AA195" s="37" t="n">
        <v>50</v>
      </c>
      <c r="AB195" s="37" t="n">
        <v>50</v>
      </c>
    </row>
    <row r="196" customFormat="false" ht="14.35" hidden="false" customHeight="true" outlineLevel="0" collapsed="false">
      <c r="A196" s="17" t="s">
        <v>1183</v>
      </c>
      <c r="B196" s="27" t="n">
        <f aca="false">'POSITION - Tableau 1'!B196</f>
        <v>1</v>
      </c>
      <c r="C196" s="35" t="s">
        <v>283</v>
      </c>
      <c r="D196" s="36" t="s">
        <v>4403</v>
      </c>
      <c r="E196" s="27" t="n">
        <f aca="false">YEAR(TOT!A198)</f>
        <v>1997</v>
      </c>
      <c r="F196" s="28" t="n">
        <f aca="false">MONTH(TOT!A198)</f>
        <v>1</v>
      </c>
      <c r="G196" s="28" t="n">
        <f aca="false">DAY(TOT!A198)</f>
        <v>30</v>
      </c>
      <c r="H196" s="37" t="n">
        <v>72</v>
      </c>
      <c r="I196" s="37" t="n">
        <v>183</v>
      </c>
      <c r="J196" s="28"/>
      <c r="K196" s="38" t="n">
        <f aca="false">TOT!FX198</f>
        <v>925000</v>
      </c>
      <c r="L196" s="28"/>
      <c r="M196" s="37" t="n">
        <f aca="false">'CK - Tableau 1'!F196</f>
        <v>60</v>
      </c>
      <c r="N196" s="37" t="n">
        <f aca="false">'FG - Tableau 1'!E196</f>
        <v>33</v>
      </c>
      <c r="O196" s="37" t="n">
        <f aca="false">'DI - Tableau 1'!E196</f>
        <v>61</v>
      </c>
      <c r="P196" s="37" t="n">
        <f aca="false">'SK - Tableau 1'!G196</f>
        <v>53</v>
      </c>
      <c r="Q196" s="37" t="n">
        <f aca="false">'ST - Tableau 1'!D196</f>
        <v>44</v>
      </c>
      <c r="R196" s="37" t="n">
        <f aca="false">'EN - Tableau 1'!D196</f>
        <v>35</v>
      </c>
      <c r="S196" s="37" t="n">
        <f aca="false">DU!E196</f>
        <v>85</v>
      </c>
      <c r="T196" s="37" t="n">
        <f aca="false">'PH - Tableau 1'!P196</f>
        <v>56.125</v>
      </c>
      <c r="U196" s="37" t="n">
        <f aca="false">'FO - Tableau 1'!D196</f>
        <v>33</v>
      </c>
      <c r="V196" s="37" t="n">
        <f aca="false">'PA - Tableau 1'!K196</f>
        <v>65</v>
      </c>
      <c r="W196" s="37" t="n">
        <f aca="false">'SC - Tableau 1'!L196</f>
        <v>64.5</v>
      </c>
      <c r="X196" s="37" t="n">
        <f aca="false">'DF - Tableau 1'!I196</f>
        <v>66</v>
      </c>
      <c r="Y196" s="37" t="n">
        <f aca="false">PS!F196</f>
        <v>33</v>
      </c>
      <c r="Z196" s="37" t="n">
        <v>50</v>
      </c>
      <c r="AA196" s="37" t="n">
        <v>50</v>
      </c>
      <c r="AB196" s="37" t="n">
        <v>50</v>
      </c>
    </row>
    <row r="197" customFormat="false" ht="14.35" hidden="false" customHeight="true" outlineLevel="0" collapsed="false">
      <c r="A197" s="17" t="s">
        <v>1187</v>
      </c>
      <c r="B197" s="27" t="n">
        <f aca="false">'POSITION - Tableau 1'!B197</f>
        <v>1</v>
      </c>
      <c r="C197" s="35" t="s">
        <v>283</v>
      </c>
      <c r="D197" s="36" t="s">
        <v>4404</v>
      </c>
      <c r="E197" s="27" t="n">
        <f aca="false">YEAR(TOT!A199)</f>
        <v>1989</v>
      </c>
      <c r="F197" s="28" t="n">
        <f aca="false">MONTH(TOT!A199)</f>
        <v>10</v>
      </c>
      <c r="G197" s="28" t="n">
        <f aca="false">DAY(TOT!A199)</f>
        <v>20</v>
      </c>
      <c r="H197" s="37" t="n">
        <v>73</v>
      </c>
      <c r="I197" s="37" t="n">
        <v>221</v>
      </c>
      <c r="J197" s="28"/>
      <c r="K197" s="38" t="n">
        <f aca="false">TOT!FX199</f>
        <v>4000000</v>
      </c>
      <c r="L197" s="28"/>
      <c r="M197" s="37" t="n">
        <f aca="false">'CK - Tableau 1'!F197</f>
        <v>53</v>
      </c>
      <c r="N197" s="37" t="n">
        <f aca="false">'FG - Tableau 1'!E197</f>
        <v>33</v>
      </c>
      <c r="O197" s="37" t="n">
        <f aca="false">'DI - Tableau 1'!E197</f>
        <v>95</v>
      </c>
      <c r="P197" s="37" t="n">
        <f aca="false">'SK - Tableau 1'!G197</f>
        <v>68</v>
      </c>
      <c r="Q197" s="37" t="n">
        <f aca="false">'ST - Tableau 1'!D197</f>
        <v>94</v>
      </c>
      <c r="R197" s="37" t="n">
        <f aca="false">'EN - Tableau 1'!D197</f>
        <v>33</v>
      </c>
      <c r="S197" s="37" t="n">
        <f aca="false">DU!E197</f>
        <v>90</v>
      </c>
      <c r="T197" s="37" t="n">
        <f aca="false">'PH - Tableau 1'!P197</f>
        <v>71</v>
      </c>
      <c r="U197" s="37" t="n">
        <f aca="false">'FO - Tableau 1'!D197</f>
        <v>79</v>
      </c>
      <c r="V197" s="37" t="n">
        <f aca="false">'PA - Tableau 1'!K197</f>
        <v>66</v>
      </c>
      <c r="W197" s="37" t="n">
        <f aca="false">'SC - Tableau 1'!L197</f>
        <v>70</v>
      </c>
      <c r="X197" s="37" t="n">
        <f aca="false">'DF - Tableau 1'!I197</f>
        <v>59</v>
      </c>
      <c r="Y197" s="37" t="n">
        <f aca="false">PS!F197</f>
        <v>33</v>
      </c>
      <c r="Z197" s="37" t="n">
        <v>50</v>
      </c>
      <c r="AA197" s="37" t="n">
        <v>50</v>
      </c>
      <c r="AB197" s="37" t="n">
        <v>50</v>
      </c>
    </row>
    <row r="198" customFormat="false" ht="14.35" hidden="false" customHeight="true" outlineLevel="0" collapsed="false">
      <c r="A198" s="17" t="s">
        <v>1191</v>
      </c>
      <c r="B198" s="27" t="n">
        <f aca="false">'POSITION - Tableau 1'!B198</f>
        <v>8</v>
      </c>
      <c r="C198" s="35" t="s">
        <v>262</v>
      </c>
      <c r="D198" s="36" t="s">
        <v>4404</v>
      </c>
      <c r="E198" s="27" t="n">
        <f aca="false">YEAR(TOT!A200)</f>
        <v>1993</v>
      </c>
      <c r="F198" s="28" t="n">
        <f aca="false">MONTH(TOT!A200)</f>
        <v>5</v>
      </c>
      <c r="G198" s="28" t="n">
        <f aca="false">DAY(TOT!A200)</f>
        <v>12</v>
      </c>
      <c r="H198" s="37" t="n">
        <v>78</v>
      </c>
      <c r="I198" s="37" t="n">
        <v>230</v>
      </c>
      <c r="J198" s="28"/>
      <c r="K198" s="38" t="n">
        <f aca="false">TOT!FX200</f>
        <v>6500000</v>
      </c>
      <c r="L198" s="28"/>
      <c r="M198" s="37" t="n">
        <f aca="false">'CK - Tableau 1'!F198</f>
        <v>59</v>
      </c>
      <c r="N198" s="37" t="n">
        <f aca="false">'FG - Tableau 1'!E198</f>
        <v>60</v>
      </c>
      <c r="O198" s="37" t="n">
        <f aca="false">'DI - Tableau 1'!E198</f>
        <v>97</v>
      </c>
      <c r="P198" s="37" t="n">
        <f aca="false">'SK - Tableau 1'!G198</f>
        <v>71</v>
      </c>
      <c r="Q198" s="37" t="n">
        <f aca="false">'ST - Tableau 1'!D198</f>
        <v>86</v>
      </c>
      <c r="R198" s="37" t="n">
        <f aca="false">'EN - Tableau 1'!D198</f>
        <v>80</v>
      </c>
      <c r="S198" s="37" t="n">
        <f aca="false">DU!E198</f>
        <v>99</v>
      </c>
      <c r="T198" s="37" t="n">
        <f aca="false">'PH - Tableau 1'!P198</f>
        <v>81.875</v>
      </c>
      <c r="U198" s="37" t="n">
        <f aca="false">'FO - Tableau 1'!D198</f>
        <v>33</v>
      </c>
      <c r="V198" s="37" t="n">
        <f aca="false">'PA - Tableau 1'!K198</f>
        <v>77</v>
      </c>
      <c r="W198" s="37" t="n">
        <f aca="false">'SC - Tableau 1'!L198</f>
        <v>65.5</v>
      </c>
      <c r="X198" s="37" t="n">
        <f aca="false">'DF - Tableau 1'!I198</f>
        <v>83</v>
      </c>
      <c r="Y198" s="37" t="n">
        <f aca="false">PS!F198</f>
        <v>33</v>
      </c>
      <c r="Z198" s="37" t="n">
        <v>50</v>
      </c>
      <c r="AA198" s="37" t="n">
        <v>50</v>
      </c>
      <c r="AB198" s="37" t="n">
        <v>50</v>
      </c>
    </row>
    <row r="199" customFormat="false" ht="14.35" hidden="false" customHeight="true" outlineLevel="0" collapsed="false">
      <c r="A199" s="17" t="s">
        <v>1196</v>
      </c>
      <c r="B199" s="27" t="n">
        <f aca="false">'POSITION - Tableau 1'!B199</f>
        <v>5</v>
      </c>
      <c r="C199" s="35" t="s">
        <v>262</v>
      </c>
      <c r="D199" s="36" t="s">
        <v>4404</v>
      </c>
      <c r="E199" s="27" t="n">
        <f aca="false">YEAR(TOT!A201)</f>
        <v>1989</v>
      </c>
      <c r="F199" s="28" t="n">
        <f aca="false">MONTH(TOT!A201)</f>
        <v>4</v>
      </c>
      <c r="G199" s="28" t="n">
        <f aca="false">DAY(TOT!A201)</f>
        <v>20</v>
      </c>
      <c r="H199" s="37" t="n">
        <v>72</v>
      </c>
      <c r="I199" s="37" t="n">
        <v>195</v>
      </c>
      <c r="J199" s="28"/>
      <c r="K199" s="38" t="n">
        <f aca="false">TOT!FX201</f>
        <v>950000</v>
      </c>
      <c r="L199" s="28"/>
      <c r="M199" s="37" t="n">
        <f aca="false">'CK - Tableau 1'!F199</f>
        <v>67</v>
      </c>
      <c r="N199" s="37" t="n">
        <f aca="false">'FG - Tableau 1'!E199</f>
        <v>69</v>
      </c>
      <c r="O199" s="37" t="n">
        <f aca="false">'DI - Tableau 1'!E199</f>
        <v>80</v>
      </c>
      <c r="P199" s="37" t="n">
        <f aca="false">'SK - Tableau 1'!G199</f>
        <v>62</v>
      </c>
      <c r="Q199" s="37" t="n">
        <f aca="false">'ST - Tableau 1'!D199</f>
        <v>64</v>
      </c>
      <c r="R199" s="37" t="n">
        <f aca="false">'EN - Tableau 1'!D199</f>
        <v>37</v>
      </c>
      <c r="S199" s="37" t="n">
        <f aca="false">DU!E199</f>
        <v>91</v>
      </c>
      <c r="T199" s="37" t="n">
        <f aca="false">'PH - Tableau 1'!P199</f>
        <v>71.25</v>
      </c>
      <c r="U199" s="37" t="n">
        <f aca="false">'FO - Tableau 1'!D199</f>
        <v>65</v>
      </c>
      <c r="V199" s="37" t="n">
        <f aca="false">'PA - Tableau 1'!K199</f>
        <v>68</v>
      </c>
      <c r="W199" s="37" t="n">
        <f aca="false">'SC - Tableau 1'!L199</f>
        <v>80.5</v>
      </c>
      <c r="X199" s="37" t="n">
        <f aca="false">'DF - Tableau 1'!I199</f>
        <v>81.5</v>
      </c>
      <c r="Y199" s="37" t="n">
        <f aca="false">PS!F199</f>
        <v>33</v>
      </c>
      <c r="Z199" s="37" t="n">
        <v>50</v>
      </c>
      <c r="AA199" s="37" t="n">
        <v>50</v>
      </c>
      <c r="AB199" s="37" t="n">
        <v>50</v>
      </c>
    </row>
    <row r="200" customFormat="false" ht="14.35" hidden="false" customHeight="true" outlineLevel="0" collapsed="false">
      <c r="A200" s="17" t="s">
        <v>1201</v>
      </c>
      <c r="B200" s="27" t="n">
        <f aca="false">'POSITION - Tableau 1'!B200</f>
        <v>1</v>
      </c>
      <c r="C200" s="35" t="s">
        <v>262</v>
      </c>
      <c r="D200" s="36" t="s">
        <v>4404</v>
      </c>
      <c r="E200" s="27" t="n">
        <f aca="false">YEAR(TOT!A202)</f>
        <v>1993</v>
      </c>
      <c r="F200" s="28" t="n">
        <f aca="false">MONTH(TOT!A202)</f>
        <v>11</v>
      </c>
      <c r="G200" s="28" t="n">
        <f aca="false">DAY(TOT!A202)</f>
        <v>5</v>
      </c>
      <c r="H200" s="37" t="n">
        <v>73</v>
      </c>
      <c r="I200" s="37" t="n">
        <v>200</v>
      </c>
      <c r="J200" s="28"/>
      <c r="K200" s="38" t="n">
        <f aca="false">TOT!FX202</f>
        <v>650000</v>
      </c>
      <c r="L200" s="28"/>
      <c r="M200" s="37" t="n">
        <f aca="false">'CK - Tableau 1'!F200</f>
        <v>74</v>
      </c>
      <c r="N200" s="37" t="n">
        <f aca="false">'FG - Tableau 1'!E200</f>
        <v>33</v>
      </c>
      <c r="O200" s="37" t="n">
        <f aca="false">'DI - Tableau 1'!E200</f>
        <v>56</v>
      </c>
      <c r="P200" s="37" t="n">
        <f aca="false">'SK - Tableau 1'!G200</f>
        <v>72</v>
      </c>
      <c r="Q200" s="37" t="n">
        <f aca="false">'ST - Tableau 1'!D200</f>
        <v>67</v>
      </c>
      <c r="R200" s="37" t="n">
        <f aca="false">'EN - Tableau 1'!D200</f>
        <v>61</v>
      </c>
      <c r="S200" s="37" t="n">
        <f aca="false">DU!E200</f>
        <v>96</v>
      </c>
      <c r="T200" s="37" t="n">
        <f aca="false">'PH - Tableau 1'!P200</f>
        <v>71.375</v>
      </c>
      <c r="U200" s="37" t="n">
        <f aca="false">'FO - Tableau 1'!D200</f>
        <v>90</v>
      </c>
      <c r="V200" s="37" t="n">
        <f aca="false">'PA - Tableau 1'!K200</f>
        <v>64</v>
      </c>
      <c r="W200" s="37" t="n">
        <f aca="false">'SC - Tableau 1'!L200</f>
        <v>66</v>
      </c>
      <c r="X200" s="37" t="n">
        <f aca="false">'DF - Tableau 1'!I200</f>
        <v>65</v>
      </c>
      <c r="Y200" s="37" t="n">
        <f aca="false">PS!F200</f>
        <v>33</v>
      </c>
      <c r="Z200" s="37" t="n">
        <v>50</v>
      </c>
      <c r="AA200" s="37" t="n">
        <v>50</v>
      </c>
      <c r="AB200" s="37" t="n">
        <v>50</v>
      </c>
    </row>
    <row r="201" customFormat="false" ht="14.35" hidden="false" customHeight="true" outlineLevel="0" collapsed="false">
      <c r="A201" s="17" t="s">
        <v>1205</v>
      </c>
      <c r="B201" s="27" t="n">
        <f aca="false">'POSITION - Tableau 1'!B201</f>
        <v>3</v>
      </c>
      <c r="C201" s="35" t="s">
        <v>283</v>
      </c>
      <c r="D201" s="36" t="s">
        <v>4403</v>
      </c>
      <c r="E201" s="27" t="n">
        <f aca="false">YEAR(TOT!A203)</f>
        <v>1992</v>
      </c>
      <c r="F201" s="28" t="n">
        <f aca="false">MONTH(TOT!A203)</f>
        <v>2</v>
      </c>
      <c r="G201" s="28" t="n">
        <f aca="false">DAY(TOT!A203)</f>
        <v>25</v>
      </c>
      <c r="H201" s="37" t="n">
        <v>72</v>
      </c>
      <c r="I201" s="37" t="n">
        <v>203</v>
      </c>
      <c r="J201" s="28"/>
      <c r="K201" s="38" t="n">
        <f aca="false">TOT!FX203</f>
        <v>750000</v>
      </c>
      <c r="L201" s="28"/>
      <c r="M201" s="37" t="n">
        <f aca="false">'CK - Tableau 1'!F201</f>
        <v>87</v>
      </c>
      <c r="N201" s="37" t="n">
        <f aca="false">'FG - Tableau 1'!E201</f>
        <v>68</v>
      </c>
      <c r="O201" s="37" t="n">
        <f aca="false">'DI - Tableau 1'!E201</f>
        <v>59</v>
      </c>
      <c r="P201" s="37" t="n">
        <f aca="false">'SK - Tableau 1'!G201</f>
        <v>60</v>
      </c>
      <c r="Q201" s="37" t="n">
        <f aca="false">'ST - Tableau 1'!D201</f>
        <v>79</v>
      </c>
      <c r="R201" s="37" t="n">
        <f aca="false">'EN - Tableau 1'!D201</f>
        <v>33</v>
      </c>
      <c r="S201" s="37" t="n">
        <f aca="false">DU!E201</f>
        <v>87</v>
      </c>
      <c r="T201" s="37" t="n">
        <f aca="false">'PH - Tableau 1'!P201</f>
        <v>63.375</v>
      </c>
      <c r="U201" s="37" t="n">
        <f aca="false">'FO - Tableau 1'!D201</f>
        <v>33</v>
      </c>
      <c r="V201" s="37" t="n">
        <f aca="false">'PA - Tableau 1'!K201</f>
        <v>66</v>
      </c>
      <c r="W201" s="37" t="n">
        <f aca="false">'SC - Tableau 1'!L201</f>
        <v>73</v>
      </c>
      <c r="X201" s="37" t="n">
        <f aca="false">'DF - Tableau 1'!I201</f>
        <v>70</v>
      </c>
      <c r="Y201" s="37" t="n">
        <f aca="false">PS!F201</f>
        <v>33</v>
      </c>
      <c r="Z201" s="37" t="n">
        <v>50</v>
      </c>
      <c r="AA201" s="37" t="n">
        <v>50</v>
      </c>
      <c r="AB201" s="37" t="n">
        <v>50</v>
      </c>
    </row>
    <row r="202" customFormat="false" ht="14.35" hidden="false" customHeight="true" outlineLevel="0" collapsed="false">
      <c r="A202" s="17" t="s">
        <v>1209</v>
      </c>
      <c r="B202" s="27" t="n">
        <f aca="false">'POSITION - Tableau 1'!B202</f>
        <v>4</v>
      </c>
      <c r="C202" s="35" t="s">
        <v>262</v>
      </c>
      <c r="D202" s="36" t="s">
        <v>4404</v>
      </c>
      <c r="E202" s="27" t="n">
        <f aca="false">YEAR(TOT!A204)</f>
        <v>1994</v>
      </c>
      <c r="F202" s="28" t="n">
        <f aca="false">MONTH(TOT!A204)</f>
        <v>1</v>
      </c>
      <c r="G202" s="28" t="n">
        <f aca="false">DAY(TOT!A204)</f>
        <v>14</v>
      </c>
      <c r="H202" s="37" t="n">
        <v>72</v>
      </c>
      <c r="I202" s="37" t="n">
        <v>185</v>
      </c>
      <c r="J202" s="28"/>
      <c r="K202" s="38" t="n">
        <f aca="false">TOT!FX204</f>
        <v>2100000</v>
      </c>
      <c r="L202" s="28"/>
      <c r="M202" s="37" t="n">
        <f aca="false">'CK - Tableau 1'!F202</f>
        <v>36</v>
      </c>
      <c r="N202" s="37" t="n">
        <f aca="false">'FG - Tableau 1'!E202</f>
        <v>33</v>
      </c>
      <c r="O202" s="37" t="n">
        <f aca="false">'DI - Tableau 1'!E202</f>
        <v>84</v>
      </c>
      <c r="P202" s="37" t="n">
        <f aca="false">'SK - Tableau 1'!G202</f>
        <v>78</v>
      </c>
      <c r="Q202" s="37" t="n">
        <f aca="false">'ST - Tableau 1'!D202</f>
        <v>47</v>
      </c>
      <c r="R202" s="37" t="n">
        <f aca="false">'EN - Tableau 1'!D202</f>
        <v>50</v>
      </c>
      <c r="S202" s="37" t="n">
        <f aca="false">DU!E202</f>
        <v>96</v>
      </c>
      <c r="T202" s="37" t="n">
        <f aca="false">'PH - Tableau 1'!P202</f>
        <v>72.875</v>
      </c>
      <c r="U202" s="37" t="n">
        <f aca="false">'FO - Tableau 1'!D202</f>
        <v>36</v>
      </c>
      <c r="V202" s="37" t="n">
        <f aca="false">'PA - Tableau 1'!K202</f>
        <v>67</v>
      </c>
      <c r="W202" s="37" t="n">
        <f aca="false">'SC - Tableau 1'!L202</f>
        <v>72.5</v>
      </c>
      <c r="X202" s="37" t="n">
        <f aca="false">'DF - Tableau 1'!I202</f>
        <v>70.5</v>
      </c>
      <c r="Y202" s="37" t="n">
        <f aca="false">PS!F202</f>
        <v>38.5</v>
      </c>
      <c r="Z202" s="37" t="n">
        <v>50</v>
      </c>
      <c r="AA202" s="37" t="n">
        <v>50</v>
      </c>
      <c r="AB202" s="37" t="n">
        <v>50</v>
      </c>
    </row>
    <row r="203" customFormat="false" ht="14.35" hidden="false" customHeight="true" outlineLevel="0" collapsed="false">
      <c r="A203" s="17" t="s">
        <v>1213</v>
      </c>
      <c r="B203" s="27" t="n">
        <f aca="false">'POSITION - Tableau 1'!B203</f>
        <v>8</v>
      </c>
      <c r="C203" s="35" t="s">
        <v>283</v>
      </c>
      <c r="D203" s="36" t="s">
        <v>4404</v>
      </c>
      <c r="E203" s="27" t="n">
        <f aca="false">YEAR(TOT!A205)</f>
        <v>1994</v>
      </c>
      <c r="F203" s="28" t="n">
        <f aca="false">MONTH(TOT!A205)</f>
        <v>4</v>
      </c>
      <c r="G203" s="28" t="n">
        <f aca="false">DAY(TOT!A205)</f>
        <v>13</v>
      </c>
      <c r="H203" s="37" t="n">
        <v>70</v>
      </c>
      <c r="I203" s="37" t="n">
        <v>192</v>
      </c>
      <c r="J203" s="28"/>
      <c r="K203" s="38" t="n">
        <f aca="false">TOT!FX205</f>
        <v>850000</v>
      </c>
      <c r="L203" s="28"/>
      <c r="M203" s="37" t="n">
        <f aca="false">'CK - Tableau 1'!F203</f>
        <v>57</v>
      </c>
      <c r="N203" s="37" t="n">
        <f aca="false">'FG - Tableau 1'!E203</f>
        <v>67</v>
      </c>
      <c r="O203" s="37" t="n">
        <f aca="false">'DI - Tableau 1'!E203</f>
        <v>54</v>
      </c>
      <c r="P203" s="37" t="n">
        <f aca="false">'SK - Tableau 1'!G203</f>
        <v>49</v>
      </c>
      <c r="Q203" s="37" t="n">
        <f aca="false">'ST - Tableau 1'!D203</f>
        <v>71</v>
      </c>
      <c r="R203" s="37" t="n">
        <f aca="false">'EN - Tableau 1'!D203</f>
        <v>33</v>
      </c>
      <c r="S203" s="37" t="n">
        <f aca="false">DU!E203</f>
        <v>88</v>
      </c>
      <c r="T203" s="37" t="n">
        <f aca="false">'PH - Tableau 1'!P203</f>
        <v>69.5</v>
      </c>
      <c r="U203" s="37" t="n">
        <f aca="false">'FO - Tableau 1'!D203</f>
        <v>33</v>
      </c>
      <c r="V203" s="37" t="n">
        <f aca="false">'PA - Tableau 1'!K203</f>
        <v>58</v>
      </c>
      <c r="W203" s="37" t="n">
        <f aca="false">'SC - Tableau 1'!L203</f>
        <v>60.5</v>
      </c>
      <c r="X203" s="37" t="n">
        <f aca="false">'DF - Tableau 1'!I203</f>
        <v>71</v>
      </c>
      <c r="Y203" s="37" t="n">
        <f aca="false">PS!F203</f>
        <v>33</v>
      </c>
      <c r="Z203" s="37" t="n">
        <v>50</v>
      </c>
      <c r="AA203" s="37" t="n">
        <v>50</v>
      </c>
      <c r="AB203" s="37" t="n">
        <v>50</v>
      </c>
    </row>
    <row r="204" customFormat="false" ht="14.35" hidden="false" customHeight="true" outlineLevel="0" collapsed="false">
      <c r="A204" s="17" t="s">
        <v>1217</v>
      </c>
      <c r="B204" s="27" t="n">
        <f aca="false">'POSITION - Tableau 1'!B204</f>
        <v>1</v>
      </c>
      <c r="C204" s="35" t="s">
        <v>262</v>
      </c>
      <c r="D204" s="36" t="s">
        <v>4404</v>
      </c>
      <c r="E204" s="27" t="n">
        <f aca="false">YEAR(TOT!A206)</f>
        <v>1997</v>
      </c>
      <c r="F204" s="28" t="n">
        <f aca="false">MONTH(TOT!A206)</f>
        <v>1</v>
      </c>
      <c r="G204" s="28" t="n">
        <f aca="false">DAY(TOT!A206)</f>
        <v>13</v>
      </c>
      <c r="H204" s="37" t="n">
        <v>73</v>
      </c>
      <c r="I204" s="37" t="n">
        <v>192</v>
      </c>
      <c r="J204" s="28"/>
      <c r="K204" s="38" t="n">
        <f aca="false">TOT!FX206</f>
        <v>925000</v>
      </c>
      <c r="L204" s="28"/>
      <c r="M204" s="37" t="n">
        <f aca="false">'CK - Tableau 1'!F204</f>
        <v>35</v>
      </c>
      <c r="N204" s="37" t="n">
        <f aca="false">'FG - Tableau 1'!E204</f>
        <v>33</v>
      </c>
      <c r="O204" s="37" t="n">
        <f aca="false">'DI - Tableau 1'!E204</f>
        <v>92</v>
      </c>
      <c r="P204" s="37" t="n">
        <f aca="false">'SK - Tableau 1'!G204</f>
        <v>80</v>
      </c>
      <c r="Q204" s="37" t="n">
        <f aca="false">'ST - Tableau 1'!D204</f>
        <v>53</v>
      </c>
      <c r="R204" s="37" t="n">
        <f aca="false">'EN - Tableau 1'!D204</f>
        <v>99</v>
      </c>
      <c r="S204" s="37" t="n">
        <f aca="false">DU!E204</f>
        <v>99</v>
      </c>
      <c r="T204" s="37" t="n">
        <f aca="false">'PH - Tableau 1'!P204</f>
        <v>84.75</v>
      </c>
      <c r="U204" s="37" t="n">
        <f aca="false">'FO - Tableau 1'!D204</f>
        <v>40</v>
      </c>
      <c r="V204" s="37" t="n">
        <f aca="false">'PA - Tableau 1'!K204</f>
        <v>95.5</v>
      </c>
      <c r="W204" s="37" t="n">
        <f aca="false">'SC - Tableau 1'!L204</f>
        <v>93.5</v>
      </c>
      <c r="X204" s="37" t="n">
        <f aca="false">'DF - Tableau 1'!I204</f>
        <v>77.5</v>
      </c>
      <c r="Y204" s="37" t="n">
        <f aca="false">PS!F204</f>
        <v>80.8333333333333</v>
      </c>
      <c r="Z204" s="37" t="n">
        <v>50</v>
      </c>
      <c r="AA204" s="37" t="n">
        <v>50</v>
      </c>
      <c r="AB204" s="37" t="n">
        <v>50</v>
      </c>
    </row>
    <row r="205" customFormat="false" ht="14.35" hidden="false" customHeight="true" outlineLevel="0" collapsed="false">
      <c r="A205" s="17" t="s">
        <v>1222</v>
      </c>
      <c r="B205" s="27" t="n">
        <f aca="false">'POSITION - Tableau 1'!B205</f>
        <v>8</v>
      </c>
      <c r="C205" s="35" t="s">
        <v>283</v>
      </c>
      <c r="D205" s="36" t="s">
        <v>4404</v>
      </c>
      <c r="E205" s="27" t="n">
        <f aca="false">YEAR(TOT!A207)</f>
        <v>1993</v>
      </c>
      <c r="F205" s="28" t="n">
        <f aca="false">MONTH(TOT!A207)</f>
        <v>3</v>
      </c>
      <c r="G205" s="28" t="n">
        <f aca="false">DAY(TOT!A207)</f>
        <v>26</v>
      </c>
      <c r="H205" s="37" t="n">
        <v>76</v>
      </c>
      <c r="I205" s="37" t="n">
        <v>212</v>
      </c>
      <c r="J205" s="28"/>
      <c r="K205" s="38" t="n">
        <f aca="false">TOT!FX207</f>
        <v>4600000</v>
      </c>
      <c r="L205" s="28"/>
      <c r="M205" s="37" t="n">
        <f aca="false">'CK - Tableau 1'!F205</f>
        <v>76</v>
      </c>
      <c r="N205" s="37" t="n">
        <f aca="false">'FG - Tableau 1'!E205</f>
        <v>69</v>
      </c>
      <c r="O205" s="37" t="n">
        <f aca="false">'DI - Tableau 1'!E205</f>
        <v>69</v>
      </c>
      <c r="P205" s="37" t="n">
        <f aca="false">'SK - Tableau 1'!G205</f>
        <v>51</v>
      </c>
      <c r="Q205" s="37" t="n">
        <f aca="false">'ST - Tableau 1'!D205</f>
        <v>69</v>
      </c>
      <c r="R205" s="37" t="n">
        <f aca="false">'EN - Tableau 1'!D205</f>
        <v>33</v>
      </c>
      <c r="S205" s="37" t="n">
        <f aca="false">DU!E205</f>
        <v>98</v>
      </c>
      <c r="T205" s="37" t="n">
        <f aca="false">'PH - Tableau 1'!P205</f>
        <v>70.875</v>
      </c>
      <c r="U205" s="37" t="n">
        <f aca="false">'FO - Tableau 1'!D205</f>
        <v>33</v>
      </c>
      <c r="V205" s="37" t="n">
        <f aca="false">'PA - Tableau 1'!K205</f>
        <v>58.5</v>
      </c>
      <c r="W205" s="37" t="n">
        <f aca="false">'SC - Tableau 1'!L205</f>
        <v>57</v>
      </c>
      <c r="X205" s="37" t="n">
        <f aca="false">'DF - Tableau 1'!I205</f>
        <v>71</v>
      </c>
      <c r="Y205" s="37" t="n">
        <f aca="false">PS!F205</f>
        <v>33</v>
      </c>
      <c r="Z205" s="37" t="n">
        <v>50</v>
      </c>
      <c r="AA205" s="37" t="n">
        <v>50</v>
      </c>
      <c r="AB205" s="37" t="n">
        <v>50</v>
      </c>
    </row>
    <row r="206" customFormat="false" ht="14.35" hidden="false" customHeight="true" outlineLevel="0" collapsed="false">
      <c r="A206" s="17" t="s">
        <v>1226</v>
      </c>
      <c r="B206" s="27" t="n">
        <f aca="false">'POSITION - Tableau 1'!B206</f>
        <v>2</v>
      </c>
      <c r="C206" s="35" t="s">
        <v>283</v>
      </c>
      <c r="D206" s="36" t="s">
        <v>4404</v>
      </c>
      <c r="E206" s="27" t="n">
        <f aca="false">YEAR(TOT!A208)</f>
        <v>1992</v>
      </c>
      <c r="F206" s="28" t="n">
        <f aca="false">MONTH(TOT!A208)</f>
        <v>6</v>
      </c>
      <c r="G206" s="28" t="n">
        <f aca="false">DAY(TOT!A208)</f>
        <v>8</v>
      </c>
      <c r="H206" s="37" t="n">
        <v>68</v>
      </c>
      <c r="I206" s="37" t="n">
        <v>175</v>
      </c>
      <c r="J206" s="28"/>
      <c r="K206" s="38" t="n">
        <f aca="false">TOT!FX208</f>
        <v>3000000</v>
      </c>
      <c r="L206" s="28"/>
      <c r="M206" s="37" t="n">
        <f aca="false">'CK - Tableau 1'!F206</f>
        <v>40</v>
      </c>
      <c r="N206" s="37" t="n">
        <f aca="false">'FG - Tableau 1'!E206</f>
        <v>33</v>
      </c>
      <c r="O206" s="37" t="n">
        <f aca="false">'DI - Tableau 1'!E206</f>
        <v>94</v>
      </c>
      <c r="P206" s="37" t="n">
        <f aca="false">'SK - Tableau 1'!G206</f>
        <v>74</v>
      </c>
      <c r="Q206" s="37" t="n">
        <f aca="false">'ST - Tableau 1'!D206</f>
        <v>52</v>
      </c>
      <c r="R206" s="37" t="n">
        <f aca="false">'EN - Tableau 1'!D206</f>
        <v>39</v>
      </c>
      <c r="S206" s="37" t="n">
        <f aca="false">DU!E206</f>
        <v>95</v>
      </c>
      <c r="T206" s="37" t="n">
        <f aca="false">'PH - Tableau 1'!P206</f>
        <v>70.75</v>
      </c>
      <c r="U206" s="37" t="n">
        <f aca="false">'FO - Tableau 1'!D206</f>
        <v>33</v>
      </c>
      <c r="V206" s="37" t="n">
        <f aca="false">'PA - Tableau 1'!K206</f>
        <v>62.5</v>
      </c>
      <c r="W206" s="37" t="n">
        <f aca="false">'SC - Tableau 1'!L206</f>
        <v>85</v>
      </c>
      <c r="X206" s="37" t="n">
        <f aca="false">'DF - Tableau 1'!I206</f>
        <v>71</v>
      </c>
      <c r="Y206" s="37" t="n">
        <f aca="false">PS!F206</f>
        <v>33</v>
      </c>
      <c r="Z206" s="37" t="n">
        <v>50</v>
      </c>
      <c r="AA206" s="37" t="n">
        <v>50</v>
      </c>
      <c r="AB206" s="37" t="n">
        <v>50</v>
      </c>
    </row>
    <row r="207" customFormat="false" ht="14.35" hidden="false" customHeight="true" outlineLevel="0" collapsed="false">
      <c r="A207" s="17" t="s">
        <v>1231</v>
      </c>
      <c r="B207" s="27" t="n">
        <f aca="false">'POSITION - Tableau 1'!B207</f>
        <v>4</v>
      </c>
      <c r="C207" s="35" t="s">
        <v>262</v>
      </c>
      <c r="D207" s="36" t="s">
        <v>4404</v>
      </c>
      <c r="E207" s="27" t="n">
        <f aca="false">YEAR(TOT!A209)</f>
        <v>1985</v>
      </c>
      <c r="F207" s="28" t="n">
        <f aca="false">MONTH(TOT!A209)</f>
        <v>5</v>
      </c>
      <c r="G207" s="28" t="n">
        <f aca="false">DAY(TOT!A209)</f>
        <v>16</v>
      </c>
      <c r="H207" s="37" t="n">
        <v>75</v>
      </c>
      <c r="I207" s="37" t="n">
        <v>213</v>
      </c>
      <c r="J207" s="28"/>
      <c r="K207" s="38" t="n">
        <f aca="false">TOT!FX209</f>
        <v>10000000</v>
      </c>
      <c r="L207" s="28"/>
      <c r="M207" s="37" t="n">
        <f aca="false">'CK - Tableau 1'!F207</f>
        <v>51</v>
      </c>
      <c r="N207" s="37" t="n">
        <f aca="false">'FG - Tableau 1'!E207</f>
        <v>84</v>
      </c>
      <c r="O207" s="37" t="n">
        <f aca="false">'DI - Tableau 1'!E207</f>
        <v>49</v>
      </c>
      <c r="P207" s="37" t="n">
        <f aca="false">'SK - Tableau 1'!G207</f>
        <v>83</v>
      </c>
      <c r="Q207" s="37" t="n">
        <f aca="false">'ST - Tableau 1'!D207</f>
        <v>78</v>
      </c>
      <c r="R207" s="37" t="n">
        <f aca="false">'EN - Tableau 1'!D207</f>
        <v>79</v>
      </c>
      <c r="S207" s="37" t="n">
        <f aca="false">DU!E207</f>
        <v>93</v>
      </c>
      <c r="T207" s="37" t="n">
        <f aca="false">'PH - Tableau 1'!P207</f>
        <v>74.375</v>
      </c>
      <c r="U207" s="37" t="n">
        <f aca="false">'FO - Tableau 1'!D207</f>
        <v>33</v>
      </c>
      <c r="V207" s="37" t="n">
        <f aca="false">'PA - Tableau 1'!K207</f>
        <v>90.5</v>
      </c>
      <c r="W207" s="37" t="n">
        <f aca="false">'SC - Tableau 1'!L207</f>
        <v>83</v>
      </c>
      <c r="X207" s="37" t="n">
        <f aca="false">'DF - Tableau 1'!I207</f>
        <v>57.5</v>
      </c>
      <c r="Y207" s="37" t="n">
        <f aca="false">PS!F207</f>
        <v>59.25</v>
      </c>
      <c r="Z207" s="37" t="n">
        <v>50</v>
      </c>
      <c r="AA207" s="37" t="n">
        <v>50</v>
      </c>
      <c r="AB207" s="37" t="n">
        <v>50</v>
      </c>
    </row>
    <row r="208" customFormat="false" ht="14.35" hidden="false" customHeight="true" outlineLevel="0" collapsed="false">
      <c r="A208" s="17" t="s">
        <v>1236</v>
      </c>
      <c r="B208" s="27" t="n">
        <f aca="false">'POSITION - Tableau 1'!B208</f>
        <v>3</v>
      </c>
      <c r="C208" s="35" t="s">
        <v>262</v>
      </c>
      <c r="D208" s="36" t="s">
        <v>4404</v>
      </c>
      <c r="E208" s="27" t="n">
        <f aca="false">YEAR(TOT!A210)</f>
        <v>1989</v>
      </c>
      <c r="F208" s="28" t="n">
        <f aca="false">MONTH(TOT!A210)</f>
        <v>12</v>
      </c>
      <c r="G208" s="28" t="n">
        <f aca="false">DAY(TOT!A210)</f>
        <v>14</v>
      </c>
      <c r="H208" s="37" t="n">
        <v>68</v>
      </c>
      <c r="I208" s="37" t="n">
        <v>180</v>
      </c>
      <c r="J208" s="28"/>
      <c r="K208" s="38" t="n">
        <f aca="false">TOT!FX210</f>
        <v>650000</v>
      </c>
      <c r="L208" s="28"/>
      <c r="M208" s="37" t="n">
        <f aca="false">'CK - Tableau 1'!F208</f>
        <v>69</v>
      </c>
      <c r="N208" s="37" t="n">
        <f aca="false">'FG - Tableau 1'!E208</f>
        <v>33</v>
      </c>
      <c r="O208" s="37" t="n">
        <f aca="false">'DI - Tableau 1'!E208</f>
        <v>38</v>
      </c>
      <c r="P208" s="37" t="n">
        <f aca="false">'SK - Tableau 1'!G208</f>
        <v>57</v>
      </c>
      <c r="Q208" s="37" t="n">
        <f aca="false">'ST - Tableau 1'!D208</f>
        <v>62</v>
      </c>
      <c r="R208" s="37" t="n">
        <f aca="false">'EN - Tableau 1'!D208</f>
        <v>33</v>
      </c>
      <c r="S208" s="37" t="n">
        <f aca="false">DU!E208</f>
        <v>89</v>
      </c>
      <c r="T208" s="37" t="n">
        <f aca="false">'PH - Tableau 1'!P208</f>
        <v>65.875</v>
      </c>
      <c r="U208" s="37" t="n">
        <f aca="false">'FO - Tableau 1'!D208</f>
        <v>33</v>
      </c>
      <c r="V208" s="37" t="n">
        <f aca="false">'PA - Tableau 1'!K208</f>
        <v>64.5</v>
      </c>
      <c r="W208" s="37" t="n">
        <f aca="false">'SC - Tableau 1'!L208</f>
        <v>66</v>
      </c>
      <c r="X208" s="37" t="n">
        <f aca="false">'DF - Tableau 1'!I208</f>
        <v>61.5</v>
      </c>
      <c r="Y208" s="37" t="n">
        <f aca="false">PS!F208</f>
        <v>33</v>
      </c>
      <c r="Z208" s="37" t="n">
        <v>50</v>
      </c>
      <c r="AA208" s="37" t="n">
        <v>50</v>
      </c>
      <c r="AB208" s="37" t="n">
        <v>50</v>
      </c>
    </row>
    <row r="209" customFormat="false" ht="14.35" hidden="false" customHeight="true" outlineLevel="0" collapsed="false">
      <c r="A209" s="17" t="s">
        <v>1241</v>
      </c>
      <c r="B209" s="27" t="n">
        <f aca="false">'POSITION - Tableau 1'!B209</f>
        <v>4</v>
      </c>
      <c r="C209" s="35" t="s">
        <v>283</v>
      </c>
      <c r="D209" s="36" t="s">
        <v>4404</v>
      </c>
      <c r="E209" s="27" t="n">
        <f aca="false">YEAR(TOT!A211)</f>
        <v>1989</v>
      </c>
      <c r="F209" s="28" t="n">
        <f aca="false">MONTH(TOT!A211)</f>
        <v>9</v>
      </c>
      <c r="G209" s="28" t="n">
        <f aca="false">DAY(TOT!A211)</f>
        <v>5</v>
      </c>
      <c r="H209" s="37" t="n">
        <v>73</v>
      </c>
      <c r="I209" s="37" t="n">
        <v>208</v>
      </c>
      <c r="J209" s="28"/>
      <c r="K209" s="38" t="n">
        <f aca="false">TOT!FX211</f>
        <v>4250000</v>
      </c>
      <c r="L209" s="28"/>
      <c r="M209" s="37" t="n">
        <f aca="false">'CK - Tableau 1'!F209</f>
        <v>52</v>
      </c>
      <c r="N209" s="37" t="n">
        <f aca="false">'FG - Tableau 1'!E209</f>
        <v>33</v>
      </c>
      <c r="O209" s="37" t="n">
        <f aca="false">'DI - Tableau 1'!E209</f>
        <v>77</v>
      </c>
      <c r="P209" s="37" t="n">
        <f aca="false">'SK - Tableau 1'!G209</f>
        <v>70</v>
      </c>
      <c r="Q209" s="37" t="n">
        <f aca="false">'ST - Tableau 1'!D209</f>
        <v>82</v>
      </c>
      <c r="R209" s="37" t="n">
        <f aca="false">'EN - Tableau 1'!D209</f>
        <v>56</v>
      </c>
      <c r="S209" s="37" t="n">
        <f aca="false">DU!E209</f>
        <v>95</v>
      </c>
      <c r="T209" s="37" t="n">
        <f aca="false">'PH - Tableau 1'!P209</f>
        <v>85.25</v>
      </c>
      <c r="U209" s="37" t="n">
        <f aca="false">'FO - Tableau 1'!D209</f>
        <v>46</v>
      </c>
      <c r="V209" s="37" t="n">
        <f aca="false">'PA - Tableau 1'!K209</f>
        <v>85</v>
      </c>
      <c r="W209" s="37" t="n">
        <f aca="false">'SC - Tableau 1'!L209</f>
        <v>95</v>
      </c>
      <c r="X209" s="37" t="n">
        <f aca="false">'DF - Tableau 1'!I209</f>
        <v>77</v>
      </c>
      <c r="Y209" s="37" t="n">
        <f aca="false">PS!F209</f>
        <v>59</v>
      </c>
      <c r="Z209" s="37" t="n">
        <v>50</v>
      </c>
      <c r="AA209" s="37" t="n">
        <v>50</v>
      </c>
      <c r="AB209" s="37" t="n">
        <v>50</v>
      </c>
    </row>
    <row r="210" customFormat="false" ht="14.35" hidden="false" customHeight="true" outlineLevel="0" collapsed="false">
      <c r="A210" s="17" t="s">
        <v>1245</v>
      </c>
      <c r="B210" s="27" t="n">
        <f aca="false">'POSITION - Tableau 1'!B210</f>
        <v>5</v>
      </c>
      <c r="C210" s="35" t="s">
        <v>262</v>
      </c>
      <c r="D210" s="36" t="s">
        <v>4404</v>
      </c>
      <c r="E210" s="27" t="n">
        <f aca="false">YEAR(TOT!A212)</f>
        <v>1995</v>
      </c>
      <c r="F210" s="28" t="n">
        <f aca="false">MONTH(TOT!A212)</f>
        <v>2</v>
      </c>
      <c r="G210" s="28" t="n">
        <f aca="false">DAY(TOT!A212)</f>
        <v>2</v>
      </c>
      <c r="H210" s="37" t="n">
        <v>72</v>
      </c>
      <c r="I210" s="37" t="n">
        <v>209</v>
      </c>
      <c r="J210" s="28"/>
      <c r="K210" s="38" t="n">
        <f aca="false">TOT!FX212</f>
        <v>850000</v>
      </c>
      <c r="L210" s="28"/>
      <c r="M210" s="37" t="n">
        <f aca="false">'CK - Tableau 1'!F210</f>
        <v>93</v>
      </c>
      <c r="N210" s="37" t="n">
        <f aca="false">'FG - Tableau 1'!E210</f>
        <v>63</v>
      </c>
      <c r="O210" s="37" t="n">
        <f aca="false">'DI - Tableau 1'!E210</f>
        <v>58</v>
      </c>
      <c r="P210" s="37" t="n">
        <f aca="false">'SK - Tableau 1'!G210</f>
        <v>57</v>
      </c>
      <c r="Q210" s="37" t="n">
        <f aca="false">'ST - Tableau 1'!D210</f>
        <v>87</v>
      </c>
      <c r="R210" s="37" t="n">
        <f aca="false">'EN - Tableau 1'!D210</f>
        <v>33</v>
      </c>
      <c r="S210" s="37" t="n">
        <f aca="false">DU!E210</f>
        <v>95</v>
      </c>
      <c r="T210" s="37" t="n">
        <f aca="false">'PH - Tableau 1'!P210</f>
        <v>63.75</v>
      </c>
      <c r="U210" s="37" t="n">
        <f aca="false">'FO - Tableau 1'!D210</f>
        <v>37</v>
      </c>
      <c r="V210" s="37" t="n">
        <f aca="false">'PA - Tableau 1'!K210</f>
        <v>66</v>
      </c>
      <c r="W210" s="37" t="n">
        <f aca="false">'SC - Tableau 1'!L210</f>
        <v>62.5</v>
      </c>
      <c r="X210" s="37" t="n">
        <f aca="false">'DF - Tableau 1'!I210</f>
        <v>62</v>
      </c>
      <c r="Y210" s="37" t="n">
        <f aca="false">PS!F210</f>
        <v>33</v>
      </c>
      <c r="Z210" s="37" t="n">
        <v>50</v>
      </c>
      <c r="AA210" s="37" t="n">
        <v>50</v>
      </c>
      <c r="AB210" s="37" t="n">
        <v>50</v>
      </c>
    </row>
    <row r="211" customFormat="false" ht="14.35" hidden="false" customHeight="true" outlineLevel="0" collapsed="false">
      <c r="A211" s="17" t="s">
        <v>1250</v>
      </c>
      <c r="B211" s="27" t="n">
        <f aca="false">'POSITION - Tableau 1'!B211</f>
        <v>2</v>
      </c>
      <c r="C211" s="35" t="s">
        <v>262</v>
      </c>
      <c r="D211" s="36" t="s">
        <v>4404</v>
      </c>
      <c r="E211" s="27" t="n">
        <f aca="false">YEAR(TOT!A213)</f>
        <v>1991</v>
      </c>
      <c r="F211" s="28" t="n">
        <f aca="false">MONTH(TOT!A213)</f>
        <v>2</v>
      </c>
      <c r="G211" s="28" t="n">
        <f aca="false">DAY(TOT!A213)</f>
        <v>22</v>
      </c>
      <c r="H211" s="37" t="n">
        <v>74</v>
      </c>
      <c r="I211" s="37" t="n">
        <v>205</v>
      </c>
      <c r="J211" s="28"/>
      <c r="K211" s="38" t="n">
        <f aca="false">TOT!FX213</f>
        <v>700000</v>
      </c>
      <c r="L211" s="28"/>
      <c r="M211" s="37" t="n">
        <f aca="false">'CK - Tableau 1'!F211</f>
        <v>73</v>
      </c>
      <c r="N211" s="37" t="n">
        <f aca="false">'FG - Tableau 1'!E211</f>
        <v>84</v>
      </c>
      <c r="O211" s="37" t="n">
        <f aca="false">'DI - Tableau 1'!E211</f>
        <v>34</v>
      </c>
      <c r="P211" s="37" t="n">
        <f aca="false">'SK - Tableau 1'!G211</f>
        <v>60</v>
      </c>
      <c r="Q211" s="37" t="n">
        <f aca="false">'ST - Tableau 1'!D211</f>
        <v>70</v>
      </c>
      <c r="R211" s="37" t="n">
        <f aca="false">'EN - Tableau 1'!D211</f>
        <v>33</v>
      </c>
      <c r="S211" s="37" t="n">
        <f aca="false">DU!E211</f>
        <v>82</v>
      </c>
      <c r="T211" s="37" t="n">
        <f aca="false">'PH - Tableau 1'!P211</f>
        <v>65.25</v>
      </c>
      <c r="U211" s="37" t="n">
        <f aca="false">'FO - Tableau 1'!D211</f>
        <v>33</v>
      </c>
      <c r="V211" s="37" t="n">
        <f aca="false">'PA - Tableau 1'!K211</f>
        <v>60</v>
      </c>
      <c r="W211" s="37" t="n">
        <f aca="false">'SC - Tableau 1'!L211</f>
        <v>53.5</v>
      </c>
      <c r="X211" s="37" t="n">
        <f aca="false">'DF - Tableau 1'!I211</f>
        <v>55</v>
      </c>
      <c r="Y211" s="37" t="n">
        <f aca="false">PS!F211</f>
        <v>33</v>
      </c>
      <c r="Z211" s="37" t="n">
        <v>50</v>
      </c>
      <c r="AA211" s="37" t="n">
        <v>50</v>
      </c>
      <c r="AB211" s="37" t="n">
        <v>50</v>
      </c>
    </row>
    <row r="212" customFormat="false" ht="14.35" hidden="false" customHeight="true" outlineLevel="0" collapsed="false">
      <c r="A212" s="17" t="s">
        <v>1254</v>
      </c>
      <c r="B212" s="27" t="n">
        <f aca="false">'POSITION - Tableau 1'!B212</f>
        <v>3</v>
      </c>
      <c r="C212" s="35" t="s">
        <v>262</v>
      </c>
      <c r="D212" s="36" t="s">
        <v>4403</v>
      </c>
      <c r="E212" s="27" t="n">
        <f aca="false">YEAR(TOT!A214)</f>
        <v>1993</v>
      </c>
      <c r="F212" s="28" t="n">
        <f aca="false">MONTH(TOT!A214)</f>
        <v>2</v>
      </c>
      <c r="G212" s="28" t="n">
        <f aca="false">DAY(TOT!A214)</f>
        <v>8</v>
      </c>
      <c r="H212" s="37" t="n">
        <v>69</v>
      </c>
      <c r="I212" s="37" t="n">
        <v>170</v>
      </c>
      <c r="J212" s="28"/>
      <c r="K212" s="38" t="n">
        <f aca="false">TOT!FX214</f>
        <v>682500</v>
      </c>
      <c r="L212" s="28"/>
      <c r="M212" s="37" t="n">
        <f aca="false">'CK - Tableau 1'!F212</f>
        <v>73</v>
      </c>
      <c r="N212" s="37" t="n">
        <f aca="false">'FG - Tableau 1'!E212</f>
        <v>33</v>
      </c>
      <c r="O212" s="37" t="n">
        <f aca="false">'DI - Tableau 1'!E212</f>
        <v>73</v>
      </c>
      <c r="P212" s="37" t="n">
        <f aca="false">'SK - Tableau 1'!G212</f>
        <v>60</v>
      </c>
      <c r="Q212" s="37" t="n">
        <f aca="false">'ST - Tableau 1'!D212</f>
        <v>40</v>
      </c>
      <c r="R212" s="37" t="n">
        <f aca="false">'EN - Tableau 1'!D212</f>
        <v>33</v>
      </c>
      <c r="S212" s="37" t="n">
        <f aca="false">DU!E212</f>
        <v>81</v>
      </c>
      <c r="T212" s="37" t="n">
        <f aca="false">'PH - Tableau 1'!P212</f>
        <v>51.875</v>
      </c>
      <c r="U212" s="37" t="n">
        <f aca="false">'FO - Tableau 1'!D212</f>
        <v>33</v>
      </c>
      <c r="V212" s="37" t="n">
        <f aca="false">'PA - Tableau 1'!K212</f>
        <v>47</v>
      </c>
      <c r="W212" s="37" t="n">
        <f aca="false">'SC - Tableau 1'!L212</f>
        <v>47</v>
      </c>
      <c r="X212" s="37" t="n">
        <f aca="false">'DF - Tableau 1'!I212</f>
        <v>47</v>
      </c>
      <c r="Y212" s="37" t="n">
        <f aca="false">PS!F212</f>
        <v>33</v>
      </c>
      <c r="Z212" s="37" t="n">
        <v>50</v>
      </c>
      <c r="AA212" s="37" t="n">
        <v>50</v>
      </c>
      <c r="AB212" s="37" t="n">
        <v>50</v>
      </c>
    </row>
    <row r="213" customFormat="false" ht="14.35" hidden="false" customHeight="true" outlineLevel="0" collapsed="false">
      <c r="A213" s="17" t="s">
        <v>1258</v>
      </c>
      <c r="B213" s="27" t="n">
        <f aca="false">'POSITION - Tableau 1'!B213</f>
        <v>8</v>
      </c>
      <c r="C213" s="35" t="s">
        <v>283</v>
      </c>
      <c r="D213" s="36" t="s">
        <v>4403</v>
      </c>
      <c r="E213" s="27" t="n">
        <f aca="false">YEAR(TOT!A215)</f>
        <v>1994</v>
      </c>
      <c r="F213" s="28" t="n">
        <f aca="false">MONTH(TOT!A215)</f>
        <v>1</v>
      </c>
      <c r="G213" s="28" t="n">
        <f aca="false">DAY(TOT!A215)</f>
        <v>5</v>
      </c>
      <c r="H213" s="37" t="n">
        <v>72</v>
      </c>
      <c r="I213" s="37" t="n">
        <v>195</v>
      </c>
      <c r="J213" s="28"/>
      <c r="K213" s="38" t="n">
        <f aca="false">TOT!FX215</f>
        <v>670000</v>
      </c>
      <c r="L213" s="28"/>
      <c r="M213" s="37" t="n">
        <f aca="false">'CK - Tableau 1'!F213</f>
        <v>60</v>
      </c>
      <c r="N213" s="37" t="n">
        <f aca="false">'FG - Tableau 1'!E213</f>
        <v>33</v>
      </c>
      <c r="O213" s="37" t="n">
        <f aca="false">'DI - Tableau 1'!E213</f>
        <v>73</v>
      </c>
      <c r="P213" s="37" t="n">
        <f aca="false">'SK - Tableau 1'!G213</f>
        <v>56</v>
      </c>
      <c r="Q213" s="37" t="n">
        <f aca="false">'ST - Tableau 1'!D213</f>
        <v>64</v>
      </c>
      <c r="R213" s="37" t="n">
        <f aca="false">'EN - Tableau 1'!D213</f>
        <v>33</v>
      </c>
      <c r="S213" s="37" t="n">
        <f aca="false">DU!E213</f>
        <v>82</v>
      </c>
      <c r="T213" s="37" t="n">
        <f aca="false">'PH - Tableau 1'!P213</f>
        <v>53</v>
      </c>
      <c r="U213" s="37" t="n">
        <f aca="false">'FO - Tableau 1'!D213</f>
        <v>33</v>
      </c>
      <c r="V213" s="37" t="n">
        <f aca="false">'PA - Tableau 1'!K213</f>
        <v>47</v>
      </c>
      <c r="W213" s="37" t="n">
        <f aca="false">'SC - Tableau 1'!L213</f>
        <v>51.5</v>
      </c>
      <c r="X213" s="37" t="n">
        <f aca="false">'DF - Tableau 1'!I213</f>
        <v>53.5</v>
      </c>
      <c r="Y213" s="37" t="n">
        <f aca="false">PS!F213</f>
        <v>33</v>
      </c>
      <c r="Z213" s="37" t="n">
        <v>50</v>
      </c>
      <c r="AA213" s="37" t="n">
        <v>50</v>
      </c>
      <c r="AB213" s="37" t="n">
        <v>50</v>
      </c>
    </row>
    <row r="214" customFormat="false" ht="14.35" hidden="false" customHeight="true" outlineLevel="0" collapsed="false">
      <c r="A214" s="17" t="s">
        <v>1262</v>
      </c>
      <c r="B214" s="27" t="n">
        <f aca="false">'POSITION - Tableau 1'!B214</f>
        <v>4</v>
      </c>
      <c r="C214" s="35" t="s">
        <v>262</v>
      </c>
      <c r="D214" s="36" t="s">
        <v>4404</v>
      </c>
      <c r="E214" s="27" t="n">
        <f aca="false">YEAR(TOT!A216)</f>
        <v>1988</v>
      </c>
      <c r="F214" s="28" t="n">
        <f aca="false">MONTH(TOT!A216)</f>
        <v>8</v>
      </c>
      <c r="G214" s="28" t="n">
        <f aca="false">DAY(TOT!A216)</f>
        <v>5</v>
      </c>
      <c r="H214" s="37" t="n">
        <v>74</v>
      </c>
      <c r="I214" s="37" t="n">
        <v>206</v>
      </c>
      <c r="J214" s="28"/>
      <c r="K214" s="38" t="n">
        <f aca="false">TOT!FX216</f>
        <v>2550000</v>
      </c>
      <c r="L214" s="28"/>
      <c r="M214" s="37" t="n">
        <f aca="false">'CK - Tableau 1'!F214</f>
        <v>87</v>
      </c>
      <c r="N214" s="37" t="n">
        <f aca="false">'FG - Tableau 1'!E214</f>
        <v>67</v>
      </c>
      <c r="O214" s="37" t="n">
        <f aca="false">'DI - Tableau 1'!E214</f>
        <v>50</v>
      </c>
      <c r="P214" s="37" t="n">
        <f aca="false">'SK - Tableau 1'!G214</f>
        <v>56</v>
      </c>
      <c r="Q214" s="37" t="n">
        <f aca="false">'ST - Tableau 1'!D214</f>
        <v>71</v>
      </c>
      <c r="R214" s="37" t="n">
        <f aca="false">'EN - Tableau 1'!D214</f>
        <v>33</v>
      </c>
      <c r="S214" s="37" t="n">
        <f aca="false">DU!E214</f>
        <v>91</v>
      </c>
      <c r="T214" s="37" t="n">
        <f aca="false">'PH - Tableau 1'!P214</f>
        <v>62.75</v>
      </c>
      <c r="U214" s="37" t="n">
        <f aca="false">'FO - Tableau 1'!D214</f>
        <v>53</v>
      </c>
      <c r="V214" s="37" t="n">
        <f aca="false">'PA - Tableau 1'!K214</f>
        <v>66</v>
      </c>
      <c r="W214" s="37" t="n">
        <f aca="false">'SC - Tableau 1'!L214</f>
        <v>66</v>
      </c>
      <c r="X214" s="37" t="n">
        <f aca="false">'DF - Tableau 1'!I214</f>
        <v>67</v>
      </c>
      <c r="Y214" s="37" t="n">
        <f aca="false">PS!F214</f>
        <v>33</v>
      </c>
      <c r="Z214" s="37" t="n">
        <v>50</v>
      </c>
      <c r="AA214" s="37" t="n">
        <v>50</v>
      </c>
      <c r="AB214" s="37" t="n">
        <v>50</v>
      </c>
    </row>
    <row r="215" customFormat="false" ht="14.35" hidden="false" customHeight="true" outlineLevel="0" collapsed="false">
      <c r="A215" s="17" t="s">
        <v>1267</v>
      </c>
      <c r="B215" s="27" t="n">
        <f aca="false">'POSITION - Tableau 1'!B215</f>
        <v>8</v>
      </c>
      <c r="C215" s="35" t="s">
        <v>262</v>
      </c>
      <c r="D215" s="36" t="s">
        <v>4404</v>
      </c>
      <c r="E215" s="27" t="n">
        <f aca="false">YEAR(TOT!A217)</f>
        <v>1990</v>
      </c>
      <c r="F215" s="28" t="n">
        <f aca="false">MONTH(TOT!A217)</f>
        <v>3</v>
      </c>
      <c r="G215" s="28" t="n">
        <f aca="false">DAY(TOT!A217)</f>
        <v>13</v>
      </c>
      <c r="H215" s="37" t="n">
        <v>75</v>
      </c>
      <c r="I215" s="37" t="n">
        <v>230</v>
      </c>
      <c r="J215" s="28"/>
      <c r="K215" s="38" t="n">
        <f aca="false">TOT!FX217</f>
        <v>1900000</v>
      </c>
      <c r="L215" s="28"/>
      <c r="M215" s="37" t="n">
        <f aca="false">'CK - Tableau 1'!F215</f>
        <v>73</v>
      </c>
      <c r="N215" s="37" t="n">
        <f aca="false">'FG - Tableau 1'!E215</f>
        <v>91</v>
      </c>
      <c r="O215" s="37" t="n">
        <f aca="false">'DI - Tableau 1'!E215</f>
        <v>34</v>
      </c>
      <c r="P215" s="37" t="n">
        <f aca="false">'SK - Tableau 1'!G215</f>
        <v>60</v>
      </c>
      <c r="Q215" s="37" t="n">
        <f aca="false">'ST - Tableau 1'!D215</f>
        <v>95</v>
      </c>
      <c r="R215" s="37" t="n">
        <f aca="false">'EN - Tableau 1'!D215</f>
        <v>33</v>
      </c>
      <c r="S215" s="37" t="n">
        <f aca="false">DU!E215</f>
        <v>81</v>
      </c>
      <c r="T215" s="37" t="n">
        <f aca="false">'PH - Tableau 1'!P215</f>
        <v>50.25</v>
      </c>
      <c r="U215" s="37" t="n">
        <f aca="false">'FO - Tableau 1'!D215</f>
        <v>33</v>
      </c>
      <c r="V215" s="37" t="n">
        <f aca="false">'PA - Tableau 1'!K215</f>
        <v>47</v>
      </c>
      <c r="W215" s="37" t="n">
        <f aca="false">'SC - Tableau 1'!L215</f>
        <v>53.5</v>
      </c>
      <c r="X215" s="37" t="n">
        <f aca="false">'DF - Tableau 1'!I215</f>
        <v>53.5</v>
      </c>
      <c r="Y215" s="37" t="n">
        <f aca="false">PS!F215</f>
        <v>33</v>
      </c>
      <c r="Z215" s="37" t="n">
        <v>50</v>
      </c>
      <c r="AA215" s="37" t="n">
        <v>50</v>
      </c>
      <c r="AB215" s="37" t="n">
        <v>50</v>
      </c>
    </row>
    <row r="216" customFormat="false" ht="14.35" hidden="false" customHeight="true" outlineLevel="0" collapsed="false">
      <c r="A216" s="17" t="s">
        <v>1272</v>
      </c>
      <c r="B216" s="27" t="n">
        <f aca="false">'POSITION - Tableau 1'!B216</f>
        <v>8</v>
      </c>
      <c r="C216" s="35" t="s">
        <v>262</v>
      </c>
      <c r="D216" s="36" t="s">
        <v>4404</v>
      </c>
      <c r="E216" s="27" t="n">
        <f aca="false">YEAR(TOT!A218)</f>
        <v>1994</v>
      </c>
      <c r="F216" s="28" t="n">
        <f aca="false">MONTH(TOT!A218)</f>
        <v>8</v>
      </c>
      <c r="G216" s="28" t="n">
        <f aca="false">DAY(TOT!A218)</f>
        <v>7</v>
      </c>
      <c r="H216" s="37" t="n">
        <v>74</v>
      </c>
      <c r="I216" s="37" t="n">
        <v>205</v>
      </c>
      <c r="J216" s="28"/>
      <c r="K216" s="38" t="n">
        <f aca="false">TOT!FX218</f>
        <v>2500000</v>
      </c>
      <c r="L216" s="28"/>
      <c r="M216" s="37" t="n">
        <f aca="false">'CK - Tableau 1'!F216</f>
        <v>62</v>
      </c>
      <c r="N216" s="37" t="n">
        <f aca="false">'FG - Tableau 1'!E216</f>
        <v>69</v>
      </c>
      <c r="O216" s="37" t="n">
        <f aca="false">'DI - Tableau 1'!E216</f>
        <v>66</v>
      </c>
      <c r="P216" s="37" t="n">
        <f aca="false">'SK - Tableau 1'!G216</f>
        <v>94</v>
      </c>
      <c r="Q216" s="37" t="n">
        <f aca="false">'ST - Tableau 1'!D216</f>
        <v>70</v>
      </c>
      <c r="R216" s="37" t="n">
        <f aca="false">'EN - Tableau 1'!D216</f>
        <v>50</v>
      </c>
      <c r="S216" s="37" t="n">
        <f aca="false">DU!E216</f>
        <v>98</v>
      </c>
      <c r="T216" s="37" t="n">
        <f aca="false">'PH - Tableau 1'!P216</f>
        <v>70.375</v>
      </c>
      <c r="U216" s="37" t="n">
        <f aca="false">'FO - Tableau 1'!D216</f>
        <v>33</v>
      </c>
      <c r="V216" s="37" t="n">
        <f aca="false">'PA - Tableau 1'!K216</f>
        <v>63.5</v>
      </c>
      <c r="W216" s="37" t="n">
        <f aca="false">'SC - Tableau 1'!L216</f>
        <v>62.5</v>
      </c>
      <c r="X216" s="37" t="n">
        <f aca="false">'DF - Tableau 1'!I216</f>
        <v>64.5</v>
      </c>
      <c r="Y216" s="37" t="n">
        <f aca="false">PS!F216</f>
        <v>33</v>
      </c>
      <c r="Z216" s="37" t="n">
        <v>50</v>
      </c>
      <c r="AA216" s="37" t="n">
        <v>50</v>
      </c>
      <c r="AB216" s="37" t="n">
        <v>50</v>
      </c>
    </row>
    <row r="217" customFormat="false" ht="14.35" hidden="false" customHeight="true" outlineLevel="0" collapsed="false">
      <c r="A217" s="17" t="s">
        <v>1276</v>
      </c>
      <c r="B217" s="27" t="n">
        <f aca="false">'POSITION - Tableau 1'!B217</f>
        <v>8</v>
      </c>
      <c r="C217" s="35" t="s">
        <v>262</v>
      </c>
      <c r="D217" s="36" t="s">
        <v>4404</v>
      </c>
      <c r="E217" s="27" t="n">
        <f aca="false">YEAR(TOT!A219)</f>
        <v>1984</v>
      </c>
      <c r="F217" s="28" t="n">
        <f aca="false">MONTH(TOT!A219)</f>
        <v>4</v>
      </c>
      <c r="G217" s="28" t="n">
        <f aca="false">DAY(TOT!A219)</f>
        <v>29</v>
      </c>
      <c r="H217" s="37" t="n">
        <v>73</v>
      </c>
      <c r="I217" s="37" t="n">
        <v>212</v>
      </c>
      <c r="J217" s="28"/>
      <c r="K217" s="38" t="n">
        <f aca="false">TOT!FX219</f>
        <v>3250000</v>
      </c>
      <c r="L217" s="28"/>
      <c r="M217" s="37" t="n">
        <f aca="false">'CK - Tableau 1'!F217</f>
        <v>72</v>
      </c>
      <c r="N217" s="37" t="n">
        <f aca="false">'FG - Tableau 1'!E217</f>
        <v>60</v>
      </c>
      <c r="O217" s="37" t="n">
        <f aca="false">'DI - Tableau 1'!E217</f>
        <v>80</v>
      </c>
      <c r="P217" s="37" t="n">
        <f aca="false">'SK - Tableau 1'!G217</f>
        <v>76</v>
      </c>
      <c r="Q217" s="37" t="n">
        <f aca="false">'ST - Tableau 1'!D217</f>
        <v>87</v>
      </c>
      <c r="R217" s="37" t="n">
        <f aca="false">'EN - Tableau 1'!D217</f>
        <v>33</v>
      </c>
      <c r="S217" s="37" t="n">
        <f aca="false">DU!E217</f>
        <v>93</v>
      </c>
      <c r="T217" s="37" t="n">
        <f aca="false">'PH - Tableau 1'!P217</f>
        <v>76.5</v>
      </c>
      <c r="U217" s="37" t="n">
        <f aca="false">'FO - Tableau 1'!D217</f>
        <v>33</v>
      </c>
      <c r="V217" s="37" t="n">
        <f aca="false">'PA - Tableau 1'!K217</f>
        <v>55</v>
      </c>
      <c r="W217" s="37" t="n">
        <f aca="false">'SC - Tableau 1'!L217</f>
        <v>57.5</v>
      </c>
      <c r="X217" s="37" t="n">
        <f aca="false">'DF - Tableau 1'!I217</f>
        <v>75.5</v>
      </c>
      <c r="Y217" s="37" t="n">
        <f aca="false">PS!F217</f>
        <v>33</v>
      </c>
      <c r="Z217" s="37" t="n">
        <v>50</v>
      </c>
      <c r="AA217" s="37" t="n">
        <v>50</v>
      </c>
      <c r="AB217" s="37" t="n">
        <v>50</v>
      </c>
    </row>
    <row r="218" customFormat="false" ht="14.35" hidden="false" customHeight="true" outlineLevel="0" collapsed="false">
      <c r="A218" s="17" t="s">
        <v>1282</v>
      </c>
      <c r="B218" s="27" t="n">
        <f aca="false">'POSITION - Tableau 1'!B218</f>
        <v>8</v>
      </c>
      <c r="C218" s="35" t="s">
        <v>262</v>
      </c>
      <c r="D218" s="36" t="s">
        <v>4404</v>
      </c>
      <c r="E218" s="27" t="n">
        <f aca="false">YEAR(TOT!A220)</f>
        <v>1982</v>
      </c>
      <c r="F218" s="28" t="n">
        <f aca="false">MONTH(TOT!A220)</f>
        <v>12</v>
      </c>
      <c r="G218" s="28" t="n">
        <f aca="false">DAY(TOT!A220)</f>
        <v>13</v>
      </c>
      <c r="H218" s="37" t="n">
        <v>73</v>
      </c>
      <c r="I218" s="37" t="n">
        <v>204</v>
      </c>
      <c r="J218" s="28"/>
      <c r="K218" s="38" t="n">
        <f aca="false">TOT!FX220</f>
        <v>3000000</v>
      </c>
      <c r="L218" s="28"/>
      <c r="M218" s="37" t="n">
        <f aca="false">'CK - Tableau 1'!F218</f>
        <v>53</v>
      </c>
      <c r="N218" s="37" t="n">
        <f aca="false">'FG - Tableau 1'!E218</f>
        <v>60</v>
      </c>
      <c r="O218" s="37" t="n">
        <f aca="false">'DI - Tableau 1'!E218</f>
        <v>80</v>
      </c>
      <c r="P218" s="37" t="n">
        <f aca="false">'SK - Tableau 1'!G218</f>
        <v>87</v>
      </c>
      <c r="Q218" s="37" t="n">
        <f aca="false">'ST - Tableau 1'!D218</f>
        <v>74</v>
      </c>
      <c r="R218" s="37" t="n">
        <f aca="false">'EN - Tableau 1'!D218</f>
        <v>55</v>
      </c>
      <c r="S218" s="37" t="n">
        <f aca="false">DU!E218</f>
        <v>95</v>
      </c>
      <c r="T218" s="37" t="n">
        <f aca="false">'PH - Tableau 1'!P218</f>
        <v>74</v>
      </c>
      <c r="U218" s="37" t="n">
        <f aca="false">'FO - Tableau 1'!D218</f>
        <v>33</v>
      </c>
      <c r="V218" s="37" t="n">
        <f aca="false">'PA - Tableau 1'!K218</f>
        <v>62.5</v>
      </c>
      <c r="W218" s="37" t="n">
        <f aca="false">'SC - Tableau 1'!L218</f>
        <v>49</v>
      </c>
      <c r="X218" s="37" t="n">
        <f aca="false">'DF - Tableau 1'!I218</f>
        <v>66.5</v>
      </c>
      <c r="Y218" s="37" t="n">
        <f aca="false">PS!F218</f>
        <v>33</v>
      </c>
      <c r="Z218" s="37" t="n">
        <v>50</v>
      </c>
      <c r="AA218" s="37" t="n">
        <v>50</v>
      </c>
      <c r="AB218" s="37" t="n">
        <v>50</v>
      </c>
    </row>
    <row r="219" customFormat="false" ht="14.35" hidden="false" customHeight="true" outlineLevel="0" collapsed="false">
      <c r="A219" s="17" t="s">
        <v>1286</v>
      </c>
      <c r="B219" s="27" t="n">
        <f aca="false">'POSITION - Tableau 1'!B219</f>
        <v>2</v>
      </c>
      <c r="C219" s="35" t="s">
        <v>262</v>
      </c>
      <c r="D219" s="36" t="s">
        <v>4403</v>
      </c>
      <c r="E219" s="27" t="n">
        <f aca="false">YEAR(TOT!A221)</f>
        <v>1994</v>
      </c>
      <c r="F219" s="28" t="n">
        <f aca="false">MONTH(TOT!A221)</f>
        <v>12</v>
      </c>
      <c r="G219" s="28" t="n">
        <f aca="false">DAY(TOT!A221)</f>
        <v>12</v>
      </c>
      <c r="H219" s="37" t="n">
        <v>68</v>
      </c>
      <c r="I219" s="37" t="n">
        <v>162</v>
      </c>
      <c r="J219" s="28"/>
      <c r="K219" s="38" t="n">
        <f aca="false">TOT!FX221</f>
        <v>730000</v>
      </c>
      <c r="L219" s="28"/>
      <c r="M219" s="37" t="n">
        <f aca="false">'CK - Tableau 1'!F219</f>
        <v>60</v>
      </c>
      <c r="N219" s="37" t="n">
        <f aca="false">'FG - Tableau 1'!E219</f>
        <v>33</v>
      </c>
      <c r="O219" s="37" t="n">
        <f aca="false">'DI - Tableau 1'!E219</f>
        <v>73</v>
      </c>
      <c r="P219" s="37" t="n">
        <f aca="false">'SK - Tableau 1'!G219</f>
        <v>60</v>
      </c>
      <c r="Q219" s="37" t="n">
        <f aca="false">'ST - Tableau 1'!D219</f>
        <v>36</v>
      </c>
      <c r="R219" s="37" t="n">
        <f aca="false">'EN - Tableau 1'!D219</f>
        <v>33</v>
      </c>
      <c r="S219" s="37" t="n">
        <f aca="false">DU!E219</f>
        <v>81</v>
      </c>
      <c r="T219" s="37" t="n">
        <f aca="false">'PH - Tableau 1'!P219</f>
        <v>53.5</v>
      </c>
      <c r="U219" s="37" t="n">
        <f aca="false">'FO - Tableau 1'!D219</f>
        <v>33</v>
      </c>
      <c r="V219" s="37" t="n">
        <f aca="false">'PA - Tableau 1'!K219</f>
        <v>47</v>
      </c>
      <c r="W219" s="37" t="n">
        <f aca="false">'SC - Tableau 1'!L219</f>
        <v>53.5</v>
      </c>
      <c r="X219" s="37" t="n">
        <f aca="false">'DF - Tableau 1'!I219</f>
        <v>60</v>
      </c>
      <c r="Y219" s="37" t="n">
        <f aca="false">PS!F219</f>
        <v>33</v>
      </c>
      <c r="Z219" s="37" t="n">
        <v>50</v>
      </c>
      <c r="AA219" s="37" t="n">
        <v>50</v>
      </c>
      <c r="AB219" s="37" t="n">
        <v>50</v>
      </c>
    </row>
    <row r="220" customFormat="false" ht="14.35" hidden="false" customHeight="true" outlineLevel="0" collapsed="false">
      <c r="A220" s="17" t="s">
        <v>1292</v>
      </c>
      <c r="B220" s="27" t="n">
        <f aca="false">'POSITION - Tableau 1'!B220</f>
        <v>8</v>
      </c>
      <c r="C220" s="35" t="s">
        <v>283</v>
      </c>
      <c r="D220" s="36" t="s">
        <v>4403</v>
      </c>
      <c r="E220" s="27" t="n">
        <f aca="false">YEAR(TOT!A222)</f>
        <v>1995</v>
      </c>
      <c r="F220" s="28" t="n">
        <f aca="false">MONTH(TOT!A222)</f>
        <v>3</v>
      </c>
      <c r="G220" s="28" t="n">
        <f aca="false">DAY(TOT!A222)</f>
        <v>30</v>
      </c>
      <c r="H220" s="37" t="n">
        <v>75</v>
      </c>
      <c r="I220" s="37" t="n">
        <v>203</v>
      </c>
      <c r="J220" s="28"/>
      <c r="K220" s="38" t="n">
        <f aca="false">TOT!FX222</f>
        <v>925000</v>
      </c>
      <c r="L220" s="28"/>
      <c r="M220" s="37" t="n">
        <f aca="false">'CK - Tableau 1'!F220</f>
        <v>70</v>
      </c>
      <c r="N220" s="37" t="n">
        <f aca="false">'FG - Tableau 1'!E220</f>
        <v>33</v>
      </c>
      <c r="O220" s="37" t="n">
        <f aca="false">'DI - Tableau 1'!E220</f>
        <v>73</v>
      </c>
      <c r="P220" s="37" t="n">
        <f aca="false">'SK - Tableau 1'!G220</f>
        <v>60</v>
      </c>
      <c r="Q220" s="37" t="n">
        <f aca="false">'ST - Tableau 1'!D220</f>
        <v>60</v>
      </c>
      <c r="R220" s="37" t="n">
        <f aca="false">'EN - Tableau 1'!D220</f>
        <v>33</v>
      </c>
      <c r="S220" s="37" t="n">
        <f aca="false">DU!E220</f>
        <v>81</v>
      </c>
      <c r="T220" s="37" t="n">
        <f aca="false">'PH - Tableau 1'!P220</f>
        <v>73</v>
      </c>
      <c r="U220" s="37" t="n">
        <f aca="false">'FO - Tableau 1'!D220</f>
        <v>33</v>
      </c>
      <c r="V220" s="37" t="n">
        <f aca="false">'PA - Tableau 1'!K220</f>
        <v>53.5</v>
      </c>
      <c r="W220" s="37" t="n">
        <f aca="false">'SC - Tableau 1'!L220</f>
        <v>47</v>
      </c>
      <c r="X220" s="37" t="n">
        <f aca="false">'DF - Tableau 1'!I220</f>
        <v>53.5</v>
      </c>
      <c r="Y220" s="37" t="n">
        <f aca="false">PS!F220</f>
        <v>33</v>
      </c>
      <c r="Z220" s="37" t="n">
        <v>50</v>
      </c>
      <c r="AA220" s="37" t="n">
        <v>50</v>
      </c>
      <c r="AB220" s="37" t="n">
        <v>50</v>
      </c>
    </row>
    <row r="221" customFormat="false" ht="14.35" hidden="false" customHeight="true" outlineLevel="0" collapsed="false">
      <c r="A221" s="17" t="s">
        <v>1296</v>
      </c>
      <c r="B221" s="27" t="n">
        <f aca="false">'POSITION - Tableau 1'!B221</f>
        <v>2</v>
      </c>
      <c r="C221" s="35" t="s">
        <v>262</v>
      </c>
      <c r="D221" s="36" t="s">
        <v>4404</v>
      </c>
      <c r="E221" s="27" t="n">
        <f aca="false">YEAR(TOT!A223)</f>
        <v>1991</v>
      </c>
      <c r="F221" s="28" t="n">
        <f aca="false">MONTH(TOT!A223)</f>
        <v>11</v>
      </c>
      <c r="G221" s="28" t="n">
        <f aca="false">DAY(TOT!A223)</f>
        <v>1</v>
      </c>
      <c r="H221" s="37" t="n">
        <v>72</v>
      </c>
      <c r="I221" s="37" t="n">
        <v>193</v>
      </c>
      <c r="J221" s="28"/>
      <c r="K221" s="38" t="n">
        <f aca="false">TOT!FX223</f>
        <v>725000</v>
      </c>
      <c r="L221" s="28"/>
      <c r="M221" s="37" t="n">
        <f aca="false">'CK - Tableau 1'!F221</f>
        <v>59</v>
      </c>
      <c r="N221" s="37" t="n">
        <f aca="false">'FG - Tableau 1'!E221</f>
        <v>33</v>
      </c>
      <c r="O221" s="37" t="n">
        <f aca="false">'DI - Tableau 1'!E221</f>
        <v>80</v>
      </c>
      <c r="P221" s="37" t="n">
        <f aca="false">'SK - Tableau 1'!G221</f>
        <v>48</v>
      </c>
      <c r="Q221" s="37" t="n">
        <f aca="false">'ST - Tableau 1'!D221</f>
        <v>61</v>
      </c>
      <c r="R221" s="37" t="n">
        <f aca="false">'EN - Tableau 1'!D221</f>
        <v>33</v>
      </c>
      <c r="S221" s="37" t="n">
        <f aca="false">DU!E221</f>
        <v>89</v>
      </c>
      <c r="T221" s="37" t="n">
        <f aca="false">'PH - Tableau 1'!P221</f>
        <v>67.375</v>
      </c>
      <c r="U221" s="37" t="n">
        <f aca="false">'FO - Tableau 1'!D221</f>
        <v>33</v>
      </c>
      <c r="V221" s="37" t="n">
        <f aca="false">'PA - Tableau 1'!K221</f>
        <v>66</v>
      </c>
      <c r="W221" s="37" t="n">
        <f aca="false">'SC - Tableau 1'!L221</f>
        <v>73</v>
      </c>
      <c r="X221" s="37" t="n">
        <f aca="false">'DF - Tableau 1'!I221</f>
        <v>69</v>
      </c>
      <c r="Y221" s="37" t="n">
        <f aca="false">PS!F221</f>
        <v>33</v>
      </c>
      <c r="Z221" s="37" t="n">
        <v>50</v>
      </c>
      <c r="AA221" s="37" t="n">
        <v>50</v>
      </c>
      <c r="AB221" s="37" t="n">
        <v>50</v>
      </c>
    </row>
    <row r="222" customFormat="false" ht="14.35" hidden="false" customHeight="true" outlineLevel="0" collapsed="false">
      <c r="A222" s="17" t="s">
        <v>1299</v>
      </c>
      <c r="B222" s="27" t="n">
        <f aca="false">'POSITION - Tableau 1'!B222</f>
        <v>1</v>
      </c>
      <c r="C222" s="35" t="s">
        <v>262</v>
      </c>
      <c r="D222" s="36" t="s">
        <v>4403</v>
      </c>
      <c r="E222" s="27" t="n">
        <f aca="false">YEAR(TOT!A224)</f>
        <v>1993</v>
      </c>
      <c r="F222" s="28" t="n">
        <f aca="false">MONTH(TOT!A224)</f>
        <v>3</v>
      </c>
      <c r="G222" s="28" t="n">
        <f aca="false">DAY(TOT!A224)</f>
        <v>9</v>
      </c>
      <c r="H222" s="37" t="n">
        <v>70</v>
      </c>
      <c r="I222" s="37" t="n">
        <v>193</v>
      </c>
      <c r="J222" s="28"/>
      <c r="K222" s="38" t="n">
        <f aca="false">TOT!FX224</f>
        <v>650000</v>
      </c>
      <c r="L222" s="28"/>
      <c r="M222" s="37" t="n">
        <f aca="false">'CK - Tableau 1'!F222</f>
        <v>69</v>
      </c>
      <c r="N222" s="37" t="n">
        <f aca="false">'FG - Tableau 1'!E222</f>
        <v>33</v>
      </c>
      <c r="O222" s="37" t="n">
        <f aca="false">'DI - Tableau 1'!E222</f>
        <v>73</v>
      </c>
      <c r="P222" s="37" t="n">
        <f aca="false">'SK - Tableau 1'!G222</f>
        <v>47</v>
      </c>
      <c r="Q222" s="37" t="n">
        <f aca="false">'ST - Tableau 1'!D222</f>
        <v>73</v>
      </c>
      <c r="R222" s="37" t="n">
        <f aca="false">'EN - Tableau 1'!D222</f>
        <v>33</v>
      </c>
      <c r="S222" s="37" t="n">
        <f aca="false">DU!E222</f>
        <v>81</v>
      </c>
      <c r="T222" s="37" t="n">
        <f aca="false">'PH - Tableau 1'!P222</f>
        <v>51.875</v>
      </c>
      <c r="U222" s="37" t="n">
        <f aca="false">'FO - Tableau 1'!D222</f>
        <v>33</v>
      </c>
      <c r="V222" s="37" t="n">
        <f aca="false">'PA - Tableau 1'!K222</f>
        <v>47</v>
      </c>
      <c r="W222" s="37" t="n">
        <f aca="false">'SC - Tableau 1'!L222</f>
        <v>53.5</v>
      </c>
      <c r="X222" s="37" t="n">
        <f aca="false">'DF - Tableau 1'!I222</f>
        <v>53.5</v>
      </c>
      <c r="Y222" s="37" t="n">
        <f aca="false">PS!F222</f>
        <v>33</v>
      </c>
      <c r="Z222" s="37" t="n">
        <v>50</v>
      </c>
      <c r="AA222" s="37" t="n">
        <v>50</v>
      </c>
      <c r="AB222" s="37" t="n">
        <v>50</v>
      </c>
    </row>
    <row r="223" customFormat="false" ht="14.35" hidden="false" customHeight="true" outlineLevel="0" collapsed="false">
      <c r="A223" s="17" t="s">
        <v>1304</v>
      </c>
      <c r="B223" s="27" t="n">
        <f aca="false">'POSITION - Tableau 1'!B223</f>
        <v>1</v>
      </c>
      <c r="C223" s="35" t="s">
        <v>283</v>
      </c>
      <c r="D223" s="36" t="s">
        <v>4403</v>
      </c>
      <c r="E223" s="27" t="n">
        <f aca="false">YEAR(TOT!A225)</f>
        <v>1994</v>
      </c>
      <c r="F223" s="28" t="n">
        <f aca="false">MONTH(TOT!A225)</f>
        <v>1</v>
      </c>
      <c r="G223" s="28" t="n">
        <f aca="false">DAY(TOT!A225)</f>
        <v>30</v>
      </c>
      <c r="H223" s="37" t="n">
        <v>70</v>
      </c>
      <c r="I223" s="37" t="n">
        <v>185</v>
      </c>
      <c r="J223" s="28"/>
      <c r="K223" s="38" t="n">
        <f aca="false">TOT!FX225</f>
        <v>925000</v>
      </c>
      <c r="L223" s="28"/>
      <c r="M223" s="37" t="n">
        <f aca="false">'CK - Tableau 1'!F223</f>
        <v>60</v>
      </c>
      <c r="N223" s="37" t="n">
        <f aca="false">'FG - Tableau 1'!E223</f>
        <v>33</v>
      </c>
      <c r="O223" s="37" t="n">
        <f aca="false">'DI - Tableau 1'!E223</f>
        <v>93</v>
      </c>
      <c r="P223" s="37" t="n">
        <f aca="false">'SK - Tableau 1'!G223</f>
        <v>57</v>
      </c>
      <c r="Q223" s="37" t="n">
        <f aca="false">'ST - Tableau 1'!D223</f>
        <v>58</v>
      </c>
      <c r="R223" s="37" t="n">
        <f aca="false">'EN - Tableau 1'!D223</f>
        <v>33</v>
      </c>
      <c r="S223" s="37" t="n">
        <f aca="false">DU!E223</f>
        <v>85</v>
      </c>
      <c r="T223" s="37" t="n">
        <f aca="false">'PH - Tableau 1'!P223</f>
        <v>55.875</v>
      </c>
      <c r="U223" s="37" t="n">
        <f aca="false">'FO - Tableau 1'!D223</f>
        <v>64</v>
      </c>
      <c r="V223" s="37" t="n">
        <f aca="false">'PA - Tableau 1'!K223</f>
        <v>66</v>
      </c>
      <c r="W223" s="37" t="n">
        <f aca="false">'SC - Tableau 1'!L223</f>
        <v>54</v>
      </c>
      <c r="X223" s="37" t="n">
        <f aca="false">'DF - Tableau 1'!I223</f>
        <v>62</v>
      </c>
      <c r="Y223" s="37" t="n">
        <f aca="false">PS!F223</f>
        <v>33</v>
      </c>
      <c r="Z223" s="37" t="n">
        <v>50</v>
      </c>
      <c r="AA223" s="37" t="n">
        <v>50</v>
      </c>
      <c r="AB223" s="37" t="n">
        <v>50</v>
      </c>
    </row>
    <row r="224" customFormat="false" ht="14.35" hidden="false" customHeight="true" outlineLevel="0" collapsed="false">
      <c r="A224" s="17" t="s">
        <v>1310</v>
      </c>
      <c r="B224" s="27" t="n">
        <f aca="false">'POSITION - Tableau 1'!B224</f>
        <v>2</v>
      </c>
      <c r="C224" s="35" t="s">
        <v>321</v>
      </c>
      <c r="D224" s="36" t="s">
        <v>4404</v>
      </c>
      <c r="E224" s="27" t="n">
        <f aca="false">YEAR(TOT!A226)</f>
        <v>1980</v>
      </c>
      <c r="F224" s="28" t="n">
        <f aca="false">MONTH(TOT!A226)</f>
        <v>9</v>
      </c>
      <c r="G224" s="28" t="n">
        <f aca="false">DAY(TOT!A226)</f>
        <v>26</v>
      </c>
      <c r="H224" s="37" t="n">
        <v>73</v>
      </c>
      <c r="I224" s="37" t="n">
        <v>190</v>
      </c>
      <c r="J224" s="28"/>
      <c r="K224" s="38" t="n">
        <f aca="false">TOT!FX226</f>
        <v>7000000</v>
      </c>
      <c r="L224" s="28"/>
      <c r="M224" s="37" t="n">
        <f aca="false">'CK - Tableau 1'!F224</f>
        <v>42</v>
      </c>
      <c r="N224" s="37" t="n">
        <f aca="false">'FG - Tableau 1'!E224</f>
        <v>33</v>
      </c>
      <c r="O224" s="37" t="n">
        <f aca="false">'DI - Tableau 1'!E224</f>
        <v>64</v>
      </c>
      <c r="P224" s="37" t="n">
        <f aca="false">'SK - Tableau 1'!G224</f>
        <v>94</v>
      </c>
      <c r="Q224" s="37" t="n">
        <f aca="false">'ST - Tableau 1'!D224</f>
        <v>49</v>
      </c>
      <c r="R224" s="37" t="n">
        <f aca="false">'EN - Tableau 1'!D224</f>
        <v>54</v>
      </c>
      <c r="S224" s="37" t="n">
        <f aca="false">DU!E224</f>
        <v>96</v>
      </c>
      <c r="T224" s="37" t="n">
        <f aca="false">'PH - Tableau 1'!P224</f>
        <v>84.875</v>
      </c>
      <c r="U224" s="37" t="n">
        <f aca="false">'FO - Tableau 1'!D224</f>
        <v>52</v>
      </c>
      <c r="V224" s="37" t="n">
        <f aca="false">'PA - Tableau 1'!K224</f>
        <v>91</v>
      </c>
      <c r="W224" s="37" t="n">
        <f aca="false">'SC - Tableau 1'!L224</f>
        <v>90.5</v>
      </c>
      <c r="X224" s="37" t="n">
        <f aca="false">'DF - Tableau 1'!I224</f>
        <v>52</v>
      </c>
      <c r="Y224" s="37" t="n">
        <f aca="false">PS!F224</f>
        <v>70</v>
      </c>
      <c r="Z224" s="37" t="n">
        <v>50</v>
      </c>
      <c r="AA224" s="37" t="n">
        <v>50</v>
      </c>
      <c r="AB224" s="37" t="n">
        <v>50</v>
      </c>
    </row>
    <row r="225" customFormat="false" ht="14.35" hidden="false" customHeight="true" outlineLevel="0" collapsed="false">
      <c r="A225" s="17" t="s">
        <v>1315</v>
      </c>
      <c r="B225" s="27" t="n">
        <f aca="false">'POSITION - Tableau 1'!B225</f>
        <v>4</v>
      </c>
      <c r="C225" s="35" t="s">
        <v>1313</v>
      </c>
      <c r="D225" s="36" t="s">
        <v>4403</v>
      </c>
      <c r="E225" s="27" t="n">
        <f aca="false">YEAR(TOT!A227)</f>
        <v>1997</v>
      </c>
      <c r="F225" s="28" t="n">
        <f aca="false">MONTH(TOT!A227)</f>
        <v>3</v>
      </c>
      <c r="G225" s="28" t="n">
        <f aca="false">DAY(TOT!A227)</f>
        <v>17</v>
      </c>
      <c r="H225" s="37" t="n">
        <v>72</v>
      </c>
      <c r="I225" s="37" t="n">
        <v>180</v>
      </c>
      <c r="J225" s="28"/>
      <c r="K225" s="38" t="n">
        <f aca="false">TOT!FX227</f>
        <v>742500</v>
      </c>
      <c r="L225" s="28"/>
      <c r="M225" s="37" t="n">
        <f aca="false">'CK - Tableau 1'!F225</f>
        <v>66</v>
      </c>
      <c r="N225" s="37" t="n">
        <f aca="false">'FG - Tableau 1'!E225</f>
        <v>33</v>
      </c>
      <c r="O225" s="37" t="n">
        <f aca="false">'DI - Tableau 1'!E225</f>
        <v>73</v>
      </c>
      <c r="P225" s="37" t="n">
        <f aca="false">'SK - Tableau 1'!G225</f>
        <v>60</v>
      </c>
      <c r="Q225" s="37" t="n">
        <f aca="false">'ST - Tableau 1'!D225</f>
        <v>40</v>
      </c>
      <c r="R225" s="37" t="n">
        <f aca="false">'EN - Tableau 1'!D225</f>
        <v>39</v>
      </c>
      <c r="S225" s="37" t="n">
        <f aca="false">DU!E225</f>
        <v>82</v>
      </c>
      <c r="T225" s="37" t="n">
        <f aca="false">'PH - Tableau 1'!P225</f>
        <v>76</v>
      </c>
      <c r="U225" s="37" t="n">
        <f aca="false">'FO - Tableau 1'!D225</f>
        <v>33</v>
      </c>
      <c r="V225" s="37" t="n">
        <f aca="false">'PA - Tableau 1'!K225</f>
        <v>59</v>
      </c>
      <c r="W225" s="37" t="n">
        <f aca="false">'SC - Tableau 1'!L225</f>
        <v>60</v>
      </c>
      <c r="X225" s="37" t="n">
        <f aca="false">'DF - Tableau 1'!I225</f>
        <v>53.5</v>
      </c>
      <c r="Y225" s="37" t="n">
        <f aca="false">PS!F225</f>
        <v>33</v>
      </c>
      <c r="Z225" s="37" t="n">
        <v>50</v>
      </c>
      <c r="AA225" s="37" t="n">
        <v>50</v>
      </c>
      <c r="AB225" s="37" t="n">
        <v>50</v>
      </c>
    </row>
    <row r="226" customFormat="false" ht="14.35" hidden="false" customHeight="true" outlineLevel="0" collapsed="false">
      <c r="A226" s="17" t="s">
        <v>1318</v>
      </c>
      <c r="B226" s="27" t="n">
        <f aca="false">'POSITION - Tableau 1'!B226</f>
        <v>2</v>
      </c>
      <c r="C226" s="35" t="s">
        <v>262</v>
      </c>
      <c r="D226" s="36" t="s">
        <v>4404</v>
      </c>
      <c r="E226" s="27" t="n">
        <f aca="false">YEAR(TOT!A228)</f>
        <v>1985</v>
      </c>
      <c r="F226" s="28" t="n">
        <f aca="false">MONTH(TOT!A228)</f>
        <v>3</v>
      </c>
      <c r="G226" s="28" t="n">
        <f aca="false">DAY(TOT!A228)</f>
        <v>6</v>
      </c>
      <c r="H226" s="37" t="n">
        <v>74</v>
      </c>
      <c r="I226" s="37" t="n">
        <v>210</v>
      </c>
      <c r="J226" s="28"/>
      <c r="K226" s="38" t="n">
        <f aca="false">TOT!FX228</f>
        <v>660000</v>
      </c>
      <c r="L226" s="28"/>
      <c r="M226" s="37" t="n">
        <f aca="false">'CK - Tableau 1'!F226</f>
        <v>39</v>
      </c>
      <c r="N226" s="37" t="n">
        <f aca="false">'FG - Tableau 1'!E226</f>
        <v>60</v>
      </c>
      <c r="O226" s="37" t="n">
        <f aca="false">'DI - Tableau 1'!E226</f>
        <v>71</v>
      </c>
      <c r="P226" s="37" t="n">
        <f aca="false">'SK - Tableau 1'!G226</f>
        <v>80</v>
      </c>
      <c r="Q226" s="37" t="n">
        <f aca="false">'ST - Tableau 1'!D226</f>
        <v>79</v>
      </c>
      <c r="R226" s="37" t="n">
        <f aca="false">'EN - Tableau 1'!D226</f>
        <v>39</v>
      </c>
      <c r="S226" s="37" t="n">
        <f aca="false">DU!E226</f>
        <v>99</v>
      </c>
      <c r="T226" s="37" t="n">
        <f aca="false">'PH - Tableau 1'!P226</f>
        <v>74</v>
      </c>
      <c r="U226" s="37" t="n">
        <f aca="false">'FO - Tableau 1'!D226</f>
        <v>51</v>
      </c>
      <c r="V226" s="37" t="n">
        <f aca="false">'PA - Tableau 1'!K226</f>
        <v>71</v>
      </c>
      <c r="W226" s="37" t="n">
        <f aca="false">'SC - Tableau 1'!L226</f>
        <v>60</v>
      </c>
      <c r="X226" s="37" t="n">
        <f aca="false">'DF - Tableau 1'!I226</f>
        <v>69.5</v>
      </c>
      <c r="Y226" s="37" t="n">
        <f aca="false">PS!F226</f>
        <v>33</v>
      </c>
      <c r="Z226" s="37" t="n">
        <v>50</v>
      </c>
      <c r="AA226" s="37" t="n">
        <v>50</v>
      </c>
      <c r="AB226" s="37" t="n">
        <v>50</v>
      </c>
    </row>
    <row r="227" customFormat="false" ht="14.35" hidden="false" customHeight="true" outlineLevel="0" collapsed="false">
      <c r="A227" s="17" t="s">
        <v>1321</v>
      </c>
      <c r="B227" s="27" t="n">
        <f aca="false">'POSITION - Tableau 1'!B227</f>
        <v>8</v>
      </c>
      <c r="C227" s="35" t="s">
        <v>283</v>
      </c>
      <c r="D227" s="36" t="s">
        <v>4404</v>
      </c>
      <c r="E227" s="27" t="n">
        <f aca="false">YEAR(TOT!A229)</f>
        <v>1990</v>
      </c>
      <c r="F227" s="28" t="n">
        <f aca="false">MONTH(TOT!A229)</f>
        <v>3</v>
      </c>
      <c r="G227" s="28" t="n">
        <f aca="false">DAY(TOT!A229)</f>
        <v>7</v>
      </c>
      <c r="H227" s="37" t="n">
        <v>75</v>
      </c>
      <c r="I227" s="37" t="n">
        <v>192</v>
      </c>
      <c r="J227" s="28"/>
      <c r="K227" s="38" t="n">
        <f aca="false">TOT!FX229</f>
        <v>5500000</v>
      </c>
      <c r="L227" s="28"/>
      <c r="M227" s="37" t="n">
        <f aca="false">'CK - Tableau 1'!F227</f>
        <v>56</v>
      </c>
      <c r="N227" s="37" t="n">
        <f aca="false">'FG - Tableau 1'!E227</f>
        <v>33</v>
      </c>
      <c r="O227" s="37" t="n">
        <f aca="false">'DI - Tableau 1'!E227</f>
        <v>73</v>
      </c>
      <c r="P227" s="37" t="n">
        <f aca="false">'SK - Tableau 1'!G227</f>
        <v>80</v>
      </c>
      <c r="Q227" s="37" t="n">
        <f aca="false">'ST - Tableau 1'!D227</f>
        <v>43</v>
      </c>
      <c r="R227" s="37" t="n">
        <f aca="false">'EN - Tableau 1'!D227</f>
        <v>57</v>
      </c>
      <c r="S227" s="37" t="n">
        <f aca="false">DU!E227</f>
        <v>92</v>
      </c>
      <c r="T227" s="37" t="n">
        <f aca="false">'PH - Tableau 1'!P227</f>
        <v>71.625</v>
      </c>
      <c r="U227" s="37" t="n">
        <f aca="false">'FO - Tableau 1'!D227</f>
        <v>33</v>
      </c>
      <c r="V227" s="37" t="n">
        <f aca="false">'PA - Tableau 1'!K227</f>
        <v>48.5</v>
      </c>
      <c r="W227" s="37" t="n">
        <f aca="false">'SC - Tableau 1'!L227</f>
        <v>54</v>
      </c>
      <c r="X227" s="37" t="n">
        <f aca="false">'DF - Tableau 1'!I227</f>
        <v>70</v>
      </c>
      <c r="Y227" s="37" t="n">
        <f aca="false">PS!F227</f>
        <v>33</v>
      </c>
      <c r="Z227" s="37" t="n">
        <v>50</v>
      </c>
      <c r="AA227" s="37" t="n">
        <v>50</v>
      </c>
      <c r="AB227" s="37" t="n">
        <v>50</v>
      </c>
    </row>
    <row r="228" customFormat="false" ht="14.35" hidden="false" customHeight="true" outlineLevel="0" collapsed="false">
      <c r="A228" s="17" t="s">
        <v>1325</v>
      </c>
      <c r="B228" s="27" t="n">
        <f aca="false">'POSITION - Tableau 1'!B228</f>
        <v>1</v>
      </c>
      <c r="C228" s="35" t="s">
        <v>262</v>
      </c>
      <c r="D228" s="36" t="s">
        <v>4403</v>
      </c>
      <c r="E228" s="27" t="n">
        <f aca="false">YEAR(TOT!A230)</f>
        <v>1995</v>
      </c>
      <c r="F228" s="28" t="n">
        <f aca="false">MONTH(TOT!A230)</f>
        <v>7</v>
      </c>
      <c r="G228" s="28" t="n">
        <f aca="false">DAY(TOT!A230)</f>
        <v>5</v>
      </c>
      <c r="H228" s="37" t="n">
        <v>73</v>
      </c>
      <c r="I228" s="37" t="n">
        <v>185</v>
      </c>
      <c r="J228" s="28"/>
      <c r="K228" s="38" t="n">
        <f aca="false">TOT!FX230</f>
        <v>925000</v>
      </c>
      <c r="L228" s="28"/>
      <c r="M228" s="37" t="n">
        <f aca="false">'CK - Tableau 1'!F228</f>
        <v>47</v>
      </c>
      <c r="N228" s="37" t="n">
        <f aca="false">'FG - Tableau 1'!E228</f>
        <v>33</v>
      </c>
      <c r="O228" s="37" t="n">
        <f aca="false">'DI - Tableau 1'!E228</f>
        <v>86</v>
      </c>
      <c r="P228" s="37" t="n">
        <f aca="false">'SK - Tableau 1'!G228</f>
        <v>80</v>
      </c>
      <c r="Q228" s="37" t="n">
        <f aca="false">'ST - Tableau 1'!D228</f>
        <v>43</v>
      </c>
      <c r="R228" s="37" t="n">
        <f aca="false">'EN - Tableau 1'!D228</f>
        <v>50</v>
      </c>
      <c r="S228" s="37" t="n">
        <f aca="false">DU!E228</f>
        <v>98</v>
      </c>
      <c r="T228" s="37" t="n">
        <f aca="false">'PH - Tableau 1'!P228</f>
        <v>82.75</v>
      </c>
      <c r="U228" s="37" t="n">
        <f aca="false">'FO - Tableau 1'!D228</f>
        <v>48</v>
      </c>
      <c r="V228" s="37" t="n">
        <f aca="false">'PA - Tableau 1'!K228</f>
        <v>83</v>
      </c>
      <c r="W228" s="37" t="n">
        <f aca="false">'SC - Tableau 1'!L228</f>
        <v>79</v>
      </c>
      <c r="X228" s="37" t="n">
        <f aca="false">'DF - Tableau 1'!I228</f>
        <v>73</v>
      </c>
      <c r="Y228" s="37" t="n">
        <f aca="false">PS!F228</f>
        <v>40.5</v>
      </c>
      <c r="Z228" s="37" t="n">
        <v>50</v>
      </c>
      <c r="AA228" s="37" t="n">
        <v>50</v>
      </c>
      <c r="AB228" s="37" t="n">
        <v>50</v>
      </c>
    </row>
    <row r="229" customFormat="false" ht="14.35" hidden="false" customHeight="true" outlineLevel="0" collapsed="false">
      <c r="A229" s="17" t="s">
        <v>1329</v>
      </c>
      <c r="B229" s="27" t="n">
        <f aca="false">'POSITION - Tableau 1'!B229</f>
        <v>8</v>
      </c>
      <c r="C229" s="35" t="s">
        <v>262</v>
      </c>
      <c r="D229" s="36" t="s">
        <v>4404</v>
      </c>
      <c r="E229" s="27" t="n">
        <f aca="false">YEAR(TOT!A231)</f>
        <v>1995</v>
      </c>
      <c r="F229" s="28" t="n">
        <f aca="false">MONTH(TOT!A231)</f>
        <v>2</v>
      </c>
      <c r="G229" s="28" t="n">
        <f aca="false">DAY(TOT!A231)</f>
        <v>4</v>
      </c>
      <c r="H229" s="37" t="n">
        <v>76</v>
      </c>
      <c r="I229" s="37" t="n">
        <v>221</v>
      </c>
      <c r="J229" s="28"/>
      <c r="K229" s="38" t="n">
        <f aca="false">TOT!FX231</f>
        <v>832500</v>
      </c>
      <c r="L229" s="28"/>
      <c r="M229" s="37" t="n">
        <f aca="false">'CK - Tableau 1'!F229</f>
        <v>69</v>
      </c>
      <c r="N229" s="37" t="n">
        <f aca="false">'FG - Tableau 1'!E229</f>
        <v>72</v>
      </c>
      <c r="O229" s="37" t="n">
        <f aca="false">'DI - Tableau 1'!E229</f>
        <v>57</v>
      </c>
      <c r="P229" s="37" t="n">
        <f aca="false">'SK - Tableau 1'!G229</f>
        <v>95</v>
      </c>
      <c r="Q229" s="37" t="n">
        <f aca="false">'ST - Tableau 1'!D229</f>
        <v>85</v>
      </c>
      <c r="R229" s="37" t="n">
        <f aca="false">'EN - Tableau 1'!D229</f>
        <v>76</v>
      </c>
      <c r="S229" s="37" t="n">
        <f aca="false">DU!E229</f>
        <v>99</v>
      </c>
      <c r="T229" s="37" t="n">
        <f aca="false">'PH - Tableau 1'!P229</f>
        <v>75.5</v>
      </c>
      <c r="U229" s="37" t="n">
        <f aca="false">'FO - Tableau 1'!D229</f>
        <v>33</v>
      </c>
      <c r="V229" s="37" t="n">
        <f aca="false">'PA - Tableau 1'!K229</f>
        <v>60</v>
      </c>
      <c r="W229" s="37" t="n">
        <f aca="false">'SC - Tableau 1'!L229</f>
        <v>64</v>
      </c>
      <c r="X229" s="37" t="n">
        <f aca="false">'DF - Tableau 1'!I229</f>
        <v>74</v>
      </c>
      <c r="Y229" s="37" t="n">
        <f aca="false">PS!F229</f>
        <v>33</v>
      </c>
      <c r="Z229" s="37" t="n">
        <v>50</v>
      </c>
      <c r="AA229" s="37" t="n">
        <v>50</v>
      </c>
      <c r="AB229" s="37" t="n">
        <v>50</v>
      </c>
    </row>
    <row r="230" customFormat="false" ht="14.35" hidden="false" customHeight="true" outlineLevel="0" collapsed="false">
      <c r="A230" s="17" t="s">
        <v>1334</v>
      </c>
      <c r="B230" s="27" t="n">
        <f aca="false">'POSITION - Tableau 1'!B230</f>
        <v>4</v>
      </c>
      <c r="C230" s="35" t="s">
        <v>262</v>
      </c>
      <c r="D230" s="36" t="s">
        <v>4404</v>
      </c>
      <c r="E230" s="27" t="n">
        <f aca="false">YEAR(TOT!A232)</f>
        <v>1990</v>
      </c>
      <c r="F230" s="28" t="n">
        <f aca="false">MONTH(TOT!A232)</f>
        <v>2</v>
      </c>
      <c r="G230" s="28" t="n">
        <f aca="false">DAY(TOT!A232)</f>
        <v>9</v>
      </c>
      <c r="H230" s="37" t="n">
        <v>75</v>
      </c>
      <c r="I230" s="37" t="n">
        <v>210</v>
      </c>
      <c r="J230" s="28"/>
      <c r="K230" s="38" t="n">
        <f aca="false">TOT!FX232</f>
        <v>650000</v>
      </c>
      <c r="L230" s="28"/>
      <c r="M230" s="37" t="n">
        <f aca="false">'CK - Tableau 1'!F230</f>
        <v>93</v>
      </c>
      <c r="N230" s="37" t="n">
        <f aca="false">'FG - Tableau 1'!E230</f>
        <v>76</v>
      </c>
      <c r="O230" s="37" t="n">
        <f aca="false">'DI - Tableau 1'!E230</f>
        <v>77</v>
      </c>
      <c r="P230" s="37" t="n">
        <f aca="false">'SK - Tableau 1'!G230</f>
        <v>67</v>
      </c>
      <c r="Q230" s="37" t="n">
        <f aca="false">'ST - Tableau 1'!D230</f>
        <v>72</v>
      </c>
      <c r="R230" s="37" t="n">
        <f aca="false">'EN - Tableau 1'!D230</f>
        <v>49</v>
      </c>
      <c r="S230" s="37" t="n">
        <f aca="false">DU!E230</f>
        <v>87</v>
      </c>
      <c r="T230" s="37" t="n">
        <f aca="false">'PH - Tableau 1'!P230</f>
        <v>67</v>
      </c>
      <c r="U230" s="37" t="n">
        <f aca="false">'FO - Tableau 1'!D230</f>
        <v>33</v>
      </c>
      <c r="V230" s="37" t="n">
        <f aca="false">'PA - Tableau 1'!K230</f>
        <v>68</v>
      </c>
      <c r="W230" s="37" t="n">
        <f aca="false">'SC - Tableau 1'!L230</f>
        <v>64.5</v>
      </c>
      <c r="X230" s="37" t="n">
        <f aca="false">'DF - Tableau 1'!I230</f>
        <v>59</v>
      </c>
      <c r="Y230" s="37" t="n">
        <f aca="false">PS!F230</f>
        <v>33</v>
      </c>
      <c r="Z230" s="37" t="n">
        <v>50</v>
      </c>
      <c r="AA230" s="37" t="n">
        <v>50</v>
      </c>
      <c r="AB230" s="37" t="n">
        <v>50</v>
      </c>
    </row>
    <row r="231" customFormat="false" ht="14.35" hidden="false" customHeight="true" outlineLevel="0" collapsed="false">
      <c r="A231" s="17" t="s">
        <v>1339</v>
      </c>
      <c r="B231" s="27" t="n">
        <f aca="false">'POSITION - Tableau 1'!B231</f>
        <v>2</v>
      </c>
      <c r="C231" s="35" t="s">
        <v>262</v>
      </c>
      <c r="D231" s="36" t="s">
        <v>4404</v>
      </c>
      <c r="E231" s="27" t="n">
        <f aca="false">YEAR(TOT!A233)</f>
        <v>1987</v>
      </c>
      <c r="F231" s="28" t="n">
        <f aca="false">MONTH(TOT!A233)</f>
        <v>1</v>
      </c>
      <c r="G231" s="28" t="n">
        <f aca="false">DAY(TOT!A233)</f>
        <v>21</v>
      </c>
      <c r="H231" s="37" t="n">
        <v>72</v>
      </c>
      <c r="I231" s="37" t="n">
        <v>196</v>
      </c>
      <c r="J231" s="28"/>
      <c r="K231" s="38" t="n">
        <f aca="false">TOT!FX233</f>
        <v>4500000</v>
      </c>
      <c r="L231" s="28"/>
      <c r="M231" s="37" t="n">
        <f aca="false">'CK - Tableau 1'!F231</f>
        <v>76</v>
      </c>
      <c r="N231" s="37" t="n">
        <f aca="false">'FG - Tableau 1'!E231</f>
        <v>61</v>
      </c>
      <c r="O231" s="37" t="n">
        <f aca="false">'DI - Tableau 1'!E231</f>
        <v>58</v>
      </c>
      <c r="P231" s="37" t="n">
        <f aca="false">'SK - Tableau 1'!G231</f>
        <v>82</v>
      </c>
      <c r="Q231" s="37" t="n">
        <f aca="false">'ST - Tableau 1'!D231</f>
        <v>66</v>
      </c>
      <c r="R231" s="37" t="n">
        <f aca="false">'EN - Tableau 1'!D231</f>
        <v>59</v>
      </c>
      <c r="S231" s="37" t="n">
        <f aca="false">DU!E231</f>
        <v>94</v>
      </c>
      <c r="T231" s="37" t="n">
        <f aca="false">'PH - Tableau 1'!P231</f>
        <v>70.5</v>
      </c>
      <c r="U231" s="37" t="n">
        <f aca="false">'FO - Tableau 1'!D231</f>
        <v>49</v>
      </c>
      <c r="V231" s="37" t="n">
        <f aca="false">'PA - Tableau 1'!K231</f>
        <v>78</v>
      </c>
      <c r="W231" s="37" t="n">
        <f aca="false">'SC - Tableau 1'!L231</f>
        <v>77.5</v>
      </c>
      <c r="X231" s="37" t="n">
        <f aca="false">'DF - Tableau 1'!I231</f>
        <v>72</v>
      </c>
      <c r="Y231" s="37" t="n">
        <f aca="false">PS!F231</f>
        <v>33</v>
      </c>
      <c r="Z231" s="37" t="n">
        <v>50</v>
      </c>
      <c r="AA231" s="37" t="n">
        <v>50</v>
      </c>
      <c r="AB231" s="37" t="n">
        <v>50</v>
      </c>
    </row>
    <row r="232" customFormat="false" ht="14.35" hidden="false" customHeight="true" outlineLevel="0" collapsed="false">
      <c r="A232" s="17" t="s">
        <v>1344</v>
      </c>
      <c r="B232" s="27" t="n">
        <f aca="false">'POSITION - Tableau 1'!B232</f>
        <v>4</v>
      </c>
      <c r="C232" s="35" t="s">
        <v>283</v>
      </c>
      <c r="D232" s="36" t="s">
        <v>4404</v>
      </c>
      <c r="E232" s="27" t="n">
        <f aca="false">YEAR(TOT!A234)</f>
        <v>1984</v>
      </c>
      <c r="F232" s="28" t="n">
        <f aca="false">MONTH(TOT!A234)</f>
        <v>5</v>
      </c>
      <c r="G232" s="28" t="n">
        <f aca="false">DAY(TOT!A234)</f>
        <v>1</v>
      </c>
      <c r="H232" s="37" t="n">
        <v>75</v>
      </c>
      <c r="I232" s="37" t="n">
        <v>221</v>
      </c>
      <c r="J232" s="28"/>
      <c r="K232" s="38" t="n">
        <f aca="false">TOT!FX234</f>
        <v>8000000</v>
      </c>
      <c r="L232" s="28"/>
      <c r="M232" s="37" t="n">
        <f aca="false">'CK - Tableau 1'!F232</f>
        <v>87</v>
      </c>
      <c r="N232" s="37" t="n">
        <f aca="false">'FG - Tableau 1'!E232</f>
        <v>78</v>
      </c>
      <c r="O232" s="37" t="n">
        <f aca="false">'DI - Tableau 1'!E232</f>
        <v>57</v>
      </c>
      <c r="P232" s="37" t="n">
        <f aca="false">'SK - Tableau 1'!G232</f>
        <v>62</v>
      </c>
      <c r="Q232" s="37" t="n">
        <f aca="false">'ST - Tableau 1'!D232</f>
        <v>88</v>
      </c>
      <c r="R232" s="37" t="n">
        <f aca="false">'EN - Tableau 1'!D232</f>
        <v>56</v>
      </c>
      <c r="S232" s="37" t="n">
        <f aca="false">DU!E232</f>
        <v>90</v>
      </c>
      <c r="T232" s="37" t="n">
        <f aca="false">'PH - Tableau 1'!P232</f>
        <v>79</v>
      </c>
      <c r="U232" s="37" t="n">
        <f aca="false">'FO - Tableau 1'!D232</f>
        <v>77</v>
      </c>
      <c r="V232" s="37" t="n">
        <f aca="false">'PA - Tableau 1'!K232</f>
        <v>88</v>
      </c>
      <c r="W232" s="37" t="n">
        <f aca="false">'SC - Tableau 1'!L232</f>
        <v>91</v>
      </c>
      <c r="X232" s="37" t="n">
        <f aca="false">'DF - Tableau 1'!I232</f>
        <v>72.5</v>
      </c>
      <c r="Y232" s="37" t="n">
        <f aca="false">PS!F232</f>
        <v>33</v>
      </c>
      <c r="Z232" s="37" t="n">
        <v>50</v>
      </c>
      <c r="AA232" s="37" t="n">
        <v>50</v>
      </c>
      <c r="AB232" s="37" t="n">
        <v>50</v>
      </c>
    </row>
    <row r="233" customFormat="false" ht="14.35" hidden="false" customHeight="true" outlineLevel="0" collapsed="false">
      <c r="A233" s="17" t="s">
        <v>1348</v>
      </c>
      <c r="B233" s="27" t="n">
        <f aca="false">'POSITION - Tableau 1'!B233</f>
        <v>2</v>
      </c>
      <c r="C233" s="35" t="s">
        <v>283</v>
      </c>
      <c r="D233" s="36" t="s">
        <v>4404</v>
      </c>
      <c r="E233" s="27" t="n">
        <f aca="false">YEAR(TOT!A235)</f>
        <v>1984</v>
      </c>
      <c r="F233" s="28" t="n">
        <f aca="false">MONTH(TOT!A235)</f>
        <v>11</v>
      </c>
      <c r="G233" s="28" t="n">
        <f aca="false">DAY(TOT!A235)</f>
        <v>24</v>
      </c>
      <c r="H233" s="37" t="n">
        <v>72</v>
      </c>
      <c r="I233" s="37" t="n">
        <v>212</v>
      </c>
      <c r="J233" s="28"/>
      <c r="K233" s="38" t="n">
        <f aca="false">TOT!FX235</f>
        <v>700000</v>
      </c>
      <c r="L233" s="28"/>
      <c r="M233" s="37" t="n">
        <f aca="false">'CK - Tableau 1'!F233</f>
        <v>73</v>
      </c>
      <c r="N233" s="37" t="n">
        <f aca="false">'FG - Tableau 1'!E233</f>
        <v>33</v>
      </c>
      <c r="O233" s="37" t="n">
        <f aca="false">'DI - Tableau 1'!E233</f>
        <v>42</v>
      </c>
      <c r="P233" s="37" t="n">
        <f aca="false">'SK - Tableau 1'!G233</f>
        <v>60</v>
      </c>
      <c r="Q233" s="37" t="n">
        <f aca="false">'ST - Tableau 1'!D233</f>
        <v>91</v>
      </c>
      <c r="R233" s="37" t="n">
        <f aca="false">'EN - Tableau 1'!D233</f>
        <v>33</v>
      </c>
      <c r="S233" s="37" t="n">
        <f aca="false">DU!E233</f>
        <v>84</v>
      </c>
      <c r="T233" s="37" t="n">
        <f aca="false">'PH - Tableau 1'!P233</f>
        <v>53.5</v>
      </c>
      <c r="U233" s="37" t="n">
        <f aca="false">'FO - Tableau 1'!D233</f>
        <v>38</v>
      </c>
      <c r="V233" s="37" t="n">
        <f aca="false">'PA - Tableau 1'!K233</f>
        <v>48.5</v>
      </c>
      <c r="W233" s="37" t="n">
        <f aca="false">'SC - Tableau 1'!L233</f>
        <v>60</v>
      </c>
      <c r="X233" s="37" t="n">
        <f aca="false">'DF - Tableau 1'!I233</f>
        <v>53.5</v>
      </c>
      <c r="Y233" s="37" t="n">
        <f aca="false">PS!F233</f>
        <v>33</v>
      </c>
      <c r="Z233" s="37" t="n">
        <v>50</v>
      </c>
      <c r="AA233" s="37" t="n">
        <v>50</v>
      </c>
      <c r="AB233" s="37" t="n">
        <v>50</v>
      </c>
    </row>
    <row r="234" customFormat="false" ht="14.35" hidden="false" customHeight="true" outlineLevel="0" collapsed="false">
      <c r="A234" s="17" t="s">
        <v>1352</v>
      </c>
      <c r="B234" s="27" t="n">
        <f aca="false">'POSITION - Tableau 1'!B234</f>
        <v>1</v>
      </c>
      <c r="C234" s="35" t="s">
        <v>262</v>
      </c>
      <c r="D234" s="36" t="s">
        <v>4404</v>
      </c>
      <c r="E234" s="27" t="n">
        <f aca="false">YEAR(TOT!A236)</f>
        <v>1986</v>
      </c>
      <c r="F234" s="28" t="n">
        <f aca="false">MONTH(TOT!A236)</f>
        <v>9</v>
      </c>
      <c r="G234" s="28" t="n">
        <f aca="false">DAY(TOT!A236)</f>
        <v>14</v>
      </c>
      <c r="H234" s="37" t="n">
        <v>67</v>
      </c>
      <c r="I234" s="37" t="n">
        <v>180</v>
      </c>
      <c r="J234" s="28"/>
      <c r="K234" s="38" t="n">
        <f aca="false">TOT!FX236</f>
        <v>1000000</v>
      </c>
      <c r="L234" s="28"/>
      <c r="M234" s="37" t="n">
        <f aca="false">'CK - Tableau 1'!F234</f>
        <v>39</v>
      </c>
      <c r="N234" s="37" t="n">
        <f aca="false">'FG - Tableau 1'!E234</f>
        <v>33</v>
      </c>
      <c r="O234" s="37" t="n">
        <f aca="false">'DI - Tableau 1'!E234</f>
        <v>77</v>
      </c>
      <c r="P234" s="37" t="n">
        <f aca="false">'SK - Tableau 1'!G234</f>
        <v>71</v>
      </c>
      <c r="Q234" s="37" t="n">
        <f aca="false">'ST - Tableau 1'!D234</f>
        <v>68</v>
      </c>
      <c r="R234" s="37" t="n">
        <f aca="false">'EN - Tableau 1'!D234</f>
        <v>33</v>
      </c>
      <c r="S234" s="37" t="n">
        <f aca="false">DU!E234</f>
        <v>93</v>
      </c>
      <c r="T234" s="37" t="n">
        <f aca="false">'PH - Tableau 1'!P234</f>
        <v>62.875</v>
      </c>
      <c r="U234" s="37" t="n">
        <f aca="false">'FO - Tableau 1'!D234</f>
        <v>89</v>
      </c>
      <c r="V234" s="37" t="n">
        <f aca="false">'PA - Tableau 1'!K234</f>
        <v>66</v>
      </c>
      <c r="W234" s="37" t="n">
        <f aca="false">'SC - Tableau 1'!L234</f>
        <v>58.5</v>
      </c>
      <c r="X234" s="37" t="n">
        <f aca="false">'DF - Tableau 1'!I234</f>
        <v>72</v>
      </c>
      <c r="Y234" s="37" t="n">
        <f aca="false">PS!F234</f>
        <v>33</v>
      </c>
      <c r="Z234" s="37" t="n">
        <v>50</v>
      </c>
      <c r="AA234" s="37" t="n">
        <v>50</v>
      </c>
      <c r="AB234" s="37" t="n">
        <v>50</v>
      </c>
    </row>
    <row r="235" customFormat="false" ht="14.35" hidden="false" customHeight="true" outlineLevel="0" collapsed="false">
      <c r="A235" s="17" t="s">
        <v>1357</v>
      </c>
      <c r="B235" s="27" t="n">
        <f aca="false">'POSITION - Tableau 1'!B235</f>
        <v>1</v>
      </c>
      <c r="C235" s="35" t="s">
        <v>372</v>
      </c>
      <c r="D235" s="36" t="s">
        <v>4403</v>
      </c>
      <c r="E235" s="27" t="n">
        <f aca="false">YEAR(TOT!A237)</f>
        <v>1995</v>
      </c>
      <c r="F235" s="28" t="n">
        <f aca="false">MONTH(TOT!A237)</f>
        <v>1</v>
      </c>
      <c r="G235" s="28" t="n">
        <f aca="false">DAY(TOT!A237)</f>
        <v>12</v>
      </c>
      <c r="H235" s="37" t="n">
        <v>74</v>
      </c>
      <c r="I235" s="37" t="n">
        <v>195</v>
      </c>
      <c r="J235" s="28"/>
      <c r="K235" s="38" t="n">
        <f aca="false">TOT!FX237</f>
        <v>925000</v>
      </c>
      <c r="L235" s="28"/>
      <c r="M235" s="37" t="n">
        <f aca="false">'CK - Tableau 1'!F235</f>
        <v>52</v>
      </c>
      <c r="N235" s="37" t="n">
        <f aca="false">'FG - Tableau 1'!E235</f>
        <v>33</v>
      </c>
      <c r="O235" s="37" t="n">
        <f aca="false">'DI - Tableau 1'!E235</f>
        <v>75</v>
      </c>
      <c r="P235" s="37" t="n">
        <f aca="false">'SK - Tableau 1'!G235</f>
        <v>51</v>
      </c>
      <c r="Q235" s="37" t="n">
        <f aca="false">'ST - Tableau 1'!D235</f>
        <v>52</v>
      </c>
      <c r="R235" s="37" t="n">
        <f aca="false">'EN - Tableau 1'!D235</f>
        <v>33</v>
      </c>
      <c r="S235" s="37" t="n">
        <f aca="false">DU!E235</f>
        <v>91</v>
      </c>
      <c r="T235" s="37" t="n">
        <f aca="false">'PH - Tableau 1'!P235</f>
        <v>69.875</v>
      </c>
      <c r="U235" s="37" t="n">
        <f aca="false">'FO - Tableau 1'!D235</f>
        <v>82</v>
      </c>
      <c r="V235" s="37" t="n">
        <f aca="false">'PA - Tableau 1'!K235</f>
        <v>64</v>
      </c>
      <c r="W235" s="37" t="n">
        <f aca="false">'SC - Tableau 1'!L235</f>
        <v>63</v>
      </c>
      <c r="X235" s="37" t="n">
        <f aca="false">'DF - Tableau 1'!I235</f>
        <v>69</v>
      </c>
      <c r="Y235" s="37" t="n">
        <f aca="false">PS!F235</f>
        <v>33</v>
      </c>
      <c r="Z235" s="37" t="n">
        <v>50</v>
      </c>
      <c r="AA235" s="37" t="n">
        <v>50</v>
      </c>
      <c r="AB235" s="37" t="n">
        <v>50</v>
      </c>
    </row>
    <row r="236" customFormat="false" ht="14.35" hidden="false" customHeight="true" outlineLevel="0" collapsed="false">
      <c r="A236" s="17" t="s">
        <v>1361</v>
      </c>
      <c r="B236" s="27" t="n">
        <f aca="false">'POSITION - Tableau 1'!B236</f>
        <v>1</v>
      </c>
      <c r="C236" s="35" t="s">
        <v>372</v>
      </c>
      <c r="D236" s="36" t="s">
        <v>4404</v>
      </c>
      <c r="E236" s="27" t="n">
        <f aca="false">YEAR(TOT!A238)</f>
        <v>1986</v>
      </c>
      <c r="F236" s="28" t="n">
        <f aca="false">MONTH(TOT!A238)</f>
        <v>4</v>
      </c>
      <c r="G236" s="28" t="n">
        <f aca="false">DAY(TOT!A238)</f>
        <v>28</v>
      </c>
      <c r="H236" s="37" t="n">
        <v>72</v>
      </c>
      <c r="I236" s="37" t="n">
        <v>188</v>
      </c>
      <c r="J236" s="28"/>
      <c r="K236" s="38" t="n">
        <f aca="false">TOT!FX238</f>
        <v>7500000</v>
      </c>
      <c r="L236" s="28"/>
      <c r="M236" s="37" t="n">
        <f aca="false">'CK - Tableau 1'!F236</f>
        <v>41</v>
      </c>
      <c r="N236" s="37" t="n">
        <f aca="false">'FG - Tableau 1'!E236</f>
        <v>33</v>
      </c>
      <c r="O236" s="37" t="n">
        <f aca="false">'DI - Tableau 1'!E236</f>
        <v>82</v>
      </c>
      <c r="P236" s="37" t="n">
        <f aca="false">'SK - Tableau 1'!G236</f>
        <v>70</v>
      </c>
      <c r="Q236" s="37" t="n">
        <f aca="false">'ST - Tableau 1'!D236</f>
        <v>52</v>
      </c>
      <c r="R236" s="37" t="n">
        <f aca="false">'EN - Tableau 1'!D236</f>
        <v>69</v>
      </c>
      <c r="S236" s="37" t="n">
        <f aca="false">DU!E236</f>
        <v>87</v>
      </c>
      <c r="T236" s="37" t="n">
        <f aca="false">'PH - Tableau 1'!P236</f>
        <v>79.375</v>
      </c>
      <c r="U236" s="37" t="n">
        <f aca="false">'FO - Tableau 1'!D236</f>
        <v>78</v>
      </c>
      <c r="V236" s="37" t="n">
        <f aca="false">'PA - Tableau 1'!K236</f>
        <v>88.5</v>
      </c>
      <c r="W236" s="37" t="n">
        <f aca="false">'SC - Tableau 1'!L236</f>
        <v>79.5</v>
      </c>
      <c r="X236" s="37" t="n">
        <f aca="false">'DF - Tableau 1'!I236</f>
        <v>66</v>
      </c>
      <c r="Y236" s="37" t="n">
        <f aca="false">PS!F236</f>
        <v>42.5</v>
      </c>
      <c r="Z236" s="37" t="n">
        <v>50</v>
      </c>
      <c r="AA236" s="37" t="n">
        <v>50</v>
      </c>
      <c r="AB236" s="37" t="n">
        <v>50</v>
      </c>
    </row>
    <row r="237" customFormat="false" ht="14.35" hidden="false" customHeight="true" outlineLevel="0" collapsed="false">
      <c r="A237" s="17" t="s">
        <v>1365</v>
      </c>
      <c r="B237" s="27" t="n">
        <f aca="false">'POSITION - Tableau 1'!B237</f>
        <v>4</v>
      </c>
      <c r="C237" s="35" t="s">
        <v>372</v>
      </c>
      <c r="D237" s="36" t="s">
        <v>4404</v>
      </c>
      <c r="E237" s="27" t="n">
        <f aca="false">YEAR(TOT!A239)</f>
        <v>1996</v>
      </c>
      <c r="F237" s="28" t="n">
        <f aca="false">MONTH(TOT!A239)</f>
        <v>5</v>
      </c>
      <c r="G237" s="28" t="n">
        <f aca="false">DAY(TOT!A239)</f>
        <v>25</v>
      </c>
      <c r="H237" s="37" t="n">
        <v>72</v>
      </c>
      <c r="I237" s="37" t="n">
        <v>188</v>
      </c>
      <c r="J237" s="28"/>
      <c r="K237" s="38" t="n">
        <f aca="false">TOT!FX239</f>
        <v>8000000</v>
      </c>
      <c r="L237" s="28"/>
      <c r="M237" s="37" t="n">
        <f aca="false">'CK - Tableau 1'!F237</f>
        <v>46</v>
      </c>
      <c r="N237" s="37" t="n">
        <f aca="false">'FG - Tableau 1'!E237</f>
        <v>60</v>
      </c>
      <c r="O237" s="37" t="n">
        <f aca="false">'DI - Tableau 1'!E237</f>
        <v>71</v>
      </c>
      <c r="P237" s="37" t="n">
        <f aca="false">'SK - Tableau 1'!G237</f>
        <v>67</v>
      </c>
      <c r="Q237" s="37" t="n">
        <f aca="false">'ST - Tableau 1'!D237</f>
        <v>52</v>
      </c>
      <c r="R237" s="37" t="n">
        <f aca="false">'EN - Tableau 1'!D237</f>
        <v>79</v>
      </c>
      <c r="S237" s="37" t="n">
        <f aca="false">DU!E237</f>
        <v>99</v>
      </c>
      <c r="T237" s="37" t="n">
        <f aca="false">'PH - Tableau 1'!P237</f>
        <v>78.375</v>
      </c>
      <c r="U237" s="37" t="n">
        <f aca="false">'FO - Tableau 1'!D237</f>
        <v>33</v>
      </c>
      <c r="V237" s="37" t="n">
        <f aca="false">'PA - Tableau 1'!K237</f>
        <v>93</v>
      </c>
      <c r="W237" s="37" t="n">
        <f aca="false">'SC - Tableau 1'!L237</f>
        <v>94.5</v>
      </c>
      <c r="X237" s="37" t="n">
        <f aca="false">'DF - Tableau 1'!I237</f>
        <v>68.5</v>
      </c>
      <c r="Y237" s="37" t="n">
        <f aca="false">PS!F237</f>
        <v>67.5</v>
      </c>
      <c r="Z237" s="37" t="n">
        <v>50</v>
      </c>
      <c r="AA237" s="37" t="n">
        <v>50</v>
      </c>
      <c r="AB237" s="37" t="n">
        <v>50</v>
      </c>
    </row>
    <row r="238" customFormat="false" ht="14.35" hidden="false" customHeight="true" outlineLevel="0" collapsed="false">
      <c r="A238" s="17" t="s">
        <v>1369</v>
      </c>
      <c r="B238" s="27" t="n">
        <f aca="false">'POSITION - Tableau 1'!B238</f>
        <v>2</v>
      </c>
      <c r="C238" s="35" t="s">
        <v>262</v>
      </c>
      <c r="D238" s="36" t="s">
        <v>4404</v>
      </c>
      <c r="E238" s="27" t="n">
        <f aca="false">YEAR(TOT!A240)</f>
        <v>1988</v>
      </c>
      <c r="F238" s="28" t="n">
        <f aca="false">MONTH(TOT!A240)</f>
        <v>5</v>
      </c>
      <c r="G238" s="28" t="n">
        <f aca="false">DAY(TOT!A240)</f>
        <v>28</v>
      </c>
      <c r="H238" s="37" t="n">
        <v>72</v>
      </c>
      <c r="I238" s="37" t="n">
        <v>200</v>
      </c>
      <c r="J238" s="28"/>
      <c r="K238" s="38" t="n">
        <f aca="false">TOT!FX240</f>
        <v>3750000</v>
      </c>
      <c r="L238" s="28"/>
      <c r="M238" s="37" t="n">
        <f aca="false">'CK - Tableau 1'!F238</f>
        <v>71</v>
      </c>
      <c r="N238" s="37" t="n">
        <f aca="false">'FG - Tableau 1'!E238</f>
        <v>33</v>
      </c>
      <c r="O238" s="37" t="n">
        <f aca="false">'DI - Tableau 1'!E238</f>
        <v>48</v>
      </c>
      <c r="P238" s="37" t="n">
        <f aca="false">'SK - Tableau 1'!G238</f>
        <v>61</v>
      </c>
      <c r="Q238" s="37" t="n">
        <f aca="false">'ST - Tableau 1'!D238</f>
        <v>73</v>
      </c>
      <c r="R238" s="37" t="n">
        <f aca="false">'EN - Tableau 1'!D238</f>
        <v>79</v>
      </c>
      <c r="S238" s="37" t="n">
        <f aca="false">DU!E238</f>
        <v>93</v>
      </c>
      <c r="T238" s="37" t="n">
        <f aca="false">'PH - Tableau 1'!P238</f>
        <v>78.25</v>
      </c>
      <c r="U238" s="37" t="n">
        <f aca="false">'FO - Tableau 1'!D238</f>
        <v>39</v>
      </c>
      <c r="V238" s="37" t="n">
        <f aca="false">'PA - Tableau 1'!K238</f>
        <v>97</v>
      </c>
      <c r="W238" s="37" t="n">
        <f aca="false">'SC - Tableau 1'!L238</f>
        <v>75</v>
      </c>
      <c r="X238" s="37" t="n">
        <f aca="false">'DF - Tableau 1'!I238</f>
        <v>69.5</v>
      </c>
      <c r="Y238" s="37" t="n">
        <f aca="false">PS!F238</f>
        <v>50</v>
      </c>
      <c r="Z238" s="37" t="n">
        <v>50</v>
      </c>
      <c r="AA238" s="37" t="n">
        <v>50</v>
      </c>
      <c r="AB238" s="37" t="n">
        <v>50</v>
      </c>
    </row>
    <row r="239" customFormat="false" ht="14.35" hidden="false" customHeight="true" outlineLevel="0" collapsed="false">
      <c r="A239" s="17" t="s">
        <v>1373</v>
      </c>
      <c r="B239" s="27" t="n">
        <f aca="false">'POSITION - Tableau 1'!B239</f>
        <v>8</v>
      </c>
      <c r="C239" s="35" t="s">
        <v>262</v>
      </c>
      <c r="D239" s="36" t="s">
        <v>4404</v>
      </c>
      <c r="E239" s="27" t="n">
        <f aca="false">YEAR(TOT!A241)</f>
        <v>1990</v>
      </c>
      <c r="F239" s="28" t="n">
        <f aca="false">MONTH(TOT!A241)</f>
        <v>10</v>
      </c>
      <c r="G239" s="28" t="n">
        <f aca="false">DAY(TOT!A241)</f>
        <v>22</v>
      </c>
      <c r="H239" s="37" t="n">
        <v>74</v>
      </c>
      <c r="I239" s="37" t="n">
        <v>227</v>
      </c>
      <c r="J239" s="28"/>
      <c r="K239" s="38" t="n">
        <f aca="false">TOT!FX241</f>
        <v>4000000</v>
      </c>
      <c r="L239" s="28"/>
      <c r="M239" s="37" t="n">
        <f aca="false">'CK - Tableau 1'!F239</f>
        <v>70</v>
      </c>
      <c r="N239" s="37" t="n">
        <f aca="false">'FG - Tableau 1'!E239</f>
        <v>33</v>
      </c>
      <c r="O239" s="37" t="n">
        <f aca="false">'DI - Tableau 1'!E239</f>
        <v>75</v>
      </c>
      <c r="P239" s="37" t="n">
        <f aca="false">'SK - Tableau 1'!G239</f>
        <v>79</v>
      </c>
      <c r="Q239" s="37" t="n">
        <f aca="false">'ST - Tableau 1'!D239</f>
        <v>95</v>
      </c>
      <c r="R239" s="37" t="n">
        <f aca="false">'EN - Tableau 1'!D239</f>
        <v>47</v>
      </c>
      <c r="S239" s="37" t="n">
        <f aca="false">DU!E239</f>
        <v>99</v>
      </c>
      <c r="T239" s="37" t="n">
        <f aca="false">'PH - Tableau 1'!P239</f>
        <v>77.125</v>
      </c>
      <c r="U239" s="37" t="n">
        <f aca="false">'FO - Tableau 1'!D239</f>
        <v>33</v>
      </c>
      <c r="V239" s="37" t="n">
        <f aca="false">'PA - Tableau 1'!K239</f>
        <v>58</v>
      </c>
      <c r="W239" s="37" t="n">
        <f aca="false">'SC - Tableau 1'!L239</f>
        <v>59.5</v>
      </c>
      <c r="X239" s="37" t="n">
        <f aca="false">'DF - Tableau 1'!I239</f>
        <v>75.5</v>
      </c>
      <c r="Y239" s="37" t="n">
        <f aca="false">PS!F239</f>
        <v>33</v>
      </c>
      <c r="Z239" s="37" t="n">
        <v>50</v>
      </c>
      <c r="AA239" s="37" t="n">
        <v>50</v>
      </c>
      <c r="AB239" s="37" t="n">
        <v>50</v>
      </c>
    </row>
    <row r="240" customFormat="false" ht="14.35" hidden="false" customHeight="true" outlineLevel="0" collapsed="false">
      <c r="A240" s="17" t="s">
        <v>1376</v>
      </c>
      <c r="B240" s="27" t="n">
        <f aca="false">'POSITION - Tableau 1'!B240</f>
        <v>8</v>
      </c>
      <c r="C240" s="35" t="s">
        <v>262</v>
      </c>
      <c r="D240" s="36" t="s">
        <v>4404</v>
      </c>
      <c r="E240" s="27" t="n">
        <f aca="false">YEAR(TOT!A242)</f>
        <v>1987</v>
      </c>
      <c r="F240" s="28" t="n">
        <f aca="false">MONTH(TOT!A242)</f>
        <v>5</v>
      </c>
      <c r="G240" s="28" t="n">
        <f aca="false">DAY(TOT!A242)</f>
        <v>7</v>
      </c>
      <c r="H240" s="37" t="n">
        <v>73</v>
      </c>
      <c r="I240" s="37" t="n">
        <v>189</v>
      </c>
      <c r="J240" s="28"/>
      <c r="K240" s="38" t="n">
        <f aca="false">TOT!FX242</f>
        <v>2250000</v>
      </c>
      <c r="L240" s="28"/>
      <c r="M240" s="37" t="n">
        <f aca="false">'CK - Tableau 1'!F240</f>
        <v>52</v>
      </c>
      <c r="N240" s="37" t="n">
        <f aca="false">'FG - Tableau 1'!E240</f>
        <v>33</v>
      </c>
      <c r="O240" s="37" t="n">
        <f aca="false">'DI - Tableau 1'!E240</f>
        <v>94</v>
      </c>
      <c r="P240" s="37" t="n">
        <f aca="false">'SK - Tableau 1'!G240</f>
        <v>53</v>
      </c>
      <c r="Q240" s="37" t="n">
        <f aca="false">'ST - Tableau 1'!D240</f>
        <v>48</v>
      </c>
      <c r="R240" s="37" t="n">
        <f aca="false">'EN - Tableau 1'!D240</f>
        <v>34</v>
      </c>
      <c r="S240" s="37" t="n">
        <f aca="false">DU!E240</f>
        <v>86</v>
      </c>
      <c r="T240" s="37" t="n">
        <f aca="false">'PH - Tableau 1'!P240</f>
        <v>63.125</v>
      </c>
      <c r="U240" s="37" t="n">
        <f aca="false">'FO - Tableau 1'!D240</f>
        <v>33</v>
      </c>
      <c r="V240" s="37" t="n">
        <f aca="false">'PA - Tableau 1'!K240</f>
        <v>54.5</v>
      </c>
      <c r="W240" s="37" t="n">
        <f aca="false">'SC - Tableau 1'!L240</f>
        <v>50.5</v>
      </c>
      <c r="X240" s="37" t="n">
        <f aca="false">'DF - Tableau 1'!I240</f>
        <v>80.5</v>
      </c>
      <c r="Y240" s="37" t="n">
        <f aca="false">PS!F240</f>
        <v>33</v>
      </c>
      <c r="Z240" s="37" t="n">
        <v>50</v>
      </c>
      <c r="AA240" s="37" t="n">
        <v>50</v>
      </c>
      <c r="AB240" s="37" t="n">
        <v>50</v>
      </c>
    </row>
    <row r="241" customFormat="false" ht="14.35" hidden="false" customHeight="true" outlineLevel="0" collapsed="false">
      <c r="A241" s="17" t="s">
        <v>1380</v>
      </c>
      <c r="B241" s="27" t="n">
        <f aca="false">'POSITION - Tableau 1'!B241</f>
        <v>8</v>
      </c>
      <c r="C241" s="35" t="s">
        <v>283</v>
      </c>
      <c r="D241" s="36" t="s">
        <v>4404</v>
      </c>
      <c r="E241" s="27" t="n">
        <f aca="false">YEAR(TOT!A243)</f>
        <v>1990</v>
      </c>
      <c r="F241" s="28" t="n">
        <f aca="false">MONTH(TOT!A243)</f>
        <v>5</v>
      </c>
      <c r="G241" s="28" t="n">
        <f aca="false">DAY(TOT!A243)</f>
        <v>30</v>
      </c>
      <c r="H241" s="37" t="n">
        <v>69</v>
      </c>
      <c r="I241" s="37" t="n">
        <v>170</v>
      </c>
      <c r="J241" s="28"/>
      <c r="K241" s="38" t="n">
        <f aca="false">TOT!FX243</f>
        <v>650000</v>
      </c>
      <c r="L241" s="28"/>
      <c r="M241" s="37" t="n">
        <f aca="false">'CK - Tableau 1'!F241</f>
        <v>60</v>
      </c>
      <c r="N241" s="37" t="n">
        <f aca="false">'FG - Tableau 1'!E241</f>
        <v>33</v>
      </c>
      <c r="O241" s="37" t="n">
        <f aca="false">'DI - Tableau 1'!E241</f>
        <v>99</v>
      </c>
      <c r="P241" s="37" t="n">
        <f aca="false">'SK - Tableau 1'!G241</f>
        <v>66</v>
      </c>
      <c r="Q241" s="37" t="n">
        <f aca="false">'ST - Tableau 1'!D241</f>
        <v>40</v>
      </c>
      <c r="R241" s="37" t="n">
        <f aca="false">'EN - Tableau 1'!D241</f>
        <v>33</v>
      </c>
      <c r="S241" s="37" t="n">
        <f aca="false">DU!E241</f>
        <v>84</v>
      </c>
      <c r="T241" s="37" t="n">
        <f aca="false">'PH - Tableau 1'!P241</f>
        <v>66.5</v>
      </c>
      <c r="U241" s="37" t="n">
        <f aca="false">'FO - Tableau 1'!D241</f>
        <v>33</v>
      </c>
      <c r="V241" s="37" t="n">
        <f aca="false">'PA - Tableau 1'!K241</f>
        <v>66</v>
      </c>
      <c r="W241" s="37" t="n">
        <f aca="false">'SC - Tableau 1'!L241</f>
        <v>54.5</v>
      </c>
      <c r="X241" s="37" t="n">
        <f aca="false">'DF - Tableau 1'!I241</f>
        <v>65</v>
      </c>
      <c r="Y241" s="37" t="n">
        <f aca="false">PS!F241</f>
        <v>33</v>
      </c>
      <c r="Z241" s="37" t="n">
        <v>50</v>
      </c>
      <c r="AA241" s="37" t="n">
        <v>50</v>
      </c>
      <c r="AB241" s="37" t="n">
        <v>50</v>
      </c>
    </row>
    <row r="242" customFormat="false" ht="14.35" hidden="false" customHeight="true" outlineLevel="0" collapsed="false">
      <c r="A242" s="17" t="s">
        <v>1384</v>
      </c>
      <c r="B242" s="27" t="n">
        <f aca="false">'POSITION - Tableau 1'!B242</f>
        <v>8</v>
      </c>
      <c r="C242" s="35" t="s">
        <v>1137</v>
      </c>
      <c r="D242" s="36" t="s">
        <v>4403</v>
      </c>
      <c r="E242" s="27" t="n">
        <f aca="false">YEAR(TOT!A244)</f>
        <v>1993</v>
      </c>
      <c r="F242" s="28" t="n">
        <f aca="false">MONTH(TOT!A244)</f>
        <v>7</v>
      </c>
      <c r="G242" s="28" t="n">
        <f aca="false">DAY(TOT!A244)</f>
        <v>8</v>
      </c>
      <c r="H242" s="37" t="n">
        <v>74</v>
      </c>
      <c r="I242" s="37" t="n">
        <v>186</v>
      </c>
      <c r="J242" s="28"/>
      <c r="K242" s="38" t="n">
        <f aca="false">TOT!FX244</f>
        <v>700000</v>
      </c>
      <c r="L242" s="28"/>
      <c r="M242" s="37" t="n">
        <f aca="false">'CK - Tableau 1'!F242</f>
        <v>60</v>
      </c>
      <c r="N242" s="37" t="n">
        <f aca="false">'FG - Tableau 1'!E242</f>
        <v>33</v>
      </c>
      <c r="O242" s="37" t="n">
        <f aca="false">'DI - Tableau 1'!E242</f>
        <v>73</v>
      </c>
      <c r="P242" s="37" t="n">
        <f aca="false">'SK - Tableau 1'!G242</f>
        <v>60</v>
      </c>
      <c r="Q242" s="37" t="n">
        <f aca="false">'ST - Tableau 1'!D242</f>
        <v>40</v>
      </c>
      <c r="R242" s="37" t="n">
        <f aca="false">'EN - Tableau 1'!D242</f>
        <v>33</v>
      </c>
      <c r="S242" s="37" t="n">
        <f aca="false">DU!E242</f>
        <v>80</v>
      </c>
      <c r="T242" s="37" t="n">
        <f aca="false">'PH - Tableau 1'!P242</f>
        <v>68.5</v>
      </c>
      <c r="U242" s="37" t="n">
        <f aca="false">'FO - Tableau 1'!D242</f>
        <v>33</v>
      </c>
      <c r="V242" s="37" t="n">
        <f aca="false">'PA - Tableau 1'!K242</f>
        <v>60</v>
      </c>
      <c r="W242" s="37" t="n">
        <f aca="false">'SC - Tableau 1'!L242</f>
        <v>53.5</v>
      </c>
      <c r="X242" s="37" t="n">
        <f aca="false">'DF - Tableau 1'!I242</f>
        <v>53.5</v>
      </c>
      <c r="Y242" s="37" t="n">
        <f aca="false">PS!F242</f>
        <v>33</v>
      </c>
      <c r="Z242" s="37" t="n">
        <v>50</v>
      </c>
      <c r="AA242" s="37" t="n">
        <v>50</v>
      </c>
      <c r="AB242" s="37" t="n">
        <v>50</v>
      </c>
    </row>
    <row r="243" customFormat="false" ht="14.35" hidden="false" customHeight="true" outlineLevel="0" collapsed="false">
      <c r="A243" s="17" t="s">
        <v>1389</v>
      </c>
      <c r="B243" s="27" t="n">
        <f aca="false">'POSITION - Tableau 1'!B243</f>
        <v>1</v>
      </c>
      <c r="C243" s="35" t="s">
        <v>1137</v>
      </c>
      <c r="D243" s="36" t="s">
        <v>4404</v>
      </c>
      <c r="E243" s="27" t="n">
        <f aca="false">YEAR(TOT!A245)</f>
        <v>1997</v>
      </c>
      <c r="F243" s="28" t="n">
        <f aca="false">MONTH(TOT!A245)</f>
        <v>1</v>
      </c>
      <c r="G243" s="28" t="n">
        <f aca="false">DAY(TOT!A245)</f>
        <v>18</v>
      </c>
      <c r="H243" s="37" t="n">
        <v>69</v>
      </c>
      <c r="I243" s="37" t="n">
        <v>177</v>
      </c>
      <c r="J243" s="28"/>
      <c r="K243" s="38" t="n">
        <f aca="false">TOT!FX245</f>
        <v>715000</v>
      </c>
      <c r="L243" s="28"/>
      <c r="M243" s="37" t="n">
        <f aca="false">'CK - Tableau 1'!F243</f>
        <v>61</v>
      </c>
      <c r="N243" s="37" t="n">
        <f aca="false">'FG - Tableau 1'!E243</f>
        <v>33</v>
      </c>
      <c r="O243" s="37" t="n">
        <f aca="false">'DI - Tableau 1'!E243</f>
        <v>94</v>
      </c>
      <c r="P243" s="37" t="n">
        <f aca="false">'SK - Tableau 1'!G243</f>
        <v>77</v>
      </c>
      <c r="Q243" s="37" t="n">
        <f aca="false">'ST - Tableau 1'!D243</f>
        <v>49</v>
      </c>
      <c r="R243" s="37" t="n">
        <f aca="false">'EN - Tableau 1'!D243</f>
        <v>39</v>
      </c>
      <c r="S243" s="37" t="n">
        <f aca="false">DU!E243</f>
        <v>89</v>
      </c>
      <c r="T243" s="37" t="n">
        <f aca="false">'PH - Tableau 1'!P243</f>
        <v>73.625</v>
      </c>
      <c r="U243" s="37" t="n">
        <f aca="false">'FO - Tableau 1'!D243</f>
        <v>46</v>
      </c>
      <c r="V243" s="37" t="n">
        <f aca="false">'PA - Tableau 1'!K243</f>
        <v>70.5</v>
      </c>
      <c r="W243" s="37" t="n">
        <f aca="false">'SC - Tableau 1'!L243</f>
        <v>80</v>
      </c>
      <c r="X243" s="37" t="n">
        <f aca="false">'DF - Tableau 1'!I243</f>
        <v>77.5</v>
      </c>
      <c r="Y243" s="37" t="n">
        <f aca="false">PS!F243</f>
        <v>42.5</v>
      </c>
      <c r="Z243" s="37" t="n">
        <v>50</v>
      </c>
      <c r="AA243" s="37" t="n">
        <v>50</v>
      </c>
      <c r="AB243" s="37" t="n">
        <v>50</v>
      </c>
    </row>
    <row r="244" customFormat="false" ht="14.35" hidden="false" customHeight="true" outlineLevel="0" collapsed="false">
      <c r="A244" s="17" t="s">
        <v>1394</v>
      </c>
      <c r="B244" s="27" t="n">
        <f aca="false">'POSITION - Tableau 1'!B244</f>
        <v>1</v>
      </c>
      <c r="C244" s="35" t="s">
        <v>321</v>
      </c>
      <c r="D244" s="36" t="s">
        <v>4404</v>
      </c>
      <c r="E244" s="27" t="n">
        <f aca="false">YEAR(TOT!A246)</f>
        <v>1990</v>
      </c>
      <c r="F244" s="28" t="n">
        <f aca="false">MONTH(TOT!A246)</f>
        <v>7</v>
      </c>
      <c r="G244" s="28" t="n">
        <f aca="false">DAY(TOT!A246)</f>
        <v>3</v>
      </c>
      <c r="H244" s="37" t="n">
        <v>75</v>
      </c>
      <c r="I244" s="37" t="n">
        <v>192</v>
      </c>
      <c r="J244" s="28"/>
      <c r="K244" s="38" t="n">
        <f aca="false">TOT!FX246</f>
        <v>725000</v>
      </c>
      <c r="L244" s="28"/>
      <c r="M244" s="37" t="n">
        <f aca="false">'CK - Tableau 1'!F244</f>
        <v>81</v>
      </c>
      <c r="N244" s="37" t="n">
        <f aca="false">'FG - Tableau 1'!E244</f>
        <v>33</v>
      </c>
      <c r="O244" s="37" t="n">
        <f aca="false">'DI - Tableau 1'!E244</f>
        <v>55</v>
      </c>
      <c r="P244" s="37" t="n">
        <f aca="false">'SK - Tableau 1'!G244</f>
        <v>66</v>
      </c>
      <c r="Q244" s="37" t="n">
        <f aca="false">'ST - Tableau 1'!D244</f>
        <v>43</v>
      </c>
      <c r="R244" s="37" t="n">
        <f aca="false">'EN - Tableau 1'!D244</f>
        <v>33</v>
      </c>
      <c r="S244" s="37" t="n">
        <f aca="false">DU!E244</f>
        <v>87</v>
      </c>
      <c r="T244" s="37" t="n">
        <f aca="false">'PH - Tableau 1'!P244</f>
        <v>57.5</v>
      </c>
      <c r="U244" s="37" t="n">
        <f aca="false">'FO - Tableau 1'!D244</f>
        <v>60</v>
      </c>
      <c r="V244" s="37" t="n">
        <f aca="false">'PA - Tableau 1'!K244</f>
        <v>56.5</v>
      </c>
      <c r="W244" s="37" t="n">
        <f aca="false">'SC - Tableau 1'!L244</f>
        <v>59</v>
      </c>
      <c r="X244" s="37" t="n">
        <f aca="false">'DF - Tableau 1'!I244</f>
        <v>66</v>
      </c>
      <c r="Y244" s="37" t="n">
        <f aca="false">PS!F244</f>
        <v>33</v>
      </c>
      <c r="Z244" s="37" t="n">
        <v>50</v>
      </c>
      <c r="AA244" s="37" t="n">
        <v>50</v>
      </c>
      <c r="AB244" s="37" t="n">
        <v>50</v>
      </c>
    </row>
    <row r="245" customFormat="false" ht="14.35" hidden="false" customHeight="true" outlineLevel="0" collapsed="false">
      <c r="A245" s="17" t="s">
        <v>1399</v>
      </c>
      <c r="B245" s="27" t="n">
        <f aca="false">'POSITION - Tableau 1'!B245</f>
        <v>8</v>
      </c>
      <c r="C245" s="35" t="s">
        <v>1302</v>
      </c>
      <c r="D245" s="36" t="s">
        <v>4404</v>
      </c>
      <c r="E245" s="27" t="n">
        <f aca="false">YEAR(TOT!A247)</f>
        <v>1981</v>
      </c>
      <c r="F245" s="28" t="n">
        <f aca="false">MONTH(TOT!A247)</f>
        <v>7</v>
      </c>
      <c r="G245" s="28" t="n">
        <f aca="false">DAY(TOT!A247)</f>
        <v>18</v>
      </c>
      <c r="H245" s="37" t="n">
        <v>72</v>
      </c>
      <c r="I245" s="37" t="n">
        <v>199</v>
      </c>
      <c r="J245" s="28"/>
      <c r="K245" s="38" t="n">
        <f aca="false">TOT!FX247</f>
        <v>1250000</v>
      </c>
      <c r="L245" s="28"/>
      <c r="M245" s="37" t="n">
        <f aca="false">'CK - Tableau 1'!F245</f>
        <v>82</v>
      </c>
      <c r="N245" s="37" t="n">
        <f aca="false">'FG - Tableau 1'!E245</f>
        <v>68</v>
      </c>
      <c r="O245" s="37" t="n">
        <f aca="false">'DI - Tableau 1'!E245</f>
        <v>62</v>
      </c>
      <c r="P245" s="37" t="n">
        <f aca="false">'SK - Tableau 1'!G245</f>
        <v>67</v>
      </c>
      <c r="Q245" s="37" t="n">
        <f aca="false">'ST - Tableau 1'!D245</f>
        <v>71</v>
      </c>
      <c r="R245" s="37" t="n">
        <f aca="false">'EN - Tableau 1'!D245</f>
        <v>33</v>
      </c>
      <c r="S245" s="37" t="n">
        <f aca="false">DU!E245</f>
        <v>87</v>
      </c>
      <c r="T245" s="37" t="n">
        <f aca="false">'PH - Tableau 1'!P245</f>
        <v>59.625</v>
      </c>
      <c r="U245" s="37" t="n">
        <f aca="false">'FO - Tableau 1'!D245</f>
        <v>33</v>
      </c>
      <c r="V245" s="37" t="n">
        <f aca="false">'PA - Tableau 1'!K245</f>
        <v>61.5</v>
      </c>
      <c r="W245" s="37" t="n">
        <f aca="false">'SC - Tableau 1'!L245</f>
        <v>50</v>
      </c>
      <c r="X245" s="37" t="n">
        <f aca="false">'DF - Tableau 1'!I245</f>
        <v>68.5</v>
      </c>
      <c r="Y245" s="37" t="n">
        <f aca="false">PS!F245</f>
        <v>33</v>
      </c>
      <c r="Z245" s="37" t="n">
        <v>50</v>
      </c>
      <c r="AA245" s="37" t="n">
        <v>50</v>
      </c>
      <c r="AB245" s="37" t="n">
        <v>50</v>
      </c>
    </row>
    <row r="246" customFormat="false" ht="14.35" hidden="false" customHeight="true" outlineLevel="0" collapsed="false">
      <c r="A246" s="17" t="s">
        <v>1403</v>
      </c>
      <c r="B246" s="27" t="n">
        <f aca="false">'POSITION - Tableau 1'!B246</f>
        <v>4</v>
      </c>
      <c r="C246" s="35" t="s">
        <v>262</v>
      </c>
      <c r="D246" s="36" t="s">
        <v>4404</v>
      </c>
      <c r="E246" s="27" t="n">
        <f aca="false">YEAR(TOT!A248)</f>
        <v>1986</v>
      </c>
      <c r="F246" s="28" t="n">
        <f aca="false">MONTH(TOT!A248)</f>
        <v>12</v>
      </c>
      <c r="G246" s="28" t="n">
        <f aca="false">DAY(TOT!A248)</f>
        <v>20</v>
      </c>
      <c r="H246" s="37" t="n">
        <v>72</v>
      </c>
      <c r="I246" s="37" t="n">
        <v>192</v>
      </c>
      <c r="J246" s="28"/>
      <c r="K246" s="38" t="n">
        <f aca="false">TOT!FX248</f>
        <v>2500000</v>
      </c>
      <c r="L246" s="28"/>
      <c r="M246" s="37" t="n">
        <f aca="false">'CK - Tableau 1'!F246</f>
        <v>80</v>
      </c>
      <c r="N246" s="37" t="n">
        <f aca="false">'FG - Tableau 1'!E246</f>
        <v>91</v>
      </c>
      <c r="O246" s="37" t="n">
        <f aca="false">'DI - Tableau 1'!E246</f>
        <v>35</v>
      </c>
      <c r="P246" s="37" t="n">
        <f aca="false">'SK - Tableau 1'!G246</f>
        <v>66</v>
      </c>
      <c r="Q246" s="37" t="n">
        <f aca="false">'ST - Tableau 1'!D246</f>
        <v>59</v>
      </c>
      <c r="R246" s="37" t="n">
        <f aca="false">'EN - Tableau 1'!D246</f>
        <v>53</v>
      </c>
      <c r="S246" s="37" t="n">
        <f aca="false">DU!E246</f>
        <v>37</v>
      </c>
      <c r="T246" s="37" t="n">
        <f aca="false">'PH - Tableau 1'!P246</f>
        <v>66.5</v>
      </c>
      <c r="U246" s="37" t="n">
        <f aca="false">'FO - Tableau 1'!D246</f>
        <v>33</v>
      </c>
      <c r="V246" s="37" t="n">
        <f aca="false">'PA - Tableau 1'!K246</f>
        <v>59</v>
      </c>
      <c r="W246" s="37" t="n">
        <f aca="false">'SC - Tableau 1'!L246</f>
        <v>64.5</v>
      </c>
      <c r="X246" s="37" t="n">
        <f aca="false">'DF - Tableau 1'!I246</f>
        <v>61</v>
      </c>
      <c r="Y246" s="37" t="n">
        <f aca="false">PS!F246</f>
        <v>33</v>
      </c>
      <c r="Z246" s="37" t="n">
        <v>50</v>
      </c>
      <c r="AA246" s="37" t="n">
        <v>50</v>
      </c>
      <c r="AB246" s="37" t="n">
        <v>50</v>
      </c>
    </row>
    <row r="247" customFormat="false" ht="14.35" hidden="false" customHeight="true" outlineLevel="0" collapsed="false">
      <c r="A247" s="17" t="s">
        <v>1407</v>
      </c>
      <c r="B247" s="27" t="n">
        <f aca="false">'POSITION - Tableau 1'!B247</f>
        <v>8</v>
      </c>
      <c r="C247" s="35" t="s">
        <v>283</v>
      </c>
      <c r="D247" s="36" t="s">
        <v>4404</v>
      </c>
      <c r="E247" s="27" t="n">
        <f aca="false">YEAR(TOT!A249)</f>
        <v>1992</v>
      </c>
      <c r="F247" s="28" t="n">
        <f aca="false">MONTH(TOT!A249)</f>
        <v>3</v>
      </c>
      <c r="G247" s="28" t="n">
        <f aca="false">DAY(TOT!A249)</f>
        <v>4</v>
      </c>
      <c r="H247" s="37" t="n">
        <v>76</v>
      </c>
      <c r="I247" s="37" t="n">
        <v>215</v>
      </c>
      <c r="J247" s="28"/>
      <c r="K247" s="38" t="n">
        <f aca="false">TOT!FX249</f>
        <v>650000</v>
      </c>
      <c r="L247" s="28"/>
      <c r="M247" s="37" t="n">
        <f aca="false">'CK - Tableau 1'!F247</f>
        <v>69</v>
      </c>
      <c r="N247" s="37" t="n">
        <f aca="false">'FG - Tableau 1'!E247</f>
        <v>60</v>
      </c>
      <c r="O247" s="37" t="n">
        <f aca="false">'DI - Tableau 1'!E247</f>
        <v>61</v>
      </c>
      <c r="P247" s="37" t="n">
        <f aca="false">'SK - Tableau 1'!G247</f>
        <v>69</v>
      </c>
      <c r="Q247" s="37" t="n">
        <f aca="false">'ST - Tableau 1'!D247</f>
        <v>75</v>
      </c>
      <c r="R247" s="37" t="n">
        <f aca="false">'EN - Tableau 1'!D247</f>
        <v>61</v>
      </c>
      <c r="S247" s="37" t="n">
        <f aca="false">DU!E247</f>
        <v>93</v>
      </c>
      <c r="T247" s="37" t="n">
        <f aca="false">'PH - Tableau 1'!P247</f>
        <v>67.375</v>
      </c>
      <c r="U247" s="37" t="n">
        <f aca="false">'FO - Tableau 1'!D247</f>
        <v>33</v>
      </c>
      <c r="V247" s="37" t="n">
        <f aca="false">'PA - Tableau 1'!K247</f>
        <v>64</v>
      </c>
      <c r="W247" s="37" t="n">
        <f aca="false">'SC - Tableau 1'!L247</f>
        <v>48.5</v>
      </c>
      <c r="X247" s="37" t="n">
        <f aca="false">'DF - Tableau 1'!I247</f>
        <v>74</v>
      </c>
      <c r="Y247" s="37" t="n">
        <f aca="false">PS!F247</f>
        <v>33</v>
      </c>
      <c r="Z247" s="37" t="n">
        <v>50</v>
      </c>
      <c r="AA247" s="37" t="n">
        <v>50</v>
      </c>
      <c r="AB247" s="37" t="n">
        <v>50</v>
      </c>
    </row>
    <row r="248" customFormat="false" ht="14.35" hidden="false" customHeight="true" outlineLevel="0" collapsed="false">
      <c r="A248" s="17" t="s">
        <v>1411</v>
      </c>
      <c r="B248" s="27" t="n">
        <f aca="false">'POSITION - Tableau 1'!B248</f>
        <v>1</v>
      </c>
      <c r="C248" s="35" t="s">
        <v>262</v>
      </c>
      <c r="D248" s="36" t="s">
        <v>4404</v>
      </c>
      <c r="E248" s="27" t="n">
        <f aca="false">YEAR(TOT!A250)</f>
        <v>1990</v>
      </c>
      <c r="F248" s="28" t="n">
        <f aca="false">MONTH(TOT!A250)</f>
        <v>4</v>
      </c>
      <c r="G248" s="28" t="n">
        <f aca="false">DAY(TOT!A250)</f>
        <v>20</v>
      </c>
      <c r="H248" s="37" t="n">
        <v>75</v>
      </c>
      <c r="I248" s="37" t="n">
        <v>215</v>
      </c>
      <c r="J248" s="28"/>
      <c r="K248" s="38" t="n">
        <f aca="false">TOT!FX250</f>
        <v>650000</v>
      </c>
      <c r="L248" s="28"/>
      <c r="M248" s="37" t="n">
        <f aca="false">'CK - Tableau 1'!F248</f>
        <v>68</v>
      </c>
      <c r="N248" s="37" t="n">
        <f aca="false">'FG - Tableau 1'!E248</f>
        <v>63</v>
      </c>
      <c r="O248" s="37" t="n">
        <f aca="false">'DI - Tableau 1'!E248</f>
        <v>91</v>
      </c>
      <c r="P248" s="37" t="n">
        <f aca="false">'SK - Tableau 1'!G248</f>
        <v>71</v>
      </c>
      <c r="Q248" s="37" t="n">
        <f aca="false">'ST - Tableau 1'!D248</f>
        <v>82</v>
      </c>
      <c r="R248" s="37" t="n">
        <f aca="false">'EN - Tableau 1'!D248</f>
        <v>33</v>
      </c>
      <c r="S248" s="37" t="n">
        <f aca="false">DU!E248</f>
        <v>95</v>
      </c>
      <c r="T248" s="37" t="n">
        <f aca="false">'PH - Tableau 1'!P248</f>
        <v>73</v>
      </c>
      <c r="U248" s="37" t="n">
        <f aca="false">'FO - Tableau 1'!D248</f>
        <v>82</v>
      </c>
      <c r="V248" s="37" t="n">
        <f aca="false">'PA - Tableau 1'!K248</f>
        <v>66</v>
      </c>
      <c r="W248" s="37" t="n">
        <f aca="false">'SC - Tableau 1'!L248</f>
        <v>73</v>
      </c>
      <c r="X248" s="37" t="n">
        <f aca="false">'DF - Tableau 1'!I248</f>
        <v>74</v>
      </c>
      <c r="Y248" s="37" t="n">
        <f aca="false">PS!F248</f>
        <v>43.5</v>
      </c>
      <c r="Z248" s="37" t="n">
        <v>50</v>
      </c>
      <c r="AA248" s="37" t="n">
        <v>50</v>
      </c>
      <c r="AB248" s="37" t="n">
        <v>50</v>
      </c>
    </row>
    <row r="249" customFormat="false" ht="14.35" hidden="false" customHeight="true" outlineLevel="0" collapsed="false">
      <c r="A249" s="17" t="s">
        <v>1414</v>
      </c>
      <c r="B249" s="27" t="n">
        <f aca="false">'POSITION - Tableau 1'!B249</f>
        <v>1</v>
      </c>
      <c r="C249" s="35" t="s">
        <v>262</v>
      </c>
      <c r="D249" s="36" t="s">
        <v>4404</v>
      </c>
      <c r="E249" s="27" t="n">
        <f aca="false">YEAR(TOT!A251)</f>
        <v>1981</v>
      </c>
      <c r="F249" s="28" t="n">
        <f aca="false">MONTH(TOT!A251)</f>
        <v>6</v>
      </c>
      <c r="G249" s="28" t="n">
        <f aca="false">DAY(TOT!A251)</f>
        <v>11</v>
      </c>
      <c r="H249" s="37" t="n">
        <v>71</v>
      </c>
      <c r="I249" s="37" t="n">
        <v>181</v>
      </c>
      <c r="J249" s="28"/>
      <c r="K249" s="38" t="n">
        <f aca="false">TOT!FX251</f>
        <v>1650000</v>
      </c>
      <c r="L249" s="28"/>
      <c r="M249" s="37" t="n">
        <f aca="false">'CK - Tableau 1'!F249</f>
        <v>85</v>
      </c>
      <c r="N249" s="37" t="n">
        <f aca="false">'FG - Tableau 1'!E249</f>
        <v>74</v>
      </c>
      <c r="O249" s="37" t="n">
        <f aca="false">'DI - Tableau 1'!E249</f>
        <v>64</v>
      </c>
      <c r="P249" s="37" t="n">
        <f aca="false">'SK - Tableau 1'!G249</f>
        <v>73</v>
      </c>
      <c r="Q249" s="37" t="n">
        <f aca="false">'ST - Tableau 1'!D249</f>
        <v>46</v>
      </c>
      <c r="R249" s="37" t="n">
        <f aca="false">'EN - Tableau 1'!D249</f>
        <v>33</v>
      </c>
      <c r="S249" s="37" t="n">
        <f aca="false">DU!E249</f>
        <v>94</v>
      </c>
      <c r="T249" s="37" t="n">
        <f aca="false">'PH - Tableau 1'!P249</f>
        <v>71</v>
      </c>
      <c r="U249" s="37" t="n">
        <f aca="false">'FO - Tableau 1'!D249</f>
        <v>78</v>
      </c>
      <c r="V249" s="37" t="n">
        <f aca="false">'PA - Tableau 1'!K249</f>
        <v>66</v>
      </c>
      <c r="W249" s="37" t="n">
        <f aca="false">'SC - Tableau 1'!L249</f>
        <v>63</v>
      </c>
      <c r="X249" s="37" t="n">
        <f aca="false">'DF - Tableau 1'!I249</f>
        <v>76.5</v>
      </c>
      <c r="Y249" s="37" t="n">
        <f aca="false">PS!F249</f>
        <v>33</v>
      </c>
      <c r="Z249" s="37" t="n">
        <v>50</v>
      </c>
      <c r="AA249" s="37" t="n">
        <v>50</v>
      </c>
      <c r="AB249" s="37" t="n">
        <v>50</v>
      </c>
    </row>
    <row r="250" customFormat="false" ht="14.35" hidden="false" customHeight="true" outlineLevel="0" collapsed="false">
      <c r="A250" s="17" t="s">
        <v>1419</v>
      </c>
      <c r="B250" s="27" t="n">
        <f aca="false">'POSITION - Tableau 1'!B250</f>
        <v>1</v>
      </c>
      <c r="C250" s="35" t="s">
        <v>283</v>
      </c>
      <c r="D250" s="36" t="s">
        <v>4404</v>
      </c>
      <c r="E250" s="27" t="n">
        <f aca="false">YEAR(TOT!A252)</f>
        <v>1986</v>
      </c>
      <c r="F250" s="28" t="n">
        <f aca="false">MONTH(TOT!A252)</f>
        <v>12</v>
      </c>
      <c r="G250" s="28" t="n">
        <f aca="false">DAY(TOT!A252)</f>
        <v>29</v>
      </c>
      <c r="H250" s="37" t="n">
        <v>71</v>
      </c>
      <c r="I250" s="37" t="n">
        <v>170</v>
      </c>
      <c r="J250" s="28"/>
      <c r="K250" s="38" t="n">
        <f aca="false">TOT!FX252</f>
        <v>1425000</v>
      </c>
      <c r="L250" s="28"/>
      <c r="M250" s="37" t="n">
        <f aca="false">'CK - Tableau 1'!F250</f>
        <v>48</v>
      </c>
      <c r="N250" s="37" t="n">
        <f aca="false">'FG - Tableau 1'!E250</f>
        <v>33</v>
      </c>
      <c r="O250" s="37" t="n">
        <f aca="false">'DI - Tableau 1'!E250</f>
        <v>69</v>
      </c>
      <c r="P250" s="37" t="n">
        <f aca="false">'SK - Tableau 1'!G250</f>
        <v>69</v>
      </c>
      <c r="Q250" s="37" t="n">
        <f aca="false">'ST - Tableau 1'!D250</f>
        <v>36</v>
      </c>
      <c r="R250" s="37" t="n">
        <f aca="false">'EN - Tableau 1'!D250</f>
        <v>59</v>
      </c>
      <c r="S250" s="37" t="n">
        <f aca="false">DU!E250</f>
        <v>95</v>
      </c>
      <c r="T250" s="37" t="n">
        <f aca="false">'PH - Tableau 1'!P250</f>
        <v>72.875</v>
      </c>
      <c r="U250" s="37" t="n">
        <f aca="false">'FO - Tableau 1'!D250</f>
        <v>93</v>
      </c>
      <c r="V250" s="37" t="n">
        <f aca="false">'PA - Tableau 1'!K250</f>
        <v>80</v>
      </c>
      <c r="W250" s="37" t="n">
        <f aca="false">'SC - Tableau 1'!L250</f>
        <v>75.5</v>
      </c>
      <c r="X250" s="37" t="n">
        <f aca="false">'DF - Tableau 1'!I250</f>
        <v>72.5</v>
      </c>
      <c r="Y250" s="37" t="n">
        <f aca="false">PS!F250</f>
        <v>39</v>
      </c>
      <c r="Z250" s="37" t="n">
        <v>50</v>
      </c>
      <c r="AA250" s="37" t="n">
        <v>50</v>
      </c>
      <c r="AB250" s="37" t="n">
        <v>50</v>
      </c>
    </row>
    <row r="251" customFormat="false" ht="14.35" hidden="false" customHeight="true" outlineLevel="0" collapsed="false">
      <c r="A251" s="17" t="s">
        <v>1422</v>
      </c>
      <c r="B251" s="27" t="n">
        <f aca="false">'POSITION - Tableau 1'!B251</f>
        <v>1</v>
      </c>
      <c r="C251" s="35" t="s">
        <v>283</v>
      </c>
      <c r="D251" s="36" t="s">
        <v>4404</v>
      </c>
      <c r="E251" s="27" t="n">
        <f aca="false">YEAR(TOT!A253)</f>
        <v>1990</v>
      </c>
      <c r="F251" s="28" t="n">
        <f aca="false">MONTH(TOT!A253)</f>
        <v>6</v>
      </c>
      <c r="G251" s="28" t="n">
        <f aca="false">DAY(TOT!A253)</f>
        <v>18</v>
      </c>
      <c r="H251" s="37" t="n">
        <v>72</v>
      </c>
      <c r="I251" s="37" t="n">
        <v>196</v>
      </c>
      <c r="J251" s="28"/>
      <c r="K251" s="38" t="n">
        <f aca="false">TOT!FX253</f>
        <v>7000000</v>
      </c>
      <c r="L251" s="28"/>
      <c r="M251" s="37" t="n">
        <f aca="false">'CK - Tableau 1'!F251</f>
        <v>43</v>
      </c>
      <c r="N251" s="37" t="n">
        <f aca="false">'FG - Tableau 1'!E251</f>
        <v>33</v>
      </c>
      <c r="O251" s="37" t="n">
        <f aca="false">'DI - Tableau 1'!E251</f>
        <v>82</v>
      </c>
      <c r="P251" s="37" t="n">
        <f aca="false">'SK - Tableau 1'!G251</f>
        <v>88</v>
      </c>
      <c r="Q251" s="37" t="n">
        <f aca="false">'ST - Tableau 1'!D251</f>
        <v>66</v>
      </c>
      <c r="R251" s="37" t="n">
        <f aca="false">'EN - Tableau 1'!D251</f>
        <v>94</v>
      </c>
      <c r="S251" s="37" t="n">
        <f aca="false">DU!E251</f>
        <v>99</v>
      </c>
      <c r="T251" s="37" t="n">
        <f aca="false">'PH - Tableau 1'!P251</f>
        <v>82.75</v>
      </c>
      <c r="U251" s="37" t="n">
        <f aca="false">'FO - Tableau 1'!D251</f>
        <v>62</v>
      </c>
      <c r="V251" s="37" t="n">
        <f aca="false">'PA - Tableau 1'!K251</f>
        <v>85.5</v>
      </c>
      <c r="W251" s="37" t="n">
        <f aca="false">'SC - Tableau 1'!L251</f>
        <v>77.5</v>
      </c>
      <c r="X251" s="37" t="n">
        <f aca="false">'DF - Tableau 1'!I251</f>
        <v>69</v>
      </c>
      <c r="Y251" s="37" t="n">
        <f aca="false">PS!F251</f>
        <v>45.5</v>
      </c>
      <c r="Z251" s="37" t="n">
        <v>50</v>
      </c>
      <c r="AA251" s="37" t="n">
        <v>50</v>
      </c>
      <c r="AB251" s="37" t="n">
        <v>50</v>
      </c>
    </row>
    <row r="252" customFormat="false" ht="14.35" hidden="false" customHeight="true" outlineLevel="0" collapsed="false">
      <c r="A252" s="17" t="s">
        <v>1426</v>
      </c>
      <c r="B252" s="27" t="n">
        <f aca="false">'POSITION - Tableau 1'!B252</f>
        <v>1</v>
      </c>
      <c r="C252" s="35" t="s">
        <v>262</v>
      </c>
      <c r="D252" s="36" t="s">
        <v>4404</v>
      </c>
      <c r="E252" s="27" t="n">
        <f aca="false">YEAR(TOT!A254)</f>
        <v>1987</v>
      </c>
      <c r="F252" s="28" t="n">
        <f aca="false">MONTH(TOT!A254)</f>
        <v>9</v>
      </c>
      <c r="G252" s="28" t="n">
        <f aca="false">DAY(TOT!A254)</f>
        <v>22</v>
      </c>
      <c r="H252" s="37" t="n">
        <v>73</v>
      </c>
      <c r="I252" s="37" t="n">
        <v>204</v>
      </c>
      <c r="J252" s="28"/>
      <c r="K252" s="38" t="n">
        <f aca="false">TOT!FX254</f>
        <v>3500000</v>
      </c>
      <c r="L252" s="28"/>
      <c r="M252" s="37" t="n">
        <f aca="false">'CK - Tableau 1'!F252</f>
        <v>64</v>
      </c>
      <c r="N252" s="37" t="n">
        <f aca="false">'FG - Tableau 1'!E252</f>
        <v>33</v>
      </c>
      <c r="O252" s="37" t="n">
        <f aca="false">'DI - Tableau 1'!E252</f>
        <v>63</v>
      </c>
      <c r="P252" s="37" t="n">
        <f aca="false">'SK - Tableau 1'!G252</f>
        <v>92</v>
      </c>
      <c r="Q252" s="37" t="n">
        <f aca="false">'ST - Tableau 1'!D252</f>
        <v>74</v>
      </c>
      <c r="R252" s="37" t="n">
        <f aca="false">'EN - Tableau 1'!D252</f>
        <v>79</v>
      </c>
      <c r="S252" s="37" t="n">
        <f aca="false">DU!E252</f>
        <v>91</v>
      </c>
      <c r="T252" s="37" t="n">
        <f aca="false">'PH - Tableau 1'!P252</f>
        <v>80.625</v>
      </c>
      <c r="U252" s="37" t="n">
        <f aca="false">'FO - Tableau 1'!D252</f>
        <v>67</v>
      </c>
      <c r="V252" s="37" t="n">
        <f aca="false">'PA - Tableau 1'!K252</f>
        <v>80</v>
      </c>
      <c r="W252" s="37" t="n">
        <f aca="false">'SC - Tableau 1'!L252</f>
        <v>89</v>
      </c>
      <c r="X252" s="37" t="n">
        <f aca="false">'DF - Tableau 1'!I252</f>
        <v>67.5</v>
      </c>
      <c r="Y252" s="37" t="n">
        <f aca="false">PS!F252</f>
        <v>43.5</v>
      </c>
      <c r="Z252" s="37" t="n">
        <v>50</v>
      </c>
      <c r="AA252" s="37" t="n">
        <v>50</v>
      </c>
      <c r="AB252" s="37" t="n">
        <v>50</v>
      </c>
    </row>
    <row r="253" customFormat="false" ht="14.35" hidden="false" customHeight="true" outlineLevel="0" collapsed="false">
      <c r="A253" s="17" t="s">
        <v>1433</v>
      </c>
      <c r="B253" s="27" t="n">
        <f aca="false">'POSITION - Tableau 1'!B253</f>
        <v>8</v>
      </c>
      <c r="C253" s="35" t="s">
        <v>262</v>
      </c>
      <c r="D253" s="36" t="s">
        <v>4404</v>
      </c>
      <c r="E253" s="27" t="n">
        <f aca="false">YEAR(TOT!A255)</f>
        <v>1994</v>
      </c>
      <c r="F253" s="28" t="n">
        <f aca="false">MONTH(TOT!A255)</f>
        <v>1</v>
      </c>
      <c r="G253" s="28" t="n">
        <f aca="false">DAY(TOT!A255)</f>
        <v>16</v>
      </c>
      <c r="H253" s="37" t="n">
        <v>72</v>
      </c>
      <c r="I253" s="37" t="n">
        <v>208</v>
      </c>
      <c r="J253" s="28"/>
      <c r="K253" s="38" t="n">
        <f aca="false">TOT!FX255</f>
        <v>800000</v>
      </c>
      <c r="L253" s="28"/>
      <c r="M253" s="37" t="n">
        <f aca="false">'CK - Tableau 1'!F253</f>
        <v>58</v>
      </c>
      <c r="N253" s="37" t="n">
        <f aca="false">'FG - Tableau 1'!E253</f>
        <v>62</v>
      </c>
      <c r="O253" s="37" t="n">
        <f aca="false">'DI - Tableau 1'!E253</f>
        <v>75</v>
      </c>
      <c r="P253" s="37" t="n">
        <f aca="false">'SK - Tableau 1'!G253</f>
        <v>83</v>
      </c>
      <c r="Q253" s="37" t="n">
        <f aca="false">'ST - Tableau 1'!D253</f>
        <v>86</v>
      </c>
      <c r="R253" s="37" t="n">
        <f aca="false">'EN - Tableau 1'!D253</f>
        <v>33</v>
      </c>
      <c r="S253" s="37" t="n">
        <f aca="false">DU!E253</f>
        <v>96</v>
      </c>
      <c r="T253" s="37" t="n">
        <f aca="false">'PH - Tableau 1'!P253</f>
        <v>67</v>
      </c>
      <c r="U253" s="37" t="n">
        <f aca="false">'FO - Tableau 1'!D253</f>
        <v>33</v>
      </c>
      <c r="V253" s="37" t="n">
        <f aca="false">'PA - Tableau 1'!K253</f>
        <v>65</v>
      </c>
      <c r="W253" s="37" t="n">
        <f aca="false">'SC - Tableau 1'!L253</f>
        <v>52.5</v>
      </c>
      <c r="X253" s="37" t="n">
        <f aca="false">'DF - Tableau 1'!I253</f>
        <v>78.5</v>
      </c>
      <c r="Y253" s="37" t="n">
        <f aca="false">PS!F253</f>
        <v>33</v>
      </c>
      <c r="Z253" s="37" t="n">
        <v>50</v>
      </c>
      <c r="AA253" s="37" t="n">
        <v>50</v>
      </c>
      <c r="AB253" s="37" t="n">
        <v>50</v>
      </c>
    </row>
    <row r="254" customFormat="false" ht="14.35" hidden="false" customHeight="true" outlineLevel="0" collapsed="false">
      <c r="A254" s="17" t="s">
        <v>1436</v>
      </c>
      <c r="B254" s="27" t="n">
        <f aca="false">'POSITION - Tableau 1'!B254</f>
        <v>8</v>
      </c>
      <c r="C254" s="35" t="s">
        <v>262</v>
      </c>
      <c r="D254" s="36" t="s">
        <v>4404</v>
      </c>
      <c r="E254" s="27" t="n">
        <f aca="false">YEAR(TOT!A256)</f>
        <v>1982</v>
      </c>
      <c r="F254" s="28" t="n">
        <f aca="false">MONTH(TOT!A256)</f>
        <v>4</v>
      </c>
      <c r="G254" s="28" t="n">
        <f aca="false">DAY(TOT!A256)</f>
        <v>3</v>
      </c>
      <c r="H254" s="37" t="n">
        <v>74</v>
      </c>
      <c r="I254" s="37" t="n">
        <v>214</v>
      </c>
      <c r="J254" s="28"/>
      <c r="K254" s="38" t="n">
        <f aca="false">TOT!FX256</f>
        <v>1000000</v>
      </c>
      <c r="L254" s="28"/>
      <c r="M254" s="37" t="n">
        <f aca="false">'CK - Tableau 1'!F254</f>
        <v>66</v>
      </c>
      <c r="N254" s="37" t="n">
        <f aca="false">'FG - Tableau 1'!E254</f>
        <v>33</v>
      </c>
      <c r="O254" s="37" t="n">
        <f aca="false">'DI - Tableau 1'!E254</f>
        <v>83</v>
      </c>
      <c r="P254" s="37" t="n">
        <f aca="false">'SK - Tableau 1'!G254</f>
        <v>71</v>
      </c>
      <c r="Q254" s="37" t="n">
        <f aca="false">'ST - Tableau 1'!D254</f>
        <v>85</v>
      </c>
      <c r="R254" s="37" t="n">
        <f aca="false">'EN - Tableau 1'!D254</f>
        <v>56</v>
      </c>
      <c r="S254" s="37" t="n">
        <f aca="false">DU!E254</f>
        <v>95</v>
      </c>
      <c r="T254" s="37" t="n">
        <f aca="false">'PH - Tableau 1'!P254</f>
        <v>70.75</v>
      </c>
      <c r="U254" s="37" t="n">
        <f aca="false">'FO - Tableau 1'!D254</f>
        <v>33</v>
      </c>
      <c r="V254" s="37" t="n">
        <f aca="false">'PA - Tableau 1'!K254</f>
        <v>67.5</v>
      </c>
      <c r="W254" s="37" t="n">
        <f aca="false">'SC - Tableau 1'!L254</f>
        <v>55</v>
      </c>
      <c r="X254" s="37" t="n">
        <f aca="false">'DF - Tableau 1'!I254</f>
        <v>76</v>
      </c>
      <c r="Y254" s="37" t="n">
        <f aca="false">PS!F254</f>
        <v>33</v>
      </c>
      <c r="Z254" s="37" t="n">
        <v>50</v>
      </c>
      <c r="AA254" s="37" t="n">
        <v>50</v>
      </c>
      <c r="AB254" s="37" t="n">
        <v>50</v>
      </c>
    </row>
    <row r="255" customFormat="false" ht="14.35" hidden="false" customHeight="true" outlineLevel="0" collapsed="false">
      <c r="A255" s="17" t="s">
        <v>1442</v>
      </c>
      <c r="B255" s="27" t="n">
        <f aca="false">'POSITION - Tableau 1'!B255</f>
        <v>4</v>
      </c>
      <c r="C255" s="35" t="s">
        <v>262</v>
      </c>
      <c r="D255" s="36" t="s">
        <v>4404</v>
      </c>
      <c r="E255" s="27" t="n">
        <f aca="false">YEAR(TOT!A257)</f>
        <v>1992</v>
      </c>
      <c r="F255" s="28" t="n">
        <f aca="false">MONTH(TOT!A257)</f>
        <v>6</v>
      </c>
      <c r="G255" s="28" t="n">
        <f aca="false">DAY(TOT!A257)</f>
        <v>14</v>
      </c>
      <c r="H255" s="37" t="n">
        <v>72</v>
      </c>
      <c r="I255" s="37" t="n">
        <v>223</v>
      </c>
      <c r="J255" s="28"/>
      <c r="K255" s="38" t="n">
        <f aca="false">TOT!FX257</f>
        <v>650000</v>
      </c>
      <c r="L255" s="28"/>
      <c r="M255" s="37" t="n">
        <f aca="false">'CK - Tableau 1'!F255</f>
        <v>88</v>
      </c>
      <c r="N255" s="37" t="n">
        <f aca="false">'FG - Tableau 1'!E255</f>
        <v>69</v>
      </c>
      <c r="O255" s="37" t="n">
        <f aca="false">'DI - Tableau 1'!E255</f>
        <v>64</v>
      </c>
      <c r="P255" s="37" t="n">
        <f aca="false">'SK - Tableau 1'!G255</f>
        <v>63</v>
      </c>
      <c r="Q255" s="37" t="n">
        <f aca="false">'ST - Tableau 1'!D255</f>
        <v>96</v>
      </c>
      <c r="R255" s="37" t="n">
        <f aca="false">'EN - Tableau 1'!D255</f>
        <v>33</v>
      </c>
      <c r="S255" s="37" t="n">
        <f aca="false">DU!E255</f>
        <v>97</v>
      </c>
      <c r="T255" s="37" t="n">
        <f aca="false">'PH - Tableau 1'!P255</f>
        <v>67.625</v>
      </c>
      <c r="U255" s="37" t="n">
        <f aca="false">'FO - Tableau 1'!D255</f>
        <v>53</v>
      </c>
      <c r="V255" s="37" t="n">
        <f aca="false">'PA - Tableau 1'!K255</f>
        <v>66</v>
      </c>
      <c r="W255" s="37" t="n">
        <f aca="false">'SC - Tableau 1'!L255</f>
        <v>71.5</v>
      </c>
      <c r="X255" s="37" t="n">
        <f aca="false">'DF - Tableau 1'!I255</f>
        <v>72</v>
      </c>
      <c r="Y255" s="37" t="n">
        <f aca="false">PS!F255</f>
        <v>33</v>
      </c>
      <c r="Z255" s="37" t="n">
        <v>50</v>
      </c>
      <c r="AA255" s="37" t="n">
        <v>50</v>
      </c>
      <c r="AB255" s="37" t="n">
        <v>50</v>
      </c>
    </row>
    <row r="256" customFormat="false" ht="14.35" hidden="false" customHeight="true" outlineLevel="0" collapsed="false">
      <c r="A256" s="17" t="s">
        <v>1447</v>
      </c>
      <c r="B256" s="27" t="n">
        <f aca="false">'POSITION - Tableau 1'!B256</f>
        <v>1</v>
      </c>
      <c r="C256" s="35" t="s">
        <v>262</v>
      </c>
      <c r="D256" s="36" t="s">
        <v>4404</v>
      </c>
      <c r="E256" s="27" t="n">
        <f aca="false">YEAR(TOT!A258)</f>
        <v>1994</v>
      </c>
      <c r="F256" s="28" t="n">
        <f aca="false">MONTH(TOT!A258)</f>
        <v>7</v>
      </c>
      <c r="G256" s="28" t="n">
        <f aca="false">DAY(TOT!A258)</f>
        <v>19</v>
      </c>
      <c r="H256" s="37" t="n">
        <v>72</v>
      </c>
      <c r="I256" s="37" t="n">
        <v>205</v>
      </c>
      <c r="J256" s="28"/>
      <c r="K256" s="38" t="n">
        <f aca="false">TOT!FX258</f>
        <v>925000</v>
      </c>
      <c r="L256" s="28"/>
      <c r="M256" s="37" t="n">
        <f aca="false">'CK - Tableau 1'!F256</f>
        <v>55</v>
      </c>
      <c r="N256" s="37" t="n">
        <f aca="false">'FG - Tableau 1'!E256</f>
        <v>33</v>
      </c>
      <c r="O256" s="37" t="n">
        <f aca="false">'DI - Tableau 1'!E256</f>
        <v>91</v>
      </c>
      <c r="P256" s="37" t="n">
        <f aca="false">'SK - Tableau 1'!G256</f>
        <v>74</v>
      </c>
      <c r="Q256" s="37" t="n">
        <f aca="false">'ST - Tableau 1'!D256</f>
        <v>83</v>
      </c>
      <c r="R256" s="37" t="n">
        <f aca="false">'EN - Tableau 1'!D256</f>
        <v>57</v>
      </c>
      <c r="S256" s="37" t="n">
        <f aca="false">DU!E256</f>
        <v>99</v>
      </c>
      <c r="T256" s="37" t="n">
        <f aca="false">'PH - Tableau 1'!P256</f>
        <v>76.5</v>
      </c>
      <c r="U256" s="37" t="n">
        <f aca="false">'FO - Tableau 1'!D256</f>
        <v>57</v>
      </c>
      <c r="V256" s="37" t="n">
        <f aca="false">'PA - Tableau 1'!K256</f>
        <v>79.5</v>
      </c>
      <c r="W256" s="37" t="n">
        <f aca="false">'SC - Tableau 1'!L256</f>
        <v>69.5</v>
      </c>
      <c r="X256" s="37" t="n">
        <f aca="false">'DF - Tableau 1'!I256</f>
        <v>71.5</v>
      </c>
      <c r="Y256" s="37" t="n">
        <f aca="false">PS!F256</f>
        <v>33</v>
      </c>
      <c r="Z256" s="37" t="n">
        <v>50</v>
      </c>
      <c r="AA256" s="37" t="n">
        <v>50</v>
      </c>
      <c r="AB256" s="37" t="n">
        <v>50</v>
      </c>
    </row>
    <row r="257" customFormat="false" ht="14.35" hidden="false" customHeight="true" outlineLevel="0" collapsed="false">
      <c r="A257" s="17" t="s">
        <v>1451</v>
      </c>
      <c r="B257" s="27" t="n">
        <f aca="false">'POSITION - Tableau 1'!B257</f>
        <v>8</v>
      </c>
      <c r="C257" s="35" t="s">
        <v>262</v>
      </c>
      <c r="D257" s="36" t="s">
        <v>4403</v>
      </c>
      <c r="E257" s="27" t="n">
        <f aca="false">YEAR(TOT!A259)</f>
        <v>1995</v>
      </c>
      <c r="F257" s="28" t="n">
        <f aca="false">MONTH(TOT!A259)</f>
        <v>5</v>
      </c>
      <c r="G257" s="28" t="n">
        <f aca="false">DAY(TOT!A259)</f>
        <v>9</v>
      </c>
      <c r="H257" s="37" t="n">
        <v>76</v>
      </c>
      <c r="I257" s="37" t="n">
        <v>215</v>
      </c>
      <c r="J257" s="28"/>
      <c r="K257" s="38" t="n">
        <f aca="false">TOT!FX259</f>
        <v>827500</v>
      </c>
      <c r="L257" s="28"/>
      <c r="M257" s="37" t="n">
        <f aca="false">'CK - Tableau 1'!F257</f>
        <v>73</v>
      </c>
      <c r="N257" s="37" t="n">
        <f aca="false">'FG - Tableau 1'!E257</f>
        <v>94</v>
      </c>
      <c r="O257" s="37" t="n">
        <f aca="false">'DI - Tableau 1'!E257</f>
        <v>34</v>
      </c>
      <c r="P257" s="37" t="n">
        <f aca="false">'SK - Tableau 1'!G257</f>
        <v>60</v>
      </c>
      <c r="Q257" s="37" t="n">
        <f aca="false">'ST - Tableau 1'!D257</f>
        <v>75</v>
      </c>
      <c r="R257" s="37" t="n">
        <f aca="false">'EN - Tableau 1'!D257</f>
        <v>33</v>
      </c>
      <c r="S257" s="37" t="n">
        <f aca="false">DU!E257</f>
        <v>82</v>
      </c>
      <c r="T257" s="37" t="n">
        <f aca="false">'PH - Tableau 1'!P257</f>
        <v>56</v>
      </c>
      <c r="U257" s="37" t="n">
        <f aca="false">'FO - Tableau 1'!D257</f>
        <v>33</v>
      </c>
      <c r="V257" s="37" t="n">
        <f aca="false">'PA - Tableau 1'!K257</f>
        <v>53.5</v>
      </c>
      <c r="W257" s="37" t="n">
        <f aca="false">'SC - Tableau 1'!L257</f>
        <v>53.5</v>
      </c>
      <c r="X257" s="37" t="n">
        <f aca="false">'DF - Tableau 1'!I257</f>
        <v>53.5</v>
      </c>
      <c r="Y257" s="37" t="n">
        <f aca="false">PS!F257</f>
        <v>33</v>
      </c>
      <c r="Z257" s="37" t="n">
        <v>50</v>
      </c>
      <c r="AA257" s="37" t="n">
        <v>50</v>
      </c>
      <c r="AB257" s="37" t="n">
        <v>50</v>
      </c>
    </row>
    <row r="258" customFormat="false" ht="14.35" hidden="false" customHeight="true" outlineLevel="0" collapsed="false">
      <c r="A258" s="17" t="s">
        <v>1454</v>
      </c>
      <c r="B258" s="27" t="n">
        <f aca="false">'POSITION - Tableau 1'!B258</f>
        <v>8</v>
      </c>
      <c r="C258" s="35" t="s">
        <v>262</v>
      </c>
      <c r="D258" s="36" t="s">
        <v>4404</v>
      </c>
      <c r="E258" s="27" t="n">
        <f aca="false">YEAR(TOT!A260)</f>
        <v>1985</v>
      </c>
      <c r="F258" s="28" t="n">
        <f aca="false">MONTH(TOT!A260)</f>
        <v>4</v>
      </c>
      <c r="G258" s="28" t="n">
        <f aca="false">DAY(TOT!A260)</f>
        <v>10</v>
      </c>
      <c r="H258" s="37" t="n">
        <v>75</v>
      </c>
      <c r="I258" s="37" t="n">
        <v>219</v>
      </c>
      <c r="J258" s="28"/>
      <c r="K258" s="38" t="n">
        <f aca="false">TOT!FX260</f>
        <v>7000000</v>
      </c>
      <c r="L258" s="28"/>
      <c r="M258" s="37" t="n">
        <f aca="false">'CK - Tableau 1'!F258</f>
        <v>73</v>
      </c>
      <c r="N258" s="37" t="n">
        <f aca="false">'FG - Tableau 1'!E258</f>
        <v>73</v>
      </c>
      <c r="O258" s="37" t="n">
        <f aca="false">'DI - Tableau 1'!E258</f>
        <v>65</v>
      </c>
      <c r="P258" s="37" t="n">
        <f aca="false">'SK - Tableau 1'!G258</f>
        <v>93</v>
      </c>
      <c r="Q258" s="37" t="n">
        <f aca="false">'ST - Tableau 1'!D258</f>
        <v>86</v>
      </c>
      <c r="R258" s="37" t="n">
        <f aca="false">'EN - Tableau 1'!D258</f>
        <v>53</v>
      </c>
      <c r="S258" s="37" t="n">
        <f aca="false">DU!E258</f>
        <v>98</v>
      </c>
      <c r="T258" s="37" t="n">
        <f aca="false">'PH - Tableau 1'!P258</f>
        <v>69.625</v>
      </c>
      <c r="U258" s="37" t="n">
        <f aca="false">'FO - Tableau 1'!D258</f>
        <v>33</v>
      </c>
      <c r="V258" s="37" t="n">
        <f aca="false">'PA - Tableau 1'!K258</f>
        <v>65</v>
      </c>
      <c r="W258" s="37" t="n">
        <f aca="false">'SC - Tableau 1'!L258</f>
        <v>60</v>
      </c>
      <c r="X258" s="37" t="n">
        <f aca="false">'DF - Tableau 1'!I258</f>
        <v>74.5</v>
      </c>
      <c r="Y258" s="37" t="n">
        <f aca="false">PS!F258</f>
        <v>33</v>
      </c>
      <c r="Z258" s="37" t="n">
        <v>50</v>
      </c>
      <c r="AA258" s="37" t="n">
        <v>50</v>
      </c>
      <c r="AB258" s="37" t="n">
        <v>50</v>
      </c>
    </row>
    <row r="259" customFormat="false" ht="14.35" hidden="false" customHeight="true" outlineLevel="0" collapsed="false">
      <c r="A259" s="17" t="s">
        <v>1460</v>
      </c>
      <c r="B259" s="27" t="n">
        <f aca="false">'POSITION - Tableau 1'!B259</f>
        <v>4</v>
      </c>
      <c r="C259" s="35" t="s">
        <v>372</v>
      </c>
      <c r="D259" s="36" t="s">
        <v>4404</v>
      </c>
      <c r="E259" s="27" t="n">
        <f aca="false">YEAR(TOT!A261)</f>
        <v>1993</v>
      </c>
      <c r="F259" s="28" t="n">
        <f aca="false">MONTH(TOT!A261)</f>
        <v>3</v>
      </c>
      <c r="G259" s="28" t="n">
        <f aca="false">DAY(TOT!A261)</f>
        <v>23</v>
      </c>
      <c r="H259" s="37" t="n">
        <v>74</v>
      </c>
      <c r="I259" s="37" t="n">
        <v>216</v>
      </c>
      <c r="J259" s="28"/>
      <c r="K259" s="38" t="n">
        <f aca="false">TOT!FX261</f>
        <v>1000000</v>
      </c>
      <c r="L259" s="28"/>
      <c r="M259" s="37" t="n">
        <f aca="false">'CK - Tableau 1'!F259</f>
        <v>95</v>
      </c>
      <c r="N259" s="37" t="n">
        <f aca="false">'FG - Tableau 1'!E259</f>
        <v>33</v>
      </c>
      <c r="O259" s="37" t="n">
        <f aca="false">'DI - Tableau 1'!E259</f>
        <v>87</v>
      </c>
      <c r="P259" s="37" t="n">
        <f aca="false">'SK - Tableau 1'!G259</f>
        <v>51</v>
      </c>
      <c r="Q259" s="37" t="n">
        <f aca="false">'ST - Tableau 1'!D259</f>
        <v>87</v>
      </c>
      <c r="R259" s="37" t="n">
        <f aca="false">'EN - Tableau 1'!D259</f>
        <v>33</v>
      </c>
      <c r="S259" s="37" t="n">
        <f aca="false">DU!E259</f>
        <v>98</v>
      </c>
      <c r="T259" s="37" t="n">
        <f aca="false">'PH - Tableau 1'!P259</f>
        <v>73</v>
      </c>
      <c r="U259" s="37" t="n">
        <f aca="false">'FO - Tableau 1'!D259</f>
        <v>33</v>
      </c>
      <c r="V259" s="37" t="n">
        <f aca="false">'PA - Tableau 1'!K259</f>
        <v>66</v>
      </c>
      <c r="W259" s="37" t="n">
        <f aca="false">'SC - Tableau 1'!L259</f>
        <v>73</v>
      </c>
      <c r="X259" s="37" t="n">
        <f aca="false">'DF - Tableau 1'!I259</f>
        <v>80</v>
      </c>
      <c r="Y259" s="37" t="n">
        <f aca="false">PS!F259</f>
        <v>33</v>
      </c>
      <c r="Z259" s="37" t="n">
        <v>50</v>
      </c>
      <c r="AA259" s="37" t="n">
        <v>50</v>
      </c>
      <c r="AB259" s="37" t="n">
        <v>50</v>
      </c>
    </row>
    <row r="260" customFormat="false" ht="14.35" hidden="false" customHeight="true" outlineLevel="0" collapsed="false">
      <c r="A260" s="17" t="s">
        <v>1465</v>
      </c>
      <c r="B260" s="27" t="n">
        <f aca="false">'POSITION - Tableau 1'!B260</f>
        <v>8</v>
      </c>
      <c r="C260" s="35" t="s">
        <v>423</v>
      </c>
      <c r="D260" s="36" t="s">
        <v>4404</v>
      </c>
      <c r="E260" s="27" t="n">
        <f aca="false">YEAR(TOT!A262)</f>
        <v>1990</v>
      </c>
      <c r="F260" s="28" t="n">
        <f aca="false">MONTH(TOT!A262)</f>
        <v>10</v>
      </c>
      <c r="G260" s="28" t="n">
        <f aca="false">DAY(TOT!A262)</f>
        <v>29</v>
      </c>
      <c r="H260" s="37" t="n">
        <v>73</v>
      </c>
      <c r="I260" s="37" t="n">
        <v>204</v>
      </c>
      <c r="J260" s="28"/>
      <c r="K260" s="38" t="n">
        <f aca="false">TOT!FX262</f>
        <v>4333333</v>
      </c>
      <c r="L260" s="28"/>
      <c r="M260" s="37" t="n">
        <f aca="false">'CK - Tableau 1'!F260</f>
        <v>59</v>
      </c>
      <c r="N260" s="37" t="n">
        <f aca="false">'FG - Tableau 1'!E260</f>
        <v>33</v>
      </c>
      <c r="O260" s="37" t="n">
        <f aca="false">'DI - Tableau 1'!E260</f>
        <v>74</v>
      </c>
      <c r="P260" s="37" t="n">
        <f aca="false">'SK - Tableau 1'!G260</f>
        <v>62</v>
      </c>
      <c r="Q260" s="37" t="n">
        <f aca="false">'ST - Tableau 1'!D260</f>
        <v>74</v>
      </c>
      <c r="R260" s="37" t="n">
        <f aca="false">'EN - Tableau 1'!D260</f>
        <v>33</v>
      </c>
      <c r="S260" s="37" t="n">
        <f aca="false">DU!E260</f>
        <v>91</v>
      </c>
      <c r="T260" s="37" t="n">
        <f aca="false">'PH - Tableau 1'!P260</f>
        <v>61.125</v>
      </c>
      <c r="U260" s="37" t="n">
        <f aca="false">'FO - Tableau 1'!D260</f>
        <v>33</v>
      </c>
      <c r="V260" s="37" t="n">
        <f aca="false">'PA - Tableau 1'!K260</f>
        <v>57.5</v>
      </c>
      <c r="W260" s="37" t="n">
        <f aca="false">'SC - Tableau 1'!L260</f>
        <v>51</v>
      </c>
      <c r="X260" s="37" t="n">
        <f aca="false">'DF - Tableau 1'!I260</f>
        <v>68.5</v>
      </c>
      <c r="Y260" s="37" t="n">
        <f aca="false">PS!F260</f>
        <v>33</v>
      </c>
      <c r="Z260" s="37" t="n">
        <v>50</v>
      </c>
      <c r="AA260" s="37" t="n">
        <v>50</v>
      </c>
      <c r="AB260" s="37" t="n">
        <v>50</v>
      </c>
    </row>
    <row r="261" customFormat="false" ht="14.35" hidden="false" customHeight="true" outlineLevel="0" collapsed="false">
      <c r="A261" s="17" t="s">
        <v>1470</v>
      </c>
      <c r="B261" s="27" t="n">
        <f aca="false">'POSITION - Tableau 1'!B261</f>
        <v>8</v>
      </c>
      <c r="C261" s="35" t="s">
        <v>423</v>
      </c>
      <c r="D261" s="36" t="s">
        <v>4404</v>
      </c>
      <c r="E261" s="27" t="n">
        <f aca="false">YEAR(TOT!A263)</f>
        <v>1991</v>
      </c>
      <c r="F261" s="28" t="n">
        <f aca="false">MONTH(TOT!A263)</f>
        <v>7</v>
      </c>
      <c r="G261" s="28" t="n">
        <f aca="false">DAY(TOT!A263)</f>
        <v>23</v>
      </c>
      <c r="H261" s="37" t="n">
        <v>71</v>
      </c>
      <c r="I261" s="37" t="n">
        <v>212</v>
      </c>
      <c r="J261" s="28"/>
      <c r="K261" s="38" t="n">
        <f aca="false">TOT!FX263</f>
        <v>6500000</v>
      </c>
      <c r="L261" s="28"/>
      <c r="M261" s="37" t="n">
        <f aca="false">'CK - Tableau 1'!F261</f>
        <v>60</v>
      </c>
      <c r="N261" s="37" t="n">
        <f aca="false">'FG - Tableau 1'!E261</f>
        <v>33</v>
      </c>
      <c r="O261" s="37" t="n">
        <f aca="false">'DI - Tableau 1'!E261</f>
        <v>90</v>
      </c>
      <c r="P261" s="37" t="n">
        <f aca="false">'SK - Tableau 1'!G261</f>
        <v>94</v>
      </c>
      <c r="Q261" s="37" t="n">
        <f aca="false">'ST - Tableau 1'!D261</f>
        <v>93</v>
      </c>
      <c r="R261" s="37" t="n">
        <f aca="false">'EN - Tableau 1'!D261</f>
        <v>85</v>
      </c>
      <c r="S261" s="37" t="n">
        <f aca="false">DU!E261</f>
        <v>99</v>
      </c>
      <c r="T261" s="37" t="n">
        <f aca="false">'PH - Tableau 1'!P261</f>
        <v>76.375</v>
      </c>
      <c r="U261" s="37" t="n">
        <f aca="false">'FO - Tableau 1'!D261</f>
        <v>33</v>
      </c>
      <c r="V261" s="37" t="n">
        <f aca="false">'PA - Tableau 1'!K261</f>
        <v>57</v>
      </c>
      <c r="W261" s="37" t="n">
        <f aca="false">'SC - Tableau 1'!L261</f>
        <v>57.5</v>
      </c>
      <c r="X261" s="37" t="n">
        <f aca="false">'DF - Tableau 1'!I261</f>
        <v>79</v>
      </c>
      <c r="Y261" s="37" t="n">
        <f aca="false">PS!F261</f>
        <v>33</v>
      </c>
      <c r="Z261" s="37" t="n">
        <v>50</v>
      </c>
      <c r="AA261" s="37" t="n">
        <v>50</v>
      </c>
      <c r="AB261" s="37" t="n">
        <v>50</v>
      </c>
    </row>
    <row r="262" customFormat="false" ht="14.35" hidden="false" customHeight="true" outlineLevel="0" collapsed="false">
      <c r="A262" s="17" t="s">
        <v>1473</v>
      </c>
      <c r="B262" s="27" t="n">
        <f aca="false">'POSITION - Tableau 1'!B262</f>
        <v>1</v>
      </c>
      <c r="C262" s="35" t="s">
        <v>262</v>
      </c>
      <c r="D262" s="36" t="s">
        <v>4404</v>
      </c>
      <c r="E262" s="27" t="n">
        <f aca="false">YEAR(TOT!A264)</f>
        <v>1980</v>
      </c>
      <c r="F262" s="28" t="n">
        <f aca="false">MONTH(TOT!A264)</f>
        <v>8</v>
      </c>
      <c r="G262" s="28" t="n">
        <f aca="false">DAY(TOT!A264)</f>
        <v>3</v>
      </c>
      <c r="H262" s="37" t="n">
        <v>72</v>
      </c>
      <c r="I262" s="37" t="n">
        <v>192</v>
      </c>
      <c r="J262" s="28"/>
      <c r="K262" s="38" t="n">
        <f aca="false">TOT!FX264</f>
        <v>1000000</v>
      </c>
      <c r="L262" s="28"/>
      <c r="M262" s="37" t="n">
        <f aca="false">'CK - Tableau 1'!F262</f>
        <v>66</v>
      </c>
      <c r="N262" s="37" t="n">
        <f aca="false">'FG - Tableau 1'!E262</f>
        <v>33</v>
      </c>
      <c r="O262" s="37" t="n">
        <f aca="false">'DI - Tableau 1'!E262</f>
        <v>58</v>
      </c>
      <c r="P262" s="37" t="n">
        <f aca="false">'SK - Tableau 1'!G262</f>
        <v>61</v>
      </c>
      <c r="Q262" s="37" t="n">
        <f aca="false">'ST - Tableau 1'!D262</f>
        <v>59</v>
      </c>
      <c r="R262" s="37" t="n">
        <f aca="false">'EN - Tableau 1'!D262</f>
        <v>33</v>
      </c>
      <c r="S262" s="37" t="n">
        <f aca="false">DU!E262</f>
        <v>92</v>
      </c>
      <c r="T262" s="37" t="n">
        <f aca="false">'PH - Tableau 1'!P262</f>
        <v>62.375</v>
      </c>
      <c r="U262" s="37" t="n">
        <f aca="false">'FO - Tableau 1'!D262</f>
        <v>86</v>
      </c>
      <c r="V262" s="37" t="n">
        <f aca="false">'PA - Tableau 1'!K262</f>
        <v>58.5</v>
      </c>
      <c r="W262" s="37" t="n">
        <f aca="false">'SC - Tableau 1'!L262</f>
        <v>66</v>
      </c>
      <c r="X262" s="37" t="n">
        <f aca="false">'DF - Tableau 1'!I262</f>
        <v>73</v>
      </c>
      <c r="Y262" s="37" t="n">
        <f aca="false">PS!F262</f>
        <v>33</v>
      </c>
      <c r="Z262" s="37" t="n">
        <v>50</v>
      </c>
      <c r="AA262" s="37" t="n">
        <v>50</v>
      </c>
      <c r="AB262" s="37" t="n">
        <v>50</v>
      </c>
    </row>
    <row r="263" customFormat="false" ht="14.35" hidden="false" customHeight="true" outlineLevel="0" collapsed="false">
      <c r="A263" s="17" t="s">
        <v>1477</v>
      </c>
      <c r="B263" s="27" t="n">
        <f aca="false">'POSITION - Tableau 1'!B263</f>
        <v>1</v>
      </c>
      <c r="C263" s="35" t="s">
        <v>283</v>
      </c>
      <c r="D263" s="36" t="s">
        <v>4403</v>
      </c>
      <c r="E263" s="27" t="n">
        <f aca="false">YEAR(TOT!A265)</f>
        <v>1994</v>
      </c>
      <c r="F263" s="28" t="n">
        <f aca="false">MONTH(TOT!A265)</f>
        <v>3</v>
      </c>
      <c r="G263" s="28" t="n">
        <f aca="false">DAY(TOT!A265)</f>
        <v>9</v>
      </c>
      <c r="H263" s="37" t="n">
        <v>74</v>
      </c>
      <c r="I263" s="37" t="n">
        <v>200</v>
      </c>
      <c r="J263" s="28"/>
      <c r="K263" s="38" t="n">
        <f aca="false">TOT!FX265</f>
        <v>925000</v>
      </c>
      <c r="L263" s="28"/>
      <c r="M263" s="37" t="n">
        <f aca="false">'CK - Tableau 1'!F263</f>
        <v>67</v>
      </c>
      <c r="N263" s="37" t="n">
        <f aca="false">'FG - Tableau 1'!E263</f>
        <v>33</v>
      </c>
      <c r="O263" s="37" t="n">
        <f aca="false">'DI - Tableau 1'!E263</f>
        <v>48</v>
      </c>
      <c r="P263" s="37" t="n">
        <f aca="false">'SK - Tableau 1'!G263</f>
        <v>47</v>
      </c>
      <c r="Q263" s="37" t="n">
        <f aca="false">'ST - Tableau 1'!D263</f>
        <v>61</v>
      </c>
      <c r="R263" s="37" t="n">
        <f aca="false">'EN - Tableau 1'!D263</f>
        <v>33</v>
      </c>
      <c r="S263" s="37" t="n">
        <f aca="false">DU!E263</f>
        <v>89</v>
      </c>
      <c r="T263" s="37" t="n">
        <f aca="false">'PH - Tableau 1'!P263</f>
        <v>55.625</v>
      </c>
      <c r="U263" s="37" t="n">
        <f aca="false">'FO - Tableau 1'!D263</f>
        <v>42</v>
      </c>
      <c r="V263" s="37" t="n">
        <f aca="false">'PA - Tableau 1'!K263</f>
        <v>57</v>
      </c>
      <c r="W263" s="37" t="n">
        <f aca="false">'SC - Tableau 1'!L263</f>
        <v>55</v>
      </c>
      <c r="X263" s="37" t="n">
        <f aca="false">'DF - Tableau 1'!I263</f>
        <v>59</v>
      </c>
      <c r="Y263" s="37" t="n">
        <f aca="false">PS!F263</f>
        <v>33</v>
      </c>
      <c r="Z263" s="37" t="n">
        <v>50</v>
      </c>
      <c r="AA263" s="37" t="n">
        <v>50</v>
      </c>
      <c r="AB263" s="37" t="n">
        <v>50</v>
      </c>
    </row>
    <row r="264" customFormat="false" ht="14.35" hidden="false" customHeight="true" outlineLevel="0" collapsed="false">
      <c r="A264" s="17" t="s">
        <v>1480</v>
      </c>
      <c r="B264" s="27" t="n">
        <f aca="false">'POSITION - Tableau 1'!B264</f>
        <v>1</v>
      </c>
      <c r="C264" s="35" t="s">
        <v>262</v>
      </c>
      <c r="D264" s="36" t="s">
        <v>4404</v>
      </c>
      <c r="E264" s="27" t="n">
        <f aca="false">YEAR(TOT!A266)</f>
        <v>1996</v>
      </c>
      <c r="F264" s="28" t="n">
        <f aca="false">MONTH(TOT!A266)</f>
        <v>2</v>
      </c>
      <c r="G264" s="28" t="n">
        <f aca="false">DAY(TOT!A266)</f>
        <v>25</v>
      </c>
      <c r="H264" s="37" t="n">
        <v>74</v>
      </c>
      <c r="I264" s="37" t="n">
        <v>200</v>
      </c>
      <c r="J264" s="28"/>
      <c r="K264" s="38" t="n">
        <f aca="false">TOT!FX266</f>
        <v>742500</v>
      </c>
      <c r="L264" s="28"/>
      <c r="M264" s="37" t="n">
        <f aca="false">'CK - Tableau 1'!F264</f>
        <v>60</v>
      </c>
      <c r="N264" s="37" t="n">
        <f aca="false">'FG - Tableau 1'!E264</f>
        <v>33</v>
      </c>
      <c r="O264" s="37" t="n">
        <f aca="false">'DI - Tableau 1'!E264</f>
        <v>47</v>
      </c>
      <c r="P264" s="37" t="n">
        <f aca="false">'SK - Tableau 1'!G264</f>
        <v>52</v>
      </c>
      <c r="Q264" s="37" t="n">
        <f aca="false">'ST - Tableau 1'!D264</f>
        <v>61</v>
      </c>
      <c r="R264" s="37" t="n">
        <f aca="false">'EN - Tableau 1'!D264</f>
        <v>33</v>
      </c>
      <c r="S264" s="37" t="n">
        <f aca="false">DU!E264</f>
        <v>81</v>
      </c>
      <c r="T264" s="37" t="n">
        <f aca="false">'PH - Tableau 1'!P264</f>
        <v>52</v>
      </c>
      <c r="U264" s="37" t="n">
        <f aca="false">'FO - Tableau 1'!D264</f>
        <v>33</v>
      </c>
      <c r="V264" s="37" t="n">
        <f aca="false">'PA - Tableau 1'!K264</f>
        <v>47</v>
      </c>
      <c r="W264" s="37" t="n">
        <f aca="false">'SC - Tableau 1'!L264</f>
        <v>50.5</v>
      </c>
      <c r="X264" s="37" t="n">
        <f aca="false">'DF - Tableau 1'!I264</f>
        <v>60</v>
      </c>
      <c r="Y264" s="37" t="n">
        <f aca="false">PS!F264</f>
        <v>33</v>
      </c>
      <c r="Z264" s="37" t="n">
        <v>50</v>
      </c>
      <c r="AA264" s="37" t="n">
        <v>50</v>
      </c>
      <c r="AB264" s="37" t="n">
        <v>50</v>
      </c>
    </row>
    <row r="265" customFormat="false" ht="14.35" hidden="false" customHeight="true" outlineLevel="0" collapsed="false">
      <c r="A265" s="17" t="s">
        <v>1484</v>
      </c>
      <c r="B265" s="27" t="n">
        <f aca="false">'POSITION - Tableau 1'!B265</f>
        <v>1</v>
      </c>
      <c r="C265" s="35" t="s">
        <v>372</v>
      </c>
      <c r="D265" s="36" t="s">
        <v>4403</v>
      </c>
      <c r="E265" s="27" t="n">
        <f aca="false">YEAR(TOT!A267)</f>
        <v>1994</v>
      </c>
      <c r="F265" s="28" t="n">
        <f aca="false">MONTH(TOT!A267)</f>
        <v>8</v>
      </c>
      <c r="G265" s="28" t="n">
        <f aca="false">DAY(TOT!A267)</f>
        <v>8</v>
      </c>
      <c r="H265" s="37" t="n">
        <v>71</v>
      </c>
      <c r="I265" s="37" t="n">
        <v>176</v>
      </c>
      <c r="J265" s="28"/>
      <c r="K265" s="38" t="n">
        <f aca="false">TOT!FX267</f>
        <v>742500</v>
      </c>
      <c r="L265" s="28"/>
      <c r="M265" s="37" t="n">
        <f aca="false">'CK - Tableau 1'!F265</f>
        <v>72</v>
      </c>
      <c r="N265" s="37" t="n">
        <f aca="false">'FG - Tableau 1'!E265</f>
        <v>33</v>
      </c>
      <c r="O265" s="37" t="n">
        <f aca="false">'DI - Tableau 1'!E265</f>
        <v>47</v>
      </c>
      <c r="P265" s="37" t="n">
        <f aca="false">'SK - Tableau 1'!G265</f>
        <v>66</v>
      </c>
      <c r="Q265" s="37" t="n">
        <f aca="false">'ST - Tableau 1'!D265</f>
        <v>40</v>
      </c>
      <c r="R265" s="37" t="n">
        <f aca="false">'EN - Tableau 1'!D265</f>
        <v>33</v>
      </c>
      <c r="S265" s="37" t="n">
        <f aca="false">DU!E265</f>
        <v>85</v>
      </c>
      <c r="T265" s="37" t="n">
        <f aca="false">'PH - Tableau 1'!P265</f>
        <v>68.5</v>
      </c>
      <c r="U265" s="37" t="n">
        <f aca="false">'FO - Tableau 1'!D265</f>
        <v>47</v>
      </c>
      <c r="V265" s="37" t="n">
        <f aca="false">'PA - Tableau 1'!K265</f>
        <v>66</v>
      </c>
      <c r="W265" s="37" t="n">
        <f aca="false">'SC - Tableau 1'!L265</f>
        <v>67</v>
      </c>
      <c r="X265" s="37" t="n">
        <f aca="false">'DF - Tableau 1'!I265</f>
        <v>66</v>
      </c>
      <c r="Y265" s="37" t="n">
        <f aca="false">PS!F265</f>
        <v>33</v>
      </c>
      <c r="Z265" s="37" t="n">
        <v>50</v>
      </c>
      <c r="AA265" s="37" t="n">
        <v>50</v>
      </c>
      <c r="AB265" s="37" t="n">
        <v>50</v>
      </c>
    </row>
    <row r="266" customFormat="false" ht="14.35" hidden="false" customHeight="true" outlineLevel="0" collapsed="false">
      <c r="A266" s="17" t="s">
        <v>1488</v>
      </c>
      <c r="B266" s="27" t="n">
        <f aca="false">'POSITION - Tableau 1'!B266</f>
        <v>8</v>
      </c>
      <c r="C266" s="35" t="s">
        <v>262</v>
      </c>
      <c r="D266" s="36" t="s">
        <v>4404</v>
      </c>
      <c r="E266" s="27" t="n">
        <f aca="false">YEAR(TOT!A268)</f>
        <v>1993</v>
      </c>
      <c r="F266" s="28" t="n">
        <f aca="false">MONTH(TOT!A268)</f>
        <v>6</v>
      </c>
      <c r="G266" s="28" t="n">
        <f aca="false">DAY(TOT!A268)</f>
        <v>17</v>
      </c>
      <c r="H266" s="37" t="n">
        <v>78</v>
      </c>
      <c r="I266" s="37" t="n">
        <v>210</v>
      </c>
      <c r="J266" s="28"/>
      <c r="K266" s="38" t="n">
        <f aca="false">TOT!FX268</f>
        <v>5750000</v>
      </c>
      <c r="L266" s="28"/>
      <c r="M266" s="37" t="n">
        <f aca="false">'CK - Tableau 1'!F266</f>
        <v>51</v>
      </c>
      <c r="N266" s="37" t="n">
        <f aca="false">'FG - Tableau 1'!E266</f>
        <v>33</v>
      </c>
      <c r="O266" s="37" t="n">
        <f aca="false">'DI - Tableau 1'!E266</f>
        <v>50</v>
      </c>
      <c r="P266" s="37" t="n">
        <f aca="false">'SK - Tableau 1'!G266</f>
        <v>97</v>
      </c>
      <c r="Q266" s="37" t="n">
        <f aca="false">'ST - Tableau 1'!D266</f>
        <v>54</v>
      </c>
      <c r="R266" s="37" t="n">
        <f aca="false">'EN - Tableau 1'!D266</f>
        <v>69</v>
      </c>
      <c r="S266" s="37" t="n">
        <f aca="false">DU!E266</f>
        <v>99</v>
      </c>
      <c r="T266" s="37" t="n">
        <f aca="false">'PH - Tableau 1'!P266</f>
        <v>82.375</v>
      </c>
      <c r="U266" s="37" t="n">
        <f aca="false">'FO - Tableau 1'!D266</f>
        <v>33</v>
      </c>
      <c r="V266" s="37" t="n">
        <f aca="false">'PA - Tableau 1'!K266</f>
        <v>75</v>
      </c>
      <c r="W266" s="37" t="n">
        <f aca="false">'SC - Tableau 1'!L266</f>
        <v>81.5</v>
      </c>
      <c r="X266" s="37" t="n">
        <f aca="false">'DF - Tableau 1'!I266</f>
        <v>66</v>
      </c>
      <c r="Y266" s="37" t="n">
        <f aca="false">PS!F266</f>
        <v>33</v>
      </c>
      <c r="Z266" s="37" t="n">
        <v>50</v>
      </c>
      <c r="AA266" s="37" t="n">
        <v>50</v>
      </c>
      <c r="AB266" s="37" t="n">
        <v>50</v>
      </c>
    </row>
    <row r="267" customFormat="false" ht="14.35" hidden="false" customHeight="true" outlineLevel="0" collapsed="false">
      <c r="A267" s="17" t="s">
        <v>1491</v>
      </c>
      <c r="B267" s="27" t="n">
        <f aca="false">'POSITION - Tableau 1'!B267</f>
        <v>2</v>
      </c>
      <c r="C267" s="35" t="s">
        <v>262</v>
      </c>
      <c r="D267" s="36" t="s">
        <v>4404</v>
      </c>
      <c r="E267" s="27" t="n">
        <f aca="false">YEAR(TOT!A269)</f>
        <v>1994</v>
      </c>
      <c r="F267" s="28" t="n">
        <f aca="false">MONTH(TOT!A269)</f>
        <v>6</v>
      </c>
      <c r="G267" s="28" t="n">
        <f aca="false">DAY(TOT!A269)</f>
        <v>20</v>
      </c>
      <c r="H267" s="37" t="n">
        <v>70</v>
      </c>
      <c r="I267" s="37" t="n">
        <v>185</v>
      </c>
      <c r="J267" s="28"/>
      <c r="K267" s="38" t="n">
        <f aca="false">TOT!FX269</f>
        <v>925000</v>
      </c>
      <c r="L267" s="28"/>
      <c r="M267" s="37" t="n">
        <f aca="false">'CK - Tableau 1'!F267</f>
        <v>88</v>
      </c>
      <c r="N267" s="37" t="n">
        <f aca="false">'FG - Tableau 1'!E267</f>
        <v>62</v>
      </c>
      <c r="O267" s="37" t="n">
        <f aca="false">'DI - Tableau 1'!E267</f>
        <v>52</v>
      </c>
      <c r="P267" s="37" t="n">
        <f aca="false">'SK - Tableau 1'!G267</f>
        <v>60</v>
      </c>
      <c r="Q267" s="37" t="n">
        <f aca="false">'ST - Tableau 1'!D267</f>
        <v>58</v>
      </c>
      <c r="R267" s="37" t="n">
        <f aca="false">'EN - Tableau 1'!D267</f>
        <v>39</v>
      </c>
      <c r="S267" s="37" t="n">
        <f aca="false">DU!E267</f>
        <v>89</v>
      </c>
      <c r="T267" s="37" t="n">
        <f aca="false">'PH - Tableau 1'!P267</f>
        <v>65</v>
      </c>
      <c r="U267" s="37" t="n">
        <f aca="false">'FO - Tableau 1'!D267</f>
        <v>33</v>
      </c>
      <c r="V267" s="37" t="n">
        <f aca="false">'PA - Tableau 1'!K267</f>
        <v>62.5</v>
      </c>
      <c r="W267" s="37" t="n">
        <f aca="false">'SC - Tableau 1'!L267</f>
        <v>79</v>
      </c>
      <c r="X267" s="37" t="n">
        <f aca="false">'DF - Tableau 1'!I267</f>
        <v>72</v>
      </c>
      <c r="Y267" s="37" t="n">
        <f aca="false">PS!F267</f>
        <v>33</v>
      </c>
      <c r="Z267" s="37" t="n">
        <v>50</v>
      </c>
      <c r="AA267" s="37" t="n">
        <v>50</v>
      </c>
      <c r="AB267" s="37" t="n">
        <v>50</v>
      </c>
    </row>
    <row r="268" customFormat="false" ht="14.35" hidden="false" customHeight="true" outlineLevel="0" collapsed="false">
      <c r="A268" s="17" t="s">
        <v>1496</v>
      </c>
      <c r="B268" s="27" t="n">
        <f aca="false">'POSITION - Tableau 1'!B268</f>
        <v>8</v>
      </c>
      <c r="C268" s="35" t="s">
        <v>262</v>
      </c>
      <c r="D268" s="36" t="s">
        <v>4404</v>
      </c>
      <c r="E268" s="27" t="n">
        <f aca="false">YEAR(TOT!A270)</f>
        <v>1989</v>
      </c>
      <c r="F268" s="28" t="n">
        <f aca="false">MONTH(TOT!A270)</f>
        <v>12</v>
      </c>
      <c r="G268" s="28" t="n">
        <f aca="false">DAY(TOT!A270)</f>
        <v>8</v>
      </c>
      <c r="H268" s="37" t="n">
        <v>73</v>
      </c>
      <c r="I268" s="37" t="n">
        <v>200</v>
      </c>
      <c r="J268" s="28"/>
      <c r="K268" s="38" t="n">
        <f aca="false">TOT!FX270</f>
        <v>7600000</v>
      </c>
      <c r="L268" s="28"/>
      <c r="M268" s="37" t="n">
        <f aca="false">'CK - Tableau 1'!F268</f>
        <v>56</v>
      </c>
      <c r="N268" s="37" t="n">
        <f aca="false">'FG - Tableau 1'!E268</f>
        <v>33</v>
      </c>
      <c r="O268" s="37" t="n">
        <f aca="false">'DI - Tableau 1'!E268</f>
        <v>65</v>
      </c>
      <c r="P268" s="37" t="n">
        <f aca="false">'SK - Tableau 1'!G268</f>
        <v>78</v>
      </c>
      <c r="Q268" s="37" t="n">
        <f aca="false">'ST - Tableau 1'!D268</f>
        <v>67</v>
      </c>
      <c r="R268" s="37" t="n">
        <f aca="false">'EN - Tableau 1'!D268</f>
        <v>99</v>
      </c>
      <c r="S268" s="37" t="n">
        <f aca="false">DU!E268</f>
        <v>99</v>
      </c>
      <c r="T268" s="37" t="n">
        <f aca="false">'PH - Tableau 1'!P268</f>
        <v>81.375</v>
      </c>
      <c r="U268" s="37" t="n">
        <f aca="false">'FO - Tableau 1'!D268</f>
        <v>33</v>
      </c>
      <c r="V268" s="37" t="n">
        <f aca="false">'PA - Tableau 1'!K268</f>
        <v>78.5</v>
      </c>
      <c r="W268" s="37" t="n">
        <f aca="false">'SC - Tableau 1'!L268</f>
        <v>62.5</v>
      </c>
      <c r="X268" s="37" t="n">
        <f aca="false">'DF - Tableau 1'!I268</f>
        <v>63</v>
      </c>
      <c r="Y268" s="37" t="n">
        <f aca="false">PS!F268</f>
        <v>33</v>
      </c>
      <c r="Z268" s="37" t="n">
        <v>50</v>
      </c>
      <c r="AA268" s="37" t="n">
        <v>50</v>
      </c>
      <c r="AB268" s="37" t="n">
        <v>50</v>
      </c>
    </row>
    <row r="269" customFormat="false" ht="14.35" hidden="false" customHeight="true" outlineLevel="0" collapsed="false">
      <c r="A269" s="17" t="s">
        <v>1500</v>
      </c>
      <c r="B269" s="27" t="n">
        <f aca="false">'POSITION - Tableau 1'!B269</f>
        <v>4</v>
      </c>
      <c r="C269" s="35" t="s">
        <v>283</v>
      </c>
      <c r="D269" s="36" t="s">
        <v>4404</v>
      </c>
      <c r="E269" s="27" t="n">
        <f aca="false">YEAR(TOT!A271)</f>
        <v>1985</v>
      </c>
      <c r="F269" s="28" t="n">
        <f aca="false">MONTH(TOT!A271)</f>
        <v>10</v>
      </c>
      <c r="G269" s="28" t="n">
        <f aca="false">DAY(TOT!A271)</f>
        <v>30</v>
      </c>
      <c r="H269" s="37" t="n">
        <v>74</v>
      </c>
      <c r="I269" s="37" t="n">
        <v>215</v>
      </c>
      <c r="J269" s="28"/>
      <c r="K269" s="38" t="n">
        <f aca="false">TOT!FX271</f>
        <v>800000</v>
      </c>
      <c r="L269" s="28"/>
      <c r="M269" s="37" t="n">
        <f aca="false">'CK - Tableau 1'!F269</f>
        <v>71</v>
      </c>
      <c r="N269" s="37" t="n">
        <f aca="false">'FG - Tableau 1'!E269</f>
        <v>33</v>
      </c>
      <c r="O269" s="37" t="n">
        <f aca="false">'DI - Tableau 1'!E269</f>
        <v>89</v>
      </c>
      <c r="P269" s="37" t="n">
        <f aca="false">'SK - Tableau 1'!G269</f>
        <v>68</v>
      </c>
      <c r="Q269" s="37" t="n">
        <f aca="false">'ST - Tableau 1'!D269</f>
        <v>86</v>
      </c>
      <c r="R269" s="37" t="n">
        <f aca="false">'EN - Tableau 1'!D269</f>
        <v>39</v>
      </c>
      <c r="S269" s="37" t="n">
        <f aca="false">DU!E269</f>
        <v>91</v>
      </c>
      <c r="T269" s="37" t="n">
        <f aca="false">'PH - Tableau 1'!P269</f>
        <v>67</v>
      </c>
      <c r="U269" s="37" t="n">
        <f aca="false">'FO - Tableau 1'!D269</f>
        <v>60</v>
      </c>
      <c r="V269" s="37" t="n">
        <f aca="false">'PA - Tableau 1'!K269</f>
        <v>62</v>
      </c>
      <c r="W269" s="37" t="n">
        <f aca="false">'SC - Tableau 1'!L269</f>
        <v>77</v>
      </c>
      <c r="X269" s="37" t="n">
        <f aca="false">'DF - Tableau 1'!I269</f>
        <v>57.5</v>
      </c>
      <c r="Y269" s="37" t="n">
        <f aca="false">PS!F269</f>
        <v>57.9285714285714</v>
      </c>
      <c r="Z269" s="37" t="n">
        <v>50</v>
      </c>
      <c r="AA269" s="37" t="n">
        <v>50</v>
      </c>
      <c r="AB269" s="37" t="n">
        <v>50</v>
      </c>
    </row>
    <row r="270" customFormat="false" ht="14.35" hidden="false" customHeight="true" outlineLevel="0" collapsed="false">
      <c r="A270" s="17" t="s">
        <v>1504</v>
      </c>
      <c r="B270" s="27" t="n">
        <f aca="false">'POSITION - Tableau 1'!B270</f>
        <v>2</v>
      </c>
      <c r="C270" s="35" t="s">
        <v>262</v>
      </c>
      <c r="D270" s="36" t="s">
        <v>4403</v>
      </c>
      <c r="E270" s="27" t="n">
        <f aca="false">YEAR(TOT!A272)</f>
        <v>1995</v>
      </c>
      <c r="F270" s="28" t="n">
        <f aca="false">MONTH(TOT!A272)</f>
        <v>11</v>
      </c>
      <c r="G270" s="28" t="n">
        <f aca="false">DAY(TOT!A272)</f>
        <v>24</v>
      </c>
      <c r="H270" s="37" t="n">
        <v>72</v>
      </c>
      <c r="I270" s="37" t="n">
        <v>197</v>
      </c>
      <c r="J270" s="28"/>
      <c r="K270" s="38" t="n">
        <f aca="false">TOT!FX272</f>
        <v>817500</v>
      </c>
      <c r="L270" s="28"/>
      <c r="M270" s="37" t="n">
        <f aca="false">'CK - Tableau 1'!F270</f>
        <v>73</v>
      </c>
      <c r="N270" s="37" t="n">
        <f aca="false">'FG - Tableau 1'!E270</f>
        <v>33</v>
      </c>
      <c r="O270" s="37" t="n">
        <f aca="false">'DI - Tableau 1'!E270</f>
        <v>73</v>
      </c>
      <c r="P270" s="37" t="n">
        <f aca="false">'SK - Tableau 1'!G270</f>
        <v>47</v>
      </c>
      <c r="Q270" s="37" t="n">
        <f aca="false">'ST - Tableau 1'!D270</f>
        <v>68</v>
      </c>
      <c r="R270" s="37" t="n">
        <f aca="false">'EN - Tableau 1'!D270</f>
        <v>33</v>
      </c>
      <c r="S270" s="37" t="n">
        <f aca="false">DU!E270</f>
        <v>83</v>
      </c>
      <c r="T270" s="37" t="n">
        <f aca="false">'PH - Tableau 1'!P270</f>
        <v>52.875</v>
      </c>
      <c r="U270" s="37" t="n">
        <f aca="false">'FO - Tableau 1'!D270</f>
        <v>33</v>
      </c>
      <c r="V270" s="37" t="n">
        <f aca="false">'PA - Tableau 1'!K270</f>
        <v>52</v>
      </c>
      <c r="W270" s="37" t="n">
        <f aca="false">'SC - Tableau 1'!L270</f>
        <v>53.5</v>
      </c>
      <c r="X270" s="37" t="n">
        <f aca="false">'DF - Tableau 1'!I270</f>
        <v>60</v>
      </c>
      <c r="Y270" s="37" t="n">
        <f aca="false">PS!F270</f>
        <v>33</v>
      </c>
      <c r="Z270" s="37" t="n">
        <v>50</v>
      </c>
      <c r="AA270" s="37" t="n">
        <v>50</v>
      </c>
      <c r="AB270" s="37" t="n">
        <v>50</v>
      </c>
    </row>
    <row r="271" customFormat="false" ht="14.35" hidden="false" customHeight="true" outlineLevel="0" collapsed="false">
      <c r="A271" s="17" t="s">
        <v>1507</v>
      </c>
      <c r="B271" s="27" t="n">
        <f aca="false">'POSITION - Tableau 1'!B271</f>
        <v>8</v>
      </c>
      <c r="C271" s="35" t="s">
        <v>262</v>
      </c>
      <c r="D271" s="36" t="s">
        <v>4404</v>
      </c>
      <c r="E271" s="27" t="n">
        <f aca="false">YEAR(TOT!A273)</f>
        <v>1983</v>
      </c>
      <c r="F271" s="28" t="n">
        <f aca="false">MONTH(TOT!A273)</f>
        <v>7</v>
      </c>
      <c r="G271" s="28" t="n">
        <f aca="false">DAY(TOT!A273)</f>
        <v>16</v>
      </c>
      <c r="H271" s="37" t="n">
        <v>73</v>
      </c>
      <c r="I271" s="37" t="n">
        <v>192</v>
      </c>
      <c r="J271" s="28"/>
      <c r="K271" s="38" t="n">
        <f aca="false">TOT!FX273</f>
        <v>5000000</v>
      </c>
      <c r="L271" s="28"/>
      <c r="M271" s="37" t="n">
        <f aca="false">'CK - Tableau 1'!F271</f>
        <v>37</v>
      </c>
      <c r="N271" s="37" t="n">
        <f aca="false">'FG - Tableau 1'!E271</f>
        <v>33</v>
      </c>
      <c r="O271" s="37" t="n">
        <f aca="false">'DI - Tableau 1'!E271</f>
        <v>85</v>
      </c>
      <c r="P271" s="37" t="n">
        <f aca="false">'SK - Tableau 1'!G271</f>
        <v>92</v>
      </c>
      <c r="Q271" s="37" t="n">
        <f aca="false">'ST - Tableau 1'!D271</f>
        <v>53</v>
      </c>
      <c r="R271" s="37" t="n">
        <f aca="false">'EN - Tableau 1'!D271</f>
        <v>92</v>
      </c>
      <c r="S271" s="37" t="n">
        <f aca="false">DU!E271</f>
        <v>99</v>
      </c>
      <c r="T271" s="37" t="n">
        <f aca="false">'PH - Tableau 1'!P271</f>
        <v>75.75</v>
      </c>
      <c r="U271" s="37" t="n">
        <f aca="false">'FO - Tableau 1'!D271</f>
        <v>33</v>
      </c>
      <c r="V271" s="37" t="n">
        <f aca="false">'PA - Tableau 1'!K271</f>
        <v>64.5</v>
      </c>
      <c r="W271" s="37" t="n">
        <f aca="false">'SC - Tableau 1'!L271</f>
        <v>58.5</v>
      </c>
      <c r="X271" s="37" t="n">
        <f aca="false">'DF - Tableau 1'!I271</f>
        <v>76</v>
      </c>
      <c r="Y271" s="37" t="n">
        <f aca="false">PS!F271</f>
        <v>33</v>
      </c>
      <c r="Z271" s="37" t="n">
        <v>50</v>
      </c>
      <c r="AA271" s="37" t="n">
        <v>50</v>
      </c>
      <c r="AB271" s="37" t="n">
        <v>50</v>
      </c>
    </row>
    <row r="272" customFormat="false" ht="14.35" hidden="false" customHeight="true" outlineLevel="0" collapsed="false">
      <c r="A272" s="17" t="s">
        <v>1511</v>
      </c>
      <c r="B272" s="27" t="n">
        <f aca="false">'POSITION - Tableau 1'!B272</f>
        <v>8</v>
      </c>
      <c r="C272" s="35" t="s">
        <v>262</v>
      </c>
      <c r="D272" s="36" t="s">
        <v>4403</v>
      </c>
      <c r="E272" s="27" t="n">
        <f aca="false">YEAR(TOT!A274)</f>
        <v>1993</v>
      </c>
      <c r="F272" s="28" t="n">
        <f aca="false">MONTH(TOT!A274)</f>
        <v>9</v>
      </c>
      <c r="G272" s="28" t="n">
        <f aca="false">DAY(TOT!A274)</f>
        <v>7</v>
      </c>
      <c r="H272" s="37" t="n">
        <v>75</v>
      </c>
      <c r="I272" s="37" t="n">
        <v>210</v>
      </c>
      <c r="J272" s="28"/>
      <c r="K272" s="38" t="n">
        <f aca="false">TOT!FX274</f>
        <v>750000</v>
      </c>
      <c r="L272" s="28"/>
      <c r="M272" s="37" t="n">
        <f aca="false">'CK - Tableau 1'!F272</f>
        <v>73</v>
      </c>
      <c r="N272" s="37" t="n">
        <f aca="false">'FG - Tableau 1'!E272</f>
        <v>74</v>
      </c>
      <c r="O272" s="37" t="n">
        <f aca="false">'DI - Tableau 1'!E272</f>
        <v>39</v>
      </c>
      <c r="P272" s="37" t="n">
        <f aca="false">'SK - Tableau 1'!G272</f>
        <v>52</v>
      </c>
      <c r="Q272" s="37" t="n">
        <f aca="false">'ST - Tableau 1'!D272</f>
        <v>72</v>
      </c>
      <c r="R272" s="37" t="n">
        <f aca="false">'EN - Tableau 1'!D272</f>
        <v>33</v>
      </c>
      <c r="S272" s="37" t="n">
        <f aca="false">DU!E272</f>
        <v>84</v>
      </c>
      <c r="T272" s="37" t="n">
        <f aca="false">'PH - Tableau 1'!P272</f>
        <v>55</v>
      </c>
      <c r="U272" s="37" t="n">
        <f aca="false">'FO - Tableau 1'!D272</f>
        <v>33</v>
      </c>
      <c r="V272" s="37" t="n">
        <f aca="false">'PA - Tableau 1'!K272</f>
        <v>48.5</v>
      </c>
      <c r="W272" s="37" t="n">
        <f aca="false">'SC - Tableau 1'!L272</f>
        <v>58.5</v>
      </c>
      <c r="X272" s="37" t="n">
        <f aca="false">'DF - Tableau 1'!I272</f>
        <v>56</v>
      </c>
      <c r="Y272" s="37" t="n">
        <f aca="false">PS!F272</f>
        <v>33</v>
      </c>
      <c r="Z272" s="37" t="n">
        <v>50</v>
      </c>
      <c r="AA272" s="37" t="n">
        <v>50</v>
      </c>
      <c r="AB272" s="37" t="n">
        <v>50</v>
      </c>
    </row>
    <row r="273" customFormat="false" ht="14.35" hidden="false" customHeight="true" outlineLevel="0" collapsed="false">
      <c r="A273" s="17" t="s">
        <v>1515</v>
      </c>
      <c r="B273" s="27" t="n">
        <f aca="false">'POSITION - Tableau 1'!B273</f>
        <v>4</v>
      </c>
      <c r="C273" s="35" t="s">
        <v>283</v>
      </c>
      <c r="D273" s="36" t="s">
        <v>4404</v>
      </c>
      <c r="E273" s="27" t="n">
        <f aca="false">YEAR(TOT!A275)</f>
        <v>1984</v>
      </c>
      <c r="F273" s="28" t="n">
        <f aca="false">MONTH(TOT!A275)</f>
        <v>11</v>
      </c>
      <c r="G273" s="28" t="n">
        <f aca="false">DAY(TOT!A275)</f>
        <v>4</v>
      </c>
      <c r="H273" s="37" t="n">
        <v>72</v>
      </c>
      <c r="I273" s="37" t="n">
        <v>216</v>
      </c>
      <c r="J273" s="28"/>
      <c r="K273" s="38" t="n">
        <f aca="false">TOT!FX275</f>
        <v>6500000</v>
      </c>
      <c r="L273" s="28"/>
      <c r="M273" s="37" t="n">
        <f aca="false">'CK - Tableau 1'!F273</f>
        <v>78</v>
      </c>
      <c r="N273" s="37" t="n">
        <f aca="false">'FG - Tableau 1'!E273</f>
        <v>68</v>
      </c>
      <c r="O273" s="37" t="n">
        <f aca="false">'DI - Tableau 1'!E273</f>
        <v>69</v>
      </c>
      <c r="P273" s="37" t="n">
        <f aca="false">'SK - Tableau 1'!G273</f>
        <v>68</v>
      </c>
      <c r="Q273" s="37" t="n">
        <f aca="false">'ST - Tableau 1'!D273</f>
        <v>93</v>
      </c>
      <c r="R273" s="37" t="n">
        <f aca="false">'EN - Tableau 1'!D273</f>
        <v>99</v>
      </c>
      <c r="S273" s="37" t="n">
        <f aca="false">DU!E273</f>
        <v>99</v>
      </c>
      <c r="T273" s="37" t="n">
        <f aca="false">'PH - Tableau 1'!P273</f>
        <v>80</v>
      </c>
      <c r="U273" s="37" t="n">
        <f aca="false">'FO - Tableau 1'!D273</f>
        <v>34</v>
      </c>
      <c r="V273" s="37" t="n">
        <f aca="false">'PA - Tableau 1'!K273</f>
        <v>79.5</v>
      </c>
      <c r="W273" s="37" t="n">
        <f aca="false">'SC - Tableau 1'!L273</f>
        <v>87</v>
      </c>
      <c r="X273" s="37" t="n">
        <f aca="false">'DF - Tableau 1'!I273</f>
        <v>62.5</v>
      </c>
      <c r="Y273" s="37" t="n">
        <f aca="false">PS!F273</f>
        <v>33</v>
      </c>
      <c r="Z273" s="37" t="n">
        <v>50</v>
      </c>
      <c r="AA273" s="37" t="n">
        <v>50</v>
      </c>
      <c r="AB273" s="37" t="n">
        <v>50</v>
      </c>
    </row>
    <row r="274" customFormat="false" ht="14.35" hidden="false" customHeight="true" outlineLevel="0" collapsed="false">
      <c r="A274" s="17" t="s">
        <v>1518</v>
      </c>
      <c r="B274" s="27" t="n">
        <f aca="false">'POSITION - Tableau 1'!B274</f>
        <v>8</v>
      </c>
      <c r="C274" s="35" t="s">
        <v>283</v>
      </c>
      <c r="D274" s="36" t="s">
        <v>4404</v>
      </c>
      <c r="E274" s="27" t="n">
        <f aca="false">YEAR(TOT!A276)</f>
        <v>1985</v>
      </c>
      <c r="F274" s="28" t="n">
        <f aca="false">MONTH(TOT!A276)</f>
        <v>3</v>
      </c>
      <c r="G274" s="28" t="n">
        <f aca="false">DAY(TOT!A276)</f>
        <v>27</v>
      </c>
      <c r="H274" s="37" t="n">
        <v>77</v>
      </c>
      <c r="I274" s="37" t="n">
        <v>260</v>
      </c>
      <c r="J274" s="28"/>
      <c r="K274" s="38" t="n">
        <f aca="false">TOT!FX276</f>
        <v>8000000</v>
      </c>
      <c r="L274" s="28"/>
      <c r="M274" s="37" t="n">
        <f aca="false">'CK - Tableau 1'!F274</f>
        <v>68</v>
      </c>
      <c r="N274" s="37" t="n">
        <f aca="false">'FG - Tableau 1'!E274</f>
        <v>70</v>
      </c>
      <c r="O274" s="37" t="n">
        <f aca="false">'DI - Tableau 1'!E274</f>
        <v>43</v>
      </c>
      <c r="P274" s="37" t="n">
        <f aca="false">'SK - Tableau 1'!G274</f>
        <v>97</v>
      </c>
      <c r="Q274" s="37" t="n">
        <f aca="false">'ST - Tableau 1'!D274</f>
        <v>99</v>
      </c>
      <c r="R274" s="37" t="n">
        <f aca="false">'EN - Tableau 1'!D274</f>
        <v>97</v>
      </c>
      <c r="S274" s="37" t="n">
        <f aca="false">DU!E274</f>
        <v>85</v>
      </c>
      <c r="T274" s="37" t="n">
        <f aca="false">'PH - Tableau 1'!P274</f>
        <v>78.625</v>
      </c>
      <c r="U274" s="37" t="n">
        <f aca="false">'FO - Tableau 1'!D274</f>
        <v>33</v>
      </c>
      <c r="V274" s="37" t="n">
        <f aca="false">'PA - Tableau 1'!K274</f>
        <v>73.5</v>
      </c>
      <c r="W274" s="37" t="n">
        <f aca="false">'SC - Tableau 1'!L274</f>
        <v>68</v>
      </c>
      <c r="X274" s="37" t="n">
        <f aca="false">'DF - Tableau 1'!I274</f>
        <v>72</v>
      </c>
      <c r="Y274" s="37" t="n">
        <f aca="false">PS!F274</f>
        <v>33</v>
      </c>
      <c r="Z274" s="37" t="n">
        <v>50</v>
      </c>
      <c r="AA274" s="37" t="n">
        <v>50</v>
      </c>
      <c r="AB274" s="37" t="n">
        <v>50</v>
      </c>
    </row>
    <row r="275" customFormat="false" ht="14.35" hidden="false" customHeight="true" outlineLevel="0" collapsed="false">
      <c r="A275" s="17" t="s">
        <v>1521</v>
      </c>
      <c r="B275" s="27" t="n">
        <f aca="false">'POSITION - Tableau 1'!B275</f>
        <v>8</v>
      </c>
      <c r="C275" s="35" t="s">
        <v>262</v>
      </c>
      <c r="D275" s="36" t="s">
        <v>4404</v>
      </c>
      <c r="E275" s="27" t="n">
        <f aca="false">YEAR(TOT!A277)</f>
        <v>1993</v>
      </c>
      <c r="F275" s="28" t="n">
        <f aca="false">MONTH(TOT!A277)</f>
        <v>5</v>
      </c>
      <c r="G275" s="28" t="n">
        <f aca="false">DAY(TOT!A277)</f>
        <v>1</v>
      </c>
      <c r="H275" s="37" t="n">
        <v>73</v>
      </c>
      <c r="I275" s="37" t="n">
        <v>195</v>
      </c>
      <c r="J275" s="28"/>
      <c r="K275" s="38" t="n">
        <f aca="false">TOT!FX277</f>
        <v>700000</v>
      </c>
      <c r="L275" s="28"/>
      <c r="M275" s="37" t="n">
        <f aca="false">'CK - Tableau 1'!F275</f>
        <v>67</v>
      </c>
      <c r="N275" s="37" t="n">
        <f aca="false">'FG - Tableau 1'!E275</f>
        <v>33</v>
      </c>
      <c r="O275" s="37" t="n">
        <f aca="false">'DI - Tableau 1'!E275</f>
        <v>50</v>
      </c>
      <c r="P275" s="37" t="n">
        <f aca="false">'SK - Tableau 1'!G275</f>
        <v>48</v>
      </c>
      <c r="Q275" s="37" t="n">
        <f aca="false">'ST - Tableau 1'!D275</f>
        <v>58</v>
      </c>
      <c r="R275" s="37" t="n">
        <f aca="false">'EN - Tableau 1'!D275</f>
        <v>33</v>
      </c>
      <c r="S275" s="37" t="n">
        <f aca="false">DU!E275</f>
        <v>92</v>
      </c>
      <c r="T275" s="37" t="n">
        <f aca="false">'PH - Tableau 1'!P275</f>
        <v>70.875</v>
      </c>
      <c r="U275" s="37" t="n">
        <f aca="false">'FO - Tableau 1'!D275</f>
        <v>33</v>
      </c>
      <c r="V275" s="37" t="n">
        <f aca="false">'PA - Tableau 1'!K275</f>
        <v>79.5</v>
      </c>
      <c r="W275" s="37" t="n">
        <f aca="false">'SC - Tableau 1'!L275</f>
        <v>52.5</v>
      </c>
      <c r="X275" s="37" t="n">
        <f aca="false">'DF - Tableau 1'!I275</f>
        <v>72.5</v>
      </c>
      <c r="Y275" s="37" t="n">
        <f aca="false">PS!F275</f>
        <v>33</v>
      </c>
      <c r="Z275" s="37" t="n">
        <v>50</v>
      </c>
      <c r="AA275" s="37" t="n">
        <v>50</v>
      </c>
      <c r="AB275" s="37" t="n">
        <v>50</v>
      </c>
    </row>
    <row r="276" customFormat="false" ht="14.35" hidden="false" customHeight="true" outlineLevel="0" collapsed="false">
      <c r="A276" s="17" t="s">
        <v>1527</v>
      </c>
      <c r="B276" s="27" t="n">
        <f aca="false">'POSITION - Tableau 1'!B276</f>
        <v>1</v>
      </c>
      <c r="C276" s="35" t="s">
        <v>283</v>
      </c>
      <c r="D276" s="36" t="s">
        <v>4403</v>
      </c>
      <c r="E276" s="27" t="n">
        <f aca="false">YEAR(TOT!A278)</f>
        <v>1996</v>
      </c>
      <c r="F276" s="28" t="n">
        <f aca="false">MONTH(TOT!A278)</f>
        <v>8</v>
      </c>
      <c r="G276" s="28" t="n">
        <f aca="false">DAY(TOT!A278)</f>
        <v>26</v>
      </c>
      <c r="H276" s="37" t="n">
        <v>72</v>
      </c>
      <c r="I276" s="37" t="n">
        <v>195</v>
      </c>
      <c r="J276" s="28"/>
      <c r="K276" s="38" t="n">
        <f aca="false">TOT!FX278</f>
        <v>925000</v>
      </c>
      <c r="L276" s="28"/>
      <c r="M276" s="37" t="n">
        <f aca="false">'CK - Tableau 1'!F276</f>
        <v>60</v>
      </c>
      <c r="N276" s="37" t="n">
        <f aca="false">'FG - Tableau 1'!E276</f>
        <v>33</v>
      </c>
      <c r="O276" s="37" t="n">
        <f aca="false">'DI - Tableau 1'!E276</f>
        <v>73</v>
      </c>
      <c r="P276" s="37" t="n">
        <f aca="false">'SK - Tableau 1'!G276</f>
        <v>60</v>
      </c>
      <c r="Q276" s="37" t="n">
        <f aca="false">'ST - Tableau 1'!D276</f>
        <v>64</v>
      </c>
      <c r="R276" s="37" t="n">
        <f aca="false">'EN - Tableau 1'!D276</f>
        <v>33</v>
      </c>
      <c r="S276" s="37" t="n">
        <f aca="false">DU!E276</f>
        <v>81</v>
      </c>
      <c r="T276" s="37" t="n">
        <f aca="false">'PH - Tableau 1'!P276</f>
        <v>53.5</v>
      </c>
      <c r="U276" s="37" t="n">
        <f aca="false">'FO - Tableau 1'!D276</f>
        <v>53</v>
      </c>
      <c r="V276" s="37" t="n">
        <f aca="false">'PA - Tableau 1'!K276</f>
        <v>47</v>
      </c>
      <c r="W276" s="37" t="n">
        <f aca="false">'SC - Tableau 1'!L276</f>
        <v>47</v>
      </c>
      <c r="X276" s="37" t="n">
        <f aca="false">'DF - Tableau 1'!I276</f>
        <v>53.5</v>
      </c>
      <c r="Y276" s="37" t="n">
        <f aca="false">PS!F276</f>
        <v>33</v>
      </c>
      <c r="Z276" s="37" t="n">
        <v>50</v>
      </c>
      <c r="AA276" s="37" t="n">
        <v>50</v>
      </c>
      <c r="AB276" s="37" t="n">
        <v>50</v>
      </c>
    </row>
    <row r="277" customFormat="false" ht="14.35" hidden="false" customHeight="true" outlineLevel="0" collapsed="false">
      <c r="A277" s="17" t="s">
        <v>1531</v>
      </c>
      <c r="B277" s="27" t="n">
        <f aca="false">'POSITION - Tableau 1'!B277</f>
        <v>1</v>
      </c>
      <c r="C277" s="35" t="s">
        <v>283</v>
      </c>
      <c r="D277" s="36" t="s">
        <v>4404</v>
      </c>
      <c r="E277" s="27" t="n">
        <f aca="false">YEAR(TOT!A279)</f>
        <v>1996</v>
      </c>
      <c r="F277" s="28" t="n">
        <f aca="false">MONTH(TOT!A279)</f>
        <v>7</v>
      </c>
      <c r="G277" s="28" t="n">
        <f aca="false">DAY(TOT!A279)</f>
        <v>30</v>
      </c>
      <c r="H277" s="37" t="n">
        <v>73</v>
      </c>
      <c r="I277" s="37" t="n">
        <v>198</v>
      </c>
      <c r="J277" s="28"/>
      <c r="K277" s="38" t="n">
        <f aca="false">TOT!FX279</f>
        <v>925000</v>
      </c>
      <c r="L277" s="28"/>
      <c r="M277" s="37" t="n">
        <f aca="false">'CK - Tableau 1'!F277</f>
        <v>51</v>
      </c>
      <c r="N277" s="37" t="n">
        <f aca="false">'FG - Tableau 1'!E277</f>
        <v>60</v>
      </c>
      <c r="O277" s="37" t="n">
        <f aca="false">'DI - Tableau 1'!E277</f>
        <v>51</v>
      </c>
      <c r="P277" s="37" t="n">
        <f aca="false">'SK - Tableau 1'!G277</f>
        <v>83</v>
      </c>
      <c r="Q277" s="37" t="n">
        <f aca="false">'ST - Tableau 1'!D277</f>
        <v>64</v>
      </c>
      <c r="R277" s="37" t="n">
        <f aca="false">'EN - Tableau 1'!D277</f>
        <v>99</v>
      </c>
      <c r="S277" s="37" t="n">
        <f aca="false">DU!E277</f>
        <v>99</v>
      </c>
      <c r="T277" s="37" t="n">
        <f aca="false">'PH - Tableau 1'!P277</f>
        <v>74.125</v>
      </c>
      <c r="U277" s="37" t="n">
        <f aca="false">'FO - Tableau 1'!D277</f>
        <v>70</v>
      </c>
      <c r="V277" s="37" t="n">
        <f aca="false">'PA - Tableau 1'!K277</f>
        <v>92.5</v>
      </c>
      <c r="W277" s="37" t="n">
        <f aca="false">'SC - Tableau 1'!L277</f>
        <v>80.5</v>
      </c>
      <c r="X277" s="37" t="n">
        <f aca="false">'DF - Tableau 1'!I277</f>
        <v>71</v>
      </c>
      <c r="Y277" s="37" t="n">
        <f aca="false">PS!F277</f>
        <v>36.5</v>
      </c>
      <c r="Z277" s="37" t="n">
        <v>50</v>
      </c>
      <c r="AA277" s="37" t="n">
        <v>50</v>
      </c>
      <c r="AB277" s="37" t="n">
        <v>50</v>
      </c>
    </row>
    <row r="278" customFormat="false" ht="14.35" hidden="false" customHeight="true" outlineLevel="0" collapsed="false">
      <c r="A278" s="17" t="s">
        <v>1535</v>
      </c>
      <c r="B278" s="27" t="n">
        <f aca="false">'POSITION - Tableau 1'!B278</f>
        <v>4</v>
      </c>
      <c r="C278" s="35" t="s">
        <v>262</v>
      </c>
      <c r="D278" s="36" t="s">
        <v>4403</v>
      </c>
      <c r="E278" s="27" t="n">
        <f aca="false">YEAR(TOT!A280)</f>
        <v>1995</v>
      </c>
      <c r="F278" s="28" t="n">
        <f aca="false">MONTH(TOT!A280)</f>
        <v>6</v>
      </c>
      <c r="G278" s="28" t="n">
        <f aca="false">DAY(TOT!A280)</f>
        <v>1</v>
      </c>
      <c r="H278" s="37" t="n">
        <v>71</v>
      </c>
      <c r="I278" s="37" t="n">
        <v>158</v>
      </c>
      <c r="J278" s="28"/>
      <c r="K278" s="38" t="n">
        <f aca="false">TOT!FX280</f>
        <v>925000</v>
      </c>
      <c r="L278" s="28"/>
      <c r="M278" s="37" t="n">
        <f aca="false">'CK - Tableau 1'!F278</f>
        <v>60</v>
      </c>
      <c r="N278" s="37" t="n">
        <f aca="false">'FG - Tableau 1'!E278</f>
        <v>33</v>
      </c>
      <c r="O278" s="37" t="n">
        <f aca="false">'DI - Tableau 1'!E278</f>
        <v>73</v>
      </c>
      <c r="P278" s="37" t="n">
        <f aca="false">'SK - Tableau 1'!G278</f>
        <v>60</v>
      </c>
      <c r="Q278" s="37" t="n">
        <f aca="false">'ST - Tableau 1'!D278</f>
        <v>33</v>
      </c>
      <c r="R278" s="37" t="n">
        <f aca="false">'EN - Tableau 1'!D278</f>
        <v>36</v>
      </c>
      <c r="S278" s="37" t="n">
        <f aca="false">DU!E278</f>
        <v>81</v>
      </c>
      <c r="T278" s="37" t="n">
        <f aca="false">'PH - Tableau 1'!P278</f>
        <v>65.375</v>
      </c>
      <c r="U278" s="37" t="n">
        <f aca="false">'FO - Tableau 1'!D278</f>
        <v>33</v>
      </c>
      <c r="V278" s="37" t="n">
        <f aca="false">'PA - Tableau 1'!K278</f>
        <v>60</v>
      </c>
      <c r="W278" s="37" t="n">
        <f aca="false">'SC - Tableau 1'!L278</f>
        <v>53.5</v>
      </c>
      <c r="X278" s="37" t="n">
        <f aca="false">'DF - Tableau 1'!I278</f>
        <v>59.5</v>
      </c>
      <c r="Y278" s="37" t="n">
        <f aca="false">PS!F278</f>
        <v>33</v>
      </c>
      <c r="Z278" s="37" t="n">
        <v>50</v>
      </c>
      <c r="AA278" s="37" t="n">
        <v>50</v>
      </c>
      <c r="AB278" s="37" t="n">
        <v>50</v>
      </c>
    </row>
    <row r="279" customFormat="false" ht="14.35" hidden="false" customHeight="true" outlineLevel="0" collapsed="false">
      <c r="A279" s="17" t="s">
        <v>1539</v>
      </c>
      <c r="B279" s="27" t="n">
        <f aca="false">'POSITION - Tableau 1'!B279</f>
        <v>1</v>
      </c>
      <c r="C279" s="35" t="s">
        <v>262</v>
      </c>
      <c r="D279" s="36" t="s">
        <v>4403</v>
      </c>
      <c r="E279" s="27" t="n">
        <f aca="false">YEAR(TOT!A281)</f>
        <v>1997</v>
      </c>
      <c r="F279" s="28" t="n">
        <f aca="false">MONTH(TOT!A281)</f>
        <v>3</v>
      </c>
      <c r="G279" s="28" t="n">
        <f aca="false">DAY(TOT!A281)</f>
        <v>7</v>
      </c>
      <c r="H279" s="37" t="n">
        <v>75</v>
      </c>
      <c r="I279" s="37" t="n">
        <v>200</v>
      </c>
      <c r="J279" s="28"/>
      <c r="K279" s="38" t="n">
        <f aca="false">TOT!FX281</f>
        <v>925000</v>
      </c>
      <c r="L279" s="28"/>
      <c r="M279" s="37" t="n">
        <f aca="false">'CK - Tableau 1'!F279</f>
        <v>60</v>
      </c>
      <c r="N279" s="37" t="n">
        <f aca="false">'FG - Tableau 1'!E279</f>
        <v>33</v>
      </c>
      <c r="O279" s="37" t="n">
        <f aca="false">'DI - Tableau 1'!E279</f>
        <v>60</v>
      </c>
      <c r="P279" s="37" t="n">
        <f aca="false">'SK - Tableau 1'!G279</f>
        <v>66</v>
      </c>
      <c r="Q279" s="37" t="n">
        <f aca="false">'ST - Tableau 1'!D279</f>
        <v>55</v>
      </c>
      <c r="R279" s="37" t="n">
        <f aca="false">'EN - Tableau 1'!D279</f>
        <v>33</v>
      </c>
      <c r="S279" s="37" t="n">
        <f aca="false">DU!E279</f>
        <v>85</v>
      </c>
      <c r="T279" s="37" t="n">
        <f aca="false">'PH - Tableau 1'!P279</f>
        <v>66.5</v>
      </c>
      <c r="U279" s="37" t="n">
        <f aca="false">'FO - Tableau 1'!D279</f>
        <v>48</v>
      </c>
      <c r="V279" s="37" t="n">
        <f aca="false">'PA - Tableau 1'!K279</f>
        <v>66</v>
      </c>
      <c r="W279" s="37" t="n">
        <f aca="false">'SC - Tableau 1'!L279</f>
        <v>70</v>
      </c>
      <c r="X279" s="37" t="n">
        <f aca="false">'DF - Tableau 1'!I279</f>
        <v>66</v>
      </c>
      <c r="Y279" s="37" t="n">
        <f aca="false">PS!F279</f>
        <v>33</v>
      </c>
      <c r="Z279" s="37" t="n">
        <v>50</v>
      </c>
      <c r="AA279" s="37" t="n">
        <v>50</v>
      </c>
      <c r="AB279" s="37" t="n">
        <v>50</v>
      </c>
    </row>
    <row r="280" customFormat="false" ht="14.35" hidden="false" customHeight="true" outlineLevel="0" collapsed="false">
      <c r="A280" s="17" t="s">
        <v>1543</v>
      </c>
      <c r="B280" s="27" t="n">
        <f aca="false">'POSITION - Tableau 1'!B280</f>
        <v>4</v>
      </c>
      <c r="C280" s="35" t="s">
        <v>366</v>
      </c>
      <c r="D280" s="36" t="s">
        <v>4403</v>
      </c>
      <c r="E280" s="27" t="n">
        <f aca="false">YEAR(TOT!A282)</f>
        <v>1999</v>
      </c>
      <c r="F280" s="28" t="n">
        <f aca="false">MONTH(TOT!A282)</f>
        <v>4</v>
      </c>
      <c r="G280" s="28" t="n">
        <f aca="false">DAY(TOT!A282)</f>
        <v>22</v>
      </c>
      <c r="H280" s="37" t="n">
        <v>70</v>
      </c>
      <c r="I280" s="37" t="n">
        <v>191</v>
      </c>
      <c r="J280" s="28"/>
      <c r="K280" s="38" t="n">
        <f aca="false">TOT!FX282</f>
        <v>925000</v>
      </c>
      <c r="L280" s="28"/>
      <c r="M280" s="37" t="n">
        <f aca="false">'CK - Tableau 1'!F280</f>
        <v>60</v>
      </c>
      <c r="N280" s="37" t="n">
        <f aca="false">'FG - Tableau 1'!E280</f>
        <v>33</v>
      </c>
      <c r="O280" s="37" t="n">
        <f aca="false">'DI - Tableau 1'!E280</f>
        <v>73</v>
      </c>
      <c r="P280" s="37" t="n">
        <f aca="false">'SK - Tableau 1'!G280</f>
        <v>57</v>
      </c>
      <c r="Q280" s="37" t="n">
        <f aca="false">'ST - Tableau 1'!D280</f>
        <v>69</v>
      </c>
      <c r="R280" s="37" t="n">
        <f aca="false">'EN - Tableau 1'!D280</f>
        <v>33</v>
      </c>
      <c r="S280" s="37" t="n">
        <f aca="false">DU!E280</f>
        <v>81</v>
      </c>
      <c r="T280" s="37" t="n">
        <f aca="false">'PH - Tableau 1'!P280</f>
        <v>52.75</v>
      </c>
      <c r="U280" s="37" t="n">
        <f aca="false">'FO - Tableau 1'!D280</f>
        <v>33</v>
      </c>
      <c r="V280" s="37" t="n">
        <f aca="false">'PA - Tableau 1'!K280</f>
        <v>47</v>
      </c>
      <c r="W280" s="37" t="n">
        <f aca="false">'SC - Tableau 1'!L280</f>
        <v>53.5</v>
      </c>
      <c r="X280" s="37" t="n">
        <f aca="false">'DF - Tableau 1'!I280</f>
        <v>52</v>
      </c>
      <c r="Y280" s="37" t="n">
        <f aca="false">PS!F280</f>
        <v>33</v>
      </c>
      <c r="Z280" s="37" t="n">
        <v>50</v>
      </c>
      <c r="AA280" s="37" t="n">
        <v>50</v>
      </c>
      <c r="AB280" s="37" t="n">
        <v>50</v>
      </c>
    </row>
    <row r="281" customFormat="false" ht="14.35" hidden="false" customHeight="true" outlineLevel="0" collapsed="false">
      <c r="A281" s="17" t="s">
        <v>1548</v>
      </c>
      <c r="B281" s="27" t="n">
        <f aca="false">'POSITION - Tableau 1'!B281</f>
        <v>1</v>
      </c>
      <c r="C281" s="35" t="s">
        <v>321</v>
      </c>
      <c r="D281" s="36" t="s">
        <v>4404</v>
      </c>
      <c r="E281" s="27" t="n">
        <f aca="false">YEAR(TOT!A283)</f>
        <v>1994</v>
      </c>
      <c r="F281" s="28" t="n">
        <f aca="false">MONTH(TOT!A283)</f>
        <v>12</v>
      </c>
      <c r="G281" s="28" t="n">
        <f aca="false">DAY(TOT!A283)</f>
        <v>2</v>
      </c>
      <c r="H281" s="37" t="n">
        <v>73</v>
      </c>
      <c r="I281" s="37" t="n">
        <v>192</v>
      </c>
      <c r="J281" s="28"/>
      <c r="K281" s="38" t="n">
        <f aca="false">TOT!FX283</f>
        <v>2900000</v>
      </c>
      <c r="L281" s="28"/>
      <c r="M281" s="37" t="n">
        <f aca="false">'CK - Tableau 1'!F281</f>
        <v>61</v>
      </c>
      <c r="N281" s="37" t="n">
        <f aca="false">'FG - Tableau 1'!E281</f>
        <v>33</v>
      </c>
      <c r="O281" s="37" t="n">
        <f aca="false">'DI - Tableau 1'!E281</f>
        <v>88</v>
      </c>
      <c r="P281" s="37" t="n">
        <f aca="false">'SK - Tableau 1'!G281</f>
        <v>85</v>
      </c>
      <c r="Q281" s="37" t="n">
        <f aca="false">'ST - Tableau 1'!D281</f>
        <v>53</v>
      </c>
      <c r="R281" s="37" t="n">
        <f aca="false">'EN - Tableau 1'!D281</f>
        <v>79</v>
      </c>
      <c r="S281" s="37" t="n">
        <f aca="false">DU!E281</f>
        <v>96</v>
      </c>
      <c r="T281" s="37" t="n">
        <f aca="false">'PH - Tableau 1'!P281</f>
        <v>82.375</v>
      </c>
      <c r="U281" s="37" t="n">
        <f aca="false">'FO - Tableau 1'!D281</f>
        <v>87</v>
      </c>
      <c r="V281" s="37" t="n">
        <f aca="false">'PA - Tableau 1'!K281</f>
        <v>85</v>
      </c>
      <c r="W281" s="37" t="n">
        <f aca="false">'SC - Tableau 1'!L281</f>
        <v>74</v>
      </c>
      <c r="X281" s="37" t="n">
        <f aca="false">'DF - Tableau 1'!I281</f>
        <v>71</v>
      </c>
      <c r="Y281" s="37" t="n">
        <f aca="false">PS!F281</f>
        <v>33</v>
      </c>
      <c r="Z281" s="37" t="n">
        <v>50</v>
      </c>
      <c r="AA281" s="37" t="n">
        <v>50</v>
      </c>
      <c r="AB281" s="37" t="n">
        <v>50</v>
      </c>
    </row>
    <row r="282" customFormat="false" ht="14.35" hidden="false" customHeight="true" outlineLevel="0" collapsed="false">
      <c r="A282" s="17" t="s">
        <v>1551</v>
      </c>
      <c r="B282" s="27" t="n">
        <f aca="false">'POSITION - Tableau 1'!B282</f>
        <v>1</v>
      </c>
      <c r="C282" s="35" t="s">
        <v>262</v>
      </c>
      <c r="D282" s="36" t="s">
        <v>4404</v>
      </c>
      <c r="E282" s="27" t="n">
        <f aca="false">YEAR(TOT!A284)</f>
        <v>1985</v>
      </c>
      <c r="F282" s="28" t="n">
        <f aca="false">MONTH(TOT!A284)</f>
        <v>9</v>
      </c>
      <c r="G282" s="28" t="n">
        <f aca="false">DAY(TOT!A284)</f>
        <v>7</v>
      </c>
      <c r="H282" s="37" t="n">
        <v>76</v>
      </c>
      <c r="I282" s="37" t="n">
        <v>208</v>
      </c>
      <c r="J282" s="28"/>
      <c r="K282" s="38" t="n">
        <f aca="false">TOT!FX284</f>
        <v>2000000</v>
      </c>
      <c r="L282" s="28"/>
      <c r="M282" s="37" t="n">
        <f aca="false">'CK - Tableau 1'!F282</f>
        <v>77</v>
      </c>
      <c r="N282" s="37" t="n">
        <f aca="false">'FG - Tableau 1'!E282</f>
        <v>33</v>
      </c>
      <c r="O282" s="37" t="n">
        <f aca="false">'DI - Tableau 1'!E282</f>
        <v>93</v>
      </c>
      <c r="P282" s="37" t="n">
        <f aca="false">'SK - Tableau 1'!G282</f>
        <v>66</v>
      </c>
      <c r="Q282" s="37" t="n">
        <f aca="false">'ST - Tableau 1'!D282</f>
        <v>63</v>
      </c>
      <c r="R282" s="37" t="n">
        <f aca="false">'EN - Tableau 1'!D282</f>
        <v>33</v>
      </c>
      <c r="S282" s="37" t="n">
        <f aca="false">DU!E282</f>
        <v>76</v>
      </c>
      <c r="T282" s="37" t="n">
        <f aca="false">'PH - Tableau 1'!P282</f>
        <v>67.5</v>
      </c>
      <c r="U282" s="37" t="n">
        <f aca="false">'FO - Tableau 1'!D282</f>
        <v>60</v>
      </c>
      <c r="V282" s="37" t="n">
        <f aca="false">'PA - Tableau 1'!K282</f>
        <v>48.5</v>
      </c>
      <c r="W282" s="37" t="n">
        <f aca="false">'SC - Tableau 1'!L282</f>
        <v>73</v>
      </c>
      <c r="X282" s="37" t="n">
        <f aca="false">'DF - Tableau 1'!I282</f>
        <v>66</v>
      </c>
      <c r="Y282" s="37" t="n">
        <f aca="false">PS!F282</f>
        <v>33</v>
      </c>
      <c r="Z282" s="37" t="n">
        <v>50</v>
      </c>
      <c r="AA282" s="37" t="n">
        <v>50</v>
      </c>
      <c r="AB282" s="37" t="n">
        <v>50</v>
      </c>
    </row>
    <row r="283" customFormat="false" ht="14.35" hidden="false" customHeight="true" outlineLevel="0" collapsed="false">
      <c r="A283" s="17" t="s">
        <v>1556</v>
      </c>
      <c r="B283" s="27" t="n">
        <f aca="false">'POSITION - Tableau 1'!B283</f>
        <v>8</v>
      </c>
      <c r="C283" s="35" t="s">
        <v>262</v>
      </c>
      <c r="D283" s="36" t="s">
        <v>4404</v>
      </c>
      <c r="E283" s="27" t="n">
        <f aca="false">YEAR(TOT!A285)</f>
        <v>1988</v>
      </c>
      <c r="F283" s="28" t="n">
        <f aca="false">MONTH(TOT!A285)</f>
        <v>4</v>
      </c>
      <c r="G283" s="28" t="n">
        <f aca="false">DAY(TOT!A285)</f>
        <v>14</v>
      </c>
      <c r="H283" s="37" t="n">
        <v>76</v>
      </c>
      <c r="I283" s="37" t="n">
        <v>222</v>
      </c>
      <c r="J283" s="28"/>
      <c r="K283" s="38" t="n">
        <f aca="false">TOT!FX285</f>
        <v>900000</v>
      </c>
      <c r="L283" s="28"/>
      <c r="M283" s="37" t="n">
        <f aca="false">'CK - Tableau 1'!F283</f>
        <v>91</v>
      </c>
      <c r="N283" s="37" t="n">
        <f aca="false">'FG - Tableau 1'!E283</f>
        <v>70</v>
      </c>
      <c r="O283" s="37" t="n">
        <f aca="false">'DI - Tableau 1'!E283</f>
        <v>38</v>
      </c>
      <c r="P283" s="37" t="n">
        <f aca="false">'SK - Tableau 1'!G283</f>
        <v>60</v>
      </c>
      <c r="Q283" s="37" t="n">
        <f aca="false">'ST - Tableau 1'!D283</f>
        <v>86</v>
      </c>
      <c r="R283" s="37" t="n">
        <f aca="false">'EN - Tableau 1'!D283</f>
        <v>33</v>
      </c>
      <c r="S283" s="37" t="n">
        <f aca="false">DU!E283</f>
        <v>85</v>
      </c>
      <c r="T283" s="37" t="n">
        <f aca="false">'PH - Tableau 1'!P283</f>
        <v>61.75</v>
      </c>
      <c r="U283" s="37" t="n">
        <f aca="false">'FO - Tableau 1'!D283</f>
        <v>33</v>
      </c>
      <c r="V283" s="37" t="n">
        <f aca="false">'PA - Tableau 1'!K283</f>
        <v>58.5</v>
      </c>
      <c r="W283" s="37" t="n">
        <f aca="false">'SC - Tableau 1'!L283</f>
        <v>49.5</v>
      </c>
      <c r="X283" s="37" t="n">
        <f aca="false">'DF - Tableau 1'!I283</f>
        <v>66</v>
      </c>
      <c r="Y283" s="37" t="n">
        <f aca="false">PS!F283</f>
        <v>33</v>
      </c>
      <c r="Z283" s="37" t="n">
        <v>50</v>
      </c>
      <c r="AA283" s="37" t="n">
        <v>50</v>
      </c>
      <c r="AB283" s="37" t="n">
        <v>50</v>
      </c>
    </row>
    <row r="284" customFormat="false" ht="14.35" hidden="false" customHeight="true" outlineLevel="0" collapsed="false">
      <c r="A284" s="17" t="s">
        <v>1560</v>
      </c>
      <c r="B284" s="27" t="n">
        <f aca="false">'POSITION - Tableau 1'!B284</f>
        <v>2</v>
      </c>
      <c r="C284" s="35" t="s">
        <v>283</v>
      </c>
      <c r="D284" s="36" t="s">
        <v>4403</v>
      </c>
      <c r="E284" s="27" t="n">
        <f aca="false">YEAR(TOT!A286)</f>
        <v>1995</v>
      </c>
      <c r="F284" s="28" t="n">
        <f aca="false">MONTH(TOT!A286)</f>
        <v>6</v>
      </c>
      <c r="G284" s="28" t="n">
        <f aca="false">DAY(TOT!A286)</f>
        <v>14</v>
      </c>
      <c r="H284" s="37" t="n">
        <v>74</v>
      </c>
      <c r="I284" s="37" t="n">
        <v>200</v>
      </c>
      <c r="J284" s="28"/>
      <c r="K284" s="39" t="n">
        <f aca="false">TOT!FX286</f>
        <v>0</v>
      </c>
      <c r="L284" s="28"/>
      <c r="M284" s="37" t="n">
        <f aca="false">'CK - Tableau 1'!F284</f>
        <v>60</v>
      </c>
      <c r="N284" s="37" t="n">
        <f aca="false">'FG - Tableau 1'!E284</f>
        <v>33</v>
      </c>
      <c r="O284" s="37" t="n">
        <f aca="false">'DI - Tableau 1'!E284</f>
        <v>73</v>
      </c>
      <c r="P284" s="37" t="n">
        <f aca="false">'SK - Tableau 1'!G284</f>
        <v>47</v>
      </c>
      <c r="Q284" s="37" t="n">
        <f aca="false">'ST - Tableau 1'!D284</f>
        <v>61</v>
      </c>
      <c r="R284" s="37" t="n">
        <f aca="false">'EN - Tableau 1'!D284</f>
        <v>33</v>
      </c>
      <c r="S284" s="37" t="n">
        <f aca="false">DU!E284</f>
        <v>81</v>
      </c>
      <c r="T284" s="37" t="n">
        <f aca="false">'PH - Tableau 1'!P284</f>
        <v>64.25</v>
      </c>
      <c r="U284" s="37" t="n">
        <f aca="false">'FO - Tableau 1'!D284</f>
        <v>33</v>
      </c>
      <c r="V284" s="37" t="n">
        <f aca="false">'PA - Tableau 1'!K284</f>
        <v>47</v>
      </c>
      <c r="W284" s="37" t="n">
        <f aca="false">'SC - Tableau 1'!L284</f>
        <v>53.5</v>
      </c>
      <c r="X284" s="37" t="n">
        <f aca="false">'DF - Tableau 1'!I284</f>
        <v>47</v>
      </c>
      <c r="Y284" s="37" t="n">
        <f aca="false">PS!F284</f>
        <v>33</v>
      </c>
      <c r="Z284" s="37" t="n">
        <v>50</v>
      </c>
      <c r="AA284" s="37" t="n">
        <v>50</v>
      </c>
      <c r="AB284" s="37" t="n">
        <v>50</v>
      </c>
    </row>
    <row r="285" customFormat="false" ht="14.35" hidden="false" customHeight="true" outlineLevel="0" collapsed="false">
      <c r="A285" s="17" t="s">
        <v>1564</v>
      </c>
      <c r="B285" s="27" t="n">
        <f aca="false">'POSITION - Tableau 1'!B285</f>
        <v>1</v>
      </c>
      <c r="C285" s="35" t="s">
        <v>262</v>
      </c>
      <c r="D285" s="36" t="s">
        <v>4404</v>
      </c>
      <c r="E285" s="27" t="n">
        <f aca="false">YEAR(TOT!A287)</f>
        <v>1984</v>
      </c>
      <c r="F285" s="28" t="n">
        <f aca="false">MONTH(TOT!A287)</f>
        <v>10</v>
      </c>
      <c r="G285" s="28" t="n">
        <f aca="false">DAY(TOT!A287)</f>
        <v>29</v>
      </c>
      <c r="H285" s="37" t="n">
        <v>76</v>
      </c>
      <c r="I285" s="37" t="n">
        <v>209</v>
      </c>
      <c r="J285" s="28"/>
      <c r="K285" s="38" t="n">
        <f aca="false">TOT!FX287</f>
        <v>3500000</v>
      </c>
      <c r="L285" s="28"/>
      <c r="M285" s="37" t="n">
        <f aca="false">'CK - Tableau 1'!F285</f>
        <v>41</v>
      </c>
      <c r="N285" s="37" t="n">
        <f aca="false">'FG - Tableau 1'!E285</f>
        <v>33</v>
      </c>
      <c r="O285" s="37" t="n">
        <f aca="false">'DI - Tableau 1'!E285</f>
        <v>61</v>
      </c>
      <c r="P285" s="37" t="n">
        <f aca="false">'SK - Tableau 1'!G285</f>
        <v>93</v>
      </c>
      <c r="Q285" s="37" t="n">
        <f aca="false">'ST - Tableau 1'!D285</f>
        <v>65</v>
      </c>
      <c r="R285" s="37" t="n">
        <f aca="false">'EN - Tableau 1'!D285</f>
        <v>79</v>
      </c>
      <c r="S285" s="37" t="n">
        <f aca="false">DU!E285</f>
        <v>99</v>
      </c>
      <c r="T285" s="37" t="n">
        <f aca="false">'PH - Tableau 1'!P285</f>
        <v>92.375</v>
      </c>
      <c r="U285" s="37" t="n">
        <f aca="false">'FO - Tableau 1'!D285</f>
        <v>75</v>
      </c>
      <c r="V285" s="37" t="n">
        <f aca="false">'PA - Tableau 1'!K285</f>
        <v>82</v>
      </c>
      <c r="W285" s="37" t="n">
        <f aca="false">'SC - Tableau 1'!L285</f>
        <v>96</v>
      </c>
      <c r="X285" s="37" t="n">
        <f aca="false">'DF - Tableau 1'!I285</f>
        <v>73</v>
      </c>
      <c r="Y285" s="37" t="n">
        <f aca="false">PS!F285</f>
        <v>49</v>
      </c>
      <c r="Z285" s="37" t="n">
        <v>50</v>
      </c>
      <c r="AA285" s="37" t="n">
        <v>50</v>
      </c>
      <c r="AB285" s="37" t="n">
        <v>50</v>
      </c>
    </row>
    <row r="286" customFormat="false" ht="14.35" hidden="false" customHeight="true" outlineLevel="0" collapsed="false">
      <c r="A286" s="17" t="s">
        <v>1568</v>
      </c>
      <c r="B286" s="27" t="n">
        <f aca="false">'POSITION - Tableau 1'!B286</f>
        <v>8</v>
      </c>
      <c r="C286" s="35" t="s">
        <v>283</v>
      </c>
      <c r="D286" s="36" t="s">
        <v>4404</v>
      </c>
      <c r="E286" s="27" t="n">
        <f aca="false">YEAR(TOT!A288)</f>
        <v>1988</v>
      </c>
      <c r="F286" s="28" t="n">
        <f aca="false">MONTH(TOT!A288)</f>
        <v>12</v>
      </c>
      <c r="G286" s="28" t="n">
        <f aca="false">DAY(TOT!A288)</f>
        <v>11</v>
      </c>
      <c r="H286" s="37" t="n">
        <v>73</v>
      </c>
      <c r="I286" s="37" t="n">
        <v>207</v>
      </c>
      <c r="J286" s="28"/>
      <c r="K286" s="38" t="n">
        <f aca="false">TOT!FX288</f>
        <v>650000</v>
      </c>
      <c r="L286" s="28"/>
      <c r="M286" s="37" t="n">
        <f aca="false">'CK - Tableau 1'!F286</f>
        <v>73</v>
      </c>
      <c r="N286" s="37" t="n">
        <f aca="false">'FG - Tableau 1'!E286</f>
        <v>33</v>
      </c>
      <c r="O286" s="37" t="n">
        <f aca="false">'DI - Tableau 1'!E286</f>
        <v>73</v>
      </c>
      <c r="P286" s="37" t="n">
        <f aca="false">'SK - Tableau 1'!G286</f>
        <v>48</v>
      </c>
      <c r="Q286" s="37" t="n">
        <f aca="false">'ST - Tableau 1'!D286</f>
        <v>80</v>
      </c>
      <c r="R286" s="37" t="n">
        <f aca="false">'EN - Tableau 1'!D286</f>
        <v>33</v>
      </c>
      <c r="S286" s="37" t="n">
        <f aca="false">DU!E286</f>
        <v>81</v>
      </c>
      <c r="T286" s="37" t="n">
        <f aca="false">'PH - Tableau 1'!P286</f>
        <v>64.5</v>
      </c>
      <c r="U286" s="37" t="n">
        <f aca="false">'FO - Tableau 1'!D286</f>
        <v>33</v>
      </c>
      <c r="V286" s="37" t="n">
        <f aca="false">'PA - Tableau 1'!K286</f>
        <v>60</v>
      </c>
      <c r="W286" s="37" t="n">
        <f aca="false">'SC - Tableau 1'!L286</f>
        <v>52.5</v>
      </c>
      <c r="X286" s="37" t="n">
        <f aca="false">'DF - Tableau 1'!I286</f>
        <v>53.5</v>
      </c>
      <c r="Y286" s="37" t="n">
        <f aca="false">PS!F286</f>
        <v>33</v>
      </c>
      <c r="Z286" s="37" t="n">
        <v>50</v>
      </c>
      <c r="AA286" s="37" t="n">
        <v>50</v>
      </c>
      <c r="AB286" s="37" t="n">
        <v>50</v>
      </c>
    </row>
    <row r="287" customFormat="false" ht="14.35" hidden="false" customHeight="true" outlineLevel="0" collapsed="false">
      <c r="A287" s="17" t="s">
        <v>1572</v>
      </c>
      <c r="B287" s="27" t="n">
        <f aca="false">'POSITION - Tableau 1'!B287</f>
        <v>8</v>
      </c>
      <c r="C287" s="35" t="s">
        <v>262</v>
      </c>
      <c r="D287" s="36" t="s">
        <v>4404</v>
      </c>
      <c r="E287" s="27" t="n">
        <f aca="false">YEAR(TOT!A289)</f>
        <v>1992</v>
      </c>
      <c r="F287" s="28" t="n">
        <f aca="false">MONTH(TOT!A289)</f>
        <v>1</v>
      </c>
      <c r="G287" s="28" t="n">
        <f aca="false">DAY(TOT!A289)</f>
        <v>7</v>
      </c>
      <c r="H287" s="37" t="n">
        <v>77</v>
      </c>
      <c r="I287" s="37" t="n">
        <v>220</v>
      </c>
      <c r="J287" s="28"/>
      <c r="K287" s="38" t="n">
        <f aca="false">TOT!FX289</f>
        <v>3500000</v>
      </c>
      <c r="L287" s="28"/>
      <c r="M287" s="37" t="n">
        <f aca="false">'CK - Tableau 1'!F287</f>
        <v>83</v>
      </c>
      <c r="N287" s="37" t="n">
        <f aca="false">'FG - Tableau 1'!E287</f>
        <v>79</v>
      </c>
      <c r="O287" s="37" t="n">
        <f aca="false">'DI - Tableau 1'!E287</f>
        <v>78</v>
      </c>
      <c r="P287" s="37" t="n">
        <f aca="false">'SK - Tableau 1'!G287</f>
        <v>69</v>
      </c>
      <c r="Q287" s="37" t="n">
        <f aca="false">'ST - Tableau 1'!D287</f>
        <v>78</v>
      </c>
      <c r="R287" s="37" t="n">
        <f aca="false">'EN - Tableau 1'!D287</f>
        <v>38</v>
      </c>
      <c r="S287" s="37" t="n">
        <f aca="false">DU!E287</f>
        <v>80</v>
      </c>
      <c r="T287" s="37" t="n">
        <f aca="false">'PH - Tableau 1'!P287</f>
        <v>61.875</v>
      </c>
      <c r="U287" s="37" t="n">
        <f aca="false">'FO - Tableau 1'!D287</f>
        <v>33</v>
      </c>
      <c r="V287" s="37" t="n">
        <f aca="false">'PA - Tableau 1'!K287</f>
        <v>49.5</v>
      </c>
      <c r="W287" s="37" t="n">
        <f aca="false">'SC - Tableau 1'!L287</f>
        <v>51.5</v>
      </c>
      <c r="X287" s="37" t="n">
        <f aca="false">'DF - Tableau 1'!I287</f>
        <v>68.5</v>
      </c>
      <c r="Y287" s="37" t="n">
        <f aca="false">PS!F287</f>
        <v>33</v>
      </c>
      <c r="Z287" s="37" t="n">
        <v>50</v>
      </c>
      <c r="AA287" s="37" t="n">
        <v>50</v>
      </c>
      <c r="AB287" s="37" t="n">
        <v>50</v>
      </c>
    </row>
    <row r="288" customFormat="false" ht="14.35" hidden="false" customHeight="true" outlineLevel="0" collapsed="false">
      <c r="A288" s="17" t="s">
        <v>1577</v>
      </c>
      <c r="B288" s="27" t="n">
        <f aca="false">'POSITION - Tableau 1'!B288</f>
        <v>8</v>
      </c>
      <c r="C288" s="35" t="s">
        <v>321</v>
      </c>
      <c r="D288" s="36" t="s">
        <v>4404</v>
      </c>
      <c r="E288" s="27" t="n">
        <f aca="false">YEAR(TOT!A290)</f>
        <v>1992</v>
      </c>
      <c r="F288" s="28" t="n">
        <f aca="false">MONTH(TOT!A290)</f>
        <v>3</v>
      </c>
      <c r="G288" s="28" t="n">
        <f aca="false">DAY(TOT!A290)</f>
        <v>14</v>
      </c>
      <c r="H288" s="37" t="n">
        <v>72</v>
      </c>
      <c r="I288" s="37" t="n">
        <v>176</v>
      </c>
      <c r="J288" s="28"/>
      <c r="K288" s="38" t="n">
        <f aca="false">TOT!FX290</f>
        <v>650000</v>
      </c>
      <c r="L288" s="28"/>
      <c r="M288" s="37" t="n">
        <f aca="false">'CK - Tableau 1'!F288</f>
        <v>51</v>
      </c>
      <c r="N288" s="37" t="n">
        <f aca="false">'FG - Tableau 1'!E288</f>
        <v>33</v>
      </c>
      <c r="O288" s="37" t="n">
        <f aca="false">'DI - Tableau 1'!E288</f>
        <v>94</v>
      </c>
      <c r="P288" s="37" t="n">
        <f aca="false">'SK - Tableau 1'!G288</f>
        <v>62</v>
      </c>
      <c r="Q288" s="37" t="n">
        <f aca="false">'ST - Tableau 1'!D288</f>
        <v>37</v>
      </c>
      <c r="R288" s="37" t="n">
        <f aca="false">'EN - Tableau 1'!D288</f>
        <v>39</v>
      </c>
      <c r="S288" s="37" t="n">
        <f aca="false">DU!E288</f>
        <v>88</v>
      </c>
      <c r="T288" s="37" t="n">
        <f aca="false">'PH - Tableau 1'!P288</f>
        <v>77.125</v>
      </c>
      <c r="U288" s="37" t="n">
        <f aca="false">'FO - Tableau 1'!D288</f>
        <v>33</v>
      </c>
      <c r="V288" s="37" t="n">
        <f aca="false">'PA - Tableau 1'!K288</f>
        <v>75</v>
      </c>
      <c r="W288" s="37" t="n">
        <f aca="false">'SC - Tableau 1'!L288</f>
        <v>71.5</v>
      </c>
      <c r="X288" s="37" t="n">
        <f aca="false">'DF - Tableau 1'!I288</f>
        <v>73.5</v>
      </c>
      <c r="Y288" s="37" t="n">
        <f aca="false">PS!F288</f>
        <v>33</v>
      </c>
      <c r="Z288" s="37" t="n">
        <v>50</v>
      </c>
      <c r="AA288" s="37" t="n">
        <v>50</v>
      </c>
      <c r="AB288" s="37" t="n">
        <v>50</v>
      </c>
    </row>
    <row r="289" customFormat="false" ht="14.35" hidden="false" customHeight="true" outlineLevel="0" collapsed="false">
      <c r="A289" s="17" t="s">
        <v>1581</v>
      </c>
      <c r="B289" s="27" t="n">
        <f aca="false">'POSITION - Tableau 1'!B289</f>
        <v>2</v>
      </c>
      <c r="C289" s="35" t="s">
        <v>366</v>
      </c>
      <c r="D289" s="36" t="s">
        <v>4404</v>
      </c>
      <c r="E289" s="27" t="n">
        <f aca="false">YEAR(TOT!A291)</f>
        <v>1991</v>
      </c>
      <c r="F289" s="28" t="n">
        <f aca="false">MONTH(TOT!A291)</f>
        <v>3</v>
      </c>
      <c r="G289" s="28" t="n">
        <f aca="false">DAY(TOT!A291)</f>
        <v>23</v>
      </c>
      <c r="H289" s="37" t="n">
        <v>72</v>
      </c>
      <c r="I289" s="37" t="n">
        <v>193</v>
      </c>
      <c r="J289" s="28"/>
      <c r="K289" s="38" t="n">
        <f aca="false">TOT!FX291</f>
        <v>2750000</v>
      </c>
      <c r="L289" s="28"/>
      <c r="M289" s="37" t="n">
        <f aca="false">'CK - Tableau 1'!F289</f>
        <v>59</v>
      </c>
      <c r="N289" s="37" t="n">
        <f aca="false">'FG - Tableau 1'!E289</f>
        <v>61</v>
      </c>
      <c r="O289" s="37" t="n">
        <f aca="false">'DI - Tableau 1'!E289</f>
        <v>64</v>
      </c>
      <c r="P289" s="37" t="n">
        <f aca="false">'SK - Tableau 1'!G289</f>
        <v>73</v>
      </c>
      <c r="Q289" s="37" t="n">
        <f aca="false">'ST - Tableau 1'!D289</f>
        <v>61</v>
      </c>
      <c r="R289" s="37" t="n">
        <f aca="false">'EN - Tableau 1'!D289</f>
        <v>76</v>
      </c>
      <c r="S289" s="37" t="n">
        <f aca="false">DU!E289</f>
        <v>91</v>
      </c>
      <c r="T289" s="37" t="n">
        <f aca="false">'PH - Tableau 1'!P289</f>
        <v>83.5</v>
      </c>
      <c r="U289" s="37" t="n">
        <f aca="false">'FO - Tableau 1'!D289</f>
        <v>72</v>
      </c>
      <c r="V289" s="37" t="n">
        <f aca="false">'PA - Tableau 1'!K289</f>
        <v>73.5</v>
      </c>
      <c r="W289" s="37" t="n">
        <f aca="false">'SC - Tableau 1'!L289</f>
        <v>89</v>
      </c>
      <c r="X289" s="37" t="n">
        <f aca="false">'DF - Tableau 1'!I289</f>
        <v>73</v>
      </c>
      <c r="Y289" s="37" t="n">
        <f aca="false">PS!F289</f>
        <v>59.5</v>
      </c>
      <c r="Z289" s="37" t="n">
        <v>50</v>
      </c>
      <c r="AA289" s="37" t="n">
        <v>50</v>
      </c>
      <c r="AB289" s="37" t="n">
        <v>50</v>
      </c>
    </row>
    <row r="290" customFormat="false" ht="14.35" hidden="false" customHeight="true" outlineLevel="0" collapsed="false">
      <c r="A290" s="17" t="s">
        <v>1586</v>
      </c>
      <c r="B290" s="27" t="n">
        <f aca="false">'POSITION - Tableau 1'!B290</f>
        <v>8</v>
      </c>
      <c r="C290" s="35" t="s">
        <v>283</v>
      </c>
      <c r="D290" s="36" t="s">
        <v>4404</v>
      </c>
      <c r="E290" s="27" t="n">
        <f aca="false">YEAR(TOT!A292)</f>
        <v>1988</v>
      </c>
      <c r="F290" s="28" t="n">
        <f aca="false">MONTH(TOT!A292)</f>
        <v>3</v>
      </c>
      <c r="G290" s="28" t="n">
        <f aca="false">DAY(TOT!A292)</f>
        <v>21</v>
      </c>
      <c r="H290" s="37" t="n">
        <v>76</v>
      </c>
      <c r="I290" s="37" t="n">
        <v>225</v>
      </c>
      <c r="J290" s="28"/>
      <c r="K290" s="38" t="n">
        <f aca="false">TOT!FX292</f>
        <v>6000000</v>
      </c>
      <c r="L290" s="28"/>
      <c r="M290" s="37" t="n">
        <f aca="false">'CK - Tableau 1'!F290</f>
        <v>62</v>
      </c>
      <c r="N290" s="37" t="n">
        <f aca="false">'FG - Tableau 1'!E290</f>
        <v>71</v>
      </c>
      <c r="O290" s="37" t="n">
        <f aca="false">'DI - Tableau 1'!E290</f>
        <v>62</v>
      </c>
      <c r="P290" s="37" t="n">
        <f aca="false">'SK - Tableau 1'!G290</f>
        <v>93</v>
      </c>
      <c r="Q290" s="37" t="n">
        <f aca="false">'ST - Tableau 1'!D290</f>
        <v>89</v>
      </c>
      <c r="R290" s="37" t="n">
        <f aca="false">'EN - Tableau 1'!D290</f>
        <v>99</v>
      </c>
      <c r="S290" s="37" t="n">
        <f aca="false">DU!E290</f>
        <v>91</v>
      </c>
      <c r="T290" s="37" t="n">
        <f aca="false">'PH - Tableau 1'!P290</f>
        <v>79.375</v>
      </c>
      <c r="U290" s="37" t="n">
        <f aca="false">'FO - Tableau 1'!D290</f>
        <v>33</v>
      </c>
      <c r="V290" s="37" t="n">
        <f aca="false">'PA - Tableau 1'!K290</f>
        <v>58</v>
      </c>
      <c r="W290" s="37" t="n">
        <f aca="false">'SC - Tableau 1'!L290</f>
        <v>68</v>
      </c>
      <c r="X290" s="37" t="n">
        <f aca="false">'DF - Tableau 1'!I290</f>
        <v>82.5</v>
      </c>
      <c r="Y290" s="37" t="n">
        <f aca="false">PS!F290</f>
        <v>33</v>
      </c>
      <c r="Z290" s="37" t="n">
        <v>50</v>
      </c>
      <c r="AA290" s="37" t="n">
        <v>50</v>
      </c>
      <c r="AB290" s="37" t="n">
        <v>50</v>
      </c>
    </row>
    <row r="291" customFormat="false" ht="14.35" hidden="false" customHeight="true" outlineLevel="0" collapsed="false">
      <c r="A291" s="17" t="s">
        <v>1590</v>
      </c>
      <c r="B291" s="27" t="n">
        <f aca="false">'POSITION - Tableau 1'!B291</f>
        <v>8</v>
      </c>
      <c r="C291" s="35" t="s">
        <v>321</v>
      </c>
      <c r="D291" s="36" t="s">
        <v>4404</v>
      </c>
      <c r="E291" s="27" t="n">
        <f aca="false">YEAR(TOT!A293)</f>
        <v>1990</v>
      </c>
      <c r="F291" s="28" t="n">
        <f aca="false">MONTH(TOT!A293)</f>
        <v>5</v>
      </c>
      <c r="G291" s="28" t="n">
        <f aca="false">DAY(TOT!A293)</f>
        <v>31</v>
      </c>
      <c r="H291" s="37" t="n">
        <v>72</v>
      </c>
      <c r="I291" s="37" t="n">
        <v>191</v>
      </c>
      <c r="J291" s="28"/>
      <c r="K291" s="38" t="n">
        <f aca="false">TOT!FX293</f>
        <v>7000000</v>
      </c>
      <c r="L291" s="28"/>
      <c r="M291" s="37" t="n">
        <f aca="false">'CK - Tableau 1'!F291</f>
        <v>42</v>
      </c>
      <c r="N291" s="37" t="n">
        <f aca="false">'FG - Tableau 1'!E291</f>
        <v>33</v>
      </c>
      <c r="O291" s="37" t="n">
        <f aca="false">'DI - Tableau 1'!E291</f>
        <v>80</v>
      </c>
      <c r="P291" s="37" t="n">
        <f aca="false">'SK - Tableau 1'!G291</f>
        <v>86</v>
      </c>
      <c r="Q291" s="37" t="n">
        <f aca="false">'ST - Tableau 1'!D291</f>
        <v>57</v>
      </c>
      <c r="R291" s="37" t="n">
        <f aca="false">'EN - Tableau 1'!D291</f>
        <v>99</v>
      </c>
      <c r="S291" s="37" t="n">
        <f aca="false">DU!E291</f>
        <v>93</v>
      </c>
      <c r="T291" s="37" t="n">
        <f aca="false">'PH - Tableau 1'!P291</f>
        <v>80.5</v>
      </c>
      <c r="U291" s="37" t="n">
        <f aca="false">'FO - Tableau 1'!D291</f>
        <v>33</v>
      </c>
      <c r="V291" s="37" t="n">
        <f aca="false">'PA - Tableau 1'!K291</f>
        <v>90.5</v>
      </c>
      <c r="W291" s="37" t="n">
        <f aca="false">'SC - Tableau 1'!L291</f>
        <v>65.5</v>
      </c>
      <c r="X291" s="37" t="n">
        <f aca="false">'DF - Tableau 1'!I291</f>
        <v>79.5</v>
      </c>
      <c r="Y291" s="37" t="n">
        <f aca="false">PS!F291</f>
        <v>33</v>
      </c>
      <c r="Z291" s="37" t="n">
        <v>50</v>
      </c>
      <c r="AA291" s="37" t="n">
        <v>50</v>
      </c>
      <c r="AB291" s="37" t="n">
        <v>50</v>
      </c>
    </row>
    <row r="292" customFormat="false" ht="14.35" hidden="false" customHeight="true" outlineLevel="0" collapsed="false">
      <c r="A292" s="17" t="s">
        <v>1594</v>
      </c>
      <c r="B292" s="27" t="n">
        <f aca="false">'POSITION - Tableau 1'!B292</f>
        <v>8</v>
      </c>
      <c r="C292" s="35" t="s">
        <v>366</v>
      </c>
      <c r="D292" s="36" t="s">
        <v>4404</v>
      </c>
      <c r="E292" s="27" t="n">
        <f aca="false">YEAR(TOT!A294)</f>
        <v>1994</v>
      </c>
      <c r="F292" s="28" t="n">
        <f aca="false">MONTH(TOT!A294)</f>
        <v>5</v>
      </c>
      <c r="G292" s="28" t="n">
        <f aca="false">DAY(TOT!A294)</f>
        <v>23</v>
      </c>
      <c r="H292" s="37" t="n">
        <v>75</v>
      </c>
      <c r="I292" s="37" t="n">
        <v>213</v>
      </c>
      <c r="J292" s="28"/>
      <c r="K292" s="38" t="n">
        <f aca="false">TOT!FX294</f>
        <v>2200000</v>
      </c>
      <c r="L292" s="28"/>
      <c r="M292" s="37" t="n">
        <f aca="false">'CK - Tableau 1'!F292</f>
        <v>53</v>
      </c>
      <c r="N292" s="37" t="n">
        <f aca="false">'FG - Tableau 1'!E292</f>
        <v>33</v>
      </c>
      <c r="O292" s="37" t="n">
        <f aca="false">'DI - Tableau 1'!E292</f>
        <v>86</v>
      </c>
      <c r="P292" s="37" t="n">
        <f aca="false">'SK - Tableau 1'!G292</f>
        <v>71</v>
      </c>
      <c r="Q292" s="37" t="n">
        <f aca="false">'ST - Tableau 1'!D292</f>
        <v>78</v>
      </c>
      <c r="R292" s="37" t="n">
        <f aca="false">'EN - Tableau 1'!D292</f>
        <v>74</v>
      </c>
      <c r="S292" s="37" t="n">
        <f aca="false">DU!E292</f>
        <v>97</v>
      </c>
      <c r="T292" s="37" t="n">
        <f aca="false">'PH - Tableau 1'!P292</f>
        <v>75.5</v>
      </c>
      <c r="U292" s="37" t="n">
        <f aca="false">'FO - Tableau 1'!D292</f>
        <v>33</v>
      </c>
      <c r="V292" s="37" t="n">
        <f aca="false">'PA - Tableau 1'!K292</f>
        <v>58</v>
      </c>
      <c r="W292" s="37" t="n">
        <f aca="false">'SC - Tableau 1'!L292</f>
        <v>58</v>
      </c>
      <c r="X292" s="37" t="n">
        <f aca="false">'DF - Tableau 1'!I292</f>
        <v>67.5</v>
      </c>
      <c r="Y292" s="37" t="n">
        <f aca="false">PS!F292</f>
        <v>33</v>
      </c>
      <c r="Z292" s="37" t="n">
        <v>50</v>
      </c>
      <c r="AA292" s="37" t="n">
        <v>50</v>
      </c>
      <c r="AB292" s="37" t="n">
        <v>50</v>
      </c>
    </row>
    <row r="293" customFormat="false" ht="14.35" hidden="false" customHeight="true" outlineLevel="0" collapsed="false">
      <c r="A293" s="17" t="s">
        <v>1598</v>
      </c>
      <c r="B293" s="27" t="n">
        <f aca="false">'POSITION - Tableau 1'!B293</f>
        <v>8</v>
      </c>
      <c r="C293" s="35" t="s">
        <v>262</v>
      </c>
      <c r="D293" s="36" t="s">
        <v>4403</v>
      </c>
      <c r="E293" s="27" t="n">
        <f aca="false">YEAR(TOT!A295)</f>
        <v>1997</v>
      </c>
      <c r="F293" s="28" t="n">
        <f aca="false">MONTH(TOT!A295)</f>
        <v>6</v>
      </c>
      <c r="G293" s="28" t="n">
        <f aca="false">DAY(TOT!A295)</f>
        <v>26</v>
      </c>
      <c r="H293" s="37" t="n">
        <v>71</v>
      </c>
      <c r="I293" s="37" t="n">
        <v>209</v>
      </c>
      <c r="J293" s="28"/>
      <c r="K293" s="38" t="n">
        <f aca="false">TOT!FX295</f>
        <v>730000</v>
      </c>
      <c r="L293" s="28"/>
      <c r="M293" s="37" t="n">
        <f aca="false">'CK - Tableau 1'!F293</f>
        <v>60</v>
      </c>
      <c r="N293" s="37" t="n">
        <f aca="false">'FG - Tableau 1'!E293</f>
        <v>33</v>
      </c>
      <c r="O293" s="37" t="n">
        <f aca="false">'DI - Tableau 1'!E293</f>
        <v>60</v>
      </c>
      <c r="P293" s="37" t="n">
        <f aca="false">'SK - Tableau 1'!G293</f>
        <v>66</v>
      </c>
      <c r="Q293" s="37" t="n">
        <f aca="false">'ST - Tableau 1'!D293</f>
        <v>91</v>
      </c>
      <c r="R293" s="37" t="n">
        <f aca="false">'EN - Tableau 1'!D293</f>
        <v>40</v>
      </c>
      <c r="S293" s="37" t="n">
        <f aca="false">DU!E293</f>
        <v>84</v>
      </c>
      <c r="T293" s="37" t="n">
        <f aca="false">'PH - Tableau 1'!P293</f>
        <v>52.75</v>
      </c>
      <c r="U293" s="37" t="n">
        <f aca="false">'FO - Tableau 1'!D293</f>
        <v>33</v>
      </c>
      <c r="V293" s="37" t="n">
        <f aca="false">'PA - Tableau 1'!K293</f>
        <v>61</v>
      </c>
      <c r="W293" s="37" t="n">
        <f aca="false">'SC - Tableau 1'!L293</f>
        <v>53</v>
      </c>
      <c r="X293" s="37" t="n">
        <f aca="false">'DF - Tableau 1'!I293</f>
        <v>62</v>
      </c>
      <c r="Y293" s="37" t="n">
        <f aca="false">PS!F293</f>
        <v>33</v>
      </c>
      <c r="Z293" s="37" t="n">
        <v>50</v>
      </c>
      <c r="AA293" s="37" t="n">
        <v>50</v>
      </c>
      <c r="AB293" s="37" t="n">
        <v>50</v>
      </c>
    </row>
    <row r="294" customFormat="false" ht="14.35" hidden="false" customHeight="true" outlineLevel="0" collapsed="false">
      <c r="A294" s="17" t="s">
        <v>1602</v>
      </c>
      <c r="B294" s="27" t="n">
        <f aca="false">'POSITION - Tableau 1'!B294</f>
        <v>2</v>
      </c>
      <c r="C294" s="35" t="s">
        <v>262</v>
      </c>
      <c r="D294" s="36" t="s">
        <v>4404</v>
      </c>
      <c r="E294" s="27" t="n">
        <f aca="false">YEAR(TOT!A296)</f>
        <v>1993</v>
      </c>
      <c r="F294" s="28" t="n">
        <f aca="false">MONTH(TOT!A296)</f>
        <v>7</v>
      </c>
      <c r="G294" s="28" t="n">
        <f aca="false">DAY(TOT!A296)</f>
        <v>28</v>
      </c>
      <c r="H294" s="37" t="n">
        <v>71</v>
      </c>
      <c r="I294" s="37" t="n">
        <v>182</v>
      </c>
      <c r="J294" s="28"/>
      <c r="K294" s="38" t="n">
        <f aca="false">TOT!FX296</f>
        <v>650000</v>
      </c>
      <c r="L294" s="28"/>
      <c r="M294" s="37" t="n">
        <f aca="false">'CK - Tableau 1'!F294</f>
        <v>41</v>
      </c>
      <c r="N294" s="37" t="n">
        <f aca="false">'FG - Tableau 1'!E294</f>
        <v>33</v>
      </c>
      <c r="O294" s="37" t="n">
        <f aca="false">'DI - Tableau 1'!E294</f>
        <v>74</v>
      </c>
      <c r="P294" s="37" t="n">
        <f aca="false">'SK - Tableau 1'!G294</f>
        <v>84</v>
      </c>
      <c r="Q294" s="37" t="n">
        <f aca="false">'ST - Tableau 1'!D294</f>
        <v>47</v>
      </c>
      <c r="R294" s="37" t="n">
        <f aca="false">'EN - Tableau 1'!D294</f>
        <v>39</v>
      </c>
      <c r="S294" s="37" t="n">
        <f aca="false">DU!E294</f>
        <v>88</v>
      </c>
      <c r="T294" s="37" t="n">
        <f aca="false">'PH - Tableau 1'!P294</f>
        <v>77.875</v>
      </c>
      <c r="U294" s="37" t="n">
        <f aca="false">'FO - Tableau 1'!D294</f>
        <v>45</v>
      </c>
      <c r="V294" s="37" t="n">
        <f aca="false">'PA - Tableau 1'!K294</f>
        <v>86.5</v>
      </c>
      <c r="W294" s="37" t="n">
        <f aca="false">'SC - Tableau 1'!L294</f>
        <v>80.5</v>
      </c>
      <c r="X294" s="37" t="n">
        <f aca="false">'DF - Tableau 1'!I294</f>
        <v>72</v>
      </c>
      <c r="Y294" s="37" t="n">
        <f aca="false">PS!F294</f>
        <v>33</v>
      </c>
      <c r="Z294" s="37" t="n">
        <v>50</v>
      </c>
      <c r="AA294" s="37" t="n">
        <v>50</v>
      </c>
      <c r="AB294" s="37" t="n">
        <v>50</v>
      </c>
    </row>
    <row r="295" customFormat="false" ht="14.35" hidden="false" customHeight="true" outlineLevel="0" collapsed="false">
      <c r="A295" s="17" t="s">
        <v>1607</v>
      </c>
      <c r="B295" s="27" t="n">
        <f aca="false">'POSITION - Tableau 1'!B295</f>
        <v>2</v>
      </c>
      <c r="C295" s="35" t="s">
        <v>262</v>
      </c>
      <c r="D295" s="36" t="s">
        <v>4404</v>
      </c>
      <c r="E295" s="27" t="n">
        <f aca="false">YEAR(TOT!A297)</f>
        <v>1991</v>
      </c>
      <c r="F295" s="28" t="n">
        <f aca="false">MONTH(TOT!A297)</f>
        <v>8</v>
      </c>
      <c r="G295" s="28" t="n">
        <f aca="false">DAY(TOT!A297)</f>
        <v>2</v>
      </c>
      <c r="H295" s="37" t="n">
        <v>74</v>
      </c>
      <c r="I295" s="37" t="n">
        <v>212</v>
      </c>
      <c r="J295" s="28"/>
      <c r="K295" s="38" t="n">
        <f aca="false">TOT!FX297</f>
        <v>6000000</v>
      </c>
      <c r="L295" s="28"/>
      <c r="M295" s="37" t="n">
        <f aca="false">'CK - Tableau 1'!F295</f>
        <v>74</v>
      </c>
      <c r="N295" s="37" t="n">
        <f aca="false">'FG - Tableau 1'!E295</f>
        <v>69</v>
      </c>
      <c r="O295" s="37" t="n">
        <f aca="false">'DI - Tableau 1'!E295</f>
        <v>46</v>
      </c>
      <c r="P295" s="37" t="n">
        <f aca="false">'SK - Tableau 1'!G295</f>
        <v>80</v>
      </c>
      <c r="Q295" s="37" t="n">
        <f aca="false">'ST - Tableau 1'!D295</f>
        <v>83</v>
      </c>
      <c r="R295" s="37" t="n">
        <f aca="false">'EN - Tableau 1'!D295</f>
        <v>99</v>
      </c>
      <c r="S295" s="37" t="n">
        <f aca="false">DU!E295</f>
        <v>97</v>
      </c>
      <c r="T295" s="37" t="n">
        <f aca="false">'PH - Tableau 1'!P295</f>
        <v>80.125</v>
      </c>
      <c r="U295" s="37" t="n">
        <f aca="false">'FO - Tableau 1'!D295</f>
        <v>50</v>
      </c>
      <c r="V295" s="37" t="n">
        <f aca="false">'PA - Tableau 1'!K295</f>
        <v>73.5</v>
      </c>
      <c r="W295" s="37" t="n">
        <f aca="false">'SC - Tableau 1'!L295</f>
        <v>94</v>
      </c>
      <c r="X295" s="37" t="n">
        <f aca="false">'DF - Tableau 1'!I295</f>
        <v>64</v>
      </c>
      <c r="Y295" s="37" t="n">
        <f aca="false">PS!F295</f>
        <v>33</v>
      </c>
      <c r="Z295" s="37" t="n">
        <v>50</v>
      </c>
      <c r="AA295" s="37" t="n">
        <v>50</v>
      </c>
      <c r="AB295" s="37" t="n">
        <v>50</v>
      </c>
    </row>
    <row r="296" customFormat="false" ht="14.35" hidden="false" customHeight="true" outlineLevel="0" collapsed="false">
      <c r="A296" s="17" t="s">
        <v>1614</v>
      </c>
      <c r="B296" s="27" t="n">
        <f aca="false">'POSITION - Tableau 1'!B296</f>
        <v>4</v>
      </c>
      <c r="C296" s="35" t="s">
        <v>423</v>
      </c>
      <c r="D296" s="36" t="s">
        <v>4404</v>
      </c>
      <c r="E296" s="27" t="n">
        <f aca="false">YEAR(TOT!A298)</f>
        <v>1989</v>
      </c>
      <c r="F296" s="28" t="n">
        <f aca="false">MONTH(TOT!A298)</f>
        <v>3</v>
      </c>
      <c r="G296" s="28" t="n">
        <f aca="false">DAY(TOT!A298)</f>
        <v>12</v>
      </c>
      <c r="H296" s="37" t="n">
        <v>75</v>
      </c>
      <c r="I296" s="37" t="n">
        <v>195</v>
      </c>
      <c r="J296" s="28"/>
      <c r="K296" s="38" t="n">
        <f aca="false">TOT!FX298</f>
        <v>4650000</v>
      </c>
      <c r="L296" s="28"/>
      <c r="M296" s="37" t="n">
        <f aca="false">'CK - Tableau 1'!F296</f>
        <v>36</v>
      </c>
      <c r="N296" s="37" t="n">
        <f aca="false">'FG - Tableau 1'!E296</f>
        <v>33</v>
      </c>
      <c r="O296" s="37" t="n">
        <f aca="false">'DI - Tableau 1'!E296</f>
        <v>97</v>
      </c>
      <c r="P296" s="37" t="n">
        <f aca="false">'SK - Tableau 1'!G296</f>
        <v>88</v>
      </c>
      <c r="Q296" s="37" t="n">
        <f aca="false">'ST - Tableau 1'!D296</f>
        <v>47</v>
      </c>
      <c r="R296" s="37" t="n">
        <f aca="false">'EN - Tableau 1'!D296</f>
        <v>89</v>
      </c>
      <c r="S296" s="37" t="n">
        <f aca="false">DU!E296</f>
        <v>91</v>
      </c>
      <c r="T296" s="37" t="n">
        <f aca="false">'PH - Tableau 1'!P296</f>
        <v>82.75</v>
      </c>
      <c r="U296" s="37" t="n">
        <f aca="false">'FO - Tableau 1'!D296</f>
        <v>33</v>
      </c>
      <c r="V296" s="37" t="n">
        <f aca="false">'PA - Tableau 1'!K296</f>
        <v>90.5</v>
      </c>
      <c r="W296" s="37" t="n">
        <f aca="false">'SC - Tableau 1'!L296</f>
        <v>89</v>
      </c>
      <c r="X296" s="37" t="n">
        <f aca="false">'DF - Tableau 1'!I296</f>
        <v>69.5</v>
      </c>
      <c r="Y296" s="37" t="n">
        <f aca="false">PS!F296</f>
        <v>46</v>
      </c>
      <c r="Z296" s="37" t="n">
        <v>50</v>
      </c>
      <c r="AA296" s="37" t="n">
        <v>50</v>
      </c>
      <c r="AB296" s="37" t="n">
        <v>50</v>
      </c>
    </row>
    <row r="297" customFormat="false" ht="14.35" hidden="false" customHeight="true" outlineLevel="0" collapsed="false">
      <c r="A297" s="17" t="s">
        <v>1619</v>
      </c>
      <c r="B297" s="27" t="n">
        <f aca="false">'POSITION - Tableau 1'!B297</f>
        <v>1</v>
      </c>
      <c r="C297" s="35" t="s">
        <v>423</v>
      </c>
      <c r="D297" s="36" t="s">
        <v>4404</v>
      </c>
      <c r="E297" s="27" t="n">
        <f aca="false">YEAR(TOT!A299)</f>
        <v>1986</v>
      </c>
      <c r="F297" s="28" t="n">
        <f aca="false">MONTH(TOT!A299)</f>
        <v>7</v>
      </c>
      <c r="G297" s="28" t="n">
        <f aca="false">DAY(TOT!A299)</f>
        <v>31</v>
      </c>
      <c r="H297" s="37" t="n">
        <v>71</v>
      </c>
      <c r="I297" s="37" t="n">
        <v>185</v>
      </c>
      <c r="J297" s="28"/>
      <c r="K297" s="38" t="n">
        <f aca="false">TOT!FX299</f>
        <v>9500000</v>
      </c>
      <c r="L297" s="28"/>
      <c r="M297" s="37" t="n">
        <f aca="false">'CK - Tableau 1'!F297</f>
        <v>43</v>
      </c>
      <c r="N297" s="37" t="n">
        <f aca="false">'FG - Tableau 1'!E297</f>
        <v>60</v>
      </c>
      <c r="O297" s="37" t="n">
        <f aca="false">'DI - Tableau 1'!E297</f>
        <v>42</v>
      </c>
      <c r="P297" s="37" t="n">
        <f aca="false">'SK - Tableau 1'!G297</f>
        <v>80</v>
      </c>
      <c r="Q297" s="37" t="n">
        <f aca="false">'ST - Tableau 1'!D297</f>
        <v>52</v>
      </c>
      <c r="R297" s="37" t="n">
        <f aca="false">'EN - Tableau 1'!D297</f>
        <v>89</v>
      </c>
      <c r="S297" s="37" t="n">
        <f aca="false">DU!E297</f>
        <v>95</v>
      </c>
      <c r="T297" s="37" t="n">
        <f aca="false">'PH - Tableau 1'!P297</f>
        <v>79.5</v>
      </c>
      <c r="U297" s="37" t="n">
        <f aca="false">'FO - Tableau 1'!D297</f>
        <v>48</v>
      </c>
      <c r="V297" s="37" t="n">
        <f aca="false">'PA - Tableau 1'!K297</f>
        <v>94</v>
      </c>
      <c r="W297" s="37" t="n">
        <f aca="false">'SC - Tableau 1'!L297</f>
        <v>95.5</v>
      </c>
      <c r="X297" s="37" t="n">
        <f aca="false">'DF - Tableau 1'!I297</f>
        <v>74</v>
      </c>
      <c r="Y297" s="37" t="n">
        <f aca="false">PS!F297</f>
        <v>74</v>
      </c>
      <c r="Z297" s="37" t="n">
        <v>50</v>
      </c>
      <c r="AA297" s="37" t="n">
        <v>50</v>
      </c>
      <c r="AB297" s="37" t="n">
        <v>50</v>
      </c>
    </row>
    <row r="298" customFormat="false" ht="14.35" hidden="false" customHeight="true" outlineLevel="0" collapsed="false">
      <c r="A298" s="17" t="s">
        <v>1623</v>
      </c>
      <c r="B298" s="27" t="n">
        <f aca="false">'POSITION - Tableau 1'!B298</f>
        <v>1</v>
      </c>
      <c r="C298" s="35" t="s">
        <v>423</v>
      </c>
      <c r="D298" s="36" t="s">
        <v>4404</v>
      </c>
      <c r="E298" s="27" t="n">
        <f aca="false">YEAR(TOT!A300)</f>
        <v>1992</v>
      </c>
      <c r="F298" s="28" t="n">
        <f aca="false">MONTH(TOT!A300)</f>
        <v>5</v>
      </c>
      <c r="G298" s="28" t="n">
        <f aca="false">DAY(TOT!A300)</f>
        <v>19</v>
      </c>
      <c r="H298" s="37" t="n">
        <v>74</v>
      </c>
      <c r="I298" s="37" t="n">
        <v>204</v>
      </c>
      <c r="J298" s="28"/>
      <c r="K298" s="38" t="n">
        <f aca="false">TOT!FX300</f>
        <v>10000000</v>
      </c>
      <c r="L298" s="28"/>
      <c r="M298" s="37" t="n">
        <f aca="false">'CK - Tableau 1'!F298</f>
        <v>44</v>
      </c>
      <c r="N298" s="37" t="n">
        <f aca="false">'FG - Tableau 1'!E298</f>
        <v>33</v>
      </c>
      <c r="O298" s="37" t="n">
        <f aca="false">'DI - Tableau 1'!E298</f>
        <v>56</v>
      </c>
      <c r="P298" s="37" t="n">
        <f aca="false">'SK - Tableau 1'!G298</f>
        <v>97</v>
      </c>
      <c r="Q298" s="37" t="n">
        <f aca="false">'ST - Tableau 1'!D298</f>
        <v>68</v>
      </c>
      <c r="R298" s="37" t="n">
        <f aca="false">'EN - Tableau 1'!D298</f>
        <v>89</v>
      </c>
      <c r="S298" s="37" t="n">
        <f aca="false">DU!E298</f>
        <v>96</v>
      </c>
      <c r="T298" s="37" t="n">
        <f aca="false">'PH - Tableau 1'!P298</f>
        <v>77.625</v>
      </c>
      <c r="U298" s="37" t="n">
        <f aca="false">'FO - Tableau 1'!D298</f>
        <v>49</v>
      </c>
      <c r="V298" s="37" t="n">
        <f aca="false">'PA - Tableau 1'!K298</f>
        <v>95.5</v>
      </c>
      <c r="W298" s="37" t="n">
        <f aca="false">'SC - Tableau 1'!L298</f>
        <v>85</v>
      </c>
      <c r="X298" s="37" t="n">
        <f aca="false">'DF - Tableau 1'!I298</f>
        <v>65</v>
      </c>
      <c r="Y298" s="37" t="n">
        <f aca="false">PS!F298</f>
        <v>61.1666666666667</v>
      </c>
      <c r="Z298" s="37" t="n">
        <v>50</v>
      </c>
      <c r="AA298" s="37" t="n">
        <v>50</v>
      </c>
      <c r="AB298" s="37" t="n">
        <v>50</v>
      </c>
    </row>
    <row r="299" customFormat="false" ht="14.35" hidden="false" customHeight="true" outlineLevel="0" collapsed="false">
      <c r="A299" s="17" t="s">
        <v>1628</v>
      </c>
      <c r="B299" s="27" t="n">
        <f aca="false">'POSITION - Tableau 1'!B299</f>
        <v>4</v>
      </c>
      <c r="C299" s="35" t="s">
        <v>423</v>
      </c>
      <c r="D299" s="36" t="s">
        <v>4403</v>
      </c>
      <c r="E299" s="27" t="n">
        <f aca="false">YEAR(TOT!A301)</f>
        <v>1996</v>
      </c>
      <c r="F299" s="28" t="n">
        <f aca="false">MONTH(TOT!A301)</f>
        <v>10</v>
      </c>
      <c r="G299" s="28" t="n">
        <f aca="false">DAY(TOT!A301)</f>
        <v>31</v>
      </c>
      <c r="H299" s="37" t="n">
        <v>75</v>
      </c>
      <c r="I299" s="37" t="n">
        <v>212</v>
      </c>
      <c r="J299" s="28"/>
      <c r="K299" s="38" t="n">
        <f aca="false">TOT!FX301</f>
        <v>925000</v>
      </c>
      <c r="L299" s="28"/>
      <c r="M299" s="37" t="n">
        <f aca="false">'CK - Tableau 1'!F299</f>
        <v>73</v>
      </c>
      <c r="N299" s="37" t="n">
        <f aca="false">'FG - Tableau 1'!E299</f>
        <v>33</v>
      </c>
      <c r="O299" s="37" t="n">
        <f aca="false">'DI - Tableau 1'!E299</f>
        <v>38</v>
      </c>
      <c r="P299" s="37" t="n">
        <f aca="false">'SK - Tableau 1'!G299</f>
        <v>47</v>
      </c>
      <c r="Q299" s="37" t="n">
        <f aca="false">'ST - Tableau 1'!D299</f>
        <v>76</v>
      </c>
      <c r="R299" s="37" t="n">
        <f aca="false">'EN - Tableau 1'!D299</f>
        <v>33</v>
      </c>
      <c r="S299" s="37" t="n">
        <f aca="false">DU!E299</f>
        <v>84</v>
      </c>
      <c r="T299" s="37" t="n">
        <f aca="false">'PH - Tableau 1'!P299</f>
        <v>60.375</v>
      </c>
      <c r="U299" s="37" t="n">
        <f aca="false">'FO - Tableau 1'!D299</f>
        <v>33</v>
      </c>
      <c r="V299" s="37" t="n">
        <f aca="false">'PA - Tableau 1'!K299</f>
        <v>60</v>
      </c>
      <c r="W299" s="37" t="n">
        <f aca="false">'SC - Tableau 1'!L299</f>
        <v>60</v>
      </c>
      <c r="X299" s="37" t="n">
        <f aca="false">'DF - Tableau 1'!I299</f>
        <v>60</v>
      </c>
      <c r="Y299" s="37" t="n">
        <f aca="false">PS!F299</f>
        <v>33</v>
      </c>
      <c r="Z299" s="37" t="n">
        <v>50</v>
      </c>
      <c r="AA299" s="37" t="n">
        <v>50</v>
      </c>
      <c r="AB299" s="37" t="n">
        <v>50</v>
      </c>
    </row>
    <row r="300" customFormat="false" ht="14.35" hidden="false" customHeight="true" outlineLevel="0" collapsed="false">
      <c r="A300" s="17" t="s">
        <v>1631</v>
      </c>
      <c r="B300" s="27" t="n">
        <f aca="false">'POSITION - Tableau 1'!B300</f>
        <v>1</v>
      </c>
      <c r="C300" s="35" t="s">
        <v>372</v>
      </c>
      <c r="D300" s="36" t="s">
        <v>4403</v>
      </c>
      <c r="E300" s="27" t="n">
        <f aca="false">YEAR(TOT!A302)</f>
        <v>1997</v>
      </c>
      <c r="F300" s="28" t="n">
        <f aca="false">MONTH(TOT!A302)</f>
        <v>6</v>
      </c>
      <c r="G300" s="28" t="n">
        <f aca="false">DAY(TOT!A302)</f>
        <v>3</v>
      </c>
      <c r="H300" s="37" t="n">
        <v>73</v>
      </c>
      <c r="I300" s="37" t="n">
        <v>196</v>
      </c>
      <c r="J300" s="28"/>
      <c r="K300" s="38" t="n">
        <f aca="false">TOT!FX302</f>
        <v>742500</v>
      </c>
      <c r="L300" s="28"/>
      <c r="M300" s="37" t="n">
        <f aca="false">'CK - Tableau 1'!F300</f>
        <v>71</v>
      </c>
      <c r="N300" s="37" t="n">
        <f aca="false">'FG - Tableau 1'!E300</f>
        <v>33</v>
      </c>
      <c r="O300" s="37" t="n">
        <f aca="false">'DI - Tableau 1'!E300</f>
        <v>77</v>
      </c>
      <c r="P300" s="37" t="n">
        <f aca="false">'SK - Tableau 1'!G300</f>
        <v>53</v>
      </c>
      <c r="Q300" s="37" t="n">
        <f aca="false">'ST - Tableau 1'!D300</f>
        <v>60</v>
      </c>
      <c r="R300" s="37" t="n">
        <f aca="false">'EN - Tableau 1'!D300</f>
        <v>33</v>
      </c>
      <c r="S300" s="37" t="n">
        <f aca="false">DU!E300</f>
        <v>82</v>
      </c>
      <c r="T300" s="37" t="n">
        <f aca="false">'PH - Tableau 1'!P300</f>
        <v>60.375</v>
      </c>
      <c r="U300" s="37" t="n">
        <f aca="false">'FO - Tableau 1'!D300</f>
        <v>54</v>
      </c>
      <c r="V300" s="37" t="n">
        <f aca="false">'PA - Tableau 1'!K300</f>
        <v>66</v>
      </c>
      <c r="W300" s="37" t="n">
        <f aca="false">'SC - Tableau 1'!L300</f>
        <v>66</v>
      </c>
      <c r="X300" s="37" t="n">
        <f aca="false">'DF - Tableau 1'!I300</f>
        <v>66</v>
      </c>
      <c r="Y300" s="37" t="n">
        <f aca="false">PS!F300</f>
        <v>33</v>
      </c>
      <c r="Z300" s="37" t="n">
        <v>50</v>
      </c>
      <c r="AA300" s="37" t="n">
        <v>50</v>
      </c>
      <c r="AB300" s="37" t="n">
        <v>50</v>
      </c>
    </row>
    <row r="301" customFormat="false" ht="14.35" hidden="false" customHeight="true" outlineLevel="0" collapsed="false">
      <c r="A301" s="17" t="s">
        <v>1636</v>
      </c>
      <c r="B301" s="27" t="n">
        <f aca="false">'POSITION - Tableau 1'!B301</f>
        <v>1</v>
      </c>
      <c r="C301" s="35" t="s">
        <v>372</v>
      </c>
      <c r="D301" s="36" t="s">
        <v>4403</v>
      </c>
      <c r="E301" s="27" t="n">
        <f aca="false">YEAR(TOT!A303)</f>
        <v>1999</v>
      </c>
      <c r="F301" s="28" t="n">
        <f aca="false">MONTH(TOT!A303)</f>
        <v>9</v>
      </c>
      <c r="G301" s="28" t="n">
        <f aca="false">DAY(TOT!A303)</f>
        <v>5</v>
      </c>
      <c r="H301" s="37" t="n">
        <v>74</v>
      </c>
      <c r="I301" s="37" t="n">
        <v>202</v>
      </c>
      <c r="J301" s="28"/>
      <c r="K301" s="38" t="n">
        <f aca="false">TOT!FX303</f>
        <v>925000</v>
      </c>
      <c r="L301" s="28"/>
      <c r="M301" s="37" t="n">
        <f aca="false">'CK - Tableau 1'!F301</f>
        <v>60</v>
      </c>
      <c r="N301" s="37" t="n">
        <f aca="false">'FG - Tableau 1'!E301</f>
        <v>33</v>
      </c>
      <c r="O301" s="37" t="n">
        <f aca="false">'DI - Tableau 1'!E301</f>
        <v>56</v>
      </c>
      <c r="P301" s="37" t="n">
        <f aca="false">'SK - Tableau 1'!G301</f>
        <v>53</v>
      </c>
      <c r="Q301" s="37" t="n">
        <f aca="false">'ST - Tableau 1'!D301</f>
        <v>64</v>
      </c>
      <c r="R301" s="37" t="n">
        <f aca="false">'EN - Tableau 1'!D301</f>
        <v>39</v>
      </c>
      <c r="S301" s="37" t="n">
        <f aca="false">DU!E301</f>
        <v>82</v>
      </c>
      <c r="T301" s="37" t="n">
        <f aca="false">'PH - Tableau 1'!P301</f>
        <v>52.5</v>
      </c>
      <c r="U301" s="37" t="n">
        <f aca="false">'FO - Tableau 1'!D301</f>
        <v>33</v>
      </c>
      <c r="V301" s="37" t="n">
        <f aca="false">'PA - Tableau 1'!K301</f>
        <v>60</v>
      </c>
      <c r="W301" s="37" t="n">
        <f aca="false">'SC - Tableau 1'!L301</f>
        <v>60</v>
      </c>
      <c r="X301" s="37" t="n">
        <f aca="false">'DF - Tableau 1'!I301</f>
        <v>48.5</v>
      </c>
      <c r="Y301" s="37" t="n">
        <f aca="false">PS!F301</f>
        <v>33</v>
      </c>
      <c r="Z301" s="37" t="n">
        <v>50</v>
      </c>
      <c r="AA301" s="37" t="n">
        <v>50</v>
      </c>
      <c r="AB301" s="37" t="n">
        <v>50</v>
      </c>
    </row>
    <row r="302" customFormat="false" ht="14.35" hidden="false" customHeight="true" outlineLevel="0" collapsed="false">
      <c r="A302" s="17" t="s">
        <v>1640</v>
      </c>
      <c r="B302" s="27" t="n">
        <f aca="false">'POSITION - Tableau 1'!B302</f>
        <v>2</v>
      </c>
      <c r="C302" s="35" t="s">
        <v>321</v>
      </c>
      <c r="D302" s="36" t="s">
        <v>4404</v>
      </c>
      <c r="E302" s="27" t="n">
        <f aca="false">YEAR(TOT!A304)</f>
        <v>1994</v>
      </c>
      <c r="F302" s="28" t="n">
        <f aca="false">MONTH(TOT!A304)</f>
        <v>8</v>
      </c>
      <c r="G302" s="28" t="n">
        <f aca="false">DAY(TOT!A304)</f>
        <v>13</v>
      </c>
      <c r="H302" s="37" t="n">
        <v>73</v>
      </c>
      <c r="I302" s="37" t="n">
        <v>205</v>
      </c>
      <c r="J302" s="28"/>
      <c r="K302" s="38" t="n">
        <f aca="false">TOT!FX304</f>
        <v>6000000</v>
      </c>
      <c r="L302" s="28"/>
      <c r="M302" s="37" t="n">
        <f aca="false">'CK - Tableau 1'!F302</f>
        <v>63</v>
      </c>
      <c r="N302" s="37" t="n">
        <f aca="false">'FG - Tableau 1'!E302</f>
        <v>33</v>
      </c>
      <c r="O302" s="37" t="n">
        <f aca="false">'DI - Tableau 1'!E302</f>
        <v>56</v>
      </c>
      <c r="P302" s="37" t="n">
        <f aca="false">'SK - Tableau 1'!G302</f>
        <v>80</v>
      </c>
      <c r="Q302" s="37" t="n">
        <f aca="false">'ST - Tableau 1'!D302</f>
        <v>76</v>
      </c>
      <c r="R302" s="37" t="n">
        <f aca="false">'EN - Tableau 1'!D302</f>
        <v>77</v>
      </c>
      <c r="S302" s="37" t="n">
        <f aca="false">DU!E302</f>
        <v>92</v>
      </c>
      <c r="T302" s="37" t="n">
        <f aca="false">'PH - Tableau 1'!P302</f>
        <v>79.875</v>
      </c>
      <c r="U302" s="37" t="n">
        <f aca="false">'FO - Tableau 1'!D302</f>
        <v>50</v>
      </c>
      <c r="V302" s="37" t="n">
        <f aca="false">'PA - Tableau 1'!K302</f>
        <v>96</v>
      </c>
      <c r="W302" s="37" t="n">
        <f aca="false">'SC - Tableau 1'!L302</f>
        <v>92.5</v>
      </c>
      <c r="X302" s="37" t="n">
        <f aca="false">'DF - Tableau 1'!I302</f>
        <v>76.5</v>
      </c>
      <c r="Y302" s="37" t="n">
        <f aca="false">PS!F302</f>
        <v>57</v>
      </c>
      <c r="Z302" s="37" t="n">
        <v>50</v>
      </c>
      <c r="AA302" s="37" t="n">
        <v>50</v>
      </c>
      <c r="AB302" s="37" t="n">
        <v>50</v>
      </c>
    </row>
    <row r="303" customFormat="false" ht="14.35" hidden="false" customHeight="true" outlineLevel="0" collapsed="false">
      <c r="A303" s="17" t="s">
        <v>1644</v>
      </c>
      <c r="B303" s="27" t="n">
        <f aca="false">'POSITION - Tableau 1'!B303</f>
        <v>8</v>
      </c>
      <c r="C303" s="35" t="s">
        <v>262</v>
      </c>
      <c r="D303" s="36" t="s">
        <v>4404</v>
      </c>
      <c r="E303" s="27" t="n">
        <f aca="false">YEAR(TOT!A305)</f>
        <v>1980</v>
      </c>
      <c r="F303" s="28" t="n">
        <f aca="false">MONTH(TOT!A305)</f>
        <v>6</v>
      </c>
      <c r="G303" s="28" t="n">
        <f aca="false">DAY(TOT!A305)</f>
        <v>4</v>
      </c>
      <c r="H303" s="37" t="n">
        <v>71</v>
      </c>
      <c r="I303" s="37" t="n">
        <v>208</v>
      </c>
      <c r="J303" s="28"/>
      <c r="K303" s="38" t="n">
        <f aca="false">TOT!FX305</f>
        <v>1000000</v>
      </c>
      <c r="L303" s="28"/>
      <c r="M303" s="37" t="n">
        <f aca="false">'CK - Tableau 1'!F303</f>
        <v>69</v>
      </c>
      <c r="N303" s="37" t="n">
        <f aca="false">'FG - Tableau 1'!E303</f>
        <v>33</v>
      </c>
      <c r="O303" s="37" t="n">
        <f aca="false">'DI - Tableau 1'!E303</f>
        <v>74</v>
      </c>
      <c r="P303" s="37" t="n">
        <f aca="false">'SK - Tableau 1'!G303</f>
        <v>87</v>
      </c>
      <c r="Q303" s="37" t="n">
        <f aca="false">'ST - Tableau 1'!D303</f>
        <v>90</v>
      </c>
      <c r="R303" s="37" t="n">
        <f aca="false">'EN - Tableau 1'!D303</f>
        <v>33</v>
      </c>
      <c r="S303" s="37" t="n">
        <f aca="false">DU!E303</f>
        <v>96</v>
      </c>
      <c r="T303" s="37" t="n">
        <f aca="false">'PH - Tableau 1'!P303</f>
        <v>68.875</v>
      </c>
      <c r="U303" s="37" t="n">
        <f aca="false">'FO - Tableau 1'!D303</f>
        <v>33</v>
      </c>
      <c r="V303" s="37" t="n">
        <f aca="false">'PA - Tableau 1'!K303</f>
        <v>66</v>
      </c>
      <c r="W303" s="37" t="n">
        <f aca="false">'SC - Tableau 1'!L303</f>
        <v>57</v>
      </c>
      <c r="X303" s="37" t="n">
        <f aca="false">'DF - Tableau 1'!I303</f>
        <v>73.5</v>
      </c>
      <c r="Y303" s="37" t="n">
        <f aca="false">PS!F303</f>
        <v>33</v>
      </c>
      <c r="Z303" s="37" t="n">
        <v>50</v>
      </c>
      <c r="AA303" s="37" t="n">
        <v>50</v>
      </c>
      <c r="AB303" s="37" t="n">
        <v>50</v>
      </c>
    </row>
    <row r="304" customFormat="false" ht="14.35" hidden="false" customHeight="true" outlineLevel="0" collapsed="false">
      <c r="A304" s="17" t="s">
        <v>1648</v>
      </c>
      <c r="B304" s="27" t="n">
        <f aca="false">'POSITION - Tableau 1'!B304</f>
        <v>8</v>
      </c>
      <c r="C304" s="35" t="s">
        <v>262</v>
      </c>
      <c r="D304" s="36" t="s">
        <v>4404</v>
      </c>
      <c r="E304" s="27" t="n">
        <f aca="false">YEAR(TOT!A306)</f>
        <v>1993</v>
      </c>
      <c r="F304" s="28" t="n">
        <f aca="false">MONTH(TOT!A306)</f>
        <v>3</v>
      </c>
      <c r="G304" s="28" t="n">
        <f aca="false">DAY(TOT!A306)</f>
        <v>26</v>
      </c>
      <c r="H304" s="37" t="n">
        <v>72</v>
      </c>
      <c r="I304" s="37" t="n">
        <v>205</v>
      </c>
      <c r="J304" s="28"/>
      <c r="K304" s="38" t="n">
        <f aca="false">TOT!FX306</f>
        <v>650000</v>
      </c>
      <c r="L304" s="28"/>
      <c r="M304" s="37" t="n">
        <f aca="false">'CK - Tableau 1'!F304</f>
        <v>68</v>
      </c>
      <c r="N304" s="37" t="n">
        <f aca="false">'FG - Tableau 1'!E304</f>
        <v>33</v>
      </c>
      <c r="O304" s="37" t="n">
        <f aca="false">'DI - Tableau 1'!E304</f>
        <v>52</v>
      </c>
      <c r="P304" s="37" t="n">
        <f aca="false">'SK - Tableau 1'!G304</f>
        <v>50</v>
      </c>
      <c r="Q304" s="37" t="n">
        <f aca="false">'ST - Tableau 1'!D304</f>
        <v>83</v>
      </c>
      <c r="R304" s="37" t="n">
        <f aca="false">'EN - Tableau 1'!D304</f>
        <v>33</v>
      </c>
      <c r="S304" s="37" t="n">
        <f aca="false">DU!E304</f>
        <v>81</v>
      </c>
      <c r="T304" s="37" t="n">
        <f aca="false">'PH - Tableau 1'!P304</f>
        <v>53.25</v>
      </c>
      <c r="U304" s="37" t="n">
        <f aca="false">'FO - Tableau 1'!D304</f>
        <v>33</v>
      </c>
      <c r="V304" s="37" t="n">
        <f aca="false">'PA - Tableau 1'!K304</f>
        <v>47</v>
      </c>
      <c r="W304" s="37" t="n">
        <f aca="false">'SC - Tableau 1'!L304</f>
        <v>53.5</v>
      </c>
      <c r="X304" s="37" t="n">
        <f aca="false">'DF - Tableau 1'!I304</f>
        <v>60</v>
      </c>
      <c r="Y304" s="37" t="n">
        <f aca="false">PS!F304</f>
        <v>33</v>
      </c>
      <c r="Z304" s="37" t="n">
        <v>50</v>
      </c>
      <c r="AA304" s="37" t="n">
        <v>50</v>
      </c>
      <c r="AB304" s="37" t="n">
        <v>50</v>
      </c>
    </row>
    <row r="305" customFormat="false" ht="14.35" hidden="false" customHeight="true" outlineLevel="0" collapsed="false">
      <c r="A305" s="17" t="s">
        <v>1653</v>
      </c>
      <c r="B305" s="27" t="n">
        <f aca="false">'POSITION - Tableau 1'!B305</f>
        <v>1</v>
      </c>
      <c r="C305" s="35" t="s">
        <v>283</v>
      </c>
      <c r="D305" s="36" t="s">
        <v>4404</v>
      </c>
      <c r="E305" s="27" t="n">
        <f aca="false">YEAR(TOT!A307)</f>
        <v>1994</v>
      </c>
      <c r="F305" s="28" t="n">
        <f aca="false">MONTH(TOT!A307)</f>
        <v>3</v>
      </c>
      <c r="G305" s="28" t="n">
        <f aca="false">DAY(TOT!A307)</f>
        <v>14</v>
      </c>
      <c r="H305" s="37" t="n">
        <v>69</v>
      </c>
      <c r="I305" s="37" t="n">
        <v>201</v>
      </c>
      <c r="J305" s="28"/>
      <c r="K305" s="38" t="n">
        <f aca="false">TOT!FX307</f>
        <v>842500</v>
      </c>
      <c r="L305" s="28"/>
      <c r="M305" s="37" t="n">
        <f aca="false">'CK - Tableau 1'!F305</f>
        <v>78</v>
      </c>
      <c r="N305" s="37" t="n">
        <f aca="false">'FG - Tableau 1'!E305</f>
        <v>33</v>
      </c>
      <c r="O305" s="37" t="n">
        <f aca="false">'DI - Tableau 1'!E305</f>
        <v>37</v>
      </c>
      <c r="P305" s="37" t="n">
        <f aca="false">'SK - Tableau 1'!G305</f>
        <v>66</v>
      </c>
      <c r="Q305" s="37" t="n">
        <f aca="false">'ST - Tableau 1'!D305</f>
        <v>91</v>
      </c>
      <c r="R305" s="37" t="n">
        <f aca="false">'EN - Tableau 1'!D305</f>
        <v>33</v>
      </c>
      <c r="S305" s="37" t="n">
        <f aca="false">DU!E305</f>
        <v>80</v>
      </c>
      <c r="T305" s="37" t="n">
        <f aca="false">'PH - Tableau 1'!P305</f>
        <v>69.75</v>
      </c>
      <c r="U305" s="37" t="n">
        <f aca="false">'FO - Tableau 1'!D305</f>
        <v>53</v>
      </c>
      <c r="V305" s="37" t="n">
        <f aca="false">'PA - Tableau 1'!K305</f>
        <v>61.5</v>
      </c>
      <c r="W305" s="37" t="n">
        <f aca="false">'SC - Tableau 1'!L305</f>
        <v>66</v>
      </c>
      <c r="X305" s="37" t="n">
        <f aca="false">'DF - Tableau 1'!I305</f>
        <v>67.5</v>
      </c>
      <c r="Y305" s="37" t="n">
        <f aca="false">PS!F305</f>
        <v>42.5</v>
      </c>
      <c r="Z305" s="37" t="n">
        <v>50</v>
      </c>
      <c r="AA305" s="37" t="n">
        <v>50</v>
      </c>
      <c r="AB305" s="37" t="n">
        <v>50</v>
      </c>
    </row>
    <row r="306" customFormat="false" ht="14.35" hidden="false" customHeight="true" outlineLevel="0" collapsed="false">
      <c r="A306" s="17" t="s">
        <v>1659</v>
      </c>
      <c r="B306" s="27" t="n">
        <f aca="false">'POSITION - Tableau 1'!B306</f>
        <v>1</v>
      </c>
      <c r="C306" s="35" t="s">
        <v>1657</v>
      </c>
      <c r="D306" s="36" t="s">
        <v>4404</v>
      </c>
      <c r="E306" s="27" t="n">
        <f aca="false">YEAR(TOT!A308)</f>
        <v>1984</v>
      </c>
      <c r="F306" s="28" t="n">
        <f aca="false">MONTH(TOT!A308)</f>
        <v>4</v>
      </c>
      <c r="G306" s="28" t="n">
        <f aca="false">DAY(TOT!A308)</f>
        <v>24</v>
      </c>
      <c r="H306" s="37" t="n">
        <v>73</v>
      </c>
      <c r="I306" s="37" t="n">
        <v>188</v>
      </c>
      <c r="J306" s="28"/>
      <c r="K306" s="38" t="n">
        <f aca="false">TOT!FX308</f>
        <v>6000000</v>
      </c>
      <c r="L306" s="28"/>
      <c r="M306" s="37" t="n">
        <f aca="false">'CK - Tableau 1'!F306</f>
        <v>47</v>
      </c>
      <c r="N306" s="37" t="n">
        <f aca="false">'FG - Tableau 1'!E306</f>
        <v>33</v>
      </c>
      <c r="O306" s="37" t="n">
        <f aca="false">'DI - Tableau 1'!E306</f>
        <v>91</v>
      </c>
      <c r="P306" s="37" t="n">
        <f aca="false">'SK - Tableau 1'!G306</f>
        <v>83</v>
      </c>
      <c r="Q306" s="37" t="n">
        <f aca="false">'ST - Tableau 1'!D306</f>
        <v>47</v>
      </c>
      <c r="R306" s="37" t="n">
        <f aca="false">'EN - Tableau 1'!D306</f>
        <v>59</v>
      </c>
      <c r="S306" s="37" t="n">
        <f aca="false">DU!E306</f>
        <v>96</v>
      </c>
      <c r="T306" s="37" t="n">
        <f aca="false">'PH - Tableau 1'!P306</f>
        <v>76.25</v>
      </c>
      <c r="U306" s="37" t="n">
        <f aca="false">'FO - Tableau 1'!D306</f>
        <v>57</v>
      </c>
      <c r="V306" s="37" t="n">
        <f aca="false">'PA - Tableau 1'!K306</f>
        <v>69</v>
      </c>
      <c r="W306" s="37" t="n">
        <f aca="false">'SC - Tableau 1'!L306</f>
        <v>76</v>
      </c>
      <c r="X306" s="37" t="n">
        <f aca="false">'DF - Tableau 1'!I306</f>
        <v>72</v>
      </c>
      <c r="Y306" s="37" t="n">
        <f aca="false">PS!F306</f>
        <v>72.8333333333333</v>
      </c>
      <c r="Z306" s="37" t="n">
        <v>50</v>
      </c>
      <c r="AA306" s="37" t="n">
        <v>50</v>
      </c>
      <c r="AB306" s="37" t="n">
        <v>50</v>
      </c>
    </row>
    <row r="307" customFormat="false" ht="14.35" hidden="false" customHeight="true" outlineLevel="0" collapsed="false">
      <c r="A307" s="17" t="s">
        <v>1663</v>
      </c>
      <c r="B307" s="27" t="n">
        <f aca="false">'POSITION - Tableau 1'!B307</f>
        <v>1</v>
      </c>
      <c r="C307" s="35" t="s">
        <v>262</v>
      </c>
      <c r="D307" s="36" t="s">
        <v>4404</v>
      </c>
      <c r="E307" s="27" t="n">
        <f aca="false">YEAR(TOT!A309)</f>
        <v>1992</v>
      </c>
      <c r="F307" s="28" t="n">
        <f aca="false">MONTH(TOT!A309)</f>
        <v>1</v>
      </c>
      <c r="G307" s="28" t="n">
        <f aca="false">DAY(TOT!A309)</f>
        <v>1</v>
      </c>
      <c r="H307" s="37" t="n">
        <v>73</v>
      </c>
      <c r="I307" s="37" t="n">
        <v>195</v>
      </c>
      <c r="J307" s="28"/>
      <c r="K307" s="38" t="n">
        <f aca="false">TOT!FX309</f>
        <v>650000</v>
      </c>
      <c r="L307" s="28"/>
      <c r="M307" s="37" t="n">
        <f aca="false">'CK - Tableau 1'!F307</f>
        <v>73</v>
      </c>
      <c r="N307" s="37" t="n">
        <f aca="false">'FG - Tableau 1'!E307</f>
        <v>33</v>
      </c>
      <c r="O307" s="37" t="n">
        <f aca="false">'DI - Tableau 1'!E307</f>
        <v>73</v>
      </c>
      <c r="P307" s="37" t="n">
        <f aca="false">'SK - Tableau 1'!G307</f>
        <v>59</v>
      </c>
      <c r="Q307" s="37" t="n">
        <f aca="false">'ST - Tableau 1'!D307</f>
        <v>58</v>
      </c>
      <c r="R307" s="37" t="n">
        <f aca="false">'EN - Tableau 1'!D307</f>
        <v>33</v>
      </c>
      <c r="S307" s="37" t="n">
        <f aca="false">DU!E307</f>
        <v>84</v>
      </c>
      <c r="T307" s="37" t="n">
        <f aca="false">'PH - Tableau 1'!P307</f>
        <v>53.25</v>
      </c>
      <c r="U307" s="37" t="n">
        <f aca="false">'FO - Tableau 1'!D307</f>
        <v>36</v>
      </c>
      <c r="V307" s="37" t="n">
        <f aca="false">'PA - Tableau 1'!K307</f>
        <v>50</v>
      </c>
      <c r="W307" s="37" t="n">
        <f aca="false">'SC - Tableau 1'!L307</f>
        <v>53.5</v>
      </c>
      <c r="X307" s="37" t="n">
        <f aca="false">'DF - Tableau 1'!I307</f>
        <v>52</v>
      </c>
      <c r="Y307" s="37" t="n">
        <f aca="false">PS!F307</f>
        <v>33</v>
      </c>
      <c r="Z307" s="37" t="n">
        <v>50</v>
      </c>
      <c r="AA307" s="37" t="n">
        <v>50</v>
      </c>
      <c r="AB307" s="37" t="n">
        <v>50</v>
      </c>
    </row>
    <row r="308" customFormat="false" ht="14.35" hidden="false" customHeight="true" outlineLevel="0" collapsed="false">
      <c r="A308" s="17" t="s">
        <v>1668</v>
      </c>
      <c r="B308" s="27" t="n">
        <f aca="false">'POSITION - Tableau 1'!B308</f>
        <v>1</v>
      </c>
      <c r="C308" s="35" t="s">
        <v>262</v>
      </c>
      <c r="D308" s="36" t="s">
        <v>4403</v>
      </c>
      <c r="E308" s="27" t="n">
        <f aca="false">YEAR(TOT!A310)</f>
        <v>1993</v>
      </c>
      <c r="F308" s="28" t="n">
        <f aca="false">MONTH(TOT!A310)</f>
        <v>5</v>
      </c>
      <c r="G308" s="28" t="n">
        <f aca="false">DAY(TOT!A310)</f>
        <v>1</v>
      </c>
      <c r="H308" s="37" t="n">
        <v>72</v>
      </c>
      <c r="I308" s="37" t="n">
        <v>179</v>
      </c>
      <c r="J308" s="28"/>
      <c r="K308" s="38" t="n">
        <f aca="false">TOT!FX310</f>
        <v>650000</v>
      </c>
      <c r="L308" s="28"/>
      <c r="M308" s="37" t="n">
        <f aca="false">'CK - Tableau 1'!F308</f>
        <v>60</v>
      </c>
      <c r="N308" s="37" t="n">
        <f aca="false">'FG - Tableau 1'!E308</f>
        <v>33</v>
      </c>
      <c r="O308" s="37" t="n">
        <f aca="false">'DI - Tableau 1'!E308</f>
        <v>73</v>
      </c>
      <c r="P308" s="37" t="n">
        <f aca="false">'SK - Tableau 1'!G308</f>
        <v>60</v>
      </c>
      <c r="Q308" s="37" t="n">
        <f aca="false">'ST - Tableau 1'!D308</f>
        <v>40</v>
      </c>
      <c r="R308" s="37" t="n">
        <f aca="false">'EN - Tableau 1'!D308</f>
        <v>33</v>
      </c>
      <c r="S308" s="37" t="n">
        <f aca="false">DU!E308</f>
        <v>85</v>
      </c>
      <c r="T308" s="37" t="n">
        <f aca="false">'PH - Tableau 1'!P308</f>
        <v>55.5</v>
      </c>
      <c r="U308" s="37" t="n">
        <f aca="false">'FO - Tableau 1'!D308</f>
        <v>69</v>
      </c>
      <c r="V308" s="37" t="n">
        <f aca="false">'PA - Tableau 1'!K308</f>
        <v>53.5</v>
      </c>
      <c r="W308" s="37" t="n">
        <f aca="false">'SC - Tableau 1'!L308</f>
        <v>53</v>
      </c>
      <c r="X308" s="37" t="n">
        <f aca="false">'DF - Tableau 1'!I308</f>
        <v>60</v>
      </c>
      <c r="Y308" s="37" t="n">
        <f aca="false">PS!F308</f>
        <v>33</v>
      </c>
      <c r="Z308" s="37" t="n">
        <v>50</v>
      </c>
      <c r="AA308" s="37" t="n">
        <v>50</v>
      </c>
      <c r="AB308" s="37" t="n">
        <v>50</v>
      </c>
    </row>
    <row r="309" customFormat="false" ht="14.35" hidden="false" customHeight="true" outlineLevel="0" collapsed="false">
      <c r="A309" s="17" t="s">
        <v>1673</v>
      </c>
      <c r="B309" s="27" t="n">
        <f aca="false">'POSITION - Tableau 1'!B309</f>
        <v>1</v>
      </c>
      <c r="C309" s="35" t="s">
        <v>262</v>
      </c>
      <c r="D309" s="36" t="s">
        <v>4404</v>
      </c>
      <c r="E309" s="27" t="n">
        <f aca="false">YEAR(TOT!A311)</f>
        <v>1995</v>
      </c>
      <c r="F309" s="28" t="n">
        <f aca="false">MONTH(TOT!A311)</f>
        <v>4</v>
      </c>
      <c r="G309" s="28" t="n">
        <f aca="false">DAY(TOT!A311)</f>
        <v>26</v>
      </c>
      <c r="H309" s="37" t="n">
        <v>77</v>
      </c>
      <c r="I309" s="37" t="n">
        <v>232</v>
      </c>
      <c r="J309" s="28"/>
      <c r="K309" s="38" t="n">
        <f aca="false">TOT!FX311</f>
        <v>832500</v>
      </c>
      <c r="L309" s="28"/>
      <c r="M309" s="37" t="n">
        <f aca="false">'CK - Tableau 1'!F309</f>
        <v>73</v>
      </c>
      <c r="N309" s="37" t="n">
        <f aca="false">'FG - Tableau 1'!E309</f>
        <v>33</v>
      </c>
      <c r="O309" s="37" t="n">
        <f aca="false">'DI - Tableau 1'!E309</f>
        <v>73</v>
      </c>
      <c r="P309" s="37" t="n">
        <f aca="false">'SK - Tableau 1'!G309</f>
        <v>60</v>
      </c>
      <c r="Q309" s="37" t="n">
        <f aca="false">'ST - Tableau 1'!D309</f>
        <v>91</v>
      </c>
      <c r="R309" s="37" t="n">
        <f aca="false">'EN - Tableau 1'!D309</f>
        <v>33</v>
      </c>
      <c r="S309" s="37" t="n">
        <f aca="false">DU!E309</f>
        <v>82</v>
      </c>
      <c r="T309" s="37" t="n">
        <f aca="false">'PH - Tableau 1'!P309</f>
        <v>50.5</v>
      </c>
      <c r="U309" s="37" t="n">
        <f aca="false">'FO - Tableau 1'!D309</f>
        <v>60</v>
      </c>
      <c r="V309" s="37" t="n">
        <f aca="false">'PA - Tableau 1'!K309</f>
        <v>47</v>
      </c>
      <c r="W309" s="37" t="n">
        <f aca="false">'SC - Tableau 1'!L309</f>
        <v>60</v>
      </c>
      <c r="X309" s="37" t="n">
        <f aca="false">'DF - Tableau 1'!I309</f>
        <v>60</v>
      </c>
      <c r="Y309" s="37" t="n">
        <f aca="false">PS!F309</f>
        <v>33</v>
      </c>
      <c r="Z309" s="37" t="n">
        <v>50</v>
      </c>
      <c r="AA309" s="37" t="n">
        <v>50</v>
      </c>
      <c r="AB309" s="37" t="n">
        <v>50</v>
      </c>
    </row>
    <row r="310" customFormat="false" ht="14.35" hidden="false" customHeight="true" outlineLevel="0" collapsed="false">
      <c r="A310" s="17" t="s">
        <v>1677</v>
      </c>
      <c r="B310" s="27" t="n">
        <f aca="false">'POSITION - Tableau 1'!B310</f>
        <v>8</v>
      </c>
      <c r="C310" s="35" t="s">
        <v>321</v>
      </c>
      <c r="D310" s="36" t="s">
        <v>4404</v>
      </c>
      <c r="E310" s="27" t="n">
        <f aca="false">YEAR(TOT!A312)</f>
        <v>1992</v>
      </c>
      <c r="F310" s="28" t="n">
        <f aca="false">MONTH(TOT!A312)</f>
        <v>11</v>
      </c>
      <c r="G310" s="28" t="n">
        <f aca="false">DAY(TOT!A312)</f>
        <v>24</v>
      </c>
      <c r="H310" s="37" t="n">
        <v>73</v>
      </c>
      <c r="I310" s="37" t="n">
        <v>200</v>
      </c>
      <c r="J310" s="28"/>
      <c r="K310" s="38" t="n">
        <f aca="false">TOT!FX312</f>
        <v>650000</v>
      </c>
      <c r="L310" s="28"/>
      <c r="M310" s="37" t="n">
        <f aca="false">'CK - Tableau 1'!F310</f>
        <v>88</v>
      </c>
      <c r="N310" s="37" t="n">
        <f aca="false">'FG - Tableau 1'!E310</f>
        <v>63</v>
      </c>
      <c r="O310" s="37" t="n">
        <f aca="false">'DI - Tableau 1'!E310</f>
        <v>82</v>
      </c>
      <c r="P310" s="37" t="n">
        <f aca="false">'SK - Tableau 1'!G310</f>
        <v>69</v>
      </c>
      <c r="Q310" s="37" t="n">
        <f aca="false">'ST - Tableau 1'!D310</f>
        <v>67</v>
      </c>
      <c r="R310" s="37" t="n">
        <f aca="false">'EN - Tableau 1'!D310</f>
        <v>33</v>
      </c>
      <c r="S310" s="37" t="n">
        <f aca="false">DU!E310</f>
        <v>95</v>
      </c>
      <c r="T310" s="37" t="n">
        <f aca="false">'PH - Tableau 1'!P310</f>
        <v>62.625</v>
      </c>
      <c r="U310" s="37" t="n">
        <f aca="false">'FO - Tableau 1'!D310</f>
        <v>33</v>
      </c>
      <c r="V310" s="37" t="n">
        <f aca="false">'PA - Tableau 1'!K310</f>
        <v>54</v>
      </c>
      <c r="W310" s="37" t="n">
        <f aca="false">'SC - Tableau 1'!L310</f>
        <v>50.5</v>
      </c>
      <c r="X310" s="37" t="n">
        <f aca="false">'DF - Tableau 1'!I310</f>
        <v>74.5</v>
      </c>
      <c r="Y310" s="37" t="n">
        <f aca="false">PS!F310</f>
        <v>33</v>
      </c>
      <c r="Z310" s="37" t="n">
        <v>50</v>
      </c>
      <c r="AA310" s="37" t="n">
        <v>50</v>
      </c>
      <c r="AB310" s="37" t="n">
        <v>50</v>
      </c>
    </row>
    <row r="311" customFormat="false" ht="14.35" hidden="false" customHeight="true" outlineLevel="0" collapsed="false">
      <c r="A311" s="17" t="s">
        <v>1682</v>
      </c>
      <c r="B311" s="27" t="n">
        <f aca="false">'POSITION - Tableau 1'!B311</f>
        <v>2</v>
      </c>
      <c r="C311" s="35" t="s">
        <v>262</v>
      </c>
      <c r="D311" s="36" t="s">
        <v>4404</v>
      </c>
      <c r="E311" s="27" t="n">
        <f aca="false">YEAR(TOT!A313)</f>
        <v>1990</v>
      </c>
      <c r="F311" s="28" t="n">
        <f aca="false">MONTH(TOT!A313)</f>
        <v>9</v>
      </c>
      <c r="G311" s="28" t="n">
        <f aca="false">DAY(TOT!A313)</f>
        <v>23</v>
      </c>
      <c r="H311" s="37" t="n">
        <v>70</v>
      </c>
      <c r="I311" s="37" t="n">
        <v>206</v>
      </c>
      <c r="J311" s="28"/>
      <c r="K311" s="38" t="n">
        <f aca="false">TOT!FX313</f>
        <v>750000</v>
      </c>
      <c r="L311" s="28"/>
      <c r="M311" s="37" t="n">
        <f aca="false">'CK - Tableau 1'!F311</f>
        <v>92</v>
      </c>
      <c r="N311" s="37" t="n">
        <f aca="false">'FG - Tableau 1'!E311</f>
        <v>33</v>
      </c>
      <c r="O311" s="37" t="n">
        <f aca="false">'DI - Tableau 1'!E311</f>
        <v>78</v>
      </c>
      <c r="P311" s="37" t="n">
        <f aca="false">'SK - Tableau 1'!G311</f>
        <v>59</v>
      </c>
      <c r="Q311" s="37" t="n">
        <f aca="false">'ST - Tableau 1'!D311</f>
        <v>91</v>
      </c>
      <c r="R311" s="37" t="n">
        <f aca="false">'EN - Tableau 1'!D311</f>
        <v>33</v>
      </c>
      <c r="S311" s="37" t="n">
        <f aca="false">DU!E311</f>
        <v>90</v>
      </c>
      <c r="T311" s="37" t="n">
        <f aca="false">'PH - Tableau 1'!P311</f>
        <v>69.75</v>
      </c>
      <c r="U311" s="37" t="n">
        <f aca="false">'FO - Tableau 1'!D311</f>
        <v>33</v>
      </c>
      <c r="V311" s="37" t="n">
        <f aca="false">'PA - Tableau 1'!K311</f>
        <v>66</v>
      </c>
      <c r="W311" s="37" t="n">
        <f aca="false">'SC - Tableau 1'!L311</f>
        <v>62.5</v>
      </c>
      <c r="X311" s="37" t="n">
        <f aca="false">'DF - Tableau 1'!I311</f>
        <v>73</v>
      </c>
      <c r="Y311" s="37" t="n">
        <f aca="false">PS!F311</f>
        <v>33</v>
      </c>
      <c r="Z311" s="37" t="n">
        <v>50</v>
      </c>
      <c r="AA311" s="37" t="n">
        <v>50</v>
      </c>
      <c r="AB311" s="37" t="n">
        <v>50</v>
      </c>
    </row>
    <row r="312" customFormat="false" ht="14.35" hidden="false" customHeight="true" outlineLevel="0" collapsed="false">
      <c r="A312" s="17" t="s">
        <v>1686</v>
      </c>
      <c r="B312" s="27" t="n">
        <f aca="false">'POSITION - Tableau 1'!B312</f>
        <v>8</v>
      </c>
      <c r="C312" s="35" t="s">
        <v>321</v>
      </c>
      <c r="D312" s="36" t="s">
        <v>4403</v>
      </c>
      <c r="E312" s="27" t="n">
        <f aca="false">YEAR(TOT!A314)</f>
        <v>1997</v>
      </c>
      <c r="F312" s="28" t="n">
        <f aca="false">MONTH(TOT!A314)</f>
        <v>1</v>
      </c>
      <c r="G312" s="28" t="n">
        <f aca="false">DAY(TOT!A314)</f>
        <v>2</v>
      </c>
      <c r="H312" s="37" t="n">
        <v>77</v>
      </c>
      <c r="I312" s="37" t="n">
        <v>192</v>
      </c>
      <c r="J312" s="28"/>
      <c r="K312" s="38" t="n">
        <f aca="false">TOT!FX314</f>
        <v>925000</v>
      </c>
      <c r="L312" s="28"/>
      <c r="M312" s="37" t="n">
        <f aca="false">'CK - Tableau 1'!F312</f>
        <v>60</v>
      </c>
      <c r="N312" s="37" t="n">
        <f aca="false">'FG - Tableau 1'!E312</f>
        <v>33</v>
      </c>
      <c r="O312" s="37" t="n">
        <f aca="false">'DI - Tableau 1'!E312</f>
        <v>65</v>
      </c>
      <c r="P312" s="37" t="n">
        <f aca="false">'SK - Tableau 1'!G312</f>
        <v>60</v>
      </c>
      <c r="Q312" s="37" t="n">
        <f aca="false">'ST - Tableau 1'!D312</f>
        <v>37</v>
      </c>
      <c r="R312" s="37" t="n">
        <f aca="false">'EN - Tableau 1'!D312</f>
        <v>33</v>
      </c>
      <c r="S312" s="37" t="n">
        <f aca="false">DU!E312</f>
        <v>80</v>
      </c>
      <c r="T312" s="37" t="n">
        <f aca="false">'PH - Tableau 1'!P312</f>
        <v>56</v>
      </c>
      <c r="U312" s="37" t="n">
        <f aca="false">'FO - Tableau 1'!D312</f>
        <v>33</v>
      </c>
      <c r="V312" s="37" t="n">
        <f aca="false">'PA - Tableau 1'!K312</f>
        <v>53.5</v>
      </c>
      <c r="W312" s="37" t="n">
        <f aca="false">'SC - Tableau 1'!L312</f>
        <v>53.5</v>
      </c>
      <c r="X312" s="37" t="n">
        <f aca="false">'DF - Tableau 1'!I312</f>
        <v>57.5</v>
      </c>
      <c r="Y312" s="37" t="n">
        <f aca="false">PS!F312</f>
        <v>33</v>
      </c>
      <c r="Z312" s="37" t="n">
        <v>50</v>
      </c>
      <c r="AA312" s="37" t="n">
        <v>50</v>
      </c>
      <c r="AB312" s="37" t="n">
        <v>50</v>
      </c>
    </row>
    <row r="313" customFormat="false" ht="14.35" hidden="false" customHeight="true" outlineLevel="0" collapsed="false">
      <c r="A313" s="17" t="s">
        <v>1690</v>
      </c>
      <c r="B313" s="27" t="n">
        <f aca="false">'POSITION - Tableau 1'!B313</f>
        <v>1</v>
      </c>
      <c r="C313" s="35" t="s">
        <v>262</v>
      </c>
      <c r="D313" s="36" t="s">
        <v>4404</v>
      </c>
      <c r="E313" s="27" t="n">
        <f aca="false">YEAR(TOT!A315)</f>
        <v>1990</v>
      </c>
      <c r="F313" s="28" t="n">
        <f aca="false">MONTH(TOT!A315)</f>
        <v>10</v>
      </c>
      <c r="G313" s="28" t="n">
        <f aca="false">DAY(TOT!A315)</f>
        <v>6</v>
      </c>
      <c r="H313" s="37" t="n">
        <v>70</v>
      </c>
      <c r="I313" s="37" t="n">
        <v>190</v>
      </c>
      <c r="J313" s="28"/>
      <c r="K313" s="38" t="n">
        <f aca="false">TOT!FX315</f>
        <v>650000</v>
      </c>
      <c r="L313" s="28"/>
      <c r="M313" s="37" t="n">
        <f aca="false">'CK - Tableau 1'!F313</f>
        <v>95</v>
      </c>
      <c r="N313" s="37" t="n">
        <f aca="false">'FG - Tableau 1'!E313</f>
        <v>33</v>
      </c>
      <c r="O313" s="37" t="n">
        <f aca="false">'DI - Tableau 1'!E313</f>
        <v>70</v>
      </c>
      <c r="P313" s="37" t="n">
        <f aca="false">'SK - Tableau 1'!G313</f>
        <v>47</v>
      </c>
      <c r="Q313" s="37" t="n">
        <f aca="false">'ST - Tableau 1'!D313</f>
        <v>67</v>
      </c>
      <c r="R313" s="37" t="n">
        <f aca="false">'EN - Tableau 1'!D313</f>
        <v>33</v>
      </c>
      <c r="S313" s="37" t="n">
        <f aca="false">DU!E313</f>
        <v>77</v>
      </c>
      <c r="T313" s="37" t="n">
        <f aca="false">'PH - Tableau 1'!P313</f>
        <v>56.125</v>
      </c>
      <c r="U313" s="37" t="n">
        <f aca="false">'FO - Tableau 1'!D313</f>
        <v>38</v>
      </c>
      <c r="V313" s="37" t="n">
        <f aca="false">'PA - Tableau 1'!K313</f>
        <v>47.5</v>
      </c>
      <c r="W313" s="37" t="n">
        <f aca="false">'SC - Tableau 1'!L313</f>
        <v>66</v>
      </c>
      <c r="X313" s="37" t="n">
        <f aca="false">'DF - Tableau 1'!I313</f>
        <v>65</v>
      </c>
      <c r="Y313" s="37" t="n">
        <f aca="false">PS!F313</f>
        <v>33</v>
      </c>
      <c r="Z313" s="37" t="n">
        <v>50</v>
      </c>
      <c r="AA313" s="37" t="n">
        <v>50</v>
      </c>
      <c r="AB313" s="37" t="n">
        <v>50</v>
      </c>
    </row>
    <row r="314" customFormat="false" ht="14.35" hidden="false" customHeight="true" outlineLevel="0" collapsed="false">
      <c r="A314" s="17" t="s">
        <v>1694</v>
      </c>
      <c r="B314" s="27" t="n">
        <f aca="false">'POSITION - Tableau 1'!B314</f>
        <v>2</v>
      </c>
      <c r="C314" s="35" t="s">
        <v>321</v>
      </c>
      <c r="D314" s="36" t="s">
        <v>4404</v>
      </c>
      <c r="E314" s="27" t="n">
        <f aca="false">YEAR(TOT!A316)</f>
        <v>1992</v>
      </c>
      <c r="F314" s="28" t="n">
        <f aca="false">MONTH(TOT!A316)</f>
        <v>11</v>
      </c>
      <c r="G314" s="28" t="n">
        <f aca="false">DAY(TOT!A316)</f>
        <v>23</v>
      </c>
      <c r="H314" s="37" t="n">
        <v>73</v>
      </c>
      <c r="I314" s="37" t="n">
        <v>215</v>
      </c>
      <c r="J314" s="28"/>
      <c r="K314" s="38" t="n">
        <f aca="false">TOT!FX316</f>
        <v>6000000</v>
      </c>
      <c r="L314" s="28"/>
      <c r="M314" s="37" t="n">
        <f aca="false">'CK - Tableau 1'!F314</f>
        <v>71</v>
      </c>
      <c r="N314" s="37" t="n">
        <f aca="false">'FG - Tableau 1'!E314</f>
        <v>60</v>
      </c>
      <c r="O314" s="37" t="n">
        <f aca="false">'DI - Tableau 1'!E314</f>
        <v>72</v>
      </c>
      <c r="P314" s="37" t="n">
        <f aca="false">'SK - Tableau 1'!G314</f>
        <v>78</v>
      </c>
      <c r="Q314" s="37" t="n">
        <f aca="false">'ST - Tableau 1'!D314</f>
        <v>90</v>
      </c>
      <c r="R314" s="37" t="n">
        <f aca="false">'EN - Tableau 1'!D314</f>
        <v>99</v>
      </c>
      <c r="S314" s="37" t="n">
        <f aca="false">DU!E314</f>
        <v>98</v>
      </c>
      <c r="T314" s="37" t="n">
        <f aca="false">'PH - Tableau 1'!P314</f>
        <v>86.125</v>
      </c>
      <c r="U314" s="37" t="n">
        <f aca="false">'FO - Tableau 1'!D314</f>
        <v>76</v>
      </c>
      <c r="V314" s="37" t="n">
        <f aca="false">'PA - Tableau 1'!K314</f>
        <v>79</v>
      </c>
      <c r="W314" s="37" t="n">
        <f aca="false">'SC - Tableau 1'!L314</f>
        <v>81.5</v>
      </c>
      <c r="X314" s="37" t="n">
        <f aca="false">'DF - Tableau 1'!I314</f>
        <v>73.5</v>
      </c>
      <c r="Y314" s="37" t="n">
        <f aca="false">PS!F314</f>
        <v>93</v>
      </c>
      <c r="Z314" s="37" t="n">
        <v>50</v>
      </c>
      <c r="AA314" s="37" t="n">
        <v>50</v>
      </c>
      <c r="AB314" s="37" t="n">
        <v>50</v>
      </c>
    </row>
    <row r="315" customFormat="false" ht="14.35" hidden="false" customHeight="true" outlineLevel="0" collapsed="false">
      <c r="A315" s="17" t="s">
        <v>1698</v>
      </c>
      <c r="B315" s="27" t="n">
        <f aca="false">'POSITION - Tableau 1'!B315</f>
        <v>4</v>
      </c>
      <c r="C315" s="35" t="s">
        <v>283</v>
      </c>
      <c r="D315" s="36" t="s">
        <v>4404</v>
      </c>
      <c r="E315" s="27" t="n">
        <f aca="false">YEAR(TOT!A317)</f>
        <v>1991</v>
      </c>
      <c r="F315" s="28" t="n">
        <f aca="false">MONTH(TOT!A317)</f>
        <v>11</v>
      </c>
      <c r="G315" s="28" t="n">
        <f aca="false">DAY(TOT!A317)</f>
        <v>23</v>
      </c>
      <c r="H315" s="37" t="n">
        <v>74</v>
      </c>
      <c r="I315" s="37" t="n">
        <v>208</v>
      </c>
      <c r="J315" s="28"/>
      <c r="K315" s="38" t="n">
        <f aca="false">TOT!FX317</f>
        <v>650000</v>
      </c>
      <c r="L315" s="28"/>
      <c r="M315" s="37" t="n">
        <f aca="false">'CK - Tableau 1'!F315</f>
        <v>95</v>
      </c>
      <c r="N315" s="37" t="n">
        <f aca="false">'FG - Tableau 1'!E315</f>
        <v>88</v>
      </c>
      <c r="O315" s="37" t="n">
        <f aca="false">'DI - Tableau 1'!E315</f>
        <v>37</v>
      </c>
      <c r="P315" s="37" t="n">
        <f aca="false">'SK - Tableau 1'!G315</f>
        <v>53</v>
      </c>
      <c r="Q315" s="37" t="n">
        <f aca="false">'ST - Tableau 1'!D315</f>
        <v>75</v>
      </c>
      <c r="R315" s="37" t="n">
        <f aca="false">'EN - Tableau 1'!D315</f>
        <v>33</v>
      </c>
      <c r="S315" s="37" t="n">
        <f aca="false">DU!E315</f>
        <v>94</v>
      </c>
      <c r="T315" s="37" t="n">
        <f aca="false">'PH - Tableau 1'!P315</f>
        <v>70</v>
      </c>
      <c r="U315" s="37" t="n">
        <f aca="false">'FO - Tableau 1'!D315</f>
        <v>33</v>
      </c>
      <c r="V315" s="37" t="n">
        <f aca="false">'PA - Tableau 1'!K315</f>
        <v>66</v>
      </c>
      <c r="W315" s="37" t="n">
        <f aca="false">'SC - Tableau 1'!L315</f>
        <v>66.5</v>
      </c>
      <c r="X315" s="37" t="n">
        <f aca="false">'DF - Tableau 1'!I315</f>
        <v>72</v>
      </c>
      <c r="Y315" s="37" t="n">
        <f aca="false">PS!F315</f>
        <v>33</v>
      </c>
      <c r="Z315" s="37" t="n">
        <v>50</v>
      </c>
      <c r="AA315" s="37" t="n">
        <v>50</v>
      </c>
      <c r="AB315" s="37" t="n">
        <v>50</v>
      </c>
    </row>
    <row r="316" customFormat="false" ht="14.35" hidden="false" customHeight="true" outlineLevel="0" collapsed="false">
      <c r="A316" s="17" t="s">
        <v>1702</v>
      </c>
      <c r="B316" s="27" t="n">
        <f aca="false">'POSITION - Tableau 1'!B316</f>
        <v>1</v>
      </c>
      <c r="C316" s="35" t="s">
        <v>262</v>
      </c>
      <c r="D316" s="36" t="s">
        <v>4403</v>
      </c>
      <c r="E316" s="27" t="n">
        <f aca="false">YEAR(TOT!A318)</f>
        <v>1994</v>
      </c>
      <c r="F316" s="28" t="n">
        <f aca="false">MONTH(TOT!A318)</f>
        <v>4</v>
      </c>
      <c r="G316" s="28" t="n">
        <f aca="false">DAY(TOT!A318)</f>
        <v>16</v>
      </c>
      <c r="H316" s="37" t="n">
        <v>70</v>
      </c>
      <c r="I316" s="37" t="n">
        <v>190</v>
      </c>
      <c r="J316" s="28"/>
      <c r="K316" s="38" t="n">
        <f aca="false">TOT!FX318</f>
        <v>650000</v>
      </c>
      <c r="L316" s="28"/>
      <c r="M316" s="37" t="n">
        <f aca="false">'CK - Tableau 1'!F316</f>
        <v>64</v>
      </c>
      <c r="N316" s="37" t="n">
        <f aca="false">'FG - Tableau 1'!E316</f>
        <v>67</v>
      </c>
      <c r="O316" s="37" t="n">
        <f aca="false">'DI - Tableau 1'!E316</f>
        <v>56</v>
      </c>
      <c r="P316" s="37" t="n">
        <f aca="false">'SK - Tableau 1'!G316</f>
        <v>66</v>
      </c>
      <c r="Q316" s="37" t="n">
        <f aca="false">'ST - Tableau 1'!D316</f>
        <v>67</v>
      </c>
      <c r="R316" s="37" t="n">
        <f aca="false">'EN - Tableau 1'!D316</f>
        <v>33</v>
      </c>
      <c r="S316" s="37" t="n">
        <f aca="false">DU!E316</f>
        <v>91</v>
      </c>
      <c r="T316" s="37" t="n">
        <f aca="false">'PH - Tableau 1'!P316</f>
        <v>73</v>
      </c>
      <c r="U316" s="37" t="n">
        <f aca="false">'FO - Tableau 1'!D316</f>
        <v>55</v>
      </c>
      <c r="V316" s="37" t="n">
        <f aca="false">'PA - Tableau 1'!K316</f>
        <v>66</v>
      </c>
      <c r="W316" s="37" t="n">
        <f aca="false">'SC - Tableau 1'!L316</f>
        <v>66</v>
      </c>
      <c r="X316" s="37" t="n">
        <f aca="false">'DF - Tableau 1'!I316</f>
        <v>68</v>
      </c>
      <c r="Y316" s="37" t="n">
        <f aca="false">PS!F316</f>
        <v>33</v>
      </c>
      <c r="Z316" s="37" t="n">
        <v>50</v>
      </c>
      <c r="AA316" s="37" t="n">
        <v>50</v>
      </c>
      <c r="AB316" s="37" t="n">
        <v>50</v>
      </c>
    </row>
    <row r="317" customFormat="false" ht="14.35" hidden="false" customHeight="true" outlineLevel="0" collapsed="false">
      <c r="A317" s="17" t="s">
        <v>1705</v>
      </c>
      <c r="B317" s="27" t="n">
        <f aca="false">'POSITION - Tableau 1'!B317</f>
        <v>2</v>
      </c>
      <c r="C317" s="35" t="s">
        <v>262</v>
      </c>
      <c r="D317" s="36" t="s">
        <v>4403</v>
      </c>
      <c r="E317" s="27" t="n">
        <f aca="false">YEAR(TOT!A319)</f>
        <v>1996</v>
      </c>
      <c r="F317" s="28" t="n">
        <f aca="false">MONTH(TOT!A319)</f>
        <v>8</v>
      </c>
      <c r="G317" s="28" t="n">
        <f aca="false">DAY(TOT!A319)</f>
        <v>13</v>
      </c>
      <c r="H317" s="37" t="n">
        <v>73</v>
      </c>
      <c r="I317" s="37" t="n">
        <v>193</v>
      </c>
      <c r="J317" s="28"/>
      <c r="K317" s="38" t="n">
        <f aca="false">TOT!FX319</f>
        <v>685000</v>
      </c>
      <c r="L317" s="28"/>
      <c r="M317" s="37" t="n">
        <f aca="false">'CK - Tableau 1'!F317</f>
        <v>60</v>
      </c>
      <c r="N317" s="37" t="n">
        <f aca="false">'FG - Tableau 1'!E317</f>
        <v>33</v>
      </c>
      <c r="O317" s="37" t="n">
        <f aca="false">'DI - Tableau 1'!E317</f>
        <v>73</v>
      </c>
      <c r="P317" s="37" t="n">
        <f aca="false">'SK - Tableau 1'!G317</f>
        <v>60</v>
      </c>
      <c r="Q317" s="37" t="n">
        <f aca="false">'ST - Tableau 1'!D317</f>
        <v>54</v>
      </c>
      <c r="R317" s="37" t="n">
        <f aca="false">'EN - Tableau 1'!D317</f>
        <v>33</v>
      </c>
      <c r="S317" s="37" t="n">
        <f aca="false">DU!E317</f>
        <v>81</v>
      </c>
      <c r="T317" s="37" t="n">
        <f aca="false">'PH - Tableau 1'!P317</f>
        <v>48.625</v>
      </c>
      <c r="U317" s="37" t="n">
        <f aca="false">'FO - Tableau 1'!D317</f>
        <v>33</v>
      </c>
      <c r="V317" s="37" t="n">
        <f aca="false">'PA - Tableau 1'!K317</f>
        <v>47</v>
      </c>
      <c r="W317" s="37" t="n">
        <f aca="false">'SC - Tableau 1'!L317</f>
        <v>47</v>
      </c>
      <c r="X317" s="37" t="n">
        <f aca="false">'DF - Tableau 1'!I317</f>
        <v>47</v>
      </c>
      <c r="Y317" s="37" t="n">
        <f aca="false">PS!F317</f>
        <v>33</v>
      </c>
      <c r="Z317" s="37" t="n">
        <v>50</v>
      </c>
      <c r="AA317" s="37" t="n">
        <v>50</v>
      </c>
      <c r="AB317" s="37" t="n">
        <v>50</v>
      </c>
    </row>
    <row r="318" customFormat="false" ht="14.35" hidden="false" customHeight="true" outlineLevel="0" collapsed="false">
      <c r="A318" s="17" t="s">
        <v>1710</v>
      </c>
      <c r="B318" s="27" t="n">
        <f aca="false">'POSITION - Tableau 1'!B318</f>
        <v>1</v>
      </c>
      <c r="C318" s="35" t="s">
        <v>262</v>
      </c>
      <c r="D318" s="36" t="s">
        <v>4404</v>
      </c>
      <c r="E318" s="27" t="n">
        <f aca="false">YEAR(TOT!A320)</f>
        <v>1992</v>
      </c>
      <c r="F318" s="28" t="n">
        <f aca="false">MONTH(TOT!A320)</f>
        <v>6</v>
      </c>
      <c r="G318" s="28" t="n">
        <f aca="false">DAY(TOT!A320)</f>
        <v>17</v>
      </c>
      <c r="H318" s="37" t="n">
        <v>72</v>
      </c>
      <c r="I318" s="37" t="n">
        <v>191</v>
      </c>
      <c r="J318" s="28"/>
      <c r="K318" s="38" t="n">
        <f aca="false">TOT!FX320</f>
        <v>650000</v>
      </c>
      <c r="L318" s="28"/>
      <c r="M318" s="37" t="n">
        <f aca="false">'CK - Tableau 1'!F318</f>
        <v>64</v>
      </c>
      <c r="N318" s="37" t="n">
        <f aca="false">'FG - Tableau 1'!E318</f>
        <v>33</v>
      </c>
      <c r="O318" s="37" t="n">
        <f aca="false">'DI - Tableau 1'!E318</f>
        <v>57</v>
      </c>
      <c r="P318" s="37" t="n">
        <f aca="false">'SK - Tableau 1'!G318</f>
        <v>63</v>
      </c>
      <c r="Q318" s="37" t="n">
        <f aca="false">'ST - Tableau 1'!D318</f>
        <v>57</v>
      </c>
      <c r="R318" s="37" t="n">
        <f aca="false">'EN - Tableau 1'!D318</f>
        <v>33</v>
      </c>
      <c r="S318" s="37" t="n">
        <f aca="false">DU!E318</f>
        <v>86</v>
      </c>
      <c r="T318" s="37" t="n">
        <f aca="false">'PH - Tableau 1'!P318</f>
        <v>58.625</v>
      </c>
      <c r="U318" s="37" t="n">
        <f aca="false">'FO - Tableau 1'!D318</f>
        <v>68</v>
      </c>
      <c r="V318" s="37" t="n">
        <f aca="false">'PA - Tableau 1'!K318</f>
        <v>61</v>
      </c>
      <c r="W318" s="37" t="n">
        <f aca="false">'SC - Tableau 1'!L318</f>
        <v>64</v>
      </c>
      <c r="X318" s="37" t="n">
        <f aca="false">'DF - Tableau 1'!I318</f>
        <v>60</v>
      </c>
      <c r="Y318" s="37" t="n">
        <f aca="false">PS!F318</f>
        <v>33</v>
      </c>
      <c r="Z318" s="37" t="n">
        <v>50</v>
      </c>
      <c r="AA318" s="37" t="n">
        <v>50</v>
      </c>
      <c r="AB318" s="37" t="n">
        <v>50</v>
      </c>
    </row>
    <row r="319" customFormat="false" ht="14.35" hidden="false" customHeight="true" outlineLevel="0" collapsed="false">
      <c r="A319" s="17" t="s">
        <v>1715</v>
      </c>
      <c r="B319" s="27" t="n">
        <f aca="false">'POSITION - Tableau 1'!B319</f>
        <v>8</v>
      </c>
      <c r="C319" s="35" t="s">
        <v>283</v>
      </c>
      <c r="D319" s="36" t="s">
        <v>4404</v>
      </c>
      <c r="E319" s="27" t="n">
        <f aca="false">YEAR(TOT!A321)</f>
        <v>1990</v>
      </c>
      <c r="F319" s="28" t="n">
        <f aca="false">MONTH(TOT!A321)</f>
        <v>6</v>
      </c>
      <c r="G319" s="28" t="n">
        <f aca="false">DAY(TOT!A321)</f>
        <v>20</v>
      </c>
      <c r="H319" s="37" t="n">
        <v>75</v>
      </c>
      <c r="I319" s="37" t="n">
        <v>224</v>
      </c>
      <c r="J319" s="28"/>
      <c r="K319" s="38" t="n">
        <f aca="false">TOT!FX321</f>
        <v>850000</v>
      </c>
      <c r="L319" s="28"/>
      <c r="M319" s="37" t="n">
        <f aca="false">'CK - Tableau 1'!F319</f>
        <v>75</v>
      </c>
      <c r="N319" s="37" t="n">
        <f aca="false">'FG - Tableau 1'!E319</f>
        <v>69</v>
      </c>
      <c r="O319" s="37" t="n">
        <f aca="false">'DI - Tableau 1'!E319</f>
        <v>58</v>
      </c>
      <c r="P319" s="37" t="n">
        <f aca="false">'SK - Tableau 1'!G319</f>
        <v>77</v>
      </c>
      <c r="Q319" s="37" t="n">
        <f aca="false">'ST - Tableau 1'!D319</f>
        <v>91</v>
      </c>
      <c r="R319" s="37" t="n">
        <f aca="false">'EN - Tableau 1'!D319</f>
        <v>50</v>
      </c>
      <c r="S319" s="37" t="n">
        <f aca="false">DU!E319</f>
        <v>97</v>
      </c>
      <c r="T319" s="37" t="n">
        <f aca="false">'PH - Tableau 1'!P319</f>
        <v>72</v>
      </c>
      <c r="U319" s="37" t="n">
        <f aca="false">'FO - Tableau 1'!D319</f>
        <v>33</v>
      </c>
      <c r="V319" s="37" t="n">
        <f aca="false">'PA - Tableau 1'!K319</f>
        <v>60</v>
      </c>
      <c r="W319" s="37" t="n">
        <f aca="false">'SC - Tableau 1'!L319</f>
        <v>52</v>
      </c>
      <c r="X319" s="37" t="n">
        <f aca="false">'DF - Tableau 1'!I319</f>
        <v>71</v>
      </c>
      <c r="Y319" s="37" t="n">
        <f aca="false">PS!F319</f>
        <v>33</v>
      </c>
      <c r="Z319" s="37" t="n">
        <v>50</v>
      </c>
      <c r="AA319" s="37" t="n">
        <v>50</v>
      </c>
      <c r="AB319" s="37" t="n">
        <v>50</v>
      </c>
    </row>
    <row r="320" customFormat="false" ht="14.35" hidden="false" customHeight="true" outlineLevel="0" collapsed="false">
      <c r="A320" s="17" t="s">
        <v>1719</v>
      </c>
      <c r="B320" s="27" t="n">
        <f aca="false">'POSITION - Tableau 1'!B320</f>
        <v>8</v>
      </c>
      <c r="C320" s="35" t="s">
        <v>321</v>
      </c>
      <c r="D320" s="36" t="s">
        <v>4404</v>
      </c>
      <c r="E320" s="27" t="n">
        <f aca="false">YEAR(TOT!A322)</f>
        <v>1996</v>
      </c>
      <c r="F320" s="28" t="n">
        <f aca="false">MONTH(TOT!A322)</f>
        <v>6</v>
      </c>
      <c r="G320" s="28" t="n">
        <f aca="false">DAY(TOT!A322)</f>
        <v>12</v>
      </c>
      <c r="H320" s="37" t="n">
        <v>72</v>
      </c>
      <c r="I320" s="37" t="n">
        <v>186</v>
      </c>
      <c r="J320" s="28"/>
      <c r="K320" s="38" t="n">
        <f aca="false">TOT!FX322</f>
        <v>925000</v>
      </c>
      <c r="L320" s="28"/>
      <c r="M320" s="37" t="n">
        <f aca="false">'CK - Tableau 1'!F320</f>
        <v>44</v>
      </c>
      <c r="N320" s="37" t="n">
        <f aca="false">'FG - Tableau 1'!E320</f>
        <v>33</v>
      </c>
      <c r="O320" s="37" t="n">
        <f aca="false">'DI - Tableau 1'!E320</f>
        <v>92</v>
      </c>
      <c r="P320" s="37" t="n">
        <f aca="false">'SK - Tableau 1'!G320</f>
        <v>66</v>
      </c>
      <c r="Q320" s="37" t="n">
        <f aca="false">'ST - Tableau 1'!D320</f>
        <v>48</v>
      </c>
      <c r="R320" s="37" t="n">
        <f aca="false">'EN - Tableau 1'!D320</f>
        <v>45</v>
      </c>
      <c r="S320" s="37" t="n">
        <f aca="false">DU!E320</f>
        <v>87</v>
      </c>
      <c r="T320" s="37" t="n">
        <f aca="false">'PH - Tableau 1'!P320</f>
        <v>66.25</v>
      </c>
      <c r="U320" s="37" t="n">
        <f aca="false">'FO - Tableau 1'!D320</f>
        <v>33</v>
      </c>
      <c r="V320" s="37" t="n">
        <f aca="false">'PA - Tableau 1'!K320</f>
        <v>62</v>
      </c>
      <c r="W320" s="37" t="n">
        <f aca="false">'SC - Tableau 1'!L320</f>
        <v>64.5</v>
      </c>
      <c r="X320" s="37" t="n">
        <f aca="false">'DF - Tableau 1'!I320</f>
        <v>77</v>
      </c>
      <c r="Y320" s="37" t="n">
        <f aca="false">PS!F320</f>
        <v>33</v>
      </c>
      <c r="Z320" s="37" t="n">
        <v>50</v>
      </c>
      <c r="AA320" s="37" t="n">
        <v>50</v>
      </c>
      <c r="AB320" s="37" t="n">
        <v>50</v>
      </c>
    </row>
    <row r="321" customFormat="false" ht="14.35" hidden="false" customHeight="true" outlineLevel="0" collapsed="false">
      <c r="A321" s="17" t="s">
        <v>1725</v>
      </c>
      <c r="B321" s="27" t="n">
        <f aca="false">'POSITION - Tableau 1'!B321</f>
        <v>4</v>
      </c>
      <c r="C321" s="35" t="s">
        <v>321</v>
      </c>
      <c r="D321" s="36" t="s">
        <v>4404</v>
      </c>
      <c r="E321" s="27" t="n">
        <f aca="false">YEAR(TOT!A323)</f>
        <v>1989</v>
      </c>
      <c r="F321" s="28" t="n">
        <f aca="false">MONTH(TOT!A323)</f>
        <v>9</v>
      </c>
      <c r="G321" s="28" t="n">
        <f aca="false">DAY(TOT!A323)</f>
        <v>1</v>
      </c>
      <c r="H321" s="37" t="n">
        <v>71</v>
      </c>
      <c r="I321" s="37" t="n">
        <v>184</v>
      </c>
      <c r="J321" s="28"/>
      <c r="K321" s="38" t="n">
        <f aca="false">TOT!FX323</f>
        <v>5250000</v>
      </c>
      <c r="L321" s="28"/>
      <c r="M321" s="37" t="n">
        <f aca="false">'CK - Tableau 1'!F321</f>
        <v>50</v>
      </c>
      <c r="N321" s="37" t="n">
        <f aca="false">'FG - Tableau 1'!E321</f>
        <v>33</v>
      </c>
      <c r="O321" s="37" t="n">
        <f aca="false">'DI - Tableau 1'!E321</f>
        <v>86</v>
      </c>
      <c r="P321" s="37" t="n">
        <f aca="false">'SK - Tableau 1'!G321</f>
        <v>89</v>
      </c>
      <c r="Q321" s="37" t="n">
        <f aca="false">'ST - Tableau 1'!D321</f>
        <v>50</v>
      </c>
      <c r="R321" s="37" t="n">
        <f aca="false">'EN - Tableau 1'!D321</f>
        <v>79</v>
      </c>
      <c r="S321" s="37" t="n">
        <f aca="false">DU!E321</f>
        <v>99</v>
      </c>
      <c r="T321" s="37" t="n">
        <f aca="false">'PH - Tableau 1'!P321</f>
        <v>76.75</v>
      </c>
      <c r="U321" s="37" t="n">
        <f aca="false">'FO - Tableau 1'!D321</f>
        <v>53</v>
      </c>
      <c r="V321" s="37" t="n">
        <f aca="false">'PA - Tableau 1'!K321</f>
        <v>74</v>
      </c>
      <c r="W321" s="37" t="n">
        <f aca="false">'SC - Tableau 1'!L321</f>
        <v>86</v>
      </c>
      <c r="X321" s="37" t="n">
        <f aca="false">'DF - Tableau 1'!I321</f>
        <v>68</v>
      </c>
      <c r="Y321" s="37" t="n">
        <f aca="false">PS!F321</f>
        <v>58.1666666666667</v>
      </c>
      <c r="Z321" s="37" t="n">
        <v>50</v>
      </c>
      <c r="AA321" s="37" t="n">
        <v>50</v>
      </c>
      <c r="AB321" s="37" t="n">
        <v>50</v>
      </c>
    </row>
    <row r="322" customFormat="false" ht="14.35" hidden="false" customHeight="true" outlineLevel="0" collapsed="false">
      <c r="A322" s="17" t="s">
        <v>1729</v>
      </c>
      <c r="B322" s="27" t="n">
        <f aca="false">'POSITION - Tableau 1'!B322</f>
        <v>8</v>
      </c>
      <c r="C322" s="35" t="s">
        <v>321</v>
      </c>
      <c r="D322" s="36" t="s">
        <v>4403</v>
      </c>
      <c r="E322" s="27" t="n">
        <f aca="false">YEAR(TOT!A324)</f>
        <v>1994</v>
      </c>
      <c r="F322" s="28" t="n">
        <f aca="false">MONTH(TOT!A324)</f>
        <v>12</v>
      </c>
      <c r="G322" s="28" t="n">
        <f aca="false">DAY(TOT!A324)</f>
        <v>1</v>
      </c>
      <c r="H322" s="37" t="n">
        <v>75</v>
      </c>
      <c r="I322" s="37" t="n">
        <v>196</v>
      </c>
      <c r="J322" s="28"/>
      <c r="K322" s="38" t="n">
        <f aca="false">TOT!FX324</f>
        <v>675000</v>
      </c>
      <c r="L322" s="28"/>
      <c r="M322" s="37" t="n">
        <f aca="false">'CK - Tableau 1'!F322</f>
        <v>50</v>
      </c>
      <c r="N322" s="37" t="n">
        <f aca="false">'FG - Tableau 1'!E322</f>
        <v>33</v>
      </c>
      <c r="O322" s="37" t="n">
        <f aca="false">'DI - Tableau 1'!E322</f>
        <v>63</v>
      </c>
      <c r="P322" s="37" t="n">
        <f aca="false">'SK - Tableau 1'!G322</f>
        <v>59</v>
      </c>
      <c r="Q322" s="37" t="n">
        <f aca="false">'ST - Tableau 1'!D322</f>
        <v>48</v>
      </c>
      <c r="R322" s="37" t="n">
        <f aca="false">'EN - Tableau 1'!D322</f>
        <v>33</v>
      </c>
      <c r="S322" s="37" t="n">
        <f aca="false">DU!E322</f>
        <v>86</v>
      </c>
      <c r="T322" s="37" t="n">
        <f aca="false">'PH - Tableau 1'!P322</f>
        <v>64.75</v>
      </c>
      <c r="U322" s="37" t="n">
        <f aca="false">'FO - Tableau 1'!D322</f>
        <v>33</v>
      </c>
      <c r="V322" s="37" t="n">
        <f aca="false">'PA - Tableau 1'!K322</f>
        <v>63.5</v>
      </c>
      <c r="W322" s="37" t="n">
        <f aca="false">'SC - Tableau 1'!L322</f>
        <v>47</v>
      </c>
      <c r="X322" s="37" t="n">
        <f aca="false">'DF - Tableau 1'!I322</f>
        <v>70</v>
      </c>
      <c r="Y322" s="37" t="n">
        <f aca="false">PS!F322</f>
        <v>33</v>
      </c>
      <c r="Z322" s="37" t="n">
        <v>50</v>
      </c>
      <c r="AA322" s="37" t="n">
        <v>50</v>
      </c>
      <c r="AB322" s="37" t="n">
        <v>50</v>
      </c>
    </row>
    <row r="323" customFormat="false" ht="14.35" hidden="false" customHeight="true" outlineLevel="0" collapsed="false">
      <c r="A323" s="17" t="s">
        <v>1733</v>
      </c>
      <c r="B323" s="27" t="n">
        <f aca="false">'POSITION - Tableau 1'!B323</f>
        <v>8</v>
      </c>
      <c r="C323" s="35" t="s">
        <v>321</v>
      </c>
      <c r="D323" s="36" t="s">
        <v>4404</v>
      </c>
      <c r="E323" s="27" t="n">
        <f aca="false">YEAR(TOT!A325)</f>
        <v>1994</v>
      </c>
      <c r="F323" s="28" t="n">
        <f aca="false">MONTH(TOT!A325)</f>
        <v>1</v>
      </c>
      <c r="G323" s="28" t="n">
        <f aca="false">DAY(TOT!A325)</f>
        <v>20</v>
      </c>
      <c r="H323" s="37" t="n">
        <v>75</v>
      </c>
      <c r="I323" s="37" t="n">
        <v>208</v>
      </c>
      <c r="J323" s="28"/>
      <c r="K323" s="38" t="n">
        <f aca="false">TOT!FX325</f>
        <v>6000000</v>
      </c>
      <c r="L323" s="28"/>
      <c r="M323" s="37" t="n">
        <f aca="false">'CK - Tableau 1'!F323</f>
        <v>57</v>
      </c>
      <c r="N323" s="37" t="n">
        <f aca="false">'FG - Tableau 1'!E323</f>
        <v>33</v>
      </c>
      <c r="O323" s="37" t="n">
        <f aca="false">'DI - Tableau 1'!E323</f>
        <v>71</v>
      </c>
      <c r="P323" s="37" t="n">
        <f aca="false">'SK - Tableau 1'!G323</f>
        <v>73</v>
      </c>
      <c r="Q323" s="37" t="n">
        <f aca="false">'ST - Tableau 1'!D323</f>
        <v>69</v>
      </c>
      <c r="R323" s="37" t="n">
        <f aca="false">'EN - Tableau 1'!D323</f>
        <v>81</v>
      </c>
      <c r="S323" s="37" t="n">
        <f aca="false">DU!E323</f>
        <v>89</v>
      </c>
      <c r="T323" s="37" t="n">
        <f aca="false">'PH - Tableau 1'!P323</f>
        <v>73.75</v>
      </c>
      <c r="U323" s="37" t="n">
        <f aca="false">'FO - Tableau 1'!D323</f>
        <v>33</v>
      </c>
      <c r="V323" s="37" t="n">
        <f aca="false">'PA - Tableau 1'!K323</f>
        <v>60.5</v>
      </c>
      <c r="W323" s="37" t="n">
        <f aca="false">'SC - Tableau 1'!L323</f>
        <v>66</v>
      </c>
      <c r="X323" s="37" t="n">
        <f aca="false">'DF - Tableau 1'!I323</f>
        <v>69</v>
      </c>
      <c r="Y323" s="37" t="n">
        <f aca="false">PS!F323</f>
        <v>33</v>
      </c>
      <c r="Z323" s="37" t="n">
        <v>50</v>
      </c>
      <c r="AA323" s="37" t="n">
        <v>50</v>
      </c>
      <c r="AB323" s="37" t="n">
        <v>50</v>
      </c>
    </row>
    <row r="324" customFormat="false" ht="14.35" hidden="false" customHeight="true" outlineLevel="0" collapsed="false">
      <c r="A324" s="17" t="s">
        <v>1737</v>
      </c>
      <c r="B324" s="27" t="n">
        <f aca="false">'POSITION - Tableau 1'!B324</f>
        <v>8</v>
      </c>
      <c r="C324" s="35" t="s">
        <v>262</v>
      </c>
      <c r="D324" s="36" t="s">
        <v>4403</v>
      </c>
      <c r="E324" s="27" t="n">
        <f aca="false">YEAR(TOT!A326)</f>
        <v>1996</v>
      </c>
      <c r="F324" s="28" t="n">
        <f aca="false">MONTH(TOT!A326)</f>
        <v>7</v>
      </c>
      <c r="G324" s="28" t="n">
        <f aca="false">DAY(TOT!A326)</f>
        <v>8</v>
      </c>
      <c r="H324" s="37" t="n">
        <v>75</v>
      </c>
      <c r="I324" s="37" t="n">
        <v>221</v>
      </c>
      <c r="J324" s="28"/>
      <c r="K324" s="38" t="n">
        <f aca="false">TOT!FX326</f>
        <v>832500</v>
      </c>
      <c r="L324" s="28"/>
      <c r="M324" s="37" t="n">
        <f aca="false">'CK - Tableau 1'!F324</f>
        <v>64</v>
      </c>
      <c r="N324" s="37" t="n">
        <f aca="false">'FG - Tableau 1'!E324</f>
        <v>33</v>
      </c>
      <c r="O324" s="37" t="n">
        <f aca="false">'DI - Tableau 1'!E324</f>
        <v>88</v>
      </c>
      <c r="P324" s="37" t="n">
        <f aca="false">'SK - Tableau 1'!G324</f>
        <v>53</v>
      </c>
      <c r="Q324" s="37" t="n">
        <f aca="false">'ST - Tableau 1'!D324</f>
        <v>88</v>
      </c>
      <c r="R324" s="37" t="n">
        <f aca="false">'EN - Tableau 1'!D324</f>
        <v>33</v>
      </c>
      <c r="S324" s="37" t="n">
        <f aca="false">DU!E324</f>
        <v>96</v>
      </c>
      <c r="T324" s="37" t="n">
        <f aca="false">'PH - Tableau 1'!P324</f>
        <v>66</v>
      </c>
      <c r="U324" s="37" t="n">
        <f aca="false">'FO - Tableau 1'!D324</f>
        <v>33</v>
      </c>
      <c r="V324" s="37" t="n">
        <f aca="false">'PA - Tableau 1'!K324</f>
        <v>51</v>
      </c>
      <c r="W324" s="37" t="n">
        <f aca="false">'SC - Tableau 1'!L324</f>
        <v>53</v>
      </c>
      <c r="X324" s="37" t="n">
        <f aca="false">'DF - Tableau 1'!I324</f>
        <v>76.5</v>
      </c>
      <c r="Y324" s="37" t="n">
        <f aca="false">PS!F324</f>
        <v>33</v>
      </c>
      <c r="Z324" s="37" t="n">
        <v>50</v>
      </c>
      <c r="AA324" s="37" t="n">
        <v>50</v>
      </c>
      <c r="AB324" s="37" t="n">
        <v>50</v>
      </c>
    </row>
    <row r="325" customFormat="false" ht="14.35" hidden="false" customHeight="true" outlineLevel="0" collapsed="false">
      <c r="A325" s="17" t="s">
        <v>1742</v>
      </c>
      <c r="B325" s="27" t="n">
        <f aca="false">'POSITION - Tableau 1'!B325</f>
        <v>1</v>
      </c>
      <c r="C325" s="35" t="s">
        <v>366</v>
      </c>
      <c r="D325" s="36" t="s">
        <v>4403</v>
      </c>
      <c r="E325" s="27" t="n">
        <f aca="false">YEAR(TOT!A327)</f>
        <v>1997</v>
      </c>
      <c r="F325" s="28" t="n">
        <f aca="false">MONTH(TOT!A327)</f>
        <v>8</v>
      </c>
      <c r="G325" s="28" t="n">
        <f aca="false">DAY(TOT!A327)</f>
        <v>6</v>
      </c>
      <c r="H325" s="37" t="n">
        <v>75</v>
      </c>
      <c r="I325" s="37" t="n">
        <v>185</v>
      </c>
      <c r="J325" s="28"/>
      <c r="K325" s="38" t="n">
        <f aca="false">TOT!FX327</f>
        <v>925000</v>
      </c>
      <c r="L325" s="28"/>
      <c r="M325" s="37" t="n">
        <f aca="false">'CK - Tableau 1'!F325</f>
        <v>60</v>
      </c>
      <c r="N325" s="37" t="n">
        <f aca="false">'FG - Tableau 1'!E325</f>
        <v>33</v>
      </c>
      <c r="O325" s="37" t="n">
        <f aca="false">'DI - Tableau 1'!E325</f>
        <v>73</v>
      </c>
      <c r="P325" s="37" t="n">
        <f aca="false">'SK - Tableau 1'!G325</f>
        <v>60</v>
      </c>
      <c r="Q325" s="37" t="n">
        <f aca="false">'ST - Tableau 1'!D325</f>
        <v>37</v>
      </c>
      <c r="R325" s="37" t="n">
        <f aca="false">'EN - Tableau 1'!D325</f>
        <v>33</v>
      </c>
      <c r="S325" s="37" t="n">
        <f aca="false">DU!E325</f>
        <v>81</v>
      </c>
      <c r="T325" s="37" t="n">
        <f aca="false">'PH - Tableau 1'!P325</f>
        <v>53.375</v>
      </c>
      <c r="U325" s="37" t="n">
        <f aca="false">'FO - Tableau 1'!D325</f>
        <v>39</v>
      </c>
      <c r="V325" s="37" t="n">
        <f aca="false">'PA - Tableau 1'!K325</f>
        <v>47</v>
      </c>
      <c r="W325" s="37" t="n">
        <f aca="false">'SC - Tableau 1'!L325</f>
        <v>60</v>
      </c>
      <c r="X325" s="37" t="n">
        <f aca="false">'DF - Tableau 1'!I325</f>
        <v>55.5</v>
      </c>
      <c r="Y325" s="37" t="n">
        <f aca="false">PS!F325</f>
        <v>33</v>
      </c>
      <c r="Z325" s="37" t="n">
        <v>50</v>
      </c>
      <c r="AA325" s="37" t="n">
        <v>50</v>
      </c>
      <c r="AB325" s="37" t="n">
        <v>50</v>
      </c>
    </row>
    <row r="326" customFormat="false" ht="14.35" hidden="false" customHeight="true" outlineLevel="0" collapsed="false">
      <c r="A326" s="17" t="s">
        <v>1747</v>
      </c>
      <c r="B326" s="27" t="n">
        <f aca="false">'POSITION - Tableau 1'!B326</f>
        <v>2</v>
      </c>
      <c r="C326" s="35" t="s">
        <v>366</v>
      </c>
      <c r="D326" s="36" t="s">
        <v>4403</v>
      </c>
      <c r="E326" s="27" t="n">
        <f aca="false">YEAR(TOT!A328)</f>
        <v>1994</v>
      </c>
      <c r="F326" s="28" t="n">
        <f aca="false">MONTH(TOT!A328)</f>
        <v>2</v>
      </c>
      <c r="G326" s="28" t="n">
        <f aca="false">DAY(TOT!A328)</f>
        <v>28</v>
      </c>
      <c r="H326" s="37" t="n">
        <v>69</v>
      </c>
      <c r="I326" s="37" t="n">
        <v>165</v>
      </c>
      <c r="J326" s="28"/>
      <c r="K326" s="38" t="n">
        <f aca="false">TOT!FX328</f>
        <v>925000</v>
      </c>
      <c r="L326" s="28"/>
      <c r="M326" s="37" t="n">
        <f aca="false">'CK - Tableau 1'!F326</f>
        <v>63</v>
      </c>
      <c r="N326" s="37" t="n">
        <f aca="false">'FG - Tableau 1'!E326</f>
        <v>33</v>
      </c>
      <c r="O326" s="37" t="n">
        <f aca="false">'DI - Tableau 1'!E326</f>
        <v>73</v>
      </c>
      <c r="P326" s="37" t="n">
        <f aca="false">'SK - Tableau 1'!G326</f>
        <v>60</v>
      </c>
      <c r="Q326" s="37" t="n">
        <f aca="false">'ST - Tableau 1'!D326</f>
        <v>36</v>
      </c>
      <c r="R326" s="37" t="n">
        <f aca="false">'EN - Tableau 1'!D326</f>
        <v>39</v>
      </c>
      <c r="S326" s="37" t="n">
        <f aca="false">DU!E326</f>
        <v>81</v>
      </c>
      <c r="T326" s="37" t="n">
        <f aca="false">'PH - Tableau 1'!P326</f>
        <v>51</v>
      </c>
      <c r="U326" s="37" t="n">
        <f aca="false">'FO - Tableau 1'!D326</f>
        <v>33</v>
      </c>
      <c r="V326" s="37" t="n">
        <f aca="false">'PA - Tableau 1'!K326</f>
        <v>53.5</v>
      </c>
      <c r="W326" s="37" t="n">
        <f aca="false">'SC - Tableau 1'!L326</f>
        <v>47.5</v>
      </c>
      <c r="X326" s="37" t="n">
        <f aca="false">'DF - Tableau 1'!I326</f>
        <v>53.5</v>
      </c>
      <c r="Y326" s="37" t="n">
        <f aca="false">PS!F326</f>
        <v>33</v>
      </c>
      <c r="Z326" s="37" t="n">
        <v>50</v>
      </c>
      <c r="AA326" s="37" t="n">
        <v>50</v>
      </c>
      <c r="AB326" s="37" t="n">
        <v>50</v>
      </c>
    </row>
    <row r="327" customFormat="false" ht="14.35" hidden="false" customHeight="true" outlineLevel="0" collapsed="false">
      <c r="A327" s="17" t="s">
        <v>1750</v>
      </c>
      <c r="B327" s="27" t="n">
        <f aca="false">'POSITION - Tableau 1'!B327</f>
        <v>1</v>
      </c>
      <c r="C327" s="35" t="s">
        <v>321</v>
      </c>
      <c r="D327" s="36" t="s">
        <v>4404</v>
      </c>
      <c r="E327" s="27" t="n">
        <f aca="false">YEAR(TOT!A329)</f>
        <v>1980</v>
      </c>
      <c r="F327" s="28" t="n">
        <f aca="false">MONTH(TOT!A329)</f>
        <v>9</v>
      </c>
      <c r="G327" s="28" t="n">
        <f aca="false">DAY(TOT!A329)</f>
        <v>26</v>
      </c>
      <c r="H327" s="37" t="n">
        <v>74</v>
      </c>
      <c r="I327" s="37" t="n">
        <v>183</v>
      </c>
      <c r="J327" s="28"/>
      <c r="K327" s="38" t="n">
        <f aca="false">TOT!FX329</f>
        <v>7000000</v>
      </c>
      <c r="L327" s="28"/>
      <c r="M327" s="37" t="n">
        <f aca="false">'CK - Tableau 1'!F327</f>
        <v>34</v>
      </c>
      <c r="N327" s="37" t="n">
        <f aca="false">'FG - Tableau 1'!E327</f>
        <v>33</v>
      </c>
      <c r="O327" s="37" t="n">
        <f aca="false">'DI - Tableau 1'!E327</f>
        <v>66</v>
      </c>
      <c r="P327" s="37" t="n">
        <f aca="false">'SK - Tableau 1'!G327</f>
        <v>99</v>
      </c>
      <c r="Q327" s="37" t="n">
        <f aca="false">'ST - Tableau 1'!D327</f>
        <v>38</v>
      </c>
      <c r="R327" s="37" t="n">
        <f aca="false">'EN - Tableau 1'!D327</f>
        <v>59</v>
      </c>
      <c r="S327" s="37" t="n">
        <f aca="false">DU!E327</f>
        <v>99</v>
      </c>
      <c r="T327" s="37" t="n">
        <f aca="false">'PH - Tableau 1'!P327</f>
        <v>76.625</v>
      </c>
      <c r="U327" s="37" t="n">
        <f aca="false">'FO - Tableau 1'!D327</f>
        <v>57</v>
      </c>
      <c r="V327" s="37" t="n">
        <f aca="false">'PA - Tableau 1'!K327</f>
        <v>88.5</v>
      </c>
      <c r="W327" s="37" t="n">
        <f aca="false">'SC - Tableau 1'!L327</f>
        <v>51</v>
      </c>
      <c r="X327" s="37" t="n">
        <f aca="false">'DF - Tableau 1'!I327</f>
        <v>49</v>
      </c>
      <c r="Y327" s="37" t="n">
        <f aca="false">PS!F327</f>
        <v>33</v>
      </c>
      <c r="Z327" s="37" t="n">
        <v>50</v>
      </c>
      <c r="AA327" s="37" t="n">
        <v>50</v>
      </c>
      <c r="AB327" s="37" t="n">
        <v>50</v>
      </c>
    </row>
    <row r="328" customFormat="false" ht="14.35" hidden="false" customHeight="true" outlineLevel="0" collapsed="false">
      <c r="A328" s="17" t="s">
        <v>1753</v>
      </c>
      <c r="B328" s="27" t="n">
        <f aca="false">'POSITION - Tableau 1'!B328</f>
        <v>3</v>
      </c>
      <c r="C328" s="35" t="s">
        <v>321</v>
      </c>
      <c r="D328" s="36" t="s">
        <v>4404</v>
      </c>
      <c r="E328" s="27" t="n">
        <f aca="false">YEAR(TOT!A330)</f>
        <v>1980</v>
      </c>
      <c r="F328" s="28" t="n">
        <f aca="false">MONTH(TOT!A330)</f>
        <v>10</v>
      </c>
      <c r="G328" s="28" t="n">
        <f aca="false">DAY(TOT!A330)</f>
        <v>9</v>
      </c>
      <c r="H328" s="37" t="n">
        <v>72</v>
      </c>
      <c r="I328" s="37" t="n">
        <v>197</v>
      </c>
      <c r="J328" s="28"/>
      <c r="K328" s="38" t="n">
        <f aca="false">TOT!FX330</f>
        <v>7000000</v>
      </c>
      <c r="L328" s="28"/>
      <c r="M328" s="37" t="n">
        <f aca="false">'CK - Tableau 1'!F328</f>
        <v>42</v>
      </c>
      <c r="N328" s="37" t="n">
        <f aca="false">'FG - Tableau 1'!E328</f>
        <v>33</v>
      </c>
      <c r="O328" s="37" t="n">
        <f aca="false">'DI - Tableau 1'!E328</f>
        <v>94</v>
      </c>
      <c r="P328" s="37" t="n">
        <f aca="false">'SK - Tableau 1'!G328</f>
        <v>91</v>
      </c>
      <c r="Q328" s="37" t="n">
        <f aca="false">'ST - Tableau 1'!D328</f>
        <v>68</v>
      </c>
      <c r="R328" s="37" t="n">
        <f aca="false">'EN - Tableau 1'!D328</f>
        <v>98</v>
      </c>
      <c r="S328" s="37" t="n">
        <f aca="false">DU!E328</f>
        <v>99</v>
      </c>
      <c r="T328" s="37" t="n">
        <f aca="false">'PH - Tableau 1'!P328</f>
        <v>75.875</v>
      </c>
      <c r="U328" s="37" t="n">
        <f aca="false">'FO - Tableau 1'!D328</f>
        <v>64</v>
      </c>
      <c r="V328" s="37" t="n">
        <f aca="false">'PA - Tableau 1'!K328</f>
        <v>95</v>
      </c>
      <c r="W328" s="37" t="n">
        <f aca="false">'SC - Tableau 1'!L328</f>
        <v>70.5</v>
      </c>
      <c r="X328" s="37" t="n">
        <f aca="false">'DF - Tableau 1'!I328</f>
        <v>67.5</v>
      </c>
      <c r="Y328" s="37" t="n">
        <f aca="false">PS!F328</f>
        <v>33</v>
      </c>
      <c r="Z328" s="37" t="n">
        <v>50</v>
      </c>
      <c r="AA328" s="37" t="n">
        <v>50</v>
      </c>
      <c r="AB328" s="37" t="n">
        <v>50</v>
      </c>
    </row>
    <row r="329" customFormat="false" ht="14.35" hidden="false" customHeight="true" outlineLevel="0" collapsed="false">
      <c r="A329" s="17" t="s">
        <v>1756</v>
      </c>
      <c r="B329" s="27" t="n">
        <f aca="false">'POSITION - Tableau 1'!B329</f>
        <v>4</v>
      </c>
      <c r="C329" s="35" t="s">
        <v>283</v>
      </c>
      <c r="D329" s="36" t="s">
        <v>4404</v>
      </c>
      <c r="E329" s="27" t="n">
        <f aca="false">YEAR(TOT!A331)</f>
        <v>1995</v>
      </c>
      <c r="F329" s="28" t="n">
        <f aca="false">MONTH(TOT!A331)</f>
        <v>7</v>
      </c>
      <c r="G329" s="28" t="n">
        <f aca="false">DAY(TOT!A331)</f>
        <v>28</v>
      </c>
      <c r="H329" s="37" t="n">
        <v>75</v>
      </c>
      <c r="I329" s="37" t="n">
        <v>204</v>
      </c>
      <c r="J329" s="28"/>
      <c r="K329" s="38" t="n">
        <f aca="false">TOT!FX331</f>
        <v>925000</v>
      </c>
      <c r="L329" s="28"/>
      <c r="M329" s="37" t="n">
        <f aca="false">'CK - Tableau 1'!F329</f>
        <v>73</v>
      </c>
      <c r="N329" s="37" t="n">
        <f aca="false">'FG - Tableau 1'!E329</f>
        <v>33</v>
      </c>
      <c r="O329" s="37" t="n">
        <f aca="false">'DI - Tableau 1'!E329</f>
        <v>48</v>
      </c>
      <c r="P329" s="37" t="n">
        <f aca="false">'SK - Tableau 1'!G329</f>
        <v>60</v>
      </c>
      <c r="Q329" s="37" t="n">
        <f aca="false">'ST - Tableau 1'!D329</f>
        <v>62</v>
      </c>
      <c r="R329" s="37" t="n">
        <f aca="false">'EN - Tableau 1'!D329</f>
        <v>33</v>
      </c>
      <c r="S329" s="37" t="n">
        <f aca="false">DU!E329</f>
        <v>81</v>
      </c>
      <c r="T329" s="37" t="n">
        <f aca="false">'PH - Tableau 1'!P329</f>
        <v>53.5</v>
      </c>
      <c r="U329" s="37" t="n">
        <f aca="false">'FO - Tableau 1'!D329</f>
        <v>33</v>
      </c>
      <c r="V329" s="37" t="n">
        <f aca="false">'PA - Tableau 1'!K329</f>
        <v>47</v>
      </c>
      <c r="W329" s="37" t="n">
        <f aca="false">'SC - Tableau 1'!L329</f>
        <v>47</v>
      </c>
      <c r="X329" s="37" t="n">
        <f aca="false">'DF - Tableau 1'!I329</f>
        <v>53.5</v>
      </c>
      <c r="Y329" s="37" t="n">
        <f aca="false">PS!F329</f>
        <v>33</v>
      </c>
      <c r="Z329" s="37" t="n">
        <v>50</v>
      </c>
      <c r="AA329" s="37" t="n">
        <v>50</v>
      </c>
      <c r="AB329" s="37" t="n">
        <v>50</v>
      </c>
    </row>
    <row r="330" customFormat="false" ht="14.35" hidden="false" customHeight="true" outlineLevel="0" collapsed="false">
      <c r="A330" s="17" t="s">
        <v>1760</v>
      </c>
      <c r="B330" s="27" t="n">
        <f aca="false">'POSITION - Tableau 1'!B330</f>
        <v>8</v>
      </c>
      <c r="C330" s="35" t="s">
        <v>283</v>
      </c>
      <c r="D330" s="36" t="s">
        <v>4404</v>
      </c>
      <c r="E330" s="27" t="n">
        <f aca="false">YEAR(TOT!A332)</f>
        <v>1989</v>
      </c>
      <c r="F330" s="28" t="n">
        <f aca="false">MONTH(TOT!A332)</f>
        <v>2</v>
      </c>
      <c r="G330" s="28" t="n">
        <f aca="false">DAY(TOT!A332)</f>
        <v>21</v>
      </c>
      <c r="H330" s="37" t="n">
        <v>73</v>
      </c>
      <c r="I330" s="37" t="n">
        <v>219</v>
      </c>
      <c r="J330" s="28"/>
      <c r="K330" s="38" t="n">
        <f aca="false">TOT!FX332</f>
        <v>2500000</v>
      </c>
      <c r="L330" s="28"/>
      <c r="M330" s="37" t="n">
        <f aca="false">'CK - Tableau 1'!F330</f>
        <v>66</v>
      </c>
      <c r="N330" s="37" t="n">
        <f aca="false">'FG - Tableau 1'!E330</f>
        <v>70</v>
      </c>
      <c r="O330" s="37" t="n">
        <f aca="false">'DI - Tableau 1'!E330</f>
        <v>40</v>
      </c>
      <c r="P330" s="37" t="n">
        <f aca="false">'SK - Tableau 1'!G330</f>
        <v>59</v>
      </c>
      <c r="Q330" s="37" t="n">
        <f aca="false">'ST - Tableau 1'!D330</f>
        <v>93</v>
      </c>
      <c r="R330" s="37" t="n">
        <f aca="false">'EN - Tableau 1'!D330</f>
        <v>33</v>
      </c>
      <c r="S330" s="37" t="n">
        <f aca="false">DU!E330</f>
        <v>92</v>
      </c>
      <c r="T330" s="37" t="n">
        <f aca="false">'PH - Tableau 1'!P330</f>
        <v>73.875</v>
      </c>
      <c r="U330" s="37" t="n">
        <f aca="false">'FO - Tableau 1'!D330</f>
        <v>33</v>
      </c>
      <c r="V330" s="37" t="n">
        <f aca="false">'PA - Tableau 1'!K330</f>
        <v>61.5</v>
      </c>
      <c r="W330" s="37" t="n">
        <f aca="false">'SC - Tableau 1'!L330</f>
        <v>57</v>
      </c>
      <c r="X330" s="37" t="n">
        <f aca="false">'DF - Tableau 1'!I330</f>
        <v>78</v>
      </c>
      <c r="Y330" s="37" t="n">
        <f aca="false">PS!F330</f>
        <v>33</v>
      </c>
      <c r="Z330" s="37" t="n">
        <v>50</v>
      </c>
      <c r="AA330" s="37" t="n">
        <v>50</v>
      </c>
      <c r="AB330" s="37" t="n">
        <v>50</v>
      </c>
    </row>
    <row r="331" customFormat="false" ht="14.35" hidden="false" customHeight="true" outlineLevel="0" collapsed="false">
      <c r="A331" s="17" t="s">
        <v>1767</v>
      </c>
      <c r="B331" s="27" t="n">
        <f aca="false">'POSITION - Tableau 1'!B331</f>
        <v>8</v>
      </c>
      <c r="C331" s="35" t="s">
        <v>283</v>
      </c>
      <c r="D331" s="36" t="s">
        <v>4403</v>
      </c>
      <c r="E331" s="27" t="n">
        <f aca="false">YEAR(TOT!A333)</f>
        <v>1995</v>
      </c>
      <c r="F331" s="28" t="n">
        <f aca="false">MONTH(TOT!A333)</f>
        <v>8</v>
      </c>
      <c r="G331" s="28" t="n">
        <f aca="false">DAY(TOT!A333)</f>
        <v>5</v>
      </c>
      <c r="H331" s="37" t="n">
        <v>75</v>
      </c>
      <c r="I331" s="37" t="n">
        <v>217</v>
      </c>
      <c r="J331" s="28"/>
      <c r="K331" s="38" t="n">
        <f aca="false">TOT!FX333</f>
        <v>925000</v>
      </c>
      <c r="L331" s="28"/>
      <c r="M331" s="37" t="n">
        <f aca="false">'CK - Tableau 1'!F331</f>
        <v>81</v>
      </c>
      <c r="N331" s="37" t="n">
        <f aca="false">'FG - Tableau 1'!E331</f>
        <v>69</v>
      </c>
      <c r="O331" s="37" t="n">
        <f aca="false">'DI - Tableau 1'!E331</f>
        <v>49</v>
      </c>
      <c r="P331" s="37" t="n">
        <f aca="false">'SK - Tableau 1'!G331</f>
        <v>88</v>
      </c>
      <c r="Q331" s="37" t="n">
        <f aca="false">'ST - Tableau 1'!D331</f>
        <v>84</v>
      </c>
      <c r="R331" s="37" t="n">
        <f aca="false">'EN - Tableau 1'!D331</f>
        <v>33</v>
      </c>
      <c r="S331" s="37" t="n">
        <f aca="false">DU!E331</f>
        <v>86</v>
      </c>
      <c r="T331" s="37" t="n">
        <f aca="false">'PH - Tableau 1'!P331</f>
        <v>58.5</v>
      </c>
      <c r="U331" s="37" t="n">
        <f aca="false">'FO - Tableau 1'!D331</f>
        <v>33</v>
      </c>
      <c r="V331" s="37" t="n">
        <f aca="false">'PA - Tableau 1'!K331</f>
        <v>47</v>
      </c>
      <c r="W331" s="37" t="n">
        <f aca="false">'SC - Tableau 1'!L331</f>
        <v>54.5</v>
      </c>
      <c r="X331" s="37" t="n">
        <f aca="false">'DF - Tableau 1'!I331</f>
        <v>66.5</v>
      </c>
      <c r="Y331" s="37" t="n">
        <f aca="false">PS!F331</f>
        <v>33</v>
      </c>
      <c r="Z331" s="37" t="n">
        <v>50</v>
      </c>
      <c r="AA331" s="37" t="n">
        <v>50</v>
      </c>
      <c r="AB331" s="37" t="n">
        <v>50</v>
      </c>
    </row>
    <row r="332" customFormat="false" ht="14.35" hidden="false" customHeight="true" outlineLevel="0" collapsed="false">
      <c r="A332" s="17" t="s">
        <v>1771</v>
      </c>
      <c r="B332" s="27" t="n">
        <f aca="false">'POSITION - Tableau 1'!B332</f>
        <v>4</v>
      </c>
      <c r="C332" s="35" t="s">
        <v>366</v>
      </c>
      <c r="D332" s="36" t="s">
        <v>4404</v>
      </c>
      <c r="E332" s="27" t="n">
        <f aca="false">YEAR(TOT!A334)</f>
        <v>1991</v>
      </c>
      <c r="F332" s="28" t="n">
        <f aca="false">MONTH(TOT!A334)</f>
        <v>8</v>
      </c>
      <c r="G332" s="28" t="n">
        <f aca="false">DAY(TOT!A334)</f>
        <v>25</v>
      </c>
      <c r="H332" s="37" t="n">
        <v>73</v>
      </c>
      <c r="I332" s="37" t="n">
        <v>212</v>
      </c>
      <c r="J332" s="28"/>
      <c r="K332" s="38" t="n">
        <f aca="false">TOT!FX334</f>
        <v>725000</v>
      </c>
      <c r="L332" s="28"/>
      <c r="M332" s="37" t="n">
        <f aca="false">'CK - Tableau 1'!F332</f>
        <v>90</v>
      </c>
      <c r="N332" s="37" t="n">
        <f aca="false">'FG - Tableau 1'!E332</f>
        <v>33</v>
      </c>
      <c r="O332" s="37" t="n">
        <f aca="false">'DI - Tableau 1'!E332</f>
        <v>83</v>
      </c>
      <c r="P332" s="37" t="n">
        <f aca="false">'SK - Tableau 1'!G332</f>
        <v>66</v>
      </c>
      <c r="Q332" s="37" t="n">
        <f aca="false">'ST - Tableau 1'!D332</f>
        <v>87</v>
      </c>
      <c r="R332" s="37" t="n">
        <f aca="false">'EN - Tableau 1'!D332</f>
        <v>33</v>
      </c>
      <c r="S332" s="37" t="n">
        <f aca="false">DU!E332</f>
        <v>89</v>
      </c>
      <c r="T332" s="37" t="n">
        <f aca="false">'PH - Tableau 1'!P332</f>
        <v>60.375</v>
      </c>
      <c r="U332" s="37" t="n">
        <f aca="false">'FO - Tableau 1'!D332</f>
        <v>33</v>
      </c>
      <c r="V332" s="37" t="n">
        <f aca="false">'PA - Tableau 1'!K332</f>
        <v>52.5</v>
      </c>
      <c r="W332" s="37" t="n">
        <f aca="false">'SC - Tableau 1'!L332</f>
        <v>66</v>
      </c>
      <c r="X332" s="37" t="n">
        <f aca="false">'DF - Tableau 1'!I332</f>
        <v>73</v>
      </c>
      <c r="Y332" s="37" t="n">
        <f aca="false">PS!F332</f>
        <v>33</v>
      </c>
      <c r="Z332" s="37" t="n">
        <v>50</v>
      </c>
      <c r="AA332" s="37" t="n">
        <v>50</v>
      </c>
      <c r="AB332" s="37" t="n">
        <v>50</v>
      </c>
    </row>
    <row r="333" customFormat="false" ht="14.35" hidden="false" customHeight="true" outlineLevel="0" collapsed="false">
      <c r="A333" s="17" t="s">
        <v>1775</v>
      </c>
      <c r="B333" s="27" t="n">
        <f aca="false">'POSITION - Tableau 1'!B333</f>
        <v>1</v>
      </c>
      <c r="C333" s="35" t="s">
        <v>423</v>
      </c>
      <c r="D333" s="36" t="s">
        <v>4404</v>
      </c>
      <c r="E333" s="27" t="n">
        <f aca="false">YEAR(TOT!A335)</f>
        <v>1995</v>
      </c>
      <c r="F333" s="28" t="n">
        <f aca="false">MONTH(TOT!A335)</f>
        <v>12</v>
      </c>
      <c r="G333" s="28" t="n">
        <f aca="false">DAY(TOT!A335)</f>
        <v>14</v>
      </c>
      <c r="H333" s="37" t="n">
        <v>72</v>
      </c>
      <c r="I333" s="37" t="n">
        <v>187</v>
      </c>
      <c r="J333" s="28"/>
      <c r="K333" s="38" t="n">
        <f aca="false">TOT!FX335</f>
        <v>650000</v>
      </c>
      <c r="L333" s="28"/>
      <c r="M333" s="37" t="n">
        <f aca="false">'CK - Tableau 1'!F333</f>
        <v>75</v>
      </c>
      <c r="N333" s="37" t="n">
        <f aca="false">'FG - Tableau 1'!E333</f>
        <v>33</v>
      </c>
      <c r="O333" s="37" t="n">
        <f aca="false">'DI - Tableau 1'!E333</f>
        <v>96</v>
      </c>
      <c r="P333" s="37" t="n">
        <f aca="false">'SK - Tableau 1'!G333</f>
        <v>71</v>
      </c>
      <c r="Q333" s="37" t="n">
        <f aca="false">'ST - Tableau 1'!D333</f>
        <v>50</v>
      </c>
      <c r="R333" s="37" t="n">
        <f aca="false">'EN - Tableau 1'!D333</f>
        <v>33</v>
      </c>
      <c r="S333" s="37" t="n">
        <f aca="false">DU!E333</f>
        <v>92</v>
      </c>
      <c r="T333" s="37" t="n">
        <f aca="false">'PH - Tableau 1'!P333</f>
        <v>69.25</v>
      </c>
      <c r="U333" s="37" t="n">
        <f aca="false">'FO - Tableau 1'!D333</f>
        <v>35</v>
      </c>
      <c r="V333" s="37" t="n">
        <f aca="false">'PA - Tableau 1'!K333</f>
        <v>62.5</v>
      </c>
      <c r="W333" s="37" t="n">
        <f aca="false">'SC - Tableau 1'!L333</f>
        <v>65.5</v>
      </c>
      <c r="X333" s="37" t="n">
        <f aca="false">'DF - Tableau 1'!I333</f>
        <v>74.5</v>
      </c>
      <c r="Y333" s="37" t="n">
        <f aca="false">PS!F333</f>
        <v>33</v>
      </c>
      <c r="Z333" s="37" t="n">
        <v>50</v>
      </c>
      <c r="AA333" s="37" t="n">
        <v>50</v>
      </c>
      <c r="AB333" s="37" t="n">
        <v>50</v>
      </c>
    </row>
    <row r="334" customFormat="false" ht="14.35" hidden="false" customHeight="true" outlineLevel="0" collapsed="false">
      <c r="A334" s="17" t="s">
        <v>1779</v>
      </c>
      <c r="B334" s="27" t="n">
        <f aca="false">'POSITION - Tableau 1'!B334</f>
        <v>8</v>
      </c>
      <c r="C334" s="35" t="s">
        <v>423</v>
      </c>
      <c r="D334" s="36" t="s">
        <v>4404</v>
      </c>
      <c r="E334" s="27" t="n">
        <f aca="false">YEAR(TOT!A336)</f>
        <v>1997</v>
      </c>
      <c r="F334" s="28" t="n">
        <f aca="false">MONTH(TOT!A336)</f>
        <v>1</v>
      </c>
      <c r="G334" s="28" t="n">
        <f aca="false">DAY(TOT!A336)</f>
        <v>13</v>
      </c>
      <c r="H334" s="37" t="n">
        <v>73</v>
      </c>
      <c r="I334" s="37" t="n">
        <v>201</v>
      </c>
      <c r="J334" s="28"/>
      <c r="K334" s="38" t="n">
        <f aca="false">TOT!FX336</f>
        <v>925000</v>
      </c>
      <c r="L334" s="28"/>
      <c r="M334" s="37" t="n">
        <f aca="false">'CK - Tableau 1'!F334</f>
        <v>64</v>
      </c>
      <c r="N334" s="37" t="n">
        <f aca="false">'FG - Tableau 1'!E334</f>
        <v>33</v>
      </c>
      <c r="O334" s="37" t="n">
        <f aca="false">'DI - Tableau 1'!E334</f>
        <v>92</v>
      </c>
      <c r="P334" s="37" t="n">
        <f aca="false">'SK - Tableau 1'!G334</f>
        <v>80</v>
      </c>
      <c r="Q334" s="37" t="n">
        <f aca="false">'ST - Tableau 1'!D334</f>
        <v>69</v>
      </c>
      <c r="R334" s="37" t="n">
        <f aca="false">'EN - Tableau 1'!D334</f>
        <v>95</v>
      </c>
      <c r="S334" s="37" t="n">
        <f aca="false">DU!E334</f>
        <v>99</v>
      </c>
      <c r="T334" s="37" t="n">
        <f aca="false">'PH - Tableau 1'!P334</f>
        <v>75.25</v>
      </c>
      <c r="U334" s="37" t="n">
        <f aca="false">'FO - Tableau 1'!D334</f>
        <v>33</v>
      </c>
      <c r="V334" s="37" t="n">
        <f aca="false">'PA - Tableau 1'!K334</f>
        <v>62.5</v>
      </c>
      <c r="W334" s="37" t="n">
        <f aca="false">'SC - Tableau 1'!L334</f>
        <v>70.5</v>
      </c>
      <c r="X334" s="37" t="n">
        <f aca="false">'DF - Tableau 1'!I334</f>
        <v>73</v>
      </c>
      <c r="Y334" s="37" t="n">
        <f aca="false">PS!F334</f>
        <v>33</v>
      </c>
      <c r="Z334" s="37" t="n">
        <v>50</v>
      </c>
      <c r="AA334" s="37" t="n">
        <v>50</v>
      </c>
      <c r="AB334" s="37" t="n">
        <v>50</v>
      </c>
    </row>
    <row r="335" customFormat="false" ht="14.35" hidden="false" customHeight="true" outlineLevel="0" collapsed="false">
      <c r="A335" s="17" t="s">
        <v>1782</v>
      </c>
      <c r="B335" s="27" t="n">
        <f aca="false">'POSITION - Tableau 1'!B335</f>
        <v>4</v>
      </c>
      <c r="C335" s="35" t="s">
        <v>283</v>
      </c>
      <c r="D335" s="36" t="s">
        <v>4404</v>
      </c>
      <c r="E335" s="27" t="n">
        <f aca="false">YEAR(TOT!A337)</f>
        <v>1990</v>
      </c>
      <c r="F335" s="28" t="n">
        <f aca="false">MONTH(TOT!A337)</f>
        <v>7</v>
      </c>
      <c r="G335" s="28" t="n">
        <f aca="false">DAY(TOT!A337)</f>
        <v>2</v>
      </c>
      <c r="H335" s="37" t="n">
        <v>70</v>
      </c>
      <c r="I335" s="37" t="n">
        <v>169</v>
      </c>
      <c r="J335" s="28"/>
      <c r="K335" s="38" t="n">
        <f aca="false">TOT!FX337</f>
        <v>1250000</v>
      </c>
      <c r="L335" s="28"/>
      <c r="M335" s="37" t="n">
        <f aca="false">'CK - Tableau 1'!F335</f>
        <v>89</v>
      </c>
      <c r="N335" s="37" t="n">
        <f aca="false">'FG - Tableau 1'!E335</f>
        <v>86</v>
      </c>
      <c r="O335" s="37" t="n">
        <f aca="false">'DI - Tableau 1'!E335</f>
        <v>62</v>
      </c>
      <c r="P335" s="37" t="n">
        <f aca="false">'SK - Tableau 1'!G335</f>
        <v>64</v>
      </c>
      <c r="Q335" s="37" t="n">
        <f aca="false">'ST - Tableau 1'!D335</f>
        <v>37</v>
      </c>
      <c r="R335" s="37" t="n">
        <f aca="false">'EN - Tableau 1'!D335</f>
        <v>33</v>
      </c>
      <c r="S335" s="37" t="n">
        <f aca="false">DU!E335</f>
        <v>91</v>
      </c>
      <c r="T335" s="37" t="n">
        <f aca="false">'PH - Tableau 1'!P335</f>
        <v>64.625</v>
      </c>
      <c r="U335" s="37" t="n">
        <f aca="false">'FO - Tableau 1'!D335</f>
        <v>48</v>
      </c>
      <c r="V335" s="37" t="n">
        <f aca="false">'PA - Tableau 1'!K335</f>
        <v>66</v>
      </c>
      <c r="W335" s="37" t="n">
        <f aca="false">'SC - Tableau 1'!L335</f>
        <v>63.5</v>
      </c>
      <c r="X335" s="37" t="n">
        <f aca="false">'DF - Tableau 1'!I335</f>
        <v>73</v>
      </c>
      <c r="Y335" s="37" t="n">
        <f aca="false">PS!F335</f>
        <v>33</v>
      </c>
      <c r="Z335" s="37" t="n">
        <v>50</v>
      </c>
      <c r="AA335" s="37" t="n">
        <v>50</v>
      </c>
      <c r="AB335" s="37" t="n">
        <v>50</v>
      </c>
    </row>
    <row r="336" customFormat="false" ht="14.35" hidden="false" customHeight="true" outlineLevel="0" collapsed="false">
      <c r="A336" s="17" t="s">
        <v>1787</v>
      </c>
      <c r="B336" s="27" t="n">
        <f aca="false">'POSITION - Tableau 1'!B336</f>
        <v>2</v>
      </c>
      <c r="C336" s="35" t="s">
        <v>283</v>
      </c>
      <c r="D336" s="36" t="s">
        <v>4403</v>
      </c>
      <c r="E336" s="27" t="n">
        <f aca="false">YEAR(TOT!A338)</f>
        <v>1995</v>
      </c>
      <c r="F336" s="28" t="n">
        <f aca="false">MONTH(TOT!A338)</f>
        <v>4</v>
      </c>
      <c r="G336" s="28" t="n">
        <f aca="false">DAY(TOT!A338)</f>
        <v>8</v>
      </c>
      <c r="H336" s="37" t="n">
        <v>72</v>
      </c>
      <c r="I336" s="37" t="n">
        <v>193</v>
      </c>
      <c r="J336" s="28"/>
      <c r="K336" s="38" t="n">
        <f aca="false">TOT!FX338</f>
        <v>925000</v>
      </c>
      <c r="L336" s="28"/>
      <c r="M336" s="37" t="n">
        <f aca="false">'CK - Tableau 1'!F336</f>
        <v>48</v>
      </c>
      <c r="N336" s="37" t="n">
        <f aca="false">'FG - Tableau 1'!E336</f>
        <v>33</v>
      </c>
      <c r="O336" s="37" t="n">
        <f aca="false">'DI - Tableau 1'!E336</f>
        <v>79</v>
      </c>
      <c r="P336" s="37" t="n">
        <f aca="false">'SK - Tableau 1'!G336</f>
        <v>83</v>
      </c>
      <c r="Q336" s="37" t="n">
        <f aca="false">'ST - Tableau 1'!D336</f>
        <v>61</v>
      </c>
      <c r="R336" s="37" t="n">
        <f aca="false">'EN - Tableau 1'!D336</f>
        <v>59</v>
      </c>
      <c r="S336" s="37" t="n">
        <f aca="false">DU!E336</f>
        <v>93</v>
      </c>
      <c r="T336" s="37" t="n">
        <f aca="false">'PH - Tableau 1'!P336</f>
        <v>77.125</v>
      </c>
      <c r="U336" s="37" t="n">
        <f aca="false">'FO - Tableau 1'!D336</f>
        <v>52</v>
      </c>
      <c r="V336" s="37" t="n">
        <f aca="false">'PA - Tableau 1'!K336</f>
        <v>63</v>
      </c>
      <c r="W336" s="37" t="n">
        <f aca="false">'SC - Tableau 1'!L336</f>
        <v>77.5</v>
      </c>
      <c r="X336" s="37" t="n">
        <f aca="false">'DF - Tableau 1'!I336</f>
        <v>68</v>
      </c>
      <c r="Y336" s="37" t="n">
        <f aca="false">PS!F336</f>
        <v>33</v>
      </c>
      <c r="Z336" s="37" t="n">
        <v>50</v>
      </c>
      <c r="AA336" s="37" t="n">
        <v>50</v>
      </c>
      <c r="AB336" s="37" t="n">
        <v>50</v>
      </c>
    </row>
    <row r="337" customFormat="false" ht="14.35" hidden="false" customHeight="true" outlineLevel="0" collapsed="false">
      <c r="A337" s="17" t="s">
        <v>1791</v>
      </c>
      <c r="B337" s="27" t="n">
        <f aca="false">'POSITION - Tableau 1'!B337</f>
        <v>3</v>
      </c>
      <c r="C337" s="35" t="s">
        <v>283</v>
      </c>
      <c r="D337" s="36" t="s">
        <v>4404</v>
      </c>
      <c r="E337" s="27" t="n">
        <f aca="false">YEAR(TOT!A339)</f>
        <v>1993</v>
      </c>
      <c r="F337" s="28" t="n">
        <f aca="false">MONTH(TOT!A339)</f>
        <v>3</v>
      </c>
      <c r="G337" s="28" t="n">
        <f aca="false">DAY(TOT!A339)</f>
        <v>14</v>
      </c>
      <c r="H337" s="37" t="n">
        <v>73</v>
      </c>
      <c r="I337" s="37" t="n">
        <v>218</v>
      </c>
      <c r="J337" s="28"/>
      <c r="K337" s="38" t="n">
        <f aca="false">TOT!FX339</f>
        <v>2750000</v>
      </c>
      <c r="L337" s="28"/>
      <c r="M337" s="37" t="n">
        <f aca="false">'CK - Tableau 1'!F337</f>
        <v>69</v>
      </c>
      <c r="N337" s="37" t="n">
        <f aca="false">'FG - Tableau 1'!E337</f>
        <v>33</v>
      </c>
      <c r="O337" s="37" t="n">
        <f aca="false">'DI - Tableau 1'!E337</f>
        <v>61</v>
      </c>
      <c r="P337" s="37" t="n">
        <f aca="false">'SK - Tableau 1'!G337</f>
        <v>75</v>
      </c>
      <c r="Q337" s="37" t="n">
        <f aca="false">'ST - Tableau 1'!D337</f>
        <v>92</v>
      </c>
      <c r="R337" s="37" t="n">
        <f aca="false">'EN - Tableau 1'!D337</f>
        <v>70</v>
      </c>
      <c r="S337" s="37" t="n">
        <f aca="false">DU!E337</f>
        <v>99</v>
      </c>
      <c r="T337" s="37" t="n">
        <f aca="false">'PH - Tableau 1'!P337</f>
        <v>69.25</v>
      </c>
      <c r="U337" s="37" t="n">
        <f aca="false">'FO - Tableau 1'!D337</f>
        <v>86</v>
      </c>
      <c r="V337" s="37" t="n">
        <f aca="false">'PA - Tableau 1'!K337</f>
        <v>84.5</v>
      </c>
      <c r="W337" s="37" t="n">
        <f aca="false">'SC - Tableau 1'!L337</f>
        <v>79</v>
      </c>
      <c r="X337" s="37" t="n">
        <f aca="false">'DF - Tableau 1'!I337</f>
        <v>66.5</v>
      </c>
      <c r="Y337" s="37" t="n">
        <f aca="false">PS!F337</f>
        <v>43.5</v>
      </c>
      <c r="Z337" s="37" t="n">
        <v>50</v>
      </c>
      <c r="AA337" s="37" t="n">
        <v>50</v>
      </c>
      <c r="AB337" s="37" t="n">
        <v>50</v>
      </c>
    </row>
    <row r="338" customFormat="false" ht="14.35" hidden="false" customHeight="true" outlineLevel="0" collapsed="false">
      <c r="A338" s="17" t="s">
        <v>1794</v>
      </c>
      <c r="B338" s="27" t="n">
        <f aca="false">'POSITION - Tableau 1'!B338</f>
        <v>8</v>
      </c>
      <c r="C338" s="35" t="s">
        <v>283</v>
      </c>
      <c r="D338" s="36" t="s">
        <v>4404</v>
      </c>
      <c r="E338" s="27" t="n">
        <f aca="false">YEAR(TOT!A340)</f>
        <v>1994</v>
      </c>
      <c r="F338" s="28" t="n">
        <f aca="false">MONTH(TOT!A340)</f>
        <v>5</v>
      </c>
      <c r="G338" s="28" t="n">
        <f aca="false">DAY(TOT!A340)</f>
        <v>1</v>
      </c>
      <c r="H338" s="37" t="n">
        <v>75</v>
      </c>
      <c r="I338" s="37" t="n">
        <v>205</v>
      </c>
      <c r="J338" s="28"/>
      <c r="K338" s="38" t="n">
        <f aca="false">TOT!FX340</f>
        <v>792500</v>
      </c>
      <c r="L338" s="28"/>
      <c r="M338" s="37" t="n">
        <f aca="false">'CK - Tableau 1'!F338</f>
        <v>39</v>
      </c>
      <c r="N338" s="37" t="n">
        <f aca="false">'FG - Tableau 1'!E338</f>
        <v>33</v>
      </c>
      <c r="O338" s="37" t="n">
        <f aca="false">'DI - Tableau 1'!E338</f>
        <v>97</v>
      </c>
      <c r="P338" s="37" t="n">
        <f aca="false">'SK - Tableau 1'!G338</f>
        <v>74</v>
      </c>
      <c r="Q338" s="37" t="n">
        <f aca="false">'ST - Tableau 1'!D338</f>
        <v>64</v>
      </c>
      <c r="R338" s="37" t="n">
        <f aca="false">'EN - Tableau 1'!D338</f>
        <v>79</v>
      </c>
      <c r="S338" s="37" t="n">
        <f aca="false">DU!E338</f>
        <v>99</v>
      </c>
      <c r="T338" s="37" t="n">
        <f aca="false">'PH - Tableau 1'!P338</f>
        <v>83.625</v>
      </c>
      <c r="U338" s="37" t="n">
        <f aca="false">'FO - Tableau 1'!D338</f>
        <v>33</v>
      </c>
      <c r="V338" s="37" t="n">
        <f aca="false">'PA - Tableau 1'!K338</f>
        <v>64.5</v>
      </c>
      <c r="W338" s="37" t="n">
        <f aca="false">'SC - Tableau 1'!L338</f>
        <v>60</v>
      </c>
      <c r="X338" s="37" t="n">
        <f aca="false">'DF - Tableau 1'!I338</f>
        <v>90.5</v>
      </c>
      <c r="Y338" s="37" t="n">
        <f aca="false">PS!F338</f>
        <v>41.5</v>
      </c>
      <c r="Z338" s="37" t="n">
        <v>50</v>
      </c>
      <c r="AA338" s="37" t="n">
        <v>50</v>
      </c>
      <c r="AB338" s="37" t="n">
        <v>50</v>
      </c>
    </row>
    <row r="339" customFormat="false" ht="14.35" hidden="false" customHeight="true" outlineLevel="0" collapsed="false">
      <c r="A339" s="17" t="s">
        <v>1799</v>
      </c>
      <c r="B339" s="27" t="n">
        <f aca="false">'POSITION - Tableau 1'!B339</f>
        <v>1</v>
      </c>
      <c r="C339" s="35" t="s">
        <v>283</v>
      </c>
      <c r="D339" s="36" t="s">
        <v>4404</v>
      </c>
      <c r="E339" s="27" t="n">
        <f aca="false">YEAR(TOT!A341)</f>
        <v>1996</v>
      </c>
      <c r="F339" s="28" t="n">
        <f aca="false">MONTH(TOT!A341)</f>
        <v>10</v>
      </c>
      <c r="G339" s="28" t="n">
        <f aca="false">DAY(TOT!A341)</f>
        <v>28</v>
      </c>
      <c r="H339" s="37" t="n">
        <v>74</v>
      </c>
      <c r="I339" s="37" t="n">
        <v>206</v>
      </c>
      <c r="J339" s="28"/>
      <c r="K339" s="38" t="n">
        <f aca="false">TOT!FX341</f>
        <v>925000</v>
      </c>
      <c r="L339" s="28"/>
      <c r="M339" s="37" t="n">
        <f aca="false">'CK - Tableau 1'!F339</f>
        <v>47</v>
      </c>
      <c r="N339" s="37" t="n">
        <f aca="false">'FG - Tableau 1'!E339</f>
        <v>33</v>
      </c>
      <c r="O339" s="37" t="n">
        <f aca="false">'DI - Tableau 1'!E339</f>
        <v>80</v>
      </c>
      <c r="P339" s="37" t="n">
        <f aca="false">'SK - Tableau 1'!G339</f>
        <v>92</v>
      </c>
      <c r="Q339" s="37" t="n">
        <f aca="false">'ST - Tableau 1'!D339</f>
        <v>71</v>
      </c>
      <c r="R339" s="37" t="n">
        <f aca="false">'EN - Tableau 1'!D339</f>
        <v>99</v>
      </c>
      <c r="S339" s="37" t="n">
        <f aca="false">DU!E339</f>
        <v>92</v>
      </c>
      <c r="T339" s="37" t="n">
        <f aca="false">'PH - Tableau 1'!P339</f>
        <v>79.25</v>
      </c>
      <c r="U339" s="37" t="n">
        <f aca="false">'FO - Tableau 1'!D339</f>
        <v>41</v>
      </c>
      <c r="V339" s="37" t="n">
        <f aca="false">'PA - Tableau 1'!K339</f>
        <v>90</v>
      </c>
      <c r="W339" s="37" t="n">
        <f aca="false">'SC - Tableau 1'!L339</f>
        <v>93</v>
      </c>
      <c r="X339" s="37" t="n">
        <f aca="false">'DF - Tableau 1'!I339</f>
        <v>67</v>
      </c>
      <c r="Y339" s="37" t="n">
        <f aca="false">PS!F339</f>
        <v>33</v>
      </c>
      <c r="Z339" s="37" t="n">
        <v>50</v>
      </c>
      <c r="AA339" s="37" t="n">
        <v>50</v>
      </c>
      <c r="AB339" s="37" t="n">
        <v>50</v>
      </c>
    </row>
    <row r="340" customFormat="false" ht="14.35" hidden="false" customHeight="true" outlineLevel="0" collapsed="false">
      <c r="A340" s="17" t="s">
        <v>1805</v>
      </c>
      <c r="B340" s="27" t="n">
        <f aca="false">'POSITION - Tableau 1'!B340</f>
        <v>8</v>
      </c>
      <c r="C340" s="35" t="s">
        <v>283</v>
      </c>
      <c r="D340" s="36" t="s">
        <v>4404</v>
      </c>
      <c r="E340" s="27" t="n">
        <f aca="false">YEAR(TOT!A342)</f>
        <v>1987</v>
      </c>
      <c r="F340" s="28" t="n">
        <f aca="false">MONTH(TOT!A342)</f>
        <v>1</v>
      </c>
      <c r="G340" s="28" t="n">
        <f aca="false">DAY(TOT!A342)</f>
        <v>13</v>
      </c>
      <c r="H340" s="37" t="n">
        <v>73</v>
      </c>
      <c r="I340" s="37" t="n">
        <v>227</v>
      </c>
      <c r="J340" s="28"/>
      <c r="K340" s="38" t="n">
        <f aca="false">TOT!FX342</f>
        <v>5000000</v>
      </c>
      <c r="L340" s="28"/>
      <c r="M340" s="37" t="n">
        <f aca="false">'CK - Tableau 1'!F340</f>
        <v>60</v>
      </c>
      <c r="N340" s="37" t="n">
        <f aca="false">'FG - Tableau 1'!E340</f>
        <v>33</v>
      </c>
      <c r="O340" s="37" t="n">
        <f aca="false">'DI - Tableau 1'!E340</f>
        <v>84</v>
      </c>
      <c r="P340" s="37" t="n">
        <f aca="false">'SK - Tableau 1'!G340</f>
        <v>84</v>
      </c>
      <c r="Q340" s="37" t="n">
        <f aca="false">'ST - Tableau 1'!D340</f>
        <v>97</v>
      </c>
      <c r="R340" s="37" t="n">
        <f aca="false">'EN - Tableau 1'!D340</f>
        <v>49</v>
      </c>
      <c r="S340" s="37" t="n">
        <f aca="false">DU!E340</f>
        <v>98</v>
      </c>
      <c r="T340" s="37" t="n">
        <f aca="false">'PH - Tableau 1'!P340</f>
        <v>72.75</v>
      </c>
      <c r="U340" s="37" t="n">
        <f aca="false">'FO - Tableau 1'!D340</f>
        <v>33</v>
      </c>
      <c r="V340" s="37" t="n">
        <f aca="false">'PA - Tableau 1'!K340</f>
        <v>51.5</v>
      </c>
      <c r="W340" s="37" t="n">
        <f aca="false">'SC - Tableau 1'!L340</f>
        <v>51.5</v>
      </c>
      <c r="X340" s="37" t="n">
        <f aca="false">'DF - Tableau 1'!I340</f>
        <v>74</v>
      </c>
      <c r="Y340" s="37" t="n">
        <f aca="false">PS!F340</f>
        <v>58.8333333333333</v>
      </c>
      <c r="Z340" s="37" t="n">
        <v>50</v>
      </c>
      <c r="AA340" s="37" t="n">
        <v>50</v>
      </c>
      <c r="AB340" s="37" t="n">
        <v>50</v>
      </c>
    </row>
    <row r="341" customFormat="false" ht="14.35" hidden="false" customHeight="true" outlineLevel="0" collapsed="false">
      <c r="A341" s="17" t="s">
        <v>1807</v>
      </c>
      <c r="B341" s="27" t="n">
        <f aca="false">'POSITION - Tableau 1'!B341</f>
        <v>4</v>
      </c>
      <c r="C341" s="35" t="s">
        <v>262</v>
      </c>
      <c r="D341" s="36" t="s">
        <v>4403</v>
      </c>
      <c r="E341" s="27" t="n">
        <f aca="false">YEAR(TOT!A343)</f>
        <v>1994</v>
      </c>
      <c r="F341" s="28" t="n">
        <f aca="false">MONTH(TOT!A343)</f>
        <v>2</v>
      </c>
      <c r="G341" s="28" t="n">
        <f aca="false">DAY(TOT!A343)</f>
        <v>14</v>
      </c>
      <c r="H341" s="37" t="n">
        <v>74</v>
      </c>
      <c r="I341" s="37" t="n">
        <v>189</v>
      </c>
      <c r="J341" s="28"/>
      <c r="K341" s="38" t="n">
        <f aca="false">TOT!FX343</f>
        <v>690000</v>
      </c>
      <c r="L341" s="28"/>
      <c r="M341" s="37" t="n">
        <f aca="false">'CK - Tableau 1'!F341</f>
        <v>73</v>
      </c>
      <c r="N341" s="37" t="n">
        <f aca="false">'FG - Tableau 1'!E341</f>
        <v>33</v>
      </c>
      <c r="O341" s="37" t="n">
        <f aca="false">'DI - Tableau 1'!E341</f>
        <v>37</v>
      </c>
      <c r="P341" s="37" t="n">
        <f aca="false">'SK - Tableau 1'!G341</f>
        <v>60</v>
      </c>
      <c r="Q341" s="37" t="n">
        <f aca="false">'ST - Tableau 1'!D341</f>
        <v>44</v>
      </c>
      <c r="R341" s="37" t="n">
        <f aca="false">'EN - Tableau 1'!D341</f>
        <v>33</v>
      </c>
      <c r="S341" s="37" t="n">
        <f aca="false">DU!E341</f>
        <v>81</v>
      </c>
      <c r="T341" s="37" t="n">
        <f aca="false">'PH - Tableau 1'!P341</f>
        <v>50.25</v>
      </c>
      <c r="U341" s="37" t="n">
        <f aca="false">'FO - Tableau 1'!D341</f>
        <v>33</v>
      </c>
      <c r="V341" s="37" t="n">
        <f aca="false">'PA - Tableau 1'!K341</f>
        <v>47</v>
      </c>
      <c r="W341" s="37" t="n">
        <f aca="false">'SC - Tableau 1'!L341</f>
        <v>47</v>
      </c>
      <c r="X341" s="37" t="n">
        <f aca="false">'DF - Tableau 1'!I341</f>
        <v>60</v>
      </c>
      <c r="Y341" s="37" t="n">
        <f aca="false">PS!F341</f>
        <v>33</v>
      </c>
      <c r="Z341" s="37" t="n">
        <v>50</v>
      </c>
      <c r="AA341" s="37" t="n">
        <v>50</v>
      </c>
      <c r="AB341" s="37" t="n">
        <v>50</v>
      </c>
    </row>
    <row r="342" customFormat="false" ht="14.35" hidden="false" customHeight="true" outlineLevel="0" collapsed="false">
      <c r="A342" s="17" t="s">
        <v>1811</v>
      </c>
      <c r="B342" s="27" t="n">
        <f aca="false">'POSITION - Tableau 1'!B342</f>
        <v>1</v>
      </c>
      <c r="C342" s="35" t="s">
        <v>283</v>
      </c>
      <c r="D342" s="36" t="s">
        <v>4403</v>
      </c>
      <c r="E342" s="27" t="n">
        <f aca="false">YEAR(TOT!A344)</f>
        <v>1997</v>
      </c>
      <c r="F342" s="28" t="n">
        <f aca="false">MONTH(TOT!A344)</f>
        <v>1</v>
      </c>
      <c r="G342" s="28" t="n">
        <f aca="false">DAY(TOT!A344)</f>
        <v>29</v>
      </c>
      <c r="H342" s="37" t="n">
        <v>73</v>
      </c>
      <c r="I342" s="37" t="n">
        <v>187</v>
      </c>
      <c r="J342" s="28"/>
      <c r="K342" s="38" t="n">
        <f aca="false">TOT!FX344</f>
        <v>925000</v>
      </c>
      <c r="L342" s="28"/>
      <c r="M342" s="37" t="n">
        <f aca="false">'CK - Tableau 1'!F342</f>
        <v>60</v>
      </c>
      <c r="N342" s="37" t="n">
        <f aca="false">'FG - Tableau 1'!E342</f>
        <v>33</v>
      </c>
      <c r="O342" s="37" t="n">
        <f aca="false">'DI - Tableau 1'!E342</f>
        <v>97</v>
      </c>
      <c r="P342" s="37" t="n">
        <f aca="false">'SK - Tableau 1'!G342</f>
        <v>66</v>
      </c>
      <c r="Q342" s="37" t="n">
        <f aca="false">'ST - Tableau 1'!D342</f>
        <v>45</v>
      </c>
      <c r="R342" s="37" t="n">
        <f aca="false">'EN - Tableau 1'!D342</f>
        <v>33</v>
      </c>
      <c r="S342" s="37" t="n">
        <f aca="false">DU!E342</f>
        <v>87</v>
      </c>
      <c r="T342" s="37" t="n">
        <f aca="false">'PH - Tableau 1'!P342</f>
        <v>67</v>
      </c>
      <c r="U342" s="37" t="n">
        <f aca="false">'FO - Tableau 1'!D342</f>
        <v>53</v>
      </c>
      <c r="V342" s="37" t="n">
        <f aca="false">'PA - Tableau 1'!K342</f>
        <v>66</v>
      </c>
      <c r="W342" s="37" t="n">
        <f aca="false">'SC - Tableau 1'!L342</f>
        <v>67.5</v>
      </c>
      <c r="X342" s="37" t="n">
        <f aca="false">'DF - Tableau 1'!I342</f>
        <v>60</v>
      </c>
      <c r="Y342" s="37" t="n">
        <f aca="false">PS!F342</f>
        <v>33</v>
      </c>
      <c r="Z342" s="37" t="n">
        <v>50</v>
      </c>
      <c r="AA342" s="37" t="n">
        <v>50</v>
      </c>
      <c r="AB342" s="37" t="n">
        <v>50</v>
      </c>
    </row>
    <row r="343" customFormat="false" ht="14.35" hidden="false" customHeight="true" outlineLevel="0" collapsed="false">
      <c r="A343" s="17" t="s">
        <v>1815</v>
      </c>
      <c r="B343" s="27" t="n">
        <f aca="false">'POSITION - Tableau 1'!B343</f>
        <v>2</v>
      </c>
      <c r="C343" s="35" t="s">
        <v>321</v>
      </c>
      <c r="D343" s="36" t="s">
        <v>4404</v>
      </c>
      <c r="E343" s="27" t="n">
        <f aca="false">YEAR(TOT!A345)</f>
        <v>1995</v>
      </c>
      <c r="F343" s="28" t="n">
        <f aca="false">MONTH(TOT!A345)</f>
        <v>5</v>
      </c>
      <c r="G343" s="28" t="n">
        <f aca="false">DAY(TOT!A345)</f>
        <v>20</v>
      </c>
      <c r="H343" s="37" t="n">
        <v>75</v>
      </c>
      <c r="I343" s="37" t="n">
        <v>210</v>
      </c>
      <c r="J343" s="28"/>
      <c r="K343" s="38" t="n">
        <f aca="false">TOT!FX345</f>
        <v>725000</v>
      </c>
      <c r="L343" s="28"/>
      <c r="M343" s="37" t="n">
        <f aca="false">'CK - Tableau 1'!F343</f>
        <v>92</v>
      </c>
      <c r="N343" s="37" t="n">
        <f aca="false">'FG - Tableau 1'!E343</f>
        <v>66</v>
      </c>
      <c r="O343" s="37" t="n">
        <f aca="false">'DI - Tableau 1'!E343</f>
        <v>49</v>
      </c>
      <c r="P343" s="37" t="n">
        <f aca="false">'SK - Tableau 1'!G343</f>
        <v>59</v>
      </c>
      <c r="Q343" s="37" t="n">
        <f aca="false">'ST - Tableau 1'!D343</f>
        <v>72</v>
      </c>
      <c r="R343" s="37" t="n">
        <f aca="false">'EN - Tableau 1'!D343</f>
        <v>33</v>
      </c>
      <c r="S343" s="37" t="n">
        <f aca="false">DU!E343</f>
        <v>93</v>
      </c>
      <c r="T343" s="37" t="n">
        <f aca="false">'PH - Tableau 1'!P343</f>
        <v>62.875</v>
      </c>
      <c r="U343" s="37" t="n">
        <f aca="false">'FO - Tableau 1'!D343</f>
        <v>49</v>
      </c>
      <c r="V343" s="37" t="n">
        <f aca="false">'PA - Tableau 1'!K343</f>
        <v>62</v>
      </c>
      <c r="W343" s="37" t="n">
        <f aca="false">'SC - Tableau 1'!L343</f>
        <v>62.5</v>
      </c>
      <c r="X343" s="37" t="n">
        <f aca="false">'DF - Tableau 1'!I343</f>
        <v>79</v>
      </c>
      <c r="Y343" s="37" t="n">
        <f aca="false">PS!F343</f>
        <v>33</v>
      </c>
      <c r="Z343" s="37" t="n">
        <v>50</v>
      </c>
      <c r="AA343" s="37" t="n">
        <v>50</v>
      </c>
      <c r="AB343" s="37" t="n">
        <v>50</v>
      </c>
    </row>
    <row r="344" customFormat="false" ht="14.35" hidden="false" customHeight="true" outlineLevel="0" collapsed="false">
      <c r="A344" s="17" t="s">
        <v>1819</v>
      </c>
      <c r="B344" s="27" t="n">
        <f aca="false">'POSITION - Tableau 1'!B344</f>
        <v>1</v>
      </c>
      <c r="C344" s="35" t="s">
        <v>321</v>
      </c>
      <c r="D344" s="36" t="s">
        <v>4404</v>
      </c>
      <c r="E344" s="27" t="n">
        <f aca="false">YEAR(TOT!A346)</f>
        <v>1991</v>
      </c>
      <c r="F344" s="28" t="n">
        <f aca="false">MONTH(TOT!A346)</f>
        <v>3</v>
      </c>
      <c r="G344" s="28" t="n">
        <f aca="false">DAY(TOT!A346)</f>
        <v>2</v>
      </c>
      <c r="H344" s="37" t="n">
        <v>72</v>
      </c>
      <c r="I344" s="37" t="n">
        <v>196</v>
      </c>
      <c r="J344" s="28"/>
      <c r="K344" s="38" t="n">
        <f aca="false">TOT!FX346</f>
        <v>700000</v>
      </c>
      <c r="L344" s="28"/>
      <c r="M344" s="37" t="n">
        <f aca="false">'CK - Tableau 1'!F344</f>
        <v>56</v>
      </c>
      <c r="N344" s="37" t="n">
        <f aca="false">'FG - Tableau 1'!E344</f>
        <v>33</v>
      </c>
      <c r="O344" s="37" t="n">
        <f aca="false">'DI - Tableau 1'!E344</f>
        <v>86</v>
      </c>
      <c r="P344" s="37" t="n">
        <f aca="false">'SK - Tableau 1'!G344</f>
        <v>67</v>
      </c>
      <c r="Q344" s="37" t="n">
        <f aca="false">'ST - Tableau 1'!D344</f>
        <v>66</v>
      </c>
      <c r="R344" s="37" t="n">
        <f aca="false">'EN - Tableau 1'!D344</f>
        <v>33</v>
      </c>
      <c r="S344" s="37" t="n">
        <f aca="false">DU!E344</f>
        <v>77</v>
      </c>
      <c r="T344" s="37" t="n">
        <f aca="false">'PH - Tableau 1'!P344</f>
        <v>65</v>
      </c>
      <c r="U344" s="37" t="n">
        <f aca="false">'FO - Tableau 1'!D344</f>
        <v>48</v>
      </c>
      <c r="V344" s="37" t="n">
        <f aca="false">'PA - Tableau 1'!K344</f>
        <v>53</v>
      </c>
      <c r="W344" s="37" t="n">
        <f aca="false">'SC - Tableau 1'!L344</f>
        <v>59.5</v>
      </c>
      <c r="X344" s="37" t="n">
        <f aca="false">'DF - Tableau 1'!I344</f>
        <v>72.5</v>
      </c>
      <c r="Y344" s="37" t="n">
        <f aca="false">PS!F344</f>
        <v>62.8333333333333</v>
      </c>
      <c r="Z344" s="37" t="n">
        <v>50</v>
      </c>
      <c r="AA344" s="37" t="n">
        <v>50</v>
      </c>
      <c r="AB344" s="37" t="n">
        <v>50</v>
      </c>
    </row>
    <row r="345" customFormat="false" ht="14.35" hidden="false" customHeight="true" outlineLevel="0" collapsed="false">
      <c r="A345" s="17" t="s">
        <v>1822</v>
      </c>
      <c r="B345" s="27" t="n">
        <f aca="false">'POSITION - Tableau 1'!B345</f>
        <v>8</v>
      </c>
      <c r="C345" s="35" t="s">
        <v>283</v>
      </c>
      <c r="D345" s="36" t="s">
        <v>4404</v>
      </c>
      <c r="E345" s="27" t="n">
        <f aca="false">YEAR(TOT!A347)</f>
        <v>1994</v>
      </c>
      <c r="F345" s="28" t="n">
        <f aca="false">MONTH(TOT!A347)</f>
        <v>2</v>
      </c>
      <c r="G345" s="28" t="n">
        <f aca="false">DAY(TOT!A347)</f>
        <v>26</v>
      </c>
      <c r="H345" s="37" t="n">
        <v>75</v>
      </c>
      <c r="I345" s="37" t="n">
        <v>202</v>
      </c>
      <c r="J345" s="28"/>
      <c r="K345" s="38" t="n">
        <f aca="false">TOT!FX347</f>
        <v>3500000</v>
      </c>
      <c r="L345" s="28"/>
      <c r="M345" s="37" t="n">
        <f aca="false">'CK - Tableau 1'!F345</f>
        <v>62</v>
      </c>
      <c r="N345" s="37" t="n">
        <f aca="false">'FG - Tableau 1'!E345</f>
        <v>33</v>
      </c>
      <c r="O345" s="37" t="n">
        <f aca="false">'DI - Tableau 1'!E345</f>
        <v>62</v>
      </c>
      <c r="P345" s="37" t="n">
        <f aca="false">'SK - Tableau 1'!G345</f>
        <v>91</v>
      </c>
      <c r="Q345" s="37" t="n">
        <f aca="false">'ST - Tableau 1'!D345</f>
        <v>58</v>
      </c>
      <c r="R345" s="37" t="n">
        <f aca="false">'EN - Tableau 1'!D345</f>
        <v>72</v>
      </c>
      <c r="S345" s="37" t="n">
        <f aca="false">DU!E345</f>
        <v>90</v>
      </c>
      <c r="T345" s="37" t="n">
        <f aca="false">'PH - Tableau 1'!P345</f>
        <v>76.25</v>
      </c>
      <c r="U345" s="37" t="n">
        <f aca="false">'FO - Tableau 1'!D345</f>
        <v>33</v>
      </c>
      <c r="V345" s="37" t="n">
        <f aca="false">'PA - Tableau 1'!K345</f>
        <v>74</v>
      </c>
      <c r="W345" s="37" t="n">
        <f aca="false">'SC - Tableau 1'!L345</f>
        <v>65.5</v>
      </c>
      <c r="X345" s="37" t="n">
        <f aca="false">'DF - Tableau 1'!I345</f>
        <v>80</v>
      </c>
      <c r="Y345" s="37" t="n">
        <f aca="false">PS!F345</f>
        <v>33</v>
      </c>
      <c r="Z345" s="37" t="n">
        <v>50</v>
      </c>
      <c r="AA345" s="37" t="n">
        <v>50</v>
      </c>
      <c r="AB345" s="37" t="n">
        <v>50</v>
      </c>
    </row>
    <row r="346" customFormat="false" ht="14.35" hidden="false" customHeight="true" outlineLevel="0" collapsed="false">
      <c r="A346" s="17" t="s">
        <v>1826</v>
      </c>
      <c r="B346" s="27" t="n">
        <f aca="false">'POSITION - Tableau 1'!B346</f>
        <v>2</v>
      </c>
      <c r="C346" s="35" t="s">
        <v>262</v>
      </c>
      <c r="D346" s="36" t="s">
        <v>4404</v>
      </c>
      <c r="E346" s="27" t="n">
        <f aca="false">YEAR(TOT!A348)</f>
        <v>1992</v>
      </c>
      <c r="F346" s="28" t="n">
        <f aca="false">MONTH(TOT!A348)</f>
        <v>6</v>
      </c>
      <c r="G346" s="28" t="n">
        <f aca="false">DAY(TOT!A348)</f>
        <v>25</v>
      </c>
      <c r="H346" s="37" t="n">
        <v>70</v>
      </c>
      <c r="I346" s="37" t="n">
        <v>190</v>
      </c>
      <c r="J346" s="28"/>
      <c r="K346" s="38" t="n">
        <f aca="false">TOT!FX348</f>
        <v>5500000</v>
      </c>
      <c r="L346" s="28"/>
      <c r="M346" s="37" t="n">
        <f aca="false">'CK - Tableau 1'!F346</f>
        <v>49</v>
      </c>
      <c r="N346" s="37" t="n">
        <f aca="false">'FG - Tableau 1'!E346</f>
        <v>33</v>
      </c>
      <c r="O346" s="37" t="n">
        <f aca="false">'DI - Tableau 1'!E346</f>
        <v>72</v>
      </c>
      <c r="P346" s="37" t="n">
        <f aca="false">'SK - Tableau 1'!G346</f>
        <v>82</v>
      </c>
      <c r="Q346" s="37" t="n">
        <f aca="false">'ST - Tableau 1'!D346</f>
        <v>67</v>
      </c>
      <c r="R346" s="37" t="n">
        <f aca="false">'EN - Tableau 1'!D346</f>
        <v>96</v>
      </c>
      <c r="S346" s="37" t="n">
        <f aca="false">DU!E346</f>
        <v>91</v>
      </c>
      <c r="T346" s="37" t="n">
        <f aca="false">'PH - Tableau 1'!P346</f>
        <v>90.125</v>
      </c>
      <c r="U346" s="37" t="n">
        <f aca="false">'FO - Tableau 1'!D346</f>
        <v>40</v>
      </c>
      <c r="V346" s="37" t="n">
        <f aca="false">'PA - Tableau 1'!K346</f>
        <v>94</v>
      </c>
      <c r="W346" s="37" t="n">
        <f aca="false">'SC - Tableau 1'!L346</f>
        <v>87.5</v>
      </c>
      <c r="X346" s="37" t="n">
        <f aca="false">'DF - Tableau 1'!I346</f>
        <v>72</v>
      </c>
      <c r="Y346" s="37" t="n">
        <f aca="false">PS!F346</f>
        <v>33</v>
      </c>
      <c r="Z346" s="37" t="n">
        <v>50</v>
      </c>
      <c r="AA346" s="37" t="n">
        <v>50</v>
      </c>
      <c r="AB346" s="37" t="n">
        <v>50</v>
      </c>
    </row>
    <row r="347" customFormat="false" ht="14.35" hidden="false" customHeight="true" outlineLevel="0" collapsed="false">
      <c r="A347" s="17" t="s">
        <v>1830</v>
      </c>
      <c r="B347" s="27" t="n">
        <f aca="false">'POSITION - Tableau 1'!B347</f>
        <v>2</v>
      </c>
      <c r="C347" s="35" t="s">
        <v>262</v>
      </c>
      <c r="D347" s="36" t="s">
        <v>4403</v>
      </c>
      <c r="E347" s="27" t="n">
        <f aca="false">YEAR(TOT!A349)</f>
        <v>1996</v>
      </c>
      <c r="F347" s="28" t="n">
        <f aca="false">MONTH(TOT!A349)</f>
        <v>10</v>
      </c>
      <c r="G347" s="28" t="n">
        <f aca="false">DAY(TOT!A349)</f>
        <v>17</v>
      </c>
      <c r="H347" s="37" t="n">
        <v>72</v>
      </c>
      <c r="I347" s="37" t="n">
        <v>188</v>
      </c>
      <c r="J347" s="28"/>
      <c r="K347" s="38" t="n">
        <f aca="false">TOT!FX349</f>
        <v>925000</v>
      </c>
      <c r="L347" s="28"/>
      <c r="M347" s="37" t="n">
        <f aca="false">'CK - Tableau 1'!F347</f>
        <v>61</v>
      </c>
      <c r="N347" s="37" t="n">
        <f aca="false">'FG - Tableau 1'!E347</f>
        <v>62</v>
      </c>
      <c r="O347" s="37" t="n">
        <f aca="false">'DI - Tableau 1'!E347</f>
        <v>95</v>
      </c>
      <c r="P347" s="37" t="n">
        <f aca="false">'SK - Tableau 1'!G347</f>
        <v>61</v>
      </c>
      <c r="Q347" s="37" t="n">
        <f aca="false">'ST - Tableau 1'!D347</f>
        <v>52</v>
      </c>
      <c r="R347" s="37" t="n">
        <f aca="false">'EN - Tableau 1'!D347</f>
        <v>46</v>
      </c>
      <c r="S347" s="37" t="n">
        <f aca="false">DU!E347</f>
        <v>93</v>
      </c>
      <c r="T347" s="37" t="n">
        <f aca="false">'PH - Tableau 1'!P347</f>
        <v>81.125</v>
      </c>
      <c r="U347" s="37" t="n">
        <f aca="false">'FO - Tableau 1'!D347</f>
        <v>48</v>
      </c>
      <c r="V347" s="37" t="n">
        <f aca="false">'PA - Tableau 1'!K347</f>
        <v>85.5</v>
      </c>
      <c r="W347" s="37" t="n">
        <f aca="false">'SC - Tableau 1'!L347</f>
        <v>87</v>
      </c>
      <c r="X347" s="37" t="n">
        <f aca="false">'DF - Tableau 1'!I347</f>
        <v>69</v>
      </c>
      <c r="Y347" s="37" t="n">
        <f aca="false">PS!F347</f>
        <v>68</v>
      </c>
      <c r="Z347" s="37" t="n">
        <v>50</v>
      </c>
      <c r="AA347" s="37" t="n">
        <v>50</v>
      </c>
      <c r="AB347" s="37" t="n">
        <v>50</v>
      </c>
    </row>
    <row r="348" customFormat="false" ht="14.35" hidden="false" customHeight="true" outlineLevel="0" collapsed="false">
      <c r="A348" s="17" t="s">
        <v>1835</v>
      </c>
      <c r="B348" s="27" t="n">
        <f aca="false">'POSITION - Tableau 1'!B348</f>
        <v>8</v>
      </c>
      <c r="C348" s="35" t="s">
        <v>262</v>
      </c>
      <c r="D348" s="36" t="s">
        <v>4404</v>
      </c>
      <c r="E348" s="27" t="n">
        <f aca="false">YEAR(TOT!A350)</f>
        <v>1994</v>
      </c>
      <c r="F348" s="28" t="n">
        <f aca="false">MONTH(TOT!A350)</f>
        <v>3</v>
      </c>
      <c r="G348" s="28" t="n">
        <f aca="false">DAY(TOT!A350)</f>
        <v>24</v>
      </c>
      <c r="H348" s="37" t="n">
        <v>75</v>
      </c>
      <c r="I348" s="37" t="n">
        <v>210</v>
      </c>
      <c r="J348" s="28"/>
      <c r="K348" s="38" t="n">
        <f aca="false">TOT!FX350</f>
        <v>700000</v>
      </c>
      <c r="L348" s="28"/>
      <c r="M348" s="37" t="n">
        <f aca="false">'CK - Tableau 1'!F348</f>
        <v>79</v>
      </c>
      <c r="N348" s="37" t="n">
        <f aca="false">'FG - Tableau 1'!E348</f>
        <v>74</v>
      </c>
      <c r="O348" s="37" t="n">
        <f aca="false">'DI - Tableau 1'!E348</f>
        <v>48</v>
      </c>
      <c r="P348" s="37" t="n">
        <f aca="false">'SK - Tableau 1'!G348</f>
        <v>72</v>
      </c>
      <c r="Q348" s="37" t="n">
        <f aca="false">'ST - Tableau 1'!D348</f>
        <v>72</v>
      </c>
      <c r="R348" s="37" t="n">
        <f aca="false">'EN - Tableau 1'!D348</f>
        <v>33</v>
      </c>
      <c r="S348" s="37" t="n">
        <f aca="false">DU!E348</f>
        <v>88</v>
      </c>
      <c r="T348" s="37" t="n">
        <f aca="false">'PH - Tableau 1'!P348</f>
        <v>69</v>
      </c>
      <c r="U348" s="37" t="n">
        <f aca="false">'FO - Tableau 1'!D348</f>
        <v>33</v>
      </c>
      <c r="V348" s="37" t="n">
        <f aca="false">'PA - Tableau 1'!K348</f>
        <v>60</v>
      </c>
      <c r="W348" s="37" t="n">
        <f aca="false">'SC - Tableau 1'!L348</f>
        <v>54.5</v>
      </c>
      <c r="X348" s="37" t="n">
        <f aca="false">'DF - Tableau 1'!I348</f>
        <v>66.5</v>
      </c>
      <c r="Y348" s="37" t="n">
        <f aca="false">PS!F348</f>
        <v>33</v>
      </c>
      <c r="Z348" s="37" t="n">
        <v>50</v>
      </c>
      <c r="AA348" s="37" t="n">
        <v>50</v>
      </c>
      <c r="AB348" s="37" t="n">
        <v>50</v>
      </c>
    </row>
    <row r="349" customFormat="false" ht="14.35" hidden="false" customHeight="true" outlineLevel="0" collapsed="false">
      <c r="A349" s="17" t="s">
        <v>1839</v>
      </c>
      <c r="B349" s="27" t="n">
        <f aca="false">'POSITION - Tableau 1'!B349</f>
        <v>8</v>
      </c>
      <c r="C349" s="35" t="s">
        <v>283</v>
      </c>
      <c r="D349" s="36" t="s">
        <v>4404</v>
      </c>
      <c r="E349" s="27" t="n">
        <f aca="false">YEAR(TOT!A351)</f>
        <v>1990</v>
      </c>
      <c r="F349" s="28" t="n">
        <f aca="false">MONTH(TOT!A351)</f>
        <v>7</v>
      </c>
      <c r="G349" s="28" t="n">
        <f aca="false">DAY(TOT!A351)</f>
        <v>4</v>
      </c>
      <c r="H349" s="37" t="n">
        <v>74</v>
      </c>
      <c r="I349" s="37" t="n">
        <v>200</v>
      </c>
      <c r="J349" s="28"/>
      <c r="K349" s="38" t="n">
        <f aca="false">TOT!FX351</f>
        <v>4050000</v>
      </c>
      <c r="L349" s="28"/>
      <c r="M349" s="37" t="n">
        <f aca="false">'CK - Tableau 1'!F349</f>
        <v>40</v>
      </c>
      <c r="N349" s="37" t="n">
        <f aca="false">'FG - Tableau 1'!E349</f>
        <v>33</v>
      </c>
      <c r="O349" s="37" t="n">
        <f aca="false">'DI - Tableau 1'!E349</f>
        <v>81</v>
      </c>
      <c r="P349" s="37" t="n">
        <f aca="false">'SK - Tableau 1'!G349</f>
        <v>75</v>
      </c>
      <c r="Q349" s="37" t="n">
        <f aca="false">'ST - Tableau 1'!D349</f>
        <v>61</v>
      </c>
      <c r="R349" s="37" t="n">
        <f aca="false">'EN - Tableau 1'!D349</f>
        <v>79</v>
      </c>
      <c r="S349" s="37" t="n">
        <f aca="false">DU!E349</f>
        <v>99</v>
      </c>
      <c r="T349" s="37" t="n">
        <f aca="false">'PH - Tableau 1'!P349</f>
        <v>70.375</v>
      </c>
      <c r="U349" s="37" t="n">
        <f aca="false">'FO - Tableau 1'!D349</f>
        <v>33</v>
      </c>
      <c r="V349" s="37" t="n">
        <f aca="false">'PA - Tableau 1'!K349</f>
        <v>85</v>
      </c>
      <c r="W349" s="37" t="n">
        <f aca="false">'SC - Tableau 1'!L349</f>
        <v>55.5</v>
      </c>
      <c r="X349" s="37" t="n">
        <f aca="false">'DF - Tableau 1'!I349</f>
        <v>72</v>
      </c>
      <c r="Y349" s="37" t="n">
        <f aca="false">PS!F349</f>
        <v>33</v>
      </c>
      <c r="Z349" s="37" t="n">
        <v>50</v>
      </c>
      <c r="AA349" s="37" t="n">
        <v>50</v>
      </c>
      <c r="AB349" s="37" t="n">
        <v>50</v>
      </c>
    </row>
    <row r="350" customFormat="false" ht="14.35" hidden="false" customHeight="true" outlineLevel="0" collapsed="false">
      <c r="A350" s="17" t="s">
        <v>1844</v>
      </c>
      <c r="B350" s="27" t="n">
        <f aca="false">'POSITION - Tableau 1'!B350</f>
        <v>1</v>
      </c>
      <c r="C350" s="35" t="s">
        <v>283</v>
      </c>
      <c r="D350" s="36" t="s">
        <v>4404</v>
      </c>
      <c r="E350" s="27" t="n">
        <f aca="false">YEAR(TOT!A352)</f>
        <v>1994</v>
      </c>
      <c r="F350" s="28" t="n">
        <f aca="false">MONTH(TOT!A352)</f>
        <v>10</v>
      </c>
      <c r="G350" s="28" t="n">
        <f aca="false">DAY(TOT!A352)</f>
        <v>6</v>
      </c>
      <c r="H350" s="37" t="n">
        <v>71</v>
      </c>
      <c r="I350" s="37" t="n">
        <v>180</v>
      </c>
      <c r="J350" s="28"/>
      <c r="K350" s="38" t="n">
        <f aca="false">TOT!FX352</f>
        <v>742500</v>
      </c>
      <c r="L350" s="28"/>
      <c r="M350" s="37" t="n">
        <f aca="false">'CK - Tableau 1'!F350</f>
        <v>74</v>
      </c>
      <c r="N350" s="37" t="n">
        <f aca="false">'FG - Tableau 1'!E350</f>
        <v>33</v>
      </c>
      <c r="O350" s="37" t="n">
        <f aca="false">'DI - Tableau 1'!E350</f>
        <v>60</v>
      </c>
      <c r="P350" s="37" t="n">
        <f aca="false">'SK - Tableau 1'!G350</f>
        <v>53</v>
      </c>
      <c r="Q350" s="37" t="n">
        <f aca="false">'ST - Tableau 1'!D350</f>
        <v>45</v>
      </c>
      <c r="R350" s="37" t="n">
        <f aca="false">'EN - Tableau 1'!D350</f>
        <v>68</v>
      </c>
      <c r="S350" s="37" t="n">
        <f aca="false">DU!E350</f>
        <v>99</v>
      </c>
      <c r="T350" s="37" t="n">
        <f aca="false">'PH - Tableau 1'!P350</f>
        <v>81.125</v>
      </c>
      <c r="U350" s="37" t="n">
        <f aca="false">'FO - Tableau 1'!D350</f>
        <v>70</v>
      </c>
      <c r="V350" s="37" t="n">
        <f aca="false">'PA - Tableau 1'!K350</f>
        <v>84</v>
      </c>
      <c r="W350" s="37" t="n">
        <f aca="false">'SC - Tableau 1'!L350</f>
        <v>84</v>
      </c>
      <c r="X350" s="37" t="n">
        <f aca="false">'DF - Tableau 1'!I350</f>
        <v>69</v>
      </c>
      <c r="Y350" s="37" t="n">
        <f aca="false">PS!F350</f>
        <v>33</v>
      </c>
      <c r="Z350" s="37" t="n">
        <v>50</v>
      </c>
      <c r="AA350" s="37" t="n">
        <v>50</v>
      </c>
      <c r="AB350" s="37" t="n">
        <v>50</v>
      </c>
    </row>
    <row r="351" customFormat="false" ht="14.35" hidden="false" customHeight="true" outlineLevel="0" collapsed="false">
      <c r="A351" s="17" t="s">
        <v>1848</v>
      </c>
      <c r="B351" s="27" t="n">
        <f aca="false">'POSITION - Tableau 1'!B351</f>
        <v>8</v>
      </c>
      <c r="C351" s="35" t="s">
        <v>283</v>
      </c>
      <c r="D351" s="36" t="s">
        <v>4404</v>
      </c>
      <c r="E351" s="27" t="n">
        <f aca="false">YEAR(TOT!A353)</f>
        <v>1993</v>
      </c>
      <c r="F351" s="28" t="n">
        <f aca="false">MONTH(TOT!A353)</f>
        <v>10</v>
      </c>
      <c r="G351" s="28" t="n">
        <f aca="false">DAY(TOT!A353)</f>
        <v>12</v>
      </c>
      <c r="H351" s="37" t="n">
        <v>73</v>
      </c>
      <c r="I351" s="37" t="n">
        <v>210</v>
      </c>
      <c r="J351" s="28"/>
      <c r="K351" s="38" t="n">
        <f aca="false">TOT!FX353</f>
        <v>1775000</v>
      </c>
      <c r="L351" s="28"/>
      <c r="M351" s="37" t="n">
        <f aca="false">'CK - Tableau 1'!F351</f>
        <v>75</v>
      </c>
      <c r="N351" s="37" t="n">
        <f aca="false">'FG - Tableau 1'!E351</f>
        <v>73</v>
      </c>
      <c r="O351" s="37" t="n">
        <f aca="false">'DI - Tableau 1'!E351</f>
        <v>77</v>
      </c>
      <c r="P351" s="37" t="n">
        <f aca="false">'SK - Tableau 1'!G351</f>
        <v>65</v>
      </c>
      <c r="Q351" s="37" t="n">
        <f aca="false">'ST - Tableau 1'!D351</f>
        <v>84</v>
      </c>
      <c r="R351" s="37" t="n">
        <f aca="false">'EN - Tableau 1'!D351</f>
        <v>49</v>
      </c>
      <c r="S351" s="37" t="n">
        <f aca="false">DU!E351</f>
        <v>89</v>
      </c>
      <c r="T351" s="37" t="n">
        <f aca="false">'PH - Tableau 1'!P351</f>
        <v>67.375</v>
      </c>
      <c r="U351" s="37" t="n">
        <f aca="false">'FO - Tableau 1'!D351</f>
        <v>33</v>
      </c>
      <c r="V351" s="37" t="n">
        <f aca="false">'PA - Tableau 1'!K351</f>
        <v>58</v>
      </c>
      <c r="W351" s="37" t="n">
        <f aca="false">'SC - Tableau 1'!L351</f>
        <v>52</v>
      </c>
      <c r="X351" s="37" t="n">
        <f aca="false">'DF - Tableau 1'!I351</f>
        <v>71</v>
      </c>
      <c r="Y351" s="37" t="n">
        <f aca="false">PS!F351</f>
        <v>33</v>
      </c>
      <c r="Z351" s="37" t="n">
        <v>50</v>
      </c>
      <c r="AA351" s="37" t="n">
        <v>50</v>
      </c>
      <c r="AB351" s="37" t="n">
        <v>50</v>
      </c>
    </row>
    <row r="352" customFormat="false" ht="14.35" hidden="false" customHeight="true" outlineLevel="0" collapsed="false">
      <c r="A352" s="17" t="s">
        <v>1852</v>
      </c>
      <c r="B352" s="27" t="n">
        <f aca="false">'POSITION - Tableau 1'!B352</f>
        <v>8</v>
      </c>
      <c r="C352" s="35" t="s">
        <v>262</v>
      </c>
      <c r="D352" s="36" t="s">
        <v>4404</v>
      </c>
      <c r="E352" s="27" t="n">
        <f aca="false">YEAR(TOT!A354)</f>
        <v>1989</v>
      </c>
      <c r="F352" s="28" t="n">
        <f aca="false">MONTH(TOT!A354)</f>
        <v>2</v>
      </c>
      <c r="G352" s="28" t="n">
        <f aca="false">DAY(TOT!A354)</f>
        <v>21</v>
      </c>
      <c r="H352" s="37" t="n">
        <v>75</v>
      </c>
      <c r="I352" s="37" t="n">
        <v>213</v>
      </c>
      <c r="J352" s="28"/>
      <c r="K352" s="38" t="n">
        <f aca="false">TOT!FX354</f>
        <v>4100000</v>
      </c>
      <c r="L352" s="28"/>
      <c r="M352" s="37" t="n">
        <f aca="false">'CK - Tableau 1'!F352</f>
        <v>74</v>
      </c>
      <c r="N352" s="37" t="n">
        <f aca="false">'FG - Tableau 1'!E352</f>
        <v>33</v>
      </c>
      <c r="O352" s="37" t="n">
        <f aca="false">'DI - Tableau 1'!E352</f>
        <v>65</v>
      </c>
      <c r="P352" s="37" t="n">
        <f aca="false">'SK - Tableau 1'!G352</f>
        <v>60</v>
      </c>
      <c r="Q352" s="37" t="n">
        <f aca="false">'ST - Tableau 1'!D352</f>
        <v>78</v>
      </c>
      <c r="R352" s="37" t="n">
        <f aca="false">'EN - Tableau 1'!D352</f>
        <v>70</v>
      </c>
      <c r="S352" s="37" t="n">
        <f aca="false">DU!E352</f>
        <v>94</v>
      </c>
      <c r="T352" s="37" t="n">
        <f aca="false">'PH - Tableau 1'!P352</f>
        <v>75.5</v>
      </c>
      <c r="U352" s="37" t="n">
        <f aca="false">'FO - Tableau 1'!D352</f>
        <v>33</v>
      </c>
      <c r="V352" s="37" t="n">
        <f aca="false">'PA - Tableau 1'!K352</f>
        <v>74</v>
      </c>
      <c r="W352" s="37" t="n">
        <f aca="false">'SC - Tableau 1'!L352</f>
        <v>64</v>
      </c>
      <c r="X352" s="37" t="n">
        <f aca="false">'DF - Tableau 1'!I352</f>
        <v>69</v>
      </c>
      <c r="Y352" s="37" t="n">
        <f aca="false">PS!F352</f>
        <v>33</v>
      </c>
      <c r="Z352" s="37" t="n">
        <v>50</v>
      </c>
      <c r="AA352" s="37" t="n">
        <v>50</v>
      </c>
      <c r="AB352" s="37" t="n">
        <v>50</v>
      </c>
    </row>
    <row r="353" customFormat="false" ht="14.35" hidden="false" customHeight="true" outlineLevel="0" collapsed="false">
      <c r="A353" s="17" t="s">
        <v>1855</v>
      </c>
      <c r="B353" s="27" t="n">
        <f aca="false">'POSITION - Tableau 1'!B353</f>
        <v>4</v>
      </c>
      <c r="C353" s="35" t="s">
        <v>262</v>
      </c>
      <c r="D353" s="36" t="s">
        <v>4404</v>
      </c>
      <c r="E353" s="27" t="n">
        <f aca="false">YEAR(TOT!A355)</f>
        <v>1996</v>
      </c>
      <c r="F353" s="28" t="n">
        <f aca="false">MONTH(TOT!A355)</f>
        <v>8</v>
      </c>
      <c r="G353" s="28" t="n">
        <f aca="false">DAY(TOT!A355)</f>
        <v>17</v>
      </c>
      <c r="H353" s="37" t="n">
        <v>73</v>
      </c>
      <c r="I353" s="37" t="n">
        <v>229</v>
      </c>
      <c r="J353" s="28"/>
      <c r="K353" s="38" t="n">
        <f aca="false">TOT!FX355</f>
        <v>832500</v>
      </c>
      <c r="L353" s="28"/>
      <c r="M353" s="37" t="n">
        <f aca="false">'CK - Tableau 1'!F353</f>
        <v>89</v>
      </c>
      <c r="N353" s="37" t="n">
        <f aca="false">'FG - Tableau 1'!E353</f>
        <v>33</v>
      </c>
      <c r="O353" s="37" t="n">
        <f aca="false">'DI - Tableau 1'!E353</f>
        <v>47</v>
      </c>
      <c r="P353" s="37" t="n">
        <f aca="false">'SK - Tableau 1'!G353</f>
        <v>65</v>
      </c>
      <c r="Q353" s="37" t="n">
        <f aca="false">'ST - Tableau 1'!D353</f>
        <v>97</v>
      </c>
      <c r="R353" s="37" t="n">
        <f aca="false">'EN - Tableau 1'!D353</f>
        <v>33</v>
      </c>
      <c r="S353" s="37" t="n">
        <f aca="false">DU!E353</f>
        <v>94</v>
      </c>
      <c r="T353" s="37" t="n">
        <f aca="false">'PH - Tableau 1'!P353</f>
        <v>63.25</v>
      </c>
      <c r="U353" s="37" t="n">
        <f aca="false">'FO - Tableau 1'!D353</f>
        <v>33</v>
      </c>
      <c r="V353" s="37" t="n">
        <f aca="false">'PA - Tableau 1'!K353</f>
        <v>62.5</v>
      </c>
      <c r="W353" s="37" t="n">
        <f aca="false">'SC - Tableau 1'!L353</f>
        <v>73</v>
      </c>
      <c r="X353" s="37" t="n">
        <f aca="false">'DF - Tableau 1'!I353</f>
        <v>79.5</v>
      </c>
      <c r="Y353" s="37" t="n">
        <f aca="false">PS!F353</f>
        <v>33</v>
      </c>
      <c r="Z353" s="37" t="n">
        <v>50</v>
      </c>
      <c r="AA353" s="37" t="n">
        <v>50</v>
      </c>
      <c r="AB353" s="37" t="n">
        <v>50</v>
      </c>
    </row>
    <row r="354" customFormat="false" ht="14.35" hidden="false" customHeight="true" outlineLevel="0" collapsed="false">
      <c r="A354" s="17" t="s">
        <v>1860</v>
      </c>
      <c r="B354" s="27" t="n">
        <f aca="false">'POSITION - Tableau 1'!B354</f>
        <v>8</v>
      </c>
      <c r="C354" s="35" t="s">
        <v>283</v>
      </c>
      <c r="D354" s="36" t="s">
        <v>4404</v>
      </c>
      <c r="E354" s="27" t="n">
        <f aca="false">YEAR(TOT!A356)</f>
        <v>1998</v>
      </c>
      <c r="F354" s="28" t="n">
        <f aca="false">MONTH(TOT!A356)</f>
        <v>3</v>
      </c>
      <c r="G354" s="28" t="n">
        <f aca="false">DAY(TOT!A356)</f>
        <v>31</v>
      </c>
      <c r="H354" s="37" t="n">
        <v>74</v>
      </c>
      <c r="I354" s="37" t="n">
        <v>210</v>
      </c>
      <c r="J354" s="28"/>
      <c r="K354" s="38" t="n">
        <f aca="false">TOT!FX356</f>
        <v>925000</v>
      </c>
      <c r="L354" s="28"/>
      <c r="M354" s="37" t="n">
        <f aca="false">'CK - Tableau 1'!F354</f>
        <v>63</v>
      </c>
      <c r="N354" s="37" t="n">
        <f aca="false">'FG - Tableau 1'!E354</f>
        <v>33</v>
      </c>
      <c r="O354" s="37" t="n">
        <f aca="false">'DI - Tableau 1'!E354</f>
        <v>86</v>
      </c>
      <c r="P354" s="37" t="n">
        <f aca="false">'SK - Tableau 1'!G354</f>
        <v>75</v>
      </c>
      <c r="Q354" s="37" t="n">
        <f aca="false">'ST - Tableau 1'!D354</f>
        <v>79</v>
      </c>
      <c r="R354" s="37" t="n">
        <f aca="false">'EN - Tableau 1'!D354</f>
        <v>56</v>
      </c>
      <c r="S354" s="37" t="n">
        <f aca="false">DU!E354</f>
        <v>89</v>
      </c>
      <c r="T354" s="37" t="n">
        <f aca="false">'PH - Tableau 1'!P354</f>
        <v>72.125</v>
      </c>
      <c r="U354" s="37" t="n">
        <f aca="false">'FO - Tableau 1'!D354</f>
        <v>33</v>
      </c>
      <c r="V354" s="37" t="n">
        <f aca="false">'PA - Tableau 1'!K354</f>
        <v>60</v>
      </c>
      <c r="W354" s="37" t="n">
        <f aca="false">'SC - Tableau 1'!L354</f>
        <v>63.5</v>
      </c>
      <c r="X354" s="37" t="n">
        <f aca="false">'DF - Tableau 1'!I354</f>
        <v>74</v>
      </c>
      <c r="Y354" s="37" t="n">
        <f aca="false">PS!F354</f>
        <v>33</v>
      </c>
      <c r="Z354" s="37" t="n">
        <v>50</v>
      </c>
      <c r="AA354" s="37" t="n">
        <v>50</v>
      </c>
      <c r="AB354" s="37" t="n">
        <v>50</v>
      </c>
    </row>
    <row r="355" customFormat="false" ht="14.35" hidden="false" customHeight="true" outlineLevel="0" collapsed="false">
      <c r="A355" s="17" t="s">
        <v>1864</v>
      </c>
      <c r="B355" s="27" t="n">
        <f aca="false">'POSITION - Tableau 1'!B355</f>
        <v>4</v>
      </c>
      <c r="C355" s="35" t="s">
        <v>321</v>
      </c>
      <c r="D355" s="36" t="s">
        <v>4404</v>
      </c>
      <c r="E355" s="27" t="n">
        <f aca="false">YEAR(TOT!A357)</f>
        <v>1990</v>
      </c>
      <c r="F355" s="28" t="n">
        <f aca="false">MONTH(TOT!A357)</f>
        <v>10</v>
      </c>
      <c r="G355" s="28" t="n">
        <f aca="false">DAY(TOT!A357)</f>
        <v>13</v>
      </c>
      <c r="H355" s="37" t="n">
        <v>74</v>
      </c>
      <c r="I355" s="37" t="n">
        <v>202</v>
      </c>
      <c r="J355" s="28"/>
      <c r="K355" s="38" t="n">
        <f aca="false">TOT!FX357</f>
        <v>3750000</v>
      </c>
      <c r="L355" s="28"/>
      <c r="M355" s="37" t="n">
        <f aca="false">'CK - Tableau 1'!F355</f>
        <v>46</v>
      </c>
      <c r="N355" s="37" t="n">
        <f aca="false">'FG - Tableau 1'!E355</f>
        <v>33</v>
      </c>
      <c r="O355" s="37" t="n">
        <f aca="false">'DI - Tableau 1'!E355</f>
        <v>86</v>
      </c>
      <c r="P355" s="37" t="n">
        <f aca="false">'SK - Tableau 1'!G355</f>
        <v>69</v>
      </c>
      <c r="Q355" s="37" t="n">
        <f aca="false">'ST - Tableau 1'!D355</f>
        <v>64</v>
      </c>
      <c r="R355" s="37" t="n">
        <f aca="false">'EN - Tableau 1'!D355</f>
        <v>79</v>
      </c>
      <c r="S355" s="37" t="n">
        <f aca="false">DU!E355</f>
        <v>95</v>
      </c>
      <c r="T355" s="37" t="n">
        <f aca="false">'PH - Tableau 1'!P355</f>
        <v>76.25</v>
      </c>
      <c r="U355" s="37" t="n">
        <f aca="false">'FO - Tableau 1'!D355</f>
        <v>33</v>
      </c>
      <c r="V355" s="37" t="n">
        <f aca="false">'PA - Tableau 1'!K355</f>
        <v>73.5</v>
      </c>
      <c r="W355" s="37" t="n">
        <f aca="false">'SC - Tableau 1'!L355</f>
        <v>81.5</v>
      </c>
      <c r="X355" s="37" t="n">
        <f aca="false">'DF - Tableau 1'!I355</f>
        <v>74</v>
      </c>
      <c r="Y355" s="37" t="n">
        <f aca="false">PS!F355</f>
        <v>39</v>
      </c>
      <c r="Z355" s="37" t="n">
        <v>50</v>
      </c>
      <c r="AA355" s="37" t="n">
        <v>50</v>
      </c>
      <c r="AB355" s="37" t="n">
        <v>50</v>
      </c>
    </row>
    <row r="356" customFormat="false" ht="14.35" hidden="false" customHeight="true" outlineLevel="0" collapsed="false">
      <c r="A356" s="17" t="s">
        <v>1868</v>
      </c>
      <c r="B356" s="27" t="n">
        <f aca="false">'POSITION - Tableau 1'!B356</f>
        <v>8</v>
      </c>
      <c r="C356" s="35" t="s">
        <v>372</v>
      </c>
      <c r="D356" s="36" t="s">
        <v>4403</v>
      </c>
      <c r="E356" s="27" t="n">
        <f aca="false">YEAR(TOT!A358)</f>
        <v>1991</v>
      </c>
      <c r="F356" s="28" t="n">
        <f aca="false">MONTH(TOT!A358)</f>
        <v>5</v>
      </c>
      <c r="G356" s="28" t="n">
        <f aca="false">DAY(TOT!A358)</f>
        <v>12</v>
      </c>
      <c r="H356" s="37" t="n">
        <v>71</v>
      </c>
      <c r="I356" s="37" t="n">
        <v>200</v>
      </c>
      <c r="J356" s="28"/>
      <c r="K356" s="38" t="n">
        <f aca="false">TOT!FX358</f>
        <v>925000</v>
      </c>
      <c r="L356" s="28"/>
      <c r="M356" s="37" t="n">
        <f aca="false">'CK - Tableau 1'!F356</f>
        <v>62</v>
      </c>
      <c r="N356" s="37" t="n">
        <f aca="false">'FG - Tableau 1'!E356</f>
        <v>33</v>
      </c>
      <c r="O356" s="37" t="n">
        <f aca="false">'DI - Tableau 1'!E356</f>
        <v>92</v>
      </c>
      <c r="P356" s="37" t="n">
        <f aca="false">'SK - Tableau 1'!G356</f>
        <v>58</v>
      </c>
      <c r="Q356" s="37" t="n">
        <f aca="false">'ST - Tableau 1'!D356</f>
        <v>80</v>
      </c>
      <c r="R356" s="37" t="n">
        <f aca="false">'EN - Tableau 1'!D356</f>
        <v>33</v>
      </c>
      <c r="S356" s="37" t="n">
        <f aca="false">DU!E356</f>
        <v>89</v>
      </c>
      <c r="T356" s="37" t="n">
        <f aca="false">'PH - Tableau 1'!P356</f>
        <v>60</v>
      </c>
      <c r="U356" s="37" t="n">
        <f aca="false">'FO - Tableau 1'!D356</f>
        <v>33</v>
      </c>
      <c r="V356" s="37" t="n">
        <f aca="false">'PA - Tableau 1'!K356</f>
        <v>68</v>
      </c>
      <c r="W356" s="37" t="n">
        <f aca="false">'SC - Tableau 1'!L356</f>
        <v>53.5</v>
      </c>
      <c r="X356" s="37" t="n">
        <f aca="false">'DF - Tableau 1'!I356</f>
        <v>68.5</v>
      </c>
      <c r="Y356" s="37" t="n">
        <f aca="false">PS!F356</f>
        <v>33</v>
      </c>
      <c r="Z356" s="37" t="n">
        <v>50</v>
      </c>
      <c r="AA356" s="37" t="n">
        <v>50</v>
      </c>
      <c r="AB356" s="37" t="n">
        <v>50</v>
      </c>
    </row>
    <row r="357" customFormat="false" ht="14.35" hidden="false" customHeight="true" outlineLevel="0" collapsed="false">
      <c r="A357" s="17" t="s">
        <v>1874</v>
      </c>
      <c r="B357" s="27" t="n">
        <f aca="false">'POSITION - Tableau 1'!B357</f>
        <v>4</v>
      </c>
      <c r="C357" s="35" t="s">
        <v>372</v>
      </c>
      <c r="D357" s="36" t="s">
        <v>4404</v>
      </c>
      <c r="E357" s="27" t="n">
        <f aca="false">YEAR(TOT!A359)</f>
        <v>1989</v>
      </c>
      <c r="F357" s="28" t="n">
        <f aca="false">MONTH(TOT!A359)</f>
        <v>8</v>
      </c>
      <c r="G357" s="28" t="n">
        <f aca="false">DAY(TOT!A359)</f>
        <v>15</v>
      </c>
      <c r="H357" s="37" t="n">
        <v>74</v>
      </c>
      <c r="I357" s="37" t="n">
        <v>214</v>
      </c>
      <c r="J357" s="28"/>
      <c r="K357" s="38" t="n">
        <f aca="false">TOT!FX359</f>
        <v>10000000</v>
      </c>
      <c r="L357" s="28"/>
      <c r="M357" s="37" t="n">
        <f aca="false">'CK - Tableau 1'!F357</f>
        <v>34</v>
      </c>
      <c r="N357" s="37" t="n">
        <f aca="false">'FG - Tableau 1'!E357</f>
        <v>33</v>
      </c>
      <c r="O357" s="37" t="n">
        <f aca="false">'DI - Tableau 1'!E357</f>
        <v>59</v>
      </c>
      <c r="P357" s="37" t="n">
        <f aca="false">'SK - Tableau 1'!G357</f>
        <v>86</v>
      </c>
      <c r="Q357" s="37" t="n">
        <f aca="false">'ST - Tableau 1'!D357</f>
        <v>85</v>
      </c>
      <c r="R357" s="37" t="n">
        <f aca="false">'EN - Tableau 1'!D357</f>
        <v>97</v>
      </c>
      <c r="S357" s="37" t="n">
        <f aca="false">DU!E357</f>
        <v>99</v>
      </c>
      <c r="T357" s="37" t="n">
        <f aca="false">'PH - Tableau 1'!P357</f>
        <v>81.125</v>
      </c>
      <c r="U357" s="37" t="n">
        <f aca="false">'FO - Tableau 1'!D357</f>
        <v>49</v>
      </c>
      <c r="V357" s="37" t="n">
        <f aca="false">'PA - Tableau 1'!K357</f>
        <v>98.5</v>
      </c>
      <c r="W357" s="37" t="n">
        <f aca="false">'SC - Tableau 1'!L357</f>
        <v>83.5</v>
      </c>
      <c r="X357" s="37" t="n">
        <f aca="false">'DF - Tableau 1'!I357</f>
        <v>59</v>
      </c>
      <c r="Y357" s="37" t="n">
        <f aca="false">PS!F357</f>
        <v>58.25</v>
      </c>
      <c r="Z357" s="37" t="n">
        <v>50</v>
      </c>
      <c r="AA357" s="37" t="n">
        <v>50</v>
      </c>
      <c r="AB357" s="37" t="n">
        <v>50</v>
      </c>
    </row>
    <row r="358" customFormat="false" ht="14.35" hidden="false" customHeight="true" outlineLevel="0" collapsed="false">
      <c r="A358" s="17" t="s">
        <v>1877</v>
      </c>
      <c r="B358" s="27" t="n">
        <f aca="false">'POSITION - Tableau 1'!B358</f>
        <v>2</v>
      </c>
      <c r="C358" s="35" t="s">
        <v>372</v>
      </c>
      <c r="D358" s="36" t="s">
        <v>4403</v>
      </c>
      <c r="E358" s="27" t="n">
        <f aca="false">YEAR(TOT!A360)</f>
        <v>1996</v>
      </c>
      <c r="F358" s="28" t="n">
        <f aca="false">MONTH(TOT!A360)</f>
        <v>2</v>
      </c>
      <c r="G358" s="28" t="n">
        <f aca="false">DAY(TOT!A360)</f>
        <v>28</v>
      </c>
      <c r="H358" s="37" t="n">
        <v>72</v>
      </c>
      <c r="I358" s="37" t="n">
        <v>197</v>
      </c>
      <c r="J358" s="28"/>
      <c r="K358" s="38" t="n">
        <f aca="false">TOT!FX360</f>
        <v>832500</v>
      </c>
      <c r="L358" s="28"/>
      <c r="M358" s="37" t="n">
        <f aca="false">'CK - Tableau 1'!F358</f>
        <v>44</v>
      </c>
      <c r="N358" s="37" t="n">
        <f aca="false">'FG - Tableau 1'!E358</f>
        <v>33</v>
      </c>
      <c r="O358" s="37" t="n">
        <f aca="false">'DI - Tableau 1'!E358</f>
        <v>86</v>
      </c>
      <c r="P358" s="37" t="n">
        <f aca="false">'SK - Tableau 1'!G358</f>
        <v>73</v>
      </c>
      <c r="Q358" s="37" t="n">
        <f aca="false">'ST - Tableau 1'!D358</f>
        <v>68</v>
      </c>
      <c r="R358" s="37" t="n">
        <f aca="false">'EN - Tableau 1'!D358</f>
        <v>33</v>
      </c>
      <c r="S358" s="37" t="n">
        <f aca="false">DU!E358</f>
        <v>97</v>
      </c>
      <c r="T358" s="37" t="n">
        <f aca="false">'PH - Tableau 1'!P358</f>
        <v>66.875</v>
      </c>
      <c r="U358" s="37" t="n">
        <f aca="false">'FO - Tableau 1'!D358</f>
        <v>53</v>
      </c>
      <c r="V358" s="37" t="n">
        <f aca="false">'PA - Tableau 1'!K358</f>
        <v>66</v>
      </c>
      <c r="W358" s="37" t="n">
        <f aca="false">'SC - Tableau 1'!L358</f>
        <v>73</v>
      </c>
      <c r="X358" s="37" t="n">
        <f aca="false">'DF - Tableau 1'!I358</f>
        <v>66</v>
      </c>
      <c r="Y358" s="37" t="n">
        <f aca="false">PS!F358</f>
        <v>33</v>
      </c>
      <c r="Z358" s="37" t="n">
        <v>50</v>
      </c>
      <c r="AA358" s="37" t="n">
        <v>50</v>
      </c>
      <c r="AB358" s="37" t="n">
        <v>50</v>
      </c>
    </row>
    <row r="359" customFormat="false" ht="14.35" hidden="false" customHeight="true" outlineLevel="0" collapsed="false">
      <c r="A359" s="17" t="s">
        <v>1881</v>
      </c>
      <c r="B359" s="27" t="n">
        <f aca="false">'POSITION - Tableau 1'!B359</f>
        <v>2</v>
      </c>
      <c r="C359" s="35" t="s">
        <v>262</v>
      </c>
      <c r="D359" s="36" t="s">
        <v>4404</v>
      </c>
      <c r="E359" s="27" t="n">
        <f aca="false">YEAR(TOT!A361)</f>
        <v>1987</v>
      </c>
      <c r="F359" s="28" t="n">
        <f aca="false">MONTH(TOT!A361)</f>
        <v>9</v>
      </c>
      <c r="G359" s="28" t="n">
        <f aca="false">DAY(TOT!A361)</f>
        <v>3</v>
      </c>
      <c r="H359" s="37" t="n">
        <v>74</v>
      </c>
      <c r="I359" s="37" t="n">
        <v>221</v>
      </c>
      <c r="J359" s="28"/>
      <c r="K359" s="38" t="n">
        <f aca="false">TOT!FX361</f>
        <v>5000000</v>
      </c>
      <c r="L359" s="28"/>
      <c r="M359" s="37" t="n">
        <f aca="false">'CK - Tableau 1'!F359</f>
        <v>45</v>
      </c>
      <c r="N359" s="37" t="n">
        <f aca="false">'FG - Tableau 1'!E359</f>
        <v>33</v>
      </c>
      <c r="O359" s="37" t="n">
        <f aca="false">'DI - Tableau 1'!E359</f>
        <v>77</v>
      </c>
      <c r="P359" s="37" t="n">
        <f aca="false">'SK - Tableau 1'!G359</f>
        <v>88</v>
      </c>
      <c r="Q359" s="37" t="n">
        <f aca="false">'ST - Tableau 1'!D359</f>
        <v>92</v>
      </c>
      <c r="R359" s="37" t="n">
        <f aca="false">'EN - Tableau 1'!D359</f>
        <v>72</v>
      </c>
      <c r="S359" s="37" t="n">
        <f aca="false">DU!E359</f>
        <v>91</v>
      </c>
      <c r="T359" s="37" t="n">
        <f aca="false">'PH - Tableau 1'!P359</f>
        <v>82.375</v>
      </c>
      <c r="U359" s="37" t="n">
        <f aca="false">'FO - Tableau 1'!D359</f>
        <v>33</v>
      </c>
      <c r="V359" s="37" t="n">
        <f aca="false">'PA - Tableau 1'!K359</f>
        <v>72.5</v>
      </c>
      <c r="W359" s="37" t="n">
        <f aca="false">'SC - Tableau 1'!L359</f>
        <v>93.5</v>
      </c>
      <c r="X359" s="37" t="n">
        <f aca="false">'DF - Tableau 1'!I359</f>
        <v>73</v>
      </c>
      <c r="Y359" s="37" t="n">
        <f aca="false">PS!F359</f>
        <v>46.5</v>
      </c>
      <c r="Z359" s="37" t="n">
        <v>50</v>
      </c>
      <c r="AA359" s="37" t="n">
        <v>50</v>
      </c>
      <c r="AB359" s="37" t="n">
        <v>50</v>
      </c>
    </row>
    <row r="360" customFormat="false" ht="14.35" hidden="false" customHeight="true" outlineLevel="0" collapsed="false">
      <c r="A360" s="17" t="s">
        <v>1887</v>
      </c>
      <c r="B360" s="27" t="n">
        <f aca="false">'POSITION - Tableau 1'!B360</f>
        <v>2</v>
      </c>
      <c r="C360" s="35" t="s">
        <v>283</v>
      </c>
      <c r="D360" s="36" t="s">
        <v>4404</v>
      </c>
      <c r="E360" s="27" t="n">
        <f aca="false">YEAR(TOT!A362)</f>
        <v>1989</v>
      </c>
      <c r="F360" s="28" t="n">
        <f aca="false">MONTH(TOT!A362)</f>
        <v>5</v>
      </c>
      <c r="G360" s="28" t="n">
        <f aca="false">DAY(TOT!A362)</f>
        <v>4</v>
      </c>
      <c r="H360" s="37" t="n">
        <v>75</v>
      </c>
      <c r="I360" s="37" t="n">
        <v>217</v>
      </c>
      <c r="J360" s="28"/>
      <c r="K360" s="38" t="n">
        <f aca="false">TOT!FX362</f>
        <v>5000000</v>
      </c>
      <c r="L360" s="28"/>
      <c r="M360" s="37" t="n">
        <f aca="false">'CK - Tableau 1'!F360</f>
        <v>44</v>
      </c>
      <c r="N360" s="37" t="n">
        <f aca="false">'FG - Tableau 1'!E360</f>
        <v>33</v>
      </c>
      <c r="O360" s="37" t="n">
        <f aca="false">'DI - Tableau 1'!E360</f>
        <v>65</v>
      </c>
      <c r="P360" s="37" t="n">
        <f aca="false">'SK - Tableau 1'!G360</f>
        <v>80</v>
      </c>
      <c r="Q360" s="37" t="n">
        <f aca="false">'ST - Tableau 1'!D360</f>
        <v>84</v>
      </c>
      <c r="R360" s="37" t="n">
        <f aca="false">'EN - Tableau 1'!D360</f>
        <v>49</v>
      </c>
      <c r="S360" s="37" t="n">
        <f aca="false">DU!E360</f>
        <v>98</v>
      </c>
      <c r="T360" s="37" t="n">
        <f aca="false">'PH - Tableau 1'!P360</f>
        <v>82.125</v>
      </c>
      <c r="U360" s="37" t="n">
        <f aca="false">'FO - Tableau 1'!D360</f>
        <v>33</v>
      </c>
      <c r="V360" s="37" t="n">
        <f aca="false">'PA - Tableau 1'!K360</f>
        <v>70</v>
      </c>
      <c r="W360" s="37" t="n">
        <f aca="false">'SC - Tableau 1'!L360</f>
        <v>99</v>
      </c>
      <c r="X360" s="37" t="n">
        <f aca="false">'DF - Tableau 1'!I360</f>
        <v>62</v>
      </c>
      <c r="Y360" s="37" t="n">
        <f aca="false">PS!F360</f>
        <v>62</v>
      </c>
      <c r="Z360" s="37" t="n">
        <v>50</v>
      </c>
      <c r="AA360" s="37" t="n">
        <v>50</v>
      </c>
      <c r="AB360" s="37" t="n">
        <v>50</v>
      </c>
    </row>
    <row r="361" customFormat="false" ht="14.35" hidden="false" customHeight="true" outlineLevel="0" collapsed="false">
      <c r="A361" s="17" t="s">
        <v>1891</v>
      </c>
      <c r="B361" s="27" t="n">
        <f aca="false">'POSITION - Tableau 1'!B361</f>
        <v>2</v>
      </c>
      <c r="C361" s="35" t="s">
        <v>262</v>
      </c>
      <c r="D361" s="36" t="s">
        <v>4404</v>
      </c>
      <c r="E361" s="27" t="n">
        <f aca="false">YEAR(TOT!A363)</f>
        <v>1989</v>
      </c>
      <c r="F361" s="28" t="n">
        <f aca="false">MONTH(TOT!A363)</f>
        <v>7</v>
      </c>
      <c r="G361" s="28" t="n">
        <f aca="false">DAY(TOT!A363)</f>
        <v>18</v>
      </c>
      <c r="H361" s="37" t="n">
        <v>74</v>
      </c>
      <c r="I361" s="37" t="n">
        <v>209</v>
      </c>
      <c r="J361" s="28"/>
      <c r="K361" s="38" t="n">
        <f aca="false">TOT!FX363</f>
        <v>13000000</v>
      </c>
      <c r="L361" s="28"/>
      <c r="M361" s="37" t="n">
        <f aca="false">'CK - Tableau 1'!F361</f>
        <v>68</v>
      </c>
      <c r="N361" s="37" t="n">
        <f aca="false">'FG - Tableau 1'!E361</f>
        <v>68</v>
      </c>
      <c r="O361" s="37" t="n">
        <f aca="false">'DI - Tableau 1'!E361</f>
        <v>60</v>
      </c>
      <c r="P361" s="37" t="n">
        <f aca="false">'SK - Tableau 1'!G361</f>
        <v>94</v>
      </c>
      <c r="Q361" s="37" t="n">
        <f aca="false">'ST - Tableau 1'!D361</f>
        <v>77</v>
      </c>
      <c r="R361" s="37" t="n">
        <f aca="false">'EN - Tableau 1'!D361</f>
        <v>99</v>
      </c>
      <c r="S361" s="37" t="n">
        <f aca="false">DU!E361</f>
        <v>99</v>
      </c>
      <c r="T361" s="37" t="n">
        <f aca="false">'PH - Tableau 1'!P361</f>
        <v>85.375</v>
      </c>
      <c r="U361" s="37" t="n">
        <f aca="false">'FO - Tableau 1'!D361</f>
        <v>80</v>
      </c>
      <c r="V361" s="37" t="n">
        <f aca="false">'PA - Tableau 1'!K361</f>
        <v>80.5</v>
      </c>
      <c r="W361" s="37" t="n">
        <f aca="false">'SC - Tableau 1'!L361</f>
        <v>91.5</v>
      </c>
      <c r="X361" s="37" t="n">
        <f aca="false">'DF - Tableau 1'!I361</f>
        <v>77.5</v>
      </c>
      <c r="Y361" s="37" t="n">
        <f aca="false">PS!F361</f>
        <v>47</v>
      </c>
      <c r="Z361" s="37" t="n">
        <v>50</v>
      </c>
      <c r="AA361" s="37" t="n">
        <v>50</v>
      </c>
      <c r="AB361" s="37" t="n">
        <v>50</v>
      </c>
    </row>
    <row r="362" customFormat="false" ht="14.35" hidden="false" customHeight="true" outlineLevel="0" collapsed="false">
      <c r="A362" s="17" t="s">
        <v>1895</v>
      </c>
      <c r="B362" s="27" t="n">
        <f aca="false">'POSITION - Tableau 1'!B362</f>
        <v>2</v>
      </c>
      <c r="C362" s="35" t="s">
        <v>262</v>
      </c>
      <c r="D362" s="36" t="s">
        <v>4404</v>
      </c>
      <c r="E362" s="27" t="n">
        <f aca="false">YEAR(TOT!A364)</f>
        <v>1988</v>
      </c>
      <c r="F362" s="28" t="n">
        <f aca="false">MONTH(TOT!A364)</f>
        <v>8</v>
      </c>
      <c r="G362" s="28" t="n">
        <f aca="false">DAY(TOT!A364)</f>
        <v>5</v>
      </c>
      <c r="H362" s="37" t="n">
        <v>73</v>
      </c>
      <c r="I362" s="37" t="n">
        <v>205</v>
      </c>
      <c r="J362" s="28"/>
      <c r="K362" s="38" t="n">
        <f aca="false">TOT!FX364</f>
        <v>3500000</v>
      </c>
      <c r="L362" s="28"/>
      <c r="M362" s="37" t="n">
        <f aca="false">'CK - Tableau 1'!F362</f>
        <v>78</v>
      </c>
      <c r="N362" s="37" t="n">
        <f aca="false">'FG - Tableau 1'!E362</f>
        <v>73</v>
      </c>
      <c r="O362" s="37" t="n">
        <f aca="false">'DI - Tableau 1'!E362</f>
        <v>66</v>
      </c>
      <c r="P362" s="37" t="n">
        <f aca="false">'SK - Tableau 1'!G362</f>
        <v>73</v>
      </c>
      <c r="Q362" s="37" t="n">
        <f aca="false">'ST - Tableau 1'!D362</f>
        <v>76</v>
      </c>
      <c r="R362" s="37" t="n">
        <f aca="false">'EN - Tableau 1'!D362</f>
        <v>37</v>
      </c>
      <c r="S362" s="37" t="n">
        <f aca="false">DU!E362</f>
        <v>95</v>
      </c>
      <c r="T362" s="37" t="n">
        <f aca="false">'PH - Tableau 1'!P362</f>
        <v>65.625</v>
      </c>
      <c r="U362" s="37" t="n">
        <f aca="false">'FO - Tableau 1'!D362</f>
        <v>33</v>
      </c>
      <c r="V362" s="37" t="n">
        <f aca="false">'PA - Tableau 1'!K362</f>
        <v>76.5</v>
      </c>
      <c r="W362" s="37" t="n">
        <f aca="false">'SC - Tableau 1'!L362</f>
        <v>77.5</v>
      </c>
      <c r="X362" s="37" t="n">
        <f aca="false">'DF - Tableau 1'!I362</f>
        <v>58.5</v>
      </c>
      <c r="Y362" s="37" t="n">
        <f aca="false">PS!F362</f>
        <v>33</v>
      </c>
      <c r="Z362" s="37" t="n">
        <v>50</v>
      </c>
      <c r="AA362" s="37" t="n">
        <v>50</v>
      </c>
      <c r="AB362" s="37" t="n">
        <v>50</v>
      </c>
    </row>
    <row r="363" customFormat="false" ht="14.35" hidden="false" customHeight="true" outlineLevel="0" collapsed="false">
      <c r="A363" s="17" t="s">
        <v>1897</v>
      </c>
      <c r="B363" s="27" t="n">
        <f aca="false">'POSITION - Tableau 1'!B363</f>
        <v>8</v>
      </c>
      <c r="C363" s="35" t="s">
        <v>262</v>
      </c>
      <c r="D363" s="36" t="s">
        <v>4404</v>
      </c>
      <c r="E363" s="27" t="n">
        <f aca="false">YEAR(TOT!A365)</f>
        <v>1992</v>
      </c>
      <c r="F363" s="28" t="n">
        <f aca="false">MONTH(TOT!A365)</f>
        <v>12</v>
      </c>
      <c r="G363" s="28" t="n">
        <f aca="false">DAY(TOT!A365)</f>
        <v>21</v>
      </c>
      <c r="H363" s="37" t="n">
        <v>79</v>
      </c>
      <c r="I363" s="37" t="n">
        <v>255</v>
      </c>
      <c r="J363" s="28"/>
      <c r="K363" s="38" t="n">
        <f aca="false">TOT!FX365</f>
        <v>964688</v>
      </c>
      <c r="L363" s="28"/>
      <c r="M363" s="37" t="n">
        <f aca="false">'CK - Tableau 1'!F363</f>
        <v>86</v>
      </c>
      <c r="N363" s="37" t="n">
        <f aca="false">'FG - Tableau 1'!E363</f>
        <v>88</v>
      </c>
      <c r="O363" s="37" t="n">
        <f aca="false">'DI - Tableau 1'!E363</f>
        <v>43</v>
      </c>
      <c r="P363" s="37" t="n">
        <f aca="false">'SK - Tableau 1'!G363</f>
        <v>70</v>
      </c>
      <c r="Q363" s="37" t="n">
        <f aca="false">'ST - Tableau 1'!D363</f>
        <v>98</v>
      </c>
      <c r="R363" s="37" t="n">
        <f aca="false">'EN - Tableau 1'!D363</f>
        <v>33</v>
      </c>
      <c r="S363" s="37" t="n">
        <f aca="false">DU!E363</f>
        <v>96</v>
      </c>
      <c r="T363" s="37" t="n">
        <f aca="false">'PH - Tableau 1'!P363</f>
        <v>68</v>
      </c>
      <c r="U363" s="37" t="n">
        <f aca="false">'FO - Tableau 1'!D363</f>
        <v>33</v>
      </c>
      <c r="V363" s="37" t="n">
        <f aca="false">'PA - Tableau 1'!K363</f>
        <v>56.5</v>
      </c>
      <c r="W363" s="37" t="n">
        <f aca="false">'SC - Tableau 1'!L363</f>
        <v>58</v>
      </c>
      <c r="X363" s="37" t="n">
        <f aca="false">'DF - Tableau 1'!I363</f>
        <v>71.5</v>
      </c>
      <c r="Y363" s="37" t="n">
        <f aca="false">PS!F363</f>
        <v>33</v>
      </c>
      <c r="Z363" s="37" t="n">
        <v>50</v>
      </c>
      <c r="AA363" s="37" t="n">
        <v>50</v>
      </c>
      <c r="AB363" s="37" t="n">
        <v>50</v>
      </c>
    </row>
    <row r="364" customFormat="false" ht="14.35" hidden="false" customHeight="true" outlineLevel="0" collapsed="false">
      <c r="A364" s="17" t="s">
        <v>1902</v>
      </c>
      <c r="B364" s="27" t="n">
        <f aca="false">'POSITION - Tableau 1'!B364</f>
        <v>8</v>
      </c>
      <c r="C364" s="35" t="s">
        <v>372</v>
      </c>
      <c r="D364" s="36" t="s">
        <v>4404</v>
      </c>
      <c r="E364" s="27" t="n">
        <f aca="false">YEAR(TOT!A366)</f>
        <v>1990</v>
      </c>
      <c r="F364" s="28" t="n">
        <f aca="false">MONTH(TOT!A366)</f>
        <v>7</v>
      </c>
      <c r="G364" s="28" t="n">
        <f aca="false">DAY(TOT!A366)</f>
        <v>29</v>
      </c>
      <c r="H364" s="37" t="n">
        <v>75</v>
      </c>
      <c r="I364" s="37" t="n">
        <v>200</v>
      </c>
      <c r="J364" s="28"/>
      <c r="K364" s="38" t="n">
        <f aca="false">TOT!FX366</f>
        <v>925000</v>
      </c>
      <c r="L364" s="28"/>
      <c r="M364" s="37" t="n">
        <f aca="false">'CK - Tableau 1'!F364</f>
        <v>38</v>
      </c>
      <c r="N364" s="37" t="n">
        <f aca="false">'FG - Tableau 1'!E364</f>
        <v>33</v>
      </c>
      <c r="O364" s="37" t="n">
        <f aca="false">'DI - Tableau 1'!E364</f>
        <v>71</v>
      </c>
      <c r="P364" s="37" t="n">
        <f aca="false">'SK - Tableau 1'!G364</f>
        <v>78</v>
      </c>
      <c r="Q364" s="37" t="n">
        <f aca="false">'ST - Tableau 1'!D364</f>
        <v>55</v>
      </c>
      <c r="R364" s="37" t="n">
        <f aca="false">'EN - Tableau 1'!D364</f>
        <v>46</v>
      </c>
      <c r="S364" s="37" t="n">
        <f aca="false">DU!E364</f>
        <v>88</v>
      </c>
      <c r="T364" s="37" t="n">
        <f aca="false">'PH - Tableau 1'!P364</f>
        <v>69.875</v>
      </c>
      <c r="U364" s="37" t="n">
        <f aca="false">'FO - Tableau 1'!D364</f>
        <v>33</v>
      </c>
      <c r="V364" s="37" t="n">
        <f aca="false">'PA - Tableau 1'!K364</f>
        <v>62</v>
      </c>
      <c r="W364" s="37" t="n">
        <f aca="false">'SC - Tableau 1'!L364</f>
        <v>58</v>
      </c>
      <c r="X364" s="37" t="n">
        <f aca="false">'DF - Tableau 1'!I364</f>
        <v>64.5</v>
      </c>
      <c r="Y364" s="37" t="n">
        <f aca="false">PS!F364</f>
        <v>33</v>
      </c>
      <c r="Z364" s="37" t="n">
        <v>50</v>
      </c>
      <c r="AA364" s="37" t="n">
        <v>50</v>
      </c>
      <c r="AB364" s="37" t="n">
        <v>50</v>
      </c>
    </row>
    <row r="365" customFormat="false" ht="14.35" hidden="false" customHeight="true" outlineLevel="0" collapsed="false">
      <c r="A365" s="17" t="s">
        <v>1907</v>
      </c>
      <c r="B365" s="27" t="n">
        <f aca="false">'POSITION - Tableau 1'!B365</f>
        <v>1</v>
      </c>
      <c r="C365" s="35" t="s">
        <v>366</v>
      </c>
      <c r="D365" s="36" t="s">
        <v>4403</v>
      </c>
      <c r="E365" s="27" t="n">
        <f aca="false">YEAR(TOT!A367)</f>
        <v>1998</v>
      </c>
      <c r="F365" s="28" t="n">
        <f aca="false">MONTH(TOT!A367)</f>
        <v>5</v>
      </c>
      <c r="G365" s="28" t="n">
        <f aca="false">DAY(TOT!A367)</f>
        <v>25</v>
      </c>
      <c r="H365" s="37" t="n">
        <v>73</v>
      </c>
      <c r="I365" s="37" t="n">
        <v>188</v>
      </c>
      <c r="J365" s="28"/>
      <c r="K365" s="38" t="n">
        <f aca="false">TOT!FX367</f>
        <v>792500</v>
      </c>
      <c r="L365" s="28"/>
      <c r="M365" s="37" t="n">
        <f aca="false">'CK - Tableau 1'!F365</f>
        <v>60</v>
      </c>
      <c r="N365" s="37" t="n">
        <f aca="false">'FG - Tableau 1'!E365</f>
        <v>33</v>
      </c>
      <c r="O365" s="37" t="n">
        <f aca="false">'DI - Tableau 1'!E365</f>
        <v>73</v>
      </c>
      <c r="P365" s="37" t="n">
        <f aca="false">'SK - Tableau 1'!G365</f>
        <v>47</v>
      </c>
      <c r="Q365" s="37" t="n">
        <f aca="false">'ST - Tableau 1'!D365</f>
        <v>47</v>
      </c>
      <c r="R365" s="37" t="n">
        <f aca="false">'EN - Tableau 1'!D365</f>
        <v>33</v>
      </c>
      <c r="S365" s="37" t="n">
        <f aca="false">DU!E365</f>
        <v>81</v>
      </c>
      <c r="T365" s="37" t="n">
        <f aca="false">'PH - Tableau 1'!P365</f>
        <v>62.75</v>
      </c>
      <c r="U365" s="37" t="n">
        <f aca="false">'FO - Tableau 1'!D365</f>
        <v>33</v>
      </c>
      <c r="V365" s="37" t="n">
        <f aca="false">'PA - Tableau 1'!K365</f>
        <v>47</v>
      </c>
      <c r="W365" s="37" t="n">
        <f aca="false">'SC - Tableau 1'!L365</f>
        <v>53.5</v>
      </c>
      <c r="X365" s="37" t="n">
        <f aca="false">'DF - Tableau 1'!I365</f>
        <v>56.5</v>
      </c>
      <c r="Y365" s="37" t="n">
        <f aca="false">PS!F365</f>
        <v>33</v>
      </c>
      <c r="Z365" s="37" t="n">
        <v>50</v>
      </c>
      <c r="AA365" s="37" t="n">
        <v>50</v>
      </c>
      <c r="AB365" s="37" t="n">
        <v>50</v>
      </c>
    </row>
    <row r="366" customFormat="false" ht="14.35" hidden="false" customHeight="true" outlineLevel="0" collapsed="false">
      <c r="A366" s="17" t="s">
        <v>1912</v>
      </c>
      <c r="B366" s="27" t="n">
        <f aca="false">'POSITION - Tableau 1'!B366</f>
        <v>4</v>
      </c>
      <c r="C366" s="35" t="s">
        <v>1657</v>
      </c>
      <c r="D366" s="36" t="s">
        <v>4404</v>
      </c>
      <c r="E366" s="27" t="n">
        <f aca="false">YEAR(TOT!A368)</f>
        <v>1986</v>
      </c>
      <c r="F366" s="28" t="n">
        <f aca="false">MONTH(TOT!A368)</f>
        <v>3</v>
      </c>
      <c r="G366" s="28" t="n">
        <f aca="false">DAY(TOT!A368)</f>
        <v>15</v>
      </c>
      <c r="H366" s="37" t="n">
        <v>73</v>
      </c>
      <c r="I366" s="37" t="n">
        <v>198</v>
      </c>
      <c r="J366" s="28"/>
      <c r="K366" s="38" t="n">
        <f aca="false">TOT!FX368</f>
        <v>3000000</v>
      </c>
      <c r="L366" s="28"/>
      <c r="M366" s="37" t="n">
        <f aca="false">'CK - Tableau 1'!F366</f>
        <v>61</v>
      </c>
      <c r="N366" s="37" t="n">
        <f aca="false">'FG - Tableau 1'!E366</f>
        <v>67</v>
      </c>
      <c r="O366" s="37" t="n">
        <f aca="false">'DI - Tableau 1'!E366</f>
        <v>72</v>
      </c>
      <c r="P366" s="37" t="n">
        <f aca="false">'SK - Tableau 1'!G366</f>
        <v>73</v>
      </c>
      <c r="Q366" s="37" t="n">
        <f aca="false">'ST - Tableau 1'!D366</f>
        <v>64</v>
      </c>
      <c r="R366" s="37" t="n">
        <f aca="false">'EN - Tableau 1'!D366</f>
        <v>33</v>
      </c>
      <c r="S366" s="37" t="n">
        <f aca="false">DU!E366</f>
        <v>91</v>
      </c>
      <c r="T366" s="37" t="n">
        <f aca="false">'PH - Tableau 1'!P366</f>
        <v>65.375</v>
      </c>
      <c r="U366" s="37" t="n">
        <f aca="false">'FO - Tableau 1'!D366</f>
        <v>53</v>
      </c>
      <c r="V366" s="37" t="n">
        <f aca="false">'PA - Tableau 1'!K366</f>
        <v>66</v>
      </c>
      <c r="W366" s="37" t="n">
        <f aca="false">'SC - Tableau 1'!L366</f>
        <v>62</v>
      </c>
      <c r="X366" s="37" t="n">
        <f aca="false">'DF - Tableau 1'!I366</f>
        <v>78</v>
      </c>
      <c r="Y366" s="37" t="n">
        <f aca="false">PS!F366</f>
        <v>33</v>
      </c>
      <c r="Z366" s="37" t="n">
        <v>50</v>
      </c>
      <c r="AA366" s="37" t="n">
        <v>50</v>
      </c>
      <c r="AB366" s="37" t="n">
        <v>50</v>
      </c>
    </row>
    <row r="367" customFormat="false" ht="14.35" hidden="false" customHeight="true" outlineLevel="0" collapsed="false">
      <c r="A367" s="17" t="s">
        <v>1918</v>
      </c>
      <c r="B367" s="27" t="n">
        <f aca="false">'POSITION - Tableau 1'!B367</f>
        <v>4</v>
      </c>
      <c r="C367" s="35" t="s">
        <v>283</v>
      </c>
      <c r="D367" s="36" t="s">
        <v>4404</v>
      </c>
      <c r="E367" s="27" t="n">
        <f aca="false">YEAR(TOT!A369)</f>
        <v>1986</v>
      </c>
      <c r="F367" s="28" t="n">
        <f aca="false">MONTH(TOT!A369)</f>
        <v>5</v>
      </c>
      <c r="G367" s="28" t="n">
        <f aca="false">DAY(TOT!A369)</f>
        <v>13</v>
      </c>
      <c r="H367" s="37" t="n">
        <v>75</v>
      </c>
      <c r="I367" s="37" t="n">
        <v>206</v>
      </c>
      <c r="J367" s="28"/>
      <c r="K367" s="38" t="n">
        <f aca="false">TOT!FX369</f>
        <v>900000</v>
      </c>
      <c r="L367" s="28"/>
      <c r="M367" s="37" t="n">
        <f aca="false">'CK - Tableau 1'!F367</f>
        <v>73</v>
      </c>
      <c r="N367" s="37" t="n">
        <f aca="false">'FG - Tableau 1'!E367</f>
        <v>88</v>
      </c>
      <c r="O367" s="37" t="n">
        <f aca="false">'DI - Tableau 1'!E367</f>
        <v>34</v>
      </c>
      <c r="P367" s="37" t="n">
        <f aca="false">'SK - Tableau 1'!G367</f>
        <v>47</v>
      </c>
      <c r="Q367" s="37" t="n">
        <f aca="false">'ST - Tableau 1'!D367</f>
        <v>65</v>
      </c>
      <c r="R367" s="37" t="n">
        <f aca="false">'EN - Tableau 1'!D367</f>
        <v>33</v>
      </c>
      <c r="S367" s="37" t="n">
        <f aca="false">DU!E367</f>
        <v>71</v>
      </c>
      <c r="T367" s="37" t="n">
        <f aca="false">'PH - Tableau 1'!P367</f>
        <v>50.75</v>
      </c>
      <c r="U367" s="37" t="n">
        <f aca="false">'FO - Tableau 1'!D367</f>
        <v>33</v>
      </c>
      <c r="V367" s="37" t="n">
        <f aca="false">'PA - Tableau 1'!K367</f>
        <v>47</v>
      </c>
      <c r="W367" s="37" t="n">
        <f aca="false">'SC - Tableau 1'!L367</f>
        <v>60</v>
      </c>
      <c r="X367" s="37" t="n">
        <f aca="false">'DF - Tableau 1'!I367</f>
        <v>47</v>
      </c>
      <c r="Y367" s="37" t="n">
        <f aca="false">PS!F367</f>
        <v>33</v>
      </c>
      <c r="Z367" s="37" t="n">
        <v>50</v>
      </c>
      <c r="AA367" s="37" t="n">
        <v>50</v>
      </c>
      <c r="AB367" s="37" t="n">
        <v>50</v>
      </c>
    </row>
    <row r="368" customFormat="false" ht="14.35" hidden="false" customHeight="true" outlineLevel="0" collapsed="false">
      <c r="A368" s="17" t="s">
        <v>1923</v>
      </c>
      <c r="B368" s="27" t="n">
        <f aca="false">'POSITION - Tableau 1'!B368</f>
        <v>1</v>
      </c>
      <c r="C368" s="35" t="s">
        <v>262</v>
      </c>
      <c r="D368" s="36" t="s">
        <v>4404</v>
      </c>
      <c r="E368" s="27" t="n">
        <f aca="false">YEAR(TOT!A370)</f>
        <v>1996</v>
      </c>
      <c r="F368" s="28" t="n">
        <f aca="false">MONTH(TOT!A370)</f>
        <v>5</v>
      </c>
      <c r="G368" s="28" t="n">
        <f aca="false">DAY(TOT!A370)</f>
        <v>31</v>
      </c>
      <c r="H368" s="37" t="n">
        <v>73</v>
      </c>
      <c r="I368" s="37" t="n">
        <v>198</v>
      </c>
      <c r="J368" s="28"/>
      <c r="K368" s="38" t="n">
        <f aca="false">TOT!FX370</f>
        <v>832500</v>
      </c>
      <c r="L368" s="28"/>
      <c r="M368" s="37" t="n">
        <f aca="false">'CK - Tableau 1'!F368</f>
        <v>51</v>
      </c>
      <c r="N368" s="37" t="n">
        <f aca="false">'FG - Tableau 1'!E368</f>
        <v>70</v>
      </c>
      <c r="O368" s="37" t="n">
        <f aca="false">'DI - Tableau 1'!E368</f>
        <v>63</v>
      </c>
      <c r="P368" s="37" t="n">
        <f aca="false">'SK - Tableau 1'!G368</f>
        <v>73</v>
      </c>
      <c r="Q368" s="37" t="n">
        <f aca="false">'ST - Tableau 1'!D368</f>
        <v>64</v>
      </c>
      <c r="R368" s="37" t="n">
        <f aca="false">'EN - Tableau 1'!D368</f>
        <v>34</v>
      </c>
      <c r="S368" s="37" t="n">
        <f aca="false">DU!E368</f>
        <v>88</v>
      </c>
      <c r="T368" s="37" t="n">
        <f aca="false">'PH - Tableau 1'!P368</f>
        <v>71</v>
      </c>
      <c r="U368" s="37" t="n">
        <f aca="false">'FO - Tableau 1'!D368</f>
        <v>36</v>
      </c>
      <c r="V368" s="37" t="n">
        <f aca="false">'PA - Tableau 1'!K368</f>
        <v>66</v>
      </c>
      <c r="W368" s="37" t="n">
        <f aca="false">'SC - Tableau 1'!L368</f>
        <v>73</v>
      </c>
      <c r="X368" s="37" t="n">
        <f aca="false">'DF - Tableau 1'!I368</f>
        <v>78</v>
      </c>
      <c r="Y368" s="37" t="n">
        <f aca="false">PS!F368</f>
        <v>36.5</v>
      </c>
      <c r="Z368" s="37" t="n">
        <v>50</v>
      </c>
      <c r="AA368" s="37" t="n">
        <v>50</v>
      </c>
      <c r="AB368" s="37" t="n">
        <v>50</v>
      </c>
    </row>
    <row r="369" customFormat="false" ht="14.35" hidden="false" customHeight="true" outlineLevel="0" collapsed="false">
      <c r="A369" s="17" t="s">
        <v>1926</v>
      </c>
      <c r="B369" s="27" t="n">
        <f aca="false">'POSITION - Tableau 1'!B369</f>
        <v>8</v>
      </c>
      <c r="C369" s="35" t="s">
        <v>262</v>
      </c>
      <c r="D369" s="36" t="s">
        <v>4404</v>
      </c>
      <c r="E369" s="27" t="n">
        <f aca="false">YEAR(TOT!A371)</f>
        <v>1989</v>
      </c>
      <c r="F369" s="28" t="n">
        <f aca="false">MONTH(TOT!A371)</f>
        <v>11</v>
      </c>
      <c r="G369" s="28" t="n">
        <f aca="false">DAY(TOT!A371)</f>
        <v>29</v>
      </c>
      <c r="H369" s="37" t="n">
        <v>69</v>
      </c>
      <c r="I369" s="37" t="n">
        <v>168</v>
      </c>
      <c r="J369" s="28"/>
      <c r="K369" s="38" t="n">
        <f aca="false">TOT!FX371</f>
        <v>5500000</v>
      </c>
      <c r="L369" s="28"/>
      <c r="M369" s="37" t="n">
        <f aca="false">'CK - Tableau 1'!F369</f>
        <v>49</v>
      </c>
      <c r="N369" s="37" t="n">
        <f aca="false">'FG - Tableau 1'!E369</f>
        <v>33</v>
      </c>
      <c r="O369" s="37" t="n">
        <f aca="false">'DI - Tableau 1'!E369</f>
        <v>97</v>
      </c>
      <c r="P369" s="37" t="n">
        <f aca="false">'SK - Tableau 1'!G369</f>
        <v>95</v>
      </c>
      <c r="Q369" s="37" t="n">
        <f aca="false">'ST - Tableau 1'!D369</f>
        <v>39</v>
      </c>
      <c r="R369" s="37" t="n">
        <f aca="false">'EN - Tableau 1'!D369</f>
        <v>99</v>
      </c>
      <c r="S369" s="37" t="n">
        <f aca="false">DU!E369</f>
        <v>91</v>
      </c>
      <c r="T369" s="37" t="n">
        <f aca="false">'PH - Tableau 1'!P369</f>
        <v>86.875</v>
      </c>
      <c r="U369" s="37" t="n">
        <f aca="false">'FO - Tableau 1'!D369</f>
        <v>33</v>
      </c>
      <c r="V369" s="37" t="n">
        <f aca="false">'PA - Tableau 1'!K369</f>
        <v>74.5</v>
      </c>
      <c r="W369" s="37" t="n">
        <f aca="false">'SC - Tableau 1'!L369</f>
        <v>61</v>
      </c>
      <c r="X369" s="37" t="n">
        <f aca="false">'DF - Tableau 1'!I369</f>
        <v>74.5</v>
      </c>
      <c r="Y369" s="37" t="n">
        <f aca="false">PS!F369</f>
        <v>33</v>
      </c>
      <c r="Z369" s="37" t="n">
        <v>50</v>
      </c>
      <c r="AA369" s="37" t="n">
        <v>50</v>
      </c>
      <c r="AB369" s="37" t="n">
        <v>50</v>
      </c>
    </row>
    <row r="370" customFormat="false" ht="14.35" hidden="false" customHeight="true" outlineLevel="0" collapsed="false">
      <c r="A370" s="17" t="s">
        <v>1929</v>
      </c>
      <c r="B370" s="27" t="n">
        <f aca="false">'POSITION - Tableau 1'!B370</f>
        <v>4</v>
      </c>
      <c r="C370" s="35" t="s">
        <v>372</v>
      </c>
      <c r="D370" s="36" t="s">
        <v>4404</v>
      </c>
      <c r="E370" s="27" t="n">
        <f aca="false">YEAR(TOT!A372)</f>
        <v>1972</v>
      </c>
      <c r="F370" s="28" t="n">
        <f aca="false">MONTH(TOT!A372)</f>
        <v>2</v>
      </c>
      <c r="G370" s="28" t="n">
        <f aca="false">DAY(TOT!A372)</f>
        <v>15</v>
      </c>
      <c r="H370" s="37" t="n">
        <v>75</v>
      </c>
      <c r="I370" s="37" t="n">
        <v>230</v>
      </c>
      <c r="J370" s="28"/>
      <c r="K370" s="38" t="n">
        <f aca="false">TOT!FX372</f>
        <v>1000000</v>
      </c>
      <c r="L370" s="28"/>
      <c r="M370" s="37" t="n">
        <f aca="false">'CK - Tableau 1'!F370</f>
        <v>60</v>
      </c>
      <c r="N370" s="37" t="n">
        <f aca="false">'FG - Tableau 1'!E370</f>
        <v>33</v>
      </c>
      <c r="O370" s="37" t="n">
        <f aca="false">'DI - Tableau 1'!E370</f>
        <v>52</v>
      </c>
      <c r="P370" s="37" t="n">
        <f aca="false">'SK - Tableau 1'!G370</f>
        <v>66</v>
      </c>
      <c r="Q370" s="37" t="n">
        <f aca="false">'ST - Tableau 1'!D370</f>
        <v>95</v>
      </c>
      <c r="R370" s="37" t="n">
        <f aca="false">'EN - Tableau 1'!D370</f>
        <v>33</v>
      </c>
      <c r="S370" s="37" t="n">
        <f aca="false">DU!E370</f>
        <v>82</v>
      </c>
      <c r="T370" s="37" t="n">
        <f aca="false">'PH - Tableau 1'!P370</f>
        <v>64.75</v>
      </c>
      <c r="U370" s="37" t="n">
        <f aca="false">'FO - Tableau 1'!D370</f>
        <v>33</v>
      </c>
      <c r="V370" s="37" t="n">
        <f aca="false">'PA - Tableau 1'!K370</f>
        <v>66</v>
      </c>
      <c r="W370" s="37" t="n">
        <f aca="false">'SC - Tableau 1'!L370</f>
        <v>65.5</v>
      </c>
      <c r="X370" s="37" t="n">
        <f aca="false">'DF - Tableau 1'!I370</f>
        <v>62</v>
      </c>
      <c r="Y370" s="37" t="n">
        <f aca="false">PS!F370</f>
        <v>33</v>
      </c>
      <c r="Z370" s="37" t="n">
        <v>50</v>
      </c>
      <c r="AA370" s="37" t="n">
        <v>50</v>
      </c>
      <c r="AB370" s="37" t="n">
        <v>50</v>
      </c>
    </row>
    <row r="371" customFormat="false" ht="14.35" hidden="false" customHeight="true" outlineLevel="0" collapsed="false">
      <c r="A371" s="17" t="s">
        <v>1933</v>
      </c>
      <c r="B371" s="27" t="n">
        <f aca="false">'POSITION - Tableau 1'!B371</f>
        <v>2</v>
      </c>
      <c r="C371" s="35" t="s">
        <v>262</v>
      </c>
      <c r="D371" s="36" t="s">
        <v>4404</v>
      </c>
      <c r="E371" s="27" t="n">
        <f aca="false">YEAR(TOT!A373)</f>
        <v>1979</v>
      </c>
      <c r="F371" s="28" t="n">
        <f aca="false">MONTH(TOT!A373)</f>
        <v>5</v>
      </c>
      <c r="G371" s="28" t="n">
        <f aca="false">DAY(TOT!A373)</f>
        <v>2</v>
      </c>
      <c r="H371" s="37" t="n">
        <v>75</v>
      </c>
      <c r="I371" s="37" t="n">
        <v>215</v>
      </c>
      <c r="J371" s="28"/>
      <c r="K371" s="38" t="n">
        <f aca="false">TOT!FX373</f>
        <v>2500000</v>
      </c>
      <c r="L371" s="28"/>
      <c r="M371" s="37" t="n">
        <f aca="false">'CK - Tableau 1'!F371</f>
        <v>90</v>
      </c>
      <c r="N371" s="37" t="n">
        <f aca="false">'FG - Tableau 1'!E371</f>
        <v>61</v>
      </c>
      <c r="O371" s="37" t="n">
        <f aca="false">'DI - Tableau 1'!E371</f>
        <v>46</v>
      </c>
      <c r="P371" s="37" t="n">
        <f aca="false">'SK - Tableau 1'!G371</f>
        <v>66</v>
      </c>
      <c r="Q371" s="37" t="n">
        <f aca="false">'ST - Tableau 1'!D371</f>
        <v>82</v>
      </c>
      <c r="R371" s="37" t="n">
        <f aca="false">'EN - Tableau 1'!D371</f>
        <v>33</v>
      </c>
      <c r="S371" s="37" t="n">
        <f aca="false">DU!E371</f>
        <v>97</v>
      </c>
      <c r="T371" s="37" t="n">
        <f aca="false">'PH - Tableau 1'!P371</f>
        <v>56.375</v>
      </c>
      <c r="U371" s="37" t="n">
        <f aca="false">'FO - Tableau 1'!D371</f>
        <v>37</v>
      </c>
      <c r="V371" s="37" t="n">
        <f aca="false">'PA - Tableau 1'!K371</f>
        <v>66</v>
      </c>
      <c r="W371" s="37" t="n">
        <f aca="false">'SC - Tableau 1'!L371</f>
        <v>64</v>
      </c>
      <c r="X371" s="37" t="n">
        <f aca="false">'DF - Tableau 1'!I371</f>
        <v>56.5</v>
      </c>
      <c r="Y371" s="37" t="n">
        <f aca="false">PS!F371</f>
        <v>33</v>
      </c>
      <c r="Z371" s="37" t="n">
        <v>50</v>
      </c>
      <c r="AA371" s="37" t="n">
        <v>50</v>
      </c>
      <c r="AB371" s="37" t="n">
        <v>50</v>
      </c>
    </row>
    <row r="372" customFormat="false" ht="14.35" hidden="false" customHeight="true" outlineLevel="0" collapsed="false">
      <c r="A372" s="17" t="s">
        <v>1939</v>
      </c>
      <c r="B372" s="27" t="n">
        <f aca="false">'POSITION - Tableau 1'!B372</f>
        <v>8</v>
      </c>
      <c r="C372" s="35" t="s">
        <v>262</v>
      </c>
      <c r="D372" s="36" t="s">
        <v>4404</v>
      </c>
      <c r="E372" s="27" t="n">
        <f aca="false">YEAR(TOT!A374)</f>
        <v>1988</v>
      </c>
      <c r="F372" s="28" t="n">
        <f aca="false">MONTH(TOT!A374)</f>
        <v>6</v>
      </c>
      <c r="G372" s="28" t="n">
        <f aca="false">DAY(TOT!A374)</f>
        <v>9</v>
      </c>
      <c r="H372" s="37" t="n">
        <v>73</v>
      </c>
      <c r="I372" s="37" t="n">
        <v>195</v>
      </c>
      <c r="J372" s="28"/>
      <c r="K372" s="38" t="n">
        <f aca="false">TOT!FX374</f>
        <v>5400000</v>
      </c>
      <c r="L372" s="28"/>
      <c r="M372" s="37" t="n">
        <f aca="false">'CK - Tableau 1'!F372</f>
        <v>50</v>
      </c>
      <c r="N372" s="37" t="n">
        <f aca="false">'FG - Tableau 1'!E372</f>
        <v>62</v>
      </c>
      <c r="O372" s="37" t="n">
        <f aca="false">'DI - Tableau 1'!E372</f>
        <v>71</v>
      </c>
      <c r="P372" s="37" t="n">
        <f aca="false">'SK - Tableau 1'!G372</f>
        <v>91</v>
      </c>
      <c r="Q372" s="37" t="n">
        <f aca="false">'ST - Tableau 1'!D372</f>
        <v>58</v>
      </c>
      <c r="R372" s="37" t="n">
        <f aca="false">'EN - Tableau 1'!D372</f>
        <v>65</v>
      </c>
      <c r="S372" s="37" t="n">
        <f aca="false">DU!E372</f>
        <v>85</v>
      </c>
      <c r="T372" s="37" t="n">
        <f aca="false">'PH - Tableau 1'!P372</f>
        <v>74.75</v>
      </c>
      <c r="U372" s="37" t="n">
        <f aca="false">'FO - Tableau 1'!D372</f>
        <v>33</v>
      </c>
      <c r="V372" s="37" t="n">
        <f aca="false">'PA - Tableau 1'!K372</f>
        <v>58.5</v>
      </c>
      <c r="W372" s="37" t="n">
        <f aca="false">'SC - Tableau 1'!L372</f>
        <v>56</v>
      </c>
      <c r="X372" s="37" t="n">
        <f aca="false">'DF - Tableau 1'!I372</f>
        <v>66</v>
      </c>
      <c r="Y372" s="37" t="n">
        <f aca="false">PS!F372</f>
        <v>33</v>
      </c>
      <c r="Z372" s="37" t="n">
        <v>50</v>
      </c>
      <c r="AA372" s="37" t="n">
        <v>50</v>
      </c>
      <c r="AB372" s="37" t="n">
        <v>50</v>
      </c>
    </row>
    <row r="373" customFormat="false" ht="14.35" hidden="false" customHeight="true" outlineLevel="0" collapsed="false">
      <c r="A373" s="17" t="s">
        <v>1943</v>
      </c>
      <c r="B373" s="27" t="n">
        <f aca="false">'POSITION - Tableau 1'!B373</f>
        <v>1</v>
      </c>
      <c r="C373" s="35" t="s">
        <v>262</v>
      </c>
      <c r="D373" s="36" t="s">
        <v>4403</v>
      </c>
      <c r="E373" s="27" t="n">
        <f aca="false">YEAR(TOT!A375)</f>
        <v>1995</v>
      </c>
      <c r="F373" s="28" t="n">
        <f aca="false">MONTH(TOT!A375)</f>
        <v>7</v>
      </c>
      <c r="G373" s="28" t="n">
        <f aca="false">DAY(TOT!A375)</f>
        <v>4</v>
      </c>
      <c r="H373" s="37" t="n">
        <v>74</v>
      </c>
      <c r="I373" s="37" t="n">
        <v>205</v>
      </c>
      <c r="J373" s="28"/>
      <c r="K373" s="38" t="n">
        <f aca="false">TOT!FX375</f>
        <v>832500</v>
      </c>
      <c r="L373" s="28"/>
      <c r="M373" s="37" t="n">
        <f aca="false">'CK - Tableau 1'!F373</f>
        <v>92</v>
      </c>
      <c r="N373" s="37" t="n">
        <f aca="false">'FG - Tableau 1'!E373</f>
        <v>68</v>
      </c>
      <c r="O373" s="37" t="n">
        <f aca="false">'DI - Tableau 1'!E373</f>
        <v>39</v>
      </c>
      <c r="P373" s="37" t="n">
        <f aca="false">'SK - Tableau 1'!G373</f>
        <v>51</v>
      </c>
      <c r="Q373" s="37" t="n">
        <f aca="false">'ST - Tableau 1'!D373</f>
        <v>70</v>
      </c>
      <c r="R373" s="37" t="n">
        <f aca="false">'EN - Tableau 1'!D373</f>
        <v>33</v>
      </c>
      <c r="S373" s="37" t="n">
        <f aca="false">DU!E373</f>
        <v>87</v>
      </c>
      <c r="T373" s="37" t="n">
        <f aca="false">'PH - Tableau 1'!P373</f>
        <v>53.875</v>
      </c>
      <c r="U373" s="37" t="n">
        <f aca="false">'FO - Tableau 1'!D373</f>
        <v>65</v>
      </c>
      <c r="V373" s="37" t="n">
        <f aca="false">'PA - Tableau 1'!K373</f>
        <v>62</v>
      </c>
      <c r="W373" s="37" t="n">
        <f aca="false">'SC - Tableau 1'!L373</f>
        <v>51.5</v>
      </c>
      <c r="X373" s="37" t="n">
        <f aca="false">'DF - Tableau 1'!I373</f>
        <v>59</v>
      </c>
      <c r="Y373" s="37" t="n">
        <f aca="false">PS!F373</f>
        <v>33</v>
      </c>
      <c r="Z373" s="37" t="n">
        <v>50</v>
      </c>
      <c r="AA373" s="37" t="n">
        <v>50</v>
      </c>
      <c r="AB373" s="37" t="n">
        <v>50</v>
      </c>
    </row>
    <row r="374" customFormat="false" ht="14.35" hidden="false" customHeight="true" outlineLevel="0" collapsed="false">
      <c r="A374" s="17" t="s">
        <v>1947</v>
      </c>
      <c r="B374" s="27" t="n">
        <f aca="false">'POSITION - Tableau 1'!B374</f>
        <v>8</v>
      </c>
      <c r="C374" s="35" t="s">
        <v>262</v>
      </c>
      <c r="D374" s="36" t="s">
        <v>4404</v>
      </c>
      <c r="E374" s="27" t="n">
        <f aca="false">YEAR(TOT!A376)</f>
        <v>1984</v>
      </c>
      <c r="F374" s="28" t="n">
        <f aca="false">MONTH(TOT!A376)</f>
        <v>11</v>
      </c>
      <c r="G374" s="28" t="n">
        <f aca="false">DAY(TOT!A376)</f>
        <v>13</v>
      </c>
      <c r="H374" s="37" t="n">
        <v>73</v>
      </c>
      <c r="I374" s="37" t="n">
        <v>218</v>
      </c>
      <c r="J374" s="28"/>
      <c r="K374" s="38" t="n">
        <f aca="false">TOT!FX376</f>
        <v>2500000</v>
      </c>
      <c r="L374" s="28"/>
      <c r="M374" s="37" t="n">
        <f aca="false">'CK - Tableau 1'!F374</f>
        <v>60</v>
      </c>
      <c r="N374" s="37" t="n">
        <f aca="false">'FG - Tableau 1'!E374</f>
        <v>33</v>
      </c>
      <c r="O374" s="37" t="n">
        <f aca="false">'DI - Tableau 1'!E374</f>
        <v>64</v>
      </c>
      <c r="P374" s="37" t="n">
        <f aca="false">'SK - Tableau 1'!G374</f>
        <v>60</v>
      </c>
      <c r="Q374" s="37" t="n">
        <f aca="false">'ST - Tableau 1'!D374</f>
        <v>92</v>
      </c>
      <c r="R374" s="37" t="n">
        <f aca="false">'EN - Tableau 1'!D374</f>
        <v>44</v>
      </c>
      <c r="S374" s="37" t="n">
        <f aca="false">DU!E374</f>
        <v>82</v>
      </c>
      <c r="T374" s="37" t="n">
        <f aca="false">'PH - Tableau 1'!P374</f>
        <v>54.5</v>
      </c>
      <c r="U374" s="37" t="n">
        <f aca="false">'FO - Tableau 1'!D374</f>
        <v>33</v>
      </c>
      <c r="V374" s="37" t="n">
        <f aca="false">'PA - Tableau 1'!K374</f>
        <v>49.5</v>
      </c>
      <c r="W374" s="37" t="n">
        <f aca="false">'SC - Tableau 1'!L374</f>
        <v>47.5</v>
      </c>
      <c r="X374" s="37" t="n">
        <f aca="false">'DF - Tableau 1'!I374</f>
        <v>60</v>
      </c>
      <c r="Y374" s="37" t="n">
        <f aca="false">PS!F374</f>
        <v>33</v>
      </c>
      <c r="Z374" s="37" t="n">
        <v>50</v>
      </c>
      <c r="AA374" s="37" t="n">
        <v>50</v>
      </c>
      <c r="AB374" s="37" t="n">
        <v>50</v>
      </c>
    </row>
    <row r="375" customFormat="false" ht="14.35" hidden="false" customHeight="true" outlineLevel="0" collapsed="false">
      <c r="A375" s="17" t="s">
        <v>1951</v>
      </c>
      <c r="B375" s="27" t="n">
        <f aca="false">'POSITION - Tableau 1'!B375</f>
        <v>4</v>
      </c>
      <c r="C375" s="35" t="s">
        <v>283</v>
      </c>
      <c r="D375" s="36" t="s">
        <v>4404</v>
      </c>
      <c r="E375" s="27" t="n">
        <f aca="false">YEAR(TOT!A377)</f>
        <v>1982</v>
      </c>
      <c r="F375" s="28" t="n">
        <f aca="false">MONTH(TOT!A377)</f>
        <v>11</v>
      </c>
      <c r="G375" s="28" t="n">
        <f aca="false">DAY(TOT!A377)</f>
        <v>30</v>
      </c>
      <c r="H375" s="37" t="n">
        <v>72</v>
      </c>
      <c r="I375" s="37" t="n">
        <v>180</v>
      </c>
      <c r="J375" s="28"/>
      <c r="K375" s="38" t="n">
        <f aca="false">TOT!FX377</f>
        <v>5000000</v>
      </c>
      <c r="L375" s="28"/>
      <c r="M375" s="37" t="n">
        <f aca="false">'CK - Tableau 1'!F375</f>
        <v>43</v>
      </c>
      <c r="N375" s="37" t="n">
        <f aca="false">'FG - Tableau 1'!E375</f>
        <v>33</v>
      </c>
      <c r="O375" s="37" t="n">
        <f aca="false">'DI - Tableau 1'!E375</f>
        <v>96</v>
      </c>
      <c r="P375" s="37" t="n">
        <f aca="false">'SK - Tableau 1'!G375</f>
        <v>94</v>
      </c>
      <c r="Q375" s="37" t="n">
        <f aca="false">'ST - Tableau 1'!D375</f>
        <v>40</v>
      </c>
      <c r="R375" s="37" t="n">
        <f aca="false">'EN - Tableau 1'!D375</f>
        <v>49</v>
      </c>
      <c r="S375" s="37" t="n">
        <f aca="false">DU!E375</f>
        <v>99</v>
      </c>
      <c r="T375" s="37" t="n">
        <f aca="false">'PH - Tableau 1'!P375</f>
        <v>79.5</v>
      </c>
      <c r="U375" s="37" t="n">
        <f aca="false">'FO - Tableau 1'!D375</f>
        <v>60</v>
      </c>
      <c r="V375" s="37" t="n">
        <f aca="false">'PA - Tableau 1'!K375</f>
        <v>71.5</v>
      </c>
      <c r="W375" s="37" t="n">
        <f aca="false">'SC - Tableau 1'!L375</f>
        <v>83</v>
      </c>
      <c r="X375" s="37" t="n">
        <f aca="false">'DF - Tableau 1'!I375</f>
        <v>60.5</v>
      </c>
      <c r="Y375" s="37" t="n">
        <f aca="false">PS!F375</f>
        <v>40</v>
      </c>
      <c r="Z375" s="37" t="n">
        <v>50</v>
      </c>
      <c r="AA375" s="37" t="n">
        <v>50</v>
      </c>
      <c r="AB375" s="37" t="n">
        <v>50</v>
      </c>
    </row>
    <row r="376" customFormat="false" ht="14.35" hidden="false" customHeight="true" outlineLevel="0" collapsed="false">
      <c r="A376" s="17" t="s">
        <v>1954</v>
      </c>
      <c r="B376" s="27" t="n">
        <f aca="false">'POSITION - Tableau 1'!B376</f>
        <v>1</v>
      </c>
      <c r="C376" s="35" t="s">
        <v>262</v>
      </c>
      <c r="D376" s="36" t="s">
        <v>4404</v>
      </c>
      <c r="E376" s="27" t="n">
        <f aca="false">YEAR(TOT!A378)</f>
        <v>1983</v>
      </c>
      <c r="F376" s="28" t="n">
        <f aca="false">MONTH(TOT!A378)</f>
        <v>6</v>
      </c>
      <c r="G376" s="28" t="n">
        <f aca="false">DAY(TOT!A378)</f>
        <v>13</v>
      </c>
      <c r="H376" s="37" t="n">
        <v>75</v>
      </c>
      <c r="I376" s="37" t="n">
        <v>214</v>
      </c>
      <c r="J376" s="28"/>
      <c r="K376" s="38" t="n">
        <f aca="false">TOT!FX378</f>
        <v>7500000</v>
      </c>
      <c r="L376" s="28"/>
      <c r="M376" s="37" t="n">
        <f aca="false">'CK - Tableau 1'!F376</f>
        <v>35</v>
      </c>
      <c r="N376" s="37" t="n">
        <f aca="false">'FG - Tableau 1'!E376</f>
        <v>33</v>
      </c>
      <c r="O376" s="37" t="n">
        <f aca="false">'DI - Tableau 1'!E376</f>
        <v>90</v>
      </c>
      <c r="P376" s="37" t="n">
        <f aca="false">'SK - Tableau 1'!G376</f>
        <v>73</v>
      </c>
      <c r="Q376" s="37" t="n">
        <f aca="false">'ST - Tableau 1'!D376</f>
        <v>80</v>
      </c>
      <c r="R376" s="37" t="n">
        <f aca="false">'EN - Tableau 1'!D376</f>
        <v>33</v>
      </c>
      <c r="S376" s="37" t="n">
        <f aca="false">DU!E376</f>
        <v>95</v>
      </c>
      <c r="T376" s="37" t="n">
        <f aca="false">'PH - Tableau 1'!P376</f>
        <v>70.125</v>
      </c>
      <c r="U376" s="37" t="n">
        <f aca="false">'FO - Tableau 1'!D376</f>
        <v>91</v>
      </c>
      <c r="V376" s="37" t="n">
        <f aca="false">'PA - Tableau 1'!K376</f>
        <v>66</v>
      </c>
      <c r="W376" s="37" t="n">
        <f aca="false">'SC - Tableau 1'!L376</f>
        <v>73</v>
      </c>
      <c r="X376" s="37" t="n">
        <f aca="false">'DF - Tableau 1'!I376</f>
        <v>55</v>
      </c>
      <c r="Y376" s="37" t="n">
        <f aca="false">PS!F376</f>
        <v>47</v>
      </c>
      <c r="Z376" s="37" t="n">
        <v>50</v>
      </c>
      <c r="AA376" s="37" t="n">
        <v>50</v>
      </c>
      <c r="AB376" s="37" t="n">
        <v>50</v>
      </c>
    </row>
    <row r="377" customFormat="false" ht="14.35" hidden="false" customHeight="true" outlineLevel="0" collapsed="false">
      <c r="A377" s="17" t="s">
        <v>1958</v>
      </c>
      <c r="B377" s="27" t="n">
        <f aca="false">'POSITION - Tableau 1'!B377</f>
        <v>2</v>
      </c>
      <c r="C377" s="35" t="s">
        <v>283</v>
      </c>
      <c r="D377" s="36" t="s">
        <v>4404</v>
      </c>
      <c r="E377" s="27" t="n">
        <f aca="false">YEAR(TOT!A379)</f>
        <v>1992</v>
      </c>
      <c r="F377" s="28" t="n">
        <f aca="false">MONTH(TOT!A379)</f>
        <v>1</v>
      </c>
      <c r="G377" s="28" t="n">
        <f aca="false">DAY(TOT!A379)</f>
        <v>16</v>
      </c>
      <c r="H377" s="37" t="n">
        <v>71</v>
      </c>
      <c r="I377" s="37" t="n">
        <v>187</v>
      </c>
      <c r="J377" s="28"/>
      <c r="K377" s="38" t="n">
        <f aca="false">TOT!FX379</f>
        <v>2000000</v>
      </c>
      <c r="L377" s="28"/>
      <c r="M377" s="37" t="n">
        <f aca="false">'CK - Tableau 1'!F377</f>
        <v>56</v>
      </c>
      <c r="N377" s="37" t="n">
        <f aca="false">'FG - Tableau 1'!E377</f>
        <v>33</v>
      </c>
      <c r="O377" s="37" t="n">
        <f aca="false">'DI - Tableau 1'!E377</f>
        <v>57</v>
      </c>
      <c r="P377" s="37" t="n">
        <f aca="false">'SK - Tableau 1'!G377</f>
        <v>83</v>
      </c>
      <c r="Q377" s="37" t="n">
        <f aca="false">'ST - Tableau 1'!D377</f>
        <v>56</v>
      </c>
      <c r="R377" s="37" t="n">
        <f aca="false">'EN - Tableau 1'!D377</f>
        <v>69</v>
      </c>
      <c r="S377" s="37" t="n">
        <f aca="false">DU!E377</f>
        <v>99</v>
      </c>
      <c r="T377" s="37" t="n">
        <f aca="false">'PH - Tableau 1'!P377</f>
        <v>83.625</v>
      </c>
      <c r="U377" s="37" t="n">
        <f aca="false">'FO - Tableau 1'!D377</f>
        <v>33</v>
      </c>
      <c r="V377" s="37" t="n">
        <f aca="false">'PA - Tableau 1'!K377</f>
        <v>83.5</v>
      </c>
      <c r="W377" s="37" t="n">
        <f aca="false">'SC - Tableau 1'!L377</f>
        <v>94</v>
      </c>
      <c r="X377" s="37" t="n">
        <f aca="false">'DF - Tableau 1'!I377</f>
        <v>76</v>
      </c>
      <c r="Y377" s="37" t="n">
        <f aca="false">PS!F377</f>
        <v>47.5</v>
      </c>
      <c r="Z377" s="37" t="n">
        <v>50</v>
      </c>
      <c r="AA377" s="37" t="n">
        <v>50</v>
      </c>
      <c r="AB377" s="37" t="n">
        <v>50</v>
      </c>
    </row>
    <row r="378" customFormat="false" ht="14.35" hidden="false" customHeight="true" outlineLevel="0" collapsed="false">
      <c r="A378" s="17" t="s">
        <v>1961</v>
      </c>
      <c r="B378" s="27" t="n">
        <f aca="false">'POSITION - Tableau 1'!B378</f>
        <v>5</v>
      </c>
      <c r="C378" s="35" t="s">
        <v>262</v>
      </c>
      <c r="D378" s="36" t="s">
        <v>4404</v>
      </c>
      <c r="E378" s="27" t="n">
        <f aca="false">YEAR(TOT!A380)</f>
        <v>1985</v>
      </c>
      <c r="F378" s="28" t="n">
        <f aca="false">MONTH(TOT!A380)</f>
        <v>10</v>
      </c>
      <c r="G378" s="28" t="n">
        <f aca="false">DAY(TOT!A380)</f>
        <v>16</v>
      </c>
      <c r="H378" s="37" t="n">
        <v>75</v>
      </c>
      <c r="I378" s="37" t="n">
        <v>218</v>
      </c>
      <c r="J378" s="28"/>
      <c r="K378" s="38" t="n">
        <f aca="false">TOT!FX380</f>
        <v>1750000</v>
      </c>
      <c r="L378" s="28"/>
      <c r="M378" s="37" t="n">
        <f aca="false">'CK - Tableau 1'!F378</f>
        <v>62</v>
      </c>
      <c r="N378" s="37" t="n">
        <f aca="false">'FG - Tableau 1'!E378</f>
        <v>33</v>
      </c>
      <c r="O378" s="37" t="n">
        <f aca="false">'DI - Tableau 1'!E378</f>
        <v>82</v>
      </c>
      <c r="P378" s="37" t="n">
        <f aca="false">'SK - Tableau 1'!G378</f>
        <v>73</v>
      </c>
      <c r="Q378" s="37" t="n">
        <f aca="false">'ST - Tableau 1'!D378</f>
        <v>85</v>
      </c>
      <c r="R378" s="37" t="n">
        <f aca="false">'EN - Tableau 1'!D378</f>
        <v>33</v>
      </c>
      <c r="S378" s="37" t="n">
        <f aca="false">DU!E378</f>
        <v>95</v>
      </c>
      <c r="T378" s="37" t="n">
        <f aca="false">'PH - Tableau 1'!P378</f>
        <v>69</v>
      </c>
      <c r="U378" s="37" t="n">
        <f aca="false">'FO - Tableau 1'!D378</f>
        <v>96</v>
      </c>
      <c r="V378" s="37" t="n">
        <f aca="false">'PA - Tableau 1'!K378</f>
        <v>66</v>
      </c>
      <c r="W378" s="37" t="n">
        <f aca="false">'SC - Tableau 1'!L378</f>
        <v>60.5</v>
      </c>
      <c r="X378" s="37" t="n">
        <f aca="false">'DF - Tableau 1'!I378</f>
        <v>71.5</v>
      </c>
      <c r="Y378" s="37" t="n">
        <f aca="false">PS!F378</f>
        <v>33</v>
      </c>
      <c r="Z378" s="37" t="n">
        <v>50</v>
      </c>
      <c r="AA378" s="37" t="n">
        <v>50</v>
      </c>
      <c r="AB378" s="37" t="n">
        <v>50</v>
      </c>
    </row>
    <row r="379" customFormat="false" ht="14.35" hidden="false" customHeight="true" outlineLevel="0" collapsed="false">
      <c r="A379" s="17" t="s">
        <v>1965</v>
      </c>
      <c r="B379" s="27" t="n">
        <f aca="false">'POSITION - Tableau 1'!B379</f>
        <v>8</v>
      </c>
      <c r="C379" s="35" t="s">
        <v>262</v>
      </c>
      <c r="D379" s="36" t="s">
        <v>4404</v>
      </c>
      <c r="E379" s="27" t="n">
        <f aca="false">YEAR(TOT!A381)</f>
        <v>1983</v>
      </c>
      <c r="F379" s="28" t="n">
        <f aca="false">MONTH(TOT!A381)</f>
        <v>9</v>
      </c>
      <c r="G379" s="28" t="n">
        <f aca="false">DAY(TOT!A381)</f>
        <v>27</v>
      </c>
      <c r="H379" s="37" t="n">
        <v>76</v>
      </c>
      <c r="I379" s="37" t="n">
        <v>206</v>
      </c>
      <c r="J379" s="28"/>
      <c r="K379" s="38" t="n">
        <f aca="false">TOT!FX381</f>
        <v>5400000</v>
      </c>
      <c r="L379" s="28"/>
      <c r="M379" s="37" t="n">
        <f aca="false">'CK - Tableau 1'!F379</f>
        <v>48</v>
      </c>
      <c r="N379" s="37" t="n">
        <f aca="false">'FG - Tableau 1'!E379</f>
        <v>33</v>
      </c>
      <c r="O379" s="37" t="n">
        <f aca="false">'DI - Tableau 1'!E379</f>
        <v>68</v>
      </c>
      <c r="P379" s="37" t="n">
        <f aca="false">'SK - Tableau 1'!G379</f>
        <v>73</v>
      </c>
      <c r="Q379" s="37" t="n">
        <f aca="false">'ST - Tableau 1'!D379</f>
        <v>60</v>
      </c>
      <c r="R379" s="37" t="n">
        <f aca="false">'EN - Tableau 1'!D379</f>
        <v>55</v>
      </c>
      <c r="S379" s="37" t="n">
        <f aca="false">DU!E379</f>
        <v>78</v>
      </c>
      <c r="T379" s="37" t="n">
        <f aca="false">'PH - Tableau 1'!P379</f>
        <v>73</v>
      </c>
      <c r="U379" s="37" t="n">
        <f aca="false">'FO - Tableau 1'!D379</f>
        <v>33</v>
      </c>
      <c r="V379" s="37" t="n">
        <f aca="false">'PA - Tableau 1'!K379</f>
        <v>53</v>
      </c>
      <c r="W379" s="37" t="n">
        <f aca="false">'SC - Tableau 1'!L379</f>
        <v>54</v>
      </c>
      <c r="X379" s="37" t="n">
        <f aca="false">'DF - Tableau 1'!I379</f>
        <v>69</v>
      </c>
      <c r="Y379" s="37" t="n">
        <f aca="false">PS!F379</f>
        <v>33</v>
      </c>
      <c r="Z379" s="37" t="n">
        <v>50</v>
      </c>
      <c r="AA379" s="37" t="n">
        <v>50</v>
      </c>
      <c r="AB379" s="37" t="n">
        <v>50</v>
      </c>
    </row>
    <row r="380" customFormat="false" ht="14.35" hidden="false" customHeight="true" outlineLevel="0" collapsed="false">
      <c r="A380" s="17" t="s">
        <v>1970</v>
      </c>
      <c r="B380" s="27" t="n">
        <f aca="false">'POSITION - Tableau 1'!B380</f>
        <v>8</v>
      </c>
      <c r="C380" s="35" t="s">
        <v>283</v>
      </c>
      <c r="D380" s="36" t="s">
        <v>4403</v>
      </c>
      <c r="E380" s="27" t="n">
        <f aca="false">YEAR(TOT!A382)</f>
        <v>1992</v>
      </c>
      <c r="F380" s="28" t="n">
        <f aca="false">MONTH(TOT!A382)</f>
        <v>12</v>
      </c>
      <c r="G380" s="28" t="n">
        <f aca="false">DAY(TOT!A382)</f>
        <v>10</v>
      </c>
      <c r="H380" s="37" t="n">
        <v>78</v>
      </c>
      <c r="I380" s="37" t="n">
        <v>219</v>
      </c>
      <c r="J380" s="28"/>
      <c r="K380" s="38" t="n">
        <f aca="false">TOT!FX382</f>
        <v>650000</v>
      </c>
      <c r="L380" s="28"/>
      <c r="M380" s="37" t="n">
        <f aca="false">'CK - Tableau 1'!F380</f>
        <v>60</v>
      </c>
      <c r="N380" s="37" t="n">
        <f aca="false">'FG - Tableau 1'!E380</f>
        <v>33</v>
      </c>
      <c r="O380" s="37" t="n">
        <f aca="false">'DI - Tableau 1'!E380</f>
        <v>94</v>
      </c>
      <c r="P380" s="37" t="n">
        <f aca="false">'SK - Tableau 1'!G380</f>
        <v>66</v>
      </c>
      <c r="Q380" s="37" t="n">
        <f aca="false">'ST - Tableau 1'!D380</f>
        <v>69</v>
      </c>
      <c r="R380" s="37" t="n">
        <f aca="false">'EN - Tableau 1'!D380</f>
        <v>33</v>
      </c>
      <c r="S380" s="37" t="n">
        <f aca="false">DU!E380</f>
        <v>84</v>
      </c>
      <c r="T380" s="37" t="n">
        <f aca="false">'PH - Tableau 1'!P380</f>
        <v>56.5</v>
      </c>
      <c r="U380" s="37" t="n">
        <f aca="false">'FO - Tableau 1'!D380</f>
        <v>33</v>
      </c>
      <c r="V380" s="37" t="n">
        <f aca="false">'PA - Tableau 1'!K380</f>
        <v>56.5</v>
      </c>
      <c r="W380" s="37" t="n">
        <f aca="false">'SC - Tableau 1'!L380</f>
        <v>47</v>
      </c>
      <c r="X380" s="37" t="n">
        <f aca="false">'DF - Tableau 1'!I380</f>
        <v>64.5</v>
      </c>
      <c r="Y380" s="37" t="n">
        <f aca="false">PS!F380</f>
        <v>33</v>
      </c>
      <c r="Z380" s="37" t="n">
        <v>50</v>
      </c>
      <c r="AA380" s="37" t="n">
        <v>50</v>
      </c>
      <c r="AB380" s="37" t="n">
        <v>50</v>
      </c>
    </row>
    <row r="381" customFormat="false" ht="14.35" hidden="false" customHeight="true" outlineLevel="0" collapsed="false">
      <c r="A381" s="17" t="s">
        <v>1975</v>
      </c>
      <c r="B381" s="27" t="n">
        <f aca="false">'POSITION - Tableau 1'!B381</f>
        <v>1</v>
      </c>
      <c r="C381" s="35" t="s">
        <v>283</v>
      </c>
      <c r="D381" s="36" t="s">
        <v>4404</v>
      </c>
      <c r="E381" s="27" t="n">
        <f aca="false">YEAR(TOT!A383)</f>
        <v>1990</v>
      </c>
      <c r="F381" s="28" t="n">
        <f aca="false">MONTH(TOT!A383)</f>
        <v>2</v>
      </c>
      <c r="G381" s="28" t="n">
        <f aca="false">DAY(TOT!A383)</f>
        <v>1</v>
      </c>
      <c r="H381" s="37" t="n">
        <v>73</v>
      </c>
      <c r="I381" s="37" t="n">
        <v>195</v>
      </c>
      <c r="J381" s="28"/>
      <c r="K381" s="38" t="n">
        <f aca="false">TOT!FX383</f>
        <v>675000</v>
      </c>
      <c r="L381" s="28"/>
      <c r="M381" s="37" t="n">
        <f aca="false">'CK - Tableau 1'!F381</f>
        <v>60</v>
      </c>
      <c r="N381" s="37" t="n">
        <f aca="false">'FG - Tableau 1'!E381</f>
        <v>33</v>
      </c>
      <c r="O381" s="37" t="n">
        <f aca="false">'DI - Tableau 1'!E381</f>
        <v>73</v>
      </c>
      <c r="P381" s="37" t="n">
        <f aca="false">'SK - Tableau 1'!G381</f>
        <v>60</v>
      </c>
      <c r="Q381" s="37" t="n">
        <f aca="false">'ST - Tableau 1'!D381</f>
        <v>58</v>
      </c>
      <c r="R381" s="37" t="n">
        <f aca="false">'EN - Tableau 1'!D381</f>
        <v>33</v>
      </c>
      <c r="S381" s="37" t="n">
        <f aca="false">DU!E381</f>
        <v>81</v>
      </c>
      <c r="T381" s="37" t="n">
        <f aca="false">'PH - Tableau 1'!P381</f>
        <v>51.875</v>
      </c>
      <c r="U381" s="37" t="n">
        <f aca="false">'FO - Tableau 1'!D381</f>
        <v>33</v>
      </c>
      <c r="V381" s="37" t="n">
        <f aca="false">'PA - Tableau 1'!K381</f>
        <v>47</v>
      </c>
      <c r="W381" s="37" t="n">
        <f aca="false">'SC - Tableau 1'!L381</f>
        <v>47</v>
      </c>
      <c r="X381" s="37" t="n">
        <f aca="false">'DF - Tableau 1'!I381</f>
        <v>47</v>
      </c>
      <c r="Y381" s="37" t="n">
        <f aca="false">PS!F381</f>
        <v>33</v>
      </c>
      <c r="Z381" s="37" t="n">
        <v>50</v>
      </c>
      <c r="AA381" s="37" t="n">
        <v>50</v>
      </c>
      <c r="AB381" s="37" t="n">
        <v>50</v>
      </c>
    </row>
    <row r="382" customFormat="false" ht="14.35" hidden="false" customHeight="true" outlineLevel="0" collapsed="false">
      <c r="A382" s="17" t="s">
        <v>1978</v>
      </c>
      <c r="B382" s="27" t="n">
        <f aca="false">'POSITION - Tableau 1'!B382</f>
        <v>1</v>
      </c>
      <c r="C382" s="35" t="s">
        <v>262</v>
      </c>
      <c r="D382" s="36" t="s">
        <v>4404</v>
      </c>
      <c r="E382" s="27" t="n">
        <f aca="false">YEAR(TOT!A384)</f>
        <v>1992</v>
      </c>
      <c r="F382" s="28" t="n">
        <f aca="false">MONTH(TOT!A384)</f>
        <v>11</v>
      </c>
      <c r="G382" s="28" t="n">
        <f aca="false">DAY(TOT!A384)</f>
        <v>11</v>
      </c>
      <c r="H382" s="37" t="n">
        <v>70</v>
      </c>
      <c r="I382" s="37" t="n">
        <v>180</v>
      </c>
      <c r="J382" s="28"/>
      <c r="K382" s="38" t="n">
        <f aca="false">TOT!FX384</f>
        <v>2600000</v>
      </c>
      <c r="L382" s="28"/>
      <c r="M382" s="37" t="n">
        <f aca="false">'CK - Tableau 1'!F382</f>
        <v>73</v>
      </c>
      <c r="N382" s="37" t="n">
        <f aca="false">'FG - Tableau 1'!E382</f>
        <v>33</v>
      </c>
      <c r="O382" s="37" t="n">
        <f aca="false">'DI - Tableau 1'!E382</f>
        <v>62</v>
      </c>
      <c r="P382" s="37" t="n">
        <f aca="false">'SK - Tableau 1'!G382</f>
        <v>74</v>
      </c>
      <c r="Q382" s="37" t="n">
        <f aca="false">'ST - Tableau 1'!D382</f>
        <v>49</v>
      </c>
      <c r="R382" s="37" t="n">
        <f aca="false">'EN - Tableau 1'!D382</f>
        <v>69</v>
      </c>
      <c r="S382" s="37" t="n">
        <f aca="false">DU!E382</f>
        <v>95</v>
      </c>
      <c r="T382" s="37" t="n">
        <f aca="false">'PH - Tableau 1'!P382</f>
        <v>71.25</v>
      </c>
      <c r="U382" s="37" t="n">
        <f aca="false">'FO - Tableau 1'!D382</f>
        <v>75</v>
      </c>
      <c r="V382" s="37" t="n">
        <f aca="false">'PA - Tableau 1'!K382</f>
        <v>62.5</v>
      </c>
      <c r="W382" s="37" t="n">
        <f aca="false">'SC - Tableau 1'!L382</f>
        <v>75</v>
      </c>
      <c r="X382" s="37" t="n">
        <f aca="false">'DF - Tableau 1'!I382</f>
        <v>72</v>
      </c>
      <c r="Y382" s="37" t="n">
        <f aca="false">PS!F382</f>
        <v>33</v>
      </c>
      <c r="Z382" s="37" t="n">
        <v>50</v>
      </c>
      <c r="AA382" s="37" t="n">
        <v>50</v>
      </c>
      <c r="AB382" s="37" t="n">
        <v>50</v>
      </c>
    </row>
    <row r="383" customFormat="false" ht="14.35" hidden="false" customHeight="true" outlineLevel="0" collapsed="false">
      <c r="A383" s="17" t="s">
        <v>1982</v>
      </c>
      <c r="B383" s="27" t="n">
        <f aca="false">'POSITION - Tableau 1'!B383</f>
        <v>1</v>
      </c>
      <c r="C383" s="35" t="s">
        <v>262</v>
      </c>
      <c r="D383" s="36" t="s">
        <v>4403</v>
      </c>
      <c r="E383" s="27" t="n">
        <f aca="false">YEAR(TOT!A385)</f>
        <v>1994</v>
      </c>
      <c r="F383" s="28" t="n">
        <f aca="false">MONTH(TOT!A385)</f>
        <v>2</v>
      </c>
      <c r="G383" s="28" t="n">
        <f aca="false">DAY(TOT!A385)</f>
        <v>8</v>
      </c>
      <c r="H383" s="37" t="n">
        <v>71</v>
      </c>
      <c r="I383" s="37" t="n">
        <v>175</v>
      </c>
      <c r="J383" s="28"/>
      <c r="K383" s="38" t="n">
        <f aca="false">TOT!FX385</f>
        <v>650000</v>
      </c>
      <c r="L383" s="28"/>
      <c r="M383" s="37" t="n">
        <f aca="false">'CK - Tableau 1'!F383</f>
        <v>73</v>
      </c>
      <c r="N383" s="37" t="n">
        <f aca="false">'FG - Tableau 1'!E383</f>
        <v>33</v>
      </c>
      <c r="O383" s="37" t="n">
        <f aca="false">'DI - Tableau 1'!E383</f>
        <v>37</v>
      </c>
      <c r="P383" s="37" t="n">
        <f aca="false">'SK - Tableau 1'!G383</f>
        <v>60</v>
      </c>
      <c r="Q383" s="37" t="n">
        <f aca="false">'ST - Tableau 1'!D383</f>
        <v>39</v>
      </c>
      <c r="R383" s="37" t="n">
        <f aca="false">'EN - Tableau 1'!D383</f>
        <v>33</v>
      </c>
      <c r="S383" s="37" t="n">
        <f aca="false">DU!E383</f>
        <v>81</v>
      </c>
      <c r="T383" s="37" t="n">
        <f aca="false">'PH - Tableau 1'!P383</f>
        <v>54</v>
      </c>
      <c r="U383" s="37" t="n">
        <f aca="false">'FO - Tableau 1'!D383</f>
        <v>53</v>
      </c>
      <c r="V383" s="37" t="n">
        <f aca="false">'PA - Tableau 1'!K383</f>
        <v>47</v>
      </c>
      <c r="W383" s="37" t="n">
        <f aca="false">'SC - Tableau 1'!L383</f>
        <v>53.5</v>
      </c>
      <c r="X383" s="37" t="n">
        <f aca="false">'DF - Tableau 1'!I383</f>
        <v>53.5</v>
      </c>
      <c r="Y383" s="37" t="n">
        <f aca="false">PS!F383</f>
        <v>33</v>
      </c>
      <c r="Z383" s="37" t="n">
        <v>50</v>
      </c>
      <c r="AA383" s="37" t="n">
        <v>50</v>
      </c>
      <c r="AB383" s="37" t="n">
        <v>50</v>
      </c>
    </row>
    <row r="384" customFormat="false" ht="14.35" hidden="false" customHeight="true" outlineLevel="0" collapsed="false">
      <c r="A384" s="17" t="s">
        <v>1986</v>
      </c>
      <c r="B384" s="27" t="n">
        <f aca="false">'POSITION - Tableau 1'!B384</f>
        <v>1</v>
      </c>
      <c r="C384" s="35" t="s">
        <v>262</v>
      </c>
      <c r="D384" s="36" t="s">
        <v>4404</v>
      </c>
      <c r="E384" s="27" t="n">
        <f aca="false">YEAR(TOT!A386)</f>
        <v>1985</v>
      </c>
      <c r="F384" s="28" t="n">
        <f aca="false">MONTH(TOT!A386)</f>
        <v>1</v>
      </c>
      <c r="G384" s="28" t="n">
        <f aca="false">DAY(TOT!A386)</f>
        <v>1</v>
      </c>
      <c r="H384" s="37" t="n">
        <v>75</v>
      </c>
      <c r="I384" s="37" t="n">
        <v>217</v>
      </c>
      <c r="J384" s="28"/>
      <c r="K384" s="38" t="n">
        <f aca="false">TOT!FX386</f>
        <v>6500000</v>
      </c>
      <c r="L384" s="28"/>
      <c r="M384" s="37" t="n">
        <f aca="false">'CK - Tableau 1'!F384</f>
        <v>55</v>
      </c>
      <c r="N384" s="37" t="n">
        <f aca="false">'FG - Tableau 1'!E384</f>
        <v>33</v>
      </c>
      <c r="O384" s="37" t="n">
        <f aca="false">'DI - Tableau 1'!E384</f>
        <v>98</v>
      </c>
      <c r="P384" s="37" t="n">
        <f aca="false">'SK - Tableau 1'!G384</f>
        <v>98</v>
      </c>
      <c r="Q384" s="37" t="n">
        <f aca="false">'ST - Tableau 1'!D384</f>
        <v>84</v>
      </c>
      <c r="R384" s="37" t="n">
        <f aca="false">'EN - Tableau 1'!D384</f>
        <v>53</v>
      </c>
      <c r="S384" s="37" t="n">
        <f aca="false">DU!E384</f>
        <v>44</v>
      </c>
      <c r="T384" s="37" t="n">
        <f aca="false">'PH - Tableau 1'!P384</f>
        <v>86.625</v>
      </c>
      <c r="U384" s="37" t="n">
        <f aca="false">'FO - Tableau 1'!D384</f>
        <v>91</v>
      </c>
      <c r="V384" s="37" t="n">
        <f aca="false">'PA - Tableau 1'!K384</f>
        <v>79</v>
      </c>
      <c r="W384" s="37" t="n">
        <f aca="false">'SC - Tableau 1'!L384</f>
        <v>96</v>
      </c>
      <c r="X384" s="37" t="n">
        <f aca="false">'DF - Tableau 1'!I384</f>
        <v>55.5</v>
      </c>
      <c r="Y384" s="37" t="n">
        <f aca="false">PS!F384</f>
        <v>48.5</v>
      </c>
      <c r="Z384" s="37" t="n">
        <v>50</v>
      </c>
      <c r="AA384" s="37" t="n">
        <v>50</v>
      </c>
      <c r="AB384" s="37" t="n">
        <v>50</v>
      </c>
    </row>
    <row r="385" customFormat="false" ht="14.35" hidden="false" customHeight="true" outlineLevel="0" collapsed="false">
      <c r="A385" s="17" t="s">
        <v>1989</v>
      </c>
      <c r="B385" s="27" t="n">
        <f aca="false">'POSITION - Tableau 1'!B385</f>
        <v>8</v>
      </c>
      <c r="C385" s="35" t="s">
        <v>283</v>
      </c>
      <c r="D385" s="36" t="s">
        <v>4404</v>
      </c>
      <c r="E385" s="27" t="n">
        <f aca="false">YEAR(TOT!A387)</f>
        <v>1987</v>
      </c>
      <c r="F385" s="28" t="n">
        <f aca="false">MONTH(TOT!A387)</f>
        <v>12</v>
      </c>
      <c r="G385" s="28" t="n">
        <f aca="false">DAY(TOT!A387)</f>
        <v>9</v>
      </c>
      <c r="H385" s="37" t="n">
        <v>75</v>
      </c>
      <c r="I385" s="37" t="n">
        <v>208</v>
      </c>
      <c r="J385" s="28"/>
      <c r="K385" s="38" t="n">
        <f aca="false">TOT!FX387</f>
        <v>6000000</v>
      </c>
      <c r="L385" s="28"/>
      <c r="M385" s="37" t="n">
        <f aca="false">'CK - Tableau 1'!F385</f>
        <v>68</v>
      </c>
      <c r="N385" s="37" t="n">
        <f aca="false">'FG - Tableau 1'!E385</f>
        <v>33</v>
      </c>
      <c r="O385" s="37" t="n">
        <f aca="false">'DI - Tableau 1'!E385</f>
        <v>84</v>
      </c>
      <c r="P385" s="37" t="n">
        <f aca="false">'SK - Tableau 1'!G385</f>
        <v>78</v>
      </c>
      <c r="Q385" s="37" t="n">
        <f aca="false">'ST - Tableau 1'!D385</f>
        <v>69</v>
      </c>
      <c r="R385" s="37" t="n">
        <f aca="false">'EN - Tableau 1'!D385</f>
        <v>88</v>
      </c>
      <c r="S385" s="37" t="n">
        <f aca="false">DU!E385</f>
        <v>99</v>
      </c>
      <c r="T385" s="37" t="n">
        <f aca="false">'PH - Tableau 1'!P385</f>
        <v>74.75</v>
      </c>
      <c r="U385" s="37" t="n">
        <f aca="false">'FO - Tableau 1'!D385</f>
        <v>33</v>
      </c>
      <c r="V385" s="37" t="n">
        <f aca="false">'PA - Tableau 1'!K385</f>
        <v>75</v>
      </c>
      <c r="W385" s="37" t="n">
        <f aca="false">'SC - Tableau 1'!L385</f>
        <v>65</v>
      </c>
      <c r="X385" s="37" t="n">
        <f aca="false">'DF - Tableau 1'!I385</f>
        <v>76</v>
      </c>
      <c r="Y385" s="37" t="n">
        <f aca="false">PS!F385</f>
        <v>33</v>
      </c>
      <c r="Z385" s="37" t="n">
        <v>50</v>
      </c>
      <c r="AA385" s="37" t="n">
        <v>50</v>
      </c>
      <c r="AB385" s="37" t="n">
        <v>50</v>
      </c>
    </row>
    <row r="386" customFormat="false" ht="14.35" hidden="false" customHeight="true" outlineLevel="0" collapsed="false">
      <c r="A386" s="17" t="s">
        <v>1992</v>
      </c>
      <c r="B386" s="27" t="n">
        <f aca="false">'POSITION - Tableau 1'!B386</f>
        <v>2</v>
      </c>
      <c r="C386" s="35" t="s">
        <v>262</v>
      </c>
      <c r="D386" s="36" t="s">
        <v>4404</v>
      </c>
      <c r="E386" s="27" t="n">
        <f aca="false">YEAR(TOT!A388)</f>
        <v>1992</v>
      </c>
      <c r="F386" s="28" t="n">
        <f aca="false">MONTH(TOT!A388)</f>
        <v>5</v>
      </c>
      <c r="G386" s="28" t="n">
        <f aca="false">DAY(TOT!A388)</f>
        <v>16</v>
      </c>
      <c r="H386" s="37" t="n">
        <v>71</v>
      </c>
      <c r="I386" s="37" t="n">
        <v>200</v>
      </c>
      <c r="J386" s="28"/>
      <c r="K386" s="38" t="n">
        <f aca="false">TOT!FX388</f>
        <v>6000000</v>
      </c>
      <c r="L386" s="28"/>
      <c r="M386" s="37" t="n">
        <f aca="false">'CK - Tableau 1'!F386</f>
        <v>39</v>
      </c>
      <c r="N386" s="37" t="n">
        <f aca="false">'FG - Tableau 1'!E386</f>
        <v>33</v>
      </c>
      <c r="O386" s="37" t="n">
        <f aca="false">'DI - Tableau 1'!E386</f>
        <v>65</v>
      </c>
      <c r="P386" s="37" t="n">
        <f aca="false">'SK - Tableau 1'!G386</f>
        <v>80</v>
      </c>
      <c r="Q386" s="37" t="n">
        <f aca="false">'ST - Tableau 1'!D386</f>
        <v>80</v>
      </c>
      <c r="R386" s="37" t="n">
        <f aca="false">'EN - Tableau 1'!D386</f>
        <v>69</v>
      </c>
      <c r="S386" s="37" t="n">
        <f aca="false">DU!E386</f>
        <v>99</v>
      </c>
      <c r="T386" s="37" t="n">
        <f aca="false">'PH - Tableau 1'!P386</f>
        <v>79.5</v>
      </c>
      <c r="U386" s="37" t="n">
        <f aca="false">'FO - Tableau 1'!D386</f>
        <v>48</v>
      </c>
      <c r="V386" s="37" t="n">
        <f aca="false">'PA - Tableau 1'!K386</f>
        <v>82</v>
      </c>
      <c r="W386" s="37" t="n">
        <f aca="false">'SC - Tableau 1'!L386</f>
        <v>93</v>
      </c>
      <c r="X386" s="37" t="n">
        <f aca="false">'DF - Tableau 1'!I386</f>
        <v>74.5</v>
      </c>
      <c r="Y386" s="37" t="n">
        <f aca="false">PS!F386</f>
        <v>33</v>
      </c>
      <c r="Z386" s="37" t="n">
        <v>50</v>
      </c>
      <c r="AA386" s="37" t="n">
        <v>50</v>
      </c>
      <c r="AB386" s="37" t="n">
        <v>50</v>
      </c>
    </row>
    <row r="387" customFormat="false" ht="14.35" hidden="false" customHeight="true" outlineLevel="0" collapsed="false">
      <c r="A387" s="17" t="s">
        <v>1995</v>
      </c>
      <c r="B387" s="27" t="n">
        <f aca="false">'POSITION - Tableau 1'!B387</f>
        <v>2</v>
      </c>
      <c r="C387" s="35" t="s">
        <v>321</v>
      </c>
      <c r="D387" s="36" t="s">
        <v>4403</v>
      </c>
      <c r="E387" s="27" t="n">
        <f aca="false">YEAR(TOT!A389)</f>
        <v>1998</v>
      </c>
      <c r="F387" s="28" t="n">
        <f aca="false">MONTH(TOT!A389)</f>
        <v>7</v>
      </c>
      <c r="G387" s="28" t="n">
        <f aca="false">DAY(TOT!A389)</f>
        <v>30</v>
      </c>
      <c r="H387" s="37" t="n">
        <v>70</v>
      </c>
      <c r="I387" s="37" t="n">
        <v>175</v>
      </c>
      <c r="J387" s="28"/>
      <c r="K387" s="38" t="n">
        <f aca="false">TOT!FX389</f>
        <v>732500</v>
      </c>
      <c r="L387" s="28"/>
      <c r="M387" s="37" t="n">
        <f aca="false">'CK - Tableau 1'!F387</f>
        <v>47</v>
      </c>
      <c r="N387" s="37" t="n">
        <f aca="false">'FG - Tableau 1'!E387</f>
        <v>33</v>
      </c>
      <c r="O387" s="37" t="n">
        <f aca="false">'DI - Tableau 1'!E387</f>
        <v>82</v>
      </c>
      <c r="P387" s="37" t="n">
        <f aca="false">'SK - Tableau 1'!G387</f>
        <v>84</v>
      </c>
      <c r="Q387" s="37" t="n">
        <f aca="false">'ST - Tableau 1'!D387</f>
        <v>42</v>
      </c>
      <c r="R387" s="37" t="n">
        <f aca="false">'EN - Tableau 1'!D387</f>
        <v>54</v>
      </c>
      <c r="S387" s="37" t="n">
        <f aca="false">DU!E387</f>
        <v>96</v>
      </c>
      <c r="T387" s="37" t="n">
        <f aca="false">'PH - Tableau 1'!P387</f>
        <v>69.875</v>
      </c>
      <c r="U387" s="37" t="n">
        <f aca="false">'FO - Tableau 1'!D387</f>
        <v>53</v>
      </c>
      <c r="V387" s="37" t="n">
        <f aca="false">'PA - Tableau 1'!K387</f>
        <v>78</v>
      </c>
      <c r="W387" s="37" t="n">
        <f aca="false">'SC - Tableau 1'!L387</f>
        <v>70.5</v>
      </c>
      <c r="X387" s="37" t="n">
        <f aca="false">'DF - Tableau 1'!I387</f>
        <v>60</v>
      </c>
      <c r="Y387" s="37" t="n">
        <f aca="false">PS!F387</f>
        <v>48.5</v>
      </c>
      <c r="Z387" s="37" t="n">
        <v>50</v>
      </c>
      <c r="AA387" s="37" t="n">
        <v>50</v>
      </c>
      <c r="AB387" s="37" t="n">
        <v>50</v>
      </c>
    </row>
    <row r="388" customFormat="false" ht="14.35" hidden="false" customHeight="true" outlineLevel="0" collapsed="false">
      <c r="A388" s="17" t="s">
        <v>2000</v>
      </c>
      <c r="B388" s="27" t="n">
        <f aca="false">'POSITION - Tableau 1'!B388</f>
        <v>4</v>
      </c>
      <c r="C388" s="35" t="s">
        <v>321</v>
      </c>
      <c r="D388" s="36" t="s">
        <v>4404</v>
      </c>
      <c r="E388" s="27" t="n">
        <f aca="false">YEAR(TOT!A390)</f>
        <v>1991</v>
      </c>
      <c r="F388" s="28" t="n">
        <f aca="false">MONTH(TOT!A390)</f>
        <v>12</v>
      </c>
      <c r="G388" s="28" t="n">
        <f aca="false">DAY(TOT!A390)</f>
        <v>2</v>
      </c>
      <c r="H388" s="37" t="n">
        <v>72</v>
      </c>
      <c r="I388" s="37" t="n">
        <v>191</v>
      </c>
      <c r="J388" s="28"/>
      <c r="K388" s="38" t="n">
        <f aca="false">TOT!FX390</f>
        <v>1750000</v>
      </c>
      <c r="L388" s="28"/>
      <c r="M388" s="37" t="n">
        <f aca="false">'CK - Tableau 1'!F388</f>
        <v>80</v>
      </c>
      <c r="N388" s="37" t="n">
        <f aca="false">'FG - Tableau 1'!E388</f>
        <v>33</v>
      </c>
      <c r="O388" s="37" t="n">
        <f aca="false">'DI - Tableau 1'!E388</f>
        <v>65</v>
      </c>
      <c r="P388" s="37" t="n">
        <f aca="false">'SK - Tableau 1'!G388</f>
        <v>61</v>
      </c>
      <c r="Q388" s="37" t="n">
        <f aca="false">'ST - Tableau 1'!D388</f>
        <v>57</v>
      </c>
      <c r="R388" s="37" t="n">
        <f aca="false">'EN - Tableau 1'!D388</f>
        <v>49</v>
      </c>
      <c r="S388" s="37" t="n">
        <f aca="false">DU!E388</f>
        <v>93</v>
      </c>
      <c r="T388" s="37" t="n">
        <f aca="false">'PH - Tableau 1'!P388</f>
        <v>69.25</v>
      </c>
      <c r="U388" s="37" t="n">
        <f aca="false">'FO - Tableau 1'!D388</f>
        <v>33</v>
      </c>
      <c r="V388" s="37" t="n">
        <f aca="false">'PA - Tableau 1'!K388</f>
        <v>75.5</v>
      </c>
      <c r="W388" s="37" t="n">
        <f aca="false">'SC - Tableau 1'!L388</f>
        <v>68.5</v>
      </c>
      <c r="X388" s="37" t="n">
        <f aca="false">'DF - Tableau 1'!I388</f>
        <v>67</v>
      </c>
      <c r="Y388" s="37" t="n">
        <f aca="false">PS!F388</f>
        <v>33</v>
      </c>
      <c r="Z388" s="37" t="n">
        <v>50</v>
      </c>
      <c r="AA388" s="37" t="n">
        <v>50</v>
      </c>
      <c r="AB388" s="37" t="n">
        <v>50</v>
      </c>
    </row>
    <row r="389" customFormat="false" ht="14.35" hidden="false" customHeight="true" outlineLevel="0" collapsed="false">
      <c r="A389" s="17" t="s">
        <v>2004</v>
      </c>
      <c r="B389" s="27" t="n">
        <f aca="false">'POSITION - Tableau 1'!B389</f>
        <v>4</v>
      </c>
      <c r="C389" s="35" t="s">
        <v>366</v>
      </c>
      <c r="D389" s="36" t="s">
        <v>4404</v>
      </c>
      <c r="E389" s="27" t="n">
        <f aca="false">YEAR(TOT!A391)</f>
        <v>1998</v>
      </c>
      <c r="F389" s="28" t="n">
        <f aca="false">MONTH(TOT!A391)</f>
        <v>5</v>
      </c>
      <c r="G389" s="28" t="n">
        <f aca="false">DAY(TOT!A391)</f>
        <v>7</v>
      </c>
      <c r="H389" s="37" t="n">
        <v>76</v>
      </c>
      <c r="I389" s="37" t="n">
        <v>211</v>
      </c>
      <c r="J389" s="28"/>
      <c r="K389" s="38" t="n">
        <f aca="false">TOT!FX391</f>
        <v>925000</v>
      </c>
      <c r="L389" s="28"/>
      <c r="M389" s="37" t="n">
        <f aca="false">'CK - Tableau 1'!F389</f>
        <v>65</v>
      </c>
      <c r="N389" s="37" t="n">
        <f aca="false">'FG - Tableau 1'!E389</f>
        <v>33</v>
      </c>
      <c r="O389" s="37" t="n">
        <f aca="false">'DI - Tableau 1'!E389</f>
        <v>82</v>
      </c>
      <c r="P389" s="37" t="n">
        <f aca="false">'SK - Tableau 1'!G389</f>
        <v>67</v>
      </c>
      <c r="Q389" s="37" t="n">
        <f aca="false">'ST - Tableau 1'!D389</f>
        <v>68</v>
      </c>
      <c r="R389" s="37" t="n">
        <f aca="false">'EN - Tableau 1'!D389</f>
        <v>36</v>
      </c>
      <c r="S389" s="37" t="n">
        <f aca="false">DU!E389</f>
        <v>95</v>
      </c>
      <c r="T389" s="37" t="n">
        <f aca="false">'PH - Tableau 1'!P389</f>
        <v>65.375</v>
      </c>
      <c r="U389" s="37" t="n">
        <f aca="false">'FO - Tableau 1'!D389</f>
        <v>33</v>
      </c>
      <c r="V389" s="37" t="n">
        <f aca="false">'PA - Tableau 1'!K389</f>
        <v>66</v>
      </c>
      <c r="W389" s="37" t="n">
        <f aca="false">'SC - Tableau 1'!L389</f>
        <v>73</v>
      </c>
      <c r="X389" s="37" t="n">
        <f aca="false">'DF - Tableau 1'!I389</f>
        <v>69</v>
      </c>
      <c r="Y389" s="37" t="n">
        <f aca="false">PS!F389</f>
        <v>33</v>
      </c>
      <c r="Z389" s="37" t="n">
        <v>50</v>
      </c>
      <c r="AA389" s="37" t="n">
        <v>50</v>
      </c>
      <c r="AB389" s="37" t="n">
        <v>50</v>
      </c>
    </row>
    <row r="390" customFormat="false" ht="14.35" hidden="false" customHeight="true" outlineLevel="0" collapsed="false">
      <c r="A390" s="17" t="s">
        <v>2009</v>
      </c>
      <c r="B390" s="27" t="n">
        <f aca="false">'POSITION - Tableau 1'!B390</f>
        <v>1</v>
      </c>
      <c r="C390" s="35" t="s">
        <v>283</v>
      </c>
      <c r="D390" s="36" t="s">
        <v>4404</v>
      </c>
      <c r="E390" s="27" t="n">
        <f aca="false">YEAR(TOT!A392)</f>
        <v>1989</v>
      </c>
      <c r="F390" s="28" t="n">
        <f aca="false">MONTH(TOT!A392)</f>
        <v>1</v>
      </c>
      <c r="G390" s="28" t="n">
        <f aca="false">DAY(TOT!A392)</f>
        <v>29</v>
      </c>
      <c r="H390" s="37" t="n">
        <v>75</v>
      </c>
      <c r="I390" s="37" t="n">
        <v>195</v>
      </c>
      <c r="J390" s="28"/>
      <c r="K390" s="38" t="n">
        <f aca="false">TOT!FX392</f>
        <v>650000</v>
      </c>
      <c r="L390" s="28"/>
      <c r="M390" s="37" t="n">
        <f aca="false">'CK - Tableau 1'!F390</f>
        <v>73</v>
      </c>
      <c r="N390" s="37" t="n">
        <f aca="false">'FG - Tableau 1'!E390</f>
        <v>33</v>
      </c>
      <c r="O390" s="37" t="n">
        <f aca="false">'DI - Tableau 1'!E390</f>
        <v>73</v>
      </c>
      <c r="P390" s="37" t="n">
        <f aca="false">'SK - Tableau 1'!G390</f>
        <v>47</v>
      </c>
      <c r="Q390" s="37" t="n">
        <f aca="false">'ST - Tableau 1'!D390</f>
        <v>47</v>
      </c>
      <c r="R390" s="37" t="n">
        <f aca="false">'EN - Tableau 1'!D390</f>
        <v>33</v>
      </c>
      <c r="S390" s="37" t="n">
        <f aca="false">DU!E390</f>
        <v>83</v>
      </c>
      <c r="T390" s="37" t="n">
        <f aca="false">'PH - Tableau 1'!P390</f>
        <v>53.875</v>
      </c>
      <c r="U390" s="37" t="n">
        <f aca="false">'FO - Tableau 1'!D390</f>
        <v>44</v>
      </c>
      <c r="V390" s="37" t="n">
        <f aca="false">'PA - Tableau 1'!K390</f>
        <v>60</v>
      </c>
      <c r="W390" s="37" t="n">
        <f aca="false">'SC - Tableau 1'!L390</f>
        <v>53.5</v>
      </c>
      <c r="X390" s="37" t="n">
        <f aca="false">'DF - Tableau 1'!I390</f>
        <v>60</v>
      </c>
      <c r="Y390" s="37" t="n">
        <f aca="false">PS!F390</f>
        <v>33</v>
      </c>
      <c r="Z390" s="37" t="n">
        <v>50</v>
      </c>
      <c r="AA390" s="37" t="n">
        <v>50</v>
      </c>
      <c r="AB390" s="37" t="n">
        <v>50</v>
      </c>
    </row>
    <row r="391" customFormat="false" ht="14.35" hidden="false" customHeight="true" outlineLevel="0" collapsed="false">
      <c r="A391" s="17" t="s">
        <v>2013</v>
      </c>
      <c r="B391" s="27" t="n">
        <f aca="false">'POSITION - Tableau 1'!B391</f>
        <v>4</v>
      </c>
      <c r="C391" s="35" t="s">
        <v>283</v>
      </c>
      <c r="D391" s="36" t="s">
        <v>4404</v>
      </c>
      <c r="E391" s="27" t="n">
        <f aca="false">YEAR(TOT!A393)</f>
        <v>1989</v>
      </c>
      <c r="F391" s="28" t="n">
        <f aca="false">MONTH(TOT!A393)</f>
        <v>11</v>
      </c>
      <c r="G391" s="28" t="n">
        <f aca="false">DAY(TOT!A393)</f>
        <v>21</v>
      </c>
      <c r="H391" s="37" t="n">
        <v>77</v>
      </c>
      <c r="I391" s="37" t="n">
        <v>215</v>
      </c>
      <c r="J391" s="28"/>
      <c r="K391" s="38" t="n">
        <f aca="false">TOT!FX393</f>
        <v>700000</v>
      </c>
      <c r="L391" s="28"/>
      <c r="M391" s="37" t="n">
        <f aca="false">'CK - Tableau 1'!F391</f>
        <v>82</v>
      </c>
      <c r="N391" s="37" t="n">
        <f aca="false">'FG - Tableau 1'!E391</f>
        <v>33</v>
      </c>
      <c r="O391" s="37" t="n">
        <f aca="false">'DI - Tableau 1'!E391</f>
        <v>83</v>
      </c>
      <c r="P391" s="37" t="n">
        <f aca="false">'SK - Tableau 1'!G391</f>
        <v>61</v>
      </c>
      <c r="Q391" s="37" t="n">
        <f aca="false">'ST - Tableau 1'!D391</f>
        <v>68</v>
      </c>
      <c r="R391" s="37" t="n">
        <f aca="false">'EN - Tableau 1'!D391</f>
        <v>33</v>
      </c>
      <c r="S391" s="37" t="n">
        <f aca="false">DU!E391</f>
        <v>88</v>
      </c>
      <c r="T391" s="37" t="n">
        <f aca="false">'PH - Tableau 1'!P391</f>
        <v>56.25</v>
      </c>
      <c r="U391" s="37" t="n">
        <f aca="false">'FO - Tableau 1'!D391</f>
        <v>38</v>
      </c>
      <c r="V391" s="37" t="n">
        <f aca="false">'PA - Tableau 1'!K391</f>
        <v>66</v>
      </c>
      <c r="W391" s="37" t="n">
        <f aca="false">'SC - Tableau 1'!L391</f>
        <v>66.5</v>
      </c>
      <c r="X391" s="37" t="n">
        <f aca="false">'DF - Tableau 1'!I391</f>
        <v>57.5</v>
      </c>
      <c r="Y391" s="37" t="n">
        <f aca="false">PS!F391</f>
        <v>33</v>
      </c>
      <c r="Z391" s="37" t="n">
        <v>50</v>
      </c>
      <c r="AA391" s="37" t="n">
        <v>50</v>
      </c>
      <c r="AB391" s="37" t="n">
        <v>50</v>
      </c>
    </row>
    <row r="392" customFormat="false" ht="14.35" hidden="false" customHeight="true" outlineLevel="0" collapsed="false">
      <c r="A392" s="17" t="s">
        <v>2017</v>
      </c>
      <c r="B392" s="27" t="n">
        <f aca="false">'POSITION - Tableau 1'!B392</f>
        <v>2</v>
      </c>
      <c r="C392" s="35" t="s">
        <v>283</v>
      </c>
      <c r="D392" s="36" t="s">
        <v>4404</v>
      </c>
      <c r="E392" s="27" t="n">
        <f aca="false">YEAR(TOT!A394)</f>
        <v>1993</v>
      </c>
      <c r="F392" s="28" t="n">
        <f aca="false">MONTH(TOT!A394)</f>
        <v>5</v>
      </c>
      <c r="G392" s="28" t="n">
        <f aca="false">DAY(TOT!A394)</f>
        <v>26</v>
      </c>
      <c r="H392" s="37" t="n">
        <v>75</v>
      </c>
      <c r="I392" s="37" t="n">
        <v>206</v>
      </c>
      <c r="J392" s="28"/>
      <c r="K392" s="38" t="n">
        <f aca="false">TOT!FX394</f>
        <v>925000</v>
      </c>
      <c r="L392" s="28"/>
      <c r="M392" s="37" t="n">
        <f aca="false">'CK - Tableau 1'!F392</f>
        <v>63</v>
      </c>
      <c r="N392" s="37" t="n">
        <f aca="false">'FG - Tableau 1'!E392</f>
        <v>33</v>
      </c>
      <c r="O392" s="37" t="n">
        <f aca="false">'DI - Tableau 1'!E392</f>
        <v>92</v>
      </c>
      <c r="P392" s="37" t="n">
        <f aca="false">'SK - Tableau 1'!G392</f>
        <v>84</v>
      </c>
      <c r="Q392" s="37" t="n">
        <f aca="false">'ST - Tableau 1'!D392</f>
        <v>65</v>
      </c>
      <c r="R392" s="37" t="n">
        <f aca="false">'EN - Tableau 1'!D392</f>
        <v>45</v>
      </c>
      <c r="S392" s="37" t="n">
        <f aca="false">DU!E392</f>
        <v>95</v>
      </c>
      <c r="T392" s="37" t="n">
        <f aca="false">'PH - Tableau 1'!P392</f>
        <v>66</v>
      </c>
      <c r="U392" s="37" t="n">
        <f aca="false">'FO - Tableau 1'!D392</f>
        <v>53</v>
      </c>
      <c r="V392" s="37" t="n">
        <f aca="false">'PA - Tableau 1'!K392</f>
        <v>64</v>
      </c>
      <c r="W392" s="37" t="n">
        <f aca="false">'SC - Tableau 1'!L392</f>
        <v>81.5</v>
      </c>
      <c r="X392" s="37" t="n">
        <f aca="false">'DF - Tableau 1'!I392</f>
        <v>75.5</v>
      </c>
      <c r="Y392" s="37" t="n">
        <f aca="false">PS!F392</f>
        <v>67</v>
      </c>
      <c r="Z392" s="37" t="n">
        <v>50</v>
      </c>
      <c r="AA392" s="37" t="n">
        <v>50</v>
      </c>
      <c r="AB392" s="37" t="n">
        <v>50</v>
      </c>
    </row>
    <row r="393" customFormat="false" ht="14.35" hidden="false" customHeight="true" outlineLevel="0" collapsed="false">
      <c r="A393" s="17" t="s">
        <v>2020</v>
      </c>
      <c r="B393" s="27" t="n">
        <f aca="false">'POSITION - Tableau 1'!B393</f>
        <v>2</v>
      </c>
      <c r="C393" s="35" t="s">
        <v>321</v>
      </c>
      <c r="D393" s="36" t="s">
        <v>4404</v>
      </c>
      <c r="E393" s="27" t="n">
        <f aca="false">YEAR(TOT!A395)</f>
        <v>1992</v>
      </c>
      <c r="F393" s="28" t="n">
        <f aca="false">MONTH(TOT!A395)</f>
        <v>2</v>
      </c>
      <c r="G393" s="28" t="n">
        <f aca="false">DAY(TOT!A395)</f>
        <v>25</v>
      </c>
      <c r="H393" s="37" t="n">
        <v>73</v>
      </c>
      <c r="I393" s="37" t="n">
        <v>189</v>
      </c>
      <c r="J393" s="28"/>
      <c r="K393" s="38" t="n">
        <f aca="false">TOT!FX395</f>
        <v>1300000</v>
      </c>
      <c r="L393" s="28"/>
      <c r="M393" s="37" t="n">
        <f aca="false">'CK - Tableau 1'!F393</f>
        <v>83</v>
      </c>
      <c r="N393" s="37" t="n">
        <f aca="false">'FG - Tableau 1'!E393</f>
        <v>33</v>
      </c>
      <c r="O393" s="37" t="n">
        <f aca="false">'DI - Tableau 1'!E393</f>
        <v>95</v>
      </c>
      <c r="P393" s="37" t="n">
        <f aca="false">'SK - Tableau 1'!G393</f>
        <v>50</v>
      </c>
      <c r="Q393" s="37" t="n">
        <f aca="false">'ST - Tableau 1'!D393</f>
        <v>48</v>
      </c>
      <c r="R393" s="37" t="n">
        <f aca="false">'EN - Tableau 1'!D393</f>
        <v>33</v>
      </c>
      <c r="S393" s="37" t="n">
        <f aca="false">DU!E393</f>
        <v>91</v>
      </c>
      <c r="T393" s="37" t="n">
        <f aca="false">'PH - Tableau 1'!P393</f>
        <v>68.5</v>
      </c>
      <c r="U393" s="37" t="n">
        <f aca="false">'FO - Tableau 1'!D393</f>
        <v>58</v>
      </c>
      <c r="V393" s="37" t="n">
        <f aca="false">'PA - Tableau 1'!K393</f>
        <v>59</v>
      </c>
      <c r="W393" s="37" t="n">
        <f aca="false">'SC - Tableau 1'!L393</f>
        <v>66</v>
      </c>
      <c r="X393" s="37" t="n">
        <f aca="false">'DF - Tableau 1'!I393</f>
        <v>73</v>
      </c>
      <c r="Y393" s="37" t="n">
        <f aca="false">PS!F393</f>
        <v>33</v>
      </c>
      <c r="Z393" s="37" t="n">
        <v>50</v>
      </c>
      <c r="AA393" s="37" t="n">
        <v>50</v>
      </c>
      <c r="AB393" s="37" t="n">
        <v>50</v>
      </c>
    </row>
    <row r="394" customFormat="false" ht="14.35" hidden="false" customHeight="true" outlineLevel="0" collapsed="false">
      <c r="A394" s="17" t="s">
        <v>2026</v>
      </c>
      <c r="B394" s="27" t="n">
        <f aca="false">'POSITION - Tableau 1'!B394</f>
        <v>8</v>
      </c>
      <c r="C394" s="35" t="s">
        <v>283</v>
      </c>
      <c r="D394" s="36" t="s">
        <v>4403</v>
      </c>
      <c r="E394" s="27" t="n">
        <f aca="false">YEAR(TOT!A396)</f>
        <v>1993</v>
      </c>
      <c r="F394" s="28" t="n">
        <f aca="false">MONTH(TOT!A396)</f>
        <v>6</v>
      </c>
      <c r="G394" s="28" t="n">
        <f aca="false">DAY(TOT!A396)</f>
        <v>17</v>
      </c>
      <c r="H394" s="37" t="n">
        <v>71</v>
      </c>
      <c r="I394" s="37" t="n">
        <v>185</v>
      </c>
      <c r="J394" s="28"/>
      <c r="K394" s="38" t="n">
        <f aca="false">TOT!FX396</f>
        <v>650000</v>
      </c>
      <c r="L394" s="28"/>
      <c r="M394" s="37" t="n">
        <f aca="false">'CK - Tableau 1'!F394</f>
        <v>43</v>
      </c>
      <c r="N394" s="37" t="n">
        <f aca="false">'FG - Tableau 1'!E394</f>
        <v>33</v>
      </c>
      <c r="O394" s="37" t="n">
        <f aca="false">'DI - Tableau 1'!E394</f>
        <v>95</v>
      </c>
      <c r="P394" s="37" t="n">
        <f aca="false">'SK - Tableau 1'!G394</f>
        <v>67</v>
      </c>
      <c r="Q394" s="37" t="n">
        <f aca="false">'ST - Tableau 1'!D394</f>
        <v>52</v>
      </c>
      <c r="R394" s="37" t="n">
        <f aca="false">'EN - Tableau 1'!D394</f>
        <v>33</v>
      </c>
      <c r="S394" s="37" t="n">
        <f aca="false">DU!E394</f>
        <v>86</v>
      </c>
      <c r="T394" s="37" t="n">
        <f aca="false">'PH - Tableau 1'!P394</f>
        <v>78.25</v>
      </c>
      <c r="U394" s="37" t="n">
        <f aca="false">'FO - Tableau 1'!D394</f>
        <v>33</v>
      </c>
      <c r="V394" s="37" t="n">
        <f aca="false">'PA - Tableau 1'!K394</f>
        <v>54</v>
      </c>
      <c r="W394" s="37" t="n">
        <f aca="false">'SC - Tableau 1'!L394</f>
        <v>56.5</v>
      </c>
      <c r="X394" s="37" t="n">
        <f aca="false">'DF - Tableau 1'!I394</f>
        <v>74.5</v>
      </c>
      <c r="Y394" s="37" t="n">
        <f aca="false">PS!F394</f>
        <v>33</v>
      </c>
      <c r="Z394" s="37" t="n">
        <v>50</v>
      </c>
      <c r="AA394" s="37" t="n">
        <v>50</v>
      </c>
      <c r="AB394" s="37" t="n">
        <v>50</v>
      </c>
    </row>
    <row r="395" customFormat="false" ht="14.35" hidden="false" customHeight="true" outlineLevel="0" collapsed="false">
      <c r="A395" s="17" t="s">
        <v>2029</v>
      </c>
      <c r="B395" s="27" t="n">
        <f aca="false">'POSITION - Tableau 1'!B395</f>
        <v>8</v>
      </c>
      <c r="C395" s="35" t="s">
        <v>262</v>
      </c>
      <c r="D395" s="36" t="s">
        <v>4403</v>
      </c>
      <c r="E395" s="27" t="n">
        <f aca="false">YEAR(TOT!A397)</f>
        <v>1996</v>
      </c>
      <c r="F395" s="28" t="n">
        <f aca="false">MONTH(TOT!A397)</f>
        <v>5</v>
      </c>
      <c r="G395" s="28" t="n">
        <f aca="false">DAY(TOT!A397)</f>
        <v>4</v>
      </c>
      <c r="H395" s="37" t="n">
        <v>68</v>
      </c>
      <c r="I395" s="37" t="n">
        <v>180</v>
      </c>
      <c r="J395" s="28"/>
      <c r="K395" s="38" t="n">
        <f aca="false">TOT!FX397</f>
        <v>650000</v>
      </c>
      <c r="L395" s="28"/>
      <c r="M395" s="37" t="n">
        <f aca="false">'CK - Tableau 1'!F395</f>
        <v>73</v>
      </c>
      <c r="N395" s="37" t="n">
        <f aca="false">'FG - Tableau 1'!E395</f>
        <v>33</v>
      </c>
      <c r="O395" s="37" t="n">
        <f aca="false">'DI - Tableau 1'!E395</f>
        <v>67</v>
      </c>
      <c r="P395" s="37" t="n">
        <f aca="false">'SK - Tableau 1'!G395</f>
        <v>59</v>
      </c>
      <c r="Q395" s="37" t="n">
        <f aca="false">'ST - Tableau 1'!D395</f>
        <v>62</v>
      </c>
      <c r="R395" s="37" t="n">
        <f aca="false">'EN - Tableau 1'!D395</f>
        <v>33</v>
      </c>
      <c r="S395" s="37" t="n">
        <f aca="false">DU!E395</f>
        <v>81</v>
      </c>
      <c r="T395" s="37" t="n">
        <f aca="false">'PH - Tableau 1'!P395</f>
        <v>67.875</v>
      </c>
      <c r="U395" s="37" t="n">
        <f aca="false">'FO - Tableau 1'!D395</f>
        <v>33</v>
      </c>
      <c r="V395" s="37" t="n">
        <f aca="false">'PA - Tableau 1'!K395</f>
        <v>60</v>
      </c>
      <c r="W395" s="37" t="n">
        <f aca="false">'SC - Tableau 1'!L395</f>
        <v>47</v>
      </c>
      <c r="X395" s="37" t="n">
        <f aca="false">'DF - Tableau 1'!I395</f>
        <v>56.5</v>
      </c>
      <c r="Y395" s="37" t="n">
        <f aca="false">PS!F395</f>
        <v>33</v>
      </c>
      <c r="Z395" s="37" t="n">
        <v>50</v>
      </c>
      <c r="AA395" s="37" t="n">
        <v>50</v>
      </c>
      <c r="AB395" s="37" t="n">
        <v>50</v>
      </c>
    </row>
    <row r="396" customFormat="false" ht="14.35" hidden="false" customHeight="true" outlineLevel="0" collapsed="false">
      <c r="A396" s="17" t="s">
        <v>2034</v>
      </c>
      <c r="B396" s="27" t="n">
        <f aca="false">'POSITION - Tableau 1'!B396</f>
        <v>1</v>
      </c>
      <c r="C396" s="35" t="s">
        <v>283</v>
      </c>
      <c r="D396" s="36" t="s">
        <v>4404</v>
      </c>
      <c r="E396" s="27" t="n">
        <f aca="false">YEAR(TOT!A398)</f>
        <v>1984</v>
      </c>
      <c r="F396" s="28" t="n">
        <f aca="false">MONTH(TOT!A398)</f>
        <v>7</v>
      </c>
      <c r="G396" s="28" t="n">
        <f aca="false">DAY(TOT!A398)</f>
        <v>11</v>
      </c>
      <c r="H396" s="37" t="n">
        <v>72</v>
      </c>
      <c r="I396" s="37" t="n">
        <v>196</v>
      </c>
      <c r="J396" s="28"/>
      <c r="K396" s="38" t="n">
        <f aca="false">TOT!FX398</f>
        <v>6000000</v>
      </c>
      <c r="L396" s="28"/>
      <c r="M396" s="37" t="n">
        <f aca="false">'CK - Tableau 1'!F396</f>
        <v>57</v>
      </c>
      <c r="N396" s="37" t="n">
        <f aca="false">'FG - Tableau 1'!E396</f>
        <v>60</v>
      </c>
      <c r="O396" s="37" t="n">
        <f aca="false">'DI - Tableau 1'!E396</f>
        <v>66</v>
      </c>
      <c r="P396" s="37" t="n">
        <f aca="false">'SK - Tableau 1'!G396</f>
        <v>90</v>
      </c>
      <c r="Q396" s="37" t="n">
        <f aca="false">'ST - Tableau 1'!D396</f>
        <v>66</v>
      </c>
      <c r="R396" s="37" t="n">
        <f aca="false">'EN - Tableau 1'!D396</f>
        <v>94</v>
      </c>
      <c r="S396" s="37" t="n">
        <f aca="false">DU!E396</f>
        <v>99</v>
      </c>
      <c r="T396" s="37" t="n">
        <f aca="false">'PH - Tableau 1'!P396</f>
        <v>93.125</v>
      </c>
      <c r="U396" s="37" t="n">
        <f aca="false">'FO - Tableau 1'!D396</f>
        <v>88</v>
      </c>
      <c r="V396" s="37" t="n">
        <f aca="false">'PA - Tableau 1'!K396</f>
        <v>89.5</v>
      </c>
      <c r="W396" s="37" t="n">
        <f aca="false">'SC - Tableau 1'!L396</f>
        <v>84.5</v>
      </c>
      <c r="X396" s="37" t="n">
        <f aca="false">'DF - Tableau 1'!I396</f>
        <v>73.5</v>
      </c>
      <c r="Y396" s="37" t="n">
        <f aca="false">PS!F396</f>
        <v>72.25</v>
      </c>
      <c r="Z396" s="37" t="n">
        <v>50</v>
      </c>
      <c r="AA396" s="37" t="n">
        <v>50</v>
      </c>
      <c r="AB396" s="37" t="n">
        <v>50</v>
      </c>
    </row>
    <row r="397" customFormat="false" ht="14.35" hidden="false" customHeight="true" outlineLevel="0" collapsed="false">
      <c r="A397" s="17" t="s">
        <v>2037</v>
      </c>
      <c r="B397" s="27" t="n">
        <f aca="false">'POSITION - Tableau 1'!B397</f>
        <v>1</v>
      </c>
      <c r="C397" s="35" t="s">
        <v>262</v>
      </c>
      <c r="D397" s="36" t="s">
        <v>4404</v>
      </c>
      <c r="E397" s="27" t="n">
        <f aca="false">YEAR(TOT!A399)</f>
        <v>1979</v>
      </c>
      <c r="F397" s="28" t="n">
        <f aca="false">MONTH(TOT!A399)</f>
        <v>7</v>
      </c>
      <c r="G397" s="28" t="n">
        <f aca="false">DAY(TOT!A399)</f>
        <v>2</v>
      </c>
      <c r="H397" s="37" t="n">
        <v>71</v>
      </c>
      <c r="I397" s="37" t="n">
        <v>195</v>
      </c>
      <c r="J397" s="28"/>
      <c r="K397" s="38" t="n">
        <f aca="false">TOT!FX399</f>
        <v>8000000</v>
      </c>
      <c r="L397" s="28"/>
      <c r="M397" s="37" t="n">
        <f aca="false">'CK - Tableau 1'!F397</f>
        <v>46</v>
      </c>
      <c r="N397" s="37" t="n">
        <f aca="false">'FG - Tableau 1'!E397</f>
        <v>74</v>
      </c>
      <c r="O397" s="37" t="n">
        <f aca="false">'DI - Tableau 1'!E397</f>
        <v>62</v>
      </c>
      <c r="P397" s="37" t="n">
        <f aca="false">'SK - Tableau 1'!G397</f>
        <v>97</v>
      </c>
      <c r="Q397" s="37" t="n">
        <f aca="false">'ST - Tableau 1'!D397</f>
        <v>70</v>
      </c>
      <c r="R397" s="37" t="n">
        <f aca="false">'EN - Tableau 1'!D397</f>
        <v>85</v>
      </c>
      <c r="S397" s="37" t="n">
        <f aca="false">DU!E397</f>
        <v>88</v>
      </c>
      <c r="T397" s="37" t="n">
        <f aca="false">'PH - Tableau 1'!P397</f>
        <v>74.625</v>
      </c>
      <c r="U397" s="37" t="n">
        <f aca="false">'FO - Tableau 1'!D397</f>
        <v>78</v>
      </c>
      <c r="V397" s="37" t="n">
        <f aca="false">'PA - Tableau 1'!K397</f>
        <v>88.5</v>
      </c>
      <c r="W397" s="37" t="n">
        <f aca="false">'SC - Tableau 1'!L397</f>
        <v>74</v>
      </c>
      <c r="X397" s="37" t="n">
        <f aca="false">'DF - Tableau 1'!I397</f>
        <v>70.5</v>
      </c>
      <c r="Y397" s="37" t="n">
        <f aca="false">PS!F397</f>
        <v>33</v>
      </c>
      <c r="Z397" s="37" t="n">
        <v>50</v>
      </c>
      <c r="AA397" s="37" t="n">
        <v>50</v>
      </c>
      <c r="AB397" s="37" t="n">
        <v>50</v>
      </c>
    </row>
    <row r="398" customFormat="false" ht="14.35" hidden="false" customHeight="true" outlineLevel="0" collapsed="false">
      <c r="A398" s="17" t="s">
        <v>2040</v>
      </c>
      <c r="B398" s="27" t="n">
        <f aca="false">'POSITION - Tableau 1'!B398</f>
        <v>4</v>
      </c>
      <c r="C398" s="35" t="s">
        <v>366</v>
      </c>
      <c r="D398" s="36" t="s">
        <v>4404</v>
      </c>
      <c r="E398" s="27" t="n">
        <f aca="false">YEAR(TOT!A400)</f>
        <v>1993</v>
      </c>
      <c r="F398" s="28" t="n">
        <f aca="false">MONTH(TOT!A400)</f>
        <v>5</v>
      </c>
      <c r="G398" s="28" t="n">
        <f aca="false">DAY(TOT!A400)</f>
        <v>31</v>
      </c>
      <c r="H398" s="37" t="n">
        <v>76</v>
      </c>
      <c r="I398" s="37" t="n">
        <v>220</v>
      </c>
      <c r="J398" s="28"/>
      <c r="K398" s="38" t="n">
        <f aca="false">TOT!FX400</f>
        <v>975000</v>
      </c>
      <c r="L398" s="28"/>
      <c r="M398" s="37" t="n">
        <f aca="false">'CK - Tableau 1'!F398</f>
        <v>68</v>
      </c>
      <c r="N398" s="37" t="n">
        <f aca="false">'FG - Tableau 1'!E398</f>
        <v>33</v>
      </c>
      <c r="O398" s="37" t="n">
        <f aca="false">'DI - Tableau 1'!E398</f>
        <v>70</v>
      </c>
      <c r="P398" s="37" t="n">
        <f aca="false">'SK - Tableau 1'!G398</f>
        <v>73</v>
      </c>
      <c r="Q398" s="37" t="n">
        <f aca="false">'ST - Tableau 1'!D398</f>
        <v>83</v>
      </c>
      <c r="R398" s="37" t="n">
        <f aca="false">'EN - Tableau 1'!D398</f>
        <v>33</v>
      </c>
      <c r="S398" s="37" t="n">
        <f aca="false">DU!E398</f>
        <v>98</v>
      </c>
      <c r="T398" s="37" t="n">
        <f aca="false">'PH - Tableau 1'!P398</f>
        <v>73</v>
      </c>
      <c r="U398" s="37" t="n">
        <f aca="false">'FO - Tableau 1'!D398</f>
        <v>53</v>
      </c>
      <c r="V398" s="37" t="n">
        <f aca="false">'PA - Tableau 1'!K398</f>
        <v>66</v>
      </c>
      <c r="W398" s="37" t="n">
        <f aca="false">'SC - Tableau 1'!L398</f>
        <v>73</v>
      </c>
      <c r="X398" s="37" t="n">
        <f aca="false">'DF - Tableau 1'!I398</f>
        <v>80</v>
      </c>
      <c r="Y398" s="37" t="n">
        <f aca="false">PS!F398</f>
        <v>33</v>
      </c>
      <c r="Z398" s="37" t="n">
        <v>50</v>
      </c>
      <c r="AA398" s="37" t="n">
        <v>50</v>
      </c>
      <c r="AB398" s="37" t="n">
        <v>50</v>
      </c>
    </row>
    <row r="399" customFormat="false" ht="14.35" hidden="false" customHeight="true" outlineLevel="0" collapsed="false">
      <c r="A399" s="17" t="s">
        <v>2044</v>
      </c>
      <c r="B399" s="27" t="n">
        <f aca="false">'POSITION - Tableau 1'!B399</f>
        <v>8</v>
      </c>
      <c r="C399" s="35" t="s">
        <v>262</v>
      </c>
      <c r="D399" s="36" t="s">
        <v>4404</v>
      </c>
      <c r="E399" s="27" t="n">
        <f aca="false">YEAR(TOT!A401)</f>
        <v>1993</v>
      </c>
      <c r="F399" s="28" t="n">
        <f aca="false">MONTH(TOT!A401)</f>
        <v>6</v>
      </c>
      <c r="G399" s="28" t="n">
        <f aca="false">DAY(TOT!A401)</f>
        <v>28</v>
      </c>
      <c r="H399" s="37" t="n">
        <v>75</v>
      </c>
      <c r="I399" s="37" t="n">
        <v>205</v>
      </c>
      <c r="J399" s="28"/>
      <c r="K399" s="38" t="n">
        <f aca="false">TOT!FX401</f>
        <v>1200000</v>
      </c>
      <c r="L399" s="28"/>
      <c r="M399" s="37" t="n">
        <f aca="false">'CK - Tableau 1'!F399</f>
        <v>66</v>
      </c>
      <c r="N399" s="37" t="n">
        <f aca="false">'FG - Tableau 1'!E399</f>
        <v>62</v>
      </c>
      <c r="O399" s="37" t="n">
        <f aca="false">'DI - Tableau 1'!E399</f>
        <v>56</v>
      </c>
      <c r="P399" s="37" t="n">
        <f aca="false">'SK - Tableau 1'!G399</f>
        <v>92</v>
      </c>
      <c r="Q399" s="37" t="n">
        <f aca="false">'ST - Tableau 1'!D399</f>
        <v>64</v>
      </c>
      <c r="R399" s="37" t="n">
        <f aca="false">'EN - Tableau 1'!D399</f>
        <v>61</v>
      </c>
      <c r="S399" s="37" t="n">
        <f aca="false">DU!E399</f>
        <v>93</v>
      </c>
      <c r="T399" s="37" t="n">
        <f aca="false">'PH - Tableau 1'!P399</f>
        <v>81.25</v>
      </c>
      <c r="U399" s="37" t="n">
        <f aca="false">'FO - Tableau 1'!D399</f>
        <v>33</v>
      </c>
      <c r="V399" s="37" t="n">
        <f aca="false">'PA - Tableau 1'!K399</f>
        <v>53.5</v>
      </c>
      <c r="W399" s="37" t="n">
        <f aca="false">'SC - Tableau 1'!L399</f>
        <v>61.5</v>
      </c>
      <c r="X399" s="37" t="n">
        <f aca="false">'DF - Tableau 1'!I399</f>
        <v>75</v>
      </c>
      <c r="Y399" s="37" t="n">
        <f aca="false">PS!F399</f>
        <v>33</v>
      </c>
      <c r="Z399" s="37" t="n">
        <v>50</v>
      </c>
      <c r="AA399" s="37" t="n">
        <v>50</v>
      </c>
      <c r="AB399" s="37" t="n">
        <v>50</v>
      </c>
    </row>
    <row r="400" customFormat="false" ht="14.35" hidden="false" customHeight="true" outlineLevel="0" collapsed="false">
      <c r="A400" s="17" t="s">
        <v>2048</v>
      </c>
      <c r="B400" s="27" t="n">
        <f aca="false">'POSITION - Tableau 1'!B400</f>
        <v>3</v>
      </c>
      <c r="C400" s="35" t="s">
        <v>321</v>
      </c>
      <c r="D400" s="36" t="s">
        <v>4403</v>
      </c>
      <c r="E400" s="27" t="n">
        <f aca="false">YEAR(TOT!A402)</f>
        <v>1997</v>
      </c>
      <c r="F400" s="28" t="n">
        <f aca="false">MONTH(TOT!A402)</f>
        <v>1</v>
      </c>
      <c r="G400" s="28" t="n">
        <f aca="false">DAY(TOT!A402)</f>
        <v>29</v>
      </c>
      <c r="H400" s="37" t="n">
        <v>76</v>
      </c>
      <c r="I400" s="37" t="n">
        <v>215</v>
      </c>
      <c r="J400" s="28"/>
      <c r="K400" s="38" t="n">
        <f aca="false">TOT!FX402</f>
        <v>925000</v>
      </c>
      <c r="L400" s="28"/>
      <c r="M400" s="37" t="n">
        <f aca="false">'CK - Tableau 1'!F400</f>
        <v>84</v>
      </c>
      <c r="N400" s="37" t="n">
        <f aca="false">'FG - Tableau 1'!E400</f>
        <v>33</v>
      </c>
      <c r="O400" s="37" t="n">
        <f aca="false">'DI - Tableau 1'!E400</f>
        <v>68</v>
      </c>
      <c r="P400" s="37" t="n">
        <f aca="false">'SK - Tableau 1'!G400</f>
        <v>55</v>
      </c>
      <c r="Q400" s="37" t="n">
        <f aca="false">'ST - Tableau 1'!D400</f>
        <v>75</v>
      </c>
      <c r="R400" s="37" t="n">
        <f aca="false">'EN - Tableau 1'!D400</f>
        <v>33</v>
      </c>
      <c r="S400" s="37" t="n">
        <f aca="false">DU!E400</f>
        <v>97</v>
      </c>
      <c r="T400" s="37" t="n">
        <f aca="false">'PH - Tableau 1'!P400</f>
        <v>71.125</v>
      </c>
      <c r="U400" s="37" t="n">
        <f aca="false">'FO - Tableau 1'!D400</f>
        <v>46</v>
      </c>
      <c r="V400" s="37" t="n">
        <f aca="false">'PA - Tableau 1'!K400</f>
        <v>60.5</v>
      </c>
      <c r="W400" s="37" t="n">
        <f aca="false">'SC - Tableau 1'!L400</f>
        <v>73</v>
      </c>
      <c r="X400" s="37" t="n">
        <f aca="false">'DF - Tableau 1'!I400</f>
        <v>67.5</v>
      </c>
      <c r="Y400" s="37" t="n">
        <f aca="false">PS!F400</f>
        <v>33</v>
      </c>
      <c r="Z400" s="37" t="n">
        <v>50</v>
      </c>
      <c r="AA400" s="37" t="n">
        <v>50</v>
      </c>
      <c r="AB400" s="37" t="n">
        <v>50</v>
      </c>
    </row>
    <row r="401" customFormat="false" ht="14.35" hidden="false" customHeight="true" outlineLevel="0" collapsed="false">
      <c r="A401" s="17" t="s">
        <v>2051</v>
      </c>
      <c r="B401" s="27" t="n">
        <f aca="false">'POSITION - Tableau 1'!B401</f>
        <v>8</v>
      </c>
      <c r="C401" s="35" t="s">
        <v>262</v>
      </c>
      <c r="D401" s="36" t="s">
        <v>4404</v>
      </c>
      <c r="E401" s="27" t="n">
        <f aca="false">YEAR(TOT!A403)</f>
        <v>1991</v>
      </c>
      <c r="F401" s="28" t="n">
        <f aca="false">MONTH(TOT!A403)</f>
        <v>6</v>
      </c>
      <c r="G401" s="28" t="n">
        <f aca="false">DAY(TOT!A403)</f>
        <v>8</v>
      </c>
      <c r="H401" s="37" t="n">
        <v>73</v>
      </c>
      <c r="I401" s="37" t="n">
        <v>206</v>
      </c>
      <c r="J401" s="28"/>
      <c r="K401" s="38" t="n">
        <f aca="false">TOT!FX403</f>
        <v>725000</v>
      </c>
      <c r="L401" s="28"/>
      <c r="M401" s="37" t="n">
        <f aca="false">'CK - Tableau 1'!F401</f>
        <v>60</v>
      </c>
      <c r="N401" s="37" t="n">
        <f aca="false">'FG - Tableau 1'!E401</f>
        <v>33</v>
      </c>
      <c r="O401" s="37" t="n">
        <f aca="false">'DI - Tableau 1'!E401</f>
        <v>73</v>
      </c>
      <c r="P401" s="37" t="n">
        <f aca="false">'SK - Tableau 1'!G401</f>
        <v>60</v>
      </c>
      <c r="Q401" s="37" t="n">
        <f aca="false">'ST - Tableau 1'!D401</f>
        <v>78</v>
      </c>
      <c r="R401" s="37" t="n">
        <f aca="false">'EN - Tableau 1'!D401</f>
        <v>33</v>
      </c>
      <c r="S401" s="37" t="n">
        <f aca="false">DU!E401</f>
        <v>81</v>
      </c>
      <c r="T401" s="37" t="n">
        <f aca="false">'PH - Tableau 1'!P401</f>
        <v>55</v>
      </c>
      <c r="U401" s="37" t="n">
        <f aca="false">'FO - Tableau 1'!D401</f>
        <v>33</v>
      </c>
      <c r="V401" s="37" t="n">
        <f aca="false">'PA - Tableau 1'!K401</f>
        <v>47</v>
      </c>
      <c r="W401" s="37" t="n">
        <f aca="false">'SC - Tableau 1'!L401</f>
        <v>47</v>
      </c>
      <c r="X401" s="37" t="n">
        <f aca="false">'DF - Tableau 1'!I401</f>
        <v>53.5</v>
      </c>
      <c r="Y401" s="37" t="n">
        <f aca="false">PS!F401</f>
        <v>33</v>
      </c>
      <c r="Z401" s="37" t="n">
        <v>50</v>
      </c>
      <c r="AA401" s="37" t="n">
        <v>50</v>
      </c>
      <c r="AB401" s="37" t="n">
        <v>50</v>
      </c>
    </row>
    <row r="402" customFormat="false" ht="14.35" hidden="false" customHeight="true" outlineLevel="0" collapsed="false">
      <c r="A402" s="17" t="s">
        <v>2054</v>
      </c>
      <c r="B402" s="27" t="n">
        <f aca="false">'POSITION - Tableau 1'!B402</f>
        <v>4</v>
      </c>
      <c r="C402" s="35" t="s">
        <v>262</v>
      </c>
      <c r="D402" s="36" t="s">
        <v>4404</v>
      </c>
      <c r="E402" s="27" t="n">
        <f aca="false">YEAR(TOT!A404)</f>
        <v>1980</v>
      </c>
      <c r="F402" s="28" t="n">
        <f aca="false">MONTH(TOT!A404)</f>
        <v>12</v>
      </c>
      <c r="G402" s="28" t="n">
        <f aca="false">DAY(TOT!A404)</f>
        <v>2</v>
      </c>
      <c r="H402" s="37" t="n">
        <v>71</v>
      </c>
      <c r="I402" s="37" t="n">
        <v>191</v>
      </c>
      <c r="J402" s="28"/>
      <c r="K402" s="38" t="n">
        <f aca="false">TOT!FX404</f>
        <v>3275000</v>
      </c>
      <c r="L402" s="28"/>
      <c r="M402" s="37" t="n">
        <f aca="false">'CK - Tableau 1'!F402</f>
        <v>56</v>
      </c>
      <c r="N402" s="37" t="n">
        <f aca="false">'FG - Tableau 1'!E402</f>
        <v>33</v>
      </c>
      <c r="O402" s="37" t="n">
        <f aca="false">'DI - Tableau 1'!E402</f>
        <v>56</v>
      </c>
      <c r="P402" s="37" t="n">
        <f aca="false">'SK - Tableau 1'!G402</f>
        <v>65</v>
      </c>
      <c r="Q402" s="37" t="n">
        <f aca="false">'ST - Tableau 1'!D402</f>
        <v>63</v>
      </c>
      <c r="R402" s="37" t="n">
        <f aca="false">'EN - Tableau 1'!D402</f>
        <v>33</v>
      </c>
      <c r="S402" s="37" t="n">
        <f aca="false">DU!E402</f>
        <v>89</v>
      </c>
      <c r="T402" s="37" t="n">
        <f aca="false">'PH - Tableau 1'!P402</f>
        <v>68.25</v>
      </c>
      <c r="U402" s="37" t="n">
        <f aca="false">'FO - Tableau 1'!D402</f>
        <v>57</v>
      </c>
      <c r="V402" s="37" t="n">
        <f aca="false">'PA - Tableau 1'!K402</f>
        <v>66</v>
      </c>
      <c r="W402" s="37" t="n">
        <f aca="false">'SC - Tableau 1'!L402</f>
        <v>61.5</v>
      </c>
      <c r="X402" s="37" t="n">
        <f aca="false">'DF - Tableau 1'!I402</f>
        <v>77.5</v>
      </c>
      <c r="Y402" s="37" t="n">
        <f aca="false">PS!F402</f>
        <v>33</v>
      </c>
      <c r="Z402" s="37" t="n">
        <v>50</v>
      </c>
      <c r="AA402" s="37" t="n">
        <v>50</v>
      </c>
      <c r="AB402" s="37" t="n">
        <v>50</v>
      </c>
    </row>
    <row r="403" customFormat="false" ht="14.35" hidden="false" customHeight="true" outlineLevel="0" collapsed="false">
      <c r="A403" s="17" t="s">
        <v>2058</v>
      </c>
      <c r="B403" s="27" t="n">
        <f aca="false">'POSITION - Tableau 1'!B403</f>
        <v>1</v>
      </c>
      <c r="C403" s="35" t="s">
        <v>321</v>
      </c>
      <c r="D403" s="36" t="s">
        <v>4404</v>
      </c>
      <c r="E403" s="27" t="n">
        <f aca="false">YEAR(TOT!A405)</f>
        <v>1992</v>
      </c>
      <c r="F403" s="28" t="n">
        <f aca="false">MONTH(TOT!A405)</f>
        <v>7</v>
      </c>
      <c r="G403" s="28" t="n">
        <f aca="false">DAY(TOT!A405)</f>
        <v>25</v>
      </c>
      <c r="H403" s="37" t="n">
        <v>73</v>
      </c>
      <c r="I403" s="37" t="n">
        <v>225</v>
      </c>
      <c r="J403" s="28"/>
      <c r="K403" s="38" t="n">
        <f aca="false">TOT!FX405</f>
        <v>1400000</v>
      </c>
      <c r="L403" s="28"/>
      <c r="M403" s="37" t="n">
        <f aca="false">'CK - Tableau 1'!F403</f>
        <v>74</v>
      </c>
      <c r="N403" s="37" t="n">
        <f aca="false">'FG - Tableau 1'!E403</f>
        <v>60</v>
      </c>
      <c r="O403" s="37" t="n">
        <f aca="false">'DI - Tableau 1'!E403</f>
        <v>54</v>
      </c>
      <c r="P403" s="37" t="n">
        <f aca="false">'SK - Tableau 1'!G403</f>
        <v>60</v>
      </c>
      <c r="Q403" s="37" t="n">
        <f aca="false">'ST - Tableau 1'!D403</f>
        <v>96</v>
      </c>
      <c r="R403" s="37" t="n">
        <f aca="false">'EN - Tableau 1'!D403</f>
        <v>41</v>
      </c>
      <c r="S403" s="37" t="n">
        <f aca="false">DU!E403</f>
        <v>99</v>
      </c>
      <c r="T403" s="37" t="n">
        <f aca="false">'PH - Tableau 1'!P403</f>
        <v>61.375</v>
      </c>
      <c r="U403" s="37" t="n">
        <f aca="false">'FO - Tableau 1'!D403</f>
        <v>87</v>
      </c>
      <c r="V403" s="37" t="n">
        <f aca="false">'PA - Tableau 1'!K403</f>
        <v>68.5</v>
      </c>
      <c r="W403" s="37" t="n">
        <f aca="false">'SC - Tableau 1'!L403</f>
        <v>57.5</v>
      </c>
      <c r="X403" s="37" t="n">
        <f aca="false">'DF - Tableau 1'!I403</f>
        <v>77.5</v>
      </c>
      <c r="Y403" s="37" t="n">
        <f aca="false">PS!F403</f>
        <v>33</v>
      </c>
      <c r="Z403" s="37" t="n">
        <v>50</v>
      </c>
      <c r="AA403" s="37" t="n">
        <v>50</v>
      </c>
      <c r="AB403" s="37" t="n">
        <v>50</v>
      </c>
    </row>
    <row r="404" customFormat="false" ht="14.35" hidden="false" customHeight="true" outlineLevel="0" collapsed="false">
      <c r="A404" s="17" t="s">
        <v>2062</v>
      </c>
      <c r="B404" s="27" t="n">
        <f aca="false">'POSITION - Tableau 1'!B404</f>
        <v>8</v>
      </c>
      <c r="C404" s="35" t="s">
        <v>283</v>
      </c>
      <c r="D404" s="36" t="s">
        <v>4404</v>
      </c>
      <c r="E404" s="27" t="n">
        <f aca="false">YEAR(TOT!A406)</f>
        <v>1990</v>
      </c>
      <c r="F404" s="28" t="n">
        <f aca="false">MONTH(TOT!A406)</f>
        <v>1</v>
      </c>
      <c r="G404" s="28" t="n">
        <f aca="false">DAY(TOT!A406)</f>
        <v>10</v>
      </c>
      <c r="H404" s="37" t="n">
        <v>71</v>
      </c>
      <c r="I404" s="37" t="n">
        <v>198</v>
      </c>
      <c r="J404" s="28"/>
      <c r="K404" s="38" t="n">
        <f aca="false">TOT!FX406</f>
        <v>4000000</v>
      </c>
      <c r="L404" s="28"/>
      <c r="M404" s="37" t="n">
        <f aca="false">'CK - Tableau 1'!F404</f>
        <v>38</v>
      </c>
      <c r="N404" s="37" t="n">
        <f aca="false">'FG - Tableau 1'!E404</f>
        <v>33</v>
      </c>
      <c r="O404" s="37" t="n">
        <f aca="false">'DI - Tableau 1'!E404</f>
        <v>82</v>
      </c>
      <c r="P404" s="37" t="n">
        <f aca="false">'SK - Tableau 1'!G404</f>
        <v>94</v>
      </c>
      <c r="Q404" s="37" t="n">
        <f aca="false">'ST - Tableau 1'!D404</f>
        <v>76</v>
      </c>
      <c r="R404" s="37" t="n">
        <f aca="false">'EN - Tableau 1'!D404</f>
        <v>99</v>
      </c>
      <c r="S404" s="37" t="n">
        <f aca="false">DU!E404</f>
        <v>99</v>
      </c>
      <c r="T404" s="37" t="n">
        <f aca="false">'PH - Tableau 1'!P404</f>
        <v>80</v>
      </c>
      <c r="U404" s="37" t="n">
        <f aca="false">'FO - Tableau 1'!D404</f>
        <v>33</v>
      </c>
      <c r="V404" s="37" t="n">
        <f aca="false">'PA - Tableau 1'!K404</f>
        <v>80.5</v>
      </c>
      <c r="W404" s="37" t="n">
        <f aca="false">'SC - Tableau 1'!L404</f>
        <v>72.5</v>
      </c>
      <c r="X404" s="37" t="n">
        <f aca="false">'DF - Tableau 1'!I404</f>
        <v>81.5</v>
      </c>
      <c r="Y404" s="37" t="n">
        <f aca="false">PS!F404</f>
        <v>33</v>
      </c>
      <c r="Z404" s="37" t="n">
        <v>50</v>
      </c>
      <c r="AA404" s="37" t="n">
        <v>50</v>
      </c>
      <c r="AB404" s="37" t="n">
        <v>50</v>
      </c>
    </row>
    <row r="405" customFormat="false" ht="14.35" hidden="false" customHeight="true" outlineLevel="0" collapsed="false">
      <c r="A405" s="17" t="s">
        <v>2066</v>
      </c>
      <c r="B405" s="27" t="n">
        <f aca="false">'POSITION - Tableau 1'!B405</f>
        <v>8</v>
      </c>
      <c r="C405" s="35" t="s">
        <v>262</v>
      </c>
      <c r="D405" s="36" t="s">
        <v>4403</v>
      </c>
      <c r="E405" s="27" t="n">
        <f aca="false">YEAR(TOT!A407)</f>
        <v>1993</v>
      </c>
      <c r="F405" s="28" t="n">
        <f aca="false">MONTH(TOT!A407)</f>
        <v>5</v>
      </c>
      <c r="G405" s="28" t="n">
        <f aca="false">DAY(TOT!A407)</f>
        <v>17</v>
      </c>
      <c r="H405" s="37" t="n">
        <v>75</v>
      </c>
      <c r="I405" s="37" t="n">
        <v>218</v>
      </c>
      <c r="J405" s="28"/>
      <c r="K405" s="38" t="n">
        <f aca="false">TOT!FX407</f>
        <v>742500</v>
      </c>
      <c r="L405" s="28"/>
      <c r="M405" s="37" t="n">
        <f aca="false">'CK - Tableau 1'!F405</f>
        <v>55</v>
      </c>
      <c r="N405" s="37" t="n">
        <f aca="false">'FG - Tableau 1'!E405</f>
        <v>33</v>
      </c>
      <c r="O405" s="37" t="n">
        <f aca="false">'DI - Tableau 1'!E405</f>
        <v>61</v>
      </c>
      <c r="P405" s="37" t="n">
        <f aca="false">'SK - Tableau 1'!G405</f>
        <v>81</v>
      </c>
      <c r="Q405" s="37" t="n">
        <f aca="false">'ST - Tableau 1'!D405</f>
        <v>85</v>
      </c>
      <c r="R405" s="37" t="n">
        <f aca="false">'EN - Tableau 1'!D405</f>
        <v>33</v>
      </c>
      <c r="S405" s="37" t="n">
        <f aca="false">DU!E405</f>
        <v>87</v>
      </c>
      <c r="T405" s="37" t="n">
        <f aca="false">'PH - Tableau 1'!P405</f>
        <v>61.375</v>
      </c>
      <c r="U405" s="37" t="n">
        <f aca="false">'FO - Tableau 1'!D405</f>
        <v>33</v>
      </c>
      <c r="V405" s="37" t="n">
        <f aca="false">'PA - Tableau 1'!K405</f>
        <v>51.5</v>
      </c>
      <c r="W405" s="37" t="n">
        <f aca="false">'SC - Tableau 1'!L405</f>
        <v>70</v>
      </c>
      <c r="X405" s="37" t="n">
        <f aca="false">'DF - Tableau 1'!I405</f>
        <v>73</v>
      </c>
      <c r="Y405" s="37" t="n">
        <f aca="false">PS!F405</f>
        <v>33</v>
      </c>
      <c r="Z405" s="37" t="n">
        <v>50</v>
      </c>
      <c r="AA405" s="37" t="n">
        <v>50</v>
      </c>
      <c r="AB405" s="37" t="n">
        <v>50</v>
      </c>
    </row>
    <row r="406" customFormat="false" ht="14.35" hidden="false" customHeight="true" outlineLevel="0" collapsed="false">
      <c r="A406" s="17" t="s">
        <v>2069</v>
      </c>
      <c r="B406" s="27" t="n">
        <f aca="false">'POSITION - Tableau 1'!B406</f>
        <v>4</v>
      </c>
      <c r="C406" s="35" t="s">
        <v>283</v>
      </c>
      <c r="D406" s="36" t="s">
        <v>4403</v>
      </c>
      <c r="E406" s="27" t="n">
        <f aca="false">YEAR(TOT!A408)</f>
        <v>1995</v>
      </c>
      <c r="F406" s="28" t="n">
        <f aca="false">MONTH(TOT!A408)</f>
        <v>2</v>
      </c>
      <c r="G406" s="28" t="n">
        <f aca="false">DAY(TOT!A408)</f>
        <v>14</v>
      </c>
      <c r="H406" s="37" t="n">
        <v>72</v>
      </c>
      <c r="I406" s="37" t="n">
        <v>195</v>
      </c>
      <c r="J406" s="28"/>
      <c r="K406" s="38" t="n">
        <f aca="false">TOT!FX408</f>
        <v>925000</v>
      </c>
      <c r="L406" s="28"/>
      <c r="M406" s="37" t="n">
        <f aca="false">'CK - Tableau 1'!F406</f>
        <v>95</v>
      </c>
      <c r="N406" s="37" t="n">
        <f aca="false">'FG - Tableau 1'!E406</f>
        <v>86</v>
      </c>
      <c r="O406" s="37" t="n">
        <f aca="false">'DI - Tableau 1'!E406</f>
        <v>39</v>
      </c>
      <c r="P406" s="37" t="n">
        <f aca="false">'SK - Tableau 1'!G406</f>
        <v>53</v>
      </c>
      <c r="Q406" s="37" t="n">
        <f aca="false">'ST - Tableau 1'!D406</f>
        <v>64</v>
      </c>
      <c r="R406" s="37" t="n">
        <f aca="false">'EN - Tableau 1'!D406</f>
        <v>33</v>
      </c>
      <c r="S406" s="37" t="n">
        <f aca="false">DU!E406</f>
        <v>88</v>
      </c>
      <c r="T406" s="37" t="n">
        <f aca="false">'PH - Tableau 1'!P406</f>
        <v>68.625</v>
      </c>
      <c r="U406" s="37" t="n">
        <f aca="false">'FO - Tableau 1'!D406</f>
        <v>53</v>
      </c>
      <c r="V406" s="37" t="n">
        <f aca="false">'PA - Tableau 1'!K406</f>
        <v>66</v>
      </c>
      <c r="W406" s="37" t="n">
        <f aca="false">'SC - Tableau 1'!L406</f>
        <v>66</v>
      </c>
      <c r="X406" s="37" t="n">
        <f aca="false">'DF - Tableau 1'!I406</f>
        <v>73</v>
      </c>
      <c r="Y406" s="37" t="n">
        <f aca="false">PS!F406</f>
        <v>33</v>
      </c>
      <c r="Z406" s="37" t="n">
        <v>50</v>
      </c>
      <c r="AA406" s="37" t="n">
        <v>50</v>
      </c>
      <c r="AB406" s="37" t="n">
        <v>50</v>
      </c>
    </row>
    <row r="407" customFormat="false" ht="14.35" hidden="false" customHeight="true" outlineLevel="0" collapsed="false">
      <c r="A407" s="17" t="s">
        <v>2072</v>
      </c>
      <c r="B407" s="27" t="n">
        <f aca="false">'POSITION - Tableau 1'!B407</f>
        <v>8</v>
      </c>
      <c r="C407" s="35" t="s">
        <v>321</v>
      </c>
      <c r="D407" s="36" t="s">
        <v>4404</v>
      </c>
      <c r="E407" s="27" t="n">
        <f aca="false">YEAR(TOT!A409)</f>
        <v>1992</v>
      </c>
      <c r="F407" s="28" t="n">
        <f aca="false">MONTH(TOT!A409)</f>
        <v>8</v>
      </c>
      <c r="G407" s="28" t="n">
        <f aca="false">DAY(TOT!A409)</f>
        <v>14</v>
      </c>
      <c r="H407" s="37" t="n">
        <v>75</v>
      </c>
      <c r="I407" s="37" t="n">
        <v>223</v>
      </c>
      <c r="J407" s="28"/>
      <c r="K407" s="38" t="n">
        <f aca="false">TOT!FX409</f>
        <v>3500000</v>
      </c>
      <c r="L407" s="28"/>
      <c r="M407" s="37" t="n">
        <f aca="false">'CK - Tableau 1'!F407</f>
        <v>38</v>
      </c>
      <c r="N407" s="37" t="n">
        <f aca="false">'FG - Tableau 1'!E407</f>
        <v>33</v>
      </c>
      <c r="O407" s="37" t="n">
        <f aca="false">'DI - Tableau 1'!E407</f>
        <v>89</v>
      </c>
      <c r="P407" s="37" t="n">
        <f aca="false">'SK - Tableau 1'!G407</f>
        <v>67</v>
      </c>
      <c r="Q407" s="37" t="n">
        <f aca="false">'ST - Tableau 1'!D407</f>
        <v>91</v>
      </c>
      <c r="R407" s="37" t="n">
        <f aca="false">'EN - Tableau 1'!D407</f>
        <v>94</v>
      </c>
      <c r="S407" s="37" t="n">
        <f aca="false">DU!E407</f>
        <v>99</v>
      </c>
      <c r="T407" s="37" t="n">
        <f aca="false">'PH - Tableau 1'!P407</f>
        <v>78.125</v>
      </c>
      <c r="U407" s="37" t="n">
        <f aca="false">'FO - Tableau 1'!D407</f>
        <v>33</v>
      </c>
      <c r="V407" s="37" t="n">
        <f aca="false">'PA - Tableau 1'!K407</f>
        <v>91.5</v>
      </c>
      <c r="W407" s="37" t="n">
        <f aca="false">'SC - Tableau 1'!L407</f>
        <v>64.5</v>
      </c>
      <c r="X407" s="37" t="n">
        <f aca="false">'DF - Tableau 1'!I407</f>
        <v>68</v>
      </c>
      <c r="Y407" s="37" t="n">
        <f aca="false">PS!F407</f>
        <v>33</v>
      </c>
      <c r="Z407" s="37" t="n">
        <v>50</v>
      </c>
      <c r="AA407" s="37" t="n">
        <v>50</v>
      </c>
      <c r="AB407" s="37" t="n">
        <v>50</v>
      </c>
    </row>
    <row r="408" customFormat="false" ht="14.35" hidden="false" customHeight="true" outlineLevel="0" collapsed="false">
      <c r="A408" s="17" t="s">
        <v>2076</v>
      </c>
      <c r="B408" s="27" t="n">
        <f aca="false">'POSITION - Tableau 1'!B408</f>
        <v>8</v>
      </c>
      <c r="C408" s="35" t="s">
        <v>283</v>
      </c>
      <c r="D408" s="36" t="s">
        <v>4404</v>
      </c>
      <c r="E408" s="27" t="n">
        <f aca="false">YEAR(TOT!A410)</f>
        <v>1990</v>
      </c>
      <c r="F408" s="28" t="n">
        <f aca="false">MONTH(TOT!A410)</f>
        <v>11</v>
      </c>
      <c r="G408" s="28" t="n">
        <f aca="false">DAY(TOT!A410)</f>
        <v>19</v>
      </c>
      <c r="H408" s="37" t="n">
        <v>74</v>
      </c>
      <c r="I408" s="37" t="n">
        <v>177</v>
      </c>
      <c r="J408" s="28"/>
      <c r="K408" s="38" t="n">
        <f aca="false">TOT!FX410</f>
        <v>1950000</v>
      </c>
      <c r="L408" s="28"/>
      <c r="M408" s="37" t="n">
        <f aca="false">'CK - Tableau 1'!F408</f>
        <v>67</v>
      </c>
      <c r="N408" s="37" t="n">
        <f aca="false">'FG - Tableau 1'!E408</f>
        <v>60</v>
      </c>
      <c r="O408" s="37" t="n">
        <f aca="false">'DI - Tableau 1'!E408</f>
        <v>63</v>
      </c>
      <c r="P408" s="37" t="n">
        <f aca="false">'SK - Tableau 1'!G408</f>
        <v>70</v>
      </c>
      <c r="Q408" s="37" t="n">
        <f aca="false">'ST - Tableau 1'!D408</f>
        <v>35</v>
      </c>
      <c r="R408" s="37" t="n">
        <f aca="false">'EN - Tableau 1'!D408</f>
        <v>54</v>
      </c>
      <c r="S408" s="37" t="n">
        <f aca="false">DU!E408</f>
        <v>99</v>
      </c>
      <c r="T408" s="37" t="n">
        <f aca="false">'PH - Tableau 1'!P408</f>
        <v>67.625</v>
      </c>
      <c r="U408" s="37" t="n">
        <f aca="false">'FO - Tableau 1'!D408</f>
        <v>33</v>
      </c>
      <c r="V408" s="37" t="n">
        <f aca="false">'PA - Tableau 1'!K408</f>
        <v>52.5</v>
      </c>
      <c r="W408" s="37" t="n">
        <f aca="false">'SC - Tableau 1'!L408</f>
        <v>61</v>
      </c>
      <c r="X408" s="37" t="n">
        <f aca="false">'DF - Tableau 1'!I408</f>
        <v>66.5</v>
      </c>
      <c r="Y408" s="37" t="n">
        <f aca="false">PS!F408</f>
        <v>33</v>
      </c>
      <c r="Z408" s="37" t="n">
        <v>50</v>
      </c>
      <c r="AA408" s="37" t="n">
        <v>50</v>
      </c>
      <c r="AB408" s="37" t="n">
        <v>50</v>
      </c>
    </row>
    <row r="409" customFormat="false" ht="14.35" hidden="false" customHeight="true" outlineLevel="0" collapsed="false">
      <c r="A409" s="17" t="s">
        <v>2078</v>
      </c>
      <c r="B409" s="27" t="n">
        <f aca="false">'POSITION - Tableau 1'!B409</f>
        <v>1</v>
      </c>
      <c r="C409" s="35" t="s">
        <v>262</v>
      </c>
      <c r="D409" s="36" t="s">
        <v>4403</v>
      </c>
      <c r="E409" s="27" t="n">
        <f aca="false">YEAR(TOT!A411)</f>
        <v>1996</v>
      </c>
      <c r="F409" s="28" t="n">
        <f aca="false">MONTH(TOT!A411)</f>
        <v>4</v>
      </c>
      <c r="G409" s="28" t="n">
        <f aca="false">DAY(TOT!A411)</f>
        <v>16</v>
      </c>
      <c r="H409" s="37" t="n">
        <v>74</v>
      </c>
      <c r="I409" s="37" t="n">
        <v>210</v>
      </c>
      <c r="J409" s="28"/>
      <c r="K409" s="38" t="n">
        <f aca="false">TOT!FX411</f>
        <v>842500</v>
      </c>
      <c r="L409" s="28"/>
      <c r="M409" s="37" t="n">
        <f aca="false">'CK - Tableau 1'!F409</f>
        <v>73</v>
      </c>
      <c r="N409" s="37" t="n">
        <f aca="false">'FG - Tableau 1'!E409</f>
        <v>33</v>
      </c>
      <c r="O409" s="37" t="n">
        <f aca="false">'DI - Tableau 1'!E409</f>
        <v>73</v>
      </c>
      <c r="P409" s="37" t="n">
        <f aca="false">'SK - Tableau 1'!G409</f>
        <v>60</v>
      </c>
      <c r="Q409" s="37" t="n">
        <f aca="false">'ST - Tableau 1'!D409</f>
        <v>79</v>
      </c>
      <c r="R409" s="37" t="n">
        <f aca="false">'EN - Tableau 1'!D409</f>
        <v>34</v>
      </c>
      <c r="S409" s="37" t="n">
        <f aca="false">DU!E409</f>
        <v>75</v>
      </c>
      <c r="T409" s="37" t="n">
        <f aca="false">'PH - Tableau 1'!P409</f>
        <v>54.375</v>
      </c>
      <c r="U409" s="37" t="n">
        <f aca="false">'FO - Tableau 1'!D409</f>
        <v>33</v>
      </c>
      <c r="V409" s="37" t="n">
        <f aca="false">'PA - Tableau 1'!K409</f>
        <v>47</v>
      </c>
      <c r="W409" s="37" t="n">
        <f aca="false">'SC - Tableau 1'!L409</f>
        <v>53.5</v>
      </c>
      <c r="X409" s="37" t="n">
        <f aca="false">'DF - Tableau 1'!I409</f>
        <v>47</v>
      </c>
      <c r="Y409" s="37" t="n">
        <f aca="false">PS!F409</f>
        <v>33</v>
      </c>
      <c r="Z409" s="37" t="n">
        <v>50</v>
      </c>
      <c r="AA409" s="37" t="n">
        <v>50</v>
      </c>
      <c r="AB409" s="37" t="n">
        <v>50</v>
      </c>
    </row>
    <row r="410" customFormat="false" ht="14.35" hidden="false" customHeight="true" outlineLevel="0" collapsed="false">
      <c r="A410" s="17" t="s">
        <v>2081</v>
      </c>
      <c r="B410" s="27" t="n">
        <f aca="false">'POSITION - Tableau 1'!B410</f>
        <v>1</v>
      </c>
      <c r="C410" s="35" t="s">
        <v>262</v>
      </c>
      <c r="D410" s="36" t="s">
        <v>4404</v>
      </c>
      <c r="E410" s="27" t="n">
        <f aca="false">YEAR(TOT!A412)</f>
        <v>1990</v>
      </c>
      <c r="F410" s="28" t="n">
        <f aca="false">MONTH(TOT!A412)</f>
        <v>9</v>
      </c>
      <c r="G410" s="28" t="n">
        <f aca="false">DAY(TOT!A412)</f>
        <v>20</v>
      </c>
      <c r="H410" s="37" t="n">
        <v>73</v>
      </c>
      <c r="I410" s="37" t="n">
        <v>195</v>
      </c>
      <c r="J410" s="28"/>
      <c r="K410" s="38" t="n">
        <f aca="false">TOT!FX412</f>
        <v>6000000</v>
      </c>
      <c r="L410" s="28"/>
      <c r="M410" s="37" t="n">
        <f aca="false">'CK - Tableau 1'!F410</f>
        <v>36</v>
      </c>
      <c r="N410" s="37" t="n">
        <f aca="false">'FG - Tableau 1'!E410</f>
        <v>33</v>
      </c>
      <c r="O410" s="37" t="n">
        <f aca="false">'DI - Tableau 1'!E410</f>
        <v>82</v>
      </c>
      <c r="P410" s="37" t="n">
        <f aca="false">'SK - Tableau 1'!G410</f>
        <v>95</v>
      </c>
      <c r="Q410" s="37" t="n">
        <f aca="false">'ST - Tableau 1'!D410</f>
        <v>58</v>
      </c>
      <c r="R410" s="37" t="n">
        <f aca="false">'EN - Tableau 1'!D410</f>
        <v>99</v>
      </c>
      <c r="S410" s="37" t="n">
        <f aca="false">DU!E410</f>
        <v>99</v>
      </c>
      <c r="T410" s="37" t="n">
        <f aca="false">'PH - Tableau 1'!P410</f>
        <v>79.625</v>
      </c>
      <c r="U410" s="37" t="n">
        <f aca="false">'FO - Tableau 1'!D410</f>
        <v>82</v>
      </c>
      <c r="V410" s="37" t="n">
        <f aca="false">'PA - Tableau 1'!K410</f>
        <v>87</v>
      </c>
      <c r="W410" s="37" t="n">
        <f aca="false">'SC - Tableau 1'!L410</f>
        <v>93</v>
      </c>
      <c r="X410" s="37" t="n">
        <f aca="false">'DF - Tableau 1'!I410</f>
        <v>66.5</v>
      </c>
      <c r="Y410" s="37" t="n">
        <f aca="false">PS!F410</f>
        <v>57</v>
      </c>
      <c r="Z410" s="37" t="n">
        <v>50</v>
      </c>
      <c r="AA410" s="37" t="n">
        <v>50</v>
      </c>
      <c r="AB410" s="37" t="n">
        <v>50</v>
      </c>
    </row>
    <row r="411" customFormat="false" ht="14.35" hidden="false" customHeight="true" outlineLevel="0" collapsed="false">
      <c r="A411" s="17" t="s">
        <v>2084</v>
      </c>
      <c r="B411" s="27" t="n">
        <f aca="false">'POSITION - Tableau 1'!B411</f>
        <v>8</v>
      </c>
      <c r="C411" s="35" t="s">
        <v>262</v>
      </c>
      <c r="D411" s="36" t="s">
        <v>4404</v>
      </c>
      <c r="E411" s="27" t="n">
        <f aca="false">YEAR(TOT!A413)</f>
        <v>1984</v>
      </c>
      <c r="F411" s="28" t="n">
        <f aca="false">MONTH(TOT!A413)</f>
        <v>1</v>
      </c>
      <c r="G411" s="28" t="n">
        <f aca="false">DAY(TOT!A413)</f>
        <v>19</v>
      </c>
      <c r="H411" s="37" t="n">
        <v>73</v>
      </c>
      <c r="I411" s="37" t="n">
        <v>208</v>
      </c>
      <c r="J411" s="28"/>
      <c r="K411" s="38" t="n">
        <f aca="false">TOT!FX413</f>
        <v>7000000</v>
      </c>
      <c r="L411" s="28"/>
      <c r="M411" s="37" t="n">
        <f aca="false">'CK - Tableau 1'!F411</f>
        <v>72</v>
      </c>
      <c r="N411" s="37" t="n">
        <f aca="false">'FG - Tableau 1'!E411</f>
        <v>72</v>
      </c>
      <c r="O411" s="37" t="n">
        <f aca="false">'DI - Tableau 1'!E411</f>
        <v>75</v>
      </c>
      <c r="P411" s="37" t="n">
        <f aca="false">'SK - Tableau 1'!G411</f>
        <v>75</v>
      </c>
      <c r="Q411" s="37" t="n">
        <f aca="false">'ST - Tableau 1'!D411</f>
        <v>82</v>
      </c>
      <c r="R411" s="37" t="n">
        <f aca="false">'EN - Tableau 1'!D411</f>
        <v>55</v>
      </c>
      <c r="S411" s="37" t="n">
        <f aca="false">DU!E411</f>
        <v>90</v>
      </c>
      <c r="T411" s="37" t="n">
        <f aca="false">'PH - Tableau 1'!P411</f>
        <v>70</v>
      </c>
      <c r="U411" s="37" t="n">
        <f aca="false">'FO - Tableau 1'!D411</f>
        <v>33</v>
      </c>
      <c r="V411" s="37" t="n">
        <f aca="false">'PA - Tableau 1'!K411</f>
        <v>62</v>
      </c>
      <c r="W411" s="37" t="n">
        <f aca="false">'SC - Tableau 1'!L411</f>
        <v>70</v>
      </c>
      <c r="X411" s="37" t="n">
        <f aca="false">'DF - Tableau 1'!I411</f>
        <v>74</v>
      </c>
      <c r="Y411" s="37" t="n">
        <f aca="false">PS!F411</f>
        <v>33</v>
      </c>
      <c r="Z411" s="37" t="n">
        <v>50</v>
      </c>
      <c r="AA411" s="37" t="n">
        <v>50</v>
      </c>
      <c r="AB411" s="37" t="n">
        <v>50</v>
      </c>
    </row>
    <row r="412" customFormat="false" ht="14.35" hidden="false" customHeight="true" outlineLevel="0" collapsed="false">
      <c r="A412" s="17" t="s">
        <v>2089</v>
      </c>
      <c r="B412" s="27" t="n">
        <f aca="false">'POSITION - Tableau 1'!B412</f>
        <v>2</v>
      </c>
      <c r="C412" s="35" t="s">
        <v>283</v>
      </c>
      <c r="D412" s="36" t="s">
        <v>4404</v>
      </c>
      <c r="E412" s="27" t="n">
        <f aca="false">YEAR(TOT!A414)</f>
        <v>1993</v>
      </c>
      <c r="F412" s="28" t="n">
        <f aca="false">MONTH(TOT!A414)</f>
        <v>8</v>
      </c>
      <c r="G412" s="28" t="n">
        <f aca="false">DAY(TOT!A414)</f>
        <v>13</v>
      </c>
      <c r="H412" s="37" t="n">
        <v>74</v>
      </c>
      <c r="I412" s="37" t="n">
        <v>227</v>
      </c>
      <c r="J412" s="28"/>
      <c r="K412" s="38" t="n">
        <f aca="false">TOT!FX414</f>
        <v>6750000</v>
      </c>
      <c r="L412" s="28"/>
      <c r="M412" s="37" t="n">
        <f aca="false">'CK - Tableau 1'!F412</f>
        <v>33</v>
      </c>
      <c r="N412" s="37" t="n">
        <f aca="false">'FG - Tableau 1'!E412</f>
        <v>33</v>
      </c>
      <c r="O412" s="37" t="n">
        <f aca="false">'DI - Tableau 1'!E412</f>
        <v>90</v>
      </c>
      <c r="P412" s="37" t="n">
        <f aca="false">'SK - Tableau 1'!G412</f>
        <v>99</v>
      </c>
      <c r="Q412" s="37" t="n">
        <f aca="false">'ST - Tableau 1'!D412</f>
        <v>95</v>
      </c>
      <c r="R412" s="37" t="n">
        <f aca="false">'EN - Tableau 1'!D412</f>
        <v>97</v>
      </c>
      <c r="S412" s="37" t="n">
        <f aca="false">DU!E412</f>
        <v>99</v>
      </c>
      <c r="T412" s="37" t="n">
        <f aca="false">'PH - Tableau 1'!P412</f>
        <v>78.25</v>
      </c>
      <c r="U412" s="37" t="n">
        <f aca="false">'FO - Tableau 1'!D412</f>
        <v>33</v>
      </c>
      <c r="V412" s="37" t="n">
        <f aca="false">'PA - Tableau 1'!K412</f>
        <v>97.5</v>
      </c>
      <c r="W412" s="37" t="n">
        <f aca="false">'SC - Tableau 1'!L412</f>
        <v>87</v>
      </c>
      <c r="X412" s="37" t="n">
        <f aca="false">'DF - Tableau 1'!I412</f>
        <v>62.5</v>
      </c>
      <c r="Y412" s="37" t="n">
        <f aca="false">PS!F412</f>
        <v>67.5</v>
      </c>
      <c r="Z412" s="37" t="n">
        <v>50</v>
      </c>
      <c r="AA412" s="37" t="n">
        <v>50</v>
      </c>
      <c r="AB412" s="37" t="n">
        <v>50</v>
      </c>
    </row>
    <row r="413" customFormat="false" ht="14.35" hidden="false" customHeight="true" outlineLevel="0" collapsed="false">
      <c r="A413" s="17" t="s">
        <v>2091</v>
      </c>
      <c r="B413" s="27" t="n">
        <f aca="false">'POSITION - Tableau 1'!B413</f>
        <v>8</v>
      </c>
      <c r="C413" s="35" t="s">
        <v>321</v>
      </c>
      <c r="D413" s="36" t="s">
        <v>4404</v>
      </c>
      <c r="E413" s="27" t="n">
        <f aca="false">YEAR(TOT!A415)</f>
        <v>1981</v>
      </c>
      <c r="F413" s="28" t="n">
        <f aca="false">MONTH(TOT!A415)</f>
        <v>10</v>
      </c>
      <c r="G413" s="28" t="n">
        <f aca="false">DAY(TOT!A415)</f>
        <v>1</v>
      </c>
      <c r="H413" s="37" t="n">
        <v>69</v>
      </c>
      <c r="I413" s="37" t="n">
        <v>157</v>
      </c>
      <c r="J413" s="28"/>
      <c r="K413" s="38" t="n">
        <f aca="false">TOT!FX415</f>
        <v>1000000</v>
      </c>
      <c r="L413" s="28"/>
      <c r="M413" s="37" t="n">
        <f aca="false">'CK - Tableau 1'!F413</f>
        <v>55</v>
      </c>
      <c r="N413" s="37" t="n">
        <f aca="false">'FG - Tableau 1'!E413</f>
        <v>33</v>
      </c>
      <c r="O413" s="37" t="n">
        <f aca="false">'DI - Tableau 1'!E413</f>
        <v>51</v>
      </c>
      <c r="P413" s="37" t="n">
        <f aca="false">'SK - Tableau 1'!G413</f>
        <v>75</v>
      </c>
      <c r="Q413" s="37" t="n">
        <f aca="false">'ST - Tableau 1'!D413</f>
        <v>34</v>
      </c>
      <c r="R413" s="37" t="n">
        <f aca="false">'EN - Tableau 1'!D413</f>
        <v>33</v>
      </c>
      <c r="S413" s="37" t="n">
        <f aca="false">DU!E413</f>
        <v>84</v>
      </c>
      <c r="T413" s="37" t="n">
        <f aca="false">'PH - Tableau 1'!P413</f>
        <v>64.375</v>
      </c>
      <c r="U413" s="37" t="n">
        <f aca="false">'FO - Tableau 1'!D413</f>
        <v>33</v>
      </c>
      <c r="V413" s="37" t="n">
        <f aca="false">'PA - Tableau 1'!K413</f>
        <v>50</v>
      </c>
      <c r="W413" s="37" t="n">
        <f aca="false">'SC - Tableau 1'!L413</f>
        <v>57</v>
      </c>
      <c r="X413" s="37" t="n">
        <f aca="false">'DF - Tableau 1'!I413</f>
        <v>76.5</v>
      </c>
      <c r="Y413" s="37" t="n">
        <f aca="false">PS!F413</f>
        <v>33</v>
      </c>
      <c r="Z413" s="37" t="n">
        <v>50</v>
      </c>
      <c r="AA413" s="37" t="n">
        <v>50</v>
      </c>
      <c r="AB413" s="37" t="n">
        <v>50</v>
      </c>
    </row>
    <row r="414" customFormat="false" ht="14.35" hidden="false" customHeight="true" outlineLevel="0" collapsed="false">
      <c r="A414" s="17" t="s">
        <v>2096</v>
      </c>
      <c r="B414" s="27" t="n">
        <f aca="false">'POSITION - Tableau 1'!B414</f>
        <v>1</v>
      </c>
      <c r="C414" s="35" t="s">
        <v>262</v>
      </c>
      <c r="D414" s="36" t="s">
        <v>4404</v>
      </c>
      <c r="E414" s="27" t="n">
        <f aca="false">YEAR(TOT!A416)</f>
        <v>1990</v>
      </c>
      <c r="F414" s="28" t="n">
        <f aca="false">MONTH(TOT!A416)</f>
        <v>12</v>
      </c>
      <c r="G414" s="28" t="n">
        <f aca="false">DAY(TOT!A416)</f>
        <v>27</v>
      </c>
      <c r="H414" s="37" t="n">
        <v>72</v>
      </c>
      <c r="I414" s="37" t="n">
        <v>195</v>
      </c>
      <c r="J414" s="28"/>
      <c r="K414" s="38" t="n">
        <f aca="false">TOT!FX416</f>
        <v>750000</v>
      </c>
      <c r="L414" s="28"/>
      <c r="M414" s="37" t="n">
        <f aca="false">'CK - Tableau 1'!F414</f>
        <v>63</v>
      </c>
      <c r="N414" s="37" t="n">
        <f aca="false">'FG - Tableau 1'!E414</f>
        <v>33</v>
      </c>
      <c r="O414" s="37" t="n">
        <f aca="false">'DI - Tableau 1'!E414</f>
        <v>60</v>
      </c>
      <c r="P414" s="37" t="n">
        <f aca="false">'SK - Tableau 1'!G414</f>
        <v>81</v>
      </c>
      <c r="Q414" s="37" t="n">
        <f aca="false">'ST - Tableau 1'!D414</f>
        <v>64</v>
      </c>
      <c r="R414" s="37" t="n">
        <f aca="false">'EN - Tableau 1'!D414</f>
        <v>78</v>
      </c>
      <c r="S414" s="37" t="n">
        <f aca="false">DU!E414</f>
        <v>94</v>
      </c>
      <c r="T414" s="37" t="n">
        <f aca="false">'PH - Tableau 1'!P414</f>
        <v>82.5</v>
      </c>
      <c r="U414" s="37" t="n">
        <f aca="false">'FO - Tableau 1'!D414</f>
        <v>48</v>
      </c>
      <c r="V414" s="37" t="n">
        <f aca="false">'PA - Tableau 1'!K414</f>
        <v>96</v>
      </c>
      <c r="W414" s="37" t="n">
        <f aca="false">'SC - Tableau 1'!L414</f>
        <v>95</v>
      </c>
      <c r="X414" s="37" t="n">
        <f aca="false">'DF - Tableau 1'!I414</f>
        <v>72</v>
      </c>
      <c r="Y414" s="37" t="n">
        <f aca="false">PS!F414</f>
        <v>46</v>
      </c>
      <c r="Z414" s="37" t="n">
        <v>50</v>
      </c>
      <c r="AA414" s="37" t="n">
        <v>50</v>
      </c>
      <c r="AB414" s="37" t="n">
        <v>50</v>
      </c>
    </row>
    <row r="415" customFormat="false" ht="14.35" hidden="false" customHeight="true" outlineLevel="0" collapsed="false">
      <c r="A415" s="17" t="s">
        <v>2100</v>
      </c>
      <c r="B415" s="27" t="n">
        <f aca="false">'POSITION - Tableau 1'!B415</f>
        <v>8</v>
      </c>
      <c r="C415" s="35" t="s">
        <v>321</v>
      </c>
      <c r="D415" s="36" t="s">
        <v>4404</v>
      </c>
      <c r="E415" s="27" t="n">
        <f aca="false">YEAR(TOT!A417)</f>
        <v>1993</v>
      </c>
      <c r="F415" s="28" t="n">
        <f aca="false">MONTH(TOT!A417)</f>
        <v>7</v>
      </c>
      <c r="G415" s="28" t="n">
        <f aca="false">DAY(TOT!A417)</f>
        <v>12</v>
      </c>
      <c r="H415" s="37" t="n">
        <v>75</v>
      </c>
      <c r="I415" s="37" t="n">
        <v>205</v>
      </c>
      <c r="J415" s="28"/>
      <c r="K415" s="38" t="n">
        <f aca="false">TOT!FX417</f>
        <v>4500000</v>
      </c>
      <c r="L415" s="28"/>
      <c r="M415" s="37" t="n">
        <f aca="false">'CK - Tableau 1'!F415</f>
        <v>37</v>
      </c>
      <c r="N415" s="37" t="n">
        <f aca="false">'FG - Tableau 1'!E415</f>
        <v>33</v>
      </c>
      <c r="O415" s="37" t="n">
        <f aca="false">'DI - Tableau 1'!E415</f>
        <v>78</v>
      </c>
      <c r="P415" s="37" t="n">
        <f aca="false">'SK - Tableau 1'!G415</f>
        <v>85</v>
      </c>
      <c r="Q415" s="37" t="n">
        <f aca="false">'ST - Tableau 1'!D415</f>
        <v>64</v>
      </c>
      <c r="R415" s="37" t="n">
        <f aca="false">'EN - Tableau 1'!D415</f>
        <v>70</v>
      </c>
      <c r="S415" s="37" t="n">
        <f aca="false">DU!E415</f>
        <v>90</v>
      </c>
      <c r="T415" s="37" t="n">
        <f aca="false">'PH - Tableau 1'!P415</f>
        <v>76.25</v>
      </c>
      <c r="U415" s="37" t="n">
        <f aca="false">'FO - Tableau 1'!D415</f>
        <v>33</v>
      </c>
      <c r="V415" s="37" t="n">
        <f aca="false">'PA - Tableau 1'!K415</f>
        <v>58</v>
      </c>
      <c r="W415" s="37" t="n">
        <f aca="false">'SC - Tableau 1'!L415</f>
        <v>53</v>
      </c>
      <c r="X415" s="37" t="n">
        <f aca="false">'DF - Tableau 1'!I415</f>
        <v>71.5</v>
      </c>
      <c r="Y415" s="37" t="n">
        <f aca="false">PS!F415</f>
        <v>33</v>
      </c>
      <c r="Z415" s="37" t="n">
        <v>50</v>
      </c>
      <c r="AA415" s="37" t="n">
        <v>50</v>
      </c>
      <c r="AB415" s="37" t="n">
        <v>50</v>
      </c>
    </row>
    <row r="416" customFormat="false" ht="14.35" hidden="false" customHeight="true" outlineLevel="0" collapsed="false">
      <c r="A416" s="17" t="s">
        <v>2105</v>
      </c>
      <c r="B416" s="27" t="n">
        <f aca="false">'POSITION - Tableau 1'!B416</f>
        <v>3</v>
      </c>
      <c r="C416" s="35" t="s">
        <v>262</v>
      </c>
      <c r="D416" s="36" t="s">
        <v>4404</v>
      </c>
      <c r="E416" s="27" t="n">
        <f aca="false">YEAR(TOT!A418)</f>
        <v>1995</v>
      </c>
      <c r="F416" s="28" t="n">
        <f aca="false">MONTH(TOT!A418)</f>
        <v>3</v>
      </c>
      <c r="G416" s="28" t="n">
        <f aca="false">DAY(TOT!A418)</f>
        <v>28</v>
      </c>
      <c r="H416" s="37" t="n">
        <v>73</v>
      </c>
      <c r="I416" s="37" t="n">
        <v>194</v>
      </c>
      <c r="J416" s="28"/>
      <c r="K416" s="38" t="n">
        <f aca="false">TOT!FX418</f>
        <v>6500000</v>
      </c>
      <c r="L416" s="28"/>
      <c r="M416" s="37" t="n">
        <f aca="false">'CK - Tableau 1'!F416</f>
        <v>48</v>
      </c>
      <c r="N416" s="37" t="n">
        <f aca="false">'FG - Tableau 1'!E416</f>
        <v>33</v>
      </c>
      <c r="O416" s="37" t="n">
        <f aca="false">'DI - Tableau 1'!E416</f>
        <v>70</v>
      </c>
      <c r="P416" s="37" t="n">
        <f aca="false">'SK - Tableau 1'!G416</f>
        <v>91</v>
      </c>
      <c r="Q416" s="37" t="n">
        <f aca="false">'ST - Tableau 1'!D416</f>
        <v>56</v>
      </c>
      <c r="R416" s="37" t="n">
        <f aca="false">'EN - Tableau 1'!D416</f>
        <v>79</v>
      </c>
      <c r="S416" s="37" t="n">
        <f aca="false">DU!E416</f>
        <v>94</v>
      </c>
      <c r="T416" s="37" t="n">
        <f aca="false">'PH - Tableau 1'!P416</f>
        <v>71.5</v>
      </c>
      <c r="U416" s="37" t="n">
        <f aca="false">'FO - Tableau 1'!D416</f>
        <v>46</v>
      </c>
      <c r="V416" s="37" t="n">
        <f aca="false">'PA - Tableau 1'!K416</f>
        <v>86.5</v>
      </c>
      <c r="W416" s="37" t="n">
        <f aca="false">'SC - Tableau 1'!L416</f>
        <v>75.5</v>
      </c>
      <c r="X416" s="37" t="n">
        <f aca="false">'DF - Tableau 1'!I416</f>
        <v>71.5</v>
      </c>
      <c r="Y416" s="37" t="n">
        <f aca="false">PS!F416</f>
        <v>48.5</v>
      </c>
      <c r="Z416" s="37" t="n">
        <v>50</v>
      </c>
      <c r="AA416" s="37" t="n">
        <v>50</v>
      </c>
      <c r="AB416" s="37" t="n">
        <v>50</v>
      </c>
    </row>
    <row r="417" customFormat="false" ht="14.35" hidden="false" customHeight="true" outlineLevel="0" collapsed="false">
      <c r="A417" s="17" t="s">
        <v>2109</v>
      </c>
      <c r="B417" s="27" t="n">
        <f aca="false">'POSITION - Tableau 1'!B417</f>
        <v>8</v>
      </c>
      <c r="C417" s="35" t="s">
        <v>321</v>
      </c>
      <c r="D417" s="36" t="s">
        <v>4404</v>
      </c>
      <c r="E417" s="27" t="n">
        <f aca="false">YEAR(TOT!A419)</f>
        <v>1984</v>
      </c>
      <c r="F417" s="28" t="n">
        <f aca="false">MONTH(TOT!A419)</f>
        <v>3</v>
      </c>
      <c r="G417" s="28" t="n">
        <f aca="false">DAY(TOT!A419)</f>
        <v>2</v>
      </c>
      <c r="H417" s="37" t="n">
        <v>72</v>
      </c>
      <c r="I417" s="37" t="n">
        <v>203</v>
      </c>
      <c r="J417" s="28"/>
      <c r="K417" s="38" t="n">
        <f aca="false">TOT!FX419</f>
        <v>4250000</v>
      </c>
      <c r="L417" s="28"/>
      <c r="M417" s="37" t="n">
        <f aca="false">'CK - Tableau 1'!F417</f>
        <v>67</v>
      </c>
      <c r="N417" s="37" t="n">
        <f aca="false">'FG - Tableau 1'!E417</f>
        <v>60</v>
      </c>
      <c r="O417" s="37" t="n">
        <f aca="false">'DI - Tableau 1'!E417</f>
        <v>62</v>
      </c>
      <c r="P417" s="37" t="n">
        <f aca="false">'SK - Tableau 1'!G417</f>
        <v>88</v>
      </c>
      <c r="Q417" s="37" t="n">
        <f aca="false">'ST - Tableau 1'!D417</f>
        <v>79</v>
      </c>
      <c r="R417" s="37" t="n">
        <f aca="false">'EN - Tableau 1'!D417</f>
        <v>47</v>
      </c>
      <c r="S417" s="37" t="n">
        <f aca="false">DU!E417</f>
        <v>98</v>
      </c>
      <c r="T417" s="37" t="n">
        <f aca="false">'PH - Tableau 1'!P417</f>
        <v>60.125</v>
      </c>
      <c r="U417" s="37" t="n">
        <f aca="false">'FO - Tableau 1'!D417</f>
        <v>53</v>
      </c>
      <c r="V417" s="37" t="n">
        <f aca="false">'PA - Tableau 1'!K417</f>
        <v>54.5</v>
      </c>
      <c r="W417" s="37" t="n">
        <f aca="false">'SC - Tableau 1'!L417</f>
        <v>51</v>
      </c>
      <c r="X417" s="37" t="n">
        <f aca="false">'DF - Tableau 1'!I417</f>
        <v>62.5</v>
      </c>
      <c r="Y417" s="37" t="n">
        <f aca="false">PS!F417</f>
        <v>33</v>
      </c>
      <c r="Z417" s="37" t="n">
        <v>50</v>
      </c>
      <c r="AA417" s="37" t="n">
        <v>50</v>
      </c>
      <c r="AB417" s="37" t="n">
        <v>50</v>
      </c>
    </row>
    <row r="418" customFormat="false" ht="14.35" hidden="false" customHeight="true" outlineLevel="0" collapsed="false">
      <c r="A418" s="17" t="s">
        <v>2113</v>
      </c>
      <c r="B418" s="27" t="n">
        <f aca="false">'POSITION - Tableau 1'!B418</f>
        <v>2</v>
      </c>
      <c r="C418" s="35" t="s">
        <v>262</v>
      </c>
      <c r="D418" s="36" t="s">
        <v>4404</v>
      </c>
      <c r="E418" s="27" t="n">
        <f aca="false">YEAR(TOT!A420)</f>
        <v>1993</v>
      </c>
      <c r="F418" s="28" t="n">
        <f aca="false">MONTH(TOT!A420)</f>
        <v>6</v>
      </c>
      <c r="G418" s="28" t="n">
        <f aca="false">DAY(TOT!A420)</f>
        <v>4</v>
      </c>
      <c r="H418" s="37" t="n">
        <v>76</v>
      </c>
      <c r="I418" s="37" t="n">
        <v>220</v>
      </c>
      <c r="J418" s="28"/>
      <c r="K418" s="38" t="n">
        <f aca="false">TOT!FX420</f>
        <v>6200000</v>
      </c>
      <c r="L418" s="28"/>
      <c r="M418" s="37" t="n">
        <f aca="false">'CK - Tableau 1'!F418</f>
        <v>40</v>
      </c>
      <c r="N418" s="37" t="n">
        <f aca="false">'FG - Tableau 1'!E418</f>
        <v>33</v>
      </c>
      <c r="O418" s="37" t="n">
        <f aca="false">'DI - Tableau 1'!E418</f>
        <v>78</v>
      </c>
      <c r="P418" s="37" t="n">
        <f aca="false">'SK - Tableau 1'!G418</f>
        <v>89</v>
      </c>
      <c r="Q418" s="37" t="n">
        <f aca="false">'ST - Tableau 1'!D418</f>
        <v>83</v>
      </c>
      <c r="R418" s="37" t="n">
        <f aca="false">'EN - Tableau 1'!D418</f>
        <v>93</v>
      </c>
      <c r="S418" s="37" t="n">
        <f aca="false">DU!E418</f>
        <v>99</v>
      </c>
      <c r="T418" s="37" t="n">
        <f aca="false">'PH - Tableau 1'!P418</f>
        <v>76.25</v>
      </c>
      <c r="U418" s="37" t="n">
        <f aca="false">'FO - Tableau 1'!D418</f>
        <v>60</v>
      </c>
      <c r="V418" s="37" t="n">
        <f aca="false">'PA - Tableau 1'!K418</f>
        <v>87.5</v>
      </c>
      <c r="W418" s="37" t="n">
        <f aca="false">'SC - Tableau 1'!L418</f>
        <v>85.5</v>
      </c>
      <c r="X418" s="37" t="n">
        <f aca="false">'DF - Tableau 1'!I418</f>
        <v>71.5</v>
      </c>
      <c r="Y418" s="37" t="n">
        <f aca="false">PS!F418</f>
        <v>44</v>
      </c>
      <c r="Z418" s="37" t="n">
        <v>50</v>
      </c>
      <c r="AA418" s="37" t="n">
        <v>50</v>
      </c>
      <c r="AB418" s="37" t="n">
        <v>50</v>
      </c>
    </row>
    <row r="419" customFormat="false" ht="14.35" hidden="false" customHeight="true" outlineLevel="0" collapsed="false">
      <c r="A419" s="17" t="s">
        <v>2116</v>
      </c>
      <c r="B419" s="27" t="n">
        <f aca="false">'POSITION - Tableau 1'!B419</f>
        <v>1</v>
      </c>
      <c r="C419" s="35" t="s">
        <v>262</v>
      </c>
      <c r="D419" s="36" t="s">
        <v>4404</v>
      </c>
      <c r="E419" s="27" t="n">
        <f aca="false">YEAR(TOT!A421)</f>
        <v>1988</v>
      </c>
      <c r="F419" s="28" t="n">
        <f aca="false">MONTH(TOT!A421)</f>
        <v>4</v>
      </c>
      <c r="G419" s="28" t="n">
        <f aca="false">DAY(TOT!A421)</f>
        <v>29</v>
      </c>
      <c r="H419" s="37" t="n">
        <v>73</v>
      </c>
      <c r="I419" s="37" t="n">
        <v>188</v>
      </c>
      <c r="J419" s="28"/>
      <c r="K419" s="38" t="n">
        <f aca="false">TOT!FX421</f>
        <v>13800000</v>
      </c>
      <c r="L419" s="28"/>
      <c r="M419" s="37" t="n">
        <f aca="false">'CK - Tableau 1'!F419</f>
        <v>38</v>
      </c>
      <c r="N419" s="37" t="n">
        <f aca="false">'FG - Tableau 1'!E419</f>
        <v>61</v>
      </c>
      <c r="O419" s="37" t="n">
        <f aca="false">'DI - Tableau 1'!E419</f>
        <v>59</v>
      </c>
      <c r="P419" s="37" t="n">
        <f aca="false">'SK - Tableau 1'!G419</f>
        <v>74</v>
      </c>
      <c r="Q419" s="37" t="n">
        <f aca="false">'ST - Tableau 1'!D419</f>
        <v>47</v>
      </c>
      <c r="R419" s="37" t="n">
        <f aca="false">'EN - Tableau 1'!D419</f>
        <v>99</v>
      </c>
      <c r="S419" s="37" t="n">
        <f aca="false">DU!E419</f>
        <v>91</v>
      </c>
      <c r="T419" s="37" t="n">
        <f aca="false">'PH - Tableau 1'!P419</f>
        <v>81.875</v>
      </c>
      <c r="U419" s="37" t="n">
        <f aca="false">'FO - Tableau 1'!D419</f>
        <v>95</v>
      </c>
      <c r="V419" s="37" t="n">
        <f aca="false">'PA - Tableau 1'!K419</f>
        <v>88.5</v>
      </c>
      <c r="W419" s="37" t="n">
        <f aca="false">'SC - Tableau 1'!L419</f>
        <v>84.5</v>
      </c>
      <c r="X419" s="37" t="n">
        <f aca="false">'DF - Tableau 1'!I419</f>
        <v>68.5</v>
      </c>
      <c r="Y419" s="37" t="n">
        <f aca="false">PS!F419</f>
        <v>40.5</v>
      </c>
      <c r="Z419" s="37" t="n">
        <v>50</v>
      </c>
      <c r="AA419" s="37" t="n">
        <v>50</v>
      </c>
      <c r="AB419" s="37" t="n">
        <v>50</v>
      </c>
    </row>
    <row r="420" customFormat="false" ht="14.35" hidden="false" customHeight="true" outlineLevel="0" collapsed="false">
      <c r="A420" s="17" t="s">
        <v>2121</v>
      </c>
      <c r="B420" s="27" t="n">
        <f aca="false">'POSITION - Tableau 1'!B420</f>
        <v>8</v>
      </c>
      <c r="C420" s="35" t="s">
        <v>283</v>
      </c>
      <c r="D420" s="36" t="s">
        <v>4404</v>
      </c>
      <c r="E420" s="27" t="n">
        <f aca="false">YEAR(TOT!A422)</f>
        <v>1992</v>
      </c>
      <c r="F420" s="28" t="n">
        <f aca="false">MONTH(TOT!A422)</f>
        <v>2</v>
      </c>
      <c r="G420" s="28" t="n">
        <f aca="false">DAY(TOT!A422)</f>
        <v>3</v>
      </c>
      <c r="H420" s="37" t="n">
        <v>69</v>
      </c>
      <c r="I420" s="37" t="n">
        <v>174</v>
      </c>
      <c r="J420" s="28"/>
      <c r="K420" s="38" t="n">
        <f aca="false">TOT!FX422</f>
        <v>1275000</v>
      </c>
      <c r="L420" s="28"/>
      <c r="M420" s="37" t="n">
        <f aca="false">'CK - Tableau 1'!F420</f>
        <v>59</v>
      </c>
      <c r="N420" s="37" t="n">
        <f aca="false">'FG - Tableau 1'!E420</f>
        <v>33</v>
      </c>
      <c r="O420" s="37" t="n">
        <f aca="false">'DI - Tableau 1'!E420</f>
        <v>48</v>
      </c>
      <c r="P420" s="37" t="n">
        <f aca="false">'SK - Tableau 1'!G420</f>
        <v>49</v>
      </c>
      <c r="Q420" s="37" t="n">
        <f aca="false">'ST - Tableau 1'!D420</f>
        <v>45</v>
      </c>
      <c r="R420" s="37" t="n">
        <f aca="false">'EN - Tableau 1'!D420</f>
        <v>33</v>
      </c>
      <c r="S420" s="37" t="n">
        <f aca="false">DU!E420</f>
        <v>73</v>
      </c>
      <c r="T420" s="37" t="n">
        <f aca="false">'PH - Tableau 1'!P420</f>
        <v>61.125</v>
      </c>
      <c r="U420" s="37" t="n">
        <f aca="false">'FO - Tableau 1'!D420</f>
        <v>33</v>
      </c>
      <c r="V420" s="37" t="n">
        <f aca="false">'PA - Tableau 1'!K420</f>
        <v>49</v>
      </c>
      <c r="W420" s="37" t="n">
        <f aca="false">'SC - Tableau 1'!L420</f>
        <v>51</v>
      </c>
      <c r="X420" s="37" t="n">
        <f aca="false">'DF - Tableau 1'!I420</f>
        <v>70.5</v>
      </c>
      <c r="Y420" s="37" t="n">
        <f aca="false">PS!F420</f>
        <v>33</v>
      </c>
      <c r="Z420" s="37" t="n">
        <v>50</v>
      </c>
      <c r="AA420" s="37" t="n">
        <v>50</v>
      </c>
      <c r="AB420" s="37" t="n">
        <v>50</v>
      </c>
    </row>
    <row r="421" customFormat="false" ht="14.35" hidden="false" customHeight="true" outlineLevel="0" collapsed="false">
      <c r="A421" s="17" t="s">
        <v>2126</v>
      </c>
      <c r="B421" s="27" t="n">
        <f aca="false">'POSITION - Tableau 1'!B421</f>
        <v>1</v>
      </c>
      <c r="C421" s="35" t="s">
        <v>283</v>
      </c>
      <c r="D421" s="36" t="s">
        <v>4403</v>
      </c>
      <c r="E421" s="27" t="n">
        <f aca="false">YEAR(TOT!A423)</f>
        <v>1993</v>
      </c>
      <c r="F421" s="28" t="n">
        <f aca="false">MONTH(TOT!A423)</f>
        <v>6</v>
      </c>
      <c r="G421" s="28" t="n">
        <f aca="false">DAY(TOT!A423)</f>
        <v>19</v>
      </c>
      <c r="H421" s="37" t="n">
        <v>74</v>
      </c>
      <c r="I421" s="37" t="n">
        <v>201</v>
      </c>
      <c r="J421" s="28"/>
      <c r="K421" s="38" t="n">
        <f aca="false">TOT!FX423</f>
        <v>650000</v>
      </c>
      <c r="L421" s="28"/>
      <c r="M421" s="37" t="n">
        <f aca="false">'CK - Tableau 1'!F421</f>
        <v>74</v>
      </c>
      <c r="N421" s="37" t="n">
        <f aca="false">'FG - Tableau 1'!E421</f>
        <v>33</v>
      </c>
      <c r="O421" s="37" t="n">
        <f aca="false">'DI - Tableau 1'!E421</f>
        <v>79</v>
      </c>
      <c r="P421" s="37" t="n">
        <f aca="false">'SK - Tableau 1'!G421</f>
        <v>66</v>
      </c>
      <c r="Q421" s="37" t="n">
        <f aca="false">'ST - Tableau 1'!D421</f>
        <v>63</v>
      </c>
      <c r="R421" s="37" t="n">
        <f aca="false">'EN - Tableau 1'!D421</f>
        <v>33</v>
      </c>
      <c r="S421" s="37" t="n">
        <f aca="false">DU!E421</f>
        <v>88</v>
      </c>
      <c r="T421" s="37" t="n">
        <f aca="false">'PH - Tableau 1'!P421</f>
        <v>60.875</v>
      </c>
      <c r="U421" s="37" t="n">
        <f aca="false">'FO - Tableau 1'!D421</f>
        <v>38</v>
      </c>
      <c r="V421" s="37" t="n">
        <f aca="false">'PA - Tableau 1'!K421</f>
        <v>58.5</v>
      </c>
      <c r="W421" s="37" t="n">
        <f aca="false">'SC - Tableau 1'!L421</f>
        <v>66</v>
      </c>
      <c r="X421" s="37" t="n">
        <f aca="false">'DF - Tableau 1'!I421</f>
        <v>58</v>
      </c>
      <c r="Y421" s="37" t="n">
        <f aca="false">PS!F421</f>
        <v>33</v>
      </c>
      <c r="Z421" s="37" t="n">
        <v>50</v>
      </c>
      <c r="AA421" s="37" t="n">
        <v>50</v>
      </c>
      <c r="AB421" s="37" t="n">
        <v>50</v>
      </c>
    </row>
    <row r="422" customFormat="false" ht="14.35" hidden="false" customHeight="true" outlineLevel="0" collapsed="false">
      <c r="A422" s="17" t="s">
        <v>2131</v>
      </c>
      <c r="B422" s="27" t="n">
        <f aca="false">'POSITION - Tableau 1'!B422</f>
        <v>4</v>
      </c>
      <c r="C422" s="35" t="s">
        <v>366</v>
      </c>
      <c r="D422" s="36" t="s">
        <v>4404</v>
      </c>
      <c r="E422" s="27" t="n">
        <f aca="false">YEAR(TOT!A424)</f>
        <v>1992</v>
      </c>
      <c r="F422" s="28" t="n">
        <f aca="false">MONTH(TOT!A424)</f>
        <v>4</v>
      </c>
      <c r="G422" s="28" t="n">
        <f aca="false">DAY(TOT!A424)</f>
        <v>13</v>
      </c>
      <c r="H422" s="37" t="n">
        <v>73</v>
      </c>
      <c r="I422" s="37" t="n">
        <v>217</v>
      </c>
      <c r="J422" s="28"/>
      <c r="K422" s="38" t="n">
        <f aca="false">TOT!FX424</f>
        <v>1900000</v>
      </c>
      <c r="L422" s="28"/>
      <c r="M422" s="37" t="n">
        <f aca="false">'CK - Tableau 1'!F422</f>
        <v>41</v>
      </c>
      <c r="N422" s="37" t="n">
        <f aca="false">'FG - Tableau 1'!E422</f>
        <v>33</v>
      </c>
      <c r="O422" s="37" t="n">
        <f aca="false">'DI - Tableau 1'!E422</f>
        <v>64</v>
      </c>
      <c r="P422" s="37" t="n">
        <f aca="false">'SK - Tableau 1'!G422</f>
        <v>47</v>
      </c>
      <c r="Q422" s="37" t="n">
        <f aca="false">'ST - Tableau 1'!D422</f>
        <v>91</v>
      </c>
      <c r="R422" s="37" t="n">
        <f aca="false">'EN - Tableau 1'!D422</f>
        <v>49</v>
      </c>
      <c r="S422" s="37" t="n">
        <f aca="false">DU!E422</f>
        <v>86</v>
      </c>
      <c r="T422" s="37" t="n">
        <f aca="false">'PH - Tableau 1'!P422</f>
        <v>73.875</v>
      </c>
      <c r="U422" s="37" t="n">
        <f aca="false">'FO - Tableau 1'!D422</f>
        <v>41</v>
      </c>
      <c r="V422" s="37" t="n">
        <f aca="false">'PA - Tableau 1'!K422</f>
        <v>84.5</v>
      </c>
      <c r="W422" s="37" t="n">
        <f aca="false">'SC - Tableau 1'!L422</f>
        <v>82.5</v>
      </c>
      <c r="X422" s="37" t="n">
        <f aca="false">'DF - Tableau 1'!I422</f>
        <v>76</v>
      </c>
      <c r="Y422" s="37" t="n">
        <f aca="false">PS!F422</f>
        <v>71</v>
      </c>
      <c r="Z422" s="37" t="n">
        <v>50</v>
      </c>
      <c r="AA422" s="37" t="n">
        <v>50</v>
      </c>
      <c r="AB422" s="37" t="n">
        <v>50</v>
      </c>
    </row>
    <row r="423" customFormat="false" ht="14.35" hidden="false" customHeight="true" outlineLevel="0" collapsed="false">
      <c r="A423" s="17" t="s">
        <v>2135</v>
      </c>
      <c r="B423" s="27" t="n">
        <f aca="false">'POSITION - Tableau 1'!B423</f>
        <v>5</v>
      </c>
      <c r="C423" s="35" t="s">
        <v>262</v>
      </c>
      <c r="D423" s="36" t="s">
        <v>4404</v>
      </c>
      <c r="E423" s="27" t="n">
        <f aca="false">YEAR(TOT!A425)</f>
        <v>1990</v>
      </c>
      <c r="F423" s="28" t="n">
        <f aca="false">MONTH(TOT!A425)</f>
        <v>5</v>
      </c>
      <c r="G423" s="28" t="n">
        <f aca="false">DAY(TOT!A425)</f>
        <v>15</v>
      </c>
      <c r="H423" s="37" t="n">
        <v>72</v>
      </c>
      <c r="I423" s="37" t="n">
        <v>190</v>
      </c>
      <c r="J423" s="28"/>
      <c r="K423" s="38" t="n">
        <f aca="false">TOT!FX425</f>
        <v>6000000</v>
      </c>
      <c r="L423" s="28"/>
      <c r="M423" s="37" t="n">
        <f aca="false">'CK - Tableau 1'!F423</f>
        <v>45</v>
      </c>
      <c r="N423" s="37" t="n">
        <f aca="false">'FG - Tableau 1'!E423</f>
        <v>60</v>
      </c>
      <c r="O423" s="37" t="n">
        <f aca="false">'DI - Tableau 1'!E423</f>
        <v>86</v>
      </c>
      <c r="P423" s="37" t="n">
        <f aca="false">'SK - Tableau 1'!G423</f>
        <v>69</v>
      </c>
      <c r="Q423" s="37" t="n">
        <f aca="false">'ST - Tableau 1'!D423</f>
        <v>55</v>
      </c>
      <c r="R423" s="37" t="n">
        <f aca="false">'EN - Tableau 1'!D423</f>
        <v>61</v>
      </c>
      <c r="S423" s="37" t="n">
        <f aca="false">DU!E423</f>
        <v>98</v>
      </c>
      <c r="T423" s="37" t="n">
        <f aca="false">'PH - Tableau 1'!P423</f>
        <v>78.875</v>
      </c>
      <c r="U423" s="37" t="n">
        <f aca="false">'FO - Tableau 1'!D423</f>
        <v>33</v>
      </c>
      <c r="V423" s="37" t="n">
        <f aca="false">'PA - Tableau 1'!K423</f>
        <v>89</v>
      </c>
      <c r="W423" s="37" t="n">
        <f aca="false">'SC - Tableau 1'!L423</f>
        <v>89</v>
      </c>
      <c r="X423" s="37" t="n">
        <f aca="false">'DF - Tableau 1'!I423</f>
        <v>67</v>
      </c>
      <c r="Y423" s="37" t="n">
        <f aca="false">PS!F423</f>
        <v>62.1666666666667</v>
      </c>
      <c r="Z423" s="37" t="n">
        <v>50</v>
      </c>
      <c r="AA423" s="37" t="n">
        <v>50</v>
      </c>
      <c r="AB423" s="37" t="n">
        <v>50</v>
      </c>
    </row>
    <row r="424" customFormat="false" ht="14.35" hidden="false" customHeight="true" outlineLevel="0" collapsed="false">
      <c r="A424" s="17" t="s">
        <v>2140</v>
      </c>
      <c r="B424" s="27" t="n">
        <f aca="false">'POSITION - Tableau 1'!B424</f>
        <v>2</v>
      </c>
      <c r="C424" s="35" t="s">
        <v>283</v>
      </c>
      <c r="D424" s="36" t="s">
        <v>4403</v>
      </c>
      <c r="E424" s="27" t="n">
        <f aca="false">YEAR(TOT!A426)</f>
        <v>1997</v>
      </c>
      <c r="F424" s="28" t="n">
        <f aca="false">MONTH(TOT!A426)</f>
        <v>2</v>
      </c>
      <c r="G424" s="28" t="n">
        <f aca="false">DAY(TOT!A426)</f>
        <v>16</v>
      </c>
      <c r="H424" s="37" t="n">
        <v>71</v>
      </c>
      <c r="I424" s="37" t="n">
        <v>187</v>
      </c>
      <c r="J424" s="28"/>
      <c r="K424" s="38" t="n">
        <f aca="false">TOT!FX426</f>
        <v>900000</v>
      </c>
      <c r="L424" s="28"/>
      <c r="M424" s="37" t="n">
        <f aca="false">'CK - Tableau 1'!F424</f>
        <v>63</v>
      </c>
      <c r="N424" s="37" t="n">
        <f aca="false">'FG - Tableau 1'!E424</f>
        <v>33</v>
      </c>
      <c r="O424" s="37" t="n">
        <f aca="false">'DI - Tableau 1'!E424</f>
        <v>73</v>
      </c>
      <c r="P424" s="37" t="n">
        <f aca="false">'SK - Tableau 1'!G424</f>
        <v>47</v>
      </c>
      <c r="Q424" s="37" t="n">
        <f aca="false">'ST - Tableau 1'!D424</f>
        <v>56</v>
      </c>
      <c r="R424" s="37" t="n">
        <f aca="false">'EN - Tableau 1'!D424</f>
        <v>33</v>
      </c>
      <c r="S424" s="37" t="n">
        <f aca="false">DU!E424</f>
        <v>82</v>
      </c>
      <c r="T424" s="37" t="n">
        <f aca="false">'PH - Tableau 1'!P424</f>
        <v>52.875</v>
      </c>
      <c r="U424" s="37" t="n">
        <f aca="false">'FO - Tableau 1'!D424</f>
        <v>33</v>
      </c>
      <c r="V424" s="37" t="n">
        <f aca="false">'PA - Tableau 1'!K424</f>
        <v>60</v>
      </c>
      <c r="W424" s="37" t="n">
        <f aca="false">'SC - Tableau 1'!L424</f>
        <v>49.5</v>
      </c>
      <c r="X424" s="37" t="n">
        <f aca="false">'DF - Tableau 1'!I424</f>
        <v>60</v>
      </c>
      <c r="Y424" s="37" t="n">
        <f aca="false">PS!F424</f>
        <v>33</v>
      </c>
      <c r="Z424" s="37" t="n">
        <v>50</v>
      </c>
      <c r="AA424" s="37" t="n">
        <v>50</v>
      </c>
      <c r="AB424" s="37" t="n">
        <v>50</v>
      </c>
    </row>
    <row r="425" customFormat="false" ht="14.35" hidden="false" customHeight="true" outlineLevel="0" collapsed="false">
      <c r="A425" s="17" t="s">
        <v>2143</v>
      </c>
      <c r="B425" s="27" t="n">
        <f aca="false">'POSITION - Tableau 1'!B425</f>
        <v>2</v>
      </c>
      <c r="C425" s="35" t="s">
        <v>262</v>
      </c>
      <c r="D425" s="36" t="s">
        <v>4404</v>
      </c>
      <c r="E425" s="27" t="n">
        <f aca="false">YEAR(TOT!A427)</f>
        <v>1992</v>
      </c>
      <c r="F425" s="28" t="n">
        <f aca="false">MONTH(TOT!A427)</f>
        <v>7</v>
      </c>
      <c r="G425" s="28" t="n">
        <f aca="false">DAY(TOT!A427)</f>
        <v>25</v>
      </c>
      <c r="H425" s="37" t="n">
        <v>78</v>
      </c>
      <c r="I425" s="37" t="n">
        <v>226</v>
      </c>
      <c r="J425" s="28"/>
      <c r="K425" s="38" t="n">
        <f aca="false">TOT!FX427</f>
        <v>1750000</v>
      </c>
      <c r="L425" s="28"/>
      <c r="M425" s="37" t="n">
        <f aca="false">'CK - Tableau 1'!F425</f>
        <v>77</v>
      </c>
      <c r="N425" s="37" t="n">
        <f aca="false">'FG - Tableau 1'!E425</f>
        <v>60</v>
      </c>
      <c r="O425" s="37" t="n">
        <f aca="false">'DI - Tableau 1'!E425</f>
        <v>50</v>
      </c>
      <c r="P425" s="37" t="n">
        <f aca="false">'SK - Tableau 1'!G425</f>
        <v>64</v>
      </c>
      <c r="Q425" s="37" t="n">
        <f aca="false">'ST - Tableau 1'!D425</f>
        <v>82</v>
      </c>
      <c r="R425" s="37" t="n">
        <f aca="false">'EN - Tableau 1'!D425</f>
        <v>40</v>
      </c>
      <c r="S425" s="37" t="n">
        <f aca="false">DU!E425</f>
        <v>96</v>
      </c>
      <c r="T425" s="37" t="n">
        <f aca="false">'PH - Tableau 1'!P425</f>
        <v>69.75</v>
      </c>
      <c r="U425" s="37" t="n">
        <f aca="false">'FO - Tableau 1'!D425</f>
        <v>33</v>
      </c>
      <c r="V425" s="37" t="n">
        <f aca="false">'PA - Tableau 1'!K425</f>
        <v>68</v>
      </c>
      <c r="W425" s="37" t="n">
        <f aca="false">'SC - Tableau 1'!L425</f>
        <v>65</v>
      </c>
      <c r="X425" s="37" t="n">
        <f aca="false">'DF - Tableau 1'!I425</f>
        <v>71</v>
      </c>
      <c r="Y425" s="37" t="n">
        <f aca="false">PS!F425</f>
        <v>33</v>
      </c>
      <c r="Z425" s="37" t="n">
        <v>50</v>
      </c>
      <c r="AA425" s="37" t="n">
        <v>50</v>
      </c>
      <c r="AB425" s="37" t="n">
        <v>50</v>
      </c>
    </row>
    <row r="426" customFormat="false" ht="14.35" hidden="false" customHeight="true" outlineLevel="0" collapsed="false">
      <c r="A426" s="17" t="s">
        <v>2147</v>
      </c>
      <c r="B426" s="27" t="n">
        <f aca="false">'POSITION - Tableau 1'!B426</f>
        <v>3</v>
      </c>
      <c r="C426" s="35" t="s">
        <v>262</v>
      </c>
      <c r="D426" s="36" t="s">
        <v>4404</v>
      </c>
      <c r="E426" s="27" t="n">
        <f aca="false">YEAR(TOT!A428)</f>
        <v>1989</v>
      </c>
      <c r="F426" s="28" t="n">
        <f aca="false">MONTH(TOT!A428)</f>
        <v>6</v>
      </c>
      <c r="G426" s="28" t="n">
        <f aca="false">DAY(TOT!A428)</f>
        <v>23</v>
      </c>
      <c r="H426" s="37" t="n">
        <v>72</v>
      </c>
      <c r="I426" s="37" t="n">
        <v>204</v>
      </c>
      <c r="J426" s="28"/>
      <c r="K426" s="38" t="n">
        <f aca="false">TOT!FX428</f>
        <v>1000000</v>
      </c>
      <c r="L426" s="28"/>
      <c r="M426" s="37" t="n">
        <f aca="false">'CK - Tableau 1'!F426</f>
        <v>91</v>
      </c>
      <c r="N426" s="37" t="n">
        <f aca="false">'FG - Tableau 1'!E426</f>
        <v>75</v>
      </c>
      <c r="O426" s="37" t="n">
        <f aca="false">'DI - Tableau 1'!E426</f>
        <v>38</v>
      </c>
      <c r="P426" s="37" t="n">
        <f aca="false">'SK - Tableau 1'!G426</f>
        <v>66</v>
      </c>
      <c r="Q426" s="37" t="n">
        <f aca="false">'ST - Tableau 1'!D426</f>
        <v>81</v>
      </c>
      <c r="R426" s="37" t="n">
        <f aca="false">'EN - Tableau 1'!D426</f>
        <v>33</v>
      </c>
      <c r="S426" s="37" t="n">
        <f aca="false">DU!E426</f>
        <v>96</v>
      </c>
      <c r="T426" s="37" t="n">
        <f aca="false">'PH - Tableau 1'!P426</f>
        <v>59.625</v>
      </c>
      <c r="U426" s="37" t="n">
        <f aca="false">'FO - Tableau 1'!D426</f>
        <v>33</v>
      </c>
      <c r="V426" s="37" t="n">
        <f aca="false">'PA - Tableau 1'!K426</f>
        <v>56</v>
      </c>
      <c r="W426" s="37" t="n">
        <f aca="false">'SC - Tableau 1'!L426</f>
        <v>60.5</v>
      </c>
      <c r="X426" s="37" t="n">
        <f aca="false">'DF - Tableau 1'!I426</f>
        <v>56.5</v>
      </c>
      <c r="Y426" s="37" t="n">
        <f aca="false">PS!F426</f>
        <v>33</v>
      </c>
      <c r="Z426" s="37" t="n">
        <v>50</v>
      </c>
      <c r="AA426" s="37" t="n">
        <v>50</v>
      </c>
      <c r="AB426" s="37" t="n">
        <v>50</v>
      </c>
    </row>
    <row r="427" customFormat="false" ht="14.35" hidden="false" customHeight="true" outlineLevel="0" collapsed="false">
      <c r="A427" s="17" t="s">
        <v>2151</v>
      </c>
      <c r="B427" s="27" t="n">
        <f aca="false">'POSITION - Tableau 1'!B427</f>
        <v>8</v>
      </c>
      <c r="C427" s="35" t="s">
        <v>283</v>
      </c>
      <c r="D427" s="36" t="s">
        <v>4404</v>
      </c>
      <c r="E427" s="27" t="n">
        <f aca="false">YEAR(TOT!A429)</f>
        <v>1992</v>
      </c>
      <c r="F427" s="28" t="n">
        <f aca="false">MONTH(TOT!A429)</f>
        <v>6</v>
      </c>
      <c r="G427" s="28" t="n">
        <f aca="false">DAY(TOT!A429)</f>
        <v>25</v>
      </c>
      <c r="H427" s="37" t="n">
        <v>75</v>
      </c>
      <c r="I427" s="37" t="n">
        <v>219</v>
      </c>
      <c r="J427" s="28"/>
      <c r="K427" s="38" t="n">
        <f aca="false">TOT!FX429</f>
        <v>650000</v>
      </c>
      <c r="L427" s="28"/>
      <c r="M427" s="37" t="n">
        <f aca="false">'CK - Tableau 1'!F427</f>
        <v>55</v>
      </c>
      <c r="N427" s="37" t="n">
        <f aca="false">'FG - Tableau 1'!E427</f>
        <v>33</v>
      </c>
      <c r="O427" s="37" t="n">
        <f aca="false">'DI - Tableau 1'!E427</f>
        <v>96</v>
      </c>
      <c r="P427" s="37" t="n">
        <f aca="false">'SK - Tableau 1'!G427</f>
        <v>55</v>
      </c>
      <c r="Q427" s="37" t="n">
        <f aca="false">'ST - Tableau 1'!D427</f>
        <v>86</v>
      </c>
      <c r="R427" s="37" t="n">
        <f aca="false">'EN - Tableau 1'!D427</f>
        <v>59</v>
      </c>
      <c r="S427" s="37" t="n">
        <f aca="false">DU!E427</f>
        <v>93</v>
      </c>
      <c r="T427" s="37" t="n">
        <f aca="false">'PH - Tableau 1'!P427</f>
        <v>69.625</v>
      </c>
      <c r="U427" s="37" t="n">
        <f aca="false">'FO - Tableau 1'!D427</f>
        <v>33</v>
      </c>
      <c r="V427" s="37" t="n">
        <f aca="false">'PA - Tableau 1'!K427</f>
        <v>61</v>
      </c>
      <c r="W427" s="37" t="n">
        <f aca="false">'SC - Tableau 1'!L427</f>
        <v>61.5</v>
      </c>
      <c r="X427" s="37" t="n">
        <f aca="false">'DF - Tableau 1'!I427</f>
        <v>73</v>
      </c>
      <c r="Y427" s="37" t="n">
        <f aca="false">PS!F427</f>
        <v>33</v>
      </c>
      <c r="Z427" s="37" t="n">
        <v>50</v>
      </c>
      <c r="AA427" s="37" t="n">
        <v>50</v>
      </c>
      <c r="AB427" s="37" t="n">
        <v>50</v>
      </c>
    </row>
    <row r="428" customFormat="false" ht="14.35" hidden="false" customHeight="true" outlineLevel="0" collapsed="false">
      <c r="A428" s="17" t="s">
        <v>2154</v>
      </c>
      <c r="B428" s="27" t="n">
        <f aca="false">'POSITION - Tableau 1'!B428</f>
        <v>8</v>
      </c>
      <c r="C428" s="35" t="s">
        <v>283</v>
      </c>
      <c r="D428" s="36" t="s">
        <v>4404</v>
      </c>
      <c r="E428" s="27" t="n">
        <f aca="false">YEAR(TOT!A430)</f>
        <v>1993</v>
      </c>
      <c r="F428" s="28" t="n">
        <f aca="false">MONTH(TOT!A430)</f>
        <v>10</v>
      </c>
      <c r="G428" s="28" t="n">
        <f aca="false">DAY(TOT!A430)</f>
        <v>8</v>
      </c>
      <c r="H428" s="37" t="n">
        <v>72</v>
      </c>
      <c r="I428" s="37" t="n">
        <v>182</v>
      </c>
      <c r="J428" s="28"/>
      <c r="K428" s="38" t="n">
        <f aca="false">TOT!FX430</f>
        <v>925000</v>
      </c>
      <c r="L428" s="28"/>
      <c r="M428" s="37" t="n">
        <f aca="false">'CK - Tableau 1'!F428</f>
        <v>60</v>
      </c>
      <c r="N428" s="37" t="n">
        <f aca="false">'FG - Tableau 1'!E428</f>
        <v>33</v>
      </c>
      <c r="O428" s="37" t="n">
        <f aca="false">'DI - Tableau 1'!E428</f>
        <v>47</v>
      </c>
      <c r="P428" s="37" t="n">
        <f aca="false">'SK - Tableau 1'!G428</f>
        <v>60</v>
      </c>
      <c r="Q428" s="37" t="n">
        <f aca="false">'ST - Tableau 1'!D428</f>
        <v>43</v>
      </c>
      <c r="R428" s="37" t="n">
        <f aca="false">'EN - Tableau 1'!D428</f>
        <v>33</v>
      </c>
      <c r="S428" s="37" t="n">
        <f aca="false">DU!E428</f>
        <v>79</v>
      </c>
      <c r="T428" s="37" t="n">
        <f aca="false">'PH - Tableau 1'!P428</f>
        <v>56</v>
      </c>
      <c r="U428" s="37" t="n">
        <f aca="false">'FO - Tableau 1'!D428</f>
        <v>33</v>
      </c>
      <c r="V428" s="37" t="n">
        <f aca="false">'PA - Tableau 1'!K428</f>
        <v>57</v>
      </c>
      <c r="W428" s="37" t="n">
        <f aca="false">'SC - Tableau 1'!L428</f>
        <v>47</v>
      </c>
      <c r="X428" s="37" t="n">
        <f aca="false">'DF - Tableau 1'!I428</f>
        <v>53.5</v>
      </c>
      <c r="Y428" s="37" t="n">
        <f aca="false">PS!F428</f>
        <v>33</v>
      </c>
      <c r="Z428" s="37" t="n">
        <v>50</v>
      </c>
      <c r="AA428" s="37" t="n">
        <v>50</v>
      </c>
      <c r="AB428" s="37" t="n">
        <v>50</v>
      </c>
    </row>
    <row r="429" customFormat="false" ht="14.35" hidden="false" customHeight="true" outlineLevel="0" collapsed="false">
      <c r="A429" s="17" t="s">
        <v>2157</v>
      </c>
      <c r="B429" s="27" t="n">
        <f aca="false">'POSITION - Tableau 1'!B429</f>
        <v>2</v>
      </c>
      <c r="C429" s="35" t="s">
        <v>283</v>
      </c>
      <c r="D429" s="36" t="s">
        <v>4404</v>
      </c>
      <c r="E429" s="27" t="n">
        <f aca="false">YEAR(TOT!A431)</f>
        <v>1990</v>
      </c>
      <c r="F429" s="28" t="n">
        <f aca="false">MONTH(TOT!A431)</f>
        <v>9</v>
      </c>
      <c r="G429" s="28" t="n">
        <f aca="false">DAY(TOT!A431)</f>
        <v>29</v>
      </c>
      <c r="H429" s="37" t="n">
        <v>74</v>
      </c>
      <c r="I429" s="37" t="n">
        <v>190</v>
      </c>
      <c r="J429" s="28"/>
      <c r="K429" s="38" t="n">
        <f aca="false">TOT!FX431</f>
        <v>650000</v>
      </c>
      <c r="L429" s="28"/>
      <c r="M429" s="37" t="n">
        <f aca="false">'CK - Tableau 1'!F429</f>
        <v>69</v>
      </c>
      <c r="N429" s="37" t="n">
        <f aca="false">'FG - Tableau 1'!E429</f>
        <v>33</v>
      </c>
      <c r="O429" s="37" t="n">
        <f aca="false">'DI - Tableau 1'!E429</f>
        <v>64</v>
      </c>
      <c r="P429" s="37" t="n">
        <f aca="false">'SK - Tableau 1'!G429</f>
        <v>60</v>
      </c>
      <c r="Q429" s="37" t="n">
        <f aca="false">'ST - Tableau 1'!D429</f>
        <v>45</v>
      </c>
      <c r="R429" s="37" t="n">
        <f aca="false">'EN - Tableau 1'!D429</f>
        <v>33</v>
      </c>
      <c r="S429" s="37" t="n">
        <f aca="false">DU!E429</f>
        <v>82</v>
      </c>
      <c r="T429" s="37" t="n">
        <f aca="false">'PH - Tableau 1'!P429</f>
        <v>52.875</v>
      </c>
      <c r="U429" s="37" t="n">
        <f aca="false">'FO - Tableau 1'!D429</f>
        <v>60</v>
      </c>
      <c r="V429" s="37" t="n">
        <f aca="false">'PA - Tableau 1'!K429</f>
        <v>56</v>
      </c>
      <c r="W429" s="37" t="n">
        <f aca="false">'SC - Tableau 1'!L429</f>
        <v>60</v>
      </c>
      <c r="X429" s="37" t="n">
        <f aca="false">'DF - Tableau 1'!I429</f>
        <v>53.5</v>
      </c>
      <c r="Y429" s="37" t="n">
        <f aca="false">PS!F429</f>
        <v>33</v>
      </c>
      <c r="Z429" s="37" t="n">
        <v>50</v>
      </c>
      <c r="AA429" s="37" t="n">
        <v>50</v>
      </c>
      <c r="AB429" s="37" t="n">
        <v>50</v>
      </c>
    </row>
    <row r="430" customFormat="false" ht="14.35" hidden="false" customHeight="true" outlineLevel="0" collapsed="false">
      <c r="A430" s="17" t="s">
        <v>2160</v>
      </c>
      <c r="B430" s="27" t="n">
        <f aca="false">'POSITION - Tableau 1'!B430</f>
        <v>1</v>
      </c>
      <c r="C430" s="35" t="s">
        <v>262</v>
      </c>
      <c r="D430" s="36" t="s">
        <v>4404</v>
      </c>
      <c r="E430" s="27" t="n">
        <f aca="false">YEAR(TOT!A432)</f>
        <v>1988</v>
      </c>
      <c r="F430" s="28" t="n">
        <f aca="false">MONTH(TOT!A432)</f>
        <v>9</v>
      </c>
      <c r="G430" s="28" t="n">
        <f aca="false">DAY(TOT!A432)</f>
        <v>10</v>
      </c>
      <c r="H430" s="37" t="n">
        <v>69</v>
      </c>
      <c r="I430" s="37" t="n">
        <v>170</v>
      </c>
      <c r="J430" s="28"/>
      <c r="K430" s="38" t="n">
        <f aca="false">TOT!FX432</f>
        <v>6000000</v>
      </c>
      <c r="L430" s="28"/>
      <c r="M430" s="37" t="n">
        <f aca="false">'CK - Tableau 1'!F430</f>
        <v>79</v>
      </c>
      <c r="N430" s="37" t="n">
        <f aca="false">'FG - Tableau 1'!E430</f>
        <v>33</v>
      </c>
      <c r="O430" s="37" t="n">
        <f aca="false">'DI - Tableau 1'!E430</f>
        <v>81</v>
      </c>
      <c r="P430" s="37" t="n">
        <f aca="false">'SK - Tableau 1'!G430</f>
        <v>70</v>
      </c>
      <c r="Q430" s="37" t="n">
        <f aca="false">'ST - Tableau 1'!D430</f>
        <v>40</v>
      </c>
      <c r="R430" s="37" t="n">
        <f aca="false">'EN - Tableau 1'!D430</f>
        <v>94</v>
      </c>
      <c r="S430" s="37" t="n">
        <f aca="false">DU!E430</f>
        <v>98</v>
      </c>
      <c r="T430" s="37" t="n">
        <f aca="false">'PH - Tableau 1'!P430</f>
        <v>81.25</v>
      </c>
      <c r="U430" s="37" t="n">
        <f aca="false">'FO - Tableau 1'!D430</f>
        <v>93</v>
      </c>
      <c r="V430" s="37" t="n">
        <f aca="false">'PA - Tableau 1'!K430</f>
        <v>75</v>
      </c>
      <c r="W430" s="37" t="n">
        <f aca="false">'SC - Tableau 1'!L430</f>
        <v>75.5</v>
      </c>
      <c r="X430" s="37" t="n">
        <f aca="false">'DF - Tableau 1'!I430</f>
        <v>70.5</v>
      </c>
      <c r="Y430" s="37" t="n">
        <f aca="false">PS!F430</f>
        <v>33</v>
      </c>
      <c r="Z430" s="37" t="n">
        <v>50</v>
      </c>
      <c r="AA430" s="37" t="n">
        <v>50</v>
      </c>
      <c r="AB430" s="37" t="n">
        <v>50</v>
      </c>
    </row>
    <row r="431" customFormat="false" ht="14.35" hidden="false" customHeight="true" outlineLevel="0" collapsed="false">
      <c r="A431" s="17" t="s">
        <v>2162</v>
      </c>
      <c r="B431" s="27" t="n">
        <f aca="false">'POSITION - Tableau 1'!B431</f>
        <v>4</v>
      </c>
      <c r="C431" s="35" t="s">
        <v>262</v>
      </c>
      <c r="D431" s="36" t="s">
        <v>4404</v>
      </c>
      <c r="E431" s="27" t="n">
        <f aca="false">YEAR(TOT!A433)</f>
        <v>1991</v>
      </c>
      <c r="F431" s="28" t="n">
        <f aca="false">MONTH(TOT!A433)</f>
        <v>5</v>
      </c>
      <c r="G431" s="28" t="n">
        <f aca="false">DAY(TOT!A433)</f>
        <v>14</v>
      </c>
      <c r="H431" s="37" t="n">
        <v>76</v>
      </c>
      <c r="I431" s="37" t="n">
        <v>220</v>
      </c>
      <c r="J431" s="28"/>
      <c r="K431" s="38" t="n">
        <f aca="false">TOT!FX433</f>
        <v>650000</v>
      </c>
      <c r="L431" s="28"/>
      <c r="M431" s="37" t="n">
        <f aca="false">'CK - Tableau 1'!F431</f>
        <v>60</v>
      </c>
      <c r="N431" s="37" t="n">
        <f aca="false">'FG - Tableau 1'!E431</f>
        <v>33</v>
      </c>
      <c r="O431" s="37" t="n">
        <f aca="false">'DI - Tableau 1'!E431</f>
        <v>73</v>
      </c>
      <c r="P431" s="37" t="n">
        <f aca="false">'SK - Tableau 1'!G431</f>
        <v>47</v>
      </c>
      <c r="Q431" s="37" t="n">
        <f aca="false">'ST - Tableau 1'!D431</f>
        <v>83</v>
      </c>
      <c r="R431" s="37" t="n">
        <f aca="false">'EN - Tableau 1'!D431</f>
        <v>33</v>
      </c>
      <c r="S431" s="37" t="n">
        <f aca="false">DU!E431</f>
        <v>83</v>
      </c>
      <c r="T431" s="37" t="n">
        <f aca="false">'PH - Tableau 1'!P431</f>
        <v>55.375</v>
      </c>
      <c r="U431" s="37" t="n">
        <f aca="false">'FO - Tableau 1'!D431</f>
        <v>38</v>
      </c>
      <c r="V431" s="37" t="n">
        <f aca="false">'PA - Tableau 1'!K431</f>
        <v>60</v>
      </c>
      <c r="W431" s="37" t="n">
        <f aca="false">'SC - Tableau 1'!L431</f>
        <v>53.5</v>
      </c>
      <c r="X431" s="37" t="n">
        <f aca="false">'DF - Tableau 1'!I431</f>
        <v>60</v>
      </c>
      <c r="Y431" s="37" t="n">
        <f aca="false">PS!F431</f>
        <v>33</v>
      </c>
      <c r="Z431" s="37" t="n">
        <v>50</v>
      </c>
      <c r="AA431" s="37" t="n">
        <v>50</v>
      </c>
      <c r="AB431" s="37" t="n">
        <v>50</v>
      </c>
    </row>
    <row r="432" customFormat="false" ht="14.35" hidden="false" customHeight="true" outlineLevel="0" collapsed="false">
      <c r="A432" s="17" t="s">
        <v>2165</v>
      </c>
      <c r="B432" s="27" t="n">
        <f aca="false">'POSITION - Tableau 1'!B432</f>
        <v>1</v>
      </c>
      <c r="C432" s="35" t="s">
        <v>262</v>
      </c>
      <c r="D432" s="36" t="s">
        <v>4404</v>
      </c>
      <c r="E432" s="27" t="n">
        <f aca="false">YEAR(TOT!A434)</f>
        <v>1992</v>
      </c>
      <c r="F432" s="28" t="n">
        <f aca="false">MONTH(TOT!A434)</f>
        <v>4</v>
      </c>
      <c r="G432" s="28" t="n">
        <f aca="false">DAY(TOT!A434)</f>
        <v>15</v>
      </c>
      <c r="H432" s="37" t="n">
        <v>71</v>
      </c>
      <c r="I432" s="37" t="n">
        <v>200</v>
      </c>
      <c r="J432" s="28"/>
      <c r="K432" s="38" t="n">
        <f aca="false">TOT!FX434</f>
        <v>1750000</v>
      </c>
      <c r="L432" s="28"/>
      <c r="M432" s="37" t="n">
        <f aca="false">'CK - Tableau 1'!F432</f>
        <v>36</v>
      </c>
      <c r="N432" s="37" t="n">
        <f aca="false">'FG - Tableau 1'!E432</f>
        <v>33</v>
      </c>
      <c r="O432" s="37" t="n">
        <f aca="false">'DI - Tableau 1'!E432</f>
        <v>91</v>
      </c>
      <c r="P432" s="37" t="n">
        <f aca="false">'SK - Tableau 1'!G432</f>
        <v>70</v>
      </c>
      <c r="Q432" s="37" t="n">
        <f aca="false">'ST - Tableau 1'!D432</f>
        <v>80</v>
      </c>
      <c r="R432" s="37" t="n">
        <f aca="false">'EN - Tableau 1'!D432</f>
        <v>33</v>
      </c>
      <c r="S432" s="37" t="n">
        <f aca="false">DU!E432</f>
        <v>92</v>
      </c>
      <c r="T432" s="37" t="n">
        <f aca="false">'PH - Tableau 1'!P432</f>
        <v>73</v>
      </c>
      <c r="U432" s="37" t="n">
        <f aca="false">'FO - Tableau 1'!D432</f>
        <v>54</v>
      </c>
      <c r="V432" s="37" t="n">
        <f aca="false">'PA - Tableau 1'!K432</f>
        <v>66</v>
      </c>
      <c r="W432" s="37" t="n">
        <f aca="false">'SC - Tableau 1'!L432</f>
        <v>73</v>
      </c>
      <c r="X432" s="37" t="n">
        <f aca="false">'DF - Tableau 1'!I432</f>
        <v>63</v>
      </c>
      <c r="Y432" s="37" t="n">
        <f aca="false">PS!F432</f>
        <v>49.7857142857143</v>
      </c>
      <c r="Z432" s="37" t="n">
        <v>50</v>
      </c>
      <c r="AA432" s="37" t="n">
        <v>50</v>
      </c>
      <c r="AB432" s="37" t="n">
        <v>50</v>
      </c>
    </row>
    <row r="433" customFormat="false" ht="14.35" hidden="false" customHeight="true" outlineLevel="0" collapsed="false">
      <c r="A433" s="17" t="s">
        <v>2168</v>
      </c>
      <c r="B433" s="27" t="n">
        <f aca="false">'POSITION - Tableau 1'!B433</f>
        <v>8</v>
      </c>
      <c r="C433" s="35" t="s">
        <v>262</v>
      </c>
      <c r="D433" s="36" t="s">
        <v>4404</v>
      </c>
      <c r="E433" s="27" t="n">
        <f aca="false">YEAR(TOT!A435)</f>
        <v>1987</v>
      </c>
      <c r="F433" s="28" t="n">
        <f aca="false">MONTH(TOT!A435)</f>
        <v>7</v>
      </c>
      <c r="G433" s="28" t="n">
        <f aca="false">DAY(TOT!A435)</f>
        <v>26</v>
      </c>
      <c r="H433" s="37" t="n">
        <v>70</v>
      </c>
      <c r="I433" s="37" t="n">
        <v>179</v>
      </c>
      <c r="J433" s="28"/>
      <c r="K433" s="38" t="n">
        <f aca="false">TOT!FX435</f>
        <v>1100000</v>
      </c>
      <c r="L433" s="28"/>
      <c r="M433" s="37" t="n">
        <f aca="false">'CK - Tableau 1'!F433</f>
        <v>58</v>
      </c>
      <c r="N433" s="37" t="n">
        <f aca="false">'FG - Tableau 1'!E433</f>
        <v>69</v>
      </c>
      <c r="O433" s="37" t="n">
        <f aca="false">'DI - Tableau 1'!E433</f>
        <v>78</v>
      </c>
      <c r="P433" s="37" t="n">
        <f aca="false">'SK - Tableau 1'!G433</f>
        <v>65</v>
      </c>
      <c r="Q433" s="37" t="n">
        <f aca="false">'ST - Tableau 1'!D433</f>
        <v>48</v>
      </c>
      <c r="R433" s="37" t="n">
        <f aca="false">'EN - Tableau 1'!D433</f>
        <v>43</v>
      </c>
      <c r="S433" s="37" t="n">
        <f aca="false">DU!E433</f>
        <v>98</v>
      </c>
      <c r="T433" s="37" t="n">
        <f aca="false">'PH - Tableau 1'!P433</f>
        <v>63.375</v>
      </c>
      <c r="U433" s="37" t="n">
        <f aca="false">'FO - Tableau 1'!D433</f>
        <v>33</v>
      </c>
      <c r="V433" s="37" t="n">
        <f aca="false">'PA - Tableau 1'!K433</f>
        <v>59.5</v>
      </c>
      <c r="W433" s="37" t="n">
        <f aca="false">'SC - Tableau 1'!L433</f>
        <v>55.5</v>
      </c>
      <c r="X433" s="37" t="n">
        <f aca="false">'DF - Tableau 1'!I433</f>
        <v>76.5</v>
      </c>
      <c r="Y433" s="37" t="n">
        <f aca="false">PS!F433</f>
        <v>33</v>
      </c>
      <c r="Z433" s="37" t="n">
        <v>50</v>
      </c>
      <c r="AA433" s="37" t="n">
        <v>50</v>
      </c>
      <c r="AB433" s="37" t="n">
        <v>50</v>
      </c>
    </row>
    <row r="434" customFormat="false" ht="14.35" hidden="false" customHeight="true" outlineLevel="0" collapsed="false">
      <c r="A434" s="17" t="s">
        <v>2171</v>
      </c>
      <c r="B434" s="27" t="n">
        <f aca="false">'POSITION - Tableau 1'!B434</f>
        <v>1</v>
      </c>
      <c r="C434" s="35" t="s">
        <v>366</v>
      </c>
      <c r="D434" s="36" t="s">
        <v>4404</v>
      </c>
      <c r="E434" s="27" t="n">
        <f aca="false">YEAR(TOT!A436)</f>
        <v>1987</v>
      </c>
      <c r="F434" s="28" t="n">
        <f aca="false">MONTH(TOT!A436)</f>
        <v>12</v>
      </c>
      <c r="G434" s="28" t="n">
        <f aca="false">DAY(TOT!A436)</f>
        <v>23</v>
      </c>
      <c r="H434" s="37" t="n">
        <v>74</v>
      </c>
      <c r="I434" s="37" t="n">
        <v>198</v>
      </c>
      <c r="J434" s="28"/>
      <c r="K434" s="38" t="n">
        <f aca="false">TOT!FX436</f>
        <v>4700000</v>
      </c>
      <c r="L434" s="28"/>
      <c r="M434" s="37" t="n">
        <f aca="false">'CK - Tableau 1'!F434</f>
        <v>67</v>
      </c>
      <c r="N434" s="37" t="n">
        <f aca="false">'FG - Tableau 1'!E434</f>
        <v>33</v>
      </c>
      <c r="O434" s="37" t="n">
        <f aca="false">'DI - Tableau 1'!E434</f>
        <v>72</v>
      </c>
      <c r="P434" s="37" t="n">
        <f aca="false">'SK - Tableau 1'!G434</f>
        <v>54</v>
      </c>
      <c r="Q434" s="37" t="n">
        <f aca="false">'ST - Tableau 1'!D434</f>
        <v>57</v>
      </c>
      <c r="R434" s="37" t="n">
        <f aca="false">'EN - Tableau 1'!D434</f>
        <v>33</v>
      </c>
      <c r="S434" s="37" t="n">
        <f aca="false">DU!E434</f>
        <v>94</v>
      </c>
      <c r="T434" s="37" t="n">
        <f aca="false">'PH - Tableau 1'!P434</f>
        <v>62.125</v>
      </c>
      <c r="U434" s="37" t="n">
        <f aca="false">'FO - Tableau 1'!D434</f>
        <v>94</v>
      </c>
      <c r="V434" s="37" t="n">
        <f aca="false">'PA - Tableau 1'!K434</f>
        <v>54</v>
      </c>
      <c r="W434" s="37" t="n">
        <f aca="false">'SC - Tableau 1'!L434</f>
        <v>57.5</v>
      </c>
      <c r="X434" s="37" t="n">
        <f aca="false">'DF - Tableau 1'!I434</f>
        <v>64.5</v>
      </c>
      <c r="Y434" s="37" t="n">
        <f aca="false">PS!F434</f>
        <v>33</v>
      </c>
      <c r="Z434" s="37" t="n">
        <v>50</v>
      </c>
      <c r="AA434" s="37" t="n">
        <v>50</v>
      </c>
      <c r="AB434" s="37" t="n">
        <v>50</v>
      </c>
    </row>
    <row r="435" customFormat="false" ht="14.35" hidden="false" customHeight="true" outlineLevel="0" collapsed="false">
      <c r="A435" s="17" t="s">
        <v>2176</v>
      </c>
      <c r="B435" s="27" t="n">
        <f aca="false">'POSITION - Tableau 1'!B435</f>
        <v>3</v>
      </c>
      <c r="C435" s="35" t="s">
        <v>262</v>
      </c>
      <c r="D435" s="36" t="s">
        <v>4404</v>
      </c>
      <c r="E435" s="27" t="n">
        <f aca="false">YEAR(TOT!A437)</f>
        <v>1994</v>
      </c>
      <c r="F435" s="28" t="n">
        <f aca="false">MONTH(TOT!A437)</f>
        <v>7</v>
      </c>
      <c r="G435" s="28" t="n">
        <f aca="false">DAY(TOT!A437)</f>
        <v>18</v>
      </c>
      <c r="H435" s="37" t="n">
        <v>74</v>
      </c>
      <c r="I435" s="37" t="n">
        <v>212</v>
      </c>
      <c r="J435" s="28"/>
      <c r="K435" s="38" t="n">
        <f aca="false">TOT!FX437</f>
        <v>660000</v>
      </c>
      <c r="L435" s="28"/>
      <c r="M435" s="37" t="n">
        <f aca="false">'CK - Tableau 1'!F435</f>
        <v>60</v>
      </c>
      <c r="N435" s="37" t="n">
        <f aca="false">'FG - Tableau 1'!E435</f>
        <v>33</v>
      </c>
      <c r="O435" s="37" t="n">
        <f aca="false">'DI - Tableau 1'!E435</f>
        <v>40</v>
      </c>
      <c r="P435" s="37" t="n">
        <f aca="false">'SK - Tableau 1'!G435</f>
        <v>60</v>
      </c>
      <c r="Q435" s="37" t="n">
        <f aca="false">'ST - Tableau 1'!D435</f>
        <v>83</v>
      </c>
      <c r="R435" s="37" t="n">
        <f aca="false">'EN - Tableau 1'!D435</f>
        <v>33</v>
      </c>
      <c r="S435" s="37" t="n">
        <f aca="false">DU!E435</f>
        <v>78</v>
      </c>
      <c r="T435" s="37" t="n">
        <f aca="false">'PH - Tableau 1'!P435</f>
        <v>56.5</v>
      </c>
      <c r="U435" s="37" t="n">
        <f aca="false">'FO - Tableau 1'!D435</f>
        <v>33</v>
      </c>
      <c r="V435" s="37" t="n">
        <f aca="false">'PA - Tableau 1'!K435</f>
        <v>47</v>
      </c>
      <c r="W435" s="37" t="n">
        <f aca="false">'SC - Tableau 1'!L435</f>
        <v>53.5</v>
      </c>
      <c r="X435" s="37" t="n">
        <f aca="false">'DF - Tableau 1'!I435</f>
        <v>60</v>
      </c>
      <c r="Y435" s="37" t="n">
        <f aca="false">PS!F435</f>
        <v>33</v>
      </c>
      <c r="Z435" s="37" t="n">
        <v>50</v>
      </c>
      <c r="AA435" s="37" t="n">
        <v>50</v>
      </c>
      <c r="AB435" s="37" t="n">
        <v>50</v>
      </c>
    </row>
    <row r="436" customFormat="false" ht="14.35" hidden="false" customHeight="true" outlineLevel="0" collapsed="false">
      <c r="A436" s="17" t="s">
        <v>2180</v>
      </c>
      <c r="B436" s="27" t="n">
        <f aca="false">'POSITION - Tableau 1'!B436</f>
        <v>8</v>
      </c>
      <c r="C436" s="35" t="s">
        <v>262</v>
      </c>
      <c r="D436" s="36" t="s">
        <v>4404</v>
      </c>
      <c r="E436" s="27" t="n">
        <f aca="false">YEAR(TOT!A438)</f>
        <v>1992</v>
      </c>
      <c r="F436" s="28" t="n">
        <f aca="false">MONTH(TOT!A438)</f>
        <v>12</v>
      </c>
      <c r="G436" s="28" t="n">
        <f aca="false">DAY(TOT!A438)</f>
        <v>9</v>
      </c>
      <c r="H436" s="37" t="n">
        <v>72</v>
      </c>
      <c r="I436" s="37" t="n">
        <v>182</v>
      </c>
      <c r="J436" s="28"/>
      <c r="K436" s="38" t="n">
        <f aca="false">TOT!FX438</f>
        <v>650000</v>
      </c>
      <c r="L436" s="28"/>
      <c r="M436" s="37" t="n">
        <f aca="false">'CK - Tableau 1'!F436</f>
        <v>67</v>
      </c>
      <c r="N436" s="37" t="n">
        <f aca="false">'FG - Tableau 1'!E436</f>
        <v>33</v>
      </c>
      <c r="O436" s="37" t="n">
        <f aca="false">'DI - Tableau 1'!E436</f>
        <v>62</v>
      </c>
      <c r="P436" s="37" t="n">
        <f aca="false">'SK - Tableau 1'!G436</f>
        <v>81</v>
      </c>
      <c r="Q436" s="37" t="n">
        <f aca="false">'ST - Tableau 1'!D436</f>
        <v>43</v>
      </c>
      <c r="R436" s="37" t="n">
        <f aca="false">'EN - Tableau 1'!D436</f>
        <v>33</v>
      </c>
      <c r="S436" s="37" t="n">
        <f aca="false">DU!E436</f>
        <v>93</v>
      </c>
      <c r="T436" s="37" t="n">
        <f aca="false">'PH - Tableau 1'!P436</f>
        <v>66.875</v>
      </c>
      <c r="U436" s="37" t="n">
        <f aca="false">'FO - Tableau 1'!D436</f>
        <v>33</v>
      </c>
      <c r="V436" s="37" t="n">
        <f aca="false">'PA - Tableau 1'!K436</f>
        <v>57</v>
      </c>
      <c r="W436" s="37" t="n">
        <f aca="false">'SC - Tableau 1'!L436</f>
        <v>64.5</v>
      </c>
      <c r="X436" s="37" t="n">
        <f aca="false">'DF - Tableau 1'!I436</f>
        <v>70.5</v>
      </c>
      <c r="Y436" s="37" t="n">
        <f aca="false">PS!F436</f>
        <v>33</v>
      </c>
      <c r="Z436" s="37" t="n">
        <v>50</v>
      </c>
      <c r="AA436" s="37" t="n">
        <v>50</v>
      </c>
      <c r="AB436" s="37" t="n">
        <v>50</v>
      </c>
    </row>
    <row r="437" customFormat="false" ht="14.35" hidden="false" customHeight="true" outlineLevel="0" collapsed="false">
      <c r="A437" s="17" t="s">
        <v>2184</v>
      </c>
      <c r="B437" s="27" t="n">
        <f aca="false">'POSITION - Tableau 1'!B437</f>
        <v>4</v>
      </c>
      <c r="C437" s="35" t="s">
        <v>262</v>
      </c>
      <c r="D437" s="36" t="s">
        <v>4404</v>
      </c>
      <c r="E437" s="27" t="n">
        <f aca="false">YEAR(TOT!A439)</f>
        <v>1994</v>
      </c>
      <c r="F437" s="28" t="n">
        <f aca="false">MONTH(TOT!A439)</f>
        <v>5</v>
      </c>
      <c r="G437" s="28" t="n">
        <f aca="false">DAY(TOT!A439)</f>
        <v>7</v>
      </c>
      <c r="H437" s="37" t="n">
        <v>75</v>
      </c>
      <c r="I437" s="37" t="n">
        <v>221</v>
      </c>
      <c r="J437" s="28"/>
      <c r="K437" s="38" t="n">
        <f aca="false">TOT!FX439</f>
        <v>1600000</v>
      </c>
      <c r="L437" s="28"/>
      <c r="M437" s="37" t="n">
        <f aca="false">'CK - Tableau 1'!F437</f>
        <v>71</v>
      </c>
      <c r="N437" s="37" t="n">
        <f aca="false">'FG - Tableau 1'!E437</f>
        <v>71</v>
      </c>
      <c r="O437" s="37" t="n">
        <f aca="false">'DI - Tableau 1'!E437</f>
        <v>57</v>
      </c>
      <c r="P437" s="37" t="n">
        <f aca="false">'SK - Tableau 1'!G437</f>
        <v>72</v>
      </c>
      <c r="Q437" s="37" t="n">
        <f aca="false">'ST - Tableau 1'!D437</f>
        <v>88</v>
      </c>
      <c r="R437" s="37" t="n">
        <f aca="false">'EN - Tableau 1'!D437</f>
        <v>80</v>
      </c>
      <c r="S437" s="37" t="n">
        <f aca="false">DU!E437</f>
        <v>92</v>
      </c>
      <c r="T437" s="37" t="n">
        <f aca="false">'PH - Tableau 1'!P437</f>
        <v>81</v>
      </c>
      <c r="U437" s="37" t="n">
        <f aca="false">'FO - Tableau 1'!D437</f>
        <v>43</v>
      </c>
      <c r="V437" s="37" t="n">
        <f aca="false">'PA - Tableau 1'!K437</f>
        <v>58.5</v>
      </c>
      <c r="W437" s="37" t="n">
        <f aca="false">'SC - Tableau 1'!L437</f>
        <v>90.5</v>
      </c>
      <c r="X437" s="37" t="n">
        <f aca="false">'DF - Tableau 1'!I437</f>
        <v>69.5</v>
      </c>
      <c r="Y437" s="37" t="n">
        <f aca="false">PS!F437</f>
        <v>93.5</v>
      </c>
      <c r="Z437" s="37" t="n">
        <v>50</v>
      </c>
      <c r="AA437" s="37" t="n">
        <v>50</v>
      </c>
      <c r="AB437" s="37" t="n">
        <v>50</v>
      </c>
    </row>
    <row r="438" customFormat="false" ht="14.35" hidden="false" customHeight="true" outlineLevel="0" collapsed="false">
      <c r="A438" s="17" t="s">
        <v>2188</v>
      </c>
      <c r="B438" s="27" t="n">
        <f aca="false">'POSITION - Tableau 1'!B438</f>
        <v>4</v>
      </c>
      <c r="C438" s="35" t="s">
        <v>262</v>
      </c>
      <c r="D438" s="36" t="s">
        <v>4404</v>
      </c>
      <c r="E438" s="27" t="n">
        <f aca="false">YEAR(TOT!A440)</f>
        <v>1992</v>
      </c>
      <c r="F438" s="28" t="n">
        <f aca="false">MONTH(TOT!A440)</f>
        <v>10</v>
      </c>
      <c r="G438" s="28" t="n">
        <f aca="false">DAY(TOT!A440)</f>
        <v>6</v>
      </c>
      <c r="H438" s="37" t="n">
        <v>70</v>
      </c>
      <c r="I438" s="37" t="n">
        <v>176</v>
      </c>
      <c r="J438" s="28"/>
      <c r="K438" s="38" t="n">
        <f aca="false">TOT!FX440</f>
        <v>650000</v>
      </c>
      <c r="L438" s="28"/>
      <c r="M438" s="37" t="n">
        <f aca="false">'CK - Tableau 1'!F438</f>
        <v>89</v>
      </c>
      <c r="N438" s="37" t="n">
        <f aca="false">'FG - Tableau 1'!E438</f>
        <v>68</v>
      </c>
      <c r="O438" s="37" t="n">
        <f aca="false">'DI - Tableau 1'!E438</f>
        <v>62</v>
      </c>
      <c r="P438" s="37" t="n">
        <f aca="false">'SK - Tableau 1'!G438</f>
        <v>60</v>
      </c>
      <c r="Q438" s="37" t="n">
        <f aca="false">'ST - Tableau 1'!D438</f>
        <v>44</v>
      </c>
      <c r="R438" s="37" t="n">
        <f aca="false">'EN - Tableau 1'!D438</f>
        <v>33</v>
      </c>
      <c r="S438" s="37" t="n">
        <f aca="false">DU!E438</f>
        <v>90</v>
      </c>
      <c r="T438" s="37" t="n">
        <f aca="false">'PH - Tableau 1'!P438</f>
        <v>68.375</v>
      </c>
      <c r="U438" s="37" t="n">
        <f aca="false">'FO - Tableau 1'!D438</f>
        <v>35</v>
      </c>
      <c r="V438" s="37" t="n">
        <f aca="false">'PA - Tableau 1'!K438</f>
        <v>66</v>
      </c>
      <c r="W438" s="37" t="n">
        <f aca="false">'SC - Tableau 1'!L438</f>
        <v>67.5</v>
      </c>
      <c r="X438" s="37" t="n">
        <f aca="false">'DF - Tableau 1'!I438</f>
        <v>59</v>
      </c>
      <c r="Y438" s="37" t="n">
        <f aca="false">PS!F438</f>
        <v>33</v>
      </c>
      <c r="Z438" s="37" t="n">
        <v>50</v>
      </c>
      <c r="AA438" s="37" t="n">
        <v>50</v>
      </c>
      <c r="AB438" s="37" t="n">
        <v>50</v>
      </c>
    </row>
    <row r="439" customFormat="false" ht="14.35" hidden="false" customHeight="true" outlineLevel="0" collapsed="false">
      <c r="A439" s="17" t="s">
        <v>2192</v>
      </c>
      <c r="B439" s="27" t="n">
        <f aca="false">'POSITION - Tableau 1'!B439</f>
        <v>4</v>
      </c>
      <c r="C439" s="35" t="s">
        <v>262</v>
      </c>
      <c r="D439" s="36" t="s">
        <v>4404</v>
      </c>
      <c r="E439" s="27" t="n">
        <f aca="false">YEAR(TOT!A441)</f>
        <v>1989</v>
      </c>
      <c r="F439" s="28" t="n">
        <f aca="false">MONTH(TOT!A441)</f>
        <v>10</v>
      </c>
      <c r="G439" s="28" t="n">
        <f aca="false">DAY(TOT!A441)</f>
        <v>2</v>
      </c>
      <c r="H439" s="37" t="n">
        <v>73</v>
      </c>
      <c r="I439" s="37" t="n">
        <v>203</v>
      </c>
      <c r="J439" s="28"/>
      <c r="K439" s="38" t="n">
        <f aca="false">TOT!FX441</f>
        <v>4000000</v>
      </c>
      <c r="L439" s="28"/>
      <c r="M439" s="37" t="n">
        <f aca="false">'CK - Tableau 1'!F439</f>
        <v>33</v>
      </c>
      <c r="N439" s="37" t="n">
        <f aca="false">'FG - Tableau 1'!E439</f>
        <v>61</v>
      </c>
      <c r="O439" s="37" t="n">
        <f aca="false">'DI - Tableau 1'!E439</f>
        <v>92</v>
      </c>
      <c r="P439" s="37" t="n">
        <f aca="false">'SK - Tableau 1'!G439</f>
        <v>97</v>
      </c>
      <c r="Q439" s="37" t="n">
        <f aca="false">'ST - Tableau 1'!D439</f>
        <v>72</v>
      </c>
      <c r="R439" s="37" t="n">
        <f aca="false">'EN - Tableau 1'!D439</f>
        <v>79</v>
      </c>
      <c r="S439" s="37" t="n">
        <f aca="false">DU!E439</f>
        <v>95</v>
      </c>
      <c r="T439" s="37" t="n">
        <f aca="false">'PH - Tableau 1'!P439</f>
        <v>73.75</v>
      </c>
      <c r="U439" s="37" t="n">
        <f aca="false">'FO - Tableau 1'!D439</f>
        <v>33</v>
      </c>
      <c r="V439" s="37" t="n">
        <f aca="false">'PA - Tableau 1'!K439</f>
        <v>95.5</v>
      </c>
      <c r="W439" s="37" t="n">
        <f aca="false">'SC - Tableau 1'!L439</f>
        <v>77.5</v>
      </c>
      <c r="X439" s="37" t="n">
        <f aca="false">'DF - Tableau 1'!I439</f>
        <v>69.5</v>
      </c>
      <c r="Y439" s="37" t="n">
        <f aca="false">PS!F439</f>
        <v>33</v>
      </c>
      <c r="Z439" s="37" t="n">
        <v>50</v>
      </c>
      <c r="AA439" s="37" t="n">
        <v>50</v>
      </c>
      <c r="AB439" s="37" t="n">
        <v>50</v>
      </c>
    </row>
    <row r="440" customFormat="false" ht="14.35" hidden="false" customHeight="true" outlineLevel="0" collapsed="false">
      <c r="A440" s="17" t="s">
        <v>2196</v>
      </c>
      <c r="B440" s="27" t="n">
        <f aca="false">'POSITION - Tableau 1'!B440</f>
        <v>8</v>
      </c>
      <c r="C440" s="35" t="s">
        <v>262</v>
      </c>
      <c r="D440" s="36" t="s">
        <v>4404</v>
      </c>
      <c r="E440" s="27" t="n">
        <f aca="false">YEAR(TOT!A442)</f>
        <v>1984</v>
      </c>
      <c r="F440" s="28" t="n">
        <f aca="false">MONTH(TOT!A442)</f>
        <v>8</v>
      </c>
      <c r="G440" s="28" t="n">
        <f aca="false">DAY(TOT!A442)</f>
        <v>14</v>
      </c>
      <c r="H440" s="37" t="n">
        <v>73</v>
      </c>
      <c r="I440" s="37" t="n">
        <v>204</v>
      </c>
      <c r="J440" s="28"/>
      <c r="K440" s="38" t="n">
        <f aca="false">TOT!FX442</f>
        <v>3900000</v>
      </c>
      <c r="L440" s="28"/>
      <c r="M440" s="37" t="n">
        <f aca="false">'CK - Tableau 1'!F440</f>
        <v>83</v>
      </c>
      <c r="N440" s="37" t="n">
        <f aca="false">'FG - Tableau 1'!E440</f>
        <v>70</v>
      </c>
      <c r="O440" s="37" t="n">
        <f aca="false">'DI - Tableau 1'!E440</f>
        <v>62</v>
      </c>
      <c r="P440" s="37" t="n">
        <f aca="false">'SK - Tableau 1'!G440</f>
        <v>55</v>
      </c>
      <c r="Q440" s="37" t="n">
        <f aca="false">'ST - Tableau 1'!D440</f>
        <v>74</v>
      </c>
      <c r="R440" s="37" t="n">
        <f aca="false">'EN - Tableau 1'!D440</f>
        <v>33</v>
      </c>
      <c r="S440" s="37" t="n">
        <f aca="false">DU!E440</f>
        <v>85</v>
      </c>
      <c r="T440" s="37" t="n">
        <f aca="false">'PH - Tableau 1'!P440</f>
        <v>66.625</v>
      </c>
      <c r="U440" s="37" t="n">
        <f aca="false">'FO - Tableau 1'!D440</f>
        <v>33</v>
      </c>
      <c r="V440" s="37" t="n">
        <f aca="false">'PA - Tableau 1'!K440</f>
        <v>49.5</v>
      </c>
      <c r="W440" s="37" t="n">
        <f aca="false">'SC - Tableau 1'!L440</f>
        <v>47</v>
      </c>
      <c r="X440" s="37" t="n">
        <f aca="false">'DF - Tableau 1'!I440</f>
        <v>72</v>
      </c>
      <c r="Y440" s="37" t="n">
        <f aca="false">PS!F440</f>
        <v>33</v>
      </c>
      <c r="Z440" s="37" t="n">
        <v>50</v>
      </c>
      <c r="AA440" s="37" t="n">
        <v>50</v>
      </c>
      <c r="AB440" s="37" t="n">
        <v>50</v>
      </c>
    </row>
    <row r="441" customFormat="false" ht="14.35" hidden="false" customHeight="true" outlineLevel="0" collapsed="false">
      <c r="A441" s="17" t="s">
        <v>2199</v>
      </c>
      <c r="B441" s="27" t="n">
        <f aca="false">'POSITION - Tableau 1'!B441</f>
        <v>4</v>
      </c>
      <c r="C441" s="35" t="s">
        <v>262</v>
      </c>
      <c r="D441" s="36" t="s">
        <v>4404</v>
      </c>
      <c r="E441" s="27" t="n">
        <f aca="false">YEAR(TOT!A443)</f>
        <v>1990</v>
      </c>
      <c r="F441" s="28" t="n">
        <f aca="false">MONTH(TOT!A443)</f>
        <v>7</v>
      </c>
      <c r="G441" s="28" t="n">
        <f aca="false">DAY(TOT!A443)</f>
        <v>14</v>
      </c>
      <c r="H441" s="37" t="n">
        <v>73</v>
      </c>
      <c r="I441" s="37" t="n">
        <v>197</v>
      </c>
      <c r="J441" s="28"/>
      <c r="K441" s="38" t="n">
        <f aca="false">TOT!FX443</f>
        <v>775000</v>
      </c>
      <c r="L441" s="28"/>
      <c r="M441" s="37" t="n">
        <f aca="false">'CK - Tableau 1'!F441</f>
        <v>83</v>
      </c>
      <c r="N441" s="37" t="n">
        <f aca="false">'FG - Tableau 1'!E441</f>
        <v>33</v>
      </c>
      <c r="O441" s="37" t="n">
        <f aca="false">'DI - Tableau 1'!E441</f>
        <v>48</v>
      </c>
      <c r="P441" s="37" t="n">
        <f aca="false">'SK - Tableau 1'!G441</f>
        <v>56</v>
      </c>
      <c r="Q441" s="37" t="n">
        <f aca="false">'ST - Tableau 1'!D441</f>
        <v>62</v>
      </c>
      <c r="R441" s="37" t="n">
        <f aca="false">'EN - Tableau 1'!D441</f>
        <v>33</v>
      </c>
      <c r="S441" s="37" t="n">
        <f aca="false">DU!E441</f>
        <v>89</v>
      </c>
      <c r="T441" s="37" t="n">
        <f aca="false">'PH - Tableau 1'!P441</f>
        <v>60.75</v>
      </c>
      <c r="U441" s="37" t="n">
        <f aca="false">'FO - Tableau 1'!D441</f>
        <v>56</v>
      </c>
      <c r="V441" s="37" t="n">
        <f aca="false">'PA - Tableau 1'!K441</f>
        <v>59</v>
      </c>
      <c r="W441" s="37" t="n">
        <f aca="false">'SC - Tableau 1'!L441</f>
        <v>66</v>
      </c>
      <c r="X441" s="37" t="n">
        <f aca="false">'DF - Tableau 1'!I441</f>
        <v>62</v>
      </c>
      <c r="Y441" s="37" t="n">
        <f aca="false">PS!F441</f>
        <v>33</v>
      </c>
      <c r="Z441" s="37" t="n">
        <v>50</v>
      </c>
      <c r="AA441" s="37" t="n">
        <v>50</v>
      </c>
      <c r="AB441" s="37" t="n">
        <v>50</v>
      </c>
    </row>
    <row r="442" customFormat="false" ht="14.35" hidden="false" customHeight="true" outlineLevel="0" collapsed="false">
      <c r="A442" s="17" t="s">
        <v>2204</v>
      </c>
      <c r="B442" s="27" t="n">
        <f aca="false">'POSITION - Tableau 1'!B442</f>
        <v>2</v>
      </c>
      <c r="C442" s="35" t="s">
        <v>262</v>
      </c>
      <c r="D442" s="36" t="s">
        <v>4404</v>
      </c>
      <c r="E442" s="27" t="n">
        <f aca="false">YEAR(TOT!A444)</f>
        <v>1993</v>
      </c>
      <c r="F442" s="28" t="n">
        <f aca="false">MONTH(TOT!A444)</f>
        <v>5</v>
      </c>
      <c r="G442" s="28" t="n">
        <f aca="false">DAY(TOT!A444)</f>
        <v>26</v>
      </c>
      <c r="H442" s="37" t="n">
        <v>74</v>
      </c>
      <c r="I442" s="37" t="n">
        <v>210</v>
      </c>
      <c r="J442" s="28"/>
      <c r="K442" s="38" t="n">
        <f aca="false">TOT!FX444</f>
        <v>650000</v>
      </c>
      <c r="L442" s="28"/>
      <c r="M442" s="37" t="n">
        <f aca="false">'CK - Tableau 1'!F442</f>
        <v>60</v>
      </c>
      <c r="N442" s="37" t="n">
        <f aca="false">'FG - Tableau 1'!E442</f>
        <v>33</v>
      </c>
      <c r="O442" s="37" t="n">
        <f aca="false">'DI - Tableau 1'!E442</f>
        <v>51</v>
      </c>
      <c r="P442" s="37" t="n">
        <f aca="false">'SK - Tableau 1'!G442</f>
        <v>58</v>
      </c>
      <c r="Q442" s="37" t="n">
        <f aca="false">'ST - Tableau 1'!D442</f>
        <v>79</v>
      </c>
      <c r="R442" s="37" t="n">
        <f aca="false">'EN - Tableau 1'!D442</f>
        <v>33</v>
      </c>
      <c r="S442" s="37" t="n">
        <f aca="false">DU!E442</f>
        <v>84</v>
      </c>
      <c r="T442" s="37" t="n">
        <f aca="false">'PH - Tableau 1'!P442</f>
        <v>60.625</v>
      </c>
      <c r="U442" s="37" t="n">
        <f aca="false">'FO - Tableau 1'!D442</f>
        <v>53</v>
      </c>
      <c r="V442" s="37" t="n">
        <f aca="false">'PA - Tableau 1'!K442</f>
        <v>60</v>
      </c>
      <c r="W442" s="37" t="n">
        <f aca="false">'SC - Tableau 1'!L442</f>
        <v>60</v>
      </c>
      <c r="X442" s="37" t="n">
        <f aca="false">'DF - Tableau 1'!I442</f>
        <v>59.5</v>
      </c>
      <c r="Y442" s="37" t="n">
        <f aca="false">PS!F442</f>
        <v>33</v>
      </c>
      <c r="Z442" s="37" t="n">
        <v>50</v>
      </c>
      <c r="AA442" s="37" t="n">
        <v>50</v>
      </c>
      <c r="AB442" s="37" t="n">
        <v>50</v>
      </c>
    </row>
    <row r="443" customFormat="false" ht="14.35" hidden="false" customHeight="true" outlineLevel="0" collapsed="false">
      <c r="A443" s="17" t="s">
        <v>2208</v>
      </c>
      <c r="B443" s="27" t="n">
        <f aca="false">'POSITION - Tableau 1'!B443</f>
        <v>8</v>
      </c>
      <c r="C443" s="35" t="s">
        <v>262</v>
      </c>
      <c r="D443" s="36" t="s">
        <v>4404</v>
      </c>
      <c r="E443" s="27" t="n">
        <f aca="false">YEAR(TOT!A445)</f>
        <v>1991</v>
      </c>
      <c r="F443" s="28" t="n">
        <f aca="false">MONTH(TOT!A445)</f>
        <v>10</v>
      </c>
      <c r="G443" s="28" t="n">
        <f aca="false">DAY(TOT!A445)</f>
        <v>7</v>
      </c>
      <c r="H443" s="37" t="n">
        <v>75</v>
      </c>
      <c r="I443" s="37" t="n">
        <v>213</v>
      </c>
      <c r="J443" s="28"/>
      <c r="K443" s="38" t="n">
        <f aca="false">TOT!FX445</f>
        <v>825000</v>
      </c>
      <c r="L443" s="28"/>
      <c r="M443" s="37" t="n">
        <f aca="false">'CK - Tableau 1'!F443</f>
        <v>76</v>
      </c>
      <c r="N443" s="37" t="n">
        <f aca="false">'FG - Tableau 1'!E443</f>
        <v>77</v>
      </c>
      <c r="O443" s="37" t="n">
        <f aca="false">'DI - Tableau 1'!E443</f>
        <v>58</v>
      </c>
      <c r="P443" s="37" t="n">
        <f aca="false">'SK - Tableau 1'!G443</f>
        <v>76</v>
      </c>
      <c r="Q443" s="37" t="n">
        <f aca="false">'ST - Tableau 1'!D443</f>
        <v>78</v>
      </c>
      <c r="R443" s="37" t="n">
        <f aca="false">'EN - Tableau 1'!D443</f>
        <v>57</v>
      </c>
      <c r="S443" s="37" t="n">
        <f aca="false">DU!E443</f>
        <v>95</v>
      </c>
      <c r="T443" s="37" t="n">
        <f aca="false">'PH - Tableau 1'!P443</f>
        <v>73.125</v>
      </c>
      <c r="U443" s="37" t="n">
        <f aca="false">'FO - Tableau 1'!D443</f>
        <v>33</v>
      </c>
      <c r="V443" s="37" t="n">
        <f aca="false">'PA - Tableau 1'!K443</f>
        <v>73</v>
      </c>
      <c r="W443" s="37" t="n">
        <f aca="false">'SC - Tableau 1'!L443</f>
        <v>57.5</v>
      </c>
      <c r="X443" s="37" t="n">
        <f aca="false">'DF - Tableau 1'!I443</f>
        <v>79.5</v>
      </c>
      <c r="Y443" s="37" t="n">
        <f aca="false">PS!F443</f>
        <v>33</v>
      </c>
      <c r="Z443" s="37" t="n">
        <v>50</v>
      </c>
      <c r="AA443" s="37" t="n">
        <v>50</v>
      </c>
      <c r="AB443" s="37" t="n">
        <v>50</v>
      </c>
    </row>
    <row r="444" customFormat="false" ht="14.35" hidden="false" customHeight="true" outlineLevel="0" collapsed="false">
      <c r="A444" s="17" t="s">
        <v>2211</v>
      </c>
      <c r="B444" s="27" t="n">
        <f aca="false">'POSITION - Tableau 1'!B444</f>
        <v>8</v>
      </c>
      <c r="C444" s="35" t="s">
        <v>262</v>
      </c>
      <c r="D444" s="36" t="s">
        <v>4404</v>
      </c>
      <c r="E444" s="27" t="n">
        <f aca="false">YEAR(TOT!A446)</f>
        <v>1995</v>
      </c>
      <c r="F444" s="28" t="n">
        <f aca="false">MONTH(TOT!A446)</f>
        <v>3</v>
      </c>
      <c r="G444" s="28" t="n">
        <f aca="false">DAY(TOT!A446)</f>
        <v>28</v>
      </c>
      <c r="H444" s="37" t="n">
        <v>72</v>
      </c>
      <c r="I444" s="37" t="n">
        <v>195</v>
      </c>
      <c r="J444" s="28"/>
      <c r="K444" s="38" t="n">
        <f aca="false">TOT!FX446</f>
        <v>832500</v>
      </c>
      <c r="L444" s="28"/>
      <c r="M444" s="37" t="n">
        <f aca="false">'CK - Tableau 1'!F444</f>
        <v>67</v>
      </c>
      <c r="N444" s="37" t="n">
        <f aca="false">'FG - Tableau 1'!E444</f>
        <v>60</v>
      </c>
      <c r="O444" s="37" t="n">
        <f aca="false">'DI - Tableau 1'!E444</f>
        <v>64</v>
      </c>
      <c r="P444" s="37" t="n">
        <f aca="false">'SK - Tableau 1'!G444</f>
        <v>69</v>
      </c>
      <c r="Q444" s="37" t="n">
        <f aca="false">'ST - Tableau 1'!D444</f>
        <v>64</v>
      </c>
      <c r="R444" s="37" t="n">
        <f aca="false">'EN - Tableau 1'!D444</f>
        <v>58</v>
      </c>
      <c r="S444" s="37" t="n">
        <f aca="false">DU!E444</f>
        <v>99</v>
      </c>
      <c r="T444" s="37" t="n">
        <f aca="false">'PH - Tableau 1'!P444</f>
        <v>74.5</v>
      </c>
      <c r="U444" s="37" t="n">
        <f aca="false">'FO - Tableau 1'!D444</f>
        <v>53</v>
      </c>
      <c r="V444" s="37" t="n">
        <f aca="false">'PA - Tableau 1'!K444</f>
        <v>59.5</v>
      </c>
      <c r="W444" s="37" t="n">
        <f aca="false">'SC - Tableau 1'!L444</f>
        <v>55.5</v>
      </c>
      <c r="X444" s="37" t="n">
        <f aca="false">'DF - Tableau 1'!I444</f>
        <v>75.5</v>
      </c>
      <c r="Y444" s="37" t="n">
        <f aca="false">PS!F444</f>
        <v>33</v>
      </c>
      <c r="Z444" s="37" t="n">
        <v>50</v>
      </c>
      <c r="AA444" s="37" t="n">
        <v>50</v>
      </c>
      <c r="AB444" s="37" t="n">
        <v>50</v>
      </c>
    </row>
    <row r="445" customFormat="false" ht="14.35" hidden="false" customHeight="true" outlineLevel="0" collapsed="false">
      <c r="A445" s="17" t="s">
        <v>2214</v>
      </c>
      <c r="B445" s="27" t="n">
        <f aca="false">'POSITION - Tableau 1'!B445</f>
        <v>4</v>
      </c>
      <c r="C445" s="35" t="s">
        <v>262</v>
      </c>
      <c r="D445" s="36" t="s">
        <v>4403</v>
      </c>
      <c r="E445" s="27" t="n">
        <f aca="false">YEAR(TOT!A447)</f>
        <v>1996</v>
      </c>
      <c r="F445" s="28" t="n">
        <f aca="false">MONTH(TOT!A447)</f>
        <v>1</v>
      </c>
      <c r="G445" s="28" t="n">
        <f aca="false">DAY(TOT!A447)</f>
        <v>22</v>
      </c>
      <c r="H445" s="37" t="n">
        <v>72</v>
      </c>
      <c r="I445" s="37" t="n">
        <v>173</v>
      </c>
      <c r="J445" s="28"/>
      <c r="K445" s="38" t="n">
        <f aca="false">TOT!FX447</f>
        <v>832500</v>
      </c>
      <c r="L445" s="28"/>
      <c r="M445" s="37" t="n">
        <f aca="false">'CK - Tableau 1'!F445</f>
        <v>60</v>
      </c>
      <c r="N445" s="37" t="n">
        <f aca="false">'FG - Tableau 1'!E445</f>
        <v>33</v>
      </c>
      <c r="O445" s="37" t="n">
        <f aca="false">'DI - Tableau 1'!E445</f>
        <v>96</v>
      </c>
      <c r="P445" s="37" t="n">
        <f aca="false">'SK - Tableau 1'!G445</f>
        <v>57</v>
      </c>
      <c r="Q445" s="37" t="n">
        <f aca="false">'ST - Tableau 1'!D445</f>
        <v>36</v>
      </c>
      <c r="R445" s="37" t="n">
        <f aca="false">'EN - Tableau 1'!D445</f>
        <v>44</v>
      </c>
      <c r="S445" s="37" t="n">
        <f aca="false">DU!E445</f>
        <v>85</v>
      </c>
      <c r="T445" s="37" t="n">
        <f aca="false">'PH - Tableau 1'!P445</f>
        <v>58.75</v>
      </c>
      <c r="U445" s="37" t="n">
        <f aca="false">'FO - Tableau 1'!D445</f>
        <v>38</v>
      </c>
      <c r="V445" s="37" t="n">
        <f aca="false">'PA - Tableau 1'!K445</f>
        <v>66</v>
      </c>
      <c r="W445" s="37" t="n">
        <f aca="false">'SC - Tableau 1'!L445</f>
        <v>58</v>
      </c>
      <c r="X445" s="37" t="n">
        <f aca="false">'DF - Tableau 1'!I445</f>
        <v>56.5</v>
      </c>
      <c r="Y445" s="37" t="n">
        <f aca="false">PS!F445</f>
        <v>33</v>
      </c>
      <c r="Z445" s="37" t="n">
        <v>50</v>
      </c>
      <c r="AA445" s="37" t="n">
        <v>50</v>
      </c>
      <c r="AB445" s="37" t="n">
        <v>50</v>
      </c>
    </row>
    <row r="446" customFormat="false" ht="14.35" hidden="false" customHeight="true" outlineLevel="0" collapsed="false">
      <c r="A446" s="17" t="s">
        <v>2219</v>
      </c>
      <c r="B446" s="27" t="n">
        <f aca="false">'POSITION - Tableau 1'!B446</f>
        <v>2</v>
      </c>
      <c r="C446" s="35" t="s">
        <v>262</v>
      </c>
      <c r="D446" s="36" t="s">
        <v>4404</v>
      </c>
      <c r="E446" s="27" t="n">
        <f aca="false">YEAR(TOT!A448)</f>
        <v>1994</v>
      </c>
      <c r="F446" s="28" t="n">
        <f aca="false">MONTH(TOT!A448)</f>
        <v>8</v>
      </c>
      <c r="G446" s="28" t="n">
        <f aca="false">DAY(TOT!A448)</f>
        <v>13</v>
      </c>
      <c r="H446" s="37" t="n">
        <v>76</v>
      </c>
      <c r="I446" s="37" t="n">
        <v>214</v>
      </c>
      <c r="J446" s="28"/>
      <c r="K446" s="38" t="n">
        <f aca="false">TOT!FX448</f>
        <v>650000</v>
      </c>
      <c r="L446" s="28"/>
      <c r="M446" s="37" t="n">
        <f aca="false">'CK - Tableau 1'!F446</f>
        <v>85</v>
      </c>
      <c r="N446" s="37" t="n">
        <f aca="false">'FG - Tableau 1'!E446</f>
        <v>84</v>
      </c>
      <c r="O446" s="37" t="n">
        <f aca="false">'DI - Tableau 1'!E446</f>
        <v>50</v>
      </c>
      <c r="P446" s="37" t="n">
        <f aca="false">'SK - Tableau 1'!G446</f>
        <v>55</v>
      </c>
      <c r="Q446" s="37" t="n">
        <f aca="false">'ST - Tableau 1'!D446</f>
        <v>73</v>
      </c>
      <c r="R446" s="37" t="n">
        <f aca="false">'EN - Tableau 1'!D446</f>
        <v>33</v>
      </c>
      <c r="S446" s="37" t="n">
        <f aca="false">DU!E446</f>
        <v>92</v>
      </c>
      <c r="T446" s="37" t="n">
        <f aca="false">'PH - Tableau 1'!P446</f>
        <v>63.75</v>
      </c>
      <c r="U446" s="37" t="n">
        <f aca="false">'FO - Tableau 1'!D446</f>
        <v>54</v>
      </c>
      <c r="V446" s="37" t="n">
        <f aca="false">'PA - Tableau 1'!K446</f>
        <v>63.5</v>
      </c>
      <c r="W446" s="37" t="n">
        <f aca="false">'SC - Tableau 1'!L446</f>
        <v>70.5</v>
      </c>
      <c r="X446" s="37" t="n">
        <f aca="false">'DF - Tableau 1'!I446</f>
        <v>74.5</v>
      </c>
      <c r="Y446" s="37" t="n">
        <f aca="false">PS!F446</f>
        <v>33</v>
      </c>
      <c r="Z446" s="37" t="n">
        <v>50</v>
      </c>
      <c r="AA446" s="37" t="n">
        <v>50</v>
      </c>
      <c r="AB446" s="37" t="n">
        <v>50</v>
      </c>
    </row>
    <row r="447" customFormat="false" ht="14.35" hidden="false" customHeight="true" outlineLevel="0" collapsed="false">
      <c r="A447" s="17" t="s">
        <v>2224</v>
      </c>
      <c r="B447" s="27" t="n">
        <f aca="false">'POSITION - Tableau 1'!B447</f>
        <v>8</v>
      </c>
      <c r="C447" s="35" t="s">
        <v>366</v>
      </c>
      <c r="D447" s="36" t="s">
        <v>4403</v>
      </c>
      <c r="E447" s="27" t="n">
        <f aca="false">YEAR(TOT!A449)</f>
        <v>1995</v>
      </c>
      <c r="F447" s="28" t="n">
        <f aca="false">MONTH(TOT!A449)</f>
        <v>12</v>
      </c>
      <c r="G447" s="28" t="n">
        <f aca="false">DAY(TOT!A449)</f>
        <v>3</v>
      </c>
      <c r="H447" s="37" t="n">
        <v>71</v>
      </c>
      <c r="I447" s="37" t="n">
        <v>186</v>
      </c>
      <c r="J447" s="28"/>
      <c r="K447" s="38" t="n">
        <f aca="false">TOT!FX449</f>
        <v>832500</v>
      </c>
      <c r="L447" s="28"/>
      <c r="M447" s="37" t="n">
        <f aca="false">'CK - Tableau 1'!F447</f>
        <v>46</v>
      </c>
      <c r="N447" s="37" t="n">
        <f aca="false">'FG - Tableau 1'!E447</f>
        <v>33</v>
      </c>
      <c r="O447" s="37" t="n">
        <f aca="false">'DI - Tableau 1'!E447</f>
        <v>71</v>
      </c>
      <c r="P447" s="37" t="n">
        <f aca="false">'SK - Tableau 1'!G447</f>
        <v>57</v>
      </c>
      <c r="Q447" s="37" t="n">
        <f aca="false">'ST - Tableau 1'!D447</f>
        <v>54</v>
      </c>
      <c r="R447" s="37" t="n">
        <f aca="false">'EN - Tableau 1'!D447</f>
        <v>33</v>
      </c>
      <c r="S447" s="37" t="n">
        <f aca="false">DU!E447</f>
        <v>89</v>
      </c>
      <c r="T447" s="37" t="n">
        <f aca="false">'PH - Tableau 1'!P447</f>
        <v>62.125</v>
      </c>
      <c r="U447" s="37" t="n">
        <f aca="false">'FO - Tableau 1'!D447</f>
        <v>33</v>
      </c>
      <c r="V447" s="37" t="n">
        <f aca="false">'PA - Tableau 1'!K447</f>
        <v>58.5</v>
      </c>
      <c r="W447" s="37" t="n">
        <f aca="false">'SC - Tableau 1'!L447</f>
        <v>55</v>
      </c>
      <c r="X447" s="37" t="n">
        <f aca="false">'DF - Tableau 1'!I447</f>
        <v>60.5</v>
      </c>
      <c r="Y447" s="37" t="n">
        <f aca="false">PS!F447</f>
        <v>33</v>
      </c>
      <c r="Z447" s="37" t="n">
        <v>50</v>
      </c>
      <c r="AA447" s="37" t="n">
        <v>50</v>
      </c>
      <c r="AB447" s="37" t="n">
        <v>50</v>
      </c>
    </row>
    <row r="448" customFormat="false" ht="14.35" hidden="false" customHeight="true" outlineLevel="0" collapsed="false">
      <c r="A448" s="17" t="s">
        <v>2229</v>
      </c>
      <c r="B448" s="27" t="n">
        <f aca="false">'POSITION - Tableau 1'!B448</f>
        <v>2</v>
      </c>
      <c r="C448" s="35" t="s">
        <v>366</v>
      </c>
      <c r="D448" s="36" t="s">
        <v>4404</v>
      </c>
      <c r="E448" s="27" t="n">
        <f aca="false">YEAR(TOT!A450)</f>
        <v>1983</v>
      </c>
      <c r="F448" s="28" t="n">
        <f aca="false">MONTH(TOT!A450)</f>
        <v>4</v>
      </c>
      <c r="G448" s="28" t="n">
        <f aca="false">DAY(TOT!A450)</f>
        <v>1</v>
      </c>
      <c r="H448" s="37" t="n">
        <v>72</v>
      </c>
      <c r="I448" s="37" t="n">
        <v>191</v>
      </c>
      <c r="J448" s="28"/>
      <c r="K448" s="38" t="n">
        <f aca="false">TOT!FX450</f>
        <v>1100000</v>
      </c>
      <c r="L448" s="28"/>
      <c r="M448" s="37" t="n">
        <f aca="false">'CK - Tableau 1'!F448</f>
        <v>42</v>
      </c>
      <c r="N448" s="37" t="n">
        <f aca="false">'FG - Tableau 1'!E448</f>
        <v>33</v>
      </c>
      <c r="O448" s="37" t="n">
        <f aca="false">'DI - Tableau 1'!E448</f>
        <v>81</v>
      </c>
      <c r="P448" s="37" t="n">
        <f aca="false">'SK - Tableau 1'!G448</f>
        <v>73</v>
      </c>
      <c r="Q448" s="37" t="n">
        <f aca="false">'ST - Tableau 1'!D448</f>
        <v>57</v>
      </c>
      <c r="R448" s="37" t="n">
        <f aca="false">'EN - Tableau 1'!D448</f>
        <v>33</v>
      </c>
      <c r="S448" s="37" t="n">
        <f aca="false">DU!E448</f>
        <v>94</v>
      </c>
      <c r="T448" s="37" t="n">
        <f aca="false">'PH - Tableau 1'!P448</f>
        <v>71</v>
      </c>
      <c r="U448" s="37" t="n">
        <f aca="false">'FO - Tableau 1'!D448</f>
        <v>86</v>
      </c>
      <c r="V448" s="37" t="n">
        <f aca="false">'PA - Tableau 1'!K448</f>
        <v>66</v>
      </c>
      <c r="W448" s="37" t="n">
        <f aca="false">'SC - Tableau 1'!L448</f>
        <v>69.5</v>
      </c>
      <c r="X448" s="37" t="n">
        <f aca="false">'DF - Tableau 1'!I448</f>
        <v>68</v>
      </c>
      <c r="Y448" s="37" t="n">
        <f aca="false">PS!F448</f>
        <v>46</v>
      </c>
      <c r="Z448" s="37" t="n">
        <v>50</v>
      </c>
      <c r="AA448" s="37" t="n">
        <v>50</v>
      </c>
      <c r="AB448" s="37" t="n">
        <v>50</v>
      </c>
    </row>
    <row r="449" customFormat="false" ht="14.35" hidden="false" customHeight="true" outlineLevel="0" collapsed="false">
      <c r="A449" s="17" t="s">
        <v>2235</v>
      </c>
      <c r="B449" s="27" t="n">
        <f aca="false">'POSITION - Tableau 1'!B449</f>
        <v>2</v>
      </c>
      <c r="C449" s="35" t="s">
        <v>283</v>
      </c>
      <c r="D449" s="36" t="s">
        <v>4404</v>
      </c>
      <c r="E449" s="27" t="n">
        <f aca="false">YEAR(TOT!A451)</f>
        <v>1987</v>
      </c>
      <c r="F449" s="28" t="n">
        <f aca="false">MONTH(TOT!A451)</f>
        <v>2</v>
      </c>
      <c r="G449" s="28" t="n">
        <f aca="false">DAY(TOT!A451)</f>
        <v>25</v>
      </c>
      <c r="H449" s="37" t="n">
        <v>74</v>
      </c>
      <c r="I449" s="37" t="n">
        <v>214</v>
      </c>
      <c r="J449" s="28"/>
      <c r="K449" s="38" t="n">
        <f aca="false">TOT!FX451</f>
        <v>5000000</v>
      </c>
      <c r="L449" s="28"/>
      <c r="M449" s="37" t="n">
        <f aca="false">'CK - Tableau 1'!F449</f>
        <v>84</v>
      </c>
      <c r="N449" s="37" t="n">
        <f aca="false">'FG - Tableau 1'!E449</f>
        <v>78</v>
      </c>
      <c r="O449" s="37" t="n">
        <f aca="false">'DI - Tableau 1'!E449</f>
        <v>45</v>
      </c>
      <c r="P449" s="37" t="n">
        <f aca="false">'SK - Tableau 1'!G449</f>
        <v>82</v>
      </c>
      <c r="Q449" s="37" t="n">
        <f aca="false">'ST - Tableau 1'!D449</f>
        <v>85</v>
      </c>
      <c r="R449" s="37" t="n">
        <f aca="false">'EN - Tableau 1'!D449</f>
        <v>69</v>
      </c>
      <c r="S449" s="37" t="n">
        <f aca="false">DU!E449</f>
        <v>94</v>
      </c>
      <c r="T449" s="37" t="n">
        <f aca="false">'PH - Tableau 1'!P449</f>
        <v>72.375</v>
      </c>
      <c r="U449" s="37" t="n">
        <f aca="false">'FO - Tableau 1'!D449</f>
        <v>64</v>
      </c>
      <c r="V449" s="37" t="n">
        <f aca="false">'PA - Tableau 1'!K449</f>
        <v>72</v>
      </c>
      <c r="W449" s="37" t="n">
        <f aca="false">'SC - Tableau 1'!L449</f>
        <v>69.5</v>
      </c>
      <c r="X449" s="37" t="n">
        <f aca="false">'DF - Tableau 1'!I449</f>
        <v>61</v>
      </c>
      <c r="Y449" s="37" t="n">
        <f aca="false">PS!F449</f>
        <v>87.5</v>
      </c>
      <c r="Z449" s="37" t="n">
        <v>50</v>
      </c>
      <c r="AA449" s="37" t="n">
        <v>50</v>
      </c>
      <c r="AB449" s="37" t="n">
        <v>50</v>
      </c>
    </row>
    <row r="450" customFormat="false" ht="14.35" hidden="false" customHeight="true" outlineLevel="0" collapsed="false">
      <c r="A450" s="17" t="s">
        <v>2240</v>
      </c>
      <c r="B450" s="27" t="n">
        <f aca="false">'POSITION - Tableau 1'!B450</f>
        <v>4</v>
      </c>
      <c r="C450" s="35" t="s">
        <v>262</v>
      </c>
      <c r="D450" s="36" t="s">
        <v>4403</v>
      </c>
      <c r="E450" s="27" t="n">
        <f aca="false">YEAR(TOT!A452)</f>
        <v>1994</v>
      </c>
      <c r="F450" s="28" t="n">
        <f aca="false">MONTH(TOT!A452)</f>
        <v>5</v>
      </c>
      <c r="G450" s="28" t="n">
        <f aca="false">DAY(TOT!A452)</f>
        <v>14</v>
      </c>
      <c r="H450" s="37" t="n">
        <v>78</v>
      </c>
      <c r="I450" s="37" t="n">
        <v>232</v>
      </c>
      <c r="J450" s="28"/>
      <c r="K450" s="38" t="n">
        <f aca="false">TOT!FX452</f>
        <v>650000</v>
      </c>
      <c r="L450" s="28"/>
      <c r="M450" s="37" t="n">
        <f aca="false">'CK - Tableau 1'!F450</f>
        <v>73</v>
      </c>
      <c r="N450" s="37" t="n">
        <f aca="false">'FG - Tableau 1'!E450</f>
        <v>33</v>
      </c>
      <c r="O450" s="37" t="n">
        <f aca="false">'DI - Tableau 1'!E450</f>
        <v>73</v>
      </c>
      <c r="P450" s="37" t="n">
        <f aca="false">'SK - Tableau 1'!G450</f>
        <v>60</v>
      </c>
      <c r="Q450" s="37" t="n">
        <f aca="false">'ST - Tableau 1'!D450</f>
        <v>88</v>
      </c>
      <c r="R450" s="37" t="n">
        <f aca="false">'EN - Tableau 1'!D450</f>
        <v>33</v>
      </c>
      <c r="S450" s="37" t="n">
        <f aca="false">DU!E450</f>
        <v>81</v>
      </c>
      <c r="T450" s="37" t="n">
        <f aca="false">'PH - Tableau 1'!P450</f>
        <v>53.5</v>
      </c>
      <c r="U450" s="37" t="n">
        <f aca="false">'FO - Tableau 1'!D450</f>
        <v>33</v>
      </c>
      <c r="V450" s="37" t="n">
        <f aca="false">'PA - Tableau 1'!K450</f>
        <v>47</v>
      </c>
      <c r="W450" s="37" t="n">
        <f aca="false">'SC - Tableau 1'!L450</f>
        <v>50</v>
      </c>
      <c r="X450" s="37" t="n">
        <f aca="false">'DF - Tableau 1'!I450</f>
        <v>53.5</v>
      </c>
      <c r="Y450" s="37" t="n">
        <f aca="false">PS!F450</f>
        <v>33</v>
      </c>
      <c r="Z450" s="37" t="n">
        <v>50</v>
      </c>
      <c r="AA450" s="37" t="n">
        <v>50</v>
      </c>
      <c r="AB450" s="37" t="n">
        <v>50</v>
      </c>
    </row>
    <row r="451" customFormat="false" ht="14.35" hidden="false" customHeight="true" outlineLevel="0" collapsed="false">
      <c r="A451" s="17" t="s">
        <v>2244</v>
      </c>
      <c r="B451" s="27" t="n">
        <f aca="false">'POSITION - Tableau 1'!B451</f>
        <v>4</v>
      </c>
      <c r="C451" s="35" t="s">
        <v>283</v>
      </c>
      <c r="D451" s="36" t="s">
        <v>4404</v>
      </c>
      <c r="E451" s="27" t="n">
        <f aca="false">YEAR(TOT!A453)</f>
        <v>1995</v>
      </c>
      <c r="F451" s="28" t="n">
        <f aca="false">MONTH(TOT!A453)</f>
        <v>7</v>
      </c>
      <c r="G451" s="28" t="n">
        <f aca="false">DAY(TOT!A453)</f>
        <v>1</v>
      </c>
      <c r="H451" s="37" t="n">
        <v>76</v>
      </c>
      <c r="I451" s="37" t="n">
        <v>214</v>
      </c>
      <c r="J451" s="28"/>
      <c r="K451" s="38" t="n">
        <f aca="false">TOT!FX453</f>
        <v>650000</v>
      </c>
      <c r="L451" s="28"/>
      <c r="M451" s="37" t="n">
        <f aca="false">'CK - Tableau 1'!F451</f>
        <v>73</v>
      </c>
      <c r="N451" s="37" t="n">
        <f aca="false">'FG - Tableau 1'!E451</f>
        <v>33</v>
      </c>
      <c r="O451" s="37" t="n">
        <f aca="false">'DI - Tableau 1'!E451</f>
        <v>73</v>
      </c>
      <c r="P451" s="37" t="n">
        <f aca="false">'SK - Tableau 1'!G451</f>
        <v>60</v>
      </c>
      <c r="Q451" s="37" t="n">
        <f aca="false">'ST - Tableau 1'!D451</f>
        <v>73</v>
      </c>
      <c r="R451" s="37" t="n">
        <f aca="false">'EN - Tableau 1'!D451</f>
        <v>33</v>
      </c>
      <c r="S451" s="37" t="n">
        <f aca="false">DU!E451</f>
        <v>79</v>
      </c>
      <c r="T451" s="37" t="n">
        <f aca="false">'PH - Tableau 1'!P451</f>
        <v>61</v>
      </c>
      <c r="U451" s="37" t="n">
        <f aca="false">'FO - Tableau 1'!D451</f>
        <v>33</v>
      </c>
      <c r="V451" s="37" t="n">
        <f aca="false">'PA - Tableau 1'!K451</f>
        <v>51</v>
      </c>
      <c r="W451" s="37" t="n">
        <f aca="false">'SC - Tableau 1'!L451</f>
        <v>60</v>
      </c>
      <c r="X451" s="37" t="n">
        <f aca="false">'DF - Tableau 1'!I451</f>
        <v>60</v>
      </c>
      <c r="Y451" s="37" t="n">
        <f aca="false">PS!F451</f>
        <v>33</v>
      </c>
      <c r="Z451" s="37" t="n">
        <v>50</v>
      </c>
      <c r="AA451" s="37" t="n">
        <v>50</v>
      </c>
      <c r="AB451" s="37" t="n">
        <v>50</v>
      </c>
    </row>
    <row r="452" customFormat="false" ht="14.35" hidden="false" customHeight="true" outlineLevel="0" collapsed="false">
      <c r="A452" s="17" t="s">
        <v>2246</v>
      </c>
      <c r="B452" s="27" t="n">
        <f aca="false">'POSITION - Tableau 1'!B452</f>
        <v>8</v>
      </c>
      <c r="C452" s="35" t="s">
        <v>283</v>
      </c>
      <c r="D452" s="36" t="s">
        <v>4404</v>
      </c>
      <c r="E452" s="27" t="n">
        <f aca="false">YEAR(TOT!A454)</f>
        <v>1987</v>
      </c>
      <c r="F452" s="28" t="n">
        <f aca="false">MONTH(TOT!A454)</f>
        <v>2</v>
      </c>
      <c r="G452" s="28" t="n">
        <f aca="false">DAY(TOT!A454)</f>
        <v>10</v>
      </c>
      <c r="H452" s="37" t="n">
        <v>74</v>
      </c>
      <c r="I452" s="37" t="n">
        <v>205</v>
      </c>
      <c r="J452" s="28"/>
      <c r="K452" s="38" t="n">
        <f aca="false">TOT!FX454</f>
        <v>3800000</v>
      </c>
      <c r="L452" s="28"/>
      <c r="M452" s="37" t="n">
        <f aca="false">'CK - Tableau 1'!F452</f>
        <v>67</v>
      </c>
      <c r="N452" s="37" t="n">
        <f aca="false">'FG - Tableau 1'!E452</f>
        <v>33</v>
      </c>
      <c r="O452" s="37" t="n">
        <f aca="false">'DI - Tableau 1'!E452</f>
        <v>82</v>
      </c>
      <c r="P452" s="37" t="n">
        <f aca="false">'SK - Tableau 1'!G452</f>
        <v>62</v>
      </c>
      <c r="Q452" s="37" t="n">
        <f aca="false">'ST - Tableau 1'!D452</f>
        <v>70</v>
      </c>
      <c r="R452" s="37" t="n">
        <f aca="false">'EN - Tableau 1'!D452</f>
        <v>67</v>
      </c>
      <c r="S452" s="37" t="n">
        <f aca="false">DU!E452</f>
        <v>96</v>
      </c>
      <c r="T452" s="37" t="n">
        <f aca="false">'PH - Tableau 1'!P452</f>
        <v>72.875</v>
      </c>
      <c r="U452" s="37" t="n">
        <f aca="false">'FO - Tableau 1'!D452</f>
        <v>33</v>
      </c>
      <c r="V452" s="37" t="n">
        <f aca="false">'PA - Tableau 1'!K452</f>
        <v>73</v>
      </c>
      <c r="W452" s="37" t="n">
        <f aca="false">'SC - Tableau 1'!L452</f>
        <v>54.5</v>
      </c>
      <c r="X452" s="37" t="n">
        <f aca="false">'DF - Tableau 1'!I452</f>
        <v>77.5</v>
      </c>
      <c r="Y452" s="37" t="n">
        <f aca="false">PS!F452</f>
        <v>33</v>
      </c>
      <c r="Z452" s="37" t="n">
        <v>50</v>
      </c>
      <c r="AA452" s="37" t="n">
        <v>50</v>
      </c>
      <c r="AB452" s="37" t="n">
        <v>50</v>
      </c>
    </row>
    <row r="453" customFormat="false" ht="14.35" hidden="false" customHeight="true" outlineLevel="0" collapsed="false">
      <c r="A453" s="17" t="s">
        <v>2250</v>
      </c>
      <c r="B453" s="27" t="n">
        <f aca="false">'POSITION - Tableau 1'!B453</f>
        <v>8</v>
      </c>
      <c r="C453" s="35" t="s">
        <v>262</v>
      </c>
      <c r="D453" s="36" t="s">
        <v>4404</v>
      </c>
      <c r="E453" s="27" t="n">
        <f aca="false">YEAR(TOT!A455)</f>
        <v>1988</v>
      </c>
      <c r="F453" s="28" t="n">
        <f aca="false">MONTH(TOT!A455)</f>
        <v>10</v>
      </c>
      <c r="G453" s="28" t="n">
        <f aca="false">DAY(TOT!A455)</f>
        <v>11</v>
      </c>
      <c r="H453" s="37" t="n">
        <v>77</v>
      </c>
      <c r="I453" s="37" t="n">
        <v>223</v>
      </c>
      <c r="J453" s="28"/>
      <c r="K453" s="38" t="n">
        <f aca="false">TOT!FX455</f>
        <v>650000</v>
      </c>
      <c r="L453" s="28"/>
      <c r="M453" s="37" t="n">
        <f aca="false">'CK - Tableau 1'!F453</f>
        <v>88</v>
      </c>
      <c r="N453" s="37" t="n">
        <f aca="false">'FG - Tableau 1'!E453</f>
        <v>33</v>
      </c>
      <c r="O453" s="37" t="n">
        <f aca="false">'DI - Tableau 1'!E453</f>
        <v>63</v>
      </c>
      <c r="P453" s="37" t="n">
        <f aca="false">'SK - Tableau 1'!G453</f>
        <v>81</v>
      </c>
      <c r="Q453" s="37" t="n">
        <f aca="false">'ST - Tableau 1'!D453</f>
        <v>83</v>
      </c>
      <c r="R453" s="37" t="n">
        <f aca="false">'EN - Tableau 1'!D453</f>
        <v>33</v>
      </c>
      <c r="S453" s="37" t="n">
        <f aca="false">DU!E453</f>
        <v>82</v>
      </c>
      <c r="T453" s="37" t="n">
        <f aca="false">'PH - Tableau 1'!P453</f>
        <v>67.75</v>
      </c>
      <c r="U453" s="37" t="n">
        <f aca="false">'FO - Tableau 1'!D453</f>
        <v>33</v>
      </c>
      <c r="V453" s="37" t="n">
        <f aca="false">'PA - Tableau 1'!K453</f>
        <v>47</v>
      </c>
      <c r="W453" s="37" t="n">
        <f aca="false">'SC - Tableau 1'!L453</f>
        <v>49.5</v>
      </c>
      <c r="X453" s="37" t="n">
        <f aca="false">'DF - Tableau 1'!I453</f>
        <v>68</v>
      </c>
      <c r="Y453" s="37" t="n">
        <f aca="false">PS!F453</f>
        <v>33</v>
      </c>
      <c r="Z453" s="37" t="n">
        <v>50</v>
      </c>
      <c r="AA453" s="37" t="n">
        <v>50</v>
      </c>
      <c r="AB453" s="37" t="n">
        <v>50</v>
      </c>
    </row>
    <row r="454" customFormat="false" ht="14.35" hidden="false" customHeight="true" outlineLevel="0" collapsed="false">
      <c r="A454" s="17" t="s">
        <v>2254</v>
      </c>
      <c r="B454" s="27" t="n">
        <f aca="false">'POSITION - Tableau 1'!B454</f>
        <v>8</v>
      </c>
      <c r="C454" s="35" t="s">
        <v>283</v>
      </c>
      <c r="D454" s="36" t="s">
        <v>4404</v>
      </c>
      <c r="E454" s="27" t="n">
        <f aca="false">YEAR(TOT!A456)</f>
        <v>1992</v>
      </c>
      <c r="F454" s="28" t="n">
        <f aca="false">MONTH(TOT!A456)</f>
        <v>3</v>
      </c>
      <c r="G454" s="28" t="n">
        <f aca="false">DAY(TOT!A456)</f>
        <v>20</v>
      </c>
      <c r="H454" s="37" t="n">
        <v>72</v>
      </c>
      <c r="I454" s="37" t="n">
        <v>215</v>
      </c>
      <c r="J454" s="28"/>
      <c r="K454" s="38" t="n">
        <f aca="false">TOT!FX456</f>
        <v>5500000</v>
      </c>
      <c r="L454" s="28"/>
      <c r="M454" s="37" t="n">
        <f aca="false">'CK - Tableau 1'!F454</f>
        <v>64</v>
      </c>
      <c r="N454" s="37" t="n">
        <f aca="false">'FG - Tableau 1'!E454</f>
        <v>33</v>
      </c>
      <c r="O454" s="37" t="n">
        <f aca="false">'DI - Tableau 1'!E454</f>
        <v>61</v>
      </c>
      <c r="P454" s="37" t="n">
        <f aca="false">'SK - Tableau 1'!G454</f>
        <v>87</v>
      </c>
      <c r="Q454" s="37" t="n">
        <f aca="false">'ST - Tableau 1'!D454</f>
        <v>93</v>
      </c>
      <c r="R454" s="37" t="n">
        <f aca="false">'EN - Tableau 1'!D454</f>
        <v>76</v>
      </c>
      <c r="S454" s="37" t="n">
        <f aca="false">DU!E454</f>
        <v>92</v>
      </c>
      <c r="T454" s="37" t="n">
        <f aca="false">'PH - Tableau 1'!P454</f>
        <v>77.25</v>
      </c>
      <c r="U454" s="37" t="n">
        <f aca="false">'FO - Tableau 1'!D454</f>
        <v>33</v>
      </c>
      <c r="V454" s="37" t="n">
        <f aca="false">'PA - Tableau 1'!K454</f>
        <v>61.5</v>
      </c>
      <c r="W454" s="37" t="n">
        <f aca="false">'SC - Tableau 1'!L454</f>
        <v>70.5</v>
      </c>
      <c r="X454" s="37" t="n">
        <f aca="false">'DF - Tableau 1'!I454</f>
        <v>81.5</v>
      </c>
      <c r="Y454" s="37" t="n">
        <f aca="false">PS!F454</f>
        <v>33</v>
      </c>
      <c r="Z454" s="37" t="n">
        <v>50</v>
      </c>
      <c r="AA454" s="37" t="n">
        <v>50</v>
      </c>
      <c r="AB454" s="37" t="n">
        <v>50</v>
      </c>
    </row>
    <row r="455" customFormat="false" ht="14.35" hidden="false" customHeight="true" outlineLevel="0" collapsed="false">
      <c r="A455" s="17" t="s">
        <v>2258</v>
      </c>
      <c r="B455" s="27" t="n">
        <f aca="false">'POSITION - Tableau 1'!B455</f>
        <v>8</v>
      </c>
      <c r="C455" s="35" t="s">
        <v>283</v>
      </c>
      <c r="D455" s="36" t="s">
        <v>4403</v>
      </c>
      <c r="E455" s="27" t="n">
        <f aca="false">YEAR(TOT!A457)</f>
        <v>1992</v>
      </c>
      <c r="F455" s="28" t="n">
        <f aca="false">MONTH(TOT!A457)</f>
        <v>1</v>
      </c>
      <c r="G455" s="28" t="n">
        <f aca="false">DAY(TOT!A457)</f>
        <v>30</v>
      </c>
      <c r="H455" s="37" t="n">
        <v>75</v>
      </c>
      <c r="I455" s="37" t="n">
        <v>205</v>
      </c>
      <c r="J455" s="28"/>
      <c r="K455" s="38" t="n">
        <f aca="false">TOT!FX457</f>
        <v>650000</v>
      </c>
      <c r="L455" s="28"/>
      <c r="M455" s="37" t="n">
        <f aca="false">'CK - Tableau 1'!F455</f>
        <v>60</v>
      </c>
      <c r="N455" s="37" t="n">
        <f aca="false">'FG - Tableau 1'!E455</f>
        <v>33</v>
      </c>
      <c r="O455" s="37" t="n">
        <f aca="false">'DI - Tableau 1'!E455</f>
        <v>73</v>
      </c>
      <c r="P455" s="37" t="n">
        <f aca="false">'SK - Tableau 1'!G455</f>
        <v>47</v>
      </c>
      <c r="Q455" s="37" t="n">
        <f aca="false">'ST - Tableau 1'!D455</f>
        <v>64</v>
      </c>
      <c r="R455" s="37" t="n">
        <f aca="false">'EN - Tableau 1'!D455</f>
        <v>33</v>
      </c>
      <c r="S455" s="37" t="n">
        <f aca="false">DU!E455</f>
        <v>81</v>
      </c>
      <c r="T455" s="37" t="n">
        <f aca="false">'PH - Tableau 1'!P455</f>
        <v>77.875</v>
      </c>
      <c r="U455" s="37" t="n">
        <f aca="false">'FO - Tableau 1'!D455</f>
        <v>33</v>
      </c>
      <c r="V455" s="37" t="n">
        <f aca="false">'PA - Tableau 1'!K455</f>
        <v>47</v>
      </c>
      <c r="W455" s="37" t="n">
        <f aca="false">'SC - Tableau 1'!L455</f>
        <v>55.5</v>
      </c>
      <c r="X455" s="37" t="n">
        <f aca="false">'DF - Tableau 1'!I455</f>
        <v>53.5</v>
      </c>
      <c r="Y455" s="37" t="n">
        <f aca="false">PS!F455</f>
        <v>33</v>
      </c>
      <c r="Z455" s="37" t="n">
        <v>50</v>
      </c>
      <c r="AA455" s="37" t="n">
        <v>50</v>
      </c>
      <c r="AB455" s="37" t="n">
        <v>50</v>
      </c>
    </row>
    <row r="456" customFormat="false" ht="14.35" hidden="false" customHeight="true" outlineLevel="0" collapsed="false">
      <c r="A456" s="17" t="s">
        <v>2261</v>
      </c>
      <c r="B456" s="27" t="n">
        <f aca="false">'POSITION - Tableau 1'!B456</f>
        <v>1</v>
      </c>
      <c r="C456" s="35" t="s">
        <v>283</v>
      </c>
      <c r="D456" s="36" t="s">
        <v>4403</v>
      </c>
      <c r="E456" s="27" t="n">
        <f aca="false">YEAR(TOT!A458)</f>
        <v>1993</v>
      </c>
      <c r="F456" s="28" t="n">
        <f aca="false">MONTH(TOT!A458)</f>
        <v>11</v>
      </c>
      <c r="G456" s="28" t="n">
        <f aca="false">DAY(TOT!A458)</f>
        <v>30</v>
      </c>
      <c r="H456" s="37" t="n">
        <v>69</v>
      </c>
      <c r="I456" s="37" t="n">
        <v>180</v>
      </c>
      <c r="J456" s="28"/>
      <c r="K456" s="38" t="n">
        <f aca="false">TOT!FX458</f>
        <v>792500</v>
      </c>
      <c r="L456" s="28"/>
      <c r="M456" s="37" t="n">
        <f aca="false">'CK - Tableau 1'!F456</f>
        <v>60</v>
      </c>
      <c r="N456" s="37" t="n">
        <f aca="false">'FG - Tableau 1'!E456</f>
        <v>33</v>
      </c>
      <c r="O456" s="37" t="n">
        <f aca="false">'DI - Tableau 1'!E456</f>
        <v>34</v>
      </c>
      <c r="P456" s="37" t="n">
        <f aca="false">'SK - Tableau 1'!G456</f>
        <v>55</v>
      </c>
      <c r="Q456" s="37" t="n">
        <f aca="false">'ST - Tableau 1'!D456</f>
        <v>55</v>
      </c>
      <c r="R456" s="37" t="n">
        <f aca="false">'EN - Tableau 1'!D456</f>
        <v>33</v>
      </c>
      <c r="S456" s="37" t="n">
        <f aca="false">DU!E456</f>
        <v>81</v>
      </c>
      <c r="T456" s="37" t="n">
        <f aca="false">'PH - Tableau 1'!P456</f>
        <v>48</v>
      </c>
      <c r="U456" s="37" t="n">
        <f aca="false">'FO - Tableau 1'!D456</f>
        <v>33</v>
      </c>
      <c r="V456" s="37" t="n">
        <f aca="false">'PA - Tableau 1'!K456</f>
        <v>47</v>
      </c>
      <c r="W456" s="37" t="n">
        <f aca="false">'SC - Tableau 1'!L456</f>
        <v>47</v>
      </c>
      <c r="X456" s="37" t="n">
        <f aca="false">'DF - Tableau 1'!I456</f>
        <v>47</v>
      </c>
      <c r="Y456" s="37" t="n">
        <f aca="false">PS!F456</f>
        <v>33</v>
      </c>
      <c r="Z456" s="37" t="n">
        <v>50</v>
      </c>
      <c r="AA456" s="37" t="n">
        <v>50</v>
      </c>
      <c r="AB456" s="37" t="n">
        <v>50</v>
      </c>
    </row>
    <row r="457" customFormat="false" ht="14.35" hidden="false" customHeight="true" outlineLevel="0" collapsed="false">
      <c r="A457" s="17" t="s">
        <v>2264</v>
      </c>
      <c r="B457" s="27" t="n">
        <f aca="false">'POSITION - Tableau 1'!B457</f>
        <v>8</v>
      </c>
      <c r="C457" s="35" t="s">
        <v>262</v>
      </c>
      <c r="D457" s="36" t="s">
        <v>4404</v>
      </c>
      <c r="E457" s="27" t="n">
        <f aca="false">YEAR(TOT!A459)</f>
        <v>1990</v>
      </c>
      <c r="F457" s="28" t="n">
        <f aca="false">MONTH(TOT!A459)</f>
        <v>7</v>
      </c>
      <c r="G457" s="28" t="n">
        <f aca="false">DAY(TOT!A459)</f>
        <v>6</v>
      </c>
      <c r="H457" s="37" t="n">
        <v>74</v>
      </c>
      <c r="I457" s="37" t="n">
        <v>193</v>
      </c>
      <c r="J457" s="28"/>
      <c r="K457" s="38" t="n">
        <f aca="false">TOT!FX459</f>
        <v>5500000</v>
      </c>
      <c r="L457" s="28"/>
      <c r="M457" s="37" t="n">
        <f aca="false">'CK - Tableau 1'!F457</f>
        <v>41</v>
      </c>
      <c r="N457" s="37" t="n">
        <f aca="false">'FG - Tableau 1'!E457</f>
        <v>33</v>
      </c>
      <c r="O457" s="37" t="n">
        <f aca="false">'DI - Tableau 1'!E457</f>
        <v>90</v>
      </c>
      <c r="P457" s="37" t="n">
        <f aca="false">'SK - Tableau 1'!G457</f>
        <v>63</v>
      </c>
      <c r="Q457" s="37" t="n">
        <f aca="false">'ST - Tableau 1'!D457</f>
        <v>49</v>
      </c>
      <c r="R457" s="37" t="n">
        <f aca="false">'EN - Tableau 1'!D457</f>
        <v>49</v>
      </c>
      <c r="S457" s="37" t="n">
        <f aca="false">DU!E457</f>
        <v>83</v>
      </c>
      <c r="T457" s="37" t="n">
        <f aca="false">'PH - Tableau 1'!P457</f>
        <v>77.375</v>
      </c>
      <c r="U457" s="37" t="n">
        <f aca="false">'FO - Tableau 1'!D457</f>
        <v>33</v>
      </c>
      <c r="V457" s="37" t="n">
        <f aca="false">'PA - Tableau 1'!K457</f>
        <v>74.5</v>
      </c>
      <c r="W457" s="37" t="n">
        <f aca="false">'SC - Tableau 1'!L457</f>
        <v>59.5</v>
      </c>
      <c r="X457" s="37" t="n">
        <f aca="false">'DF - Tableau 1'!I457</f>
        <v>71.5</v>
      </c>
      <c r="Y457" s="37" t="n">
        <f aca="false">PS!F457</f>
        <v>33</v>
      </c>
      <c r="Z457" s="37" t="n">
        <v>50</v>
      </c>
      <c r="AA457" s="37" t="n">
        <v>50</v>
      </c>
      <c r="AB457" s="37" t="n">
        <v>50</v>
      </c>
    </row>
    <row r="458" customFormat="false" ht="14.35" hidden="false" customHeight="true" outlineLevel="0" collapsed="false">
      <c r="A458" s="17" t="s">
        <v>2269</v>
      </c>
      <c r="B458" s="27" t="n">
        <f aca="false">'POSITION - Tableau 1'!B458</f>
        <v>4</v>
      </c>
      <c r="C458" s="35" t="s">
        <v>262</v>
      </c>
      <c r="D458" s="36" t="s">
        <v>4404</v>
      </c>
      <c r="E458" s="27" t="n">
        <f aca="false">YEAR(TOT!A460)</f>
        <v>1981</v>
      </c>
      <c r="F458" s="28" t="n">
        <f aca="false">MONTH(TOT!A460)</f>
        <v>10</v>
      </c>
      <c r="G458" s="28" t="n">
        <f aca="false">DAY(TOT!A460)</f>
        <v>4</v>
      </c>
      <c r="H458" s="37" t="n">
        <v>73</v>
      </c>
      <c r="I458" s="37" t="n">
        <v>188</v>
      </c>
      <c r="J458" s="28"/>
      <c r="K458" s="38" t="n">
        <f aca="false">TOT!FX460</f>
        <v>5000000</v>
      </c>
      <c r="L458" s="28"/>
      <c r="M458" s="37" t="n">
        <f aca="false">'CK - Tableau 1'!F458</f>
        <v>56</v>
      </c>
      <c r="N458" s="37" t="n">
        <f aca="false">'FG - Tableau 1'!E458</f>
        <v>68</v>
      </c>
      <c r="O458" s="37" t="n">
        <f aca="false">'DI - Tableau 1'!E458</f>
        <v>58</v>
      </c>
      <c r="P458" s="37" t="n">
        <f aca="false">'SK - Tableau 1'!G458</f>
        <v>58</v>
      </c>
      <c r="Q458" s="37" t="n">
        <f aca="false">'ST - Tableau 1'!D458</f>
        <v>47</v>
      </c>
      <c r="R458" s="37" t="n">
        <f aca="false">'EN - Tableau 1'!D458</f>
        <v>69</v>
      </c>
      <c r="S458" s="37" t="n">
        <f aca="false">DU!E458</f>
        <v>99</v>
      </c>
      <c r="T458" s="37" t="n">
        <f aca="false">'PH - Tableau 1'!P458</f>
        <v>73.25</v>
      </c>
      <c r="U458" s="37" t="n">
        <f aca="false">'FO - Tableau 1'!D458</f>
        <v>51</v>
      </c>
      <c r="V458" s="37" t="n">
        <f aca="false">'PA - Tableau 1'!K458</f>
        <v>91</v>
      </c>
      <c r="W458" s="37" t="n">
        <f aca="false">'SC - Tableau 1'!L458</f>
        <v>83</v>
      </c>
      <c r="X458" s="37" t="n">
        <f aca="false">'DF - Tableau 1'!I458</f>
        <v>72.5</v>
      </c>
      <c r="Y458" s="37" t="n">
        <f aca="false">PS!F458</f>
        <v>38.5</v>
      </c>
      <c r="Z458" s="37" t="n">
        <v>50</v>
      </c>
      <c r="AA458" s="37" t="n">
        <v>50</v>
      </c>
      <c r="AB458" s="37" t="n">
        <v>50</v>
      </c>
    </row>
    <row r="459" customFormat="false" ht="14.35" hidden="false" customHeight="true" outlineLevel="0" collapsed="false">
      <c r="A459" s="17" t="s">
        <v>2272</v>
      </c>
      <c r="B459" s="27" t="n">
        <f aca="false">'POSITION - Tableau 1'!B459</f>
        <v>4</v>
      </c>
      <c r="C459" s="35" t="s">
        <v>283</v>
      </c>
      <c r="D459" s="36" t="s">
        <v>4403</v>
      </c>
      <c r="E459" s="27" t="n">
        <f aca="false">YEAR(TOT!A461)</f>
        <v>1998</v>
      </c>
      <c r="F459" s="28" t="n">
        <f aca="false">MONTH(TOT!A461)</f>
        <v>9</v>
      </c>
      <c r="G459" s="28" t="n">
        <f aca="false">DAY(TOT!A461)</f>
        <v>29</v>
      </c>
      <c r="H459" s="37" t="n">
        <v>68</v>
      </c>
      <c r="I459" s="37" t="n">
        <v>154</v>
      </c>
      <c r="J459" s="28"/>
      <c r="K459" s="38" t="n">
        <f aca="false">TOT!FX461</f>
        <v>925000</v>
      </c>
      <c r="L459" s="28"/>
      <c r="M459" s="37" t="n">
        <f aca="false">'CK - Tableau 1'!F459</f>
        <v>60</v>
      </c>
      <c r="N459" s="37" t="n">
        <f aca="false">'FG - Tableau 1'!E459</f>
        <v>33</v>
      </c>
      <c r="O459" s="37" t="n">
        <f aca="false">'DI - Tableau 1'!E459</f>
        <v>73</v>
      </c>
      <c r="P459" s="37" t="n">
        <f aca="false">'SK - Tableau 1'!G459</f>
        <v>60</v>
      </c>
      <c r="Q459" s="37" t="n">
        <f aca="false">'ST - Tableau 1'!D459</f>
        <v>34</v>
      </c>
      <c r="R459" s="37" t="n">
        <f aca="false">'EN - Tableau 1'!D459</f>
        <v>46</v>
      </c>
      <c r="S459" s="37" t="n">
        <f aca="false">DU!E459</f>
        <v>82</v>
      </c>
      <c r="T459" s="37" t="n">
        <f aca="false">'PH - Tableau 1'!P459</f>
        <v>68.125</v>
      </c>
      <c r="U459" s="37" t="n">
        <f aca="false">'FO - Tableau 1'!D459</f>
        <v>33</v>
      </c>
      <c r="V459" s="37" t="n">
        <f aca="false">'PA - Tableau 1'!K459</f>
        <v>60</v>
      </c>
      <c r="W459" s="37" t="n">
        <f aca="false">'SC - Tableau 1'!L459</f>
        <v>53.5</v>
      </c>
      <c r="X459" s="37" t="n">
        <f aca="false">'DF - Tableau 1'!I459</f>
        <v>56.5</v>
      </c>
      <c r="Y459" s="37" t="n">
        <f aca="false">PS!F459</f>
        <v>33</v>
      </c>
      <c r="Z459" s="37" t="n">
        <v>50</v>
      </c>
      <c r="AA459" s="37" t="n">
        <v>50</v>
      </c>
      <c r="AB459" s="37" t="n">
        <v>50</v>
      </c>
    </row>
    <row r="460" customFormat="false" ht="14.35" hidden="false" customHeight="true" outlineLevel="0" collapsed="false">
      <c r="A460" s="17" t="s">
        <v>2277</v>
      </c>
      <c r="B460" s="27" t="n">
        <f aca="false">'POSITION - Tableau 1'!B460</f>
        <v>3</v>
      </c>
      <c r="C460" s="35" t="s">
        <v>366</v>
      </c>
      <c r="D460" s="36" t="s">
        <v>4403</v>
      </c>
      <c r="E460" s="27" t="n">
        <f aca="false">YEAR(TOT!A462)</f>
        <v>1993</v>
      </c>
      <c r="F460" s="28" t="n">
        <f aca="false">MONTH(TOT!A462)</f>
        <v>4</v>
      </c>
      <c r="G460" s="28" t="n">
        <f aca="false">DAY(TOT!A462)</f>
        <v>14</v>
      </c>
      <c r="H460" s="37" t="n">
        <v>70</v>
      </c>
      <c r="I460" s="37" t="n">
        <v>185</v>
      </c>
      <c r="J460" s="28"/>
      <c r="K460" s="38" t="n">
        <f aca="false">TOT!FX462</f>
        <v>925000</v>
      </c>
      <c r="L460" s="28"/>
      <c r="M460" s="37" t="n">
        <f aca="false">'CK - Tableau 1'!F460</f>
        <v>65</v>
      </c>
      <c r="N460" s="37" t="n">
        <f aca="false">'FG - Tableau 1'!E460</f>
        <v>33</v>
      </c>
      <c r="O460" s="37" t="n">
        <f aca="false">'DI - Tableau 1'!E460</f>
        <v>73</v>
      </c>
      <c r="P460" s="37" t="n">
        <f aca="false">'SK - Tableau 1'!G460</f>
        <v>53</v>
      </c>
      <c r="Q460" s="37" t="n">
        <f aca="false">'ST - Tableau 1'!D460</f>
        <v>58</v>
      </c>
      <c r="R460" s="37" t="n">
        <f aca="false">'EN - Tableau 1'!D460</f>
        <v>33</v>
      </c>
      <c r="S460" s="37" t="n">
        <f aca="false">DU!E460</f>
        <v>83</v>
      </c>
      <c r="T460" s="37" t="n">
        <f aca="false">'PH - Tableau 1'!P460</f>
        <v>56.625</v>
      </c>
      <c r="U460" s="37" t="n">
        <f aca="false">'FO - Tableau 1'!D460</f>
        <v>60</v>
      </c>
      <c r="V460" s="37" t="n">
        <f aca="false">'PA - Tableau 1'!K460</f>
        <v>60</v>
      </c>
      <c r="W460" s="37" t="n">
        <f aca="false">'SC - Tableau 1'!L460</f>
        <v>60</v>
      </c>
      <c r="X460" s="37" t="n">
        <f aca="false">'DF - Tableau 1'!I460</f>
        <v>60</v>
      </c>
      <c r="Y460" s="37" t="n">
        <f aca="false">PS!F460</f>
        <v>33</v>
      </c>
      <c r="Z460" s="37" t="n">
        <v>50</v>
      </c>
      <c r="AA460" s="37" t="n">
        <v>50</v>
      </c>
      <c r="AB460" s="37" t="n">
        <v>50</v>
      </c>
    </row>
    <row r="461" customFormat="false" ht="14.35" hidden="false" customHeight="true" outlineLevel="0" collapsed="false">
      <c r="A461" s="17" t="s">
        <v>2282</v>
      </c>
      <c r="B461" s="27" t="n">
        <f aca="false">'POSITION - Tableau 1'!B461</f>
        <v>8</v>
      </c>
      <c r="C461" s="35" t="s">
        <v>262</v>
      </c>
      <c r="D461" s="36" t="s">
        <v>4404</v>
      </c>
      <c r="E461" s="27" t="n">
        <f aca="false">YEAR(TOT!A463)</f>
        <v>1988</v>
      </c>
      <c r="F461" s="28" t="n">
        <f aca="false">MONTH(TOT!A463)</f>
        <v>9</v>
      </c>
      <c r="G461" s="28" t="n">
        <f aca="false">DAY(TOT!A463)</f>
        <v>24</v>
      </c>
      <c r="H461" s="37" t="n">
        <v>75</v>
      </c>
      <c r="I461" s="37" t="n">
        <v>217</v>
      </c>
      <c r="J461" s="28"/>
      <c r="K461" s="38" t="n">
        <f aca="false">TOT!FX463</f>
        <v>6000000</v>
      </c>
      <c r="L461" s="28"/>
      <c r="M461" s="37" t="n">
        <f aca="false">'CK - Tableau 1'!F461</f>
        <v>68</v>
      </c>
      <c r="N461" s="37" t="n">
        <f aca="false">'FG - Tableau 1'!E461</f>
        <v>68</v>
      </c>
      <c r="O461" s="37" t="n">
        <f aca="false">'DI - Tableau 1'!E461</f>
        <v>75</v>
      </c>
      <c r="P461" s="37" t="n">
        <f aca="false">'SK - Tableau 1'!G461</f>
        <v>61</v>
      </c>
      <c r="Q461" s="37" t="n">
        <f aca="false">'ST - Tableau 1'!D461</f>
        <v>84</v>
      </c>
      <c r="R461" s="37" t="n">
        <f aca="false">'EN - Tableau 1'!D461</f>
        <v>54</v>
      </c>
      <c r="S461" s="37" t="n">
        <f aca="false">DU!E461</f>
        <v>99</v>
      </c>
      <c r="T461" s="37" t="n">
        <f aca="false">'PH - Tableau 1'!P461</f>
        <v>61.25</v>
      </c>
      <c r="U461" s="37" t="n">
        <f aca="false">'FO - Tableau 1'!D461</f>
        <v>33</v>
      </c>
      <c r="V461" s="37" t="n">
        <f aca="false">'PA - Tableau 1'!K461</f>
        <v>55</v>
      </c>
      <c r="W461" s="37" t="n">
        <f aca="false">'SC - Tableau 1'!L461</f>
        <v>49</v>
      </c>
      <c r="X461" s="37" t="n">
        <f aca="false">'DF - Tableau 1'!I461</f>
        <v>73.5</v>
      </c>
      <c r="Y461" s="37" t="n">
        <f aca="false">PS!F461</f>
        <v>33</v>
      </c>
      <c r="Z461" s="37" t="n">
        <v>50</v>
      </c>
      <c r="AA461" s="37" t="n">
        <v>50</v>
      </c>
      <c r="AB461" s="37" t="n">
        <v>50</v>
      </c>
    </row>
    <row r="462" customFormat="false" ht="14.35" hidden="false" customHeight="true" outlineLevel="0" collapsed="false">
      <c r="A462" s="17" t="s">
        <v>2287</v>
      </c>
      <c r="B462" s="27" t="n">
        <f aca="false">'POSITION - Tableau 1'!B462</f>
        <v>4</v>
      </c>
      <c r="C462" s="35" t="s">
        <v>366</v>
      </c>
      <c r="D462" s="36" t="s">
        <v>4404</v>
      </c>
      <c r="E462" s="27" t="n">
        <f aca="false">YEAR(TOT!A464)</f>
        <v>1996</v>
      </c>
      <c r="F462" s="28" t="n">
        <f aca="false">MONTH(TOT!A464)</f>
        <v>7</v>
      </c>
      <c r="G462" s="28" t="n">
        <f aca="false">DAY(TOT!A464)</f>
        <v>23</v>
      </c>
      <c r="H462" s="37" t="n">
        <v>73</v>
      </c>
      <c r="I462" s="37" t="n">
        <v>187</v>
      </c>
      <c r="J462" s="28"/>
      <c r="K462" s="38" t="n">
        <f aca="false">TOT!FX464</f>
        <v>832500</v>
      </c>
      <c r="L462" s="28"/>
      <c r="M462" s="37" t="n">
        <f aca="false">'CK - Tableau 1'!F462</f>
        <v>83</v>
      </c>
      <c r="N462" s="37" t="n">
        <f aca="false">'FG - Tableau 1'!E462</f>
        <v>33</v>
      </c>
      <c r="O462" s="37" t="n">
        <f aca="false">'DI - Tableau 1'!E462</f>
        <v>93</v>
      </c>
      <c r="P462" s="37" t="n">
        <f aca="false">'SK - Tableau 1'!G462</f>
        <v>68</v>
      </c>
      <c r="Q462" s="37" t="n">
        <f aca="false">'ST - Tableau 1'!D462</f>
        <v>45</v>
      </c>
      <c r="R462" s="37" t="n">
        <f aca="false">'EN - Tableau 1'!D462</f>
        <v>33</v>
      </c>
      <c r="S462" s="37" t="n">
        <f aca="false">DU!E462</f>
        <v>89</v>
      </c>
      <c r="T462" s="37" t="n">
        <f aca="false">'PH - Tableau 1'!P462</f>
        <v>70.5</v>
      </c>
      <c r="U462" s="37" t="n">
        <f aca="false">'FO - Tableau 1'!D462</f>
        <v>33</v>
      </c>
      <c r="V462" s="37" t="n">
        <f aca="false">'PA - Tableau 1'!K462</f>
        <v>53.5</v>
      </c>
      <c r="W462" s="37" t="n">
        <f aca="false">'SC - Tableau 1'!L462</f>
        <v>73</v>
      </c>
      <c r="X462" s="37" t="n">
        <f aca="false">'DF - Tableau 1'!I462</f>
        <v>65</v>
      </c>
      <c r="Y462" s="37" t="n">
        <f aca="false">PS!F462</f>
        <v>43.5</v>
      </c>
      <c r="Z462" s="37" t="n">
        <v>50</v>
      </c>
      <c r="AA462" s="37" t="n">
        <v>50</v>
      </c>
      <c r="AB462" s="37" t="n">
        <v>50</v>
      </c>
    </row>
    <row r="463" customFormat="false" ht="14.35" hidden="false" customHeight="true" outlineLevel="0" collapsed="false">
      <c r="A463" s="17" t="s">
        <v>2291</v>
      </c>
      <c r="B463" s="27" t="n">
        <f aca="false">'POSITION - Tableau 1'!B463</f>
        <v>8</v>
      </c>
      <c r="C463" s="35" t="s">
        <v>283</v>
      </c>
      <c r="D463" s="36" t="s">
        <v>4403</v>
      </c>
      <c r="E463" s="27" t="n">
        <f aca="false">YEAR(TOT!A465)</f>
        <v>1993</v>
      </c>
      <c r="F463" s="28" t="n">
        <f aca="false">MONTH(TOT!A465)</f>
        <v>3</v>
      </c>
      <c r="G463" s="28" t="n">
        <f aca="false">DAY(TOT!A465)</f>
        <v>29</v>
      </c>
      <c r="H463" s="37" t="n">
        <v>73</v>
      </c>
      <c r="I463" s="37" t="n">
        <v>193</v>
      </c>
      <c r="J463" s="28"/>
      <c r="K463" s="38" t="n">
        <f aca="false">TOT!FX465</f>
        <v>650000</v>
      </c>
      <c r="L463" s="28"/>
      <c r="M463" s="37" t="n">
        <f aca="false">'CK - Tableau 1'!F463</f>
        <v>60</v>
      </c>
      <c r="N463" s="37" t="n">
        <f aca="false">'FG - Tableau 1'!E463</f>
        <v>33</v>
      </c>
      <c r="O463" s="37" t="n">
        <f aca="false">'DI - Tableau 1'!E463</f>
        <v>73</v>
      </c>
      <c r="P463" s="37" t="n">
        <f aca="false">'SK - Tableau 1'!G463</f>
        <v>49</v>
      </c>
      <c r="Q463" s="37" t="n">
        <f aca="false">'ST - Tableau 1'!D463</f>
        <v>54</v>
      </c>
      <c r="R463" s="37" t="n">
        <f aca="false">'EN - Tableau 1'!D463</f>
        <v>33</v>
      </c>
      <c r="S463" s="37" t="n">
        <f aca="false">DU!E463</f>
        <v>81</v>
      </c>
      <c r="T463" s="37" t="n">
        <f aca="false">'PH - Tableau 1'!P463</f>
        <v>52.625</v>
      </c>
      <c r="U463" s="37" t="n">
        <f aca="false">'FO - Tableau 1'!D463</f>
        <v>33</v>
      </c>
      <c r="V463" s="37" t="n">
        <f aca="false">'PA - Tableau 1'!K463</f>
        <v>47</v>
      </c>
      <c r="W463" s="37" t="n">
        <f aca="false">'SC - Tableau 1'!L463</f>
        <v>53.5</v>
      </c>
      <c r="X463" s="37" t="n">
        <f aca="false">'DF - Tableau 1'!I463</f>
        <v>60</v>
      </c>
      <c r="Y463" s="37" t="n">
        <f aca="false">PS!F463</f>
        <v>33</v>
      </c>
      <c r="Z463" s="37" t="n">
        <v>50</v>
      </c>
      <c r="AA463" s="37" t="n">
        <v>50</v>
      </c>
      <c r="AB463" s="37" t="n">
        <v>50</v>
      </c>
    </row>
    <row r="464" customFormat="false" ht="14.35" hidden="false" customHeight="true" outlineLevel="0" collapsed="false">
      <c r="A464" s="17" t="s">
        <v>2295</v>
      </c>
      <c r="B464" s="27" t="n">
        <f aca="false">'POSITION - Tableau 1'!B464</f>
        <v>8</v>
      </c>
      <c r="C464" s="35" t="s">
        <v>283</v>
      </c>
      <c r="D464" s="36" t="s">
        <v>4404</v>
      </c>
      <c r="E464" s="27" t="n">
        <f aca="false">YEAR(TOT!A466)</f>
        <v>1986</v>
      </c>
      <c r="F464" s="28" t="n">
        <f aca="false">MONTH(TOT!A466)</f>
        <v>9</v>
      </c>
      <c r="G464" s="28" t="n">
        <f aca="false">DAY(TOT!A466)</f>
        <v>9</v>
      </c>
      <c r="H464" s="37" t="n">
        <v>73</v>
      </c>
      <c r="I464" s="37" t="n">
        <v>196</v>
      </c>
      <c r="J464" s="28"/>
      <c r="K464" s="38" t="n">
        <f aca="false">TOT!FX466</f>
        <v>7500000</v>
      </c>
      <c r="L464" s="28"/>
      <c r="M464" s="37" t="n">
        <f aca="false">'CK - Tableau 1'!F464</f>
        <v>34</v>
      </c>
      <c r="N464" s="37" t="n">
        <f aca="false">'FG - Tableau 1'!E464</f>
        <v>60</v>
      </c>
      <c r="O464" s="37" t="n">
        <f aca="false">'DI - Tableau 1'!E464</f>
        <v>82</v>
      </c>
      <c r="P464" s="37" t="n">
        <f aca="false">'SK - Tableau 1'!G464</f>
        <v>99</v>
      </c>
      <c r="Q464" s="37" t="n">
        <f aca="false">'ST - Tableau 1'!D464</f>
        <v>60</v>
      </c>
      <c r="R464" s="37" t="n">
        <f aca="false">'EN - Tableau 1'!D464</f>
        <v>98</v>
      </c>
      <c r="S464" s="37" t="n">
        <f aca="false">DU!E464</f>
        <v>99</v>
      </c>
      <c r="T464" s="37" t="n">
        <f aca="false">'PH - Tableau 1'!P464</f>
        <v>72.5</v>
      </c>
      <c r="U464" s="37" t="n">
        <f aca="false">'FO - Tableau 1'!D464</f>
        <v>33</v>
      </c>
      <c r="V464" s="37" t="n">
        <f aca="false">'PA - Tableau 1'!K464</f>
        <v>83</v>
      </c>
      <c r="W464" s="37" t="n">
        <f aca="false">'SC - Tableau 1'!L464</f>
        <v>61</v>
      </c>
      <c r="X464" s="37" t="n">
        <f aca="false">'DF - Tableau 1'!I464</f>
        <v>70</v>
      </c>
      <c r="Y464" s="37" t="n">
        <f aca="false">PS!F464</f>
        <v>33</v>
      </c>
      <c r="Z464" s="37" t="n">
        <v>50</v>
      </c>
      <c r="AA464" s="37" t="n">
        <v>50</v>
      </c>
      <c r="AB464" s="37" t="n">
        <v>50</v>
      </c>
    </row>
    <row r="465" customFormat="false" ht="14.35" hidden="false" customHeight="true" outlineLevel="0" collapsed="false">
      <c r="A465" s="17" t="s">
        <v>2299</v>
      </c>
      <c r="B465" s="27" t="n">
        <f aca="false">'POSITION - Tableau 1'!B465</f>
        <v>2</v>
      </c>
      <c r="C465" s="35" t="s">
        <v>283</v>
      </c>
      <c r="D465" s="36" t="s">
        <v>4404</v>
      </c>
      <c r="E465" s="27" t="n">
        <f aca="false">YEAR(TOT!A467)</f>
        <v>1992</v>
      </c>
      <c r="F465" s="28" t="n">
        <f aca="false">MONTH(TOT!A467)</f>
        <v>4</v>
      </c>
      <c r="G465" s="28" t="n">
        <f aca="false">DAY(TOT!A467)</f>
        <v>30</v>
      </c>
      <c r="H465" s="37" t="n">
        <v>72</v>
      </c>
      <c r="I465" s="37" t="n">
        <v>202</v>
      </c>
      <c r="J465" s="28"/>
      <c r="K465" s="38" t="n">
        <f aca="false">TOT!FX467</f>
        <v>875000</v>
      </c>
      <c r="L465" s="28"/>
      <c r="M465" s="37" t="n">
        <f aca="false">'CK - Tableau 1'!F465</f>
        <v>60</v>
      </c>
      <c r="N465" s="37" t="n">
        <f aca="false">'FG - Tableau 1'!E465</f>
        <v>33</v>
      </c>
      <c r="O465" s="37" t="n">
        <f aca="false">'DI - Tableau 1'!E465</f>
        <v>38</v>
      </c>
      <c r="P465" s="37" t="n">
        <f aca="false">'SK - Tableau 1'!G465</f>
        <v>51</v>
      </c>
      <c r="Q465" s="37" t="n">
        <f aca="false">'ST - Tableau 1'!D465</f>
        <v>77</v>
      </c>
      <c r="R465" s="37" t="n">
        <f aca="false">'EN - Tableau 1'!D465</f>
        <v>33</v>
      </c>
      <c r="S465" s="37" t="n">
        <f aca="false">DU!E465</f>
        <v>81</v>
      </c>
      <c r="T465" s="37" t="n">
        <f aca="false">'PH - Tableau 1'!P465</f>
        <v>53</v>
      </c>
      <c r="U465" s="37" t="n">
        <f aca="false">'FO - Tableau 1'!D465</f>
        <v>33</v>
      </c>
      <c r="V465" s="37" t="n">
        <f aca="false">'PA - Tableau 1'!K465</f>
        <v>53.5</v>
      </c>
      <c r="W465" s="37" t="n">
        <f aca="false">'SC - Tableau 1'!L465</f>
        <v>53.5</v>
      </c>
      <c r="X465" s="37" t="n">
        <f aca="false">'DF - Tableau 1'!I465</f>
        <v>54.5</v>
      </c>
      <c r="Y465" s="37" t="n">
        <f aca="false">PS!F465</f>
        <v>33</v>
      </c>
      <c r="Z465" s="37" t="n">
        <v>50</v>
      </c>
      <c r="AA465" s="37" t="n">
        <v>50</v>
      </c>
      <c r="AB465" s="37" t="n">
        <v>50</v>
      </c>
    </row>
    <row r="466" customFormat="false" ht="14.35" hidden="false" customHeight="true" outlineLevel="0" collapsed="false">
      <c r="A466" s="17" t="s">
        <v>2304</v>
      </c>
      <c r="B466" s="27" t="n">
        <f aca="false">'POSITION - Tableau 1'!B466</f>
        <v>2</v>
      </c>
      <c r="C466" s="35" t="s">
        <v>283</v>
      </c>
      <c r="D466" s="36" t="s">
        <v>4404</v>
      </c>
      <c r="E466" s="27" t="n">
        <f aca="false">YEAR(TOT!A468)</f>
        <v>1994</v>
      </c>
      <c r="F466" s="28" t="n">
        <f aca="false">MONTH(TOT!A468)</f>
        <v>10</v>
      </c>
      <c r="G466" s="28" t="n">
        <f aca="false">DAY(TOT!A468)</f>
        <v>7</v>
      </c>
      <c r="H466" s="37" t="n">
        <v>73</v>
      </c>
      <c r="I466" s="37" t="n">
        <v>207</v>
      </c>
      <c r="J466" s="28"/>
      <c r="K466" s="38" t="n">
        <f aca="false">TOT!FX468</f>
        <v>832500</v>
      </c>
      <c r="L466" s="28"/>
      <c r="M466" s="37" t="n">
        <f aca="false">'CK - Tableau 1'!F466</f>
        <v>73</v>
      </c>
      <c r="N466" s="37" t="n">
        <f aca="false">'FG - Tableau 1'!E466</f>
        <v>33</v>
      </c>
      <c r="O466" s="37" t="n">
        <f aca="false">'DI - Tableau 1'!E466</f>
        <v>45</v>
      </c>
      <c r="P466" s="37" t="n">
        <f aca="false">'SK - Tableau 1'!G466</f>
        <v>60</v>
      </c>
      <c r="Q466" s="37" t="n">
        <f aca="false">'ST - Tableau 1'!D466</f>
        <v>80</v>
      </c>
      <c r="R466" s="37" t="n">
        <f aca="false">'EN - Tableau 1'!D466</f>
        <v>33</v>
      </c>
      <c r="S466" s="37" t="n">
        <f aca="false">DU!E466</f>
        <v>81</v>
      </c>
      <c r="T466" s="37" t="n">
        <f aca="false">'PH - Tableau 1'!P466</f>
        <v>61.5</v>
      </c>
      <c r="U466" s="37" t="n">
        <f aca="false">'FO - Tableau 1'!D466</f>
        <v>53</v>
      </c>
      <c r="V466" s="37" t="n">
        <f aca="false">'PA - Tableau 1'!K466</f>
        <v>53.5</v>
      </c>
      <c r="W466" s="37" t="n">
        <f aca="false">'SC - Tableau 1'!L466</f>
        <v>60</v>
      </c>
      <c r="X466" s="37" t="n">
        <f aca="false">'DF - Tableau 1'!I466</f>
        <v>60</v>
      </c>
      <c r="Y466" s="37" t="n">
        <f aca="false">PS!F466</f>
        <v>33</v>
      </c>
      <c r="Z466" s="37" t="n">
        <v>50</v>
      </c>
      <c r="AA466" s="37" t="n">
        <v>50</v>
      </c>
      <c r="AB466" s="37" t="n">
        <v>50</v>
      </c>
    </row>
    <row r="467" customFormat="false" ht="14.35" hidden="false" customHeight="true" outlineLevel="0" collapsed="false">
      <c r="A467" s="17" t="s">
        <v>2309</v>
      </c>
      <c r="B467" s="27" t="n">
        <f aca="false">'POSITION - Tableau 1'!B467</f>
        <v>8</v>
      </c>
      <c r="C467" s="35" t="s">
        <v>283</v>
      </c>
      <c r="D467" s="36" t="s">
        <v>4404</v>
      </c>
      <c r="E467" s="27" t="n">
        <f aca="false">YEAR(TOT!A469)</f>
        <v>1987</v>
      </c>
      <c r="F467" s="28" t="n">
        <f aca="false">MONTH(TOT!A469)</f>
        <v>11</v>
      </c>
      <c r="G467" s="28" t="n">
        <f aca="false">DAY(TOT!A469)</f>
        <v>15</v>
      </c>
      <c r="H467" s="37" t="n">
        <v>74</v>
      </c>
      <c r="I467" s="37" t="n">
        <v>210</v>
      </c>
      <c r="J467" s="28"/>
      <c r="K467" s="38" t="n">
        <f aca="false">TOT!FX469</f>
        <v>2500000</v>
      </c>
      <c r="L467" s="28"/>
      <c r="M467" s="37" t="n">
        <f aca="false">'CK - Tableau 1'!F467</f>
        <v>80</v>
      </c>
      <c r="N467" s="37" t="n">
        <f aca="false">'FG - Tableau 1'!E467</f>
        <v>80</v>
      </c>
      <c r="O467" s="37" t="n">
        <f aca="false">'DI - Tableau 1'!E467</f>
        <v>59</v>
      </c>
      <c r="P467" s="37" t="n">
        <f aca="false">'SK - Tableau 1'!G467</f>
        <v>48</v>
      </c>
      <c r="Q467" s="37" t="n">
        <f aca="false">'ST - Tableau 1'!D467</f>
        <v>79</v>
      </c>
      <c r="R467" s="37" t="n">
        <f aca="false">'EN - Tableau 1'!D467</f>
        <v>48</v>
      </c>
      <c r="S467" s="37" t="n">
        <f aca="false">DU!E467</f>
        <v>93</v>
      </c>
      <c r="T467" s="37" t="n">
        <f aca="false">'PH - Tableau 1'!P467</f>
        <v>73.125</v>
      </c>
      <c r="U467" s="37" t="n">
        <f aca="false">'FO - Tableau 1'!D467</f>
        <v>33</v>
      </c>
      <c r="V467" s="37" t="n">
        <f aca="false">'PA - Tableau 1'!K467</f>
        <v>63</v>
      </c>
      <c r="W467" s="37" t="n">
        <f aca="false">'SC - Tableau 1'!L467</f>
        <v>48.5</v>
      </c>
      <c r="X467" s="37" t="n">
        <f aca="false">'DF - Tableau 1'!I467</f>
        <v>77</v>
      </c>
      <c r="Y467" s="37" t="n">
        <f aca="false">PS!F467</f>
        <v>33</v>
      </c>
      <c r="Z467" s="37" t="n">
        <v>50</v>
      </c>
      <c r="AA467" s="37" t="n">
        <v>50</v>
      </c>
      <c r="AB467" s="37" t="n">
        <v>50</v>
      </c>
    </row>
    <row r="468" customFormat="false" ht="14.35" hidden="false" customHeight="true" outlineLevel="0" collapsed="false">
      <c r="A468" s="17" t="s">
        <v>2313</v>
      </c>
      <c r="B468" s="27" t="n">
        <f aca="false">'POSITION - Tableau 1'!B468</f>
        <v>8</v>
      </c>
      <c r="C468" s="35" t="s">
        <v>262</v>
      </c>
      <c r="D468" s="36" t="s">
        <v>4404</v>
      </c>
      <c r="E468" s="27" t="n">
        <f aca="false">YEAR(TOT!A470)</f>
        <v>1981</v>
      </c>
      <c r="F468" s="28" t="n">
        <f aca="false">MONTH(TOT!A470)</f>
        <v>6</v>
      </c>
      <c r="G468" s="28" t="n">
        <f aca="false">DAY(TOT!A470)</f>
        <v>16</v>
      </c>
      <c r="H468" s="37" t="n">
        <v>73</v>
      </c>
      <c r="I468" s="37" t="n">
        <v>197</v>
      </c>
      <c r="J468" s="28"/>
      <c r="K468" s="38" t="n">
        <f aca="false">TOT!FX470</f>
        <v>4000000</v>
      </c>
      <c r="L468" s="28"/>
      <c r="M468" s="37" t="n">
        <f aca="false">'CK - Tableau 1'!F468</f>
        <v>76</v>
      </c>
      <c r="N468" s="37" t="n">
        <f aca="false">'FG - Tableau 1'!E468</f>
        <v>86</v>
      </c>
      <c r="O468" s="37" t="n">
        <f aca="false">'DI - Tableau 1'!E468</f>
        <v>40</v>
      </c>
      <c r="P468" s="37" t="n">
        <f aca="false">'SK - Tableau 1'!G468</f>
        <v>83</v>
      </c>
      <c r="Q468" s="37" t="n">
        <f aca="false">'ST - Tableau 1'!D468</f>
        <v>62</v>
      </c>
      <c r="R468" s="37" t="n">
        <f aca="false">'EN - Tableau 1'!D468</f>
        <v>34</v>
      </c>
      <c r="S468" s="37" t="n">
        <f aca="false">DU!E468</f>
        <v>82</v>
      </c>
      <c r="T468" s="37" t="n">
        <f aca="false">'PH - Tableau 1'!P468</f>
        <v>60.875</v>
      </c>
      <c r="U468" s="37" t="n">
        <f aca="false">'FO - Tableau 1'!D468</f>
        <v>33</v>
      </c>
      <c r="V468" s="37" t="n">
        <f aca="false">'PA - Tableau 1'!K468</f>
        <v>55.5</v>
      </c>
      <c r="W468" s="37" t="n">
        <f aca="false">'SC - Tableau 1'!L468</f>
        <v>50</v>
      </c>
      <c r="X468" s="37" t="n">
        <f aca="false">'DF - Tableau 1'!I468</f>
        <v>69.5</v>
      </c>
      <c r="Y468" s="37" t="n">
        <f aca="false">PS!F468</f>
        <v>33</v>
      </c>
      <c r="Z468" s="37" t="n">
        <v>50</v>
      </c>
      <c r="AA468" s="37" t="n">
        <v>50</v>
      </c>
      <c r="AB468" s="37" t="n">
        <v>50</v>
      </c>
    </row>
    <row r="469" customFormat="false" ht="14.35" hidden="false" customHeight="true" outlineLevel="0" collapsed="false">
      <c r="A469" s="17" t="s">
        <v>2317</v>
      </c>
      <c r="B469" s="27" t="n">
        <f aca="false">'POSITION - Tableau 1'!B469</f>
        <v>8</v>
      </c>
      <c r="C469" s="35" t="s">
        <v>262</v>
      </c>
      <c r="D469" s="36" t="s">
        <v>4404</v>
      </c>
      <c r="E469" s="27" t="n">
        <f aca="false">YEAR(TOT!A471)</f>
        <v>1990</v>
      </c>
      <c r="F469" s="28" t="n">
        <f aca="false">MONTH(TOT!A471)</f>
        <v>2</v>
      </c>
      <c r="G469" s="28" t="n">
        <f aca="false">DAY(TOT!A471)</f>
        <v>23</v>
      </c>
      <c r="H469" s="37" t="n">
        <v>74</v>
      </c>
      <c r="I469" s="37" t="n">
        <v>205</v>
      </c>
      <c r="J469" s="28"/>
      <c r="K469" s="38" t="n">
        <f aca="false">TOT!FX471</f>
        <v>1050000</v>
      </c>
      <c r="L469" s="28"/>
      <c r="M469" s="37" t="n">
        <f aca="false">'CK - Tableau 1'!F469</f>
        <v>74</v>
      </c>
      <c r="N469" s="37" t="n">
        <f aca="false">'FG - Tableau 1'!E469</f>
        <v>33</v>
      </c>
      <c r="O469" s="37" t="n">
        <f aca="false">'DI - Tableau 1'!E469</f>
        <v>79</v>
      </c>
      <c r="P469" s="37" t="n">
        <f aca="false">'SK - Tableau 1'!G469</f>
        <v>68</v>
      </c>
      <c r="Q469" s="37" t="n">
        <f aca="false">'ST - Tableau 1'!D469</f>
        <v>70</v>
      </c>
      <c r="R469" s="37" t="n">
        <f aca="false">'EN - Tableau 1'!D469</f>
        <v>33</v>
      </c>
      <c r="S469" s="37" t="n">
        <f aca="false">DU!E469</f>
        <v>94</v>
      </c>
      <c r="T469" s="37" t="n">
        <f aca="false">'PH - Tableau 1'!P469</f>
        <v>65.625</v>
      </c>
      <c r="U469" s="37" t="n">
        <f aca="false">'FO - Tableau 1'!D469</f>
        <v>33</v>
      </c>
      <c r="V469" s="37" t="n">
        <f aca="false">'PA - Tableau 1'!K469</f>
        <v>54</v>
      </c>
      <c r="W469" s="37" t="n">
        <f aca="false">'SC - Tableau 1'!L469</f>
        <v>69.5</v>
      </c>
      <c r="X469" s="37" t="n">
        <f aca="false">'DF - Tableau 1'!I469</f>
        <v>67.5</v>
      </c>
      <c r="Y469" s="37" t="n">
        <f aca="false">PS!F469</f>
        <v>33</v>
      </c>
      <c r="Z469" s="37" t="n">
        <v>50</v>
      </c>
      <c r="AA469" s="37" t="n">
        <v>50</v>
      </c>
      <c r="AB469" s="37" t="n">
        <v>50</v>
      </c>
    </row>
    <row r="470" customFormat="false" ht="14.35" hidden="false" customHeight="true" outlineLevel="0" collapsed="false">
      <c r="A470" s="17" t="s">
        <v>2321</v>
      </c>
      <c r="B470" s="27" t="n">
        <f aca="false">'POSITION - Tableau 1'!B470</f>
        <v>2</v>
      </c>
      <c r="C470" s="35" t="s">
        <v>1137</v>
      </c>
      <c r="D470" s="36" t="s">
        <v>4404</v>
      </c>
      <c r="E470" s="27" t="n">
        <f aca="false">YEAR(TOT!A472)</f>
        <v>1996</v>
      </c>
      <c r="F470" s="28" t="n">
        <f aca="false">MONTH(TOT!A472)</f>
        <v>7</v>
      </c>
      <c r="G470" s="28" t="n">
        <f aca="false">DAY(TOT!A472)</f>
        <v>22</v>
      </c>
      <c r="H470" s="37" t="n">
        <v>70</v>
      </c>
      <c r="I470" s="37" t="n">
        <v>193</v>
      </c>
      <c r="J470" s="28"/>
      <c r="K470" s="38" t="n">
        <f aca="false">TOT!FX472</f>
        <v>832500</v>
      </c>
      <c r="L470" s="28"/>
      <c r="M470" s="37" t="n">
        <f aca="false">'CK - Tableau 1'!F470</f>
        <v>41</v>
      </c>
      <c r="N470" s="37" t="n">
        <f aca="false">'FG - Tableau 1'!E470</f>
        <v>33</v>
      </c>
      <c r="O470" s="37" t="n">
        <f aca="false">'DI - Tableau 1'!E470</f>
        <v>72</v>
      </c>
      <c r="P470" s="37" t="n">
        <f aca="false">'SK - Tableau 1'!G470</f>
        <v>85</v>
      </c>
      <c r="Q470" s="37" t="n">
        <f aca="false">'ST - Tableau 1'!D470</f>
        <v>73</v>
      </c>
      <c r="R470" s="37" t="n">
        <f aca="false">'EN - Tableau 1'!D470</f>
        <v>52</v>
      </c>
      <c r="S470" s="37" t="n">
        <f aca="false">DU!E470</f>
        <v>95</v>
      </c>
      <c r="T470" s="37" t="n">
        <f aca="false">'PH - Tableau 1'!P470</f>
        <v>77.75</v>
      </c>
      <c r="U470" s="37" t="n">
        <f aca="false">'FO - Tableau 1'!D470</f>
        <v>33</v>
      </c>
      <c r="V470" s="37" t="n">
        <f aca="false">'PA - Tableau 1'!K470</f>
        <v>82.5</v>
      </c>
      <c r="W470" s="37" t="n">
        <f aca="false">'SC - Tableau 1'!L470</f>
        <v>90.5</v>
      </c>
      <c r="X470" s="37" t="n">
        <f aca="false">'DF - Tableau 1'!I470</f>
        <v>69.5</v>
      </c>
      <c r="Y470" s="37" t="n">
        <f aca="false">PS!F470</f>
        <v>55</v>
      </c>
      <c r="Z470" s="37" t="n">
        <v>50</v>
      </c>
      <c r="AA470" s="37" t="n">
        <v>50</v>
      </c>
      <c r="AB470" s="37" t="n">
        <v>50</v>
      </c>
    </row>
    <row r="471" customFormat="false" ht="14.35" hidden="false" customHeight="true" outlineLevel="0" collapsed="false">
      <c r="A471" s="17" t="s">
        <v>2325</v>
      </c>
      <c r="B471" s="27" t="n">
        <f aca="false">'POSITION - Tableau 1'!B471</f>
        <v>8</v>
      </c>
      <c r="C471" s="35" t="s">
        <v>283</v>
      </c>
      <c r="D471" s="36" t="s">
        <v>4404</v>
      </c>
      <c r="E471" s="27" t="n">
        <f aca="false">YEAR(TOT!A473)</f>
        <v>1992</v>
      </c>
      <c r="F471" s="28" t="n">
        <f aca="false">MONTH(TOT!A473)</f>
        <v>3</v>
      </c>
      <c r="G471" s="28" t="n">
        <f aca="false">DAY(TOT!A473)</f>
        <v>6</v>
      </c>
      <c r="H471" s="37" t="n">
        <v>76</v>
      </c>
      <c r="I471" s="37" t="n">
        <v>212</v>
      </c>
      <c r="J471" s="28"/>
      <c r="K471" s="38" t="n">
        <f aca="false">TOT!FX473</f>
        <v>650000</v>
      </c>
      <c r="L471" s="28"/>
      <c r="M471" s="37" t="n">
        <f aca="false">'CK - Tableau 1'!F471</f>
        <v>62</v>
      </c>
      <c r="N471" s="37" t="n">
        <f aca="false">'FG - Tableau 1'!E471</f>
        <v>33</v>
      </c>
      <c r="O471" s="37" t="n">
        <f aca="false">'DI - Tableau 1'!E471</f>
        <v>94</v>
      </c>
      <c r="P471" s="37" t="n">
        <f aca="false">'SK - Tableau 1'!G471</f>
        <v>58</v>
      </c>
      <c r="Q471" s="37" t="n">
        <f aca="false">'ST - Tableau 1'!D471</f>
        <v>69</v>
      </c>
      <c r="R471" s="37" t="n">
        <f aca="false">'EN - Tableau 1'!D471</f>
        <v>33</v>
      </c>
      <c r="S471" s="37" t="n">
        <f aca="false">DU!E471</f>
        <v>84</v>
      </c>
      <c r="T471" s="37" t="n">
        <f aca="false">'PH - Tableau 1'!P471</f>
        <v>58.5</v>
      </c>
      <c r="U471" s="37" t="n">
        <f aca="false">'FO - Tableau 1'!D471</f>
        <v>33</v>
      </c>
      <c r="V471" s="37" t="n">
        <f aca="false">'PA - Tableau 1'!K471</f>
        <v>66</v>
      </c>
      <c r="W471" s="37" t="n">
        <f aca="false">'SC - Tableau 1'!L471</f>
        <v>56</v>
      </c>
      <c r="X471" s="37" t="n">
        <f aca="false">'DF - Tableau 1'!I471</f>
        <v>56.5</v>
      </c>
      <c r="Y471" s="37" t="n">
        <f aca="false">PS!F471</f>
        <v>33</v>
      </c>
      <c r="Z471" s="37" t="n">
        <v>50</v>
      </c>
      <c r="AA471" s="37" t="n">
        <v>50</v>
      </c>
      <c r="AB471" s="37" t="n">
        <v>50</v>
      </c>
    </row>
    <row r="472" customFormat="false" ht="14.35" hidden="false" customHeight="true" outlineLevel="0" collapsed="false">
      <c r="A472" s="17" t="s">
        <v>2328</v>
      </c>
      <c r="B472" s="27" t="n">
        <f aca="false">'POSITION - Tableau 1'!B472</f>
        <v>5</v>
      </c>
      <c r="C472" s="35" t="s">
        <v>283</v>
      </c>
      <c r="D472" s="36" t="s">
        <v>4404</v>
      </c>
      <c r="E472" s="27" t="n">
        <f aca="false">YEAR(TOT!A474)</f>
        <v>1992</v>
      </c>
      <c r="F472" s="28" t="n">
        <f aca="false">MONTH(TOT!A474)</f>
        <v>5</v>
      </c>
      <c r="G472" s="28" t="n">
        <f aca="false">DAY(TOT!A474)</f>
        <v>8</v>
      </c>
      <c r="H472" s="37" t="n">
        <v>77</v>
      </c>
      <c r="I472" s="37" t="n">
        <v>217</v>
      </c>
      <c r="J472" s="28"/>
      <c r="K472" s="38" t="n">
        <f aca="false">TOT!FX474</f>
        <v>2600000</v>
      </c>
      <c r="L472" s="28"/>
      <c r="M472" s="37" t="n">
        <f aca="false">'CK - Tableau 1'!F472</f>
        <v>42</v>
      </c>
      <c r="N472" s="37" t="n">
        <f aca="false">'FG - Tableau 1'!E472</f>
        <v>33</v>
      </c>
      <c r="O472" s="37" t="n">
        <f aca="false">'DI - Tableau 1'!E472</f>
        <v>86</v>
      </c>
      <c r="P472" s="37" t="n">
        <f aca="false">'SK - Tableau 1'!G472</f>
        <v>92</v>
      </c>
      <c r="Q472" s="37" t="n">
        <f aca="false">'ST - Tableau 1'!D472</f>
        <v>72</v>
      </c>
      <c r="R472" s="37" t="n">
        <f aca="false">'EN - Tableau 1'!D472</f>
        <v>75</v>
      </c>
      <c r="S472" s="37" t="n">
        <f aca="false">DU!E472</f>
        <v>93</v>
      </c>
      <c r="T472" s="37" t="n">
        <f aca="false">'PH - Tableau 1'!P472</f>
        <v>70.375</v>
      </c>
      <c r="U472" s="37" t="n">
        <f aca="false">'FO - Tableau 1'!D472</f>
        <v>72</v>
      </c>
      <c r="V472" s="37" t="n">
        <f aca="false">'PA - Tableau 1'!K472</f>
        <v>68.5</v>
      </c>
      <c r="W472" s="37" t="n">
        <f aca="false">'SC - Tableau 1'!L472</f>
        <v>86.5</v>
      </c>
      <c r="X472" s="37" t="n">
        <f aca="false">'DF - Tableau 1'!I472</f>
        <v>73.5</v>
      </c>
      <c r="Y472" s="37" t="n">
        <f aca="false">PS!F472</f>
        <v>33</v>
      </c>
      <c r="Z472" s="37" t="n">
        <v>50</v>
      </c>
      <c r="AA472" s="37" t="n">
        <v>50</v>
      </c>
      <c r="AB472" s="37" t="n">
        <v>50</v>
      </c>
    </row>
    <row r="473" customFormat="false" ht="14.35" hidden="false" customHeight="true" outlineLevel="0" collapsed="false">
      <c r="A473" s="17" t="s">
        <v>2331</v>
      </c>
      <c r="B473" s="27" t="n">
        <f aca="false">'POSITION - Tableau 1'!B473</f>
        <v>4</v>
      </c>
      <c r="C473" s="35" t="s">
        <v>283</v>
      </c>
      <c r="D473" s="36" t="s">
        <v>4404</v>
      </c>
      <c r="E473" s="27" t="n">
        <f aca="false">YEAR(TOT!A475)</f>
        <v>1995</v>
      </c>
      <c r="F473" s="28" t="n">
        <f aca="false">MONTH(TOT!A475)</f>
        <v>12</v>
      </c>
      <c r="G473" s="28" t="n">
        <f aca="false">DAY(TOT!A475)</f>
        <v>12</v>
      </c>
      <c r="H473" s="37" t="n">
        <v>71</v>
      </c>
      <c r="I473" s="37" t="n">
        <v>185</v>
      </c>
      <c r="J473" s="28"/>
      <c r="K473" s="38" t="n">
        <f aca="false">TOT!FX475</f>
        <v>742500</v>
      </c>
      <c r="L473" s="28"/>
      <c r="M473" s="37" t="n">
        <f aca="false">'CK - Tableau 1'!F473</f>
        <v>40</v>
      </c>
      <c r="N473" s="37" t="n">
        <f aca="false">'FG - Tableau 1'!E473</f>
        <v>33</v>
      </c>
      <c r="O473" s="37" t="n">
        <f aca="false">'DI - Tableau 1'!E473</f>
        <v>61</v>
      </c>
      <c r="P473" s="37" t="n">
        <f aca="false">'SK - Tableau 1'!G473</f>
        <v>69</v>
      </c>
      <c r="Q473" s="37" t="n">
        <f aca="false">'ST - Tableau 1'!D473</f>
        <v>52</v>
      </c>
      <c r="R473" s="37" t="n">
        <f aca="false">'EN - Tableau 1'!D473</f>
        <v>45</v>
      </c>
      <c r="S473" s="37" t="n">
        <f aca="false">DU!E473</f>
        <v>98</v>
      </c>
      <c r="T473" s="37" t="n">
        <f aca="false">'PH - Tableau 1'!P473</f>
        <v>76.125</v>
      </c>
      <c r="U473" s="37" t="n">
        <f aca="false">'FO - Tableau 1'!D473</f>
        <v>33</v>
      </c>
      <c r="V473" s="37" t="n">
        <f aca="false">'PA - Tableau 1'!K473</f>
        <v>91</v>
      </c>
      <c r="W473" s="37" t="n">
        <f aca="false">'SC - Tableau 1'!L473</f>
        <v>80</v>
      </c>
      <c r="X473" s="37" t="n">
        <f aca="false">'DF - Tableau 1'!I473</f>
        <v>63</v>
      </c>
      <c r="Y473" s="37" t="n">
        <f aca="false">PS!F473</f>
        <v>56.5</v>
      </c>
      <c r="Z473" s="37" t="n">
        <v>50</v>
      </c>
      <c r="AA473" s="37" t="n">
        <v>50</v>
      </c>
      <c r="AB473" s="37" t="n">
        <v>50</v>
      </c>
    </row>
    <row r="474" customFormat="false" ht="14.35" hidden="false" customHeight="true" outlineLevel="0" collapsed="false">
      <c r="A474" s="17" t="s">
        <v>2334</v>
      </c>
      <c r="B474" s="27" t="n">
        <f aca="false">'POSITION - Tableau 1'!B474</f>
        <v>1</v>
      </c>
      <c r="C474" s="35" t="s">
        <v>283</v>
      </c>
      <c r="D474" s="36" t="s">
        <v>4403</v>
      </c>
      <c r="E474" s="27" t="n">
        <f aca="false">YEAR(TOT!A476)</f>
        <v>1993</v>
      </c>
      <c r="F474" s="28" t="n">
        <f aca="false">MONTH(TOT!A476)</f>
        <v>5</v>
      </c>
      <c r="G474" s="28" t="n">
        <f aca="false">DAY(TOT!A476)</f>
        <v>21</v>
      </c>
      <c r="H474" s="37" t="n">
        <v>74</v>
      </c>
      <c r="I474" s="37" t="n">
        <v>190</v>
      </c>
      <c r="J474" s="28"/>
      <c r="K474" s="38" t="n">
        <f aca="false">TOT!FX476</f>
        <v>650000</v>
      </c>
      <c r="L474" s="28"/>
      <c r="M474" s="37" t="n">
        <f aca="false">'CK - Tableau 1'!F474</f>
        <v>73</v>
      </c>
      <c r="N474" s="37" t="n">
        <f aca="false">'FG - Tableau 1'!E474</f>
        <v>33</v>
      </c>
      <c r="O474" s="37" t="n">
        <f aca="false">'DI - Tableau 1'!E474</f>
        <v>73</v>
      </c>
      <c r="P474" s="37" t="n">
        <f aca="false">'SK - Tableau 1'!G474</f>
        <v>60</v>
      </c>
      <c r="Q474" s="37" t="n">
        <f aca="false">'ST - Tableau 1'!D474</f>
        <v>45</v>
      </c>
      <c r="R474" s="37" t="n">
        <f aca="false">'EN - Tableau 1'!D474</f>
        <v>33</v>
      </c>
      <c r="S474" s="37" t="n">
        <f aca="false">DU!E474</f>
        <v>81</v>
      </c>
      <c r="T474" s="37" t="n">
        <f aca="false">'PH - Tableau 1'!P474</f>
        <v>61.375</v>
      </c>
      <c r="U474" s="37" t="n">
        <f aca="false">'FO - Tableau 1'!D474</f>
        <v>33</v>
      </c>
      <c r="V474" s="37" t="n">
        <f aca="false">'PA - Tableau 1'!K474</f>
        <v>47</v>
      </c>
      <c r="W474" s="37" t="n">
        <f aca="false">'SC - Tableau 1'!L474</f>
        <v>53.5</v>
      </c>
      <c r="X474" s="37" t="n">
        <f aca="false">'DF - Tableau 1'!I474</f>
        <v>53.5</v>
      </c>
      <c r="Y474" s="37" t="n">
        <f aca="false">PS!F474</f>
        <v>33</v>
      </c>
      <c r="Z474" s="37" t="n">
        <v>50</v>
      </c>
      <c r="AA474" s="37" t="n">
        <v>50</v>
      </c>
      <c r="AB474" s="37" t="n">
        <v>50</v>
      </c>
    </row>
    <row r="475" customFormat="false" ht="14.35" hidden="false" customHeight="true" outlineLevel="0" collapsed="false">
      <c r="A475" s="17" t="s">
        <v>2338</v>
      </c>
      <c r="B475" s="27" t="n">
        <f aca="false">'POSITION - Tableau 1'!B475</f>
        <v>2</v>
      </c>
      <c r="C475" s="35" t="s">
        <v>262</v>
      </c>
      <c r="D475" s="36" t="s">
        <v>4403</v>
      </c>
      <c r="E475" s="27" t="n">
        <f aca="false">YEAR(TOT!A477)</f>
        <v>1993</v>
      </c>
      <c r="F475" s="28" t="n">
        <f aca="false">MONTH(TOT!A477)</f>
        <v>5</v>
      </c>
      <c r="G475" s="28" t="n">
        <f aca="false">DAY(TOT!A477)</f>
        <v>20</v>
      </c>
      <c r="H475" s="37" t="n">
        <v>69</v>
      </c>
      <c r="I475" s="37" t="n">
        <v>170</v>
      </c>
      <c r="J475" s="28"/>
      <c r="K475" s="38" t="n">
        <f aca="false">TOT!FX477</f>
        <v>925000</v>
      </c>
      <c r="L475" s="28"/>
      <c r="M475" s="37" t="n">
        <f aca="false">'CK - Tableau 1'!F475</f>
        <v>60</v>
      </c>
      <c r="N475" s="37" t="n">
        <f aca="false">'FG - Tableau 1'!E475</f>
        <v>33</v>
      </c>
      <c r="O475" s="37" t="n">
        <f aca="false">'DI - Tableau 1'!E475</f>
        <v>80</v>
      </c>
      <c r="P475" s="37" t="n">
        <f aca="false">'SK - Tableau 1'!G475</f>
        <v>66</v>
      </c>
      <c r="Q475" s="37" t="n">
        <f aca="false">'ST - Tableau 1'!D475</f>
        <v>40</v>
      </c>
      <c r="R475" s="37" t="n">
        <f aca="false">'EN - Tableau 1'!D475</f>
        <v>39</v>
      </c>
      <c r="S475" s="37" t="n">
        <f aca="false">DU!E475</f>
        <v>86</v>
      </c>
      <c r="T475" s="37" t="n">
        <f aca="false">'PH - Tableau 1'!P475</f>
        <v>58.75</v>
      </c>
      <c r="U475" s="37" t="n">
        <f aca="false">'FO - Tableau 1'!D475</f>
        <v>33</v>
      </c>
      <c r="V475" s="37" t="n">
        <f aca="false">'PA - Tableau 1'!K475</f>
        <v>49.5</v>
      </c>
      <c r="W475" s="37" t="n">
        <f aca="false">'SC - Tableau 1'!L475</f>
        <v>62.5</v>
      </c>
      <c r="X475" s="37" t="n">
        <f aca="false">'DF - Tableau 1'!I475</f>
        <v>59</v>
      </c>
      <c r="Y475" s="37" t="n">
        <f aca="false">PS!F475</f>
        <v>33</v>
      </c>
      <c r="Z475" s="37" t="n">
        <v>50</v>
      </c>
      <c r="AA475" s="37" t="n">
        <v>50</v>
      </c>
      <c r="AB475" s="37" t="n">
        <v>50</v>
      </c>
    </row>
    <row r="476" customFormat="false" ht="14.35" hidden="false" customHeight="true" outlineLevel="0" collapsed="false">
      <c r="A476" s="17" t="s">
        <v>2342</v>
      </c>
      <c r="B476" s="27" t="n">
        <f aca="false">'POSITION - Tableau 1'!B476</f>
        <v>8</v>
      </c>
      <c r="C476" s="35" t="s">
        <v>283</v>
      </c>
      <c r="D476" s="36" t="s">
        <v>4404</v>
      </c>
      <c r="E476" s="27" t="n">
        <f aca="false">YEAR(TOT!A478)</f>
        <v>1989</v>
      </c>
      <c r="F476" s="28" t="n">
        <f aca="false">MONTH(TOT!A478)</f>
        <v>1</v>
      </c>
      <c r="G476" s="28" t="n">
        <f aca="false">DAY(TOT!A478)</f>
        <v>29</v>
      </c>
      <c r="H476" s="37" t="n">
        <v>72</v>
      </c>
      <c r="I476" s="37" t="n">
        <v>200</v>
      </c>
      <c r="J476" s="28"/>
      <c r="K476" s="38" t="n">
        <f aca="false">TOT!FX478</f>
        <v>8000000</v>
      </c>
      <c r="L476" s="28"/>
      <c r="M476" s="37" t="n">
        <f aca="false">'CK - Tableau 1'!F476</f>
        <v>51</v>
      </c>
      <c r="N476" s="37" t="n">
        <f aca="false">'FG - Tableau 1'!E476</f>
        <v>33</v>
      </c>
      <c r="O476" s="37" t="n">
        <f aca="false">'DI - Tableau 1'!E476</f>
        <v>47</v>
      </c>
      <c r="P476" s="37" t="n">
        <f aca="false">'SK - Tableau 1'!G476</f>
        <v>71</v>
      </c>
      <c r="Q476" s="37" t="n">
        <f aca="false">'ST - Tableau 1'!D476</f>
        <v>73</v>
      </c>
      <c r="R476" s="37" t="n">
        <f aca="false">'EN - Tableau 1'!D476</f>
        <v>56</v>
      </c>
      <c r="S476" s="37" t="n">
        <f aca="false">DU!E476</f>
        <v>63</v>
      </c>
      <c r="T476" s="37" t="n">
        <f aca="false">'PH - Tableau 1'!P476</f>
        <v>66</v>
      </c>
      <c r="U476" s="37" t="n">
        <f aca="false">'FO - Tableau 1'!D476</f>
        <v>33</v>
      </c>
      <c r="V476" s="37" t="n">
        <f aca="false">'PA - Tableau 1'!K476</f>
        <v>82.5</v>
      </c>
      <c r="W476" s="37" t="n">
        <f aca="false">'SC - Tableau 1'!L476</f>
        <v>66</v>
      </c>
      <c r="X476" s="37" t="n">
        <f aca="false">'DF - Tableau 1'!I476</f>
        <v>79</v>
      </c>
      <c r="Y476" s="37" t="n">
        <f aca="false">PS!F476</f>
        <v>43.5</v>
      </c>
      <c r="Z476" s="37" t="n">
        <v>50</v>
      </c>
      <c r="AA476" s="37" t="n">
        <v>50</v>
      </c>
      <c r="AB476" s="37" t="n">
        <v>50</v>
      </c>
    </row>
    <row r="477" customFormat="false" ht="14.35" hidden="false" customHeight="true" outlineLevel="0" collapsed="false">
      <c r="A477" s="17" t="s">
        <v>2346</v>
      </c>
      <c r="B477" s="27" t="n">
        <f aca="false">'POSITION - Tableau 1'!B477</f>
        <v>8</v>
      </c>
      <c r="C477" s="35" t="s">
        <v>321</v>
      </c>
      <c r="D477" s="36" t="s">
        <v>4404</v>
      </c>
      <c r="E477" s="27" t="n">
        <f aca="false">YEAR(TOT!A479)</f>
        <v>1991</v>
      </c>
      <c r="F477" s="28" t="n">
        <f aca="false">MONTH(TOT!A479)</f>
        <v>7</v>
      </c>
      <c r="G477" s="28" t="n">
        <f aca="false">DAY(TOT!A479)</f>
        <v>6</v>
      </c>
      <c r="H477" s="37" t="n">
        <v>75</v>
      </c>
      <c r="I477" s="37" t="n">
        <v>207</v>
      </c>
      <c r="J477" s="28"/>
      <c r="K477" s="38" t="n">
        <f aca="false">TOT!FX479</f>
        <v>850000</v>
      </c>
      <c r="L477" s="28"/>
      <c r="M477" s="37" t="n">
        <f aca="false">'CK - Tableau 1'!F477</f>
        <v>84</v>
      </c>
      <c r="N477" s="37" t="n">
        <f aca="false">'FG - Tableau 1'!E477</f>
        <v>70</v>
      </c>
      <c r="O477" s="37" t="n">
        <f aca="false">'DI - Tableau 1'!E477</f>
        <v>55</v>
      </c>
      <c r="P477" s="37" t="n">
        <f aca="false">'SK - Tableau 1'!G477</f>
        <v>54</v>
      </c>
      <c r="Q477" s="37" t="n">
        <f aca="false">'ST - Tableau 1'!D477</f>
        <v>67</v>
      </c>
      <c r="R477" s="37" t="n">
        <f aca="false">'EN - Tableau 1'!D477</f>
        <v>33</v>
      </c>
      <c r="S477" s="37" t="n">
        <f aca="false">DU!E477</f>
        <v>88</v>
      </c>
      <c r="T477" s="37" t="n">
        <f aca="false">'PH - Tableau 1'!P477</f>
        <v>63</v>
      </c>
      <c r="U477" s="37" t="n">
        <f aca="false">'FO - Tableau 1'!D477</f>
        <v>33</v>
      </c>
      <c r="V477" s="37" t="n">
        <f aca="false">'PA - Tableau 1'!K477</f>
        <v>53</v>
      </c>
      <c r="W477" s="37" t="n">
        <f aca="false">'SC - Tableau 1'!L477</f>
        <v>55.5</v>
      </c>
      <c r="X477" s="37" t="n">
        <f aca="false">'DF - Tableau 1'!I477</f>
        <v>67.5</v>
      </c>
      <c r="Y477" s="37" t="n">
        <f aca="false">PS!F477</f>
        <v>33</v>
      </c>
      <c r="Z477" s="37" t="n">
        <v>50</v>
      </c>
      <c r="AA477" s="37" t="n">
        <v>50</v>
      </c>
      <c r="AB477" s="37" t="n">
        <v>50</v>
      </c>
    </row>
    <row r="478" customFormat="false" ht="14.35" hidden="false" customHeight="true" outlineLevel="0" collapsed="false">
      <c r="A478" s="17" t="s">
        <v>2351</v>
      </c>
      <c r="B478" s="27" t="n">
        <f aca="false">'POSITION - Tableau 1'!B478</f>
        <v>8</v>
      </c>
      <c r="C478" s="35" t="s">
        <v>1302</v>
      </c>
      <c r="D478" s="36" t="s">
        <v>4404</v>
      </c>
      <c r="E478" s="27" t="n">
        <f aca="false">YEAR(TOT!A480)</f>
        <v>1988</v>
      </c>
      <c r="F478" s="28" t="n">
        <f aca="false">MONTH(TOT!A480)</f>
        <v>2</v>
      </c>
      <c r="G478" s="28" t="n">
        <f aca="false">DAY(TOT!A480)</f>
        <v>16</v>
      </c>
      <c r="H478" s="37" t="n">
        <v>75</v>
      </c>
      <c r="I478" s="37" t="n">
        <v>214</v>
      </c>
      <c r="J478" s="28"/>
      <c r="K478" s="38" t="n">
        <f aca="false">TOT!FX480</f>
        <v>900000</v>
      </c>
      <c r="L478" s="28"/>
      <c r="M478" s="37" t="n">
        <f aca="false">'CK - Tableau 1'!F478</f>
        <v>73</v>
      </c>
      <c r="N478" s="37" t="n">
        <f aca="false">'FG - Tableau 1'!E478</f>
        <v>33</v>
      </c>
      <c r="O478" s="37" t="n">
        <f aca="false">'DI - Tableau 1'!E478</f>
        <v>56</v>
      </c>
      <c r="P478" s="37" t="n">
        <f aca="false">'SK - Tableau 1'!G478</f>
        <v>60</v>
      </c>
      <c r="Q478" s="37" t="n">
        <f aca="false">'ST - Tableau 1'!D478</f>
        <v>80</v>
      </c>
      <c r="R478" s="37" t="n">
        <f aca="false">'EN - Tableau 1'!D478</f>
        <v>33</v>
      </c>
      <c r="S478" s="37" t="n">
        <f aca="false">DU!E478</f>
        <v>84</v>
      </c>
      <c r="T478" s="37" t="n">
        <f aca="false">'PH - Tableau 1'!P478</f>
        <v>52</v>
      </c>
      <c r="U478" s="37" t="n">
        <f aca="false">'FO - Tableau 1'!D478</f>
        <v>33</v>
      </c>
      <c r="V478" s="37" t="n">
        <f aca="false">'PA - Tableau 1'!K478</f>
        <v>47</v>
      </c>
      <c r="W478" s="37" t="n">
        <f aca="false">'SC - Tableau 1'!L478</f>
        <v>48.5</v>
      </c>
      <c r="X478" s="37" t="n">
        <f aca="false">'DF - Tableau 1'!I478</f>
        <v>53.5</v>
      </c>
      <c r="Y478" s="37" t="n">
        <f aca="false">PS!F478</f>
        <v>33</v>
      </c>
      <c r="Z478" s="37" t="n">
        <v>50</v>
      </c>
      <c r="AA478" s="37" t="n">
        <v>50</v>
      </c>
      <c r="AB478" s="37" t="n">
        <v>50</v>
      </c>
    </row>
    <row r="479" customFormat="false" ht="14.35" hidden="false" customHeight="true" outlineLevel="0" collapsed="false">
      <c r="A479" s="17" t="s">
        <v>2355</v>
      </c>
      <c r="B479" s="27" t="n">
        <f aca="false">'POSITION - Tableau 1'!B479</f>
        <v>8</v>
      </c>
      <c r="C479" s="35" t="s">
        <v>262</v>
      </c>
      <c r="D479" s="36" t="s">
        <v>4404</v>
      </c>
      <c r="E479" s="27" t="n">
        <f aca="false">YEAR(TOT!A481)</f>
        <v>1987</v>
      </c>
      <c r="F479" s="28" t="n">
        <f aca="false">MONTH(TOT!A481)</f>
        <v>4</v>
      </c>
      <c r="G479" s="28" t="n">
        <f aca="false">DAY(TOT!A481)</f>
        <v>24</v>
      </c>
      <c r="H479" s="37" t="n">
        <v>72</v>
      </c>
      <c r="I479" s="37" t="n">
        <v>201</v>
      </c>
      <c r="J479" s="28"/>
      <c r="K479" s="38" t="n">
        <f aca="false">TOT!FX481</f>
        <v>7250000</v>
      </c>
      <c r="L479" s="28"/>
      <c r="M479" s="37" t="n">
        <f aca="false">'CK - Tableau 1'!F479</f>
        <v>55</v>
      </c>
      <c r="N479" s="37" t="n">
        <f aca="false">'FG - Tableau 1'!E479</f>
        <v>33</v>
      </c>
      <c r="O479" s="37" t="n">
        <f aca="false">'DI - Tableau 1'!E479</f>
        <v>62</v>
      </c>
      <c r="P479" s="37" t="n">
        <f aca="false">'SK - Tableau 1'!G479</f>
        <v>81</v>
      </c>
      <c r="Q479" s="37" t="n">
        <f aca="false">'ST - Tableau 1'!D479</f>
        <v>75</v>
      </c>
      <c r="R479" s="37" t="n">
        <f aca="false">'EN - Tableau 1'!D479</f>
        <v>99</v>
      </c>
      <c r="S479" s="37" t="n">
        <f aca="false">DU!E479</f>
        <v>95</v>
      </c>
      <c r="T479" s="37" t="n">
        <f aca="false">'PH - Tableau 1'!P479</f>
        <v>77.75</v>
      </c>
      <c r="U479" s="37" t="n">
        <f aca="false">'FO - Tableau 1'!D479</f>
        <v>33</v>
      </c>
      <c r="V479" s="37" t="n">
        <f aca="false">'PA - Tableau 1'!K479</f>
        <v>72</v>
      </c>
      <c r="W479" s="37" t="n">
        <f aca="false">'SC - Tableau 1'!L479</f>
        <v>67</v>
      </c>
      <c r="X479" s="37" t="n">
        <f aca="false">'DF - Tableau 1'!I479</f>
        <v>75.5</v>
      </c>
      <c r="Y479" s="37" t="n">
        <f aca="false">PS!F479</f>
        <v>54.5</v>
      </c>
      <c r="Z479" s="37" t="n">
        <v>50</v>
      </c>
      <c r="AA479" s="37" t="n">
        <v>50</v>
      </c>
      <c r="AB479" s="37" t="n">
        <v>50</v>
      </c>
    </row>
    <row r="480" customFormat="false" ht="14.35" hidden="false" customHeight="true" outlineLevel="0" collapsed="false">
      <c r="A480" s="17" t="s">
        <v>2360</v>
      </c>
      <c r="B480" s="27" t="n">
        <f aca="false">'POSITION - Tableau 1'!B480</f>
        <v>8</v>
      </c>
      <c r="C480" s="35" t="s">
        <v>262</v>
      </c>
      <c r="D480" s="36" t="s">
        <v>4404</v>
      </c>
      <c r="E480" s="27" t="n">
        <f aca="false">YEAR(TOT!A482)</f>
        <v>1987</v>
      </c>
      <c r="F480" s="28" t="n">
        <f aca="false">MONTH(TOT!A482)</f>
        <v>5</v>
      </c>
      <c r="G480" s="28" t="n">
        <f aca="false">DAY(TOT!A482)</f>
        <v>2</v>
      </c>
      <c r="H480" s="37" t="n">
        <v>70</v>
      </c>
      <c r="I480" s="37" t="n">
        <v>173</v>
      </c>
      <c r="J480" s="28"/>
      <c r="K480" s="38" t="n">
        <f aca="false">TOT!FX482</f>
        <v>5000000</v>
      </c>
      <c r="L480" s="28"/>
      <c r="M480" s="37" t="n">
        <f aca="false">'CK - Tableau 1'!F480</f>
        <v>59</v>
      </c>
      <c r="N480" s="37" t="n">
        <f aca="false">'FG - Tableau 1'!E480</f>
        <v>33</v>
      </c>
      <c r="O480" s="37" t="n">
        <f aca="false">'DI - Tableau 1'!E480</f>
        <v>97</v>
      </c>
      <c r="P480" s="37" t="n">
        <f aca="false">'SK - Tableau 1'!G480</f>
        <v>74</v>
      </c>
      <c r="Q480" s="37" t="n">
        <f aca="false">'ST - Tableau 1'!D480</f>
        <v>40</v>
      </c>
      <c r="R480" s="37" t="n">
        <f aca="false">'EN - Tableau 1'!D480</f>
        <v>44</v>
      </c>
      <c r="S480" s="37" t="n">
        <f aca="false">DU!E480</f>
        <v>93</v>
      </c>
      <c r="T480" s="37" t="n">
        <f aca="false">'PH - Tableau 1'!P480</f>
        <v>67.625</v>
      </c>
      <c r="U480" s="37" t="n">
        <f aca="false">'FO - Tableau 1'!D480</f>
        <v>33</v>
      </c>
      <c r="V480" s="37" t="n">
        <f aca="false">'PA - Tableau 1'!K480</f>
        <v>64</v>
      </c>
      <c r="W480" s="37" t="n">
        <f aca="false">'SC - Tableau 1'!L480</f>
        <v>53</v>
      </c>
      <c r="X480" s="37" t="n">
        <f aca="false">'DF - Tableau 1'!I480</f>
        <v>77.5</v>
      </c>
      <c r="Y480" s="37" t="n">
        <f aca="false">PS!F480</f>
        <v>33</v>
      </c>
      <c r="Z480" s="37" t="n">
        <v>50</v>
      </c>
      <c r="AA480" s="37" t="n">
        <v>50</v>
      </c>
      <c r="AB480" s="37" t="n">
        <v>50</v>
      </c>
    </row>
    <row r="481" customFormat="false" ht="14.35" hidden="false" customHeight="true" outlineLevel="0" collapsed="false">
      <c r="A481" s="17" t="s">
        <v>2365</v>
      </c>
      <c r="B481" s="27" t="n">
        <f aca="false">'POSITION - Tableau 1'!B481</f>
        <v>4</v>
      </c>
      <c r="C481" s="35" t="s">
        <v>262</v>
      </c>
      <c r="D481" s="36" t="s">
        <v>4404</v>
      </c>
      <c r="E481" s="27" t="n">
        <f aca="false">YEAR(TOT!A483)</f>
        <v>1986</v>
      </c>
      <c r="F481" s="28" t="n">
        <f aca="false">MONTH(TOT!A483)</f>
        <v>5</v>
      </c>
      <c r="G481" s="28" t="n">
        <f aca="false">DAY(TOT!A483)</f>
        <v>13</v>
      </c>
      <c r="H481" s="37" t="n">
        <v>71</v>
      </c>
      <c r="I481" s="37" t="n">
        <v>176</v>
      </c>
      <c r="J481" s="28"/>
      <c r="K481" s="38" t="n">
        <f aca="false">TOT!FX483</f>
        <v>1750000</v>
      </c>
      <c r="L481" s="28"/>
      <c r="M481" s="37" t="n">
        <f aca="false">'CK - Tableau 1'!F481</f>
        <v>60</v>
      </c>
      <c r="N481" s="37" t="n">
        <f aca="false">'FG - Tableau 1'!E481</f>
        <v>33</v>
      </c>
      <c r="O481" s="37" t="n">
        <f aca="false">'DI - Tableau 1'!E481</f>
        <v>78</v>
      </c>
      <c r="P481" s="37" t="n">
        <f aca="false">'SK - Tableau 1'!G481</f>
        <v>66</v>
      </c>
      <c r="Q481" s="37" t="n">
        <f aca="false">'ST - Tableau 1'!D481</f>
        <v>40</v>
      </c>
      <c r="R481" s="37" t="n">
        <f aca="false">'EN - Tableau 1'!D481</f>
        <v>33</v>
      </c>
      <c r="S481" s="37" t="n">
        <f aca="false">DU!E481</f>
        <v>83</v>
      </c>
      <c r="T481" s="37" t="n">
        <f aca="false">'PH - Tableau 1'!P481</f>
        <v>60.125</v>
      </c>
      <c r="U481" s="37" t="n">
        <f aca="false">'FO - Tableau 1'!D481</f>
        <v>60</v>
      </c>
      <c r="V481" s="37" t="n">
        <f aca="false">'PA - Tableau 1'!K481</f>
        <v>66</v>
      </c>
      <c r="W481" s="37" t="n">
        <f aca="false">'SC - Tableau 1'!L481</f>
        <v>73</v>
      </c>
      <c r="X481" s="37" t="n">
        <f aca="false">'DF - Tableau 1'!I481</f>
        <v>58.5</v>
      </c>
      <c r="Y481" s="37" t="n">
        <f aca="false">PS!F481</f>
        <v>33</v>
      </c>
      <c r="Z481" s="37" t="n">
        <v>50</v>
      </c>
      <c r="AA481" s="37" t="n">
        <v>50</v>
      </c>
      <c r="AB481" s="37" t="n">
        <v>50</v>
      </c>
    </row>
    <row r="482" customFormat="false" ht="14.35" hidden="false" customHeight="true" outlineLevel="0" collapsed="false">
      <c r="A482" s="17" t="s">
        <v>2370</v>
      </c>
      <c r="B482" s="27" t="n">
        <f aca="false">'POSITION - Tableau 1'!B482</f>
        <v>8</v>
      </c>
      <c r="C482" s="35" t="s">
        <v>262</v>
      </c>
      <c r="D482" s="36" t="s">
        <v>4403</v>
      </c>
      <c r="E482" s="27" t="n">
        <f aca="false">YEAR(TOT!A484)</f>
        <v>1994</v>
      </c>
      <c r="F482" s="28" t="n">
        <f aca="false">MONTH(TOT!A484)</f>
        <v>3</v>
      </c>
      <c r="G482" s="28" t="n">
        <f aca="false">DAY(TOT!A484)</f>
        <v>25</v>
      </c>
      <c r="H482" s="37" t="n">
        <v>77</v>
      </c>
      <c r="I482" s="37" t="n">
        <v>233</v>
      </c>
      <c r="J482" s="28"/>
      <c r="K482" s="38" t="n">
        <f aca="false">TOT!FX484</f>
        <v>650000</v>
      </c>
      <c r="L482" s="28"/>
      <c r="M482" s="37" t="n">
        <f aca="false">'CK - Tableau 1'!F482</f>
        <v>92</v>
      </c>
      <c r="N482" s="37" t="n">
        <f aca="false">'FG - Tableau 1'!E482</f>
        <v>92</v>
      </c>
      <c r="O482" s="37" t="n">
        <f aca="false">'DI - Tableau 1'!E482</f>
        <v>36</v>
      </c>
      <c r="P482" s="37" t="n">
        <f aca="false">'SK - Tableau 1'!G482</f>
        <v>53</v>
      </c>
      <c r="Q482" s="37" t="n">
        <f aca="false">'ST - Tableau 1'!D482</f>
        <v>92</v>
      </c>
      <c r="R482" s="37" t="n">
        <f aca="false">'EN - Tableau 1'!D482</f>
        <v>33</v>
      </c>
      <c r="S482" s="37" t="n">
        <f aca="false">DU!E482</f>
        <v>88</v>
      </c>
      <c r="T482" s="37" t="n">
        <f aca="false">'PH - Tableau 1'!P482</f>
        <v>50.875</v>
      </c>
      <c r="U482" s="37" t="n">
        <f aca="false">'FO - Tableau 1'!D482</f>
        <v>33</v>
      </c>
      <c r="V482" s="37" t="n">
        <f aca="false">'PA - Tableau 1'!K482</f>
        <v>54</v>
      </c>
      <c r="W482" s="37" t="n">
        <f aca="false">'SC - Tableau 1'!L482</f>
        <v>51</v>
      </c>
      <c r="X482" s="37" t="n">
        <f aca="false">'DF - Tableau 1'!I482</f>
        <v>57.5</v>
      </c>
      <c r="Y482" s="37" t="n">
        <f aca="false">PS!F482</f>
        <v>33</v>
      </c>
      <c r="Z482" s="37" t="n">
        <v>50</v>
      </c>
      <c r="AA482" s="37" t="n">
        <v>50</v>
      </c>
      <c r="AB482" s="37" t="n">
        <v>50</v>
      </c>
    </row>
    <row r="483" customFormat="false" ht="14.35" hidden="false" customHeight="true" outlineLevel="0" collapsed="false">
      <c r="A483" s="17" t="s">
        <v>2375</v>
      </c>
      <c r="B483" s="27" t="n">
        <f aca="false">'POSITION - Tableau 1'!B483</f>
        <v>1</v>
      </c>
      <c r="C483" s="35" t="s">
        <v>262</v>
      </c>
      <c r="D483" s="36" t="s">
        <v>4404</v>
      </c>
      <c r="E483" s="27" t="n">
        <f aca="false">YEAR(TOT!A485)</f>
        <v>1984</v>
      </c>
      <c r="F483" s="28" t="n">
        <f aca="false">MONTH(TOT!A485)</f>
        <v>5</v>
      </c>
      <c r="G483" s="28" t="n">
        <f aca="false">DAY(TOT!A485)</f>
        <v>25</v>
      </c>
      <c r="H483" s="37" t="n">
        <v>74</v>
      </c>
      <c r="I483" s="37" t="n">
        <v>209</v>
      </c>
      <c r="J483" s="28"/>
      <c r="K483" s="38" t="n">
        <f aca="false">TOT!FX485</f>
        <v>900000</v>
      </c>
      <c r="L483" s="28"/>
      <c r="M483" s="37" t="n">
        <f aca="false">'CK - Tableau 1'!F483</f>
        <v>64</v>
      </c>
      <c r="N483" s="37" t="n">
        <f aca="false">'FG - Tableau 1'!E483</f>
        <v>60</v>
      </c>
      <c r="O483" s="37" t="n">
        <f aca="false">'DI - Tableau 1'!E483</f>
        <v>62</v>
      </c>
      <c r="P483" s="37" t="n">
        <f aca="false">'SK - Tableau 1'!G483</f>
        <v>79</v>
      </c>
      <c r="Q483" s="37" t="n">
        <f aca="false">'ST - Tableau 1'!D483</f>
        <v>77</v>
      </c>
      <c r="R483" s="37" t="n">
        <f aca="false">'EN - Tableau 1'!D483</f>
        <v>37</v>
      </c>
      <c r="S483" s="37" t="n">
        <f aca="false">DU!E483</f>
        <v>96</v>
      </c>
      <c r="T483" s="37" t="n">
        <f aca="false">'PH - Tableau 1'!P483</f>
        <v>76</v>
      </c>
      <c r="U483" s="37" t="n">
        <f aca="false">'FO - Tableau 1'!D483</f>
        <v>79</v>
      </c>
      <c r="V483" s="37" t="n">
        <f aca="false">'PA - Tableau 1'!K483</f>
        <v>81.5</v>
      </c>
      <c r="W483" s="37" t="n">
        <f aca="false">'SC - Tableau 1'!L483</f>
        <v>71.5</v>
      </c>
      <c r="X483" s="37" t="n">
        <f aca="false">'DF - Tableau 1'!I483</f>
        <v>84</v>
      </c>
      <c r="Y483" s="37" t="n">
        <f aca="false">PS!F483</f>
        <v>33</v>
      </c>
      <c r="Z483" s="37" t="n">
        <v>50</v>
      </c>
      <c r="AA483" s="37" t="n">
        <v>50</v>
      </c>
      <c r="AB483" s="37" t="n">
        <v>50</v>
      </c>
    </row>
    <row r="484" customFormat="false" ht="14.35" hidden="false" customHeight="true" outlineLevel="0" collapsed="false">
      <c r="A484" s="17" t="s">
        <v>2379</v>
      </c>
      <c r="B484" s="27" t="n">
        <f aca="false">'POSITION - Tableau 1'!B484</f>
        <v>8</v>
      </c>
      <c r="C484" s="35" t="s">
        <v>262</v>
      </c>
      <c r="D484" s="36" t="s">
        <v>4403</v>
      </c>
      <c r="E484" s="27" t="n">
        <f aca="false">YEAR(TOT!A486)</f>
        <v>1997</v>
      </c>
      <c r="F484" s="28" t="n">
        <f aca="false">MONTH(TOT!A486)</f>
        <v>8</v>
      </c>
      <c r="G484" s="28" t="n">
        <f aca="false">DAY(TOT!A486)</f>
        <v>13</v>
      </c>
      <c r="H484" s="37" t="n">
        <v>73</v>
      </c>
      <c r="I484" s="37" t="n">
        <v>196</v>
      </c>
      <c r="J484" s="28"/>
      <c r="K484" s="38" t="n">
        <f aca="false">TOT!FX486</f>
        <v>742500</v>
      </c>
      <c r="L484" s="28"/>
      <c r="M484" s="37" t="n">
        <f aca="false">'CK - Tableau 1'!F484</f>
        <v>73</v>
      </c>
      <c r="N484" s="37" t="n">
        <f aca="false">'FG - Tableau 1'!E484</f>
        <v>33</v>
      </c>
      <c r="O484" s="37" t="n">
        <f aca="false">'DI - Tableau 1'!E484</f>
        <v>73</v>
      </c>
      <c r="P484" s="37" t="n">
        <f aca="false">'SK - Tableau 1'!G484</f>
        <v>60</v>
      </c>
      <c r="Q484" s="37" t="n">
        <f aca="false">'ST - Tableau 1'!D484</f>
        <v>60</v>
      </c>
      <c r="R484" s="37" t="n">
        <f aca="false">'EN - Tableau 1'!D484</f>
        <v>33</v>
      </c>
      <c r="S484" s="37" t="n">
        <f aca="false">DU!E484</f>
        <v>81</v>
      </c>
      <c r="T484" s="37" t="n">
        <f aca="false">'PH - Tableau 1'!P484</f>
        <v>50.25</v>
      </c>
      <c r="U484" s="37" t="n">
        <f aca="false">'FO - Tableau 1'!D484</f>
        <v>33</v>
      </c>
      <c r="V484" s="37" t="n">
        <f aca="false">'PA - Tableau 1'!K484</f>
        <v>47</v>
      </c>
      <c r="W484" s="37" t="n">
        <f aca="false">'SC - Tableau 1'!L484</f>
        <v>47</v>
      </c>
      <c r="X484" s="37" t="n">
        <f aca="false">'DF - Tableau 1'!I484</f>
        <v>60</v>
      </c>
      <c r="Y484" s="37" t="n">
        <f aca="false">PS!F484</f>
        <v>33</v>
      </c>
      <c r="Z484" s="37" t="n">
        <v>50</v>
      </c>
      <c r="AA484" s="37" t="n">
        <v>50</v>
      </c>
      <c r="AB484" s="37" t="n">
        <v>50</v>
      </c>
    </row>
    <row r="485" customFormat="false" ht="14.35" hidden="false" customHeight="true" outlineLevel="0" collapsed="false">
      <c r="A485" s="17" t="s">
        <v>2383</v>
      </c>
      <c r="B485" s="27" t="n">
        <f aca="false">'POSITION - Tableau 1'!B485</f>
        <v>2</v>
      </c>
      <c r="C485" s="35" t="s">
        <v>262</v>
      </c>
      <c r="D485" s="36" t="s">
        <v>4404</v>
      </c>
      <c r="E485" s="27" t="n">
        <f aca="false">YEAR(TOT!A487)</f>
        <v>1991</v>
      </c>
      <c r="F485" s="28" t="n">
        <f aca="false">MONTH(TOT!A487)</f>
        <v>1</v>
      </c>
      <c r="G485" s="28" t="n">
        <f aca="false">DAY(TOT!A487)</f>
        <v>13</v>
      </c>
      <c r="H485" s="37" t="n">
        <v>74</v>
      </c>
      <c r="I485" s="37" t="n">
        <v>211</v>
      </c>
      <c r="J485" s="28"/>
      <c r="K485" s="38" t="n">
        <f aca="false">TOT!FX487</f>
        <v>1700000</v>
      </c>
      <c r="L485" s="28"/>
      <c r="M485" s="37" t="n">
        <f aca="false">'CK - Tableau 1'!F485</f>
        <v>96</v>
      </c>
      <c r="N485" s="37" t="n">
        <f aca="false">'FG - Tableau 1'!E485</f>
        <v>74</v>
      </c>
      <c r="O485" s="37" t="n">
        <f aca="false">'DI - Tableau 1'!E485</f>
        <v>38</v>
      </c>
      <c r="P485" s="37" t="n">
        <f aca="false">'SK - Tableau 1'!G485</f>
        <v>48</v>
      </c>
      <c r="Q485" s="37" t="n">
        <f aca="false">'ST - Tableau 1'!D485</f>
        <v>81</v>
      </c>
      <c r="R485" s="37" t="n">
        <f aca="false">'EN - Tableau 1'!D485</f>
        <v>33</v>
      </c>
      <c r="S485" s="37" t="n">
        <f aca="false">DU!E485</f>
        <v>67</v>
      </c>
      <c r="T485" s="37" t="n">
        <f aca="false">'PH - Tableau 1'!P485</f>
        <v>67.375</v>
      </c>
      <c r="U485" s="37" t="n">
        <f aca="false">'FO - Tableau 1'!D485</f>
        <v>33</v>
      </c>
      <c r="V485" s="37" t="n">
        <f aca="false">'PA - Tableau 1'!K485</f>
        <v>61.5</v>
      </c>
      <c r="W485" s="37" t="n">
        <f aca="false">'SC - Tableau 1'!L485</f>
        <v>66</v>
      </c>
      <c r="X485" s="37" t="n">
        <f aca="false">'DF - Tableau 1'!I485</f>
        <v>54</v>
      </c>
      <c r="Y485" s="37" t="n">
        <f aca="false">PS!F485</f>
        <v>33</v>
      </c>
      <c r="Z485" s="37" t="n">
        <v>50</v>
      </c>
      <c r="AA485" s="37" t="n">
        <v>50</v>
      </c>
      <c r="AB485" s="37" t="n">
        <v>50</v>
      </c>
    </row>
    <row r="486" customFormat="false" ht="14.35" hidden="false" customHeight="true" outlineLevel="0" collapsed="false">
      <c r="A486" s="17" t="s">
        <v>2387</v>
      </c>
      <c r="B486" s="27" t="n">
        <f aca="false">'POSITION - Tableau 1'!B486</f>
        <v>2</v>
      </c>
      <c r="C486" s="35" t="s">
        <v>283</v>
      </c>
      <c r="D486" s="36" t="s">
        <v>4403</v>
      </c>
      <c r="E486" s="27" t="n">
        <f aca="false">YEAR(TOT!A488)</f>
        <v>1996</v>
      </c>
      <c r="F486" s="28" t="n">
        <f aca="false">MONTH(TOT!A488)</f>
        <v>12</v>
      </c>
      <c r="G486" s="28" t="n">
        <f aca="false">DAY(TOT!A488)</f>
        <v>9</v>
      </c>
      <c r="H486" s="37" t="n">
        <v>73</v>
      </c>
      <c r="I486" s="37" t="n">
        <v>182</v>
      </c>
      <c r="J486" s="28"/>
      <c r="K486" s="38" t="n">
        <f aca="false">TOT!FX488</f>
        <v>925000</v>
      </c>
      <c r="L486" s="28"/>
      <c r="M486" s="37" t="n">
        <f aca="false">'CK - Tableau 1'!F486</f>
        <v>34</v>
      </c>
      <c r="N486" s="37" t="n">
        <f aca="false">'FG - Tableau 1'!E486</f>
        <v>33</v>
      </c>
      <c r="O486" s="37" t="n">
        <f aca="false">'DI - Tableau 1'!E486</f>
        <v>88</v>
      </c>
      <c r="P486" s="37" t="n">
        <f aca="false">'SK - Tableau 1'!G486</f>
        <v>93</v>
      </c>
      <c r="Q486" s="37" t="n">
        <f aca="false">'ST - Tableau 1'!D486</f>
        <v>40</v>
      </c>
      <c r="R486" s="37" t="n">
        <f aca="false">'EN - Tableau 1'!D486</f>
        <v>69</v>
      </c>
      <c r="S486" s="37" t="n">
        <f aca="false">DU!E486</f>
        <v>95</v>
      </c>
      <c r="T486" s="37" t="n">
        <f aca="false">'PH - Tableau 1'!P486</f>
        <v>84.625</v>
      </c>
      <c r="U486" s="37" t="n">
        <f aca="false">'FO - Tableau 1'!D486</f>
        <v>33</v>
      </c>
      <c r="V486" s="37" t="n">
        <f aca="false">'PA - Tableau 1'!K486</f>
        <v>78.5</v>
      </c>
      <c r="W486" s="37" t="n">
        <f aca="false">'SC - Tableau 1'!L486</f>
        <v>93</v>
      </c>
      <c r="X486" s="37" t="n">
        <f aca="false">'DF - Tableau 1'!I486</f>
        <v>66.5</v>
      </c>
      <c r="Y486" s="37" t="n">
        <f aca="false">PS!F486</f>
        <v>33</v>
      </c>
      <c r="Z486" s="37" t="n">
        <v>50</v>
      </c>
      <c r="AA486" s="37" t="n">
        <v>50</v>
      </c>
      <c r="AB486" s="37" t="n">
        <v>50</v>
      </c>
    </row>
    <row r="487" customFormat="false" ht="14.35" hidden="false" customHeight="true" outlineLevel="0" collapsed="false">
      <c r="A487" s="17" t="s">
        <v>2390</v>
      </c>
      <c r="B487" s="27" t="n">
        <f aca="false">'POSITION - Tableau 1'!B487</f>
        <v>1</v>
      </c>
      <c r="C487" s="35" t="s">
        <v>283</v>
      </c>
      <c r="D487" s="36" t="s">
        <v>4403</v>
      </c>
      <c r="E487" s="27" t="n">
        <f aca="false">YEAR(TOT!A489)</f>
        <v>1992</v>
      </c>
      <c r="F487" s="28" t="n">
        <f aca="false">MONTH(TOT!A489)</f>
        <v>5</v>
      </c>
      <c r="G487" s="28" t="n">
        <f aca="false">DAY(TOT!A489)</f>
        <v>5</v>
      </c>
      <c r="H487" s="37" t="n">
        <v>68</v>
      </c>
      <c r="I487" s="37" t="n">
        <v>170</v>
      </c>
      <c r="J487" s="28"/>
      <c r="K487" s="38" t="n">
        <f aca="false">TOT!FX489</f>
        <v>650000</v>
      </c>
      <c r="L487" s="28"/>
      <c r="M487" s="37" t="n">
        <f aca="false">'CK - Tableau 1'!F487</f>
        <v>73</v>
      </c>
      <c r="N487" s="37" t="n">
        <f aca="false">'FG - Tableau 1'!E487</f>
        <v>33</v>
      </c>
      <c r="O487" s="37" t="n">
        <f aca="false">'DI - Tableau 1'!E487</f>
        <v>41</v>
      </c>
      <c r="P487" s="37" t="n">
        <f aca="false">'SK - Tableau 1'!G487</f>
        <v>60</v>
      </c>
      <c r="Q487" s="37" t="n">
        <f aca="false">'ST - Tableau 1'!D487</f>
        <v>44</v>
      </c>
      <c r="R487" s="37" t="n">
        <f aca="false">'EN - Tableau 1'!D487</f>
        <v>33</v>
      </c>
      <c r="S487" s="37" t="n">
        <f aca="false">DU!E487</f>
        <v>74</v>
      </c>
      <c r="T487" s="37" t="n">
        <f aca="false">'PH - Tableau 1'!P487</f>
        <v>53.5</v>
      </c>
      <c r="U487" s="37" t="n">
        <f aca="false">'FO - Tableau 1'!D487</f>
        <v>57</v>
      </c>
      <c r="V487" s="37" t="n">
        <f aca="false">'PA - Tableau 1'!K487</f>
        <v>47</v>
      </c>
      <c r="W487" s="37" t="n">
        <f aca="false">'SC - Tableau 1'!L487</f>
        <v>51.5</v>
      </c>
      <c r="X487" s="37" t="n">
        <f aca="false">'DF - Tableau 1'!I487</f>
        <v>60</v>
      </c>
      <c r="Y487" s="37" t="n">
        <f aca="false">PS!F487</f>
        <v>33</v>
      </c>
      <c r="Z487" s="37" t="n">
        <v>50</v>
      </c>
      <c r="AA487" s="37" t="n">
        <v>50</v>
      </c>
      <c r="AB487" s="37" t="n">
        <v>50</v>
      </c>
    </row>
    <row r="488" customFormat="false" ht="14.35" hidden="false" customHeight="true" outlineLevel="0" collapsed="false">
      <c r="A488" s="17" t="s">
        <v>2393</v>
      </c>
      <c r="B488" s="27" t="n">
        <f aca="false">'POSITION - Tableau 1'!B488</f>
        <v>4</v>
      </c>
      <c r="C488" s="35" t="s">
        <v>283</v>
      </c>
      <c r="D488" s="36" t="s">
        <v>4404</v>
      </c>
      <c r="E488" s="27" t="n">
        <f aca="false">YEAR(TOT!A490)</f>
        <v>1988</v>
      </c>
      <c r="F488" s="28" t="n">
        <f aca="false">MONTH(TOT!A490)</f>
        <v>4</v>
      </c>
      <c r="G488" s="28" t="n">
        <f aca="false">DAY(TOT!A490)</f>
        <v>16</v>
      </c>
      <c r="H488" s="37" t="n">
        <v>72</v>
      </c>
      <c r="I488" s="37" t="n">
        <v>220</v>
      </c>
      <c r="J488" s="28"/>
      <c r="K488" s="38" t="n">
        <f aca="false">TOT!FX490</f>
        <v>8000000</v>
      </c>
      <c r="L488" s="28"/>
      <c r="M488" s="37" t="n">
        <f aca="false">'CK - Tableau 1'!F488</f>
        <v>54</v>
      </c>
      <c r="N488" s="37" t="n">
        <f aca="false">'FG - Tableau 1'!E488</f>
        <v>33</v>
      </c>
      <c r="O488" s="37" t="n">
        <f aca="false">'DI - Tableau 1'!E488</f>
        <v>58</v>
      </c>
      <c r="P488" s="37" t="n">
        <f aca="false">'SK - Tableau 1'!G488</f>
        <v>86</v>
      </c>
      <c r="Q488" s="37" t="n">
        <f aca="false">'ST - Tableau 1'!D488</f>
        <v>95</v>
      </c>
      <c r="R488" s="37" t="n">
        <f aca="false">'EN - Tableau 1'!D488</f>
        <v>70</v>
      </c>
      <c r="S488" s="37" t="n">
        <f aca="false">DU!E488</f>
        <v>93</v>
      </c>
      <c r="T488" s="37" t="n">
        <f aca="false">'PH - Tableau 1'!P488</f>
        <v>77</v>
      </c>
      <c r="U488" s="37" t="n">
        <f aca="false">'FO - Tableau 1'!D488</f>
        <v>56</v>
      </c>
      <c r="V488" s="37" t="n">
        <f aca="false">'PA - Tableau 1'!K488</f>
        <v>85</v>
      </c>
      <c r="W488" s="37" t="n">
        <f aca="false">'SC - Tableau 1'!L488</f>
        <v>79</v>
      </c>
      <c r="X488" s="37" t="n">
        <f aca="false">'DF - Tableau 1'!I488</f>
        <v>60</v>
      </c>
      <c r="Y488" s="37" t="n">
        <f aca="false">PS!F488</f>
        <v>33</v>
      </c>
      <c r="Z488" s="37" t="n">
        <v>50</v>
      </c>
      <c r="AA488" s="37" t="n">
        <v>50</v>
      </c>
      <c r="AB488" s="37" t="n">
        <v>50</v>
      </c>
    </row>
    <row r="489" customFormat="false" ht="14.35" hidden="false" customHeight="true" outlineLevel="0" collapsed="false">
      <c r="A489" s="17" t="s">
        <v>2398</v>
      </c>
      <c r="B489" s="27" t="n">
        <f aca="false">'POSITION - Tableau 1'!B489</f>
        <v>4</v>
      </c>
      <c r="C489" s="35" t="s">
        <v>283</v>
      </c>
      <c r="D489" s="36" t="s">
        <v>4404</v>
      </c>
      <c r="E489" s="27" t="n">
        <f aca="false">YEAR(TOT!A491)</f>
        <v>1991</v>
      </c>
      <c r="F489" s="28" t="n">
        <f aca="false">MONTH(TOT!A491)</f>
        <v>2</v>
      </c>
      <c r="G489" s="28" t="n">
        <f aca="false">DAY(TOT!A491)</f>
        <v>1</v>
      </c>
      <c r="H489" s="37" t="n">
        <v>71</v>
      </c>
      <c r="I489" s="37" t="n">
        <v>185</v>
      </c>
      <c r="J489" s="28"/>
      <c r="K489" s="38" t="n">
        <f aca="false">TOT!FX491</f>
        <v>4500000</v>
      </c>
      <c r="L489" s="28"/>
      <c r="M489" s="37" t="n">
        <f aca="false">'CK - Tableau 1'!F489</f>
        <v>69</v>
      </c>
      <c r="N489" s="37" t="n">
        <f aca="false">'FG - Tableau 1'!E489</f>
        <v>33</v>
      </c>
      <c r="O489" s="37" t="n">
        <f aca="false">'DI - Tableau 1'!E489</f>
        <v>62</v>
      </c>
      <c r="P489" s="37" t="n">
        <f aca="false">'SK - Tableau 1'!G489</f>
        <v>66</v>
      </c>
      <c r="Q489" s="37" t="n">
        <f aca="false">'ST - Tableau 1'!D489</f>
        <v>52</v>
      </c>
      <c r="R489" s="37" t="n">
        <f aca="false">'EN - Tableau 1'!D489</f>
        <v>75</v>
      </c>
      <c r="S489" s="37" t="n">
        <f aca="false">DU!E489</f>
        <v>91</v>
      </c>
      <c r="T489" s="37" t="n">
        <f aca="false">'PH - Tableau 1'!P489</f>
        <v>84.625</v>
      </c>
      <c r="U489" s="37" t="n">
        <f aca="false">'FO - Tableau 1'!D489</f>
        <v>33</v>
      </c>
      <c r="V489" s="37" t="n">
        <f aca="false">'PA - Tableau 1'!K489</f>
        <v>69.5</v>
      </c>
      <c r="W489" s="37" t="n">
        <f aca="false">'SC - Tableau 1'!L489</f>
        <v>94</v>
      </c>
      <c r="X489" s="37" t="n">
        <f aca="false">'DF - Tableau 1'!I489</f>
        <v>76.5</v>
      </c>
      <c r="Y489" s="37" t="n">
        <f aca="false">PS!F489</f>
        <v>63.6666666666667</v>
      </c>
      <c r="Z489" s="37" t="n">
        <v>50</v>
      </c>
      <c r="AA489" s="37" t="n">
        <v>50</v>
      </c>
      <c r="AB489" s="37" t="n">
        <v>50</v>
      </c>
    </row>
    <row r="490" customFormat="false" ht="14.35" hidden="false" customHeight="true" outlineLevel="0" collapsed="false">
      <c r="A490" s="17" t="s">
        <v>2401</v>
      </c>
      <c r="B490" s="27" t="n">
        <f aca="false">'POSITION - Tableau 1'!B490</f>
        <v>8</v>
      </c>
      <c r="C490" s="35" t="s">
        <v>262</v>
      </c>
      <c r="D490" s="36" t="s">
        <v>4404</v>
      </c>
      <c r="E490" s="27" t="n">
        <f aca="false">YEAR(TOT!A492)</f>
        <v>1985</v>
      </c>
      <c r="F490" s="28" t="n">
        <f aca="false">MONTH(TOT!A492)</f>
        <v>8</v>
      </c>
      <c r="G490" s="28" t="n">
        <f aca="false">DAY(TOT!A492)</f>
        <v>12</v>
      </c>
      <c r="H490" s="37" t="n">
        <v>74</v>
      </c>
      <c r="I490" s="37" t="n">
        <v>210</v>
      </c>
      <c r="J490" s="28"/>
      <c r="K490" s="38" t="n">
        <f aca="false">TOT!FX492</f>
        <v>1250000</v>
      </c>
      <c r="L490" s="28"/>
      <c r="M490" s="37" t="n">
        <f aca="false">'CK - Tableau 1'!F490</f>
        <v>67</v>
      </c>
      <c r="N490" s="37" t="n">
        <f aca="false">'FG - Tableau 1'!E490</f>
        <v>33</v>
      </c>
      <c r="O490" s="37" t="n">
        <f aca="false">'DI - Tableau 1'!E490</f>
        <v>37</v>
      </c>
      <c r="P490" s="37" t="n">
        <f aca="false">'SK - Tableau 1'!G490</f>
        <v>66</v>
      </c>
      <c r="Q490" s="37" t="n">
        <f aca="false">'ST - Tableau 1'!D490</f>
        <v>79</v>
      </c>
      <c r="R490" s="37" t="n">
        <f aca="false">'EN - Tableau 1'!D490</f>
        <v>33</v>
      </c>
      <c r="S490" s="37" t="n">
        <f aca="false">DU!E490</f>
        <v>84</v>
      </c>
      <c r="T490" s="37" t="n">
        <f aca="false">'PH - Tableau 1'!P490</f>
        <v>52</v>
      </c>
      <c r="U490" s="37" t="n">
        <f aca="false">'FO - Tableau 1'!D490</f>
        <v>33</v>
      </c>
      <c r="V490" s="37" t="n">
        <f aca="false">'PA - Tableau 1'!K490</f>
        <v>56</v>
      </c>
      <c r="W490" s="37" t="n">
        <f aca="false">'SC - Tableau 1'!L490</f>
        <v>47.5</v>
      </c>
      <c r="X490" s="37" t="n">
        <f aca="false">'DF - Tableau 1'!I490</f>
        <v>66</v>
      </c>
      <c r="Y490" s="37" t="n">
        <f aca="false">PS!F490</f>
        <v>33</v>
      </c>
      <c r="Z490" s="37" t="n">
        <v>50</v>
      </c>
      <c r="AA490" s="37" t="n">
        <v>50</v>
      </c>
      <c r="AB490" s="37" t="n">
        <v>50</v>
      </c>
    </row>
    <row r="491" customFormat="false" ht="14.35" hidden="false" customHeight="true" outlineLevel="0" collapsed="false">
      <c r="A491" s="17" t="s">
        <v>2404</v>
      </c>
      <c r="B491" s="27" t="n">
        <f aca="false">'POSITION - Tableau 1'!B491</f>
        <v>1</v>
      </c>
      <c r="C491" s="35" t="s">
        <v>283</v>
      </c>
      <c r="D491" s="36" t="s">
        <v>4404</v>
      </c>
      <c r="E491" s="27" t="n">
        <f aca="false">YEAR(TOT!A493)</f>
        <v>1992</v>
      </c>
      <c r="F491" s="28" t="n">
        <f aca="false">MONTH(TOT!A493)</f>
        <v>10</v>
      </c>
      <c r="G491" s="28" t="n">
        <f aca="false">DAY(TOT!A493)</f>
        <v>24</v>
      </c>
      <c r="H491" s="37" t="n">
        <v>68</v>
      </c>
      <c r="I491" s="37" t="n">
        <v>176</v>
      </c>
      <c r="J491" s="28"/>
      <c r="K491" s="38" t="n">
        <f aca="false">TOT!FX493</f>
        <v>700000</v>
      </c>
      <c r="L491" s="28"/>
      <c r="M491" s="37" t="n">
        <f aca="false">'CK - Tableau 1'!F491</f>
        <v>73</v>
      </c>
      <c r="N491" s="37" t="n">
        <f aca="false">'FG - Tableau 1'!E491</f>
        <v>33</v>
      </c>
      <c r="O491" s="37" t="n">
        <f aca="false">'DI - Tableau 1'!E491</f>
        <v>73</v>
      </c>
      <c r="P491" s="37" t="n">
        <f aca="false">'SK - Tableau 1'!G491</f>
        <v>53</v>
      </c>
      <c r="Q491" s="37" t="n">
        <f aca="false">'ST - Tableau 1'!D491</f>
        <v>54</v>
      </c>
      <c r="R491" s="37" t="n">
        <f aca="false">'EN - Tableau 1'!D491</f>
        <v>33</v>
      </c>
      <c r="S491" s="37" t="n">
        <f aca="false">DU!E491</f>
        <v>81</v>
      </c>
      <c r="T491" s="37" t="n">
        <f aca="false">'PH - Tableau 1'!P491</f>
        <v>56.5</v>
      </c>
      <c r="U491" s="37" t="n">
        <f aca="false">'FO - Tableau 1'!D491</f>
        <v>33</v>
      </c>
      <c r="V491" s="37" t="n">
        <f aca="false">'PA - Tableau 1'!K491</f>
        <v>53.5</v>
      </c>
      <c r="W491" s="37" t="n">
        <f aca="false">'SC - Tableau 1'!L491</f>
        <v>53.5</v>
      </c>
      <c r="X491" s="37" t="n">
        <f aca="false">'DF - Tableau 1'!I491</f>
        <v>53.5</v>
      </c>
      <c r="Y491" s="37" t="n">
        <f aca="false">PS!F491</f>
        <v>33</v>
      </c>
      <c r="Z491" s="37" t="n">
        <v>50</v>
      </c>
      <c r="AA491" s="37" t="n">
        <v>50</v>
      </c>
      <c r="AB491" s="37" t="n">
        <v>50</v>
      </c>
    </row>
    <row r="492" customFormat="false" ht="14.35" hidden="false" customHeight="true" outlineLevel="0" collapsed="false">
      <c r="A492" s="17" t="s">
        <v>2407</v>
      </c>
      <c r="B492" s="27" t="n">
        <f aca="false">'POSITION - Tableau 1'!B492</f>
        <v>1</v>
      </c>
      <c r="C492" s="35" t="s">
        <v>262</v>
      </c>
      <c r="D492" s="36" t="s">
        <v>4404</v>
      </c>
      <c r="E492" s="27" t="n">
        <f aca="false">YEAR(TOT!A494)</f>
        <v>1989</v>
      </c>
      <c r="F492" s="28" t="n">
        <f aca="false">MONTH(TOT!A494)</f>
        <v>8</v>
      </c>
      <c r="G492" s="28" t="n">
        <f aca="false">DAY(TOT!A494)</f>
        <v>14</v>
      </c>
      <c r="H492" s="37" t="n">
        <v>73</v>
      </c>
      <c r="I492" s="37" t="n">
        <v>190</v>
      </c>
      <c r="J492" s="28"/>
      <c r="K492" s="38" t="n">
        <f aca="false">TOT!FX494</f>
        <v>4000000</v>
      </c>
      <c r="L492" s="28"/>
      <c r="M492" s="37" t="n">
        <f aca="false">'CK - Tableau 1'!F492</f>
        <v>35</v>
      </c>
      <c r="N492" s="37" t="n">
        <f aca="false">'FG - Tableau 1'!E492</f>
        <v>33</v>
      </c>
      <c r="O492" s="37" t="n">
        <f aca="false">'DI - Tableau 1'!E492</f>
        <v>75</v>
      </c>
      <c r="P492" s="37" t="n">
        <f aca="false">'SK - Tableau 1'!G492</f>
        <v>93</v>
      </c>
      <c r="Q492" s="37" t="n">
        <f aca="false">'ST - Tableau 1'!D492</f>
        <v>49</v>
      </c>
      <c r="R492" s="37" t="n">
        <f aca="false">'EN - Tableau 1'!D492</f>
        <v>69</v>
      </c>
      <c r="S492" s="37" t="n">
        <f aca="false">DU!E492</f>
        <v>91</v>
      </c>
      <c r="T492" s="37" t="n">
        <f aca="false">'PH - Tableau 1'!P492</f>
        <v>83.375</v>
      </c>
      <c r="U492" s="37" t="n">
        <f aca="false">'FO - Tableau 1'!D492</f>
        <v>76</v>
      </c>
      <c r="V492" s="37" t="n">
        <f aca="false">'PA - Tableau 1'!K492</f>
        <v>88</v>
      </c>
      <c r="W492" s="37" t="n">
        <f aca="false">'SC - Tableau 1'!L492</f>
        <v>77.5</v>
      </c>
      <c r="X492" s="37" t="n">
        <f aca="false">'DF - Tableau 1'!I492</f>
        <v>69.5</v>
      </c>
      <c r="Y492" s="37" t="n">
        <f aca="false">PS!F492</f>
        <v>62.5769230769231</v>
      </c>
      <c r="Z492" s="37" t="n">
        <v>50</v>
      </c>
      <c r="AA492" s="37" t="n">
        <v>50</v>
      </c>
      <c r="AB492" s="37" t="n">
        <v>50</v>
      </c>
    </row>
    <row r="493" customFormat="false" ht="14.35" hidden="false" customHeight="true" outlineLevel="0" collapsed="false">
      <c r="A493" s="17" t="s">
        <v>2413</v>
      </c>
      <c r="B493" s="27" t="n">
        <f aca="false">'POSITION - Tableau 1'!B493</f>
        <v>2</v>
      </c>
      <c r="C493" s="35" t="s">
        <v>262</v>
      </c>
      <c r="D493" s="36" t="s">
        <v>4404</v>
      </c>
      <c r="E493" s="27" t="n">
        <f aca="false">YEAR(TOT!A495)</f>
        <v>1990</v>
      </c>
      <c r="F493" s="28" t="n">
        <f aca="false">MONTH(TOT!A495)</f>
        <v>3</v>
      </c>
      <c r="G493" s="28" t="n">
        <f aca="false">DAY(TOT!A495)</f>
        <v>25</v>
      </c>
      <c r="H493" s="37" t="n">
        <v>74</v>
      </c>
      <c r="I493" s="37" t="n">
        <v>208</v>
      </c>
      <c r="J493" s="28"/>
      <c r="K493" s="38" t="n">
        <f aca="false">TOT!FX495</f>
        <v>1000000</v>
      </c>
      <c r="L493" s="28"/>
      <c r="M493" s="37" t="n">
        <f aca="false">'CK - Tableau 1'!F493</f>
        <v>95</v>
      </c>
      <c r="N493" s="37" t="n">
        <f aca="false">'FG - Tableau 1'!E493</f>
        <v>73</v>
      </c>
      <c r="O493" s="37" t="n">
        <f aca="false">'DI - Tableau 1'!E493</f>
        <v>41</v>
      </c>
      <c r="P493" s="37" t="n">
        <f aca="false">'SK - Tableau 1'!G493</f>
        <v>49</v>
      </c>
      <c r="Q493" s="37" t="n">
        <f aca="false">'ST - Tableau 1'!D493</f>
        <v>75</v>
      </c>
      <c r="R493" s="37" t="n">
        <f aca="false">'EN - Tableau 1'!D493</f>
        <v>33</v>
      </c>
      <c r="S493" s="37" t="n">
        <f aca="false">DU!E493</f>
        <v>92</v>
      </c>
      <c r="T493" s="37" t="n">
        <f aca="false">'PH - Tableau 1'!P493</f>
        <v>67.5</v>
      </c>
      <c r="U493" s="37" t="n">
        <f aca="false">'FO - Tableau 1'!D493</f>
        <v>45</v>
      </c>
      <c r="V493" s="37" t="n">
        <f aca="false">'PA - Tableau 1'!K493</f>
        <v>66</v>
      </c>
      <c r="W493" s="37" t="n">
        <f aca="false">'SC - Tableau 1'!L493</f>
        <v>65</v>
      </c>
      <c r="X493" s="37" t="n">
        <f aca="false">'DF - Tableau 1'!I493</f>
        <v>61</v>
      </c>
      <c r="Y493" s="37" t="n">
        <f aca="false">PS!F493</f>
        <v>33</v>
      </c>
      <c r="Z493" s="37" t="n">
        <v>50</v>
      </c>
      <c r="AA493" s="37" t="n">
        <v>50</v>
      </c>
      <c r="AB493" s="37" t="n">
        <v>50</v>
      </c>
    </row>
    <row r="494" customFormat="false" ht="14.35" hidden="false" customHeight="true" outlineLevel="0" collapsed="false">
      <c r="A494" s="17" t="s">
        <v>2418</v>
      </c>
      <c r="B494" s="27" t="n">
        <f aca="false">'POSITION - Tableau 1'!B494</f>
        <v>1</v>
      </c>
      <c r="C494" s="35" t="s">
        <v>262</v>
      </c>
      <c r="D494" s="36" t="s">
        <v>4404</v>
      </c>
      <c r="E494" s="27" t="n">
        <f aca="false">YEAR(TOT!A496)</f>
        <v>1991</v>
      </c>
      <c r="F494" s="28" t="n">
        <f aca="false">MONTH(TOT!A496)</f>
        <v>8</v>
      </c>
      <c r="G494" s="28" t="n">
        <f aca="false">DAY(TOT!A496)</f>
        <v>8</v>
      </c>
      <c r="H494" s="37" t="n">
        <v>72</v>
      </c>
      <c r="I494" s="37" t="n">
        <v>176</v>
      </c>
      <c r="J494" s="28"/>
      <c r="K494" s="38" t="n">
        <f aca="false">TOT!FX496</f>
        <v>700000</v>
      </c>
      <c r="L494" s="28"/>
      <c r="M494" s="37" t="n">
        <f aca="false">'CK - Tableau 1'!F494</f>
        <v>73</v>
      </c>
      <c r="N494" s="37" t="n">
        <f aca="false">'FG - Tableau 1'!E494</f>
        <v>33</v>
      </c>
      <c r="O494" s="37" t="n">
        <f aca="false">'DI - Tableau 1'!E494</f>
        <v>73</v>
      </c>
      <c r="P494" s="37" t="n">
        <f aca="false">'SK - Tableau 1'!G494</f>
        <v>60</v>
      </c>
      <c r="Q494" s="37" t="n">
        <f aca="false">'ST - Tableau 1'!D494</f>
        <v>37</v>
      </c>
      <c r="R494" s="37" t="n">
        <f aca="false">'EN - Tableau 1'!D494</f>
        <v>33</v>
      </c>
      <c r="S494" s="37" t="n">
        <f aca="false">DU!E494</f>
        <v>78</v>
      </c>
      <c r="T494" s="37" t="n">
        <f aca="false">'PH - Tableau 1'!P494</f>
        <v>64.875</v>
      </c>
      <c r="U494" s="37" t="n">
        <f aca="false">'FO - Tableau 1'!D494</f>
        <v>33</v>
      </c>
      <c r="V494" s="37" t="n">
        <f aca="false">'PA - Tableau 1'!K494</f>
        <v>47</v>
      </c>
      <c r="W494" s="37" t="n">
        <f aca="false">'SC - Tableau 1'!L494</f>
        <v>60</v>
      </c>
      <c r="X494" s="37" t="n">
        <f aca="false">'DF - Tableau 1'!I494</f>
        <v>47</v>
      </c>
      <c r="Y494" s="37" t="n">
        <f aca="false">PS!F494</f>
        <v>33</v>
      </c>
      <c r="Z494" s="37" t="n">
        <v>50</v>
      </c>
      <c r="AA494" s="37" t="n">
        <v>50</v>
      </c>
      <c r="AB494" s="37" t="n">
        <v>50</v>
      </c>
    </row>
    <row r="495" customFormat="false" ht="14.35" hidden="false" customHeight="true" outlineLevel="0" collapsed="false">
      <c r="A495" s="17" t="s">
        <v>2423</v>
      </c>
      <c r="B495" s="27" t="n">
        <f aca="false">'POSITION - Tableau 1'!B495</f>
        <v>1</v>
      </c>
      <c r="C495" s="35" t="s">
        <v>1657</v>
      </c>
      <c r="D495" s="36" t="s">
        <v>4404</v>
      </c>
      <c r="E495" s="27" t="n">
        <f aca="false">YEAR(TOT!A497)</f>
        <v>1989</v>
      </c>
      <c r="F495" s="28" t="n">
        <f aca="false">MONTH(TOT!A497)</f>
        <v>5</v>
      </c>
      <c r="G495" s="28" t="n">
        <f aca="false">DAY(TOT!A497)</f>
        <v>8</v>
      </c>
      <c r="H495" s="37" t="n">
        <v>74</v>
      </c>
      <c r="I495" s="37" t="n">
        <v>207</v>
      </c>
      <c r="J495" s="28"/>
      <c r="K495" s="38" t="n">
        <f aca="false">TOT!FX497</f>
        <v>4750000</v>
      </c>
      <c r="L495" s="28"/>
      <c r="M495" s="37" t="n">
        <f aca="false">'CK - Tableau 1'!F495</f>
        <v>56</v>
      </c>
      <c r="N495" s="37" t="n">
        <f aca="false">'FG - Tableau 1'!E495</f>
        <v>33</v>
      </c>
      <c r="O495" s="37" t="n">
        <f aca="false">'DI - Tableau 1'!E495</f>
        <v>59</v>
      </c>
      <c r="P495" s="37" t="n">
        <f aca="false">'SK - Tableau 1'!G495</f>
        <v>60</v>
      </c>
      <c r="Q495" s="37" t="n">
        <f aca="false">'ST - Tableau 1'!D495</f>
        <v>73</v>
      </c>
      <c r="R495" s="37" t="n">
        <f aca="false">'EN - Tableau 1'!D495</f>
        <v>55</v>
      </c>
      <c r="S495" s="37" t="n">
        <f aca="false">DU!E495</f>
        <v>98</v>
      </c>
      <c r="T495" s="37" t="n">
        <f aca="false">'PH - Tableau 1'!P495</f>
        <v>69.75</v>
      </c>
      <c r="U495" s="37" t="n">
        <f aca="false">'FO - Tableau 1'!D495</f>
        <v>67</v>
      </c>
      <c r="V495" s="37" t="n">
        <f aca="false">'PA - Tableau 1'!K495</f>
        <v>80</v>
      </c>
      <c r="W495" s="37" t="n">
        <f aca="false">'SC - Tableau 1'!L495</f>
        <v>83</v>
      </c>
      <c r="X495" s="37" t="n">
        <f aca="false">'DF - Tableau 1'!I495</f>
        <v>79</v>
      </c>
      <c r="Y495" s="37" t="n">
        <f aca="false">PS!F495</f>
        <v>33</v>
      </c>
      <c r="Z495" s="37" t="n">
        <v>50</v>
      </c>
      <c r="AA495" s="37" t="n">
        <v>50</v>
      </c>
      <c r="AB495" s="37" t="n">
        <v>50</v>
      </c>
    </row>
    <row r="496" customFormat="false" ht="14.35" hidden="false" customHeight="true" outlineLevel="0" collapsed="false">
      <c r="A496" s="17" t="s">
        <v>2427</v>
      </c>
      <c r="B496" s="27" t="n">
        <f aca="false">'POSITION - Tableau 1'!B496</f>
        <v>1</v>
      </c>
      <c r="C496" s="35" t="s">
        <v>262</v>
      </c>
      <c r="D496" s="36" t="s">
        <v>4404</v>
      </c>
      <c r="E496" s="27" t="n">
        <f aca="false">YEAR(TOT!A498)</f>
        <v>1995</v>
      </c>
      <c r="F496" s="28" t="n">
        <f aca="false">MONTH(TOT!A498)</f>
        <v>3</v>
      </c>
      <c r="G496" s="28" t="n">
        <f aca="false">DAY(TOT!A498)</f>
        <v>27</v>
      </c>
      <c r="H496" s="37" t="n">
        <v>73</v>
      </c>
      <c r="I496" s="37" t="n">
        <v>180</v>
      </c>
      <c r="J496" s="28"/>
      <c r="K496" s="38" t="n">
        <f aca="false">TOT!FX498</f>
        <v>750000</v>
      </c>
      <c r="L496" s="28"/>
      <c r="M496" s="37" t="n">
        <f aca="false">'CK - Tableau 1'!F496</f>
        <v>61</v>
      </c>
      <c r="N496" s="37" t="n">
        <f aca="false">'FG - Tableau 1'!E496</f>
        <v>33</v>
      </c>
      <c r="O496" s="37" t="n">
        <f aca="false">'DI - Tableau 1'!E496</f>
        <v>34</v>
      </c>
      <c r="P496" s="37" t="n">
        <f aca="false">'SK - Tableau 1'!G496</f>
        <v>47</v>
      </c>
      <c r="Q496" s="37" t="n">
        <f aca="false">'ST - Tableau 1'!D496</f>
        <v>38</v>
      </c>
      <c r="R496" s="37" t="n">
        <f aca="false">'EN - Tableau 1'!D496</f>
        <v>33</v>
      </c>
      <c r="S496" s="37" t="n">
        <f aca="false">DU!E496</f>
        <v>69</v>
      </c>
      <c r="T496" s="37" t="n">
        <f aca="false">'PH - Tableau 1'!P496</f>
        <v>51.875</v>
      </c>
      <c r="U496" s="37" t="n">
        <f aca="false">'FO - Tableau 1'!D496</f>
        <v>53</v>
      </c>
      <c r="V496" s="37" t="n">
        <f aca="false">'PA - Tableau 1'!K496</f>
        <v>47</v>
      </c>
      <c r="W496" s="37" t="n">
        <f aca="false">'SC - Tableau 1'!L496</f>
        <v>51.5</v>
      </c>
      <c r="X496" s="37" t="n">
        <f aca="false">'DF - Tableau 1'!I496</f>
        <v>53.5</v>
      </c>
      <c r="Y496" s="37" t="n">
        <f aca="false">PS!F496</f>
        <v>33</v>
      </c>
      <c r="Z496" s="37" t="n">
        <v>50</v>
      </c>
      <c r="AA496" s="37" t="n">
        <v>50</v>
      </c>
      <c r="AB496" s="37" t="n">
        <v>50</v>
      </c>
    </row>
    <row r="497" customFormat="false" ht="14.35" hidden="false" customHeight="true" outlineLevel="0" collapsed="false">
      <c r="A497" s="17" t="s">
        <v>2432</v>
      </c>
      <c r="B497" s="27" t="n">
        <f aca="false">'POSITION - Tableau 1'!B497</f>
        <v>2</v>
      </c>
      <c r="C497" s="35" t="s">
        <v>262</v>
      </c>
      <c r="D497" s="36" t="s">
        <v>4404</v>
      </c>
      <c r="E497" s="27" t="n">
        <f aca="false">YEAR(TOT!A499)</f>
        <v>1997</v>
      </c>
      <c r="F497" s="28" t="n">
        <f aca="false">MONTH(TOT!A499)</f>
        <v>6</v>
      </c>
      <c r="G497" s="28" t="n">
        <f aca="false">DAY(TOT!A499)</f>
        <v>23</v>
      </c>
      <c r="H497" s="37" t="n">
        <v>76</v>
      </c>
      <c r="I497" s="37" t="n">
        <v>220</v>
      </c>
      <c r="J497" s="28"/>
      <c r="K497" s="38" t="n">
        <f aca="false">TOT!FX499</f>
        <v>925000</v>
      </c>
      <c r="L497" s="28"/>
      <c r="M497" s="37" t="n">
        <f aca="false">'CK - Tableau 1'!F497</f>
        <v>73</v>
      </c>
      <c r="N497" s="37" t="n">
        <f aca="false">'FG - Tableau 1'!E497</f>
        <v>75</v>
      </c>
      <c r="O497" s="37" t="n">
        <f aca="false">'DI - Tableau 1'!E497</f>
        <v>55</v>
      </c>
      <c r="P497" s="37" t="n">
        <f aca="false">'SK - Tableau 1'!G497</f>
        <v>60</v>
      </c>
      <c r="Q497" s="37" t="n">
        <f aca="false">'ST - Tableau 1'!D497</f>
        <v>83</v>
      </c>
      <c r="R497" s="37" t="n">
        <f aca="false">'EN - Tableau 1'!D497</f>
        <v>33</v>
      </c>
      <c r="S497" s="37" t="n">
        <f aca="false">DU!E497</f>
        <v>83</v>
      </c>
      <c r="T497" s="37" t="n">
        <f aca="false">'PH - Tableau 1'!P497</f>
        <v>54.5</v>
      </c>
      <c r="U497" s="37" t="n">
        <f aca="false">'FO - Tableau 1'!D497</f>
        <v>33</v>
      </c>
      <c r="V497" s="37" t="n">
        <f aca="false">'PA - Tableau 1'!K497</f>
        <v>47</v>
      </c>
      <c r="W497" s="37" t="n">
        <f aca="false">'SC - Tableau 1'!L497</f>
        <v>60</v>
      </c>
      <c r="X497" s="37" t="n">
        <f aca="false">'DF - Tableau 1'!I497</f>
        <v>60</v>
      </c>
      <c r="Y497" s="37" t="n">
        <f aca="false">PS!F497</f>
        <v>33</v>
      </c>
      <c r="Z497" s="37" t="n">
        <v>50</v>
      </c>
      <c r="AA497" s="37" t="n">
        <v>50</v>
      </c>
      <c r="AB497" s="37" t="n">
        <v>50</v>
      </c>
    </row>
    <row r="498" customFormat="false" ht="14.35" hidden="false" customHeight="true" outlineLevel="0" collapsed="false">
      <c r="A498" s="17" t="s">
        <v>2437</v>
      </c>
      <c r="B498" s="27" t="n">
        <f aca="false">'POSITION - Tableau 1'!B498</f>
        <v>4</v>
      </c>
      <c r="C498" s="35" t="s">
        <v>283</v>
      </c>
      <c r="D498" s="36" t="s">
        <v>4404</v>
      </c>
      <c r="E498" s="27" t="n">
        <f aca="false">YEAR(TOT!A500)</f>
        <v>1983</v>
      </c>
      <c r="F498" s="28" t="n">
        <f aca="false">MONTH(TOT!A500)</f>
        <v>2</v>
      </c>
      <c r="G498" s="28" t="n">
        <f aca="false">DAY(TOT!A500)</f>
        <v>4</v>
      </c>
      <c r="H498" s="37" t="n">
        <v>71</v>
      </c>
      <c r="I498" s="37" t="n">
        <v>195</v>
      </c>
      <c r="J498" s="28"/>
      <c r="K498" s="38" t="n">
        <f aca="false">TOT!FX500</f>
        <v>2500000</v>
      </c>
      <c r="L498" s="28"/>
      <c r="M498" s="37" t="n">
        <f aca="false">'CK - Tableau 1'!F498</f>
        <v>68</v>
      </c>
      <c r="N498" s="37" t="n">
        <f aca="false">'FG - Tableau 1'!E498</f>
        <v>33</v>
      </c>
      <c r="O498" s="37" t="n">
        <f aca="false">'DI - Tableau 1'!E498</f>
        <v>94</v>
      </c>
      <c r="P498" s="37" t="n">
        <f aca="false">'SK - Tableau 1'!G498</f>
        <v>60</v>
      </c>
      <c r="Q498" s="37" t="n">
        <f aca="false">'ST - Tableau 1'!D498</f>
        <v>70</v>
      </c>
      <c r="R498" s="37" t="n">
        <f aca="false">'EN - Tableau 1'!D498</f>
        <v>33</v>
      </c>
      <c r="S498" s="37" t="n">
        <f aca="false">DU!E498</f>
        <v>86</v>
      </c>
      <c r="T498" s="37" t="n">
        <f aca="false">'PH - Tableau 1'!P498</f>
        <v>62</v>
      </c>
      <c r="U498" s="37" t="n">
        <f aca="false">'FO - Tableau 1'!D498</f>
        <v>33</v>
      </c>
      <c r="V498" s="37" t="n">
        <f aca="false">'PA - Tableau 1'!K498</f>
        <v>66</v>
      </c>
      <c r="W498" s="37" t="n">
        <f aca="false">'SC - Tableau 1'!L498</f>
        <v>65</v>
      </c>
      <c r="X498" s="37" t="n">
        <f aca="false">'DF - Tableau 1'!I498</f>
        <v>71</v>
      </c>
      <c r="Y498" s="37" t="n">
        <f aca="false">PS!F498</f>
        <v>33</v>
      </c>
      <c r="Z498" s="37" t="n">
        <v>50</v>
      </c>
      <c r="AA498" s="37" t="n">
        <v>50</v>
      </c>
      <c r="AB498" s="37" t="n">
        <v>50</v>
      </c>
    </row>
    <row r="499" customFormat="false" ht="14.35" hidden="false" customHeight="true" outlineLevel="0" collapsed="false">
      <c r="A499" s="17" t="s">
        <v>2442</v>
      </c>
      <c r="B499" s="27" t="n">
        <f aca="false">'POSITION - Tableau 1'!B499</f>
        <v>1</v>
      </c>
      <c r="C499" s="35" t="s">
        <v>366</v>
      </c>
      <c r="D499" s="36" t="s">
        <v>4404</v>
      </c>
      <c r="E499" s="27" t="n">
        <f aca="false">YEAR(TOT!A501)</f>
        <v>1987</v>
      </c>
      <c r="F499" s="28" t="n">
        <f aca="false">MONTH(TOT!A501)</f>
        <v>1</v>
      </c>
      <c r="G499" s="28" t="n">
        <f aca="false">DAY(TOT!A501)</f>
        <v>23</v>
      </c>
      <c r="H499" s="37" t="n">
        <v>71</v>
      </c>
      <c r="I499" s="37" t="n">
        <v>209</v>
      </c>
      <c r="J499" s="28"/>
      <c r="K499" s="38" t="n">
        <f aca="false">TOT!FX501</f>
        <v>2950000</v>
      </c>
      <c r="L499" s="28"/>
      <c r="M499" s="37" t="n">
        <f aca="false">'CK - Tableau 1'!F499</f>
        <v>91</v>
      </c>
      <c r="N499" s="37" t="n">
        <f aca="false">'FG - Tableau 1'!E499</f>
        <v>61</v>
      </c>
      <c r="O499" s="37" t="n">
        <f aca="false">'DI - Tableau 1'!E499</f>
        <v>66</v>
      </c>
      <c r="P499" s="37" t="n">
        <f aca="false">'SK - Tableau 1'!G499</f>
        <v>86</v>
      </c>
      <c r="Q499" s="37" t="n">
        <f aca="false">'ST - Tableau 1'!D499</f>
        <v>91</v>
      </c>
      <c r="R499" s="37" t="n">
        <f aca="false">'EN - Tableau 1'!D499</f>
        <v>59</v>
      </c>
      <c r="S499" s="37" t="n">
        <f aca="false">DU!E499</f>
        <v>92</v>
      </c>
      <c r="T499" s="37" t="n">
        <f aca="false">'PH - Tableau 1'!P499</f>
        <v>63.625</v>
      </c>
      <c r="U499" s="37" t="n">
        <f aca="false">'FO - Tableau 1'!D499</f>
        <v>81</v>
      </c>
      <c r="V499" s="37" t="n">
        <f aca="false">'PA - Tableau 1'!K499</f>
        <v>58.5</v>
      </c>
      <c r="W499" s="37" t="n">
        <f aca="false">'SC - Tableau 1'!L499</f>
        <v>66</v>
      </c>
      <c r="X499" s="37" t="n">
        <f aca="false">'DF - Tableau 1'!I499</f>
        <v>79</v>
      </c>
      <c r="Y499" s="37" t="n">
        <f aca="false">PS!F499</f>
        <v>33</v>
      </c>
      <c r="Z499" s="37" t="n">
        <v>50</v>
      </c>
      <c r="AA499" s="37" t="n">
        <v>50</v>
      </c>
      <c r="AB499" s="37" t="n">
        <v>50</v>
      </c>
    </row>
    <row r="500" customFormat="false" ht="14.35" hidden="false" customHeight="true" outlineLevel="0" collapsed="false">
      <c r="A500" s="17" t="s">
        <v>2447</v>
      </c>
      <c r="B500" s="27" t="n">
        <f aca="false">'POSITION - Tableau 1'!B500</f>
        <v>1</v>
      </c>
      <c r="C500" s="35" t="s">
        <v>1302</v>
      </c>
      <c r="D500" s="36" t="s">
        <v>4404</v>
      </c>
      <c r="E500" s="27" t="n">
        <f aca="false">YEAR(TOT!A502)</f>
        <v>1995</v>
      </c>
      <c r="F500" s="28" t="n">
        <f aca="false">MONTH(TOT!A502)</f>
        <v>10</v>
      </c>
      <c r="G500" s="28" t="n">
        <f aca="false">DAY(TOT!A502)</f>
        <v>27</v>
      </c>
      <c r="H500" s="37" t="n">
        <v>74</v>
      </c>
      <c r="I500" s="37" t="n">
        <v>215</v>
      </c>
      <c r="J500" s="28"/>
      <c r="K500" s="38" t="n">
        <f aca="false">TOT!FX502</f>
        <v>9000000</v>
      </c>
      <c r="L500" s="28"/>
      <c r="M500" s="37" t="n">
        <f aca="false">'CK - Tableau 1'!F500</f>
        <v>40</v>
      </c>
      <c r="N500" s="37" t="n">
        <f aca="false">'FG - Tableau 1'!E500</f>
        <v>33</v>
      </c>
      <c r="O500" s="37" t="n">
        <f aca="false">'DI - Tableau 1'!E500</f>
        <v>77</v>
      </c>
      <c r="P500" s="37" t="n">
        <f aca="false">'SK - Tableau 1'!G500</f>
        <v>80</v>
      </c>
      <c r="Q500" s="37" t="n">
        <f aca="false">'ST - Tableau 1'!D500</f>
        <v>86</v>
      </c>
      <c r="R500" s="37" t="n">
        <f aca="false">'EN - Tableau 1'!D500</f>
        <v>95</v>
      </c>
      <c r="S500" s="37" t="n">
        <f aca="false">DU!E500</f>
        <v>95</v>
      </c>
      <c r="T500" s="37" t="n">
        <f aca="false">'PH - Tableau 1'!P500</f>
        <v>77.375</v>
      </c>
      <c r="U500" s="37" t="n">
        <f aca="false">'FO - Tableau 1'!D500</f>
        <v>92</v>
      </c>
      <c r="V500" s="37" t="n">
        <f aca="false">'PA - Tableau 1'!K500</f>
        <v>95</v>
      </c>
      <c r="W500" s="37" t="n">
        <f aca="false">'SC - Tableau 1'!L500</f>
        <v>85</v>
      </c>
      <c r="X500" s="37" t="n">
        <f aca="false">'DF - Tableau 1'!I500</f>
        <v>72.5</v>
      </c>
      <c r="Y500" s="37" t="n">
        <f aca="false">PS!F500</f>
        <v>63.5</v>
      </c>
      <c r="Z500" s="37" t="n">
        <v>50</v>
      </c>
      <c r="AA500" s="37" t="n">
        <v>50</v>
      </c>
      <c r="AB500" s="37" t="n">
        <v>50</v>
      </c>
    </row>
    <row r="501" customFormat="false" ht="14.35" hidden="false" customHeight="true" outlineLevel="0" collapsed="false">
      <c r="A501" s="17" t="s">
        <v>2451</v>
      </c>
      <c r="B501" s="27" t="n">
        <f aca="false">'POSITION - Tableau 1'!B501</f>
        <v>1</v>
      </c>
      <c r="C501" s="35" t="s">
        <v>262</v>
      </c>
      <c r="D501" s="36" t="s">
        <v>4403</v>
      </c>
      <c r="E501" s="27" t="n">
        <f aca="false">YEAR(TOT!A503)</f>
        <v>1994</v>
      </c>
      <c r="F501" s="28" t="n">
        <f aca="false">MONTH(TOT!A503)</f>
        <v>7</v>
      </c>
      <c r="G501" s="28" t="n">
        <f aca="false">DAY(TOT!A503)</f>
        <v>29</v>
      </c>
      <c r="H501" s="37" t="n">
        <v>73</v>
      </c>
      <c r="I501" s="37" t="n">
        <v>215</v>
      </c>
      <c r="J501" s="28"/>
      <c r="K501" s="38" t="n">
        <f aca="false">TOT!FX503</f>
        <v>650000</v>
      </c>
      <c r="L501" s="28"/>
      <c r="M501" s="37" t="n">
        <f aca="false">'CK - Tableau 1'!F501</f>
        <v>73</v>
      </c>
      <c r="N501" s="37" t="n">
        <f aca="false">'FG - Tableau 1'!E501</f>
        <v>94</v>
      </c>
      <c r="O501" s="37" t="n">
        <f aca="false">'DI - Tableau 1'!E501</f>
        <v>35</v>
      </c>
      <c r="P501" s="37" t="n">
        <f aca="false">'SK - Tableau 1'!G501</f>
        <v>47</v>
      </c>
      <c r="Q501" s="37" t="n">
        <f aca="false">'ST - Tableau 1'!D501</f>
        <v>90</v>
      </c>
      <c r="R501" s="37" t="n">
        <f aca="false">'EN - Tableau 1'!D501</f>
        <v>33</v>
      </c>
      <c r="S501" s="37" t="n">
        <f aca="false">DU!E501</f>
        <v>81</v>
      </c>
      <c r="T501" s="37" t="n">
        <f aca="false">'PH - Tableau 1'!P501</f>
        <v>50.25</v>
      </c>
      <c r="U501" s="37" t="n">
        <f aca="false">'FO - Tableau 1'!D501</f>
        <v>33</v>
      </c>
      <c r="V501" s="37" t="n">
        <f aca="false">'PA - Tableau 1'!K501</f>
        <v>47</v>
      </c>
      <c r="W501" s="37" t="n">
        <f aca="false">'SC - Tableau 1'!L501</f>
        <v>48</v>
      </c>
      <c r="X501" s="37" t="n">
        <f aca="false">'DF - Tableau 1'!I501</f>
        <v>53.5</v>
      </c>
      <c r="Y501" s="37" t="n">
        <f aca="false">PS!F501</f>
        <v>33</v>
      </c>
      <c r="Z501" s="37" t="n">
        <v>50</v>
      </c>
      <c r="AA501" s="37" t="n">
        <v>50</v>
      </c>
      <c r="AB501" s="37" t="n">
        <v>50</v>
      </c>
    </row>
    <row r="502" customFormat="false" ht="14.35" hidden="false" customHeight="true" outlineLevel="0" collapsed="false">
      <c r="A502" s="17" t="s">
        <v>2455</v>
      </c>
      <c r="B502" s="27" t="n">
        <f aca="false">'POSITION - Tableau 1'!B502</f>
        <v>1</v>
      </c>
      <c r="C502" s="35" t="s">
        <v>321</v>
      </c>
      <c r="D502" s="36" t="s">
        <v>4403</v>
      </c>
      <c r="E502" s="27" t="n">
        <f aca="false">YEAR(TOT!A504)</f>
        <v>1998</v>
      </c>
      <c r="F502" s="28" t="n">
        <f aca="false">MONTH(TOT!A504)</f>
        <v>10</v>
      </c>
      <c r="G502" s="28" t="n">
        <f aca="false">DAY(TOT!A504)</f>
        <v>13</v>
      </c>
      <c r="H502" s="37" t="n">
        <v>72</v>
      </c>
      <c r="I502" s="37" t="n">
        <v>204</v>
      </c>
      <c r="J502" s="28"/>
      <c r="K502" s="38" t="n">
        <f aca="false">TOT!FX504</f>
        <v>925000</v>
      </c>
      <c r="L502" s="28"/>
      <c r="M502" s="37" t="n">
        <f aca="false">'CK - Tableau 1'!F502</f>
        <v>73</v>
      </c>
      <c r="N502" s="37" t="n">
        <f aca="false">'FG - Tableau 1'!E502</f>
        <v>33</v>
      </c>
      <c r="O502" s="37" t="n">
        <f aca="false">'DI - Tableau 1'!E502</f>
        <v>73</v>
      </c>
      <c r="P502" s="37" t="n">
        <f aca="false">'SK - Tableau 1'!G502</f>
        <v>60</v>
      </c>
      <c r="Q502" s="37" t="n">
        <f aca="false">'ST - Tableau 1'!D502</f>
        <v>81</v>
      </c>
      <c r="R502" s="37" t="n">
        <f aca="false">'EN - Tableau 1'!D502</f>
        <v>33</v>
      </c>
      <c r="S502" s="37" t="n">
        <f aca="false">DU!E502</f>
        <v>82</v>
      </c>
      <c r="T502" s="37" t="n">
        <f aca="false">'PH - Tableau 1'!P502</f>
        <v>56.5</v>
      </c>
      <c r="U502" s="37" t="n">
        <f aca="false">'FO - Tableau 1'!D502</f>
        <v>39</v>
      </c>
      <c r="V502" s="37" t="n">
        <f aca="false">'PA - Tableau 1'!K502</f>
        <v>60</v>
      </c>
      <c r="W502" s="37" t="n">
        <f aca="false">'SC - Tableau 1'!L502</f>
        <v>56</v>
      </c>
      <c r="X502" s="37" t="n">
        <f aca="false">'DF - Tableau 1'!I502</f>
        <v>60</v>
      </c>
      <c r="Y502" s="37" t="n">
        <f aca="false">PS!F502</f>
        <v>33</v>
      </c>
      <c r="Z502" s="37" t="n">
        <v>50</v>
      </c>
      <c r="AA502" s="37" t="n">
        <v>50</v>
      </c>
      <c r="AB502" s="37" t="n">
        <v>50</v>
      </c>
    </row>
    <row r="503" customFormat="false" ht="14.35" hidden="false" customHeight="true" outlineLevel="0" collapsed="false">
      <c r="A503" s="17" t="s">
        <v>2460</v>
      </c>
      <c r="B503" s="27" t="n">
        <f aca="false">'POSITION - Tableau 1'!B503</f>
        <v>1</v>
      </c>
      <c r="C503" s="35" t="s">
        <v>283</v>
      </c>
      <c r="D503" s="36" t="s">
        <v>4403</v>
      </c>
      <c r="E503" s="27" t="n">
        <f aca="false">YEAR(TOT!A505)</f>
        <v>1998</v>
      </c>
      <c r="F503" s="28" t="n">
        <f aca="false">MONTH(TOT!A505)</f>
        <v>3</v>
      </c>
      <c r="G503" s="28" t="n">
        <f aca="false">DAY(TOT!A505)</f>
        <v>5</v>
      </c>
      <c r="H503" s="37" t="n">
        <v>78</v>
      </c>
      <c r="I503" s="37" t="n">
        <v>220</v>
      </c>
      <c r="J503" s="28"/>
      <c r="K503" s="38" t="n">
        <f aca="false">TOT!FX505</f>
        <v>925000</v>
      </c>
      <c r="L503" s="28"/>
      <c r="M503" s="37" t="n">
        <f aca="false">'CK - Tableau 1'!F503</f>
        <v>60</v>
      </c>
      <c r="N503" s="37" t="n">
        <f aca="false">'FG - Tableau 1'!E503</f>
        <v>33</v>
      </c>
      <c r="O503" s="37" t="n">
        <f aca="false">'DI - Tableau 1'!E503</f>
        <v>73</v>
      </c>
      <c r="P503" s="37" t="n">
        <f aca="false">'SK - Tableau 1'!G503</f>
        <v>60</v>
      </c>
      <c r="Q503" s="37" t="n">
        <f aca="false">'ST - Tableau 1'!D503</f>
        <v>71</v>
      </c>
      <c r="R503" s="37" t="n">
        <f aca="false">'EN - Tableau 1'!D503</f>
        <v>33</v>
      </c>
      <c r="S503" s="37" t="n">
        <f aca="false">DU!E503</f>
        <v>81</v>
      </c>
      <c r="T503" s="37" t="n">
        <f aca="false">'PH - Tableau 1'!P503</f>
        <v>55.25</v>
      </c>
      <c r="U503" s="37" t="n">
        <f aca="false">'FO - Tableau 1'!D503</f>
        <v>33</v>
      </c>
      <c r="V503" s="37" t="n">
        <f aca="false">'PA - Tableau 1'!K503</f>
        <v>53.5</v>
      </c>
      <c r="W503" s="37" t="n">
        <f aca="false">'SC - Tableau 1'!L503</f>
        <v>53.5</v>
      </c>
      <c r="X503" s="37" t="n">
        <f aca="false">'DF - Tableau 1'!I503</f>
        <v>60</v>
      </c>
      <c r="Y503" s="37" t="n">
        <f aca="false">PS!F503</f>
        <v>33</v>
      </c>
      <c r="Z503" s="37" t="n">
        <v>50</v>
      </c>
      <c r="AA503" s="37" t="n">
        <v>50</v>
      </c>
      <c r="AB503" s="37" t="n">
        <v>50</v>
      </c>
    </row>
    <row r="504" customFormat="false" ht="14.35" hidden="false" customHeight="true" outlineLevel="0" collapsed="false">
      <c r="A504" s="17" t="s">
        <v>2464</v>
      </c>
      <c r="B504" s="27" t="n">
        <f aca="false">'POSITION - Tableau 1'!B504</f>
        <v>1</v>
      </c>
      <c r="C504" s="35" t="s">
        <v>262</v>
      </c>
      <c r="D504" s="36" t="s">
        <v>4404</v>
      </c>
      <c r="E504" s="27" t="n">
        <f aca="false">YEAR(TOT!A506)</f>
        <v>1989</v>
      </c>
      <c r="F504" s="28" t="n">
        <f aca="false">MONTH(TOT!A506)</f>
        <v>3</v>
      </c>
      <c r="G504" s="28" t="n">
        <f aca="false">DAY(TOT!A506)</f>
        <v>28</v>
      </c>
      <c r="H504" s="37" t="n">
        <v>73</v>
      </c>
      <c r="I504" s="37" t="n">
        <v>205</v>
      </c>
      <c r="J504" s="28"/>
      <c r="K504" s="38" t="n">
        <f aca="false">TOT!FX506</f>
        <v>6000000</v>
      </c>
      <c r="L504" s="28"/>
      <c r="M504" s="37" t="n">
        <f aca="false">'CK - Tableau 1'!F504</f>
        <v>38</v>
      </c>
      <c r="N504" s="37" t="n">
        <f aca="false">'FG - Tableau 1'!E504</f>
        <v>33</v>
      </c>
      <c r="O504" s="37" t="n">
        <f aca="false">'DI - Tableau 1'!E504</f>
        <v>88</v>
      </c>
      <c r="P504" s="37" t="n">
        <f aca="false">'SK - Tableau 1'!G504</f>
        <v>85</v>
      </c>
      <c r="Q504" s="37" t="n">
        <f aca="false">'ST - Tableau 1'!D504</f>
        <v>76</v>
      </c>
      <c r="R504" s="37" t="n">
        <f aca="false">'EN - Tableau 1'!D504</f>
        <v>89</v>
      </c>
      <c r="S504" s="37" t="n">
        <f aca="false">DU!E504</f>
        <v>95</v>
      </c>
      <c r="T504" s="37" t="n">
        <f aca="false">'PH - Tableau 1'!P504</f>
        <v>83.25</v>
      </c>
      <c r="U504" s="37" t="n">
        <f aca="false">'FO - Tableau 1'!D504</f>
        <v>55</v>
      </c>
      <c r="V504" s="37" t="n">
        <f aca="false">'PA - Tableau 1'!K504</f>
        <v>81</v>
      </c>
      <c r="W504" s="37" t="n">
        <f aca="false">'SC - Tableau 1'!L504</f>
        <v>91</v>
      </c>
      <c r="X504" s="37" t="n">
        <f aca="false">'DF - Tableau 1'!I504</f>
        <v>81</v>
      </c>
      <c r="Y504" s="37" t="n">
        <f aca="false">PS!F504</f>
        <v>72.5</v>
      </c>
      <c r="Z504" s="37" t="n">
        <v>50</v>
      </c>
      <c r="AA504" s="37" t="n">
        <v>50</v>
      </c>
      <c r="AB504" s="37" t="n">
        <v>50</v>
      </c>
    </row>
    <row r="505" customFormat="false" ht="14.35" hidden="false" customHeight="true" outlineLevel="0" collapsed="false">
      <c r="A505" s="17" t="s">
        <v>2468</v>
      </c>
      <c r="B505" s="27" t="n">
        <f aca="false">'POSITION - Tableau 1'!B505</f>
        <v>4</v>
      </c>
      <c r="C505" s="35" t="s">
        <v>262</v>
      </c>
      <c r="D505" s="36" t="s">
        <v>4404</v>
      </c>
      <c r="E505" s="27" t="n">
        <f aca="false">YEAR(TOT!A507)</f>
        <v>1992</v>
      </c>
      <c r="F505" s="28" t="n">
        <f aca="false">MONTH(TOT!A507)</f>
        <v>10</v>
      </c>
      <c r="G505" s="28" t="n">
        <f aca="false">DAY(TOT!A507)</f>
        <v>5</v>
      </c>
      <c r="H505" s="37" t="n">
        <v>75</v>
      </c>
      <c r="I505" s="37" t="n">
        <v>208</v>
      </c>
      <c r="J505" s="28"/>
      <c r="K505" s="38" t="n">
        <f aca="false">TOT!FX507</f>
        <v>650000</v>
      </c>
      <c r="L505" s="28"/>
      <c r="M505" s="37" t="n">
        <f aca="false">'CK - Tableau 1'!F505</f>
        <v>82</v>
      </c>
      <c r="N505" s="37" t="n">
        <f aca="false">'FG - Tableau 1'!E505</f>
        <v>33</v>
      </c>
      <c r="O505" s="37" t="n">
        <f aca="false">'DI - Tableau 1'!E505</f>
        <v>85</v>
      </c>
      <c r="P505" s="37" t="n">
        <f aca="false">'SK - Tableau 1'!G505</f>
        <v>73</v>
      </c>
      <c r="Q505" s="37" t="n">
        <f aca="false">'ST - Tableau 1'!D505</f>
        <v>69</v>
      </c>
      <c r="R505" s="37" t="n">
        <f aca="false">'EN - Tableau 1'!D505</f>
        <v>33</v>
      </c>
      <c r="S505" s="37" t="n">
        <f aca="false">DU!E505</f>
        <v>97</v>
      </c>
      <c r="T505" s="37" t="n">
        <f aca="false">'PH - Tableau 1'!P505</f>
        <v>66.25</v>
      </c>
      <c r="U505" s="37" t="n">
        <f aca="false">'FO - Tableau 1'!D505</f>
        <v>53</v>
      </c>
      <c r="V505" s="37" t="n">
        <f aca="false">'PA - Tableau 1'!K505</f>
        <v>66</v>
      </c>
      <c r="W505" s="37" t="n">
        <f aca="false">'SC - Tableau 1'!L505</f>
        <v>70</v>
      </c>
      <c r="X505" s="37" t="n">
        <f aca="false">'DF - Tableau 1'!I505</f>
        <v>76.5</v>
      </c>
      <c r="Y505" s="37" t="n">
        <f aca="false">PS!F505</f>
        <v>33</v>
      </c>
      <c r="Z505" s="37" t="n">
        <v>50</v>
      </c>
      <c r="AA505" s="37" t="n">
        <v>50</v>
      </c>
      <c r="AB505" s="37" t="n">
        <v>50</v>
      </c>
    </row>
    <row r="506" customFormat="false" ht="14.35" hidden="false" customHeight="true" outlineLevel="0" collapsed="false">
      <c r="A506" s="17" t="s">
        <v>2471</v>
      </c>
      <c r="B506" s="27" t="n">
        <f aca="false">'POSITION - Tableau 1'!B506</f>
        <v>2</v>
      </c>
      <c r="C506" s="35" t="s">
        <v>321</v>
      </c>
      <c r="D506" s="36" t="s">
        <v>4404</v>
      </c>
      <c r="E506" s="27" t="n">
        <f aca="false">YEAR(TOT!A508)</f>
        <v>1985</v>
      </c>
      <c r="F506" s="28" t="n">
        <f aca="false">MONTH(TOT!A508)</f>
        <v>7</v>
      </c>
      <c r="G506" s="28" t="n">
        <f aca="false">DAY(TOT!A508)</f>
        <v>17</v>
      </c>
      <c r="H506" s="37" t="n">
        <v>74</v>
      </c>
      <c r="I506" s="37" t="n">
        <v>196</v>
      </c>
      <c r="J506" s="28"/>
      <c r="K506" s="38" t="n">
        <f aca="false">TOT!FX508</f>
        <v>8000000</v>
      </c>
      <c r="L506" s="28"/>
      <c r="M506" s="37" t="n">
        <f aca="false">'CK - Tableau 1'!F506</f>
        <v>33</v>
      </c>
      <c r="N506" s="37" t="n">
        <f aca="false">'FG - Tableau 1'!E506</f>
        <v>33</v>
      </c>
      <c r="O506" s="37" t="n">
        <f aca="false">'DI - Tableau 1'!E506</f>
        <v>97</v>
      </c>
      <c r="P506" s="37" t="n">
        <f aca="false">'SK - Tableau 1'!G506</f>
        <v>92</v>
      </c>
      <c r="Q506" s="37" t="n">
        <f aca="false">'ST - Tableau 1'!D506</f>
        <v>54</v>
      </c>
      <c r="R506" s="37" t="n">
        <f aca="false">'EN - Tableau 1'!D506</f>
        <v>64</v>
      </c>
      <c r="S506" s="37" t="n">
        <f aca="false">DU!E506</f>
        <v>89</v>
      </c>
      <c r="T506" s="37" t="n">
        <f aca="false">'PH - Tableau 1'!P506</f>
        <v>82.25</v>
      </c>
      <c r="U506" s="37" t="n">
        <f aca="false">'FO - Tableau 1'!D506</f>
        <v>47</v>
      </c>
      <c r="V506" s="37" t="n">
        <f aca="false">'PA - Tableau 1'!K506</f>
        <v>78</v>
      </c>
      <c r="W506" s="37" t="n">
        <f aca="false">'SC - Tableau 1'!L506</f>
        <v>79.5</v>
      </c>
      <c r="X506" s="37" t="n">
        <f aca="false">'DF - Tableau 1'!I506</f>
        <v>73</v>
      </c>
      <c r="Y506" s="37" t="n">
        <f aca="false">PS!F506</f>
        <v>33</v>
      </c>
      <c r="Z506" s="37" t="n">
        <v>50</v>
      </c>
      <c r="AA506" s="37" t="n">
        <v>50</v>
      </c>
      <c r="AB506" s="37" t="n">
        <v>50</v>
      </c>
    </row>
    <row r="507" customFormat="false" ht="14.35" hidden="false" customHeight="true" outlineLevel="0" collapsed="false">
      <c r="A507" s="17" t="s">
        <v>2476</v>
      </c>
      <c r="B507" s="27" t="n">
        <f aca="false">'POSITION - Tableau 1'!B507</f>
        <v>8</v>
      </c>
      <c r="C507" s="35" t="s">
        <v>283</v>
      </c>
      <c r="D507" s="36" t="s">
        <v>4403</v>
      </c>
      <c r="E507" s="27" t="n">
        <f aca="false">YEAR(TOT!A509)</f>
        <v>1996</v>
      </c>
      <c r="F507" s="28" t="n">
        <f aca="false">MONTH(TOT!A509)</f>
        <v>5</v>
      </c>
      <c r="G507" s="28" t="n">
        <f aca="false">DAY(TOT!A509)</f>
        <v>14</v>
      </c>
      <c r="H507" s="37" t="n">
        <v>71</v>
      </c>
      <c r="I507" s="37" t="n">
        <v>193</v>
      </c>
      <c r="J507" s="28"/>
      <c r="K507" s="39" t="n">
        <f aca="false">TOT!FX509</f>
        <v>0</v>
      </c>
      <c r="L507" s="28"/>
      <c r="M507" s="37" t="n">
        <f aca="false">'CK - Tableau 1'!F507</f>
        <v>60</v>
      </c>
      <c r="N507" s="37" t="n">
        <f aca="false">'FG - Tableau 1'!E507</f>
        <v>33</v>
      </c>
      <c r="O507" s="37" t="n">
        <f aca="false">'DI - Tableau 1'!E507</f>
        <v>73</v>
      </c>
      <c r="P507" s="37" t="n">
        <f aca="false">'SK - Tableau 1'!G507</f>
        <v>60</v>
      </c>
      <c r="Q507" s="37" t="n">
        <f aca="false">'ST - Tableau 1'!D507</f>
        <v>66</v>
      </c>
      <c r="R507" s="37" t="n">
        <f aca="false">'EN - Tableau 1'!D507</f>
        <v>33</v>
      </c>
      <c r="S507" s="37" t="n">
        <f aca="false">DU!E507</f>
        <v>81</v>
      </c>
      <c r="T507" s="37" t="n">
        <f aca="false">'PH - Tableau 1'!P507</f>
        <v>79.5</v>
      </c>
      <c r="U507" s="37" t="n">
        <f aca="false">'FO - Tableau 1'!D507</f>
        <v>33</v>
      </c>
      <c r="V507" s="37" t="n">
        <f aca="false">'PA - Tableau 1'!K507</f>
        <v>53.5</v>
      </c>
      <c r="W507" s="37" t="n">
        <f aca="false">'SC - Tableau 1'!L507</f>
        <v>47</v>
      </c>
      <c r="X507" s="37" t="n">
        <f aca="false">'DF - Tableau 1'!I507</f>
        <v>53.5</v>
      </c>
      <c r="Y507" s="37" t="n">
        <f aca="false">PS!F507</f>
        <v>33</v>
      </c>
      <c r="Z507" s="37" t="n">
        <v>50</v>
      </c>
      <c r="AA507" s="37" t="n">
        <v>50</v>
      </c>
      <c r="AB507" s="37" t="n">
        <v>50</v>
      </c>
    </row>
    <row r="508" customFormat="false" ht="14.35" hidden="false" customHeight="true" outlineLevel="0" collapsed="false">
      <c r="A508" s="17" t="s">
        <v>2482</v>
      </c>
      <c r="B508" s="27" t="n">
        <f aca="false">'POSITION - Tableau 1'!B508</f>
        <v>8</v>
      </c>
      <c r="C508" s="35" t="s">
        <v>1137</v>
      </c>
      <c r="D508" s="36" t="s">
        <v>4404</v>
      </c>
      <c r="E508" s="27" t="n">
        <f aca="false">YEAR(TOT!A510)</f>
        <v>1990</v>
      </c>
      <c r="F508" s="28" t="n">
        <f aca="false">MONTH(TOT!A510)</f>
        <v>1</v>
      </c>
      <c r="G508" s="28" t="n">
        <f aca="false">DAY(TOT!A510)</f>
        <v>30</v>
      </c>
      <c r="H508" s="37" t="n">
        <v>74</v>
      </c>
      <c r="I508" s="37" t="n">
        <v>209</v>
      </c>
      <c r="J508" s="28"/>
      <c r="K508" s="38" t="n">
        <f aca="false">TOT!FX510</f>
        <v>4000000</v>
      </c>
      <c r="L508" s="28"/>
      <c r="M508" s="37" t="n">
        <f aca="false">'CK - Tableau 1'!F508</f>
        <v>68</v>
      </c>
      <c r="N508" s="37" t="n">
        <f aca="false">'FG - Tableau 1'!E508</f>
        <v>71</v>
      </c>
      <c r="O508" s="37" t="n">
        <f aca="false">'DI - Tableau 1'!E508</f>
        <v>75</v>
      </c>
      <c r="P508" s="37" t="n">
        <f aca="false">'SK - Tableau 1'!G508</f>
        <v>64</v>
      </c>
      <c r="Q508" s="37" t="n">
        <f aca="false">'ST - Tableau 1'!D508</f>
        <v>77</v>
      </c>
      <c r="R508" s="37" t="n">
        <f aca="false">'EN - Tableau 1'!D508</f>
        <v>49</v>
      </c>
      <c r="S508" s="37" t="n">
        <f aca="false">DU!E508</f>
        <v>84</v>
      </c>
      <c r="T508" s="37" t="n">
        <f aca="false">'PH - Tableau 1'!P508</f>
        <v>67.375</v>
      </c>
      <c r="U508" s="37" t="n">
        <f aca="false">'FO - Tableau 1'!D508</f>
        <v>33</v>
      </c>
      <c r="V508" s="37" t="n">
        <f aca="false">'PA - Tableau 1'!K508</f>
        <v>73.5</v>
      </c>
      <c r="W508" s="37" t="n">
        <f aca="false">'SC - Tableau 1'!L508</f>
        <v>52</v>
      </c>
      <c r="X508" s="37" t="n">
        <f aca="false">'DF - Tableau 1'!I508</f>
        <v>80</v>
      </c>
      <c r="Y508" s="37" t="n">
        <f aca="false">PS!F508</f>
        <v>33</v>
      </c>
      <c r="Z508" s="37" t="n">
        <v>50</v>
      </c>
      <c r="AA508" s="37" t="n">
        <v>50</v>
      </c>
      <c r="AB508" s="37" t="n">
        <v>50</v>
      </c>
    </row>
    <row r="509" customFormat="false" ht="14.35" hidden="false" customHeight="true" outlineLevel="0" collapsed="false">
      <c r="A509" s="17" t="s">
        <v>2487</v>
      </c>
      <c r="B509" s="27" t="n">
        <f aca="false">'POSITION - Tableau 1'!B509</f>
        <v>1</v>
      </c>
      <c r="C509" s="35" t="s">
        <v>321</v>
      </c>
      <c r="D509" s="36" t="s">
        <v>4403</v>
      </c>
      <c r="E509" s="27" t="n">
        <f aca="false">YEAR(TOT!A511)</f>
        <v>1995</v>
      </c>
      <c r="F509" s="28" t="n">
        <f aca="false">MONTH(TOT!A511)</f>
        <v>9</v>
      </c>
      <c r="G509" s="28" t="n">
        <f aca="false">DAY(TOT!A511)</f>
        <v>5</v>
      </c>
      <c r="H509" s="37" t="n">
        <v>72</v>
      </c>
      <c r="I509" s="37" t="n">
        <v>176</v>
      </c>
      <c r="J509" s="28"/>
      <c r="K509" s="38" t="n">
        <f aca="false">TOT!FX511</f>
        <v>725000</v>
      </c>
      <c r="L509" s="28"/>
      <c r="M509" s="37" t="n">
        <f aca="false">'CK - Tableau 1'!F509</f>
        <v>73</v>
      </c>
      <c r="N509" s="37" t="n">
        <f aca="false">'FG - Tableau 1'!E509</f>
        <v>33</v>
      </c>
      <c r="O509" s="37" t="n">
        <f aca="false">'DI - Tableau 1'!E509</f>
        <v>73</v>
      </c>
      <c r="P509" s="37" t="n">
        <f aca="false">'SK - Tableau 1'!G509</f>
        <v>55</v>
      </c>
      <c r="Q509" s="37" t="n">
        <f aca="false">'ST - Tableau 1'!D509</f>
        <v>37</v>
      </c>
      <c r="R509" s="37" t="n">
        <f aca="false">'EN - Tableau 1'!D509</f>
        <v>33</v>
      </c>
      <c r="S509" s="37" t="n">
        <f aca="false">DU!E509</f>
        <v>83</v>
      </c>
      <c r="T509" s="37" t="n">
        <f aca="false">'PH - Tableau 1'!P509</f>
        <v>57.25</v>
      </c>
      <c r="U509" s="37" t="n">
        <f aca="false">'FO - Tableau 1'!D509</f>
        <v>60</v>
      </c>
      <c r="V509" s="37" t="n">
        <f aca="false">'PA - Tableau 1'!K509</f>
        <v>47</v>
      </c>
      <c r="W509" s="37" t="n">
        <f aca="false">'SC - Tableau 1'!L509</f>
        <v>60</v>
      </c>
      <c r="X509" s="37" t="n">
        <f aca="false">'DF - Tableau 1'!I509</f>
        <v>53.5</v>
      </c>
      <c r="Y509" s="37" t="n">
        <f aca="false">PS!F509</f>
        <v>33</v>
      </c>
      <c r="Z509" s="37" t="n">
        <v>50</v>
      </c>
      <c r="AA509" s="37" t="n">
        <v>50</v>
      </c>
      <c r="AB509" s="37" t="n">
        <v>50</v>
      </c>
    </row>
    <row r="510" customFormat="false" ht="14.35" hidden="false" customHeight="true" outlineLevel="0" collapsed="false">
      <c r="A510" s="17" t="s">
        <v>2492</v>
      </c>
      <c r="B510" s="27" t="n">
        <f aca="false">'POSITION - Tableau 1'!B510</f>
        <v>3</v>
      </c>
      <c r="C510" s="35" t="s">
        <v>372</v>
      </c>
      <c r="D510" s="36" t="s">
        <v>4404</v>
      </c>
      <c r="E510" s="27" t="n">
        <f aca="false">YEAR(TOT!A512)</f>
        <v>1993</v>
      </c>
      <c r="F510" s="28" t="n">
        <f aca="false">MONTH(TOT!A512)</f>
        <v>2</v>
      </c>
      <c r="G510" s="28" t="n">
        <f aca="false">DAY(TOT!A512)</f>
        <v>25</v>
      </c>
      <c r="H510" s="37" t="n">
        <v>72</v>
      </c>
      <c r="I510" s="37" t="n">
        <v>205</v>
      </c>
      <c r="J510" s="28"/>
      <c r="K510" s="38" t="n">
        <f aca="false">TOT!FX512</f>
        <v>800000</v>
      </c>
      <c r="L510" s="28"/>
      <c r="M510" s="37" t="n">
        <f aca="false">'CK - Tableau 1'!F510</f>
        <v>86</v>
      </c>
      <c r="N510" s="37" t="n">
        <f aca="false">'FG - Tableau 1'!E510</f>
        <v>66</v>
      </c>
      <c r="O510" s="37" t="n">
        <f aca="false">'DI - Tableau 1'!E510</f>
        <v>50</v>
      </c>
      <c r="P510" s="37" t="n">
        <f aca="false">'SK - Tableau 1'!G510</f>
        <v>52</v>
      </c>
      <c r="Q510" s="37" t="n">
        <f aca="false">'ST - Tableau 1'!D510</f>
        <v>83</v>
      </c>
      <c r="R510" s="37" t="n">
        <f aca="false">'EN - Tableau 1'!D510</f>
        <v>33</v>
      </c>
      <c r="S510" s="37" t="n">
        <f aca="false">DU!E510</f>
        <v>84</v>
      </c>
      <c r="T510" s="37" t="n">
        <f aca="false">'PH - Tableau 1'!P510</f>
        <v>64</v>
      </c>
      <c r="U510" s="37" t="n">
        <f aca="false">'FO - Tableau 1'!D510</f>
        <v>76</v>
      </c>
      <c r="V510" s="37" t="n">
        <f aca="false">'PA - Tableau 1'!K510</f>
        <v>51.5</v>
      </c>
      <c r="W510" s="37" t="n">
        <f aca="false">'SC - Tableau 1'!L510</f>
        <v>66</v>
      </c>
      <c r="X510" s="37" t="n">
        <f aca="false">'DF - Tableau 1'!I510</f>
        <v>73</v>
      </c>
      <c r="Y510" s="37" t="n">
        <f aca="false">PS!F510</f>
        <v>33</v>
      </c>
      <c r="Z510" s="37" t="n">
        <v>50</v>
      </c>
      <c r="AA510" s="37" t="n">
        <v>50</v>
      </c>
      <c r="AB510" s="37" t="n">
        <v>50</v>
      </c>
    </row>
    <row r="511" customFormat="false" ht="14.35" hidden="false" customHeight="true" outlineLevel="0" collapsed="false">
      <c r="A511" s="17" t="s">
        <v>2497</v>
      </c>
      <c r="B511" s="27" t="n">
        <f aca="false">'POSITION - Tableau 1'!B511</f>
        <v>4</v>
      </c>
      <c r="C511" s="35" t="s">
        <v>283</v>
      </c>
      <c r="D511" s="36" t="s">
        <v>4404</v>
      </c>
      <c r="E511" s="27" t="n">
        <f aca="false">YEAR(TOT!A513)</f>
        <v>1989</v>
      </c>
      <c r="F511" s="28" t="n">
        <f aca="false">MONTH(TOT!A513)</f>
        <v>4</v>
      </c>
      <c r="G511" s="28" t="n">
        <f aca="false">DAY(TOT!A513)</f>
        <v>28</v>
      </c>
      <c r="H511" s="37" t="n">
        <v>71</v>
      </c>
      <c r="I511" s="37" t="n">
        <v>192</v>
      </c>
      <c r="J511" s="28"/>
      <c r="K511" s="38" t="n">
        <f aca="false">TOT!FX513</f>
        <v>2000000</v>
      </c>
      <c r="L511" s="28"/>
      <c r="M511" s="37" t="n">
        <f aca="false">'CK - Tableau 1'!F511</f>
        <v>86</v>
      </c>
      <c r="N511" s="37" t="n">
        <f aca="false">'FG - Tableau 1'!E511</f>
        <v>62</v>
      </c>
      <c r="O511" s="37" t="n">
        <f aca="false">'DI - Tableau 1'!E511</f>
        <v>83</v>
      </c>
      <c r="P511" s="37" t="n">
        <f aca="false">'SK - Tableau 1'!G511</f>
        <v>60</v>
      </c>
      <c r="Q511" s="37" t="n">
        <f aca="false">'ST - Tableau 1'!D511</f>
        <v>65</v>
      </c>
      <c r="R511" s="37" t="n">
        <f aca="false">'EN - Tableau 1'!D511</f>
        <v>33</v>
      </c>
      <c r="S511" s="37" t="n">
        <f aca="false">DU!E511</f>
        <v>92</v>
      </c>
      <c r="T511" s="37" t="n">
        <f aca="false">'PH - Tableau 1'!P511</f>
        <v>73</v>
      </c>
      <c r="U511" s="37" t="n">
        <f aca="false">'FO - Tableau 1'!D511</f>
        <v>95</v>
      </c>
      <c r="V511" s="37" t="n">
        <f aca="false">'PA - Tableau 1'!K511</f>
        <v>63</v>
      </c>
      <c r="W511" s="37" t="n">
        <f aca="false">'SC - Tableau 1'!L511</f>
        <v>73</v>
      </c>
      <c r="X511" s="37" t="n">
        <f aca="false">'DF - Tableau 1'!I511</f>
        <v>77</v>
      </c>
      <c r="Y511" s="37" t="n">
        <f aca="false">PS!F511</f>
        <v>33</v>
      </c>
      <c r="Z511" s="37" t="n">
        <v>50</v>
      </c>
      <c r="AA511" s="37" t="n">
        <v>50</v>
      </c>
      <c r="AB511" s="37" t="n">
        <v>50</v>
      </c>
    </row>
    <row r="512" customFormat="false" ht="14.35" hidden="false" customHeight="true" outlineLevel="0" collapsed="false">
      <c r="A512" s="17" t="s">
        <v>2502</v>
      </c>
      <c r="B512" s="27" t="n">
        <f aca="false">'POSITION - Tableau 1'!B512</f>
        <v>1</v>
      </c>
      <c r="C512" s="35" t="s">
        <v>283</v>
      </c>
      <c r="D512" s="36" t="s">
        <v>4403</v>
      </c>
      <c r="E512" s="27" t="n">
        <f aca="false">YEAR(TOT!A514)</f>
        <v>1997</v>
      </c>
      <c r="F512" s="28" t="n">
        <f aca="false">MONTH(TOT!A514)</f>
        <v>12</v>
      </c>
      <c r="G512" s="28" t="n">
        <f aca="false">DAY(TOT!A514)</f>
        <v>4</v>
      </c>
      <c r="H512" s="37" t="n">
        <v>72</v>
      </c>
      <c r="I512" s="37" t="n">
        <v>193</v>
      </c>
      <c r="J512" s="28"/>
      <c r="K512" s="38" t="n">
        <f aca="false">TOT!FX514</f>
        <v>925000</v>
      </c>
      <c r="L512" s="28"/>
      <c r="M512" s="37" t="n">
        <f aca="false">'CK - Tableau 1'!F512</f>
        <v>84</v>
      </c>
      <c r="N512" s="37" t="n">
        <f aca="false">'FG - Tableau 1'!E512</f>
        <v>72</v>
      </c>
      <c r="O512" s="37" t="n">
        <f aca="false">'DI - Tableau 1'!E512</f>
        <v>56</v>
      </c>
      <c r="P512" s="37" t="n">
        <f aca="false">'SK - Tableau 1'!G512</f>
        <v>66</v>
      </c>
      <c r="Q512" s="37" t="n">
        <f aca="false">'ST - Tableau 1'!D512</f>
        <v>61</v>
      </c>
      <c r="R512" s="37" t="n">
        <f aca="false">'EN - Tableau 1'!D512</f>
        <v>33</v>
      </c>
      <c r="S512" s="37" t="n">
        <f aca="false">DU!E512</f>
        <v>72</v>
      </c>
      <c r="T512" s="37" t="n">
        <f aca="false">'PH - Tableau 1'!P512</f>
        <v>61.375</v>
      </c>
      <c r="U512" s="37" t="n">
        <f aca="false">'FO - Tableau 1'!D512</f>
        <v>50</v>
      </c>
      <c r="V512" s="37" t="n">
        <f aca="false">'PA - Tableau 1'!K512</f>
        <v>51.5</v>
      </c>
      <c r="W512" s="37" t="n">
        <f aca="false">'SC - Tableau 1'!L512</f>
        <v>73</v>
      </c>
      <c r="X512" s="37" t="n">
        <f aca="false">'DF - Tableau 1'!I512</f>
        <v>55.5</v>
      </c>
      <c r="Y512" s="37" t="n">
        <f aca="false">PS!F512</f>
        <v>33</v>
      </c>
      <c r="Z512" s="37" t="n">
        <v>50</v>
      </c>
      <c r="AA512" s="37" t="n">
        <v>50</v>
      </c>
      <c r="AB512" s="37" t="n">
        <v>50</v>
      </c>
    </row>
    <row r="513" customFormat="false" ht="14.35" hidden="false" customHeight="true" outlineLevel="0" collapsed="false">
      <c r="A513" s="17" t="s">
        <v>2505</v>
      </c>
      <c r="B513" s="27" t="n">
        <f aca="false">'POSITION - Tableau 1'!B513</f>
        <v>8</v>
      </c>
      <c r="C513" s="35" t="s">
        <v>262</v>
      </c>
      <c r="D513" s="36" t="s">
        <v>4404</v>
      </c>
      <c r="E513" s="27" t="n">
        <f aca="false">YEAR(TOT!A515)</f>
        <v>1989</v>
      </c>
      <c r="F513" s="28" t="n">
        <f aca="false">MONTH(TOT!A515)</f>
        <v>11</v>
      </c>
      <c r="G513" s="28" t="n">
        <f aca="false">DAY(TOT!A515)</f>
        <v>2</v>
      </c>
      <c r="H513" s="37" t="n">
        <v>74</v>
      </c>
      <c r="I513" s="37" t="n">
        <v>229</v>
      </c>
      <c r="J513" s="28"/>
      <c r="K513" s="38" t="n">
        <f aca="false">TOT!FX515</f>
        <v>1500000</v>
      </c>
      <c r="L513" s="28"/>
      <c r="M513" s="37" t="n">
        <f aca="false">'CK - Tableau 1'!F513</f>
        <v>93</v>
      </c>
      <c r="N513" s="37" t="n">
        <f aca="false">'FG - Tableau 1'!E513</f>
        <v>76</v>
      </c>
      <c r="O513" s="37" t="n">
        <f aca="false">'DI - Tableau 1'!E513</f>
        <v>65</v>
      </c>
      <c r="P513" s="37" t="n">
        <f aca="false">'SK - Tableau 1'!G513</f>
        <v>74</v>
      </c>
      <c r="Q513" s="37" t="n">
        <f aca="false">'ST - Tableau 1'!D513</f>
        <v>96</v>
      </c>
      <c r="R513" s="37" t="n">
        <f aca="false">'EN - Tableau 1'!D513</f>
        <v>33</v>
      </c>
      <c r="S513" s="37" t="n">
        <f aca="false">DU!E513</f>
        <v>95</v>
      </c>
      <c r="T513" s="37" t="n">
        <f aca="false">'PH - Tableau 1'!P513</f>
        <v>63.375</v>
      </c>
      <c r="U513" s="37" t="n">
        <f aca="false">'FO - Tableau 1'!D513</f>
        <v>33</v>
      </c>
      <c r="V513" s="37" t="n">
        <f aca="false">'PA - Tableau 1'!K513</f>
        <v>50</v>
      </c>
      <c r="W513" s="37" t="n">
        <f aca="false">'SC - Tableau 1'!L513</f>
        <v>50</v>
      </c>
      <c r="X513" s="37" t="n">
        <f aca="false">'DF - Tableau 1'!I513</f>
        <v>75.5</v>
      </c>
      <c r="Y513" s="37" t="n">
        <f aca="false">PS!F513</f>
        <v>33</v>
      </c>
      <c r="Z513" s="37" t="n">
        <v>50</v>
      </c>
      <c r="AA513" s="37" t="n">
        <v>50</v>
      </c>
      <c r="AB513" s="37" t="n">
        <v>50</v>
      </c>
    </row>
    <row r="514" customFormat="false" ht="14.35" hidden="false" customHeight="true" outlineLevel="0" collapsed="false">
      <c r="A514" s="17" t="s">
        <v>2508</v>
      </c>
      <c r="B514" s="27" t="n">
        <f aca="false">'POSITION - Tableau 1'!B514</f>
        <v>4</v>
      </c>
      <c r="C514" s="35" t="s">
        <v>283</v>
      </c>
      <c r="D514" s="36" t="s">
        <v>4404</v>
      </c>
      <c r="E514" s="27" t="n">
        <f aca="false">YEAR(TOT!A516)</f>
        <v>1990</v>
      </c>
      <c r="F514" s="28" t="n">
        <f aca="false">MONTH(TOT!A516)</f>
        <v>4</v>
      </c>
      <c r="G514" s="28" t="n">
        <f aca="false">DAY(TOT!A516)</f>
        <v>14</v>
      </c>
      <c r="H514" s="37" t="n">
        <v>74</v>
      </c>
      <c r="I514" s="37" t="n">
        <v>210</v>
      </c>
      <c r="J514" s="28"/>
      <c r="K514" s="38" t="n">
        <f aca="false">TOT!FX516</f>
        <v>700000</v>
      </c>
      <c r="L514" s="28"/>
      <c r="M514" s="37" t="n">
        <f aca="false">'CK - Tableau 1'!F514</f>
        <v>97</v>
      </c>
      <c r="N514" s="37" t="n">
        <f aca="false">'FG - Tableau 1'!E514</f>
        <v>95</v>
      </c>
      <c r="O514" s="37" t="n">
        <f aca="false">'DI - Tableau 1'!E514</f>
        <v>34</v>
      </c>
      <c r="P514" s="37" t="n">
        <f aca="false">'SK - Tableau 1'!G514</f>
        <v>58</v>
      </c>
      <c r="Q514" s="37" t="n">
        <f aca="false">'ST - Tableau 1'!D514</f>
        <v>79</v>
      </c>
      <c r="R514" s="37" t="n">
        <f aca="false">'EN - Tableau 1'!D514</f>
        <v>33</v>
      </c>
      <c r="S514" s="37" t="n">
        <f aca="false">DU!E514</f>
        <v>87</v>
      </c>
      <c r="T514" s="37" t="n">
        <f aca="false">'PH - Tableau 1'!P514</f>
        <v>55.5</v>
      </c>
      <c r="U514" s="37" t="n">
        <f aca="false">'FO - Tableau 1'!D514</f>
        <v>53</v>
      </c>
      <c r="V514" s="37" t="n">
        <f aca="false">'PA - Tableau 1'!K514</f>
        <v>64.5</v>
      </c>
      <c r="W514" s="37" t="n">
        <f aca="false">'SC - Tableau 1'!L514</f>
        <v>59</v>
      </c>
      <c r="X514" s="37" t="n">
        <f aca="false">'DF - Tableau 1'!I514</f>
        <v>58.5</v>
      </c>
      <c r="Y514" s="37" t="n">
        <f aca="false">PS!F514</f>
        <v>33</v>
      </c>
      <c r="Z514" s="37" t="n">
        <v>50</v>
      </c>
      <c r="AA514" s="37" t="n">
        <v>50</v>
      </c>
      <c r="AB514" s="37" t="n">
        <v>50</v>
      </c>
    </row>
    <row r="515" customFormat="false" ht="14.35" hidden="false" customHeight="true" outlineLevel="0" collapsed="false">
      <c r="A515" s="17" t="s">
        <v>2511</v>
      </c>
      <c r="B515" s="27" t="n">
        <f aca="false">'POSITION - Tableau 1'!B515</f>
        <v>8</v>
      </c>
      <c r="C515" s="35" t="s">
        <v>262</v>
      </c>
      <c r="D515" s="36" t="s">
        <v>4403</v>
      </c>
      <c r="E515" s="27" t="n">
        <f aca="false">YEAR(TOT!A517)</f>
        <v>1994</v>
      </c>
      <c r="F515" s="28" t="n">
        <f aca="false">MONTH(TOT!A517)</f>
        <v>1</v>
      </c>
      <c r="G515" s="28" t="n">
        <f aca="false">DAY(TOT!A517)</f>
        <v>7</v>
      </c>
      <c r="H515" s="37" t="n">
        <v>72</v>
      </c>
      <c r="I515" s="37" t="n">
        <v>212</v>
      </c>
      <c r="J515" s="28"/>
      <c r="K515" s="38" t="n">
        <f aca="false">TOT!FX517</f>
        <v>675000</v>
      </c>
      <c r="L515" s="28"/>
      <c r="M515" s="37" t="n">
        <f aca="false">'CK - Tableau 1'!F515</f>
        <v>80</v>
      </c>
      <c r="N515" s="37" t="n">
        <f aca="false">'FG - Tableau 1'!E515</f>
        <v>71</v>
      </c>
      <c r="O515" s="37" t="n">
        <f aca="false">'DI - Tableau 1'!E515</f>
        <v>60</v>
      </c>
      <c r="P515" s="37" t="n">
        <f aca="false">'SK - Tableau 1'!G515</f>
        <v>55</v>
      </c>
      <c r="Q515" s="37" t="n">
        <f aca="false">'ST - Tableau 1'!D515</f>
        <v>91</v>
      </c>
      <c r="R515" s="37" t="n">
        <f aca="false">'EN - Tableau 1'!D515</f>
        <v>33</v>
      </c>
      <c r="S515" s="37" t="n">
        <f aca="false">DU!E515</f>
        <v>94</v>
      </c>
      <c r="T515" s="37" t="n">
        <f aca="false">'PH - Tableau 1'!P515</f>
        <v>60</v>
      </c>
      <c r="U515" s="37" t="n">
        <f aca="false">'FO - Tableau 1'!D515</f>
        <v>33</v>
      </c>
      <c r="V515" s="37" t="n">
        <f aca="false">'PA - Tableau 1'!K515</f>
        <v>53</v>
      </c>
      <c r="W515" s="37" t="n">
        <f aca="false">'SC - Tableau 1'!L515</f>
        <v>53.5</v>
      </c>
      <c r="X515" s="37" t="n">
        <f aca="false">'DF - Tableau 1'!I515</f>
        <v>83</v>
      </c>
      <c r="Y515" s="37" t="n">
        <f aca="false">PS!F515</f>
        <v>33</v>
      </c>
      <c r="Z515" s="37" t="n">
        <v>50</v>
      </c>
      <c r="AA515" s="37" t="n">
        <v>50</v>
      </c>
      <c r="AB515" s="37" t="n">
        <v>50</v>
      </c>
    </row>
    <row r="516" customFormat="false" ht="14.35" hidden="false" customHeight="true" outlineLevel="0" collapsed="false">
      <c r="A516" s="17" t="s">
        <v>2514</v>
      </c>
      <c r="B516" s="27" t="n">
        <f aca="false">'POSITION - Tableau 1'!B516</f>
        <v>8</v>
      </c>
      <c r="C516" s="35" t="s">
        <v>262</v>
      </c>
      <c r="D516" s="36" t="s">
        <v>4403</v>
      </c>
      <c r="E516" s="27" t="n">
        <f aca="false">YEAR(TOT!A518)</f>
        <v>1995</v>
      </c>
      <c r="F516" s="28" t="n">
        <f aca="false">MONTH(TOT!A518)</f>
        <v>4</v>
      </c>
      <c r="G516" s="28" t="n">
        <f aca="false">DAY(TOT!A518)</f>
        <v>22</v>
      </c>
      <c r="H516" s="37" t="n">
        <v>74</v>
      </c>
      <c r="I516" s="37" t="n">
        <v>198</v>
      </c>
      <c r="J516" s="28"/>
      <c r="K516" s="38" t="n">
        <f aca="false">TOT!FX518</f>
        <v>750000</v>
      </c>
      <c r="L516" s="28"/>
      <c r="M516" s="37" t="n">
        <f aca="false">'CK - Tableau 1'!F516</f>
        <v>61</v>
      </c>
      <c r="N516" s="37" t="n">
        <f aca="false">'FG - Tableau 1'!E516</f>
        <v>33</v>
      </c>
      <c r="O516" s="37" t="n">
        <f aca="false">'DI - Tableau 1'!E516</f>
        <v>53</v>
      </c>
      <c r="P516" s="37" t="n">
        <f aca="false">'SK - Tableau 1'!G516</f>
        <v>64</v>
      </c>
      <c r="Q516" s="37" t="n">
        <f aca="false">'ST - Tableau 1'!D516</f>
        <v>57</v>
      </c>
      <c r="R516" s="37" t="n">
        <f aca="false">'EN - Tableau 1'!D516</f>
        <v>33</v>
      </c>
      <c r="S516" s="37" t="n">
        <f aca="false">DU!E516</f>
        <v>92</v>
      </c>
      <c r="T516" s="37" t="n">
        <f aca="false">'PH - Tableau 1'!P516</f>
        <v>56</v>
      </c>
      <c r="U516" s="37" t="n">
        <f aca="false">'FO - Tableau 1'!D516</f>
        <v>33</v>
      </c>
      <c r="V516" s="37" t="n">
        <f aca="false">'PA - Tableau 1'!K516</f>
        <v>65.5</v>
      </c>
      <c r="W516" s="37" t="n">
        <f aca="false">'SC - Tableau 1'!L516</f>
        <v>51</v>
      </c>
      <c r="X516" s="37" t="n">
        <f aca="false">'DF - Tableau 1'!I516</f>
        <v>69</v>
      </c>
      <c r="Y516" s="37" t="n">
        <f aca="false">PS!F516</f>
        <v>33</v>
      </c>
      <c r="Z516" s="37" t="n">
        <v>50</v>
      </c>
      <c r="AA516" s="37" t="n">
        <v>50</v>
      </c>
      <c r="AB516" s="37" t="n">
        <v>50</v>
      </c>
    </row>
    <row r="517" customFormat="false" ht="14.35" hidden="false" customHeight="true" outlineLevel="0" collapsed="false">
      <c r="A517" s="17" t="s">
        <v>2518</v>
      </c>
      <c r="B517" s="27" t="n">
        <f aca="false">'POSITION - Tableau 1'!B517</f>
        <v>2</v>
      </c>
      <c r="C517" s="35" t="s">
        <v>321</v>
      </c>
      <c r="D517" s="36" t="s">
        <v>4404</v>
      </c>
      <c r="E517" s="27" t="n">
        <f aca="false">YEAR(TOT!A519)</f>
        <v>1991</v>
      </c>
      <c r="F517" s="28" t="n">
        <f aca="false">MONTH(TOT!A519)</f>
        <v>4</v>
      </c>
      <c r="G517" s="28" t="n">
        <f aca="false">DAY(TOT!A519)</f>
        <v>12</v>
      </c>
      <c r="H517" s="37" t="n">
        <v>75</v>
      </c>
      <c r="I517" s="37" t="n">
        <v>206</v>
      </c>
      <c r="J517" s="28"/>
      <c r="K517" s="38" t="n">
        <f aca="false">TOT!FX519</f>
        <v>800000</v>
      </c>
      <c r="L517" s="28"/>
      <c r="M517" s="37" t="n">
        <f aca="false">'CK - Tableau 1'!F517</f>
        <v>75</v>
      </c>
      <c r="N517" s="37" t="n">
        <f aca="false">'FG - Tableau 1'!E517</f>
        <v>33</v>
      </c>
      <c r="O517" s="37" t="n">
        <f aca="false">'DI - Tableau 1'!E517</f>
        <v>89</v>
      </c>
      <c r="P517" s="37" t="n">
        <f aca="false">'SK - Tableau 1'!G517</f>
        <v>69</v>
      </c>
      <c r="Q517" s="37" t="n">
        <f aca="false">'ST - Tableau 1'!D517</f>
        <v>65</v>
      </c>
      <c r="R517" s="37" t="n">
        <f aca="false">'EN - Tableau 1'!D517</f>
        <v>33</v>
      </c>
      <c r="S517" s="37" t="n">
        <f aca="false">DU!E517</f>
        <v>95</v>
      </c>
      <c r="T517" s="37" t="n">
        <f aca="false">'PH - Tableau 1'!P517</f>
        <v>69.125</v>
      </c>
      <c r="U517" s="37" t="n">
        <f aca="false">'FO - Tableau 1'!D517</f>
        <v>33</v>
      </c>
      <c r="V517" s="37" t="n">
        <f aca="false">'PA - Tableau 1'!K517</f>
        <v>52.5</v>
      </c>
      <c r="W517" s="37" t="n">
        <f aca="false">'SC - Tableau 1'!L517</f>
        <v>73</v>
      </c>
      <c r="X517" s="37" t="n">
        <f aca="false">'DF - Tableau 1'!I517</f>
        <v>71</v>
      </c>
      <c r="Y517" s="37" t="n">
        <f aca="false">PS!F517</f>
        <v>33</v>
      </c>
      <c r="Z517" s="37" t="n">
        <v>50</v>
      </c>
      <c r="AA517" s="37" t="n">
        <v>50</v>
      </c>
      <c r="AB517" s="37" t="n">
        <v>50</v>
      </c>
    </row>
    <row r="518" customFormat="false" ht="14.35" hidden="false" customHeight="true" outlineLevel="0" collapsed="false">
      <c r="A518" s="17" t="s">
        <v>2523</v>
      </c>
      <c r="B518" s="27" t="n">
        <f aca="false">'POSITION - Tableau 1'!B518</f>
        <v>8</v>
      </c>
      <c r="C518" s="35" t="s">
        <v>262</v>
      </c>
      <c r="D518" s="36" t="s">
        <v>4404</v>
      </c>
      <c r="E518" s="27" t="n">
        <f aca="false">YEAR(TOT!A520)</f>
        <v>1985</v>
      </c>
      <c r="F518" s="28" t="n">
        <f aca="false">MONTH(TOT!A520)</f>
        <v>6</v>
      </c>
      <c r="G518" s="28" t="n">
        <f aca="false">DAY(TOT!A520)</f>
        <v>21</v>
      </c>
      <c r="H518" s="37" t="n">
        <v>76</v>
      </c>
      <c r="I518" s="37" t="n">
        <v>233</v>
      </c>
      <c r="J518" s="28"/>
      <c r="K518" s="38" t="n">
        <f aca="false">TOT!FX520</f>
        <v>4900000</v>
      </c>
      <c r="L518" s="28"/>
      <c r="M518" s="37" t="n">
        <f aca="false">'CK - Tableau 1'!F518</f>
        <v>79</v>
      </c>
      <c r="N518" s="37" t="n">
        <f aca="false">'FG - Tableau 1'!E518</f>
        <v>69</v>
      </c>
      <c r="O518" s="37" t="n">
        <f aca="false">'DI - Tableau 1'!E518</f>
        <v>47</v>
      </c>
      <c r="P518" s="37" t="n">
        <f aca="false">'SK - Tableau 1'!G518</f>
        <v>94</v>
      </c>
      <c r="Q518" s="37" t="n">
        <f aca="false">'ST - Tableau 1'!D518</f>
        <v>95</v>
      </c>
      <c r="R518" s="37" t="n">
        <f aca="false">'EN - Tableau 1'!D518</f>
        <v>33</v>
      </c>
      <c r="S518" s="37" t="n">
        <f aca="false">DU!E518</f>
        <v>85</v>
      </c>
      <c r="T518" s="37" t="n">
        <f aca="false">'PH - Tableau 1'!P518</f>
        <v>71</v>
      </c>
      <c r="U518" s="37" t="n">
        <f aca="false">'FO - Tableau 1'!D518</f>
        <v>33</v>
      </c>
      <c r="V518" s="37" t="n">
        <f aca="false">'PA - Tableau 1'!K518</f>
        <v>47</v>
      </c>
      <c r="W518" s="37" t="n">
        <f aca="false">'SC - Tableau 1'!L518</f>
        <v>48.5</v>
      </c>
      <c r="X518" s="37" t="n">
        <f aca="false">'DF - Tableau 1'!I518</f>
        <v>67.5</v>
      </c>
      <c r="Y518" s="37" t="n">
        <f aca="false">PS!F518</f>
        <v>33</v>
      </c>
      <c r="Z518" s="37" t="n">
        <v>50</v>
      </c>
      <c r="AA518" s="37" t="n">
        <v>50</v>
      </c>
      <c r="AB518" s="37" t="n">
        <v>50</v>
      </c>
    </row>
    <row r="519" customFormat="false" ht="14.35" hidden="false" customHeight="true" outlineLevel="0" collapsed="false">
      <c r="A519" s="17" t="s">
        <v>2528</v>
      </c>
      <c r="B519" s="27" t="n">
        <f aca="false">'POSITION - Tableau 1'!B519</f>
        <v>8</v>
      </c>
      <c r="C519" s="35" t="s">
        <v>262</v>
      </c>
      <c r="D519" s="36" t="s">
        <v>4404</v>
      </c>
      <c r="E519" s="27" t="n">
        <f aca="false">YEAR(TOT!A521)</f>
        <v>1987</v>
      </c>
      <c r="F519" s="28" t="n">
        <f aca="false">MONTH(TOT!A521)</f>
        <v>1</v>
      </c>
      <c r="G519" s="28" t="n">
        <f aca="false">DAY(TOT!A521)</f>
        <v>13</v>
      </c>
      <c r="H519" s="37" t="n">
        <v>76</v>
      </c>
      <c r="I519" s="37" t="n">
        <v>209</v>
      </c>
      <c r="J519" s="28"/>
      <c r="K519" s="38" t="n">
        <f aca="false">TOT!FX521</f>
        <v>6000000</v>
      </c>
      <c r="L519" s="28"/>
      <c r="M519" s="37" t="n">
        <f aca="false">'CK - Tableau 1'!F519</f>
        <v>56</v>
      </c>
      <c r="N519" s="37" t="n">
        <f aca="false">'FG - Tableau 1'!E519</f>
        <v>33</v>
      </c>
      <c r="O519" s="37" t="n">
        <f aca="false">'DI - Tableau 1'!E519</f>
        <v>86</v>
      </c>
      <c r="P519" s="37" t="n">
        <f aca="false">'SK - Tableau 1'!G519</f>
        <v>82</v>
      </c>
      <c r="Q519" s="37" t="n">
        <f aca="false">'ST - Tableau 1'!D519</f>
        <v>65</v>
      </c>
      <c r="R519" s="37" t="n">
        <f aca="false">'EN - Tableau 1'!D519</f>
        <v>39</v>
      </c>
      <c r="S519" s="37" t="n">
        <f aca="false">DU!E519</f>
        <v>87</v>
      </c>
      <c r="T519" s="37" t="n">
        <f aca="false">'PH - Tableau 1'!P519</f>
        <v>62.25</v>
      </c>
      <c r="U519" s="37" t="n">
        <f aca="false">'FO - Tableau 1'!D519</f>
        <v>33</v>
      </c>
      <c r="V519" s="37" t="n">
        <f aca="false">'PA - Tableau 1'!K519</f>
        <v>51.5</v>
      </c>
      <c r="W519" s="37" t="n">
        <f aca="false">'SC - Tableau 1'!L519</f>
        <v>49</v>
      </c>
      <c r="X519" s="37" t="n">
        <f aca="false">'DF - Tableau 1'!I519</f>
        <v>78</v>
      </c>
      <c r="Y519" s="37" t="n">
        <f aca="false">PS!F519</f>
        <v>33</v>
      </c>
      <c r="Z519" s="37" t="n">
        <v>50</v>
      </c>
      <c r="AA519" s="37" t="n">
        <v>50</v>
      </c>
      <c r="AB519" s="37" t="n">
        <v>50</v>
      </c>
    </row>
    <row r="520" customFormat="false" ht="14.35" hidden="false" customHeight="true" outlineLevel="0" collapsed="false">
      <c r="A520" s="17" t="s">
        <v>2531</v>
      </c>
      <c r="B520" s="27" t="n">
        <f aca="false">'POSITION - Tableau 1'!B520</f>
        <v>8</v>
      </c>
      <c r="C520" s="35" t="s">
        <v>262</v>
      </c>
      <c r="D520" s="36" t="s">
        <v>4404</v>
      </c>
      <c r="E520" s="27" t="n">
        <f aca="false">YEAR(TOT!A522)</f>
        <v>1987</v>
      </c>
      <c r="F520" s="28" t="n">
        <f aca="false">MONTH(TOT!A522)</f>
        <v>3</v>
      </c>
      <c r="G520" s="28" t="n">
        <f aca="false">DAY(TOT!A522)</f>
        <v>30</v>
      </c>
      <c r="H520" s="37" t="n">
        <v>73</v>
      </c>
      <c r="I520" s="37" t="n">
        <v>205</v>
      </c>
      <c r="J520" s="28"/>
      <c r="K520" s="38" t="n">
        <f aca="false">TOT!FX522</f>
        <v>4250000</v>
      </c>
      <c r="L520" s="28"/>
      <c r="M520" s="37" t="n">
        <f aca="false">'CK - Tableau 1'!F520</f>
        <v>34</v>
      </c>
      <c r="N520" s="37" t="n">
        <f aca="false">'FG - Tableau 1'!E520</f>
        <v>33</v>
      </c>
      <c r="O520" s="37" t="n">
        <f aca="false">'DI - Tableau 1'!E520</f>
        <v>97</v>
      </c>
      <c r="P520" s="37" t="n">
        <f aca="false">'SK - Tableau 1'!G520</f>
        <v>85</v>
      </c>
      <c r="Q520" s="37" t="n">
        <f aca="false">'ST - Tableau 1'!D520</f>
        <v>76</v>
      </c>
      <c r="R520" s="37" t="n">
        <f aca="false">'EN - Tableau 1'!D520</f>
        <v>79</v>
      </c>
      <c r="S520" s="37" t="n">
        <f aca="false">DU!E520</f>
        <v>98</v>
      </c>
      <c r="T520" s="37" t="n">
        <f aca="false">'PH - Tableau 1'!P520</f>
        <v>76.5</v>
      </c>
      <c r="U520" s="37" t="n">
        <f aca="false">'FO - Tableau 1'!D520</f>
        <v>33</v>
      </c>
      <c r="V520" s="37" t="n">
        <f aca="false">'PA - Tableau 1'!K520</f>
        <v>57.5</v>
      </c>
      <c r="W520" s="37" t="n">
        <f aca="false">'SC - Tableau 1'!L520</f>
        <v>64</v>
      </c>
      <c r="X520" s="37" t="n">
        <f aca="false">'DF - Tableau 1'!I520</f>
        <v>72.5</v>
      </c>
      <c r="Y520" s="37" t="n">
        <f aca="false">PS!F520</f>
        <v>33</v>
      </c>
      <c r="Z520" s="37" t="n">
        <v>50</v>
      </c>
      <c r="AA520" s="37" t="n">
        <v>50</v>
      </c>
      <c r="AB520" s="37" t="n">
        <v>50</v>
      </c>
    </row>
    <row r="521" customFormat="false" ht="14.35" hidden="false" customHeight="true" outlineLevel="0" collapsed="false">
      <c r="A521" s="17" t="s">
        <v>2535</v>
      </c>
      <c r="B521" s="27" t="n">
        <f aca="false">'POSITION - Tableau 1'!B521</f>
        <v>8</v>
      </c>
      <c r="C521" s="35" t="s">
        <v>262</v>
      </c>
      <c r="D521" s="36" t="s">
        <v>4404</v>
      </c>
      <c r="E521" s="27" t="n">
        <f aca="false">YEAR(TOT!A523)</f>
        <v>1990</v>
      </c>
      <c r="F521" s="28" t="n">
        <f aca="false">MONTH(TOT!A523)</f>
        <v>2</v>
      </c>
      <c r="G521" s="28" t="n">
        <f aca="false">DAY(TOT!A523)</f>
        <v>23</v>
      </c>
      <c r="H521" s="37" t="n">
        <v>75</v>
      </c>
      <c r="I521" s="37" t="n">
        <v>208</v>
      </c>
      <c r="J521" s="28"/>
      <c r="K521" s="38" t="n">
        <f aca="false">TOT!FX523</f>
        <v>4000000</v>
      </c>
      <c r="L521" s="28"/>
      <c r="M521" s="37" t="n">
        <f aca="false">'CK - Tableau 1'!F521</f>
        <v>51</v>
      </c>
      <c r="N521" s="37" t="n">
        <f aca="false">'FG - Tableau 1'!E521</f>
        <v>60</v>
      </c>
      <c r="O521" s="37" t="n">
        <f aca="false">'DI - Tableau 1'!E521</f>
        <v>80</v>
      </c>
      <c r="P521" s="37" t="n">
        <f aca="false">'SK - Tableau 1'!G521</f>
        <v>91</v>
      </c>
      <c r="Q521" s="37" t="n">
        <f aca="false">'ST - Tableau 1'!D521</f>
        <v>69</v>
      </c>
      <c r="R521" s="37" t="n">
        <f aca="false">'EN - Tableau 1'!D521</f>
        <v>87</v>
      </c>
      <c r="S521" s="37" t="n">
        <f aca="false">DU!E521</f>
        <v>99</v>
      </c>
      <c r="T521" s="37" t="n">
        <f aca="false">'PH - Tableau 1'!P521</f>
        <v>71.875</v>
      </c>
      <c r="U521" s="37" t="n">
        <f aca="false">'FO - Tableau 1'!D521</f>
        <v>33</v>
      </c>
      <c r="V521" s="37" t="n">
        <f aca="false">'PA - Tableau 1'!K521</f>
        <v>60.5</v>
      </c>
      <c r="W521" s="37" t="n">
        <f aca="false">'SC - Tableau 1'!L521</f>
        <v>55</v>
      </c>
      <c r="X521" s="37" t="n">
        <f aca="false">'DF - Tableau 1'!I521</f>
        <v>66.5</v>
      </c>
      <c r="Y521" s="37" t="n">
        <f aca="false">PS!F521</f>
        <v>33</v>
      </c>
      <c r="Z521" s="37" t="n">
        <v>50</v>
      </c>
      <c r="AA521" s="37" t="n">
        <v>50</v>
      </c>
      <c r="AB521" s="37" t="n">
        <v>50</v>
      </c>
    </row>
    <row r="522" customFormat="false" ht="14.35" hidden="false" customHeight="true" outlineLevel="0" collapsed="false">
      <c r="A522" s="17" t="s">
        <v>2539</v>
      </c>
      <c r="B522" s="27" t="n">
        <f aca="false">'POSITION - Tableau 1'!B522</f>
        <v>2</v>
      </c>
      <c r="C522" s="35" t="s">
        <v>262</v>
      </c>
      <c r="D522" s="36" t="s">
        <v>4404</v>
      </c>
      <c r="E522" s="27" t="n">
        <f aca="false">YEAR(TOT!A524)</f>
        <v>1991</v>
      </c>
      <c r="F522" s="28" t="n">
        <f aca="false">MONTH(TOT!A524)</f>
        <v>8</v>
      </c>
      <c r="G522" s="28" t="n">
        <f aca="false">DAY(TOT!A524)</f>
        <v>10</v>
      </c>
      <c r="H522" s="37" t="n">
        <v>75</v>
      </c>
      <c r="I522" s="37" t="n">
        <v>232</v>
      </c>
      <c r="J522" s="28"/>
      <c r="K522" s="38" t="n">
        <f aca="false">TOT!FX524</f>
        <v>2000000</v>
      </c>
      <c r="L522" s="28"/>
      <c r="M522" s="37" t="n">
        <f aca="false">'CK - Tableau 1'!F522</f>
        <v>95</v>
      </c>
      <c r="N522" s="37" t="n">
        <f aca="false">'FG - Tableau 1'!E522</f>
        <v>77</v>
      </c>
      <c r="O522" s="37" t="n">
        <f aca="false">'DI - Tableau 1'!E522</f>
        <v>39</v>
      </c>
      <c r="P522" s="37" t="n">
        <f aca="false">'SK - Tableau 1'!G522</f>
        <v>65</v>
      </c>
      <c r="Q522" s="37" t="n">
        <f aca="false">'ST - Tableau 1'!D522</f>
        <v>96</v>
      </c>
      <c r="R522" s="37" t="n">
        <f aca="false">'EN - Tableau 1'!D522</f>
        <v>33</v>
      </c>
      <c r="S522" s="37" t="n">
        <f aca="false">DU!E522</f>
        <v>97</v>
      </c>
      <c r="T522" s="37" t="n">
        <f aca="false">'PH - Tableau 1'!P522</f>
        <v>72.125</v>
      </c>
      <c r="U522" s="37" t="n">
        <f aca="false">'FO - Tableau 1'!D522</f>
        <v>53</v>
      </c>
      <c r="V522" s="37" t="n">
        <f aca="false">'PA - Tableau 1'!K522</f>
        <v>66</v>
      </c>
      <c r="W522" s="37" t="n">
        <f aca="false">'SC - Tableau 1'!L522</f>
        <v>66</v>
      </c>
      <c r="X522" s="37" t="n">
        <f aca="false">'DF - Tableau 1'!I522</f>
        <v>73</v>
      </c>
      <c r="Y522" s="37" t="n">
        <f aca="false">PS!F522</f>
        <v>33</v>
      </c>
      <c r="Z522" s="37" t="n">
        <v>50</v>
      </c>
      <c r="AA522" s="37" t="n">
        <v>50</v>
      </c>
      <c r="AB522" s="37" t="n">
        <v>50</v>
      </c>
    </row>
    <row r="523" customFormat="false" ht="14.35" hidden="false" customHeight="true" outlineLevel="0" collapsed="false">
      <c r="A523" s="17" t="s">
        <v>2545</v>
      </c>
      <c r="B523" s="27" t="n">
        <f aca="false">'POSITION - Tableau 1'!B523</f>
        <v>2</v>
      </c>
      <c r="C523" s="35" t="s">
        <v>321</v>
      </c>
      <c r="D523" s="36" t="s">
        <v>4404</v>
      </c>
      <c r="E523" s="27" t="n">
        <f aca="false">YEAR(TOT!A525)</f>
        <v>1990</v>
      </c>
      <c r="F523" s="28" t="n">
        <f aca="false">MONTH(TOT!A525)</f>
        <v>10</v>
      </c>
      <c r="G523" s="28" t="n">
        <f aca="false">DAY(TOT!A525)</f>
        <v>6</v>
      </c>
      <c r="H523" s="37" t="n">
        <v>73</v>
      </c>
      <c r="I523" s="37" t="n">
        <v>205</v>
      </c>
      <c r="J523" s="28"/>
      <c r="K523" s="38" t="n">
        <f aca="false">TOT!FX525</f>
        <v>4750000</v>
      </c>
      <c r="L523" s="28"/>
      <c r="M523" s="37" t="n">
        <f aca="false">'CK - Tableau 1'!F523</f>
        <v>36</v>
      </c>
      <c r="N523" s="37" t="n">
        <f aca="false">'FG - Tableau 1'!E523</f>
        <v>33</v>
      </c>
      <c r="O523" s="37" t="n">
        <f aca="false">'DI - Tableau 1'!E523</f>
        <v>64</v>
      </c>
      <c r="P523" s="37" t="n">
        <f aca="false">'SK - Tableau 1'!G523</f>
        <v>62</v>
      </c>
      <c r="Q523" s="37" t="n">
        <f aca="false">'ST - Tableau 1'!D523</f>
        <v>76</v>
      </c>
      <c r="R523" s="37" t="n">
        <f aca="false">'EN - Tableau 1'!D523</f>
        <v>59</v>
      </c>
      <c r="S523" s="37" t="n">
        <f aca="false">DU!E523</f>
        <v>83</v>
      </c>
      <c r="T523" s="37" t="n">
        <f aca="false">'PH - Tableau 1'!P523</f>
        <v>62.375</v>
      </c>
      <c r="U523" s="37" t="n">
        <f aca="false">'FO - Tableau 1'!D523</f>
        <v>60</v>
      </c>
      <c r="V523" s="37" t="n">
        <f aca="false">'PA - Tableau 1'!K523</f>
        <v>80.5</v>
      </c>
      <c r="W523" s="37" t="n">
        <f aca="false">'SC - Tableau 1'!L523</f>
        <v>70</v>
      </c>
      <c r="X523" s="37" t="n">
        <f aca="false">'DF - Tableau 1'!I523</f>
        <v>67.5</v>
      </c>
      <c r="Y523" s="37" t="n">
        <f aca="false">PS!F523</f>
        <v>33</v>
      </c>
      <c r="Z523" s="37" t="n">
        <v>50</v>
      </c>
      <c r="AA523" s="37" t="n">
        <v>50</v>
      </c>
      <c r="AB523" s="37" t="n">
        <v>50</v>
      </c>
    </row>
    <row r="524" customFormat="false" ht="14.35" hidden="false" customHeight="true" outlineLevel="0" collapsed="false">
      <c r="A524" s="17" t="s">
        <v>2549</v>
      </c>
      <c r="B524" s="27" t="n">
        <f aca="false">'POSITION - Tableau 1'!B524</f>
        <v>1</v>
      </c>
      <c r="C524" s="35" t="s">
        <v>321</v>
      </c>
      <c r="D524" s="36" t="s">
        <v>4404</v>
      </c>
      <c r="E524" s="27" t="n">
        <f aca="false">YEAR(TOT!A526)</f>
        <v>1990</v>
      </c>
      <c r="F524" s="28" t="n">
        <f aca="false">MONTH(TOT!A526)</f>
        <v>5</v>
      </c>
      <c r="G524" s="28" t="n">
        <f aca="false">DAY(TOT!A526)</f>
        <v>27</v>
      </c>
      <c r="H524" s="37" t="n">
        <v>72</v>
      </c>
      <c r="I524" s="37" t="n">
        <v>186</v>
      </c>
      <c r="J524" s="28"/>
      <c r="K524" s="38" t="n">
        <f aca="false">TOT!FX526</f>
        <v>3475000</v>
      </c>
      <c r="L524" s="28"/>
      <c r="M524" s="37" t="n">
        <f aca="false">'CK - Tableau 1'!F524</f>
        <v>75</v>
      </c>
      <c r="N524" s="37" t="n">
        <f aca="false">'FG - Tableau 1'!E524</f>
        <v>33</v>
      </c>
      <c r="O524" s="37" t="n">
        <f aca="false">'DI - Tableau 1'!E524</f>
        <v>49</v>
      </c>
      <c r="P524" s="37" t="n">
        <f aca="false">'SK - Tableau 1'!G524</f>
        <v>49</v>
      </c>
      <c r="Q524" s="37" t="n">
        <f aca="false">'ST - Tableau 1'!D524</f>
        <v>48</v>
      </c>
      <c r="R524" s="37" t="n">
        <f aca="false">'EN - Tableau 1'!D524</f>
        <v>33</v>
      </c>
      <c r="S524" s="37" t="n">
        <f aca="false">DU!E524</f>
        <v>85</v>
      </c>
      <c r="T524" s="37" t="n">
        <f aca="false">'PH - Tableau 1'!P524</f>
        <v>64.625</v>
      </c>
      <c r="U524" s="37" t="n">
        <f aca="false">'FO - Tableau 1'!D524</f>
        <v>90</v>
      </c>
      <c r="V524" s="37" t="n">
        <f aca="false">'PA - Tableau 1'!K524</f>
        <v>66</v>
      </c>
      <c r="W524" s="37" t="n">
        <f aca="false">'SC - Tableau 1'!L524</f>
        <v>51.5</v>
      </c>
      <c r="X524" s="37" t="n">
        <f aca="false">'DF - Tableau 1'!I524</f>
        <v>62.5</v>
      </c>
      <c r="Y524" s="37" t="n">
        <f aca="false">PS!F524</f>
        <v>33</v>
      </c>
      <c r="Z524" s="37" t="n">
        <v>50</v>
      </c>
      <c r="AA524" s="37" t="n">
        <v>50</v>
      </c>
      <c r="AB524" s="37" t="n">
        <v>50</v>
      </c>
    </row>
    <row r="525" customFormat="false" ht="14.35" hidden="false" customHeight="true" outlineLevel="0" collapsed="false">
      <c r="A525" s="17" t="s">
        <v>2552</v>
      </c>
      <c r="B525" s="27" t="n">
        <f aca="false">'POSITION - Tableau 1'!B525</f>
        <v>8</v>
      </c>
      <c r="C525" s="35" t="s">
        <v>321</v>
      </c>
      <c r="D525" s="36" t="s">
        <v>4404</v>
      </c>
      <c r="E525" s="27" t="n">
        <f aca="false">YEAR(TOT!A527)</f>
        <v>1996</v>
      </c>
      <c r="F525" s="28" t="n">
        <f aca="false">MONTH(TOT!A527)</f>
        <v>5</v>
      </c>
      <c r="G525" s="28" t="n">
        <f aca="false">DAY(TOT!A527)</f>
        <v>8</v>
      </c>
      <c r="H525" s="37" t="n">
        <v>76</v>
      </c>
      <c r="I525" s="37" t="n">
        <v>180</v>
      </c>
      <c r="J525" s="28"/>
      <c r="K525" s="38" t="n">
        <f aca="false">TOT!FX527</f>
        <v>825000</v>
      </c>
      <c r="L525" s="28"/>
      <c r="M525" s="37" t="n">
        <f aca="false">'CK - Tableau 1'!F525</f>
        <v>60</v>
      </c>
      <c r="N525" s="37" t="n">
        <f aca="false">'FG - Tableau 1'!E525</f>
        <v>33</v>
      </c>
      <c r="O525" s="37" t="n">
        <f aca="false">'DI - Tableau 1'!E525</f>
        <v>76</v>
      </c>
      <c r="P525" s="37" t="n">
        <f aca="false">'SK - Tableau 1'!G525</f>
        <v>51</v>
      </c>
      <c r="Q525" s="37" t="n">
        <f aca="false">'ST - Tableau 1'!D525</f>
        <v>34</v>
      </c>
      <c r="R525" s="37" t="n">
        <f aca="false">'EN - Tableau 1'!D525</f>
        <v>33</v>
      </c>
      <c r="S525" s="37" t="n">
        <f aca="false">DU!E525</f>
        <v>85</v>
      </c>
      <c r="T525" s="37" t="n">
        <f aca="false">'PH - Tableau 1'!P525</f>
        <v>54.125</v>
      </c>
      <c r="U525" s="37" t="n">
        <f aca="false">'FO - Tableau 1'!D525</f>
        <v>33</v>
      </c>
      <c r="V525" s="37" t="n">
        <f aca="false">'PA - Tableau 1'!K525</f>
        <v>57.5</v>
      </c>
      <c r="W525" s="37" t="n">
        <f aca="false">'SC - Tableau 1'!L525</f>
        <v>53</v>
      </c>
      <c r="X525" s="37" t="n">
        <f aca="false">'DF - Tableau 1'!I525</f>
        <v>57.5</v>
      </c>
      <c r="Y525" s="37" t="n">
        <f aca="false">PS!F525</f>
        <v>33</v>
      </c>
      <c r="Z525" s="37" t="n">
        <v>50</v>
      </c>
      <c r="AA525" s="37" t="n">
        <v>50</v>
      </c>
      <c r="AB525" s="37" t="n">
        <v>50</v>
      </c>
    </row>
    <row r="526" customFormat="false" ht="14.35" hidden="false" customHeight="true" outlineLevel="0" collapsed="false">
      <c r="A526" s="17" t="s">
        <v>2555</v>
      </c>
      <c r="B526" s="27" t="n">
        <f aca="false">'POSITION - Tableau 1'!B526</f>
        <v>2</v>
      </c>
      <c r="C526" s="35" t="s">
        <v>321</v>
      </c>
      <c r="D526" s="36" t="s">
        <v>4403</v>
      </c>
      <c r="E526" s="27" t="n">
        <f aca="false">YEAR(TOT!A528)</f>
        <v>1992</v>
      </c>
      <c r="F526" s="28" t="n">
        <f aca="false">MONTH(TOT!A528)</f>
        <v>4</v>
      </c>
      <c r="G526" s="28" t="n">
        <f aca="false">DAY(TOT!A528)</f>
        <v>7</v>
      </c>
      <c r="H526" s="37" t="n">
        <v>71</v>
      </c>
      <c r="I526" s="37" t="n">
        <v>175</v>
      </c>
      <c r="J526" s="28"/>
      <c r="K526" s="38" t="n">
        <f aca="false">TOT!FX528</f>
        <v>700000</v>
      </c>
      <c r="L526" s="28"/>
      <c r="M526" s="37" t="n">
        <f aca="false">'CK - Tableau 1'!F526</f>
        <v>66</v>
      </c>
      <c r="N526" s="37" t="n">
        <f aca="false">'FG - Tableau 1'!E526</f>
        <v>71</v>
      </c>
      <c r="O526" s="37" t="n">
        <f aca="false">'DI - Tableau 1'!E526</f>
        <v>96</v>
      </c>
      <c r="P526" s="37" t="n">
        <f aca="false">'SK - Tableau 1'!G526</f>
        <v>56</v>
      </c>
      <c r="Q526" s="37" t="n">
        <f aca="false">'ST - Tableau 1'!D526</f>
        <v>39</v>
      </c>
      <c r="R526" s="37" t="n">
        <f aca="false">'EN - Tableau 1'!D526</f>
        <v>33</v>
      </c>
      <c r="S526" s="37" t="n">
        <f aca="false">DU!E526</f>
        <v>88</v>
      </c>
      <c r="T526" s="37" t="n">
        <f aca="false">'PH - Tableau 1'!P526</f>
        <v>60.75</v>
      </c>
      <c r="U526" s="37" t="n">
        <f aca="false">'FO - Tableau 1'!D526</f>
        <v>53</v>
      </c>
      <c r="V526" s="37" t="n">
        <f aca="false">'PA - Tableau 1'!K526</f>
        <v>59</v>
      </c>
      <c r="W526" s="37" t="n">
        <f aca="false">'SC - Tableau 1'!L526</f>
        <v>62.5</v>
      </c>
      <c r="X526" s="37" t="n">
        <f aca="false">'DF - Tableau 1'!I526</f>
        <v>66</v>
      </c>
      <c r="Y526" s="37" t="n">
        <f aca="false">PS!F526</f>
        <v>33</v>
      </c>
      <c r="Z526" s="37" t="n">
        <v>50</v>
      </c>
      <c r="AA526" s="37" t="n">
        <v>50</v>
      </c>
      <c r="AB526" s="37" t="n">
        <v>50</v>
      </c>
    </row>
    <row r="527" customFormat="false" ht="14.35" hidden="false" customHeight="true" outlineLevel="0" collapsed="false">
      <c r="A527" s="17" t="s">
        <v>2559</v>
      </c>
      <c r="B527" s="27" t="n">
        <f aca="false">'POSITION - Tableau 1'!B527</f>
        <v>2</v>
      </c>
      <c r="C527" s="35" t="s">
        <v>532</v>
      </c>
      <c r="D527" s="36" t="s">
        <v>4404</v>
      </c>
      <c r="E527" s="27" t="n">
        <f aca="false">YEAR(TOT!A529)</f>
        <v>1991</v>
      </c>
      <c r="F527" s="28" t="n">
        <f aca="false">MONTH(TOT!A529)</f>
        <v>8</v>
      </c>
      <c r="G527" s="28" t="n">
        <f aca="false">DAY(TOT!A529)</f>
        <v>28</v>
      </c>
      <c r="H527" s="37" t="n">
        <v>74</v>
      </c>
      <c r="I527" s="37" t="n">
        <v>197</v>
      </c>
      <c r="J527" s="28"/>
      <c r="K527" s="38" t="n">
        <f aca="false">TOT!FX529</f>
        <v>650000</v>
      </c>
      <c r="L527" s="28"/>
      <c r="M527" s="37" t="n">
        <f aca="false">'CK - Tableau 1'!F527</f>
        <v>73</v>
      </c>
      <c r="N527" s="37" t="n">
        <f aca="false">'FG - Tableau 1'!E527</f>
        <v>33</v>
      </c>
      <c r="O527" s="37" t="n">
        <f aca="false">'DI - Tableau 1'!E527</f>
        <v>73</v>
      </c>
      <c r="P527" s="37" t="n">
        <f aca="false">'SK - Tableau 1'!G527</f>
        <v>54</v>
      </c>
      <c r="Q527" s="37" t="n">
        <f aca="false">'ST - Tableau 1'!D527</f>
        <v>56</v>
      </c>
      <c r="R527" s="37" t="n">
        <f aca="false">'EN - Tableau 1'!D527</f>
        <v>33</v>
      </c>
      <c r="S527" s="37" t="n">
        <f aca="false">DU!E527</f>
        <v>63</v>
      </c>
      <c r="T527" s="37" t="n">
        <f aca="false">'PH - Tableau 1'!P527</f>
        <v>51.5</v>
      </c>
      <c r="U527" s="37" t="n">
        <f aca="false">'FO - Tableau 1'!D527</f>
        <v>33</v>
      </c>
      <c r="V527" s="37" t="n">
        <f aca="false">'PA - Tableau 1'!K527</f>
        <v>47</v>
      </c>
      <c r="W527" s="37" t="n">
        <f aca="false">'SC - Tableau 1'!L527</f>
        <v>53.5</v>
      </c>
      <c r="X527" s="37" t="n">
        <f aca="false">'DF - Tableau 1'!I527</f>
        <v>60</v>
      </c>
      <c r="Y527" s="37" t="n">
        <f aca="false">PS!F527</f>
        <v>33</v>
      </c>
      <c r="Z527" s="37" t="n">
        <v>50</v>
      </c>
      <c r="AA527" s="37" t="n">
        <v>50</v>
      </c>
      <c r="AB527" s="37" t="n">
        <v>50</v>
      </c>
    </row>
    <row r="528" customFormat="false" ht="14.35" hidden="false" customHeight="true" outlineLevel="0" collapsed="false">
      <c r="A528" s="17" t="s">
        <v>2564</v>
      </c>
      <c r="B528" s="27" t="n">
        <f aca="false">'POSITION - Tableau 1'!B528</f>
        <v>4</v>
      </c>
      <c r="C528" s="35" t="s">
        <v>532</v>
      </c>
      <c r="D528" s="36" t="s">
        <v>4404</v>
      </c>
      <c r="E528" s="27" t="n">
        <f aca="false">YEAR(TOT!A530)</f>
        <v>1982</v>
      </c>
      <c r="F528" s="28" t="n">
        <f aca="false">MONTH(TOT!A530)</f>
        <v>2</v>
      </c>
      <c r="G528" s="28" t="n">
        <f aca="false">DAY(TOT!A530)</f>
        <v>14</v>
      </c>
      <c r="H528" s="37" t="n">
        <v>73</v>
      </c>
      <c r="I528" s="37" t="n">
        <v>200</v>
      </c>
      <c r="J528" s="28"/>
      <c r="K528" s="38" t="n">
        <f aca="false">TOT!FX530</f>
        <v>5075000</v>
      </c>
      <c r="L528" s="28"/>
      <c r="M528" s="37" t="n">
        <f aca="false">'CK - Tableau 1'!F528</f>
        <v>36</v>
      </c>
      <c r="N528" s="37" t="n">
        <f aca="false">'FG - Tableau 1'!E528</f>
        <v>33</v>
      </c>
      <c r="O528" s="37" t="n">
        <f aca="false">'DI - Tableau 1'!E528</f>
        <v>50</v>
      </c>
      <c r="P528" s="37" t="n">
        <f aca="false">'SK - Tableau 1'!G528</f>
        <v>94</v>
      </c>
      <c r="Q528" s="37" t="n">
        <f aca="false">'ST - Tableau 1'!D528</f>
        <v>67</v>
      </c>
      <c r="R528" s="37" t="n">
        <f aca="false">'EN - Tableau 1'!D528</f>
        <v>39</v>
      </c>
      <c r="S528" s="37" t="n">
        <f aca="false">DU!E528</f>
        <v>84</v>
      </c>
      <c r="T528" s="37" t="n">
        <f aca="false">'PH - Tableau 1'!P528</f>
        <v>72.25</v>
      </c>
      <c r="U528" s="37" t="n">
        <f aca="false">'FO - Tableau 1'!D528</f>
        <v>33</v>
      </c>
      <c r="V528" s="37" t="n">
        <f aca="false">'PA - Tableau 1'!K528</f>
        <v>80</v>
      </c>
      <c r="W528" s="37" t="n">
        <f aca="false">'SC - Tableau 1'!L528</f>
        <v>84.5</v>
      </c>
      <c r="X528" s="37" t="n">
        <f aca="false">'DF - Tableau 1'!I528</f>
        <v>57</v>
      </c>
      <c r="Y528" s="37" t="n">
        <f aca="false">PS!F528</f>
        <v>44</v>
      </c>
      <c r="Z528" s="37" t="n">
        <v>50</v>
      </c>
      <c r="AA528" s="37" t="n">
        <v>50</v>
      </c>
      <c r="AB528" s="37" t="n">
        <v>50</v>
      </c>
    </row>
    <row r="529" customFormat="false" ht="14.35" hidden="false" customHeight="true" outlineLevel="0" collapsed="false">
      <c r="A529" s="17" t="s">
        <v>2570</v>
      </c>
      <c r="B529" s="27" t="n">
        <f aca="false">'POSITION - Tableau 1'!B529</f>
        <v>4</v>
      </c>
      <c r="C529" s="35" t="s">
        <v>321</v>
      </c>
      <c r="D529" s="36" t="s">
        <v>4404</v>
      </c>
      <c r="E529" s="27" t="n">
        <f aca="false">YEAR(TOT!A531)</f>
        <v>1988</v>
      </c>
      <c r="F529" s="28" t="n">
        <f aca="false">MONTH(TOT!A531)</f>
        <v>9</v>
      </c>
      <c r="G529" s="28" t="n">
        <f aca="false">DAY(TOT!A531)</f>
        <v>19</v>
      </c>
      <c r="H529" s="37" t="n">
        <v>72</v>
      </c>
      <c r="I529" s="37" t="n">
        <v>185</v>
      </c>
      <c r="J529" s="28"/>
      <c r="K529" s="38" t="n">
        <f aca="false">TOT!FX531</f>
        <v>650000</v>
      </c>
      <c r="L529" s="28"/>
      <c r="M529" s="37" t="n">
        <f aca="false">'CK - Tableau 1'!F529</f>
        <v>73</v>
      </c>
      <c r="N529" s="37" t="n">
        <f aca="false">'FG - Tableau 1'!E529</f>
        <v>33</v>
      </c>
      <c r="O529" s="37" t="n">
        <f aca="false">'DI - Tableau 1'!E529</f>
        <v>73</v>
      </c>
      <c r="P529" s="37" t="n">
        <f aca="false">'SK - Tableau 1'!G529</f>
        <v>55</v>
      </c>
      <c r="Q529" s="37" t="n">
        <f aca="false">'ST - Tableau 1'!D529</f>
        <v>47</v>
      </c>
      <c r="R529" s="37" t="n">
        <f aca="false">'EN - Tableau 1'!D529</f>
        <v>33</v>
      </c>
      <c r="S529" s="37" t="n">
        <f aca="false">DU!E529</f>
        <v>84</v>
      </c>
      <c r="T529" s="37" t="n">
        <f aca="false">'PH - Tableau 1'!P529</f>
        <v>55.875</v>
      </c>
      <c r="U529" s="37" t="n">
        <f aca="false">'FO - Tableau 1'!D529</f>
        <v>36</v>
      </c>
      <c r="V529" s="37" t="n">
        <f aca="false">'PA - Tableau 1'!K529</f>
        <v>60</v>
      </c>
      <c r="W529" s="37" t="n">
        <f aca="false">'SC - Tableau 1'!L529</f>
        <v>60</v>
      </c>
      <c r="X529" s="37" t="n">
        <f aca="false">'DF - Tableau 1'!I529</f>
        <v>59.5</v>
      </c>
      <c r="Y529" s="37" t="n">
        <f aca="false">PS!F529</f>
        <v>33</v>
      </c>
      <c r="Z529" s="37" t="n">
        <v>50</v>
      </c>
      <c r="AA529" s="37" t="n">
        <v>50</v>
      </c>
      <c r="AB529" s="37" t="n">
        <v>50</v>
      </c>
    </row>
    <row r="530" customFormat="false" ht="14.35" hidden="false" customHeight="true" outlineLevel="0" collapsed="false">
      <c r="A530" s="17" t="s">
        <v>2574</v>
      </c>
      <c r="B530" s="27" t="n">
        <f aca="false">'POSITION - Tableau 1'!B530</f>
        <v>8</v>
      </c>
      <c r="C530" s="35" t="s">
        <v>283</v>
      </c>
      <c r="D530" s="36" t="s">
        <v>4403</v>
      </c>
      <c r="E530" s="27" t="n">
        <f aca="false">YEAR(TOT!A532)</f>
        <v>1991</v>
      </c>
      <c r="F530" s="28" t="n">
        <f aca="false">MONTH(TOT!A532)</f>
        <v>10</v>
      </c>
      <c r="G530" s="28" t="n">
        <f aca="false">DAY(TOT!A532)</f>
        <v>18</v>
      </c>
      <c r="H530" s="37" t="n">
        <v>76</v>
      </c>
      <c r="I530" s="37" t="n">
        <v>201</v>
      </c>
      <c r="J530" s="28"/>
      <c r="K530" s="38" t="n">
        <f aca="false">TOT!FX532</f>
        <v>650000</v>
      </c>
      <c r="L530" s="28"/>
      <c r="M530" s="37" t="n">
        <f aca="false">'CK - Tableau 1'!F530</f>
        <v>70</v>
      </c>
      <c r="N530" s="37" t="n">
        <f aca="false">'FG - Tableau 1'!E530</f>
        <v>33</v>
      </c>
      <c r="O530" s="37" t="n">
        <f aca="false">'DI - Tableau 1'!E530</f>
        <v>73</v>
      </c>
      <c r="P530" s="37" t="n">
        <f aca="false">'SK - Tableau 1'!G530</f>
        <v>47</v>
      </c>
      <c r="Q530" s="37" t="n">
        <f aca="false">'ST - Tableau 1'!D530</f>
        <v>51</v>
      </c>
      <c r="R530" s="37" t="n">
        <f aca="false">'EN - Tableau 1'!D530</f>
        <v>33</v>
      </c>
      <c r="S530" s="37" t="n">
        <f aca="false">DU!E530</f>
        <v>84</v>
      </c>
      <c r="T530" s="37" t="n">
        <f aca="false">'PH - Tableau 1'!P530</f>
        <v>52.875</v>
      </c>
      <c r="U530" s="37" t="n">
        <f aca="false">'FO - Tableau 1'!D530</f>
        <v>33</v>
      </c>
      <c r="V530" s="37" t="n">
        <f aca="false">'PA - Tableau 1'!K530</f>
        <v>47</v>
      </c>
      <c r="W530" s="37" t="n">
        <f aca="false">'SC - Tableau 1'!L530</f>
        <v>49.5</v>
      </c>
      <c r="X530" s="37" t="n">
        <f aca="false">'DF - Tableau 1'!I530</f>
        <v>60</v>
      </c>
      <c r="Y530" s="37" t="n">
        <f aca="false">PS!F530</f>
        <v>33</v>
      </c>
      <c r="Z530" s="37" t="n">
        <v>50</v>
      </c>
      <c r="AA530" s="37" t="n">
        <v>50</v>
      </c>
      <c r="AB530" s="37" t="n">
        <v>50</v>
      </c>
    </row>
    <row r="531" customFormat="false" ht="14.35" hidden="false" customHeight="true" outlineLevel="0" collapsed="false">
      <c r="A531" s="17" t="s">
        <v>2579</v>
      </c>
      <c r="B531" s="27" t="n">
        <f aca="false">'POSITION - Tableau 1'!B531</f>
        <v>8</v>
      </c>
      <c r="C531" s="35" t="s">
        <v>262</v>
      </c>
      <c r="D531" s="36" t="s">
        <v>4404</v>
      </c>
      <c r="E531" s="27" t="n">
        <f aca="false">YEAR(TOT!A533)</f>
        <v>1990</v>
      </c>
      <c r="F531" s="28" t="n">
        <f aca="false">MONTH(TOT!A533)</f>
        <v>3</v>
      </c>
      <c r="G531" s="28" t="n">
        <f aca="false">DAY(TOT!A533)</f>
        <v>23</v>
      </c>
      <c r="H531" s="37" t="n">
        <v>73</v>
      </c>
      <c r="I531" s="37" t="n">
        <v>207</v>
      </c>
      <c r="J531" s="28"/>
      <c r="K531" s="38" t="n">
        <f aca="false">TOT!FX533</f>
        <v>700000</v>
      </c>
      <c r="L531" s="28"/>
      <c r="M531" s="37" t="n">
        <f aca="false">'CK - Tableau 1'!F531</f>
        <v>43</v>
      </c>
      <c r="N531" s="37" t="n">
        <f aca="false">'FG - Tableau 1'!E531</f>
        <v>67</v>
      </c>
      <c r="O531" s="37" t="n">
        <f aca="false">'DI - Tableau 1'!E531</f>
        <v>52</v>
      </c>
      <c r="P531" s="37" t="n">
        <f aca="false">'SK - Tableau 1'!G531</f>
        <v>90</v>
      </c>
      <c r="Q531" s="37" t="n">
        <f aca="false">'ST - Tableau 1'!D531</f>
        <v>80</v>
      </c>
      <c r="R531" s="37" t="n">
        <f aca="false">'EN - Tableau 1'!D531</f>
        <v>33</v>
      </c>
      <c r="S531" s="37" t="n">
        <f aca="false">DU!E531</f>
        <v>65</v>
      </c>
      <c r="T531" s="37" t="n">
        <f aca="false">'PH - Tableau 1'!P531</f>
        <v>74.375</v>
      </c>
      <c r="U531" s="37" t="n">
        <f aca="false">'FO - Tableau 1'!D531</f>
        <v>33</v>
      </c>
      <c r="V531" s="37" t="n">
        <f aca="false">'PA - Tableau 1'!K531</f>
        <v>65</v>
      </c>
      <c r="W531" s="37" t="n">
        <f aca="false">'SC - Tableau 1'!L531</f>
        <v>55.5</v>
      </c>
      <c r="X531" s="37" t="n">
        <f aca="false">'DF - Tableau 1'!I531</f>
        <v>69.5</v>
      </c>
      <c r="Y531" s="37" t="n">
        <f aca="false">PS!F531</f>
        <v>33</v>
      </c>
      <c r="Z531" s="37" t="n">
        <v>50</v>
      </c>
      <c r="AA531" s="37" t="n">
        <v>50</v>
      </c>
      <c r="AB531" s="37" t="n">
        <v>50</v>
      </c>
    </row>
    <row r="532" customFormat="false" ht="14.35" hidden="false" customHeight="true" outlineLevel="0" collapsed="false">
      <c r="A532" s="17" t="s">
        <v>2582</v>
      </c>
      <c r="B532" s="27" t="n">
        <f aca="false">'POSITION - Tableau 1'!B532</f>
        <v>8</v>
      </c>
      <c r="C532" s="35" t="s">
        <v>262</v>
      </c>
      <c r="D532" s="36" t="s">
        <v>4404</v>
      </c>
      <c r="E532" s="27" t="n">
        <f aca="false">YEAR(TOT!A534)</f>
        <v>1989</v>
      </c>
      <c r="F532" s="28" t="n">
        <f aca="false">MONTH(TOT!A534)</f>
        <v>7</v>
      </c>
      <c r="G532" s="28" t="n">
        <f aca="false">DAY(TOT!A534)</f>
        <v>12</v>
      </c>
      <c r="H532" s="37" t="n">
        <v>73</v>
      </c>
      <c r="I532" s="37" t="n">
        <v>216</v>
      </c>
      <c r="J532" s="28"/>
      <c r="K532" s="38" t="n">
        <f aca="false">TOT!FX534</f>
        <v>1200000</v>
      </c>
      <c r="L532" s="28"/>
      <c r="M532" s="37" t="n">
        <f aca="false">'CK - Tableau 1'!F532</f>
        <v>97</v>
      </c>
      <c r="N532" s="37" t="n">
        <f aca="false">'FG - Tableau 1'!E532</f>
        <v>90</v>
      </c>
      <c r="O532" s="37" t="n">
        <f aca="false">'DI - Tableau 1'!E532</f>
        <v>39</v>
      </c>
      <c r="P532" s="37" t="n">
        <f aca="false">'SK - Tableau 1'!G532</f>
        <v>51</v>
      </c>
      <c r="Q532" s="37" t="n">
        <f aca="false">'ST - Tableau 1'!D532</f>
        <v>91</v>
      </c>
      <c r="R532" s="37" t="n">
        <f aca="false">'EN - Tableau 1'!D532</f>
        <v>33</v>
      </c>
      <c r="S532" s="37" t="n">
        <f aca="false">DU!E532</f>
        <v>89</v>
      </c>
      <c r="T532" s="37" t="n">
        <f aca="false">'PH - Tableau 1'!P532</f>
        <v>67.375</v>
      </c>
      <c r="U532" s="37" t="n">
        <f aca="false">'FO - Tableau 1'!D532</f>
        <v>33</v>
      </c>
      <c r="V532" s="37" t="n">
        <f aca="false">'PA - Tableau 1'!K532</f>
        <v>57</v>
      </c>
      <c r="W532" s="37" t="n">
        <f aca="false">'SC - Tableau 1'!L532</f>
        <v>60.5</v>
      </c>
      <c r="X532" s="37" t="n">
        <f aca="false">'DF - Tableau 1'!I532</f>
        <v>77</v>
      </c>
      <c r="Y532" s="37" t="n">
        <f aca="false">PS!F532</f>
        <v>33</v>
      </c>
      <c r="Z532" s="37" t="n">
        <v>50</v>
      </c>
      <c r="AA532" s="37" t="n">
        <v>50</v>
      </c>
      <c r="AB532" s="37" t="n">
        <v>50</v>
      </c>
    </row>
    <row r="533" customFormat="false" ht="14.35" hidden="false" customHeight="true" outlineLevel="0" collapsed="false">
      <c r="A533" s="17" t="s">
        <v>2585</v>
      </c>
      <c r="B533" s="27" t="n">
        <f aca="false">'POSITION - Tableau 1'!B533</f>
        <v>8</v>
      </c>
      <c r="C533" s="35" t="s">
        <v>262</v>
      </c>
      <c r="D533" s="36" t="s">
        <v>4404</v>
      </c>
      <c r="E533" s="27" t="n">
        <f aca="false">YEAR(TOT!A535)</f>
        <v>1983</v>
      </c>
      <c r="F533" s="28" t="n">
        <f aca="false">MONTH(TOT!A535)</f>
        <v>10</v>
      </c>
      <c r="G533" s="28" t="n">
        <f aca="false">DAY(TOT!A535)</f>
        <v>3</v>
      </c>
      <c r="H533" s="37" t="n">
        <v>72</v>
      </c>
      <c r="I533" s="37" t="n">
        <v>198</v>
      </c>
      <c r="J533" s="28"/>
      <c r="K533" s="38" t="n">
        <f aca="false">TOT!FX535</f>
        <v>6750000</v>
      </c>
      <c r="L533" s="28"/>
      <c r="M533" s="37" t="n">
        <f aca="false">'CK - Tableau 1'!F533</f>
        <v>51</v>
      </c>
      <c r="N533" s="37" t="n">
        <f aca="false">'FG - Tableau 1'!E533</f>
        <v>60</v>
      </c>
      <c r="O533" s="37" t="n">
        <f aca="false">'DI - Tableau 1'!E533</f>
        <v>64</v>
      </c>
      <c r="P533" s="37" t="n">
        <f aca="false">'SK - Tableau 1'!G533</f>
        <v>88</v>
      </c>
      <c r="Q533" s="37" t="n">
        <f aca="false">'ST - Tableau 1'!D533</f>
        <v>70</v>
      </c>
      <c r="R533" s="37" t="n">
        <f aca="false">'EN - Tableau 1'!D533</f>
        <v>99</v>
      </c>
      <c r="S533" s="37" t="n">
        <f aca="false">DU!E533</f>
        <v>99</v>
      </c>
      <c r="T533" s="37" t="n">
        <f aca="false">'PH - Tableau 1'!P533</f>
        <v>87.875</v>
      </c>
      <c r="U533" s="37" t="n">
        <f aca="false">'FO - Tableau 1'!D533</f>
        <v>33</v>
      </c>
      <c r="V533" s="37" t="n">
        <f aca="false">'PA - Tableau 1'!K533</f>
        <v>59.5</v>
      </c>
      <c r="W533" s="37" t="n">
        <f aca="false">'SC - Tableau 1'!L533</f>
        <v>68.5</v>
      </c>
      <c r="X533" s="37" t="n">
        <f aca="false">'DF - Tableau 1'!I533</f>
        <v>80</v>
      </c>
      <c r="Y533" s="37" t="n">
        <f aca="false">PS!F533</f>
        <v>33</v>
      </c>
      <c r="Z533" s="37" t="n">
        <v>50</v>
      </c>
      <c r="AA533" s="37" t="n">
        <v>50</v>
      </c>
      <c r="AB533" s="37" t="n">
        <v>50</v>
      </c>
    </row>
    <row r="534" customFormat="false" ht="14.35" hidden="false" customHeight="true" outlineLevel="0" collapsed="false">
      <c r="A534" s="17" t="s">
        <v>2588</v>
      </c>
      <c r="B534" s="27" t="n">
        <f aca="false">'POSITION - Tableau 1'!B534</f>
        <v>1</v>
      </c>
      <c r="C534" s="35" t="s">
        <v>262</v>
      </c>
      <c r="D534" s="36" t="s">
        <v>4403</v>
      </c>
      <c r="E534" s="27" t="n">
        <f aca="false">YEAR(TOT!A536)</f>
        <v>1994</v>
      </c>
      <c r="F534" s="28" t="n">
        <f aca="false">MONTH(TOT!A536)</f>
        <v>9</v>
      </c>
      <c r="G534" s="28" t="n">
        <f aca="false">DAY(TOT!A536)</f>
        <v>13</v>
      </c>
      <c r="H534" s="37" t="n">
        <v>76</v>
      </c>
      <c r="I534" s="37" t="n">
        <v>202</v>
      </c>
      <c r="J534" s="28"/>
      <c r="K534" s="38" t="n">
        <f aca="false">TOT!FX536</f>
        <v>925000</v>
      </c>
      <c r="L534" s="28"/>
      <c r="M534" s="37" t="n">
        <f aca="false">'CK - Tableau 1'!F534</f>
        <v>46</v>
      </c>
      <c r="N534" s="37" t="n">
        <f aca="false">'FG - Tableau 1'!E534</f>
        <v>61</v>
      </c>
      <c r="O534" s="37" t="n">
        <f aca="false">'DI - Tableau 1'!E534</f>
        <v>58</v>
      </c>
      <c r="P534" s="37" t="n">
        <f aca="false">'SK - Tableau 1'!G534</f>
        <v>73</v>
      </c>
      <c r="Q534" s="37" t="n">
        <f aca="false">'ST - Tableau 1'!D534</f>
        <v>52</v>
      </c>
      <c r="R534" s="37" t="n">
        <f aca="false">'EN - Tableau 1'!D534</f>
        <v>35</v>
      </c>
      <c r="S534" s="37" t="n">
        <f aca="false">DU!E534</f>
        <v>97</v>
      </c>
      <c r="T534" s="37" t="n">
        <f aca="false">'PH - Tableau 1'!P534</f>
        <v>73</v>
      </c>
      <c r="U534" s="37" t="n">
        <f aca="false">'FO - Tableau 1'!D534</f>
        <v>65</v>
      </c>
      <c r="V534" s="37" t="n">
        <f aca="false">'PA - Tableau 1'!K534</f>
        <v>60.5</v>
      </c>
      <c r="W534" s="37" t="n">
        <f aca="false">'SC - Tableau 1'!L534</f>
        <v>73</v>
      </c>
      <c r="X534" s="37" t="n">
        <f aca="false">'DF - Tableau 1'!I534</f>
        <v>80</v>
      </c>
      <c r="Y534" s="37" t="n">
        <f aca="false">PS!F534</f>
        <v>44.5</v>
      </c>
      <c r="Z534" s="37" t="n">
        <v>50</v>
      </c>
      <c r="AA534" s="37" t="n">
        <v>50</v>
      </c>
      <c r="AB534" s="37" t="n">
        <v>50</v>
      </c>
    </row>
    <row r="535" customFormat="false" ht="14.35" hidden="false" customHeight="true" outlineLevel="0" collapsed="false">
      <c r="A535" s="17" t="s">
        <v>2592</v>
      </c>
      <c r="B535" s="27" t="n">
        <f aca="false">'POSITION - Tableau 1'!B535</f>
        <v>1</v>
      </c>
      <c r="C535" s="35" t="s">
        <v>262</v>
      </c>
      <c r="D535" s="36" t="s">
        <v>4404</v>
      </c>
      <c r="E535" s="27" t="n">
        <f aca="false">YEAR(TOT!A537)</f>
        <v>1985</v>
      </c>
      <c r="F535" s="28" t="n">
        <f aca="false">MONTH(TOT!A537)</f>
        <v>2</v>
      </c>
      <c r="G535" s="28" t="n">
        <f aca="false">DAY(TOT!A537)</f>
        <v>4</v>
      </c>
      <c r="H535" s="37" t="n">
        <v>70</v>
      </c>
      <c r="I535" s="37" t="n">
        <v>195</v>
      </c>
      <c r="J535" s="28"/>
      <c r="K535" s="38" t="n">
        <f aca="false">TOT!FX537</f>
        <v>1800000</v>
      </c>
      <c r="L535" s="28"/>
      <c r="M535" s="37" t="n">
        <f aca="false">'CK - Tableau 1'!F535</f>
        <v>57</v>
      </c>
      <c r="N535" s="37" t="n">
        <f aca="false">'FG - Tableau 1'!E535</f>
        <v>33</v>
      </c>
      <c r="O535" s="37" t="n">
        <f aca="false">'DI - Tableau 1'!E535</f>
        <v>93</v>
      </c>
      <c r="P535" s="37" t="n">
        <f aca="false">'SK - Tableau 1'!G535</f>
        <v>73</v>
      </c>
      <c r="Q535" s="37" t="n">
        <f aca="false">'ST - Tableau 1'!D535</f>
        <v>77</v>
      </c>
      <c r="R535" s="37" t="n">
        <f aca="false">'EN - Tableau 1'!D535</f>
        <v>33</v>
      </c>
      <c r="S535" s="37" t="n">
        <f aca="false">DU!E535</f>
        <v>99</v>
      </c>
      <c r="T535" s="37" t="n">
        <f aca="false">'PH - Tableau 1'!P535</f>
        <v>68.625</v>
      </c>
      <c r="U535" s="37" t="n">
        <f aca="false">'FO - Tableau 1'!D535</f>
        <v>83</v>
      </c>
      <c r="V535" s="37" t="n">
        <f aca="false">'PA - Tableau 1'!K535</f>
        <v>66</v>
      </c>
      <c r="W535" s="37" t="n">
        <f aca="false">'SC - Tableau 1'!L535</f>
        <v>72</v>
      </c>
      <c r="X535" s="37" t="n">
        <f aca="false">'DF - Tableau 1'!I535</f>
        <v>62</v>
      </c>
      <c r="Y535" s="37" t="n">
        <f aca="false">PS!F535</f>
        <v>35.5</v>
      </c>
      <c r="Z535" s="37" t="n">
        <v>50</v>
      </c>
      <c r="AA535" s="37" t="n">
        <v>50</v>
      </c>
      <c r="AB535" s="37" t="n">
        <v>50</v>
      </c>
    </row>
    <row r="536" customFormat="false" ht="14.35" hidden="false" customHeight="true" outlineLevel="0" collapsed="false">
      <c r="A536" s="17" t="s">
        <v>2596</v>
      </c>
      <c r="B536" s="27" t="n">
        <f aca="false">'POSITION - Tableau 1'!B536</f>
        <v>8</v>
      </c>
      <c r="C536" s="35" t="s">
        <v>262</v>
      </c>
      <c r="D536" s="36" t="s">
        <v>4404</v>
      </c>
      <c r="E536" s="27" t="n">
        <f aca="false">YEAR(TOT!A538)</f>
        <v>1992</v>
      </c>
      <c r="F536" s="28" t="n">
        <f aca="false">MONTH(TOT!A538)</f>
        <v>1</v>
      </c>
      <c r="G536" s="28" t="n">
        <f aca="false">DAY(TOT!A538)</f>
        <v>11</v>
      </c>
      <c r="H536" s="37" t="n">
        <v>73</v>
      </c>
      <c r="I536" s="37" t="n">
        <v>200</v>
      </c>
      <c r="J536" s="28"/>
      <c r="K536" s="38" t="n">
        <f aca="false">TOT!FX538</f>
        <v>1950000</v>
      </c>
      <c r="L536" s="28"/>
      <c r="M536" s="37" t="n">
        <f aca="false">'CK - Tableau 1'!F536</f>
        <v>60</v>
      </c>
      <c r="N536" s="37" t="n">
        <f aca="false">'FG - Tableau 1'!E536</f>
        <v>33</v>
      </c>
      <c r="O536" s="37" t="n">
        <f aca="false">'DI - Tableau 1'!E536</f>
        <v>86</v>
      </c>
      <c r="P536" s="37" t="n">
        <f aca="false">'SK - Tableau 1'!G536</f>
        <v>88</v>
      </c>
      <c r="Q536" s="37" t="n">
        <f aca="false">'ST - Tableau 1'!D536</f>
        <v>67</v>
      </c>
      <c r="R536" s="37" t="n">
        <f aca="false">'EN - Tableau 1'!D536</f>
        <v>41</v>
      </c>
      <c r="S536" s="37" t="n">
        <f aca="false">DU!E536</f>
        <v>99</v>
      </c>
      <c r="T536" s="37" t="n">
        <f aca="false">'PH - Tableau 1'!P536</f>
        <v>67</v>
      </c>
      <c r="U536" s="37" t="n">
        <f aca="false">'FO - Tableau 1'!D536</f>
        <v>33</v>
      </c>
      <c r="V536" s="37" t="n">
        <f aca="false">'PA - Tableau 1'!K536</f>
        <v>60</v>
      </c>
      <c r="W536" s="37" t="n">
        <f aca="false">'SC - Tableau 1'!L536</f>
        <v>53.5</v>
      </c>
      <c r="X536" s="37" t="n">
        <f aca="false">'DF - Tableau 1'!I536</f>
        <v>79</v>
      </c>
      <c r="Y536" s="37" t="n">
        <f aca="false">PS!F536</f>
        <v>33</v>
      </c>
      <c r="Z536" s="37" t="n">
        <v>50</v>
      </c>
      <c r="AA536" s="37" t="n">
        <v>50</v>
      </c>
      <c r="AB536" s="37" t="n">
        <v>50</v>
      </c>
    </row>
    <row r="537" customFormat="false" ht="14.35" hidden="false" customHeight="true" outlineLevel="0" collapsed="false">
      <c r="A537" s="17" t="s">
        <v>2599</v>
      </c>
      <c r="B537" s="27" t="n">
        <f aca="false">'POSITION - Tableau 1'!B537</f>
        <v>1</v>
      </c>
      <c r="C537" s="35" t="s">
        <v>262</v>
      </c>
      <c r="D537" s="36" t="s">
        <v>4404</v>
      </c>
      <c r="E537" s="27" t="n">
        <f aca="false">YEAR(TOT!A539)</f>
        <v>1993</v>
      </c>
      <c r="F537" s="28" t="n">
        <f aca="false">MONTH(TOT!A539)</f>
        <v>3</v>
      </c>
      <c r="G537" s="28" t="n">
        <f aca="false">DAY(TOT!A539)</f>
        <v>15</v>
      </c>
      <c r="H537" s="37" t="n">
        <v>75</v>
      </c>
      <c r="I537" s="37" t="n">
        <v>207</v>
      </c>
      <c r="J537" s="28"/>
      <c r="K537" s="38" t="n">
        <f aca="false">TOT!FX539</f>
        <v>6750000</v>
      </c>
      <c r="L537" s="28"/>
      <c r="M537" s="37" t="n">
        <f aca="false">'CK - Tableau 1'!F537</f>
        <v>50</v>
      </c>
      <c r="N537" s="37" t="n">
        <f aca="false">'FG - Tableau 1'!E537</f>
        <v>33</v>
      </c>
      <c r="O537" s="37" t="n">
        <f aca="false">'DI - Tableau 1'!E537</f>
        <v>84</v>
      </c>
      <c r="P537" s="37" t="n">
        <f aca="false">'SK - Tableau 1'!G537</f>
        <v>69</v>
      </c>
      <c r="Q537" s="37" t="n">
        <f aca="false">'ST - Tableau 1'!D537</f>
        <v>67</v>
      </c>
      <c r="R537" s="37" t="n">
        <f aca="false">'EN - Tableau 1'!D537</f>
        <v>99</v>
      </c>
      <c r="S537" s="37" t="n">
        <f aca="false">DU!E537</f>
        <v>91</v>
      </c>
      <c r="T537" s="37" t="n">
        <f aca="false">'PH - Tableau 1'!P537</f>
        <v>84.5</v>
      </c>
      <c r="U537" s="37" t="n">
        <f aca="false">'FO - Tableau 1'!D537</f>
        <v>75</v>
      </c>
      <c r="V537" s="37" t="n">
        <f aca="false">'PA - Tableau 1'!K537</f>
        <v>93.5</v>
      </c>
      <c r="W537" s="37" t="n">
        <f aca="false">'SC - Tableau 1'!L537</f>
        <v>80</v>
      </c>
      <c r="X537" s="37" t="n">
        <f aca="false">'DF - Tableau 1'!I537</f>
        <v>72</v>
      </c>
      <c r="Y537" s="37" t="n">
        <f aca="false">PS!F537</f>
        <v>82.5</v>
      </c>
      <c r="Z537" s="37" t="n">
        <v>50</v>
      </c>
      <c r="AA537" s="37" t="n">
        <v>50</v>
      </c>
      <c r="AB537" s="37" t="n">
        <v>50</v>
      </c>
    </row>
    <row r="538" customFormat="false" ht="14.35" hidden="false" customHeight="true" outlineLevel="0" collapsed="false">
      <c r="A538" s="17" t="s">
        <v>2602</v>
      </c>
      <c r="B538" s="27" t="n">
        <f aca="false">'POSITION - Tableau 1'!B538</f>
        <v>4</v>
      </c>
      <c r="C538" s="35" t="s">
        <v>262</v>
      </c>
      <c r="D538" s="36" t="s">
        <v>4404</v>
      </c>
      <c r="E538" s="27" t="n">
        <f aca="false">YEAR(TOT!A540)</f>
        <v>1992</v>
      </c>
      <c r="F538" s="28" t="n">
        <f aca="false">MONTH(TOT!A540)</f>
        <v>5</v>
      </c>
      <c r="G538" s="28" t="n">
        <f aca="false">DAY(TOT!A540)</f>
        <v>13</v>
      </c>
      <c r="H538" s="37" t="n">
        <v>75</v>
      </c>
      <c r="I538" s="37" t="n">
        <v>206</v>
      </c>
      <c r="J538" s="28"/>
      <c r="K538" s="38" t="n">
        <f aca="false">TOT!FX540</f>
        <v>4500000</v>
      </c>
      <c r="L538" s="28"/>
      <c r="M538" s="37" t="n">
        <f aca="false">'CK - Tableau 1'!F538</f>
        <v>50</v>
      </c>
      <c r="N538" s="37" t="n">
        <f aca="false">'FG - Tableau 1'!E538</f>
        <v>33</v>
      </c>
      <c r="O538" s="37" t="n">
        <f aca="false">'DI - Tableau 1'!E538</f>
        <v>94</v>
      </c>
      <c r="P538" s="37" t="n">
        <f aca="false">'SK - Tableau 1'!G538</f>
        <v>93</v>
      </c>
      <c r="Q538" s="37" t="n">
        <f aca="false">'ST - Tableau 1'!D538</f>
        <v>65</v>
      </c>
      <c r="R538" s="37" t="n">
        <f aca="false">'EN - Tableau 1'!D538</f>
        <v>99</v>
      </c>
      <c r="S538" s="37" t="n">
        <f aca="false">DU!E538</f>
        <v>90</v>
      </c>
      <c r="T538" s="37" t="n">
        <f aca="false">'PH - Tableau 1'!P538</f>
        <v>81</v>
      </c>
      <c r="U538" s="37" t="n">
        <f aca="false">'FO - Tableau 1'!D538</f>
        <v>60</v>
      </c>
      <c r="V538" s="37" t="n">
        <f aca="false">'PA - Tableau 1'!K538</f>
        <v>95</v>
      </c>
      <c r="W538" s="37" t="n">
        <f aca="false">'SC - Tableau 1'!L538</f>
        <v>80.5</v>
      </c>
      <c r="X538" s="37" t="n">
        <f aca="false">'DF - Tableau 1'!I538</f>
        <v>78</v>
      </c>
      <c r="Y538" s="37" t="n">
        <f aca="false">PS!F538</f>
        <v>60.1666666666667</v>
      </c>
      <c r="Z538" s="37" t="n">
        <v>50</v>
      </c>
      <c r="AA538" s="37" t="n">
        <v>50</v>
      </c>
      <c r="AB538" s="37" t="n">
        <v>50</v>
      </c>
    </row>
    <row r="539" customFormat="false" ht="14.35" hidden="false" customHeight="true" outlineLevel="0" collapsed="false">
      <c r="A539" s="17" t="s">
        <v>2606</v>
      </c>
      <c r="B539" s="27" t="n">
        <f aca="false">'POSITION - Tableau 1'!B539</f>
        <v>8</v>
      </c>
      <c r="C539" s="35" t="s">
        <v>1137</v>
      </c>
      <c r="D539" s="36" t="s">
        <v>4404</v>
      </c>
      <c r="E539" s="27" t="n">
        <f aca="false">YEAR(TOT!A541)</f>
        <v>1977</v>
      </c>
      <c r="F539" s="28" t="n">
        <f aca="false">MONTH(TOT!A541)</f>
        <v>12</v>
      </c>
      <c r="G539" s="28" t="n">
        <f aca="false">DAY(TOT!A541)</f>
        <v>11</v>
      </c>
      <c r="H539" s="37" t="n">
        <v>71</v>
      </c>
      <c r="I539" s="37" t="n">
        <v>186</v>
      </c>
      <c r="J539" s="28"/>
      <c r="K539" s="39" t="n">
        <f aca="false">TOT!FX541</f>
        <v>0</v>
      </c>
      <c r="L539" s="28"/>
      <c r="M539" s="37" t="n">
        <f aca="false">'CK - Tableau 1'!F539</f>
        <v>62</v>
      </c>
      <c r="N539" s="37" t="n">
        <f aca="false">'FG - Tableau 1'!E539</f>
        <v>33</v>
      </c>
      <c r="O539" s="37" t="n">
        <f aca="false">'DI - Tableau 1'!E539</f>
        <v>73</v>
      </c>
      <c r="P539" s="37" t="n">
        <f aca="false">'SK - Tableau 1'!G539</f>
        <v>58</v>
      </c>
      <c r="Q539" s="37" t="n">
        <f aca="false">'ST - Tableau 1'!D539</f>
        <v>54</v>
      </c>
      <c r="R539" s="37" t="n">
        <f aca="false">'EN - Tableau 1'!D539</f>
        <v>33</v>
      </c>
      <c r="S539" s="37" t="n">
        <f aca="false">DU!E539</f>
        <v>81</v>
      </c>
      <c r="T539" s="37" t="n">
        <f aca="false">'PH - Tableau 1'!P539</f>
        <v>56.125</v>
      </c>
      <c r="U539" s="37" t="n">
        <f aca="false">'FO - Tableau 1'!D539</f>
        <v>33</v>
      </c>
      <c r="V539" s="37" t="n">
        <f aca="false">'PA - Tableau 1'!K539</f>
        <v>47</v>
      </c>
      <c r="W539" s="37" t="n">
        <f aca="false">'SC - Tableau 1'!L539</f>
        <v>53.5</v>
      </c>
      <c r="X539" s="37" t="n">
        <f aca="false">'DF - Tableau 1'!I539</f>
        <v>47</v>
      </c>
      <c r="Y539" s="37" t="n">
        <f aca="false">PS!F539</f>
        <v>33</v>
      </c>
      <c r="Z539" s="37" t="n">
        <v>50</v>
      </c>
      <c r="AA539" s="37" t="n">
        <v>50</v>
      </c>
      <c r="AB539" s="37" t="n">
        <v>50</v>
      </c>
    </row>
    <row r="540" customFormat="false" ht="14.35" hidden="false" customHeight="true" outlineLevel="0" collapsed="false">
      <c r="A540" s="17" t="s">
        <v>2610</v>
      </c>
      <c r="B540" s="27" t="n">
        <f aca="false">'POSITION - Tableau 1'!B540</f>
        <v>1</v>
      </c>
      <c r="C540" s="35" t="s">
        <v>532</v>
      </c>
      <c r="D540" s="36" t="s">
        <v>4404</v>
      </c>
      <c r="E540" s="27" t="n">
        <f aca="false">YEAR(TOT!A542)</f>
        <v>1994</v>
      </c>
      <c r="F540" s="28" t="n">
        <f aca="false">MONTH(TOT!A542)</f>
        <v>11</v>
      </c>
      <c r="G540" s="28" t="n">
        <f aca="false">DAY(TOT!A542)</f>
        <v>30</v>
      </c>
      <c r="H540" s="37" t="n">
        <v>71</v>
      </c>
      <c r="I540" s="37" t="n">
        <v>212</v>
      </c>
      <c r="J540" s="28"/>
      <c r="K540" s="38" t="n">
        <f aca="false">TOT!FX542</f>
        <v>850000</v>
      </c>
      <c r="L540" s="28"/>
      <c r="M540" s="37" t="n">
        <f aca="false">'CK - Tableau 1'!F540</f>
        <v>73</v>
      </c>
      <c r="N540" s="37" t="n">
        <f aca="false">'FG - Tableau 1'!E540</f>
        <v>33</v>
      </c>
      <c r="O540" s="37" t="n">
        <f aca="false">'DI - Tableau 1'!E540</f>
        <v>50</v>
      </c>
      <c r="P540" s="37" t="n">
        <f aca="false">'SK - Tableau 1'!G540</f>
        <v>53</v>
      </c>
      <c r="Q540" s="37" t="n">
        <f aca="false">'ST - Tableau 1'!D540</f>
        <v>93</v>
      </c>
      <c r="R540" s="37" t="n">
        <f aca="false">'EN - Tableau 1'!D540</f>
        <v>33</v>
      </c>
      <c r="S540" s="37" t="n">
        <f aca="false">DU!E540</f>
        <v>86</v>
      </c>
      <c r="T540" s="37" t="n">
        <f aca="false">'PH - Tableau 1'!P540</f>
        <v>55.625</v>
      </c>
      <c r="U540" s="37" t="n">
        <f aca="false">'FO - Tableau 1'!D540</f>
        <v>53</v>
      </c>
      <c r="V540" s="37" t="n">
        <f aca="false">'PA - Tableau 1'!K540</f>
        <v>49.5</v>
      </c>
      <c r="W540" s="37" t="n">
        <f aca="false">'SC - Tableau 1'!L540</f>
        <v>60</v>
      </c>
      <c r="X540" s="37" t="n">
        <f aca="false">'DF - Tableau 1'!I540</f>
        <v>60</v>
      </c>
      <c r="Y540" s="37" t="n">
        <f aca="false">PS!F540</f>
        <v>33</v>
      </c>
      <c r="Z540" s="37" t="n">
        <v>50</v>
      </c>
      <c r="AA540" s="37" t="n">
        <v>50</v>
      </c>
      <c r="AB540" s="37" t="n">
        <v>50</v>
      </c>
    </row>
    <row r="541" customFormat="false" ht="14.35" hidden="false" customHeight="true" outlineLevel="0" collapsed="false">
      <c r="A541" s="17" t="s">
        <v>2615</v>
      </c>
      <c r="B541" s="27" t="n">
        <f aca="false">'POSITION - Tableau 1'!B541</f>
        <v>1</v>
      </c>
      <c r="C541" s="35" t="s">
        <v>366</v>
      </c>
      <c r="D541" s="36" t="s">
        <v>4404</v>
      </c>
      <c r="E541" s="27" t="n">
        <f aca="false">YEAR(TOT!A543)</f>
        <v>1993</v>
      </c>
      <c r="F541" s="28" t="n">
        <f aca="false">MONTH(TOT!A543)</f>
        <v>4</v>
      </c>
      <c r="G541" s="28" t="n">
        <f aca="false">DAY(TOT!A543)</f>
        <v>16</v>
      </c>
      <c r="H541" s="37" t="n">
        <v>72</v>
      </c>
      <c r="I541" s="37" t="n">
        <v>183</v>
      </c>
      <c r="J541" s="28"/>
      <c r="K541" s="38" t="n">
        <f aca="false">TOT!FX543</f>
        <v>950000</v>
      </c>
      <c r="L541" s="28"/>
      <c r="M541" s="37" t="n">
        <f aca="false">'CK - Tableau 1'!F541</f>
        <v>54</v>
      </c>
      <c r="N541" s="37" t="n">
        <f aca="false">'FG - Tableau 1'!E541</f>
        <v>33</v>
      </c>
      <c r="O541" s="37" t="n">
        <f aca="false">'DI - Tableau 1'!E541</f>
        <v>94</v>
      </c>
      <c r="P541" s="37" t="n">
        <f aca="false">'SK - Tableau 1'!G541</f>
        <v>86</v>
      </c>
      <c r="Q541" s="37" t="n">
        <f aca="false">'ST - Tableau 1'!D541</f>
        <v>44</v>
      </c>
      <c r="R541" s="37" t="n">
        <f aca="false">'EN - Tableau 1'!D541</f>
        <v>64</v>
      </c>
      <c r="S541" s="37" t="n">
        <f aca="false">DU!E541</f>
        <v>89</v>
      </c>
      <c r="T541" s="37" t="n">
        <f aca="false">'PH - Tableau 1'!P541</f>
        <v>72.25</v>
      </c>
      <c r="U541" s="37" t="n">
        <f aca="false">'FO - Tableau 1'!D541</f>
        <v>39</v>
      </c>
      <c r="V541" s="37" t="n">
        <f aca="false">'PA - Tableau 1'!K541</f>
        <v>51</v>
      </c>
      <c r="W541" s="37" t="n">
        <f aca="false">'SC - Tableau 1'!L541</f>
        <v>72.5</v>
      </c>
      <c r="X541" s="37" t="n">
        <f aca="false">'DF - Tableau 1'!I541</f>
        <v>61</v>
      </c>
      <c r="Y541" s="37" t="n">
        <f aca="false">PS!F541</f>
        <v>61</v>
      </c>
      <c r="Z541" s="37" t="n">
        <v>50</v>
      </c>
      <c r="AA541" s="37" t="n">
        <v>50</v>
      </c>
      <c r="AB541" s="37" t="n">
        <v>50</v>
      </c>
    </row>
    <row r="542" customFormat="false" ht="14.35" hidden="false" customHeight="true" outlineLevel="0" collapsed="false">
      <c r="A542" s="17" t="s">
        <v>2619</v>
      </c>
      <c r="B542" s="27" t="n">
        <f aca="false">'POSITION - Tableau 1'!B542</f>
        <v>2</v>
      </c>
      <c r="C542" s="35" t="s">
        <v>366</v>
      </c>
      <c r="D542" s="36" t="s">
        <v>4403</v>
      </c>
      <c r="E542" s="27" t="n">
        <f aca="false">YEAR(TOT!A544)</f>
        <v>1993</v>
      </c>
      <c r="F542" s="28" t="n">
        <f aca="false">MONTH(TOT!A544)</f>
        <v>3</v>
      </c>
      <c r="G542" s="28" t="n">
        <f aca="false">DAY(TOT!A544)</f>
        <v>26</v>
      </c>
      <c r="H542" s="37" t="n">
        <v>73</v>
      </c>
      <c r="I542" s="37" t="n">
        <v>200</v>
      </c>
      <c r="J542" s="28"/>
      <c r="K542" s="38" t="n">
        <f aca="false">TOT!FX544</f>
        <v>650000</v>
      </c>
      <c r="L542" s="28"/>
      <c r="M542" s="37" t="n">
        <f aca="false">'CK - Tableau 1'!F542</f>
        <v>77</v>
      </c>
      <c r="N542" s="37" t="n">
        <f aca="false">'FG - Tableau 1'!E542</f>
        <v>33</v>
      </c>
      <c r="O542" s="37" t="n">
        <f aca="false">'DI - Tableau 1'!E542</f>
        <v>84</v>
      </c>
      <c r="P542" s="37" t="n">
        <f aca="false">'SK - Tableau 1'!G542</f>
        <v>62</v>
      </c>
      <c r="Q542" s="37" t="n">
        <f aca="false">'ST - Tableau 1'!D542</f>
        <v>67</v>
      </c>
      <c r="R542" s="37" t="n">
        <f aca="false">'EN - Tableau 1'!D542</f>
        <v>33</v>
      </c>
      <c r="S542" s="37" t="n">
        <f aca="false">DU!E542</f>
        <v>88</v>
      </c>
      <c r="T542" s="37" t="n">
        <f aca="false">'PH - Tableau 1'!P542</f>
        <v>59.5</v>
      </c>
      <c r="U542" s="37" t="n">
        <f aca="false">'FO - Tableau 1'!D542</f>
        <v>53</v>
      </c>
      <c r="V542" s="37" t="n">
        <f aca="false">'PA - Tableau 1'!K542</f>
        <v>55</v>
      </c>
      <c r="W542" s="37" t="n">
        <f aca="false">'SC - Tableau 1'!L542</f>
        <v>66</v>
      </c>
      <c r="X542" s="37" t="n">
        <f aca="false">'DF - Tableau 1'!I542</f>
        <v>66</v>
      </c>
      <c r="Y542" s="37" t="n">
        <f aca="false">PS!F542</f>
        <v>33</v>
      </c>
      <c r="Z542" s="37" t="n">
        <v>50</v>
      </c>
      <c r="AA542" s="37" t="n">
        <v>50</v>
      </c>
      <c r="AB542" s="37" t="n">
        <v>50</v>
      </c>
    </row>
    <row r="543" customFormat="false" ht="14.35" hidden="false" customHeight="true" outlineLevel="0" collapsed="false">
      <c r="A543" s="17" t="s">
        <v>2622</v>
      </c>
      <c r="B543" s="27" t="n">
        <f aca="false">'POSITION - Tableau 1'!B543</f>
        <v>8</v>
      </c>
      <c r="C543" s="35" t="s">
        <v>366</v>
      </c>
      <c r="D543" s="36" t="s">
        <v>4404</v>
      </c>
      <c r="E543" s="27" t="n">
        <f aca="false">YEAR(TOT!A545)</f>
        <v>1994</v>
      </c>
      <c r="F543" s="28" t="n">
        <f aca="false">MONTH(TOT!A545)</f>
        <v>6</v>
      </c>
      <c r="G543" s="28" t="n">
        <f aca="false">DAY(TOT!A545)</f>
        <v>6</v>
      </c>
      <c r="H543" s="37" t="n">
        <v>73</v>
      </c>
      <c r="I543" s="37" t="n">
        <v>191</v>
      </c>
      <c r="J543" s="28"/>
      <c r="K543" s="38" t="n">
        <f aca="false">TOT!FX545</f>
        <v>842500</v>
      </c>
      <c r="L543" s="28"/>
      <c r="M543" s="37" t="n">
        <f aca="false">'CK - Tableau 1'!F543</f>
        <v>49</v>
      </c>
      <c r="N543" s="37" t="n">
        <f aca="false">'FG - Tableau 1'!E543</f>
        <v>33</v>
      </c>
      <c r="O543" s="37" t="n">
        <f aca="false">'DI - Tableau 1'!E543</f>
        <v>85</v>
      </c>
      <c r="P543" s="37" t="n">
        <f aca="false">'SK - Tableau 1'!G543</f>
        <v>82</v>
      </c>
      <c r="Q543" s="37" t="n">
        <f aca="false">'ST - Tableau 1'!D543</f>
        <v>51</v>
      </c>
      <c r="R543" s="37" t="n">
        <f aca="false">'EN - Tableau 1'!D543</f>
        <v>33</v>
      </c>
      <c r="S543" s="37" t="n">
        <f aca="false">DU!E543</f>
        <v>91</v>
      </c>
      <c r="T543" s="37" t="n">
        <f aca="false">'PH - Tableau 1'!P543</f>
        <v>77.625</v>
      </c>
      <c r="U543" s="37" t="n">
        <f aca="false">'FO - Tableau 1'!D543</f>
        <v>33</v>
      </c>
      <c r="V543" s="37" t="n">
        <f aca="false">'PA - Tableau 1'!K543</f>
        <v>79.5</v>
      </c>
      <c r="W543" s="37" t="n">
        <f aca="false">'SC - Tableau 1'!L543</f>
        <v>64</v>
      </c>
      <c r="X543" s="37" t="n">
        <f aca="false">'DF - Tableau 1'!I543</f>
        <v>59</v>
      </c>
      <c r="Y543" s="37" t="n">
        <f aca="false">PS!F543</f>
        <v>33</v>
      </c>
      <c r="Z543" s="37" t="n">
        <v>50</v>
      </c>
      <c r="AA543" s="37" t="n">
        <v>50</v>
      </c>
      <c r="AB543" s="37" t="n">
        <v>50</v>
      </c>
    </row>
    <row r="544" customFormat="false" ht="14.35" hidden="false" customHeight="true" outlineLevel="0" collapsed="false">
      <c r="A544" s="17" t="s">
        <v>2626</v>
      </c>
      <c r="B544" s="27" t="n">
        <f aca="false">'POSITION - Tableau 1'!B544</f>
        <v>4</v>
      </c>
      <c r="C544" s="35" t="s">
        <v>372</v>
      </c>
      <c r="D544" s="36" t="s">
        <v>4403</v>
      </c>
      <c r="E544" s="27" t="n">
        <f aca="false">YEAR(TOT!A546)</f>
        <v>1993</v>
      </c>
      <c r="F544" s="28" t="n">
        <f aca="false">MONTH(TOT!A546)</f>
        <v>10</v>
      </c>
      <c r="G544" s="28" t="n">
        <f aca="false">DAY(TOT!A546)</f>
        <v>5</v>
      </c>
      <c r="H544" s="37" t="n">
        <v>73</v>
      </c>
      <c r="I544" s="37" t="n">
        <v>205</v>
      </c>
      <c r="J544" s="28"/>
      <c r="K544" s="38" t="n">
        <f aca="false">TOT!FX546</f>
        <v>650000</v>
      </c>
      <c r="L544" s="28"/>
      <c r="M544" s="37" t="n">
        <f aca="false">'CK - Tableau 1'!F544</f>
        <v>76</v>
      </c>
      <c r="N544" s="37" t="n">
        <f aca="false">'FG - Tableau 1'!E544</f>
        <v>33</v>
      </c>
      <c r="O544" s="37" t="n">
        <f aca="false">'DI - Tableau 1'!E544</f>
        <v>76</v>
      </c>
      <c r="P544" s="37" t="n">
        <f aca="false">'SK - Tableau 1'!G544</f>
        <v>66</v>
      </c>
      <c r="Q544" s="37" t="n">
        <f aca="false">'ST - Tableau 1'!D544</f>
        <v>76</v>
      </c>
      <c r="R544" s="37" t="n">
        <f aca="false">'EN - Tableau 1'!D544</f>
        <v>33</v>
      </c>
      <c r="S544" s="37" t="n">
        <f aca="false">DU!E544</f>
        <v>90</v>
      </c>
      <c r="T544" s="37" t="n">
        <f aca="false">'PH - Tableau 1'!P544</f>
        <v>67</v>
      </c>
      <c r="U544" s="37" t="n">
        <f aca="false">'FO - Tableau 1'!D544</f>
        <v>33</v>
      </c>
      <c r="V544" s="37" t="n">
        <f aca="false">'PA - Tableau 1'!K544</f>
        <v>66</v>
      </c>
      <c r="W544" s="37" t="n">
        <f aca="false">'SC - Tableau 1'!L544</f>
        <v>66</v>
      </c>
      <c r="X544" s="37" t="n">
        <f aca="false">'DF - Tableau 1'!I544</f>
        <v>51.5</v>
      </c>
      <c r="Y544" s="37" t="n">
        <f aca="false">PS!F544</f>
        <v>42.5</v>
      </c>
      <c r="Z544" s="37" t="n">
        <v>50</v>
      </c>
      <c r="AA544" s="37" t="n">
        <v>50</v>
      </c>
      <c r="AB544" s="37" t="n">
        <v>50</v>
      </c>
    </row>
    <row r="545" customFormat="false" ht="14.35" hidden="false" customHeight="true" outlineLevel="0" collapsed="false">
      <c r="A545" s="17" t="s">
        <v>2631</v>
      </c>
      <c r="B545" s="27" t="n">
        <f aca="false">'POSITION - Tableau 1'!B545</f>
        <v>1</v>
      </c>
      <c r="C545" s="35" t="s">
        <v>372</v>
      </c>
      <c r="D545" s="36" t="s">
        <v>4404</v>
      </c>
      <c r="E545" s="27" t="n">
        <f aca="false">YEAR(TOT!A547)</f>
        <v>1987</v>
      </c>
      <c r="F545" s="28" t="n">
        <f aca="false">MONTH(TOT!A547)</f>
        <v>2</v>
      </c>
      <c r="G545" s="28" t="n">
        <f aca="false">DAY(TOT!A547)</f>
        <v>20</v>
      </c>
      <c r="H545" s="37" t="n">
        <v>78</v>
      </c>
      <c r="I545" s="37" t="n">
        <v>230</v>
      </c>
      <c r="J545" s="28"/>
      <c r="K545" s="38" t="n">
        <f aca="false">TOT!FX547</f>
        <v>5250000</v>
      </c>
      <c r="L545" s="28"/>
      <c r="M545" s="37" t="n">
        <f aca="false">'CK - Tableau 1'!F545</f>
        <v>80</v>
      </c>
      <c r="N545" s="37" t="n">
        <f aca="false">'FG - Tableau 1'!E545</f>
        <v>69</v>
      </c>
      <c r="O545" s="37" t="n">
        <f aca="false">'DI - Tableau 1'!E545</f>
        <v>50</v>
      </c>
      <c r="P545" s="37" t="n">
        <f aca="false">'SK - Tableau 1'!G545</f>
        <v>88</v>
      </c>
      <c r="Q545" s="37" t="n">
        <f aca="false">'ST - Tableau 1'!D545</f>
        <v>86</v>
      </c>
      <c r="R545" s="37" t="n">
        <f aca="false">'EN - Tableau 1'!D545</f>
        <v>41</v>
      </c>
      <c r="S545" s="37" t="n">
        <f aca="false">DU!E545</f>
        <v>86</v>
      </c>
      <c r="T545" s="37" t="n">
        <f aca="false">'PH - Tableau 1'!P545</f>
        <v>72</v>
      </c>
      <c r="U545" s="37" t="n">
        <f aca="false">'FO - Tableau 1'!D545</f>
        <v>89</v>
      </c>
      <c r="V545" s="37" t="n">
        <f aca="false">'PA - Tableau 1'!K545</f>
        <v>56.5</v>
      </c>
      <c r="W545" s="37" t="n">
        <f aca="false">'SC - Tableau 1'!L545</f>
        <v>74.5</v>
      </c>
      <c r="X545" s="37" t="n">
        <f aca="false">'DF - Tableau 1'!I545</f>
        <v>65</v>
      </c>
      <c r="Y545" s="37" t="n">
        <f aca="false">PS!F545</f>
        <v>33</v>
      </c>
      <c r="Z545" s="37" t="n">
        <v>50</v>
      </c>
      <c r="AA545" s="37" t="n">
        <v>50</v>
      </c>
      <c r="AB545" s="37" t="n">
        <v>50</v>
      </c>
    </row>
    <row r="546" customFormat="false" ht="14.35" hidden="false" customHeight="true" outlineLevel="0" collapsed="false">
      <c r="A546" s="17" t="s">
        <v>2634</v>
      </c>
      <c r="B546" s="27" t="n">
        <f aca="false">'POSITION - Tableau 1'!B546</f>
        <v>8</v>
      </c>
      <c r="C546" s="35" t="s">
        <v>532</v>
      </c>
      <c r="D546" s="36" t="s">
        <v>4404</v>
      </c>
      <c r="E546" s="27" t="n">
        <f aca="false">YEAR(TOT!A548)</f>
        <v>1992</v>
      </c>
      <c r="F546" s="28" t="n">
        <f aca="false">MONTH(TOT!A548)</f>
        <v>2</v>
      </c>
      <c r="G546" s="28" t="n">
        <f aca="false">DAY(TOT!A548)</f>
        <v>18</v>
      </c>
      <c r="H546" s="37" t="n">
        <v>77</v>
      </c>
      <c r="I546" s="37" t="n">
        <v>212</v>
      </c>
      <c r="J546" s="28"/>
      <c r="K546" s="38" t="n">
        <f aca="false">TOT!FX548</f>
        <v>1300000</v>
      </c>
      <c r="L546" s="28"/>
      <c r="M546" s="37" t="n">
        <f aca="false">'CK - Tableau 1'!F546</f>
        <v>60</v>
      </c>
      <c r="N546" s="37" t="n">
        <f aca="false">'FG - Tableau 1'!E546</f>
        <v>33</v>
      </c>
      <c r="O546" s="37" t="n">
        <f aca="false">'DI - Tableau 1'!E546</f>
        <v>40</v>
      </c>
      <c r="P546" s="37" t="n">
        <f aca="false">'SK - Tableau 1'!G546</f>
        <v>60</v>
      </c>
      <c r="Q546" s="37" t="n">
        <f aca="false">'ST - Tableau 1'!D546</f>
        <v>64</v>
      </c>
      <c r="R546" s="37" t="n">
        <f aca="false">'EN - Tableau 1'!D546</f>
        <v>33</v>
      </c>
      <c r="S546" s="37" t="n">
        <f aca="false">DU!E546</f>
        <v>81</v>
      </c>
      <c r="T546" s="37" t="n">
        <f aca="false">'PH - Tableau 1'!P546</f>
        <v>50.75</v>
      </c>
      <c r="U546" s="37" t="n">
        <f aca="false">'FO - Tableau 1'!D546</f>
        <v>33</v>
      </c>
      <c r="V546" s="37" t="n">
        <f aca="false">'PA - Tableau 1'!K546</f>
        <v>47</v>
      </c>
      <c r="W546" s="37" t="n">
        <f aca="false">'SC - Tableau 1'!L546</f>
        <v>47</v>
      </c>
      <c r="X546" s="37" t="n">
        <f aca="false">'DF - Tableau 1'!I546</f>
        <v>60</v>
      </c>
      <c r="Y546" s="37" t="n">
        <f aca="false">PS!F546</f>
        <v>33</v>
      </c>
      <c r="Z546" s="37" t="n">
        <v>50</v>
      </c>
      <c r="AA546" s="37" t="n">
        <v>50</v>
      </c>
      <c r="AB546" s="37" t="n">
        <v>50</v>
      </c>
    </row>
    <row r="547" customFormat="false" ht="14.35" hidden="false" customHeight="true" outlineLevel="0" collapsed="false">
      <c r="A547" s="17" t="s">
        <v>2638</v>
      </c>
      <c r="B547" s="27" t="n">
        <f aca="false">'POSITION - Tableau 1'!B547</f>
        <v>1</v>
      </c>
      <c r="C547" s="35" t="s">
        <v>372</v>
      </c>
      <c r="D547" s="36" t="s">
        <v>4403</v>
      </c>
      <c r="E547" s="27" t="n">
        <f aca="false">YEAR(TOT!A549)</f>
        <v>1999</v>
      </c>
      <c r="F547" s="28" t="n">
        <f aca="false">MONTH(TOT!A549)</f>
        <v>1</v>
      </c>
      <c r="G547" s="28" t="n">
        <f aca="false">DAY(TOT!A549)</f>
        <v>15</v>
      </c>
      <c r="H547" s="37" t="n">
        <v>73</v>
      </c>
      <c r="I547" s="37" t="n">
        <v>167</v>
      </c>
      <c r="J547" s="28"/>
      <c r="K547" s="38" t="n">
        <f aca="false">TOT!FX549</f>
        <v>925000</v>
      </c>
      <c r="L547" s="28"/>
      <c r="M547" s="37" t="n">
        <f aca="false">'CK - Tableau 1'!F547</f>
        <v>60</v>
      </c>
      <c r="N547" s="37" t="n">
        <f aca="false">'FG - Tableau 1'!E547</f>
        <v>33</v>
      </c>
      <c r="O547" s="37" t="n">
        <f aca="false">'DI - Tableau 1'!E547</f>
        <v>73</v>
      </c>
      <c r="P547" s="37" t="n">
        <f aca="false">'SK - Tableau 1'!G547</f>
        <v>49</v>
      </c>
      <c r="Q547" s="37" t="n">
        <f aca="false">'ST - Tableau 1'!D547</f>
        <v>33</v>
      </c>
      <c r="R547" s="37" t="n">
        <f aca="false">'EN - Tableau 1'!D547</f>
        <v>33</v>
      </c>
      <c r="S547" s="37" t="n">
        <f aca="false">DU!E547</f>
        <v>81</v>
      </c>
      <c r="T547" s="37" t="n">
        <f aca="false">'PH - Tableau 1'!P547</f>
        <v>47.25</v>
      </c>
      <c r="U547" s="37" t="n">
        <f aca="false">'FO - Tableau 1'!D547</f>
        <v>33</v>
      </c>
      <c r="V547" s="37" t="n">
        <f aca="false">'PA - Tableau 1'!K547</f>
        <v>47</v>
      </c>
      <c r="W547" s="37" t="n">
        <f aca="false">'SC - Tableau 1'!L547</f>
        <v>47</v>
      </c>
      <c r="X547" s="37" t="n">
        <f aca="false">'DF - Tableau 1'!I547</f>
        <v>53.5</v>
      </c>
      <c r="Y547" s="37" t="n">
        <f aca="false">PS!F547</f>
        <v>33</v>
      </c>
      <c r="Z547" s="37" t="n">
        <v>50</v>
      </c>
      <c r="AA547" s="37" t="n">
        <v>50</v>
      </c>
      <c r="AB547" s="37" t="n">
        <v>50</v>
      </c>
    </row>
    <row r="548" customFormat="false" ht="14.35" hidden="false" customHeight="true" outlineLevel="0" collapsed="false">
      <c r="A548" s="17" t="s">
        <v>2642</v>
      </c>
      <c r="B548" s="27" t="n">
        <f aca="false">'POSITION - Tableau 1'!B548</f>
        <v>1</v>
      </c>
      <c r="C548" s="35" t="s">
        <v>262</v>
      </c>
      <c r="D548" s="36" t="s">
        <v>4403</v>
      </c>
      <c r="E548" s="27" t="n">
        <f aca="false">YEAR(TOT!A550)</f>
        <v>1997</v>
      </c>
      <c r="F548" s="28" t="n">
        <f aca="false">MONTH(TOT!A550)</f>
        <v>5</v>
      </c>
      <c r="G548" s="28" t="n">
        <f aca="false">DAY(TOT!A550)</f>
        <v>26</v>
      </c>
      <c r="H548" s="37" t="n">
        <v>72</v>
      </c>
      <c r="I548" s="37" t="n">
        <v>189</v>
      </c>
      <c r="J548" s="28"/>
      <c r="K548" s="38" t="n">
        <f aca="false">TOT!FX550</f>
        <v>925000</v>
      </c>
      <c r="L548" s="28"/>
      <c r="M548" s="37" t="n">
        <f aca="false">'CK - Tableau 1'!F548</f>
        <v>34</v>
      </c>
      <c r="N548" s="37" t="n">
        <f aca="false">'FG - Tableau 1'!E548</f>
        <v>33</v>
      </c>
      <c r="O548" s="37" t="n">
        <f aca="false">'DI - Tableau 1'!E548</f>
        <v>78</v>
      </c>
      <c r="P548" s="37" t="n">
        <f aca="false">'SK - Tableau 1'!G548</f>
        <v>83</v>
      </c>
      <c r="Q548" s="37" t="n">
        <f aca="false">'ST - Tableau 1'!D548</f>
        <v>53</v>
      </c>
      <c r="R548" s="37" t="n">
        <f aca="false">'EN - Tableau 1'!D548</f>
        <v>79</v>
      </c>
      <c r="S548" s="37" t="n">
        <f aca="false">DU!E548</f>
        <v>99</v>
      </c>
      <c r="T548" s="37" t="n">
        <f aca="false">'PH - Tableau 1'!P548</f>
        <v>76.625</v>
      </c>
      <c r="U548" s="37" t="n">
        <f aca="false">'FO - Tableau 1'!D548</f>
        <v>46</v>
      </c>
      <c r="V548" s="37" t="n">
        <f aca="false">'PA - Tableau 1'!K548</f>
        <v>97.5</v>
      </c>
      <c r="W548" s="37" t="n">
        <f aca="false">'SC - Tableau 1'!L548</f>
        <v>80.5</v>
      </c>
      <c r="X548" s="37" t="n">
        <f aca="false">'DF - Tableau 1'!I548</f>
        <v>73</v>
      </c>
      <c r="Y548" s="37" t="n">
        <f aca="false">PS!F548</f>
        <v>58.6666666666667</v>
      </c>
      <c r="Z548" s="37" t="n">
        <v>50</v>
      </c>
      <c r="AA548" s="37" t="n">
        <v>50</v>
      </c>
      <c r="AB548" s="37" t="n">
        <v>50</v>
      </c>
    </row>
    <row r="549" customFormat="false" ht="14.35" hidden="false" customHeight="true" outlineLevel="0" collapsed="false">
      <c r="A549" s="17" t="s">
        <v>2646</v>
      </c>
      <c r="B549" s="27" t="n">
        <f aca="false">'POSITION - Tableau 1'!B549</f>
        <v>8</v>
      </c>
      <c r="C549" s="35" t="s">
        <v>262</v>
      </c>
      <c r="D549" s="36" t="s">
        <v>4404</v>
      </c>
      <c r="E549" s="27" t="n">
        <f aca="false">YEAR(TOT!A551)</f>
        <v>1994</v>
      </c>
      <c r="F549" s="28" t="n">
        <f aca="false">MONTH(TOT!A551)</f>
        <v>7</v>
      </c>
      <c r="G549" s="28" t="n">
        <f aca="false">DAY(TOT!A551)</f>
        <v>25</v>
      </c>
      <c r="H549" s="37" t="n">
        <v>70</v>
      </c>
      <c r="I549" s="37" t="n">
        <v>188</v>
      </c>
      <c r="J549" s="28"/>
      <c r="K549" s="38" t="n">
        <f aca="false">TOT!FX551</f>
        <v>2750000</v>
      </c>
      <c r="L549" s="28"/>
      <c r="M549" s="37" t="n">
        <f aca="false">'CK - Tableau 1'!F549</f>
        <v>61</v>
      </c>
      <c r="N549" s="37" t="n">
        <f aca="false">'FG - Tableau 1'!E549</f>
        <v>60</v>
      </c>
      <c r="O549" s="37" t="n">
        <f aca="false">'DI - Tableau 1'!E549</f>
        <v>77</v>
      </c>
      <c r="P549" s="37" t="n">
        <f aca="false">'SK - Tableau 1'!G549</f>
        <v>94</v>
      </c>
      <c r="Q549" s="37" t="n">
        <f aca="false">'ST - Tableau 1'!D549</f>
        <v>64</v>
      </c>
      <c r="R549" s="37" t="n">
        <f aca="false">'EN - Tableau 1'!D549</f>
        <v>92</v>
      </c>
      <c r="S549" s="37" t="n">
        <f aca="false">DU!E549</f>
        <v>99</v>
      </c>
      <c r="T549" s="37" t="n">
        <f aca="false">'PH - Tableau 1'!P549</f>
        <v>80.375</v>
      </c>
      <c r="U549" s="37" t="n">
        <f aca="false">'FO - Tableau 1'!D549</f>
        <v>53</v>
      </c>
      <c r="V549" s="37" t="n">
        <f aca="false">'PA - Tableau 1'!K549</f>
        <v>71.5</v>
      </c>
      <c r="W549" s="37" t="n">
        <f aca="false">'SC - Tableau 1'!L549</f>
        <v>66</v>
      </c>
      <c r="X549" s="37" t="n">
        <f aca="false">'DF - Tableau 1'!I549</f>
        <v>65</v>
      </c>
      <c r="Y549" s="37" t="n">
        <f aca="false">PS!F549</f>
        <v>33.5</v>
      </c>
      <c r="Z549" s="37" t="n">
        <v>50</v>
      </c>
      <c r="AA549" s="37" t="n">
        <v>50</v>
      </c>
      <c r="AB549" s="37" t="n">
        <v>50</v>
      </c>
    </row>
    <row r="550" customFormat="false" ht="14.35" hidden="false" customHeight="true" outlineLevel="0" collapsed="false">
      <c r="A550" s="17" t="s">
        <v>2650</v>
      </c>
      <c r="B550" s="27" t="n">
        <f aca="false">'POSITION - Tableau 1'!B550</f>
        <v>1</v>
      </c>
      <c r="C550" s="35" t="s">
        <v>262</v>
      </c>
      <c r="D550" s="36" t="s">
        <v>4404</v>
      </c>
      <c r="E550" s="27" t="n">
        <f aca="false">YEAR(TOT!A552)</f>
        <v>1988</v>
      </c>
      <c r="F550" s="28" t="n">
        <f aca="false">MONTH(TOT!A552)</f>
        <v>1</v>
      </c>
      <c r="G550" s="28" t="n">
        <f aca="false">DAY(TOT!A552)</f>
        <v>5</v>
      </c>
      <c r="H550" s="37" t="n">
        <v>68</v>
      </c>
      <c r="I550" s="37" t="n">
        <v>179</v>
      </c>
      <c r="J550" s="28"/>
      <c r="K550" s="38" t="n">
        <f aca="false">TOT!FX552</f>
        <v>4500000</v>
      </c>
      <c r="L550" s="28"/>
      <c r="M550" s="37" t="n">
        <f aca="false">'CK - Tableau 1'!F550</f>
        <v>79</v>
      </c>
      <c r="N550" s="37" t="n">
        <f aca="false">'FG - Tableau 1'!E550</f>
        <v>33</v>
      </c>
      <c r="O550" s="37" t="n">
        <f aca="false">'DI - Tableau 1'!E550</f>
        <v>50</v>
      </c>
      <c r="P550" s="37" t="n">
        <f aca="false">'SK - Tableau 1'!G550</f>
        <v>81</v>
      </c>
      <c r="Q550" s="37" t="n">
        <f aca="false">'ST - Tableau 1'!D550</f>
        <v>60</v>
      </c>
      <c r="R550" s="37" t="n">
        <f aca="false">'EN - Tableau 1'!D550</f>
        <v>47</v>
      </c>
      <c r="S550" s="37" t="n">
        <f aca="false">DU!E550</f>
        <v>93</v>
      </c>
      <c r="T550" s="37" t="n">
        <f aca="false">'PH - Tableau 1'!P550</f>
        <v>86.5</v>
      </c>
      <c r="U550" s="37" t="n">
        <f aca="false">'FO - Tableau 1'!D550</f>
        <v>60</v>
      </c>
      <c r="V550" s="37" t="n">
        <f aca="false">'PA - Tableau 1'!K550</f>
        <v>79</v>
      </c>
      <c r="W550" s="37" t="n">
        <f aca="false">'SC - Tableau 1'!L550</f>
        <v>86.5</v>
      </c>
      <c r="X550" s="37" t="n">
        <f aca="false">'DF - Tableau 1'!I550</f>
        <v>73.5</v>
      </c>
      <c r="Y550" s="37" t="n">
        <f aca="false">PS!F550</f>
        <v>43.5</v>
      </c>
      <c r="Z550" s="37" t="n">
        <v>50</v>
      </c>
      <c r="AA550" s="37" t="n">
        <v>50</v>
      </c>
      <c r="AB550" s="37" t="n">
        <v>50</v>
      </c>
    </row>
    <row r="551" customFormat="false" ht="14.35" hidden="false" customHeight="true" outlineLevel="0" collapsed="false">
      <c r="A551" s="17" t="s">
        <v>2655</v>
      </c>
      <c r="B551" s="27" t="n">
        <f aca="false">'POSITION - Tableau 1'!B551</f>
        <v>4</v>
      </c>
      <c r="C551" s="35" t="s">
        <v>523</v>
      </c>
      <c r="D551" s="36" t="s">
        <v>4404</v>
      </c>
      <c r="E551" s="27" t="n">
        <f aca="false">YEAR(TOT!A553)</f>
        <v>1987</v>
      </c>
      <c r="F551" s="28" t="n">
        <f aca="false">MONTH(TOT!A553)</f>
        <v>9</v>
      </c>
      <c r="G551" s="28" t="n">
        <f aca="false">DAY(TOT!A553)</f>
        <v>1</v>
      </c>
      <c r="H551" s="37" t="n">
        <v>73</v>
      </c>
      <c r="I551" s="37" t="n">
        <v>196</v>
      </c>
      <c r="J551" s="28"/>
      <c r="K551" s="38" t="n">
        <f aca="false">TOT!FX553</f>
        <v>4500000</v>
      </c>
      <c r="L551" s="28"/>
      <c r="M551" s="37" t="n">
        <f aca="false">'CK - Tableau 1'!F551</f>
        <v>48</v>
      </c>
      <c r="N551" s="37" t="n">
        <f aca="false">'FG - Tableau 1'!E551</f>
        <v>33</v>
      </c>
      <c r="O551" s="37" t="n">
        <f aca="false">'DI - Tableau 1'!E551</f>
        <v>66</v>
      </c>
      <c r="P551" s="37" t="n">
        <f aca="false">'SK - Tableau 1'!G551</f>
        <v>83</v>
      </c>
      <c r="Q551" s="37" t="n">
        <f aca="false">'ST - Tableau 1'!D551</f>
        <v>60</v>
      </c>
      <c r="R551" s="37" t="n">
        <f aca="false">'EN - Tableau 1'!D551</f>
        <v>89</v>
      </c>
      <c r="S551" s="37" t="n">
        <f aca="false">DU!E551</f>
        <v>95</v>
      </c>
      <c r="T551" s="37" t="n">
        <f aca="false">'PH - Tableau 1'!P551</f>
        <v>72.75</v>
      </c>
      <c r="U551" s="37" t="n">
        <f aca="false">'FO - Tableau 1'!D551</f>
        <v>33</v>
      </c>
      <c r="V551" s="37" t="n">
        <f aca="false">'PA - Tableau 1'!K551</f>
        <v>86.5</v>
      </c>
      <c r="W551" s="37" t="n">
        <f aca="false">'SC - Tableau 1'!L551</f>
        <v>76.5</v>
      </c>
      <c r="X551" s="37" t="n">
        <f aca="false">'DF - Tableau 1'!I551</f>
        <v>81.5</v>
      </c>
      <c r="Y551" s="37" t="n">
        <f aca="false">PS!F551</f>
        <v>66.0714285714286</v>
      </c>
      <c r="Z551" s="37" t="n">
        <v>50</v>
      </c>
      <c r="AA551" s="37" t="n">
        <v>50</v>
      </c>
      <c r="AB551" s="37" t="n">
        <v>50</v>
      </c>
    </row>
    <row r="552" customFormat="false" ht="14.35" hidden="false" customHeight="true" outlineLevel="0" collapsed="false">
      <c r="A552" s="17" t="s">
        <v>2659</v>
      </c>
      <c r="B552" s="27" t="n">
        <f aca="false">'POSITION - Tableau 1'!B552</f>
        <v>8</v>
      </c>
      <c r="C552" s="35" t="s">
        <v>283</v>
      </c>
      <c r="D552" s="36" t="s">
        <v>4404</v>
      </c>
      <c r="E552" s="27" t="n">
        <f aca="false">YEAR(TOT!A554)</f>
        <v>1988</v>
      </c>
      <c r="F552" s="28" t="n">
        <f aca="false">MONTH(TOT!A554)</f>
        <v>6</v>
      </c>
      <c r="G552" s="28" t="n">
        <f aca="false">DAY(TOT!A554)</f>
        <v>4</v>
      </c>
      <c r="H552" s="37" t="n">
        <v>72</v>
      </c>
      <c r="I552" s="37" t="n">
        <v>203</v>
      </c>
      <c r="J552" s="28"/>
      <c r="K552" s="38" t="n">
        <f aca="false">TOT!FX554</f>
        <v>650000</v>
      </c>
      <c r="L552" s="28"/>
      <c r="M552" s="37" t="n">
        <f aca="false">'CK - Tableau 1'!F552</f>
        <v>82</v>
      </c>
      <c r="N552" s="37" t="n">
        <f aca="false">'FG - Tableau 1'!E552</f>
        <v>33</v>
      </c>
      <c r="O552" s="37" t="n">
        <f aca="false">'DI - Tableau 1'!E552</f>
        <v>82</v>
      </c>
      <c r="P552" s="37" t="n">
        <f aca="false">'SK - Tableau 1'!G552</f>
        <v>66</v>
      </c>
      <c r="Q552" s="37" t="n">
        <f aca="false">'ST - Tableau 1'!D552</f>
        <v>79</v>
      </c>
      <c r="R552" s="37" t="n">
        <f aca="false">'EN - Tableau 1'!D552</f>
        <v>33</v>
      </c>
      <c r="S552" s="37" t="n">
        <f aca="false">DU!E552</f>
        <v>84</v>
      </c>
      <c r="T552" s="37" t="n">
        <f aca="false">'PH - Tableau 1'!P552</f>
        <v>52.75</v>
      </c>
      <c r="U552" s="37" t="n">
        <f aca="false">'FO - Tableau 1'!D552</f>
        <v>33</v>
      </c>
      <c r="V552" s="37" t="n">
        <f aca="false">'PA - Tableau 1'!K552</f>
        <v>65.5</v>
      </c>
      <c r="W552" s="37" t="n">
        <f aca="false">'SC - Tableau 1'!L552</f>
        <v>55.5</v>
      </c>
      <c r="X552" s="37" t="n">
        <f aca="false">'DF - Tableau 1'!I552</f>
        <v>60.5</v>
      </c>
      <c r="Y552" s="37" t="n">
        <f aca="false">PS!F552</f>
        <v>33</v>
      </c>
      <c r="Z552" s="37" t="n">
        <v>50</v>
      </c>
      <c r="AA552" s="37" t="n">
        <v>50</v>
      </c>
      <c r="AB552" s="37" t="n">
        <v>50</v>
      </c>
    </row>
    <row r="553" customFormat="false" ht="14.35" hidden="false" customHeight="true" outlineLevel="0" collapsed="false">
      <c r="A553" s="17" t="s">
        <v>2662</v>
      </c>
      <c r="B553" s="27" t="n">
        <f aca="false">'POSITION - Tableau 1'!B553</f>
        <v>2</v>
      </c>
      <c r="C553" s="35" t="s">
        <v>262</v>
      </c>
      <c r="D553" s="36" t="s">
        <v>4404</v>
      </c>
      <c r="E553" s="27" t="n">
        <f aca="false">YEAR(TOT!A555)</f>
        <v>1988</v>
      </c>
      <c r="F553" s="28" t="n">
        <f aca="false">MONTH(TOT!A555)</f>
        <v>6</v>
      </c>
      <c r="G553" s="28" t="n">
        <f aca="false">DAY(TOT!A555)</f>
        <v>7</v>
      </c>
      <c r="H553" s="37" t="n">
        <v>71</v>
      </c>
      <c r="I553" s="37" t="n">
        <v>186</v>
      </c>
      <c r="J553" s="28"/>
      <c r="K553" s="38" t="n">
        <f aca="false">TOT!FX555</f>
        <v>4000000</v>
      </c>
      <c r="L553" s="28"/>
      <c r="M553" s="37" t="n">
        <f aca="false">'CK - Tableau 1'!F553</f>
        <v>73</v>
      </c>
      <c r="N553" s="37" t="n">
        <f aca="false">'FG - Tableau 1'!E553</f>
        <v>91</v>
      </c>
      <c r="O553" s="37" t="n">
        <f aca="false">'DI - Tableau 1'!E553</f>
        <v>37</v>
      </c>
      <c r="P553" s="37" t="n">
        <f aca="false">'SK - Tableau 1'!G553</f>
        <v>60</v>
      </c>
      <c r="Q553" s="37" t="n">
        <f aca="false">'ST - Tableau 1'!D553</f>
        <v>54</v>
      </c>
      <c r="R553" s="37" t="n">
        <f aca="false">'EN - Tableau 1'!D553</f>
        <v>33</v>
      </c>
      <c r="S553" s="37" t="n">
        <f aca="false">DU!E553</f>
        <v>84</v>
      </c>
      <c r="T553" s="37" t="n">
        <f aca="false">'PH - Tableau 1'!P553</f>
        <v>53.5</v>
      </c>
      <c r="U553" s="37" t="n">
        <f aca="false">'FO - Tableau 1'!D553</f>
        <v>33</v>
      </c>
      <c r="V553" s="37" t="n">
        <f aca="false">'PA - Tableau 1'!K553</f>
        <v>47</v>
      </c>
      <c r="W553" s="37" t="n">
        <f aca="false">'SC - Tableau 1'!L553</f>
        <v>53.5</v>
      </c>
      <c r="X553" s="37" t="n">
        <f aca="false">'DF - Tableau 1'!I553</f>
        <v>60</v>
      </c>
      <c r="Y553" s="37" t="n">
        <f aca="false">PS!F553</f>
        <v>33</v>
      </c>
      <c r="Z553" s="37" t="n">
        <v>50</v>
      </c>
      <c r="AA553" s="37" t="n">
        <v>50</v>
      </c>
      <c r="AB553" s="37" t="n">
        <v>50</v>
      </c>
    </row>
    <row r="554" customFormat="false" ht="14.35" hidden="false" customHeight="true" outlineLevel="0" collapsed="false">
      <c r="A554" s="17" t="s">
        <v>2666</v>
      </c>
      <c r="B554" s="27" t="n">
        <f aca="false">'POSITION - Tableau 1'!B554</f>
        <v>8</v>
      </c>
      <c r="C554" s="35" t="s">
        <v>262</v>
      </c>
      <c r="D554" s="36" t="s">
        <v>4404</v>
      </c>
      <c r="E554" s="27" t="n">
        <f aca="false">YEAR(TOT!A556)</f>
        <v>1994</v>
      </c>
      <c r="F554" s="28" t="n">
        <f aca="false">MONTH(TOT!A556)</f>
        <v>5</v>
      </c>
      <c r="G554" s="28" t="n">
        <f aca="false">DAY(TOT!A556)</f>
        <v>25</v>
      </c>
      <c r="H554" s="37" t="n">
        <v>73</v>
      </c>
      <c r="I554" s="37" t="n">
        <v>202</v>
      </c>
      <c r="J554" s="28"/>
      <c r="K554" s="38" t="n">
        <f aca="false">TOT!FX556</f>
        <v>925000</v>
      </c>
      <c r="L554" s="28"/>
      <c r="M554" s="37" t="n">
        <f aca="false">'CK - Tableau 1'!F554</f>
        <v>79</v>
      </c>
      <c r="N554" s="37" t="n">
        <f aca="false">'FG - Tableau 1'!E554</f>
        <v>61</v>
      </c>
      <c r="O554" s="37" t="n">
        <f aca="false">'DI - Tableau 1'!E554</f>
        <v>59</v>
      </c>
      <c r="P554" s="37" t="n">
        <f aca="false">'SK - Tableau 1'!G554</f>
        <v>58</v>
      </c>
      <c r="Q554" s="37" t="n">
        <f aca="false">'ST - Tableau 1'!D554</f>
        <v>71</v>
      </c>
      <c r="R554" s="37" t="n">
        <f aca="false">'EN - Tableau 1'!D554</f>
        <v>33</v>
      </c>
      <c r="S554" s="37" t="n">
        <f aca="false">DU!E554</f>
        <v>92</v>
      </c>
      <c r="T554" s="37" t="n">
        <f aca="false">'PH - Tableau 1'!P554</f>
        <v>66.375</v>
      </c>
      <c r="U554" s="37" t="n">
        <f aca="false">'FO - Tableau 1'!D554</f>
        <v>33</v>
      </c>
      <c r="V554" s="37" t="n">
        <f aca="false">'PA - Tableau 1'!K554</f>
        <v>61.5</v>
      </c>
      <c r="W554" s="37" t="n">
        <f aca="false">'SC - Tableau 1'!L554</f>
        <v>62</v>
      </c>
      <c r="X554" s="37" t="n">
        <f aca="false">'DF - Tableau 1'!I554</f>
        <v>69</v>
      </c>
      <c r="Y554" s="37" t="n">
        <f aca="false">PS!F554</f>
        <v>33</v>
      </c>
      <c r="Z554" s="37" t="n">
        <v>50</v>
      </c>
      <c r="AA554" s="37" t="n">
        <v>50</v>
      </c>
      <c r="AB554" s="37" t="n">
        <v>50</v>
      </c>
    </row>
    <row r="555" customFormat="false" ht="14.35" hidden="false" customHeight="true" outlineLevel="0" collapsed="false">
      <c r="A555" s="17" t="s">
        <v>2669</v>
      </c>
      <c r="B555" s="27" t="n">
        <f aca="false">'POSITION - Tableau 1'!B555</f>
        <v>2</v>
      </c>
      <c r="C555" s="35" t="s">
        <v>262</v>
      </c>
      <c r="D555" s="36" t="s">
        <v>4404</v>
      </c>
      <c r="E555" s="27" t="n">
        <f aca="false">YEAR(TOT!A557)</f>
        <v>1989</v>
      </c>
      <c r="F555" s="28" t="n">
        <f aca="false">MONTH(TOT!A557)</f>
        <v>12</v>
      </c>
      <c r="G555" s="28" t="n">
        <f aca="false">DAY(TOT!A557)</f>
        <v>24</v>
      </c>
      <c r="H555" s="37" t="n">
        <v>71</v>
      </c>
      <c r="I555" s="37" t="n">
        <v>195</v>
      </c>
      <c r="J555" s="28"/>
      <c r="K555" s="38" t="n">
        <f aca="false">TOT!FX557</f>
        <v>2900000</v>
      </c>
      <c r="L555" s="28"/>
      <c r="M555" s="37" t="n">
        <f aca="false">'CK - Tableau 1'!F555</f>
        <v>60</v>
      </c>
      <c r="N555" s="37" t="n">
        <f aca="false">'FG - Tableau 1'!E555</f>
        <v>62</v>
      </c>
      <c r="O555" s="37" t="n">
        <f aca="false">'DI - Tableau 1'!E555</f>
        <v>71</v>
      </c>
      <c r="P555" s="37" t="n">
        <f aca="false">'SK - Tableau 1'!G555</f>
        <v>60</v>
      </c>
      <c r="Q555" s="37" t="n">
        <f aca="false">'ST - Tableau 1'!D555</f>
        <v>70</v>
      </c>
      <c r="R555" s="37" t="n">
        <f aca="false">'EN - Tableau 1'!D555</f>
        <v>36</v>
      </c>
      <c r="S555" s="37" t="n">
        <f aca="false">DU!E555</f>
        <v>84</v>
      </c>
      <c r="T555" s="37" t="n">
        <f aca="false">'PH - Tableau 1'!P555</f>
        <v>71.125</v>
      </c>
      <c r="U555" s="37" t="n">
        <f aca="false">'FO - Tableau 1'!D555</f>
        <v>33</v>
      </c>
      <c r="V555" s="37" t="n">
        <f aca="false">'PA - Tableau 1'!K555</f>
        <v>66</v>
      </c>
      <c r="W555" s="37" t="n">
        <f aca="false">'SC - Tableau 1'!L555</f>
        <v>73</v>
      </c>
      <c r="X555" s="37" t="n">
        <f aca="false">'DF - Tableau 1'!I555</f>
        <v>73</v>
      </c>
      <c r="Y555" s="37" t="n">
        <f aca="false">PS!F555</f>
        <v>33</v>
      </c>
      <c r="Z555" s="37" t="n">
        <v>50</v>
      </c>
      <c r="AA555" s="37" t="n">
        <v>50</v>
      </c>
      <c r="AB555" s="37" t="n">
        <v>50</v>
      </c>
    </row>
    <row r="556" customFormat="false" ht="14.35" hidden="false" customHeight="true" outlineLevel="0" collapsed="false">
      <c r="A556" s="17" t="s">
        <v>2673</v>
      </c>
      <c r="B556" s="27" t="n">
        <f aca="false">'POSITION - Tableau 1'!B556</f>
        <v>1</v>
      </c>
      <c r="C556" s="35" t="s">
        <v>283</v>
      </c>
      <c r="D556" s="36" t="s">
        <v>4404</v>
      </c>
      <c r="E556" s="27" t="n">
        <f aca="false">YEAR(TOT!A558)</f>
        <v>1976</v>
      </c>
      <c r="F556" s="28" t="n">
        <f aca="false">MONTH(TOT!A558)</f>
        <v>11</v>
      </c>
      <c r="G556" s="28" t="n">
        <f aca="false">DAY(TOT!A558)</f>
        <v>2</v>
      </c>
      <c r="H556" s="37" t="n">
        <v>72</v>
      </c>
      <c r="I556" s="37" t="n">
        <v>184</v>
      </c>
      <c r="J556" s="28"/>
      <c r="K556" s="38" t="n">
        <f aca="false">TOT!FX558</f>
        <v>1000000</v>
      </c>
      <c r="L556" s="28"/>
      <c r="M556" s="37" t="n">
        <f aca="false">'CK - Tableau 1'!F556</f>
        <v>35</v>
      </c>
      <c r="N556" s="37" t="n">
        <f aca="false">'FG - Tableau 1'!E556</f>
        <v>33</v>
      </c>
      <c r="O556" s="37" t="n">
        <f aca="false">'DI - Tableau 1'!E556</f>
        <v>73</v>
      </c>
      <c r="P556" s="37" t="n">
        <f aca="false">'SK - Tableau 1'!G556</f>
        <v>73</v>
      </c>
      <c r="Q556" s="37" t="n">
        <f aca="false">'ST - Tableau 1'!D556</f>
        <v>46</v>
      </c>
      <c r="R556" s="37" t="n">
        <f aca="false">'EN - Tableau 1'!D556</f>
        <v>33</v>
      </c>
      <c r="S556" s="37" t="n">
        <f aca="false">DU!E556</f>
        <v>98</v>
      </c>
      <c r="T556" s="37" t="n">
        <f aca="false">'PH - Tableau 1'!P556</f>
        <v>67.25</v>
      </c>
      <c r="U556" s="37" t="n">
        <f aca="false">'FO - Tableau 1'!D556</f>
        <v>72</v>
      </c>
      <c r="V556" s="37" t="n">
        <f aca="false">'PA - Tableau 1'!K556</f>
        <v>66</v>
      </c>
      <c r="W556" s="37" t="n">
        <f aca="false">'SC - Tableau 1'!L556</f>
        <v>73</v>
      </c>
      <c r="X556" s="37" t="n">
        <f aca="false">'DF - Tableau 1'!I556</f>
        <v>63.5</v>
      </c>
      <c r="Y556" s="37" t="n">
        <f aca="false">PS!F556</f>
        <v>38.5</v>
      </c>
      <c r="Z556" s="37" t="n">
        <v>50</v>
      </c>
      <c r="AA556" s="37" t="n">
        <v>50</v>
      </c>
      <c r="AB556" s="37" t="n">
        <v>50</v>
      </c>
    </row>
    <row r="557" customFormat="false" ht="14.35" hidden="false" customHeight="true" outlineLevel="0" collapsed="false">
      <c r="A557" s="17" t="s">
        <v>2677</v>
      </c>
      <c r="B557" s="27" t="n">
        <f aca="false">'POSITION - Tableau 1'!B557</f>
        <v>1</v>
      </c>
      <c r="C557" s="35" t="s">
        <v>262</v>
      </c>
      <c r="D557" s="36" t="s">
        <v>4404</v>
      </c>
      <c r="E557" s="27" t="n">
        <f aca="false">YEAR(TOT!A559)</f>
        <v>1991</v>
      </c>
      <c r="F557" s="28" t="n">
        <f aca="false">MONTH(TOT!A559)</f>
        <v>1</v>
      </c>
      <c r="G557" s="28" t="n">
        <f aca="false">DAY(TOT!A559)</f>
        <v>16</v>
      </c>
      <c r="H557" s="37" t="n">
        <v>69</v>
      </c>
      <c r="I557" s="37" t="n">
        <v>174</v>
      </c>
      <c r="J557" s="28"/>
      <c r="K557" s="38" t="n">
        <f aca="false">TOT!FX559</f>
        <v>6000000</v>
      </c>
      <c r="L557" s="28"/>
      <c r="M557" s="37" t="n">
        <f aca="false">'CK - Tableau 1'!F557</f>
        <v>48</v>
      </c>
      <c r="N557" s="37" t="n">
        <f aca="false">'FG - Tableau 1'!E557</f>
        <v>33</v>
      </c>
      <c r="O557" s="37" t="n">
        <f aca="false">'DI - Tableau 1'!E557</f>
        <v>90</v>
      </c>
      <c r="P557" s="37" t="n">
        <f aca="false">'SK - Tableau 1'!G557</f>
        <v>80</v>
      </c>
      <c r="Q557" s="37" t="n">
        <f aca="false">'ST - Tableau 1'!D557</f>
        <v>45</v>
      </c>
      <c r="R557" s="37" t="n">
        <f aca="false">'EN - Tableau 1'!D557</f>
        <v>85</v>
      </c>
      <c r="S557" s="37" t="n">
        <f aca="false">DU!E557</f>
        <v>99</v>
      </c>
      <c r="T557" s="37" t="n">
        <f aca="false">'PH - Tableau 1'!P557</f>
        <v>80.125</v>
      </c>
      <c r="U557" s="37" t="n">
        <f aca="false">'FO - Tableau 1'!D557</f>
        <v>82</v>
      </c>
      <c r="V557" s="37" t="n">
        <f aca="false">'PA - Tableau 1'!K557</f>
        <v>85.5</v>
      </c>
      <c r="W557" s="37" t="n">
        <f aca="false">'SC - Tableau 1'!L557</f>
        <v>85.5</v>
      </c>
      <c r="X557" s="37" t="n">
        <f aca="false">'DF - Tableau 1'!I557</f>
        <v>71.5</v>
      </c>
      <c r="Y557" s="37" t="n">
        <f aca="false">PS!F557</f>
        <v>61.1666666666667</v>
      </c>
      <c r="Z557" s="37" t="n">
        <v>50</v>
      </c>
      <c r="AA557" s="37" t="n">
        <v>50</v>
      </c>
      <c r="AB557" s="37" t="n">
        <v>50</v>
      </c>
    </row>
    <row r="558" customFormat="false" ht="14.35" hidden="false" customHeight="true" outlineLevel="0" collapsed="false">
      <c r="A558" s="17" t="s">
        <v>2682</v>
      </c>
      <c r="B558" s="27" t="n">
        <f aca="false">'POSITION - Tableau 1'!B558</f>
        <v>8</v>
      </c>
      <c r="C558" s="35" t="s">
        <v>283</v>
      </c>
      <c r="D558" s="36" t="s">
        <v>4403</v>
      </c>
      <c r="E558" s="27" t="n">
        <f aca="false">YEAR(TOT!A560)</f>
        <v>1994</v>
      </c>
      <c r="F558" s="28" t="n">
        <f aca="false">MONTH(TOT!A560)</f>
        <v>1</v>
      </c>
      <c r="G558" s="28" t="n">
        <f aca="false">DAY(TOT!A560)</f>
        <v>5</v>
      </c>
      <c r="H558" s="37" t="n">
        <v>72</v>
      </c>
      <c r="I558" s="37" t="n">
        <v>209</v>
      </c>
      <c r="J558" s="28"/>
      <c r="K558" s="38" t="n">
        <f aca="false">TOT!FX560</f>
        <v>925000</v>
      </c>
      <c r="L558" s="28"/>
      <c r="M558" s="37" t="n">
        <f aca="false">'CK - Tableau 1'!F558</f>
        <v>50</v>
      </c>
      <c r="N558" s="37" t="n">
        <f aca="false">'FG - Tableau 1'!E558</f>
        <v>33</v>
      </c>
      <c r="O558" s="37" t="n">
        <f aca="false">'DI - Tableau 1'!E558</f>
        <v>72</v>
      </c>
      <c r="P558" s="37" t="n">
        <f aca="false">'SK - Tableau 1'!G558</f>
        <v>76</v>
      </c>
      <c r="Q558" s="37" t="n">
        <f aca="false">'ST - Tableau 1'!D558</f>
        <v>87</v>
      </c>
      <c r="R558" s="37" t="n">
        <f aca="false">'EN - Tableau 1'!D558</f>
        <v>33</v>
      </c>
      <c r="S558" s="37" t="n">
        <f aca="false">DU!E558</f>
        <v>93</v>
      </c>
      <c r="T558" s="37" t="n">
        <f aca="false">'PH - Tableau 1'!P558</f>
        <v>74.875</v>
      </c>
      <c r="U558" s="37" t="n">
        <f aca="false">'FO - Tableau 1'!D558</f>
        <v>33</v>
      </c>
      <c r="V558" s="37" t="n">
        <f aca="false">'PA - Tableau 1'!K558</f>
        <v>58</v>
      </c>
      <c r="W558" s="37" t="n">
        <f aca="false">'SC - Tableau 1'!L558</f>
        <v>57.5</v>
      </c>
      <c r="X558" s="37" t="n">
        <f aca="false">'DF - Tableau 1'!I558</f>
        <v>70.5</v>
      </c>
      <c r="Y558" s="37" t="n">
        <f aca="false">PS!F558</f>
        <v>33</v>
      </c>
      <c r="Z558" s="37" t="n">
        <v>50</v>
      </c>
      <c r="AA558" s="37" t="n">
        <v>50</v>
      </c>
      <c r="AB558" s="37" t="n">
        <v>50</v>
      </c>
    </row>
    <row r="559" customFormat="false" ht="14.35" hidden="false" customHeight="true" outlineLevel="0" collapsed="false">
      <c r="A559" s="17" t="s">
        <v>2686</v>
      </c>
      <c r="B559" s="27" t="n">
        <f aca="false">'POSITION - Tableau 1'!B559</f>
        <v>3</v>
      </c>
      <c r="C559" s="35" t="s">
        <v>283</v>
      </c>
      <c r="D559" s="36" t="s">
        <v>4404</v>
      </c>
      <c r="E559" s="27" t="n">
        <f aca="false">YEAR(TOT!A561)</f>
        <v>1981</v>
      </c>
      <c r="F559" s="28" t="n">
        <f aca="false">MONTH(TOT!A561)</f>
        <v>6</v>
      </c>
      <c r="G559" s="28" t="n">
        <f aca="false">DAY(TOT!A561)</f>
        <v>17</v>
      </c>
      <c r="H559" s="37" t="n">
        <v>71</v>
      </c>
      <c r="I559" s="37" t="n">
        <v>200</v>
      </c>
      <c r="J559" s="28"/>
      <c r="K559" s="38" t="n">
        <f aca="false">TOT!FX561</f>
        <v>700000</v>
      </c>
      <c r="L559" s="28"/>
      <c r="M559" s="37" t="n">
        <f aca="false">'CK - Tableau 1'!F559</f>
        <v>94</v>
      </c>
      <c r="N559" s="37" t="n">
        <f aca="false">'FG - Tableau 1'!E559</f>
        <v>86</v>
      </c>
      <c r="O559" s="37" t="n">
        <f aca="false">'DI - Tableau 1'!E559</f>
        <v>47</v>
      </c>
      <c r="P559" s="37" t="n">
        <f aca="false">'SK - Tableau 1'!G559</f>
        <v>66</v>
      </c>
      <c r="Q559" s="37" t="n">
        <f aca="false">'ST - Tableau 1'!D559</f>
        <v>80</v>
      </c>
      <c r="R559" s="37" t="n">
        <f aca="false">'EN - Tableau 1'!D559</f>
        <v>33</v>
      </c>
      <c r="S559" s="37" t="n">
        <f aca="false">DU!E559</f>
        <v>89</v>
      </c>
      <c r="T559" s="37" t="n">
        <f aca="false">'PH - Tableau 1'!P559</f>
        <v>70.125</v>
      </c>
      <c r="U559" s="37" t="n">
        <f aca="false">'FO - Tableau 1'!D559</f>
        <v>68</v>
      </c>
      <c r="V559" s="37" t="n">
        <f aca="false">'PA - Tableau 1'!K559</f>
        <v>66</v>
      </c>
      <c r="W559" s="37" t="n">
        <f aca="false">'SC - Tableau 1'!L559</f>
        <v>66</v>
      </c>
      <c r="X559" s="37" t="n">
        <f aca="false">'DF - Tableau 1'!I559</f>
        <v>73</v>
      </c>
      <c r="Y559" s="37" t="n">
        <f aca="false">PS!F559</f>
        <v>35.5</v>
      </c>
      <c r="Z559" s="37" t="n">
        <v>50</v>
      </c>
      <c r="AA559" s="37" t="n">
        <v>50</v>
      </c>
      <c r="AB559" s="37" t="n">
        <v>50</v>
      </c>
    </row>
    <row r="560" customFormat="false" ht="14.35" hidden="false" customHeight="true" outlineLevel="0" collapsed="false">
      <c r="A560" s="17" t="s">
        <v>2690</v>
      </c>
      <c r="B560" s="27" t="n">
        <f aca="false">'POSITION - Tableau 1'!B560</f>
        <v>8</v>
      </c>
      <c r="C560" s="35" t="s">
        <v>283</v>
      </c>
      <c r="D560" s="36" t="s">
        <v>4404</v>
      </c>
      <c r="E560" s="27" t="n">
        <f aca="false">YEAR(TOT!A562)</f>
        <v>1985</v>
      </c>
      <c r="F560" s="28" t="n">
        <f aca="false">MONTH(TOT!A562)</f>
        <v>5</v>
      </c>
      <c r="G560" s="28" t="n">
        <f aca="false">DAY(TOT!A562)</f>
        <v>21</v>
      </c>
      <c r="H560" s="37" t="n">
        <v>73</v>
      </c>
      <c r="I560" s="37" t="n">
        <v>207</v>
      </c>
      <c r="J560" s="28"/>
      <c r="K560" s="38" t="n">
        <f aca="false">TOT!FX562</f>
        <v>2500000</v>
      </c>
      <c r="L560" s="28"/>
      <c r="M560" s="37" t="n">
        <f aca="false">'CK - Tableau 1'!F560</f>
        <v>61</v>
      </c>
      <c r="N560" s="37" t="n">
        <f aca="false">'FG - Tableau 1'!E560</f>
        <v>68</v>
      </c>
      <c r="O560" s="37" t="n">
        <f aca="false">'DI - Tableau 1'!E560</f>
        <v>65</v>
      </c>
      <c r="P560" s="37" t="n">
        <f aca="false">'SK - Tableau 1'!G560</f>
        <v>62</v>
      </c>
      <c r="Q560" s="37" t="n">
        <f aca="false">'ST - Tableau 1'!D560</f>
        <v>80</v>
      </c>
      <c r="R560" s="37" t="n">
        <f aca="false">'EN - Tableau 1'!D560</f>
        <v>33</v>
      </c>
      <c r="S560" s="37" t="n">
        <f aca="false">DU!E560</f>
        <v>85</v>
      </c>
      <c r="T560" s="37" t="n">
        <f aca="false">'PH - Tableau 1'!P560</f>
        <v>66.5</v>
      </c>
      <c r="U560" s="37" t="n">
        <f aca="false">'FO - Tableau 1'!D560</f>
        <v>33</v>
      </c>
      <c r="V560" s="37" t="n">
        <f aca="false">'PA - Tableau 1'!K560</f>
        <v>56.5</v>
      </c>
      <c r="W560" s="37" t="n">
        <f aca="false">'SC - Tableau 1'!L560</f>
        <v>59</v>
      </c>
      <c r="X560" s="37" t="n">
        <f aca="false">'DF - Tableau 1'!I560</f>
        <v>74.5</v>
      </c>
      <c r="Y560" s="37" t="n">
        <f aca="false">PS!F560</f>
        <v>33</v>
      </c>
      <c r="Z560" s="37" t="n">
        <v>50</v>
      </c>
      <c r="AA560" s="37" t="n">
        <v>50</v>
      </c>
      <c r="AB560" s="37" t="n">
        <v>50</v>
      </c>
    </row>
    <row r="561" customFormat="false" ht="14.35" hidden="false" customHeight="true" outlineLevel="0" collapsed="false">
      <c r="A561" s="17" t="s">
        <v>2693</v>
      </c>
      <c r="B561" s="27" t="n">
        <f aca="false">'POSITION - Tableau 1'!B561</f>
        <v>8</v>
      </c>
      <c r="C561" s="35" t="s">
        <v>262</v>
      </c>
      <c r="D561" s="36" t="s">
        <v>4404</v>
      </c>
      <c r="E561" s="27" t="n">
        <f aca="false">YEAR(TOT!A563)</f>
        <v>1987</v>
      </c>
      <c r="F561" s="28" t="n">
        <f aca="false">MONTH(TOT!A563)</f>
        <v>11</v>
      </c>
      <c r="G561" s="28" t="n">
        <f aca="false">DAY(TOT!A563)</f>
        <v>29</v>
      </c>
      <c r="H561" s="37" t="n">
        <v>75</v>
      </c>
      <c r="I561" s="37" t="n">
        <v>220</v>
      </c>
      <c r="J561" s="28"/>
      <c r="K561" s="38" t="n">
        <f aca="false">TOT!FX563</f>
        <v>650000</v>
      </c>
      <c r="L561" s="28"/>
      <c r="M561" s="37" t="n">
        <f aca="false">'CK - Tableau 1'!F561</f>
        <v>78</v>
      </c>
      <c r="N561" s="37" t="n">
        <f aca="false">'FG - Tableau 1'!E561</f>
        <v>33</v>
      </c>
      <c r="O561" s="37" t="n">
        <f aca="false">'DI - Tableau 1'!E561</f>
        <v>90</v>
      </c>
      <c r="P561" s="37" t="n">
        <f aca="false">'SK - Tableau 1'!G561</f>
        <v>51</v>
      </c>
      <c r="Q561" s="37" t="n">
        <f aca="false">'ST - Tableau 1'!D561</f>
        <v>87</v>
      </c>
      <c r="R561" s="37" t="n">
        <f aca="false">'EN - Tableau 1'!D561</f>
        <v>33</v>
      </c>
      <c r="S561" s="37" t="n">
        <f aca="false">DU!E561</f>
        <v>92</v>
      </c>
      <c r="T561" s="37" t="n">
        <f aca="false">'PH - Tableau 1'!P561</f>
        <v>67.875</v>
      </c>
      <c r="U561" s="37" t="n">
        <f aca="false">'FO - Tableau 1'!D561</f>
        <v>33</v>
      </c>
      <c r="V561" s="37" t="n">
        <f aca="false">'PA - Tableau 1'!K561</f>
        <v>56</v>
      </c>
      <c r="W561" s="37" t="n">
        <f aca="false">'SC - Tableau 1'!L561</f>
        <v>60</v>
      </c>
      <c r="X561" s="37" t="n">
        <f aca="false">'DF - Tableau 1'!I561</f>
        <v>73</v>
      </c>
      <c r="Y561" s="37" t="n">
        <f aca="false">PS!F561</f>
        <v>33</v>
      </c>
      <c r="Z561" s="37" t="n">
        <v>50</v>
      </c>
      <c r="AA561" s="37" t="n">
        <v>50</v>
      </c>
      <c r="AB561" s="37" t="n">
        <v>50</v>
      </c>
    </row>
    <row r="562" customFormat="false" ht="14.35" hidden="false" customHeight="true" outlineLevel="0" collapsed="false">
      <c r="A562" s="17" t="s">
        <v>2696</v>
      </c>
      <c r="B562" s="27" t="n">
        <f aca="false">'POSITION - Tableau 1'!B562</f>
        <v>2</v>
      </c>
      <c r="C562" s="35" t="s">
        <v>262</v>
      </c>
      <c r="D562" s="36" t="s">
        <v>4404</v>
      </c>
      <c r="E562" s="27" t="n">
        <f aca="false">YEAR(TOT!A564)</f>
        <v>1989</v>
      </c>
      <c r="F562" s="28" t="n">
        <f aca="false">MONTH(TOT!A564)</f>
        <v>5</v>
      </c>
      <c r="G562" s="28" t="n">
        <f aca="false">DAY(TOT!A564)</f>
        <v>8</v>
      </c>
      <c r="H562" s="37" t="n">
        <v>73</v>
      </c>
      <c r="I562" s="37" t="n">
        <v>203</v>
      </c>
      <c r="J562" s="28"/>
      <c r="K562" s="38" t="n">
        <f aca="false">TOT!FX564</f>
        <v>2500000</v>
      </c>
      <c r="L562" s="28"/>
      <c r="M562" s="37" t="n">
        <f aca="false">'CK - Tableau 1'!F562</f>
        <v>98</v>
      </c>
      <c r="N562" s="37" t="n">
        <f aca="false">'FG - Tableau 1'!E562</f>
        <v>91</v>
      </c>
      <c r="O562" s="37" t="n">
        <f aca="false">'DI - Tableau 1'!E562</f>
        <v>36</v>
      </c>
      <c r="P562" s="37" t="n">
        <f aca="false">'SK - Tableau 1'!G562</f>
        <v>64</v>
      </c>
      <c r="Q562" s="37" t="n">
        <f aca="false">'ST - Tableau 1'!D562</f>
        <v>72</v>
      </c>
      <c r="R562" s="37" t="n">
        <f aca="false">'EN - Tableau 1'!D562</f>
        <v>33</v>
      </c>
      <c r="S562" s="37" t="n">
        <f aca="false">DU!E562</f>
        <v>91</v>
      </c>
      <c r="T562" s="37" t="n">
        <f aca="false">'PH - Tableau 1'!P562</f>
        <v>59.625</v>
      </c>
      <c r="U562" s="37" t="n">
        <f aca="false">'FO - Tableau 1'!D562</f>
        <v>53</v>
      </c>
      <c r="V562" s="37" t="n">
        <f aca="false">'PA - Tableau 1'!K562</f>
        <v>66</v>
      </c>
      <c r="W562" s="37" t="n">
        <f aca="false">'SC - Tableau 1'!L562</f>
        <v>66</v>
      </c>
      <c r="X562" s="37" t="n">
        <f aca="false">'DF - Tableau 1'!I562</f>
        <v>56</v>
      </c>
      <c r="Y562" s="37" t="n">
        <f aca="false">PS!F562</f>
        <v>33</v>
      </c>
      <c r="Z562" s="37" t="n">
        <v>50</v>
      </c>
      <c r="AA562" s="37" t="n">
        <v>50</v>
      </c>
      <c r="AB562" s="37" t="n">
        <v>50</v>
      </c>
    </row>
    <row r="563" customFormat="false" ht="14.35" hidden="false" customHeight="true" outlineLevel="0" collapsed="false">
      <c r="A563" s="17" t="s">
        <v>2698</v>
      </c>
      <c r="B563" s="27" t="n">
        <f aca="false">'POSITION - Tableau 1'!B563</f>
        <v>2</v>
      </c>
      <c r="C563" s="35" t="s">
        <v>262</v>
      </c>
      <c r="D563" s="36" t="s">
        <v>4404</v>
      </c>
      <c r="E563" s="27" t="n">
        <f aca="false">YEAR(TOT!A565)</f>
        <v>1983</v>
      </c>
      <c r="F563" s="28" t="n">
        <f aca="false">MONTH(TOT!A565)</f>
        <v>11</v>
      </c>
      <c r="G563" s="28" t="n">
        <f aca="false">DAY(TOT!A565)</f>
        <v>1</v>
      </c>
      <c r="H563" s="37" t="n">
        <v>71</v>
      </c>
      <c r="I563" s="37" t="n">
        <v>190</v>
      </c>
      <c r="J563" s="28"/>
      <c r="K563" s="38" t="n">
        <f aca="false">TOT!FX565</f>
        <v>5000000</v>
      </c>
      <c r="L563" s="28"/>
      <c r="M563" s="37" t="n">
        <f aca="false">'CK - Tableau 1'!F563</f>
        <v>60</v>
      </c>
      <c r="N563" s="37" t="n">
        <f aca="false">'FG - Tableau 1'!E563</f>
        <v>33</v>
      </c>
      <c r="O563" s="37" t="n">
        <f aca="false">'DI - Tableau 1'!E563</f>
        <v>73</v>
      </c>
      <c r="P563" s="37" t="n">
        <f aca="false">'SK - Tableau 1'!G563</f>
        <v>60</v>
      </c>
      <c r="Q563" s="37" t="n">
        <f aca="false">'ST - Tableau 1'!D563</f>
        <v>62</v>
      </c>
      <c r="R563" s="37" t="n">
        <f aca="false">'EN - Tableau 1'!D563</f>
        <v>33</v>
      </c>
      <c r="S563" s="37" t="n">
        <f aca="false">DU!E563</f>
        <v>84</v>
      </c>
      <c r="T563" s="37" t="n">
        <f aca="false">'PH - Tableau 1'!P563</f>
        <v>53.5</v>
      </c>
      <c r="U563" s="37" t="n">
        <f aca="false">'FO - Tableau 1'!D563</f>
        <v>33</v>
      </c>
      <c r="V563" s="37" t="n">
        <f aca="false">'PA - Tableau 1'!K563</f>
        <v>47</v>
      </c>
      <c r="W563" s="37" t="n">
        <f aca="false">'SC - Tableau 1'!L563</f>
        <v>53.5</v>
      </c>
      <c r="X563" s="37" t="n">
        <f aca="false">'DF - Tableau 1'!I563</f>
        <v>54.5</v>
      </c>
      <c r="Y563" s="37" t="n">
        <f aca="false">PS!F563</f>
        <v>33</v>
      </c>
      <c r="Z563" s="37" t="n">
        <v>50</v>
      </c>
      <c r="AA563" s="37" t="n">
        <v>50</v>
      </c>
      <c r="AB563" s="37" t="n">
        <v>50</v>
      </c>
    </row>
    <row r="564" customFormat="false" ht="14.35" hidden="false" customHeight="true" outlineLevel="0" collapsed="false">
      <c r="A564" s="17" t="s">
        <v>2701</v>
      </c>
      <c r="B564" s="27" t="n">
        <f aca="false">'POSITION - Tableau 1'!B564</f>
        <v>8</v>
      </c>
      <c r="C564" s="35" t="s">
        <v>283</v>
      </c>
      <c r="D564" s="36" t="s">
        <v>4404</v>
      </c>
      <c r="E564" s="27" t="n">
        <f aca="false">YEAR(TOT!A566)</f>
        <v>1986</v>
      </c>
      <c r="F564" s="28" t="n">
        <f aca="false">MONTH(TOT!A566)</f>
        <v>12</v>
      </c>
      <c r="G564" s="28" t="n">
        <f aca="false">DAY(TOT!A566)</f>
        <v>6</v>
      </c>
      <c r="H564" s="37" t="n">
        <v>73</v>
      </c>
      <c r="I564" s="37" t="n">
        <v>203</v>
      </c>
      <c r="J564" s="28"/>
      <c r="K564" s="38" t="n">
        <f aca="false">TOT!FX566</f>
        <v>5750000</v>
      </c>
      <c r="L564" s="28"/>
      <c r="M564" s="37" t="n">
        <f aca="false">'CK - Tableau 1'!F564</f>
        <v>64</v>
      </c>
      <c r="N564" s="37" t="n">
        <f aca="false">'FG - Tableau 1'!E564</f>
        <v>33</v>
      </c>
      <c r="O564" s="37" t="n">
        <f aca="false">'DI - Tableau 1'!E564</f>
        <v>66</v>
      </c>
      <c r="P564" s="37" t="n">
        <f aca="false">'SK - Tableau 1'!G564</f>
        <v>70</v>
      </c>
      <c r="Q564" s="37" t="n">
        <f aca="false">'ST - Tableau 1'!D564</f>
        <v>72</v>
      </c>
      <c r="R564" s="37" t="n">
        <f aca="false">'EN - Tableau 1'!D564</f>
        <v>80</v>
      </c>
      <c r="S564" s="37" t="n">
        <f aca="false">DU!E564</f>
        <v>92</v>
      </c>
      <c r="T564" s="37" t="n">
        <f aca="false">'PH - Tableau 1'!P564</f>
        <v>68.5</v>
      </c>
      <c r="U564" s="37" t="n">
        <f aca="false">'FO - Tableau 1'!D564</f>
        <v>33</v>
      </c>
      <c r="V564" s="37" t="n">
        <f aca="false">'PA - Tableau 1'!K564</f>
        <v>64</v>
      </c>
      <c r="W564" s="37" t="n">
        <f aca="false">'SC - Tableau 1'!L564</f>
        <v>59.5</v>
      </c>
      <c r="X564" s="37" t="n">
        <f aca="false">'DF - Tableau 1'!I564</f>
        <v>67</v>
      </c>
      <c r="Y564" s="37" t="n">
        <f aca="false">PS!F564</f>
        <v>33</v>
      </c>
      <c r="Z564" s="37" t="n">
        <v>50</v>
      </c>
      <c r="AA564" s="37" t="n">
        <v>50</v>
      </c>
      <c r="AB564" s="37" t="n">
        <v>50</v>
      </c>
    </row>
    <row r="565" customFormat="false" ht="14.35" hidden="false" customHeight="true" outlineLevel="0" collapsed="false">
      <c r="A565" s="17" t="s">
        <v>2705</v>
      </c>
      <c r="B565" s="27" t="n">
        <f aca="false">'POSITION - Tableau 1'!B565</f>
        <v>4</v>
      </c>
      <c r="C565" s="35" t="s">
        <v>262</v>
      </c>
      <c r="D565" s="36" t="s">
        <v>4404</v>
      </c>
      <c r="E565" s="27" t="n">
        <f aca="false">YEAR(TOT!A567)</f>
        <v>1986</v>
      </c>
      <c r="F565" s="28" t="n">
        <f aca="false">MONTH(TOT!A567)</f>
        <v>6</v>
      </c>
      <c r="G565" s="28" t="n">
        <f aca="false">DAY(TOT!A567)</f>
        <v>14</v>
      </c>
      <c r="H565" s="37" t="n">
        <v>70</v>
      </c>
      <c r="I565" s="37" t="n">
        <v>185</v>
      </c>
      <c r="J565" s="28"/>
      <c r="K565" s="38" t="n">
        <f aca="false">TOT!FX567</f>
        <v>3500000</v>
      </c>
      <c r="L565" s="28"/>
      <c r="M565" s="37" t="n">
        <f aca="false">'CK - Tableau 1'!F565</f>
        <v>73</v>
      </c>
      <c r="N565" s="37" t="n">
        <f aca="false">'FG - Tableau 1'!E565</f>
        <v>33</v>
      </c>
      <c r="O565" s="37" t="n">
        <f aca="false">'DI - Tableau 1'!E565</f>
        <v>93</v>
      </c>
      <c r="P565" s="37" t="n">
        <f aca="false">'SK - Tableau 1'!G565</f>
        <v>52</v>
      </c>
      <c r="Q565" s="37" t="n">
        <f aca="false">'ST - Tableau 1'!D565</f>
        <v>58</v>
      </c>
      <c r="R565" s="37" t="n">
        <f aca="false">'EN - Tableau 1'!D565</f>
        <v>33</v>
      </c>
      <c r="S565" s="37" t="n">
        <f aca="false">DU!E565</f>
        <v>85</v>
      </c>
      <c r="T565" s="37" t="n">
        <f aca="false">'PH - Tableau 1'!P565</f>
        <v>57.25</v>
      </c>
      <c r="U565" s="37" t="n">
        <f aca="false">'FO - Tableau 1'!D565</f>
        <v>33</v>
      </c>
      <c r="V565" s="37" t="n">
        <f aca="false">'PA - Tableau 1'!K565</f>
        <v>47</v>
      </c>
      <c r="W565" s="37" t="n">
        <f aca="false">'SC - Tableau 1'!L565</f>
        <v>59.5</v>
      </c>
      <c r="X565" s="37" t="n">
        <f aca="false">'DF - Tableau 1'!I565</f>
        <v>66</v>
      </c>
      <c r="Y565" s="37" t="n">
        <f aca="false">PS!F565</f>
        <v>33</v>
      </c>
      <c r="Z565" s="37" t="n">
        <v>50</v>
      </c>
      <c r="AA565" s="37" t="n">
        <v>50</v>
      </c>
      <c r="AB565" s="37" t="n">
        <v>50</v>
      </c>
    </row>
    <row r="566" customFormat="false" ht="14.35" hidden="false" customHeight="true" outlineLevel="0" collapsed="false">
      <c r="A566" s="17" t="s">
        <v>2708</v>
      </c>
      <c r="B566" s="27" t="n">
        <f aca="false">'POSITION - Tableau 1'!B566</f>
        <v>1</v>
      </c>
      <c r="C566" s="35" t="s">
        <v>262</v>
      </c>
      <c r="D566" s="36" t="s">
        <v>4404</v>
      </c>
      <c r="E566" s="27" t="n">
        <f aca="false">YEAR(TOT!A568)</f>
        <v>1983</v>
      </c>
      <c r="F566" s="28" t="n">
        <f aca="false">MONTH(TOT!A568)</f>
        <v>12</v>
      </c>
      <c r="G566" s="28" t="n">
        <f aca="false">DAY(TOT!A568)</f>
        <v>19</v>
      </c>
      <c r="H566" s="37" t="n">
        <v>73</v>
      </c>
      <c r="I566" s="37" t="n">
        <v>195</v>
      </c>
      <c r="J566" s="28"/>
      <c r="K566" s="38" t="n">
        <f aca="false">TOT!FX568</f>
        <v>2500000</v>
      </c>
      <c r="L566" s="28"/>
      <c r="M566" s="37" t="n">
        <f aca="false">'CK - Tableau 1'!F566</f>
        <v>73</v>
      </c>
      <c r="N566" s="37" t="n">
        <f aca="false">'FG - Tableau 1'!E566</f>
        <v>33</v>
      </c>
      <c r="O566" s="37" t="n">
        <f aca="false">'DI - Tableau 1'!E566</f>
        <v>50</v>
      </c>
      <c r="P566" s="37" t="n">
        <f aca="false">'SK - Tableau 1'!G566</f>
        <v>66</v>
      </c>
      <c r="Q566" s="37" t="n">
        <f aca="false">'ST - Tableau 1'!D566</f>
        <v>58</v>
      </c>
      <c r="R566" s="37" t="n">
        <f aca="false">'EN - Tableau 1'!D566</f>
        <v>33</v>
      </c>
      <c r="S566" s="37" t="n">
        <f aca="false">DU!E566</f>
        <v>96</v>
      </c>
      <c r="T566" s="37" t="n">
        <f aca="false">'PH - Tableau 1'!P566</f>
        <v>69.375</v>
      </c>
      <c r="U566" s="37" t="n">
        <f aca="false">'FO - Tableau 1'!D566</f>
        <v>76</v>
      </c>
      <c r="V566" s="37" t="n">
        <f aca="false">'PA - Tableau 1'!K566</f>
        <v>66</v>
      </c>
      <c r="W566" s="37" t="n">
        <f aca="false">'SC - Tableau 1'!L566</f>
        <v>63</v>
      </c>
      <c r="X566" s="37" t="n">
        <f aca="false">'DF - Tableau 1'!I566</f>
        <v>71.5</v>
      </c>
      <c r="Y566" s="37" t="n">
        <f aca="false">PS!F566</f>
        <v>33</v>
      </c>
      <c r="Z566" s="37" t="n">
        <v>50</v>
      </c>
      <c r="AA566" s="37" t="n">
        <v>50</v>
      </c>
      <c r="AB566" s="37" t="n">
        <v>50</v>
      </c>
    </row>
    <row r="567" customFormat="false" ht="14.35" hidden="false" customHeight="true" outlineLevel="0" collapsed="false">
      <c r="A567" s="17" t="s">
        <v>2711</v>
      </c>
      <c r="B567" s="27" t="n">
        <f aca="false">'POSITION - Tableau 1'!B567</f>
        <v>8</v>
      </c>
      <c r="C567" s="35" t="s">
        <v>283</v>
      </c>
      <c r="D567" s="36" t="s">
        <v>4404</v>
      </c>
      <c r="E567" s="27" t="n">
        <f aca="false">YEAR(TOT!A569)</f>
        <v>1990</v>
      </c>
      <c r="F567" s="28" t="n">
        <f aca="false">MONTH(TOT!A569)</f>
        <v>4</v>
      </c>
      <c r="G567" s="28" t="n">
        <f aca="false">DAY(TOT!A569)</f>
        <v>23</v>
      </c>
      <c r="H567" s="37" t="n">
        <v>74</v>
      </c>
      <c r="I567" s="37" t="n">
        <v>205</v>
      </c>
      <c r="J567" s="28"/>
      <c r="K567" s="38" t="n">
        <f aca="false">TOT!FX569</f>
        <v>650000</v>
      </c>
      <c r="L567" s="28"/>
      <c r="M567" s="37" t="n">
        <f aca="false">'CK - Tableau 1'!F567</f>
        <v>60</v>
      </c>
      <c r="N567" s="37" t="n">
        <f aca="false">'FG - Tableau 1'!E567</f>
        <v>33</v>
      </c>
      <c r="O567" s="37" t="n">
        <f aca="false">'DI - Tableau 1'!E567</f>
        <v>60</v>
      </c>
      <c r="P567" s="37" t="n">
        <f aca="false">'SK - Tableau 1'!G567</f>
        <v>64</v>
      </c>
      <c r="Q567" s="37" t="n">
        <f aca="false">'ST - Tableau 1'!D567</f>
        <v>70</v>
      </c>
      <c r="R567" s="37" t="n">
        <f aca="false">'EN - Tableau 1'!D567</f>
        <v>33</v>
      </c>
      <c r="S567" s="37" t="n">
        <f aca="false">DU!E567</f>
        <v>75</v>
      </c>
      <c r="T567" s="37" t="n">
        <f aca="false">'PH - Tableau 1'!P567</f>
        <v>56.25</v>
      </c>
      <c r="U567" s="37" t="n">
        <f aca="false">'FO - Tableau 1'!D567</f>
        <v>33</v>
      </c>
      <c r="V567" s="37" t="n">
        <f aca="false">'PA - Tableau 1'!K567</f>
        <v>47</v>
      </c>
      <c r="W567" s="37" t="n">
        <f aca="false">'SC - Tableau 1'!L567</f>
        <v>56.5</v>
      </c>
      <c r="X567" s="37" t="n">
        <f aca="false">'DF - Tableau 1'!I567</f>
        <v>56.5</v>
      </c>
      <c r="Y567" s="37" t="n">
        <f aca="false">PS!F567</f>
        <v>33</v>
      </c>
      <c r="Z567" s="37" t="n">
        <v>50</v>
      </c>
      <c r="AA567" s="37" t="n">
        <v>50</v>
      </c>
      <c r="AB567" s="37" t="n">
        <v>50</v>
      </c>
    </row>
    <row r="568" customFormat="false" ht="14.35" hidden="false" customHeight="true" outlineLevel="0" collapsed="false">
      <c r="A568" s="17" t="s">
        <v>2714</v>
      </c>
      <c r="B568" s="27" t="n">
        <f aca="false">'POSITION - Tableau 1'!B568</f>
        <v>3</v>
      </c>
      <c r="C568" s="35" t="s">
        <v>262</v>
      </c>
      <c r="D568" s="36" t="s">
        <v>4403</v>
      </c>
      <c r="E568" s="27" t="n">
        <f aca="false">YEAR(TOT!A570)</f>
        <v>1996</v>
      </c>
      <c r="F568" s="28" t="n">
        <f aca="false">MONTH(TOT!A570)</f>
        <v>2</v>
      </c>
      <c r="G568" s="28" t="n">
        <f aca="false">DAY(TOT!A570)</f>
        <v>27</v>
      </c>
      <c r="H568" s="37" t="n">
        <v>73</v>
      </c>
      <c r="I568" s="37" t="n">
        <v>204</v>
      </c>
      <c r="J568" s="28"/>
      <c r="K568" s="38" t="n">
        <f aca="false">TOT!FX570</f>
        <v>742500</v>
      </c>
      <c r="L568" s="28"/>
      <c r="M568" s="37" t="n">
        <f aca="false">'CK - Tableau 1'!F568</f>
        <v>60</v>
      </c>
      <c r="N568" s="37" t="n">
        <f aca="false">'FG - Tableau 1'!E568</f>
        <v>33</v>
      </c>
      <c r="O568" s="37" t="n">
        <f aca="false">'DI - Tableau 1'!E568</f>
        <v>73</v>
      </c>
      <c r="P568" s="37" t="n">
        <f aca="false">'SK - Tableau 1'!G568</f>
        <v>47</v>
      </c>
      <c r="Q568" s="37" t="n">
        <f aca="false">'ST - Tableau 1'!D568</f>
        <v>74</v>
      </c>
      <c r="R568" s="37" t="n">
        <f aca="false">'EN - Tableau 1'!D568</f>
        <v>33</v>
      </c>
      <c r="S568" s="37" t="n">
        <f aca="false">DU!E568</f>
        <v>83</v>
      </c>
      <c r="T568" s="37" t="n">
        <f aca="false">'PH - Tableau 1'!P568</f>
        <v>61.375</v>
      </c>
      <c r="U568" s="37" t="n">
        <f aca="false">'FO - Tableau 1'!D568</f>
        <v>33</v>
      </c>
      <c r="V568" s="37" t="n">
        <f aca="false">'PA - Tableau 1'!K568</f>
        <v>47</v>
      </c>
      <c r="W568" s="37" t="n">
        <f aca="false">'SC - Tableau 1'!L568</f>
        <v>60</v>
      </c>
      <c r="X568" s="37" t="n">
        <f aca="false">'DF - Tableau 1'!I568</f>
        <v>54</v>
      </c>
      <c r="Y568" s="37" t="n">
        <f aca="false">PS!F568</f>
        <v>33</v>
      </c>
      <c r="Z568" s="37" t="n">
        <v>50</v>
      </c>
      <c r="AA568" s="37" t="n">
        <v>50</v>
      </c>
      <c r="AB568" s="37" t="n">
        <v>50</v>
      </c>
    </row>
    <row r="569" customFormat="false" ht="14.35" hidden="false" customHeight="true" outlineLevel="0" collapsed="false">
      <c r="A569" s="17" t="s">
        <v>2718</v>
      </c>
      <c r="B569" s="27" t="n">
        <f aca="false">'POSITION - Tableau 1'!B569</f>
        <v>2</v>
      </c>
      <c r="C569" s="35" t="s">
        <v>283</v>
      </c>
      <c r="D569" s="36" t="s">
        <v>4404</v>
      </c>
      <c r="E569" s="27" t="n">
        <f aca="false">YEAR(TOT!A571)</f>
        <v>1992</v>
      </c>
      <c r="F569" s="28" t="n">
        <f aca="false">MONTH(TOT!A571)</f>
        <v>11</v>
      </c>
      <c r="G569" s="28" t="n">
        <f aca="false">DAY(TOT!A571)</f>
        <v>5</v>
      </c>
      <c r="H569" s="37" t="n">
        <v>71</v>
      </c>
      <c r="I569" s="37" t="n">
        <v>181</v>
      </c>
      <c r="J569" s="28"/>
      <c r="K569" s="38" t="n">
        <f aca="false">TOT!FX571</f>
        <v>1000000</v>
      </c>
      <c r="L569" s="28"/>
      <c r="M569" s="37" t="n">
        <f aca="false">'CK - Tableau 1'!F569</f>
        <v>39</v>
      </c>
      <c r="N569" s="37" t="n">
        <f aca="false">'FG - Tableau 1'!E569</f>
        <v>33</v>
      </c>
      <c r="O569" s="37" t="n">
        <f aca="false">'DI - Tableau 1'!E569</f>
        <v>87</v>
      </c>
      <c r="P569" s="37" t="n">
        <f aca="false">'SK - Tableau 1'!G569</f>
        <v>71</v>
      </c>
      <c r="Q569" s="37" t="n">
        <f aca="false">'ST - Tableau 1'!D569</f>
        <v>46</v>
      </c>
      <c r="R569" s="37" t="n">
        <f aca="false">'EN - Tableau 1'!D569</f>
        <v>49</v>
      </c>
      <c r="S569" s="37" t="n">
        <f aca="false">DU!E569</f>
        <v>93</v>
      </c>
      <c r="T569" s="37" t="n">
        <f aca="false">'PH - Tableau 1'!P569</f>
        <v>73.25</v>
      </c>
      <c r="U569" s="37" t="n">
        <f aca="false">'FO - Tableau 1'!D569</f>
        <v>33</v>
      </c>
      <c r="V569" s="37" t="n">
        <f aca="false">'PA - Tableau 1'!K569</f>
        <v>61.5</v>
      </c>
      <c r="W569" s="37" t="n">
        <f aca="false">'SC - Tableau 1'!L569</f>
        <v>70</v>
      </c>
      <c r="X569" s="37" t="n">
        <f aca="false">'DF - Tableau 1'!I569</f>
        <v>69</v>
      </c>
      <c r="Y569" s="37" t="n">
        <f aca="false">PS!F569</f>
        <v>33</v>
      </c>
      <c r="Z569" s="37" t="n">
        <v>50</v>
      </c>
      <c r="AA569" s="37" t="n">
        <v>50</v>
      </c>
      <c r="AB569" s="37" t="n">
        <v>50</v>
      </c>
    </row>
    <row r="570" customFormat="false" ht="14.35" hidden="false" customHeight="true" outlineLevel="0" collapsed="false">
      <c r="A570" s="17" t="s">
        <v>2722</v>
      </c>
      <c r="B570" s="27" t="n">
        <f aca="false">'POSITION - Tableau 1'!B570</f>
        <v>1</v>
      </c>
      <c r="C570" s="35" t="s">
        <v>262</v>
      </c>
      <c r="D570" s="36" t="s">
        <v>4403</v>
      </c>
      <c r="E570" s="27" t="n">
        <f aca="false">YEAR(TOT!A572)</f>
        <v>1993</v>
      </c>
      <c r="F570" s="28" t="n">
        <f aca="false">MONTH(TOT!A572)</f>
        <v>4</v>
      </c>
      <c r="G570" s="28" t="n">
        <f aca="false">DAY(TOT!A572)</f>
        <v>27</v>
      </c>
      <c r="H570" s="37" t="n">
        <v>68</v>
      </c>
      <c r="I570" s="37" t="n">
        <v>178</v>
      </c>
      <c r="J570" s="28"/>
      <c r="K570" s="38" t="n">
        <f aca="false">TOT!FX572</f>
        <v>650000</v>
      </c>
      <c r="L570" s="28"/>
      <c r="M570" s="37" t="n">
        <f aca="false">'CK - Tableau 1'!F570</f>
        <v>66</v>
      </c>
      <c r="N570" s="37" t="n">
        <f aca="false">'FG - Tableau 1'!E570</f>
        <v>33</v>
      </c>
      <c r="O570" s="37" t="n">
        <f aca="false">'DI - Tableau 1'!E570</f>
        <v>73</v>
      </c>
      <c r="P570" s="37" t="n">
        <f aca="false">'SK - Tableau 1'!G570</f>
        <v>47</v>
      </c>
      <c r="Q570" s="37" t="n">
        <f aca="false">'ST - Tableau 1'!D570</f>
        <v>57</v>
      </c>
      <c r="R570" s="37" t="n">
        <f aca="false">'EN - Tableau 1'!D570</f>
        <v>39</v>
      </c>
      <c r="S570" s="37" t="n">
        <f aca="false">DU!E570</f>
        <v>83</v>
      </c>
      <c r="T570" s="37" t="n">
        <f aca="false">'PH - Tableau 1'!P570</f>
        <v>68.375</v>
      </c>
      <c r="U570" s="37" t="n">
        <f aca="false">'FO - Tableau 1'!D570</f>
        <v>94</v>
      </c>
      <c r="V570" s="37" t="n">
        <f aca="false">'PA - Tableau 1'!K570</f>
        <v>60</v>
      </c>
      <c r="W570" s="37" t="n">
        <f aca="false">'SC - Tableau 1'!L570</f>
        <v>60</v>
      </c>
      <c r="X570" s="37" t="n">
        <f aca="false">'DF - Tableau 1'!I570</f>
        <v>54.5</v>
      </c>
      <c r="Y570" s="37" t="n">
        <f aca="false">PS!F570</f>
        <v>33</v>
      </c>
      <c r="Z570" s="37" t="n">
        <v>50</v>
      </c>
      <c r="AA570" s="37" t="n">
        <v>50</v>
      </c>
      <c r="AB570" s="37" t="n">
        <v>50</v>
      </c>
    </row>
    <row r="571" customFormat="false" ht="14.35" hidden="false" customHeight="true" outlineLevel="0" collapsed="false">
      <c r="A571" s="17" t="s">
        <v>2727</v>
      </c>
      <c r="B571" s="27" t="n">
        <f aca="false">'POSITION - Tableau 1'!B571</f>
        <v>2</v>
      </c>
      <c r="C571" s="35" t="s">
        <v>283</v>
      </c>
      <c r="D571" s="36" t="s">
        <v>4404</v>
      </c>
      <c r="E571" s="27" t="n">
        <f aca="false">YEAR(TOT!A573)</f>
        <v>1997</v>
      </c>
      <c r="F571" s="28" t="n">
        <f aca="false">MONTH(TOT!A573)</f>
        <v>12</v>
      </c>
      <c r="G571" s="28" t="n">
        <f aca="false">DAY(TOT!A573)</f>
        <v>11</v>
      </c>
      <c r="H571" s="37" t="n">
        <v>74</v>
      </c>
      <c r="I571" s="37" t="n">
        <v>202</v>
      </c>
      <c r="J571" s="28"/>
      <c r="K571" s="38" t="n">
        <f aca="false">TOT!FX573</f>
        <v>925000</v>
      </c>
      <c r="L571" s="28"/>
      <c r="M571" s="37" t="n">
        <f aca="false">'CK - Tableau 1'!F571</f>
        <v>61</v>
      </c>
      <c r="N571" s="37" t="n">
        <f aca="false">'FG - Tableau 1'!E571</f>
        <v>75</v>
      </c>
      <c r="O571" s="37" t="n">
        <f aca="false">'DI - Tableau 1'!E571</f>
        <v>50</v>
      </c>
      <c r="P571" s="37" t="n">
        <f aca="false">'SK - Tableau 1'!G571</f>
        <v>79</v>
      </c>
      <c r="Q571" s="37" t="n">
        <f aca="false">'ST - Tableau 1'!D571</f>
        <v>64</v>
      </c>
      <c r="R571" s="37" t="n">
        <f aca="false">'EN - Tableau 1'!D571</f>
        <v>74</v>
      </c>
      <c r="S571" s="37" t="n">
        <f aca="false">DU!E571</f>
        <v>93</v>
      </c>
      <c r="T571" s="37" t="n">
        <f aca="false">'PH - Tableau 1'!P571</f>
        <v>82.375</v>
      </c>
      <c r="U571" s="37" t="n">
        <f aca="false">'FO - Tableau 1'!D571</f>
        <v>40</v>
      </c>
      <c r="V571" s="37" t="n">
        <f aca="false">'PA - Tableau 1'!K571</f>
        <v>85</v>
      </c>
      <c r="W571" s="37" t="n">
        <f aca="false">'SC - Tableau 1'!L571</f>
        <v>93</v>
      </c>
      <c r="X571" s="37" t="n">
        <f aca="false">'DF - Tableau 1'!I571</f>
        <v>62.5</v>
      </c>
      <c r="Y571" s="37" t="n">
        <f aca="false">PS!F571</f>
        <v>86.5</v>
      </c>
      <c r="Z571" s="37" t="n">
        <v>50</v>
      </c>
      <c r="AA571" s="37" t="n">
        <v>50</v>
      </c>
      <c r="AB571" s="37" t="n">
        <v>50</v>
      </c>
    </row>
    <row r="572" customFormat="false" ht="14.35" hidden="false" customHeight="true" outlineLevel="0" collapsed="false">
      <c r="A572" s="17" t="s">
        <v>2731</v>
      </c>
      <c r="B572" s="27" t="n">
        <f aca="false">'POSITION - Tableau 1'!B572</f>
        <v>8</v>
      </c>
      <c r="C572" s="35" t="s">
        <v>321</v>
      </c>
      <c r="D572" s="36" t="s">
        <v>4404</v>
      </c>
      <c r="E572" s="27" t="n">
        <f aca="false">YEAR(TOT!A574)</f>
        <v>1990</v>
      </c>
      <c r="F572" s="28" t="n">
        <f aca="false">MONTH(TOT!A574)</f>
        <v>5</v>
      </c>
      <c r="G572" s="28" t="n">
        <f aca="false">DAY(TOT!A574)</f>
        <v>24</v>
      </c>
      <c r="H572" s="37" t="n">
        <v>76</v>
      </c>
      <c r="I572" s="37" t="n">
        <v>215</v>
      </c>
      <c r="J572" s="28"/>
      <c r="K572" s="38" t="n">
        <f aca="false">TOT!FX574</f>
        <v>3500000</v>
      </c>
      <c r="L572" s="28"/>
      <c r="M572" s="37" t="n">
        <f aca="false">'CK - Tableau 1'!F572</f>
        <v>47</v>
      </c>
      <c r="N572" s="37" t="n">
        <f aca="false">'FG - Tableau 1'!E572</f>
        <v>33</v>
      </c>
      <c r="O572" s="37" t="n">
        <f aca="false">'DI - Tableau 1'!E572</f>
        <v>66</v>
      </c>
      <c r="P572" s="37" t="n">
        <f aca="false">'SK - Tableau 1'!G572</f>
        <v>89</v>
      </c>
      <c r="Q572" s="37" t="n">
        <f aca="false">'ST - Tableau 1'!D572</f>
        <v>75</v>
      </c>
      <c r="R572" s="37" t="n">
        <f aca="false">'EN - Tableau 1'!D572</f>
        <v>89</v>
      </c>
      <c r="S572" s="37" t="n">
        <f aca="false">DU!E572</f>
        <v>98</v>
      </c>
      <c r="T572" s="37" t="n">
        <f aca="false">'PH - Tableau 1'!P572</f>
        <v>78.25</v>
      </c>
      <c r="U572" s="37" t="n">
        <f aca="false">'FO - Tableau 1'!D572</f>
        <v>33</v>
      </c>
      <c r="V572" s="37" t="n">
        <f aca="false">'PA - Tableau 1'!K572</f>
        <v>68</v>
      </c>
      <c r="W572" s="37" t="n">
        <f aca="false">'SC - Tableau 1'!L572</f>
        <v>58.5</v>
      </c>
      <c r="X572" s="37" t="n">
        <f aca="false">'DF - Tableau 1'!I572</f>
        <v>72.5</v>
      </c>
      <c r="Y572" s="37" t="n">
        <f aca="false">PS!F572</f>
        <v>33</v>
      </c>
      <c r="Z572" s="37" t="n">
        <v>50</v>
      </c>
      <c r="AA572" s="37" t="n">
        <v>50</v>
      </c>
      <c r="AB572" s="37" t="n">
        <v>50</v>
      </c>
    </row>
    <row r="573" customFormat="false" ht="14.35" hidden="false" customHeight="true" outlineLevel="0" collapsed="false">
      <c r="A573" s="17" t="s">
        <v>2735</v>
      </c>
      <c r="B573" s="27" t="n">
        <f aca="false">'POSITION - Tableau 1'!B573</f>
        <v>1</v>
      </c>
      <c r="C573" s="35" t="s">
        <v>321</v>
      </c>
      <c r="D573" s="36" t="s">
        <v>4404</v>
      </c>
      <c r="E573" s="27" t="n">
        <f aca="false">YEAR(TOT!A575)</f>
        <v>1992</v>
      </c>
      <c r="F573" s="28" t="n">
        <f aca="false">MONTH(TOT!A575)</f>
        <v>12</v>
      </c>
      <c r="G573" s="28" t="n">
        <f aca="false">DAY(TOT!A575)</f>
        <v>8</v>
      </c>
      <c r="H573" s="37" t="n">
        <v>73</v>
      </c>
      <c r="I573" s="37" t="n">
        <v>196</v>
      </c>
      <c r="J573" s="28"/>
      <c r="K573" s="38" t="n">
        <f aca="false">TOT!FX575</f>
        <v>700000</v>
      </c>
      <c r="L573" s="28"/>
      <c r="M573" s="37" t="n">
        <f aca="false">'CK - Tableau 1'!F573</f>
        <v>34</v>
      </c>
      <c r="N573" s="37" t="n">
        <f aca="false">'FG - Tableau 1'!E573</f>
        <v>33</v>
      </c>
      <c r="O573" s="37" t="n">
        <f aca="false">'DI - Tableau 1'!E573</f>
        <v>80</v>
      </c>
      <c r="P573" s="37" t="n">
        <f aca="false">'SK - Tableau 1'!G573</f>
        <v>78</v>
      </c>
      <c r="Q573" s="37" t="n">
        <f aca="false">'ST - Tableau 1'!D573</f>
        <v>60</v>
      </c>
      <c r="R573" s="37" t="n">
        <f aca="false">'EN - Tableau 1'!D573</f>
        <v>69</v>
      </c>
      <c r="S573" s="37" t="n">
        <f aca="false">DU!E573</f>
        <v>96</v>
      </c>
      <c r="T573" s="37" t="n">
        <f aca="false">'PH - Tableau 1'!P573</f>
        <v>74.875</v>
      </c>
      <c r="U573" s="37" t="n">
        <f aca="false">'FO - Tableau 1'!D573</f>
        <v>37</v>
      </c>
      <c r="V573" s="37" t="n">
        <f aca="false">'PA - Tableau 1'!K573</f>
        <v>70</v>
      </c>
      <c r="W573" s="37" t="n">
        <f aca="false">'SC - Tableau 1'!L573</f>
        <v>75.5</v>
      </c>
      <c r="X573" s="37" t="n">
        <f aca="false">'DF - Tableau 1'!I573</f>
        <v>65</v>
      </c>
      <c r="Y573" s="37" t="n">
        <f aca="false">PS!F573</f>
        <v>33</v>
      </c>
      <c r="Z573" s="37" t="n">
        <v>50</v>
      </c>
      <c r="AA573" s="37" t="n">
        <v>50</v>
      </c>
      <c r="AB573" s="37" t="n">
        <v>50</v>
      </c>
    </row>
    <row r="574" customFormat="false" ht="14.35" hidden="false" customHeight="true" outlineLevel="0" collapsed="false">
      <c r="A574" s="17" t="s">
        <v>2738</v>
      </c>
      <c r="B574" s="27" t="n">
        <f aca="false">'POSITION - Tableau 1'!B574</f>
        <v>2</v>
      </c>
      <c r="C574" s="35" t="s">
        <v>262</v>
      </c>
      <c r="D574" s="36" t="s">
        <v>4404</v>
      </c>
      <c r="E574" s="27" t="n">
        <f aca="false">YEAR(TOT!A576)</f>
        <v>1995</v>
      </c>
      <c r="F574" s="28" t="n">
        <f aca="false">MONTH(TOT!A576)</f>
        <v>3</v>
      </c>
      <c r="G574" s="28" t="n">
        <f aca="false">DAY(TOT!A576)</f>
        <v>2</v>
      </c>
      <c r="H574" s="37" t="n">
        <v>70</v>
      </c>
      <c r="I574" s="37" t="n">
        <v>195</v>
      </c>
      <c r="J574" s="28"/>
      <c r="K574" s="38" t="n">
        <f aca="false">TOT!FX576</f>
        <v>832500</v>
      </c>
      <c r="L574" s="28"/>
      <c r="M574" s="37" t="n">
        <f aca="false">'CK - Tableau 1'!F574</f>
        <v>45</v>
      </c>
      <c r="N574" s="37" t="n">
        <f aca="false">'FG - Tableau 1'!E574</f>
        <v>60</v>
      </c>
      <c r="O574" s="37" t="n">
        <f aca="false">'DI - Tableau 1'!E574</f>
        <v>46</v>
      </c>
      <c r="P574" s="37" t="n">
        <f aca="false">'SK - Tableau 1'!G574</f>
        <v>96</v>
      </c>
      <c r="Q574" s="37" t="n">
        <f aca="false">'ST - Tableau 1'!D574</f>
        <v>77</v>
      </c>
      <c r="R574" s="37" t="n">
        <f aca="false">'EN - Tableau 1'!D574</f>
        <v>69</v>
      </c>
      <c r="S574" s="37" t="n">
        <f aca="false">DU!E574</f>
        <v>99</v>
      </c>
      <c r="T574" s="37" t="n">
        <f aca="false">'PH - Tableau 1'!P574</f>
        <v>70.25</v>
      </c>
      <c r="U574" s="37" t="n">
        <f aca="false">'FO - Tableau 1'!D574</f>
        <v>52</v>
      </c>
      <c r="V574" s="37" t="n">
        <f aca="false">'PA - Tableau 1'!K574</f>
        <v>92.5</v>
      </c>
      <c r="W574" s="37" t="n">
        <f aca="false">'SC - Tableau 1'!L574</f>
        <v>69.5</v>
      </c>
      <c r="X574" s="37" t="n">
        <f aca="false">'DF - Tableau 1'!I574</f>
        <v>66</v>
      </c>
      <c r="Y574" s="37" t="n">
        <f aca="false">PS!F574</f>
        <v>33</v>
      </c>
      <c r="Z574" s="37" t="n">
        <v>50</v>
      </c>
      <c r="AA574" s="37" t="n">
        <v>50</v>
      </c>
      <c r="AB574" s="37" t="n">
        <v>50</v>
      </c>
    </row>
    <row r="575" customFormat="false" ht="14.35" hidden="false" customHeight="true" outlineLevel="0" collapsed="false">
      <c r="A575" s="17" t="s">
        <v>2743</v>
      </c>
      <c r="B575" s="27" t="n">
        <f aca="false">'POSITION - Tableau 1'!B575</f>
        <v>2</v>
      </c>
      <c r="C575" s="35" t="s">
        <v>283</v>
      </c>
      <c r="D575" s="36" t="s">
        <v>4404</v>
      </c>
      <c r="E575" s="27" t="n">
        <f aca="false">YEAR(TOT!A577)</f>
        <v>1992</v>
      </c>
      <c r="F575" s="28" t="n">
        <f aca="false">MONTH(TOT!A577)</f>
        <v>5</v>
      </c>
      <c r="G575" s="28" t="n">
        <f aca="false">DAY(TOT!A577)</f>
        <v>1</v>
      </c>
      <c r="H575" s="37" t="n">
        <v>71</v>
      </c>
      <c r="I575" s="37" t="n">
        <v>188</v>
      </c>
      <c r="J575" s="28"/>
      <c r="K575" s="38" t="n">
        <f aca="false">TOT!FX577</f>
        <v>650000</v>
      </c>
      <c r="L575" s="28"/>
      <c r="M575" s="37" t="n">
        <f aca="false">'CK - Tableau 1'!F575</f>
        <v>95</v>
      </c>
      <c r="N575" s="37" t="n">
        <f aca="false">'FG - Tableau 1'!E575</f>
        <v>88</v>
      </c>
      <c r="O575" s="37" t="n">
        <f aca="false">'DI - Tableau 1'!E575</f>
        <v>37</v>
      </c>
      <c r="P575" s="37" t="n">
        <f aca="false">'SK - Tableau 1'!G575</f>
        <v>55</v>
      </c>
      <c r="Q575" s="37" t="n">
        <f aca="false">'ST - Tableau 1'!D575</f>
        <v>57</v>
      </c>
      <c r="R575" s="37" t="n">
        <f aca="false">'EN - Tableau 1'!D575</f>
        <v>33</v>
      </c>
      <c r="S575" s="37" t="n">
        <f aca="false">DU!E575</f>
        <v>87</v>
      </c>
      <c r="T575" s="37" t="n">
        <f aca="false">'PH - Tableau 1'!P575</f>
        <v>57</v>
      </c>
      <c r="U575" s="37" t="n">
        <f aca="false">'FO - Tableau 1'!D575</f>
        <v>47</v>
      </c>
      <c r="V575" s="37" t="n">
        <f aca="false">'PA - Tableau 1'!K575</f>
        <v>58</v>
      </c>
      <c r="W575" s="37" t="n">
        <f aca="false">'SC - Tableau 1'!L575</f>
        <v>66</v>
      </c>
      <c r="X575" s="37" t="n">
        <f aca="false">'DF - Tableau 1'!I575</f>
        <v>63.5</v>
      </c>
      <c r="Y575" s="37" t="n">
        <f aca="false">PS!F575</f>
        <v>33</v>
      </c>
      <c r="Z575" s="37" t="n">
        <v>50</v>
      </c>
      <c r="AA575" s="37" t="n">
        <v>50</v>
      </c>
      <c r="AB575" s="37" t="n">
        <v>50</v>
      </c>
    </row>
    <row r="576" customFormat="false" ht="14.35" hidden="false" customHeight="true" outlineLevel="0" collapsed="false">
      <c r="A576" s="17" t="s">
        <v>2747</v>
      </c>
      <c r="B576" s="27" t="n">
        <f aca="false">'POSITION - Tableau 1'!B576</f>
        <v>2</v>
      </c>
      <c r="C576" s="35" t="s">
        <v>283</v>
      </c>
      <c r="D576" s="36" t="s">
        <v>4404</v>
      </c>
      <c r="E576" s="27" t="n">
        <f aca="false">YEAR(TOT!A578)</f>
        <v>1988</v>
      </c>
      <c r="F576" s="28" t="n">
        <f aca="false">MONTH(TOT!A578)</f>
        <v>11</v>
      </c>
      <c r="G576" s="28" t="n">
        <f aca="false">DAY(TOT!A578)</f>
        <v>20</v>
      </c>
      <c r="H576" s="37" t="n">
        <v>74</v>
      </c>
      <c r="I576" s="37" t="n">
        <v>206</v>
      </c>
      <c r="J576" s="28"/>
      <c r="K576" s="38" t="n">
        <f aca="false">TOT!FX578</f>
        <v>5000000</v>
      </c>
      <c r="L576" s="28"/>
      <c r="M576" s="37" t="n">
        <f aca="false">'CK - Tableau 1'!F576</f>
        <v>72</v>
      </c>
      <c r="N576" s="37" t="n">
        <f aca="false">'FG - Tableau 1'!E576</f>
        <v>33</v>
      </c>
      <c r="O576" s="37" t="n">
        <f aca="false">'DI - Tableau 1'!E576</f>
        <v>65</v>
      </c>
      <c r="P576" s="37" t="n">
        <f aca="false">'SK - Tableau 1'!G576</f>
        <v>68</v>
      </c>
      <c r="Q576" s="37" t="n">
        <f aca="false">'ST - Tableau 1'!D576</f>
        <v>71</v>
      </c>
      <c r="R576" s="37" t="n">
        <f aca="false">'EN - Tableau 1'!D576</f>
        <v>90</v>
      </c>
      <c r="S576" s="37" t="n">
        <f aca="false">DU!E576</f>
        <v>81</v>
      </c>
      <c r="T576" s="37" t="n">
        <f aca="false">'PH - Tableau 1'!P576</f>
        <v>75.875</v>
      </c>
      <c r="U576" s="37" t="n">
        <f aca="false">'FO - Tableau 1'!D576</f>
        <v>33</v>
      </c>
      <c r="V576" s="37" t="n">
        <f aca="false">'PA - Tableau 1'!K576</f>
        <v>70.5</v>
      </c>
      <c r="W576" s="37" t="n">
        <f aca="false">'SC - Tableau 1'!L576</f>
        <v>88.5</v>
      </c>
      <c r="X576" s="37" t="n">
        <f aca="false">'DF - Tableau 1'!I576</f>
        <v>59.5</v>
      </c>
      <c r="Y576" s="37" t="n">
        <f aca="false">PS!F576</f>
        <v>41</v>
      </c>
      <c r="Z576" s="37" t="n">
        <v>50</v>
      </c>
      <c r="AA576" s="37" t="n">
        <v>50</v>
      </c>
      <c r="AB576" s="37" t="n">
        <v>50</v>
      </c>
    </row>
    <row r="577" customFormat="false" ht="14.35" hidden="false" customHeight="true" outlineLevel="0" collapsed="false">
      <c r="A577" s="17" t="s">
        <v>2750</v>
      </c>
      <c r="B577" s="27" t="n">
        <f aca="false">'POSITION - Tableau 1'!B577</f>
        <v>3</v>
      </c>
      <c r="C577" s="35" t="s">
        <v>423</v>
      </c>
      <c r="D577" s="36" t="s">
        <v>4403</v>
      </c>
      <c r="E577" s="27" t="n">
        <f aca="false">YEAR(TOT!A579)</f>
        <v>1995</v>
      </c>
      <c r="F577" s="28" t="n">
        <f aca="false">MONTH(TOT!A579)</f>
        <v>1</v>
      </c>
      <c r="G577" s="28" t="n">
        <f aca="false">DAY(TOT!A579)</f>
        <v>13</v>
      </c>
      <c r="H577" s="37" t="n">
        <v>74</v>
      </c>
      <c r="I577" s="37" t="n">
        <v>191</v>
      </c>
      <c r="J577" s="28"/>
      <c r="K577" s="38" t="n">
        <f aca="false">TOT!FX579</f>
        <v>732500</v>
      </c>
      <c r="L577" s="28"/>
      <c r="M577" s="37" t="n">
        <f aca="false">'CK - Tableau 1'!F577</f>
        <v>91</v>
      </c>
      <c r="N577" s="37" t="n">
        <f aca="false">'FG - Tableau 1'!E577</f>
        <v>69</v>
      </c>
      <c r="O577" s="37" t="n">
        <f aca="false">'DI - Tableau 1'!E577</f>
        <v>84</v>
      </c>
      <c r="P577" s="37" t="n">
        <f aca="false">'SK - Tableau 1'!G577</f>
        <v>65</v>
      </c>
      <c r="Q577" s="37" t="n">
        <f aca="false">'ST - Tableau 1'!D577</f>
        <v>46</v>
      </c>
      <c r="R577" s="37" t="n">
        <f aca="false">'EN - Tableau 1'!D577</f>
        <v>33</v>
      </c>
      <c r="S577" s="37" t="n">
        <f aca="false">DU!E577</f>
        <v>86</v>
      </c>
      <c r="T577" s="37" t="n">
        <f aca="false">'PH - Tableau 1'!P577</f>
        <v>57.875</v>
      </c>
      <c r="U577" s="37" t="n">
        <f aca="false">'FO - Tableau 1'!D577</f>
        <v>33</v>
      </c>
      <c r="V577" s="37" t="n">
        <f aca="false">'PA - Tableau 1'!K577</f>
        <v>47.5</v>
      </c>
      <c r="W577" s="37" t="n">
        <f aca="false">'SC - Tableau 1'!L577</f>
        <v>66</v>
      </c>
      <c r="X577" s="37" t="n">
        <f aca="false">'DF - Tableau 1'!I577</f>
        <v>64</v>
      </c>
      <c r="Y577" s="37" t="n">
        <f aca="false">PS!F577</f>
        <v>33</v>
      </c>
      <c r="Z577" s="37" t="n">
        <v>50</v>
      </c>
      <c r="AA577" s="37" t="n">
        <v>50</v>
      </c>
      <c r="AB577" s="37" t="n">
        <v>50</v>
      </c>
    </row>
    <row r="578" customFormat="false" ht="14.35" hidden="false" customHeight="true" outlineLevel="0" collapsed="false">
      <c r="A578" s="17" t="s">
        <v>2755</v>
      </c>
      <c r="B578" s="27" t="n">
        <f aca="false">'POSITION - Tableau 1'!B578</f>
        <v>1</v>
      </c>
      <c r="C578" s="35" t="s">
        <v>321</v>
      </c>
      <c r="D578" s="36" t="s">
        <v>4404</v>
      </c>
      <c r="E578" s="27" t="n">
        <f aca="false">YEAR(TOT!A580)</f>
        <v>1990</v>
      </c>
      <c r="F578" s="28" t="n">
        <f aca="false">MONTH(TOT!A580)</f>
        <v>7</v>
      </c>
      <c r="G578" s="28" t="n">
        <f aca="false">DAY(TOT!A580)</f>
        <v>18</v>
      </c>
      <c r="H578" s="37" t="n">
        <v>72</v>
      </c>
      <c r="I578" s="37" t="n">
        <v>180</v>
      </c>
      <c r="J578" s="28"/>
      <c r="K578" s="38" t="n">
        <f aca="false">TOT!FX580</f>
        <v>2000000</v>
      </c>
      <c r="L578" s="28"/>
      <c r="M578" s="37" t="n">
        <f aca="false">'CK - Tableau 1'!F578</f>
        <v>68</v>
      </c>
      <c r="N578" s="37" t="n">
        <f aca="false">'FG - Tableau 1'!E578</f>
        <v>33</v>
      </c>
      <c r="O578" s="37" t="n">
        <f aca="false">'DI - Tableau 1'!E578</f>
        <v>62</v>
      </c>
      <c r="P578" s="37" t="n">
        <f aca="false">'SK - Tableau 1'!G578</f>
        <v>50</v>
      </c>
      <c r="Q578" s="37" t="n">
        <f aca="false">'ST - Tableau 1'!D578</f>
        <v>40</v>
      </c>
      <c r="R578" s="37" t="n">
        <f aca="false">'EN - Tableau 1'!D578</f>
        <v>34</v>
      </c>
      <c r="S578" s="37" t="n">
        <f aca="false">DU!E578</f>
        <v>93</v>
      </c>
      <c r="T578" s="37" t="n">
        <f aca="false">'PH - Tableau 1'!P578</f>
        <v>66.875</v>
      </c>
      <c r="U578" s="37" t="n">
        <f aca="false">'FO - Tableau 1'!D578</f>
        <v>53</v>
      </c>
      <c r="V578" s="37" t="n">
        <f aca="false">'PA - Tableau 1'!K578</f>
        <v>66</v>
      </c>
      <c r="W578" s="37" t="n">
        <f aca="false">'SC - Tableau 1'!L578</f>
        <v>65.5</v>
      </c>
      <c r="X578" s="37" t="n">
        <f aca="false">'DF - Tableau 1'!I578</f>
        <v>79.5</v>
      </c>
      <c r="Y578" s="37" t="n">
        <f aca="false">PS!F578</f>
        <v>33</v>
      </c>
      <c r="Z578" s="37" t="n">
        <v>50</v>
      </c>
      <c r="AA578" s="37" t="n">
        <v>50</v>
      </c>
      <c r="AB578" s="37" t="n">
        <v>50</v>
      </c>
    </row>
    <row r="579" customFormat="false" ht="14.35" hidden="false" customHeight="true" outlineLevel="0" collapsed="false">
      <c r="A579" s="17" t="s">
        <v>2758</v>
      </c>
      <c r="B579" s="27" t="n">
        <f aca="false">'POSITION - Tableau 1'!B579</f>
        <v>1</v>
      </c>
      <c r="C579" s="35" t="s">
        <v>262</v>
      </c>
      <c r="D579" s="36" t="s">
        <v>4403</v>
      </c>
      <c r="E579" s="27" t="n">
        <f aca="false">YEAR(TOT!A581)</f>
        <v>1996</v>
      </c>
      <c r="F579" s="28" t="n">
        <f aca="false">MONTH(TOT!A581)</f>
        <v>5</v>
      </c>
      <c r="G579" s="28" t="n">
        <f aca="false">DAY(TOT!A581)</f>
        <v>13</v>
      </c>
      <c r="H579" s="37" t="n">
        <v>73</v>
      </c>
      <c r="I579" s="37" t="n">
        <v>204</v>
      </c>
      <c r="J579" s="28"/>
      <c r="K579" s="38" t="n">
        <f aca="false">TOT!FX581</f>
        <v>742500</v>
      </c>
      <c r="L579" s="28"/>
      <c r="M579" s="37" t="n">
        <f aca="false">'CK - Tableau 1'!F579</f>
        <v>60</v>
      </c>
      <c r="N579" s="37" t="n">
        <f aca="false">'FG - Tableau 1'!E579</f>
        <v>33</v>
      </c>
      <c r="O579" s="37" t="n">
        <f aca="false">'DI - Tableau 1'!E579</f>
        <v>67</v>
      </c>
      <c r="P579" s="37" t="n">
        <f aca="false">'SK - Tableau 1'!G579</f>
        <v>51</v>
      </c>
      <c r="Q579" s="37" t="n">
        <f aca="false">'ST - Tableau 1'!D579</f>
        <v>74</v>
      </c>
      <c r="R579" s="37" t="n">
        <f aca="false">'EN - Tableau 1'!D579</f>
        <v>33</v>
      </c>
      <c r="S579" s="37" t="n">
        <f aca="false">DU!E579</f>
        <v>89</v>
      </c>
      <c r="T579" s="37" t="n">
        <f aca="false">'PH - Tableau 1'!P579</f>
        <v>56.875</v>
      </c>
      <c r="U579" s="37" t="n">
        <f aca="false">'FO - Tableau 1'!D579</f>
        <v>48</v>
      </c>
      <c r="V579" s="37" t="n">
        <f aca="false">'PA - Tableau 1'!K579</f>
        <v>61.5</v>
      </c>
      <c r="W579" s="37" t="n">
        <f aca="false">'SC - Tableau 1'!L579</f>
        <v>63.5</v>
      </c>
      <c r="X579" s="37" t="n">
        <f aca="false">'DF - Tableau 1'!I579</f>
        <v>61</v>
      </c>
      <c r="Y579" s="37" t="n">
        <f aca="false">PS!F579</f>
        <v>33</v>
      </c>
      <c r="Z579" s="37" t="n">
        <v>50</v>
      </c>
      <c r="AA579" s="37" t="n">
        <v>50</v>
      </c>
      <c r="AB579" s="37" t="n">
        <v>50</v>
      </c>
    </row>
    <row r="580" customFormat="false" ht="14.35" hidden="false" customHeight="true" outlineLevel="0" collapsed="false">
      <c r="A580" s="17" t="s">
        <v>2763</v>
      </c>
      <c r="B580" s="27" t="n">
        <f aca="false">'POSITION - Tableau 1'!B580</f>
        <v>2</v>
      </c>
      <c r="C580" s="35" t="s">
        <v>262</v>
      </c>
      <c r="D580" s="36" t="s">
        <v>4404</v>
      </c>
      <c r="E580" s="27" t="n">
        <f aca="false">YEAR(TOT!A582)</f>
        <v>1992</v>
      </c>
      <c r="F580" s="28" t="n">
        <f aca="false">MONTH(TOT!A582)</f>
        <v>5</v>
      </c>
      <c r="G580" s="28" t="n">
        <f aca="false">DAY(TOT!A582)</f>
        <v>31</v>
      </c>
      <c r="H580" s="37" t="n">
        <v>71</v>
      </c>
      <c r="I580" s="37" t="n">
        <v>198</v>
      </c>
      <c r="J580" s="28"/>
      <c r="K580" s="38" t="n">
        <f aca="false">TOT!FX582</f>
        <v>650000</v>
      </c>
      <c r="L580" s="28"/>
      <c r="M580" s="37" t="n">
        <f aca="false">'CK - Tableau 1'!F580</f>
        <v>73</v>
      </c>
      <c r="N580" s="37" t="n">
        <f aca="false">'FG - Tableau 1'!E580</f>
        <v>33</v>
      </c>
      <c r="O580" s="37" t="n">
        <f aca="false">'DI - Tableau 1'!E580</f>
        <v>73</v>
      </c>
      <c r="P580" s="37" t="n">
        <f aca="false">'SK - Tableau 1'!G580</f>
        <v>47</v>
      </c>
      <c r="Q580" s="37" t="n">
        <f aca="false">'ST - Tableau 1'!D580</f>
        <v>76</v>
      </c>
      <c r="R580" s="37" t="n">
        <f aca="false">'EN - Tableau 1'!D580</f>
        <v>33</v>
      </c>
      <c r="S580" s="37" t="n">
        <f aca="false">DU!E580</f>
        <v>81</v>
      </c>
      <c r="T580" s="37" t="n">
        <f aca="false">'PH - Tableau 1'!P580</f>
        <v>51.875</v>
      </c>
      <c r="U580" s="37" t="n">
        <f aca="false">'FO - Tableau 1'!D580</f>
        <v>33</v>
      </c>
      <c r="V580" s="37" t="n">
        <f aca="false">'PA - Tableau 1'!K580</f>
        <v>47</v>
      </c>
      <c r="W580" s="37" t="n">
        <f aca="false">'SC - Tableau 1'!L580</f>
        <v>53.5</v>
      </c>
      <c r="X580" s="37" t="n">
        <f aca="false">'DF - Tableau 1'!I580</f>
        <v>60</v>
      </c>
      <c r="Y580" s="37" t="n">
        <f aca="false">PS!F580</f>
        <v>33</v>
      </c>
      <c r="Z580" s="37" t="n">
        <v>50</v>
      </c>
      <c r="AA580" s="37" t="n">
        <v>50</v>
      </c>
      <c r="AB580" s="37" t="n">
        <v>50</v>
      </c>
    </row>
    <row r="581" customFormat="false" ht="14.35" hidden="false" customHeight="true" outlineLevel="0" collapsed="false">
      <c r="A581" s="17" t="s">
        <v>2767</v>
      </c>
      <c r="B581" s="27" t="n">
        <f aca="false">'POSITION - Tableau 1'!B581</f>
        <v>1</v>
      </c>
      <c r="C581" s="35" t="s">
        <v>262</v>
      </c>
      <c r="D581" s="36" t="s">
        <v>4404</v>
      </c>
      <c r="E581" s="27" t="n">
        <f aca="false">YEAR(TOT!A583)</f>
        <v>1992</v>
      </c>
      <c r="F581" s="28" t="n">
        <f aca="false">MONTH(TOT!A583)</f>
        <v>4</v>
      </c>
      <c r="G581" s="28" t="n">
        <f aca="false">DAY(TOT!A583)</f>
        <v>9</v>
      </c>
      <c r="H581" s="37" t="n">
        <v>74</v>
      </c>
      <c r="I581" s="37" t="n">
        <v>204</v>
      </c>
      <c r="J581" s="28"/>
      <c r="K581" s="38" t="n">
        <f aca="false">TOT!FX583</f>
        <v>687500</v>
      </c>
      <c r="L581" s="28"/>
      <c r="M581" s="37" t="n">
        <f aca="false">'CK - Tableau 1'!F581</f>
        <v>73</v>
      </c>
      <c r="N581" s="37" t="n">
        <f aca="false">'FG - Tableau 1'!E581</f>
        <v>79</v>
      </c>
      <c r="O581" s="37" t="n">
        <f aca="false">'DI - Tableau 1'!E581</f>
        <v>68</v>
      </c>
      <c r="P581" s="37" t="n">
        <f aca="false">'SK - Tableau 1'!G581</f>
        <v>60</v>
      </c>
      <c r="Q581" s="37" t="n">
        <f aca="false">'ST - Tableau 1'!D581</f>
        <v>68</v>
      </c>
      <c r="R581" s="37" t="n">
        <f aca="false">'EN - Tableau 1'!D581</f>
        <v>33</v>
      </c>
      <c r="S581" s="37" t="n">
        <f aca="false">DU!E581</f>
        <v>82</v>
      </c>
      <c r="T581" s="37" t="n">
        <f aca="false">'PH - Tableau 1'!P581</f>
        <v>53.125</v>
      </c>
      <c r="U581" s="37" t="n">
        <f aca="false">'FO - Tableau 1'!D581</f>
        <v>60</v>
      </c>
      <c r="V581" s="37" t="n">
        <f aca="false">'PA - Tableau 1'!K581</f>
        <v>47</v>
      </c>
      <c r="W581" s="37" t="n">
        <f aca="false">'SC - Tableau 1'!L581</f>
        <v>47</v>
      </c>
      <c r="X581" s="37" t="n">
        <f aca="false">'DF - Tableau 1'!I581</f>
        <v>56.5</v>
      </c>
      <c r="Y581" s="37" t="n">
        <f aca="false">PS!F581</f>
        <v>33</v>
      </c>
      <c r="Z581" s="37" t="n">
        <v>50</v>
      </c>
      <c r="AA581" s="37" t="n">
        <v>50</v>
      </c>
      <c r="AB581" s="37" t="n">
        <v>50</v>
      </c>
    </row>
    <row r="582" customFormat="false" ht="14.35" hidden="false" customHeight="true" outlineLevel="0" collapsed="false">
      <c r="A582" s="17" t="s">
        <v>2770</v>
      </c>
      <c r="B582" s="27" t="n">
        <f aca="false">'POSITION - Tableau 1'!B582</f>
        <v>2</v>
      </c>
      <c r="C582" s="35" t="s">
        <v>262</v>
      </c>
      <c r="D582" s="36" t="s">
        <v>4403</v>
      </c>
      <c r="E582" s="27" t="n">
        <f aca="false">YEAR(TOT!A584)</f>
        <v>1996</v>
      </c>
      <c r="F582" s="28" t="n">
        <f aca="false">MONTH(TOT!A584)</f>
        <v>6</v>
      </c>
      <c r="G582" s="28" t="n">
        <f aca="false">DAY(TOT!A584)</f>
        <v>20</v>
      </c>
      <c r="H582" s="37" t="n">
        <v>75</v>
      </c>
      <c r="I582" s="37" t="n">
        <v>204</v>
      </c>
      <c r="J582" s="28"/>
      <c r="K582" s="38" t="n">
        <f aca="false">TOT!FX584</f>
        <v>832500</v>
      </c>
      <c r="L582" s="28"/>
      <c r="M582" s="37" t="n">
        <f aca="false">'CK - Tableau 1'!F582</f>
        <v>60</v>
      </c>
      <c r="N582" s="37" t="n">
        <f aca="false">'FG - Tableau 1'!E582</f>
        <v>33</v>
      </c>
      <c r="O582" s="37" t="n">
        <f aca="false">'DI - Tableau 1'!E582</f>
        <v>73</v>
      </c>
      <c r="P582" s="37" t="n">
        <f aca="false">'SK - Tableau 1'!G582</f>
        <v>60</v>
      </c>
      <c r="Q582" s="37" t="n">
        <f aca="false">'ST - Tableau 1'!D582</f>
        <v>62</v>
      </c>
      <c r="R582" s="37" t="n">
        <f aca="false">'EN - Tableau 1'!D582</f>
        <v>35</v>
      </c>
      <c r="S582" s="37" t="n">
        <f aca="false">DU!E582</f>
        <v>81</v>
      </c>
      <c r="T582" s="37" t="n">
        <f aca="false">'PH - Tableau 1'!P582</f>
        <v>52.375</v>
      </c>
      <c r="U582" s="37" t="n">
        <f aca="false">'FO - Tableau 1'!D582</f>
        <v>33</v>
      </c>
      <c r="V582" s="37" t="n">
        <f aca="false">'PA - Tableau 1'!K582</f>
        <v>47</v>
      </c>
      <c r="W582" s="37" t="n">
        <f aca="false">'SC - Tableau 1'!L582</f>
        <v>47</v>
      </c>
      <c r="X582" s="37" t="n">
        <f aca="false">'DF - Tableau 1'!I582</f>
        <v>55.5</v>
      </c>
      <c r="Y582" s="37" t="n">
        <f aca="false">PS!F582</f>
        <v>33</v>
      </c>
      <c r="Z582" s="37" t="n">
        <v>50</v>
      </c>
      <c r="AA582" s="37" t="n">
        <v>50</v>
      </c>
      <c r="AB582" s="37" t="n">
        <v>50</v>
      </c>
    </row>
    <row r="583" customFormat="false" ht="14.35" hidden="false" customHeight="true" outlineLevel="0" collapsed="false">
      <c r="A583" s="17" t="s">
        <v>2774</v>
      </c>
      <c r="B583" s="27" t="n">
        <f aca="false">'POSITION - Tableau 1'!B583</f>
        <v>8</v>
      </c>
      <c r="C583" s="35" t="s">
        <v>262</v>
      </c>
      <c r="D583" s="36" t="s">
        <v>4404</v>
      </c>
      <c r="E583" s="27" t="n">
        <f aca="false">YEAR(TOT!A585)</f>
        <v>1990</v>
      </c>
      <c r="F583" s="28" t="n">
        <f aca="false">MONTH(TOT!A585)</f>
        <v>6</v>
      </c>
      <c r="G583" s="28" t="n">
        <f aca="false">DAY(TOT!A585)</f>
        <v>24</v>
      </c>
      <c r="H583" s="37" t="n">
        <v>72</v>
      </c>
      <c r="I583" s="37" t="n">
        <v>195</v>
      </c>
      <c r="J583" s="28"/>
      <c r="K583" s="38" t="n">
        <f aca="false">TOT!FX585</f>
        <v>3000000</v>
      </c>
      <c r="L583" s="28"/>
      <c r="M583" s="37" t="n">
        <f aca="false">'CK - Tableau 1'!F583</f>
        <v>84</v>
      </c>
      <c r="N583" s="37" t="n">
        <f aca="false">'FG - Tableau 1'!E583</f>
        <v>33</v>
      </c>
      <c r="O583" s="37" t="n">
        <f aca="false">'DI - Tableau 1'!E583</f>
        <v>62</v>
      </c>
      <c r="P583" s="37" t="n">
        <f aca="false">'SK - Tableau 1'!G583</f>
        <v>94</v>
      </c>
      <c r="Q583" s="37" t="n">
        <f aca="false">'ST - Tableau 1'!D583</f>
        <v>64</v>
      </c>
      <c r="R583" s="37" t="n">
        <f aca="false">'EN - Tableau 1'!D583</f>
        <v>62</v>
      </c>
      <c r="S583" s="37" t="n">
        <f aca="false">DU!E583</f>
        <v>99</v>
      </c>
      <c r="T583" s="37" t="n">
        <f aca="false">'PH - Tableau 1'!P583</f>
        <v>66.875</v>
      </c>
      <c r="U583" s="37" t="n">
        <f aca="false">'FO - Tableau 1'!D583</f>
        <v>33</v>
      </c>
      <c r="V583" s="37" t="n">
        <f aca="false">'PA - Tableau 1'!K583</f>
        <v>57.5</v>
      </c>
      <c r="W583" s="37" t="n">
        <f aca="false">'SC - Tableau 1'!L583</f>
        <v>57</v>
      </c>
      <c r="X583" s="37" t="n">
        <f aca="false">'DF - Tableau 1'!I583</f>
        <v>70</v>
      </c>
      <c r="Y583" s="37" t="n">
        <f aca="false">PS!F583</f>
        <v>33</v>
      </c>
      <c r="Z583" s="37" t="n">
        <v>50</v>
      </c>
      <c r="AA583" s="37" t="n">
        <v>50</v>
      </c>
      <c r="AB583" s="37" t="n">
        <v>50</v>
      </c>
    </row>
    <row r="584" customFormat="false" ht="14.35" hidden="false" customHeight="true" outlineLevel="0" collapsed="false">
      <c r="A584" s="17" t="s">
        <v>2777</v>
      </c>
      <c r="B584" s="27" t="n">
        <f aca="false">'POSITION - Tableau 1'!B584</f>
        <v>4</v>
      </c>
      <c r="C584" s="35" t="s">
        <v>372</v>
      </c>
      <c r="D584" s="36" t="s">
        <v>4404</v>
      </c>
      <c r="E584" s="27" t="n">
        <f aca="false">YEAR(TOT!A586)</f>
        <v>1988</v>
      </c>
      <c r="F584" s="28" t="n">
        <f aca="false">MONTH(TOT!A586)</f>
        <v>2</v>
      </c>
      <c r="G584" s="28" t="n">
        <f aca="false">DAY(TOT!A586)</f>
        <v>17</v>
      </c>
      <c r="H584" s="37" t="n">
        <v>73</v>
      </c>
      <c r="I584" s="37" t="n">
        <v>194</v>
      </c>
      <c r="J584" s="28"/>
      <c r="K584" s="38" t="n">
        <f aca="false">TOT!FX586</f>
        <v>4000000</v>
      </c>
      <c r="L584" s="28"/>
      <c r="M584" s="37" t="n">
        <f aca="false">'CK - Tableau 1'!F584</f>
        <v>48</v>
      </c>
      <c r="N584" s="37" t="n">
        <f aca="false">'FG - Tableau 1'!E584</f>
        <v>33</v>
      </c>
      <c r="O584" s="37" t="n">
        <f aca="false">'DI - Tableau 1'!E584</f>
        <v>71</v>
      </c>
      <c r="P584" s="37" t="n">
        <f aca="false">'SK - Tableau 1'!G584</f>
        <v>76</v>
      </c>
      <c r="Q584" s="37" t="n">
        <f aca="false">'ST - Tableau 1'!D584</f>
        <v>56</v>
      </c>
      <c r="R584" s="37" t="n">
        <f aca="false">'EN - Tableau 1'!D584</f>
        <v>69</v>
      </c>
      <c r="S584" s="37" t="n">
        <f aca="false">DU!E584</f>
        <v>87</v>
      </c>
      <c r="T584" s="37" t="n">
        <f aca="false">'PH - Tableau 1'!P584</f>
        <v>78.625</v>
      </c>
      <c r="U584" s="37" t="n">
        <f aca="false">'FO - Tableau 1'!D584</f>
        <v>55</v>
      </c>
      <c r="V584" s="37" t="n">
        <f aca="false">'PA - Tableau 1'!K584</f>
        <v>70.5</v>
      </c>
      <c r="W584" s="37" t="n">
        <f aca="false">'SC - Tableau 1'!L584</f>
        <v>78.5</v>
      </c>
      <c r="X584" s="37" t="n">
        <f aca="false">'DF - Tableau 1'!I584</f>
        <v>73.5</v>
      </c>
      <c r="Y584" s="37" t="n">
        <f aca="false">PS!F584</f>
        <v>33</v>
      </c>
      <c r="Z584" s="37" t="n">
        <v>50</v>
      </c>
      <c r="AA584" s="37" t="n">
        <v>50</v>
      </c>
      <c r="AB584" s="37" t="n">
        <v>50</v>
      </c>
    </row>
    <row r="585" customFormat="false" ht="14.35" hidden="false" customHeight="true" outlineLevel="0" collapsed="false">
      <c r="A585" s="17" t="s">
        <v>2782</v>
      </c>
      <c r="B585" s="27" t="n">
        <f aca="false">'POSITION - Tableau 1'!B585</f>
        <v>4</v>
      </c>
      <c r="C585" s="35" t="s">
        <v>499</v>
      </c>
      <c r="D585" s="36" t="s">
        <v>4404</v>
      </c>
      <c r="E585" s="27" t="n">
        <f aca="false">YEAR(TOT!A587)</f>
        <v>1987</v>
      </c>
      <c r="F585" s="28" t="n">
        <f aca="false">MONTH(TOT!A587)</f>
        <v>10</v>
      </c>
      <c r="G585" s="28" t="n">
        <f aca="false">DAY(TOT!A587)</f>
        <v>5</v>
      </c>
      <c r="H585" s="37" t="n">
        <v>73</v>
      </c>
      <c r="I585" s="37" t="n">
        <v>188</v>
      </c>
      <c r="J585" s="28"/>
      <c r="K585" s="38" t="n">
        <f aca="false">TOT!FX587</f>
        <v>1650000</v>
      </c>
      <c r="L585" s="28"/>
      <c r="M585" s="37" t="n">
        <f aca="false">'CK - Tableau 1'!F585</f>
        <v>56</v>
      </c>
      <c r="N585" s="37" t="n">
        <f aca="false">'FG - Tableau 1'!E585</f>
        <v>33</v>
      </c>
      <c r="O585" s="37" t="n">
        <f aca="false">'DI - Tableau 1'!E585</f>
        <v>86</v>
      </c>
      <c r="P585" s="37" t="n">
        <f aca="false">'SK - Tableau 1'!G585</f>
        <v>99</v>
      </c>
      <c r="Q585" s="37" t="n">
        <f aca="false">'ST - Tableau 1'!D585</f>
        <v>47</v>
      </c>
      <c r="R585" s="37" t="n">
        <f aca="false">'EN - Tableau 1'!D585</f>
        <v>49</v>
      </c>
      <c r="S585" s="37" t="n">
        <f aca="false">DU!E585</f>
        <v>95</v>
      </c>
      <c r="T585" s="37" t="n">
        <f aca="false">'PH - Tableau 1'!P585</f>
        <v>74.375</v>
      </c>
      <c r="U585" s="37" t="n">
        <f aca="false">'FO - Tableau 1'!D585</f>
        <v>53</v>
      </c>
      <c r="V585" s="37" t="n">
        <f aca="false">'PA - Tableau 1'!K585</f>
        <v>55</v>
      </c>
      <c r="W585" s="37" t="n">
        <f aca="false">'SC - Tableau 1'!L585</f>
        <v>91</v>
      </c>
      <c r="X585" s="37" t="n">
        <f aca="false">'DF - Tableau 1'!I585</f>
        <v>75</v>
      </c>
      <c r="Y585" s="37" t="n">
        <f aca="false">PS!F585</f>
        <v>33</v>
      </c>
      <c r="Z585" s="37" t="n">
        <v>50</v>
      </c>
      <c r="AA585" s="37" t="n">
        <v>50</v>
      </c>
      <c r="AB585" s="37" t="n">
        <v>50</v>
      </c>
    </row>
    <row r="586" customFormat="false" ht="14.35" hidden="false" customHeight="true" outlineLevel="0" collapsed="false">
      <c r="A586" s="17" t="s">
        <v>2787</v>
      </c>
      <c r="B586" s="27" t="n">
        <f aca="false">'POSITION - Tableau 1'!B586</f>
        <v>4</v>
      </c>
      <c r="C586" s="35" t="s">
        <v>283</v>
      </c>
      <c r="D586" s="36" t="s">
        <v>4404</v>
      </c>
      <c r="E586" s="27" t="n">
        <f aca="false">YEAR(TOT!A588)</f>
        <v>1995</v>
      </c>
      <c r="F586" s="28" t="n">
        <f aca="false">MONTH(TOT!A588)</f>
        <v>3</v>
      </c>
      <c r="G586" s="28" t="n">
        <f aca="false">DAY(TOT!A588)</f>
        <v>7</v>
      </c>
      <c r="H586" s="37" t="n">
        <v>78</v>
      </c>
      <c r="I586" s="37" t="n">
        <v>230</v>
      </c>
      <c r="J586" s="28"/>
      <c r="K586" s="38" t="n">
        <f aca="false">TOT!FX588</f>
        <v>832500</v>
      </c>
      <c r="L586" s="28"/>
      <c r="M586" s="37" t="n">
        <f aca="false">'CK - Tableau 1'!F586</f>
        <v>73</v>
      </c>
      <c r="N586" s="37" t="n">
        <f aca="false">'FG - Tableau 1'!E586</f>
        <v>84</v>
      </c>
      <c r="O586" s="37" t="n">
        <f aca="false">'DI - Tableau 1'!E586</f>
        <v>34</v>
      </c>
      <c r="P586" s="37" t="n">
        <f aca="false">'SK - Tableau 1'!G586</f>
        <v>47</v>
      </c>
      <c r="Q586" s="37" t="n">
        <f aca="false">'ST - Tableau 1'!D586</f>
        <v>86</v>
      </c>
      <c r="R586" s="37" t="n">
        <f aca="false">'EN - Tableau 1'!D586</f>
        <v>33</v>
      </c>
      <c r="S586" s="37" t="n">
        <f aca="false">DU!E586</f>
        <v>84</v>
      </c>
      <c r="T586" s="37" t="n">
        <f aca="false">'PH - Tableau 1'!P586</f>
        <v>51.875</v>
      </c>
      <c r="U586" s="37" t="n">
        <f aca="false">'FO - Tableau 1'!D586</f>
        <v>65</v>
      </c>
      <c r="V586" s="37" t="n">
        <f aca="false">'PA - Tableau 1'!K586</f>
        <v>56</v>
      </c>
      <c r="W586" s="37" t="n">
        <f aca="false">'SC - Tableau 1'!L586</f>
        <v>53.5</v>
      </c>
      <c r="X586" s="37" t="n">
        <f aca="false">'DF - Tableau 1'!I586</f>
        <v>60</v>
      </c>
      <c r="Y586" s="37" t="n">
        <f aca="false">PS!F586</f>
        <v>33</v>
      </c>
      <c r="Z586" s="37" t="n">
        <v>50</v>
      </c>
      <c r="AA586" s="37" t="n">
        <v>50</v>
      </c>
      <c r="AB586" s="37" t="n">
        <v>50</v>
      </c>
    </row>
    <row r="587" customFormat="false" ht="14.35" hidden="false" customHeight="true" outlineLevel="0" collapsed="false">
      <c r="A587" s="17" t="s">
        <v>2790</v>
      </c>
      <c r="B587" s="27" t="n">
        <f aca="false">'POSITION - Tableau 1'!B587</f>
        <v>2</v>
      </c>
      <c r="C587" s="35" t="s">
        <v>499</v>
      </c>
      <c r="D587" s="36" t="s">
        <v>4404</v>
      </c>
      <c r="E587" s="27" t="n">
        <f aca="false">YEAR(TOT!A589)</f>
        <v>1988</v>
      </c>
      <c r="F587" s="28" t="n">
        <f aca="false">MONTH(TOT!A589)</f>
        <v>12</v>
      </c>
      <c r="G587" s="28" t="n">
        <f aca="false">DAY(TOT!A589)</f>
        <v>1</v>
      </c>
      <c r="H587" s="37" t="n">
        <v>72</v>
      </c>
      <c r="I587" s="37" t="n">
        <v>200</v>
      </c>
      <c r="J587" s="28"/>
      <c r="K587" s="38" t="n">
        <f aca="false">TOT!FX589</f>
        <v>2350000</v>
      </c>
      <c r="L587" s="28"/>
      <c r="M587" s="37" t="n">
        <f aca="false">'CK - Tableau 1'!F587</f>
        <v>69</v>
      </c>
      <c r="N587" s="37" t="n">
        <f aca="false">'FG - Tableau 1'!E587</f>
        <v>69</v>
      </c>
      <c r="O587" s="37" t="n">
        <f aca="false">'DI - Tableau 1'!E587</f>
        <v>71</v>
      </c>
      <c r="P587" s="37" t="n">
        <f aca="false">'SK - Tableau 1'!G587</f>
        <v>59</v>
      </c>
      <c r="Q587" s="37" t="n">
        <f aca="false">'ST - Tableau 1'!D587</f>
        <v>73</v>
      </c>
      <c r="R587" s="37" t="n">
        <f aca="false">'EN - Tableau 1'!D587</f>
        <v>34</v>
      </c>
      <c r="S587" s="37" t="n">
        <f aca="false">DU!E587</f>
        <v>95</v>
      </c>
      <c r="T587" s="37" t="n">
        <f aca="false">'PH - Tableau 1'!P587</f>
        <v>72.5</v>
      </c>
      <c r="U587" s="37" t="n">
        <f aca="false">'FO - Tableau 1'!D587</f>
        <v>60</v>
      </c>
      <c r="V587" s="37" t="n">
        <f aca="false">'PA - Tableau 1'!K587</f>
        <v>55.5</v>
      </c>
      <c r="W587" s="37" t="n">
        <f aca="false">'SC - Tableau 1'!L587</f>
        <v>73</v>
      </c>
      <c r="X587" s="37" t="n">
        <f aca="false">'DF - Tableau 1'!I587</f>
        <v>75.5</v>
      </c>
      <c r="Y587" s="37" t="n">
        <f aca="false">PS!F587</f>
        <v>40</v>
      </c>
      <c r="Z587" s="37" t="n">
        <v>50</v>
      </c>
      <c r="AA587" s="37" t="n">
        <v>50</v>
      </c>
      <c r="AB587" s="37" t="n">
        <v>50</v>
      </c>
    </row>
    <row r="588" customFormat="false" ht="14.35" hidden="false" customHeight="true" outlineLevel="0" collapsed="false">
      <c r="A588" s="17" t="s">
        <v>2793</v>
      </c>
      <c r="B588" s="27" t="n">
        <f aca="false">'POSITION - Tableau 1'!B588</f>
        <v>8</v>
      </c>
      <c r="C588" s="35" t="s">
        <v>262</v>
      </c>
      <c r="D588" s="36" t="s">
        <v>4404</v>
      </c>
      <c r="E588" s="27" t="n">
        <f aca="false">YEAR(TOT!A590)</f>
        <v>1990</v>
      </c>
      <c r="F588" s="28" t="n">
        <f aca="false">MONTH(TOT!A590)</f>
        <v>6</v>
      </c>
      <c r="G588" s="28" t="n">
        <f aca="false">DAY(TOT!A590)</f>
        <v>7</v>
      </c>
      <c r="H588" s="37" t="n">
        <v>75</v>
      </c>
      <c r="I588" s="37" t="n">
        <v>210</v>
      </c>
      <c r="J588" s="28"/>
      <c r="K588" s="38" t="n">
        <f aca="false">TOT!FX590</f>
        <v>3500000</v>
      </c>
      <c r="L588" s="28"/>
      <c r="M588" s="37" t="n">
        <f aca="false">'CK - Tableau 1'!F588</f>
        <v>65</v>
      </c>
      <c r="N588" s="37" t="n">
        <f aca="false">'FG - Tableau 1'!E588</f>
        <v>33</v>
      </c>
      <c r="O588" s="37" t="n">
        <f aca="false">'DI - Tableau 1'!E588</f>
        <v>75</v>
      </c>
      <c r="P588" s="37" t="n">
        <f aca="false">'SK - Tableau 1'!G588</f>
        <v>78</v>
      </c>
      <c r="Q588" s="37" t="n">
        <f aca="false">'ST - Tableau 1'!D588</f>
        <v>72</v>
      </c>
      <c r="R588" s="37" t="n">
        <f aca="false">'EN - Tableau 1'!D588</f>
        <v>33</v>
      </c>
      <c r="S588" s="37" t="n">
        <f aca="false">DU!E588</f>
        <v>99</v>
      </c>
      <c r="T588" s="37" t="n">
        <f aca="false">'PH - Tableau 1'!P588</f>
        <v>72</v>
      </c>
      <c r="U588" s="37" t="n">
        <f aca="false">'FO - Tableau 1'!D588</f>
        <v>33</v>
      </c>
      <c r="V588" s="37" t="n">
        <f aca="false">'PA - Tableau 1'!K588</f>
        <v>53</v>
      </c>
      <c r="W588" s="37" t="n">
        <f aca="false">'SC - Tableau 1'!L588</f>
        <v>54.5</v>
      </c>
      <c r="X588" s="37" t="n">
        <f aca="false">'DF - Tableau 1'!I588</f>
        <v>75</v>
      </c>
      <c r="Y588" s="37" t="n">
        <f aca="false">PS!F588</f>
        <v>33</v>
      </c>
      <c r="Z588" s="37" t="n">
        <v>50</v>
      </c>
      <c r="AA588" s="37" t="n">
        <v>50</v>
      </c>
      <c r="AB588" s="37" t="n">
        <v>50</v>
      </c>
    </row>
    <row r="589" customFormat="false" ht="14.35" hidden="false" customHeight="true" outlineLevel="0" collapsed="false">
      <c r="A589" s="17" t="s">
        <v>2796</v>
      </c>
      <c r="B589" s="27" t="n">
        <f aca="false">'POSITION - Tableau 1'!B589</f>
        <v>8</v>
      </c>
      <c r="C589" s="35" t="s">
        <v>372</v>
      </c>
      <c r="D589" s="36" t="s">
        <v>4404</v>
      </c>
      <c r="E589" s="27" t="n">
        <f aca="false">YEAR(TOT!A591)</f>
        <v>1990</v>
      </c>
      <c r="F589" s="28" t="n">
        <f aca="false">MONTH(TOT!A591)</f>
        <v>9</v>
      </c>
      <c r="G589" s="28" t="n">
        <f aca="false">DAY(TOT!A591)</f>
        <v>8</v>
      </c>
      <c r="H589" s="37" t="n">
        <v>72</v>
      </c>
      <c r="I589" s="37" t="n">
        <v>194</v>
      </c>
      <c r="J589" s="28"/>
      <c r="K589" s="38" t="n">
        <f aca="false">TOT!FX591</f>
        <v>900000</v>
      </c>
      <c r="L589" s="28"/>
      <c r="M589" s="37" t="n">
        <f aca="false">'CK - Tableau 1'!F589</f>
        <v>61</v>
      </c>
      <c r="N589" s="37" t="n">
        <f aca="false">'FG - Tableau 1'!E589</f>
        <v>33</v>
      </c>
      <c r="O589" s="37" t="n">
        <f aca="false">'DI - Tableau 1'!E589</f>
        <v>58</v>
      </c>
      <c r="P589" s="37" t="n">
        <f aca="false">'SK - Tableau 1'!G589</f>
        <v>68</v>
      </c>
      <c r="Q589" s="37" t="n">
        <f aca="false">'ST - Tableau 1'!D589</f>
        <v>63</v>
      </c>
      <c r="R589" s="37" t="n">
        <f aca="false">'EN - Tableau 1'!D589</f>
        <v>33</v>
      </c>
      <c r="S589" s="37" t="n">
        <f aca="false">DU!E589</f>
        <v>89</v>
      </c>
      <c r="T589" s="37" t="n">
        <f aca="false">'PH - Tableau 1'!P589</f>
        <v>67.75</v>
      </c>
      <c r="U589" s="37" t="n">
        <f aca="false">'FO - Tableau 1'!D589</f>
        <v>33</v>
      </c>
      <c r="V589" s="37" t="n">
        <f aca="false">'PA - Tableau 1'!K589</f>
        <v>59.5</v>
      </c>
      <c r="W589" s="37" t="n">
        <f aca="false">'SC - Tableau 1'!L589</f>
        <v>62</v>
      </c>
      <c r="X589" s="37" t="n">
        <f aca="false">'DF - Tableau 1'!I589</f>
        <v>73</v>
      </c>
      <c r="Y589" s="37" t="n">
        <f aca="false">PS!F589</f>
        <v>33</v>
      </c>
      <c r="Z589" s="37" t="n">
        <v>50</v>
      </c>
      <c r="AA589" s="37" t="n">
        <v>50</v>
      </c>
      <c r="AB589" s="37" t="n">
        <v>50</v>
      </c>
    </row>
    <row r="590" customFormat="false" ht="14.35" hidden="false" customHeight="true" outlineLevel="0" collapsed="false">
      <c r="A590" s="17" t="s">
        <v>2802</v>
      </c>
      <c r="B590" s="27" t="n">
        <f aca="false">'POSITION - Tableau 1'!B590</f>
        <v>2</v>
      </c>
      <c r="C590" s="35" t="s">
        <v>262</v>
      </c>
      <c r="D590" s="36" t="s">
        <v>4404</v>
      </c>
      <c r="E590" s="27" t="n">
        <f aca="false">YEAR(TOT!A592)</f>
        <v>1992</v>
      </c>
      <c r="F590" s="28" t="n">
        <f aca="false">MONTH(TOT!A592)</f>
        <v>4</v>
      </c>
      <c r="G590" s="28" t="n">
        <f aca="false">DAY(TOT!A592)</f>
        <v>20</v>
      </c>
      <c r="H590" s="37" t="n">
        <v>74</v>
      </c>
      <c r="I590" s="37" t="n">
        <v>208</v>
      </c>
      <c r="J590" s="28"/>
      <c r="K590" s="38" t="n">
        <f aca="false">TOT!FX592</f>
        <v>1700000</v>
      </c>
      <c r="L590" s="28"/>
      <c r="M590" s="37" t="n">
        <f aca="false">'CK - Tableau 1'!F590</f>
        <v>85</v>
      </c>
      <c r="N590" s="37" t="n">
        <f aca="false">'FG - Tableau 1'!E590</f>
        <v>69</v>
      </c>
      <c r="O590" s="37" t="n">
        <f aca="false">'DI - Tableau 1'!E590</f>
        <v>83</v>
      </c>
      <c r="P590" s="37" t="n">
        <f aca="false">'SK - Tableau 1'!G590</f>
        <v>89</v>
      </c>
      <c r="Q590" s="37" t="n">
        <f aca="false">'ST - Tableau 1'!D590</f>
        <v>75</v>
      </c>
      <c r="R590" s="37" t="n">
        <f aca="false">'EN - Tableau 1'!D590</f>
        <v>50</v>
      </c>
      <c r="S590" s="37" t="n">
        <f aca="false">DU!E590</f>
        <v>95</v>
      </c>
      <c r="T590" s="37" t="n">
        <f aca="false">'PH - Tableau 1'!P590</f>
        <v>78.375</v>
      </c>
      <c r="U590" s="37" t="n">
        <f aca="false">'FO - Tableau 1'!D590</f>
        <v>36</v>
      </c>
      <c r="V590" s="37" t="n">
        <f aca="false">'PA - Tableau 1'!K590</f>
        <v>82.5</v>
      </c>
      <c r="W590" s="37" t="n">
        <f aca="false">'SC - Tableau 1'!L590</f>
        <v>85</v>
      </c>
      <c r="X590" s="37" t="n">
        <f aca="false">'DF - Tableau 1'!I590</f>
        <v>68.5</v>
      </c>
      <c r="Y590" s="37" t="n">
        <f aca="false">PS!F590</f>
        <v>44.5</v>
      </c>
      <c r="Z590" s="37" t="n">
        <v>50</v>
      </c>
      <c r="AA590" s="37" t="n">
        <v>50</v>
      </c>
      <c r="AB590" s="37" t="n">
        <v>50</v>
      </c>
    </row>
    <row r="591" customFormat="false" ht="14.35" hidden="false" customHeight="true" outlineLevel="0" collapsed="false">
      <c r="A591" s="17" t="s">
        <v>2806</v>
      </c>
      <c r="B591" s="27" t="n">
        <f aca="false">'POSITION - Tableau 1'!B591</f>
        <v>3</v>
      </c>
      <c r="C591" s="35" t="s">
        <v>262</v>
      </c>
      <c r="D591" s="36" t="s">
        <v>4404</v>
      </c>
      <c r="E591" s="27" t="n">
        <f aca="false">YEAR(TOT!A593)</f>
        <v>1986</v>
      </c>
      <c r="F591" s="28" t="n">
        <f aca="false">MONTH(TOT!A593)</f>
        <v>3</v>
      </c>
      <c r="G591" s="28" t="n">
        <f aca="false">DAY(TOT!A593)</f>
        <v>30</v>
      </c>
      <c r="H591" s="37" t="n">
        <v>71</v>
      </c>
      <c r="I591" s="37" t="n">
        <v>205</v>
      </c>
      <c r="J591" s="28"/>
      <c r="K591" s="38" t="n">
        <f aca="false">TOT!FX593</f>
        <v>800000</v>
      </c>
      <c r="L591" s="28"/>
      <c r="M591" s="37" t="n">
        <f aca="false">'CK - Tableau 1'!F591</f>
        <v>94</v>
      </c>
      <c r="N591" s="37" t="n">
        <f aca="false">'FG - Tableau 1'!E591</f>
        <v>97</v>
      </c>
      <c r="O591" s="37" t="n">
        <f aca="false">'DI - Tableau 1'!E591</f>
        <v>34</v>
      </c>
      <c r="P591" s="37" t="n">
        <f aca="false">'SK - Tableau 1'!G591</f>
        <v>65</v>
      </c>
      <c r="Q591" s="37" t="n">
        <f aca="false">'ST - Tableau 1'!D591</f>
        <v>87</v>
      </c>
      <c r="R591" s="37" t="n">
        <f aca="false">'EN - Tableau 1'!D591</f>
        <v>33</v>
      </c>
      <c r="S591" s="37" t="n">
        <f aca="false">DU!E591</f>
        <v>97</v>
      </c>
      <c r="T591" s="37" t="n">
        <f aca="false">'PH - Tableau 1'!P591</f>
        <v>61.875</v>
      </c>
      <c r="U591" s="37" t="n">
        <f aca="false">'FO - Tableau 1'!D591</f>
        <v>53</v>
      </c>
      <c r="V591" s="37" t="n">
        <f aca="false">'PA - Tableau 1'!K591</f>
        <v>61</v>
      </c>
      <c r="W591" s="37" t="n">
        <f aca="false">'SC - Tableau 1'!L591</f>
        <v>64</v>
      </c>
      <c r="X591" s="37" t="n">
        <f aca="false">'DF - Tableau 1'!I591</f>
        <v>61.5</v>
      </c>
      <c r="Y591" s="37" t="n">
        <f aca="false">PS!F591</f>
        <v>33</v>
      </c>
      <c r="Z591" s="37" t="n">
        <v>50</v>
      </c>
      <c r="AA591" s="37" t="n">
        <v>50</v>
      </c>
      <c r="AB591" s="37" t="n">
        <v>50</v>
      </c>
    </row>
    <row r="592" customFormat="false" ht="14.35" hidden="false" customHeight="true" outlineLevel="0" collapsed="false">
      <c r="A592" s="17" t="s">
        <v>2809</v>
      </c>
      <c r="B592" s="27" t="n">
        <f aca="false">'POSITION - Tableau 1'!B592</f>
        <v>4</v>
      </c>
      <c r="C592" s="35" t="s">
        <v>366</v>
      </c>
      <c r="D592" s="36" t="s">
        <v>4404</v>
      </c>
      <c r="E592" s="27" t="n">
        <f aca="false">YEAR(TOT!A594)</f>
        <v>1993</v>
      </c>
      <c r="F592" s="28" t="n">
        <f aca="false">MONTH(TOT!A594)</f>
        <v>3</v>
      </c>
      <c r="G592" s="28" t="n">
        <f aca="false">DAY(TOT!A594)</f>
        <v>9</v>
      </c>
      <c r="H592" s="37" t="n">
        <v>71</v>
      </c>
      <c r="I592" s="37" t="n">
        <v>203</v>
      </c>
      <c r="J592" s="28"/>
      <c r="K592" s="38" t="n">
        <f aca="false">TOT!FX594</f>
        <v>650000</v>
      </c>
      <c r="L592" s="28"/>
      <c r="M592" s="37" t="n">
        <f aca="false">'CK - Tableau 1'!F592</f>
        <v>92</v>
      </c>
      <c r="N592" s="37" t="n">
        <f aca="false">'FG - Tableau 1'!E592</f>
        <v>33</v>
      </c>
      <c r="O592" s="37" t="n">
        <f aca="false">'DI - Tableau 1'!E592</f>
        <v>40</v>
      </c>
      <c r="P592" s="37" t="n">
        <f aca="false">'SK - Tableau 1'!G592</f>
        <v>57</v>
      </c>
      <c r="Q592" s="37" t="n">
        <f aca="false">'ST - Tableau 1'!D592</f>
        <v>85</v>
      </c>
      <c r="R592" s="37" t="n">
        <f aca="false">'EN - Tableau 1'!D592</f>
        <v>33</v>
      </c>
      <c r="S592" s="37" t="n">
        <f aca="false">DU!E592</f>
        <v>94</v>
      </c>
      <c r="T592" s="37" t="n">
        <f aca="false">'PH - Tableau 1'!P592</f>
        <v>67.625</v>
      </c>
      <c r="U592" s="37" t="n">
        <f aca="false">'FO - Tableau 1'!D592</f>
        <v>41</v>
      </c>
      <c r="V592" s="37" t="n">
        <f aca="false">'PA - Tableau 1'!K592</f>
        <v>66</v>
      </c>
      <c r="W592" s="37" t="n">
        <f aca="false">'SC - Tableau 1'!L592</f>
        <v>59.5</v>
      </c>
      <c r="X592" s="37" t="n">
        <f aca="false">'DF - Tableau 1'!I592</f>
        <v>73</v>
      </c>
      <c r="Y592" s="37" t="n">
        <f aca="false">PS!F592</f>
        <v>33</v>
      </c>
      <c r="Z592" s="37" t="n">
        <v>50</v>
      </c>
      <c r="AA592" s="37" t="n">
        <v>50</v>
      </c>
      <c r="AB592" s="37" t="n">
        <v>50</v>
      </c>
    </row>
    <row r="593" customFormat="false" ht="14.35" hidden="false" customHeight="true" outlineLevel="0" collapsed="false">
      <c r="A593" s="17" t="s">
        <v>2814</v>
      </c>
      <c r="B593" s="27" t="n">
        <f aca="false">'POSITION - Tableau 1'!B593</f>
        <v>1</v>
      </c>
      <c r="C593" s="35" t="s">
        <v>321</v>
      </c>
      <c r="D593" s="36" t="s">
        <v>4404</v>
      </c>
      <c r="E593" s="27" t="n">
        <f aca="false">YEAR(TOT!A595)</f>
        <v>1993</v>
      </c>
      <c r="F593" s="28" t="n">
        <f aca="false">MONTH(TOT!A595)</f>
        <v>4</v>
      </c>
      <c r="G593" s="28" t="n">
        <f aca="false">DAY(TOT!A595)</f>
        <v>18</v>
      </c>
      <c r="H593" s="37" t="n">
        <v>74</v>
      </c>
      <c r="I593" s="37" t="n">
        <v>227</v>
      </c>
      <c r="J593" s="28"/>
      <c r="K593" s="38" t="n">
        <f aca="false">TOT!FX595</f>
        <v>6000000</v>
      </c>
      <c r="L593" s="28"/>
      <c r="M593" s="37" t="n">
        <f aca="false">'CK - Tableau 1'!F593</f>
        <v>62</v>
      </c>
      <c r="N593" s="37" t="n">
        <f aca="false">'FG - Tableau 1'!E593</f>
        <v>33</v>
      </c>
      <c r="O593" s="37" t="n">
        <f aca="false">'DI - Tableau 1'!E593</f>
        <v>91</v>
      </c>
      <c r="P593" s="37" t="n">
        <f aca="false">'SK - Tableau 1'!G593</f>
        <v>77</v>
      </c>
      <c r="Q593" s="37" t="n">
        <f aca="false">'ST - Tableau 1'!D593</f>
        <v>95</v>
      </c>
      <c r="R593" s="37" t="n">
        <f aca="false">'EN - Tableau 1'!D593</f>
        <v>79</v>
      </c>
      <c r="S593" s="37" t="n">
        <f aca="false">DU!E593</f>
        <v>94</v>
      </c>
      <c r="T593" s="37" t="n">
        <f aca="false">'PH - Tableau 1'!P593</f>
        <v>77.75</v>
      </c>
      <c r="U593" s="37" t="n">
        <f aca="false">'FO - Tableau 1'!D593</f>
        <v>73</v>
      </c>
      <c r="V593" s="37" t="n">
        <f aca="false">'PA - Tableau 1'!K593</f>
        <v>72.5</v>
      </c>
      <c r="W593" s="37" t="n">
        <f aca="false">'SC - Tableau 1'!L593</f>
        <v>93</v>
      </c>
      <c r="X593" s="37" t="n">
        <f aca="false">'DF - Tableau 1'!I593</f>
        <v>81</v>
      </c>
      <c r="Y593" s="37" t="n">
        <f aca="false">PS!F593</f>
        <v>67.9285714285714</v>
      </c>
      <c r="Z593" s="37" t="n">
        <v>50</v>
      </c>
      <c r="AA593" s="37" t="n">
        <v>50</v>
      </c>
      <c r="AB593" s="37" t="n">
        <v>50</v>
      </c>
    </row>
    <row r="594" customFormat="false" ht="14.35" hidden="false" customHeight="true" outlineLevel="0" collapsed="false">
      <c r="A594" s="17" t="s">
        <v>2818</v>
      </c>
      <c r="B594" s="27" t="n">
        <f aca="false">'POSITION - Tableau 1'!B594</f>
        <v>1</v>
      </c>
      <c r="C594" s="35" t="s">
        <v>321</v>
      </c>
      <c r="D594" s="36" t="s">
        <v>4404</v>
      </c>
      <c r="E594" s="27" t="n">
        <f aca="false">YEAR(TOT!A596)</f>
        <v>1989</v>
      </c>
      <c r="F594" s="28" t="n">
        <f aca="false">MONTH(TOT!A596)</f>
        <v>3</v>
      </c>
      <c r="G594" s="28" t="n">
        <f aca="false">DAY(TOT!A596)</f>
        <v>17</v>
      </c>
      <c r="H594" s="37" t="n">
        <v>73</v>
      </c>
      <c r="I594" s="37" t="n">
        <v>199</v>
      </c>
      <c r="J594" s="28"/>
      <c r="K594" s="38" t="n">
        <f aca="false">TOT!FX596</f>
        <v>3575000</v>
      </c>
      <c r="L594" s="28"/>
      <c r="M594" s="37" t="n">
        <f aca="false">'CK - Tableau 1'!F594</f>
        <v>44</v>
      </c>
      <c r="N594" s="37" t="n">
        <f aca="false">'FG - Tableau 1'!E594</f>
        <v>33</v>
      </c>
      <c r="O594" s="37" t="n">
        <f aca="false">'DI - Tableau 1'!E594</f>
        <v>49</v>
      </c>
      <c r="P594" s="37" t="n">
        <f aca="false">'SK - Tableau 1'!G594</f>
        <v>97</v>
      </c>
      <c r="Q594" s="37" t="n">
        <f aca="false">'ST - Tableau 1'!D594</f>
        <v>65</v>
      </c>
      <c r="R594" s="37" t="n">
        <f aca="false">'EN - Tableau 1'!D594</f>
        <v>90</v>
      </c>
      <c r="S594" s="37" t="n">
        <f aca="false">DU!E594</f>
        <v>99</v>
      </c>
      <c r="T594" s="37" t="n">
        <f aca="false">'PH - Tableau 1'!P594</f>
        <v>81.625</v>
      </c>
      <c r="U594" s="37" t="n">
        <f aca="false">'FO - Tableau 1'!D594</f>
        <v>70</v>
      </c>
      <c r="V594" s="37" t="n">
        <f aca="false">'PA - Tableau 1'!K594</f>
        <v>87.5</v>
      </c>
      <c r="W594" s="37" t="n">
        <f aca="false">'SC - Tableau 1'!L594</f>
        <v>78.5</v>
      </c>
      <c r="X594" s="37" t="n">
        <f aca="false">'DF - Tableau 1'!I594</f>
        <v>76</v>
      </c>
      <c r="Y594" s="37" t="n">
        <f aca="false">PS!F594</f>
        <v>35.5</v>
      </c>
      <c r="Z594" s="37" t="n">
        <v>50</v>
      </c>
      <c r="AA594" s="37" t="n">
        <v>50</v>
      </c>
      <c r="AB594" s="37" t="n">
        <v>50</v>
      </c>
    </row>
    <row r="595" customFormat="false" ht="14.35" hidden="false" customHeight="true" outlineLevel="0" collapsed="false">
      <c r="A595" s="17" t="s">
        <v>2822</v>
      </c>
      <c r="B595" s="27" t="n">
        <f aca="false">'POSITION - Tableau 1'!B595</f>
        <v>4</v>
      </c>
      <c r="C595" s="35" t="s">
        <v>366</v>
      </c>
      <c r="D595" s="36" t="s">
        <v>4404</v>
      </c>
      <c r="E595" s="27" t="n">
        <f aca="false">YEAR(TOT!A597)</f>
        <v>1992</v>
      </c>
      <c r="F595" s="28" t="n">
        <f aca="false">MONTH(TOT!A597)</f>
        <v>2</v>
      </c>
      <c r="G595" s="28" t="n">
        <f aca="false">DAY(TOT!A597)</f>
        <v>26</v>
      </c>
      <c r="H595" s="37" t="n">
        <v>70</v>
      </c>
      <c r="I595" s="37" t="n">
        <v>185</v>
      </c>
      <c r="J595" s="28"/>
      <c r="K595" s="38" t="n">
        <f aca="false">TOT!FX597</f>
        <v>5250000</v>
      </c>
      <c r="L595" s="28"/>
      <c r="M595" s="37" t="n">
        <f aca="false">'CK - Tableau 1'!F595</f>
        <v>43</v>
      </c>
      <c r="N595" s="37" t="n">
        <f aca="false">'FG - Tableau 1'!E595</f>
        <v>33</v>
      </c>
      <c r="O595" s="37" t="n">
        <f aca="false">'DI - Tableau 1'!E595</f>
        <v>88</v>
      </c>
      <c r="P595" s="37" t="n">
        <f aca="false">'SK - Tableau 1'!G595</f>
        <v>68</v>
      </c>
      <c r="Q595" s="37" t="n">
        <f aca="false">'ST - Tableau 1'!D595</f>
        <v>58</v>
      </c>
      <c r="R595" s="37" t="n">
        <f aca="false">'EN - Tableau 1'!D595</f>
        <v>89</v>
      </c>
      <c r="S595" s="37" t="n">
        <f aca="false">DU!E595</f>
        <v>95</v>
      </c>
      <c r="T595" s="37" t="n">
        <f aca="false">'PH - Tableau 1'!P595</f>
        <v>83.75</v>
      </c>
      <c r="U595" s="37" t="n">
        <f aca="false">'FO - Tableau 1'!D595</f>
        <v>89</v>
      </c>
      <c r="V595" s="37" t="n">
        <f aca="false">'PA - Tableau 1'!K595</f>
        <v>90.5</v>
      </c>
      <c r="W595" s="37" t="n">
        <f aca="false">'SC - Tableau 1'!L595</f>
        <v>84</v>
      </c>
      <c r="X595" s="37" t="n">
        <f aca="false">'DF - Tableau 1'!I595</f>
        <v>65</v>
      </c>
      <c r="Y595" s="37" t="n">
        <f aca="false">PS!F595</f>
        <v>66.5</v>
      </c>
      <c r="Z595" s="37" t="n">
        <v>50</v>
      </c>
      <c r="AA595" s="37" t="n">
        <v>50</v>
      </c>
      <c r="AB595" s="37" t="n">
        <v>50</v>
      </c>
    </row>
    <row r="596" customFormat="false" ht="14.35" hidden="false" customHeight="true" outlineLevel="0" collapsed="false">
      <c r="A596" s="17" t="s">
        <v>2824</v>
      </c>
      <c r="B596" s="27" t="n">
        <f aca="false">'POSITION - Tableau 1'!B596</f>
        <v>4</v>
      </c>
      <c r="C596" s="35" t="s">
        <v>262</v>
      </c>
      <c r="D596" s="36" t="s">
        <v>4404</v>
      </c>
      <c r="E596" s="27" t="n">
        <f aca="false">YEAR(TOT!A598)</f>
        <v>1986</v>
      </c>
      <c r="F596" s="28" t="n">
        <f aca="false">MONTH(TOT!A598)</f>
        <v>12</v>
      </c>
      <c r="G596" s="28" t="n">
        <f aca="false">DAY(TOT!A598)</f>
        <v>15</v>
      </c>
      <c r="H596" s="37" t="n">
        <v>76</v>
      </c>
      <c r="I596" s="37" t="n">
        <v>217</v>
      </c>
      <c r="J596" s="28"/>
      <c r="K596" s="38" t="n">
        <f aca="false">TOT!FX598</f>
        <v>750000</v>
      </c>
      <c r="L596" s="28"/>
      <c r="M596" s="37" t="n">
        <f aca="false">'CK - Tableau 1'!F596</f>
        <v>73</v>
      </c>
      <c r="N596" s="37" t="n">
        <f aca="false">'FG - Tableau 1'!E596</f>
        <v>33</v>
      </c>
      <c r="O596" s="37" t="n">
        <f aca="false">'DI - Tableau 1'!E596</f>
        <v>73</v>
      </c>
      <c r="P596" s="37" t="n">
        <f aca="false">'SK - Tableau 1'!G596</f>
        <v>60</v>
      </c>
      <c r="Q596" s="37" t="n">
        <f aca="false">'ST - Tableau 1'!D596</f>
        <v>79</v>
      </c>
      <c r="R596" s="37" t="n">
        <f aca="false">'EN - Tableau 1'!D596</f>
        <v>33</v>
      </c>
      <c r="S596" s="37" t="n">
        <f aca="false">DU!E596</f>
        <v>81</v>
      </c>
      <c r="T596" s="37" t="n">
        <f aca="false">'PH - Tableau 1'!P596</f>
        <v>52.375</v>
      </c>
      <c r="U596" s="37" t="n">
        <f aca="false">'FO - Tableau 1'!D596</f>
        <v>33</v>
      </c>
      <c r="V596" s="37" t="n">
        <f aca="false">'PA - Tableau 1'!K596</f>
        <v>47</v>
      </c>
      <c r="W596" s="37" t="n">
        <f aca="false">'SC - Tableau 1'!L596</f>
        <v>53.5</v>
      </c>
      <c r="X596" s="37" t="n">
        <f aca="false">'DF - Tableau 1'!I596</f>
        <v>47</v>
      </c>
      <c r="Y596" s="37" t="n">
        <f aca="false">PS!F596</f>
        <v>33</v>
      </c>
      <c r="Z596" s="37" t="n">
        <v>50</v>
      </c>
      <c r="AA596" s="37" t="n">
        <v>50</v>
      </c>
      <c r="AB596" s="37" t="n">
        <v>50</v>
      </c>
    </row>
    <row r="597" customFormat="false" ht="14.35" hidden="false" customHeight="true" outlineLevel="0" collapsed="false">
      <c r="A597" s="17" t="s">
        <v>2828</v>
      </c>
      <c r="B597" s="27" t="n">
        <f aca="false">'POSITION - Tableau 1'!B597</f>
        <v>2</v>
      </c>
      <c r="C597" s="35" t="s">
        <v>262</v>
      </c>
      <c r="D597" s="36" t="s">
        <v>4404</v>
      </c>
      <c r="E597" s="27" t="n">
        <f aca="false">YEAR(TOT!A599)</f>
        <v>1982</v>
      </c>
      <c r="F597" s="28" t="n">
        <f aca="false">MONTH(TOT!A599)</f>
        <v>6</v>
      </c>
      <c r="G597" s="28" t="n">
        <f aca="false">DAY(TOT!A599)</f>
        <v>8</v>
      </c>
      <c r="H597" s="37" t="n">
        <v>69</v>
      </c>
      <c r="I597" s="37" t="n">
        <v>185</v>
      </c>
      <c r="J597" s="28"/>
      <c r="K597" s="38" t="n">
        <f aca="false">TOT!FX599</f>
        <v>1000000</v>
      </c>
      <c r="L597" s="28"/>
      <c r="M597" s="37" t="n">
        <f aca="false">'CK - Tableau 1'!F597</f>
        <v>51</v>
      </c>
      <c r="N597" s="37" t="n">
        <f aca="false">'FG - Tableau 1'!E597</f>
        <v>33</v>
      </c>
      <c r="O597" s="37" t="n">
        <f aca="false">'DI - Tableau 1'!E597</f>
        <v>77</v>
      </c>
      <c r="P597" s="37" t="n">
        <f aca="false">'SK - Tableau 1'!G597</f>
        <v>91</v>
      </c>
      <c r="Q597" s="37" t="n">
        <f aca="false">'ST - Tableau 1'!D597</f>
        <v>65</v>
      </c>
      <c r="R597" s="37" t="n">
        <f aca="false">'EN - Tableau 1'!D597</f>
        <v>39</v>
      </c>
      <c r="S597" s="37" t="n">
        <f aca="false">DU!E597</f>
        <v>92</v>
      </c>
      <c r="T597" s="37" t="n">
        <f aca="false">'PH - Tableau 1'!P597</f>
        <v>69</v>
      </c>
      <c r="U597" s="37" t="n">
        <f aca="false">'FO - Tableau 1'!D597</f>
        <v>84</v>
      </c>
      <c r="V597" s="37" t="n">
        <f aca="false">'PA - Tableau 1'!K597</f>
        <v>88.5</v>
      </c>
      <c r="W597" s="37" t="n">
        <f aca="false">'SC - Tableau 1'!L597</f>
        <v>78</v>
      </c>
      <c r="X597" s="37" t="n">
        <f aca="false">'DF - Tableau 1'!I597</f>
        <v>67.5</v>
      </c>
      <c r="Y597" s="37" t="n">
        <f aca="false">PS!F597</f>
        <v>74.5</v>
      </c>
      <c r="Z597" s="37" t="n">
        <v>50</v>
      </c>
      <c r="AA597" s="37" t="n">
        <v>50</v>
      </c>
      <c r="AB597" s="37" t="n">
        <v>50</v>
      </c>
    </row>
    <row r="598" customFormat="false" ht="14.35" hidden="false" customHeight="true" outlineLevel="0" collapsed="false">
      <c r="A598" s="17" t="s">
        <v>2832</v>
      </c>
      <c r="B598" s="27" t="n">
        <f aca="false">'POSITION - Tableau 1'!B598</f>
        <v>1</v>
      </c>
      <c r="C598" s="35" t="s">
        <v>262</v>
      </c>
      <c r="D598" s="36" t="s">
        <v>4404</v>
      </c>
      <c r="E598" s="27" t="n">
        <f aca="false">YEAR(TOT!A600)</f>
        <v>1980</v>
      </c>
      <c r="F598" s="28" t="n">
        <f aca="false">MONTH(TOT!A600)</f>
        <v>6</v>
      </c>
      <c r="G598" s="28" t="n">
        <f aca="false">DAY(TOT!A600)</f>
        <v>5</v>
      </c>
      <c r="H598" s="37" t="n">
        <v>73</v>
      </c>
      <c r="I598" s="37" t="n">
        <v>216</v>
      </c>
      <c r="J598" s="28"/>
      <c r="K598" s="38" t="n">
        <f aca="false">TOT!FX600</f>
        <v>1000000</v>
      </c>
      <c r="L598" s="28"/>
      <c r="M598" s="37" t="n">
        <f aca="false">'CK - Tableau 1'!F598</f>
        <v>73</v>
      </c>
      <c r="N598" s="37" t="n">
        <f aca="false">'FG - Tableau 1'!E598</f>
        <v>33</v>
      </c>
      <c r="O598" s="37" t="n">
        <f aca="false">'DI - Tableau 1'!E598</f>
        <v>48</v>
      </c>
      <c r="P598" s="37" t="n">
        <f aca="false">'SK - Tableau 1'!G598</f>
        <v>60</v>
      </c>
      <c r="Q598" s="37" t="n">
        <f aca="false">'ST - Tableau 1'!D598</f>
        <v>91</v>
      </c>
      <c r="R598" s="37" t="n">
        <f aca="false">'EN - Tableau 1'!D598</f>
        <v>33</v>
      </c>
      <c r="S598" s="37" t="n">
        <f aca="false">DU!E598</f>
        <v>84</v>
      </c>
      <c r="T598" s="37" t="n">
        <f aca="false">'PH - Tableau 1'!P598</f>
        <v>56</v>
      </c>
      <c r="U598" s="37" t="n">
        <f aca="false">'FO - Tableau 1'!D598</f>
        <v>96</v>
      </c>
      <c r="V598" s="37" t="n">
        <f aca="false">'PA - Tableau 1'!K598</f>
        <v>60</v>
      </c>
      <c r="W598" s="37" t="n">
        <f aca="false">'SC - Tableau 1'!L598</f>
        <v>58.5</v>
      </c>
      <c r="X598" s="37" t="n">
        <f aca="false">'DF - Tableau 1'!I598</f>
        <v>60</v>
      </c>
      <c r="Y598" s="37" t="n">
        <f aca="false">PS!F598</f>
        <v>33</v>
      </c>
      <c r="Z598" s="37" t="n">
        <v>50</v>
      </c>
      <c r="AA598" s="37" t="n">
        <v>50</v>
      </c>
      <c r="AB598" s="37" t="n">
        <v>50</v>
      </c>
    </row>
    <row r="599" customFormat="false" ht="14.35" hidden="false" customHeight="true" outlineLevel="0" collapsed="false">
      <c r="A599" s="17" t="s">
        <v>2835</v>
      </c>
      <c r="B599" s="27" t="n">
        <f aca="false">'POSITION - Tableau 1'!B599</f>
        <v>8</v>
      </c>
      <c r="C599" s="35" t="s">
        <v>262</v>
      </c>
      <c r="D599" s="36" t="s">
        <v>4404</v>
      </c>
      <c r="E599" s="27" t="n">
        <f aca="false">YEAR(TOT!A601)</f>
        <v>1985</v>
      </c>
      <c r="F599" s="28" t="n">
        <f aca="false">MONTH(TOT!A601)</f>
        <v>10</v>
      </c>
      <c r="G599" s="28" t="n">
        <f aca="false">DAY(TOT!A601)</f>
        <v>12</v>
      </c>
      <c r="H599" s="37" t="n">
        <v>73</v>
      </c>
      <c r="I599" s="37" t="n">
        <v>207</v>
      </c>
      <c r="J599" s="28"/>
      <c r="K599" s="38" t="n">
        <f aca="false">TOT!FX601</f>
        <v>6000000</v>
      </c>
      <c r="L599" s="28"/>
      <c r="M599" s="37" t="n">
        <f aca="false">'CK - Tableau 1'!F599</f>
        <v>54</v>
      </c>
      <c r="N599" s="37" t="n">
        <f aca="false">'FG - Tableau 1'!E599</f>
        <v>33</v>
      </c>
      <c r="O599" s="37" t="n">
        <f aca="false">'DI - Tableau 1'!E599</f>
        <v>64</v>
      </c>
      <c r="P599" s="37" t="n">
        <f aca="false">'SK - Tableau 1'!G599</f>
        <v>68</v>
      </c>
      <c r="Q599" s="37" t="n">
        <f aca="false">'ST - Tableau 1'!D599</f>
        <v>80</v>
      </c>
      <c r="R599" s="37" t="n">
        <f aca="false">'EN - Tableau 1'!D599</f>
        <v>74</v>
      </c>
      <c r="S599" s="37" t="n">
        <f aca="false">DU!E599</f>
        <v>85</v>
      </c>
      <c r="T599" s="37" t="n">
        <f aca="false">'PH - Tableau 1'!P599</f>
        <v>66.625</v>
      </c>
      <c r="U599" s="37" t="n">
        <f aca="false">'FO - Tableau 1'!D599</f>
        <v>33</v>
      </c>
      <c r="V599" s="37" t="n">
        <f aca="false">'PA - Tableau 1'!K599</f>
        <v>66.5</v>
      </c>
      <c r="W599" s="37" t="n">
        <f aca="false">'SC - Tableau 1'!L599</f>
        <v>63.5</v>
      </c>
      <c r="X599" s="37" t="n">
        <f aca="false">'DF - Tableau 1'!I599</f>
        <v>69.5</v>
      </c>
      <c r="Y599" s="37" t="n">
        <f aca="false">PS!F599</f>
        <v>33</v>
      </c>
      <c r="Z599" s="37" t="n">
        <v>50</v>
      </c>
      <c r="AA599" s="37" t="n">
        <v>50</v>
      </c>
      <c r="AB599" s="37" t="n">
        <v>50</v>
      </c>
    </row>
    <row r="600" customFormat="false" ht="14.35" hidden="false" customHeight="true" outlineLevel="0" collapsed="false">
      <c r="A600" s="17" t="s">
        <v>2838</v>
      </c>
      <c r="B600" s="27" t="n">
        <f aca="false">'POSITION - Tableau 1'!B600</f>
        <v>2</v>
      </c>
      <c r="C600" s="35" t="s">
        <v>262</v>
      </c>
      <c r="D600" s="36" t="s">
        <v>4404</v>
      </c>
      <c r="E600" s="27" t="n">
        <f aca="false">YEAR(TOT!A602)</f>
        <v>1989</v>
      </c>
      <c r="F600" s="28" t="n">
        <f aca="false">MONTH(TOT!A602)</f>
        <v>11</v>
      </c>
      <c r="G600" s="28" t="n">
        <f aca="false">DAY(TOT!A602)</f>
        <v>24</v>
      </c>
      <c r="H600" s="37" t="n">
        <v>72</v>
      </c>
      <c r="I600" s="37" t="n">
        <v>180</v>
      </c>
      <c r="J600" s="28"/>
      <c r="K600" s="38" t="n">
        <f aca="false">TOT!FX602</f>
        <v>5650000</v>
      </c>
      <c r="L600" s="28"/>
      <c r="M600" s="37" t="n">
        <f aca="false">'CK - Tableau 1'!F600</f>
        <v>37</v>
      </c>
      <c r="N600" s="37" t="n">
        <f aca="false">'FG - Tableau 1'!E600</f>
        <v>33</v>
      </c>
      <c r="O600" s="37" t="n">
        <f aca="false">'DI - Tableau 1'!E600</f>
        <v>73</v>
      </c>
      <c r="P600" s="37" t="n">
        <f aca="false">'SK - Tableau 1'!G600</f>
        <v>96</v>
      </c>
      <c r="Q600" s="37" t="n">
        <f aca="false">'ST - Tableau 1'!D600</f>
        <v>40</v>
      </c>
      <c r="R600" s="37" t="n">
        <f aca="false">'EN - Tableau 1'!D600</f>
        <v>86</v>
      </c>
      <c r="S600" s="37" t="n">
        <f aca="false">DU!E600</f>
        <v>99</v>
      </c>
      <c r="T600" s="37" t="n">
        <f aca="false">'PH - Tableau 1'!P600</f>
        <v>73.625</v>
      </c>
      <c r="U600" s="37" t="n">
        <f aca="false">'FO - Tableau 1'!D600</f>
        <v>53</v>
      </c>
      <c r="V600" s="37" t="n">
        <f aca="false">'PA - Tableau 1'!K600</f>
        <v>84</v>
      </c>
      <c r="W600" s="37" t="n">
        <f aca="false">'SC - Tableau 1'!L600</f>
        <v>88.5</v>
      </c>
      <c r="X600" s="37" t="n">
        <f aca="false">'DF - Tableau 1'!I600</f>
        <v>69</v>
      </c>
      <c r="Y600" s="37" t="n">
        <f aca="false">PS!F600</f>
        <v>66.5</v>
      </c>
      <c r="Z600" s="37" t="n">
        <v>50</v>
      </c>
      <c r="AA600" s="37" t="n">
        <v>50</v>
      </c>
      <c r="AB600" s="37" t="n">
        <v>50</v>
      </c>
    </row>
    <row r="601" customFormat="false" ht="14.35" hidden="false" customHeight="true" outlineLevel="0" collapsed="false">
      <c r="A601" s="17" t="s">
        <v>2841</v>
      </c>
      <c r="B601" s="27" t="n">
        <f aca="false">'POSITION - Tableau 1'!B601</f>
        <v>2</v>
      </c>
      <c r="C601" s="35" t="s">
        <v>262</v>
      </c>
      <c r="D601" s="36" t="s">
        <v>4404</v>
      </c>
      <c r="E601" s="27" t="n">
        <f aca="false">YEAR(TOT!A603)</f>
        <v>1989</v>
      </c>
      <c r="F601" s="28" t="n">
        <f aca="false">MONTH(TOT!A603)</f>
        <v>2</v>
      </c>
      <c r="G601" s="28" t="n">
        <f aca="false">DAY(TOT!A603)</f>
        <v>16</v>
      </c>
      <c r="H601" s="37" t="n">
        <v>70</v>
      </c>
      <c r="I601" s="37" t="n">
        <v>196</v>
      </c>
      <c r="J601" s="28"/>
      <c r="K601" s="38" t="n">
        <f aca="false">TOT!FX603</f>
        <v>650000</v>
      </c>
      <c r="L601" s="28"/>
      <c r="M601" s="37" t="n">
        <f aca="false">'CK - Tableau 1'!F601</f>
        <v>73</v>
      </c>
      <c r="N601" s="37" t="n">
        <f aca="false">'FG - Tableau 1'!E601</f>
        <v>96</v>
      </c>
      <c r="O601" s="37" t="n">
        <f aca="false">'DI - Tableau 1'!E601</f>
        <v>34</v>
      </c>
      <c r="P601" s="37" t="n">
        <f aca="false">'SK - Tableau 1'!G601</f>
        <v>47</v>
      </c>
      <c r="Q601" s="37" t="n">
        <f aca="false">'ST - Tableau 1'!D601</f>
        <v>80</v>
      </c>
      <c r="R601" s="37" t="n">
        <f aca="false">'EN - Tableau 1'!D601</f>
        <v>33</v>
      </c>
      <c r="S601" s="37" t="n">
        <f aca="false">DU!E601</f>
        <v>79</v>
      </c>
      <c r="T601" s="37" t="n">
        <f aca="false">'PH - Tableau 1'!P601</f>
        <v>51.5</v>
      </c>
      <c r="U601" s="37" t="n">
        <f aca="false">'FO - Tableau 1'!D601</f>
        <v>33</v>
      </c>
      <c r="V601" s="37" t="n">
        <f aca="false">'PA - Tableau 1'!K601</f>
        <v>60</v>
      </c>
      <c r="W601" s="37" t="n">
        <f aca="false">'SC - Tableau 1'!L601</f>
        <v>53.5</v>
      </c>
      <c r="X601" s="37" t="n">
        <f aca="false">'DF - Tableau 1'!I601</f>
        <v>58.5</v>
      </c>
      <c r="Y601" s="37" t="n">
        <f aca="false">PS!F601</f>
        <v>33</v>
      </c>
      <c r="Z601" s="37" t="n">
        <v>50</v>
      </c>
      <c r="AA601" s="37" t="n">
        <v>50</v>
      </c>
      <c r="AB601" s="37" t="n">
        <v>50</v>
      </c>
    </row>
    <row r="602" customFormat="false" ht="14.35" hidden="false" customHeight="true" outlineLevel="0" collapsed="false">
      <c r="A602" s="17" t="s">
        <v>2844</v>
      </c>
      <c r="B602" s="27" t="n">
        <f aca="false">'POSITION - Tableau 1'!B602</f>
        <v>8</v>
      </c>
      <c r="C602" s="35" t="s">
        <v>262</v>
      </c>
      <c r="D602" s="36" t="s">
        <v>4404</v>
      </c>
      <c r="E602" s="27" t="n">
        <f aca="false">YEAR(TOT!A604)</f>
        <v>1994</v>
      </c>
      <c r="F602" s="28" t="n">
        <f aca="false">MONTH(TOT!A604)</f>
        <v>2</v>
      </c>
      <c r="G602" s="28" t="n">
        <f aca="false">DAY(TOT!A604)</f>
        <v>27</v>
      </c>
      <c r="H602" s="37" t="n">
        <v>74</v>
      </c>
      <c r="I602" s="37" t="n">
        <v>192</v>
      </c>
      <c r="J602" s="28"/>
      <c r="K602" s="38" t="n">
        <f aca="false">TOT!FX604</f>
        <v>925000</v>
      </c>
      <c r="L602" s="28"/>
      <c r="M602" s="37" t="n">
        <f aca="false">'CK - Tableau 1'!F602</f>
        <v>42</v>
      </c>
      <c r="N602" s="37" t="n">
        <f aca="false">'FG - Tableau 1'!E602</f>
        <v>60</v>
      </c>
      <c r="O602" s="37" t="n">
        <f aca="false">'DI - Tableau 1'!E602</f>
        <v>61</v>
      </c>
      <c r="P602" s="37" t="n">
        <f aca="false">'SK - Tableau 1'!G602</f>
        <v>91</v>
      </c>
      <c r="Q602" s="37" t="n">
        <f aca="false">'ST - Tableau 1'!D602</f>
        <v>47</v>
      </c>
      <c r="R602" s="37" t="n">
        <f aca="false">'EN - Tableau 1'!D602</f>
        <v>67</v>
      </c>
      <c r="S602" s="37" t="n">
        <f aca="false">DU!E602</f>
        <v>98</v>
      </c>
      <c r="T602" s="37" t="n">
        <f aca="false">'PH - Tableau 1'!P602</f>
        <v>70.25</v>
      </c>
      <c r="U602" s="37" t="n">
        <f aca="false">'FO - Tableau 1'!D602</f>
        <v>33</v>
      </c>
      <c r="V602" s="37" t="n">
        <f aca="false">'PA - Tableau 1'!K602</f>
        <v>59.5</v>
      </c>
      <c r="W602" s="37" t="n">
        <f aca="false">'SC - Tableau 1'!L602</f>
        <v>65.5</v>
      </c>
      <c r="X602" s="37" t="n">
        <f aca="false">'DF - Tableau 1'!I602</f>
        <v>88.5</v>
      </c>
      <c r="Y602" s="37" t="n">
        <f aca="false">PS!F602</f>
        <v>81.5</v>
      </c>
      <c r="Z602" s="37" t="n">
        <v>50</v>
      </c>
      <c r="AA602" s="37" t="n">
        <v>50</v>
      </c>
      <c r="AB602" s="37" t="n">
        <v>50</v>
      </c>
    </row>
    <row r="603" customFormat="false" ht="14.35" hidden="false" customHeight="true" outlineLevel="0" collapsed="false">
      <c r="A603" s="17" t="s">
        <v>2847</v>
      </c>
      <c r="B603" s="27" t="n">
        <f aca="false">'POSITION - Tableau 1'!B603</f>
        <v>8</v>
      </c>
      <c r="C603" s="35" t="s">
        <v>283</v>
      </c>
      <c r="D603" s="36" t="s">
        <v>4404</v>
      </c>
      <c r="E603" s="27" t="n">
        <f aca="false">YEAR(TOT!A605)</f>
        <v>1993</v>
      </c>
      <c r="F603" s="28" t="n">
        <f aca="false">MONTH(TOT!A605)</f>
        <v>7</v>
      </c>
      <c r="G603" s="28" t="n">
        <f aca="false">DAY(TOT!A605)</f>
        <v>13</v>
      </c>
      <c r="H603" s="37" t="n">
        <v>74</v>
      </c>
      <c r="I603" s="37" t="n">
        <v>195</v>
      </c>
      <c r="J603" s="28"/>
      <c r="K603" s="38" t="n">
        <f aca="false">TOT!FX605</f>
        <v>675000</v>
      </c>
      <c r="L603" s="28"/>
      <c r="M603" s="37" t="n">
        <f aca="false">'CK - Tableau 1'!F603</f>
        <v>52</v>
      </c>
      <c r="N603" s="37" t="n">
        <f aca="false">'FG - Tableau 1'!E603</f>
        <v>33</v>
      </c>
      <c r="O603" s="37" t="n">
        <f aca="false">'DI - Tableau 1'!E603</f>
        <v>59</v>
      </c>
      <c r="P603" s="37" t="n">
        <f aca="false">'SK - Tableau 1'!G603</f>
        <v>82</v>
      </c>
      <c r="Q603" s="37" t="n">
        <f aca="false">'ST - Tableau 1'!D603</f>
        <v>52</v>
      </c>
      <c r="R603" s="37" t="n">
        <f aca="false">'EN - Tableau 1'!D603</f>
        <v>33</v>
      </c>
      <c r="S603" s="37" t="n">
        <f aca="false">DU!E603</f>
        <v>90</v>
      </c>
      <c r="T603" s="37" t="n">
        <f aca="false">'PH - Tableau 1'!P603</f>
        <v>61.375</v>
      </c>
      <c r="U603" s="37" t="n">
        <f aca="false">'FO - Tableau 1'!D603</f>
        <v>33</v>
      </c>
      <c r="V603" s="37" t="n">
        <f aca="false">'PA - Tableau 1'!K603</f>
        <v>81</v>
      </c>
      <c r="W603" s="37" t="n">
        <f aca="false">'SC - Tableau 1'!L603</f>
        <v>55.5</v>
      </c>
      <c r="X603" s="37" t="n">
        <f aca="false">'DF - Tableau 1'!I603</f>
        <v>60</v>
      </c>
      <c r="Y603" s="37" t="n">
        <f aca="false">PS!F603</f>
        <v>33</v>
      </c>
      <c r="Z603" s="37" t="n">
        <v>50</v>
      </c>
      <c r="AA603" s="37" t="n">
        <v>50</v>
      </c>
      <c r="AB603" s="37" t="n">
        <v>50</v>
      </c>
    </row>
    <row r="604" customFormat="false" ht="14.35" hidden="false" customHeight="true" outlineLevel="0" collapsed="false">
      <c r="A604" s="17" t="s">
        <v>2852</v>
      </c>
      <c r="B604" s="27" t="n">
        <f aca="false">'POSITION - Tableau 1'!B604</f>
        <v>8</v>
      </c>
      <c r="C604" s="35" t="s">
        <v>423</v>
      </c>
      <c r="D604" s="36" t="s">
        <v>4403</v>
      </c>
      <c r="E604" s="27" t="n">
        <f aca="false">YEAR(TOT!A606)</f>
        <v>1998</v>
      </c>
      <c r="F604" s="28" t="n">
        <f aca="false">MONTH(TOT!A606)</f>
        <v>6</v>
      </c>
      <c r="G604" s="28" t="n">
        <f aca="false">DAY(TOT!A606)</f>
        <v>25</v>
      </c>
      <c r="H604" s="37" t="n">
        <v>75</v>
      </c>
      <c r="I604" s="37" t="n">
        <v>215</v>
      </c>
      <c r="J604" s="28"/>
      <c r="K604" s="38" t="n">
        <f aca="false">TOT!FX606</f>
        <v>925000</v>
      </c>
      <c r="L604" s="28"/>
      <c r="M604" s="37" t="n">
        <f aca="false">'CK - Tableau 1'!F604</f>
        <v>64</v>
      </c>
      <c r="N604" s="37" t="n">
        <f aca="false">'FG - Tableau 1'!E604</f>
        <v>33</v>
      </c>
      <c r="O604" s="37" t="n">
        <f aca="false">'DI - Tableau 1'!E604</f>
        <v>58</v>
      </c>
      <c r="P604" s="37" t="n">
        <f aca="false">'SK - Tableau 1'!G604</f>
        <v>66</v>
      </c>
      <c r="Q604" s="37" t="n">
        <f aca="false">'ST - Tableau 1'!D604</f>
        <v>82</v>
      </c>
      <c r="R604" s="37" t="n">
        <f aca="false">'EN - Tableau 1'!D604</f>
        <v>33</v>
      </c>
      <c r="S604" s="37" t="n">
        <f aca="false">DU!E604</f>
        <v>98</v>
      </c>
      <c r="T604" s="37" t="n">
        <f aca="false">'PH - Tableau 1'!P604</f>
        <v>71.25</v>
      </c>
      <c r="U604" s="37" t="n">
        <f aca="false">'FO - Tableau 1'!D604</f>
        <v>33</v>
      </c>
      <c r="V604" s="37" t="n">
        <f aca="false">'PA - Tableau 1'!K604</f>
        <v>84.5</v>
      </c>
      <c r="W604" s="37" t="n">
        <f aca="false">'SC - Tableau 1'!L604</f>
        <v>72.5</v>
      </c>
      <c r="X604" s="37" t="n">
        <f aca="false">'DF - Tableau 1'!I604</f>
        <v>68</v>
      </c>
      <c r="Y604" s="37" t="n">
        <f aca="false">PS!F604</f>
        <v>34</v>
      </c>
      <c r="Z604" s="37" t="n">
        <v>50</v>
      </c>
      <c r="AA604" s="37" t="n">
        <v>50</v>
      </c>
      <c r="AB604" s="37" t="n">
        <v>50</v>
      </c>
    </row>
    <row r="605" customFormat="false" ht="14.35" hidden="false" customHeight="true" outlineLevel="0" collapsed="false">
      <c r="A605" s="17" t="s">
        <v>2857</v>
      </c>
      <c r="B605" s="27" t="n">
        <f aca="false">'POSITION - Tableau 1'!B605</f>
        <v>2</v>
      </c>
      <c r="C605" s="35" t="s">
        <v>1657</v>
      </c>
      <c r="D605" s="36" t="s">
        <v>4404</v>
      </c>
      <c r="E605" s="27" t="n">
        <f aca="false">YEAR(TOT!A607)</f>
        <v>1989</v>
      </c>
      <c r="F605" s="28" t="n">
        <f aca="false">MONTH(TOT!A607)</f>
        <v>12</v>
      </c>
      <c r="G605" s="28" t="n">
        <f aca="false">DAY(TOT!A607)</f>
        <v>16</v>
      </c>
      <c r="H605" s="37" t="n">
        <v>72</v>
      </c>
      <c r="I605" s="37" t="n">
        <v>210</v>
      </c>
      <c r="J605" s="28"/>
      <c r="K605" s="38" t="n">
        <f aca="false">TOT!FX607</f>
        <v>4800000</v>
      </c>
      <c r="L605" s="28"/>
      <c r="M605" s="37" t="n">
        <f aca="false">'CK - Tableau 1'!F605</f>
        <v>48</v>
      </c>
      <c r="N605" s="37" t="n">
        <f aca="false">'FG - Tableau 1'!E605</f>
        <v>33</v>
      </c>
      <c r="O605" s="37" t="n">
        <f aca="false">'DI - Tableau 1'!E605</f>
        <v>89</v>
      </c>
      <c r="P605" s="37" t="n">
        <f aca="false">'SK - Tableau 1'!G605</f>
        <v>73</v>
      </c>
      <c r="Q605" s="37" t="n">
        <f aca="false">'ST - Tableau 1'!D605</f>
        <v>88</v>
      </c>
      <c r="R605" s="37" t="n">
        <f aca="false">'EN - Tableau 1'!D605</f>
        <v>35</v>
      </c>
      <c r="S605" s="37" t="n">
        <f aca="false">DU!E605</f>
        <v>92</v>
      </c>
      <c r="T605" s="37" t="n">
        <f aca="false">'PH - Tableau 1'!P605</f>
        <v>73</v>
      </c>
      <c r="U605" s="37" t="n">
        <f aca="false">'FO - Tableau 1'!D605</f>
        <v>33</v>
      </c>
      <c r="V605" s="37" t="n">
        <f aca="false">'PA - Tableau 1'!K605</f>
        <v>66</v>
      </c>
      <c r="W605" s="37" t="n">
        <f aca="false">'SC - Tableau 1'!L605</f>
        <v>73</v>
      </c>
      <c r="X605" s="37" t="n">
        <f aca="false">'DF - Tableau 1'!I605</f>
        <v>67.5</v>
      </c>
      <c r="Y605" s="37" t="n">
        <f aca="false">PS!F605</f>
        <v>33</v>
      </c>
      <c r="Z605" s="37" t="n">
        <v>50</v>
      </c>
      <c r="AA605" s="37" t="n">
        <v>50</v>
      </c>
      <c r="AB605" s="37" t="n">
        <v>50</v>
      </c>
    </row>
    <row r="606" customFormat="false" ht="14.35" hidden="false" customHeight="true" outlineLevel="0" collapsed="false">
      <c r="A606" s="17" t="s">
        <v>2862</v>
      </c>
      <c r="B606" s="27" t="n">
        <f aca="false">'POSITION - Tableau 1'!B606</f>
        <v>1</v>
      </c>
      <c r="C606" s="35" t="s">
        <v>366</v>
      </c>
      <c r="D606" s="36" t="s">
        <v>4404</v>
      </c>
      <c r="E606" s="27" t="n">
        <f aca="false">YEAR(TOT!A608)</f>
        <v>1983</v>
      </c>
      <c r="F606" s="28" t="n">
        <f aca="false">MONTH(TOT!A608)</f>
        <v>3</v>
      </c>
      <c r="G606" s="28" t="n">
        <f aca="false">DAY(TOT!A608)</f>
        <v>12</v>
      </c>
      <c r="H606" s="37" t="n">
        <v>75</v>
      </c>
      <c r="I606" s="37" t="n">
        <v>215</v>
      </c>
      <c r="J606" s="28"/>
      <c r="K606" s="38" t="n">
        <f aca="false">TOT!FX608</f>
        <v>9180000</v>
      </c>
      <c r="L606" s="28"/>
      <c r="M606" s="37" t="n">
        <f aca="false">'CK - Tableau 1'!F606</f>
        <v>44</v>
      </c>
      <c r="N606" s="37" t="n">
        <f aca="false">'FG - Tableau 1'!E606</f>
        <v>33</v>
      </c>
      <c r="O606" s="37" t="n">
        <f aca="false">'DI - Tableau 1'!E606</f>
        <v>59</v>
      </c>
      <c r="P606" s="37" t="n">
        <f aca="false">'SK - Tableau 1'!G606</f>
        <v>98</v>
      </c>
      <c r="Q606" s="37" t="n">
        <f aca="false">'ST - Tableau 1'!D606</f>
        <v>82</v>
      </c>
      <c r="R606" s="37" t="n">
        <f aca="false">'EN - Tableau 1'!D606</f>
        <v>88</v>
      </c>
      <c r="S606" s="37" t="n">
        <f aca="false">DU!E606</f>
        <v>99</v>
      </c>
      <c r="T606" s="37" t="n">
        <f aca="false">'PH - Tableau 1'!P606</f>
        <v>83.875</v>
      </c>
      <c r="U606" s="37" t="n">
        <f aca="false">'FO - Tableau 1'!D606</f>
        <v>76</v>
      </c>
      <c r="V606" s="37" t="n">
        <f aca="false">'PA - Tableau 1'!K606</f>
        <v>78.5</v>
      </c>
      <c r="W606" s="37" t="n">
        <f aca="false">'SC - Tableau 1'!L606</f>
        <v>73.5</v>
      </c>
      <c r="X606" s="37" t="n">
        <f aca="false">'DF - Tableau 1'!I606</f>
        <v>71.5</v>
      </c>
      <c r="Y606" s="37" t="n">
        <f aca="false">PS!F606</f>
        <v>36</v>
      </c>
      <c r="Z606" s="37" t="n">
        <v>50</v>
      </c>
      <c r="AA606" s="37" t="n">
        <v>50</v>
      </c>
      <c r="AB606" s="37" t="n">
        <v>50</v>
      </c>
    </row>
    <row r="607" customFormat="false" ht="14.35" hidden="false" customHeight="true" outlineLevel="0" collapsed="false">
      <c r="A607" s="17" t="s">
        <v>2867</v>
      </c>
      <c r="B607" s="27" t="n">
        <f aca="false">'POSITION - Tableau 1'!B607</f>
        <v>4</v>
      </c>
      <c r="C607" s="35" t="s">
        <v>366</v>
      </c>
      <c r="D607" s="36" t="s">
        <v>4404</v>
      </c>
      <c r="E607" s="27" t="n">
        <f aca="false">YEAR(TOT!A609)</f>
        <v>1996</v>
      </c>
      <c r="F607" s="28" t="n">
        <f aca="false">MONTH(TOT!A609)</f>
        <v>10</v>
      </c>
      <c r="G607" s="28" t="n">
        <f aca="false">DAY(TOT!A609)</f>
        <v>29</v>
      </c>
      <c r="H607" s="37" t="n">
        <v>76</v>
      </c>
      <c r="I607" s="37" t="n">
        <v>211</v>
      </c>
      <c r="J607" s="28"/>
      <c r="K607" s="38" t="n">
        <f aca="false">TOT!FX609</f>
        <v>925000</v>
      </c>
      <c r="L607" s="28"/>
      <c r="M607" s="37" t="n">
        <f aca="false">'CK - Tableau 1'!F607</f>
        <v>37</v>
      </c>
      <c r="N607" s="37" t="n">
        <f aca="false">'FG - Tableau 1'!E607</f>
        <v>33</v>
      </c>
      <c r="O607" s="37" t="n">
        <f aca="false">'DI - Tableau 1'!E607</f>
        <v>70</v>
      </c>
      <c r="P607" s="37" t="n">
        <f aca="false">'SK - Tableau 1'!G607</f>
        <v>76</v>
      </c>
      <c r="Q607" s="37" t="n">
        <f aca="false">'ST - Tableau 1'!D607</f>
        <v>68</v>
      </c>
      <c r="R607" s="37" t="n">
        <f aca="false">'EN - Tableau 1'!D607</f>
        <v>89</v>
      </c>
      <c r="S607" s="37" t="n">
        <f aca="false">DU!E607</f>
        <v>96</v>
      </c>
      <c r="T607" s="37" t="n">
        <f aca="false">'PH - Tableau 1'!P607</f>
        <v>84.75</v>
      </c>
      <c r="U607" s="37" t="n">
        <f aca="false">'FO - Tableau 1'!D607</f>
        <v>75</v>
      </c>
      <c r="V607" s="37" t="n">
        <f aca="false">'PA - Tableau 1'!K607</f>
        <v>91</v>
      </c>
      <c r="W607" s="37" t="n">
        <f aca="false">'SC - Tableau 1'!L607</f>
        <v>83.5</v>
      </c>
      <c r="X607" s="37" t="n">
        <f aca="false">'DF - Tableau 1'!I607</f>
        <v>68</v>
      </c>
      <c r="Y607" s="37" t="n">
        <f aca="false">PS!F607</f>
        <v>61.6666666666667</v>
      </c>
      <c r="Z607" s="37" t="n">
        <v>50</v>
      </c>
      <c r="AA607" s="37" t="n">
        <v>50</v>
      </c>
      <c r="AB607" s="37" t="n">
        <v>50</v>
      </c>
    </row>
    <row r="608" customFormat="false" ht="14.35" hidden="false" customHeight="true" outlineLevel="0" collapsed="false">
      <c r="A608" s="17" t="s">
        <v>2870</v>
      </c>
      <c r="B608" s="27" t="n">
        <f aca="false">'POSITION - Tableau 1'!B608</f>
        <v>2</v>
      </c>
      <c r="C608" s="35" t="s">
        <v>262</v>
      </c>
      <c r="D608" s="36" t="s">
        <v>4404</v>
      </c>
      <c r="E608" s="27" t="n">
        <f aca="false">YEAR(TOT!A610)</f>
        <v>1988</v>
      </c>
      <c r="F608" s="28" t="n">
        <f aca="false">MONTH(TOT!A610)</f>
        <v>6</v>
      </c>
      <c r="G608" s="28" t="n">
        <f aca="false">DAY(TOT!A610)</f>
        <v>7</v>
      </c>
      <c r="H608" s="37" t="n">
        <v>75</v>
      </c>
      <c r="I608" s="37" t="n">
        <v>236</v>
      </c>
      <c r="J608" s="28"/>
      <c r="K608" s="38" t="n">
        <f aca="false">TOT!FX610</f>
        <v>8000000</v>
      </c>
      <c r="L608" s="28"/>
      <c r="M608" s="37" t="n">
        <f aca="false">'CK - Tableau 1'!F608</f>
        <v>92</v>
      </c>
      <c r="N608" s="37" t="n">
        <f aca="false">'FG - Tableau 1'!E608</f>
        <v>76</v>
      </c>
      <c r="O608" s="37" t="n">
        <f aca="false">'DI - Tableau 1'!E608</f>
        <v>49</v>
      </c>
      <c r="P608" s="37" t="n">
        <f aca="false">'SK - Tableau 1'!G608</f>
        <v>85</v>
      </c>
      <c r="Q608" s="37" t="n">
        <f aca="false">'ST - Tableau 1'!D608</f>
        <v>97</v>
      </c>
      <c r="R608" s="37" t="n">
        <f aca="false">'EN - Tableau 1'!D608</f>
        <v>59</v>
      </c>
      <c r="S608" s="37" t="n">
        <f aca="false">DU!E608</f>
        <v>99</v>
      </c>
      <c r="T608" s="37" t="n">
        <f aca="false">'PH - Tableau 1'!P608</f>
        <v>68</v>
      </c>
      <c r="U608" s="37" t="n">
        <f aca="false">'FO - Tableau 1'!D608</f>
        <v>60</v>
      </c>
      <c r="V608" s="37" t="n">
        <f aca="false">'PA - Tableau 1'!K608</f>
        <v>77</v>
      </c>
      <c r="W608" s="37" t="n">
        <f aca="false">'SC - Tableau 1'!L608</f>
        <v>71.5</v>
      </c>
      <c r="X608" s="37" t="n">
        <f aca="false">'DF - Tableau 1'!I608</f>
        <v>60</v>
      </c>
      <c r="Y608" s="37" t="n">
        <f aca="false">PS!F608</f>
        <v>33</v>
      </c>
      <c r="Z608" s="37" t="n">
        <v>50</v>
      </c>
      <c r="AA608" s="37" t="n">
        <v>50</v>
      </c>
      <c r="AB608" s="37" t="n">
        <v>50</v>
      </c>
    </row>
    <row r="609" customFormat="false" ht="14.35" hidden="false" customHeight="true" outlineLevel="0" collapsed="false">
      <c r="A609" s="17" t="s">
        <v>2874</v>
      </c>
      <c r="B609" s="27" t="n">
        <f aca="false">'POSITION - Tableau 1'!B609</f>
        <v>2</v>
      </c>
      <c r="C609" s="35" t="s">
        <v>283</v>
      </c>
      <c r="D609" s="36" t="s">
        <v>4404</v>
      </c>
      <c r="E609" s="27" t="n">
        <f aca="false">YEAR(TOT!A611)</f>
        <v>1995</v>
      </c>
      <c r="F609" s="28" t="n">
        <f aca="false">MONTH(TOT!A611)</f>
        <v>9</v>
      </c>
      <c r="G609" s="28" t="n">
        <f aca="false">DAY(TOT!A611)</f>
        <v>13</v>
      </c>
      <c r="H609" s="37" t="n">
        <v>74</v>
      </c>
      <c r="I609" s="37" t="n">
        <v>195</v>
      </c>
      <c r="J609" s="28"/>
      <c r="K609" s="38" t="n">
        <f aca="false">TOT!FX611</f>
        <v>925000</v>
      </c>
      <c r="L609" s="28"/>
      <c r="M609" s="37" t="n">
        <f aca="false">'CK - Tableau 1'!F609</f>
        <v>66</v>
      </c>
      <c r="N609" s="37" t="n">
        <f aca="false">'FG - Tableau 1'!E609</f>
        <v>69</v>
      </c>
      <c r="O609" s="37" t="n">
        <f aca="false">'DI - Tableau 1'!E609</f>
        <v>37</v>
      </c>
      <c r="P609" s="37" t="n">
        <f aca="false">'SK - Tableau 1'!G609</f>
        <v>47</v>
      </c>
      <c r="Q609" s="37" t="n">
        <f aca="false">'ST - Tableau 1'!D609</f>
        <v>52</v>
      </c>
      <c r="R609" s="37" t="n">
        <f aca="false">'EN - Tableau 1'!D609</f>
        <v>33</v>
      </c>
      <c r="S609" s="37" t="n">
        <f aca="false">DU!E609</f>
        <v>95</v>
      </c>
      <c r="T609" s="37" t="n">
        <f aca="false">'PH - Tableau 1'!P609</f>
        <v>66.375</v>
      </c>
      <c r="U609" s="37" t="n">
        <f aca="false">'FO - Tableau 1'!D609</f>
        <v>53</v>
      </c>
      <c r="V609" s="37" t="n">
        <f aca="false">'PA - Tableau 1'!K609</f>
        <v>66</v>
      </c>
      <c r="W609" s="37" t="n">
        <f aca="false">'SC - Tableau 1'!L609</f>
        <v>73</v>
      </c>
      <c r="X609" s="37" t="n">
        <f aca="false">'DF - Tableau 1'!I609</f>
        <v>64</v>
      </c>
      <c r="Y609" s="37" t="n">
        <f aca="false">PS!F609</f>
        <v>33</v>
      </c>
      <c r="Z609" s="37" t="n">
        <v>50</v>
      </c>
      <c r="AA609" s="37" t="n">
        <v>50</v>
      </c>
      <c r="AB609" s="37" t="n">
        <v>50</v>
      </c>
    </row>
    <row r="610" customFormat="false" ht="14.35" hidden="false" customHeight="true" outlineLevel="0" collapsed="false">
      <c r="A610" s="17" t="s">
        <v>2879</v>
      </c>
      <c r="B610" s="27" t="n">
        <f aca="false">'POSITION - Tableau 1'!B610</f>
        <v>8</v>
      </c>
      <c r="C610" s="35" t="s">
        <v>1137</v>
      </c>
      <c r="D610" s="36" t="s">
        <v>4404</v>
      </c>
      <c r="E610" s="27" t="n">
        <f aca="false">YEAR(TOT!A612)</f>
        <v>1995</v>
      </c>
      <c r="F610" s="28" t="n">
        <f aca="false">MONTH(TOT!A612)</f>
        <v>3</v>
      </c>
      <c r="G610" s="28" t="n">
        <f aca="false">DAY(TOT!A612)</f>
        <v>21</v>
      </c>
      <c r="H610" s="37" t="n">
        <v>75</v>
      </c>
      <c r="I610" s="37" t="n">
        <v>210</v>
      </c>
      <c r="J610" s="28"/>
      <c r="K610" s="38" t="n">
        <f aca="false">TOT!FX612</f>
        <v>775000</v>
      </c>
      <c r="L610" s="28"/>
      <c r="M610" s="37" t="n">
        <f aca="false">'CK - Tableau 1'!F610</f>
        <v>43</v>
      </c>
      <c r="N610" s="37" t="n">
        <f aca="false">'FG - Tableau 1'!E610</f>
        <v>33</v>
      </c>
      <c r="O610" s="37" t="n">
        <f aca="false">'DI - Tableau 1'!E610</f>
        <v>94</v>
      </c>
      <c r="P610" s="37" t="n">
        <f aca="false">'SK - Tableau 1'!G610</f>
        <v>72</v>
      </c>
      <c r="Q610" s="37" t="n">
        <f aca="false">'ST - Tableau 1'!D610</f>
        <v>72</v>
      </c>
      <c r="R610" s="37" t="n">
        <f aca="false">'EN - Tableau 1'!D610</f>
        <v>33</v>
      </c>
      <c r="S610" s="37" t="n">
        <f aca="false">DU!E610</f>
        <v>63</v>
      </c>
      <c r="T610" s="37" t="n">
        <f aca="false">'PH - Tableau 1'!P610</f>
        <v>67</v>
      </c>
      <c r="U610" s="37" t="n">
        <f aca="false">'FO - Tableau 1'!D610</f>
        <v>33</v>
      </c>
      <c r="V610" s="37" t="n">
        <f aca="false">'PA - Tableau 1'!K610</f>
        <v>52</v>
      </c>
      <c r="W610" s="37" t="n">
        <f aca="false">'SC - Tableau 1'!L610</f>
        <v>47</v>
      </c>
      <c r="X610" s="37" t="n">
        <f aca="false">'DF - Tableau 1'!I610</f>
        <v>85</v>
      </c>
      <c r="Y610" s="37" t="n">
        <f aca="false">PS!F610</f>
        <v>33</v>
      </c>
      <c r="Z610" s="37" t="n">
        <v>50</v>
      </c>
      <c r="AA610" s="37" t="n">
        <v>50</v>
      </c>
      <c r="AB610" s="37" t="n">
        <v>50</v>
      </c>
    </row>
    <row r="611" customFormat="false" ht="14.35" hidden="false" customHeight="true" outlineLevel="0" collapsed="false">
      <c r="A611" s="17" t="s">
        <v>2884</v>
      </c>
      <c r="B611" s="27" t="n">
        <f aca="false">'POSITION - Tableau 1'!B611</f>
        <v>1</v>
      </c>
      <c r="C611" s="35" t="s">
        <v>262</v>
      </c>
      <c r="D611" s="36" t="s">
        <v>4404</v>
      </c>
      <c r="E611" s="27" t="n">
        <f aca="false">YEAR(TOT!A613)</f>
        <v>1997</v>
      </c>
      <c r="F611" s="28" t="n">
        <f aca="false">MONTH(TOT!A613)</f>
        <v>5</v>
      </c>
      <c r="G611" s="28" t="n">
        <f aca="false">DAY(TOT!A613)</f>
        <v>5</v>
      </c>
      <c r="H611" s="37" t="n">
        <v>71</v>
      </c>
      <c r="I611" s="37" t="n">
        <v>181</v>
      </c>
      <c r="J611" s="28"/>
      <c r="K611" s="38" t="n">
        <f aca="false">TOT!FX613</f>
        <v>925000</v>
      </c>
      <c r="L611" s="28"/>
      <c r="M611" s="37" t="n">
        <f aca="false">'CK - Tableau 1'!F611</f>
        <v>38</v>
      </c>
      <c r="N611" s="37" t="n">
        <f aca="false">'FG - Tableau 1'!E611</f>
        <v>33</v>
      </c>
      <c r="O611" s="37" t="n">
        <f aca="false">'DI - Tableau 1'!E611</f>
        <v>80</v>
      </c>
      <c r="P611" s="37" t="n">
        <f aca="false">'SK - Tableau 1'!G611</f>
        <v>72</v>
      </c>
      <c r="Q611" s="37" t="n">
        <f aca="false">'ST - Tableau 1'!D611</f>
        <v>46</v>
      </c>
      <c r="R611" s="37" t="n">
        <f aca="false">'EN - Tableau 1'!D611</f>
        <v>66</v>
      </c>
      <c r="S611" s="37" t="n">
        <f aca="false">DU!E611</f>
        <v>99</v>
      </c>
      <c r="T611" s="37" t="n">
        <f aca="false">'PH - Tableau 1'!P611</f>
        <v>75.875</v>
      </c>
      <c r="U611" s="37" t="n">
        <f aca="false">'FO - Tableau 1'!D611</f>
        <v>81</v>
      </c>
      <c r="V611" s="37" t="n">
        <f aca="false">'PA - Tableau 1'!K611</f>
        <v>93.5</v>
      </c>
      <c r="W611" s="37" t="n">
        <f aca="false">'SC - Tableau 1'!L611</f>
        <v>87.5</v>
      </c>
      <c r="X611" s="37" t="n">
        <f aca="false">'DF - Tableau 1'!I611</f>
        <v>75</v>
      </c>
      <c r="Y611" s="37" t="n">
        <f aca="false">PS!F611</f>
        <v>56</v>
      </c>
      <c r="Z611" s="37" t="n">
        <v>50</v>
      </c>
      <c r="AA611" s="37" t="n">
        <v>50</v>
      </c>
      <c r="AB611" s="37" t="n">
        <v>50</v>
      </c>
    </row>
    <row r="612" customFormat="false" ht="14.35" hidden="false" customHeight="true" outlineLevel="0" collapsed="false">
      <c r="A612" s="17" t="s">
        <v>2889</v>
      </c>
      <c r="B612" s="27" t="n">
        <f aca="false">'POSITION - Tableau 1'!B612</f>
        <v>8</v>
      </c>
      <c r="C612" s="35" t="s">
        <v>283</v>
      </c>
      <c r="D612" s="36" t="s">
        <v>4403</v>
      </c>
      <c r="E612" s="27" t="n">
        <f aca="false">YEAR(TOT!A614)</f>
        <v>1996</v>
      </c>
      <c r="F612" s="28" t="n">
        <f aca="false">MONTH(TOT!A614)</f>
        <v>2</v>
      </c>
      <c r="G612" s="28" t="n">
        <f aca="false">DAY(TOT!A614)</f>
        <v>4</v>
      </c>
      <c r="H612" s="37" t="n">
        <v>72</v>
      </c>
      <c r="I612" s="37" t="n">
        <v>175</v>
      </c>
      <c r="J612" s="28"/>
      <c r="K612" s="38" t="n">
        <f aca="false">TOT!FX614</f>
        <v>925000</v>
      </c>
      <c r="L612" s="28"/>
      <c r="M612" s="37" t="n">
        <f aca="false">'CK - Tableau 1'!F612</f>
        <v>60</v>
      </c>
      <c r="N612" s="37" t="n">
        <f aca="false">'FG - Tableau 1'!E612</f>
        <v>33</v>
      </c>
      <c r="O612" s="37" t="n">
        <f aca="false">'DI - Tableau 1'!E612</f>
        <v>73</v>
      </c>
      <c r="P612" s="37" t="n">
        <f aca="false">'SK - Tableau 1'!G612</f>
        <v>47</v>
      </c>
      <c r="Q612" s="37" t="n">
        <f aca="false">'ST - Tableau 1'!D612</f>
        <v>37</v>
      </c>
      <c r="R612" s="37" t="n">
        <f aca="false">'EN - Tableau 1'!D612</f>
        <v>33</v>
      </c>
      <c r="S612" s="37" t="n">
        <f aca="false">DU!E612</f>
        <v>81</v>
      </c>
      <c r="T612" s="37" t="n">
        <f aca="false">'PH - Tableau 1'!P612</f>
        <v>62.875</v>
      </c>
      <c r="U612" s="37" t="n">
        <f aca="false">'FO - Tableau 1'!D612</f>
        <v>33</v>
      </c>
      <c r="V612" s="37" t="n">
        <f aca="false">'PA - Tableau 1'!K612</f>
        <v>47</v>
      </c>
      <c r="W612" s="37" t="n">
        <f aca="false">'SC - Tableau 1'!L612</f>
        <v>53</v>
      </c>
      <c r="X612" s="37" t="n">
        <f aca="false">'DF - Tableau 1'!I612</f>
        <v>53.5</v>
      </c>
      <c r="Y612" s="37" t="n">
        <f aca="false">PS!F612</f>
        <v>33</v>
      </c>
      <c r="Z612" s="37" t="n">
        <v>50</v>
      </c>
      <c r="AA612" s="37" t="n">
        <v>50</v>
      </c>
      <c r="AB612" s="37" t="n">
        <v>50</v>
      </c>
    </row>
    <row r="613" customFormat="false" ht="14.35" hidden="false" customHeight="true" outlineLevel="0" collapsed="false">
      <c r="A613" s="17" t="s">
        <v>2893</v>
      </c>
      <c r="B613" s="27" t="n">
        <f aca="false">'POSITION - Tableau 1'!B613</f>
        <v>2</v>
      </c>
      <c r="C613" s="35" t="s">
        <v>262</v>
      </c>
      <c r="D613" s="36" t="s">
        <v>4403</v>
      </c>
      <c r="E613" s="27" t="n">
        <f aca="false">YEAR(TOT!A615)</f>
        <v>1995</v>
      </c>
      <c r="F613" s="28" t="n">
        <f aca="false">MONTH(TOT!A615)</f>
        <v>3</v>
      </c>
      <c r="G613" s="28" t="n">
        <f aca="false">DAY(TOT!A615)</f>
        <v>2</v>
      </c>
      <c r="H613" s="37" t="n">
        <v>72</v>
      </c>
      <c r="I613" s="37" t="n">
        <v>185</v>
      </c>
      <c r="J613" s="28"/>
      <c r="K613" s="38" t="n">
        <f aca="false">TOT!FX615</f>
        <v>832500</v>
      </c>
      <c r="L613" s="28"/>
      <c r="M613" s="37" t="n">
        <f aca="false">'CK - Tableau 1'!F613</f>
        <v>73</v>
      </c>
      <c r="N613" s="37" t="n">
        <f aca="false">'FG - Tableau 1'!E613</f>
        <v>33</v>
      </c>
      <c r="O613" s="37" t="n">
        <f aca="false">'DI - Tableau 1'!E613</f>
        <v>73</v>
      </c>
      <c r="P613" s="37" t="n">
        <f aca="false">'SK - Tableau 1'!G613</f>
        <v>47</v>
      </c>
      <c r="Q613" s="37" t="n">
        <f aca="false">'ST - Tableau 1'!D613</f>
        <v>47</v>
      </c>
      <c r="R613" s="37" t="n">
        <f aca="false">'EN - Tableau 1'!D613</f>
        <v>33</v>
      </c>
      <c r="S613" s="37" t="n">
        <f aca="false">DU!E613</f>
        <v>81</v>
      </c>
      <c r="T613" s="37" t="n">
        <f aca="false">'PH - Tableau 1'!P613</f>
        <v>52.25</v>
      </c>
      <c r="U613" s="37" t="n">
        <f aca="false">'FO - Tableau 1'!D613</f>
        <v>33</v>
      </c>
      <c r="V613" s="37" t="n">
        <f aca="false">'PA - Tableau 1'!K613</f>
        <v>47</v>
      </c>
      <c r="W613" s="37" t="n">
        <f aca="false">'SC - Tableau 1'!L613</f>
        <v>47</v>
      </c>
      <c r="X613" s="37" t="n">
        <f aca="false">'DF - Tableau 1'!I613</f>
        <v>53.5</v>
      </c>
      <c r="Y613" s="37" t="n">
        <f aca="false">PS!F613</f>
        <v>33</v>
      </c>
      <c r="Z613" s="37" t="n">
        <v>50</v>
      </c>
      <c r="AA613" s="37" t="n">
        <v>50</v>
      </c>
      <c r="AB613" s="37" t="n">
        <v>50</v>
      </c>
    </row>
    <row r="614" customFormat="false" ht="14.35" hidden="false" customHeight="true" outlineLevel="0" collapsed="false">
      <c r="A614" s="17" t="s">
        <v>2897</v>
      </c>
      <c r="B614" s="27" t="n">
        <f aca="false">'POSITION - Tableau 1'!B614</f>
        <v>8</v>
      </c>
      <c r="C614" s="35" t="s">
        <v>262</v>
      </c>
      <c r="D614" s="36" t="s">
        <v>4404</v>
      </c>
      <c r="E614" s="27" t="n">
        <f aca="false">YEAR(TOT!A616)</f>
        <v>1994</v>
      </c>
      <c r="F614" s="28" t="n">
        <f aca="false">MONTH(TOT!A616)</f>
        <v>3</v>
      </c>
      <c r="G614" s="28" t="n">
        <f aca="false">DAY(TOT!A616)</f>
        <v>9</v>
      </c>
      <c r="H614" s="37" t="n">
        <v>73</v>
      </c>
      <c r="I614" s="37" t="n">
        <v>217</v>
      </c>
      <c r="J614" s="28"/>
      <c r="K614" s="38" t="n">
        <f aca="false">TOT!FX616</f>
        <v>5000000</v>
      </c>
      <c r="L614" s="28"/>
      <c r="M614" s="37" t="n">
        <f aca="false">'CK - Tableau 1'!F614</f>
        <v>41</v>
      </c>
      <c r="N614" s="37" t="n">
        <f aca="false">'FG - Tableau 1'!E614</f>
        <v>33</v>
      </c>
      <c r="O614" s="37" t="n">
        <f aca="false">'DI - Tableau 1'!E614</f>
        <v>94</v>
      </c>
      <c r="P614" s="37" t="n">
        <f aca="false">'SK - Tableau 1'!G614</f>
        <v>84</v>
      </c>
      <c r="Q614" s="37" t="n">
        <f aca="false">'ST - Tableau 1'!D614</f>
        <v>91</v>
      </c>
      <c r="R614" s="37" t="n">
        <f aca="false">'EN - Tableau 1'!D614</f>
        <v>69</v>
      </c>
      <c r="S614" s="37" t="n">
        <f aca="false">DU!E614</f>
        <v>93</v>
      </c>
      <c r="T614" s="37" t="n">
        <f aca="false">'PH - Tableau 1'!P614</f>
        <v>76</v>
      </c>
      <c r="U614" s="37" t="n">
        <f aca="false">'FO - Tableau 1'!D614</f>
        <v>33</v>
      </c>
      <c r="V614" s="37" t="n">
        <f aca="false">'PA - Tableau 1'!K614</f>
        <v>87.5</v>
      </c>
      <c r="W614" s="37" t="n">
        <f aca="false">'SC - Tableau 1'!L614</f>
        <v>65.5</v>
      </c>
      <c r="X614" s="37" t="n">
        <f aca="false">'DF - Tableau 1'!I614</f>
        <v>70.5</v>
      </c>
      <c r="Y614" s="37" t="n">
        <f aca="false">PS!F614</f>
        <v>33</v>
      </c>
      <c r="Z614" s="37" t="n">
        <v>50</v>
      </c>
      <c r="AA614" s="37" t="n">
        <v>50</v>
      </c>
      <c r="AB614" s="37" t="n">
        <v>50</v>
      </c>
    </row>
    <row r="615" customFormat="false" ht="14.35" hidden="false" customHeight="true" outlineLevel="0" collapsed="false">
      <c r="A615" s="17" t="s">
        <v>2900</v>
      </c>
      <c r="B615" s="27" t="n">
        <f aca="false">'POSITION - Tableau 1'!B615</f>
        <v>4</v>
      </c>
      <c r="C615" s="35" t="s">
        <v>423</v>
      </c>
      <c r="D615" s="36" t="s">
        <v>4404</v>
      </c>
      <c r="E615" s="27" t="n">
        <f aca="false">YEAR(TOT!A617)</f>
        <v>1993</v>
      </c>
      <c r="F615" s="28" t="n">
        <f aca="false">MONTH(TOT!A617)</f>
        <v>10</v>
      </c>
      <c r="G615" s="28" t="n">
        <f aca="false">DAY(TOT!A617)</f>
        <v>6</v>
      </c>
      <c r="H615" s="37" t="n">
        <v>71</v>
      </c>
      <c r="I615" s="37" t="n">
        <v>195</v>
      </c>
      <c r="J615" s="28"/>
      <c r="K615" s="38" t="n">
        <f aca="false">TOT!FX617</f>
        <v>875000</v>
      </c>
      <c r="L615" s="28"/>
      <c r="M615" s="37" t="n">
        <f aca="false">'CK - Tableau 1'!F615</f>
        <v>71</v>
      </c>
      <c r="N615" s="37" t="n">
        <f aca="false">'FG - Tableau 1'!E615</f>
        <v>33</v>
      </c>
      <c r="O615" s="37" t="n">
        <f aca="false">'DI - Tableau 1'!E615</f>
        <v>48</v>
      </c>
      <c r="P615" s="37" t="n">
        <f aca="false">'SK - Tableau 1'!G615</f>
        <v>66</v>
      </c>
      <c r="Q615" s="37" t="n">
        <f aca="false">'ST - Tableau 1'!D615</f>
        <v>70</v>
      </c>
      <c r="R615" s="37" t="n">
        <f aca="false">'EN - Tableau 1'!D615</f>
        <v>33</v>
      </c>
      <c r="S615" s="37" t="n">
        <f aca="false">DU!E615</f>
        <v>91</v>
      </c>
      <c r="T615" s="37" t="n">
        <f aca="false">'PH - Tableau 1'!P615</f>
        <v>67</v>
      </c>
      <c r="U615" s="37" t="n">
        <f aca="false">'FO - Tableau 1'!D615</f>
        <v>33</v>
      </c>
      <c r="V615" s="37" t="n">
        <f aca="false">'PA - Tableau 1'!K615</f>
        <v>65.5</v>
      </c>
      <c r="W615" s="37" t="n">
        <f aca="false">'SC - Tableau 1'!L615</f>
        <v>66</v>
      </c>
      <c r="X615" s="37" t="n">
        <f aca="false">'DF - Tableau 1'!I615</f>
        <v>62.5</v>
      </c>
      <c r="Y615" s="37" t="n">
        <f aca="false">PS!F615</f>
        <v>33</v>
      </c>
      <c r="Z615" s="37" t="n">
        <v>50</v>
      </c>
      <c r="AA615" s="37" t="n">
        <v>50</v>
      </c>
      <c r="AB615" s="37" t="n">
        <v>50</v>
      </c>
    </row>
    <row r="616" customFormat="false" ht="14.35" hidden="false" customHeight="true" outlineLevel="0" collapsed="false">
      <c r="A616" s="17" t="s">
        <v>2904</v>
      </c>
      <c r="B616" s="27" t="n">
        <f aca="false">'POSITION - Tableau 1'!B616</f>
        <v>8</v>
      </c>
      <c r="C616" s="35" t="s">
        <v>283</v>
      </c>
      <c r="D616" s="36" t="s">
        <v>4404</v>
      </c>
      <c r="E616" s="27" t="n">
        <f aca="false">YEAR(TOT!A618)</f>
        <v>1986</v>
      </c>
      <c r="F616" s="28" t="n">
        <f aca="false">MONTH(TOT!A618)</f>
        <v>5</v>
      </c>
      <c r="G616" s="28" t="n">
        <f aca="false">DAY(TOT!A618)</f>
        <v>7</v>
      </c>
      <c r="H616" s="37" t="n">
        <v>74</v>
      </c>
      <c r="I616" s="37" t="n">
        <v>206</v>
      </c>
      <c r="J616" s="28"/>
      <c r="K616" s="38" t="n">
        <f aca="false">TOT!FX618</f>
        <v>650000</v>
      </c>
      <c r="L616" s="28"/>
      <c r="M616" s="37" t="n">
        <f aca="false">'CK - Tableau 1'!F616</f>
        <v>65</v>
      </c>
      <c r="N616" s="37" t="n">
        <f aca="false">'FG - Tableau 1'!E616</f>
        <v>66</v>
      </c>
      <c r="O616" s="37" t="n">
        <f aca="false">'DI - Tableau 1'!E616</f>
        <v>74</v>
      </c>
      <c r="P616" s="37" t="n">
        <f aca="false">'SK - Tableau 1'!G616</f>
        <v>50</v>
      </c>
      <c r="Q616" s="37" t="n">
        <f aca="false">'ST - Tableau 1'!D616</f>
        <v>71</v>
      </c>
      <c r="R616" s="37" t="n">
        <f aca="false">'EN - Tableau 1'!D616</f>
        <v>33</v>
      </c>
      <c r="S616" s="37" t="n">
        <f aca="false">DU!E616</f>
        <v>93</v>
      </c>
      <c r="T616" s="37" t="n">
        <f aca="false">'PH - Tableau 1'!P616</f>
        <v>64.375</v>
      </c>
      <c r="U616" s="37" t="n">
        <f aca="false">'FO - Tableau 1'!D616</f>
        <v>33</v>
      </c>
      <c r="V616" s="37" t="n">
        <f aca="false">'PA - Tableau 1'!K616</f>
        <v>58</v>
      </c>
      <c r="W616" s="37" t="n">
        <f aca="false">'SC - Tableau 1'!L616</f>
        <v>52</v>
      </c>
      <c r="X616" s="37" t="n">
        <f aca="false">'DF - Tableau 1'!I616</f>
        <v>77.5</v>
      </c>
      <c r="Y616" s="37" t="n">
        <f aca="false">PS!F616</f>
        <v>33</v>
      </c>
      <c r="Z616" s="37" t="n">
        <v>50</v>
      </c>
      <c r="AA616" s="37" t="n">
        <v>50</v>
      </c>
      <c r="AB616" s="37" t="n">
        <v>50</v>
      </c>
    </row>
    <row r="617" customFormat="false" ht="14.35" hidden="false" customHeight="true" outlineLevel="0" collapsed="false">
      <c r="A617" s="17" t="s">
        <v>2910</v>
      </c>
      <c r="B617" s="27" t="n">
        <f aca="false">'POSITION - Tableau 1'!B617</f>
        <v>8</v>
      </c>
      <c r="C617" s="35" t="s">
        <v>283</v>
      </c>
      <c r="D617" s="36" t="s">
        <v>4404</v>
      </c>
      <c r="E617" s="27" t="n">
        <f aca="false">YEAR(TOT!A619)</f>
        <v>1991</v>
      </c>
      <c r="F617" s="28" t="n">
        <f aca="false">MONTH(TOT!A619)</f>
        <v>7</v>
      </c>
      <c r="G617" s="28" t="n">
        <f aca="false">DAY(TOT!A619)</f>
        <v>16</v>
      </c>
      <c r="H617" s="37" t="n">
        <v>73</v>
      </c>
      <c r="I617" s="37" t="n">
        <v>194</v>
      </c>
      <c r="J617" s="28"/>
      <c r="K617" s="38" t="n">
        <f aca="false">TOT!FX619</f>
        <v>2150000</v>
      </c>
      <c r="L617" s="28"/>
      <c r="M617" s="37" t="n">
        <f aca="false">'CK - Tableau 1'!F617</f>
        <v>39</v>
      </c>
      <c r="N617" s="37" t="n">
        <f aca="false">'FG - Tableau 1'!E617</f>
        <v>33</v>
      </c>
      <c r="O617" s="37" t="n">
        <f aca="false">'DI - Tableau 1'!E617</f>
        <v>93</v>
      </c>
      <c r="P617" s="37" t="n">
        <f aca="false">'SK - Tableau 1'!G617</f>
        <v>94</v>
      </c>
      <c r="Q617" s="37" t="n">
        <f aca="false">'ST - Tableau 1'!D617</f>
        <v>56</v>
      </c>
      <c r="R617" s="37" t="n">
        <f aca="false">'EN - Tableau 1'!D617</f>
        <v>76</v>
      </c>
      <c r="S617" s="37" t="n">
        <f aca="false">DU!E617</f>
        <v>95</v>
      </c>
      <c r="T617" s="37" t="n">
        <f aca="false">'PH - Tableau 1'!P617</f>
        <v>77.25</v>
      </c>
      <c r="U617" s="37" t="n">
        <f aca="false">'FO - Tableau 1'!D617</f>
        <v>33</v>
      </c>
      <c r="V617" s="37" t="n">
        <f aca="false">'PA - Tableau 1'!K617</f>
        <v>72.5</v>
      </c>
      <c r="W617" s="37" t="n">
        <f aca="false">'SC - Tableau 1'!L617</f>
        <v>53</v>
      </c>
      <c r="X617" s="37" t="n">
        <f aca="false">'DF - Tableau 1'!I617</f>
        <v>84.5</v>
      </c>
      <c r="Y617" s="37" t="n">
        <f aca="false">PS!F617</f>
        <v>33</v>
      </c>
      <c r="Z617" s="37" t="n">
        <v>50</v>
      </c>
      <c r="AA617" s="37" t="n">
        <v>50</v>
      </c>
      <c r="AB617" s="37" t="n">
        <v>50</v>
      </c>
    </row>
    <row r="618" customFormat="false" ht="14.35" hidden="false" customHeight="true" outlineLevel="0" collapsed="false">
      <c r="A618" s="17" t="s">
        <v>2913</v>
      </c>
      <c r="B618" s="27" t="n">
        <f aca="false">'POSITION - Tableau 1'!B618</f>
        <v>1</v>
      </c>
      <c r="C618" s="35" t="s">
        <v>283</v>
      </c>
      <c r="D618" s="36" t="s">
        <v>4404</v>
      </c>
      <c r="E618" s="27" t="n">
        <f aca="false">YEAR(TOT!A620)</f>
        <v>1984</v>
      </c>
      <c r="F618" s="28" t="n">
        <f aca="false">MONTH(TOT!A620)</f>
        <v>10</v>
      </c>
      <c r="G618" s="28" t="n">
        <f aca="false">DAY(TOT!A620)</f>
        <v>5</v>
      </c>
      <c r="H618" s="37" t="n">
        <v>72</v>
      </c>
      <c r="I618" s="37" t="n">
        <v>212</v>
      </c>
      <c r="J618" s="28"/>
      <c r="K618" s="38" t="n">
        <f aca="false">TOT!FX620</f>
        <v>1650000</v>
      </c>
      <c r="L618" s="28"/>
      <c r="M618" s="37" t="n">
        <f aca="false">'CK - Tableau 1'!F618</f>
        <v>84</v>
      </c>
      <c r="N618" s="37" t="n">
        <f aca="false">'FG - Tableau 1'!E618</f>
        <v>33</v>
      </c>
      <c r="O618" s="37" t="n">
        <f aca="false">'DI - Tableau 1'!E618</f>
        <v>68</v>
      </c>
      <c r="P618" s="37" t="n">
        <f aca="false">'SK - Tableau 1'!G618</f>
        <v>72</v>
      </c>
      <c r="Q618" s="37" t="n">
        <f aca="false">'ST - Tableau 1'!D618</f>
        <v>91</v>
      </c>
      <c r="R618" s="37" t="n">
        <f aca="false">'EN - Tableau 1'!D618</f>
        <v>33</v>
      </c>
      <c r="S618" s="37" t="n">
        <f aca="false">DU!E618</f>
        <v>90</v>
      </c>
      <c r="T618" s="37" t="n">
        <f aca="false">'PH - Tableau 1'!P618</f>
        <v>65.875</v>
      </c>
      <c r="U618" s="37" t="n">
        <f aca="false">'FO - Tableau 1'!D618</f>
        <v>92</v>
      </c>
      <c r="V618" s="37" t="n">
        <f aca="false">'PA - Tableau 1'!K618</f>
        <v>66</v>
      </c>
      <c r="W618" s="37" t="n">
        <f aca="false">'SC - Tableau 1'!L618</f>
        <v>57.5</v>
      </c>
      <c r="X618" s="37" t="n">
        <f aca="false">'DF - Tableau 1'!I618</f>
        <v>70.5</v>
      </c>
      <c r="Y618" s="37" t="n">
        <f aca="false">PS!F618</f>
        <v>33</v>
      </c>
      <c r="Z618" s="37" t="n">
        <v>50</v>
      </c>
      <c r="AA618" s="37" t="n">
        <v>50</v>
      </c>
      <c r="AB618" s="37" t="n">
        <v>50</v>
      </c>
    </row>
    <row r="619" customFormat="false" ht="14.35" hidden="false" customHeight="true" outlineLevel="0" collapsed="false">
      <c r="A619" s="17" t="s">
        <v>2917</v>
      </c>
      <c r="B619" s="27" t="n">
        <f aca="false">'POSITION - Tableau 1'!B619</f>
        <v>8</v>
      </c>
      <c r="C619" s="35" t="s">
        <v>262</v>
      </c>
      <c r="D619" s="36" t="s">
        <v>4404</v>
      </c>
      <c r="E619" s="27" t="n">
        <f aca="false">YEAR(TOT!A621)</f>
        <v>1992</v>
      </c>
      <c r="F619" s="28" t="n">
        <f aca="false">MONTH(TOT!A621)</f>
        <v>12</v>
      </c>
      <c r="G619" s="28" t="n">
        <f aca="false">DAY(TOT!A621)</f>
        <v>5</v>
      </c>
      <c r="H619" s="37" t="n">
        <v>74</v>
      </c>
      <c r="I619" s="37" t="n">
        <v>200</v>
      </c>
      <c r="J619" s="28"/>
      <c r="K619" s="38" t="n">
        <f aca="false">TOT!FX621</f>
        <v>2300000</v>
      </c>
      <c r="L619" s="28"/>
      <c r="M619" s="37" t="n">
        <f aca="false">'CK - Tableau 1'!F619</f>
        <v>51</v>
      </c>
      <c r="N619" s="37" t="n">
        <f aca="false">'FG - Tableau 1'!E619</f>
        <v>83</v>
      </c>
      <c r="O619" s="37" t="n">
        <f aca="false">'DI - Tableau 1'!E619</f>
        <v>64</v>
      </c>
      <c r="P619" s="37" t="n">
        <f aca="false">'SK - Tableau 1'!G619</f>
        <v>81</v>
      </c>
      <c r="Q619" s="37" t="n">
        <f aca="false">'ST - Tableau 1'!D619</f>
        <v>61</v>
      </c>
      <c r="R619" s="37" t="n">
        <f aca="false">'EN - Tableau 1'!D619</f>
        <v>33</v>
      </c>
      <c r="S619" s="37" t="n">
        <f aca="false">DU!E619</f>
        <v>91</v>
      </c>
      <c r="T619" s="37" t="n">
        <f aca="false">'PH - Tableau 1'!P619</f>
        <v>64.25</v>
      </c>
      <c r="U619" s="37" t="n">
        <f aca="false">'FO - Tableau 1'!D619</f>
        <v>33</v>
      </c>
      <c r="V619" s="37" t="n">
        <f aca="false">'PA - Tableau 1'!K619</f>
        <v>63.5</v>
      </c>
      <c r="W619" s="37" t="n">
        <f aca="false">'SC - Tableau 1'!L619</f>
        <v>53</v>
      </c>
      <c r="X619" s="37" t="n">
        <f aca="false">'DF - Tableau 1'!I619</f>
        <v>65.5</v>
      </c>
      <c r="Y619" s="37" t="n">
        <f aca="false">PS!F619</f>
        <v>33</v>
      </c>
      <c r="Z619" s="37" t="n">
        <v>50</v>
      </c>
      <c r="AA619" s="37" t="n">
        <v>50</v>
      </c>
      <c r="AB619" s="37" t="n">
        <v>50</v>
      </c>
    </row>
    <row r="620" customFormat="false" ht="14.35" hidden="false" customHeight="true" outlineLevel="0" collapsed="false">
      <c r="A620" s="17" t="s">
        <v>2922</v>
      </c>
      <c r="B620" s="27" t="n">
        <f aca="false">'POSITION - Tableau 1'!B620</f>
        <v>3</v>
      </c>
      <c r="C620" s="35" t="s">
        <v>283</v>
      </c>
      <c r="D620" s="36" t="s">
        <v>4404</v>
      </c>
      <c r="E620" s="27" t="n">
        <f aca="false">YEAR(TOT!A622)</f>
        <v>1987</v>
      </c>
      <c r="F620" s="28" t="n">
        <f aca="false">MONTH(TOT!A622)</f>
        <v>7</v>
      </c>
      <c r="G620" s="28" t="n">
        <f aca="false">DAY(TOT!A622)</f>
        <v>24</v>
      </c>
      <c r="H620" s="37" t="n">
        <v>64</v>
      </c>
      <c r="I620" s="37" t="n">
        <v>176</v>
      </c>
      <c r="J620" s="28"/>
      <c r="K620" s="38" t="n">
        <f aca="false">TOT!FX622</f>
        <v>750000</v>
      </c>
      <c r="L620" s="28"/>
      <c r="M620" s="37" t="n">
        <f aca="false">'CK - Tableau 1'!F620</f>
        <v>73</v>
      </c>
      <c r="N620" s="37" t="n">
        <f aca="false">'FG - Tableau 1'!E620</f>
        <v>33</v>
      </c>
      <c r="O620" s="37" t="n">
        <f aca="false">'DI - Tableau 1'!E620</f>
        <v>73</v>
      </c>
      <c r="P620" s="37" t="n">
        <f aca="false">'SK - Tableau 1'!G620</f>
        <v>60</v>
      </c>
      <c r="Q620" s="37" t="n">
        <f aca="false">'ST - Tableau 1'!D620</f>
        <v>81</v>
      </c>
      <c r="R620" s="37" t="n">
        <f aca="false">'EN - Tableau 1'!D620</f>
        <v>33</v>
      </c>
      <c r="S620" s="37" t="n">
        <f aca="false">DU!E620</f>
        <v>81</v>
      </c>
      <c r="T620" s="37" t="n">
        <f aca="false">'PH - Tableau 1'!P620</f>
        <v>51.875</v>
      </c>
      <c r="U620" s="37" t="n">
        <f aca="false">'FO - Tableau 1'!D620</f>
        <v>33</v>
      </c>
      <c r="V620" s="37" t="n">
        <f aca="false">'PA - Tableau 1'!K620</f>
        <v>47</v>
      </c>
      <c r="W620" s="37" t="n">
        <f aca="false">'SC - Tableau 1'!L620</f>
        <v>49.5</v>
      </c>
      <c r="X620" s="37" t="n">
        <f aca="false">'DF - Tableau 1'!I620</f>
        <v>47</v>
      </c>
      <c r="Y620" s="37" t="n">
        <f aca="false">PS!F620</f>
        <v>33</v>
      </c>
      <c r="Z620" s="37" t="n">
        <v>50</v>
      </c>
      <c r="AA620" s="37" t="n">
        <v>50</v>
      </c>
      <c r="AB620" s="37" t="n">
        <v>50</v>
      </c>
    </row>
    <row r="621" customFormat="false" ht="14.35" hidden="false" customHeight="true" outlineLevel="0" collapsed="false">
      <c r="A621" s="17" t="s">
        <v>2925</v>
      </c>
      <c r="B621" s="27" t="n">
        <f aca="false">'POSITION - Tableau 1'!B621</f>
        <v>1</v>
      </c>
      <c r="C621" s="35" t="s">
        <v>262</v>
      </c>
      <c r="D621" s="36" t="s">
        <v>4404</v>
      </c>
      <c r="E621" s="27" t="n">
        <f aca="false">YEAR(TOT!A623)</f>
        <v>1995</v>
      </c>
      <c r="F621" s="28" t="n">
        <f aca="false">MONTH(TOT!A623)</f>
        <v>9</v>
      </c>
      <c r="G621" s="28" t="n">
        <f aca="false">DAY(TOT!A623)</f>
        <v>1</v>
      </c>
      <c r="H621" s="37" t="n">
        <v>72</v>
      </c>
      <c r="I621" s="37" t="n">
        <v>205</v>
      </c>
      <c r="J621" s="28"/>
      <c r="K621" s="38" t="n">
        <f aca="false">TOT!FX623</f>
        <v>5750000</v>
      </c>
      <c r="L621" s="28"/>
      <c r="M621" s="37" t="n">
        <f aca="false">'CK - Tableau 1'!F621</f>
        <v>39</v>
      </c>
      <c r="N621" s="37" t="n">
        <f aca="false">'FG - Tableau 1'!E621</f>
        <v>74</v>
      </c>
      <c r="O621" s="37" t="n">
        <f aca="false">'DI - Tableau 1'!E621</f>
        <v>64</v>
      </c>
      <c r="P621" s="37" t="n">
        <f aca="false">'SK - Tableau 1'!G621</f>
        <v>90</v>
      </c>
      <c r="Q621" s="37" t="n">
        <f aca="false">'ST - Tableau 1'!D621</f>
        <v>83</v>
      </c>
      <c r="R621" s="37" t="n">
        <f aca="false">'EN - Tableau 1'!D621</f>
        <v>99</v>
      </c>
      <c r="S621" s="37" t="n">
        <f aca="false">DU!E621</f>
        <v>94</v>
      </c>
      <c r="T621" s="37" t="n">
        <f aca="false">'PH - Tableau 1'!P621</f>
        <v>86.75</v>
      </c>
      <c r="U621" s="37" t="n">
        <f aca="false">'FO - Tableau 1'!D621</f>
        <v>43</v>
      </c>
      <c r="V621" s="37" t="n">
        <f aca="false">'PA - Tableau 1'!K621</f>
        <v>96</v>
      </c>
      <c r="W621" s="37" t="n">
        <f aca="false">'SC - Tableau 1'!L621</f>
        <v>97.5</v>
      </c>
      <c r="X621" s="37" t="n">
        <f aca="false">'DF - Tableau 1'!I621</f>
        <v>60.5</v>
      </c>
      <c r="Y621" s="37" t="n">
        <f aca="false">PS!F621</f>
        <v>65.1666666666667</v>
      </c>
      <c r="Z621" s="37" t="n">
        <v>50</v>
      </c>
      <c r="AA621" s="37" t="n">
        <v>50</v>
      </c>
      <c r="AB621" s="37" t="n">
        <v>50</v>
      </c>
    </row>
    <row r="622" customFormat="false" ht="14.35" hidden="false" customHeight="true" outlineLevel="0" collapsed="false">
      <c r="A622" s="17" t="s">
        <v>2930</v>
      </c>
      <c r="B622" s="27" t="n">
        <f aca="false">'POSITION - Tableau 1'!B622</f>
        <v>2</v>
      </c>
      <c r="C622" s="35" t="s">
        <v>2928</v>
      </c>
      <c r="D622" s="36" t="s">
        <v>4403</v>
      </c>
      <c r="E622" s="27" t="n">
        <f aca="false">YEAR(TOT!A624)</f>
        <v>1994</v>
      </c>
      <c r="F622" s="28" t="n">
        <f aca="false">MONTH(TOT!A624)</f>
        <v>2</v>
      </c>
      <c r="G622" s="28" t="n">
        <f aca="false">DAY(TOT!A624)</f>
        <v>7</v>
      </c>
      <c r="H622" s="37" t="n">
        <v>69</v>
      </c>
      <c r="I622" s="37" t="n">
        <v>186</v>
      </c>
      <c r="J622" s="28"/>
      <c r="K622" s="38" t="n">
        <f aca="false">TOT!FX624</f>
        <v>650000</v>
      </c>
      <c r="L622" s="28"/>
      <c r="M622" s="37" t="n">
        <f aca="false">'CK - Tableau 1'!F622</f>
        <v>73</v>
      </c>
      <c r="N622" s="37" t="n">
        <f aca="false">'FG - Tableau 1'!E622</f>
        <v>33</v>
      </c>
      <c r="O622" s="37" t="n">
        <f aca="false">'DI - Tableau 1'!E622</f>
        <v>37</v>
      </c>
      <c r="P622" s="37" t="n">
        <f aca="false">'SK - Tableau 1'!G622</f>
        <v>48</v>
      </c>
      <c r="Q622" s="37" t="n">
        <f aca="false">'ST - Tableau 1'!D622</f>
        <v>66</v>
      </c>
      <c r="R622" s="37" t="n">
        <f aca="false">'EN - Tableau 1'!D622</f>
        <v>33</v>
      </c>
      <c r="S622" s="37" t="n">
        <f aca="false">DU!E622</f>
        <v>82</v>
      </c>
      <c r="T622" s="37" t="n">
        <f aca="false">'PH - Tableau 1'!P622</f>
        <v>52.375</v>
      </c>
      <c r="U622" s="37" t="n">
        <f aca="false">'FO - Tableau 1'!D622</f>
        <v>33</v>
      </c>
      <c r="V622" s="37" t="n">
        <f aca="false">'PA - Tableau 1'!K622</f>
        <v>47</v>
      </c>
      <c r="W622" s="37" t="n">
        <f aca="false">'SC - Tableau 1'!L622</f>
        <v>58</v>
      </c>
      <c r="X622" s="37" t="n">
        <f aca="false">'DF - Tableau 1'!I622</f>
        <v>47</v>
      </c>
      <c r="Y622" s="37" t="n">
        <f aca="false">PS!F622</f>
        <v>33</v>
      </c>
      <c r="Z622" s="37" t="n">
        <v>50</v>
      </c>
      <c r="AA622" s="37" t="n">
        <v>50</v>
      </c>
      <c r="AB622" s="37" t="n">
        <v>50</v>
      </c>
    </row>
    <row r="623" customFormat="false" ht="14.35" hidden="false" customHeight="true" outlineLevel="0" collapsed="false">
      <c r="A623" s="17" t="s">
        <v>2934</v>
      </c>
      <c r="B623" s="27" t="n">
        <f aca="false">'POSITION - Tableau 1'!B623</f>
        <v>1</v>
      </c>
      <c r="C623" s="35" t="s">
        <v>262</v>
      </c>
      <c r="D623" s="36" t="s">
        <v>4404</v>
      </c>
      <c r="E623" s="27" t="n">
        <f aca="false">YEAR(TOT!A625)</f>
        <v>1990</v>
      </c>
      <c r="F623" s="28" t="n">
        <f aca="false">MONTH(TOT!A625)</f>
        <v>10</v>
      </c>
      <c r="G623" s="28" t="n">
        <f aca="false">DAY(TOT!A625)</f>
        <v>6</v>
      </c>
      <c r="H623" s="37" t="n">
        <v>72</v>
      </c>
      <c r="I623" s="37" t="n">
        <v>190</v>
      </c>
      <c r="J623" s="28"/>
      <c r="K623" s="38" t="n">
        <f aca="false">TOT!FX625</f>
        <v>5000000</v>
      </c>
      <c r="L623" s="28"/>
      <c r="M623" s="37" t="n">
        <f aca="false">'CK - Tableau 1'!F623</f>
        <v>62</v>
      </c>
      <c r="N623" s="37" t="n">
        <f aca="false">'FG - Tableau 1'!E623</f>
        <v>69</v>
      </c>
      <c r="O623" s="37" t="n">
        <f aca="false">'DI - Tableau 1'!E623</f>
        <v>63</v>
      </c>
      <c r="P623" s="37" t="n">
        <f aca="false">'SK - Tableau 1'!G623</f>
        <v>61</v>
      </c>
      <c r="Q623" s="37" t="n">
        <f aca="false">'ST - Tableau 1'!D623</f>
        <v>55</v>
      </c>
      <c r="R623" s="37" t="n">
        <f aca="false">'EN - Tableau 1'!D623</f>
        <v>69</v>
      </c>
      <c r="S623" s="37" t="n">
        <f aca="false">DU!E623</f>
        <v>95</v>
      </c>
      <c r="T623" s="37" t="n">
        <f aca="false">'PH - Tableau 1'!P623</f>
        <v>74.5</v>
      </c>
      <c r="U623" s="37" t="n">
        <f aca="false">'FO - Tableau 1'!D623</f>
        <v>70</v>
      </c>
      <c r="V623" s="37" t="n">
        <f aca="false">'PA - Tableau 1'!K623</f>
        <v>75</v>
      </c>
      <c r="W623" s="37" t="n">
        <f aca="false">'SC - Tableau 1'!L623</f>
        <v>93.5</v>
      </c>
      <c r="X623" s="37" t="n">
        <f aca="false">'DF - Tableau 1'!I623</f>
        <v>66.5</v>
      </c>
      <c r="Y623" s="37" t="n">
        <f aca="false">PS!F623</f>
        <v>33</v>
      </c>
      <c r="Z623" s="37" t="n">
        <v>50</v>
      </c>
      <c r="AA623" s="37" t="n">
        <v>50</v>
      </c>
      <c r="AB623" s="37" t="n">
        <v>50</v>
      </c>
    </row>
    <row r="624" customFormat="false" ht="14.35" hidden="false" customHeight="true" outlineLevel="0" collapsed="false">
      <c r="A624" s="17" t="s">
        <v>2939</v>
      </c>
      <c r="B624" s="27" t="n">
        <f aca="false">'POSITION - Tableau 1'!B624</f>
        <v>8</v>
      </c>
      <c r="C624" s="35" t="s">
        <v>283</v>
      </c>
      <c r="D624" s="36" t="s">
        <v>4403</v>
      </c>
      <c r="E624" s="27" t="n">
        <f aca="false">YEAR(TOT!A626)</f>
        <v>1995</v>
      </c>
      <c r="F624" s="28" t="n">
        <f aca="false">MONTH(TOT!A626)</f>
        <v>7</v>
      </c>
      <c r="G624" s="28" t="n">
        <f aca="false">DAY(TOT!A626)</f>
        <v>29</v>
      </c>
      <c r="H624" s="37" t="n">
        <v>72</v>
      </c>
      <c r="I624" s="37" t="n">
        <v>190</v>
      </c>
      <c r="J624" s="28"/>
      <c r="K624" s="38" t="n">
        <f aca="false">TOT!FX626</f>
        <v>925000</v>
      </c>
      <c r="L624" s="28"/>
      <c r="M624" s="37" t="n">
        <f aca="false">'CK - Tableau 1'!F624</f>
        <v>65</v>
      </c>
      <c r="N624" s="37" t="n">
        <f aca="false">'FG - Tableau 1'!E624</f>
        <v>33</v>
      </c>
      <c r="O624" s="37" t="n">
        <f aca="false">'DI - Tableau 1'!E624</f>
        <v>78</v>
      </c>
      <c r="P624" s="37" t="n">
        <f aca="false">'SK - Tableau 1'!G624</f>
        <v>59</v>
      </c>
      <c r="Q624" s="37" t="n">
        <f aca="false">'ST - Tableau 1'!D624</f>
        <v>55</v>
      </c>
      <c r="R624" s="37" t="n">
        <f aca="false">'EN - Tableau 1'!D624</f>
        <v>77</v>
      </c>
      <c r="S624" s="37" t="n">
        <f aca="false">DU!E624</f>
        <v>87</v>
      </c>
      <c r="T624" s="37" t="n">
        <f aca="false">'PH - Tableau 1'!P624</f>
        <v>58</v>
      </c>
      <c r="U624" s="37" t="n">
        <f aca="false">'FO - Tableau 1'!D624</f>
        <v>33</v>
      </c>
      <c r="V624" s="37" t="n">
        <f aca="false">'PA - Tableau 1'!K624</f>
        <v>79.5</v>
      </c>
      <c r="W624" s="37" t="n">
        <f aca="false">'SC - Tableau 1'!L624</f>
        <v>56.5</v>
      </c>
      <c r="X624" s="37" t="n">
        <f aca="false">'DF - Tableau 1'!I624</f>
        <v>74</v>
      </c>
      <c r="Y624" s="37" t="n">
        <f aca="false">PS!F624</f>
        <v>33</v>
      </c>
      <c r="Z624" s="37" t="n">
        <v>50</v>
      </c>
      <c r="AA624" s="37" t="n">
        <v>50</v>
      </c>
      <c r="AB624" s="37" t="n">
        <v>50</v>
      </c>
    </row>
    <row r="625" customFormat="false" ht="14.35" hidden="false" customHeight="true" outlineLevel="0" collapsed="false">
      <c r="A625" s="17" t="s">
        <v>2944</v>
      </c>
      <c r="B625" s="27" t="n">
        <f aca="false">'POSITION - Tableau 1'!B625</f>
        <v>1</v>
      </c>
      <c r="C625" s="35" t="s">
        <v>283</v>
      </c>
      <c r="D625" s="36" t="s">
        <v>4404</v>
      </c>
      <c r="E625" s="27" t="n">
        <f aca="false">YEAR(TOT!A627)</f>
        <v>1990</v>
      </c>
      <c r="F625" s="28" t="n">
        <f aca="false">MONTH(TOT!A627)</f>
        <v>5</v>
      </c>
      <c r="G625" s="28" t="n">
        <f aca="false">DAY(TOT!A627)</f>
        <v>27</v>
      </c>
      <c r="H625" s="37" t="n">
        <v>74</v>
      </c>
      <c r="I625" s="37" t="n">
        <v>197</v>
      </c>
      <c r="J625" s="28"/>
      <c r="K625" s="38" t="n">
        <f aca="false">TOT!FX627</f>
        <v>650000</v>
      </c>
      <c r="L625" s="28"/>
      <c r="M625" s="37" t="n">
        <f aca="false">'CK - Tableau 1'!F625</f>
        <v>84</v>
      </c>
      <c r="N625" s="37" t="n">
        <f aca="false">'FG - Tableau 1'!E625</f>
        <v>33</v>
      </c>
      <c r="O625" s="37" t="n">
        <f aca="false">'DI - Tableau 1'!E625</f>
        <v>44</v>
      </c>
      <c r="P625" s="37" t="n">
        <f aca="false">'SK - Tableau 1'!G625</f>
        <v>54</v>
      </c>
      <c r="Q625" s="37" t="n">
        <f aca="false">'ST - Tableau 1'!D625</f>
        <v>56</v>
      </c>
      <c r="R625" s="37" t="n">
        <f aca="false">'EN - Tableau 1'!D625</f>
        <v>33</v>
      </c>
      <c r="S625" s="37" t="n">
        <f aca="false">DU!E625</f>
        <v>93</v>
      </c>
      <c r="T625" s="37" t="n">
        <f aca="false">'PH - Tableau 1'!P625</f>
        <v>60.125</v>
      </c>
      <c r="U625" s="37" t="n">
        <f aca="false">'FO - Tableau 1'!D625</f>
        <v>74</v>
      </c>
      <c r="V625" s="37" t="n">
        <f aca="false">'PA - Tableau 1'!K625</f>
        <v>50.5</v>
      </c>
      <c r="W625" s="37" t="n">
        <f aca="false">'SC - Tableau 1'!L625</f>
        <v>62</v>
      </c>
      <c r="X625" s="37" t="n">
        <f aca="false">'DF - Tableau 1'!I625</f>
        <v>73</v>
      </c>
      <c r="Y625" s="37" t="n">
        <f aca="false">PS!F625</f>
        <v>33</v>
      </c>
      <c r="Z625" s="37" t="n">
        <v>50</v>
      </c>
      <c r="AA625" s="37" t="n">
        <v>50</v>
      </c>
      <c r="AB625" s="37" t="n">
        <v>50</v>
      </c>
    </row>
    <row r="626" customFormat="false" ht="14.35" hidden="false" customHeight="true" outlineLevel="0" collapsed="false">
      <c r="A626" s="17" t="s">
        <v>2950</v>
      </c>
      <c r="B626" s="27" t="n">
        <f aca="false">'POSITION - Tableau 1'!B626</f>
        <v>2</v>
      </c>
      <c r="C626" s="35" t="s">
        <v>262</v>
      </c>
      <c r="D626" s="36" t="s">
        <v>4404</v>
      </c>
      <c r="E626" s="27" t="n">
        <f aca="false">YEAR(TOT!A628)</f>
        <v>1995</v>
      </c>
      <c r="F626" s="28" t="n">
        <f aca="false">MONTH(TOT!A628)</f>
        <v>3</v>
      </c>
      <c r="G626" s="28" t="n">
        <f aca="false">DAY(TOT!A628)</f>
        <v>22</v>
      </c>
      <c r="H626" s="37" t="n">
        <v>69</v>
      </c>
      <c r="I626" s="37" t="n">
        <v>179</v>
      </c>
      <c r="J626" s="28"/>
      <c r="K626" s="38" t="n">
        <f aca="false">TOT!FX628</f>
        <v>832500</v>
      </c>
      <c r="L626" s="28"/>
      <c r="M626" s="37" t="n">
        <f aca="false">'CK - Tableau 1'!F626</f>
        <v>60</v>
      </c>
      <c r="N626" s="37" t="n">
        <f aca="false">'FG - Tableau 1'!E626</f>
        <v>33</v>
      </c>
      <c r="O626" s="37" t="n">
        <f aca="false">'DI - Tableau 1'!E626</f>
        <v>44</v>
      </c>
      <c r="P626" s="37" t="n">
        <f aca="false">'SK - Tableau 1'!G626</f>
        <v>60</v>
      </c>
      <c r="Q626" s="37" t="n">
        <f aca="false">'ST - Tableau 1'!D626</f>
        <v>53</v>
      </c>
      <c r="R626" s="37" t="n">
        <f aca="false">'EN - Tableau 1'!D626</f>
        <v>33</v>
      </c>
      <c r="S626" s="37" t="n">
        <f aca="false">DU!E626</f>
        <v>84</v>
      </c>
      <c r="T626" s="37" t="n">
        <f aca="false">'PH - Tableau 1'!P626</f>
        <v>57</v>
      </c>
      <c r="U626" s="37" t="n">
        <f aca="false">'FO - Tableau 1'!D626</f>
        <v>53</v>
      </c>
      <c r="V626" s="37" t="n">
        <f aca="false">'PA - Tableau 1'!K626</f>
        <v>47</v>
      </c>
      <c r="W626" s="37" t="n">
        <f aca="false">'SC - Tableau 1'!L626</f>
        <v>60</v>
      </c>
      <c r="X626" s="37" t="n">
        <f aca="false">'DF - Tableau 1'!I626</f>
        <v>60</v>
      </c>
      <c r="Y626" s="37" t="n">
        <f aca="false">PS!F626</f>
        <v>33</v>
      </c>
      <c r="Z626" s="37" t="n">
        <v>50</v>
      </c>
      <c r="AA626" s="37" t="n">
        <v>50</v>
      </c>
      <c r="AB626" s="37" t="n">
        <v>50</v>
      </c>
    </row>
    <row r="627" customFormat="false" ht="14.35" hidden="false" customHeight="true" outlineLevel="0" collapsed="false">
      <c r="A627" s="17" t="s">
        <v>2953</v>
      </c>
      <c r="B627" s="27" t="n">
        <f aca="false">'POSITION - Tableau 1'!B627</f>
        <v>4</v>
      </c>
      <c r="C627" s="35" t="s">
        <v>262</v>
      </c>
      <c r="D627" s="36" t="s">
        <v>4403</v>
      </c>
      <c r="E627" s="27" t="n">
        <f aca="false">YEAR(TOT!A629)</f>
        <v>1995</v>
      </c>
      <c r="F627" s="28" t="n">
        <f aca="false">MONTH(TOT!A629)</f>
        <v>8</v>
      </c>
      <c r="G627" s="28" t="n">
        <f aca="false">DAY(TOT!A629)</f>
        <v>4</v>
      </c>
      <c r="H627" s="37" t="n">
        <v>73</v>
      </c>
      <c r="I627" s="37" t="n">
        <v>205</v>
      </c>
      <c r="J627" s="28"/>
      <c r="K627" s="38" t="n">
        <f aca="false">TOT!FX629</f>
        <v>750000</v>
      </c>
      <c r="L627" s="28"/>
      <c r="M627" s="37" t="n">
        <f aca="false">'CK - Tableau 1'!F627</f>
        <v>60</v>
      </c>
      <c r="N627" s="37" t="n">
        <f aca="false">'FG - Tableau 1'!E627</f>
        <v>33</v>
      </c>
      <c r="O627" s="37" t="n">
        <f aca="false">'DI - Tableau 1'!E627</f>
        <v>47</v>
      </c>
      <c r="P627" s="37" t="n">
        <f aca="false">'SK - Tableau 1'!G627</f>
        <v>66</v>
      </c>
      <c r="Q627" s="37" t="n">
        <f aca="false">'ST - Tableau 1'!D627</f>
        <v>76</v>
      </c>
      <c r="R627" s="37" t="n">
        <f aca="false">'EN - Tableau 1'!D627</f>
        <v>33</v>
      </c>
      <c r="S627" s="37" t="n">
        <f aca="false">DU!E627</f>
        <v>88</v>
      </c>
      <c r="T627" s="37" t="n">
        <f aca="false">'PH - Tableau 1'!P627</f>
        <v>56.625</v>
      </c>
      <c r="U627" s="37" t="n">
        <f aca="false">'FO - Tableau 1'!D627</f>
        <v>33</v>
      </c>
      <c r="V627" s="37" t="n">
        <f aca="false">'PA - Tableau 1'!K627</f>
        <v>50</v>
      </c>
      <c r="W627" s="37" t="n">
        <f aca="false">'SC - Tableau 1'!L627</f>
        <v>66</v>
      </c>
      <c r="X627" s="37" t="n">
        <f aca="false">'DF - Tableau 1'!I627</f>
        <v>50.5</v>
      </c>
      <c r="Y627" s="37" t="n">
        <f aca="false">PS!F627</f>
        <v>33</v>
      </c>
      <c r="Z627" s="37" t="n">
        <v>50</v>
      </c>
      <c r="AA627" s="37" t="n">
        <v>50</v>
      </c>
      <c r="AB627" s="37" t="n">
        <v>50</v>
      </c>
    </row>
    <row r="628" customFormat="false" ht="14.35" hidden="false" customHeight="true" outlineLevel="0" collapsed="false">
      <c r="A628" s="17" t="s">
        <v>2957</v>
      </c>
      <c r="B628" s="27" t="n">
        <f aca="false">'POSITION - Tableau 1'!B628</f>
        <v>4</v>
      </c>
      <c r="C628" s="35" t="s">
        <v>262</v>
      </c>
      <c r="D628" s="36" t="s">
        <v>4403</v>
      </c>
      <c r="E628" s="27" t="n">
        <f aca="false">YEAR(TOT!A630)</f>
        <v>1997</v>
      </c>
      <c r="F628" s="28" t="n">
        <f aca="false">MONTH(TOT!A630)</f>
        <v>5</v>
      </c>
      <c r="G628" s="28" t="n">
        <f aca="false">DAY(TOT!A630)</f>
        <v>23</v>
      </c>
      <c r="H628" s="37" t="n">
        <v>70</v>
      </c>
      <c r="I628" s="37" t="n">
        <v>194</v>
      </c>
      <c r="J628" s="28"/>
      <c r="K628" s="38" t="n">
        <f aca="false">TOT!FX630</f>
        <v>925000</v>
      </c>
      <c r="L628" s="28"/>
      <c r="M628" s="37" t="n">
        <f aca="false">'CK - Tableau 1'!F628</f>
        <v>60</v>
      </c>
      <c r="N628" s="37" t="n">
        <f aca="false">'FG - Tableau 1'!E628</f>
        <v>33</v>
      </c>
      <c r="O628" s="37" t="n">
        <f aca="false">'DI - Tableau 1'!E628</f>
        <v>34</v>
      </c>
      <c r="P628" s="37" t="n">
        <f aca="false">'SK - Tableau 1'!G628</f>
        <v>48</v>
      </c>
      <c r="Q628" s="37" t="n">
        <f aca="false">'ST - Tableau 1'!D628</f>
        <v>75</v>
      </c>
      <c r="R628" s="37" t="n">
        <f aca="false">'EN - Tableau 1'!D628</f>
        <v>38</v>
      </c>
      <c r="S628" s="37" t="n">
        <f aca="false">DU!E628</f>
        <v>81</v>
      </c>
      <c r="T628" s="37" t="n">
        <f aca="false">'PH - Tableau 1'!P628</f>
        <v>47.125</v>
      </c>
      <c r="U628" s="37" t="n">
        <f aca="false">'FO - Tableau 1'!D628</f>
        <v>33</v>
      </c>
      <c r="V628" s="37" t="n">
        <f aca="false">'PA - Tableau 1'!K628</f>
        <v>47</v>
      </c>
      <c r="W628" s="37" t="n">
        <f aca="false">'SC - Tableau 1'!L628</f>
        <v>47</v>
      </c>
      <c r="X628" s="37" t="n">
        <f aca="false">'DF - Tableau 1'!I628</f>
        <v>53.5</v>
      </c>
      <c r="Y628" s="37" t="n">
        <f aca="false">PS!F628</f>
        <v>33</v>
      </c>
      <c r="Z628" s="37" t="n">
        <v>50</v>
      </c>
      <c r="AA628" s="37" t="n">
        <v>50</v>
      </c>
      <c r="AB628" s="37" t="n">
        <v>50</v>
      </c>
    </row>
    <row r="629" customFormat="false" ht="14.35" hidden="false" customHeight="true" outlineLevel="0" collapsed="false">
      <c r="A629" s="17" t="s">
        <v>2960</v>
      </c>
      <c r="B629" s="27" t="n">
        <f aca="false">'POSITION - Tableau 1'!B629</f>
        <v>1</v>
      </c>
      <c r="C629" s="35" t="s">
        <v>283</v>
      </c>
      <c r="D629" s="36" t="s">
        <v>4404</v>
      </c>
      <c r="E629" s="27" t="n">
        <f aca="false">YEAR(TOT!A631)</f>
        <v>1992</v>
      </c>
      <c r="F629" s="28" t="n">
        <f aca="false">MONTH(TOT!A631)</f>
        <v>7</v>
      </c>
      <c r="G629" s="28" t="n">
        <f aca="false">DAY(TOT!A631)</f>
        <v>17</v>
      </c>
      <c r="H629" s="37" t="n">
        <v>78</v>
      </c>
      <c r="I629" s="37" t="n">
        <v>218</v>
      </c>
      <c r="J629" s="28"/>
      <c r="K629" s="38" t="n">
        <f aca="false">TOT!FX631</f>
        <v>3850000</v>
      </c>
      <c r="L629" s="28"/>
      <c r="M629" s="37" t="n">
        <f aca="false">'CK - Tableau 1'!F629</f>
        <v>65</v>
      </c>
      <c r="N629" s="37" t="n">
        <f aca="false">'FG - Tableau 1'!E629</f>
        <v>60</v>
      </c>
      <c r="O629" s="37" t="n">
        <f aca="false">'DI - Tableau 1'!E629</f>
        <v>59</v>
      </c>
      <c r="P629" s="37" t="n">
        <f aca="false">'SK - Tableau 1'!G629</f>
        <v>78</v>
      </c>
      <c r="Q629" s="37" t="n">
        <f aca="false">'ST - Tableau 1'!D629</f>
        <v>67</v>
      </c>
      <c r="R629" s="37" t="n">
        <f aca="false">'EN - Tableau 1'!D629</f>
        <v>51</v>
      </c>
      <c r="S629" s="37" t="n">
        <f aca="false">DU!E629</f>
        <v>99</v>
      </c>
      <c r="T629" s="37" t="n">
        <f aca="false">'PH - Tableau 1'!P629</f>
        <v>75.125</v>
      </c>
      <c r="U629" s="37" t="n">
        <f aca="false">'FO - Tableau 1'!D629</f>
        <v>74</v>
      </c>
      <c r="V629" s="37" t="n">
        <f aca="false">'PA - Tableau 1'!K629</f>
        <v>89.5</v>
      </c>
      <c r="W629" s="37" t="n">
        <f aca="false">'SC - Tableau 1'!L629</f>
        <v>90.5</v>
      </c>
      <c r="X629" s="37" t="n">
        <f aca="false">'DF - Tableau 1'!I629</f>
        <v>70.5</v>
      </c>
      <c r="Y629" s="37" t="n">
        <f aca="false">PS!F629</f>
        <v>67</v>
      </c>
      <c r="Z629" s="37" t="n">
        <v>50</v>
      </c>
      <c r="AA629" s="37" t="n">
        <v>50</v>
      </c>
      <c r="AB629" s="37" t="n">
        <v>50</v>
      </c>
    </row>
    <row r="630" customFormat="false" ht="14.35" hidden="false" customHeight="true" outlineLevel="0" collapsed="false">
      <c r="A630" s="17" t="s">
        <v>2965</v>
      </c>
      <c r="B630" s="27" t="n">
        <f aca="false">'POSITION - Tableau 1'!B630</f>
        <v>1</v>
      </c>
      <c r="C630" s="35" t="s">
        <v>283</v>
      </c>
      <c r="D630" s="36" t="s">
        <v>4404</v>
      </c>
      <c r="E630" s="27" t="n">
        <f aca="false">YEAR(TOT!A632)</f>
        <v>1988</v>
      </c>
      <c r="F630" s="28" t="n">
        <f aca="false">MONTH(TOT!A632)</f>
        <v>4</v>
      </c>
      <c r="G630" s="28" t="n">
        <f aca="false">DAY(TOT!A632)</f>
        <v>20</v>
      </c>
      <c r="H630" s="37" t="n">
        <v>73</v>
      </c>
      <c r="I630" s="37" t="n">
        <v>196</v>
      </c>
      <c r="J630" s="28"/>
      <c r="K630" s="38" t="n">
        <f aca="false">TOT!FX632</f>
        <v>4100000</v>
      </c>
      <c r="L630" s="28"/>
      <c r="M630" s="37" t="n">
        <f aca="false">'CK - Tableau 1'!F630</f>
        <v>35</v>
      </c>
      <c r="N630" s="37" t="n">
        <f aca="false">'FG - Tableau 1'!E630</f>
        <v>33</v>
      </c>
      <c r="O630" s="37" t="n">
        <f aca="false">'DI - Tableau 1'!E630</f>
        <v>79</v>
      </c>
      <c r="P630" s="37" t="n">
        <f aca="false">'SK - Tableau 1'!G630</f>
        <v>94</v>
      </c>
      <c r="Q630" s="37" t="n">
        <f aca="false">'ST - Tableau 1'!D630</f>
        <v>60</v>
      </c>
      <c r="R630" s="37" t="n">
        <f aca="false">'EN - Tableau 1'!D630</f>
        <v>59</v>
      </c>
      <c r="S630" s="37" t="n">
        <f aca="false">DU!E630</f>
        <v>88</v>
      </c>
      <c r="T630" s="37" t="n">
        <f aca="false">'PH - Tableau 1'!P630</f>
        <v>75.125</v>
      </c>
      <c r="U630" s="37" t="n">
        <f aca="false">'FO - Tableau 1'!D630</f>
        <v>87</v>
      </c>
      <c r="V630" s="37" t="n">
        <f aca="false">'PA - Tableau 1'!K630</f>
        <v>67.5</v>
      </c>
      <c r="W630" s="37" t="n">
        <f aca="false">'SC - Tableau 1'!L630</f>
        <v>66.5</v>
      </c>
      <c r="X630" s="37" t="n">
        <f aca="false">'DF - Tableau 1'!I630</f>
        <v>89.5</v>
      </c>
      <c r="Y630" s="37" t="n">
        <f aca="false">PS!F630</f>
        <v>37.5</v>
      </c>
      <c r="Z630" s="37" t="n">
        <v>50</v>
      </c>
      <c r="AA630" s="37" t="n">
        <v>50</v>
      </c>
      <c r="AB630" s="37" t="n">
        <v>50</v>
      </c>
    </row>
    <row r="631" customFormat="false" ht="14.35" hidden="false" customHeight="true" outlineLevel="0" collapsed="false">
      <c r="A631" s="17" t="s">
        <v>2968</v>
      </c>
      <c r="B631" s="27" t="n">
        <f aca="false">'POSITION - Tableau 1'!B631</f>
        <v>1</v>
      </c>
      <c r="C631" s="35" t="s">
        <v>262</v>
      </c>
      <c r="D631" s="36" t="s">
        <v>4404</v>
      </c>
      <c r="E631" s="27" t="n">
        <f aca="false">YEAR(TOT!A633)</f>
        <v>1993</v>
      </c>
      <c r="F631" s="28" t="n">
        <f aca="false">MONTH(TOT!A633)</f>
        <v>7</v>
      </c>
      <c r="G631" s="28" t="n">
        <f aca="false">DAY(TOT!A633)</f>
        <v>20</v>
      </c>
      <c r="H631" s="37" t="n">
        <v>71</v>
      </c>
      <c r="I631" s="37" t="n">
        <v>185</v>
      </c>
      <c r="J631" s="28"/>
      <c r="K631" s="38" t="n">
        <f aca="false">TOT!FX633</f>
        <v>950000</v>
      </c>
      <c r="L631" s="28"/>
      <c r="M631" s="37" t="n">
        <f aca="false">'CK - Tableau 1'!F631</f>
        <v>82</v>
      </c>
      <c r="N631" s="37" t="n">
        <f aca="false">'FG - Tableau 1'!E631</f>
        <v>62</v>
      </c>
      <c r="O631" s="37" t="n">
        <f aca="false">'DI - Tableau 1'!E631</f>
        <v>58</v>
      </c>
      <c r="P631" s="37" t="n">
        <f aca="false">'SK - Tableau 1'!G631</f>
        <v>52</v>
      </c>
      <c r="Q631" s="37" t="n">
        <f aca="false">'ST - Tableau 1'!D631</f>
        <v>52</v>
      </c>
      <c r="R631" s="37" t="n">
        <f aca="false">'EN - Tableau 1'!D631</f>
        <v>33</v>
      </c>
      <c r="S631" s="37" t="n">
        <f aca="false">DU!E631</f>
        <v>96</v>
      </c>
      <c r="T631" s="37" t="n">
        <f aca="false">'PH - Tableau 1'!P631</f>
        <v>70.5</v>
      </c>
      <c r="U631" s="37" t="n">
        <f aca="false">'FO - Tableau 1'!D631</f>
        <v>34</v>
      </c>
      <c r="V631" s="37" t="n">
        <f aca="false">'PA - Tableau 1'!K631</f>
        <v>54</v>
      </c>
      <c r="W631" s="37" t="n">
        <f aca="false">'SC - Tableau 1'!L631</f>
        <v>73</v>
      </c>
      <c r="X631" s="37" t="n">
        <f aca="false">'DF - Tableau 1'!I631</f>
        <v>67</v>
      </c>
      <c r="Y631" s="37" t="n">
        <f aca="false">PS!F631</f>
        <v>73.3333333333333</v>
      </c>
      <c r="Z631" s="37" t="n">
        <v>50</v>
      </c>
      <c r="AA631" s="37" t="n">
        <v>50</v>
      </c>
      <c r="AB631" s="37" t="n">
        <v>50</v>
      </c>
    </row>
    <row r="632" customFormat="false" ht="14.35" hidden="false" customHeight="true" outlineLevel="0" collapsed="false">
      <c r="A632" s="17" t="s">
        <v>2971</v>
      </c>
      <c r="B632" s="27" t="n">
        <f aca="false">'POSITION - Tableau 1'!B632</f>
        <v>2</v>
      </c>
      <c r="C632" s="35" t="s">
        <v>283</v>
      </c>
      <c r="D632" s="36" t="s">
        <v>4404</v>
      </c>
      <c r="E632" s="27" t="n">
        <f aca="false">YEAR(TOT!A634)</f>
        <v>1987</v>
      </c>
      <c r="F632" s="28" t="n">
        <f aca="false">MONTH(TOT!A634)</f>
        <v>10</v>
      </c>
      <c r="G632" s="28" t="n">
        <f aca="false">DAY(TOT!A634)</f>
        <v>31</v>
      </c>
      <c r="H632" s="37" t="n">
        <v>72</v>
      </c>
      <c r="I632" s="37" t="n">
        <v>202</v>
      </c>
      <c r="J632" s="28"/>
      <c r="K632" s="38" t="n">
        <f aca="false">TOT!FX634</f>
        <v>5500000</v>
      </c>
      <c r="L632" s="28"/>
      <c r="M632" s="37" t="n">
        <f aca="false">'CK - Tableau 1'!F632</f>
        <v>84</v>
      </c>
      <c r="N632" s="37" t="n">
        <f aca="false">'FG - Tableau 1'!E632</f>
        <v>69</v>
      </c>
      <c r="O632" s="37" t="n">
        <f aca="false">'DI - Tableau 1'!E632</f>
        <v>55</v>
      </c>
      <c r="P632" s="37" t="n">
        <f aca="false">'SK - Tableau 1'!G632</f>
        <v>88</v>
      </c>
      <c r="Q632" s="37" t="n">
        <f aca="false">'ST - Tableau 1'!D632</f>
        <v>77</v>
      </c>
      <c r="R632" s="37" t="n">
        <f aca="false">'EN - Tableau 1'!D632</f>
        <v>85</v>
      </c>
      <c r="S632" s="37" t="n">
        <f aca="false">DU!E632</f>
        <v>94</v>
      </c>
      <c r="T632" s="37" t="n">
        <f aca="false">'PH - Tableau 1'!P632</f>
        <v>78.25</v>
      </c>
      <c r="U632" s="37" t="n">
        <f aca="false">'FO - Tableau 1'!D632</f>
        <v>55</v>
      </c>
      <c r="V632" s="37" t="n">
        <f aca="false">'PA - Tableau 1'!K632</f>
        <v>66</v>
      </c>
      <c r="W632" s="37" t="n">
        <f aca="false">'SC - Tableau 1'!L632</f>
        <v>74</v>
      </c>
      <c r="X632" s="37" t="n">
        <f aca="false">'DF - Tableau 1'!I632</f>
        <v>72.5</v>
      </c>
      <c r="Y632" s="37" t="n">
        <f aca="false">PS!F632</f>
        <v>38.5</v>
      </c>
      <c r="Z632" s="37" t="n">
        <v>50</v>
      </c>
      <c r="AA632" s="37" t="n">
        <v>50</v>
      </c>
      <c r="AB632" s="37" t="n">
        <v>50</v>
      </c>
    </row>
    <row r="633" customFormat="false" ht="14.35" hidden="false" customHeight="true" outlineLevel="0" collapsed="false">
      <c r="A633" s="17" t="s">
        <v>2973</v>
      </c>
      <c r="B633" s="27" t="n">
        <f aca="false">'POSITION - Tableau 1'!B633</f>
        <v>8</v>
      </c>
      <c r="C633" s="35" t="s">
        <v>262</v>
      </c>
      <c r="D633" s="36" t="s">
        <v>4404</v>
      </c>
      <c r="E633" s="27" t="n">
        <f aca="false">YEAR(TOT!A635)</f>
        <v>1987</v>
      </c>
      <c r="F633" s="28" t="n">
        <f aca="false">MONTH(TOT!A635)</f>
        <v>5</v>
      </c>
      <c r="G633" s="28" t="n">
        <f aca="false">DAY(TOT!A635)</f>
        <v>15</v>
      </c>
      <c r="H633" s="37" t="n">
        <v>76</v>
      </c>
      <c r="I633" s="37" t="n">
        <v>214</v>
      </c>
      <c r="J633" s="28"/>
      <c r="K633" s="38" t="n">
        <f aca="false">TOT!FX635</f>
        <v>1800000</v>
      </c>
      <c r="L633" s="28"/>
      <c r="M633" s="37" t="n">
        <f aca="false">'CK - Tableau 1'!F633</f>
        <v>72</v>
      </c>
      <c r="N633" s="37" t="n">
        <f aca="false">'FG - Tableau 1'!E633</f>
        <v>33</v>
      </c>
      <c r="O633" s="37" t="n">
        <f aca="false">'DI - Tableau 1'!E633</f>
        <v>92</v>
      </c>
      <c r="P633" s="37" t="n">
        <f aca="false">'SK - Tableau 1'!G633</f>
        <v>65</v>
      </c>
      <c r="Q633" s="37" t="n">
        <f aca="false">'ST - Tableau 1'!D633</f>
        <v>73</v>
      </c>
      <c r="R633" s="37" t="n">
        <f aca="false">'EN - Tableau 1'!D633</f>
        <v>44</v>
      </c>
      <c r="S633" s="37" t="n">
        <f aca="false">DU!E633</f>
        <v>97</v>
      </c>
      <c r="T633" s="37" t="n">
        <f aca="false">'PH - Tableau 1'!P633</f>
        <v>64.125</v>
      </c>
      <c r="U633" s="37" t="n">
        <f aca="false">'FO - Tableau 1'!D633</f>
        <v>33</v>
      </c>
      <c r="V633" s="37" t="n">
        <f aca="false">'PA - Tableau 1'!K633</f>
        <v>56.5</v>
      </c>
      <c r="W633" s="37" t="n">
        <f aca="false">'SC - Tableau 1'!L633</f>
        <v>52.5</v>
      </c>
      <c r="X633" s="37" t="n">
        <f aca="false">'DF - Tableau 1'!I633</f>
        <v>71</v>
      </c>
      <c r="Y633" s="37" t="n">
        <f aca="false">PS!F633</f>
        <v>33</v>
      </c>
      <c r="Z633" s="37" t="n">
        <v>50</v>
      </c>
      <c r="AA633" s="37" t="n">
        <v>50</v>
      </c>
      <c r="AB633" s="37" t="n">
        <v>50</v>
      </c>
    </row>
    <row r="634" customFormat="false" ht="14.35" hidden="false" customHeight="true" outlineLevel="0" collapsed="false">
      <c r="A634" s="17" t="s">
        <v>2977</v>
      </c>
      <c r="B634" s="27" t="n">
        <f aca="false">'POSITION - Tableau 1'!B634</f>
        <v>8</v>
      </c>
      <c r="C634" s="35" t="s">
        <v>283</v>
      </c>
      <c r="D634" s="36" t="s">
        <v>4404</v>
      </c>
      <c r="E634" s="27" t="n">
        <f aca="false">YEAR(TOT!A636)</f>
        <v>1990</v>
      </c>
      <c r="F634" s="28" t="n">
        <f aca="false">MONTH(TOT!A636)</f>
        <v>9</v>
      </c>
      <c r="G634" s="28" t="n">
        <f aca="false">DAY(TOT!A636)</f>
        <v>21</v>
      </c>
      <c r="H634" s="37" t="n">
        <v>72</v>
      </c>
      <c r="I634" s="37" t="n">
        <v>194</v>
      </c>
      <c r="J634" s="28"/>
      <c r="K634" s="38" t="n">
        <f aca="false">TOT!FX636</f>
        <v>800000</v>
      </c>
      <c r="L634" s="28"/>
      <c r="M634" s="37" t="n">
        <f aca="false">'CK - Tableau 1'!F634</f>
        <v>54</v>
      </c>
      <c r="N634" s="37" t="n">
        <f aca="false">'FG - Tableau 1'!E634</f>
        <v>60</v>
      </c>
      <c r="O634" s="37" t="n">
        <f aca="false">'DI - Tableau 1'!E634</f>
        <v>79</v>
      </c>
      <c r="P634" s="37" t="n">
        <f aca="false">'SK - Tableau 1'!G634</f>
        <v>50</v>
      </c>
      <c r="Q634" s="37" t="n">
        <f aca="false">'ST - Tableau 1'!D634</f>
        <v>63</v>
      </c>
      <c r="R634" s="37" t="n">
        <f aca="false">'EN - Tableau 1'!D634</f>
        <v>33</v>
      </c>
      <c r="S634" s="37" t="n">
        <f aca="false">DU!E634</f>
        <v>99</v>
      </c>
      <c r="T634" s="37" t="n">
        <f aca="false">'PH - Tableau 1'!P634</f>
        <v>62</v>
      </c>
      <c r="U634" s="37" t="n">
        <f aca="false">'FO - Tableau 1'!D634</f>
        <v>33</v>
      </c>
      <c r="V634" s="37" t="n">
        <f aca="false">'PA - Tableau 1'!K634</f>
        <v>65</v>
      </c>
      <c r="W634" s="37" t="n">
        <f aca="false">'SC - Tableau 1'!L634</f>
        <v>54</v>
      </c>
      <c r="X634" s="37" t="n">
        <f aca="false">'DF - Tableau 1'!I634</f>
        <v>73</v>
      </c>
      <c r="Y634" s="37" t="n">
        <f aca="false">PS!F634</f>
        <v>33</v>
      </c>
      <c r="Z634" s="37" t="n">
        <v>50</v>
      </c>
      <c r="AA634" s="37" t="n">
        <v>50</v>
      </c>
      <c r="AB634" s="37" t="n">
        <v>50</v>
      </c>
    </row>
    <row r="635" customFormat="false" ht="14.35" hidden="false" customHeight="true" outlineLevel="0" collapsed="false">
      <c r="A635" s="17" t="s">
        <v>2981</v>
      </c>
      <c r="B635" s="27" t="n">
        <f aca="false">'POSITION - Tableau 1'!B635</f>
        <v>4</v>
      </c>
      <c r="C635" s="35" t="s">
        <v>283</v>
      </c>
      <c r="D635" s="36" t="s">
        <v>4404</v>
      </c>
      <c r="E635" s="27" t="n">
        <f aca="false">YEAR(TOT!A637)</f>
        <v>1992</v>
      </c>
      <c r="F635" s="28" t="n">
        <f aca="false">MONTH(TOT!A637)</f>
        <v>11</v>
      </c>
      <c r="G635" s="28" t="n">
        <f aca="false">DAY(TOT!A637)</f>
        <v>1</v>
      </c>
      <c r="H635" s="37" t="n">
        <v>73</v>
      </c>
      <c r="I635" s="37" t="n">
        <v>175</v>
      </c>
      <c r="J635" s="28"/>
      <c r="K635" s="38" t="n">
        <f aca="false">TOT!FX637</f>
        <v>842500</v>
      </c>
      <c r="L635" s="28"/>
      <c r="M635" s="37" t="n">
        <f aca="false">'CK - Tableau 1'!F635</f>
        <v>73</v>
      </c>
      <c r="N635" s="37" t="n">
        <f aca="false">'FG - Tableau 1'!E635</f>
        <v>33</v>
      </c>
      <c r="O635" s="37" t="n">
        <f aca="false">'DI - Tableau 1'!E635</f>
        <v>38</v>
      </c>
      <c r="P635" s="37" t="n">
        <f aca="false">'SK - Tableau 1'!G635</f>
        <v>60</v>
      </c>
      <c r="Q635" s="37" t="n">
        <f aca="false">'ST - Tableau 1'!D635</f>
        <v>35</v>
      </c>
      <c r="R635" s="37" t="n">
        <f aca="false">'EN - Tableau 1'!D635</f>
        <v>33</v>
      </c>
      <c r="S635" s="37" t="n">
        <f aca="false">DU!E635</f>
        <v>82</v>
      </c>
      <c r="T635" s="37" t="n">
        <f aca="false">'PH - Tableau 1'!P635</f>
        <v>53.5</v>
      </c>
      <c r="U635" s="37" t="n">
        <f aca="false">'FO - Tableau 1'!D635</f>
        <v>33</v>
      </c>
      <c r="V635" s="37" t="n">
        <f aca="false">'PA - Tableau 1'!K635</f>
        <v>47</v>
      </c>
      <c r="W635" s="37" t="n">
        <f aca="false">'SC - Tableau 1'!L635</f>
        <v>60</v>
      </c>
      <c r="X635" s="37" t="n">
        <f aca="false">'DF - Tableau 1'!I635</f>
        <v>60</v>
      </c>
      <c r="Y635" s="37" t="n">
        <f aca="false">PS!F635</f>
        <v>33</v>
      </c>
      <c r="Z635" s="37" t="n">
        <v>50</v>
      </c>
      <c r="AA635" s="37" t="n">
        <v>50</v>
      </c>
      <c r="AB635" s="37" t="n">
        <v>50</v>
      </c>
    </row>
    <row r="636" customFormat="false" ht="14.35" hidden="false" customHeight="true" outlineLevel="0" collapsed="false">
      <c r="A636" s="17" t="s">
        <v>2984</v>
      </c>
      <c r="B636" s="27" t="n">
        <f aca="false">'POSITION - Tableau 1'!B636</f>
        <v>8</v>
      </c>
      <c r="C636" s="35" t="s">
        <v>283</v>
      </c>
      <c r="D636" s="36" t="s">
        <v>4404</v>
      </c>
      <c r="E636" s="27" t="n">
        <f aca="false">YEAR(TOT!A638)</f>
        <v>1991</v>
      </c>
      <c r="F636" s="28" t="n">
        <f aca="false">MONTH(TOT!A638)</f>
        <v>3</v>
      </c>
      <c r="G636" s="28" t="n">
        <f aca="false">DAY(TOT!A638)</f>
        <v>20</v>
      </c>
      <c r="H636" s="37" t="n">
        <v>72</v>
      </c>
      <c r="I636" s="37" t="n">
        <v>204</v>
      </c>
      <c r="J636" s="28"/>
      <c r="K636" s="38" t="n">
        <f aca="false">TOT!FX638</f>
        <v>5000000</v>
      </c>
      <c r="L636" s="28"/>
      <c r="M636" s="37" t="n">
        <f aca="false">'CK - Tableau 1'!F636</f>
        <v>54</v>
      </c>
      <c r="N636" s="37" t="n">
        <f aca="false">'FG - Tableau 1'!E636</f>
        <v>33</v>
      </c>
      <c r="O636" s="37" t="n">
        <f aca="false">'DI - Tableau 1'!E636</f>
        <v>91</v>
      </c>
      <c r="P636" s="37" t="n">
        <f aca="false">'SK - Tableau 1'!G636</f>
        <v>95</v>
      </c>
      <c r="Q636" s="37" t="n">
        <f aca="false">'ST - Tableau 1'!D636</f>
        <v>81</v>
      </c>
      <c r="R636" s="37" t="n">
        <f aca="false">'EN - Tableau 1'!D636</f>
        <v>78</v>
      </c>
      <c r="S636" s="37" t="n">
        <f aca="false">DU!E636</f>
        <v>98</v>
      </c>
      <c r="T636" s="37" t="n">
        <f aca="false">'PH - Tableau 1'!P636</f>
        <v>73.25</v>
      </c>
      <c r="U636" s="37" t="n">
        <f aca="false">'FO - Tableau 1'!D636</f>
        <v>33</v>
      </c>
      <c r="V636" s="37" t="n">
        <f aca="false">'PA - Tableau 1'!K636</f>
        <v>74</v>
      </c>
      <c r="W636" s="37" t="n">
        <f aca="false">'SC - Tableau 1'!L636</f>
        <v>62.5</v>
      </c>
      <c r="X636" s="37" t="n">
        <f aca="false">'DF - Tableau 1'!I636</f>
        <v>65.5</v>
      </c>
      <c r="Y636" s="37" t="n">
        <f aca="false">PS!F636</f>
        <v>33</v>
      </c>
      <c r="Z636" s="37" t="n">
        <v>50</v>
      </c>
      <c r="AA636" s="37" t="n">
        <v>50</v>
      </c>
      <c r="AB636" s="37" t="n">
        <v>50</v>
      </c>
    </row>
    <row r="637" customFormat="false" ht="14.35" hidden="false" customHeight="true" outlineLevel="0" collapsed="false">
      <c r="A637" s="17" t="s">
        <v>2987</v>
      </c>
      <c r="B637" s="27" t="n">
        <f aca="false">'POSITION - Tableau 1'!B637</f>
        <v>2</v>
      </c>
      <c r="C637" s="35" t="s">
        <v>262</v>
      </c>
      <c r="D637" s="36" t="s">
        <v>4403</v>
      </c>
      <c r="E637" s="27" t="n">
        <f aca="false">YEAR(TOT!A639)</f>
        <v>1995</v>
      </c>
      <c r="F637" s="28" t="n">
        <f aca="false">MONTH(TOT!A639)</f>
        <v>3</v>
      </c>
      <c r="G637" s="28" t="n">
        <f aca="false">DAY(TOT!A639)</f>
        <v>20</v>
      </c>
      <c r="H637" s="37" t="n">
        <v>76</v>
      </c>
      <c r="I637" s="37" t="n">
        <v>230</v>
      </c>
      <c r="J637" s="28"/>
      <c r="K637" s="38" t="n">
        <f aca="false">TOT!FX639</f>
        <v>650000</v>
      </c>
      <c r="L637" s="28"/>
      <c r="M637" s="37" t="n">
        <f aca="false">'CK - Tableau 1'!F637</f>
        <v>73</v>
      </c>
      <c r="N637" s="37" t="n">
        <f aca="false">'FG - Tableau 1'!E637</f>
        <v>33</v>
      </c>
      <c r="O637" s="37" t="n">
        <f aca="false">'DI - Tableau 1'!E637</f>
        <v>73</v>
      </c>
      <c r="P637" s="37" t="n">
        <f aca="false">'SK - Tableau 1'!G637</f>
        <v>55</v>
      </c>
      <c r="Q637" s="37" t="n">
        <f aca="false">'ST - Tableau 1'!D637</f>
        <v>93</v>
      </c>
      <c r="R637" s="37" t="n">
        <f aca="false">'EN - Tableau 1'!D637</f>
        <v>33</v>
      </c>
      <c r="S637" s="37" t="n">
        <f aca="false">DU!E637</f>
        <v>83</v>
      </c>
      <c r="T637" s="37" t="n">
        <f aca="false">'PH - Tableau 1'!P637</f>
        <v>55.875</v>
      </c>
      <c r="U637" s="37" t="n">
        <f aca="false">'FO - Tableau 1'!D637</f>
        <v>33</v>
      </c>
      <c r="V637" s="37" t="n">
        <f aca="false">'PA - Tableau 1'!K637</f>
        <v>47</v>
      </c>
      <c r="W637" s="37" t="n">
        <f aca="false">'SC - Tableau 1'!L637</f>
        <v>60</v>
      </c>
      <c r="X637" s="37" t="n">
        <f aca="false">'DF - Tableau 1'!I637</f>
        <v>60</v>
      </c>
      <c r="Y637" s="37" t="n">
        <f aca="false">PS!F637</f>
        <v>33</v>
      </c>
      <c r="Z637" s="37" t="n">
        <v>50</v>
      </c>
      <c r="AA637" s="37" t="n">
        <v>50</v>
      </c>
      <c r="AB637" s="37" t="n">
        <v>50</v>
      </c>
    </row>
    <row r="638" customFormat="false" ht="14.35" hidden="false" customHeight="true" outlineLevel="0" collapsed="false">
      <c r="A638" s="17" t="s">
        <v>2990</v>
      </c>
      <c r="B638" s="27" t="n">
        <f aca="false">'POSITION - Tableau 1'!B638</f>
        <v>2</v>
      </c>
      <c r="C638" s="35" t="s">
        <v>262</v>
      </c>
      <c r="D638" s="36" t="s">
        <v>4404</v>
      </c>
      <c r="E638" s="27" t="n">
        <f aca="false">YEAR(TOT!A640)</f>
        <v>1995</v>
      </c>
      <c r="F638" s="28" t="n">
        <f aca="false">MONTH(TOT!A640)</f>
        <v>12</v>
      </c>
      <c r="G638" s="28" t="n">
        <f aca="false">DAY(TOT!A640)</f>
        <v>5</v>
      </c>
      <c r="H638" s="37" t="n">
        <v>74</v>
      </c>
      <c r="I638" s="37" t="n">
        <v>234</v>
      </c>
      <c r="J638" s="28"/>
      <c r="K638" s="38" t="n">
        <f aca="false">TOT!FX640</f>
        <v>832500</v>
      </c>
      <c r="L638" s="28"/>
      <c r="M638" s="37" t="n">
        <f aca="false">'CK - Tableau 1'!F638</f>
        <v>95</v>
      </c>
      <c r="N638" s="37" t="n">
        <f aca="false">'FG - Tableau 1'!E638</f>
        <v>69</v>
      </c>
      <c r="O638" s="37" t="n">
        <f aca="false">'DI - Tableau 1'!E638</f>
        <v>40</v>
      </c>
      <c r="P638" s="37" t="n">
        <f aca="false">'SK - Tableau 1'!G638</f>
        <v>73</v>
      </c>
      <c r="Q638" s="37" t="n">
        <f aca="false">'ST - Tableau 1'!D638</f>
        <v>97</v>
      </c>
      <c r="R638" s="37" t="n">
        <f aca="false">'EN - Tableau 1'!D638</f>
        <v>33</v>
      </c>
      <c r="S638" s="37" t="n">
        <f aca="false">DU!E638</f>
        <v>92</v>
      </c>
      <c r="T638" s="37" t="n">
        <f aca="false">'PH - Tableau 1'!P638</f>
        <v>71.5</v>
      </c>
      <c r="U638" s="37" t="n">
        <f aca="false">'FO - Tableau 1'!D638</f>
        <v>33</v>
      </c>
      <c r="V638" s="37" t="n">
        <f aca="false">'PA - Tableau 1'!K638</f>
        <v>66</v>
      </c>
      <c r="W638" s="37" t="n">
        <f aca="false">'SC - Tableau 1'!L638</f>
        <v>73</v>
      </c>
      <c r="X638" s="37" t="n">
        <f aca="false">'DF - Tableau 1'!I638</f>
        <v>54.5</v>
      </c>
      <c r="Y638" s="37" t="n">
        <f aca="false">PS!F638</f>
        <v>61.5</v>
      </c>
      <c r="Z638" s="37" t="n">
        <v>50</v>
      </c>
      <c r="AA638" s="37" t="n">
        <v>50</v>
      </c>
      <c r="AB638" s="37" t="n">
        <v>50</v>
      </c>
    </row>
    <row r="639" customFormat="false" ht="14.35" hidden="false" customHeight="true" outlineLevel="0" collapsed="false">
      <c r="A639" s="17" t="s">
        <v>2992</v>
      </c>
      <c r="B639" s="27" t="n">
        <f aca="false">'POSITION - Tableau 1'!B639</f>
        <v>3</v>
      </c>
      <c r="C639" s="35" t="s">
        <v>283</v>
      </c>
      <c r="D639" s="36" t="s">
        <v>4403</v>
      </c>
      <c r="E639" s="27" t="n">
        <f aca="false">YEAR(TOT!A641)</f>
        <v>1996</v>
      </c>
      <c r="F639" s="28" t="n">
        <f aca="false">MONTH(TOT!A641)</f>
        <v>2</v>
      </c>
      <c r="G639" s="28" t="n">
        <f aca="false">DAY(TOT!A641)</f>
        <v>23</v>
      </c>
      <c r="H639" s="37" t="n">
        <v>72</v>
      </c>
      <c r="I639" s="37" t="n">
        <v>177</v>
      </c>
      <c r="J639" s="28"/>
      <c r="K639" s="38" t="n">
        <f aca="false">TOT!FX641</f>
        <v>925000</v>
      </c>
      <c r="L639" s="28"/>
      <c r="M639" s="37" t="n">
        <f aca="false">'CK - Tableau 1'!F639</f>
        <v>33</v>
      </c>
      <c r="N639" s="37" t="n">
        <f aca="false">'FG - Tableau 1'!E639</f>
        <v>33</v>
      </c>
      <c r="O639" s="37" t="n">
        <f aca="false">'DI - Tableau 1'!E639</f>
        <v>88</v>
      </c>
      <c r="P639" s="37" t="n">
        <f aca="false">'SK - Tableau 1'!G639</f>
        <v>78</v>
      </c>
      <c r="Q639" s="37" t="n">
        <f aca="false">'ST - Tableau 1'!D639</f>
        <v>38</v>
      </c>
      <c r="R639" s="37" t="n">
        <f aca="false">'EN - Tableau 1'!D639</f>
        <v>83</v>
      </c>
      <c r="S639" s="37" t="n">
        <f aca="false">DU!E639</f>
        <v>95</v>
      </c>
      <c r="T639" s="37" t="n">
        <f aca="false">'PH - Tableau 1'!P639</f>
        <v>79.125</v>
      </c>
      <c r="U639" s="37" t="n">
        <f aca="false">'FO - Tableau 1'!D639</f>
        <v>38</v>
      </c>
      <c r="V639" s="37" t="n">
        <f aca="false">'PA - Tableau 1'!K639</f>
        <v>80.5</v>
      </c>
      <c r="W639" s="37" t="n">
        <f aca="false">'SC - Tableau 1'!L639</f>
        <v>72.5</v>
      </c>
      <c r="X639" s="37" t="n">
        <f aca="false">'DF - Tableau 1'!I639</f>
        <v>77.5</v>
      </c>
      <c r="Y639" s="37" t="n">
        <f aca="false">PS!F639</f>
        <v>66.5</v>
      </c>
      <c r="Z639" s="37" t="n">
        <v>50</v>
      </c>
      <c r="AA639" s="37" t="n">
        <v>50</v>
      </c>
      <c r="AB639" s="37" t="n">
        <v>50</v>
      </c>
    </row>
    <row r="640" customFormat="false" ht="14.35" hidden="false" customHeight="true" outlineLevel="0" collapsed="false">
      <c r="A640" s="17" t="s">
        <v>2994</v>
      </c>
      <c r="B640" s="27" t="n">
        <f aca="false">'POSITION - Tableau 1'!B640</f>
        <v>8</v>
      </c>
      <c r="C640" s="35" t="s">
        <v>283</v>
      </c>
      <c r="D640" s="36" t="s">
        <v>4403</v>
      </c>
      <c r="E640" s="27" t="n">
        <f aca="false">YEAR(TOT!A642)</f>
        <v>1993</v>
      </c>
      <c r="F640" s="28" t="n">
        <f aca="false">MONTH(TOT!A642)</f>
        <v>6</v>
      </c>
      <c r="G640" s="28" t="n">
        <f aca="false">DAY(TOT!A642)</f>
        <v>3</v>
      </c>
      <c r="H640" s="37" t="n">
        <v>74</v>
      </c>
      <c r="I640" s="37" t="n">
        <v>200</v>
      </c>
      <c r="J640" s="28"/>
      <c r="K640" s="38" t="n">
        <f aca="false">TOT!FX642</f>
        <v>742500</v>
      </c>
      <c r="L640" s="28"/>
      <c r="M640" s="37" t="n">
        <f aca="false">'CK - Tableau 1'!F640</f>
        <v>60</v>
      </c>
      <c r="N640" s="37" t="n">
        <f aca="false">'FG - Tableau 1'!E640</f>
        <v>70</v>
      </c>
      <c r="O640" s="37" t="n">
        <f aca="false">'DI - Tableau 1'!E640</f>
        <v>40</v>
      </c>
      <c r="P640" s="37" t="n">
        <f aca="false">'SK - Tableau 1'!G640</f>
        <v>66</v>
      </c>
      <c r="Q640" s="37" t="n">
        <f aca="false">'ST - Tableau 1'!D640</f>
        <v>61</v>
      </c>
      <c r="R640" s="37" t="n">
        <f aca="false">'EN - Tableau 1'!D640</f>
        <v>33</v>
      </c>
      <c r="S640" s="37" t="n">
        <f aca="false">DU!E640</f>
        <v>83</v>
      </c>
      <c r="T640" s="37" t="n">
        <f aca="false">'PH - Tableau 1'!P640</f>
        <v>62</v>
      </c>
      <c r="U640" s="37" t="n">
        <f aca="false">'FO - Tableau 1'!D640</f>
        <v>33</v>
      </c>
      <c r="V640" s="37" t="n">
        <f aca="false">'PA - Tableau 1'!K640</f>
        <v>66</v>
      </c>
      <c r="W640" s="37" t="n">
        <f aca="false">'SC - Tableau 1'!L640</f>
        <v>48.5</v>
      </c>
      <c r="X640" s="37" t="n">
        <f aca="false">'DF - Tableau 1'!I640</f>
        <v>57</v>
      </c>
      <c r="Y640" s="37" t="n">
        <f aca="false">PS!F640</f>
        <v>33</v>
      </c>
      <c r="Z640" s="37" t="n">
        <v>50</v>
      </c>
      <c r="AA640" s="37" t="n">
        <v>50</v>
      </c>
      <c r="AB640" s="37" t="n">
        <v>50</v>
      </c>
    </row>
    <row r="641" customFormat="false" ht="14.35" hidden="false" customHeight="true" outlineLevel="0" collapsed="false">
      <c r="A641" s="17" t="s">
        <v>2998</v>
      </c>
      <c r="B641" s="27" t="n">
        <f aca="false">'POSITION - Tableau 1'!B641</f>
        <v>1</v>
      </c>
      <c r="C641" s="35" t="s">
        <v>283</v>
      </c>
      <c r="D641" s="36" t="s">
        <v>4404</v>
      </c>
      <c r="E641" s="27" t="n">
        <f aca="false">YEAR(TOT!A643)</f>
        <v>1992</v>
      </c>
      <c r="F641" s="28" t="n">
        <f aca="false">MONTH(TOT!A643)</f>
        <v>9</v>
      </c>
      <c r="G641" s="28" t="n">
        <f aca="false">DAY(TOT!A643)</f>
        <v>26</v>
      </c>
      <c r="H641" s="37" t="n">
        <v>73</v>
      </c>
      <c r="I641" s="37" t="n">
        <v>195</v>
      </c>
      <c r="J641" s="28"/>
      <c r="K641" s="38" t="n">
        <f aca="false">TOT!FX643</f>
        <v>925000</v>
      </c>
      <c r="L641" s="28"/>
      <c r="M641" s="37" t="n">
        <f aca="false">'CK - Tableau 1'!F641</f>
        <v>57</v>
      </c>
      <c r="N641" s="37" t="n">
        <f aca="false">'FG - Tableau 1'!E641</f>
        <v>33</v>
      </c>
      <c r="O641" s="37" t="n">
        <f aca="false">'DI - Tableau 1'!E641</f>
        <v>80</v>
      </c>
      <c r="P641" s="37" t="n">
        <f aca="false">'SK - Tableau 1'!G641</f>
        <v>78</v>
      </c>
      <c r="Q641" s="37" t="n">
        <f aca="false">'ST - Tableau 1'!D641</f>
        <v>58</v>
      </c>
      <c r="R641" s="37" t="n">
        <f aca="false">'EN - Tableau 1'!D641</f>
        <v>42</v>
      </c>
      <c r="S641" s="37" t="n">
        <f aca="false">DU!E641</f>
        <v>91</v>
      </c>
      <c r="T641" s="37" t="n">
        <f aca="false">'PH - Tableau 1'!P641</f>
        <v>69.125</v>
      </c>
      <c r="U641" s="37" t="n">
        <f aca="false">'FO - Tableau 1'!D641</f>
        <v>60</v>
      </c>
      <c r="V641" s="37" t="n">
        <f aca="false">'PA - Tableau 1'!K641</f>
        <v>74</v>
      </c>
      <c r="W641" s="37" t="n">
        <f aca="false">'SC - Tableau 1'!L641</f>
        <v>62</v>
      </c>
      <c r="X641" s="37" t="n">
        <f aca="false">'DF - Tableau 1'!I641</f>
        <v>63.5</v>
      </c>
      <c r="Y641" s="37" t="n">
        <f aca="false">PS!F641</f>
        <v>33</v>
      </c>
      <c r="Z641" s="37" t="n">
        <v>50</v>
      </c>
      <c r="AA641" s="37" t="n">
        <v>50</v>
      </c>
      <c r="AB641" s="37" t="n">
        <v>50</v>
      </c>
    </row>
    <row r="642" customFormat="false" ht="14.35" hidden="false" customHeight="true" outlineLevel="0" collapsed="false">
      <c r="A642" s="17" t="s">
        <v>3002</v>
      </c>
      <c r="B642" s="27" t="n">
        <f aca="false">'POSITION - Tableau 1'!B642</f>
        <v>1</v>
      </c>
      <c r="C642" s="35" t="s">
        <v>321</v>
      </c>
      <c r="D642" s="36" t="s">
        <v>4404</v>
      </c>
      <c r="E642" s="27" t="n">
        <f aca="false">YEAR(TOT!A644)</f>
        <v>1987</v>
      </c>
      <c r="F642" s="28" t="n">
        <f aca="false">MONTH(TOT!A644)</f>
        <v>11</v>
      </c>
      <c r="G642" s="28" t="n">
        <f aca="false">DAY(TOT!A644)</f>
        <v>23</v>
      </c>
      <c r="H642" s="37" t="n">
        <v>73</v>
      </c>
      <c r="I642" s="37" t="n">
        <v>210</v>
      </c>
      <c r="J642" s="28"/>
      <c r="K642" s="38" t="n">
        <f aca="false">TOT!FX644</f>
        <v>7500000</v>
      </c>
      <c r="L642" s="28"/>
      <c r="M642" s="37" t="n">
        <f aca="false">'CK - Tableau 1'!F642</f>
        <v>38</v>
      </c>
      <c r="N642" s="37" t="n">
        <f aca="false">'FG - Tableau 1'!E642</f>
        <v>33</v>
      </c>
      <c r="O642" s="37" t="n">
        <f aca="false">'DI - Tableau 1'!E642</f>
        <v>66</v>
      </c>
      <c r="P642" s="37" t="n">
        <f aca="false">'SK - Tableau 1'!G642</f>
        <v>88</v>
      </c>
      <c r="Q642" s="37" t="n">
        <f aca="false">'ST - Tableau 1'!D642</f>
        <v>84</v>
      </c>
      <c r="R642" s="37" t="n">
        <f aca="false">'EN - Tableau 1'!D642</f>
        <v>99</v>
      </c>
      <c r="S642" s="37" t="n">
        <f aca="false">DU!E642</f>
        <v>98</v>
      </c>
      <c r="T642" s="37" t="n">
        <f aca="false">'PH - Tableau 1'!P642</f>
        <v>79.875</v>
      </c>
      <c r="U642" s="37" t="n">
        <f aca="false">'FO - Tableau 1'!D642</f>
        <v>75</v>
      </c>
      <c r="V642" s="37" t="n">
        <f aca="false">'PA - Tableau 1'!K642</f>
        <v>90.5</v>
      </c>
      <c r="W642" s="37" t="n">
        <f aca="false">'SC - Tableau 1'!L642</f>
        <v>75.5</v>
      </c>
      <c r="X642" s="37" t="n">
        <f aca="false">'DF - Tableau 1'!I642</f>
        <v>69</v>
      </c>
      <c r="Y642" s="37" t="n">
        <f aca="false">PS!F642</f>
        <v>40</v>
      </c>
      <c r="Z642" s="37" t="n">
        <v>50</v>
      </c>
      <c r="AA642" s="37" t="n">
        <v>50</v>
      </c>
      <c r="AB642" s="37" t="n">
        <v>50</v>
      </c>
    </row>
    <row r="643" customFormat="false" ht="14.35" hidden="false" customHeight="true" outlineLevel="0" collapsed="false">
      <c r="A643" s="17" t="s">
        <v>3007</v>
      </c>
      <c r="B643" s="27" t="n">
        <f aca="false">'POSITION - Tableau 1'!B643</f>
        <v>1</v>
      </c>
      <c r="C643" s="35" t="s">
        <v>1137</v>
      </c>
      <c r="D643" s="36" t="s">
        <v>4403</v>
      </c>
      <c r="E643" s="27" t="n">
        <f aca="false">YEAR(TOT!A645)</f>
        <v>1999</v>
      </c>
      <c r="F643" s="28" t="n">
        <f aca="false">MONTH(TOT!A645)</f>
        <v>1</v>
      </c>
      <c r="G643" s="28" t="n">
        <f aca="false">DAY(TOT!A645)</f>
        <v>4</v>
      </c>
      <c r="H643" s="37" t="n">
        <v>73</v>
      </c>
      <c r="I643" s="37" t="n">
        <v>175</v>
      </c>
      <c r="J643" s="28"/>
      <c r="K643" s="38" t="n">
        <f aca="false">TOT!FX645</f>
        <v>925000</v>
      </c>
      <c r="L643" s="28"/>
      <c r="M643" s="37" t="n">
        <f aca="false">'CK - Tableau 1'!F643</f>
        <v>49</v>
      </c>
      <c r="N643" s="37" t="n">
        <f aca="false">'FG - Tableau 1'!E643</f>
        <v>33</v>
      </c>
      <c r="O643" s="37" t="n">
        <f aca="false">'DI - Tableau 1'!E643</f>
        <v>77</v>
      </c>
      <c r="P643" s="37" t="n">
        <f aca="false">'SK - Tableau 1'!G643</f>
        <v>68</v>
      </c>
      <c r="Q643" s="37" t="n">
        <f aca="false">'ST - Tableau 1'!D643</f>
        <v>35</v>
      </c>
      <c r="R643" s="37" t="n">
        <f aca="false">'EN - Tableau 1'!D643</f>
        <v>65</v>
      </c>
      <c r="S643" s="37" t="n">
        <f aca="false">DU!E643</f>
        <v>99</v>
      </c>
      <c r="T643" s="37" t="n">
        <f aca="false">'PH - Tableau 1'!P643</f>
        <v>82.375</v>
      </c>
      <c r="U643" s="37" t="n">
        <f aca="false">'FO - Tableau 1'!D643</f>
        <v>48</v>
      </c>
      <c r="V643" s="37" t="n">
        <f aca="false">'PA - Tableau 1'!K643</f>
        <v>85.5</v>
      </c>
      <c r="W643" s="37" t="n">
        <f aca="false">'SC - Tableau 1'!L643</f>
        <v>84.5</v>
      </c>
      <c r="X643" s="37" t="n">
        <f aca="false">'DF - Tableau 1'!I643</f>
        <v>75.5</v>
      </c>
      <c r="Y643" s="37" t="n">
        <f aca="false">PS!F643</f>
        <v>42</v>
      </c>
      <c r="Z643" s="37" t="n">
        <v>50</v>
      </c>
      <c r="AA643" s="37" t="n">
        <v>50</v>
      </c>
      <c r="AB643" s="37" t="n">
        <v>50</v>
      </c>
    </row>
    <row r="644" customFormat="false" ht="14.35" hidden="false" customHeight="true" outlineLevel="0" collapsed="false">
      <c r="A644" s="17" t="s">
        <v>3012</v>
      </c>
      <c r="B644" s="27" t="n">
        <f aca="false">'POSITION - Tableau 1'!B644</f>
        <v>2</v>
      </c>
      <c r="C644" s="35" t="s">
        <v>262</v>
      </c>
      <c r="D644" s="36" t="s">
        <v>4404</v>
      </c>
      <c r="E644" s="27" t="n">
        <f aca="false">YEAR(TOT!A646)</f>
        <v>1991</v>
      </c>
      <c r="F644" s="28" t="n">
        <f aca="false">MONTH(TOT!A646)</f>
        <v>2</v>
      </c>
      <c r="G644" s="28" t="n">
        <f aca="false">DAY(TOT!A646)</f>
        <v>22</v>
      </c>
      <c r="H644" s="37" t="n">
        <v>73</v>
      </c>
      <c r="I644" s="37" t="n">
        <v>215</v>
      </c>
      <c r="J644" s="28"/>
      <c r="K644" s="38" t="n">
        <f aca="false">TOT!FX646</f>
        <v>775000</v>
      </c>
      <c r="L644" s="28"/>
      <c r="M644" s="37" t="n">
        <f aca="false">'CK - Tableau 1'!F644</f>
        <v>98</v>
      </c>
      <c r="N644" s="37" t="n">
        <f aca="false">'FG - Tableau 1'!E644</f>
        <v>86</v>
      </c>
      <c r="O644" s="37" t="n">
        <f aca="false">'DI - Tableau 1'!E644</f>
        <v>44</v>
      </c>
      <c r="P644" s="37" t="n">
        <f aca="false">'SK - Tableau 1'!G644</f>
        <v>58</v>
      </c>
      <c r="Q644" s="37" t="n">
        <f aca="false">'ST - Tableau 1'!D644</f>
        <v>90</v>
      </c>
      <c r="R644" s="37" t="n">
        <f aca="false">'EN - Tableau 1'!D644</f>
        <v>33</v>
      </c>
      <c r="S644" s="37" t="n">
        <f aca="false">DU!E644</f>
        <v>94</v>
      </c>
      <c r="T644" s="37" t="n">
        <f aca="false">'PH - Tableau 1'!P644</f>
        <v>71.625</v>
      </c>
      <c r="U644" s="37" t="n">
        <f aca="false">'FO - Tableau 1'!D644</f>
        <v>53</v>
      </c>
      <c r="V644" s="37" t="n">
        <f aca="false">'PA - Tableau 1'!K644</f>
        <v>51</v>
      </c>
      <c r="W644" s="37" t="n">
        <f aca="false">'SC - Tableau 1'!L644</f>
        <v>73</v>
      </c>
      <c r="X644" s="37" t="n">
        <f aca="false">'DF - Tableau 1'!I644</f>
        <v>68</v>
      </c>
      <c r="Y644" s="37" t="n">
        <f aca="false">PS!F644</f>
        <v>33</v>
      </c>
      <c r="Z644" s="37" t="n">
        <v>50</v>
      </c>
      <c r="AA644" s="37" t="n">
        <v>50</v>
      </c>
      <c r="AB644" s="37" t="n">
        <v>50</v>
      </c>
    </row>
    <row r="645" customFormat="false" ht="14.35" hidden="false" customHeight="true" outlineLevel="0" collapsed="false">
      <c r="A645" s="17" t="s">
        <v>3017</v>
      </c>
      <c r="B645" s="27" t="n">
        <f aca="false">'POSITION - Tableau 1'!B645</f>
        <v>2</v>
      </c>
      <c r="C645" s="35" t="s">
        <v>283</v>
      </c>
      <c r="D645" s="36" t="s">
        <v>4403</v>
      </c>
      <c r="E645" s="27" t="n">
        <f aca="false">YEAR(TOT!A647)</f>
        <v>1994</v>
      </c>
      <c r="F645" s="28" t="n">
        <f aca="false">MONTH(TOT!A647)</f>
        <v>1</v>
      </c>
      <c r="G645" s="28" t="n">
        <f aca="false">DAY(TOT!A647)</f>
        <v>11</v>
      </c>
      <c r="H645" s="37" t="n">
        <v>74</v>
      </c>
      <c r="I645" s="37" t="n">
        <v>200</v>
      </c>
      <c r="J645" s="28"/>
      <c r="K645" s="38" t="n">
        <f aca="false">TOT!FX647</f>
        <v>650000</v>
      </c>
      <c r="L645" s="28"/>
      <c r="M645" s="37" t="n">
        <f aca="false">'CK - Tableau 1'!F645</f>
        <v>73</v>
      </c>
      <c r="N645" s="37" t="n">
        <f aca="false">'FG - Tableau 1'!E645</f>
        <v>33</v>
      </c>
      <c r="O645" s="37" t="n">
        <f aca="false">'DI - Tableau 1'!E645</f>
        <v>73</v>
      </c>
      <c r="P645" s="37" t="n">
        <f aca="false">'SK - Tableau 1'!G645</f>
        <v>47</v>
      </c>
      <c r="Q645" s="37" t="n">
        <f aca="false">'ST - Tableau 1'!D645</f>
        <v>61</v>
      </c>
      <c r="R645" s="37" t="n">
        <f aca="false">'EN - Tableau 1'!D645</f>
        <v>33</v>
      </c>
      <c r="S645" s="37" t="n">
        <f aca="false">DU!E645</f>
        <v>81</v>
      </c>
      <c r="T645" s="37" t="n">
        <f aca="false">'PH - Tableau 1'!P645</f>
        <v>50.25</v>
      </c>
      <c r="U645" s="37" t="n">
        <f aca="false">'FO - Tableau 1'!D645</f>
        <v>33</v>
      </c>
      <c r="V645" s="37" t="n">
        <f aca="false">'PA - Tableau 1'!K645</f>
        <v>47</v>
      </c>
      <c r="W645" s="37" t="n">
        <f aca="false">'SC - Tableau 1'!L645</f>
        <v>47</v>
      </c>
      <c r="X645" s="37" t="n">
        <f aca="false">'DF - Tableau 1'!I645</f>
        <v>47</v>
      </c>
      <c r="Y645" s="37" t="n">
        <f aca="false">PS!F645</f>
        <v>33</v>
      </c>
      <c r="Z645" s="37" t="n">
        <v>50</v>
      </c>
      <c r="AA645" s="37" t="n">
        <v>50</v>
      </c>
      <c r="AB645" s="37" t="n">
        <v>50</v>
      </c>
    </row>
    <row r="646" customFormat="false" ht="14.35" hidden="false" customHeight="true" outlineLevel="0" collapsed="false">
      <c r="A646" s="17" t="s">
        <v>3021</v>
      </c>
      <c r="B646" s="27" t="n">
        <f aca="false">'POSITION - Tableau 1'!B646</f>
        <v>1</v>
      </c>
      <c r="C646" s="35" t="s">
        <v>262</v>
      </c>
      <c r="D646" s="36" t="s">
        <v>4403</v>
      </c>
      <c r="E646" s="27" t="n">
        <f aca="false">YEAR(TOT!A648)</f>
        <v>1997</v>
      </c>
      <c r="F646" s="28" t="n">
        <f aca="false">MONTH(TOT!A648)</f>
        <v>2</v>
      </c>
      <c r="G646" s="28" t="n">
        <f aca="false">DAY(TOT!A648)</f>
        <v>5</v>
      </c>
      <c r="H646" s="37" t="n">
        <v>76</v>
      </c>
      <c r="I646" s="37" t="n">
        <v>208</v>
      </c>
      <c r="J646" s="28"/>
      <c r="K646" s="39" t="n">
        <f aca="false">TOT!FX648</f>
        <v>0</v>
      </c>
      <c r="L646" s="28"/>
      <c r="M646" s="37" t="n">
        <f aca="false">'CK - Tableau 1'!F646</f>
        <v>73</v>
      </c>
      <c r="N646" s="37" t="n">
        <f aca="false">'FG - Tableau 1'!E646</f>
        <v>33</v>
      </c>
      <c r="O646" s="37" t="n">
        <f aca="false">'DI - Tableau 1'!E646</f>
        <v>73</v>
      </c>
      <c r="P646" s="37" t="n">
        <f aca="false">'SK - Tableau 1'!G646</f>
        <v>60</v>
      </c>
      <c r="Q646" s="37" t="n">
        <f aca="false">'ST - Tableau 1'!D646</f>
        <v>63</v>
      </c>
      <c r="R646" s="37" t="n">
        <f aca="false">'EN - Tableau 1'!D646</f>
        <v>33</v>
      </c>
      <c r="S646" s="37" t="n">
        <f aca="false">DU!E646</f>
        <v>81</v>
      </c>
      <c r="T646" s="37" t="n">
        <f aca="false">'PH - Tableau 1'!P646</f>
        <v>54.375</v>
      </c>
      <c r="U646" s="37" t="n">
        <f aca="false">'FO - Tableau 1'!D646</f>
        <v>53</v>
      </c>
      <c r="V646" s="37" t="n">
        <f aca="false">'PA - Tableau 1'!K646</f>
        <v>47</v>
      </c>
      <c r="W646" s="37" t="n">
        <f aca="false">'SC - Tableau 1'!L646</f>
        <v>53.5</v>
      </c>
      <c r="X646" s="37" t="n">
        <f aca="false">'DF - Tableau 1'!I646</f>
        <v>53.5</v>
      </c>
      <c r="Y646" s="37" t="n">
        <f aca="false">PS!F646</f>
        <v>33</v>
      </c>
      <c r="Z646" s="37" t="n">
        <v>50</v>
      </c>
      <c r="AA646" s="37" t="n">
        <v>50</v>
      </c>
      <c r="AB646" s="37" t="n">
        <v>50</v>
      </c>
    </row>
    <row r="647" customFormat="false" ht="14.35" hidden="false" customHeight="true" outlineLevel="0" collapsed="false">
      <c r="A647" s="17" t="s">
        <v>3024</v>
      </c>
      <c r="B647" s="27" t="n">
        <f aca="false">'POSITION - Tableau 1'!B647</f>
        <v>4</v>
      </c>
      <c r="C647" s="35" t="s">
        <v>423</v>
      </c>
      <c r="D647" s="36" t="s">
        <v>4404</v>
      </c>
      <c r="E647" s="27" t="n">
        <f aca="false">YEAR(TOT!A649)</f>
        <v>1993</v>
      </c>
      <c r="F647" s="28" t="n">
        <f aca="false">MONTH(TOT!A649)</f>
        <v>6</v>
      </c>
      <c r="G647" s="28" t="n">
        <f aca="false">DAY(TOT!A649)</f>
        <v>17</v>
      </c>
      <c r="H647" s="37" t="n">
        <v>71</v>
      </c>
      <c r="I647" s="37" t="n">
        <v>178</v>
      </c>
      <c r="J647" s="28"/>
      <c r="K647" s="38" t="n">
        <f aca="false">TOT!FX649</f>
        <v>4500000</v>
      </c>
      <c r="L647" s="28"/>
      <c r="M647" s="37" t="n">
        <f aca="false">'CK - Tableau 1'!F647</f>
        <v>36</v>
      </c>
      <c r="N647" s="37" t="n">
        <f aca="false">'FG - Tableau 1'!E647</f>
        <v>33</v>
      </c>
      <c r="O647" s="37" t="n">
        <f aca="false">'DI - Tableau 1'!E647</f>
        <v>63</v>
      </c>
      <c r="P647" s="37" t="n">
        <f aca="false">'SK - Tableau 1'!G647</f>
        <v>85</v>
      </c>
      <c r="Q647" s="37" t="n">
        <f aca="false">'ST - Tableau 1'!D647</f>
        <v>42</v>
      </c>
      <c r="R647" s="37" t="n">
        <f aca="false">'EN - Tableau 1'!D647</f>
        <v>99</v>
      </c>
      <c r="S647" s="37" t="n">
        <f aca="false">DU!E647</f>
        <v>95</v>
      </c>
      <c r="T647" s="37" t="n">
        <f aca="false">'PH - Tableau 1'!P647</f>
        <v>79.25</v>
      </c>
      <c r="U647" s="37" t="n">
        <f aca="false">'FO - Tableau 1'!D647</f>
        <v>53</v>
      </c>
      <c r="V647" s="37" t="n">
        <f aca="false">'PA - Tableau 1'!K647</f>
        <v>95</v>
      </c>
      <c r="W647" s="37" t="n">
        <f aca="false">'SC - Tableau 1'!L647</f>
        <v>95.5</v>
      </c>
      <c r="X647" s="37" t="n">
        <f aca="false">'DF - Tableau 1'!I647</f>
        <v>69.5</v>
      </c>
      <c r="Y647" s="37" t="n">
        <f aca="false">PS!F647</f>
        <v>58</v>
      </c>
      <c r="Z647" s="37" t="n">
        <v>50</v>
      </c>
      <c r="AA647" s="37" t="n">
        <v>50</v>
      </c>
      <c r="AB647" s="37" t="n">
        <v>50</v>
      </c>
    </row>
    <row r="648" customFormat="false" ht="14.35" hidden="false" customHeight="true" outlineLevel="0" collapsed="false">
      <c r="A648" s="17" t="s">
        <v>3028</v>
      </c>
      <c r="B648" s="27" t="n">
        <f aca="false">'POSITION - Tableau 1'!B648</f>
        <v>4</v>
      </c>
      <c r="C648" s="35" t="s">
        <v>423</v>
      </c>
      <c r="D648" s="36" t="s">
        <v>4403</v>
      </c>
      <c r="E648" s="27" t="n">
        <f aca="false">YEAR(TOT!A650)</f>
        <v>1995</v>
      </c>
      <c r="F648" s="28" t="n">
        <f aca="false">MONTH(TOT!A650)</f>
        <v>12</v>
      </c>
      <c r="G648" s="28" t="n">
        <f aca="false">DAY(TOT!A650)</f>
        <v>30</v>
      </c>
      <c r="H648" s="37" t="n">
        <v>74</v>
      </c>
      <c r="I648" s="37" t="n">
        <v>192</v>
      </c>
      <c r="J648" s="28"/>
      <c r="K648" s="38" t="n">
        <f aca="false">TOT!FX650</f>
        <v>832500</v>
      </c>
      <c r="L648" s="28"/>
      <c r="M648" s="37" t="n">
        <f aca="false">'CK - Tableau 1'!F648</f>
        <v>60</v>
      </c>
      <c r="N648" s="37" t="n">
        <f aca="false">'FG - Tableau 1'!E648</f>
        <v>33</v>
      </c>
      <c r="O648" s="37" t="n">
        <f aca="false">'DI - Tableau 1'!E648</f>
        <v>67</v>
      </c>
      <c r="P648" s="37" t="n">
        <f aca="false">'SK - Tableau 1'!G648</f>
        <v>49</v>
      </c>
      <c r="Q648" s="37" t="n">
        <f aca="false">'ST - Tableau 1'!D648</f>
        <v>47</v>
      </c>
      <c r="R648" s="37" t="n">
        <f aca="false">'EN - Tableau 1'!D648</f>
        <v>36</v>
      </c>
      <c r="S648" s="37" t="n">
        <f aca="false">DU!E648</f>
        <v>83</v>
      </c>
      <c r="T648" s="37" t="n">
        <f aca="false">'PH - Tableau 1'!P648</f>
        <v>59.375</v>
      </c>
      <c r="U648" s="37" t="n">
        <f aca="false">'FO - Tableau 1'!D648</f>
        <v>53</v>
      </c>
      <c r="V648" s="37" t="n">
        <f aca="false">'PA - Tableau 1'!K648</f>
        <v>50.5</v>
      </c>
      <c r="W648" s="37" t="n">
        <f aca="false">'SC - Tableau 1'!L648</f>
        <v>70.5</v>
      </c>
      <c r="X648" s="37" t="n">
        <f aca="false">'DF - Tableau 1'!I648</f>
        <v>66</v>
      </c>
      <c r="Y648" s="37" t="n">
        <f aca="false">PS!F648</f>
        <v>33</v>
      </c>
      <c r="Z648" s="37" t="n">
        <v>50</v>
      </c>
      <c r="AA648" s="37" t="n">
        <v>50</v>
      </c>
      <c r="AB648" s="37" t="n">
        <v>50</v>
      </c>
    </row>
    <row r="649" customFormat="false" ht="14.35" hidden="false" customHeight="true" outlineLevel="0" collapsed="false">
      <c r="A649" s="17" t="s">
        <v>3031</v>
      </c>
      <c r="B649" s="27" t="n">
        <f aca="false">'POSITION - Tableau 1'!B649</f>
        <v>4</v>
      </c>
      <c r="C649" s="35" t="s">
        <v>423</v>
      </c>
      <c r="D649" s="36" t="s">
        <v>4404</v>
      </c>
      <c r="E649" s="27" t="n">
        <f aca="false">YEAR(TOT!A651)</f>
        <v>1993</v>
      </c>
      <c r="F649" s="28" t="n">
        <f aca="false">MONTH(TOT!A651)</f>
        <v>10</v>
      </c>
      <c r="G649" s="28" t="n">
        <f aca="false">DAY(TOT!A651)</f>
        <v>14</v>
      </c>
      <c r="H649" s="37" t="n">
        <v>71</v>
      </c>
      <c r="I649" s="37" t="n">
        <v>185</v>
      </c>
      <c r="J649" s="28"/>
      <c r="K649" s="38" t="n">
        <f aca="false">TOT!FX651</f>
        <v>800000</v>
      </c>
      <c r="L649" s="28"/>
      <c r="M649" s="37" t="n">
        <f aca="false">'CK - Tableau 1'!F649</f>
        <v>73</v>
      </c>
      <c r="N649" s="37" t="n">
        <f aca="false">'FG - Tableau 1'!E649</f>
        <v>33</v>
      </c>
      <c r="O649" s="37" t="n">
        <f aca="false">'DI - Tableau 1'!E649</f>
        <v>66</v>
      </c>
      <c r="P649" s="37" t="n">
        <f aca="false">'SK - Tableau 1'!G649</f>
        <v>60</v>
      </c>
      <c r="Q649" s="37" t="n">
        <f aca="false">'ST - Tableau 1'!D649</f>
        <v>52</v>
      </c>
      <c r="R649" s="37" t="n">
        <f aca="false">'EN - Tableau 1'!D649</f>
        <v>33</v>
      </c>
      <c r="S649" s="37" t="n">
        <f aca="false">DU!E649</f>
        <v>78</v>
      </c>
      <c r="T649" s="37" t="n">
        <f aca="false">'PH - Tableau 1'!P649</f>
        <v>51.875</v>
      </c>
      <c r="U649" s="37" t="n">
        <f aca="false">'FO - Tableau 1'!D649</f>
        <v>33</v>
      </c>
      <c r="V649" s="37" t="n">
        <f aca="false">'PA - Tableau 1'!K649</f>
        <v>56</v>
      </c>
      <c r="W649" s="37" t="n">
        <f aca="false">'SC - Tableau 1'!L649</f>
        <v>60</v>
      </c>
      <c r="X649" s="37" t="n">
        <f aca="false">'DF - Tableau 1'!I649</f>
        <v>53.5</v>
      </c>
      <c r="Y649" s="37" t="n">
        <f aca="false">PS!F649</f>
        <v>33</v>
      </c>
      <c r="Z649" s="37" t="n">
        <v>50</v>
      </c>
      <c r="AA649" s="37" t="n">
        <v>50</v>
      </c>
      <c r="AB649" s="37" t="n">
        <v>50</v>
      </c>
    </row>
    <row r="650" customFormat="false" ht="14.35" hidden="false" customHeight="true" outlineLevel="0" collapsed="false">
      <c r="A650" s="17" t="s">
        <v>3036</v>
      </c>
      <c r="B650" s="27" t="n">
        <f aca="false">'POSITION - Tableau 1'!B650</f>
        <v>8</v>
      </c>
      <c r="C650" s="35" t="s">
        <v>423</v>
      </c>
      <c r="D650" s="36" t="s">
        <v>4404</v>
      </c>
      <c r="E650" s="27" t="n">
        <f aca="false">YEAR(TOT!A652)</f>
        <v>1995</v>
      </c>
      <c r="F650" s="28" t="n">
        <f aca="false">MONTH(TOT!A652)</f>
        <v>4</v>
      </c>
      <c r="G650" s="28" t="n">
        <f aca="false">DAY(TOT!A652)</f>
        <v>16</v>
      </c>
      <c r="H650" s="37" t="n">
        <v>77</v>
      </c>
      <c r="I650" s="37" t="n">
        <v>230</v>
      </c>
      <c r="J650" s="28"/>
      <c r="K650" s="38" t="n">
        <f aca="false">TOT!FX652</f>
        <v>2100000</v>
      </c>
      <c r="L650" s="28"/>
      <c r="M650" s="37" t="n">
        <f aca="false">'CK - Tableau 1'!F650</f>
        <v>91</v>
      </c>
      <c r="N650" s="37" t="n">
        <f aca="false">'FG - Tableau 1'!E650</f>
        <v>73</v>
      </c>
      <c r="O650" s="37" t="n">
        <f aca="false">'DI - Tableau 1'!E650</f>
        <v>40</v>
      </c>
      <c r="P650" s="37" t="n">
        <f aca="false">'SK - Tableau 1'!G650</f>
        <v>87</v>
      </c>
      <c r="Q650" s="37" t="n">
        <f aca="false">'ST - Tableau 1'!D650</f>
        <v>90</v>
      </c>
      <c r="R650" s="37" t="n">
        <f aca="false">'EN - Tableau 1'!D650</f>
        <v>48</v>
      </c>
      <c r="S650" s="37" t="n">
        <f aca="false">DU!E650</f>
        <v>98</v>
      </c>
      <c r="T650" s="37" t="n">
        <f aca="false">'PH - Tableau 1'!P650</f>
        <v>69.625</v>
      </c>
      <c r="U650" s="37" t="n">
        <f aca="false">'FO - Tableau 1'!D650</f>
        <v>33</v>
      </c>
      <c r="V650" s="37" t="n">
        <f aca="false">'PA - Tableau 1'!K650</f>
        <v>54.5</v>
      </c>
      <c r="W650" s="37" t="n">
        <f aca="false">'SC - Tableau 1'!L650</f>
        <v>56.5</v>
      </c>
      <c r="X650" s="37" t="n">
        <f aca="false">'DF - Tableau 1'!I650</f>
        <v>67</v>
      </c>
      <c r="Y650" s="37" t="n">
        <f aca="false">PS!F650</f>
        <v>33</v>
      </c>
      <c r="Z650" s="37" t="n">
        <v>50</v>
      </c>
      <c r="AA650" s="37" t="n">
        <v>50</v>
      </c>
      <c r="AB650" s="37" t="n">
        <v>50</v>
      </c>
    </row>
    <row r="651" customFormat="false" ht="14.35" hidden="false" customHeight="true" outlineLevel="0" collapsed="false">
      <c r="A651" s="17" t="s">
        <v>3039</v>
      </c>
      <c r="B651" s="27" t="n">
        <f aca="false">'POSITION - Tableau 1'!B651</f>
        <v>8</v>
      </c>
      <c r="C651" s="35" t="s">
        <v>423</v>
      </c>
      <c r="D651" s="36" t="s">
        <v>4404</v>
      </c>
      <c r="E651" s="27" t="n">
        <f aca="false">YEAR(TOT!A653)</f>
        <v>1991</v>
      </c>
      <c r="F651" s="28" t="n">
        <f aca="false">MONTH(TOT!A653)</f>
        <v>10</v>
      </c>
      <c r="G651" s="28" t="n">
        <f aca="false">DAY(TOT!A653)</f>
        <v>29</v>
      </c>
      <c r="H651" s="37" t="n">
        <v>74</v>
      </c>
      <c r="I651" s="37" t="n">
        <v>195</v>
      </c>
      <c r="J651" s="28"/>
      <c r="K651" s="38" t="n">
        <f aca="false">TOT!FX653</f>
        <v>4500000</v>
      </c>
      <c r="L651" s="28"/>
      <c r="M651" s="37" t="n">
        <f aca="false">'CK - Tableau 1'!F651</f>
        <v>68</v>
      </c>
      <c r="N651" s="37" t="n">
        <f aca="false">'FG - Tableau 1'!E651</f>
        <v>66</v>
      </c>
      <c r="O651" s="37" t="n">
        <f aca="false">'DI - Tableau 1'!E651</f>
        <v>73</v>
      </c>
      <c r="P651" s="37" t="n">
        <f aca="false">'SK - Tableau 1'!G651</f>
        <v>72</v>
      </c>
      <c r="Q651" s="37" t="n">
        <f aca="false">'ST - Tableau 1'!D651</f>
        <v>52</v>
      </c>
      <c r="R651" s="37" t="n">
        <f aca="false">'EN - Tableau 1'!D651</f>
        <v>76</v>
      </c>
      <c r="S651" s="37" t="n">
        <f aca="false">DU!E651</f>
        <v>78</v>
      </c>
      <c r="T651" s="37" t="n">
        <f aca="false">'PH - Tableau 1'!P651</f>
        <v>62.375</v>
      </c>
      <c r="U651" s="37" t="n">
        <f aca="false">'FO - Tableau 1'!D651</f>
        <v>33</v>
      </c>
      <c r="V651" s="37" t="n">
        <f aca="false">'PA - Tableau 1'!K651</f>
        <v>53</v>
      </c>
      <c r="W651" s="37" t="n">
        <f aca="false">'SC - Tableau 1'!L651</f>
        <v>52</v>
      </c>
      <c r="X651" s="37" t="n">
        <f aca="false">'DF - Tableau 1'!I651</f>
        <v>77.5</v>
      </c>
      <c r="Y651" s="37" t="n">
        <f aca="false">PS!F651</f>
        <v>33</v>
      </c>
      <c r="Z651" s="37" t="n">
        <v>50</v>
      </c>
      <c r="AA651" s="37" t="n">
        <v>50</v>
      </c>
      <c r="AB651" s="37" t="n">
        <v>50</v>
      </c>
    </row>
    <row r="652" customFormat="false" ht="14.35" hidden="false" customHeight="true" outlineLevel="0" collapsed="false">
      <c r="A652" s="17" t="s">
        <v>3043</v>
      </c>
      <c r="B652" s="27" t="n">
        <f aca="false">'POSITION - Tableau 1'!B652</f>
        <v>8</v>
      </c>
      <c r="C652" s="35" t="s">
        <v>321</v>
      </c>
      <c r="D652" s="36" t="s">
        <v>4404</v>
      </c>
      <c r="E652" s="27" t="n">
        <f aca="false">YEAR(TOT!A654)</f>
        <v>1987</v>
      </c>
      <c r="F652" s="28" t="n">
        <f aca="false">MONTH(TOT!A654)</f>
        <v>6</v>
      </c>
      <c r="G652" s="28" t="n">
        <f aca="false">DAY(TOT!A654)</f>
        <v>6</v>
      </c>
      <c r="H652" s="37" t="n">
        <v>75</v>
      </c>
      <c r="I652" s="37" t="n">
        <v>197</v>
      </c>
      <c r="J652" s="28"/>
      <c r="K652" s="38" t="n">
        <f aca="false">TOT!FX654</f>
        <v>4000000</v>
      </c>
      <c r="L652" s="28"/>
      <c r="M652" s="37" t="n">
        <f aca="false">'CK - Tableau 1'!F652</f>
        <v>35</v>
      </c>
      <c r="N652" s="37" t="n">
        <f aca="false">'FG - Tableau 1'!E652</f>
        <v>33</v>
      </c>
      <c r="O652" s="37" t="n">
        <f aca="false">'DI - Tableau 1'!E652</f>
        <v>79</v>
      </c>
      <c r="P652" s="37" t="n">
        <f aca="false">'SK - Tableau 1'!G652</f>
        <v>82</v>
      </c>
      <c r="Q652" s="37" t="n">
        <f aca="false">'ST - Tableau 1'!D652</f>
        <v>49</v>
      </c>
      <c r="R652" s="37" t="n">
        <f aca="false">'EN - Tableau 1'!D652</f>
        <v>60</v>
      </c>
      <c r="S652" s="37" t="n">
        <f aca="false">DU!E652</f>
        <v>76</v>
      </c>
      <c r="T652" s="37" t="n">
        <f aca="false">'PH - Tableau 1'!P652</f>
        <v>67</v>
      </c>
      <c r="U652" s="37" t="n">
        <f aca="false">'FO - Tableau 1'!D652</f>
        <v>33</v>
      </c>
      <c r="V652" s="37" t="n">
        <f aca="false">'PA - Tableau 1'!K652</f>
        <v>59.5</v>
      </c>
      <c r="W652" s="37" t="n">
        <f aca="false">'SC - Tableau 1'!L652</f>
        <v>48</v>
      </c>
      <c r="X652" s="37" t="n">
        <f aca="false">'DF - Tableau 1'!I652</f>
        <v>79</v>
      </c>
      <c r="Y652" s="37" t="n">
        <f aca="false">PS!F652</f>
        <v>33</v>
      </c>
      <c r="Z652" s="37" t="n">
        <v>50</v>
      </c>
      <c r="AA652" s="37" t="n">
        <v>50</v>
      </c>
      <c r="AB652" s="37" t="n">
        <v>50</v>
      </c>
    </row>
    <row r="653" customFormat="false" ht="14.35" hidden="false" customHeight="true" outlineLevel="0" collapsed="false">
      <c r="A653" s="17" t="s">
        <v>3047</v>
      </c>
      <c r="B653" s="27" t="n">
        <f aca="false">'POSITION - Tableau 1'!B653</f>
        <v>8</v>
      </c>
      <c r="C653" s="35" t="s">
        <v>321</v>
      </c>
      <c r="D653" s="36" t="s">
        <v>4404</v>
      </c>
      <c r="E653" s="27" t="n">
        <f aca="false">YEAR(TOT!A655)</f>
        <v>1981</v>
      </c>
      <c r="F653" s="28" t="n">
        <f aca="false">MONTH(TOT!A655)</f>
        <v>1</v>
      </c>
      <c r="G653" s="28" t="n">
        <f aca="false">DAY(TOT!A655)</f>
        <v>12</v>
      </c>
      <c r="H653" s="37" t="n">
        <v>72</v>
      </c>
      <c r="I653" s="37" t="n">
        <v>194</v>
      </c>
      <c r="J653" s="28"/>
      <c r="K653" s="38" t="n">
        <f aca="false">TOT!FX655</f>
        <v>3500000</v>
      </c>
      <c r="L653" s="28"/>
      <c r="M653" s="37" t="n">
        <f aca="false">'CK - Tableau 1'!F653</f>
        <v>55</v>
      </c>
      <c r="N653" s="37" t="n">
        <f aca="false">'FG - Tableau 1'!E653</f>
        <v>33</v>
      </c>
      <c r="O653" s="37" t="n">
        <f aca="false">'DI - Tableau 1'!E653</f>
        <v>65</v>
      </c>
      <c r="P653" s="37" t="n">
        <f aca="false">'SK - Tableau 1'!G653</f>
        <v>93</v>
      </c>
      <c r="Q653" s="37" t="n">
        <f aca="false">'ST - Tableau 1'!D653</f>
        <v>63</v>
      </c>
      <c r="R653" s="37" t="n">
        <f aca="false">'EN - Tableau 1'!D653</f>
        <v>39</v>
      </c>
      <c r="S653" s="37" t="n">
        <f aca="false">DU!E653</f>
        <v>96</v>
      </c>
      <c r="T653" s="37" t="n">
        <f aca="false">'PH - Tableau 1'!P653</f>
        <v>69.25</v>
      </c>
      <c r="U653" s="37" t="n">
        <f aca="false">'FO - Tableau 1'!D653</f>
        <v>33</v>
      </c>
      <c r="V653" s="37" t="n">
        <f aca="false">'PA - Tableau 1'!K653</f>
        <v>65</v>
      </c>
      <c r="W653" s="37" t="n">
        <f aca="false">'SC - Tableau 1'!L653</f>
        <v>52</v>
      </c>
      <c r="X653" s="37" t="n">
        <f aca="false">'DF - Tableau 1'!I653</f>
        <v>68</v>
      </c>
      <c r="Y653" s="37" t="n">
        <f aca="false">PS!F653</f>
        <v>33</v>
      </c>
      <c r="Z653" s="37" t="n">
        <v>50</v>
      </c>
      <c r="AA653" s="37" t="n">
        <v>50</v>
      </c>
      <c r="AB653" s="37" t="n">
        <v>50</v>
      </c>
    </row>
    <row r="654" customFormat="false" ht="14.35" hidden="false" customHeight="true" outlineLevel="0" collapsed="false">
      <c r="A654" s="17" t="s">
        <v>3050</v>
      </c>
      <c r="B654" s="27" t="n">
        <f aca="false">'POSITION - Tableau 1'!B654</f>
        <v>2</v>
      </c>
      <c r="C654" s="35" t="s">
        <v>423</v>
      </c>
      <c r="D654" s="36" t="s">
        <v>4404</v>
      </c>
      <c r="E654" s="27" t="n">
        <f aca="false">YEAR(TOT!A656)</f>
        <v>1986</v>
      </c>
      <c r="F654" s="28" t="n">
        <f aca="false">MONTH(TOT!A656)</f>
        <v>7</v>
      </c>
      <c r="G654" s="28" t="n">
        <f aca="false">DAY(TOT!A656)</f>
        <v>14</v>
      </c>
      <c r="H654" s="37" t="n">
        <v>72</v>
      </c>
      <c r="I654" s="37" t="n">
        <v>172</v>
      </c>
      <c r="J654" s="28"/>
      <c r="K654" s="38" t="n">
        <f aca="false">TOT!FX656</f>
        <v>5250000</v>
      </c>
      <c r="L654" s="28"/>
      <c r="M654" s="37" t="n">
        <f aca="false">'CK - Tableau 1'!F654</f>
        <v>73</v>
      </c>
      <c r="N654" s="37" t="n">
        <f aca="false">'FG - Tableau 1'!E654</f>
        <v>33</v>
      </c>
      <c r="O654" s="37" t="n">
        <f aca="false">'DI - Tableau 1'!E654</f>
        <v>73</v>
      </c>
      <c r="P654" s="37" t="n">
        <f aca="false">'SK - Tableau 1'!G654</f>
        <v>60</v>
      </c>
      <c r="Q654" s="37" t="n">
        <f aca="false">'ST - Tableau 1'!D654</f>
        <v>35</v>
      </c>
      <c r="R654" s="37" t="n">
        <f aca="false">'EN - Tableau 1'!D654</f>
        <v>33</v>
      </c>
      <c r="S654" s="37" t="n">
        <f aca="false">DU!E654</f>
        <v>32</v>
      </c>
      <c r="T654" s="37" t="n">
        <f aca="false">'PH - Tableau 1'!P654</f>
        <v>57</v>
      </c>
      <c r="U654" s="37" t="n">
        <f aca="false">'FO - Tableau 1'!D654</f>
        <v>38</v>
      </c>
      <c r="V654" s="37" t="n">
        <f aca="false">'PA - Tableau 1'!K654</f>
        <v>53.5</v>
      </c>
      <c r="W654" s="37" t="n">
        <f aca="false">'SC - Tableau 1'!L654</f>
        <v>54</v>
      </c>
      <c r="X654" s="37" t="n">
        <f aca="false">'DF - Tableau 1'!I654</f>
        <v>54</v>
      </c>
      <c r="Y654" s="37" t="n">
        <f aca="false">PS!F654</f>
        <v>33</v>
      </c>
      <c r="Z654" s="37" t="n">
        <v>50</v>
      </c>
      <c r="AA654" s="37" t="n">
        <v>50</v>
      </c>
      <c r="AB654" s="37" t="n">
        <v>50</v>
      </c>
    </row>
    <row r="655" customFormat="false" ht="14.35" hidden="false" customHeight="true" outlineLevel="0" collapsed="false">
      <c r="A655" s="17" t="s">
        <v>3055</v>
      </c>
      <c r="B655" s="27" t="n">
        <f aca="false">'POSITION - Tableau 1'!B655</f>
        <v>2</v>
      </c>
      <c r="C655" s="35" t="s">
        <v>1657</v>
      </c>
      <c r="D655" s="36" t="s">
        <v>4404</v>
      </c>
      <c r="E655" s="27" t="n">
        <f aca="false">YEAR(TOT!A657)</f>
        <v>1996</v>
      </c>
      <c r="F655" s="28" t="n">
        <f aca="false">MONTH(TOT!A657)</f>
        <v>2</v>
      </c>
      <c r="G655" s="28" t="n">
        <f aca="false">DAY(TOT!A657)</f>
        <v>14</v>
      </c>
      <c r="H655" s="37" t="n">
        <v>71</v>
      </c>
      <c r="I655" s="37" t="n">
        <v>185</v>
      </c>
      <c r="J655" s="28"/>
      <c r="K655" s="38" t="n">
        <f aca="false">TOT!FX657</f>
        <v>832500</v>
      </c>
      <c r="L655" s="28"/>
      <c r="M655" s="37" t="n">
        <f aca="false">'CK - Tableau 1'!F655</f>
        <v>41</v>
      </c>
      <c r="N655" s="37" t="n">
        <f aca="false">'FG - Tableau 1'!E655</f>
        <v>33</v>
      </c>
      <c r="O655" s="37" t="n">
        <f aca="false">'DI - Tableau 1'!E655</f>
        <v>77</v>
      </c>
      <c r="P655" s="37" t="n">
        <f aca="false">'SK - Tableau 1'!G655</f>
        <v>75</v>
      </c>
      <c r="Q655" s="37" t="n">
        <f aca="false">'ST - Tableau 1'!D655</f>
        <v>52</v>
      </c>
      <c r="R655" s="37" t="n">
        <f aca="false">'EN - Tableau 1'!D655</f>
        <v>61</v>
      </c>
      <c r="S655" s="37" t="n">
        <f aca="false">DU!E655</f>
        <v>99</v>
      </c>
      <c r="T655" s="37" t="n">
        <f aca="false">'PH - Tableau 1'!P655</f>
        <v>79.375</v>
      </c>
      <c r="U655" s="37" t="n">
        <f aca="false">'FO - Tableau 1'!D655</f>
        <v>53</v>
      </c>
      <c r="V655" s="37" t="n">
        <f aca="false">'PA - Tableau 1'!K655</f>
        <v>88.5</v>
      </c>
      <c r="W655" s="37" t="n">
        <f aca="false">'SC - Tableau 1'!L655</f>
        <v>94.5</v>
      </c>
      <c r="X655" s="37" t="n">
        <f aca="false">'DF - Tableau 1'!I655</f>
        <v>65.5</v>
      </c>
      <c r="Y655" s="37" t="n">
        <f aca="false">PS!F655</f>
        <v>47</v>
      </c>
      <c r="Z655" s="37" t="n">
        <v>50</v>
      </c>
      <c r="AA655" s="37" t="n">
        <v>50</v>
      </c>
      <c r="AB655" s="37" t="n">
        <v>50</v>
      </c>
    </row>
    <row r="656" customFormat="false" ht="14.35" hidden="false" customHeight="true" outlineLevel="0" collapsed="false">
      <c r="A656" s="17" t="s">
        <v>3059</v>
      </c>
      <c r="B656" s="27" t="n">
        <f aca="false">'POSITION - Tableau 1'!B656</f>
        <v>4</v>
      </c>
      <c r="C656" s="35" t="s">
        <v>423</v>
      </c>
      <c r="D656" s="36" t="s">
        <v>4404</v>
      </c>
      <c r="E656" s="27" t="n">
        <f aca="false">YEAR(TOT!A658)</f>
        <v>1995</v>
      </c>
      <c r="F656" s="28" t="n">
        <f aca="false">MONTH(TOT!A658)</f>
        <v>10</v>
      </c>
      <c r="G656" s="28" t="n">
        <f aca="false">DAY(TOT!A658)</f>
        <v>7</v>
      </c>
      <c r="H656" s="37" t="n">
        <v>73</v>
      </c>
      <c r="I656" s="37" t="n">
        <v>228</v>
      </c>
      <c r="J656" s="28"/>
      <c r="K656" s="38" t="n">
        <f aca="false">TOT!FX658</f>
        <v>832500</v>
      </c>
      <c r="L656" s="28"/>
      <c r="M656" s="37" t="n">
        <f aca="false">'CK - Tableau 1'!F656</f>
        <v>39</v>
      </c>
      <c r="N656" s="37" t="n">
        <f aca="false">'FG - Tableau 1'!E656</f>
        <v>33</v>
      </c>
      <c r="O656" s="37" t="n">
        <f aca="false">'DI - Tableau 1'!E656</f>
        <v>87</v>
      </c>
      <c r="P656" s="37" t="n">
        <f aca="false">'SK - Tableau 1'!G656</f>
        <v>73</v>
      </c>
      <c r="Q656" s="37" t="n">
        <f aca="false">'ST - Tableau 1'!D656</f>
        <v>97</v>
      </c>
      <c r="R656" s="37" t="n">
        <f aca="false">'EN - Tableau 1'!D656</f>
        <v>33</v>
      </c>
      <c r="S656" s="37" t="n">
        <f aca="false">DU!E656</f>
        <v>89</v>
      </c>
      <c r="T656" s="37" t="n">
        <f aca="false">'PH - Tableau 1'!P656</f>
        <v>67.875</v>
      </c>
      <c r="U656" s="37" t="n">
        <f aca="false">'FO - Tableau 1'!D656</f>
        <v>53</v>
      </c>
      <c r="V656" s="37" t="n">
        <f aca="false">'PA - Tableau 1'!K656</f>
        <v>66</v>
      </c>
      <c r="W656" s="37" t="n">
        <f aca="false">'SC - Tableau 1'!L656</f>
        <v>73</v>
      </c>
      <c r="X656" s="37" t="n">
        <f aca="false">'DF - Tableau 1'!I656</f>
        <v>58</v>
      </c>
      <c r="Y656" s="37" t="n">
        <f aca="false">PS!F656</f>
        <v>44</v>
      </c>
      <c r="Z656" s="37" t="n">
        <v>50</v>
      </c>
      <c r="AA656" s="37" t="n">
        <v>50</v>
      </c>
      <c r="AB656" s="37" t="n">
        <v>50</v>
      </c>
    </row>
    <row r="657" customFormat="false" ht="14.35" hidden="false" customHeight="true" outlineLevel="0" collapsed="false">
      <c r="A657" s="17" t="s">
        <v>3063</v>
      </c>
      <c r="B657" s="27" t="n">
        <f aca="false">'POSITION - Tableau 1'!B657</f>
        <v>4</v>
      </c>
      <c r="C657" s="35" t="s">
        <v>1137</v>
      </c>
      <c r="D657" s="36" t="s">
        <v>4404</v>
      </c>
      <c r="E657" s="27" t="n">
        <f aca="false">YEAR(TOT!A659)</f>
        <v>1992</v>
      </c>
      <c r="F657" s="28" t="n">
        <f aca="false">MONTH(TOT!A659)</f>
        <v>9</v>
      </c>
      <c r="G657" s="28" t="n">
        <f aca="false">DAY(TOT!A659)</f>
        <v>8</v>
      </c>
      <c r="H657" s="37" t="n">
        <v>74</v>
      </c>
      <c r="I657" s="37" t="n">
        <v>216</v>
      </c>
      <c r="J657" s="28"/>
      <c r="K657" s="38" t="n">
        <f aca="false">TOT!FX659</f>
        <v>4600000</v>
      </c>
      <c r="L657" s="28"/>
      <c r="M657" s="37" t="n">
        <f aca="false">'CK - Tableau 1'!F657</f>
        <v>58</v>
      </c>
      <c r="N657" s="37" t="n">
        <f aca="false">'FG - Tableau 1'!E657</f>
        <v>33</v>
      </c>
      <c r="O657" s="37" t="n">
        <f aca="false">'DI - Tableau 1'!E657</f>
        <v>49</v>
      </c>
      <c r="P657" s="37" t="n">
        <f aca="false">'SK - Tableau 1'!G657</f>
        <v>72</v>
      </c>
      <c r="Q657" s="37" t="n">
        <f aca="false">'ST - Tableau 1'!D657</f>
        <v>87</v>
      </c>
      <c r="R657" s="37" t="n">
        <f aca="false">'EN - Tableau 1'!D657</f>
        <v>50</v>
      </c>
      <c r="S657" s="37" t="n">
        <f aca="false">DU!E657</f>
        <v>92</v>
      </c>
      <c r="T657" s="37" t="n">
        <f aca="false">'PH - Tableau 1'!P657</f>
        <v>82.5</v>
      </c>
      <c r="U657" s="37" t="n">
        <f aca="false">'FO - Tableau 1'!D657</f>
        <v>53</v>
      </c>
      <c r="V657" s="37" t="n">
        <f aca="false">'PA - Tableau 1'!K657</f>
        <v>72</v>
      </c>
      <c r="W657" s="37" t="n">
        <f aca="false">'SC - Tableau 1'!L657</f>
        <v>89</v>
      </c>
      <c r="X657" s="37" t="n">
        <f aca="false">'DF - Tableau 1'!I657</f>
        <v>64.5</v>
      </c>
      <c r="Y657" s="37" t="n">
        <f aca="false">PS!F657</f>
        <v>70.5</v>
      </c>
      <c r="Z657" s="37" t="n">
        <v>50</v>
      </c>
      <c r="AA657" s="37" t="n">
        <v>50</v>
      </c>
      <c r="AB657" s="37" t="n">
        <v>50</v>
      </c>
    </row>
    <row r="658" customFormat="false" ht="14.35" hidden="false" customHeight="true" outlineLevel="0" collapsed="false">
      <c r="A658" s="17" t="s">
        <v>3067</v>
      </c>
      <c r="B658" s="27" t="n">
        <f aca="false">'POSITION - Tableau 1'!B658</f>
        <v>8</v>
      </c>
      <c r="C658" s="35" t="s">
        <v>283</v>
      </c>
      <c r="D658" s="36" t="s">
        <v>4404</v>
      </c>
      <c r="E658" s="27" t="n">
        <f aca="false">YEAR(TOT!A660)</f>
        <v>1997</v>
      </c>
      <c r="F658" s="28" t="n">
        <f aca="false">MONTH(TOT!A660)</f>
        <v>1</v>
      </c>
      <c r="G658" s="28" t="n">
        <f aca="false">DAY(TOT!A660)</f>
        <v>25</v>
      </c>
      <c r="H658" s="37" t="n">
        <v>75</v>
      </c>
      <c r="I658" s="37" t="n">
        <v>206</v>
      </c>
      <c r="J658" s="28"/>
      <c r="K658" s="38" t="n">
        <f aca="false">TOT!FX660</f>
        <v>925000</v>
      </c>
      <c r="L658" s="28"/>
      <c r="M658" s="37" t="n">
        <f aca="false">'CK - Tableau 1'!F658</f>
        <v>55</v>
      </c>
      <c r="N658" s="37" t="n">
        <f aca="false">'FG - Tableau 1'!E658</f>
        <v>60</v>
      </c>
      <c r="O658" s="37" t="n">
        <f aca="false">'DI - Tableau 1'!E658</f>
        <v>89</v>
      </c>
      <c r="P658" s="37" t="n">
        <f aca="false">'SK - Tableau 1'!G658</f>
        <v>87</v>
      </c>
      <c r="Q658" s="37" t="n">
        <f aca="false">'ST - Tableau 1'!D658</f>
        <v>65</v>
      </c>
      <c r="R658" s="37" t="n">
        <f aca="false">'EN - Tableau 1'!D658</f>
        <v>42</v>
      </c>
      <c r="S658" s="37" t="n">
        <f aca="false">DU!E658</f>
        <v>95</v>
      </c>
      <c r="T658" s="37" t="n">
        <f aca="false">'PH - Tableau 1'!P658</f>
        <v>75.625</v>
      </c>
      <c r="U658" s="37" t="n">
        <f aca="false">'FO - Tableau 1'!D658</f>
        <v>33</v>
      </c>
      <c r="V658" s="37" t="n">
        <f aca="false">'PA - Tableau 1'!K658</f>
        <v>73</v>
      </c>
      <c r="W658" s="37" t="n">
        <f aca="false">'SC - Tableau 1'!L658</f>
        <v>70.5</v>
      </c>
      <c r="X658" s="37" t="n">
        <f aca="false">'DF - Tableau 1'!I658</f>
        <v>77.5</v>
      </c>
      <c r="Y658" s="37" t="n">
        <f aca="false">PS!F658</f>
        <v>33</v>
      </c>
      <c r="Z658" s="37" t="n">
        <v>50</v>
      </c>
      <c r="AA658" s="37" t="n">
        <v>50</v>
      </c>
      <c r="AB658" s="37" t="n">
        <v>50</v>
      </c>
    </row>
    <row r="659" customFormat="false" ht="14.35" hidden="false" customHeight="true" outlineLevel="0" collapsed="false">
      <c r="A659" s="17" t="s">
        <v>3071</v>
      </c>
      <c r="B659" s="27" t="n">
        <f aca="false">'POSITION - Tableau 1'!B659</f>
        <v>8</v>
      </c>
      <c r="C659" s="35" t="s">
        <v>262</v>
      </c>
      <c r="D659" s="36" t="s">
        <v>4404</v>
      </c>
      <c r="E659" s="27" t="n">
        <f aca="false">YEAR(TOT!A661)</f>
        <v>1997</v>
      </c>
      <c r="F659" s="28" t="n">
        <f aca="false">MONTH(TOT!A661)</f>
        <v>4</v>
      </c>
      <c r="G659" s="28" t="n">
        <f aca="false">DAY(TOT!A661)</f>
        <v>2</v>
      </c>
      <c r="H659" s="37" t="n">
        <v>74</v>
      </c>
      <c r="I659" s="37" t="n">
        <v>175</v>
      </c>
      <c r="J659" s="28"/>
      <c r="K659" s="38" t="n">
        <f aca="false">TOT!FX661</f>
        <v>925000</v>
      </c>
      <c r="L659" s="28"/>
      <c r="M659" s="37" t="n">
        <f aca="false">'CK - Tableau 1'!F659</f>
        <v>82</v>
      </c>
      <c r="N659" s="37" t="n">
        <f aca="false">'FG - Tableau 1'!E659</f>
        <v>33</v>
      </c>
      <c r="O659" s="37" t="n">
        <f aca="false">'DI - Tableau 1'!E659</f>
        <v>94</v>
      </c>
      <c r="P659" s="37" t="n">
        <f aca="false">'SK - Tableau 1'!G659</f>
        <v>56</v>
      </c>
      <c r="Q659" s="37" t="n">
        <f aca="false">'ST - Tableau 1'!D659</f>
        <v>34</v>
      </c>
      <c r="R659" s="37" t="n">
        <f aca="false">'EN - Tableau 1'!D659</f>
        <v>48</v>
      </c>
      <c r="S659" s="37" t="n">
        <f aca="false">DU!E659</f>
        <v>86</v>
      </c>
      <c r="T659" s="37" t="n">
        <f aca="false">'PH - Tableau 1'!P659</f>
        <v>59.75</v>
      </c>
      <c r="U659" s="37" t="n">
        <f aca="false">'FO - Tableau 1'!D659</f>
        <v>33</v>
      </c>
      <c r="V659" s="37" t="n">
        <f aca="false">'PA - Tableau 1'!K659</f>
        <v>51.5</v>
      </c>
      <c r="W659" s="37" t="n">
        <f aca="false">'SC - Tableau 1'!L659</f>
        <v>55</v>
      </c>
      <c r="X659" s="37" t="n">
        <f aca="false">'DF - Tableau 1'!I659</f>
        <v>71</v>
      </c>
      <c r="Y659" s="37" t="n">
        <f aca="false">PS!F659</f>
        <v>33</v>
      </c>
      <c r="Z659" s="37" t="n">
        <v>50</v>
      </c>
      <c r="AA659" s="37" t="n">
        <v>50</v>
      </c>
      <c r="AB659" s="37" t="n">
        <v>50</v>
      </c>
    </row>
    <row r="660" customFormat="false" ht="14.35" hidden="false" customHeight="true" outlineLevel="0" collapsed="false">
      <c r="A660" s="17" t="s">
        <v>3076</v>
      </c>
      <c r="B660" s="27" t="n">
        <f aca="false">'POSITION - Tableau 1'!B660</f>
        <v>1</v>
      </c>
      <c r="C660" s="35" t="s">
        <v>283</v>
      </c>
      <c r="D660" s="36" t="s">
        <v>4404</v>
      </c>
      <c r="E660" s="27" t="n">
        <f aca="false">YEAR(TOT!A662)</f>
        <v>1991</v>
      </c>
      <c r="F660" s="28" t="n">
        <f aca="false">MONTH(TOT!A662)</f>
        <v>12</v>
      </c>
      <c r="G660" s="28" t="n">
        <f aca="false">DAY(TOT!A662)</f>
        <v>1</v>
      </c>
      <c r="H660" s="37" t="n">
        <v>70</v>
      </c>
      <c r="I660" s="37" t="n">
        <v>208</v>
      </c>
      <c r="J660" s="28"/>
      <c r="K660" s="38" t="n">
        <f aca="false">TOT!FX662</f>
        <v>700000</v>
      </c>
      <c r="L660" s="28"/>
      <c r="M660" s="37" t="n">
        <f aca="false">'CK - Tableau 1'!F660</f>
        <v>92</v>
      </c>
      <c r="N660" s="37" t="n">
        <f aca="false">'FG - Tableau 1'!E660</f>
        <v>66</v>
      </c>
      <c r="O660" s="37" t="n">
        <f aca="false">'DI - Tableau 1'!E660</f>
        <v>95</v>
      </c>
      <c r="P660" s="37" t="n">
        <f aca="false">'SK - Tableau 1'!G660</f>
        <v>57</v>
      </c>
      <c r="Q660" s="37" t="n">
        <f aca="false">'ST - Tableau 1'!D660</f>
        <v>93</v>
      </c>
      <c r="R660" s="37" t="n">
        <f aca="false">'EN - Tableau 1'!D660</f>
        <v>33</v>
      </c>
      <c r="S660" s="37" t="n">
        <f aca="false">DU!E660</f>
        <v>90</v>
      </c>
      <c r="T660" s="37" t="n">
        <f aca="false">'PH - Tableau 1'!P660</f>
        <v>68.875</v>
      </c>
      <c r="U660" s="37" t="n">
        <f aca="false">'FO - Tableau 1'!D660</f>
        <v>53</v>
      </c>
      <c r="V660" s="37" t="n">
        <f aca="false">'PA - Tableau 1'!K660</f>
        <v>49</v>
      </c>
      <c r="W660" s="37" t="n">
        <f aca="false">'SC - Tableau 1'!L660</f>
        <v>71.5</v>
      </c>
      <c r="X660" s="37" t="n">
        <f aca="false">'DF - Tableau 1'!I660</f>
        <v>74.5</v>
      </c>
      <c r="Y660" s="37" t="n">
        <f aca="false">PS!F660</f>
        <v>33</v>
      </c>
      <c r="Z660" s="37" t="n">
        <v>50</v>
      </c>
      <c r="AA660" s="37" t="n">
        <v>50</v>
      </c>
      <c r="AB660" s="37" t="n">
        <v>50</v>
      </c>
    </row>
    <row r="661" customFormat="false" ht="14.35" hidden="false" customHeight="true" outlineLevel="0" collapsed="false">
      <c r="A661" s="17" t="s">
        <v>3080</v>
      </c>
      <c r="B661" s="27" t="n">
        <f aca="false">'POSITION - Tableau 1'!B661</f>
        <v>1</v>
      </c>
      <c r="C661" s="35" t="s">
        <v>262</v>
      </c>
      <c r="D661" s="36" t="s">
        <v>4403</v>
      </c>
      <c r="E661" s="27" t="n">
        <f aca="false">YEAR(TOT!A663)</f>
        <v>1998</v>
      </c>
      <c r="F661" s="28" t="n">
        <f aca="false">MONTH(TOT!A663)</f>
        <v>9</v>
      </c>
      <c r="G661" s="28" t="n">
        <f aca="false">DAY(TOT!A663)</f>
        <v>19</v>
      </c>
      <c r="H661" s="37" t="n">
        <v>74</v>
      </c>
      <c r="I661" s="37" t="n">
        <v>198</v>
      </c>
      <c r="J661" s="28"/>
      <c r="K661" s="38" t="n">
        <f aca="false">TOT!FX663</f>
        <v>925000</v>
      </c>
      <c r="L661" s="28"/>
      <c r="M661" s="37" t="n">
        <f aca="false">'CK - Tableau 1'!F661</f>
        <v>52</v>
      </c>
      <c r="N661" s="37" t="n">
        <f aca="false">'FG - Tableau 1'!E661</f>
        <v>33</v>
      </c>
      <c r="O661" s="37" t="n">
        <f aca="false">'DI - Tableau 1'!E661</f>
        <v>62</v>
      </c>
      <c r="P661" s="37" t="n">
        <f aca="false">'SK - Tableau 1'!G661</f>
        <v>86</v>
      </c>
      <c r="Q661" s="37" t="n">
        <f aca="false">'ST - Tableau 1'!D661</f>
        <v>57</v>
      </c>
      <c r="R661" s="37" t="n">
        <f aca="false">'EN - Tableau 1'!D661</f>
        <v>39</v>
      </c>
      <c r="S661" s="37" t="n">
        <f aca="false">DU!E661</f>
        <v>90</v>
      </c>
      <c r="T661" s="37" t="n">
        <f aca="false">'PH - Tableau 1'!P661</f>
        <v>72.375</v>
      </c>
      <c r="U661" s="37" t="n">
        <f aca="false">'FO - Tableau 1'!D661</f>
        <v>73</v>
      </c>
      <c r="V661" s="37" t="n">
        <f aca="false">'PA - Tableau 1'!K661</f>
        <v>81.5</v>
      </c>
      <c r="W661" s="37" t="n">
        <f aca="false">'SC - Tableau 1'!L661</f>
        <v>81</v>
      </c>
      <c r="X661" s="37" t="n">
        <f aca="false">'DF - Tableau 1'!I661</f>
        <v>67</v>
      </c>
      <c r="Y661" s="37" t="n">
        <f aca="false">PS!F661</f>
        <v>50</v>
      </c>
      <c r="Z661" s="37" t="n">
        <v>50</v>
      </c>
      <c r="AA661" s="37" t="n">
        <v>50</v>
      </c>
      <c r="AB661" s="37" t="n">
        <v>50</v>
      </c>
    </row>
    <row r="662" customFormat="false" ht="14.35" hidden="false" customHeight="true" outlineLevel="0" collapsed="false">
      <c r="A662" s="17" t="s">
        <v>3083</v>
      </c>
      <c r="B662" s="27" t="n">
        <f aca="false">'POSITION - Tableau 1'!B662</f>
        <v>4</v>
      </c>
      <c r="C662" s="35" t="s">
        <v>1657</v>
      </c>
      <c r="D662" s="36" t="s">
        <v>4404</v>
      </c>
      <c r="E662" s="27" t="n">
        <f aca="false">YEAR(TOT!A664)</f>
        <v>1995</v>
      </c>
      <c r="F662" s="28" t="n">
        <f aca="false">MONTH(TOT!A664)</f>
        <v>4</v>
      </c>
      <c r="G662" s="28" t="n">
        <f aca="false">DAY(TOT!A664)</f>
        <v>10</v>
      </c>
      <c r="H662" s="37" t="n">
        <v>72</v>
      </c>
      <c r="I662" s="37" t="n">
        <v>177</v>
      </c>
      <c r="J662" s="28"/>
      <c r="K662" s="38" t="n">
        <f aca="false">TOT!FX664</f>
        <v>700000</v>
      </c>
      <c r="L662" s="28"/>
      <c r="M662" s="37" t="n">
        <f aca="false">'CK - Tableau 1'!F662</f>
        <v>55</v>
      </c>
      <c r="N662" s="37" t="n">
        <f aca="false">'FG - Tableau 1'!E662</f>
        <v>60</v>
      </c>
      <c r="O662" s="37" t="n">
        <f aca="false">'DI - Tableau 1'!E662</f>
        <v>97</v>
      </c>
      <c r="P662" s="37" t="n">
        <f aca="false">'SK - Tableau 1'!G662</f>
        <v>66</v>
      </c>
      <c r="Q662" s="37" t="n">
        <f aca="false">'ST - Tableau 1'!D662</f>
        <v>38</v>
      </c>
      <c r="R662" s="37" t="n">
        <f aca="false">'EN - Tableau 1'!D662</f>
        <v>44</v>
      </c>
      <c r="S662" s="37" t="n">
        <f aca="false">DU!E662</f>
        <v>99</v>
      </c>
      <c r="T662" s="37" t="n">
        <f aca="false">'PH - Tableau 1'!P662</f>
        <v>77</v>
      </c>
      <c r="U662" s="37" t="n">
        <f aca="false">'FO - Tableau 1'!D662</f>
        <v>33</v>
      </c>
      <c r="V662" s="37" t="n">
        <f aca="false">'PA - Tableau 1'!K662</f>
        <v>90</v>
      </c>
      <c r="W662" s="37" t="n">
        <f aca="false">'SC - Tableau 1'!L662</f>
        <v>79.5</v>
      </c>
      <c r="X662" s="37" t="n">
        <f aca="false">'DF - Tableau 1'!I662</f>
        <v>66.5</v>
      </c>
      <c r="Y662" s="37" t="n">
        <f aca="false">PS!F662</f>
        <v>46</v>
      </c>
      <c r="Z662" s="37" t="n">
        <v>50</v>
      </c>
      <c r="AA662" s="37" t="n">
        <v>50</v>
      </c>
      <c r="AB662" s="37" t="n">
        <v>50</v>
      </c>
    </row>
    <row r="663" customFormat="false" ht="14.35" hidden="false" customHeight="true" outlineLevel="0" collapsed="false">
      <c r="A663" s="17" t="s">
        <v>3087</v>
      </c>
      <c r="B663" s="27" t="n">
        <f aca="false">'POSITION - Tableau 1'!B663</f>
        <v>8</v>
      </c>
      <c r="C663" s="35" t="s">
        <v>321</v>
      </c>
      <c r="D663" s="36" t="s">
        <v>4404</v>
      </c>
      <c r="E663" s="27" t="n">
        <f aca="false">YEAR(TOT!A665)</f>
        <v>1991</v>
      </c>
      <c r="F663" s="28" t="n">
        <f aca="false">MONTH(TOT!A665)</f>
        <v>7</v>
      </c>
      <c r="G663" s="28" t="n">
        <f aca="false">DAY(TOT!A665)</f>
        <v>17</v>
      </c>
      <c r="H663" s="37" t="n">
        <v>74</v>
      </c>
      <c r="I663" s="37" t="n">
        <v>200</v>
      </c>
      <c r="J663" s="28"/>
      <c r="K663" s="38" t="n">
        <f aca="false">TOT!FX665</f>
        <v>6500000</v>
      </c>
      <c r="L663" s="28"/>
      <c r="M663" s="37" t="n">
        <f aca="false">'CK - Tableau 1'!F663</f>
        <v>67</v>
      </c>
      <c r="N663" s="37" t="n">
        <f aca="false">'FG - Tableau 1'!E663</f>
        <v>33</v>
      </c>
      <c r="O663" s="37" t="n">
        <f aca="false">'DI - Tableau 1'!E663</f>
        <v>68</v>
      </c>
      <c r="P663" s="37" t="n">
        <f aca="false">'SK - Tableau 1'!G663</f>
        <v>80</v>
      </c>
      <c r="Q663" s="37" t="n">
        <f aca="false">'ST - Tableau 1'!D663</f>
        <v>61</v>
      </c>
      <c r="R663" s="37" t="n">
        <f aca="false">'EN - Tableau 1'!D663</f>
        <v>90</v>
      </c>
      <c r="S663" s="37" t="n">
        <f aca="false">DU!E663</f>
        <v>99</v>
      </c>
      <c r="T663" s="37" t="n">
        <f aca="false">'PH - Tableau 1'!P663</f>
        <v>76.125</v>
      </c>
      <c r="U663" s="37" t="n">
        <f aca="false">'FO - Tableau 1'!D663</f>
        <v>33</v>
      </c>
      <c r="V663" s="37" t="n">
        <f aca="false">'PA - Tableau 1'!K663</f>
        <v>69.5</v>
      </c>
      <c r="W663" s="37" t="n">
        <f aca="false">'SC - Tableau 1'!L663</f>
        <v>69.5</v>
      </c>
      <c r="X663" s="37" t="n">
        <f aca="false">'DF - Tableau 1'!I663</f>
        <v>62.5</v>
      </c>
      <c r="Y663" s="37" t="n">
        <f aca="false">PS!F663</f>
        <v>33.5</v>
      </c>
      <c r="Z663" s="37" t="n">
        <v>50</v>
      </c>
      <c r="AA663" s="37" t="n">
        <v>50</v>
      </c>
      <c r="AB663" s="37" t="n">
        <v>50</v>
      </c>
    </row>
    <row r="664" customFormat="false" ht="14.35" hidden="false" customHeight="true" outlineLevel="0" collapsed="false">
      <c r="A664" s="17" t="s">
        <v>3090</v>
      </c>
      <c r="B664" s="27" t="n">
        <f aca="false">'POSITION - Tableau 1'!B664</f>
        <v>8</v>
      </c>
      <c r="C664" s="35" t="s">
        <v>366</v>
      </c>
      <c r="D664" s="36" t="s">
        <v>4404</v>
      </c>
      <c r="E664" s="27" t="n">
        <f aca="false">YEAR(TOT!A666)</f>
        <v>1994</v>
      </c>
      <c r="F664" s="28" t="n">
        <f aca="false">MONTH(TOT!A666)</f>
        <v>8</v>
      </c>
      <c r="G664" s="28" t="n">
        <f aca="false">DAY(TOT!A666)</f>
        <v>22</v>
      </c>
      <c r="H664" s="37" t="n">
        <v>74</v>
      </c>
      <c r="I664" s="37" t="n">
        <v>206</v>
      </c>
      <c r="J664" s="28"/>
      <c r="K664" s="38" t="n">
        <f aca="false">TOT!FX666</f>
        <v>4083300</v>
      </c>
      <c r="L664" s="28"/>
      <c r="M664" s="37" t="n">
        <f aca="false">'CK - Tableau 1'!F664</f>
        <v>68</v>
      </c>
      <c r="N664" s="37" t="n">
        <f aca="false">'FG - Tableau 1'!E664</f>
        <v>33</v>
      </c>
      <c r="O664" s="37" t="n">
        <f aca="false">'DI - Tableau 1'!E664</f>
        <v>79</v>
      </c>
      <c r="P664" s="37" t="n">
        <f aca="false">'SK - Tableau 1'!G664</f>
        <v>52</v>
      </c>
      <c r="Q664" s="37" t="n">
        <f aca="false">'ST - Tableau 1'!D664</f>
        <v>71</v>
      </c>
      <c r="R664" s="37" t="n">
        <f aca="false">'EN - Tableau 1'!D664</f>
        <v>41</v>
      </c>
      <c r="S664" s="37" t="n">
        <f aca="false">DU!E664</f>
        <v>99</v>
      </c>
      <c r="T664" s="37" t="n">
        <f aca="false">'PH - Tableau 1'!P664</f>
        <v>71.625</v>
      </c>
      <c r="U664" s="37" t="n">
        <f aca="false">'FO - Tableau 1'!D664</f>
        <v>33</v>
      </c>
      <c r="V664" s="37" t="n">
        <f aca="false">'PA - Tableau 1'!K664</f>
        <v>67.5</v>
      </c>
      <c r="W664" s="37" t="n">
        <f aca="false">'SC - Tableau 1'!L664</f>
        <v>66</v>
      </c>
      <c r="X664" s="37" t="n">
        <f aca="false">'DF - Tableau 1'!I664</f>
        <v>69</v>
      </c>
      <c r="Y664" s="37" t="n">
        <f aca="false">PS!F664</f>
        <v>33</v>
      </c>
      <c r="Z664" s="37" t="n">
        <v>50</v>
      </c>
      <c r="AA664" s="37" t="n">
        <v>50</v>
      </c>
      <c r="AB664" s="37" t="n">
        <v>50</v>
      </c>
    </row>
    <row r="665" customFormat="false" ht="14.35" hidden="false" customHeight="true" outlineLevel="0" collapsed="false">
      <c r="A665" s="17" t="s">
        <v>3095</v>
      </c>
      <c r="B665" s="27" t="n">
        <f aca="false">'POSITION - Tableau 1'!B665</f>
        <v>4</v>
      </c>
      <c r="C665" s="35" t="s">
        <v>372</v>
      </c>
      <c r="D665" s="36" t="s">
        <v>4404</v>
      </c>
      <c r="E665" s="27" t="n">
        <f aca="false">YEAR(TOT!A667)</f>
        <v>1995</v>
      </c>
      <c r="F665" s="28" t="n">
        <f aca="false">MONTH(TOT!A667)</f>
        <v>11</v>
      </c>
      <c r="G665" s="28" t="n">
        <f aca="false">DAY(TOT!A667)</f>
        <v>8</v>
      </c>
      <c r="H665" s="37" t="n">
        <v>72</v>
      </c>
      <c r="I665" s="37" t="n">
        <v>185</v>
      </c>
      <c r="J665" s="28"/>
      <c r="K665" s="38" t="n">
        <f aca="false">TOT!FX667</f>
        <v>720000</v>
      </c>
      <c r="L665" s="28"/>
      <c r="M665" s="37" t="n">
        <f aca="false">'CK - Tableau 1'!F665</f>
        <v>42</v>
      </c>
      <c r="N665" s="37" t="n">
        <f aca="false">'FG - Tableau 1'!E665</f>
        <v>33</v>
      </c>
      <c r="O665" s="37" t="n">
        <f aca="false">'DI - Tableau 1'!E665</f>
        <v>83</v>
      </c>
      <c r="P665" s="37" t="n">
        <f aca="false">'SK - Tableau 1'!G665</f>
        <v>67</v>
      </c>
      <c r="Q665" s="37" t="n">
        <f aca="false">'ST - Tableau 1'!D665</f>
        <v>47</v>
      </c>
      <c r="R665" s="37" t="n">
        <f aca="false">'EN - Tableau 1'!D665</f>
        <v>39</v>
      </c>
      <c r="S665" s="37" t="n">
        <f aca="false">DU!E665</f>
        <v>90</v>
      </c>
      <c r="T665" s="37" t="n">
        <f aca="false">'PH - Tableau 1'!P665</f>
        <v>75.625</v>
      </c>
      <c r="U665" s="37" t="n">
        <f aca="false">'FO - Tableau 1'!D665</f>
        <v>33</v>
      </c>
      <c r="V665" s="37" t="n">
        <f aca="false">'PA - Tableau 1'!K665</f>
        <v>85</v>
      </c>
      <c r="W665" s="37" t="n">
        <f aca="false">'SC - Tableau 1'!L665</f>
        <v>93.5</v>
      </c>
      <c r="X665" s="37" t="n">
        <f aca="false">'DF - Tableau 1'!I665</f>
        <v>70.5</v>
      </c>
      <c r="Y665" s="37" t="n">
        <f aca="false">PS!F665</f>
        <v>57</v>
      </c>
      <c r="Z665" s="37" t="n">
        <v>50</v>
      </c>
      <c r="AA665" s="37" t="n">
        <v>50</v>
      </c>
      <c r="AB665" s="37" t="n">
        <v>50</v>
      </c>
    </row>
    <row r="666" customFormat="false" ht="14.35" hidden="false" customHeight="true" outlineLevel="0" collapsed="false">
      <c r="A666" s="17" t="s">
        <v>3101</v>
      </c>
      <c r="B666" s="27" t="n">
        <f aca="false">'POSITION - Tableau 1'!B666</f>
        <v>2</v>
      </c>
      <c r="C666" s="35" t="s">
        <v>372</v>
      </c>
      <c r="D666" s="36" t="s">
        <v>4404</v>
      </c>
      <c r="E666" s="27" t="n">
        <f aca="false">YEAR(TOT!A668)</f>
        <v>1991</v>
      </c>
      <c r="F666" s="28" t="n">
        <f aca="false">MONTH(TOT!A668)</f>
        <v>3</v>
      </c>
      <c r="G666" s="28" t="n">
        <f aca="false">DAY(TOT!A668)</f>
        <v>28</v>
      </c>
      <c r="H666" s="37" t="n">
        <v>72</v>
      </c>
      <c r="I666" s="37" t="n">
        <v>188</v>
      </c>
      <c r="J666" s="28"/>
      <c r="K666" s="38" t="n">
        <f aca="false">TOT!FX668</f>
        <v>5600000</v>
      </c>
      <c r="L666" s="28"/>
      <c r="M666" s="37" t="n">
        <f aca="false">'CK - Tableau 1'!F666</f>
        <v>67</v>
      </c>
      <c r="N666" s="37" t="n">
        <f aca="false">'FG - Tableau 1'!E666</f>
        <v>33</v>
      </c>
      <c r="O666" s="37" t="n">
        <f aca="false">'DI - Tableau 1'!E666</f>
        <v>96</v>
      </c>
      <c r="P666" s="37" t="n">
        <f aca="false">'SK - Tableau 1'!G666</f>
        <v>67</v>
      </c>
      <c r="Q666" s="37" t="n">
        <f aca="false">'ST - Tableau 1'!D666</f>
        <v>52</v>
      </c>
      <c r="R666" s="37" t="n">
        <f aca="false">'EN - Tableau 1'!D666</f>
        <v>69</v>
      </c>
      <c r="S666" s="37" t="n">
        <f aca="false">DU!E666</f>
        <v>90</v>
      </c>
      <c r="T666" s="37" t="n">
        <f aca="false">'PH - Tableau 1'!P666</f>
        <v>75</v>
      </c>
      <c r="U666" s="37" t="n">
        <f aca="false">'FO - Tableau 1'!D666</f>
        <v>33</v>
      </c>
      <c r="V666" s="37" t="n">
        <f aca="false">'PA - Tableau 1'!K666</f>
        <v>82.5</v>
      </c>
      <c r="W666" s="37" t="n">
        <f aca="false">'SC - Tableau 1'!L666</f>
        <v>76.5</v>
      </c>
      <c r="X666" s="37" t="n">
        <f aca="false">'DF - Tableau 1'!I666</f>
        <v>80</v>
      </c>
      <c r="Y666" s="37" t="n">
        <f aca="false">PS!F666</f>
        <v>33</v>
      </c>
      <c r="Z666" s="37" t="n">
        <v>50</v>
      </c>
      <c r="AA666" s="37" t="n">
        <v>50</v>
      </c>
      <c r="AB666" s="37" t="n">
        <v>50</v>
      </c>
    </row>
    <row r="667" customFormat="false" ht="14.35" hidden="false" customHeight="true" outlineLevel="0" collapsed="false">
      <c r="A667" s="17" t="s">
        <v>3105</v>
      </c>
      <c r="B667" s="27" t="n">
        <f aca="false">'POSITION - Tableau 1'!B667</f>
        <v>8</v>
      </c>
      <c r="C667" s="35" t="s">
        <v>321</v>
      </c>
      <c r="D667" s="36" t="s">
        <v>4403</v>
      </c>
      <c r="E667" s="27" t="n">
        <f aca="false">YEAR(TOT!A669)</f>
        <v>1991</v>
      </c>
      <c r="F667" s="28" t="n">
        <f aca="false">MONTH(TOT!A669)</f>
        <v>10</v>
      </c>
      <c r="G667" s="28" t="n">
        <f aca="false">DAY(TOT!A669)</f>
        <v>7</v>
      </c>
      <c r="H667" s="37" t="n">
        <v>72</v>
      </c>
      <c r="I667" s="37" t="n">
        <v>210</v>
      </c>
      <c r="J667" s="28"/>
      <c r="K667" s="38" t="n">
        <f aca="false">TOT!FX669</f>
        <v>925000</v>
      </c>
      <c r="L667" s="28"/>
      <c r="M667" s="37" t="n">
        <f aca="false">'CK - Tableau 1'!F667</f>
        <v>76</v>
      </c>
      <c r="N667" s="37" t="n">
        <f aca="false">'FG - Tableau 1'!E667</f>
        <v>68</v>
      </c>
      <c r="O667" s="37" t="n">
        <f aca="false">'DI - Tableau 1'!E667</f>
        <v>74</v>
      </c>
      <c r="P667" s="37" t="n">
        <f aca="false">'SK - Tableau 1'!G667</f>
        <v>54</v>
      </c>
      <c r="Q667" s="37" t="n">
        <f aca="false">'ST - Tableau 1'!D667</f>
        <v>88</v>
      </c>
      <c r="R667" s="37" t="n">
        <f aca="false">'EN - Tableau 1'!D667</f>
        <v>33</v>
      </c>
      <c r="S667" s="37" t="n">
        <f aca="false">DU!E667</f>
        <v>83</v>
      </c>
      <c r="T667" s="37" t="n">
        <f aca="false">'PH - Tableau 1'!P667</f>
        <v>62.5</v>
      </c>
      <c r="U667" s="37" t="n">
        <f aca="false">'FO - Tableau 1'!D667</f>
        <v>33</v>
      </c>
      <c r="V667" s="37" t="n">
        <f aca="false">'PA - Tableau 1'!K667</f>
        <v>61.5</v>
      </c>
      <c r="W667" s="37" t="n">
        <f aca="false">'SC - Tableau 1'!L667</f>
        <v>62</v>
      </c>
      <c r="X667" s="37" t="n">
        <f aca="false">'DF - Tableau 1'!I667</f>
        <v>57.5</v>
      </c>
      <c r="Y667" s="37" t="n">
        <f aca="false">PS!F667</f>
        <v>33</v>
      </c>
      <c r="Z667" s="37" t="n">
        <v>50</v>
      </c>
      <c r="AA667" s="37" t="n">
        <v>50</v>
      </c>
      <c r="AB667" s="37" t="n">
        <v>50</v>
      </c>
    </row>
    <row r="668" customFormat="false" ht="14.35" hidden="false" customHeight="true" outlineLevel="0" collapsed="false">
      <c r="A668" s="17" t="s">
        <v>3109</v>
      </c>
      <c r="B668" s="27" t="n">
        <f aca="false">'POSITION - Tableau 1'!B668</f>
        <v>8</v>
      </c>
      <c r="C668" s="35" t="s">
        <v>321</v>
      </c>
      <c r="D668" s="36" t="s">
        <v>4404</v>
      </c>
      <c r="E668" s="27" t="n">
        <f aca="false">YEAR(TOT!A670)</f>
        <v>1993</v>
      </c>
      <c r="F668" s="28" t="n">
        <f aca="false">MONTH(TOT!A670)</f>
        <v>7</v>
      </c>
      <c r="G668" s="28" t="n">
        <f aca="false">DAY(TOT!A670)</f>
        <v>20</v>
      </c>
      <c r="H668" s="37" t="n">
        <v>75</v>
      </c>
      <c r="I668" s="37" t="n">
        <v>215</v>
      </c>
      <c r="J668" s="28"/>
      <c r="K668" s="38" t="n">
        <f aca="false">TOT!FX670</f>
        <v>3500000</v>
      </c>
      <c r="L668" s="28"/>
      <c r="M668" s="37" t="n">
        <f aca="false">'CK - Tableau 1'!F668</f>
        <v>43</v>
      </c>
      <c r="N668" s="37" t="n">
        <f aca="false">'FG - Tableau 1'!E668</f>
        <v>33</v>
      </c>
      <c r="O668" s="37" t="n">
        <f aca="false">'DI - Tableau 1'!E668</f>
        <v>92</v>
      </c>
      <c r="P668" s="37" t="n">
        <f aca="false">'SK - Tableau 1'!G668</f>
        <v>76</v>
      </c>
      <c r="Q668" s="37" t="n">
        <f aca="false">'ST - Tableau 1'!D668</f>
        <v>82</v>
      </c>
      <c r="R668" s="37" t="n">
        <f aca="false">'EN - Tableau 1'!D668</f>
        <v>82</v>
      </c>
      <c r="S668" s="37" t="n">
        <f aca="false">DU!E668</f>
        <v>91</v>
      </c>
      <c r="T668" s="37" t="n">
        <f aca="false">'PH - Tableau 1'!P668</f>
        <v>78.75</v>
      </c>
      <c r="U668" s="37" t="n">
        <f aca="false">'FO - Tableau 1'!D668</f>
        <v>33</v>
      </c>
      <c r="V668" s="37" t="n">
        <f aca="false">'PA - Tableau 1'!K668</f>
        <v>61</v>
      </c>
      <c r="W668" s="37" t="n">
        <f aca="false">'SC - Tableau 1'!L668</f>
        <v>70</v>
      </c>
      <c r="X668" s="37" t="n">
        <f aca="false">'DF - Tableau 1'!I668</f>
        <v>77.5</v>
      </c>
      <c r="Y668" s="37" t="n">
        <f aca="false">PS!F668</f>
        <v>33</v>
      </c>
      <c r="Z668" s="37" t="n">
        <v>50</v>
      </c>
      <c r="AA668" s="37" t="n">
        <v>50</v>
      </c>
      <c r="AB668" s="37" t="n">
        <v>50</v>
      </c>
    </row>
    <row r="669" customFormat="false" ht="14.35" hidden="false" customHeight="true" outlineLevel="0" collapsed="false">
      <c r="A669" s="17" t="s">
        <v>3113</v>
      </c>
      <c r="B669" s="27" t="n">
        <f aca="false">'POSITION - Tableau 1'!B669</f>
        <v>1</v>
      </c>
      <c r="C669" s="35" t="s">
        <v>321</v>
      </c>
      <c r="D669" s="36" t="s">
        <v>4404</v>
      </c>
      <c r="E669" s="27" t="n">
        <f aca="false">YEAR(TOT!A671)</f>
        <v>1991</v>
      </c>
      <c r="F669" s="28" t="n">
        <f aca="false">MONTH(TOT!A671)</f>
        <v>10</v>
      </c>
      <c r="G669" s="28" t="n">
        <f aca="false">DAY(TOT!A671)</f>
        <v>29</v>
      </c>
      <c r="H669" s="37" t="n">
        <v>73</v>
      </c>
      <c r="I669" s="37" t="n">
        <v>202</v>
      </c>
      <c r="J669" s="28"/>
      <c r="K669" s="38" t="n">
        <f aca="false">TOT!FX671</f>
        <v>1600000</v>
      </c>
      <c r="L669" s="28"/>
      <c r="M669" s="37" t="n">
        <f aca="false">'CK - Tableau 1'!F669</f>
        <v>72</v>
      </c>
      <c r="N669" s="37" t="n">
        <f aca="false">'FG - Tableau 1'!E669</f>
        <v>33</v>
      </c>
      <c r="O669" s="37" t="n">
        <f aca="false">'DI - Tableau 1'!E669</f>
        <v>82</v>
      </c>
      <c r="P669" s="37" t="n">
        <f aca="false">'SK - Tableau 1'!G669</f>
        <v>67</v>
      </c>
      <c r="Q669" s="37" t="n">
        <f aca="false">'ST - Tableau 1'!D669</f>
        <v>71</v>
      </c>
      <c r="R669" s="37" t="n">
        <f aca="false">'EN - Tableau 1'!D669</f>
        <v>33</v>
      </c>
      <c r="S669" s="37" t="n">
        <f aca="false">DU!E669</f>
        <v>84</v>
      </c>
      <c r="T669" s="37" t="n">
        <f aca="false">'PH - Tableau 1'!P669</f>
        <v>64.375</v>
      </c>
      <c r="U669" s="37" t="n">
        <f aca="false">'FO - Tableau 1'!D669</f>
        <v>82</v>
      </c>
      <c r="V669" s="37" t="n">
        <f aca="false">'PA - Tableau 1'!K669</f>
        <v>49</v>
      </c>
      <c r="W669" s="37" t="n">
        <f aca="false">'SC - Tableau 1'!L669</f>
        <v>73</v>
      </c>
      <c r="X669" s="37" t="n">
        <f aca="false">'DF - Tableau 1'!I669</f>
        <v>73</v>
      </c>
      <c r="Y669" s="37" t="n">
        <f aca="false">PS!F669</f>
        <v>33</v>
      </c>
      <c r="Z669" s="37" t="n">
        <v>50</v>
      </c>
      <c r="AA669" s="37" t="n">
        <v>50</v>
      </c>
      <c r="AB669" s="37" t="n">
        <v>50</v>
      </c>
    </row>
    <row r="670" customFormat="false" ht="14.35" hidden="false" customHeight="true" outlineLevel="0" collapsed="false">
      <c r="A670" s="17" t="s">
        <v>3116</v>
      </c>
      <c r="B670" s="27" t="n">
        <f aca="false">'POSITION - Tableau 1'!B670</f>
        <v>2</v>
      </c>
      <c r="C670" s="35" t="s">
        <v>321</v>
      </c>
      <c r="D670" s="36" t="s">
        <v>4403</v>
      </c>
      <c r="E670" s="27" t="n">
        <f aca="false">YEAR(TOT!A672)</f>
        <v>1996</v>
      </c>
      <c r="F670" s="28" t="n">
        <f aca="false">MONTH(TOT!A672)</f>
        <v>8</v>
      </c>
      <c r="G670" s="28" t="n">
        <f aca="false">DAY(TOT!A672)</f>
        <v>15</v>
      </c>
      <c r="H670" s="37" t="n">
        <v>73</v>
      </c>
      <c r="I670" s="37" t="n">
        <v>191</v>
      </c>
      <c r="J670" s="28"/>
      <c r="K670" s="38" t="n">
        <f aca="false">TOT!FX672</f>
        <v>925000</v>
      </c>
      <c r="L670" s="28"/>
      <c r="M670" s="37" t="n">
        <f aca="false">'CK - Tableau 1'!F670</f>
        <v>66</v>
      </c>
      <c r="N670" s="37" t="n">
        <f aca="false">'FG - Tableau 1'!E670</f>
        <v>33</v>
      </c>
      <c r="O670" s="37" t="n">
        <f aca="false">'DI - Tableau 1'!E670</f>
        <v>66</v>
      </c>
      <c r="P670" s="37" t="n">
        <f aca="false">'SK - Tableau 1'!G670</f>
        <v>66</v>
      </c>
      <c r="Q670" s="37" t="n">
        <f aca="false">'ST - Tableau 1'!D670</f>
        <v>51</v>
      </c>
      <c r="R670" s="37" t="n">
        <f aca="false">'EN - Tableau 1'!D670</f>
        <v>49</v>
      </c>
      <c r="S670" s="37" t="n">
        <f aca="false">DU!E670</f>
        <v>86</v>
      </c>
      <c r="T670" s="37" t="n">
        <f aca="false">'PH - Tableau 1'!P670</f>
        <v>68.875</v>
      </c>
      <c r="U670" s="37" t="n">
        <f aca="false">'FO - Tableau 1'!D670</f>
        <v>33</v>
      </c>
      <c r="V670" s="37" t="n">
        <f aca="false">'PA - Tableau 1'!K670</f>
        <v>66</v>
      </c>
      <c r="W670" s="37" t="n">
        <f aca="false">'SC - Tableau 1'!L670</f>
        <v>68</v>
      </c>
      <c r="X670" s="37" t="n">
        <f aca="false">'DF - Tableau 1'!I670</f>
        <v>59.5</v>
      </c>
      <c r="Y670" s="37" t="n">
        <f aca="false">PS!F670</f>
        <v>33</v>
      </c>
      <c r="Z670" s="37" t="n">
        <v>50</v>
      </c>
      <c r="AA670" s="37" t="n">
        <v>50</v>
      </c>
      <c r="AB670" s="37" t="n">
        <v>50</v>
      </c>
    </row>
    <row r="671" customFormat="false" ht="14.35" hidden="false" customHeight="true" outlineLevel="0" collapsed="false">
      <c r="A671" s="17" t="s">
        <v>3120</v>
      </c>
      <c r="B671" s="27" t="n">
        <f aca="false">'POSITION - Tableau 1'!B671</f>
        <v>1</v>
      </c>
      <c r="C671" s="35" t="s">
        <v>321</v>
      </c>
      <c r="D671" s="36" t="s">
        <v>4404</v>
      </c>
      <c r="E671" s="27" t="n">
        <f aca="false">YEAR(TOT!A673)</f>
        <v>1994</v>
      </c>
      <c r="F671" s="28" t="n">
        <f aca="false">MONTH(TOT!A673)</f>
        <v>3</v>
      </c>
      <c r="G671" s="28" t="n">
        <f aca="false">DAY(TOT!A673)</f>
        <v>23</v>
      </c>
      <c r="H671" s="37" t="n">
        <v>75</v>
      </c>
      <c r="I671" s="37" t="n">
        <v>209</v>
      </c>
      <c r="J671" s="28"/>
      <c r="K671" s="38" t="n">
        <f aca="false">TOT!FX673</f>
        <v>675000</v>
      </c>
      <c r="L671" s="28"/>
      <c r="M671" s="37" t="n">
        <f aca="false">'CK - Tableau 1'!F671</f>
        <v>75</v>
      </c>
      <c r="N671" s="37" t="n">
        <f aca="false">'FG - Tableau 1'!E671</f>
        <v>33</v>
      </c>
      <c r="O671" s="37" t="n">
        <f aca="false">'DI - Tableau 1'!E671</f>
        <v>57</v>
      </c>
      <c r="P671" s="37" t="n">
        <f aca="false">'SK - Tableau 1'!G671</f>
        <v>53</v>
      </c>
      <c r="Q671" s="37" t="n">
        <f aca="false">'ST - Tableau 1'!D671</f>
        <v>70</v>
      </c>
      <c r="R671" s="37" t="n">
        <f aca="false">'EN - Tableau 1'!D671</f>
        <v>33</v>
      </c>
      <c r="S671" s="37" t="n">
        <f aca="false">DU!E671</f>
        <v>90</v>
      </c>
      <c r="T671" s="37" t="n">
        <f aca="false">'PH - Tableau 1'!P671</f>
        <v>63.5</v>
      </c>
      <c r="U671" s="37" t="n">
        <f aca="false">'FO - Tableau 1'!D671</f>
        <v>50</v>
      </c>
      <c r="V671" s="37" t="n">
        <f aca="false">'PA - Tableau 1'!K671</f>
        <v>66</v>
      </c>
      <c r="W671" s="37" t="n">
        <f aca="false">'SC - Tableau 1'!L671</f>
        <v>59.5</v>
      </c>
      <c r="X671" s="37" t="n">
        <f aca="false">'DF - Tableau 1'!I671</f>
        <v>73</v>
      </c>
      <c r="Y671" s="37" t="n">
        <f aca="false">PS!F671</f>
        <v>33</v>
      </c>
      <c r="Z671" s="37" t="n">
        <v>50</v>
      </c>
      <c r="AA671" s="37" t="n">
        <v>50</v>
      </c>
      <c r="AB671" s="37" t="n">
        <v>50</v>
      </c>
    </row>
    <row r="672" customFormat="false" ht="14.35" hidden="false" customHeight="true" outlineLevel="0" collapsed="false">
      <c r="A672" s="17" t="s">
        <v>3123</v>
      </c>
      <c r="B672" s="27" t="n">
        <f aca="false">'POSITION - Tableau 1'!B672</f>
        <v>4</v>
      </c>
      <c r="C672" s="35" t="s">
        <v>262</v>
      </c>
      <c r="D672" s="36" t="s">
        <v>4403</v>
      </c>
      <c r="E672" s="27" t="n">
        <f aca="false">YEAR(TOT!A674)</f>
        <v>1999</v>
      </c>
      <c r="F672" s="28" t="n">
        <f aca="false">MONTH(TOT!A674)</f>
        <v>2</v>
      </c>
      <c r="G672" s="28" t="n">
        <f aca="false">DAY(TOT!A674)</f>
        <v>16</v>
      </c>
      <c r="H672" s="37" t="n">
        <v>73</v>
      </c>
      <c r="I672" s="37" t="n">
        <v>200</v>
      </c>
      <c r="J672" s="28"/>
      <c r="K672" s="38" t="n">
        <f aca="false">TOT!FX674</f>
        <v>925000</v>
      </c>
      <c r="L672" s="28"/>
      <c r="M672" s="37" t="n">
        <f aca="false">'CK - Tableau 1'!F672</f>
        <v>60</v>
      </c>
      <c r="N672" s="37" t="n">
        <f aca="false">'FG - Tableau 1'!E672</f>
        <v>33</v>
      </c>
      <c r="O672" s="37" t="n">
        <f aca="false">'DI - Tableau 1'!E672</f>
        <v>73</v>
      </c>
      <c r="P672" s="37" t="n">
        <f aca="false">'SK - Tableau 1'!G672</f>
        <v>60</v>
      </c>
      <c r="Q672" s="37" t="n">
        <f aca="false">'ST - Tableau 1'!D672</f>
        <v>67</v>
      </c>
      <c r="R672" s="37" t="n">
        <f aca="false">'EN - Tableau 1'!D672</f>
        <v>33</v>
      </c>
      <c r="S672" s="37" t="n">
        <f aca="false">DU!E672</f>
        <v>82</v>
      </c>
      <c r="T672" s="37" t="n">
        <f aca="false">'PH - Tableau 1'!P672</f>
        <v>55</v>
      </c>
      <c r="U672" s="37" t="n">
        <f aca="false">'FO - Tableau 1'!D672</f>
        <v>33</v>
      </c>
      <c r="V672" s="37" t="n">
        <f aca="false">'PA - Tableau 1'!K672</f>
        <v>47</v>
      </c>
      <c r="W672" s="37" t="n">
        <f aca="false">'SC - Tableau 1'!L672</f>
        <v>60</v>
      </c>
      <c r="X672" s="37" t="n">
        <f aca="false">'DF - Tableau 1'!I672</f>
        <v>60</v>
      </c>
      <c r="Y672" s="37" t="n">
        <f aca="false">PS!F672</f>
        <v>33</v>
      </c>
      <c r="Z672" s="37" t="n">
        <v>50</v>
      </c>
      <c r="AA672" s="37" t="n">
        <v>50</v>
      </c>
      <c r="AB672" s="37" t="n">
        <v>50</v>
      </c>
    </row>
    <row r="673" customFormat="false" ht="14.35" hidden="false" customHeight="true" outlineLevel="0" collapsed="false">
      <c r="A673" s="17" t="s">
        <v>3127</v>
      </c>
      <c r="B673" s="27" t="n">
        <f aca="false">'POSITION - Tableau 1'!B673</f>
        <v>8</v>
      </c>
      <c r="C673" s="35" t="s">
        <v>262</v>
      </c>
      <c r="D673" s="36" t="s">
        <v>4404</v>
      </c>
      <c r="E673" s="27" t="n">
        <f aca="false">YEAR(TOT!A675)</f>
        <v>1989</v>
      </c>
      <c r="F673" s="28" t="n">
        <f aca="false">MONTH(TOT!A675)</f>
        <v>5</v>
      </c>
      <c r="G673" s="28" t="n">
        <f aca="false">DAY(TOT!A675)</f>
        <v>13</v>
      </c>
      <c r="H673" s="37" t="n">
        <v>72</v>
      </c>
      <c r="I673" s="37" t="n">
        <v>210</v>
      </c>
      <c r="J673" s="28"/>
      <c r="K673" s="38" t="n">
        <f aca="false">TOT!FX675</f>
        <v>11000000</v>
      </c>
      <c r="L673" s="28"/>
      <c r="M673" s="37" t="n">
        <f aca="false">'CK - Tableau 1'!F673</f>
        <v>55</v>
      </c>
      <c r="N673" s="37" t="n">
        <f aca="false">'FG - Tableau 1'!E673</f>
        <v>33</v>
      </c>
      <c r="O673" s="37" t="n">
        <f aca="false">'DI - Tableau 1'!E673</f>
        <v>54</v>
      </c>
      <c r="P673" s="37" t="n">
        <f aca="false">'SK - Tableau 1'!G673</f>
        <v>94</v>
      </c>
      <c r="Q673" s="37" t="n">
        <f aca="false">'ST - Tableau 1'!D673</f>
        <v>88</v>
      </c>
      <c r="R673" s="37" t="n">
        <f aca="false">'EN - Tableau 1'!D673</f>
        <v>95</v>
      </c>
      <c r="S673" s="37" t="n">
        <f aca="false">DU!E673</f>
        <v>99</v>
      </c>
      <c r="T673" s="37" t="n">
        <f aca="false">'PH - Tableau 1'!P673</f>
        <v>80</v>
      </c>
      <c r="U673" s="37" t="n">
        <f aca="false">'FO - Tableau 1'!D673</f>
        <v>33</v>
      </c>
      <c r="V673" s="37" t="n">
        <f aca="false">'PA - Tableau 1'!K673</f>
        <v>81</v>
      </c>
      <c r="W673" s="37" t="n">
        <f aca="false">'SC - Tableau 1'!L673</f>
        <v>70.5</v>
      </c>
      <c r="X673" s="37" t="n">
        <f aca="false">'DF - Tableau 1'!I673</f>
        <v>69.5</v>
      </c>
      <c r="Y673" s="37" t="n">
        <f aca="false">PS!F673</f>
        <v>33</v>
      </c>
      <c r="Z673" s="37" t="n">
        <v>50</v>
      </c>
      <c r="AA673" s="37" t="n">
        <v>50</v>
      </c>
      <c r="AB673" s="37" t="n">
        <v>50</v>
      </c>
    </row>
    <row r="674" customFormat="false" ht="14.35" hidden="false" customHeight="true" outlineLevel="0" collapsed="false">
      <c r="A674" s="17" t="s">
        <v>3132</v>
      </c>
      <c r="B674" s="27" t="n">
        <f aca="false">'POSITION - Tableau 1'!B674</f>
        <v>4</v>
      </c>
      <c r="C674" s="35" t="s">
        <v>321</v>
      </c>
      <c r="D674" s="36" t="s">
        <v>4404</v>
      </c>
      <c r="E674" s="27" t="n">
        <f aca="false">YEAR(TOT!A676)</f>
        <v>1987</v>
      </c>
      <c r="F674" s="28" t="n">
        <f aca="false">MONTH(TOT!A676)</f>
        <v>1</v>
      </c>
      <c r="G674" s="28" t="n">
        <f aca="false">DAY(TOT!A676)</f>
        <v>1</v>
      </c>
      <c r="H674" s="37" t="n">
        <v>71</v>
      </c>
      <c r="I674" s="37" t="n">
        <v>189</v>
      </c>
      <c r="J674" s="28"/>
      <c r="K674" s="38" t="n">
        <f aca="false">TOT!FX676</f>
        <v>4750000</v>
      </c>
      <c r="L674" s="28"/>
      <c r="M674" s="37" t="n">
        <f aca="false">'CK - Tableau 1'!F674</f>
        <v>77</v>
      </c>
      <c r="N674" s="37" t="n">
        <f aca="false">'FG - Tableau 1'!E674</f>
        <v>33</v>
      </c>
      <c r="O674" s="37" t="n">
        <f aca="false">'DI - Tableau 1'!E674</f>
        <v>48</v>
      </c>
      <c r="P674" s="37" t="n">
        <f aca="false">'SK - Tableau 1'!G674</f>
        <v>57</v>
      </c>
      <c r="Q674" s="37" t="n">
        <f aca="false">'ST - Tableau 1'!D674</f>
        <v>60</v>
      </c>
      <c r="R674" s="37" t="n">
        <f aca="false">'EN - Tableau 1'!D674</f>
        <v>75</v>
      </c>
      <c r="S674" s="37" t="n">
        <f aca="false">DU!E674</f>
        <v>93</v>
      </c>
      <c r="T674" s="37" t="n">
        <f aca="false">'PH - Tableau 1'!P674</f>
        <v>88.375</v>
      </c>
      <c r="U674" s="37" t="n">
        <f aca="false">'FO - Tableau 1'!D674</f>
        <v>53</v>
      </c>
      <c r="V674" s="37" t="n">
        <f aca="false">'PA - Tableau 1'!K674</f>
        <v>74</v>
      </c>
      <c r="W674" s="37" t="n">
        <f aca="false">'SC - Tableau 1'!L674</f>
        <v>97</v>
      </c>
      <c r="X674" s="37" t="n">
        <f aca="false">'DF - Tableau 1'!I674</f>
        <v>70</v>
      </c>
      <c r="Y674" s="37" t="n">
        <f aca="false">PS!F674</f>
        <v>33</v>
      </c>
      <c r="Z674" s="37" t="n">
        <v>50</v>
      </c>
      <c r="AA674" s="37" t="n">
        <v>50</v>
      </c>
      <c r="AB674" s="37" t="n">
        <v>50</v>
      </c>
    </row>
    <row r="675" customFormat="false" ht="14.35" hidden="false" customHeight="true" outlineLevel="0" collapsed="false">
      <c r="A675" s="17" t="s">
        <v>3137</v>
      </c>
      <c r="B675" s="27" t="n">
        <f aca="false">'POSITION - Tableau 1'!B675</f>
        <v>1</v>
      </c>
      <c r="C675" s="35" t="s">
        <v>262</v>
      </c>
      <c r="D675" s="36" t="s">
        <v>4404</v>
      </c>
      <c r="E675" s="27" t="n">
        <f aca="false">YEAR(TOT!A677)</f>
        <v>1985</v>
      </c>
      <c r="F675" s="28" t="n">
        <f aca="false">MONTH(TOT!A677)</f>
        <v>7</v>
      </c>
      <c r="G675" s="28" t="n">
        <f aca="false">DAY(TOT!A677)</f>
        <v>24</v>
      </c>
      <c r="H675" s="37" t="n">
        <v>73</v>
      </c>
      <c r="I675" s="37" t="n">
        <v>195</v>
      </c>
      <c r="J675" s="28"/>
      <c r="K675" s="38" t="n">
        <f aca="false">TOT!FX677</f>
        <v>8750000</v>
      </c>
      <c r="L675" s="28"/>
      <c r="M675" s="37" t="n">
        <f aca="false">'CK - Tableau 1'!F675</f>
        <v>47</v>
      </c>
      <c r="N675" s="37" t="n">
        <f aca="false">'FG - Tableau 1'!E675</f>
        <v>33</v>
      </c>
      <c r="O675" s="37" t="n">
        <f aca="false">'DI - Tableau 1'!E675</f>
        <v>74</v>
      </c>
      <c r="P675" s="37" t="n">
        <f aca="false">'SK - Tableau 1'!G675</f>
        <v>87</v>
      </c>
      <c r="Q675" s="37" t="n">
        <f aca="false">'ST - Tableau 1'!D675</f>
        <v>58</v>
      </c>
      <c r="R675" s="37" t="n">
        <f aca="false">'EN - Tableau 1'!D675</f>
        <v>97</v>
      </c>
      <c r="S675" s="37" t="n">
        <f aca="false">DU!E675</f>
        <v>92</v>
      </c>
      <c r="T675" s="37" t="n">
        <f aca="false">'PH - Tableau 1'!P675</f>
        <v>85.125</v>
      </c>
      <c r="U675" s="37" t="n">
        <f aca="false">'FO - Tableau 1'!D675</f>
        <v>94</v>
      </c>
      <c r="V675" s="37" t="n">
        <f aca="false">'PA - Tableau 1'!K675</f>
        <v>86.5</v>
      </c>
      <c r="W675" s="37" t="n">
        <f aca="false">'SC - Tableau 1'!L675</f>
        <v>96</v>
      </c>
      <c r="X675" s="37" t="n">
        <f aca="false">'DF - Tableau 1'!I675</f>
        <v>77.5</v>
      </c>
      <c r="Y675" s="37" t="n">
        <f aca="false">PS!F675</f>
        <v>48</v>
      </c>
      <c r="Z675" s="37" t="n">
        <v>50</v>
      </c>
      <c r="AA675" s="37" t="n">
        <v>50</v>
      </c>
      <c r="AB675" s="37" t="n">
        <v>50</v>
      </c>
    </row>
    <row r="676" customFormat="false" ht="14.35" hidden="false" customHeight="true" outlineLevel="0" collapsed="false">
      <c r="A676" s="17" t="s">
        <v>3141</v>
      </c>
      <c r="B676" s="27" t="n">
        <f aca="false">'POSITION - Tableau 1'!B676</f>
        <v>4</v>
      </c>
      <c r="C676" s="35" t="s">
        <v>283</v>
      </c>
      <c r="D676" s="36" t="s">
        <v>4404</v>
      </c>
      <c r="E676" s="27" t="n">
        <f aca="false">YEAR(TOT!A678)</f>
        <v>1984</v>
      </c>
      <c r="F676" s="28" t="n">
        <f aca="false">MONTH(TOT!A678)</f>
        <v>5</v>
      </c>
      <c r="G676" s="28" t="n">
        <f aca="false">DAY(TOT!A678)</f>
        <v>1</v>
      </c>
      <c r="H676" s="37" t="n">
        <v>70</v>
      </c>
      <c r="I676" s="37" t="n">
        <v>202</v>
      </c>
      <c r="J676" s="28"/>
      <c r="K676" s="38" t="n">
        <f aca="false">TOT!FX678</f>
        <v>3300000</v>
      </c>
      <c r="L676" s="28"/>
      <c r="M676" s="37" t="n">
        <f aca="false">'CK - Tableau 1'!F676</f>
        <v>73</v>
      </c>
      <c r="N676" s="37" t="n">
        <f aca="false">'FG - Tableau 1'!E676</f>
        <v>33</v>
      </c>
      <c r="O676" s="37" t="n">
        <f aca="false">'DI - Tableau 1'!E676</f>
        <v>73</v>
      </c>
      <c r="P676" s="37" t="n">
        <f aca="false">'SK - Tableau 1'!G676</f>
        <v>60</v>
      </c>
      <c r="Q676" s="37" t="n">
        <f aca="false">'ST - Tableau 1'!D676</f>
        <v>88</v>
      </c>
      <c r="R676" s="37" t="n">
        <f aca="false">'EN - Tableau 1'!D676</f>
        <v>46</v>
      </c>
      <c r="S676" s="37" t="n">
        <f aca="false">DU!E676</f>
        <v>75</v>
      </c>
      <c r="T676" s="37" t="n">
        <f aca="false">'PH - Tableau 1'!P676</f>
        <v>55</v>
      </c>
      <c r="U676" s="37" t="n">
        <f aca="false">'FO - Tableau 1'!D676</f>
        <v>33</v>
      </c>
      <c r="V676" s="37" t="n">
        <f aca="false">'PA - Tableau 1'!K676</f>
        <v>47</v>
      </c>
      <c r="W676" s="37" t="n">
        <f aca="false">'SC - Tableau 1'!L676</f>
        <v>60</v>
      </c>
      <c r="X676" s="37" t="n">
        <f aca="false">'DF - Tableau 1'!I676</f>
        <v>53.5</v>
      </c>
      <c r="Y676" s="37" t="n">
        <f aca="false">PS!F676</f>
        <v>33</v>
      </c>
      <c r="Z676" s="37" t="n">
        <v>50</v>
      </c>
      <c r="AA676" s="37" t="n">
        <v>50</v>
      </c>
      <c r="AB676" s="37" t="n">
        <v>50</v>
      </c>
    </row>
    <row r="677" customFormat="false" ht="14.35" hidden="false" customHeight="true" outlineLevel="0" collapsed="false">
      <c r="A677" s="17" t="s">
        <v>3144</v>
      </c>
      <c r="B677" s="27" t="n">
        <f aca="false">'POSITION - Tableau 1'!B677</f>
        <v>4</v>
      </c>
      <c r="C677" s="35" t="s">
        <v>283</v>
      </c>
      <c r="D677" s="36" t="s">
        <v>4404</v>
      </c>
      <c r="E677" s="27" t="n">
        <f aca="false">YEAR(TOT!A679)</f>
        <v>1988</v>
      </c>
      <c r="F677" s="28" t="n">
        <f aca="false">MONTH(TOT!A679)</f>
        <v>11</v>
      </c>
      <c r="G677" s="28" t="n">
        <f aca="false">DAY(TOT!A679)</f>
        <v>19</v>
      </c>
      <c r="H677" s="37" t="n">
        <v>71</v>
      </c>
      <c r="I677" s="37" t="n">
        <v>177</v>
      </c>
      <c r="J677" s="28"/>
      <c r="K677" s="38" t="n">
        <f aca="false">TOT!FX679</f>
        <v>13800000</v>
      </c>
      <c r="L677" s="28"/>
      <c r="M677" s="37" t="n">
        <f aca="false">'CK - Tableau 1'!F677</f>
        <v>34</v>
      </c>
      <c r="N677" s="37" t="n">
        <f aca="false">'FG - Tableau 1'!E677</f>
        <v>33</v>
      </c>
      <c r="O677" s="37" t="n">
        <f aca="false">'DI - Tableau 1'!E677</f>
        <v>79</v>
      </c>
      <c r="P677" s="37" t="n">
        <f aca="false">'SK - Tableau 1'!G677</f>
        <v>84</v>
      </c>
      <c r="Q677" s="37" t="n">
        <f aca="false">'ST - Tableau 1'!D677</f>
        <v>40</v>
      </c>
      <c r="R677" s="37" t="n">
        <f aca="false">'EN - Tableau 1'!D677</f>
        <v>99</v>
      </c>
      <c r="S677" s="37" t="n">
        <f aca="false">DU!E677</f>
        <v>99</v>
      </c>
      <c r="T677" s="37" t="n">
        <f aca="false">'PH - Tableau 1'!P677</f>
        <v>85.125</v>
      </c>
      <c r="U677" s="37" t="n">
        <f aca="false">'FO - Tableau 1'!D677</f>
        <v>36</v>
      </c>
      <c r="V677" s="37" t="n">
        <f aca="false">'PA - Tableau 1'!K677</f>
        <v>95.5</v>
      </c>
      <c r="W677" s="37" t="n">
        <f aca="false">'SC - Tableau 1'!L677</f>
        <v>90.5</v>
      </c>
      <c r="X677" s="37" t="n">
        <f aca="false">'DF - Tableau 1'!I677</f>
        <v>63</v>
      </c>
      <c r="Y677" s="37" t="n">
        <f aca="false">PS!F677</f>
        <v>59.6666666666667</v>
      </c>
      <c r="Z677" s="37" t="n">
        <v>50</v>
      </c>
      <c r="AA677" s="37" t="n">
        <v>50</v>
      </c>
      <c r="AB677" s="37" t="n">
        <v>50</v>
      </c>
    </row>
    <row r="678" customFormat="false" ht="14.35" hidden="false" customHeight="true" outlineLevel="0" collapsed="false">
      <c r="A678" s="17" t="s">
        <v>3147</v>
      </c>
      <c r="B678" s="27" t="n">
        <f aca="false">'POSITION - Tableau 1'!B678</f>
        <v>3</v>
      </c>
      <c r="C678" s="35" t="s">
        <v>262</v>
      </c>
      <c r="D678" s="36" t="s">
        <v>4404</v>
      </c>
      <c r="E678" s="27" t="n">
        <f aca="false">YEAR(TOT!A680)</f>
        <v>1979</v>
      </c>
      <c r="F678" s="28" t="n">
        <f aca="false">MONTH(TOT!A680)</f>
        <v>9</v>
      </c>
      <c r="G678" s="28" t="n">
        <f aca="false">DAY(TOT!A680)</f>
        <v>15</v>
      </c>
      <c r="H678" s="37" t="n">
        <v>74</v>
      </c>
      <c r="I678" s="37" t="n">
        <v>215</v>
      </c>
      <c r="J678" s="28"/>
      <c r="K678" s="38" t="n">
        <f aca="false">TOT!FX680</f>
        <v>8500000</v>
      </c>
      <c r="L678" s="28"/>
      <c r="M678" s="37" t="n">
        <f aca="false">'CK - Tableau 1'!F678</f>
        <v>58</v>
      </c>
      <c r="N678" s="37" t="n">
        <f aca="false">'FG - Tableau 1'!E678</f>
        <v>33</v>
      </c>
      <c r="O678" s="37" t="n">
        <f aca="false">'DI - Tableau 1'!E678</f>
        <v>90</v>
      </c>
      <c r="P678" s="37" t="n">
        <f aca="false">'SK - Tableau 1'!G678</f>
        <v>72</v>
      </c>
      <c r="Q678" s="37" t="n">
        <f aca="false">'ST - Tableau 1'!D678</f>
        <v>86</v>
      </c>
      <c r="R678" s="37" t="n">
        <f aca="false">'EN - Tableau 1'!D678</f>
        <v>69</v>
      </c>
      <c r="S678" s="37" t="n">
        <f aca="false">DU!E678</f>
        <v>99</v>
      </c>
      <c r="T678" s="37" t="n">
        <f aca="false">'PH - Tableau 1'!P678</f>
        <v>77.375</v>
      </c>
      <c r="U678" s="37" t="n">
        <f aca="false">'FO - Tableau 1'!D678</f>
        <v>79</v>
      </c>
      <c r="V678" s="37" t="n">
        <f aca="false">'PA - Tableau 1'!K678</f>
        <v>67.5</v>
      </c>
      <c r="W678" s="37" t="n">
        <f aca="false">'SC - Tableau 1'!L678</f>
        <v>90</v>
      </c>
      <c r="X678" s="37" t="n">
        <f aca="false">'DF - Tableau 1'!I678</f>
        <v>58.5</v>
      </c>
      <c r="Y678" s="37" t="n">
        <f aca="false">PS!F678</f>
        <v>55.5</v>
      </c>
      <c r="Z678" s="37" t="n">
        <v>50</v>
      </c>
      <c r="AA678" s="37" t="n">
        <v>50</v>
      </c>
      <c r="AB678" s="37" t="n">
        <v>50</v>
      </c>
    </row>
    <row r="679" customFormat="false" ht="14.35" hidden="false" customHeight="true" outlineLevel="0" collapsed="false">
      <c r="A679" s="17" t="s">
        <v>3150</v>
      </c>
      <c r="B679" s="27" t="n">
        <f aca="false">'POSITION - Tableau 1'!B679</f>
        <v>2</v>
      </c>
      <c r="C679" s="35" t="s">
        <v>283</v>
      </c>
      <c r="D679" s="36" t="s">
        <v>4404</v>
      </c>
      <c r="E679" s="27" t="n">
        <f aca="false">YEAR(TOT!A681)</f>
        <v>1988</v>
      </c>
      <c r="F679" s="28" t="n">
        <f aca="false">MONTH(TOT!A681)</f>
        <v>4</v>
      </c>
      <c r="G679" s="28" t="n">
        <f aca="false">DAY(TOT!A681)</f>
        <v>23</v>
      </c>
      <c r="H679" s="37" t="n">
        <v>75</v>
      </c>
      <c r="I679" s="37" t="n">
        <v>225</v>
      </c>
      <c r="J679" s="28"/>
      <c r="K679" s="38" t="n">
        <f aca="false">TOT!FX681</f>
        <v>2100000</v>
      </c>
      <c r="L679" s="28"/>
      <c r="M679" s="37" t="n">
        <f aca="false">'CK - Tableau 1'!F679</f>
        <v>80</v>
      </c>
      <c r="N679" s="37" t="n">
        <f aca="false">'FG - Tableau 1'!E679</f>
        <v>83</v>
      </c>
      <c r="O679" s="37" t="n">
        <f aca="false">'DI - Tableau 1'!E679</f>
        <v>48</v>
      </c>
      <c r="P679" s="37" t="n">
        <f aca="false">'SK - Tableau 1'!G679</f>
        <v>67</v>
      </c>
      <c r="Q679" s="37" t="n">
        <f aca="false">'ST - Tableau 1'!D679</f>
        <v>92</v>
      </c>
      <c r="R679" s="37" t="n">
        <f aca="false">'EN - Tableau 1'!D679</f>
        <v>68</v>
      </c>
      <c r="S679" s="37" t="n">
        <f aca="false">DU!E679</f>
        <v>93</v>
      </c>
      <c r="T679" s="37" t="n">
        <f aca="false">'PH - Tableau 1'!P679</f>
        <v>73.5</v>
      </c>
      <c r="U679" s="37" t="n">
        <f aca="false">'FO - Tableau 1'!D679</f>
        <v>53</v>
      </c>
      <c r="V679" s="37" t="n">
        <f aca="false">'PA - Tableau 1'!K679</f>
        <v>83</v>
      </c>
      <c r="W679" s="37" t="n">
        <f aca="false">'SC - Tableau 1'!L679</f>
        <v>79.5</v>
      </c>
      <c r="X679" s="37" t="n">
        <f aca="false">'DF - Tableau 1'!I679</f>
        <v>55</v>
      </c>
      <c r="Y679" s="37" t="n">
        <f aca="false">PS!F679</f>
        <v>33</v>
      </c>
      <c r="Z679" s="37" t="n">
        <v>50</v>
      </c>
      <c r="AA679" s="37" t="n">
        <v>50</v>
      </c>
      <c r="AB679" s="37" t="n">
        <v>50</v>
      </c>
    </row>
    <row r="680" customFormat="false" ht="14.35" hidden="false" customHeight="true" outlineLevel="0" collapsed="false">
      <c r="A680" s="17" t="s">
        <v>3154</v>
      </c>
      <c r="B680" s="27" t="n">
        <f aca="false">'POSITION - Tableau 1'!B680</f>
        <v>2</v>
      </c>
      <c r="C680" s="35" t="s">
        <v>262</v>
      </c>
      <c r="D680" s="36" t="s">
        <v>4404</v>
      </c>
      <c r="E680" s="27" t="n">
        <f aca="false">YEAR(TOT!A682)</f>
        <v>1981</v>
      </c>
      <c r="F680" s="28" t="n">
        <f aca="false">MONTH(TOT!A682)</f>
        <v>12</v>
      </c>
      <c r="G680" s="28" t="n">
        <f aca="false">DAY(TOT!A682)</f>
        <v>27</v>
      </c>
      <c r="H680" s="37" t="n">
        <v>73</v>
      </c>
      <c r="I680" s="37" t="n">
        <v>200</v>
      </c>
      <c r="J680" s="28"/>
      <c r="K680" s="38" t="n">
        <f aca="false">TOT!FX682</f>
        <v>800000</v>
      </c>
      <c r="L680" s="28"/>
      <c r="M680" s="37" t="n">
        <f aca="false">'CK - Tableau 1'!F680</f>
        <v>53</v>
      </c>
      <c r="N680" s="37" t="n">
        <f aca="false">'FG - Tableau 1'!E680</f>
        <v>33</v>
      </c>
      <c r="O680" s="37" t="n">
        <f aca="false">'DI - Tableau 1'!E680</f>
        <v>83</v>
      </c>
      <c r="P680" s="37" t="n">
        <f aca="false">'SK - Tableau 1'!G680</f>
        <v>69</v>
      </c>
      <c r="Q680" s="37" t="n">
        <f aca="false">'ST - Tableau 1'!D680</f>
        <v>67</v>
      </c>
      <c r="R680" s="37" t="n">
        <f aca="false">'EN - Tableau 1'!D680</f>
        <v>33</v>
      </c>
      <c r="S680" s="37" t="n">
        <f aca="false">DU!E680</f>
        <v>96</v>
      </c>
      <c r="T680" s="37" t="n">
        <f aca="false">'PH - Tableau 1'!P680</f>
        <v>73</v>
      </c>
      <c r="U680" s="37" t="n">
        <f aca="false">'FO - Tableau 1'!D680</f>
        <v>89</v>
      </c>
      <c r="V680" s="37" t="n">
        <f aca="false">'PA - Tableau 1'!K680</f>
        <v>66</v>
      </c>
      <c r="W680" s="37" t="n">
        <f aca="false">'SC - Tableau 1'!L680</f>
        <v>73</v>
      </c>
      <c r="X680" s="37" t="n">
        <f aca="false">'DF - Tableau 1'!I680</f>
        <v>60.5</v>
      </c>
      <c r="Y680" s="37" t="n">
        <f aca="false">PS!F680</f>
        <v>88</v>
      </c>
      <c r="Z680" s="37" t="n">
        <v>50</v>
      </c>
      <c r="AA680" s="37" t="n">
        <v>50</v>
      </c>
      <c r="AB680" s="37" t="n">
        <v>50</v>
      </c>
    </row>
    <row r="681" customFormat="false" ht="14.35" hidden="false" customHeight="true" outlineLevel="0" collapsed="false">
      <c r="A681" s="17" t="s">
        <v>3157</v>
      </c>
      <c r="B681" s="27" t="n">
        <f aca="false">'POSITION - Tableau 1'!B681</f>
        <v>8</v>
      </c>
      <c r="C681" s="35" t="s">
        <v>283</v>
      </c>
      <c r="D681" s="36" t="s">
        <v>4403</v>
      </c>
      <c r="E681" s="27" t="n">
        <f aca="false">YEAR(TOT!A683)</f>
        <v>1994</v>
      </c>
      <c r="F681" s="28" t="n">
        <f aca="false">MONTH(TOT!A683)</f>
        <v>5</v>
      </c>
      <c r="G681" s="28" t="n">
        <f aca="false">DAY(TOT!A683)</f>
        <v>15</v>
      </c>
      <c r="H681" s="37" t="n">
        <v>73</v>
      </c>
      <c r="I681" s="37" t="n">
        <v>205</v>
      </c>
      <c r="J681" s="28"/>
      <c r="K681" s="38" t="n">
        <f aca="false">TOT!FX683</f>
        <v>650000</v>
      </c>
      <c r="L681" s="28"/>
      <c r="M681" s="37" t="n">
        <f aca="false">'CK - Tableau 1'!F681</f>
        <v>69</v>
      </c>
      <c r="N681" s="37" t="n">
        <f aca="false">'FG - Tableau 1'!E681</f>
        <v>33</v>
      </c>
      <c r="O681" s="37" t="n">
        <f aca="false">'DI - Tableau 1'!E681</f>
        <v>73</v>
      </c>
      <c r="P681" s="37" t="n">
        <f aca="false">'SK - Tableau 1'!G681</f>
        <v>60</v>
      </c>
      <c r="Q681" s="37" t="n">
        <f aca="false">'ST - Tableau 1'!D681</f>
        <v>76</v>
      </c>
      <c r="R681" s="37" t="n">
        <f aca="false">'EN - Tableau 1'!D681</f>
        <v>33</v>
      </c>
      <c r="S681" s="37" t="n">
        <f aca="false">DU!E681</f>
        <v>81</v>
      </c>
      <c r="T681" s="37" t="n">
        <f aca="false">'PH - Tableau 1'!P681</f>
        <v>73</v>
      </c>
      <c r="U681" s="37" t="n">
        <f aca="false">'FO - Tableau 1'!D681</f>
        <v>33</v>
      </c>
      <c r="V681" s="37" t="n">
        <f aca="false">'PA - Tableau 1'!K681</f>
        <v>47</v>
      </c>
      <c r="W681" s="37" t="n">
        <f aca="false">'SC - Tableau 1'!L681</f>
        <v>60</v>
      </c>
      <c r="X681" s="37" t="n">
        <f aca="false">'DF - Tableau 1'!I681</f>
        <v>53.5</v>
      </c>
      <c r="Y681" s="37" t="n">
        <f aca="false">PS!F681</f>
        <v>33</v>
      </c>
      <c r="Z681" s="37" t="n">
        <v>50</v>
      </c>
      <c r="AA681" s="37" t="n">
        <v>50</v>
      </c>
      <c r="AB681" s="37" t="n">
        <v>50</v>
      </c>
    </row>
    <row r="682" customFormat="false" ht="14.35" hidden="false" customHeight="true" outlineLevel="0" collapsed="false">
      <c r="A682" s="17" t="s">
        <v>3161</v>
      </c>
      <c r="B682" s="27" t="n">
        <f aca="false">'POSITION - Tableau 1'!B682</f>
        <v>1</v>
      </c>
      <c r="C682" s="35" t="s">
        <v>321</v>
      </c>
      <c r="D682" s="36" t="s">
        <v>4404</v>
      </c>
      <c r="E682" s="27" t="n">
        <f aca="false">YEAR(TOT!A684)</f>
        <v>1988</v>
      </c>
      <c r="F682" s="28" t="n">
        <f aca="false">MONTH(TOT!A684)</f>
        <v>6</v>
      </c>
      <c r="G682" s="28" t="n">
        <f aca="false">DAY(TOT!A684)</f>
        <v>2</v>
      </c>
      <c r="H682" s="37" t="n">
        <v>76</v>
      </c>
      <c r="I682" s="37" t="n">
        <v>219</v>
      </c>
      <c r="J682" s="28"/>
      <c r="K682" s="38" t="n">
        <f aca="false">TOT!FX684</f>
        <v>4700000</v>
      </c>
      <c r="L682" s="28"/>
      <c r="M682" s="37" t="n">
        <f aca="false">'CK - Tableau 1'!F682</f>
        <v>79</v>
      </c>
      <c r="N682" s="37" t="n">
        <f aca="false">'FG - Tableau 1'!E682</f>
        <v>33</v>
      </c>
      <c r="O682" s="37" t="n">
        <f aca="false">'DI - Tableau 1'!E682</f>
        <v>62</v>
      </c>
      <c r="P682" s="37" t="n">
        <f aca="false">'SK - Tableau 1'!G682</f>
        <v>89</v>
      </c>
      <c r="Q682" s="37" t="n">
        <f aca="false">'ST - Tableau 1'!D682</f>
        <v>82</v>
      </c>
      <c r="R682" s="37" t="n">
        <f aca="false">'EN - Tableau 1'!D682</f>
        <v>62</v>
      </c>
      <c r="S682" s="37" t="n">
        <f aca="false">DU!E682</f>
        <v>75</v>
      </c>
      <c r="T682" s="37" t="n">
        <f aca="false">'PH - Tableau 1'!P682</f>
        <v>82.875</v>
      </c>
      <c r="U682" s="37" t="n">
        <f aca="false">'FO - Tableau 1'!D682</f>
        <v>89</v>
      </c>
      <c r="V682" s="37" t="n">
        <f aca="false">'PA - Tableau 1'!K682</f>
        <v>68.5</v>
      </c>
      <c r="W682" s="37" t="n">
        <f aca="false">'SC - Tableau 1'!L682</f>
        <v>84.5</v>
      </c>
      <c r="X682" s="37" t="n">
        <f aca="false">'DF - Tableau 1'!I682</f>
        <v>69</v>
      </c>
      <c r="Y682" s="37" t="n">
        <f aca="false">PS!F682</f>
        <v>33</v>
      </c>
      <c r="Z682" s="37" t="n">
        <v>50</v>
      </c>
      <c r="AA682" s="37" t="n">
        <v>50</v>
      </c>
      <c r="AB682" s="37" t="n">
        <v>50</v>
      </c>
    </row>
    <row r="683" customFormat="false" ht="14.35" hidden="false" customHeight="true" outlineLevel="0" collapsed="false">
      <c r="A683" s="17" t="s">
        <v>3165</v>
      </c>
      <c r="B683" s="27" t="n">
        <f aca="false">'POSITION - Tableau 1'!B683</f>
        <v>4</v>
      </c>
      <c r="C683" s="35" t="s">
        <v>366</v>
      </c>
      <c r="D683" s="36" t="s">
        <v>4404</v>
      </c>
      <c r="E683" s="27" t="n">
        <f aca="false">YEAR(TOT!A685)</f>
        <v>1998</v>
      </c>
      <c r="F683" s="28" t="n">
        <f aca="false">MONTH(TOT!A685)</f>
        <v>4</v>
      </c>
      <c r="G683" s="28" t="n">
        <f aca="false">DAY(TOT!A685)</f>
        <v>19</v>
      </c>
      <c r="H683" s="37" t="n">
        <v>77</v>
      </c>
      <c r="I683" s="37" t="n">
        <v>206</v>
      </c>
      <c r="J683" s="28"/>
      <c r="K683" s="38" t="n">
        <f aca="false">TOT!FX685</f>
        <v>925000</v>
      </c>
      <c r="L683" s="28"/>
      <c r="M683" s="37" t="n">
        <f aca="false">'CK - Tableau 1'!F683</f>
        <v>55</v>
      </c>
      <c r="N683" s="37" t="n">
        <f aca="false">'FG - Tableau 1'!E683</f>
        <v>33</v>
      </c>
      <c r="O683" s="37" t="n">
        <f aca="false">'DI - Tableau 1'!E683</f>
        <v>82</v>
      </c>
      <c r="P683" s="37" t="n">
        <f aca="false">'SK - Tableau 1'!G683</f>
        <v>93</v>
      </c>
      <c r="Q683" s="37" t="n">
        <f aca="false">'ST - Tableau 1'!D683</f>
        <v>53</v>
      </c>
      <c r="R683" s="37" t="n">
        <f aca="false">'EN - Tableau 1'!D683</f>
        <v>68</v>
      </c>
      <c r="S683" s="37" t="n">
        <f aca="false">DU!E683</f>
        <v>99</v>
      </c>
      <c r="T683" s="37" t="n">
        <f aca="false">'PH - Tableau 1'!P683</f>
        <v>82.75</v>
      </c>
      <c r="U683" s="37" t="n">
        <f aca="false">'FO - Tableau 1'!D683</f>
        <v>33</v>
      </c>
      <c r="V683" s="37" t="n">
        <f aca="false">'PA - Tableau 1'!K683</f>
        <v>72.5</v>
      </c>
      <c r="W683" s="37" t="n">
        <f aca="false">'SC - Tableau 1'!L683</f>
        <v>97.5</v>
      </c>
      <c r="X683" s="37" t="n">
        <f aca="false">'DF - Tableau 1'!I683</f>
        <v>64.5</v>
      </c>
      <c r="Y683" s="37" t="n">
        <f aca="false">PS!F683</f>
        <v>66.1666666666667</v>
      </c>
      <c r="Z683" s="37" t="n">
        <v>50</v>
      </c>
      <c r="AA683" s="37" t="n">
        <v>50</v>
      </c>
      <c r="AB683" s="37" t="n">
        <v>50</v>
      </c>
    </row>
    <row r="684" customFormat="false" ht="14.35" hidden="false" customHeight="true" outlineLevel="0" collapsed="false">
      <c r="A684" s="17" t="s">
        <v>3168</v>
      </c>
      <c r="B684" s="27" t="n">
        <f aca="false">'POSITION - Tableau 1'!B684</f>
        <v>8</v>
      </c>
      <c r="C684" s="35" t="s">
        <v>321</v>
      </c>
      <c r="D684" s="36" t="s">
        <v>4404</v>
      </c>
      <c r="E684" s="27" t="n">
        <f aca="false">YEAR(TOT!A686)</f>
        <v>1992</v>
      </c>
      <c r="F684" s="28" t="n">
        <f aca="false">MONTH(TOT!A686)</f>
        <v>2</v>
      </c>
      <c r="G684" s="28" t="n">
        <f aca="false">DAY(TOT!A686)</f>
        <v>8</v>
      </c>
      <c r="H684" s="37" t="n">
        <v>75</v>
      </c>
      <c r="I684" s="37" t="n">
        <v>219</v>
      </c>
      <c r="J684" s="28"/>
      <c r="K684" s="38" t="n">
        <f aca="false">TOT!FX686</f>
        <v>945000</v>
      </c>
      <c r="L684" s="28"/>
      <c r="M684" s="37" t="n">
        <f aca="false">'CK - Tableau 1'!F684</f>
        <v>52</v>
      </c>
      <c r="N684" s="37" t="n">
        <f aca="false">'FG - Tableau 1'!E684</f>
        <v>62</v>
      </c>
      <c r="O684" s="37" t="n">
        <f aca="false">'DI - Tableau 1'!E684</f>
        <v>63</v>
      </c>
      <c r="P684" s="37" t="n">
        <f aca="false">'SK - Tableau 1'!G684</f>
        <v>62</v>
      </c>
      <c r="Q684" s="37" t="n">
        <f aca="false">'ST - Tableau 1'!D684</f>
        <v>86</v>
      </c>
      <c r="R684" s="37" t="n">
        <f aca="false">'EN - Tableau 1'!D684</f>
        <v>52</v>
      </c>
      <c r="S684" s="37" t="n">
        <f aca="false">DU!E684</f>
        <v>92</v>
      </c>
      <c r="T684" s="37" t="n">
        <f aca="false">'PH - Tableau 1'!P684</f>
        <v>71.875</v>
      </c>
      <c r="U684" s="37" t="n">
        <f aca="false">'FO - Tableau 1'!D684</f>
        <v>33</v>
      </c>
      <c r="V684" s="37" t="n">
        <f aca="false">'PA - Tableau 1'!K684</f>
        <v>53.5</v>
      </c>
      <c r="W684" s="37" t="n">
        <f aca="false">'SC - Tableau 1'!L684</f>
        <v>51.5</v>
      </c>
      <c r="X684" s="37" t="n">
        <f aca="false">'DF - Tableau 1'!I684</f>
        <v>75.5</v>
      </c>
      <c r="Y684" s="37" t="n">
        <f aca="false">PS!F684</f>
        <v>33</v>
      </c>
      <c r="Z684" s="37" t="n">
        <v>50</v>
      </c>
      <c r="AA684" s="37" t="n">
        <v>50</v>
      </c>
      <c r="AB684" s="37" t="n">
        <v>50</v>
      </c>
    </row>
    <row r="685" customFormat="false" ht="14.35" hidden="false" customHeight="true" outlineLevel="0" collapsed="false">
      <c r="A685" s="17" t="s">
        <v>3171</v>
      </c>
      <c r="B685" s="27" t="n">
        <f aca="false">'POSITION - Tableau 1'!B685</f>
        <v>2</v>
      </c>
      <c r="C685" s="35" t="s">
        <v>262</v>
      </c>
      <c r="D685" s="36" t="s">
        <v>4404</v>
      </c>
      <c r="E685" s="27" t="n">
        <f aca="false">YEAR(TOT!A687)</f>
        <v>1989</v>
      </c>
      <c r="F685" s="28" t="n">
        <f aca="false">MONTH(TOT!A687)</f>
        <v>4</v>
      </c>
      <c r="G685" s="28" t="n">
        <f aca="false">DAY(TOT!A687)</f>
        <v>27</v>
      </c>
      <c r="H685" s="37" t="n">
        <v>69</v>
      </c>
      <c r="I685" s="37" t="n">
        <v>162</v>
      </c>
      <c r="J685" s="28"/>
      <c r="K685" s="38" t="n">
        <f aca="false">TOT!FX687</f>
        <v>1200000</v>
      </c>
      <c r="L685" s="28"/>
      <c r="M685" s="37" t="n">
        <f aca="false">'CK - Tableau 1'!F685</f>
        <v>74</v>
      </c>
      <c r="N685" s="37" t="n">
        <f aca="false">'FG - Tableau 1'!E685</f>
        <v>60</v>
      </c>
      <c r="O685" s="37" t="n">
        <f aca="false">'DI - Tableau 1'!E685</f>
        <v>83</v>
      </c>
      <c r="P685" s="37" t="n">
        <f aca="false">'SK - Tableau 1'!G685</f>
        <v>80</v>
      </c>
      <c r="Q685" s="37" t="n">
        <f aca="false">'ST - Tableau 1'!D685</f>
        <v>35</v>
      </c>
      <c r="R685" s="37" t="n">
        <f aca="false">'EN - Tableau 1'!D685</f>
        <v>62</v>
      </c>
      <c r="S685" s="37" t="n">
        <f aca="false">DU!E685</f>
        <v>99</v>
      </c>
      <c r="T685" s="37" t="n">
        <f aca="false">'PH - Tableau 1'!P685</f>
        <v>76.125</v>
      </c>
      <c r="U685" s="37" t="n">
        <f aca="false">'FO - Tableau 1'!D685</f>
        <v>34</v>
      </c>
      <c r="V685" s="37" t="n">
        <f aca="false">'PA - Tableau 1'!K685</f>
        <v>67.5</v>
      </c>
      <c r="W685" s="37" t="n">
        <f aca="false">'SC - Tableau 1'!L685</f>
        <v>74</v>
      </c>
      <c r="X685" s="37" t="n">
        <f aca="false">'DF - Tableau 1'!I685</f>
        <v>76.5</v>
      </c>
      <c r="Y685" s="37" t="n">
        <f aca="false">PS!F685</f>
        <v>60.75</v>
      </c>
      <c r="Z685" s="37" t="n">
        <v>50</v>
      </c>
      <c r="AA685" s="37" t="n">
        <v>50</v>
      </c>
      <c r="AB685" s="37" t="n">
        <v>50</v>
      </c>
    </row>
    <row r="686" customFormat="false" ht="14.35" hidden="false" customHeight="true" outlineLevel="0" collapsed="false">
      <c r="A686" s="17" t="s">
        <v>3173</v>
      </c>
      <c r="B686" s="27" t="n">
        <f aca="false">'POSITION - Tableau 1'!B686</f>
        <v>1</v>
      </c>
      <c r="C686" s="35" t="s">
        <v>283</v>
      </c>
      <c r="D686" s="36" t="s">
        <v>4404</v>
      </c>
      <c r="E686" s="27" t="n">
        <f aca="false">YEAR(TOT!A688)</f>
        <v>1988</v>
      </c>
      <c r="F686" s="28" t="n">
        <f aca="false">MONTH(TOT!A688)</f>
        <v>9</v>
      </c>
      <c r="G686" s="28" t="n">
        <f aca="false">DAY(TOT!A688)</f>
        <v>24</v>
      </c>
      <c r="H686" s="37" t="n">
        <v>73</v>
      </c>
      <c r="I686" s="37" t="n">
        <v>200</v>
      </c>
      <c r="J686" s="28"/>
      <c r="K686" s="38" t="n">
        <f aca="false">TOT!FX688</f>
        <v>650000</v>
      </c>
      <c r="L686" s="28"/>
      <c r="M686" s="37" t="n">
        <f aca="false">'CK - Tableau 1'!F686</f>
        <v>75</v>
      </c>
      <c r="N686" s="37" t="n">
        <f aca="false">'FG - Tableau 1'!E686</f>
        <v>33</v>
      </c>
      <c r="O686" s="37" t="n">
        <f aca="false">'DI - Tableau 1'!E686</f>
        <v>56</v>
      </c>
      <c r="P686" s="37" t="n">
        <f aca="false">'SK - Tableau 1'!G686</f>
        <v>66</v>
      </c>
      <c r="Q686" s="37" t="n">
        <f aca="false">'ST - Tableau 1'!D686</f>
        <v>67</v>
      </c>
      <c r="R686" s="37" t="n">
        <f aca="false">'EN - Tableau 1'!D686</f>
        <v>33</v>
      </c>
      <c r="S686" s="37" t="n">
        <f aca="false">DU!E686</f>
        <v>94</v>
      </c>
      <c r="T686" s="37" t="n">
        <f aca="false">'PH - Tableau 1'!P686</f>
        <v>53.875</v>
      </c>
      <c r="U686" s="37" t="n">
        <f aca="false">'FO - Tableau 1'!D686</f>
        <v>57</v>
      </c>
      <c r="V686" s="37" t="n">
        <f aca="false">'PA - Tableau 1'!K686</f>
        <v>66</v>
      </c>
      <c r="W686" s="37" t="n">
        <f aca="false">'SC - Tableau 1'!L686</f>
        <v>66</v>
      </c>
      <c r="X686" s="37" t="n">
        <f aca="false">'DF - Tableau 1'!I686</f>
        <v>73</v>
      </c>
      <c r="Y686" s="37" t="n">
        <f aca="false">PS!F686</f>
        <v>33</v>
      </c>
      <c r="Z686" s="37" t="n">
        <v>50</v>
      </c>
      <c r="AA686" s="37" t="n">
        <v>50</v>
      </c>
      <c r="AB686" s="37" t="n">
        <v>50</v>
      </c>
    </row>
    <row r="687" customFormat="false" ht="14.35" hidden="false" customHeight="true" outlineLevel="0" collapsed="false">
      <c r="A687" s="17" t="s">
        <v>3178</v>
      </c>
      <c r="B687" s="27" t="n">
        <f aca="false">'POSITION - Tableau 1'!B687</f>
        <v>8</v>
      </c>
      <c r="C687" s="35" t="s">
        <v>283</v>
      </c>
      <c r="D687" s="36" t="s">
        <v>4403</v>
      </c>
      <c r="E687" s="27" t="n">
        <f aca="false">YEAR(TOT!A689)</f>
        <v>1992</v>
      </c>
      <c r="F687" s="28" t="n">
        <f aca="false">MONTH(TOT!A689)</f>
        <v>9</v>
      </c>
      <c r="G687" s="28" t="n">
        <f aca="false">DAY(TOT!A689)</f>
        <v>6</v>
      </c>
      <c r="H687" s="37" t="n">
        <v>74</v>
      </c>
      <c r="I687" s="37" t="n">
        <v>198</v>
      </c>
      <c r="J687" s="28"/>
      <c r="K687" s="38" t="n">
        <f aca="false">TOT!FX689</f>
        <v>874125</v>
      </c>
      <c r="L687" s="28"/>
      <c r="M687" s="37" t="n">
        <f aca="false">'CK - Tableau 1'!F687</f>
        <v>62</v>
      </c>
      <c r="N687" s="37" t="n">
        <f aca="false">'FG - Tableau 1'!E687</f>
        <v>33</v>
      </c>
      <c r="O687" s="37" t="n">
        <f aca="false">'DI - Tableau 1'!E687</f>
        <v>51</v>
      </c>
      <c r="P687" s="37" t="n">
        <f aca="false">'SK - Tableau 1'!G687</f>
        <v>47</v>
      </c>
      <c r="Q687" s="37" t="n">
        <f aca="false">'ST - Tableau 1'!D687</f>
        <v>57</v>
      </c>
      <c r="R687" s="37" t="n">
        <f aca="false">'EN - Tableau 1'!D687</f>
        <v>33</v>
      </c>
      <c r="S687" s="37" t="n">
        <f aca="false">DU!E687</f>
        <v>83</v>
      </c>
      <c r="T687" s="37" t="n">
        <f aca="false">'PH - Tableau 1'!P687</f>
        <v>67.875</v>
      </c>
      <c r="U687" s="37" t="n">
        <f aca="false">'FO - Tableau 1'!D687</f>
        <v>33</v>
      </c>
      <c r="V687" s="37" t="n">
        <f aca="false">'PA - Tableau 1'!K687</f>
        <v>55.5</v>
      </c>
      <c r="W687" s="37" t="n">
        <f aca="false">'SC - Tableau 1'!L687</f>
        <v>59.5</v>
      </c>
      <c r="X687" s="37" t="n">
        <f aca="false">'DF - Tableau 1'!I687</f>
        <v>54</v>
      </c>
      <c r="Y687" s="37" t="n">
        <f aca="false">PS!F687</f>
        <v>33</v>
      </c>
      <c r="Z687" s="37" t="n">
        <v>50</v>
      </c>
      <c r="AA687" s="37" t="n">
        <v>50</v>
      </c>
      <c r="AB687" s="37" t="n">
        <v>50</v>
      </c>
    </row>
    <row r="688" customFormat="false" ht="14.35" hidden="false" customHeight="true" outlineLevel="0" collapsed="false">
      <c r="A688" s="17" t="s">
        <v>3181</v>
      </c>
      <c r="B688" s="27" t="n">
        <f aca="false">'POSITION - Tableau 1'!B688</f>
        <v>8</v>
      </c>
      <c r="C688" s="35" t="s">
        <v>283</v>
      </c>
      <c r="D688" s="36" t="s">
        <v>4404</v>
      </c>
      <c r="E688" s="27" t="n">
        <f aca="false">YEAR(TOT!A690)</f>
        <v>1981</v>
      </c>
      <c r="F688" s="28" t="n">
        <f aca="false">MONTH(TOT!A690)</f>
        <v>3</v>
      </c>
      <c r="G688" s="28" t="n">
        <f aca="false">DAY(TOT!A690)</f>
        <v>5</v>
      </c>
      <c r="H688" s="37" t="n">
        <v>73</v>
      </c>
      <c r="I688" s="37" t="n">
        <v>200</v>
      </c>
      <c r="J688" s="28"/>
      <c r="K688" s="38" t="n">
        <f aca="false">TOT!FX690</f>
        <v>4400000</v>
      </c>
      <c r="L688" s="28"/>
      <c r="M688" s="37" t="n">
        <f aca="false">'CK - Tableau 1'!F688</f>
        <v>60</v>
      </c>
      <c r="N688" s="37" t="n">
        <f aca="false">'FG - Tableau 1'!E688</f>
        <v>33</v>
      </c>
      <c r="O688" s="37" t="n">
        <f aca="false">'DI - Tableau 1'!E688</f>
        <v>93</v>
      </c>
      <c r="P688" s="37" t="n">
        <f aca="false">'SK - Tableau 1'!G688</f>
        <v>66</v>
      </c>
      <c r="Q688" s="37" t="n">
        <f aca="false">'ST - Tableau 1'!D688</f>
        <v>67</v>
      </c>
      <c r="R688" s="37" t="n">
        <f aca="false">'EN - Tableau 1'!D688</f>
        <v>33</v>
      </c>
      <c r="S688" s="37" t="n">
        <f aca="false">DU!E688</f>
        <v>80</v>
      </c>
      <c r="T688" s="37" t="n">
        <f aca="false">'PH - Tableau 1'!P688</f>
        <v>67.5</v>
      </c>
      <c r="U688" s="37" t="n">
        <f aca="false">'FO - Tableau 1'!D688</f>
        <v>33</v>
      </c>
      <c r="V688" s="37" t="n">
        <f aca="false">'PA - Tableau 1'!K688</f>
        <v>63</v>
      </c>
      <c r="W688" s="37" t="n">
        <f aca="false">'SC - Tableau 1'!L688</f>
        <v>47</v>
      </c>
      <c r="X688" s="37" t="n">
        <f aca="false">'DF - Tableau 1'!I688</f>
        <v>66</v>
      </c>
      <c r="Y688" s="37" t="n">
        <f aca="false">PS!F688</f>
        <v>33</v>
      </c>
      <c r="Z688" s="37" t="n">
        <v>50</v>
      </c>
      <c r="AA688" s="37" t="n">
        <v>50</v>
      </c>
      <c r="AB688" s="37" t="n">
        <v>50</v>
      </c>
    </row>
    <row r="689" customFormat="false" ht="14.35" hidden="false" customHeight="true" outlineLevel="0" collapsed="false">
      <c r="A689" s="17" t="s">
        <v>3183</v>
      </c>
      <c r="B689" s="27" t="n">
        <f aca="false">'POSITION - Tableau 1'!B689</f>
        <v>8</v>
      </c>
      <c r="C689" s="35" t="s">
        <v>262</v>
      </c>
      <c r="D689" s="36" t="s">
        <v>4404</v>
      </c>
      <c r="E689" s="27" t="n">
        <f aca="false">YEAR(TOT!A691)</f>
        <v>1989</v>
      </c>
      <c r="F689" s="28" t="n">
        <f aca="false">MONTH(TOT!A691)</f>
        <v>2</v>
      </c>
      <c r="G689" s="28" t="n">
        <f aca="false">DAY(TOT!A691)</f>
        <v>22</v>
      </c>
      <c r="H689" s="37" t="n">
        <v>75</v>
      </c>
      <c r="I689" s="37" t="n">
        <v>195</v>
      </c>
      <c r="J689" s="28"/>
      <c r="K689" s="38" t="n">
        <f aca="false">TOT!FX691</f>
        <v>725000</v>
      </c>
      <c r="L689" s="28"/>
      <c r="M689" s="37" t="n">
        <f aca="false">'CK - Tableau 1'!F689</f>
        <v>70</v>
      </c>
      <c r="N689" s="37" t="n">
        <f aca="false">'FG - Tableau 1'!E689</f>
        <v>33</v>
      </c>
      <c r="O689" s="37" t="n">
        <f aca="false">'DI - Tableau 1'!E689</f>
        <v>73</v>
      </c>
      <c r="P689" s="37" t="n">
        <f aca="false">'SK - Tableau 1'!G689</f>
        <v>60</v>
      </c>
      <c r="Q689" s="37" t="n">
        <f aca="false">'ST - Tableau 1'!D689</f>
        <v>47</v>
      </c>
      <c r="R689" s="37" t="n">
        <f aca="false">'EN - Tableau 1'!D689</f>
        <v>33</v>
      </c>
      <c r="S689" s="37" t="n">
        <f aca="false">DU!E689</f>
        <v>84</v>
      </c>
      <c r="T689" s="37" t="n">
        <f aca="false">'PH - Tableau 1'!P689</f>
        <v>56</v>
      </c>
      <c r="U689" s="37" t="n">
        <f aca="false">'FO - Tableau 1'!D689</f>
        <v>33</v>
      </c>
      <c r="V689" s="37" t="n">
        <f aca="false">'PA - Tableau 1'!K689</f>
        <v>56.5</v>
      </c>
      <c r="W689" s="37" t="n">
        <f aca="false">'SC - Tableau 1'!L689</f>
        <v>53.5</v>
      </c>
      <c r="X689" s="37" t="n">
        <f aca="false">'DF - Tableau 1'!I689</f>
        <v>54.5</v>
      </c>
      <c r="Y689" s="37" t="n">
        <f aca="false">PS!F689</f>
        <v>33</v>
      </c>
      <c r="Z689" s="37" t="n">
        <v>50</v>
      </c>
      <c r="AA689" s="37" t="n">
        <v>50</v>
      </c>
      <c r="AB689" s="37" t="n">
        <v>50</v>
      </c>
    </row>
    <row r="690" customFormat="false" ht="14.35" hidden="false" customHeight="true" outlineLevel="0" collapsed="false">
      <c r="A690" s="17" t="s">
        <v>3186</v>
      </c>
      <c r="B690" s="27" t="n">
        <f aca="false">'POSITION - Tableau 1'!B690</f>
        <v>1</v>
      </c>
      <c r="C690" s="35" t="s">
        <v>283</v>
      </c>
      <c r="D690" s="36" t="s">
        <v>4404</v>
      </c>
      <c r="E690" s="27" t="n">
        <f aca="false">YEAR(TOT!A692)</f>
        <v>1985</v>
      </c>
      <c r="F690" s="28" t="n">
        <f aca="false">MONTH(TOT!A692)</f>
        <v>12</v>
      </c>
      <c r="G690" s="28" t="n">
        <f aca="false">DAY(TOT!A692)</f>
        <v>27</v>
      </c>
      <c r="H690" s="37" t="n">
        <v>72</v>
      </c>
      <c r="I690" s="37" t="n">
        <v>193</v>
      </c>
      <c r="J690" s="28"/>
      <c r="K690" s="38" t="n">
        <f aca="false">TOT!FX692</f>
        <v>7500000</v>
      </c>
      <c r="L690" s="28"/>
      <c r="M690" s="37" t="n">
        <f aca="false">'CK - Tableau 1'!F690</f>
        <v>41</v>
      </c>
      <c r="N690" s="37" t="n">
        <f aca="false">'FG - Tableau 1'!E690</f>
        <v>33</v>
      </c>
      <c r="O690" s="37" t="n">
        <f aca="false">'DI - Tableau 1'!E690</f>
        <v>90</v>
      </c>
      <c r="P690" s="37" t="n">
        <f aca="false">'SK - Tableau 1'!G690</f>
        <v>97</v>
      </c>
      <c r="Q690" s="37" t="n">
        <f aca="false">'ST - Tableau 1'!D690</f>
        <v>61</v>
      </c>
      <c r="R690" s="37" t="n">
        <f aca="false">'EN - Tableau 1'!D690</f>
        <v>85</v>
      </c>
      <c r="S690" s="37" t="n">
        <f aca="false">DU!E690</f>
        <v>98</v>
      </c>
      <c r="T690" s="37" t="n">
        <f aca="false">'PH - Tableau 1'!P690</f>
        <v>89.5</v>
      </c>
      <c r="U690" s="37" t="n">
        <f aca="false">'FO - Tableau 1'!D690</f>
        <v>89</v>
      </c>
      <c r="V690" s="37" t="n">
        <f aca="false">'PA - Tableau 1'!K690</f>
        <v>88</v>
      </c>
      <c r="W690" s="37" t="n">
        <f aca="false">'SC - Tableau 1'!L690</f>
        <v>73.5</v>
      </c>
      <c r="X690" s="37" t="n">
        <f aca="false">'DF - Tableau 1'!I690</f>
        <v>67</v>
      </c>
      <c r="Y690" s="37" t="n">
        <f aca="false">PS!F690</f>
        <v>33</v>
      </c>
      <c r="Z690" s="37" t="n">
        <v>50</v>
      </c>
      <c r="AA690" s="37" t="n">
        <v>50</v>
      </c>
      <c r="AB690" s="37" t="n">
        <v>50</v>
      </c>
    </row>
    <row r="691" customFormat="false" ht="14.35" hidden="false" customHeight="true" outlineLevel="0" collapsed="false">
      <c r="A691" s="17" t="s">
        <v>3191</v>
      </c>
      <c r="B691" s="27" t="n">
        <f aca="false">'POSITION - Tableau 1'!B691</f>
        <v>4</v>
      </c>
      <c r="C691" s="35" t="s">
        <v>423</v>
      </c>
      <c r="D691" s="36" t="s">
        <v>4404</v>
      </c>
      <c r="E691" s="27" t="n">
        <f aca="false">YEAR(TOT!A693)</f>
        <v>1995</v>
      </c>
      <c r="F691" s="28" t="n">
        <f aca="false">MONTH(TOT!A693)</f>
        <v>4</v>
      </c>
      <c r="G691" s="28" t="n">
        <f aca="false">DAY(TOT!A693)</f>
        <v>17</v>
      </c>
      <c r="H691" s="37" t="n">
        <v>74</v>
      </c>
      <c r="I691" s="37" t="n">
        <v>191</v>
      </c>
      <c r="J691" s="28"/>
      <c r="K691" s="38" t="n">
        <f aca="false">TOT!FX693</f>
        <v>925000</v>
      </c>
      <c r="L691" s="28"/>
      <c r="M691" s="37" t="n">
        <f aca="false">'CK - Tableau 1'!F691</f>
        <v>51</v>
      </c>
      <c r="N691" s="37" t="n">
        <f aca="false">'FG - Tableau 1'!E691</f>
        <v>69</v>
      </c>
      <c r="O691" s="37" t="n">
        <f aca="false">'DI - Tableau 1'!E691</f>
        <v>88</v>
      </c>
      <c r="P691" s="37" t="n">
        <f aca="false">'SK - Tableau 1'!G691</f>
        <v>82</v>
      </c>
      <c r="Q691" s="37" t="n">
        <f aca="false">'ST - Tableau 1'!D691</f>
        <v>46</v>
      </c>
      <c r="R691" s="37" t="n">
        <f aca="false">'EN - Tableau 1'!D691</f>
        <v>50</v>
      </c>
      <c r="S691" s="37" t="n">
        <f aca="false">DU!E691</f>
        <v>94</v>
      </c>
      <c r="T691" s="37" t="n">
        <f aca="false">'PH - Tableau 1'!P691</f>
        <v>72.375</v>
      </c>
      <c r="U691" s="37" t="n">
        <f aca="false">'FO - Tableau 1'!D691</f>
        <v>33</v>
      </c>
      <c r="V691" s="37" t="n">
        <f aca="false">'PA - Tableau 1'!K691</f>
        <v>92</v>
      </c>
      <c r="W691" s="37" t="n">
        <f aca="false">'SC - Tableau 1'!L691</f>
        <v>79.5</v>
      </c>
      <c r="X691" s="37" t="n">
        <f aca="false">'DF - Tableau 1'!I691</f>
        <v>74</v>
      </c>
      <c r="Y691" s="37" t="n">
        <f aca="false">PS!F691</f>
        <v>39.5</v>
      </c>
      <c r="Z691" s="37" t="n">
        <v>50</v>
      </c>
      <c r="AA691" s="37" t="n">
        <v>50</v>
      </c>
      <c r="AB691" s="37" t="n">
        <v>50</v>
      </c>
    </row>
    <row r="692" customFormat="false" ht="14.35" hidden="false" customHeight="true" outlineLevel="0" collapsed="false">
      <c r="A692" s="17" t="s">
        <v>3196</v>
      </c>
      <c r="B692" s="27" t="n">
        <f aca="false">'POSITION - Tableau 1'!B692</f>
        <v>1</v>
      </c>
      <c r="C692" s="35" t="s">
        <v>372</v>
      </c>
      <c r="D692" s="36" t="s">
        <v>4404</v>
      </c>
      <c r="E692" s="27" t="n">
        <f aca="false">YEAR(TOT!A694)</f>
        <v>1997</v>
      </c>
      <c r="F692" s="28" t="n">
        <f aca="false">MONTH(TOT!A694)</f>
        <v>4</v>
      </c>
      <c r="G692" s="28" t="n">
        <f aca="false">DAY(TOT!A694)</f>
        <v>6</v>
      </c>
      <c r="H692" s="37" t="n">
        <v>75</v>
      </c>
      <c r="I692" s="37" t="n">
        <v>210</v>
      </c>
      <c r="J692" s="28"/>
      <c r="K692" s="38" t="n">
        <f aca="false">TOT!FX694</f>
        <v>925000</v>
      </c>
      <c r="L692" s="28"/>
      <c r="M692" s="37" t="n">
        <f aca="false">'CK - Tableau 1'!F692</f>
        <v>62</v>
      </c>
      <c r="N692" s="37" t="n">
        <f aca="false">'FG - Tableau 1'!E692</f>
        <v>33</v>
      </c>
      <c r="O692" s="37" t="n">
        <f aca="false">'DI - Tableau 1'!E692</f>
        <v>62</v>
      </c>
      <c r="P692" s="37" t="n">
        <f aca="false">'SK - Tableau 1'!G692</f>
        <v>90</v>
      </c>
      <c r="Q692" s="37" t="n">
        <f aca="false">'ST - Tableau 1'!D692</f>
        <v>72</v>
      </c>
      <c r="R692" s="37" t="n">
        <f aca="false">'EN - Tableau 1'!D692</f>
        <v>46</v>
      </c>
      <c r="S692" s="37" t="n">
        <f aca="false">DU!E692</f>
        <v>93</v>
      </c>
      <c r="T692" s="37" t="n">
        <f aca="false">'PH - Tableau 1'!P692</f>
        <v>66.875</v>
      </c>
      <c r="U692" s="37" t="n">
        <f aca="false">'FO - Tableau 1'!D692</f>
        <v>48</v>
      </c>
      <c r="V692" s="37" t="n">
        <f aca="false">'PA - Tableau 1'!K692</f>
        <v>82</v>
      </c>
      <c r="W692" s="37" t="n">
        <f aca="false">'SC - Tableau 1'!L692</f>
        <v>72.5</v>
      </c>
      <c r="X692" s="37" t="n">
        <f aca="false">'DF - Tableau 1'!I692</f>
        <v>70.5</v>
      </c>
      <c r="Y692" s="37" t="n">
        <f aca="false">PS!F692</f>
        <v>34.5</v>
      </c>
      <c r="Z692" s="37" t="n">
        <v>50</v>
      </c>
      <c r="AA692" s="37" t="n">
        <v>50</v>
      </c>
      <c r="AB692" s="37" t="n">
        <v>50</v>
      </c>
    </row>
    <row r="693" customFormat="false" ht="14.35" hidden="false" customHeight="true" outlineLevel="0" collapsed="false">
      <c r="A693" s="17" t="s">
        <v>3200</v>
      </c>
      <c r="B693" s="27" t="n">
        <f aca="false">'POSITION - Tableau 1'!B693</f>
        <v>2</v>
      </c>
      <c r="C693" s="35" t="s">
        <v>532</v>
      </c>
      <c r="D693" s="36" t="s">
        <v>4403</v>
      </c>
      <c r="E693" s="27" t="n">
        <f aca="false">YEAR(TOT!A695)</f>
        <v>1995</v>
      </c>
      <c r="F693" s="28" t="n">
        <f aca="false">MONTH(TOT!A695)</f>
        <v>8</v>
      </c>
      <c r="G693" s="28" t="n">
        <f aca="false">DAY(TOT!A695)</f>
        <v>2</v>
      </c>
      <c r="H693" s="37" t="n">
        <v>74</v>
      </c>
      <c r="I693" s="37" t="n">
        <v>202</v>
      </c>
      <c r="J693" s="28"/>
      <c r="K693" s="38" t="n">
        <f aca="false">TOT!FX695</f>
        <v>742500</v>
      </c>
      <c r="L693" s="28"/>
      <c r="M693" s="37" t="n">
        <f aca="false">'CK - Tableau 1'!F693</f>
        <v>60</v>
      </c>
      <c r="N693" s="37" t="n">
        <f aca="false">'FG - Tableau 1'!E693</f>
        <v>33</v>
      </c>
      <c r="O693" s="37" t="n">
        <f aca="false">'DI - Tableau 1'!E693</f>
        <v>66</v>
      </c>
      <c r="P693" s="37" t="n">
        <f aca="false">'SK - Tableau 1'!G693</f>
        <v>58</v>
      </c>
      <c r="Q693" s="37" t="n">
        <f aca="false">'ST - Tableau 1'!D693</f>
        <v>64</v>
      </c>
      <c r="R693" s="37" t="n">
        <f aca="false">'EN - Tableau 1'!D693</f>
        <v>39</v>
      </c>
      <c r="S693" s="37" t="n">
        <f aca="false">DU!E693</f>
        <v>79</v>
      </c>
      <c r="T693" s="37" t="n">
        <f aca="false">'PH - Tableau 1'!P693</f>
        <v>58.25</v>
      </c>
      <c r="U693" s="37" t="n">
        <f aca="false">'FO - Tableau 1'!D693</f>
        <v>53</v>
      </c>
      <c r="V693" s="37" t="n">
        <f aca="false">'PA - Tableau 1'!K693</f>
        <v>53.5</v>
      </c>
      <c r="W693" s="37" t="n">
        <f aca="false">'SC - Tableau 1'!L693</f>
        <v>53.5</v>
      </c>
      <c r="X693" s="37" t="n">
        <f aca="false">'DF - Tableau 1'!I693</f>
        <v>53.5</v>
      </c>
      <c r="Y693" s="37" t="n">
        <f aca="false">PS!F693</f>
        <v>33</v>
      </c>
      <c r="Z693" s="37" t="n">
        <v>50</v>
      </c>
      <c r="AA693" s="37" t="n">
        <v>50</v>
      </c>
      <c r="AB693" s="37" t="n">
        <v>50</v>
      </c>
    </row>
    <row r="694" customFormat="false" ht="14.35" hidden="false" customHeight="true" outlineLevel="0" collapsed="false">
      <c r="A694" s="17" t="s">
        <v>3204</v>
      </c>
      <c r="B694" s="27" t="n">
        <f aca="false">'POSITION - Tableau 1'!B694</f>
        <v>1</v>
      </c>
      <c r="C694" s="35" t="s">
        <v>262</v>
      </c>
      <c r="D694" s="36" t="s">
        <v>4404</v>
      </c>
      <c r="E694" s="27" t="n">
        <f aca="false">YEAR(TOT!A696)</f>
        <v>1991</v>
      </c>
      <c r="F694" s="28" t="n">
        <f aca="false">MONTH(TOT!A696)</f>
        <v>1</v>
      </c>
      <c r="G694" s="28" t="n">
        <f aca="false">DAY(TOT!A696)</f>
        <v>14</v>
      </c>
      <c r="H694" s="37" t="n">
        <v>74</v>
      </c>
      <c r="I694" s="37" t="n">
        <v>205</v>
      </c>
      <c r="J694" s="28"/>
      <c r="K694" s="38" t="n">
        <f aca="false">TOT!FX696</f>
        <v>650000</v>
      </c>
      <c r="L694" s="28"/>
      <c r="M694" s="37" t="n">
        <f aca="false">'CK - Tableau 1'!F694</f>
        <v>60</v>
      </c>
      <c r="N694" s="37" t="n">
        <f aca="false">'FG - Tableau 1'!E694</f>
        <v>70</v>
      </c>
      <c r="O694" s="37" t="n">
        <f aca="false">'DI - Tableau 1'!E694</f>
        <v>85</v>
      </c>
      <c r="P694" s="37" t="n">
        <f aca="false">'SK - Tableau 1'!G694</f>
        <v>66</v>
      </c>
      <c r="Q694" s="37" t="n">
        <f aca="false">'ST - Tableau 1'!D694</f>
        <v>70</v>
      </c>
      <c r="R694" s="37" t="n">
        <f aca="false">'EN - Tableau 1'!D694</f>
        <v>33</v>
      </c>
      <c r="S694" s="37" t="n">
        <f aca="false">DU!E694</f>
        <v>86</v>
      </c>
      <c r="T694" s="37" t="n">
        <f aca="false">'PH - Tableau 1'!P694</f>
        <v>55.75</v>
      </c>
      <c r="U694" s="37" t="n">
        <f aca="false">'FO - Tableau 1'!D694</f>
        <v>60</v>
      </c>
      <c r="V694" s="37" t="n">
        <f aca="false">'PA - Tableau 1'!K694</f>
        <v>64</v>
      </c>
      <c r="W694" s="37" t="n">
        <f aca="false">'SC - Tableau 1'!L694</f>
        <v>64</v>
      </c>
      <c r="X694" s="37" t="n">
        <f aca="false">'DF - Tableau 1'!I694</f>
        <v>66</v>
      </c>
      <c r="Y694" s="37" t="n">
        <f aca="false">PS!F694</f>
        <v>33</v>
      </c>
      <c r="Z694" s="37" t="n">
        <v>50</v>
      </c>
      <c r="AA694" s="37" t="n">
        <v>50</v>
      </c>
      <c r="AB694" s="37" t="n">
        <v>50</v>
      </c>
    </row>
    <row r="695" customFormat="false" ht="14.35" hidden="false" customHeight="true" outlineLevel="0" collapsed="false">
      <c r="A695" s="17" t="s">
        <v>3206</v>
      </c>
      <c r="B695" s="27" t="n">
        <f aca="false">'POSITION - Tableau 1'!B695</f>
        <v>4</v>
      </c>
      <c r="C695" s="35" t="s">
        <v>283</v>
      </c>
      <c r="D695" s="36" t="s">
        <v>4404</v>
      </c>
      <c r="E695" s="27" t="n">
        <f aca="false">YEAR(TOT!A697)</f>
        <v>1987</v>
      </c>
      <c r="F695" s="28" t="n">
        <f aca="false">MONTH(TOT!A697)</f>
        <v>10</v>
      </c>
      <c r="G695" s="28" t="n">
        <f aca="false">DAY(TOT!A697)</f>
        <v>2</v>
      </c>
      <c r="H695" s="37" t="n">
        <v>72</v>
      </c>
      <c r="I695" s="37" t="n">
        <v>202</v>
      </c>
      <c r="J695" s="28"/>
      <c r="K695" s="38" t="n">
        <f aca="false">TOT!FX697</f>
        <v>9000000</v>
      </c>
      <c r="L695" s="28"/>
      <c r="M695" s="37" t="n">
        <f aca="false">'CK - Tableau 1'!F695</f>
        <v>33</v>
      </c>
      <c r="N695" s="37" t="n">
        <f aca="false">'FG - Tableau 1'!E695</f>
        <v>33</v>
      </c>
      <c r="O695" s="37" t="n">
        <f aca="false">'DI - Tableau 1'!E695</f>
        <v>79</v>
      </c>
      <c r="P695" s="37" t="n">
        <f aca="false">'SK - Tableau 1'!G695</f>
        <v>99</v>
      </c>
      <c r="Q695" s="37" t="n">
        <f aca="false">'ST - Tableau 1'!D695</f>
        <v>77</v>
      </c>
      <c r="R695" s="37" t="n">
        <f aca="false">'EN - Tableau 1'!D695</f>
        <v>89</v>
      </c>
      <c r="S695" s="37" t="n">
        <f aca="false">DU!E695</f>
        <v>99</v>
      </c>
      <c r="T695" s="37" t="n">
        <f aca="false">'PH - Tableau 1'!P695</f>
        <v>82.25</v>
      </c>
      <c r="U695" s="37" t="n">
        <f aca="false">'FO - Tableau 1'!D695</f>
        <v>33</v>
      </c>
      <c r="V695" s="37" t="n">
        <f aca="false">'PA - Tableau 1'!K695</f>
        <v>97</v>
      </c>
      <c r="W695" s="37" t="n">
        <f aca="false">'SC - Tableau 1'!L695</f>
        <v>94</v>
      </c>
      <c r="X695" s="37" t="n">
        <f aca="false">'DF - Tableau 1'!I695</f>
        <v>54</v>
      </c>
      <c r="Y695" s="37" t="n">
        <f aca="false">PS!F695</f>
        <v>47</v>
      </c>
      <c r="Z695" s="37" t="n">
        <v>50</v>
      </c>
      <c r="AA695" s="37" t="n">
        <v>50</v>
      </c>
      <c r="AB695" s="37" t="n">
        <v>50</v>
      </c>
    </row>
    <row r="696" customFormat="false" ht="14.35" hidden="false" customHeight="true" outlineLevel="0" collapsed="false">
      <c r="A696" s="17" t="s">
        <v>3210</v>
      </c>
      <c r="B696" s="27" t="n">
        <f aca="false">'POSITION - Tableau 1'!B696</f>
        <v>8</v>
      </c>
      <c r="C696" s="35" t="s">
        <v>321</v>
      </c>
      <c r="D696" s="36" t="s">
        <v>4403</v>
      </c>
      <c r="E696" s="27" t="n">
        <f aca="false">YEAR(TOT!A698)</f>
        <v>1991</v>
      </c>
      <c r="F696" s="28" t="n">
        <f aca="false">MONTH(TOT!A698)</f>
        <v>12</v>
      </c>
      <c r="G696" s="28" t="n">
        <f aca="false">DAY(TOT!A698)</f>
        <v>8</v>
      </c>
      <c r="H696" s="37" t="n">
        <v>73</v>
      </c>
      <c r="I696" s="37" t="n">
        <v>190</v>
      </c>
      <c r="J696" s="28"/>
      <c r="K696" s="38" t="n">
        <f aca="false">TOT!FX698</f>
        <v>925000</v>
      </c>
      <c r="L696" s="28"/>
      <c r="M696" s="37" t="n">
        <f aca="false">'CK - Tableau 1'!F696</f>
        <v>60</v>
      </c>
      <c r="N696" s="37" t="n">
        <f aca="false">'FG - Tableau 1'!E696</f>
        <v>33</v>
      </c>
      <c r="O696" s="37" t="n">
        <f aca="false">'DI - Tableau 1'!E696</f>
        <v>73</v>
      </c>
      <c r="P696" s="37" t="n">
        <f aca="false">'SK - Tableau 1'!G696</f>
        <v>51</v>
      </c>
      <c r="Q696" s="37" t="n">
        <f aca="false">'ST - Tableau 1'!D696</f>
        <v>49</v>
      </c>
      <c r="R696" s="37" t="n">
        <f aca="false">'EN - Tableau 1'!D696</f>
        <v>33</v>
      </c>
      <c r="S696" s="37" t="n">
        <f aca="false">DU!E696</f>
        <v>81</v>
      </c>
      <c r="T696" s="37" t="n">
        <f aca="false">'PH - Tableau 1'!P696</f>
        <v>47.5</v>
      </c>
      <c r="U696" s="37" t="n">
        <f aca="false">'FO - Tableau 1'!D696</f>
        <v>33</v>
      </c>
      <c r="V696" s="37" t="n">
        <f aca="false">'PA - Tableau 1'!K696</f>
        <v>47</v>
      </c>
      <c r="W696" s="37" t="n">
        <f aca="false">'SC - Tableau 1'!L696</f>
        <v>47</v>
      </c>
      <c r="X696" s="37" t="n">
        <f aca="false">'DF - Tableau 1'!I696</f>
        <v>47</v>
      </c>
      <c r="Y696" s="37" t="n">
        <f aca="false">PS!F696</f>
        <v>33</v>
      </c>
      <c r="Z696" s="37" t="n">
        <v>50</v>
      </c>
      <c r="AA696" s="37" t="n">
        <v>50</v>
      </c>
      <c r="AB696" s="37" t="n">
        <v>50</v>
      </c>
    </row>
    <row r="697" customFormat="false" ht="14.35" hidden="false" customHeight="true" outlineLevel="0" collapsed="false">
      <c r="A697" s="17" t="s">
        <v>3215</v>
      </c>
      <c r="B697" s="27" t="n">
        <f aca="false">'POSITION - Tableau 1'!B697</f>
        <v>3</v>
      </c>
      <c r="C697" s="35" t="s">
        <v>262</v>
      </c>
      <c r="D697" s="36" t="s">
        <v>4404</v>
      </c>
      <c r="E697" s="27" t="n">
        <f aca="false">YEAR(TOT!A699)</f>
        <v>1993</v>
      </c>
      <c r="F697" s="28" t="n">
        <f aca="false">MONTH(TOT!A699)</f>
        <v>2</v>
      </c>
      <c r="G697" s="28" t="n">
        <f aca="false">DAY(TOT!A699)</f>
        <v>24</v>
      </c>
      <c r="H697" s="37" t="n">
        <v>73</v>
      </c>
      <c r="I697" s="37" t="n">
        <v>195</v>
      </c>
      <c r="J697" s="28"/>
      <c r="K697" s="38" t="n">
        <f aca="false">TOT!FX699</f>
        <v>950000</v>
      </c>
      <c r="L697" s="28"/>
      <c r="M697" s="37" t="n">
        <f aca="false">'CK - Tableau 1'!F697</f>
        <v>61</v>
      </c>
      <c r="N697" s="37" t="n">
        <f aca="false">'FG - Tableau 1'!E697</f>
        <v>33</v>
      </c>
      <c r="O697" s="37" t="n">
        <f aca="false">'DI - Tableau 1'!E697</f>
        <v>49</v>
      </c>
      <c r="P697" s="37" t="n">
        <f aca="false">'SK - Tableau 1'!G697</f>
        <v>64</v>
      </c>
      <c r="Q697" s="37" t="n">
        <f aca="false">'ST - Tableau 1'!D697</f>
        <v>58</v>
      </c>
      <c r="R697" s="37" t="n">
        <f aca="false">'EN - Tableau 1'!D697</f>
        <v>69</v>
      </c>
      <c r="S697" s="37" t="n">
        <f aca="false">DU!E697</f>
        <v>89</v>
      </c>
      <c r="T697" s="37" t="n">
        <f aca="false">'PH - Tableau 1'!P697</f>
        <v>76.875</v>
      </c>
      <c r="U697" s="37" t="n">
        <f aca="false">'FO - Tableau 1'!D697</f>
        <v>81</v>
      </c>
      <c r="V697" s="37" t="n">
        <f aca="false">'PA - Tableau 1'!K697</f>
        <v>87.5</v>
      </c>
      <c r="W697" s="37" t="n">
        <f aca="false">'SC - Tableau 1'!L697</f>
        <v>73</v>
      </c>
      <c r="X697" s="37" t="n">
        <f aca="false">'DF - Tableau 1'!I697</f>
        <v>81</v>
      </c>
      <c r="Y697" s="37" t="n">
        <f aca="false">PS!F697</f>
        <v>33</v>
      </c>
      <c r="Z697" s="37" t="n">
        <v>50</v>
      </c>
      <c r="AA697" s="37" t="n">
        <v>50</v>
      </c>
      <c r="AB697" s="37" t="n">
        <v>50</v>
      </c>
    </row>
    <row r="698" customFormat="false" ht="14.35" hidden="false" customHeight="true" outlineLevel="0" collapsed="false">
      <c r="A698" s="17" t="s">
        <v>3219</v>
      </c>
      <c r="B698" s="27" t="n">
        <f aca="false">'POSITION - Tableau 1'!B698</f>
        <v>2</v>
      </c>
      <c r="C698" s="35" t="s">
        <v>262</v>
      </c>
      <c r="D698" s="36" t="s">
        <v>4404</v>
      </c>
      <c r="E698" s="27" t="n">
        <f aca="false">YEAR(TOT!A700)</f>
        <v>1993</v>
      </c>
      <c r="F698" s="28" t="n">
        <f aca="false">MONTH(TOT!A700)</f>
        <v>10</v>
      </c>
      <c r="G698" s="28" t="n">
        <f aca="false">DAY(TOT!A700)</f>
        <v>9</v>
      </c>
      <c r="H698" s="37" t="n">
        <v>72</v>
      </c>
      <c r="I698" s="37" t="n">
        <v>200</v>
      </c>
      <c r="J698" s="28"/>
      <c r="K698" s="38" t="n">
        <f aca="false">TOT!FX700</f>
        <v>725000</v>
      </c>
      <c r="L698" s="28"/>
      <c r="M698" s="37" t="n">
        <f aca="false">'CK - Tableau 1'!F698</f>
        <v>89</v>
      </c>
      <c r="N698" s="37" t="n">
        <f aca="false">'FG - Tableau 1'!E698</f>
        <v>67</v>
      </c>
      <c r="O698" s="37" t="n">
        <f aca="false">'DI - Tableau 1'!E698</f>
        <v>63</v>
      </c>
      <c r="P698" s="37" t="n">
        <f aca="false">'SK - Tableau 1'!G698</f>
        <v>66</v>
      </c>
      <c r="Q698" s="37" t="n">
        <f aca="false">'ST - Tableau 1'!D698</f>
        <v>73</v>
      </c>
      <c r="R698" s="37" t="n">
        <f aca="false">'EN - Tableau 1'!D698</f>
        <v>33</v>
      </c>
      <c r="S698" s="37" t="n">
        <f aca="false">DU!E698</f>
        <v>92</v>
      </c>
      <c r="T698" s="37" t="n">
        <f aca="false">'PH - Tableau 1'!P698</f>
        <v>69.875</v>
      </c>
      <c r="U698" s="37" t="n">
        <f aca="false">'FO - Tableau 1'!D698</f>
        <v>33</v>
      </c>
      <c r="V698" s="37" t="n">
        <f aca="false">'PA - Tableau 1'!K698</f>
        <v>66</v>
      </c>
      <c r="W698" s="37" t="n">
        <f aca="false">'SC - Tableau 1'!L698</f>
        <v>66</v>
      </c>
      <c r="X698" s="37" t="n">
        <f aca="false">'DF - Tableau 1'!I698</f>
        <v>69.5</v>
      </c>
      <c r="Y698" s="37" t="n">
        <f aca="false">PS!F698</f>
        <v>86.5</v>
      </c>
      <c r="Z698" s="37" t="n">
        <v>50</v>
      </c>
      <c r="AA698" s="37" t="n">
        <v>50</v>
      </c>
      <c r="AB698" s="37" t="n">
        <v>50</v>
      </c>
    </row>
    <row r="699" customFormat="false" ht="14.35" hidden="false" customHeight="true" outlineLevel="0" collapsed="false">
      <c r="A699" s="17" t="s">
        <v>3223</v>
      </c>
      <c r="B699" s="27" t="n">
        <f aca="false">'POSITION - Tableau 1'!B699</f>
        <v>2</v>
      </c>
      <c r="C699" s="35" t="s">
        <v>623</v>
      </c>
      <c r="D699" s="36" t="s">
        <v>4404</v>
      </c>
      <c r="E699" s="27" t="n">
        <f aca="false">YEAR(TOT!A701)</f>
        <v>1985</v>
      </c>
      <c r="F699" s="28" t="n">
        <f aca="false">MONTH(TOT!A701)</f>
        <v>3</v>
      </c>
      <c r="G699" s="28" t="n">
        <f aca="false">DAY(TOT!A701)</f>
        <v>6</v>
      </c>
      <c r="H699" s="37" t="n">
        <v>72</v>
      </c>
      <c r="I699" s="37" t="n">
        <v>198</v>
      </c>
      <c r="J699" s="28"/>
      <c r="K699" s="38" t="n">
        <f aca="false">TOT!FX701</f>
        <v>1450000</v>
      </c>
      <c r="L699" s="28"/>
      <c r="M699" s="37" t="n">
        <f aca="false">'CK - Tableau 1'!F699</f>
        <v>51</v>
      </c>
      <c r="N699" s="37" t="n">
        <f aca="false">'FG - Tableau 1'!E699</f>
        <v>33</v>
      </c>
      <c r="O699" s="37" t="n">
        <f aca="false">'DI - Tableau 1'!E699</f>
        <v>82</v>
      </c>
      <c r="P699" s="37" t="n">
        <f aca="false">'SK - Tableau 1'!G699</f>
        <v>73</v>
      </c>
      <c r="Q699" s="37" t="n">
        <f aca="false">'ST - Tableau 1'!D699</f>
        <v>70</v>
      </c>
      <c r="R699" s="37" t="n">
        <f aca="false">'EN - Tableau 1'!D699</f>
        <v>33</v>
      </c>
      <c r="S699" s="37" t="n">
        <f aca="false">DU!E699</f>
        <v>91</v>
      </c>
      <c r="T699" s="37" t="n">
        <f aca="false">'PH - Tableau 1'!P699</f>
        <v>73</v>
      </c>
      <c r="U699" s="37" t="n">
        <f aca="false">'FO - Tableau 1'!D699</f>
        <v>75</v>
      </c>
      <c r="V699" s="37" t="n">
        <f aca="false">'PA - Tableau 1'!K699</f>
        <v>66</v>
      </c>
      <c r="W699" s="37" t="n">
        <f aca="false">'SC - Tableau 1'!L699</f>
        <v>68.5</v>
      </c>
      <c r="X699" s="37" t="n">
        <f aca="false">'DF - Tableau 1'!I699</f>
        <v>80</v>
      </c>
      <c r="Y699" s="37" t="n">
        <f aca="false">PS!F699</f>
        <v>33</v>
      </c>
      <c r="Z699" s="37" t="n">
        <v>50</v>
      </c>
      <c r="AA699" s="37" t="n">
        <v>50</v>
      </c>
      <c r="AB699" s="37" t="n">
        <v>50</v>
      </c>
    </row>
    <row r="700" customFormat="false" ht="14.35" hidden="false" customHeight="true" outlineLevel="0" collapsed="false">
      <c r="A700" s="17" t="s">
        <v>3228</v>
      </c>
      <c r="B700" s="27" t="n">
        <f aca="false">'POSITION - Tableau 1'!B700</f>
        <v>3</v>
      </c>
      <c r="C700" s="35" t="s">
        <v>262</v>
      </c>
      <c r="D700" s="36" t="s">
        <v>4403</v>
      </c>
      <c r="E700" s="27" t="n">
        <f aca="false">YEAR(TOT!A702)</f>
        <v>1998</v>
      </c>
      <c r="F700" s="28" t="n">
        <f aca="false">MONTH(TOT!A702)</f>
        <v>6</v>
      </c>
      <c r="G700" s="28" t="n">
        <f aca="false">DAY(TOT!A702)</f>
        <v>24</v>
      </c>
      <c r="H700" s="37" t="n">
        <v>75</v>
      </c>
      <c r="I700" s="37" t="n">
        <v>207</v>
      </c>
      <c r="J700" s="28"/>
      <c r="K700" s="38" t="n">
        <f aca="false">TOT!FX702</f>
        <v>925000</v>
      </c>
      <c r="L700" s="28"/>
      <c r="M700" s="37" t="n">
        <f aca="false">'CK - Tableau 1'!F700</f>
        <v>70</v>
      </c>
      <c r="N700" s="37" t="n">
        <f aca="false">'FG - Tableau 1'!E700</f>
        <v>60</v>
      </c>
      <c r="O700" s="37" t="n">
        <f aca="false">'DI - Tableau 1'!E700</f>
        <v>62</v>
      </c>
      <c r="P700" s="37" t="n">
        <f aca="false">'SK - Tableau 1'!G700</f>
        <v>58</v>
      </c>
      <c r="Q700" s="37" t="n">
        <f aca="false">'ST - Tableau 1'!D700</f>
        <v>67</v>
      </c>
      <c r="R700" s="37" t="n">
        <f aca="false">'EN - Tableau 1'!D700</f>
        <v>69</v>
      </c>
      <c r="S700" s="37" t="n">
        <f aca="false">DU!E700</f>
        <v>99</v>
      </c>
      <c r="T700" s="37" t="n">
        <f aca="false">'PH - Tableau 1'!P700</f>
        <v>79.75</v>
      </c>
      <c r="U700" s="37" t="n">
        <f aca="false">'FO - Tableau 1'!D700</f>
        <v>48</v>
      </c>
      <c r="V700" s="37" t="n">
        <f aca="false">'PA - Tableau 1'!K700</f>
        <v>76.5</v>
      </c>
      <c r="W700" s="37" t="n">
        <f aca="false">'SC - Tableau 1'!L700</f>
        <v>81</v>
      </c>
      <c r="X700" s="37" t="n">
        <f aca="false">'DF - Tableau 1'!I700</f>
        <v>70</v>
      </c>
      <c r="Y700" s="37" t="n">
        <f aca="false">PS!F700</f>
        <v>58.1666666666667</v>
      </c>
      <c r="Z700" s="37" t="n">
        <v>50</v>
      </c>
      <c r="AA700" s="37" t="n">
        <v>50</v>
      </c>
      <c r="AB700" s="37" t="n">
        <v>50</v>
      </c>
    </row>
    <row r="701" customFormat="false" ht="14.35" hidden="false" customHeight="true" outlineLevel="0" collapsed="false">
      <c r="A701" s="17" t="s">
        <v>3232</v>
      </c>
      <c r="B701" s="27" t="n">
        <f aca="false">'POSITION - Tableau 1'!B701</f>
        <v>2</v>
      </c>
      <c r="C701" s="35" t="s">
        <v>321</v>
      </c>
      <c r="D701" s="36" t="s">
        <v>4403</v>
      </c>
      <c r="E701" s="27" t="n">
        <f aca="false">YEAR(TOT!A703)</f>
        <v>1993</v>
      </c>
      <c r="F701" s="28" t="n">
        <f aca="false">MONTH(TOT!A703)</f>
        <v>9</v>
      </c>
      <c r="G701" s="28" t="n">
        <f aca="false">DAY(TOT!A703)</f>
        <v>23</v>
      </c>
      <c r="H701" s="37" t="n">
        <v>71</v>
      </c>
      <c r="I701" s="37" t="n">
        <v>196</v>
      </c>
      <c r="J701" s="28"/>
      <c r="K701" s="38" t="n">
        <f aca="false">TOT!FX703</f>
        <v>650000</v>
      </c>
      <c r="L701" s="28"/>
      <c r="M701" s="37" t="n">
        <f aca="false">'CK - Tableau 1'!F701</f>
        <v>46</v>
      </c>
      <c r="N701" s="37" t="n">
        <f aca="false">'FG - Tableau 1'!E701</f>
        <v>33</v>
      </c>
      <c r="O701" s="37" t="n">
        <f aca="false">'DI - Tableau 1'!E701</f>
        <v>83</v>
      </c>
      <c r="P701" s="37" t="n">
        <f aca="false">'SK - Tableau 1'!G701</f>
        <v>73</v>
      </c>
      <c r="Q701" s="37" t="n">
        <f aca="false">'ST - Tableau 1'!D701</f>
        <v>72</v>
      </c>
      <c r="R701" s="37" t="n">
        <f aca="false">'EN - Tableau 1'!D701</f>
        <v>33</v>
      </c>
      <c r="S701" s="37" t="n">
        <f aca="false">DU!E701</f>
        <v>92</v>
      </c>
      <c r="T701" s="37" t="n">
        <f aca="false">'PH - Tableau 1'!P701</f>
        <v>64</v>
      </c>
      <c r="U701" s="37" t="n">
        <f aca="false">'FO - Tableau 1'!D701</f>
        <v>33</v>
      </c>
      <c r="V701" s="37" t="n">
        <f aca="false">'PA - Tableau 1'!K701</f>
        <v>66</v>
      </c>
      <c r="W701" s="37" t="n">
        <f aca="false">'SC - Tableau 1'!L701</f>
        <v>69</v>
      </c>
      <c r="X701" s="37" t="n">
        <f aca="false">'DF - Tableau 1'!I701</f>
        <v>55.5</v>
      </c>
      <c r="Y701" s="37" t="n">
        <f aca="false">PS!F701</f>
        <v>33</v>
      </c>
      <c r="Z701" s="37" t="n">
        <v>50</v>
      </c>
      <c r="AA701" s="37" t="n">
        <v>50</v>
      </c>
      <c r="AB701" s="37" t="n">
        <v>50</v>
      </c>
    </row>
    <row r="702" customFormat="false" ht="14.35" hidden="false" customHeight="true" outlineLevel="0" collapsed="false">
      <c r="A702" s="17" t="s">
        <v>3238</v>
      </c>
      <c r="B702" s="27" t="n">
        <f aca="false">'POSITION - Tableau 1'!B702</f>
        <v>1</v>
      </c>
      <c r="C702" s="35" t="s">
        <v>372</v>
      </c>
      <c r="D702" s="36" t="s">
        <v>4404</v>
      </c>
      <c r="E702" s="27" t="n">
        <f aca="false">YEAR(TOT!A704)</f>
        <v>1994</v>
      </c>
      <c r="F702" s="28" t="n">
        <f aca="false">MONTH(TOT!A704)</f>
        <v>1</v>
      </c>
      <c r="G702" s="28" t="n">
        <f aca="false">DAY(TOT!A704)</f>
        <v>9</v>
      </c>
      <c r="H702" s="37" t="n">
        <v>75</v>
      </c>
      <c r="I702" s="37" t="n">
        <v>216</v>
      </c>
      <c r="J702" s="28"/>
      <c r="K702" s="38" t="n">
        <f aca="false">TOT!FX704</f>
        <v>2000000</v>
      </c>
      <c r="L702" s="28"/>
      <c r="M702" s="37" t="n">
        <f aca="false">'CK - Tableau 1'!F702</f>
        <v>67</v>
      </c>
      <c r="N702" s="37" t="n">
        <f aca="false">'FG - Tableau 1'!E702</f>
        <v>69</v>
      </c>
      <c r="O702" s="37" t="n">
        <f aca="false">'DI - Tableau 1'!E702</f>
        <v>65</v>
      </c>
      <c r="P702" s="37" t="n">
        <f aca="false">'SK - Tableau 1'!G702</f>
        <v>60</v>
      </c>
      <c r="Q702" s="37" t="n">
        <f aca="false">'ST - Tableau 1'!D702</f>
        <v>83</v>
      </c>
      <c r="R702" s="37" t="n">
        <f aca="false">'EN - Tableau 1'!D702</f>
        <v>54</v>
      </c>
      <c r="S702" s="37" t="n">
        <f aca="false">DU!E702</f>
        <v>94</v>
      </c>
      <c r="T702" s="37" t="n">
        <f aca="false">'PH - Tableau 1'!P702</f>
        <v>79.125</v>
      </c>
      <c r="U702" s="37" t="n">
        <f aca="false">'FO - Tableau 1'!D702</f>
        <v>77</v>
      </c>
      <c r="V702" s="37" t="n">
        <f aca="false">'PA - Tableau 1'!K702</f>
        <v>66.5</v>
      </c>
      <c r="W702" s="37" t="n">
        <f aca="false">'SC - Tableau 1'!L702</f>
        <v>75.5</v>
      </c>
      <c r="X702" s="37" t="n">
        <f aca="false">'DF - Tableau 1'!I702</f>
        <v>76.5</v>
      </c>
      <c r="Y702" s="37" t="n">
        <f aca="false">PS!F702</f>
        <v>33</v>
      </c>
      <c r="Z702" s="37" t="n">
        <v>50</v>
      </c>
      <c r="AA702" s="37" t="n">
        <v>50</v>
      </c>
      <c r="AB702" s="37" t="n">
        <v>50</v>
      </c>
    </row>
    <row r="703" customFormat="false" ht="14.35" hidden="false" customHeight="true" outlineLevel="0" collapsed="false">
      <c r="A703" s="17" t="s">
        <v>3244</v>
      </c>
      <c r="B703" s="27" t="n">
        <f aca="false">'POSITION - Tableau 1'!B703</f>
        <v>4</v>
      </c>
      <c r="C703" s="35" t="s">
        <v>372</v>
      </c>
      <c r="D703" s="36" t="s">
        <v>4404</v>
      </c>
      <c r="E703" s="27" t="n">
        <f aca="false">YEAR(TOT!A705)</f>
        <v>1981</v>
      </c>
      <c r="F703" s="28" t="n">
        <f aca="false">MONTH(TOT!A705)</f>
        <v>6</v>
      </c>
      <c r="G703" s="28" t="n">
        <f aca="false">DAY(TOT!A705)</f>
        <v>13</v>
      </c>
      <c r="H703" s="37" t="n">
        <v>73</v>
      </c>
      <c r="I703" s="37" t="n">
        <v>194</v>
      </c>
      <c r="J703" s="28"/>
      <c r="K703" s="38" t="n">
        <f aca="false">TOT!FX705</f>
        <v>2500000</v>
      </c>
      <c r="L703" s="28"/>
      <c r="M703" s="37" t="n">
        <f aca="false">'CK - Tableau 1'!F703</f>
        <v>40</v>
      </c>
      <c r="N703" s="37" t="n">
        <f aca="false">'FG - Tableau 1'!E703</f>
        <v>33</v>
      </c>
      <c r="O703" s="37" t="n">
        <f aca="false">'DI - Tableau 1'!E703</f>
        <v>60</v>
      </c>
      <c r="P703" s="37" t="n">
        <f aca="false">'SK - Tableau 1'!G703</f>
        <v>73</v>
      </c>
      <c r="Q703" s="37" t="n">
        <f aca="false">'ST - Tableau 1'!D703</f>
        <v>56</v>
      </c>
      <c r="R703" s="37" t="n">
        <f aca="false">'EN - Tableau 1'!D703</f>
        <v>33</v>
      </c>
      <c r="S703" s="37" t="n">
        <f aca="false">DU!E703</f>
        <v>83</v>
      </c>
      <c r="T703" s="37" t="n">
        <f aca="false">'PH - Tableau 1'!P703</f>
        <v>62.25</v>
      </c>
      <c r="U703" s="37" t="n">
        <f aca="false">'FO - Tableau 1'!D703</f>
        <v>33</v>
      </c>
      <c r="V703" s="37" t="n">
        <f aca="false">'PA - Tableau 1'!K703</f>
        <v>66</v>
      </c>
      <c r="W703" s="37" t="n">
        <f aca="false">'SC - Tableau 1'!L703</f>
        <v>73</v>
      </c>
      <c r="X703" s="37" t="n">
        <f aca="false">'DF - Tableau 1'!I703</f>
        <v>75</v>
      </c>
      <c r="Y703" s="37" t="n">
        <f aca="false">PS!F703</f>
        <v>36</v>
      </c>
      <c r="Z703" s="37" t="n">
        <v>50</v>
      </c>
      <c r="AA703" s="37" t="n">
        <v>50</v>
      </c>
      <c r="AB703" s="37" t="n">
        <v>50</v>
      </c>
    </row>
    <row r="704" customFormat="false" ht="14.35" hidden="false" customHeight="true" outlineLevel="0" collapsed="false">
      <c r="A704" s="17" t="s">
        <v>3249</v>
      </c>
      <c r="B704" s="27" t="n">
        <f aca="false">'POSITION - Tableau 1'!B704</f>
        <v>8</v>
      </c>
      <c r="C704" s="35" t="s">
        <v>372</v>
      </c>
      <c r="D704" s="36" t="s">
        <v>4404</v>
      </c>
      <c r="E704" s="27" t="n">
        <f aca="false">YEAR(TOT!A706)</f>
        <v>1990</v>
      </c>
      <c r="F704" s="28" t="n">
        <f aca="false">MONTH(TOT!A706)</f>
        <v>6</v>
      </c>
      <c r="G704" s="28" t="n">
        <f aca="false">DAY(TOT!A706)</f>
        <v>5</v>
      </c>
      <c r="H704" s="37" t="n">
        <v>72</v>
      </c>
      <c r="I704" s="37" t="n">
        <v>204</v>
      </c>
      <c r="J704" s="28"/>
      <c r="K704" s="38" t="n">
        <f aca="false">TOT!FX706</f>
        <v>3500000</v>
      </c>
      <c r="L704" s="28"/>
      <c r="M704" s="37" t="n">
        <f aca="false">'CK - Tableau 1'!F704</f>
        <v>85</v>
      </c>
      <c r="N704" s="37" t="n">
        <f aca="false">'FG - Tableau 1'!E704</f>
        <v>84</v>
      </c>
      <c r="O704" s="37" t="n">
        <f aca="false">'DI - Tableau 1'!E704</f>
        <v>50</v>
      </c>
      <c r="P704" s="37" t="n">
        <f aca="false">'SK - Tableau 1'!G704</f>
        <v>60</v>
      </c>
      <c r="Q704" s="37" t="n">
        <f aca="false">'ST - Tableau 1'!D704</f>
        <v>81</v>
      </c>
      <c r="R704" s="37" t="n">
        <f aca="false">'EN - Tableau 1'!D704</f>
        <v>33</v>
      </c>
      <c r="S704" s="37" t="n">
        <f aca="false">DU!E704</f>
        <v>93</v>
      </c>
      <c r="T704" s="37" t="n">
        <f aca="false">'PH - Tableau 1'!P704</f>
        <v>69.125</v>
      </c>
      <c r="U704" s="37" t="n">
        <f aca="false">'FO - Tableau 1'!D704</f>
        <v>33</v>
      </c>
      <c r="V704" s="37" t="n">
        <f aca="false">'PA - Tableau 1'!K704</f>
        <v>74.5</v>
      </c>
      <c r="W704" s="37" t="n">
        <f aca="false">'SC - Tableau 1'!L704</f>
        <v>64.5</v>
      </c>
      <c r="X704" s="37" t="n">
        <f aca="false">'DF - Tableau 1'!I704</f>
        <v>71.5</v>
      </c>
      <c r="Y704" s="37" t="n">
        <f aca="false">PS!F704</f>
        <v>33</v>
      </c>
      <c r="Z704" s="37" t="n">
        <v>50</v>
      </c>
      <c r="AA704" s="37" t="n">
        <v>50</v>
      </c>
      <c r="AB704" s="37" t="n">
        <v>50</v>
      </c>
    </row>
    <row r="705" customFormat="false" ht="14.35" hidden="false" customHeight="true" outlineLevel="0" collapsed="false">
      <c r="A705" s="17" t="s">
        <v>3253</v>
      </c>
      <c r="B705" s="27" t="n">
        <f aca="false">'POSITION - Tableau 1'!B705</f>
        <v>8</v>
      </c>
      <c r="C705" s="35" t="s">
        <v>321</v>
      </c>
      <c r="D705" s="36" t="s">
        <v>4403</v>
      </c>
      <c r="E705" s="27" t="n">
        <f aca="false">YEAR(TOT!A707)</f>
        <v>1996</v>
      </c>
      <c r="F705" s="28" t="n">
        <f aca="false">MONTH(TOT!A707)</f>
        <v>10</v>
      </c>
      <c r="G705" s="28" t="n">
        <f aca="false">DAY(TOT!A707)</f>
        <v>27</v>
      </c>
      <c r="H705" s="37" t="n">
        <v>73</v>
      </c>
      <c r="I705" s="37" t="n">
        <v>214</v>
      </c>
      <c r="J705" s="28"/>
      <c r="K705" s="38" t="n">
        <f aca="false">TOT!FX707</f>
        <v>742500</v>
      </c>
      <c r="L705" s="28"/>
      <c r="M705" s="37" t="n">
        <f aca="false">'CK - Tableau 1'!F705</f>
        <v>60</v>
      </c>
      <c r="N705" s="37" t="n">
        <f aca="false">'FG - Tableau 1'!E705</f>
        <v>33</v>
      </c>
      <c r="O705" s="37" t="n">
        <f aca="false">'DI - Tableau 1'!E705</f>
        <v>64</v>
      </c>
      <c r="P705" s="37" t="n">
        <f aca="false">'SK - Tableau 1'!G705</f>
        <v>60</v>
      </c>
      <c r="Q705" s="37" t="n">
        <f aca="false">'ST - Tableau 1'!D705</f>
        <v>89</v>
      </c>
      <c r="R705" s="37" t="n">
        <f aca="false">'EN - Tableau 1'!D705</f>
        <v>33</v>
      </c>
      <c r="S705" s="37" t="n">
        <f aca="false">DU!E705</f>
        <v>83</v>
      </c>
      <c r="T705" s="37" t="n">
        <f aca="false">'PH - Tableau 1'!P705</f>
        <v>57.5</v>
      </c>
      <c r="U705" s="37" t="n">
        <f aca="false">'FO - Tableau 1'!D705</f>
        <v>33</v>
      </c>
      <c r="V705" s="37" t="n">
        <f aca="false">'PA - Tableau 1'!K705</f>
        <v>47</v>
      </c>
      <c r="W705" s="37" t="n">
        <f aca="false">'SC - Tableau 1'!L705</f>
        <v>48.5</v>
      </c>
      <c r="X705" s="37" t="n">
        <f aca="false">'DF - Tableau 1'!I705</f>
        <v>53.5</v>
      </c>
      <c r="Y705" s="37" t="n">
        <f aca="false">PS!F705</f>
        <v>33</v>
      </c>
      <c r="Z705" s="37" t="n">
        <v>50</v>
      </c>
      <c r="AA705" s="37" t="n">
        <v>50</v>
      </c>
      <c r="AB705" s="37" t="n">
        <v>50</v>
      </c>
    </row>
    <row r="706" customFormat="false" ht="14.35" hidden="false" customHeight="true" outlineLevel="0" collapsed="false">
      <c r="A706" s="17" t="s">
        <v>3256</v>
      </c>
      <c r="B706" s="27" t="n">
        <f aca="false">'POSITION - Tableau 1'!B706</f>
        <v>8</v>
      </c>
      <c r="C706" s="35" t="s">
        <v>366</v>
      </c>
      <c r="D706" s="36" t="s">
        <v>4404</v>
      </c>
      <c r="E706" s="27" t="n">
        <f aca="false">YEAR(TOT!A708)</f>
        <v>1994</v>
      </c>
      <c r="F706" s="28" t="n">
        <f aca="false">MONTH(TOT!A708)</f>
        <v>10</v>
      </c>
      <c r="G706" s="28" t="n">
        <f aca="false">DAY(TOT!A708)</f>
        <v>27</v>
      </c>
      <c r="H706" s="37" t="n">
        <v>76</v>
      </c>
      <c r="I706" s="37" t="n">
        <v>218</v>
      </c>
      <c r="J706" s="28"/>
      <c r="K706" s="38" t="n">
        <f aca="false">TOT!FX708</f>
        <v>5400000</v>
      </c>
      <c r="L706" s="28"/>
      <c r="M706" s="37" t="n">
        <f aca="false">'CK - Tableau 1'!F706</f>
        <v>75</v>
      </c>
      <c r="N706" s="37" t="n">
        <f aca="false">'FG - Tableau 1'!E706</f>
        <v>69</v>
      </c>
      <c r="O706" s="37" t="n">
        <f aca="false">'DI - Tableau 1'!E706</f>
        <v>80</v>
      </c>
      <c r="P706" s="37" t="n">
        <f aca="false">'SK - Tableau 1'!G706</f>
        <v>84</v>
      </c>
      <c r="Q706" s="37" t="n">
        <f aca="false">'ST - Tableau 1'!D706</f>
        <v>81</v>
      </c>
      <c r="R706" s="37" t="n">
        <f aca="false">'EN - Tableau 1'!D706</f>
        <v>99</v>
      </c>
      <c r="S706" s="37" t="n">
        <f aca="false">DU!E706</f>
        <v>94</v>
      </c>
      <c r="T706" s="37" t="n">
        <f aca="false">'PH - Tableau 1'!P706</f>
        <v>77.375</v>
      </c>
      <c r="U706" s="37" t="n">
        <f aca="false">'FO - Tableau 1'!D706</f>
        <v>33</v>
      </c>
      <c r="V706" s="37" t="n">
        <f aca="false">'PA - Tableau 1'!K706</f>
        <v>70.5</v>
      </c>
      <c r="W706" s="37" t="n">
        <f aca="false">'SC - Tableau 1'!L706</f>
        <v>61</v>
      </c>
      <c r="X706" s="37" t="n">
        <f aca="false">'DF - Tableau 1'!I706</f>
        <v>62.5</v>
      </c>
      <c r="Y706" s="37" t="n">
        <f aca="false">PS!F706</f>
        <v>33</v>
      </c>
      <c r="Z706" s="37" t="n">
        <v>50</v>
      </c>
      <c r="AA706" s="37" t="n">
        <v>50</v>
      </c>
      <c r="AB706" s="37" t="n">
        <v>50</v>
      </c>
    </row>
    <row r="707" customFormat="false" ht="14.35" hidden="false" customHeight="true" outlineLevel="0" collapsed="false">
      <c r="A707" s="17" t="s">
        <v>3260</v>
      </c>
      <c r="B707" s="27" t="n">
        <f aca="false">'POSITION - Tableau 1'!B707</f>
        <v>1</v>
      </c>
      <c r="C707" s="35" t="s">
        <v>283</v>
      </c>
      <c r="D707" s="36" t="s">
        <v>4404</v>
      </c>
      <c r="E707" s="27" t="n">
        <f aca="false">YEAR(TOT!A709)</f>
        <v>1993</v>
      </c>
      <c r="F707" s="28" t="n">
        <f aca="false">MONTH(TOT!A709)</f>
        <v>9</v>
      </c>
      <c r="G707" s="28" t="n">
        <f aca="false">DAY(TOT!A709)</f>
        <v>8</v>
      </c>
      <c r="H707" s="37" t="n">
        <v>70</v>
      </c>
      <c r="I707" s="37" t="n">
        <v>195</v>
      </c>
      <c r="J707" s="28"/>
      <c r="K707" s="38" t="n">
        <f aca="false">TOT!FX709</f>
        <v>687500</v>
      </c>
      <c r="L707" s="28"/>
      <c r="M707" s="37" t="n">
        <f aca="false">'CK - Tableau 1'!F707</f>
        <v>60</v>
      </c>
      <c r="N707" s="37" t="n">
        <f aca="false">'FG - Tableau 1'!E707</f>
        <v>33</v>
      </c>
      <c r="O707" s="37" t="n">
        <f aca="false">'DI - Tableau 1'!E707</f>
        <v>99</v>
      </c>
      <c r="P707" s="37" t="n">
        <f aca="false">'SK - Tableau 1'!G707</f>
        <v>60</v>
      </c>
      <c r="Q707" s="37" t="n">
        <f aca="false">'ST - Tableau 1'!D707</f>
        <v>77</v>
      </c>
      <c r="R707" s="37" t="n">
        <f aca="false">'EN - Tableau 1'!D707</f>
        <v>33</v>
      </c>
      <c r="S707" s="37" t="n">
        <f aca="false">DU!E707</f>
        <v>83</v>
      </c>
      <c r="T707" s="37" t="n">
        <f aca="false">'PH - Tableau 1'!P707</f>
        <v>63</v>
      </c>
      <c r="U707" s="37" t="n">
        <f aca="false">'FO - Tableau 1'!D707</f>
        <v>33</v>
      </c>
      <c r="V707" s="37" t="n">
        <f aca="false">'PA - Tableau 1'!K707</f>
        <v>52.5</v>
      </c>
      <c r="W707" s="37" t="n">
        <f aca="false">'SC - Tableau 1'!L707</f>
        <v>73</v>
      </c>
      <c r="X707" s="37" t="n">
        <f aca="false">'DF - Tableau 1'!I707</f>
        <v>57</v>
      </c>
      <c r="Y707" s="37" t="n">
        <f aca="false">PS!F707</f>
        <v>33</v>
      </c>
      <c r="Z707" s="37" t="n">
        <v>50</v>
      </c>
      <c r="AA707" s="37" t="n">
        <v>50</v>
      </c>
      <c r="AB707" s="37" t="n">
        <v>50</v>
      </c>
    </row>
    <row r="708" customFormat="false" ht="14.35" hidden="false" customHeight="true" outlineLevel="0" collapsed="false">
      <c r="A708" s="17" t="s">
        <v>3264</v>
      </c>
      <c r="B708" s="27" t="n">
        <f aca="false">'POSITION - Tableau 1'!B708</f>
        <v>4</v>
      </c>
      <c r="C708" s="35" t="s">
        <v>262</v>
      </c>
      <c r="D708" s="36" t="s">
        <v>4404</v>
      </c>
      <c r="E708" s="27" t="n">
        <f aca="false">YEAR(TOT!A710)</f>
        <v>1991</v>
      </c>
      <c r="F708" s="28" t="n">
        <f aca="false">MONTH(TOT!A710)</f>
        <v>4</v>
      </c>
      <c r="G708" s="28" t="n">
        <f aca="false">DAY(TOT!A710)</f>
        <v>1</v>
      </c>
      <c r="H708" s="37" t="n">
        <v>72</v>
      </c>
      <c r="I708" s="37" t="n">
        <v>185</v>
      </c>
      <c r="J708" s="28"/>
      <c r="K708" s="38" t="n">
        <f aca="false">TOT!FX710</f>
        <v>6000000</v>
      </c>
      <c r="L708" s="28"/>
      <c r="M708" s="37" t="n">
        <f aca="false">'CK - Tableau 1'!F708</f>
        <v>44</v>
      </c>
      <c r="N708" s="37" t="n">
        <f aca="false">'FG - Tableau 1'!E708</f>
        <v>33</v>
      </c>
      <c r="O708" s="37" t="n">
        <f aca="false">'DI - Tableau 1'!E708</f>
        <v>77</v>
      </c>
      <c r="P708" s="37" t="n">
        <f aca="false">'SK - Tableau 1'!G708</f>
        <v>86</v>
      </c>
      <c r="Q708" s="37" t="n">
        <f aca="false">'ST - Tableau 1'!D708</f>
        <v>47</v>
      </c>
      <c r="R708" s="37" t="n">
        <f aca="false">'EN - Tableau 1'!D708</f>
        <v>79</v>
      </c>
      <c r="S708" s="37" t="n">
        <f aca="false">DU!E708</f>
        <v>92</v>
      </c>
      <c r="T708" s="37" t="n">
        <f aca="false">'PH - Tableau 1'!P708</f>
        <v>82.625</v>
      </c>
      <c r="U708" s="37" t="n">
        <f aca="false">'FO - Tableau 1'!D708</f>
        <v>33</v>
      </c>
      <c r="V708" s="37" t="n">
        <f aca="false">'PA - Tableau 1'!K708</f>
        <v>91.5</v>
      </c>
      <c r="W708" s="37" t="n">
        <f aca="false">'SC - Tableau 1'!L708</f>
        <v>87</v>
      </c>
      <c r="X708" s="37" t="n">
        <f aca="false">'DF - Tableau 1'!I708</f>
        <v>72.5</v>
      </c>
      <c r="Y708" s="37" t="n">
        <f aca="false">PS!F708</f>
        <v>77.8333333333333</v>
      </c>
      <c r="Z708" s="37" t="n">
        <v>50</v>
      </c>
      <c r="AA708" s="37" t="n">
        <v>50</v>
      </c>
      <c r="AB708" s="37" t="n">
        <v>50</v>
      </c>
    </row>
    <row r="709" customFormat="false" ht="14.35" hidden="false" customHeight="true" outlineLevel="0" collapsed="false">
      <c r="A709" s="17" t="s">
        <v>3267</v>
      </c>
      <c r="B709" s="27" t="n">
        <f aca="false">'POSITION - Tableau 1'!B709</f>
        <v>2</v>
      </c>
      <c r="C709" s="35" t="s">
        <v>262</v>
      </c>
      <c r="D709" s="36" t="s">
        <v>4403</v>
      </c>
      <c r="E709" s="27" t="n">
        <f aca="false">YEAR(TOT!A711)</f>
        <v>1995</v>
      </c>
      <c r="F709" s="28" t="n">
        <f aca="false">MONTH(TOT!A711)</f>
        <v>4</v>
      </c>
      <c r="G709" s="28" t="n">
        <f aca="false">DAY(TOT!A711)</f>
        <v>16</v>
      </c>
      <c r="H709" s="37" t="n">
        <v>73</v>
      </c>
      <c r="I709" s="37" t="n">
        <v>210</v>
      </c>
      <c r="J709" s="28"/>
      <c r="K709" s="38" t="n">
        <f aca="false">TOT!FX711</f>
        <v>700000</v>
      </c>
      <c r="L709" s="28"/>
      <c r="M709" s="37" t="n">
        <f aca="false">'CK - Tableau 1'!F709</f>
        <v>84</v>
      </c>
      <c r="N709" s="37" t="n">
        <f aca="false">'FG - Tableau 1'!E709</f>
        <v>33</v>
      </c>
      <c r="O709" s="37" t="n">
        <f aca="false">'DI - Tableau 1'!E709</f>
        <v>65</v>
      </c>
      <c r="P709" s="37" t="n">
        <f aca="false">'SK - Tableau 1'!G709</f>
        <v>56</v>
      </c>
      <c r="Q709" s="37" t="n">
        <f aca="false">'ST - Tableau 1'!D709</f>
        <v>84</v>
      </c>
      <c r="R709" s="37" t="n">
        <f aca="false">'EN - Tableau 1'!D709</f>
        <v>33</v>
      </c>
      <c r="S709" s="37" t="n">
        <f aca="false">DU!E709</f>
        <v>93</v>
      </c>
      <c r="T709" s="37" t="n">
        <f aca="false">'PH - Tableau 1'!P709</f>
        <v>63.625</v>
      </c>
      <c r="U709" s="37" t="n">
        <f aca="false">'FO - Tableau 1'!D709</f>
        <v>33</v>
      </c>
      <c r="V709" s="37" t="n">
        <f aca="false">'PA - Tableau 1'!K709</f>
        <v>66</v>
      </c>
      <c r="W709" s="37" t="n">
        <f aca="false">'SC - Tableau 1'!L709</f>
        <v>66</v>
      </c>
      <c r="X709" s="37" t="n">
        <f aca="false">'DF - Tableau 1'!I709</f>
        <v>67</v>
      </c>
      <c r="Y709" s="37" t="n">
        <f aca="false">PS!F709</f>
        <v>33</v>
      </c>
      <c r="Z709" s="37" t="n">
        <v>50</v>
      </c>
      <c r="AA709" s="37" t="n">
        <v>50</v>
      </c>
      <c r="AB709" s="37" t="n">
        <v>50</v>
      </c>
    </row>
    <row r="710" customFormat="false" ht="14.35" hidden="false" customHeight="true" outlineLevel="0" collapsed="false">
      <c r="A710" s="17" t="s">
        <v>3271</v>
      </c>
      <c r="B710" s="27" t="n">
        <f aca="false">'POSITION - Tableau 1'!B710</f>
        <v>4</v>
      </c>
      <c r="C710" s="35" t="s">
        <v>532</v>
      </c>
      <c r="D710" s="36" t="s">
        <v>4404</v>
      </c>
      <c r="E710" s="27" t="n">
        <f aca="false">YEAR(TOT!A712)</f>
        <v>1991</v>
      </c>
      <c r="F710" s="28" t="n">
        <f aca="false">MONTH(TOT!A712)</f>
        <v>2</v>
      </c>
      <c r="G710" s="28" t="n">
        <f aca="false">DAY(TOT!A712)</f>
        <v>7</v>
      </c>
      <c r="H710" s="37" t="n">
        <v>73</v>
      </c>
      <c r="I710" s="37" t="n">
        <v>208</v>
      </c>
      <c r="J710" s="28"/>
      <c r="K710" s="38" t="n">
        <f aca="false">TOT!FX712</f>
        <v>2800000</v>
      </c>
      <c r="L710" s="28"/>
      <c r="M710" s="37" t="n">
        <f aca="false">'CK - Tableau 1'!F710</f>
        <v>81</v>
      </c>
      <c r="N710" s="37" t="n">
        <f aca="false">'FG - Tableau 1'!E710</f>
        <v>33</v>
      </c>
      <c r="O710" s="37" t="n">
        <f aca="false">'DI - Tableau 1'!E710</f>
        <v>52</v>
      </c>
      <c r="P710" s="37" t="n">
        <f aca="false">'SK - Tableau 1'!G710</f>
        <v>83</v>
      </c>
      <c r="Q710" s="37" t="n">
        <f aca="false">'ST - Tableau 1'!D710</f>
        <v>82</v>
      </c>
      <c r="R710" s="37" t="n">
        <f aca="false">'EN - Tableau 1'!D710</f>
        <v>53</v>
      </c>
      <c r="S710" s="37" t="n">
        <f aca="false">DU!E710</f>
        <v>95</v>
      </c>
      <c r="T710" s="37" t="n">
        <f aca="false">'PH - Tableau 1'!P710</f>
        <v>84.625</v>
      </c>
      <c r="U710" s="37" t="n">
        <f aca="false">'FO - Tableau 1'!D710</f>
        <v>33</v>
      </c>
      <c r="V710" s="37" t="n">
        <f aca="false">'PA - Tableau 1'!K710</f>
        <v>86.5</v>
      </c>
      <c r="W710" s="37" t="n">
        <f aca="false">'SC - Tableau 1'!L710</f>
        <v>80</v>
      </c>
      <c r="X710" s="37" t="n">
        <f aca="false">'DF - Tableau 1'!I710</f>
        <v>67</v>
      </c>
      <c r="Y710" s="37" t="n">
        <f aca="false">PS!F710</f>
        <v>39.5</v>
      </c>
      <c r="Z710" s="37" t="n">
        <v>50</v>
      </c>
      <c r="AA710" s="37" t="n">
        <v>50</v>
      </c>
      <c r="AB710" s="37" t="n">
        <v>50</v>
      </c>
    </row>
    <row r="711" customFormat="false" ht="14.35" hidden="false" customHeight="true" outlineLevel="0" collapsed="false">
      <c r="A711" s="17" t="s">
        <v>3277</v>
      </c>
      <c r="B711" s="27" t="n">
        <f aca="false">'POSITION - Tableau 1'!B711</f>
        <v>2</v>
      </c>
      <c r="C711" s="35" t="s">
        <v>262</v>
      </c>
      <c r="D711" s="36" t="s">
        <v>4404</v>
      </c>
      <c r="E711" s="27" t="n">
        <f aca="false">YEAR(TOT!A713)</f>
        <v>1984</v>
      </c>
      <c r="F711" s="28" t="n">
        <f aca="false">MONTH(TOT!A713)</f>
        <v>6</v>
      </c>
      <c r="G711" s="28" t="n">
        <f aca="false">DAY(TOT!A713)</f>
        <v>16</v>
      </c>
      <c r="H711" s="37" t="n">
        <v>76</v>
      </c>
      <c r="I711" s="37" t="n">
        <v>211</v>
      </c>
      <c r="J711" s="28"/>
      <c r="K711" s="38" t="n">
        <f aca="false">TOT!FX713</f>
        <v>8200000</v>
      </c>
      <c r="L711" s="28"/>
      <c r="M711" s="37" t="n">
        <f aca="false">'CK - Tableau 1'!F711</f>
        <v>49</v>
      </c>
      <c r="N711" s="37" t="n">
        <f aca="false">'FG - Tableau 1'!E711</f>
        <v>33</v>
      </c>
      <c r="O711" s="37" t="n">
        <f aca="false">'DI - Tableau 1'!E711</f>
        <v>67</v>
      </c>
      <c r="P711" s="37" t="n">
        <f aca="false">'SK - Tableau 1'!G711</f>
        <v>92</v>
      </c>
      <c r="Q711" s="37" t="n">
        <f aca="false">'ST - Tableau 1'!D711</f>
        <v>68</v>
      </c>
      <c r="R711" s="37" t="n">
        <f aca="false">'EN - Tableau 1'!D711</f>
        <v>70</v>
      </c>
      <c r="S711" s="37" t="n">
        <f aca="false">DU!E711</f>
        <v>93</v>
      </c>
      <c r="T711" s="37" t="n">
        <f aca="false">'PH - Tableau 1'!P711</f>
        <v>78.625</v>
      </c>
      <c r="U711" s="37" t="n">
        <f aca="false">'FO - Tableau 1'!D711</f>
        <v>33</v>
      </c>
      <c r="V711" s="37" t="n">
        <f aca="false">'PA - Tableau 1'!K711</f>
        <v>66.5</v>
      </c>
      <c r="W711" s="37" t="n">
        <f aca="false">'SC - Tableau 1'!L711</f>
        <v>92.5</v>
      </c>
      <c r="X711" s="37" t="n">
        <f aca="false">'DF - Tableau 1'!I711</f>
        <v>79</v>
      </c>
      <c r="Y711" s="37" t="n">
        <f aca="false">PS!F711</f>
        <v>94</v>
      </c>
      <c r="Z711" s="37" t="n">
        <v>50</v>
      </c>
      <c r="AA711" s="37" t="n">
        <v>50</v>
      </c>
      <c r="AB711" s="37" t="n">
        <v>50</v>
      </c>
    </row>
    <row r="712" customFormat="false" ht="14.35" hidden="false" customHeight="true" outlineLevel="0" collapsed="false">
      <c r="A712" s="17" t="s">
        <v>3282</v>
      </c>
      <c r="B712" s="27" t="n">
        <f aca="false">'POSITION - Tableau 1'!B712</f>
        <v>1</v>
      </c>
      <c r="C712" s="35" t="s">
        <v>321</v>
      </c>
      <c r="D712" s="36" t="s">
        <v>4404</v>
      </c>
      <c r="E712" s="27" t="n">
        <f aca="false">YEAR(TOT!A714)</f>
        <v>1993</v>
      </c>
      <c r="F712" s="28" t="n">
        <f aca="false">MONTH(TOT!A714)</f>
        <v>5</v>
      </c>
      <c r="G712" s="28" t="n">
        <f aca="false">DAY(TOT!A714)</f>
        <v>5</v>
      </c>
      <c r="H712" s="37" t="n">
        <v>74</v>
      </c>
      <c r="I712" s="37" t="n">
        <v>198</v>
      </c>
      <c r="J712" s="28"/>
      <c r="K712" s="38" t="n">
        <f aca="false">TOT!FX714</f>
        <v>3800000</v>
      </c>
      <c r="L712" s="28"/>
      <c r="M712" s="37" t="n">
        <f aca="false">'CK - Tableau 1'!F712</f>
        <v>65</v>
      </c>
      <c r="N712" s="37" t="n">
        <f aca="false">'FG - Tableau 1'!E712</f>
        <v>33</v>
      </c>
      <c r="O712" s="37" t="n">
        <f aca="false">'DI - Tableau 1'!E712</f>
        <v>93</v>
      </c>
      <c r="P712" s="37" t="n">
        <f aca="false">'SK - Tableau 1'!G712</f>
        <v>73</v>
      </c>
      <c r="Q712" s="37" t="n">
        <f aca="false">'ST - Tableau 1'!D712</f>
        <v>57</v>
      </c>
      <c r="R712" s="37" t="n">
        <f aca="false">'EN - Tableau 1'!D712</f>
        <v>96</v>
      </c>
      <c r="S712" s="37" t="n">
        <f aca="false">DU!E712</f>
        <v>94</v>
      </c>
      <c r="T712" s="37" t="n">
        <f aca="false">'PH - Tableau 1'!P712</f>
        <v>79</v>
      </c>
      <c r="U712" s="37" t="n">
        <f aca="false">'FO - Tableau 1'!D712</f>
        <v>57</v>
      </c>
      <c r="V712" s="37" t="n">
        <f aca="false">'PA - Tableau 1'!K712</f>
        <v>81</v>
      </c>
      <c r="W712" s="37" t="n">
        <f aca="false">'SC - Tableau 1'!L712</f>
        <v>93</v>
      </c>
      <c r="X712" s="37" t="n">
        <f aca="false">'DF - Tableau 1'!I712</f>
        <v>59.5</v>
      </c>
      <c r="Y712" s="37" t="n">
        <f aca="false">PS!F712</f>
        <v>64.1666666666667</v>
      </c>
      <c r="Z712" s="37" t="n">
        <v>50</v>
      </c>
      <c r="AA712" s="37" t="n">
        <v>50</v>
      </c>
      <c r="AB712" s="37" t="n">
        <v>50</v>
      </c>
    </row>
    <row r="713" customFormat="false" ht="14.35" hidden="false" customHeight="true" outlineLevel="0" collapsed="false">
      <c r="A713" s="17" t="s">
        <v>3287</v>
      </c>
      <c r="B713" s="27" t="n">
        <f aca="false">'POSITION - Tableau 1'!B713</f>
        <v>1</v>
      </c>
      <c r="C713" s="35" t="s">
        <v>262</v>
      </c>
      <c r="D713" s="36" t="s">
        <v>4404</v>
      </c>
      <c r="E713" s="27" t="n">
        <f aca="false">YEAR(TOT!A715)</f>
        <v>1989</v>
      </c>
      <c r="F713" s="28" t="n">
        <f aca="false">MONTH(TOT!A715)</f>
        <v>5</v>
      </c>
      <c r="G713" s="28" t="n">
        <f aca="false">DAY(TOT!A715)</f>
        <v>9</v>
      </c>
      <c r="H713" s="37" t="n">
        <v>73</v>
      </c>
      <c r="I713" s="37" t="n">
        <v>190</v>
      </c>
      <c r="J713" s="28"/>
      <c r="K713" s="38" t="n">
        <f aca="false">TOT!FX715</f>
        <v>900000</v>
      </c>
      <c r="L713" s="28"/>
      <c r="M713" s="37" t="n">
        <f aca="false">'CK - Tableau 1'!F713</f>
        <v>63</v>
      </c>
      <c r="N713" s="37" t="n">
        <f aca="false">'FG - Tableau 1'!E713</f>
        <v>33</v>
      </c>
      <c r="O713" s="37" t="n">
        <f aca="false">'DI - Tableau 1'!E713</f>
        <v>83</v>
      </c>
      <c r="P713" s="37" t="n">
        <f aca="false">'SK - Tableau 1'!G713</f>
        <v>56</v>
      </c>
      <c r="Q713" s="37" t="n">
        <f aca="false">'ST - Tableau 1'!D713</f>
        <v>49</v>
      </c>
      <c r="R713" s="37" t="n">
        <f aca="false">'EN - Tableau 1'!D713</f>
        <v>56</v>
      </c>
      <c r="S713" s="37" t="n">
        <f aca="false">DU!E713</f>
        <v>95</v>
      </c>
      <c r="T713" s="37" t="n">
        <f aca="false">'PH - Tableau 1'!P713</f>
        <v>81.125</v>
      </c>
      <c r="U713" s="37" t="n">
        <f aca="false">'FO - Tableau 1'!D713</f>
        <v>64</v>
      </c>
      <c r="V713" s="37" t="n">
        <f aca="false">'PA - Tableau 1'!K713</f>
        <v>82.5</v>
      </c>
      <c r="W713" s="37" t="n">
        <f aca="false">'SC - Tableau 1'!L713</f>
        <v>73.5</v>
      </c>
      <c r="X713" s="37" t="n">
        <f aca="false">'DF - Tableau 1'!I713</f>
        <v>85.5</v>
      </c>
      <c r="Y713" s="37" t="n">
        <f aca="false">PS!F713</f>
        <v>39.5</v>
      </c>
      <c r="Z713" s="37" t="n">
        <v>50</v>
      </c>
      <c r="AA713" s="37" t="n">
        <v>50</v>
      </c>
      <c r="AB713" s="37" t="n">
        <v>50</v>
      </c>
    </row>
    <row r="714" customFormat="false" ht="14.35" hidden="false" customHeight="true" outlineLevel="0" collapsed="false">
      <c r="A714" s="17" t="s">
        <v>3291</v>
      </c>
      <c r="B714" s="27" t="n">
        <f aca="false">'POSITION - Tableau 1'!B714</f>
        <v>1</v>
      </c>
      <c r="C714" s="35" t="s">
        <v>262</v>
      </c>
      <c r="D714" s="36" t="s">
        <v>4404</v>
      </c>
      <c r="E714" s="27" t="n">
        <f aca="false">YEAR(TOT!A716)</f>
        <v>1991</v>
      </c>
      <c r="F714" s="28" t="n">
        <f aca="false">MONTH(TOT!A716)</f>
        <v>12</v>
      </c>
      <c r="G714" s="28" t="n">
        <f aca="false">DAY(TOT!A716)</f>
        <v>7</v>
      </c>
      <c r="H714" s="37" t="n">
        <v>75</v>
      </c>
      <c r="I714" s="37" t="n">
        <v>214</v>
      </c>
      <c r="J714" s="28"/>
      <c r="K714" s="38" t="n">
        <f aca="false">TOT!FX716</f>
        <v>2075000</v>
      </c>
      <c r="L714" s="28"/>
      <c r="M714" s="37" t="n">
        <f aca="false">'CK - Tableau 1'!F714</f>
        <v>50</v>
      </c>
      <c r="N714" s="37" t="n">
        <f aca="false">'FG - Tableau 1'!E714</f>
        <v>33</v>
      </c>
      <c r="O714" s="37" t="n">
        <f aca="false">'DI - Tableau 1'!E714</f>
        <v>96</v>
      </c>
      <c r="P714" s="37" t="n">
        <f aca="false">'SK - Tableau 1'!G714</f>
        <v>69</v>
      </c>
      <c r="Q714" s="37" t="n">
        <f aca="false">'ST - Tableau 1'!D714</f>
        <v>80</v>
      </c>
      <c r="R714" s="37" t="n">
        <f aca="false">'EN - Tableau 1'!D714</f>
        <v>49</v>
      </c>
      <c r="S714" s="37" t="n">
        <f aca="false">DU!E714</f>
        <v>99</v>
      </c>
      <c r="T714" s="37" t="n">
        <f aca="false">'PH - Tableau 1'!P714</f>
        <v>73.875</v>
      </c>
      <c r="U714" s="37" t="n">
        <f aca="false">'FO - Tableau 1'!D714</f>
        <v>86</v>
      </c>
      <c r="V714" s="37" t="n">
        <f aca="false">'PA - Tableau 1'!K714</f>
        <v>78</v>
      </c>
      <c r="W714" s="37" t="n">
        <f aca="false">'SC - Tableau 1'!L714</f>
        <v>69</v>
      </c>
      <c r="X714" s="37" t="n">
        <f aca="false">'DF - Tableau 1'!I714</f>
        <v>73.5</v>
      </c>
      <c r="Y714" s="37" t="n">
        <f aca="false">PS!F714</f>
        <v>33</v>
      </c>
      <c r="Z714" s="37" t="n">
        <v>50</v>
      </c>
      <c r="AA714" s="37" t="n">
        <v>50</v>
      </c>
      <c r="AB714" s="37" t="n">
        <v>50</v>
      </c>
    </row>
    <row r="715" customFormat="false" ht="14.35" hidden="false" customHeight="true" outlineLevel="0" collapsed="false">
      <c r="A715" s="17" t="s">
        <v>3296</v>
      </c>
      <c r="B715" s="27" t="n">
        <f aca="false">'POSITION - Tableau 1'!B715</f>
        <v>8</v>
      </c>
      <c r="C715" s="35" t="s">
        <v>423</v>
      </c>
      <c r="D715" s="36" t="s">
        <v>4403</v>
      </c>
      <c r="E715" s="27" t="n">
        <f aca="false">YEAR(TOT!A717)</f>
        <v>1995</v>
      </c>
      <c r="F715" s="28" t="n">
        <f aca="false">MONTH(TOT!A717)</f>
        <v>5</v>
      </c>
      <c r="G715" s="28" t="n">
        <f aca="false">DAY(TOT!A717)</f>
        <v>11</v>
      </c>
      <c r="H715" s="37" t="n">
        <v>75</v>
      </c>
      <c r="I715" s="37" t="n">
        <v>215</v>
      </c>
      <c r="J715" s="28"/>
      <c r="K715" s="38" t="n">
        <f aca="false">TOT!FX717</f>
        <v>750000</v>
      </c>
      <c r="L715" s="28"/>
      <c r="M715" s="37" t="n">
        <f aca="false">'CK - Tableau 1'!F715</f>
        <v>60</v>
      </c>
      <c r="N715" s="37" t="n">
        <f aca="false">'FG - Tableau 1'!E715</f>
        <v>33</v>
      </c>
      <c r="O715" s="37" t="n">
        <f aca="false">'DI - Tableau 1'!E715</f>
        <v>36</v>
      </c>
      <c r="P715" s="37" t="n">
        <f aca="false">'SK - Tableau 1'!G715</f>
        <v>60</v>
      </c>
      <c r="Q715" s="37" t="n">
        <f aca="false">'ST - Tableau 1'!D715</f>
        <v>82</v>
      </c>
      <c r="R715" s="37" t="n">
        <f aca="false">'EN - Tableau 1'!D715</f>
        <v>33</v>
      </c>
      <c r="S715" s="37" t="n">
        <f aca="false">DU!E715</f>
        <v>72</v>
      </c>
      <c r="T715" s="37" t="n">
        <f aca="false">'PH - Tableau 1'!P715</f>
        <v>54.25</v>
      </c>
      <c r="U715" s="37" t="n">
        <f aca="false">'FO - Tableau 1'!D715</f>
        <v>33</v>
      </c>
      <c r="V715" s="37" t="n">
        <f aca="false">'PA - Tableau 1'!K715</f>
        <v>47</v>
      </c>
      <c r="W715" s="37" t="n">
        <f aca="false">'SC - Tableau 1'!L715</f>
        <v>53.5</v>
      </c>
      <c r="X715" s="37" t="n">
        <f aca="false">'DF - Tableau 1'!I715</f>
        <v>60</v>
      </c>
      <c r="Y715" s="37" t="n">
        <f aca="false">PS!F715</f>
        <v>33</v>
      </c>
      <c r="Z715" s="37" t="n">
        <v>50</v>
      </c>
      <c r="AA715" s="37" t="n">
        <v>50</v>
      </c>
      <c r="AB715" s="37" t="n">
        <v>50</v>
      </c>
    </row>
    <row r="716" customFormat="false" ht="14.35" hidden="false" customHeight="true" outlineLevel="0" collapsed="false">
      <c r="A716" s="17" t="s">
        <v>3301</v>
      </c>
      <c r="B716" s="27" t="n">
        <f aca="false">'POSITION - Tableau 1'!B716</f>
        <v>8</v>
      </c>
      <c r="C716" s="35" t="s">
        <v>283</v>
      </c>
      <c r="D716" s="36" t="s">
        <v>4403</v>
      </c>
      <c r="E716" s="27" t="n">
        <f aca="false">YEAR(TOT!A718)</f>
        <v>1993</v>
      </c>
      <c r="F716" s="28" t="n">
        <f aca="false">MONTH(TOT!A718)</f>
        <v>7</v>
      </c>
      <c r="G716" s="28" t="n">
        <f aca="false">DAY(TOT!A718)</f>
        <v>6</v>
      </c>
      <c r="H716" s="37" t="n">
        <v>76</v>
      </c>
      <c r="I716" s="37" t="n">
        <v>207</v>
      </c>
      <c r="J716" s="28"/>
      <c r="K716" s="38" t="n">
        <f aca="false">TOT!FX718</f>
        <v>925000</v>
      </c>
      <c r="L716" s="28"/>
      <c r="M716" s="37" t="n">
        <f aca="false">'CK - Tableau 1'!F716</f>
        <v>69</v>
      </c>
      <c r="N716" s="37" t="n">
        <f aca="false">'FG - Tableau 1'!E716</f>
        <v>33</v>
      </c>
      <c r="O716" s="37" t="n">
        <f aca="false">'DI - Tableau 1'!E716</f>
        <v>87</v>
      </c>
      <c r="P716" s="37" t="n">
        <f aca="false">'SK - Tableau 1'!G716</f>
        <v>82</v>
      </c>
      <c r="Q716" s="37" t="n">
        <f aca="false">'ST - Tableau 1'!D716</f>
        <v>61</v>
      </c>
      <c r="R716" s="37" t="n">
        <f aca="false">'EN - Tableau 1'!D716</f>
        <v>33</v>
      </c>
      <c r="S716" s="37" t="n">
        <f aca="false">DU!E716</f>
        <v>87</v>
      </c>
      <c r="T716" s="37" t="n">
        <f aca="false">'PH - Tableau 1'!P716</f>
        <v>68.875</v>
      </c>
      <c r="U716" s="37" t="n">
        <f aca="false">'FO - Tableau 1'!D716</f>
        <v>33</v>
      </c>
      <c r="V716" s="37" t="n">
        <f aca="false">'PA - Tableau 1'!K716</f>
        <v>55</v>
      </c>
      <c r="W716" s="37" t="n">
        <f aca="false">'SC - Tableau 1'!L716</f>
        <v>47.5</v>
      </c>
      <c r="X716" s="37" t="n">
        <f aca="false">'DF - Tableau 1'!I716</f>
        <v>71.5</v>
      </c>
      <c r="Y716" s="37" t="n">
        <f aca="false">PS!F716</f>
        <v>33</v>
      </c>
      <c r="Z716" s="37" t="n">
        <v>50</v>
      </c>
      <c r="AA716" s="37" t="n">
        <v>50</v>
      </c>
      <c r="AB716" s="37" t="n">
        <v>50</v>
      </c>
    </row>
    <row r="717" customFormat="false" ht="14.35" hidden="false" customHeight="true" outlineLevel="0" collapsed="false">
      <c r="A717" s="17" t="s">
        <v>3305</v>
      </c>
      <c r="B717" s="27" t="n">
        <f aca="false">'POSITION - Tableau 1'!B717</f>
        <v>8</v>
      </c>
      <c r="C717" s="35" t="s">
        <v>262</v>
      </c>
      <c r="D717" s="36" t="s">
        <v>4404</v>
      </c>
      <c r="E717" s="27" t="n">
        <f aca="false">YEAR(TOT!A719)</f>
        <v>1989</v>
      </c>
      <c r="F717" s="28" t="n">
        <f aca="false">MONTH(TOT!A719)</f>
        <v>3</v>
      </c>
      <c r="G717" s="28" t="n">
        <f aca="false">DAY(TOT!A719)</f>
        <v>18</v>
      </c>
      <c r="H717" s="37" t="n">
        <v>76</v>
      </c>
      <c r="I717" s="37" t="n">
        <v>216</v>
      </c>
      <c r="J717" s="28"/>
      <c r="K717" s="38" t="n">
        <f aca="false">TOT!FX719</f>
        <v>1150000</v>
      </c>
      <c r="L717" s="28"/>
      <c r="M717" s="37" t="n">
        <f aca="false">'CK - Tableau 1'!F717</f>
        <v>77</v>
      </c>
      <c r="N717" s="37" t="n">
        <f aca="false">'FG - Tableau 1'!E717</f>
        <v>61</v>
      </c>
      <c r="O717" s="37" t="n">
        <f aca="false">'DI - Tableau 1'!E717</f>
        <v>54</v>
      </c>
      <c r="P717" s="37" t="n">
        <f aca="false">'SK - Tableau 1'!G717</f>
        <v>59</v>
      </c>
      <c r="Q717" s="37" t="n">
        <f aca="false">'ST - Tableau 1'!D717</f>
        <v>77</v>
      </c>
      <c r="R717" s="37" t="n">
        <f aca="false">'EN - Tableau 1'!D717</f>
        <v>33</v>
      </c>
      <c r="S717" s="37" t="n">
        <f aca="false">DU!E717</f>
        <v>94</v>
      </c>
      <c r="T717" s="37" t="n">
        <f aca="false">'PH - Tableau 1'!P717</f>
        <v>74.5</v>
      </c>
      <c r="U717" s="37" t="n">
        <f aca="false">'FO - Tableau 1'!D717</f>
        <v>33</v>
      </c>
      <c r="V717" s="37" t="n">
        <f aca="false">'PA - Tableau 1'!K717</f>
        <v>55.5</v>
      </c>
      <c r="W717" s="37" t="n">
        <f aca="false">'SC - Tableau 1'!L717</f>
        <v>57</v>
      </c>
      <c r="X717" s="37" t="n">
        <f aca="false">'DF - Tableau 1'!I717</f>
        <v>71</v>
      </c>
      <c r="Y717" s="37" t="n">
        <f aca="false">PS!F717</f>
        <v>33</v>
      </c>
      <c r="Z717" s="37" t="n">
        <v>50</v>
      </c>
      <c r="AA717" s="37" t="n">
        <v>50</v>
      </c>
      <c r="AB717" s="37" t="n">
        <v>50</v>
      </c>
    </row>
    <row r="718" customFormat="false" ht="14.35" hidden="false" customHeight="true" outlineLevel="0" collapsed="false">
      <c r="A718" s="17" t="s">
        <v>3310</v>
      </c>
      <c r="B718" s="27" t="n">
        <f aca="false">'POSITION - Tableau 1'!B718</f>
        <v>8</v>
      </c>
      <c r="C718" s="35" t="s">
        <v>321</v>
      </c>
      <c r="D718" s="36" t="s">
        <v>4403</v>
      </c>
      <c r="E718" s="27" t="n">
        <f aca="false">YEAR(TOT!A720)</f>
        <v>1995</v>
      </c>
      <c r="F718" s="28" t="n">
        <f aca="false">MONTH(TOT!A720)</f>
        <v>2</v>
      </c>
      <c r="G718" s="28" t="n">
        <f aca="false">DAY(TOT!A720)</f>
        <v>8</v>
      </c>
      <c r="H718" s="37" t="n">
        <v>74</v>
      </c>
      <c r="I718" s="37" t="n">
        <v>204</v>
      </c>
      <c r="J718" s="28"/>
      <c r="K718" s="38" t="n">
        <f aca="false">TOT!FX720</f>
        <v>832500</v>
      </c>
      <c r="L718" s="28"/>
      <c r="M718" s="37" t="n">
        <f aca="false">'CK - Tableau 1'!F718</f>
        <v>91</v>
      </c>
      <c r="N718" s="37" t="n">
        <f aca="false">'FG - Tableau 1'!E718</f>
        <v>33</v>
      </c>
      <c r="O718" s="37" t="n">
        <f aca="false">'DI - Tableau 1'!E718</f>
        <v>65</v>
      </c>
      <c r="P718" s="37" t="n">
        <f aca="false">'SK - Tableau 1'!G718</f>
        <v>77</v>
      </c>
      <c r="Q718" s="37" t="n">
        <f aca="false">'ST - Tableau 1'!D718</f>
        <v>68</v>
      </c>
      <c r="R718" s="37" t="n">
        <f aca="false">'EN - Tableau 1'!D718</f>
        <v>35</v>
      </c>
      <c r="S718" s="37" t="n">
        <f aca="false">DU!E718</f>
        <v>93</v>
      </c>
      <c r="T718" s="37" t="n">
        <f aca="false">'PH - Tableau 1'!P718</f>
        <v>64.75</v>
      </c>
      <c r="U718" s="37" t="n">
        <f aca="false">'FO - Tableau 1'!D718</f>
        <v>33</v>
      </c>
      <c r="V718" s="37" t="n">
        <f aca="false">'PA - Tableau 1'!K718</f>
        <v>51</v>
      </c>
      <c r="W718" s="37" t="n">
        <f aca="false">'SC - Tableau 1'!L718</f>
        <v>54</v>
      </c>
      <c r="X718" s="37" t="n">
        <f aca="false">'DF - Tableau 1'!I718</f>
        <v>67.5</v>
      </c>
      <c r="Y718" s="37" t="n">
        <f aca="false">PS!F718</f>
        <v>33</v>
      </c>
      <c r="Z718" s="37" t="n">
        <v>50</v>
      </c>
      <c r="AA718" s="37" t="n">
        <v>50</v>
      </c>
      <c r="AB718" s="37" t="n">
        <v>50</v>
      </c>
    </row>
    <row r="719" customFormat="false" ht="14.35" hidden="false" customHeight="true" outlineLevel="0" collapsed="false">
      <c r="A719" s="17" t="s">
        <v>3313</v>
      </c>
      <c r="B719" s="27" t="n">
        <f aca="false">'POSITION - Tableau 1'!B719</f>
        <v>1</v>
      </c>
      <c r="C719" s="35" t="s">
        <v>283</v>
      </c>
      <c r="D719" s="36" t="s">
        <v>4404</v>
      </c>
      <c r="E719" s="27" t="n">
        <f aca="false">YEAR(TOT!A721)</f>
        <v>1993</v>
      </c>
      <c r="F719" s="28" t="n">
        <f aca="false">MONTH(TOT!A721)</f>
        <v>2</v>
      </c>
      <c r="G719" s="28" t="n">
        <f aca="false">DAY(TOT!A721)</f>
        <v>8</v>
      </c>
      <c r="H719" s="37" t="n">
        <v>66</v>
      </c>
      <c r="I719" s="37" t="n">
        <v>180</v>
      </c>
      <c r="J719" s="28"/>
      <c r="K719" s="38" t="n">
        <f aca="false">TOT!FX721</f>
        <v>750000</v>
      </c>
      <c r="L719" s="28"/>
      <c r="M719" s="37" t="n">
        <f aca="false">'CK - Tableau 1'!F719</f>
        <v>60</v>
      </c>
      <c r="N719" s="37" t="n">
        <f aca="false">'FG - Tableau 1'!E719</f>
        <v>33</v>
      </c>
      <c r="O719" s="37" t="n">
        <f aca="false">'DI - Tableau 1'!E719</f>
        <v>73</v>
      </c>
      <c r="P719" s="37" t="n">
        <f aca="false">'SK - Tableau 1'!G719</f>
        <v>60</v>
      </c>
      <c r="Q719" s="37" t="n">
        <f aca="false">'ST - Tableau 1'!D719</f>
        <v>75</v>
      </c>
      <c r="R719" s="37" t="n">
        <f aca="false">'EN - Tableau 1'!D719</f>
        <v>33</v>
      </c>
      <c r="S719" s="37" t="n">
        <f aca="false">DU!E719</f>
        <v>81</v>
      </c>
      <c r="T719" s="37" t="n">
        <f aca="false">'PH - Tableau 1'!P719</f>
        <v>56.5</v>
      </c>
      <c r="U719" s="37" t="n">
        <f aca="false">'FO - Tableau 1'!D719</f>
        <v>33</v>
      </c>
      <c r="V719" s="37" t="n">
        <f aca="false">'PA - Tableau 1'!K719</f>
        <v>60</v>
      </c>
      <c r="W719" s="37" t="n">
        <f aca="false">'SC - Tableau 1'!L719</f>
        <v>60</v>
      </c>
      <c r="X719" s="37" t="n">
        <f aca="false">'DF - Tableau 1'!I719</f>
        <v>60</v>
      </c>
      <c r="Y719" s="37" t="n">
        <f aca="false">PS!F719</f>
        <v>33</v>
      </c>
      <c r="Z719" s="37" t="n">
        <v>50</v>
      </c>
      <c r="AA719" s="37" t="n">
        <v>50</v>
      </c>
      <c r="AB719" s="37" t="n">
        <v>50</v>
      </c>
    </row>
    <row r="720" customFormat="false" ht="14.35" hidden="false" customHeight="true" outlineLevel="0" collapsed="false">
      <c r="A720" s="17" t="s">
        <v>3318</v>
      </c>
      <c r="B720" s="27" t="n">
        <f aca="false">'POSITION - Tableau 1'!B720</f>
        <v>8</v>
      </c>
      <c r="C720" s="35" t="s">
        <v>262</v>
      </c>
      <c r="D720" s="36" t="s">
        <v>4403</v>
      </c>
      <c r="E720" s="27" t="n">
        <f aca="false">YEAR(TOT!A722)</f>
        <v>1996</v>
      </c>
      <c r="F720" s="28" t="n">
        <f aca="false">MONTH(TOT!A722)</f>
        <v>1</v>
      </c>
      <c r="G720" s="28" t="n">
        <f aca="false">DAY(TOT!A722)</f>
        <v>20</v>
      </c>
      <c r="H720" s="37" t="n">
        <v>73</v>
      </c>
      <c r="I720" s="37" t="n">
        <v>195</v>
      </c>
      <c r="J720" s="28"/>
      <c r="K720" s="38" t="n">
        <f aca="false">TOT!FX722</f>
        <v>767500</v>
      </c>
      <c r="L720" s="28"/>
      <c r="M720" s="37" t="n">
        <f aca="false">'CK - Tableau 1'!F720</f>
        <v>60</v>
      </c>
      <c r="N720" s="37" t="n">
        <f aca="false">'FG - Tableau 1'!E720</f>
        <v>77</v>
      </c>
      <c r="O720" s="37" t="n">
        <f aca="false">'DI - Tableau 1'!E720</f>
        <v>40</v>
      </c>
      <c r="P720" s="37" t="n">
        <f aca="false">'SK - Tableau 1'!G720</f>
        <v>47</v>
      </c>
      <c r="Q720" s="37" t="n">
        <f aca="false">'ST - Tableau 1'!D720</f>
        <v>58</v>
      </c>
      <c r="R720" s="37" t="n">
        <f aca="false">'EN - Tableau 1'!D720</f>
        <v>33</v>
      </c>
      <c r="S720" s="37" t="n">
        <f aca="false">DU!E720</f>
        <v>83</v>
      </c>
      <c r="T720" s="37" t="n">
        <f aca="false">'PH - Tableau 1'!P720</f>
        <v>61.375</v>
      </c>
      <c r="U720" s="37" t="n">
        <f aca="false">'FO - Tableau 1'!D720</f>
        <v>33</v>
      </c>
      <c r="V720" s="37" t="n">
        <f aca="false">'PA - Tableau 1'!K720</f>
        <v>53.5</v>
      </c>
      <c r="W720" s="37" t="n">
        <f aca="false">'SC - Tableau 1'!L720</f>
        <v>48.5</v>
      </c>
      <c r="X720" s="37" t="n">
        <f aca="false">'DF - Tableau 1'!I720</f>
        <v>54.5</v>
      </c>
      <c r="Y720" s="37" t="n">
        <f aca="false">PS!F720</f>
        <v>33</v>
      </c>
      <c r="Z720" s="37" t="n">
        <v>50</v>
      </c>
      <c r="AA720" s="37" t="n">
        <v>50</v>
      </c>
      <c r="AB720" s="37" t="n">
        <v>50</v>
      </c>
    </row>
    <row r="721" customFormat="false" ht="14.35" hidden="false" customHeight="true" outlineLevel="0" collapsed="false">
      <c r="A721" s="17" t="s">
        <v>3322</v>
      </c>
      <c r="B721" s="27" t="n">
        <f aca="false">'POSITION - Tableau 1'!B721</f>
        <v>8</v>
      </c>
      <c r="C721" s="35" t="s">
        <v>1137</v>
      </c>
      <c r="D721" s="36" t="s">
        <v>4404</v>
      </c>
      <c r="E721" s="27" t="n">
        <f aca="false">YEAR(TOT!A723)</f>
        <v>1990</v>
      </c>
      <c r="F721" s="28" t="n">
        <f aca="false">MONTH(TOT!A723)</f>
        <v>6</v>
      </c>
      <c r="G721" s="28" t="n">
        <f aca="false">DAY(TOT!A723)</f>
        <v>1</v>
      </c>
      <c r="H721" s="37" t="n">
        <v>73</v>
      </c>
      <c r="I721" s="37" t="n">
        <v>201</v>
      </c>
      <c r="J721" s="28"/>
      <c r="K721" s="38" t="n">
        <f aca="false">TOT!FX723</f>
        <v>5000000</v>
      </c>
      <c r="L721" s="28"/>
      <c r="M721" s="37" t="n">
        <f aca="false">'CK - Tableau 1'!F721</f>
        <v>50</v>
      </c>
      <c r="N721" s="37" t="n">
        <f aca="false">'FG - Tableau 1'!E721</f>
        <v>33</v>
      </c>
      <c r="O721" s="37" t="n">
        <f aca="false">'DI - Tableau 1'!E721</f>
        <v>86</v>
      </c>
      <c r="P721" s="37" t="n">
        <f aca="false">'SK - Tableau 1'!G721</f>
        <v>91</v>
      </c>
      <c r="Q721" s="37" t="n">
        <f aca="false">'ST - Tableau 1'!D721</f>
        <v>69</v>
      </c>
      <c r="R721" s="37" t="n">
        <f aca="false">'EN - Tableau 1'!D721</f>
        <v>98</v>
      </c>
      <c r="S721" s="37" t="n">
        <f aca="false">DU!E721</f>
        <v>91</v>
      </c>
      <c r="T721" s="37" t="n">
        <f aca="false">'PH - Tableau 1'!P721</f>
        <v>85.5</v>
      </c>
      <c r="U721" s="37" t="n">
        <f aca="false">'FO - Tableau 1'!D721</f>
        <v>33</v>
      </c>
      <c r="V721" s="37" t="n">
        <f aca="false">'PA - Tableau 1'!K721</f>
        <v>83</v>
      </c>
      <c r="W721" s="37" t="n">
        <f aca="false">'SC - Tableau 1'!L721</f>
        <v>77</v>
      </c>
      <c r="X721" s="37" t="n">
        <f aca="false">'DF - Tableau 1'!I721</f>
        <v>71</v>
      </c>
      <c r="Y721" s="37" t="n">
        <f aca="false">PS!F721</f>
        <v>34</v>
      </c>
      <c r="Z721" s="37" t="n">
        <v>50</v>
      </c>
      <c r="AA721" s="37" t="n">
        <v>50</v>
      </c>
      <c r="AB721" s="37" t="n">
        <v>50</v>
      </c>
    </row>
    <row r="722" customFormat="false" ht="14.35" hidden="false" customHeight="true" outlineLevel="0" collapsed="false">
      <c r="A722" s="17" t="s">
        <v>3327</v>
      </c>
      <c r="B722" s="27" t="n">
        <f aca="false">'POSITION - Tableau 1'!B722</f>
        <v>8</v>
      </c>
      <c r="C722" s="35" t="s">
        <v>372</v>
      </c>
      <c r="D722" s="36" t="s">
        <v>4404</v>
      </c>
      <c r="E722" s="27" t="n">
        <f aca="false">YEAR(TOT!A724)</f>
        <v>1986</v>
      </c>
      <c r="F722" s="28" t="n">
        <f aca="false">MONTH(TOT!A724)</f>
        <v>4</v>
      </c>
      <c r="G722" s="28" t="n">
        <f aca="false">DAY(TOT!A724)</f>
        <v>28</v>
      </c>
      <c r="H722" s="37" t="n">
        <v>74</v>
      </c>
      <c r="I722" s="37" t="n">
        <v>235</v>
      </c>
      <c r="J722" s="28"/>
      <c r="K722" s="38" t="n">
        <f aca="false">TOT!FX724</f>
        <v>1100000</v>
      </c>
      <c r="L722" s="28"/>
      <c r="M722" s="37" t="n">
        <f aca="false">'CK - Tableau 1'!F722</f>
        <v>84</v>
      </c>
      <c r="N722" s="37" t="n">
        <f aca="false">'FG - Tableau 1'!E722</f>
        <v>33</v>
      </c>
      <c r="O722" s="37" t="n">
        <f aca="false">'DI - Tableau 1'!E722</f>
        <v>45</v>
      </c>
      <c r="P722" s="37" t="n">
        <f aca="false">'SK - Tableau 1'!G722</f>
        <v>73</v>
      </c>
      <c r="Q722" s="37" t="n">
        <f aca="false">'ST - Tableau 1'!D722</f>
        <v>98</v>
      </c>
      <c r="R722" s="37" t="n">
        <f aca="false">'EN - Tableau 1'!D722</f>
        <v>33</v>
      </c>
      <c r="S722" s="37" t="n">
        <f aca="false">DU!E722</f>
        <v>90</v>
      </c>
      <c r="T722" s="37" t="n">
        <f aca="false">'PH - Tableau 1'!P722</f>
        <v>64.75</v>
      </c>
      <c r="U722" s="37" t="n">
        <f aca="false">'FO - Tableau 1'!D722</f>
        <v>33</v>
      </c>
      <c r="V722" s="37" t="n">
        <f aca="false">'PA - Tableau 1'!K722</f>
        <v>61.5</v>
      </c>
      <c r="W722" s="37" t="n">
        <f aca="false">'SC - Tableau 1'!L722</f>
        <v>50.5</v>
      </c>
      <c r="X722" s="37" t="n">
        <f aca="false">'DF - Tableau 1'!I722</f>
        <v>69</v>
      </c>
      <c r="Y722" s="37" t="n">
        <f aca="false">PS!F722</f>
        <v>33</v>
      </c>
      <c r="Z722" s="37" t="n">
        <v>50</v>
      </c>
      <c r="AA722" s="37" t="n">
        <v>50</v>
      </c>
      <c r="AB722" s="37" t="n">
        <v>50</v>
      </c>
    </row>
    <row r="723" customFormat="false" ht="14.35" hidden="false" customHeight="true" outlineLevel="0" collapsed="false">
      <c r="A723" s="17" t="s">
        <v>3331</v>
      </c>
      <c r="B723" s="27" t="n">
        <f aca="false">'POSITION - Tableau 1'!B723</f>
        <v>8</v>
      </c>
      <c r="C723" s="35" t="s">
        <v>283</v>
      </c>
      <c r="D723" s="36" t="s">
        <v>4404</v>
      </c>
      <c r="E723" s="27" t="n">
        <f aca="false">YEAR(TOT!A725)</f>
        <v>1981</v>
      </c>
      <c r="F723" s="28" t="n">
        <f aca="false">MONTH(TOT!A725)</f>
        <v>3</v>
      </c>
      <c r="G723" s="28" t="n">
        <f aca="false">DAY(TOT!A725)</f>
        <v>24</v>
      </c>
      <c r="H723" s="37" t="n">
        <v>75</v>
      </c>
      <c r="I723" s="37" t="n">
        <v>205</v>
      </c>
      <c r="J723" s="28"/>
      <c r="K723" s="38" t="n">
        <f aca="false">TOT!FX725</f>
        <v>3600000</v>
      </c>
      <c r="L723" s="28"/>
      <c r="M723" s="37" t="n">
        <f aca="false">'CK - Tableau 1'!F723</f>
        <v>53</v>
      </c>
      <c r="N723" s="37" t="n">
        <f aca="false">'FG - Tableau 1'!E723</f>
        <v>33</v>
      </c>
      <c r="O723" s="37" t="n">
        <f aca="false">'DI - Tableau 1'!E723</f>
        <v>90</v>
      </c>
      <c r="P723" s="37" t="n">
        <f aca="false">'SK - Tableau 1'!G723</f>
        <v>95</v>
      </c>
      <c r="Q723" s="37" t="n">
        <f aca="false">'ST - Tableau 1'!D723</f>
        <v>64</v>
      </c>
      <c r="R723" s="37" t="n">
        <f aca="false">'EN - Tableau 1'!D723</f>
        <v>72</v>
      </c>
      <c r="S723" s="37" t="n">
        <f aca="false">DU!E723</f>
        <v>95</v>
      </c>
      <c r="T723" s="37" t="n">
        <f aca="false">'PH - Tableau 1'!P723</f>
        <v>66.625</v>
      </c>
      <c r="U723" s="37" t="n">
        <f aca="false">'FO - Tableau 1'!D723</f>
        <v>33</v>
      </c>
      <c r="V723" s="37" t="n">
        <f aca="false">'PA - Tableau 1'!K723</f>
        <v>59.5</v>
      </c>
      <c r="W723" s="37" t="n">
        <f aca="false">'SC - Tableau 1'!L723</f>
        <v>49.5</v>
      </c>
      <c r="X723" s="37" t="n">
        <f aca="false">'DF - Tableau 1'!I723</f>
        <v>73</v>
      </c>
      <c r="Y723" s="37" t="n">
        <f aca="false">PS!F723</f>
        <v>33</v>
      </c>
      <c r="Z723" s="37" t="n">
        <v>50</v>
      </c>
      <c r="AA723" s="37" t="n">
        <v>50</v>
      </c>
      <c r="AB723" s="37" t="n">
        <v>50</v>
      </c>
    </row>
    <row r="724" customFormat="false" ht="14.35" hidden="false" customHeight="true" outlineLevel="0" collapsed="false">
      <c r="A724" s="17" t="s">
        <v>3335</v>
      </c>
      <c r="B724" s="27" t="n">
        <f aca="false">'POSITION - Tableau 1'!B724</f>
        <v>2</v>
      </c>
      <c r="C724" s="35" t="s">
        <v>262</v>
      </c>
      <c r="D724" s="36" t="s">
        <v>4403</v>
      </c>
      <c r="E724" s="27" t="n">
        <f aca="false">YEAR(TOT!A726)</f>
        <v>1994</v>
      </c>
      <c r="F724" s="28" t="n">
        <f aca="false">MONTH(TOT!A726)</f>
        <v>2</v>
      </c>
      <c r="G724" s="28" t="n">
        <f aca="false">DAY(TOT!A726)</f>
        <v>18</v>
      </c>
      <c r="H724" s="37" t="n">
        <v>77</v>
      </c>
      <c r="I724" s="37" t="n">
        <v>235</v>
      </c>
      <c r="J724" s="28"/>
      <c r="K724" s="38" t="n">
        <f aca="false">TOT!FX726</f>
        <v>710000</v>
      </c>
      <c r="L724" s="28"/>
      <c r="M724" s="37" t="n">
        <f aca="false">'CK - Tableau 1'!F724</f>
        <v>93</v>
      </c>
      <c r="N724" s="37" t="n">
        <f aca="false">'FG - Tableau 1'!E724</f>
        <v>89</v>
      </c>
      <c r="O724" s="37" t="n">
        <f aca="false">'DI - Tableau 1'!E724</f>
        <v>35</v>
      </c>
      <c r="P724" s="37" t="n">
        <f aca="false">'SK - Tableau 1'!G724</f>
        <v>61</v>
      </c>
      <c r="Q724" s="37" t="n">
        <f aca="false">'ST - Tableau 1'!D724</f>
        <v>93</v>
      </c>
      <c r="R724" s="37" t="n">
        <f aca="false">'EN - Tableau 1'!D724</f>
        <v>33</v>
      </c>
      <c r="S724" s="37" t="n">
        <f aca="false">DU!E724</f>
        <v>86</v>
      </c>
      <c r="T724" s="37" t="n">
        <f aca="false">'PH - Tableau 1'!P724</f>
        <v>57.375</v>
      </c>
      <c r="U724" s="37" t="n">
        <f aca="false">'FO - Tableau 1'!D724</f>
        <v>33</v>
      </c>
      <c r="V724" s="37" t="n">
        <f aca="false">'PA - Tableau 1'!K724</f>
        <v>60</v>
      </c>
      <c r="W724" s="37" t="n">
        <f aca="false">'SC - Tableau 1'!L724</f>
        <v>64.5</v>
      </c>
      <c r="X724" s="37" t="n">
        <f aca="false">'DF - Tableau 1'!I724</f>
        <v>66</v>
      </c>
      <c r="Y724" s="37" t="n">
        <f aca="false">PS!F724</f>
        <v>33</v>
      </c>
      <c r="Z724" s="37" t="n">
        <v>50</v>
      </c>
      <c r="AA724" s="37" t="n">
        <v>50</v>
      </c>
      <c r="AB724" s="37" t="n">
        <v>50</v>
      </c>
    </row>
    <row r="725" customFormat="false" ht="14.35" hidden="false" customHeight="true" outlineLevel="0" collapsed="false">
      <c r="A725" s="17" t="s">
        <v>3338</v>
      </c>
      <c r="B725" s="27" t="n">
        <f aca="false">'POSITION - Tableau 1'!B725</f>
        <v>4</v>
      </c>
      <c r="C725" s="35" t="s">
        <v>283</v>
      </c>
      <c r="D725" s="36" t="s">
        <v>4404</v>
      </c>
      <c r="E725" s="27" t="n">
        <f aca="false">YEAR(TOT!A727)</f>
        <v>1985</v>
      </c>
      <c r="F725" s="28" t="n">
        <f aca="false">MONTH(TOT!A727)</f>
        <v>3</v>
      </c>
      <c r="G725" s="28" t="n">
        <f aca="false">DAY(TOT!A727)</f>
        <v>21</v>
      </c>
      <c r="H725" s="37" t="n">
        <v>70</v>
      </c>
      <c r="I725" s="37" t="n">
        <v>187</v>
      </c>
      <c r="J725" s="28"/>
      <c r="K725" s="38" t="n">
        <f aca="false">TOT!FX727</f>
        <v>6500000</v>
      </c>
      <c r="L725" s="28"/>
      <c r="M725" s="37" t="n">
        <f aca="false">'CK - Tableau 1'!F725</f>
        <v>87</v>
      </c>
      <c r="N725" s="37" t="n">
        <f aca="false">'FG - Tableau 1'!E725</f>
        <v>62</v>
      </c>
      <c r="O725" s="37" t="n">
        <f aca="false">'DI - Tableau 1'!E725</f>
        <v>61</v>
      </c>
      <c r="P725" s="37" t="n">
        <f aca="false">'SK - Tableau 1'!G725</f>
        <v>73</v>
      </c>
      <c r="Q725" s="37" t="n">
        <f aca="false">'ST - Tableau 1'!D725</f>
        <v>62</v>
      </c>
      <c r="R725" s="37" t="n">
        <f aca="false">'EN - Tableau 1'!D725</f>
        <v>35</v>
      </c>
      <c r="S725" s="37" t="n">
        <f aca="false">DU!E725</f>
        <v>89</v>
      </c>
      <c r="T725" s="37" t="n">
        <f aca="false">'PH - Tableau 1'!P725</f>
        <v>73</v>
      </c>
      <c r="U725" s="37" t="n">
        <f aca="false">'FO - Tableau 1'!D725</f>
        <v>40</v>
      </c>
      <c r="V725" s="37" t="n">
        <f aca="false">'PA - Tableau 1'!K725</f>
        <v>66</v>
      </c>
      <c r="W725" s="37" t="n">
        <f aca="false">'SC - Tableau 1'!L725</f>
        <v>69.5</v>
      </c>
      <c r="X725" s="37" t="n">
        <f aca="false">'DF - Tableau 1'!I725</f>
        <v>74.5</v>
      </c>
      <c r="Y725" s="37" t="n">
        <f aca="false">PS!F725</f>
        <v>33</v>
      </c>
      <c r="Z725" s="37" t="n">
        <v>50</v>
      </c>
      <c r="AA725" s="37" t="n">
        <v>50</v>
      </c>
      <c r="AB725" s="37" t="n">
        <v>50</v>
      </c>
    </row>
    <row r="726" customFormat="false" ht="14.35" hidden="false" customHeight="true" outlineLevel="0" collapsed="false">
      <c r="A726" s="17" t="s">
        <v>3342</v>
      </c>
      <c r="B726" s="27" t="n">
        <f aca="false">'POSITION - Tableau 1'!B726</f>
        <v>1</v>
      </c>
      <c r="C726" s="35" t="s">
        <v>283</v>
      </c>
      <c r="D726" s="36" t="s">
        <v>4404</v>
      </c>
      <c r="E726" s="27" t="n">
        <f aca="false">YEAR(TOT!A728)</f>
        <v>1991</v>
      </c>
      <c r="F726" s="28" t="n">
        <f aca="false">MONTH(TOT!A728)</f>
        <v>1</v>
      </c>
      <c r="G726" s="28" t="n">
        <f aca="false">DAY(TOT!A728)</f>
        <v>18</v>
      </c>
      <c r="H726" s="37" t="n">
        <v>72</v>
      </c>
      <c r="I726" s="37" t="n">
        <v>200</v>
      </c>
      <c r="J726" s="28"/>
      <c r="K726" s="38" t="n">
        <f aca="false">TOT!FX728</f>
        <v>650000</v>
      </c>
      <c r="L726" s="28"/>
      <c r="M726" s="37" t="n">
        <f aca="false">'CK - Tableau 1'!F726</f>
        <v>78</v>
      </c>
      <c r="N726" s="37" t="n">
        <f aca="false">'FG - Tableau 1'!E726</f>
        <v>67</v>
      </c>
      <c r="O726" s="37" t="n">
        <f aca="false">'DI - Tableau 1'!E726</f>
        <v>89</v>
      </c>
      <c r="P726" s="37" t="n">
        <f aca="false">'SK - Tableau 1'!G726</f>
        <v>56</v>
      </c>
      <c r="Q726" s="37" t="n">
        <f aca="false">'ST - Tableau 1'!D726</f>
        <v>73</v>
      </c>
      <c r="R726" s="37" t="n">
        <f aca="false">'EN - Tableau 1'!D726</f>
        <v>33</v>
      </c>
      <c r="S726" s="37" t="n">
        <f aca="false">DU!E726</f>
        <v>92</v>
      </c>
      <c r="T726" s="37" t="n">
        <f aca="false">'PH - Tableau 1'!P726</f>
        <v>68.25</v>
      </c>
      <c r="U726" s="37" t="n">
        <f aca="false">'FO - Tableau 1'!D726</f>
        <v>71</v>
      </c>
      <c r="V726" s="37" t="n">
        <f aca="false">'PA - Tableau 1'!K726</f>
        <v>56</v>
      </c>
      <c r="W726" s="37" t="n">
        <f aca="false">'SC - Tableau 1'!L726</f>
        <v>73</v>
      </c>
      <c r="X726" s="37" t="n">
        <f aca="false">'DF - Tableau 1'!I726</f>
        <v>65.5</v>
      </c>
      <c r="Y726" s="37" t="n">
        <f aca="false">PS!F726</f>
        <v>33</v>
      </c>
      <c r="Z726" s="37" t="n">
        <v>50</v>
      </c>
      <c r="AA726" s="37" t="n">
        <v>50</v>
      </c>
      <c r="AB726" s="37" t="n">
        <v>50</v>
      </c>
    </row>
    <row r="727" customFormat="false" ht="14.35" hidden="false" customHeight="true" outlineLevel="0" collapsed="false">
      <c r="A727" s="17" t="s">
        <v>3346</v>
      </c>
      <c r="B727" s="27" t="n">
        <f aca="false">'POSITION - Tableau 1'!B727</f>
        <v>1</v>
      </c>
      <c r="C727" s="35" t="s">
        <v>283</v>
      </c>
      <c r="D727" s="36" t="s">
        <v>4403</v>
      </c>
      <c r="E727" s="27" t="n">
        <f aca="false">YEAR(TOT!A729)</f>
        <v>1996</v>
      </c>
      <c r="F727" s="28" t="n">
        <f aca="false">MONTH(TOT!A729)</f>
        <v>4</v>
      </c>
      <c r="G727" s="28" t="n">
        <f aca="false">DAY(TOT!A729)</f>
        <v>9</v>
      </c>
      <c r="H727" s="37" t="n">
        <v>72</v>
      </c>
      <c r="I727" s="37" t="n">
        <v>181</v>
      </c>
      <c r="J727" s="28"/>
      <c r="K727" s="38" t="n">
        <f aca="false">TOT!FX729</f>
        <v>875000</v>
      </c>
      <c r="L727" s="28"/>
      <c r="M727" s="37" t="n">
        <f aca="false">'CK - Tableau 1'!F727</f>
        <v>60</v>
      </c>
      <c r="N727" s="37" t="n">
        <f aca="false">'FG - Tableau 1'!E727</f>
        <v>33</v>
      </c>
      <c r="O727" s="37" t="n">
        <f aca="false">'DI - Tableau 1'!E727</f>
        <v>73</v>
      </c>
      <c r="P727" s="37" t="n">
        <f aca="false">'SK - Tableau 1'!G727</f>
        <v>51</v>
      </c>
      <c r="Q727" s="37" t="n">
        <f aca="false">'ST - Tableau 1'!D727</f>
        <v>42</v>
      </c>
      <c r="R727" s="37" t="n">
        <f aca="false">'EN - Tableau 1'!D727</f>
        <v>46</v>
      </c>
      <c r="S727" s="37" t="n">
        <f aca="false">DU!E727</f>
        <v>83</v>
      </c>
      <c r="T727" s="37" t="n">
        <f aca="false">'PH - Tableau 1'!P727</f>
        <v>73.25</v>
      </c>
      <c r="U727" s="37" t="n">
        <f aca="false">'FO - Tableau 1'!D727</f>
        <v>53</v>
      </c>
      <c r="V727" s="37" t="n">
        <f aca="false">'PA - Tableau 1'!K727</f>
        <v>60</v>
      </c>
      <c r="W727" s="37" t="n">
        <f aca="false">'SC - Tableau 1'!L727</f>
        <v>60</v>
      </c>
      <c r="X727" s="37" t="n">
        <f aca="false">'DF - Tableau 1'!I727</f>
        <v>53.5</v>
      </c>
      <c r="Y727" s="37" t="n">
        <f aca="false">PS!F727</f>
        <v>80</v>
      </c>
      <c r="Z727" s="37" t="n">
        <v>50</v>
      </c>
      <c r="AA727" s="37" t="n">
        <v>50</v>
      </c>
      <c r="AB727" s="37" t="n">
        <v>50</v>
      </c>
    </row>
    <row r="728" customFormat="false" ht="14.35" hidden="false" customHeight="true" outlineLevel="0" collapsed="false">
      <c r="A728" s="17" t="s">
        <v>3350</v>
      </c>
      <c r="B728" s="27" t="n">
        <f aca="false">'POSITION - Tableau 1'!B728</f>
        <v>2</v>
      </c>
      <c r="C728" s="35" t="s">
        <v>283</v>
      </c>
      <c r="D728" s="36" t="s">
        <v>4404</v>
      </c>
      <c r="E728" s="27" t="n">
        <f aca="false">YEAR(TOT!A730)</f>
        <v>1992</v>
      </c>
      <c r="F728" s="28" t="n">
        <f aca="false">MONTH(TOT!A730)</f>
        <v>3</v>
      </c>
      <c r="G728" s="28" t="n">
        <f aca="false">DAY(TOT!A730)</f>
        <v>9</v>
      </c>
      <c r="H728" s="37" t="n">
        <v>72</v>
      </c>
      <c r="I728" s="37" t="n">
        <v>187</v>
      </c>
      <c r="J728" s="28"/>
      <c r="K728" s="38" t="n">
        <f aca="false">TOT!FX730</f>
        <v>1500000</v>
      </c>
      <c r="L728" s="28"/>
      <c r="M728" s="37" t="n">
        <f aca="false">'CK - Tableau 1'!F728</f>
        <v>51</v>
      </c>
      <c r="N728" s="37" t="n">
        <f aca="false">'FG - Tableau 1'!E728</f>
        <v>60</v>
      </c>
      <c r="O728" s="37" t="n">
        <f aca="false">'DI - Tableau 1'!E728</f>
        <v>67</v>
      </c>
      <c r="P728" s="37" t="n">
        <f aca="false">'SK - Tableau 1'!G728</f>
        <v>93</v>
      </c>
      <c r="Q728" s="37" t="n">
        <f aca="false">'ST - Tableau 1'!D728</f>
        <v>50</v>
      </c>
      <c r="R728" s="37" t="n">
        <f aca="false">'EN - Tableau 1'!D728</f>
        <v>68</v>
      </c>
      <c r="S728" s="37" t="n">
        <f aca="false">DU!E728</f>
        <v>95</v>
      </c>
      <c r="T728" s="37" t="n">
        <f aca="false">'PH - Tableau 1'!P728</f>
        <v>76.125</v>
      </c>
      <c r="U728" s="37" t="n">
        <f aca="false">'FO - Tableau 1'!D728</f>
        <v>47</v>
      </c>
      <c r="V728" s="37" t="n">
        <f aca="false">'PA - Tableau 1'!K728</f>
        <v>70.5</v>
      </c>
      <c r="W728" s="37" t="n">
        <f aca="false">'SC - Tableau 1'!L728</f>
        <v>80</v>
      </c>
      <c r="X728" s="37" t="n">
        <f aca="false">'DF - Tableau 1'!I728</f>
        <v>57.5</v>
      </c>
      <c r="Y728" s="37" t="n">
        <f aca="false">PS!F728</f>
        <v>44</v>
      </c>
      <c r="Z728" s="37" t="n">
        <v>50</v>
      </c>
      <c r="AA728" s="37" t="n">
        <v>50</v>
      </c>
      <c r="AB728" s="37" t="n">
        <v>50</v>
      </c>
    </row>
    <row r="729" customFormat="false" ht="14.35" hidden="false" customHeight="true" outlineLevel="0" collapsed="false">
      <c r="A729" s="17" t="s">
        <v>3353</v>
      </c>
      <c r="B729" s="27" t="n">
        <f aca="false">'POSITION - Tableau 1'!B729</f>
        <v>8</v>
      </c>
      <c r="C729" s="35" t="s">
        <v>262</v>
      </c>
      <c r="D729" s="36" t="s">
        <v>4404</v>
      </c>
      <c r="E729" s="27" t="n">
        <f aca="false">YEAR(TOT!A731)</f>
        <v>1991</v>
      </c>
      <c r="F729" s="28" t="n">
        <f aca="false">MONTH(TOT!A731)</f>
        <v>1</v>
      </c>
      <c r="G729" s="28" t="n">
        <f aca="false">DAY(TOT!A731)</f>
        <v>3</v>
      </c>
      <c r="H729" s="37" t="n">
        <v>70</v>
      </c>
      <c r="I729" s="37" t="n">
        <v>180</v>
      </c>
      <c r="J729" s="28"/>
      <c r="K729" s="38" t="n">
        <f aca="false">TOT!FX731</f>
        <v>3000000</v>
      </c>
      <c r="L729" s="28"/>
      <c r="M729" s="37" t="n">
        <f aca="false">'CK - Tableau 1'!F729</f>
        <v>40</v>
      </c>
      <c r="N729" s="37" t="n">
        <f aca="false">'FG - Tableau 1'!E729</f>
        <v>33</v>
      </c>
      <c r="O729" s="37" t="n">
        <f aca="false">'DI - Tableau 1'!E729</f>
        <v>97</v>
      </c>
      <c r="P729" s="37" t="n">
        <f aca="false">'SK - Tableau 1'!G729</f>
        <v>96</v>
      </c>
      <c r="Q729" s="37" t="n">
        <f aca="false">'ST - Tableau 1'!D729</f>
        <v>49</v>
      </c>
      <c r="R729" s="37" t="n">
        <f aca="false">'EN - Tableau 1'!D729</f>
        <v>87</v>
      </c>
      <c r="S729" s="37" t="n">
        <f aca="false">DU!E729</f>
        <v>87</v>
      </c>
      <c r="T729" s="37" t="n">
        <f aca="false">'PH - Tableau 1'!P729</f>
        <v>89.5</v>
      </c>
      <c r="U729" s="37" t="n">
        <f aca="false">'FO - Tableau 1'!D729</f>
        <v>33</v>
      </c>
      <c r="V729" s="37" t="n">
        <f aca="false">'PA - Tableau 1'!K729</f>
        <v>78.5</v>
      </c>
      <c r="W729" s="37" t="n">
        <f aca="false">'SC - Tableau 1'!L729</f>
        <v>72</v>
      </c>
      <c r="X729" s="37" t="n">
        <f aca="false">'DF - Tableau 1'!I729</f>
        <v>85.5</v>
      </c>
      <c r="Y729" s="37" t="n">
        <f aca="false">PS!F729</f>
        <v>52.1666666666667</v>
      </c>
      <c r="Z729" s="37" t="n">
        <v>50</v>
      </c>
      <c r="AA729" s="37" t="n">
        <v>50</v>
      </c>
      <c r="AB729" s="37" t="n">
        <v>50</v>
      </c>
    </row>
    <row r="730" customFormat="false" ht="14.35" hidden="false" customHeight="true" outlineLevel="0" collapsed="false">
      <c r="A730" s="17" t="s">
        <v>3356</v>
      </c>
      <c r="B730" s="27" t="n">
        <f aca="false">'POSITION - Tableau 1'!B730</f>
        <v>1</v>
      </c>
      <c r="C730" s="35" t="s">
        <v>262</v>
      </c>
      <c r="D730" s="36" t="s">
        <v>4404</v>
      </c>
      <c r="E730" s="27" t="n">
        <f aca="false">YEAR(TOT!A732)</f>
        <v>1985</v>
      </c>
      <c r="F730" s="28" t="n">
        <f aca="false">MONTH(TOT!A732)</f>
        <v>5</v>
      </c>
      <c r="G730" s="28" t="n">
        <f aca="false">DAY(TOT!A732)</f>
        <v>10</v>
      </c>
      <c r="H730" s="37" t="n">
        <v>76</v>
      </c>
      <c r="I730" s="37" t="n">
        <v>223</v>
      </c>
      <c r="J730" s="28"/>
      <c r="K730" s="38" t="n">
        <f aca="false">TOT!FX732</f>
        <v>9025000</v>
      </c>
      <c r="L730" s="28"/>
      <c r="M730" s="37" t="n">
        <f aca="false">'CK - Tableau 1'!F730</f>
        <v>66</v>
      </c>
      <c r="N730" s="37" t="n">
        <f aca="false">'FG - Tableau 1'!E730</f>
        <v>33</v>
      </c>
      <c r="O730" s="37" t="n">
        <f aca="false">'DI - Tableau 1'!E730</f>
        <v>52</v>
      </c>
      <c r="P730" s="37" t="n">
        <f aca="false">'SK - Tableau 1'!G730</f>
        <v>94</v>
      </c>
      <c r="Q730" s="37" t="n">
        <f aca="false">'ST - Tableau 1'!D730</f>
        <v>87</v>
      </c>
      <c r="R730" s="37" t="n">
        <f aca="false">'EN - Tableau 1'!D730</f>
        <v>99</v>
      </c>
      <c r="S730" s="37" t="n">
        <f aca="false">DU!E730</f>
        <v>90</v>
      </c>
      <c r="T730" s="37" t="n">
        <f aca="false">'PH - Tableau 1'!P730</f>
        <v>81.625</v>
      </c>
      <c r="U730" s="37" t="n">
        <f aca="false">'FO - Tableau 1'!D730</f>
        <v>62</v>
      </c>
      <c r="V730" s="37" t="n">
        <f aca="false">'PA - Tableau 1'!K730</f>
        <v>99</v>
      </c>
      <c r="W730" s="37" t="n">
        <f aca="false">'SC - Tableau 1'!L730</f>
        <v>70.5</v>
      </c>
      <c r="X730" s="37" t="n">
        <f aca="false">'DF - Tableau 1'!I730</f>
        <v>80</v>
      </c>
      <c r="Y730" s="37" t="n">
        <f aca="false">PS!F730</f>
        <v>48.5</v>
      </c>
      <c r="Z730" s="37" t="n">
        <v>50</v>
      </c>
      <c r="AA730" s="37" t="n">
        <v>50</v>
      </c>
      <c r="AB730" s="37" t="n">
        <v>50</v>
      </c>
    </row>
    <row r="731" customFormat="false" ht="14.35" hidden="false" customHeight="true" outlineLevel="0" collapsed="false">
      <c r="A731" s="17" t="s">
        <v>3360</v>
      </c>
      <c r="B731" s="27" t="n">
        <f aca="false">'POSITION - Tableau 1'!B731</f>
        <v>6</v>
      </c>
      <c r="C731" s="35" t="s">
        <v>283</v>
      </c>
      <c r="D731" s="36" t="s">
        <v>4404</v>
      </c>
      <c r="E731" s="27" t="n">
        <f aca="false">YEAR(TOT!A733)</f>
        <v>1994</v>
      </c>
      <c r="F731" s="28" t="n">
        <f aca="false">MONTH(TOT!A733)</f>
        <v>9</v>
      </c>
      <c r="G731" s="28" t="n">
        <f aca="false">DAY(TOT!A733)</f>
        <v>20</v>
      </c>
      <c r="H731" s="37" t="n">
        <v>72</v>
      </c>
      <c r="I731" s="37" t="n">
        <v>181</v>
      </c>
      <c r="J731" s="28"/>
      <c r="K731" s="38" t="n">
        <f aca="false">TOT!FX733</f>
        <v>832500</v>
      </c>
      <c r="L731" s="28"/>
      <c r="M731" s="37" t="n">
        <f aca="false">'CK - Tableau 1'!F731</f>
        <v>76</v>
      </c>
      <c r="N731" s="37" t="n">
        <f aca="false">'FG - Tableau 1'!E731</f>
        <v>69</v>
      </c>
      <c r="O731" s="37" t="n">
        <f aca="false">'DI - Tableau 1'!E731</f>
        <v>41</v>
      </c>
      <c r="P731" s="37" t="n">
        <f aca="false">'SK - Tableau 1'!G731</f>
        <v>56</v>
      </c>
      <c r="Q731" s="37" t="n">
        <f aca="false">'ST - Tableau 1'!D731</f>
        <v>42</v>
      </c>
      <c r="R731" s="37" t="n">
        <f aca="false">'EN - Tableau 1'!D731</f>
        <v>33</v>
      </c>
      <c r="S731" s="37" t="n">
        <f aca="false">DU!E731</f>
        <v>97</v>
      </c>
      <c r="T731" s="37" t="n">
        <f aca="false">'PH - Tableau 1'!P731</f>
        <v>73</v>
      </c>
      <c r="U731" s="37" t="n">
        <f aca="false">'FO - Tableau 1'!D731</f>
        <v>55</v>
      </c>
      <c r="V731" s="37" t="n">
        <f aca="false">'PA - Tableau 1'!K731</f>
        <v>66</v>
      </c>
      <c r="W731" s="37" t="n">
        <f aca="false">'SC - Tableau 1'!L731</f>
        <v>73</v>
      </c>
      <c r="X731" s="37" t="n">
        <f aca="false">'DF - Tableau 1'!I731</f>
        <v>69</v>
      </c>
      <c r="Y731" s="37" t="n">
        <f aca="false">PS!F731</f>
        <v>33</v>
      </c>
      <c r="Z731" s="37" t="n">
        <v>50</v>
      </c>
      <c r="AA731" s="37" t="n">
        <v>50</v>
      </c>
      <c r="AB731" s="37" t="n">
        <v>50</v>
      </c>
    </row>
    <row r="732" customFormat="false" ht="14.35" hidden="false" customHeight="true" outlineLevel="0" collapsed="false">
      <c r="A732" s="17" t="s">
        <v>3365</v>
      </c>
      <c r="B732" s="27" t="n">
        <f aca="false">'POSITION - Tableau 1'!B732</f>
        <v>1</v>
      </c>
      <c r="C732" s="35" t="s">
        <v>262</v>
      </c>
      <c r="D732" s="36" t="s">
        <v>4404</v>
      </c>
      <c r="E732" s="27" t="n">
        <f aca="false">YEAR(TOT!A734)</f>
        <v>1992</v>
      </c>
      <c r="F732" s="28" t="n">
        <f aca="false">MONTH(TOT!A734)</f>
        <v>7</v>
      </c>
      <c r="G732" s="28" t="n">
        <f aca="false">DAY(TOT!A734)</f>
        <v>31</v>
      </c>
      <c r="H732" s="37" t="n">
        <v>75</v>
      </c>
      <c r="I732" s="37" t="n">
        <v>218</v>
      </c>
      <c r="J732" s="28"/>
      <c r="K732" s="38" t="n">
        <f aca="false">TOT!FX734</f>
        <v>8000000</v>
      </c>
      <c r="L732" s="28"/>
      <c r="M732" s="37" t="n">
        <f aca="false">'CK - Tableau 1'!F732</f>
        <v>57</v>
      </c>
      <c r="N732" s="37" t="n">
        <f aca="false">'FG - Tableau 1'!E732</f>
        <v>77</v>
      </c>
      <c r="O732" s="37" t="n">
        <f aca="false">'DI - Tableau 1'!E732</f>
        <v>49</v>
      </c>
      <c r="P732" s="37" t="n">
        <f aca="false">'SK - Tableau 1'!G732</f>
        <v>92</v>
      </c>
      <c r="Q732" s="37" t="n">
        <f aca="false">'ST - Tableau 1'!D732</f>
        <v>85</v>
      </c>
      <c r="R732" s="37" t="n">
        <f aca="false">'EN - Tableau 1'!D732</f>
        <v>89</v>
      </c>
      <c r="S732" s="37" t="n">
        <f aca="false">DU!E732</f>
        <v>96</v>
      </c>
      <c r="T732" s="37" t="n">
        <f aca="false">'PH - Tableau 1'!P732</f>
        <v>79.75</v>
      </c>
      <c r="U732" s="37" t="n">
        <f aca="false">'FO - Tableau 1'!D732</f>
        <v>90</v>
      </c>
      <c r="V732" s="37" t="n">
        <f aca="false">'PA - Tableau 1'!K732</f>
        <v>83</v>
      </c>
      <c r="W732" s="37" t="n">
        <f aca="false">'SC - Tableau 1'!L732</f>
        <v>69</v>
      </c>
      <c r="X732" s="37" t="n">
        <f aca="false">'DF - Tableau 1'!I732</f>
        <v>68</v>
      </c>
      <c r="Y732" s="37" t="n">
        <f aca="false">PS!F732</f>
        <v>37</v>
      </c>
      <c r="Z732" s="37" t="n">
        <v>50</v>
      </c>
      <c r="AA732" s="37" t="n">
        <v>50</v>
      </c>
      <c r="AB732" s="37" t="n">
        <v>50</v>
      </c>
    </row>
    <row r="733" customFormat="false" ht="14.35" hidden="false" customHeight="true" outlineLevel="0" collapsed="false">
      <c r="A733" s="17" t="s">
        <v>3369</v>
      </c>
      <c r="B733" s="27" t="n">
        <f aca="false">'POSITION - Tableau 1'!B733</f>
        <v>1</v>
      </c>
      <c r="C733" s="35" t="s">
        <v>283</v>
      </c>
      <c r="D733" s="36" t="s">
        <v>4404</v>
      </c>
      <c r="E733" s="27" t="n">
        <f aca="false">YEAR(TOT!A735)</f>
        <v>1984</v>
      </c>
      <c r="F733" s="28" t="n">
        <f aca="false">MONTH(TOT!A735)</f>
        <v>8</v>
      </c>
      <c r="G733" s="28" t="n">
        <f aca="false">DAY(TOT!A735)</f>
        <v>31</v>
      </c>
      <c r="H733" s="37" t="n">
        <v>74</v>
      </c>
      <c r="I733" s="37" t="n">
        <v>202</v>
      </c>
      <c r="J733" s="28"/>
      <c r="K733" s="38" t="n">
        <f aca="false">TOT!FX735</f>
        <v>6675000</v>
      </c>
      <c r="L733" s="28"/>
      <c r="M733" s="37" t="n">
        <f aca="false">'CK - Tableau 1'!F733</f>
        <v>69</v>
      </c>
      <c r="N733" s="37" t="n">
        <f aca="false">'FG - Tableau 1'!E733</f>
        <v>87</v>
      </c>
      <c r="O733" s="37" t="n">
        <f aca="false">'DI - Tableau 1'!E733</f>
        <v>47</v>
      </c>
      <c r="P733" s="37" t="n">
        <f aca="false">'SK - Tableau 1'!G733</f>
        <v>78</v>
      </c>
      <c r="Q733" s="37" t="n">
        <f aca="false">'ST - Tableau 1'!D733</f>
        <v>64</v>
      </c>
      <c r="R733" s="37" t="n">
        <f aca="false">'EN - Tableau 1'!D733</f>
        <v>80</v>
      </c>
      <c r="S733" s="37" t="n">
        <f aca="false">DU!E733</f>
        <v>87</v>
      </c>
      <c r="T733" s="37" t="n">
        <f aca="false">'PH - Tableau 1'!P733</f>
        <v>72.75</v>
      </c>
      <c r="U733" s="37" t="n">
        <f aca="false">'FO - Tableau 1'!D733</f>
        <v>83</v>
      </c>
      <c r="V733" s="37" t="n">
        <f aca="false">'PA - Tableau 1'!K733</f>
        <v>51</v>
      </c>
      <c r="W733" s="37" t="n">
        <f aca="false">'SC - Tableau 1'!L733</f>
        <v>71.5</v>
      </c>
      <c r="X733" s="37" t="n">
        <f aca="false">'DF - Tableau 1'!I733</f>
        <v>66.5</v>
      </c>
      <c r="Y733" s="37" t="n">
        <f aca="false">PS!F733</f>
        <v>33</v>
      </c>
      <c r="Z733" s="37" t="n">
        <v>50</v>
      </c>
      <c r="AA733" s="37" t="n">
        <v>50</v>
      </c>
      <c r="AB733" s="37" t="n">
        <v>50</v>
      </c>
    </row>
    <row r="734" customFormat="false" ht="14.35" hidden="false" customHeight="true" outlineLevel="0" collapsed="false">
      <c r="A734" s="17" t="s">
        <v>3373</v>
      </c>
      <c r="B734" s="27" t="n">
        <f aca="false">'POSITION - Tableau 1'!B734</f>
        <v>2</v>
      </c>
      <c r="C734" s="35" t="s">
        <v>262</v>
      </c>
      <c r="D734" s="36" t="s">
        <v>4403</v>
      </c>
      <c r="E734" s="27" t="n">
        <f aca="false">YEAR(TOT!A736)</f>
        <v>1994</v>
      </c>
      <c r="F734" s="28" t="n">
        <f aca="false">MONTH(TOT!A736)</f>
        <v>12</v>
      </c>
      <c r="G734" s="28" t="n">
        <f aca="false">DAY(TOT!A736)</f>
        <v>9</v>
      </c>
      <c r="H734" s="37" t="n">
        <v>69</v>
      </c>
      <c r="I734" s="37" t="n">
        <v>187</v>
      </c>
      <c r="J734" s="28"/>
      <c r="K734" s="38" t="n">
        <f aca="false">TOT!FX736</f>
        <v>710000</v>
      </c>
      <c r="L734" s="28"/>
      <c r="M734" s="37" t="n">
        <f aca="false">'CK - Tableau 1'!F734</f>
        <v>73</v>
      </c>
      <c r="N734" s="37" t="n">
        <f aca="false">'FG - Tableau 1'!E734</f>
        <v>96</v>
      </c>
      <c r="O734" s="37" t="n">
        <f aca="false">'DI - Tableau 1'!E734</f>
        <v>34</v>
      </c>
      <c r="P734" s="37" t="n">
        <f aca="false">'SK - Tableau 1'!G734</f>
        <v>55</v>
      </c>
      <c r="Q734" s="37" t="n">
        <f aca="false">'ST - Tableau 1'!D734</f>
        <v>68</v>
      </c>
      <c r="R734" s="37" t="n">
        <f aca="false">'EN - Tableau 1'!D734</f>
        <v>33</v>
      </c>
      <c r="S734" s="37" t="n">
        <f aca="false">DU!E734</f>
        <v>82</v>
      </c>
      <c r="T734" s="37" t="n">
        <f aca="false">'PH - Tableau 1'!P734</f>
        <v>55.5</v>
      </c>
      <c r="U734" s="37" t="n">
        <f aca="false">'FO - Tableau 1'!D734</f>
        <v>33</v>
      </c>
      <c r="V734" s="37" t="n">
        <f aca="false">'PA - Tableau 1'!K734</f>
        <v>60</v>
      </c>
      <c r="W734" s="37" t="n">
        <f aca="false">'SC - Tableau 1'!L734</f>
        <v>53.5</v>
      </c>
      <c r="X734" s="37" t="n">
        <f aca="false">'DF - Tableau 1'!I734</f>
        <v>50</v>
      </c>
      <c r="Y734" s="37" t="n">
        <f aca="false">PS!F734</f>
        <v>33</v>
      </c>
      <c r="Z734" s="37" t="n">
        <v>50</v>
      </c>
      <c r="AA734" s="37" t="n">
        <v>50</v>
      </c>
      <c r="AB734" s="37" t="n">
        <v>50</v>
      </c>
    </row>
    <row r="735" customFormat="false" ht="14.35" hidden="false" customHeight="true" outlineLevel="0" collapsed="false">
      <c r="A735" s="17" t="s">
        <v>3376</v>
      </c>
      <c r="B735" s="27" t="n">
        <f aca="false">'POSITION - Tableau 1'!B735</f>
        <v>8</v>
      </c>
      <c r="C735" s="35" t="s">
        <v>283</v>
      </c>
      <c r="D735" s="36" t="s">
        <v>4404</v>
      </c>
      <c r="E735" s="27" t="n">
        <f aca="false">YEAR(TOT!A737)</f>
        <v>1989</v>
      </c>
      <c r="F735" s="28" t="n">
        <f aca="false">MONTH(TOT!A737)</f>
        <v>6</v>
      </c>
      <c r="G735" s="28" t="n">
        <f aca="false">DAY(TOT!A737)</f>
        <v>13</v>
      </c>
      <c r="H735" s="37" t="n">
        <v>73</v>
      </c>
      <c r="I735" s="37" t="n">
        <v>215</v>
      </c>
      <c r="J735" s="28"/>
      <c r="K735" s="38" t="n">
        <f aca="false">TOT!FX737</f>
        <v>5100000</v>
      </c>
      <c r="L735" s="28"/>
      <c r="M735" s="37" t="n">
        <f aca="false">'CK - Tableau 1'!F735</f>
        <v>52</v>
      </c>
      <c r="N735" s="37" t="n">
        <f aca="false">'FG - Tableau 1'!E735</f>
        <v>33</v>
      </c>
      <c r="O735" s="37" t="n">
        <f aca="false">'DI - Tableau 1'!E735</f>
        <v>86</v>
      </c>
      <c r="P735" s="37" t="n">
        <f aca="false">'SK - Tableau 1'!G735</f>
        <v>93</v>
      </c>
      <c r="Q735" s="37" t="n">
        <f aca="false">'ST - Tableau 1'!D735</f>
        <v>90</v>
      </c>
      <c r="R735" s="37" t="n">
        <f aca="false">'EN - Tableau 1'!D735</f>
        <v>87</v>
      </c>
      <c r="S735" s="37" t="n">
        <f aca="false">DU!E735</f>
        <v>87</v>
      </c>
      <c r="T735" s="37" t="n">
        <f aca="false">'PH - Tableau 1'!P735</f>
        <v>75.25</v>
      </c>
      <c r="U735" s="37" t="n">
        <f aca="false">'FO - Tableau 1'!D735</f>
        <v>33</v>
      </c>
      <c r="V735" s="37" t="n">
        <f aca="false">'PA - Tableau 1'!K735</f>
        <v>69.5</v>
      </c>
      <c r="W735" s="37" t="n">
        <f aca="false">'SC - Tableau 1'!L735</f>
        <v>54.5</v>
      </c>
      <c r="X735" s="37" t="n">
        <f aca="false">'DF - Tableau 1'!I735</f>
        <v>89</v>
      </c>
      <c r="Y735" s="37" t="n">
        <f aca="false">PS!F735</f>
        <v>33</v>
      </c>
      <c r="Z735" s="37" t="n">
        <v>50</v>
      </c>
      <c r="AA735" s="37" t="n">
        <v>50</v>
      </c>
      <c r="AB735" s="37" t="n">
        <v>50</v>
      </c>
    </row>
    <row r="736" customFormat="false" ht="14.35" hidden="false" customHeight="true" outlineLevel="0" collapsed="false">
      <c r="A736" s="17" t="s">
        <v>3379</v>
      </c>
      <c r="B736" s="27" t="n">
        <f aca="false">'POSITION - Tableau 1'!B736</f>
        <v>8</v>
      </c>
      <c r="C736" s="35" t="s">
        <v>262</v>
      </c>
      <c r="D736" s="36" t="s">
        <v>4404</v>
      </c>
      <c r="E736" s="27" t="n">
        <f aca="false">YEAR(TOT!A738)</f>
        <v>1993</v>
      </c>
      <c r="F736" s="28" t="n">
        <f aca="false">MONTH(TOT!A738)</f>
        <v>3</v>
      </c>
      <c r="G736" s="28" t="n">
        <f aca="false">DAY(TOT!A738)</f>
        <v>31</v>
      </c>
      <c r="H736" s="37" t="n">
        <v>71</v>
      </c>
      <c r="I736" s="37" t="n">
        <v>185</v>
      </c>
      <c r="J736" s="28"/>
      <c r="K736" s="38" t="n">
        <f aca="false">TOT!FX738</f>
        <v>700000</v>
      </c>
      <c r="L736" s="28"/>
      <c r="M736" s="37" t="n">
        <f aca="false">'CK - Tableau 1'!F736</f>
        <v>60</v>
      </c>
      <c r="N736" s="37" t="n">
        <f aca="false">'FG - Tableau 1'!E736</f>
        <v>33</v>
      </c>
      <c r="O736" s="37" t="n">
        <f aca="false">'DI - Tableau 1'!E736</f>
        <v>52</v>
      </c>
      <c r="P736" s="37" t="n">
        <f aca="false">'SK - Tableau 1'!G736</f>
        <v>66</v>
      </c>
      <c r="Q736" s="37" t="n">
        <f aca="false">'ST - Tableau 1'!D736</f>
        <v>52</v>
      </c>
      <c r="R736" s="37" t="n">
        <f aca="false">'EN - Tableau 1'!D736</f>
        <v>44</v>
      </c>
      <c r="S736" s="37" t="n">
        <f aca="false">DU!E736</f>
        <v>85</v>
      </c>
      <c r="T736" s="37" t="n">
        <f aca="false">'PH - Tableau 1'!P736</f>
        <v>61</v>
      </c>
      <c r="U736" s="37" t="n">
        <f aca="false">'FO - Tableau 1'!D736</f>
        <v>33</v>
      </c>
      <c r="V736" s="37" t="n">
        <f aca="false">'PA - Tableau 1'!K736</f>
        <v>53</v>
      </c>
      <c r="W736" s="37" t="n">
        <f aca="false">'SC - Tableau 1'!L736</f>
        <v>57</v>
      </c>
      <c r="X736" s="37" t="n">
        <f aca="false">'DF - Tableau 1'!I736</f>
        <v>56.5</v>
      </c>
      <c r="Y736" s="37" t="n">
        <f aca="false">PS!F736</f>
        <v>33</v>
      </c>
      <c r="Z736" s="37" t="n">
        <v>50</v>
      </c>
      <c r="AA736" s="37" t="n">
        <v>50</v>
      </c>
      <c r="AB736" s="37" t="n">
        <v>50</v>
      </c>
    </row>
    <row r="737" customFormat="false" ht="14.35" hidden="false" customHeight="true" outlineLevel="0" collapsed="false">
      <c r="A737" s="17" t="s">
        <v>3381</v>
      </c>
      <c r="B737" s="27" t="n">
        <f aca="false">'POSITION - Tableau 1'!B737</f>
        <v>8</v>
      </c>
      <c r="C737" s="35" t="s">
        <v>262</v>
      </c>
      <c r="D737" s="36" t="s">
        <v>4404</v>
      </c>
      <c r="E737" s="27" t="n">
        <f aca="false">YEAR(TOT!A739)</f>
        <v>1993</v>
      </c>
      <c r="F737" s="28" t="n">
        <f aca="false">MONTH(TOT!A739)</f>
        <v>9</v>
      </c>
      <c r="G737" s="28" t="n">
        <f aca="false">DAY(TOT!A739)</f>
        <v>27</v>
      </c>
      <c r="H737" s="37" t="n">
        <v>73</v>
      </c>
      <c r="I737" s="37" t="n">
        <v>205</v>
      </c>
      <c r="J737" s="28"/>
      <c r="K737" s="38" t="n">
        <f aca="false">TOT!FX739</f>
        <v>2825000</v>
      </c>
      <c r="L737" s="28"/>
      <c r="M737" s="37" t="n">
        <f aca="false">'CK - Tableau 1'!F737</f>
        <v>47</v>
      </c>
      <c r="N737" s="37" t="n">
        <f aca="false">'FG - Tableau 1'!E737</f>
        <v>33</v>
      </c>
      <c r="O737" s="37" t="n">
        <f aca="false">'DI - Tableau 1'!E737</f>
        <v>93</v>
      </c>
      <c r="P737" s="37" t="n">
        <f aca="false">'SK - Tableau 1'!G737</f>
        <v>85</v>
      </c>
      <c r="Q737" s="37" t="n">
        <f aca="false">'ST - Tableau 1'!D737</f>
        <v>76</v>
      </c>
      <c r="R737" s="37" t="n">
        <f aca="false">'EN - Tableau 1'!D737</f>
        <v>38</v>
      </c>
      <c r="S737" s="37" t="n">
        <f aca="false">DU!E737</f>
        <v>61</v>
      </c>
      <c r="T737" s="37" t="n">
        <f aca="false">'PH - Tableau 1'!P737</f>
        <v>75.25</v>
      </c>
      <c r="U737" s="37" t="n">
        <f aca="false">'FO - Tableau 1'!D737</f>
        <v>33</v>
      </c>
      <c r="V737" s="37" t="n">
        <f aca="false">'PA - Tableau 1'!K737</f>
        <v>69.5</v>
      </c>
      <c r="W737" s="37" t="n">
        <f aca="false">'SC - Tableau 1'!L737</f>
        <v>48</v>
      </c>
      <c r="X737" s="37" t="n">
        <f aca="false">'DF - Tableau 1'!I737</f>
        <v>74.5</v>
      </c>
      <c r="Y737" s="37" t="n">
        <f aca="false">PS!F737</f>
        <v>33</v>
      </c>
      <c r="Z737" s="37" t="n">
        <v>50</v>
      </c>
      <c r="AA737" s="37" t="n">
        <v>50</v>
      </c>
      <c r="AB737" s="37" t="n">
        <v>50</v>
      </c>
    </row>
    <row r="738" customFormat="false" ht="14.35" hidden="false" customHeight="true" outlineLevel="0" collapsed="false">
      <c r="A738" s="17" t="s">
        <v>3384</v>
      </c>
      <c r="B738" s="27" t="n">
        <f aca="false">'POSITION - Tableau 1'!B738</f>
        <v>1</v>
      </c>
      <c r="C738" s="35" t="s">
        <v>262</v>
      </c>
      <c r="D738" s="36" t="s">
        <v>4404</v>
      </c>
      <c r="E738" s="27" t="n">
        <f aca="false">YEAR(TOT!A740)</f>
        <v>1993</v>
      </c>
      <c r="F738" s="28" t="n">
        <f aca="false">MONTH(TOT!A740)</f>
        <v>4</v>
      </c>
      <c r="G738" s="28" t="n">
        <f aca="false">DAY(TOT!A740)</f>
        <v>12</v>
      </c>
      <c r="H738" s="37" t="n">
        <v>72</v>
      </c>
      <c r="I738" s="37" t="n">
        <v>191</v>
      </c>
      <c r="J738" s="28"/>
      <c r="K738" s="38" t="n">
        <f aca="false">TOT!FX740</f>
        <v>6000000</v>
      </c>
      <c r="L738" s="28"/>
      <c r="M738" s="37" t="n">
        <f aca="false">'CK - Tableau 1'!F738</f>
        <v>47</v>
      </c>
      <c r="N738" s="37" t="n">
        <f aca="false">'FG - Tableau 1'!E738</f>
        <v>33</v>
      </c>
      <c r="O738" s="37" t="n">
        <f aca="false">'DI - Tableau 1'!E738</f>
        <v>80</v>
      </c>
      <c r="P738" s="37" t="n">
        <f aca="false">'SK - Tableau 1'!G738</f>
        <v>81</v>
      </c>
      <c r="Q738" s="37" t="n">
        <f aca="false">'ST - Tableau 1'!D738</f>
        <v>57</v>
      </c>
      <c r="R738" s="37" t="n">
        <f aca="false">'EN - Tableau 1'!D738</f>
        <v>81</v>
      </c>
      <c r="S738" s="37" t="n">
        <f aca="false">DU!E738</f>
        <v>77</v>
      </c>
      <c r="T738" s="37" t="n">
        <f aca="false">'PH - Tableau 1'!P738</f>
        <v>78.25</v>
      </c>
      <c r="U738" s="37" t="n">
        <f aca="false">'FO - Tableau 1'!D738</f>
        <v>65</v>
      </c>
      <c r="V738" s="37" t="n">
        <f aca="false">'PA - Tableau 1'!K738</f>
        <v>82</v>
      </c>
      <c r="W738" s="37" t="n">
        <f aca="false">'SC - Tableau 1'!L738</f>
        <v>89</v>
      </c>
      <c r="X738" s="37" t="n">
        <f aca="false">'DF - Tableau 1'!I738</f>
        <v>77.5</v>
      </c>
      <c r="Y738" s="37" t="n">
        <f aca="false">PS!F738</f>
        <v>79.8333333333333</v>
      </c>
      <c r="Z738" s="37" t="n">
        <v>50</v>
      </c>
      <c r="AA738" s="37" t="n">
        <v>50</v>
      </c>
      <c r="AB738" s="37" t="n">
        <v>50</v>
      </c>
    </row>
    <row r="739" customFormat="false" ht="14.35" hidden="false" customHeight="true" outlineLevel="0" collapsed="false">
      <c r="A739" s="17" t="s">
        <v>3388</v>
      </c>
      <c r="B739" s="27" t="n">
        <f aca="false">'POSITION - Tableau 1'!B739</f>
        <v>1</v>
      </c>
      <c r="C739" s="35" t="s">
        <v>262</v>
      </c>
      <c r="D739" s="36" t="s">
        <v>4404</v>
      </c>
      <c r="E739" s="27" t="n">
        <f aca="false">YEAR(TOT!A741)</f>
        <v>1991</v>
      </c>
      <c r="F739" s="28" t="n">
        <f aca="false">MONTH(TOT!A741)</f>
        <v>2</v>
      </c>
      <c r="G739" s="28" t="n">
        <f aca="false">DAY(TOT!A741)</f>
        <v>7</v>
      </c>
      <c r="H739" s="37" t="n">
        <v>73</v>
      </c>
      <c r="I739" s="37" t="n">
        <v>216</v>
      </c>
      <c r="J739" s="28"/>
      <c r="K739" s="38" t="n">
        <f aca="false">TOT!FX741</f>
        <v>9000000</v>
      </c>
      <c r="L739" s="28"/>
      <c r="M739" s="37" t="n">
        <f aca="false">'CK - Tableau 1'!F739</f>
        <v>39</v>
      </c>
      <c r="N739" s="37" t="n">
        <f aca="false">'FG - Tableau 1'!E739</f>
        <v>33</v>
      </c>
      <c r="O739" s="37" t="n">
        <f aca="false">'DI - Tableau 1'!E739</f>
        <v>99</v>
      </c>
      <c r="P739" s="37" t="n">
        <f aca="false">'SK - Tableau 1'!G739</f>
        <v>99</v>
      </c>
      <c r="Q739" s="37" t="n">
        <f aca="false">'ST - Tableau 1'!D739</f>
        <v>91</v>
      </c>
      <c r="R739" s="37" t="n">
        <f aca="false">'EN - Tableau 1'!D739</f>
        <v>99</v>
      </c>
      <c r="S739" s="37" t="n">
        <f aca="false">DU!E739</f>
        <v>99</v>
      </c>
      <c r="T739" s="37" t="n">
        <f aca="false">'PH - Tableau 1'!P739</f>
        <v>87.375</v>
      </c>
      <c r="U739" s="37" t="n">
        <f aca="false">'FO - Tableau 1'!D739</f>
        <v>99</v>
      </c>
      <c r="V739" s="37" t="n">
        <f aca="false">'PA - Tableau 1'!K739</f>
        <v>83.5</v>
      </c>
      <c r="W739" s="37" t="n">
        <f aca="false">'SC - Tableau 1'!L739</f>
        <v>84</v>
      </c>
      <c r="X739" s="37" t="n">
        <f aca="false">'DF - Tableau 1'!I739</f>
        <v>74</v>
      </c>
      <c r="Y739" s="37" t="n">
        <f aca="false">PS!F739</f>
        <v>41</v>
      </c>
      <c r="Z739" s="37" t="n">
        <v>50</v>
      </c>
      <c r="AA739" s="37" t="n">
        <v>50</v>
      </c>
      <c r="AB739" s="37" t="n">
        <v>50</v>
      </c>
    </row>
    <row r="740" customFormat="false" ht="14.35" hidden="false" customHeight="true" outlineLevel="0" collapsed="false">
      <c r="A740" s="17" t="s">
        <v>3390</v>
      </c>
      <c r="B740" s="27" t="n">
        <f aca="false">'POSITION - Tableau 1'!B740</f>
        <v>8</v>
      </c>
      <c r="C740" s="35" t="s">
        <v>262</v>
      </c>
      <c r="D740" s="36" t="s">
        <v>4404</v>
      </c>
      <c r="E740" s="27" t="n">
        <f aca="false">YEAR(TOT!A742)</f>
        <v>1994</v>
      </c>
      <c r="F740" s="28" t="n">
        <f aca="false">MONTH(TOT!A742)</f>
        <v>10</v>
      </c>
      <c r="G740" s="28" t="n">
        <f aca="false">DAY(TOT!A742)</f>
        <v>6</v>
      </c>
      <c r="H740" s="37" t="n">
        <v>74</v>
      </c>
      <c r="I740" s="37" t="n">
        <v>214</v>
      </c>
      <c r="J740" s="28"/>
      <c r="K740" s="38" t="n">
        <f aca="false">TOT!FX742</f>
        <v>832500</v>
      </c>
      <c r="L740" s="28"/>
      <c r="M740" s="37" t="n">
        <f aca="false">'CK - Tableau 1'!F740</f>
        <v>69</v>
      </c>
      <c r="N740" s="37" t="n">
        <f aca="false">'FG - Tableau 1'!E740</f>
        <v>33</v>
      </c>
      <c r="O740" s="37" t="n">
        <f aca="false">'DI - Tableau 1'!E740</f>
        <v>91</v>
      </c>
      <c r="P740" s="37" t="n">
        <f aca="false">'SK - Tableau 1'!G740</f>
        <v>83</v>
      </c>
      <c r="Q740" s="37" t="n">
        <f aca="false">'ST - Tableau 1'!D740</f>
        <v>85</v>
      </c>
      <c r="R740" s="37" t="n">
        <f aca="false">'EN - Tableau 1'!D740</f>
        <v>38</v>
      </c>
      <c r="S740" s="37" t="n">
        <f aca="false">DU!E740</f>
        <v>96</v>
      </c>
      <c r="T740" s="37" t="n">
        <f aca="false">'PH - Tableau 1'!P740</f>
        <v>78.25</v>
      </c>
      <c r="U740" s="37" t="n">
        <f aca="false">'FO - Tableau 1'!D740</f>
        <v>33</v>
      </c>
      <c r="V740" s="37" t="n">
        <f aca="false">'PA - Tableau 1'!K740</f>
        <v>73</v>
      </c>
      <c r="W740" s="37" t="n">
        <f aca="false">'SC - Tableau 1'!L740</f>
        <v>79</v>
      </c>
      <c r="X740" s="37" t="n">
        <f aca="false">'DF - Tableau 1'!I740</f>
        <v>74.5</v>
      </c>
      <c r="Y740" s="37" t="n">
        <f aca="false">PS!F740</f>
        <v>33</v>
      </c>
      <c r="Z740" s="37" t="n">
        <v>50</v>
      </c>
      <c r="AA740" s="37" t="n">
        <v>50</v>
      </c>
      <c r="AB740" s="37" t="n">
        <v>50</v>
      </c>
    </row>
    <row r="741" customFormat="false" ht="14.35" hidden="false" customHeight="true" outlineLevel="0" collapsed="false">
      <c r="A741" s="17" t="s">
        <v>3393</v>
      </c>
      <c r="B741" s="27" t="n">
        <f aca="false">'POSITION - Tableau 1'!B741</f>
        <v>4</v>
      </c>
      <c r="C741" s="35" t="s">
        <v>262</v>
      </c>
      <c r="D741" s="36" t="s">
        <v>4404</v>
      </c>
      <c r="E741" s="27" t="n">
        <f aca="false">YEAR(TOT!A743)</f>
        <v>1987</v>
      </c>
      <c r="F741" s="28" t="n">
        <f aca="false">MONTH(TOT!A743)</f>
        <v>1</v>
      </c>
      <c r="G741" s="28" t="n">
        <f aca="false">DAY(TOT!A743)</f>
        <v>20</v>
      </c>
      <c r="H741" s="37" t="n">
        <v>73</v>
      </c>
      <c r="I741" s="37" t="n">
        <v>225</v>
      </c>
      <c r="J741" s="28"/>
      <c r="K741" s="38" t="n">
        <f aca="false">TOT!FX743</f>
        <v>1125000</v>
      </c>
      <c r="L741" s="28"/>
      <c r="M741" s="37" t="n">
        <f aca="false">'CK - Tableau 1'!F741</f>
        <v>99</v>
      </c>
      <c r="N741" s="37" t="n">
        <f aca="false">'FG - Tableau 1'!E741</f>
        <v>85</v>
      </c>
      <c r="O741" s="37" t="n">
        <f aca="false">'DI - Tableau 1'!E741</f>
        <v>36</v>
      </c>
      <c r="P741" s="37" t="n">
        <f aca="false">'SK - Tableau 1'!G741</f>
        <v>52</v>
      </c>
      <c r="Q741" s="37" t="n">
        <f aca="false">'ST - Tableau 1'!D741</f>
        <v>96</v>
      </c>
      <c r="R741" s="37" t="n">
        <f aca="false">'EN - Tableau 1'!D741</f>
        <v>33</v>
      </c>
      <c r="S741" s="37" t="n">
        <f aca="false">DU!E741</f>
        <v>98</v>
      </c>
      <c r="T741" s="37" t="n">
        <f aca="false">'PH - Tableau 1'!P741</f>
        <v>63.75</v>
      </c>
      <c r="U741" s="37" t="n">
        <f aca="false">'FO - Tableau 1'!D741</f>
        <v>53</v>
      </c>
      <c r="V741" s="37" t="n">
        <f aca="false">'PA - Tableau 1'!K741</f>
        <v>57.5</v>
      </c>
      <c r="W741" s="37" t="n">
        <f aca="false">'SC - Tableau 1'!L741</f>
        <v>60.5</v>
      </c>
      <c r="X741" s="37" t="n">
        <f aca="false">'DF - Tableau 1'!I741</f>
        <v>68</v>
      </c>
      <c r="Y741" s="37" t="n">
        <f aca="false">PS!F741</f>
        <v>33</v>
      </c>
      <c r="Z741" s="37" t="n">
        <v>50</v>
      </c>
      <c r="AA741" s="37" t="n">
        <v>50</v>
      </c>
      <c r="AB741" s="37" t="n">
        <v>50</v>
      </c>
    </row>
    <row r="742" customFormat="false" ht="14.35" hidden="false" customHeight="true" outlineLevel="0" collapsed="false">
      <c r="A742" s="17" t="s">
        <v>3397</v>
      </c>
      <c r="B742" s="27" t="n">
        <f aca="false">'POSITION - Tableau 1'!B742</f>
        <v>1</v>
      </c>
      <c r="C742" s="35" t="s">
        <v>262</v>
      </c>
      <c r="D742" s="36" t="s">
        <v>4404</v>
      </c>
      <c r="E742" s="27" t="n">
        <f aca="false">YEAR(TOT!A744)</f>
        <v>1992</v>
      </c>
      <c r="F742" s="28" t="n">
        <f aca="false">MONTH(TOT!A744)</f>
        <v>1</v>
      </c>
      <c r="G742" s="28" t="n">
        <f aca="false">DAY(TOT!A744)</f>
        <v>30</v>
      </c>
      <c r="H742" s="37" t="n">
        <v>70</v>
      </c>
      <c r="I742" s="37" t="n">
        <v>187</v>
      </c>
      <c r="J742" s="28"/>
      <c r="K742" s="38" t="n">
        <f aca="false">TOT!FX744</f>
        <v>2825000</v>
      </c>
      <c r="L742" s="28"/>
      <c r="M742" s="37" t="n">
        <f aca="false">'CK - Tableau 1'!F742</f>
        <v>63</v>
      </c>
      <c r="N742" s="37" t="n">
        <f aca="false">'FG - Tableau 1'!E742</f>
        <v>33</v>
      </c>
      <c r="O742" s="37" t="n">
        <f aca="false">'DI - Tableau 1'!E742</f>
        <v>97</v>
      </c>
      <c r="P742" s="37" t="n">
        <f aca="false">'SK - Tableau 1'!G742</f>
        <v>87</v>
      </c>
      <c r="Q742" s="37" t="n">
        <f aca="false">'ST - Tableau 1'!D742</f>
        <v>62</v>
      </c>
      <c r="R742" s="37" t="n">
        <f aca="false">'EN - Tableau 1'!D742</f>
        <v>54</v>
      </c>
      <c r="S742" s="37" t="n">
        <f aca="false">DU!E742</f>
        <v>91</v>
      </c>
      <c r="T742" s="37" t="n">
        <f aca="false">'PH - Tableau 1'!P742</f>
        <v>73.375</v>
      </c>
      <c r="U742" s="37" t="n">
        <f aca="false">'FO - Tableau 1'!D742</f>
        <v>48</v>
      </c>
      <c r="V742" s="37" t="n">
        <f aca="false">'PA - Tableau 1'!K742</f>
        <v>89.5</v>
      </c>
      <c r="W742" s="37" t="n">
        <f aca="false">'SC - Tableau 1'!L742</f>
        <v>80.5</v>
      </c>
      <c r="X742" s="37" t="n">
        <f aca="false">'DF - Tableau 1'!I742</f>
        <v>55.5</v>
      </c>
      <c r="Y742" s="37" t="n">
        <f aca="false">PS!F742</f>
        <v>41.5</v>
      </c>
      <c r="Z742" s="37" t="n">
        <v>50</v>
      </c>
      <c r="AA742" s="37" t="n">
        <v>50</v>
      </c>
      <c r="AB742" s="37" t="n">
        <v>50</v>
      </c>
    </row>
    <row r="743" customFormat="false" ht="14.35" hidden="false" customHeight="true" outlineLevel="0" collapsed="false">
      <c r="A743" s="17" t="s">
        <v>3400</v>
      </c>
      <c r="B743" s="27" t="n">
        <f aca="false">'POSITION - Tableau 1'!B743</f>
        <v>8</v>
      </c>
      <c r="C743" s="35" t="s">
        <v>262</v>
      </c>
      <c r="D743" s="36" t="s">
        <v>4404</v>
      </c>
      <c r="E743" s="27" t="n">
        <f aca="false">YEAR(TOT!A745)</f>
        <v>1993</v>
      </c>
      <c r="F743" s="28" t="n">
        <f aca="false">MONTH(TOT!A745)</f>
        <v>1</v>
      </c>
      <c r="G743" s="28" t="n">
        <f aca="false">DAY(TOT!A745)</f>
        <v>13</v>
      </c>
      <c r="H743" s="37" t="n">
        <v>76</v>
      </c>
      <c r="I743" s="37" t="n">
        <v>205</v>
      </c>
      <c r="J743" s="28"/>
      <c r="K743" s="38" t="n">
        <f aca="false">TOT!FX745</f>
        <v>650000</v>
      </c>
      <c r="L743" s="28"/>
      <c r="M743" s="37" t="n">
        <f aca="false">'CK - Tableau 1'!F743</f>
        <v>60</v>
      </c>
      <c r="N743" s="37" t="n">
        <f aca="false">'FG - Tableau 1'!E743</f>
        <v>33</v>
      </c>
      <c r="O743" s="37" t="n">
        <f aca="false">'DI - Tableau 1'!E743</f>
        <v>68</v>
      </c>
      <c r="P743" s="37" t="n">
        <f aca="false">'SK - Tableau 1'!G743</f>
        <v>66</v>
      </c>
      <c r="Q743" s="37" t="n">
        <f aca="false">'ST - Tableau 1'!D743</f>
        <v>57</v>
      </c>
      <c r="R743" s="37" t="n">
        <f aca="false">'EN - Tableau 1'!D743</f>
        <v>33</v>
      </c>
      <c r="S743" s="37" t="n">
        <f aca="false">DU!E743</f>
        <v>84</v>
      </c>
      <c r="T743" s="37" t="n">
        <f aca="false">'PH - Tableau 1'!P743</f>
        <v>63</v>
      </c>
      <c r="U743" s="37" t="n">
        <f aca="false">'FO - Tableau 1'!D743</f>
        <v>33</v>
      </c>
      <c r="V743" s="37" t="n">
        <f aca="false">'PA - Tableau 1'!K743</f>
        <v>66</v>
      </c>
      <c r="W743" s="37" t="n">
        <f aca="false">'SC - Tableau 1'!L743</f>
        <v>54</v>
      </c>
      <c r="X743" s="37" t="n">
        <f aca="false">'DF - Tableau 1'!I743</f>
        <v>65.5</v>
      </c>
      <c r="Y743" s="37" t="n">
        <f aca="false">PS!F743</f>
        <v>33</v>
      </c>
      <c r="Z743" s="37" t="n">
        <v>50</v>
      </c>
      <c r="AA743" s="37" t="n">
        <v>50</v>
      </c>
      <c r="AB743" s="37" t="n">
        <v>50</v>
      </c>
    </row>
    <row r="744" customFormat="false" ht="14.35" hidden="false" customHeight="true" outlineLevel="0" collapsed="false">
      <c r="A744" s="17" t="s">
        <v>3403</v>
      </c>
      <c r="B744" s="27" t="n">
        <f aca="false">'POSITION - Tableau 1'!B744</f>
        <v>5</v>
      </c>
      <c r="C744" s="35" t="s">
        <v>262</v>
      </c>
      <c r="D744" s="36" t="s">
        <v>4404</v>
      </c>
      <c r="E744" s="27" t="n">
        <f aca="false">YEAR(TOT!A746)</f>
        <v>1993</v>
      </c>
      <c r="F744" s="28" t="n">
        <f aca="false">MONTH(TOT!A746)</f>
        <v>7</v>
      </c>
      <c r="G744" s="28" t="n">
        <f aca="false">DAY(TOT!A746)</f>
        <v>11</v>
      </c>
      <c r="H744" s="37" t="n">
        <v>73</v>
      </c>
      <c r="I744" s="37" t="n">
        <v>194</v>
      </c>
      <c r="J744" s="28"/>
      <c r="K744" s="38" t="n">
        <f aca="false">TOT!FX746</f>
        <v>3000000</v>
      </c>
      <c r="L744" s="28"/>
      <c r="M744" s="37" t="n">
        <f aca="false">'CK - Tableau 1'!F744</f>
        <v>44</v>
      </c>
      <c r="N744" s="37" t="n">
        <f aca="false">'FG - Tableau 1'!E744</f>
        <v>60</v>
      </c>
      <c r="O744" s="37" t="n">
        <f aca="false">'DI - Tableau 1'!E744</f>
        <v>66</v>
      </c>
      <c r="P744" s="37" t="n">
        <f aca="false">'SK - Tableau 1'!G744</f>
        <v>86</v>
      </c>
      <c r="Q744" s="37" t="n">
        <f aca="false">'ST - Tableau 1'!D744</f>
        <v>56</v>
      </c>
      <c r="R744" s="37" t="n">
        <f aca="false">'EN - Tableau 1'!D744</f>
        <v>53</v>
      </c>
      <c r="S744" s="37" t="n">
        <f aca="false">DU!E744</f>
        <v>99</v>
      </c>
      <c r="T744" s="37" t="n">
        <f aca="false">'PH - Tableau 1'!P744</f>
        <v>68.75</v>
      </c>
      <c r="U744" s="37" t="n">
        <f aca="false">'FO - Tableau 1'!D744</f>
        <v>49</v>
      </c>
      <c r="V744" s="37" t="n">
        <f aca="false">'PA - Tableau 1'!K744</f>
        <v>83.5</v>
      </c>
      <c r="W744" s="37" t="n">
        <f aca="false">'SC - Tableau 1'!L744</f>
        <v>76.5</v>
      </c>
      <c r="X744" s="37" t="n">
        <f aca="false">'DF - Tableau 1'!I744</f>
        <v>66</v>
      </c>
      <c r="Y744" s="37" t="n">
        <f aca="false">PS!F744</f>
        <v>33</v>
      </c>
      <c r="Z744" s="37" t="n">
        <v>50</v>
      </c>
      <c r="AA744" s="37" t="n">
        <v>50</v>
      </c>
      <c r="AB744" s="37" t="n">
        <v>50</v>
      </c>
    </row>
    <row r="745" customFormat="false" ht="14.35" hidden="false" customHeight="true" outlineLevel="0" collapsed="false">
      <c r="A745" s="17" t="s">
        <v>3405</v>
      </c>
      <c r="B745" s="27" t="n">
        <f aca="false">'POSITION - Tableau 1'!B745</f>
        <v>8</v>
      </c>
      <c r="C745" s="35" t="s">
        <v>283</v>
      </c>
      <c r="D745" s="36" t="s">
        <v>4404</v>
      </c>
      <c r="E745" s="27" t="n">
        <f aca="false">YEAR(TOT!A747)</f>
        <v>1985</v>
      </c>
      <c r="F745" s="28" t="n">
        <f aca="false">MONTH(TOT!A747)</f>
        <v>1</v>
      </c>
      <c r="G745" s="28" t="n">
        <f aca="false">DAY(TOT!A747)</f>
        <v>21</v>
      </c>
      <c r="H745" s="37" t="n">
        <v>74</v>
      </c>
      <c r="I745" s="37" t="n">
        <v>202</v>
      </c>
      <c r="J745" s="28"/>
      <c r="K745" s="38" t="n">
        <f aca="false">TOT!FX747</f>
        <v>9000000</v>
      </c>
      <c r="L745" s="28"/>
      <c r="M745" s="37" t="n">
        <f aca="false">'CK - Tableau 1'!F745</f>
        <v>46</v>
      </c>
      <c r="N745" s="37" t="n">
        <f aca="false">'FG - Tableau 1'!E745</f>
        <v>33</v>
      </c>
      <c r="O745" s="37" t="n">
        <f aca="false">'DI - Tableau 1'!E745</f>
        <v>82</v>
      </c>
      <c r="P745" s="37" t="n">
        <f aca="false">'SK - Tableau 1'!G745</f>
        <v>99</v>
      </c>
      <c r="Q745" s="37" t="n">
        <f aca="false">'ST - Tableau 1'!D745</f>
        <v>64</v>
      </c>
      <c r="R745" s="37" t="n">
        <f aca="false">'EN - Tableau 1'!D745</f>
        <v>99</v>
      </c>
      <c r="S745" s="37" t="n">
        <f aca="false">DU!E745</f>
        <v>95</v>
      </c>
      <c r="T745" s="37" t="n">
        <f aca="false">'PH - Tableau 1'!P745</f>
        <v>84.5</v>
      </c>
      <c r="U745" s="37" t="n">
        <f aca="false">'FO - Tableau 1'!D745</f>
        <v>33</v>
      </c>
      <c r="V745" s="37" t="n">
        <f aca="false">'PA - Tableau 1'!K745</f>
        <v>83.5</v>
      </c>
      <c r="W745" s="37" t="n">
        <f aca="false">'SC - Tableau 1'!L745</f>
        <v>55.5</v>
      </c>
      <c r="X745" s="37" t="n">
        <f aca="false">'DF - Tableau 1'!I745</f>
        <v>65</v>
      </c>
      <c r="Y745" s="37" t="n">
        <f aca="false">PS!F745</f>
        <v>33</v>
      </c>
      <c r="Z745" s="37" t="n">
        <v>50</v>
      </c>
      <c r="AA745" s="37" t="n">
        <v>50</v>
      </c>
      <c r="AB745" s="37" t="n">
        <v>50</v>
      </c>
    </row>
    <row r="746" customFormat="false" ht="14.35" hidden="false" customHeight="true" outlineLevel="0" collapsed="false">
      <c r="A746" s="17" t="s">
        <v>3409</v>
      </c>
      <c r="B746" s="27" t="n">
        <f aca="false">'POSITION - Tableau 1'!B746</f>
        <v>1</v>
      </c>
      <c r="C746" s="35" t="s">
        <v>262</v>
      </c>
      <c r="D746" s="36" t="s">
        <v>4404</v>
      </c>
      <c r="E746" s="27" t="n">
        <f aca="false">YEAR(TOT!A748)</f>
        <v>1996</v>
      </c>
      <c r="F746" s="28" t="n">
        <f aca="false">MONTH(TOT!A748)</f>
        <v>6</v>
      </c>
      <c r="G746" s="28" t="n">
        <f aca="false">DAY(TOT!A748)</f>
        <v>20</v>
      </c>
      <c r="H746" s="37" t="n">
        <v>73</v>
      </c>
      <c r="I746" s="37" t="n">
        <v>200</v>
      </c>
      <c r="J746" s="28"/>
      <c r="K746" s="38" t="n">
        <f aca="false">TOT!FX748</f>
        <v>1950000</v>
      </c>
      <c r="L746" s="28"/>
      <c r="M746" s="37" t="n">
        <f aca="false">'CK - Tableau 1'!F746</f>
        <v>79</v>
      </c>
      <c r="N746" s="37" t="n">
        <f aca="false">'FG - Tableau 1'!E746</f>
        <v>60</v>
      </c>
      <c r="O746" s="37" t="n">
        <f aca="false">'DI - Tableau 1'!E746</f>
        <v>44</v>
      </c>
      <c r="P746" s="37" t="n">
        <f aca="false">'SK - Tableau 1'!G746</f>
        <v>76</v>
      </c>
      <c r="Q746" s="37" t="n">
        <f aca="false">'ST - Tableau 1'!D746</f>
        <v>67</v>
      </c>
      <c r="R746" s="37" t="n">
        <f aca="false">'EN - Tableau 1'!D746</f>
        <v>46</v>
      </c>
      <c r="S746" s="37" t="n">
        <f aca="false">DU!E746</f>
        <v>99</v>
      </c>
      <c r="T746" s="37" t="n">
        <f aca="false">'PH - Tableau 1'!P746</f>
        <v>71</v>
      </c>
      <c r="U746" s="37" t="n">
        <f aca="false">'FO - Tableau 1'!D746</f>
        <v>87</v>
      </c>
      <c r="V746" s="37" t="n">
        <f aca="false">'PA - Tableau 1'!K746</f>
        <v>77</v>
      </c>
      <c r="W746" s="37" t="n">
        <f aca="false">'SC - Tableau 1'!L746</f>
        <v>78</v>
      </c>
      <c r="X746" s="37" t="n">
        <f aca="false">'DF - Tableau 1'!I746</f>
        <v>76</v>
      </c>
      <c r="Y746" s="37" t="n">
        <f aca="false">PS!F746</f>
        <v>36</v>
      </c>
      <c r="Z746" s="37" t="n">
        <v>50</v>
      </c>
      <c r="AA746" s="37" t="n">
        <v>50</v>
      </c>
      <c r="AB746" s="37" t="n">
        <v>50</v>
      </c>
    </row>
    <row r="747" customFormat="false" ht="14.35" hidden="false" customHeight="true" outlineLevel="0" collapsed="false">
      <c r="A747" s="17" t="s">
        <v>3412</v>
      </c>
      <c r="B747" s="27" t="n">
        <f aca="false">'POSITION - Tableau 1'!B747</f>
        <v>1</v>
      </c>
      <c r="C747" s="35" t="s">
        <v>262</v>
      </c>
      <c r="D747" s="36" t="s">
        <v>4404</v>
      </c>
      <c r="E747" s="27" t="n">
        <f aca="false">YEAR(TOT!A749)</f>
        <v>1989</v>
      </c>
      <c r="F747" s="28" t="n">
        <f aca="false">MONTH(TOT!A749)</f>
        <v>8</v>
      </c>
      <c r="G747" s="28" t="n">
        <f aca="false">DAY(TOT!A749)</f>
        <v>10</v>
      </c>
      <c r="H747" s="37" t="n">
        <v>71</v>
      </c>
      <c r="I747" s="37" t="n">
        <v>200</v>
      </c>
      <c r="J747" s="28"/>
      <c r="K747" s="38" t="n">
        <f aca="false">TOT!FX749</f>
        <v>2750000</v>
      </c>
      <c r="L747" s="28"/>
      <c r="M747" s="37" t="n">
        <f aca="false">'CK - Tableau 1'!F747</f>
        <v>50</v>
      </c>
      <c r="N747" s="37" t="n">
        <f aca="false">'FG - Tableau 1'!E747</f>
        <v>61</v>
      </c>
      <c r="O747" s="37" t="n">
        <f aca="false">'DI - Tableau 1'!E747</f>
        <v>61</v>
      </c>
      <c r="P747" s="37" t="n">
        <f aca="false">'SK - Tableau 1'!G747</f>
        <v>81</v>
      </c>
      <c r="Q747" s="37" t="n">
        <f aca="false">'ST - Tableau 1'!D747</f>
        <v>80</v>
      </c>
      <c r="R747" s="37" t="n">
        <f aca="false">'EN - Tableau 1'!D747</f>
        <v>51</v>
      </c>
      <c r="S747" s="37" t="n">
        <f aca="false">DU!E747</f>
        <v>94</v>
      </c>
      <c r="T747" s="37" t="n">
        <f aca="false">'PH - Tableau 1'!P747</f>
        <v>73.25</v>
      </c>
      <c r="U747" s="37" t="n">
        <f aca="false">'FO - Tableau 1'!D747</f>
        <v>62</v>
      </c>
      <c r="V747" s="37" t="n">
        <f aca="false">'PA - Tableau 1'!K747</f>
        <v>79</v>
      </c>
      <c r="W747" s="37" t="n">
        <f aca="false">'SC - Tableau 1'!L747</f>
        <v>80</v>
      </c>
      <c r="X747" s="37" t="n">
        <f aca="false">'DF - Tableau 1'!I747</f>
        <v>57</v>
      </c>
      <c r="Y747" s="37" t="n">
        <f aca="false">PS!F747</f>
        <v>48</v>
      </c>
      <c r="Z747" s="37" t="n">
        <v>50</v>
      </c>
      <c r="AA747" s="37" t="n">
        <v>50</v>
      </c>
      <c r="AB747" s="37" t="n">
        <v>50</v>
      </c>
    </row>
    <row r="748" customFormat="false" ht="14.35" hidden="false" customHeight="true" outlineLevel="0" collapsed="false">
      <c r="A748" s="17" t="s">
        <v>3416</v>
      </c>
      <c r="B748" s="27" t="n">
        <f aca="false">'POSITION - Tableau 1'!B748</f>
        <v>1</v>
      </c>
      <c r="C748" s="35" t="s">
        <v>262</v>
      </c>
      <c r="D748" s="36" t="s">
        <v>4404</v>
      </c>
      <c r="E748" s="27" t="n">
        <f aca="false">YEAR(TOT!A750)</f>
        <v>1995</v>
      </c>
      <c r="F748" s="28" t="n">
        <f aca="false">MONTH(TOT!A750)</f>
        <v>11</v>
      </c>
      <c r="G748" s="28" t="n">
        <f aca="false">DAY(TOT!A750)</f>
        <v>6</v>
      </c>
      <c r="H748" s="37" t="n">
        <v>73</v>
      </c>
      <c r="I748" s="37" t="n">
        <v>192</v>
      </c>
      <c r="J748" s="28"/>
      <c r="K748" s="38" t="n">
        <f aca="false">TOT!FX750</f>
        <v>832500</v>
      </c>
      <c r="L748" s="28"/>
      <c r="M748" s="37" t="n">
        <f aca="false">'CK - Tableau 1'!F748</f>
        <v>44</v>
      </c>
      <c r="N748" s="37" t="n">
        <f aca="false">'FG - Tableau 1'!E748</f>
        <v>33</v>
      </c>
      <c r="O748" s="37" t="n">
        <f aca="false">'DI - Tableau 1'!E748</f>
        <v>79</v>
      </c>
      <c r="P748" s="37" t="n">
        <f aca="false">'SK - Tableau 1'!G748</f>
        <v>69</v>
      </c>
      <c r="Q748" s="37" t="n">
        <f aca="false">'ST - Tableau 1'!D748</f>
        <v>53</v>
      </c>
      <c r="R748" s="37" t="n">
        <f aca="false">'EN - Tableau 1'!D748</f>
        <v>71</v>
      </c>
      <c r="S748" s="37" t="n">
        <f aca="false">DU!E748</f>
        <v>99</v>
      </c>
      <c r="T748" s="37" t="n">
        <f aca="false">'PH - Tableau 1'!P748</f>
        <v>79.5</v>
      </c>
      <c r="U748" s="37" t="n">
        <f aca="false">'FO - Tableau 1'!D748</f>
        <v>37</v>
      </c>
      <c r="V748" s="37" t="n">
        <f aca="false">'PA - Tableau 1'!K748</f>
        <v>77</v>
      </c>
      <c r="W748" s="37" t="n">
        <f aca="false">'SC - Tableau 1'!L748</f>
        <v>87</v>
      </c>
      <c r="X748" s="37" t="n">
        <f aca="false">'DF - Tableau 1'!I748</f>
        <v>63</v>
      </c>
      <c r="Y748" s="37" t="n">
        <f aca="false">PS!F748</f>
        <v>61.1666666666667</v>
      </c>
      <c r="Z748" s="37" t="n">
        <v>50</v>
      </c>
      <c r="AA748" s="37" t="n">
        <v>50</v>
      </c>
      <c r="AB748" s="37" t="n">
        <v>50</v>
      </c>
    </row>
    <row r="749" customFormat="false" ht="14.35" hidden="false" customHeight="true" outlineLevel="0" collapsed="false">
      <c r="A749" s="17" t="s">
        <v>3420</v>
      </c>
      <c r="B749" s="27" t="n">
        <f aca="false">'POSITION - Tableau 1'!B749</f>
        <v>8</v>
      </c>
      <c r="C749" s="35" t="s">
        <v>366</v>
      </c>
      <c r="D749" s="36" t="s">
        <v>4403</v>
      </c>
      <c r="E749" s="27" t="n">
        <f aca="false">YEAR(TOT!A751)</f>
        <v>1996</v>
      </c>
      <c r="F749" s="28" t="n">
        <f aca="false">MONTH(TOT!A751)</f>
        <v>10</v>
      </c>
      <c r="G749" s="28" t="n">
        <f aca="false">DAY(TOT!A751)</f>
        <v>10</v>
      </c>
      <c r="H749" s="37" t="n">
        <v>73</v>
      </c>
      <c r="I749" s="37" t="n">
        <v>176</v>
      </c>
      <c r="J749" s="28"/>
      <c r="K749" s="38" t="n">
        <f aca="false">TOT!FX751</f>
        <v>742500</v>
      </c>
      <c r="L749" s="28"/>
      <c r="M749" s="37" t="n">
        <f aca="false">'CK - Tableau 1'!F749</f>
        <v>60</v>
      </c>
      <c r="N749" s="37" t="n">
        <f aca="false">'FG - Tableau 1'!E749</f>
        <v>33</v>
      </c>
      <c r="O749" s="37" t="n">
        <f aca="false">'DI - Tableau 1'!E749</f>
        <v>73</v>
      </c>
      <c r="P749" s="37" t="n">
        <f aca="false">'SK - Tableau 1'!G749</f>
        <v>60</v>
      </c>
      <c r="Q749" s="37" t="n">
        <f aca="false">'ST - Tableau 1'!D749</f>
        <v>36</v>
      </c>
      <c r="R749" s="37" t="n">
        <f aca="false">'EN - Tableau 1'!D749</f>
        <v>33</v>
      </c>
      <c r="S749" s="37" t="n">
        <f aca="false">DU!E749</f>
        <v>81</v>
      </c>
      <c r="T749" s="37" t="n">
        <f aca="false">'PH - Tableau 1'!P749</f>
        <v>74.5</v>
      </c>
      <c r="U749" s="37" t="n">
        <f aca="false">'FO - Tableau 1'!D749</f>
        <v>33</v>
      </c>
      <c r="V749" s="37" t="n">
        <f aca="false">'PA - Tableau 1'!K749</f>
        <v>47</v>
      </c>
      <c r="W749" s="37" t="n">
        <f aca="false">'SC - Tableau 1'!L749</f>
        <v>60</v>
      </c>
      <c r="X749" s="37" t="n">
        <f aca="false">'DF - Tableau 1'!I749</f>
        <v>60</v>
      </c>
      <c r="Y749" s="37" t="n">
        <f aca="false">PS!F749</f>
        <v>33</v>
      </c>
      <c r="Z749" s="37" t="n">
        <v>50</v>
      </c>
      <c r="AA749" s="37" t="n">
        <v>50</v>
      </c>
      <c r="AB749" s="37" t="n">
        <v>50</v>
      </c>
    </row>
    <row r="750" customFormat="false" ht="14.35" hidden="false" customHeight="true" outlineLevel="0" collapsed="false">
      <c r="A750" s="17" t="s">
        <v>3424</v>
      </c>
      <c r="B750" s="27" t="n">
        <f aca="false">'POSITION - Tableau 1'!B750</f>
        <v>8</v>
      </c>
      <c r="C750" s="35" t="s">
        <v>366</v>
      </c>
      <c r="D750" s="36" t="s">
        <v>4404</v>
      </c>
      <c r="E750" s="27" t="n">
        <f aca="false">YEAR(TOT!A752)</f>
        <v>1991</v>
      </c>
      <c r="F750" s="28" t="n">
        <f aca="false">MONTH(TOT!A752)</f>
        <v>6</v>
      </c>
      <c r="G750" s="28" t="n">
        <f aca="false">DAY(TOT!A752)</f>
        <v>3</v>
      </c>
      <c r="H750" s="37" t="n">
        <v>70</v>
      </c>
      <c r="I750" s="37" t="n">
        <v>185</v>
      </c>
      <c r="J750" s="28"/>
      <c r="K750" s="38" t="n">
        <f aca="false">TOT!FX752</f>
        <v>5000000</v>
      </c>
      <c r="L750" s="28"/>
      <c r="M750" s="37" t="n">
        <f aca="false">'CK - Tableau 1'!F750</f>
        <v>56</v>
      </c>
      <c r="N750" s="37" t="n">
        <f aca="false">'FG - Tableau 1'!E750</f>
        <v>33</v>
      </c>
      <c r="O750" s="37" t="n">
        <f aca="false">'DI - Tableau 1'!E750</f>
        <v>65</v>
      </c>
      <c r="P750" s="37" t="n">
        <f aca="false">'SK - Tableau 1'!G750</f>
        <v>71</v>
      </c>
      <c r="Q750" s="37" t="n">
        <f aca="false">'ST - Tableau 1'!D750</f>
        <v>58</v>
      </c>
      <c r="R750" s="37" t="n">
        <f aca="false">'EN - Tableau 1'!D750</f>
        <v>78</v>
      </c>
      <c r="S750" s="37" t="n">
        <f aca="false">DU!E750</f>
        <v>94</v>
      </c>
      <c r="T750" s="37" t="n">
        <f aca="false">'PH - Tableau 1'!P750</f>
        <v>70.5</v>
      </c>
      <c r="U750" s="37" t="n">
        <f aca="false">'FO - Tableau 1'!D750</f>
        <v>33</v>
      </c>
      <c r="V750" s="37" t="n">
        <f aca="false">'PA - Tableau 1'!K750</f>
        <v>72</v>
      </c>
      <c r="W750" s="37" t="n">
        <f aca="false">'SC - Tableau 1'!L750</f>
        <v>58.5</v>
      </c>
      <c r="X750" s="37" t="n">
        <f aca="false">'DF - Tableau 1'!I750</f>
        <v>67</v>
      </c>
      <c r="Y750" s="37" t="n">
        <f aca="false">PS!F750</f>
        <v>33</v>
      </c>
      <c r="Z750" s="37" t="n">
        <v>50</v>
      </c>
      <c r="AA750" s="37" t="n">
        <v>50</v>
      </c>
      <c r="AB750" s="37" t="n">
        <v>50</v>
      </c>
    </row>
    <row r="751" customFormat="false" ht="14.35" hidden="false" customHeight="true" outlineLevel="0" collapsed="false">
      <c r="A751" s="17" t="s">
        <v>3429</v>
      </c>
      <c r="B751" s="27" t="n">
        <f aca="false">'POSITION - Tableau 1'!B751</f>
        <v>2</v>
      </c>
      <c r="C751" s="35" t="s">
        <v>262</v>
      </c>
      <c r="D751" s="36" t="s">
        <v>4403</v>
      </c>
      <c r="E751" s="27" t="n">
        <f aca="false">YEAR(TOT!A753)</f>
        <v>1996</v>
      </c>
      <c r="F751" s="28" t="n">
        <f aca="false">MONTH(TOT!A753)</f>
        <v>6</v>
      </c>
      <c r="G751" s="28" t="n">
        <f aca="false">DAY(TOT!A753)</f>
        <v>17</v>
      </c>
      <c r="H751" s="37" t="n">
        <v>74</v>
      </c>
      <c r="I751" s="37" t="n">
        <v>205</v>
      </c>
      <c r="J751" s="28"/>
      <c r="K751" s="38" t="n">
        <f aca="false">TOT!FX753</f>
        <v>722500</v>
      </c>
      <c r="L751" s="28"/>
      <c r="M751" s="37" t="n">
        <f aca="false">'CK - Tableau 1'!F751</f>
        <v>73</v>
      </c>
      <c r="N751" s="37" t="n">
        <f aca="false">'FG - Tableau 1'!E751</f>
        <v>33</v>
      </c>
      <c r="O751" s="37" t="n">
        <f aca="false">'DI - Tableau 1'!E751</f>
        <v>42</v>
      </c>
      <c r="P751" s="37" t="n">
        <f aca="false">'SK - Tableau 1'!G751</f>
        <v>52</v>
      </c>
      <c r="Q751" s="37" t="n">
        <f aca="false">'ST - Tableau 1'!D751</f>
        <v>70</v>
      </c>
      <c r="R751" s="37" t="n">
        <f aca="false">'EN - Tableau 1'!D751</f>
        <v>33</v>
      </c>
      <c r="S751" s="37" t="n">
        <f aca="false">DU!E751</f>
        <v>73</v>
      </c>
      <c r="T751" s="37" t="n">
        <f aca="false">'PH - Tableau 1'!P751</f>
        <v>52.875</v>
      </c>
      <c r="U751" s="37" t="n">
        <f aca="false">'FO - Tableau 1'!D751</f>
        <v>33</v>
      </c>
      <c r="V751" s="37" t="n">
        <f aca="false">'PA - Tableau 1'!K751</f>
        <v>53.5</v>
      </c>
      <c r="W751" s="37" t="n">
        <f aca="false">'SC - Tableau 1'!L751</f>
        <v>59.5</v>
      </c>
      <c r="X751" s="37" t="n">
        <f aca="false">'DF - Tableau 1'!I751</f>
        <v>49.5</v>
      </c>
      <c r="Y751" s="37" t="n">
        <f aca="false">PS!F751</f>
        <v>33</v>
      </c>
      <c r="Z751" s="37" t="n">
        <v>50</v>
      </c>
      <c r="AA751" s="37" t="n">
        <v>50</v>
      </c>
      <c r="AB751" s="37" t="n">
        <v>50</v>
      </c>
    </row>
    <row r="752" customFormat="false" ht="14.35" hidden="false" customHeight="true" outlineLevel="0" collapsed="false">
      <c r="A752" s="17" t="s">
        <v>3434</v>
      </c>
      <c r="B752" s="27" t="n">
        <f aca="false">'POSITION - Tableau 1'!B752</f>
        <v>8</v>
      </c>
      <c r="C752" s="35" t="s">
        <v>262</v>
      </c>
      <c r="D752" s="36" t="s">
        <v>4403</v>
      </c>
      <c r="E752" s="27" t="n">
        <f aca="false">YEAR(TOT!A754)</f>
        <v>1998</v>
      </c>
      <c r="F752" s="28" t="n">
        <f aca="false">MONTH(TOT!A754)</f>
        <v>5</v>
      </c>
      <c r="G752" s="28" t="n">
        <f aca="false">DAY(TOT!A754)</f>
        <v>12</v>
      </c>
      <c r="H752" s="37" t="n">
        <v>70</v>
      </c>
      <c r="I752" s="37" t="n">
        <v>162</v>
      </c>
      <c r="J752" s="28"/>
      <c r="K752" s="38" t="n">
        <f aca="false">TOT!FX754</f>
        <v>742500</v>
      </c>
      <c r="L752" s="28"/>
      <c r="M752" s="37" t="n">
        <f aca="false">'CK - Tableau 1'!F752</f>
        <v>45</v>
      </c>
      <c r="N752" s="37" t="n">
        <f aca="false">'FG - Tableau 1'!E752</f>
        <v>33</v>
      </c>
      <c r="O752" s="37" t="n">
        <f aca="false">'DI - Tableau 1'!E752</f>
        <v>96</v>
      </c>
      <c r="P752" s="37" t="n">
        <f aca="false">'SK - Tableau 1'!G752</f>
        <v>78</v>
      </c>
      <c r="Q752" s="37" t="n">
        <f aca="false">'ST - Tableau 1'!D752</f>
        <v>34</v>
      </c>
      <c r="R752" s="37" t="n">
        <f aca="false">'EN - Tableau 1'!D752</f>
        <v>33</v>
      </c>
      <c r="S752" s="37" t="n">
        <f aca="false">DU!E752</f>
        <v>97</v>
      </c>
      <c r="T752" s="37" t="n">
        <f aca="false">'PH - Tableau 1'!P752</f>
        <v>70.875</v>
      </c>
      <c r="U752" s="37" t="n">
        <f aca="false">'FO - Tableau 1'!D752</f>
        <v>33</v>
      </c>
      <c r="V752" s="37" t="n">
        <f aca="false">'PA - Tableau 1'!K752</f>
        <v>65</v>
      </c>
      <c r="W752" s="37" t="n">
        <f aca="false">'SC - Tableau 1'!L752</f>
        <v>54.5</v>
      </c>
      <c r="X752" s="37" t="n">
        <f aca="false">'DF - Tableau 1'!I752</f>
        <v>63.5</v>
      </c>
      <c r="Y752" s="37" t="n">
        <f aca="false">PS!F752</f>
        <v>33</v>
      </c>
      <c r="Z752" s="37" t="n">
        <v>50</v>
      </c>
      <c r="AA752" s="37" t="n">
        <v>50</v>
      </c>
      <c r="AB752" s="37" t="n">
        <v>50</v>
      </c>
    </row>
    <row r="753" customFormat="false" ht="14.35" hidden="false" customHeight="true" outlineLevel="0" collapsed="false">
      <c r="A753" s="17" t="s">
        <v>3440</v>
      </c>
      <c r="B753" s="27" t="n">
        <f aca="false">'POSITION - Tableau 1'!B753</f>
        <v>8</v>
      </c>
      <c r="C753" s="35" t="s">
        <v>262</v>
      </c>
      <c r="D753" s="36" t="s">
        <v>4403</v>
      </c>
      <c r="E753" s="27" t="n">
        <f aca="false">YEAR(TOT!A755)</f>
        <v>1995</v>
      </c>
      <c r="F753" s="28" t="n">
        <f aca="false">MONTH(TOT!A755)</f>
        <v>7</v>
      </c>
      <c r="G753" s="28" t="n">
        <f aca="false">DAY(TOT!A755)</f>
        <v>12</v>
      </c>
      <c r="H753" s="37" t="n">
        <v>78</v>
      </c>
      <c r="I753" s="37" t="n">
        <v>202</v>
      </c>
      <c r="J753" s="28"/>
      <c r="K753" s="38" t="n">
        <f aca="false">TOT!FX755</f>
        <v>832500</v>
      </c>
      <c r="L753" s="28"/>
      <c r="M753" s="37" t="n">
        <f aca="false">'CK - Tableau 1'!F753</f>
        <v>73</v>
      </c>
      <c r="N753" s="37" t="n">
        <f aca="false">'FG - Tableau 1'!E753</f>
        <v>33</v>
      </c>
      <c r="O753" s="37" t="n">
        <f aca="false">'DI - Tableau 1'!E753</f>
        <v>35</v>
      </c>
      <c r="P753" s="37" t="n">
        <f aca="false">'SK - Tableau 1'!G753</f>
        <v>47</v>
      </c>
      <c r="Q753" s="37" t="n">
        <f aca="false">'ST - Tableau 1'!D753</f>
        <v>43</v>
      </c>
      <c r="R753" s="37" t="n">
        <f aca="false">'EN - Tableau 1'!D753</f>
        <v>33</v>
      </c>
      <c r="S753" s="37" t="n">
        <f aca="false">DU!E753</f>
        <v>81</v>
      </c>
      <c r="T753" s="37" t="n">
        <f aca="false">'PH - Tableau 1'!P753</f>
        <v>54.875</v>
      </c>
      <c r="U753" s="37" t="n">
        <f aca="false">'FO - Tableau 1'!D753</f>
        <v>33</v>
      </c>
      <c r="V753" s="37" t="n">
        <f aca="false">'PA - Tableau 1'!K753</f>
        <v>47</v>
      </c>
      <c r="W753" s="37" t="n">
        <f aca="false">'SC - Tableau 1'!L753</f>
        <v>47</v>
      </c>
      <c r="X753" s="37" t="n">
        <f aca="false">'DF - Tableau 1'!I753</f>
        <v>60</v>
      </c>
      <c r="Y753" s="37" t="n">
        <f aca="false">PS!F753</f>
        <v>33</v>
      </c>
      <c r="Z753" s="37" t="n">
        <v>50</v>
      </c>
      <c r="AA753" s="37" t="n">
        <v>50</v>
      </c>
      <c r="AB753" s="37" t="n">
        <v>50</v>
      </c>
    </row>
    <row r="754" customFormat="false" ht="14.35" hidden="false" customHeight="true" outlineLevel="0" collapsed="false">
      <c r="A754" s="17" t="s">
        <v>3444</v>
      </c>
      <c r="B754" s="27" t="n">
        <f aca="false">'POSITION - Tableau 1'!B754</f>
        <v>8</v>
      </c>
      <c r="C754" s="35" t="s">
        <v>262</v>
      </c>
      <c r="D754" s="36" t="s">
        <v>4404</v>
      </c>
      <c r="E754" s="27" t="n">
        <f aca="false">YEAR(TOT!A756)</f>
        <v>1993</v>
      </c>
      <c r="F754" s="28" t="n">
        <f aca="false">MONTH(TOT!A756)</f>
        <v>3</v>
      </c>
      <c r="G754" s="28" t="n">
        <f aca="false">DAY(TOT!A756)</f>
        <v>10</v>
      </c>
      <c r="H754" s="37" t="n">
        <v>74</v>
      </c>
      <c r="I754" s="37" t="n">
        <v>207</v>
      </c>
      <c r="J754" s="28"/>
      <c r="K754" s="38" t="n">
        <f aca="false">TOT!FX756</f>
        <v>650000</v>
      </c>
      <c r="L754" s="28"/>
      <c r="M754" s="37" t="n">
        <f aca="false">'CK - Tableau 1'!F754</f>
        <v>67</v>
      </c>
      <c r="N754" s="37" t="n">
        <f aca="false">'FG - Tableau 1'!E754</f>
        <v>33</v>
      </c>
      <c r="O754" s="37" t="n">
        <f aca="false">'DI - Tableau 1'!E754</f>
        <v>78</v>
      </c>
      <c r="P754" s="37" t="n">
        <f aca="false">'SK - Tableau 1'!G754</f>
        <v>54</v>
      </c>
      <c r="Q754" s="37" t="n">
        <f aca="false">'ST - Tableau 1'!D754</f>
        <v>73</v>
      </c>
      <c r="R754" s="37" t="n">
        <f aca="false">'EN - Tableau 1'!D754</f>
        <v>33</v>
      </c>
      <c r="S754" s="37" t="n">
        <f aca="false">DU!E754</f>
        <v>85</v>
      </c>
      <c r="T754" s="37" t="n">
        <f aca="false">'PH - Tableau 1'!P754</f>
        <v>67.875</v>
      </c>
      <c r="U754" s="37" t="n">
        <f aca="false">'FO - Tableau 1'!D754</f>
        <v>33</v>
      </c>
      <c r="V754" s="37" t="n">
        <f aca="false">'PA - Tableau 1'!K754</f>
        <v>52.5</v>
      </c>
      <c r="W754" s="37" t="n">
        <f aca="false">'SC - Tableau 1'!L754</f>
        <v>57</v>
      </c>
      <c r="X754" s="37" t="n">
        <f aca="false">'DF - Tableau 1'!I754</f>
        <v>78</v>
      </c>
      <c r="Y754" s="37" t="n">
        <f aca="false">PS!F754</f>
        <v>33</v>
      </c>
      <c r="Z754" s="37" t="n">
        <v>50</v>
      </c>
      <c r="AA754" s="37" t="n">
        <v>50</v>
      </c>
      <c r="AB754" s="37" t="n">
        <v>50</v>
      </c>
    </row>
    <row r="755" customFormat="false" ht="14.35" hidden="false" customHeight="true" outlineLevel="0" collapsed="false">
      <c r="A755" s="17" t="s">
        <v>3448</v>
      </c>
      <c r="B755" s="27" t="n">
        <f aca="false">'POSITION - Tableau 1'!B755</f>
        <v>2</v>
      </c>
      <c r="C755" s="35" t="s">
        <v>262</v>
      </c>
      <c r="D755" s="36" t="s">
        <v>4404</v>
      </c>
      <c r="E755" s="27" t="n">
        <f aca="false">YEAR(TOT!A757)</f>
        <v>1982</v>
      </c>
      <c r="F755" s="28" t="n">
        <f aca="false">MONTH(TOT!A757)</f>
        <v>4</v>
      </c>
      <c r="G755" s="28" t="n">
        <f aca="false">DAY(TOT!A757)</f>
        <v>18</v>
      </c>
      <c r="H755" s="37" t="n">
        <v>74</v>
      </c>
      <c r="I755" s="37" t="n">
        <v>215</v>
      </c>
      <c r="J755" s="28"/>
      <c r="K755" s="38" t="n">
        <f aca="false">TOT!FX757</f>
        <v>1000000</v>
      </c>
      <c r="L755" s="28"/>
      <c r="M755" s="37" t="n">
        <f aca="false">'CK - Tableau 1'!F755</f>
        <v>76</v>
      </c>
      <c r="N755" s="37" t="n">
        <f aca="false">'FG - Tableau 1'!E755</f>
        <v>83</v>
      </c>
      <c r="O755" s="37" t="n">
        <f aca="false">'DI - Tableau 1'!E755</f>
        <v>42</v>
      </c>
      <c r="P755" s="37" t="n">
        <f aca="false">'SK - Tableau 1'!G755</f>
        <v>73</v>
      </c>
      <c r="Q755" s="37" t="n">
        <f aca="false">'ST - Tableau 1'!D755</f>
        <v>86</v>
      </c>
      <c r="R755" s="37" t="n">
        <f aca="false">'EN - Tableau 1'!D755</f>
        <v>33</v>
      </c>
      <c r="S755" s="37" t="n">
        <f aca="false">DU!E755</f>
        <v>84</v>
      </c>
      <c r="T755" s="37" t="n">
        <f aca="false">'PH - Tableau 1'!P755</f>
        <v>69.125</v>
      </c>
      <c r="U755" s="37" t="n">
        <f aca="false">'FO - Tableau 1'!D755</f>
        <v>33</v>
      </c>
      <c r="V755" s="37" t="n">
        <f aca="false">'PA - Tableau 1'!K755</f>
        <v>66</v>
      </c>
      <c r="W755" s="37" t="n">
        <f aca="false">'SC - Tableau 1'!L755</f>
        <v>73</v>
      </c>
      <c r="X755" s="37" t="n">
        <f aca="false">'DF - Tableau 1'!I755</f>
        <v>63</v>
      </c>
      <c r="Y755" s="37" t="n">
        <f aca="false">PS!F755</f>
        <v>33</v>
      </c>
      <c r="Z755" s="37" t="n">
        <v>50</v>
      </c>
      <c r="AA755" s="37" t="n">
        <v>50</v>
      </c>
      <c r="AB755" s="37" t="n">
        <v>50</v>
      </c>
    </row>
    <row r="756" customFormat="false" ht="14.35" hidden="false" customHeight="true" outlineLevel="0" collapsed="false">
      <c r="A756" s="17" t="s">
        <v>3452</v>
      </c>
      <c r="B756" s="27" t="n">
        <f aca="false">'POSITION - Tableau 1'!B756</f>
        <v>1</v>
      </c>
      <c r="C756" s="35" t="s">
        <v>262</v>
      </c>
      <c r="D756" s="36" t="s">
        <v>4404</v>
      </c>
      <c r="E756" s="27" t="n">
        <f aca="false">YEAR(TOT!A758)</f>
        <v>1994</v>
      </c>
      <c r="F756" s="28" t="n">
        <f aca="false">MONTH(TOT!A758)</f>
        <v>5</v>
      </c>
      <c r="G756" s="28" t="n">
        <f aca="false">DAY(TOT!A758)</f>
        <v>30</v>
      </c>
      <c r="H756" s="37" t="n">
        <v>73</v>
      </c>
      <c r="I756" s="37" t="n">
        <v>190</v>
      </c>
      <c r="J756" s="28"/>
      <c r="K756" s="38" t="n">
        <f aca="false">TOT!FX758</f>
        <v>875000</v>
      </c>
      <c r="L756" s="28"/>
      <c r="M756" s="37" t="n">
        <f aca="false">'CK - Tableau 1'!F756</f>
        <v>84</v>
      </c>
      <c r="N756" s="37" t="n">
        <f aca="false">'FG - Tableau 1'!E756</f>
        <v>68</v>
      </c>
      <c r="O756" s="37" t="n">
        <f aca="false">'DI - Tableau 1'!E756</f>
        <v>58</v>
      </c>
      <c r="P756" s="37" t="n">
        <f aca="false">'SK - Tableau 1'!G756</f>
        <v>73</v>
      </c>
      <c r="Q756" s="37" t="n">
        <f aca="false">'ST - Tableau 1'!D756</f>
        <v>49</v>
      </c>
      <c r="R756" s="37" t="n">
        <f aca="false">'EN - Tableau 1'!D756</f>
        <v>33</v>
      </c>
      <c r="S756" s="37" t="n">
        <f aca="false">DU!E756</f>
        <v>99</v>
      </c>
      <c r="T756" s="37" t="n">
        <f aca="false">'PH - Tableau 1'!P756</f>
        <v>70.25</v>
      </c>
      <c r="U756" s="37" t="n">
        <f aca="false">'FO - Tableau 1'!D756</f>
        <v>78</v>
      </c>
      <c r="V756" s="37" t="n">
        <f aca="false">'PA - Tableau 1'!K756</f>
        <v>66</v>
      </c>
      <c r="W756" s="37" t="n">
        <f aca="false">'SC - Tableau 1'!L756</f>
        <v>73</v>
      </c>
      <c r="X756" s="37" t="n">
        <f aca="false">'DF - Tableau 1'!I756</f>
        <v>66</v>
      </c>
      <c r="Y756" s="37" t="n">
        <f aca="false">PS!F756</f>
        <v>33</v>
      </c>
      <c r="Z756" s="37" t="n">
        <v>50</v>
      </c>
      <c r="AA756" s="37" t="n">
        <v>50</v>
      </c>
      <c r="AB756" s="37" t="n">
        <v>50</v>
      </c>
    </row>
    <row r="757" customFormat="false" ht="14.35" hidden="false" customHeight="true" outlineLevel="0" collapsed="false">
      <c r="A757" s="17" t="s">
        <v>3455</v>
      </c>
      <c r="B757" s="27" t="n">
        <f aca="false">'POSITION - Tableau 1'!B757</f>
        <v>8</v>
      </c>
      <c r="C757" s="35" t="s">
        <v>283</v>
      </c>
      <c r="D757" s="36" t="s">
        <v>4404</v>
      </c>
      <c r="E757" s="27" t="n">
        <f aca="false">YEAR(TOT!A759)</f>
        <v>1992</v>
      </c>
      <c r="F757" s="28" t="n">
        <f aca="false">MONTH(TOT!A759)</f>
        <v>10</v>
      </c>
      <c r="G757" s="28" t="n">
        <f aca="false">DAY(TOT!A759)</f>
        <v>14</v>
      </c>
      <c r="H757" s="37" t="n">
        <v>76</v>
      </c>
      <c r="I757" s="37" t="n">
        <v>227</v>
      </c>
      <c r="J757" s="28"/>
      <c r="K757" s="38" t="n">
        <f aca="false">TOT!FX759</f>
        <v>675000</v>
      </c>
      <c r="L757" s="28"/>
      <c r="M757" s="37" t="n">
        <f aca="false">'CK - Tableau 1'!F757</f>
        <v>70</v>
      </c>
      <c r="N757" s="37" t="n">
        <f aca="false">'FG - Tableau 1'!E757</f>
        <v>67</v>
      </c>
      <c r="O757" s="37" t="n">
        <f aca="false">'DI - Tableau 1'!E757</f>
        <v>43</v>
      </c>
      <c r="P757" s="37" t="n">
        <f aca="false">'SK - Tableau 1'!G757</f>
        <v>85</v>
      </c>
      <c r="Q757" s="37" t="n">
        <f aca="false">'ST - Tableau 1'!D757</f>
        <v>91</v>
      </c>
      <c r="R757" s="37" t="n">
        <f aca="false">'EN - Tableau 1'!D757</f>
        <v>33</v>
      </c>
      <c r="S757" s="37" t="n">
        <f aca="false">DU!E757</f>
        <v>87</v>
      </c>
      <c r="T757" s="37" t="n">
        <f aca="false">'PH - Tableau 1'!P757</f>
        <v>65</v>
      </c>
      <c r="U757" s="37" t="n">
        <f aca="false">'FO - Tableau 1'!D757</f>
        <v>33</v>
      </c>
      <c r="V757" s="37" t="n">
        <f aca="false">'PA - Tableau 1'!K757</f>
        <v>63</v>
      </c>
      <c r="W757" s="37" t="n">
        <f aca="false">'SC - Tableau 1'!L757</f>
        <v>54</v>
      </c>
      <c r="X757" s="37" t="n">
        <f aca="false">'DF - Tableau 1'!I757</f>
        <v>69.5</v>
      </c>
      <c r="Y757" s="37" t="n">
        <f aca="false">PS!F757</f>
        <v>33</v>
      </c>
      <c r="Z757" s="37" t="n">
        <v>50</v>
      </c>
      <c r="AA757" s="37" t="n">
        <v>50</v>
      </c>
      <c r="AB757" s="37" t="n">
        <v>50</v>
      </c>
    </row>
    <row r="758" customFormat="false" ht="14.35" hidden="false" customHeight="true" outlineLevel="0" collapsed="false">
      <c r="A758" s="17" t="s">
        <v>3459</v>
      </c>
      <c r="B758" s="27" t="n">
        <f aca="false">'POSITION - Tableau 1'!B758</f>
        <v>1</v>
      </c>
      <c r="C758" s="35" t="s">
        <v>262</v>
      </c>
      <c r="D758" s="36" t="s">
        <v>4404</v>
      </c>
      <c r="E758" s="27" t="n">
        <f aca="false">YEAR(TOT!A760)</f>
        <v>1992</v>
      </c>
      <c r="F758" s="28" t="n">
        <f aca="false">MONTH(TOT!A760)</f>
        <v>4</v>
      </c>
      <c r="G758" s="28" t="n">
        <f aca="false">DAY(TOT!A760)</f>
        <v>24</v>
      </c>
      <c r="H758" s="37" t="n">
        <v>71</v>
      </c>
      <c r="I758" s="37" t="n">
        <v>183</v>
      </c>
      <c r="J758" s="28"/>
      <c r="K758" s="38" t="n">
        <f aca="false">TOT!FX760</f>
        <v>660000</v>
      </c>
      <c r="L758" s="28"/>
      <c r="M758" s="37" t="n">
        <f aca="false">'CK - Tableau 1'!F758</f>
        <v>86</v>
      </c>
      <c r="N758" s="37" t="n">
        <f aca="false">'FG - Tableau 1'!E758</f>
        <v>33</v>
      </c>
      <c r="O758" s="37" t="n">
        <f aca="false">'DI - Tableau 1'!E758</f>
        <v>93</v>
      </c>
      <c r="P758" s="37" t="n">
        <f aca="false">'SK - Tableau 1'!G758</f>
        <v>73</v>
      </c>
      <c r="Q758" s="37" t="n">
        <f aca="false">'ST - Tableau 1'!D758</f>
        <v>49</v>
      </c>
      <c r="R758" s="37" t="n">
        <f aca="false">'EN - Tableau 1'!D758</f>
        <v>33</v>
      </c>
      <c r="S758" s="37" t="n">
        <f aca="false">DU!E758</f>
        <v>96</v>
      </c>
      <c r="T758" s="37" t="n">
        <f aca="false">'PH - Tableau 1'!P758</f>
        <v>67.875</v>
      </c>
      <c r="U758" s="37" t="n">
        <f aca="false">'FO - Tableau 1'!D758</f>
        <v>53</v>
      </c>
      <c r="V758" s="37" t="n">
        <f aca="false">'PA - Tableau 1'!K758</f>
        <v>66</v>
      </c>
      <c r="W758" s="37" t="n">
        <f aca="false">'SC - Tableau 1'!L758</f>
        <v>72</v>
      </c>
      <c r="X758" s="37" t="n">
        <f aca="false">'DF - Tableau 1'!I758</f>
        <v>63.5</v>
      </c>
      <c r="Y758" s="37" t="n">
        <f aca="false">PS!F758</f>
        <v>33</v>
      </c>
      <c r="Z758" s="37" t="n">
        <v>50</v>
      </c>
      <c r="AA758" s="37" t="n">
        <v>50</v>
      </c>
      <c r="AB758" s="37" t="n">
        <v>50</v>
      </c>
    </row>
    <row r="759" customFormat="false" ht="14.35" hidden="false" customHeight="true" outlineLevel="0" collapsed="false">
      <c r="A759" s="17" t="s">
        <v>3463</v>
      </c>
      <c r="B759" s="27" t="n">
        <f aca="false">'POSITION - Tableau 1'!B759</f>
        <v>4</v>
      </c>
      <c r="C759" s="35" t="s">
        <v>262</v>
      </c>
      <c r="D759" s="36" t="s">
        <v>4404</v>
      </c>
      <c r="E759" s="27" t="n">
        <f aca="false">YEAR(TOT!A761)</f>
        <v>1983</v>
      </c>
      <c r="F759" s="28" t="n">
        <f aca="false">MONTH(TOT!A761)</f>
        <v>10</v>
      </c>
      <c r="G759" s="28" t="n">
        <f aca="false">DAY(TOT!A761)</f>
        <v>7</v>
      </c>
      <c r="H759" s="37" t="n">
        <v>72</v>
      </c>
      <c r="I759" s="37" t="n">
        <v>200</v>
      </c>
      <c r="J759" s="28"/>
      <c r="K759" s="38" t="n">
        <f aca="false">TOT!FX761</f>
        <v>800000</v>
      </c>
      <c r="L759" s="28"/>
      <c r="M759" s="37" t="n">
        <f aca="false">'CK - Tableau 1'!F759</f>
        <v>90</v>
      </c>
      <c r="N759" s="37" t="n">
        <f aca="false">'FG - Tableau 1'!E759</f>
        <v>33</v>
      </c>
      <c r="O759" s="37" t="n">
        <f aca="false">'DI - Tableau 1'!E759</f>
        <v>38</v>
      </c>
      <c r="P759" s="37" t="n">
        <f aca="false">'SK - Tableau 1'!G759</f>
        <v>65</v>
      </c>
      <c r="Q759" s="37" t="n">
        <f aca="false">'ST - Tableau 1'!D759</f>
        <v>73</v>
      </c>
      <c r="R759" s="37" t="n">
        <f aca="false">'EN - Tableau 1'!D759</f>
        <v>33</v>
      </c>
      <c r="S759" s="37" t="n">
        <f aca="false">DU!E759</f>
        <v>85</v>
      </c>
      <c r="T759" s="37" t="n">
        <f aca="false">'PH - Tableau 1'!P759</f>
        <v>70.75</v>
      </c>
      <c r="U759" s="37" t="n">
        <f aca="false">'FO - Tableau 1'!D759</f>
        <v>53</v>
      </c>
      <c r="V759" s="37" t="n">
        <f aca="false">'PA - Tableau 1'!K759</f>
        <v>66</v>
      </c>
      <c r="W759" s="37" t="n">
        <f aca="false">'SC - Tableau 1'!L759</f>
        <v>66</v>
      </c>
      <c r="X759" s="37" t="n">
        <f aca="false">'DF - Tableau 1'!I759</f>
        <v>69</v>
      </c>
      <c r="Y759" s="37" t="n">
        <f aca="false">PS!F759</f>
        <v>33</v>
      </c>
      <c r="Z759" s="37" t="n">
        <v>50</v>
      </c>
      <c r="AA759" s="37" t="n">
        <v>50</v>
      </c>
      <c r="AB759" s="37" t="n">
        <v>50</v>
      </c>
    </row>
    <row r="760" customFormat="false" ht="14.35" hidden="false" customHeight="true" outlineLevel="0" collapsed="false">
      <c r="A760" s="17" t="s">
        <v>3469</v>
      </c>
      <c r="B760" s="27" t="n">
        <f aca="false">'POSITION - Tableau 1'!B760</f>
        <v>1</v>
      </c>
      <c r="C760" s="35" t="s">
        <v>262</v>
      </c>
      <c r="D760" s="36" t="s">
        <v>4404</v>
      </c>
      <c r="E760" s="27" t="n">
        <f aca="false">YEAR(TOT!A762)</f>
        <v>1992</v>
      </c>
      <c r="F760" s="28" t="n">
        <f aca="false">MONTH(TOT!A762)</f>
        <v>12</v>
      </c>
      <c r="G760" s="28" t="n">
        <f aca="false">DAY(TOT!A762)</f>
        <v>7</v>
      </c>
      <c r="H760" s="37" t="n">
        <v>75</v>
      </c>
      <c r="I760" s="37" t="n">
        <v>211</v>
      </c>
      <c r="J760" s="28"/>
      <c r="K760" s="38" t="n">
        <f aca="false">TOT!FX762</f>
        <v>4000000</v>
      </c>
      <c r="L760" s="28"/>
      <c r="M760" s="37" t="n">
        <f aca="false">'CK - Tableau 1'!F760</f>
        <v>49</v>
      </c>
      <c r="N760" s="37" t="n">
        <f aca="false">'FG - Tableau 1'!E760</f>
        <v>60</v>
      </c>
      <c r="O760" s="37" t="n">
        <f aca="false">'DI - Tableau 1'!E760</f>
        <v>82</v>
      </c>
      <c r="P760" s="37" t="n">
        <f aca="false">'SK - Tableau 1'!G760</f>
        <v>77</v>
      </c>
      <c r="Q760" s="37" t="n">
        <f aca="false">'ST - Tableau 1'!D760</f>
        <v>74</v>
      </c>
      <c r="R760" s="37" t="n">
        <f aca="false">'EN - Tableau 1'!D760</f>
        <v>99</v>
      </c>
      <c r="S760" s="37" t="n">
        <f aca="false">DU!E760</f>
        <v>99</v>
      </c>
      <c r="T760" s="37" t="n">
        <f aca="false">'PH - Tableau 1'!P760</f>
        <v>91</v>
      </c>
      <c r="U760" s="37" t="n">
        <f aca="false">'FO - Tableau 1'!D760</f>
        <v>81</v>
      </c>
      <c r="V760" s="37" t="n">
        <f aca="false">'PA - Tableau 1'!K760</f>
        <v>85.5</v>
      </c>
      <c r="W760" s="37" t="n">
        <f aca="false">'SC - Tableau 1'!L760</f>
        <v>85</v>
      </c>
      <c r="X760" s="37" t="n">
        <f aca="false">'DF - Tableau 1'!I760</f>
        <v>66</v>
      </c>
      <c r="Y760" s="37" t="n">
        <f aca="false">PS!F760</f>
        <v>56.5</v>
      </c>
      <c r="Z760" s="37" t="n">
        <v>50</v>
      </c>
      <c r="AA760" s="37" t="n">
        <v>50</v>
      </c>
      <c r="AB760" s="37" t="n">
        <v>50</v>
      </c>
    </row>
    <row r="761" customFormat="false" ht="14.35" hidden="false" customHeight="true" outlineLevel="0" collapsed="false">
      <c r="A761" s="17" t="s">
        <v>3473</v>
      </c>
      <c r="B761" s="27" t="n">
        <f aca="false">'POSITION - Tableau 1'!B761</f>
        <v>1</v>
      </c>
      <c r="C761" s="35" t="s">
        <v>283</v>
      </c>
      <c r="D761" s="36" t="s">
        <v>4403</v>
      </c>
      <c r="E761" s="27" t="n">
        <f aca="false">YEAR(TOT!A763)</f>
        <v>1993</v>
      </c>
      <c r="F761" s="28" t="n">
        <f aca="false">MONTH(TOT!A763)</f>
        <v>1</v>
      </c>
      <c r="G761" s="28" t="n">
        <f aca="false">DAY(TOT!A763)</f>
        <v>20</v>
      </c>
      <c r="H761" s="37" t="n">
        <v>74</v>
      </c>
      <c r="I761" s="37" t="n">
        <v>213</v>
      </c>
      <c r="J761" s="28"/>
      <c r="K761" s="38" t="n">
        <f aca="false">TOT!FX763</f>
        <v>925000</v>
      </c>
      <c r="L761" s="28"/>
      <c r="M761" s="37" t="n">
        <f aca="false">'CK - Tableau 1'!F761</f>
        <v>87</v>
      </c>
      <c r="N761" s="37" t="n">
        <f aca="false">'FG - Tableau 1'!E761</f>
        <v>69</v>
      </c>
      <c r="O761" s="37" t="n">
        <f aca="false">'DI - Tableau 1'!E761</f>
        <v>50</v>
      </c>
      <c r="P761" s="37" t="n">
        <f aca="false">'SK - Tableau 1'!G761</f>
        <v>59</v>
      </c>
      <c r="Q761" s="37" t="n">
        <f aca="false">'ST - Tableau 1'!D761</f>
        <v>84</v>
      </c>
      <c r="R761" s="37" t="n">
        <f aca="false">'EN - Tableau 1'!D761</f>
        <v>33</v>
      </c>
      <c r="S761" s="37" t="n">
        <f aca="false">DU!E761</f>
        <v>92</v>
      </c>
      <c r="T761" s="37" t="n">
        <f aca="false">'PH - Tableau 1'!P761</f>
        <v>62.125</v>
      </c>
      <c r="U761" s="37" t="n">
        <f aca="false">'FO - Tableau 1'!D761</f>
        <v>57</v>
      </c>
      <c r="V761" s="37" t="n">
        <f aca="false">'PA - Tableau 1'!K761</f>
        <v>66</v>
      </c>
      <c r="W761" s="37" t="n">
        <f aca="false">'SC - Tableau 1'!L761</f>
        <v>73</v>
      </c>
      <c r="X761" s="37" t="n">
        <f aca="false">'DF - Tableau 1'!I761</f>
        <v>70</v>
      </c>
      <c r="Y761" s="37" t="n">
        <f aca="false">PS!F761</f>
        <v>33</v>
      </c>
      <c r="Z761" s="37" t="n">
        <v>50</v>
      </c>
      <c r="AA761" s="37" t="n">
        <v>50</v>
      </c>
      <c r="AB761" s="37" t="n">
        <v>50</v>
      </c>
    </row>
    <row r="762" customFormat="false" ht="14.35" hidden="false" customHeight="true" outlineLevel="0" collapsed="false">
      <c r="A762" s="17" t="s">
        <v>3476</v>
      </c>
      <c r="B762" s="27" t="n">
        <f aca="false">'POSITION - Tableau 1'!B762</f>
        <v>1</v>
      </c>
      <c r="C762" s="35" t="s">
        <v>262</v>
      </c>
      <c r="D762" s="36" t="s">
        <v>4404</v>
      </c>
      <c r="E762" s="27" t="n">
        <f aca="false">YEAR(TOT!A764)</f>
        <v>1994</v>
      </c>
      <c r="F762" s="28" t="n">
        <f aca="false">MONTH(TOT!A764)</f>
        <v>10</v>
      </c>
      <c r="G762" s="28" t="n">
        <f aca="false">DAY(TOT!A764)</f>
        <v>12</v>
      </c>
      <c r="H762" s="37" t="n">
        <v>75</v>
      </c>
      <c r="I762" s="37" t="n">
        <v>195</v>
      </c>
      <c r="J762" s="28"/>
      <c r="K762" s="38" t="n">
        <f aca="false">TOT!FX764</f>
        <v>6500000</v>
      </c>
      <c r="L762" s="28"/>
      <c r="M762" s="37" t="n">
        <f aca="false">'CK - Tableau 1'!F762</f>
        <v>39</v>
      </c>
      <c r="N762" s="37" t="n">
        <f aca="false">'FG - Tableau 1'!E762</f>
        <v>33</v>
      </c>
      <c r="O762" s="37" t="n">
        <f aca="false">'DI - Tableau 1'!E762</f>
        <v>82</v>
      </c>
      <c r="P762" s="37" t="n">
        <f aca="false">'SK - Tableau 1'!G762</f>
        <v>99</v>
      </c>
      <c r="Q762" s="37" t="n">
        <f aca="false">'ST - Tableau 1'!D762</f>
        <v>47</v>
      </c>
      <c r="R762" s="37" t="n">
        <f aca="false">'EN - Tableau 1'!D762</f>
        <v>89</v>
      </c>
      <c r="S762" s="37" t="n">
        <f aca="false">DU!E762</f>
        <v>94</v>
      </c>
      <c r="T762" s="37" t="n">
        <f aca="false">'PH - Tableau 1'!P762</f>
        <v>83.25</v>
      </c>
      <c r="U762" s="37" t="n">
        <f aca="false">'FO - Tableau 1'!D762</f>
        <v>72</v>
      </c>
      <c r="V762" s="37" t="n">
        <f aca="false">'PA - Tableau 1'!K762</f>
        <v>86</v>
      </c>
      <c r="W762" s="37" t="n">
        <f aca="false">'SC - Tableau 1'!L762</f>
        <v>91.5</v>
      </c>
      <c r="X762" s="37" t="n">
        <f aca="false">'DF - Tableau 1'!I762</f>
        <v>67.5</v>
      </c>
      <c r="Y762" s="37" t="n">
        <f aca="false">PS!F762</f>
        <v>61.2857142857143</v>
      </c>
      <c r="Z762" s="37" t="n">
        <v>50</v>
      </c>
      <c r="AA762" s="37" t="n">
        <v>50</v>
      </c>
      <c r="AB762" s="37" t="n">
        <v>50</v>
      </c>
    </row>
    <row r="763" customFormat="false" ht="14.35" hidden="false" customHeight="true" outlineLevel="0" collapsed="false">
      <c r="A763" s="17" t="s">
        <v>3481</v>
      </c>
      <c r="B763" s="27" t="n">
        <f aca="false">'POSITION - Tableau 1'!B763</f>
        <v>4</v>
      </c>
      <c r="C763" s="35" t="s">
        <v>366</v>
      </c>
      <c r="D763" s="36" t="s">
        <v>4404</v>
      </c>
      <c r="E763" s="27" t="n">
        <f aca="false">YEAR(TOT!A765)</f>
        <v>1997</v>
      </c>
      <c r="F763" s="28" t="n">
        <f aca="false">MONTH(TOT!A765)</f>
        <v>7</v>
      </c>
      <c r="G763" s="28" t="n">
        <f aca="false">DAY(TOT!A765)</f>
        <v>26</v>
      </c>
      <c r="H763" s="37" t="n">
        <v>71</v>
      </c>
      <c r="I763" s="37" t="n">
        <v>172</v>
      </c>
      <c r="J763" s="28"/>
      <c r="K763" s="38" t="n">
        <f aca="false">TOT!FX765</f>
        <v>925000</v>
      </c>
      <c r="L763" s="28"/>
      <c r="M763" s="37" t="n">
        <f aca="false">'CK - Tableau 1'!F763</f>
        <v>51</v>
      </c>
      <c r="N763" s="37" t="n">
        <f aca="false">'FG - Tableau 1'!E763</f>
        <v>33</v>
      </c>
      <c r="O763" s="37" t="n">
        <f aca="false">'DI - Tableau 1'!E763</f>
        <v>81</v>
      </c>
      <c r="P763" s="37" t="n">
        <f aca="false">'SK - Tableau 1'!G763</f>
        <v>67</v>
      </c>
      <c r="Q763" s="37" t="n">
        <f aca="false">'ST - Tableau 1'!D763</f>
        <v>37</v>
      </c>
      <c r="R763" s="37" t="n">
        <f aca="false">'EN - Tableau 1'!D763</f>
        <v>79</v>
      </c>
      <c r="S763" s="37" t="n">
        <f aca="false">DU!E763</f>
        <v>95</v>
      </c>
      <c r="T763" s="37" t="n">
        <f aca="false">'PH - Tableau 1'!P763</f>
        <v>78</v>
      </c>
      <c r="U763" s="37" t="n">
        <f aca="false">'FO - Tableau 1'!D763</f>
        <v>53</v>
      </c>
      <c r="V763" s="37" t="n">
        <f aca="false">'PA - Tableau 1'!K763</f>
        <v>92</v>
      </c>
      <c r="W763" s="37" t="n">
        <f aca="false">'SC - Tableau 1'!L763</f>
        <v>90.5</v>
      </c>
      <c r="X763" s="37" t="n">
        <f aca="false">'DF - Tableau 1'!I763</f>
        <v>70</v>
      </c>
      <c r="Y763" s="37" t="n">
        <f aca="false">PS!F763</f>
        <v>56.5</v>
      </c>
      <c r="Z763" s="37" t="n">
        <v>50</v>
      </c>
      <c r="AA763" s="37" t="n">
        <v>50</v>
      </c>
      <c r="AB763" s="37" t="n">
        <v>50</v>
      </c>
    </row>
    <row r="764" customFormat="false" ht="13" hidden="false" customHeight="true" outlineLevel="0" collapsed="false">
      <c r="A764" s="17" t="s">
        <v>3481</v>
      </c>
      <c r="B764" s="27" t="n">
        <f aca="false">'POSITION - Tableau 1'!B764</f>
        <v>8</v>
      </c>
      <c r="C764" s="35" t="s">
        <v>321</v>
      </c>
      <c r="D764" s="36" t="s">
        <v>4403</v>
      </c>
      <c r="E764" s="27" t="n">
        <f aca="false">YEAR(TOT!A766)</f>
        <v>1996</v>
      </c>
      <c r="F764" s="28" t="n">
        <f aca="false">MONTH(TOT!A766)</f>
        <v>2</v>
      </c>
      <c r="G764" s="28" t="n">
        <f aca="false">DAY(TOT!A766)</f>
        <v>17</v>
      </c>
      <c r="H764" s="37" t="n">
        <v>70</v>
      </c>
      <c r="I764" s="37" t="n">
        <v>170</v>
      </c>
      <c r="J764" s="28"/>
      <c r="K764" s="38" t="n">
        <f aca="false">TOT!FX766</f>
        <v>742500</v>
      </c>
      <c r="L764" s="28"/>
      <c r="M764" s="37" t="n">
        <f aca="false">'CK - Tableau 1'!F764</f>
        <v>60</v>
      </c>
      <c r="N764" s="37" t="n">
        <f aca="false">'FG - Tableau 1'!E764</f>
        <v>33</v>
      </c>
      <c r="O764" s="37" t="n">
        <f aca="false">'DI - Tableau 1'!E764</f>
        <v>81</v>
      </c>
      <c r="P764" s="37" t="n">
        <f aca="false">'SK - Tableau 1'!G764</f>
        <v>66</v>
      </c>
      <c r="Q764" s="37" t="n">
        <f aca="false">'ST - Tableau 1'!D764</f>
        <v>38</v>
      </c>
      <c r="R764" s="37" t="n">
        <f aca="false">'EN - Tableau 1'!D764</f>
        <v>33</v>
      </c>
      <c r="S764" s="37" t="n">
        <f aca="false">DU!E764</f>
        <v>85</v>
      </c>
      <c r="T764" s="37" t="n">
        <f aca="false">'PH - Tableau 1'!P764</f>
        <v>58.5</v>
      </c>
      <c r="U764" s="37" t="n">
        <f aca="false">'FO - Tableau 1'!D764</f>
        <v>33</v>
      </c>
      <c r="V764" s="37" t="n">
        <f aca="false">'PA - Tableau 1'!K764</f>
        <v>54</v>
      </c>
      <c r="W764" s="37" t="n">
        <f aca="false">'SC - Tableau 1'!L764</f>
        <v>54.5</v>
      </c>
      <c r="X764" s="37" t="n">
        <f aca="false">'DF - Tableau 1'!I764</f>
        <v>58</v>
      </c>
      <c r="Y764" s="37" t="n">
        <f aca="false">PS!F764</f>
        <v>33</v>
      </c>
      <c r="Z764" s="37" t="n">
        <v>50</v>
      </c>
      <c r="AA764" s="37" t="n">
        <v>50</v>
      </c>
      <c r="AB764" s="37" t="n">
        <v>50</v>
      </c>
    </row>
    <row r="765" customFormat="false" ht="14.35" hidden="false" customHeight="true" outlineLevel="0" collapsed="false">
      <c r="A765" s="17" t="s">
        <v>3487</v>
      </c>
      <c r="B765" s="27" t="n">
        <f aca="false">'POSITION - Tableau 1'!B765</f>
        <v>1</v>
      </c>
      <c r="C765" s="35" t="s">
        <v>262</v>
      </c>
      <c r="D765" s="36" t="s">
        <v>4404</v>
      </c>
      <c r="E765" s="27" t="n">
        <f aca="false">YEAR(TOT!A767)</f>
        <v>1993</v>
      </c>
      <c r="F765" s="28" t="n">
        <f aca="false">MONTH(TOT!A767)</f>
        <v>1</v>
      </c>
      <c r="G765" s="28" t="n">
        <f aca="false">DAY(TOT!A767)</f>
        <v>4</v>
      </c>
      <c r="H765" s="37" t="n">
        <v>69</v>
      </c>
      <c r="I765" s="37" t="n">
        <v>190</v>
      </c>
      <c r="J765" s="28"/>
      <c r="K765" s="38" t="n">
        <f aca="false">TOT!FX767</f>
        <v>650000</v>
      </c>
      <c r="L765" s="28"/>
      <c r="M765" s="37" t="n">
        <f aca="false">'CK - Tableau 1'!F765</f>
        <v>60</v>
      </c>
      <c r="N765" s="37" t="n">
        <f aca="false">'FG - Tableau 1'!E765</f>
        <v>33</v>
      </c>
      <c r="O765" s="37" t="n">
        <f aca="false">'DI - Tableau 1'!E765</f>
        <v>63</v>
      </c>
      <c r="P765" s="37" t="n">
        <f aca="false">'SK - Tableau 1'!G765</f>
        <v>66</v>
      </c>
      <c r="Q765" s="37" t="n">
        <f aca="false">'ST - Tableau 1'!D765</f>
        <v>74</v>
      </c>
      <c r="R765" s="37" t="n">
        <f aca="false">'EN - Tableau 1'!D765</f>
        <v>33</v>
      </c>
      <c r="S765" s="37" t="n">
        <f aca="false">DU!E765</f>
        <v>81</v>
      </c>
      <c r="T765" s="37" t="n">
        <f aca="false">'PH - Tableau 1'!P765</f>
        <v>56.5</v>
      </c>
      <c r="U765" s="37" t="n">
        <f aca="false">'FO - Tableau 1'!D765</f>
        <v>33</v>
      </c>
      <c r="V765" s="37" t="n">
        <f aca="false">'PA - Tableau 1'!K765</f>
        <v>51.5</v>
      </c>
      <c r="W765" s="37" t="n">
        <f aca="false">'SC - Tableau 1'!L765</f>
        <v>60.5</v>
      </c>
      <c r="X765" s="37" t="n">
        <f aca="false">'DF - Tableau 1'!I765</f>
        <v>50.5</v>
      </c>
      <c r="Y765" s="37" t="n">
        <f aca="false">PS!F765</f>
        <v>33</v>
      </c>
      <c r="Z765" s="37" t="n">
        <v>50</v>
      </c>
      <c r="AA765" s="37" t="n">
        <v>50</v>
      </c>
      <c r="AB765" s="37" t="n">
        <v>50</v>
      </c>
    </row>
    <row r="766" customFormat="false" ht="14.35" hidden="false" customHeight="true" outlineLevel="0" collapsed="false">
      <c r="A766" s="17" t="s">
        <v>3492</v>
      </c>
      <c r="B766" s="27" t="n">
        <f aca="false">'POSITION - Tableau 1'!B766</f>
        <v>8</v>
      </c>
      <c r="C766" s="35" t="s">
        <v>283</v>
      </c>
      <c r="D766" s="36" t="s">
        <v>4404</v>
      </c>
      <c r="E766" s="27" t="n">
        <f aca="false">YEAR(TOT!A768)</f>
        <v>1994</v>
      </c>
      <c r="F766" s="28" t="n">
        <f aca="false">MONTH(TOT!A768)</f>
        <v>10</v>
      </c>
      <c r="G766" s="28" t="n">
        <f aca="false">DAY(TOT!A768)</f>
        <v>3</v>
      </c>
      <c r="H766" s="37" t="n">
        <v>76</v>
      </c>
      <c r="I766" s="37" t="n">
        <v>210</v>
      </c>
      <c r="J766" s="28"/>
      <c r="K766" s="38" t="n">
        <f aca="false">TOT!FX768</f>
        <v>5400000</v>
      </c>
      <c r="L766" s="28"/>
      <c r="M766" s="37" t="n">
        <f aca="false">'CK - Tableau 1'!F766</f>
        <v>52</v>
      </c>
      <c r="N766" s="37" t="n">
        <f aca="false">'FG - Tableau 1'!E766</f>
        <v>33</v>
      </c>
      <c r="O766" s="37" t="n">
        <f aca="false">'DI - Tableau 1'!E766</f>
        <v>83</v>
      </c>
      <c r="P766" s="37" t="n">
        <f aca="false">'SK - Tableau 1'!G766</f>
        <v>90</v>
      </c>
      <c r="Q766" s="37" t="n">
        <f aca="false">'ST - Tableau 1'!D766</f>
        <v>66</v>
      </c>
      <c r="R766" s="37" t="n">
        <f aca="false">'EN - Tableau 1'!D766</f>
        <v>99</v>
      </c>
      <c r="S766" s="37" t="n">
        <f aca="false">DU!E766</f>
        <v>96</v>
      </c>
      <c r="T766" s="37" t="n">
        <f aca="false">'PH - Tableau 1'!P766</f>
        <v>87.625</v>
      </c>
      <c r="U766" s="37" t="n">
        <f aca="false">'FO - Tableau 1'!D766</f>
        <v>33</v>
      </c>
      <c r="V766" s="37" t="n">
        <f aca="false">'PA - Tableau 1'!K766</f>
        <v>83.5</v>
      </c>
      <c r="W766" s="37" t="n">
        <f aca="false">'SC - Tableau 1'!L766</f>
        <v>76.5</v>
      </c>
      <c r="X766" s="37" t="n">
        <f aca="false">'DF - Tableau 1'!I766</f>
        <v>83.5</v>
      </c>
      <c r="Y766" s="37" t="n">
        <f aca="false">PS!F766</f>
        <v>33</v>
      </c>
      <c r="Z766" s="37" t="n">
        <v>50</v>
      </c>
      <c r="AA766" s="37" t="n">
        <v>50</v>
      </c>
      <c r="AB766" s="37" t="n">
        <v>50</v>
      </c>
    </row>
    <row r="767" customFormat="false" ht="14.35" hidden="false" customHeight="true" outlineLevel="0" collapsed="false">
      <c r="A767" s="17" t="s">
        <v>3496</v>
      </c>
      <c r="B767" s="27" t="n">
        <f aca="false">'POSITION - Tableau 1'!B767</f>
        <v>2</v>
      </c>
      <c r="C767" s="35" t="s">
        <v>283</v>
      </c>
      <c r="D767" s="36" t="s">
        <v>4403</v>
      </c>
      <c r="E767" s="27" t="n">
        <f aca="false">YEAR(TOT!A769)</f>
        <v>1996</v>
      </c>
      <c r="F767" s="28" t="n">
        <f aca="false">MONTH(TOT!A769)</f>
        <v>7</v>
      </c>
      <c r="G767" s="28" t="n">
        <f aca="false">DAY(TOT!A769)</f>
        <v>10</v>
      </c>
      <c r="H767" s="37" t="n">
        <v>71</v>
      </c>
      <c r="I767" s="37" t="n">
        <v>175</v>
      </c>
      <c r="J767" s="28"/>
      <c r="K767" s="38" t="n">
        <f aca="false">TOT!FX769</f>
        <v>925000</v>
      </c>
      <c r="L767" s="28"/>
      <c r="M767" s="37" t="n">
        <f aca="false">'CK - Tableau 1'!F767</f>
        <v>60</v>
      </c>
      <c r="N767" s="37" t="n">
        <f aca="false">'FG - Tableau 1'!E767</f>
        <v>33</v>
      </c>
      <c r="O767" s="37" t="n">
        <f aca="false">'DI - Tableau 1'!E767</f>
        <v>73</v>
      </c>
      <c r="P767" s="37" t="n">
        <f aca="false">'SK - Tableau 1'!G767</f>
        <v>48</v>
      </c>
      <c r="Q767" s="37" t="n">
        <f aca="false">'ST - Tableau 1'!D767</f>
        <v>39</v>
      </c>
      <c r="R767" s="37" t="n">
        <f aca="false">'EN - Tableau 1'!D767</f>
        <v>33</v>
      </c>
      <c r="S767" s="37" t="n">
        <f aca="false">DU!E767</f>
        <v>81</v>
      </c>
      <c r="T767" s="37" t="n">
        <f aca="false">'PH - Tableau 1'!P767</f>
        <v>63</v>
      </c>
      <c r="U767" s="37" t="n">
        <f aca="false">'FO - Tableau 1'!D767</f>
        <v>33</v>
      </c>
      <c r="V767" s="37" t="n">
        <f aca="false">'PA - Tableau 1'!K767</f>
        <v>60</v>
      </c>
      <c r="W767" s="37" t="n">
        <f aca="false">'SC - Tableau 1'!L767</f>
        <v>53.5</v>
      </c>
      <c r="X767" s="37" t="n">
        <f aca="false">'DF - Tableau 1'!I767</f>
        <v>60</v>
      </c>
      <c r="Y767" s="37" t="n">
        <f aca="false">PS!F767</f>
        <v>33</v>
      </c>
      <c r="Z767" s="37" t="n">
        <v>50</v>
      </c>
      <c r="AA767" s="37" t="n">
        <v>50</v>
      </c>
      <c r="AB767" s="37" t="n">
        <v>50</v>
      </c>
    </row>
    <row r="768" customFormat="false" ht="14.35" hidden="false" customHeight="true" outlineLevel="0" collapsed="false">
      <c r="A768" s="17" t="s">
        <v>3500</v>
      </c>
      <c r="B768" s="27" t="n">
        <f aca="false">'POSITION - Tableau 1'!B768</f>
        <v>2</v>
      </c>
      <c r="C768" s="35" t="s">
        <v>283</v>
      </c>
      <c r="D768" s="36" t="s">
        <v>4404</v>
      </c>
      <c r="E768" s="27" t="n">
        <f aca="false">YEAR(TOT!A770)</f>
        <v>1992</v>
      </c>
      <c r="F768" s="28" t="n">
        <f aca="false">MONTH(TOT!A770)</f>
        <v>11</v>
      </c>
      <c r="G768" s="28" t="n">
        <f aca="false">DAY(TOT!A770)</f>
        <v>16</v>
      </c>
      <c r="H768" s="37" t="n">
        <v>71</v>
      </c>
      <c r="I768" s="37" t="n">
        <v>193</v>
      </c>
      <c r="J768" s="28"/>
      <c r="K768" s="38" t="n">
        <f aca="false">TOT!FX770</f>
        <v>900000</v>
      </c>
      <c r="L768" s="28"/>
      <c r="M768" s="37" t="n">
        <f aca="false">'CK - Tableau 1'!F768</f>
        <v>60</v>
      </c>
      <c r="N768" s="37" t="n">
        <f aca="false">'FG - Tableau 1'!E768</f>
        <v>72</v>
      </c>
      <c r="O768" s="37" t="n">
        <f aca="false">'DI - Tableau 1'!E768</f>
        <v>51</v>
      </c>
      <c r="P768" s="37" t="n">
        <f aca="false">'SK - Tableau 1'!G768</f>
        <v>60</v>
      </c>
      <c r="Q768" s="37" t="n">
        <f aca="false">'ST - Tableau 1'!D768</f>
        <v>66</v>
      </c>
      <c r="R768" s="37" t="n">
        <f aca="false">'EN - Tableau 1'!D768</f>
        <v>33</v>
      </c>
      <c r="S768" s="37" t="n">
        <f aca="false">DU!E768</f>
        <v>80</v>
      </c>
      <c r="T768" s="37" t="n">
        <f aca="false">'PH - Tableau 1'!P768</f>
        <v>52.25</v>
      </c>
      <c r="U768" s="37" t="n">
        <f aca="false">'FO - Tableau 1'!D768</f>
        <v>53</v>
      </c>
      <c r="V768" s="37" t="n">
        <f aca="false">'PA - Tableau 1'!K768</f>
        <v>55.5</v>
      </c>
      <c r="W768" s="37" t="n">
        <f aca="false">'SC - Tableau 1'!L768</f>
        <v>60</v>
      </c>
      <c r="X768" s="37" t="n">
        <f aca="false">'DF - Tableau 1'!I768</f>
        <v>55</v>
      </c>
      <c r="Y768" s="37" t="n">
        <f aca="false">PS!F768</f>
        <v>33</v>
      </c>
      <c r="Z768" s="37" t="n">
        <v>50</v>
      </c>
      <c r="AA768" s="37" t="n">
        <v>50</v>
      </c>
      <c r="AB768" s="37" t="n">
        <v>50</v>
      </c>
    </row>
    <row r="769" customFormat="false" ht="14.35" hidden="false" customHeight="true" outlineLevel="0" collapsed="false">
      <c r="A769" s="17" t="s">
        <v>3503</v>
      </c>
      <c r="B769" s="27" t="n">
        <f aca="false">'POSITION - Tableau 1'!B769</f>
        <v>2</v>
      </c>
      <c r="C769" s="35" t="s">
        <v>262</v>
      </c>
      <c r="D769" s="36" t="s">
        <v>4404</v>
      </c>
      <c r="E769" s="27" t="n">
        <f aca="false">YEAR(TOT!A771)</f>
        <v>1988</v>
      </c>
      <c r="F769" s="28" t="n">
        <f aca="false">MONTH(TOT!A771)</f>
        <v>2</v>
      </c>
      <c r="G769" s="28" t="n">
        <f aca="false">DAY(TOT!A771)</f>
        <v>19</v>
      </c>
      <c r="H769" s="37" t="n">
        <v>76</v>
      </c>
      <c r="I769" s="37" t="n">
        <v>231</v>
      </c>
      <c r="J769" s="28"/>
      <c r="K769" s="38" t="n">
        <f aca="false">TOT!FX771</f>
        <v>2125000</v>
      </c>
      <c r="L769" s="28"/>
      <c r="M769" s="37" t="n">
        <f aca="false">'CK - Tableau 1'!F769</f>
        <v>63</v>
      </c>
      <c r="N769" s="37" t="n">
        <f aca="false">'FG - Tableau 1'!E769</f>
        <v>33</v>
      </c>
      <c r="O769" s="37" t="n">
        <f aca="false">'DI - Tableau 1'!E769</f>
        <v>55</v>
      </c>
      <c r="P769" s="37" t="n">
        <f aca="false">'SK - Tableau 1'!G769</f>
        <v>66</v>
      </c>
      <c r="Q769" s="37" t="n">
        <f aca="false">'ST - Tableau 1'!D769</f>
        <v>93</v>
      </c>
      <c r="R769" s="37" t="n">
        <f aca="false">'EN - Tableau 1'!D769</f>
        <v>33</v>
      </c>
      <c r="S769" s="37" t="n">
        <f aca="false">DU!E769</f>
        <v>68</v>
      </c>
      <c r="T769" s="37" t="n">
        <f aca="false">'PH - Tableau 1'!P769</f>
        <v>58.5</v>
      </c>
      <c r="U769" s="37" t="n">
        <f aca="false">'FO - Tableau 1'!D769</f>
        <v>47</v>
      </c>
      <c r="V769" s="37" t="n">
        <f aca="false">'PA - Tableau 1'!K769</f>
        <v>59</v>
      </c>
      <c r="W769" s="37" t="n">
        <f aca="false">'SC - Tableau 1'!L769</f>
        <v>59</v>
      </c>
      <c r="X769" s="37" t="n">
        <f aca="false">'DF - Tableau 1'!I769</f>
        <v>66</v>
      </c>
      <c r="Y769" s="37" t="n">
        <f aca="false">PS!F769</f>
        <v>33</v>
      </c>
      <c r="Z769" s="37" t="n">
        <v>50</v>
      </c>
      <c r="AA769" s="37" t="n">
        <v>50</v>
      </c>
      <c r="AB769" s="37" t="n">
        <v>50</v>
      </c>
    </row>
    <row r="770" customFormat="false" ht="14.35" hidden="false" customHeight="true" outlineLevel="0" collapsed="false">
      <c r="A770" s="17" t="s">
        <v>3508</v>
      </c>
      <c r="B770" s="27" t="n">
        <f aca="false">'POSITION - Tableau 1'!B770</f>
        <v>8</v>
      </c>
      <c r="C770" s="35" t="s">
        <v>283</v>
      </c>
      <c r="D770" s="36" t="s">
        <v>4404</v>
      </c>
      <c r="E770" s="27" t="n">
        <f aca="false">YEAR(TOT!A772)</f>
        <v>1993</v>
      </c>
      <c r="F770" s="28" t="n">
        <f aca="false">MONTH(TOT!A772)</f>
        <v>4</v>
      </c>
      <c r="G770" s="28" t="n">
        <f aca="false">DAY(TOT!A772)</f>
        <v>20</v>
      </c>
      <c r="H770" s="37" t="n">
        <v>71</v>
      </c>
      <c r="I770" s="37" t="n">
        <v>180</v>
      </c>
      <c r="J770" s="28"/>
      <c r="K770" s="38" t="n">
        <f aca="false">TOT!FX772</f>
        <v>6000000</v>
      </c>
      <c r="L770" s="28"/>
      <c r="M770" s="37" t="n">
        <f aca="false">'CK - Tableau 1'!F770</f>
        <v>43</v>
      </c>
      <c r="N770" s="37" t="n">
        <f aca="false">'FG - Tableau 1'!E770</f>
        <v>60</v>
      </c>
      <c r="O770" s="37" t="n">
        <f aca="false">'DI - Tableau 1'!E770</f>
        <v>86</v>
      </c>
      <c r="P770" s="37" t="n">
        <f aca="false">'SK - Tableau 1'!G770</f>
        <v>98</v>
      </c>
      <c r="Q770" s="37" t="n">
        <f aca="false">'ST - Tableau 1'!D770</f>
        <v>45</v>
      </c>
      <c r="R770" s="37" t="n">
        <f aca="false">'EN - Tableau 1'!D770</f>
        <v>68</v>
      </c>
      <c r="S770" s="37" t="n">
        <f aca="false">DU!E770</f>
        <v>93</v>
      </c>
      <c r="T770" s="37" t="n">
        <f aca="false">'PH - Tableau 1'!P770</f>
        <v>86.625</v>
      </c>
      <c r="U770" s="37" t="n">
        <f aca="false">'FO - Tableau 1'!D770</f>
        <v>33</v>
      </c>
      <c r="V770" s="37" t="n">
        <f aca="false">'PA - Tableau 1'!K770</f>
        <v>84</v>
      </c>
      <c r="W770" s="37" t="n">
        <f aca="false">'SC - Tableau 1'!L770</f>
        <v>76.5</v>
      </c>
      <c r="X770" s="37" t="n">
        <f aca="false">'DF - Tableau 1'!I770</f>
        <v>70</v>
      </c>
      <c r="Y770" s="37" t="n">
        <f aca="false">PS!F770</f>
        <v>34.5</v>
      </c>
      <c r="Z770" s="37" t="n">
        <v>50</v>
      </c>
      <c r="AA770" s="37" t="n">
        <v>50</v>
      </c>
      <c r="AB770" s="37" t="n">
        <v>50</v>
      </c>
    </row>
    <row r="771" customFormat="false" ht="14.35" hidden="false" customHeight="true" outlineLevel="0" collapsed="false">
      <c r="A771" s="17" t="s">
        <v>3512</v>
      </c>
      <c r="B771" s="27" t="n">
        <f aca="false">'POSITION - Tableau 1'!B771</f>
        <v>8</v>
      </c>
      <c r="C771" s="35" t="s">
        <v>262</v>
      </c>
      <c r="D771" s="36" t="s">
        <v>4404</v>
      </c>
      <c r="E771" s="27" t="n">
        <f aca="false">YEAR(TOT!A773)</f>
        <v>1995</v>
      </c>
      <c r="F771" s="28" t="n">
        <f aca="false">MONTH(TOT!A773)</f>
        <v>8</v>
      </c>
      <c r="G771" s="28" t="n">
        <f aca="false">DAY(TOT!A773)</f>
        <v>3</v>
      </c>
      <c r="H771" s="37" t="n">
        <v>74</v>
      </c>
      <c r="I771" s="37" t="n">
        <v>195</v>
      </c>
      <c r="J771" s="28"/>
      <c r="K771" s="38" t="n">
        <f aca="false">TOT!FX773</f>
        <v>832500</v>
      </c>
      <c r="L771" s="28"/>
      <c r="M771" s="37" t="n">
        <f aca="false">'CK - Tableau 1'!F771</f>
        <v>38</v>
      </c>
      <c r="N771" s="37" t="n">
        <f aca="false">'FG - Tableau 1'!E771</f>
        <v>33</v>
      </c>
      <c r="O771" s="37" t="n">
        <f aca="false">'DI - Tableau 1'!E771</f>
        <v>91</v>
      </c>
      <c r="P771" s="37" t="n">
        <f aca="false">'SK - Tableau 1'!G771</f>
        <v>87</v>
      </c>
      <c r="Q771" s="37" t="n">
        <f aca="false">'ST - Tableau 1'!D771</f>
        <v>52</v>
      </c>
      <c r="R771" s="37" t="n">
        <f aca="false">'EN - Tableau 1'!D771</f>
        <v>57</v>
      </c>
      <c r="S771" s="37" t="n">
        <f aca="false">DU!E771</f>
        <v>91</v>
      </c>
      <c r="T771" s="37" t="n">
        <f aca="false">'PH - Tableau 1'!P771</f>
        <v>77.875</v>
      </c>
      <c r="U771" s="37" t="n">
        <f aca="false">'FO - Tableau 1'!D771</f>
        <v>33</v>
      </c>
      <c r="V771" s="37" t="n">
        <f aca="false">'PA - Tableau 1'!K771</f>
        <v>80</v>
      </c>
      <c r="W771" s="37" t="n">
        <f aca="false">'SC - Tableau 1'!L771</f>
        <v>68.5</v>
      </c>
      <c r="X771" s="37" t="n">
        <f aca="false">'DF - Tableau 1'!I771</f>
        <v>71</v>
      </c>
      <c r="Y771" s="37" t="n">
        <f aca="false">PS!F771</f>
        <v>80</v>
      </c>
      <c r="Z771" s="37" t="n">
        <v>50</v>
      </c>
      <c r="AA771" s="37" t="n">
        <v>50</v>
      </c>
      <c r="AB771" s="37" t="n">
        <v>50</v>
      </c>
    </row>
    <row r="772" customFormat="false" ht="14.35" hidden="false" customHeight="true" outlineLevel="0" collapsed="false">
      <c r="A772" s="17" t="s">
        <v>3517</v>
      </c>
      <c r="B772" s="27" t="n">
        <f aca="false">'POSITION - Tableau 1'!B772</f>
        <v>8</v>
      </c>
      <c r="C772" s="35" t="s">
        <v>262</v>
      </c>
      <c r="D772" s="36" t="s">
        <v>4404</v>
      </c>
      <c r="E772" s="27" t="n">
        <f aca="false">YEAR(TOT!A774)</f>
        <v>1985</v>
      </c>
      <c r="F772" s="28" t="n">
        <f aca="false">MONTH(TOT!A774)</f>
        <v>8</v>
      </c>
      <c r="G772" s="28" t="n">
        <f aca="false">DAY(TOT!A774)</f>
        <v>14</v>
      </c>
      <c r="H772" s="37" t="n">
        <v>76</v>
      </c>
      <c r="I772" s="37" t="n">
        <v>230</v>
      </c>
      <c r="J772" s="28"/>
      <c r="K772" s="38" t="n">
        <f aca="false">TOT!FX774</f>
        <v>12000000</v>
      </c>
      <c r="L772" s="28"/>
      <c r="M772" s="37" t="n">
        <f aca="false">'CK - Tableau 1'!F772</f>
        <v>73</v>
      </c>
      <c r="N772" s="37" t="n">
        <f aca="false">'FG - Tableau 1'!E772</f>
        <v>33</v>
      </c>
      <c r="O772" s="37" t="n">
        <f aca="false">'DI - Tableau 1'!E772</f>
        <v>73</v>
      </c>
      <c r="P772" s="37" t="n">
        <f aca="false">'SK - Tableau 1'!G772</f>
        <v>92</v>
      </c>
      <c r="Q772" s="37" t="n">
        <f aca="false">'ST - Tableau 1'!D772</f>
        <v>93</v>
      </c>
      <c r="R772" s="37" t="n">
        <f aca="false">'EN - Tableau 1'!D772</f>
        <v>53</v>
      </c>
      <c r="S772" s="37" t="n">
        <f aca="false">DU!E772</f>
        <v>83</v>
      </c>
      <c r="T772" s="37" t="n">
        <f aca="false">'PH - Tableau 1'!P772</f>
        <v>81.75</v>
      </c>
      <c r="U772" s="37" t="n">
        <f aca="false">'FO - Tableau 1'!D772</f>
        <v>33</v>
      </c>
      <c r="V772" s="37" t="n">
        <f aca="false">'PA - Tableau 1'!K772</f>
        <v>73.5</v>
      </c>
      <c r="W772" s="37" t="n">
        <f aca="false">'SC - Tableau 1'!L772</f>
        <v>73.5</v>
      </c>
      <c r="X772" s="37" t="n">
        <f aca="false">'DF - Tableau 1'!I772</f>
        <v>72</v>
      </c>
      <c r="Y772" s="37" t="n">
        <f aca="false">PS!F772</f>
        <v>33</v>
      </c>
      <c r="Z772" s="37" t="n">
        <v>50</v>
      </c>
      <c r="AA772" s="37" t="n">
        <v>50</v>
      </c>
      <c r="AB772" s="37" t="n">
        <v>50</v>
      </c>
    </row>
    <row r="773" customFormat="false" ht="14.35" hidden="false" customHeight="true" outlineLevel="0" collapsed="false">
      <c r="A773" s="17" t="s">
        <v>3521</v>
      </c>
      <c r="B773" s="27" t="n">
        <f aca="false">'POSITION - Tableau 1'!B773</f>
        <v>1</v>
      </c>
      <c r="C773" s="35" t="s">
        <v>262</v>
      </c>
      <c r="D773" s="36" t="s">
        <v>4404</v>
      </c>
      <c r="E773" s="27" t="n">
        <f aca="false">YEAR(TOT!A775)</f>
        <v>1987</v>
      </c>
      <c r="F773" s="28" t="n">
        <f aca="false">MONTH(TOT!A775)</f>
        <v>8</v>
      </c>
      <c r="G773" s="28" t="n">
        <f aca="false">DAY(TOT!A775)</f>
        <v>7</v>
      </c>
      <c r="H773" s="37" t="n">
        <v>71</v>
      </c>
      <c r="I773" s="37" t="n">
        <v>200</v>
      </c>
      <c r="J773" s="28"/>
      <c r="K773" s="38" t="n">
        <f aca="false">TOT!FX775</f>
        <v>10900000</v>
      </c>
      <c r="L773" s="28"/>
      <c r="M773" s="37" t="n">
        <f aca="false">'CK - Tableau 1'!F773</f>
        <v>50</v>
      </c>
      <c r="N773" s="37" t="n">
        <f aca="false">'FG - Tableau 1'!E773</f>
        <v>33</v>
      </c>
      <c r="O773" s="37" t="n">
        <f aca="false">'DI - Tableau 1'!E773</f>
        <v>73</v>
      </c>
      <c r="P773" s="37" t="n">
        <f aca="false">'SK - Tableau 1'!G773</f>
        <v>95</v>
      </c>
      <c r="Q773" s="37" t="n">
        <f aca="false">'ST - Tableau 1'!D773</f>
        <v>80</v>
      </c>
      <c r="R773" s="37" t="n">
        <f aca="false">'EN - Tableau 1'!D773</f>
        <v>99</v>
      </c>
      <c r="S773" s="37" t="n">
        <f aca="false">DU!E773</f>
        <v>99</v>
      </c>
      <c r="T773" s="37" t="n">
        <f aca="false">'PH - Tableau 1'!P773</f>
        <v>83.125</v>
      </c>
      <c r="U773" s="37" t="n">
        <f aca="false">'FO - Tableau 1'!D773</f>
        <v>82</v>
      </c>
      <c r="V773" s="37" t="n">
        <f aca="false">'PA - Tableau 1'!K773</f>
        <v>95</v>
      </c>
      <c r="W773" s="37" t="n">
        <f aca="false">'SC - Tableau 1'!L773</f>
        <v>88.5</v>
      </c>
      <c r="X773" s="37" t="n">
        <f aca="false">'DF - Tableau 1'!I773</f>
        <v>62.5</v>
      </c>
      <c r="Y773" s="37" t="n">
        <f aca="false">PS!F773</f>
        <v>69</v>
      </c>
      <c r="Z773" s="37" t="n">
        <v>50</v>
      </c>
      <c r="AA773" s="37" t="n">
        <v>50</v>
      </c>
      <c r="AB773" s="37" t="n">
        <v>50</v>
      </c>
    </row>
    <row r="774" customFormat="false" ht="14.35" hidden="false" customHeight="true" outlineLevel="0" collapsed="false">
      <c r="A774" s="17" t="s">
        <v>3525</v>
      </c>
      <c r="B774" s="27" t="n">
        <f aca="false">'POSITION - Tableau 1'!B774</f>
        <v>8</v>
      </c>
      <c r="C774" s="35" t="s">
        <v>262</v>
      </c>
      <c r="D774" s="36" t="s">
        <v>4404</v>
      </c>
      <c r="E774" s="27" t="n">
        <f aca="false">YEAR(TOT!A776)</f>
        <v>1994</v>
      </c>
      <c r="F774" s="28" t="n">
        <f aca="false">MONTH(TOT!A776)</f>
        <v>2</v>
      </c>
      <c r="G774" s="28" t="n">
        <f aca="false">DAY(TOT!A776)</f>
        <v>18</v>
      </c>
      <c r="H774" s="37" t="n">
        <v>74</v>
      </c>
      <c r="I774" s="37" t="n">
        <v>193</v>
      </c>
      <c r="J774" s="28"/>
      <c r="K774" s="38" t="n">
        <f aca="false">TOT!FX776</f>
        <v>800000</v>
      </c>
      <c r="L774" s="28"/>
      <c r="M774" s="37" t="n">
        <f aca="false">'CK - Tableau 1'!F774</f>
        <v>70</v>
      </c>
      <c r="N774" s="37" t="n">
        <f aca="false">'FG - Tableau 1'!E774</f>
        <v>33</v>
      </c>
      <c r="O774" s="37" t="n">
        <f aca="false">'DI - Tableau 1'!E774</f>
        <v>45</v>
      </c>
      <c r="P774" s="37" t="n">
        <f aca="false">'SK - Tableau 1'!G774</f>
        <v>61</v>
      </c>
      <c r="Q774" s="37" t="n">
        <f aca="false">'ST - Tableau 1'!D774</f>
        <v>49</v>
      </c>
      <c r="R774" s="37" t="n">
        <f aca="false">'EN - Tableau 1'!D774</f>
        <v>33</v>
      </c>
      <c r="S774" s="37" t="n">
        <f aca="false">DU!E774</f>
        <v>88</v>
      </c>
      <c r="T774" s="37" t="n">
        <f aca="false">'PH - Tableau 1'!P774</f>
        <v>61.375</v>
      </c>
      <c r="U774" s="37" t="n">
        <f aca="false">'FO - Tableau 1'!D774</f>
        <v>33</v>
      </c>
      <c r="V774" s="37" t="n">
        <f aca="false">'PA - Tableau 1'!K774</f>
        <v>59</v>
      </c>
      <c r="W774" s="37" t="n">
        <f aca="false">'SC - Tableau 1'!L774</f>
        <v>70</v>
      </c>
      <c r="X774" s="37" t="n">
        <f aca="false">'DF - Tableau 1'!I774</f>
        <v>57.5</v>
      </c>
      <c r="Y774" s="37" t="n">
        <f aca="false">PS!F774</f>
        <v>33</v>
      </c>
      <c r="Z774" s="37" t="n">
        <v>50</v>
      </c>
      <c r="AA774" s="37" t="n">
        <v>50</v>
      </c>
      <c r="AB774" s="37" t="n">
        <v>50</v>
      </c>
    </row>
    <row r="775" customFormat="false" ht="14.35" hidden="false" customHeight="true" outlineLevel="0" collapsed="false">
      <c r="A775" s="17" t="s">
        <v>3529</v>
      </c>
      <c r="B775" s="27" t="n">
        <f aca="false">'POSITION - Tableau 1'!B775</f>
        <v>2</v>
      </c>
      <c r="C775" s="35" t="s">
        <v>283</v>
      </c>
      <c r="D775" s="36" t="s">
        <v>4403</v>
      </c>
      <c r="E775" s="27" t="n">
        <f aca="false">YEAR(TOT!A777)</f>
        <v>1996</v>
      </c>
      <c r="F775" s="28" t="n">
        <f aca="false">MONTH(TOT!A777)</f>
        <v>5</v>
      </c>
      <c r="G775" s="28" t="n">
        <f aca="false">DAY(TOT!A777)</f>
        <v>12</v>
      </c>
      <c r="H775" s="37" t="n">
        <v>72</v>
      </c>
      <c r="I775" s="37" t="n">
        <v>195</v>
      </c>
      <c r="J775" s="28"/>
      <c r="K775" s="38" t="n">
        <f aca="false">TOT!FX777</f>
        <v>832500</v>
      </c>
      <c r="L775" s="28"/>
      <c r="M775" s="37" t="n">
        <f aca="false">'CK - Tableau 1'!F775</f>
        <v>50</v>
      </c>
      <c r="N775" s="37" t="n">
        <f aca="false">'FG - Tableau 1'!E775</f>
        <v>33</v>
      </c>
      <c r="O775" s="37" t="n">
        <f aca="false">'DI - Tableau 1'!E775</f>
        <v>83</v>
      </c>
      <c r="P775" s="37" t="n">
        <f aca="false">'SK - Tableau 1'!G775</f>
        <v>55</v>
      </c>
      <c r="Q775" s="37" t="n">
        <f aca="false">'ST - Tableau 1'!D775</f>
        <v>64</v>
      </c>
      <c r="R775" s="37" t="n">
        <f aca="false">'EN - Tableau 1'!D775</f>
        <v>33</v>
      </c>
      <c r="S775" s="37" t="n">
        <f aca="false">DU!E775</f>
        <v>83</v>
      </c>
      <c r="T775" s="37" t="n">
        <f aca="false">'PH - Tableau 1'!P775</f>
        <v>66.875</v>
      </c>
      <c r="U775" s="37" t="n">
        <f aca="false">'FO - Tableau 1'!D775</f>
        <v>33</v>
      </c>
      <c r="V775" s="37" t="n">
        <f aca="false">'PA - Tableau 1'!K775</f>
        <v>64.5</v>
      </c>
      <c r="W775" s="37" t="n">
        <f aca="false">'SC - Tableau 1'!L775</f>
        <v>73</v>
      </c>
      <c r="X775" s="37" t="n">
        <f aca="false">'DF - Tableau 1'!I775</f>
        <v>59.5</v>
      </c>
      <c r="Y775" s="37" t="n">
        <f aca="false">PS!F775</f>
        <v>47</v>
      </c>
      <c r="Z775" s="37" t="n">
        <v>50</v>
      </c>
      <c r="AA775" s="37" t="n">
        <v>50</v>
      </c>
      <c r="AB775" s="37" t="n">
        <v>50</v>
      </c>
    </row>
    <row r="776" customFormat="false" ht="14.35" hidden="false" customHeight="true" outlineLevel="0" collapsed="false">
      <c r="A776" s="17" t="s">
        <v>3534</v>
      </c>
      <c r="B776" s="27" t="n">
        <f aca="false">'POSITION - Tableau 1'!B776</f>
        <v>4</v>
      </c>
      <c r="C776" s="35" t="s">
        <v>262</v>
      </c>
      <c r="D776" s="36" t="s">
        <v>4403</v>
      </c>
      <c r="E776" s="27" t="n">
        <f aca="false">YEAR(TOT!A778)</f>
        <v>1994</v>
      </c>
      <c r="F776" s="28" t="n">
        <f aca="false">MONTH(TOT!A778)</f>
        <v>5</v>
      </c>
      <c r="G776" s="28" t="n">
        <f aca="false">DAY(TOT!A778)</f>
        <v>19</v>
      </c>
      <c r="H776" s="37" t="n">
        <v>72</v>
      </c>
      <c r="I776" s="37" t="n">
        <v>190</v>
      </c>
      <c r="J776" s="28"/>
      <c r="K776" s="38" t="n">
        <f aca="false">TOT!FX778</f>
        <v>925000</v>
      </c>
      <c r="L776" s="28"/>
      <c r="M776" s="37" t="n">
        <f aca="false">'CK - Tableau 1'!F776</f>
        <v>71</v>
      </c>
      <c r="N776" s="37" t="n">
        <f aca="false">'FG - Tableau 1'!E776</f>
        <v>33</v>
      </c>
      <c r="O776" s="37" t="n">
        <f aca="false">'DI - Tableau 1'!E776</f>
        <v>73</v>
      </c>
      <c r="P776" s="37" t="n">
        <f aca="false">'SK - Tableau 1'!G776</f>
        <v>60</v>
      </c>
      <c r="Q776" s="37" t="n">
        <f aca="false">'ST - Tableau 1'!D776</f>
        <v>55</v>
      </c>
      <c r="R776" s="37" t="n">
        <f aca="false">'EN - Tableau 1'!D776</f>
        <v>46</v>
      </c>
      <c r="S776" s="37" t="n">
        <f aca="false">DU!E776</f>
        <v>81</v>
      </c>
      <c r="T776" s="37" t="n">
        <f aca="false">'PH - Tableau 1'!P776</f>
        <v>79</v>
      </c>
      <c r="U776" s="37" t="n">
        <f aca="false">'FO - Tableau 1'!D776</f>
        <v>53</v>
      </c>
      <c r="V776" s="37" t="n">
        <f aca="false">'PA - Tableau 1'!K776</f>
        <v>47</v>
      </c>
      <c r="W776" s="37" t="n">
        <f aca="false">'SC - Tableau 1'!L776</f>
        <v>60</v>
      </c>
      <c r="X776" s="37" t="n">
        <f aca="false">'DF - Tableau 1'!I776</f>
        <v>60</v>
      </c>
      <c r="Y776" s="37" t="n">
        <f aca="false">PS!F776</f>
        <v>33</v>
      </c>
      <c r="Z776" s="37" t="n">
        <v>50</v>
      </c>
      <c r="AA776" s="37" t="n">
        <v>50</v>
      </c>
      <c r="AB776" s="37" t="n">
        <v>50</v>
      </c>
    </row>
    <row r="777" customFormat="false" ht="14.35" hidden="false" customHeight="true" outlineLevel="0" collapsed="false">
      <c r="A777" s="17" t="s">
        <v>3538</v>
      </c>
      <c r="B777" s="27" t="n">
        <f aca="false">'POSITION - Tableau 1'!B777</f>
        <v>1</v>
      </c>
      <c r="C777" s="35" t="s">
        <v>283</v>
      </c>
      <c r="D777" s="36" t="s">
        <v>4404</v>
      </c>
      <c r="E777" s="27" t="n">
        <f aca="false">YEAR(TOT!A779)</f>
        <v>1994</v>
      </c>
      <c r="F777" s="28" t="n">
        <f aca="false">MONTH(TOT!A779)</f>
        <v>2</v>
      </c>
      <c r="G777" s="28" t="n">
        <f aca="false">DAY(TOT!A779)</f>
        <v>23</v>
      </c>
      <c r="H777" s="37" t="n">
        <v>74</v>
      </c>
      <c r="I777" s="37" t="n">
        <v>220</v>
      </c>
      <c r="J777" s="28"/>
      <c r="K777" s="38" t="n">
        <f aca="false">TOT!FX779</f>
        <v>650000</v>
      </c>
      <c r="L777" s="28"/>
      <c r="M777" s="37" t="n">
        <f aca="false">'CK - Tableau 1'!F777</f>
        <v>73</v>
      </c>
      <c r="N777" s="37" t="n">
        <f aca="false">'FG - Tableau 1'!E777</f>
        <v>33</v>
      </c>
      <c r="O777" s="37" t="n">
        <f aca="false">'DI - Tableau 1'!E777</f>
        <v>73</v>
      </c>
      <c r="P777" s="37" t="n">
        <f aca="false">'SK - Tableau 1'!G777</f>
        <v>48</v>
      </c>
      <c r="Q777" s="37" t="n">
        <f aca="false">'ST - Tableau 1'!D777</f>
        <v>91</v>
      </c>
      <c r="R777" s="37" t="n">
        <f aca="false">'EN - Tableau 1'!D777</f>
        <v>33</v>
      </c>
      <c r="S777" s="37" t="n">
        <f aca="false">DU!E777</f>
        <v>82</v>
      </c>
      <c r="T777" s="37" t="n">
        <f aca="false">'PH - Tableau 1'!P777</f>
        <v>58.625</v>
      </c>
      <c r="U777" s="37" t="n">
        <f aca="false">'FO - Tableau 1'!D777</f>
        <v>53</v>
      </c>
      <c r="V777" s="37" t="n">
        <f aca="false">'PA - Tableau 1'!K777</f>
        <v>60</v>
      </c>
      <c r="W777" s="37" t="n">
        <f aca="false">'SC - Tableau 1'!L777</f>
        <v>53.5</v>
      </c>
      <c r="X777" s="37" t="n">
        <f aca="false">'DF - Tableau 1'!I777</f>
        <v>54.5</v>
      </c>
      <c r="Y777" s="37" t="n">
        <f aca="false">PS!F777</f>
        <v>33</v>
      </c>
      <c r="Z777" s="37" t="n">
        <v>50</v>
      </c>
      <c r="AA777" s="37" t="n">
        <v>50</v>
      </c>
      <c r="AB777" s="37" t="n">
        <v>50</v>
      </c>
    </row>
    <row r="778" customFormat="false" ht="14.35" hidden="false" customHeight="true" outlineLevel="0" collapsed="false">
      <c r="A778" s="17" t="s">
        <v>3542</v>
      </c>
      <c r="B778" s="27" t="n">
        <f aca="false">'POSITION - Tableau 1'!B778</f>
        <v>4</v>
      </c>
      <c r="C778" s="35" t="s">
        <v>283</v>
      </c>
      <c r="D778" s="36" t="s">
        <v>4404</v>
      </c>
      <c r="E778" s="27" t="n">
        <f aca="false">YEAR(TOT!A780)</f>
        <v>1993</v>
      </c>
      <c r="F778" s="28" t="n">
        <f aca="false">MONTH(TOT!A780)</f>
        <v>2</v>
      </c>
      <c r="G778" s="28" t="n">
        <f aca="false">DAY(TOT!A780)</f>
        <v>12</v>
      </c>
      <c r="H778" s="37" t="n">
        <v>73</v>
      </c>
      <c r="I778" s="37" t="n">
        <v>205</v>
      </c>
      <c r="J778" s="28"/>
      <c r="K778" s="38" t="n">
        <f aca="false">TOT!FX780</f>
        <v>660000</v>
      </c>
      <c r="L778" s="28"/>
      <c r="M778" s="37" t="n">
        <f aca="false">'CK - Tableau 1'!F778</f>
        <v>78</v>
      </c>
      <c r="N778" s="37" t="n">
        <f aca="false">'FG - Tableau 1'!E778</f>
        <v>69</v>
      </c>
      <c r="O778" s="37" t="n">
        <f aca="false">'DI - Tableau 1'!E778</f>
        <v>68</v>
      </c>
      <c r="P778" s="37" t="n">
        <f aca="false">'SK - Tableau 1'!G778</f>
        <v>57</v>
      </c>
      <c r="Q778" s="37" t="n">
        <f aca="false">'ST - Tableau 1'!D778</f>
        <v>76</v>
      </c>
      <c r="R778" s="37" t="n">
        <f aca="false">'EN - Tableau 1'!D778</f>
        <v>34</v>
      </c>
      <c r="S778" s="37" t="n">
        <f aca="false">DU!E778</f>
        <v>97</v>
      </c>
      <c r="T778" s="37" t="n">
        <f aca="false">'PH - Tableau 1'!P778</f>
        <v>73</v>
      </c>
      <c r="U778" s="37" t="n">
        <f aca="false">'FO - Tableau 1'!D778</f>
        <v>33</v>
      </c>
      <c r="V778" s="37" t="n">
        <f aca="false">'PA - Tableau 1'!K778</f>
        <v>66</v>
      </c>
      <c r="W778" s="37" t="n">
        <f aca="false">'SC - Tableau 1'!L778</f>
        <v>73</v>
      </c>
      <c r="X778" s="37" t="n">
        <f aca="false">'DF - Tableau 1'!I778</f>
        <v>77</v>
      </c>
      <c r="Y778" s="37" t="n">
        <f aca="false">PS!F778</f>
        <v>33</v>
      </c>
      <c r="Z778" s="37" t="n">
        <v>50</v>
      </c>
      <c r="AA778" s="37" t="n">
        <v>50</v>
      </c>
      <c r="AB778" s="37" t="n">
        <v>50</v>
      </c>
    </row>
    <row r="779" customFormat="false" ht="14.35" hidden="false" customHeight="true" outlineLevel="0" collapsed="false">
      <c r="A779" s="17" t="s">
        <v>3546</v>
      </c>
      <c r="B779" s="27" t="n">
        <f aca="false">'POSITION - Tableau 1'!B779</f>
        <v>8</v>
      </c>
      <c r="C779" s="35" t="s">
        <v>283</v>
      </c>
      <c r="D779" s="36" t="s">
        <v>4404</v>
      </c>
      <c r="E779" s="27" t="n">
        <f aca="false">YEAR(TOT!A781)</f>
        <v>1992</v>
      </c>
      <c r="F779" s="28" t="n">
        <f aca="false">MONTH(TOT!A781)</f>
        <v>4</v>
      </c>
      <c r="G779" s="28" t="n">
        <f aca="false">DAY(TOT!A781)</f>
        <v>18</v>
      </c>
      <c r="H779" s="37" t="n">
        <v>76</v>
      </c>
      <c r="I779" s="37" t="n">
        <v>221</v>
      </c>
      <c r="J779" s="28"/>
      <c r="K779" s="38" t="n">
        <f aca="false">TOT!FX781</f>
        <v>800000</v>
      </c>
      <c r="L779" s="28"/>
      <c r="M779" s="37" t="n">
        <f aca="false">'CK - Tableau 1'!F779</f>
        <v>86</v>
      </c>
      <c r="N779" s="37" t="n">
        <f aca="false">'FG - Tableau 1'!E779</f>
        <v>74</v>
      </c>
      <c r="O779" s="37" t="n">
        <f aca="false">'DI - Tableau 1'!E779</f>
        <v>68</v>
      </c>
      <c r="P779" s="37" t="n">
        <f aca="false">'SK - Tableau 1'!G779</f>
        <v>75</v>
      </c>
      <c r="Q779" s="37" t="n">
        <f aca="false">'ST - Tableau 1'!D779</f>
        <v>85</v>
      </c>
      <c r="R779" s="37" t="n">
        <f aca="false">'EN - Tableau 1'!D779</f>
        <v>33</v>
      </c>
      <c r="S779" s="37" t="n">
        <f aca="false">DU!E779</f>
        <v>94</v>
      </c>
      <c r="T779" s="37" t="n">
        <f aca="false">'PH - Tableau 1'!P779</f>
        <v>72.375</v>
      </c>
      <c r="U779" s="37" t="n">
        <f aca="false">'FO - Tableau 1'!D779</f>
        <v>33</v>
      </c>
      <c r="V779" s="37" t="n">
        <f aca="false">'PA - Tableau 1'!K779</f>
        <v>49</v>
      </c>
      <c r="W779" s="37" t="n">
        <f aca="false">'SC - Tableau 1'!L779</f>
        <v>65</v>
      </c>
      <c r="X779" s="37" t="n">
        <f aca="false">'DF - Tableau 1'!I779</f>
        <v>81</v>
      </c>
      <c r="Y779" s="37" t="n">
        <f aca="false">PS!F779</f>
        <v>33</v>
      </c>
      <c r="Z779" s="37" t="n">
        <v>50</v>
      </c>
      <c r="AA779" s="37" t="n">
        <v>50</v>
      </c>
      <c r="AB779" s="37" t="n">
        <v>50</v>
      </c>
    </row>
    <row r="780" customFormat="false" ht="14.35" hidden="false" customHeight="true" outlineLevel="0" collapsed="false">
      <c r="A780" s="17" t="s">
        <v>3550</v>
      </c>
      <c r="B780" s="27" t="n">
        <f aca="false">'POSITION - Tableau 1'!B780</f>
        <v>4</v>
      </c>
      <c r="C780" s="35" t="s">
        <v>262</v>
      </c>
      <c r="D780" s="36" t="s">
        <v>4404</v>
      </c>
      <c r="E780" s="27" t="n">
        <f aca="false">YEAR(TOT!A782)</f>
        <v>1985</v>
      </c>
      <c r="F780" s="28" t="n">
        <f aca="false">MONTH(TOT!A782)</f>
        <v>3</v>
      </c>
      <c r="G780" s="28" t="n">
        <f aca="false">DAY(TOT!A782)</f>
        <v>31</v>
      </c>
      <c r="H780" s="37" t="n">
        <v>75</v>
      </c>
      <c r="I780" s="37" t="n">
        <v>224</v>
      </c>
      <c r="J780" s="28"/>
      <c r="K780" s="38" t="n">
        <f aca="false">TOT!FX782</f>
        <v>650000</v>
      </c>
      <c r="L780" s="28"/>
      <c r="M780" s="37" t="n">
        <f aca="false">'CK - Tableau 1'!F780</f>
        <v>73</v>
      </c>
      <c r="N780" s="37" t="n">
        <f aca="false">'FG - Tableau 1'!E780</f>
        <v>33</v>
      </c>
      <c r="O780" s="37" t="n">
        <f aca="false">'DI - Tableau 1'!E780</f>
        <v>73</v>
      </c>
      <c r="P780" s="37" t="n">
        <f aca="false">'SK - Tableau 1'!G780</f>
        <v>53</v>
      </c>
      <c r="Q780" s="37" t="n">
        <f aca="false">'ST - Tableau 1'!D780</f>
        <v>91</v>
      </c>
      <c r="R780" s="37" t="n">
        <f aca="false">'EN - Tableau 1'!D780</f>
        <v>33</v>
      </c>
      <c r="S780" s="37" t="n">
        <f aca="false">DU!E780</f>
        <v>81</v>
      </c>
      <c r="T780" s="37" t="n">
        <f aca="false">'PH - Tableau 1'!P780</f>
        <v>52</v>
      </c>
      <c r="U780" s="37" t="n">
        <f aca="false">'FO - Tableau 1'!D780</f>
        <v>53</v>
      </c>
      <c r="V780" s="37" t="n">
        <f aca="false">'PA - Tableau 1'!K780</f>
        <v>47</v>
      </c>
      <c r="W780" s="37" t="n">
        <f aca="false">'SC - Tableau 1'!L780</f>
        <v>53.5</v>
      </c>
      <c r="X780" s="37" t="n">
        <f aca="false">'DF - Tableau 1'!I780</f>
        <v>51</v>
      </c>
      <c r="Y780" s="37" t="n">
        <f aca="false">PS!F780</f>
        <v>33</v>
      </c>
      <c r="Z780" s="37" t="n">
        <v>50</v>
      </c>
      <c r="AA780" s="37" t="n">
        <v>50</v>
      </c>
      <c r="AB780" s="37" t="n">
        <v>50</v>
      </c>
    </row>
    <row r="781" customFormat="false" ht="14.35" hidden="false" customHeight="true" outlineLevel="0" collapsed="false">
      <c r="A781" s="17" t="s">
        <v>3555</v>
      </c>
      <c r="B781" s="27" t="n">
        <f aca="false">'POSITION - Tableau 1'!B781</f>
        <v>1</v>
      </c>
      <c r="C781" s="35" t="s">
        <v>283</v>
      </c>
      <c r="D781" s="36" t="s">
        <v>4403</v>
      </c>
      <c r="E781" s="27" t="n">
        <f aca="false">YEAR(TOT!A783)</f>
        <v>1993</v>
      </c>
      <c r="F781" s="28" t="n">
        <f aca="false">MONTH(TOT!A783)</f>
        <v>4</v>
      </c>
      <c r="G781" s="28" t="n">
        <f aca="false">DAY(TOT!A783)</f>
        <v>19</v>
      </c>
      <c r="H781" s="37" t="n">
        <v>75</v>
      </c>
      <c r="I781" s="37" t="n">
        <v>209</v>
      </c>
      <c r="J781" s="28"/>
      <c r="K781" s="39" t="n">
        <f aca="false">TOT!FX783</f>
        <v>0</v>
      </c>
      <c r="L781" s="28"/>
      <c r="M781" s="37" t="n">
        <f aca="false">'CK - Tableau 1'!F781</f>
        <v>73</v>
      </c>
      <c r="N781" s="37" t="n">
        <f aca="false">'FG - Tableau 1'!E781</f>
        <v>33</v>
      </c>
      <c r="O781" s="37" t="n">
        <f aca="false">'DI - Tableau 1'!E781</f>
        <v>34</v>
      </c>
      <c r="P781" s="37" t="n">
        <f aca="false">'SK - Tableau 1'!G781</f>
        <v>60</v>
      </c>
      <c r="Q781" s="37" t="n">
        <f aca="false">'ST - Tableau 1'!D781</f>
        <v>70</v>
      </c>
      <c r="R781" s="37" t="n">
        <f aca="false">'EN - Tableau 1'!D781</f>
        <v>33</v>
      </c>
      <c r="S781" s="37" t="n">
        <f aca="false">DU!E781</f>
        <v>81</v>
      </c>
      <c r="T781" s="37" t="n">
        <f aca="false">'PH - Tableau 1'!P781</f>
        <v>49.625</v>
      </c>
      <c r="U781" s="37" t="n">
        <f aca="false">'FO - Tableau 1'!D781</f>
        <v>33</v>
      </c>
      <c r="V781" s="37" t="n">
        <f aca="false">'PA - Tableau 1'!K781</f>
        <v>47</v>
      </c>
      <c r="W781" s="37" t="n">
        <f aca="false">'SC - Tableau 1'!L781</f>
        <v>53.5</v>
      </c>
      <c r="X781" s="37" t="n">
        <f aca="false">'DF - Tableau 1'!I781</f>
        <v>47</v>
      </c>
      <c r="Y781" s="37" t="n">
        <f aca="false">PS!F781</f>
        <v>33</v>
      </c>
      <c r="Z781" s="37" t="n">
        <v>50</v>
      </c>
      <c r="AA781" s="37" t="n">
        <v>50</v>
      </c>
      <c r="AB781" s="37" t="n">
        <v>50</v>
      </c>
    </row>
    <row r="782" customFormat="false" ht="14.35" hidden="false" customHeight="true" outlineLevel="0" collapsed="false">
      <c r="A782" s="17" t="s">
        <v>3559</v>
      </c>
      <c r="B782" s="27" t="n">
        <f aca="false">'POSITION - Tableau 1'!B782</f>
        <v>8</v>
      </c>
      <c r="C782" s="35" t="s">
        <v>283</v>
      </c>
      <c r="D782" s="36" t="s">
        <v>4404</v>
      </c>
      <c r="E782" s="27" t="n">
        <f aca="false">YEAR(TOT!A784)</f>
        <v>1988</v>
      </c>
      <c r="F782" s="28" t="n">
        <f aca="false">MONTH(TOT!A784)</f>
        <v>9</v>
      </c>
      <c r="G782" s="28" t="n">
        <f aca="false">DAY(TOT!A784)</f>
        <v>24</v>
      </c>
      <c r="H782" s="37" t="n">
        <v>71</v>
      </c>
      <c r="I782" s="37" t="n">
        <v>195</v>
      </c>
      <c r="J782" s="28"/>
      <c r="K782" s="38" t="n">
        <f aca="false">TOT!FX784</f>
        <v>650000</v>
      </c>
      <c r="L782" s="28"/>
      <c r="M782" s="37" t="n">
        <f aca="false">'CK - Tableau 1'!F782</f>
        <v>79</v>
      </c>
      <c r="N782" s="37" t="n">
        <f aca="false">'FG - Tableau 1'!E782</f>
        <v>81</v>
      </c>
      <c r="O782" s="37" t="n">
        <f aca="false">'DI - Tableau 1'!E782</f>
        <v>50</v>
      </c>
      <c r="P782" s="37" t="n">
        <f aca="false">'SK - Tableau 1'!G782</f>
        <v>51</v>
      </c>
      <c r="Q782" s="37" t="n">
        <f aca="false">'ST - Tableau 1'!D782</f>
        <v>70</v>
      </c>
      <c r="R782" s="37" t="n">
        <f aca="false">'EN - Tableau 1'!D782</f>
        <v>33</v>
      </c>
      <c r="S782" s="37" t="n">
        <f aca="false">DU!E782</f>
        <v>82</v>
      </c>
      <c r="T782" s="37" t="n">
        <f aca="false">'PH - Tableau 1'!P782</f>
        <v>54.625</v>
      </c>
      <c r="U782" s="37" t="n">
        <f aca="false">'FO - Tableau 1'!D782</f>
        <v>33</v>
      </c>
      <c r="V782" s="37" t="n">
        <f aca="false">'PA - Tableau 1'!K782</f>
        <v>53.5</v>
      </c>
      <c r="W782" s="37" t="n">
        <f aca="false">'SC - Tableau 1'!L782</f>
        <v>54</v>
      </c>
      <c r="X782" s="37" t="n">
        <f aca="false">'DF - Tableau 1'!I782</f>
        <v>63</v>
      </c>
      <c r="Y782" s="37" t="n">
        <f aca="false">PS!F782</f>
        <v>33</v>
      </c>
      <c r="Z782" s="37" t="n">
        <v>50</v>
      </c>
      <c r="AA782" s="37" t="n">
        <v>50</v>
      </c>
      <c r="AB782" s="37" t="n">
        <v>50</v>
      </c>
    </row>
    <row r="783" customFormat="false" ht="14.35" hidden="false" customHeight="true" outlineLevel="0" collapsed="false">
      <c r="A783" s="17" t="s">
        <v>3563</v>
      </c>
      <c r="B783" s="27" t="n">
        <f aca="false">'POSITION - Tableau 1'!B783</f>
        <v>8</v>
      </c>
      <c r="C783" s="35" t="s">
        <v>283</v>
      </c>
      <c r="D783" s="36" t="s">
        <v>4404</v>
      </c>
      <c r="E783" s="27" t="n">
        <f aca="false">YEAR(TOT!A785)</f>
        <v>1995</v>
      </c>
      <c r="F783" s="28" t="n">
        <f aca="false">MONTH(TOT!A785)</f>
        <v>3</v>
      </c>
      <c r="G783" s="28" t="n">
        <f aca="false">DAY(TOT!A785)</f>
        <v>7</v>
      </c>
      <c r="H783" s="37" t="n">
        <v>74</v>
      </c>
      <c r="I783" s="37" t="n">
        <v>205</v>
      </c>
      <c r="J783" s="28"/>
      <c r="K783" s="38" t="n">
        <f aca="false">TOT!FX785</f>
        <v>925000</v>
      </c>
      <c r="L783" s="28"/>
      <c r="M783" s="37" t="n">
        <f aca="false">'CK - Tableau 1'!F783</f>
        <v>87</v>
      </c>
      <c r="N783" s="37" t="n">
        <f aca="false">'FG - Tableau 1'!E783</f>
        <v>69</v>
      </c>
      <c r="O783" s="37" t="n">
        <f aca="false">'DI - Tableau 1'!E783</f>
        <v>65</v>
      </c>
      <c r="P783" s="37" t="n">
        <f aca="false">'SK - Tableau 1'!G783</f>
        <v>62</v>
      </c>
      <c r="Q783" s="37" t="n">
        <f aca="false">'ST - Tableau 1'!D783</f>
        <v>70</v>
      </c>
      <c r="R783" s="37" t="n">
        <f aca="false">'EN - Tableau 1'!D783</f>
        <v>56</v>
      </c>
      <c r="S783" s="37" t="n">
        <f aca="false">DU!E783</f>
        <v>85</v>
      </c>
      <c r="T783" s="37" t="n">
        <f aca="false">'PH - Tableau 1'!P783</f>
        <v>67.125</v>
      </c>
      <c r="U783" s="37" t="n">
        <f aca="false">'FO - Tableau 1'!D783</f>
        <v>33</v>
      </c>
      <c r="V783" s="37" t="n">
        <f aca="false">'PA - Tableau 1'!K783</f>
        <v>64.5</v>
      </c>
      <c r="W783" s="37" t="n">
        <f aca="false">'SC - Tableau 1'!L783</f>
        <v>56.5</v>
      </c>
      <c r="X783" s="37" t="n">
        <f aca="false">'DF - Tableau 1'!I783</f>
        <v>71</v>
      </c>
      <c r="Y783" s="37" t="n">
        <f aca="false">PS!F783</f>
        <v>33</v>
      </c>
      <c r="Z783" s="37" t="n">
        <v>50</v>
      </c>
      <c r="AA783" s="37" t="n">
        <v>50</v>
      </c>
      <c r="AB783" s="37" t="n">
        <v>50</v>
      </c>
    </row>
    <row r="784" customFormat="false" ht="14.35" hidden="false" customHeight="true" outlineLevel="0" collapsed="false">
      <c r="A784" s="17" t="s">
        <v>3566</v>
      </c>
      <c r="B784" s="27" t="n">
        <f aca="false">'POSITION - Tableau 1'!B784</f>
        <v>1</v>
      </c>
      <c r="C784" s="35" t="s">
        <v>262</v>
      </c>
      <c r="D784" s="36" t="s">
        <v>4404</v>
      </c>
      <c r="E784" s="27" t="n">
        <f aca="false">YEAR(TOT!A786)</f>
        <v>1990</v>
      </c>
      <c r="F784" s="28" t="n">
        <f aca="false">MONTH(TOT!A786)</f>
        <v>2</v>
      </c>
      <c r="G784" s="28" t="n">
        <f aca="false">DAY(TOT!A786)</f>
        <v>7</v>
      </c>
      <c r="H784" s="37" t="n">
        <v>73</v>
      </c>
      <c r="I784" s="37" t="n">
        <v>194</v>
      </c>
      <c r="J784" s="28"/>
      <c r="K784" s="38" t="n">
        <f aca="false">TOT!FX786</f>
        <v>9500000</v>
      </c>
      <c r="L784" s="28"/>
      <c r="M784" s="37" t="n">
        <f aca="false">'CK - Tableau 1'!F784</f>
        <v>48</v>
      </c>
      <c r="N784" s="37" t="n">
        <f aca="false">'FG - Tableau 1'!E784</f>
        <v>69</v>
      </c>
      <c r="O784" s="37" t="n">
        <f aca="false">'DI - Tableau 1'!E784</f>
        <v>53</v>
      </c>
      <c r="P784" s="37" t="n">
        <f aca="false">'SK - Tableau 1'!G784</f>
        <v>87</v>
      </c>
      <c r="Q784" s="37" t="n">
        <f aca="false">'ST - Tableau 1'!D784</f>
        <v>56</v>
      </c>
      <c r="R784" s="37" t="n">
        <f aca="false">'EN - Tableau 1'!D784</f>
        <v>89</v>
      </c>
      <c r="S784" s="37" t="n">
        <f aca="false">DU!E784</f>
        <v>95</v>
      </c>
      <c r="T784" s="37" t="n">
        <f aca="false">'PH - Tableau 1'!P784</f>
        <v>82.125</v>
      </c>
      <c r="U784" s="37" t="n">
        <f aca="false">'FO - Tableau 1'!D784</f>
        <v>79</v>
      </c>
      <c r="V784" s="37" t="n">
        <f aca="false">'PA - Tableau 1'!K784</f>
        <v>97</v>
      </c>
      <c r="W784" s="37" t="n">
        <f aca="false">'SC - Tableau 1'!L784</f>
        <v>89</v>
      </c>
      <c r="X784" s="37" t="n">
        <f aca="false">'DF - Tableau 1'!I784</f>
        <v>59</v>
      </c>
      <c r="Y784" s="37" t="n">
        <f aca="false">PS!F784</f>
        <v>78.3333333333333</v>
      </c>
      <c r="Z784" s="37" t="n">
        <v>50</v>
      </c>
      <c r="AA784" s="37" t="n">
        <v>50</v>
      </c>
      <c r="AB784" s="37" t="n">
        <v>50</v>
      </c>
    </row>
    <row r="785" customFormat="false" ht="14.35" hidden="false" customHeight="true" outlineLevel="0" collapsed="false">
      <c r="A785" s="17" t="s">
        <v>3570</v>
      </c>
      <c r="B785" s="27" t="n">
        <f aca="false">'POSITION - Tableau 1'!B785</f>
        <v>4</v>
      </c>
      <c r="C785" s="35" t="s">
        <v>1137</v>
      </c>
      <c r="D785" s="36" t="s">
        <v>4404</v>
      </c>
      <c r="E785" s="27" t="n">
        <f aca="false">YEAR(TOT!A787)</f>
        <v>1993</v>
      </c>
      <c r="F785" s="28" t="n">
        <f aca="false">MONTH(TOT!A787)</f>
        <v>3</v>
      </c>
      <c r="G785" s="28" t="n">
        <f aca="false">DAY(TOT!A787)</f>
        <v>21</v>
      </c>
      <c r="H785" s="37" t="n">
        <v>70</v>
      </c>
      <c r="I785" s="37" t="n">
        <v>188</v>
      </c>
      <c r="J785" s="28"/>
      <c r="K785" s="38" t="n">
        <f aca="false">TOT!FX787</f>
        <v>1250000</v>
      </c>
      <c r="L785" s="28"/>
      <c r="M785" s="37" t="n">
        <f aca="false">'CK - Tableau 1'!F785</f>
        <v>54</v>
      </c>
      <c r="N785" s="37" t="n">
        <f aca="false">'FG - Tableau 1'!E785</f>
        <v>33</v>
      </c>
      <c r="O785" s="37" t="n">
        <f aca="false">'DI - Tableau 1'!E785</f>
        <v>86</v>
      </c>
      <c r="P785" s="37" t="n">
        <f aca="false">'SK - Tableau 1'!G785</f>
        <v>85</v>
      </c>
      <c r="Q785" s="37" t="n">
        <f aca="false">'ST - Tableau 1'!D785</f>
        <v>64</v>
      </c>
      <c r="R785" s="37" t="n">
        <f aca="false">'EN - Tableau 1'!D785</f>
        <v>48</v>
      </c>
      <c r="S785" s="37" t="n">
        <f aca="false">DU!E785</f>
        <v>89</v>
      </c>
      <c r="T785" s="37" t="n">
        <f aca="false">'PH - Tableau 1'!P785</f>
        <v>76</v>
      </c>
      <c r="U785" s="37" t="n">
        <f aca="false">'FO - Tableau 1'!D785</f>
        <v>33</v>
      </c>
      <c r="V785" s="37" t="n">
        <f aca="false">'PA - Tableau 1'!K785</f>
        <v>76.5</v>
      </c>
      <c r="W785" s="37" t="n">
        <f aca="false">'SC - Tableau 1'!L785</f>
        <v>83.5</v>
      </c>
      <c r="X785" s="37" t="n">
        <f aca="false">'DF - Tableau 1'!I785</f>
        <v>68</v>
      </c>
      <c r="Y785" s="37" t="n">
        <f aca="false">PS!F785</f>
        <v>33</v>
      </c>
      <c r="Z785" s="37" t="n">
        <v>50</v>
      </c>
      <c r="AA785" s="37" t="n">
        <v>50</v>
      </c>
      <c r="AB785" s="37" t="n">
        <v>50</v>
      </c>
    </row>
    <row r="786" customFormat="false" ht="14.35" hidden="false" customHeight="true" outlineLevel="0" collapsed="false">
      <c r="A786" s="17" t="s">
        <v>3574</v>
      </c>
      <c r="B786" s="27" t="n">
        <f aca="false">'POSITION - Tableau 1'!B786</f>
        <v>2</v>
      </c>
      <c r="C786" s="35" t="s">
        <v>1137</v>
      </c>
      <c r="D786" s="36" t="s">
        <v>4404</v>
      </c>
      <c r="E786" s="27" t="n">
        <f aca="false">YEAR(TOT!A788)</f>
        <v>1992</v>
      </c>
      <c r="F786" s="28" t="n">
        <f aca="false">MONTH(TOT!A788)</f>
        <v>10</v>
      </c>
      <c r="G786" s="28" t="n">
        <f aca="false">DAY(TOT!A788)</f>
        <v>5</v>
      </c>
      <c r="H786" s="37" t="n">
        <v>71</v>
      </c>
      <c r="I786" s="37" t="n">
        <v>192</v>
      </c>
      <c r="J786" s="28"/>
      <c r="K786" s="38" t="n">
        <f aca="false">TOT!FX788</f>
        <v>2000000</v>
      </c>
      <c r="L786" s="28"/>
      <c r="M786" s="37" t="n">
        <f aca="false">'CK - Tableau 1'!F786</f>
        <v>38</v>
      </c>
      <c r="N786" s="37" t="n">
        <f aca="false">'FG - Tableau 1'!E786</f>
        <v>33</v>
      </c>
      <c r="O786" s="37" t="n">
        <f aca="false">'DI - Tableau 1'!E786</f>
        <v>66</v>
      </c>
      <c r="P786" s="37" t="n">
        <f aca="false">'SK - Tableau 1'!G786</f>
        <v>84</v>
      </c>
      <c r="Q786" s="37" t="n">
        <f aca="false">'ST - Tableau 1'!D786</f>
        <v>65</v>
      </c>
      <c r="R786" s="37" t="n">
        <f aca="false">'EN - Tableau 1'!D786</f>
        <v>59</v>
      </c>
      <c r="S786" s="37" t="n">
        <f aca="false">DU!E786</f>
        <v>76</v>
      </c>
      <c r="T786" s="37" t="n">
        <f aca="false">'PH - Tableau 1'!P786</f>
        <v>79.375</v>
      </c>
      <c r="U786" s="37" t="n">
        <f aca="false">'FO - Tableau 1'!D786</f>
        <v>33</v>
      </c>
      <c r="V786" s="37" t="n">
        <f aca="false">'PA - Tableau 1'!K786</f>
        <v>79</v>
      </c>
      <c r="W786" s="37" t="n">
        <f aca="false">'SC - Tableau 1'!L786</f>
        <v>78.5</v>
      </c>
      <c r="X786" s="37" t="n">
        <f aca="false">'DF - Tableau 1'!I786</f>
        <v>66.5</v>
      </c>
      <c r="Y786" s="37" t="n">
        <f aca="false">PS!F786</f>
        <v>93.5</v>
      </c>
      <c r="Z786" s="37" t="n">
        <v>50</v>
      </c>
      <c r="AA786" s="37" t="n">
        <v>50</v>
      </c>
      <c r="AB786" s="37" t="n">
        <v>50</v>
      </c>
    </row>
    <row r="787" customFormat="false" ht="14.35" hidden="false" customHeight="true" outlineLevel="0" collapsed="false">
      <c r="A787" s="17" t="s">
        <v>3579</v>
      </c>
      <c r="B787" s="27" t="n">
        <f aca="false">'POSITION - Tableau 1'!B787</f>
        <v>8</v>
      </c>
      <c r="C787" s="35" t="s">
        <v>262</v>
      </c>
      <c r="D787" s="36" t="s">
        <v>4404</v>
      </c>
      <c r="E787" s="27" t="n">
        <f aca="false">YEAR(TOT!A789)</f>
        <v>1990</v>
      </c>
      <c r="F787" s="28" t="n">
        <f aca="false">MONTH(TOT!A789)</f>
        <v>6</v>
      </c>
      <c r="G787" s="28" t="n">
        <f aca="false">DAY(TOT!A789)</f>
        <v>7</v>
      </c>
      <c r="H787" s="37" t="n">
        <v>71</v>
      </c>
      <c r="I787" s="37" t="n">
        <v>195</v>
      </c>
      <c r="J787" s="28"/>
      <c r="K787" s="38" t="n">
        <f aca="false">TOT!FX789</f>
        <v>4838000</v>
      </c>
      <c r="L787" s="28"/>
      <c r="M787" s="37" t="n">
        <f aca="false">'CK - Tableau 1'!F787</f>
        <v>34</v>
      </c>
      <c r="N787" s="37" t="n">
        <f aca="false">'FG - Tableau 1'!E787</f>
        <v>33</v>
      </c>
      <c r="O787" s="37" t="n">
        <f aca="false">'DI - Tableau 1'!E787</f>
        <v>92</v>
      </c>
      <c r="P787" s="37" t="n">
        <f aca="false">'SK - Tableau 1'!G787</f>
        <v>97</v>
      </c>
      <c r="Q787" s="37" t="n">
        <f aca="false">'ST - Tableau 1'!D787</f>
        <v>70</v>
      </c>
      <c r="R787" s="37" t="n">
        <f aca="false">'EN - Tableau 1'!D787</f>
        <v>90</v>
      </c>
      <c r="S787" s="37" t="n">
        <f aca="false">DU!E787</f>
        <v>90</v>
      </c>
      <c r="T787" s="37" t="n">
        <f aca="false">'PH - Tableau 1'!P787</f>
        <v>74.25</v>
      </c>
      <c r="U787" s="37" t="n">
        <f aca="false">'FO - Tableau 1'!D787</f>
        <v>33</v>
      </c>
      <c r="V787" s="37" t="n">
        <f aca="false">'PA - Tableau 1'!K787</f>
        <v>65.5</v>
      </c>
      <c r="W787" s="37" t="n">
        <f aca="false">'SC - Tableau 1'!L787</f>
        <v>53.5</v>
      </c>
      <c r="X787" s="37" t="n">
        <f aca="false">'DF - Tableau 1'!I787</f>
        <v>77.5</v>
      </c>
      <c r="Y787" s="37" t="n">
        <f aca="false">PS!F787</f>
        <v>33</v>
      </c>
      <c r="Z787" s="37" t="n">
        <v>50</v>
      </c>
      <c r="AA787" s="37" t="n">
        <v>50</v>
      </c>
      <c r="AB787" s="37" t="n">
        <v>50</v>
      </c>
    </row>
    <row r="788" customFormat="false" ht="14.35" hidden="false" customHeight="true" outlineLevel="0" collapsed="false">
      <c r="A788" s="17" t="s">
        <v>3583</v>
      </c>
      <c r="B788" s="27" t="n">
        <f aca="false">'POSITION - Tableau 1'!B788</f>
        <v>4</v>
      </c>
      <c r="C788" s="35" t="s">
        <v>283</v>
      </c>
      <c r="D788" s="36" t="s">
        <v>4404</v>
      </c>
      <c r="E788" s="27" t="n">
        <f aca="false">YEAR(TOT!A790)</f>
        <v>1986</v>
      </c>
      <c r="F788" s="28" t="n">
        <f aca="false">MONTH(TOT!A790)</f>
        <v>12</v>
      </c>
      <c r="G788" s="28" t="n">
        <f aca="false">DAY(TOT!A790)</f>
        <v>23</v>
      </c>
      <c r="H788" s="37" t="n">
        <v>77</v>
      </c>
      <c r="I788" s="37" t="n">
        <v>185</v>
      </c>
      <c r="J788" s="28"/>
      <c r="K788" s="38" t="n">
        <f aca="false">TOT!FX790</f>
        <v>8000000</v>
      </c>
      <c r="L788" s="28"/>
      <c r="M788" s="37" t="n">
        <f aca="false">'CK - Tableau 1'!F788</f>
        <v>70</v>
      </c>
      <c r="N788" s="37" t="n">
        <f aca="false">'FG - Tableau 1'!E788</f>
        <v>61</v>
      </c>
      <c r="O788" s="37" t="n">
        <f aca="false">'DI - Tableau 1'!E788</f>
        <v>75</v>
      </c>
      <c r="P788" s="37" t="n">
        <f aca="false">'SK - Tableau 1'!G788</f>
        <v>79</v>
      </c>
      <c r="Q788" s="37" t="n">
        <f aca="false">'ST - Tableau 1'!D788</f>
        <v>35</v>
      </c>
      <c r="R788" s="37" t="n">
        <f aca="false">'EN - Tableau 1'!D788</f>
        <v>86</v>
      </c>
      <c r="S788" s="37" t="n">
        <f aca="false">DU!E788</f>
        <v>89</v>
      </c>
      <c r="T788" s="37" t="n">
        <f aca="false">'PH - Tableau 1'!P788</f>
        <v>78.375</v>
      </c>
      <c r="U788" s="37" t="n">
        <f aca="false">'FO - Tableau 1'!D788</f>
        <v>62</v>
      </c>
      <c r="V788" s="37" t="n">
        <f aca="false">'PA - Tableau 1'!K788</f>
        <v>82.5</v>
      </c>
      <c r="W788" s="37" t="n">
        <f aca="false">'SC - Tableau 1'!L788</f>
        <v>73.5</v>
      </c>
      <c r="X788" s="37" t="n">
        <f aca="false">'DF - Tableau 1'!I788</f>
        <v>77.5</v>
      </c>
      <c r="Y788" s="37" t="n">
        <f aca="false">PS!F788</f>
        <v>52.5</v>
      </c>
      <c r="Z788" s="37" t="n">
        <v>50</v>
      </c>
      <c r="AA788" s="37" t="n">
        <v>50</v>
      </c>
      <c r="AB788" s="37" t="n">
        <v>50</v>
      </c>
    </row>
    <row r="789" customFormat="false" ht="14.35" hidden="false" customHeight="true" outlineLevel="0" collapsed="false">
      <c r="A789" s="17" t="s">
        <v>3587</v>
      </c>
      <c r="B789" s="27" t="n">
        <f aca="false">'POSITION - Tableau 1'!B789</f>
        <v>1</v>
      </c>
      <c r="C789" s="35" t="s">
        <v>283</v>
      </c>
      <c r="D789" s="36" t="s">
        <v>4403</v>
      </c>
      <c r="E789" s="27" t="n">
        <f aca="false">YEAR(TOT!A791)</f>
        <v>1997</v>
      </c>
      <c r="F789" s="28" t="n">
        <f aca="false">MONTH(TOT!A791)</f>
        <v>10</v>
      </c>
      <c r="G789" s="28" t="n">
        <f aca="false">DAY(TOT!A791)</f>
        <v>30</v>
      </c>
      <c r="H789" s="37" t="n">
        <v>71</v>
      </c>
      <c r="I789" s="37" t="n">
        <v>192</v>
      </c>
      <c r="J789" s="28"/>
      <c r="K789" s="38" t="n">
        <f aca="false">TOT!FX791</f>
        <v>925000</v>
      </c>
      <c r="L789" s="28"/>
      <c r="M789" s="37" t="n">
        <f aca="false">'CK - Tableau 1'!F789</f>
        <v>66</v>
      </c>
      <c r="N789" s="37" t="n">
        <f aca="false">'FG - Tableau 1'!E789</f>
        <v>33</v>
      </c>
      <c r="O789" s="37" t="n">
        <f aca="false">'DI - Tableau 1'!E789</f>
        <v>65</v>
      </c>
      <c r="P789" s="37" t="n">
        <f aca="false">'SK - Tableau 1'!G789</f>
        <v>73</v>
      </c>
      <c r="Q789" s="37" t="n">
        <f aca="false">'ST - Tableau 1'!D789</f>
        <v>65</v>
      </c>
      <c r="R789" s="37" t="n">
        <f aca="false">'EN - Tableau 1'!D789</f>
        <v>33</v>
      </c>
      <c r="S789" s="37" t="n">
        <f aca="false">DU!E789</f>
        <v>88</v>
      </c>
      <c r="T789" s="37" t="n">
        <f aca="false">'PH - Tableau 1'!P789</f>
        <v>65.375</v>
      </c>
      <c r="U789" s="37" t="n">
        <f aca="false">'FO - Tableau 1'!D789</f>
        <v>33</v>
      </c>
      <c r="V789" s="37" t="n">
        <f aca="false">'PA - Tableau 1'!K789</f>
        <v>66</v>
      </c>
      <c r="W789" s="37" t="n">
        <f aca="false">'SC - Tableau 1'!L789</f>
        <v>69.5</v>
      </c>
      <c r="X789" s="37" t="n">
        <f aca="false">'DF - Tableau 1'!I789</f>
        <v>71</v>
      </c>
      <c r="Y789" s="37" t="n">
        <f aca="false">PS!F789</f>
        <v>33</v>
      </c>
      <c r="Z789" s="37" t="n">
        <v>50</v>
      </c>
      <c r="AA789" s="37" t="n">
        <v>50</v>
      </c>
      <c r="AB789" s="37" t="n">
        <v>50</v>
      </c>
    </row>
    <row r="790" customFormat="false" ht="14.35" hidden="false" customHeight="true" outlineLevel="0" collapsed="false">
      <c r="A790" s="17" t="s">
        <v>3591</v>
      </c>
      <c r="B790" s="27" t="n">
        <f aca="false">'POSITION - Tableau 1'!B790</f>
        <v>1</v>
      </c>
      <c r="C790" s="35" t="s">
        <v>262</v>
      </c>
      <c r="D790" s="36" t="s">
        <v>4404</v>
      </c>
      <c r="E790" s="27" t="n">
        <f aca="false">YEAR(TOT!A792)</f>
        <v>1991</v>
      </c>
      <c r="F790" s="28" t="n">
        <f aca="false">MONTH(TOT!A792)</f>
        <v>8</v>
      </c>
      <c r="G790" s="28" t="n">
        <f aca="false">DAY(TOT!A792)</f>
        <v>20</v>
      </c>
      <c r="H790" s="37" t="n">
        <v>73</v>
      </c>
      <c r="I790" s="37" t="n">
        <v>213</v>
      </c>
      <c r="J790" s="28"/>
      <c r="K790" s="38" t="n">
        <f aca="false">TOT!FX792</f>
        <v>650000</v>
      </c>
      <c r="L790" s="28"/>
      <c r="M790" s="37" t="n">
        <f aca="false">'CK - Tableau 1'!F790</f>
        <v>84</v>
      </c>
      <c r="N790" s="37" t="n">
        <f aca="false">'FG - Tableau 1'!E790</f>
        <v>33</v>
      </c>
      <c r="O790" s="37" t="n">
        <f aca="false">'DI - Tableau 1'!E790</f>
        <v>85</v>
      </c>
      <c r="P790" s="37" t="n">
        <f aca="false">'SK - Tableau 1'!G790</f>
        <v>68</v>
      </c>
      <c r="Q790" s="37" t="n">
        <f aca="false">'ST - Tableau 1'!D790</f>
        <v>88</v>
      </c>
      <c r="R790" s="37" t="n">
        <f aca="false">'EN - Tableau 1'!D790</f>
        <v>33</v>
      </c>
      <c r="S790" s="37" t="n">
        <f aca="false">DU!E790</f>
        <v>81</v>
      </c>
      <c r="T790" s="37" t="n">
        <f aca="false">'PH - Tableau 1'!P790</f>
        <v>66.625</v>
      </c>
      <c r="U790" s="37" t="n">
        <f aca="false">'FO - Tableau 1'!D790</f>
        <v>48</v>
      </c>
      <c r="V790" s="37" t="n">
        <f aca="false">'PA - Tableau 1'!K790</f>
        <v>66</v>
      </c>
      <c r="W790" s="37" t="n">
        <f aca="false">'SC - Tableau 1'!L790</f>
        <v>60</v>
      </c>
      <c r="X790" s="37" t="n">
        <f aca="false">'DF - Tableau 1'!I790</f>
        <v>65</v>
      </c>
      <c r="Y790" s="37" t="n">
        <f aca="false">PS!F790</f>
        <v>33</v>
      </c>
      <c r="Z790" s="37" t="n">
        <v>50</v>
      </c>
      <c r="AA790" s="37" t="n">
        <v>50</v>
      </c>
      <c r="AB790" s="37" t="n">
        <v>50</v>
      </c>
    </row>
    <row r="791" customFormat="false" ht="14.35" hidden="false" customHeight="true" outlineLevel="0" collapsed="false">
      <c r="A791" s="17" t="s">
        <v>3595</v>
      </c>
      <c r="B791" s="27" t="n">
        <f aca="false">'POSITION - Tableau 1'!B791</f>
        <v>2</v>
      </c>
      <c r="C791" s="35" t="s">
        <v>262</v>
      </c>
      <c r="D791" s="36" t="s">
        <v>4404</v>
      </c>
      <c r="E791" s="27" t="n">
        <f aca="false">YEAR(TOT!A793)</f>
        <v>1983</v>
      </c>
      <c r="F791" s="28" t="n">
        <f aca="false">MONTH(TOT!A793)</f>
        <v>11</v>
      </c>
      <c r="G791" s="28" t="n">
        <f aca="false">DAY(TOT!A793)</f>
        <v>29</v>
      </c>
      <c r="H791" s="37" t="n">
        <v>72</v>
      </c>
      <c r="I791" s="37" t="n">
        <v>185</v>
      </c>
      <c r="J791" s="28"/>
      <c r="K791" s="38" t="n">
        <f aca="false">TOT!FX793</f>
        <v>650000</v>
      </c>
      <c r="L791" s="28"/>
      <c r="M791" s="37" t="n">
        <f aca="false">'CK - Tableau 1'!F791</f>
        <v>73</v>
      </c>
      <c r="N791" s="37" t="n">
        <f aca="false">'FG - Tableau 1'!E791</f>
        <v>91</v>
      </c>
      <c r="O791" s="37" t="n">
        <f aca="false">'DI - Tableau 1'!E791</f>
        <v>38</v>
      </c>
      <c r="P791" s="37" t="n">
        <f aca="false">'SK - Tableau 1'!G791</f>
        <v>60</v>
      </c>
      <c r="Q791" s="37" t="n">
        <f aca="false">'ST - Tableau 1'!D791</f>
        <v>47</v>
      </c>
      <c r="R791" s="37" t="n">
        <f aca="false">'EN - Tableau 1'!D791</f>
        <v>33</v>
      </c>
      <c r="S791" s="37" t="n">
        <f aca="false">DU!E791</f>
        <v>84</v>
      </c>
      <c r="T791" s="37" t="n">
        <f aca="false">'PH - Tableau 1'!P791</f>
        <v>55</v>
      </c>
      <c r="U791" s="37" t="n">
        <f aca="false">'FO - Tableau 1'!D791</f>
        <v>33</v>
      </c>
      <c r="V791" s="37" t="n">
        <f aca="false">'PA - Tableau 1'!K791</f>
        <v>47</v>
      </c>
      <c r="W791" s="37" t="n">
        <f aca="false">'SC - Tableau 1'!L791</f>
        <v>53.5</v>
      </c>
      <c r="X791" s="37" t="n">
        <f aca="false">'DF - Tableau 1'!I791</f>
        <v>58</v>
      </c>
      <c r="Y791" s="37" t="n">
        <f aca="false">PS!F791</f>
        <v>33</v>
      </c>
      <c r="Z791" s="37" t="n">
        <v>50</v>
      </c>
      <c r="AA791" s="37" t="n">
        <v>50</v>
      </c>
      <c r="AB791" s="37" t="n">
        <v>50</v>
      </c>
    </row>
    <row r="792" customFormat="false" ht="14.35" hidden="false" customHeight="true" outlineLevel="0" collapsed="false">
      <c r="A792" s="17" t="s">
        <v>3599</v>
      </c>
      <c r="B792" s="27" t="n">
        <f aca="false">'POSITION - Tableau 1'!B792</f>
        <v>5</v>
      </c>
      <c r="C792" s="35" t="s">
        <v>283</v>
      </c>
      <c r="D792" s="36" t="s">
        <v>4404</v>
      </c>
      <c r="E792" s="27" t="n">
        <f aca="false">YEAR(TOT!A794)</f>
        <v>1992</v>
      </c>
      <c r="F792" s="28" t="n">
        <f aca="false">MONTH(TOT!A794)</f>
        <v>7</v>
      </c>
      <c r="G792" s="28" t="n">
        <f aca="false">DAY(TOT!A794)</f>
        <v>24</v>
      </c>
      <c r="H792" s="37" t="n">
        <v>73</v>
      </c>
      <c r="I792" s="37" t="n">
        <v>201</v>
      </c>
      <c r="J792" s="28"/>
      <c r="K792" s="38" t="n">
        <f aca="false">TOT!FX794</f>
        <v>700000</v>
      </c>
      <c r="L792" s="28"/>
      <c r="M792" s="37" t="n">
        <f aca="false">'CK - Tableau 1'!F792</f>
        <v>60</v>
      </c>
      <c r="N792" s="37" t="n">
        <f aca="false">'FG - Tableau 1'!E792</f>
        <v>33</v>
      </c>
      <c r="O792" s="37" t="n">
        <f aca="false">'DI - Tableau 1'!E792</f>
        <v>73</v>
      </c>
      <c r="P792" s="37" t="n">
        <f aca="false">'SK - Tableau 1'!G792</f>
        <v>60</v>
      </c>
      <c r="Q792" s="37" t="n">
        <f aca="false">'ST - Tableau 1'!D792</f>
        <v>69</v>
      </c>
      <c r="R792" s="37" t="n">
        <f aca="false">'EN - Tableau 1'!D792</f>
        <v>33</v>
      </c>
      <c r="S792" s="37" t="n">
        <f aca="false">DU!E792</f>
        <v>81</v>
      </c>
      <c r="T792" s="37" t="n">
        <f aca="false">'PH - Tableau 1'!P792</f>
        <v>60.25</v>
      </c>
      <c r="U792" s="37" t="n">
        <f aca="false">'FO - Tableau 1'!D792</f>
        <v>56</v>
      </c>
      <c r="V792" s="37" t="n">
        <f aca="false">'PA - Tableau 1'!K792</f>
        <v>60</v>
      </c>
      <c r="W792" s="37" t="n">
        <f aca="false">'SC - Tableau 1'!L792</f>
        <v>59.5</v>
      </c>
      <c r="X792" s="37" t="n">
        <f aca="false">'DF - Tableau 1'!I792</f>
        <v>60</v>
      </c>
      <c r="Y792" s="37" t="n">
        <f aca="false">PS!F792</f>
        <v>33</v>
      </c>
      <c r="Z792" s="37" t="n">
        <v>50</v>
      </c>
      <c r="AA792" s="37" t="n">
        <v>50</v>
      </c>
      <c r="AB792" s="37" t="n">
        <v>50</v>
      </c>
    </row>
    <row r="793" customFormat="false" ht="14.35" hidden="false" customHeight="true" outlineLevel="0" collapsed="false">
      <c r="A793" s="17" t="s">
        <v>3602</v>
      </c>
      <c r="B793" s="27" t="n">
        <f aca="false">'POSITION - Tableau 1'!B793</f>
        <v>2</v>
      </c>
      <c r="C793" s="35" t="s">
        <v>262</v>
      </c>
      <c r="D793" s="36" t="s">
        <v>4404</v>
      </c>
      <c r="E793" s="27" t="n">
        <f aca="false">YEAR(TOT!A795)</f>
        <v>1992</v>
      </c>
      <c r="F793" s="28" t="n">
        <f aca="false">MONTH(TOT!A795)</f>
        <v>8</v>
      </c>
      <c r="G793" s="28" t="n">
        <f aca="false">DAY(TOT!A795)</f>
        <v>10</v>
      </c>
      <c r="H793" s="37" t="n">
        <v>72</v>
      </c>
      <c r="I793" s="37" t="n">
        <v>193</v>
      </c>
      <c r="J793" s="28"/>
      <c r="K793" s="38" t="n">
        <f aca="false">TOT!FX795</f>
        <v>3500000</v>
      </c>
      <c r="L793" s="28"/>
      <c r="M793" s="37" t="n">
        <f aca="false">'CK - Tableau 1'!F793</f>
        <v>69</v>
      </c>
      <c r="N793" s="37" t="n">
        <f aca="false">'FG - Tableau 1'!E793</f>
        <v>60</v>
      </c>
      <c r="O793" s="37" t="n">
        <f aca="false">'DI - Tableau 1'!E793</f>
        <v>79</v>
      </c>
      <c r="P793" s="37" t="n">
        <f aca="false">'SK - Tableau 1'!G793</f>
        <v>74</v>
      </c>
      <c r="Q793" s="37" t="n">
        <f aca="false">'ST - Tableau 1'!D793</f>
        <v>61</v>
      </c>
      <c r="R793" s="37" t="n">
        <f aca="false">'EN - Tableau 1'!D793</f>
        <v>59</v>
      </c>
      <c r="S793" s="37" t="n">
        <f aca="false">DU!E793</f>
        <v>99</v>
      </c>
      <c r="T793" s="37" t="n">
        <f aca="false">'PH - Tableau 1'!P793</f>
        <v>75.625</v>
      </c>
      <c r="U793" s="37" t="n">
        <f aca="false">'FO - Tableau 1'!D793</f>
        <v>60</v>
      </c>
      <c r="V793" s="37" t="n">
        <f aca="false">'PA - Tableau 1'!K793</f>
        <v>72</v>
      </c>
      <c r="W793" s="37" t="n">
        <f aca="false">'SC - Tableau 1'!L793</f>
        <v>81.5</v>
      </c>
      <c r="X793" s="37" t="n">
        <f aca="false">'DF - Tableau 1'!I793</f>
        <v>61</v>
      </c>
      <c r="Y793" s="37" t="n">
        <f aca="false">PS!F793</f>
        <v>33</v>
      </c>
      <c r="Z793" s="37" t="n">
        <v>50</v>
      </c>
      <c r="AA793" s="37" t="n">
        <v>50</v>
      </c>
      <c r="AB793" s="37" t="n">
        <v>50</v>
      </c>
    </row>
    <row r="794" customFormat="false" ht="14.35" hidden="false" customHeight="true" outlineLevel="0" collapsed="false">
      <c r="A794" s="17" t="s">
        <v>3605</v>
      </c>
      <c r="B794" s="27" t="n">
        <f aca="false">'POSITION - Tableau 1'!B794</f>
        <v>8</v>
      </c>
      <c r="C794" s="35" t="s">
        <v>283</v>
      </c>
      <c r="D794" s="36" t="s">
        <v>4404</v>
      </c>
      <c r="E794" s="27" t="n">
        <f aca="false">YEAR(TOT!A796)</f>
        <v>1987</v>
      </c>
      <c r="F794" s="28" t="n">
        <f aca="false">MONTH(TOT!A796)</f>
        <v>4</v>
      </c>
      <c r="G794" s="28" t="n">
        <f aca="false">DAY(TOT!A796)</f>
        <v>27</v>
      </c>
      <c r="H794" s="37" t="n">
        <v>73</v>
      </c>
      <c r="I794" s="37" t="n">
        <v>201</v>
      </c>
      <c r="J794" s="28"/>
      <c r="K794" s="38" t="n">
        <f aca="false">TOT!FX796</f>
        <v>825000</v>
      </c>
      <c r="L794" s="28"/>
      <c r="M794" s="37" t="n">
        <f aca="false">'CK - Tableau 1'!F794</f>
        <v>60</v>
      </c>
      <c r="N794" s="37" t="n">
        <f aca="false">'FG - Tableau 1'!E794</f>
        <v>33</v>
      </c>
      <c r="O794" s="37" t="n">
        <f aca="false">'DI - Tableau 1'!E794</f>
        <v>65</v>
      </c>
      <c r="P794" s="37" t="n">
        <f aca="false">'SK - Tableau 1'!G794</f>
        <v>65</v>
      </c>
      <c r="Q794" s="37" t="n">
        <f aca="false">'ST - Tableau 1'!D794</f>
        <v>69</v>
      </c>
      <c r="R794" s="37" t="n">
        <f aca="false">'EN - Tableau 1'!D794</f>
        <v>33</v>
      </c>
      <c r="S794" s="37" t="n">
        <f aca="false">DU!E794</f>
        <v>86</v>
      </c>
      <c r="T794" s="37" t="n">
        <f aca="false">'PH - Tableau 1'!P794</f>
        <v>58.125</v>
      </c>
      <c r="U794" s="37" t="n">
        <f aca="false">'FO - Tableau 1'!D794</f>
        <v>33</v>
      </c>
      <c r="V794" s="37" t="n">
        <f aca="false">'PA - Tableau 1'!K794</f>
        <v>54</v>
      </c>
      <c r="W794" s="37" t="n">
        <f aca="false">'SC - Tableau 1'!L794</f>
        <v>51.5</v>
      </c>
      <c r="X794" s="37" t="n">
        <f aca="false">'DF - Tableau 1'!I794</f>
        <v>60</v>
      </c>
      <c r="Y794" s="37" t="n">
        <f aca="false">PS!F794</f>
        <v>33</v>
      </c>
      <c r="Z794" s="37" t="n">
        <v>50</v>
      </c>
      <c r="AA794" s="37" t="n">
        <v>50</v>
      </c>
      <c r="AB794" s="37" t="n">
        <v>50</v>
      </c>
    </row>
    <row r="795" customFormat="false" ht="14.35" hidden="false" customHeight="true" outlineLevel="0" collapsed="false">
      <c r="A795" s="17" t="s">
        <v>3610</v>
      </c>
      <c r="B795" s="27" t="n">
        <f aca="false">'POSITION - Tableau 1'!B795</f>
        <v>8</v>
      </c>
      <c r="C795" s="35" t="s">
        <v>262</v>
      </c>
      <c r="D795" s="36" t="s">
        <v>4404</v>
      </c>
      <c r="E795" s="27" t="n">
        <f aca="false">YEAR(TOT!A797)</f>
        <v>1988</v>
      </c>
      <c r="F795" s="28" t="n">
        <f aca="false">MONTH(TOT!A797)</f>
        <v>6</v>
      </c>
      <c r="G795" s="28" t="n">
        <f aca="false">DAY(TOT!A797)</f>
        <v>4</v>
      </c>
      <c r="H795" s="37" t="n">
        <v>73</v>
      </c>
      <c r="I795" s="37" t="n">
        <v>205</v>
      </c>
      <c r="J795" s="28"/>
      <c r="K795" s="38" t="n">
        <f aca="false">TOT!FX797</f>
        <v>650000</v>
      </c>
      <c r="L795" s="28"/>
      <c r="M795" s="37" t="n">
        <f aca="false">'CK - Tableau 1'!F795</f>
        <v>60</v>
      </c>
      <c r="N795" s="37" t="n">
        <f aca="false">'FG - Tableau 1'!E795</f>
        <v>33</v>
      </c>
      <c r="O795" s="37" t="n">
        <f aca="false">'DI - Tableau 1'!E795</f>
        <v>73</v>
      </c>
      <c r="P795" s="37" t="n">
        <f aca="false">'SK - Tableau 1'!G795</f>
        <v>60</v>
      </c>
      <c r="Q795" s="37" t="n">
        <f aca="false">'ST - Tableau 1'!D795</f>
        <v>76</v>
      </c>
      <c r="R795" s="37" t="n">
        <f aca="false">'EN - Tableau 1'!D795</f>
        <v>33</v>
      </c>
      <c r="S795" s="37" t="n">
        <f aca="false">DU!E795</f>
        <v>79</v>
      </c>
      <c r="T795" s="37" t="n">
        <f aca="false">'PH - Tableau 1'!P795</f>
        <v>60</v>
      </c>
      <c r="U795" s="37" t="n">
        <f aca="false">'FO - Tableau 1'!D795</f>
        <v>33</v>
      </c>
      <c r="V795" s="37" t="n">
        <f aca="false">'PA - Tableau 1'!K795</f>
        <v>53.5</v>
      </c>
      <c r="W795" s="37" t="n">
        <f aca="false">'SC - Tableau 1'!L795</f>
        <v>53</v>
      </c>
      <c r="X795" s="37" t="n">
        <f aca="false">'DF - Tableau 1'!I795</f>
        <v>53.5</v>
      </c>
      <c r="Y795" s="37" t="n">
        <f aca="false">PS!F795</f>
        <v>33</v>
      </c>
      <c r="Z795" s="37" t="n">
        <v>50</v>
      </c>
      <c r="AA795" s="37" t="n">
        <v>50</v>
      </c>
      <c r="AB795" s="37" t="n">
        <v>50</v>
      </c>
    </row>
    <row r="796" customFormat="false" ht="14.35" hidden="false" customHeight="true" outlineLevel="0" collapsed="false">
      <c r="A796" s="17" t="s">
        <v>3613</v>
      </c>
      <c r="B796" s="27" t="n">
        <f aca="false">'POSITION - Tableau 1'!B796</f>
        <v>2</v>
      </c>
      <c r="C796" s="35" t="s">
        <v>262</v>
      </c>
      <c r="D796" s="36" t="s">
        <v>4404</v>
      </c>
      <c r="E796" s="27" t="n">
        <f aca="false">YEAR(TOT!A798)</f>
        <v>1991</v>
      </c>
      <c r="F796" s="28" t="n">
        <f aca="false">MONTH(TOT!A798)</f>
        <v>11</v>
      </c>
      <c r="G796" s="28" t="n">
        <f aca="false">DAY(TOT!A798)</f>
        <v>14</v>
      </c>
      <c r="H796" s="37" t="n">
        <v>71</v>
      </c>
      <c r="I796" s="37" t="n">
        <v>180</v>
      </c>
      <c r="J796" s="28"/>
      <c r="K796" s="38" t="n">
        <f aca="false">TOT!FX798</f>
        <v>6000000</v>
      </c>
      <c r="L796" s="28"/>
      <c r="M796" s="37" t="n">
        <f aca="false">'CK - Tableau 1'!F796</f>
        <v>52</v>
      </c>
      <c r="N796" s="37" t="n">
        <f aca="false">'FG - Tableau 1'!E796</f>
        <v>33</v>
      </c>
      <c r="O796" s="37" t="n">
        <f aca="false">'DI - Tableau 1'!E796</f>
        <v>66</v>
      </c>
      <c r="P796" s="37" t="n">
        <f aca="false">'SK - Tableau 1'!G796</f>
        <v>57</v>
      </c>
      <c r="Q796" s="37" t="n">
        <f aca="false">'ST - Tableau 1'!D796</f>
        <v>45</v>
      </c>
      <c r="R796" s="37" t="n">
        <f aca="false">'EN - Tableau 1'!D796</f>
        <v>92</v>
      </c>
      <c r="S796" s="37" t="n">
        <f aca="false">DU!E796</f>
        <v>93</v>
      </c>
      <c r="T796" s="37" t="n">
        <f aca="false">'PH - Tableau 1'!P796</f>
        <v>77.375</v>
      </c>
      <c r="U796" s="37" t="n">
        <f aca="false">'FO - Tableau 1'!D796</f>
        <v>65</v>
      </c>
      <c r="V796" s="37" t="n">
        <f aca="false">'PA - Tableau 1'!K796</f>
        <v>92</v>
      </c>
      <c r="W796" s="37" t="n">
        <f aca="false">'SC - Tableau 1'!L796</f>
        <v>97</v>
      </c>
      <c r="X796" s="37" t="n">
        <f aca="false">'DF - Tableau 1'!I796</f>
        <v>79</v>
      </c>
      <c r="Y796" s="37" t="n">
        <f aca="false">PS!F796</f>
        <v>61</v>
      </c>
      <c r="Z796" s="37" t="n">
        <v>50</v>
      </c>
      <c r="AA796" s="37" t="n">
        <v>50</v>
      </c>
      <c r="AB796" s="37" t="n">
        <v>50</v>
      </c>
    </row>
    <row r="797" customFormat="false" ht="14.35" hidden="false" customHeight="true" outlineLevel="0" collapsed="false">
      <c r="A797" s="17" t="s">
        <v>3617</v>
      </c>
      <c r="B797" s="27" t="n">
        <f aca="false">'POSITION - Tableau 1'!B797</f>
        <v>2</v>
      </c>
      <c r="C797" s="35" t="s">
        <v>262</v>
      </c>
      <c r="D797" s="36" t="s">
        <v>4404</v>
      </c>
      <c r="E797" s="27" t="n">
        <f aca="false">YEAR(TOT!A799)</f>
        <v>1994</v>
      </c>
      <c r="F797" s="28" t="n">
        <f aca="false">MONTH(TOT!A799)</f>
        <v>2</v>
      </c>
      <c r="G797" s="28" t="n">
        <f aca="false">DAY(TOT!A799)</f>
        <v>15</v>
      </c>
      <c r="H797" s="37" t="n">
        <v>71</v>
      </c>
      <c r="I797" s="37" t="n">
        <v>178</v>
      </c>
      <c r="J797" s="28"/>
      <c r="K797" s="38" t="n">
        <f aca="false">TOT!FX799</f>
        <v>806558</v>
      </c>
      <c r="L797" s="28"/>
      <c r="M797" s="37" t="n">
        <f aca="false">'CK - Tableau 1'!F797</f>
        <v>39</v>
      </c>
      <c r="N797" s="37" t="n">
        <f aca="false">'FG - Tableau 1'!E797</f>
        <v>33</v>
      </c>
      <c r="O797" s="37" t="n">
        <f aca="false">'DI - Tableau 1'!E797</f>
        <v>83</v>
      </c>
      <c r="P797" s="37" t="n">
        <f aca="false">'SK - Tableau 1'!G797</f>
        <v>50</v>
      </c>
      <c r="Q797" s="37" t="n">
        <f aca="false">'ST - Tableau 1'!D797</f>
        <v>42</v>
      </c>
      <c r="R797" s="37" t="n">
        <f aca="false">'EN - Tableau 1'!D797</f>
        <v>33</v>
      </c>
      <c r="S797" s="37" t="n">
        <f aca="false">DU!E797</f>
        <v>85</v>
      </c>
      <c r="T797" s="37" t="n">
        <f aca="false">'PH - Tableau 1'!P797</f>
        <v>68.875</v>
      </c>
      <c r="U797" s="37" t="n">
        <f aca="false">'FO - Tableau 1'!D797</f>
        <v>53</v>
      </c>
      <c r="V797" s="37" t="n">
        <f aca="false">'PA - Tableau 1'!K797</f>
        <v>53.5</v>
      </c>
      <c r="W797" s="37" t="n">
        <f aca="false">'SC - Tableau 1'!L797</f>
        <v>65</v>
      </c>
      <c r="X797" s="37" t="n">
        <f aca="false">'DF - Tableau 1'!I797</f>
        <v>73</v>
      </c>
      <c r="Y797" s="37" t="n">
        <f aca="false">PS!F797</f>
        <v>33</v>
      </c>
      <c r="Z797" s="37" t="n">
        <v>50</v>
      </c>
      <c r="AA797" s="37" t="n">
        <v>50</v>
      </c>
      <c r="AB797" s="37" t="n">
        <v>50</v>
      </c>
    </row>
    <row r="798" customFormat="false" ht="14.35" hidden="false" customHeight="true" outlineLevel="0" collapsed="false">
      <c r="A798" s="17" t="s">
        <v>3620</v>
      </c>
      <c r="B798" s="27" t="n">
        <f aca="false">'POSITION - Tableau 1'!B798</f>
        <v>2</v>
      </c>
      <c r="C798" s="35" t="s">
        <v>366</v>
      </c>
      <c r="D798" s="36" t="s">
        <v>4404</v>
      </c>
      <c r="E798" s="27" t="n">
        <f aca="false">YEAR(TOT!A800)</f>
        <v>1994</v>
      </c>
      <c r="F798" s="28" t="n">
        <f aca="false">MONTH(TOT!A800)</f>
        <v>9</v>
      </c>
      <c r="G798" s="28" t="n">
        <f aca="false">DAY(TOT!A800)</f>
        <v>11</v>
      </c>
      <c r="H798" s="37" t="n">
        <v>74</v>
      </c>
      <c r="I798" s="37" t="n">
        <v>190</v>
      </c>
      <c r="J798" s="28"/>
      <c r="K798" s="38" t="n">
        <f aca="false">TOT!FX800</f>
        <v>2860000</v>
      </c>
      <c r="L798" s="28"/>
      <c r="M798" s="37" t="n">
        <f aca="false">'CK - Tableau 1'!F798</f>
        <v>36</v>
      </c>
      <c r="N798" s="37" t="n">
        <f aca="false">'FG - Tableau 1'!E798</f>
        <v>33</v>
      </c>
      <c r="O798" s="37" t="n">
        <f aca="false">'DI - Tableau 1'!E798</f>
        <v>94</v>
      </c>
      <c r="P798" s="37" t="n">
        <f aca="false">'SK - Tableau 1'!G798</f>
        <v>84</v>
      </c>
      <c r="Q798" s="37" t="n">
        <f aca="false">'ST - Tableau 1'!D798</f>
        <v>45</v>
      </c>
      <c r="R798" s="37" t="n">
        <f aca="false">'EN - Tableau 1'!D798</f>
        <v>69</v>
      </c>
      <c r="S798" s="37" t="n">
        <f aca="false">DU!E798</f>
        <v>99</v>
      </c>
      <c r="T798" s="37" t="n">
        <f aca="false">'PH - Tableau 1'!P798</f>
        <v>86.625</v>
      </c>
      <c r="U798" s="37" t="n">
        <f aca="false">'FO - Tableau 1'!D798</f>
        <v>33</v>
      </c>
      <c r="V798" s="37" t="n">
        <f aca="false">'PA - Tableau 1'!K798</f>
        <v>93</v>
      </c>
      <c r="W798" s="37" t="n">
        <f aca="false">'SC - Tableau 1'!L798</f>
        <v>86</v>
      </c>
      <c r="X798" s="37" t="n">
        <f aca="false">'DF - Tableau 1'!I798</f>
        <v>67</v>
      </c>
      <c r="Y798" s="37" t="n">
        <f aca="false">PS!F798</f>
        <v>68.5</v>
      </c>
      <c r="Z798" s="37" t="n">
        <v>50</v>
      </c>
      <c r="AA798" s="37" t="n">
        <v>50</v>
      </c>
      <c r="AB798" s="37" t="n">
        <v>50</v>
      </c>
    </row>
    <row r="799" customFormat="false" ht="14.35" hidden="false" customHeight="true" outlineLevel="0" collapsed="false">
      <c r="A799" s="17" t="s">
        <v>3625</v>
      </c>
      <c r="B799" s="27" t="n">
        <f aca="false">'POSITION - Tableau 1'!B799</f>
        <v>8</v>
      </c>
      <c r="C799" s="35" t="s">
        <v>262</v>
      </c>
      <c r="D799" s="36" t="s">
        <v>4403</v>
      </c>
      <c r="E799" s="27" t="n">
        <f aca="false">YEAR(TOT!A801)</f>
        <v>1997</v>
      </c>
      <c r="F799" s="28" t="n">
        <f aca="false">MONTH(TOT!A801)</f>
        <v>1</v>
      </c>
      <c r="G799" s="28" t="n">
        <f aca="false">DAY(TOT!A801)</f>
        <v>30</v>
      </c>
      <c r="H799" s="37" t="n">
        <v>72</v>
      </c>
      <c r="I799" s="37" t="n">
        <v>188</v>
      </c>
      <c r="J799" s="28"/>
      <c r="K799" s="38" t="n">
        <f aca="false">TOT!FX801</f>
        <v>925000</v>
      </c>
      <c r="L799" s="28"/>
      <c r="M799" s="37" t="n">
        <f aca="false">'CK - Tableau 1'!F799</f>
        <v>48</v>
      </c>
      <c r="N799" s="37" t="n">
        <f aca="false">'FG - Tableau 1'!E799</f>
        <v>33</v>
      </c>
      <c r="O799" s="37" t="n">
        <f aca="false">'DI - Tableau 1'!E799</f>
        <v>87</v>
      </c>
      <c r="P799" s="37" t="n">
        <f aca="false">'SK - Tableau 1'!G799</f>
        <v>76</v>
      </c>
      <c r="Q799" s="37" t="n">
        <f aca="false">'ST - Tableau 1'!D799</f>
        <v>52</v>
      </c>
      <c r="R799" s="37" t="n">
        <f aca="false">'EN - Tableau 1'!D799</f>
        <v>33</v>
      </c>
      <c r="S799" s="37" t="n">
        <f aca="false">DU!E799</f>
        <v>95</v>
      </c>
      <c r="T799" s="37" t="n">
        <f aca="false">'PH - Tableau 1'!P799</f>
        <v>70.125</v>
      </c>
      <c r="U799" s="37" t="n">
        <f aca="false">'FO - Tableau 1'!D799</f>
        <v>33</v>
      </c>
      <c r="V799" s="37" t="n">
        <f aca="false">'PA - Tableau 1'!K799</f>
        <v>68</v>
      </c>
      <c r="W799" s="37" t="n">
        <f aca="false">'SC - Tableau 1'!L799</f>
        <v>66</v>
      </c>
      <c r="X799" s="37" t="n">
        <f aca="false">'DF - Tableau 1'!I799</f>
        <v>75</v>
      </c>
      <c r="Y799" s="37" t="n">
        <f aca="false">PS!F799</f>
        <v>34.5</v>
      </c>
      <c r="Z799" s="37" t="n">
        <v>50</v>
      </c>
      <c r="AA799" s="37" t="n">
        <v>50</v>
      </c>
      <c r="AB799" s="37" t="n">
        <v>50</v>
      </c>
    </row>
    <row r="800" customFormat="false" ht="14.35" hidden="false" customHeight="true" outlineLevel="0" collapsed="false">
      <c r="A800" s="17" t="s">
        <v>3629</v>
      </c>
      <c r="B800" s="27" t="n">
        <f aca="false">'POSITION - Tableau 1'!B800</f>
        <v>8</v>
      </c>
      <c r="C800" s="35" t="s">
        <v>262</v>
      </c>
      <c r="D800" s="36" t="s">
        <v>4404</v>
      </c>
      <c r="E800" s="27" t="n">
        <f aca="false">YEAR(TOT!A802)</f>
        <v>1989</v>
      </c>
      <c r="F800" s="28" t="n">
        <f aca="false">MONTH(TOT!A802)</f>
        <v>2</v>
      </c>
      <c r="G800" s="28" t="n">
        <f aca="false">DAY(TOT!A802)</f>
        <v>8</v>
      </c>
      <c r="H800" s="37" t="n">
        <v>74</v>
      </c>
      <c r="I800" s="37" t="n">
        <v>214</v>
      </c>
      <c r="J800" s="28"/>
      <c r="K800" s="38" t="n">
        <f aca="false">TOT!FX802</f>
        <v>3100000</v>
      </c>
      <c r="L800" s="28"/>
      <c r="M800" s="37" t="n">
        <f aca="false">'CK - Tableau 1'!F800</f>
        <v>57</v>
      </c>
      <c r="N800" s="37" t="n">
        <f aca="false">'FG - Tableau 1'!E800</f>
        <v>33</v>
      </c>
      <c r="O800" s="37" t="n">
        <f aca="false">'DI - Tableau 1'!E800</f>
        <v>78</v>
      </c>
      <c r="P800" s="37" t="n">
        <f aca="false">'SK - Tableau 1'!G800</f>
        <v>60</v>
      </c>
      <c r="Q800" s="37" t="n">
        <f aca="false">'ST - Tableau 1'!D800</f>
        <v>85</v>
      </c>
      <c r="R800" s="37" t="n">
        <f aca="false">'EN - Tableau 1'!D800</f>
        <v>34</v>
      </c>
      <c r="S800" s="37" t="n">
        <f aca="false">DU!E800</f>
        <v>93</v>
      </c>
      <c r="T800" s="37" t="n">
        <f aca="false">'PH - Tableau 1'!P800</f>
        <v>67.125</v>
      </c>
      <c r="U800" s="37" t="n">
        <f aca="false">'FO - Tableau 1'!D800</f>
        <v>33</v>
      </c>
      <c r="V800" s="37" t="n">
        <f aca="false">'PA - Tableau 1'!K800</f>
        <v>70</v>
      </c>
      <c r="W800" s="37" t="n">
        <f aca="false">'SC - Tableau 1'!L800</f>
        <v>57</v>
      </c>
      <c r="X800" s="37" t="n">
        <f aca="false">'DF - Tableau 1'!I800</f>
        <v>72</v>
      </c>
      <c r="Y800" s="37" t="n">
        <f aca="false">PS!F800</f>
        <v>33</v>
      </c>
      <c r="Z800" s="37" t="n">
        <v>50</v>
      </c>
      <c r="AA800" s="37" t="n">
        <v>50</v>
      </c>
      <c r="AB800" s="37" t="n">
        <v>50</v>
      </c>
    </row>
    <row r="801" customFormat="false" ht="14.35" hidden="false" customHeight="true" outlineLevel="0" collapsed="false">
      <c r="A801" s="17" t="s">
        <v>3633</v>
      </c>
      <c r="B801" s="27" t="n">
        <f aca="false">'POSITION - Tableau 1'!B801</f>
        <v>2</v>
      </c>
      <c r="C801" s="35" t="s">
        <v>499</v>
      </c>
      <c r="D801" s="36" t="s">
        <v>4404</v>
      </c>
      <c r="E801" s="27" t="n">
        <f aca="false">YEAR(TOT!A803)</f>
        <v>1984</v>
      </c>
      <c r="F801" s="28" t="n">
        <f aca="false">MONTH(TOT!A803)</f>
        <v>1</v>
      </c>
      <c r="G801" s="28" t="n">
        <f aca="false">DAY(TOT!A803)</f>
        <v>19</v>
      </c>
      <c r="H801" s="37" t="n">
        <v>72</v>
      </c>
      <c r="I801" s="37" t="n">
        <v>185</v>
      </c>
      <c r="J801" s="28"/>
      <c r="K801" s="38" t="n">
        <f aca="false">TOT!FX803</f>
        <v>2000000</v>
      </c>
      <c r="L801" s="28"/>
      <c r="M801" s="37" t="n">
        <f aca="false">'CK - Tableau 1'!F801</f>
        <v>43</v>
      </c>
      <c r="N801" s="37" t="n">
        <f aca="false">'FG - Tableau 1'!E801</f>
        <v>33</v>
      </c>
      <c r="O801" s="37" t="n">
        <f aca="false">'DI - Tableau 1'!E801</f>
        <v>57</v>
      </c>
      <c r="P801" s="37" t="n">
        <f aca="false">'SK - Tableau 1'!G801</f>
        <v>99</v>
      </c>
      <c r="Q801" s="37" t="n">
        <f aca="false">'ST - Tableau 1'!D801</f>
        <v>47</v>
      </c>
      <c r="R801" s="37" t="n">
        <f aca="false">'EN - Tableau 1'!D801</f>
        <v>41</v>
      </c>
      <c r="S801" s="37" t="n">
        <f aca="false">DU!E801</f>
        <v>99</v>
      </c>
      <c r="T801" s="37" t="n">
        <f aca="false">'PH - Tableau 1'!P801</f>
        <v>83.5</v>
      </c>
      <c r="U801" s="37" t="n">
        <f aca="false">'FO - Tableau 1'!D801</f>
        <v>33</v>
      </c>
      <c r="V801" s="37" t="n">
        <f aca="false">'PA - Tableau 1'!K801</f>
        <v>92.5</v>
      </c>
      <c r="W801" s="37" t="n">
        <f aca="false">'SC - Tableau 1'!L801</f>
        <v>91.5</v>
      </c>
      <c r="X801" s="37" t="n">
        <f aca="false">'DF - Tableau 1'!I801</f>
        <v>61</v>
      </c>
      <c r="Y801" s="37" t="n">
        <f aca="false">PS!F801</f>
        <v>46.5</v>
      </c>
      <c r="Z801" s="37" t="n">
        <v>50</v>
      </c>
      <c r="AA801" s="37" t="n">
        <v>50</v>
      </c>
      <c r="AB801" s="37" t="n">
        <v>50</v>
      </c>
    </row>
    <row r="802" customFormat="false" ht="14.35" hidden="false" customHeight="true" outlineLevel="0" collapsed="false">
      <c r="A802" s="17" t="s">
        <v>3637</v>
      </c>
      <c r="B802" s="27" t="n">
        <f aca="false">'POSITION - Tableau 1'!B802</f>
        <v>8</v>
      </c>
      <c r="C802" s="35" t="s">
        <v>321</v>
      </c>
      <c r="D802" s="36" t="s">
        <v>4404</v>
      </c>
      <c r="E802" s="27" t="n">
        <f aca="false">YEAR(TOT!A804)</f>
        <v>1991</v>
      </c>
      <c r="F802" s="28" t="n">
        <f aca="false">MONTH(TOT!A804)</f>
        <v>1</v>
      </c>
      <c r="G802" s="28" t="n">
        <f aca="false">DAY(TOT!A804)</f>
        <v>27</v>
      </c>
      <c r="H802" s="37" t="n">
        <v>74</v>
      </c>
      <c r="I802" s="37" t="n">
        <v>210</v>
      </c>
      <c r="J802" s="28"/>
      <c r="K802" s="38" t="n">
        <f aca="false">TOT!FX804</f>
        <v>650000</v>
      </c>
      <c r="L802" s="28"/>
      <c r="M802" s="37" t="n">
        <f aca="false">'CK - Tableau 1'!F802</f>
        <v>36</v>
      </c>
      <c r="N802" s="37" t="n">
        <f aca="false">'FG - Tableau 1'!E802</f>
        <v>33</v>
      </c>
      <c r="O802" s="37" t="n">
        <f aca="false">'DI - Tableau 1'!E802</f>
        <v>81</v>
      </c>
      <c r="P802" s="37" t="n">
        <f aca="false">'SK - Tableau 1'!G802</f>
        <v>93</v>
      </c>
      <c r="Q802" s="37" t="n">
        <f aca="false">'ST - Tableau 1'!D802</f>
        <v>79</v>
      </c>
      <c r="R802" s="37" t="n">
        <f aca="false">'EN - Tableau 1'!D802</f>
        <v>33</v>
      </c>
      <c r="S802" s="37" t="n">
        <f aca="false">DU!E802</f>
        <v>83</v>
      </c>
      <c r="T802" s="37" t="n">
        <f aca="false">'PH - Tableau 1'!P802</f>
        <v>75.125</v>
      </c>
      <c r="U802" s="37" t="n">
        <f aca="false">'FO - Tableau 1'!D802</f>
        <v>33</v>
      </c>
      <c r="V802" s="37" t="n">
        <f aca="false">'PA - Tableau 1'!K802</f>
        <v>77.5</v>
      </c>
      <c r="W802" s="37" t="n">
        <f aca="false">'SC - Tableau 1'!L802</f>
        <v>69.5</v>
      </c>
      <c r="X802" s="37" t="n">
        <f aca="false">'DF - Tableau 1'!I802</f>
        <v>84.5</v>
      </c>
      <c r="Y802" s="37" t="n">
        <f aca="false">PS!F802</f>
        <v>57.5</v>
      </c>
      <c r="Z802" s="37" t="n">
        <v>50</v>
      </c>
      <c r="AA802" s="37" t="n">
        <v>50</v>
      </c>
      <c r="AB802" s="37" t="n">
        <v>50</v>
      </c>
    </row>
    <row r="803" customFormat="false" ht="14.35" hidden="false" customHeight="true" outlineLevel="0" collapsed="false">
      <c r="A803" s="17" t="s">
        <v>3642</v>
      </c>
      <c r="B803" s="27" t="n">
        <f aca="false">'POSITION - Tableau 1'!B803</f>
        <v>1</v>
      </c>
      <c r="C803" s="35" t="s">
        <v>283</v>
      </c>
      <c r="D803" s="36" t="s">
        <v>4404</v>
      </c>
      <c r="E803" s="27" t="n">
        <f aca="false">YEAR(TOT!A805)</f>
        <v>1990</v>
      </c>
      <c r="F803" s="28" t="n">
        <f aca="false">MONTH(TOT!A805)</f>
        <v>11</v>
      </c>
      <c r="G803" s="28" t="n">
        <f aca="false">DAY(TOT!A805)</f>
        <v>16</v>
      </c>
      <c r="H803" s="37" t="n">
        <v>72</v>
      </c>
      <c r="I803" s="37" t="n">
        <v>215</v>
      </c>
      <c r="J803" s="28"/>
      <c r="K803" s="38" t="n">
        <f aca="false">TOT!FX805</f>
        <v>775000</v>
      </c>
      <c r="L803" s="28"/>
      <c r="M803" s="37" t="n">
        <f aca="false">'CK - Tableau 1'!F803</f>
        <v>80</v>
      </c>
      <c r="N803" s="37" t="n">
        <f aca="false">'FG - Tableau 1'!E803</f>
        <v>68</v>
      </c>
      <c r="O803" s="37" t="n">
        <f aca="false">'DI - Tableau 1'!E803</f>
        <v>64</v>
      </c>
      <c r="P803" s="37" t="n">
        <f aca="false">'SK - Tableau 1'!G803</f>
        <v>66</v>
      </c>
      <c r="Q803" s="37" t="n">
        <f aca="false">'ST - Tableau 1'!D803</f>
        <v>93</v>
      </c>
      <c r="R803" s="37" t="n">
        <f aca="false">'EN - Tableau 1'!D803</f>
        <v>34</v>
      </c>
      <c r="S803" s="37" t="n">
        <f aca="false">DU!E803</f>
        <v>99</v>
      </c>
      <c r="T803" s="37" t="n">
        <f aca="false">'PH - Tableau 1'!P803</f>
        <v>72.375</v>
      </c>
      <c r="U803" s="37" t="n">
        <f aca="false">'FO - Tableau 1'!D803</f>
        <v>55</v>
      </c>
      <c r="V803" s="37" t="n">
        <f aca="false">'PA - Tableau 1'!K803</f>
        <v>62</v>
      </c>
      <c r="W803" s="37" t="n">
        <f aca="false">'SC - Tableau 1'!L803</f>
        <v>73</v>
      </c>
      <c r="X803" s="37" t="n">
        <f aca="false">'DF - Tableau 1'!I803</f>
        <v>77</v>
      </c>
      <c r="Y803" s="37" t="n">
        <f aca="false">PS!F803</f>
        <v>38</v>
      </c>
      <c r="Z803" s="37" t="n">
        <v>50</v>
      </c>
      <c r="AA803" s="37" t="n">
        <v>50</v>
      </c>
      <c r="AB803" s="37" t="n">
        <v>50</v>
      </c>
    </row>
    <row r="804" customFormat="false" ht="14.35" hidden="false" customHeight="true" outlineLevel="0" collapsed="false">
      <c r="A804" s="17" t="s">
        <v>3646</v>
      </c>
      <c r="B804" s="27" t="n">
        <f aca="false">'POSITION - Tableau 1'!B804</f>
        <v>4</v>
      </c>
      <c r="C804" s="35" t="s">
        <v>1137</v>
      </c>
      <c r="D804" s="36" t="s">
        <v>4404</v>
      </c>
      <c r="E804" s="27" t="n">
        <f aca="false">YEAR(TOT!A806)</f>
        <v>1996</v>
      </c>
      <c r="F804" s="28" t="n">
        <f aca="false">MONTH(TOT!A806)</f>
        <v>10</v>
      </c>
      <c r="G804" s="28" t="n">
        <f aca="false">DAY(TOT!A806)</f>
        <v>8</v>
      </c>
      <c r="H804" s="37" t="n">
        <v>73</v>
      </c>
      <c r="I804" s="37" t="n">
        <v>182</v>
      </c>
      <c r="J804" s="28"/>
      <c r="K804" s="38" t="n">
        <f aca="false">TOT!FX806</f>
        <v>925000</v>
      </c>
      <c r="L804" s="28"/>
      <c r="M804" s="37" t="n">
        <f aca="false">'CK - Tableau 1'!F804</f>
        <v>68</v>
      </c>
      <c r="N804" s="37" t="n">
        <f aca="false">'FG - Tableau 1'!E804</f>
        <v>60</v>
      </c>
      <c r="O804" s="37" t="n">
        <f aca="false">'DI - Tableau 1'!E804</f>
        <v>55</v>
      </c>
      <c r="P804" s="37" t="n">
        <f aca="false">'SK - Tableau 1'!G804</f>
        <v>54</v>
      </c>
      <c r="Q804" s="37" t="n">
        <f aca="false">'ST - Tableau 1'!D804</f>
        <v>40</v>
      </c>
      <c r="R804" s="37" t="n">
        <f aca="false">'EN - Tableau 1'!D804</f>
        <v>49</v>
      </c>
      <c r="S804" s="37" t="n">
        <f aca="false">DU!E804</f>
        <v>99</v>
      </c>
      <c r="T804" s="37" t="n">
        <f aca="false">'PH - Tableau 1'!P804</f>
        <v>79.25</v>
      </c>
      <c r="U804" s="37" t="n">
        <f aca="false">'FO - Tableau 1'!D804</f>
        <v>65</v>
      </c>
      <c r="V804" s="37" t="n">
        <f aca="false">'PA - Tableau 1'!K804</f>
        <v>62.5</v>
      </c>
      <c r="W804" s="37" t="n">
        <f aca="false">'SC - Tableau 1'!L804</f>
        <v>91.5</v>
      </c>
      <c r="X804" s="37" t="n">
        <f aca="false">'DF - Tableau 1'!I804</f>
        <v>78.5</v>
      </c>
      <c r="Y804" s="37" t="n">
        <f aca="false">PS!F804</f>
        <v>33</v>
      </c>
      <c r="Z804" s="37" t="n">
        <v>50</v>
      </c>
      <c r="AA804" s="37" t="n">
        <v>50</v>
      </c>
      <c r="AB804" s="37" t="n">
        <v>50</v>
      </c>
    </row>
    <row r="805" customFormat="false" ht="14.35" hidden="false" customHeight="true" outlineLevel="0" collapsed="false">
      <c r="A805" s="17" t="s">
        <v>3651</v>
      </c>
      <c r="B805" s="27" t="n">
        <f aca="false">'POSITION - Tableau 1'!B805</f>
        <v>5</v>
      </c>
      <c r="C805" s="35" t="s">
        <v>1302</v>
      </c>
      <c r="D805" s="36" t="s">
        <v>4404</v>
      </c>
      <c r="E805" s="27" t="n">
        <f aca="false">YEAR(TOT!A807)</f>
        <v>1993</v>
      </c>
      <c r="F805" s="28" t="n">
        <f aca="false">MONTH(TOT!A807)</f>
        <v>1</v>
      </c>
      <c r="G805" s="28" t="n">
        <f aca="false">DAY(TOT!A807)</f>
        <v>10</v>
      </c>
      <c r="H805" s="37" t="n">
        <v>71</v>
      </c>
      <c r="I805" s="37" t="n">
        <v>188</v>
      </c>
      <c r="J805" s="28"/>
      <c r="K805" s="38" t="n">
        <f aca="false">TOT!FX807</f>
        <v>2450000</v>
      </c>
      <c r="L805" s="28"/>
      <c r="M805" s="37" t="n">
        <f aca="false">'CK - Tableau 1'!F805</f>
        <v>67</v>
      </c>
      <c r="N805" s="37" t="n">
        <f aca="false">'FG - Tableau 1'!E805</f>
        <v>33</v>
      </c>
      <c r="O805" s="37" t="n">
        <f aca="false">'DI - Tableau 1'!E805</f>
        <v>97</v>
      </c>
      <c r="P805" s="37" t="n">
        <f aca="false">'SK - Tableau 1'!G805</f>
        <v>72</v>
      </c>
      <c r="Q805" s="37" t="n">
        <f aca="false">'ST - Tableau 1'!D805</f>
        <v>57</v>
      </c>
      <c r="R805" s="37" t="n">
        <f aca="false">'EN - Tableau 1'!D805</f>
        <v>49</v>
      </c>
      <c r="S805" s="37" t="n">
        <f aca="false">DU!E805</f>
        <v>98</v>
      </c>
      <c r="T805" s="37" t="n">
        <f aca="false">'PH - Tableau 1'!P805</f>
        <v>72.25</v>
      </c>
      <c r="U805" s="37" t="n">
        <f aca="false">'FO - Tableau 1'!D805</f>
        <v>60</v>
      </c>
      <c r="V805" s="37" t="n">
        <f aca="false">'PA - Tableau 1'!K805</f>
        <v>73.5</v>
      </c>
      <c r="W805" s="37" t="n">
        <f aca="false">'SC - Tableau 1'!L805</f>
        <v>72.5</v>
      </c>
      <c r="X805" s="37" t="n">
        <f aca="false">'DF - Tableau 1'!I805</f>
        <v>62</v>
      </c>
      <c r="Y805" s="37" t="n">
        <f aca="false">PS!F805</f>
        <v>37.5</v>
      </c>
      <c r="Z805" s="37" t="n">
        <v>50</v>
      </c>
      <c r="AA805" s="37" t="n">
        <v>50</v>
      </c>
      <c r="AB805" s="37" t="n">
        <v>50</v>
      </c>
    </row>
    <row r="806" customFormat="false" ht="14.35" hidden="false" customHeight="true" outlineLevel="0" collapsed="false">
      <c r="A806" s="17" t="s">
        <v>3657</v>
      </c>
      <c r="B806" s="27" t="n">
        <f aca="false">'POSITION - Tableau 1'!B806</f>
        <v>8</v>
      </c>
      <c r="C806" s="35" t="s">
        <v>321</v>
      </c>
      <c r="D806" s="36" t="s">
        <v>4404</v>
      </c>
      <c r="E806" s="27" t="n">
        <f aca="false">YEAR(TOT!A808)</f>
        <v>1984</v>
      </c>
      <c r="F806" s="28" t="n">
        <f aca="false">MONTH(TOT!A808)</f>
        <v>11</v>
      </c>
      <c r="G806" s="28" t="n">
        <f aca="false">DAY(TOT!A808)</f>
        <v>5</v>
      </c>
      <c r="H806" s="37" t="n">
        <v>70</v>
      </c>
      <c r="I806" s="37" t="n">
        <v>180</v>
      </c>
      <c r="J806" s="28"/>
      <c r="K806" s="38" t="n">
        <f aca="false">TOT!FX808</f>
        <v>5750000</v>
      </c>
      <c r="L806" s="28"/>
      <c r="M806" s="37" t="n">
        <f aca="false">'CK - Tableau 1'!F806</f>
        <v>40</v>
      </c>
      <c r="N806" s="37" t="n">
        <f aca="false">'FG - Tableau 1'!E806</f>
        <v>33</v>
      </c>
      <c r="O806" s="37" t="n">
        <f aca="false">'DI - Tableau 1'!E806</f>
        <v>63</v>
      </c>
      <c r="P806" s="37" t="n">
        <f aca="false">'SK - Tableau 1'!G806</f>
        <v>72</v>
      </c>
      <c r="Q806" s="37" t="n">
        <f aca="false">'ST - Tableau 1'!D806</f>
        <v>49</v>
      </c>
      <c r="R806" s="37" t="n">
        <f aca="false">'EN - Tableau 1'!D806</f>
        <v>33</v>
      </c>
      <c r="S806" s="37" t="n">
        <f aca="false">DU!E806</f>
        <v>87</v>
      </c>
      <c r="T806" s="37" t="n">
        <f aca="false">'PH - Tableau 1'!P806</f>
        <v>64.125</v>
      </c>
      <c r="U806" s="37" t="n">
        <f aca="false">'FO - Tableau 1'!D806</f>
        <v>33</v>
      </c>
      <c r="V806" s="37" t="n">
        <f aca="false">'PA - Tableau 1'!K806</f>
        <v>52.5</v>
      </c>
      <c r="W806" s="37" t="n">
        <f aca="false">'SC - Tableau 1'!L806</f>
        <v>49</v>
      </c>
      <c r="X806" s="37" t="n">
        <f aca="false">'DF - Tableau 1'!I806</f>
        <v>65</v>
      </c>
      <c r="Y806" s="37" t="n">
        <f aca="false">PS!F806</f>
        <v>33</v>
      </c>
      <c r="Z806" s="37" t="n">
        <v>50</v>
      </c>
      <c r="AA806" s="37" t="n">
        <v>50</v>
      </c>
      <c r="AB806" s="37" t="n">
        <v>50</v>
      </c>
    </row>
    <row r="807" customFormat="false" ht="14.35" hidden="false" customHeight="true" outlineLevel="0" collapsed="false">
      <c r="A807" s="17" t="s">
        <v>3661</v>
      </c>
      <c r="B807" s="27" t="n">
        <f aca="false">'POSITION - Tableau 1'!B807</f>
        <v>4</v>
      </c>
      <c r="C807" s="35" t="s">
        <v>1302</v>
      </c>
      <c r="D807" s="36" t="s">
        <v>4404</v>
      </c>
      <c r="E807" s="27" t="n">
        <f aca="false">YEAR(TOT!A809)</f>
        <v>1992</v>
      </c>
      <c r="F807" s="28" t="n">
        <f aca="false">MONTH(TOT!A809)</f>
        <v>1</v>
      </c>
      <c r="G807" s="28" t="n">
        <f aca="false">DAY(TOT!A809)</f>
        <v>21</v>
      </c>
      <c r="H807" s="37" t="n">
        <v>74</v>
      </c>
      <c r="I807" s="37" t="n">
        <v>196</v>
      </c>
      <c r="J807" s="28"/>
      <c r="K807" s="38" t="n">
        <f aca="false">TOT!FX809</f>
        <v>660000</v>
      </c>
      <c r="L807" s="28"/>
      <c r="M807" s="37" t="n">
        <f aca="false">'CK - Tableau 1'!F807</f>
        <v>93</v>
      </c>
      <c r="N807" s="37" t="n">
        <f aca="false">'FG - Tableau 1'!E807</f>
        <v>33</v>
      </c>
      <c r="O807" s="37" t="n">
        <f aca="false">'DI - Tableau 1'!E807</f>
        <v>94</v>
      </c>
      <c r="P807" s="37" t="n">
        <f aca="false">'SK - Tableau 1'!G807</f>
        <v>59</v>
      </c>
      <c r="Q807" s="37" t="n">
        <f aca="false">'ST - Tableau 1'!D807</f>
        <v>54</v>
      </c>
      <c r="R807" s="37" t="n">
        <f aca="false">'EN - Tableau 1'!D807</f>
        <v>33</v>
      </c>
      <c r="S807" s="37" t="n">
        <f aca="false">DU!E807</f>
        <v>90</v>
      </c>
      <c r="T807" s="37" t="n">
        <f aca="false">'PH - Tableau 1'!P807</f>
        <v>66.875</v>
      </c>
      <c r="U807" s="37" t="n">
        <f aca="false">'FO - Tableau 1'!D807</f>
        <v>33</v>
      </c>
      <c r="V807" s="37" t="n">
        <f aca="false">'PA - Tableau 1'!K807</f>
        <v>60</v>
      </c>
      <c r="W807" s="37" t="n">
        <f aca="false">'SC - Tableau 1'!L807</f>
        <v>60</v>
      </c>
      <c r="X807" s="37" t="n">
        <f aca="false">'DF - Tableau 1'!I807</f>
        <v>73</v>
      </c>
      <c r="Y807" s="37" t="n">
        <f aca="false">PS!F807</f>
        <v>33</v>
      </c>
      <c r="Z807" s="37" t="n">
        <v>50</v>
      </c>
      <c r="AA807" s="37" t="n">
        <v>50</v>
      </c>
      <c r="AB807" s="37" t="n">
        <v>50</v>
      </c>
    </row>
    <row r="808" customFormat="false" ht="14.35" hidden="false" customHeight="true" outlineLevel="0" collapsed="false">
      <c r="A808" s="17" t="s">
        <v>3665</v>
      </c>
      <c r="B808" s="27" t="n">
        <f aca="false">'POSITION - Tableau 1'!B808</f>
        <v>2</v>
      </c>
      <c r="C808" s="35" t="s">
        <v>262</v>
      </c>
      <c r="D808" s="36" t="s">
        <v>4404</v>
      </c>
      <c r="E808" s="27" t="n">
        <f aca="false">YEAR(TOT!A810)</f>
        <v>1987</v>
      </c>
      <c r="F808" s="28" t="n">
        <f aca="false">MONTH(TOT!A810)</f>
        <v>2</v>
      </c>
      <c r="G808" s="28" t="n">
        <f aca="false">DAY(TOT!A810)</f>
        <v>14</v>
      </c>
      <c r="H808" s="37" t="n">
        <v>71</v>
      </c>
      <c r="I808" s="37" t="n">
        <v>185</v>
      </c>
      <c r="J808" s="28"/>
      <c r="K808" s="38" t="n">
        <f aca="false">TOT!FX810</f>
        <v>1000000</v>
      </c>
      <c r="L808" s="28"/>
      <c r="M808" s="37" t="n">
        <f aca="false">'CK - Tableau 1'!F808</f>
        <v>52</v>
      </c>
      <c r="N808" s="37" t="n">
        <f aca="false">'FG - Tableau 1'!E808</f>
        <v>33</v>
      </c>
      <c r="O808" s="37" t="n">
        <f aca="false">'DI - Tableau 1'!E808</f>
        <v>94</v>
      </c>
      <c r="P808" s="37" t="n">
        <f aca="false">'SK - Tableau 1'!G808</f>
        <v>57</v>
      </c>
      <c r="Q808" s="37" t="n">
        <f aca="false">'ST - Tableau 1'!D808</f>
        <v>52</v>
      </c>
      <c r="R808" s="37" t="n">
        <f aca="false">'EN - Tableau 1'!D808</f>
        <v>40</v>
      </c>
      <c r="S808" s="37" t="n">
        <f aca="false">DU!E808</f>
        <v>98</v>
      </c>
      <c r="T808" s="37" t="n">
        <f aca="false">'PH - Tableau 1'!P808</f>
        <v>68.375</v>
      </c>
      <c r="U808" s="37" t="n">
        <f aca="false">'FO - Tableau 1'!D808</f>
        <v>33</v>
      </c>
      <c r="V808" s="37" t="n">
        <f aca="false">'PA - Tableau 1'!K808</f>
        <v>71.5</v>
      </c>
      <c r="W808" s="37" t="n">
        <f aca="false">'SC - Tableau 1'!L808</f>
        <v>64.5</v>
      </c>
      <c r="X808" s="37" t="n">
        <f aca="false">'DF - Tableau 1'!I808</f>
        <v>78</v>
      </c>
      <c r="Y808" s="37" t="n">
        <f aca="false">PS!F808</f>
        <v>42</v>
      </c>
      <c r="Z808" s="37" t="n">
        <v>50</v>
      </c>
      <c r="AA808" s="37" t="n">
        <v>50</v>
      </c>
      <c r="AB808" s="37" t="n">
        <v>50</v>
      </c>
    </row>
    <row r="809" customFormat="false" ht="14.35" hidden="false" customHeight="true" outlineLevel="0" collapsed="false">
      <c r="A809" s="17" t="s">
        <v>3668</v>
      </c>
      <c r="B809" s="27" t="n">
        <f aca="false">'POSITION - Tableau 1'!B809</f>
        <v>4</v>
      </c>
      <c r="C809" s="35" t="s">
        <v>262</v>
      </c>
      <c r="D809" s="36" t="s">
        <v>4404</v>
      </c>
      <c r="E809" s="27" t="n">
        <f aca="false">YEAR(TOT!A811)</f>
        <v>1994</v>
      </c>
      <c r="F809" s="28" t="n">
        <f aca="false">MONTH(TOT!A811)</f>
        <v>3</v>
      </c>
      <c r="G809" s="28" t="n">
        <f aca="false">DAY(TOT!A811)</f>
        <v>29</v>
      </c>
      <c r="H809" s="37" t="n">
        <v>76</v>
      </c>
      <c r="I809" s="37" t="n">
        <v>218</v>
      </c>
      <c r="J809" s="28"/>
      <c r="K809" s="38" t="n">
        <f aca="false">TOT!FX811</f>
        <v>2250000</v>
      </c>
      <c r="L809" s="28"/>
      <c r="M809" s="37" t="n">
        <f aca="false">'CK - Tableau 1'!F809</f>
        <v>93</v>
      </c>
      <c r="N809" s="37" t="n">
        <f aca="false">'FG - Tableau 1'!E809</f>
        <v>94</v>
      </c>
      <c r="O809" s="37" t="n">
        <f aca="false">'DI - Tableau 1'!E809</f>
        <v>35</v>
      </c>
      <c r="P809" s="37" t="n">
        <f aca="false">'SK - Tableau 1'!G809</f>
        <v>52</v>
      </c>
      <c r="Q809" s="37" t="n">
        <f aca="false">'ST - Tableau 1'!D809</f>
        <v>81</v>
      </c>
      <c r="R809" s="37" t="n">
        <f aca="false">'EN - Tableau 1'!D809</f>
        <v>59</v>
      </c>
      <c r="S809" s="37" t="n">
        <f aca="false">DU!E809</f>
        <v>98</v>
      </c>
      <c r="T809" s="37" t="n">
        <f aca="false">'PH - Tableau 1'!P809</f>
        <v>69.625</v>
      </c>
      <c r="U809" s="37" t="n">
        <f aca="false">'FO - Tableau 1'!D809</f>
        <v>57</v>
      </c>
      <c r="V809" s="37" t="n">
        <f aca="false">'PA - Tableau 1'!K809</f>
        <v>74</v>
      </c>
      <c r="W809" s="37" t="n">
        <f aca="false">'SC - Tableau 1'!L809</f>
        <v>72.5</v>
      </c>
      <c r="X809" s="37" t="n">
        <f aca="false">'DF - Tableau 1'!I809</f>
        <v>75</v>
      </c>
      <c r="Y809" s="37" t="n">
        <f aca="false">PS!F809</f>
        <v>33</v>
      </c>
      <c r="Z809" s="37" t="n">
        <v>50</v>
      </c>
      <c r="AA809" s="37" t="n">
        <v>50</v>
      </c>
      <c r="AB809" s="37" t="n">
        <v>50</v>
      </c>
    </row>
    <row r="810" customFormat="false" ht="14.35" hidden="false" customHeight="true" outlineLevel="0" collapsed="false">
      <c r="A810" s="17" t="s">
        <v>3671</v>
      </c>
      <c r="B810" s="27" t="n">
        <f aca="false">'POSITION - Tableau 1'!B810</f>
        <v>1</v>
      </c>
      <c r="C810" s="35" t="s">
        <v>372</v>
      </c>
      <c r="D810" s="36" t="s">
        <v>4404</v>
      </c>
      <c r="E810" s="27" t="n">
        <f aca="false">YEAR(TOT!A812)</f>
        <v>1993</v>
      </c>
      <c r="F810" s="28" t="n">
        <f aca="false">MONTH(TOT!A812)</f>
        <v>11</v>
      </c>
      <c r="G810" s="28" t="n">
        <f aca="false">DAY(TOT!A812)</f>
        <v>12</v>
      </c>
      <c r="H810" s="37" t="n">
        <v>74</v>
      </c>
      <c r="I810" s="37" t="n">
        <v>220</v>
      </c>
      <c r="J810" s="28"/>
      <c r="K810" s="38" t="n">
        <f aca="false">TOT!FX812</f>
        <v>3200000</v>
      </c>
      <c r="L810" s="28"/>
      <c r="M810" s="37" t="n">
        <f aca="false">'CK - Tableau 1'!F810</f>
        <v>56</v>
      </c>
      <c r="N810" s="37" t="n">
        <f aca="false">'FG - Tableau 1'!E810</f>
        <v>60</v>
      </c>
      <c r="O810" s="37" t="n">
        <f aca="false">'DI - Tableau 1'!E810</f>
        <v>74</v>
      </c>
      <c r="P810" s="37" t="n">
        <f aca="false">'SK - Tableau 1'!G810</f>
        <v>70</v>
      </c>
      <c r="Q810" s="37" t="n">
        <f aca="false">'ST - Tableau 1'!D810</f>
        <v>91</v>
      </c>
      <c r="R810" s="37" t="n">
        <f aca="false">'EN - Tableau 1'!D810</f>
        <v>81</v>
      </c>
      <c r="S810" s="37" t="n">
        <f aca="false">DU!E810</f>
        <v>95</v>
      </c>
      <c r="T810" s="37" t="n">
        <f aca="false">'PH - Tableau 1'!P810</f>
        <v>80.125</v>
      </c>
      <c r="U810" s="37" t="n">
        <f aca="false">'FO - Tableau 1'!D810</f>
        <v>73</v>
      </c>
      <c r="V810" s="37" t="n">
        <f aca="false">'PA - Tableau 1'!K810</f>
        <v>78</v>
      </c>
      <c r="W810" s="37" t="n">
        <f aca="false">'SC - Tableau 1'!L810</f>
        <v>82.5</v>
      </c>
      <c r="X810" s="37" t="n">
        <f aca="false">'DF - Tableau 1'!I810</f>
        <v>82.5</v>
      </c>
      <c r="Y810" s="37" t="n">
        <f aca="false">PS!F810</f>
        <v>42.5</v>
      </c>
      <c r="Z810" s="37" t="n">
        <v>50</v>
      </c>
      <c r="AA810" s="37" t="n">
        <v>50</v>
      </c>
      <c r="AB810" s="37" t="n">
        <v>50</v>
      </c>
    </row>
    <row r="811" customFormat="false" ht="14.35" hidden="false" customHeight="true" outlineLevel="0" collapsed="false">
      <c r="A811" s="17" t="s">
        <v>3675</v>
      </c>
      <c r="B811" s="27" t="n">
        <f aca="false">'POSITION - Tableau 1'!B811</f>
        <v>4</v>
      </c>
      <c r="C811" s="35" t="s">
        <v>372</v>
      </c>
      <c r="D811" s="36" t="s">
        <v>4403</v>
      </c>
      <c r="E811" s="27" t="n">
        <f aca="false">YEAR(TOT!A813)</f>
        <v>1993</v>
      </c>
      <c r="F811" s="28" t="n">
        <f aca="false">MONTH(TOT!A813)</f>
        <v>3</v>
      </c>
      <c r="G811" s="28" t="n">
        <f aca="false">DAY(TOT!A813)</f>
        <v>23</v>
      </c>
      <c r="H811" s="37" t="n">
        <v>71</v>
      </c>
      <c r="I811" s="37" t="n">
        <v>160</v>
      </c>
      <c r="J811" s="28"/>
      <c r="K811" s="38" t="n">
        <f aca="false">TOT!FX813</f>
        <v>710000</v>
      </c>
      <c r="L811" s="28"/>
      <c r="M811" s="37" t="n">
        <f aca="false">'CK - Tableau 1'!F811</f>
        <v>60</v>
      </c>
      <c r="N811" s="37" t="n">
        <f aca="false">'FG - Tableau 1'!E811</f>
        <v>33</v>
      </c>
      <c r="O811" s="37" t="n">
        <f aca="false">'DI - Tableau 1'!E811</f>
        <v>73</v>
      </c>
      <c r="P811" s="37" t="n">
        <f aca="false">'SK - Tableau 1'!G811</f>
        <v>58</v>
      </c>
      <c r="Q811" s="37" t="n">
        <f aca="false">'ST - Tableau 1'!D811</f>
        <v>33</v>
      </c>
      <c r="R811" s="37" t="n">
        <f aca="false">'EN - Tableau 1'!D811</f>
        <v>33</v>
      </c>
      <c r="S811" s="37" t="n">
        <f aca="false">DU!E811</f>
        <v>83</v>
      </c>
      <c r="T811" s="37" t="n">
        <f aca="false">'PH - Tableau 1'!P811</f>
        <v>63.625</v>
      </c>
      <c r="U811" s="37" t="n">
        <f aca="false">'FO - Tableau 1'!D811</f>
        <v>33</v>
      </c>
      <c r="V811" s="37" t="n">
        <f aca="false">'PA - Tableau 1'!K811</f>
        <v>60</v>
      </c>
      <c r="W811" s="37" t="n">
        <f aca="false">'SC - Tableau 1'!L811</f>
        <v>60</v>
      </c>
      <c r="X811" s="37" t="n">
        <f aca="false">'DF - Tableau 1'!I811</f>
        <v>57.5</v>
      </c>
      <c r="Y811" s="37" t="n">
        <f aca="false">PS!F811</f>
        <v>33</v>
      </c>
      <c r="Z811" s="37" t="n">
        <v>50</v>
      </c>
      <c r="AA811" s="37" t="n">
        <v>50</v>
      </c>
      <c r="AB811" s="37" t="n">
        <v>50</v>
      </c>
    </row>
    <row r="812" customFormat="false" ht="14.35" hidden="false" customHeight="true" outlineLevel="0" collapsed="false">
      <c r="A812" s="17" t="s">
        <v>3678</v>
      </c>
      <c r="B812" s="27" t="n">
        <f aca="false">'POSITION - Tableau 1'!B812</f>
        <v>2</v>
      </c>
      <c r="C812" s="35" t="s">
        <v>532</v>
      </c>
      <c r="D812" s="36" t="s">
        <v>4404</v>
      </c>
      <c r="E812" s="27" t="n">
        <f aca="false">YEAR(TOT!A814)</f>
        <v>1992</v>
      </c>
      <c r="F812" s="28" t="n">
        <f aca="false">MONTH(TOT!A814)</f>
        <v>12</v>
      </c>
      <c r="G812" s="28" t="n">
        <f aca="false">DAY(TOT!A814)</f>
        <v>28</v>
      </c>
      <c r="H812" s="37" t="n">
        <v>74</v>
      </c>
      <c r="I812" s="37" t="n">
        <v>188</v>
      </c>
      <c r="J812" s="28"/>
      <c r="K812" s="38" t="n">
        <f aca="false">TOT!FX814</f>
        <v>800000</v>
      </c>
      <c r="L812" s="28"/>
      <c r="M812" s="37" t="n">
        <f aca="false">'CK - Tableau 1'!F812</f>
        <v>60</v>
      </c>
      <c r="N812" s="37" t="n">
        <f aca="false">'FG - Tableau 1'!E812</f>
        <v>33</v>
      </c>
      <c r="O812" s="37" t="n">
        <f aca="false">'DI - Tableau 1'!E812</f>
        <v>55</v>
      </c>
      <c r="P812" s="37" t="n">
        <f aca="false">'SK - Tableau 1'!G812</f>
        <v>61</v>
      </c>
      <c r="Q812" s="37" t="n">
        <f aca="false">'ST - Tableau 1'!D812</f>
        <v>42</v>
      </c>
      <c r="R812" s="37" t="n">
        <f aca="false">'EN - Tableau 1'!D812</f>
        <v>33</v>
      </c>
      <c r="S812" s="37" t="n">
        <f aca="false">DU!E812</f>
        <v>85</v>
      </c>
      <c r="T812" s="37" t="n">
        <f aca="false">'PH - Tableau 1'!P812</f>
        <v>68.75</v>
      </c>
      <c r="U812" s="37" t="n">
        <f aca="false">'FO - Tableau 1'!D812</f>
        <v>33</v>
      </c>
      <c r="V812" s="37" t="n">
        <f aca="false">'PA - Tableau 1'!K812</f>
        <v>60</v>
      </c>
      <c r="W812" s="37" t="n">
        <f aca="false">'SC - Tableau 1'!L812</f>
        <v>73</v>
      </c>
      <c r="X812" s="37" t="n">
        <f aca="false">'DF - Tableau 1'!I812</f>
        <v>63.5</v>
      </c>
      <c r="Y812" s="37" t="n">
        <f aca="false">PS!F812</f>
        <v>33</v>
      </c>
      <c r="Z812" s="37" t="n">
        <v>50</v>
      </c>
      <c r="AA812" s="37" t="n">
        <v>50</v>
      </c>
      <c r="AB812" s="37" t="n">
        <v>50</v>
      </c>
    </row>
    <row r="813" customFormat="false" ht="14.35" hidden="false" customHeight="true" outlineLevel="0" collapsed="false">
      <c r="A813" s="17" t="s">
        <v>3681</v>
      </c>
      <c r="B813" s="27" t="n">
        <f aca="false">'POSITION - Tableau 1'!B813</f>
        <v>2</v>
      </c>
      <c r="C813" s="35" t="s">
        <v>372</v>
      </c>
      <c r="D813" s="36" t="s">
        <v>4404</v>
      </c>
      <c r="E813" s="27" t="n">
        <f aca="false">YEAR(TOT!A815)</f>
        <v>1992</v>
      </c>
      <c r="F813" s="28" t="n">
        <f aca="false">MONTH(TOT!A815)</f>
        <v>9</v>
      </c>
      <c r="G813" s="28" t="n">
        <f aca="false">DAY(TOT!A815)</f>
        <v>1</v>
      </c>
      <c r="H813" s="37" t="n">
        <v>75</v>
      </c>
      <c r="I813" s="37" t="n">
        <v>210</v>
      </c>
      <c r="J813" s="28"/>
      <c r="K813" s="38" t="n">
        <f aca="false">TOT!FX815</f>
        <v>650000</v>
      </c>
      <c r="L813" s="28"/>
      <c r="M813" s="37" t="n">
        <f aca="false">'CK - Tableau 1'!F813</f>
        <v>62</v>
      </c>
      <c r="N813" s="37" t="n">
        <f aca="false">'FG - Tableau 1'!E813</f>
        <v>33</v>
      </c>
      <c r="O813" s="37" t="n">
        <f aca="false">'DI - Tableau 1'!E813</f>
        <v>78</v>
      </c>
      <c r="P813" s="37" t="n">
        <f aca="false">'SK - Tableau 1'!G813</f>
        <v>53</v>
      </c>
      <c r="Q813" s="37" t="n">
        <f aca="false">'ST - Tableau 1'!D813</f>
        <v>72</v>
      </c>
      <c r="R813" s="37" t="n">
        <f aca="false">'EN - Tableau 1'!D813</f>
        <v>33</v>
      </c>
      <c r="S813" s="37" t="n">
        <f aca="false">DU!E813</f>
        <v>92</v>
      </c>
      <c r="T813" s="37" t="n">
        <f aca="false">'PH - Tableau 1'!P813</f>
        <v>70.25</v>
      </c>
      <c r="U813" s="37" t="n">
        <f aca="false">'FO - Tableau 1'!D813</f>
        <v>60</v>
      </c>
      <c r="V813" s="37" t="n">
        <f aca="false">'PA - Tableau 1'!K813</f>
        <v>66</v>
      </c>
      <c r="W813" s="37" t="n">
        <f aca="false">'SC - Tableau 1'!L813</f>
        <v>73</v>
      </c>
      <c r="X813" s="37" t="n">
        <f aca="false">'DF - Tableau 1'!I813</f>
        <v>78</v>
      </c>
      <c r="Y813" s="37" t="n">
        <f aca="false">PS!F813</f>
        <v>33</v>
      </c>
      <c r="Z813" s="37" t="n">
        <v>50</v>
      </c>
      <c r="AA813" s="37" t="n">
        <v>50</v>
      </c>
      <c r="AB813" s="37" t="n">
        <v>50</v>
      </c>
    </row>
    <row r="814" customFormat="false" ht="14.35" hidden="false" customHeight="true" outlineLevel="0" collapsed="false">
      <c r="A814" s="17" t="s">
        <v>3684</v>
      </c>
      <c r="B814" s="27" t="n">
        <f aca="false">'POSITION - Tableau 1'!B814</f>
        <v>1</v>
      </c>
      <c r="C814" s="35" t="s">
        <v>372</v>
      </c>
      <c r="D814" s="36" t="s">
        <v>4404</v>
      </c>
      <c r="E814" s="27" t="n">
        <f aca="false">YEAR(TOT!A816)</f>
        <v>1982</v>
      </c>
      <c r="F814" s="28" t="n">
        <f aca="false">MONTH(TOT!A816)</f>
        <v>10</v>
      </c>
      <c r="G814" s="28" t="n">
        <f aca="false">DAY(TOT!A816)</f>
        <v>31</v>
      </c>
      <c r="H814" s="37" t="n">
        <v>71</v>
      </c>
      <c r="I814" s="37" t="n">
        <v>193</v>
      </c>
      <c r="J814" s="28"/>
      <c r="K814" s="38" t="n">
        <f aca="false">TOT!FX816</f>
        <v>5000000</v>
      </c>
      <c r="L814" s="28"/>
      <c r="M814" s="37" t="n">
        <f aca="false">'CK - Tableau 1'!F814</f>
        <v>54</v>
      </c>
      <c r="N814" s="37" t="n">
        <f aca="false">'FG - Tableau 1'!E814</f>
        <v>60</v>
      </c>
      <c r="O814" s="37" t="n">
        <f aca="false">'DI - Tableau 1'!E814</f>
        <v>50</v>
      </c>
      <c r="P814" s="37" t="n">
        <f aca="false">'SK - Tableau 1'!G814</f>
        <v>91</v>
      </c>
      <c r="Q814" s="37" t="n">
        <f aca="false">'ST - Tableau 1'!D814</f>
        <v>66</v>
      </c>
      <c r="R814" s="37" t="n">
        <f aca="false">'EN - Tableau 1'!D814</f>
        <v>52</v>
      </c>
      <c r="S814" s="37" t="n">
        <f aca="false">DU!E814</f>
        <v>98</v>
      </c>
      <c r="T814" s="37" t="n">
        <f aca="false">'PH - Tableau 1'!P814</f>
        <v>68.75</v>
      </c>
      <c r="U814" s="37" t="n">
        <f aca="false">'FO - Tableau 1'!D814</f>
        <v>83</v>
      </c>
      <c r="V814" s="37" t="n">
        <f aca="false">'PA - Tableau 1'!K814</f>
        <v>81.5</v>
      </c>
      <c r="W814" s="37" t="n">
        <f aca="false">'SC - Tableau 1'!L814</f>
        <v>70.5</v>
      </c>
      <c r="X814" s="37" t="n">
        <f aca="false">'DF - Tableau 1'!I814</f>
        <v>68</v>
      </c>
      <c r="Y814" s="37" t="n">
        <f aca="false">PS!F814</f>
        <v>33</v>
      </c>
      <c r="Z814" s="37" t="n">
        <v>50</v>
      </c>
      <c r="AA814" s="37" t="n">
        <v>50</v>
      </c>
      <c r="AB814" s="37" t="n">
        <v>50</v>
      </c>
    </row>
    <row r="815" customFormat="false" ht="14.35" hidden="false" customHeight="true" outlineLevel="0" collapsed="false">
      <c r="A815" s="17" t="s">
        <v>3689</v>
      </c>
      <c r="B815" s="27" t="n">
        <f aca="false">'POSITION - Tableau 1'!B815</f>
        <v>2</v>
      </c>
      <c r="C815" s="35" t="s">
        <v>532</v>
      </c>
      <c r="D815" s="36" t="s">
        <v>4404</v>
      </c>
      <c r="E815" s="27" t="n">
        <f aca="false">YEAR(TOT!A817)</f>
        <v>1990</v>
      </c>
      <c r="F815" s="28" t="n">
        <f aca="false">MONTH(TOT!A817)</f>
        <v>12</v>
      </c>
      <c r="G815" s="28" t="n">
        <f aca="false">DAY(TOT!A817)</f>
        <v>1</v>
      </c>
      <c r="H815" s="37" t="n">
        <v>70</v>
      </c>
      <c r="I815" s="37" t="n">
        <v>185</v>
      </c>
      <c r="J815" s="28"/>
      <c r="K815" s="38" t="n">
        <f aca="false">TOT!FX817</f>
        <v>6000000</v>
      </c>
      <c r="L815" s="28"/>
      <c r="M815" s="37" t="n">
        <f aca="false">'CK - Tableau 1'!F815</f>
        <v>52</v>
      </c>
      <c r="N815" s="37" t="n">
        <f aca="false">'FG - Tableau 1'!E815</f>
        <v>68</v>
      </c>
      <c r="O815" s="37" t="n">
        <f aca="false">'DI - Tableau 1'!E815</f>
        <v>74</v>
      </c>
      <c r="P815" s="37" t="n">
        <f aca="false">'SK - Tableau 1'!G815</f>
        <v>87</v>
      </c>
      <c r="Q815" s="37" t="n">
        <f aca="false">'ST - Tableau 1'!D815</f>
        <v>58</v>
      </c>
      <c r="R815" s="37" t="n">
        <f aca="false">'EN - Tableau 1'!D815</f>
        <v>64</v>
      </c>
      <c r="S815" s="37" t="n">
        <f aca="false">DU!E815</f>
        <v>99</v>
      </c>
      <c r="T815" s="37" t="n">
        <f aca="false">'PH - Tableau 1'!P815</f>
        <v>70.875</v>
      </c>
      <c r="U815" s="37" t="n">
        <f aca="false">'FO - Tableau 1'!D815</f>
        <v>33</v>
      </c>
      <c r="V815" s="37" t="n">
        <f aca="false">'PA - Tableau 1'!K815</f>
        <v>58.5</v>
      </c>
      <c r="W815" s="37" t="n">
        <f aca="false">'SC - Tableau 1'!L815</f>
        <v>83.5</v>
      </c>
      <c r="X815" s="37" t="n">
        <f aca="false">'DF - Tableau 1'!I815</f>
        <v>68.5</v>
      </c>
      <c r="Y815" s="37" t="n">
        <f aca="false">PS!F815</f>
        <v>67</v>
      </c>
      <c r="Z815" s="37" t="n">
        <v>50</v>
      </c>
      <c r="AA815" s="37" t="n">
        <v>50</v>
      </c>
      <c r="AB815" s="37" t="n">
        <v>50</v>
      </c>
    </row>
    <row r="816" customFormat="false" ht="14.35" hidden="false" customHeight="true" outlineLevel="0" collapsed="false">
      <c r="A816" s="17" t="s">
        <v>3694</v>
      </c>
      <c r="B816" s="27" t="n">
        <f aca="false">'POSITION - Tableau 1'!B816</f>
        <v>5</v>
      </c>
      <c r="C816" s="35" t="s">
        <v>283</v>
      </c>
      <c r="D816" s="36" t="s">
        <v>4404</v>
      </c>
      <c r="E816" s="27" t="n">
        <f aca="false">YEAR(TOT!A818)</f>
        <v>1988</v>
      </c>
      <c r="F816" s="28" t="n">
        <f aca="false">MONTH(TOT!A818)</f>
        <v>4</v>
      </c>
      <c r="G816" s="28" t="n">
        <f aca="false">DAY(TOT!A818)</f>
        <v>12</v>
      </c>
      <c r="H816" s="37" t="n">
        <v>72</v>
      </c>
      <c r="I816" s="37" t="n">
        <v>200</v>
      </c>
      <c r="J816" s="28"/>
      <c r="K816" s="38" t="n">
        <f aca="false">TOT!FX818</f>
        <v>750000</v>
      </c>
      <c r="L816" s="28"/>
      <c r="M816" s="37" t="n">
        <f aca="false">'CK - Tableau 1'!F816</f>
        <v>93</v>
      </c>
      <c r="N816" s="37" t="n">
        <f aca="false">'FG - Tableau 1'!E816</f>
        <v>61</v>
      </c>
      <c r="O816" s="37" t="n">
        <f aca="false">'DI - Tableau 1'!E816</f>
        <v>43</v>
      </c>
      <c r="P816" s="37" t="n">
        <f aca="false">'SK - Tableau 1'!G816</f>
        <v>58</v>
      </c>
      <c r="Q816" s="37" t="n">
        <f aca="false">'ST - Tableau 1'!D816</f>
        <v>73</v>
      </c>
      <c r="R816" s="37" t="n">
        <f aca="false">'EN - Tableau 1'!D816</f>
        <v>33</v>
      </c>
      <c r="S816" s="37" t="n">
        <f aca="false">DU!E816</f>
        <v>94</v>
      </c>
      <c r="T816" s="37" t="n">
        <f aca="false">'PH - Tableau 1'!P816</f>
        <v>67.625</v>
      </c>
      <c r="U816" s="37" t="n">
        <f aca="false">'FO - Tableau 1'!D816</f>
        <v>57</v>
      </c>
      <c r="V816" s="37" t="n">
        <f aca="false">'PA - Tableau 1'!K816</f>
        <v>66</v>
      </c>
      <c r="W816" s="37" t="n">
        <f aca="false">'SC - Tableau 1'!L816</f>
        <v>72.5</v>
      </c>
      <c r="X816" s="37" t="n">
        <f aca="false">'DF - Tableau 1'!I816</f>
        <v>72</v>
      </c>
      <c r="Y816" s="37" t="n">
        <f aca="false">PS!F816</f>
        <v>33</v>
      </c>
      <c r="Z816" s="37" t="n">
        <v>50</v>
      </c>
      <c r="AA816" s="37" t="n">
        <v>50</v>
      </c>
      <c r="AB816" s="37" t="n">
        <v>50</v>
      </c>
    </row>
    <row r="817" customFormat="false" ht="14.35" hidden="false" customHeight="true" outlineLevel="0" collapsed="false">
      <c r="A817" s="17" t="s">
        <v>3699</v>
      </c>
      <c r="B817" s="27" t="n">
        <f aca="false">'POSITION - Tableau 1'!B817</f>
        <v>8</v>
      </c>
      <c r="C817" s="35" t="s">
        <v>283</v>
      </c>
      <c r="D817" s="36" t="s">
        <v>4404</v>
      </c>
      <c r="E817" s="27" t="n">
        <f aca="false">YEAR(TOT!A819)</f>
        <v>1991</v>
      </c>
      <c r="F817" s="28" t="n">
        <f aca="false">MONTH(TOT!A819)</f>
        <v>4</v>
      </c>
      <c r="G817" s="28" t="n">
        <f aca="false">DAY(TOT!A819)</f>
        <v>12</v>
      </c>
      <c r="H817" s="37" t="n">
        <v>69</v>
      </c>
      <c r="I817" s="37" t="n">
        <v>186</v>
      </c>
      <c r="J817" s="28"/>
      <c r="K817" s="38" t="n">
        <f aca="false">TOT!FX819</f>
        <v>5500000</v>
      </c>
      <c r="L817" s="28"/>
      <c r="M817" s="37" t="n">
        <f aca="false">'CK - Tableau 1'!F817</f>
        <v>53</v>
      </c>
      <c r="N817" s="37" t="n">
        <f aca="false">'FG - Tableau 1'!E817</f>
        <v>33</v>
      </c>
      <c r="O817" s="37" t="n">
        <f aca="false">'DI - Tableau 1'!E817</f>
        <v>67</v>
      </c>
      <c r="P817" s="37" t="n">
        <f aca="false">'SK - Tableau 1'!G817</f>
        <v>76</v>
      </c>
      <c r="Q817" s="37" t="n">
        <f aca="false">'ST - Tableau 1'!D817</f>
        <v>66</v>
      </c>
      <c r="R817" s="37" t="n">
        <f aca="false">'EN - Tableau 1'!D817</f>
        <v>58</v>
      </c>
      <c r="S817" s="37" t="n">
        <f aca="false">DU!E817</f>
        <v>95</v>
      </c>
      <c r="T817" s="37" t="n">
        <f aca="false">'PH - Tableau 1'!P817</f>
        <v>77.875</v>
      </c>
      <c r="U817" s="37" t="n">
        <f aca="false">'FO - Tableau 1'!D817</f>
        <v>33</v>
      </c>
      <c r="V817" s="37" t="n">
        <f aca="false">'PA - Tableau 1'!K817</f>
        <v>88.5</v>
      </c>
      <c r="W817" s="37" t="n">
        <f aca="false">'SC - Tableau 1'!L817</f>
        <v>76.5</v>
      </c>
      <c r="X817" s="37" t="n">
        <f aca="false">'DF - Tableau 1'!I817</f>
        <v>70.5</v>
      </c>
      <c r="Y817" s="37" t="n">
        <f aca="false">PS!F817</f>
        <v>33</v>
      </c>
      <c r="Z817" s="37" t="n">
        <v>50</v>
      </c>
      <c r="AA817" s="37" t="n">
        <v>50</v>
      </c>
      <c r="AB817" s="37" t="n">
        <v>50</v>
      </c>
    </row>
    <row r="818" customFormat="false" ht="14.35" hidden="false" customHeight="true" outlineLevel="0" collapsed="false">
      <c r="A818" s="17" t="s">
        <v>3703</v>
      </c>
      <c r="B818" s="27" t="n">
        <f aca="false">'POSITION - Tableau 1'!B818</f>
        <v>1</v>
      </c>
      <c r="C818" s="35" t="s">
        <v>262</v>
      </c>
      <c r="D818" s="36" t="s">
        <v>4404</v>
      </c>
      <c r="E818" s="27" t="n">
        <f aca="false">YEAR(TOT!A820)</f>
        <v>1985</v>
      </c>
      <c r="F818" s="28" t="n">
        <f aca="false">MONTH(TOT!A820)</f>
        <v>1</v>
      </c>
      <c r="G818" s="28" t="n">
        <f aca="false">DAY(TOT!A820)</f>
        <v>30</v>
      </c>
      <c r="H818" s="37" t="n">
        <v>71</v>
      </c>
      <c r="I818" s="37" t="n">
        <v>186</v>
      </c>
      <c r="J818" s="28"/>
      <c r="K818" s="38" t="n">
        <f aca="false">TOT!FX820</f>
        <v>1300000</v>
      </c>
      <c r="L818" s="28"/>
      <c r="M818" s="37" t="n">
        <f aca="false">'CK - Tableau 1'!F818</f>
        <v>65</v>
      </c>
      <c r="N818" s="37" t="n">
        <f aca="false">'FG - Tableau 1'!E818</f>
        <v>33</v>
      </c>
      <c r="O818" s="37" t="n">
        <f aca="false">'DI - Tableau 1'!E818</f>
        <v>46</v>
      </c>
      <c r="P818" s="37" t="n">
        <f aca="false">'SK - Tableau 1'!G818</f>
        <v>72</v>
      </c>
      <c r="Q818" s="37" t="n">
        <f aca="false">'ST - Tableau 1'!D818</f>
        <v>54</v>
      </c>
      <c r="R818" s="37" t="n">
        <f aca="false">'EN - Tableau 1'!D818</f>
        <v>33</v>
      </c>
      <c r="S818" s="37" t="n">
        <f aca="false">DU!E818</f>
        <v>88</v>
      </c>
      <c r="T818" s="37" t="n">
        <f aca="false">'PH - Tableau 1'!P818</f>
        <v>65</v>
      </c>
      <c r="U818" s="37" t="n">
        <f aca="false">'FO - Tableau 1'!D818</f>
        <v>69</v>
      </c>
      <c r="V818" s="37" t="n">
        <f aca="false">'PA - Tableau 1'!K818</f>
        <v>66</v>
      </c>
      <c r="W818" s="37" t="n">
        <f aca="false">'SC - Tableau 1'!L818</f>
        <v>66</v>
      </c>
      <c r="X818" s="37" t="n">
        <f aca="false">'DF - Tableau 1'!I818</f>
        <v>60</v>
      </c>
      <c r="Y818" s="37" t="n">
        <f aca="false">PS!F818</f>
        <v>33</v>
      </c>
      <c r="Z818" s="37" t="n">
        <v>50</v>
      </c>
      <c r="AA818" s="37" t="n">
        <v>50</v>
      </c>
      <c r="AB818" s="37" t="n">
        <v>50</v>
      </c>
    </row>
    <row r="819" customFormat="false" ht="14.35" hidden="false" customHeight="true" outlineLevel="0" collapsed="false">
      <c r="A819" s="17" t="s">
        <v>3708</v>
      </c>
      <c r="B819" s="27" t="n">
        <f aca="false">'POSITION - Tableau 1'!B819</f>
        <v>1</v>
      </c>
      <c r="C819" s="35" t="s">
        <v>283</v>
      </c>
      <c r="D819" s="36" t="s">
        <v>4403</v>
      </c>
      <c r="E819" s="27" t="n">
        <f aca="false">YEAR(TOT!A821)</f>
        <v>1993</v>
      </c>
      <c r="F819" s="28" t="n">
        <f aca="false">MONTH(TOT!A821)</f>
        <v>9</v>
      </c>
      <c r="G819" s="28" t="n">
        <f aca="false">DAY(TOT!A821)</f>
        <v>14</v>
      </c>
      <c r="H819" s="37" t="n">
        <v>71</v>
      </c>
      <c r="I819" s="37" t="n">
        <v>185</v>
      </c>
      <c r="J819" s="28"/>
      <c r="K819" s="38" t="n">
        <f aca="false">TOT!FX821</f>
        <v>650000</v>
      </c>
      <c r="L819" s="28"/>
      <c r="M819" s="37" t="n">
        <f aca="false">'CK - Tableau 1'!F819</f>
        <v>60</v>
      </c>
      <c r="N819" s="37" t="n">
        <f aca="false">'FG - Tableau 1'!E819</f>
        <v>33</v>
      </c>
      <c r="O819" s="37" t="n">
        <f aca="false">'DI - Tableau 1'!E819</f>
        <v>62</v>
      </c>
      <c r="P819" s="37" t="n">
        <f aca="false">'SK - Tableau 1'!G819</f>
        <v>49</v>
      </c>
      <c r="Q819" s="37" t="n">
        <f aca="false">'ST - Tableau 1'!D819</f>
        <v>52</v>
      </c>
      <c r="R819" s="37" t="n">
        <f aca="false">'EN - Tableau 1'!D819</f>
        <v>33</v>
      </c>
      <c r="S819" s="37" t="n">
        <f aca="false">DU!E819</f>
        <v>82</v>
      </c>
      <c r="T819" s="37" t="n">
        <f aca="false">'PH - Tableau 1'!P819</f>
        <v>50.625</v>
      </c>
      <c r="U819" s="37" t="n">
        <f aca="false">'FO - Tableau 1'!D819</f>
        <v>53</v>
      </c>
      <c r="V819" s="37" t="n">
        <f aca="false">'PA - Tableau 1'!K819</f>
        <v>60</v>
      </c>
      <c r="W819" s="37" t="n">
        <f aca="false">'SC - Tableau 1'!L819</f>
        <v>47</v>
      </c>
      <c r="X819" s="37" t="n">
        <f aca="false">'DF - Tableau 1'!I819</f>
        <v>47.5</v>
      </c>
      <c r="Y819" s="37" t="n">
        <f aca="false">PS!F819</f>
        <v>33</v>
      </c>
      <c r="Z819" s="37" t="n">
        <v>50</v>
      </c>
      <c r="AA819" s="37" t="n">
        <v>50</v>
      </c>
      <c r="AB819" s="37" t="n">
        <v>50</v>
      </c>
    </row>
    <row r="820" customFormat="false" ht="14.35" hidden="false" customHeight="true" outlineLevel="0" collapsed="false">
      <c r="A820" s="17" t="s">
        <v>3712</v>
      </c>
      <c r="B820" s="27" t="n">
        <f aca="false">'POSITION - Tableau 1'!B820</f>
        <v>8</v>
      </c>
      <c r="C820" s="35" t="s">
        <v>262</v>
      </c>
      <c r="D820" s="36" t="s">
        <v>4403</v>
      </c>
      <c r="E820" s="27" t="n">
        <f aca="false">YEAR(TOT!A822)</f>
        <v>1996</v>
      </c>
      <c r="F820" s="28" t="n">
        <f aca="false">MONTH(TOT!A822)</f>
        <v>12</v>
      </c>
      <c r="G820" s="28" t="n">
        <f aca="false">DAY(TOT!A822)</f>
        <v>22</v>
      </c>
      <c r="H820" s="37" t="n">
        <v>72</v>
      </c>
      <c r="I820" s="37" t="n">
        <v>208</v>
      </c>
      <c r="J820" s="28"/>
      <c r="K820" s="38" t="n">
        <f aca="false">TOT!FX822</f>
        <v>925000</v>
      </c>
      <c r="L820" s="28"/>
      <c r="M820" s="37" t="n">
        <f aca="false">'CK - Tableau 1'!F820</f>
        <v>66</v>
      </c>
      <c r="N820" s="37" t="n">
        <f aca="false">'FG - Tableau 1'!E820</f>
        <v>33</v>
      </c>
      <c r="O820" s="37" t="n">
        <f aca="false">'DI - Tableau 1'!E820</f>
        <v>86</v>
      </c>
      <c r="P820" s="37" t="n">
        <f aca="false">'SK - Tableau 1'!G820</f>
        <v>56</v>
      </c>
      <c r="Q820" s="37" t="n">
        <f aca="false">'ST - Tableau 1'!D820</f>
        <v>86</v>
      </c>
      <c r="R820" s="37" t="n">
        <f aca="false">'EN - Tableau 1'!D820</f>
        <v>33</v>
      </c>
      <c r="S820" s="37" t="n">
        <f aca="false">DU!E820</f>
        <v>87</v>
      </c>
      <c r="T820" s="37" t="n">
        <f aca="false">'PH - Tableau 1'!P820</f>
        <v>67.625</v>
      </c>
      <c r="U820" s="37" t="n">
        <f aca="false">'FO - Tableau 1'!D820</f>
        <v>33</v>
      </c>
      <c r="V820" s="37" t="n">
        <f aca="false">'PA - Tableau 1'!K820</f>
        <v>74.5</v>
      </c>
      <c r="W820" s="37" t="n">
        <f aca="false">'SC - Tableau 1'!L820</f>
        <v>58.5</v>
      </c>
      <c r="X820" s="37" t="n">
        <f aca="false">'DF - Tableau 1'!I820</f>
        <v>69</v>
      </c>
      <c r="Y820" s="37" t="n">
        <f aca="false">PS!F820</f>
        <v>33</v>
      </c>
      <c r="Z820" s="37" t="n">
        <v>50</v>
      </c>
      <c r="AA820" s="37" t="n">
        <v>50</v>
      </c>
      <c r="AB820" s="37" t="n">
        <v>50</v>
      </c>
    </row>
    <row r="821" customFormat="false" ht="14.35" hidden="false" customHeight="true" outlineLevel="0" collapsed="false">
      <c r="A821" s="17" t="s">
        <v>3716</v>
      </c>
      <c r="B821" s="27" t="n">
        <f aca="false">'POSITION - Tableau 1'!B821</f>
        <v>8</v>
      </c>
      <c r="C821" s="35" t="s">
        <v>262</v>
      </c>
      <c r="D821" s="36" t="s">
        <v>4404</v>
      </c>
      <c r="E821" s="27" t="n">
        <f aca="false">YEAR(TOT!A823)</f>
        <v>1990</v>
      </c>
      <c r="F821" s="28" t="n">
        <f aca="false">MONTH(TOT!A823)</f>
        <v>8</v>
      </c>
      <c r="G821" s="28" t="n">
        <f aca="false">DAY(TOT!A823)</f>
        <v>16</v>
      </c>
      <c r="H821" s="37" t="n">
        <v>74</v>
      </c>
      <c r="I821" s="37" t="n">
        <v>205</v>
      </c>
      <c r="J821" s="28"/>
      <c r="K821" s="38" t="n">
        <f aca="false">TOT!FX823</f>
        <v>4875000</v>
      </c>
      <c r="L821" s="28"/>
      <c r="M821" s="37" t="n">
        <f aca="false">'CK - Tableau 1'!F821</f>
        <v>54</v>
      </c>
      <c r="N821" s="37" t="n">
        <f aca="false">'FG - Tableau 1'!E821</f>
        <v>87</v>
      </c>
      <c r="O821" s="37" t="n">
        <f aca="false">'DI - Tableau 1'!E821</f>
        <v>62</v>
      </c>
      <c r="P821" s="37" t="n">
        <f aca="false">'SK - Tableau 1'!G821</f>
        <v>78</v>
      </c>
      <c r="Q821" s="37" t="n">
        <f aca="false">'ST - Tableau 1'!D821</f>
        <v>70</v>
      </c>
      <c r="R821" s="37" t="n">
        <f aca="false">'EN - Tableau 1'!D821</f>
        <v>60</v>
      </c>
      <c r="S821" s="37" t="n">
        <f aca="false">DU!E821</f>
        <v>94</v>
      </c>
      <c r="T821" s="37" t="n">
        <f aca="false">'PH - Tableau 1'!P821</f>
        <v>71</v>
      </c>
      <c r="U821" s="37" t="n">
        <f aca="false">'FO - Tableau 1'!D821</f>
        <v>33</v>
      </c>
      <c r="V821" s="37" t="n">
        <f aca="false">'PA - Tableau 1'!K821</f>
        <v>57</v>
      </c>
      <c r="W821" s="37" t="n">
        <f aca="false">'SC - Tableau 1'!L821</f>
        <v>52</v>
      </c>
      <c r="X821" s="37" t="n">
        <f aca="false">'DF - Tableau 1'!I821</f>
        <v>75.5</v>
      </c>
      <c r="Y821" s="37" t="n">
        <f aca="false">PS!F821</f>
        <v>33</v>
      </c>
      <c r="Z821" s="37" t="n">
        <v>50</v>
      </c>
      <c r="AA821" s="37" t="n">
        <v>50</v>
      </c>
      <c r="AB821" s="37" t="n">
        <v>50</v>
      </c>
    </row>
    <row r="822" customFormat="false" ht="14.35" hidden="false" customHeight="true" outlineLevel="0" collapsed="false">
      <c r="A822" s="17" t="s">
        <v>3719</v>
      </c>
      <c r="B822" s="27" t="n">
        <f aca="false">'POSITION - Tableau 1'!B822</f>
        <v>1</v>
      </c>
      <c r="C822" s="35" t="s">
        <v>262</v>
      </c>
      <c r="D822" s="36" t="s">
        <v>4404</v>
      </c>
      <c r="E822" s="27" t="n">
        <f aca="false">YEAR(TOT!A824)</f>
        <v>1997</v>
      </c>
      <c r="F822" s="28" t="n">
        <f aca="false">MONTH(TOT!A824)</f>
        <v>3</v>
      </c>
      <c r="G822" s="28" t="n">
        <f aca="false">DAY(TOT!A824)</f>
        <v>11</v>
      </c>
      <c r="H822" s="37" t="n">
        <v>70</v>
      </c>
      <c r="I822" s="37" t="n">
        <v>175</v>
      </c>
      <c r="J822" s="28"/>
      <c r="K822" s="38" t="n">
        <f aca="false">TOT!FX824</f>
        <v>925000</v>
      </c>
      <c r="L822" s="28"/>
      <c r="M822" s="37" t="n">
        <f aca="false">'CK - Tableau 1'!F822</f>
        <v>66</v>
      </c>
      <c r="N822" s="37" t="n">
        <f aca="false">'FG - Tableau 1'!E822</f>
        <v>68</v>
      </c>
      <c r="O822" s="37" t="n">
        <f aca="false">'DI - Tableau 1'!E822</f>
        <v>55</v>
      </c>
      <c r="P822" s="37" t="n">
        <f aca="false">'SK - Tableau 1'!G822</f>
        <v>72</v>
      </c>
      <c r="Q822" s="37" t="n">
        <f aca="false">'ST - Tableau 1'!D822</f>
        <v>42</v>
      </c>
      <c r="R822" s="37" t="n">
        <f aca="false">'EN - Tableau 1'!D822</f>
        <v>49</v>
      </c>
      <c r="S822" s="37" t="n">
        <f aca="false">DU!E822</f>
        <v>96</v>
      </c>
      <c r="T822" s="37" t="n">
        <f aca="false">'PH - Tableau 1'!P822</f>
        <v>78.875</v>
      </c>
      <c r="U822" s="37" t="n">
        <f aca="false">'FO - Tableau 1'!D822</f>
        <v>33</v>
      </c>
      <c r="V822" s="37" t="n">
        <f aca="false">'PA - Tableau 1'!K822</f>
        <v>82</v>
      </c>
      <c r="W822" s="37" t="n">
        <f aca="false">'SC - Tableau 1'!L822</f>
        <v>90.5</v>
      </c>
      <c r="X822" s="37" t="n">
        <f aca="false">'DF - Tableau 1'!I822</f>
        <v>72</v>
      </c>
      <c r="Y822" s="37" t="n">
        <f aca="false">PS!F822</f>
        <v>46</v>
      </c>
      <c r="Z822" s="37" t="n">
        <v>50</v>
      </c>
      <c r="AA822" s="37" t="n">
        <v>50</v>
      </c>
      <c r="AB822" s="37" t="n">
        <v>50</v>
      </c>
    </row>
    <row r="823" customFormat="false" ht="14.35" hidden="false" customHeight="true" outlineLevel="0" collapsed="false">
      <c r="A823" s="17" t="s">
        <v>3723</v>
      </c>
      <c r="B823" s="27" t="n">
        <f aca="false">'POSITION - Tableau 1'!B823</f>
        <v>8</v>
      </c>
      <c r="C823" s="35" t="s">
        <v>262</v>
      </c>
      <c r="D823" s="36" t="s">
        <v>4403</v>
      </c>
      <c r="E823" s="27" t="n">
        <f aca="false">YEAR(TOT!A825)</f>
        <v>1996</v>
      </c>
      <c r="F823" s="28" t="n">
        <f aca="false">MONTH(TOT!A825)</f>
        <v>3</v>
      </c>
      <c r="G823" s="28" t="n">
        <f aca="false">DAY(TOT!A825)</f>
        <v>29</v>
      </c>
      <c r="H823" s="37" t="n">
        <v>75</v>
      </c>
      <c r="I823" s="37" t="n">
        <v>181</v>
      </c>
      <c r="J823" s="28"/>
      <c r="K823" s="38" t="n">
        <f aca="false">TOT!FX825</f>
        <v>832500</v>
      </c>
      <c r="L823" s="28"/>
      <c r="M823" s="37" t="n">
        <f aca="false">'CK - Tableau 1'!F823</f>
        <v>45</v>
      </c>
      <c r="N823" s="37" t="n">
        <f aca="false">'FG - Tableau 1'!E823</f>
        <v>33</v>
      </c>
      <c r="O823" s="37" t="n">
        <f aca="false">'DI - Tableau 1'!E823</f>
        <v>66</v>
      </c>
      <c r="P823" s="37" t="n">
        <f aca="false">'SK - Tableau 1'!G823</f>
        <v>72</v>
      </c>
      <c r="Q823" s="37" t="n">
        <f aca="false">'ST - Tableau 1'!D823</f>
        <v>35</v>
      </c>
      <c r="R823" s="37" t="n">
        <f aca="false">'EN - Tableau 1'!D823</f>
        <v>33</v>
      </c>
      <c r="S823" s="37" t="n">
        <f aca="false">DU!E823</f>
        <v>92</v>
      </c>
      <c r="T823" s="37" t="n">
        <f aca="false">'PH - Tableau 1'!P823</f>
        <v>65</v>
      </c>
      <c r="U823" s="37" t="n">
        <f aca="false">'FO - Tableau 1'!D823</f>
        <v>33</v>
      </c>
      <c r="V823" s="37" t="n">
        <f aca="false">'PA - Tableau 1'!K823</f>
        <v>68</v>
      </c>
      <c r="W823" s="37" t="n">
        <f aca="false">'SC - Tableau 1'!L823</f>
        <v>60</v>
      </c>
      <c r="X823" s="37" t="n">
        <f aca="false">'DF - Tableau 1'!I823</f>
        <v>61</v>
      </c>
      <c r="Y823" s="37" t="n">
        <f aca="false">PS!F823</f>
        <v>33</v>
      </c>
      <c r="Z823" s="37" t="n">
        <v>50</v>
      </c>
      <c r="AA823" s="37" t="n">
        <v>50</v>
      </c>
      <c r="AB823" s="37" t="n">
        <v>50</v>
      </c>
    </row>
    <row r="824" customFormat="false" ht="14.35" hidden="false" customHeight="true" outlineLevel="0" collapsed="false">
      <c r="A824" s="17" t="s">
        <v>3726</v>
      </c>
      <c r="B824" s="27" t="n">
        <f aca="false">'POSITION - Tableau 1'!B824</f>
        <v>1</v>
      </c>
      <c r="C824" s="35" t="s">
        <v>262</v>
      </c>
      <c r="D824" s="36" t="s">
        <v>4404</v>
      </c>
      <c r="E824" s="27" t="n">
        <f aca="false">YEAR(TOT!A826)</f>
        <v>1985</v>
      </c>
      <c r="F824" s="28" t="n">
        <f aca="false">MONTH(TOT!A826)</f>
        <v>5</v>
      </c>
      <c r="G824" s="28" t="n">
        <f aca="false">DAY(TOT!A826)</f>
        <v>13</v>
      </c>
      <c r="H824" s="37" t="n">
        <v>74</v>
      </c>
      <c r="I824" s="37" t="n">
        <v>185</v>
      </c>
      <c r="J824" s="28"/>
      <c r="K824" s="38" t="n">
        <f aca="false">TOT!FX826</f>
        <v>6500000</v>
      </c>
      <c r="L824" s="28"/>
      <c r="M824" s="37" t="n">
        <f aca="false">'CK - Tableau 1'!F824</f>
        <v>56</v>
      </c>
      <c r="N824" s="37" t="n">
        <f aca="false">'FG - Tableau 1'!E824</f>
        <v>63</v>
      </c>
      <c r="O824" s="37" t="n">
        <f aca="false">'DI - Tableau 1'!E824</f>
        <v>77</v>
      </c>
      <c r="P824" s="37" t="n">
        <f aca="false">'SK - Tableau 1'!G824</f>
        <v>84</v>
      </c>
      <c r="Q824" s="37" t="n">
        <f aca="false">'ST - Tableau 1'!D824</f>
        <v>39</v>
      </c>
      <c r="R824" s="37" t="n">
        <f aca="false">'EN - Tableau 1'!D824</f>
        <v>79</v>
      </c>
      <c r="S824" s="37" t="n">
        <f aca="false">DU!E824</f>
        <v>92</v>
      </c>
      <c r="T824" s="37" t="n">
        <f aca="false">'PH - Tableau 1'!P824</f>
        <v>75.5</v>
      </c>
      <c r="U824" s="37" t="n">
        <f aca="false">'FO - Tableau 1'!D824</f>
        <v>74</v>
      </c>
      <c r="V824" s="37" t="n">
        <f aca="false">'PA - Tableau 1'!K824</f>
        <v>66.5</v>
      </c>
      <c r="W824" s="37" t="n">
        <f aca="false">'SC - Tableau 1'!L824</f>
        <v>68</v>
      </c>
      <c r="X824" s="37" t="n">
        <f aca="false">'DF - Tableau 1'!I824</f>
        <v>75</v>
      </c>
      <c r="Y824" s="37" t="n">
        <f aca="false">PS!F824</f>
        <v>37.5</v>
      </c>
      <c r="Z824" s="37" t="n">
        <v>50</v>
      </c>
      <c r="AA824" s="37" t="n">
        <v>50</v>
      </c>
      <c r="AB824" s="37" t="n">
        <v>50</v>
      </c>
    </row>
    <row r="825" customFormat="false" ht="14.35" hidden="false" customHeight="true" outlineLevel="0" collapsed="false">
      <c r="A825" s="17" t="s">
        <v>3729</v>
      </c>
      <c r="B825" s="27" t="n">
        <f aca="false">'POSITION - Tableau 1'!B825</f>
        <v>8</v>
      </c>
      <c r="C825" s="35" t="s">
        <v>262</v>
      </c>
      <c r="D825" s="36" t="s">
        <v>4403</v>
      </c>
      <c r="E825" s="27" t="n">
        <f aca="false">YEAR(TOT!A827)</f>
        <v>1994</v>
      </c>
      <c r="F825" s="28" t="n">
        <f aca="false">MONTH(TOT!A827)</f>
        <v>7</v>
      </c>
      <c r="G825" s="28" t="n">
        <f aca="false">DAY(TOT!A827)</f>
        <v>4</v>
      </c>
      <c r="H825" s="37" t="n">
        <v>74</v>
      </c>
      <c r="I825" s="37" t="n">
        <v>186</v>
      </c>
      <c r="J825" s="28"/>
      <c r="K825" s="38" t="n">
        <f aca="false">TOT!FX827</f>
        <v>670000</v>
      </c>
      <c r="L825" s="28"/>
      <c r="M825" s="37" t="n">
        <f aca="false">'CK - Tableau 1'!F825</f>
        <v>60</v>
      </c>
      <c r="N825" s="37" t="n">
        <f aca="false">'FG - Tableau 1'!E825</f>
        <v>33</v>
      </c>
      <c r="O825" s="37" t="n">
        <f aca="false">'DI - Tableau 1'!E825</f>
        <v>34</v>
      </c>
      <c r="P825" s="37" t="n">
        <f aca="false">'SK - Tableau 1'!G825</f>
        <v>60</v>
      </c>
      <c r="Q825" s="37" t="n">
        <f aca="false">'ST - Tableau 1'!D825</f>
        <v>40</v>
      </c>
      <c r="R825" s="37" t="n">
        <f aca="false">'EN - Tableau 1'!D825</f>
        <v>33</v>
      </c>
      <c r="S825" s="37" t="n">
        <f aca="false">DU!E825</f>
        <v>81</v>
      </c>
      <c r="T825" s="37" t="n">
        <f aca="false">'PH - Tableau 1'!P825</f>
        <v>51.875</v>
      </c>
      <c r="U825" s="37" t="n">
        <f aca="false">'FO - Tableau 1'!D825</f>
        <v>33</v>
      </c>
      <c r="V825" s="37" t="n">
        <f aca="false">'PA - Tableau 1'!K825</f>
        <v>47</v>
      </c>
      <c r="W825" s="37" t="n">
        <f aca="false">'SC - Tableau 1'!L825</f>
        <v>53.5</v>
      </c>
      <c r="X825" s="37" t="n">
        <f aca="false">'DF - Tableau 1'!I825</f>
        <v>47</v>
      </c>
      <c r="Y825" s="37" t="n">
        <f aca="false">PS!F825</f>
        <v>33</v>
      </c>
      <c r="Z825" s="37" t="n">
        <v>50</v>
      </c>
      <c r="AA825" s="37" t="n">
        <v>50</v>
      </c>
      <c r="AB825" s="37" t="n">
        <v>50</v>
      </c>
    </row>
    <row r="826" customFormat="false" ht="14.35" hidden="false" customHeight="true" outlineLevel="0" collapsed="false">
      <c r="A826" s="17" t="s">
        <v>3732</v>
      </c>
      <c r="B826" s="27" t="n">
        <f aca="false">'POSITION - Tableau 1'!B826</f>
        <v>8</v>
      </c>
      <c r="C826" s="35" t="s">
        <v>262</v>
      </c>
      <c r="D826" s="36" t="s">
        <v>4404</v>
      </c>
      <c r="E826" s="27" t="n">
        <f aca="false">YEAR(TOT!A828)</f>
        <v>1983</v>
      </c>
      <c r="F826" s="28" t="n">
        <f aca="false">MONTH(TOT!A828)</f>
        <v>10</v>
      </c>
      <c r="G826" s="28" t="n">
        <f aca="false">DAY(TOT!A828)</f>
        <v>9</v>
      </c>
      <c r="H826" s="37" t="n">
        <v>71</v>
      </c>
      <c r="I826" s="37" t="n">
        <v>195</v>
      </c>
      <c r="J826" s="28"/>
      <c r="K826" s="38" t="n">
        <f aca="false">TOT!FX828</f>
        <v>4000000</v>
      </c>
      <c r="L826" s="28"/>
      <c r="M826" s="37" t="n">
        <f aca="false">'CK - Tableau 1'!F826</f>
        <v>35</v>
      </c>
      <c r="N826" s="37" t="n">
        <f aca="false">'FG - Tableau 1'!E826</f>
        <v>33</v>
      </c>
      <c r="O826" s="37" t="n">
        <f aca="false">'DI - Tableau 1'!E826</f>
        <v>69</v>
      </c>
      <c r="P826" s="37" t="n">
        <f aca="false">'SK - Tableau 1'!G826</f>
        <v>95</v>
      </c>
      <c r="Q826" s="37" t="n">
        <f aca="false">'ST - Tableau 1'!D826</f>
        <v>70</v>
      </c>
      <c r="R826" s="37" t="n">
        <f aca="false">'EN - Tableau 1'!D826</f>
        <v>60</v>
      </c>
      <c r="S826" s="37" t="n">
        <f aca="false">DU!E826</f>
        <v>93</v>
      </c>
      <c r="T826" s="37" t="n">
        <f aca="false">'PH - Tableau 1'!P826</f>
        <v>67</v>
      </c>
      <c r="U826" s="37" t="n">
        <f aca="false">'FO - Tableau 1'!D826</f>
        <v>33</v>
      </c>
      <c r="V826" s="37" t="n">
        <f aca="false">'PA - Tableau 1'!K826</f>
        <v>48.5</v>
      </c>
      <c r="W826" s="37" t="n">
        <f aca="false">'SC - Tableau 1'!L826</f>
        <v>58</v>
      </c>
      <c r="X826" s="37" t="n">
        <f aca="false">'DF - Tableau 1'!I826</f>
        <v>68</v>
      </c>
      <c r="Y826" s="37" t="n">
        <f aca="false">PS!F826</f>
        <v>33</v>
      </c>
      <c r="Z826" s="37" t="n">
        <v>50</v>
      </c>
      <c r="AA826" s="37" t="n">
        <v>50</v>
      </c>
      <c r="AB826" s="37" t="n">
        <v>50</v>
      </c>
    </row>
    <row r="827" customFormat="false" ht="14.35" hidden="false" customHeight="true" outlineLevel="0" collapsed="false">
      <c r="A827" s="17" t="s">
        <v>3736</v>
      </c>
      <c r="B827" s="27" t="n">
        <f aca="false">'POSITION - Tableau 1'!B827</f>
        <v>1</v>
      </c>
      <c r="C827" s="35" t="s">
        <v>283</v>
      </c>
      <c r="D827" s="36" t="s">
        <v>4404</v>
      </c>
      <c r="E827" s="27" t="n">
        <f aca="false">YEAR(TOT!A829)</f>
        <v>1987</v>
      </c>
      <c r="F827" s="28" t="n">
        <f aca="false">MONTH(TOT!A829)</f>
        <v>1</v>
      </c>
      <c r="G827" s="28" t="n">
        <f aca="false">DAY(TOT!A829)</f>
        <v>8</v>
      </c>
      <c r="H827" s="37" t="n">
        <v>73</v>
      </c>
      <c r="I827" s="37" t="n">
        <v>205</v>
      </c>
      <c r="J827" s="28"/>
      <c r="K827" s="38" t="n">
        <f aca="false">TOT!FX829</f>
        <v>2000000</v>
      </c>
      <c r="L827" s="28"/>
      <c r="M827" s="37" t="n">
        <f aca="false">'CK - Tableau 1'!F827</f>
        <v>79</v>
      </c>
      <c r="N827" s="37" t="n">
        <f aca="false">'FG - Tableau 1'!E827</f>
        <v>62</v>
      </c>
      <c r="O827" s="37" t="n">
        <f aca="false">'DI - Tableau 1'!E827</f>
        <v>73</v>
      </c>
      <c r="P827" s="37" t="n">
        <f aca="false">'SK - Tableau 1'!G827</f>
        <v>67</v>
      </c>
      <c r="Q827" s="37" t="n">
        <f aca="false">'ST - Tableau 1'!D827</f>
        <v>76</v>
      </c>
      <c r="R827" s="37" t="n">
        <f aca="false">'EN - Tableau 1'!D827</f>
        <v>53</v>
      </c>
      <c r="S827" s="37" t="n">
        <f aca="false">DU!E827</f>
        <v>91</v>
      </c>
      <c r="T827" s="37" t="n">
        <f aca="false">'PH - Tableau 1'!P827</f>
        <v>76.625</v>
      </c>
      <c r="U827" s="37" t="n">
        <f aca="false">'FO - Tableau 1'!D827</f>
        <v>48</v>
      </c>
      <c r="V827" s="37" t="n">
        <f aca="false">'PA - Tableau 1'!K827</f>
        <v>75</v>
      </c>
      <c r="W827" s="37" t="n">
        <f aca="false">'SC - Tableau 1'!L827</f>
        <v>82</v>
      </c>
      <c r="X827" s="37" t="n">
        <f aca="false">'DF - Tableau 1'!I827</f>
        <v>62</v>
      </c>
      <c r="Y827" s="37" t="n">
        <f aca="false">PS!F827</f>
        <v>65.5</v>
      </c>
      <c r="Z827" s="37" t="n">
        <v>50</v>
      </c>
      <c r="AA827" s="37" t="n">
        <v>50</v>
      </c>
      <c r="AB827" s="37" t="n">
        <v>50</v>
      </c>
    </row>
    <row r="828" customFormat="false" ht="14.35" hidden="false" customHeight="true" outlineLevel="0" collapsed="false">
      <c r="A828" s="17" t="s">
        <v>3740</v>
      </c>
      <c r="B828" s="27" t="n">
        <f aca="false">'POSITION - Tableau 1'!B828</f>
        <v>8</v>
      </c>
      <c r="C828" s="35" t="s">
        <v>262</v>
      </c>
      <c r="D828" s="36" t="s">
        <v>4403</v>
      </c>
      <c r="E828" s="27" t="n">
        <f aca="false">YEAR(TOT!A830)</f>
        <v>1995</v>
      </c>
      <c r="F828" s="28" t="n">
        <f aca="false">MONTH(TOT!A830)</f>
        <v>7</v>
      </c>
      <c r="G828" s="28" t="n">
        <f aca="false">DAY(TOT!A830)</f>
        <v>17</v>
      </c>
      <c r="H828" s="37" t="n">
        <v>70</v>
      </c>
      <c r="I828" s="37" t="n">
        <v>180</v>
      </c>
      <c r="J828" s="28"/>
      <c r="K828" s="38" t="n">
        <f aca="false">TOT!FX830</f>
        <v>690000</v>
      </c>
      <c r="L828" s="28"/>
      <c r="M828" s="37" t="n">
        <f aca="false">'CK - Tableau 1'!F828</f>
        <v>60</v>
      </c>
      <c r="N828" s="37" t="n">
        <f aca="false">'FG - Tableau 1'!E828</f>
        <v>33</v>
      </c>
      <c r="O828" s="37" t="n">
        <f aca="false">'DI - Tableau 1'!E828</f>
        <v>73</v>
      </c>
      <c r="P828" s="37" t="n">
        <f aca="false">'SK - Tableau 1'!G828</f>
        <v>55</v>
      </c>
      <c r="Q828" s="37" t="n">
        <f aca="false">'ST - Tableau 1'!D828</f>
        <v>49</v>
      </c>
      <c r="R828" s="37" t="n">
        <f aca="false">'EN - Tableau 1'!D828</f>
        <v>33</v>
      </c>
      <c r="S828" s="37" t="n">
        <f aca="false">DU!E828</f>
        <v>82</v>
      </c>
      <c r="T828" s="37" t="n">
        <f aca="false">'PH - Tableau 1'!P828</f>
        <v>58.375</v>
      </c>
      <c r="U828" s="37" t="n">
        <f aca="false">'FO - Tableau 1'!D828</f>
        <v>33</v>
      </c>
      <c r="V828" s="37" t="n">
        <f aca="false">'PA - Tableau 1'!K828</f>
        <v>53.5</v>
      </c>
      <c r="W828" s="37" t="n">
        <f aca="false">'SC - Tableau 1'!L828</f>
        <v>54</v>
      </c>
      <c r="X828" s="37" t="n">
        <f aca="false">'DF - Tableau 1'!I828</f>
        <v>60</v>
      </c>
      <c r="Y828" s="37" t="n">
        <f aca="false">PS!F828</f>
        <v>33</v>
      </c>
      <c r="Z828" s="37" t="n">
        <v>50</v>
      </c>
      <c r="AA828" s="37" t="n">
        <v>50</v>
      </c>
      <c r="AB828" s="37" t="n">
        <v>50</v>
      </c>
    </row>
    <row r="829" customFormat="false" ht="14.35" hidden="false" customHeight="true" outlineLevel="0" collapsed="false">
      <c r="A829" s="17" t="s">
        <v>3742</v>
      </c>
      <c r="B829" s="27" t="n">
        <f aca="false">'POSITION - Tableau 1'!B829</f>
        <v>8</v>
      </c>
      <c r="C829" s="35" t="s">
        <v>283</v>
      </c>
      <c r="D829" s="36" t="s">
        <v>4404</v>
      </c>
      <c r="E829" s="27" t="n">
        <f aca="false">YEAR(TOT!A831)</f>
        <v>1991</v>
      </c>
      <c r="F829" s="28" t="n">
        <f aca="false">MONTH(TOT!A831)</f>
        <v>7</v>
      </c>
      <c r="G829" s="28" t="n">
        <f aca="false">DAY(TOT!A831)</f>
        <v>24</v>
      </c>
      <c r="H829" s="37" t="n">
        <v>74</v>
      </c>
      <c r="I829" s="37" t="n">
        <v>188</v>
      </c>
      <c r="J829" s="28"/>
      <c r="K829" s="38" t="n">
        <f aca="false">TOT!FX831</f>
        <v>900000</v>
      </c>
      <c r="L829" s="28"/>
      <c r="M829" s="37" t="n">
        <f aca="false">'CK - Tableau 1'!F829</f>
        <v>36</v>
      </c>
      <c r="N829" s="37" t="n">
        <f aca="false">'FG - Tableau 1'!E829</f>
        <v>33</v>
      </c>
      <c r="O829" s="37" t="n">
        <f aca="false">'DI - Tableau 1'!E829</f>
        <v>83</v>
      </c>
      <c r="P829" s="37" t="n">
        <f aca="false">'SK - Tableau 1'!G829</f>
        <v>80</v>
      </c>
      <c r="Q829" s="37" t="n">
        <f aca="false">'ST - Tableau 1'!D829</f>
        <v>42</v>
      </c>
      <c r="R829" s="37" t="n">
        <f aca="false">'EN - Tableau 1'!D829</f>
        <v>33</v>
      </c>
      <c r="S829" s="37" t="n">
        <f aca="false">DU!E829</f>
        <v>96</v>
      </c>
      <c r="T829" s="37" t="n">
        <f aca="false">'PH - Tableau 1'!P829</f>
        <v>82.125</v>
      </c>
      <c r="U829" s="37" t="n">
        <f aca="false">'FO - Tableau 1'!D829</f>
        <v>33</v>
      </c>
      <c r="V829" s="37" t="n">
        <f aca="false">'PA - Tableau 1'!K829</f>
        <v>57.5</v>
      </c>
      <c r="W829" s="37" t="n">
        <f aca="false">'SC - Tableau 1'!L829</f>
        <v>57</v>
      </c>
      <c r="X829" s="37" t="n">
        <f aca="false">'DF - Tableau 1'!I829</f>
        <v>87</v>
      </c>
      <c r="Y829" s="37" t="n">
        <f aca="false">PS!F829</f>
        <v>33</v>
      </c>
      <c r="Z829" s="37" t="n">
        <v>50</v>
      </c>
      <c r="AA829" s="37" t="n">
        <v>50</v>
      </c>
      <c r="AB829" s="37" t="n">
        <v>50</v>
      </c>
    </row>
    <row r="830" customFormat="false" ht="14.35" hidden="false" customHeight="true" outlineLevel="0" collapsed="false">
      <c r="A830" s="17" t="s">
        <v>3744</v>
      </c>
      <c r="B830" s="27" t="n">
        <f aca="false">'POSITION - Tableau 1'!B830</f>
        <v>4</v>
      </c>
      <c r="C830" s="35" t="s">
        <v>262</v>
      </c>
      <c r="D830" s="36" t="s">
        <v>4404</v>
      </c>
      <c r="E830" s="27" t="n">
        <f aca="false">YEAR(TOT!A832)</f>
        <v>1985</v>
      </c>
      <c r="F830" s="28" t="n">
        <f aca="false">MONTH(TOT!A832)</f>
        <v>8</v>
      </c>
      <c r="G830" s="28" t="n">
        <f aca="false">DAY(TOT!A832)</f>
        <v>17</v>
      </c>
      <c r="H830" s="37" t="n">
        <v>75</v>
      </c>
      <c r="I830" s="37" t="n">
        <v>215</v>
      </c>
      <c r="J830" s="28"/>
      <c r="K830" s="38" t="n">
        <f aca="false">TOT!FX832</f>
        <v>4500000</v>
      </c>
      <c r="L830" s="28"/>
      <c r="M830" s="37" t="n">
        <f aca="false">'CK - Tableau 1'!F830</f>
        <v>79</v>
      </c>
      <c r="N830" s="37" t="n">
        <f aca="false">'FG - Tableau 1'!E830</f>
        <v>73</v>
      </c>
      <c r="O830" s="37" t="n">
        <f aca="false">'DI - Tableau 1'!E830</f>
        <v>63</v>
      </c>
      <c r="P830" s="37" t="n">
        <f aca="false">'SK - Tableau 1'!G830</f>
        <v>93</v>
      </c>
      <c r="Q830" s="37" t="n">
        <f aca="false">'ST - Tableau 1'!D830</f>
        <v>82</v>
      </c>
      <c r="R830" s="37" t="n">
        <f aca="false">'EN - Tableau 1'!D830</f>
        <v>39</v>
      </c>
      <c r="S830" s="37" t="n">
        <f aca="false">DU!E830</f>
        <v>95</v>
      </c>
      <c r="T830" s="37" t="n">
        <f aca="false">'PH - Tableau 1'!P830</f>
        <v>71.375</v>
      </c>
      <c r="U830" s="37" t="n">
        <f aca="false">'FO - Tableau 1'!D830</f>
        <v>57</v>
      </c>
      <c r="V830" s="37" t="n">
        <f aca="false">'PA - Tableau 1'!K830</f>
        <v>83.5</v>
      </c>
      <c r="W830" s="37" t="n">
        <f aca="false">'SC - Tableau 1'!L830</f>
        <v>60.5</v>
      </c>
      <c r="X830" s="37" t="n">
        <f aca="false">'DF - Tableau 1'!I830</f>
        <v>71</v>
      </c>
      <c r="Y830" s="37" t="n">
        <f aca="false">PS!F830</f>
        <v>33</v>
      </c>
      <c r="Z830" s="37" t="n">
        <v>50</v>
      </c>
      <c r="AA830" s="37" t="n">
        <v>50</v>
      </c>
      <c r="AB830" s="37" t="n">
        <v>50</v>
      </c>
    </row>
    <row r="831" customFormat="false" ht="14.35" hidden="false" customHeight="true" outlineLevel="0" collapsed="false">
      <c r="A831" s="17" t="s">
        <v>3748</v>
      </c>
      <c r="B831" s="27" t="n">
        <f aca="false">'POSITION - Tableau 1'!B831</f>
        <v>8</v>
      </c>
      <c r="C831" s="35" t="s">
        <v>262</v>
      </c>
      <c r="D831" s="36" t="s">
        <v>4404</v>
      </c>
      <c r="E831" s="27" t="n">
        <f aca="false">YEAR(TOT!A833)</f>
        <v>1994</v>
      </c>
      <c r="F831" s="28" t="n">
        <f aca="false">MONTH(TOT!A833)</f>
        <v>4</v>
      </c>
      <c r="G831" s="28" t="n">
        <f aca="false">DAY(TOT!A833)</f>
        <v>7</v>
      </c>
      <c r="H831" s="37" t="n">
        <v>70</v>
      </c>
      <c r="I831" s="37" t="n">
        <v>190</v>
      </c>
      <c r="J831" s="28"/>
      <c r="K831" s="38" t="n">
        <f aca="false">TOT!FX833</f>
        <v>925000</v>
      </c>
      <c r="L831" s="28"/>
      <c r="M831" s="37" t="n">
        <f aca="false">'CK - Tableau 1'!F831</f>
        <v>68</v>
      </c>
      <c r="N831" s="37" t="n">
        <f aca="false">'FG - Tableau 1'!E831</f>
        <v>62</v>
      </c>
      <c r="O831" s="37" t="n">
        <f aca="false">'DI - Tableau 1'!E831</f>
        <v>65</v>
      </c>
      <c r="P831" s="37" t="n">
        <f aca="false">'SK - Tableau 1'!G831</f>
        <v>68</v>
      </c>
      <c r="Q831" s="37" t="n">
        <f aca="false">'ST - Tableau 1'!D831</f>
        <v>67</v>
      </c>
      <c r="R831" s="37" t="n">
        <f aca="false">'EN - Tableau 1'!D831</f>
        <v>42</v>
      </c>
      <c r="S831" s="37" t="n">
        <f aca="false">DU!E831</f>
        <v>85</v>
      </c>
      <c r="T831" s="37" t="n">
        <f aca="false">'PH - Tableau 1'!P831</f>
        <v>68.25</v>
      </c>
      <c r="U831" s="37" t="n">
        <f aca="false">'FO - Tableau 1'!D831</f>
        <v>33</v>
      </c>
      <c r="V831" s="37" t="n">
        <f aca="false">'PA - Tableau 1'!K831</f>
        <v>58</v>
      </c>
      <c r="W831" s="37" t="n">
        <f aca="false">'SC - Tableau 1'!L831</f>
        <v>53</v>
      </c>
      <c r="X831" s="37" t="n">
        <f aca="false">'DF - Tableau 1'!I831</f>
        <v>70</v>
      </c>
      <c r="Y831" s="37" t="n">
        <f aca="false">PS!F831</f>
        <v>33</v>
      </c>
      <c r="Z831" s="37" t="n">
        <v>50</v>
      </c>
      <c r="AA831" s="37" t="n">
        <v>50</v>
      </c>
      <c r="AB831" s="37" t="n">
        <v>50</v>
      </c>
    </row>
    <row r="832" customFormat="false" ht="14.35" hidden="false" customHeight="true" outlineLevel="0" collapsed="false">
      <c r="A832" s="17" t="s">
        <v>3751</v>
      </c>
      <c r="B832" s="27" t="n">
        <f aca="false">'POSITION - Tableau 1'!B832</f>
        <v>4</v>
      </c>
      <c r="C832" s="35" t="s">
        <v>283</v>
      </c>
      <c r="D832" s="36" t="s">
        <v>4403</v>
      </c>
      <c r="E832" s="27" t="n">
        <f aca="false">YEAR(TOT!A834)</f>
        <v>1997</v>
      </c>
      <c r="F832" s="28" t="n">
        <f aca="false">MONTH(TOT!A834)</f>
        <v>9</v>
      </c>
      <c r="G832" s="28" t="n">
        <f aca="false">DAY(TOT!A834)</f>
        <v>10</v>
      </c>
      <c r="H832" s="37" t="n">
        <v>73</v>
      </c>
      <c r="I832" s="37" t="n">
        <v>175</v>
      </c>
      <c r="J832" s="28"/>
      <c r="K832" s="38" t="n">
        <f aca="false">TOT!FX834</f>
        <v>925000</v>
      </c>
      <c r="L832" s="28"/>
      <c r="M832" s="37" t="n">
        <f aca="false">'CK - Tableau 1'!F832</f>
        <v>60</v>
      </c>
      <c r="N832" s="37" t="n">
        <f aca="false">'FG - Tableau 1'!E832</f>
        <v>33</v>
      </c>
      <c r="O832" s="37" t="n">
        <f aca="false">'DI - Tableau 1'!E832</f>
        <v>73</v>
      </c>
      <c r="P832" s="37" t="n">
        <f aca="false">'SK - Tableau 1'!G832</f>
        <v>47</v>
      </c>
      <c r="Q832" s="37" t="n">
        <f aca="false">'ST - Tableau 1'!D832</f>
        <v>35</v>
      </c>
      <c r="R832" s="37" t="n">
        <f aca="false">'EN - Tableau 1'!D832</f>
        <v>33</v>
      </c>
      <c r="S832" s="37" t="n">
        <f aca="false">DU!E832</f>
        <v>78</v>
      </c>
      <c r="T832" s="37" t="n">
        <f aca="false">'PH - Tableau 1'!P832</f>
        <v>52.375</v>
      </c>
      <c r="U832" s="37" t="n">
        <f aca="false">'FO - Tableau 1'!D832</f>
        <v>33</v>
      </c>
      <c r="V832" s="37" t="n">
        <f aca="false">'PA - Tableau 1'!K832</f>
        <v>47</v>
      </c>
      <c r="W832" s="37" t="n">
        <f aca="false">'SC - Tableau 1'!L832</f>
        <v>53.5</v>
      </c>
      <c r="X832" s="37" t="n">
        <f aca="false">'DF - Tableau 1'!I832</f>
        <v>53.5</v>
      </c>
      <c r="Y832" s="37" t="n">
        <f aca="false">PS!F832</f>
        <v>33</v>
      </c>
      <c r="Z832" s="37" t="n">
        <v>50</v>
      </c>
      <c r="AA832" s="37" t="n">
        <v>50</v>
      </c>
      <c r="AB832" s="37" t="n">
        <v>50</v>
      </c>
    </row>
    <row r="833" customFormat="false" ht="14.35" hidden="false" customHeight="true" outlineLevel="0" collapsed="false">
      <c r="A833" s="17" t="s">
        <v>3756</v>
      </c>
      <c r="B833" s="27" t="n">
        <f aca="false">'POSITION - Tableau 1'!B833</f>
        <v>8</v>
      </c>
      <c r="C833" s="35" t="s">
        <v>283</v>
      </c>
      <c r="D833" s="36" t="s">
        <v>4403</v>
      </c>
      <c r="E833" s="27" t="n">
        <f aca="false">YEAR(TOT!A835)</f>
        <v>1993</v>
      </c>
      <c r="F833" s="28" t="n">
        <f aca="false">MONTH(TOT!A835)</f>
        <v>6</v>
      </c>
      <c r="G833" s="28" t="n">
        <f aca="false">DAY(TOT!A835)</f>
        <v>8</v>
      </c>
      <c r="H833" s="37" t="n">
        <v>74</v>
      </c>
      <c r="I833" s="37" t="n">
        <v>199</v>
      </c>
      <c r="J833" s="28"/>
      <c r="K833" s="38" t="n">
        <f aca="false">TOT!FX835</f>
        <v>925000</v>
      </c>
      <c r="L833" s="28"/>
      <c r="M833" s="37" t="n">
        <f aca="false">'CK - Tableau 1'!F833</f>
        <v>60</v>
      </c>
      <c r="N833" s="37" t="n">
        <f aca="false">'FG - Tableau 1'!E833</f>
        <v>33</v>
      </c>
      <c r="O833" s="37" t="n">
        <f aca="false">'DI - Tableau 1'!E833</f>
        <v>99</v>
      </c>
      <c r="P833" s="37" t="n">
        <f aca="false">'SK - Tableau 1'!G833</f>
        <v>66</v>
      </c>
      <c r="Q833" s="37" t="n">
        <f aca="false">'ST - Tableau 1'!D833</f>
        <v>59</v>
      </c>
      <c r="R833" s="37" t="n">
        <f aca="false">'EN - Tableau 1'!D833</f>
        <v>33</v>
      </c>
      <c r="S833" s="37" t="n">
        <f aca="false">DU!E833</f>
        <v>86</v>
      </c>
      <c r="T833" s="37" t="n">
        <f aca="false">'PH - Tableau 1'!P833</f>
        <v>61</v>
      </c>
      <c r="U833" s="37" t="n">
        <f aca="false">'FO - Tableau 1'!D833</f>
        <v>33</v>
      </c>
      <c r="V833" s="37" t="n">
        <f aca="false">'PA - Tableau 1'!K833</f>
        <v>54</v>
      </c>
      <c r="W833" s="37" t="n">
        <f aca="false">'SC - Tableau 1'!L833</f>
        <v>60</v>
      </c>
      <c r="X833" s="37" t="n">
        <f aca="false">'DF - Tableau 1'!I833</f>
        <v>63.5</v>
      </c>
      <c r="Y833" s="37" t="n">
        <f aca="false">PS!F833</f>
        <v>33</v>
      </c>
      <c r="Z833" s="37" t="n">
        <v>50</v>
      </c>
      <c r="AA833" s="37" t="n">
        <v>50</v>
      </c>
      <c r="AB833" s="37" t="n">
        <v>50</v>
      </c>
    </row>
    <row r="834" customFormat="false" ht="14.35" hidden="false" customHeight="true" outlineLevel="0" collapsed="false">
      <c r="A834" s="17" t="s">
        <v>3760</v>
      </c>
      <c r="B834" s="27" t="n">
        <f aca="false">'POSITION - Tableau 1'!B834</f>
        <v>4</v>
      </c>
      <c r="C834" s="35" t="s">
        <v>262</v>
      </c>
      <c r="D834" s="36" t="s">
        <v>4404</v>
      </c>
      <c r="E834" s="27" t="n">
        <f aca="false">YEAR(TOT!A836)</f>
        <v>1993</v>
      </c>
      <c r="F834" s="28" t="n">
        <f aca="false">MONTH(TOT!A836)</f>
        <v>2</v>
      </c>
      <c r="G834" s="28" t="n">
        <f aca="false">DAY(TOT!A836)</f>
        <v>5</v>
      </c>
      <c r="H834" s="37" t="n">
        <v>71</v>
      </c>
      <c r="I834" s="37" t="n">
        <v>184</v>
      </c>
      <c r="J834" s="28"/>
      <c r="K834" s="38" t="n">
        <f aca="false">TOT!FX836</f>
        <v>700000</v>
      </c>
      <c r="L834" s="28"/>
      <c r="M834" s="37" t="n">
        <f aca="false">'CK - Tableau 1'!F834</f>
        <v>60</v>
      </c>
      <c r="N834" s="37" t="n">
        <f aca="false">'FG - Tableau 1'!E834</f>
        <v>33</v>
      </c>
      <c r="O834" s="37" t="n">
        <f aca="false">'DI - Tableau 1'!E834</f>
        <v>94</v>
      </c>
      <c r="P834" s="37" t="n">
        <f aca="false">'SK - Tableau 1'!G834</f>
        <v>66</v>
      </c>
      <c r="Q834" s="37" t="n">
        <f aca="false">'ST - Tableau 1'!D834</f>
        <v>50</v>
      </c>
      <c r="R834" s="37" t="n">
        <f aca="false">'EN - Tableau 1'!D834</f>
        <v>46</v>
      </c>
      <c r="S834" s="37" t="n">
        <f aca="false">DU!E834</f>
        <v>84</v>
      </c>
      <c r="T834" s="37" t="n">
        <f aca="false">'PH - Tableau 1'!P834</f>
        <v>69.5</v>
      </c>
      <c r="U834" s="37" t="n">
        <f aca="false">'FO - Tableau 1'!D834</f>
        <v>33</v>
      </c>
      <c r="V834" s="37" t="n">
        <f aca="false">'PA - Tableau 1'!K834</f>
        <v>66</v>
      </c>
      <c r="W834" s="37" t="n">
        <f aca="false">'SC - Tableau 1'!L834</f>
        <v>77.5</v>
      </c>
      <c r="X834" s="37" t="n">
        <f aca="false">'DF - Tableau 1'!I834</f>
        <v>50.5</v>
      </c>
      <c r="Y834" s="37" t="n">
        <f aca="false">PS!F834</f>
        <v>33</v>
      </c>
      <c r="Z834" s="37" t="n">
        <v>50</v>
      </c>
      <c r="AA834" s="37" t="n">
        <v>50</v>
      </c>
      <c r="AB834" s="37" t="n">
        <v>50</v>
      </c>
    </row>
    <row r="835" customFormat="false" ht="14.35" hidden="false" customHeight="true" outlineLevel="0" collapsed="false">
      <c r="A835" s="17" t="s">
        <v>3764</v>
      </c>
      <c r="B835" s="27" t="n">
        <f aca="false">'POSITION - Tableau 1'!B835</f>
        <v>2</v>
      </c>
      <c r="C835" s="35" t="s">
        <v>262</v>
      </c>
      <c r="D835" s="36" t="s">
        <v>4403</v>
      </c>
      <c r="E835" s="27" t="n">
        <f aca="false">YEAR(TOT!A837)</f>
        <v>1995</v>
      </c>
      <c r="F835" s="28" t="n">
        <f aca="false">MONTH(TOT!A837)</f>
        <v>2</v>
      </c>
      <c r="G835" s="28" t="n">
        <f aca="false">DAY(TOT!A837)</f>
        <v>24</v>
      </c>
      <c r="H835" s="37" t="n">
        <v>72</v>
      </c>
      <c r="I835" s="37" t="n">
        <v>190</v>
      </c>
      <c r="J835" s="28"/>
      <c r="K835" s="38" t="n">
        <f aca="false">TOT!FX837</f>
        <v>650000</v>
      </c>
      <c r="L835" s="28"/>
      <c r="M835" s="37" t="n">
        <f aca="false">'CK - Tableau 1'!F835</f>
        <v>65</v>
      </c>
      <c r="N835" s="37" t="n">
        <f aca="false">'FG - Tableau 1'!E835</f>
        <v>67</v>
      </c>
      <c r="O835" s="37" t="n">
        <f aca="false">'DI - Tableau 1'!E835</f>
        <v>64</v>
      </c>
      <c r="P835" s="37" t="n">
        <f aca="false">'SK - Tableau 1'!G835</f>
        <v>55</v>
      </c>
      <c r="Q835" s="37" t="n">
        <f aca="false">'ST - Tableau 1'!D835</f>
        <v>55</v>
      </c>
      <c r="R835" s="37" t="n">
        <f aca="false">'EN - Tableau 1'!D835</f>
        <v>46</v>
      </c>
      <c r="S835" s="37" t="n">
        <f aca="false">DU!E835</f>
        <v>91</v>
      </c>
      <c r="T835" s="37" t="n">
        <f aca="false">'PH - Tableau 1'!P835</f>
        <v>75.125</v>
      </c>
      <c r="U835" s="37" t="n">
        <f aca="false">'FO - Tableau 1'!D835</f>
        <v>33</v>
      </c>
      <c r="V835" s="37" t="n">
        <f aca="false">'PA - Tableau 1'!K835</f>
        <v>85.5</v>
      </c>
      <c r="W835" s="37" t="n">
        <f aca="false">'SC - Tableau 1'!L835</f>
        <v>76.5</v>
      </c>
      <c r="X835" s="37" t="n">
        <f aca="false">'DF - Tableau 1'!I835</f>
        <v>70</v>
      </c>
      <c r="Y835" s="37" t="n">
        <f aca="false">PS!F835</f>
        <v>33</v>
      </c>
      <c r="Z835" s="37" t="n">
        <v>50</v>
      </c>
      <c r="AA835" s="37" t="n">
        <v>50</v>
      </c>
      <c r="AB835" s="37" t="n">
        <v>50</v>
      </c>
    </row>
    <row r="836" customFormat="false" ht="14.35" hidden="false" customHeight="true" outlineLevel="0" collapsed="false">
      <c r="A836" s="17" t="s">
        <v>3768</v>
      </c>
      <c r="B836" s="27" t="n">
        <f aca="false">'POSITION - Tableau 1'!B836</f>
        <v>1</v>
      </c>
      <c r="C836" s="35" t="s">
        <v>262</v>
      </c>
      <c r="D836" s="36" t="s">
        <v>4404</v>
      </c>
      <c r="E836" s="27" t="n">
        <f aca="false">YEAR(TOT!A838)</f>
        <v>1986</v>
      </c>
      <c r="F836" s="28" t="n">
        <f aca="false">MONTH(TOT!A838)</f>
        <v>3</v>
      </c>
      <c r="G836" s="28" t="n">
        <f aca="false">DAY(TOT!A838)</f>
        <v>19</v>
      </c>
      <c r="H836" s="37" t="n">
        <v>73</v>
      </c>
      <c r="I836" s="37" t="n">
        <v>199</v>
      </c>
      <c r="J836" s="28"/>
      <c r="K836" s="38" t="n">
        <f aca="false">TOT!FX838</f>
        <v>4000000</v>
      </c>
      <c r="L836" s="28"/>
      <c r="M836" s="37" t="n">
        <f aca="false">'CK - Tableau 1'!F836</f>
        <v>44</v>
      </c>
      <c r="N836" s="37" t="n">
        <f aca="false">'FG - Tableau 1'!E836</f>
        <v>33</v>
      </c>
      <c r="O836" s="37" t="n">
        <f aca="false">'DI - Tableau 1'!E836</f>
        <v>70</v>
      </c>
      <c r="P836" s="37" t="n">
        <f aca="false">'SK - Tableau 1'!G836</f>
        <v>88</v>
      </c>
      <c r="Q836" s="37" t="n">
        <f aca="false">'ST - Tableau 1'!D836</f>
        <v>65</v>
      </c>
      <c r="R836" s="37" t="n">
        <f aca="false">'EN - Tableau 1'!D836</f>
        <v>59</v>
      </c>
      <c r="S836" s="37" t="n">
        <f aca="false">DU!E836</f>
        <v>98</v>
      </c>
      <c r="T836" s="37" t="n">
        <f aca="false">'PH - Tableau 1'!P836</f>
        <v>75.375</v>
      </c>
      <c r="U836" s="37" t="n">
        <f aca="false">'FO - Tableau 1'!D836</f>
        <v>84</v>
      </c>
      <c r="V836" s="37" t="n">
        <f aca="false">'PA - Tableau 1'!K836</f>
        <v>91.5</v>
      </c>
      <c r="W836" s="37" t="n">
        <f aca="false">'SC - Tableau 1'!L836</f>
        <v>75</v>
      </c>
      <c r="X836" s="37" t="n">
        <f aca="false">'DF - Tableau 1'!I836</f>
        <v>66.5</v>
      </c>
      <c r="Y836" s="37" t="n">
        <f aca="false">PS!F836</f>
        <v>77.1666666666667</v>
      </c>
      <c r="Z836" s="37" t="n">
        <v>50</v>
      </c>
      <c r="AA836" s="37" t="n">
        <v>50</v>
      </c>
      <c r="AB836" s="37" t="n">
        <v>50</v>
      </c>
    </row>
    <row r="837" customFormat="false" ht="14.35" hidden="false" customHeight="true" outlineLevel="0" collapsed="false">
      <c r="A837" s="17" t="s">
        <v>3771</v>
      </c>
      <c r="B837" s="27" t="n">
        <f aca="false">'POSITION - Tableau 1'!B837</f>
        <v>2</v>
      </c>
      <c r="C837" s="35" t="s">
        <v>262</v>
      </c>
      <c r="D837" s="36" t="s">
        <v>4404</v>
      </c>
      <c r="E837" s="27" t="n">
        <f aca="false">YEAR(TOT!A839)</f>
        <v>1989</v>
      </c>
      <c r="F837" s="28" t="n">
        <f aca="false">MONTH(TOT!A839)</f>
        <v>10</v>
      </c>
      <c r="G837" s="28" t="n">
        <f aca="false">DAY(TOT!A839)</f>
        <v>6</v>
      </c>
      <c r="H837" s="37" t="n">
        <v>69</v>
      </c>
      <c r="I837" s="37" t="n">
        <v>161</v>
      </c>
      <c r="J837" s="28"/>
      <c r="K837" s="38" t="n">
        <f aca="false">TOT!FX839</f>
        <v>3650000</v>
      </c>
      <c r="L837" s="28"/>
      <c r="M837" s="37" t="n">
        <f aca="false">'CK - Tableau 1'!F837</f>
        <v>56</v>
      </c>
      <c r="N837" s="37" t="n">
        <f aca="false">'FG - Tableau 1'!E837</f>
        <v>33</v>
      </c>
      <c r="O837" s="37" t="n">
        <f aca="false">'DI - Tableau 1'!E837</f>
        <v>86</v>
      </c>
      <c r="P837" s="37" t="n">
        <f aca="false">'SK - Tableau 1'!G837</f>
        <v>66</v>
      </c>
      <c r="Q837" s="37" t="n">
        <f aca="false">'ST - Tableau 1'!D837</f>
        <v>35</v>
      </c>
      <c r="R837" s="37" t="n">
        <f aca="false">'EN - Tableau 1'!D837</f>
        <v>33</v>
      </c>
      <c r="S837" s="37" t="n">
        <f aca="false">DU!E837</f>
        <v>97</v>
      </c>
      <c r="T837" s="37" t="n">
        <f aca="false">'PH - Tableau 1'!P837</f>
        <v>73</v>
      </c>
      <c r="U837" s="37" t="n">
        <f aca="false">'FO - Tableau 1'!D837</f>
        <v>33</v>
      </c>
      <c r="V837" s="37" t="n">
        <f aca="false">'PA - Tableau 1'!K837</f>
        <v>66</v>
      </c>
      <c r="W837" s="37" t="n">
        <f aca="false">'SC - Tableau 1'!L837</f>
        <v>73</v>
      </c>
      <c r="X837" s="37" t="n">
        <f aca="false">'DF - Tableau 1'!I837</f>
        <v>75.5</v>
      </c>
      <c r="Y837" s="37" t="n">
        <f aca="false">PS!F837</f>
        <v>35.5</v>
      </c>
      <c r="Z837" s="37" t="n">
        <v>50</v>
      </c>
      <c r="AA837" s="37" t="n">
        <v>50</v>
      </c>
      <c r="AB837" s="37" t="n">
        <v>50</v>
      </c>
    </row>
    <row r="838" customFormat="false" ht="14.35" hidden="false" customHeight="true" outlineLevel="0" collapsed="false">
      <c r="A838" s="17" t="s">
        <v>3774</v>
      </c>
      <c r="B838" s="27" t="n">
        <f aca="false">'POSITION - Tableau 1'!B838</f>
        <v>1</v>
      </c>
      <c r="C838" s="35" t="s">
        <v>262</v>
      </c>
      <c r="D838" s="36" t="s">
        <v>4404</v>
      </c>
      <c r="E838" s="27" t="n">
        <f aca="false">YEAR(TOT!A840)</f>
        <v>1993</v>
      </c>
      <c r="F838" s="28" t="n">
        <f aca="false">MONTH(TOT!A840)</f>
        <v>4</v>
      </c>
      <c r="G838" s="28" t="n">
        <f aca="false">DAY(TOT!A840)</f>
        <v>27</v>
      </c>
      <c r="H838" s="37" t="n">
        <v>77</v>
      </c>
      <c r="I838" s="37" t="n">
        <v>208</v>
      </c>
      <c r="J838" s="28"/>
      <c r="K838" s="38" t="n">
        <f aca="false">TOT!FX840</f>
        <v>650000</v>
      </c>
      <c r="L838" s="28"/>
      <c r="M838" s="37" t="n">
        <f aca="false">'CK - Tableau 1'!F838</f>
        <v>73</v>
      </c>
      <c r="N838" s="37" t="n">
        <f aca="false">'FG - Tableau 1'!E838</f>
        <v>33</v>
      </c>
      <c r="O838" s="37" t="n">
        <f aca="false">'DI - Tableau 1'!E838</f>
        <v>40</v>
      </c>
      <c r="P838" s="37" t="n">
        <f aca="false">'SK - Tableau 1'!G838</f>
        <v>47</v>
      </c>
      <c r="Q838" s="37" t="n">
        <f aca="false">'ST - Tableau 1'!D838</f>
        <v>57</v>
      </c>
      <c r="R838" s="37" t="n">
        <f aca="false">'EN - Tableau 1'!D838</f>
        <v>33</v>
      </c>
      <c r="S838" s="37" t="n">
        <f aca="false">DU!E838</f>
        <v>78</v>
      </c>
      <c r="T838" s="37" t="n">
        <f aca="false">'PH - Tableau 1'!P838</f>
        <v>51.75</v>
      </c>
      <c r="U838" s="37" t="n">
        <f aca="false">'FO - Tableau 1'!D838</f>
        <v>33</v>
      </c>
      <c r="V838" s="37" t="n">
        <f aca="false">'PA - Tableau 1'!K838</f>
        <v>47</v>
      </c>
      <c r="W838" s="37" t="n">
        <f aca="false">'SC - Tableau 1'!L838</f>
        <v>47</v>
      </c>
      <c r="X838" s="37" t="n">
        <f aca="false">'DF - Tableau 1'!I838</f>
        <v>59.5</v>
      </c>
      <c r="Y838" s="37" t="n">
        <f aca="false">PS!F838</f>
        <v>33</v>
      </c>
      <c r="Z838" s="37" t="n">
        <v>50</v>
      </c>
      <c r="AA838" s="37" t="n">
        <v>50</v>
      </c>
      <c r="AB838" s="37" t="n">
        <v>50</v>
      </c>
    </row>
    <row r="839" customFormat="false" ht="14.35" hidden="false" customHeight="true" outlineLevel="0" collapsed="false">
      <c r="A839" s="17" t="s">
        <v>3777</v>
      </c>
      <c r="B839" s="27" t="n">
        <f aca="false">'POSITION - Tableau 1'!B839</f>
        <v>1</v>
      </c>
      <c r="C839" s="35" t="s">
        <v>283</v>
      </c>
      <c r="D839" s="36" t="s">
        <v>4404</v>
      </c>
      <c r="E839" s="27" t="n">
        <f aca="false">YEAR(TOT!A841)</f>
        <v>1990</v>
      </c>
      <c r="F839" s="28" t="n">
        <f aca="false">MONTH(TOT!A841)</f>
        <v>7</v>
      </c>
      <c r="G839" s="28" t="n">
        <f aca="false">DAY(TOT!A841)</f>
        <v>29</v>
      </c>
      <c r="H839" s="37" t="n">
        <v>68</v>
      </c>
      <c r="I839" s="37" t="n">
        <v>183</v>
      </c>
      <c r="J839" s="28"/>
      <c r="K839" s="38" t="n">
        <f aca="false">TOT!FX841</f>
        <v>5000000</v>
      </c>
      <c r="L839" s="28"/>
      <c r="M839" s="37" t="n">
        <f aca="false">'CK - Tableau 1'!F839</f>
        <v>45</v>
      </c>
      <c r="N839" s="37" t="n">
        <f aca="false">'FG - Tableau 1'!E839</f>
        <v>33</v>
      </c>
      <c r="O839" s="37" t="n">
        <f aca="false">'DI - Tableau 1'!E839</f>
        <v>80</v>
      </c>
      <c r="P839" s="37" t="n">
        <f aca="false">'SK - Tableau 1'!G839</f>
        <v>88</v>
      </c>
      <c r="Q839" s="37" t="n">
        <f aca="false">'ST - Tableau 1'!D839</f>
        <v>67</v>
      </c>
      <c r="R839" s="37" t="n">
        <f aca="false">'EN - Tableau 1'!D839</f>
        <v>69</v>
      </c>
      <c r="S839" s="37" t="n">
        <f aca="false">DU!E839</f>
        <v>98</v>
      </c>
      <c r="T839" s="37" t="n">
        <f aca="false">'PH - Tableau 1'!P839</f>
        <v>81.75</v>
      </c>
      <c r="U839" s="37" t="n">
        <f aca="false">'FO - Tableau 1'!D839</f>
        <v>70</v>
      </c>
      <c r="V839" s="37" t="n">
        <f aca="false">'PA - Tableau 1'!K839</f>
        <v>78</v>
      </c>
      <c r="W839" s="37" t="n">
        <f aca="false">'SC - Tableau 1'!L839</f>
        <v>84.5</v>
      </c>
      <c r="X839" s="37" t="n">
        <f aca="false">'DF - Tableau 1'!I839</f>
        <v>70.5</v>
      </c>
      <c r="Y839" s="37" t="n">
        <f aca="false">PS!F839</f>
        <v>33</v>
      </c>
      <c r="Z839" s="37" t="n">
        <v>50</v>
      </c>
      <c r="AA839" s="37" t="n">
        <v>50</v>
      </c>
      <c r="AB839" s="37" t="n">
        <v>50</v>
      </c>
    </row>
    <row r="840" customFormat="false" ht="14.35" hidden="false" customHeight="true" outlineLevel="0" collapsed="false">
      <c r="A840" s="17" t="s">
        <v>3780</v>
      </c>
      <c r="B840" s="27" t="n">
        <f aca="false">'POSITION - Tableau 1'!B840</f>
        <v>3</v>
      </c>
      <c r="C840" s="35" t="s">
        <v>283</v>
      </c>
      <c r="D840" s="36" t="s">
        <v>4404</v>
      </c>
      <c r="E840" s="27" t="n">
        <f aca="false">YEAR(TOT!A842)</f>
        <v>1995</v>
      </c>
      <c r="F840" s="28" t="n">
        <f aca="false">MONTH(TOT!A842)</f>
        <v>3</v>
      </c>
      <c r="G840" s="28" t="n">
        <f aca="false">DAY(TOT!A842)</f>
        <v>10</v>
      </c>
      <c r="H840" s="37" t="n">
        <v>70</v>
      </c>
      <c r="I840" s="37" t="n">
        <v>191</v>
      </c>
      <c r="J840" s="28"/>
      <c r="K840" s="38" t="n">
        <f aca="false">TOT!FX842</f>
        <v>925000</v>
      </c>
      <c r="L840" s="28"/>
      <c r="M840" s="37" t="n">
        <f aca="false">'CK - Tableau 1'!F840</f>
        <v>91</v>
      </c>
      <c r="N840" s="37" t="n">
        <f aca="false">'FG - Tableau 1'!E840</f>
        <v>33</v>
      </c>
      <c r="O840" s="37" t="n">
        <f aca="false">'DI - Tableau 1'!E840</f>
        <v>90</v>
      </c>
      <c r="P840" s="37" t="n">
        <f aca="false">'SK - Tableau 1'!G840</f>
        <v>60</v>
      </c>
      <c r="Q840" s="37" t="n">
        <f aca="false">'ST - Tableau 1'!D840</f>
        <v>69</v>
      </c>
      <c r="R840" s="37" t="n">
        <f aca="false">'EN - Tableau 1'!D840</f>
        <v>33</v>
      </c>
      <c r="S840" s="37" t="n">
        <f aca="false">DU!E840</f>
        <v>91</v>
      </c>
      <c r="T840" s="37" t="n">
        <f aca="false">'PH - Tableau 1'!P840</f>
        <v>67.75</v>
      </c>
      <c r="U840" s="37" t="n">
        <f aca="false">'FO - Tableau 1'!D840</f>
        <v>33</v>
      </c>
      <c r="V840" s="37" t="n">
        <f aca="false">'PA - Tableau 1'!K840</f>
        <v>55</v>
      </c>
      <c r="W840" s="37" t="n">
        <f aca="false">'SC - Tableau 1'!L840</f>
        <v>73</v>
      </c>
      <c r="X840" s="37" t="n">
        <f aca="false">'DF - Tableau 1'!I840</f>
        <v>77</v>
      </c>
      <c r="Y840" s="37" t="n">
        <f aca="false">PS!F840</f>
        <v>33</v>
      </c>
      <c r="Z840" s="37" t="n">
        <v>50</v>
      </c>
      <c r="AA840" s="37" t="n">
        <v>50</v>
      </c>
      <c r="AB840" s="37" t="n">
        <v>50</v>
      </c>
    </row>
    <row r="841" customFormat="false" ht="14.35" hidden="false" customHeight="true" outlineLevel="0" collapsed="false">
      <c r="A841" s="17" t="s">
        <v>3785</v>
      </c>
      <c r="B841" s="27" t="n">
        <f aca="false">'POSITION - Tableau 1'!B841</f>
        <v>8</v>
      </c>
      <c r="C841" s="35" t="s">
        <v>262</v>
      </c>
      <c r="D841" s="36" t="s">
        <v>4404</v>
      </c>
      <c r="E841" s="27" t="n">
        <f aca="false">YEAR(TOT!A843)</f>
        <v>1990</v>
      </c>
      <c r="F841" s="28" t="n">
        <f aca="false">MONTH(TOT!A843)</f>
        <v>2</v>
      </c>
      <c r="G841" s="28" t="n">
        <f aca="false">DAY(TOT!A843)</f>
        <v>1</v>
      </c>
      <c r="H841" s="37" t="n">
        <v>80</v>
      </c>
      <c r="I841" s="37" t="n">
        <v>229</v>
      </c>
      <c r="J841" s="28"/>
      <c r="K841" s="38" t="n">
        <f aca="false">TOT!FX843</f>
        <v>3500000</v>
      </c>
      <c r="L841" s="28"/>
      <c r="M841" s="37" t="n">
        <f aca="false">'CK - Tableau 1'!F841</f>
        <v>47</v>
      </c>
      <c r="N841" s="37" t="n">
        <f aca="false">'FG - Tableau 1'!E841</f>
        <v>33</v>
      </c>
      <c r="O841" s="37" t="n">
        <f aca="false">'DI - Tableau 1'!E841</f>
        <v>63</v>
      </c>
      <c r="P841" s="37" t="n">
        <f aca="false">'SK - Tableau 1'!G841</f>
        <v>92</v>
      </c>
      <c r="Q841" s="37" t="n">
        <f aca="false">'ST - Tableau 1'!D841</f>
        <v>74</v>
      </c>
      <c r="R841" s="37" t="n">
        <f aca="false">'EN - Tableau 1'!D841</f>
        <v>68</v>
      </c>
      <c r="S841" s="37" t="n">
        <f aca="false">DU!E841</f>
        <v>99</v>
      </c>
      <c r="T841" s="37" t="n">
        <f aca="false">'PH - Tableau 1'!P841</f>
        <v>74.25</v>
      </c>
      <c r="U841" s="37" t="n">
        <f aca="false">'FO - Tableau 1'!D841</f>
        <v>33</v>
      </c>
      <c r="V841" s="37" t="n">
        <f aca="false">'PA - Tableau 1'!K841</f>
        <v>73</v>
      </c>
      <c r="W841" s="37" t="n">
        <f aca="false">'SC - Tableau 1'!L841</f>
        <v>59.5</v>
      </c>
      <c r="X841" s="37" t="n">
        <f aca="false">'DF - Tableau 1'!I841</f>
        <v>72.5</v>
      </c>
      <c r="Y841" s="37" t="n">
        <f aca="false">PS!F841</f>
        <v>33</v>
      </c>
      <c r="Z841" s="37" t="n">
        <v>50</v>
      </c>
      <c r="AA841" s="37" t="n">
        <v>50</v>
      </c>
      <c r="AB841" s="37" t="n">
        <v>50</v>
      </c>
    </row>
    <row r="842" customFormat="false" ht="14.35" hidden="false" customHeight="true" outlineLevel="0" collapsed="false">
      <c r="A842" s="17" t="s">
        <v>3788</v>
      </c>
      <c r="B842" s="27" t="n">
        <f aca="false">'POSITION - Tableau 1'!B842</f>
        <v>1</v>
      </c>
      <c r="C842" s="35" t="s">
        <v>283</v>
      </c>
      <c r="D842" s="36" t="s">
        <v>4404</v>
      </c>
      <c r="E842" s="27" t="n">
        <f aca="false">YEAR(TOT!A844)</f>
        <v>1991</v>
      </c>
      <c r="F842" s="28" t="n">
        <f aca="false">MONTH(TOT!A844)</f>
        <v>11</v>
      </c>
      <c r="G842" s="28" t="n">
        <f aca="false">DAY(TOT!A844)</f>
        <v>1</v>
      </c>
      <c r="H842" s="37" t="n">
        <v>74</v>
      </c>
      <c r="I842" s="37" t="n">
        <v>200</v>
      </c>
      <c r="J842" s="28"/>
      <c r="K842" s="38" t="n">
        <f aca="false">TOT!FX844</f>
        <v>1000000</v>
      </c>
      <c r="L842" s="28"/>
      <c r="M842" s="37" t="n">
        <f aca="false">'CK - Tableau 1'!F842</f>
        <v>76</v>
      </c>
      <c r="N842" s="37" t="n">
        <f aca="false">'FG - Tableau 1'!E842</f>
        <v>33</v>
      </c>
      <c r="O842" s="37" t="n">
        <f aca="false">'DI - Tableau 1'!E842</f>
        <v>61</v>
      </c>
      <c r="P842" s="37" t="n">
        <f aca="false">'SK - Tableau 1'!G842</f>
        <v>61</v>
      </c>
      <c r="Q842" s="37" t="n">
        <f aca="false">'ST - Tableau 1'!D842</f>
        <v>61</v>
      </c>
      <c r="R842" s="37" t="n">
        <f aca="false">'EN - Tableau 1'!D842</f>
        <v>39</v>
      </c>
      <c r="S842" s="37" t="n">
        <f aca="false">DU!E842</f>
        <v>95</v>
      </c>
      <c r="T842" s="37" t="n">
        <f aca="false">'PH - Tableau 1'!P842</f>
        <v>72.625</v>
      </c>
      <c r="U842" s="37" t="n">
        <f aca="false">'FO - Tableau 1'!D842</f>
        <v>33</v>
      </c>
      <c r="V842" s="37" t="n">
        <f aca="false">'PA - Tableau 1'!K842</f>
        <v>63.5</v>
      </c>
      <c r="W842" s="37" t="n">
        <f aca="false">'SC - Tableau 1'!L842</f>
        <v>78.5</v>
      </c>
      <c r="X842" s="37" t="n">
        <f aca="false">'DF - Tableau 1'!I842</f>
        <v>72</v>
      </c>
      <c r="Y842" s="37" t="n">
        <f aca="false">PS!F842</f>
        <v>33</v>
      </c>
      <c r="Z842" s="37" t="n">
        <v>50</v>
      </c>
      <c r="AA842" s="37" t="n">
        <v>50</v>
      </c>
      <c r="AB842" s="37" t="n">
        <v>50</v>
      </c>
    </row>
    <row r="843" customFormat="false" ht="14.35" hidden="false" customHeight="true" outlineLevel="0" collapsed="false">
      <c r="A843" s="17" t="s">
        <v>3791</v>
      </c>
      <c r="B843" s="27" t="n">
        <f aca="false">'POSITION - Tableau 1'!B843</f>
        <v>1</v>
      </c>
      <c r="C843" s="35" t="s">
        <v>262</v>
      </c>
      <c r="D843" s="36" t="s">
        <v>4404</v>
      </c>
      <c r="E843" s="27" t="n">
        <f aca="false">YEAR(TOT!A845)</f>
        <v>1992</v>
      </c>
      <c r="F843" s="28" t="n">
        <f aca="false">MONTH(TOT!A845)</f>
        <v>1</v>
      </c>
      <c r="G843" s="28" t="n">
        <f aca="false">DAY(TOT!A845)</f>
        <v>31</v>
      </c>
      <c r="H843" s="37" t="n">
        <v>73</v>
      </c>
      <c r="I843" s="37" t="n">
        <v>201</v>
      </c>
      <c r="J843" s="28"/>
      <c r="K843" s="38" t="n">
        <f aca="false">TOT!FX845</f>
        <v>6000000</v>
      </c>
      <c r="L843" s="28"/>
      <c r="M843" s="37" t="n">
        <f aca="false">'CK - Tableau 1'!F843</f>
        <v>49</v>
      </c>
      <c r="N843" s="37" t="n">
        <f aca="false">'FG - Tableau 1'!E843</f>
        <v>60</v>
      </c>
      <c r="O843" s="37" t="n">
        <f aca="false">'DI - Tableau 1'!E843</f>
        <v>67</v>
      </c>
      <c r="P843" s="37" t="n">
        <f aca="false">'SK - Tableau 1'!G843</f>
        <v>99</v>
      </c>
      <c r="Q843" s="37" t="n">
        <f aca="false">'ST - Tableau 1'!D843</f>
        <v>69</v>
      </c>
      <c r="R843" s="37" t="n">
        <f aca="false">'EN - Tableau 1'!D843</f>
        <v>99</v>
      </c>
      <c r="S843" s="37" t="n">
        <f aca="false">DU!E843</f>
        <v>99</v>
      </c>
      <c r="T843" s="37" t="n">
        <f aca="false">'PH - Tableau 1'!P843</f>
        <v>92.375</v>
      </c>
      <c r="U843" s="37" t="n">
        <f aca="false">'FO - Tableau 1'!D843</f>
        <v>88</v>
      </c>
      <c r="V843" s="37" t="n">
        <f aca="false">'PA - Tableau 1'!K843</f>
        <v>84</v>
      </c>
      <c r="W843" s="37" t="n">
        <f aca="false">'SC - Tableau 1'!L843</f>
        <v>96.5</v>
      </c>
      <c r="X843" s="37" t="n">
        <f aca="false">'DF - Tableau 1'!I843</f>
        <v>62.5</v>
      </c>
      <c r="Y843" s="37" t="n">
        <f aca="false">PS!F843</f>
        <v>76.0714285714286</v>
      </c>
      <c r="Z843" s="37" t="n">
        <v>50</v>
      </c>
      <c r="AA843" s="37" t="n">
        <v>50</v>
      </c>
      <c r="AB843" s="37" t="n">
        <v>50</v>
      </c>
    </row>
    <row r="844" customFormat="false" ht="14.35" hidden="false" customHeight="true" outlineLevel="0" collapsed="false">
      <c r="A844" s="17" t="s">
        <v>3794</v>
      </c>
      <c r="B844" s="27" t="n">
        <f aca="false">'POSITION - Tableau 1'!B844</f>
        <v>1</v>
      </c>
      <c r="C844" s="35" t="s">
        <v>262</v>
      </c>
      <c r="D844" s="36" t="s">
        <v>4404</v>
      </c>
      <c r="E844" s="27" t="n">
        <f aca="false">YEAR(TOT!A846)</f>
        <v>1992</v>
      </c>
      <c r="F844" s="28" t="n">
        <f aca="false">MONTH(TOT!A846)</f>
        <v>4</v>
      </c>
      <c r="G844" s="28" t="n">
        <f aca="false">DAY(TOT!A846)</f>
        <v>24</v>
      </c>
      <c r="H844" s="37" t="n">
        <v>72</v>
      </c>
      <c r="I844" s="37" t="n">
        <v>197</v>
      </c>
      <c r="J844" s="28"/>
      <c r="K844" s="38" t="n">
        <f aca="false">TOT!FX846</f>
        <v>4400000</v>
      </c>
      <c r="L844" s="28"/>
      <c r="M844" s="37" t="n">
        <f aca="false">'CK - Tableau 1'!F844</f>
        <v>56</v>
      </c>
      <c r="N844" s="37" t="n">
        <f aca="false">'FG - Tableau 1'!E844</f>
        <v>33</v>
      </c>
      <c r="O844" s="37" t="n">
        <f aca="false">'DI - Tableau 1'!E844</f>
        <v>89</v>
      </c>
      <c r="P844" s="37" t="n">
        <f aca="false">'SK - Tableau 1'!G844</f>
        <v>83</v>
      </c>
      <c r="Q844" s="37" t="n">
        <f aca="false">'ST - Tableau 1'!D844</f>
        <v>68</v>
      </c>
      <c r="R844" s="37" t="n">
        <f aca="false">'EN - Tableau 1'!D844</f>
        <v>61</v>
      </c>
      <c r="S844" s="37" t="n">
        <f aca="false">DU!E844</f>
        <v>99</v>
      </c>
      <c r="T844" s="37" t="n">
        <f aca="false">'PH - Tableau 1'!P844</f>
        <v>79</v>
      </c>
      <c r="U844" s="37" t="n">
        <f aca="false">'FO - Tableau 1'!D844</f>
        <v>33</v>
      </c>
      <c r="V844" s="37" t="n">
        <f aca="false">'PA - Tableau 1'!K844</f>
        <v>71.5</v>
      </c>
      <c r="W844" s="37" t="n">
        <f aca="false">'SC - Tableau 1'!L844</f>
        <v>93</v>
      </c>
      <c r="X844" s="37" t="n">
        <f aca="false">'DF - Tableau 1'!I844</f>
        <v>56.5</v>
      </c>
      <c r="Y844" s="37" t="n">
        <f aca="false">PS!F844</f>
        <v>44.5</v>
      </c>
      <c r="Z844" s="37" t="n">
        <v>50</v>
      </c>
      <c r="AA844" s="37" t="n">
        <v>50</v>
      </c>
      <c r="AB844" s="37" t="n">
        <v>50</v>
      </c>
    </row>
    <row r="845" customFormat="false" ht="14.35" hidden="false" customHeight="true" outlineLevel="0" collapsed="false">
      <c r="A845" s="17" t="s">
        <v>3797</v>
      </c>
      <c r="B845" s="27" t="n">
        <f aca="false">'POSITION - Tableau 1'!B845</f>
        <v>2</v>
      </c>
      <c r="C845" s="35" t="s">
        <v>262</v>
      </c>
      <c r="D845" s="36" t="s">
        <v>4403</v>
      </c>
      <c r="E845" s="27" t="n">
        <f aca="false">YEAR(TOT!A847)</f>
        <v>1994</v>
      </c>
      <c r="F845" s="28" t="n">
        <f aca="false">MONTH(TOT!A847)</f>
        <v>1</v>
      </c>
      <c r="G845" s="28" t="n">
        <f aca="false">DAY(TOT!A847)</f>
        <v>26</v>
      </c>
      <c r="H845" s="37" t="n">
        <v>71</v>
      </c>
      <c r="I845" s="37" t="n">
        <v>195</v>
      </c>
      <c r="J845" s="28"/>
      <c r="K845" s="38" t="n">
        <f aca="false">TOT!FX847</f>
        <v>725000</v>
      </c>
      <c r="L845" s="28"/>
      <c r="M845" s="37" t="n">
        <f aca="false">'CK - Tableau 1'!F845</f>
        <v>73</v>
      </c>
      <c r="N845" s="37" t="n">
        <f aca="false">'FG - Tableau 1'!E845</f>
        <v>33</v>
      </c>
      <c r="O845" s="37" t="n">
        <f aca="false">'DI - Tableau 1'!E845</f>
        <v>49</v>
      </c>
      <c r="P845" s="37" t="n">
        <f aca="false">'SK - Tableau 1'!G845</f>
        <v>50</v>
      </c>
      <c r="Q845" s="37" t="n">
        <f aca="false">'ST - Tableau 1'!D845</f>
        <v>70</v>
      </c>
      <c r="R845" s="37" t="n">
        <f aca="false">'EN - Tableau 1'!D845</f>
        <v>33</v>
      </c>
      <c r="S845" s="37" t="n">
        <f aca="false">DU!E845</f>
        <v>82</v>
      </c>
      <c r="T845" s="37" t="n">
        <f aca="false">'PH - Tableau 1'!P845</f>
        <v>52.25</v>
      </c>
      <c r="U845" s="37" t="n">
        <f aca="false">'FO - Tableau 1'!D845</f>
        <v>33</v>
      </c>
      <c r="V845" s="37" t="n">
        <f aca="false">'PA - Tableau 1'!K845</f>
        <v>47</v>
      </c>
      <c r="W845" s="37" t="n">
        <f aca="false">'SC - Tableau 1'!L845</f>
        <v>47</v>
      </c>
      <c r="X845" s="37" t="n">
        <f aca="false">'DF - Tableau 1'!I845</f>
        <v>60</v>
      </c>
      <c r="Y845" s="37" t="n">
        <f aca="false">PS!F845</f>
        <v>33</v>
      </c>
      <c r="Z845" s="37" t="n">
        <v>50</v>
      </c>
      <c r="AA845" s="37" t="n">
        <v>50</v>
      </c>
      <c r="AB845" s="37" t="n">
        <v>50</v>
      </c>
    </row>
    <row r="846" customFormat="false" ht="14.35" hidden="false" customHeight="true" outlineLevel="0" collapsed="false">
      <c r="A846" s="17" t="s">
        <v>3801</v>
      </c>
      <c r="B846" s="27" t="n">
        <f aca="false">'POSITION - Tableau 1'!B846</f>
        <v>8</v>
      </c>
      <c r="C846" s="35" t="s">
        <v>262</v>
      </c>
      <c r="D846" s="36" t="s">
        <v>4404</v>
      </c>
      <c r="E846" s="27" t="n">
        <f aca="false">YEAR(TOT!A848)</f>
        <v>1991</v>
      </c>
      <c r="F846" s="28" t="n">
        <f aca="false">MONTH(TOT!A848)</f>
        <v>7</v>
      </c>
      <c r="G846" s="28" t="n">
        <f aca="false">DAY(TOT!A848)</f>
        <v>26</v>
      </c>
      <c r="H846" s="37" t="n">
        <v>70</v>
      </c>
      <c r="I846" s="37" t="n">
        <v>190</v>
      </c>
      <c r="J846" s="28"/>
      <c r="K846" s="38" t="n">
        <f aca="false">TOT!FX848</f>
        <v>5250000</v>
      </c>
      <c r="L846" s="28"/>
      <c r="M846" s="37" t="n">
        <f aca="false">'CK - Tableau 1'!F846</f>
        <v>40</v>
      </c>
      <c r="N846" s="37" t="n">
        <f aca="false">'FG - Tableau 1'!E846</f>
        <v>33</v>
      </c>
      <c r="O846" s="37" t="n">
        <f aca="false">'DI - Tableau 1'!E846</f>
        <v>87</v>
      </c>
      <c r="P846" s="37" t="n">
        <f aca="false">'SK - Tableau 1'!G846</f>
        <v>92</v>
      </c>
      <c r="Q846" s="37" t="n">
        <f aca="false">'ST - Tableau 1'!D846</f>
        <v>67</v>
      </c>
      <c r="R846" s="37" t="n">
        <f aca="false">'EN - Tableau 1'!D846</f>
        <v>80</v>
      </c>
      <c r="S846" s="37" t="n">
        <f aca="false">DU!E846</f>
        <v>92</v>
      </c>
      <c r="T846" s="37" t="n">
        <f aca="false">'PH - Tableau 1'!P846</f>
        <v>85</v>
      </c>
      <c r="U846" s="37" t="n">
        <f aca="false">'FO - Tableau 1'!D846</f>
        <v>33</v>
      </c>
      <c r="V846" s="37" t="n">
        <f aca="false">'PA - Tableau 1'!K846</f>
        <v>87.5</v>
      </c>
      <c r="W846" s="37" t="n">
        <f aca="false">'SC - Tableau 1'!L846</f>
        <v>74</v>
      </c>
      <c r="X846" s="37" t="n">
        <f aca="false">'DF - Tableau 1'!I846</f>
        <v>64.5</v>
      </c>
      <c r="Y846" s="37" t="n">
        <f aca="false">PS!F846</f>
        <v>33</v>
      </c>
      <c r="Z846" s="37" t="n">
        <v>50</v>
      </c>
      <c r="AA846" s="37" t="n">
        <v>50</v>
      </c>
      <c r="AB846" s="37" t="n">
        <v>50</v>
      </c>
    </row>
    <row r="847" customFormat="false" ht="14.35" hidden="false" customHeight="true" outlineLevel="0" collapsed="false">
      <c r="A847" s="17" t="s">
        <v>3804</v>
      </c>
      <c r="B847" s="27" t="n">
        <f aca="false">'POSITION - Tableau 1'!B847</f>
        <v>1</v>
      </c>
      <c r="C847" s="35" t="s">
        <v>262</v>
      </c>
      <c r="D847" s="36" t="s">
        <v>4403</v>
      </c>
      <c r="E847" s="27" t="n">
        <f aca="false">YEAR(TOT!A849)</f>
        <v>1998</v>
      </c>
      <c r="F847" s="28" t="n">
        <f aca="false">MONTH(TOT!A849)</f>
        <v>3</v>
      </c>
      <c r="G847" s="28" t="n">
        <f aca="false">DAY(TOT!A849)</f>
        <v>14</v>
      </c>
      <c r="H847" s="37" t="n">
        <v>71</v>
      </c>
      <c r="I847" s="37" t="n">
        <v>191</v>
      </c>
      <c r="J847" s="28"/>
      <c r="K847" s="38" t="n">
        <f aca="false">TOT!FX849</f>
        <v>900000</v>
      </c>
      <c r="L847" s="28"/>
      <c r="M847" s="37" t="n">
        <f aca="false">'CK - Tableau 1'!F847</f>
        <v>45</v>
      </c>
      <c r="N847" s="37" t="n">
        <f aca="false">'FG - Tableau 1'!E847</f>
        <v>33</v>
      </c>
      <c r="O847" s="37" t="n">
        <f aca="false">'DI - Tableau 1'!E847</f>
        <v>65</v>
      </c>
      <c r="P847" s="37" t="n">
        <f aca="false">'SK - Tableau 1'!G847</f>
        <v>60</v>
      </c>
      <c r="Q847" s="37" t="n">
        <f aca="false">'ST - Tableau 1'!D847</f>
        <v>63</v>
      </c>
      <c r="R847" s="37" t="n">
        <f aca="false">'EN - Tableau 1'!D847</f>
        <v>49</v>
      </c>
      <c r="S847" s="37" t="n">
        <f aca="false">DU!E847</f>
        <v>86</v>
      </c>
      <c r="T847" s="37" t="n">
        <f aca="false">'PH - Tableau 1'!P847</f>
        <v>70.875</v>
      </c>
      <c r="U847" s="37" t="n">
        <f aca="false">'FO - Tableau 1'!D847</f>
        <v>33</v>
      </c>
      <c r="V847" s="37" t="n">
        <f aca="false">'PA - Tableau 1'!K847</f>
        <v>63.5</v>
      </c>
      <c r="W847" s="37" t="n">
        <f aca="false">'SC - Tableau 1'!L847</f>
        <v>78.5</v>
      </c>
      <c r="X847" s="37" t="n">
        <f aca="false">'DF - Tableau 1'!I847</f>
        <v>64</v>
      </c>
      <c r="Y847" s="37" t="n">
        <f aca="false">PS!F847</f>
        <v>33</v>
      </c>
      <c r="Z847" s="37" t="n">
        <v>50</v>
      </c>
      <c r="AA847" s="37" t="n">
        <v>50</v>
      </c>
      <c r="AB847" s="37" t="n">
        <v>50</v>
      </c>
    </row>
    <row r="848" customFormat="false" ht="14.35" hidden="false" customHeight="true" outlineLevel="0" collapsed="false">
      <c r="A848" s="17" t="s">
        <v>3808</v>
      </c>
      <c r="B848" s="27" t="n">
        <f aca="false">'POSITION - Tableau 1'!B848</f>
        <v>3</v>
      </c>
      <c r="C848" s="35" t="s">
        <v>423</v>
      </c>
      <c r="D848" s="36" t="s">
        <v>4404</v>
      </c>
      <c r="E848" s="27" t="n">
        <f aca="false">YEAR(TOT!A850)</f>
        <v>1987</v>
      </c>
      <c r="F848" s="28" t="n">
        <f aca="false">MONTH(TOT!A850)</f>
        <v>3</v>
      </c>
      <c r="G848" s="28" t="n">
        <f aca="false">DAY(TOT!A850)</f>
        <v>12</v>
      </c>
      <c r="H848" s="37" t="n">
        <v>72</v>
      </c>
      <c r="I848" s="37" t="n">
        <v>187</v>
      </c>
      <c r="J848" s="28"/>
      <c r="K848" s="39" t="n">
        <f aca="false">TOT!FX850</f>
        <v>0</v>
      </c>
      <c r="L848" s="28"/>
      <c r="M848" s="37" t="n">
        <f aca="false">'CK - Tableau 1'!F848</f>
        <v>60</v>
      </c>
      <c r="N848" s="37" t="n">
        <f aca="false">'FG - Tableau 1'!E848</f>
        <v>33</v>
      </c>
      <c r="O848" s="37" t="n">
        <f aca="false">'DI - Tableau 1'!E848</f>
        <v>39</v>
      </c>
      <c r="P848" s="37" t="n">
        <f aca="false">'SK - Tableau 1'!G848</f>
        <v>47</v>
      </c>
      <c r="Q848" s="37" t="n">
        <f aca="false">'ST - Tableau 1'!D848</f>
        <v>50</v>
      </c>
      <c r="R848" s="37" t="n">
        <f aca="false">'EN - Tableau 1'!D848</f>
        <v>33</v>
      </c>
      <c r="S848" s="37" t="n">
        <f aca="false">DU!E848</f>
        <v>81</v>
      </c>
      <c r="T848" s="37" t="n">
        <f aca="false">'PH - Tableau 1'!P848</f>
        <v>61.75</v>
      </c>
      <c r="U848" s="37" t="n">
        <f aca="false">'FO - Tableau 1'!D848</f>
        <v>53</v>
      </c>
      <c r="V848" s="37" t="n">
        <f aca="false">'PA - Tableau 1'!K848</f>
        <v>47</v>
      </c>
      <c r="W848" s="37" t="n">
        <f aca="false">'SC - Tableau 1'!L848</f>
        <v>60</v>
      </c>
      <c r="X848" s="37" t="n">
        <f aca="false">'DF - Tableau 1'!I848</f>
        <v>47</v>
      </c>
      <c r="Y848" s="37" t="n">
        <f aca="false">PS!F848</f>
        <v>33</v>
      </c>
      <c r="Z848" s="37" t="n">
        <v>50</v>
      </c>
      <c r="AA848" s="37" t="n">
        <v>50</v>
      </c>
      <c r="AB848" s="37" t="n">
        <v>50</v>
      </c>
    </row>
    <row r="849" customFormat="false" ht="14.35" hidden="false" customHeight="true" outlineLevel="0" collapsed="false">
      <c r="A849" s="17" t="s">
        <v>3813</v>
      </c>
      <c r="B849" s="27" t="n">
        <f aca="false">'POSITION - Tableau 1'!B849</f>
        <v>2</v>
      </c>
      <c r="C849" s="35" t="s">
        <v>423</v>
      </c>
      <c r="D849" s="36" t="s">
        <v>4403</v>
      </c>
      <c r="E849" s="27" t="n">
        <f aca="false">YEAR(TOT!A851)</f>
        <v>1995</v>
      </c>
      <c r="F849" s="28" t="n">
        <f aca="false">MONTH(TOT!A851)</f>
        <v>5</v>
      </c>
      <c r="G849" s="28" t="n">
        <f aca="false">DAY(TOT!A851)</f>
        <v>15</v>
      </c>
      <c r="H849" s="37" t="n">
        <v>73</v>
      </c>
      <c r="I849" s="37" t="n">
        <v>224</v>
      </c>
      <c r="J849" s="28"/>
      <c r="K849" s="38" t="n">
        <f aca="false">TOT!FX851</f>
        <v>685000</v>
      </c>
      <c r="L849" s="28"/>
      <c r="M849" s="37" t="n">
        <f aca="false">'CK - Tableau 1'!F849</f>
        <v>60</v>
      </c>
      <c r="N849" s="37" t="n">
        <f aca="false">'FG - Tableau 1'!E849</f>
        <v>33</v>
      </c>
      <c r="O849" s="37" t="n">
        <f aca="false">'DI - Tableau 1'!E849</f>
        <v>73</v>
      </c>
      <c r="P849" s="37" t="n">
        <f aca="false">'SK - Tableau 1'!G849</f>
        <v>60</v>
      </c>
      <c r="Q849" s="37" t="n">
        <f aca="false">'ST - Tableau 1'!D849</f>
        <v>95</v>
      </c>
      <c r="R849" s="37" t="n">
        <f aca="false">'EN - Tableau 1'!D849</f>
        <v>39</v>
      </c>
      <c r="S849" s="37" t="n">
        <f aca="false">DU!E849</f>
        <v>83</v>
      </c>
      <c r="T849" s="37" t="n">
        <f aca="false">'PH - Tableau 1'!P849</f>
        <v>73.875</v>
      </c>
      <c r="U849" s="37" t="n">
        <f aca="false">'FO - Tableau 1'!D849</f>
        <v>33</v>
      </c>
      <c r="V849" s="37" t="n">
        <f aca="false">'PA - Tableau 1'!K849</f>
        <v>60</v>
      </c>
      <c r="W849" s="37" t="n">
        <f aca="false">'SC - Tableau 1'!L849</f>
        <v>60</v>
      </c>
      <c r="X849" s="37" t="n">
        <f aca="false">'DF - Tableau 1'!I849</f>
        <v>53.5</v>
      </c>
      <c r="Y849" s="37" t="n">
        <f aca="false">PS!F849</f>
        <v>33</v>
      </c>
      <c r="Z849" s="37" t="n">
        <v>50</v>
      </c>
      <c r="AA849" s="37" t="n">
        <v>50</v>
      </c>
      <c r="AB849" s="37" t="n">
        <v>50</v>
      </c>
    </row>
    <row r="850" customFormat="false" ht="14.35" hidden="false" customHeight="true" outlineLevel="0" collapsed="false">
      <c r="A850" s="17" t="s">
        <v>3817</v>
      </c>
      <c r="B850" s="27" t="n">
        <f aca="false">'POSITION - Tableau 1'!B850</f>
        <v>1</v>
      </c>
      <c r="C850" s="35" t="s">
        <v>366</v>
      </c>
      <c r="D850" s="36" t="s">
        <v>4404</v>
      </c>
      <c r="E850" s="27" t="n">
        <f aca="false">YEAR(TOT!A852)</f>
        <v>1984</v>
      </c>
      <c r="F850" s="28" t="n">
        <f aca="false">MONTH(TOT!A852)</f>
        <v>3</v>
      </c>
      <c r="G850" s="28" t="n">
        <f aca="false">DAY(TOT!A852)</f>
        <v>20</v>
      </c>
      <c r="H850" s="37" t="n">
        <v>72</v>
      </c>
      <c r="I850" s="37" t="n">
        <v>196</v>
      </c>
      <c r="J850" s="28"/>
      <c r="K850" s="38" t="n">
        <f aca="false">TOT!FX852</f>
        <v>5000000</v>
      </c>
      <c r="L850" s="28"/>
      <c r="M850" s="37" t="n">
        <f aca="false">'CK - Tableau 1'!F850</f>
        <v>36</v>
      </c>
      <c r="N850" s="37" t="n">
        <f aca="false">'FG - Tableau 1'!E850</f>
        <v>33</v>
      </c>
      <c r="O850" s="37" t="n">
        <f aca="false">'DI - Tableau 1'!E850</f>
        <v>83</v>
      </c>
      <c r="P850" s="37" t="n">
        <f aca="false">'SK - Tableau 1'!G850</f>
        <v>85</v>
      </c>
      <c r="Q850" s="37" t="n">
        <f aca="false">'ST - Tableau 1'!D850</f>
        <v>66</v>
      </c>
      <c r="R850" s="37" t="n">
        <f aca="false">'EN - Tableau 1'!D850</f>
        <v>67</v>
      </c>
      <c r="S850" s="37" t="n">
        <f aca="false">DU!E850</f>
        <v>98</v>
      </c>
      <c r="T850" s="37" t="n">
        <f aca="false">'PH - Tableau 1'!P850</f>
        <v>68</v>
      </c>
      <c r="U850" s="37" t="n">
        <f aca="false">'FO - Tableau 1'!D850</f>
        <v>75</v>
      </c>
      <c r="V850" s="37" t="n">
        <f aca="false">'PA - Tableau 1'!K850</f>
        <v>73.5</v>
      </c>
      <c r="W850" s="37" t="n">
        <f aca="false">'SC - Tableau 1'!L850</f>
        <v>60</v>
      </c>
      <c r="X850" s="37" t="n">
        <f aca="false">'DF - Tableau 1'!I850</f>
        <v>71.5</v>
      </c>
      <c r="Y850" s="37" t="n">
        <f aca="false">PS!F850</f>
        <v>33</v>
      </c>
      <c r="Z850" s="37" t="n">
        <v>50</v>
      </c>
      <c r="AA850" s="37" t="n">
        <v>50</v>
      </c>
      <c r="AB850" s="37" t="n">
        <v>50</v>
      </c>
    </row>
    <row r="851" customFormat="false" ht="14.35" hidden="false" customHeight="true" outlineLevel="0" collapsed="false">
      <c r="A851" s="17" t="s">
        <v>3823</v>
      </c>
      <c r="B851" s="27" t="n">
        <f aca="false">'POSITION - Tableau 1'!B851</f>
        <v>8</v>
      </c>
      <c r="C851" s="35" t="s">
        <v>423</v>
      </c>
      <c r="D851" s="36" t="s">
        <v>4403</v>
      </c>
      <c r="E851" s="27" t="n">
        <f aca="false">YEAR(TOT!A853)</f>
        <v>1992</v>
      </c>
      <c r="F851" s="28" t="n">
        <f aca="false">MONTH(TOT!A853)</f>
        <v>12</v>
      </c>
      <c r="G851" s="28" t="n">
        <f aca="false">DAY(TOT!A853)</f>
        <v>6</v>
      </c>
      <c r="H851" s="37" t="n">
        <v>71</v>
      </c>
      <c r="I851" s="37" t="n">
        <v>175</v>
      </c>
      <c r="J851" s="28"/>
      <c r="K851" s="38" t="n">
        <f aca="false">TOT!FX853</f>
        <v>925000</v>
      </c>
      <c r="L851" s="28"/>
      <c r="M851" s="37" t="n">
        <f aca="false">'CK - Tableau 1'!F851</f>
        <v>36</v>
      </c>
      <c r="N851" s="37" t="n">
        <f aca="false">'FG - Tableau 1'!E851</f>
        <v>33</v>
      </c>
      <c r="O851" s="37" t="n">
        <f aca="false">'DI - Tableau 1'!E851</f>
        <v>65</v>
      </c>
      <c r="P851" s="37" t="n">
        <f aca="false">'SK - Tableau 1'!G851</f>
        <v>91</v>
      </c>
      <c r="Q851" s="37" t="n">
        <f aca="false">'ST - Tableau 1'!D851</f>
        <v>39</v>
      </c>
      <c r="R851" s="37" t="n">
        <f aca="false">'EN - Tableau 1'!D851</f>
        <v>33</v>
      </c>
      <c r="S851" s="37" t="n">
        <f aca="false">DU!E851</f>
        <v>88</v>
      </c>
      <c r="T851" s="37" t="n">
        <f aca="false">'PH - Tableau 1'!P851</f>
        <v>69.5</v>
      </c>
      <c r="U851" s="37" t="n">
        <f aca="false">'FO - Tableau 1'!D851</f>
        <v>33</v>
      </c>
      <c r="V851" s="37" t="n">
        <f aca="false">'PA - Tableau 1'!K851</f>
        <v>68.5</v>
      </c>
      <c r="W851" s="37" t="n">
        <f aca="false">'SC - Tableau 1'!L851</f>
        <v>49</v>
      </c>
      <c r="X851" s="37" t="n">
        <f aca="false">'DF - Tableau 1'!I851</f>
        <v>62.5</v>
      </c>
      <c r="Y851" s="37" t="n">
        <f aca="false">PS!F851</f>
        <v>33</v>
      </c>
      <c r="Z851" s="37" t="n">
        <v>50</v>
      </c>
      <c r="AA851" s="37" t="n">
        <v>50</v>
      </c>
      <c r="AB851" s="37" t="n">
        <v>50</v>
      </c>
    </row>
    <row r="852" customFormat="false" ht="14.35" hidden="false" customHeight="true" outlineLevel="0" collapsed="false">
      <c r="A852" s="17" t="s">
        <v>3827</v>
      </c>
      <c r="B852" s="27" t="n">
        <f aca="false">'POSITION - Tableau 1'!B852</f>
        <v>1</v>
      </c>
      <c r="C852" s="35" t="s">
        <v>321</v>
      </c>
      <c r="D852" s="36" t="s">
        <v>4403</v>
      </c>
      <c r="E852" s="27" t="n">
        <f aca="false">YEAR(TOT!A854)</f>
        <v>1995</v>
      </c>
      <c r="F852" s="28" t="n">
        <f aca="false">MONTH(TOT!A854)</f>
        <v>6</v>
      </c>
      <c r="G852" s="28" t="n">
        <f aca="false">DAY(TOT!A854)</f>
        <v>6</v>
      </c>
      <c r="H852" s="37" t="n">
        <v>77</v>
      </c>
      <c r="I852" s="37" t="n">
        <v>214</v>
      </c>
      <c r="J852" s="28"/>
      <c r="K852" s="38" t="n">
        <f aca="false">TOT!FX854</f>
        <v>742500</v>
      </c>
      <c r="L852" s="28"/>
      <c r="M852" s="37" t="n">
        <f aca="false">'CK - Tableau 1'!F852</f>
        <v>64</v>
      </c>
      <c r="N852" s="37" t="n">
        <f aca="false">'FG - Tableau 1'!E852</f>
        <v>33</v>
      </c>
      <c r="O852" s="37" t="n">
        <f aca="false">'DI - Tableau 1'!E852</f>
        <v>73</v>
      </c>
      <c r="P852" s="37" t="n">
        <f aca="false">'SK - Tableau 1'!G852</f>
        <v>50</v>
      </c>
      <c r="Q852" s="37" t="n">
        <f aca="false">'ST - Tableau 1'!D852</f>
        <v>67</v>
      </c>
      <c r="R852" s="37" t="n">
        <f aca="false">'EN - Tableau 1'!D852</f>
        <v>35</v>
      </c>
      <c r="S852" s="37" t="n">
        <f aca="false">DU!E852</f>
        <v>82</v>
      </c>
      <c r="T852" s="37" t="n">
        <f aca="false">'PH - Tableau 1'!P852</f>
        <v>53.25</v>
      </c>
      <c r="U852" s="37" t="n">
        <f aca="false">'FO - Tableau 1'!D852</f>
        <v>33</v>
      </c>
      <c r="V852" s="37" t="n">
        <f aca="false">'PA - Tableau 1'!K852</f>
        <v>53.5</v>
      </c>
      <c r="W852" s="37" t="n">
        <f aca="false">'SC - Tableau 1'!L852</f>
        <v>53.5</v>
      </c>
      <c r="X852" s="37" t="n">
        <f aca="false">'DF - Tableau 1'!I852</f>
        <v>60</v>
      </c>
      <c r="Y852" s="37" t="n">
        <f aca="false">PS!F852</f>
        <v>33</v>
      </c>
      <c r="Z852" s="37" t="n">
        <v>50</v>
      </c>
      <c r="AA852" s="37" t="n">
        <v>50</v>
      </c>
      <c r="AB852" s="37" t="n">
        <v>50</v>
      </c>
    </row>
    <row r="853" customFormat="false" ht="14.35" hidden="false" customHeight="true" outlineLevel="0" collapsed="false">
      <c r="A853" s="17" t="s">
        <v>3830</v>
      </c>
      <c r="B853" s="27" t="n">
        <f aca="false">'POSITION - Tableau 1'!B853</f>
        <v>8</v>
      </c>
      <c r="C853" s="35" t="s">
        <v>321</v>
      </c>
      <c r="D853" s="36" t="s">
        <v>4404</v>
      </c>
      <c r="E853" s="27" t="n">
        <f aca="false">YEAR(TOT!A855)</f>
        <v>1990</v>
      </c>
      <c r="F853" s="28" t="n">
        <f aca="false">MONTH(TOT!A855)</f>
        <v>12</v>
      </c>
      <c r="G853" s="28" t="n">
        <f aca="false">DAY(TOT!A855)</f>
        <v>18</v>
      </c>
      <c r="H853" s="37" t="n">
        <v>78</v>
      </c>
      <c r="I853" s="37" t="n">
        <v>223</v>
      </c>
      <c r="J853" s="28"/>
      <c r="K853" s="38" t="n">
        <f aca="false">TOT!FX855</f>
        <v>8000000</v>
      </c>
      <c r="L853" s="28"/>
      <c r="M853" s="37" t="n">
        <f aca="false">'CK - Tableau 1'!F853</f>
        <v>61</v>
      </c>
      <c r="N853" s="37" t="n">
        <f aca="false">'FG - Tableau 1'!E853</f>
        <v>33</v>
      </c>
      <c r="O853" s="37" t="n">
        <f aca="false">'DI - Tableau 1'!E853</f>
        <v>63</v>
      </c>
      <c r="P853" s="37" t="n">
        <f aca="false">'SK - Tableau 1'!G853</f>
        <v>93</v>
      </c>
      <c r="Q853" s="37" t="n">
        <f aca="false">'ST - Tableau 1'!D853</f>
        <v>76</v>
      </c>
      <c r="R853" s="37" t="n">
        <f aca="false">'EN - Tableau 1'!D853</f>
        <v>99</v>
      </c>
      <c r="S853" s="37" t="n">
        <f aca="false">DU!E853</f>
        <v>95</v>
      </c>
      <c r="T853" s="37" t="n">
        <f aca="false">'PH - Tableau 1'!P853</f>
        <v>84.875</v>
      </c>
      <c r="U853" s="37" t="n">
        <f aca="false">'FO - Tableau 1'!D853</f>
        <v>53</v>
      </c>
      <c r="V853" s="37" t="n">
        <f aca="false">'PA - Tableau 1'!K853</f>
        <v>78.5</v>
      </c>
      <c r="W853" s="37" t="n">
        <f aca="false">'SC - Tableau 1'!L853</f>
        <v>72</v>
      </c>
      <c r="X853" s="37" t="n">
        <f aca="false">'DF - Tableau 1'!I853</f>
        <v>73.5</v>
      </c>
      <c r="Y853" s="37" t="n">
        <f aca="false">PS!F853</f>
        <v>33</v>
      </c>
      <c r="Z853" s="37" t="n">
        <v>50</v>
      </c>
      <c r="AA853" s="37" t="n">
        <v>50</v>
      </c>
      <c r="AB853" s="37" t="n">
        <v>50</v>
      </c>
    </row>
    <row r="854" customFormat="false" ht="14.35" hidden="false" customHeight="true" outlineLevel="0" collapsed="false">
      <c r="A854" s="17" t="s">
        <v>3834</v>
      </c>
      <c r="B854" s="27" t="n">
        <f aca="false">'POSITION - Tableau 1'!B854</f>
        <v>8</v>
      </c>
      <c r="C854" s="35" t="s">
        <v>262</v>
      </c>
      <c r="D854" s="36" t="s">
        <v>4403</v>
      </c>
      <c r="E854" s="27" t="n">
        <f aca="false">YEAR(TOT!A856)</f>
        <v>1998</v>
      </c>
      <c r="F854" s="28" t="n">
        <f aca="false">MONTH(TOT!A856)</f>
        <v>6</v>
      </c>
      <c r="G854" s="28" t="n">
        <f aca="false">DAY(TOT!A856)</f>
        <v>7</v>
      </c>
      <c r="H854" s="37" t="n">
        <v>69</v>
      </c>
      <c r="I854" s="37" t="n">
        <v>184</v>
      </c>
      <c r="J854" s="28"/>
      <c r="K854" s="38" t="n">
        <f aca="false">TOT!FX856</f>
        <v>742500</v>
      </c>
      <c r="L854" s="28"/>
      <c r="M854" s="37" t="n">
        <f aca="false">'CK - Tableau 1'!F854</f>
        <v>33</v>
      </c>
      <c r="N854" s="37" t="n">
        <f aca="false">'FG - Tableau 1'!E854</f>
        <v>33</v>
      </c>
      <c r="O854" s="37" t="n">
        <f aca="false">'DI - Tableau 1'!E854</f>
        <v>97</v>
      </c>
      <c r="P854" s="37" t="n">
        <f aca="false">'SK - Tableau 1'!G854</f>
        <v>57</v>
      </c>
      <c r="Q854" s="37" t="n">
        <f aca="false">'ST - Tableau 1'!D854</f>
        <v>63</v>
      </c>
      <c r="R854" s="37" t="n">
        <f aca="false">'EN - Tableau 1'!D854</f>
        <v>33</v>
      </c>
      <c r="S854" s="37" t="n">
        <f aca="false">DU!E854</f>
        <v>78</v>
      </c>
      <c r="T854" s="37" t="n">
        <f aca="false">'PH - Tableau 1'!P854</f>
        <v>59.5</v>
      </c>
      <c r="U854" s="37" t="n">
        <f aca="false">'FO - Tableau 1'!D854</f>
        <v>33</v>
      </c>
      <c r="V854" s="37" t="n">
        <f aca="false">'PA - Tableau 1'!K854</f>
        <v>62</v>
      </c>
      <c r="W854" s="37" t="n">
        <f aca="false">'SC - Tableau 1'!L854</f>
        <v>49</v>
      </c>
      <c r="X854" s="37" t="n">
        <f aca="false">'DF - Tableau 1'!I854</f>
        <v>71.5</v>
      </c>
      <c r="Y854" s="37" t="n">
        <f aca="false">PS!F854</f>
        <v>33</v>
      </c>
      <c r="Z854" s="37" t="n">
        <v>50</v>
      </c>
      <c r="AA854" s="37" t="n">
        <v>50</v>
      </c>
      <c r="AB854" s="37" t="n">
        <v>50</v>
      </c>
    </row>
    <row r="855" customFormat="false" ht="14.35" hidden="false" customHeight="true" outlineLevel="0" collapsed="false">
      <c r="A855" s="17" t="s">
        <v>3839</v>
      </c>
      <c r="B855" s="27" t="n">
        <f aca="false">'POSITION - Tableau 1'!B855</f>
        <v>1</v>
      </c>
      <c r="C855" s="35" t="s">
        <v>321</v>
      </c>
      <c r="D855" s="36" t="s">
        <v>4404</v>
      </c>
      <c r="E855" s="27" t="n">
        <f aca="false">YEAR(TOT!A857)</f>
        <v>1993</v>
      </c>
      <c r="F855" s="28" t="n">
        <f aca="false">MONTH(TOT!A857)</f>
        <v>3</v>
      </c>
      <c r="G855" s="28" t="n">
        <f aca="false">DAY(TOT!A857)</f>
        <v>1</v>
      </c>
      <c r="H855" s="37" t="n">
        <v>74</v>
      </c>
      <c r="I855" s="37" t="n">
        <v>200</v>
      </c>
      <c r="J855" s="28"/>
      <c r="K855" s="38" t="n">
        <f aca="false">TOT!FX857</f>
        <v>4000000</v>
      </c>
      <c r="L855" s="28"/>
      <c r="M855" s="37" t="n">
        <f aca="false">'CK - Tableau 1'!F855</f>
        <v>56</v>
      </c>
      <c r="N855" s="37" t="n">
        <f aca="false">'FG - Tableau 1'!E855</f>
        <v>33</v>
      </c>
      <c r="O855" s="37" t="n">
        <f aca="false">'DI - Tableau 1'!E855</f>
        <v>91</v>
      </c>
      <c r="P855" s="37" t="n">
        <f aca="false">'SK - Tableau 1'!G855</f>
        <v>79</v>
      </c>
      <c r="Q855" s="37" t="n">
        <f aca="false">'ST - Tableau 1'!D855</f>
        <v>61</v>
      </c>
      <c r="R855" s="37" t="n">
        <f aca="false">'EN - Tableau 1'!D855</f>
        <v>56</v>
      </c>
      <c r="S855" s="37" t="n">
        <f aca="false">DU!E855</f>
        <v>90</v>
      </c>
      <c r="T855" s="37" t="n">
        <f aca="false">'PH - Tableau 1'!P855</f>
        <v>70.5</v>
      </c>
      <c r="U855" s="37" t="n">
        <f aca="false">'FO - Tableau 1'!D855</f>
        <v>88</v>
      </c>
      <c r="V855" s="37" t="n">
        <f aca="false">'PA - Tableau 1'!K855</f>
        <v>72</v>
      </c>
      <c r="W855" s="37" t="n">
        <f aca="false">'SC - Tableau 1'!L855</f>
        <v>78</v>
      </c>
      <c r="X855" s="37" t="n">
        <f aca="false">'DF - Tableau 1'!I855</f>
        <v>75</v>
      </c>
      <c r="Y855" s="37" t="n">
        <f aca="false">PS!F855</f>
        <v>33</v>
      </c>
      <c r="Z855" s="37" t="n">
        <v>50</v>
      </c>
      <c r="AA855" s="37" t="n">
        <v>50</v>
      </c>
      <c r="AB855" s="37" t="n">
        <v>50</v>
      </c>
    </row>
    <row r="856" customFormat="false" ht="14.35" hidden="false" customHeight="true" outlineLevel="0" collapsed="false">
      <c r="A856" s="17" t="s">
        <v>3842</v>
      </c>
      <c r="B856" s="27" t="n">
        <f aca="false">'POSITION - Tableau 1'!B856</f>
        <v>2</v>
      </c>
      <c r="C856" s="35" t="s">
        <v>321</v>
      </c>
      <c r="D856" s="36" t="s">
        <v>4404</v>
      </c>
      <c r="E856" s="27" t="n">
        <f aca="false">YEAR(TOT!A858)</f>
        <v>1993</v>
      </c>
      <c r="F856" s="28" t="n">
        <f aca="false">MONTH(TOT!A858)</f>
        <v>4</v>
      </c>
      <c r="G856" s="28" t="n">
        <f aca="false">DAY(TOT!A858)</f>
        <v>8</v>
      </c>
      <c r="H856" s="37" t="n">
        <v>69</v>
      </c>
      <c r="I856" s="37" t="n">
        <v>180</v>
      </c>
      <c r="J856" s="28"/>
      <c r="K856" s="38" t="n">
        <f aca="false">TOT!FX858</f>
        <v>4250000</v>
      </c>
      <c r="L856" s="28"/>
      <c r="M856" s="37" t="n">
        <f aca="false">'CK - Tableau 1'!F856</f>
        <v>38</v>
      </c>
      <c r="N856" s="37" t="n">
        <f aca="false">'FG - Tableau 1'!E856</f>
        <v>33</v>
      </c>
      <c r="O856" s="37" t="n">
        <f aca="false">'DI - Tableau 1'!E856</f>
        <v>64</v>
      </c>
      <c r="P856" s="37" t="n">
        <f aca="false">'SK - Tableau 1'!G856</f>
        <v>67</v>
      </c>
      <c r="Q856" s="37" t="n">
        <f aca="false">'ST - Tableau 1'!D856</f>
        <v>55</v>
      </c>
      <c r="R856" s="37" t="n">
        <f aca="false">'EN - Tableau 1'!D856</f>
        <v>79</v>
      </c>
      <c r="S856" s="37" t="n">
        <f aca="false">DU!E856</f>
        <v>95</v>
      </c>
      <c r="T856" s="37" t="n">
        <f aca="false">'PH - Tableau 1'!P856</f>
        <v>83</v>
      </c>
      <c r="U856" s="37" t="n">
        <f aca="false">'FO - Tableau 1'!D856</f>
        <v>33</v>
      </c>
      <c r="V856" s="37" t="n">
        <f aca="false">'PA - Tableau 1'!K856</f>
        <v>77.5</v>
      </c>
      <c r="W856" s="37" t="n">
        <f aca="false">'SC - Tableau 1'!L856</f>
        <v>94.5</v>
      </c>
      <c r="X856" s="37" t="n">
        <f aca="false">'DF - Tableau 1'!I856</f>
        <v>67.5</v>
      </c>
      <c r="Y856" s="37" t="n">
        <f aca="false">PS!F856</f>
        <v>46.5</v>
      </c>
      <c r="Z856" s="37" t="n">
        <v>50</v>
      </c>
      <c r="AA856" s="37" t="n">
        <v>50</v>
      </c>
      <c r="AB856" s="37" t="n">
        <v>50</v>
      </c>
    </row>
    <row r="857" customFormat="false" ht="14.35" hidden="false" customHeight="true" outlineLevel="0" collapsed="false">
      <c r="A857" s="17" t="s">
        <v>3846</v>
      </c>
      <c r="B857" s="27" t="n">
        <f aca="false">'POSITION - Tableau 1'!B857</f>
        <v>8</v>
      </c>
      <c r="C857" s="35" t="s">
        <v>262</v>
      </c>
      <c r="D857" s="36" t="s">
        <v>4403</v>
      </c>
      <c r="E857" s="27" t="n">
        <f aca="false">YEAR(TOT!A859)</f>
        <v>1996</v>
      </c>
      <c r="F857" s="28" t="n">
        <f aca="false">MONTH(TOT!A859)</f>
        <v>10</v>
      </c>
      <c r="G857" s="28" t="n">
        <f aca="false">DAY(TOT!A859)</f>
        <v>29</v>
      </c>
      <c r="H857" s="37" t="n">
        <v>72</v>
      </c>
      <c r="I857" s="37" t="n">
        <v>203</v>
      </c>
      <c r="J857" s="28"/>
      <c r="K857" s="38" t="n">
        <f aca="false">TOT!FX859</f>
        <v>742500</v>
      </c>
      <c r="L857" s="28"/>
      <c r="M857" s="37" t="n">
        <f aca="false">'CK - Tableau 1'!F857</f>
        <v>38</v>
      </c>
      <c r="N857" s="37" t="n">
        <f aca="false">'FG - Tableau 1'!E857</f>
        <v>33</v>
      </c>
      <c r="O857" s="37" t="n">
        <f aca="false">'DI - Tableau 1'!E857</f>
        <v>83</v>
      </c>
      <c r="P857" s="37" t="n">
        <f aca="false">'SK - Tableau 1'!G857</f>
        <v>76</v>
      </c>
      <c r="Q857" s="37" t="n">
        <f aca="false">'ST - Tableau 1'!D857</f>
        <v>79</v>
      </c>
      <c r="R857" s="37" t="n">
        <f aca="false">'EN - Tableau 1'!D857</f>
        <v>33</v>
      </c>
      <c r="S857" s="37" t="n">
        <f aca="false">DU!E857</f>
        <v>94</v>
      </c>
      <c r="T857" s="37" t="n">
        <f aca="false">'PH - Tableau 1'!P857</f>
        <v>73</v>
      </c>
      <c r="U857" s="37" t="n">
        <f aca="false">'FO - Tableau 1'!D857</f>
        <v>53</v>
      </c>
      <c r="V857" s="37" t="n">
        <f aca="false">'PA - Tableau 1'!K857</f>
        <v>64.5</v>
      </c>
      <c r="W857" s="37" t="n">
        <f aca="false">'SC - Tableau 1'!L857</f>
        <v>65</v>
      </c>
      <c r="X857" s="37" t="n">
        <f aca="false">'DF - Tableau 1'!I857</f>
        <v>70</v>
      </c>
      <c r="Y857" s="37" t="n">
        <f aca="false">PS!F857</f>
        <v>33</v>
      </c>
      <c r="Z857" s="37" t="n">
        <v>50</v>
      </c>
      <c r="AA857" s="37" t="n">
        <v>50</v>
      </c>
      <c r="AB857" s="37" t="n">
        <v>50</v>
      </c>
    </row>
    <row r="858" customFormat="false" ht="14.35" hidden="false" customHeight="true" outlineLevel="0" collapsed="false">
      <c r="A858" s="17" t="s">
        <v>3850</v>
      </c>
      <c r="B858" s="27" t="n">
        <f aca="false">'POSITION - Tableau 1'!B858</f>
        <v>1</v>
      </c>
      <c r="C858" s="35" t="s">
        <v>283</v>
      </c>
      <c r="D858" s="36" t="s">
        <v>4404</v>
      </c>
      <c r="E858" s="27" t="n">
        <f aca="false">YEAR(TOT!A860)</f>
        <v>1993</v>
      </c>
      <c r="F858" s="28" t="n">
        <f aca="false">MONTH(TOT!A860)</f>
        <v>7</v>
      </c>
      <c r="G858" s="28" t="n">
        <f aca="false">DAY(TOT!A860)</f>
        <v>11</v>
      </c>
      <c r="H858" s="37" t="n">
        <v>70</v>
      </c>
      <c r="I858" s="37" t="n">
        <v>182</v>
      </c>
      <c r="J858" s="28"/>
      <c r="K858" s="38" t="n">
        <f aca="false">TOT!FX860</f>
        <v>4500000</v>
      </c>
      <c r="L858" s="28"/>
      <c r="M858" s="37" t="n">
        <f aca="false">'CK - Tableau 1'!F858</f>
        <v>67</v>
      </c>
      <c r="N858" s="37" t="n">
        <f aca="false">'FG - Tableau 1'!E858</f>
        <v>33</v>
      </c>
      <c r="O858" s="37" t="n">
        <f aca="false">'DI - Tableau 1'!E858</f>
        <v>58</v>
      </c>
      <c r="P858" s="37" t="n">
        <f aca="false">'SK - Tableau 1'!G858</f>
        <v>83</v>
      </c>
      <c r="Q858" s="37" t="n">
        <f aca="false">'ST - Tableau 1'!D858</f>
        <v>53</v>
      </c>
      <c r="R858" s="37" t="n">
        <f aca="false">'EN - Tableau 1'!D858</f>
        <v>99</v>
      </c>
      <c r="S858" s="37" t="n">
        <f aca="false">DU!E858</f>
        <v>99</v>
      </c>
      <c r="T858" s="37" t="n">
        <f aca="false">'PH - Tableau 1'!P858</f>
        <v>77.25</v>
      </c>
      <c r="U858" s="37" t="n">
        <f aca="false">'FO - Tableau 1'!D858</f>
        <v>86</v>
      </c>
      <c r="V858" s="37" t="n">
        <f aca="false">'PA - Tableau 1'!K858</f>
        <v>84.5</v>
      </c>
      <c r="W858" s="37" t="n">
        <f aca="false">'SC - Tableau 1'!L858</f>
        <v>91</v>
      </c>
      <c r="X858" s="37" t="n">
        <f aca="false">'DF - Tableau 1'!I858</f>
        <v>74.5</v>
      </c>
      <c r="Y858" s="37" t="n">
        <f aca="false">PS!F858</f>
        <v>61.1666666666667</v>
      </c>
      <c r="Z858" s="37" t="n">
        <v>50</v>
      </c>
      <c r="AA858" s="37" t="n">
        <v>50</v>
      </c>
      <c r="AB858" s="37" t="n">
        <v>50</v>
      </c>
    </row>
    <row r="859" customFormat="false" ht="14.35" hidden="false" customHeight="true" outlineLevel="0" collapsed="false">
      <c r="A859" s="17" t="s">
        <v>3855</v>
      </c>
      <c r="B859" s="27" t="n">
        <f aca="false">'POSITION - Tableau 1'!B859</f>
        <v>1</v>
      </c>
      <c r="C859" s="35" t="s">
        <v>283</v>
      </c>
      <c r="D859" s="36" t="s">
        <v>4404</v>
      </c>
      <c r="E859" s="27" t="n">
        <f aca="false">YEAR(TOT!A861)</f>
        <v>1995</v>
      </c>
      <c r="F859" s="28" t="n">
        <f aca="false">MONTH(TOT!A861)</f>
        <v>2</v>
      </c>
      <c r="G859" s="28" t="n">
        <f aca="false">DAY(TOT!A861)</f>
        <v>6</v>
      </c>
      <c r="H859" s="37" t="n">
        <v>71</v>
      </c>
      <c r="I859" s="37" t="n">
        <v>195</v>
      </c>
      <c r="J859" s="28"/>
      <c r="K859" s="38" t="n">
        <f aca="false">TOT!FX861</f>
        <v>925000</v>
      </c>
      <c r="L859" s="28"/>
      <c r="M859" s="37" t="n">
        <f aca="false">'CK - Tableau 1'!F859</f>
        <v>71</v>
      </c>
      <c r="N859" s="37" t="n">
        <f aca="false">'FG - Tableau 1'!E859</f>
        <v>33</v>
      </c>
      <c r="O859" s="37" t="n">
        <f aca="false">'DI - Tableau 1'!E859</f>
        <v>99</v>
      </c>
      <c r="P859" s="37" t="n">
        <f aca="false">'SK - Tableau 1'!G859</f>
        <v>55</v>
      </c>
      <c r="Q859" s="37" t="n">
        <f aca="false">'ST - Tableau 1'!D859</f>
        <v>70</v>
      </c>
      <c r="R859" s="37" t="n">
        <f aca="false">'EN - Tableau 1'!D859</f>
        <v>33</v>
      </c>
      <c r="S859" s="37" t="n">
        <f aca="false">DU!E859</f>
        <v>85</v>
      </c>
      <c r="T859" s="37" t="n">
        <f aca="false">'PH - Tableau 1'!P859</f>
        <v>55.875</v>
      </c>
      <c r="U859" s="37" t="n">
        <f aca="false">'FO - Tableau 1'!D859</f>
        <v>41</v>
      </c>
      <c r="V859" s="37" t="n">
        <f aca="false">'PA - Tableau 1'!K859</f>
        <v>66</v>
      </c>
      <c r="W859" s="37" t="n">
        <f aca="false">'SC - Tableau 1'!L859</f>
        <v>69.5</v>
      </c>
      <c r="X859" s="37" t="n">
        <f aca="false">'DF - Tableau 1'!I859</f>
        <v>53</v>
      </c>
      <c r="Y859" s="37" t="n">
        <f aca="false">PS!F859</f>
        <v>33</v>
      </c>
      <c r="Z859" s="37" t="n">
        <v>50</v>
      </c>
      <c r="AA859" s="37" t="n">
        <v>50</v>
      </c>
      <c r="AB859" s="37" t="n">
        <v>50</v>
      </c>
    </row>
    <row r="860" customFormat="false" ht="14.35" hidden="false" customHeight="true" outlineLevel="0" collapsed="false">
      <c r="A860" s="17" t="s">
        <v>3859</v>
      </c>
      <c r="B860" s="27" t="n">
        <f aca="false">'POSITION - Tableau 1'!B860</f>
        <v>2</v>
      </c>
      <c r="C860" s="35" t="s">
        <v>283</v>
      </c>
      <c r="D860" s="36" t="s">
        <v>4404</v>
      </c>
      <c r="E860" s="27" t="n">
        <f aca="false">YEAR(TOT!A862)</f>
        <v>1994</v>
      </c>
      <c r="F860" s="28" t="n">
        <f aca="false">MONTH(TOT!A862)</f>
        <v>4</v>
      </c>
      <c r="G860" s="28" t="n">
        <f aca="false">DAY(TOT!A862)</f>
        <v>3</v>
      </c>
      <c r="H860" s="37" t="n">
        <v>69</v>
      </c>
      <c r="I860" s="37" t="n">
        <v>173</v>
      </c>
      <c r="J860" s="28"/>
      <c r="K860" s="38" t="n">
        <f aca="false">TOT!FX862</f>
        <v>817500</v>
      </c>
      <c r="L860" s="28"/>
      <c r="M860" s="37" t="n">
        <f aca="false">'CK - Tableau 1'!F860</f>
        <v>46</v>
      </c>
      <c r="N860" s="37" t="n">
        <f aca="false">'FG - Tableau 1'!E860</f>
        <v>33</v>
      </c>
      <c r="O860" s="37" t="n">
        <f aca="false">'DI - Tableau 1'!E860</f>
        <v>84</v>
      </c>
      <c r="P860" s="37" t="n">
        <f aca="false">'SK - Tableau 1'!G860</f>
        <v>52</v>
      </c>
      <c r="Q860" s="37" t="n">
        <f aca="false">'ST - Tableau 1'!D860</f>
        <v>44</v>
      </c>
      <c r="R860" s="37" t="n">
        <f aca="false">'EN - Tableau 1'!D860</f>
        <v>39</v>
      </c>
      <c r="S860" s="37" t="n">
        <f aca="false">DU!E860</f>
        <v>92</v>
      </c>
      <c r="T860" s="37" t="n">
        <f aca="false">'PH - Tableau 1'!P860</f>
        <v>75.125</v>
      </c>
      <c r="U860" s="37" t="n">
        <f aca="false">'FO - Tableau 1'!D860</f>
        <v>48</v>
      </c>
      <c r="V860" s="37" t="n">
        <f aca="false">'PA - Tableau 1'!K860</f>
        <v>94.5</v>
      </c>
      <c r="W860" s="37" t="n">
        <f aca="false">'SC - Tableau 1'!L860</f>
        <v>77.5</v>
      </c>
      <c r="X860" s="37" t="n">
        <f aca="false">'DF - Tableau 1'!I860</f>
        <v>72.5</v>
      </c>
      <c r="Y860" s="37" t="n">
        <f aca="false">PS!F860</f>
        <v>33</v>
      </c>
      <c r="Z860" s="37" t="n">
        <v>50</v>
      </c>
      <c r="AA860" s="37" t="n">
        <v>50</v>
      </c>
      <c r="AB860" s="37" t="n">
        <v>50</v>
      </c>
    </row>
    <row r="861" customFormat="false" ht="14.35" hidden="false" customHeight="true" outlineLevel="0" collapsed="false">
      <c r="A861" s="17" t="s">
        <v>3864</v>
      </c>
      <c r="B861" s="27" t="n">
        <f aca="false">'POSITION - Tableau 1'!B861</f>
        <v>2</v>
      </c>
      <c r="C861" s="35" t="s">
        <v>372</v>
      </c>
      <c r="D861" s="36" t="s">
        <v>4404</v>
      </c>
      <c r="E861" s="27" t="n">
        <f aca="false">YEAR(TOT!A863)</f>
        <v>1987</v>
      </c>
      <c r="F861" s="28" t="n">
        <f aca="false">MONTH(TOT!A863)</f>
        <v>7</v>
      </c>
      <c r="G861" s="28" t="n">
        <f aca="false">DAY(TOT!A863)</f>
        <v>2</v>
      </c>
      <c r="H861" s="37" t="n">
        <v>70</v>
      </c>
      <c r="I861" s="37" t="n">
        <v>184</v>
      </c>
      <c r="J861" s="28"/>
      <c r="K861" s="38" t="n">
        <f aca="false">TOT!FX863</f>
        <v>4000000</v>
      </c>
      <c r="L861" s="28"/>
      <c r="M861" s="37" t="n">
        <f aca="false">'CK - Tableau 1'!F861</f>
        <v>70</v>
      </c>
      <c r="N861" s="37" t="n">
        <f aca="false">'FG - Tableau 1'!E861</f>
        <v>33</v>
      </c>
      <c r="O861" s="37" t="n">
        <f aca="false">'DI - Tableau 1'!E861</f>
        <v>55</v>
      </c>
      <c r="P861" s="37" t="n">
        <f aca="false">'SK - Tableau 1'!G861</f>
        <v>65</v>
      </c>
      <c r="Q861" s="37" t="n">
        <f aca="false">'ST - Tableau 1'!D861</f>
        <v>56</v>
      </c>
      <c r="R861" s="37" t="n">
        <f aca="false">'EN - Tableau 1'!D861</f>
        <v>72</v>
      </c>
      <c r="S861" s="37" t="n">
        <f aca="false">DU!E861</f>
        <v>98</v>
      </c>
      <c r="T861" s="37" t="n">
        <f aca="false">'PH - Tableau 1'!P861</f>
        <v>75.75</v>
      </c>
      <c r="U861" s="37" t="n">
        <f aca="false">'FO - Tableau 1'!D861</f>
        <v>86</v>
      </c>
      <c r="V861" s="37" t="n">
        <f aca="false">'PA - Tableau 1'!K861</f>
        <v>79.5</v>
      </c>
      <c r="W861" s="37" t="n">
        <f aca="false">'SC - Tableau 1'!L861</f>
        <v>69</v>
      </c>
      <c r="X861" s="37" t="n">
        <f aca="false">'DF - Tableau 1'!I861</f>
        <v>60</v>
      </c>
      <c r="Y861" s="37" t="n">
        <f aca="false">PS!F861</f>
        <v>33</v>
      </c>
      <c r="Z861" s="37" t="n">
        <v>50</v>
      </c>
      <c r="AA861" s="37" t="n">
        <v>50</v>
      </c>
      <c r="AB861" s="37" t="n">
        <v>50</v>
      </c>
    </row>
    <row r="862" customFormat="false" ht="14.35" hidden="false" customHeight="true" outlineLevel="0" collapsed="false">
      <c r="A862" s="17" t="s">
        <v>3868</v>
      </c>
      <c r="B862" s="27" t="n">
        <f aca="false">'POSITION - Tableau 1'!B862</f>
        <v>4</v>
      </c>
      <c r="C862" s="35" t="s">
        <v>423</v>
      </c>
      <c r="D862" s="36" t="s">
        <v>4404</v>
      </c>
      <c r="E862" s="27" t="n">
        <f aca="false">YEAR(TOT!A864)</f>
        <v>1991</v>
      </c>
      <c r="F862" s="28" t="n">
        <f aca="false">MONTH(TOT!A864)</f>
        <v>12</v>
      </c>
      <c r="G862" s="28" t="n">
        <f aca="false">DAY(TOT!A864)</f>
        <v>13</v>
      </c>
      <c r="H862" s="37" t="n">
        <v>72</v>
      </c>
      <c r="I862" s="37" t="n">
        <v>225</v>
      </c>
      <c r="J862" s="28"/>
      <c r="K862" s="38" t="n">
        <f aca="false">TOT!FX864</f>
        <v>7000000</v>
      </c>
      <c r="L862" s="28"/>
      <c r="M862" s="37" t="n">
        <f aca="false">'CK - Tableau 1'!F862</f>
        <v>56</v>
      </c>
      <c r="N862" s="37" t="n">
        <f aca="false">'FG - Tableau 1'!E862</f>
        <v>60</v>
      </c>
      <c r="O862" s="37" t="n">
        <f aca="false">'DI - Tableau 1'!E862</f>
        <v>94</v>
      </c>
      <c r="P862" s="37" t="n">
        <f aca="false">'SK - Tableau 1'!G862</f>
        <v>95</v>
      </c>
      <c r="Q862" s="37" t="n">
        <f aca="false">'ST - Tableau 1'!D862</f>
        <v>97</v>
      </c>
      <c r="R862" s="37" t="n">
        <f aca="false">'EN - Tableau 1'!D862</f>
        <v>90</v>
      </c>
      <c r="S862" s="37" t="n">
        <f aca="false">DU!E862</f>
        <v>95</v>
      </c>
      <c r="T862" s="37" t="n">
        <f aca="false">'PH - Tableau 1'!P862</f>
        <v>89.75</v>
      </c>
      <c r="U862" s="37" t="n">
        <f aca="false">'FO - Tableau 1'!D862</f>
        <v>33</v>
      </c>
      <c r="V862" s="37" t="n">
        <f aca="false">'PA - Tableau 1'!K862</f>
        <v>79</v>
      </c>
      <c r="W862" s="37" t="n">
        <f aca="false">'SC - Tableau 1'!L862</f>
        <v>96</v>
      </c>
      <c r="X862" s="37" t="n">
        <f aca="false">'DF - Tableau 1'!I862</f>
        <v>61</v>
      </c>
      <c r="Y862" s="37" t="n">
        <f aca="false">PS!F862</f>
        <v>80.3333333333333</v>
      </c>
      <c r="Z862" s="37" t="n">
        <v>50</v>
      </c>
      <c r="AA862" s="37" t="n">
        <v>50</v>
      </c>
      <c r="AB862" s="37" t="n">
        <v>50</v>
      </c>
    </row>
    <row r="863" customFormat="false" ht="14.35" hidden="false" customHeight="true" outlineLevel="0" collapsed="false">
      <c r="A863" s="17" t="s">
        <v>3872</v>
      </c>
      <c r="B863" s="27" t="n">
        <f aca="false">'POSITION - Tableau 1'!B863</f>
        <v>1</v>
      </c>
      <c r="C863" s="35" t="s">
        <v>423</v>
      </c>
      <c r="D863" s="36" t="s">
        <v>4403</v>
      </c>
      <c r="E863" s="27" t="n">
        <f aca="false">YEAR(TOT!A865)</f>
        <v>1996</v>
      </c>
      <c r="F863" s="28" t="n">
        <f aca="false">MONTH(TOT!A865)</f>
        <v>8</v>
      </c>
      <c r="G863" s="28" t="n">
        <f aca="false">DAY(TOT!A865)</f>
        <v>12</v>
      </c>
      <c r="H863" s="37" t="n">
        <v>74</v>
      </c>
      <c r="I863" s="37" t="n">
        <v>194</v>
      </c>
      <c r="J863" s="28"/>
      <c r="K863" s="38" t="n">
        <f aca="false">TOT!FX865</f>
        <v>925000</v>
      </c>
      <c r="L863" s="28"/>
      <c r="M863" s="37" t="n">
        <f aca="false">'CK - Tableau 1'!F863</f>
        <v>73</v>
      </c>
      <c r="N863" s="37" t="n">
        <f aca="false">'FG - Tableau 1'!E863</f>
        <v>33</v>
      </c>
      <c r="O863" s="37" t="n">
        <f aca="false">'DI - Tableau 1'!E863</f>
        <v>73</v>
      </c>
      <c r="P863" s="37" t="n">
        <f aca="false">'SK - Tableau 1'!G863</f>
        <v>60</v>
      </c>
      <c r="Q863" s="37" t="n">
        <f aca="false">'ST - Tableau 1'!D863</f>
        <v>50</v>
      </c>
      <c r="R863" s="37" t="n">
        <f aca="false">'EN - Tableau 1'!D863</f>
        <v>33</v>
      </c>
      <c r="S863" s="37" t="n">
        <f aca="false">DU!E863</f>
        <v>78</v>
      </c>
      <c r="T863" s="37" t="n">
        <f aca="false">'PH - Tableau 1'!P863</f>
        <v>51.875</v>
      </c>
      <c r="U863" s="37" t="n">
        <f aca="false">'FO - Tableau 1'!D863</f>
        <v>36</v>
      </c>
      <c r="V863" s="37" t="n">
        <f aca="false">'PA - Tableau 1'!K863</f>
        <v>47</v>
      </c>
      <c r="W863" s="37" t="n">
        <f aca="false">'SC - Tableau 1'!L863</f>
        <v>47</v>
      </c>
      <c r="X863" s="37" t="n">
        <f aca="false">'DF - Tableau 1'!I863</f>
        <v>47</v>
      </c>
      <c r="Y863" s="37" t="n">
        <f aca="false">PS!F863</f>
        <v>33</v>
      </c>
      <c r="Z863" s="37" t="n">
        <v>50</v>
      </c>
      <c r="AA863" s="37" t="n">
        <v>50</v>
      </c>
      <c r="AB863" s="37" t="n">
        <v>50</v>
      </c>
    </row>
    <row r="864" customFormat="false" ht="14.35" hidden="false" customHeight="true" outlineLevel="0" collapsed="false">
      <c r="A864" s="17" t="s">
        <v>3877</v>
      </c>
      <c r="B864" s="27" t="n">
        <f aca="false">'POSITION - Tableau 1'!B864</f>
        <v>1</v>
      </c>
      <c r="C864" s="35" t="s">
        <v>423</v>
      </c>
      <c r="D864" s="36" t="s">
        <v>4404</v>
      </c>
      <c r="E864" s="27" t="n">
        <f aca="false">YEAR(TOT!A866)</f>
        <v>1992</v>
      </c>
      <c r="F864" s="28" t="n">
        <f aca="false">MONTH(TOT!A866)</f>
        <v>11</v>
      </c>
      <c r="G864" s="28" t="n">
        <f aca="false">DAY(TOT!A866)</f>
        <v>22</v>
      </c>
      <c r="H864" s="37" t="n">
        <v>71</v>
      </c>
      <c r="I864" s="37" t="n">
        <v>180</v>
      </c>
      <c r="J864" s="28"/>
      <c r="K864" s="38" t="n">
        <f aca="false">TOT!FX866</f>
        <v>1975000</v>
      </c>
      <c r="L864" s="28"/>
      <c r="M864" s="37" t="n">
        <f aca="false">'CK - Tableau 1'!F864</f>
        <v>56</v>
      </c>
      <c r="N864" s="37" t="n">
        <f aca="false">'FG - Tableau 1'!E864</f>
        <v>60</v>
      </c>
      <c r="O864" s="37" t="n">
        <f aca="false">'DI - Tableau 1'!E864</f>
        <v>59</v>
      </c>
      <c r="P864" s="37" t="n">
        <f aca="false">'SK - Tableau 1'!G864</f>
        <v>75</v>
      </c>
      <c r="Q864" s="37" t="n">
        <f aca="false">'ST - Tableau 1'!D864</f>
        <v>45</v>
      </c>
      <c r="R864" s="37" t="n">
        <f aca="false">'EN - Tableau 1'!D864</f>
        <v>71</v>
      </c>
      <c r="S864" s="37" t="n">
        <f aca="false">DU!E864</f>
        <v>99</v>
      </c>
      <c r="T864" s="37" t="n">
        <f aca="false">'PH - Tableau 1'!P864</f>
        <v>80.75</v>
      </c>
      <c r="U864" s="37" t="n">
        <f aca="false">'FO - Tableau 1'!D864</f>
        <v>55</v>
      </c>
      <c r="V864" s="37" t="n">
        <f aca="false">'PA - Tableau 1'!K864</f>
        <v>71.5</v>
      </c>
      <c r="W864" s="37" t="n">
        <f aca="false">'SC - Tableau 1'!L864</f>
        <v>80.5</v>
      </c>
      <c r="X864" s="37" t="n">
        <f aca="false">'DF - Tableau 1'!I864</f>
        <v>63</v>
      </c>
      <c r="Y864" s="37" t="n">
        <f aca="false">PS!F864</f>
        <v>33</v>
      </c>
      <c r="Z864" s="37" t="n">
        <v>50</v>
      </c>
      <c r="AA864" s="37" t="n">
        <v>50</v>
      </c>
      <c r="AB864" s="37" t="n">
        <v>50</v>
      </c>
    </row>
    <row r="865" customFormat="false" ht="14.35" hidden="false" customHeight="true" outlineLevel="0" collapsed="false">
      <c r="A865" s="17" t="s">
        <v>3881</v>
      </c>
      <c r="B865" s="27" t="n">
        <f aca="false">'POSITION - Tableau 1'!B865</f>
        <v>1</v>
      </c>
      <c r="C865" s="35" t="s">
        <v>283</v>
      </c>
      <c r="D865" s="36" t="s">
        <v>4404</v>
      </c>
      <c r="E865" s="27" t="n">
        <f aca="false">YEAR(TOT!A867)</f>
        <v>1990</v>
      </c>
      <c r="F865" s="28" t="n">
        <f aca="false">MONTH(TOT!A867)</f>
        <v>7</v>
      </c>
      <c r="G865" s="28" t="n">
        <f aca="false">DAY(TOT!A867)</f>
        <v>22</v>
      </c>
      <c r="H865" s="37" t="n">
        <v>73</v>
      </c>
      <c r="I865" s="37" t="n">
        <v>191</v>
      </c>
      <c r="J865" s="28"/>
      <c r="K865" s="38" t="n">
        <f aca="false">TOT!FX867</f>
        <v>650000</v>
      </c>
      <c r="L865" s="28"/>
      <c r="M865" s="37" t="n">
        <f aca="false">'CK - Tableau 1'!F865</f>
        <v>60</v>
      </c>
      <c r="N865" s="37" t="n">
        <f aca="false">'FG - Tableau 1'!E865</f>
        <v>33</v>
      </c>
      <c r="O865" s="37" t="n">
        <f aca="false">'DI - Tableau 1'!E865</f>
        <v>73</v>
      </c>
      <c r="P865" s="37" t="n">
        <f aca="false">'SK - Tableau 1'!G865</f>
        <v>60</v>
      </c>
      <c r="Q865" s="37" t="n">
        <f aca="false">'ST - Tableau 1'!D865</f>
        <v>51</v>
      </c>
      <c r="R865" s="37" t="n">
        <f aca="false">'EN - Tableau 1'!D865</f>
        <v>33</v>
      </c>
      <c r="S865" s="37" t="n">
        <f aca="false">DU!E865</f>
        <v>81</v>
      </c>
      <c r="T865" s="37" t="n">
        <f aca="false">'PH - Tableau 1'!P865</f>
        <v>51.875</v>
      </c>
      <c r="U865" s="37" t="n">
        <f aca="false">'FO - Tableau 1'!D865</f>
        <v>53</v>
      </c>
      <c r="V865" s="37" t="n">
        <f aca="false">'PA - Tableau 1'!K865</f>
        <v>47</v>
      </c>
      <c r="W865" s="37" t="n">
        <f aca="false">'SC - Tableau 1'!L865</f>
        <v>53.5</v>
      </c>
      <c r="X865" s="37" t="n">
        <f aca="false">'DF - Tableau 1'!I865</f>
        <v>47</v>
      </c>
      <c r="Y865" s="37" t="n">
        <f aca="false">PS!F865</f>
        <v>33</v>
      </c>
      <c r="Z865" s="37" t="n">
        <v>50</v>
      </c>
      <c r="AA865" s="37" t="n">
        <v>50</v>
      </c>
      <c r="AB865" s="37" t="n">
        <v>50</v>
      </c>
    </row>
    <row r="866" customFormat="false" ht="14.35" hidden="false" customHeight="true" outlineLevel="0" collapsed="false">
      <c r="A866" s="17" t="s">
        <v>3885</v>
      </c>
      <c r="B866" s="27" t="n">
        <f aca="false">'POSITION - Tableau 1'!B866</f>
        <v>2</v>
      </c>
      <c r="C866" s="35" t="s">
        <v>262</v>
      </c>
      <c r="D866" s="36" t="s">
        <v>4403</v>
      </c>
      <c r="E866" s="27" t="n">
        <f aca="false">YEAR(TOT!A868)</f>
        <v>1996</v>
      </c>
      <c r="F866" s="28" t="n">
        <f aca="false">MONTH(TOT!A868)</f>
        <v>4</v>
      </c>
      <c r="G866" s="28" t="n">
        <f aca="false">DAY(TOT!A868)</f>
        <v>1</v>
      </c>
      <c r="H866" s="37" t="n">
        <v>74</v>
      </c>
      <c r="I866" s="37" t="n">
        <v>190</v>
      </c>
      <c r="J866" s="28"/>
      <c r="K866" s="38" t="n">
        <f aca="false">TOT!FX868</f>
        <v>730000</v>
      </c>
      <c r="L866" s="28"/>
      <c r="M866" s="37" t="n">
        <f aca="false">'CK - Tableau 1'!F866</f>
        <v>73</v>
      </c>
      <c r="N866" s="37" t="n">
        <f aca="false">'FG - Tableau 1'!E866</f>
        <v>33</v>
      </c>
      <c r="O866" s="37" t="n">
        <f aca="false">'DI - Tableau 1'!E866</f>
        <v>73</v>
      </c>
      <c r="P866" s="37" t="n">
        <f aca="false">'SK - Tableau 1'!G866</f>
        <v>47</v>
      </c>
      <c r="Q866" s="37" t="n">
        <f aca="false">'ST - Tableau 1'!D866</f>
        <v>45</v>
      </c>
      <c r="R866" s="37" t="n">
        <f aca="false">'EN - Tableau 1'!D866</f>
        <v>33</v>
      </c>
      <c r="S866" s="37" t="n">
        <f aca="false">DU!E866</f>
        <v>81</v>
      </c>
      <c r="T866" s="37" t="n">
        <f aca="false">'PH - Tableau 1'!P866</f>
        <v>73</v>
      </c>
      <c r="U866" s="37" t="n">
        <f aca="false">'FO - Tableau 1'!D866</f>
        <v>33</v>
      </c>
      <c r="V866" s="37" t="n">
        <f aca="false">'PA - Tableau 1'!K866</f>
        <v>60</v>
      </c>
      <c r="W866" s="37" t="n">
        <f aca="false">'SC - Tableau 1'!L866</f>
        <v>60</v>
      </c>
      <c r="X866" s="37" t="n">
        <f aca="false">'DF - Tableau 1'!I866</f>
        <v>60</v>
      </c>
      <c r="Y866" s="37" t="n">
        <f aca="false">PS!F866</f>
        <v>33</v>
      </c>
      <c r="Z866" s="37" t="n">
        <v>50</v>
      </c>
      <c r="AA866" s="37" t="n">
        <v>50</v>
      </c>
      <c r="AB866" s="37" t="n">
        <v>50</v>
      </c>
    </row>
    <row r="867" customFormat="false" ht="14.35" hidden="false" customHeight="true" outlineLevel="0" collapsed="false">
      <c r="A867" s="17" t="s">
        <v>3888</v>
      </c>
      <c r="B867" s="27" t="n">
        <f aca="false">'POSITION - Tableau 1'!B867</f>
        <v>4</v>
      </c>
      <c r="C867" s="35" t="s">
        <v>262</v>
      </c>
      <c r="D867" s="36" t="s">
        <v>4404</v>
      </c>
      <c r="E867" s="27" t="n">
        <f aca="false">YEAR(TOT!A869)</f>
        <v>1988</v>
      </c>
      <c r="F867" s="28" t="n">
        <f aca="false">MONTH(TOT!A869)</f>
        <v>8</v>
      </c>
      <c r="G867" s="28" t="n">
        <f aca="false">DAY(TOT!A869)</f>
        <v>26</v>
      </c>
      <c r="H867" s="37" t="n">
        <v>74</v>
      </c>
      <c r="I867" s="37" t="n">
        <v>185</v>
      </c>
      <c r="J867" s="28"/>
      <c r="K867" s="38" t="n">
        <f aca="false">TOT!FX869</f>
        <v>4750000</v>
      </c>
      <c r="L867" s="28"/>
      <c r="M867" s="37" t="n">
        <f aca="false">'CK - Tableau 1'!F867</f>
        <v>71</v>
      </c>
      <c r="N867" s="37" t="n">
        <f aca="false">'FG - Tableau 1'!E867</f>
        <v>74</v>
      </c>
      <c r="O867" s="37" t="n">
        <f aca="false">'DI - Tableau 1'!E867</f>
        <v>60</v>
      </c>
      <c r="P867" s="37" t="n">
        <f aca="false">'SK - Tableau 1'!G867</f>
        <v>87</v>
      </c>
      <c r="Q867" s="37" t="n">
        <f aca="false">'ST - Tableau 1'!D867</f>
        <v>39</v>
      </c>
      <c r="R867" s="37" t="n">
        <f aca="false">'EN - Tableau 1'!D867</f>
        <v>81</v>
      </c>
      <c r="S867" s="37" t="n">
        <f aca="false">DU!E867</f>
        <v>92</v>
      </c>
      <c r="T867" s="37" t="n">
        <f aca="false">'PH - Tableau 1'!P867</f>
        <v>82.875</v>
      </c>
      <c r="U867" s="37" t="n">
        <f aca="false">'FO - Tableau 1'!D867</f>
        <v>53</v>
      </c>
      <c r="V867" s="37" t="n">
        <f aca="false">'PA - Tableau 1'!K867</f>
        <v>73</v>
      </c>
      <c r="W867" s="37" t="n">
        <f aca="false">'SC - Tableau 1'!L867</f>
        <v>86</v>
      </c>
      <c r="X867" s="37" t="n">
        <f aca="false">'DF - Tableau 1'!I867</f>
        <v>72</v>
      </c>
      <c r="Y867" s="37" t="n">
        <f aca="false">PS!F867</f>
        <v>44.5</v>
      </c>
      <c r="Z867" s="37" t="n">
        <v>50</v>
      </c>
      <c r="AA867" s="37" t="n">
        <v>50</v>
      </c>
      <c r="AB867" s="37" t="n">
        <v>50</v>
      </c>
    </row>
    <row r="868" customFormat="false" ht="14.35" hidden="false" customHeight="true" outlineLevel="0" collapsed="false">
      <c r="A868" s="17" t="s">
        <v>3893</v>
      </c>
      <c r="B868" s="27" t="n">
        <f aca="false">'POSITION - Tableau 1'!B868</f>
        <v>8</v>
      </c>
      <c r="C868" s="35" t="s">
        <v>283</v>
      </c>
      <c r="D868" s="36" t="s">
        <v>4403</v>
      </c>
      <c r="E868" s="27" t="n">
        <f aca="false">YEAR(TOT!A870)</f>
        <v>1995</v>
      </c>
      <c r="F868" s="28" t="n">
        <f aca="false">MONTH(TOT!A870)</f>
        <v>1</v>
      </c>
      <c r="G868" s="28" t="n">
        <f aca="false">DAY(TOT!A870)</f>
        <v>6</v>
      </c>
      <c r="H868" s="37" t="n">
        <v>70</v>
      </c>
      <c r="I868" s="37" t="n">
        <v>190</v>
      </c>
      <c r="J868" s="28"/>
      <c r="K868" s="38" t="n">
        <f aca="false">TOT!FX870</f>
        <v>925000</v>
      </c>
      <c r="L868" s="28"/>
      <c r="M868" s="37" t="n">
        <f aca="false">'CK - Tableau 1'!F868</f>
        <v>35</v>
      </c>
      <c r="N868" s="37" t="n">
        <f aca="false">'FG - Tableau 1'!E868</f>
        <v>33</v>
      </c>
      <c r="O868" s="37" t="n">
        <f aca="false">'DI - Tableau 1'!E868</f>
        <v>96</v>
      </c>
      <c r="P868" s="37" t="n">
        <f aca="false">'SK - Tableau 1'!G868</f>
        <v>88</v>
      </c>
      <c r="Q868" s="37" t="n">
        <f aca="false">'ST - Tableau 1'!D868</f>
        <v>67</v>
      </c>
      <c r="R868" s="37" t="n">
        <f aca="false">'EN - Tableau 1'!D868</f>
        <v>33</v>
      </c>
      <c r="S868" s="37" t="n">
        <f aca="false">DU!E868</f>
        <v>99</v>
      </c>
      <c r="T868" s="37" t="n">
        <f aca="false">'PH - Tableau 1'!P868</f>
        <v>76.875</v>
      </c>
      <c r="U868" s="37" t="n">
        <f aca="false">'FO - Tableau 1'!D868</f>
        <v>33</v>
      </c>
      <c r="V868" s="37" t="n">
        <f aca="false">'PA - Tableau 1'!K868</f>
        <v>86</v>
      </c>
      <c r="W868" s="37" t="n">
        <f aca="false">'SC - Tableau 1'!L868</f>
        <v>56</v>
      </c>
      <c r="X868" s="37" t="n">
        <f aca="false">'DF - Tableau 1'!I868</f>
        <v>65</v>
      </c>
      <c r="Y868" s="37" t="n">
        <f aca="false">PS!F868</f>
        <v>33</v>
      </c>
      <c r="Z868" s="37" t="n">
        <v>50</v>
      </c>
      <c r="AA868" s="37" t="n">
        <v>50</v>
      </c>
      <c r="AB868" s="37" t="n">
        <v>50</v>
      </c>
    </row>
    <row r="869" customFormat="false" ht="14.35" hidden="false" customHeight="true" outlineLevel="0" collapsed="false">
      <c r="A869" s="17" t="s">
        <v>3897</v>
      </c>
      <c r="B869" s="27" t="n">
        <f aca="false">'POSITION - Tableau 1'!B869</f>
        <v>8</v>
      </c>
      <c r="C869" s="35" t="s">
        <v>283</v>
      </c>
      <c r="D869" s="36" t="s">
        <v>4404</v>
      </c>
      <c r="E869" s="27" t="n">
        <f aca="false">YEAR(TOT!A871)</f>
        <v>1988</v>
      </c>
      <c r="F869" s="28" t="n">
        <f aca="false">MONTH(TOT!A871)</f>
        <v>4</v>
      </c>
      <c r="G869" s="28" t="n">
        <f aca="false">DAY(TOT!A871)</f>
        <v>28</v>
      </c>
      <c r="H869" s="37" t="n">
        <v>73</v>
      </c>
      <c r="I869" s="37" t="n">
        <v>190</v>
      </c>
      <c r="J869" s="28"/>
      <c r="K869" s="38" t="n">
        <f aca="false">TOT!FX871</f>
        <v>650000</v>
      </c>
      <c r="L869" s="28"/>
      <c r="M869" s="37" t="n">
        <f aca="false">'CK - Tableau 1'!F869</f>
        <v>60</v>
      </c>
      <c r="N869" s="37" t="n">
        <f aca="false">'FG - Tableau 1'!E869</f>
        <v>33</v>
      </c>
      <c r="O869" s="37" t="n">
        <f aca="false">'DI - Tableau 1'!E869</f>
        <v>73</v>
      </c>
      <c r="P869" s="37" t="n">
        <f aca="false">'SK - Tableau 1'!G869</f>
        <v>47</v>
      </c>
      <c r="Q869" s="37" t="n">
        <f aca="false">'ST - Tableau 1'!D869</f>
        <v>49</v>
      </c>
      <c r="R869" s="37" t="n">
        <f aca="false">'EN - Tableau 1'!D869</f>
        <v>33</v>
      </c>
      <c r="S869" s="37" t="n">
        <f aca="false">DU!E869</f>
        <v>81</v>
      </c>
      <c r="T869" s="37" t="n">
        <f aca="false">'PH - Tableau 1'!P869</f>
        <v>50.25</v>
      </c>
      <c r="U869" s="37" t="n">
        <f aca="false">'FO - Tableau 1'!D869</f>
        <v>33</v>
      </c>
      <c r="V869" s="37" t="n">
        <f aca="false">'PA - Tableau 1'!K869</f>
        <v>47</v>
      </c>
      <c r="W869" s="37" t="n">
        <f aca="false">'SC - Tableau 1'!L869</f>
        <v>53.5</v>
      </c>
      <c r="X869" s="37" t="n">
        <f aca="false">'DF - Tableau 1'!I869</f>
        <v>47</v>
      </c>
      <c r="Y869" s="37" t="n">
        <f aca="false">PS!F869</f>
        <v>33</v>
      </c>
      <c r="Z869" s="37" t="n">
        <v>50</v>
      </c>
      <c r="AA869" s="37" t="n">
        <v>50</v>
      </c>
      <c r="AB869" s="37" t="n">
        <v>50</v>
      </c>
    </row>
    <row r="870" customFormat="false" ht="14.35" hidden="false" customHeight="true" outlineLevel="0" collapsed="false">
      <c r="A870" s="17" t="s">
        <v>3900</v>
      </c>
      <c r="B870" s="27" t="n">
        <f aca="false">'POSITION - Tableau 1'!B870</f>
        <v>2</v>
      </c>
      <c r="C870" s="35" t="s">
        <v>262</v>
      </c>
      <c r="D870" s="36" t="s">
        <v>4404</v>
      </c>
      <c r="E870" s="27" t="n">
        <f aca="false">YEAR(TOT!A872)</f>
        <v>1994</v>
      </c>
      <c r="F870" s="28" t="n">
        <f aca="false">MONTH(TOT!A872)</f>
        <v>12</v>
      </c>
      <c r="G870" s="28" t="n">
        <f aca="false">DAY(TOT!A872)</f>
        <v>20</v>
      </c>
      <c r="H870" s="37" t="n">
        <v>74</v>
      </c>
      <c r="I870" s="37" t="n">
        <v>212</v>
      </c>
      <c r="J870" s="28"/>
      <c r="K870" s="38" t="n">
        <f aca="false">TOT!FX872</f>
        <v>750000</v>
      </c>
      <c r="L870" s="28"/>
      <c r="M870" s="37" t="n">
        <f aca="false">'CK - Tableau 1'!F870</f>
        <v>98</v>
      </c>
      <c r="N870" s="37" t="n">
        <f aca="false">'FG - Tableau 1'!E870</f>
        <v>69</v>
      </c>
      <c r="O870" s="37" t="n">
        <f aca="false">'DI - Tableau 1'!E870</f>
        <v>43</v>
      </c>
      <c r="P870" s="37" t="n">
        <f aca="false">'SK - Tableau 1'!G870</f>
        <v>51</v>
      </c>
      <c r="Q870" s="37" t="n">
        <f aca="false">'ST - Tableau 1'!D870</f>
        <v>83</v>
      </c>
      <c r="R870" s="37" t="n">
        <f aca="false">'EN - Tableau 1'!D870</f>
        <v>33</v>
      </c>
      <c r="S870" s="37" t="n">
        <f aca="false">DU!E870</f>
        <v>65</v>
      </c>
      <c r="T870" s="37" t="n">
        <f aca="false">'PH - Tableau 1'!P870</f>
        <v>60.875</v>
      </c>
      <c r="U870" s="37" t="n">
        <f aca="false">'FO - Tableau 1'!D870</f>
        <v>33</v>
      </c>
      <c r="V870" s="37" t="n">
        <f aca="false">'PA - Tableau 1'!K870</f>
        <v>58</v>
      </c>
      <c r="W870" s="37" t="n">
        <f aca="false">'SC - Tableau 1'!L870</f>
        <v>66</v>
      </c>
      <c r="X870" s="37" t="n">
        <f aca="false">'DF - Tableau 1'!I870</f>
        <v>63</v>
      </c>
      <c r="Y870" s="37" t="n">
        <f aca="false">PS!F870</f>
        <v>33</v>
      </c>
      <c r="Z870" s="37" t="n">
        <v>50</v>
      </c>
      <c r="AA870" s="37" t="n">
        <v>50</v>
      </c>
      <c r="AB870" s="37" t="n">
        <v>50</v>
      </c>
    </row>
    <row r="871" customFormat="false" ht="14.35" hidden="false" customHeight="true" outlineLevel="0" collapsed="false">
      <c r="A871" s="17" t="s">
        <v>3905</v>
      </c>
      <c r="B871" s="27" t="n">
        <f aca="false">'POSITION - Tableau 1'!B871</f>
        <v>1</v>
      </c>
      <c r="C871" s="35" t="s">
        <v>321</v>
      </c>
      <c r="D871" s="36" t="s">
        <v>4404</v>
      </c>
      <c r="E871" s="27" t="n">
        <f aca="false">YEAR(TOT!A873)</f>
        <v>1993</v>
      </c>
      <c r="F871" s="28" t="n">
        <f aca="false">MONTH(TOT!A873)</f>
        <v>1</v>
      </c>
      <c r="G871" s="28" t="n">
        <f aca="false">DAY(TOT!A873)</f>
        <v>8</v>
      </c>
      <c r="H871" s="37" t="n">
        <v>73</v>
      </c>
      <c r="I871" s="37" t="n">
        <v>189</v>
      </c>
      <c r="J871" s="28"/>
      <c r="K871" s="38" t="n">
        <f aca="false">TOT!FX873</f>
        <v>1000000</v>
      </c>
      <c r="L871" s="28"/>
      <c r="M871" s="37" t="n">
        <f aca="false">'CK - Tableau 1'!F871</f>
        <v>42</v>
      </c>
      <c r="N871" s="37" t="n">
        <f aca="false">'FG - Tableau 1'!E871</f>
        <v>33</v>
      </c>
      <c r="O871" s="37" t="n">
        <f aca="false">'DI - Tableau 1'!E871</f>
        <v>95</v>
      </c>
      <c r="P871" s="37" t="n">
        <f aca="false">'SK - Tableau 1'!G871</f>
        <v>78</v>
      </c>
      <c r="Q871" s="37" t="n">
        <f aca="false">'ST - Tableau 1'!D871</f>
        <v>48</v>
      </c>
      <c r="R871" s="37" t="n">
        <f aca="false">'EN - Tableau 1'!D871</f>
        <v>89</v>
      </c>
      <c r="S871" s="37" t="n">
        <f aca="false">DU!E871</f>
        <v>99</v>
      </c>
      <c r="T871" s="37" t="n">
        <f aca="false">'PH - Tableau 1'!P871</f>
        <v>87.875</v>
      </c>
      <c r="U871" s="37" t="n">
        <f aca="false">'FO - Tableau 1'!D871</f>
        <v>63</v>
      </c>
      <c r="V871" s="37" t="n">
        <f aca="false">'PA - Tableau 1'!K871</f>
        <v>74.5</v>
      </c>
      <c r="W871" s="37" t="n">
        <f aca="false">'SC - Tableau 1'!L871</f>
        <v>88.5</v>
      </c>
      <c r="X871" s="37" t="n">
        <f aca="false">'DF - Tableau 1'!I871</f>
        <v>77.5</v>
      </c>
      <c r="Y871" s="37" t="n">
        <f aca="false">PS!F871</f>
        <v>49</v>
      </c>
      <c r="Z871" s="37" t="n">
        <v>50</v>
      </c>
      <c r="AA871" s="37" t="n">
        <v>50</v>
      </c>
      <c r="AB871" s="37" t="n">
        <v>50</v>
      </c>
    </row>
    <row r="872" customFormat="false" ht="14.35" hidden="false" customHeight="true" outlineLevel="0" collapsed="false">
      <c r="A872" s="17" t="s">
        <v>3907</v>
      </c>
      <c r="B872" s="27" t="n">
        <f aca="false">'POSITION - Tableau 1'!B872</f>
        <v>1</v>
      </c>
      <c r="C872" s="35" t="s">
        <v>321</v>
      </c>
      <c r="D872" s="36" t="s">
        <v>4404</v>
      </c>
      <c r="E872" s="27" t="n">
        <f aca="false">YEAR(TOT!A874)</f>
        <v>1996</v>
      </c>
      <c r="F872" s="28" t="n">
        <f aca="false">MONTH(TOT!A874)</f>
        <v>5</v>
      </c>
      <c r="G872" s="28" t="n">
        <f aca="false">DAY(TOT!A874)</f>
        <v>1</v>
      </c>
      <c r="H872" s="37" t="n">
        <v>72</v>
      </c>
      <c r="I872" s="37" t="n">
        <v>191</v>
      </c>
      <c r="J872" s="28"/>
      <c r="K872" s="38" t="n">
        <f aca="false">TOT!FX874</f>
        <v>832500</v>
      </c>
      <c r="L872" s="28"/>
      <c r="M872" s="37" t="n">
        <f aca="false">'CK - Tableau 1'!F872</f>
        <v>35</v>
      </c>
      <c r="N872" s="37" t="n">
        <f aca="false">'FG - Tableau 1'!E872</f>
        <v>33</v>
      </c>
      <c r="O872" s="37" t="n">
        <f aca="false">'DI - Tableau 1'!E872</f>
        <v>96</v>
      </c>
      <c r="P872" s="37" t="n">
        <f aca="false">'SK - Tableau 1'!G872</f>
        <v>81</v>
      </c>
      <c r="Q872" s="37" t="n">
        <f aca="false">'ST - Tableau 1'!D872</f>
        <v>57</v>
      </c>
      <c r="R872" s="37" t="n">
        <f aca="false">'EN - Tableau 1'!D872</f>
        <v>69</v>
      </c>
      <c r="S872" s="37" t="n">
        <f aca="false">DU!E872</f>
        <v>99</v>
      </c>
      <c r="T872" s="37" t="n">
        <f aca="false">'PH - Tableau 1'!P872</f>
        <v>76.5</v>
      </c>
      <c r="U872" s="37" t="n">
        <f aca="false">'FO - Tableau 1'!D872</f>
        <v>76</v>
      </c>
      <c r="V872" s="37" t="n">
        <f aca="false">'PA - Tableau 1'!K872</f>
        <v>93</v>
      </c>
      <c r="W872" s="37" t="n">
        <f aca="false">'SC - Tableau 1'!L872</f>
        <v>84</v>
      </c>
      <c r="X872" s="37" t="n">
        <f aca="false">'DF - Tableau 1'!I872</f>
        <v>71.5</v>
      </c>
      <c r="Y872" s="37" t="n">
        <f aca="false">PS!F872</f>
        <v>51.5</v>
      </c>
      <c r="Z872" s="37" t="n">
        <v>50</v>
      </c>
      <c r="AA872" s="37" t="n">
        <v>50</v>
      </c>
      <c r="AB872" s="37" t="n">
        <v>50</v>
      </c>
    </row>
    <row r="873" customFormat="false" ht="14.35" hidden="false" customHeight="true" outlineLevel="0" collapsed="false">
      <c r="A873" s="17" t="s">
        <v>3910</v>
      </c>
      <c r="B873" s="27" t="n">
        <f aca="false">'POSITION - Tableau 1'!B873</f>
        <v>8</v>
      </c>
      <c r="C873" s="35" t="s">
        <v>623</v>
      </c>
      <c r="D873" s="36" t="s">
        <v>4404</v>
      </c>
      <c r="E873" s="27" t="n">
        <f aca="false">YEAR(TOT!A875)</f>
        <v>1993</v>
      </c>
      <c r="F873" s="28" t="n">
        <f aca="false">MONTH(TOT!A875)</f>
        <v>7</v>
      </c>
      <c r="G873" s="28" t="n">
        <f aca="false">DAY(TOT!A875)</f>
        <v>29</v>
      </c>
      <c r="H873" s="37" t="n">
        <v>73</v>
      </c>
      <c r="I873" s="37" t="n">
        <v>185</v>
      </c>
      <c r="J873" s="28"/>
      <c r="K873" s="38" t="n">
        <f aca="false">TOT!FX875</f>
        <v>1200000</v>
      </c>
      <c r="L873" s="28"/>
      <c r="M873" s="37" t="n">
        <f aca="false">'CK - Tableau 1'!F873</f>
        <v>55</v>
      </c>
      <c r="N873" s="37" t="n">
        <f aca="false">'FG - Tableau 1'!E873</f>
        <v>33</v>
      </c>
      <c r="O873" s="37" t="n">
        <f aca="false">'DI - Tableau 1'!E873</f>
        <v>93</v>
      </c>
      <c r="P873" s="37" t="n">
        <f aca="false">'SK - Tableau 1'!G873</f>
        <v>77</v>
      </c>
      <c r="Q873" s="37" t="n">
        <f aca="false">'ST - Tableau 1'!D873</f>
        <v>43</v>
      </c>
      <c r="R873" s="37" t="n">
        <f aca="false">'EN - Tableau 1'!D873</f>
        <v>33</v>
      </c>
      <c r="S873" s="37" t="n">
        <f aca="false">DU!E873</f>
        <v>91</v>
      </c>
      <c r="T873" s="37" t="n">
        <f aca="false">'PH - Tableau 1'!P873</f>
        <v>69.25</v>
      </c>
      <c r="U873" s="37" t="n">
        <f aca="false">'FO - Tableau 1'!D873</f>
        <v>33</v>
      </c>
      <c r="V873" s="37" t="n">
        <f aca="false">'PA - Tableau 1'!K873</f>
        <v>59.5</v>
      </c>
      <c r="W873" s="37" t="n">
        <f aca="false">'SC - Tableau 1'!L873</f>
        <v>56.5</v>
      </c>
      <c r="X873" s="37" t="n">
        <f aca="false">'DF - Tableau 1'!I873</f>
        <v>67</v>
      </c>
      <c r="Y873" s="37" t="n">
        <f aca="false">PS!F873</f>
        <v>33</v>
      </c>
      <c r="Z873" s="37" t="n">
        <v>50</v>
      </c>
      <c r="AA873" s="37" t="n">
        <v>50</v>
      </c>
      <c r="AB873" s="37" t="n">
        <v>50</v>
      </c>
    </row>
    <row r="874" customFormat="false" ht="14.35" hidden="false" customHeight="true" outlineLevel="0" collapsed="false">
      <c r="A874" s="17" t="s">
        <v>3915</v>
      </c>
      <c r="B874" s="27" t="n">
        <f aca="false">'POSITION - Tableau 1'!B874</f>
        <v>1</v>
      </c>
      <c r="C874" s="35" t="s">
        <v>262</v>
      </c>
      <c r="D874" s="36" t="s">
        <v>4403</v>
      </c>
      <c r="E874" s="27" t="n">
        <f aca="false">YEAR(TOT!A876)</f>
        <v>1991</v>
      </c>
      <c r="F874" s="28" t="n">
        <f aca="false">MONTH(TOT!A876)</f>
        <v>12</v>
      </c>
      <c r="G874" s="28" t="n">
        <f aca="false">DAY(TOT!A876)</f>
        <v>15</v>
      </c>
      <c r="H874" s="37" t="n">
        <v>69</v>
      </c>
      <c r="I874" s="37" t="n">
        <v>172</v>
      </c>
      <c r="J874" s="28"/>
      <c r="K874" s="38" t="n">
        <f aca="false">TOT!FX876</f>
        <v>1000000</v>
      </c>
      <c r="L874" s="28"/>
      <c r="M874" s="37" t="n">
        <f aca="false">'CK - Tableau 1'!F874</f>
        <v>49</v>
      </c>
      <c r="N874" s="37" t="n">
        <f aca="false">'FG - Tableau 1'!E874</f>
        <v>68</v>
      </c>
      <c r="O874" s="37" t="n">
        <f aca="false">'DI - Tableau 1'!E874</f>
        <v>55</v>
      </c>
      <c r="P874" s="37" t="n">
        <f aca="false">'SK - Tableau 1'!G874</f>
        <v>63</v>
      </c>
      <c r="Q874" s="37" t="n">
        <f aca="false">'ST - Tableau 1'!D874</f>
        <v>42</v>
      </c>
      <c r="R874" s="37" t="n">
        <f aca="false">'EN - Tableau 1'!D874</f>
        <v>62</v>
      </c>
      <c r="S874" s="37" t="n">
        <f aca="false">DU!E874</f>
        <v>99</v>
      </c>
      <c r="T874" s="37" t="n">
        <f aca="false">'PH - Tableau 1'!P874</f>
        <v>80</v>
      </c>
      <c r="U874" s="37" t="n">
        <f aca="false">'FO - Tableau 1'!D874</f>
        <v>48</v>
      </c>
      <c r="V874" s="37" t="n">
        <f aca="false">'PA - Tableau 1'!K874</f>
        <v>89</v>
      </c>
      <c r="W874" s="37" t="n">
        <f aca="false">'SC - Tableau 1'!L874</f>
        <v>80.5</v>
      </c>
      <c r="X874" s="37" t="n">
        <f aca="false">'DF - Tableau 1'!I874</f>
        <v>75.5</v>
      </c>
      <c r="Y874" s="37" t="n">
        <f aca="false">PS!F874</f>
        <v>45</v>
      </c>
      <c r="Z874" s="37" t="n">
        <v>50</v>
      </c>
      <c r="AA874" s="37" t="n">
        <v>50</v>
      </c>
      <c r="AB874" s="37" t="n">
        <v>50</v>
      </c>
    </row>
    <row r="875" customFormat="false" ht="14.35" hidden="false" customHeight="true" outlineLevel="0" collapsed="false">
      <c r="A875" s="17" t="s">
        <v>3920</v>
      </c>
      <c r="B875" s="27" t="n">
        <f aca="false">'POSITION - Tableau 1'!B875</f>
        <v>8</v>
      </c>
      <c r="C875" s="35" t="s">
        <v>1137</v>
      </c>
      <c r="D875" s="36" t="s">
        <v>4404</v>
      </c>
      <c r="E875" s="27" t="n">
        <f aca="false">YEAR(TOT!A877)</f>
        <v>1988</v>
      </c>
      <c r="F875" s="28" t="n">
        <f aca="false">MONTH(TOT!A877)</f>
        <v>9</v>
      </c>
      <c r="G875" s="28" t="n">
        <f aca="false">DAY(TOT!A877)</f>
        <v>23</v>
      </c>
      <c r="H875" s="37" t="n">
        <v>71</v>
      </c>
      <c r="I875" s="37" t="n">
        <v>200</v>
      </c>
      <c r="J875" s="28"/>
      <c r="K875" s="38" t="n">
        <f aca="false">TOT!FX877</f>
        <v>650000</v>
      </c>
      <c r="L875" s="28"/>
      <c r="M875" s="37" t="n">
        <f aca="false">'CK - Tableau 1'!F875</f>
        <v>67</v>
      </c>
      <c r="N875" s="37" t="n">
        <f aca="false">'FG - Tableau 1'!E875</f>
        <v>33</v>
      </c>
      <c r="O875" s="37" t="n">
        <f aca="false">'DI - Tableau 1'!E875</f>
        <v>62</v>
      </c>
      <c r="P875" s="37" t="n">
        <f aca="false">'SK - Tableau 1'!G875</f>
        <v>56</v>
      </c>
      <c r="Q875" s="37" t="n">
        <f aca="false">'ST - Tableau 1'!D875</f>
        <v>80</v>
      </c>
      <c r="R875" s="37" t="n">
        <f aca="false">'EN - Tableau 1'!D875</f>
        <v>33</v>
      </c>
      <c r="S875" s="37" t="n">
        <f aca="false">DU!E875</f>
        <v>88</v>
      </c>
      <c r="T875" s="37" t="n">
        <f aca="false">'PH - Tableau 1'!P875</f>
        <v>62.625</v>
      </c>
      <c r="U875" s="37" t="n">
        <f aca="false">'FO - Tableau 1'!D875</f>
        <v>33</v>
      </c>
      <c r="V875" s="37" t="n">
        <f aca="false">'PA - Tableau 1'!K875</f>
        <v>60</v>
      </c>
      <c r="W875" s="37" t="n">
        <f aca="false">'SC - Tableau 1'!L875</f>
        <v>56</v>
      </c>
      <c r="X875" s="37" t="n">
        <f aca="false">'DF - Tableau 1'!I875</f>
        <v>64</v>
      </c>
      <c r="Y875" s="37" t="n">
        <f aca="false">PS!F875</f>
        <v>33</v>
      </c>
      <c r="Z875" s="37" t="n">
        <v>50</v>
      </c>
      <c r="AA875" s="37" t="n">
        <v>50</v>
      </c>
      <c r="AB875" s="37" t="n">
        <v>50</v>
      </c>
    </row>
    <row r="876" customFormat="false" ht="14.35" hidden="false" customHeight="true" outlineLevel="0" collapsed="false">
      <c r="A876" s="17" t="s">
        <v>3924</v>
      </c>
      <c r="B876" s="27" t="n">
        <f aca="false">'POSITION - Tableau 1'!B876</f>
        <v>8</v>
      </c>
      <c r="C876" s="35" t="s">
        <v>623</v>
      </c>
      <c r="D876" s="36" t="s">
        <v>4404</v>
      </c>
      <c r="E876" s="27" t="n">
        <f aca="false">YEAR(TOT!A878)</f>
        <v>1989</v>
      </c>
      <c r="F876" s="28" t="n">
        <f aca="false">MONTH(TOT!A878)</f>
        <v>7</v>
      </c>
      <c r="G876" s="28" t="n">
        <f aca="false">DAY(TOT!A878)</f>
        <v>27</v>
      </c>
      <c r="H876" s="37" t="n">
        <v>71</v>
      </c>
      <c r="I876" s="37" t="n">
        <v>187</v>
      </c>
      <c r="J876" s="28"/>
      <c r="K876" s="38" t="n">
        <f aca="false">TOT!FX878</f>
        <v>700000</v>
      </c>
      <c r="L876" s="28"/>
      <c r="M876" s="37" t="n">
        <f aca="false">'CK - Tableau 1'!F876</f>
        <v>48</v>
      </c>
      <c r="N876" s="37" t="n">
        <f aca="false">'FG - Tableau 1'!E876</f>
        <v>33</v>
      </c>
      <c r="O876" s="37" t="n">
        <f aca="false">'DI - Tableau 1'!E876</f>
        <v>80</v>
      </c>
      <c r="P876" s="37" t="n">
        <f aca="false">'SK - Tableau 1'!G876</f>
        <v>97</v>
      </c>
      <c r="Q876" s="37" t="n">
        <f aca="false">'ST - Tableau 1'!D876</f>
        <v>56</v>
      </c>
      <c r="R876" s="37" t="n">
        <f aca="false">'EN - Tableau 1'!D876</f>
        <v>33</v>
      </c>
      <c r="S876" s="37" t="n">
        <f aca="false">DU!E876</f>
        <v>85</v>
      </c>
      <c r="T876" s="37" t="n">
        <f aca="false">'PH - Tableau 1'!P876</f>
        <v>73.5</v>
      </c>
      <c r="U876" s="37" t="n">
        <f aca="false">'FO - Tableau 1'!D876</f>
        <v>33</v>
      </c>
      <c r="V876" s="37" t="n">
        <f aca="false">'PA - Tableau 1'!K876</f>
        <v>62</v>
      </c>
      <c r="W876" s="37" t="n">
        <f aca="false">'SC - Tableau 1'!L876</f>
        <v>78.5</v>
      </c>
      <c r="X876" s="37" t="n">
        <f aca="false">'DF - Tableau 1'!I876</f>
        <v>70</v>
      </c>
      <c r="Y876" s="37" t="n">
        <f aca="false">PS!F876</f>
        <v>33</v>
      </c>
      <c r="Z876" s="37" t="n">
        <v>50</v>
      </c>
      <c r="AA876" s="37" t="n">
        <v>50</v>
      </c>
      <c r="AB876" s="37" t="n">
        <v>50</v>
      </c>
    </row>
    <row r="877" customFormat="false" ht="14.35" hidden="false" customHeight="true" outlineLevel="0" collapsed="false">
      <c r="A877" s="17" t="s">
        <v>3929</v>
      </c>
      <c r="B877" s="27" t="n">
        <f aca="false">'POSITION - Tableau 1'!B877</f>
        <v>1</v>
      </c>
      <c r="C877" s="35" t="s">
        <v>262</v>
      </c>
      <c r="D877" s="36" t="s">
        <v>4404</v>
      </c>
      <c r="E877" s="27" t="n">
        <f aca="false">YEAR(TOT!A879)</f>
        <v>1989</v>
      </c>
      <c r="F877" s="28" t="n">
        <f aca="false">MONTH(TOT!A879)</f>
        <v>11</v>
      </c>
      <c r="G877" s="28" t="n">
        <f aca="false">DAY(TOT!A879)</f>
        <v>1</v>
      </c>
      <c r="H877" s="37" t="n">
        <v>74</v>
      </c>
      <c r="I877" s="37" t="n">
        <v>194</v>
      </c>
      <c r="J877" s="28"/>
      <c r="K877" s="38" t="n">
        <f aca="false">TOT!FX879</f>
        <v>700000</v>
      </c>
      <c r="L877" s="28"/>
      <c r="M877" s="37" t="n">
        <f aca="false">'CK - Tableau 1'!F877</f>
        <v>60</v>
      </c>
      <c r="N877" s="37" t="n">
        <f aca="false">'FG - Tableau 1'!E877</f>
        <v>74</v>
      </c>
      <c r="O877" s="37" t="n">
        <f aca="false">'DI - Tableau 1'!E877</f>
        <v>35</v>
      </c>
      <c r="P877" s="37" t="n">
        <f aca="false">'SK - Tableau 1'!G877</f>
        <v>60</v>
      </c>
      <c r="Q877" s="37" t="n">
        <f aca="false">'ST - Tableau 1'!D877</f>
        <v>50</v>
      </c>
      <c r="R877" s="37" t="n">
        <f aca="false">'EN - Tableau 1'!D877</f>
        <v>33</v>
      </c>
      <c r="S877" s="37" t="n">
        <f aca="false">DU!E877</f>
        <v>81</v>
      </c>
      <c r="T877" s="37" t="n">
        <f aca="false">'PH - Tableau 1'!P877</f>
        <v>54.5</v>
      </c>
      <c r="U877" s="37" t="n">
        <f aca="false">'FO - Tableau 1'!D877</f>
        <v>33</v>
      </c>
      <c r="V877" s="37" t="n">
        <f aca="false">'PA - Tableau 1'!K877</f>
        <v>47</v>
      </c>
      <c r="W877" s="37" t="n">
        <f aca="false">'SC - Tableau 1'!L877</f>
        <v>53.5</v>
      </c>
      <c r="X877" s="37" t="n">
        <f aca="false">'DF - Tableau 1'!I877</f>
        <v>60</v>
      </c>
      <c r="Y877" s="37" t="n">
        <f aca="false">PS!F877</f>
        <v>33</v>
      </c>
      <c r="Z877" s="37" t="n">
        <v>50</v>
      </c>
      <c r="AA877" s="37" t="n">
        <v>50</v>
      </c>
      <c r="AB877" s="37" t="n">
        <v>50</v>
      </c>
    </row>
    <row r="878" customFormat="false" ht="14.35" hidden="false" customHeight="true" outlineLevel="0" collapsed="false">
      <c r="A878" s="17" t="s">
        <v>3933</v>
      </c>
      <c r="B878" s="27" t="n">
        <f aca="false">'POSITION - Tableau 1'!B878</f>
        <v>3</v>
      </c>
      <c r="C878" s="35" t="s">
        <v>262</v>
      </c>
      <c r="D878" s="36" t="s">
        <v>4404</v>
      </c>
      <c r="E878" s="27" t="n">
        <f aca="false">YEAR(TOT!A880)</f>
        <v>1990</v>
      </c>
      <c r="F878" s="28" t="n">
        <f aca="false">MONTH(TOT!A880)</f>
        <v>6</v>
      </c>
      <c r="G878" s="28" t="n">
        <f aca="false">DAY(TOT!A880)</f>
        <v>15</v>
      </c>
      <c r="H878" s="37" t="n">
        <v>70</v>
      </c>
      <c r="I878" s="37" t="n">
        <v>192</v>
      </c>
      <c r="J878" s="28"/>
      <c r="K878" s="38" t="n">
        <f aca="false">TOT!FX880</f>
        <v>700000</v>
      </c>
      <c r="L878" s="28"/>
      <c r="M878" s="37" t="n">
        <f aca="false">'CK - Tableau 1'!F878</f>
        <v>97</v>
      </c>
      <c r="N878" s="37" t="n">
        <f aca="false">'FG - Tableau 1'!E878</f>
        <v>85</v>
      </c>
      <c r="O878" s="37" t="n">
        <f aca="false">'DI - Tableau 1'!E878</f>
        <v>48</v>
      </c>
      <c r="P878" s="37" t="n">
        <f aca="false">'SK - Tableau 1'!G878</f>
        <v>68</v>
      </c>
      <c r="Q878" s="37" t="n">
        <f aca="false">'ST - Tableau 1'!D878</f>
        <v>71</v>
      </c>
      <c r="R878" s="37" t="n">
        <f aca="false">'EN - Tableau 1'!D878</f>
        <v>33</v>
      </c>
      <c r="S878" s="37" t="n">
        <f aca="false">DU!E878</f>
        <v>89</v>
      </c>
      <c r="T878" s="37" t="n">
        <f aca="false">'PH - Tableau 1'!P878</f>
        <v>65.625</v>
      </c>
      <c r="U878" s="37" t="n">
        <f aca="false">'FO - Tableau 1'!D878</f>
        <v>33</v>
      </c>
      <c r="V878" s="37" t="n">
        <f aca="false">'PA - Tableau 1'!K878</f>
        <v>49</v>
      </c>
      <c r="W878" s="37" t="n">
        <f aca="false">'SC - Tableau 1'!L878</f>
        <v>68.5</v>
      </c>
      <c r="X878" s="37" t="n">
        <f aca="false">'DF - Tableau 1'!I878</f>
        <v>58.5</v>
      </c>
      <c r="Y878" s="37" t="n">
        <f aca="false">PS!F878</f>
        <v>33</v>
      </c>
      <c r="Z878" s="37" t="n">
        <v>50</v>
      </c>
      <c r="AA878" s="37" t="n">
        <v>50</v>
      </c>
      <c r="AB878" s="37" t="n">
        <v>50</v>
      </c>
    </row>
    <row r="879" customFormat="false" ht="14.35" hidden="false" customHeight="true" outlineLevel="0" collapsed="false">
      <c r="A879" s="17" t="s">
        <v>3937</v>
      </c>
      <c r="B879" s="27" t="n">
        <f aca="false">'POSITION - Tableau 1'!B879</f>
        <v>1</v>
      </c>
      <c r="C879" s="35" t="s">
        <v>283</v>
      </c>
      <c r="D879" s="36" t="s">
        <v>4403</v>
      </c>
      <c r="E879" s="27" t="n">
        <f aca="false">YEAR(TOT!A881)</f>
        <v>1994</v>
      </c>
      <c r="F879" s="28" t="n">
        <f aca="false">MONTH(TOT!A881)</f>
        <v>8</v>
      </c>
      <c r="G879" s="28" t="n">
        <f aca="false">DAY(TOT!A881)</f>
        <v>10</v>
      </c>
      <c r="H879" s="37" t="n">
        <v>72</v>
      </c>
      <c r="I879" s="37" t="n">
        <v>204</v>
      </c>
      <c r="J879" s="28"/>
      <c r="K879" s="38" t="n">
        <f aca="false">TOT!FX881</f>
        <v>925000</v>
      </c>
      <c r="L879" s="28"/>
      <c r="M879" s="37" t="n">
        <f aca="false">'CK - Tableau 1'!F879</f>
        <v>73</v>
      </c>
      <c r="N879" s="37" t="n">
        <f aca="false">'FG - Tableau 1'!E879</f>
        <v>33</v>
      </c>
      <c r="O879" s="37" t="n">
        <f aca="false">'DI - Tableau 1'!E879</f>
        <v>73</v>
      </c>
      <c r="P879" s="37" t="n">
        <f aca="false">'SK - Tableau 1'!G879</f>
        <v>47</v>
      </c>
      <c r="Q879" s="37" t="n">
        <f aca="false">'ST - Tableau 1'!D879</f>
        <v>81</v>
      </c>
      <c r="R879" s="37" t="n">
        <f aca="false">'EN - Tableau 1'!D879</f>
        <v>33</v>
      </c>
      <c r="S879" s="37" t="n">
        <f aca="false">DU!E879</f>
        <v>81</v>
      </c>
      <c r="T879" s="37" t="n">
        <f aca="false">'PH - Tableau 1'!P879</f>
        <v>63.375</v>
      </c>
      <c r="U879" s="37" t="n">
        <f aca="false">'FO - Tableau 1'!D879</f>
        <v>33</v>
      </c>
      <c r="V879" s="37" t="n">
        <f aca="false">'PA - Tableau 1'!K879</f>
        <v>60</v>
      </c>
      <c r="W879" s="37" t="n">
        <f aca="false">'SC - Tableau 1'!L879</f>
        <v>60</v>
      </c>
      <c r="X879" s="37" t="n">
        <f aca="false">'DF - Tableau 1'!I879</f>
        <v>60</v>
      </c>
      <c r="Y879" s="37" t="n">
        <f aca="false">PS!F879</f>
        <v>33</v>
      </c>
      <c r="Z879" s="37" t="n">
        <v>50</v>
      </c>
      <c r="AA879" s="37" t="n">
        <v>50</v>
      </c>
      <c r="AB879" s="37" t="n">
        <v>50</v>
      </c>
    </row>
    <row r="880" customFormat="false" ht="14.35" hidden="false" customHeight="true" outlineLevel="0" collapsed="false">
      <c r="A880" s="17" t="s">
        <v>3942</v>
      </c>
      <c r="B880" s="27" t="n">
        <f aca="false">'POSITION - Tableau 1'!B880</f>
        <v>8</v>
      </c>
      <c r="C880" s="35" t="s">
        <v>283</v>
      </c>
      <c r="D880" s="36" t="s">
        <v>4404</v>
      </c>
      <c r="E880" s="27" t="n">
        <f aca="false">YEAR(TOT!A882)</f>
        <v>1990</v>
      </c>
      <c r="F880" s="28" t="n">
        <f aca="false">MONTH(TOT!A882)</f>
        <v>7</v>
      </c>
      <c r="G880" s="28" t="n">
        <f aca="false">DAY(TOT!A882)</f>
        <v>15</v>
      </c>
      <c r="H880" s="37" t="n">
        <v>75</v>
      </c>
      <c r="I880" s="37" t="n">
        <v>221</v>
      </c>
      <c r="J880" s="28"/>
      <c r="K880" s="38" t="n">
        <f aca="false">TOT!FX882</f>
        <v>5500000</v>
      </c>
      <c r="L880" s="28"/>
      <c r="M880" s="37" t="n">
        <f aca="false">'CK - Tableau 1'!F880</f>
        <v>60</v>
      </c>
      <c r="N880" s="37" t="n">
        <f aca="false">'FG - Tableau 1'!E880</f>
        <v>84</v>
      </c>
      <c r="O880" s="37" t="n">
        <f aca="false">'DI - Tableau 1'!E880</f>
        <v>48</v>
      </c>
      <c r="P880" s="37" t="n">
        <f aca="false">'SK - Tableau 1'!G880</f>
        <v>66</v>
      </c>
      <c r="Q880" s="37" t="n">
        <f aca="false">'ST - Tableau 1'!D880</f>
        <v>88</v>
      </c>
      <c r="R880" s="37" t="n">
        <f aca="false">'EN - Tableau 1'!D880</f>
        <v>45</v>
      </c>
      <c r="S880" s="37" t="n">
        <f aca="false">DU!E880</f>
        <v>81</v>
      </c>
      <c r="T880" s="37" t="n">
        <f aca="false">'PH - Tableau 1'!P880</f>
        <v>58</v>
      </c>
      <c r="U880" s="37" t="n">
        <f aca="false">'FO - Tableau 1'!D880</f>
        <v>33</v>
      </c>
      <c r="V880" s="37" t="n">
        <f aca="false">'PA - Tableau 1'!K880</f>
        <v>56.5</v>
      </c>
      <c r="W880" s="37" t="n">
        <f aca="false">'SC - Tableau 1'!L880</f>
        <v>54.5</v>
      </c>
      <c r="X880" s="37" t="n">
        <f aca="false">'DF - Tableau 1'!I880</f>
        <v>58</v>
      </c>
      <c r="Y880" s="37" t="n">
        <f aca="false">PS!F880</f>
        <v>33</v>
      </c>
      <c r="Z880" s="37" t="n">
        <v>50</v>
      </c>
      <c r="AA880" s="37" t="n">
        <v>50</v>
      </c>
      <c r="AB880" s="37" t="n">
        <v>50</v>
      </c>
    </row>
    <row r="881" customFormat="false" ht="14.35" hidden="false" customHeight="true" outlineLevel="0" collapsed="false">
      <c r="A881" s="17" t="s">
        <v>3945</v>
      </c>
      <c r="B881" s="27" t="n">
        <f aca="false">'POSITION - Tableau 1'!B881</f>
        <v>1</v>
      </c>
      <c r="C881" s="35" t="s">
        <v>262</v>
      </c>
      <c r="D881" s="36" t="s">
        <v>4404</v>
      </c>
      <c r="E881" s="27" t="n">
        <f aca="false">YEAR(TOT!A883)</f>
        <v>1992</v>
      </c>
      <c r="F881" s="28" t="n">
        <f aca="false">MONTH(TOT!A883)</f>
        <v>6</v>
      </c>
      <c r="G881" s="28" t="n">
        <f aca="false">DAY(TOT!A883)</f>
        <v>9</v>
      </c>
      <c r="H881" s="37" t="n">
        <v>73</v>
      </c>
      <c r="I881" s="37" t="n">
        <v>213</v>
      </c>
      <c r="J881" s="28"/>
      <c r="K881" s="38" t="n">
        <f aca="false">TOT!FX883</f>
        <v>2000000</v>
      </c>
      <c r="L881" s="28"/>
      <c r="M881" s="37" t="n">
        <f aca="false">'CK - Tableau 1'!F881</f>
        <v>67</v>
      </c>
      <c r="N881" s="37" t="n">
        <f aca="false">'FG - Tableau 1'!E881</f>
        <v>60</v>
      </c>
      <c r="O881" s="37" t="n">
        <f aca="false">'DI - Tableau 1'!E881</f>
        <v>66</v>
      </c>
      <c r="P881" s="37" t="n">
        <f aca="false">'SK - Tableau 1'!G881</f>
        <v>48</v>
      </c>
      <c r="Q881" s="37" t="n">
        <f aca="false">'ST - Tableau 1'!D881</f>
        <v>88</v>
      </c>
      <c r="R881" s="37" t="n">
        <f aca="false">'EN - Tableau 1'!D881</f>
        <v>75</v>
      </c>
      <c r="S881" s="37" t="n">
        <f aca="false">DU!E881</f>
        <v>99</v>
      </c>
      <c r="T881" s="37" t="n">
        <f aca="false">'PH - Tableau 1'!P881</f>
        <v>75.875</v>
      </c>
      <c r="U881" s="37" t="n">
        <f aca="false">'FO - Tableau 1'!D881</f>
        <v>47</v>
      </c>
      <c r="V881" s="37" t="n">
        <f aca="false">'PA - Tableau 1'!K881</f>
        <v>76</v>
      </c>
      <c r="W881" s="37" t="n">
        <f aca="false">'SC - Tableau 1'!L881</f>
        <v>73.5</v>
      </c>
      <c r="X881" s="37" t="n">
        <f aca="false">'DF - Tableau 1'!I881</f>
        <v>69.5</v>
      </c>
      <c r="Y881" s="37" t="n">
        <f aca="false">PS!F881</f>
        <v>33</v>
      </c>
      <c r="Z881" s="37" t="n">
        <v>50</v>
      </c>
      <c r="AA881" s="37" t="n">
        <v>50</v>
      </c>
      <c r="AB881" s="37" t="n">
        <v>50</v>
      </c>
    </row>
    <row r="882" customFormat="false" ht="14.35" hidden="false" customHeight="true" outlineLevel="0" collapsed="false">
      <c r="A882" s="17" t="s">
        <v>3948</v>
      </c>
      <c r="B882" s="27" t="n">
        <f aca="false">'POSITION - Tableau 1'!B882</f>
        <v>2</v>
      </c>
      <c r="C882" s="35" t="s">
        <v>283</v>
      </c>
      <c r="D882" s="36" t="s">
        <v>4404</v>
      </c>
      <c r="E882" s="27" t="n">
        <f aca="false">YEAR(TOT!A884)</f>
        <v>1984</v>
      </c>
      <c r="F882" s="28" t="n">
        <f aca="false">MONTH(TOT!A884)</f>
        <v>7</v>
      </c>
      <c r="G882" s="28" t="n">
        <f aca="false">DAY(TOT!A884)</f>
        <v>28</v>
      </c>
      <c r="H882" s="37" t="n">
        <v>71</v>
      </c>
      <c r="I882" s="37" t="n">
        <v>195</v>
      </c>
      <c r="J882" s="28"/>
      <c r="K882" s="38" t="n">
        <f aca="false">TOT!FX884</f>
        <v>9000000</v>
      </c>
      <c r="L882" s="28"/>
      <c r="M882" s="37" t="n">
        <f aca="false">'CK - Tableau 1'!F882</f>
        <v>45</v>
      </c>
      <c r="N882" s="37" t="n">
        <f aca="false">'FG - Tableau 1'!E882</f>
        <v>33</v>
      </c>
      <c r="O882" s="37" t="n">
        <f aca="false">'DI - Tableau 1'!E882</f>
        <v>77</v>
      </c>
      <c r="P882" s="37" t="n">
        <f aca="false">'SK - Tableau 1'!G882</f>
        <v>65</v>
      </c>
      <c r="Q882" s="37" t="n">
        <f aca="false">'ST - Tableau 1'!D882</f>
        <v>70</v>
      </c>
      <c r="R882" s="37" t="n">
        <f aca="false">'EN - Tableau 1'!D882</f>
        <v>71</v>
      </c>
      <c r="S882" s="37" t="n">
        <f aca="false">DU!E882</f>
        <v>87</v>
      </c>
      <c r="T882" s="37" t="n">
        <f aca="false">'PH - Tableau 1'!P882</f>
        <v>82.125</v>
      </c>
      <c r="U882" s="37" t="n">
        <f aca="false">'FO - Tableau 1'!D882</f>
        <v>41</v>
      </c>
      <c r="V882" s="37" t="n">
        <f aca="false">'PA - Tableau 1'!K882</f>
        <v>64</v>
      </c>
      <c r="W882" s="37" t="n">
        <f aca="false">'SC - Tableau 1'!L882</f>
        <v>93.5</v>
      </c>
      <c r="X882" s="37" t="n">
        <f aca="false">'DF - Tableau 1'!I882</f>
        <v>70.5</v>
      </c>
      <c r="Y882" s="37" t="n">
        <f aca="false">PS!F882</f>
        <v>79.8333333333333</v>
      </c>
      <c r="Z882" s="37" t="n">
        <v>50</v>
      </c>
      <c r="AA882" s="37" t="n">
        <v>50</v>
      </c>
      <c r="AB882" s="37" t="n">
        <v>50</v>
      </c>
    </row>
    <row r="883" customFormat="false" ht="14.35" hidden="false" customHeight="true" outlineLevel="0" collapsed="false">
      <c r="A883" s="17" t="s">
        <v>3952</v>
      </c>
      <c r="B883" s="27" t="n">
        <f aca="false">'POSITION - Tableau 1'!B883</f>
        <v>8</v>
      </c>
      <c r="C883" s="35" t="s">
        <v>283</v>
      </c>
      <c r="D883" s="36" t="s">
        <v>4404</v>
      </c>
      <c r="E883" s="27" t="n">
        <f aca="false">YEAR(TOT!A885)</f>
        <v>1988</v>
      </c>
      <c r="F883" s="28" t="n">
        <f aca="false">MONTH(TOT!A885)</f>
        <v>7</v>
      </c>
      <c r="G883" s="28" t="n">
        <f aca="false">DAY(TOT!A885)</f>
        <v>26</v>
      </c>
      <c r="H883" s="37" t="n">
        <v>74</v>
      </c>
      <c r="I883" s="37" t="n">
        <v>212</v>
      </c>
      <c r="J883" s="28"/>
      <c r="K883" s="38" t="n">
        <f aca="false">TOT!FX885</f>
        <v>650000</v>
      </c>
      <c r="L883" s="28"/>
      <c r="M883" s="37" t="n">
        <f aca="false">'CK - Tableau 1'!F883</f>
        <v>70</v>
      </c>
      <c r="N883" s="37" t="n">
        <f aca="false">'FG - Tableau 1'!E883</f>
        <v>33</v>
      </c>
      <c r="O883" s="37" t="n">
        <f aca="false">'DI - Tableau 1'!E883</f>
        <v>45</v>
      </c>
      <c r="P883" s="37" t="n">
        <f aca="false">'SK - Tableau 1'!G883</f>
        <v>60</v>
      </c>
      <c r="Q883" s="37" t="n">
        <f aca="false">'ST - Tableau 1'!D883</f>
        <v>83</v>
      </c>
      <c r="R883" s="37" t="n">
        <f aca="false">'EN - Tableau 1'!D883</f>
        <v>33</v>
      </c>
      <c r="S883" s="37" t="n">
        <f aca="false">DU!E883</f>
        <v>81</v>
      </c>
      <c r="T883" s="37" t="n">
        <f aca="false">'PH - Tableau 1'!P883</f>
        <v>56.5</v>
      </c>
      <c r="U883" s="37" t="n">
        <f aca="false">'FO - Tableau 1'!D883</f>
        <v>33</v>
      </c>
      <c r="V883" s="37" t="n">
        <f aca="false">'PA - Tableau 1'!K883</f>
        <v>47</v>
      </c>
      <c r="W883" s="37" t="n">
        <f aca="false">'SC - Tableau 1'!L883</f>
        <v>53.5</v>
      </c>
      <c r="X883" s="37" t="n">
        <f aca="false">'DF - Tableau 1'!I883</f>
        <v>60</v>
      </c>
      <c r="Y883" s="37" t="n">
        <f aca="false">PS!F883</f>
        <v>33</v>
      </c>
      <c r="Z883" s="37" t="n">
        <v>50</v>
      </c>
      <c r="AA883" s="37" t="n">
        <v>50</v>
      </c>
      <c r="AB883" s="37" t="n">
        <v>50</v>
      </c>
    </row>
    <row r="884" customFormat="false" ht="14.35" hidden="false" customHeight="true" outlineLevel="0" collapsed="false">
      <c r="A884" s="17" t="s">
        <v>3956</v>
      </c>
      <c r="B884" s="27" t="n">
        <f aca="false">'POSITION - Tableau 1'!B884</f>
        <v>8</v>
      </c>
      <c r="C884" s="35" t="s">
        <v>283</v>
      </c>
      <c r="D884" s="36" t="s">
        <v>4404</v>
      </c>
      <c r="E884" s="27" t="n">
        <f aca="false">YEAR(TOT!A886)</f>
        <v>1990</v>
      </c>
      <c r="F884" s="28" t="n">
        <f aca="false">MONTH(TOT!A886)</f>
        <v>8</v>
      </c>
      <c r="G884" s="28" t="n">
        <f aca="false">DAY(TOT!A886)</f>
        <v>26</v>
      </c>
      <c r="H884" s="37" t="n">
        <v>75</v>
      </c>
      <c r="I884" s="37" t="n">
        <v>217</v>
      </c>
      <c r="J884" s="28"/>
      <c r="K884" s="38" t="n">
        <f aca="false">TOT!FX886</f>
        <v>650000</v>
      </c>
      <c r="L884" s="28"/>
      <c r="M884" s="37" t="n">
        <f aca="false">'CK - Tableau 1'!F884</f>
        <v>60</v>
      </c>
      <c r="N884" s="37" t="n">
        <f aca="false">'FG - Tableau 1'!E884</f>
        <v>33</v>
      </c>
      <c r="O884" s="37" t="n">
        <f aca="false">'DI - Tableau 1'!E884</f>
        <v>73</v>
      </c>
      <c r="P884" s="37" t="n">
        <f aca="false">'SK - Tableau 1'!G884</f>
        <v>60</v>
      </c>
      <c r="Q884" s="37" t="n">
        <f aca="false">'ST - Tableau 1'!D884</f>
        <v>84</v>
      </c>
      <c r="R884" s="37" t="n">
        <f aca="false">'EN - Tableau 1'!D884</f>
        <v>33</v>
      </c>
      <c r="S884" s="37" t="n">
        <f aca="false">DU!E884</f>
        <v>81</v>
      </c>
      <c r="T884" s="37" t="n">
        <f aca="false">'PH - Tableau 1'!P884</f>
        <v>55.5</v>
      </c>
      <c r="U884" s="37" t="n">
        <f aca="false">'FO - Tableau 1'!D884</f>
        <v>33</v>
      </c>
      <c r="V884" s="37" t="n">
        <f aca="false">'PA - Tableau 1'!K884</f>
        <v>47</v>
      </c>
      <c r="W884" s="37" t="n">
        <f aca="false">'SC - Tableau 1'!L884</f>
        <v>53.5</v>
      </c>
      <c r="X884" s="37" t="n">
        <f aca="false">'DF - Tableau 1'!I884</f>
        <v>53.5</v>
      </c>
      <c r="Y884" s="37" t="n">
        <f aca="false">PS!F884</f>
        <v>33</v>
      </c>
      <c r="Z884" s="37" t="n">
        <v>50</v>
      </c>
      <c r="AA884" s="37" t="n">
        <v>50</v>
      </c>
      <c r="AB884" s="37" t="n">
        <v>50</v>
      </c>
    </row>
    <row r="885" customFormat="false" ht="14.35" hidden="false" customHeight="true" outlineLevel="0" collapsed="false">
      <c r="A885" s="17" t="s">
        <v>3959</v>
      </c>
      <c r="B885" s="27" t="n">
        <f aca="false">'POSITION - Tableau 1'!B885</f>
        <v>8</v>
      </c>
      <c r="C885" s="35" t="s">
        <v>283</v>
      </c>
      <c r="D885" s="36" t="s">
        <v>4404</v>
      </c>
      <c r="E885" s="27" t="n">
        <f aca="false">YEAR(TOT!A887)</f>
        <v>1997</v>
      </c>
      <c r="F885" s="28" t="n">
        <f aca="false">MONTH(TOT!A887)</f>
        <v>7</v>
      </c>
      <c r="G885" s="28" t="n">
        <f aca="false">DAY(TOT!A887)</f>
        <v>19</v>
      </c>
      <c r="H885" s="37" t="n">
        <v>74</v>
      </c>
      <c r="I885" s="37" t="n">
        <v>209</v>
      </c>
      <c r="J885" s="28"/>
      <c r="K885" s="38" t="n">
        <f aca="false">TOT!FX887</f>
        <v>925000</v>
      </c>
      <c r="L885" s="28"/>
      <c r="M885" s="37" t="n">
        <f aca="false">'CK - Tableau 1'!F885</f>
        <v>44</v>
      </c>
      <c r="N885" s="37" t="n">
        <f aca="false">'FG - Tableau 1'!E885</f>
        <v>33</v>
      </c>
      <c r="O885" s="37" t="n">
        <f aca="false">'DI - Tableau 1'!E885</f>
        <v>94</v>
      </c>
      <c r="P885" s="37" t="n">
        <f aca="false">'SK - Tableau 1'!G885</f>
        <v>95</v>
      </c>
      <c r="Q885" s="37" t="n">
        <f aca="false">'ST - Tableau 1'!D885</f>
        <v>77</v>
      </c>
      <c r="R885" s="37" t="n">
        <f aca="false">'EN - Tableau 1'!D885</f>
        <v>79</v>
      </c>
      <c r="S885" s="37" t="n">
        <f aca="false">DU!E885</f>
        <v>95</v>
      </c>
      <c r="T885" s="37" t="n">
        <f aca="false">'PH - Tableau 1'!P885</f>
        <v>85.375</v>
      </c>
      <c r="U885" s="37" t="n">
        <f aca="false">'FO - Tableau 1'!D885</f>
        <v>33</v>
      </c>
      <c r="V885" s="37" t="n">
        <f aca="false">'PA - Tableau 1'!K885</f>
        <v>66.5</v>
      </c>
      <c r="W885" s="37" t="n">
        <f aca="false">'SC - Tableau 1'!L885</f>
        <v>75</v>
      </c>
      <c r="X885" s="37" t="n">
        <f aca="false">'DF - Tableau 1'!I885</f>
        <v>69</v>
      </c>
      <c r="Y885" s="37" t="n">
        <f aca="false">PS!F885</f>
        <v>36</v>
      </c>
      <c r="Z885" s="37" t="n">
        <v>50</v>
      </c>
      <c r="AA885" s="37" t="n">
        <v>50</v>
      </c>
      <c r="AB885" s="37" t="n">
        <v>50</v>
      </c>
    </row>
    <row r="886" customFormat="false" ht="14.35" hidden="false" customHeight="true" outlineLevel="0" collapsed="false">
      <c r="A886" s="17" t="s">
        <v>3962</v>
      </c>
      <c r="B886" s="27" t="n">
        <f aca="false">'POSITION - Tableau 1'!B886</f>
        <v>8</v>
      </c>
      <c r="C886" s="35" t="s">
        <v>262</v>
      </c>
      <c r="D886" s="36" t="s">
        <v>4403</v>
      </c>
      <c r="E886" s="27" t="n">
        <f aca="false">YEAR(TOT!A888)</f>
        <v>1996</v>
      </c>
      <c r="F886" s="28" t="n">
        <f aca="false">MONTH(TOT!A888)</f>
        <v>11</v>
      </c>
      <c r="G886" s="28" t="n">
        <f aca="false">DAY(TOT!A888)</f>
        <v>28</v>
      </c>
      <c r="H886" s="37" t="n">
        <v>74</v>
      </c>
      <c r="I886" s="37" t="n">
        <v>209</v>
      </c>
      <c r="J886" s="28"/>
      <c r="K886" s="38" t="n">
        <f aca="false">TOT!FX888</f>
        <v>925000</v>
      </c>
      <c r="L886" s="28"/>
      <c r="M886" s="37" t="n">
        <f aca="false">'CK - Tableau 1'!F886</f>
        <v>60</v>
      </c>
      <c r="N886" s="37" t="n">
        <f aca="false">'FG - Tableau 1'!E886</f>
        <v>33</v>
      </c>
      <c r="O886" s="37" t="n">
        <f aca="false">'DI - Tableau 1'!E886</f>
        <v>73</v>
      </c>
      <c r="P886" s="37" t="n">
        <f aca="false">'SK - Tableau 1'!G886</f>
        <v>47</v>
      </c>
      <c r="Q886" s="37" t="n">
        <f aca="false">'ST - Tableau 1'!D886</f>
        <v>77</v>
      </c>
      <c r="R886" s="37" t="n">
        <f aca="false">'EN - Tableau 1'!D886</f>
        <v>33</v>
      </c>
      <c r="S886" s="37" t="n">
        <f aca="false">DU!E886</f>
        <v>81</v>
      </c>
      <c r="T886" s="37" t="n">
        <f aca="false">'PH - Tableau 1'!P886</f>
        <v>66.875</v>
      </c>
      <c r="U886" s="37" t="n">
        <f aca="false">'FO - Tableau 1'!D886</f>
        <v>33</v>
      </c>
      <c r="V886" s="37" t="n">
        <f aca="false">'PA - Tableau 1'!K886</f>
        <v>47</v>
      </c>
      <c r="W886" s="37" t="n">
        <f aca="false">'SC - Tableau 1'!L886</f>
        <v>47</v>
      </c>
      <c r="X886" s="37" t="n">
        <f aca="false">'DF - Tableau 1'!I886</f>
        <v>53.5</v>
      </c>
      <c r="Y886" s="37" t="n">
        <f aca="false">PS!F886</f>
        <v>33</v>
      </c>
      <c r="Z886" s="37" t="n">
        <v>50</v>
      </c>
      <c r="AA886" s="37" t="n">
        <v>50</v>
      </c>
      <c r="AB886" s="37" t="n">
        <v>50</v>
      </c>
    </row>
    <row r="887" customFormat="false" ht="14.35" hidden="false" customHeight="true" outlineLevel="0" collapsed="false">
      <c r="A887" s="17" t="s">
        <v>3965</v>
      </c>
      <c r="B887" s="27" t="n">
        <f aca="false">'POSITION - Tableau 1'!B887</f>
        <v>4</v>
      </c>
      <c r="C887" s="35" t="s">
        <v>262</v>
      </c>
      <c r="D887" s="36" t="s">
        <v>4404</v>
      </c>
      <c r="E887" s="27" t="n">
        <f aca="false">YEAR(TOT!A889)</f>
        <v>1991</v>
      </c>
      <c r="F887" s="28" t="n">
        <f aca="false">MONTH(TOT!A889)</f>
        <v>1</v>
      </c>
      <c r="G887" s="28" t="n">
        <f aca="false">DAY(TOT!A889)</f>
        <v>24</v>
      </c>
      <c r="H887" s="37" t="n">
        <v>75</v>
      </c>
      <c r="I887" s="37" t="n">
        <v>209</v>
      </c>
      <c r="J887" s="28"/>
      <c r="K887" s="38" t="n">
        <f aca="false">TOT!FX889</f>
        <v>1850000</v>
      </c>
      <c r="L887" s="28"/>
      <c r="M887" s="37" t="n">
        <f aca="false">'CK - Tableau 1'!F887</f>
        <v>86</v>
      </c>
      <c r="N887" s="37" t="n">
        <f aca="false">'FG - Tableau 1'!E887</f>
        <v>85</v>
      </c>
      <c r="O887" s="37" t="n">
        <f aca="false">'DI - Tableau 1'!E887</f>
        <v>40</v>
      </c>
      <c r="P887" s="37" t="n">
        <f aca="false">'SK - Tableau 1'!G887</f>
        <v>65</v>
      </c>
      <c r="Q887" s="37" t="n">
        <f aca="false">'ST - Tableau 1'!D887</f>
        <v>70</v>
      </c>
      <c r="R887" s="37" t="n">
        <f aca="false">'EN - Tableau 1'!D887</f>
        <v>33</v>
      </c>
      <c r="S887" s="37" t="n">
        <f aca="false">DU!E887</f>
        <v>90</v>
      </c>
      <c r="T887" s="37" t="n">
        <f aca="false">'PH - Tableau 1'!P887</f>
        <v>58.25</v>
      </c>
      <c r="U887" s="37" t="n">
        <f aca="false">'FO - Tableau 1'!D887</f>
        <v>33</v>
      </c>
      <c r="V887" s="37" t="n">
        <f aca="false">'PA - Tableau 1'!K887</f>
        <v>66</v>
      </c>
      <c r="W887" s="37" t="n">
        <f aca="false">'SC - Tableau 1'!L887</f>
        <v>69</v>
      </c>
      <c r="X887" s="37" t="n">
        <f aca="false">'DF - Tableau 1'!I887</f>
        <v>64</v>
      </c>
      <c r="Y887" s="37" t="n">
        <f aca="false">PS!F887</f>
        <v>33</v>
      </c>
      <c r="Z887" s="37" t="n">
        <v>50</v>
      </c>
      <c r="AA887" s="37" t="n">
        <v>50</v>
      </c>
      <c r="AB887" s="37" t="n">
        <v>50</v>
      </c>
    </row>
    <row r="888" customFormat="false" ht="14.35" hidden="false" customHeight="true" outlineLevel="0" collapsed="false">
      <c r="A888" s="17" t="s">
        <v>3970</v>
      </c>
      <c r="B888" s="27" t="n">
        <f aca="false">'POSITION - Tableau 1'!B888</f>
        <v>4</v>
      </c>
      <c r="C888" s="35" t="s">
        <v>262</v>
      </c>
      <c r="D888" s="36" t="s">
        <v>4403</v>
      </c>
      <c r="E888" s="27" t="n">
        <f aca="false">YEAR(TOT!A890)</f>
        <v>1993</v>
      </c>
      <c r="F888" s="28" t="n">
        <f aca="false">MONTH(TOT!A890)</f>
        <v>1</v>
      </c>
      <c r="G888" s="28" t="n">
        <f aca="false">DAY(TOT!A890)</f>
        <v>7</v>
      </c>
      <c r="H888" s="37" t="n">
        <v>73</v>
      </c>
      <c r="I888" s="37" t="n">
        <v>196</v>
      </c>
      <c r="J888" s="28"/>
      <c r="K888" s="38" t="n">
        <f aca="false">TOT!FX890</f>
        <v>660000</v>
      </c>
      <c r="L888" s="28"/>
      <c r="M888" s="37" t="n">
        <f aca="false">'CK - Tableau 1'!F888</f>
        <v>75</v>
      </c>
      <c r="N888" s="37" t="n">
        <f aca="false">'FG - Tableau 1'!E888</f>
        <v>33</v>
      </c>
      <c r="O888" s="37" t="n">
        <f aca="false">'DI - Tableau 1'!E888</f>
        <v>82</v>
      </c>
      <c r="P888" s="37" t="n">
        <f aca="false">'SK - Tableau 1'!G888</f>
        <v>66</v>
      </c>
      <c r="Q888" s="37" t="n">
        <f aca="false">'ST - Tableau 1'!D888</f>
        <v>60</v>
      </c>
      <c r="R888" s="37" t="n">
        <f aca="false">'EN - Tableau 1'!D888</f>
        <v>33</v>
      </c>
      <c r="S888" s="37" t="n">
        <f aca="false">DU!E888</f>
        <v>86</v>
      </c>
      <c r="T888" s="37" t="n">
        <f aca="false">'PH - Tableau 1'!P888</f>
        <v>57</v>
      </c>
      <c r="U888" s="37" t="n">
        <f aca="false">'FO - Tableau 1'!D888</f>
        <v>53</v>
      </c>
      <c r="V888" s="37" t="n">
        <f aca="false">'PA - Tableau 1'!K888</f>
        <v>61.5</v>
      </c>
      <c r="W888" s="37" t="n">
        <f aca="false">'SC - Tableau 1'!L888</f>
        <v>61</v>
      </c>
      <c r="X888" s="37" t="n">
        <f aca="false">'DF - Tableau 1'!I888</f>
        <v>66</v>
      </c>
      <c r="Y888" s="37" t="n">
        <f aca="false">PS!F888</f>
        <v>33</v>
      </c>
      <c r="Z888" s="37" t="n">
        <v>50</v>
      </c>
      <c r="AA888" s="37" t="n">
        <v>50</v>
      </c>
      <c r="AB888" s="37" t="n">
        <v>50</v>
      </c>
    </row>
    <row r="889" customFormat="false" ht="14.35" hidden="false" customHeight="true" outlineLevel="0" collapsed="false">
      <c r="A889" s="17" t="s">
        <v>3973</v>
      </c>
      <c r="B889" s="27" t="n">
        <f aca="false">'POSITION - Tableau 1'!B889</f>
        <v>2</v>
      </c>
      <c r="C889" s="35" t="s">
        <v>262</v>
      </c>
      <c r="D889" s="36" t="s">
        <v>4404</v>
      </c>
      <c r="E889" s="27" t="n">
        <f aca="false">YEAR(TOT!A891)</f>
        <v>1988</v>
      </c>
      <c r="F889" s="28" t="n">
        <f aca="false">MONTH(TOT!A891)</f>
        <v>4</v>
      </c>
      <c r="G889" s="28" t="n">
        <f aca="false">DAY(TOT!A891)</f>
        <v>5</v>
      </c>
      <c r="H889" s="37" t="n">
        <v>74</v>
      </c>
      <c r="I889" s="37" t="n">
        <v>208</v>
      </c>
      <c r="J889" s="28"/>
      <c r="K889" s="38" t="n">
        <f aca="false">TOT!FX891</f>
        <v>3250000</v>
      </c>
      <c r="L889" s="28"/>
      <c r="M889" s="37" t="n">
        <f aca="false">'CK - Tableau 1'!F889</f>
        <v>66</v>
      </c>
      <c r="N889" s="37" t="n">
        <f aca="false">'FG - Tableau 1'!E889</f>
        <v>70</v>
      </c>
      <c r="O889" s="37" t="n">
        <f aca="false">'DI - Tableau 1'!E889</f>
        <v>47</v>
      </c>
      <c r="P889" s="37" t="n">
        <f aca="false">'SK - Tableau 1'!G889</f>
        <v>78</v>
      </c>
      <c r="Q889" s="37" t="n">
        <f aca="false">'ST - Tableau 1'!D889</f>
        <v>75</v>
      </c>
      <c r="R889" s="37" t="n">
        <f aca="false">'EN - Tableau 1'!D889</f>
        <v>69</v>
      </c>
      <c r="S889" s="37" t="n">
        <f aca="false">DU!E889</f>
        <v>93</v>
      </c>
      <c r="T889" s="37" t="n">
        <f aca="false">'PH - Tableau 1'!P889</f>
        <v>65</v>
      </c>
      <c r="U889" s="37" t="n">
        <f aca="false">'FO - Tableau 1'!D889</f>
        <v>62</v>
      </c>
      <c r="V889" s="37" t="n">
        <f aca="false">'PA - Tableau 1'!K889</f>
        <v>67.5</v>
      </c>
      <c r="W889" s="37" t="n">
        <f aca="false">'SC - Tableau 1'!L889</f>
        <v>66.5</v>
      </c>
      <c r="X889" s="37" t="n">
        <f aca="false">'DF - Tableau 1'!I889</f>
        <v>64</v>
      </c>
      <c r="Y889" s="37" t="n">
        <f aca="false">PS!F889</f>
        <v>33</v>
      </c>
      <c r="Z889" s="37" t="n">
        <v>50</v>
      </c>
      <c r="AA889" s="37" t="n">
        <v>50</v>
      </c>
      <c r="AB889" s="37" t="n">
        <v>50</v>
      </c>
    </row>
    <row r="890" customFormat="false" ht="14.35" hidden="false" customHeight="true" outlineLevel="0" collapsed="false">
      <c r="A890" s="17" t="s">
        <v>3975</v>
      </c>
      <c r="B890" s="27" t="n">
        <f aca="false">'POSITION - Tableau 1'!B890</f>
        <v>8</v>
      </c>
      <c r="C890" s="35" t="s">
        <v>532</v>
      </c>
      <c r="D890" s="36" t="s">
        <v>4404</v>
      </c>
      <c r="E890" s="27" t="n">
        <f aca="false">YEAR(TOT!A892)</f>
        <v>1977</v>
      </c>
      <c r="F890" s="28" t="n">
        <f aca="false">MONTH(TOT!A892)</f>
        <v>3</v>
      </c>
      <c r="G890" s="28" t="n">
        <f aca="false">DAY(TOT!A892)</f>
        <v>18</v>
      </c>
      <c r="H890" s="37" t="n">
        <v>81</v>
      </c>
      <c r="I890" s="37" t="n">
        <v>250</v>
      </c>
      <c r="J890" s="28"/>
      <c r="K890" s="38" t="n">
        <f aca="false">TOT!FX892</f>
        <v>4000000</v>
      </c>
      <c r="L890" s="28"/>
      <c r="M890" s="37" t="n">
        <f aca="false">'CK - Tableau 1'!F890</f>
        <v>67</v>
      </c>
      <c r="N890" s="37" t="n">
        <f aca="false">'FG - Tableau 1'!E890</f>
        <v>69</v>
      </c>
      <c r="O890" s="37" t="n">
        <f aca="false">'DI - Tableau 1'!E890</f>
        <v>58</v>
      </c>
      <c r="P890" s="37" t="n">
        <f aca="false">'SK - Tableau 1'!G890</f>
        <v>83</v>
      </c>
      <c r="Q890" s="37" t="n">
        <f aca="false">'ST - Tableau 1'!D890</f>
        <v>93</v>
      </c>
      <c r="R890" s="37" t="n">
        <f aca="false">'EN - Tableau 1'!D890</f>
        <v>83</v>
      </c>
      <c r="S890" s="37" t="n">
        <f aca="false">DU!E890</f>
        <v>90</v>
      </c>
      <c r="T890" s="37" t="n">
        <f aca="false">'PH - Tableau 1'!P890</f>
        <v>73.875</v>
      </c>
      <c r="U890" s="37" t="n">
        <f aca="false">'FO - Tableau 1'!D890</f>
        <v>33</v>
      </c>
      <c r="V890" s="37" t="n">
        <f aca="false">'PA - Tableau 1'!K890</f>
        <v>58</v>
      </c>
      <c r="W890" s="37" t="n">
        <f aca="false">'SC - Tableau 1'!L890</f>
        <v>60.5</v>
      </c>
      <c r="X890" s="37" t="n">
        <f aca="false">'DF - Tableau 1'!I890</f>
        <v>79</v>
      </c>
      <c r="Y890" s="37" t="n">
        <f aca="false">PS!F890</f>
        <v>33</v>
      </c>
      <c r="Z890" s="37" t="n">
        <v>50</v>
      </c>
      <c r="AA890" s="37" t="n">
        <v>50</v>
      </c>
      <c r="AB890" s="37" t="n">
        <v>50</v>
      </c>
    </row>
    <row r="891" customFormat="false" ht="14.35" hidden="false" customHeight="true" outlineLevel="0" collapsed="false">
      <c r="A891" s="17" t="s">
        <v>3981</v>
      </c>
      <c r="B891" s="27" t="n">
        <f aca="false">'POSITION - Tableau 1'!B891</f>
        <v>1</v>
      </c>
      <c r="C891" s="35" t="s">
        <v>3979</v>
      </c>
      <c r="D891" s="36" t="s">
        <v>4404</v>
      </c>
      <c r="E891" s="27" t="n">
        <f aca="false">YEAR(TOT!A893)</f>
        <v>1994</v>
      </c>
      <c r="F891" s="28" t="n">
        <f aca="false">MONTH(TOT!A893)</f>
        <v>1</v>
      </c>
      <c r="G891" s="28" t="n">
        <f aca="false">DAY(TOT!A893)</f>
        <v>5</v>
      </c>
      <c r="H891" s="37" t="n">
        <v>74</v>
      </c>
      <c r="I891" s="37" t="n">
        <v>207</v>
      </c>
      <c r="J891" s="28"/>
      <c r="K891" s="38" t="n">
        <f aca="false">TOT!FX893</f>
        <v>1600000</v>
      </c>
      <c r="L891" s="28"/>
      <c r="M891" s="37" t="n">
        <f aca="false">'CK - Tableau 1'!F891</f>
        <v>84</v>
      </c>
      <c r="N891" s="37" t="n">
        <f aca="false">'FG - Tableau 1'!E891</f>
        <v>33</v>
      </c>
      <c r="O891" s="37" t="n">
        <f aca="false">'DI - Tableau 1'!E891</f>
        <v>63</v>
      </c>
      <c r="P891" s="37" t="n">
        <f aca="false">'SK - Tableau 1'!G891</f>
        <v>52</v>
      </c>
      <c r="Q891" s="37" t="n">
        <f aca="false">'ST - Tableau 1'!D891</f>
        <v>73</v>
      </c>
      <c r="R891" s="37" t="n">
        <f aca="false">'EN - Tableau 1'!D891</f>
        <v>39</v>
      </c>
      <c r="S891" s="37" t="n">
        <f aca="false">DU!E891</f>
        <v>93</v>
      </c>
      <c r="T891" s="37" t="n">
        <f aca="false">'PH - Tableau 1'!P891</f>
        <v>68.75</v>
      </c>
      <c r="U891" s="37" t="n">
        <f aca="false">'FO - Tableau 1'!D891</f>
        <v>33</v>
      </c>
      <c r="V891" s="37" t="n">
        <f aca="false">'PA - Tableau 1'!K891</f>
        <v>61</v>
      </c>
      <c r="W891" s="37" t="n">
        <f aca="false">'SC - Tableau 1'!L891</f>
        <v>72</v>
      </c>
      <c r="X891" s="37" t="n">
        <f aca="false">'DF - Tableau 1'!I891</f>
        <v>63</v>
      </c>
      <c r="Y891" s="37" t="n">
        <f aca="false">PS!F891</f>
        <v>33</v>
      </c>
      <c r="Z891" s="37" t="n">
        <v>50</v>
      </c>
      <c r="AA891" s="37" t="n">
        <v>50</v>
      </c>
      <c r="AB891" s="37" t="n">
        <v>50</v>
      </c>
    </row>
    <row r="892" customFormat="false" ht="14.35" hidden="false" customHeight="true" outlineLevel="0" collapsed="false">
      <c r="A892" s="17"/>
      <c r="B892" s="28"/>
      <c r="C892" s="35"/>
      <c r="D892" s="37"/>
      <c r="E892" s="28"/>
      <c r="F892" s="28"/>
      <c r="G892" s="28"/>
      <c r="H892" s="37"/>
      <c r="I892" s="37"/>
      <c r="J892" s="28"/>
      <c r="K892" s="41"/>
      <c r="L892" s="28"/>
      <c r="M892" s="42"/>
      <c r="N892" s="42"/>
      <c r="O892" s="42"/>
      <c r="P892" s="42"/>
      <c r="Q892" s="42"/>
      <c r="R892" s="42"/>
      <c r="S892" s="42"/>
      <c r="T892" s="42"/>
      <c r="U892" s="42"/>
      <c r="V892" s="42"/>
      <c r="W892" s="42"/>
      <c r="X892" s="42"/>
      <c r="Y892" s="42"/>
      <c r="Z892" s="37"/>
      <c r="AA892" s="37"/>
      <c r="AB892" s="37"/>
    </row>
    <row r="893" customFormat="false" ht="14.35" hidden="false" customHeight="true" outlineLevel="0" collapsed="false">
      <c r="A893" s="17"/>
      <c r="B893" s="28"/>
      <c r="C893" s="35"/>
      <c r="D893" s="37"/>
      <c r="E893" s="28"/>
      <c r="F893" s="28"/>
      <c r="G893" s="28"/>
      <c r="H893" s="37"/>
      <c r="I893" s="37"/>
      <c r="J893" s="28"/>
      <c r="K893" s="41"/>
      <c r="L893" s="28"/>
      <c r="M893" s="42"/>
      <c r="N893" s="42"/>
      <c r="O893" s="42"/>
      <c r="P893" s="42"/>
      <c r="Q893" s="42"/>
      <c r="R893" s="42"/>
      <c r="S893" s="42"/>
      <c r="T893" s="42"/>
      <c r="U893" s="42"/>
      <c r="V893" s="42"/>
      <c r="W893" s="42"/>
      <c r="X893" s="42"/>
      <c r="Y893" s="42"/>
      <c r="Z893" s="37"/>
      <c r="AA893" s="37"/>
      <c r="AB893" s="37"/>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8.xml><?xml version="1.0" encoding="utf-8"?>
<worksheet xmlns="http://schemas.openxmlformats.org/spreadsheetml/2006/main" xmlns:r="http://schemas.openxmlformats.org/officeDocument/2006/relationships">
  <sheetPr filterMode="false">
    <pageSetUpPr fitToPage="true"/>
  </sheetPr>
  <dimension ref="A1:AB3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25.65" hidden="false" customHeight="true" outlineLevel="0" collapsed="false">
      <c r="A1" s="26" t="s">
        <v>4369</v>
      </c>
      <c r="B1" s="7" t="s">
        <v>115</v>
      </c>
      <c r="C1" s="7" t="s">
        <v>4386</v>
      </c>
      <c r="D1" s="7" t="s">
        <v>4387</v>
      </c>
      <c r="E1" s="7" t="s">
        <v>4388</v>
      </c>
      <c r="F1" s="7" t="s">
        <v>4389</v>
      </c>
      <c r="G1" s="7" t="s">
        <v>4390</v>
      </c>
      <c r="H1" s="7" t="s">
        <v>4149</v>
      </c>
      <c r="I1" s="7" t="s">
        <v>4320</v>
      </c>
      <c r="J1" s="7" t="s">
        <v>4391</v>
      </c>
      <c r="K1" s="7" t="s">
        <v>257</v>
      </c>
      <c r="L1" s="7" t="s">
        <v>4392</v>
      </c>
      <c r="M1" s="7" t="s">
        <v>15</v>
      </c>
      <c r="N1" s="7" t="s">
        <v>19</v>
      </c>
      <c r="O1" s="7" t="s">
        <v>4393</v>
      </c>
      <c r="P1" s="7" t="s">
        <v>4394</v>
      </c>
      <c r="Q1" s="7" t="s">
        <v>4395</v>
      </c>
      <c r="R1" s="7" t="s">
        <v>35</v>
      </c>
      <c r="S1" s="7" t="s">
        <v>4396</v>
      </c>
      <c r="T1" s="7" t="s">
        <v>42</v>
      </c>
      <c r="U1" s="7" t="s">
        <v>51</v>
      </c>
      <c r="V1" s="7" t="s">
        <v>4397</v>
      </c>
      <c r="W1" s="7" t="s">
        <v>4398</v>
      </c>
      <c r="X1" s="7" t="s">
        <v>4399</v>
      </c>
      <c r="Y1" s="7" t="s">
        <v>71</v>
      </c>
      <c r="Z1" s="7" t="s">
        <v>4400</v>
      </c>
      <c r="AA1" s="7" t="s">
        <v>4401</v>
      </c>
      <c r="AB1" s="7" t="s">
        <v>4402</v>
      </c>
    </row>
    <row r="2" customFormat="false" ht="13.65" hidden="false" customHeight="true" outlineLevel="0" collapsed="false">
      <c r="A2" s="17" t="s">
        <v>4405</v>
      </c>
      <c r="B2" s="43" t="n">
        <v>8</v>
      </c>
      <c r="C2" s="35" t="s">
        <v>262</v>
      </c>
      <c r="D2" s="35" t="s">
        <v>4404</v>
      </c>
      <c r="E2" s="43" t="n">
        <v>1984</v>
      </c>
      <c r="F2" s="43" t="n">
        <v>3</v>
      </c>
      <c r="G2" s="43" t="n">
        <v>29</v>
      </c>
      <c r="H2" s="43" t="n">
        <v>227</v>
      </c>
      <c r="I2" s="43" t="n">
        <v>76</v>
      </c>
      <c r="J2" s="43" t="n">
        <v>0</v>
      </c>
      <c r="K2" s="43" t="n">
        <v>0</v>
      </c>
      <c r="L2" s="43"/>
      <c r="M2" s="43" t="n">
        <v>53</v>
      </c>
      <c r="N2" s="43" t="n">
        <v>33</v>
      </c>
      <c r="O2" s="43" t="n">
        <v>43</v>
      </c>
      <c r="P2" s="43" t="n">
        <v>41</v>
      </c>
      <c r="Q2" s="43" t="n">
        <v>83</v>
      </c>
      <c r="R2" s="43" t="n">
        <v>33</v>
      </c>
      <c r="S2" s="43" t="n">
        <v>83</v>
      </c>
      <c r="T2" s="43" t="n">
        <v>48</v>
      </c>
      <c r="U2" s="43" t="n">
        <v>33</v>
      </c>
      <c r="V2" s="43" t="n">
        <v>42</v>
      </c>
      <c r="W2" s="43" t="n">
        <v>51</v>
      </c>
      <c r="X2" s="43" t="n">
        <v>57</v>
      </c>
      <c r="Y2" s="43" t="n">
        <v>33</v>
      </c>
      <c r="Z2" s="43" t="n">
        <v>50</v>
      </c>
      <c r="AA2" s="43" t="n">
        <v>50</v>
      </c>
      <c r="AB2" s="43" t="n">
        <v>50</v>
      </c>
    </row>
    <row r="3" customFormat="false" ht="13.65" hidden="false" customHeight="true" outlineLevel="0" collapsed="false">
      <c r="A3" s="17" t="s">
        <v>4406</v>
      </c>
      <c r="B3" s="43" t="n">
        <v>3</v>
      </c>
      <c r="C3" s="35" t="s">
        <v>262</v>
      </c>
      <c r="D3" s="35" t="s">
        <v>4404</v>
      </c>
      <c r="E3" s="43" t="n">
        <v>1986</v>
      </c>
      <c r="F3" s="43" t="n">
        <v>7</v>
      </c>
      <c r="G3" s="43" t="n">
        <v>27</v>
      </c>
      <c r="H3" s="43" t="n">
        <v>195</v>
      </c>
      <c r="I3" s="43" t="n">
        <v>73</v>
      </c>
      <c r="J3" s="43" t="n">
        <v>0</v>
      </c>
      <c r="K3" s="43" t="n">
        <v>0</v>
      </c>
      <c r="L3" s="43"/>
      <c r="M3" s="43" t="n">
        <v>79</v>
      </c>
      <c r="N3" s="43" t="n">
        <v>68</v>
      </c>
      <c r="O3" s="43" t="n">
        <v>49</v>
      </c>
      <c r="P3" s="43" t="n">
        <v>45</v>
      </c>
      <c r="Q3" s="43" t="n">
        <v>56</v>
      </c>
      <c r="R3" s="43" t="n">
        <v>33</v>
      </c>
      <c r="S3" s="43" t="n">
        <v>76</v>
      </c>
      <c r="T3" s="43" t="n">
        <v>55</v>
      </c>
      <c r="U3" s="43" t="n">
        <v>59</v>
      </c>
      <c r="V3" s="43" t="n">
        <v>42</v>
      </c>
      <c r="W3" s="43" t="n">
        <v>54</v>
      </c>
      <c r="X3" s="43" t="n">
        <v>69</v>
      </c>
      <c r="Y3" s="43" t="n">
        <v>33</v>
      </c>
      <c r="Z3" s="43" t="n">
        <v>50</v>
      </c>
      <c r="AA3" s="43" t="n">
        <v>50</v>
      </c>
      <c r="AB3" s="43" t="n">
        <v>50</v>
      </c>
    </row>
    <row r="4" customFormat="false" ht="13.65" hidden="false" customHeight="true" outlineLevel="0" collapsed="false">
      <c r="A4" s="17" t="s">
        <v>4407</v>
      </c>
      <c r="B4" s="43" t="n">
        <v>2</v>
      </c>
      <c r="C4" s="35" t="s">
        <v>262</v>
      </c>
      <c r="D4" s="35" t="s">
        <v>4404</v>
      </c>
      <c r="E4" s="43" t="n">
        <v>1986</v>
      </c>
      <c r="F4" s="43" t="n">
        <v>3</v>
      </c>
      <c r="G4" s="43" t="n">
        <v>9</v>
      </c>
      <c r="H4" s="43" t="n">
        <v>223</v>
      </c>
      <c r="I4" s="43" t="n">
        <v>76</v>
      </c>
      <c r="J4" s="43" t="n">
        <v>0</v>
      </c>
      <c r="K4" s="43" t="n">
        <v>0</v>
      </c>
      <c r="L4" s="43"/>
      <c r="M4" s="43" t="n">
        <v>72</v>
      </c>
      <c r="N4" s="43" t="n">
        <v>33</v>
      </c>
      <c r="O4" s="43" t="n">
        <v>73</v>
      </c>
      <c r="P4" s="43" t="n">
        <v>58</v>
      </c>
      <c r="Q4" s="43" t="n">
        <v>81</v>
      </c>
      <c r="R4" s="43" t="n">
        <v>33</v>
      </c>
      <c r="S4" s="43" t="n">
        <v>48</v>
      </c>
      <c r="T4" s="43" t="n">
        <v>53</v>
      </c>
      <c r="U4" s="43" t="n">
        <v>33</v>
      </c>
      <c r="V4" s="43" t="n">
        <v>42</v>
      </c>
      <c r="W4" s="43" t="n">
        <v>56</v>
      </c>
      <c r="X4" s="43" t="n">
        <v>57</v>
      </c>
      <c r="Y4" s="43" t="n">
        <v>77</v>
      </c>
      <c r="Z4" s="43" t="n">
        <v>50</v>
      </c>
      <c r="AA4" s="43" t="n">
        <v>50</v>
      </c>
      <c r="AB4" s="43" t="n">
        <v>50</v>
      </c>
    </row>
    <row r="5" customFormat="false" ht="13.65" hidden="false" customHeight="true" outlineLevel="0" collapsed="false">
      <c r="A5" s="17" t="s">
        <v>4408</v>
      </c>
      <c r="B5" s="43" t="n">
        <v>4</v>
      </c>
      <c r="C5" s="35" t="s">
        <v>262</v>
      </c>
      <c r="D5" s="35" t="s">
        <v>4404</v>
      </c>
      <c r="E5" s="43" t="n">
        <v>1979</v>
      </c>
      <c r="F5" s="43" t="n">
        <v>6</v>
      </c>
      <c r="G5" s="43" t="n">
        <v>18</v>
      </c>
      <c r="H5" s="43" t="n">
        <v>209</v>
      </c>
      <c r="I5" s="43" t="n">
        <v>73</v>
      </c>
      <c r="J5" s="43" t="n">
        <v>0</v>
      </c>
      <c r="K5" s="43" t="n">
        <v>0</v>
      </c>
      <c r="L5" s="43"/>
      <c r="M5" s="43" t="n">
        <v>86</v>
      </c>
      <c r="N5" s="43" t="n">
        <v>56</v>
      </c>
      <c r="O5" s="43" t="n">
        <v>33</v>
      </c>
      <c r="P5" s="43" t="n">
        <v>46</v>
      </c>
      <c r="Q5" s="43" t="n">
        <v>73</v>
      </c>
      <c r="R5" s="43" t="n">
        <v>33</v>
      </c>
      <c r="S5" s="43" t="n">
        <v>71</v>
      </c>
      <c r="T5" s="43" t="n">
        <v>57</v>
      </c>
      <c r="U5" s="43" t="n">
        <v>33</v>
      </c>
      <c r="V5" s="43" t="n">
        <v>57</v>
      </c>
      <c r="W5" s="43" t="n">
        <v>58</v>
      </c>
      <c r="X5" s="43" t="n">
        <v>66</v>
      </c>
      <c r="Y5" s="43" t="n">
        <v>33</v>
      </c>
      <c r="Z5" s="43" t="n">
        <v>50</v>
      </c>
      <c r="AA5" s="43" t="n">
        <v>50</v>
      </c>
      <c r="AB5" s="43" t="n">
        <v>50</v>
      </c>
    </row>
    <row r="6" customFormat="false" ht="13.65" hidden="false" customHeight="true" outlineLevel="0" collapsed="false">
      <c r="A6" s="17" t="s">
        <v>4409</v>
      </c>
      <c r="B6" s="43" t="n">
        <v>2</v>
      </c>
      <c r="C6" s="35" t="s">
        <v>262</v>
      </c>
      <c r="D6" s="35" t="s">
        <v>4404</v>
      </c>
      <c r="E6" s="43" t="n">
        <v>1985</v>
      </c>
      <c r="F6" s="43" t="n">
        <v>4</v>
      </c>
      <c r="G6" s="43" t="n">
        <v>6</v>
      </c>
      <c r="H6" s="43" t="n">
        <v>192</v>
      </c>
      <c r="I6" s="43" t="n">
        <v>72</v>
      </c>
      <c r="J6" s="43" t="n">
        <v>0</v>
      </c>
      <c r="K6" s="43" t="n">
        <v>0</v>
      </c>
      <c r="L6" s="43"/>
      <c r="M6" s="43" t="n">
        <v>57</v>
      </c>
      <c r="N6" s="43" t="n">
        <v>33</v>
      </c>
      <c r="O6" s="43" t="n">
        <v>89</v>
      </c>
      <c r="P6" s="43" t="n">
        <v>60</v>
      </c>
      <c r="Q6" s="43" t="n">
        <v>54</v>
      </c>
      <c r="R6" s="43" t="n">
        <v>34</v>
      </c>
      <c r="S6" s="43" t="n">
        <v>33</v>
      </c>
      <c r="T6" s="43" t="n">
        <v>52</v>
      </c>
      <c r="U6" s="43" t="n">
        <v>33</v>
      </c>
      <c r="V6" s="43" t="n">
        <v>42</v>
      </c>
      <c r="W6" s="43" t="n">
        <v>51</v>
      </c>
      <c r="X6" s="43" t="n">
        <v>52</v>
      </c>
      <c r="Y6" s="43" t="n">
        <v>33</v>
      </c>
      <c r="Z6" s="43" t="n">
        <v>50</v>
      </c>
      <c r="AA6" s="43" t="n">
        <v>50</v>
      </c>
      <c r="AB6" s="43" t="n">
        <v>50</v>
      </c>
    </row>
    <row r="7" customFormat="false" ht="13.65" hidden="false" customHeight="true" outlineLevel="0" collapsed="false">
      <c r="A7" s="17" t="s">
        <v>4410</v>
      </c>
      <c r="B7" s="43" t="n">
        <v>8</v>
      </c>
      <c r="C7" s="35" t="s">
        <v>262</v>
      </c>
      <c r="D7" s="35" t="s">
        <v>4404</v>
      </c>
      <c r="E7" s="43" t="n">
        <v>1985</v>
      </c>
      <c r="F7" s="43" t="n">
        <v>2</v>
      </c>
      <c r="G7" s="43" t="n">
        <v>19</v>
      </c>
      <c r="H7" s="43" t="n">
        <v>216</v>
      </c>
      <c r="I7" s="43" t="n">
        <v>76</v>
      </c>
      <c r="J7" s="43" t="n">
        <v>0</v>
      </c>
      <c r="K7" s="43" t="n">
        <v>0</v>
      </c>
      <c r="L7" s="43"/>
      <c r="M7" s="43" t="n">
        <v>72</v>
      </c>
      <c r="N7" s="43" t="n">
        <v>33</v>
      </c>
      <c r="O7" s="43" t="n">
        <v>46</v>
      </c>
      <c r="P7" s="43" t="n">
        <v>49</v>
      </c>
      <c r="Q7" s="43" t="n">
        <v>74</v>
      </c>
      <c r="R7" s="43" t="n">
        <v>33</v>
      </c>
      <c r="S7" s="43" t="n">
        <v>33</v>
      </c>
      <c r="T7" s="43" t="n">
        <v>52</v>
      </c>
      <c r="U7" s="43" t="n">
        <v>33</v>
      </c>
      <c r="V7" s="43" t="n">
        <v>56</v>
      </c>
      <c r="W7" s="43" t="n">
        <v>51</v>
      </c>
      <c r="X7" s="43" t="n">
        <v>59</v>
      </c>
      <c r="Y7" s="43" t="n">
        <v>33</v>
      </c>
      <c r="Z7" s="43" t="n">
        <v>50</v>
      </c>
      <c r="AA7" s="43" t="n">
        <v>50</v>
      </c>
      <c r="AB7" s="43" t="n">
        <v>50</v>
      </c>
    </row>
    <row r="8" customFormat="false" ht="13.65" hidden="false" customHeight="true" outlineLevel="0" collapsed="false">
      <c r="A8" s="17" t="s">
        <v>4411</v>
      </c>
      <c r="B8" s="43" t="n">
        <v>4</v>
      </c>
      <c r="C8" s="35" t="s">
        <v>262</v>
      </c>
      <c r="D8" s="35" t="s">
        <v>4404</v>
      </c>
      <c r="E8" s="43" t="n">
        <v>1987</v>
      </c>
      <c r="F8" s="43" t="n">
        <v>1</v>
      </c>
      <c r="G8" s="43" t="n">
        <v>1</v>
      </c>
      <c r="H8" s="43" t="n">
        <v>205</v>
      </c>
      <c r="I8" s="43" t="n">
        <v>72</v>
      </c>
      <c r="J8" s="43" t="n">
        <v>0</v>
      </c>
      <c r="K8" s="43" t="n">
        <v>0</v>
      </c>
      <c r="L8" s="43"/>
      <c r="M8" s="43" t="n">
        <v>63</v>
      </c>
      <c r="N8" s="43" t="n">
        <v>84</v>
      </c>
      <c r="O8" s="43" t="n">
        <v>64</v>
      </c>
      <c r="P8" s="43" t="n">
        <v>53</v>
      </c>
      <c r="Q8" s="43" t="n">
        <v>70</v>
      </c>
      <c r="R8" s="43" t="n">
        <v>33</v>
      </c>
      <c r="S8" s="43" t="n">
        <v>86</v>
      </c>
      <c r="T8" s="43" t="n">
        <v>60</v>
      </c>
      <c r="U8" s="43" t="n">
        <v>59</v>
      </c>
      <c r="V8" s="43" t="n">
        <v>66</v>
      </c>
      <c r="W8" s="43" t="n">
        <v>64</v>
      </c>
      <c r="X8" s="43" t="n">
        <v>50</v>
      </c>
      <c r="Y8" s="43" t="n">
        <v>33</v>
      </c>
      <c r="Z8" s="43" t="n">
        <v>50</v>
      </c>
      <c r="AA8" s="43" t="n">
        <v>50</v>
      </c>
      <c r="AB8" s="43" t="n">
        <v>50</v>
      </c>
    </row>
    <row r="9" customFormat="false" ht="13.65" hidden="false" customHeight="true" outlineLevel="0" collapsed="false">
      <c r="A9" s="17" t="s">
        <v>4412</v>
      </c>
      <c r="B9" s="43" t="n">
        <v>6</v>
      </c>
      <c r="C9" s="35" t="s">
        <v>262</v>
      </c>
      <c r="D9" s="35" t="s">
        <v>4404</v>
      </c>
      <c r="E9" s="43" t="n">
        <v>1989</v>
      </c>
      <c r="F9" s="43" t="n">
        <v>7</v>
      </c>
      <c r="G9" s="43" t="n">
        <v>5</v>
      </c>
      <c r="H9" s="43" t="n">
        <v>229</v>
      </c>
      <c r="I9" s="43" t="n">
        <v>76</v>
      </c>
      <c r="J9" s="43" t="n">
        <v>0</v>
      </c>
      <c r="K9" s="43" t="n">
        <v>0</v>
      </c>
      <c r="L9" s="43"/>
      <c r="M9" s="43" t="n">
        <v>66</v>
      </c>
      <c r="N9" s="43" t="n">
        <v>33</v>
      </c>
      <c r="O9" s="43" t="n">
        <v>78</v>
      </c>
      <c r="P9" s="43" t="n">
        <v>54</v>
      </c>
      <c r="Q9" s="43" t="n">
        <v>84</v>
      </c>
      <c r="R9" s="43" t="n">
        <v>41</v>
      </c>
      <c r="S9" s="43" t="n">
        <v>89</v>
      </c>
      <c r="T9" s="43" t="n">
        <v>68</v>
      </c>
      <c r="U9" s="43" t="n">
        <v>33</v>
      </c>
      <c r="V9" s="43" t="n">
        <v>49</v>
      </c>
      <c r="W9" s="43" t="n">
        <v>63</v>
      </c>
      <c r="X9" s="43" t="n">
        <v>48</v>
      </c>
      <c r="Y9" s="43" t="n">
        <v>77</v>
      </c>
      <c r="Z9" s="43" t="n">
        <v>50</v>
      </c>
      <c r="AA9" s="43" t="n">
        <v>50</v>
      </c>
      <c r="AB9" s="43" t="n">
        <v>50</v>
      </c>
    </row>
    <row r="10" customFormat="false" ht="13.65" hidden="false" customHeight="true" outlineLevel="0" collapsed="false">
      <c r="A10" s="17" t="s">
        <v>4413</v>
      </c>
      <c r="B10" s="43" t="n">
        <v>8</v>
      </c>
      <c r="C10" s="35" t="s">
        <v>262</v>
      </c>
      <c r="D10" s="35" t="s">
        <v>4404</v>
      </c>
      <c r="E10" s="43" t="n">
        <v>1994</v>
      </c>
      <c r="F10" s="43" t="n">
        <v>5</v>
      </c>
      <c r="G10" s="43" t="n">
        <v>22</v>
      </c>
      <c r="H10" s="43" t="n">
        <v>203</v>
      </c>
      <c r="I10" s="43" t="n">
        <v>74</v>
      </c>
      <c r="J10" s="43" t="n">
        <v>0</v>
      </c>
      <c r="K10" s="43" t="n">
        <v>0</v>
      </c>
      <c r="L10" s="43"/>
      <c r="M10" s="43" t="n">
        <v>54</v>
      </c>
      <c r="N10" s="43" t="n">
        <v>33</v>
      </c>
      <c r="O10" s="43" t="n">
        <v>89</v>
      </c>
      <c r="P10" s="43" t="n">
        <v>59</v>
      </c>
      <c r="Q10" s="43" t="n">
        <v>63</v>
      </c>
      <c r="R10" s="43" t="n">
        <v>33</v>
      </c>
      <c r="S10" s="43" t="n">
        <v>83</v>
      </c>
      <c r="T10" s="43" t="n">
        <v>50</v>
      </c>
      <c r="U10" s="43" t="n">
        <v>33</v>
      </c>
      <c r="V10" s="43" t="n">
        <v>43</v>
      </c>
      <c r="W10" s="43" t="n">
        <v>46</v>
      </c>
      <c r="X10" s="43" t="n">
        <v>43</v>
      </c>
      <c r="Y10" s="43" t="n">
        <v>33</v>
      </c>
      <c r="Z10" s="43" t="n">
        <v>50</v>
      </c>
      <c r="AA10" s="43" t="n">
        <v>50</v>
      </c>
      <c r="AB10" s="43" t="n">
        <v>50</v>
      </c>
    </row>
    <row r="11" customFormat="false" ht="13.65" hidden="false" customHeight="true" outlineLevel="0" collapsed="false">
      <c r="A11" s="17" t="s">
        <v>4414</v>
      </c>
      <c r="B11" s="43" t="n">
        <v>4</v>
      </c>
      <c r="C11" s="35" t="s">
        <v>283</v>
      </c>
      <c r="D11" s="35" t="s">
        <v>4404</v>
      </c>
      <c r="E11" s="43" t="n">
        <v>1987</v>
      </c>
      <c r="F11" s="43" t="n">
        <v>5</v>
      </c>
      <c r="G11" s="43" t="n">
        <v>19</v>
      </c>
      <c r="H11" s="43" t="n">
        <v>216</v>
      </c>
      <c r="I11" s="43" t="n">
        <v>73</v>
      </c>
      <c r="J11" s="43" t="n">
        <v>0</v>
      </c>
      <c r="K11" s="43" t="n">
        <v>0</v>
      </c>
      <c r="L11" s="43"/>
      <c r="M11" s="43" t="n">
        <v>77</v>
      </c>
      <c r="N11" s="43" t="n">
        <v>33</v>
      </c>
      <c r="O11" s="43" t="n">
        <v>64</v>
      </c>
      <c r="P11" s="43" t="n">
        <v>47</v>
      </c>
      <c r="Q11" s="43" t="n">
        <v>80</v>
      </c>
      <c r="R11" s="43" t="n">
        <v>33</v>
      </c>
      <c r="S11" s="43" t="n">
        <v>69</v>
      </c>
      <c r="T11" s="43" t="n">
        <v>65</v>
      </c>
      <c r="U11" s="43" t="n">
        <v>59</v>
      </c>
      <c r="V11" s="43" t="n">
        <v>66</v>
      </c>
      <c r="W11" s="43" t="n">
        <v>66</v>
      </c>
      <c r="X11" s="43" t="n">
        <v>66</v>
      </c>
      <c r="Y11" s="43" t="n">
        <v>33</v>
      </c>
      <c r="Z11" s="43" t="n">
        <v>50</v>
      </c>
      <c r="AA11" s="43" t="n">
        <v>50</v>
      </c>
      <c r="AB11" s="43" t="n">
        <v>50</v>
      </c>
    </row>
    <row r="12" customFormat="false" ht="13.65" hidden="false" customHeight="true" outlineLevel="0" collapsed="false">
      <c r="A12" s="17" t="s">
        <v>4415</v>
      </c>
      <c r="B12" s="43" t="n">
        <v>4</v>
      </c>
      <c r="C12" s="35" t="s">
        <v>262</v>
      </c>
      <c r="D12" s="35" t="s">
        <v>4404</v>
      </c>
      <c r="E12" s="43" t="n">
        <v>1977</v>
      </c>
      <c r="F12" s="43" t="n">
        <v>7</v>
      </c>
      <c r="G12" s="43" t="n">
        <v>1</v>
      </c>
      <c r="H12" s="43" t="n">
        <v>210</v>
      </c>
      <c r="I12" s="43" t="n">
        <v>73</v>
      </c>
      <c r="J12" s="43" t="n">
        <v>0</v>
      </c>
      <c r="K12" s="43" t="n">
        <v>0</v>
      </c>
      <c r="L12" s="43"/>
      <c r="M12" s="43" t="n">
        <v>64</v>
      </c>
      <c r="N12" s="43" t="n">
        <v>69</v>
      </c>
      <c r="O12" s="43" t="n">
        <v>45</v>
      </c>
      <c r="P12" s="43" t="n">
        <v>74</v>
      </c>
      <c r="Q12" s="43" t="n">
        <v>74</v>
      </c>
      <c r="R12" s="43" t="n">
        <v>46</v>
      </c>
      <c r="S12" s="43" t="n">
        <v>89</v>
      </c>
      <c r="T12" s="43" t="n">
        <v>69</v>
      </c>
      <c r="U12" s="43" t="n">
        <v>59</v>
      </c>
      <c r="V12" s="43" t="n">
        <v>66</v>
      </c>
      <c r="W12" s="43" t="n">
        <v>73</v>
      </c>
      <c r="X12" s="43" t="n">
        <v>51</v>
      </c>
      <c r="Y12" s="43" t="n">
        <v>36</v>
      </c>
      <c r="Z12" s="43" t="n">
        <v>50</v>
      </c>
      <c r="AA12" s="43" t="n">
        <v>50</v>
      </c>
      <c r="AB12" s="43" t="n">
        <v>50</v>
      </c>
    </row>
    <row r="13" customFormat="false" ht="13.65" hidden="false" customHeight="true" outlineLevel="0" collapsed="false">
      <c r="A13" s="17" t="s">
        <v>4416</v>
      </c>
      <c r="B13" s="43" t="n">
        <v>6</v>
      </c>
      <c r="C13" s="35" t="s">
        <v>372</v>
      </c>
      <c r="D13" s="35" t="s">
        <v>4404</v>
      </c>
      <c r="E13" s="43" t="n">
        <v>1984</v>
      </c>
      <c r="F13" s="43" t="n">
        <v>1</v>
      </c>
      <c r="G13" s="43" t="n">
        <v>4</v>
      </c>
      <c r="H13" s="43" t="n">
        <v>190</v>
      </c>
      <c r="I13" s="43" t="n">
        <v>70</v>
      </c>
      <c r="J13" s="43" t="n">
        <v>0</v>
      </c>
      <c r="K13" s="43" t="n">
        <v>0</v>
      </c>
      <c r="L13" s="43"/>
      <c r="M13" s="43" t="n">
        <v>54</v>
      </c>
      <c r="N13" s="43" t="n">
        <v>33</v>
      </c>
      <c r="O13" s="43" t="n">
        <v>83</v>
      </c>
      <c r="P13" s="43" t="n">
        <v>59</v>
      </c>
      <c r="Q13" s="43" t="n">
        <v>57</v>
      </c>
      <c r="R13" s="43" t="n">
        <v>33</v>
      </c>
      <c r="S13" s="43" t="n">
        <v>58</v>
      </c>
      <c r="T13" s="43" t="n">
        <v>59</v>
      </c>
      <c r="U13" s="43" t="n">
        <v>59</v>
      </c>
      <c r="V13" s="43" t="n">
        <v>59</v>
      </c>
      <c r="W13" s="43" t="n">
        <v>56</v>
      </c>
      <c r="X13" s="43" t="n">
        <v>50</v>
      </c>
      <c r="Y13" s="43" t="n">
        <v>33</v>
      </c>
      <c r="Z13" s="43" t="n">
        <v>50</v>
      </c>
      <c r="AA13" s="43" t="n">
        <v>50</v>
      </c>
      <c r="AB13" s="43" t="n">
        <v>50</v>
      </c>
    </row>
    <row r="14" customFormat="false" ht="13.65" hidden="false" customHeight="true" outlineLevel="0" collapsed="false">
      <c r="A14" s="17" t="s">
        <v>4417</v>
      </c>
      <c r="B14" s="43" t="n">
        <v>4</v>
      </c>
      <c r="C14" s="35" t="s">
        <v>4418</v>
      </c>
      <c r="D14" s="35" t="s">
        <v>4404</v>
      </c>
      <c r="E14" s="43" t="n">
        <v>1992</v>
      </c>
      <c r="F14" s="43" t="n">
        <v>2</v>
      </c>
      <c r="G14" s="43" t="n">
        <v>5</v>
      </c>
      <c r="H14" s="43" t="n">
        <v>192</v>
      </c>
      <c r="I14" s="43" t="n">
        <v>71</v>
      </c>
      <c r="J14" s="43" t="n">
        <v>0</v>
      </c>
      <c r="K14" s="43" t="n">
        <v>0</v>
      </c>
      <c r="L14" s="43"/>
      <c r="M14" s="43" t="n">
        <v>61</v>
      </c>
      <c r="N14" s="43" t="n">
        <v>33</v>
      </c>
      <c r="O14" s="43" t="n">
        <v>79</v>
      </c>
      <c r="P14" s="43" t="n">
        <v>44</v>
      </c>
      <c r="Q14" s="43" t="n">
        <v>57</v>
      </c>
      <c r="R14" s="43" t="n">
        <v>33</v>
      </c>
      <c r="S14" s="43" t="n">
        <v>84</v>
      </c>
      <c r="T14" s="43" t="n">
        <v>50</v>
      </c>
      <c r="U14" s="43" t="n">
        <v>59</v>
      </c>
      <c r="V14" s="43" t="n">
        <v>51</v>
      </c>
      <c r="W14" s="43" t="n">
        <v>45</v>
      </c>
      <c r="X14" s="43" t="n">
        <v>53</v>
      </c>
      <c r="Y14" s="43" t="n">
        <v>33</v>
      </c>
      <c r="Z14" s="43" t="n">
        <v>50</v>
      </c>
      <c r="AA14" s="43" t="n">
        <v>50</v>
      </c>
      <c r="AB14" s="43" t="n">
        <v>50</v>
      </c>
    </row>
    <row r="15" customFormat="false" ht="13.65" hidden="false" customHeight="true" outlineLevel="0" collapsed="false">
      <c r="A15" s="17" t="s">
        <v>4419</v>
      </c>
      <c r="B15" s="43" t="n">
        <v>6</v>
      </c>
      <c r="C15" s="35" t="s">
        <v>366</v>
      </c>
      <c r="D15" s="35" t="s">
        <v>4404</v>
      </c>
      <c r="E15" s="43" t="n">
        <v>1986</v>
      </c>
      <c r="F15" s="43" t="n">
        <v>7</v>
      </c>
      <c r="G15" s="43" t="n">
        <v>28</v>
      </c>
      <c r="H15" s="43" t="n">
        <v>193</v>
      </c>
      <c r="I15" s="43" t="n">
        <v>73</v>
      </c>
      <c r="J15" s="43" t="n">
        <v>0</v>
      </c>
      <c r="K15" s="43" t="n">
        <v>0</v>
      </c>
      <c r="L15" s="43"/>
      <c r="M15" s="43" t="n">
        <v>44</v>
      </c>
      <c r="N15" s="43" t="n">
        <v>33</v>
      </c>
      <c r="O15" s="43" t="n">
        <v>77</v>
      </c>
      <c r="P15" s="43" t="n">
        <v>66</v>
      </c>
      <c r="Q15" s="43" t="n">
        <v>53</v>
      </c>
      <c r="R15" s="43" t="n">
        <v>33</v>
      </c>
      <c r="S15" s="43" t="n">
        <v>88</v>
      </c>
      <c r="T15" s="43" t="n">
        <v>65</v>
      </c>
      <c r="U15" s="43" t="n">
        <v>33</v>
      </c>
      <c r="V15" s="43" t="n">
        <v>66</v>
      </c>
      <c r="W15" s="43" t="n">
        <v>66</v>
      </c>
      <c r="X15" s="43" t="n">
        <v>59</v>
      </c>
      <c r="Y15" s="43" t="n">
        <v>33</v>
      </c>
      <c r="Z15" s="43" t="n">
        <v>50</v>
      </c>
      <c r="AA15" s="43" t="n">
        <v>50</v>
      </c>
      <c r="AB15" s="43" t="n">
        <v>50</v>
      </c>
    </row>
    <row r="16" customFormat="false" ht="13.65" hidden="false" customHeight="true" outlineLevel="0" collapsed="false">
      <c r="A16" s="17" t="s">
        <v>4420</v>
      </c>
      <c r="B16" s="43" t="n">
        <v>4</v>
      </c>
      <c r="C16" s="35" t="s">
        <v>532</v>
      </c>
      <c r="D16" s="35" t="s">
        <v>4404</v>
      </c>
      <c r="E16" s="43" t="n">
        <v>1979</v>
      </c>
      <c r="F16" s="43" t="n">
        <v>1</v>
      </c>
      <c r="G16" s="43" t="n">
        <v>12</v>
      </c>
      <c r="H16" s="43" t="n">
        <v>207</v>
      </c>
      <c r="I16" s="43" t="n">
        <v>73</v>
      </c>
      <c r="J16" s="43" t="n">
        <v>0</v>
      </c>
      <c r="K16" s="43" t="n">
        <v>0</v>
      </c>
      <c r="L16" s="43"/>
      <c r="M16" s="43" t="n">
        <v>35</v>
      </c>
      <c r="N16" s="43" t="n">
        <v>33</v>
      </c>
      <c r="O16" s="43" t="n">
        <v>82</v>
      </c>
      <c r="P16" s="43" t="n">
        <v>76</v>
      </c>
      <c r="Q16" s="43" t="n">
        <v>70</v>
      </c>
      <c r="R16" s="43" t="n">
        <v>62</v>
      </c>
      <c r="S16" s="43" t="n">
        <v>82</v>
      </c>
      <c r="T16" s="43" t="n">
        <v>74</v>
      </c>
      <c r="U16" s="43" t="n">
        <v>33</v>
      </c>
      <c r="V16" s="43" t="n">
        <v>65</v>
      </c>
      <c r="W16" s="43" t="n">
        <v>81</v>
      </c>
      <c r="X16" s="43" t="n">
        <v>65</v>
      </c>
      <c r="Y16" s="43" t="n">
        <v>42</v>
      </c>
      <c r="Z16" s="43" t="n">
        <v>50</v>
      </c>
      <c r="AA16" s="43" t="n">
        <v>50</v>
      </c>
      <c r="AB16" s="43" t="n">
        <v>50</v>
      </c>
    </row>
    <row r="17" customFormat="false" ht="13.65" hidden="false" customHeight="true" outlineLevel="0" collapsed="false">
      <c r="A17" s="17" t="s">
        <v>4421</v>
      </c>
      <c r="B17" s="43" t="n">
        <v>8</v>
      </c>
      <c r="C17" s="35" t="s">
        <v>283</v>
      </c>
      <c r="D17" s="35" t="s">
        <v>4404</v>
      </c>
      <c r="E17" s="43" t="n">
        <v>1984</v>
      </c>
      <c r="F17" s="43" t="n">
        <v>4</v>
      </c>
      <c r="G17" s="43" t="n">
        <v>27</v>
      </c>
      <c r="H17" s="43" t="n">
        <v>215</v>
      </c>
      <c r="I17" s="43" t="n">
        <v>74</v>
      </c>
      <c r="J17" s="43" t="n">
        <v>0</v>
      </c>
      <c r="K17" s="43" t="n">
        <v>0</v>
      </c>
      <c r="L17" s="43"/>
      <c r="M17" s="43" t="n">
        <v>74</v>
      </c>
      <c r="N17" s="43" t="n">
        <v>63</v>
      </c>
      <c r="O17" s="43" t="n">
        <v>48</v>
      </c>
      <c r="P17" s="43" t="n">
        <v>65</v>
      </c>
      <c r="Q17" s="43" t="n">
        <v>77</v>
      </c>
      <c r="R17" s="43" t="n">
        <v>33</v>
      </c>
      <c r="S17" s="43" t="n">
        <v>77</v>
      </c>
      <c r="T17" s="43" t="n">
        <v>54</v>
      </c>
      <c r="U17" s="43" t="n">
        <v>33</v>
      </c>
      <c r="V17" s="43" t="n">
        <v>44</v>
      </c>
      <c r="W17" s="43" t="n">
        <v>49</v>
      </c>
      <c r="X17" s="43" t="n">
        <v>73</v>
      </c>
      <c r="Y17" s="43" t="n">
        <v>33</v>
      </c>
      <c r="Z17" s="43" t="n">
        <v>50</v>
      </c>
      <c r="AA17" s="43" t="n">
        <v>50</v>
      </c>
      <c r="AB17" s="43" t="n">
        <v>50</v>
      </c>
    </row>
    <row r="18" customFormat="false" ht="13.65" hidden="false" customHeight="true" outlineLevel="0" collapsed="false">
      <c r="A18" s="17" t="s">
        <v>4422</v>
      </c>
      <c r="B18" s="43" t="n">
        <v>2</v>
      </c>
      <c r="C18" s="35" t="s">
        <v>262</v>
      </c>
      <c r="D18" s="35" t="s">
        <v>4404</v>
      </c>
      <c r="E18" s="43" t="n">
        <v>1985</v>
      </c>
      <c r="F18" s="43" t="n">
        <v>9</v>
      </c>
      <c r="G18" s="43" t="n">
        <v>17</v>
      </c>
      <c r="H18" s="43" t="n">
        <v>179</v>
      </c>
      <c r="I18" s="43" t="n">
        <v>73</v>
      </c>
      <c r="J18" s="43" t="n">
        <v>0</v>
      </c>
      <c r="K18" s="43" t="n">
        <v>0</v>
      </c>
      <c r="L18" s="43"/>
      <c r="M18" s="43" t="n">
        <v>60</v>
      </c>
      <c r="N18" s="43" t="n">
        <v>33</v>
      </c>
      <c r="O18" s="43" t="n">
        <v>89</v>
      </c>
      <c r="P18" s="43" t="n">
        <v>57</v>
      </c>
      <c r="Q18" s="43" t="n">
        <v>40</v>
      </c>
      <c r="R18" s="43" t="n">
        <v>33</v>
      </c>
      <c r="S18" s="43" t="n">
        <v>83</v>
      </c>
      <c r="T18" s="43" t="n">
        <v>48</v>
      </c>
      <c r="U18" s="43" t="n">
        <v>33</v>
      </c>
      <c r="V18" s="43" t="n">
        <v>43</v>
      </c>
      <c r="W18" s="43" t="n">
        <v>50</v>
      </c>
      <c r="X18" s="43" t="n">
        <v>42</v>
      </c>
      <c r="Y18" s="43" t="n">
        <v>33</v>
      </c>
      <c r="Z18" s="43" t="n">
        <v>50</v>
      </c>
      <c r="AA18" s="43" t="n">
        <v>50</v>
      </c>
      <c r="AB18" s="43" t="n">
        <v>50</v>
      </c>
    </row>
    <row r="19" customFormat="false" ht="13.65" hidden="false" customHeight="true" outlineLevel="0" collapsed="false">
      <c r="A19" s="44" t="s">
        <v>4423</v>
      </c>
      <c r="B19" s="43" t="n">
        <v>8</v>
      </c>
      <c r="C19" s="35" t="s">
        <v>283</v>
      </c>
      <c r="D19" s="35" t="s">
        <v>4404</v>
      </c>
      <c r="E19" s="43" t="n">
        <v>1984</v>
      </c>
      <c r="F19" s="43" t="n">
        <v>9</v>
      </c>
      <c r="G19" s="43" t="n">
        <v>25</v>
      </c>
      <c r="H19" s="43" t="n">
        <v>197</v>
      </c>
      <c r="I19" s="43" t="n">
        <v>72</v>
      </c>
      <c r="J19" s="43" t="n">
        <v>0</v>
      </c>
      <c r="K19" s="43" t="n">
        <v>0</v>
      </c>
      <c r="L19" s="43"/>
      <c r="M19" s="43" t="n">
        <v>54</v>
      </c>
      <c r="N19" s="43" t="n">
        <v>33</v>
      </c>
      <c r="O19" s="43" t="n">
        <v>89</v>
      </c>
      <c r="P19" s="43" t="n">
        <v>59</v>
      </c>
      <c r="Q19" s="43" t="n">
        <v>60</v>
      </c>
      <c r="R19" s="43" t="n">
        <v>33</v>
      </c>
      <c r="S19" s="43" t="n">
        <v>83</v>
      </c>
      <c r="T19" s="43" t="n">
        <v>50</v>
      </c>
      <c r="U19" s="43" t="n">
        <v>33</v>
      </c>
      <c r="V19" s="43" t="n">
        <v>59</v>
      </c>
      <c r="W19" s="43" t="n">
        <v>42</v>
      </c>
      <c r="X19" s="43" t="n">
        <v>51</v>
      </c>
      <c r="Y19" s="43" t="n">
        <v>33</v>
      </c>
      <c r="Z19" s="43" t="n">
        <v>50</v>
      </c>
      <c r="AA19" s="43" t="n">
        <v>50</v>
      </c>
      <c r="AB19" s="43" t="n">
        <v>50</v>
      </c>
    </row>
    <row r="20" customFormat="false" ht="13.65" hidden="false" customHeight="true" outlineLevel="0" collapsed="false">
      <c r="A20" s="17" t="s">
        <v>4424</v>
      </c>
      <c r="B20" s="43" t="n">
        <v>1</v>
      </c>
      <c r="C20" s="35" t="s">
        <v>423</v>
      </c>
      <c r="D20" s="35" t="s">
        <v>4404</v>
      </c>
      <c r="E20" s="43" t="n">
        <v>1994</v>
      </c>
      <c r="F20" s="43" t="n">
        <v>5</v>
      </c>
      <c r="G20" s="43" t="n">
        <v>16</v>
      </c>
      <c r="H20" s="43" t="n">
        <v>209</v>
      </c>
      <c r="I20" s="43" t="n">
        <v>75</v>
      </c>
      <c r="J20" s="43" t="n">
        <v>0</v>
      </c>
      <c r="K20" s="43" t="n">
        <v>0</v>
      </c>
      <c r="L20" s="43"/>
      <c r="M20" s="43" t="n">
        <v>35</v>
      </c>
      <c r="N20" s="43" t="n">
        <v>33</v>
      </c>
      <c r="O20" s="43" t="n">
        <v>72</v>
      </c>
      <c r="P20" s="43" t="n">
        <v>75</v>
      </c>
      <c r="Q20" s="43" t="n">
        <v>67</v>
      </c>
      <c r="R20" s="43" t="n">
        <v>37</v>
      </c>
      <c r="S20" s="43" t="n">
        <v>88</v>
      </c>
      <c r="T20" s="43" t="n">
        <v>65</v>
      </c>
      <c r="U20" s="43" t="n">
        <v>86</v>
      </c>
      <c r="V20" s="43" t="n">
        <v>66</v>
      </c>
      <c r="W20" s="43" t="n">
        <v>61</v>
      </c>
      <c r="X20" s="43" t="n">
        <v>60</v>
      </c>
      <c r="Y20" s="43" t="n">
        <v>33</v>
      </c>
      <c r="Z20" s="43" t="n">
        <v>50</v>
      </c>
      <c r="AA20" s="43" t="n">
        <v>50</v>
      </c>
      <c r="AB20" s="43" t="n">
        <v>50</v>
      </c>
    </row>
    <row r="21" customFormat="false" ht="13.65" hidden="false" customHeight="true" outlineLevel="0" collapsed="false">
      <c r="A21" s="17" t="s">
        <v>4425</v>
      </c>
      <c r="B21" s="43" t="n">
        <v>8</v>
      </c>
      <c r="C21" s="35" t="s">
        <v>262</v>
      </c>
      <c r="D21" s="35" t="s">
        <v>4404</v>
      </c>
      <c r="E21" s="43" t="n">
        <v>1996</v>
      </c>
      <c r="F21" s="43" t="n">
        <v>5</v>
      </c>
      <c r="G21" s="43" t="n">
        <v>27</v>
      </c>
      <c r="H21" s="43" t="n">
        <v>191</v>
      </c>
      <c r="I21" s="43" t="n">
        <v>74</v>
      </c>
      <c r="J21" s="43" t="n">
        <v>0</v>
      </c>
      <c r="K21" s="43" t="n">
        <v>0</v>
      </c>
      <c r="L21" s="43"/>
      <c r="M21" s="43" t="n">
        <v>69</v>
      </c>
      <c r="N21" s="43" t="n">
        <v>33</v>
      </c>
      <c r="O21" s="43" t="n">
        <v>65</v>
      </c>
      <c r="P21" s="43" t="n">
        <v>61</v>
      </c>
      <c r="Q21" s="43" t="n">
        <v>49</v>
      </c>
      <c r="R21" s="43" t="n">
        <v>33</v>
      </c>
      <c r="S21" s="43" t="n">
        <v>84</v>
      </c>
      <c r="T21" s="43" t="n">
        <v>50</v>
      </c>
      <c r="U21" s="43" t="n">
        <v>33</v>
      </c>
      <c r="V21" s="43" t="n">
        <v>42</v>
      </c>
      <c r="W21" s="43" t="n">
        <v>49</v>
      </c>
      <c r="X21" s="43" t="n">
        <v>52</v>
      </c>
      <c r="Y21" s="43" t="n">
        <v>33</v>
      </c>
      <c r="Z21" s="43" t="n">
        <v>50</v>
      </c>
      <c r="AA21" s="43" t="n">
        <v>50</v>
      </c>
      <c r="AB21" s="43" t="n">
        <v>50</v>
      </c>
    </row>
    <row r="22" customFormat="false" ht="13.65" hidden="false" customHeight="true" outlineLevel="0" collapsed="false">
      <c r="A22" s="44" t="s">
        <v>4426</v>
      </c>
      <c r="B22" s="43" t="n">
        <v>8</v>
      </c>
      <c r="C22" s="35" t="s">
        <v>262</v>
      </c>
      <c r="D22" s="35" t="s">
        <v>4404</v>
      </c>
      <c r="E22" s="43" t="n">
        <v>1982</v>
      </c>
      <c r="F22" s="43" t="n">
        <v>8</v>
      </c>
      <c r="G22" s="43" t="n">
        <v>25</v>
      </c>
      <c r="H22" s="43" t="n">
        <v>203</v>
      </c>
      <c r="I22" s="43" t="n">
        <v>73</v>
      </c>
      <c r="J22" s="43" t="n">
        <v>0</v>
      </c>
      <c r="K22" s="43" t="n">
        <v>0</v>
      </c>
      <c r="L22" s="43"/>
      <c r="M22" s="43" t="n">
        <v>66</v>
      </c>
      <c r="N22" s="43" t="n">
        <v>33</v>
      </c>
      <c r="O22" s="43" t="n">
        <v>68</v>
      </c>
      <c r="P22" s="43" t="n">
        <v>52</v>
      </c>
      <c r="Q22" s="43" t="n">
        <v>49</v>
      </c>
      <c r="R22" s="43" t="n">
        <v>33</v>
      </c>
      <c r="S22" s="43" t="n">
        <v>82</v>
      </c>
      <c r="T22" s="43" t="n">
        <v>59</v>
      </c>
      <c r="U22" s="43" t="n">
        <v>33</v>
      </c>
      <c r="V22" s="43" t="n">
        <v>54</v>
      </c>
      <c r="W22" s="43" t="n">
        <v>45</v>
      </c>
      <c r="X22" s="43" t="n">
        <v>73</v>
      </c>
      <c r="Y22" s="43" t="n">
        <v>33</v>
      </c>
      <c r="Z22" s="43" t="n">
        <v>50</v>
      </c>
      <c r="AA22" s="43" t="n">
        <v>50</v>
      </c>
      <c r="AB22" s="43" t="n">
        <v>50</v>
      </c>
    </row>
    <row r="23" customFormat="false" ht="13.65" hidden="false" customHeight="true" outlineLevel="0" collapsed="false">
      <c r="A23" s="17" t="s">
        <v>4427</v>
      </c>
      <c r="B23" s="43" t="n">
        <v>4</v>
      </c>
      <c r="C23" s="35" t="s">
        <v>1657</v>
      </c>
      <c r="D23" s="35" t="s">
        <v>4404</v>
      </c>
      <c r="E23" s="43" t="n">
        <v>1994</v>
      </c>
      <c r="F23" s="43" t="n">
        <v>10</v>
      </c>
      <c r="G23" s="43" t="n">
        <v>23</v>
      </c>
      <c r="H23" s="43" t="n">
        <v>182</v>
      </c>
      <c r="I23" s="43" t="n">
        <v>73</v>
      </c>
      <c r="J23" s="43" t="n">
        <v>0</v>
      </c>
      <c r="K23" s="43" t="n">
        <v>0</v>
      </c>
      <c r="L23" s="43"/>
      <c r="M23" s="43" t="n">
        <v>54</v>
      </c>
      <c r="N23" s="43" t="n">
        <v>33</v>
      </c>
      <c r="O23" s="43" t="n">
        <v>78</v>
      </c>
      <c r="P23" s="43" t="n">
        <v>52</v>
      </c>
      <c r="Q23" s="43" t="n">
        <v>42</v>
      </c>
      <c r="R23" s="43" t="n">
        <v>33</v>
      </c>
      <c r="S23" s="43" t="n">
        <v>83</v>
      </c>
      <c r="T23" s="43" t="n">
        <v>50</v>
      </c>
      <c r="U23" s="43" t="n">
        <v>59</v>
      </c>
      <c r="V23" s="43" t="n">
        <v>51</v>
      </c>
      <c r="W23" s="43" t="n">
        <v>51</v>
      </c>
      <c r="X23" s="43" t="n">
        <v>51</v>
      </c>
      <c r="Y23" s="43" t="n">
        <v>33</v>
      </c>
      <c r="Z23" s="43" t="n">
        <v>50</v>
      </c>
      <c r="AA23" s="43" t="n">
        <v>50</v>
      </c>
      <c r="AB23" s="43" t="n">
        <v>50</v>
      </c>
    </row>
    <row r="24" customFormat="false" ht="13.65" hidden="false" customHeight="true" outlineLevel="0" collapsed="false">
      <c r="A24" s="44" t="s">
        <v>4428</v>
      </c>
      <c r="B24" s="43" t="n">
        <v>8</v>
      </c>
      <c r="C24" s="35" t="s">
        <v>423</v>
      </c>
      <c r="D24" s="35" t="s">
        <v>4404</v>
      </c>
      <c r="E24" s="43" t="n">
        <v>1994</v>
      </c>
      <c r="F24" s="43" t="n">
        <v>8</v>
      </c>
      <c r="G24" s="43" t="n">
        <v>30</v>
      </c>
      <c r="H24" s="43" t="n">
        <v>265</v>
      </c>
      <c r="I24" s="43" t="n">
        <v>79</v>
      </c>
      <c r="J24" s="43" t="n">
        <v>0</v>
      </c>
      <c r="K24" s="43" t="n">
        <v>0</v>
      </c>
      <c r="L24" s="43"/>
      <c r="M24" s="43" t="n">
        <v>73</v>
      </c>
      <c r="N24" s="43" t="n">
        <v>64</v>
      </c>
      <c r="O24" s="43" t="n">
        <v>45</v>
      </c>
      <c r="P24" s="43" t="n">
        <v>61</v>
      </c>
      <c r="Q24" s="43" t="n">
        <v>89</v>
      </c>
      <c r="R24" s="43" t="n">
        <v>33</v>
      </c>
      <c r="S24" s="43" t="n">
        <v>83</v>
      </c>
      <c r="T24" s="43" t="n">
        <v>62</v>
      </c>
      <c r="U24" s="43" t="n">
        <v>33</v>
      </c>
      <c r="V24" s="43" t="n">
        <v>49</v>
      </c>
      <c r="W24" s="43" t="n">
        <v>47</v>
      </c>
      <c r="X24" s="43" t="n">
        <v>73</v>
      </c>
      <c r="Y24" s="43" t="n">
        <v>33</v>
      </c>
      <c r="Z24" s="43" t="n">
        <v>50</v>
      </c>
      <c r="AA24" s="43" t="n">
        <v>50</v>
      </c>
      <c r="AB24" s="43" t="n">
        <v>50</v>
      </c>
    </row>
    <row r="25" customFormat="false" ht="13.65" hidden="false" customHeight="true" outlineLevel="0" collapsed="false">
      <c r="A25" s="44" t="s">
        <v>4429</v>
      </c>
      <c r="B25" s="43" t="n">
        <v>4</v>
      </c>
      <c r="C25" s="35" t="s">
        <v>262</v>
      </c>
      <c r="D25" s="35" t="s">
        <v>4404</v>
      </c>
      <c r="E25" s="43" t="n">
        <v>1983</v>
      </c>
      <c r="F25" s="43" t="n">
        <v>3</v>
      </c>
      <c r="G25" s="43" t="n">
        <v>24</v>
      </c>
      <c r="H25" s="43" t="n">
        <v>200</v>
      </c>
      <c r="I25" s="43" t="n">
        <v>72</v>
      </c>
      <c r="J25" s="43" t="n">
        <v>0</v>
      </c>
      <c r="K25" s="43" t="n">
        <v>0</v>
      </c>
      <c r="L25" s="43"/>
      <c r="M25" s="43" t="n">
        <v>51</v>
      </c>
      <c r="N25" s="43" t="n">
        <v>33</v>
      </c>
      <c r="O25" s="43" t="n">
        <v>57</v>
      </c>
      <c r="P25" s="43" t="n">
        <v>67</v>
      </c>
      <c r="Q25" s="43" t="n">
        <v>64</v>
      </c>
      <c r="R25" s="43" t="n">
        <v>44</v>
      </c>
      <c r="S25" s="43" t="n">
        <v>84</v>
      </c>
      <c r="T25" s="43" t="n">
        <v>64</v>
      </c>
      <c r="U25" s="43" t="n">
        <v>33</v>
      </c>
      <c r="V25" s="43" t="n">
        <v>66</v>
      </c>
      <c r="W25" s="43" t="n">
        <v>75</v>
      </c>
      <c r="X25" s="43" t="n">
        <v>49</v>
      </c>
      <c r="Y25" s="43" t="n">
        <v>49</v>
      </c>
      <c r="Z25" s="43" t="n">
        <v>50</v>
      </c>
      <c r="AA25" s="43" t="n">
        <v>50</v>
      </c>
      <c r="AB25" s="43" t="n">
        <v>50</v>
      </c>
    </row>
    <row r="26" customFormat="false" ht="13.65" hidden="false" customHeight="true" outlineLevel="0" collapsed="false">
      <c r="A26" s="17" t="s">
        <v>4430</v>
      </c>
      <c r="B26" s="43" t="n">
        <v>3</v>
      </c>
      <c r="C26" s="35" t="s">
        <v>262</v>
      </c>
      <c r="D26" s="35" t="s">
        <v>4404</v>
      </c>
      <c r="E26" s="43" t="n">
        <v>1996</v>
      </c>
      <c r="F26" s="43" t="n">
        <v>1</v>
      </c>
      <c r="G26" s="43" t="n">
        <v>22</v>
      </c>
      <c r="H26" s="43" t="n">
        <v>195</v>
      </c>
      <c r="I26" s="43" t="n">
        <v>70</v>
      </c>
      <c r="J26" s="43" t="n">
        <v>0</v>
      </c>
      <c r="K26" s="43" t="n">
        <v>0</v>
      </c>
      <c r="L26" s="43"/>
      <c r="M26" s="43" t="n">
        <v>59</v>
      </c>
      <c r="N26" s="43" t="n">
        <v>60</v>
      </c>
      <c r="O26" s="43" t="n">
        <v>58</v>
      </c>
      <c r="P26" s="43" t="n">
        <v>65</v>
      </c>
      <c r="Q26" s="43" t="n">
        <v>63</v>
      </c>
      <c r="R26" s="43" t="n">
        <v>53</v>
      </c>
      <c r="S26" s="43" t="n">
        <v>62</v>
      </c>
      <c r="T26" s="43" t="n">
        <v>70</v>
      </c>
      <c r="U26" s="43" t="n">
        <v>57</v>
      </c>
      <c r="V26" s="43" t="n">
        <v>82</v>
      </c>
      <c r="W26" s="43" t="n">
        <v>73</v>
      </c>
      <c r="X26" s="43" t="n">
        <v>54</v>
      </c>
      <c r="Y26" s="43" t="n">
        <v>38</v>
      </c>
      <c r="Z26" s="43" t="n">
        <v>50</v>
      </c>
      <c r="AA26" s="43" t="n">
        <v>50</v>
      </c>
      <c r="AB26" s="43" t="n">
        <v>50</v>
      </c>
    </row>
    <row r="27" customFormat="false" ht="13.65" hidden="false" customHeight="true" outlineLevel="0" collapsed="false">
      <c r="A27" s="17" t="s">
        <v>4431</v>
      </c>
      <c r="B27" s="43" t="n">
        <v>5</v>
      </c>
      <c r="C27" s="35" t="s">
        <v>262</v>
      </c>
      <c r="D27" s="35" t="s">
        <v>4404</v>
      </c>
      <c r="E27" s="43" t="n">
        <v>1993</v>
      </c>
      <c r="F27" s="43" t="n">
        <v>7</v>
      </c>
      <c r="G27" s="43" t="n">
        <v>25</v>
      </c>
      <c r="H27" s="43" t="n">
        <v>210</v>
      </c>
      <c r="I27" s="43" t="n">
        <v>76</v>
      </c>
      <c r="J27" s="43" t="n">
        <v>0</v>
      </c>
      <c r="K27" s="43" t="n">
        <v>0</v>
      </c>
      <c r="L27" s="43"/>
      <c r="M27" s="43" t="n">
        <v>72</v>
      </c>
      <c r="N27" s="43" t="n">
        <v>33</v>
      </c>
      <c r="O27" s="43" t="n">
        <v>33</v>
      </c>
      <c r="P27" s="43" t="n">
        <v>54</v>
      </c>
      <c r="Q27" s="43" t="n">
        <v>68</v>
      </c>
      <c r="R27" s="43" t="n">
        <v>33</v>
      </c>
      <c r="S27" s="43" t="n">
        <v>83</v>
      </c>
      <c r="T27" s="43" t="n">
        <v>48</v>
      </c>
      <c r="U27" s="43" t="n">
        <v>33</v>
      </c>
      <c r="V27" s="43" t="n">
        <v>42</v>
      </c>
      <c r="W27" s="43" t="n">
        <v>59</v>
      </c>
      <c r="X27" s="43" t="n">
        <v>51</v>
      </c>
      <c r="Y27" s="43" t="n">
        <v>33</v>
      </c>
      <c r="Z27" s="43" t="n">
        <v>50</v>
      </c>
      <c r="AA27" s="43" t="n">
        <v>50</v>
      </c>
      <c r="AB27" s="43" t="n">
        <v>50</v>
      </c>
    </row>
    <row r="28" customFormat="false" ht="13.65" hidden="false" customHeight="true" outlineLevel="0" collapsed="false">
      <c r="A28" s="17" t="s">
        <v>4432</v>
      </c>
      <c r="B28" s="43" t="n">
        <v>5</v>
      </c>
      <c r="C28" s="35" t="s">
        <v>423</v>
      </c>
      <c r="D28" s="35" t="s">
        <v>4404</v>
      </c>
      <c r="E28" s="43" t="n">
        <v>1991</v>
      </c>
      <c r="F28" s="43" t="n">
        <v>3</v>
      </c>
      <c r="G28" s="43" t="n">
        <v>17</v>
      </c>
      <c r="H28" s="43" t="n">
        <v>200</v>
      </c>
      <c r="I28" s="43" t="n">
        <v>75</v>
      </c>
      <c r="J28" s="43" t="n">
        <v>0</v>
      </c>
      <c r="K28" s="43" t="n">
        <v>0</v>
      </c>
      <c r="L28" s="43"/>
      <c r="M28" s="43" t="n">
        <v>64</v>
      </c>
      <c r="N28" s="43" t="n">
        <v>61</v>
      </c>
      <c r="O28" s="43" t="n">
        <v>61</v>
      </c>
      <c r="P28" s="43" t="n">
        <v>62</v>
      </c>
      <c r="Q28" s="43" t="n">
        <v>57</v>
      </c>
      <c r="R28" s="43" t="n">
        <v>33</v>
      </c>
      <c r="S28" s="43" t="n">
        <v>77</v>
      </c>
      <c r="T28" s="43" t="n">
        <v>57</v>
      </c>
      <c r="U28" s="43" t="n">
        <v>37</v>
      </c>
      <c r="V28" s="43" t="n">
        <v>56</v>
      </c>
      <c r="W28" s="43" t="n">
        <v>52</v>
      </c>
      <c r="X28" s="43" t="n">
        <v>54</v>
      </c>
      <c r="Y28" s="43" t="n">
        <v>33</v>
      </c>
      <c r="Z28" s="43" t="n">
        <v>50</v>
      </c>
      <c r="AA28" s="43" t="n">
        <v>50</v>
      </c>
      <c r="AB28" s="43" t="n">
        <v>50</v>
      </c>
    </row>
    <row r="29" customFormat="false" ht="13.65" hidden="false" customHeight="true" outlineLevel="0" collapsed="false">
      <c r="A29" s="17" t="s">
        <v>4433</v>
      </c>
      <c r="B29" s="43" t="n">
        <v>2</v>
      </c>
      <c r="C29" s="35" t="s">
        <v>262</v>
      </c>
      <c r="D29" s="35" t="s">
        <v>4404</v>
      </c>
      <c r="E29" s="43" t="n">
        <v>1991</v>
      </c>
      <c r="F29" s="43" t="n">
        <v>5</v>
      </c>
      <c r="G29" s="43" t="n">
        <v>13</v>
      </c>
      <c r="H29" s="43" t="n">
        <v>203</v>
      </c>
      <c r="I29" s="43" t="n">
        <v>74</v>
      </c>
      <c r="J29" s="43" t="n">
        <v>0</v>
      </c>
      <c r="K29" s="43" t="n">
        <v>0</v>
      </c>
      <c r="L29" s="43"/>
      <c r="M29" s="43" t="n">
        <v>69</v>
      </c>
      <c r="N29" s="43" t="n">
        <v>33</v>
      </c>
      <c r="O29" s="43" t="n">
        <v>52</v>
      </c>
      <c r="P29" s="43" t="n">
        <v>43</v>
      </c>
      <c r="Q29" s="43" t="n">
        <v>63</v>
      </c>
      <c r="R29" s="43" t="n">
        <v>33</v>
      </c>
      <c r="S29" s="43" t="n">
        <v>83</v>
      </c>
      <c r="T29" s="43" t="n">
        <v>44</v>
      </c>
      <c r="U29" s="43" t="n">
        <v>33</v>
      </c>
      <c r="V29" s="43" t="n">
        <v>42</v>
      </c>
      <c r="W29" s="43" t="n">
        <v>51</v>
      </c>
      <c r="X29" s="43" t="n">
        <v>45</v>
      </c>
      <c r="Y29" s="43" t="n">
        <v>33</v>
      </c>
      <c r="Z29" s="43" t="n">
        <v>50</v>
      </c>
      <c r="AA29" s="43" t="n">
        <v>50</v>
      </c>
      <c r="AB29" s="43" t="n">
        <v>50</v>
      </c>
    </row>
    <row r="30" customFormat="false" ht="13.65" hidden="false" customHeight="true" outlineLevel="0" collapsed="false">
      <c r="A30" s="17" t="s">
        <v>4434</v>
      </c>
      <c r="B30" s="43" t="n">
        <v>6</v>
      </c>
      <c r="C30" s="35" t="s">
        <v>262</v>
      </c>
      <c r="D30" s="35" t="s">
        <v>4404</v>
      </c>
      <c r="E30" s="43" t="n">
        <v>1985</v>
      </c>
      <c r="F30" s="43" t="n">
        <v>9</v>
      </c>
      <c r="G30" s="43" t="n">
        <v>8</v>
      </c>
      <c r="H30" s="43" t="n">
        <v>195</v>
      </c>
      <c r="I30" s="43" t="n">
        <v>74</v>
      </c>
      <c r="J30" s="43" t="n">
        <v>0</v>
      </c>
      <c r="K30" s="43" t="n">
        <v>0</v>
      </c>
      <c r="L30" s="43"/>
      <c r="M30" s="43" t="n">
        <v>54</v>
      </c>
      <c r="N30" s="43" t="n">
        <v>33</v>
      </c>
      <c r="O30" s="43" t="n">
        <v>89</v>
      </c>
      <c r="P30" s="43" t="n">
        <v>55</v>
      </c>
      <c r="Q30" s="43" t="n">
        <v>53</v>
      </c>
      <c r="R30" s="43" t="n">
        <v>33</v>
      </c>
      <c r="S30" s="43" t="n">
        <v>77</v>
      </c>
      <c r="T30" s="43" t="n">
        <v>50</v>
      </c>
      <c r="U30" s="43" t="n">
        <v>59</v>
      </c>
      <c r="V30" s="43" t="n">
        <v>59</v>
      </c>
      <c r="W30" s="43" t="n">
        <v>46</v>
      </c>
      <c r="X30" s="43" t="n">
        <v>39</v>
      </c>
      <c r="Y30" s="43" t="n">
        <v>33</v>
      </c>
      <c r="Z30" s="43" t="n">
        <v>50</v>
      </c>
      <c r="AA30" s="43" t="n">
        <v>50</v>
      </c>
      <c r="AB30" s="43" t="n">
        <v>50</v>
      </c>
    </row>
    <row r="31" customFormat="false" ht="13.65" hidden="false" customHeight="true" outlineLevel="0" collapsed="false">
      <c r="A31" s="44" t="s">
        <v>4435</v>
      </c>
      <c r="B31" s="43" t="n">
        <v>3</v>
      </c>
      <c r="C31" s="35" t="s">
        <v>262</v>
      </c>
      <c r="D31" s="35" t="s">
        <v>4404</v>
      </c>
      <c r="E31" s="43" t="n">
        <v>1980</v>
      </c>
      <c r="F31" s="43" t="n">
        <v>5</v>
      </c>
      <c r="G31" s="43" t="n">
        <v>9</v>
      </c>
      <c r="H31" s="43" t="n">
        <v>205</v>
      </c>
      <c r="I31" s="43" t="n">
        <v>71</v>
      </c>
      <c r="J31" s="43" t="n">
        <v>0</v>
      </c>
      <c r="K31" s="43" t="n">
        <v>0</v>
      </c>
      <c r="L31" s="43"/>
      <c r="M31" s="43" t="n">
        <v>60</v>
      </c>
      <c r="N31" s="43" t="n">
        <v>65</v>
      </c>
      <c r="O31" s="43" t="n">
        <v>39</v>
      </c>
      <c r="P31" s="43" t="n">
        <v>54</v>
      </c>
      <c r="Q31" s="43" t="n">
        <v>73</v>
      </c>
      <c r="R31" s="43" t="n">
        <v>33</v>
      </c>
      <c r="S31" s="43" t="n">
        <v>76</v>
      </c>
      <c r="T31" s="43" t="n">
        <v>46</v>
      </c>
      <c r="U31" s="43" t="n">
        <v>77</v>
      </c>
      <c r="V31" s="43" t="n">
        <v>45</v>
      </c>
      <c r="W31" s="43" t="n">
        <v>50</v>
      </c>
      <c r="X31" s="43" t="n">
        <v>60</v>
      </c>
      <c r="Y31" s="43" t="n">
        <v>33</v>
      </c>
      <c r="Z31" s="43" t="n">
        <v>50</v>
      </c>
      <c r="AA31" s="43" t="n">
        <v>50</v>
      </c>
      <c r="AB31" s="43" t="n">
        <v>50</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9.xml><?xml version="1.0" encoding="utf-8"?>
<worksheet xmlns="http://schemas.openxmlformats.org/spreadsheetml/2006/main" xmlns:r="http://schemas.openxmlformats.org/officeDocument/2006/relationships">
  <sheetPr filterMode="false">
    <pageSetUpPr fitToPage="true"/>
  </sheetPr>
  <dimension ref="A1:F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1" min="1" style="6" width="19.9795918367347"/>
    <col collapsed="false" hidden="false" max="2" min="2" style="6" width="7.02040816326531"/>
    <col collapsed="false" hidden="false" max="3" min="3" style="6" width="8.10204081632653"/>
    <col collapsed="false" hidden="false" max="4" min="4" style="6" width="6.3469387755102"/>
    <col collapsed="false" hidden="false" max="5" min="5" style="6" width="8.23469387755102"/>
    <col collapsed="false" hidden="false" max="6" min="6" style="6" width="7.29081632653061"/>
    <col collapsed="false" hidden="false" max="256" min="7" style="6" width="16.0663265306122"/>
  </cols>
  <sheetData>
    <row r="1" customFormat="false" ht="13.2" hidden="false" customHeight="true" outlineLevel="0" collapsed="false">
      <c r="A1" s="7" t="s">
        <v>4436</v>
      </c>
      <c r="B1" s="7" t="s">
        <v>4437</v>
      </c>
      <c r="C1" s="7" t="s">
        <v>4438</v>
      </c>
      <c r="D1" s="7" t="s">
        <v>4439</v>
      </c>
      <c r="E1" s="7" t="s">
        <v>4440</v>
      </c>
      <c r="F1" s="7" t="s">
        <v>4441</v>
      </c>
    </row>
    <row r="2" customFormat="false" ht="13.2" hidden="false" customHeight="true" outlineLevel="0" collapsed="false">
      <c r="A2" s="17" t="s">
        <v>265</v>
      </c>
      <c r="B2" s="37" t="n">
        <f aca="false">VLOOKUP((TOT!BM4*60)/TOT!AK4,'CK - HITS'!$A$3:$B$69,2)</f>
        <v>95</v>
      </c>
      <c r="C2" s="37" t="n">
        <f aca="false">IF(TOT!AK4&lt;400,IF(B2&gt;80,80,B2),B2)</f>
        <v>80</v>
      </c>
      <c r="D2" s="37" t="n">
        <f aca="false">IF(TOT!AK4&lt;200,IF(B2&gt;73,73,B2),B2)</f>
        <v>73</v>
      </c>
      <c r="E2" s="37" t="n">
        <f aca="false">IF(TOT!AK4&lt;400,IF(D2&lt;60,60,D2),D2)</f>
        <v>73</v>
      </c>
      <c r="F2" s="37" t="n">
        <f aca="false">IF(TOT!AK4&lt;200,IF(E2&lt;53,53,E2),E2)</f>
        <v>73</v>
      </c>
    </row>
    <row r="3" customFormat="false" ht="13" hidden="false" customHeight="true" outlineLevel="0" collapsed="false">
      <c r="A3" s="17" t="s">
        <v>275</v>
      </c>
      <c r="B3" s="37" t="n">
        <f aca="false">VLOOKUP((TOT!BM5*60)/TOT!AK5,'CK - HITS'!$A$3:$B$69,2)</f>
        <v>45</v>
      </c>
      <c r="C3" s="37" t="n">
        <f aca="false">IF(TOT!AK5&lt;400,IF(B3&gt;80,80,B3),B3)</f>
        <v>45</v>
      </c>
      <c r="D3" s="37" t="n">
        <f aca="false">IF(TOT!AK5&lt;200,IF(B3&gt;73,73,B3),B3)</f>
        <v>45</v>
      </c>
      <c r="E3" s="37" t="n">
        <f aca="false">IF(TOT!AK5&lt;400,IF(D3&lt;60,60,D3),D3)</f>
        <v>45</v>
      </c>
      <c r="F3" s="37" t="n">
        <f aca="false">IF(TOT!AK5&lt;200,IF(E3&lt;53,53,E3),E3)</f>
        <v>45</v>
      </c>
    </row>
    <row r="4" customFormat="false" ht="13" hidden="false" customHeight="true" outlineLevel="0" collapsed="false">
      <c r="A4" s="17" t="s">
        <v>285</v>
      </c>
      <c r="B4" s="37" t="n">
        <f aca="false">VLOOKUP((TOT!BM6*60)/TOT!AK6,'CK - HITS'!$A$3:$B$69,2)</f>
        <v>33</v>
      </c>
      <c r="C4" s="37" t="n">
        <f aca="false">IF(TOT!AK6&lt;400,IF(B4&gt;80,80,B4),B4)</f>
        <v>33</v>
      </c>
      <c r="D4" s="37" t="n">
        <f aca="false">IF(TOT!AK6&lt;200,IF(B4&gt;73,73,B4),B4)</f>
        <v>33</v>
      </c>
      <c r="E4" s="37" t="n">
        <f aca="false">IF(TOT!AK6&lt;400,IF(D4&lt;60,60,D4),D4)</f>
        <v>60</v>
      </c>
      <c r="F4" s="37" t="n">
        <f aca="false">IF(TOT!AK6&lt;200,IF(E4&lt;53,53,E4),E4)</f>
        <v>60</v>
      </c>
    </row>
    <row r="5" customFormat="false" ht="13" hidden="false" customHeight="true" outlineLevel="0" collapsed="false">
      <c r="A5" s="17" t="s">
        <v>291</v>
      </c>
      <c r="B5" s="37" t="n">
        <f aca="false">VLOOKUP((TOT!BM7*60)/TOT!AK7,'CK - HITS'!$A$3:$B$69,2)</f>
        <v>39</v>
      </c>
      <c r="C5" s="37" t="n">
        <f aca="false">IF(TOT!AK7&lt;400,IF(B5&gt;80,80,B5),B5)</f>
        <v>39</v>
      </c>
      <c r="D5" s="37" t="n">
        <f aca="false">IF(TOT!AK7&lt;200,IF(B5&gt;73,73,B5),B5)</f>
        <v>39</v>
      </c>
      <c r="E5" s="37" t="n">
        <f aca="false">IF(TOT!AK7&lt;400,IF(D5&lt;60,60,D5),D5)</f>
        <v>60</v>
      </c>
      <c r="F5" s="37" t="n">
        <f aca="false">IF(TOT!AK7&lt;200,IF(E5&lt;53,53,E5),E5)</f>
        <v>60</v>
      </c>
    </row>
    <row r="6" customFormat="false" ht="13" hidden="false" customHeight="true" outlineLevel="0" collapsed="false">
      <c r="A6" s="17" t="s">
        <v>297</v>
      </c>
      <c r="B6" s="37" t="n">
        <f aca="false">VLOOKUP((TOT!BM8*60)/TOT!AK8,'CK - HITS'!$A$3:$B$69,2)</f>
        <v>97</v>
      </c>
      <c r="C6" s="37" t="n">
        <f aca="false">IF(TOT!AK8&lt;400,IF(B6&gt;80,80,B6),B6)</f>
        <v>80</v>
      </c>
      <c r="D6" s="37" t="n">
        <f aca="false">IF(TOT!AK8&lt;200,IF(B6&gt;73,73,B6),B6)</f>
        <v>73</v>
      </c>
      <c r="E6" s="37" t="n">
        <f aca="false">IF(TOT!AK8&lt;400,IF(D6&lt;60,60,D6),D6)</f>
        <v>73</v>
      </c>
      <c r="F6" s="37" t="n">
        <f aca="false">IF(TOT!AK8&lt;200,IF(E6&lt;53,53,E6),E6)</f>
        <v>73</v>
      </c>
    </row>
    <row r="7" customFormat="false" ht="13" hidden="false" customHeight="true" outlineLevel="0" collapsed="false">
      <c r="A7" s="17" t="s">
        <v>304</v>
      </c>
      <c r="B7" s="37" t="n">
        <f aca="false">VLOOKUP((TOT!BM9*60)/TOT!AK9,'CK - HITS'!$A$3:$B$69,2)</f>
        <v>87</v>
      </c>
      <c r="C7" s="37" t="n">
        <f aca="false">IF(TOT!AK9&lt;400,IF(B7&gt;80,80,B7),B7)</f>
        <v>80</v>
      </c>
      <c r="D7" s="37" t="n">
        <f aca="false">IF(TOT!AK9&lt;200,IF(B7&gt;73,73,B7),B7)</f>
        <v>87</v>
      </c>
      <c r="E7" s="37" t="n">
        <f aca="false">IF(TOT!AK9&lt;400,IF(D7&lt;60,60,D7),D7)</f>
        <v>87</v>
      </c>
      <c r="F7" s="37" t="n">
        <f aca="false">IF(TOT!AK9&lt;200,IF(E7&lt;53,53,E7),E7)</f>
        <v>87</v>
      </c>
    </row>
    <row r="8" customFormat="false" ht="13" hidden="false" customHeight="true" outlineLevel="0" collapsed="false">
      <c r="A8" s="17" t="s">
        <v>311</v>
      </c>
      <c r="B8" s="37" t="n">
        <f aca="false">VLOOKUP((TOT!BM10*60)/TOT!AK10,'CK - HITS'!$A$3:$B$69,2)</f>
        <v>42</v>
      </c>
      <c r="C8" s="37" t="n">
        <f aca="false">IF(TOT!AK10&lt;400,IF(B8&gt;80,80,B8),B8)</f>
        <v>42</v>
      </c>
      <c r="D8" s="37" t="n">
        <f aca="false">IF(TOT!AK10&lt;200,IF(B8&gt;73,73,B8),B8)</f>
        <v>42</v>
      </c>
      <c r="E8" s="37" t="n">
        <f aca="false">IF(TOT!AK10&lt;400,IF(D8&lt;60,60,D8),D8)</f>
        <v>60</v>
      </c>
      <c r="F8" s="37" t="n">
        <f aca="false">IF(TOT!AK10&lt;200,IF(E8&lt;53,53,E8),E8)</f>
        <v>60</v>
      </c>
    </row>
    <row r="9" customFormat="false" ht="13" hidden="false" customHeight="true" outlineLevel="0" collapsed="false">
      <c r="A9" s="17" t="s">
        <v>317</v>
      </c>
      <c r="B9" s="37" t="n">
        <f aca="false">VLOOKUP((TOT!BM11*60)/TOT!AK11,'CK - HITS'!$A$3:$B$69,2)</f>
        <v>49</v>
      </c>
      <c r="C9" s="37" t="n">
        <f aca="false">IF(TOT!AK11&lt;400,IF(B9&gt;80,80,B9),B9)</f>
        <v>49</v>
      </c>
      <c r="D9" s="37" t="n">
        <f aca="false">IF(TOT!AK11&lt;200,IF(B9&gt;73,73,B9),B9)</f>
        <v>49</v>
      </c>
      <c r="E9" s="37" t="n">
        <f aca="false">IF(TOT!AK11&lt;400,IF(D9&lt;60,60,D9),D9)</f>
        <v>49</v>
      </c>
      <c r="F9" s="37" t="n">
        <f aca="false">IF(TOT!AK11&lt;200,IF(E9&lt;53,53,E9),E9)</f>
        <v>49</v>
      </c>
    </row>
    <row r="10" customFormat="false" ht="13" hidden="false" customHeight="true" outlineLevel="0" collapsed="false">
      <c r="A10" s="17" t="s">
        <v>323</v>
      </c>
      <c r="B10" s="37" t="n">
        <f aca="false">VLOOKUP((TOT!BM12*60)/TOT!AK12,'CK - HITS'!$A$3:$B$69,2)</f>
        <v>90</v>
      </c>
      <c r="C10" s="37" t="n">
        <f aca="false">IF(TOT!AK12&lt;400,IF(B10&gt;80,80,B10),B10)</f>
        <v>90</v>
      </c>
      <c r="D10" s="37" t="n">
        <f aca="false">IF(TOT!AK12&lt;200,IF(B10&gt;73,73,B10),B10)</f>
        <v>90</v>
      </c>
      <c r="E10" s="37" t="n">
        <f aca="false">IF(TOT!AK12&lt;400,IF(D10&lt;60,60,D10),D10)</f>
        <v>90</v>
      </c>
      <c r="F10" s="37" t="n">
        <f aca="false">IF(TOT!AK12&lt;200,IF(E10&lt;53,53,E10),E10)</f>
        <v>90</v>
      </c>
    </row>
    <row r="11" customFormat="false" ht="13" hidden="false" customHeight="true" outlineLevel="0" collapsed="false">
      <c r="A11" s="17" t="s">
        <v>330</v>
      </c>
      <c r="B11" s="37" t="n">
        <f aca="false">VLOOKUP((TOT!BM13*60)/TOT!AK13,'CK - HITS'!$A$3:$B$69,2)</f>
        <v>91</v>
      </c>
      <c r="C11" s="37" t="n">
        <f aca="false">IF(TOT!AK13&lt;400,IF(B11&gt;80,80,B11),B11)</f>
        <v>91</v>
      </c>
      <c r="D11" s="37" t="n">
        <f aca="false">IF(TOT!AK13&lt;200,IF(B11&gt;73,73,B11),B11)</f>
        <v>91</v>
      </c>
      <c r="E11" s="37" t="n">
        <f aca="false">IF(TOT!AK13&lt;400,IF(D11&lt;60,60,D11),D11)</f>
        <v>91</v>
      </c>
      <c r="F11" s="37" t="n">
        <f aca="false">IF(TOT!AK13&lt;200,IF(E11&lt;53,53,E11),E11)</f>
        <v>91</v>
      </c>
    </row>
    <row r="12" customFormat="false" ht="13" hidden="false" customHeight="true" outlineLevel="0" collapsed="false">
      <c r="A12" s="17" t="s">
        <v>336</v>
      </c>
      <c r="B12" s="37" t="n">
        <f aca="false">VLOOKUP((TOT!BM14*60)/TOT!AK14,'CK - HITS'!$A$3:$B$69,2)</f>
        <v>83</v>
      </c>
      <c r="C12" s="37" t="n">
        <f aca="false">IF(TOT!AK14&lt;400,IF(B12&gt;80,80,B12),B12)</f>
        <v>83</v>
      </c>
      <c r="D12" s="37" t="n">
        <f aca="false">IF(TOT!AK14&lt;200,IF(B12&gt;73,73,B12),B12)</f>
        <v>83</v>
      </c>
      <c r="E12" s="37" t="n">
        <f aca="false">IF(TOT!AK14&lt;400,IF(D12&lt;60,60,D12),D12)</f>
        <v>83</v>
      </c>
      <c r="F12" s="37" t="n">
        <f aca="false">IF(TOT!AK14&lt;200,IF(E12&lt;53,53,E12),E12)</f>
        <v>83</v>
      </c>
    </row>
    <row r="13" customFormat="false" ht="13" hidden="false" customHeight="true" outlineLevel="0" collapsed="false">
      <c r="A13" s="17" t="s">
        <v>342</v>
      </c>
      <c r="B13" s="37" t="n">
        <f aca="false">VLOOKUP((TOT!BM15*60)/TOT!AK15,'CK - HITS'!$A$3:$B$69,2)</f>
        <v>60</v>
      </c>
      <c r="C13" s="37" t="n">
        <f aca="false">IF(TOT!AK15&lt;400,IF(B13&gt;80,80,B13),B13)</f>
        <v>60</v>
      </c>
      <c r="D13" s="37" t="n">
        <f aca="false">IF(TOT!AK15&lt;200,IF(B13&gt;73,73,B13),B13)</f>
        <v>60</v>
      </c>
      <c r="E13" s="37" t="n">
        <f aca="false">IF(TOT!AK15&lt;400,IF(D13&lt;60,60,D13),D13)</f>
        <v>60</v>
      </c>
      <c r="F13" s="37" t="n">
        <f aca="false">IF(TOT!AK15&lt;200,IF(E13&lt;53,53,E13),E13)</f>
        <v>60</v>
      </c>
    </row>
    <row r="14" customFormat="false" ht="13" hidden="false" customHeight="true" outlineLevel="0" collapsed="false">
      <c r="A14" s="17" t="s">
        <v>348</v>
      </c>
      <c r="B14" s="37" t="n">
        <f aca="false">VLOOKUP((TOT!BM16*60)/TOT!AK16,'CK - HITS'!$A$3:$B$69,2)</f>
        <v>67</v>
      </c>
      <c r="C14" s="37" t="n">
        <f aca="false">IF(TOT!AK16&lt;400,IF(B14&gt;80,80,B14),B14)</f>
        <v>67</v>
      </c>
      <c r="D14" s="37" t="n">
        <f aca="false">IF(TOT!AK16&lt;200,IF(B14&gt;73,73,B14),B14)</f>
        <v>67</v>
      </c>
      <c r="E14" s="37" t="n">
        <f aca="false">IF(TOT!AK16&lt;400,IF(D14&lt;60,60,D14),D14)</f>
        <v>67</v>
      </c>
      <c r="F14" s="37" t="n">
        <f aca="false">IF(TOT!AK16&lt;200,IF(E14&lt;53,53,E14),E14)</f>
        <v>67</v>
      </c>
    </row>
    <row r="15" customFormat="false" ht="13" hidden="false" customHeight="true" outlineLevel="0" collapsed="false">
      <c r="A15" s="17" t="s">
        <v>355</v>
      </c>
      <c r="B15" s="37" t="n">
        <f aca="false">VLOOKUP((TOT!BM17*60)/TOT!AK17,'CK - HITS'!$A$3:$B$69,2)</f>
        <v>82</v>
      </c>
      <c r="C15" s="37" t="n">
        <f aca="false">IF(TOT!AK17&lt;400,IF(B15&gt;80,80,B15),B15)</f>
        <v>80</v>
      </c>
      <c r="D15" s="37" t="n">
        <f aca="false">IF(TOT!AK17&lt;200,IF(B15&gt;73,73,B15),B15)</f>
        <v>82</v>
      </c>
      <c r="E15" s="37" t="n">
        <f aca="false">IF(TOT!AK17&lt;400,IF(D15&lt;60,60,D15),D15)</f>
        <v>82</v>
      </c>
      <c r="F15" s="37" t="n">
        <f aca="false">IF(TOT!AK17&lt;200,IF(E15&lt;53,53,E15),E15)</f>
        <v>82</v>
      </c>
    </row>
    <row r="16" customFormat="false" ht="13" hidden="false" customHeight="true" outlineLevel="0" collapsed="false">
      <c r="A16" s="17" t="s">
        <v>362</v>
      </c>
      <c r="B16" s="37" t="n">
        <f aca="false">VLOOKUP((TOT!BM18*60)/TOT!AK18,'CK - HITS'!$A$3:$B$69,2)</f>
        <v>56</v>
      </c>
      <c r="C16" s="37" t="n">
        <f aca="false">IF(TOT!AK18&lt;400,IF(B16&gt;80,80,B16),B16)</f>
        <v>56</v>
      </c>
      <c r="D16" s="37" t="n">
        <f aca="false">IF(TOT!AK18&lt;200,IF(B16&gt;73,73,B16),B16)</f>
        <v>56</v>
      </c>
      <c r="E16" s="37" t="n">
        <f aca="false">IF(TOT!AK18&lt;400,IF(D16&lt;60,60,D16),D16)</f>
        <v>56</v>
      </c>
      <c r="F16" s="37" t="n">
        <f aca="false">IF(TOT!AK18&lt;200,IF(E16&lt;53,53,E16),E16)</f>
        <v>56</v>
      </c>
    </row>
    <row r="17" customFormat="false" ht="13" hidden="false" customHeight="true" outlineLevel="0" collapsed="false">
      <c r="A17" s="17" t="s">
        <v>368</v>
      </c>
      <c r="B17" s="37" t="n">
        <f aca="false">VLOOKUP((TOT!BM19*60)/TOT!AK19,'CK - HITS'!$A$3:$B$69,2)</f>
        <v>36</v>
      </c>
      <c r="C17" s="37" t="n">
        <f aca="false">IF(TOT!AK19&lt;400,IF(B17&gt;80,80,B17),B17)</f>
        <v>36</v>
      </c>
      <c r="D17" s="37" t="n">
        <f aca="false">IF(TOT!AK19&lt;200,IF(B17&gt;73,73,B17),B17)</f>
        <v>36</v>
      </c>
      <c r="E17" s="37" t="n">
        <f aca="false">IF(TOT!AK19&lt;400,IF(D17&lt;60,60,D17),D17)</f>
        <v>36</v>
      </c>
      <c r="F17" s="37" t="n">
        <f aca="false">IF(TOT!AK19&lt;200,IF(E17&lt;53,53,E17),E17)</f>
        <v>36</v>
      </c>
    </row>
    <row r="18" customFormat="false" ht="13" hidden="false" customHeight="true" outlineLevel="0" collapsed="false">
      <c r="A18" s="17" t="s">
        <v>374</v>
      </c>
      <c r="B18" s="37" t="n">
        <f aca="false">VLOOKUP((TOT!BM20*60)/TOT!AK20,'CK - HITS'!$A$3:$B$69,2)</f>
        <v>33</v>
      </c>
      <c r="C18" s="37" t="n">
        <f aca="false">IF(TOT!AK20&lt;400,IF(B18&gt;80,80,B18),B18)</f>
        <v>33</v>
      </c>
      <c r="D18" s="37" t="n">
        <f aca="false">IF(TOT!AK20&lt;200,IF(B18&gt;73,73,B18),B18)</f>
        <v>33</v>
      </c>
      <c r="E18" s="37" t="n">
        <f aca="false">IF(TOT!AK20&lt;400,IF(D18&lt;60,60,D18),D18)</f>
        <v>60</v>
      </c>
      <c r="F18" s="37" t="n">
        <f aca="false">IF(TOT!AK20&lt;200,IF(E18&lt;53,53,E18),E18)</f>
        <v>60</v>
      </c>
    </row>
    <row r="19" customFormat="false" ht="13" hidden="false" customHeight="true" outlineLevel="0" collapsed="false">
      <c r="A19" s="17" t="s">
        <v>381</v>
      </c>
      <c r="B19" s="37" t="n">
        <f aca="false">VLOOKUP((TOT!BM21*60)/TOT!AK21,'CK - HITS'!$A$3:$B$69,2)</f>
        <v>91</v>
      </c>
      <c r="C19" s="37" t="n">
        <f aca="false">IF(TOT!AK21&lt;400,IF(B19&gt;80,80,B19),B19)</f>
        <v>91</v>
      </c>
      <c r="D19" s="37" t="n">
        <f aca="false">IF(TOT!AK21&lt;200,IF(B19&gt;73,73,B19),B19)</f>
        <v>91</v>
      </c>
      <c r="E19" s="37" t="n">
        <f aca="false">IF(TOT!AK21&lt;400,IF(D19&lt;60,60,D19),D19)</f>
        <v>91</v>
      </c>
      <c r="F19" s="37" t="n">
        <f aca="false">IF(TOT!AK21&lt;200,IF(E19&lt;53,53,E19),E19)</f>
        <v>91</v>
      </c>
    </row>
    <row r="20" customFormat="false" ht="13" hidden="false" customHeight="true" outlineLevel="0" collapsed="false">
      <c r="A20" s="17" t="s">
        <v>387</v>
      </c>
      <c r="B20" s="37" t="n">
        <f aca="false">VLOOKUP((TOT!BM22*60)/TOT!AK22,'CK - HITS'!$A$3:$B$69,2)</f>
        <v>33</v>
      </c>
      <c r="C20" s="37" t="n">
        <f aca="false">IF(TOT!AK22&lt;400,IF(B20&gt;80,80,B20),B20)</f>
        <v>33</v>
      </c>
      <c r="D20" s="37" t="n">
        <f aca="false">IF(TOT!AK22&lt;200,IF(B20&gt;73,73,B20),B20)</f>
        <v>33</v>
      </c>
      <c r="E20" s="37" t="n">
        <f aca="false">IF(TOT!AK22&lt;400,IF(D20&lt;60,60,D20),D20)</f>
        <v>60</v>
      </c>
      <c r="F20" s="37" t="n">
        <f aca="false">IF(TOT!AK22&lt;200,IF(E20&lt;53,53,E20),E20)</f>
        <v>60</v>
      </c>
    </row>
    <row r="21" customFormat="false" ht="13" hidden="false" customHeight="true" outlineLevel="0" collapsed="false">
      <c r="A21" s="17" t="s">
        <v>391</v>
      </c>
      <c r="B21" s="37" t="n">
        <f aca="false">VLOOKUP((TOT!BM23*60)/TOT!AK23,'CK - HITS'!$A$3:$B$69,2)</f>
        <v>66</v>
      </c>
      <c r="C21" s="37" t="n">
        <f aca="false">IF(TOT!AK23&lt;400,IF(B21&gt;80,80,B21),B21)</f>
        <v>66</v>
      </c>
      <c r="D21" s="37" t="n">
        <f aca="false">IF(TOT!AK23&lt;200,IF(B21&gt;73,73,B21),B21)</f>
        <v>66</v>
      </c>
      <c r="E21" s="37" t="n">
        <f aca="false">IF(TOT!AK23&lt;400,IF(D21&lt;60,60,D21),D21)</f>
        <v>66</v>
      </c>
      <c r="F21" s="37" t="n">
        <f aca="false">IF(TOT!AK23&lt;200,IF(E21&lt;53,53,E21),E21)</f>
        <v>66</v>
      </c>
    </row>
    <row r="22" customFormat="false" ht="13" hidden="false" customHeight="true" outlineLevel="0" collapsed="false">
      <c r="A22" s="17" t="s">
        <v>395</v>
      </c>
      <c r="B22" s="37" t="n">
        <f aca="false">VLOOKUP((TOT!BM24*60)/TOT!AK24,'CK - HITS'!$A$3:$B$69,2)</f>
        <v>43</v>
      </c>
      <c r="C22" s="37" t="n">
        <f aca="false">IF(TOT!AK24&lt;400,IF(B22&gt;80,80,B22),B22)</f>
        <v>43</v>
      </c>
      <c r="D22" s="37" t="n">
        <f aca="false">IF(TOT!AK24&lt;200,IF(B22&gt;73,73,B22),B22)</f>
        <v>43</v>
      </c>
      <c r="E22" s="37" t="n">
        <f aca="false">IF(TOT!AK24&lt;400,IF(D22&lt;60,60,D22),D22)</f>
        <v>43</v>
      </c>
      <c r="F22" s="37" t="n">
        <f aca="false">IF(TOT!AK24&lt;200,IF(E22&lt;53,53,E22),E22)</f>
        <v>43</v>
      </c>
    </row>
    <row r="23" customFormat="false" ht="13" hidden="false" customHeight="true" outlineLevel="0" collapsed="false">
      <c r="A23" s="17" t="s">
        <v>400</v>
      </c>
      <c r="B23" s="37" t="n">
        <f aca="false">VLOOKUP((TOT!BM25*60)/TOT!AK25,'CK - HITS'!$A$3:$B$69,2)</f>
        <v>93</v>
      </c>
      <c r="C23" s="37" t="n">
        <f aca="false">IF(TOT!AK25&lt;400,IF(B23&gt;80,80,B23),B23)</f>
        <v>80</v>
      </c>
      <c r="D23" s="37" t="n">
        <f aca="false">IF(TOT!AK25&lt;200,IF(B23&gt;73,73,B23),B23)</f>
        <v>73</v>
      </c>
      <c r="E23" s="37" t="n">
        <f aca="false">IF(TOT!AK25&lt;400,IF(D23&lt;60,60,D23),D23)</f>
        <v>73</v>
      </c>
      <c r="F23" s="37" t="n">
        <f aca="false">IF(TOT!AK25&lt;200,IF(E23&lt;53,53,E23),E23)</f>
        <v>73</v>
      </c>
    </row>
    <row r="24" customFormat="false" ht="13" hidden="false" customHeight="true" outlineLevel="0" collapsed="false">
      <c r="A24" s="17" t="s">
        <v>406</v>
      </c>
      <c r="B24" s="37" t="n">
        <f aca="false">VLOOKUP((TOT!BM26*60)/TOT!AK26,'CK - HITS'!$A$3:$B$69,2)</f>
        <v>39</v>
      </c>
      <c r="C24" s="37" t="n">
        <f aca="false">IF(TOT!AK26&lt;400,IF(B24&gt;80,80,B24),B24)</f>
        <v>39</v>
      </c>
      <c r="D24" s="37" t="n">
        <f aca="false">IF(TOT!AK26&lt;200,IF(B24&gt;73,73,B24),B24)</f>
        <v>39</v>
      </c>
      <c r="E24" s="37" t="n">
        <f aca="false">IF(TOT!AK26&lt;400,IF(D24&lt;60,60,D24),D24)</f>
        <v>39</v>
      </c>
      <c r="F24" s="37" t="n">
        <f aca="false">IF(TOT!AK26&lt;200,IF(E24&lt;53,53,E24),E24)</f>
        <v>39</v>
      </c>
    </row>
    <row r="25" customFormat="false" ht="13" hidden="false" customHeight="true" outlineLevel="0" collapsed="false">
      <c r="A25" s="17" t="s">
        <v>410</v>
      </c>
      <c r="B25" s="37" t="n">
        <f aca="false">VLOOKUP((TOT!BM27*60)/TOT!AK27,'CK - HITS'!$A$3:$B$69,2)</f>
        <v>58</v>
      </c>
      <c r="C25" s="37" t="n">
        <f aca="false">IF(TOT!AK27&lt;400,IF(B25&gt;80,80,B25),B25)</f>
        <v>58</v>
      </c>
      <c r="D25" s="37" t="n">
        <f aca="false">IF(TOT!AK27&lt;200,IF(B25&gt;73,73,B25),B25)</f>
        <v>58</v>
      </c>
      <c r="E25" s="37" t="n">
        <f aca="false">IF(TOT!AK27&lt;400,IF(D25&lt;60,60,D25),D25)</f>
        <v>58</v>
      </c>
      <c r="F25" s="37" t="n">
        <f aca="false">IF(TOT!AK27&lt;200,IF(E25&lt;53,53,E25),E25)</f>
        <v>58</v>
      </c>
    </row>
    <row r="26" customFormat="false" ht="13" hidden="false" customHeight="true" outlineLevel="0" collapsed="false">
      <c r="A26" s="17" t="s">
        <v>415</v>
      </c>
      <c r="B26" s="37" t="n">
        <f aca="false">VLOOKUP((TOT!BM28*60)/TOT!AK28,'CK - HITS'!$A$3:$B$69,2)</f>
        <v>51</v>
      </c>
      <c r="C26" s="37" t="n">
        <f aca="false">IF(TOT!AK28&lt;400,IF(B26&gt;80,80,B26),B26)</f>
        <v>51</v>
      </c>
      <c r="D26" s="37" t="n">
        <f aca="false">IF(TOT!AK28&lt;200,IF(B26&gt;73,73,B26),B26)</f>
        <v>51</v>
      </c>
      <c r="E26" s="37" t="n">
        <f aca="false">IF(TOT!AK28&lt;400,IF(D26&lt;60,60,D26),D26)</f>
        <v>51</v>
      </c>
      <c r="F26" s="37" t="n">
        <f aca="false">IF(TOT!AK28&lt;200,IF(E26&lt;53,53,E26),E26)</f>
        <v>51</v>
      </c>
    </row>
    <row r="27" customFormat="false" ht="13" hidden="false" customHeight="true" outlineLevel="0" collapsed="false">
      <c r="A27" s="17" t="s">
        <v>420</v>
      </c>
      <c r="B27" s="37" t="n">
        <f aca="false">VLOOKUP((TOT!BM29*60)/TOT!AK29,'CK - HITS'!$A$3:$B$69,2)</f>
        <v>57</v>
      </c>
      <c r="C27" s="37" t="n">
        <f aca="false">IF(TOT!AK29&lt;400,IF(B27&gt;80,80,B27),B27)</f>
        <v>57</v>
      </c>
      <c r="D27" s="37" t="n">
        <f aca="false">IF(TOT!AK29&lt;200,IF(B27&gt;73,73,B27),B27)</f>
        <v>57</v>
      </c>
      <c r="E27" s="37" t="n">
        <f aca="false">IF(TOT!AK29&lt;400,IF(D27&lt;60,60,D27),D27)</f>
        <v>57</v>
      </c>
      <c r="F27" s="37" t="n">
        <f aca="false">IF(TOT!AK29&lt;200,IF(E27&lt;53,53,E27),E27)</f>
        <v>57</v>
      </c>
    </row>
    <row r="28" customFormat="false" ht="13" hidden="false" customHeight="true" outlineLevel="0" collapsed="false">
      <c r="A28" s="17" t="s">
        <v>425</v>
      </c>
      <c r="B28" s="37" t="n">
        <f aca="false">VLOOKUP((TOT!BM30*60)/TOT!AK30,'CK - HITS'!$A$3:$B$69,2)</f>
        <v>67</v>
      </c>
      <c r="C28" s="37" t="n">
        <f aca="false">IF(TOT!AK30&lt;400,IF(B28&gt;80,80,B28),B28)</f>
        <v>67</v>
      </c>
      <c r="D28" s="37" t="n">
        <f aca="false">IF(TOT!AK30&lt;200,IF(B28&gt;73,73,B28),B28)</f>
        <v>67</v>
      </c>
      <c r="E28" s="37" t="n">
        <f aca="false">IF(TOT!AK30&lt;400,IF(D28&lt;60,60,D28),D28)</f>
        <v>67</v>
      </c>
      <c r="F28" s="37" t="n">
        <f aca="false">IF(TOT!AK30&lt;200,IF(E28&lt;53,53,E28),E28)</f>
        <v>67</v>
      </c>
    </row>
    <row r="29" customFormat="false" ht="13" hidden="false" customHeight="true" outlineLevel="0" collapsed="false">
      <c r="A29" s="17" t="s">
        <v>430</v>
      </c>
      <c r="B29" s="37" t="n">
        <f aca="false">VLOOKUP((TOT!BM31*60)/TOT!AK31,'CK - HITS'!$A$3:$B$69,2)</f>
        <v>39</v>
      </c>
      <c r="C29" s="37" t="n">
        <f aca="false">IF(TOT!AK31&lt;400,IF(B29&gt;80,80,B29),B29)</f>
        <v>39</v>
      </c>
      <c r="D29" s="37" t="n">
        <f aca="false">IF(TOT!AK31&lt;200,IF(B29&gt;73,73,B29),B29)</f>
        <v>39</v>
      </c>
      <c r="E29" s="37" t="n">
        <f aca="false">IF(TOT!AK31&lt;400,IF(D29&lt;60,60,D29),D29)</f>
        <v>39</v>
      </c>
      <c r="F29" s="37" t="n">
        <f aca="false">IF(TOT!AK31&lt;200,IF(E29&lt;53,53,E29),E29)</f>
        <v>39</v>
      </c>
    </row>
    <row r="30" customFormat="false" ht="13" hidden="false" customHeight="true" outlineLevel="0" collapsed="false">
      <c r="A30" s="17" t="s">
        <v>437</v>
      </c>
      <c r="B30" s="37" t="n">
        <f aca="false">VLOOKUP((TOT!BM32*60)/TOT!AK32,'CK - HITS'!$A$3:$B$69,2)</f>
        <v>46</v>
      </c>
      <c r="C30" s="37" t="n">
        <f aca="false">IF(TOT!AK32&lt;400,IF(B30&gt;80,80,B30),B30)</f>
        <v>46</v>
      </c>
      <c r="D30" s="37" t="n">
        <f aca="false">IF(TOT!AK32&lt;200,IF(B30&gt;73,73,B30),B30)</f>
        <v>46</v>
      </c>
      <c r="E30" s="37" t="n">
        <f aca="false">IF(TOT!AK32&lt;400,IF(D30&lt;60,60,D30),D30)</f>
        <v>46</v>
      </c>
      <c r="F30" s="37" t="n">
        <f aca="false">IF(TOT!AK32&lt;200,IF(E30&lt;53,53,E30),E30)</f>
        <v>46</v>
      </c>
    </row>
    <row r="31" customFormat="false" ht="13" hidden="false" customHeight="true" outlineLevel="0" collapsed="false">
      <c r="A31" s="17" t="s">
        <v>442</v>
      </c>
      <c r="B31" s="37" t="n">
        <f aca="false">VLOOKUP((TOT!BM33*60)/TOT!AK33,'CK - HITS'!$A$3:$B$69,2)</f>
        <v>67</v>
      </c>
      <c r="C31" s="37" t="n">
        <f aca="false">IF(TOT!AK33&lt;400,IF(B31&gt;80,80,B31),B31)</f>
        <v>67</v>
      </c>
      <c r="D31" s="37" t="n">
        <f aca="false">IF(TOT!AK33&lt;200,IF(B31&gt;73,73,B31),B31)</f>
        <v>67</v>
      </c>
      <c r="E31" s="37" t="n">
        <f aca="false">IF(TOT!AK33&lt;400,IF(D31&lt;60,60,D31),D31)</f>
        <v>67</v>
      </c>
      <c r="F31" s="37" t="n">
        <f aca="false">IF(TOT!AK33&lt;200,IF(E31&lt;53,53,E31),E31)</f>
        <v>67</v>
      </c>
    </row>
    <row r="32" customFormat="false" ht="13" hidden="false" customHeight="true" outlineLevel="0" collapsed="false">
      <c r="A32" s="17" t="s">
        <v>447</v>
      </c>
      <c r="B32" s="37" t="n">
        <f aca="false">VLOOKUP((TOT!BM34*60)/TOT!AK34,'CK - HITS'!$A$3:$B$69,2)</f>
        <v>61</v>
      </c>
      <c r="C32" s="37" t="n">
        <f aca="false">IF(TOT!AK34&lt;400,IF(B32&gt;80,80,B32),B32)</f>
        <v>61</v>
      </c>
      <c r="D32" s="37" t="n">
        <f aca="false">IF(TOT!AK34&lt;200,IF(B32&gt;73,73,B32),B32)</f>
        <v>61</v>
      </c>
      <c r="E32" s="37" t="n">
        <f aca="false">IF(TOT!AK34&lt;400,IF(D32&lt;60,60,D32),D32)</f>
        <v>61</v>
      </c>
      <c r="F32" s="37" t="n">
        <f aca="false">IF(TOT!AK34&lt;200,IF(E32&lt;53,53,E32),E32)</f>
        <v>61</v>
      </c>
    </row>
    <row r="33" customFormat="false" ht="13" hidden="false" customHeight="true" outlineLevel="0" collapsed="false">
      <c r="A33" s="17" t="s">
        <v>451</v>
      </c>
      <c r="B33" s="37" t="n">
        <f aca="false">VLOOKUP((TOT!BM35*60)/TOT!AK35,'CK - HITS'!$A$3:$B$69,2)</f>
        <v>70</v>
      </c>
      <c r="C33" s="37" t="n">
        <f aca="false">IF(TOT!AK35&lt;400,IF(B33&gt;80,80,B33),B33)</f>
        <v>70</v>
      </c>
      <c r="D33" s="37" t="n">
        <f aca="false">IF(TOT!AK35&lt;200,IF(B33&gt;73,73,B33),B33)</f>
        <v>70</v>
      </c>
      <c r="E33" s="37" t="n">
        <f aca="false">IF(TOT!AK35&lt;400,IF(D33&lt;60,60,D33),D33)</f>
        <v>70</v>
      </c>
      <c r="F33" s="37" t="n">
        <f aca="false">IF(TOT!AK35&lt;200,IF(E33&lt;53,53,E33),E33)</f>
        <v>70</v>
      </c>
    </row>
    <row r="34" customFormat="false" ht="13" hidden="false" customHeight="true" outlineLevel="0" collapsed="false">
      <c r="A34" s="17" t="s">
        <v>457</v>
      </c>
      <c r="B34" s="37" t="n">
        <f aca="false">VLOOKUP((TOT!BM36*60)/TOT!AK36,'CK - HITS'!$A$3:$B$69,2)</f>
        <v>47</v>
      </c>
      <c r="C34" s="37" t="n">
        <f aca="false">IF(TOT!AK36&lt;400,IF(B34&gt;80,80,B34),B34)</f>
        <v>47</v>
      </c>
      <c r="D34" s="37" t="n">
        <f aca="false">IF(TOT!AK36&lt;200,IF(B34&gt;73,73,B34),B34)</f>
        <v>47</v>
      </c>
      <c r="E34" s="37" t="n">
        <f aca="false">IF(TOT!AK36&lt;400,IF(D34&lt;60,60,D34),D34)</f>
        <v>47</v>
      </c>
      <c r="F34" s="37" t="n">
        <f aca="false">IF(TOT!AK36&lt;200,IF(E34&lt;53,53,E34),E34)</f>
        <v>47</v>
      </c>
    </row>
    <row r="35" customFormat="false" ht="13" hidden="false" customHeight="true" outlineLevel="0" collapsed="false">
      <c r="A35" s="17" t="s">
        <v>462</v>
      </c>
      <c r="B35" s="37" t="n">
        <f aca="false">VLOOKUP((TOT!BM37*60)/TOT!AK37,'CK - HITS'!$A$3:$B$69,2)</f>
        <v>33</v>
      </c>
      <c r="C35" s="37" t="n">
        <f aca="false">IF(TOT!AK37&lt;400,IF(B35&gt;80,80,B35),B35)</f>
        <v>33</v>
      </c>
      <c r="D35" s="37" t="n">
        <f aca="false">IF(TOT!AK37&lt;200,IF(B35&gt;73,73,B35),B35)</f>
        <v>33</v>
      </c>
      <c r="E35" s="37" t="n">
        <f aca="false">IF(TOT!AK37&lt;400,IF(D35&lt;60,60,D35),D35)</f>
        <v>60</v>
      </c>
      <c r="F35" s="37" t="n">
        <f aca="false">IF(TOT!AK37&lt;200,IF(E35&lt;53,53,E35),E35)</f>
        <v>60</v>
      </c>
    </row>
    <row r="36" customFormat="false" ht="13" hidden="false" customHeight="true" outlineLevel="0" collapsed="false">
      <c r="A36" s="17" t="s">
        <v>467</v>
      </c>
      <c r="B36" s="37" t="n">
        <f aca="false">VLOOKUP((TOT!BM38*60)/TOT!AK38,'CK - HITS'!$A$3:$B$69,2)</f>
        <v>85</v>
      </c>
      <c r="C36" s="37" t="n">
        <f aca="false">IF(TOT!AK38&lt;400,IF(B36&gt;80,80,B36),B36)</f>
        <v>85</v>
      </c>
      <c r="D36" s="37" t="n">
        <f aca="false">IF(TOT!AK38&lt;200,IF(B36&gt;73,73,B36),B36)</f>
        <v>85</v>
      </c>
      <c r="E36" s="37" t="n">
        <f aca="false">IF(TOT!AK38&lt;400,IF(D36&lt;60,60,D36),D36)</f>
        <v>85</v>
      </c>
      <c r="F36" s="37" t="n">
        <f aca="false">IF(TOT!AK38&lt;200,IF(E36&lt;53,53,E36),E36)</f>
        <v>85</v>
      </c>
    </row>
    <row r="37" customFormat="false" ht="13" hidden="false" customHeight="true" outlineLevel="0" collapsed="false">
      <c r="A37" s="17" t="s">
        <v>471</v>
      </c>
      <c r="B37" s="37" t="n">
        <f aca="false">VLOOKUP((TOT!BM39*60)/TOT!AK39,'CK - HITS'!$A$3:$B$69,2)</f>
        <v>51</v>
      </c>
      <c r="C37" s="37" t="n">
        <f aca="false">IF(TOT!AK39&lt;400,IF(B37&gt;80,80,B37),B37)</f>
        <v>51</v>
      </c>
      <c r="D37" s="37" t="n">
        <f aca="false">IF(TOT!AK39&lt;200,IF(B37&gt;73,73,B37),B37)</f>
        <v>51</v>
      </c>
      <c r="E37" s="37" t="n">
        <f aca="false">IF(TOT!AK39&lt;400,IF(D37&lt;60,60,D37),D37)</f>
        <v>51</v>
      </c>
      <c r="F37" s="37" t="n">
        <f aca="false">IF(TOT!AK39&lt;200,IF(E37&lt;53,53,E37),E37)</f>
        <v>51</v>
      </c>
    </row>
    <row r="38" customFormat="false" ht="13" hidden="false" customHeight="true" outlineLevel="0" collapsed="false">
      <c r="A38" s="17" t="s">
        <v>476</v>
      </c>
      <c r="B38" s="37" t="n">
        <f aca="false">VLOOKUP((TOT!BM40*60)/TOT!AK40,'CK - HITS'!$A$3:$B$69,2)</f>
        <v>38</v>
      </c>
      <c r="C38" s="37" t="n">
        <f aca="false">IF(TOT!AK40&lt;400,IF(B38&gt;80,80,B38),B38)</f>
        <v>38</v>
      </c>
      <c r="D38" s="37" t="n">
        <f aca="false">IF(TOT!AK40&lt;200,IF(B38&gt;73,73,B38),B38)</f>
        <v>38</v>
      </c>
      <c r="E38" s="37" t="n">
        <f aca="false">IF(TOT!AK40&lt;400,IF(D38&lt;60,60,D38),D38)</f>
        <v>38</v>
      </c>
      <c r="F38" s="37" t="n">
        <f aca="false">IF(TOT!AK40&lt;200,IF(E38&lt;53,53,E38),E38)</f>
        <v>38</v>
      </c>
    </row>
    <row r="39" customFormat="false" ht="13" hidden="false" customHeight="true" outlineLevel="0" collapsed="false">
      <c r="A39" s="17" t="s">
        <v>480</v>
      </c>
      <c r="B39" s="37" t="n">
        <f aca="false">VLOOKUP((TOT!BM41*60)/TOT!AK41,'CK - HITS'!$A$3:$B$69,2)</f>
        <v>65</v>
      </c>
      <c r="C39" s="37" t="n">
        <f aca="false">IF(TOT!AK41&lt;400,IF(B39&gt;80,80,B39),B39)</f>
        <v>65</v>
      </c>
      <c r="D39" s="37" t="n">
        <f aca="false">IF(TOT!AK41&lt;200,IF(B39&gt;73,73,B39),B39)</f>
        <v>65</v>
      </c>
      <c r="E39" s="37" t="n">
        <f aca="false">IF(TOT!AK41&lt;400,IF(D39&lt;60,60,D39),D39)</f>
        <v>65</v>
      </c>
      <c r="F39" s="37" t="n">
        <f aca="false">IF(TOT!AK41&lt;200,IF(E39&lt;53,53,E39),E39)</f>
        <v>65</v>
      </c>
    </row>
    <row r="40" customFormat="false" ht="13" hidden="false" customHeight="true" outlineLevel="0" collapsed="false">
      <c r="A40" s="17" t="s">
        <v>485</v>
      </c>
      <c r="B40" s="37" t="n">
        <f aca="false">VLOOKUP((TOT!BM42*60)/TOT!AK42,'CK - HITS'!$A$3:$B$69,2)</f>
        <v>84</v>
      </c>
      <c r="C40" s="37" t="n">
        <f aca="false">IF(TOT!AK42&lt;400,IF(B40&gt;80,80,B40),B40)</f>
        <v>84</v>
      </c>
      <c r="D40" s="37" t="n">
        <f aca="false">IF(TOT!AK42&lt;200,IF(B40&gt;73,73,B40),B40)</f>
        <v>84</v>
      </c>
      <c r="E40" s="37" t="n">
        <f aca="false">IF(TOT!AK42&lt;400,IF(D40&lt;60,60,D40),D40)</f>
        <v>84</v>
      </c>
      <c r="F40" s="37" t="n">
        <f aca="false">IF(TOT!AK42&lt;200,IF(E40&lt;53,53,E40),E40)</f>
        <v>84</v>
      </c>
    </row>
    <row r="41" customFormat="false" ht="13" hidden="false" customHeight="true" outlineLevel="0" collapsed="false">
      <c r="A41" s="17" t="s">
        <v>491</v>
      </c>
      <c r="B41" s="37" t="n">
        <f aca="false">VLOOKUP((TOT!BM43*60)/TOT!AK43,'CK - HITS'!$A$3:$B$69,2)</f>
        <v>53</v>
      </c>
      <c r="C41" s="37" t="n">
        <f aca="false">IF(TOT!AK43&lt;400,IF(B41&gt;80,80,B41),B41)</f>
        <v>53</v>
      </c>
      <c r="D41" s="37" t="n">
        <f aca="false">IF(TOT!AK43&lt;200,IF(B41&gt;73,73,B41),B41)</f>
        <v>53</v>
      </c>
      <c r="E41" s="37" t="n">
        <f aca="false">IF(TOT!AK43&lt;400,IF(D41&lt;60,60,D41),D41)</f>
        <v>60</v>
      </c>
      <c r="F41" s="37" t="n">
        <f aca="false">IF(TOT!AK43&lt;200,IF(E41&lt;53,53,E41),E41)</f>
        <v>60</v>
      </c>
    </row>
    <row r="42" customFormat="false" ht="13" hidden="false" customHeight="true" outlineLevel="0" collapsed="false">
      <c r="A42" s="17" t="s">
        <v>496</v>
      </c>
      <c r="B42" s="37" t="n">
        <f aca="false">VLOOKUP((TOT!BM44*60)/TOT!AK44,'CK - HITS'!$A$3:$B$69,2)</f>
        <v>63</v>
      </c>
      <c r="C42" s="37" t="n">
        <f aca="false">IF(TOT!AK44&lt;400,IF(B42&gt;80,80,B42),B42)</f>
        <v>63</v>
      </c>
      <c r="D42" s="37" t="n">
        <f aca="false">IF(TOT!AK44&lt;200,IF(B42&gt;73,73,B42),B42)</f>
        <v>63</v>
      </c>
      <c r="E42" s="37" t="n">
        <f aca="false">IF(TOT!AK44&lt;400,IF(D42&lt;60,60,D42),D42)</f>
        <v>63</v>
      </c>
      <c r="F42" s="37" t="n">
        <f aca="false">IF(TOT!AK44&lt;200,IF(E42&lt;53,53,E42),E42)</f>
        <v>63</v>
      </c>
    </row>
    <row r="43" customFormat="false" ht="13" hidden="false" customHeight="true" outlineLevel="0" collapsed="false">
      <c r="A43" s="17" t="s">
        <v>501</v>
      </c>
      <c r="B43" s="37" t="n">
        <f aca="false">VLOOKUP((TOT!BM45*60)/TOT!AK45,'CK - HITS'!$A$3:$B$69,2)</f>
        <v>53</v>
      </c>
      <c r="C43" s="37" t="n">
        <f aca="false">IF(TOT!AK45&lt;400,IF(B43&gt;80,80,B43),B43)</f>
        <v>53</v>
      </c>
      <c r="D43" s="37" t="n">
        <f aca="false">IF(TOT!AK45&lt;200,IF(B43&gt;73,73,B43),B43)</f>
        <v>53</v>
      </c>
      <c r="E43" s="37" t="n">
        <f aca="false">IF(TOT!AK45&lt;400,IF(D43&lt;60,60,D43),D43)</f>
        <v>53</v>
      </c>
      <c r="F43" s="37" t="n">
        <f aca="false">IF(TOT!AK45&lt;200,IF(E43&lt;53,53,E43),E43)</f>
        <v>53</v>
      </c>
    </row>
    <row r="44" customFormat="false" ht="13" hidden="false" customHeight="true" outlineLevel="0" collapsed="false">
      <c r="A44" s="17" t="s">
        <v>507</v>
      </c>
      <c r="B44" s="37" t="n">
        <f aca="false">VLOOKUP((TOT!BM46*60)/TOT!AK46,'CK - HITS'!$A$3:$B$69,2)</f>
        <v>38</v>
      </c>
      <c r="C44" s="37" t="n">
        <f aca="false">IF(TOT!AK46&lt;400,IF(B44&gt;80,80,B44),B44)</f>
        <v>38</v>
      </c>
      <c r="D44" s="37" t="n">
        <f aca="false">IF(TOT!AK46&lt;200,IF(B44&gt;73,73,B44),B44)</f>
        <v>38</v>
      </c>
      <c r="E44" s="37" t="n">
        <f aca="false">IF(TOT!AK46&lt;400,IF(D44&lt;60,60,D44),D44)</f>
        <v>38</v>
      </c>
      <c r="F44" s="37" t="n">
        <f aca="false">IF(TOT!AK46&lt;200,IF(E44&lt;53,53,E44),E44)</f>
        <v>38</v>
      </c>
    </row>
    <row r="45" customFormat="false" ht="13" hidden="false" customHeight="true" outlineLevel="0" collapsed="false">
      <c r="A45" s="17" t="s">
        <v>512</v>
      </c>
      <c r="B45" s="37" t="n">
        <f aca="false">VLOOKUP((TOT!BM47*60)/TOT!AK47,'CK - HITS'!$A$3:$B$69,2)</f>
        <v>91</v>
      </c>
      <c r="C45" s="37" t="n">
        <f aca="false">IF(TOT!AK47&lt;400,IF(B45&gt;80,80,B45),B45)</f>
        <v>91</v>
      </c>
      <c r="D45" s="37" t="n">
        <f aca="false">IF(TOT!AK47&lt;200,IF(B45&gt;73,73,B45),B45)</f>
        <v>91</v>
      </c>
      <c r="E45" s="37" t="n">
        <f aca="false">IF(TOT!AK47&lt;400,IF(D45&lt;60,60,D45),D45)</f>
        <v>91</v>
      </c>
      <c r="F45" s="37" t="n">
        <f aca="false">IF(TOT!AK47&lt;200,IF(E45&lt;53,53,E45),E45)</f>
        <v>91</v>
      </c>
    </row>
    <row r="46" customFormat="false" ht="13" hidden="false" customHeight="true" outlineLevel="0" collapsed="false">
      <c r="A46" s="17" t="s">
        <v>516</v>
      </c>
      <c r="B46" s="37" t="n">
        <f aca="false">VLOOKUP((TOT!BM48*60)/TOT!AK48,'CK - HITS'!$A$3:$B$69,2)</f>
        <v>97</v>
      </c>
      <c r="C46" s="37" t="n">
        <f aca="false">IF(TOT!AK48&lt;400,IF(B46&gt;80,80,B46),B46)</f>
        <v>80</v>
      </c>
      <c r="D46" s="37" t="n">
        <f aca="false">IF(TOT!AK48&lt;200,IF(B46&gt;73,73,B46),B46)</f>
        <v>73</v>
      </c>
      <c r="E46" s="37" t="n">
        <f aca="false">IF(TOT!AK48&lt;400,IF(D46&lt;60,60,D46),D46)</f>
        <v>73</v>
      </c>
      <c r="F46" s="37" t="n">
        <f aca="false">IF(TOT!AK48&lt;200,IF(E46&lt;53,53,E46),E46)</f>
        <v>73</v>
      </c>
    </row>
    <row r="47" customFormat="false" ht="13" hidden="false" customHeight="true" outlineLevel="0" collapsed="false">
      <c r="A47" s="17" t="s">
        <v>520</v>
      </c>
      <c r="B47" s="37" t="n">
        <f aca="false">VLOOKUP((TOT!BM49*60)/TOT!AK49,'CK - HITS'!$A$3:$B$69,2)</f>
        <v>51</v>
      </c>
      <c r="C47" s="37" t="n">
        <f aca="false">IF(TOT!AK49&lt;400,IF(B47&gt;80,80,B47),B47)</f>
        <v>51</v>
      </c>
      <c r="D47" s="37" t="n">
        <f aca="false">IF(TOT!AK49&lt;200,IF(B47&gt;73,73,B47),B47)</f>
        <v>51</v>
      </c>
      <c r="E47" s="37" t="n">
        <f aca="false">IF(TOT!AK49&lt;400,IF(D47&lt;60,60,D47),D47)</f>
        <v>60</v>
      </c>
      <c r="F47" s="37" t="n">
        <f aca="false">IF(TOT!AK49&lt;200,IF(E47&lt;53,53,E47),E47)</f>
        <v>60</v>
      </c>
    </row>
    <row r="48" customFormat="false" ht="13" hidden="false" customHeight="true" outlineLevel="0" collapsed="false">
      <c r="A48" s="17" t="s">
        <v>525</v>
      </c>
      <c r="B48" s="37" t="n">
        <f aca="false">VLOOKUP((TOT!BM50*60)/TOT!AK50,'CK - HITS'!$A$3:$B$69,2)</f>
        <v>97</v>
      </c>
      <c r="C48" s="37" t="n">
        <f aca="false">IF(TOT!AK50&lt;400,IF(B48&gt;80,80,B48),B48)</f>
        <v>80</v>
      </c>
      <c r="D48" s="37" t="n">
        <f aca="false">IF(TOT!AK50&lt;200,IF(B48&gt;73,73,B48),B48)</f>
        <v>73</v>
      </c>
      <c r="E48" s="37" t="n">
        <f aca="false">IF(TOT!AK50&lt;400,IF(D48&lt;60,60,D48),D48)</f>
        <v>73</v>
      </c>
      <c r="F48" s="37" t="n">
        <f aca="false">IF(TOT!AK50&lt;200,IF(E48&lt;53,53,E48),E48)</f>
        <v>73</v>
      </c>
    </row>
    <row r="49" customFormat="false" ht="13" hidden="false" customHeight="true" outlineLevel="0" collapsed="false">
      <c r="A49" s="17" t="s">
        <v>528</v>
      </c>
      <c r="B49" s="37" t="n">
        <f aca="false">VLOOKUP((TOT!BM51*60)/TOT!AK51,'CK - HITS'!$A$3:$B$69,2)</f>
        <v>89</v>
      </c>
      <c r="C49" s="37" t="n">
        <f aca="false">IF(TOT!AK51&lt;400,IF(B49&gt;80,80,B49),B49)</f>
        <v>80</v>
      </c>
      <c r="D49" s="37" t="n">
        <f aca="false">IF(TOT!AK51&lt;200,IF(B49&gt;73,73,B49),B49)</f>
        <v>73</v>
      </c>
      <c r="E49" s="37" t="n">
        <f aca="false">IF(TOT!AK51&lt;400,IF(D49&lt;60,60,D49),D49)</f>
        <v>73</v>
      </c>
      <c r="F49" s="37" t="n">
        <f aca="false">IF(TOT!AK51&lt;200,IF(E49&lt;53,53,E49),E49)</f>
        <v>73</v>
      </c>
    </row>
    <row r="50" customFormat="false" ht="13" hidden="false" customHeight="true" outlineLevel="0" collapsed="false">
      <c r="A50" s="17" t="s">
        <v>534</v>
      </c>
      <c r="B50" s="37" t="n">
        <f aca="false">VLOOKUP((TOT!BM52*60)/TOT!AK52,'CK - HITS'!$A$3:$B$69,2)</f>
        <v>51</v>
      </c>
      <c r="C50" s="37" t="n">
        <f aca="false">IF(TOT!AK52&lt;400,IF(B50&gt;80,80,B50),B50)</f>
        <v>51</v>
      </c>
      <c r="D50" s="37" t="n">
        <f aca="false">IF(TOT!AK52&lt;200,IF(B50&gt;73,73,B50),B50)</f>
        <v>51</v>
      </c>
      <c r="E50" s="37" t="n">
        <f aca="false">IF(TOT!AK52&lt;400,IF(D50&lt;60,60,D50),D50)</f>
        <v>51</v>
      </c>
      <c r="F50" s="37" t="n">
        <f aca="false">IF(TOT!AK52&lt;200,IF(E50&lt;53,53,E50),E50)</f>
        <v>51</v>
      </c>
    </row>
    <row r="51" customFormat="false" ht="13" hidden="false" customHeight="true" outlineLevel="0" collapsed="false">
      <c r="A51" s="17" t="s">
        <v>539</v>
      </c>
      <c r="B51" s="37" t="n">
        <f aca="false">VLOOKUP((TOT!BM53*60)/TOT!AK53,'CK - HITS'!$A$3:$B$69,2)</f>
        <v>35</v>
      </c>
      <c r="C51" s="37" t="n">
        <f aca="false">IF(TOT!AK53&lt;400,IF(B51&gt;80,80,B51),B51)</f>
        <v>35</v>
      </c>
      <c r="D51" s="37" t="n">
        <f aca="false">IF(TOT!AK53&lt;200,IF(B51&gt;73,73,B51),B51)</f>
        <v>35</v>
      </c>
      <c r="E51" s="37" t="n">
        <f aca="false">IF(TOT!AK53&lt;400,IF(D51&lt;60,60,D51),D51)</f>
        <v>35</v>
      </c>
      <c r="F51" s="37" t="n">
        <f aca="false">IF(TOT!AK53&lt;200,IF(E51&lt;53,53,E51),E51)</f>
        <v>35</v>
      </c>
    </row>
    <row r="52" customFormat="false" ht="13" hidden="false" customHeight="true" outlineLevel="0" collapsed="false">
      <c r="A52" s="17" t="s">
        <v>542</v>
      </c>
      <c r="B52" s="37" t="n">
        <f aca="false">VLOOKUP((TOT!BM54*60)/TOT!AK54,'CK - HITS'!$A$3:$B$69,2)</f>
        <v>60</v>
      </c>
      <c r="C52" s="37" t="n">
        <f aca="false">IF(TOT!AK54&lt;400,IF(B52&gt;80,80,B52),B52)</f>
        <v>60</v>
      </c>
      <c r="D52" s="37" t="n">
        <f aca="false">IF(TOT!AK54&lt;200,IF(B52&gt;73,73,B52),B52)</f>
        <v>60</v>
      </c>
      <c r="E52" s="37" t="n">
        <f aca="false">IF(TOT!AK54&lt;400,IF(D52&lt;60,60,D52),D52)</f>
        <v>60</v>
      </c>
      <c r="F52" s="37" t="n">
        <f aca="false">IF(TOT!AK54&lt;200,IF(E52&lt;53,53,E52),E52)</f>
        <v>60</v>
      </c>
    </row>
    <row r="53" customFormat="false" ht="13" hidden="false" customHeight="true" outlineLevel="0" collapsed="false">
      <c r="A53" s="17" t="s">
        <v>548</v>
      </c>
      <c r="B53" s="37" t="n">
        <f aca="false">VLOOKUP((TOT!BM55*60)/TOT!AK55,'CK - HITS'!$A$3:$B$69,2)</f>
        <v>69</v>
      </c>
      <c r="C53" s="37" t="n">
        <f aca="false">IF(TOT!AK55&lt;400,IF(B53&gt;80,80,B53),B53)</f>
        <v>69</v>
      </c>
      <c r="D53" s="37" t="n">
        <f aca="false">IF(TOT!AK55&lt;200,IF(B53&gt;73,73,B53),B53)</f>
        <v>69</v>
      </c>
      <c r="E53" s="37" t="n">
        <f aca="false">IF(TOT!AK55&lt;400,IF(D53&lt;60,60,D53),D53)</f>
        <v>69</v>
      </c>
      <c r="F53" s="37" t="n">
        <f aca="false">IF(TOT!AK55&lt;200,IF(E53&lt;53,53,E53),E53)</f>
        <v>69</v>
      </c>
    </row>
    <row r="54" customFormat="false" ht="13" hidden="false" customHeight="true" outlineLevel="0" collapsed="false">
      <c r="A54" s="17" t="s">
        <v>552</v>
      </c>
      <c r="B54" s="37" t="n">
        <f aca="false">VLOOKUP((TOT!BM56*60)/TOT!AK56,'CK - HITS'!$A$3:$B$69,2)</f>
        <v>96</v>
      </c>
      <c r="C54" s="37" t="n">
        <f aca="false">IF(TOT!AK56&lt;400,IF(B54&gt;80,80,B54),B54)</f>
        <v>80</v>
      </c>
      <c r="D54" s="37" t="n">
        <f aca="false">IF(TOT!AK56&lt;200,IF(B54&gt;73,73,B54),B54)</f>
        <v>73</v>
      </c>
      <c r="E54" s="37" t="n">
        <f aca="false">IF(TOT!AK56&lt;400,IF(D54&lt;60,60,D54),D54)</f>
        <v>73</v>
      </c>
      <c r="F54" s="37" t="n">
        <f aca="false">IF(TOT!AK56&lt;200,IF(E54&lt;53,53,E54),E54)</f>
        <v>73</v>
      </c>
    </row>
    <row r="55" customFormat="false" ht="13" hidden="false" customHeight="true" outlineLevel="0" collapsed="false">
      <c r="A55" s="17" t="s">
        <v>556</v>
      </c>
      <c r="B55" s="37" t="n">
        <f aca="false">VLOOKUP((TOT!BM57*60)/TOT!AK57,'CK - HITS'!$A$3:$B$69,2)</f>
        <v>60</v>
      </c>
      <c r="C55" s="37" t="n">
        <f aca="false">IF(TOT!AK57&lt;400,IF(B55&gt;80,80,B55),B55)</f>
        <v>60</v>
      </c>
      <c r="D55" s="37" t="n">
        <f aca="false">IF(TOT!AK57&lt;200,IF(B55&gt;73,73,B55),B55)</f>
        <v>60</v>
      </c>
      <c r="E55" s="37" t="n">
        <f aca="false">IF(TOT!AK57&lt;400,IF(D55&lt;60,60,D55),D55)</f>
        <v>60</v>
      </c>
      <c r="F55" s="37" t="n">
        <f aca="false">IF(TOT!AK57&lt;200,IF(E55&lt;53,53,E55),E55)</f>
        <v>60</v>
      </c>
    </row>
    <row r="56" customFormat="false" ht="13" hidden="false" customHeight="true" outlineLevel="0" collapsed="false">
      <c r="A56" s="17" t="s">
        <v>560</v>
      </c>
      <c r="B56" s="37" t="n">
        <f aca="false">VLOOKUP((TOT!BM58*60)/TOT!AK58,'CK - HITS'!$A$3:$B$69,2)</f>
        <v>40</v>
      </c>
      <c r="C56" s="37" t="n">
        <f aca="false">IF(TOT!AK58&lt;400,IF(B56&gt;80,80,B56),B56)</f>
        <v>40</v>
      </c>
      <c r="D56" s="37" t="n">
        <f aca="false">IF(TOT!AK58&lt;200,IF(B56&gt;73,73,B56),B56)</f>
        <v>40</v>
      </c>
      <c r="E56" s="37" t="n">
        <f aca="false">IF(TOT!AK58&lt;400,IF(D56&lt;60,60,D56),D56)</f>
        <v>40</v>
      </c>
      <c r="F56" s="37" t="n">
        <f aca="false">IF(TOT!AK58&lt;200,IF(E56&lt;53,53,E56),E56)</f>
        <v>40</v>
      </c>
    </row>
    <row r="57" customFormat="false" ht="13" hidden="false" customHeight="true" outlineLevel="0" collapsed="false">
      <c r="A57" s="17" t="s">
        <v>565</v>
      </c>
      <c r="B57" s="37" t="n">
        <f aca="false">VLOOKUP((TOT!BM59*60)/TOT!AK59,'CK - HITS'!$A$3:$B$69,2)</f>
        <v>73</v>
      </c>
      <c r="C57" s="37" t="n">
        <f aca="false">IF(TOT!AK59&lt;400,IF(B57&gt;80,80,B57),B57)</f>
        <v>73</v>
      </c>
      <c r="D57" s="37" t="n">
        <f aca="false">IF(TOT!AK59&lt;200,IF(B57&gt;73,73,B57),B57)</f>
        <v>73</v>
      </c>
      <c r="E57" s="37" t="n">
        <f aca="false">IF(TOT!AK59&lt;400,IF(D57&lt;60,60,D57),D57)</f>
        <v>73</v>
      </c>
      <c r="F57" s="37" t="n">
        <f aca="false">IF(TOT!AK59&lt;200,IF(E57&lt;53,53,E57),E57)</f>
        <v>73</v>
      </c>
    </row>
    <row r="58" customFormat="false" ht="13" hidden="false" customHeight="true" outlineLevel="0" collapsed="false">
      <c r="A58" s="17" t="s">
        <v>569</v>
      </c>
      <c r="B58" s="37" t="n">
        <f aca="false">VLOOKUP((TOT!BM60*60)/TOT!AK60,'CK - HITS'!$A$3:$B$69,2)</f>
        <v>72</v>
      </c>
      <c r="C58" s="37" t="n">
        <f aca="false">IF(TOT!AK60&lt;400,IF(B58&gt;80,80,B58),B58)</f>
        <v>72</v>
      </c>
      <c r="D58" s="37" t="n">
        <f aca="false">IF(TOT!AK60&lt;200,IF(B58&gt;73,73,B58),B58)</f>
        <v>72</v>
      </c>
      <c r="E58" s="37" t="n">
        <f aca="false">IF(TOT!AK60&lt;400,IF(D58&lt;60,60,D58),D58)</f>
        <v>72</v>
      </c>
      <c r="F58" s="37" t="n">
        <f aca="false">IF(TOT!AK60&lt;200,IF(E58&lt;53,53,E58),E58)</f>
        <v>72</v>
      </c>
    </row>
    <row r="59" customFormat="false" ht="13" hidden="false" customHeight="true" outlineLevel="0" collapsed="false">
      <c r="A59" s="17" t="s">
        <v>574</v>
      </c>
      <c r="B59" s="37" t="n">
        <f aca="false">VLOOKUP((TOT!BM61*60)/TOT!AK61,'CK - HITS'!$A$3:$B$69,2)</f>
        <v>91</v>
      </c>
      <c r="C59" s="37" t="n">
        <f aca="false">IF(TOT!AK61&lt;400,IF(B59&gt;80,80,B59),B59)</f>
        <v>91</v>
      </c>
      <c r="D59" s="37" t="n">
        <f aca="false">IF(TOT!AK61&lt;200,IF(B59&gt;73,73,B59),B59)</f>
        <v>91</v>
      </c>
      <c r="E59" s="37" t="n">
        <f aca="false">IF(TOT!AK61&lt;400,IF(D59&lt;60,60,D59),D59)</f>
        <v>91</v>
      </c>
      <c r="F59" s="37" t="n">
        <f aca="false">IF(TOT!AK61&lt;200,IF(E59&lt;53,53,E59),E59)</f>
        <v>91</v>
      </c>
    </row>
    <row r="60" customFormat="false" ht="13" hidden="false" customHeight="true" outlineLevel="0" collapsed="false">
      <c r="A60" s="17" t="s">
        <v>579</v>
      </c>
      <c r="B60" s="37" t="n">
        <f aca="false">VLOOKUP((TOT!BM62*60)/TOT!AK62,'CK - HITS'!$A$3:$B$69,2)</f>
        <v>52</v>
      </c>
      <c r="C60" s="37" t="n">
        <f aca="false">IF(TOT!AK62&lt;400,IF(B60&gt;80,80,B60),B60)</f>
        <v>52</v>
      </c>
      <c r="D60" s="37" t="n">
        <f aca="false">IF(TOT!AK62&lt;200,IF(B60&gt;73,73,B60),B60)</f>
        <v>52</v>
      </c>
      <c r="E60" s="37" t="n">
        <f aca="false">IF(TOT!AK62&lt;400,IF(D60&lt;60,60,D60),D60)</f>
        <v>52</v>
      </c>
      <c r="F60" s="37" t="n">
        <f aca="false">IF(TOT!AK62&lt;200,IF(E60&lt;53,53,E60),E60)</f>
        <v>52</v>
      </c>
    </row>
    <row r="61" customFormat="false" ht="13" hidden="false" customHeight="true" outlineLevel="0" collapsed="false">
      <c r="A61" s="17" t="s">
        <v>584</v>
      </c>
      <c r="B61" s="37" t="n">
        <f aca="false">VLOOKUP((TOT!BM63*60)/TOT!AK63,'CK - HITS'!$A$3:$B$69,2)</f>
        <v>45</v>
      </c>
      <c r="C61" s="37" t="n">
        <f aca="false">IF(TOT!AK63&lt;400,IF(B61&gt;80,80,B61),B61)</f>
        <v>45</v>
      </c>
      <c r="D61" s="37" t="n">
        <f aca="false">IF(TOT!AK63&lt;200,IF(B61&gt;73,73,B61),B61)</f>
        <v>45</v>
      </c>
      <c r="E61" s="37" t="n">
        <f aca="false">IF(TOT!AK63&lt;400,IF(D61&lt;60,60,D61),D61)</f>
        <v>60</v>
      </c>
      <c r="F61" s="37" t="n">
        <f aca="false">IF(TOT!AK63&lt;200,IF(E61&lt;53,53,E61),E61)</f>
        <v>60</v>
      </c>
    </row>
    <row r="62" customFormat="false" ht="13" hidden="false" customHeight="true" outlineLevel="0" collapsed="false">
      <c r="A62" s="17" t="s">
        <v>588</v>
      </c>
      <c r="B62" s="37" t="n">
        <f aca="false">VLOOKUP((TOT!BM64*60)/TOT!AK64,'CK - HITS'!$A$3:$B$69,2)</f>
        <v>65</v>
      </c>
      <c r="C62" s="37" t="n">
        <f aca="false">IF(TOT!AK64&lt;400,IF(B62&gt;80,80,B62),B62)</f>
        <v>65</v>
      </c>
      <c r="D62" s="37" t="n">
        <f aca="false">IF(TOT!AK64&lt;200,IF(B62&gt;73,73,B62),B62)</f>
        <v>65</v>
      </c>
      <c r="E62" s="37" t="n">
        <f aca="false">IF(TOT!AK64&lt;400,IF(D62&lt;60,60,D62),D62)</f>
        <v>65</v>
      </c>
      <c r="F62" s="37" t="n">
        <f aca="false">IF(TOT!AK64&lt;200,IF(E62&lt;53,53,E62),E62)</f>
        <v>65</v>
      </c>
    </row>
    <row r="63" customFormat="false" ht="13" hidden="false" customHeight="true" outlineLevel="0" collapsed="false">
      <c r="A63" s="17" t="s">
        <v>594</v>
      </c>
      <c r="B63" s="37" t="n">
        <f aca="false">VLOOKUP((TOT!BM65*60)/TOT!AK65,'CK - HITS'!$A$3:$B$69,2)</f>
        <v>70</v>
      </c>
      <c r="C63" s="37" t="n">
        <f aca="false">IF(TOT!AK65&lt;400,IF(B63&gt;80,80,B63),B63)</f>
        <v>70</v>
      </c>
      <c r="D63" s="37" t="n">
        <f aca="false">IF(TOT!AK65&lt;200,IF(B63&gt;73,73,B63),B63)</f>
        <v>70</v>
      </c>
      <c r="E63" s="37" t="n">
        <f aca="false">IF(TOT!AK65&lt;400,IF(D63&lt;60,60,D63),D63)</f>
        <v>70</v>
      </c>
      <c r="F63" s="37" t="n">
        <f aca="false">IF(TOT!AK65&lt;200,IF(E63&lt;53,53,E63),E63)</f>
        <v>70</v>
      </c>
    </row>
    <row r="64" customFormat="false" ht="13" hidden="false" customHeight="true" outlineLevel="0" collapsed="false">
      <c r="A64" s="17" t="s">
        <v>598</v>
      </c>
      <c r="B64" s="37" t="n">
        <f aca="false">VLOOKUP((TOT!BM66*60)/TOT!AK66,'CK - HITS'!$A$3:$B$69,2)</f>
        <v>62</v>
      </c>
      <c r="C64" s="37" t="n">
        <f aca="false">IF(TOT!AK66&lt;400,IF(B64&gt;80,80,B64),B64)</f>
        <v>62</v>
      </c>
      <c r="D64" s="37" t="n">
        <f aca="false">IF(TOT!AK66&lt;200,IF(B64&gt;73,73,B64),B64)</f>
        <v>62</v>
      </c>
      <c r="E64" s="37" t="n">
        <f aca="false">IF(TOT!AK66&lt;400,IF(D64&lt;60,60,D64),D64)</f>
        <v>62</v>
      </c>
      <c r="F64" s="37" t="n">
        <f aca="false">IF(TOT!AK66&lt;200,IF(E64&lt;53,53,E64),E64)</f>
        <v>62</v>
      </c>
    </row>
    <row r="65" customFormat="false" ht="13" hidden="false" customHeight="true" outlineLevel="0" collapsed="false">
      <c r="A65" s="17" t="s">
        <v>603</v>
      </c>
      <c r="B65" s="37" t="n">
        <f aca="false">VLOOKUP((TOT!BM67*60)/TOT!AK67,'CK - HITS'!$A$3:$B$69,2)</f>
        <v>56</v>
      </c>
      <c r="C65" s="37" t="n">
        <f aca="false">IF(TOT!AK67&lt;400,IF(B65&gt;80,80,B65),B65)</f>
        <v>56</v>
      </c>
      <c r="D65" s="37" t="n">
        <f aca="false">IF(TOT!AK67&lt;200,IF(B65&gt;73,73,B65),B65)</f>
        <v>56</v>
      </c>
      <c r="E65" s="37" t="n">
        <f aca="false">IF(TOT!AK67&lt;400,IF(D65&lt;60,60,D65),D65)</f>
        <v>56</v>
      </c>
      <c r="F65" s="37" t="n">
        <f aca="false">IF(TOT!AK67&lt;200,IF(E65&lt;53,53,E65),E65)</f>
        <v>56</v>
      </c>
    </row>
    <row r="66" customFormat="false" ht="13" hidden="false" customHeight="true" outlineLevel="0" collapsed="false">
      <c r="A66" s="17" t="s">
        <v>610</v>
      </c>
      <c r="B66" s="37" t="n">
        <f aca="false">VLOOKUP((TOT!BM68*60)/TOT!AK68,'CK - HITS'!$A$3:$B$69,2)</f>
        <v>58</v>
      </c>
      <c r="C66" s="37" t="n">
        <f aca="false">IF(TOT!AK68&lt;400,IF(B66&gt;80,80,B66),B66)</f>
        <v>58</v>
      </c>
      <c r="D66" s="37" t="n">
        <f aca="false">IF(TOT!AK68&lt;200,IF(B66&gt;73,73,B66),B66)</f>
        <v>58</v>
      </c>
      <c r="E66" s="37" t="n">
        <f aca="false">IF(TOT!AK68&lt;400,IF(D66&lt;60,60,D66),D66)</f>
        <v>58</v>
      </c>
      <c r="F66" s="37" t="n">
        <f aca="false">IF(TOT!AK68&lt;200,IF(E66&lt;53,53,E66),E66)</f>
        <v>58</v>
      </c>
    </row>
    <row r="67" customFormat="false" ht="13" hidden="false" customHeight="true" outlineLevel="0" collapsed="false">
      <c r="A67" s="17" t="s">
        <v>615</v>
      </c>
      <c r="B67" s="37" t="n">
        <f aca="false">VLOOKUP((TOT!BM69*60)/TOT!AK69,'CK - HITS'!$A$3:$B$69,2)</f>
        <v>60</v>
      </c>
      <c r="C67" s="37" t="n">
        <f aca="false">IF(TOT!AK69&lt;400,IF(B67&gt;80,80,B67),B67)</f>
        <v>60</v>
      </c>
      <c r="D67" s="37" t="n">
        <f aca="false">IF(TOT!AK69&lt;200,IF(B67&gt;73,73,B67),B67)</f>
        <v>60</v>
      </c>
      <c r="E67" s="37" t="n">
        <f aca="false">IF(TOT!AK69&lt;400,IF(D67&lt;60,60,D67),D67)</f>
        <v>60</v>
      </c>
      <c r="F67" s="37" t="n">
        <f aca="false">IF(TOT!AK69&lt;200,IF(E67&lt;53,53,E67),E67)</f>
        <v>60</v>
      </c>
    </row>
    <row r="68" customFormat="false" ht="13" hidden="false" customHeight="true" outlineLevel="0" collapsed="false">
      <c r="A68" s="17" t="s">
        <v>620</v>
      </c>
      <c r="B68" s="37" t="n">
        <f aca="false">VLOOKUP((TOT!BM70*60)/TOT!AK70,'CK - HITS'!$A$3:$B$69,2)</f>
        <v>99</v>
      </c>
      <c r="C68" s="37" t="n">
        <f aca="false">IF(TOT!AK70&lt;400,IF(B68&gt;80,80,B68),B68)</f>
        <v>80</v>
      </c>
      <c r="D68" s="37" t="n">
        <f aca="false">IF(TOT!AK70&lt;200,IF(B68&gt;73,73,B68),B68)</f>
        <v>73</v>
      </c>
      <c r="E68" s="37" t="n">
        <f aca="false">IF(TOT!AK70&lt;400,IF(D68&lt;60,60,D68),D68)</f>
        <v>73</v>
      </c>
      <c r="F68" s="37" t="n">
        <f aca="false">IF(TOT!AK70&lt;200,IF(E68&lt;53,53,E68),E68)</f>
        <v>73</v>
      </c>
    </row>
    <row r="69" customFormat="false" ht="13" hidden="false" customHeight="true" outlineLevel="0" collapsed="false">
      <c r="A69" s="17" t="s">
        <v>625</v>
      </c>
      <c r="B69" s="37" t="n">
        <f aca="false">VLOOKUP((TOT!BM71*60)/TOT!AK71,'CK - HITS'!$A$3:$B$69,2)</f>
        <v>77</v>
      </c>
      <c r="C69" s="37" t="n">
        <f aca="false">IF(TOT!AK71&lt;400,IF(B69&gt;80,80,B69),B69)</f>
        <v>77</v>
      </c>
      <c r="D69" s="37" t="n">
        <f aca="false">IF(TOT!AK71&lt;200,IF(B69&gt;73,73,B69),B69)</f>
        <v>77</v>
      </c>
      <c r="E69" s="37" t="n">
        <f aca="false">IF(TOT!AK71&lt;400,IF(D69&lt;60,60,D69),D69)</f>
        <v>77</v>
      </c>
      <c r="F69" s="37" t="n">
        <f aca="false">IF(TOT!AK71&lt;200,IF(E69&lt;53,53,E69),E69)</f>
        <v>77</v>
      </c>
    </row>
    <row r="70" customFormat="false" ht="13" hidden="false" customHeight="true" outlineLevel="0" collapsed="false">
      <c r="A70" s="17" t="s">
        <v>631</v>
      </c>
      <c r="B70" s="37" t="n">
        <f aca="false">VLOOKUP((TOT!BM72*60)/TOT!AK72,'CK - HITS'!$A$3:$B$69,2)</f>
        <v>49</v>
      </c>
      <c r="C70" s="37" t="n">
        <f aca="false">IF(TOT!AK72&lt;400,IF(B70&gt;80,80,B70),B70)</f>
        <v>49</v>
      </c>
      <c r="D70" s="37" t="n">
        <f aca="false">IF(TOT!AK72&lt;200,IF(B70&gt;73,73,B70),B70)</f>
        <v>49</v>
      </c>
      <c r="E70" s="37" t="n">
        <f aca="false">IF(TOT!AK72&lt;400,IF(D70&lt;60,60,D70),D70)</f>
        <v>49</v>
      </c>
      <c r="F70" s="37" t="n">
        <f aca="false">IF(TOT!AK72&lt;200,IF(E70&lt;53,53,E70),E70)</f>
        <v>49</v>
      </c>
    </row>
    <row r="71" customFormat="false" ht="13" hidden="false" customHeight="true" outlineLevel="0" collapsed="false">
      <c r="A71" s="17" t="s">
        <v>635</v>
      </c>
      <c r="B71" s="37" t="n">
        <f aca="false">VLOOKUP((TOT!BM73*60)/TOT!AK73,'CK - HITS'!$A$3:$B$69,2)</f>
        <v>97</v>
      </c>
      <c r="C71" s="37" t="n">
        <f aca="false">IF(TOT!AK73&lt;400,IF(B71&gt;80,80,B71),B71)</f>
        <v>80</v>
      </c>
      <c r="D71" s="37" t="n">
        <f aca="false">IF(TOT!AK73&lt;200,IF(B71&gt;73,73,B71),B71)</f>
        <v>73</v>
      </c>
      <c r="E71" s="37" t="n">
        <f aca="false">IF(TOT!AK73&lt;400,IF(D71&lt;60,60,D71),D71)</f>
        <v>73</v>
      </c>
      <c r="F71" s="37" t="n">
        <f aca="false">IF(TOT!AK73&lt;200,IF(E71&lt;53,53,E71),E71)</f>
        <v>73</v>
      </c>
    </row>
    <row r="72" customFormat="false" ht="13" hidden="false" customHeight="true" outlineLevel="0" collapsed="false">
      <c r="A72" s="17" t="s">
        <v>639</v>
      </c>
      <c r="B72" s="37" t="n">
        <f aca="false">VLOOKUP((TOT!BM74*60)/TOT!AK74,'CK - HITS'!$A$3:$B$69,2)</f>
        <v>87</v>
      </c>
      <c r="C72" s="37" t="n">
        <f aca="false">IF(TOT!AK74&lt;400,IF(B72&gt;80,80,B72),B72)</f>
        <v>87</v>
      </c>
      <c r="D72" s="37" t="n">
        <f aca="false">IF(TOT!AK74&lt;200,IF(B72&gt;73,73,B72),B72)</f>
        <v>87</v>
      </c>
      <c r="E72" s="37" t="n">
        <f aca="false">IF(TOT!AK74&lt;400,IF(D72&lt;60,60,D72),D72)</f>
        <v>87</v>
      </c>
      <c r="F72" s="37" t="n">
        <f aca="false">IF(TOT!AK74&lt;200,IF(E72&lt;53,53,E72),E72)</f>
        <v>87</v>
      </c>
    </row>
    <row r="73" customFormat="false" ht="13" hidden="false" customHeight="true" outlineLevel="0" collapsed="false">
      <c r="A73" s="17" t="s">
        <v>644</v>
      </c>
      <c r="B73" s="37" t="n">
        <f aca="false">VLOOKUP((TOT!BM75*60)/TOT!AK75,'CK - HITS'!$A$3:$B$69,2)</f>
        <v>74</v>
      </c>
      <c r="C73" s="37" t="n">
        <f aca="false">IF(TOT!AK75&lt;400,IF(B73&gt;80,80,B73),B73)</f>
        <v>74</v>
      </c>
      <c r="D73" s="37" t="n">
        <f aca="false">IF(TOT!AK75&lt;200,IF(B73&gt;73,73,B73),B73)</f>
        <v>74</v>
      </c>
      <c r="E73" s="37" t="n">
        <f aca="false">IF(TOT!AK75&lt;400,IF(D73&lt;60,60,D73),D73)</f>
        <v>74</v>
      </c>
      <c r="F73" s="37" t="n">
        <f aca="false">IF(TOT!AK75&lt;200,IF(E73&lt;53,53,E73),E73)</f>
        <v>74</v>
      </c>
    </row>
    <row r="74" customFormat="false" ht="13" hidden="false" customHeight="true" outlineLevel="0" collapsed="false">
      <c r="A74" s="17" t="s">
        <v>649</v>
      </c>
      <c r="B74" s="37" t="n">
        <f aca="false">VLOOKUP((TOT!BM76*60)/TOT!AK76,'CK - HITS'!$A$3:$B$69,2)</f>
        <v>57</v>
      </c>
      <c r="C74" s="37" t="n">
        <f aca="false">IF(TOT!AK76&lt;400,IF(B74&gt;80,80,B74),B74)</f>
        <v>57</v>
      </c>
      <c r="D74" s="37" t="n">
        <f aca="false">IF(TOT!AK76&lt;200,IF(B74&gt;73,73,B74),B74)</f>
        <v>57</v>
      </c>
      <c r="E74" s="37" t="n">
        <f aca="false">IF(TOT!AK76&lt;400,IF(D74&lt;60,60,D74),D74)</f>
        <v>57</v>
      </c>
      <c r="F74" s="37" t="n">
        <f aca="false">IF(TOT!AK76&lt;200,IF(E74&lt;53,53,E74),E74)</f>
        <v>57</v>
      </c>
    </row>
    <row r="75" customFormat="false" ht="13" hidden="false" customHeight="true" outlineLevel="0" collapsed="false">
      <c r="A75" s="17" t="s">
        <v>654</v>
      </c>
      <c r="B75" s="37" t="n">
        <f aca="false">VLOOKUP((TOT!BM77*60)/TOT!AK77,'CK - HITS'!$A$3:$B$69,2)</f>
        <v>40</v>
      </c>
      <c r="C75" s="37" t="n">
        <f aca="false">IF(TOT!AK77&lt;400,IF(B75&gt;80,80,B75),B75)</f>
        <v>40</v>
      </c>
      <c r="D75" s="37" t="n">
        <f aca="false">IF(TOT!AK77&lt;200,IF(B75&gt;73,73,B75),B75)</f>
        <v>40</v>
      </c>
      <c r="E75" s="37" t="n">
        <f aca="false">IF(TOT!AK77&lt;400,IF(D75&lt;60,60,D75),D75)</f>
        <v>40</v>
      </c>
      <c r="F75" s="37" t="n">
        <f aca="false">IF(TOT!AK77&lt;200,IF(E75&lt;53,53,E75),E75)</f>
        <v>40</v>
      </c>
    </row>
    <row r="76" customFormat="false" ht="13" hidden="false" customHeight="true" outlineLevel="0" collapsed="false">
      <c r="A76" s="17" t="s">
        <v>659</v>
      </c>
      <c r="B76" s="37" t="n">
        <f aca="false">VLOOKUP((TOT!BM78*60)/TOT!AK78,'CK - HITS'!$A$3:$B$69,2)</f>
        <v>34</v>
      </c>
      <c r="C76" s="37" t="n">
        <f aca="false">IF(TOT!AK78&lt;400,IF(B76&gt;80,80,B76),B76)</f>
        <v>34</v>
      </c>
      <c r="D76" s="37" t="n">
        <f aca="false">IF(TOT!AK78&lt;200,IF(B76&gt;73,73,B76),B76)</f>
        <v>34</v>
      </c>
      <c r="E76" s="37" t="n">
        <f aca="false">IF(TOT!AK78&lt;400,IF(D76&lt;60,60,D76),D76)</f>
        <v>34</v>
      </c>
      <c r="F76" s="37" t="n">
        <f aca="false">IF(TOT!AK78&lt;200,IF(E76&lt;53,53,E76),E76)</f>
        <v>34</v>
      </c>
    </row>
    <row r="77" customFormat="false" ht="13" hidden="false" customHeight="true" outlineLevel="0" collapsed="false">
      <c r="A77" s="17" t="s">
        <v>664</v>
      </c>
      <c r="B77" s="37" t="n">
        <f aca="false">VLOOKUP((TOT!BM79*60)/TOT!AK79,'CK - HITS'!$A$3:$B$69,2)</f>
        <v>33</v>
      </c>
      <c r="C77" s="37" t="n">
        <f aca="false">IF(TOT!AK79&lt;400,IF(B77&gt;80,80,B77),B77)</f>
        <v>33</v>
      </c>
      <c r="D77" s="37" t="n">
        <f aca="false">IF(TOT!AK79&lt;200,IF(B77&gt;73,73,B77),B77)</f>
        <v>33</v>
      </c>
      <c r="E77" s="37" t="n">
        <f aca="false">IF(TOT!AK79&lt;400,IF(D77&lt;60,60,D77),D77)</f>
        <v>33</v>
      </c>
      <c r="F77" s="37" t="n">
        <f aca="false">IF(TOT!AK79&lt;200,IF(E77&lt;53,53,E77),E77)</f>
        <v>33</v>
      </c>
    </row>
    <row r="78" customFormat="false" ht="13" hidden="false" customHeight="true" outlineLevel="0" collapsed="false">
      <c r="A78" s="17" t="s">
        <v>669</v>
      </c>
      <c r="B78" s="37" t="n">
        <f aca="false">VLOOKUP((TOT!BM80*60)/TOT!AK80,'CK - HITS'!$A$3:$B$69,2)</f>
        <v>59</v>
      </c>
      <c r="C78" s="37" t="n">
        <f aca="false">IF(TOT!AK80&lt;400,IF(B78&gt;80,80,B78),B78)</f>
        <v>59</v>
      </c>
      <c r="D78" s="37" t="n">
        <f aca="false">IF(TOT!AK80&lt;200,IF(B78&gt;73,73,B78),B78)</f>
        <v>59</v>
      </c>
      <c r="E78" s="37" t="n">
        <f aca="false">IF(TOT!AK80&lt;400,IF(D78&lt;60,60,D78),D78)</f>
        <v>59</v>
      </c>
      <c r="F78" s="37" t="n">
        <f aca="false">IF(TOT!AK80&lt;200,IF(E78&lt;53,53,E78),E78)</f>
        <v>59</v>
      </c>
    </row>
    <row r="79" customFormat="false" ht="13" hidden="false" customHeight="true" outlineLevel="0" collapsed="false">
      <c r="A79" s="17" t="s">
        <v>674</v>
      </c>
      <c r="B79" s="37" t="n">
        <f aca="false">VLOOKUP((TOT!BM81*60)/TOT!AK81,'CK - HITS'!$A$3:$B$69,2)</f>
        <v>83</v>
      </c>
      <c r="C79" s="37" t="n">
        <f aca="false">IF(TOT!AK81&lt;400,IF(B79&gt;80,80,B79),B79)</f>
        <v>80</v>
      </c>
      <c r="D79" s="37" t="n">
        <f aca="false">IF(TOT!AK81&lt;200,IF(B79&gt;73,73,B79),B79)</f>
        <v>73</v>
      </c>
      <c r="E79" s="37" t="n">
        <f aca="false">IF(TOT!AK81&lt;400,IF(D79&lt;60,60,D79),D79)</f>
        <v>73</v>
      </c>
      <c r="F79" s="37" t="n">
        <f aca="false">IF(TOT!AK81&lt;200,IF(E79&lt;53,53,E79),E79)</f>
        <v>73</v>
      </c>
    </row>
    <row r="80" customFormat="false" ht="13" hidden="false" customHeight="true" outlineLevel="0" collapsed="false">
      <c r="A80" s="17" t="s">
        <v>679</v>
      </c>
      <c r="B80" s="37" t="n">
        <f aca="false">VLOOKUP((TOT!BM82*60)/TOT!AK82,'CK - HITS'!$A$3:$B$69,2)</f>
        <v>46</v>
      </c>
      <c r="C80" s="37" t="n">
        <f aca="false">IF(TOT!AK82&lt;400,IF(B80&gt;80,80,B80),B80)</f>
        <v>46</v>
      </c>
      <c r="D80" s="37" t="n">
        <f aca="false">IF(TOT!AK82&lt;200,IF(B80&gt;73,73,B80),B80)</f>
        <v>46</v>
      </c>
      <c r="E80" s="37" t="n">
        <f aca="false">IF(TOT!AK82&lt;400,IF(D80&lt;60,60,D80),D80)</f>
        <v>60</v>
      </c>
      <c r="F80" s="37" t="n">
        <f aca="false">IF(TOT!AK82&lt;200,IF(E80&lt;53,53,E80),E80)</f>
        <v>60</v>
      </c>
    </row>
    <row r="81" customFormat="false" ht="13" hidden="false" customHeight="true" outlineLevel="0" collapsed="false">
      <c r="A81" s="17" t="s">
        <v>683</v>
      </c>
      <c r="B81" s="37" t="n">
        <f aca="false">VLOOKUP((TOT!BM83*60)/TOT!AK83,'CK - HITS'!$A$3:$B$69,2)</f>
        <v>93</v>
      </c>
      <c r="C81" s="37" t="n">
        <f aca="false">IF(TOT!AK83&lt;400,IF(B81&gt;80,80,B81),B81)</f>
        <v>93</v>
      </c>
      <c r="D81" s="37" t="n">
        <f aca="false">IF(TOT!AK83&lt;200,IF(B81&gt;73,73,B81),B81)</f>
        <v>93</v>
      </c>
      <c r="E81" s="37" t="n">
        <f aca="false">IF(TOT!AK83&lt;400,IF(D81&lt;60,60,D81),D81)</f>
        <v>93</v>
      </c>
      <c r="F81" s="37" t="n">
        <f aca="false">IF(TOT!AK83&lt;200,IF(E81&lt;53,53,E81),E81)</f>
        <v>93</v>
      </c>
    </row>
    <row r="82" customFormat="false" ht="13" hidden="false" customHeight="true" outlineLevel="0" collapsed="false">
      <c r="A82" s="17" t="s">
        <v>687</v>
      </c>
      <c r="B82" s="37" t="n">
        <f aca="false">VLOOKUP((TOT!BM84*60)/TOT!AK84,'CK - HITS'!$A$3:$B$69,2)</f>
        <v>34</v>
      </c>
      <c r="C82" s="37" t="n">
        <f aca="false">IF(TOT!AK84&lt;400,IF(B82&gt;80,80,B82),B82)</f>
        <v>34</v>
      </c>
      <c r="D82" s="37" t="n">
        <f aca="false">IF(TOT!AK84&lt;200,IF(B82&gt;73,73,B82),B82)</f>
        <v>34</v>
      </c>
      <c r="E82" s="37" t="n">
        <f aca="false">IF(TOT!AK84&lt;400,IF(D82&lt;60,60,D82),D82)</f>
        <v>34</v>
      </c>
      <c r="F82" s="37" t="n">
        <f aca="false">IF(TOT!AK84&lt;200,IF(E82&lt;53,53,E82),E82)</f>
        <v>34</v>
      </c>
    </row>
    <row r="83" customFormat="false" ht="13" hidden="false" customHeight="true" outlineLevel="0" collapsed="false">
      <c r="A83" s="17" t="s">
        <v>691</v>
      </c>
      <c r="B83" s="37" t="n">
        <f aca="false">VLOOKUP((TOT!BM85*60)/TOT!AK85,'CK - HITS'!$A$3:$B$69,2)</f>
        <v>83</v>
      </c>
      <c r="C83" s="37" t="n">
        <f aca="false">IF(TOT!AK85&lt;400,IF(B83&gt;80,80,B83),B83)</f>
        <v>83</v>
      </c>
      <c r="D83" s="37" t="n">
        <f aca="false">IF(TOT!AK85&lt;200,IF(B83&gt;73,73,B83),B83)</f>
        <v>83</v>
      </c>
      <c r="E83" s="37" t="n">
        <f aca="false">IF(TOT!AK85&lt;400,IF(D83&lt;60,60,D83),D83)</f>
        <v>83</v>
      </c>
      <c r="F83" s="37" t="n">
        <f aca="false">IF(TOT!AK85&lt;200,IF(E83&lt;53,53,E83),E83)</f>
        <v>83</v>
      </c>
    </row>
    <row r="84" customFormat="false" ht="13" hidden="false" customHeight="true" outlineLevel="0" collapsed="false">
      <c r="A84" s="17" t="s">
        <v>697</v>
      </c>
      <c r="B84" s="37" t="n">
        <f aca="false">VLOOKUP((TOT!BM86*60)/TOT!AK86,'CK - HITS'!$A$3:$B$69,2)</f>
        <v>84</v>
      </c>
      <c r="C84" s="37" t="n">
        <f aca="false">IF(TOT!AK86&lt;400,IF(B84&gt;80,80,B84),B84)</f>
        <v>80</v>
      </c>
      <c r="D84" s="37" t="n">
        <f aca="false">IF(TOT!AK86&lt;200,IF(B84&gt;73,73,B84),B84)</f>
        <v>73</v>
      </c>
      <c r="E84" s="37" t="n">
        <f aca="false">IF(TOT!AK86&lt;400,IF(D84&lt;60,60,D84),D84)</f>
        <v>73</v>
      </c>
      <c r="F84" s="37" t="n">
        <f aca="false">IF(TOT!AK86&lt;200,IF(E84&lt;53,53,E84),E84)</f>
        <v>73</v>
      </c>
    </row>
    <row r="85" customFormat="false" ht="13" hidden="false" customHeight="true" outlineLevel="0" collapsed="false">
      <c r="A85" s="17" t="s">
        <v>702</v>
      </c>
      <c r="B85" s="37" t="n">
        <f aca="false">VLOOKUP((TOT!BM87*60)/TOT!AK87,'CK - HITS'!$A$3:$B$69,2)</f>
        <v>79</v>
      </c>
      <c r="C85" s="37" t="n">
        <f aca="false">IF(TOT!AK87&lt;400,IF(B85&gt;80,80,B85),B85)</f>
        <v>79</v>
      </c>
      <c r="D85" s="37" t="n">
        <f aca="false">IF(TOT!AK87&lt;200,IF(B85&gt;73,73,B85),B85)</f>
        <v>79</v>
      </c>
      <c r="E85" s="37" t="n">
        <f aca="false">IF(TOT!AK87&lt;400,IF(D85&lt;60,60,D85),D85)</f>
        <v>79</v>
      </c>
      <c r="F85" s="37" t="n">
        <f aca="false">IF(TOT!AK87&lt;200,IF(E85&lt;53,53,E85),E85)</f>
        <v>79</v>
      </c>
    </row>
    <row r="86" customFormat="false" ht="13" hidden="false" customHeight="true" outlineLevel="0" collapsed="false">
      <c r="A86" s="17" t="s">
        <v>706</v>
      </c>
      <c r="B86" s="37" t="n">
        <f aca="false">VLOOKUP((TOT!BM88*60)/TOT!AK88,'CK - HITS'!$A$3:$B$69,2)</f>
        <v>78</v>
      </c>
      <c r="C86" s="37" t="n">
        <f aca="false">IF(TOT!AK88&lt;400,IF(B86&gt;80,80,B86),B86)</f>
        <v>78</v>
      </c>
      <c r="D86" s="37" t="n">
        <f aca="false">IF(TOT!AK88&lt;200,IF(B86&gt;73,73,B86),B86)</f>
        <v>78</v>
      </c>
      <c r="E86" s="37" t="n">
        <f aca="false">IF(TOT!AK88&lt;400,IF(D86&lt;60,60,D86),D86)</f>
        <v>78</v>
      </c>
      <c r="F86" s="37" t="n">
        <f aca="false">IF(TOT!AK88&lt;200,IF(E86&lt;53,53,E86),E86)</f>
        <v>78</v>
      </c>
    </row>
    <row r="87" customFormat="false" ht="13" hidden="false" customHeight="true" outlineLevel="0" collapsed="false">
      <c r="A87" s="17" t="s">
        <v>711</v>
      </c>
      <c r="B87" s="37" t="n">
        <f aca="false">VLOOKUP((TOT!BM89*60)/TOT!AK89,'CK - HITS'!$A$3:$B$69,2)</f>
        <v>45</v>
      </c>
      <c r="C87" s="37" t="n">
        <f aca="false">IF(TOT!AK89&lt;400,IF(B87&gt;80,80,B87),B87)</f>
        <v>45</v>
      </c>
      <c r="D87" s="37" t="n">
        <f aca="false">IF(TOT!AK89&lt;200,IF(B87&gt;73,73,B87),B87)</f>
        <v>45</v>
      </c>
      <c r="E87" s="37" t="n">
        <f aca="false">IF(TOT!AK89&lt;400,IF(D87&lt;60,60,D87),D87)</f>
        <v>45</v>
      </c>
      <c r="F87" s="37" t="n">
        <f aca="false">IF(TOT!AK89&lt;200,IF(E87&lt;53,53,E87),E87)</f>
        <v>45</v>
      </c>
    </row>
    <row r="88" customFormat="false" ht="13" hidden="false" customHeight="true" outlineLevel="0" collapsed="false">
      <c r="A88" s="17" t="s">
        <v>716</v>
      </c>
      <c r="B88" s="37" t="n">
        <f aca="false">VLOOKUP((TOT!BM90*60)/TOT!AK90,'CK - HITS'!$A$3:$B$69,2)</f>
        <v>69</v>
      </c>
      <c r="C88" s="37" t="n">
        <f aca="false">IF(TOT!AK90&lt;400,IF(B88&gt;80,80,B88),B88)</f>
        <v>69</v>
      </c>
      <c r="D88" s="37" t="n">
        <f aca="false">IF(TOT!AK90&lt;200,IF(B88&gt;73,73,B88),B88)</f>
        <v>69</v>
      </c>
      <c r="E88" s="37" t="n">
        <f aca="false">IF(TOT!AK90&lt;400,IF(D88&lt;60,60,D88),D88)</f>
        <v>69</v>
      </c>
      <c r="F88" s="37" t="n">
        <f aca="false">IF(TOT!AK90&lt;200,IF(E88&lt;53,53,E88),E88)</f>
        <v>69</v>
      </c>
    </row>
    <row r="89" customFormat="false" ht="13" hidden="false" customHeight="true" outlineLevel="0" collapsed="false">
      <c r="A89" s="17" t="s">
        <v>720</v>
      </c>
      <c r="B89" s="37" t="n">
        <f aca="false">VLOOKUP((TOT!BM91*60)/TOT!AK91,'CK - HITS'!$A$3:$B$69,2)</f>
        <v>97</v>
      </c>
      <c r="C89" s="37" t="n">
        <f aca="false">IF(TOT!AK91&lt;400,IF(B89&gt;80,80,B89),B89)</f>
        <v>80</v>
      </c>
      <c r="D89" s="37" t="n">
        <f aca="false">IF(TOT!AK91&lt;200,IF(B89&gt;73,73,B89),B89)</f>
        <v>73</v>
      </c>
      <c r="E89" s="37" t="n">
        <f aca="false">IF(TOT!AK91&lt;400,IF(D89&lt;60,60,D89),D89)</f>
        <v>73</v>
      </c>
      <c r="F89" s="37" t="n">
        <f aca="false">IF(TOT!AK91&lt;200,IF(E89&lt;53,53,E89),E89)</f>
        <v>73</v>
      </c>
    </row>
    <row r="90" customFormat="false" ht="13" hidden="false" customHeight="true" outlineLevel="0" collapsed="false">
      <c r="A90" s="17" t="s">
        <v>724</v>
      </c>
      <c r="B90" s="37" t="n">
        <f aca="false">VLOOKUP((TOT!BM92*60)/TOT!AK92,'CK - HITS'!$A$3:$B$69,2)</f>
        <v>61</v>
      </c>
      <c r="C90" s="37" t="n">
        <f aca="false">IF(TOT!AK92&lt;400,IF(B90&gt;80,80,B90),B90)</f>
        <v>61</v>
      </c>
      <c r="D90" s="37" t="n">
        <f aca="false">IF(TOT!AK92&lt;200,IF(B90&gt;73,73,B90),B90)</f>
        <v>61</v>
      </c>
      <c r="E90" s="37" t="n">
        <f aca="false">IF(TOT!AK92&lt;400,IF(D90&lt;60,60,D90),D90)</f>
        <v>61</v>
      </c>
      <c r="F90" s="37" t="n">
        <f aca="false">IF(TOT!AK92&lt;200,IF(E90&lt;53,53,E90),E90)</f>
        <v>61</v>
      </c>
    </row>
    <row r="91" customFormat="false" ht="13" hidden="false" customHeight="true" outlineLevel="0" collapsed="false">
      <c r="A91" s="17" t="s">
        <v>730</v>
      </c>
      <c r="B91" s="37" t="n">
        <f aca="false">VLOOKUP((TOT!BM93*60)/TOT!AK93,'CK - HITS'!$A$3:$B$69,2)</f>
        <v>92</v>
      </c>
      <c r="C91" s="37" t="n">
        <f aca="false">IF(TOT!AK93&lt;400,IF(B91&gt;80,80,B91),B91)</f>
        <v>92</v>
      </c>
      <c r="D91" s="37" t="n">
        <f aca="false">IF(TOT!AK93&lt;200,IF(B91&gt;73,73,B91),B91)</f>
        <v>92</v>
      </c>
      <c r="E91" s="37" t="n">
        <f aca="false">IF(TOT!AK93&lt;400,IF(D91&lt;60,60,D91),D91)</f>
        <v>92</v>
      </c>
      <c r="F91" s="37" t="n">
        <f aca="false">IF(TOT!AK93&lt;200,IF(E91&lt;53,53,E91),E91)</f>
        <v>92</v>
      </c>
    </row>
    <row r="92" customFormat="false" ht="13" hidden="false" customHeight="true" outlineLevel="0" collapsed="false">
      <c r="A92" s="17" t="s">
        <v>735</v>
      </c>
      <c r="B92" s="37" t="n">
        <f aca="false">VLOOKUP((TOT!BM94*60)/TOT!AK94,'CK - HITS'!$A$3:$B$69,2)</f>
        <v>78</v>
      </c>
      <c r="C92" s="37" t="n">
        <f aca="false">IF(TOT!AK94&lt;400,IF(B92&gt;80,80,B92),B92)</f>
        <v>78</v>
      </c>
      <c r="D92" s="37" t="n">
        <f aca="false">IF(TOT!AK94&lt;200,IF(B92&gt;73,73,B92),B92)</f>
        <v>78</v>
      </c>
      <c r="E92" s="37" t="n">
        <f aca="false">IF(TOT!AK94&lt;400,IF(D92&lt;60,60,D92),D92)</f>
        <v>78</v>
      </c>
      <c r="F92" s="37" t="n">
        <f aca="false">IF(TOT!AK94&lt;200,IF(E92&lt;53,53,E92),E92)</f>
        <v>78</v>
      </c>
    </row>
    <row r="93" customFormat="false" ht="13" hidden="false" customHeight="true" outlineLevel="0" collapsed="false">
      <c r="A93" s="17" t="s">
        <v>739</v>
      </c>
      <c r="B93" s="37" t="n">
        <f aca="false">VLOOKUP((TOT!BM95*60)/TOT!AK95,'CK - HITS'!$A$3:$B$69,2)</f>
        <v>61</v>
      </c>
      <c r="C93" s="37" t="n">
        <f aca="false">IF(TOT!AK95&lt;400,IF(B93&gt;80,80,B93),B93)</f>
        <v>61</v>
      </c>
      <c r="D93" s="37" t="n">
        <f aca="false">IF(TOT!AK95&lt;200,IF(B93&gt;73,73,B93),B93)</f>
        <v>61</v>
      </c>
      <c r="E93" s="37" t="n">
        <f aca="false">IF(TOT!AK95&lt;400,IF(D93&lt;60,60,D93),D93)</f>
        <v>61</v>
      </c>
      <c r="F93" s="37" t="n">
        <f aca="false">IF(TOT!AK95&lt;200,IF(E93&lt;53,53,E93),E93)</f>
        <v>61</v>
      </c>
    </row>
    <row r="94" customFormat="false" ht="13" hidden="false" customHeight="true" outlineLevel="0" collapsed="false">
      <c r="A94" s="17" t="s">
        <v>743</v>
      </c>
      <c r="B94" s="37" t="n">
        <f aca="false">VLOOKUP((TOT!BM96*60)/TOT!AK96,'CK - HITS'!$A$3:$B$69,2)</f>
        <v>97</v>
      </c>
      <c r="C94" s="37" t="n">
        <f aca="false">IF(TOT!AK96&lt;400,IF(B94&gt;80,80,B94),B94)</f>
        <v>80</v>
      </c>
      <c r="D94" s="37" t="n">
        <f aca="false">IF(TOT!AK96&lt;200,IF(B94&gt;73,73,B94),B94)</f>
        <v>73</v>
      </c>
      <c r="E94" s="37" t="n">
        <f aca="false">IF(TOT!AK96&lt;400,IF(D94&lt;60,60,D94),D94)</f>
        <v>73</v>
      </c>
      <c r="F94" s="37" t="n">
        <f aca="false">IF(TOT!AK96&lt;200,IF(E94&lt;53,53,E94),E94)</f>
        <v>73</v>
      </c>
    </row>
    <row r="95" customFormat="false" ht="13" hidden="false" customHeight="true" outlineLevel="0" collapsed="false">
      <c r="A95" s="17" t="s">
        <v>747</v>
      </c>
      <c r="B95" s="37" t="n">
        <f aca="false">VLOOKUP((TOT!BM97*60)/TOT!AK97,'CK - HITS'!$A$3:$B$69,2)</f>
        <v>56</v>
      </c>
      <c r="C95" s="37" t="n">
        <f aca="false">IF(TOT!AK97&lt;400,IF(B95&gt;80,80,B95),B95)</f>
        <v>56</v>
      </c>
      <c r="D95" s="37" t="n">
        <f aca="false">IF(TOT!AK97&lt;200,IF(B95&gt;73,73,B95),B95)</f>
        <v>56</v>
      </c>
      <c r="E95" s="37" t="n">
        <f aca="false">IF(TOT!AK97&lt;400,IF(D95&lt;60,60,D95),D95)</f>
        <v>56</v>
      </c>
      <c r="F95" s="37" t="n">
        <f aca="false">IF(TOT!AK97&lt;200,IF(E95&lt;53,53,E95),E95)</f>
        <v>56</v>
      </c>
    </row>
    <row r="96" customFormat="false" ht="13" hidden="false" customHeight="true" outlineLevel="0" collapsed="false">
      <c r="A96" s="17" t="s">
        <v>750</v>
      </c>
      <c r="B96" s="37" t="n">
        <f aca="false">VLOOKUP((TOT!BM98*60)/TOT!AK98,'CK - HITS'!$A$3:$B$69,2)</f>
        <v>41</v>
      </c>
      <c r="C96" s="37" t="n">
        <f aca="false">IF(TOT!AK98&lt;400,IF(B96&gt;80,80,B96),B96)</f>
        <v>41</v>
      </c>
      <c r="D96" s="37" t="n">
        <f aca="false">IF(TOT!AK98&lt;200,IF(B96&gt;73,73,B96),B96)</f>
        <v>41</v>
      </c>
      <c r="E96" s="37" t="n">
        <f aca="false">IF(TOT!AK98&lt;400,IF(D96&lt;60,60,D96),D96)</f>
        <v>41</v>
      </c>
      <c r="F96" s="37" t="n">
        <f aca="false">IF(TOT!AK98&lt;200,IF(E96&lt;53,53,E96),E96)</f>
        <v>41</v>
      </c>
    </row>
    <row r="97" customFormat="false" ht="13" hidden="false" customHeight="true" outlineLevel="0" collapsed="false">
      <c r="A97" s="17" t="s">
        <v>755</v>
      </c>
      <c r="B97" s="37" t="n">
        <f aca="false">VLOOKUP((TOT!BM99*60)/TOT!AK99,'CK - HITS'!$A$3:$B$69,2)</f>
        <v>71</v>
      </c>
      <c r="C97" s="37" t="n">
        <f aca="false">IF(TOT!AK99&lt;400,IF(B97&gt;80,80,B97),B97)</f>
        <v>71</v>
      </c>
      <c r="D97" s="37" t="n">
        <f aca="false">IF(TOT!AK99&lt;200,IF(B97&gt;73,73,B97),B97)</f>
        <v>71</v>
      </c>
      <c r="E97" s="37" t="n">
        <f aca="false">IF(TOT!AK99&lt;400,IF(D97&lt;60,60,D97),D97)</f>
        <v>71</v>
      </c>
      <c r="F97" s="37" t="n">
        <f aca="false">IF(TOT!AK99&lt;200,IF(E97&lt;53,53,E97),E97)</f>
        <v>71</v>
      </c>
    </row>
    <row r="98" customFormat="false" ht="13" hidden="false" customHeight="true" outlineLevel="0" collapsed="false">
      <c r="A98" s="17" t="s">
        <v>759</v>
      </c>
      <c r="B98" s="37" t="n">
        <f aca="false">VLOOKUP((TOT!BM100*60)/TOT!AK100,'CK - HITS'!$A$3:$B$69,2)</f>
        <v>74</v>
      </c>
      <c r="C98" s="37" t="n">
        <f aca="false">IF(TOT!AK100&lt;400,IF(B98&gt;80,80,B98),B98)</f>
        <v>74</v>
      </c>
      <c r="D98" s="37" t="n">
        <f aca="false">IF(TOT!AK100&lt;200,IF(B98&gt;73,73,B98),B98)</f>
        <v>74</v>
      </c>
      <c r="E98" s="37" t="n">
        <f aca="false">IF(TOT!AK100&lt;400,IF(D98&lt;60,60,D98),D98)</f>
        <v>74</v>
      </c>
      <c r="F98" s="37" t="n">
        <f aca="false">IF(TOT!AK100&lt;200,IF(E98&lt;53,53,E98),E98)</f>
        <v>74</v>
      </c>
    </row>
    <row r="99" customFormat="false" ht="13" hidden="false" customHeight="true" outlineLevel="0" collapsed="false">
      <c r="A99" s="17" t="s">
        <v>765</v>
      </c>
      <c r="B99" s="37" t="n">
        <f aca="false">VLOOKUP((TOT!BM101*60)/TOT!AK101,'CK - HITS'!$A$3:$B$69,2)</f>
        <v>89</v>
      </c>
      <c r="C99" s="37" t="n">
        <f aca="false">IF(TOT!AK101&lt;400,IF(B99&gt;80,80,B99),B99)</f>
        <v>89</v>
      </c>
      <c r="D99" s="37" t="n">
        <f aca="false">IF(TOT!AK101&lt;200,IF(B99&gt;73,73,B99),B99)</f>
        <v>89</v>
      </c>
      <c r="E99" s="37" t="n">
        <f aca="false">IF(TOT!AK101&lt;400,IF(D99&lt;60,60,D99),D99)</f>
        <v>89</v>
      </c>
      <c r="F99" s="37" t="n">
        <f aca="false">IF(TOT!AK101&lt;200,IF(E99&lt;53,53,E99),E99)</f>
        <v>89</v>
      </c>
    </row>
    <row r="100" customFormat="false" ht="13" hidden="false" customHeight="true" outlineLevel="0" collapsed="false">
      <c r="A100" s="17" t="s">
        <v>770</v>
      </c>
      <c r="B100" s="37" t="n">
        <f aca="false">VLOOKUP((TOT!BM102*60)/TOT!AK102,'CK - HITS'!$A$3:$B$69,2)</f>
        <v>39</v>
      </c>
      <c r="C100" s="37" t="n">
        <f aca="false">IF(TOT!AK102&lt;400,IF(B100&gt;80,80,B100),B100)</f>
        <v>39</v>
      </c>
      <c r="D100" s="37" t="n">
        <f aca="false">IF(TOT!AK102&lt;200,IF(B100&gt;73,73,B100),B100)</f>
        <v>39</v>
      </c>
      <c r="E100" s="37" t="n">
        <f aca="false">IF(TOT!AK102&lt;400,IF(D100&lt;60,60,D100),D100)</f>
        <v>39</v>
      </c>
      <c r="F100" s="37" t="n">
        <f aca="false">IF(TOT!AK102&lt;200,IF(E100&lt;53,53,E100),E100)</f>
        <v>39</v>
      </c>
    </row>
    <row r="101" customFormat="false" ht="13" hidden="false" customHeight="true" outlineLevel="0" collapsed="false">
      <c r="A101" s="17" t="s">
        <v>776</v>
      </c>
      <c r="B101" s="37" t="n">
        <f aca="false">VLOOKUP((TOT!BM103*60)/TOT!AK103,'CK - HITS'!$A$3:$B$69,2)</f>
        <v>98</v>
      </c>
      <c r="C101" s="37" t="n">
        <f aca="false">IF(TOT!AK103&lt;400,IF(B101&gt;80,80,B101),B101)</f>
        <v>80</v>
      </c>
      <c r="D101" s="37" t="n">
        <f aca="false">IF(TOT!AK103&lt;200,IF(B101&gt;73,73,B101),B101)</f>
        <v>73</v>
      </c>
      <c r="E101" s="37" t="n">
        <f aca="false">IF(TOT!AK103&lt;400,IF(D101&lt;60,60,D101),D101)</f>
        <v>73</v>
      </c>
      <c r="F101" s="37" t="n">
        <f aca="false">IF(TOT!AK103&lt;200,IF(E101&lt;53,53,E101),E101)</f>
        <v>73</v>
      </c>
    </row>
    <row r="102" customFormat="false" ht="13" hidden="false" customHeight="true" outlineLevel="0" collapsed="false">
      <c r="A102" s="17" t="s">
        <v>779</v>
      </c>
      <c r="B102" s="37" t="n">
        <f aca="false">VLOOKUP((TOT!BM104*60)/TOT!AK104,'CK - HITS'!$A$3:$B$69,2)</f>
        <v>40</v>
      </c>
      <c r="C102" s="37" t="n">
        <f aca="false">IF(TOT!AK104&lt;400,IF(B102&gt;80,80,B102),B102)</f>
        <v>40</v>
      </c>
      <c r="D102" s="37" t="n">
        <f aca="false">IF(TOT!AK104&lt;200,IF(B102&gt;73,73,B102),B102)</f>
        <v>40</v>
      </c>
      <c r="E102" s="37" t="n">
        <f aca="false">IF(TOT!AK104&lt;400,IF(D102&lt;60,60,D102),D102)</f>
        <v>40</v>
      </c>
      <c r="F102" s="37" t="n">
        <f aca="false">IF(TOT!AK104&lt;200,IF(E102&lt;53,53,E102),E102)</f>
        <v>40</v>
      </c>
    </row>
    <row r="103" customFormat="false" ht="13" hidden="false" customHeight="true" outlineLevel="0" collapsed="false">
      <c r="A103" s="17" t="s">
        <v>782</v>
      </c>
      <c r="B103" s="37" t="n">
        <f aca="false">VLOOKUP((TOT!BM105*60)/TOT!AK105,'CK - HITS'!$A$3:$B$69,2)</f>
        <v>59</v>
      </c>
      <c r="C103" s="37" t="n">
        <f aca="false">IF(TOT!AK105&lt;400,IF(B103&gt;80,80,B103),B103)</f>
        <v>59</v>
      </c>
      <c r="D103" s="37" t="n">
        <f aca="false">IF(TOT!AK105&lt;200,IF(B103&gt;73,73,B103),B103)</f>
        <v>59</v>
      </c>
      <c r="E103" s="37" t="n">
        <f aca="false">IF(TOT!AK105&lt;400,IF(D103&lt;60,60,D103),D103)</f>
        <v>59</v>
      </c>
      <c r="F103" s="37" t="n">
        <f aca="false">IF(TOT!AK105&lt;200,IF(E103&lt;53,53,E103),E103)</f>
        <v>59</v>
      </c>
    </row>
    <row r="104" customFormat="false" ht="13" hidden="false" customHeight="true" outlineLevel="0" collapsed="false">
      <c r="A104" s="17" t="s">
        <v>786</v>
      </c>
      <c r="B104" s="37" t="n">
        <f aca="false">VLOOKUP((TOT!BM106*60)/TOT!AK106,'CK - HITS'!$A$3:$B$69,2)</f>
        <v>63</v>
      </c>
      <c r="C104" s="37" t="n">
        <f aca="false">IF(TOT!AK106&lt;400,IF(B104&gt;80,80,B104),B104)</f>
        <v>63</v>
      </c>
      <c r="D104" s="37" t="n">
        <f aca="false">IF(TOT!AK106&lt;200,IF(B104&gt;73,73,B104),B104)</f>
        <v>63</v>
      </c>
      <c r="E104" s="37" t="n">
        <f aca="false">IF(TOT!AK106&lt;400,IF(D104&lt;60,60,D104),D104)</f>
        <v>63</v>
      </c>
      <c r="F104" s="37" t="n">
        <f aca="false">IF(TOT!AK106&lt;200,IF(E104&lt;53,53,E104),E104)</f>
        <v>63</v>
      </c>
    </row>
    <row r="105" customFormat="false" ht="13" hidden="false" customHeight="true" outlineLevel="0" collapsed="false">
      <c r="A105" s="17" t="s">
        <v>792</v>
      </c>
      <c r="B105" s="37" t="n">
        <f aca="false">VLOOKUP((TOT!BM107*60)/TOT!AK107,'CK - HITS'!$A$3:$B$69,2)</f>
        <v>57</v>
      </c>
      <c r="C105" s="37" t="n">
        <f aca="false">IF(TOT!AK107&lt;400,IF(B105&gt;80,80,B105),B105)</f>
        <v>57</v>
      </c>
      <c r="D105" s="37" t="n">
        <f aca="false">IF(TOT!AK107&lt;200,IF(B105&gt;73,73,B105),B105)</f>
        <v>57</v>
      </c>
      <c r="E105" s="37" t="n">
        <f aca="false">IF(TOT!AK107&lt;400,IF(D105&lt;60,60,D105),D105)</f>
        <v>57</v>
      </c>
      <c r="F105" s="37" t="n">
        <f aca="false">IF(TOT!AK107&lt;200,IF(E105&lt;53,53,E105),E105)</f>
        <v>57</v>
      </c>
    </row>
    <row r="106" customFormat="false" ht="13" hidden="false" customHeight="true" outlineLevel="0" collapsed="false">
      <c r="A106" s="17" t="s">
        <v>797</v>
      </c>
      <c r="B106" s="37" t="n">
        <f aca="false">VLOOKUP((TOT!BM108*60)/TOT!AK108,'CK - HITS'!$A$3:$B$69,2)</f>
        <v>80</v>
      </c>
      <c r="C106" s="37" t="n">
        <f aca="false">IF(TOT!AK108&lt;400,IF(B106&gt;80,80,B106),B106)</f>
        <v>80</v>
      </c>
      <c r="D106" s="37" t="n">
        <f aca="false">IF(TOT!AK108&lt;200,IF(B106&gt;73,73,B106),B106)</f>
        <v>80</v>
      </c>
      <c r="E106" s="37" t="n">
        <f aca="false">IF(TOT!AK108&lt;400,IF(D106&lt;60,60,D106),D106)</f>
        <v>80</v>
      </c>
      <c r="F106" s="37" t="n">
        <f aca="false">IF(TOT!AK108&lt;200,IF(E106&lt;53,53,E106),E106)</f>
        <v>80</v>
      </c>
    </row>
    <row r="107" customFormat="false" ht="13" hidden="false" customHeight="true" outlineLevel="0" collapsed="false">
      <c r="A107" s="17" t="s">
        <v>803</v>
      </c>
      <c r="B107" s="37" t="n">
        <f aca="false">VLOOKUP((TOT!BM109*60)/TOT!AK109,'CK - HITS'!$A$3:$B$69,2)</f>
        <v>86</v>
      </c>
      <c r="C107" s="37" t="n">
        <f aca="false">IF(TOT!AK109&lt;400,IF(B107&gt;80,80,B107),B107)</f>
        <v>86</v>
      </c>
      <c r="D107" s="37" t="n">
        <f aca="false">IF(TOT!AK109&lt;200,IF(B107&gt;73,73,B107),B107)</f>
        <v>86</v>
      </c>
      <c r="E107" s="37" t="n">
        <f aca="false">IF(TOT!AK109&lt;400,IF(D107&lt;60,60,D107),D107)</f>
        <v>86</v>
      </c>
      <c r="F107" s="37" t="n">
        <f aca="false">IF(TOT!AK109&lt;200,IF(E107&lt;53,53,E107),E107)</f>
        <v>86</v>
      </c>
    </row>
    <row r="108" customFormat="false" ht="13" hidden="false" customHeight="true" outlineLevel="0" collapsed="false">
      <c r="A108" s="17" t="s">
        <v>808</v>
      </c>
      <c r="B108" s="37" t="n">
        <f aca="false">VLOOKUP((TOT!BM110*60)/TOT!AK110,'CK - HITS'!$A$3:$B$69,2)</f>
        <v>72</v>
      </c>
      <c r="C108" s="37" t="n">
        <f aca="false">IF(TOT!AK110&lt;400,IF(B108&gt;80,80,B108),B108)</f>
        <v>72</v>
      </c>
      <c r="D108" s="37" t="n">
        <f aca="false">IF(TOT!AK110&lt;200,IF(B108&gt;73,73,B108),B108)</f>
        <v>72</v>
      </c>
      <c r="E108" s="37" t="n">
        <f aca="false">IF(TOT!AK110&lt;400,IF(D108&lt;60,60,D108),D108)</f>
        <v>72</v>
      </c>
      <c r="F108" s="37" t="n">
        <f aca="false">IF(TOT!AK110&lt;200,IF(E108&lt;53,53,E108),E108)</f>
        <v>72</v>
      </c>
    </row>
    <row r="109" customFormat="false" ht="13" hidden="false" customHeight="true" outlineLevel="0" collapsed="false">
      <c r="A109" s="17" t="s">
        <v>811</v>
      </c>
      <c r="B109" s="37" t="n">
        <f aca="false">VLOOKUP((TOT!BM111*60)/TOT!AK111,'CK - HITS'!$A$3:$B$69,2)</f>
        <v>56</v>
      </c>
      <c r="C109" s="37" t="n">
        <f aca="false">IF(TOT!AK111&lt;400,IF(B109&gt;80,80,B109),B109)</f>
        <v>56</v>
      </c>
      <c r="D109" s="37" t="n">
        <f aca="false">IF(TOT!AK111&lt;200,IF(B109&gt;73,73,B109),B109)</f>
        <v>56</v>
      </c>
      <c r="E109" s="37" t="n">
        <f aca="false">IF(TOT!AK111&lt;400,IF(D109&lt;60,60,D109),D109)</f>
        <v>56</v>
      </c>
      <c r="F109" s="37" t="n">
        <f aca="false">IF(TOT!AK111&lt;200,IF(E109&lt;53,53,E109),E109)</f>
        <v>56</v>
      </c>
    </row>
    <row r="110" customFormat="false" ht="13" hidden="false" customHeight="true" outlineLevel="0" collapsed="false">
      <c r="A110" s="17" t="s">
        <v>815</v>
      </c>
      <c r="B110" s="37" t="n">
        <f aca="false">VLOOKUP((TOT!BM112*60)/TOT!AK112,'CK - HITS'!$A$3:$B$69,2)</f>
        <v>56</v>
      </c>
      <c r="C110" s="37" t="n">
        <f aca="false">IF(TOT!AK112&lt;400,IF(B110&gt;80,80,B110),B110)</f>
        <v>56</v>
      </c>
      <c r="D110" s="37" t="n">
        <f aca="false">IF(TOT!AK112&lt;200,IF(B110&gt;73,73,B110),B110)</f>
        <v>56</v>
      </c>
      <c r="E110" s="37" t="n">
        <f aca="false">IF(TOT!AK112&lt;400,IF(D110&lt;60,60,D110),D110)</f>
        <v>60</v>
      </c>
      <c r="F110" s="37" t="n">
        <f aca="false">IF(TOT!AK112&lt;200,IF(E110&lt;53,53,E110),E110)</f>
        <v>60</v>
      </c>
    </row>
    <row r="111" customFormat="false" ht="13" hidden="false" customHeight="true" outlineLevel="0" collapsed="false">
      <c r="A111" s="17" t="s">
        <v>820</v>
      </c>
      <c r="B111" s="37" t="n">
        <f aca="false">VLOOKUP((TOT!BM113*60)/TOT!AK113,'CK - HITS'!$A$3:$B$69,2)</f>
        <v>37</v>
      </c>
      <c r="C111" s="37" t="n">
        <f aca="false">IF(TOT!AK113&lt;400,IF(B111&gt;80,80,B111),B111)</f>
        <v>37</v>
      </c>
      <c r="D111" s="37" t="n">
        <f aca="false">IF(TOT!AK113&lt;200,IF(B111&gt;73,73,B111),B111)</f>
        <v>37</v>
      </c>
      <c r="E111" s="37" t="n">
        <f aca="false">IF(TOT!AK113&lt;400,IF(D111&lt;60,60,D111),D111)</f>
        <v>37</v>
      </c>
      <c r="F111" s="37" t="n">
        <f aca="false">IF(TOT!AK113&lt;200,IF(E111&lt;53,53,E111),E111)</f>
        <v>37</v>
      </c>
    </row>
    <row r="112" customFormat="false" ht="13" hidden="false" customHeight="true" outlineLevel="0" collapsed="false">
      <c r="A112" s="17" t="s">
        <v>824</v>
      </c>
      <c r="B112" s="37" t="n">
        <f aca="false">VLOOKUP((TOT!BM114*60)/TOT!AK114,'CK - HITS'!$A$3:$B$69,2)</f>
        <v>53</v>
      </c>
      <c r="C112" s="37" t="n">
        <f aca="false">IF(TOT!AK114&lt;400,IF(B112&gt;80,80,B112),B112)</f>
        <v>53</v>
      </c>
      <c r="D112" s="37" t="n">
        <f aca="false">IF(TOT!AK114&lt;200,IF(B112&gt;73,73,B112),B112)</f>
        <v>53</v>
      </c>
      <c r="E112" s="37" t="n">
        <f aca="false">IF(TOT!AK114&lt;400,IF(D112&lt;60,60,D112),D112)</f>
        <v>53</v>
      </c>
      <c r="F112" s="37" t="n">
        <f aca="false">IF(TOT!AK114&lt;200,IF(E112&lt;53,53,E112),E112)</f>
        <v>53</v>
      </c>
    </row>
    <row r="113" customFormat="false" ht="13" hidden="false" customHeight="true" outlineLevel="0" collapsed="false">
      <c r="A113" s="17" t="s">
        <v>827</v>
      </c>
      <c r="B113" s="37" t="n">
        <f aca="false">VLOOKUP((TOT!BM115*60)/TOT!AK115,'CK - HITS'!$A$3:$B$69,2)</f>
        <v>96</v>
      </c>
      <c r="C113" s="37" t="n">
        <f aca="false">IF(TOT!AK115&lt;400,IF(B113&gt;80,80,B113),B113)</f>
        <v>96</v>
      </c>
      <c r="D113" s="37" t="n">
        <f aca="false">IF(TOT!AK115&lt;200,IF(B113&gt;73,73,B113),B113)</f>
        <v>96</v>
      </c>
      <c r="E113" s="37" t="n">
        <f aca="false">IF(TOT!AK115&lt;400,IF(D113&lt;60,60,D113),D113)</f>
        <v>96</v>
      </c>
      <c r="F113" s="37" t="n">
        <f aca="false">IF(TOT!AK115&lt;200,IF(E113&lt;53,53,E113),E113)</f>
        <v>96</v>
      </c>
    </row>
    <row r="114" customFormat="false" ht="13" hidden="false" customHeight="true" outlineLevel="0" collapsed="false">
      <c r="A114" s="17" t="s">
        <v>830</v>
      </c>
      <c r="B114" s="37" t="n">
        <f aca="false">VLOOKUP((TOT!BM116*60)/TOT!AK116,'CK - HITS'!$A$3:$B$69,2)</f>
        <v>85</v>
      </c>
      <c r="C114" s="37" t="n">
        <f aca="false">IF(TOT!AK116&lt;400,IF(B114&gt;80,80,B114),B114)</f>
        <v>85</v>
      </c>
      <c r="D114" s="37" t="n">
        <f aca="false">IF(TOT!AK116&lt;200,IF(B114&gt;73,73,B114),B114)</f>
        <v>85</v>
      </c>
      <c r="E114" s="37" t="n">
        <f aca="false">IF(TOT!AK116&lt;400,IF(D114&lt;60,60,D114),D114)</f>
        <v>85</v>
      </c>
      <c r="F114" s="37" t="n">
        <f aca="false">IF(TOT!AK116&lt;200,IF(E114&lt;53,53,E114),E114)</f>
        <v>85</v>
      </c>
    </row>
    <row r="115" customFormat="false" ht="13" hidden="false" customHeight="true" outlineLevel="0" collapsed="false">
      <c r="A115" s="17" t="s">
        <v>834</v>
      </c>
      <c r="B115" s="37" t="n">
        <f aca="false">VLOOKUP((TOT!BM117*60)/TOT!AK117,'CK - HITS'!$A$3:$B$69,2)</f>
        <v>35</v>
      </c>
      <c r="C115" s="37" t="n">
        <f aca="false">IF(TOT!AK117&lt;400,IF(B115&gt;80,80,B115),B115)</f>
        <v>35</v>
      </c>
      <c r="D115" s="37" t="n">
        <f aca="false">IF(TOT!AK117&lt;200,IF(B115&gt;73,73,B115),B115)</f>
        <v>35</v>
      </c>
      <c r="E115" s="37" t="n">
        <f aca="false">IF(TOT!AK117&lt;400,IF(D115&lt;60,60,D115),D115)</f>
        <v>35</v>
      </c>
      <c r="F115" s="37" t="n">
        <f aca="false">IF(TOT!AK117&lt;200,IF(E115&lt;53,53,E115),E115)</f>
        <v>35</v>
      </c>
    </row>
    <row r="116" customFormat="false" ht="13" hidden="false" customHeight="true" outlineLevel="0" collapsed="false">
      <c r="A116" s="17" t="s">
        <v>838</v>
      </c>
      <c r="B116" s="37" t="n">
        <f aca="false">VLOOKUP((TOT!BM118*60)/TOT!AK118,'CK - HITS'!$A$3:$B$69,2)</f>
        <v>71</v>
      </c>
      <c r="C116" s="37" t="n">
        <f aca="false">IF(TOT!AK118&lt;400,IF(B116&gt;80,80,B116),B116)</f>
        <v>71</v>
      </c>
      <c r="D116" s="37" t="n">
        <f aca="false">IF(TOT!AK118&lt;200,IF(B116&gt;73,73,B116),B116)</f>
        <v>71</v>
      </c>
      <c r="E116" s="37" t="n">
        <f aca="false">IF(TOT!AK118&lt;400,IF(D116&lt;60,60,D116),D116)</f>
        <v>71</v>
      </c>
      <c r="F116" s="37" t="n">
        <f aca="false">IF(TOT!AK118&lt;200,IF(E116&lt;53,53,E116),E116)</f>
        <v>71</v>
      </c>
    </row>
    <row r="117" customFormat="false" ht="13" hidden="false" customHeight="true" outlineLevel="0" collapsed="false">
      <c r="A117" s="17" t="s">
        <v>842</v>
      </c>
      <c r="B117" s="37" t="n">
        <f aca="false">VLOOKUP((TOT!BM119*60)/TOT!AK119,'CK - HITS'!$A$3:$B$69,2)</f>
        <v>60</v>
      </c>
      <c r="C117" s="37" t="n">
        <f aca="false">IF(TOT!AK119&lt;400,IF(B117&gt;80,80,B117),B117)</f>
        <v>60</v>
      </c>
      <c r="D117" s="37" t="n">
        <f aca="false">IF(TOT!AK119&lt;200,IF(B117&gt;73,73,B117),B117)</f>
        <v>60</v>
      </c>
      <c r="E117" s="37" t="n">
        <f aca="false">IF(TOT!AK119&lt;400,IF(D117&lt;60,60,D117),D117)</f>
        <v>60</v>
      </c>
      <c r="F117" s="37" t="n">
        <f aca="false">IF(TOT!AK119&lt;200,IF(E117&lt;53,53,E117),E117)</f>
        <v>60</v>
      </c>
    </row>
    <row r="118" customFormat="false" ht="13" hidden="false" customHeight="true" outlineLevel="0" collapsed="false">
      <c r="A118" s="17" t="s">
        <v>846</v>
      </c>
      <c r="B118" s="37" t="n">
        <f aca="false">VLOOKUP((TOT!BM120*60)/TOT!AK120,'CK - HITS'!$A$3:$B$69,2)</f>
        <v>60</v>
      </c>
      <c r="C118" s="37" t="n">
        <f aca="false">IF(TOT!AK120&lt;400,IF(B118&gt;80,80,B118),B118)</f>
        <v>60</v>
      </c>
      <c r="D118" s="37" t="n">
        <f aca="false">IF(TOT!AK120&lt;200,IF(B118&gt;73,73,B118),B118)</f>
        <v>60</v>
      </c>
      <c r="E118" s="37" t="n">
        <f aca="false">IF(TOT!AK120&lt;400,IF(D118&lt;60,60,D118),D118)</f>
        <v>60</v>
      </c>
      <c r="F118" s="37" t="n">
        <f aca="false">IF(TOT!AK120&lt;200,IF(E118&lt;53,53,E118),E118)</f>
        <v>60</v>
      </c>
    </row>
    <row r="119" customFormat="false" ht="13" hidden="false" customHeight="true" outlineLevel="0" collapsed="false">
      <c r="A119" s="17" t="s">
        <v>851</v>
      </c>
      <c r="B119" s="37" t="n">
        <f aca="false">VLOOKUP((TOT!BM121*60)/TOT!AK121,'CK - HITS'!$A$3:$B$69,2)</f>
        <v>72</v>
      </c>
      <c r="C119" s="37" t="n">
        <f aca="false">IF(TOT!AK121&lt;400,IF(B119&gt;80,80,B119),B119)</f>
        <v>72</v>
      </c>
      <c r="D119" s="37" t="n">
        <f aca="false">IF(TOT!AK121&lt;200,IF(B119&gt;73,73,B119),B119)</f>
        <v>72</v>
      </c>
      <c r="E119" s="37" t="n">
        <f aca="false">IF(TOT!AK121&lt;400,IF(D119&lt;60,60,D119),D119)</f>
        <v>72</v>
      </c>
      <c r="F119" s="37" t="n">
        <f aca="false">IF(TOT!AK121&lt;200,IF(E119&lt;53,53,E119),E119)</f>
        <v>72</v>
      </c>
    </row>
    <row r="120" customFormat="false" ht="13" hidden="false" customHeight="true" outlineLevel="0" collapsed="false">
      <c r="A120" s="17" t="s">
        <v>854</v>
      </c>
      <c r="B120" s="37" t="n">
        <f aca="false">VLOOKUP((TOT!BM122*60)/TOT!AK122,'CK - HITS'!$A$3:$B$69,2)</f>
        <v>42</v>
      </c>
      <c r="C120" s="37" t="n">
        <f aca="false">IF(TOT!AK122&lt;400,IF(B120&gt;80,80,B120),B120)</f>
        <v>42</v>
      </c>
      <c r="D120" s="37" t="n">
        <f aca="false">IF(TOT!AK122&lt;200,IF(B120&gt;73,73,B120),B120)</f>
        <v>42</v>
      </c>
      <c r="E120" s="37" t="n">
        <f aca="false">IF(TOT!AK122&lt;400,IF(D120&lt;60,60,D120),D120)</f>
        <v>60</v>
      </c>
      <c r="F120" s="37" t="n">
        <f aca="false">IF(TOT!AK122&lt;200,IF(E120&lt;53,53,E120),E120)</f>
        <v>60</v>
      </c>
    </row>
    <row r="121" customFormat="false" ht="13" hidden="false" customHeight="true" outlineLevel="0" collapsed="false">
      <c r="A121" s="17" t="s">
        <v>857</v>
      </c>
      <c r="B121" s="37" t="n">
        <f aca="false">VLOOKUP((TOT!BM123*60)/TOT!AK123,'CK - HITS'!$A$3:$B$69,2)</f>
        <v>49</v>
      </c>
      <c r="C121" s="37" t="n">
        <f aca="false">IF(TOT!AK123&lt;400,IF(B121&gt;80,80,B121),B121)</f>
        <v>49</v>
      </c>
      <c r="D121" s="37" t="n">
        <f aca="false">IF(TOT!AK123&lt;200,IF(B121&gt;73,73,B121),B121)</f>
        <v>49</v>
      </c>
      <c r="E121" s="37" t="n">
        <f aca="false">IF(TOT!AK123&lt;400,IF(D121&lt;60,60,D121),D121)</f>
        <v>49</v>
      </c>
      <c r="F121" s="37" t="n">
        <f aca="false">IF(TOT!AK123&lt;200,IF(E121&lt;53,53,E121),E121)</f>
        <v>49</v>
      </c>
    </row>
    <row r="122" customFormat="false" ht="13" hidden="false" customHeight="true" outlineLevel="0" collapsed="false">
      <c r="A122" s="17" t="s">
        <v>863</v>
      </c>
      <c r="B122" s="37" t="n">
        <f aca="false">VLOOKUP((TOT!BM124*60)/TOT!AK124,'CK - HITS'!$A$3:$B$69,2)</f>
        <v>89</v>
      </c>
      <c r="C122" s="37" t="n">
        <f aca="false">IF(TOT!AK124&lt;400,IF(B122&gt;80,80,B122),B122)</f>
        <v>80</v>
      </c>
      <c r="D122" s="37" t="n">
        <f aca="false">IF(TOT!AK124&lt;200,IF(B122&gt;73,73,B122),B122)</f>
        <v>73</v>
      </c>
      <c r="E122" s="37" t="n">
        <f aca="false">IF(TOT!AK124&lt;400,IF(D122&lt;60,60,D122),D122)</f>
        <v>73</v>
      </c>
      <c r="F122" s="37" t="n">
        <f aca="false">IF(TOT!AK124&lt;200,IF(E122&lt;53,53,E122),E122)</f>
        <v>73</v>
      </c>
    </row>
    <row r="123" customFormat="false" ht="13" hidden="false" customHeight="true" outlineLevel="0" collapsed="false">
      <c r="A123" s="17" t="s">
        <v>868</v>
      </c>
      <c r="B123" s="37" t="n">
        <f aca="false">VLOOKUP((TOT!BM125*60)/TOT!AK125,'CK - HITS'!$A$3:$B$69,2)</f>
        <v>65</v>
      </c>
      <c r="C123" s="37" t="n">
        <f aca="false">IF(TOT!AK125&lt;400,IF(B123&gt;80,80,B123),B123)</f>
        <v>65</v>
      </c>
      <c r="D123" s="37" t="n">
        <f aca="false">IF(TOT!AK125&lt;200,IF(B123&gt;73,73,B123),B123)</f>
        <v>65</v>
      </c>
      <c r="E123" s="37" t="n">
        <f aca="false">IF(TOT!AK125&lt;400,IF(D123&lt;60,60,D123),D123)</f>
        <v>65</v>
      </c>
      <c r="F123" s="37" t="n">
        <f aca="false">IF(TOT!AK125&lt;200,IF(E123&lt;53,53,E123),E123)</f>
        <v>65</v>
      </c>
    </row>
    <row r="124" customFormat="false" ht="13" hidden="false" customHeight="true" outlineLevel="0" collapsed="false">
      <c r="A124" s="17" t="s">
        <v>872</v>
      </c>
      <c r="B124" s="37" t="n">
        <f aca="false">VLOOKUP((TOT!BM126*60)/TOT!AK126,'CK - HITS'!$A$3:$B$69,2)</f>
        <v>65</v>
      </c>
      <c r="C124" s="37" t="n">
        <f aca="false">IF(TOT!AK126&lt;400,IF(B124&gt;80,80,B124),B124)</f>
        <v>65</v>
      </c>
      <c r="D124" s="37" t="n">
        <f aca="false">IF(TOT!AK126&lt;200,IF(B124&gt;73,73,B124),B124)</f>
        <v>65</v>
      </c>
      <c r="E124" s="37" t="n">
        <f aca="false">IF(TOT!AK126&lt;400,IF(D124&lt;60,60,D124),D124)</f>
        <v>65</v>
      </c>
      <c r="F124" s="37" t="n">
        <f aca="false">IF(TOT!AK126&lt;200,IF(E124&lt;53,53,E124),E124)</f>
        <v>65</v>
      </c>
    </row>
    <row r="125" customFormat="false" ht="13" hidden="false" customHeight="true" outlineLevel="0" collapsed="false">
      <c r="A125" s="17" t="s">
        <v>876</v>
      </c>
      <c r="B125" s="37" t="n">
        <f aca="false">VLOOKUP((TOT!BM127*60)/TOT!AK127,'CK - HITS'!$A$3:$B$69,2)</f>
        <v>84</v>
      </c>
      <c r="C125" s="37" t="n">
        <f aca="false">IF(TOT!AK127&lt;400,IF(B125&gt;80,80,B125),B125)</f>
        <v>84</v>
      </c>
      <c r="D125" s="37" t="n">
        <f aca="false">IF(TOT!AK127&lt;200,IF(B125&gt;73,73,B125),B125)</f>
        <v>84</v>
      </c>
      <c r="E125" s="37" t="n">
        <f aca="false">IF(TOT!AK127&lt;400,IF(D125&lt;60,60,D125),D125)</f>
        <v>84</v>
      </c>
      <c r="F125" s="37" t="n">
        <f aca="false">IF(TOT!AK127&lt;200,IF(E125&lt;53,53,E125),E125)</f>
        <v>84</v>
      </c>
    </row>
    <row r="126" customFormat="false" ht="13" hidden="false" customHeight="true" outlineLevel="0" collapsed="false">
      <c r="A126" s="17" t="s">
        <v>880</v>
      </c>
      <c r="B126" s="37" t="n">
        <f aca="false">VLOOKUP((TOT!BM128*60)/TOT!AK128,'CK - HITS'!$A$3:$B$69,2)</f>
        <v>47</v>
      </c>
      <c r="C126" s="37" t="n">
        <f aca="false">IF(TOT!AK128&lt;400,IF(B126&gt;80,80,B126),B126)</f>
        <v>47</v>
      </c>
      <c r="D126" s="37" t="n">
        <f aca="false">IF(TOT!AK128&lt;200,IF(B126&gt;73,73,B126),B126)</f>
        <v>47</v>
      </c>
      <c r="E126" s="37" t="n">
        <f aca="false">IF(TOT!AK128&lt;400,IF(D126&lt;60,60,D126),D126)</f>
        <v>47</v>
      </c>
      <c r="F126" s="37" t="n">
        <f aca="false">IF(TOT!AK128&lt;200,IF(E126&lt;53,53,E126),E126)</f>
        <v>47</v>
      </c>
    </row>
    <row r="127" customFormat="false" ht="13" hidden="false" customHeight="true" outlineLevel="0" collapsed="false">
      <c r="A127" s="17" t="s">
        <v>885</v>
      </c>
      <c r="B127" s="37" t="n">
        <f aca="false">VLOOKUP((TOT!BM129*60)/TOT!AK129,'CK - HITS'!$A$3:$B$69,2)</f>
        <v>53</v>
      </c>
      <c r="C127" s="37" t="n">
        <f aca="false">IF(TOT!AK129&lt;400,IF(B127&gt;80,80,B127),B127)</f>
        <v>53</v>
      </c>
      <c r="D127" s="37" t="n">
        <f aca="false">IF(TOT!AK129&lt;200,IF(B127&gt;73,73,B127),B127)</f>
        <v>53</v>
      </c>
      <c r="E127" s="37" t="n">
        <f aca="false">IF(TOT!AK129&lt;400,IF(D127&lt;60,60,D127),D127)</f>
        <v>53</v>
      </c>
      <c r="F127" s="37" t="n">
        <f aca="false">IF(TOT!AK129&lt;200,IF(E127&lt;53,53,E127),E127)</f>
        <v>53</v>
      </c>
    </row>
    <row r="128" customFormat="false" ht="13" hidden="false" customHeight="true" outlineLevel="0" collapsed="false">
      <c r="A128" s="17" t="s">
        <v>889</v>
      </c>
      <c r="B128" s="37" t="n">
        <f aca="false">VLOOKUP((TOT!BM130*60)/TOT!AK130,'CK - HITS'!$A$3:$B$69,2)</f>
        <v>68</v>
      </c>
      <c r="C128" s="37" t="n">
        <f aca="false">IF(TOT!AK130&lt;400,IF(B128&gt;80,80,B128),B128)</f>
        <v>68</v>
      </c>
      <c r="D128" s="37" t="n">
        <f aca="false">IF(TOT!AK130&lt;200,IF(B128&gt;73,73,B128),B128)</f>
        <v>68</v>
      </c>
      <c r="E128" s="37" t="n">
        <f aca="false">IF(TOT!AK130&lt;400,IF(D128&lt;60,60,D128),D128)</f>
        <v>68</v>
      </c>
      <c r="F128" s="37" t="n">
        <f aca="false">IF(TOT!AK130&lt;200,IF(E128&lt;53,53,E128),E128)</f>
        <v>68</v>
      </c>
    </row>
    <row r="129" customFormat="false" ht="13" hidden="false" customHeight="true" outlineLevel="0" collapsed="false">
      <c r="A129" s="17" t="s">
        <v>893</v>
      </c>
      <c r="B129" s="37" t="n">
        <f aca="false">VLOOKUP((TOT!BM131*60)/TOT!AK131,'CK - HITS'!$A$3:$B$69,2)</f>
        <v>52</v>
      </c>
      <c r="C129" s="37" t="n">
        <f aca="false">IF(TOT!AK131&lt;400,IF(B129&gt;80,80,B129),B129)</f>
        <v>52</v>
      </c>
      <c r="D129" s="37" t="n">
        <f aca="false">IF(TOT!AK131&lt;200,IF(B129&gt;73,73,B129),B129)</f>
        <v>52</v>
      </c>
      <c r="E129" s="37" t="n">
        <f aca="false">IF(TOT!AK131&lt;400,IF(D129&lt;60,60,D129),D129)</f>
        <v>52</v>
      </c>
      <c r="F129" s="37" t="n">
        <f aca="false">IF(TOT!AK131&lt;200,IF(E129&lt;53,53,E129),E129)</f>
        <v>52</v>
      </c>
    </row>
    <row r="130" customFormat="false" ht="13" hidden="false" customHeight="true" outlineLevel="0" collapsed="false">
      <c r="A130" s="17" t="s">
        <v>896</v>
      </c>
      <c r="B130" s="37" t="n">
        <f aca="false">VLOOKUP((TOT!BM132*60)/TOT!AK132,'CK - HITS'!$A$3:$B$69,2)</f>
        <v>91</v>
      </c>
      <c r="C130" s="37" t="n">
        <f aca="false">IF(TOT!AK132&lt;400,IF(B130&gt;80,80,B130),B130)</f>
        <v>80</v>
      </c>
      <c r="D130" s="37" t="n">
        <f aca="false">IF(TOT!AK132&lt;200,IF(B130&gt;73,73,B130),B130)</f>
        <v>91</v>
      </c>
      <c r="E130" s="37" t="n">
        <f aca="false">IF(TOT!AK132&lt;400,IF(D130&lt;60,60,D130),D130)</f>
        <v>91</v>
      </c>
      <c r="F130" s="37" t="n">
        <f aca="false">IF(TOT!AK132&lt;200,IF(E130&lt;53,53,E130),E130)</f>
        <v>91</v>
      </c>
    </row>
    <row r="131" customFormat="false" ht="13" hidden="false" customHeight="true" outlineLevel="0" collapsed="false">
      <c r="A131" s="17" t="s">
        <v>900</v>
      </c>
      <c r="B131" s="37" t="n">
        <f aca="false">VLOOKUP((TOT!BM133*60)/TOT!AK133,'CK - HITS'!$A$3:$B$69,2)</f>
        <v>49</v>
      </c>
      <c r="C131" s="37" t="n">
        <f aca="false">IF(TOT!AK133&lt;400,IF(B131&gt;80,80,B131),B131)</f>
        <v>49</v>
      </c>
      <c r="D131" s="37" t="n">
        <f aca="false">IF(TOT!AK133&lt;200,IF(B131&gt;73,73,B131),B131)</f>
        <v>49</v>
      </c>
      <c r="E131" s="37" t="n">
        <f aca="false">IF(TOT!AK133&lt;400,IF(D131&lt;60,60,D131),D131)</f>
        <v>49</v>
      </c>
      <c r="F131" s="37" t="n">
        <f aca="false">IF(TOT!AK133&lt;200,IF(E131&lt;53,53,E131),E131)</f>
        <v>49</v>
      </c>
    </row>
    <row r="132" customFormat="false" ht="13" hidden="false" customHeight="true" outlineLevel="0" collapsed="false">
      <c r="A132" s="17" t="s">
        <v>905</v>
      </c>
      <c r="B132" s="37" t="n">
        <f aca="false">VLOOKUP((TOT!BM134*60)/TOT!AK134,'CK - HITS'!$A$3:$B$69,2)</f>
        <v>95</v>
      </c>
      <c r="C132" s="37" t="n">
        <f aca="false">IF(TOT!AK134&lt;400,IF(B132&gt;80,80,B132),B132)</f>
        <v>95</v>
      </c>
      <c r="D132" s="37" t="n">
        <f aca="false">IF(TOT!AK134&lt;200,IF(B132&gt;73,73,B132),B132)</f>
        <v>95</v>
      </c>
      <c r="E132" s="37" t="n">
        <f aca="false">IF(TOT!AK134&lt;400,IF(D132&lt;60,60,D132),D132)</f>
        <v>95</v>
      </c>
      <c r="F132" s="37" t="n">
        <f aca="false">IF(TOT!AK134&lt;200,IF(E132&lt;53,53,E132),E132)</f>
        <v>95</v>
      </c>
    </row>
    <row r="133" customFormat="false" ht="13" hidden="false" customHeight="true" outlineLevel="0" collapsed="false">
      <c r="A133" s="17" t="s">
        <v>909</v>
      </c>
      <c r="B133" s="37" t="n">
        <f aca="false">VLOOKUP((TOT!BM135*60)/TOT!AK135,'CK - HITS'!$A$3:$B$69,2)</f>
        <v>83</v>
      </c>
      <c r="C133" s="37" t="n">
        <f aca="false">IF(TOT!AK135&lt;400,IF(B133&gt;80,80,B133),B133)</f>
        <v>83</v>
      </c>
      <c r="D133" s="37" t="n">
        <f aca="false">IF(TOT!AK135&lt;200,IF(B133&gt;73,73,B133),B133)</f>
        <v>83</v>
      </c>
      <c r="E133" s="37" t="n">
        <f aca="false">IF(TOT!AK135&lt;400,IF(D133&lt;60,60,D133),D133)</f>
        <v>83</v>
      </c>
      <c r="F133" s="37" t="n">
        <f aca="false">IF(TOT!AK135&lt;200,IF(E133&lt;53,53,E133),E133)</f>
        <v>83</v>
      </c>
    </row>
    <row r="134" customFormat="false" ht="13" hidden="false" customHeight="true" outlineLevel="0" collapsed="false">
      <c r="A134" s="17" t="s">
        <v>915</v>
      </c>
      <c r="B134" s="37" t="n">
        <f aca="false">VLOOKUP((TOT!BM136*60)/TOT!AK136,'CK - HITS'!$A$3:$B$69,2)</f>
        <v>58</v>
      </c>
      <c r="C134" s="37" t="n">
        <f aca="false">IF(TOT!AK136&lt;400,IF(B134&gt;80,80,B134),B134)</f>
        <v>58</v>
      </c>
      <c r="D134" s="37" t="n">
        <f aca="false">IF(TOT!AK136&lt;200,IF(B134&gt;73,73,B134),B134)</f>
        <v>58</v>
      </c>
      <c r="E134" s="37" t="n">
        <f aca="false">IF(TOT!AK136&lt;400,IF(D134&lt;60,60,D134),D134)</f>
        <v>58</v>
      </c>
      <c r="F134" s="37" t="n">
        <f aca="false">IF(TOT!AK136&lt;200,IF(E134&lt;53,53,E134),E134)</f>
        <v>58</v>
      </c>
    </row>
    <row r="135" customFormat="false" ht="13" hidden="false" customHeight="true" outlineLevel="0" collapsed="false">
      <c r="A135" s="17" t="s">
        <v>919</v>
      </c>
      <c r="B135" s="37" t="n">
        <f aca="false">VLOOKUP((TOT!BM137*60)/TOT!AK137,'CK - HITS'!$A$3:$B$69,2)</f>
        <v>48</v>
      </c>
      <c r="C135" s="37" t="n">
        <f aca="false">IF(TOT!AK137&lt;400,IF(B135&gt;80,80,B135),B135)</f>
        <v>48</v>
      </c>
      <c r="D135" s="37" t="n">
        <f aca="false">IF(TOT!AK137&lt;200,IF(B135&gt;73,73,B135),B135)</f>
        <v>48</v>
      </c>
      <c r="E135" s="37" t="n">
        <f aca="false">IF(TOT!AK137&lt;400,IF(D135&lt;60,60,D135),D135)</f>
        <v>48</v>
      </c>
      <c r="F135" s="37" t="n">
        <f aca="false">IF(TOT!AK137&lt;200,IF(E135&lt;53,53,E135),E135)</f>
        <v>48</v>
      </c>
    </row>
    <row r="136" customFormat="false" ht="13" hidden="false" customHeight="true" outlineLevel="0" collapsed="false">
      <c r="A136" s="17" t="s">
        <v>923</v>
      </c>
      <c r="B136" s="37" t="n">
        <f aca="false">VLOOKUP((TOT!BM138*60)/TOT!AK138,'CK - HITS'!$A$3:$B$69,2)</f>
        <v>59</v>
      </c>
      <c r="C136" s="37" t="n">
        <f aca="false">IF(TOT!AK138&lt;400,IF(B136&gt;80,80,B136),B136)</f>
        <v>59</v>
      </c>
      <c r="D136" s="37" t="n">
        <f aca="false">IF(TOT!AK138&lt;200,IF(B136&gt;73,73,B136),B136)</f>
        <v>59</v>
      </c>
      <c r="E136" s="37" t="n">
        <f aca="false">IF(TOT!AK138&lt;400,IF(D136&lt;60,60,D136),D136)</f>
        <v>60</v>
      </c>
      <c r="F136" s="37" t="n">
        <f aca="false">IF(TOT!AK138&lt;200,IF(E136&lt;53,53,E136),E136)</f>
        <v>60</v>
      </c>
    </row>
    <row r="137" customFormat="false" ht="13" hidden="false" customHeight="true" outlineLevel="0" collapsed="false">
      <c r="A137" s="17" t="s">
        <v>927</v>
      </c>
      <c r="B137" s="37" t="n">
        <f aca="false">VLOOKUP((TOT!BM139*60)/TOT!AK139,'CK - HITS'!$A$3:$B$69,2)</f>
        <v>33</v>
      </c>
      <c r="C137" s="37" t="n">
        <f aca="false">IF(TOT!AK139&lt;400,IF(B137&gt;80,80,B137),B137)</f>
        <v>33</v>
      </c>
      <c r="D137" s="37" t="n">
        <f aca="false">IF(TOT!AK139&lt;200,IF(B137&gt;73,73,B137),B137)</f>
        <v>33</v>
      </c>
      <c r="E137" s="37" t="n">
        <f aca="false">IF(TOT!AK139&lt;400,IF(D137&lt;60,60,D137),D137)</f>
        <v>60</v>
      </c>
      <c r="F137" s="37" t="n">
        <f aca="false">IF(TOT!AK139&lt;200,IF(E137&lt;53,53,E137),E137)</f>
        <v>60</v>
      </c>
    </row>
    <row r="138" customFormat="false" ht="13" hidden="false" customHeight="true" outlineLevel="0" collapsed="false">
      <c r="A138" s="17" t="s">
        <v>931</v>
      </c>
      <c r="B138" s="37" t="n">
        <f aca="false">VLOOKUP((TOT!BM140*60)/TOT!AK140,'CK - HITS'!$A$3:$B$69,2)</f>
        <v>40</v>
      </c>
      <c r="C138" s="37" t="n">
        <f aca="false">IF(TOT!AK140&lt;400,IF(B138&gt;80,80,B138),B138)</f>
        <v>40</v>
      </c>
      <c r="D138" s="37" t="n">
        <f aca="false">IF(TOT!AK140&lt;200,IF(B138&gt;73,73,B138),B138)</f>
        <v>40</v>
      </c>
      <c r="E138" s="37" t="n">
        <f aca="false">IF(TOT!AK140&lt;400,IF(D138&lt;60,60,D138),D138)</f>
        <v>40</v>
      </c>
      <c r="F138" s="37" t="n">
        <f aca="false">IF(TOT!AK140&lt;200,IF(E138&lt;53,53,E138),E138)</f>
        <v>40</v>
      </c>
    </row>
    <row r="139" customFormat="false" ht="13" hidden="false" customHeight="true" outlineLevel="0" collapsed="false">
      <c r="A139" s="17" t="s">
        <v>936</v>
      </c>
      <c r="B139" s="37" t="n">
        <f aca="false">VLOOKUP((TOT!BM141*60)/TOT!AK141,'CK - HITS'!$A$3:$B$69,2)</f>
        <v>79</v>
      </c>
      <c r="C139" s="37" t="n">
        <f aca="false">IF(TOT!AK141&lt;400,IF(B139&gt;80,80,B139),B139)</f>
        <v>79</v>
      </c>
      <c r="D139" s="37" t="n">
        <f aca="false">IF(TOT!AK141&lt;200,IF(B139&gt;73,73,B139),B139)</f>
        <v>79</v>
      </c>
      <c r="E139" s="37" t="n">
        <f aca="false">IF(TOT!AK141&lt;400,IF(D139&lt;60,60,D139),D139)</f>
        <v>79</v>
      </c>
      <c r="F139" s="37" t="n">
        <f aca="false">IF(TOT!AK141&lt;200,IF(E139&lt;53,53,E139),E139)</f>
        <v>79</v>
      </c>
    </row>
    <row r="140" customFormat="false" ht="13" hidden="false" customHeight="true" outlineLevel="0" collapsed="false">
      <c r="A140" s="17" t="s">
        <v>940</v>
      </c>
      <c r="B140" s="37" t="n">
        <f aca="false">VLOOKUP((TOT!BM142*60)/TOT!AK142,'CK - HITS'!$A$3:$B$69,2)</f>
        <v>48</v>
      </c>
      <c r="C140" s="37" t="n">
        <f aca="false">IF(TOT!AK142&lt;400,IF(B140&gt;80,80,B140),B140)</f>
        <v>48</v>
      </c>
      <c r="D140" s="37" t="n">
        <f aca="false">IF(TOT!AK142&lt;200,IF(B140&gt;73,73,B140),B140)</f>
        <v>48</v>
      </c>
      <c r="E140" s="37" t="n">
        <f aca="false">IF(TOT!AK142&lt;400,IF(D140&lt;60,60,D140),D140)</f>
        <v>48</v>
      </c>
      <c r="F140" s="37" t="n">
        <f aca="false">IF(TOT!AK142&lt;200,IF(E140&lt;53,53,E140),E140)</f>
        <v>48</v>
      </c>
    </row>
    <row r="141" customFormat="false" ht="13" hidden="false" customHeight="true" outlineLevel="0" collapsed="false">
      <c r="A141" s="17" t="s">
        <v>944</v>
      </c>
      <c r="B141" s="37" t="n">
        <f aca="false">VLOOKUP((TOT!BM143*60)/TOT!AK143,'CK - HITS'!$A$3:$B$69,2)</f>
        <v>88</v>
      </c>
      <c r="C141" s="37" t="n">
        <f aca="false">IF(TOT!AK143&lt;400,IF(B141&gt;80,80,B141),B141)</f>
        <v>80</v>
      </c>
      <c r="D141" s="37" t="n">
        <f aca="false">IF(TOT!AK143&lt;200,IF(B141&gt;73,73,B141),B141)</f>
        <v>73</v>
      </c>
      <c r="E141" s="37" t="n">
        <f aca="false">IF(TOT!AK143&lt;400,IF(D141&lt;60,60,D141),D141)</f>
        <v>73</v>
      </c>
      <c r="F141" s="37" t="n">
        <f aca="false">IF(TOT!AK143&lt;200,IF(E141&lt;53,53,E141),E141)</f>
        <v>73</v>
      </c>
    </row>
    <row r="142" customFormat="false" ht="13" hidden="false" customHeight="true" outlineLevel="0" collapsed="false">
      <c r="A142" s="17" t="s">
        <v>949</v>
      </c>
      <c r="B142" s="37" t="n">
        <f aca="false">VLOOKUP((TOT!BM144*60)/TOT!AK144,'CK - HITS'!$A$3:$B$69,2)</f>
        <v>84</v>
      </c>
      <c r="C142" s="37" t="n">
        <f aca="false">IF(TOT!AK144&lt;400,IF(B142&gt;80,80,B142),B142)</f>
        <v>84</v>
      </c>
      <c r="D142" s="37" t="n">
        <f aca="false">IF(TOT!AK144&lt;200,IF(B142&gt;73,73,B142),B142)</f>
        <v>84</v>
      </c>
      <c r="E142" s="37" t="n">
        <f aca="false">IF(TOT!AK144&lt;400,IF(D142&lt;60,60,D142),D142)</f>
        <v>84</v>
      </c>
      <c r="F142" s="37" t="n">
        <f aca="false">IF(TOT!AK144&lt;200,IF(E142&lt;53,53,E142),E142)</f>
        <v>84</v>
      </c>
    </row>
    <row r="143" customFormat="false" ht="13" hidden="false" customHeight="true" outlineLevel="0" collapsed="false">
      <c r="A143" s="17" t="s">
        <v>952</v>
      </c>
      <c r="B143" s="37" t="n">
        <f aca="false">VLOOKUP((TOT!BM145*60)/TOT!AK145,'CK - HITS'!$A$3:$B$69,2)</f>
        <v>45</v>
      </c>
      <c r="C143" s="37" t="n">
        <f aca="false">IF(TOT!AK145&lt;400,IF(B143&gt;80,80,B143),B143)</f>
        <v>45</v>
      </c>
      <c r="D143" s="37" t="n">
        <f aca="false">IF(TOT!AK145&lt;200,IF(B143&gt;73,73,B143),B143)</f>
        <v>45</v>
      </c>
      <c r="E143" s="37" t="n">
        <f aca="false">IF(TOT!AK145&lt;400,IF(D143&lt;60,60,D143),D143)</f>
        <v>45</v>
      </c>
      <c r="F143" s="37" t="n">
        <f aca="false">IF(TOT!AK145&lt;200,IF(E143&lt;53,53,E143),E143)</f>
        <v>45</v>
      </c>
    </row>
    <row r="144" customFormat="false" ht="13" hidden="false" customHeight="true" outlineLevel="0" collapsed="false">
      <c r="A144" s="17" t="s">
        <v>957</v>
      </c>
      <c r="B144" s="37" t="n">
        <f aca="false">VLOOKUP((TOT!BM146*60)/TOT!AK146,'CK - HITS'!$A$3:$B$69,2)</f>
        <v>69</v>
      </c>
      <c r="C144" s="37" t="n">
        <f aca="false">IF(TOT!AK146&lt;400,IF(B144&gt;80,80,B144),B144)</f>
        <v>69</v>
      </c>
      <c r="D144" s="37" t="n">
        <f aca="false">IF(TOT!AK146&lt;200,IF(B144&gt;73,73,B144),B144)</f>
        <v>69</v>
      </c>
      <c r="E144" s="37" t="n">
        <f aca="false">IF(TOT!AK146&lt;400,IF(D144&lt;60,60,D144),D144)</f>
        <v>69</v>
      </c>
      <c r="F144" s="37" t="n">
        <f aca="false">IF(TOT!AK146&lt;200,IF(E144&lt;53,53,E144),E144)</f>
        <v>69</v>
      </c>
    </row>
    <row r="145" customFormat="false" ht="13" hidden="false" customHeight="true" outlineLevel="0" collapsed="false">
      <c r="A145" s="17" t="s">
        <v>961</v>
      </c>
      <c r="B145" s="37" t="n">
        <f aca="false">VLOOKUP((TOT!BM147*60)/TOT!AK147,'CK - HITS'!$A$3:$B$69,2)</f>
        <v>72</v>
      </c>
      <c r="C145" s="37" t="n">
        <f aca="false">IF(TOT!AK147&lt;400,IF(B145&gt;80,80,B145),B145)</f>
        <v>72</v>
      </c>
      <c r="D145" s="37" t="n">
        <f aca="false">IF(TOT!AK147&lt;200,IF(B145&gt;73,73,B145),B145)</f>
        <v>72</v>
      </c>
      <c r="E145" s="37" t="n">
        <f aca="false">IF(TOT!AK147&lt;400,IF(D145&lt;60,60,D145),D145)</f>
        <v>72</v>
      </c>
      <c r="F145" s="37" t="n">
        <f aca="false">IF(TOT!AK147&lt;200,IF(E145&lt;53,53,E145),E145)</f>
        <v>72</v>
      </c>
    </row>
    <row r="146" customFormat="false" ht="13" hidden="false" customHeight="true" outlineLevel="0" collapsed="false">
      <c r="A146" s="17" t="s">
        <v>966</v>
      </c>
      <c r="B146" s="37" t="n">
        <f aca="false">VLOOKUP((TOT!BM148*60)/TOT!AK148,'CK - HITS'!$A$3:$B$69,2)</f>
        <v>95</v>
      </c>
      <c r="C146" s="37" t="n">
        <f aca="false">IF(TOT!AK148&lt;400,IF(B146&gt;80,80,B146),B146)</f>
        <v>95</v>
      </c>
      <c r="D146" s="37" t="n">
        <f aca="false">IF(TOT!AK148&lt;200,IF(B146&gt;73,73,B146),B146)</f>
        <v>95</v>
      </c>
      <c r="E146" s="37" t="n">
        <f aca="false">IF(TOT!AK148&lt;400,IF(D146&lt;60,60,D146),D146)</f>
        <v>95</v>
      </c>
      <c r="F146" s="37" t="n">
        <f aca="false">IF(TOT!AK148&lt;200,IF(E146&lt;53,53,E146),E146)</f>
        <v>95</v>
      </c>
    </row>
    <row r="147" customFormat="false" ht="13" hidden="false" customHeight="true" outlineLevel="0" collapsed="false">
      <c r="A147" s="17" t="s">
        <v>970</v>
      </c>
      <c r="B147" s="37" t="n">
        <f aca="false">VLOOKUP((TOT!BM149*60)/TOT!AK149,'CK - HITS'!$A$3:$B$69,2)</f>
        <v>33</v>
      </c>
      <c r="C147" s="37" t="n">
        <f aca="false">IF(TOT!AK149&lt;400,IF(B147&gt;80,80,B147),B147)</f>
        <v>33</v>
      </c>
      <c r="D147" s="37" t="n">
        <f aca="false">IF(TOT!AK149&lt;200,IF(B147&gt;73,73,B147),B147)</f>
        <v>33</v>
      </c>
      <c r="E147" s="37" t="n">
        <f aca="false">IF(TOT!AK149&lt;400,IF(D147&lt;60,60,D147),D147)</f>
        <v>60</v>
      </c>
      <c r="F147" s="37" t="n">
        <f aca="false">IF(TOT!AK149&lt;200,IF(E147&lt;53,53,E147),E147)</f>
        <v>60</v>
      </c>
    </row>
    <row r="148" customFormat="false" ht="13" hidden="false" customHeight="true" outlineLevel="0" collapsed="false">
      <c r="A148" s="17" t="s">
        <v>974</v>
      </c>
      <c r="B148" s="37" t="n">
        <f aca="false">VLOOKUP((TOT!BM150*60)/TOT!AK150,'CK - HITS'!$A$3:$B$69,2)</f>
        <v>44</v>
      </c>
      <c r="C148" s="37" t="n">
        <f aca="false">IF(TOT!AK150&lt;400,IF(B148&gt;80,80,B148),B148)</f>
        <v>44</v>
      </c>
      <c r="D148" s="37" t="n">
        <f aca="false">IF(TOT!AK150&lt;200,IF(B148&gt;73,73,B148),B148)</f>
        <v>44</v>
      </c>
      <c r="E148" s="37" t="n">
        <f aca="false">IF(TOT!AK150&lt;400,IF(D148&lt;60,60,D148),D148)</f>
        <v>44</v>
      </c>
      <c r="F148" s="37" t="n">
        <f aca="false">IF(TOT!AK150&lt;200,IF(E148&lt;53,53,E148),E148)</f>
        <v>44</v>
      </c>
    </row>
    <row r="149" customFormat="false" ht="13" hidden="false" customHeight="true" outlineLevel="0" collapsed="false">
      <c r="A149" s="17" t="s">
        <v>979</v>
      </c>
      <c r="B149" s="37" t="n">
        <f aca="false">VLOOKUP((TOT!BM151*60)/TOT!AK151,'CK - HITS'!$A$3:$B$69,2)</f>
        <v>36</v>
      </c>
      <c r="C149" s="37" t="n">
        <f aca="false">IF(TOT!AK151&lt;400,IF(B149&gt;80,80,B149),B149)</f>
        <v>36</v>
      </c>
      <c r="D149" s="37" t="n">
        <f aca="false">IF(TOT!AK151&lt;200,IF(B149&gt;73,73,B149),B149)</f>
        <v>36</v>
      </c>
      <c r="E149" s="37" t="n">
        <f aca="false">IF(TOT!AK151&lt;400,IF(D149&lt;60,60,D149),D149)</f>
        <v>60</v>
      </c>
      <c r="F149" s="37" t="n">
        <f aca="false">IF(TOT!AK151&lt;200,IF(E149&lt;53,53,E149),E149)</f>
        <v>60</v>
      </c>
    </row>
    <row r="150" customFormat="false" ht="13" hidden="false" customHeight="true" outlineLevel="0" collapsed="false">
      <c r="A150" s="17" t="s">
        <v>983</v>
      </c>
      <c r="B150" s="37" t="n">
        <f aca="false">VLOOKUP((TOT!BM152*60)/TOT!AK152,'CK - HITS'!$A$3:$B$69,2)</f>
        <v>63</v>
      </c>
      <c r="C150" s="37" t="n">
        <f aca="false">IF(TOT!AK152&lt;400,IF(B150&gt;80,80,B150),B150)</f>
        <v>63</v>
      </c>
      <c r="D150" s="37" t="n">
        <f aca="false">IF(TOT!AK152&lt;200,IF(B150&gt;73,73,B150),B150)</f>
        <v>63</v>
      </c>
      <c r="E150" s="37" t="n">
        <f aca="false">IF(TOT!AK152&lt;400,IF(D150&lt;60,60,D150),D150)</f>
        <v>63</v>
      </c>
      <c r="F150" s="37" t="n">
        <f aca="false">IF(TOT!AK152&lt;200,IF(E150&lt;53,53,E150),E150)</f>
        <v>63</v>
      </c>
    </row>
    <row r="151" customFormat="false" ht="13" hidden="false" customHeight="true" outlineLevel="0" collapsed="false">
      <c r="A151" s="17" t="s">
        <v>988</v>
      </c>
      <c r="B151" s="37" t="n">
        <f aca="false">VLOOKUP((TOT!BM153*60)/TOT!AK153,'CK - HITS'!$A$3:$B$69,2)</f>
        <v>40</v>
      </c>
      <c r="C151" s="37" t="n">
        <f aca="false">IF(TOT!AK153&lt;400,IF(B151&gt;80,80,B151),B151)</f>
        <v>40</v>
      </c>
      <c r="D151" s="37" t="n">
        <f aca="false">IF(TOT!AK153&lt;200,IF(B151&gt;73,73,B151),B151)</f>
        <v>40</v>
      </c>
      <c r="E151" s="37" t="n">
        <f aca="false">IF(TOT!AK153&lt;400,IF(D151&lt;60,60,D151),D151)</f>
        <v>40</v>
      </c>
      <c r="F151" s="37" t="n">
        <f aca="false">IF(TOT!AK153&lt;200,IF(E151&lt;53,53,E151),E151)</f>
        <v>40</v>
      </c>
    </row>
    <row r="152" customFormat="false" ht="13" hidden="false" customHeight="true" outlineLevel="0" collapsed="false">
      <c r="A152" s="17" t="s">
        <v>992</v>
      </c>
      <c r="B152" s="37" t="n">
        <f aca="false">VLOOKUP((TOT!BM154*60)/TOT!AK154,'CK - HITS'!$A$3:$B$69,2)</f>
        <v>34</v>
      </c>
      <c r="C152" s="37" t="n">
        <f aca="false">IF(TOT!AK154&lt;400,IF(B152&gt;80,80,B152),B152)</f>
        <v>34</v>
      </c>
      <c r="D152" s="37" t="n">
        <f aca="false">IF(TOT!AK154&lt;200,IF(B152&gt;73,73,B152),B152)</f>
        <v>34</v>
      </c>
      <c r="E152" s="37" t="n">
        <f aca="false">IF(TOT!AK154&lt;400,IF(D152&lt;60,60,D152),D152)</f>
        <v>34</v>
      </c>
      <c r="F152" s="37" t="n">
        <f aca="false">IF(TOT!AK154&lt;200,IF(E152&lt;53,53,E152),E152)</f>
        <v>34</v>
      </c>
    </row>
    <row r="153" customFormat="false" ht="13" hidden="false" customHeight="true" outlineLevel="0" collapsed="false">
      <c r="A153" s="17" t="s">
        <v>996</v>
      </c>
      <c r="B153" s="37" t="n">
        <f aca="false">VLOOKUP((TOT!BM155*60)/TOT!AK155,'CK - HITS'!$A$3:$B$69,2)</f>
        <v>42</v>
      </c>
      <c r="C153" s="37" t="n">
        <f aca="false">IF(TOT!AK155&lt;400,IF(B153&gt;80,80,B153),B153)</f>
        <v>42</v>
      </c>
      <c r="D153" s="37" t="n">
        <f aca="false">IF(TOT!AK155&lt;200,IF(B153&gt;73,73,B153),B153)</f>
        <v>42</v>
      </c>
      <c r="E153" s="37" t="n">
        <f aca="false">IF(TOT!AK155&lt;400,IF(D153&lt;60,60,D153),D153)</f>
        <v>60</v>
      </c>
      <c r="F153" s="37" t="n">
        <f aca="false">IF(TOT!AK155&lt;200,IF(E153&lt;53,53,E153),E153)</f>
        <v>60</v>
      </c>
    </row>
    <row r="154" customFormat="false" ht="13" hidden="false" customHeight="true" outlineLevel="0" collapsed="false">
      <c r="A154" s="17" t="s">
        <v>1001</v>
      </c>
      <c r="B154" s="37" t="n">
        <f aca="false">VLOOKUP((TOT!BM156*60)/TOT!AK156,'CK - HITS'!$A$3:$B$69,2)</f>
        <v>44</v>
      </c>
      <c r="C154" s="37" t="n">
        <f aca="false">IF(TOT!AK156&lt;400,IF(B154&gt;80,80,B154),B154)</f>
        <v>44</v>
      </c>
      <c r="D154" s="37" t="n">
        <f aca="false">IF(TOT!AK156&lt;200,IF(B154&gt;73,73,B154),B154)</f>
        <v>44</v>
      </c>
      <c r="E154" s="37" t="n">
        <f aca="false">IF(TOT!AK156&lt;400,IF(D154&lt;60,60,D154),D154)</f>
        <v>44</v>
      </c>
      <c r="F154" s="37" t="n">
        <f aca="false">IF(TOT!AK156&lt;200,IF(E154&lt;53,53,E154),E154)</f>
        <v>44</v>
      </c>
    </row>
    <row r="155" customFormat="false" ht="13" hidden="false" customHeight="true" outlineLevel="0" collapsed="false">
      <c r="A155" s="17" t="s">
        <v>1006</v>
      </c>
      <c r="B155" s="37" t="n">
        <f aca="false">VLOOKUP((TOT!BM157*60)/TOT!AK157,'CK - HITS'!$A$3:$B$69,2)</f>
        <v>68</v>
      </c>
      <c r="C155" s="37" t="n">
        <f aca="false">IF(TOT!AK157&lt;400,IF(B155&gt;80,80,B155),B155)</f>
        <v>68</v>
      </c>
      <c r="D155" s="37" t="n">
        <f aca="false">IF(TOT!AK157&lt;200,IF(B155&gt;73,73,B155),B155)</f>
        <v>68</v>
      </c>
      <c r="E155" s="37" t="n">
        <f aca="false">IF(TOT!AK157&lt;400,IF(D155&lt;60,60,D155),D155)</f>
        <v>68</v>
      </c>
      <c r="F155" s="37" t="n">
        <f aca="false">IF(TOT!AK157&lt;200,IF(E155&lt;53,53,E155),E155)</f>
        <v>68</v>
      </c>
    </row>
    <row r="156" customFormat="false" ht="13" hidden="false" customHeight="true" outlineLevel="0" collapsed="false">
      <c r="A156" s="17" t="s">
        <v>1010</v>
      </c>
      <c r="B156" s="37" t="n">
        <f aca="false">VLOOKUP((TOT!BM158*60)/TOT!AK158,'CK - HITS'!$A$3:$B$69,2)</f>
        <v>54</v>
      </c>
      <c r="C156" s="37" t="n">
        <f aca="false">IF(TOT!AK158&lt;400,IF(B156&gt;80,80,B156),B156)</f>
        <v>54</v>
      </c>
      <c r="D156" s="37" t="n">
        <f aca="false">IF(TOT!AK158&lt;200,IF(B156&gt;73,73,B156),B156)</f>
        <v>54</v>
      </c>
      <c r="E156" s="37" t="n">
        <f aca="false">IF(TOT!AK158&lt;400,IF(D156&lt;60,60,D156),D156)</f>
        <v>54</v>
      </c>
      <c r="F156" s="37" t="n">
        <f aca="false">IF(TOT!AK158&lt;200,IF(E156&lt;53,53,E156),E156)</f>
        <v>54</v>
      </c>
    </row>
    <row r="157" customFormat="false" ht="13" hidden="false" customHeight="true" outlineLevel="0" collapsed="false">
      <c r="A157" s="17" t="s">
        <v>1014</v>
      </c>
      <c r="B157" s="37" t="n">
        <f aca="false">VLOOKUP((TOT!BM159*60)/TOT!AK159,'CK - HITS'!$A$3:$B$69,2)</f>
        <v>69</v>
      </c>
      <c r="C157" s="37" t="n">
        <f aca="false">IF(TOT!AK159&lt;400,IF(B157&gt;80,80,B157),B157)</f>
        <v>69</v>
      </c>
      <c r="D157" s="37" t="n">
        <f aca="false">IF(TOT!AK159&lt;200,IF(B157&gt;73,73,B157),B157)</f>
        <v>69</v>
      </c>
      <c r="E157" s="37" t="n">
        <f aca="false">IF(TOT!AK159&lt;400,IF(D157&lt;60,60,D157),D157)</f>
        <v>69</v>
      </c>
      <c r="F157" s="37" t="n">
        <f aca="false">IF(TOT!AK159&lt;200,IF(E157&lt;53,53,E157),E157)</f>
        <v>69</v>
      </c>
    </row>
    <row r="158" customFormat="false" ht="13" hidden="false" customHeight="true" outlineLevel="0" collapsed="false">
      <c r="A158" s="17" t="s">
        <v>1019</v>
      </c>
      <c r="B158" s="37" t="n">
        <f aca="false">VLOOKUP((TOT!BM160*60)/TOT!AK160,'CK - HITS'!$A$3:$B$69,2)</f>
        <v>91</v>
      </c>
      <c r="C158" s="37" t="n">
        <f aca="false">IF(TOT!AK160&lt;400,IF(B158&gt;80,80,B158),B158)</f>
        <v>91</v>
      </c>
      <c r="D158" s="37" t="n">
        <f aca="false">IF(TOT!AK160&lt;200,IF(B158&gt;73,73,B158),B158)</f>
        <v>91</v>
      </c>
      <c r="E158" s="37" t="n">
        <f aca="false">IF(TOT!AK160&lt;400,IF(D158&lt;60,60,D158),D158)</f>
        <v>91</v>
      </c>
      <c r="F158" s="37" t="n">
        <f aca="false">IF(TOT!AK160&lt;200,IF(E158&lt;53,53,E158),E158)</f>
        <v>91</v>
      </c>
    </row>
    <row r="159" customFormat="false" ht="13" hidden="false" customHeight="true" outlineLevel="0" collapsed="false">
      <c r="A159" s="17" t="s">
        <v>1023</v>
      </c>
      <c r="B159" s="37" t="n">
        <f aca="false">VLOOKUP((TOT!BM161*60)/TOT!AK161,'CK - HITS'!$A$3:$B$69,2)</f>
        <v>86</v>
      </c>
      <c r="C159" s="37" t="n">
        <f aca="false">IF(TOT!AK161&lt;400,IF(B159&gt;80,80,B159),B159)</f>
        <v>86</v>
      </c>
      <c r="D159" s="37" t="n">
        <f aca="false">IF(TOT!AK161&lt;200,IF(B159&gt;73,73,B159),B159)</f>
        <v>86</v>
      </c>
      <c r="E159" s="37" t="n">
        <f aca="false">IF(TOT!AK161&lt;400,IF(D159&lt;60,60,D159),D159)</f>
        <v>86</v>
      </c>
      <c r="F159" s="37" t="n">
        <f aca="false">IF(TOT!AK161&lt;200,IF(E159&lt;53,53,E159),E159)</f>
        <v>86</v>
      </c>
    </row>
    <row r="160" customFormat="false" ht="13" hidden="false" customHeight="true" outlineLevel="0" collapsed="false">
      <c r="A160" s="17" t="s">
        <v>1028</v>
      </c>
      <c r="B160" s="37" t="n">
        <f aca="false">VLOOKUP((TOT!BM162*60)/TOT!AK162,'CK - HITS'!$A$3:$B$69,2)</f>
        <v>39</v>
      </c>
      <c r="C160" s="37" t="n">
        <f aca="false">IF(TOT!AK162&lt;400,IF(B160&gt;80,80,B160),B160)</f>
        <v>39</v>
      </c>
      <c r="D160" s="37" t="n">
        <f aca="false">IF(TOT!AK162&lt;200,IF(B160&gt;73,73,B160),B160)</f>
        <v>39</v>
      </c>
      <c r="E160" s="37" t="n">
        <f aca="false">IF(TOT!AK162&lt;400,IF(D160&lt;60,60,D160),D160)</f>
        <v>60</v>
      </c>
      <c r="F160" s="37" t="n">
        <f aca="false">IF(TOT!AK162&lt;200,IF(E160&lt;53,53,E160),E160)</f>
        <v>60</v>
      </c>
    </row>
    <row r="161" customFormat="false" ht="13" hidden="false" customHeight="true" outlineLevel="0" collapsed="false">
      <c r="A161" s="17" t="s">
        <v>1032</v>
      </c>
      <c r="B161" s="37" t="n">
        <f aca="false">VLOOKUP((TOT!BM163*60)/TOT!AK163,'CK - HITS'!$A$3:$B$69,2)</f>
        <v>50</v>
      </c>
      <c r="C161" s="37" t="n">
        <f aca="false">IF(TOT!AK163&lt;400,IF(B161&gt;80,80,B161),B161)</f>
        <v>50</v>
      </c>
      <c r="D161" s="37" t="n">
        <f aca="false">IF(TOT!AK163&lt;200,IF(B161&gt;73,73,B161),B161)</f>
        <v>50</v>
      </c>
      <c r="E161" s="37" t="n">
        <f aca="false">IF(TOT!AK163&lt;400,IF(D161&lt;60,60,D161),D161)</f>
        <v>50</v>
      </c>
      <c r="F161" s="37" t="n">
        <f aca="false">IF(TOT!AK163&lt;200,IF(E161&lt;53,53,E161),E161)</f>
        <v>50</v>
      </c>
    </row>
    <row r="162" customFormat="false" ht="13" hidden="false" customHeight="true" outlineLevel="0" collapsed="false">
      <c r="A162" s="17" t="s">
        <v>1035</v>
      </c>
      <c r="B162" s="37" t="n">
        <f aca="false">VLOOKUP((TOT!BM164*60)/TOT!AK164,'CK - HITS'!$A$3:$B$69,2)</f>
        <v>92</v>
      </c>
      <c r="C162" s="37" t="n">
        <f aca="false">IF(TOT!AK164&lt;400,IF(B162&gt;80,80,B162),B162)</f>
        <v>92</v>
      </c>
      <c r="D162" s="37" t="n">
        <f aca="false">IF(TOT!AK164&lt;200,IF(B162&gt;73,73,B162),B162)</f>
        <v>92</v>
      </c>
      <c r="E162" s="37" t="n">
        <f aca="false">IF(TOT!AK164&lt;400,IF(D162&lt;60,60,D162),D162)</f>
        <v>92</v>
      </c>
      <c r="F162" s="37" t="n">
        <f aca="false">IF(TOT!AK164&lt;200,IF(E162&lt;53,53,E162),E162)</f>
        <v>92</v>
      </c>
    </row>
    <row r="163" customFormat="false" ht="13" hidden="false" customHeight="true" outlineLevel="0" collapsed="false">
      <c r="A163" s="17" t="s">
        <v>1040</v>
      </c>
      <c r="B163" s="37" t="n">
        <f aca="false">VLOOKUP((TOT!BM165*60)/TOT!AK165,'CK - HITS'!$A$3:$B$69,2)</f>
        <v>71</v>
      </c>
      <c r="C163" s="37" t="n">
        <f aca="false">IF(TOT!AK165&lt;400,IF(B163&gt;80,80,B163),B163)</f>
        <v>71</v>
      </c>
      <c r="D163" s="37" t="n">
        <f aca="false">IF(TOT!AK165&lt;200,IF(B163&gt;73,73,B163),B163)</f>
        <v>71</v>
      </c>
      <c r="E163" s="37" t="n">
        <f aca="false">IF(TOT!AK165&lt;400,IF(D163&lt;60,60,D163),D163)</f>
        <v>71</v>
      </c>
      <c r="F163" s="37" t="n">
        <f aca="false">IF(TOT!AK165&lt;200,IF(E163&lt;53,53,E163),E163)</f>
        <v>71</v>
      </c>
    </row>
    <row r="164" customFormat="false" ht="13" hidden="false" customHeight="true" outlineLevel="0" collapsed="false">
      <c r="A164" s="17" t="s">
        <v>1044</v>
      </c>
      <c r="B164" s="37" t="n">
        <f aca="false">VLOOKUP((TOT!BM166*60)/TOT!AK166,'CK - HITS'!$A$3:$B$69,2)</f>
        <v>43</v>
      </c>
      <c r="C164" s="37" t="n">
        <f aca="false">IF(TOT!AK166&lt;400,IF(B164&gt;80,80,B164),B164)</f>
        <v>43</v>
      </c>
      <c r="D164" s="37" t="n">
        <f aca="false">IF(TOT!AK166&lt;200,IF(B164&gt;73,73,B164),B164)</f>
        <v>43</v>
      </c>
      <c r="E164" s="37" t="n">
        <f aca="false">IF(TOT!AK166&lt;400,IF(D164&lt;60,60,D164),D164)</f>
        <v>43</v>
      </c>
      <c r="F164" s="37" t="n">
        <f aca="false">IF(TOT!AK166&lt;200,IF(E164&lt;53,53,E164),E164)</f>
        <v>43</v>
      </c>
    </row>
    <row r="165" customFormat="false" ht="13" hidden="false" customHeight="true" outlineLevel="0" collapsed="false">
      <c r="A165" s="17" t="s">
        <v>1049</v>
      </c>
      <c r="B165" s="37" t="n">
        <f aca="false">VLOOKUP((TOT!BM167*60)/TOT!AK167,'CK - HITS'!$A$3:$B$69,2)</f>
        <v>80</v>
      </c>
      <c r="C165" s="37" t="n">
        <f aca="false">IF(TOT!AK167&lt;400,IF(B165&gt;80,80,B165),B165)</f>
        <v>80</v>
      </c>
      <c r="D165" s="37" t="n">
        <f aca="false">IF(TOT!AK167&lt;200,IF(B165&gt;73,73,B165),B165)</f>
        <v>80</v>
      </c>
      <c r="E165" s="37" t="n">
        <f aca="false">IF(TOT!AK167&lt;400,IF(D165&lt;60,60,D165),D165)</f>
        <v>80</v>
      </c>
      <c r="F165" s="37" t="n">
        <f aca="false">IF(TOT!AK167&lt;200,IF(E165&lt;53,53,E165),E165)</f>
        <v>80</v>
      </c>
    </row>
    <row r="166" customFormat="false" ht="13" hidden="false" customHeight="true" outlineLevel="0" collapsed="false">
      <c r="A166" s="17" t="s">
        <v>1054</v>
      </c>
      <c r="B166" s="37" t="n">
        <f aca="false">VLOOKUP((TOT!BM168*60)/TOT!AK168,'CK - HITS'!$A$3:$B$69,2)</f>
        <v>61</v>
      </c>
      <c r="C166" s="37" t="n">
        <f aca="false">IF(TOT!AK168&lt;400,IF(B166&gt;80,80,B166),B166)</f>
        <v>61</v>
      </c>
      <c r="D166" s="37" t="n">
        <f aca="false">IF(TOT!AK168&lt;200,IF(B166&gt;73,73,B166),B166)</f>
        <v>61</v>
      </c>
      <c r="E166" s="37" t="n">
        <f aca="false">IF(TOT!AK168&lt;400,IF(D166&lt;60,60,D166),D166)</f>
        <v>61</v>
      </c>
      <c r="F166" s="37" t="n">
        <f aca="false">IF(TOT!AK168&lt;200,IF(E166&lt;53,53,E166),E166)</f>
        <v>61</v>
      </c>
    </row>
    <row r="167" customFormat="false" ht="13" hidden="false" customHeight="true" outlineLevel="0" collapsed="false">
      <c r="A167" s="17" t="s">
        <v>1059</v>
      </c>
      <c r="B167" s="37" t="n">
        <f aca="false">VLOOKUP((TOT!BM169*60)/TOT!AK169,'CK - HITS'!$A$3:$B$69,2)</f>
        <v>71</v>
      </c>
      <c r="C167" s="37" t="n">
        <f aca="false">IF(TOT!AK169&lt;400,IF(B167&gt;80,80,B167),B167)</f>
        <v>71</v>
      </c>
      <c r="D167" s="37" t="n">
        <f aca="false">IF(TOT!AK169&lt;200,IF(B167&gt;73,73,B167),B167)</f>
        <v>71</v>
      </c>
      <c r="E167" s="37" t="n">
        <f aca="false">IF(TOT!AK169&lt;400,IF(D167&lt;60,60,D167),D167)</f>
        <v>71</v>
      </c>
      <c r="F167" s="37" t="n">
        <f aca="false">IF(TOT!AK169&lt;200,IF(E167&lt;53,53,E167),E167)</f>
        <v>71</v>
      </c>
    </row>
    <row r="168" customFormat="false" ht="13" hidden="false" customHeight="true" outlineLevel="0" collapsed="false">
      <c r="A168" s="17" t="s">
        <v>1063</v>
      </c>
      <c r="B168" s="37" t="n">
        <f aca="false">VLOOKUP((TOT!BM170*60)/TOT!AK170,'CK - HITS'!$A$3:$B$69,2)</f>
        <v>53</v>
      </c>
      <c r="C168" s="37" t="n">
        <f aca="false">IF(TOT!AK170&lt;400,IF(B168&gt;80,80,B168),B168)</f>
        <v>53</v>
      </c>
      <c r="D168" s="37" t="n">
        <f aca="false">IF(TOT!AK170&lt;200,IF(B168&gt;73,73,B168),B168)</f>
        <v>53</v>
      </c>
      <c r="E168" s="37" t="n">
        <f aca="false">IF(TOT!AK170&lt;400,IF(D168&lt;60,60,D168),D168)</f>
        <v>60</v>
      </c>
      <c r="F168" s="37" t="n">
        <f aca="false">IF(TOT!AK170&lt;200,IF(E168&lt;53,53,E168),E168)</f>
        <v>60</v>
      </c>
    </row>
    <row r="169" customFormat="false" ht="13" hidden="false" customHeight="true" outlineLevel="0" collapsed="false">
      <c r="A169" s="17" t="s">
        <v>1068</v>
      </c>
      <c r="B169" s="37" t="n">
        <f aca="false">VLOOKUP((TOT!BM171*60)/TOT!AK171,'CK - HITS'!$A$3:$B$69,2)</f>
        <v>56</v>
      </c>
      <c r="C169" s="37" t="n">
        <f aca="false">IF(TOT!AK171&lt;400,IF(B169&gt;80,80,B169),B169)</f>
        <v>56</v>
      </c>
      <c r="D169" s="37" t="n">
        <f aca="false">IF(TOT!AK171&lt;200,IF(B169&gt;73,73,B169),B169)</f>
        <v>56</v>
      </c>
      <c r="E169" s="37" t="n">
        <f aca="false">IF(TOT!AK171&lt;400,IF(D169&lt;60,60,D169),D169)</f>
        <v>60</v>
      </c>
      <c r="F169" s="37" t="n">
        <f aca="false">IF(TOT!AK171&lt;200,IF(E169&lt;53,53,E169),E169)</f>
        <v>60</v>
      </c>
    </row>
    <row r="170" customFormat="false" ht="13" hidden="false" customHeight="true" outlineLevel="0" collapsed="false">
      <c r="A170" s="17" t="s">
        <v>1072</v>
      </c>
      <c r="B170" s="37" t="n">
        <f aca="false">VLOOKUP((TOT!BM172*60)/TOT!AK172,'CK - HITS'!$A$3:$B$69,2)</f>
        <v>46</v>
      </c>
      <c r="C170" s="37" t="n">
        <f aca="false">IF(TOT!AK172&lt;400,IF(B170&gt;80,80,B170),B170)</f>
        <v>46</v>
      </c>
      <c r="D170" s="37" t="n">
        <f aca="false">IF(TOT!AK172&lt;200,IF(B170&gt;73,73,B170),B170)</f>
        <v>46</v>
      </c>
      <c r="E170" s="37" t="n">
        <f aca="false">IF(TOT!AK172&lt;400,IF(D170&lt;60,60,D170),D170)</f>
        <v>60</v>
      </c>
      <c r="F170" s="37" t="n">
        <f aca="false">IF(TOT!AK172&lt;200,IF(E170&lt;53,53,E170),E170)</f>
        <v>60</v>
      </c>
    </row>
    <row r="171" customFormat="false" ht="13" hidden="false" customHeight="true" outlineLevel="0" collapsed="false">
      <c r="A171" s="17" t="s">
        <v>1075</v>
      </c>
      <c r="B171" s="37" t="n">
        <f aca="false">VLOOKUP((TOT!BM173*60)/TOT!AK173,'CK - HITS'!$A$3:$B$69,2)</f>
        <v>64</v>
      </c>
      <c r="C171" s="37" t="n">
        <f aca="false">IF(TOT!AK173&lt;400,IF(B171&gt;80,80,B171),B171)</f>
        <v>64</v>
      </c>
      <c r="D171" s="37" t="n">
        <f aca="false">IF(TOT!AK173&lt;200,IF(B171&gt;73,73,B171),B171)</f>
        <v>64</v>
      </c>
      <c r="E171" s="37" t="n">
        <f aca="false">IF(TOT!AK173&lt;400,IF(D171&lt;60,60,D171),D171)</f>
        <v>64</v>
      </c>
      <c r="F171" s="37" t="n">
        <f aca="false">IF(TOT!AK173&lt;200,IF(E171&lt;53,53,E171),E171)</f>
        <v>64</v>
      </c>
    </row>
    <row r="172" customFormat="false" ht="13" hidden="false" customHeight="true" outlineLevel="0" collapsed="false">
      <c r="A172" s="17" t="s">
        <v>1079</v>
      </c>
      <c r="B172" s="37" t="n">
        <f aca="false">VLOOKUP((TOT!BM174*60)/TOT!AK174,'CK - HITS'!$A$3:$B$69,2)</f>
        <v>77</v>
      </c>
      <c r="C172" s="37" t="n">
        <f aca="false">IF(TOT!AK174&lt;400,IF(B172&gt;80,80,B172),B172)</f>
        <v>77</v>
      </c>
      <c r="D172" s="37" t="n">
        <f aca="false">IF(TOT!AK174&lt;200,IF(B172&gt;73,73,B172),B172)</f>
        <v>77</v>
      </c>
      <c r="E172" s="37" t="n">
        <f aca="false">IF(TOT!AK174&lt;400,IF(D172&lt;60,60,D172),D172)</f>
        <v>77</v>
      </c>
      <c r="F172" s="37" t="n">
        <f aca="false">IF(TOT!AK174&lt;200,IF(E172&lt;53,53,E172),E172)</f>
        <v>77</v>
      </c>
    </row>
    <row r="173" customFormat="false" ht="13" hidden="false" customHeight="true" outlineLevel="0" collapsed="false">
      <c r="A173" s="17" t="s">
        <v>1084</v>
      </c>
      <c r="B173" s="37" t="n">
        <f aca="false">VLOOKUP((TOT!BM175*60)/TOT!AK175,'CK - HITS'!$A$3:$B$69,2)</f>
        <v>83</v>
      </c>
      <c r="C173" s="37" t="n">
        <f aca="false">IF(TOT!AK175&lt;400,IF(B173&gt;80,80,B173),B173)</f>
        <v>83</v>
      </c>
      <c r="D173" s="37" t="n">
        <f aca="false">IF(TOT!AK175&lt;200,IF(B173&gt;73,73,B173),B173)</f>
        <v>83</v>
      </c>
      <c r="E173" s="37" t="n">
        <f aca="false">IF(TOT!AK175&lt;400,IF(D173&lt;60,60,D173),D173)</f>
        <v>83</v>
      </c>
      <c r="F173" s="37" t="n">
        <f aca="false">IF(TOT!AK175&lt;200,IF(E173&lt;53,53,E173),E173)</f>
        <v>83</v>
      </c>
    </row>
    <row r="174" customFormat="false" ht="13" hidden="false" customHeight="true" outlineLevel="0" collapsed="false">
      <c r="A174" s="17" t="s">
        <v>1087</v>
      </c>
      <c r="B174" s="37" t="n">
        <f aca="false">VLOOKUP((TOT!BM176*60)/TOT!AK176,'CK - HITS'!$A$3:$B$69,2)</f>
        <v>67</v>
      </c>
      <c r="C174" s="37" t="n">
        <f aca="false">IF(TOT!AK176&lt;400,IF(B174&gt;80,80,B174),B174)</f>
        <v>67</v>
      </c>
      <c r="D174" s="37" t="n">
        <f aca="false">IF(TOT!AK176&lt;200,IF(B174&gt;73,73,B174),B174)</f>
        <v>67</v>
      </c>
      <c r="E174" s="37" t="n">
        <f aca="false">IF(TOT!AK176&lt;400,IF(D174&lt;60,60,D174),D174)</f>
        <v>67</v>
      </c>
      <c r="F174" s="37" t="n">
        <f aca="false">IF(TOT!AK176&lt;200,IF(E174&lt;53,53,E174),E174)</f>
        <v>67</v>
      </c>
    </row>
    <row r="175" customFormat="false" ht="13" hidden="false" customHeight="true" outlineLevel="0" collapsed="false">
      <c r="A175" s="17" t="s">
        <v>1091</v>
      </c>
      <c r="B175" s="37" t="n">
        <f aca="false">VLOOKUP((TOT!BM177*60)/TOT!AK177,'CK - HITS'!$A$3:$B$69,2)</f>
        <v>38</v>
      </c>
      <c r="C175" s="37" t="n">
        <f aca="false">IF(TOT!AK177&lt;400,IF(B175&gt;80,80,B175),B175)</f>
        <v>38</v>
      </c>
      <c r="D175" s="37" t="n">
        <f aca="false">IF(TOT!AK177&lt;200,IF(B175&gt;73,73,B175),B175)</f>
        <v>38</v>
      </c>
      <c r="E175" s="37" t="n">
        <f aca="false">IF(TOT!AK177&lt;400,IF(D175&lt;60,60,D175),D175)</f>
        <v>38</v>
      </c>
      <c r="F175" s="37" t="n">
        <f aca="false">IF(TOT!AK177&lt;200,IF(E175&lt;53,53,E175),E175)</f>
        <v>38</v>
      </c>
    </row>
    <row r="176" customFormat="false" ht="13" hidden="false" customHeight="true" outlineLevel="0" collapsed="false">
      <c r="A176" s="17" t="s">
        <v>1096</v>
      </c>
      <c r="B176" s="37" t="n">
        <f aca="false">VLOOKUP((TOT!BM178*60)/TOT!AK178,'CK - HITS'!$A$3:$B$69,2)</f>
        <v>97</v>
      </c>
      <c r="C176" s="37" t="n">
        <f aca="false">IF(TOT!AK178&lt;400,IF(B176&gt;80,80,B176),B176)</f>
        <v>80</v>
      </c>
      <c r="D176" s="37" t="n">
        <f aca="false">IF(TOT!AK178&lt;200,IF(B176&gt;73,73,B176),B176)</f>
        <v>97</v>
      </c>
      <c r="E176" s="37" t="n">
        <f aca="false">IF(TOT!AK178&lt;400,IF(D176&lt;60,60,D176),D176)</f>
        <v>97</v>
      </c>
      <c r="F176" s="37" t="n">
        <f aca="false">IF(TOT!AK178&lt;200,IF(E176&lt;53,53,E176),E176)</f>
        <v>97</v>
      </c>
    </row>
    <row r="177" customFormat="false" ht="13" hidden="false" customHeight="true" outlineLevel="0" collapsed="false">
      <c r="A177" s="17" t="s">
        <v>1100</v>
      </c>
      <c r="B177" s="37" t="n">
        <f aca="false">VLOOKUP((TOT!BM179*60)/TOT!AK179,'CK - HITS'!$A$3:$B$69,2)</f>
        <v>37</v>
      </c>
      <c r="C177" s="37" t="n">
        <f aca="false">IF(TOT!AK179&lt;400,IF(B177&gt;80,80,B177),B177)</f>
        <v>37</v>
      </c>
      <c r="D177" s="37" t="n">
        <f aca="false">IF(TOT!AK179&lt;200,IF(B177&gt;73,73,B177),B177)</f>
        <v>37</v>
      </c>
      <c r="E177" s="37" t="n">
        <f aca="false">IF(TOT!AK179&lt;400,IF(D177&lt;60,60,D177),D177)</f>
        <v>37</v>
      </c>
      <c r="F177" s="37" t="n">
        <f aca="false">IF(TOT!AK179&lt;200,IF(E177&lt;53,53,E177),E177)</f>
        <v>37</v>
      </c>
    </row>
    <row r="178" customFormat="false" ht="13" hidden="false" customHeight="true" outlineLevel="0" collapsed="false">
      <c r="A178" s="17" t="s">
        <v>1104</v>
      </c>
      <c r="B178" s="37" t="n">
        <f aca="false">VLOOKUP((TOT!BM180*60)/TOT!AK180,'CK - HITS'!$A$3:$B$69,2)</f>
        <v>96</v>
      </c>
      <c r="C178" s="37" t="n">
        <f aca="false">IF(TOT!AK180&lt;400,IF(B178&gt;80,80,B178),B178)</f>
        <v>96</v>
      </c>
      <c r="D178" s="37" t="n">
        <f aca="false">IF(TOT!AK180&lt;200,IF(B178&gt;73,73,B178),B178)</f>
        <v>96</v>
      </c>
      <c r="E178" s="37" t="n">
        <f aca="false">IF(TOT!AK180&lt;400,IF(D178&lt;60,60,D178),D178)</f>
        <v>96</v>
      </c>
      <c r="F178" s="37" t="n">
        <f aca="false">IF(TOT!AK180&lt;200,IF(E178&lt;53,53,E178),E178)</f>
        <v>96</v>
      </c>
    </row>
    <row r="179" customFormat="false" ht="13" hidden="false" customHeight="true" outlineLevel="0" collapsed="false">
      <c r="A179" s="17" t="s">
        <v>1109</v>
      </c>
      <c r="B179" s="37" t="n">
        <f aca="false">VLOOKUP((TOT!BM181*60)/TOT!AK181,'CK - HITS'!$A$3:$B$69,2)</f>
        <v>70</v>
      </c>
      <c r="C179" s="37" t="n">
        <f aca="false">IF(TOT!AK181&lt;400,IF(B179&gt;80,80,B179),B179)</f>
        <v>70</v>
      </c>
      <c r="D179" s="37" t="n">
        <f aca="false">IF(TOT!AK181&lt;200,IF(B179&gt;73,73,B179),B179)</f>
        <v>70</v>
      </c>
      <c r="E179" s="37" t="n">
        <f aca="false">IF(TOT!AK181&lt;400,IF(D179&lt;60,60,D179),D179)</f>
        <v>70</v>
      </c>
      <c r="F179" s="37" t="n">
        <f aca="false">IF(TOT!AK181&lt;200,IF(E179&lt;53,53,E179),E179)</f>
        <v>70</v>
      </c>
    </row>
    <row r="180" customFormat="false" ht="13" hidden="false" customHeight="true" outlineLevel="0" collapsed="false">
      <c r="A180" s="17" t="s">
        <v>1114</v>
      </c>
      <c r="B180" s="37" t="n">
        <f aca="false">VLOOKUP((TOT!BM182*60)/TOT!AK182,'CK - HITS'!$A$3:$B$69,2)</f>
        <v>39</v>
      </c>
      <c r="C180" s="37" t="n">
        <f aca="false">IF(TOT!AK182&lt;400,IF(B180&gt;80,80,B180),B180)</f>
        <v>39</v>
      </c>
      <c r="D180" s="37" t="n">
        <f aca="false">IF(TOT!AK182&lt;200,IF(B180&gt;73,73,B180),B180)</f>
        <v>39</v>
      </c>
      <c r="E180" s="37" t="n">
        <f aca="false">IF(TOT!AK182&lt;400,IF(D180&lt;60,60,D180),D180)</f>
        <v>39</v>
      </c>
      <c r="F180" s="37" t="n">
        <f aca="false">IF(TOT!AK182&lt;200,IF(E180&lt;53,53,E180),E180)</f>
        <v>39</v>
      </c>
    </row>
    <row r="181" customFormat="false" ht="13" hidden="false" customHeight="true" outlineLevel="0" collapsed="false">
      <c r="A181" s="17" t="s">
        <v>1119</v>
      </c>
      <c r="B181" s="37" t="n">
        <f aca="false">VLOOKUP((TOT!BM183*60)/TOT!AK183,'CK - HITS'!$A$3:$B$69,2)</f>
        <v>62</v>
      </c>
      <c r="C181" s="37" t="n">
        <f aca="false">IF(TOT!AK183&lt;400,IF(B181&gt;80,80,B181),B181)</f>
        <v>62</v>
      </c>
      <c r="D181" s="37" t="n">
        <f aca="false">IF(TOT!AK183&lt;200,IF(B181&gt;73,73,B181),B181)</f>
        <v>62</v>
      </c>
      <c r="E181" s="37" t="n">
        <f aca="false">IF(TOT!AK183&lt;400,IF(D181&lt;60,60,D181),D181)</f>
        <v>62</v>
      </c>
      <c r="F181" s="37" t="n">
        <f aca="false">IF(TOT!AK183&lt;200,IF(E181&lt;53,53,E181),E181)</f>
        <v>62</v>
      </c>
    </row>
    <row r="182" customFormat="false" ht="13" hidden="false" customHeight="true" outlineLevel="0" collapsed="false">
      <c r="A182" s="17" t="s">
        <v>1123</v>
      </c>
      <c r="B182" s="37" t="n">
        <f aca="false">VLOOKUP((TOT!BM184*60)/TOT!AK184,'CK - HITS'!$A$3:$B$69,2)</f>
        <v>72</v>
      </c>
      <c r="C182" s="37" t="n">
        <f aca="false">IF(TOT!AK184&lt;400,IF(B182&gt;80,80,B182),B182)</f>
        <v>72</v>
      </c>
      <c r="D182" s="37" t="n">
        <f aca="false">IF(TOT!AK184&lt;200,IF(B182&gt;73,73,B182),B182)</f>
        <v>72</v>
      </c>
      <c r="E182" s="37" t="n">
        <f aca="false">IF(TOT!AK184&lt;400,IF(D182&lt;60,60,D182),D182)</f>
        <v>72</v>
      </c>
      <c r="F182" s="37" t="n">
        <f aca="false">IF(TOT!AK184&lt;200,IF(E182&lt;53,53,E182),E182)</f>
        <v>72</v>
      </c>
    </row>
    <row r="183" customFormat="false" ht="13" hidden="false" customHeight="true" outlineLevel="0" collapsed="false">
      <c r="A183" s="17" t="s">
        <v>1126</v>
      </c>
      <c r="B183" s="37" t="n">
        <f aca="false">VLOOKUP((TOT!BM185*60)/TOT!AK185,'CK - HITS'!$A$3:$B$69,2)</f>
        <v>88</v>
      </c>
      <c r="C183" s="37" t="n">
        <f aca="false">IF(TOT!AK185&lt;400,IF(B183&gt;80,80,B183),B183)</f>
        <v>88</v>
      </c>
      <c r="D183" s="37" t="n">
        <f aca="false">IF(TOT!AK185&lt;200,IF(B183&gt;73,73,B183),B183)</f>
        <v>88</v>
      </c>
      <c r="E183" s="37" t="n">
        <f aca="false">IF(TOT!AK185&lt;400,IF(D183&lt;60,60,D183),D183)</f>
        <v>88</v>
      </c>
      <c r="F183" s="37" t="n">
        <f aca="false">IF(TOT!AK185&lt;200,IF(E183&lt;53,53,E183),E183)</f>
        <v>88</v>
      </c>
    </row>
    <row r="184" customFormat="false" ht="13" hidden="false" customHeight="true" outlineLevel="0" collapsed="false">
      <c r="A184" s="17" t="s">
        <v>1130</v>
      </c>
      <c r="B184" s="37" t="n">
        <f aca="false">VLOOKUP((TOT!BM186*60)/TOT!AK186,'CK - HITS'!$A$3:$B$69,2)</f>
        <v>96</v>
      </c>
      <c r="C184" s="37" t="n">
        <f aca="false">IF(TOT!AK186&lt;400,IF(B184&gt;80,80,B184),B184)</f>
        <v>80</v>
      </c>
      <c r="D184" s="37" t="n">
        <f aca="false">IF(TOT!AK186&lt;200,IF(B184&gt;73,73,B184),B184)</f>
        <v>73</v>
      </c>
      <c r="E184" s="37" t="n">
        <f aca="false">IF(TOT!AK186&lt;400,IF(D184&lt;60,60,D184),D184)</f>
        <v>73</v>
      </c>
      <c r="F184" s="37" t="n">
        <f aca="false">IF(TOT!AK186&lt;200,IF(E184&lt;53,53,E184),E184)</f>
        <v>73</v>
      </c>
    </row>
    <row r="185" customFormat="false" ht="13" hidden="false" customHeight="true" outlineLevel="0" collapsed="false">
      <c r="A185" s="17" t="s">
        <v>1134</v>
      </c>
      <c r="B185" s="37" t="n">
        <f aca="false">VLOOKUP((TOT!BM187*60)/TOT!AK187,'CK - HITS'!$A$3:$B$69,2)</f>
        <v>44</v>
      </c>
      <c r="C185" s="37" t="n">
        <f aca="false">IF(TOT!AK187&lt;400,IF(B185&gt;80,80,B185),B185)</f>
        <v>44</v>
      </c>
      <c r="D185" s="37" t="n">
        <f aca="false">IF(TOT!AK187&lt;200,IF(B185&gt;73,73,B185),B185)</f>
        <v>44</v>
      </c>
      <c r="E185" s="37" t="n">
        <f aca="false">IF(TOT!AK187&lt;400,IF(D185&lt;60,60,D185),D185)</f>
        <v>60</v>
      </c>
      <c r="F185" s="37" t="n">
        <f aca="false">IF(TOT!AK187&lt;200,IF(E185&lt;53,53,E185),E185)</f>
        <v>60</v>
      </c>
    </row>
    <row r="186" customFormat="false" ht="13" hidden="false" customHeight="true" outlineLevel="0" collapsed="false">
      <c r="A186" s="17" t="s">
        <v>1139</v>
      </c>
      <c r="B186" s="37" t="n">
        <f aca="false">VLOOKUP((TOT!BM188*60)/TOT!AK188,'CK - HITS'!$A$3:$B$69,2)</f>
        <v>33</v>
      </c>
      <c r="C186" s="37" t="n">
        <f aca="false">IF(TOT!AK188&lt;400,IF(B186&gt;80,80,B186),B186)</f>
        <v>33</v>
      </c>
      <c r="D186" s="37" t="n">
        <f aca="false">IF(TOT!AK188&lt;200,IF(B186&gt;73,73,B186),B186)</f>
        <v>33</v>
      </c>
      <c r="E186" s="37" t="n">
        <f aca="false">IF(TOT!AK188&lt;400,IF(D186&lt;60,60,D186),D186)</f>
        <v>60</v>
      </c>
      <c r="F186" s="37" t="n">
        <f aca="false">IF(TOT!AK188&lt;200,IF(E186&lt;53,53,E186),E186)</f>
        <v>60</v>
      </c>
    </row>
    <row r="187" customFormat="false" ht="13" hidden="false" customHeight="true" outlineLevel="0" collapsed="false">
      <c r="A187" s="17" t="s">
        <v>1143</v>
      </c>
      <c r="B187" s="37" t="n">
        <f aca="false">VLOOKUP((TOT!BM189*60)/TOT!AK189,'CK - HITS'!$A$3:$B$69,2)</f>
        <v>62</v>
      </c>
      <c r="C187" s="37" t="n">
        <f aca="false">IF(TOT!AK189&lt;400,IF(B187&gt;80,80,B187),B187)</f>
        <v>62</v>
      </c>
      <c r="D187" s="37" t="n">
        <f aca="false">IF(TOT!AK189&lt;200,IF(B187&gt;73,73,B187),B187)</f>
        <v>62</v>
      </c>
      <c r="E187" s="37" t="n">
        <f aca="false">IF(TOT!AK189&lt;400,IF(D187&lt;60,60,D187),D187)</f>
        <v>62</v>
      </c>
      <c r="F187" s="37" t="n">
        <f aca="false">IF(TOT!AK189&lt;200,IF(E187&lt;53,53,E187),E187)</f>
        <v>62</v>
      </c>
    </row>
    <row r="188" customFormat="false" ht="13" hidden="false" customHeight="true" outlineLevel="0" collapsed="false">
      <c r="A188" s="17" t="s">
        <v>1147</v>
      </c>
      <c r="B188" s="37" t="n">
        <f aca="false">VLOOKUP((TOT!BM190*60)/TOT!AK190,'CK - HITS'!$A$3:$B$69,2)</f>
        <v>36</v>
      </c>
      <c r="C188" s="37" t="n">
        <f aca="false">IF(TOT!AK190&lt;400,IF(B188&gt;80,80,B188),B188)</f>
        <v>36</v>
      </c>
      <c r="D188" s="37" t="n">
        <f aca="false">IF(TOT!AK190&lt;200,IF(B188&gt;73,73,B188),B188)</f>
        <v>36</v>
      </c>
      <c r="E188" s="37" t="n">
        <f aca="false">IF(TOT!AK190&lt;400,IF(D188&lt;60,60,D188),D188)</f>
        <v>36</v>
      </c>
      <c r="F188" s="37" t="n">
        <f aca="false">IF(TOT!AK190&lt;200,IF(E188&lt;53,53,E188),E188)</f>
        <v>36</v>
      </c>
    </row>
    <row r="189" customFormat="false" ht="13" hidden="false" customHeight="true" outlineLevel="0" collapsed="false">
      <c r="A189" s="17" t="s">
        <v>1152</v>
      </c>
      <c r="B189" s="37" t="n">
        <f aca="false">VLOOKUP((TOT!BM191*60)/TOT!AK191,'CK - HITS'!$A$3:$B$69,2)</f>
        <v>33</v>
      </c>
      <c r="C189" s="37" t="n">
        <f aca="false">IF(TOT!AK191&lt;400,IF(B189&gt;80,80,B189),B189)</f>
        <v>33</v>
      </c>
      <c r="D189" s="37" t="n">
        <f aca="false">IF(TOT!AK191&lt;200,IF(B189&gt;73,73,B189),B189)</f>
        <v>33</v>
      </c>
      <c r="E189" s="37" t="n">
        <f aca="false">IF(TOT!AK191&lt;400,IF(D189&lt;60,60,D189),D189)</f>
        <v>33</v>
      </c>
      <c r="F189" s="37" t="n">
        <f aca="false">IF(TOT!AK191&lt;200,IF(E189&lt;53,53,E189),E189)</f>
        <v>33</v>
      </c>
    </row>
    <row r="190" customFormat="false" ht="13" hidden="false" customHeight="true" outlineLevel="0" collapsed="false">
      <c r="A190" s="17" t="s">
        <v>1156</v>
      </c>
      <c r="B190" s="37" t="n">
        <f aca="false">VLOOKUP((TOT!BM192*60)/TOT!AK192,'CK - HITS'!$A$3:$B$69,2)</f>
        <v>68</v>
      </c>
      <c r="C190" s="37" t="n">
        <f aca="false">IF(TOT!AK192&lt;400,IF(B190&gt;80,80,B190),B190)</f>
        <v>68</v>
      </c>
      <c r="D190" s="37" t="n">
        <f aca="false">IF(TOT!AK192&lt;200,IF(B190&gt;73,73,B190),B190)</f>
        <v>68</v>
      </c>
      <c r="E190" s="37" t="n">
        <f aca="false">IF(TOT!AK192&lt;400,IF(D190&lt;60,60,D190),D190)</f>
        <v>68</v>
      </c>
      <c r="F190" s="37" t="n">
        <f aca="false">IF(TOT!AK192&lt;200,IF(E190&lt;53,53,E190),E190)</f>
        <v>68</v>
      </c>
    </row>
    <row r="191" customFormat="false" ht="13" hidden="false" customHeight="true" outlineLevel="0" collapsed="false">
      <c r="A191" s="17" t="s">
        <v>1160</v>
      </c>
      <c r="B191" s="37" t="n">
        <f aca="false">VLOOKUP((TOT!BM193*60)/TOT!AK193,'CK - HITS'!$A$3:$B$69,2)</f>
        <v>54</v>
      </c>
      <c r="C191" s="37" t="n">
        <f aca="false">IF(TOT!AK193&lt;400,IF(B191&gt;80,80,B191),B191)</f>
        <v>54</v>
      </c>
      <c r="D191" s="37" t="n">
        <f aca="false">IF(TOT!AK193&lt;200,IF(B191&gt;73,73,B191),B191)</f>
        <v>54</v>
      </c>
      <c r="E191" s="37" t="n">
        <f aca="false">IF(TOT!AK193&lt;400,IF(D191&lt;60,60,D191),D191)</f>
        <v>54</v>
      </c>
      <c r="F191" s="37" t="n">
        <f aca="false">IF(TOT!AK193&lt;200,IF(E191&lt;53,53,E191),E191)</f>
        <v>54</v>
      </c>
    </row>
    <row r="192" customFormat="false" ht="13" hidden="false" customHeight="true" outlineLevel="0" collapsed="false">
      <c r="A192" s="17" t="s">
        <v>1164</v>
      </c>
      <c r="B192" s="37" t="n">
        <f aca="false">VLOOKUP((TOT!BM194*60)/TOT!AK194,'CK - HITS'!$A$3:$B$69,2)</f>
        <v>51</v>
      </c>
      <c r="C192" s="37" t="n">
        <f aca="false">IF(TOT!AK194&lt;400,IF(B192&gt;80,80,B192),B192)</f>
        <v>51</v>
      </c>
      <c r="D192" s="37" t="n">
        <f aca="false">IF(TOT!AK194&lt;200,IF(B192&gt;73,73,B192),B192)</f>
        <v>51</v>
      </c>
      <c r="E192" s="37" t="n">
        <f aca="false">IF(TOT!AK194&lt;400,IF(D192&lt;60,60,D192),D192)</f>
        <v>60</v>
      </c>
      <c r="F192" s="37" t="n">
        <f aca="false">IF(TOT!AK194&lt;200,IF(E192&lt;53,53,E192),E192)</f>
        <v>60</v>
      </c>
    </row>
    <row r="193" customFormat="false" ht="13" hidden="false" customHeight="true" outlineLevel="0" collapsed="false">
      <c r="A193" s="17" t="s">
        <v>1168</v>
      </c>
      <c r="B193" s="37" t="n">
        <f aca="false">VLOOKUP((TOT!BM195*60)/TOT!AK195,'CK - HITS'!$A$3:$B$69,2)</f>
        <v>98</v>
      </c>
      <c r="C193" s="37" t="n">
        <f aca="false">IF(TOT!AK195&lt;400,IF(B193&gt;80,80,B193),B193)</f>
        <v>80</v>
      </c>
      <c r="D193" s="37" t="n">
        <f aca="false">IF(TOT!AK195&lt;200,IF(B193&gt;73,73,B193),B193)</f>
        <v>98</v>
      </c>
      <c r="E193" s="37" t="n">
        <f aca="false">IF(TOT!AK195&lt;400,IF(D193&lt;60,60,D193),D193)</f>
        <v>98</v>
      </c>
      <c r="F193" s="37" t="n">
        <f aca="false">IF(TOT!AK195&lt;200,IF(E193&lt;53,53,E193),E193)</f>
        <v>98</v>
      </c>
    </row>
    <row r="194" customFormat="false" ht="13" hidden="false" customHeight="true" outlineLevel="0" collapsed="false">
      <c r="A194" s="17" t="s">
        <v>1174</v>
      </c>
      <c r="B194" s="37" t="n">
        <f aca="false">VLOOKUP((TOT!BM196*60)/TOT!AK196,'CK - HITS'!$A$3:$B$69,2)</f>
        <v>68</v>
      </c>
      <c r="C194" s="37" t="n">
        <f aca="false">IF(TOT!AK196&lt;400,IF(B194&gt;80,80,B194),B194)</f>
        <v>68</v>
      </c>
      <c r="D194" s="37" t="n">
        <f aca="false">IF(TOT!AK196&lt;200,IF(B194&gt;73,73,B194),B194)</f>
        <v>68</v>
      </c>
      <c r="E194" s="37" t="n">
        <f aca="false">IF(TOT!AK196&lt;400,IF(D194&lt;60,60,D194),D194)</f>
        <v>68</v>
      </c>
      <c r="F194" s="37" t="n">
        <f aca="false">IF(TOT!AK196&lt;200,IF(E194&lt;53,53,E194),E194)</f>
        <v>68</v>
      </c>
    </row>
    <row r="195" customFormat="false" ht="13" hidden="false" customHeight="true" outlineLevel="0" collapsed="false">
      <c r="A195" s="17" t="s">
        <v>1178</v>
      </c>
      <c r="B195" s="37" t="n">
        <f aca="false">VLOOKUP((TOT!BM197*60)/TOT!AK197,'CK - HITS'!$A$3:$B$69,2)</f>
        <v>74</v>
      </c>
      <c r="C195" s="37" t="n">
        <f aca="false">IF(TOT!AK197&lt;400,IF(B195&gt;80,80,B195),B195)</f>
        <v>74</v>
      </c>
      <c r="D195" s="37" t="n">
        <f aca="false">IF(TOT!AK197&lt;200,IF(B195&gt;73,73,B195),B195)</f>
        <v>74</v>
      </c>
      <c r="E195" s="37" t="n">
        <f aca="false">IF(TOT!AK197&lt;400,IF(D195&lt;60,60,D195),D195)</f>
        <v>74</v>
      </c>
      <c r="F195" s="37" t="n">
        <f aca="false">IF(TOT!AK197&lt;200,IF(E195&lt;53,53,E195),E195)</f>
        <v>74</v>
      </c>
    </row>
    <row r="196" customFormat="false" ht="13" hidden="false" customHeight="true" outlineLevel="0" collapsed="false">
      <c r="A196" s="17" t="s">
        <v>1183</v>
      </c>
      <c r="B196" s="37" t="n">
        <f aca="false">VLOOKUP((TOT!BM198*60)/TOT!AK198,'CK - HITS'!$A$3:$B$69,2)</f>
        <v>49</v>
      </c>
      <c r="C196" s="37" t="n">
        <f aca="false">IF(TOT!AK198&lt;400,IF(B196&gt;80,80,B196),B196)</f>
        <v>49</v>
      </c>
      <c r="D196" s="37" t="n">
        <f aca="false">IF(TOT!AK198&lt;200,IF(B196&gt;73,73,B196),B196)</f>
        <v>49</v>
      </c>
      <c r="E196" s="37" t="n">
        <f aca="false">IF(TOT!AK198&lt;400,IF(D196&lt;60,60,D196),D196)</f>
        <v>60</v>
      </c>
      <c r="F196" s="37" t="n">
        <f aca="false">IF(TOT!AK198&lt;200,IF(E196&lt;53,53,E196),E196)</f>
        <v>60</v>
      </c>
    </row>
    <row r="197" customFormat="false" ht="13" hidden="false" customHeight="true" outlineLevel="0" collapsed="false">
      <c r="A197" s="17" t="s">
        <v>1187</v>
      </c>
      <c r="B197" s="37" t="n">
        <f aca="false">VLOOKUP((TOT!BM199*60)/TOT!AK199,'CK - HITS'!$A$3:$B$69,2)</f>
        <v>53</v>
      </c>
      <c r="C197" s="37" t="n">
        <f aca="false">IF(TOT!AK199&lt;400,IF(B197&gt;80,80,B197),B197)</f>
        <v>53</v>
      </c>
      <c r="D197" s="37" t="n">
        <f aca="false">IF(TOT!AK199&lt;200,IF(B197&gt;73,73,B197),B197)</f>
        <v>53</v>
      </c>
      <c r="E197" s="37" t="n">
        <f aca="false">IF(TOT!AK199&lt;400,IF(D197&lt;60,60,D197),D197)</f>
        <v>53</v>
      </c>
      <c r="F197" s="37" t="n">
        <f aca="false">IF(TOT!AK199&lt;200,IF(E197&lt;53,53,E197),E197)</f>
        <v>53</v>
      </c>
    </row>
    <row r="198" customFormat="false" ht="13" hidden="false" customHeight="true" outlineLevel="0" collapsed="false">
      <c r="A198" s="17" t="s">
        <v>1191</v>
      </c>
      <c r="B198" s="37" t="n">
        <f aca="false">VLOOKUP((TOT!BM200*60)/TOT!AK200,'CK - HITS'!$A$3:$B$69,2)</f>
        <v>59</v>
      </c>
      <c r="C198" s="37" t="n">
        <f aca="false">IF(TOT!AK200&lt;400,IF(B198&gt;80,80,B198),B198)</f>
        <v>59</v>
      </c>
      <c r="D198" s="37" t="n">
        <f aca="false">IF(TOT!AK200&lt;200,IF(B198&gt;73,73,B198),B198)</f>
        <v>59</v>
      </c>
      <c r="E198" s="37" t="n">
        <f aca="false">IF(TOT!AK200&lt;400,IF(D198&lt;60,60,D198),D198)</f>
        <v>59</v>
      </c>
      <c r="F198" s="37" t="n">
        <f aca="false">IF(TOT!AK200&lt;200,IF(E198&lt;53,53,E198),E198)</f>
        <v>59</v>
      </c>
    </row>
    <row r="199" customFormat="false" ht="13" hidden="false" customHeight="true" outlineLevel="0" collapsed="false">
      <c r="A199" s="17" t="s">
        <v>1196</v>
      </c>
      <c r="B199" s="37" t="n">
        <f aca="false">VLOOKUP((TOT!BM201*60)/TOT!AK201,'CK - HITS'!$A$3:$B$69,2)</f>
        <v>67</v>
      </c>
      <c r="C199" s="37" t="n">
        <f aca="false">IF(TOT!AK201&lt;400,IF(B199&gt;80,80,B199),B199)</f>
        <v>67</v>
      </c>
      <c r="D199" s="37" t="n">
        <f aca="false">IF(TOT!AK201&lt;200,IF(B199&gt;73,73,B199),B199)</f>
        <v>67</v>
      </c>
      <c r="E199" s="37" t="n">
        <f aca="false">IF(TOT!AK201&lt;400,IF(D199&lt;60,60,D199),D199)</f>
        <v>67</v>
      </c>
      <c r="F199" s="37" t="n">
        <f aca="false">IF(TOT!AK201&lt;200,IF(E199&lt;53,53,E199),E199)</f>
        <v>67</v>
      </c>
    </row>
    <row r="200" customFormat="false" ht="13" hidden="false" customHeight="true" outlineLevel="0" collapsed="false">
      <c r="A200" s="17" t="s">
        <v>1201</v>
      </c>
      <c r="B200" s="37" t="n">
        <f aca="false">VLOOKUP((TOT!BM202*60)/TOT!AK202,'CK - HITS'!$A$3:$B$69,2)</f>
        <v>74</v>
      </c>
      <c r="C200" s="37" t="n">
        <f aca="false">IF(TOT!AK202&lt;400,IF(B200&gt;80,80,B200),B200)</f>
        <v>74</v>
      </c>
      <c r="D200" s="37" t="n">
        <f aca="false">IF(TOT!AK202&lt;200,IF(B200&gt;73,73,B200),B200)</f>
        <v>74</v>
      </c>
      <c r="E200" s="37" t="n">
        <f aca="false">IF(TOT!AK202&lt;400,IF(D200&lt;60,60,D200),D200)</f>
        <v>74</v>
      </c>
      <c r="F200" s="37" t="n">
        <f aca="false">IF(TOT!AK202&lt;200,IF(E200&lt;53,53,E200),E200)</f>
        <v>74</v>
      </c>
    </row>
    <row r="201" customFormat="false" ht="13" hidden="false" customHeight="true" outlineLevel="0" collapsed="false">
      <c r="A201" s="17" t="s">
        <v>1205</v>
      </c>
      <c r="B201" s="37" t="n">
        <f aca="false">VLOOKUP((TOT!BM203*60)/TOT!AK203,'CK - HITS'!$A$3:$B$69,2)</f>
        <v>87</v>
      </c>
      <c r="C201" s="37" t="n">
        <f aca="false">IF(TOT!AK203&lt;400,IF(B201&gt;80,80,B201),B201)</f>
        <v>87</v>
      </c>
      <c r="D201" s="37" t="n">
        <f aca="false">IF(TOT!AK203&lt;200,IF(B201&gt;73,73,B201),B201)</f>
        <v>87</v>
      </c>
      <c r="E201" s="37" t="n">
        <f aca="false">IF(TOT!AK203&lt;400,IF(D201&lt;60,60,D201),D201)</f>
        <v>87</v>
      </c>
      <c r="F201" s="37" t="n">
        <f aca="false">IF(TOT!AK203&lt;200,IF(E201&lt;53,53,E201),E201)</f>
        <v>87</v>
      </c>
    </row>
    <row r="202" customFormat="false" ht="13" hidden="false" customHeight="true" outlineLevel="0" collapsed="false">
      <c r="A202" s="17" t="s">
        <v>1209</v>
      </c>
      <c r="B202" s="37" t="n">
        <f aca="false">VLOOKUP((TOT!BM204*60)/TOT!AK204,'CK - HITS'!$A$3:$B$69,2)</f>
        <v>36</v>
      </c>
      <c r="C202" s="37" t="n">
        <f aca="false">IF(TOT!AK204&lt;400,IF(B202&gt;80,80,B202),B202)</f>
        <v>36</v>
      </c>
      <c r="D202" s="37" t="n">
        <f aca="false">IF(TOT!AK204&lt;200,IF(B202&gt;73,73,B202),B202)</f>
        <v>36</v>
      </c>
      <c r="E202" s="37" t="n">
        <f aca="false">IF(TOT!AK204&lt;400,IF(D202&lt;60,60,D202),D202)</f>
        <v>36</v>
      </c>
      <c r="F202" s="37" t="n">
        <f aca="false">IF(TOT!AK204&lt;200,IF(E202&lt;53,53,E202),E202)</f>
        <v>36</v>
      </c>
    </row>
    <row r="203" customFormat="false" ht="13" hidden="false" customHeight="true" outlineLevel="0" collapsed="false">
      <c r="A203" s="17" t="s">
        <v>1213</v>
      </c>
      <c r="B203" s="37" t="n">
        <f aca="false">VLOOKUP((TOT!BM205*60)/TOT!AK205,'CK - HITS'!$A$3:$B$69,2)</f>
        <v>57</v>
      </c>
      <c r="C203" s="37" t="n">
        <f aca="false">IF(TOT!AK205&lt;400,IF(B203&gt;80,80,B203),B203)</f>
        <v>57</v>
      </c>
      <c r="D203" s="37" t="n">
        <f aca="false">IF(TOT!AK205&lt;200,IF(B203&gt;73,73,B203),B203)</f>
        <v>57</v>
      </c>
      <c r="E203" s="37" t="n">
        <f aca="false">IF(TOT!AK205&lt;400,IF(D203&lt;60,60,D203),D203)</f>
        <v>57</v>
      </c>
      <c r="F203" s="37" t="n">
        <f aca="false">IF(TOT!AK205&lt;200,IF(E203&lt;53,53,E203),E203)</f>
        <v>57</v>
      </c>
    </row>
    <row r="204" customFormat="false" ht="13" hidden="false" customHeight="true" outlineLevel="0" collapsed="false">
      <c r="A204" s="17" t="s">
        <v>1217</v>
      </c>
      <c r="B204" s="37" t="n">
        <f aca="false">VLOOKUP((TOT!BM206*60)/TOT!AK206,'CK - HITS'!$A$3:$B$69,2)</f>
        <v>35</v>
      </c>
      <c r="C204" s="37" t="n">
        <f aca="false">IF(TOT!AK206&lt;400,IF(B204&gt;80,80,B204),B204)</f>
        <v>35</v>
      </c>
      <c r="D204" s="37" t="n">
        <f aca="false">IF(TOT!AK206&lt;200,IF(B204&gt;73,73,B204),B204)</f>
        <v>35</v>
      </c>
      <c r="E204" s="37" t="n">
        <f aca="false">IF(TOT!AK206&lt;400,IF(D204&lt;60,60,D204),D204)</f>
        <v>35</v>
      </c>
      <c r="F204" s="37" t="n">
        <f aca="false">IF(TOT!AK206&lt;200,IF(E204&lt;53,53,E204),E204)</f>
        <v>35</v>
      </c>
    </row>
    <row r="205" customFormat="false" ht="13" hidden="false" customHeight="true" outlineLevel="0" collapsed="false">
      <c r="A205" s="17" t="s">
        <v>1222</v>
      </c>
      <c r="B205" s="37" t="n">
        <f aca="false">VLOOKUP((TOT!BM207*60)/TOT!AK207,'CK - HITS'!$A$3:$B$69,2)</f>
        <v>76</v>
      </c>
      <c r="C205" s="37" t="n">
        <f aca="false">IF(TOT!AK207&lt;400,IF(B205&gt;80,80,B205),B205)</f>
        <v>76</v>
      </c>
      <c r="D205" s="37" t="n">
        <f aca="false">IF(TOT!AK207&lt;200,IF(B205&gt;73,73,B205),B205)</f>
        <v>76</v>
      </c>
      <c r="E205" s="37" t="n">
        <f aca="false">IF(TOT!AK207&lt;400,IF(D205&lt;60,60,D205),D205)</f>
        <v>76</v>
      </c>
      <c r="F205" s="37" t="n">
        <f aca="false">IF(TOT!AK207&lt;200,IF(E205&lt;53,53,E205),E205)</f>
        <v>76</v>
      </c>
    </row>
    <row r="206" customFormat="false" ht="13" hidden="false" customHeight="true" outlineLevel="0" collapsed="false">
      <c r="A206" s="17" t="s">
        <v>1226</v>
      </c>
      <c r="B206" s="37" t="n">
        <f aca="false">VLOOKUP((TOT!BM208*60)/TOT!AK208,'CK - HITS'!$A$3:$B$69,2)</f>
        <v>40</v>
      </c>
      <c r="C206" s="37" t="n">
        <f aca="false">IF(TOT!AK208&lt;400,IF(B206&gt;80,80,B206),B206)</f>
        <v>40</v>
      </c>
      <c r="D206" s="37" t="n">
        <f aca="false">IF(TOT!AK208&lt;200,IF(B206&gt;73,73,B206),B206)</f>
        <v>40</v>
      </c>
      <c r="E206" s="37" t="n">
        <f aca="false">IF(TOT!AK208&lt;400,IF(D206&lt;60,60,D206),D206)</f>
        <v>40</v>
      </c>
      <c r="F206" s="37" t="n">
        <f aca="false">IF(TOT!AK208&lt;200,IF(E206&lt;53,53,E206),E206)</f>
        <v>40</v>
      </c>
    </row>
    <row r="207" customFormat="false" ht="13" hidden="false" customHeight="true" outlineLevel="0" collapsed="false">
      <c r="A207" s="17" t="s">
        <v>1231</v>
      </c>
      <c r="B207" s="37" t="n">
        <f aca="false">VLOOKUP((TOT!BM209*60)/TOT!AK209,'CK - HITS'!$A$3:$B$69,2)</f>
        <v>51</v>
      </c>
      <c r="C207" s="37" t="n">
        <f aca="false">IF(TOT!AK209&lt;400,IF(B207&gt;80,80,B207),B207)</f>
        <v>51</v>
      </c>
      <c r="D207" s="37" t="n">
        <f aca="false">IF(TOT!AK209&lt;200,IF(B207&gt;73,73,B207),B207)</f>
        <v>51</v>
      </c>
      <c r="E207" s="37" t="n">
        <f aca="false">IF(TOT!AK209&lt;400,IF(D207&lt;60,60,D207),D207)</f>
        <v>51</v>
      </c>
      <c r="F207" s="37" t="n">
        <f aca="false">IF(TOT!AK209&lt;200,IF(E207&lt;53,53,E207),E207)</f>
        <v>51</v>
      </c>
    </row>
    <row r="208" customFormat="false" ht="13" hidden="false" customHeight="true" outlineLevel="0" collapsed="false">
      <c r="A208" s="17" t="s">
        <v>1236</v>
      </c>
      <c r="B208" s="37" t="n">
        <f aca="false">VLOOKUP((TOT!BM210*60)/TOT!AK210,'CK - HITS'!$A$3:$B$69,2)</f>
        <v>69</v>
      </c>
      <c r="C208" s="37" t="n">
        <f aca="false">IF(TOT!AK210&lt;400,IF(B208&gt;80,80,B208),B208)</f>
        <v>69</v>
      </c>
      <c r="D208" s="37" t="n">
        <f aca="false">IF(TOT!AK210&lt;200,IF(B208&gt;73,73,B208),B208)</f>
        <v>69</v>
      </c>
      <c r="E208" s="37" t="n">
        <f aca="false">IF(TOT!AK210&lt;400,IF(D208&lt;60,60,D208),D208)</f>
        <v>69</v>
      </c>
      <c r="F208" s="37" t="n">
        <f aca="false">IF(TOT!AK210&lt;200,IF(E208&lt;53,53,E208),E208)</f>
        <v>69</v>
      </c>
    </row>
    <row r="209" customFormat="false" ht="13" hidden="false" customHeight="true" outlineLevel="0" collapsed="false">
      <c r="A209" s="17" t="s">
        <v>1241</v>
      </c>
      <c r="B209" s="37" t="n">
        <f aca="false">VLOOKUP((TOT!BM211*60)/TOT!AK211,'CK - HITS'!$A$3:$B$69,2)</f>
        <v>52</v>
      </c>
      <c r="C209" s="37" t="n">
        <f aca="false">IF(TOT!AK211&lt;400,IF(B209&gt;80,80,B209),B209)</f>
        <v>52</v>
      </c>
      <c r="D209" s="37" t="n">
        <f aca="false">IF(TOT!AK211&lt;200,IF(B209&gt;73,73,B209),B209)</f>
        <v>52</v>
      </c>
      <c r="E209" s="37" t="n">
        <f aca="false">IF(TOT!AK211&lt;400,IF(D209&lt;60,60,D209),D209)</f>
        <v>52</v>
      </c>
      <c r="F209" s="37" t="n">
        <f aca="false">IF(TOT!AK211&lt;200,IF(E209&lt;53,53,E209),E209)</f>
        <v>52</v>
      </c>
    </row>
    <row r="210" customFormat="false" ht="13" hidden="false" customHeight="true" outlineLevel="0" collapsed="false">
      <c r="A210" s="17" t="s">
        <v>1245</v>
      </c>
      <c r="B210" s="37" t="n">
        <f aca="false">VLOOKUP((TOT!BM212*60)/TOT!AK212,'CK - HITS'!$A$3:$B$69,2)</f>
        <v>93</v>
      </c>
      <c r="C210" s="37" t="n">
        <f aca="false">IF(TOT!AK212&lt;400,IF(B210&gt;80,80,B210),B210)</f>
        <v>93</v>
      </c>
      <c r="D210" s="37" t="n">
        <f aca="false">IF(TOT!AK212&lt;200,IF(B210&gt;73,73,B210),B210)</f>
        <v>93</v>
      </c>
      <c r="E210" s="37" t="n">
        <f aca="false">IF(TOT!AK212&lt;400,IF(D210&lt;60,60,D210),D210)</f>
        <v>93</v>
      </c>
      <c r="F210" s="37" t="n">
        <f aca="false">IF(TOT!AK212&lt;200,IF(E210&lt;53,53,E210),E210)</f>
        <v>93</v>
      </c>
    </row>
    <row r="211" customFormat="false" ht="13" hidden="false" customHeight="true" outlineLevel="0" collapsed="false">
      <c r="A211" s="17" t="s">
        <v>1250</v>
      </c>
      <c r="B211" s="37" t="n">
        <f aca="false">VLOOKUP((TOT!BM213*60)/TOT!AK213,'CK - HITS'!$A$3:$B$69,2)</f>
        <v>84</v>
      </c>
      <c r="C211" s="37" t="n">
        <f aca="false">IF(TOT!AK213&lt;400,IF(B211&gt;80,80,B211),B211)</f>
        <v>80</v>
      </c>
      <c r="D211" s="37" t="n">
        <f aca="false">IF(TOT!AK213&lt;200,IF(B211&gt;73,73,B211),B211)</f>
        <v>73</v>
      </c>
      <c r="E211" s="37" t="n">
        <f aca="false">IF(TOT!AK213&lt;400,IF(D211&lt;60,60,D211),D211)</f>
        <v>73</v>
      </c>
      <c r="F211" s="37" t="n">
        <f aca="false">IF(TOT!AK213&lt;200,IF(E211&lt;53,53,E211),E211)</f>
        <v>73</v>
      </c>
    </row>
    <row r="212" customFormat="false" ht="13" hidden="false" customHeight="true" outlineLevel="0" collapsed="false">
      <c r="A212" s="17" t="s">
        <v>1254</v>
      </c>
      <c r="B212" s="37" t="n">
        <f aca="false">VLOOKUP((TOT!BM214*60)/TOT!AK214,'CK - HITS'!$A$3:$B$69,2)</f>
        <v>97</v>
      </c>
      <c r="C212" s="37" t="n">
        <f aca="false">IF(TOT!AK214&lt;400,IF(B212&gt;80,80,B212),B212)</f>
        <v>80</v>
      </c>
      <c r="D212" s="37" t="n">
        <f aca="false">IF(TOT!AK214&lt;200,IF(B212&gt;73,73,B212),B212)</f>
        <v>73</v>
      </c>
      <c r="E212" s="37" t="n">
        <f aca="false">IF(TOT!AK214&lt;400,IF(D212&lt;60,60,D212),D212)</f>
        <v>73</v>
      </c>
      <c r="F212" s="37" t="n">
        <f aca="false">IF(TOT!AK214&lt;200,IF(E212&lt;53,53,E212),E212)</f>
        <v>73</v>
      </c>
    </row>
    <row r="213" customFormat="false" ht="13" hidden="false" customHeight="true" outlineLevel="0" collapsed="false">
      <c r="A213" s="17" t="s">
        <v>1258</v>
      </c>
      <c r="B213" s="37" t="n">
        <f aca="false">VLOOKUP((TOT!BM215*60)/TOT!AK215,'CK - HITS'!$A$3:$B$69,2)</f>
        <v>53</v>
      </c>
      <c r="C213" s="37" t="n">
        <f aca="false">IF(TOT!AK215&lt;400,IF(B213&gt;80,80,B213),B213)</f>
        <v>53</v>
      </c>
      <c r="D213" s="37" t="n">
        <f aca="false">IF(TOT!AK215&lt;200,IF(B213&gt;73,73,B213),B213)</f>
        <v>53</v>
      </c>
      <c r="E213" s="37" t="n">
        <f aca="false">IF(TOT!AK215&lt;400,IF(D213&lt;60,60,D213),D213)</f>
        <v>60</v>
      </c>
      <c r="F213" s="37" t="n">
        <f aca="false">IF(TOT!AK215&lt;200,IF(E213&lt;53,53,E213),E213)</f>
        <v>60</v>
      </c>
    </row>
    <row r="214" customFormat="false" ht="13" hidden="false" customHeight="true" outlineLevel="0" collapsed="false">
      <c r="A214" s="17" t="s">
        <v>1262</v>
      </c>
      <c r="B214" s="37" t="n">
        <f aca="false">VLOOKUP((TOT!BM216*60)/TOT!AK216,'CK - HITS'!$A$3:$B$69,2)</f>
        <v>87</v>
      </c>
      <c r="C214" s="37" t="n">
        <f aca="false">IF(TOT!AK216&lt;400,IF(B214&gt;80,80,B214),B214)</f>
        <v>87</v>
      </c>
      <c r="D214" s="37" t="n">
        <f aca="false">IF(TOT!AK216&lt;200,IF(B214&gt;73,73,B214),B214)</f>
        <v>87</v>
      </c>
      <c r="E214" s="37" t="n">
        <f aca="false">IF(TOT!AK216&lt;400,IF(D214&lt;60,60,D214),D214)</f>
        <v>87</v>
      </c>
      <c r="F214" s="37" t="n">
        <f aca="false">IF(TOT!AK216&lt;200,IF(E214&lt;53,53,E214),E214)</f>
        <v>87</v>
      </c>
    </row>
    <row r="215" customFormat="false" ht="13" hidden="false" customHeight="true" outlineLevel="0" collapsed="false">
      <c r="A215" s="17" t="s">
        <v>1267</v>
      </c>
      <c r="B215" s="37" t="n">
        <f aca="false">VLOOKUP((TOT!BM217*60)/TOT!AK217,'CK - HITS'!$A$3:$B$69,2)</f>
        <v>81</v>
      </c>
      <c r="C215" s="37" t="n">
        <f aca="false">IF(TOT!AK217&lt;400,IF(B215&gt;80,80,B215),B215)</f>
        <v>80</v>
      </c>
      <c r="D215" s="37" t="n">
        <f aca="false">IF(TOT!AK217&lt;200,IF(B215&gt;73,73,B215),B215)</f>
        <v>73</v>
      </c>
      <c r="E215" s="37" t="n">
        <f aca="false">IF(TOT!AK217&lt;400,IF(D215&lt;60,60,D215),D215)</f>
        <v>73</v>
      </c>
      <c r="F215" s="37" t="n">
        <f aca="false">IF(TOT!AK217&lt;200,IF(E215&lt;53,53,E215),E215)</f>
        <v>73</v>
      </c>
    </row>
    <row r="216" customFormat="false" ht="13" hidden="false" customHeight="true" outlineLevel="0" collapsed="false">
      <c r="A216" s="17" t="s">
        <v>1272</v>
      </c>
      <c r="B216" s="37" t="n">
        <f aca="false">VLOOKUP((TOT!BM218*60)/TOT!AK218,'CK - HITS'!$A$3:$B$69,2)</f>
        <v>62</v>
      </c>
      <c r="C216" s="37" t="n">
        <f aca="false">IF(TOT!AK218&lt;400,IF(B216&gt;80,80,B216),B216)</f>
        <v>62</v>
      </c>
      <c r="D216" s="37" t="n">
        <f aca="false">IF(TOT!AK218&lt;200,IF(B216&gt;73,73,B216),B216)</f>
        <v>62</v>
      </c>
      <c r="E216" s="37" t="n">
        <f aca="false">IF(TOT!AK218&lt;400,IF(D216&lt;60,60,D216),D216)</f>
        <v>62</v>
      </c>
      <c r="F216" s="37" t="n">
        <f aca="false">IF(TOT!AK218&lt;200,IF(E216&lt;53,53,E216),E216)</f>
        <v>62</v>
      </c>
    </row>
    <row r="217" customFormat="false" ht="13" hidden="false" customHeight="true" outlineLevel="0" collapsed="false">
      <c r="A217" s="17" t="s">
        <v>1276</v>
      </c>
      <c r="B217" s="37" t="n">
        <f aca="false">VLOOKUP((TOT!BM219*60)/TOT!AK219,'CK - HITS'!$A$3:$B$69,2)</f>
        <v>72</v>
      </c>
      <c r="C217" s="37" t="n">
        <f aca="false">IF(TOT!AK219&lt;400,IF(B217&gt;80,80,B217),B217)</f>
        <v>72</v>
      </c>
      <c r="D217" s="37" t="n">
        <f aca="false">IF(TOT!AK219&lt;200,IF(B217&gt;73,73,B217),B217)</f>
        <v>72</v>
      </c>
      <c r="E217" s="37" t="n">
        <f aca="false">IF(TOT!AK219&lt;400,IF(D217&lt;60,60,D217),D217)</f>
        <v>72</v>
      </c>
      <c r="F217" s="37" t="n">
        <f aca="false">IF(TOT!AK219&lt;200,IF(E217&lt;53,53,E217),E217)</f>
        <v>72</v>
      </c>
    </row>
    <row r="218" customFormat="false" ht="13" hidden="false" customHeight="true" outlineLevel="0" collapsed="false">
      <c r="A218" s="17" t="s">
        <v>1282</v>
      </c>
      <c r="B218" s="37" t="n">
        <f aca="false">VLOOKUP((TOT!BM220*60)/TOT!AK220,'CK - HITS'!$A$3:$B$69,2)</f>
        <v>53</v>
      </c>
      <c r="C218" s="37" t="n">
        <f aca="false">IF(TOT!AK220&lt;400,IF(B218&gt;80,80,B218),B218)</f>
        <v>53</v>
      </c>
      <c r="D218" s="37" t="n">
        <f aca="false">IF(TOT!AK220&lt;200,IF(B218&gt;73,73,B218),B218)</f>
        <v>53</v>
      </c>
      <c r="E218" s="37" t="n">
        <f aca="false">IF(TOT!AK220&lt;400,IF(D218&lt;60,60,D218),D218)</f>
        <v>53</v>
      </c>
      <c r="F218" s="37" t="n">
        <f aca="false">IF(TOT!AK220&lt;200,IF(E218&lt;53,53,E218),E218)</f>
        <v>53</v>
      </c>
    </row>
    <row r="219" customFormat="false" ht="13" hidden="false" customHeight="true" outlineLevel="0" collapsed="false">
      <c r="A219" s="17" t="s">
        <v>1286</v>
      </c>
      <c r="B219" s="37" t="n">
        <f aca="false">VLOOKUP((TOT!BM221*60)/TOT!AK221,'CK - HITS'!$A$3:$B$69,2)</f>
        <v>52</v>
      </c>
      <c r="C219" s="37" t="n">
        <f aca="false">IF(TOT!AK221&lt;400,IF(B219&gt;80,80,B219),B219)</f>
        <v>52</v>
      </c>
      <c r="D219" s="37" t="n">
        <f aca="false">IF(TOT!AK221&lt;200,IF(B219&gt;73,73,B219),B219)</f>
        <v>52</v>
      </c>
      <c r="E219" s="37" t="n">
        <f aca="false">IF(TOT!AK221&lt;400,IF(D219&lt;60,60,D219),D219)</f>
        <v>60</v>
      </c>
      <c r="F219" s="37" t="n">
        <f aca="false">IF(TOT!AK221&lt;200,IF(E219&lt;53,53,E219),E219)</f>
        <v>60</v>
      </c>
    </row>
    <row r="220" customFormat="false" ht="13" hidden="false" customHeight="true" outlineLevel="0" collapsed="false">
      <c r="A220" s="17" t="s">
        <v>1292</v>
      </c>
      <c r="B220" s="37" t="n">
        <f aca="false">VLOOKUP((TOT!BM222*60)/TOT!AK222,'CK - HITS'!$A$3:$B$69,2)</f>
        <v>70</v>
      </c>
      <c r="C220" s="37" t="n">
        <f aca="false">IF(TOT!AK222&lt;400,IF(B220&gt;80,80,B220),B220)</f>
        <v>70</v>
      </c>
      <c r="D220" s="37" t="n">
        <f aca="false">IF(TOT!AK222&lt;200,IF(B220&gt;73,73,B220),B220)</f>
        <v>70</v>
      </c>
      <c r="E220" s="37" t="n">
        <f aca="false">IF(TOT!AK222&lt;400,IF(D220&lt;60,60,D220),D220)</f>
        <v>70</v>
      </c>
      <c r="F220" s="37" t="n">
        <f aca="false">IF(TOT!AK222&lt;200,IF(E220&lt;53,53,E220),E220)</f>
        <v>70</v>
      </c>
    </row>
    <row r="221" customFormat="false" ht="13" hidden="false" customHeight="true" outlineLevel="0" collapsed="false">
      <c r="A221" s="17" t="s">
        <v>1296</v>
      </c>
      <c r="B221" s="37" t="n">
        <f aca="false">VLOOKUP((TOT!BM223*60)/TOT!AK223,'CK - HITS'!$A$3:$B$69,2)</f>
        <v>59</v>
      </c>
      <c r="C221" s="37" t="n">
        <f aca="false">IF(TOT!AK223&lt;400,IF(B221&gt;80,80,B221),B221)</f>
        <v>59</v>
      </c>
      <c r="D221" s="37" t="n">
        <f aca="false">IF(TOT!AK223&lt;200,IF(B221&gt;73,73,B221),B221)</f>
        <v>59</v>
      </c>
      <c r="E221" s="37" t="n">
        <f aca="false">IF(TOT!AK223&lt;400,IF(D221&lt;60,60,D221),D221)</f>
        <v>59</v>
      </c>
      <c r="F221" s="37" t="n">
        <f aca="false">IF(TOT!AK223&lt;200,IF(E221&lt;53,53,E221),E221)</f>
        <v>59</v>
      </c>
    </row>
    <row r="222" customFormat="false" ht="13" hidden="false" customHeight="true" outlineLevel="0" collapsed="false">
      <c r="A222" s="17" t="s">
        <v>1299</v>
      </c>
      <c r="B222" s="37" t="n">
        <f aca="false">VLOOKUP((TOT!BM224*60)/TOT!AK224,'CK - HITS'!$A$3:$B$69,2)</f>
        <v>69</v>
      </c>
      <c r="C222" s="37" t="n">
        <f aca="false">IF(TOT!AK224&lt;400,IF(B222&gt;80,80,B222),B222)</f>
        <v>69</v>
      </c>
      <c r="D222" s="37" t="n">
        <f aca="false">IF(TOT!AK224&lt;200,IF(B222&gt;73,73,B222),B222)</f>
        <v>69</v>
      </c>
      <c r="E222" s="37" t="n">
        <f aca="false">IF(TOT!AK224&lt;400,IF(D222&lt;60,60,D222),D222)</f>
        <v>69</v>
      </c>
      <c r="F222" s="37" t="n">
        <f aca="false">IF(TOT!AK224&lt;200,IF(E222&lt;53,53,E222),E222)</f>
        <v>69</v>
      </c>
    </row>
    <row r="223" customFormat="false" ht="13" hidden="false" customHeight="true" outlineLevel="0" collapsed="false">
      <c r="A223" s="17" t="s">
        <v>1304</v>
      </c>
      <c r="B223" s="37" t="n">
        <f aca="false">VLOOKUP((TOT!BM225*60)/TOT!AK225,'CK - HITS'!$A$3:$B$69,2)</f>
        <v>39</v>
      </c>
      <c r="C223" s="37" t="n">
        <f aca="false">IF(TOT!AK225&lt;400,IF(B223&gt;80,80,B223),B223)</f>
        <v>39</v>
      </c>
      <c r="D223" s="37" t="n">
        <f aca="false">IF(TOT!AK225&lt;200,IF(B223&gt;73,73,B223),B223)</f>
        <v>39</v>
      </c>
      <c r="E223" s="37" t="n">
        <f aca="false">IF(TOT!AK225&lt;400,IF(D223&lt;60,60,D223),D223)</f>
        <v>60</v>
      </c>
      <c r="F223" s="37" t="n">
        <f aca="false">IF(TOT!AK225&lt;200,IF(E223&lt;53,53,E223),E223)</f>
        <v>60</v>
      </c>
    </row>
    <row r="224" customFormat="false" ht="13" hidden="false" customHeight="true" outlineLevel="0" collapsed="false">
      <c r="A224" s="17" t="s">
        <v>1310</v>
      </c>
      <c r="B224" s="37" t="n">
        <f aca="false">VLOOKUP((TOT!BM226*60)/TOT!AK226,'CK - HITS'!$A$3:$B$69,2)</f>
        <v>42</v>
      </c>
      <c r="C224" s="37" t="n">
        <f aca="false">IF(TOT!AK226&lt;400,IF(B224&gt;80,80,B224),B224)</f>
        <v>42</v>
      </c>
      <c r="D224" s="37" t="n">
        <f aca="false">IF(TOT!AK226&lt;200,IF(B224&gt;73,73,B224),B224)</f>
        <v>42</v>
      </c>
      <c r="E224" s="37" t="n">
        <f aca="false">IF(TOT!AK226&lt;400,IF(D224&lt;60,60,D224),D224)</f>
        <v>42</v>
      </c>
      <c r="F224" s="37" t="n">
        <f aca="false">IF(TOT!AK226&lt;200,IF(E224&lt;53,53,E224),E224)</f>
        <v>42</v>
      </c>
    </row>
    <row r="225" customFormat="false" ht="13" hidden="false" customHeight="true" outlineLevel="0" collapsed="false">
      <c r="A225" s="17" t="s">
        <v>1315</v>
      </c>
      <c r="B225" s="37" t="n">
        <f aca="false">VLOOKUP((TOT!BM227*60)/TOT!AK227,'CK - HITS'!$A$3:$B$69,2)</f>
        <v>66</v>
      </c>
      <c r="C225" s="37" t="n">
        <f aca="false">IF(TOT!AK227&lt;400,IF(B225&gt;80,80,B225),B225)</f>
        <v>66</v>
      </c>
      <c r="D225" s="37" t="n">
        <f aca="false">IF(TOT!AK227&lt;200,IF(B225&gt;73,73,B225),B225)</f>
        <v>66</v>
      </c>
      <c r="E225" s="37" t="n">
        <f aca="false">IF(TOT!AK227&lt;400,IF(D225&lt;60,60,D225),D225)</f>
        <v>66</v>
      </c>
      <c r="F225" s="37" t="n">
        <f aca="false">IF(TOT!AK227&lt;200,IF(E225&lt;53,53,E225),E225)</f>
        <v>66</v>
      </c>
    </row>
    <row r="226" customFormat="false" ht="13" hidden="false" customHeight="true" outlineLevel="0" collapsed="false">
      <c r="A226" s="17" t="s">
        <v>1318</v>
      </c>
      <c r="B226" s="37" t="n">
        <f aca="false">VLOOKUP((TOT!BM228*60)/TOT!AK228,'CK - HITS'!$A$3:$B$69,2)</f>
        <v>39</v>
      </c>
      <c r="C226" s="37" t="n">
        <f aca="false">IF(TOT!AK228&lt;400,IF(B226&gt;80,80,B226),B226)</f>
        <v>39</v>
      </c>
      <c r="D226" s="37" t="n">
        <f aca="false">IF(TOT!AK228&lt;200,IF(B226&gt;73,73,B226),B226)</f>
        <v>39</v>
      </c>
      <c r="E226" s="37" t="n">
        <f aca="false">IF(TOT!AK228&lt;400,IF(D226&lt;60,60,D226),D226)</f>
        <v>39</v>
      </c>
      <c r="F226" s="37" t="n">
        <f aca="false">IF(TOT!AK228&lt;200,IF(E226&lt;53,53,E226),E226)</f>
        <v>39</v>
      </c>
    </row>
    <row r="227" customFormat="false" ht="13" hidden="false" customHeight="true" outlineLevel="0" collapsed="false">
      <c r="A227" s="17" t="s">
        <v>1321</v>
      </c>
      <c r="B227" s="37" t="n">
        <f aca="false">VLOOKUP((TOT!BM229*60)/TOT!AK229,'CK - HITS'!$A$3:$B$69,2)</f>
        <v>56</v>
      </c>
      <c r="C227" s="37" t="n">
        <f aca="false">IF(TOT!AK229&lt;400,IF(B227&gt;80,80,B227),B227)</f>
        <v>56</v>
      </c>
      <c r="D227" s="37" t="n">
        <f aca="false">IF(TOT!AK229&lt;200,IF(B227&gt;73,73,B227),B227)</f>
        <v>56</v>
      </c>
      <c r="E227" s="37" t="n">
        <f aca="false">IF(TOT!AK229&lt;400,IF(D227&lt;60,60,D227),D227)</f>
        <v>56</v>
      </c>
      <c r="F227" s="37" t="n">
        <f aca="false">IF(TOT!AK229&lt;200,IF(E227&lt;53,53,E227),E227)</f>
        <v>56</v>
      </c>
    </row>
    <row r="228" customFormat="false" ht="13" hidden="false" customHeight="true" outlineLevel="0" collapsed="false">
      <c r="A228" s="17" t="s">
        <v>1325</v>
      </c>
      <c r="B228" s="37" t="n">
        <f aca="false">VLOOKUP((TOT!BM230*60)/TOT!AK230,'CK - HITS'!$A$3:$B$69,2)</f>
        <v>47</v>
      </c>
      <c r="C228" s="37" t="n">
        <f aca="false">IF(TOT!AK230&lt;400,IF(B228&gt;80,80,B228),B228)</f>
        <v>47</v>
      </c>
      <c r="D228" s="37" t="n">
        <f aca="false">IF(TOT!AK230&lt;200,IF(B228&gt;73,73,B228),B228)</f>
        <v>47</v>
      </c>
      <c r="E228" s="37" t="n">
        <f aca="false">IF(TOT!AK230&lt;400,IF(D228&lt;60,60,D228),D228)</f>
        <v>47</v>
      </c>
      <c r="F228" s="37" t="n">
        <f aca="false">IF(TOT!AK230&lt;200,IF(E228&lt;53,53,E228),E228)</f>
        <v>47</v>
      </c>
    </row>
    <row r="229" customFormat="false" ht="13" hidden="false" customHeight="true" outlineLevel="0" collapsed="false">
      <c r="A229" s="17" t="s">
        <v>1329</v>
      </c>
      <c r="B229" s="37" t="n">
        <f aca="false">VLOOKUP((TOT!BM231*60)/TOT!AK231,'CK - HITS'!$A$3:$B$69,2)</f>
        <v>69</v>
      </c>
      <c r="C229" s="37" t="n">
        <f aca="false">IF(TOT!AK231&lt;400,IF(B229&gt;80,80,B229),B229)</f>
        <v>69</v>
      </c>
      <c r="D229" s="37" t="n">
        <f aca="false">IF(TOT!AK231&lt;200,IF(B229&gt;73,73,B229),B229)</f>
        <v>69</v>
      </c>
      <c r="E229" s="37" t="n">
        <f aca="false">IF(TOT!AK231&lt;400,IF(D229&lt;60,60,D229),D229)</f>
        <v>69</v>
      </c>
      <c r="F229" s="37" t="n">
        <f aca="false">IF(TOT!AK231&lt;200,IF(E229&lt;53,53,E229),E229)</f>
        <v>69</v>
      </c>
    </row>
    <row r="230" customFormat="false" ht="13" hidden="false" customHeight="true" outlineLevel="0" collapsed="false">
      <c r="A230" s="17" t="s">
        <v>1334</v>
      </c>
      <c r="B230" s="37" t="n">
        <f aca="false">VLOOKUP((TOT!BM232*60)/TOT!AK232,'CK - HITS'!$A$3:$B$69,2)</f>
        <v>93</v>
      </c>
      <c r="C230" s="37" t="n">
        <f aca="false">IF(TOT!AK232&lt;400,IF(B230&gt;80,80,B230),B230)</f>
        <v>93</v>
      </c>
      <c r="D230" s="37" t="n">
        <f aca="false">IF(TOT!AK232&lt;200,IF(B230&gt;73,73,B230),B230)</f>
        <v>93</v>
      </c>
      <c r="E230" s="37" t="n">
        <f aca="false">IF(TOT!AK232&lt;400,IF(D230&lt;60,60,D230),D230)</f>
        <v>93</v>
      </c>
      <c r="F230" s="37" t="n">
        <f aca="false">IF(TOT!AK232&lt;200,IF(E230&lt;53,53,E230),E230)</f>
        <v>93</v>
      </c>
    </row>
    <row r="231" customFormat="false" ht="13" hidden="false" customHeight="true" outlineLevel="0" collapsed="false">
      <c r="A231" s="17" t="s">
        <v>1339</v>
      </c>
      <c r="B231" s="37" t="n">
        <f aca="false">VLOOKUP((TOT!BM233*60)/TOT!AK233,'CK - HITS'!$A$3:$B$69,2)</f>
        <v>76</v>
      </c>
      <c r="C231" s="37" t="n">
        <f aca="false">IF(TOT!AK233&lt;400,IF(B231&gt;80,80,B231),B231)</f>
        <v>76</v>
      </c>
      <c r="D231" s="37" t="n">
        <f aca="false">IF(TOT!AK233&lt;200,IF(B231&gt;73,73,B231),B231)</f>
        <v>76</v>
      </c>
      <c r="E231" s="37" t="n">
        <f aca="false">IF(TOT!AK233&lt;400,IF(D231&lt;60,60,D231),D231)</f>
        <v>76</v>
      </c>
      <c r="F231" s="37" t="n">
        <f aca="false">IF(TOT!AK233&lt;200,IF(E231&lt;53,53,E231),E231)</f>
        <v>76</v>
      </c>
    </row>
    <row r="232" customFormat="false" ht="13" hidden="false" customHeight="true" outlineLevel="0" collapsed="false">
      <c r="A232" s="17" t="s">
        <v>1344</v>
      </c>
      <c r="B232" s="37" t="n">
        <f aca="false">VLOOKUP((TOT!BM234*60)/TOT!AK234,'CK - HITS'!$A$3:$B$69,2)</f>
        <v>87</v>
      </c>
      <c r="C232" s="37" t="n">
        <f aca="false">IF(TOT!AK234&lt;400,IF(B232&gt;80,80,B232),B232)</f>
        <v>87</v>
      </c>
      <c r="D232" s="37" t="n">
        <f aca="false">IF(TOT!AK234&lt;200,IF(B232&gt;73,73,B232),B232)</f>
        <v>87</v>
      </c>
      <c r="E232" s="37" t="n">
        <f aca="false">IF(TOT!AK234&lt;400,IF(D232&lt;60,60,D232),D232)</f>
        <v>87</v>
      </c>
      <c r="F232" s="37" t="n">
        <f aca="false">IF(TOT!AK234&lt;200,IF(E232&lt;53,53,E232),E232)</f>
        <v>87</v>
      </c>
    </row>
    <row r="233" customFormat="false" ht="13" hidden="false" customHeight="true" outlineLevel="0" collapsed="false">
      <c r="A233" s="17" t="s">
        <v>1348</v>
      </c>
      <c r="B233" s="37" t="n">
        <f aca="false">VLOOKUP((TOT!BM235*60)/TOT!AK235,'CK - HITS'!$A$3:$B$69,2)</f>
        <v>79</v>
      </c>
      <c r="C233" s="37" t="n">
        <f aca="false">IF(TOT!AK235&lt;400,IF(B233&gt;80,80,B233),B233)</f>
        <v>79</v>
      </c>
      <c r="D233" s="37" t="n">
        <f aca="false">IF(TOT!AK235&lt;200,IF(B233&gt;73,73,B233),B233)</f>
        <v>73</v>
      </c>
      <c r="E233" s="37" t="n">
        <f aca="false">IF(TOT!AK235&lt;400,IF(D233&lt;60,60,D233),D233)</f>
        <v>73</v>
      </c>
      <c r="F233" s="37" t="n">
        <f aca="false">IF(TOT!AK235&lt;200,IF(E233&lt;53,53,E233),E233)</f>
        <v>73</v>
      </c>
    </row>
    <row r="234" customFormat="false" ht="13" hidden="false" customHeight="true" outlineLevel="0" collapsed="false">
      <c r="A234" s="17" t="s">
        <v>1352</v>
      </c>
      <c r="B234" s="37" t="n">
        <f aca="false">VLOOKUP((TOT!BM236*60)/TOT!AK236,'CK - HITS'!$A$3:$B$69,2)</f>
        <v>39</v>
      </c>
      <c r="C234" s="37" t="n">
        <f aca="false">IF(TOT!AK236&lt;400,IF(B234&gt;80,80,B234),B234)</f>
        <v>39</v>
      </c>
      <c r="D234" s="37" t="n">
        <f aca="false">IF(TOT!AK236&lt;200,IF(B234&gt;73,73,B234),B234)</f>
        <v>39</v>
      </c>
      <c r="E234" s="37" t="n">
        <f aca="false">IF(TOT!AK236&lt;400,IF(D234&lt;60,60,D234),D234)</f>
        <v>39</v>
      </c>
      <c r="F234" s="37" t="n">
        <f aca="false">IF(TOT!AK236&lt;200,IF(E234&lt;53,53,E234),E234)</f>
        <v>39</v>
      </c>
    </row>
    <row r="235" customFormat="false" ht="13" hidden="false" customHeight="true" outlineLevel="0" collapsed="false">
      <c r="A235" s="17" t="s">
        <v>1357</v>
      </c>
      <c r="B235" s="37" t="n">
        <f aca="false">VLOOKUP((TOT!BM237*60)/TOT!AK237,'CK - HITS'!$A$3:$B$69,2)</f>
        <v>52</v>
      </c>
      <c r="C235" s="37" t="n">
        <f aca="false">IF(TOT!AK237&lt;400,IF(B235&gt;80,80,B235),B235)</f>
        <v>52</v>
      </c>
      <c r="D235" s="37" t="n">
        <f aca="false">IF(TOT!AK237&lt;200,IF(B235&gt;73,73,B235),B235)</f>
        <v>52</v>
      </c>
      <c r="E235" s="37" t="n">
        <f aca="false">IF(TOT!AK237&lt;400,IF(D235&lt;60,60,D235),D235)</f>
        <v>52</v>
      </c>
      <c r="F235" s="37" t="n">
        <f aca="false">IF(TOT!AK237&lt;200,IF(E235&lt;53,53,E235),E235)</f>
        <v>52</v>
      </c>
    </row>
    <row r="236" customFormat="false" ht="13" hidden="false" customHeight="true" outlineLevel="0" collapsed="false">
      <c r="A236" s="17" t="s">
        <v>1361</v>
      </c>
      <c r="B236" s="37" t="n">
        <f aca="false">VLOOKUP((TOT!BM238*60)/TOT!AK238,'CK - HITS'!$A$3:$B$69,2)</f>
        <v>41</v>
      </c>
      <c r="C236" s="37" t="n">
        <f aca="false">IF(TOT!AK238&lt;400,IF(B236&gt;80,80,B236),B236)</f>
        <v>41</v>
      </c>
      <c r="D236" s="37" t="n">
        <f aca="false">IF(TOT!AK238&lt;200,IF(B236&gt;73,73,B236),B236)</f>
        <v>41</v>
      </c>
      <c r="E236" s="37" t="n">
        <f aca="false">IF(TOT!AK238&lt;400,IF(D236&lt;60,60,D236),D236)</f>
        <v>41</v>
      </c>
      <c r="F236" s="37" t="n">
        <f aca="false">IF(TOT!AK238&lt;200,IF(E236&lt;53,53,E236),E236)</f>
        <v>41</v>
      </c>
    </row>
    <row r="237" customFormat="false" ht="13" hidden="false" customHeight="true" outlineLevel="0" collapsed="false">
      <c r="A237" s="17" t="s">
        <v>1365</v>
      </c>
      <c r="B237" s="37" t="n">
        <f aca="false">VLOOKUP((TOT!BM239*60)/TOT!AK239,'CK - HITS'!$A$3:$B$69,2)</f>
        <v>46</v>
      </c>
      <c r="C237" s="37" t="n">
        <f aca="false">IF(TOT!AK239&lt;400,IF(B237&gt;80,80,B237),B237)</f>
        <v>46</v>
      </c>
      <c r="D237" s="37" t="n">
        <f aca="false">IF(TOT!AK239&lt;200,IF(B237&gt;73,73,B237),B237)</f>
        <v>46</v>
      </c>
      <c r="E237" s="37" t="n">
        <f aca="false">IF(TOT!AK239&lt;400,IF(D237&lt;60,60,D237),D237)</f>
        <v>46</v>
      </c>
      <c r="F237" s="37" t="n">
        <f aca="false">IF(TOT!AK239&lt;200,IF(E237&lt;53,53,E237),E237)</f>
        <v>46</v>
      </c>
    </row>
    <row r="238" customFormat="false" ht="13" hidden="false" customHeight="true" outlineLevel="0" collapsed="false">
      <c r="A238" s="17" t="s">
        <v>1369</v>
      </c>
      <c r="B238" s="37" t="n">
        <f aca="false">VLOOKUP((TOT!BM240*60)/TOT!AK240,'CK - HITS'!$A$3:$B$69,2)</f>
        <v>71</v>
      </c>
      <c r="C238" s="37" t="n">
        <f aca="false">IF(TOT!AK240&lt;400,IF(B238&gt;80,80,B238),B238)</f>
        <v>71</v>
      </c>
      <c r="D238" s="37" t="n">
        <f aca="false">IF(TOT!AK240&lt;200,IF(B238&gt;73,73,B238),B238)</f>
        <v>71</v>
      </c>
      <c r="E238" s="37" t="n">
        <f aca="false">IF(TOT!AK240&lt;400,IF(D238&lt;60,60,D238),D238)</f>
        <v>71</v>
      </c>
      <c r="F238" s="37" t="n">
        <f aca="false">IF(TOT!AK240&lt;200,IF(E238&lt;53,53,E238),E238)</f>
        <v>71</v>
      </c>
    </row>
    <row r="239" customFormat="false" ht="13" hidden="false" customHeight="true" outlineLevel="0" collapsed="false">
      <c r="A239" s="17" t="s">
        <v>1373</v>
      </c>
      <c r="B239" s="37" t="n">
        <f aca="false">VLOOKUP((TOT!BM241*60)/TOT!AK241,'CK - HITS'!$A$3:$B$69,2)</f>
        <v>70</v>
      </c>
      <c r="C239" s="37" t="n">
        <f aca="false">IF(TOT!AK241&lt;400,IF(B239&gt;80,80,B239),B239)</f>
        <v>70</v>
      </c>
      <c r="D239" s="37" t="n">
        <f aca="false">IF(TOT!AK241&lt;200,IF(B239&gt;73,73,B239),B239)</f>
        <v>70</v>
      </c>
      <c r="E239" s="37" t="n">
        <f aca="false">IF(TOT!AK241&lt;400,IF(D239&lt;60,60,D239),D239)</f>
        <v>70</v>
      </c>
      <c r="F239" s="37" t="n">
        <f aca="false">IF(TOT!AK241&lt;200,IF(E239&lt;53,53,E239),E239)</f>
        <v>70</v>
      </c>
    </row>
    <row r="240" customFormat="false" ht="13" hidden="false" customHeight="true" outlineLevel="0" collapsed="false">
      <c r="A240" s="17" t="s">
        <v>1376</v>
      </c>
      <c r="B240" s="37" t="n">
        <f aca="false">VLOOKUP((TOT!BM242*60)/TOT!AK242,'CK - HITS'!$A$3:$B$69,2)</f>
        <v>52</v>
      </c>
      <c r="C240" s="37" t="n">
        <f aca="false">IF(TOT!AK242&lt;400,IF(B240&gt;80,80,B240),B240)</f>
        <v>52</v>
      </c>
      <c r="D240" s="37" t="n">
        <f aca="false">IF(TOT!AK242&lt;200,IF(B240&gt;73,73,B240),B240)</f>
        <v>52</v>
      </c>
      <c r="E240" s="37" t="n">
        <f aca="false">IF(TOT!AK242&lt;400,IF(D240&lt;60,60,D240),D240)</f>
        <v>52</v>
      </c>
      <c r="F240" s="37" t="n">
        <f aca="false">IF(TOT!AK242&lt;200,IF(E240&lt;53,53,E240),E240)</f>
        <v>52</v>
      </c>
    </row>
    <row r="241" customFormat="false" ht="13" hidden="false" customHeight="true" outlineLevel="0" collapsed="false">
      <c r="A241" s="17" t="s">
        <v>1380</v>
      </c>
      <c r="B241" s="37" t="n">
        <f aca="false">VLOOKUP((TOT!BM243*60)/TOT!AK243,'CK - HITS'!$A$3:$B$69,2)</f>
        <v>33</v>
      </c>
      <c r="C241" s="37" t="n">
        <f aca="false">IF(TOT!AK243&lt;400,IF(B241&gt;80,80,B241),B241)</f>
        <v>33</v>
      </c>
      <c r="D241" s="37" t="n">
        <f aca="false">IF(TOT!AK243&lt;200,IF(B241&gt;73,73,B241),B241)</f>
        <v>33</v>
      </c>
      <c r="E241" s="37" t="n">
        <f aca="false">IF(TOT!AK243&lt;400,IF(D241&lt;60,60,D241),D241)</f>
        <v>60</v>
      </c>
      <c r="F241" s="37" t="n">
        <f aca="false">IF(TOT!AK243&lt;200,IF(E241&lt;53,53,E241),E241)</f>
        <v>60</v>
      </c>
    </row>
    <row r="242" customFormat="false" ht="13" hidden="false" customHeight="true" outlineLevel="0" collapsed="false">
      <c r="A242" s="17" t="s">
        <v>1384</v>
      </c>
      <c r="B242" s="37" t="n">
        <f aca="false">VLOOKUP((TOT!BM244*60)/TOT!AK244,'CK - HITS'!$A$3:$B$69,2)</f>
        <v>35</v>
      </c>
      <c r="C242" s="37" t="n">
        <f aca="false">IF(TOT!AK244&lt;400,IF(B242&gt;80,80,B242),B242)</f>
        <v>35</v>
      </c>
      <c r="D242" s="37" t="n">
        <f aca="false">IF(TOT!AK244&lt;200,IF(B242&gt;73,73,B242),B242)</f>
        <v>35</v>
      </c>
      <c r="E242" s="37" t="n">
        <f aca="false">IF(TOT!AK244&lt;400,IF(D242&lt;60,60,D242),D242)</f>
        <v>60</v>
      </c>
      <c r="F242" s="37" t="n">
        <f aca="false">IF(TOT!AK244&lt;200,IF(E242&lt;53,53,E242),E242)</f>
        <v>60</v>
      </c>
    </row>
    <row r="243" customFormat="false" ht="13" hidden="false" customHeight="true" outlineLevel="0" collapsed="false">
      <c r="A243" s="17" t="s">
        <v>1389</v>
      </c>
      <c r="B243" s="37" t="n">
        <f aca="false">VLOOKUP((TOT!BM245*60)/TOT!AK245,'CK - HITS'!$A$3:$B$69,2)</f>
        <v>61</v>
      </c>
      <c r="C243" s="37" t="n">
        <f aca="false">IF(TOT!AK245&lt;400,IF(B243&gt;80,80,B243),B243)</f>
        <v>61</v>
      </c>
      <c r="D243" s="37" t="n">
        <f aca="false">IF(TOT!AK245&lt;200,IF(B243&gt;73,73,B243),B243)</f>
        <v>61</v>
      </c>
      <c r="E243" s="37" t="n">
        <f aca="false">IF(TOT!AK245&lt;400,IF(D243&lt;60,60,D243),D243)</f>
        <v>61</v>
      </c>
      <c r="F243" s="37" t="n">
        <f aca="false">IF(TOT!AK245&lt;200,IF(E243&lt;53,53,E243),E243)</f>
        <v>61</v>
      </c>
    </row>
    <row r="244" customFormat="false" ht="13" hidden="false" customHeight="true" outlineLevel="0" collapsed="false">
      <c r="A244" s="17" t="s">
        <v>1394</v>
      </c>
      <c r="B244" s="37" t="n">
        <f aca="false">VLOOKUP((TOT!BM246*60)/TOT!AK246,'CK - HITS'!$A$3:$B$69,2)</f>
        <v>81</v>
      </c>
      <c r="C244" s="37" t="n">
        <f aca="false">IF(TOT!AK246&lt;400,IF(B244&gt;80,80,B244),B244)</f>
        <v>80</v>
      </c>
      <c r="D244" s="37" t="n">
        <f aca="false">IF(TOT!AK246&lt;200,IF(B244&gt;73,73,B244),B244)</f>
        <v>81</v>
      </c>
      <c r="E244" s="37" t="n">
        <f aca="false">IF(TOT!AK246&lt;400,IF(D244&lt;60,60,D244),D244)</f>
        <v>81</v>
      </c>
      <c r="F244" s="37" t="n">
        <f aca="false">IF(TOT!AK246&lt;200,IF(E244&lt;53,53,E244),E244)</f>
        <v>81</v>
      </c>
    </row>
    <row r="245" customFormat="false" ht="13" hidden="false" customHeight="true" outlineLevel="0" collapsed="false">
      <c r="A245" s="17" t="s">
        <v>1399</v>
      </c>
      <c r="B245" s="37" t="n">
        <f aca="false">VLOOKUP((TOT!BM247*60)/TOT!AK247,'CK - HITS'!$A$3:$B$69,2)</f>
        <v>82</v>
      </c>
      <c r="C245" s="37" t="n">
        <f aca="false">IF(TOT!AK247&lt;400,IF(B245&gt;80,80,B245),B245)</f>
        <v>82</v>
      </c>
      <c r="D245" s="37" t="n">
        <f aca="false">IF(TOT!AK247&lt;200,IF(B245&gt;73,73,B245),B245)</f>
        <v>82</v>
      </c>
      <c r="E245" s="37" t="n">
        <f aca="false">IF(TOT!AK247&lt;400,IF(D245&lt;60,60,D245),D245)</f>
        <v>82</v>
      </c>
      <c r="F245" s="37" t="n">
        <f aca="false">IF(TOT!AK247&lt;200,IF(E245&lt;53,53,E245),E245)</f>
        <v>82</v>
      </c>
    </row>
    <row r="246" customFormat="false" ht="13" hidden="false" customHeight="true" outlineLevel="0" collapsed="false">
      <c r="A246" s="17" t="s">
        <v>1403</v>
      </c>
      <c r="B246" s="37" t="n">
        <f aca="false">VLOOKUP((TOT!BM248*60)/TOT!AK248,'CK - HITS'!$A$3:$B$69,2)</f>
        <v>80</v>
      </c>
      <c r="C246" s="37" t="n">
        <f aca="false">IF(TOT!AK248&lt;400,IF(B246&gt;80,80,B246),B246)</f>
        <v>80</v>
      </c>
      <c r="D246" s="37" t="n">
        <f aca="false">IF(TOT!AK248&lt;200,IF(B246&gt;73,73,B246),B246)</f>
        <v>80</v>
      </c>
      <c r="E246" s="37" t="n">
        <f aca="false">IF(TOT!AK248&lt;400,IF(D246&lt;60,60,D246),D246)</f>
        <v>80</v>
      </c>
      <c r="F246" s="37" t="n">
        <f aca="false">IF(TOT!AK248&lt;200,IF(E246&lt;53,53,E246),E246)</f>
        <v>80</v>
      </c>
    </row>
    <row r="247" customFormat="false" ht="13" hidden="false" customHeight="true" outlineLevel="0" collapsed="false">
      <c r="A247" s="17" t="s">
        <v>1407</v>
      </c>
      <c r="B247" s="37" t="n">
        <f aca="false">VLOOKUP((TOT!BM249*60)/TOT!AK249,'CK - HITS'!$A$3:$B$69,2)</f>
        <v>69</v>
      </c>
      <c r="C247" s="37" t="n">
        <f aca="false">IF(TOT!AK249&lt;400,IF(B247&gt;80,80,B247),B247)</f>
        <v>69</v>
      </c>
      <c r="D247" s="37" t="n">
        <f aca="false">IF(TOT!AK249&lt;200,IF(B247&gt;73,73,B247),B247)</f>
        <v>69</v>
      </c>
      <c r="E247" s="37" t="n">
        <f aca="false">IF(TOT!AK249&lt;400,IF(D247&lt;60,60,D247),D247)</f>
        <v>69</v>
      </c>
      <c r="F247" s="37" t="n">
        <f aca="false">IF(TOT!AK249&lt;200,IF(E247&lt;53,53,E247),E247)</f>
        <v>69</v>
      </c>
    </row>
    <row r="248" customFormat="false" ht="13" hidden="false" customHeight="true" outlineLevel="0" collapsed="false">
      <c r="A248" s="17" t="s">
        <v>1411</v>
      </c>
      <c r="B248" s="37" t="n">
        <f aca="false">VLOOKUP((TOT!BM250*60)/TOT!AK250,'CK - HITS'!$A$3:$B$69,2)</f>
        <v>68</v>
      </c>
      <c r="C248" s="37" t="n">
        <f aca="false">IF(TOT!AK250&lt;400,IF(B248&gt;80,80,B248),B248)</f>
        <v>68</v>
      </c>
      <c r="D248" s="37" t="n">
        <f aca="false">IF(TOT!AK250&lt;200,IF(B248&gt;73,73,B248),B248)</f>
        <v>68</v>
      </c>
      <c r="E248" s="37" t="n">
        <f aca="false">IF(TOT!AK250&lt;400,IF(D248&lt;60,60,D248),D248)</f>
        <v>68</v>
      </c>
      <c r="F248" s="37" t="n">
        <f aca="false">IF(TOT!AK250&lt;200,IF(E248&lt;53,53,E248),E248)</f>
        <v>68</v>
      </c>
    </row>
    <row r="249" customFormat="false" ht="13" hidden="false" customHeight="true" outlineLevel="0" collapsed="false">
      <c r="A249" s="17" t="s">
        <v>1414</v>
      </c>
      <c r="B249" s="37" t="n">
        <f aca="false">VLOOKUP((TOT!BM251*60)/TOT!AK251,'CK - HITS'!$A$3:$B$69,2)</f>
        <v>85</v>
      </c>
      <c r="C249" s="37" t="n">
        <f aca="false">IF(TOT!AK251&lt;400,IF(B249&gt;80,80,B249),B249)</f>
        <v>85</v>
      </c>
      <c r="D249" s="37" t="n">
        <f aca="false">IF(TOT!AK251&lt;200,IF(B249&gt;73,73,B249),B249)</f>
        <v>85</v>
      </c>
      <c r="E249" s="37" t="n">
        <f aca="false">IF(TOT!AK251&lt;400,IF(D249&lt;60,60,D249),D249)</f>
        <v>85</v>
      </c>
      <c r="F249" s="37" t="n">
        <f aca="false">IF(TOT!AK251&lt;200,IF(E249&lt;53,53,E249),E249)</f>
        <v>85</v>
      </c>
    </row>
    <row r="250" customFormat="false" ht="13" hidden="false" customHeight="true" outlineLevel="0" collapsed="false">
      <c r="A250" s="17" t="s">
        <v>1419</v>
      </c>
      <c r="B250" s="37" t="n">
        <f aca="false">VLOOKUP((TOT!BM252*60)/TOT!AK252,'CK - HITS'!$A$3:$B$69,2)</f>
        <v>48</v>
      </c>
      <c r="C250" s="37" t="n">
        <f aca="false">IF(TOT!AK252&lt;400,IF(B250&gt;80,80,B250),B250)</f>
        <v>48</v>
      </c>
      <c r="D250" s="37" t="n">
        <f aca="false">IF(TOT!AK252&lt;200,IF(B250&gt;73,73,B250),B250)</f>
        <v>48</v>
      </c>
      <c r="E250" s="37" t="n">
        <f aca="false">IF(TOT!AK252&lt;400,IF(D250&lt;60,60,D250),D250)</f>
        <v>48</v>
      </c>
      <c r="F250" s="37" t="n">
        <f aca="false">IF(TOT!AK252&lt;200,IF(E250&lt;53,53,E250),E250)</f>
        <v>48</v>
      </c>
    </row>
    <row r="251" customFormat="false" ht="13" hidden="false" customHeight="true" outlineLevel="0" collapsed="false">
      <c r="A251" s="17" t="s">
        <v>1422</v>
      </c>
      <c r="B251" s="37" t="n">
        <f aca="false">VLOOKUP((TOT!BM253*60)/TOT!AK253,'CK - HITS'!$A$3:$B$69,2)</f>
        <v>43</v>
      </c>
      <c r="C251" s="37" t="n">
        <f aca="false">IF(TOT!AK253&lt;400,IF(B251&gt;80,80,B251),B251)</f>
        <v>43</v>
      </c>
      <c r="D251" s="37" t="n">
        <f aca="false">IF(TOT!AK253&lt;200,IF(B251&gt;73,73,B251),B251)</f>
        <v>43</v>
      </c>
      <c r="E251" s="37" t="n">
        <f aca="false">IF(TOT!AK253&lt;400,IF(D251&lt;60,60,D251),D251)</f>
        <v>43</v>
      </c>
      <c r="F251" s="37" t="n">
        <f aca="false">IF(TOT!AK253&lt;200,IF(E251&lt;53,53,E251),E251)</f>
        <v>43</v>
      </c>
    </row>
    <row r="252" customFormat="false" ht="13" hidden="false" customHeight="true" outlineLevel="0" collapsed="false">
      <c r="A252" s="17" t="s">
        <v>1426</v>
      </c>
      <c r="B252" s="37" t="n">
        <f aca="false">VLOOKUP((TOT!BM254*60)/TOT!AK254,'CK - HITS'!$A$3:$B$69,2)</f>
        <v>64</v>
      </c>
      <c r="C252" s="37" t="n">
        <f aca="false">IF(TOT!AK254&lt;400,IF(B252&gt;80,80,B252),B252)</f>
        <v>64</v>
      </c>
      <c r="D252" s="37" t="n">
        <f aca="false">IF(TOT!AK254&lt;200,IF(B252&gt;73,73,B252),B252)</f>
        <v>64</v>
      </c>
      <c r="E252" s="37" t="n">
        <f aca="false">IF(TOT!AK254&lt;400,IF(D252&lt;60,60,D252),D252)</f>
        <v>64</v>
      </c>
      <c r="F252" s="37" t="n">
        <f aca="false">IF(TOT!AK254&lt;200,IF(E252&lt;53,53,E252),E252)</f>
        <v>64</v>
      </c>
    </row>
    <row r="253" customFormat="false" ht="13" hidden="false" customHeight="true" outlineLevel="0" collapsed="false">
      <c r="A253" s="17" t="s">
        <v>1433</v>
      </c>
      <c r="B253" s="37" t="n">
        <f aca="false">VLOOKUP((TOT!BM255*60)/TOT!AK255,'CK - HITS'!$A$3:$B$69,2)</f>
        <v>58</v>
      </c>
      <c r="C253" s="37" t="n">
        <f aca="false">IF(TOT!AK255&lt;400,IF(B253&gt;80,80,B253),B253)</f>
        <v>58</v>
      </c>
      <c r="D253" s="37" t="n">
        <f aca="false">IF(TOT!AK255&lt;200,IF(B253&gt;73,73,B253),B253)</f>
        <v>58</v>
      </c>
      <c r="E253" s="37" t="n">
        <f aca="false">IF(TOT!AK255&lt;400,IF(D253&lt;60,60,D253),D253)</f>
        <v>58</v>
      </c>
      <c r="F253" s="37" t="n">
        <f aca="false">IF(TOT!AK255&lt;200,IF(E253&lt;53,53,E253),E253)</f>
        <v>58</v>
      </c>
    </row>
    <row r="254" customFormat="false" ht="13" hidden="false" customHeight="true" outlineLevel="0" collapsed="false">
      <c r="A254" s="17" t="s">
        <v>1436</v>
      </c>
      <c r="B254" s="37" t="n">
        <f aca="false">VLOOKUP((TOT!BM256*60)/TOT!AK256,'CK - HITS'!$A$3:$B$69,2)</f>
        <v>66</v>
      </c>
      <c r="C254" s="37" t="n">
        <f aca="false">IF(TOT!AK256&lt;400,IF(B254&gt;80,80,B254),B254)</f>
        <v>66</v>
      </c>
      <c r="D254" s="37" t="n">
        <f aca="false">IF(TOT!AK256&lt;200,IF(B254&gt;73,73,B254),B254)</f>
        <v>66</v>
      </c>
      <c r="E254" s="37" t="n">
        <f aca="false">IF(TOT!AK256&lt;400,IF(D254&lt;60,60,D254),D254)</f>
        <v>66</v>
      </c>
      <c r="F254" s="37" t="n">
        <f aca="false">IF(TOT!AK256&lt;200,IF(E254&lt;53,53,E254),E254)</f>
        <v>66</v>
      </c>
    </row>
    <row r="255" customFormat="false" ht="13" hidden="false" customHeight="true" outlineLevel="0" collapsed="false">
      <c r="A255" s="17" t="s">
        <v>1442</v>
      </c>
      <c r="B255" s="37" t="n">
        <f aca="false">VLOOKUP((TOT!BM257*60)/TOT!AK257,'CK - HITS'!$A$3:$B$69,2)</f>
        <v>88</v>
      </c>
      <c r="C255" s="37" t="n">
        <f aca="false">IF(TOT!AK257&lt;400,IF(B255&gt;80,80,B255),B255)</f>
        <v>88</v>
      </c>
      <c r="D255" s="37" t="n">
        <f aca="false">IF(TOT!AK257&lt;200,IF(B255&gt;73,73,B255),B255)</f>
        <v>88</v>
      </c>
      <c r="E255" s="37" t="n">
        <f aca="false">IF(TOT!AK257&lt;400,IF(D255&lt;60,60,D255),D255)</f>
        <v>88</v>
      </c>
      <c r="F255" s="37" t="n">
        <f aca="false">IF(TOT!AK257&lt;200,IF(E255&lt;53,53,E255),E255)</f>
        <v>88</v>
      </c>
    </row>
    <row r="256" customFormat="false" ht="13" hidden="false" customHeight="true" outlineLevel="0" collapsed="false">
      <c r="A256" s="17" t="s">
        <v>1447</v>
      </c>
      <c r="B256" s="37" t="n">
        <f aca="false">VLOOKUP((TOT!BM258*60)/TOT!AK258,'CK - HITS'!$A$3:$B$69,2)</f>
        <v>55</v>
      </c>
      <c r="C256" s="37" t="n">
        <f aca="false">IF(TOT!AK258&lt;400,IF(B256&gt;80,80,B256),B256)</f>
        <v>55</v>
      </c>
      <c r="D256" s="37" t="n">
        <f aca="false">IF(TOT!AK258&lt;200,IF(B256&gt;73,73,B256),B256)</f>
        <v>55</v>
      </c>
      <c r="E256" s="37" t="n">
        <f aca="false">IF(TOT!AK258&lt;400,IF(D256&lt;60,60,D256),D256)</f>
        <v>55</v>
      </c>
      <c r="F256" s="37" t="n">
        <f aca="false">IF(TOT!AK258&lt;200,IF(E256&lt;53,53,E256),E256)</f>
        <v>55</v>
      </c>
    </row>
    <row r="257" customFormat="false" ht="13" hidden="false" customHeight="true" outlineLevel="0" collapsed="false">
      <c r="A257" s="17" t="s">
        <v>1451</v>
      </c>
      <c r="B257" s="37" t="n">
        <f aca="false">VLOOKUP((TOT!BM259*60)/TOT!AK259,'CK - HITS'!$A$3:$B$69,2)</f>
        <v>75</v>
      </c>
      <c r="C257" s="37" t="n">
        <f aca="false">IF(TOT!AK259&lt;400,IF(B257&gt;80,80,B257),B257)</f>
        <v>75</v>
      </c>
      <c r="D257" s="37" t="n">
        <f aca="false">IF(TOT!AK259&lt;200,IF(B257&gt;73,73,B257),B257)</f>
        <v>73</v>
      </c>
      <c r="E257" s="37" t="n">
        <f aca="false">IF(TOT!AK259&lt;400,IF(D257&lt;60,60,D257),D257)</f>
        <v>73</v>
      </c>
      <c r="F257" s="37" t="n">
        <f aca="false">IF(TOT!AK259&lt;200,IF(E257&lt;53,53,E257),E257)</f>
        <v>73</v>
      </c>
    </row>
    <row r="258" customFormat="false" ht="13" hidden="false" customHeight="true" outlineLevel="0" collapsed="false">
      <c r="A258" s="17" t="s">
        <v>1454</v>
      </c>
      <c r="B258" s="37" t="n">
        <f aca="false">VLOOKUP((TOT!BM260*60)/TOT!AK260,'CK - HITS'!$A$3:$B$69,2)</f>
        <v>73</v>
      </c>
      <c r="C258" s="37" t="n">
        <f aca="false">IF(TOT!AK260&lt;400,IF(B258&gt;80,80,B258),B258)</f>
        <v>73</v>
      </c>
      <c r="D258" s="37" t="n">
        <f aca="false">IF(TOT!AK260&lt;200,IF(B258&gt;73,73,B258),B258)</f>
        <v>73</v>
      </c>
      <c r="E258" s="37" t="n">
        <f aca="false">IF(TOT!AK260&lt;400,IF(D258&lt;60,60,D258),D258)</f>
        <v>73</v>
      </c>
      <c r="F258" s="37" t="n">
        <f aca="false">IF(TOT!AK260&lt;200,IF(E258&lt;53,53,E258),E258)</f>
        <v>73</v>
      </c>
    </row>
    <row r="259" customFormat="false" ht="13" hidden="false" customHeight="true" outlineLevel="0" collapsed="false">
      <c r="A259" s="17" t="s">
        <v>1460</v>
      </c>
      <c r="B259" s="37" t="n">
        <f aca="false">VLOOKUP((TOT!BM261*60)/TOT!AK261,'CK - HITS'!$A$3:$B$69,2)</f>
        <v>95</v>
      </c>
      <c r="C259" s="37" t="n">
        <f aca="false">IF(TOT!AK261&lt;400,IF(B259&gt;80,80,B259),B259)</f>
        <v>95</v>
      </c>
      <c r="D259" s="37" t="n">
        <f aca="false">IF(TOT!AK261&lt;200,IF(B259&gt;73,73,B259),B259)</f>
        <v>95</v>
      </c>
      <c r="E259" s="37" t="n">
        <f aca="false">IF(TOT!AK261&lt;400,IF(D259&lt;60,60,D259),D259)</f>
        <v>95</v>
      </c>
      <c r="F259" s="37" t="n">
        <f aca="false">IF(TOT!AK261&lt;200,IF(E259&lt;53,53,E259),E259)</f>
        <v>95</v>
      </c>
    </row>
    <row r="260" customFormat="false" ht="13" hidden="false" customHeight="true" outlineLevel="0" collapsed="false">
      <c r="A260" s="17" t="s">
        <v>1465</v>
      </c>
      <c r="B260" s="37" t="n">
        <f aca="false">VLOOKUP((TOT!BM262*60)/TOT!AK262,'CK - HITS'!$A$3:$B$69,2)</f>
        <v>59</v>
      </c>
      <c r="C260" s="37" t="n">
        <f aca="false">IF(TOT!AK262&lt;400,IF(B260&gt;80,80,B260),B260)</f>
        <v>59</v>
      </c>
      <c r="D260" s="37" t="n">
        <f aca="false">IF(TOT!AK262&lt;200,IF(B260&gt;73,73,B260),B260)</f>
        <v>59</v>
      </c>
      <c r="E260" s="37" t="n">
        <f aca="false">IF(TOT!AK262&lt;400,IF(D260&lt;60,60,D260),D260)</f>
        <v>59</v>
      </c>
      <c r="F260" s="37" t="n">
        <f aca="false">IF(TOT!AK262&lt;200,IF(E260&lt;53,53,E260),E260)</f>
        <v>59</v>
      </c>
    </row>
    <row r="261" customFormat="false" ht="13" hidden="false" customHeight="true" outlineLevel="0" collapsed="false">
      <c r="A261" s="17" t="s">
        <v>1470</v>
      </c>
      <c r="B261" s="37" t="n">
        <f aca="false">VLOOKUP((TOT!BM263*60)/TOT!AK263,'CK - HITS'!$A$3:$B$69,2)</f>
        <v>60</v>
      </c>
      <c r="C261" s="37" t="n">
        <f aca="false">IF(TOT!AK263&lt;400,IF(B261&gt;80,80,B261),B261)</f>
        <v>60</v>
      </c>
      <c r="D261" s="37" t="n">
        <f aca="false">IF(TOT!AK263&lt;200,IF(B261&gt;73,73,B261),B261)</f>
        <v>60</v>
      </c>
      <c r="E261" s="37" t="n">
        <f aca="false">IF(TOT!AK263&lt;400,IF(D261&lt;60,60,D261),D261)</f>
        <v>60</v>
      </c>
      <c r="F261" s="37" t="n">
        <f aca="false">IF(TOT!AK263&lt;200,IF(E261&lt;53,53,E261),E261)</f>
        <v>60</v>
      </c>
    </row>
    <row r="262" customFormat="false" ht="13" hidden="false" customHeight="true" outlineLevel="0" collapsed="false">
      <c r="A262" s="17" t="s">
        <v>1473</v>
      </c>
      <c r="B262" s="37" t="n">
        <f aca="false">VLOOKUP((TOT!BM264*60)/TOT!AK264,'CK - HITS'!$A$3:$B$69,2)</f>
        <v>66</v>
      </c>
      <c r="C262" s="37" t="n">
        <f aca="false">IF(TOT!AK264&lt;400,IF(B262&gt;80,80,B262),B262)</f>
        <v>66</v>
      </c>
      <c r="D262" s="37" t="n">
        <f aca="false">IF(TOT!AK264&lt;200,IF(B262&gt;73,73,B262),B262)</f>
        <v>66</v>
      </c>
      <c r="E262" s="37" t="n">
        <f aca="false">IF(TOT!AK264&lt;400,IF(D262&lt;60,60,D262),D262)</f>
        <v>66</v>
      </c>
      <c r="F262" s="37" t="n">
        <f aca="false">IF(TOT!AK264&lt;200,IF(E262&lt;53,53,E262),E262)</f>
        <v>66</v>
      </c>
    </row>
    <row r="263" customFormat="false" ht="13" hidden="false" customHeight="true" outlineLevel="0" collapsed="false">
      <c r="A263" s="17" t="s">
        <v>1477</v>
      </c>
      <c r="B263" s="37" t="n">
        <f aca="false">VLOOKUP((TOT!BM265*60)/TOT!AK265,'CK - HITS'!$A$3:$B$69,2)</f>
        <v>67</v>
      </c>
      <c r="C263" s="37" t="n">
        <f aca="false">IF(TOT!AK265&lt;400,IF(B263&gt;80,80,B263),B263)</f>
        <v>67</v>
      </c>
      <c r="D263" s="37" t="n">
        <f aca="false">IF(TOT!AK265&lt;200,IF(B263&gt;73,73,B263),B263)</f>
        <v>67</v>
      </c>
      <c r="E263" s="37" t="n">
        <f aca="false">IF(TOT!AK265&lt;400,IF(D263&lt;60,60,D263),D263)</f>
        <v>67</v>
      </c>
      <c r="F263" s="37" t="n">
        <f aca="false">IF(TOT!AK265&lt;200,IF(E263&lt;53,53,E263),E263)</f>
        <v>67</v>
      </c>
    </row>
    <row r="264" customFormat="false" ht="13" hidden="false" customHeight="true" outlineLevel="0" collapsed="false">
      <c r="A264" s="17" t="s">
        <v>1480</v>
      </c>
      <c r="B264" s="37" t="n">
        <f aca="false">VLOOKUP((TOT!BM266*60)/TOT!AK266,'CK - HITS'!$A$3:$B$69,2)</f>
        <v>59</v>
      </c>
      <c r="C264" s="37" t="n">
        <f aca="false">IF(TOT!AK266&lt;400,IF(B264&gt;80,80,B264),B264)</f>
        <v>59</v>
      </c>
      <c r="D264" s="37" t="n">
        <f aca="false">IF(TOT!AK266&lt;200,IF(B264&gt;73,73,B264),B264)</f>
        <v>59</v>
      </c>
      <c r="E264" s="37" t="n">
        <f aca="false">IF(TOT!AK266&lt;400,IF(D264&lt;60,60,D264),D264)</f>
        <v>60</v>
      </c>
      <c r="F264" s="37" t="n">
        <f aca="false">IF(TOT!AK266&lt;200,IF(E264&lt;53,53,E264),E264)</f>
        <v>60</v>
      </c>
    </row>
    <row r="265" customFormat="false" ht="13" hidden="false" customHeight="true" outlineLevel="0" collapsed="false">
      <c r="A265" s="17" t="s">
        <v>1484</v>
      </c>
      <c r="B265" s="37" t="n">
        <f aca="false">VLOOKUP((TOT!BM267*60)/TOT!AK267,'CK - HITS'!$A$3:$B$69,2)</f>
        <v>72</v>
      </c>
      <c r="C265" s="37" t="n">
        <f aca="false">IF(TOT!AK267&lt;400,IF(B265&gt;80,80,B265),B265)</f>
        <v>72</v>
      </c>
      <c r="D265" s="37" t="n">
        <f aca="false">IF(TOT!AK267&lt;200,IF(B265&gt;73,73,B265),B265)</f>
        <v>72</v>
      </c>
      <c r="E265" s="37" t="n">
        <f aca="false">IF(TOT!AK267&lt;400,IF(D265&lt;60,60,D265),D265)</f>
        <v>72</v>
      </c>
      <c r="F265" s="37" t="n">
        <f aca="false">IF(TOT!AK267&lt;200,IF(E265&lt;53,53,E265),E265)</f>
        <v>72</v>
      </c>
    </row>
    <row r="266" customFormat="false" ht="13" hidden="false" customHeight="true" outlineLevel="0" collapsed="false">
      <c r="A266" s="17" t="s">
        <v>1488</v>
      </c>
      <c r="B266" s="37" t="n">
        <f aca="false">VLOOKUP((TOT!BM268*60)/TOT!AK268,'CK - HITS'!$A$3:$B$69,2)</f>
        <v>51</v>
      </c>
      <c r="C266" s="37" t="n">
        <f aca="false">IF(TOT!AK268&lt;400,IF(B266&gt;80,80,B266),B266)</f>
        <v>51</v>
      </c>
      <c r="D266" s="37" t="n">
        <f aca="false">IF(TOT!AK268&lt;200,IF(B266&gt;73,73,B266),B266)</f>
        <v>51</v>
      </c>
      <c r="E266" s="37" t="n">
        <f aca="false">IF(TOT!AK268&lt;400,IF(D266&lt;60,60,D266),D266)</f>
        <v>51</v>
      </c>
      <c r="F266" s="37" t="n">
        <f aca="false">IF(TOT!AK268&lt;200,IF(E266&lt;53,53,E266),E266)</f>
        <v>51</v>
      </c>
    </row>
    <row r="267" customFormat="false" ht="13" hidden="false" customHeight="true" outlineLevel="0" collapsed="false">
      <c r="A267" s="17" t="s">
        <v>1491</v>
      </c>
      <c r="B267" s="37" t="n">
        <f aca="false">VLOOKUP((TOT!BM269*60)/TOT!AK269,'CK - HITS'!$A$3:$B$69,2)</f>
        <v>88</v>
      </c>
      <c r="C267" s="37" t="n">
        <f aca="false">IF(TOT!AK269&lt;400,IF(B267&gt;80,80,B267),B267)</f>
        <v>88</v>
      </c>
      <c r="D267" s="37" t="n">
        <f aca="false">IF(TOT!AK269&lt;200,IF(B267&gt;73,73,B267),B267)</f>
        <v>88</v>
      </c>
      <c r="E267" s="37" t="n">
        <f aca="false">IF(TOT!AK269&lt;400,IF(D267&lt;60,60,D267),D267)</f>
        <v>88</v>
      </c>
      <c r="F267" s="37" t="n">
        <f aca="false">IF(TOT!AK269&lt;200,IF(E267&lt;53,53,E267),E267)</f>
        <v>88</v>
      </c>
    </row>
    <row r="268" customFormat="false" ht="13" hidden="false" customHeight="true" outlineLevel="0" collapsed="false">
      <c r="A268" s="17" t="s">
        <v>1496</v>
      </c>
      <c r="B268" s="37" t="n">
        <f aca="false">VLOOKUP((TOT!BM270*60)/TOT!AK270,'CK - HITS'!$A$3:$B$69,2)</f>
        <v>56</v>
      </c>
      <c r="C268" s="37" t="n">
        <f aca="false">IF(TOT!AK270&lt;400,IF(B268&gt;80,80,B268),B268)</f>
        <v>56</v>
      </c>
      <c r="D268" s="37" t="n">
        <f aca="false">IF(TOT!AK270&lt;200,IF(B268&gt;73,73,B268),B268)</f>
        <v>56</v>
      </c>
      <c r="E268" s="37" t="n">
        <f aca="false">IF(TOT!AK270&lt;400,IF(D268&lt;60,60,D268),D268)</f>
        <v>56</v>
      </c>
      <c r="F268" s="37" t="n">
        <f aca="false">IF(TOT!AK270&lt;200,IF(E268&lt;53,53,E268),E268)</f>
        <v>56</v>
      </c>
    </row>
    <row r="269" customFormat="false" ht="13" hidden="false" customHeight="true" outlineLevel="0" collapsed="false">
      <c r="A269" s="17" t="s">
        <v>1500</v>
      </c>
      <c r="B269" s="37" t="n">
        <f aca="false">VLOOKUP((TOT!BM271*60)/TOT!AK271,'CK - HITS'!$A$3:$B$69,2)</f>
        <v>71</v>
      </c>
      <c r="C269" s="37" t="n">
        <f aca="false">IF(TOT!AK271&lt;400,IF(B269&gt;80,80,B269),B269)</f>
        <v>71</v>
      </c>
      <c r="D269" s="37" t="n">
        <f aca="false">IF(TOT!AK271&lt;200,IF(B269&gt;73,73,B269),B269)</f>
        <v>71</v>
      </c>
      <c r="E269" s="37" t="n">
        <f aca="false">IF(TOT!AK271&lt;400,IF(D269&lt;60,60,D269),D269)</f>
        <v>71</v>
      </c>
      <c r="F269" s="37" t="n">
        <f aca="false">IF(TOT!AK271&lt;200,IF(E269&lt;53,53,E269),E269)</f>
        <v>71</v>
      </c>
    </row>
    <row r="270" customFormat="false" ht="13" hidden="false" customHeight="true" outlineLevel="0" collapsed="false">
      <c r="A270" s="17" t="s">
        <v>1504</v>
      </c>
      <c r="B270" s="37" t="n">
        <f aca="false">VLOOKUP((TOT!BM272*60)/TOT!AK272,'CK - HITS'!$A$3:$B$69,2)</f>
        <v>92</v>
      </c>
      <c r="C270" s="37" t="n">
        <f aca="false">IF(TOT!AK272&lt;400,IF(B270&gt;80,80,B270),B270)</f>
        <v>80</v>
      </c>
      <c r="D270" s="37" t="n">
        <f aca="false">IF(TOT!AK272&lt;200,IF(B270&gt;73,73,B270),B270)</f>
        <v>73</v>
      </c>
      <c r="E270" s="37" t="n">
        <f aca="false">IF(TOT!AK272&lt;400,IF(D270&lt;60,60,D270),D270)</f>
        <v>73</v>
      </c>
      <c r="F270" s="37" t="n">
        <f aca="false">IF(TOT!AK272&lt;200,IF(E270&lt;53,53,E270),E270)</f>
        <v>73</v>
      </c>
    </row>
    <row r="271" customFormat="false" ht="13" hidden="false" customHeight="true" outlineLevel="0" collapsed="false">
      <c r="A271" s="17" t="s">
        <v>1507</v>
      </c>
      <c r="B271" s="37" t="n">
        <f aca="false">VLOOKUP((TOT!BM273*60)/TOT!AK273,'CK - HITS'!$A$3:$B$69,2)</f>
        <v>37</v>
      </c>
      <c r="C271" s="37" t="n">
        <f aca="false">IF(TOT!AK273&lt;400,IF(B271&gt;80,80,B271),B271)</f>
        <v>37</v>
      </c>
      <c r="D271" s="37" t="n">
        <f aca="false">IF(TOT!AK273&lt;200,IF(B271&gt;73,73,B271),B271)</f>
        <v>37</v>
      </c>
      <c r="E271" s="37" t="n">
        <f aca="false">IF(TOT!AK273&lt;400,IF(D271&lt;60,60,D271),D271)</f>
        <v>37</v>
      </c>
      <c r="F271" s="37" t="n">
        <f aca="false">IF(TOT!AK273&lt;200,IF(E271&lt;53,53,E271),E271)</f>
        <v>37</v>
      </c>
    </row>
    <row r="272" customFormat="false" ht="13" hidden="false" customHeight="true" outlineLevel="0" collapsed="false">
      <c r="A272" s="17" t="s">
        <v>1511</v>
      </c>
      <c r="B272" s="37" t="n">
        <f aca="false">VLOOKUP((TOT!BM274*60)/TOT!AK274,'CK - HITS'!$A$3:$B$69,2)</f>
        <v>76</v>
      </c>
      <c r="C272" s="37" t="n">
        <f aca="false">IF(TOT!AK274&lt;400,IF(B272&gt;80,80,B272),B272)</f>
        <v>76</v>
      </c>
      <c r="D272" s="37" t="n">
        <f aca="false">IF(TOT!AK274&lt;200,IF(B272&gt;73,73,B272),B272)</f>
        <v>73</v>
      </c>
      <c r="E272" s="37" t="n">
        <f aca="false">IF(TOT!AK274&lt;400,IF(D272&lt;60,60,D272),D272)</f>
        <v>73</v>
      </c>
      <c r="F272" s="37" t="n">
        <f aca="false">IF(TOT!AK274&lt;200,IF(E272&lt;53,53,E272),E272)</f>
        <v>73</v>
      </c>
    </row>
    <row r="273" customFormat="false" ht="13" hidden="false" customHeight="true" outlineLevel="0" collapsed="false">
      <c r="A273" s="17" t="s">
        <v>1515</v>
      </c>
      <c r="B273" s="37" t="n">
        <f aca="false">VLOOKUP((TOT!BM275*60)/TOT!AK275,'CK - HITS'!$A$3:$B$69,2)</f>
        <v>78</v>
      </c>
      <c r="C273" s="37" t="n">
        <f aca="false">IF(TOT!AK275&lt;400,IF(B273&gt;80,80,B273),B273)</f>
        <v>78</v>
      </c>
      <c r="D273" s="37" t="n">
        <f aca="false">IF(TOT!AK275&lt;200,IF(B273&gt;73,73,B273),B273)</f>
        <v>78</v>
      </c>
      <c r="E273" s="37" t="n">
        <f aca="false">IF(TOT!AK275&lt;400,IF(D273&lt;60,60,D273),D273)</f>
        <v>78</v>
      </c>
      <c r="F273" s="37" t="n">
        <f aca="false">IF(TOT!AK275&lt;200,IF(E273&lt;53,53,E273),E273)</f>
        <v>78</v>
      </c>
    </row>
    <row r="274" customFormat="false" ht="13" hidden="false" customHeight="true" outlineLevel="0" collapsed="false">
      <c r="A274" s="17" t="s">
        <v>1518</v>
      </c>
      <c r="B274" s="37" t="n">
        <f aca="false">VLOOKUP((TOT!BM276*60)/TOT!AK276,'CK - HITS'!$A$3:$B$69,2)</f>
        <v>68</v>
      </c>
      <c r="C274" s="37" t="n">
        <f aca="false">IF(TOT!AK276&lt;400,IF(B274&gt;80,80,B274),B274)</f>
        <v>68</v>
      </c>
      <c r="D274" s="37" t="n">
        <f aca="false">IF(TOT!AK276&lt;200,IF(B274&gt;73,73,B274),B274)</f>
        <v>68</v>
      </c>
      <c r="E274" s="37" t="n">
        <f aca="false">IF(TOT!AK276&lt;400,IF(D274&lt;60,60,D274),D274)</f>
        <v>68</v>
      </c>
      <c r="F274" s="37" t="n">
        <f aca="false">IF(TOT!AK276&lt;200,IF(E274&lt;53,53,E274),E274)</f>
        <v>68</v>
      </c>
    </row>
    <row r="275" customFormat="false" ht="13" hidden="false" customHeight="true" outlineLevel="0" collapsed="false">
      <c r="A275" s="17" t="s">
        <v>1521</v>
      </c>
      <c r="B275" s="37" t="n">
        <f aca="false">VLOOKUP((TOT!BM277*60)/TOT!AK277,'CK - HITS'!$A$3:$B$69,2)</f>
        <v>67</v>
      </c>
      <c r="C275" s="37" t="n">
        <f aca="false">IF(TOT!AK277&lt;400,IF(B275&gt;80,80,B275),B275)</f>
        <v>67</v>
      </c>
      <c r="D275" s="37" t="n">
        <f aca="false">IF(TOT!AK277&lt;200,IF(B275&gt;73,73,B275),B275)</f>
        <v>67</v>
      </c>
      <c r="E275" s="37" t="n">
        <f aca="false">IF(TOT!AK277&lt;400,IF(D275&lt;60,60,D275),D275)</f>
        <v>67</v>
      </c>
      <c r="F275" s="37" t="n">
        <f aca="false">IF(TOT!AK277&lt;200,IF(E275&lt;53,53,E275),E275)</f>
        <v>67</v>
      </c>
    </row>
    <row r="276" customFormat="false" ht="13" hidden="false" customHeight="true" outlineLevel="0" collapsed="false">
      <c r="A276" s="17" t="s">
        <v>1527</v>
      </c>
      <c r="B276" s="37" t="n">
        <f aca="false">VLOOKUP((TOT!BM278*60)/TOT!AK278,'CK - HITS'!$A$3:$B$69,2)</f>
        <v>33</v>
      </c>
      <c r="C276" s="37" t="n">
        <f aca="false">IF(TOT!AK278&lt;400,IF(B276&gt;80,80,B276),B276)</f>
        <v>33</v>
      </c>
      <c r="D276" s="37" t="n">
        <f aca="false">IF(TOT!AK278&lt;200,IF(B276&gt;73,73,B276),B276)</f>
        <v>33</v>
      </c>
      <c r="E276" s="37" t="n">
        <f aca="false">IF(TOT!AK278&lt;400,IF(D276&lt;60,60,D276),D276)</f>
        <v>60</v>
      </c>
      <c r="F276" s="37" t="n">
        <f aca="false">IF(TOT!AK278&lt;200,IF(E276&lt;53,53,E276),E276)</f>
        <v>60</v>
      </c>
    </row>
    <row r="277" customFormat="false" ht="13" hidden="false" customHeight="true" outlineLevel="0" collapsed="false">
      <c r="A277" s="17" t="s">
        <v>1531</v>
      </c>
      <c r="B277" s="37" t="n">
        <f aca="false">VLOOKUP((TOT!BM279*60)/TOT!AK279,'CK - HITS'!$A$3:$B$69,2)</f>
        <v>51</v>
      </c>
      <c r="C277" s="37" t="n">
        <f aca="false">IF(TOT!AK279&lt;400,IF(B277&gt;80,80,B277),B277)</f>
        <v>51</v>
      </c>
      <c r="D277" s="37" t="n">
        <f aca="false">IF(TOT!AK279&lt;200,IF(B277&gt;73,73,B277),B277)</f>
        <v>51</v>
      </c>
      <c r="E277" s="37" t="n">
        <f aca="false">IF(TOT!AK279&lt;400,IF(D277&lt;60,60,D277),D277)</f>
        <v>51</v>
      </c>
      <c r="F277" s="37" t="n">
        <f aca="false">IF(TOT!AK279&lt;200,IF(E277&lt;53,53,E277),E277)</f>
        <v>51</v>
      </c>
    </row>
    <row r="278" customFormat="false" ht="13" hidden="false" customHeight="true" outlineLevel="0" collapsed="false">
      <c r="A278" s="17" t="s">
        <v>1535</v>
      </c>
      <c r="B278" s="37" t="n">
        <f aca="false">VLOOKUP((TOT!BM280*60)/TOT!AK280,'CK - HITS'!$A$3:$B$69,2)</f>
        <v>33</v>
      </c>
      <c r="C278" s="37" t="n">
        <f aca="false">IF(TOT!AK280&lt;400,IF(B278&gt;80,80,B278),B278)</f>
        <v>33</v>
      </c>
      <c r="D278" s="37" t="n">
        <f aca="false">IF(TOT!AK280&lt;200,IF(B278&gt;73,73,B278),B278)</f>
        <v>33</v>
      </c>
      <c r="E278" s="37" t="n">
        <f aca="false">IF(TOT!AK280&lt;400,IF(D278&lt;60,60,D278),D278)</f>
        <v>60</v>
      </c>
      <c r="F278" s="37" t="n">
        <f aca="false">IF(TOT!AK280&lt;200,IF(E278&lt;53,53,E278),E278)</f>
        <v>60</v>
      </c>
    </row>
    <row r="279" customFormat="false" ht="13" hidden="false" customHeight="true" outlineLevel="0" collapsed="false">
      <c r="A279" s="17" t="s">
        <v>1539</v>
      </c>
      <c r="B279" s="37" t="n">
        <f aca="false">VLOOKUP((TOT!BM281*60)/TOT!AK281,'CK - HITS'!$A$3:$B$69,2)</f>
        <v>39</v>
      </c>
      <c r="C279" s="37" t="n">
        <f aca="false">IF(TOT!AK281&lt;400,IF(B279&gt;80,80,B279),B279)</f>
        <v>39</v>
      </c>
      <c r="D279" s="37" t="n">
        <f aca="false">IF(TOT!AK281&lt;200,IF(B279&gt;73,73,B279),B279)</f>
        <v>39</v>
      </c>
      <c r="E279" s="37" t="n">
        <f aca="false">IF(TOT!AK281&lt;400,IF(D279&lt;60,60,D279),D279)</f>
        <v>60</v>
      </c>
      <c r="F279" s="37" t="n">
        <f aca="false">IF(TOT!AK281&lt;200,IF(E279&lt;53,53,E279),E279)</f>
        <v>60</v>
      </c>
    </row>
    <row r="280" customFormat="false" ht="13" hidden="false" customHeight="true" outlineLevel="0" collapsed="false">
      <c r="A280" s="17" t="s">
        <v>1543</v>
      </c>
      <c r="B280" s="37" t="n">
        <f aca="false">VLOOKUP((TOT!BM282*60)/TOT!AK282,'CK - HITS'!$A$3:$B$69,2)</f>
        <v>55</v>
      </c>
      <c r="C280" s="37" t="n">
        <f aca="false">IF(TOT!AK282&lt;400,IF(B280&gt;80,80,B280),B280)</f>
        <v>55</v>
      </c>
      <c r="D280" s="37" t="n">
        <f aca="false">IF(TOT!AK282&lt;200,IF(B280&gt;73,73,B280),B280)</f>
        <v>55</v>
      </c>
      <c r="E280" s="37" t="n">
        <f aca="false">IF(TOT!AK282&lt;400,IF(D280&lt;60,60,D280),D280)</f>
        <v>60</v>
      </c>
      <c r="F280" s="37" t="n">
        <f aca="false">IF(TOT!AK282&lt;200,IF(E280&lt;53,53,E280),E280)</f>
        <v>60</v>
      </c>
    </row>
    <row r="281" customFormat="false" ht="13" hidden="false" customHeight="true" outlineLevel="0" collapsed="false">
      <c r="A281" s="17" t="s">
        <v>1548</v>
      </c>
      <c r="B281" s="37" t="n">
        <f aca="false">VLOOKUP((TOT!BM283*60)/TOT!AK283,'CK - HITS'!$A$3:$B$69,2)</f>
        <v>61</v>
      </c>
      <c r="C281" s="37" t="n">
        <f aca="false">IF(TOT!AK283&lt;400,IF(B281&gt;80,80,B281),B281)</f>
        <v>61</v>
      </c>
      <c r="D281" s="37" t="n">
        <f aca="false">IF(TOT!AK283&lt;200,IF(B281&gt;73,73,B281),B281)</f>
        <v>61</v>
      </c>
      <c r="E281" s="37" t="n">
        <f aca="false">IF(TOT!AK283&lt;400,IF(D281&lt;60,60,D281),D281)</f>
        <v>61</v>
      </c>
      <c r="F281" s="37" t="n">
        <f aca="false">IF(TOT!AK283&lt;200,IF(E281&lt;53,53,E281),E281)</f>
        <v>61</v>
      </c>
    </row>
    <row r="282" customFormat="false" ht="13" hidden="false" customHeight="true" outlineLevel="0" collapsed="false">
      <c r="A282" s="17" t="s">
        <v>1551</v>
      </c>
      <c r="B282" s="37" t="n">
        <f aca="false">VLOOKUP((TOT!BM284*60)/TOT!AK284,'CK - HITS'!$A$3:$B$69,2)</f>
        <v>77</v>
      </c>
      <c r="C282" s="37" t="n">
        <f aca="false">IF(TOT!AK284&lt;400,IF(B282&gt;80,80,B282),B282)</f>
        <v>77</v>
      </c>
      <c r="D282" s="37" t="n">
        <f aca="false">IF(TOT!AK284&lt;200,IF(B282&gt;73,73,B282),B282)</f>
        <v>77</v>
      </c>
      <c r="E282" s="37" t="n">
        <f aca="false">IF(TOT!AK284&lt;400,IF(D282&lt;60,60,D282),D282)</f>
        <v>77</v>
      </c>
      <c r="F282" s="37" t="n">
        <f aca="false">IF(TOT!AK284&lt;200,IF(E282&lt;53,53,E282),E282)</f>
        <v>77</v>
      </c>
    </row>
    <row r="283" customFormat="false" ht="13" hidden="false" customHeight="true" outlineLevel="0" collapsed="false">
      <c r="A283" s="17" t="s">
        <v>1556</v>
      </c>
      <c r="B283" s="37" t="n">
        <f aca="false">VLOOKUP((TOT!BM285*60)/TOT!AK285,'CK - HITS'!$A$3:$B$69,2)</f>
        <v>91</v>
      </c>
      <c r="C283" s="37" t="n">
        <f aca="false">IF(TOT!AK285&lt;400,IF(B283&gt;80,80,B283),B283)</f>
        <v>80</v>
      </c>
      <c r="D283" s="37" t="n">
        <f aca="false">IF(TOT!AK285&lt;200,IF(B283&gt;73,73,B283),B283)</f>
        <v>91</v>
      </c>
      <c r="E283" s="37" t="n">
        <f aca="false">IF(TOT!AK285&lt;400,IF(D283&lt;60,60,D283),D283)</f>
        <v>91</v>
      </c>
      <c r="F283" s="37" t="n">
        <f aca="false">IF(TOT!AK285&lt;200,IF(E283&lt;53,53,E283),E283)</f>
        <v>91</v>
      </c>
    </row>
    <row r="284" customFormat="false" ht="13" hidden="false" customHeight="true" outlineLevel="0" collapsed="false">
      <c r="A284" s="17" t="s">
        <v>1560</v>
      </c>
      <c r="B284" s="37" t="n">
        <f aca="false">VLOOKUP((TOT!BM286*60)/TOT!AK286,'CK - HITS'!$A$3:$B$69,2)</f>
        <v>33</v>
      </c>
      <c r="C284" s="37" t="n">
        <f aca="false">IF(TOT!AK286&lt;400,IF(B284&gt;80,80,B284),B284)</f>
        <v>33</v>
      </c>
      <c r="D284" s="37" t="n">
        <f aca="false">IF(TOT!AK286&lt;200,IF(B284&gt;73,73,B284),B284)</f>
        <v>33</v>
      </c>
      <c r="E284" s="37" t="n">
        <f aca="false">IF(TOT!AK286&lt;400,IF(D284&lt;60,60,D284),D284)</f>
        <v>60</v>
      </c>
      <c r="F284" s="37" t="n">
        <f aca="false">IF(TOT!AK286&lt;200,IF(E284&lt;53,53,E284),E284)</f>
        <v>60</v>
      </c>
    </row>
    <row r="285" customFormat="false" ht="13" hidden="false" customHeight="true" outlineLevel="0" collapsed="false">
      <c r="A285" s="17" t="s">
        <v>1564</v>
      </c>
      <c r="B285" s="37" t="n">
        <f aca="false">VLOOKUP((TOT!BM287*60)/TOT!AK287,'CK - HITS'!$A$3:$B$69,2)</f>
        <v>41</v>
      </c>
      <c r="C285" s="37" t="n">
        <f aca="false">IF(TOT!AK287&lt;400,IF(B285&gt;80,80,B285),B285)</f>
        <v>41</v>
      </c>
      <c r="D285" s="37" t="n">
        <f aca="false">IF(TOT!AK287&lt;200,IF(B285&gt;73,73,B285),B285)</f>
        <v>41</v>
      </c>
      <c r="E285" s="37" t="n">
        <f aca="false">IF(TOT!AK287&lt;400,IF(D285&lt;60,60,D285),D285)</f>
        <v>41</v>
      </c>
      <c r="F285" s="37" t="n">
        <f aca="false">IF(TOT!AK287&lt;200,IF(E285&lt;53,53,E285),E285)</f>
        <v>41</v>
      </c>
    </row>
    <row r="286" customFormat="false" ht="13" hidden="false" customHeight="true" outlineLevel="0" collapsed="false">
      <c r="A286" s="17" t="s">
        <v>1568</v>
      </c>
      <c r="B286" s="37" t="n">
        <f aca="false">VLOOKUP((TOT!BM288*60)/TOT!AK288,'CK - HITS'!$A$3:$B$69,2)</f>
        <v>91</v>
      </c>
      <c r="C286" s="37" t="n">
        <f aca="false">IF(TOT!AK288&lt;400,IF(B286&gt;80,80,B286),B286)</f>
        <v>80</v>
      </c>
      <c r="D286" s="37" t="n">
        <f aca="false">IF(TOT!AK288&lt;200,IF(B286&gt;73,73,B286),B286)</f>
        <v>73</v>
      </c>
      <c r="E286" s="37" t="n">
        <f aca="false">IF(TOT!AK288&lt;400,IF(D286&lt;60,60,D286),D286)</f>
        <v>73</v>
      </c>
      <c r="F286" s="37" t="n">
        <f aca="false">IF(TOT!AK288&lt;200,IF(E286&lt;53,53,E286),E286)</f>
        <v>73</v>
      </c>
    </row>
    <row r="287" customFormat="false" ht="13" hidden="false" customHeight="true" outlineLevel="0" collapsed="false">
      <c r="A287" s="17" t="s">
        <v>1572</v>
      </c>
      <c r="B287" s="37" t="n">
        <f aca="false">VLOOKUP((TOT!BM289*60)/TOT!AK289,'CK - HITS'!$A$3:$B$69,2)</f>
        <v>83</v>
      </c>
      <c r="C287" s="37" t="n">
        <f aca="false">IF(TOT!AK289&lt;400,IF(B287&gt;80,80,B287),B287)</f>
        <v>83</v>
      </c>
      <c r="D287" s="37" t="n">
        <f aca="false">IF(TOT!AK289&lt;200,IF(B287&gt;73,73,B287),B287)</f>
        <v>83</v>
      </c>
      <c r="E287" s="37" t="n">
        <f aca="false">IF(TOT!AK289&lt;400,IF(D287&lt;60,60,D287),D287)</f>
        <v>83</v>
      </c>
      <c r="F287" s="37" t="n">
        <f aca="false">IF(TOT!AK289&lt;200,IF(E287&lt;53,53,E287),E287)</f>
        <v>83</v>
      </c>
    </row>
    <row r="288" customFormat="false" ht="13" hidden="false" customHeight="true" outlineLevel="0" collapsed="false">
      <c r="A288" s="17" t="s">
        <v>1577</v>
      </c>
      <c r="B288" s="37" t="n">
        <f aca="false">VLOOKUP((TOT!BM290*60)/TOT!AK290,'CK - HITS'!$A$3:$B$69,2)</f>
        <v>51</v>
      </c>
      <c r="C288" s="37" t="n">
        <f aca="false">IF(TOT!AK290&lt;400,IF(B288&gt;80,80,B288),B288)</f>
        <v>51</v>
      </c>
      <c r="D288" s="37" t="n">
        <f aca="false">IF(TOT!AK290&lt;200,IF(B288&gt;73,73,B288),B288)</f>
        <v>51</v>
      </c>
      <c r="E288" s="37" t="n">
        <f aca="false">IF(TOT!AK290&lt;400,IF(D288&lt;60,60,D288),D288)</f>
        <v>51</v>
      </c>
      <c r="F288" s="37" t="n">
        <f aca="false">IF(TOT!AK290&lt;200,IF(E288&lt;53,53,E288),E288)</f>
        <v>51</v>
      </c>
    </row>
    <row r="289" customFormat="false" ht="13" hidden="false" customHeight="true" outlineLevel="0" collapsed="false">
      <c r="A289" s="17" t="s">
        <v>1581</v>
      </c>
      <c r="B289" s="37" t="n">
        <f aca="false">VLOOKUP((TOT!BM291*60)/TOT!AK291,'CK - HITS'!$A$3:$B$69,2)</f>
        <v>59</v>
      </c>
      <c r="C289" s="37" t="n">
        <f aca="false">IF(TOT!AK291&lt;400,IF(B289&gt;80,80,B289),B289)</f>
        <v>59</v>
      </c>
      <c r="D289" s="37" t="n">
        <f aca="false">IF(TOT!AK291&lt;200,IF(B289&gt;73,73,B289),B289)</f>
        <v>59</v>
      </c>
      <c r="E289" s="37" t="n">
        <f aca="false">IF(TOT!AK291&lt;400,IF(D289&lt;60,60,D289),D289)</f>
        <v>59</v>
      </c>
      <c r="F289" s="37" t="n">
        <f aca="false">IF(TOT!AK291&lt;200,IF(E289&lt;53,53,E289),E289)</f>
        <v>59</v>
      </c>
    </row>
    <row r="290" customFormat="false" ht="13" hidden="false" customHeight="true" outlineLevel="0" collapsed="false">
      <c r="A290" s="17" t="s">
        <v>1586</v>
      </c>
      <c r="B290" s="37" t="n">
        <f aca="false">VLOOKUP((TOT!BM292*60)/TOT!AK292,'CK - HITS'!$A$3:$B$69,2)</f>
        <v>62</v>
      </c>
      <c r="C290" s="37" t="n">
        <f aca="false">IF(TOT!AK292&lt;400,IF(B290&gt;80,80,B290),B290)</f>
        <v>62</v>
      </c>
      <c r="D290" s="37" t="n">
        <f aca="false">IF(TOT!AK292&lt;200,IF(B290&gt;73,73,B290),B290)</f>
        <v>62</v>
      </c>
      <c r="E290" s="37" t="n">
        <f aca="false">IF(TOT!AK292&lt;400,IF(D290&lt;60,60,D290),D290)</f>
        <v>62</v>
      </c>
      <c r="F290" s="37" t="n">
        <f aca="false">IF(TOT!AK292&lt;200,IF(E290&lt;53,53,E290),E290)</f>
        <v>62</v>
      </c>
    </row>
    <row r="291" customFormat="false" ht="13" hidden="false" customHeight="true" outlineLevel="0" collapsed="false">
      <c r="A291" s="17" t="s">
        <v>1590</v>
      </c>
      <c r="B291" s="37" t="n">
        <f aca="false">VLOOKUP((TOT!BM293*60)/TOT!AK293,'CK - HITS'!$A$3:$B$69,2)</f>
        <v>42</v>
      </c>
      <c r="C291" s="37" t="n">
        <f aca="false">IF(TOT!AK293&lt;400,IF(B291&gt;80,80,B291),B291)</f>
        <v>42</v>
      </c>
      <c r="D291" s="37" t="n">
        <f aca="false">IF(TOT!AK293&lt;200,IF(B291&gt;73,73,B291),B291)</f>
        <v>42</v>
      </c>
      <c r="E291" s="37" t="n">
        <f aca="false">IF(TOT!AK293&lt;400,IF(D291&lt;60,60,D291),D291)</f>
        <v>42</v>
      </c>
      <c r="F291" s="37" t="n">
        <f aca="false">IF(TOT!AK293&lt;200,IF(E291&lt;53,53,E291),E291)</f>
        <v>42</v>
      </c>
    </row>
    <row r="292" customFormat="false" ht="13" hidden="false" customHeight="true" outlineLevel="0" collapsed="false">
      <c r="A292" s="17" t="s">
        <v>1594</v>
      </c>
      <c r="B292" s="37" t="n">
        <f aca="false">VLOOKUP((TOT!BM294*60)/TOT!AK294,'CK - HITS'!$A$3:$B$69,2)</f>
        <v>53</v>
      </c>
      <c r="C292" s="37" t="n">
        <f aca="false">IF(TOT!AK294&lt;400,IF(B292&gt;80,80,B292),B292)</f>
        <v>53</v>
      </c>
      <c r="D292" s="37" t="n">
        <f aca="false">IF(TOT!AK294&lt;200,IF(B292&gt;73,73,B292),B292)</f>
        <v>53</v>
      </c>
      <c r="E292" s="37" t="n">
        <f aca="false">IF(TOT!AK294&lt;400,IF(D292&lt;60,60,D292),D292)</f>
        <v>53</v>
      </c>
      <c r="F292" s="37" t="n">
        <f aca="false">IF(TOT!AK294&lt;200,IF(E292&lt;53,53,E292),E292)</f>
        <v>53</v>
      </c>
    </row>
    <row r="293" customFormat="false" ht="13" hidden="false" customHeight="true" outlineLevel="0" collapsed="false">
      <c r="A293" s="17" t="s">
        <v>1598</v>
      </c>
      <c r="B293" s="37" t="n">
        <f aca="false">VLOOKUP((TOT!BM295*60)/TOT!AK295,'CK - HITS'!$A$3:$B$69,2)</f>
        <v>49</v>
      </c>
      <c r="C293" s="37" t="n">
        <f aca="false">IF(TOT!AK295&lt;400,IF(B293&gt;80,80,B293),B293)</f>
        <v>49</v>
      </c>
      <c r="D293" s="37" t="n">
        <f aca="false">IF(TOT!AK295&lt;200,IF(B293&gt;73,73,B293),B293)</f>
        <v>49</v>
      </c>
      <c r="E293" s="37" t="n">
        <f aca="false">IF(TOT!AK295&lt;400,IF(D293&lt;60,60,D293),D293)</f>
        <v>60</v>
      </c>
      <c r="F293" s="37" t="n">
        <f aca="false">IF(TOT!AK295&lt;200,IF(E293&lt;53,53,E293),E293)</f>
        <v>60</v>
      </c>
    </row>
    <row r="294" customFormat="false" ht="13" hidden="false" customHeight="true" outlineLevel="0" collapsed="false">
      <c r="A294" s="17" t="s">
        <v>1602</v>
      </c>
      <c r="B294" s="37" t="n">
        <f aca="false">VLOOKUP((TOT!BM296*60)/TOT!AK296,'CK - HITS'!$A$3:$B$69,2)</f>
        <v>41</v>
      </c>
      <c r="C294" s="37" t="n">
        <f aca="false">IF(TOT!AK296&lt;400,IF(B294&gt;80,80,B294),B294)</f>
        <v>41</v>
      </c>
      <c r="D294" s="37" t="n">
        <f aca="false">IF(TOT!AK296&lt;200,IF(B294&gt;73,73,B294),B294)</f>
        <v>41</v>
      </c>
      <c r="E294" s="37" t="n">
        <f aca="false">IF(TOT!AK296&lt;400,IF(D294&lt;60,60,D294),D294)</f>
        <v>41</v>
      </c>
      <c r="F294" s="37" t="n">
        <f aca="false">IF(TOT!AK296&lt;200,IF(E294&lt;53,53,E294),E294)</f>
        <v>41</v>
      </c>
    </row>
    <row r="295" customFormat="false" ht="13" hidden="false" customHeight="true" outlineLevel="0" collapsed="false">
      <c r="A295" s="17" t="s">
        <v>1607</v>
      </c>
      <c r="B295" s="37" t="n">
        <f aca="false">VLOOKUP((TOT!BM297*60)/TOT!AK297,'CK - HITS'!$A$3:$B$69,2)</f>
        <v>74</v>
      </c>
      <c r="C295" s="37" t="n">
        <f aca="false">IF(TOT!AK297&lt;400,IF(B295&gt;80,80,B295),B295)</f>
        <v>74</v>
      </c>
      <c r="D295" s="37" t="n">
        <f aca="false">IF(TOT!AK297&lt;200,IF(B295&gt;73,73,B295),B295)</f>
        <v>74</v>
      </c>
      <c r="E295" s="37" t="n">
        <f aca="false">IF(TOT!AK297&lt;400,IF(D295&lt;60,60,D295),D295)</f>
        <v>74</v>
      </c>
      <c r="F295" s="37" t="n">
        <f aca="false">IF(TOT!AK297&lt;200,IF(E295&lt;53,53,E295),E295)</f>
        <v>74</v>
      </c>
    </row>
    <row r="296" customFormat="false" ht="13" hidden="false" customHeight="true" outlineLevel="0" collapsed="false">
      <c r="A296" s="17" t="s">
        <v>1614</v>
      </c>
      <c r="B296" s="37" t="n">
        <f aca="false">VLOOKUP((TOT!BM298*60)/TOT!AK298,'CK - HITS'!$A$3:$B$69,2)</f>
        <v>36</v>
      </c>
      <c r="C296" s="37" t="n">
        <f aca="false">IF(TOT!AK298&lt;400,IF(B296&gt;80,80,B296),B296)</f>
        <v>36</v>
      </c>
      <c r="D296" s="37" t="n">
        <f aca="false">IF(TOT!AK298&lt;200,IF(B296&gt;73,73,B296),B296)</f>
        <v>36</v>
      </c>
      <c r="E296" s="37" t="n">
        <f aca="false">IF(TOT!AK298&lt;400,IF(D296&lt;60,60,D296),D296)</f>
        <v>36</v>
      </c>
      <c r="F296" s="37" t="n">
        <f aca="false">IF(TOT!AK298&lt;200,IF(E296&lt;53,53,E296),E296)</f>
        <v>36</v>
      </c>
    </row>
    <row r="297" customFormat="false" ht="13" hidden="false" customHeight="true" outlineLevel="0" collapsed="false">
      <c r="A297" s="17" t="s">
        <v>1619</v>
      </c>
      <c r="B297" s="37" t="n">
        <f aca="false">VLOOKUP((TOT!BM299*60)/TOT!AK299,'CK - HITS'!$A$3:$B$69,2)</f>
        <v>43</v>
      </c>
      <c r="C297" s="37" t="n">
        <f aca="false">IF(TOT!AK299&lt;400,IF(B297&gt;80,80,B297),B297)</f>
        <v>43</v>
      </c>
      <c r="D297" s="37" t="n">
        <f aca="false">IF(TOT!AK299&lt;200,IF(B297&gt;73,73,B297),B297)</f>
        <v>43</v>
      </c>
      <c r="E297" s="37" t="n">
        <f aca="false">IF(TOT!AK299&lt;400,IF(D297&lt;60,60,D297),D297)</f>
        <v>43</v>
      </c>
      <c r="F297" s="37" t="n">
        <f aca="false">IF(TOT!AK299&lt;200,IF(E297&lt;53,53,E297),E297)</f>
        <v>43</v>
      </c>
    </row>
    <row r="298" customFormat="false" ht="13" hidden="false" customHeight="true" outlineLevel="0" collapsed="false">
      <c r="A298" s="17" t="s">
        <v>1623</v>
      </c>
      <c r="B298" s="37" t="n">
        <f aca="false">VLOOKUP((TOT!BM300*60)/TOT!AK300,'CK - HITS'!$A$3:$B$69,2)</f>
        <v>44</v>
      </c>
      <c r="C298" s="37" t="n">
        <f aca="false">IF(TOT!AK300&lt;400,IF(B298&gt;80,80,B298),B298)</f>
        <v>44</v>
      </c>
      <c r="D298" s="37" t="n">
        <f aca="false">IF(TOT!AK300&lt;200,IF(B298&gt;73,73,B298),B298)</f>
        <v>44</v>
      </c>
      <c r="E298" s="37" t="n">
        <f aca="false">IF(TOT!AK300&lt;400,IF(D298&lt;60,60,D298),D298)</f>
        <v>44</v>
      </c>
      <c r="F298" s="37" t="n">
        <f aca="false">IF(TOT!AK300&lt;200,IF(E298&lt;53,53,E298),E298)</f>
        <v>44</v>
      </c>
    </row>
    <row r="299" customFormat="false" ht="13" hidden="false" customHeight="true" outlineLevel="0" collapsed="false">
      <c r="A299" s="17" t="s">
        <v>1628</v>
      </c>
      <c r="B299" s="37" t="n">
        <f aca="false">VLOOKUP((TOT!BM301*60)/TOT!AK301,'CK - HITS'!$A$3:$B$69,2)</f>
        <v>80</v>
      </c>
      <c r="C299" s="37" t="n">
        <f aca="false">IF(TOT!AK301&lt;400,IF(B299&gt;80,80,B299),B299)</f>
        <v>80</v>
      </c>
      <c r="D299" s="37" t="n">
        <f aca="false">IF(TOT!AK301&lt;200,IF(B299&gt;73,73,B299),B299)</f>
        <v>73</v>
      </c>
      <c r="E299" s="37" t="n">
        <f aca="false">IF(TOT!AK301&lt;400,IF(D299&lt;60,60,D299),D299)</f>
        <v>73</v>
      </c>
      <c r="F299" s="37" t="n">
        <f aca="false">IF(TOT!AK301&lt;200,IF(E299&lt;53,53,E299),E299)</f>
        <v>73</v>
      </c>
    </row>
    <row r="300" customFormat="false" ht="13" hidden="false" customHeight="true" outlineLevel="0" collapsed="false">
      <c r="A300" s="17" t="s">
        <v>1631</v>
      </c>
      <c r="B300" s="37" t="n">
        <f aca="false">VLOOKUP((TOT!BM302*60)/TOT!AK302,'CK - HITS'!$A$3:$B$69,2)</f>
        <v>71</v>
      </c>
      <c r="C300" s="37" t="n">
        <f aca="false">IF(TOT!AK302&lt;400,IF(B300&gt;80,80,B300),B300)</f>
        <v>71</v>
      </c>
      <c r="D300" s="37" t="n">
        <f aca="false">IF(TOT!AK302&lt;200,IF(B300&gt;73,73,B300),B300)</f>
        <v>71</v>
      </c>
      <c r="E300" s="37" t="n">
        <f aca="false">IF(TOT!AK302&lt;400,IF(D300&lt;60,60,D300),D300)</f>
        <v>71</v>
      </c>
      <c r="F300" s="37" t="n">
        <f aca="false">IF(TOT!AK302&lt;200,IF(E300&lt;53,53,E300),E300)</f>
        <v>71</v>
      </c>
    </row>
    <row r="301" customFormat="false" ht="13" hidden="false" customHeight="true" outlineLevel="0" collapsed="false">
      <c r="A301" s="17" t="s">
        <v>1636</v>
      </c>
      <c r="B301" s="37" t="n">
        <f aca="false">VLOOKUP((TOT!BM303*60)/TOT!AK303,'CK - HITS'!$A$3:$B$69,2)</f>
        <v>39</v>
      </c>
      <c r="C301" s="37" t="n">
        <f aca="false">IF(TOT!AK303&lt;400,IF(B301&gt;80,80,B301),B301)</f>
        <v>39</v>
      </c>
      <c r="D301" s="37" t="n">
        <f aca="false">IF(TOT!AK303&lt;200,IF(B301&gt;73,73,B301),B301)</f>
        <v>39</v>
      </c>
      <c r="E301" s="37" t="n">
        <f aca="false">IF(TOT!AK303&lt;400,IF(D301&lt;60,60,D301),D301)</f>
        <v>60</v>
      </c>
      <c r="F301" s="37" t="n">
        <f aca="false">IF(TOT!AK303&lt;200,IF(E301&lt;53,53,E301),E301)</f>
        <v>60</v>
      </c>
    </row>
    <row r="302" customFormat="false" ht="13" hidden="false" customHeight="true" outlineLevel="0" collapsed="false">
      <c r="A302" s="17" t="s">
        <v>1640</v>
      </c>
      <c r="B302" s="37" t="n">
        <f aca="false">VLOOKUP((TOT!BM304*60)/TOT!AK304,'CK - HITS'!$A$3:$B$69,2)</f>
        <v>63</v>
      </c>
      <c r="C302" s="37" t="n">
        <f aca="false">IF(TOT!AK304&lt;400,IF(B302&gt;80,80,B302),B302)</f>
        <v>63</v>
      </c>
      <c r="D302" s="37" t="n">
        <f aca="false">IF(TOT!AK304&lt;200,IF(B302&gt;73,73,B302),B302)</f>
        <v>63</v>
      </c>
      <c r="E302" s="37" t="n">
        <f aca="false">IF(TOT!AK304&lt;400,IF(D302&lt;60,60,D302),D302)</f>
        <v>63</v>
      </c>
      <c r="F302" s="37" t="n">
        <f aca="false">IF(TOT!AK304&lt;200,IF(E302&lt;53,53,E302),E302)</f>
        <v>63</v>
      </c>
    </row>
    <row r="303" customFormat="false" ht="13" hidden="false" customHeight="true" outlineLevel="0" collapsed="false">
      <c r="A303" s="17" t="s">
        <v>1644</v>
      </c>
      <c r="B303" s="37" t="n">
        <f aca="false">VLOOKUP((TOT!BM305*60)/TOT!AK305,'CK - HITS'!$A$3:$B$69,2)</f>
        <v>69</v>
      </c>
      <c r="C303" s="37" t="n">
        <f aca="false">IF(TOT!AK305&lt;400,IF(B303&gt;80,80,B303),B303)</f>
        <v>69</v>
      </c>
      <c r="D303" s="37" t="n">
        <f aca="false">IF(TOT!AK305&lt;200,IF(B303&gt;73,73,B303),B303)</f>
        <v>69</v>
      </c>
      <c r="E303" s="37" t="n">
        <f aca="false">IF(TOT!AK305&lt;400,IF(D303&lt;60,60,D303),D303)</f>
        <v>69</v>
      </c>
      <c r="F303" s="37" t="n">
        <f aca="false">IF(TOT!AK305&lt;200,IF(E303&lt;53,53,E303),E303)</f>
        <v>69</v>
      </c>
    </row>
    <row r="304" customFormat="false" ht="13" hidden="false" customHeight="true" outlineLevel="0" collapsed="false">
      <c r="A304" s="17" t="s">
        <v>1648</v>
      </c>
      <c r="B304" s="37" t="n">
        <f aca="false">VLOOKUP((TOT!BM306*60)/TOT!AK306,'CK - HITS'!$A$3:$B$69,2)</f>
        <v>68</v>
      </c>
      <c r="C304" s="37" t="n">
        <f aca="false">IF(TOT!AK306&lt;400,IF(B304&gt;80,80,B304),B304)</f>
        <v>68</v>
      </c>
      <c r="D304" s="37" t="n">
        <f aca="false">IF(TOT!AK306&lt;200,IF(B304&gt;73,73,B304),B304)</f>
        <v>68</v>
      </c>
      <c r="E304" s="37" t="n">
        <f aca="false">IF(TOT!AK306&lt;400,IF(D304&lt;60,60,D304),D304)</f>
        <v>68</v>
      </c>
      <c r="F304" s="37" t="n">
        <f aca="false">IF(TOT!AK306&lt;200,IF(E304&lt;53,53,E304),E304)</f>
        <v>68</v>
      </c>
    </row>
    <row r="305" customFormat="false" ht="13" hidden="false" customHeight="true" outlineLevel="0" collapsed="false">
      <c r="A305" s="17" t="s">
        <v>1653</v>
      </c>
      <c r="B305" s="37" t="n">
        <f aca="false">VLOOKUP((TOT!BM307*60)/TOT!AK307,'CK - HITS'!$A$3:$B$69,2)</f>
        <v>78</v>
      </c>
      <c r="C305" s="37" t="n">
        <f aca="false">IF(TOT!AK307&lt;400,IF(B305&gt;80,80,B305),B305)</f>
        <v>78</v>
      </c>
      <c r="D305" s="37" t="n">
        <f aca="false">IF(TOT!AK307&lt;200,IF(B305&gt;73,73,B305),B305)</f>
        <v>78</v>
      </c>
      <c r="E305" s="37" t="n">
        <f aca="false">IF(TOT!AK307&lt;400,IF(D305&lt;60,60,D305),D305)</f>
        <v>78</v>
      </c>
      <c r="F305" s="37" t="n">
        <f aca="false">IF(TOT!AK307&lt;200,IF(E305&lt;53,53,E305),E305)</f>
        <v>78</v>
      </c>
    </row>
    <row r="306" customFormat="false" ht="13" hidden="false" customHeight="true" outlineLevel="0" collapsed="false">
      <c r="A306" s="17" t="s">
        <v>1659</v>
      </c>
      <c r="B306" s="37" t="n">
        <f aca="false">VLOOKUP((TOT!BM308*60)/TOT!AK308,'CK - HITS'!$A$3:$B$69,2)</f>
        <v>47</v>
      </c>
      <c r="C306" s="37" t="n">
        <f aca="false">IF(TOT!AK308&lt;400,IF(B306&gt;80,80,B306),B306)</f>
        <v>47</v>
      </c>
      <c r="D306" s="37" t="n">
        <f aca="false">IF(TOT!AK308&lt;200,IF(B306&gt;73,73,B306),B306)</f>
        <v>47</v>
      </c>
      <c r="E306" s="37" t="n">
        <f aca="false">IF(TOT!AK308&lt;400,IF(D306&lt;60,60,D306),D306)</f>
        <v>47</v>
      </c>
      <c r="F306" s="37" t="n">
        <f aca="false">IF(TOT!AK308&lt;200,IF(E306&lt;53,53,E306),E306)</f>
        <v>47</v>
      </c>
    </row>
    <row r="307" customFormat="false" ht="13" hidden="false" customHeight="true" outlineLevel="0" collapsed="false">
      <c r="A307" s="17" t="s">
        <v>1663</v>
      </c>
      <c r="B307" s="37" t="n">
        <f aca="false">VLOOKUP((TOT!BM309*60)/TOT!AK309,'CK - HITS'!$A$3:$B$69,2)</f>
        <v>96</v>
      </c>
      <c r="C307" s="37" t="n">
        <f aca="false">IF(TOT!AK309&lt;400,IF(B307&gt;80,80,B307),B307)</f>
        <v>80</v>
      </c>
      <c r="D307" s="37" t="n">
        <f aca="false">IF(TOT!AK309&lt;200,IF(B307&gt;73,73,B307),B307)</f>
        <v>73</v>
      </c>
      <c r="E307" s="37" t="n">
        <f aca="false">IF(TOT!AK309&lt;400,IF(D307&lt;60,60,D307),D307)</f>
        <v>73</v>
      </c>
      <c r="F307" s="37" t="n">
        <f aca="false">IF(TOT!AK309&lt;200,IF(E307&lt;53,53,E307),E307)</f>
        <v>73</v>
      </c>
    </row>
    <row r="308" customFormat="false" ht="13" hidden="false" customHeight="true" outlineLevel="0" collapsed="false">
      <c r="A308" s="17" t="s">
        <v>1668</v>
      </c>
      <c r="B308" s="37" t="n">
        <f aca="false">VLOOKUP((TOT!BM310*60)/TOT!AK310,'CK - HITS'!$A$3:$B$69,2)</f>
        <v>50</v>
      </c>
      <c r="C308" s="37" t="n">
        <f aca="false">IF(TOT!AK310&lt;400,IF(B308&gt;80,80,B308),B308)</f>
        <v>50</v>
      </c>
      <c r="D308" s="37" t="n">
        <f aca="false">IF(TOT!AK310&lt;200,IF(B308&gt;73,73,B308),B308)</f>
        <v>50</v>
      </c>
      <c r="E308" s="37" t="n">
        <f aca="false">IF(TOT!AK310&lt;400,IF(D308&lt;60,60,D308),D308)</f>
        <v>60</v>
      </c>
      <c r="F308" s="37" t="n">
        <f aca="false">IF(TOT!AK310&lt;200,IF(E308&lt;53,53,E308),E308)</f>
        <v>60</v>
      </c>
    </row>
    <row r="309" customFormat="false" ht="13" hidden="false" customHeight="true" outlineLevel="0" collapsed="false">
      <c r="A309" s="17" t="s">
        <v>1673</v>
      </c>
      <c r="B309" s="37" t="n">
        <f aca="false">VLOOKUP((TOT!BM311*60)/TOT!AK311,'CK - HITS'!$A$3:$B$69,2)</f>
        <v>86</v>
      </c>
      <c r="C309" s="37" t="n">
        <f aca="false">IF(TOT!AK311&lt;400,IF(B309&gt;80,80,B309),B309)</f>
        <v>80</v>
      </c>
      <c r="D309" s="37" t="n">
        <f aca="false">IF(TOT!AK311&lt;200,IF(B309&gt;73,73,B309),B309)</f>
        <v>73</v>
      </c>
      <c r="E309" s="37" t="n">
        <f aca="false">IF(TOT!AK311&lt;400,IF(D309&lt;60,60,D309),D309)</f>
        <v>73</v>
      </c>
      <c r="F309" s="37" t="n">
        <f aca="false">IF(TOT!AK311&lt;200,IF(E309&lt;53,53,E309),E309)</f>
        <v>73</v>
      </c>
    </row>
    <row r="310" customFormat="false" ht="13" hidden="false" customHeight="true" outlineLevel="0" collapsed="false">
      <c r="A310" s="17" t="s">
        <v>1677</v>
      </c>
      <c r="B310" s="37" t="n">
        <f aca="false">VLOOKUP((TOT!BM312*60)/TOT!AK312,'CK - HITS'!$A$3:$B$69,2)</f>
        <v>88</v>
      </c>
      <c r="C310" s="37" t="n">
        <f aca="false">IF(TOT!AK312&lt;400,IF(B310&gt;80,80,B310),B310)</f>
        <v>88</v>
      </c>
      <c r="D310" s="37" t="n">
        <f aca="false">IF(TOT!AK312&lt;200,IF(B310&gt;73,73,B310),B310)</f>
        <v>88</v>
      </c>
      <c r="E310" s="37" t="n">
        <f aca="false">IF(TOT!AK312&lt;400,IF(D310&lt;60,60,D310),D310)</f>
        <v>88</v>
      </c>
      <c r="F310" s="37" t="n">
        <f aca="false">IF(TOT!AK312&lt;200,IF(E310&lt;53,53,E310),E310)</f>
        <v>88</v>
      </c>
    </row>
    <row r="311" customFormat="false" ht="13" hidden="false" customHeight="true" outlineLevel="0" collapsed="false">
      <c r="A311" s="17" t="s">
        <v>1682</v>
      </c>
      <c r="B311" s="37" t="n">
        <f aca="false">VLOOKUP((TOT!BM313*60)/TOT!AK313,'CK - HITS'!$A$3:$B$69,2)</f>
        <v>92</v>
      </c>
      <c r="C311" s="37" t="n">
        <f aca="false">IF(TOT!AK313&lt;400,IF(B311&gt;80,80,B311),B311)</f>
        <v>92</v>
      </c>
      <c r="D311" s="37" t="n">
        <f aca="false">IF(TOT!AK313&lt;200,IF(B311&gt;73,73,B311),B311)</f>
        <v>92</v>
      </c>
      <c r="E311" s="37" t="n">
        <f aca="false">IF(TOT!AK313&lt;400,IF(D311&lt;60,60,D311),D311)</f>
        <v>92</v>
      </c>
      <c r="F311" s="37" t="n">
        <f aca="false">IF(TOT!AK313&lt;200,IF(E311&lt;53,53,E311),E311)</f>
        <v>92</v>
      </c>
    </row>
    <row r="312" customFormat="false" ht="13" hidden="false" customHeight="true" outlineLevel="0" collapsed="false">
      <c r="A312" s="17" t="s">
        <v>1686</v>
      </c>
      <c r="B312" s="37" t="n">
        <f aca="false">VLOOKUP((TOT!BM314*60)/TOT!AK314,'CK - HITS'!$A$3:$B$69,2)</f>
        <v>58</v>
      </c>
      <c r="C312" s="37" t="n">
        <f aca="false">IF(TOT!AK314&lt;400,IF(B312&gt;80,80,B312),B312)</f>
        <v>58</v>
      </c>
      <c r="D312" s="37" t="n">
        <f aca="false">IF(TOT!AK314&lt;200,IF(B312&gt;73,73,B312),B312)</f>
        <v>58</v>
      </c>
      <c r="E312" s="37" t="n">
        <f aca="false">IF(TOT!AK314&lt;400,IF(D312&lt;60,60,D312),D312)</f>
        <v>60</v>
      </c>
      <c r="F312" s="37" t="n">
        <f aca="false">IF(TOT!AK314&lt;200,IF(E312&lt;53,53,E312),E312)</f>
        <v>60</v>
      </c>
    </row>
    <row r="313" customFormat="false" ht="13" hidden="false" customHeight="true" outlineLevel="0" collapsed="false">
      <c r="A313" s="17" t="s">
        <v>1690</v>
      </c>
      <c r="B313" s="37" t="n">
        <f aca="false">VLOOKUP((TOT!BM315*60)/TOT!AK315,'CK - HITS'!$A$3:$B$69,2)</f>
        <v>95</v>
      </c>
      <c r="C313" s="37" t="n">
        <f aca="false">IF(TOT!AK315&lt;400,IF(B313&gt;80,80,B313),B313)</f>
        <v>80</v>
      </c>
      <c r="D313" s="37" t="n">
        <f aca="false">IF(TOT!AK315&lt;200,IF(B313&gt;73,73,B313),B313)</f>
        <v>95</v>
      </c>
      <c r="E313" s="37" t="n">
        <f aca="false">IF(TOT!AK315&lt;400,IF(D313&lt;60,60,D313),D313)</f>
        <v>95</v>
      </c>
      <c r="F313" s="37" t="n">
        <f aca="false">IF(TOT!AK315&lt;200,IF(E313&lt;53,53,E313),E313)</f>
        <v>95</v>
      </c>
    </row>
    <row r="314" customFormat="false" ht="13" hidden="false" customHeight="true" outlineLevel="0" collapsed="false">
      <c r="A314" s="17" t="s">
        <v>1694</v>
      </c>
      <c r="B314" s="37" t="n">
        <f aca="false">VLOOKUP((TOT!BM316*60)/TOT!AK316,'CK - HITS'!$A$3:$B$69,2)</f>
        <v>71</v>
      </c>
      <c r="C314" s="37" t="n">
        <f aca="false">IF(TOT!AK316&lt;400,IF(B314&gt;80,80,B314),B314)</f>
        <v>71</v>
      </c>
      <c r="D314" s="37" t="n">
        <f aca="false">IF(TOT!AK316&lt;200,IF(B314&gt;73,73,B314),B314)</f>
        <v>71</v>
      </c>
      <c r="E314" s="37" t="n">
        <f aca="false">IF(TOT!AK316&lt;400,IF(D314&lt;60,60,D314),D314)</f>
        <v>71</v>
      </c>
      <c r="F314" s="37" t="n">
        <f aca="false">IF(TOT!AK316&lt;200,IF(E314&lt;53,53,E314),E314)</f>
        <v>71</v>
      </c>
    </row>
    <row r="315" customFormat="false" ht="13" hidden="false" customHeight="true" outlineLevel="0" collapsed="false">
      <c r="A315" s="17" t="s">
        <v>1698</v>
      </c>
      <c r="B315" s="37" t="n">
        <f aca="false">VLOOKUP((TOT!BM317*60)/TOT!AK317,'CK - HITS'!$A$3:$B$69,2)</f>
        <v>95</v>
      </c>
      <c r="C315" s="37" t="n">
        <f aca="false">IF(TOT!AK317&lt;400,IF(B315&gt;80,80,B315),B315)</f>
        <v>95</v>
      </c>
      <c r="D315" s="37" t="n">
        <f aca="false">IF(TOT!AK317&lt;200,IF(B315&gt;73,73,B315),B315)</f>
        <v>95</v>
      </c>
      <c r="E315" s="37" t="n">
        <f aca="false">IF(TOT!AK317&lt;400,IF(D315&lt;60,60,D315),D315)</f>
        <v>95</v>
      </c>
      <c r="F315" s="37" t="n">
        <f aca="false">IF(TOT!AK317&lt;200,IF(E315&lt;53,53,E315),E315)</f>
        <v>95</v>
      </c>
    </row>
    <row r="316" customFormat="false" ht="13" hidden="false" customHeight="true" outlineLevel="0" collapsed="false">
      <c r="A316" s="17" t="s">
        <v>1702</v>
      </c>
      <c r="B316" s="37" t="n">
        <f aca="false">VLOOKUP((TOT!BM318*60)/TOT!AK318,'CK - HITS'!$A$3:$B$69,2)</f>
        <v>64</v>
      </c>
      <c r="C316" s="37" t="n">
        <f aca="false">IF(TOT!AK318&lt;400,IF(B316&gt;80,80,B316),B316)</f>
        <v>64</v>
      </c>
      <c r="D316" s="37" t="n">
        <f aca="false">IF(TOT!AK318&lt;200,IF(B316&gt;73,73,B316),B316)</f>
        <v>64</v>
      </c>
      <c r="E316" s="37" t="n">
        <f aca="false">IF(TOT!AK318&lt;400,IF(D316&lt;60,60,D316),D316)</f>
        <v>64</v>
      </c>
      <c r="F316" s="37" t="n">
        <f aca="false">IF(TOT!AK318&lt;200,IF(E316&lt;53,53,E316),E316)</f>
        <v>64</v>
      </c>
    </row>
    <row r="317" customFormat="false" ht="13" hidden="false" customHeight="true" outlineLevel="0" collapsed="false">
      <c r="A317" s="17" t="s">
        <v>1705</v>
      </c>
      <c r="B317" s="37" t="n">
        <f aca="false">VLOOKUP((TOT!BM319*60)/TOT!AK319,'CK - HITS'!$A$3:$B$69,2)</f>
        <v>33</v>
      </c>
      <c r="C317" s="37" t="n">
        <f aca="false">IF(TOT!AK319&lt;400,IF(B317&gt;80,80,B317),B317)</f>
        <v>33</v>
      </c>
      <c r="D317" s="37" t="n">
        <f aca="false">IF(TOT!AK319&lt;200,IF(B317&gt;73,73,B317),B317)</f>
        <v>33</v>
      </c>
      <c r="E317" s="37" t="n">
        <f aca="false">IF(TOT!AK319&lt;400,IF(D317&lt;60,60,D317),D317)</f>
        <v>60</v>
      </c>
      <c r="F317" s="37" t="n">
        <f aca="false">IF(TOT!AK319&lt;200,IF(E317&lt;53,53,E317),E317)</f>
        <v>60</v>
      </c>
    </row>
    <row r="318" customFormat="false" ht="13" hidden="false" customHeight="true" outlineLevel="0" collapsed="false">
      <c r="A318" s="17" t="s">
        <v>1710</v>
      </c>
      <c r="B318" s="37" t="n">
        <f aca="false">VLOOKUP((TOT!BM320*60)/TOT!AK320,'CK - HITS'!$A$3:$B$69,2)</f>
        <v>64</v>
      </c>
      <c r="C318" s="37" t="n">
        <f aca="false">IF(TOT!AK320&lt;400,IF(B318&gt;80,80,B318),B318)</f>
        <v>64</v>
      </c>
      <c r="D318" s="37" t="n">
        <f aca="false">IF(TOT!AK320&lt;200,IF(B318&gt;73,73,B318),B318)</f>
        <v>64</v>
      </c>
      <c r="E318" s="37" t="n">
        <f aca="false">IF(TOT!AK320&lt;400,IF(D318&lt;60,60,D318),D318)</f>
        <v>64</v>
      </c>
      <c r="F318" s="37" t="n">
        <f aca="false">IF(TOT!AK320&lt;200,IF(E318&lt;53,53,E318),E318)</f>
        <v>64</v>
      </c>
    </row>
    <row r="319" customFormat="false" ht="13" hidden="false" customHeight="true" outlineLevel="0" collapsed="false">
      <c r="A319" s="17" t="s">
        <v>1715</v>
      </c>
      <c r="B319" s="37" t="n">
        <f aca="false">VLOOKUP((TOT!BM321*60)/TOT!AK321,'CK - HITS'!$A$3:$B$69,2)</f>
        <v>75</v>
      </c>
      <c r="C319" s="37" t="n">
        <f aca="false">IF(TOT!AK321&lt;400,IF(B319&gt;80,80,B319),B319)</f>
        <v>75</v>
      </c>
      <c r="D319" s="37" t="n">
        <f aca="false">IF(TOT!AK321&lt;200,IF(B319&gt;73,73,B319),B319)</f>
        <v>75</v>
      </c>
      <c r="E319" s="37" t="n">
        <f aca="false">IF(TOT!AK321&lt;400,IF(D319&lt;60,60,D319),D319)</f>
        <v>75</v>
      </c>
      <c r="F319" s="37" t="n">
        <f aca="false">IF(TOT!AK321&lt;200,IF(E319&lt;53,53,E319),E319)</f>
        <v>75</v>
      </c>
    </row>
    <row r="320" customFormat="false" ht="13" hidden="false" customHeight="true" outlineLevel="0" collapsed="false">
      <c r="A320" s="17" t="s">
        <v>1719</v>
      </c>
      <c r="B320" s="37" t="n">
        <f aca="false">VLOOKUP((TOT!BM322*60)/TOT!AK322,'CK - HITS'!$A$3:$B$69,2)</f>
        <v>44</v>
      </c>
      <c r="C320" s="37" t="n">
        <f aca="false">IF(TOT!AK322&lt;400,IF(B320&gt;80,80,B320),B320)</f>
        <v>44</v>
      </c>
      <c r="D320" s="37" t="n">
        <f aca="false">IF(TOT!AK322&lt;200,IF(B320&gt;73,73,B320),B320)</f>
        <v>44</v>
      </c>
      <c r="E320" s="37" t="n">
        <f aca="false">IF(TOT!AK322&lt;400,IF(D320&lt;60,60,D320),D320)</f>
        <v>44</v>
      </c>
      <c r="F320" s="37" t="n">
        <f aca="false">IF(TOT!AK322&lt;200,IF(E320&lt;53,53,E320),E320)</f>
        <v>44</v>
      </c>
    </row>
    <row r="321" customFormat="false" ht="13" hidden="false" customHeight="true" outlineLevel="0" collapsed="false">
      <c r="A321" s="17" t="s">
        <v>1725</v>
      </c>
      <c r="B321" s="37" t="n">
        <f aca="false">VLOOKUP((TOT!BM323*60)/TOT!AK323,'CK - HITS'!$A$3:$B$69,2)</f>
        <v>50</v>
      </c>
      <c r="C321" s="37" t="n">
        <f aca="false">IF(TOT!AK323&lt;400,IF(B321&gt;80,80,B321),B321)</f>
        <v>50</v>
      </c>
      <c r="D321" s="37" t="n">
        <f aca="false">IF(TOT!AK323&lt;200,IF(B321&gt;73,73,B321),B321)</f>
        <v>50</v>
      </c>
      <c r="E321" s="37" t="n">
        <f aca="false">IF(TOT!AK323&lt;400,IF(D321&lt;60,60,D321),D321)</f>
        <v>50</v>
      </c>
      <c r="F321" s="37" t="n">
        <f aca="false">IF(TOT!AK323&lt;200,IF(E321&lt;53,53,E321),E321)</f>
        <v>50</v>
      </c>
    </row>
    <row r="322" customFormat="false" ht="13" hidden="false" customHeight="true" outlineLevel="0" collapsed="false">
      <c r="A322" s="17" t="s">
        <v>1729</v>
      </c>
      <c r="B322" s="37" t="n">
        <f aca="false">VLOOKUP((TOT!BM324*60)/TOT!AK324,'CK - HITS'!$A$3:$B$69,2)</f>
        <v>50</v>
      </c>
      <c r="C322" s="37" t="n">
        <f aca="false">IF(TOT!AK324&lt;400,IF(B322&gt;80,80,B322),B322)</f>
        <v>50</v>
      </c>
      <c r="D322" s="37" t="n">
        <f aca="false">IF(TOT!AK324&lt;200,IF(B322&gt;73,73,B322),B322)</f>
        <v>50</v>
      </c>
      <c r="E322" s="37" t="n">
        <f aca="false">IF(TOT!AK324&lt;400,IF(D322&lt;60,60,D322),D322)</f>
        <v>50</v>
      </c>
      <c r="F322" s="37" t="n">
        <f aca="false">IF(TOT!AK324&lt;200,IF(E322&lt;53,53,E322),E322)</f>
        <v>50</v>
      </c>
    </row>
    <row r="323" customFormat="false" ht="13" hidden="false" customHeight="true" outlineLevel="0" collapsed="false">
      <c r="A323" s="17" t="s">
        <v>1733</v>
      </c>
      <c r="B323" s="37" t="n">
        <f aca="false">VLOOKUP((TOT!BM325*60)/TOT!AK325,'CK - HITS'!$A$3:$B$69,2)</f>
        <v>57</v>
      </c>
      <c r="C323" s="37" t="n">
        <f aca="false">IF(TOT!AK325&lt;400,IF(B323&gt;80,80,B323),B323)</f>
        <v>57</v>
      </c>
      <c r="D323" s="37" t="n">
        <f aca="false">IF(TOT!AK325&lt;200,IF(B323&gt;73,73,B323),B323)</f>
        <v>57</v>
      </c>
      <c r="E323" s="37" t="n">
        <f aca="false">IF(TOT!AK325&lt;400,IF(D323&lt;60,60,D323),D323)</f>
        <v>57</v>
      </c>
      <c r="F323" s="37" t="n">
        <f aca="false">IF(TOT!AK325&lt;200,IF(E323&lt;53,53,E323),E323)</f>
        <v>57</v>
      </c>
    </row>
    <row r="324" customFormat="false" ht="13" hidden="false" customHeight="true" outlineLevel="0" collapsed="false">
      <c r="A324" s="17" t="s">
        <v>1737</v>
      </c>
      <c r="B324" s="37" t="n">
        <f aca="false">VLOOKUP((TOT!BM326*60)/TOT!AK326,'CK - HITS'!$A$3:$B$69,2)</f>
        <v>64</v>
      </c>
      <c r="C324" s="37" t="n">
        <f aca="false">IF(TOT!AK326&lt;400,IF(B324&gt;80,80,B324),B324)</f>
        <v>64</v>
      </c>
      <c r="D324" s="37" t="n">
        <f aca="false">IF(TOT!AK326&lt;200,IF(B324&gt;73,73,B324),B324)</f>
        <v>64</v>
      </c>
      <c r="E324" s="37" t="n">
        <f aca="false">IF(TOT!AK326&lt;400,IF(D324&lt;60,60,D324),D324)</f>
        <v>64</v>
      </c>
      <c r="F324" s="37" t="n">
        <f aca="false">IF(TOT!AK326&lt;200,IF(E324&lt;53,53,E324),E324)</f>
        <v>64</v>
      </c>
    </row>
    <row r="325" customFormat="false" ht="13" hidden="false" customHeight="true" outlineLevel="0" collapsed="false">
      <c r="A325" s="17" t="s">
        <v>1742</v>
      </c>
      <c r="B325" s="37" t="n">
        <f aca="false">VLOOKUP((TOT!BM327*60)/TOT!AK327,'CK - HITS'!$A$3:$B$69,2)</f>
        <v>37</v>
      </c>
      <c r="C325" s="37" t="n">
        <f aca="false">IF(TOT!AK327&lt;400,IF(B325&gt;80,80,B325),B325)</f>
        <v>37</v>
      </c>
      <c r="D325" s="37" t="n">
        <f aca="false">IF(TOT!AK327&lt;200,IF(B325&gt;73,73,B325),B325)</f>
        <v>37</v>
      </c>
      <c r="E325" s="37" t="n">
        <f aca="false">IF(TOT!AK327&lt;400,IF(D325&lt;60,60,D325),D325)</f>
        <v>60</v>
      </c>
      <c r="F325" s="37" t="n">
        <f aca="false">IF(TOT!AK327&lt;200,IF(E325&lt;53,53,E325),E325)</f>
        <v>60</v>
      </c>
    </row>
    <row r="326" customFormat="false" ht="13" hidden="false" customHeight="true" outlineLevel="0" collapsed="false">
      <c r="A326" s="17" t="s">
        <v>1747</v>
      </c>
      <c r="B326" s="37" t="n">
        <f aca="false">VLOOKUP((TOT!BM328*60)/TOT!AK328,'CK - HITS'!$A$3:$B$69,2)</f>
        <v>63</v>
      </c>
      <c r="C326" s="37" t="n">
        <f aca="false">IF(TOT!AK328&lt;400,IF(B326&gt;80,80,B326),B326)</f>
        <v>63</v>
      </c>
      <c r="D326" s="37" t="n">
        <f aca="false">IF(TOT!AK328&lt;200,IF(B326&gt;73,73,B326),B326)</f>
        <v>63</v>
      </c>
      <c r="E326" s="37" t="n">
        <f aca="false">IF(TOT!AK328&lt;400,IF(D326&lt;60,60,D326),D326)</f>
        <v>63</v>
      </c>
      <c r="F326" s="37" t="n">
        <f aca="false">IF(TOT!AK328&lt;200,IF(E326&lt;53,53,E326),E326)</f>
        <v>63</v>
      </c>
    </row>
    <row r="327" customFormat="false" ht="13" hidden="false" customHeight="true" outlineLevel="0" collapsed="false">
      <c r="A327" s="17" t="s">
        <v>1750</v>
      </c>
      <c r="B327" s="37" t="n">
        <f aca="false">VLOOKUP((TOT!BM329*60)/TOT!AK329,'CK - HITS'!$A$3:$B$69,2)</f>
        <v>34</v>
      </c>
      <c r="C327" s="37" t="n">
        <f aca="false">IF(TOT!AK329&lt;400,IF(B327&gt;80,80,B327),B327)</f>
        <v>34</v>
      </c>
      <c r="D327" s="37" t="n">
        <f aca="false">IF(TOT!AK329&lt;200,IF(B327&gt;73,73,B327),B327)</f>
        <v>34</v>
      </c>
      <c r="E327" s="37" t="n">
        <f aca="false">IF(TOT!AK329&lt;400,IF(D327&lt;60,60,D327),D327)</f>
        <v>34</v>
      </c>
      <c r="F327" s="37" t="n">
        <f aca="false">IF(TOT!AK329&lt;200,IF(E327&lt;53,53,E327),E327)</f>
        <v>34</v>
      </c>
    </row>
    <row r="328" customFormat="false" ht="13" hidden="false" customHeight="true" outlineLevel="0" collapsed="false">
      <c r="A328" s="17" t="s">
        <v>1753</v>
      </c>
      <c r="B328" s="37" t="n">
        <f aca="false">VLOOKUP((TOT!BM330*60)/TOT!AK330,'CK - HITS'!$A$3:$B$69,2)</f>
        <v>42</v>
      </c>
      <c r="C328" s="37" t="n">
        <f aca="false">IF(TOT!AK330&lt;400,IF(B328&gt;80,80,B328),B328)</f>
        <v>42</v>
      </c>
      <c r="D328" s="37" t="n">
        <f aca="false">IF(TOT!AK330&lt;200,IF(B328&gt;73,73,B328),B328)</f>
        <v>42</v>
      </c>
      <c r="E328" s="37" t="n">
        <f aca="false">IF(TOT!AK330&lt;400,IF(D328&lt;60,60,D328),D328)</f>
        <v>42</v>
      </c>
      <c r="F328" s="37" t="n">
        <f aca="false">IF(TOT!AK330&lt;200,IF(E328&lt;53,53,E328),E328)</f>
        <v>42</v>
      </c>
    </row>
    <row r="329" customFormat="false" ht="13" hidden="false" customHeight="true" outlineLevel="0" collapsed="false">
      <c r="A329" s="17" t="s">
        <v>1756</v>
      </c>
      <c r="B329" s="37" t="n">
        <f aca="false">VLOOKUP((TOT!BM331*60)/TOT!AK331,'CK - HITS'!$A$3:$B$69,2)</f>
        <v>85</v>
      </c>
      <c r="C329" s="37" t="n">
        <f aca="false">IF(TOT!AK331&lt;400,IF(B329&gt;80,80,B329),B329)</f>
        <v>80</v>
      </c>
      <c r="D329" s="37" t="n">
        <f aca="false">IF(TOT!AK331&lt;200,IF(B329&gt;73,73,B329),B329)</f>
        <v>73</v>
      </c>
      <c r="E329" s="37" t="n">
        <f aca="false">IF(TOT!AK331&lt;400,IF(D329&lt;60,60,D329),D329)</f>
        <v>73</v>
      </c>
      <c r="F329" s="37" t="n">
        <f aca="false">IF(TOT!AK331&lt;200,IF(E329&lt;53,53,E329),E329)</f>
        <v>73</v>
      </c>
    </row>
    <row r="330" customFormat="false" ht="13" hidden="false" customHeight="true" outlineLevel="0" collapsed="false">
      <c r="A330" s="17" t="s">
        <v>1760</v>
      </c>
      <c r="B330" s="37" t="n">
        <f aca="false">VLOOKUP((TOT!BM332*60)/TOT!AK332,'CK - HITS'!$A$3:$B$69,2)</f>
        <v>66</v>
      </c>
      <c r="C330" s="37" t="n">
        <f aca="false">IF(TOT!AK332&lt;400,IF(B330&gt;80,80,B330),B330)</f>
        <v>66</v>
      </c>
      <c r="D330" s="37" t="n">
        <f aca="false">IF(TOT!AK332&lt;200,IF(B330&gt;73,73,B330),B330)</f>
        <v>66</v>
      </c>
      <c r="E330" s="37" t="n">
        <f aca="false">IF(TOT!AK332&lt;400,IF(D330&lt;60,60,D330),D330)</f>
        <v>66</v>
      </c>
      <c r="F330" s="37" t="n">
        <f aca="false">IF(TOT!AK332&lt;200,IF(E330&lt;53,53,E330),E330)</f>
        <v>66</v>
      </c>
    </row>
    <row r="331" customFormat="false" ht="13" hidden="false" customHeight="true" outlineLevel="0" collapsed="false">
      <c r="A331" s="17" t="s">
        <v>1767</v>
      </c>
      <c r="B331" s="37" t="n">
        <f aca="false">VLOOKUP((TOT!BM333*60)/TOT!AK333,'CK - HITS'!$A$3:$B$69,2)</f>
        <v>81</v>
      </c>
      <c r="C331" s="37" t="n">
        <f aca="false">IF(TOT!AK333&lt;400,IF(B331&gt;80,80,B331),B331)</f>
        <v>81</v>
      </c>
      <c r="D331" s="37" t="n">
        <f aca="false">IF(TOT!AK333&lt;200,IF(B331&gt;73,73,B331),B331)</f>
        <v>81</v>
      </c>
      <c r="E331" s="37" t="n">
        <f aca="false">IF(TOT!AK333&lt;400,IF(D331&lt;60,60,D331),D331)</f>
        <v>81</v>
      </c>
      <c r="F331" s="37" t="n">
        <f aca="false">IF(TOT!AK333&lt;200,IF(E331&lt;53,53,E331),E331)</f>
        <v>81</v>
      </c>
    </row>
    <row r="332" customFormat="false" ht="13" hidden="false" customHeight="true" outlineLevel="0" collapsed="false">
      <c r="A332" s="17" t="s">
        <v>1771</v>
      </c>
      <c r="B332" s="37" t="n">
        <f aca="false">VLOOKUP((TOT!BM334*60)/TOT!AK334,'CK - HITS'!$A$3:$B$69,2)</f>
        <v>90</v>
      </c>
      <c r="C332" s="37" t="n">
        <f aca="false">IF(TOT!AK334&lt;400,IF(B332&gt;80,80,B332),B332)</f>
        <v>90</v>
      </c>
      <c r="D332" s="37" t="n">
        <f aca="false">IF(TOT!AK334&lt;200,IF(B332&gt;73,73,B332),B332)</f>
        <v>90</v>
      </c>
      <c r="E332" s="37" t="n">
        <f aca="false">IF(TOT!AK334&lt;400,IF(D332&lt;60,60,D332),D332)</f>
        <v>90</v>
      </c>
      <c r="F332" s="37" t="n">
        <f aca="false">IF(TOT!AK334&lt;200,IF(E332&lt;53,53,E332),E332)</f>
        <v>90</v>
      </c>
    </row>
    <row r="333" customFormat="false" ht="13" hidden="false" customHeight="true" outlineLevel="0" collapsed="false">
      <c r="A333" s="17" t="s">
        <v>1775</v>
      </c>
      <c r="B333" s="37" t="n">
        <f aca="false">VLOOKUP((TOT!BM335*60)/TOT!AK335,'CK - HITS'!$A$3:$B$69,2)</f>
        <v>75</v>
      </c>
      <c r="C333" s="37" t="n">
        <f aca="false">IF(TOT!AK335&lt;400,IF(B333&gt;80,80,B333),B333)</f>
        <v>75</v>
      </c>
      <c r="D333" s="37" t="n">
        <f aca="false">IF(TOT!AK335&lt;200,IF(B333&gt;73,73,B333),B333)</f>
        <v>75</v>
      </c>
      <c r="E333" s="37" t="n">
        <f aca="false">IF(TOT!AK335&lt;400,IF(D333&lt;60,60,D333),D333)</f>
        <v>75</v>
      </c>
      <c r="F333" s="37" t="n">
        <f aca="false">IF(TOT!AK335&lt;200,IF(E333&lt;53,53,E333),E333)</f>
        <v>75</v>
      </c>
    </row>
    <row r="334" customFormat="false" ht="13" hidden="false" customHeight="true" outlineLevel="0" collapsed="false">
      <c r="A334" s="17" t="s">
        <v>1779</v>
      </c>
      <c r="B334" s="37" t="n">
        <f aca="false">VLOOKUP((TOT!BM336*60)/TOT!AK336,'CK - HITS'!$A$3:$B$69,2)</f>
        <v>64</v>
      </c>
      <c r="C334" s="37" t="n">
        <f aca="false">IF(TOT!AK336&lt;400,IF(B334&gt;80,80,B334),B334)</f>
        <v>64</v>
      </c>
      <c r="D334" s="37" t="n">
        <f aca="false">IF(TOT!AK336&lt;200,IF(B334&gt;73,73,B334),B334)</f>
        <v>64</v>
      </c>
      <c r="E334" s="37" t="n">
        <f aca="false">IF(TOT!AK336&lt;400,IF(D334&lt;60,60,D334),D334)</f>
        <v>64</v>
      </c>
      <c r="F334" s="37" t="n">
        <f aca="false">IF(TOT!AK336&lt;200,IF(E334&lt;53,53,E334),E334)</f>
        <v>64</v>
      </c>
    </row>
    <row r="335" customFormat="false" ht="13" hidden="false" customHeight="true" outlineLevel="0" collapsed="false">
      <c r="A335" s="17" t="s">
        <v>1782</v>
      </c>
      <c r="B335" s="37" t="n">
        <f aca="false">VLOOKUP((TOT!BM337*60)/TOT!AK337,'CK - HITS'!$A$3:$B$69,2)</f>
        <v>89</v>
      </c>
      <c r="C335" s="37" t="n">
        <f aca="false">IF(TOT!AK337&lt;400,IF(B335&gt;80,80,B335),B335)</f>
        <v>89</v>
      </c>
      <c r="D335" s="37" t="n">
        <f aca="false">IF(TOT!AK337&lt;200,IF(B335&gt;73,73,B335),B335)</f>
        <v>89</v>
      </c>
      <c r="E335" s="37" t="n">
        <f aca="false">IF(TOT!AK337&lt;400,IF(D335&lt;60,60,D335),D335)</f>
        <v>89</v>
      </c>
      <c r="F335" s="37" t="n">
        <f aca="false">IF(TOT!AK337&lt;200,IF(E335&lt;53,53,E335),E335)</f>
        <v>89</v>
      </c>
    </row>
    <row r="336" customFormat="false" ht="13" hidden="false" customHeight="true" outlineLevel="0" collapsed="false">
      <c r="A336" s="17" t="s">
        <v>1787</v>
      </c>
      <c r="B336" s="37" t="n">
        <f aca="false">VLOOKUP((TOT!BM338*60)/TOT!AK338,'CK - HITS'!$A$3:$B$69,2)</f>
        <v>48</v>
      </c>
      <c r="C336" s="37" t="n">
        <f aca="false">IF(TOT!AK338&lt;400,IF(B336&gt;80,80,B336),B336)</f>
        <v>48</v>
      </c>
      <c r="D336" s="37" t="n">
        <f aca="false">IF(TOT!AK338&lt;200,IF(B336&gt;73,73,B336),B336)</f>
        <v>48</v>
      </c>
      <c r="E336" s="37" t="n">
        <f aca="false">IF(TOT!AK338&lt;400,IF(D336&lt;60,60,D336),D336)</f>
        <v>48</v>
      </c>
      <c r="F336" s="37" t="n">
        <f aca="false">IF(TOT!AK338&lt;200,IF(E336&lt;53,53,E336),E336)</f>
        <v>48</v>
      </c>
    </row>
    <row r="337" customFormat="false" ht="13" hidden="false" customHeight="true" outlineLevel="0" collapsed="false">
      <c r="A337" s="17" t="s">
        <v>1791</v>
      </c>
      <c r="B337" s="37" t="n">
        <f aca="false">VLOOKUP((TOT!BM339*60)/TOT!AK339,'CK - HITS'!$A$3:$B$69,2)</f>
        <v>69</v>
      </c>
      <c r="C337" s="37" t="n">
        <f aca="false">IF(TOT!AK339&lt;400,IF(B337&gt;80,80,B337),B337)</f>
        <v>69</v>
      </c>
      <c r="D337" s="37" t="n">
        <f aca="false">IF(TOT!AK339&lt;200,IF(B337&gt;73,73,B337),B337)</f>
        <v>69</v>
      </c>
      <c r="E337" s="37" t="n">
        <f aca="false">IF(TOT!AK339&lt;400,IF(D337&lt;60,60,D337),D337)</f>
        <v>69</v>
      </c>
      <c r="F337" s="37" t="n">
        <f aca="false">IF(TOT!AK339&lt;200,IF(E337&lt;53,53,E337),E337)</f>
        <v>69</v>
      </c>
    </row>
    <row r="338" customFormat="false" ht="13" hidden="false" customHeight="true" outlineLevel="0" collapsed="false">
      <c r="A338" s="17" t="s">
        <v>1794</v>
      </c>
      <c r="B338" s="37" t="n">
        <f aca="false">VLOOKUP((TOT!BM340*60)/TOT!AK340,'CK - HITS'!$A$3:$B$69,2)</f>
        <v>39</v>
      </c>
      <c r="C338" s="37" t="n">
        <f aca="false">IF(TOT!AK340&lt;400,IF(B338&gt;80,80,B338),B338)</f>
        <v>39</v>
      </c>
      <c r="D338" s="37" t="n">
        <f aca="false">IF(TOT!AK340&lt;200,IF(B338&gt;73,73,B338),B338)</f>
        <v>39</v>
      </c>
      <c r="E338" s="37" t="n">
        <f aca="false">IF(TOT!AK340&lt;400,IF(D338&lt;60,60,D338),D338)</f>
        <v>39</v>
      </c>
      <c r="F338" s="37" t="n">
        <f aca="false">IF(TOT!AK340&lt;200,IF(E338&lt;53,53,E338),E338)</f>
        <v>39</v>
      </c>
    </row>
    <row r="339" customFormat="false" ht="13" hidden="false" customHeight="true" outlineLevel="0" collapsed="false">
      <c r="A339" s="17" t="s">
        <v>1799</v>
      </c>
      <c r="B339" s="37" t="n">
        <f aca="false">VLOOKUP((TOT!BM341*60)/TOT!AK341,'CK - HITS'!$A$3:$B$69,2)</f>
        <v>47</v>
      </c>
      <c r="C339" s="37" t="n">
        <f aca="false">IF(TOT!AK341&lt;400,IF(B339&gt;80,80,B339),B339)</f>
        <v>47</v>
      </c>
      <c r="D339" s="37" t="n">
        <f aca="false">IF(TOT!AK341&lt;200,IF(B339&gt;73,73,B339),B339)</f>
        <v>47</v>
      </c>
      <c r="E339" s="37" t="n">
        <f aca="false">IF(TOT!AK341&lt;400,IF(D339&lt;60,60,D339),D339)</f>
        <v>47</v>
      </c>
      <c r="F339" s="37" t="n">
        <f aca="false">IF(TOT!AK341&lt;200,IF(E339&lt;53,53,E339),E339)</f>
        <v>47</v>
      </c>
    </row>
    <row r="340" customFormat="false" ht="13" hidden="false" customHeight="true" outlineLevel="0" collapsed="false">
      <c r="A340" s="17" t="s">
        <v>1805</v>
      </c>
      <c r="B340" s="37" t="n">
        <f aca="false">VLOOKUP((TOT!BM342*60)/TOT!AK342,'CK - HITS'!$A$3:$B$69,2)</f>
        <v>60</v>
      </c>
      <c r="C340" s="37" t="n">
        <f aca="false">IF(TOT!AK342&lt;400,IF(B340&gt;80,80,B340),B340)</f>
        <v>60</v>
      </c>
      <c r="D340" s="37" t="n">
        <f aca="false">IF(TOT!AK342&lt;200,IF(B340&gt;73,73,B340),B340)</f>
        <v>60</v>
      </c>
      <c r="E340" s="37" t="n">
        <f aca="false">IF(TOT!AK342&lt;400,IF(D340&lt;60,60,D340),D340)</f>
        <v>60</v>
      </c>
      <c r="F340" s="37" t="n">
        <f aca="false">IF(TOT!AK342&lt;200,IF(E340&lt;53,53,E340),E340)</f>
        <v>60</v>
      </c>
    </row>
    <row r="341" customFormat="false" ht="13" hidden="false" customHeight="true" outlineLevel="0" collapsed="false">
      <c r="A341" s="17" t="s">
        <v>1807</v>
      </c>
      <c r="B341" s="37" t="n">
        <f aca="false">VLOOKUP((TOT!BM343*60)/TOT!AK343,'CK - HITS'!$A$3:$B$69,2)</f>
        <v>89</v>
      </c>
      <c r="C341" s="37" t="n">
        <f aca="false">IF(TOT!AK343&lt;400,IF(B341&gt;80,80,B341),B341)</f>
        <v>80</v>
      </c>
      <c r="D341" s="37" t="n">
        <f aca="false">IF(TOT!AK343&lt;200,IF(B341&gt;73,73,B341),B341)</f>
        <v>73</v>
      </c>
      <c r="E341" s="37" t="n">
        <f aca="false">IF(TOT!AK343&lt;400,IF(D341&lt;60,60,D341),D341)</f>
        <v>73</v>
      </c>
      <c r="F341" s="37" t="n">
        <f aca="false">IF(TOT!AK343&lt;200,IF(E341&lt;53,53,E341),E341)</f>
        <v>73</v>
      </c>
    </row>
    <row r="342" customFormat="false" ht="13" hidden="false" customHeight="true" outlineLevel="0" collapsed="false">
      <c r="A342" s="17" t="s">
        <v>1811</v>
      </c>
      <c r="B342" s="37" t="n">
        <f aca="false">VLOOKUP((TOT!BM344*60)/TOT!AK344,'CK - HITS'!$A$3:$B$69,2)</f>
        <v>54</v>
      </c>
      <c r="C342" s="37" t="n">
        <f aca="false">IF(TOT!AK344&lt;400,IF(B342&gt;80,80,B342),B342)</f>
        <v>54</v>
      </c>
      <c r="D342" s="37" t="n">
        <f aca="false">IF(TOT!AK344&lt;200,IF(B342&gt;73,73,B342),B342)</f>
        <v>54</v>
      </c>
      <c r="E342" s="37" t="n">
        <f aca="false">IF(TOT!AK344&lt;400,IF(D342&lt;60,60,D342),D342)</f>
        <v>60</v>
      </c>
      <c r="F342" s="37" t="n">
        <f aca="false">IF(TOT!AK344&lt;200,IF(E342&lt;53,53,E342),E342)</f>
        <v>60</v>
      </c>
    </row>
    <row r="343" customFormat="false" ht="13" hidden="false" customHeight="true" outlineLevel="0" collapsed="false">
      <c r="A343" s="17" t="s">
        <v>1815</v>
      </c>
      <c r="B343" s="37" t="n">
        <f aca="false">VLOOKUP((TOT!BM345*60)/TOT!AK345,'CK - HITS'!$A$3:$B$69,2)</f>
        <v>92</v>
      </c>
      <c r="C343" s="37" t="n">
        <f aca="false">IF(TOT!AK345&lt;400,IF(B343&gt;80,80,B343),B343)</f>
        <v>92</v>
      </c>
      <c r="D343" s="37" t="n">
        <f aca="false">IF(TOT!AK345&lt;200,IF(B343&gt;73,73,B343),B343)</f>
        <v>92</v>
      </c>
      <c r="E343" s="37" t="n">
        <f aca="false">IF(TOT!AK345&lt;400,IF(D343&lt;60,60,D343),D343)</f>
        <v>92</v>
      </c>
      <c r="F343" s="37" t="n">
        <f aca="false">IF(TOT!AK345&lt;200,IF(E343&lt;53,53,E343),E343)</f>
        <v>92</v>
      </c>
    </row>
    <row r="344" customFormat="false" ht="13" hidden="false" customHeight="true" outlineLevel="0" collapsed="false">
      <c r="A344" s="17" t="s">
        <v>1819</v>
      </c>
      <c r="B344" s="37" t="n">
        <f aca="false">VLOOKUP((TOT!BM346*60)/TOT!AK346,'CK - HITS'!$A$3:$B$69,2)</f>
        <v>56</v>
      </c>
      <c r="C344" s="37" t="n">
        <f aca="false">IF(TOT!AK346&lt;400,IF(B344&gt;80,80,B344),B344)</f>
        <v>56</v>
      </c>
      <c r="D344" s="37" t="n">
        <f aca="false">IF(TOT!AK346&lt;200,IF(B344&gt;73,73,B344),B344)</f>
        <v>56</v>
      </c>
      <c r="E344" s="37" t="n">
        <f aca="false">IF(TOT!AK346&lt;400,IF(D344&lt;60,60,D344),D344)</f>
        <v>56</v>
      </c>
      <c r="F344" s="37" t="n">
        <f aca="false">IF(TOT!AK346&lt;200,IF(E344&lt;53,53,E344),E344)</f>
        <v>56</v>
      </c>
    </row>
    <row r="345" customFormat="false" ht="13" hidden="false" customHeight="true" outlineLevel="0" collapsed="false">
      <c r="A345" s="17" t="s">
        <v>1822</v>
      </c>
      <c r="B345" s="37" t="n">
        <f aca="false">VLOOKUP((TOT!BM347*60)/TOT!AK347,'CK - HITS'!$A$3:$B$69,2)</f>
        <v>62</v>
      </c>
      <c r="C345" s="37" t="n">
        <f aca="false">IF(TOT!AK347&lt;400,IF(B345&gt;80,80,B345),B345)</f>
        <v>62</v>
      </c>
      <c r="D345" s="37" t="n">
        <f aca="false">IF(TOT!AK347&lt;200,IF(B345&gt;73,73,B345),B345)</f>
        <v>62</v>
      </c>
      <c r="E345" s="37" t="n">
        <f aca="false">IF(TOT!AK347&lt;400,IF(D345&lt;60,60,D345),D345)</f>
        <v>62</v>
      </c>
      <c r="F345" s="37" t="n">
        <f aca="false">IF(TOT!AK347&lt;200,IF(E345&lt;53,53,E345),E345)</f>
        <v>62</v>
      </c>
    </row>
    <row r="346" customFormat="false" ht="13" hidden="false" customHeight="true" outlineLevel="0" collapsed="false">
      <c r="A346" s="17" t="s">
        <v>1826</v>
      </c>
      <c r="B346" s="37" t="n">
        <f aca="false">VLOOKUP((TOT!BM348*60)/TOT!AK348,'CK - HITS'!$A$3:$B$69,2)</f>
        <v>49</v>
      </c>
      <c r="C346" s="37" t="n">
        <f aca="false">IF(TOT!AK348&lt;400,IF(B346&gt;80,80,B346),B346)</f>
        <v>49</v>
      </c>
      <c r="D346" s="37" t="n">
        <f aca="false">IF(TOT!AK348&lt;200,IF(B346&gt;73,73,B346),B346)</f>
        <v>49</v>
      </c>
      <c r="E346" s="37" t="n">
        <f aca="false">IF(TOT!AK348&lt;400,IF(D346&lt;60,60,D346),D346)</f>
        <v>49</v>
      </c>
      <c r="F346" s="37" t="n">
        <f aca="false">IF(TOT!AK348&lt;200,IF(E346&lt;53,53,E346),E346)</f>
        <v>49</v>
      </c>
    </row>
    <row r="347" customFormat="false" ht="13" hidden="false" customHeight="true" outlineLevel="0" collapsed="false">
      <c r="A347" s="17" t="s">
        <v>1830</v>
      </c>
      <c r="B347" s="37" t="n">
        <f aca="false">VLOOKUP((TOT!BM349*60)/TOT!AK349,'CK - HITS'!$A$3:$B$69,2)</f>
        <v>61</v>
      </c>
      <c r="C347" s="37" t="n">
        <f aca="false">IF(TOT!AK349&lt;400,IF(B347&gt;80,80,B347),B347)</f>
        <v>61</v>
      </c>
      <c r="D347" s="37" t="n">
        <f aca="false">IF(TOT!AK349&lt;200,IF(B347&gt;73,73,B347),B347)</f>
        <v>61</v>
      </c>
      <c r="E347" s="37" t="n">
        <f aca="false">IF(TOT!AK349&lt;400,IF(D347&lt;60,60,D347),D347)</f>
        <v>61</v>
      </c>
      <c r="F347" s="37" t="n">
        <f aca="false">IF(TOT!AK349&lt;200,IF(E347&lt;53,53,E347),E347)</f>
        <v>61</v>
      </c>
    </row>
    <row r="348" customFormat="false" ht="13" hidden="false" customHeight="true" outlineLevel="0" collapsed="false">
      <c r="A348" s="17" t="s">
        <v>1835</v>
      </c>
      <c r="B348" s="37" t="n">
        <f aca="false">VLOOKUP((TOT!BM350*60)/TOT!AK350,'CK - HITS'!$A$3:$B$69,2)</f>
        <v>79</v>
      </c>
      <c r="C348" s="37" t="n">
        <f aca="false">IF(TOT!AK350&lt;400,IF(B348&gt;80,80,B348),B348)</f>
        <v>79</v>
      </c>
      <c r="D348" s="37" t="n">
        <f aca="false">IF(TOT!AK350&lt;200,IF(B348&gt;73,73,B348),B348)</f>
        <v>79</v>
      </c>
      <c r="E348" s="37" t="n">
        <f aca="false">IF(TOT!AK350&lt;400,IF(D348&lt;60,60,D348),D348)</f>
        <v>79</v>
      </c>
      <c r="F348" s="37" t="n">
        <f aca="false">IF(TOT!AK350&lt;200,IF(E348&lt;53,53,E348),E348)</f>
        <v>79</v>
      </c>
    </row>
    <row r="349" customFormat="false" ht="13" hidden="false" customHeight="true" outlineLevel="0" collapsed="false">
      <c r="A349" s="17" t="s">
        <v>1839</v>
      </c>
      <c r="B349" s="37" t="n">
        <f aca="false">VLOOKUP((TOT!BM351*60)/TOT!AK351,'CK - HITS'!$A$3:$B$69,2)</f>
        <v>40</v>
      </c>
      <c r="C349" s="37" t="n">
        <f aca="false">IF(TOT!AK351&lt;400,IF(B349&gt;80,80,B349),B349)</f>
        <v>40</v>
      </c>
      <c r="D349" s="37" t="n">
        <f aca="false">IF(TOT!AK351&lt;200,IF(B349&gt;73,73,B349),B349)</f>
        <v>40</v>
      </c>
      <c r="E349" s="37" t="n">
        <f aca="false">IF(TOT!AK351&lt;400,IF(D349&lt;60,60,D349),D349)</f>
        <v>40</v>
      </c>
      <c r="F349" s="37" t="n">
        <f aca="false">IF(TOT!AK351&lt;200,IF(E349&lt;53,53,E349),E349)</f>
        <v>40</v>
      </c>
    </row>
    <row r="350" customFormat="false" ht="13" hidden="false" customHeight="true" outlineLevel="0" collapsed="false">
      <c r="A350" s="17" t="s">
        <v>1844</v>
      </c>
      <c r="B350" s="37" t="n">
        <f aca="false">VLOOKUP((TOT!BM352*60)/TOT!AK352,'CK - HITS'!$A$3:$B$69,2)</f>
        <v>74</v>
      </c>
      <c r="C350" s="37" t="n">
        <f aca="false">IF(TOT!AK352&lt;400,IF(B350&gt;80,80,B350),B350)</f>
        <v>74</v>
      </c>
      <c r="D350" s="37" t="n">
        <f aca="false">IF(TOT!AK352&lt;200,IF(B350&gt;73,73,B350),B350)</f>
        <v>74</v>
      </c>
      <c r="E350" s="37" t="n">
        <f aca="false">IF(TOT!AK352&lt;400,IF(D350&lt;60,60,D350),D350)</f>
        <v>74</v>
      </c>
      <c r="F350" s="37" t="n">
        <f aca="false">IF(TOT!AK352&lt;200,IF(E350&lt;53,53,E350),E350)</f>
        <v>74</v>
      </c>
    </row>
    <row r="351" customFormat="false" ht="13" hidden="false" customHeight="true" outlineLevel="0" collapsed="false">
      <c r="A351" s="17" t="s">
        <v>1848</v>
      </c>
      <c r="B351" s="37" t="n">
        <f aca="false">VLOOKUP((TOT!BM353*60)/TOT!AK353,'CK - HITS'!$A$3:$B$69,2)</f>
        <v>75</v>
      </c>
      <c r="C351" s="37" t="n">
        <f aca="false">IF(TOT!AK353&lt;400,IF(B351&gt;80,80,B351),B351)</f>
        <v>75</v>
      </c>
      <c r="D351" s="37" t="n">
        <f aca="false">IF(TOT!AK353&lt;200,IF(B351&gt;73,73,B351),B351)</f>
        <v>75</v>
      </c>
      <c r="E351" s="37" t="n">
        <f aca="false">IF(TOT!AK353&lt;400,IF(D351&lt;60,60,D351),D351)</f>
        <v>75</v>
      </c>
      <c r="F351" s="37" t="n">
        <f aca="false">IF(TOT!AK353&lt;200,IF(E351&lt;53,53,E351),E351)</f>
        <v>75</v>
      </c>
    </row>
    <row r="352" customFormat="false" ht="13" hidden="false" customHeight="true" outlineLevel="0" collapsed="false">
      <c r="A352" s="17" t="s">
        <v>1852</v>
      </c>
      <c r="B352" s="37" t="n">
        <f aca="false">VLOOKUP((TOT!BM354*60)/TOT!AK354,'CK - HITS'!$A$3:$B$69,2)</f>
        <v>74</v>
      </c>
      <c r="C352" s="37" t="n">
        <f aca="false">IF(TOT!AK354&lt;400,IF(B352&gt;80,80,B352),B352)</f>
        <v>74</v>
      </c>
      <c r="D352" s="37" t="n">
        <f aca="false">IF(TOT!AK354&lt;200,IF(B352&gt;73,73,B352),B352)</f>
        <v>74</v>
      </c>
      <c r="E352" s="37" t="n">
        <f aca="false">IF(TOT!AK354&lt;400,IF(D352&lt;60,60,D352),D352)</f>
        <v>74</v>
      </c>
      <c r="F352" s="37" t="n">
        <f aca="false">IF(TOT!AK354&lt;200,IF(E352&lt;53,53,E352),E352)</f>
        <v>74</v>
      </c>
    </row>
    <row r="353" customFormat="false" ht="13" hidden="false" customHeight="true" outlineLevel="0" collapsed="false">
      <c r="A353" s="17" t="s">
        <v>1855</v>
      </c>
      <c r="B353" s="37" t="n">
        <f aca="false">VLOOKUP((TOT!BM355*60)/TOT!AK355,'CK - HITS'!$A$3:$B$69,2)</f>
        <v>89</v>
      </c>
      <c r="C353" s="37" t="n">
        <f aca="false">IF(TOT!AK355&lt;400,IF(B353&gt;80,80,B353),B353)</f>
        <v>89</v>
      </c>
      <c r="D353" s="37" t="n">
        <f aca="false">IF(TOT!AK355&lt;200,IF(B353&gt;73,73,B353),B353)</f>
        <v>89</v>
      </c>
      <c r="E353" s="37" t="n">
        <f aca="false">IF(TOT!AK355&lt;400,IF(D353&lt;60,60,D353),D353)</f>
        <v>89</v>
      </c>
      <c r="F353" s="37" t="n">
        <f aca="false">IF(TOT!AK355&lt;200,IF(E353&lt;53,53,E353),E353)</f>
        <v>89</v>
      </c>
    </row>
    <row r="354" customFormat="false" ht="13" hidden="false" customHeight="true" outlineLevel="0" collapsed="false">
      <c r="A354" s="17" t="s">
        <v>1860</v>
      </c>
      <c r="B354" s="37" t="n">
        <f aca="false">VLOOKUP((TOT!BM356*60)/TOT!AK356,'CK - HITS'!$A$3:$B$69,2)</f>
        <v>63</v>
      </c>
      <c r="C354" s="37" t="n">
        <f aca="false">IF(TOT!AK356&lt;400,IF(B354&gt;80,80,B354),B354)</f>
        <v>63</v>
      </c>
      <c r="D354" s="37" t="n">
        <f aca="false">IF(TOT!AK356&lt;200,IF(B354&gt;73,73,B354),B354)</f>
        <v>63</v>
      </c>
      <c r="E354" s="37" t="n">
        <f aca="false">IF(TOT!AK356&lt;400,IF(D354&lt;60,60,D354),D354)</f>
        <v>63</v>
      </c>
      <c r="F354" s="37" t="n">
        <f aca="false">IF(TOT!AK356&lt;200,IF(E354&lt;53,53,E354),E354)</f>
        <v>63</v>
      </c>
    </row>
    <row r="355" customFormat="false" ht="13" hidden="false" customHeight="true" outlineLevel="0" collapsed="false">
      <c r="A355" s="17" t="s">
        <v>1864</v>
      </c>
      <c r="B355" s="37" t="n">
        <f aca="false">VLOOKUP((TOT!BM357*60)/TOT!AK357,'CK - HITS'!$A$3:$B$69,2)</f>
        <v>46</v>
      </c>
      <c r="C355" s="37" t="n">
        <f aca="false">IF(TOT!AK357&lt;400,IF(B355&gt;80,80,B355),B355)</f>
        <v>46</v>
      </c>
      <c r="D355" s="37" t="n">
        <f aca="false">IF(TOT!AK357&lt;200,IF(B355&gt;73,73,B355),B355)</f>
        <v>46</v>
      </c>
      <c r="E355" s="37" t="n">
        <f aca="false">IF(TOT!AK357&lt;400,IF(D355&lt;60,60,D355),D355)</f>
        <v>46</v>
      </c>
      <c r="F355" s="37" t="n">
        <f aca="false">IF(TOT!AK357&lt;200,IF(E355&lt;53,53,E355),E355)</f>
        <v>46</v>
      </c>
    </row>
    <row r="356" customFormat="false" ht="13" hidden="false" customHeight="true" outlineLevel="0" collapsed="false">
      <c r="A356" s="17" t="s">
        <v>1868</v>
      </c>
      <c r="B356" s="37" t="n">
        <f aca="false">VLOOKUP((TOT!BM358*60)/TOT!AK358,'CK - HITS'!$A$3:$B$69,2)</f>
        <v>62</v>
      </c>
      <c r="C356" s="37" t="n">
        <f aca="false">IF(TOT!AK358&lt;400,IF(B356&gt;80,80,B356),B356)</f>
        <v>62</v>
      </c>
      <c r="D356" s="37" t="n">
        <f aca="false">IF(TOT!AK358&lt;200,IF(B356&gt;73,73,B356),B356)</f>
        <v>62</v>
      </c>
      <c r="E356" s="37" t="n">
        <f aca="false">IF(TOT!AK358&lt;400,IF(D356&lt;60,60,D356),D356)</f>
        <v>62</v>
      </c>
      <c r="F356" s="37" t="n">
        <f aca="false">IF(TOT!AK358&lt;200,IF(E356&lt;53,53,E356),E356)</f>
        <v>62</v>
      </c>
    </row>
    <row r="357" customFormat="false" ht="13" hidden="false" customHeight="true" outlineLevel="0" collapsed="false">
      <c r="A357" s="17" t="s">
        <v>1874</v>
      </c>
      <c r="B357" s="37" t="n">
        <f aca="false">VLOOKUP((TOT!BM359*60)/TOT!AK359,'CK - HITS'!$A$3:$B$69,2)</f>
        <v>34</v>
      </c>
      <c r="C357" s="37" t="n">
        <f aca="false">IF(TOT!AK359&lt;400,IF(B357&gt;80,80,B357),B357)</f>
        <v>34</v>
      </c>
      <c r="D357" s="37" t="n">
        <f aca="false">IF(TOT!AK359&lt;200,IF(B357&gt;73,73,B357),B357)</f>
        <v>34</v>
      </c>
      <c r="E357" s="37" t="n">
        <f aca="false">IF(TOT!AK359&lt;400,IF(D357&lt;60,60,D357),D357)</f>
        <v>34</v>
      </c>
      <c r="F357" s="37" t="n">
        <f aca="false">IF(TOT!AK359&lt;200,IF(E357&lt;53,53,E357),E357)</f>
        <v>34</v>
      </c>
    </row>
    <row r="358" customFormat="false" ht="13" hidden="false" customHeight="true" outlineLevel="0" collapsed="false">
      <c r="A358" s="17" t="s">
        <v>1877</v>
      </c>
      <c r="B358" s="37" t="n">
        <f aca="false">VLOOKUP((TOT!BM360*60)/TOT!AK360,'CK - HITS'!$A$3:$B$69,2)</f>
        <v>44</v>
      </c>
      <c r="C358" s="37" t="n">
        <f aca="false">IF(TOT!AK360&lt;400,IF(B358&gt;80,80,B358),B358)</f>
        <v>44</v>
      </c>
      <c r="D358" s="37" t="n">
        <f aca="false">IF(TOT!AK360&lt;200,IF(B358&gt;73,73,B358),B358)</f>
        <v>44</v>
      </c>
      <c r="E358" s="37" t="n">
        <f aca="false">IF(TOT!AK360&lt;400,IF(D358&lt;60,60,D358),D358)</f>
        <v>44</v>
      </c>
      <c r="F358" s="37" t="n">
        <f aca="false">IF(TOT!AK360&lt;200,IF(E358&lt;53,53,E358),E358)</f>
        <v>44</v>
      </c>
    </row>
    <row r="359" customFormat="false" ht="13" hidden="false" customHeight="true" outlineLevel="0" collapsed="false">
      <c r="A359" s="17" t="s">
        <v>1881</v>
      </c>
      <c r="B359" s="37" t="n">
        <f aca="false">VLOOKUP((TOT!BM361*60)/TOT!AK361,'CK - HITS'!$A$3:$B$69,2)</f>
        <v>45</v>
      </c>
      <c r="C359" s="37" t="n">
        <f aca="false">IF(TOT!AK361&lt;400,IF(B359&gt;80,80,B359),B359)</f>
        <v>45</v>
      </c>
      <c r="D359" s="37" t="n">
        <f aca="false">IF(TOT!AK361&lt;200,IF(B359&gt;73,73,B359),B359)</f>
        <v>45</v>
      </c>
      <c r="E359" s="37" t="n">
        <f aca="false">IF(TOT!AK361&lt;400,IF(D359&lt;60,60,D359),D359)</f>
        <v>45</v>
      </c>
      <c r="F359" s="37" t="n">
        <f aca="false">IF(TOT!AK361&lt;200,IF(E359&lt;53,53,E359),E359)</f>
        <v>45</v>
      </c>
    </row>
    <row r="360" customFormat="false" ht="13" hidden="false" customHeight="true" outlineLevel="0" collapsed="false">
      <c r="A360" s="17" t="s">
        <v>1887</v>
      </c>
      <c r="B360" s="37" t="n">
        <f aca="false">VLOOKUP((TOT!BM362*60)/TOT!AK362,'CK - HITS'!$A$3:$B$69,2)</f>
        <v>44</v>
      </c>
      <c r="C360" s="37" t="n">
        <f aca="false">IF(TOT!AK362&lt;400,IF(B360&gt;80,80,B360),B360)</f>
        <v>44</v>
      </c>
      <c r="D360" s="37" t="n">
        <f aca="false">IF(TOT!AK362&lt;200,IF(B360&gt;73,73,B360),B360)</f>
        <v>44</v>
      </c>
      <c r="E360" s="37" t="n">
        <f aca="false">IF(TOT!AK362&lt;400,IF(D360&lt;60,60,D360),D360)</f>
        <v>44</v>
      </c>
      <c r="F360" s="37" t="n">
        <f aca="false">IF(TOT!AK362&lt;200,IF(E360&lt;53,53,E360),E360)</f>
        <v>44</v>
      </c>
    </row>
    <row r="361" customFormat="false" ht="13" hidden="false" customHeight="true" outlineLevel="0" collapsed="false">
      <c r="A361" s="17" t="s">
        <v>1891</v>
      </c>
      <c r="B361" s="37" t="n">
        <f aca="false">VLOOKUP((TOT!BM363*60)/TOT!AK363,'CK - HITS'!$A$3:$B$69,2)</f>
        <v>68</v>
      </c>
      <c r="C361" s="37" t="n">
        <f aca="false">IF(TOT!AK363&lt;400,IF(B361&gt;80,80,B361),B361)</f>
        <v>68</v>
      </c>
      <c r="D361" s="37" t="n">
        <f aca="false">IF(TOT!AK363&lt;200,IF(B361&gt;73,73,B361),B361)</f>
        <v>68</v>
      </c>
      <c r="E361" s="37" t="n">
        <f aca="false">IF(TOT!AK363&lt;400,IF(D361&lt;60,60,D361),D361)</f>
        <v>68</v>
      </c>
      <c r="F361" s="37" t="n">
        <f aca="false">IF(TOT!AK363&lt;200,IF(E361&lt;53,53,E361),E361)</f>
        <v>68</v>
      </c>
    </row>
    <row r="362" customFormat="false" ht="13" hidden="false" customHeight="true" outlineLevel="0" collapsed="false">
      <c r="A362" s="17" t="s">
        <v>1895</v>
      </c>
      <c r="B362" s="37" t="n">
        <f aca="false">VLOOKUP((TOT!BM364*60)/TOT!AK364,'CK - HITS'!$A$3:$B$69,2)</f>
        <v>78</v>
      </c>
      <c r="C362" s="37" t="n">
        <f aca="false">IF(TOT!AK364&lt;400,IF(B362&gt;80,80,B362),B362)</f>
        <v>78</v>
      </c>
      <c r="D362" s="37" t="n">
        <f aca="false">IF(TOT!AK364&lt;200,IF(B362&gt;73,73,B362),B362)</f>
        <v>78</v>
      </c>
      <c r="E362" s="37" t="n">
        <f aca="false">IF(TOT!AK364&lt;400,IF(D362&lt;60,60,D362),D362)</f>
        <v>78</v>
      </c>
      <c r="F362" s="37" t="n">
        <f aca="false">IF(TOT!AK364&lt;200,IF(E362&lt;53,53,E362),E362)</f>
        <v>78</v>
      </c>
    </row>
    <row r="363" customFormat="false" ht="13" hidden="false" customHeight="true" outlineLevel="0" collapsed="false">
      <c r="A363" s="17" t="s">
        <v>1897</v>
      </c>
      <c r="B363" s="37" t="n">
        <f aca="false">VLOOKUP((TOT!BM365*60)/TOT!AK365,'CK - HITS'!$A$3:$B$69,2)</f>
        <v>86</v>
      </c>
      <c r="C363" s="37" t="n">
        <f aca="false">IF(TOT!AK365&lt;400,IF(B363&gt;80,80,B363),B363)</f>
        <v>86</v>
      </c>
      <c r="D363" s="37" t="n">
        <f aca="false">IF(TOT!AK365&lt;200,IF(B363&gt;73,73,B363),B363)</f>
        <v>86</v>
      </c>
      <c r="E363" s="37" t="n">
        <f aca="false">IF(TOT!AK365&lt;400,IF(D363&lt;60,60,D363),D363)</f>
        <v>86</v>
      </c>
      <c r="F363" s="37" t="n">
        <f aca="false">IF(TOT!AK365&lt;200,IF(E363&lt;53,53,E363),E363)</f>
        <v>86</v>
      </c>
    </row>
    <row r="364" customFormat="false" ht="13" hidden="false" customHeight="true" outlineLevel="0" collapsed="false">
      <c r="A364" s="17" t="s">
        <v>1902</v>
      </c>
      <c r="B364" s="37" t="n">
        <f aca="false">VLOOKUP((TOT!BM366*60)/TOT!AK366,'CK - HITS'!$A$3:$B$69,2)</f>
        <v>38</v>
      </c>
      <c r="C364" s="37" t="n">
        <f aca="false">IF(TOT!AK366&lt;400,IF(B364&gt;80,80,B364),B364)</f>
        <v>38</v>
      </c>
      <c r="D364" s="37" t="n">
        <f aca="false">IF(TOT!AK366&lt;200,IF(B364&gt;73,73,B364),B364)</f>
        <v>38</v>
      </c>
      <c r="E364" s="37" t="n">
        <f aca="false">IF(TOT!AK366&lt;400,IF(D364&lt;60,60,D364),D364)</f>
        <v>38</v>
      </c>
      <c r="F364" s="37" t="n">
        <f aca="false">IF(TOT!AK366&lt;200,IF(E364&lt;53,53,E364),E364)</f>
        <v>38</v>
      </c>
    </row>
    <row r="365" customFormat="false" ht="13" hidden="false" customHeight="true" outlineLevel="0" collapsed="false">
      <c r="A365" s="17" t="s">
        <v>1907</v>
      </c>
      <c r="B365" s="37" t="n">
        <f aca="false">VLOOKUP((TOT!BM367*60)/TOT!AK367,'CK - HITS'!$A$3:$B$69,2)</f>
        <v>38</v>
      </c>
      <c r="C365" s="37" t="n">
        <f aca="false">IF(TOT!AK367&lt;400,IF(B365&gt;80,80,B365),B365)</f>
        <v>38</v>
      </c>
      <c r="D365" s="37" t="n">
        <f aca="false">IF(TOT!AK367&lt;200,IF(B365&gt;73,73,B365),B365)</f>
        <v>38</v>
      </c>
      <c r="E365" s="37" t="n">
        <f aca="false">IF(TOT!AK367&lt;400,IF(D365&lt;60,60,D365),D365)</f>
        <v>60</v>
      </c>
      <c r="F365" s="37" t="n">
        <f aca="false">IF(TOT!AK367&lt;200,IF(E365&lt;53,53,E365),E365)</f>
        <v>60</v>
      </c>
    </row>
    <row r="366" customFormat="false" ht="13" hidden="false" customHeight="true" outlineLevel="0" collapsed="false">
      <c r="A366" s="17" t="s">
        <v>1912</v>
      </c>
      <c r="B366" s="37" t="n">
        <f aca="false">VLOOKUP((TOT!BM368*60)/TOT!AK368,'CK - HITS'!$A$3:$B$69,2)</f>
        <v>61</v>
      </c>
      <c r="C366" s="37" t="n">
        <f aca="false">IF(TOT!AK368&lt;400,IF(B366&gt;80,80,B366),B366)</f>
        <v>61</v>
      </c>
      <c r="D366" s="37" t="n">
        <f aca="false">IF(TOT!AK368&lt;200,IF(B366&gt;73,73,B366),B366)</f>
        <v>61</v>
      </c>
      <c r="E366" s="37" t="n">
        <f aca="false">IF(TOT!AK368&lt;400,IF(D366&lt;60,60,D366),D366)</f>
        <v>61</v>
      </c>
      <c r="F366" s="37" t="n">
        <f aca="false">IF(TOT!AK368&lt;200,IF(E366&lt;53,53,E366),E366)</f>
        <v>61</v>
      </c>
    </row>
    <row r="367" customFormat="false" ht="13" hidden="false" customHeight="true" outlineLevel="0" collapsed="false">
      <c r="A367" s="17" t="s">
        <v>1918</v>
      </c>
      <c r="B367" s="37" t="n">
        <f aca="false">VLOOKUP((TOT!BM369*60)/TOT!AK369,'CK - HITS'!$A$3:$B$69,2)</f>
        <v>93</v>
      </c>
      <c r="C367" s="37" t="n">
        <f aca="false">IF(TOT!AK369&lt;400,IF(B367&gt;80,80,B367),B367)</f>
        <v>80</v>
      </c>
      <c r="D367" s="37" t="n">
        <f aca="false">IF(TOT!AK369&lt;200,IF(B367&gt;73,73,B367),B367)</f>
        <v>73</v>
      </c>
      <c r="E367" s="37" t="n">
        <f aca="false">IF(TOT!AK369&lt;400,IF(D367&lt;60,60,D367),D367)</f>
        <v>73</v>
      </c>
      <c r="F367" s="37" t="n">
        <f aca="false">IF(TOT!AK369&lt;200,IF(E367&lt;53,53,E367),E367)</f>
        <v>73</v>
      </c>
    </row>
    <row r="368" customFormat="false" ht="13" hidden="false" customHeight="true" outlineLevel="0" collapsed="false">
      <c r="A368" s="17" t="s">
        <v>1923</v>
      </c>
      <c r="B368" s="37" t="n">
        <f aca="false">VLOOKUP((TOT!BM370*60)/TOT!AK370,'CK - HITS'!$A$3:$B$69,2)</f>
        <v>51</v>
      </c>
      <c r="C368" s="37" t="n">
        <f aca="false">IF(TOT!AK370&lt;400,IF(B368&gt;80,80,B368),B368)</f>
        <v>51</v>
      </c>
      <c r="D368" s="37" t="n">
        <f aca="false">IF(TOT!AK370&lt;200,IF(B368&gt;73,73,B368),B368)</f>
        <v>51</v>
      </c>
      <c r="E368" s="37" t="n">
        <f aca="false">IF(TOT!AK370&lt;400,IF(D368&lt;60,60,D368),D368)</f>
        <v>51</v>
      </c>
      <c r="F368" s="37" t="n">
        <f aca="false">IF(TOT!AK370&lt;200,IF(E368&lt;53,53,E368),E368)</f>
        <v>51</v>
      </c>
    </row>
    <row r="369" customFormat="false" ht="13" hidden="false" customHeight="true" outlineLevel="0" collapsed="false">
      <c r="A369" s="17" t="s">
        <v>1926</v>
      </c>
      <c r="B369" s="37" t="n">
        <f aca="false">VLOOKUP((TOT!BM371*60)/TOT!AK371,'CK - HITS'!$A$3:$B$69,2)</f>
        <v>49</v>
      </c>
      <c r="C369" s="37" t="n">
        <f aca="false">IF(TOT!AK371&lt;400,IF(B369&gt;80,80,B369),B369)</f>
        <v>49</v>
      </c>
      <c r="D369" s="37" t="n">
        <f aca="false">IF(TOT!AK371&lt;200,IF(B369&gt;73,73,B369),B369)</f>
        <v>49</v>
      </c>
      <c r="E369" s="37" t="n">
        <f aca="false">IF(TOT!AK371&lt;400,IF(D369&lt;60,60,D369),D369)</f>
        <v>49</v>
      </c>
      <c r="F369" s="37" t="n">
        <f aca="false">IF(TOT!AK371&lt;200,IF(E369&lt;53,53,E369),E369)</f>
        <v>49</v>
      </c>
    </row>
    <row r="370" customFormat="false" ht="13" hidden="false" customHeight="true" outlineLevel="0" collapsed="false">
      <c r="A370" s="17" t="s">
        <v>1929</v>
      </c>
      <c r="B370" s="37" t="n">
        <f aca="false">VLOOKUP((TOT!BM372*60)/TOT!AK372,'CK - HITS'!$A$3:$B$69,2)</f>
        <v>33</v>
      </c>
      <c r="C370" s="37" t="n">
        <f aca="false">IF(TOT!AK372&lt;400,IF(B370&gt;80,80,B370),B370)</f>
        <v>33</v>
      </c>
      <c r="D370" s="37" t="n">
        <f aca="false">IF(TOT!AK372&lt;200,IF(B370&gt;73,73,B370),B370)</f>
        <v>33</v>
      </c>
      <c r="E370" s="37" t="n">
        <f aca="false">IF(TOT!AK372&lt;400,IF(D370&lt;60,60,D370),D370)</f>
        <v>60</v>
      </c>
      <c r="F370" s="37" t="n">
        <f aca="false">IF(TOT!AK372&lt;200,IF(E370&lt;53,53,E370),E370)</f>
        <v>60</v>
      </c>
    </row>
    <row r="371" customFormat="false" ht="13" hidden="false" customHeight="true" outlineLevel="0" collapsed="false">
      <c r="A371" s="17" t="s">
        <v>1933</v>
      </c>
      <c r="B371" s="37" t="n">
        <f aca="false">VLOOKUP((TOT!BM373*60)/TOT!AK373,'CK - HITS'!$A$3:$B$69,2)</f>
        <v>90</v>
      </c>
      <c r="C371" s="37" t="n">
        <f aca="false">IF(TOT!AK373&lt;400,IF(B371&gt;80,80,B371),B371)</f>
        <v>90</v>
      </c>
      <c r="D371" s="37" t="n">
        <f aca="false">IF(TOT!AK373&lt;200,IF(B371&gt;73,73,B371),B371)</f>
        <v>90</v>
      </c>
      <c r="E371" s="37" t="n">
        <f aca="false">IF(TOT!AK373&lt;400,IF(D371&lt;60,60,D371),D371)</f>
        <v>90</v>
      </c>
      <c r="F371" s="37" t="n">
        <f aca="false">IF(TOT!AK373&lt;200,IF(E371&lt;53,53,E371),E371)</f>
        <v>90</v>
      </c>
    </row>
    <row r="372" customFormat="false" ht="13" hidden="false" customHeight="true" outlineLevel="0" collapsed="false">
      <c r="A372" s="17" t="s">
        <v>1939</v>
      </c>
      <c r="B372" s="37" t="n">
        <f aca="false">VLOOKUP((TOT!BM374*60)/TOT!AK374,'CK - HITS'!$A$3:$B$69,2)</f>
        <v>50</v>
      </c>
      <c r="C372" s="37" t="n">
        <f aca="false">IF(TOT!AK374&lt;400,IF(B372&gt;80,80,B372),B372)</f>
        <v>50</v>
      </c>
      <c r="D372" s="37" t="n">
        <f aca="false">IF(TOT!AK374&lt;200,IF(B372&gt;73,73,B372),B372)</f>
        <v>50</v>
      </c>
      <c r="E372" s="37" t="n">
        <f aca="false">IF(TOT!AK374&lt;400,IF(D372&lt;60,60,D372),D372)</f>
        <v>50</v>
      </c>
      <c r="F372" s="37" t="n">
        <f aca="false">IF(TOT!AK374&lt;200,IF(E372&lt;53,53,E372),E372)</f>
        <v>50</v>
      </c>
    </row>
    <row r="373" customFormat="false" ht="13" hidden="false" customHeight="true" outlineLevel="0" collapsed="false">
      <c r="A373" s="17" t="s">
        <v>1943</v>
      </c>
      <c r="B373" s="37" t="n">
        <f aca="false">VLOOKUP((TOT!BM375*60)/TOT!AK375,'CK - HITS'!$A$3:$B$69,2)</f>
        <v>92</v>
      </c>
      <c r="C373" s="37" t="n">
        <f aca="false">IF(TOT!AK375&lt;400,IF(B373&gt;80,80,B373),B373)</f>
        <v>80</v>
      </c>
      <c r="D373" s="37" t="n">
        <f aca="false">IF(TOT!AK375&lt;200,IF(B373&gt;73,73,B373),B373)</f>
        <v>92</v>
      </c>
      <c r="E373" s="37" t="n">
        <f aca="false">IF(TOT!AK375&lt;400,IF(D373&lt;60,60,D373),D373)</f>
        <v>92</v>
      </c>
      <c r="F373" s="37" t="n">
        <f aca="false">IF(TOT!AK375&lt;200,IF(E373&lt;53,53,E373),E373)</f>
        <v>92</v>
      </c>
    </row>
    <row r="374" customFormat="false" ht="13" hidden="false" customHeight="true" outlineLevel="0" collapsed="false">
      <c r="A374" s="17" t="s">
        <v>1947</v>
      </c>
      <c r="B374" s="37" t="n">
        <f aca="false">VLOOKUP((TOT!BM376*60)/TOT!AK376,'CK - HITS'!$A$3:$B$69,2)</f>
        <v>51</v>
      </c>
      <c r="C374" s="37" t="n">
        <f aca="false">IF(TOT!AK376&lt;400,IF(B374&gt;80,80,B374),B374)</f>
        <v>51</v>
      </c>
      <c r="D374" s="37" t="n">
        <f aca="false">IF(TOT!AK376&lt;200,IF(B374&gt;73,73,B374),B374)</f>
        <v>51</v>
      </c>
      <c r="E374" s="37" t="n">
        <f aca="false">IF(TOT!AK376&lt;400,IF(D374&lt;60,60,D374),D374)</f>
        <v>60</v>
      </c>
      <c r="F374" s="37" t="n">
        <f aca="false">IF(TOT!AK376&lt;200,IF(E374&lt;53,53,E374),E374)</f>
        <v>60</v>
      </c>
    </row>
    <row r="375" customFormat="false" ht="13" hidden="false" customHeight="true" outlineLevel="0" collapsed="false">
      <c r="A375" s="17" t="s">
        <v>1951</v>
      </c>
      <c r="B375" s="37" t="n">
        <f aca="false">VLOOKUP((TOT!BM377*60)/TOT!AK377,'CK - HITS'!$A$3:$B$69,2)</f>
        <v>43</v>
      </c>
      <c r="C375" s="37" t="n">
        <f aca="false">IF(TOT!AK377&lt;400,IF(B375&gt;80,80,B375),B375)</f>
        <v>43</v>
      </c>
      <c r="D375" s="37" t="n">
        <f aca="false">IF(TOT!AK377&lt;200,IF(B375&gt;73,73,B375),B375)</f>
        <v>43</v>
      </c>
      <c r="E375" s="37" t="n">
        <f aca="false">IF(TOT!AK377&lt;400,IF(D375&lt;60,60,D375),D375)</f>
        <v>43</v>
      </c>
      <c r="F375" s="37" t="n">
        <f aca="false">IF(TOT!AK377&lt;200,IF(E375&lt;53,53,E375),E375)</f>
        <v>43</v>
      </c>
    </row>
    <row r="376" customFormat="false" ht="13" hidden="false" customHeight="true" outlineLevel="0" collapsed="false">
      <c r="A376" s="17" t="s">
        <v>1954</v>
      </c>
      <c r="B376" s="37" t="n">
        <f aca="false">VLOOKUP((TOT!BM378*60)/TOT!AK378,'CK - HITS'!$A$3:$B$69,2)</f>
        <v>35</v>
      </c>
      <c r="C376" s="37" t="n">
        <f aca="false">IF(TOT!AK378&lt;400,IF(B376&gt;80,80,B376),B376)</f>
        <v>35</v>
      </c>
      <c r="D376" s="37" t="n">
        <f aca="false">IF(TOT!AK378&lt;200,IF(B376&gt;73,73,B376),B376)</f>
        <v>35</v>
      </c>
      <c r="E376" s="37" t="n">
        <f aca="false">IF(TOT!AK378&lt;400,IF(D376&lt;60,60,D376),D376)</f>
        <v>35</v>
      </c>
      <c r="F376" s="37" t="n">
        <f aca="false">IF(TOT!AK378&lt;200,IF(E376&lt;53,53,E376),E376)</f>
        <v>35</v>
      </c>
    </row>
    <row r="377" customFormat="false" ht="13" hidden="false" customHeight="true" outlineLevel="0" collapsed="false">
      <c r="A377" s="17" t="s">
        <v>1958</v>
      </c>
      <c r="B377" s="37" t="n">
        <f aca="false">VLOOKUP((TOT!BM379*60)/TOT!AK379,'CK - HITS'!$A$3:$B$69,2)</f>
        <v>56</v>
      </c>
      <c r="C377" s="37" t="n">
        <f aca="false">IF(TOT!AK379&lt;400,IF(B377&gt;80,80,B377),B377)</f>
        <v>56</v>
      </c>
      <c r="D377" s="37" t="n">
        <f aca="false">IF(TOT!AK379&lt;200,IF(B377&gt;73,73,B377),B377)</f>
        <v>56</v>
      </c>
      <c r="E377" s="37" t="n">
        <f aca="false">IF(TOT!AK379&lt;400,IF(D377&lt;60,60,D377),D377)</f>
        <v>56</v>
      </c>
      <c r="F377" s="37" t="n">
        <f aca="false">IF(TOT!AK379&lt;200,IF(E377&lt;53,53,E377),E377)</f>
        <v>56</v>
      </c>
    </row>
    <row r="378" customFormat="false" ht="13" hidden="false" customHeight="true" outlineLevel="0" collapsed="false">
      <c r="A378" s="17" t="s">
        <v>1961</v>
      </c>
      <c r="B378" s="37" t="n">
        <f aca="false">VLOOKUP((TOT!BM380*60)/TOT!AK380,'CK - HITS'!$A$3:$B$69,2)</f>
        <v>62</v>
      </c>
      <c r="C378" s="37" t="n">
        <f aca="false">IF(TOT!AK380&lt;400,IF(B378&gt;80,80,B378),B378)</f>
        <v>62</v>
      </c>
      <c r="D378" s="37" t="n">
        <f aca="false">IF(TOT!AK380&lt;200,IF(B378&gt;73,73,B378),B378)</f>
        <v>62</v>
      </c>
      <c r="E378" s="37" t="n">
        <f aca="false">IF(TOT!AK380&lt;400,IF(D378&lt;60,60,D378),D378)</f>
        <v>62</v>
      </c>
      <c r="F378" s="37" t="n">
        <f aca="false">IF(TOT!AK380&lt;200,IF(E378&lt;53,53,E378),E378)</f>
        <v>62</v>
      </c>
    </row>
    <row r="379" customFormat="false" ht="13" hidden="false" customHeight="true" outlineLevel="0" collapsed="false">
      <c r="A379" s="17" t="s">
        <v>1965</v>
      </c>
      <c r="B379" s="37" t="n">
        <f aca="false">VLOOKUP((TOT!BM381*60)/TOT!AK381,'CK - HITS'!$A$3:$B$69,2)</f>
        <v>48</v>
      </c>
      <c r="C379" s="37" t="n">
        <f aca="false">IF(TOT!AK381&lt;400,IF(B379&gt;80,80,B379),B379)</f>
        <v>48</v>
      </c>
      <c r="D379" s="37" t="n">
        <f aca="false">IF(TOT!AK381&lt;200,IF(B379&gt;73,73,B379),B379)</f>
        <v>48</v>
      </c>
      <c r="E379" s="37" t="n">
        <f aca="false">IF(TOT!AK381&lt;400,IF(D379&lt;60,60,D379),D379)</f>
        <v>48</v>
      </c>
      <c r="F379" s="37" t="n">
        <f aca="false">IF(TOT!AK381&lt;200,IF(E379&lt;53,53,E379),E379)</f>
        <v>48</v>
      </c>
    </row>
    <row r="380" customFormat="false" ht="13" hidden="false" customHeight="true" outlineLevel="0" collapsed="false">
      <c r="A380" s="17" t="s">
        <v>1970</v>
      </c>
      <c r="B380" s="37" t="n">
        <f aca="false">VLOOKUP((TOT!BM382*60)/TOT!AK382,'CK - HITS'!$A$3:$B$69,2)</f>
        <v>40</v>
      </c>
      <c r="C380" s="37" t="n">
        <f aca="false">IF(TOT!AK382&lt;400,IF(B380&gt;80,80,B380),B380)</f>
        <v>40</v>
      </c>
      <c r="D380" s="37" t="n">
        <f aca="false">IF(TOT!AK382&lt;200,IF(B380&gt;73,73,B380),B380)</f>
        <v>40</v>
      </c>
      <c r="E380" s="37" t="n">
        <f aca="false">IF(TOT!AK382&lt;400,IF(D380&lt;60,60,D380),D380)</f>
        <v>60</v>
      </c>
      <c r="F380" s="37" t="n">
        <f aca="false">IF(TOT!AK382&lt;200,IF(E380&lt;53,53,E380),E380)</f>
        <v>60</v>
      </c>
    </row>
    <row r="381" customFormat="false" ht="13" hidden="false" customHeight="true" outlineLevel="0" collapsed="false">
      <c r="A381" s="17" t="s">
        <v>1975</v>
      </c>
      <c r="B381" s="37" t="n">
        <f aca="false">VLOOKUP((TOT!BM383*60)/TOT!AK383,'CK - HITS'!$A$3:$B$69,2)</f>
        <v>33</v>
      </c>
      <c r="C381" s="37" t="n">
        <f aca="false">IF(TOT!AK383&lt;400,IF(B381&gt;80,80,B381),B381)</f>
        <v>33</v>
      </c>
      <c r="D381" s="37" t="n">
        <f aca="false">IF(TOT!AK383&lt;200,IF(B381&gt;73,73,B381),B381)</f>
        <v>33</v>
      </c>
      <c r="E381" s="37" t="n">
        <f aca="false">IF(TOT!AK383&lt;400,IF(D381&lt;60,60,D381),D381)</f>
        <v>60</v>
      </c>
      <c r="F381" s="37" t="n">
        <f aca="false">IF(TOT!AK383&lt;200,IF(E381&lt;53,53,E381),E381)</f>
        <v>60</v>
      </c>
    </row>
    <row r="382" customFormat="false" ht="13" hidden="false" customHeight="true" outlineLevel="0" collapsed="false">
      <c r="A382" s="17" t="s">
        <v>1978</v>
      </c>
      <c r="B382" s="37" t="n">
        <f aca="false">VLOOKUP((TOT!BM384*60)/TOT!AK384,'CK - HITS'!$A$3:$B$69,2)</f>
        <v>73</v>
      </c>
      <c r="C382" s="37" t="n">
        <f aca="false">IF(TOT!AK384&lt;400,IF(B382&gt;80,80,B382),B382)</f>
        <v>73</v>
      </c>
      <c r="D382" s="37" t="n">
        <f aca="false">IF(TOT!AK384&lt;200,IF(B382&gt;73,73,B382),B382)</f>
        <v>73</v>
      </c>
      <c r="E382" s="37" t="n">
        <f aca="false">IF(TOT!AK384&lt;400,IF(D382&lt;60,60,D382),D382)</f>
        <v>73</v>
      </c>
      <c r="F382" s="37" t="n">
        <f aca="false">IF(TOT!AK384&lt;200,IF(E382&lt;53,53,E382),E382)</f>
        <v>73</v>
      </c>
    </row>
    <row r="383" customFormat="false" ht="13" hidden="false" customHeight="true" outlineLevel="0" collapsed="false">
      <c r="A383" s="17" t="s">
        <v>1982</v>
      </c>
      <c r="B383" s="37" t="n">
        <f aca="false">VLOOKUP((TOT!BM385*60)/TOT!AK385,'CK - HITS'!$A$3:$B$69,2)</f>
        <v>97</v>
      </c>
      <c r="C383" s="37" t="n">
        <f aca="false">IF(TOT!AK385&lt;400,IF(B383&gt;80,80,B383),B383)</f>
        <v>80</v>
      </c>
      <c r="D383" s="37" t="n">
        <f aca="false">IF(TOT!AK385&lt;200,IF(B383&gt;73,73,B383),B383)</f>
        <v>73</v>
      </c>
      <c r="E383" s="37" t="n">
        <f aca="false">IF(TOT!AK385&lt;400,IF(D383&lt;60,60,D383),D383)</f>
        <v>73</v>
      </c>
      <c r="F383" s="37" t="n">
        <f aca="false">IF(TOT!AK385&lt;200,IF(E383&lt;53,53,E383),E383)</f>
        <v>73</v>
      </c>
    </row>
    <row r="384" customFormat="false" ht="13" hidden="false" customHeight="true" outlineLevel="0" collapsed="false">
      <c r="A384" s="17" t="s">
        <v>1986</v>
      </c>
      <c r="B384" s="37" t="n">
        <f aca="false">VLOOKUP((TOT!BM386*60)/TOT!AK386,'CK - HITS'!$A$3:$B$69,2)</f>
        <v>55</v>
      </c>
      <c r="C384" s="37" t="n">
        <f aca="false">IF(TOT!AK386&lt;400,IF(B384&gt;80,80,B384),B384)</f>
        <v>55</v>
      </c>
      <c r="D384" s="37" t="n">
        <f aca="false">IF(TOT!AK386&lt;200,IF(B384&gt;73,73,B384),B384)</f>
        <v>55</v>
      </c>
      <c r="E384" s="37" t="n">
        <f aca="false">IF(TOT!AK386&lt;400,IF(D384&lt;60,60,D384),D384)</f>
        <v>55</v>
      </c>
      <c r="F384" s="37" t="n">
        <f aca="false">IF(TOT!AK386&lt;200,IF(E384&lt;53,53,E384),E384)</f>
        <v>55</v>
      </c>
    </row>
    <row r="385" customFormat="false" ht="13" hidden="false" customHeight="true" outlineLevel="0" collapsed="false">
      <c r="A385" s="17" t="s">
        <v>1989</v>
      </c>
      <c r="B385" s="37" t="n">
        <f aca="false">VLOOKUP((TOT!BM387*60)/TOT!AK387,'CK - HITS'!$A$3:$B$69,2)</f>
        <v>68</v>
      </c>
      <c r="C385" s="37" t="n">
        <f aca="false">IF(TOT!AK387&lt;400,IF(B385&gt;80,80,B385),B385)</f>
        <v>68</v>
      </c>
      <c r="D385" s="37" t="n">
        <f aca="false">IF(TOT!AK387&lt;200,IF(B385&gt;73,73,B385),B385)</f>
        <v>68</v>
      </c>
      <c r="E385" s="37" t="n">
        <f aca="false">IF(TOT!AK387&lt;400,IF(D385&lt;60,60,D385),D385)</f>
        <v>68</v>
      </c>
      <c r="F385" s="37" t="n">
        <f aca="false">IF(TOT!AK387&lt;200,IF(E385&lt;53,53,E385),E385)</f>
        <v>68</v>
      </c>
    </row>
    <row r="386" customFormat="false" ht="13" hidden="false" customHeight="true" outlineLevel="0" collapsed="false">
      <c r="A386" s="17" t="s">
        <v>1992</v>
      </c>
      <c r="B386" s="37" t="n">
        <f aca="false">VLOOKUP((TOT!BM388*60)/TOT!AK388,'CK - HITS'!$A$3:$B$69,2)</f>
        <v>39</v>
      </c>
      <c r="C386" s="37" t="n">
        <f aca="false">IF(TOT!AK388&lt;400,IF(B386&gt;80,80,B386),B386)</f>
        <v>39</v>
      </c>
      <c r="D386" s="37" t="n">
        <f aca="false">IF(TOT!AK388&lt;200,IF(B386&gt;73,73,B386),B386)</f>
        <v>39</v>
      </c>
      <c r="E386" s="37" t="n">
        <f aca="false">IF(TOT!AK388&lt;400,IF(D386&lt;60,60,D386),D386)</f>
        <v>39</v>
      </c>
      <c r="F386" s="37" t="n">
        <f aca="false">IF(TOT!AK388&lt;200,IF(E386&lt;53,53,E386),E386)</f>
        <v>39</v>
      </c>
    </row>
    <row r="387" customFormat="false" ht="13" hidden="false" customHeight="true" outlineLevel="0" collapsed="false">
      <c r="A387" s="17" t="s">
        <v>1995</v>
      </c>
      <c r="B387" s="37" t="n">
        <f aca="false">VLOOKUP((TOT!BM389*60)/TOT!AK389,'CK - HITS'!$A$3:$B$69,2)</f>
        <v>47</v>
      </c>
      <c r="C387" s="37" t="n">
        <f aca="false">IF(TOT!AK389&lt;400,IF(B387&gt;80,80,B387),B387)</f>
        <v>47</v>
      </c>
      <c r="D387" s="37" t="n">
        <f aca="false">IF(TOT!AK389&lt;200,IF(B387&gt;73,73,B387),B387)</f>
        <v>47</v>
      </c>
      <c r="E387" s="37" t="n">
        <f aca="false">IF(TOT!AK389&lt;400,IF(D387&lt;60,60,D387),D387)</f>
        <v>47</v>
      </c>
      <c r="F387" s="37" t="n">
        <f aca="false">IF(TOT!AK389&lt;200,IF(E387&lt;53,53,E387),E387)</f>
        <v>47</v>
      </c>
    </row>
    <row r="388" customFormat="false" ht="13" hidden="false" customHeight="true" outlineLevel="0" collapsed="false">
      <c r="A388" s="17" t="s">
        <v>2000</v>
      </c>
      <c r="B388" s="37" t="n">
        <f aca="false">VLOOKUP((TOT!BM390*60)/TOT!AK390,'CK - HITS'!$A$3:$B$69,2)</f>
        <v>80</v>
      </c>
      <c r="C388" s="37" t="n">
        <f aca="false">IF(TOT!AK390&lt;400,IF(B388&gt;80,80,B388),B388)</f>
        <v>80</v>
      </c>
      <c r="D388" s="37" t="n">
        <f aca="false">IF(TOT!AK390&lt;200,IF(B388&gt;73,73,B388),B388)</f>
        <v>80</v>
      </c>
      <c r="E388" s="37" t="n">
        <f aca="false">IF(TOT!AK390&lt;400,IF(D388&lt;60,60,D388),D388)</f>
        <v>80</v>
      </c>
      <c r="F388" s="37" t="n">
        <f aca="false">IF(TOT!AK390&lt;200,IF(E388&lt;53,53,E388),E388)</f>
        <v>80</v>
      </c>
    </row>
    <row r="389" customFormat="false" ht="13" hidden="false" customHeight="true" outlineLevel="0" collapsed="false">
      <c r="A389" s="17" t="s">
        <v>2004</v>
      </c>
      <c r="B389" s="37" t="n">
        <f aca="false">VLOOKUP((TOT!BM391*60)/TOT!AK391,'CK - HITS'!$A$3:$B$69,2)</f>
        <v>65</v>
      </c>
      <c r="C389" s="37" t="n">
        <f aca="false">IF(TOT!AK391&lt;400,IF(B389&gt;80,80,B389),B389)</f>
        <v>65</v>
      </c>
      <c r="D389" s="37" t="n">
        <f aca="false">IF(TOT!AK391&lt;200,IF(B389&gt;73,73,B389),B389)</f>
        <v>65</v>
      </c>
      <c r="E389" s="37" t="n">
        <f aca="false">IF(TOT!AK391&lt;400,IF(D389&lt;60,60,D389),D389)</f>
        <v>65</v>
      </c>
      <c r="F389" s="37" t="n">
        <f aca="false">IF(TOT!AK391&lt;200,IF(E389&lt;53,53,E389),E389)</f>
        <v>65</v>
      </c>
    </row>
    <row r="390" customFormat="false" ht="13" hidden="false" customHeight="true" outlineLevel="0" collapsed="false">
      <c r="A390" s="17" t="s">
        <v>2009</v>
      </c>
      <c r="B390" s="37" t="n">
        <f aca="false">VLOOKUP((TOT!BM392*60)/TOT!AK392,'CK - HITS'!$A$3:$B$69,2)</f>
        <v>77</v>
      </c>
      <c r="C390" s="37" t="n">
        <f aca="false">IF(TOT!AK392&lt;400,IF(B390&gt;80,80,B390),B390)</f>
        <v>77</v>
      </c>
      <c r="D390" s="37" t="n">
        <f aca="false">IF(TOT!AK392&lt;200,IF(B390&gt;73,73,B390),B390)</f>
        <v>73</v>
      </c>
      <c r="E390" s="37" t="n">
        <f aca="false">IF(TOT!AK392&lt;400,IF(D390&lt;60,60,D390),D390)</f>
        <v>73</v>
      </c>
      <c r="F390" s="37" t="n">
        <f aca="false">IF(TOT!AK392&lt;200,IF(E390&lt;53,53,E390),E390)</f>
        <v>73</v>
      </c>
    </row>
    <row r="391" customFormat="false" ht="13" hidden="false" customHeight="true" outlineLevel="0" collapsed="false">
      <c r="A391" s="17" t="s">
        <v>2013</v>
      </c>
      <c r="B391" s="37" t="n">
        <f aca="false">VLOOKUP((TOT!BM393*60)/TOT!AK393,'CK - HITS'!$A$3:$B$69,2)</f>
        <v>82</v>
      </c>
      <c r="C391" s="37" t="n">
        <f aca="false">IF(TOT!AK393&lt;400,IF(B391&gt;80,80,B391),B391)</f>
        <v>80</v>
      </c>
      <c r="D391" s="37" t="n">
        <f aca="false">IF(TOT!AK393&lt;200,IF(B391&gt;73,73,B391),B391)</f>
        <v>82</v>
      </c>
      <c r="E391" s="37" t="n">
        <f aca="false">IF(TOT!AK393&lt;400,IF(D391&lt;60,60,D391),D391)</f>
        <v>82</v>
      </c>
      <c r="F391" s="37" t="n">
        <f aca="false">IF(TOT!AK393&lt;200,IF(E391&lt;53,53,E391),E391)</f>
        <v>82</v>
      </c>
    </row>
    <row r="392" customFormat="false" ht="13" hidden="false" customHeight="true" outlineLevel="0" collapsed="false">
      <c r="A392" s="17" t="s">
        <v>2017</v>
      </c>
      <c r="B392" s="37" t="n">
        <f aca="false">VLOOKUP((TOT!BM394*60)/TOT!AK394,'CK - HITS'!$A$3:$B$69,2)</f>
        <v>63</v>
      </c>
      <c r="C392" s="37" t="n">
        <f aca="false">IF(TOT!AK394&lt;400,IF(B392&gt;80,80,B392),B392)</f>
        <v>63</v>
      </c>
      <c r="D392" s="37" t="n">
        <f aca="false">IF(TOT!AK394&lt;200,IF(B392&gt;73,73,B392),B392)</f>
        <v>63</v>
      </c>
      <c r="E392" s="37" t="n">
        <f aca="false">IF(TOT!AK394&lt;400,IF(D392&lt;60,60,D392),D392)</f>
        <v>63</v>
      </c>
      <c r="F392" s="37" t="n">
        <f aca="false">IF(TOT!AK394&lt;200,IF(E392&lt;53,53,E392),E392)</f>
        <v>63</v>
      </c>
    </row>
    <row r="393" customFormat="false" ht="13" hidden="false" customHeight="true" outlineLevel="0" collapsed="false">
      <c r="A393" s="17" t="s">
        <v>2020</v>
      </c>
      <c r="B393" s="37" t="n">
        <f aca="false">VLOOKUP((TOT!BM395*60)/TOT!AK395,'CK - HITS'!$A$3:$B$69,2)</f>
        <v>83</v>
      </c>
      <c r="C393" s="37" t="n">
        <f aca="false">IF(TOT!AK395&lt;400,IF(B393&gt;80,80,B393),B393)</f>
        <v>83</v>
      </c>
      <c r="D393" s="37" t="n">
        <f aca="false">IF(TOT!AK395&lt;200,IF(B393&gt;73,73,B393),B393)</f>
        <v>83</v>
      </c>
      <c r="E393" s="37" t="n">
        <f aca="false">IF(TOT!AK395&lt;400,IF(D393&lt;60,60,D393),D393)</f>
        <v>83</v>
      </c>
      <c r="F393" s="37" t="n">
        <f aca="false">IF(TOT!AK395&lt;200,IF(E393&lt;53,53,E393),E393)</f>
        <v>83</v>
      </c>
    </row>
    <row r="394" customFormat="false" ht="13" hidden="false" customHeight="true" outlineLevel="0" collapsed="false">
      <c r="A394" s="17" t="s">
        <v>2026</v>
      </c>
      <c r="B394" s="37" t="n">
        <f aca="false">VLOOKUP((TOT!BM396*60)/TOT!AK396,'CK - HITS'!$A$3:$B$69,2)</f>
        <v>43</v>
      </c>
      <c r="C394" s="37" t="n">
        <f aca="false">IF(TOT!AK396&lt;400,IF(B394&gt;80,80,B394),B394)</f>
        <v>43</v>
      </c>
      <c r="D394" s="37" t="n">
        <f aca="false">IF(TOT!AK396&lt;200,IF(B394&gt;73,73,B394),B394)</f>
        <v>43</v>
      </c>
      <c r="E394" s="37" t="n">
        <f aca="false">IF(TOT!AK396&lt;400,IF(D394&lt;60,60,D394),D394)</f>
        <v>43</v>
      </c>
      <c r="F394" s="37" t="n">
        <f aca="false">IF(TOT!AK396&lt;200,IF(E394&lt;53,53,E394),E394)</f>
        <v>43</v>
      </c>
    </row>
    <row r="395" customFormat="false" ht="13" hidden="false" customHeight="true" outlineLevel="0" collapsed="false">
      <c r="A395" s="17" t="s">
        <v>2029</v>
      </c>
      <c r="B395" s="37" t="n">
        <f aca="false">VLOOKUP((TOT!BM397*60)/TOT!AK397,'CK - HITS'!$A$3:$B$69,2)</f>
        <v>74</v>
      </c>
      <c r="C395" s="37" t="n">
        <f aca="false">IF(TOT!AK397&lt;400,IF(B395&gt;80,80,B395),B395)</f>
        <v>74</v>
      </c>
      <c r="D395" s="37" t="n">
        <f aca="false">IF(TOT!AK397&lt;200,IF(B395&gt;73,73,B395),B395)</f>
        <v>73</v>
      </c>
      <c r="E395" s="37" t="n">
        <f aca="false">IF(TOT!AK397&lt;400,IF(D395&lt;60,60,D395),D395)</f>
        <v>73</v>
      </c>
      <c r="F395" s="37" t="n">
        <f aca="false">IF(TOT!AK397&lt;200,IF(E395&lt;53,53,E395),E395)</f>
        <v>73</v>
      </c>
    </row>
    <row r="396" customFormat="false" ht="13" hidden="false" customHeight="true" outlineLevel="0" collapsed="false">
      <c r="A396" s="17" t="s">
        <v>2034</v>
      </c>
      <c r="B396" s="37" t="n">
        <f aca="false">VLOOKUP((TOT!BM398*60)/TOT!AK398,'CK - HITS'!$A$3:$B$69,2)</f>
        <v>57</v>
      </c>
      <c r="C396" s="37" t="n">
        <f aca="false">IF(TOT!AK398&lt;400,IF(B396&gt;80,80,B396),B396)</f>
        <v>57</v>
      </c>
      <c r="D396" s="37" t="n">
        <f aca="false">IF(TOT!AK398&lt;200,IF(B396&gt;73,73,B396),B396)</f>
        <v>57</v>
      </c>
      <c r="E396" s="37" t="n">
        <f aca="false">IF(TOT!AK398&lt;400,IF(D396&lt;60,60,D396),D396)</f>
        <v>57</v>
      </c>
      <c r="F396" s="37" t="n">
        <f aca="false">IF(TOT!AK398&lt;200,IF(E396&lt;53,53,E396),E396)</f>
        <v>57</v>
      </c>
    </row>
    <row r="397" customFormat="false" ht="13" hidden="false" customHeight="true" outlineLevel="0" collapsed="false">
      <c r="A397" s="17" t="s">
        <v>2037</v>
      </c>
      <c r="B397" s="37" t="n">
        <f aca="false">VLOOKUP((TOT!BM399*60)/TOT!AK399,'CK - HITS'!$A$3:$B$69,2)</f>
        <v>46</v>
      </c>
      <c r="C397" s="37" t="n">
        <f aca="false">IF(TOT!AK399&lt;400,IF(B397&gt;80,80,B397),B397)</f>
        <v>46</v>
      </c>
      <c r="D397" s="37" t="n">
        <f aca="false">IF(TOT!AK399&lt;200,IF(B397&gt;73,73,B397),B397)</f>
        <v>46</v>
      </c>
      <c r="E397" s="37" t="n">
        <f aca="false">IF(TOT!AK399&lt;400,IF(D397&lt;60,60,D397),D397)</f>
        <v>46</v>
      </c>
      <c r="F397" s="37" t="n">
        <f aca="false">IF(TOT!AK399&lt;200,IF(E397&lt;53,53,E397),E397)</f>
        <v>46</v>
      </c>
    </row>
    <row r="398" customFormat="false" ht="13" hidden="false" customHeight="true" outlineLevel="0" collapsed="false">
      <c r="A398" s="17" t="s">
        <v>2040</v>
      </c>
      <c r="B398" s="37" t="n">
        <f aca="false">VLOOKUP((TOT!BM400*60)/TOT!AK400,'CK - HITS'!$A$3:$B$69,2)</f>
        <v>68</v>
      </c>
      <c r="C398" s="37" t="n">
        <f aca="false">IF(TOT!AK400&lt;400,IF(B398&gt;80,80,B398),B398)</f>
        <v>68</v>
      </c>
      <c r="D398" s="37" t="n">
        <f aca="false">IF(TOT!AK400&lt;200,IF(B398&gt;73,73,B398),B398)</f>
        <v>68</v>
      </c>
      <c r="E398" s="37" t="n">
        <f aca="false">IF(TOT!AK400&lt;400,IF(D398&lt;60,60,D398),D398)</f>
        <v>68</v>
      </c>
      <c r="F398" s="37" t="n">
        <f aca="false">IF(TOT!AK400&lt;200,IF(E398&lt;53,53,E398),E398)</f>
        <v>68</v>
      </c>
    </row>
    <row r="399" customFormat="false" ht="13" hidden="false" customHeight="true" outlineLevel="0" collapsed="false">
      <c r="A399" s="17" t="s">
        <v>2044</v>
      </c>
      <c r="B399" s="37" t="n">
        <f aca="false">VLOOKUP((TOT!BM401*60)/TOT!AK401,'CK - HITS'!$A$3:$B$69,2)</f>
        <v>66</v>
      </c>
      <c r="C399" s="37" t="n">
        <f aca="false">IF(TOT!AK401&lt;400,IF(B399&gt;80,80,B399),B399)</f>
        <v>66</v>
      </c>
      <c r="D399" s="37" t="n">
        <f aca="false">IF(TOT!AK401&lt;200,IF(B399&gt;73,73,B399),B399)</f>
        <v>66</v>
      </c>
      <c r="E399" s="37" t="n">
        <f aca="false">IF(TOT!AK401&lt;400,IF(D399&lt;60,60,D399),D399)</f>
        <v>66</v>
      </c>
      <c r="F399" s="37" t="n">
        <f aca="false">IF(TOT!AK401&lt;200,IF(E399&lt;53,53,E399),E399)</f>
        <v>66</v>
      </c>
    </row>
    <row r="400" customFormat="false" ht="13" hidden="false" customHeight="true" outlineLevel="0" collapsed="false">
      <c r="A400" s="17" t="s">
        <v>2048</v>
      </c>
      <c r="B400" s="37" t="n">
        <f aca="false">VLOOKUP((TOT!BM402*60)/TOT!AK402,'CK - HITS'!$A$3:$B$69,2)</f>
        <v>84</v>
      </c>
      <c r="C400" s="37" t="n">
        <f aca="false">IF(TOT!AK402&lt;400,IF(B400&gt;80,80,B400),B400)</f>
        <v>84</v>
      </c>
      <c r="D400" s="37" t="n">
        <f aca="false">IF(TOT!AK402&lt;200,IF(B400&gt;73,73,B400),B400)</f>
        <v>84</v>
      </c>
      <c r="E400" s="37" t="n">
        <f aca="false">IF(TOT!AK402&lt;400,IF(D400&lt;60,60,D400),D400)</f>
        <v>84</v>
      </c>
      <c r="F400" s="37" t="n">
        <f aca="false">IF(TOT!AK402&lt;200,IF(E400&lt;53,53,E400),E400)</f>
        <v>84</v>
      </c>
    </row>
    <row r="401" customFormat="false" ht="13" hidden="false" customHeight="true" outlineLevel="0" collapsed="false">
      <c r="A401" s="17" t="s">
        <v>2051</v>
      </c>
      <c r="B401" s="37" t="n">
        <f aca="false">VLOOKUP((TOT!BM403*60)/TOT!AK403,'CK - HITS'!$A$3:$B$69,2)</f>
        <v>36</v>
      </c>
      <c r="C401" s="37" t="n">
        <f aca="false">IF(TOT!AK403&lt;400,IF(B401&gt;80,80,B401),B401)</f>
        <v>36</v>
      </c>
      <c r="D401" s="37" t="n">
        <f aca="false">IF(TOT!AK403&lt;200,IF(B401&gt;73,73,B401),B401)</f>
        <v>36</v>
      </c>
      <c r="E401" s="37" t="n">
        <f aca="false">IF(TOT!AK403&lt;400,IF(D401&lt;60,60,D401),D401)</f>
        <v>60</v>
      </c>
      <c r="F401" s="37" t="n">
        <f aca="false">IF(TOT!AK403&lt;200,IF(E401&lt;53,53,E401),E401)</f>
        <v>60</v>
      </c>
    </row>
    <row r="402" customFormat="false" ht="13" hidden="false" customHeight="true" outlineLevel="0" collapsed="false">
      <c r="A402" s="17" t="s">
        <v>2054</v>
      </c>
      <c r="B402" s="37" t="n">
        <f aca="false">VLOOKUP((TOT!BM404*60)/TOT!AK404,'CK - HITS'!$A$3:$B$69,2)</f>
        <v>56</v>
      </c>
      <c r="C402" s="37" t="n">
        <f aca="false">IF(TOT!AK404&lt;400,IF(B402&gt;80,80,B402),B402)</f>
        <v>56</v>
      </c>
      <c r="D402" s="37" t="n">
        <f aca="false">IF(TOT!AK404&lt;200,IF(B402&gt;73,73,B402),B402)</f>
        <v>56</v>
      </c>
      <c r="E402" s="37" t="n">
        <f aca="false">IF(TOT!AK404&lt;400,IF(D402&lt;60,60,D402),D402)</f>
        <v>56</v>
      </c>
      <c r="F402" s="37" t="n">
        <f aca="false">IF(TOT!AK404&lt;200,IF(E402&lt;53,53,E402),E402)</f>
        <v>56</v>
      </c>
    </row>
    <row r="403" customFormat="false" ht="13" hidden="false" customHeight="true" outlineLevel="0" collapsed="false">
      <c r="A403" s="17" t="s">
        <v>2058</v>
      </c>
      <c r="B403" s="37" t="n">
        <f aca="false">VLOOKUP((TOT!BM405*60)/TOT!AK405,'CK - HITS'!$A$3:$B$69,2)</f>
        <v>74</v>
      </c>
      <c r="C403" s="37" t="n">
        <f aca="false">IF(TOT!AK405&lt;400,IF(B403&gt;80,80,B403),B403)</f>
        <v>74</v>
      </c>
      <c r="D403" s="37" t="n">
        <f aca="false">IF(TOT!AK405&lt;200,IF(B403&gt;73,73,B403),B403)</f>
        <v>74</v>
      </c>
      <c r="E403" s="37" t="n">
        <f aca="false">IF(TOT!AK405&lt;400,IF(D403&lt;60,60,D403),D403)</f>
        <v>74</v>
      </c>
      <c r="F403" s="37" t="n">
        <f aca="false">IF(TOT!AK405&lt;200,IF(E403&lt;53,53,E403),E403)</f>
        <v>74</v>
      </c>
    </row>
    <row r="404" customFormat="false" ht="13" hidden="false" customHeight="true" outlineLevel="0" collapsed="false">
      <c r="A404" s="17" t="s">
        <v>2062</v>
      </c>
      <c r="B404" s="37" t="n">
        <f aca="false">VLOOKUP((TOT!BM406*60)/TOT!AK406,'CK - HITS'!$A$3:$B$69,2)</f>
        <v>38</v>
      </c>
      <c r="C404" s="37" t="n">
        <f aca="false">IF(TOT!AK406&lt;400,IF(B404&gt;80,80,B404),B404)</f>
        <v>38</v>
      </c>
      <c r="D404" s="37" t="n">
        <f aca="false">IF(TOT!AK406&lt;200,IF(B404&gt;73,73,B404),B404)</f>
        <v>38</v>
      </c>
      <c r="E404" s="37" t="n">
        <f aca="false">IF(TOT!AK406&lt;400,IF(D404&lt;60,60,D404),D404)</f>
        <v>38</v>
      </c>
      <c r="F404" s="37" t="n">
        <f aca="false">IF(TOT!AK406&lt;200,IF(E404&lt;53,53,E404),E404)</f>
        <v>38</v>
      </c>
    </row>
    <row r="405" customFormat="false" ht="13" hidden="false" customHeight="true" outlineLevel="0" collapsed="false">
      <c r="A405" s="17" t="s">
        <v>2066</v>
      </c>
      <c r="B405" s="37" t="n">
        <f aca="false">VLOOKUP((TOT!BM407*60)/TOT!AK407,'CK - HITS'!$A$3:$B$69,2)</f>
        <v>55</v>
      </c>
      <c r="C405" s="37" t="n">
        <f aca="false">IF(TOT!AK407&lt;400,IF(B405&gt;80,80,B405),B405)</f>
        <v>55</v>
      </c>
      <c r="D405" s="37" t="n">
        <f aca="false">IF(TOT!AK407&lt;200,IF(B405&gt;73,73,B405),B405)</f>
        <v>55</v>
      </c>
      <c r="E405" s="37" t="n">
        <f aca="false">IF(TOT!AK407&lt;400,IF(D405&lt;60,60,D405),D405)</f>
        <v>55</v>
      </c>
      <c r="F405" s="37" t="n">
        <f aca="false">IF(TOT!AK407&lt;200,IF(E405&lt;53,53,E405),E405)</f>
        <v>55</v>
      </c>
    </row>
    <row r="406" customFormat="false" ht="13" hidden="false" customHeight="true" outlineLevel="0" collapsed="false">
      <c r="A406" s="17" t="s">
        <v>2069</v>
      </c>
      <c r="B406" s="37" t="n">
        <f aca="false">VLOOKUP((TOT!BM408*60)/TOT!AK408,'CK - HITS'!$A$3:$B$69,2)</f>
        <v>95</v>
      </c>
      <c r="C406" s="37" t="n">
        <f aca="false">IF(TOT!AK408&lt;400,IF(B406&gt;80,80,B406),B406)</f>
        <v>95</v>
      </c>
      <c r="D406" s="37" t="n">
        <f aca="false">IF(TOT!AK408&lt;200,IF(B406&gt;73,73,B406),B406)</f>
        <v>95</v>
      </c>
      <c r="E406" s="37" t="n">
        <f aca="false">IF(TOT!AK408&lt;400,IF(D406&lt;60,60,D406),D406)</f>
        <v>95</v>
      </c>
      <c r="F406" s="37" t="n">
        <f aca="false">IF(TOT!AK408&lt;200,IF(E406&lt;53,53,E406),E406)</f>
        <v>95</v>
      </c>
    </row>
    <row r="407" customFormat="false" ht="13" hidden="false" customHeight="true" outlineLevel="0" collapsed="false">
      <c r="A407" s="17" t="s">
        <v>2072</v>
      </c>
      <c r="B407" s="37" t="n">
        <f aca="false">VLOOKUP((TOT!BM409*60)/TOT!AK409,'CK - HITS'!$A$3:$B$69,2)</f>
        <v>38</v>
      </c>
      <c r="C407" s="37" t="n">
        <f aca="false">IF(TOT!AK409&lt;400,IF(B407&gt;80,80,B407),B407)</f>
        <v>38</v>
      </c>
      <c r="D407" s="37" t="n">
        <f aca="false">IF(TOT!AK409&lt;200,IF(B407&gt;73,73,B407),B407)</f>
        <v>38</v>
      </c>
      <c r="E407" s="37" t="n">
        <f aca="false">IF(TOT!AK409&lt;400,IF(D407&lt;60,60,D407),D407)</f>
        <v>38</v>
      </c>
      <c r="F407" s="37" t="n">
        <f aca="false">IF(TOT!AK409&lt;200,IF(E407&lt;53,53,E407),E407)</f>
        <v>38</v>
      </c>
    </row>
    <row r="408" customFormat="false" ht="13" hidden="false" customHeight="true" outlineLevel="0" collapsed="false">
      <c r="A408" s="17" t="s">
        <v>2076</v>
      </c>
      <c r="B408" s="37" t="n">
        <f aca="false">VLOOKUP((TOT!BM410*60)/TOT!AK410,'CK - HITS'!$A$3:$B$69,2)</f>
        <v>67</v>
      </c>
      <c r="C408" s="37" t="n">
        <f aca="false">IF(TOT!AK410&lt;400,IF(B408&gt;80,80,B408),B408)</f>
        <v>67</v>
      </c>
      <c r="D408" s="37" t="n">
        <f aca="false">IF(TOT!AK410&lt;200,IF(B408&gt;73,73,B408),B408)</f>
        <v>67</v>
      </c>
      <c r="E408" s="37" t="n">
        <f aca="false">IF(TOT!AK410&lt;400,IF(D408&lt;60,60,D408),D408)</f>
        <v>67</v>
      </c>
      <c r="F408" s="37" t="n">
        <f aca="false">IF(TOT!AK410&lt;200,IF(E408&lt;53,53,E408),E408)</f>
        <v>67</v>
      </c>
    </row>
    <row r="409" customFormat="false" ht="13" hidden="false" customHeight="true" outlineLevel="0" collapsed="false">
      <c r="A409" s="17" t="s">
        <v>2078</v>
      </c>
      <c r="B409" s="37" t="n">
        <f aca="false">VLOOKUP((TOT!BM411*60)/TOT!AK411,'CK - HITS'!$A$3:$B$69,2)</f>
        <v>86</v>
      </c>
      <c r="C409" s="37" t="n">
        <f aca="false">IF(TOT!AK411&lt;400,IF(B409&gt;80,80,B409),B409)</f>
        <v>80</v>
      </c>
      <c r="D409" s="37" t="n">
        <f aca="false">IF(TOT!AK411&lt;200,IF(B409&gt;73,73,B409),B409)</f>
        <v>73</v>
      </c>
      <c r="E409" s="37" t="n">
        <f aca="false">IF(TOT!AK411&lt;400,IF(D409&lt;60,60,D409),D409)</f>
        <v>73</v>
      </c>
      <c r="F409" s="37" t="n">
        <f aca="false">IF(TOT!AK411&lt;200,IF(E409&lt;53,53,E409),E409)</f>
        <v>73</v>
      </c>
    </row>
    <row r="410" customFormat="false" ht="13" hidden="false" customHeight="true" outlineLevel="0" collapsed="false">
      <c r="A410" s="17" t="s">
        <v>2081</v>
      </c>
      <c r="B410" s="37" t="n">
        <f aca="false">VLOOKUP((TOT!BM412*60)/TOT!AK412,'CK - HITS'!$A$3:$B$69,2)</f>
        <v>36</v>
      </c>
      <c r="C410" s="37" t="n">
        <f aca="false">IF(TOT!AK412&lt;400,IF(B410&gt;80,80,B410),B410)</f>
        <v>36</v>
      </c>
      <c r="D410" s="37" t="n">
        <f aca="false">IF(TOT!AK412&lt;200,IF(B410&gt;73,73,B410),B410)</f>
        <v>36</v>
      </c>
      <c r="E410" s="37" t="n">
        <f aca="false">IF(TOT!AK412&lt;400,IF(D410&lt;60,60,D410),D410)</f>
        <v>36</v>
      </c>
      <c r="F410" s="37" t="n">
        <f aca="false">IF(TOT!AK412&lt;200,IF(E410&lt;53,53,E410),E410)</f>
        <v>36</v>
      </c>
    </row>
    <row r="411" customFormat="false" ht="13" hidden="false" customHeight="true" outlineLevel="0" collapsed="false">
      <c r="A411" s="17" t="s">
        <v>2084</v>
      </c>
      <c r="B411" s="37" t="n">
        <f aca="false">VLOOKUP((TOT!BM413*60)/TOT!AK413,'CK - HITS'!$A$3:$B$69,2)</f>
        <v>72</v>
      </c>
      <c r="C411" s="37" t="n">
        <f aca="false">IF(TOT!AK413&lt;400,IF(B411&gt;80,80,B411),B411)</f>
        <v>72</v>
      </c>
      <c r="D411" s="37" t="n">
        <f aca="false">IF(TOT!AK413&lt;200,IF(B411&gt;73,73,B411),B411)</f>
        <v>72</v>
      </c>
      <c r="E411" s="37" t="n">
        <f aca="false">IF(TOT!AK413&lt;400,IF(D411&lt;60,60,D411),D411)</f>
        <v>72</v>
      </c>
      <c r="F411" s="37" t="n">
        <f aca="false">IF(TOT!AK413&lt;200,IF(E411&lt;53,53,E411),E411)</f>
        <v>72</v>
      </c>
    </row>
    <row r="412" customFormat="false" ht="13" hidden="false" customHeight="true" outlineLevel="0" collapsed="false">
      <c r="A412" s="17" t="s">
        <v>2089</v>
      </c>
      <c r="B412" s="37" t="n">
        <f aca="false">VLOOKUP((TOT!BM414*60)/TOT!AK414,'CK - HITS'!$A$3:$B$69,2)</f>
        <v>33</v>
      </c>
      <c r="C412" s="37" t="n">
        <f aca="false">IF(TOT!AK414&lt;400,IF(B412&gt;80,80,B412),B412)</f>
        <v>33</v>
      </c>
      <c r="D412" s="37" t="n">
        <f aca="false">IF(TOT!AK414&lt;200,IF(B412&gt;73,73,B412),B412)</f>
        <v>33</v>
      </c>
      <c r="E412" s="37" t="n">
        <f aca="false">IF(TOT!AK414&lt;400,IF(D412&lt;60,60,D412),D412)</f>
        <v>33</v>
      </c>
      <c r="F412" s="37" t="n">
        <f aca="false">IF(TOT!AK414&lt;200,IF(E412&lt;53,53,E412),E412)</f>
        <v>33</v>
      </c>
    </row>
    <row r="413" customFormat="false" ht="13" hidden="false" customHeight="true" outlineLevel="0" collapsed="false">
      <c r="A413" s="17" t="s">
        <v>2091</v>
      </c>
      <c r="B413" s="37" t="n">
        <f aca="false">VLOOKUP((TOT!BM415*60)/TOT!AK415,'CK - HITS'!$A$3:$B$69,2)</f>
        <v>55</v>
      </c>
      <c r="C413" s="37" t="n">
        <f aca="false">IF(TOT!AK415&lt;400,IF(B413&gt;80,80,B413),B413)</f>
        <v>55</v>
      </c>
      <c r="D413" s="37" t="n">
        <f aca="false">IF(TOT!AK415&lt;200,IF(B413&gt;73,73,B413),B413)</f>
        <v>55</v>
      </c>
      <c r="E413" s="37" t="n">
        <f aca="false">IF(TOT!AK415&lt;400,IF(D413&lt;60,60,D413),D413)</f>
        <v>55</v>
      </c>
      <c r="F413" s="37" t="n">
        <f aca="false">IF(TOT!AK415&lt;200,IF(E413&lt;53,53,E413),E413)</f>
        <v>55</v>
      </c>
    </row>
    <row r="414" customFormat="false" ht="13" hidden="false" customHeight="true" outlineLevel="0" collapsed="false">
      <c r="A414" s="17" t="s">
        <v>2096</v>
      </c>
      <c r="B414" s="37" t="n">
        <f aca="false">VLOOKUP((TOT!BM416*60)/TOT!AK416,'CK - HITS'!$A$3:$B$69,2)</f>
        <v>63</v>
      </c>
      <c r="C414" s="37" t="n">
        <f aca="false">IF(TOT!AK416&lt;400,IF(B414&gt;80,80,B414),B414)</f>
        <v>63</v>
      </c>
      <c r="D414" s="37" t="n">
        <f aca="false">IF(TOT!AK416&lt;200,IF(B414&gt;73,73,B414),B414)</f>
        <v>63</v>
      </c>
      <c r="E414" s="37" t="n">
        <f aca="false">IF(TOT!AK416&lt;400,IF(D414&lt;60,60,D414),D414)</f>
        <v>63</v>
      </c>
      <c r="F414" s="37" t="n">
        <f aca="false">IF(TOT!AK416&lt;200,IF(E414&lt;53,53,E414),E414)</f>
        <v>63</v>
      </c>
    </row>
    <row r="415" customFormat="false" ht="13" hidden="false" customHeight="true" outlineLevel="0" collapsed="false">
      <c r="A415" s="17" t="s">
        <v>2100</v>
      </c>
      <c r="B415" s="37" t="n">
        <f aca="false">VLOOKUP((TOT!BM417*60)/TOT!AK417,'CK - HITS'!$A$3:$B$69,2)</f>
        <v>37</v>
      </c>
      <c r="C415" s="37" t="n">
        <f aca="false">IF(TOT!AK417&lt;400,IF(B415&gt;80,80,B415),B415)</f>
        <v>37</v>
      </c>
      <c r="D415" s="37" t="n">
        <f aca="false">IF(TOT!AK417&lt;200,IF(B415&gt;73,73,B415),B415)</f>
        <v>37</v>
      </c>
      <c r="E415" s="37" t="n">
        <f aca="false">IF(TOT!AK417&lt;400,IF(D415&lt;60,60,D415),D415)</f>
        <v>37</v>
      </c>
      <c r="F415" s="37" t="n">
        <f aca="false">IF(TOT!AK417&lt;200,IF(E415&lt;53,53,E415),E415)</f>
        <v>37</v>
      </c>
    </row>
    <row r="416" customFormat="false" ht="13" hidden="false" customHeight="true" outlineLevel="0" collapsed="false">
      <c r="A416" s="17" t="s">
        <v>2105</v>
      </c>
      <c r="B416" s="37" t="n">
        <f aca="false">VLOOKUP((TOT!BM418*60)/TOT!AK418,'CK - HITS'!$A$3:$B$69,2)</f>
        <v>48</v>
      </c>
      <c r="C416" s="37" t="n">
        <f aca="false">IF(TOT!AK418&lt;400,IF(B416&gt;80,80,B416),B416)</f>
        <v>48</v>
      </c>
      <c r="D416" s="37" t="n">
        <f aca="false">IF(TOT!AK418&lt;200,IF(B416&gt;73,73,B416),B416)</f>
        <v>48</v>
      </c>
      <c r="E416" s="37" t="n">
        <f aca="false">IF(TOT!AK418&lt;400,IF(D416&lt;60,60,D416),D416)</f>
        <v>48</v>
      </c>
      <c r="F416" s="37" t="n">
        <f aca="false">IF(TOT!AK418&lt;200,IF(E416&lt;53,53,E416),E416)</f>
        <v>48</v>
      </c>
    </row>
    <row r="417" customFormat="false" ht="13" hidden="false" customHeight="true" outlineLevel="0" collapsed="false">
      <c r="A417" s="17" t="s">
        <v>2109</v>
      </c>
      <c r="B417" s="37" t="n">
        <f aca="false">VLOOKUP((TOT!BM419*60)/TOT!AK419,'CK - HITS'!$A$3:$B$69,2)</f>
        <v>67</v>
      </c>
      <c r="C417" s="37" t="n">
        <f aca="false">IF(TOT!AK419&lt;400,IF(B417&gt;80,80,B417),B417)</f>
        <v>67</v>
      </c>
      <c r="D417" s="37" t="n">
        <f aca="false">IF(TOT!AK419&lt;200,IF(B417&gt;73,73,B417),B417)</f>
        <v>67</v>
      </c>
      <c r="E417" s="37" t="n">
        <f aca="false">IF(TOT!AK419&lt;400,IF(D417&lt;60,60,D417),D417)</f>
        <v>67</v>
      </c>
      <c r="F417" s="37" t="n">
        <f aca="false">IF(TOT!AK419&lt;200,IF(E417&lt;53,53,E417),E417)</f>
        <v>67</v>
      </c>
    </row>
    <row r="418" customFormat="false" ht="13" hidden="false" customHeight="true" outlineLevel="0" collapsed="false">
      <c r="A418" s="17" t="s">
        <v>2113</v>
      </c>
      <c r="B418" s="37" t="n">
        <f aca="false">VLOOKUP((TOT!BM420*60)/TOT!AK420,'CK - HITS'!$A$3:$B$69,2)</f>
        <v>40</v>
      </c>
      <c r="C418" s="37" t="n">
        <f aca="false">IF(TOT!AK420&lt;400,IF(B418&gt;80,80,B418),B418)</f>
        <v>40</v>
      </c>
      <c r="D418" s="37" t="n">
        <f aca="false">IF(TOT!AK420&lt;200,IF(B418&gt;73,73,B418),B418)</f>
        <v>40</v>
      </c>
      <c r="E418" s="37" t="n">
        <f aca="false">IF(TOT!AK420&lt;400,IF(D418&lt;60,60,D418),D418)</f>
        <v>40</v>
      </c>
      <c r="F418" s="37" t="n">
        <f aca="false">IF(TOT!AK420&lt;200,IF(E418&lt;53,53,E418),E418)</f>
        <v>40</v>
      </c>
    </row>
    <row r="419" customFormat="false" ht="13" hidden="false" customHeight="true" outlineLevel="0" collapsed="false">
      <c r="A419" s="17" t="s">
        <v>2116</v>
      </c>
      <c r="B419" s="37" t="n">
        <f aca="false">VLOOKUP((TOT!BM421*60)/TOT!AK421,'CK - HITS'!$A$3:$B$69,2)</f>
        <v>38</v>
      </c>
      <c r="C419" s="37" t="n">
        <f aca="false">IF(TOT!AK421&lt;400,IF(B419&gt;80,80,B419),B419)</f>
        <v>38</v>
      </c>
      <c r="D419" s="37" t="n">
        <f aca="false">IF(TOT!AK421&lt;200,IF(B419&gt;73,73,B419),B419)</f>
        <v>38</v>
      </c>
      <c r="E419" s="37" t="n">
        <f aca="false">IF(TOT!AK421&lt;400,IF(D419&lt;60,60,D419),D419)</f>
        <v>38</v>
      </c>
      <c r="F419" s="37" t="n">
        <f aca="false">IF(TOT!AK421&lt;200,IF(E419&lt;53,53,E419),E419)</f>
        <v>38</v>
      </c>
    </row>
    <row r="420" customFormat="false" ht="13" hidden="false" customHeight="true" outlineLevel="0" collapsed="false">
      <c r="A420" s="17" t="s">
        <v>2121</v>
      </c>
      <c r="B420" s="37" t="n">
        <f aca="false">VLOOKUP((TOT!BM422*60)/TOT!AK422,'CK - HITS'!$A$3:$B$69,2)</f>
        <v>59</v>
      </c>
      <c r="C420" s="37" t="n">
        <f aca="false">IF(TOT!AK422&lt;400,IF(B420&gt;80,80,B420),B420)</f>
        <v>59</v>
      </c>
      <c r="D420" s="37" t="n">
        <f aca="false">IF(TOT!AK422&lt;200,IF(B420&gt;73,73,B420),B420)</f>
        <v>59</v>
      </c>
      <c r="E420" s="37" t="n">
        <f aca="false">IF(TOT!AK422&lt;400,IF(D420&lt;60,60,D420),D420)</f>
        <v>59</v>
      </c>
      <c r="F420" s="37" t="n">
        <f aca="false">IF(TOT!AK422&lt;200,IF(E420&lt;53,53,E420),E420)</f>
        <v>59</v>
      </c>
    </row>
    <row r="421" customFormat="false" ht="13" hidden="false" customHeight="true" outlineLevel="0" collapsed="false">
      <c r="A421" s="17" t="s">
        <v>2126</v>
      </c>
      <c r="B421" s="37" t="n">
        <f aca="false">VLOOKUP((TOT!BM423*60)/TOT!AK423,'CK - HITS'!$A$3:$B$69,2)</f>
        <v>74</v>
      </c>
      <c r="C421" s="37" t="n">
        <f aca="false">IF(TOT!AK423&lt;400,IF(B421&gt;80,80,B421),B421)</f>
        <v>74</v>
      </c>
      <c r="D421" s="37" t="n">
        <f aca="false">IF(TOT!AK423&lt;200,IF(B421&gt;73,73,B421),B421)</f>
        <v>74</v>
      </c>
      <c r="E421" s="37" t="n">
        <f aca="false">IF(TOT!AK423&lt;400,IF(D421&lt;60,60,D421),D421)</f>
        <v>74</v>
      </c>
      <c r="F421" s="37" t="n">
        <f aca="false">IF(TOT!AK423&lt;200,IF(E421&lt;53,53,E421),E421)</f>
        <v>74</v>
      </c>
    </row>
    <row r="422" customFormat="false" ht="13" hidden="false" customHeight="true" outlineLevel="0" collapsed="false">
      <c r="A422" s="17" t="s">
        <v>2131</v>
      </c>
      <c r="B422" s="37" t="n">
        <f aca="false">VLOOKUP((TOT!BM424*60)/TOT!AK424,'CK - HITS'!$A$3:$B$69,2)</f>
        <v>41</v>
      </c>
      <c r="C422" s="37" t="n">
        <f aca="false">IF(TOT!AK424&lt;400,IF(B422&gt;80,80,B422),B422)</f>
        <v>41</v>
      </c>
      <c r="D422" s="37" t="n">
        <f aca="false">IF(TOT!AK424&lt;200,IF(B422&gt;73,73,B422),B422)</f>
        <v>41</v>
      </c>
      <c r="E422" s="37" t="n">
        <f aca="false">IF(TOT!AK424&lt;400,IF(D422&lt;60,60,D422),D422)</f>
        <v>41</v>
      </c>
      <c r="F422" s="37" t="n">
        <f aca="false">IF(TOT!AK424&lt;200,IF(E422&lt;53,53,E422),E422)</f>
        <v>41</v>
      </c>
    </row>
    <row r="423" customFormat="false" ht="13" hidden="false" customHeight="true" outlineLevel="0" collapsed="false">
      <c r="A423" s="17" t="s">
        <v>2135</v>
      </c>
      <c r="B423" s="37" t="n">
        <f aca="false">VLOOKUP((TOT!BM425*60)/TOT!AK425,'CK - HITS'!$A$3:$B$69,2)</f>
        <v>45</v>
      </c>
      <c r="C423" s="37" t="n">
        <f aca="false">IF(TOT!AK425&lt;400,IF(B423&gt;80,80,B423),B423)</f>
        <v>45</v>
      </c>
      <c r="D423" s="37" t="n">
        <f aca="false">IF(TOT!AK425&lt;200,IF(B423&gt;73,73,B423),B423)</f>
        <v>45</v>
      </c>
      <c r="E423" s="37" t="n">
        <f aca="false">IF(TOT!AK425&lt;400,IF(D423&lt;60,60,D423),D423)</f>
        <v>45</v>
      </c>
      <c r="F423" s="37" t="n">
        <f aca="false">IF(TOT!AK425&lt;200,IF(E423&lt;53,53,E423),E423)</f>
        <v>45</v>
      </c>
    </row>
    <row r="424" customFormat="false" ht="13" hidden="false" customHeight="true" outlineLevel="0" collapsed="false">
      <c r="A424" s="17" t="s">
        <v>2140</v>
      </c>
      <c r="B424" s="37" t="n">
        <f aca="false">VLOOKUP((TOT!BM426*60)/TOT!AK426,'CK - HITS'!$A$3:$B$69,2)</f>
        <v>63</v>
      </c>
      <c r="C424" s="37" t="n">
        <f aca="false">IF(TOT!AK426&lt;400,IF(B424&gt;80,80,B424),B424)</f>
        <v>63</v>
      </c>
      <c r="D424" s="37" t="n">
        <f aca="false">IF(TOT!AK426&lt;200,IF(B424&gt;73,73,B424),B424)</f>
        <v>63</v>
      </c>
      <c r="E424" s="37" t="n">
        <f aca="false">IF(TOT!AK426&lt;400,IF(D424&lt;60,60,D424),D424)</f>
        <v>63</v>
      </c>
      <c r="F424" s="37" t="n">
        <f aca="false">IF(TOT!AK426&lt;200,IF(E424&lt;53,53,E424),E424)</f>
        <v>63</v>
      </c>
    </row>
    <row r="425" customFormat="false" ht="13" hidden="false" customHeight="true" outlineLevel="0" collapsed="false">
      <c r="A425" s="17" t="s">
        <v>2143</v>
      </c>
      <c r="B425" s="37" t="n">
        <f aca="false">VLOOKUP((TOT!BM427*60)/TOT!AK427,'CK - HITS'!$A$3:$B$69,2)</f>
        <v>77</v>
      </c>
      <c r="C425" s="37" t="n">
        <f aca="false">IF(TOT!AK427&lt;400,IF(B425&gt;80,80,B425),B425)</f>
        <v>77</v>
      </c>
      <c r="D425" s="37" t="n">
        <f aca="false">IF(TOT!AK427&lt;200,IF(B425&gt;73,73,B425),B425)</f>
        <v>77</v>
      </c>
      <c r="E425" s="37" t="n">
        <f aca="false">IF(TOT!AK427&lt;400,IF(D425&lt;60,60,D425),D425)</f>
        <v>77</v>
      </c>
      <c r="F425" s="37" t="n">
        <f aca="false">IF(TOT!AK427&lt;200,IF(E425&lt;53,53,E425),E425)</f>
        <v>77</v>
      </c>
    </row>
    <row r="426" customFormat="false" ht="13" hidden="false" customHeight="true" outlineLevel="0" collapsed="false">
      <c r="A426" s="17" t="s">
        <v>2147</v>
      </c>
      <c r="B426" s="37" t="n">
        <f aca="false">VLOOKUP((TOT!BM428*60)/TOT!AK428,'CK - HITS'!$A$3:$B$69,2)</f>
        <v>91</v>
      </c>
      <c r="C426" s="37" t="n">
        <f aca="false">IF(TOT!AK428&lt;400,IF(B426&gt;80,80,B426),B426)</f>
        <v>91</v>
      </c>
      <c r="D426" s="37" t="n">
        <f aca="false">IF(TOT!AK428&lt;200,IF(B426&gt;73,73,B426),B426)</f>
        <v>91</v>
      </c>
      <c r="E426" s="37" t="n">
        <f aca="false">IF(TOT!AK428&lt;400,IF(D426&lt;60,60,D426),D426)</f>
        <v>91</v>
      </c>
      <c r="F426" s="37" t="n">
        <f aca="false">IF(TOT!AK428&lt;200,IF(E426&lt;53,53,E426),E426)</f>
        <v>91</v>
      </c>
    </row>
    <row r="427" customFormat="false" ht="13" hidden="false" customHeight="true" outlineLevel="0" collapsed="false">
      <c r="A427" s="17" t="s">
        <v>2151</v>
      </c>
      <c r="B427" s="37" t="n">
        <f aca="false">VLOOKUP((TOT!BM429*60)/TOT!AK429,'CK - HITS'!$A$3:$B$69,2)</f>
        <v>55</v>
      </c>
      <c r="C427" s="37" t="n">
        <f aca="false">IF(TOT!AK429&lt;400,IF(B427&gt;80,80,B427),B427)</f>
        <v>55</v>
      </c>
      <c r="D427" s="37" t="n">
        <f aca="false">IF(TOT!AK429&lt;200,IF(B427&gt;73,73,B427),B427)</f>
        <v>55</v>
      </c>
      <c r="E427" s="37" t="n">
        <f aca="false">IF(TOT!AK429&lt;400,IF(D427&lt;60,60,D427),D427)</f>
        <v>55</v>
      </c>
      <c r="F427" s="37" t="n">
        <f aca="false">IF(TOT!AK429&lt;200,IF(E427&lt;53,53,E427),E427)</f>
        <v>55</v>
      </c>
    </row>
    <row r="428" customFormat="false" ht="13" hidden="false" customHeight="true" outlineLevel="0" collapsed="false">
      <c r="A428" s="17" t="s">
        <v>2154</v>
      </c>
      <c r="B428" s="37" t="n">
        <f aca="false">VLOOKUP((TOT!BM430*60)/TOT!AK430,'CK - HITS'!$A$3:$B$69,2)</f>
        <v>41</v>
      </c>
      <c r="C428" s="37" t="n">
        <f aca="false">IF(TOT!AK430&lt;400,IF(B428&gt;80,80,B428),B428)</f>
        <v>41</v>
      </c>
      <c r="D428" s="37" t="n">
        <f aca="false">IF(TOT!AK430&lt;200,IF(B428&gt;73,73,B428),B428)</f>
        <v>41</v>
      </c>
      <c r="E428" s="37" t="n">
        <f aca="false">IF(TOT!AK430&lt;400,IF(D428&lt;60,60,D428),D428)</f>
        <v>60</v>
      </c>
      <c r="F428" s="37" t="n">
        <f aca="false">IF(TOT!AK430&lt;200,IF(E428&lt;53,53,E428),E428)</f>
        <v>60</v>
      </c>
    </row>
    <row r="429" customFormat="false" ht="13" hidden="false" customHeight="true" outlineLevel="0" collapsed="false">
      <c r="A429" s="17" t="s">
        <v>2157</v>
      </c>
      <c r="B429" s="37" t="n">
        <f aca="false">VLOOKUP((TOT!BM431*60)/TOT!AK431,'CK - HITS'!$A$3:$B$69,2)</f>
        <v>69</v>
      </c>
      <c r="C429" s="37" t="n">
        <f aca="false">IF(TOT!AK431&lt;400,IF(B429&gt;80,80,B429),B429)</f>
        <v>69</v>
      </c>
      <c r="D429" s="37" t="n">
        <f aca="false">IF(TOT!AK431&lt;200,IF(B429&gt;73,73,B429),B429)</f>
        <v>69</v>
      </c>
      <c r="E429" s="37" t="n">
        <f aca="false">IF(TOT!AK431&lt;400,IF(D429&lt;60,60,D429),D429)</f>
        <v>69</v>
      </c>
      <c r="F429" s="37" t="n">
        <f aca="false">IF(TOT!AK431&lt;200,IF(E429&lt;53,53,E429),E429)</f>
        <v>69</v>
      </c>
    </row>
    <row r="430" customFormat="false" ht="13" hidden="false" customHeight="true" outlineLevel="0" collapsed="false">
      <c r="A430" s="17" t="s">
        <v>2160</v>
      </c>
      <c r="B430" s="37" t="n">
        <f aca="false">VLOOKUP((TOT!BM432*60)/TOT!AK432,'CK - HITS'!$A$3:$B$69,2)</f>
        <v>79</v>
      </c>
      <c r="C430" s="37" t="n">
        <f aca="false">IF(TOT!AK432&lt;400,IF(B430&gt;80,80,B430),B430)</f>
        <v>79</v>
      </c>
      <c r="D430" s="37" t="n">
        <f aca="false">IF(TOT!AK432&lt;200,IF(B430&gt;73,73,B430),B430)</f>
        <v>79</v>
      </c>
      <c r="E430" s="37" t="n">
        <f aca="false">IF(TOT!AK432&lt;400,IF(D430&lt;60,60,D430),D430)</f>
        <v>79</v>
      </c>
      <c r="F430" s="37" t="n">
        <f aca="false">IF(TOT!AK432&lt;200,IF(E430&lt;53,53,E430),E430)</f>
        <v>79</v>
      </c>
    </row>
    <row r="431" customFormat="false" ht="13" hidden="false" customHeight="true" outlineLevel="0" collapsed="false">
      <c r="A431" s="17" t="s">
        <v>2162</v>
      </c>
      <c r="B431" s="37" t="n">
        <f aca="false">VLOOKUP((TOT!BM433*60)/TOT!AK433,'CK - HITS'!$A$3:$B$69,2)</f>
        <v>59</v>
      </c>
      <c r="C431" s="37" t="n">
        <f aca="false">IF(TOT!AK433&lt;400,IF(B431&gt;80,80,B431),B431)</f>
        <v>59</v>
      </c>
      <c r="D431" s="37" t="n">
        <f aca="false">IF(TOT!AK433&lt;200,IF(B431&gt;73,73,B431),B431)</f>
        <v>59</v>
      </c>
      <c r="E431" s="37" t="n">
        <f aca="false">IF(TOT!AK433&lt;400,IF(D431&lt;60,60,D431),D431)</f>
        <v>60</v>
      </c>
      <c r="F431" s="37" t="n">
        <f aca="false">IF(TOT!AK433&lt;200,IF(E431&lt;53,53,E431),E431)</f>
        <v>60</v>
      </c>
    </row>
    <row r="432" customFormat="false" ht="13" hidden="false" customHeight="true" outlineLevel="0" collapsed="false">
      <c r="A432" s="17" t="s">
        <v>2165</v>
      </c>
      <c r="B432" s="37" t="n">
        <f aca="false">VLOOKUP((TOT!BM434*60)/TOT!AK434,'CK - HITS'!$A$3:$B$69,2)</f>
        <v>36</v>
      </c>
      <c r="C432" s="37" t="n">
        <f aca="false">IF(TOT!AK434&lt;400,IF(B432&gt;80,80,B432),B432)</f>
        <v>36</v>
      </c>
      <c r="D432" s="37" t="n">
        <f aca="false">IF(TOT!AK434&lt;200,IF(B432&gt;73,73,B432),B432)</f>
        <v>36</v>
      </c>
      <c r="E432" s="37" t="n">
        <f aca="false">IF(TOT!AK434&lt;400,IF(D432&lt;60,60,D432),D432)</f>
        <v>36</v>
      </c>
      <c r="F432" s="37" t="n">
        <f aca="false">IF(TOT!AK434&lt;200,IF(E432&lt;53,53,E432),E432)</f>
        <v>36</v>
      </c>
    </row>
    <row r="433" customFormat="false" ht="13" hidden="false" customHeight="true" outlineLevel="0" collapsed="false">
      <c r="A433" s="17" t="s">
        <v>2168</v>
      </c>
      <c r="B433" s="37" t="n">
        <f aca="false">VLOOKUP((TOT!BM435*60)/TOT!AK435,'CK - HITS'!$A$3:$B$69,2)</f>
        <v>58</v>
      </c>
      <c r="C433" s="37" t="n">
        <f aca="false">IF(TOT!AK435&lt;400,IF(B433&gt;80,80,B433),B433)</f>
        <v>58</v>
      </c>
      <c r="D433" s="37" t="n">
        <f aca="false">IF(TOT!AK435&lt;200,IF(B433&gt;73,73,B433),B433)</f>
        <v>58</v>
      </c>
      <c r="E433" s="37" t="n">
        <f aca="false">IF(TOT!AK435&lt;400,IF(D433&lt;60,60,D433),D433)</f>
        <v>58</v>
      </c>
      <c r="F433" s="37" t="n">
        <f aca="false">IF(TOT!AK435&lt;200,IF(E433&lt;53,53,E433),E433)</f>
        <v>58</v>
      </c>
    </row>
    <row r="434" customFormat="false" ht="13" hidden="false" customHeight="true" outlineLevel="0" collapsed="false">
      <c r="A434" s="17" t="s">
        <v>2171</v>
      </c>
      <c r="B434" s="37" t="n">
        <f aca="false">VLOOKUP((TOT!BM436*60)/TOT!AK436,'CK - HITS'!$A$3:$B$69,2)</f>
        <v>67</v>
      </c>
      <c r="C434" s="37" t="n">
        <f aca="false">IF(TOT!AK436&lt;400,IF(B434&gt;80,80,B434),B434)</f>
        <v>67</v>
      </c>
      <c r="D434" s="37" t="n">
        <f aca="false">IF(TOT!AK436&lt;200,IF(B434&gt;73,73,B434),B434)</f>
        <v>67</v>
      </c>
      <c r="E434" s="37" t="n">
        <f aca="false">IF(TOT!AK436&lt;400,IF(D434&lt;60,60,D434),D434)</f>
        <v>67</v>
      </c>
      <c r="F434" s="37" t="n">
        <f aca="false">IF(TOT!AK436&lt;200,IF(E434&lt;53,53,E434),E434)</f>
        <v>67</v>
      </c>
    </row>
    <row r="435" customFormat="false" ht="13" hidden="false" customHeight="true" outlineLevel="0" collapsed="false">
      <c r="A435" s="17" t="s">
        <v>2176</v>
      </c>
      <c r="B435" s="37" t="n">
        <f aca="false">VLOOKUP((TOT!BM437*60)/TOT!AK437,'CK - HITS'!$A$3:$B$69,2)</f>
        <v>56</v>
      </c>
      <c r="C435" s="37" t="n">
        <f aca="false">IF(TOT!AK437&lt;400,IF(B435&gt;80,80,B435),B435)</f>
        <v>56</v>
      </c>
      <c r="D435" s="37" t="n">
        <f aca="false">IF(TOT!AK437&lt;200,IF(B435&gt;73,73,B435),B435)</f>
        <v>56</v>
      </c>
      <c r="E435" s="37" t="n">
        <f aca="false">IF(TOT!AK437&lt;400,IF(D435&lt;60,60,D435),D435)</f>
        <v>60</v>
      </c>
      <c r="F435" s="37" t="n">
        <f aca="false">IF(TOT!AK437&lt;200,IF(E435&lt;53,53,E435),E435)</f>
        <v>60</v>
      </c>
    </row>
    <row r="436" customFormat="false" ht="13" hidden="false" customHeight="true" outlineLevel="0" collapsed="false">
      <c r="A436" s="17" t="s">
        <v>2180</v>
      </c>
      <c r="B436" s="37" t="n">
        <f aca="false">VLOOKUP((TOT!BM438*60)/TOT!AK438,'CK - HITS'!$A$3:$B$69,2)</f>
        <v>67</v>
      </c>
      <c r="C436" s="37" t="n">
        <f aca="false">IF(TOT!AK438&lt;400,IF(B436&gt;80,80,B436),B436)</f>
        <v>67</v>
      </c>
      <c r="D436" s="37" t="n">
        <f aca="false">IF(TOT!AK438&lt;200,IF(B436&gt;73,73,B436),B436)</f>
        <v>67</v>
      </c>
      <c r="E436" s="37" t="n">
        <f aca="false">IF(TOT!AK438&lt;400,IF(D436&lt;60,60,D436),D436)</f>
        <v>67</v>
      </c>
      <c r="F436" s="37" t="n">
        <f aca="false">IF(TOT!AK438&lt;200,IF(E436&lt;53,53,E436),E436)</f>
        <v>67</v>
      </c>
    </row>
    <row r="437" customFormat="false" ht="13" hidden="false" customHeight="true" outlineLevel="0" collapsed="false">
      <c r="A437" s="17" t="s">
        <v>2184</v>
      </c>
      <c r="B437" s="37" t="n">
        <f aca="false">VLOOKUP((TOT!BM439*60)/TOT!AK439,'CK - HITS'!$A$3:$B$69,2)</f>
        <v>71</v>
      </c>
      <c r="C437" s="37" t="n">
        <f aca="false">IF(TOT!AK439&lt;400,IF(B437&gt;80,80,B437),B437)</f>
        <v>71</v>
      </c>
      <c r="D437" s="37" t="n">
        <f aca="false">IF(TOT!AK439&lt;200,IF(B437&gt;73,73,B437),B437)</f>
        <v>71</v>
      </c>
      <c r="E437" s="37" t="n">
        <f aca="false">IF(TOT!AK439&lt;400,IF(D437&lt;60,60,D437),D437)</f>
        <v>71</v>
      </c>
      <c r="F437" s="37" t="n">
        <f aca="false">IF(TOT!AK439&lt;200,IF(E437&lt;53,53,E437),E437)</f>
        <v>71</v>
      </c>
    </row>
    <row r="438" customFormat="false" ht="13" hidden="false" customHeight="true" outlineLevel="0" collapsed="false">
      <c r="A438" s="17" t="s">
        <v>2188</v>
      </c>
      <c r="B438" s="37" t="n">
        <f aca="false">VLOOKUP((TOT!BM440*60)/TOT!AK440,'CK - HITS'!$A$3:$B$69,2)</f>
        <v>89</v>
      </c>
      <c r="C438" s="37" t="n">
        <f aca="false">IF(TOT!AK440&lt;400,IF(B438&gt;80,80,B438),B438)</f>
        <v>89</v>
      </c>
      <c r="D438" s="37" t="n">
        <f aca="false">IF(TOT!AK440&lt;200,IF(B438&gt;73,73,B438),B438)</f>
        <v>89</v>
      </c>
      <c r="E438" s="37" t="n">
        <f aca="false">IF(TOT!AK440&lt;400,IF(D438&lt;60,60,D438),D438)</f>
        <v>89</v>
      </c>
      <c r="F438" s="37" t="n">
        <f aca="false">IF(TOT!AK440&lt;200,IF(E438&lt;53,53,E438),E438)</f>
        <v>89</v>
      </c>
    </row>
    <row r="439" customFormat="false" ht="13" hidden="false" customHeight="true" outlineLevel="0" collapsed="false">
      <c r="A439" s="17" t="s">
        <v>2192</v>
      </c>
      <c r="B439" s="37" t="n">
        <f aca="false">VLOOKUP((TOT!BM441*60)/TOT!AK441,'CK - HITS'!$A$3:$B$69,2)</f>
        <v>33</v>
      </c>
      <c r="C439" s="37" t="n">
        <f aca="false">IF(TOT!AK441&lt;400,IF(B439&gt;80,80,B439),B439)</f>
        <v>33</v>
      </c>
      <c r="D439" s="37" t="n">
        <f aca="false">IF(TOT!AK441&lt;200,IF(B439&gt;73,73,B439),B439)</f>
        <v>33</v>
      </c>
      <c r="E439" s="37" t="n">
        <f aca="false">IF(TOT!AK441&lt;400,IF(D439&lt;60,60,D439),D439)</f>
        <v>33</v>
      </c>
      <c r="F439" s="37" t="n">
        <f aca="false">IF(TOT!AK441&lt;200,IF(E439&lt;53,53,E439),E439)</f>
        <v>33</v>
      </c>
    </row>
    <row r="440" customFormat="false" ht="13" hidden="false" customHeight="true" outlineLevel="0" collapsed="false">
      <c r="A440" s="17" t="s">
        <v>2196</v>
      </c>
      <c r="B440" s="37" t="n">
        <f aca="false">VLOOKUP((TOT!BM442*60)/TOT!AK442,'CK - HITS'!$A$3:$B$69,2)</f>
        <v>83</v>
      </c>
      <c r="C440" s="37" t="n">
        <f aca="false">IF(TOT!AK442&lt;400,IF(B440&gt;80,80,B440),B440)</f>
        <v>83</v>
      </c>
      <c r="D440" s="37" t="n">
        <f aca="false">IF(TOT!AK442&lt;200,IF(B440&gt;73,73,B440),B440)</f>
        <v>83</v>
      </c>
      <c r="E440" s="37" t="n">
        <f aca="false">IF(TOT!AK442&lt;400,IF(D440&lt;60,60,D440),D440)</f>
        <v>83</v>
      </c>
      <c r="F440" s="37" t="n">
        <f aca="false">IF(TOT!AK442&lt;200,IF(E440&lt;53,53,E440),E440)</f>
        <v>83</v>
      </c>
    </row>
    <row r="441" customFormat="false" ht="13" hidden="false" customHeight="true" outlineLevel="0" collapsed="false">
      <c r="A441" s="17" t="s">
        <v>2199</v>
      </c>
      <c r="B441" s="37" t="n">
        <f aca="false">VLOOKUP((TOT!BM443*60)/TOT!AK443,'CK - HITS'!$A$3:$B$69,2)</f>
        <v>83</v>
      </c>
      <c r="C441" s="37" t="n">
        <f aca="false">IF(TOT!AK443&lt;400,IF(B441&gt;80,80,B441),B441)</f>
        <v>80</v>
      </c>
      <c r="D441" s="37" t="n">
        <f aca="false">IF(TOT!AK443&lt;200,IF(B441&gt;73,73,B441),B441)</f>
        <v>83</v>
      </c>
      <c r="E441" s="37" t="n">
        <f aca="false">IF(TOT!AK443&lt;400,IF(D441&lt;60,60,D441),D441)</f>
        <v>83</v>
      </c>
      <c r="F441" s="37" t="n">
        <f aca="false">IF(TOT!AK443&lt;200,IF(E441&lt;53,53,E441),E441)</f>
        <v>83</v>
      </c>
    </row>
    <row r="442" customFormat="false" ht="13" hidden="false" customHeight="true" outlineLevel="0" collapsed="false">
      <c r="A442" s="17" t="s">
        <v>2204</v>
      </c>
      <c r="B442" s="37" t="n">
        <f aca="false">VLOOKUP((TOT!BM444*60)/TOT!AK444,'CK - HITS'!$A$3:$B$69,2)</f>
        <v>34</v>
      </c>
      <c r="C442" s="37" t="n">
        <f aca="false">IF(TOT!AK444&lt;400,IF(B442&gt;80,80,B442),B442)</f>
        <v>34</v>
      </c>
      <c r="D442" s="37" t="n">
        <f aca="false">IF(TOT!AK444&lt;200,IF(B442&gt;73,73,B442),B442)</f>
        <v>34</v>
      </c>
      <c r="E442" s="37" t="n">
        <f aca="false">IF(TOT!AK444&lt;400,IF(D442&lt;60,60,D442),D442)</f>
        <v>60</v>
      </c>
      <c r="F442" s="37" t="n">
        <f aca="false">IF(TOT!AK444&lt;200,IF(E442&lt;53,53,E442),E442)</f>
        <v>60</v>
      </c>
    </row>
    <row r="443" customFormat="false" ht="13" hidden="false" customHeight="true" outlineLevel="0" collapsed="false">
      <c r="A443" s="17" t="s">
        <v>2208</v>
      </c>
      <c r="B443" s="37" t="n">
        <f aca="false">VLOOKUP((TOT!BM445*60)/TOT!AK445,'CK - HITS'!$A$3:$B$69,2)</f>
        <v>76</v>
      </c>
      <c r="C443" s="37" t="n">
        <f aca="false">IF(TOT!AK445&lt;400,IF(B443&gt;80,80,B443),B443)</f>
        <v>76</v>
      </c>
      <c r="D443" s="37" t="n">
        <f aca="false">IF(TOT!AK445&lt;200,IF(B443&gt;73,73,B443),B443)</f>
        <v>76</v>
      </c>
      <c r="E443" s="37" t="n">
        <f aca="false">IF(TOT!AK445&lt;400,IF(D443&lt;60,60,D443),D443)</f>
        <v>76</v>
      </c>
      <c r="F443" s="37" t="n">
        <f aca="false">IF(TOT!AK445&lt;200,IF(E443&lt;53,53,E443),E443)</f>
        <v>76</v>
      </c>
    </row>
    <row r="444" customFormat="false" ht="13" hidden="false" customHeight="true" outlineLevel="0" collapsed="false">
      <c r="A444" s="17" t="s">
        <v>2211</v>
      </c>
      <c r="B444" s="37" t="n">
        <f aca="false">VLOOKUP((TOT!BM446*60)/TOT!AK446,'CK - HITS'!$A$3:$B$69,2)</f>
        <v>67</v>
      </c>
      <c r="C444" s="37" t="n">
        <f aca="false">IF(TOT!AK446&lt;400,IF(B444&gt;80,80,B444),B444)</f>
        <v>67</v>
      </c>
      <c r="D444" s="37" t="n">
        <f aca="false">IF(TOT!AK446&lt;200,IF(B444&gt;73,73,B444),B444)</f>
        <v>67</v>
      </c>
      <c r="E444" s="37" t="n">
        <f aca="false">IF(TOT!AK446&lt;400,IF(D444&lt;60,60,D444),D444)</f>
        <v>67</v>
      </c>
      <c r="F444" s="37" t="n">
        <f aca="false">IF(TOT!AK446&lt;200,IF(E444&lt;53,53,E444),E444)</f>
        <v>67</v>
      </c>
    </row>
    <row r="445" customFormat="false" ht="13" hidden="false" customHeight="true" outlineLevel="0" collapsed="false">
      <c r="A445" s="17" t="s">
        <v>2214</v>
      </c>
      <c r="B445" s="37" t="n">
        <f aca="false">VLOOKUP((TOT!BM447*60)/TOT!AK447,'CK - HITS'!$A$3:$B$69,2)</f>
        <v>33</v>
      </c>
      <c r="C445" s="37" t="n">
        <f aca="false">IF(TOT!AK447&lt;400,IF(B445&gt;80,80,B445),B445)</f>
        <v>33</v>
      </c>
      <c r="D445" s="37" t="n">
        <f aca="false">IF(TOT!AK447&lt;200,IF(B445&gt;73,73,B445),B445)</f>
        <v>33</v>
      </c>
      <c r="E445" s="37" t="n">
        <f aca="false">IF(TOT!AK447&lt;400,IF(D445&lt;60,60,D445),D445)</f>
        <v>60</v>
      </c>
      <c r="F445" s="37" t="n">
        <f aca="false">IF(TOT!AK447&lt;200,IF(E445&lt;53,53,E445),E445)</f>
        <v>60</v>
      </c>
    </row>
    <row r="446" customFormat="false" ht="13" hidden="false" customHeight="true" outlineLevel="0" collapsed="false">
      <c r="A446" s="17" t="s">
        <v>2219</v>
      </c>
      <c r="B446" s="37" t="n">
        <f aca="false">VLOOKUP((TOT!BM448*60)/TOT!AK448,'CK - HITS'!$A$3:$B$69,2)</f>
        <v>85</v>
      </c>
      <c r="C446" s="37" t="n">
        <f aca="false">IF(TOT!AK448&lt;400,IF(B446&gt;80,80,B446),B446)</f>
        <v>85</v>
      </c>
      <c r="D446" s="37" t="n">
        <f aca="false">IF(TOT!AK448&lt;200,IF(B446&gt;73,73,B446),B446)</f>
        <v>85</v>
      </c>
      <c r="E446" s="37" t="n">
        <f aca="false">IF(TOT!AK448&lt;400,IF(D446&lt;60,60,D446),D446)</f>
        <v>85</v>
      </c>
      <c r="F446" s="37" t="n">
        <f aca="false">IF(TOT!AK448&lt;200,IF(E446&lt;53,53,E446),E446)</f>
        <v>85</v>
      </c>
    </row>
    <row r="447" customFormat="false" ht="13" hidden="false" customHeight="true" outlineLevel="0" collapsed="false">
      <c r="A447" s="17" t="s">
        <v>2224</v>
      </c>
      <c r="B447" s="37" t="n">
        <f aca="false">VLOOKUP((TOT!BM449*60)/TOT!AK449,'CK - HITS'!$A$3:$B$69,2)</f>
        <v>46</v>
      </c>
      <c r="C447" s="37" t="n">
        <f aca="false">IF(TOT!AK449&lt;400,IF(B447&gt;80,80,B447),B447)</f>
        <v>46</v>
      </c>
      <c r="D447" s="37" t="n">
        <f aca="false">IF(TOT!AK449&lt;200,IF(B447&gt;73,73,B447),B447)</f>
        <v>46</v>
      </c>
      <c r="E447" s="37" t="n">
        <f aca="false">IF(TOT!AK449&lt;400,IF(D447&lt;60,60,D447),D447)</f>
        <v>46</v>
      </c>
      <c r="F447" s="37" t="n">
        <f aca="false">IF(TOT!AK449&lt;200,IF(E447&lt;53,53,E447),E447)</f>
        <v>46</v>
      </c>
    </row>
    <row r="448" customFormat="false" ht="13" hidden="false" customHeight="true" outlineLevel="0" collapsed="false">
      <c r="A448" s="17" t="s">
        <v>2229</v>
      </c>
      <c r="B448" s="37" t="n">
        <f aca="false">VLOOKUP((TOT!BM450*60)/TOT!AK450,'CK - HITS'!$A$3:$B$69,2)</f>
        <v>42</v>
      </c>
      <c r="C448" s="37" t="n">
        <f aca="false">IF(TOT!AK450&lt;400,IF(B448&gt;80,80,B448),B448)</f>
        <v>42</v>
      </c>
      <c r="D448" s="37" t="n">
        <f aca="false">IF(TOT!AK450&lt;200,IF(B448&gt;73,73,B448),B448)</f>
        <v>42</v>
      </c>
      <c r="E448" s="37" t="n">
        <f aca="false">IF(TOT!AK450&lt;400,IF(D448&lt;60,60,D448),D448)</f>
        <v>42</v>
      </c>
      <c r="F448" s="37" t="n">
        <f aca="false">IF(TOT!AK450&lt;200,IF(E448&lt;53,53,E448),E448)</f>
        <v>42</v>
      </c>
    </row>
    <row r="449" customFormat="false" ht="13" hidden="false" customHeight="true" outlineLevel="0" collapsed="false">
      <c r="A449" s="17" t="s">
        <v>2235</v>
      </c>
      <c r="B449" s="37" t="n">
        <f aca="false">VLOOKUP((TOT!BM451*60)/TOT!AK451,'CK - HITS'!$A$3:$B$69,2)</f>
        <v>84</v>
      </c>
      <c r="C449" s="37" t="n">
        <f aca="false">IF(TOT!AK451&lt;400,IF(B449&gt;80,80,B449),B449)</f>
        <v>84</v>
      </c>
      <c r="D449" s="37" t="n">
        <f aca="false">IF(TOT!AK451&lt;200,IF(B449&gt;73,73,B449),B449)</f>
        <v>84</v>
      </c>
      <c r="E449" s="37" t="n">
        <f aca="false">IF(TOT!AK451&lt;400,IF(D449&lt;60,60,D449),D449)</f>
        <v>84</v>
      </c>
      <c r="F449" s="37" t="n">
        <f aca="false">IF(TOT!AK451&lt;200,IF(E449&lt;53,53,E449),E449)</f>
        <v>84</v>
      </c>
    </row>
    <row r="450" customFormat="false" ht="13" hidden="false" customHeight="true" outlineLevel="0" collapsed="false">
      <c r="A450" s="17" t="s">
        <v>2240</v>
      </c>
      <c r="B450" s="37" t="n">
        <f aca="false">VLOOKUP((TOT!BM452*60)/TOT!AK452,'CK - HITS'!$A$3:$B$69,2)</f>
        <v>81</v>
      </c>
      <c r="C450" s="37" t="n">
        <f aca="false">IF(TOT!AK452&lt;400,IF(B450&gt;80,80,B450),B450)</f>
        <v>80</v>
      </c>
      <c r="D450" s="37" t="n">
        <f aca="false">IF(TOT!AK452&lt;200,IF(B450&gt;73,73,B450),B450)</f>
        <v>73</v>
      </c>
      <c r="E450" s="37" t="n">
        <f aca="false">IF(TOT!AK452&lt;400,IF(D450&lt;60,60,D450),D450)</f>
        <v>73</v>
      </c>
      <c r="F450" s="37" t="n">
        <f aca="false">IF(TOT!AK452&lt;200,IF(E450&lt;53,53,E450),E450)</f>
        <v>73</v>
      </c>
    </row>
    <row r="451" customFormat="false" ht="13" hidden="false" customHeight="true" outlineLevel="0" collapsed="false">
      <c r="A451" s="17" t="s">
        <v>2244</v>
      </c>
      <c r="B451" s="37" t="n">
        <f aca="false">VLOOKUP((TOT!BM453*60)/TOT!AK453,'CK - HITS'!$A$3:$B$69,2)</f>
        <v>84</v>
      </c>
      <c r="C451" s="37" t="n">
        <f aca="false">IF(TOT!AK453&lt;400,IF(B451&gt;80,80,B451),B451)</f>
        <v>80</v>
      </c>
      <c r="D451" s="37" t="n">
        <f aca="false">IF(TOT!AK453&lt;200,IF(B451&gt;73,73,B451),B451)</f>
        <v>73</v>
      </c>
      <c r="E451" s="37" t="n">
        <f aca="false">IF(TOT!AK453&lt;400,IF(D451&lt;60,60,D451),D451)</f>
        <v>73</v>
      </c>
      <c r="F451" s="37" t="n">
        <f aca="false">IF(TOT!AK453&lt;200,IF(E451&lt;53,53,E451),E451)</f>
        <v>73</v>
      </c>
    </row>
    <row r="452" customFormat="false" ht="13" hidden="false" customHeight="true" outlineLevel="0" collapsed="false">
      <c r="A452" s="17" t="s">
        <v>2246</v>
      </c>
      <c r="B452" s="37" t="n">
        <f aca="false">VLOOKUP((TOT!BM454*60)/TOT!AK454,'CK - HITS'!$A$3:$B$69,2)</f>
        <v>67</v>
      </c>
      <c r="C452" s="37" t="n">
        <f aca="false">IF(TOT!AK454&lt;400,IF(B452&gt;80,80,B452),B452)</f>
        <v>67</v>
      </c>
      <c r="D452" s="37" t="n">
        <f aca="false">IF(TOT!AK454&lt;200,IF(B452&gt;73,73,B452),B452)</f>
        <v>67</v>
      </c>
      <c r="E452" s="37" t="n">
        <f aca="false">IF(TOT!AK454&lt;400,IF(D452&lt;60,60,D452),D452)</f>
        <v>67</v>
      </c>
      <c r="F452" s="37" t="n">
        <f aca="false">IF(TOT!AK454&lt;200,IF(E452&lt;53,53,E452),E452)</f>
        <v>67</v>
      </c>
    </row>
    <row r="453" customFormat="false" ht="13" hidden="false" customHeight="true" outlineLevel="0" collapsed="false">
      <c r="A453" s="17" t="s">
        <v>2250</v>
      </c>
      <c r="B453" s="37" t="n">
        <f aca="false">VLOOKUP((TOT!BM455*60)/TOT!AK455,'CK - HITS'!$A$3:$B$69,2)</f>
        <v>88</v>
      </c>
      <c r="C453" s="37" t="n">
        <f aca="false">IF(TOT!AK455&lt;400,IF(B453&gt;80,80,B453),B453)</f>
        <v>88</v>
      </c>
      <c r="D453" s="37" t="n">
        <f aca="false">IF(TOT!AK455&lt;200,IF(B453&gt;73,73,B453),B453)</f>
        <v>88</v>
      </c>
      <c r="E453" s="37" t="n">
        <f aca="false">IF(TOT!AK455&lt;400,IF(D453&lt;60,60,D453),D453)</f>
        <v>88</v>
      </c>
      <c r="F453" s="37" t="n">
        <f aca="false">IF(TOT!AK455&lt;200,IF(E453&lt;53,53,E453),E453)</f>
        <v>88</v>
      </c>
    </row>
    <row r="454" customFormat="false" ht="13" hidden="false" customHeight="true" outlineLevel="0" collapsed="false">
      <c r="A454" s="17" t="s">
        <v>2254</v>
      </c>
      <c r="B454" s="37" t="n">
        <f aca="false">VLOOKUP((TOT!BM456*60)/TOT!AK456,'CK - HITS'!$A$3:$B$69,2)</f>
        <v>64</v>
      </c>
      <c r="C454" s="37" t="n">
        <f aca="false">IF(TOT!AK456&lt;400,IF(B454&gt;80,80,B454),B454)</f>
        <v>64</v>
      </c>
      <c r="D454" s="37" t="n">
        <f aca="false">IF(TOT!AK456&lt;200,IF(B454&gt;73,73,B454),B454)</f>
        <v>64</v>
      </c>
      <c r="E454" s="37" t="n">
        <f aca="false">IF(TOT!AK456&lt;400,IF(D454&lt;60,60,D454),D454)</f>
        <v>64</v>
      </c>
      <c r="F454" s="37" t="n">
        <f aca="false">IF(TOT!AK456&lt;200,IF(E454&lt;53,53,E454),E454)</f>
        <v>64</v>
      </c>
    </row>
    <row r="455" customFormat="false" ht="13" hidden="false" customHeight="true" outlineLevel="0" collapsed="false">
      <c r="A455" s="17" t="s">
        <v>2258</v>
      </c>
      <c r="B455" s="37" t="n">
        <f aca="false">VLOOKUP((TOT!BM457*60)/TOT!AK457,'CK - HITS'!$A$3:$B$69,2)</f>
        <v>56</v>
      </c>
      <c r="C455" s="37" t="n">
        <f aca="false">IF(TOT!AK457&lt;400,IF(B455&gt;80,80,B455),B455)</f>
        <v>56</v>
      </c>
      <c r="D455" s="37" t="n">
        <f aca="false">IF(TOT!AK457&lt;200,IF(B455&gt;73,73,B455),B455)</f>
        <v>56</v>
      </c>
      <c r="E455" s="37" t="n">
        <f aca="false">IF(TOT!AK457&lt;400,IF(D455&lt;60,60,D455),D455)</f>
        <v>60</v>
      </c>
      <c r="F455" s="37" t="n">
        <f aca="false">IF(TOT!AK457&lt;200,IF(E455&lt;53,53,E455),E455)</f>
        <v>60</v>
      </c>
    </row>
    <row r="456" customFormat="false" ht="13" hidden="false" customHeight="true" outlineLevel="0" collapsed="false">
      <c r="A456" s="17" t="s">
        <v>2261</v>
      </c>
      <c r="B456" s="37" t="n">
        <f aca="false">VLOOKUP((TOT!BM458*60)/TOT!AK458,'CK - HITS'!$A$3:$B$69,2)</f>
        <v>33</v>
      </c>
      <c r="C456" s="37" t="n">
        <f aca="false">IF(TOT!AK458&lt;400,IF(B456&gt;80,80,B456),B456)</f>
        <v>33</v>
      </c>
      <c r="D456" s="37" t="n">
        <f aca="false">IF(TOT!AK458&lt;200,IF(B456&gt;73,73,B456),B456)</f>
        <v>33</v>
      </c>
      <c r="E456" s="37" t="n">
        <f aca="false">IF(TOT!AK458&lt;400,IF(D456&lt;60,60,D456),D456)</f>
        <v>60</v>
      </c>
      <c r="F456" s="37" t="n">
        <f aca="false">IF(TOT!AK458&lt;200,IF(E456&lt;53,53,E456),E456)</f>
        <v>60</v>
      </c>
    </row>
    <row r="457" customFormat="false" ht="13" hidden="false" customHeight="true" outlineLevel="0" collapsed="false">
      <c r="A457" s="17" t="s">
        <v>2264</v>
      </c>
      <c r="B457" s="37" t="n">
        <f aca="false">VLOOKUP((TOT!BM459*60)/TOT!AK459,'CK - HITS'!$A$3:$B$69,2)</f>
        <v>41</v>
      </c>
      <c r="C457" s="37" t="n">
        <f aca="false">IF(TOT!AK459&lt;400,IF(B457&gt;80,80,B457),B457)</f>
        <v>41</v>
      </c>
      <c r="D457" s="37" t="n">
        <f aca="false">IF(TOT!AK459&lt;200,IF(B457&gt;73,73,B457),B457)</f>
        <v>41</v>
      </c>
      <c r="E457" s="37" t="n">
        <f aca="false">IF(TOT!AK459&lt;400,IF(D457&lt;60,60,D457),D457)</f>
        <v>41</v>
      </c>
      <c r="F457" s="37" t="n">
        <f aca="false">IF(TOT!AK459&lt;200,IF(E457&lt;53,53,E457),E457)</f>
        <v>41</v>
      </c>
    </row>
    <row r="458" customFormat="false" ht="13" hidden="false" customHeight="true" outlineLevel="0" collapsed="false">
      <c r="A458" s="17" t="s">
        <v>2269</v>
      </c>
      <c r="B458" s="37" t="n">
        <f aca="false">VLOOKUP((TOT!BM460*60)/TOT!AK460,'CK - HITS'!$A$3:$B$69,2)</f>
        <v>56</v>
      </c>
      <c r="C458" s="37" t="n">
        <f aca="false">IF(TOT!AK460&lt;400,IF(B458&gt;80,80,B458),B458)</f>
        <v>56</v>
      </c>
      <c r="D458" s="37" t="n">
        <f aca="false">IF(TOT!AK460&lt;200,IF(B458&gt;73,73,B458),B458)</f>
        <v>56</v>
      </c>
      <c r="E458" s="37" t="n">
        <f aca="false">IF(TOT!AK460&lt;400,IF(D458&lt;60,60,D458),D458)</f>
        <v>56</v>
      </c>
      <c r="F458" s="37" t="n">
        <f aca="false">IF(TOT!AK460&lt;200,IF(E458&lt;53,53,E458),E458)</f>
        <v>56</v>
      </c>
    </row>
    <row r="459" customFormat="false" ht="13" hidden="false" customHeight="true" outlineLevel="0" collapsed="false">
      <c r="A459" s="17" t="s">
        <v>2272</v>
      </c>
      <c r="B459" s="37" t="n">
        <f aca="false">VLOOKUP((TOT!BM461*60)/TOT!AK461,'CK - HITS'!$A$3:$B$69,2)</f>
        <v>50</v>
      </c>
      <c r="C459" s="37" t="n">
        <f aca="false">IF(TOT!AK461&lt;400,IF(B459&gt;80,80,B459),B459)</f>
        <v>50</v>
      </c>
      <c r="D459" s="37" t="n">
        <f aca="false">IF(TOT!AK461&lt;200,IF(B459&gt;73,73,B459),B459)</f>
        <v>50</v>
      </c>
      <c r="E459" s="37" t="n">
        <f aca="false">IF(TOT!AK461&lt;400,IF(D459&lt;60,60,D459),D459)</f>
        <v>60</v>
      </c>
      <c r="F459" s="37" t="n">
        <f aca="false">IF(TOT!AK461&lt;200,IF(E459&lt;53,53,E459),E459)</f>
        <v>60</v>
      </c>
    </row>
    <row r="460" customFormat="false" ht="13" hidden="false" customHeight="true" outlineLevel="0" collapsed="false">
      <c r="A460" s="17" t="s">
        <v>2277</v>
      </c>
      <c r="B460" s="37" t="n">
        <f aca="false">VLOOKUP((TOT!BM462*60)/TOT!AK462,'CK - HITS'!$A$3:$B$69,2)</f>
        <v>65</v>
      </c>
      <c r="C460" s="37" t="n">
        <f aca="false">IF(TOT!AK462&lt;400,IF(B460&gt;80,80,B460),B460)</f>
        <v>65</v>
      </c>
      <c r="D460" s="37" t="n">
        <f aca="false">IF(TOT!AK462&lt;200,IF(B460&gt;73,73,B460),B460)</f>
        <v>65</v>
      </c>
      <c r="E460" s="37" t="n">
        <f aca="false">IF(TOT!AK462&lt;400,IF(D460&lt;60,60,D460),D460)</f>
        <v>65</v>
      </c>
      <c r="F460" s="37" t="n">
        <f aca="false">IF(TOT!AK462&lt;200,IF(E460&lt;53,53,E460),E460)</f>
        <v>65</v>
      </c>
    </row>
    <row r="461" customFormat="false" ht="13" hidden="false" customHeight="true" outlineLevel="0" collapsed="false">
      <c r="A461" s="17" t="s">
        <v>2282</v>
      </c>
      <c r="B461" s="37" t="n">
        <f aca="false">VLOOKUP((TOT!BM463*60)/TOT!AK463,'CK - HITS'!$A$3:$B$69,2)</f>
        <v>68</v>
      </c>
      <c r="C461" s="37" t="n">
        <f aca="false">IF(TOT!AK463&lt;400,IF(B461&gt;80,80,B461),B461)</f>
        <v>68</v>
      </c>
      <c r="D461" s="37" t="n">
        <f aca="false">IF(TOT!AK463&lt;200,IF(B461&gt;73,73,B461),B461)</f>
        <v>68</v>
      </c>
      <c r="E461" s="37" t="n">
        <f aca="false">IF(TOT!AK463&lt;400,IF(D461&lt;60,60,D461),D461)</f>
        <v>68</v>
      </c>
      <c r="F461" s="37" t="n">
        <f aca="false">IF(TOT!AK463&lt;200,IF(E461&lt;53,53,E461),E461)</f>
        <v>68</v>
      </c>
    </row>
    <row r="462" customFormat="false" ht="13" hidden="false" customHeight="true" outlineLevel="0" collapsed="false">
      <c r="A462" s="17" t="s">
        <v>2287</v>
      </c>
      <c r="B462" s="37" t="n">
        <f aca="false">VLOOKUP((TOT!BM464*60)/TOT!AK464,'CK - HITS'!$A$3:$B$69,2)</f>
        <v>83</v>
      </c>
      <c r="C462" s="37" t="n">
        <f aca="false">IF(TOT!AK464&lt;400,IF(B462&gt;80,80,B462),B462)</f>
        <v>83</v>
      </c>
      <c r="D462" s="37" t="n">
        <f aca="false">IF(TOT!AK464&lt;200,IF(B462&gt;73,73,B462),B462)</f>
        <v>83</v>
      </c>
      <c r="E462" s="37" t="n">
        <f aca="false">IF(TOT!AK464&lt;400,IF(D462&lt;60,60,D462),D462)</f>
        <v>83</v>
      </c>
      <c r="F462" s="37" t="n">
        <f aca="false">IF(TOT!AK464&lt;200,IF(E462&lt;53,53,E462),E462)</f>
        <v>83</v>
      </c>
    </row>
    <row r="463" customFormat="false" ht="13" hidden="false" customHeight="true" outlineLevel="0" collapsed="false">
      <c r="A463" s="17" t="s">
        <v>2291</v>
      </c>
      <c r="B463" s="37" t="n">
        <f aca="false">VLOOKUP((TOT!BM465*60)/TOT!AK465,'CK - HITS'!$A$3:$B$69,2)</f>
        <v>45</v>
      </c>
      <c r="C463" s="37" t="n">
        <f aca="false">IF(TOT!AK465&lt;400,IF(B463&gt;80,80,B463),B463)</f>
        <v>45</v>
      </c>
      <c r="D463" s="37" t="n">
        <f aca="false">IF(TOT!AK465&lt;200,IF(B463&gt;73,73,B463),B463)</f>
        <v>45</v>
      </c>
      <c r="E463" s="37" t="n">
        <f aca="false">IF(TOT!AK465&lt;400,IF(D463&lt;60,60,D463),D463)</f>
        <v>60</v>
      </c>
      <c r="F463" s="37" t="n">
        <f aca="false">IF(TOT!AK465&lt;200,IF(E463&lt;53,53,E463),E463)</f>
        <v>60</v>
      </c>
    </row>
    <row r="464" customFormat="false" ht="13" hidden="false" customHeight="true" outlineLevel="0" collapsed="false">
      <c r="A464" s="17" t="s">
        <v>2295</v>
      </c>
      <c r="B464" s="37" t="n">
        <f aca="false">VLOOKUP((TOT!BM466*60)/TOT!AK466,'CK - HITS'!$A$3:$B$69,2)</f>
        <v>34</v>
      </c>
      <c r="C464" s="37" t="n">
        <f aca="false">IF(TOT!AK466&lt;400,IF(B464&gt;80,80,B464),B464)</f>
        <v>34</v>
      </c>
      <c r="D464" s="37" t="n">
        <f aca="false">IF(TOT!AK466&lt;200,IF(B464&gt;73,73,B464),B464)</f>
        <v>34</v>
      </c>
      <c r="E464" s="37" t="n">
        <f aca="false">IF(TOT!AK466&lt;400,IF(D464&lt;60,60,D464),D464)</f>
        <v>34</v>
      </c>
      <c r="F464" s="37" t="n">
        <f aca="false">IF(TOT!AK466&lt;200,IF(E464&lt;53,53,E464),E464)</f>
        <v>34</v>
      </c>
    </row>
    <row r="465" customFormat="false" ht="13" hidden="false" customHeight="true" outlineLevel="0" collapsed="false">
      <c r="A465" s="17" t="s">
        <v>2299</v>
      </c>
      <c r="B465" s="37" t="n">
        <f aca="false">VLOOKUP((TOT!BM467*60)/TOT!AK467,'CK - HITS'!$A$3:$B$69,2)</f>
        <v>60</v>
      </c>
      <c r="C465" s="37" t="n">
        <f aca="false">IF(TOT!AK467&lt;400,IF(B465&gt;80,80,B465),B465)</f>
        <v>60</v>
      </c>
      <c r="D465" s="37" t="n">
        <f aca="false">IF(TOT!AK467&lt;200,IF(B465&gt;73,73,B465),B465)</f>
        <v>60</v>
      </c>
      <c r="E465" s="37" t="n">
        <f aca="false">IF(TOT!AK467&lt;400,IF(D465&lt;60,60,D465),D465)</f>
        <v>60</v>
      </c>
      <c r="F465" s="37" t="n">
        <f aca="false">IF(TOT!AK467&lt;200,IF(E465&lt;53,53,E465),E465)</f>
        <v>60</v>
      </c>
    </row>
    <row r="466" customFormat="false" ht="13" hidden="false" customHeight="true" outlineLevel="0" collapsed="false">
      <c r="A466" s="17" t="s">
        <v>2304</v>
      </c>
      <c r="B466" s="37" t="n">
        <f aca="false">VLOOKUP((TOT!BM468*60)/TOT!AK468,'CK - HITS'!$A$3:$B$69,2)</f>
        <v>97</v>
      </c>
      <c r="C466" s="37" t="n">
        <f aca="false">IF(TOT!AK468&lt;400,IF(B466&gt;80,80,B466),B466)</f>
        <v>80</v>
      </c>
      <c r="D466" s="37" t="n">
        <f aca="false">IF(TOT!AK468&lt;200,IF(B466&gt;73,73,B466),B466)</f>
        <v>73</v>
      </c>
      <c r="E466" s="37" t="n">
        <f aca="false">IF(TOT!AK468&lt;400,IF(D466&lt;60,60,D466),D466)</f>
        <v>73</v>
      </c>
      <c r="F466" s="37" t="n">
        <f aca="false">IF(TOT!AK468&lt;200,IF(E466&lt;53,53,E466),E466)</f>
        <v>73</v>
      </c>
    </row>
    <row r="467" customFormat="false" ht="13" hidden="false" customHeight="true" outlineLevel="0" collapsed="false">
      <c r="A467" s="17" t="s">
        <v>2309</v>
      </c>
      <c r="B467" s="37" t="n">
        <f aca="false">VLOOKUP((TOT!BM469*60)/TOT!AK469,'CK - HITS'!$A$3:$B$69,2)</f>
        <v>80</v>
      </c>
      <c r="C467" s="37" t="n">
        <f aca="false">IF(TOT!AK469&lt;400,IF(B467&gt;80,80,B467),B467)</f>
        <v>80</v>
      </c>
      <c r="D467" s="37" t="n">
        <f aca="false">IF(TOT!AK469&lt;200,IF(B467&gt;73,73,B467),B467)</f>
        <v>80</v>
      </c>
      <c r="E467" s="37" t="n">
        <f aca="false">IF(TOT!AK469&lt;400,IF(D467&lt;60,60,D467),D467)</f>
        <v>80</v>
      </c>
      <c r="F467" s="37" t="n">
        <f aca="false">IF(TOT!AK469&lt;200,IF(E467&lt;53,53,E467),E467)</f>
        <v>80</v>
      </c>
    </row>
    <row r="468" customFormat="false" ht="13" hidden="false" customHeight="true" outlineLevel="0" collapsed="false">
      <c r="A468" s="17" t="s">
        <v>2313</v>
      </c>
      <c r="B468" s="37" t="n">
        <f aca="false">VLOOKUP((TOT!BM470*60)/TOT!AK470,'CK - HITS'!$A$3:$B$69,2)</f>
        <v>76</v>
      </c>
      <c r="C468" s="37" t="n">
        <f aca="false">IF(TOT!AK470&lt;400,IF(B468&gt;80,80,B468),B468)</f>
        <v>76</v>
      </c>
      <c r="D468" s="37" t="n">
        <f aca="false">IF(TOT!AK470&lt;200,IF(B468&gt;73,73,B468),B468)</f>
        <v>76</v>
      </c>
      <c r="E468" s="37" t="n">
        <f aca="false">IF(TOT!AK470&lt;400,IF(D468&lt;60,60,D468),D468)</f>
        <v>76</v>
      </c>
      <c r="F468" s="37" t="n">
        <f aca="false">IF(TOT!AK470&lt;200,IF(E468&lt;53,53,E468),E468)</f>
        <v>76</v>
      </c>
    </row>
    <row r="469" customFormat="false" ht="13" hidden="false" customHeight="true" outlineLevel="0" collapsed="false">
      <c r="A469" s="17" t="s">
        <v>2317</v>
      </c>
      <c r="B469" s="37" t="n">
        <f aca="false">VLOOKUP((TOT!BM471*60)/TOT!AK471,'CK - HITS'!$A$3:$B$69,2)</f>
        <v>74</v>
      </c>
      <c r="C469" s="37" t="n">
        <f aca="false">IF(TOT!AK471&lt;400,IF(B469&gt;80,80,B469),B469)</f>
        <v>74</v>
      </c>
      <c r="D469" s="37" t="n">
        <f aca="false">IF(TOT!AK471&lt;200,IF(B469&gt;73,73,B469),B469)</f>
        <v>74</v>
      </c>
      <c r="E469" s="37" t="n">
        <f aca="false">IF(TOT!AK471&lt;400,IF(D469&lt;60,60,D469),D469)</f>
        <v>74</v>
      </c>
      <c r="F469" s="37" t="n">
        <f aca="false">IF(TOT!AK471&lt;200,IF(E469&lt;53,53,E469),E469)</f>
        <v>74</v>
      </c>
    </row>
    <row r="470" customFormat="false" ht="13" hidden="false" customHeight="true" outlineLevel="0" collapsed="false">
      <c r="A470" s="17" t="s">
        <v>2321</v>
      </c>
      <c r="B470" s="37" t="n">
        <f aca="false">VLOOKUP((TOT!BM472*60)/TOT!AK472,'CK - HITS'!$A$3:$B$69,2)</f>
        <v>41</v>
      </c>
      <c r="C470" s="37" t="n">
        <f aca="false">IF(TOT!AK472&lt;400,IF(B470&gt;80,80,B470),B470)</f>
        <v>41</v>
      </c>
      <c r="D470" s="37" t="n">
        <f aca="false">IF(TOT!AK472&lt;200,IF(B470&gt;73,73,B470),B470)</f>
        <v>41</v>
      </c>
      <c r="E470" s="37" t="n">
        <f aca="false">IF(TOT!AK472&lt;400,IF(D470&lt;60,60,D470),D470)</f>
        <v>41</v>
      </c>
      <c r="F470" s="37" t="n">
        <f aca="false">IF(TOT!AK472&lt;200,IF(E470&lt;53,53,E470),E470)</f>
        <v>41</v>
      </c>
    </row>
    <row r="471" customFormat="false" ht="13" hidden="false" customHeight="true" outlineLevel="0" collapsed="false">
      <c r="A471" s="17" t="s">
        <v>2325</v>
      </c>
      <c r="B471" s="37" t="n">
        <f aca="false">VLOOKUP((TOT!BM473*60)/TOT!AK473,'CK - HITS'!$A$3:$B$69,2)</f>
        <v>62</v>
      </c>
      <c r="C471" s="37" t="n">
        <f aca="false">IF(TOT!AK473&lt;400,IF(B471&gt;80,80,B471),B471)</f>
        <v>62</v>
      </c>
      <c r="D471" s="37" t="n">
        <f aca="false">IF(TOT!AK473&lt;200,IF(B471&gt;73,73,B471),B471)</f>
        <v>62</v>
      </c>
      <c r="E471" s="37" t="n">
        <f aca="false">IF(TOT!AK473&lt;400,IF(D471&lt;60,60,D471),D471)</f>
        <v>62</v>
      </c>
      <c r="F471" s="37" t="n">
        <f aca="false">IF(TOT!AK473&lt;200,IF(E471&lt;53,53,E471),E471)</f>
        <v>62</v>
      </c>
    </row>
    <row r="472" customFormat="false" ht="13" hidden="false" customHeight="true" outlineLevel="0" collapsed="false">
      <c r="A472" s="17" t="s">
        <v>2328</v>
      </c>
      <c r="B472" s="37" t="n">
        <f aca="false">VLOOKUP((TOT!BM474*60)/TOT!AK474,'CK - HITS'!$A$3:$B$69,2)</f>
        <v>42</v>
      </c>
      <c r="C472" s="37" t="n">
        <f aca="false">IF(TOT!AK474&lt;400,IF(B472&gt;80,80,B472),B472)</f>
        <v>42</v>
      </c>
      <c r="D472" s="37" t="n">
        <f aca="false">IF(TOT!AK474&lt;200,IF(B472&gt;73,73,B472),B472)</f>
        <v>42</v>
      </c>
      <c r="E472" s="37" t="n">
        <f aca="false">IF(TOT!AK474&lt;400,IF(D472&lt;60,60,D472),D472)</f>
        <v>42</v>
      </c>
      <c r="F472" s="37" t="n">
        <f aca="false">IF(TOT!AK474&lt;200,IF(E472&lt;53,53,E472),E472)</f>
        <v>42</v>
      </c>
    </row>
    <row r="473" customFormat="false" ht="13" hidden="false" customHeight="true" outlineLevel="0" collapsed="false">
      <c r="A473" s="17" t="s">
        <v>2331</v>
      </c>
      <c r="B473" s="37" t="n">
        <f aca="false">VLOOKUP((TOT!BM475*60)/TOT!AK475,'CK - HITS'!$A$3:$B$69,2)</f>
        <v>40</v>
      </c>
      <c r="C473" s="37" t="n">
        <f aca="false">IF(TOT!AK475&lt;400,IF(B473&gt;80,80,B473),B473)</f>
        <v>40</v>
      </c>
      <c r="D473" s="37" t="n">
        <f aca="false">IF(TOT!AK475&lt;200,IF(B473&gt;73,73,B473),B473)</f>
        <v>40</v>
      </c>
      <c r="E473" s="37" t="n">
        <f aca="false">IF(TOT!AK475&lt;400,IF(D473&lt;60,60,D473),D473)</f>
        <v>40</v>
      </c>
      <c r="F473" s="37" t="n">
        <f aca="false">IF(TOT!AK475&lt;200,IF(E473&lt;53,53,E473),E473)</f>
        <v>40</v>
      </c>
    </row>
    <row r="474" customFormat="false" ht="13" hidden="false" customHeight="true" outlineLevel="0" collapsed="false">
      <c r="A474" s="17" t="s">
        <v>2334</v>
      </c>
      <c r="B474" s="37" t="n">
        <f aca="false">VLOOKUP((TOT!BM476*60)/TOT!AK476,'CK - HITS'!$A$3:$B$69,2)</f>
        <v>89</v>
      </c>
      <c r="C474" s="37" t="n">
        <f aca="false">IF(TOT!AK476&lt;400,IF(B474&gt;80,80,B474),B474)</f>
        <v>80</v>
      </c>
      <c r="D474" s="37" t="n">
        <f aca="false">IF(TOT!AK476&lt;200,IF(B474&gt;73,73,B474),B474)</f>
        <v>73</v>
      </c>
      <c r="E474" s="37" t="n">
        <f aca="false">IF(TOT!AK476&lt;400,IF(D474&lt;60,60,D474),D474)</f>
        <v>73</v>
      </c>
      <c r="F474" s="37" t="n">
        <f aca="false">IF(TOT!AK476&lt;200,IF(E474&lt;53,53,E474),E474)</f>
        <v>73</v>
      </c>
    </row>
    <row r="475" customFormat="false" ht="13" hidden="false" customHeight="true" outlineLevel="0" collapsed="false">
      <c r="A475" s="17" t="s">
        <v>2338</v>
      </c>
      <c r="B475" s="37" t="n">
        <f aca="false">VLOOKUP((TOT!BM477*60)/TOT!AK477,'CK - HITS'!$A$3:$B$69,2)</f>
        <v>43</v>
      </c>
      <c r="C475" s="37" t="n">
        <f aca="false">IF(TOT!AK477&lt;400,IF(B475&gt;80,80,B475),B475)</f>
        <v>43</v>
      </c>
      <c r="D475" s="37" t="n">
        <f aca="false">IF(TOT!AK477&lt;200,IF(B475&gt;73,73,B475),B475)</f>
        <v>43</v>
      </c>
      <c r="E475" s="37" t="n">
        <f aca="false">IF(TOT!AK477&lt;400,IF(D475&lt;60,60,D475),D475)</f>
        <v>60</v>
      </c>
      <c r="F475" s="37" t="n">
        <f aca="false">IF(TOT!AK477&lt;200,IF(E475&lt;53,53,E475),E475)</f>
        <v>60</v>
      </c>
    </row>
    <row r="476" customFormat="false" ht="13" hidden="false" customHeight="true" outlineLevel="0" collapsed="false">
      <c r="A476" s="17" t="s">
        <v>2342</v>
      </c>
      <c r="B476" s="37" t="n">
        <f aca="false">VLOOKUP((TOT!BM478*60)/TOT!AK478,'CK - HITS'!$A$3:$B$69,2)</f>
        <v>51</v>
      </c>
      <c r="C476" s="37" t="n">
        <f aca="false">IF(TOT!AK478&lt;400,IF(B476&gt;80,80,B476),B476)</f>
        <v>51</v>
      </c>
      <c r="D476" s="37" t="n">
        <f aca="false">IF(TOT!AK478&lt;200,IF(B476&gt;73,73,B476),B476)</f>
        <v>51</v>
      </c>
      <c r="E476" s="37" t="n">
        <f aca="false">IF(TOT!AK478&lt;400,IF(D476&lt;60,60,D476),D476)</f>
        <v>51</v>
      </c>
      <c r="F476" s="37" t="n">
        <f aca="false">IF(TOT!AK478&lt;200,IF(E476&lt;53,53,E476),E476)</f>
        <v>51</v>
      </c>
    </row>
    <row r="477" customFormat="false" ht="13" hidden="false" customHeight="true" outlineLevel="0" collapsed="false">
      <c r="A477" s="17" t="s">
        <v>2346</v>
      </c>
      <c r="B477" s="37" t="n">
        <f aca="false">VLOOKUP((TOT!BM479*60)/TOT!AK479,'CK - HITS'!$A$3:$B$69,2)</f>
        <v>84</v>
      </c>
      <c r="C477" s="37" t="n">
        <f aca="false">IF(TOT!AK479&lt;400,IF(B477&gt;80,80,B477),B477)</f>
        <v>84</v>
      </c>
      <c r="D477" s="37" t="n">
        <f aca="false">IF(TOT!AK479&lt;200,IF(B477&gt;73,73,B477),B477)</f>
        <v>84</v>
      </c>
      <c r="E477" s="37" t="n">
        <f aca="false">IF(TOT!AK479&lt;400,IF(D477&lt;60,60,D477),D477)</f>
        <v>84</v>
      </c>
      <c r="F477" s="37" t="n">
        <f aca="false">IF(TOT!AK479&lt;200,IF(E477&lt;53,53,E477),E477)</f>
        <v>84</v>
      </c>
    </row>
    <row r="478" customFormat="false" ht="13" hidden="false" customHeight="true" outlineLevel="0" collapsed="false">
      <c r="A478" s="17" t="s">
        <v>2351</v>
      </c>
      <c r="B478" s="37" t="n">
        <f aca="false">VLOOKUP((TOT!BM480*60)/TOT!AK480,'CK - HITS'!$A$3:$B$69,2)</f>
        <v>79</v>
      </c>
      <c r="C478" s="37" t="n">
        <f aca="false">IF(TOT!AK480&lt;400,IF(B478&gt;80,80,B478),B478)</f>
        <v>79</v>
      </c>
      <c r="D478" s="37" t="n">
        <f aca="false">IF(TOT!AK480&lt;200,IF(B478&gt;73,73,B478),B478)</f>
        <v>73</v>
      </c>
      <c r="E478" s="37" t="n">
        <f aca="false">IF(TOT!AK480&lt;400,IF(D478&lt;60,60,D478),D478)</f>
        <v>73</v>
      </c>
      <c r="F478" s="37" t="n">
        <f aca="false">IF(TOT!AK480&lt;200,IF(E478&lt;53,53,E478),E478)</f>
        <v>73</v>
      </c>
    </row>
    <row r="479" customFormat="false" ht="13" hidden="false" customHeight="true" outlineLevel="0" collapsed="false">
      <c r="A479" s="17" t="s">
        <v>2355</v>
      </c>
      <c r="B479" s="37" t="n">
        <f aca="false">VLOOKUP((TOT!BM481*60)/TOT!AK481,'CK - HITS'!$A$3:$B$69,2)</f>
        <v>55</v>
      </c>
      <c r="C479" s="37" t="n">
        <f aca="false">IF(TOT!AK481&lt;400,IF(B479&gt;80,80,B479),B479)</f>
        <v>55</v>
      </c>
      <c r="D479" s="37" t="n">
        <f aca="false">IF(TOT!AK481&lt;200,IF(B479&gt;73,73,B479),B479)</f>
        <v>55</v>
      </c>
      <c r="E479" s="37" t="n">
        <f aca="false">IF(TOT!AK481&lt;400,IF(D479&lt;60,60,D479),D479)</f>
        <v>55</v>
      </c>
      <c r="F479" s="37" t="n">
        <f aca="false">IF(TOT!AK481&lt;200,IF(E479&lt;53,53,E479),E479)</f>
        <v>55</v>
      </c>
    </row>
    <row r="480" customFormat="false" ht="13" hidden="false" customHeight="true" outlineLevel="0" collapsed="false">
      <c r="A480" s="17" t="s">
        <v>2360</v>
      </c>
      <c r="B480" s="37" t="n">
        <f aca="false">VLOOKUP((TOT!BM482*60)/TOT!AK482,'CK - HITS'!$A$3:$B$69,2)</f>
        <v>59</v>
      </c>
      <c r="C480" s="37" t="n">
        <f aca="false">IF(TOT!AK482&lt;400,IF(B480&gt;80,80,B480),B480)</f>
        <v>59</v>
      </c>
      <c r="D480" s="37" t="n">
        <f aca="false">IF(TOT!AK482&lt;200,IF(B480&gt;73,73,B480),B480)</f>
        <v>59</v>
      </c>
      <c r="E480" s="37" t="n">
        <f aca="false">IF(TOT!AK482&lt;400,IF(D480&lt;60,60,D480),D480)</f>
        <v>59</v>
      </c>
      <c r="F480" s="37" t="n">
        <f aca="false">IF(TOT!AK482&lt;200,IF(E480&lt;53,53,E480),E480)</f>
        <v>59</v>
      </c>
    </row>
    <row r="481" customFormat="false" ht="13" hidden="false" customHeight="true" outlineLevel="0" collapsed="false">
      <c r="A481" s="17" t="s">
        <v>2365</v>
      </c>
      <c r="B481" s="37" t="n">
        <f aca="false">VLOOKUP((TOT!BM483*60)/TOT!AK483,'CK - HITS'!$A$3:$B$69,2)</f>
        <v>36</v>
      </c>
      <c r="C481" s="37" t="n">
        <f aca="false">IF(TOT!AK483&lt;400,IF(B481&gt;80,80,B481),B481)</f>
        <v>36</v>
      </c>
      <c r="D481" s="37" t="n">
        <f aca="false">IF(TOT!AK483&lt;200,IF(B481&gt;73,73,B481),B481)</f>
        <v>36</v>
      </c>
      <c r="E481" s="37" t="n">
        <f aca="false">IF(TOT!AK483&lt;400,IF(D481&lt;60,60,D481),D481)</f>
        <v>60</v>
      </c>
      <c r="F481" s="37" t="n">
        <f aca="false">IF(TOT!AK483&lt;200,IF(E481&lt;53,53,E481),E481)</f>
        <v>60</v>
      </c>
    </row>
    <row r="482" customFormat="false" ht="13" hidden="false" customHeight="true" outlineLevel="0" collapsed="false">
      <c r="A482" s="17" t="s">
        <v>2370</v>
      </c>
      <c r="B482" s="37" t="n">
        <f aca="false">VLOOKUP((TOT!BM484*60)/TOT!AK484,'CK - HITS'!$A$3:$B$69,2)</f>
        <v>92</v>
      </c>
      <c r="C482" s="37" t="n">
        <f aca="false">IF(TOT!AK484&lt;400,IF(B482&gt;80,80,B482),B482)</f>
        <v>80</v>
      </c>
      <c r="D482" s="37" t="n">
        <f aca="false">IF(TOT!AK484&lt;200,IF(B482&gt;73,73,B482),B482)</f>
        <v>92</v>
      </c>
      <c r="E482" s="37" t="n">
        <f aca="false">IF(TOT!AK484&lt;400,IF(D482&lt;60,60,D482),D482)</f>
        <v>92</v>
      </c>
      <c r="F482" s="37" t="n">
        <f aca="false">IF(TOT!AK484&lt;200,IF(E482&lt;53,53,E482),E482)</f>
        <v>92</v>
      </c>
    </row>
    <row r="483" customFormat="false" ht="13" hidden="false" customHeight="true" outlineLevel="0" collapsed="false">
      <c r="A483" s="17" t="s">
        <v>2375</v>
      </c>
      <c r="B483" s="37" t="n">
        <f aca="false">VLOOKUP((TOT!BM485*60)/TOT!AK485,'CK - HITS'!$A$3:$B$69,2)</f>
        <v>64</v>
      </c>
      <c r="C483" s="37" t="n">
        <f aca="false">IF(TOT!AK485&lt;400,IF(B483&gt;80,80,B483),B483)</f>
        <v>64</v>
      </c>
      <c r="D483" s="37" t="n">
        <f aca="false">IF(TOT!AK485&lt;200,IF(B483&gt;73,73,B483),B483)</f>
        <v>64</v>
      </c>
      <c r="E483" s="37" t="n">
        <f aca="false">IF(TOT!AK485&lt;400,IF(D483&lt;60,60,D483),D483)</f>
        <v>64</v>
      </c>
      <c r="F483" s="37" t="n">
        <f aca="false">IF(TOT!AK485&lt;200,IF(E483&lt;53,53,E483),E483)</f>
        <v>64</v>
      </c>
    </row>
    <row r="484" customFormat="false" ht="13" hidden="false" customHeight="true" outlineLevel="0" collapsed="false">
      <c r="A484" s="17" t="s">
        <v>2379</v>
      </c>
      <c r="B484" s="37" t="n">
        <f aca="false">VLOOKUP((TOT!BM486*60)/TOT!AK486,'CK - HITS'!$A$3:$B$69,2)</f>
        <v>95</v>
      </c>
      <c r="C484" s="37" t="n">
        <f aca="false">IF(TOT!AK486&lt;400,IF(B484&gt;80,80,B484),B484)</f>
        <v>80</v>
      </c>
      <c r="D484" s="37" t="n">
        <f aca="false">IF(TOT!AK486&lt;200,IF(B484&gt;73,73,B484),B484)</f>
        <v>73</v>
      </c>
      <c r="E484" s="37" t="n">
        <f aca="false">IF(TOT!AK486&lt;400,IF(D484&lt;60,60,D484),D484)</f>
        <v>73</v>
      </c>
      <c r="F484" s="37" t="n">
        <f aca="false">IF(TOT!AK486&lt;200,IF(E484&lt;53,53,E484),E484)</f>
        <v>73</v>
      </c>
    </row>
    <row r="485" customFormat="false" ht="13" hidden="false" customHeight="true" outlineLevel="0" collapsed="false">
      <c r="A485" s="17" t="s">
        <v>2383</v>
      </c>
      <c r="B485" s="37" t="n">
        <f aca="false">VLOOKUP((TOT!BM487*60)/TOT!AK487,'CK - HITS'!$A$3:$B$69,2)</f>
        <v>96</v>
      </c>
      <c r="C485" s="37" t="n">
        <f aca="false">IF(TOT!AK487&lt;400,IF(B485&gt;80,80,B485),B485)</f>
        <v>96</v>
      </c>
      <c r="D485" s="37" t="n">
        <f aca="false">IF(TOT!AK487&lt;200,IF(B485&gt;73,73,B485),B485)</f>
        <v>96</v>
      </c>
      <c r="E485" s="37" t="n">
        <f aca="false">IF(TOT!AK487&lt;400,IF(D485&lt;60,60,D485),D485)</f>
        <v>96</v>
      </c>
      <c r="F485" s="37" t="n">
        <f aca="false">IF(TOT!AK487&lt;200,IF(E485&lt;53,53,E485),E485)</f>
        <v>96</v>
      </c>
    </row>
    <row r="486" customFormat="false" ht="13" hidden="false" customHeight="true" outlineLevel="0" collapsed="false">
      <c r="A486" s="17" t="s">
        <v>2387</v>
      </c>
      <c r="B486" s="37" t="n">
        <f aca="false">VLOOKUP((TOT!BM488*60)/TOT!AK488,'CK - HITS'!$A$3:$B$69,2)</f>
        <v>34</v>
      </c>
      <c r="C486" s="37" t="n">
        <f aca="false">IF(TOT!AK488&lt;400,IF(B486&gt;80,80,B486),B486)</f>
        <v>34</v>
      </c>
      <c r="D486" s="37" t="n">
        <f aca="false">IF(TOT!AK488&lt;200,IF(B486&gt;73,73,B486),B486)</f>
        <v>34</v>
      </c>
      <c r="E486" s="37" t="n">
        <f aca="false">IF(TOT!AK488&lt;400,IF(D486&lt;60,60,D486),D486)</f>
        <v>34</v>
      </c>
      <c r="F486" s="37" t="n">
        <f aca="false">IF(TOT!AK488&lt;200,IF(E486&lt;53,53,E486),E486)</f>
        <v>34</v>
      </c>
    </row>
    <row r="487" customFormat="false" ht="13" hidden="false" customHeight="true" outlineLevel="0" collapsed="false">
      <c r="A487" s="17" t="s">
        <v>2390</v>
      </c>
      <c r="B487" s="37" t="n">
        <f aca="false">VLOOKUP((TOT!BM489*60)/TOT!AK489,'CK - HITS'!$A$3:$B$69,2)</f>
        <v>91</v>
      </c>
      <c r="C487" s="37" t="n">
        <f aca="false">IF(TOT!AK489&lt;400,IF(B487&gt;80,80,B487),B487)</f>
        <v>80</v>
      </c>
      <c r="D487" s="37" t="n">
        <f aca="false">IF(TOT!AK489&lt;200,IF(B487&gt;73,73,B487),B487)</f>
        <v>73</v>
      </c>
      <c r="E487" s="37" t="n">
        <f aca="false">IF(TOT!AK489&lt;400,IF(D487&lt;60,60,D487),D487)</f>
        <v>73</v>
      </c>
      <c r="F487" s="37" t="n">
        <f aca="false">IF(TOT!AK489&lt;200,IF(E487&lt;53,53,E487),E487)</f>
        <v>73</v>
      </c>
    </row>
    <row r="488" customFormat="false" ht="13" hidden="false" customHeight="true" outlineLevel="0" collapsed="false">
      <c r="A488" s="17" t="s">
        <v>2393</v>
      </c>
      <c r="B488" s="37" t="n">
        <f aca="false">VLOOKUP((TOT!BM490*60)/TOT!AK490,'CK - HITS'!$A$3:$B$69,2)</f>
        <v>54</v>
      </c>
      <c r="C488" s="37" t="n">
        <f aca="false">IF(TOT!AK490&lt;400,IF(B488&gt;80,80,B488),B488)</f>
        <v>54</v>
      </c>
      <c r="D488" s="37" t="n">
        <f aca="false">IF(TOT!AK490&lt;200,IF(B488&gt;73,73,B488),B488)</f>
        <v>54</v>
      </c>
      <c r="E488" s="37" t="n">
        <f aca="false">IF(TOT!AK490&lt;400,IF(D488&lt;60,60,D488),D488)</f>
        <v>54</v>
      </c>
      <c r="F488" s="37" t="n">
        <f aca="false">IF(TOT!AK490&lt;200,IF(E488&lt;53,53,E488),E488)</f>
        <v>54</v>
      </c>
    </row>
    <row r="489" customFormat="false" ht="13" hidden="false" customHeight="true" outlineLevel="0" collapsed="false">
      <c r="A489" s="17" t="s">
        <v>2398</v>
      </c>
      <c r="B489" s="37" t="n">
        <f aca="false">VLOOKUP((TOT!BM491*60)/TOT!AK491,'CK - HITS'!$A$3:$B$69,2)</f>
        <v>69</v>
      </c>
      <c r="C489" s="37" t="n">
        <f aca="false">IF(TOT!AK491&lt;400,IF(B489&gt;80,80,B489),B489)</f>
        <v>69</v>
      </c>
      <c r="D489" s="37" t="n">
        <f aca="false">IF(TOT!AK491&lt;200,IF(B489&gt;73,73,B489),B489)</f>
        <v>69</v>
      </c>
      <c r="E489" s="37" t="n">
        <f aca="false">IF(TOT!AK491&lt;400,IF(D489&lt;60,60,D489),D489)</f>
        <v>69</v>
      </c>
      <c r="F489" s="37" t="n">
        <f aca="false">IF(TOT!AK491&lt;200,IF(E489&lt;53,53,E489),E489)</f>
        <v>69</v>
      </c>
    </row>
    <row r="490" customFormat="false" ht="13" hidden="false" customHeight="true" outlineLevel="0" collapsed="false">
      <c r="A490" s="17" t="s">
        <v>2401</v>
      </c>
      <c r="B490" s="37" t="n">
        <f aca="false">VLOOKUP((TOT!BM492*60)/TOT!AK492,'CK - HITS'!$A$3:$B$69,2)</f>
        <v>67</v>
      </c>
      <c r="C490" s="37" t="n">
        <f aca="false">IF(TOT!AK492&lt;400,IF(B490&gt;80,80,B490),B490)</f>
        <v>67</v>
      </c>
      <c r="D490" s="37" t="n">
        <f aca="false">IF(TOT!AK492&lt;200,IF(B490&gt;73,73,B490),B490)</f>
        <v>67</v>
      </c>
      <c r="E490" s="37" t="n">
        <f aca="false">IF(TOT!AK492&lt;400,IF(D490&lt;60,60,D490),D490)</f>
        <v>67</v>
      </c>
      <c r="F490" s="37" t="n">
        <f aca="false">IF(TOT!AK492&lt;200,IF(E490&lt;53,53,E490),E490)</f>
        <v>67</v>
      </c>
    </row>
    <row r="491" customFormat="false" ht="13" hidden="false" customHeight="true" outlineLevel="0" collapsed="false">
      <c r="A491" s="17" t="s">
        <v>2404</v>
      </c>
      <c r="B491" s="37" t="n">
        <f aca="false">VLOOKUP((TOT!BM493*60)/TOT!AK493,'CK - HITS'!$A$3:$B$69,2)</f>
        <v>94</v>
      </c>
      <c r="C491" s="37" t="n">
        <f aca="false">IF(TOT!AK493&lt;400,IF(B491&gt;80,80,B491),B491)</f>
        <v>80</v>
      </c>
      <c r="D491" s="37" t="n">
        <f aca="false">IF(TOT!AK493&lt;200,IF(B491&gt;73,73,B491),B491)</f>
        <v>73</v>
      </c>
      <c r="E491" s="37" t="n">
        <f aca="false">IF(TOT!AK493&lt;400,IF(D491&lt;60,60,D491),D491)</f>
        <v>73</v>
      </c>
      <c r="F491" s="37" t="n">
        <f aca="false">IF(TOT!AK493&lt;200,IF(E491&lt;53,53,E491),E491)</f>
        <v>73</v>
      </c>
    </row>
    <row r="492" customFormat="false" ht="13" hidden="false" customHeight="true" outlineLevel="0" collapsed="false">
      <c r="A492" s="17" t="s">
        <v>2407</v>
      </c>
      <c r="B492" s="37" t="n">
        <f aca="false">VLOOKUP((TOT!BM494*60)/TOT!AK494,'CK - HITS'!$A$3:$B$69,2)</f>
        <v>35</v>
      </c>
      <c r="C492" s="37" t="n">
        <f aca="false">IF(TOT!AK494&lt;400,IF(B492&gt;80,80,B492),B492)</f>
        <v>35</v>
      </c>
      <c r="D492" s="37" t="n">
        <f aca="false">IF(TOT!AK494&lt;200,IF(B492&gt;73,73,B492),B492)</f>
        <v>35</v>
      </c>
      <c r="E492" s="37" t="n">
        <f aca="false">IF(TOT!AK494&lt;400,IF(D492&lt;60,60,D492),D492)</f>
        <v>35</v>
      </c>
      <c r="F492" s="37" t="n">
        <f aca="false">IF(TOT!AK494&lt;200,IF(E492&lt;53,53,E492),E492)</f>
        <v>35</v>
      </c>
    </row>
    <row r="493" customFormat="false" ht="13" hidden="false" customHeight="true" outlineLevel="0" collapsed="false">
      <c r="A493" s="17" t="s">
        <v>2413</v>
      </c>
      <c r="B493" s="37" t="n">
        <f aca="false">VLOOKUP((TOT!BM495*60)/TOT!AK495,'CK - HITS'!$A$3:$B$69,2)</f>
        <v>95</v>
      </c>
      <c r="C493" s="37" t="n">
        <f aca="false">IF(TOT!AK495&lt;400,IF(B493&gt;80,80,B493),B493)</f>
        <v>95</v>
      </c>
      <c r="D493" s="37" t="n">
        <f aca="false">IF(TOT!AK495&lt;200,IF(B493&gt;73,73,B493),B493)</f>
        <v>95</v>
      </c>
      <c r="E493" s="37" t="n">
        <f aca="false">IF(TOT!AK495&lt;400,IF(D493&lt;60,60,D493),D493)</f>
        <v>95</v>
      </c>
      <c r="F493" s="37" t="n">
        <f aca="false">IF(TOT!AK495&lt;200,IF(E493&lt;53,53,E493),E493)</f>
        <v>95</v>
      </c>
    </row>
    <row r="494" customFormat="false" ht="13" hidden="false" customHeight="true" outlineLevel="0" collapsed="false">
      <c r="A494" s="17" t="s">
        <v>2418</v>
      </c>
      <c r="B494" s="37" t="n">
        <f aca="false">VLOOKUP((TOT!BM496*60)/TOT!AK496,'CK - HITS'!$A$3:$B$69,2)</f>
        <v>77</v>
      </c>
      <c r="C494" s="37" t="n">
        <f aca="false">IF(TOT!AK496&lt;400,IF(B494&gt;80,80,B494),B494)</f>
        <v>77</v>
      </c>
      <c r="D494" s="37" t="n">
        <f aca="false">IF(TOT!AK496&lt;200,IF(B494&gt;73,73,B494),B494)</f>
        <v>73</v>
      </c>
      <c r="E494" s="37" t="n">
        <f aca="false">IF(TOT!AK496&lt;400,IF(D494&lt;60,60,D494),D494)</f>
        <v>73</v>
      </c>
      <c r="F494" s="37" t="n">
        <f aca="false">IF(TOT!AK496&lt;200,IF(E494&lt;53,53,E494),E494)</f>
        <v>73</v>
      </c>
    </row>
    <row r="495" customFormat="false" ht="13" hidden="false" customHeight="true" outlineLevel="0" collapsed="false">
      <c r="A495" s="17" t="s">
        <v>2423</v>
      </c>
      <c r="B495" s="37" t="n">
        <f aca="false">VLOOKUP((TOT!BM497*60)/TOT!AK497,'CK - HITS'!$A$3:$B$69,2)</f>
        <v>56</v>
      </c>
      <c r="C495" s="37" t="n">
        <f aca="false">IF(TOT!AK497&lt;400,IF(B495&gt;80,80,B495),B495)</f>
        <v>56</v>
      </c>
      <c r="D495" s="37" t="n">
        <f aca="false">IF(TOT!AK497&lt;200,IF(B495&gt;73,73,B495),B495)</f>
        <v>56</v>
      </c>
      <c r="E495" s="37" t="n">
        <f aca="false">IF(TOT!AK497&lt;400,IF(D495&lt;60,60,D495),D495)</f>
        <v>56</v>
      </c>
      <c r="F495" s="37" t="n">
        <f aca="false">IF(TOT!AK497&lt;200,IF(E495&lt;53,53,E495),E495)</f>
        <v>56</v>
      </c>
    </row>
    <row r="496" customFormat="false" ht="13" hidden="false" customHeight="true" outlineLevel="0" collapsed="false">
      <c r="A496" s="17" t="s">
        <v>2427</v>
      </c>
      <c r="B496" s="37" t="n">
        <f aca="false">VLOOKUP((TOT!BM498*60)/TOT!AK498,'CK - HITS'!$A$3:$B$69,2)</f>
        <v>61</v>
      </c>
      <c r="C496" s="37" t="n">
        <f aca="false">IF(TOT!AK498&lt;400,IF(B496&gt;80,80,B496),B496)</f>
        <v>61</v>
      </c>
      <c r="D496" s="37" t="n">
        <f aca="false">IF(TOT!AK498&lt;200,IF(B496&gt;73,73,B496),B496)</f>
        <v>61</v>
      </c>
      <c r="E496" s="37" t="n">
        <f aca="false">IF(TOT!AK498&lt;400,IF(D496&lt;60,60,D496),D496)</f>
        <v>61</v>
      </c>
      <c r="F496" s="37" t="n">
        <f aca="false">IF(TOT!AK498&lt;200,IF(E496&lt;53,53,E496),E496)</f>
        <v>61</v>
      </c>
    </row>
    <row r="497" customFormat="false" ht="13" hidden="false" customHeight="true" outlineLevel="0" collapsed="false">
      <c r="A497" s="17" t="s">
        <v>2432</v>
      </c>
      <c r="B497" s="37" t="n">
        <f aca="false">VLOOKUP((TOT!BM499*60)/TOT!AK499,'CK - HITS'!$A$3:$B$69,2)</f>
        <v>96</v>
      </c>
      <c r="C497" s="37" t="n">
        <f aca="false">IF(TOT!AK499&lt;400,IF(B497&gt;80,80,B497),B497)</f>
        <v>80</v>
      </c>
      <c r="D497" s="37" t="n">
        <f aca="false">IF(TOT!AK499&lt;200,IF(B497&gt;73,73,B497),B497)</f>
        <v>73</v>
      </c>
      <c r="E497" s="37" t="n">
        <f aca="false">IF(TOT!AK499&lt;400,IF(D497&lt;60,60,D497),D497)</f>
        <v>73</v>
      </c>
      <c r="F497" s="37" t="n">
        <f aca="false">IF(TOT!AK499&lt;200,IF(E497&lt;53,53,E497),E497)</f>
        <v>73</v>
      </c>
    </row>
    <row r="498" customFormat="false" ht="13" hidden="false" customHeight="true" outlineLevel="0" collapsed="false">
      <c r="A498" s="17" t="s">
        <v>2437</v>
      </c>
      <c r="B498" s="37" t="n">
        <f aca="false">VLOOKUP((TOT!BM500*60)/TOT!AK500,'CK - HITS'!$A$3:$B$69,2)</f>
        <v>68</v>
      </c>
      <c r="C498" s="37" t="n">
        <f aca="false">IF(TOT!AK500&lt;400,IF(B498&gt;80,80,B498),B498)</f>
        <v>68</v>
      </c>
      <c r="D498" s="37" t="n">
        <f aca="false">IF(TOT!AK500&lt;200,IF(B498&gt;73,73,B498),B498)</f>
        <v>68</v>
      </c>
      <c r="E498" s="37" t="n">
        <f aca="false">IF(TOT!AK500&lt;400,IF(D498&lt;60,60,D498),D498)</f>
        <v>68</v>
      </c>
      <c r="F498" s="37" t="n">
        <f aca="false">IF(TOT!AK500&lt;200,IF(E498&lt;53,53,E498),E498)</f>
        <v>68</v>
      </c>
    </row>
    <row r="499" customFormat="false" ht="13" hidden="false" customHeight="true" outlineLevel="0" collapsed="false">
      <c r="A499" s="17" t="s">
        <v>2442</v>
      </c>
      <c r="B499" s="37" t="n">
        <f aca="false">VLOOKUP((TOT!BM501*60)/TOT!AK501,'CK - HITS'!$A$3:$B$69,2)</f>
        <v>91</v>
      </c>
      <c r="C499" s="37" t="n">
        <f aca="false">IF(TOT!AK501&lt;400,IF(B499&gt;80,80,B499),B499)</f>
        <v>91</v>
      </c>
      <c r="D499" s="37" t="n">
        <f aca="false">IF(TOT!AK501&lt;200,IF(B499&gt;73,73,B499),B499)</f>
        <v>91</v>
      </c>
      <c r="E499" s="37" t="n">
        <f aca="false">IF(TOT!AK501&lt;400,IF(D499&lt;60,60,D499),D499)</f>
        <v>91</v>
      </c>
      <c r="F499" s="37" t="n">
        <f aca="false">IF(TOT!AK501&lt;200,IF(E499&lt;53,53,E499),E499)</f>
        <v>91</v>
      </c>
    </row>
    <row r="500" customFormat="false" ht="13" hidden="false" customHeight="true" outlineLevel="0" collapsed="false">
      <c r="A500" s="17" t="s">
        <v>2447</v>
      </c>
      <c r="B500" s="37" t="n">
        <f aca="false">VLOOKUP((TOT!BM502*60)/TOT!AK502,'CK - HITS'!$A$3:$B$69,2)</f>
        <v>40</v>
      </c>
      <c r="C500" s="37" t="n">
        <f aca="false">IF(TOT!AK502&lt;400,IF(B500&gt;80,80,B500),B500)</f>
        <v>40</v>
      </c>
      <c r="D500" s="37" t="n">
        <f aca="false">IF(TOT!AK502&lt;200,IF(B500&gt;73,73,B500),B500)</f>
        <v>40</v>
      </c>
      <c r="E500" s="37" t="n">
        <f aca="false">IF(TOT!AK502&lt;400,IF(D500&lt;60,60,D500),D500)</f>
        <v>40</v>
      </c>
      <c r="F500" s="37" t="n">
        <f aca="false">IF(TOT!AK502&lt;200,IF(E500&lt;53,53,E500),E500)</f>
        <v>40</v>
      </c>
    </row>
    <row r="501" customFormat="false" ht="13" hidden="false" customHeight="true" outlineLevel="0" collapsed="false">
      <c r="A501" s="17" t="s">
        <v>2451</v>
      </c>
      <c r="B501" s="37" t="n">
        <f aca="false">VLOOKUP((TOT!BM503*60)/TOT!AK503,'CK - HITS'!$A$3:$B$69,2)</f>
        <v>92</v>
      </c>
      <c r="C501" s="37" t="n">
        <f aca="false">IF(TOT!AK503&lt;400,IF(B501&gt;80,80,B501),B501)</f>
        <v>80</v>
      </c>
      <c r="D501" s="37" t="n">
        <f aca="false">IF(TOT!AK503&lt;200,IF(B501&gt;73,73,B501),B501)</f>
        <v>73</v>
      </c>
      <c r="E501" s="37" t="n">
        <f aca="false">IF(TOT!AK503&lt;400,IF(D501&lt;60,60,D501),D501)</f>
        <v>73</v>
      </c>
      <c r="F501" s="37" t="n">
        <f aca="false">IF(TOT!AK503&lt;200,IF(E501&lt;53,53,E501),E501)</f>
        <v>73</v>
      </c>
    </row>
    <row r="502" customFormat="false" ht="13" hidden="false" customHeight="true" outlineLevel="0" collapsed="false">
      <c r="A502" s="17" t="s">
        <v>2455</v>
      </c>
      <c r="B502" s="37" t="n">
        <f aca="false">VLOOKUP((TOT!BM504*60)/TOT!AK504,'CK - HITS'!$A$3:$B$69,2)</f>
        <v>75</v>
      </c>
      <c r="C502" s="37" t="n">
        <f aca="false">IF(TOT!AK504&lt;400,IF(B502&gt;80,80,B502),B502)</f>
        <v>75</v>
      </c>
      <c r="D502" s="37" t="n">
        <f aca="false">IF(TOT!AK504&lt;200,IF(B502&gt;73,73,B502),B502)</f>
        <v>73</v>
      </c>
      <c r="E502" s="37" t="n">
        <f aca="false">IF(TOT!AK504&lt;400,IF(D502&lt;60,60,D502),D502)</f>
        <v>73</v>
      </c>
      <c r="F502" s="37" t="n">
        <f aca="false">IF(TOT!AK504&lt;200,IF(E502&lt;53,53,E502),E502)</f>
        <v>73</v>
      </c>
    </row>
    <row r="503" customFormat="false" ht="13" hidden="false" customHeight="true" outlineLevel="0" collapsed="false">
      <c r="A503" s="17" t="s">
        <v>2460</v>
      </c>
      <c r="B503" s="37" t="n">
        <f aca="false">VLOOKUP((TOT!BM505*60)/TOT!AK505,'CK - HITS'!$A$3:$B$69,2)</f>
        <v>42</v>
      </c>
      <c r="C503" s="37" t="n">
        <f aca="false">IF(TOT!AK505&lt;400,IF(B503&gt;80,80,B503),B503)</f>
        <v>42</v>
      </c>
      <c r="D503" s="37" t="n">
        <f aca="false">IF(TOT!AK505&lt;200,IF(B503&gt;73,73,B503),B503)</f>
        <v>42</v>
      </c>
      <c r="E503" s="37" t="n">
        <f aca="false">IF(TOT!AK505&lt;400,IF(D503&lt;60,60,D503),D503)</f>
        <v>60</v>
      </c>
      <c r="F503" s="37" t="n">
        <f aca="false">IF(TOT!AK505&lt;200,IF(E503&lt;53,53,E503),E503)</f>
        <v>60</v>
      </c>
    </row>
    <row r="504" customFormat="false" ht="13" hidden="false" customHeight="true" outlineLevel="0" collapsed="false">
      <c r="A504" s="17" t="s">
        <v>2464</v>
      </c>
      <c r="B504" s="37" t="n">
        <f aca="false">VLOOKUP((TOT!BM506*60)/TOT!AK506,'CK - HITS'!$A$3:$B$69,2)</f>
        <v>38</v>
      </c>
      <c r="C504" s="37" t="n">
        <f aca="false">IF(TOT!AK506&lt;400,IF(B504&gt;80,80,B504),B504)</f>
        <v>38</v>
      </c>
      <c r="D504" s="37" t="n">
        <f aca="false">IF(TOT!AK506&lt;200,IF(B504&gt;73,73,B504),B504)</f>
        <v>38</v>
      </c>
      <c r="E504" s="37" t="n">
        <f aca="false">IF(TOT!AK506&lt;400,IF(D504&lt;60,60,D504),D504)</f>
        <v>38</v>
      </c>
      <c r="F504" s="37" t="n">
        <f aca="false">IF(TOT!AK506&lt;200,IF(E504&lt;53,53,E504),E504)</f>
        <v>38</v>
      </c>
    </row>
    <row r="505" customFormat="false" ht="13" hidden="false" customHeight="true" outlineLevel="0" collapsed="false">
      <c r="A505" s="17" t="s">
        <v>2468</v>
      </c>
      <c r="B505" s="37" t="n">
        <f aca="false">VLOOKUP((TOT!BM507*60)/TOT!AK507,'CK - HITS'!$A$3:$B$69,2)</f>
        <v>82</v>
      </c>
      <c r="C505" s="37" t="n">
        <f aca="false">IF(TOT!AK507&lt;400,IF(B505&gt;80,80,B505),B505)</f>
        <v>82</v>
      </c>
      <c r="D505" s="37" t="n">
        <f aca="false">IF(TOT!AK507&lt;200,IF(B505&gt;73,73,B505),B505)</f>
        <v>82</v>
      </c>
      <c r="E505" s="37" t="n">
        <f aca="false">IF(TOT!AK507&lt;400,IF(D505&lt;60,60,D505),D505)</f>
        <v>82</v>
      </c>
      <c r="F505" s="37" t="n">
        <f aca="false">IF(TOT!AK507&lt;200,IF(E505&lt;53,53,E505),E505)</f>
        <v>82</v>
      </c>
    </row>
    <row r="506" customFormat="false" ht="13" hidden="false" customHeight="true" outlineLevel="0" collapsed="false">
      <c r="A506" s="17" t="s">
        <v>2471</v>
      </c>
      <c r="B506" s="37" t="n">
        <f aca="false">VLOOKUP((TOT!BM508*60)/TOT!AK508,'CK - HITS'!$A$3:$B$69,2)</f>
        <v>33</v>
      </c>
      <c r="C506" s="37" t="n">
        <f aca="false">IF(TOT!AK508&lt;400,IF(B506&gt;80,80,B506),B506)</f>
        <v>33</v>
      </c>
      <c r="D506" s="37" t="n">
        <f aca="false">IF(TOT!AK508&lt;200,IF(B506&gt;73,73,B506),B506)</f>
        <v>33</v>
      </c>
      <c r="E506" s="37" t="n">
        <f aca="false">IF(TOT!AK508&lt;400,IF(D506&lt;60,60,D506),D506)</f>
        <v>33</v>
      </c>
      <c r="F506" s="37" t="n">
        <f aca="false">IF(TOT!AK508&lt;200,IF(E506&lt;53,53,E506),E506)</f>
        <v>33</v>
      </c>
    </row>
    <row r="507" customFormat="false" ht="13" hidden="false" customHeight="true" outlineLevel="0" collapsed="false">
      <c r="A507" s="17" t="s">
        <v>2476</v>
      </c>
      <c r="B507" s="37" t="n">
        <f aca="false">VLOOKUP((TOT!BM509*60)/TOT!AK509,'CK - HITS'!$A$3:$B$69,2)</f>
        <v>59</v>
      </c>
      <c r="C507" s="37" t="n">
        <f aca="false">IF(TOT!AK509&lt;400,IF(B507&gt;80,80,B507),B507)</f>
        <v>59</v>
      </c>
      <c r="D507" s="37" t="n">
        <f aca="false">IF(TOT!AK509&lt;200,IF(B507&gt;73,73,B507),B507)</f>
        <v>59</v>
      </c>
      <c r="E507" s="37" t="n">
        <f aca="false">IF(TOT!AK509&lt;400,IF(D507&lt;60,60,D507),D507)</f>
        <v>60</v>
      </c>
      <c r="F507" s="37" t="n">
        <f aca="false">IF(TOT!AK509&lt;200,IF(E507&lt;53,53,E507),E507)</f>
        <v>60</v>
      </c>
    </row>
    <row r="508" customFormat="false" ht="13" hidden="false" customHeight="true" outlineLevel="0" collapsed="false">
      <c r="A508" s="17" t="s">
        <v>2482</v>
      </c>
      <c r="B508" s="37" t="n">
        <f aca="false">VLOOKUP((TOT!BM510*60)/TOT!AK510,'CK - HITS'!$A$3:$B$69,2)</f>
        <v>68</v>
      </c>
      <c r="C508" s="37" t="n">
        <f aca="false">IF(TOT!AK510&lt;400,IF(B508&gt;80,80,B508),B508)</f>
        <v>68</v>
      </c>
      <c r="D508" s="37" t="n">
        <f aca="false">IF(TOT!AK510&lt;200,IF(B508&gt;73,73,B508),B508)</f>
        <v>68</v>
      </c>
      <c r="E508" s="37" t="n">
        <f aca="false">IF(TOT!AK510&lt;400,IF(D508&lt;60,60,D508),D508)</f>
        <v>68</v>
      </c>
      <c r="F508" s="37" t="n">
        <f aca="false">IF(TOT!AK510&lt;200,IF(E508&lt;53,53,E508),E508)</f>
        <v>68</v>
      </c>
    </row>
    <row r="509" customFormat="false" ht="13" hidden="false" customHeight="true" outlineLevel="0" collapsed="false">
      <c r="A509" s="17" t="s">
        <v>2487</v>
      </c>
      <c r="B509" s="37" t="n">
        <f aca="false">VLOOKUP((TOT!BM511*60)/TOT!AK511,'CK - HITS'!$A$3:$B$69,2)</f>
        <v>81</v>
      </c>
      <c r="C509" s="37" t="n">
        <f aca="false">IF(TOT!AK511&lt;400,IF(B509&gt;80,80,B509),B509)</f>
        <v>80</v>
      </c>
      <c r="D509" s="37" t="n">
        <f aca="false">IF(TOT!AK511&lt;200,IF(B509&gt;73,73,B509),B509)</f>
        <v>73</v>
      </c>
      <c r="E509" s="37" t="n">
        <f aca="false">IF(TOT!AK511&lt;400,IF(D509&lt;60,60,D509),D509)</f>
        <v>73</v>
      </c>
      <c r="F509" s="37" t="n">
        <f aca="false">IF(TOT!AK511&lt;200,IF(E509&lt;53,53,E509),E509)</f>
        <v>73</v>
      </c>
    </row>
    <row r="510" customFormat="false" ht="13" hidden="false" customHeight="true" outlineLevel="0" collapsed="false">
      <c r="A510" s="17" t="s">
        <v>2492</v>
      </c>
      <c r="B510" s="37" t="n">
        <f aca="false">VLOOKUP((TOT!BM512*60)/TOT!AK512,'CK - HITS'!$A$3:$B$69,2)</f>
        <v>86</v>
      </c>
      <c r="C510" s="37" t="n">
        <f aca="false">IF(TOT!AK512&lt;400,IF(B510&gt;80,80,B510),B510)</f>
        <v>86</v>
      </c>
      <c r="D510" s="37" t="n">
        <f aca="false">IF(TOT!AK512&lt;200,IF(B510&gt;73,73,B510),B510)</f>
        <v>86</v>
      </c>
      <c r="E510" s="37" t="n">
        <f aca="false">IF(TOT!AK512&lt;400,IF(D510&lt;60,60,D510),D510)</f>
        <v>86</v>
      </c>
      <c r="F510" s="37" t="n">
        <f aca="false">IF(TOT!AK512&lt;200,IF(E510&lt;53,53,E510),E510)</f>
        <v>86</v>
      </c>
    </row>
    <row r="511" customFormat="false" ht="13" hidden="false" customHeight="true" outlineLevel="0" collapsed="false">
      <c r="A511" s="17" t="s">
        <v>2497</v>
      </c>
      <c r="B511" s="37" t="n">
        <f aca="false">VLOOKUP((TOT!BM513*60)/TOT!AK513,'CK - HITS'!$A$3:$B$69,2)</f>
        <v>86</v>
      </c>
      <c r="C511" s="37" t="n">
        <f aca="false">IF(TOT!AK513&lt;400,IF(B511&gt;80,80,B511),B511)</f>
        <v>86</v>
      </c>
      <c r="D511" s="37" t="n">
        <f aca="false">IF(TOT!AK513&lt;200,IF(B511&gt;73,73,B511),B511)</f>
        <v>86</v>
      </c>
      <c r="E511" s="37" t="n">
        <f aca="false">IF(TOT!AK513&lt;400,IF(D511&lt;60,60,D511),D511)</f>
        <v>86</v>
      </c>
      <c r="F511" s="37" t="n">
        <f aca="false">IF(TOT!AK513&lt;200,IF(E511&lt;53,53,E511),E511)</f>
        <v>86</v>
      </c>
    </row>
    <row r="512" customFormat="false" ht="13" hidden="false" customHeight="true" outlineLevel="0" collapsed="false">
      <c r="A512" s="17" t="s">
        <v>2502</v>
      </c>
      <c r="B512" s="37" t="n">
        <f aca="false">VLOOKUP((TOT!BM514*60)/TOT!AK514,'CK - HITS'!$A$3:$B$69,2)</f>
        <v>84</v>
      </c>
      <c r="C512" s="37" t="n">
        <f aca="false">IF(TOT!AK514&lt;400,IF(B512&gt;80,80,B512),B512)</f>
        <v>80</v>
      </c>
      <c r="D512" s="37" t="n">
        <f aca="false">IF(TOT!AK514&lt;200,IF(B512&gt;73,73,B512),B512)</f>
        <v>84</v>
      </c>
      <c r="E512" s="37" t="n">
        <f aca="false">IF(TOT!AK514&lt;400,IF(D512&lt;60,60,D512),D512)</f>
        <v>84</v>
      </c>
      <c r="F512" s="37" t="n">
        <f aca="false">IF(TOT!AK514&lt;200,IF(E512&lt;53,53,E512),E512)</f>
        <v>84</v>
      </c>
    </row>
    <row r="513" customFormat="false" ht="13" hidden="false" customHeight="true" outlineLevel="0" collapsed="false">
      <c r="A513" s="17" t="s">
        <v>2505</v>
      </c>
      <c r="B513" s="37" t="n">
        <f aca="false">VLOOKUP((TOT!BM515*60)/TOT!AK515,'CK - HITS'!$A$3:$B$69,2)</f>
        <v>93</v>
      </c>
      <c r="C513" s="37" t="n">
        <f aca="false">IF(TOT!AK515&lt;400,IF(B513&gt;80,80,B513),B513)</f>
        <v>93</v>
      </c>
      <c r="D513" s="37" t="n">
        <f aca="false">IF(TOT!AK515&lt;200,IF(B513&gt;73,73,B513),B513)</f>
        <v>93</v>
      </c>
      <c r="E513" s="37" t="n">
        <f aca="false">IF(TOT!AK515&lt;400,IF(D513&lt;60,60,D513),D513)</f>
        <v>93</v>
      </c>
      <c r="F513" s="37" t="n">
        <f aca="false">IF(TOT!AK515&lt;200,IF(E513&lt;53,53,E513),E513)</f>
        <v>93</v>
      </c>
    </row>
    <row r="514" customFormat="false" ht="13" hidden="false" customHeight="true" outlineLevel="0" collapsed="false">
      <c r="A514" s="17" t="s">
        <v>2508</v>
      </c>
      <c r="B514" s="37" t="n">
        <f aca="false">VLOOKUP((TOT!BM516*60)/TOT!AK516,'CK - HITS'!$A$3:$B$69,2)</f>
        <v>97</v>
      </c>
      <c r="C514" s="37" t="n">
        <f aca="false">IF(TOT!AK516&lt;400,IF(B514&gt;80,80,B514),B514)</f>
        <v>80</v>
      </c>
      <c r="D514" s="37" t="n">
        <f aca="false">IF(TOT!AK516&lt;200,IF(B514&gt;73,73,B514),B514)</f>
        <v>97</v>
      </c>
      <c r="E514" s="37" t="n">
        <f aca="false">IF(TOT!AK516&lt;400,IF(D514&lt;60,60,D514),D514)</f>
        <v>97</v>
      </c>
      <c r="F514" s="37" t="n">
        <f aca="false">IF(TOT!AK516&lt;200,IF(E514&lt;53,53,E514),E514)</f>
        <v>97</v>
      </c>
    </row>
    <row r="515" customFormat="false" ht="13" hidden="false" customHeight="true" outlineLevel="0" collapsed="false">
      <c r="A515" s="17" t="s">
        <v>2511</v>
      </c>
      <c r="B515" s="37" t="n">
        <f aca="false">VLOOKUP((TOT!BM517*60)/TOT!AK517,'CK - HITS'!$A$3:$B$69,2)</f>
        <v>80</v>
      </c>
      <c r="C515" s="37" t="n">
        <f aca="false">IF(TOT!AK517&lt;400,IF(B515&gt;80,80,B515),B515)</f>
        <v>80</v>
      </c>
      <c r="D515" s="37" t="n">
        <f aca="false">IF(TOT!AK517&lt;200,IF(B515&gt;73,73,B515),B515)</f>
        <v>80</v>
      </c>
      <c r="E515" s="37" t="n">
        <f aca="false">IF(TOT!AK517&lt;400,IF(D515&lt;60,60,D515),D515)</f>
        <v>80</v>
      </c>
      <c r="F515" s="37" t="n">
        <f aca="false">IF(TOT!AK517&lt;200,IF(E515&lt;53,53,E515),E515)</f>
        <v>80</v>
      </c>
    </row>
    <row r="516" customFormat="false" ht="13" hidden="false" customHeight="true" outlineLevel="0" collapsed="false">
      <c r="A516" s="17" t="s">
        <v>2514</v>
      </c>
      <c r="B516" s="37" t="n">
        <f aca="false">VLOOKUP((TOT!BM518*60)/TOT!AK518,'CK - HITS'!$A$3:$B$69,2)</f>
        <v>61</v>
      </c>
      <c r="C516" s="37" t="n">
        <f aca="false">IF(TOT!AK518&lt;400,IF(B516&gt;80,80,B516),B516)</f>
        <v>61</v>
      </c>
      <c r="D516" s="37" t="n">
        <f aca="false">IF(TOT!AK518&lt;200,IF(B516&gt;73,73,B516),B516)</f>
        <v>61</v>
      </c>
      <c r="E516" s="37" t="n">
        <f aca="false">IF(TOT!AK518&lt;400,IF(D516&lt;60,60,D516),D516)</f>
        <v>61</v>
      </c>
      <c r="F516" s="37" t="n">
        <f aca="false">IF(TOT!AK518&lt;200,IF(E516&lt;53,53,E516),E516)</f>
        <v>61</v>
      </c>
    </row>
    <row r="517" customFormat="false" ht="13" hidden="false" customHeight="true" outlineLevel="0" collapsed="false">
      <c r="A517" s="17" t="s">
        <v>2518</v>
      </c>
      <c r="B517" s="37" t="n">
        <f aca="false">VLOOKUP((TOT!BM519*60)/TOT!AK519,'CK - HITS'!$A$3:$B$69,2)</f>
        <v>75</v>
      </c>
      <c r="C517" s="37" t="n">
        <f aca="false">IF(TOT!AK519&lt;400,IF(B517&gt;80,80,B517),B517)</f>
        <v>75</v>
      </c>
      <c r="D517" s="37" t="n">
        <f aca="false">IF(TOT!AK519&lt;200,IF(B517&gt;73,73,B517),B517)</f>
        <v>75</v>
      </c>
      <c r="E517" s="37" t="n">
        <f aca="false">IF(TOT!AK519&lt;400,IF(D517&lt;60,60,D517),D517)</f>
        <v>75</v>
      </c>
      <c r="F517" s="37" t="n">
        <f aca="false">IF(TOT!AK519&lt;200,IF(E517&lt;53,53,E517),E517)</f>
        <v>75</v>
      </c>
    </row>
    <row r="518" customFormat="false" ht="13" hidden="false" customHeight="true" outlineLevel="0" collapsed="false">
      <c r="A518" s="17" t="s">
        <v>2523</v>
      </c>
      <c r="B518" s="37" t="n">
        <f aca="false">VLOOKUP((TOT!BM520*60)/TOT!AK520,'CK - HITS'!$A$3:$B$69,2)</f>
        <v>79</v>
      </c>
      <c r="C518" s="37" t="n">
        <f aca="false">IF(TOT!AK520&lt;400,IF(B518&gt;80,80,B518),B518)</f>
        <v>79</v>
      </c>
      <c r="D518" s="37" t="n">
        <f aca="false">IF(TOT!AK520&lt;200,IF(B518&gt;73,73,B518),B518)</f>
        <v>79</v>
      </c>
      <c r="E518" s="37" t="n">
        <f aca="false">IF(TOT!AK520&lt;400,IF(D518&lt;60,60,D518),D518)</f>
        <v>79</v>
      </c>
      <c r="F518" s="37" t="n">
        <f aca="false">IF(TOT!AK520&lt;200,IF(E518&lt;53,53,E518),E518)</f>
        <v>79</v>
      </c>
    </row>
    <row r="519" customFormat="false" ht="13" hidden="false" customHeight="true" outlineLevel="0" collapsed="false">
      <c r="A519" s="17" t="s">
        <v>2528</v>
      </c>
      <c r="B519" s="37" t="n">
        <f aca="false">VLOOKUP((TOT!BM521*60)/TOT!AK521,'CK - HITS'!$A$3:$B$69,2)</f>
        <v>56</v>
      </c>
      <c r="C519" s="37" t="n">
        <f aca="false">IF(TOT!AK521&lt;400,IF(B519&gt;80,80,B519),B519)</f>
        <v>56</v>
      </c>
      <c r="D519" s="37" t="n">
        <f aca="false">IF(TOT!AK521&lt;200,IF(B519&gt;73,73,B519),B519)</f>
        <v>56</v>
      </c>
      <c r="E519" s="37" t="n">
        <f aca="false">IF(TOT!AK521&lt;400,IF(D519&lt;60,60,D519),D519)</f>
        <v>56</v>
      </c>
      <c r="F519" s="37" t="n">
        <f aca="false">IF(TOT!AK521&lt;200,IF(E519&lt;53,53,E519),E519)</f>
        <v>56</v>
      </c>
    </row>
    <row r="520" customFormat="false" ht="13" hidden="false" customHeight="true" outlineLevel="0" collapsed="false">
      <c r="A520" s="17" t="s">
        <v>2531</v>
      </c>
      <c r="B520" s="37" t="n">
        <f aca="false">VLOOKUP((TOT!BM522*60)/TOT!AK522,'CK - HITS'!$A$3:$B$69,2)</f>
        <v>34</v>
      </c>
      <c r="C520" s="37" t="n">
        <f aca="false">IF(TOT!AK522&lt;400,IF(B520&gt;80,80,B520),B520)</f>
        <v>34</v>
      </c>
      <c r="D520" s="37" t="n">
        <f aca="false">IF(TOT!AK522&lt;200,IF(B520&gt;73,73,B520),B520)</f>
        <v>34</v>
      </c>
      <c r="E520" s="37" t="n">
        <f aca="false">IF(TOT!AK522&lt;400,IF(D520&lt;60,60,D520),D520)</f>
        <v>34</v>
      </c>
      <c r="F520" s="37" t="n">
        <f aca="false">IF(TOT!AK522&lt;200,IF(E520&lt;53,53,E520),E520)</f>
        <v>34</v>
      </c>
    </row>
    <row r="521" customFormat="false" ht="13" hidden="false" customHeight="true" outlineLevel="0" collapsed="false">
      <c r="A521" s="17" t="s">
        <v>2535</v>
      </c>
      <c r="B521" s="37" t="n">
        <f aca="false">VLOOKUP((TOT!BM523*60)/TOT!AK523,'CK - HITS'!$A$3:$B$69,2)</f>
        <v>51</v>
      </c>
      <c r="C521" s="37" t="n">
        <f aca="false">IF(TOT!AK523&lt;400,IF(B521&gt;80,80,B521),B521)</f>
        <v>51</v>
      </c>
      <c r="D521" s="37" t="n">
        <f aca="false">IF(TOT!AK523&lt;200,IF(B521&gt;73,73,B521),B521)</f>
        <v>51</v>
      </c>
      <c r="E521" s="37" t="n">
        <f aca="false">IF(TOT!AK523&lt;400,IF(D521&lt;60,60,D521),D521)</f>
        <v>51</v>
      </c>
      <c r="F521" s="37" t="n">
        <f aca="false">IF(TOT!AK523&lt;200,IF(E521&lt;53,53,E521),E521)</f>
        <v>51</v>
      </c>
    </row>
    <row r="522" customFormat="false" ht="13" hidden="false" customHeight="true" outlineLevel="0" collapsed="false">
      <c r="A522" s="17" t="s">
        <v>2539</v>
      </c>
      <c r="B522" s="37" t="n">
        <f aca="false">VLOOKUP((TOT!BM524*60)/TOT!AK524,'CK - HITS'!$A$3:$B$69,2)</f>
        <v>95</v>
      </c>
      <c r="C522" s="37" t="n">
        <f aca="false">IF(TOT!AK524&lt;400,IF(B522&gt;80,80,B522),B522)</f>
        <v>95</v>
      </c>
      <c r="D522" s="37" t="n">
        <f aca="false">IF(TOT!AK524&lt;200,IF(B522&gt;73,73,B522),B522)</f>
        <v>95</v>
      </c>
      <c r="E522" s="37" t="n">
        <f aca="false">IF(TOT!AK524&lt;400,IF(D522&lt;60,60,D522),D522)</f>
        <v>95</v>
      </c>
      <c r="F522" s="37" t="n">
        <f aca="false">IF(TOT!AK524&lt;200,IF(E522&lt;53,53,E522),E522)</f>
        <v>95</v>
      </c>
    </row>
    <row r="523" customFormat="false" ht="13" hidden="false" customHeight="true" outlineLevel="0" collapsed="false">
      <c r="A523" s="17" t="s">
        <v>2545</v>
      </c>
      <c r="B523" s="37" t="n">
        <f aca="false">VLOOKUP((TOT!BM525*60)/TOT!AK525,'CK - HITS'!$A$3:$B$69,2)</f>
        <v>36</v>
      </c>
      <c r="C523" s="37" t="n">
        <f aca="false">IF(TOT!AK525&lt;400,IF(B523&gt;80,80,B523),B523)</f>
        <v>36</v>
      </c>
      <c r="D523" s="37" t="n">
        <f aca="false">IF(TOT!AK525&lt;200,IF(B523&gt;73,73,B523),B523)</f>
        <v>36</v>
      </c>
      <c r="E523" s="37" t="n">
        <f aca="false">IF(TOT!AK525&lt;400,IF(D523&lt;60,60,D523),D523)</f>
        <v>36</v>
      </c>
      <c r="F523" s="37" t="n">
        <f aca="false">IF(TOT!AK525&lt;200,IF(E523&lt;53,53,E523),E523)</f>
        <v>36</v>
      </c>
    </row>
    <row r="524" customFormat="false" ht="13" hidden="false" customHeight="true" outlineLevel="0" collapsed="false">
      <c r="A524" s="17" t="s">
        <v>2549</v>
      </c>
      <c r="B524" s="37" t="n">
        <f aca="false">VLOOKUP((TOT!BM526*60)/TOT!AK526,'CK - HITS'!$A$3:$B$69,2)</f>
        <v>75</v>
      </c>
      <c r="C524" s="37" t="n">
        <f aca="false">IF(TOT!AK526&lt;400,IF(B524&gt;80,80,B524),B524)</f>
        <v>75</v>
      </c>
      <c r="D524" s="37" t="n">
        <f aca="false">IF(TOT!AK526&lt;200,IF(B524&gt;73,73,B524),B524)</f>
        <v>75</v>
      </c>
      <c r="E524" s="37" t="n">
        <f aca="false">IF(TOT!AK526&lt;400,IF(D524&lt;60,60,D524),D524)</f>
        <v>75</v>
      </c>
      <c r="F524" s="37" t="n">
        <f aca="false">IF(TOT!AK526&lt;200,IF(E524&lt;53,53,E524),E524)</f>
        <v>75</v>
      </c>
    </row>
    <row r="525" customFormat="false" ht="13" hidden="false" customHeight="true" outlineLevel="0" collapsed="false">
      <c r="A525" s="17" t="s">
        <v>2552</v>
      </c>
      <c r="B525" s="37" t="n">
        <f aca="false">VLOOKUP((TOT!BM527*60)/TOT!AK527,'CK - HITS'!$A$3:$B$69,2)</f>
        <v>57</v>
      </c>
      <c r="C525" s="37" t="n">
        <f aca="false">IF(TOT!AK527&lt;400,IF(B525&gt;80,80,B525),B525)</f>
        <v>57</v>
      </c>
      <c r="D525" s="37" t="n">
        <f aca="false">IF(TOT!AK527&lt;200,IF(B525&gt;73,73,B525),B525)</f>
        <v>57</v>
      </c>
      <c r="E525" s="37" t="n">
        <f aca="false">IF(TOT!AK527&lt;400,IF(D525&lt;60,60,D525),D525)</f>
        <v>60</v>
      </c>
      <c r="F525" s="37" t="n">
        <f aca="false">IF(TOT!AK527&lt;200,IF(E525&lt;53,53,E525),E525)</f>
        <v>60</v>
      </c>
    </row>
    <row r="526" customFormat="false" ht="13" hidden="false" customHeight="true" outlineLevel="0" collapsed="false">
      <c r="A526" s="17" t="s">
        <v>2555</v>
      </c>
      <c r="B526" s="37" t="n">
        <f aca="false">VLOOKUP((TOT!BM528*60)/TOT!AK528,'CK - HITS'!$A$3:$B$69,2)</f>
        <v>66</v>
      </c>
      <c r="C526" s="37" t="n">
        <f aca="false">IF(TOT!AK528&lt;400,IF(B526&gt;80,80,B526),B526)</f>
        <v>66</v>
      </c>
      <c r="D526" s="37" t="n">
        <f aca="false">IF(TOT!AK528&lt;200,IF(B526&gt;73,73,B526),B526)</f>
        <v>66</v>
      </c>
      <c r="E526" s="37" t="n">
        <f aca="false">IF(TOT!AK528&lt;400,IF(D526&lt;60,60,D526),D526)</f>
        <v>66</v>
      </c>
      <c r="F526" s="37" t="n">
        <f aca="false">IF(TOT!AK528&lt;200,IF(E526&lt;53,53,E526),E526)</f>
        <v>66</v>
      </c>
    </row>
    <row r="527" customFormat="false" ht="13" hidden="false" customHeight="true" outlineLevel="0" collapsed="false">
      <c r="A527" s="17" t="s">
        <v>2559</v>
      </c>
      <c r="B527" s="37" t="n">
        <f aca="false">VLOOKUP((TOT!BM529*60)/TOT!AK529,'CK - HITS'!$A$3:$B$69,2)</f>
        <v>87</v>
      </c>
      <c r="C527" s="37" t="n">
        <f aca="false">IF(TOT!AK529&lt;400,IF(B527&gt;80,80,B527),B527)</f>
        <v>80</v>
      </c>
      <c r="D527" s="37" t="n">
        <f aca="false">IF(TOT!AK529&lt;200,IF(B527&gt;73,73,B527),B527)</f>
        <v>73</v>
      </c>
      <c r="E527" s="37" t="n">
        <f aca="false">IF(TOT!AK529&lt;400,IF(D527&lt;60,60,D527),D527)</f>
        <v>73</v>
      </c>
      <c r="F527" s="37" t="n">
        <f aca="false">IF(TOT!AK529&lt;200,IF(E527&lt;53,53,E527),E527)</f>
        <v>73</v>
      </c>
    </row>
    <row r="528" customFormat="false" ht="13" hidden="false" customHeight="true" outlineLevel="0" collapsed="false">
      <c r="A528" s="17" t="s">
        <v>2564</v>
      </c>
      <c r="B528" s="37" t="n">
        <f aca="false">VLOOKUP((TOT!BM530*60)/TOT!AK530,'CK - HITS'!$A$3:$B$69,2)</f>
        <v>36</v>
      </c>
      <c r="C528" s="37" t="n">
        <f aca="false">IF(TOT!AK530&lt;400,IF(B528&gt;80,80,B528),B528)</f>
        <v>36</v>
      </c>
      <c r="D528" s="37" t="n">
        <f aca="false">IF(TOT!AK530&lt;200,IF(B528&gt;73,73,B528),B528)</f>
        <v>36</v>
      </c>
      <c r="E528" s="37" t="n">
        <f aca="false">IF(TOT!AK530&lt;400,IF(D528&lt;60,60,D528),D528)</f>
        <v>36</v>
      </c>
      <c r="F528" s="37" t="n">
        <f aca="false">IF(TOT!AK530&lt;200,IF(E528&lt;53,53,E528),E528)</f>
        <v>36</v>
      </c>
    </row>
    <row r="529" customFormat="false" ht="13" hidden="false" customHeight="true" outlineLevel="0" collapsed="false">
      <c r="A529" s="17" t="s">
        <v>2570</v>
      </c>
      <c r="B529" s="37" t="n">
        <f aca="false">VLOOKUP((TOT!BM531*60)/TOT!AK531,'CK - HITS'!$A$3:$B$69,2)</f>
        <v>73</v>
      </c>
      <c r="C529" s="37" t="n">
        <f aca="false">IF(TOT!AK531&lt;400,IF(B529&gt;80,80,B529),B529)</f>
        <v>73</v>
      </c>
      <c r="D529" s="37" t="n">
        <f aca="false">IF(TOT!AK531&lt;200,IF(B529&gt;73,73,B529),B529)</f>
        <v>73</v>
      </c>
      <c r="E529" s="37" t="n">
        <f aca="false">IF(TOT!AK531&lt;400,IF(D529&lt;60,60,D529),D529)</f>
        <v>73</v>
      </c>
      <c r="F529" s="37" t="n">
        <f aca="false">IF(TOT!AK531&lt;200,IF(E529&lt;53,53,E529),E529)</f>
        <v>73</v>
      </c>
    </row>
    <row r="530" customFormat="false" ht="13" hidden="false" customHeight="true" outlineLevel="0" collapsed="false">
      <c r="A530" s="17" t="s">
        <v>2574</v>
      </c>
      <c r="B530" s="37" t="n">
        <f aca="false">VLOOKUP((TOT!BM532*60)/TOT!AK532,'CK - HITS'!$A$3:$B$69,2)</f>
        <v>70</v>
      </c>
      <c r="C530" s="37" t="n">
        <f aca="false">IF(TOT!AK532&lt;400,IF(B530&gt;80,80,B530),B530)</f>
        <v>70</v>
      </c>
      <c r="D530" s="37" t="n">
        <f aca="false">IF(TOT!AK532&lt;200,IF(B530&gt;73,73,B530),B530)</f>
        <v>70</v>
      </c>
      <c r="E530" s="37" t="n">
        <f aca="false">IF(TOT!AK532&lt;400,IF(D530&lt;60,60,D530),D530)</f>
        <v>70</v>
      </c>
      <c r="F530" s="37" t="n">
        <f aca="false">IF(TOT!AK532&lt;200,IF(E530&lt;53,53,E530),E530)</f>
        <v>70</v>
      </c>
    </row>
    <row r="531" customFormat="false" ht="13" hidden="false" customHeight="true" outlineLevel="0" collapsed="false">
      <c r="A531" s="17" t="s">
        <v>2579</v>
      </c>
      <c r="B531" s="37" t="n">
        <f aca="false">VLOOKUP((TOT!BM533*60)/TOT!AK533,'CK - HITS'!$A$3:$B$69,2)</f>
        <v>43</v>
      </c>
      <c r="C531" s="37" t="n">
        <f aca="false">IF(TOT!AK533&lt;400,IF(B531&gt;80,80,B531),B531)</f>
        <v>43</v>
      </c>
      <c r="D531" s="37" t="n">
        <f aca="false">IF(TOT!AK533&lt;200,IF(B531&gt;73,73,B531),B531)</f>
        <v>43</v>
      </c>
      <c r="E531" s="37" t="n">
        <f aca="false">IF(TOT!AK533&lt;400,IF(D531&lt;60,60,D531),D531)</f>
        <v>43</v>
      </c>
      <c r="F531" s="37" t="n">
        <f aca="false">IF(TOT!AK533&lt;200,IF(E531&lt;53,53,E531),E531)</f>
        <v>43</v>
      </c>
    </row>
    <row r="532" customFormat="false" ht="13" hidden="false" customHeight="true" outlineLevel="0" collapsed="false">
      <c r="A532" s="17" t="s">
        <v>2582</v>
      </c>
      <c r="B532" s="37" t="n">
        <f aca="false">VLOOKUP((TOT!BM534*60)/TOT!AK534,'CK - HITS'!$A$3:$B$69,2)</f>
        <v>97</v>
      </c>
      <c r="C532" s="37" t="n">
        <f aca="false">IF(TOT!AK534&lt;400,IF(B532&gt;80,80,B532),B532)</f>
        <v>97</v>
      </c>
      <c r="D532" s="37" t="n">
        <f aca="false">IF(TOT!AK534&lt;200,IF(B532&gt;73,73,B532),B532)</f>
        <v>97</v>
      </c>
      <c r="E532" s="37" t="n">
        <f aca="false">IF(TOT!AK534&lt;400,IF(D532&lt;60,60,D532),D532)</f>
        <v>97</v>
      </c>
      <c r="F532" s="37" t="n">
        <f aca="false">IF(TOT!AK534&lt;200,IF(E532&lt;53,53,E532),E532)</f>
        <v>97</v>
      </c>
    </row>
    <row r="533" customFormat="false" ht="13" hidden="false" customHeight="true" outlineLevel="0" collapsed="false">
      <c r="A533" s="17" t="s">
        <v>2585</v>
      </c>
      <c r="B533" s="37" t="n">
        <f aca="false">VLOOKUP((TOT!BM535*60)/TOT!AK535,'CK - HITS'!$A$3:$B$69,2)</f>
        <v>51</v>
      </c>
      <c r="C533" s="37" t="n">
        <f aca="false">IF(TOT!AK535&lt;400,IF(B533&gt;80,80,B533),B533)</f>
        <v>51</v>
      </c>
      <c r="D533" s="37" t="n">
        <f aca="false">IF(TOT!AK535&lt;200,IF(B533&gt;73,73,B533),B533)</f>
        <v>51</v>
      </c>
      <c r="E533" s="37" t="n">
        <f aca="false">IF(TOT!AK535&lt;400,IF(D533&lt;60,60,D533),D533)</f>
        <v>51</v>
      </c>
      <c r="F533" s="37" t="n">
        <f aca="false">IF(TOT!AK535&lt;200,IF(E533&lt;53,53,E533),E533)</f>
        <v>51</v>
      </c>
    </row>
    <row r="534" customFormat="false" ht="13" hidden="false" customHeight="true" outlineLevel="0" collapsed="false">
      <c r="A534" s="17" t="s">
        <v>2588</v>
      </c>
      <c r="B534" s="37" t="n">
        <f aca="false">VLOOKUP((TOT!BM536*60)/TOT!AK536,'CK - HITS'!$A$3:$B$69,2)</f>
        <v>46</v>
      </c>
      <c r="C534" s="37" t="n">
        <f aca="false">IF(TOT!AK536&lt;400,IF(B534&gt;80,80,B534),B534)</f>
        <v>46</v>
      </c>
      <c r="D534" s="37" t="n">
        <f aca="false">IF(TOT!AK536&lt;200,IF(B534&gt;73,73,B534),B534)</f>
        <v>46</v>
      </c>
      <c r="E534" s="37" t="n">
        <f aca="false">IF(TOT!AK536&lt;400,IF(D534&lt;60,60,D534),D534)</f>
        <v>46</v>
      </c>
      <c r="F534" s="37" t="n">
        <f aca="false">IF(TOT!AK536&lt;200,IF(E534&lt;53,53,E534),E534)</f>
        <v>46</v>
      </c>
    </row>
    <row r="535" customFormat="false" ht="13" hidden="false" customHeight="true" outlineLevel="0" collapsed="false">
      <c r="A535" s="17" t="s">
        <v>2592</v>
      </c>
      <c r="B535" s="37" t="n">
        <f aca="false">VLOOKUP((TOT!BM537*60)/TOT!AK537,'CK - HITS'!$A$3:$B$69,2)</f>
        <v>57</v>
      </c>
      <c r="C535" s="37" t="n">
        <f aca="false">IF(TOT!AK537&lt;400,IF(B535&gt;80,80,B535),B535)</f>
        <v>57</v>
      </c>
      <c r="D535" s="37" t="n">
        <f aca="false">IF(TOT!AK537&lt;200,IF(B535&gt;73,73,B535),B535)</f>
        <v>57</v>
      </c>
      <c r="E535" s="37" t="n">
        <f aca="false">IF(TOT!AK537&lt;400,IF(D535&lt;60,60,D535),D535)</f>
        <v>57</v>
      </c>
      <c r="F535" s="37" t="n">
        <f aca="false">IF(TOT!AK537&lt;200,IF(E535&lt;53,53,E535),E535)</f>
        <v>57</v>
      </c>
    </row>
    <row r="536" customFormat="false" ht="13" hidden="false" customHeight="true" outlineLevel="0" collapsed="false">
      <c r="A536" s="17" t="s">
        <v>2596</v>
      </c>
      <c r="B536" s="37" t="n">
        <f aca="false">VLOOKUP((TOT!BM538*60)/TOT!AK538,'CK - HITS'!$A$3:$B$69,2)</f>
        <v>60</v>
      </c>
      <c r="C536" s="37" t="n">
        <f aca="false">IF(TOT!AK538&lt;400,IF(B536&gt;80,80,B536),B536)</f>
        <v>60</v>
      </c>
      <c r="D536" s="37" t="n">
        <f aca="false">IF(TOT!AK538&lt;200,IF(B536&gt;73,73,B536),B536)</f>
        <v>60</v>
      </c>
      <c r="E536" s="37" t="n">
        <f aca="false">IF(TOT!AK538&lt;400,IF(D536&lt;60,60,D536),D536)</f>
        <v>60</v>
      </c>
      <c r="F536" s="37" t="n">
        <f aca="false">IF(TOT!AK538&lt;200,IF(E536&lt;53,53,E536),E536)</f>
        <v>60</v>
      </c>
    </row>
    <row r="537" customFormat="false" ht="13" hidden="false" customHeight="true" outlineLevel="0" collapsed="false">
      <c r="A537" s="17" t="s">
        <v>2599</v>
      </c>
      <c r="B537" s="37" t="n">
        <f aca="false">VLOOKUP((TOT!BM539*60)/TOT!AK539,'CK - HITS'!$A$3:$B$69,2)</f>
        <v>50</v>
      </c>
      <c r="C537" s="37" t="n">
        <f aca="false">IF(TOT!AK539&lt;400,IF(B537&gt;80,80,B537),B537)</f>
        <v>50</v>
      </c>
      <c r="D537" s="37" t="n">
        <f aca="false">IF(TOT!AK539&lt;200,IF(B537&gt;73,73,B537),B537)</f>
        <v>50</v>
      </c>
      <c r="E537" s="37" t="n">
        <f aca="false">IF(TOT!AK539&lt;400,IF(D537&lt;60,60,D537),D537)</f>
        <v>50</v>
      </c>
      <c r="F537" s="37" t="n">
        <f aca="false">IF(TOT!AK539&lt;200,IF(E537&lt;53,53,E537),E537)</f>
        <v>50</v>
      </c>
    </row>
    <row r="538" customFormat="false" ht="13" hidden="false" customHeight="true" outlineLevel="0" collapsed="false">
      <c r="A538" s="17" t="s">
        <v>2602</v>
      </c>
      <c r="B538" s="37" t="n">
        <f aca="false">VLOOKUP((TOT!BM540*60)/TOT!AK540,'CK - HITS'!$A$3:$B$69,2)</f>
        <v>50</v>
      </c>
      <c r="C538" s="37" t="n">
        <f aca="false">IF(TOT!AK540&lt;400,IF(B538&gt;80,80,B538),B538)</f>
        <v>50</v>
      </c>
      <c r="D538" s="37" t="n">
        <f aca="false">IF(TOT!AK540&lt;200,IF(B538&gt;73,73,B538),B538)</f>
        <v>50</v>
      </c>
      <c r="E538" s="37" t="n">
        <f aca="false">IF(TOT!AK540&lt;400,IF(D538&lt;60,60,D538),D538)</f>
        <v>50</v>
      </c>
      <c r="F538" s="37" t="n">
        <f aca="false">IF(TOT!AK540&lt;200,IF(E538&lt;53,53,E538),E538)</f>
        <v>50</v>
      </c>
    </row>
    <row r="539" customFormat="false" ht="13" hidden="false" customHeight="true" outlineLevel="0" collapsed="false">
      <c r="A539" s="17" t="s">
        <v>2606</v>
      </c>
      <c r="B539" s="37" t="n">
        <f aca="false">VLOOKUP((TOT!BM541*60)/TOT!AK541,'CK - HITS'!$A$3:$B$69,2)</f>
        <v>62</v>
      </c>
      <c r="C539" s="37" t="n">
        <f aca="false">IF(TOT!AK541&lt;400,IF(B539&gt;80,80,B539),B539)</f>
        <v>62</v>
      </c>
      <c r="D539" s="37" t="n">
        <f aca="false">IF(TOT!AK541&lt;200,IF(B539&gt;73,73,B539),B539)</f>
        <v>62</v>
      </c>
      <c r="E539" s="37" t="n">
        <f aca="false">IF(TOT!AK541&lt;400,IF(D539&lt;60,60,D539),D539)</f>
        <v>62</v>
      </c>
      <c r="F539" s="37" t="n">
        <f aca="false">IF(TOT!AK541&lt;200,IF(E539&lt;53,53,E539),E539)</f>
        <v>62</v>
      </c>
    </row>
    <row r="540" customFormat="false" ht="13" hidden="false" customHeight="true" outlineLevel="0" collapsed="false">
      <c r="A540" s="17" t="s">
        <v>2610</v>
      </c>
      <c r="B540" s="37" t="n">
        <f aca="false">VLOOKUP((TOT!BM542*60)/TOT!AK542,'CK - HITS'!$A$3:$B$69,2)</f>
        <v>87</v>
      </c>
      <c r="C540" s="37" t="n">
        <f aca="false">IF(TOT!AK542&lt;400,IF(B540&gt;80,80,B540),B540)</f>
        <v>80</v>
      </c>
      <c r="D540" s="37" t="n">
        <f aca="false">IF(TOT!AK542&lt;200,IF(B540&gt;73,73,B540),B540)</f>
        <v>73</v>
      </c>
      <c r="E540" s="37" t="n">
        <f aca="false">IF(TOT!AK542&lt;400,IF(D540&lt;60,60,D540),D540)</f>
        <v>73</v>
      </c>
      <c r="F540" s="37" t="n">
        <f aca="false">IF(TOT!AK542&lt;200,IF(E540&lt;53,53,E540),E540)</f>
        <v>73</v>
      </c>
    </row>
    <row r="541" customFormat="false" ht="13" hidden="false" customHeight="true" outlineLevel="0" collapsed="false">
      <c r="A541" s="17" t="s">
        <v>2615</v>
      </c>
      <c r="B541" s="37" t="n">
        <f aca="false">VLOOKUP((TOT!BM543*60)/TOT!AK543,'CK - HITS'!$A$3:$B$69,2)</f>
        <v>54</v>
      </c>
      <c r="C541" s="37" t="n">
        <f aca="false">IF(TOT!AK543&lt;400,IF(B541&gt;80,80,B541),B541)</f>
        <v>54</v>
      </c>
      <c r="D541" s="37" t="n">
        <f aca="false">IF(TOT!AK543&lt;200,IF(B541&gt;73,73,B541),B541)</f>
        <v>54</v>
      </c>
      <c r="E541" s="37" t="n">
        <f aca="false">IF(TOT!AK543&lt;400,IF(D541&lt;60,60,D541),D541)</f>
        <v>54</v>
      </c>
      <c r="F541" s="37" t="n">
        <f aca="false">IF(TOT!AK543&lt;200,IF(E541&lt;53,53,E541),E541)</f>
        <v>54</v>
      </c>
    </row>
    <row r="542" customFormat="false" ht="13" hidden="false" customHeight="true" outlineLevel="0" collapsed="false">
      <c r="A542" s="17" t="s">
        <v>2619</v>
      </c>
      <c r="B542" s="37" t="n">
        <f aca="false">VLOOKUP((TOT!BM544*60)/TOT!AK544,'CK - HITS'!$A$3:$B$69,2)</f>
        <v>77</v>
      </c>
      <c r="C542" s="37" t="n">
        <f aca="false">IF(TOT!AK544&lt;400,IF(B542&gt;80,80,B542),B542)</f>
        <v>77</v>
      </c>
      <c r="D542" s="37" t="n">
        <f aca="false">IF(TOT!AK544&lt;200,IF(B542&gt;73,73,B542),B542)</f>
        <v>77</v>
      </c>
      <c r="E542" s="37" t="n">
        <f aca="false">IF(TOT!AK544&lt;400,IF(D542&lt;60,60,D542),D542)</f>
        <v>77</v>
      </c>
      <c r="F542" s="37" t="n">
        <f aca="false">IF(TOT!AK544&lt;200,IF(E542&lt;53,53,E542),E542)</f>
        <v>77</v>
      </c>
    </row>
    <row r="543" customFormat="false" ht="13" hidden="false" customHeight="true" outlineLevel="0" collapsed="false">
      <c r="A543" s="17" t="s">
        <v>2622</v>
      </c>
      <c r="B543" s="37" t="n">
        <f aca="false">VLOOKUP((TOT!BM545*60)/TOT!AK545,'CK - HITS'!$A$3:$B$69,2)</f>
        <v>49</v>
      </c>
      <c r="C543" s="37" t="n">
        <f aca="false">IF(TOT!AK545&lt;400,IF(B543&gt;80,80,B543),B543)</f>
        <v>49</v>
      </c>
      <c r="D543" s="37" t="n">
        <f aca="false">IF(TOT!AK545&lt;200,IF(B543&gt;73,73,B543),B543)</f>
        <v>49</v>
      </c>
      <c r="E543" s="37" t="n">
        <f aca="false">IF(TOT!AK545&lt;400,IF(D543&lt;60,60,D543),D543)</f>
        <v>49</v>
      </c>
      <c r="F543" s="37" t="n">
        <f aca="false">IF(TOT!AK545&lt;200,IF(E543&lt;53,53,E543),E543)</f>
        <v>49</v>
      </c>
    </row>
    <row r="544" customFormat="false" ht="13" hidden="false" customHeight="true" outlineLevel="0" collapsed="false">
      <c r="A544" s="17" t="s">
        <v>2626</v>
      </c>
      <c r="B544" s="37" t="n">
        <f aca="false">VLOOKUP((TOT!BM546*60)/TOT!AK546,'CK - HITS'!$A$3:$B$69,2)</f>
        <v>76</v>
      </c>
      <c r="C544" s="37" t="n">
        <f aca="false">IF(TOT!AK546&lt;400,IF(B544&gt;80,80,B544),B544)</f>
        <v>76</v>
      </c>
      <c r="D544" s="37" t="n">
        <f aca="false">IF(TOT!AK546&lt;200,IF(B544&gt;73,73,B544),B544)</f>
        <v>76</v>
      </c>
      <c r="E544" s="37" t="n">
        <f aca="false">IF(TOT!AK546&lt;400,IF(D544&lt;60,60,D544),D544)</f>
        <v>76</v>
      </c>
      <c r="F544" s="37" t="n">
        <f aca="false">IF(TOT!AK546&lt;200,IF(E544&lt;53,53,E544),E544)</f>
        <v>76</v>
      </c>
    </row>
    <row r="545" customFormat="false" ht="13" hidden="false" customHeight="true" outlineLevel="0" collapsed="false">
      <c r="A545" s="17" t="s">
        <v>2631</v>
      </c>
      <c r="B545" s="37" t="n">
        <f aca="false">VLOOKUP((TOT!BM547*60)/TOT!AK547,'CK - HITS'!$A$3:$B$69,2)</f>
        <v>80</v>
      </c>
      <c r="C545" s="37" t="n">
        <f aca="false">IF(TOT!AK547&lt;400,IF(B545&gt;80,80,B545),B545)</f>
        <v>80</v>
      </c>
      <c r="D545" s="37" t="n">
        <f aca="false">IF(TOT!AK547&lt;200,IF(B545&gt;73,73,B545),B545)</f>
        <v>80</v>
      </c>
      <c r="E545" s="37" t="n">
        <f aca="false">IF(TOT!AK547&lt;400,IF(D545&lt;60,60,D545),D545)</f>
        <v>80</v>
      </c>
      <c r="F545" s="37" t="n">
        <f aca="false">IF(TOT!AK547&lt;200,IF(E545&lt;53,53,E545),E545)</f>
        <v>80</v>
      </c>
    </row>
    <row r="546" customFormat="false" ht="13" hidden="false" customHeight="true" outlineLevel="0" collapsed="false">
      <c r="A546" s="17" t="s">
        <v>2634</v>
      </c>
      <c r="B546" s="37" t="n">
        <f aca="false">VLOOKUP((TOT!BM548*60)/TOT!AK548,'CK - HITS'!$A$3:$B$69,2)</f>
        <v>42</v>
      </c>
      <c r="C546" s="37" t="n">
        <f aca="false">IF(TOT!AK548&lt;400,IF(B546&gt;80,80,B546),B546)</f>
        <v>42</v>
      </c>
      <c r="D546" s="37" t="n">
        <f aca="false">IF(TOT!AK548&lt;200,IF(B546&gt;73,73,B546),B546)</f>
        <v>42</v>
      </c>
      <c r="E546" s="37" t="n">
        <f aca="false">IF(TOT!AK548&lt;400,IF(D546&lt;60,60,D546),D546)</f>
        <v>60</v>
      </c>
      <c r="F546" s="37" t="n">
        <f aca="false">IF(TOT!AK548&lt;200,IF(E546&lt;53,53,E546),E546)</f>
        <v>60</v>
      </c>
    </row>
    <row r="547" customFormat="false" ht="13" hidden="false" customHeight="true" outlineLevel="0" collapsed="false">
      <c r="A547" s="17" t="s">
        <v>2638</v>
      </c>
      <c r="B547" s="37" t="n">
        <f aca="false">VLOOKUP((TOT!BM549*60)/TOT!AK549,'CK - HITS'!$A$3:$B$69,2)</f>
        <v>33</v>
      </c>
      <c r="C547" s="37" t="n">
        <f aca="false">IF(TOT!AK549&lt;400,IF(B547&gt;80,80,B547),B547)</f>
        <v>33</v>
      </c>
      <c r="D547" s="37" t="n">
        <f aca="false">IF(TOT!AK549&lt;200,IF(B547&gt;73,73,B547),B547)</f>
        <v>33</v>
      </c>
      <c r="E547" s="37" t="n">
        <f aca="false">IF(TOT!AK549&lt;400,IF(D547&lt;60,60,D547),D547)</f>
        <v>60</v>
      </c>
      <c r="F547" s="37" t="n">
        <f aca="false">IF(TOT!AK549&lt;200,IF(E547&lt;53,53,E547),E547)</f>
        <v>60</v>
      </c>
    </row>
    <row r="548" customFormat="false" ht="13" hidden="false" customHeight="true" outlineLevel="0" collapsed="false">
      <c r="A548" s="17" t="s">
        <v>2642</v>
      </c>
      <c r="B548" s="37" t="n">
        <f aca="false">VLOOKUP((TOT!BM550*60)/TOT!AK550,'CK - HITS'!$A$3:$B$69,2)</f>
        <v>34</v>
      </c>
      <c r="C548" s="37" t="n">
        <f aca="false">IF(TOT!AK550&lt;400,IF(B548&gt;80,80,B548),B548)</f>
        <v>34</v>
      </c>
      <c r="D548" s="37" t="n">
        <f aca="false">IF(TOT!AK550&lt;200,IF(B548&gt;73,73,B548),B548)</f>
        <v>34</v>
      </c>
      <c r="E548" s="37" t="n">
        <f aca="false">IF(TOT!AK550&lt;400,IF(D548&lt;60,60,D548),D548)</f>
        <v>34</v>
      </c>
      <c r="F548" s="37" t="n">
        <f aca="false">IF(TOT!AK550&lt;200,IF(E548&lt;53,53,E548),E548)</f>
        <v>34</v>
      </c>
    </row>
    <row r="549" customFormat="false" ht="13" hidden="false" customHeight="true" outlineLevel="0" collapsed="false">
      <c r="A549" s="17" t="s">
        <v>2646</v>
      </c>
      <c r="B549" s="37" t="n">
        <f aca="false">VLOOKUP((TOT!BM551*60)/TOT!AK551,'CK - HITS'!$A$3:$B$69,2)</f>
        <v>61</v>
      </c>
      <c r="C549" s="37" t="n">
        <f aca="false">IF(TOT!AK551&lt;400,IF(B549&gt;80,80,B549),B549)</f>
        <v>61</v>
      </c>
      <c r="D549" s="37" t="n">
        <f aca="false">IF(TOT!AK551&lt;200,IF(B549&gt;73,73,B549),B549)</f>
        <v>61</v>
      </c>
      <c r="E549" s="37" t="n">
        <f aca="false">IF(TOT!AK551&lt;400,IF(D549&lt;60,60,D549),D549)</f>
        <v>61</v>
      </c>
      <c r="F549" s="37" t="n">
        <f aca="false">IF(TOT!AK551&lt;200,IF(E549&lt;53,53,E549),E549)</f>
        <v>61</v>
      </c>
    </row>
    <row r="550" customFormat="false" ht="13" hidden="false" customHeight="true" outlineLevel="0" collapsed="false">
      <c r="A550" s="17" t="s">
        <v>2650</v>
      </c>
      <c r="B550" s="37" t="n">
        <f aca="false">VLOOKUP((TOT!BM552*60)/TOT!AK552,'CK - HITS'!$A$3:$B$69,2)</f>
        <v>79</v>
      </c>
      <c r="C550" s="37" t="n">
        <f aca="false">IF(TOT!AK552&lt;400,IF(B550&gt;80,80,B550),B550)</f>
        <v>79</v>
      </c>
      <c r="D550" s="37" t="n">
        <f aca="false">IF(TOT!AK552&lt;200,IF(B550&gt;73,73,B550),B550)</f>
        <v>79</v>
      </c>
      <c r="E550" s="37" t="n">
        <f aca="false">IF(TOT!AK552&lt;400,IF(D550&lt;60,60,D550),D550)</f>
        <v>79</v>
      </c>
      <c r="F550" s="37" t="n">
        <f aca="false">IF(TOT!AK552&lt;200,IF(E550&lt;53,53,E550),E550)</f>
        <v>79</v>
      </c>
    </row>
    <row r="551" customFormat="false" ht="13" hidden="false" customHeight="true" outlineLevel="0" collapsed="false">
      <c r="A551" s="17" t="s">
        <v>2655</v>
      </c>
      <c r="B551" s="37" t="n">
        <f aca="false">VLOOKUP((TOT!BM553*60)/TOT!AK553,'CK - HITS'!$A$3:$B$69,2)</f>
        <v>48</v>
      </c>
      <c r="C551" s="37" t="n">
        <f aca="false">IF(TOT!AK553&lt;400,IF(B551&gt;80,80,B551),B551)</f>
        <v>48</v>
      </c>
      <c r="D551" s="37" t="n">
        <f aca="false">IF(TOT!AK553&lt;200,IF(B551&gt;73,73,B551),B551)</f>
        <v>48</v>
      </c>
      <c r="E551" s="37" t="n">
        <f aca="false">IF(TOT!AK553&lt;400,IF(D551&lt;60,60,D551),D551)</f>
        <v>48</v>
      </c>
      <c r="F551" s="37" t="n">
        <f aca="false">IF(TOT!AK553&lt;200,IF(E551&lt;53,53,E551),E551)</f>
        <v>48</v>
      </c>
    </row>
    <row r="552" customFormat="false" ht="13" hidden="false" customHeight="true" outlineLevel="0" collapsed="false">
      <c r="A552" s="17" t="s">
        <v>2659</v>
      </c>
      <c r="B552" s="37" t="n">
        <f aca="false">VLOOKUP((TOT!BM554*60)/TOT!AK554,'CK - HITS'!$A$3:$B$69,2)</f>
        <v>82</v>
      </c>
      <c r="C552" s="37" t="n">
        <f aca="false">IF(TOT!AK554&lt;400,IF(B552&gt;80,80,B552),B552)</f>
        <v>80</v>
      </c>
      <c r="D552" s="37" t="n">
        <f aca="false">IF(TOT!AK554&lt;200,IF(B552&gt;73,73,B552),B552)</f>
        <v>82</v>
      </c>
      <c r="E552" s="37" t="n">
        <f aca="false">IF(TOT!AK554&lt;400,IF(D552&lt;60,60,D552),D552)</f>
        <v>82</v>
      </c>
      <c r="F552" s="37" t="n">
        <f aca="false">IF(TOT!AK554&lt;200,IF(E552&lt;53,53,E552),E552)</f>
        <v>82</v>
      </c>
    </row>
    <row r="553" customFormat="false" ht="13" hidden="false" customHeight="true" outlineLevel="0" collapsed="false">
      <c r="A553" s="17" t="s">
        <v>2662</v>
      </c>
      <c r="B553" s="37" t="n">
        <f aca="false">VLOOKUP((TOT!BM555*60)/TOT!AK555,'CK - HITS'!$A$3:$B$69,2)</f>
        <v>93</v>
      </c>
      <c r="C553" s="37" t="n">
        <f aca="false">IF(TOT!AK555&lt;400,IF(B553&gt;80,80,B553),B553)</f>
        <v>80</v>
      </c>
      <c r="D553" s="37" t="n">
        <f aca="false">IF(TOT!AK555&lt;200,IF(B553&gt;73,73,B553),B553)</f>
        <v>73</v>
      </c>
      <c r="E553" s="37" t="n">
        <f aca="false">IF(TOT!AK555&lt;400,IF(D553&lt;60,60,D553),D553)</f>
        <v>73</v>
      </c>
      <c r="F553" s="37" t="n">
        <f aca="false">IF(TOT!AK555&lt;200,IF(E553&lt;53,53,E553),E553)</f>
        <v>73</v>
      </c>
    </row>
    <row r="554" customFormat="false" ht="13" hidden="false" customHeight="true" outlineLevel="0" collapsed="false">
      <c r="A554" s="17" t="s">
        <v>2666</v>
      </c>
      <c r="B554" s="37" t="n">
        <f aca="false">VLOOKUP((TOT!BM556*60)/TOT!AK556,'CK - HITS'!$A$3:$B$69,2)</f>
        <v>79</v>
      </c>
      <c r="C554" s="37" t="n">
        <f aca="false">IF(TOT!AK556&lt;400,IF(B554&gt;80,80,B554),B554)</f>
        <v>79</v>
      </c>
      <c r="D554" s="37" t="n">
        <f aca="false">IF(TOT!AK556&lt;200,IF(B554&gt;73,73,B554),B554)</f>
        <v>79</v>
      </c>
      <c r="E554" s="37" t="n">
        <f aca="false">IF(TOT!AK556&lt;400,IF(D554&lt;60,60,D554),D554)</f>
        <v>79</v>
      </c>
      <c r="F554" s="37" t="n">
        <f aca="false">IF(TOT!AK556&lt;200,IF(E554&lt;53,53,E554),E554)</f>
        <v>79</v>
      </c>
    </row>
    <row r="555" customFormat="false" ht="13" hidden="false" customHeight="true" outlineLevel="0" collapsed="false">
      <c r="A555" s="17" t="s">
        <v>2669</v>
      </c>
      <c r="B555" s="37" t="n">
        <f aca="false">VLOOKUP((TOT!BM557*60)/TOT!AK557,'CK - HITS'!$A$3:$B$69,2)</f>
        <v>60</v>
      </c>
      <c r="C555" s="37" t="n">
        <f aca="false">IF(TOT!AK557&lt;400,IF(B555&gt;80,80,B555),B555)</f>
        <v>60</v>
      </c>
      <c r="D555" s="37" t="n">
        <f aca="false">IF(TOT!AK557&lt;200,IF(B555&gt;73,73,B555),B555)</f>
        <v>60</v>
      </c>
      <c r="E555" s="37" t="n">
        <f aca="false">IF(TOT!AK557&lt;400,IF(D555&lt;60,60,D555),D555)</f>
        <v>60</v>
      </c>
      <c r="F555" s="37" t="n">
        <f aca="false">IF(TOT!AK557&lt;200,IF(E555&lt;53,53,E555),E555)</f>
        <v>60</v>
      </c>
    </row>
    <row r="556" customFormat="false" ht="13" hidden="false" customHeight="true" outlineLevel="0" collapsed="false">
      <c r="A556" s="17" t="s">
        <v>2673</v>
      </c>
      <c r="B556" s="37" t="n">
        <f aca="false">VLOOKUP((TOT!BM558*60)/TOT!AK558,'CK - HITS'!$A$3:$B$69,2)</f>
        <v>35</v>
      </c>
      <c r="C556" s="37" t="n">
        <f aca="false">IF(TOT!AK558&lt;400,IF(B556&gt;80,80,B556),B556)</f>
        <v>35</v>
      </c>
      <c r="D556" s="37" t="n">
        <f aca="false">IF(TOT!AK558&lt;200,IF(B556&gt;73,73,B556),B556)</f>
        <v>35</v>
      </c>
      <c r="E556" s="37" t="n">
        <f aca="false">IF(TOT!AK558&lt;400,IF(D556&lt;60,60,D556),D556)</f>
        <v>35</v>
      </c>
      <c r="F556" s="37" t="n">
        <f aca="false">IF(TOT!AK558&lt;200,IF(E556&lt;53,53,E556),E556)</f>
        <v>35</v>
      </c>
    </row>
    <row r="557" customFormat="false" ht="13" hidden="false" customHeight="true" outlineLevel="0" collapsed="false">
      <c r="A557" s="17" t="s">
        <v>2677</v>
      </c>
      <c r="B557" s="37" t="n">
        <f aca="false">VLOOKUP((TOT!BM559*60)/TOT!AK559,'CK - HITS'!$A$3:$B$69,2)</f>
        <v>48</v>
      </c>
      <c r="C557" s="37" t="n">
        <f aca="false">IF(TOT!AK559&lt;400,IF(B557&gt;80,80,B557),B557)</f>
        <v>48</v>
      </c>
      <c r="D557" s="37" t="n">
        <f aca="false">IF(TOT!AK559&lt;200,IF(B557&gt;73,73,B557),B557)</f>
        <v>48</v>
      </c>
      <c r="E557" s="37" t="n">
        <f aca="false">IF(TOT!AK559&lt;400,IF(D557&lt;60,60,D557),D557)</f>
        <v>48</v>
      </c>
      <c r="F557" s="37" t="n">
        <f aca="false">IF(TOT!AK559&lt;200,IF(E557&lt;53,53,E557),E557)</f>
        <v>48</v>
      </c>
    </row>
    <row r="558" customFormat="false" ht="13" hidden="false" customHeight="true" outlineLevel="0" collapsed="false">
      <c r="A558" s="17" t="s">
        <v>2682</v>
      </c>
      <c r="B558" s="37" t="n">
        <f aca="false">VLOOKUP((TOT!BM560*60)/TOT!AK560,'CK - HITS'!$A$3:$B$69,2)</f>
        <v>50</v>
      </c>
      <c r="C558" s="37" t="n">
        <f aca="false">IF(TOT!AK560&lt;400,IF(B558&gt;80,80,B558),B558)</f>
        <v>50</v>
      </c>
      <c r="D558" s="37" t="n">
        <f aca="false">IF(TOT!AK560&lt;200,IF(B558&gt;73,73,B558),B558)</f>
        <v>50</v>
      </c>
      <c r="E558" s="37" t="n">
        <f aca="false">IF(TOT!AK560&lt;400,IF(D558&lt;60,60,D558),D558)</f>
        <v>50</v>
      </c>
      <c r="F558" s="37" t="n">
        <f aca="false">IF(TOT!AK560&lt;200,IF(E558&lt;53,53,E558),E558)</f>
        <v>50</v>
      </c>
    </row>
    <row r="559" customFormat="false" ht="13" hidden="false" customHeight="true" outlineLevel="0" collapsed="false">
      <c r="A559" s="17" t="s">
        <v>2686</v>
      </c>
      <c r="B559" s="37" t="n">
        <f aca="false">VLOOKUP((TOT!BM561*60)/TOT!AK561,'CK - HITS'!$A$3:$B$69,2)</f>
        <v>94</v>
      </c>
      <c r="C559" s="37" t="n">
        <f aca="false">IF(TOT!AK561&lt;400,IF(B559&gt;80,80,B559),B559)</f>
        <v>94</v>
      </c>
      <c r="D559" s="37" t="n">
        <f aca="false">IF(TOT!AK561&lt;200,IF(B559&gt;73,73,B559),B559)</f>
        <v>94</v>
      </c>
      <c r="E559" s="37" t="n">
        <f aca="false">IF(TOT!AK561&lt;400,IF(D559&lt;60,60,D559),D559)</f>
        <v>94</v>
      </c>
      <c r="F559" s="37" t="n">
        <f aca="false">IF(TOT!AK561&lt;200,IF(E559&lt;53,53,E559),E559)</f>
        <v>94</v>
      </c>
    </row>
    <row r="560" customFormat="false" ht="13" hidden="false" customHeight="true" outlineLevel="0" collapsed="false">
      <c r="A560" s="17" t="s">
        <v>2690</v>
      </c>
      <c r="B560" s="37" t="n">
        <f aca="false">VLOOKUP((TOT!BM562*60)/TOT!AK562,'CK - HITS'!$A$3:$B$69,2)</f>
        <v>61</v>
      </c>
      <c r="C560" s="37" t="n">
        <f aca="false">IF(TOT!AK562&lt;400,IF(B560&gt;80,80,B560),B560)</f>
        <v>61</v>
      </c>
      <c r="D560" s="37" t="n">
        <f aca="false">IF(TOT!AK562&lt;200,IF(B560&gt;73,73,B560),B560)</f>
        <v>61</v>
      </c>
      <c r="E560" s="37" t="n">
        <f aca="false">IF(TOT!AK562&lt;400,IF(D560&lt;60,60,D560),D560)</f>
        <v>61</v>
      </c>
      <c r="F560" s="37" t="n">
        <f aca="false">IF(TOT!AK562&lt;200,IF(E560&lt;53,53,E560),E560)</f>
        <v>61</v>
      </c>
    </row>
    <row r="561" customFormat="false" ht="13" hidden="false" customHeight="true" outlineLevel="0" collapsed="false">
      <c r="A561" s="17" t="s">
        <v>2693</v>
      </c>
      <c r="B561" s="37" t="n">
        <f aca="false">VLOOKUP((TOT!BM563*60)/TOT!AK563,'CK - HITS'!$A$3:$B$69,2)</f>
        <v>78</v>
      </c>
      <c r="C561" s="37" t="n">
        <f aca="false">IF(TOT!AK563&lt;400,IF(B561&gt;80,80,B561),B561)</f>
        <v>78</v>
      </c>
      <c r="D561" s="37" t="n">
        <f aca="false">IF(TOT!AK563&lt;200,IF(B561&gt;73,73,B561),B561)</f>
        <v>78</v>
      </c>
      <c r="E561" s="37" t="n">
        <f aca="false">IF(TOT!AK563&lt;400,IF(D561&lt;60,60,D561),D561)</f>
        <v>78</v>
      </c>
      <c r="F561" s="37" t="n">
        <f aca="false">IF(TOT!AK563&lt;200,IF(E561&lt;53,53,E561),E561)</f>
        <v>78</v>
      </c>
    </row>
    <row r="562" customFormat="false" ht="13" hidden="false" customHeight="true" outlineLevel="0" collapsed="false">
      <c r="A562" s="17" t="s">
        <v>2696</v>
      </c>
      <c r="B562" s="37" t="n">
        <f aca="false">VLOOKUP((TOT!BM564*60)/TOT!AK564,'CK - HITS'!$A$3:$B$69,2)</f>
        <v>98</v>
      </c>
      <c r="C562" s="37" t="n">
        <f aca="false">IF(TOT!AK564&lt;400,IF(B562&gt;80,80,B562),B562)</f>
        <v>80</v>
      </c>
      <c r="D562" s="37" t="n">
        <f aca="false">IF(TOT!AK564&lt;200,IF(B562&gt;73,73,B562),B562)</f>
        <v>98</v>
      </c>
      <c r="E562" s="37" t="n">
        <f aca="false">IF(TOT!AK564&lt;400,IF(D562&lt;60,60,D562),D562)</f>
        <v>98</v>
      </c>
      <c r="F562" s="37" t="n">
        <f aca="false">IF(TOT!AK564&lt;200,IF(E562&lt;53,53,E562),E562)</f>
        <v>98</v>
      </c>
    </row>
    <row r="563" customFormat="false" ht="13" hidden="false" customHeight="true" outlineLevel="0" collapsed="false">
      <c r="A563" s="17" t="s">
        <v>2698</v>
      </c>
      <c r="B563" s="37" t="n">
        <f aca="false">VLOOKUP((TOT!BM565*60)/TOT!AK565,'CK - HITS'!$A$3:$B$69,2)</f>
        <v>55</v>
      </c>
      <c r="C563" s="37" t="n">
        <f aca="false">IF(TOT!AK565&lt;400,IF(B563&gt;80,80,B563),B563)</f>
        <v>55</v>
      </c>
      <c r="D563" s="37" t="n">
        <f aca="false">IF(TOT!AK565&lt;200,IF(B563&gt;73,73,B563),B563)</f>
        <v>55</v>
      </c>
      <c r="E563" s="37" t="n">
        <f aca="false">IF(TOT!AK565&lt;400,IF(D563&lt;60,60,D563),D563)</f>
        <v>60</v>
      </c>
      <c r="F563" s="37" t="n">
        <f aca="false">IF(TOT!AK565&lt;200,IF(E563&lt;53,53,E563),E563)</f>
        <v>60</v>
      </c>
    </row>
    <row r="564" customFormat="false" ht="13" hidden="false" customHeight="true" outlineLevel="0" collapsed="false">
      <c r="A564" s="17" t="s">
        <v>2701</v>
      </c>
      <c r="B564" s="37" t="n">
        <f aca="false">VLOOKUP((TOT!BM566*60)/TOT!AK566,'CK - HITS'!$A$3:$B$69,2)</f>
        <v>64</v>
      </c>
      <c r="C564" s="37" t="n">
        <f aca="false">IF(TOT!AK566&lt;400,IF(B564&gt;80,80,B564),B564)</f>
        <v>64</v>
      </c>
      <c r="D564" s="37" t="n">
        <f aca="false">IF(TOT!AK566&lt;200,IF(B564&gt;73,73,B564),B564)</f>
        <v>64</v>
      </c>
      <c r="E564" s="37" t="n">
        <f aca="false">IF(TOT!AK566&lt;400,IF(D564&lt;60,60,D564),D564)</f>
        <v>64</v>
      </c>
      <c r="F564" s="37" t="n">
        <f aca="false">IF(TOT!AK566&lt;200,IF(E564&lt;53,53,E564),E564)</f>
        <v>64</v>
      </c>
    </row>
    <row r="565" customFormat="false" ht="13" hidden="false" customHeight="true" outlineLevel="0" collapsed="false">
      <c r="A565" s="17" t="s">
        <v>2705</v>
      </c>
      <c r="B565" s="37" t="n">
        <f aca="false">VLOOKUP((TOT!BM567*60)/TOT!AK567,'CK - HITS'!$A$3:$B$69,2)</f>
        <v>73</v>
      </c>
      <c r="C565" s="37" t="n">
        <f aca="false">IF(TOT!AK567&lt;400,IF(B565&gt;80,80,B565),B565)</f>
        <v>73</v>
      </c>
      <c r="D565" s="37" t="n">
        <f aca="false">IF(TOT!AK567&lt;200,IF(B565&gt;73,73,B565),B565)</f>
        <v>73</v>
      </c>
      <c r="E565" s="37" t="n">
        <f aca="false">IF(TOT!AK567&lt;400,IF(D565&lt;60,60,D565),D565)</f>
        <v>73</v>
      </c>
      <c r="F565" s="37" t="n">
        <f aca="false">IF(TOT!AK567&lt;200,IF(E565&lt;53,53,E565),E565)</f>
        <v>73</v>
      </c>
    </row>
    <row r="566" customFormat="false" ht="13" hidden="false" customHeight="true" outlineLevel="0" collapsed="false">
      <c r="A566" s="17" t="s">
        <v>2708</v>
      </c>
      <c r="B566" s="37" t="n">
        <f aca="false">VLOOKUP((TOT!BM568*60)/TOT!AK568,'CK - HITS'!$A$3:$B$69,2)</f>
        <v>73</v>
      </c>
      <c r="C566" s="37" t="n">
        <f aca="false">IF(TOT!AK568&lt;400,IF(B566&gt;80,80,B566),B566)</f>
        <v>73</v>
      </c>
      <c r="D566" s="37" t="n">
        <f aca="false">IF(TOT!AK568&lt;200,IF(B566&gt;73,73,B566),B566)</f>
        <v>73</v>
      </c>
      <c r="E566" s="37" t="n">
        <f aca="false">IF(TOT!AK568&lt;400,IF(D566&lt;60,60,D566),D566)</f>
        <v>73</v>
      </c>
      <c r="F566" s="37" t="n">
        <f aca="false">IF(TOT!AK568&lt;200,IF(E566&lt;53,53,E566),E566)</f>
        <v>73</v>
      </c>
    </row>
    <row r="567" customFormat="false" ht="13" hidden="false" customHeight="true" outlineLevel="0" collapsed="false">
      <c r="A567" s="17" t="s">
        <v>2711</v>
      </c>
      <c r="B567" s="37" t="n">
        <f aca="false">VLOOKUP((TOT!BM569*60)/TOT!AK569,'CK - HITS'!$A$3:$B$69,2)</f>
        <v>52</v>
      </c>
      <c r="C567" s="37" t="n">
        <f aca="false">IF(TOT!AK569&lt;400,IF(B567&gt;80,80,B567),B567)</f>
        <v>52</v>
      </c>
      <c r="D567" s="37" t="n">
        <f aca="false">IF(TOT!AK569&lt;200,IF(B567&gt;73,73,B567),B567)</f>
        <v>52</v>
      </c>
      <c r="E567" s="37" t="n">
        <f aca="false">IF(TOT!AK569&lt;400,IF(D567&lt;60,60,D567),D567)</f>
        <v>60</v>
      </c>
      <c r="F567" s="37" t="n">
        <f aca="false">IF(TOT!AK569&lt;200,IF(E567&lt;53,53,E567),E567)</f>
        <v>60</v>
      </c>
    </row>
    <row r="568" customFormat="false" ht="13" hidden="false" customHeight="true" outlineLevel="0" collapsed="false">
      <c r="A568" s="17" t="s">
        <v>2714</v>
      </c>
      <c r="B568" s="37" t="n">
        <f aca="false">VLOOKUP((TOT!BM570*60)/TOT!AK570,'CK - HITS'!$A$3:$B$69,2)</f>
        <v>56</v>
      </c>
      <c r="C568" s="37" t="n">
        <f aca="false">IF(TOT!AK570&lt;400,IF(B568&gt;80,80,B568),B568)</f>
        <v>56</v>
      </c>
      <c r="D568" s="37" t="n">
        <f aca="false">IF(TOT!AK570&lt;200,IF(B568&gt;73,73,B568),B568)</f>
        <v>56</v>
      </c>
      <c r="E568" s="37" t="n">
        <f aca="false">IF(TOT!AK570&lt;400,IF(D568&lt;60,60,D568),D568)</f>
        <v>60</v>
      </c>
      <c r="F568" s="37" t="n">
        <f aca="false">IF(TOT!AK570&lt;200,IF(E568&lt;53,53,E568),E568)</f>
        <v>60</v>
      </c>
    </row>
    <row r="569" customFormat="false" ht="13" hidden="false" customHeight="true" outlineLevel="0" collapsed="false">
      <c r="A569" s="17" t="s">
        <v>2718</v>
      </c>
      <c r="B569" s="37" t="n">
        <f aca="false">VLOOKUP((TOT!BM571*60)/TOT!AK571,'CK - HITS'!$A$3:$B$69,2)</f>
        <v>39</v>
      </c>
      <c r="C569" s="37" t="n">
        <f aca="false">IF(TOT!AK571&lt;400,IF(B569&gt;80,80,B569),B569)</f>
        <v>39</v>
      </c>
      <c r="D569" s="37" t="n">
        <f aca="false">IF(TOT!AK571&lt;200,IF(B569&gt;73,73,B569),B569)</f>
        <v>39</v>
      </c>
      <c r="E569" s="37" t="n">
        <f aca="false">IF(TOT!AK571&lt;400,IF(D569&lt;60,60,D569),D569)</f>
        <v>39</v>
      </c>
      <c r="F569" s="37" t="n">
        <f aca="false">IF(TOT!AK571&lt;200,IF(E569&lt;53,53,E569),E569)</f>
        <v>39</v>
      </c>
    </row>
    <row r="570" customFormat="false" ht="13" hidden="false" customHeight="true" outlineLevel="0" collapsed="false">
      <c r="A570" s="17" t="s">
        <v>2722</v>
      </c>
      <c r="B570" s="37" t="n">
        <f aca="false">VLOOKUP((TOT!BM572*60)/TOT!AK572,'CK - HITS'!$A$3:$B$69,2)</f>
        <v>66</v>
      </c>
      <c r="C570" s="37" t="n">
        <f aca="false">IF(TOT!AK572&lt;400,IF(B570&gt;80,80,B570),B570)</f>
        <v>66</v>
      </c>
      <c r="D570" s="37" t="n">
        <f aca="false">IF(TOT!AK572&lt;200,IF(B570&gt;73,73,B570),B570)</f>
        <v>66</v>
      </c>
      <c r="E570" s="37" t="n">
        <f aca="false">IF(TOT!AK572&lt;400,IF(D570&lt;60,60,D570),D570)</f>
        <v>66</v>
      </c>
      <c r="F570" s="37" t="n">
        <f aca="false">IF(TOT!AK572&lt;200,IF(E570&lt;53,53,E570),E570)</f>
        <v>66</v>
      </c>
    </row>
    <row r="571" customFormat="false" ht="13" hidden="false" customHeight="true" outlineLevel="0" collapsed="false">
      <c r="A571" s="17" t="s">
        <v>2727</v>
      </c>
      <c r="B571" s="37" t="n">
        <f aca="false">VLOOKUP((TOT!BM573*60)/TOT!AK573,'CK - HITS'!$A$3:$B$69,2)</f>
        <v>61</v>
      </c>
      <c r="C571" s="37" t="n">
        <f aca="false">IF(TOT!AK573&lt;400,IF(B571&gt;80,80,B571),B571)</f>
        <v>61</v>
      </c>
      <c r="D571" s="37" t="n">
        <f aca="false">IF(TOT!AK573&lt;200,IF(B571&gt;73,73,B571),B571)</f>
        <v>61</v>
      </c>
      <c r="E571" s="37" t="n">
        <f aca="false">IF(TOT!AK573&lt;400,IF(D571&lt;60,60,D571),D571)</f>
        <v>61</v>
      </c>
      <c r="F571" s="37" t="n">
        <f aca="false">IF(TOT!AK573&lt;200,IF(E571&lt;53,53,E571),E571)</f>
        <v>61</v>
      </c>
    </row>
    <row r="572" customFormat="false" ht="13" hidden="false" customHeight="true" outlineLevel="0" collapsed="false">
      <c r="A572" s="17" t="s">
        <v>2731</v>
      </c>
      <c r="B572" s="37" t="n">
        <f aca="false">VLOOKUP((TOT!BM574*60)/TOT!AK574,'CK - HITS'!$A$3:$B$69,2)</f>
        <v>47</v>
      </c>
      <c r="C572" s="37" t="n">
        <f aca="false">IF(TOT!AK574&lt;400,IF(B572&gt;80,80,B572),B572)</f>
        <v>47</v>
      </c>
      <c r="D572" s="37" t="n">
        <f aca="false">IF(TOT!AK574&lt;200,IF(B572&gt;73,73,B572),B572)</f>
        <v>47</v>
      </c>
      <c r="E572" s="37" t="n">
        <f aca="false">IF(TOT!AK574&lt;400,IF(D572&lt;60,60,D572),D572)</f>
        <v>47</v>
      </c>
      <c r="F572" s="37" t="n">
        <f aca="false">IF(TOT!AK574&lt;200,IF(E572&lt;53,53,E572),E572)</f>
        <v>47</v>
      </c>
    </row>
    <row r="573" customFormat="false" ht="13" hidden="false" customHeight="true" outlineLevel="0" collapsed="false">
      <c r="A573" s="17" t="s">
        <v>2735</v>
      </c>
      <c r="B573" s="37" t="n">
        <f aca="false">VLOOKUP((TOT!BM575*60)/TOT!AK575,'CK - HITS'!$A$3:$B$69,2)</f>
        <v>34</v>
      </c>
      <c r="C573" s="37" t="n">
        <f aca="false">IF(TOT!AK575&lt;400,IF(B573&gt;80,80,B573),B573)</f>
        <v>34</v>
      </c>
      <c r="D573" s="37" t="n">
        <f aca="false">IF(TOT!AK575&lt;200,IF(B573&gt;73,73,B573),B573)</f>
        <v>34</v>
      </c>
      <c r="E573" s="37" t="n">
        <f aca="false">IF(TOT!AK575&lt;400,IF(D573&lt;60,60,D573),D573)</f>
        <v>34</v>
      </c>
      <c r="F573" s="37" t="n">
        <f aca="false">IF(TOT!AK575&lt;200,IF(E573&lt;53,53,E573),E573)</f>
        <v>34</v>
      </c>
    </row>
    <row r="574" customFormat="false" ht="13" hidden="false" customHeight="true" outlineLevel="0" collapsed="false">
      <c r="A574" s="17" t="s">
        <v>2738</v>
      </c>
      <c r="B574" s="37" t="n">
        <f aca="false">VLOOKUP((TOT!BM576*60)/TOT!AK576,'CK - HITS'!$A$3:$B$69,2)</f>
        <v>45</v>
      </c>
      <c r="C574" s="37" t="n">
        <f aca="false">IF(TOT!AK576&lt;400,IF(B574&gt;80,80,B574),B574)</f>
        <v>45</v>
      </c>
      <c r="D574" s="37" t="n">
        <f aca="false">IF(TOT!AK576&lt;200,IF(B574&gt;73,73,B574),B574)</f>
        <v>45</v>
      </c>
      <c r="E574" s="37" t="n">
        <f aca="false">IF(TOT!AK576&lt;400,IF(D574&lt;60,60,D574),D574)</f>
        <v>45</v>
      </c>
      <c r="F574" s="37" t="n">
        <f aca="false">IF(TOT!AK576&lt;200,IF(E574&lt;53,53,E574),E574)</f>
        <v>45</v>
      </c>
    </row>
    <row r="575" customFormat="false" ht="13" hidden="false" customHeight="true" outlineLevel="0" collapsed="false">
      <c r="A575" s="17" t="s">
        <v>2743</v>
      </c>
      <c r="B575" s="37" t="n">
        <f aca="false">VLOOKUP((TOT!BM577*60)/TOT!AK577,'CK - HITS'!$A$3:$B$69,2)</f>
        <v>95</v>
      </c>
      <c r="C575" s="37" t="n">
        <f aca="false">IF(TOT!AK577&lt;400,IF(B575&gt;80,80,B575),B575)</f>
        <v>80</v>
      </c>
      <c r="D575" s="37" t="n">
        <f aca="false">IF(TOT!AK577&lt;200,IF(B575&gt;73,73,B575),B575)</f>
        <v>95</v>
      </c>
      <c r="E575" s="37" t="n">
        <f aca="false">IF(TOT!AK577&lt;400,IF(D575&lt;60,60,D575),D575)</f>
        <v>95</v>
      </c>
      <c r="F575" s="37" t="n">
        <f aca="false">IF(TOT!AK577&lt;200,IF(E575&lt;53,53,E575),E575)</f>
        <v>95</v>
      </c>
    </row>
    <row r="576" customFormat="false" ht="13" hidden="false" customHeight="true" outlineLevel="0" collapsed="false">
      <c r="A576" s="17" t="s">
        <v>2747</v>
      </c>
      <c r="B576" s="37" t="n">
        <f aca="false">VLOOKUP((TOT!BM578*60)/TOT!AK578,'CK - HITS'!$A$3:$B$69,2)</f>
        <v>72</v>
      </c>
      <c r="C576" s="37" t="n">
        <f aca="false">IF(TOT!AK578&lt;400,IF(B576&gt;80,80,B576),B576)</f>
        <v>72</v>
      </c>
      <c r="D576" s="37" t="n">
        <f aca="false">IF(TOT!AK578&lt;200,IF(B576&gt;73,73,B576),B576)</f>
        <v>72</v>
      </c>
      <c r="E576" s="37" t="n">
        <f aca="false">IF(TOT!AK578&lt;400,IF(D576&lt;60,60,D576),D576)</f>
        <v>72</v>
      </c>
      <c r="F576" s="37" t="n">
        <f aca="false">IF(TOT!AK578&lt;200,IF(E576&lt;53,53,E576),E576)</f>
        <v>72</v>
      </c>
    </row>
    <row r="577" customFormat="false" ht="13" hidden="false" customHeight="true" outlineLevel="0" collapsed="false">
      <c r="A577" s="17" t="s">
        <v>2750</v>
      </c>
      <c r="B577" s="37" t="n">
        <f aca="false">VLOOKUP((TOT!BM579*60)/TOT!AK579,'CK - HITS'!$A$3:$B$69,2)</f>
        <v>91</v>
      </c>
      <c r="C577" s="37" t="n">
        <f aca="false">IF(TOT!AK579&lt;400,IF(B577&gt;80,80,B577),B577)</f>
        <v>80</v>
      </c>
      <c r="D577" s="37" t="n">
        <f aca="false">IF(TOT!AK579&lt;200,IF(B577&gt;73,73,B577),B577)</f>
        <v>91</v>
      </c>
      <c r="E577" s="37" t="n">
        <f aca="false">IF(TOT!AK579&lt;400,IF(D577&lt;60,60,D577),D577)</f>
        <v>91</v>
      </c>
      <c r="F577" s="37" t="n">
        <f aca="false">IF(TOT!AK579&lt;200,IF(E577&lt;53,53,E577),E577)</f>
        <v>91</v>
      </c>
    </row>
    <row r="578" customFormat="false" ht="13" hidden="false" customHeight="true" outlineLevel="0" collapsed="false">
      <c r="A578" s="17" t="s">
        <v>2755</v>
      </c>
      <c r="B578" s="37" t="n">
        <f aca="false">VLOOKUP((TOT!BM580*60)/TOT!AK580,'CK - HITS'!$A$3:$B$69,2)</f>
        <v>68</v>
      </c>
      <c r="C578" s="37" t="n">
        <f aca="false">IF(TOT!AK580&lt;400,IF(B578&gt;80,80,B578),B578)</f>
        <v>68</v>
      </c>
      <c r="D578" s="37" t="n">
        <f aca="false">IF(TOT!AK580&lt;200,IF(B578&gt;73,73,B578),B578)</f>
        <v>68</v>
      </c>
      <c r="E578" s="37" t="n">
        <f aca="false">IF(TOT!AK580&lt;400,IF(D578&lt;60,60,D578),D578)</f>
        <v>68</v>
      </c>
      <c r="F578" s="37" t="n">
        <f aca="false">IF(TOT!AK580&lt;200,IF(E578&lt;53,53,E578),E578)</f>
        <v>68</v>
      </c>
    </row>
    <row r="579" customFormat="false" ht="13" hidden="false" customHeight="true" outlineLevel="0" collapsed="false">
      <c r="A579" s="17" t="s">
        <v>2758</v>
      </c>
      <c r="B579" s="37" t="n">
        <f aca="false">VLOOKUP((TOT!BM581*60)/TOT!AK581,'CK - HITS'!$A$3:$B$69,2)</f>
        <v>54</v>
      </c>
      <c r="C579" s="37" t="n">
        <f aca="false">IF(TOT!AK581&lt;400,IF(B579&gt;80,80,B579),B579)</f>
        <v>54</v>
      </c>
      <c r="D579" s="37" t="n">
        <f aca="false">IF(TOT!AK581&lt;200,IF(B579&gt;73,73,B579),B579)</f>
        <v>54</v>
      </c>
      <c r="E579" s="37" t="n">
        <f aca="false">IF(TOT!AK581&lt;400,IF(D579&lt;60,60,D579),D579)</f>
        <v>60</v>
      </c>
      <c r="F579" s="37" t="n">
        <f aca="false">IF(TOT!AK581&lt;200,IF(E579&lt;53,53,E579),E579)</f>
        <v>60</v>
      </c>
    </row>
    <row r="580" customFormat="false" ht="13" hidden="false" customHeight="true" outlineLevel="0" collapsed="false">
      <c r="A580" s="17" t="s">
        <v>2763</v>
      </c>
      <c r="B580" s="37" t="n">
        <f aca="false">VLOOKUP((TOT!BM582*60)/TOT!AK582,'CK - HITS'!$A$3:$B$69,2)</f>
        <v>89</v>
      </c>
      <c r="C580" s="37" t="n">
        <f aca="false">IF(TOT!AK582&lt;400,IF(B580&gt;80,80,B580),B580)</f>
        <v>80</v>
      </c>
      <c r="D580" s="37" t="n">
        <f aca="false">IF(TOT!AK582&lt;200,IF(B580&gt;73,73,B580),B580)</f>
        <v>73</v>
      </c>
      <c r="E580" s="37" t="n">
        <f aca="false">IF(TOT!AK582&lt;400,IF(D580&lt;60,60,D580),D580)</f>
        <v>73</v>
      </c>
      <c r="F580" s="37" t="n">
        <f aca="false">IF(TOT!AK582&lt;200,IF(E580&lt;53,53,E580),E580)</f>
        <v>73</v>
      </c>
    </row>
    <row r="581" customFormat="false" ht="13" hidden="false" customHeight="true" outlineLevel="0" collapsed="false">
      <c r="A581" s="17" t="s">
        <v>2767</v>
      </c>
      <c r="B581" s="37" t="n">
        <f aca="false">VLOOKUP((TOT!BM583*60)/TOT!AK583,'CK - HITS'!$A$3:$B$69,2)</f>
        <v>91</v>
      </c>
      <c r="C581" s="37" t="n">
        <f aca="false">IF(TOT!AK583&lt;400,IF(B581&gt;80,80,B581),B581)</f>
        <v>80</v>
      </c>
      <c r="D581" s="37" t="n">
        <f aca="false">IF(TOT!AK583&lt;200,IF(B581&gt;73,73,B581),B581)</f>
        <v>73</v>
      </c>
      <c r="E581" s="37" t="n">
        <f aca="false">IF(TOT!AK583&lt;400,IF(D581&lt;60,60,D581),D581)</f>
        <v>73</v>
      </c>
      <c r="F581" s="37" t="n">
        <f aca="false">IF(TOT!AK583&lt;200,IF(E581&lt;53,53,E581),E581)</f>
        <v>73</v>
      </c>
    </row>
    <row r="582" customFormat="false" ht="13" hidden="false" customHeight="true" outlineLevel="0" collapsed="false">
      <c r="A582" s="17" t="s">
        <v>2770</v>
      </c>
      <c r="B582" s="37" t="n">
        <f aca="false">VLOOKUP((TOT!BM584*60)/TOT!AK584,'CK - HITS'!$A$3:$B$69,2)</f>
        <v>36</v>
      </c>
      <c r="C582" s="37" t="n">
        <f aca="false">IF(TOT!AK584&lt;400,IF(B582&gt;80,80,B582),B582)</f>
        <v>36</v>
      </c>
      <c r="D582" s="37" t="n">
        <f aca="false">IF(TOT!AK584&lt;200,IF(B582&gt;73,73,B582),B582)</f>
        <v>36</v>
      </c>
      <c r="E582" s="37" t="n">
        <f aca="false">IF(TOT!AK584&lt;400,IF(D582&lt;60,60,D582),D582)</f>
        <v>60</v>
      </c>
      <c r="F582" s="37" t="n">
        <f aca="false">IF(TOT!AK584&lt;200,IF(E582&lt;53,53,E582),E582)</f>
        <v>60</v>
      </c>
    </row>
    <row r="583" customFormat="false" ht="13" hidden="false" customHeight="true" outlineLevel="0" collapsed="false">
      <c r="A583" s="17" t="s">
        <v>2774</v>
      </c>
      <c r="B583" s="37" t="n">
        <f aca="false">VLOOKUP((TOT!BM585*60)/TOT!AK585,'CK - HITS'!$A$3:$B$69,2)</f>
        <v>84</v>
      </c>
      <c r="C583" s="37" t="n">
        <f aca="false">IF(TOT!AK585&lt;400,IF(B583&gt;80,80,B583),B583)</f>
        <v>84</v>
      </c>
      <c r="D583" s="37" t="n">
        <f aca="false">IF(TOT!AK585&lt;200,IF(B583&gt;73,73,B583),B583)</f>
        <v>84</v>
      </c>
      <c r="E583" s="37" t="n">
        <f aca="false">IF(TOT!AK585&lt;400,IF(D583&lt;60,60,D583),D583)</f>
        <v>84</v>
      </c>
      <c r="F583" s="37" t="n">
        <f aca="false">IF(TOT!AK585&lt;200,IF(E583&lt;53,53,E583),E583)</f>
        <v>84</v>
      </c>
    </row>
    <row r="584" customFormat="false" ht="13" hidden="false" customHeight="true" outlineLevel="0" collapsed="false">
      <c r="A584" s="17" t="s">
        <v>2777</v>
      </c>
      <c r="B584" s="37" t="n">
        <f aca="false">VLOOKUP((TOT!BM586*60)/TOT!AK586,'CK - HITS'!$A$3:$B$69,2)</f>
        <v>48</v>
      </c>
      <c r="C584" s="37" t="n">
        <f aca="false">IF(TOT!AK586&lt;400,IF(B584&gt;80,80,B584),B584)</f>
        <v>48</v>
      </c>
      <c r="D584" s="37" t="n">
        <f aca="false">IF(TOT!AK586&lt;200,IF(B584&gt;73,73,B584),B584)</f>
        <v>48</v>
      </c>
      <c r="E584" s="37" t="n">
        <f aca="false">IF(TOT!AK586&lt;400,IF(D584&lt;60,60,D584),D584)</f>
        <v>48</v>
      </c>
      <c r="F584" s="37" t="n">
        <f aca="false">IF(TOT!AK586&lt;200,IF(E584&lt;53,53,E584),E584)</f>
        <v>48</v>
      </c>
    </row>
    <row r="585" customFormat="false" ht="13" hidden="false" customHeight="true" outlineLevel="0" collapsed="false">
      <c r="A585" s="17" t="s">
        <v>2782</v>
      </c>
      <c r="B585" s="37" t="n">
        <f aca="false">VLOOKUP((TOT!BM587*60)/TOT!AK587,'CK - HITS'!$A$3:$B$69,2)</f>
        <v>56</v>
      </c>
      <c r="C585" s="37" t="n">
        <f aca="false">IF(TOT!AK587&lt;400,IF(B585&gt;80,80,B585),B585)</f>
        <v>56</v>
      </c>
      <c r="D585" s="37" t="n">
        <f aca="false">IF(TOT!AK587&lt;200,IF(B585&gt;73,73,B585),B585)</f>
        <v>56</v>
      </c>
      <c r="E585" s="37" t="n">
        <f aca="false">IF(TOT!AK587&lt;400,IF(D585&lt;60,60,D585),D585)</f>
        <v>56</v>
      </c>
      <c r="F585" s="37" t="n">
        <f aca="false">IF(TOT!AK587&lt;200,IF(E585&lt;53,53,E585),E585)</f>
        <v>56</v>
      </c>
    </row>
    <row r="586" customFormat="false" ht="13" hidden="false" customHeight="true" outlineLevel="0" collapsed="false">
      <c r="A586" s="17" t="s">
        <v>2787</v>
      </c>
      <c r="B586" s="37" t="n">
        <f aca="false">VLOOKUP((TOT!BM588*60)/TOT!AK588,'CK - HITS'!$A$3:$B$69,2)</f>
        <v>99</v>
      </c>
      <c r="C586" s="37" t="n">
        <f aca="false">IF(TOT!AK588&lt;400,IF(B586&gt;80,80,B586),B586)</f>
        <v>80</v>
      </c>
      <c r="D586" s="37" t="n">
        <f aca="false">IF(TOT!AK588&lt;200,IF(B586&gt;73,73,B586),B586)</f>
        <v>73</v>
      </c>
      <c r="E586" s="37" t="n">
        <f aca="false">IF(TOT!AK588&lt;400,IF(D586&lt;60,60,D586),D586)</f>
        <v>73</v>
      </c>
      <c r="F586" s="37" t="n">
        <f aca="false">IF(TOT!AK588&lt;200,IF(E586&lt;53,53,E586),E586)</f>
        <v>73</v>
      </c>
    </row>
    <row r="587" customFormat="false" ht="13" hidden="false" customHeight="true" outlineLevel="0" collapsed="false">
      <c r="A587" s="17" t="s">
        <v>2790</v>
      </c>
      <c r="B587" s="37" t="n">
        <f aca="false">VLOOKUP((TOT!BM589*60)/TOT!AK589,'CK - HITS'!$A$3:$B$69,2)</f>
        <v>69</v>
      </c>
      <c r="C587" s="37" t="n">
        <f aca="false">IF(TOT!AK589&lt;400,IF(B587&gt;80,80,B587),B587)</f>
        <v>69</v>
      </c>
      <c r="D587" s="37" t="n">
        <f aca="false">IF(TOT!AK589&lt;200,IF(B587&gt;73,73,B587),B587)</f>
        <v>69</v>
      </c>
      <c r="E587" s="37" t="n">
        <f aca="false">IF(TOT!AK589&lt;400,IF(D587&lt;60,60,D587),D587)</f>
        <v>69</v>
      </c>
      <c r="F587" s="37" t="n">
        <f aca="false">IF(TOT!AK589&lt;200,IF(E587&lt;53,53,E587),E587)</f>
        <v>69</v>
      </c>
    </row>
    <row r="588" customFormat="false" ht="13" hidden="false" customHeight="true" outlineLevel="0" collapsed="false">
      <c r="A588" s="17" t="s">
        <v>2793</v>
      </c>
      <c r="B588" s="37" t="n">
        <f aca="false">VLOOKUP((TOT!BM590*60)/TOT!AK590,'CK - HITS'!$A$3:$B$69,2)</f>
        <v>65</v>
      </c>
      <c r="C588" s="37" t="n">
        <f aca="false">IF(TOT!AK590&lt;400,IF(B588&gt;80,80,B588),B588)</f>
        <v>65</v>
      </c>
      <c r="D588" s="37" t="n">
        <f aca="false">IF(TOT!AK590&lt;200,IF(B588&gt;73,73,B588),B588)</f>
        <v>65</v>
      </c>
      <c r="E588" s="37" t="n">
        <f aca="false">IF(TOT!AK590&lt;400,IF(D588&lt;60,60,D588),D588)</f>
        <v>65</v>
      </c>
      <c r="F588" s="37" t="n">
        <f aca="false">IF(TOT!AK590&lt;200,IF(E588&lt;53,53,E588),E588)</f>
        <v>65</v>
      </c>
    </row>
    <row r="589" customFormat="false" ht="13" hidden="false" customHeight="true" outlineLevel="0" collapsed="false">
      <c r="A589" s="17" t="s">
        <v>2796</v>
      </c>
      <c r="B589" s="37" t="n">
        <f aca="false">VLOOKUP((TOT!BM591*60)/TOT!AK591,'CK - HITS'!$A$3:$B$69,2)</f>
        <v>61</v>
      </c>
      <c r="C589" s="37" t="n">
        <f aca="false">IF(TOT!AK591&lt;400,IF(B589&gt;80,80,B589),B589)</f>
        <v>61</v>
      </c>
      <c r="D589" s="37" t="n">
        <f aca="false">IF(TOT!AK591&lt;200,IF(B589&gt;73,73,B589),B589)</f>
        <v>61</v>
      </c>
      <c r="E589" s="37" t="n">
        <f aca="false">IF(TOT!AK591&lt;400,IF(D589&lt;60,60,D589),D589)</f>
        <v>61</v>
      </c>
      <c r="F589" s="37" t="n">
        <f aca="false">IF(TOT!AK591&lt;200,IF(E589&lt;53,53,E589),E589)</f>
        <v>61</v>
      </c>
    </row>
    <row r="590" customFormat="false" ht="13" hidden="false" customHeight="true" outlineLevel="0" collapsed="false">
      <c r="A590" s="17" t="s">
        <v>2802</v>
      </c>
      <c r="B590" s="37" t="n">
        <f aca="false">VLOOKUP((TOT!BM592*60)/TOT!AK592,'CK - HITS'!$A$3:$B$69,2)</f>
        <v>85</v>
      </c>
      <c r="C590" s="37" t="n">
        <f aca="false">IF(TOT!AK592&lt;400,IF(B590&gt;80,80,B590),B590)</f>
        <v>85</v>
      </c>
      <c r="D590" s="37" t="n">
        <f aca="false">IF(TOT!AK592&lt;200,IF(B590&gt;73,73,B590),B590)</f>
        <v>85</v>
      </c>
      <c r="E590" s="37" t="n">
        <f aca="false">IF(TOT!AK592&lt;400,IF(D590&lt;60,60,D590),D590)</f>
        <v>85</v>
      </c>
      <c r="F590" s="37" t="n">
        <f aca="false">IF(TOT!AK592&lt;200,IF(E590&lt;53,53,E590),E590)</f>
        <v>85</v>
      </c>
    </row>
    <row r="591" customFormat="false" ht="13" hidden="false" customHeight="true" outlineLevel="0" collapsed="false">
      <c r="A591" s="17" t="s">
        <v>2806</v>
      </c>
      <c r="B591" s="37" t="n">
        <f aca="false">VLOOKUP((TOT!BM593*60)/TOT!AK593,'CK - HITS'!$A$3:$B$69,2)</f>
        <v>94</v>
      </c>
      <c r="C591" s="37" t="n">
        <f aca="false">IF(TOT!AK593&lt;400,IF(B591&gt;80,80,B591),B591)</f>
        <v>94</v>
      </c>
      <c r="D591" s="37" t="n">
        <f aca="false">IF(TOT!AK593&lt;200,IF(B591&gt;73,73,B591),B591)</f>
        <v>94</v>
      </c>
      <c r="E591" s="37" t="n">
        <f aca="false">IF(TOT!AK593&lt;400,IF(D591&lt;60,60,D591),D591)</f>
        <v>94</v>
      </c>
      <c r="F591" s="37" t="n">
        <f aca="false">IF(TOT!AK593&lt;200,IF(E591&lt;53,53,E591),E591)</f>
        <v>94</v>
      </c>
    </row>
    <row r="592" customFormat="false" ht="13" hidden="false" customHeight="true" outlineLevel="0" collapsed="false">
      <c r="A592" s="17" t="s">
        <v>2809</v>
      </c>
      <c r="B592" s="37" t="n">
        <f aca="false">VLOOKUP((TOT!BM594*60)/TOT!AK594,'CK - HITS'!$A$3:$B$69,2)</f>
        <v>92</v>
      </c>
      <c r="C592" s="37" t="n">
        <f aca="false">IF(TOT!AK594&lt;400,IF(B592&gt;80,80,B592),B592)</f>
        <v>92</v>
      </c>
      <c r="D592" s="37" t="n">
        <f aca="false">IF(TOT!AK594&lt;200,IF(B592&gt;73,73,B592),B592)</f>
        <v>92</v>
      </c>
      <c r="E592" s="37" t="n">
        <f aca="false">IF(TOT!AK594&lt;400,IF(D592&lt;60,60,D592),D592)</f>
        <v>92</v>
      </c>
      <c r="F592" s="37" t="n">
        <f aca="false">IF(TOT!AK594&lt;200,IF(E592&lt;53,53,E592),E592)</f>
        <v>92</v>
      </c>
    </row>
    <row r="593" customFormat="false" ht="13" hidden="false" customHeight="true" outlineLevel="0" collapsed="false">
      <c r="A593" s="17" t="s">
        <v>2814</v>
      </c>
      <c r="B593" s="37" t="n">
        <f aca="false">VLOOKUP((TOT!BM595*60)/TOT!AK595,'CK - HITS'!$A$3:$B$69,2)</f>
        <v>62</v>
      </c>
      <c r="C593" s="37" t="n">
        <f aca="false">IF(TOT!AK595&lt;400,IF(B593&gt;80,80,B593),B593)</f>
        <v>62</v>
      </c>
      <c r="D593" s="37" t="n">
        <f aca="false">IF(TOT!AK595&lt;200,IF(B593&gt;73,73,B593),B593)</f>
        <v>62</v>
      </c>
      <c r="E593" s="37" t="n">
        <f aca="false">IF(TOT!AK595&lt;400,IF(D593&lt;60,60,D593),D593)</f>
        <v>62</v>
      </c>
      <c r="F593" s="37" t="n">
        <f aca="false">IF(TOT!AK595&lt;200,IF(E593&lt;53,53,E593),E593)</f>
        <v>62</v>
      </c>
    </row>
    <row r="594" customFormat="false" ht="13" hidden="false" customHeight="true" outlineLevel="0" collapsed="false">
      <c r="A594" s="17" t="s">
        <v>2818</v>
      </c>
      <c r="B594" s="37" t="n">
        <f aca="false">VLOOKUP((TOT!BM596*60)/TOT!AK596,'CK - HITS'!$A$3:$B$69,2)</f>
        <v>44</v>
      </c>
      <c r="C594" s="37" t="n">
        <f aca="false">IF(TOT!AK596&lt;400,IF(B594&gt;80,80,B594),B594)</f>
        <v>44</v>
      </c>
      <c r="D594" s="37" t="n">
        <f aca="false">IF(TOT!AK596&lt;200,IF(B594&gt;73,73,B594),B594)</f>
        <v>44</v>
      </c>
      <c r="E594" s="37" t="n">
        <f aca="false">IF(TOT!AK596&lt;400,IF(D594&lt;60,60,D594),D594)</f>
        <v>44</v>
      </c>
      <c r="F594" s="37" t="n">
        <f aca="false">IF(TOT!AK596&lt;200,IF(E594&lt;53,53,E594),E594)</f>
        <v>44</v>
      </c>
    </row>
    <row r="595" customFormat="false" ht="13" hidden="false" customHeight="true" outlineLevel="0" collapsed="false">
      <c r="A595" s="17" t="s">
        <v>2822</v>
      </c>
      <c r="B595" s="37" t="n">
        <f aca="false">VLOOKUP((TOT!BM597*60)/TOT!AK597,'CK - HITS'!$A$3:$B$69,2)</f>
        <v>43</v>
      </c>
      <c r="C595" s="37" t="n">
        <f aca="false">IF(TOT!AK597&lt;400,IF(B595&gt;80,80,B595),B595)</f>
        <v>43</v>
      </c>
      <c r="D595" s="37" t="n">
        <f aca="false">IF(TOT!AK597&lt;200,IF(B595&gt;73,73,B595),B595)</f>
        <v>43</v>
      </c>
      <c r="E595" s="37" t="n">
        <f aca="false">IF(TOT!AK597&lt;400,IF(D595&lt;60,60,D595),D595)</f>
        <v>43</v>
      </c>
      <c r="F595" s="37" t="n">
        <f aca="false">IF(TOT!AK597&lt;200,IF(E595&lt;53,53,E595),E595)</f>
        <v>43</v>
      </c>
    </row>
    <row r="596" customFormat="false" ht="13" hidden="false" customHeight="true" outlineLevel="0" collapsed="false">
      <c r="A596" s="17" t="s">
        <v>2824</v>
      </c>
      <c r="B596" s="37" t="n">
        <f aca="false">VLOOKUP((TOT!BM598*60)/TOT!AK598,'CK - HITS'!$A$3:$B$69,2)</f>
        <v>99</v>
      </c>
      <c r="C596" s="37" t="n">
        <f aca="false">IF(TOT!AK598&lt;400,IF(B596&gt;80,80,B596),B596)</f>
        <v>80</v>
      </c>
      <c r="D596" s="37" t="n">
        <f aca="false">IF(TOT!AK598&lt;200,IF(B596&gt;73,73,B596),B596)</f>
        <v>73</v>
      </c>
      <c r="E596" s="37" t="n">
        <f aca="false">IF(TOT!AK598&lt;400,IF(D596&lt;60,60,D596),D596)</f>
        <v>73</v>
      </c>
      <c r="F596" s="37" t="n">
        <f aca="false">IF(TOT!AK598&lt;200,IF(E596&lt;53,53,E596),E596)</f>
        <v>73</v>
      </c>
    </row>
    <row r="597" customFormat="false" ht="13" hidden="false" customHeight="true" outlineLevel="0" collapsed="false">
      <c r="A597" s="17" t="s">
        <v>2828</v>
      </c>
      <c r="B597" s="37" t="n">
        <f aca="false">VLOOKUP((TOT!BM599*60)/TOT!AK599,'CK - HITS'!$A$3:$B$69,2)</f>
        <v>51</v>
      </c>
      <c r="C597" s="37" t="n">
        <f aca="false">IF(TOT!AK599&lt;400,IF(B597&gt;80,80,B597),B597)</f>
        <v>51</v>
      </c>
      <c r="D597" s="37" t="n">
        <f aca="false">IF(TOT!AK599&lt;200,IF(B597&gt;73,73,B597),B597)</f>
        <v>51</v>
      </c>
      <c r="E597" s="37" t="n">
        <f aca="false">IF(TOT!AK599&lt;400,IF(D597&lt;60,60,D597),D597)</f>
        <v>51</v>
      </c>
      <c r="F597" s="37" t="n">
        <f aca="false">IF(TOT!AK599&lt;200,IF(E597&lt;53,53,E597),E597)</f>
        <v>51</v>
      </c>
    </row>
    <row r="598" customFormat="false" ht="13" hidden="false" customHeight="true" outlineLevel="0" collapsed="false">
      <c r="A598" s="17" t="s">
        <v>2832</v>
      </c>
      <c r="B598" s="37" t="n">
        <f aca="false">VLOOKUP((TOT!BM600*60)/TOT!AK600,'CK - HITS'!$A$3:$B$69,2)</f>
        <v>81</v>
      </c>
      <c r="C598" s="37" t="n">
        <f aca="false">IF(TOT!AK600&lt;400,IF(B598&gt;80,80,B598),B598)</f>
        <v>80</v>
      </c>
      <c r="D598" s="37" t="n">
        <f aca="false">IF(TOT!AK600&lt;200,IF(B598&gt;73,73,B598),B598)</f>
        <v>73</v>
      </c>
      <c r="E598" s="37" t="n">
        <f aca="false">IF(TOT!AK600&lt;400,IF(D598&lt;60,60,D598),D598)</f>
        <v>73</v>
      </c>
      <c r="F598" s="37" t="n">
        <f aca="false">IF(TOT!AK600&lt;200,IF(E598&lt;53,53,E598),E598)</f>
        <v>73</v>
      </c>
    </row>
    <row r="599" customFormat="false" ht="13" hidden="false" customHeight="true" outlineLevel="0" collapsed="false">
      <c r="A599" s="17" t="s">
        <v>2835</v>
      </c>
      <c r="B599" s="37" t="n">
        <f aca="false">VLOOKUP((TOT!BM601*60)/TOT!AK601,'CK - HITS'!$A$3:$B$69,2)</f>
        <v>54</v>
      </c>
      <c r="C599" s="37" t="n">
        <f aca="false">IF(TOT!AK601&lt;400,IF(B599&gt;80,80,B599),B599)</f>
        <v>54</v>
      </c>
      <c r="D599" s="37" t="n">
        <f aca="false">IF(TOT!AK601&lt;200,IF(B599&gt;73,73,B599),B599)</f>
        <v>54</v>
      </c>
      <c r="E599" s="37" t="n">
        <f aca="false">IF(TOT!AK601&lt;400,IF(D599&lt;60,60,D599),D599)</f>
        <v>54</v>
      </c>
      <c r="F599" s="37" t="n">
        <f aca="false">IF(TOT!AK601&lt;200,IF(E599&lt;53,53,E599),E599)</f>
        <v>54</v>
      </c>
    </row>
    <row r="600" customFormat="false" ht="13" hidden="false" customHeight="true" outlineLevel="0" collapsed="false">
      <c r="A600" s="17" t="s">
        <v>2838</v>
      </c>
      <c r="B600" s="37" t="n">
        <f aca="false">VLOOKUP((TOT!BM602*60)/TOT!AK602,'CK - HITS'!$A$3:$B$69,2)</f>
        <v>37</v>
      </c>
      <c r="C600" s="37" t="n">
        <f aca="false">IF(TOT!AK602&lt;400,IF(B600&gt;80,80,B600),B600)</f>
        <v>37</v>
      </c>
      <c r="D600" s="37" t="n">
        <f aca="false">IF(TOT!AK602&lt;200,IF(B600&gt;73,73,B600),B600)</f>
        <v>37</v>
      </c>
      <c r="E600" s="37" t="n">
        <f aca="false">IF(TOT!AK602&lt;400,IF(D600&lt;60,60,D600),D600)</f>
        <v>37</v>
      </c>
      <c r="F600" s="37" t="n">
        <f aca="false">IF(TOT!AK602&lt;200,IF(E600&lt;53,53,E600),E600)</f>
        <v>37</v>
      </c>
    </row>
    <row r="601" customFormat="false" ht="13" hidden="false" customHeight="true" outlineLevel="0" collapsed="false">
      <c r="A601" s="17" t="s">
        <v>2841</v>
      </c>
      <c r="B601" s="37" t="n">
        <f aca="false">VLOOKUP((TOT!BM603*60)/TOT!AK603,'CK - HITS'!$A$3:$B$69,2)</f>
        <v>99</v>
      </c>
      <c r="C601" s="37" t="n">
        <f aca="false">IF(TOT!AK603&lt;400,IF(B601&gt;80,80,B601),B601)</f>
        <v>80</v>
      </c>
      <c r="D601" s="37" t="n">
        <f aca="false">IF(TOT!AK603&lt;200,IF(B601&gt;73,73,B601),B601)</f>
        <v>73</v>
      </c>
      <c r="E601" s="37" t="n">
        <f aca="false">IF(TOT!AK603&lt;400,IF(D601&lt;60,60,D601),D601)</f>
        <v>73</v>
      </c>
      <c r="F601" s="37" t="n">
        <f aca="false">IF(TOT!AK603&lt;200,IF(E601&lt;53,53,E601),E601)</f>
        <v>73</v>
      </c>
    </row>
    <row r="602" customFormat="false" ht="13" hidden="false" customHeight="true" outlineLevel="0" collapsed="false">
      <c r="A602" s="17" t="s">
        <v>2844</v>
      </c>
      <c r="B602" s="37" t="n">
        <f aca="false">VLOOKUP((TOT!BM604*60)/TOT!AK604,'CK - HITS'!$A$3:$B$69,2)</f>
        <v>42</v>
      </c>
      <c r="C602" s="37" t="n">
        <f aca="false">IF(TOT!AK604&lt;400,IF(B602&gt;80,80,B602),B602)</f>
        <v>42</v>
      </c>
      <c r="D602" s="37" t="n">
        <f aca="false">IF(TOT!AK604&lt;200,IF(B602&gt;73,73,B602),B602)</f>
        <v>42</v>
      </c>
      <c r="E602" s="37" t="n">
        <f aca="false">IF(TOT!AK604&lt;400,IF(D602&lt;60,60,D602),D602)</f>
        <v>42</v>
      </c>
      <c r="F602" s="37" t="n">
        <f aca="false">IF(TOT!AK604&lt;200,IF(E602&lt;53,53,E602),E602)</f>
        <v>42</v>
      </c>
    </row>
    <row r="603" customFormat="false" ht="13" hidden="false" customHeight="true" outlineLevel="0" collapsed="false">
      <c r="A603" s="17" t="s">
        <v>2847</v>
      </c>
      <c r="B603" s="37" t="n">
        <f aca="false">VLOOKUP((TOT!BM605*60)/TOT!AK605,'CK - HITS'!$A$3:$B$69,2)</f>
        <v>52</v>
      </c>
      <c r="C603" s="37" t="n">
        <f aca="false">IF(TOT!AK605&lt;400,IF(B603&gt;80,80,B603),B603)</f>
        <v>52</v>
      </c>
      <c r="D603" s="37" t="n">
        <f aca="false">IF(TOT!AK605&lt;200,IF(B603&gt;73,73,B603),B603)</f>
        <v>52</v>
      </c>
      <c r="E603" s="37" t="n">
        <f aca="false">IF(TOT!AK605&lt;400,IF(D603&lt;60,60,D603),D603)</f>
        <v>52</v>
      </c>
      <c r="F603" s="37" t="n">
        <f aca="false">IF(TOT!AK605&lt;200,IF(E603&lt;53,53,E603),E603)</f>
        <v>52</v>
      </c>
    </row>
    <row r="604" customFormat="false" ht="13" hidden="false" customHeight="true" outlineLevel="0" collapsed="false">
      <c r="A604" s="17" t="s">
        <v>2852</v>
      </c>
      <c r="B604" s="37" t="n">
        <f aca="false">VLOOKUP((TOT!BM606*60)/TOT!AK606,'CK - HITS'!$A$3:$B$69,2)</f>
        <v>64</v>
      </c>
      <c r="C604" s="37" t="n">
        <f aca="false">IF(TOT!AK606&lt;400,IF(B604&gt;80,80,B604),B604)</f>
        <v>64</v>
      </c>
      <c r="D604" s="37" t="n">
        <f aca="false">IF(TOT!AK606&lt;200,IF(B604&gt;73,73,B604),B604)</f>
        <v>64</v>
      </c>
      <c r="E604" s="37" t="n">
        <f aca="false">IF(TOT!AK606&lt;400,IF(D604&lt;60,60,D604),D604)</f>
        <v>64</v>
      </c>
      <c r="F604" s="37" t="n">
        <f aca="false">IF(TOT!AK606&lt;200,IF(E604&lt;53,53,E604),E604)</f>
        <v>64</v>
      </c>
    </row>
    <row r="605" customFormat="false" ht="13" hidden="false" customHeight="true" outlineLevel="0" collapsed="false">
      <c r="A605" s="17" t="s">
        <v>2857</v>
      </c>
      <c r="B605" s="37" t="n">
        <f aca="false">VLOOKUP((TOT!BM607*60)/TOT!AK607,'CK - HITS'!$A$3:$B$69,2)</f>
        <v>48</v>
      </c>
      <c r="C605" s="37" t="n">
        <f aca="false">IF(TOT!AK607&lt;400,IF(B605&gt;80,80,B605),B605)</f>
        <v>48</v>
      </c>
      <c r="D605" s="37" t="n">
        <f aca="false">IF(TOT!AK607&lt;200,IF(B605&gt;73,73,B605),B605)</f>
        <v>48</v>
      </c>
      <c r="E605" s="37" t="n">
        <f aca="false">IF(TOT!AK607&lt;400,IF(D605&lt;60,60,D605),D605)</f>
        <v>48</v>
      </c>
      <c r="F605" s="37" t="n">
        <f aca="false">IF(TOT!AK607&lt;200,IF(E605&lt;53,53,E605),E605)</f>
        <v>48</v>
      </c>
    </row>
    <row r="606" customFormat="false" ht="13" hidden="false" customHeight="true" outlineLevel="0" collapsed="false">
      <c r="A606" s="17" t="s">
        <v>2862</v>
      </c>
      <c r="B606" s="37" t="n">
        <f aca="false">VLOOKUP((TOT!BM608*60)/TOT!AK608,'CK - HITS'!$A$3:$B$69,2)</f>
        <v>44</v>
      </c>
      <c r="C606" s="37" t="n">
        <f aca="false">IF(TOT!AK608&lt;400,IF(B606&gt;80,80,B606),B606)</f>
        <v>44</v>
      </c>
      <c r="D606" s="37" t="n">
        <f aca="false">IF(TOT!AK608&lt;200,IF(B606&gt;73,73,B606),B606)</f>
        <v>44</v>
      </c>
      <c r="E606" s="37" t="n">
        <f aca="false">IF(TOT!AK608&lt;400,IF(D606&lt;60,60,D606),D606)</f>
        <v>44</v>
      </c>
      <c r="F606" s="37" t="n">
        <f aca="false">IF(TOT!AK608&lt;200,IF(E606&lt;53,53,E606),E606)</f>
        <v>44</v>
      </c>
    </row>
    <row r="607" customFormat="false" ht="13" hidden="false" customHeight="true" outlineLevel="0" collapsed="false">
      <c r="A607" s="17" t="s">
        <v>2867</v>
      </c>
      <c r="B607" s="37" t="n">
        <f aca="false">VLOOKUP((TOT!BM609*60)/TOT!AK609,'CK - HITS'!$A$3:$B$69,2)</f>
        <v>37</v>
      </c>
      <c r="C607" s="37" t="n">
        <f aca="false">IF(TOT!AK609&lt;400,IF(B607&gt;80,80,B607),B607)</f>
        <v>37</v>
      </c>
      <c r="D607" s="37" t="n">
        <f aca="false">IF(TOT!AK609&lt;200,IF(B607&gt;73,73,B607),B607)</f>
        <v>37</v>
      </c>
      <c r="E607" s="37" t="n">
        <f aca="false">IF(TOT!AK609&lt;400,IF(D607&lt;60,60,D607),D607)</f>
        <v>37</v>
      </c>
      <c r="F607" s="37" t="n">
        <f aca="false">IF(TOT!AK609&lt;200,IF(E607&lt;53,53,E607),E607)</f>
        <v>37</v>
      </c>
    </row>
    <row r="608" customFormat="false" ht="13" hidden="false" customHeight="true" outlineLevel="0" collapsed="false">
      <c r="A608" s="17" t="s">
        <v>2870</v>
      </c>
      <c r="B608" s="37" t="n">
        <f aca="false">VLOOKUP((TOT!BM610*60)/TOT!AK610,'CK - HITS'!$A$3:$B$69,2)</f>
        <v>92</v>
      </c>
      <c r="C608" s="37" t="n">
        <f aca="false">IF(TOT!AK610&lt;400,IF(B608&gt;80,80,B608),B608)</f>
        <v>92</v>
      </c>
      <c r="D608" s="37" t="n">
        <f aca="false">IF(TOT!AK610&lt;200,IF(B608&gt;73,73,B608),B608)</f>
        <v>92</v>
      </c>
      <c r="E608" s="37" t="n">
        <f aca="false">IF(TOT!AK610&lt;400,IF(D608&lt;60,60,D608),D608)</f>
        <v>92</v>
      </c>
      <c r="F608" s="37" t="n">
        <f aca="false">IF(TOT!AK610&lt;200,IF(E608&lt;53,53,E608),E608)</f>
        <v>92</v>
      </c>
    </row>
    <row r="609" customFormat="false" ht="13" hidden="false" customHeight="true" outlineLevel="0" collapsed="false">
      <c r="A609" s="17" t="s">
        <v>2874</v>
      </c>
      <c r="B609" s="37" t="n">
        <f aca="false">VLOOKUP((TOT!BM611*60)/TOT!AK611,'CK - HITS'!$A$3:$B$69,2)</f>
        <v>66</v>
      </c>
      <c r="C609" s="37" t="n">
        <f aca="false">IF(TOT!AK611&lt;400,IF(B609&gt;80,80,B609),B609)</f>
        <v>66</v>
      </c>
      <c r="D609" s="37" t="n">
        <f aca="false">IF(TOT!AK611&lt;200,IF(B609&gt;73,73,B609),B609)</f>
        <v>66</v>
      </c>
      <c r="E609" s="37" t="n">
        <f aca="false">IF(TOT!AK611&lt;400,IF(D609&lt;60,60,D609),D609)</f>
        <v>66</v>
      </c>
      <c r="F609" s="37" t="n">
        <f aca="false">IF(TOT!AK611&lt;200,IF(E609&lt;53,53,E609),E609)</f>
        <v>66</v>
      </c>
    </row>
    <row r="610" customFormat="false" ht="13" hidden="false" customHeight="true" outlineLevel="0" collapsed="false">
      <c r="A610" s="17" t="s">
        <v>2879</v>
      </c>
      <c r="B610" s="37" t="n">
        <f aca="false">VLOOKUP((TOT!BM612*60)/TOT!AK612,'CK - HITS'!$A$3:$B$69,2)</f>
        <v>43</v>
      </c>
      <c r="C610" s="37" t="n">
        <f aca="false">IF(TOT!AK612&lt;400,IF(B610&gt;80,80,B610),B610)</f>
        <v>43</v>
      </c>
      <c r="D610" s="37" t="n">
        <f aca="false">IF(TOT!AK612&lt;200,IF(B610&gt;73,73,B610),B610)</f>
        <v>43</v>
      </c>
      <c r="E610" s="37" t="n">
        <f aca="false">IF(TOT!AK612&lt;400,IF(D610&lt;60,60,D610),D610)</f>
        <v>43</v>
      </c>
      <c r="F610" s="37" t="n">
        <f aca="false">IF(TOT!AK612&lt;200,IF(E610&lt;53,53,E610),E610)</f>
        <v>43</v>
      </c>
    </row>
    <row r="611" customFormat="false" ht="13" hidden="false" customHeight="true" outlineLevel="0" collapsed="false">
      <c r="A611" s="17" t="s">
        <v>2884</v>
      </c>
      <c r="B611" s="37" t="n">
        <f aca="false">VLOOKUP((TOT!BM613*60)/TOT!AK613,'CK - HITS'!$A$3:$B$69,2)</f>
        <v>38</v>
      </c>
      <c r="C611" s="37" t="n">
        <f aca="false">IF(TOT!AK613&lt;400,IF(B611&gt;80,80,B611),B611)</f>
        <v>38</v>
      </c>
      <c r="D611" s="37" t="n">
        <f aca="false">IF(TOT!AK613&lt;200,IF(B611&gt;73,73,B611),B611)</f>
        <v>38</v>
      </c>
      <c r="E611" s="37" t="n">
        <f aca="false">IF(TOT!AK613&lt;400,IF(D611&lt;60,60,D611),D611)</f>
        <v>38</v>
      </c>
      <c r="F611" s="37" t="n">
        <f aca="false">IF(TOT!AK613&lt;200,IF(E611&lt;53,53,E611),E611)</f>
        <v>38</v>
      </c>
    </row>
    <row r="612" customFormat="false" ht="13" hidden="false" customHeight="true" outlineLevel="0" collapsed="false">
      <c r="A612" s="17" t="s">
        <v>2889</v>
      </c>
      <c r="B612" s="37" t="n">
        <f aca="false">VLOOKUP((TOT!BM614*60)/TOT!AK614,'CK - HITS'!$A$3:$B$69,2)</f>
        <v>33</v>
      </c>
      <c r="C612" s="37" t="n">
        <f aca="false">IF(TOT!AK614&lt;400,IF(B612&gt;80,80,B612),B612)</f>
        <v>33</v>
      </c>
      <c r="D612" s="37" t="n">
        <f aca="false">IF(TOT!AK614&lt;200,IF(B612&gt;73,73,B612),B612)</f>
        <v>33</v>
      </c>
      <c r="E612" s="37" t="n">
        <f aca="false">IF(TOT!AK614&lt;400,IF(D612&lt;60,60,D612),D612)</f>
        <v>60</v>
      </c>
      <c r="F612" s="37" t="n">
        <f aca="false">IF(TOT!AK614&lt;200,IF(E612&lt;53,53,E612),E612)</f>
        <v>60</v>
      </c>
    </row>
    <row r="613" customFormat="false" ht="13" hidden="false" customHeight="true" outlineLevel="0" collapsed="false">
      <c r="A613" s="17" t="s">
        <v>2893</v>
      </c>
      <c r="B613" s="37" t="n">
        <f aca="false">VLOOKUP((TOT!BM615*60)/TOT!AK615,'CK - HITS'!$A$3:$B$69,2)</f>
        <v>83</v>
      </c>
      <c r="C613" s="37" t="n">
        <f aca="false">IF(TOT!AK615&lt;400,IF(B613&gt;80,80,B613),B613)</f>
        <v>80</v>
      </c>
      <c r="D613" s="37" t="n">
        <f aca="false">IF(TOT!AK615&lt;200,IF(B613&gt;73,73,B613),B613)</f>
        <v>73</v>
      </c>
      <c r="E613" s="37" t="n">
        <f aca="false">IF(TOT!AK615&lt;400,IF(D613&lt;60,60,D613),D613)</f>
        <v>73</v>
      </c>
      <c r="F613" s="37" t="n">
        <f aca="false">IF(TOT!AK615&lt;200,IF(E613&lt;53,53,E613),E613)</f>
        <v>73</v>
      </c>
    </row>
    <row r="614" customFormat="false" ht="13" hidden="false" customHeight="true" outlineLevel="0" collapsed="false">
      <c r="A614" s="17" t="s">
        <v>2897</v>
      </c>
      <c r="B614" s="37" t="n">
        <f aca="false">VLOOKUP((TOT!BM616*60)/TOT!AK616,'CK - HITS'!$A$3:$B$69,2)</f>
        <v>41</v>
      </c>
      <c r="C614" s="37" t="n">
        <f aca="false">IF(TOT!AK616&lt;400,IF(B614&gt;80,80,B614),B614)</f>
        <v>41</v>
      </c>
      <c r="D614" s="37" t="n">
        <f aca="false">IF(TOT!AK616&lt;200,IF(B614&gt;73,73,B614),B614)</f>
        <v>41</v>
      </c>
      <c r="E614" s="37" t="n">
        <f aca="false">IF(TOT!AK616&lt;400,IF(D614&lt;60,60,D614),D614)</f>
        <v>41</v>
      </c>
      <c r="F614" s="37" t="n">
        <f aca="false">IF(TOT!AK616&lt;200,IF(E614&lt;53,53,E614),E614)</f>
        <v>41</v>
      </c>
    </row>
    <row r="615" customFormat="false" ht="13" hidden="false" customHeight="true" outlineLevel="0" collapsed="false">
      <c r="A615" s="17" t="s">
        <v>2900</v>
      </c>
      <c r="B615" s="37" t="n">
        <f aca="false">VLOOKUP((TOT!BM617*60)/TOT!AK617,'CK - HITS'!$A$3:$B$69,2)</f>
        <v>71</v>
      </c>
      <c r="C615" s="37" t="n">
        <f aca="false">IF(TOT!AK617&lt;400,IF(B615&gt;80,80,B615),B615)</f>
        <v>71</v>
      </c>
      <c r="D615" s="37" t="n">
        <f aca="false">IF(TOT!AK617&lt;200,IF(B615&gt;73,73,B615),B615)</f>
        <v>71</v>
      </c>
      <c r="E615" s="37" t="n">
        <f aca="false">IF(TOT!AK617&lt;400,IF(D615&lt;60,60,D615),D615)</f>
        <v>71</v>
      </c>
      <c r="F615" s="37" t="n">
        <f aca="false">IF(TOT!AK617&lt;200,IF(E615&lt;53,53,E615),E615)</f>
        <v>71</v>
      </c>
    </row>
    <row r="616" customFormat="false" ht="13" hidden="false" customHeight="true" outlineLevel="0" collapsed="false">
      <c r="A616" s="17" t="s">
        <v>2904</v>
      </c>
      <c r="B616" s="37" t="n">
        <f aca="false">VLOOKUP((TOT!BM618*60)/TOT!AK618,'CK - HITS'!$A$3:$B$69,2)</f>
        <v>65</v>
      </c>
      <c r="C616" s="37" t="n">
        <f aca="false">IF(TOT!AK618&lt;400,IF(B616&gt;80,80,B616),B616)</f>
        <v>65</v>
      </c>
      <c r="D616" s="37" t="n">
        <f aca="false">IF(TOT!AK618&lt;200,IF(B616&gt;73,73,B616),B616)</f>
        <v>65</v>
      </c>
      <c r="E616" s="37" t="n">
        <f aca="false">IF(TOT!AK618&lt;400,IF(D616&lt;60,60,D616),D616)</f>
        <v>65</v>
      </c>
      <c r="F616" s="37" t="n">
        <f aca="false">IF(TOT!AK618&lt;200,IF(E616&lt;53,53,E616),E616)</f>
        <v>65</v>
      </c>
    </row>
    <row r="617" customFormat="false" ht="13" hidden="false" customHeight="true" outlineLevel="0" collapsed="false">
      <c r="A617" s="17" t="s">
        <v>2910</v>
      </c>
      <c r="B617" s="37" t="n">
        <f aca="false">VLOOKUP((TOT!BM619*60)/TOT!AK619,'CK - HITS'!$A$3:$B$69,2)</f>
        <v>39</v>
      </c>
      <c r="C617" s="37" t="n">
        <f aca="false">IF(TOT!AK619&lt;400,IF(B617&gt;80,80,B617),B617)</f>
        <v>39</v>
      </c>
      <c r="D617" s="37" t="n">
        <f aca="false">IF(TOT!AK619&lt;200,IF(B617&gt;73,73,B617),B617)</f>
        <v>39</v>
      </c>
      <c r="E617" s="37" t="n">
        <f aca="false">IF(TOT!AK619&lt;400,IF(D617&lt;60,60,D617),D617)</f>
        <v>39</v>
      </c>
      <c r="F617" s="37" t="n">
        <f aca="false">IF(TOT!AK619&lt;200,IF(E617&lt;53,53,E617),E617)</f>
        <v>39</v>
      </c>
    </row>
    <row r="618" customFormat="false" ht="13" hidden="false" customHeight="true" outlineLevel="0" collapsed="false">
      <c r="A618" s="17" t="s">
        <v>2913</v>
      </c>
      <c r="B618" s="37" t="n">
        <f aca="false">VLOOKUP((TOT!BM620*60)/TOT!AK620,'CK - HITS'!$A$3:$B$69,2)</f>
        <v>84</v>
      </c>
      <c r="C618" s="37" t="n">
        <f aca="false">IF(TOT!AK620&lt;400,IF(B618&gt;80,80,B618),B618)</f>
        <v>84</v>
      </c>
      <c r="D618" s="37" t="n">
        <f aca="false">IF(TOT!AK620&lt;200,IF(B618&gt;73,73,B618),B618)</f>
        <v>84</v>
      </c>
      <c r="E618" s="37" t="n">
        <f aca="false">IF(TOT!AK620&lt;400,IF(D618&lt;60,60,D618),D618)</f>
        <v>84</v>
      </c>
      <c r="F618" s="37" t="n">
        <f aca="false">IF(TOT!AK620&lt;200,IF(E618&lt;53,53,E618),E618)</f>
        <v>84</v>
      </c>
    </row>
    <row r="619" customFormat="false" ht="13" hidden="false" customHeight="true" outlineLevel="0" collapsed="false">
      <c r="A619" s="17" t="s">
        <v>2917</v>
      </c>
      <c r="B619" s="37" t="n">
        <f aca="false">VLOOKUP((TOT!BM621*60)/TOT!AK621,'CK - HITS'!$A$3:$B$69,2)</f>
        <v>51</v>
      </c>
      <c r="C619" s="37" t="n">
        <f aca="false">IF(TOT!AK621&lt;400,IF(B619&gt;80,80,B619),B619)</f>
        <v>51</v>
      </c>
      <c r="D619" s="37" t="n">
        <f aca="false">IF(TOT!AK621&lt;200,IF(B619&gt;73,73,B619),B619)</f>
        <v>51</v>
      </c>
      <c r="E619" s="37" t="n">
        <f aca="false">IF(TOT!AK621&lt;400,IF(D619&lt;60,60,D619),D619)</f>
        <v>51</v>
      </c>
      <c r="F619" s="37" t="n">
        <f aca="false">IF(TOT!AK621&lt;200,IF(E619&lt;53,53,E619),E619)</f>
        <v>51</v>
      </c>
    </row>
    <row r="620" customFormat="false" ht="13" hidden="false" customHeight="true" outlineLevel="0" collapsed="false">
      <c r="A620" s="17" t="s">
        <v>2922</v>
      </c>
      <c r="B620" s="37" t="n">
        <f aca="false">VLOOKUP((TOT!BM622*60)/TOT!AK622,'CK - HITS'!$A$3:$B$69,2)</f>
        <v>95</v>
      </c>
      <c r="C620" s="37" t="n">
        <f aca="false">IF(TOT!AK622&lt;400,IF(B620&gt;80,80,B620),B620)</f>
        <v>80</v>
      </c>
      <c r="D620" s="37" t="n">
        <f aca="false">IF(TOT!AK622&lt;200,IF(B620&gt;73,73,B620),B620)</f>
        <v>73</v>
      </c>
      <c r="E620" s="37" t="n">
        <f aca="false">IF(TOT!AK622&lt;400,IF(D620&lt;60,60,D620),D620)</f>
        <v>73</v>
      </c>
      <c r="F620" s="37" t="n">
        <f aca="false">IF(TOT!AK622&lt;200,IF(E620&lt;53,53,E620),E620)</f>
        <v>73</v>
      </c>
    </row>
    <row r="621" customFormat="false" ht="13" hidden="false" customHeight="true" outlineLevel="0" collapsed="false">
      <c r="A621" s="17" t="s">
        <v>2925</v>
      </c>
      <c r="B621" s="37" t="n">
        <f aca="false">VLOOKUP((TOT!BM623*60)/TOT!AK623,'CK - HITS'!$A$3:$B$69,2)</f>
        <v>39</v>
      </c>
      <c r="C621" s="37" t="n">
        <f aca="false">IF(TOT!AK623&lt;400,IF(B621&gt;80,80,B621),B621)</f>
        <v>39</v>
      </c>
      <c r="D621" s="37" t="n">
        <f aca="false">IF(TOT!AK623&lt;200,IF(B621&gt;73,73,B621),B621)</f>
        <v>39</v>
      </c>
      <c r="E621" s="37" t="n">
        <f aca="false">IF(TOT!AK623&lt;400,IF(D621&lt;60,60,D621),D621)</f>
        <v>39</v>
      </c>
      <c r="F621" s="37" t="n">
        <f aca="false">IF(TOT!AK623&lt;200,IF(E621&lt;53,53,E621),E621)</f>
        <v>39</v>
      </c>
    </row>
    <row r="622" customFormat="false" ht="13" hidden="false" customHeight="true" outlineLevel="0" collapsed="false">
      <c r="A622" s="17" t="s">
        <v>2930</v>
      </c>
      <c r="B622" s="37" t="n">
        <f aca="false">VLOOKUP((TOT!BM624*60)/TOT!AK624,'CK - HITS'!$A$3:$B$69,2)</f>
        <v>94</v>
      </c>
      <c r="C622" s="37" t="n">
        <f aca="false">IF(TOT!AK624&lt;400,IF(B622&gt;80,80,B622),B622)</f>
        <v>80</v>
      </c>
      <c r="D622" s="37" t="n">
        <f aca="false">IF(TOT!AK624&lt;200,IF(B622&gt;73,73,B622),B622)</f>
        <v>73</v>
      </c>
      <c r="E622" s="37" t="n">
        <f aca="false">IF(TOT!AK624&lt;400,IF(D622&lt;60,60,D622),D622)</f>
        <v>73</v>
      </c>
      <c r="F622" s="37" t="n">
        <f aca="false">IF(TOT!AK624&lt;200,IF(E622&lt;53,53,E622),E622)</f>
        <v>73</v>
      </c>
    </row>
    <row r="623" customFormat="false" ht="13" hidden="false" customHeight="true" outlineLevel="0" collapsed="false">
      <c r="A623" s="17" t="s">
        <v>2934</v>
      </c>
      <c r="B623" s="37" t="n">
        <f aca="false">VLOOKUP((TOT!BM625*60)/TOT!AK625,'CK - HITS'!$A$3:$B$69,2)</f>
        <v>62</v>
      </c>
      <c r="C623" s="37" t="n">
        <f aca="false">IF(TOT!AK625&lt;400,IF(B623&gt;80,80,B623),B623)</f>
        <v>62</v>
      </c>
      <c r="D623" s="37" t="n">
        <f aca="false">IF(TOT!AK625&lt;200,IF(B623&gt;73,73,B623),B623)</f>
        <v>62</v>
      </c>
      <c r="E623" s="37" t="n">
        <f aca="false">IF(TOT!AK625&lt;400,IF(D623&lt;60,60,D623),D623)</f>
        <v>62</v>
      </c>
      <c r="F623" s="37" t="n">
        <f aca="false">IF(TOT!AK625&lt;200,IF(E623&lt;53,53,E623),E623)</f>
        <v>62</v>
      </c>
    </row>
    <row r="624" customFormat="false" ht="13" hidden="false" customHeight="true" outlineLevel="0" collapsed="false">
      <c r="A624" s="17" t="s">
        <v>2939</v>
      </c>
      <c r="B624" s="37" t="n">
        <f aca="false">VLOOKUP((TOT!BM626*60)/TOT!AK626,'CK - HITS'!$A$3:$B$69,2)</f>
        <v>65</v>
      </c>
      <c r="C624" s="37" t="n">
        <f aca="false">IF(TOT!AK626&lt;400,IF(B624&gt;80,80,B624),B624)</f>
        <v>65</v>
      </c>
      <c r="D624" s="37" t="n">
        <f aca="false">IF(TOT!AK626&lt;200,IF(B624&gt;73,73,B624),B624)</f>
        <v>65</v>
      </c>
      <c r="E624" s="37" t="n">
        <f aca="false">IF(TOT!AK626&lt;400,IF(D624&lt;60,60,D624),D624)</f>
        <v>65</v>
      </c>
      <c r="F624" s="37" t="n">
        <f aca="false">IF(TOT!AK626&lt;200,IF(E624&lt;53,53,E624),E624)</f>
        <v>65</v>
      </c>
    </row>
    <row r="625" customFormat="false" ht="13" hidden="false" customHeight="true" outlineLevel="0" collapsed="false">
      <c r="A625" s="17" t="s">
        <v>2944</v>
      </c>
      <c r="B625" s="37" t="n">
        <f aca="false">VLOOKUP((TOT!BM627*60)/TOT!AK627,'CK - HITS'!$A$3:$B$69,2)</f>
        <v>84</v>
      </c>
      <c r="C625" s="37" t="n">
        <f aca="false">IF(TOT!AK627&lt;400,IF(B625&gt;80,80,B625),B625)</f>
        <v>84</v>
      </c>
      <c r="D625" s="37" t="n">
        <f aca="false">IF(TOT!AK627&lt;200,IF(B625&gt;73,73,B625),B625)</f>
        <v>84</v>
      </c>
      <c r="E625" s="37" t="n">
        <f aca="false">IF(TOT!AK627&lt;400,IF(D625&lt;60,60,D625),D625)</f>
        <v>84</v>
      </c>
      <c r="F625" s="37" t="n">
        <f aca="false">IF(TOT!AK627&lt;200,IF(E625&lt;53,53,E625),E625)</f>
        <v>84</v>
      </c>
    </row>
    <row r="626" customFormat="false" ht="13" hidden="false" customHeight="true" outlineLevel="0" collapsed="false">
      <c r="A626" s="17" t="s">
        <v>2950</v>
      </c>
      <c r="B626" s="37" t="n">
        <f aca="false">VLOOKUP((TOT!BM628*60)/TOT!AK628,'CK - HITS'!$A$3:$B$69,2)</f>
        <v>43</v>
      </c>
      <c r="C626" s="37" t="n">
        <f aca="false">IF(TOT!AK628&lt;400,IF(B626&gt;80,80,B626),B626)</f>
        <v>43</v>
      </c>
      <c r="D626" s="37" t="n">
        <f aca="false">IF(TOT!AK628&lt;200,IF(B626&gt;73,73,B626),B626)</f>
        <v>43</v>
      </c>
      <c r="E626" s="37" t="n">
        <f aca="false">IF(TOT!AK628&lt;400,IF(D626&lt;60,60,D626),D626)</f>
        <v>60</v>
      </c>
      <c r="F626" s="37" t="n">
        <f aca="false">IF(TOT!AK628&lt;200,IF(E626&lt;53,53,E626),E626)</f>
        <v>60</v>
      </c>
    </row>
    <row r="627" customFormat="false" ht="13" hidden="false" customHeight="true" outlineLevel="0" collapsed="false">
      <c r="A627" s="17" t="s">
        <v>2953</v>
      </c>
      <c r="B627" s="37" t="n">
        <f aca="false">VLOOKUP((TOT!BM629*60)/TOT!AK629,'CK - HITS'!$A$3:$B$69,2)</f>
        <v>52</v>
      </c>
      <c r="C627" s="37" t="n">
        <f aca="false">IF(TOT!AK629&lt;400,IF(B627&gt;80,80,B627),B627)</f>
        <v>52</v>
      </c>
      <c r="D627" s="37" t="n">
        <f aca="false">IF(TOT!AK629&lt;200,IF(B627&gt;73,73,B627),B627)</f>
        <v>52</v>
      </c>
      <c r="E627" s="37" t="n">
        <f aca="false">IF(TOT!AK629&lt;400,IF(D627&lt;60,60,D627),D627)</f>
        <v>60</v>
      </c>
      <c r="F627" s="37" t="n">
        <f aca="false">IF(TOT!AK629&lt;200,IF(E627&lt;53,53,E627),E627)</f>
        <v>60</v>
      </c>
    </row>
    <row r="628" customFormat="false" ht="13" hidden="false" customHeight="true" outlineLevel="0" collapsed="false">
      <c r="A628" s="17" t="s">
        <v>2957</v>
      </c>
      <c r="B628" s="37" t="n">
        <f aca="false">VLOOKUP((TOT!BM630*60)/TOT!AK630,'CK - HITS'!$A$3:$B$69,2)</f>
        <v>33</v>
      </c>
      <c r="C628" s="37" t="n">
        <f aca="false">IF(TOT!AK630&lt;400,IF(B628&gt;80,80,B628),B628)</f>
        <v>33</v>
      </c>
      <c r="D628" s="37" t="n">
        <f aca="false">IF(TOT!AK630&lt;200,IF(B628&gt;73,73,B628),B628)</f>
        <v>33</v>
      </c>
      <c r="E628" s="37" t="n">
        <f aca="false">IF(TOT!AK630&lt;400,IF(D628&lt;60,60,D628),D628)</f>
        <v>60</v>
      </c>
      <c r="F628" s="37" t="n">
        <f aca="false">IF(TOT!AK630&lt;200,IF(E628&lt;53,53,E628),E628)</f>
        <v>60</v>
      </c>
    </row>
    <row r="629" customFormat="false" ht="13" hidden="false" customHeight="true" outlineLevel="0" collapsed="false">
      <c r="A629" s="17" t="s">
        <v>2960</v>
      </c>
      <c r="B629" s="37" t="n">
        <f aca="false">VLOOKUP((TOT!BM631*60)/TOT!AK631,'CK - HITS'!$A$3:$B$69,2)</f>
        <v>65</v>
      </c>
      <c r="C629" s="37" t="n">
        <f aca="false">IF(TOT!AK631&lt;400,IF(B629&gt;80,80,B629),B629)</f>
        <v>65</v>
      </c>
      <c r="D629" s="37" t="n">
        <f aca="false">IF(TOT!AK631&lt;200,IF(B629&gt;73,73,B629),B629)</f>
        <v>65</v>
      </c>
      <c r="E629" s="37" t="n">
        <f aca="false">IF(TOT!AK631&lt;400,IF(D629&lt;60,60,D629),D629)</f>
        <v>65</v>
      </c>
      <c r="F629" s="37" t="n">
        <f aca="false">IF(TOT!AK631&lt;200,IF(E629&lt;53,53,E629),E629)</f>
        <v>65</v>
      </c>
    </row>
    <row r="630" customFormat="false" ht="13" hidden="false" customHeight="true" outlineLevel="0" collapsed="false">
      <c r="A630" s="17" t="s">
        <v>2965</v>
      </c>
      <c r="B630" s="37" t="n">
        <f aca="false">VLOOKUP((TOT!BM632*60)/TOT!AK632,'CK - HITS'!$A$3:$B$69,2)</f>
        <v>35</v>
      </c>
      <c r="C630" s="37" t="n">
        <f aca="false">IF(TOT!AK632&lt;400,IF(B630&gt;80,80,B630),B630)</f>
        <v>35</v>
      </c>
      <c r="D630" s="37" t="n">
        <f aca="false">IF(TOT!AK632&lt;200,IF(B630&gt;73,73,B630),B630)</f>
        <v>35</v>
      </c>
      <c r="E630" s="37" t="n">
        <f aca="false">IF(TOT!AK632&lt;400,IF(D630&lt;60,60,D630),D630)</f>
        <v>35</v>
      </c>
      <c r="F630" s="37" t="n">
        <f aca="false">IF(TOT!AK632&lt;200,IF(E630&lt;53,53,E630),E630)</f>
        <v>35</v>
      </c>
    </row>
    <row r="631" customFormat="false" ht="13" hidden="false" customHeight="true" outlineLevel="0" collapsed="false">
      <c r="A631" s="17" t="s">
        <v>2968</v>
      </c>
      <c r="B631" s="37" t="n">
        <f aca="false">VLOOKUP((TOT!BM633*60)/TOT!AK633,'CK - HITS'!$A$3:$B$69,2)</f>
        <v>82</v>
      </c>
      <c r="C631" s="37" t="n">
        <f aca="false">IF(TOT!AK633&lt;400,IF(B631&gt;80,80,B631),B631)</f>
        <v>82</v>
      </c>
      <c r="D631" s="37" t="n">
        <f aca="false">IF(TOT!AK633&lt;200,IF(B631&gt;73,73,B631),B631)</f>
        <v>82</v>
      </c>
      <c r="E631" s="37" t="n">
        <f aca="false">IF(TOT!AK633&lt;400,IF(D631&lt;60,60,D631),D631)</f>
        <v>82</v>
      </c>
      <c r="F631" s="37" t="n">
        <f aca="false">IF(TOT!AK633&lt;200,IF(E631&lt;53,53,E631),E631)</f>
        <v>82</v>
      </c>
    </row>
    <row r="632" customFormat="false" ht="13" hidden="false" customHeight="true" outlineLevel="0" collapsed="false">
      <c r="A632" s="17" t="s">
        <v>2971</v>
      </c>
      <c r="B632" s="37" t="n">
        <f aca="false">VLOOKUP((TOT!BM634*60)/TOT!AK634,'CK - HITS'!$A$3:$B$69,2)</f>
        <v>84</v>
      </c>
      <c r="C632" s="37" t="n">
        <f aca="false">IF(TOT!AK634&lt;400,IF(B632&gt;80,80,B632),B632)</f>
        <v>84</v>
      </c>
      <c r="D632" s="37" t="n">
        <f aca="false">IF(TOT!AK634&lt;200,IF(B632&gt;73,73,B632),B632)</f>
        <v>84</v>
      </c>
      <c r="E632" s="37" t="n">
        <f aca="false">IF(TOT!AK634&lt;400,IF(D632&lt;60,60,D632),D632)</f>
        <v>84</v>
      </c>
      <c r="F632" s="37" t="n">
        <f aca="false">IF(TOT!AK634&lt;200,IF(E632&lt;53,53,E632),E632)</f>
        <v>84</v>
      </c>
    </row>
    <row r="633" customFormat="false" ht="13" hidden="false" customHeight="true" outlineLevel="0" collapsed="false">
      <c r="A633" s="17" t="s">
        <v>2973</v>
      </c>
      <c r="B633" s="37" t="n">
        <f aca="false">VLOOKUP((TOT!BM635*60)/TOT!AK635,'CK - HITS'!$A$3:$B$69,2)</f>
        <v>72</v>
      </c>
      <c r="C633" s="37" t="n">
        <f aca="false">IF(TOT!AK635&lt;400,IF(B633&gt;80,80,B633),B633)</f>
        <v>72</v>
      </c>
      <c r="D633" s="37" t="n">
        <f aca="false">IF(TOT!AK635&lt;200,IF(B633&gt;73,73,B633),B633)</f>
        <v>72</v>
      </c>
      <c r="E633" s="37" t="n">
        <f aca="false">IF(TOT!AK635&lt;400,IF(D633&lt;60,60,D633),D633)</f>
        <v>72</v>
      </c>
      <c r="F633" s="37" t="n">
        <f aca="false">IF(TOT!AK635&lt;200,IF(E633&lt;53,53,E633),E633)</f>
        <v>72</v>
      </c>
    </row>
    <row r="634" customFormat="false" ht="13" hidden="false" customHeight="true" outlineLevel="0" collapsed="false">
      <c r="A634" s="17" t="s">
        <v>2977</v>
      </c>
      <c r="B634" s="37" t="n">
        <f aca="false">VLOOKUP((TOT!BM636*60)/TOT!AK636,'CK - HITS'!$A$3:$B$69,2)</f>
        <v>54</v>
      </c>
      <c r="C634" s="37" t="n">
        <f aca="false">IF(TOT!AK636&lt;400,IF(B634&gt;80,80,B634),B634)</f>
        <v>54</v>
      </c>
      <c r="D634" s="37" t="n">
        <f aca="false">IF(TOT!AK636&lt;200,IF(B634&gt;73,73,B634),B634)</f>
        <v>54</v>
      </c>
      <c r="E634" s="37" t="n">
        <f aca="false">IF(TOT!AK636&lt;400,IF(D634&lt;60,60,D634),D634)</f>
        <v>54</v>
      </c>
      <c r="F634" s="37" t="n">
        <f aca="false">IF(TOT!AK636&lt;200,IF(E634&lt;53,53,E634),E634)</f>
        <v>54</v>
      </c>
    </row>
    <row r="635" customFormat="false" ht="13" hidden="false" customHeight="true" outlineLevel="0" collapsed="false">
      <c r="A635" s="17" t="s">
        <v>2981</v>
      </c>
      <c r="B635" s="37" t="n">
        <f aca="false">VLOOKUP((TOT!BM637*60)/TOT!AK637,'CK - HITS'!$A$3:$B$69,2)</f>
        <v>84</v>
      </c>
      <c r="C635" s="37" t="n">
        <f aca="false">IF(TOT!AK637&lt;400,IF(B635&gt;80,80,B635),B635)</f>
        <v>80</v>
      </c>
      <c r="D635" s="37" t="n">
        <f aca="false">IF(TOT!AK637&lt;200,IF(B635&gt;73,73,B635),B635)</f>
        <v>73</v>
      </c>
      <c r="E635" s="37" t="n">
        <f aca="false">IF(TOT!AK637&lt;400,IF(D635&lt;60,60,D635),D635)</f>
        <v>73</v>
      </c>
      <c r="F635" s="37" t="n">
        <f aca="false">IF(TOT!AK637&lt;200,IF(E635&lt;53,53,E635),E635)</f>
        <v>73</v>
      </c>
    </row>
    <row r="636" customFormat="false" ht="13" hidden="false" customHeight="true" outlineLevel="0" collapsed="false">
      <c r="A636" s="17" t="s">
        <v>2984</v>
      </c>
      <c r="B636" s="37" t="n">
        <f aca="false">VLOOKUP((TOT!BM638*60)/TOT!AK638,'CK - HITS'!$A$3:$B$69,2)</f>
        <v>54</v>
      </c>
      <c r="C636" s="37" t="n">
        <f aca="false">IF(TOT!AK638&lt;400,IF(B636&gt;80,80,B636),B636)</f>
        <v>54</v>
      </c>
      <c r="D636" s="37" t="n">
        <f aca="false">IF(TOT!AK638&lt;200,IF(B636&gt;73,73,B636),B636)</f>
        <v>54</v>
      </c>
      <c r="E636" s="37" t="n">
        <f aca="false">IF(TOT!AK638&lt;400,IF(D636&lt;60,60,D636),D636)</f>
        <v>54</v>
      </c>
      <c r="F636" s="37" t="n">
        <f aca="false">IF(TOT!AK638&lt;200,IF(E636&lt;53,53,E636),E636)</f>
        <v>54</v>
      </c>
    </row>
    <row r="637" customFormat="false" ht="13" hidden="false" customHeight="true" outlineLevel="0" collapsed="false">
      <c r="A637" s="17" t="s">
        <v>2987</v>
      </c>
      <c r="B637" s="37" t="n">
        <f aca="false">VLOOKUP((TOT!BM639*60)/TOT!AK639,'CK - HITS'!$A$3:$B$69,2)</f>
        <v>91</v>
      </c>
      <c r="C637" s="37" t="n">
        <f aca="false">IF(TOT!AK639&lt;400,IF(B637&gt;80,80,B637),B637)</f>
        <v>80</v>
      </c>
      <c r="D637" s="37" t="n">
        <f aca="false">IF(TOT!AK639&lt;200,IF(B637&gt;73,73,B637),B637)</f>
        <v>73</v>
      </c>
      <c r="E637" s="37" t="n">
        <f aca="false">IF(TOT!AK639&lt;400,IF(D637&lt;60,60,D637),D637)</f>
        <v>73</v>
      </c>
      <c r="F637" s="37" t="n">
        <f aca="false">IF(TOT!AK639&lt;200,IF(E637&lt;53,53,E637),E637)</f>
        <v>73</v>
      </c>
    </row>
    <row r="638" customFormat="false" ht="13" hidden="false" customHeight="true" outlineLevel="0" collapsed="false">
      <c r="A638" s="17" t="s">
        <v>2990</v>
      </c>
      <c r="B638" s="37" t="n">
        <f aca="false">VLOOKUP((TOT!BM640*60)/TOT!AK640,'CK - HITS'!$A$3:$B$69,2)</f>
        <v>95</v>
      </c>
      <c r="C638" s="37" t="n">
        <f aca="false">IF(TOT!AK640&lt;400,IF(B638&gt;80,80,B638),B638)</f>
        <v>95</v>
      </c>
      <c r="D638" s="37" t="n">
        <f aca="false">IF(TOT!AK640&lt;200,IF(B638&gt;73,73,B638),B638)</f>
        <v>95</v>
      </c>
      <c r="E638" s="37" t="n">
        <f aca="false">IF(TOT!AK640&lt;400,IF(D638&lt;60,60,D638),D638)</f>
        <v>95</v>
      </c>
      <c r="F638" s="37" t="n">
        <f aca="false">IF(TOT!AK640&lt;200,IF(E638&lt;53,53,E638),E638)</f>
        <v>95</v>
      </c>
    </row>
    <row r="639" customFormat="false" ht="13" hidden="false" customHeight="true" outlineLevel="0" collapsed="false">
      <c r="A639" s="17" t="s">
        <v>2992</v>
      </c>
      <c r="B639" s="37" t="n">
        <f aca="false">VLOOKUP((TOT!BM641*60)/TOT!AK641,'CK - HITS'!$A$3:$B$69,2)</f>
        <v>33</v>
      </c>
      <c r="C639" s="37" t="n">
        <f aca="false">IF(TOT!AK641&lt;400,IF(B639&gt;80,80,B639),B639)</f>
        <v>33</v>
      </c>
      <c r="D639" s="37" t="n">
        <f aca="false">IF(TOT!AK641&lt;200,IF(B639&gt;73,73,B639),B639)</f>
        <v>33</v>
      </c>
      <c r="E639" s="37" t="n">
        <f aca="false">IF(TOT!AK641&lt;400,IF(D639&lt;60,60,D639),D639)</f>
        <v>33</v>
      </c>
      <c r="F639" s="37" t="n">
        <f aca="false">IF(TOT!AK641&lt;200,IF(E639&lt;53,53,E639),E639)</f>
        <v>33</v>
      </c>
    </row>
    <row r="640" customFormat="false" ht="13" hidden="false" customHeight="true" outlineLevel="0" collapsed="false">
      <c r="A640" s="17" t="s">
        <v>2994</v>
      </c>
      <c r="B640" s="37" t="n">
        <f aca="false">VLOOKUP((TOT!BM642*60)/TOT!AK642,'CK - HITS'!$A$3:$B$69,2)</f>
        <v>58</v>
      </c>
      <c r="C640" s="37" t="n">
        <f aca="false">IF(TOT!AK642&lt;400,IF(B640&gt;80,80,B640),B640)</f>
        <v>58</v>
      </c>
      <c r="D640" s="37" t="n">
        <f aca="false">IF(TOT!AK642&lt;200,IF(B640&gt;73,73,B640),B640)</f>
        <v>58</v>
      </c>
      <c r="E640" s="37" t="n">
        <f aca="false">IF(TOT!AK642&lt;400,IF(D640&lt;60,60,D640),D640)</f>
        <v>60</v>
      </c>
      <c r="F640" s="37" t="n">
        <f aca="false">IF(TOT!AK642&lt;200,IF(E640&lt;53,53,E640),E640)</f>
        <v>60</v>
      </c>
    </row>
    <row r="641" customFormat="false" ht="13" hidden="false" customHeight="true" outlineLevel="0" collapsed="false">
      <c r="A641" s="17" t="s">
        <v>2998</v>
      </c>
      <c r="B641" s="37" t="n">
        <f aca="false">VLOOKUP((TOT!BM643*60)/TOT!AK643,'CK - HITS'!$A$3:$B$69,2)</f>
        <v>57</v>
      </c>
      <c r="C641" s="37" t="n">
        <f aca="false">IF(TOT!AK643&lt;400,IF(B641&gt;80,80,B641),B641)</f>
        <v>57</v>
      </c>
      <c r="D641" s="37" t="n">
        <f aca="false">IF(TOT!AK643&lt;200,IF(B641&gt;73,73,B641),B641)</f>
        <v>57</v>
      </c>
      <c r="E641" s="37" t="n">
        <f aca="false">IF(TOT!AK643&lt;400,IF(D641&lt;60,60,D641),D641)</f>
        <v>57</v>
      </c>
      <c r="F641" s="37" t="n">
        <f aca="false">IF(TOT!AK643&lt;200,IF(E641&lt;53,53,E641),E641)</f>
        <v>57</v>
      </c>
    </row>
    <row r="642" customFormat="false" ht="13" hidden="false" customHeight="true" outlineLevel="0" collapsed="false">
      <c r="A642" s="17" t="s">
        <v>3002</v>
      </c>
      <c r="B642" s="37" t="n">
        <f aca="false">VLOOKUP((TOT!BM644*60)/TOT!AK644,'CK - HITS'!$A$3:$B$69,2)</f>
        <v>38</v>
      </c>
      <c r="C642" s="37" t="n">
        <f aca="false">IF(TOT!AK644&lt;400,IF(B642&gt;80,80,B642),B642)</f>
        <v>38</v>
      </c>
      <c r="D642" s="37" t="n">
        <f aca="false">IF(TOT!AK644&lt;200,IF(B642&gt;73,73,B642),B642)</f>
        <v>38</v>
      </c>
      <c r="E642" s="37" t="n">
        <f aca="false">IF(TOT!AK644&lt;400,IF(D642&lt;60,60,D642),D642)</f>
        <v>38</v>
      </c>
      <c r="F642" s="37" t="n">
        <f aca="false">IF(TOT!AK644&lt;200,IF(E642&lt;53,53,E642),E642)</f>
        <v>38</v>
      </c>
    </row>
    <row r="643" customFormat="false" ht="13" hidden="false" customHeight="true" outlineLevel="0" collapsed="false">
      <c r="A643" s="17" t="s">
        <v>3007</v>
      </c>
      <c r="B643" s="37" t="n">
        <f aca="false">VLOOKUP((TOT!BM645*60)/TOT!AK645,'CK - HITS'!$A$3:$B$69,2)</f>
        <v>49</v>
      </c>
      <c r="C643" s="37" t="n">
        <f aca="false">IF(TOT!AK645&lt;400,IF(B643&gt;80,80,B643),B643)</f>
        <v>49</v>
      </c>
      <c r="D643" s="37" t="n">
        <f aca="false">IF(TOT!AK645&lt;200,IF(B643&gt;73,73,B643),B643)</f>
        <v>49</v>
      </c>
      <c r="E643" s="37" t="n">
        <f aca="false">IF(TOT!AK645&lt;400,IF(D643&lt;60,60,D643),D643)</f>
        <v>49</v>
      </c>
      <c r="F643" s="37" t="n">
        <f aca="false">IF(TOT!AK645&lt;200,IF(E643&lt;53,53,E643),E643)</f>
        <v>49</v>
      </c>
    </row>
    <row r="644" customFormat="false" ht="13" hidden="false" customHeight="true" outlineLevel="0" collapsed="false">
      <c r="A644" s="17" t="s">
        <v>3012</v>
      </c>
      <c r="B644" s="37" t="n">
        <f aca="false">VLOOKUP((TOT!BM646*60)/TOT!AK646,'CK - HITS'!$A$3:$B$69,2)</f>
        <v>98</v>
      </c>
      <c r="C644" s="37" t="n">
        <f aca="false">IF(TOT!AK646&lt;400,IF(B644&gt;80,80,B644),B644)</f>
        <v>98</v>
      </c>
      <c r="D644" s="37" t="n">
        <f aca="false">IF(TOT!AK646&lt;200,IF(B644&gt;73,73,B644),B644)</f>
        <v>98</v>
      </c>
      <c r="E644" s="37" t="n">
        <f aca="false">IF(TOT!AK646&lt;400,IF(D644&lt;60,60,D644),D644)</f>
        <v>98</v>
      </c>
      <c r="F644" s="37" t="n">
        <f aca="false">IF(TOT!AK646&lt;200,IF(E644&lt;53,53,E644),E644)</f>
        <v>98</v>
      </c>
    </row>
    <row r="645" customFormat="false" ht="13" hidden="false" customHeight="true" outlineLevel="0" collapsed="false">
      <c r="A645" s="17" t="s">
        <v>3017</v>
      </c>
      <c r="B645" s="37" t="n">
        <f aca="false">VLOOKUP((TOT!BM647*60)/TOT!AK647,'CK - HITS'!$A$3:$B$69,2)</f>
        <v>83</v>
      </c>
      <c r="C645" s="37" t="n">
        <f aca="false">IF(TOT!AK647&lt;400,IF(B645&gt;80,80,B645),B645)</f>
        <v>80</v>
      </c>
      <c r="D645" s="37" t="n">
        <f aca="false">IF(TOT!AK647&lt;200,IF(B645&gt;73,73,B645),B645)</f>
        <v>73</v>
      </c>
      <c r="E645" s="37" t="n">
        <f aca="false">IF(TOT!AK647&lt;400,IF(D645&lt;60,60,D645),D645)</f>
        <v>73</v>
      </c>
      <c r="F645" s="37" t="n">
        <f aca="false">IF(TOT!AK647&lt;200,IF(E645&lt;53,53,E645),E645)</f>
        <v>73</v>
      </c>
    </row>
    <row r="646" customFormat="false" ht="13" hidden="false" customHeight="true" outlineLevel="0" collapsed="false">
      <c r="A646" s="17" t="s">
        <v>3021</v>
      </c>
      <c r="B646" s="37" t="n">
        <f aca="false">VLOOKUP((TOT!BM648*60)/TOT!AK648,'CK - HITS'!$A$3:$B$69,2)</f>
        <v>91</v>
      </c>
      <c r="C646" s="37" t="n">
        <f aca="false">IF(TOT!AK648&lt;400,IF(B646&gt;80,80,B646),B646)</f>
        <v>80</v>
      </c>
      <c r="D646" s="37" t="n">
        <f aca="false">IF(TOT!AK648&lt;200,IF(B646&gt;73,73,B646),B646)</f>
        <v>73</v>
      </c>
      <c r="E646" s="37" t="n">
        <f aca="false">IF(TOT!AK648&lt;400,IF(D646&lt;60,60,D646),D646)</f>
        <v>73</v>
      </c>
      <c r="F646" s="37" t="n">
        <f aca="false">IF(TOT!AK648&lt;200,IF(E646&lt;53,53,E646),E646)</f>
        <v>73</v>
      </c>
    </row>
    <row r="647" customFormat="false" ht="13" hidden="false" customHeight="true" outlineLevel="0" collapsed="false">
      <c r="A647" s="17" t="s">
        <v>3024</v>
      </c>
      <c r="B647" s="37" t="n">
        <f aca="false">VLOOKUP((TOT!BM649*60)/TOT!AK649,'CK - HITS'!$A$3:$B$69,2)</f>
        <v>36</v>
      </c>
      <c r="C647" s="37" t="n">
        <f aca="false">IF(TOT!AK649&lt;400,IF(B647&gt;80,80,B647),B647)</f>
        <v>36</v>
      </c>
      <c r="D647" s="37" t="n">
        <f aca="false">IF(TOT!AK649&lt;200,IF(B647&gt;73,73,B647),B647)</f>
        <v>36</v>
      </c>
      <c r="E647" s="37" t="n">
        <f aca="false">IF(TOT!AK649&lt;400,IF(D647&lt;60,60,D647),D647)</f>
        <v>36</v>
      </c>
      <c r="F647" s="37" t="n">
        <f aca="false">IF(TOT!AK649&lt;200,IF(E647&lt;53,53,E647),E647)</f>
        <v>36</v>
      </c>
    </row>
    <row r="648" customFormat="false" ht="13" hidden="false" customHeight="true" outlineLevel="0" collapsed="false">
      <c r="A648" s="17" t="s">
        <v>3028</v>
      </c>
      <c r="B648" s="37" t="n">
        <f aca="false">VLOOKUP((TOT!BM650*60)/TOT!AK650,'CK - HITS'!$A$3:$B$69,2)</f>
        <v>53</v>
      </c>
      <c r="C648" s="37" t="n">
        <f aca="false">IF(TOT!AK650&lt;400,IF(B648&gt;80,80,B648),B648)</f>
        <v>53</v>
      </c>
      <c r="D648" s="37" t="n">
        <f aca="false">IF(TOT!AK650&lt;200,IF(B648&gt;73,73,B648),B648)</f>
        <v>53</v>
      </c>
      <c r="E648" s="37" t="n">
        <f aca="false">IF(TOT!AK650&lt;400,IF(D648&lt;60,60,D648),D648)</f>
        <v>60</v>
      </c>
      <c r="F648" s="37" t="n">
        <f aca="false">IF(TOT!AK650&lt;200,IF(E648&lt;53,53,E648),E648)</f>
        <v>60</v>
      </c>
    </row>
    <row r="649" customFormat="false" ht="13" hidden="false" customHeight="true" outlineLevel="0" collapsed="false">
      <c r="A649" s="17" t="s">
        <v>3031</v>
      </c>
      <c r="B649" s="37" t="n">
        <f aca="false">VLOOKUP((TOT!BM651*60)/TOT!AK651,'CK - HITS'!$A$3:$B$69,2)</f>
        <v>85</v>
      </c>
      <c r="C649" s="37" t="n">
        <f aca="false">IF(TOT!AK651&lt;400,IF(B649&gt;80,80,B649),B649)</f>
        <v>80</v>
      </c>
      <c r="D649" s="37" t="n">
        <f aca="false">IF(TOT!AK651&lt;200,IF(B649&gt;73,73,B649),B649)</f>
        <v>73</v>
      </c>
      <c r="E649" s="37" t="n">
        <f aca="false">IF(TOT!AK651&lt;400,IF(D649&lt;60,60,D649),D649)</f>
        <v>73</v>
      </c>
      <c r="F649" s="37" t="n">
        <f aca="false">IF(TOT!AK651&lt;200,IF(E649&lt;53,53,E649),E649)</f>
        <v>73</v>
      </c>
    </row>
    <row r="650" customFormat="false" ht="13" hidden="false" customHeight="true" outlineLevel="0" collapsed="false">
      <c r="A650" s="17" t="s">
        <v>3036</v>
      </c>
      <c r="B650" s="37" t="n">
        <f aca="false">VLOOKUP((TOT!BM652*60)/TOT!AK652,'CK - HITS'!$A$3:$B$69,2)</f>
        <v>91</v>
      </c>
      <c r="C650" s="37" t="n">
        <f aca="false">IF(TOT!AK652&lt;400,IF(B650&gt;80,80,B650),B650)</f>
        <v>91</v>
      </c>
      <c r="D650" s="37" t="n">
        <f aca="false">IF(TOT!AK652&lt;200,IF(B650&gt;73,73,B650),B650)</f>
        <v>91</v>
      </c>
      <c r="E650" s="37" t="n">
        <f aca="false">IF(TOT!AK652&lt;400,IF(D650&lt;60,60,D650),D650)</f>
        <v>91</v>
      </c>
      <c r="F650" s="37" t="n">
        <f aca="false">IF(TOT!AK652&lt;200,IF(E650&lt;53,53,E650),E650)</f>
        <v>91</v>
      </c>
    </row>
    <row r="651" customFormat="false" ht="13" hidden="false" customHeight="true" outlineLevel="0" collapsed="false">
      <c r="A651" s="17" t="s">
        <v>3039</v>
      </c>
      <c r="B651" s="37" t="n">
        <f aca="false">VLOOKUP((TOT!BM653*60)/TOT!AK653,'CK - HITS'!$A$3:$B$69,2)</f>
        <v>68</v>
      </c>
      <c r="C651" s="37" t="n">
        <f aca="false">IF(TOT!AK653&lt;400,IF(B651&gt;80,80,B651),B651)</f>
        <v>68</v>
      </c>
      <c r="D651" s="37" t="n">
        <f aca="false">IF(TOT!AK653&lt;200,IF(B651&gt;73,73,B651),B651)</f>
        <v>68</v>
      </c>
      <c r="E651" s="37" t="n">
        <f aca="false">IF(TOT!AK653&lt;400,IF(D651&lt;60,60,D651),D651)</f>
        <v>68</v>
      </c>
      <c r="F651" s="37" t="n">
        <f aca="false">IF(TOT!AK653&lt;200,IF(E651&lt;53,53,E651),E651)</f>
        <v>68</v>
      </c>
    </row>
    <row r="652" customFormat="false" ht="13" hidden="false" customHeight="true" outlineLevel="0" collapsed="false">
      <c r="A652" s="17" t="s">
        <v>3043</v>
      </c>
      <c r="B652" s="37" t="n">
        <f aca="false">VLOOKUP((TOT!BM654*60)/TOT!AK654,'CK - HITS'!$A$3:$B$69,2)</f>
        <v>35</v>
      </c>
      <c r="C652" s="37" t="n">
        <f aca="false">IF(TOT!AK654&lt;400,IF(B652&gt;80,80,B652),B652)</f>
        <v>35</v>
      </c>
      <c r="D652" s="37" t="n">
        <f aca="false">IF(TOT!AK654&lt;200,IF(B652&gt;73,73,B652),B652)</f>
        <v>35</v>
      </c>
      <c r="E652" s="37" t="n">
        <f aca="false">IF(TOT!AK654&lt;400,IF(D652&lt;60,60,D652),D652)</f>
        <v>35</v>
      </c>
      <c r="F652" s="37" t="n">
        <f aca="false">IF(TOT!AK654&lt;200,IF(E652&lt;53,53,E652),E652)</f>
        <v>35</v>
      </c>
    </row>
    <row r="653" customFormat="false" ht="13" hidden="false" customHeight="true" outlineLevel="0" collapsed="false">
      <c r="A653" s="17" t="s">
        <v>3047</v>
      </c>
      <c r="B653" s="37" t="n">
        <f aca="false">VLOOKUP((TOT!BM655*60)/TOT!AK655,'CK - HITS'!$A$3:$B$69,2)</f>
        <v>55</v>
      </c>
      <c r="C653" s="37" t="n">
        <f aca="false">IF(TOT!AK655&lt;400,IF(B653&gt;80,80,B653),B653)</f>
        <v>55</v>
      </c>
      <c r="D653" s="37" t="n">
        <f aca="false">IF(TOT!AK655&lt;200,IF(B653&gt;73,73,B653),B653)</f>
        <v>55</v>
      </c>
      <c r="E653" s="37" t="n">
        <f aca="false">IF(TOT!AK655&lt;400,IF(D653&lt;60,60,D653),D653)</f>
        <v>55</v>
      </c>
      <c r="F653" s="37" t="n">
        <f aca="false">IF(TOT!AK655&lt;200,IF(E653&lt;53,53,E653),E653)</f>
        <v>55</v>
      </c>
    </row>
    <row r="654" customFormat="false" ht="13" hidden="false" customHeight="true" outlineLevel="0" collapsed="false">
      <c r="A654" s="17" t="s">
        <v>3050</v>
      </c>
      <c r="B654" s="37" t="n">
        <f aca="false">VLOOKUP((TOT!BM656*60)/TOT!AK656,'CK - HITS'!$A$3:$B$69,2)</f>
        <v>74</v>
      </c>
      <c r="C654" s="37" t="n">
        <f aca="false">IF(TOT!AK656&lt;400,IF(B654&gt;80,80,B654),B654)</f>
        <v>74</v>
      </c>
      <c r="D654" s="37" t="n">
        <f aca="false">IF(TOT!AK656&lt;200,IF(B654&gt;73,73,B654),B654)</f>
        <v>73</v>
      </c>
      <c r="E654" s="37" t="n">
        <f aca="false">IF(TOT!AK656&lt;400,IF(D654&lt;60,60,D654),D654)</f>
        <v>73</v>
      </c>
      <c r="F654" s="37" t="n">
        <f aca="false">IF(TOT!AK656&lt;200,IF(E654&lt;53,53,E654),E654)</f>
        <v>73</v>
      </c>
    </row>
    <row r="655" customFormat="false" ht="13" hidden="false" customHeight="true" outlineLevel="0" collapsed="false">
      <c r="A655" s="17" t="s">
        <v>3055</v>
      </c>
      <c r="B655" s="37" t="n">
        <f aca="false">VLOOKUP((TOT!BM657*60)/TOT!AK657,'CK - HITS'!$A$3:$B$69,2)</f>
        <v>41</v>
      </c>
      <c r="C655" s="37" t="n">
        <f aca="false">IF(TOT!AK657&lt;400,IF(B655&gt;80,80,B655),B655)</f>
        <v>41</v>
      </c>
      <c r="D655" s="37" t="n">
        <f aca="false">IF(TOT!AK657&lt;200,IF(B655&gt;73,73,B655),B655)</f>
        <v>41</v>
      </c>
      <c r="E655" s="37" t="n">
        <f aca="false">IF(TOT!AK657&lt;400,IF(D655&lt;60,60,D655),D655)</f>
        <v>41</v>
      </c>
      <c r="F655" s="37" t="n">
        <f aca="false">IF(TOT!AK657&lt;200,IF(E655&lt;53,53,E655),E655)</f>
        <v>41</v>
      </c>
    </row>
    <row r="656" customFormat="false" ht="13" hidden="false" customHeight="true" outlineLevel="0" collapsed="false">
      <c r="A656" s="17" t="s">
        <v>3059</v>
      </c>
      <c r="B656" s="37" t="n">
        <f aca="false">VLOOKUP((TOT!BM658*60)/TOT!AK658,'CK - HITS'!$A$3:$B$69,2)</f>
        <v>39</v>
      </c>
      <c r="C656" s="37" t="n">
        <f aca="false">IF(TOT!AK658&lt;400,IF(B656&gt;80,80,B656),B656)</f>
        <v>39</v>
      </c>
      <c r="D656" s="37" t="n">
        <f aca="false">IF(TOT!AK658&lt;200,IF(B656&gt;73,73,B656),B656)</f>
        <v>39</v>
      </c>
      <c r="E656" s="37" t="n">
        <f aca="false">IF(TOT!AK658&lt;400,IF(D656&lt;60,60,D656),D656)</f>
        <v>39</v>
      </c>
      <c r="F656" s="37" t="n">
        <f aca="false">IF(TOT!AK658&lt;200,IF(E656&lt;53,53,E656),E656)</f>
        <v>39</v>
      </c>
    </row>
    <row r="657" customFormat="false" ht="13" hidden="false" customHeight="true" outlineLevel="0" collapsed="false">
      <c r="A657" s="17" t="s">
        <v>3063</v>
      </c>
      <c r="B657" s="37" t="n">
        <f aca="false">VLOOKUP((TOT!BM659*60)/TOT!AK659,'CK - HITS'!$A$3:$B$69,2)</f>
        <v>58</v>
      </c>
      <c r="C657" s="37" t="n">
        <f aca="false">IF(TOT!AK659&lt;400,IF(B657&gt;80,80,B657),B657)</f>
        <v>58</v>
      </c>
      <c r="D657" s="37" t="n">
        <f aca="false">IF(TOT!AK659&lt;200,IF(B657&gt;73,73,B657),B657)</f>
        <v>58</v>
      </c>
      <c r="E657" s="37" t="n">
        <f aca="false">IF(TOT!AK659&lt;400,IF(D657&lt;60,60,D657),D657)</f>
        <v>58</v>
      </c>
      <c r="F657" s="37" t="n">
        <f aca="false">IF(TOT!AK659&lt;200,IF(E657&lt;53,53,E657),E657)</f>
        <v>58</v>
      </c>
    </row>
    <row r="658" customFormat="false" ht="13" hidden="false" customHeight="true" outlineLevel="0" collapsed="false">
      <c r="A658" s="17" t="s">
        <v>3067</v>
      </c>
      <c r="B658" s="37" t="n">
        <f aca="false">VLOOKUP((TOT!BM660*60)/TOT!AK660,'CK - HITS'!$A$3:$B$69,2)</f>
        <v>55</v>
      </c>
      <c r="C658" s="37" t="n">
        <f aca="false">IF(TOT!AK660&lt;400,IF(B658&gt;80,80,B658),B658)</f>
        <v>55</v>
      </c>
      <c r="D658" s="37" t="n">
        <f aca="false">IF(TOT!AK660&lt;200,IF(B658&gt;73,73,B658),B658)</f>
        <v>55</v>
      </c>
      <c r="E658" s="37" t="n">
        <f aca="false">IF(TOT!AK660&lt;400,IF(D658&lt;60,60,D658),D658)</f>
        <v>55</v>
      </c>
      <c r="F658" s="37" t="n">
        <f aca="false">IF(TOT!AK660&lt;200,IF(E658&lt;53,53,E658),E658)</f>
        <v>55</v>
      </c>
    </row>
    <row r="659" customFormat="false" ht="13" hidden="false" customHeight="true" outlineLevel="0" collapsed="false">
      <c r="A659" s="17" t="s">
        <v>3071</v>
      </c>
      <c r="B659" s="37" t="n">
        <f aca="false">VLOOKUP((TOT!BM661*60)/TOT!AK661,'CK - HITS'!$A$3:$B$69,2)</f>
        <v>82</v>
      </c>
      <c r="C659" s="37" t="n">
        <f aca="false">IF(TOT!AK661&lt;400,IF(B659&gt;80,80,B659),B659)</f>
        <v>82</v>
      </c>
      <c r="D659" s="37" t="n">
        <f aca="false">IF(TOT!AK661&lt;200,IF(B659&gt;73,73,B659),B659)</f>
        <v>82</v>
      </c>
      <c r="E659" s="37" t="n">
        <f aca="false">IF(TOT!AK661&lt;400,IF(D659&lt;60,60,D659),D659)</f>
        <v>82</v>
      </c>
      <c r="F659" s="37" t="n">
        <f aca="false">IF(TOT!AK661&lt;200,IF(E659&lt;53,53,E659),E659)</f>
        <v>82</v>
      </c>
    </row>
    <row r="660" customFormat="false" ht="13" hidden="false" customHeight="true" outlineLevel="0" collapsed="false">
      <c r="A660" s="17" t="s">
        <v>3076</v>
      </c>
      <c r="B660" s="37" t="n">
        <f aca="false">VLOOKUP((TOT!BM662*60)/TOT!AK662,'CK - HITS'!$A$3:$B$69,2)</f>
        <v>92</v>
      </c>
      <c r="C660" s="37" t="n">
        <f aca="false">IF(TOT!AK662&lt;400,IF(B660&gt;80,80,B660),B660)</f>
        <v>92</v>
      </c>
      <c r="D660" s="37" t="n">
        <f aca="false">IF(TOT!AK662&lt;200,IF(B660&gt;73,73,B660),B660)</f>
        <v>92</v>
      </c>
      <c r="E660" s="37" t="n">
        <f aca="false">IF(TOT!AK662&lt;400,IF(D660&lt;60,60,D660),D660)</f>
        <v>92</v>
      </c>
      <c r="F660" s="37" t="n">
        <f aca="false">IF(TOT!AK662&lt;200,IF(E660&lt;53,53,E660),E660)</f>
        <v>92</v>
      </c>
    </row>
    <row r="661" customFormat="false" ht="13" hidden="false" customHeight="true" outlineLevel="0" collapsed="false">
      <c r="A661" s="17" t="s">
        <v>3080</v>
      </c>
      <c r="B661" s="37" t="n">
        <f aca="false">VLOOKUP((TOT!BM663*60)/TOT!AK663,'CK - HITS'!$A$3:$B$69,2)</f>
        <v>52</v>
      </c>
      <c r="C661" s="37" t="n">
        <f aca="false">IF(TOT!AK663&lt;400,IF(B661&gt;80,80,B661),B661)</f>
        <v>52</v>
      </c>
      <c r="D661" s="37" t="n">
        <f aca="false">IF(TOT!AK663&lt;200,IF(B661&gt;73,73,B661),B661)</f>
        <v>52</v>
      </c>
      <c r="E661" s="37" t="n">
        <f aca="false">IF(TOT!AK663&lt;400,IF(D661&lt;60,60,D661),D661)</f>
        <v>52</v>
      </c>
      <c r="F661" s="37" t="n">
        <f aca="false">IF(TOT!AK663&lt;200,IF(E661&lt;53,53,E661),E661)</f>
        <v>52</v>
      </c>
    </row>
    <row r="662" customFormat="false" ht="13" hidden="false" customHeight="true" outlineLevel="0" collapsed="false">
      <c r="A662" s="17" t="s">
        <v>3083</v>
      </c>
      <c r="B662" s="37" t="n">
        <f aca="false">VLOOKUP((TOT!BM664*60)/TOT!AK664,'CK - HITS'!$A$3:$B$69,2)</f>
        <v>55</v>
      </c>
      <c r="C662" s="37" t="n">
        <f aca="false">IF(TOT!AK664&lt;400,IF(B662&gt;80,80,B662),B662)</f>
        <v>55</v>
      </c>
      <c r="D662" s="37" t="n">
        <f aca="false">IF(TOT!AK664&lt;200,IF(B662&gt;73,73,B662),B662)</f>
        <v>55</v>
      </c>
      <c r="E662" s="37" t="n">
        <f aca="false">IF(TOT!AK664&lt;400,IF(D662&lt;60,60,D662),D662)</f>
        <v>55</v>
      </c>
      <c r="F662" s="37" t="n">
        <f aca="false">IF(TOT!AK664&lt;200,IF(E662&lt;53,53,E662),E662)</f>
        <v>55</v>
      </c>
    </row>
    <row r="663" customFormat="false" ht="13" hidden="false" customHeight="true" outlineLevel="0" collapsed="false">
      <c r="A663" s="17" t="s">
        <v>3087</v>
      </c>
      <c r="B663" s="37" t="n">
        <f aca="false">VLOOKUP((TOT!BM665*60)/TOT!AK665,'CK - HITS'!$A$3:$B$69,2)</f>
        <v>67</v>
      </c>
      <c r="C663" s="37" t="n">
        <f aca="false">IF(TOT!AK665&lt;400,IF(B663&gt;80,80,B663),B663)</f>
        <v>67</v>
      </c>
      <c r="D663" s="37" t="n">
        <f aca="false">IF(TOT!AK665&lt;200,IF(B663&gt;73,73,B663),B663)</f>
        <v>67</v>
      </c>
      <c r="E663" s="37" t="n">
        <f aca="false">IF(TOT!AK665&lt;400,IF(D663&lt;60,60,D663),D663)</f>
        <v>67</v>
      </c>
      <c r="F663" s="37" t="n">
        <f aca="false">IF(TOT!AK665&lt;200,IF(E663&lt;53,53,E663),E663)</f>
        <v>67</v>
      </c>
    </row>
    <row r="664" customFormat="false" ht="13" hidden="false" customHeight="true" outlineLevel="0" collapsed="false">
      <c r="A664" s="17" t="s">
        <v>3090</v>
      </c>
      <c r="B664" s="37" t="n">
        <f aca="false">VLOOKUP((TOT!BM666*60)/TOT!AK666,'CK - HITS'!$A$3:$B$69,2)</f>
        <v>68</v>
      </c>
      <c r="C664" s="37" t="n">
        <f aca="false">IF(TOT!AK666&lt;400,IF(B664&gt;80,80,B664),B664)</f>
        <v>68</v>
      </c>
      <c r="D664" s="37" t="n">
        <f aca="false">IF(TOT!AK666&lt;200,IF(B664&gt;73,73,B664),B664)</f>
        <v>68</v>
      </c>
      <c r="E664" s="37" t="n">
        <f aca="false">IF(TOT!AK666&lt;400,IF(D664&lt;60,60,D664),D664)</f>
        <v>68</v>
      </c>
      <c r="F664" s="37" t="n">
        <f aca="false">IF(TOT!AK666&lt;200,IF(E664&lt;53,53,E664),E664)</f>
        <v>68</v>
      </c>
    </row>
    <row r="665" customFormat="false" ht="13" hidden="false" customHeight="true" outlineLevel="0" collapsed="false">
      <c r="A665" s="17" t="s">
        <v>3095</v>
      </c>
      <c r="B665" s="37" t="n">
        <f aca="false">VLOOKUP((TOT!BM667*60)/TOT!AK667,'CK - HITS'!$A$3:$B$69,2)</f>
        <v>42</v>
      </c>
      <c r="C665" s="37" t="n">
        <f aca="false">IF(TOT!AK667&lt;400,IF(B665&gt;80,80,B665),B665)</f>
        <v>42</v>
      </c>
      <c r="D665" s="37" t="n">
        <f aca="false">IF(TOT!AK667&lt;200,IF(B665&gt;73,73,B665),B665)</f>
        <v>42</v>
      </c>
      <c r="E665" s="37" t="n">
        <f aca="false">IF(TOT!AK667&lt;400,IF(D665&lt;60,60,D665),D665)</f>
        <v>42</v>
      </c>
      <c r="F665" s="37" t="n">
        <f aca="false">IF(TOT!AK667&lt;200,IF(E665&lt;53,53,E665),E665)</f>
        <v>42</v>
      </c>
    </row>
    <row r="666" customFormat="false" ht="13" hidden="false" customHeight="true" outlineLevel="0" collapsed="false">
      <c r="A666" s="17" t="s">
        <v>3101</v>
      </c>
      <c r="B666" s="37" t="n">
        <f aca="false">VLOOKUP((TOT!BM668*60)/TOT!AK668,'CK - HITS'!$A$3:$B$69,2)</f>
        <v>67</v>
      </c>
      <c r="C666" s="37" t="n">
        <f aca="false">IF(TOT!AK668&lt;400,IF(B666&gt;80,80,B666),B666)</f>
        <v>67</v>
      </c>
      <c r="D666" s="37" t="n">
        <f aca="false">IF(TOT!AK668&lt;200,IF(B666&gt;73,73,B666),B666)</f>
        <v>67</v>
      </c>
      <c r="E666" s="37" t="n">
        <f aca="false">IF(TOT!AK668&lt;400,IF(D666&lt;60,60,D666),D666)</f>
        <v>67</v>
      </c>
      <c r="F666" s="37" t="n">
        <f aca="false">IF(TOT!AK668&lt;200,IF(E666&lt;53,53,E666),E666)</f>
        <v>67</v>
      </c>
    </row>
    <row r="667" customFormat="false" ht="13" hidden="false" customHeight="true" outlineLevel="0" collapsed="false">
      <c r="A667" s="17" t="s">
        <v>3105</v>
      </c>
      <c r="B667" s="37" t="n">
        <f aca="false">VLOOKUP((TOT!BM669*60)/TOT!AK669,'CK - HITS'!$A$3:$B$69,2)</f>
        <v>76</v>
      </c>
      <c r="C667" s="37" t="n">
        <f aca="false">IF(TOT!AK669&lt;400,IF(B667&gt;80,80,B667),B667)</f>
        <v>76</v>
      </c>
      <c r="D667" s="37" t="n">
        <f aca="false">IF(TOT!AK669&lt;200,IF(B667&gt;73,73,B667),B667)</f>
        <v>76</v>
      </c>
      <c r="E667" s="37" t="n">
        <f aca="false">IF(TOT!AK669&lt;400,IF(D667&lt;60,60,D667),D667)</f>
        <v>76</v>
      </c>
      <c r="F667" s="37" t="n">
        <f aca="false">IF(TOT!AK669&lt;200,IF(E667&lt;53,53,E667),E667)</f>
        <v>76</v>
      </c>
    </row>
    <row r="668" customFormat="false" ht="13" hidden="false" customHeight="true" outlineLevel="0" collapsed="false">
      <c r="A668" s="17" t="s">
        <v>3109</v>
      </c>
      <c r="B668" s="37" t="n">
        <f aca="false">VLOOKUP((TOT!BM670*60)/TOT!AK670,'CK - HITS'!$A$3:$B$69,2)</f>
        <v>43</v>
      </c>
      <c r="C668" s="37" t="n">
        <f aca="false">IF(TOT!AK670&lt;400,IF(B668&gt;80,80,B668),B668)</f>
        <v>43</v>
      </c>
      <c r="D668" s="37" t="n">
        <f aca="false">IF(TOT!AK670&lt;200,IF(B668&gt;73,73,B668),B668)</f>
        <v>43</v>
      </c>
      <c r="E668" s="37" t="n">
        <f aca="false">IF(TOT!AK670&lt;400,IF(D668&lt;60,60,D668),D668)</f>
        <v>43</v>
      </c>
      <c r="F668" s="37" t="n">
        <f aca="false">IF(TOT!AK670&lt;200,IF(E668&lt;53,53,E668),E668)</f>
        <v>43</v>
      </c>
    </row>
    <row r="669" customFormat="false" ht="13" hidden="false" customHeight="true" outlineLevel="0" collapsed="false">
      <c r="A669" s="17" t="s">
        <v>3113</v>
      </c>
      <c r="B669" s="37" t="n">
        <f aca="false">VLOOKUP((TOT!BM671*60)/TOT!AK671,'CK - HITS'!$A$3:$B$69,2)</f>
        <v>72</v>
      </c>
      <c r="C669" s="37" t="n">
        <f aca="false">IF(TOT!AK671&lt;400,IF(B669&gt;80,80,B669),B669)</f>
        <v>72</v>
      </c>
      <c r="D669" s="37" t="n">
        <f aca="false">IF(TOT!AK671&lt;200,IF(B669&gt;73,73,B669),B669)</f>
        <v>72</v>
      </c>
      <c r="E669" s="37" t="n">
        <f aca="false">IF(TOT!AK671&lt;400,IF(D669&lt;60,60,D669),D669)</f>
        <v>72</v>
      </c>
      <c r="F669" s="37" t="n">
        <f aca="false">IF(TOT!AK671&lt;200,IF(E669&lt;53,53,E669),E669)</f>
        <v>72</v>
      </c>
    </row>
    <row r="670" customFormat="false" ht="13" hidden="false" customHeight="true" outlineLevel="0" collapsed="false">
      <c r="A670" s="17" t="s">
        <v>3116</v>
      </c>
      <c r="B670" s="37" t="n">
        <f aca="false">VLOOKUP((TOT!BM672*60)/TOT!AK672,'CK - HITS'!$A$3:$B$69,2)</f>
        <v>66</v>
      </c>
      <c r="C670" s="37" t="n">
        <f aca="false">IF(TOT!AK672&lt;400,IF(B670&gt;80,80,B670),B670)</f>
        <v>66</v>
      </c>
      <c r="D670" s="37" t="n">
        <f aca="false">IF(TOT!AK672&lt;200,IF(B670&gt;73,73,B670),B670)</f>
        <v>66</v>
      </c>
      <c r="E670" s="37" t="n">
        <f aca="false">IF(TOT!AK672&lt;400,IF(D670&lt;60,60,D670),D670)</f>
        <v>66</v>
      </c>
      <c r="F670" s="37" t="n">
        <f aca="false">IF(TOT!AK672&lt;200,IF(E670&lt;53,53,E670),E670)</f>
        <v>66</v>
      </c>
    </row>
    <row r="671" customFormat="false" ht="13" hidden="false" customHeight="true" outlineLevel="0" collapsed="false">
      <c r="A671" s="17" t="s">
        <v>3120</v>
      </c>
      <c r="B671" s="37" t="n">
        <f aca="false">VLOOKUP((TOT!BM673*60)/TOT!AK673,'CK - HITS'!$A$3:$B$69,2)</f>
        <v>75</v>
      </c>
      <c r="C671" s="37" t="n">
        <f aca="false">IF(TOT!AK673&lt;400,IF(B671&gt;80,80,B671),B671)</f>
        <v>75</v>
      </c>
      <c r="D671" s="37" t="n">
        <f aca="false">IF(TOT!AK673&lt;200,IF(B671&gt;73,73,B671),B671)</f>
        <v>75</v>
      </c>
      <c r="E671" s="37" t="n">
        <f aca="false">IF(TOT!AK673&lt;400,IF(D671&lt;60,60,D671),D671)</f>
        <v>75</v>
      </c>
      <c r="F671" s="37" t="n">
        <f aca="false">IF(TOT!AK673&lt;200,IF(E671&lt;53,53,E671),E671)</f>
        <v>75</v>
      </c>
    </row>
    <row r="672" customFormat="false" ht="13" hidden="false" customHeight="true" outlineLevel="0" collapsed="false">
      <c r="A672" s="17" t="s">
        <v>3123</v>
      </c>
      <c r="B672" s="37" t="n">
        <f aca="false">VLOOKUP((TOT!BM674*60)/TOT!AK674,'CK - HITS'!$A$3:$B$69,2)</f>
        <v>47</v>
      </c>
      <c r="C672" s="37" t="n">
        <f aca="false">IF(TOT!AK674&lt;400,IF(B672&gt;80,80,B672),B672)</f>
        <v>47</v>
      </c>
      <c r="D672" s="37" t="n">
        <f aca="false">IF(TOT!AK674&lt;200,IF(B672&gt;73,73,B672),B672)</f>
        <v>47</v>
      </c>
      <c r="E672" s="37" t="n">
        <f aca="false">IF(TOT!AK674&lt;400,IF(D672&lt;60,60,D672),D672)</f>
        <v>60</v>
      </c>
      <c r="F672" s="37" t="n">
        <f aca="false">IF(TOT!AK674&lt;200,IF(E672&lt;53,53,E672),E672)</f>
        <v>60</v>
      </c>
    </row>
    <row r="673" customFormat="false" ht="13" hidden="false" customHeight="true" outlineLevel="0" collapsed="false">
      <c r="A673" s="17" t="s">
        <v>3127</v>
      </c>
      <c r="B673" s="37" t="n">
        <f aca="false">VLOOKUP((TOT!BM675*60)/TOT!AK675,'CK - HITS'!$A$3:$B$69,2)</f>
        <v>55</v>
      </c>
      <c r="C673" s="37" t="n">
        <f aca="false">IF(TOT!AK675&lt;400,IF(B673&gt;80,80,B673),B673)</f>
        <v>55</v>
      </c>
      <c r="D673" s="37" t="n">
        <f aca="false">IF(TOT!AK675&lt;200,IF(B673&gt;73,73,B673),B673)</f>
        <v>55</v>
      </c>
      <c r="E673" s="37" t="n">
        <f aca="false">IF(TOT!AK675&lt;400,IF(D673&lt;60,60,D673),D673)</f>
        <v>55</v>
      </c>
      <c r="F673" s="37" t="n">
        <f aca="false">IF(TOT!AK675&lt;200,IF(E673&lt;53,53,E673),E673)</f>
        <v>55</v>
      </c>
    </row>
    <row r="674" customFormat="false" ht="13" hidden="false" customHeight="true" outlineLevel="0" collapsed="false">
      <c r="A674" s="17" t="s">
        <v>3132</v>
      </c>
      <c r="B674" s="37" t="n">
        <f aca="false">VLOOKUP((TOT!BM676*60)/TOT!AK676,'CK - HITS'!$A$3:$B$69,2)</f>
        <v>77</v>
      </c>
      <c r="C674" s="37" t="n">
        <f aca="false">IF(TOT!AK676&lt;400,IF(B674&gt;80,80,B674),B674)</f>
        <v>77</v>
      </c>
      <c r="D674" s="37" t="n">
        <f aca="false">IF(TOT!AK676&lt;200,IF(B674&gt;73,73,B674),B674)</f>
        <v>77</v>
      </c>
      <c r="E674" s="37" t="n">
        <f aca="false">IF(TOT!AK676&lt;400,IF(D674&lt;60,60,D674),D674)</f>
        <v>77</v>
      </c>
      <c r="F674" s="37" t="n">
        <f aca="false">IF(TOT!AK676&lt;200,IF(E674&lt;53,53,E674),E674)</f>
        <v>77</v>
      </c>
    </row>
    <row r="675" customFormat="false" ht="13" hidden="false" customHeight="true" outlineLevel="0" collapsed="false">
      <c r="A675" s="17" t="s">
        <v>3137</v>
      </c>
      <c r="B675" s="37" t="n">
        <f aca="false">VLOOKUP((TOT!BM677*60)/TOT!AK677,'CK - HITS'!$A$3:$B$69,2)</f>
        <v>47</v>
      </c>
      <c r="C675" s="37" t="n">
        <f aca="false">IF(TOT!AK677&lt;400,IF(B675&gt;80,80,B675),B675)</f>
        <v>47</v>
      </c>
      <c r="D675" s="37" t="n">
        <f aca="false">IF(TOT!AK677&lt;200,IF(B675&gt;73,73,B675),B675)</f>
        <v>47</v>
      </c>
      <c r="E675" s="37" t="n">
        <f aca="false">IF(TOT!AK677&lt;400,IF(D675&lt;60,60,D675),D675)</f>
        <v>47</v>
      </c>
      <c r="F675" s="37" t="n">
        <f aca="false">IF(TOT!AK677&lt;200,IF(E675&lt;53,53,E675),E675)</f>
        <v>47</v>
      </c>
    </row>
    <row r="676" customFormat="false" ht="13" hidden="false" customHeight="true" outlineLevel="0" collapsed="false">
      <c r="A676" s="17" t="s">
        <v>3141</v>
      </c>
      <c r="B676" s="37" t="n">
        <f aca="false">VLOOKUP((TOT!BM678*60)/TOT!AK678,'CK - HITS'!$A$3:$B$69,2)</f>
        <v>86</v>
      </c>
      <c r="C676" s="37" t="n">
        <f aca="false">IF(TOT!AK678&lt;400,IF(B676&gt;80,80,B676),B676)</f>
        <v>80</v>
      </c>
      <c r="D676" s="37" t="n">
        <f aca="false">IF(TOT!AK678&lt;200,IF(B676&gt;73,73,B676),B676)</f>
        <v>73</v>
      </c>
      <c r="E676" s="37" t="n">
        <f aca="false">IF(TOT!AK678&lt;400,IF(D676&lt;60,60,D676),D676)</f>
        <v>73</v>
      </c>
      <c r="F676" s="37" t="n">
        <f aca="false">IF(TOT!AK678&lt;200,IF(E676&lt;53,53,E676),E676)</f>
        <v>73</v>
      </c>
    </row>
    <row r="677" customFormat="false" ht="13" hidden="false" customHeight="true" outlineLevel="0" collapsed="false">
      <c r="A677" s="17" t="s">
        <v>3144</v>
      </c>
      <c r="B677" s="37" t="n">
        <f aca="false">VLOOKUP((TOT!BM679*60)/TOT!AK679,'CK - HITS'!$A$3:$B$69,2)</f>
        <v>34</v>
      </c>
      <c r="C677" s="37" t="n">
        <f aca="false">IF(TOT!AK679&lt;400,IF(B677&gt;80,80,B677),B677)</f>
        <v>34</v>
      </c>
      <c r="D677" s="37" t="n">
        <f aca="false">IF(TOT!AK679&lt;200,IF(B677&gt;73,73,B677),B677)</f>
        <v>34</v>
      </c>
      <c r="E677" s="37" t="n">
        <f aca="false">IF(TOT!AK679&lt;400,IF(D677&lt;60,60,D677),D677)</f>
        <v>34</v>
      </c>
      <c r="F677" s="37" t="n">
        <f aca="false">IF(TOT!AK679&lt;200,IF(E677&lt;53,53,E677),E677)</f>
        <v>34</v>
      </c>
    </row>
    <row r="678" customFormat="false" ht="13" hidden="false" customHeight="true" outlineLevel="0" collapsed="false">
      <c r="A678" s="17" t="s">
        <v>3147</v>
      </c>
      <c r="B678" s="37" t="n">
        <f aca="false">VLOOKUP((TOT!BM680*60)/TOT!AK680,'CK - HITS'!$A$3:$B$69,2)</f>
        <v>58</v>
      </c>
      <c r="C678" s="37" t="n">
        <f aca="false">IF(TOT!AK680&lt;400,IF(B678&gt;80,80,B678),B678)</f>
        <v>58</v>
      </c>
      <c r="D678" s="37" t="n">
        <f aca="false">IF(TOT!AK680&lt;200,IF(B678&gt;73,73,B678),B678)</f>
        <v>58</v>
      </c>
      <c r="E678" s="37" t="n">
        <f aca="false">IF(TOT!AK680&lt;400,IF(D678&lt;60,60,D678),D678)</f>
        <v>58</v>
      </c>
      <c r="F678" s="37" t="n">
        <f aca="false">IF(TOT!AK680&lt;200,IF(E678&lt;53,53,E678),E678)</f>
        <v>58</v>
      </c>
    </row>
    <row r="679" customFormat="false" ht="13" hidden="false" customHeight="true" outlineLevel="0" collapsed="false">
      <c r="A679" s="17" t="s">
        <v>3150</v>
      </c>
      <c r="B679" s="37" t="n">
        <f aca="false">VLOOKUP((TOT!BM681*60)/TOT!AK681,'CK - HITS'!$A$3:$B$69,2)</f>
        <v>80</v>
      </c>
      <c r="C679" s="37" t="n">
        <f aca="false">IF(TOT!AK681&lt;400,IF(B679&gt;80,80,B679),B679)</f>
        <v>80</v>
      </c>
      <c r="D679" s="37" t="n">
        <f aca="false">IF(TOT!AK681&lt;200,IF(B679&gt;73,73,B679),B679)</f>
        <v>80</v>
      </c>
      <c r="E679" s="37" t="n">
        <f aca="false">IF(TOT!AK681&lt;400,IF(D679&lt;60,60,D679),D679)</f>
        <v>80</v>
      </c>
      <c r="F679" s="37" t="n">
        <f aca="false">IF(TOT!AK681&lt;200,IF(E679&lt;53,53,E679),E679)</f>
        <v>80</v>
      </c>
    </row>
    <row r="680" customFormat="false" ht="13" hidden="false" customHeight="true" outlineLevel="0" collapsed="false">
      <c r="A680" s="17" t="s">
        <v>3154</v>
      </c>
      <c r="B680" s="37" t="n">
        <f aca="false">VLOOKUP((TOT!BM682*60)/TOT!AK682,'CK - HITS'!$A$3:$B$69,2)</f>
        <v>53</v>
      </c>
      <c r="C680" s="37" t="n">
        <f aca="false">IF(TOT!AK682&lt;400,IF(B680&gt;80,80,B680),B680)</f>
        <v>53</v>
      </c>
      <c r="D680" s="37" t="n">
        <f aca="false">IF(TOT!AK682&lt;200,IF(B680&gt;73,73,B680),B680)</f>
        <v>53</v>
      </c>
      <c r="E680" s="37" t="n">
        <f aca="false">IF(TOT!AK682&lt;400,IF(D680&lt;60,60,D680),D680)</f>
        <v>53</v>
      </c>
      <c r="F680" s="37" t="n">
        <f aca="false">IF(TOT!AK682&lt;200,IF(E680&lt;53,53,E680),E680)</f>
        <v>53</v>
      </c>
    </row>
    <row r="681" customFormat="false" ht="13" hidden="false" customHeight="true" outlineLevel="0" collapsed="false">
      <c r="A681" s="17" t="s">
        <v>3157</v>
      </c>
      <c r="B681" s="37" t="n">
        <f aca="false">VLOOKUP((TOT!BM683*60)/TOT!AK683,'CK - HITS'!$A$3:$B$69,2)</f>
        <v>69</v>
      </c>
      <c r="C681" s="37" t="n">
        <f aca="false">IF(TOT!AK683&lt;400,IF(B681&gt;80,80,B681),B681)</f>
        <v>69</v>
      </c>
      <c r="D681" s="37" t="n">
        <f aca="false">IF(TOT!AK683&lt;200,IF(B681&gt;73,73,B681),B681)</f>
        <v>69</v>
      </c>
      <c r="E681" s="37" t="n">
        <f aca="false">IF(TOT!AK683&lt;400,IF(D681&lt;60,60,D681),D681)</f>
        <v>69</v>
      </c>
      <c r="F681" s="37" t="n">
        <f aca="false">IF(TOT!AK683&lt;200,IF(E681&lt;53,53,E681),E681)</f>
        <v>69</v>
      </c>
    </row>
    <row r="682" customFormat="false" ht="13" hidden="false" customHeight="true" outlineLevel="0" collapsed="false">
      <c r="A682" s="17" t="s">
        <v>3161</v>
      </c>
      <c r="B682" s="37" t="n">
        <f aca="false">VLOOKUP((TOT!BM684*60)/TOT!AK684,'CK - HITS'!$A$3:$B$69,2)</f>
        <v>79</v>
      </c>
      <c r="C682" s="37" t="n">
        <f aca="false">IF(TOT!AK684&lt;400,IF(B682&gt;80,80,B682),B682)</f>
        <v>79</v>
      </c>
      <c r="D682" s="37" t="n">
        <f aca="false">IF(TOT!AK684&lt;200,IF(B682&gt;73,73,B682),B682)</f>
        <v>79</v>
      </c>
      <c r="E682" s="37" t="n">
        <f aca="false">IF(TOT!AK684&lt;400,IF(D682&lt;60,60,D682),D682)</f>
        <v>79</v>
      </c>
      <c r="F682" s="37" t="n">
        <f aca="false">IF(TOT!AK684&lt;200,IF(E682&lt;53,53,E682),E682)</f>
        <v>79</v>
      </c>
    </row>
    <row r="683" customFormat="false" ht="13" hidden="false" customHeight="true" outlineLevel="0" collapsed="false">
      <c r="A683" s="17" t="s">
        <v>3165</v>
      </c>
      <c r="B683" s="37" t="n">
        <f aca="false">VLOOKUP((TOT!BM685*60)/TOT!AK685,'CK - HITS'!$A$3:$B$69,2)</f>
        <v>55</v>
      </c>
      <c r="C683" s="37" t="n">
        <f aca="false">IF(TOT!AK685&lt;400,IF(B683&gt;80,80,B683),B683)</f>
        <v>55</v>
      </c>
      <c r="D683" s="37" t="n">
        <f aca="false">IF(TOT!AK685&lt;200,IF(B683&gt;73,73,B683),B683)</f>
        <v>55</v>
      </c>
      <c r="E683" s="37" t="n">
        <f aca="false">IF(TOT!AK685&lt;400,IF(D683&lt;60,60,D683),D683)</f>
        <v>55</v>
      </c>
      <c r="F683" s="37" t="n">
        <f aca="false">IF(TOT!AK685&lt;200,IF(E683&lt;53,53,E683),E683)</f>
        <v>55</v>
      </c>
    </row>
    <row r="684" customFormat="false" ht="13" hidden="false" customHeight="true" outlineLevel="0" collapsed="false">
      <c r="A684" s="17" t="s">
        <v>3168</v>
      </c>
      <c r="B684" s="37" t="n">
        <f aca="false">VLOOKUP((TOT!BM686*60)/TOT!AK686,'CK - HITS'!$A$3:$B$69,2)</f>
        <v>52</v>
      </c>
      <c r="C684" s="37" t="n">
        <f aca="false">IF(TOT!AK686&lt;400,IF(B684&gt;80,80,B684),B684)</f>
        <v>52</v>
      </c>
      <c r="D684" s="37" t="n">
        <f aca="false">IF(TOT!AK686&lt;200,IF(B684&gt;73,73,B684),B684)</f>
        <v>52</v>
      </c>
      <c r="E684" s="37" t="n">
        <f aca="false">IF(TOT!AK686&lt;400,IF(D684&lt;60,60,D684),D684)</f>
        <v>52</v>
      </c>
      <c r="F684" s="37" t="n">
        <f aca="false">IF(TOT!AK686&lt;200,IF(E684&lt;53,53,E684),E684)</f>
        <v>52</v>
      </c>
    </row>
    <row r="685" customFormat="false" ht="13" hidden="false" customHeight="true" outlineLevel="0" collapsed="false">
      <c r="A685" s="17" t="s">
        <v>3171</v>
      </c>
      <c r="B685" s="37" t="n">
        <f aca="false">VLOOKUP((TOT!BM687*60)/TOT!AK687,'CK - HITS'!$A$3:$B$69,2)</f>
        <v>74</v>
      </c>
      <c r="C685" s="37" t="n">
        <f aca="false">IF(TOT!AK687&lt;400,IF(B685&gt;80,80,B685),B685)</f>
        <v>74</v>
      </c>
      <c r="D685" s="37" t="n">
        <f aca="false">IF(TOT!AK687&lt;200,IF(B685&gt;73,73,B685),B685)</f>
        <v>74</v>
      </c>
      <c r="E685" s="37" t="n">
        <f aca="false">IF(TOT!AK687&lt;400,IF(D685&lt;60,60,D685),D685)</f>
        <v>74</v>
      </c>
      <c r="F685" s="37" t="n">
        <f aca="false">IF(TOT!AK687&lt;200,IF(E685&lt;53,53,E685),E685)</f>
        <v>74</v>
      </c>
    </row>
    <row r="686" customFormat="false" ht="13" hidden="false" customHeight="true" outlineLevel="0" collapsed="false">
      <c r="A686" s="17" t="s">
        <v>3173</v>
      </c>
      <c r="B686" s="37" t="n">
        <f aca="false">VLOOKUP((TOT!BM688*60)/TOT!AK688,'CK - HITS'!$A$3:$B$69,2)</f>
        <v>75</v>
      </c>
      <c r="C686" s="37" t="n">
        <f aca="false">IF(TOT!AK688&lt;400,IF(B686&gt;80,80,B686),B686)</f>
        <v>75</v>
      </c>
      <c r="D686" s="37" t="n">
        <f aca="false">IF(TOT!AK688&lt;200,IF(B686&gt;73,73,B686),B686)</f>
        <v>75</v>
      </c>
      <c r="E686" s="37" t="n">
        <f aca="false">IF(TOT!AK688&lt;400,IF(D686&lt;60,60,D686),D686)</f>
        <v>75</v>
      </c>
      <c r="F686" s="37" t="n">
        <f aca="false">IF(TOT!AK688&lt;200,IF(E686&lt;53,53,E686),E686)</f>
        <v>75</v>
      </c>
    </row>
    <row r="687" customFormat="false" ht="13" hidden="false" customHeight="true" outlineLevel="0" collapsed="false">
      <c r="A687" s="17" t="s">
        <v>3178</v>
      </c>
      <c r="B687" s="37" t="n">
        <f aca="false">VLOOKUP((TOT!BM689*60)/TOT!AK689,'CK - HITS'!$A$3:$B$69,2)</f>
        <v>62</v>
      </c>
      <c r="C687" s="37" t="n">
        <f aca="false">IF(TOT!AK689&lt;400,IF(B687&gt;80,80,B687),B687)</f>
        <v>62</v>
      </c>
      <c r="D687" s="37" t="n">
        <f aca="false">IF(TOT!AK689&lt;200,IF(B687&gt;73,73,B687),B687)</f>
        <v>62</v>
      </c>
      <c r="E687" s="37" t="n">
        <f aca="false">IF(TOT!AK689&lt;400,IF(D687&lt;60,60,D687),D687)</f>
        <v>62</v>
      </c>
      <c r="F687" s="37" t="n">
        <f aca="false">IF(TOT!AK689&lt;200,IF(E687&lt;53,53,E687),E687)</f>
        <v>62</v>
      </c>
    </row>
    <row r="688" customFormat="false" ht="13" hidden="false" customHeight="true" outlineLevel="0" collapsed="false">
      <c r="A688" s="17" t="s">
        <v>3181</v>
      </c>
      <c r="B688" s="37" t="n">
        <f aca="false">VLOOKUP((TOT!BM690*60)/TOT!AK690,'CK - HITS'!$A$3:$B$69,2)</f>
        <v>47</v>
      </c>
      <c r="C688" s="37" t="n">
        <f aca="false">IF(TOT!AK690&lt;400,IF(B688&gt;80,80,B688),B688)</f>
        <v>47</v>
      </c>
      <c r="D688" s="37" t="n">
        <f aca="false">IF(TOT!AK690&lt;200,IF(B688&gt;73,73,B688),B688)</f>
        <v>47</v>
      </c>
      <c r="E688" s="37" t="n">
        <f aca="false">IF(TOT!AK690&lt;400,IF(D688&lt;60,60,D688),D688)</f>
        <v>60</v>
      </c>
      <c r="F688" s="37" t="n">
        <f aca="false">IF(TOT!AK690&lt;200,IF(E688&lt;53,53,E688),E688)</f>
        <v>60</v>
      </c>
    </row>
    <row r="689" customFormat="false" ht="13" hidden="false" customHeight="true" outlineLevel="0" collapsed="false">
      <c r="A689" s="17" t="s">
        <v>3183</v>
      </c>
      <c r="B689" s="37" t="n">
        <f aca="false">VLOOKUP((TOT!BM691*60)/TOT!AK691,'CK - HITS'!$A$3:$B$69,2)</f>
        <v>70</v>
      </c>
      <c r="C689" s="37" t="n">
        <f aca="false">IF(TOT!AK691&lt;400,IF(B689&gt;80,80,B689),B689)</f>
        <v>70</v>
      </c>
      <c r="D689" s="37" t="n">
        <f aca="false">IF(TOT!AK691&lt;200,IF(B689&gt;73,73,B689),B689)</f>
        <v>70</v>
      </c>
      <c r="E689" s="37" t="n">
        <f aca="false">IF(TOT!AK691&lt;400,IF(D689&lt;60,60,D689),D689)</f>
        <v>70</v>
      </c>
      <c r="F689" s="37" t="n">
        <f aca="false">IF(TOT!AK691&lt;200,IF(E689&lt;53,53,E689),E689)</f>
        <v>70</v>
      </c>
    </row>
    <row r="690" customFormat="false" ht="13" hidden="false" customHeight="true" outlineLevel="0" collapsed="false">
      <c r="A690" s="17" t="s">
        <v>3186</v>
      </c>
      <c r="B690" s="37" t="n">
        <f aca="false">VLOOKUP((TOT!BM692*60)/TOT!AK692,'CK - HITS'!$A$3:$B$69,2)</f>
        <v>41</v>
      </c>
      <c r="C690" s="37" t="n">
        <f aca="false">IF(TOT!AK692&lt;400,IF(B690&gt;80,80,B690),B690)</f>
        <v>41</v>
      </c>
      <c r="D690" s="37" t="n">
        <f aca="false">IF(TOT!AK692&lt;200,IF(B690&gt;73,73,B690),B690)</f>
        <v>41</v>
      </c>
      <c r="E690" s="37" t="n">
        <f aca="false">IF(TOT!AK692&lt;400,IF(D690&lt;60,60,D690),D690)</f>
        <v>41</v>
      </c>
      <c r="F690" s="37" t="n">
        <f aca="false">IF(TOT!AK692&lt;200,IF(E690&lt;53,53,E690),E690)</f>
        <v>41</v>
      </c>
    </row>
    <row r="691" customFormat="false" ht="13" hidden="false" customHeight="true" outlineLevel="0" collapsed="false">
      <c r="A691" s="17" t="s">
        <v>3191</v>
      </c>
      <c r="B691" s="37" t="n">
        <f aca="false">VLOOKUP((TOT!BM693*60)/TOT!AK693,'CK - HITS'!$A$3:$B$69,2)</f>
        <v>51</v>
      </c>
      <c r="C691" s="37" t="n">
        <f aca="false">IF(TOT!AK693&lt;400,IF(B691&gt;80,80,B691),B691)</f>
        <v>51</v>
      </c>
      <c r="D691" s="37" t="n">
        <f aca="false">IF(TOT!AK693&lt;200,IF(B691&gt;73,73,B691),B691)</f>
        <v>51</v>
      </c>
      <c r="E691" s="37" t="n">
        <f aca="false">IF(TOT!AK693&lt;400,IF(D691&lt;60,60,D691),D691)</f>
        <v>51</v>
      </c>
      <c r="F691" s="37" t="n">
        <f aca="false">IF(TOT!AK693&lt;200,IF(E691&lt;53,53,E691),E691)</f>
        <v>51</v>
      </c>
    </row>
    <row r="692" customFormat="false" ht="13" hidden="false" customHeight="true" outlineLevel="0" collapsed="false">
      <c r="A692" s="17" t="s">
        <v>3196</v>
      </c>
      <c r="B692" s="37" t="n">
        <f aca="false">VLOOKUP((TOT!BM694*60)/TOT!AK694,'CK - HITS'!$A$3:$B$69,2)</f>
        <v>62</v>
      </c>
      <c r="C692" s="37" t="n">
        <f aca="false">IF(TOT!AK694&lt;400,IF(B692&gt;80,80,B692),B692)</f>
        <v>62</v>
      </c>
      <c r="D692" s="37" t="n">
        <f aca="false">IF(TOT!AK694&lt;200,IF(B692&gt;73,73,B692),B692)</f>
        <v>62</v>
      </c>
      <c r="E692" s="37" t="n">
        <f aca="false">IF(TOT!AK694&lt;400,IF(D692&lt;60,60,D692),D692)</f>
        <v>62</v>
      </c>
      <c r="F692" s="37" t="n">
        <f aca="false">IF(TOT!AK694&lt;200,IF(E692&lt;53,53,E692),E692)</f>
        <v>62</v>
      </c>
    </row>
    <row r="693" customFormat="false" ht="13" hidden="false" customHeight="true" outlineLevel="0" collapsed="false">
      <c r="A693" s="17" t="s">
        <v>3200</v>
      </c>
      <c r="B693" s="37" t="n">
        <f aca="false">VLOOKUP((TOT!BM695*60)/TOT!AK695,'CK - HITS'!$A$3:$B$69,2)</f>
        <v>45</v>
      </c>
      <c r="C693" s="37" t="n">
        <f aca="false">IF(TOT!AK695&lt;400,IF(B693&gt;80,80,B693),B693)</f>
        <v>45</v>
      </c>
      <c r="D693" s="37" t="n">
        <f aca="false">IF(TOT!AK695&lt;200,IF(B693&gt;73,73,B693),B693)</f>
        <v>45</v>
      </c>
      <c r="E693" s="37" t="n">
        <f aca="false">IF(TOT!AK695&lt;400,IF(D693&lt;60,60,D693),D693)</f>
        <v>60</v>
      </c>
      <c r="F693" s="37" t="n">
        <f aca="false">IF(TOT!AK695&lt;200,IF(E693&lt;53,53,E693),E693)</f>
        <v>60</v>
      </c>
    </row>
    <row r="694" customFormat="false" ht="13" hidden="false" customHeight="true" outlineLevel="0" collapsed="false">
      <c r="A694" s="17" t="s">
        <v>3204</v>
      </c>
      <c r="B694" s="37" t="n">
        <f aca="false">VLOOKUP((TOT!BM696*60)/TOT!AK696,'CK - HITS'!$A$3:$B$69,2)</f>
        <v>52</v>
      </c>
      <c r="C694" s="37" t="n">
        <f aca="false">IF(TOT!AK696&lt;400,IF(B694&gt;80,80,B694),B694)</f>
        <v>52</v>
      </c>
      <c r="D694" s="37" t="n">
        <f aca="false">IF(TOT!AK696&lt;200,IF(B694&gt;73,73,B694),B694)</f>
        <v>52</v>
      </c>
      <c r="E694" s="37" t="n">
        <f aca="false">IF(TOT!AK696&lt;400,IF(D694&lt;60,60,D694),D694)</f>
        <v>60</v>
      </c>
      <c r="F694" s="37" t="n">
        <f aca="false">IF(TOT!AK696&lt;200,IF(E694&lt;53,53,E694),E694)</f>
        <v>60</v>
      </c>
    </row>
    <row r="695" customFormat="false" ht="13" hidden="false" customHeight="true" outlineLevel="0" collapsed="false">
      <c r="A695" s="17" t="s">
        <v>3206</v>
      </c>
      <c r="B695" s="37" t="n">
        <f aca="false">VLOOKUP((TOT!BM697*60)/TOT!AK697,'CK - HITS'!$A$3:$B$69,2)</f>
        <v>33</v>
      </c>
      <c r="C695" s="37" t="n">
        <f aca="false">IF(TOT!AK697&lt;400,IF(B695&gt;80,80,B695),B695)</f>
        <v>33</v>
      </c>
      <c r="D695" s="37" t="n">
        <f aca="false">IF(TOT!AK697&lt;200,IF(B695&gt;73,73,B695),B695)</f>
        <v>33</v>
      </c>
      <c r="E695" s="37" t="n">
        <f aca="false">IF(TOT!AK697&lt;400,IF(D695&lt;60,60,D695),D695)</f>
        <v>33</v>
      </c>
      <c r="F695" s="37" t="n">
        <f aca="false">IF(TOT!AK697&lt;200,IF(E695&lt;53,53,E695),E695)</f>
        <v>33</v>
      </c>
    </row>
    <row r="696" customFormat="false" ht="13" hidden="false" customHeight="true" outlineLevel="0" collapsed="false">
      <c r="A696" s="17" t="s">
        <v>3210</v>
      </c>
      <c r="B696" s="37" t="n">
        <f aca="false">VLOOKUP((TOT!BM698*60)/TOT!AK698,'CK - HITS'!$A$3:$B$69,2)</f>
        <v>60</v>
      </c>
      <c r="C696" s="37" t="n">
        <f aca="false">IF(TOT!AK698&lt;400,IF(B696&gt;80,80,B696),B696)</f>
        <v>60</v>
      </c>
      <c r="D696" s="37" t="n">
        <f aca="false">IF(TOT!AK698&lt;200,IF(B696&gt;73,73,B696),B696)</f>
        <v>60</v>
      </c>
      <c r="E696" s="37" t="n">
        <f aca="false">IF(TOT!AK698&lt;400,IF(D696&lt;60,60,D696),D696)</f>
        <v>60</v>
      </c>
      <c r="F696" s="37" t="n">
        <f aca="false">IF(TOT!AK698&lt;200,IF(E696&lt;53,53,E696),E696)</f>
        <v>60</v>
      </c>
    </row>
    <row r="697" customFormat="false" ht="13" hidden="false" customHeight="true" outlineLevel="0" collapsed="false">
      <c r="A697" s="17" t="s">
        <v>3215</v>
      </c>
      <c r="B697" s="37" t="n">
        <f aca="false">VLOOKUP((TOT!BM699*60)/TOT!AK699,'CK - HITS'!$A$3:$B$69,2)</f>
        <v>61</v>
      </c>
      <c r="C697" s="37" t="n">
        <f aca="false">IF(TOT!AK699&lt;400,IF(B697&gt;80,80,B697),B697)</f>
        <v>61</v>
      </c>
      <c r="D697" s="37" t="n">
        <f aca="false">IF(TOT!AK699&lt;200,IF(B697&gt;73,73,B697),B697)</f>
        <v>61</v>
      </c>
      <c r="E697" s="37" t="n">
        <f aca="false">IF(TOT!AK699&lt;400,IF(D697&lt;60,60,D697),D697)</f>
        <v>61</v>
      </c>
      <c r="F697" s="37" t="n">
        <f aca="false">IF(TOT!AK699&lt;200,IF(E697&lt;53,53,E697),E697)</f>
        <v>61</v>
      </c>
    </row>
    <row r="698" customFormat="false" ht="13" hidden="false" customHeight="true" outlineLevel="0" collapsed="false">
      <c r="A698" s="17" t="s">
        <v>3219</v>
      </c>
      <c r="B698" s="37" t="n">
        <f aca="false">VLOOKUP((TOT!BM700*60)/TOT!AK700,'CK - HITS'!$A$3:$B$69,2)</f>
        <v>89</v>
      </c>
      <c r="C698" s="37" t="n">
        <f aca="false">IF(TOT!AK700&lt;400,IF(B698&gt;80,80,B698),B698)</f>
        <v>89</v>
      </c>
      <c r="D698" s="37" t="n">
        <f aca="false">IF(TOT!AK700&lt;200,IF(B698&gt;73,73,B698),B698)</f>
        <v>89</v>
      </c>
      <c r="E698" s="37" t="n">
        <f aca="false">IF(TOT!AK700&lt;400,IF(D698&lt;60,60,D698),D698)</f>
        <v>89</v>
      </c>
      <c r="F698" s="37" t="n">
        <f aca="false">IF(TOT!AK700&lt;200,IF(E698&lt;53,53,E698),E698)</f>
        <v>89</v>
      </c>
    </row>
    <row r="699" customFormat="false" ht="13" hidden="false" customHeight="true" outlineLevel="0" collapsed="false">
      <c r="A699" s="17" t="s">
        <v>3223</v>
      </c>
      <c r="B699" s="37" t="n">
        <f aca="false">VLOOKUP((TOT!BM701*60)/TOT!AK701,'CK - HITS'!$A$3:$B$69,2)</f>
        <v>51</v>
      </c>
      <c r="C699" s="37" t="n">
        <f aca="false">IF(TOT!AK701&lt;400,IF(B699&gt;80,80,B699),B699)</f>
        <v>51</v>
      </c>
      <c r="D699" s="37" t="n">
        <f aca="false">IF(TOT!AK701&lt;200,IF(B699&gt;73,73,B699),B699)</f>
        <v>51</v>
      </c>
      <c r="E699" s="37" t="n">
        <f aca="false">IF(TOT!AK701&lt;400,IF(D699&lt;60,60,D699),D699)</f>
        <v>51</v>
      </c>
      <c r="F699" s="37" t="n">
        <f aca="false">IF(TOT!AK701&lt;200,IF(E699&lt;53,53,E699),E699)</f>
        <v>51</v>
      </c>
    </row>
    <row r="700" customFormat="false" ht="13" hidden="false" customHeight="true" outlineLevel="0" collapsed="false">
      <c r="A700" s="17" t="s">
        <v>3228</v>
      </c>
      <c r="B700" s="37" t="n">
        <f aca="false">VLOOKUP((TOT!BM702*60)/TOT!AK702,'CK - HITS'!$A$3:$B$69,2)</f>
        <v>70</v>
      </c>
      <c r="C700" s="37" t="n">
        <f aca="false">IF(TOT!AK702&lt;400,IF(B700&gt;80,80,B700),B700)</f>
        <v>70</v>
      </c>
      <c r="D700" s="37" t="n">
        <f aca="false">IF(TOT!AK702&lt;200,IF(B700&gt;73,73,B700),B700)</f>
        <v>70</v>
      </c>
      <c r="E700" s="37" t="n">
        <f aca="false">IF(TOT!AK702&lt;400,IF(D700&lt;60,60,D700),D700)</f>
        <v>70</v>
      </c>
      <c r="F700" s="37" t="n">
        <f aca="false">IF(TOT!AK702&lt;200,IF(E700&lt;53,53,E700),E700)</f>
        <v>70</v>
      </c>
    </row>
    <row r="701" customFormat="false" ht="13" hidden="false" customHeight="true" outlineLevel="0" collapsed="false">
      <c r="A701" s="17" t="s">
        <v>3232</v>
      </c>
      <c r="B701" s="37" t="n">
        <f aca="false">VLOOKUP((TOT!BM703*60)/TOT!AK703,'CK - HITS'!$A$3:$B$69,2)</f>
        <v>46</v>
      </c>
      <c r="C701" s="37" t="n">
        <f aca="false">IF(TOT!AK703&lt;400,IF(B701&gt;80,80,B701),B701)</f>
        <v>46</v>
      </c>
      <c r="D701" s="37" t="n">
        <f aca="false">IF(TOT!AK703&lt;200,IF(B701&gt;73,73,B701),B701)</f>
        <v>46</v>
      </c>
      <c r="E701" s="37" t="n">
        <f aca="false">IF(TOT!AK703&lt;400,IF(D701&lt;60,60,D701),D701)</f>
        <v>46</v>
      </c>
      <c r="F701" s="37" t="n">
        <f aca="false">IF(TOT!AK703&lt;200,IF(E701&lt;53,53,E701),E701)</f>
        <v>46</v>
      </c>
    </row>
    <row r="702" customFormat="false" ht="13" hidden="false" customHeight="true" outlineLevel="0" collapsed="false">
      <c r="A702" s="17" t="s">
        <v>3238</v>
      </c>
      <c r="B702" s="37" t="n">
        <f aca="false">VLOOKUP((TOT!BM704*60)/TOT!AK704,'CK - HITS'!$A$3:$B$69,2)</f>
        <v>67</v>
      </c>
      <c r="C702" s="37" t="n">
        <f aca="false">IF(TOT!AK704&lt;400,IF(B702&gt;80,80,B702),B702)</f>
        <v>67</v>
      </c>
      <c r="D702" s="37" t="n">
        <f aca="false">IF(TOT!AK704&lt;200,IF(B702&gt;73,73,B702),B702)</f>
        <v>67</v>
      </c>
      <c r="E702" s="37" t="n">
        <f aca="false">IF(TOT!AK704&lt;400,IF(D702&lt;60,60,D702),D702)</f>
        <v>67</v>
      </c>
      <c r="F702" s="37" t="n">
        <f aca="false">IF(TOT!AK704&lt;200,IF(E702&lt;53,53,E702),E702)</f>
        <v>67</v>
      </c>
    </row>
    <row r="703" customFormat="false" ht="13" hidden="false" customHeight="true" outlineLevel="0" collapsed="false">
      <c r="A703" s="17" t="s">
        <v>3244</v>
      </c>
      <c r="B703" s="37" t="n">
        <f aca="false">VLOOKUP((TOT!BM705*60)/TOT!AK705,'CK - HITS'!$A$3:$B$69,2)</f>
        <v>40</v>
      </c>
      <c r="C703" s="37" t="n">
        <f aca="false">IF(TOT!AK705&lt;400,IF(B703&gt;80,80,B703),B703)</f>
        <v>40</v>
      </c>
      <c r="D703" s="37" t="n">
        <f aca="false">IF(TOT!AK705&lt;200,IF(B703&gt;73,73,B703),B703)</f>
        <v>40</v>
      </c>
      <c r="E703" s="37" t="n">
        <f aca="false">IF(TOT!AK705&lt;400,IF(D703&lt;60,60,D703),D703)</f>
        <v>40</v>
      </c>
      <c r="F703" s="37" t="n">
        <f aca="false">IF(TOT!AK705&lt;200,IF(E703&lt;53,53,E703),E703)</f>
        <v>40</v>
      </c>
    </row>
    <row r="704" customFormat="false" ht="13" hidden="false" customHeight="true" outlineLevel="0" collapsed="false">
      <c r="A704" s="17" t="s">
        <v>3249</v>
      </c>
      <c r="B704" s="37" t="n">
        <f aca="false">VLOOKUP((TOT!BM706*60)/TOT!AK706,'CK - HITS'!$A$3:$B$69,2)</f>
        <v>85</v>
      </c>
      <c r="C704" s="37" t="n">
        <f aca="false">IF(TOT!AK706&lt;400,IF(B704&gt;80,80,B704),B704)</f>
        <v>85</v>
      </c>
      <c r="D704" s="37" t="n">
        <f aca="false">IF(TOT!AK706&lt;200,IF(B704&gt;73,73,B704),B704)</f>
        <v>85</v>
      </c>
      <c r="E704" s="37" t="n">
        <f aca="false">IF(TOT!AK706&lt;400,IF(D704&lt;60,60,D704),D704)</f>
        <v>85</v>
      </c>
      <c r="F704" s="37" t="n">
        <f aca="false">IF(TOT!AK706&lt;200,IF(E704&lt;53,53,E704),E704)</f>
        <v>85</v>
      </c>
    </row>
    <row r="705" customFormat="false" ht="13" hidden="false" customHeight="true" outlineLevel="0" collapsed="false">
      <c r="A705" s="17" t="s">
        <v>3253</v>
      </c>
      <c r="B705" s="37" t="n">
        <f aca="false">VLOOKUP((TOT!BM707*60)/TOT!AK707,'CK - HITS'!$A$3:$B$69,2)</f>
        <v>34</v>
      </c>
      <c r="C705" s="37" t="n">
        <f aca="false">IF(TOT!AK707&lt;400,IF(B705&gt;80,80,B705),B705)</f>
        <v>34</v>
      </c>
      <c r="D705" s="37" t="n">
        <f aca="false">IF(TOT!AK707&lt;200,IF(B705&gt;73,73,B705),B705)</f>
        <v>34</v>
      </c>
      <c r="E705" s="37" t="n">
        <f aca="false">IF(TOT!AK707&lt;400,IF(D705&lt;60,60,D705),D705)</f>
        <v>60</v>
      </c>
      <c r="F705" s="37" t="n">
        <f aca="false">IF(TOT!AK707&lt;200,IF(E705&lt;53,53,E705),E705)</f>
        <v>60</v>
      </c>
    </row>
    <row r="706" customFormat="false" ht="13" hidden="false" customHeight="true" outlineLevel="0" collapsed="false">
      <c r="A706" s="17" t="s">
        <v>3256</v>
      </c>
      <c r="B706" s="37" t="n">
        <f aca="false">VLOOKUP((TOT!BM708*60)/TOT!AK708,'CK - HITS'!$A$3:$B$69,2)</f>
        <v>75</v>
      </c>
      <c r="C706" s="37" t="n">
        <f aca="false">IF(TOT!AK708&lt;400,IF(B706&gt;80,80,B706),B706)</f>
        <v>75</v>
      </c>
      <c r="D706" s="37" t="n">
        <f aca="false">IF(TOT!AK708&lt;200,IF(B706&gt;73,73,B706),B706)</f>
        <v>75</v>
      </c>
      <c r="E706" s="37" t="n">
        <f aca="false">IF(TOT!AK708&lt;400,IF(D706&lt;60,60,D706),D706)</f>
        <v>75</v>
      </c>
      <c r="F706" s="37" t="n">
        <f aca="false">IF(TOT!AK708&lt;200,IF(E706&lt;53,53,E706),E706)</f>
        <v>75</v>
      </c>
    </row>
    <row r="707" customFormat="false" ht="13" hidden="false" customHeight="true" outlineLevel="0" collapsed="false">
      <c r="A707" s="17" t="s">
        <v>3260</v>
      </c>
      <c r="B707" s="37" t="n">
        <f aca="false">VLOOKUP((TOT!BM709*60)/TOT!AK709,'CK - HITS'!$A$3:$B$69,2)</f>
        <v>56</v>
      </c>
      <c r="C707" s="37" t="n">
        <f aca="false">IF(TOT!AK709&lt;400,IF(B707&gt;80,80,B707),B707)</f>
        <v>56</v>
      </c>
      <c r="D707" s="37" t="n">
        <f aca="false">IF(TOT!AK709&lt;200,IF(B707&gt;73,73,B707),B707)</f>
        <v>56</v>
      </c>
      <c r="E707" s="37" t="n">
        <f aca="false">IF(TOT!AK709&lt;400,IF(D707&lt;60,60,D707),D707)</f>
        <v>60</v>
      </c>
      <c r="F707" s="37" t="n">
        <f aca="false">IF(TOT!AK709&lt;200,IF(E707&lt;53,53,E707),E707)</f>
        <v>60</v>
      </c>
    </row>
    <row r="708" customFormat="false" ht="13" hidden="false" customHeight="true" outlineLevel="0" collapsed="false">
      <c r="A708" s="17" t="s">
        <v>3264</v>
      </c>
      <c r="B708" s="37" t="n">
        <f aca="false">VLOOKUP((TOT!BM710*60)/TOT!AK710,'CK - HITS'!$A$3:$B$69,2)</f>
        <v>44</v>
      </c>
      <c r="C708" s="37" t="n">
        <f aca="false">IF(TOT!AK710&lt;400,IF(B708&gt;80,80,B708),B708)</f>
        <v>44</v>
      </c>
      <c r="D708" s="37" t="n">
        <f aca="false">IF(TOT!AK710&lt;200,IF(B708&gt;73,73,B708),B708)</f>
        <v>44</v>
      </c>
      <c r="E708" s="37" t="n">
        <f aca="false">IF(TOT!AK710&lt;400,IF(D708&lt;60,60,D708),D708)</f>
        <v>44</v>
      </c>
      <c r="F708" s="37" t="n">
        <f aca="false">IF(TOT!AK710&lt;200,IF(E708&lt;53,53,E708),E708)</f>
        <v>44</v>
      </c>
    </row>
    <row r="709" customFormat="false" ht="13" hidden="false" customHeight="true" outlineLevel="0" collapsed="false">
      <c r="A709" s="17" t="s">
        <v>3267</v>
      </c>
      <c r="B709" s="37" t="n">
        <f aca="false">VLOOKUP((TOT!BM711*60)/TOT!AK711,'CK - HITS'!$A$3:$B$69,2)</f>
        <v>84</v>
      </c>
      <c r="C709" s="37" t="n">
        <f aca="false">IF(TOT!AK711&lt;400,IF(B709&gt;80,80,B709),B709)</f>
        <v>84</v>
      </c>
      <c r="D709" s="37" t="n">
        <f aca="false">IF(TOT!AK711&lt;200,IF(B709&gt;73,73,B709),B709)</f>
        <v>84</v>
      </c>
      <c r="E709" s="37" t="n">
        <f aca="false">IF(TOT!AK711&lt;400,IF(D709&lt;60,60,D709),D709)</f>
        <v>84</v>
      </c>
      <c r="F709" s="37" t="n">
        <f aca="false">IF(TOT!AK711&lt;200,IF(E709&lt;53,53,E709),E709)</f>
        <v>84</v>
      </c>
    </row>
    <row r="710" customFormat="false" ht="13" hidden="false" customHeight="true" outlineLevel="0" collapsed="false">
      <c r="A710" s="17" t="s">
        <v>3271</v>
      </c>
      <c r="B710" s="37" t="n">
        <f aca="false">VLOOKUP((TOT!BM712*60)/TOT!AK712,'CK - HITS'!$A$3:$B$69,2)</f>
        <v>81</v>
      </c>
      <c r="C710" s="37" t="n">
        <f aca="false">IF(TOT!AK712&lt;400,IF(B710&gt;80,80,B710),B710)</f>
        <v>81</v>
      </c>
      <c r="D710" s="37" t="n">
        <f aca="false">IF(TOT!AK712&lt;200,IF(B710&gt;73,73,B710),B710)</f>
        <v>81</v>
      </c>
      <c r="E710" s="37" t="n">
        <f aca="false">IF(TOT!AK712&lt;400,IF(D710&lt;60,60,D710),D710)</f>
        <v>81</v>
      </c>
      <c r="F710" s="37" t="n">
        <f aca="false">IF(TOT!AK712&lt;200,IF(E710&lt;53,53,E710),E710)</f>
        <v>81</v>
      </c>
    </row>
    <row r="711" customFormat="false" ht="13" hidden="false" customHeight="true" outlineLevel="0" collapsed="false">
      <c r="A711" s="17" t="s">
        <v>3277</v>
      </c>
      <c r="B711" s="37" t="n">
        <f aca="false">VLOOKUP((TOT!BM713*60)/TOT!AK713,'CK - HITS'!$A$3:$B$69,2)</f>
        <v>49</v>
      </c>
      <c r="C711" s="37" t="n">
        <f aca="false">IF(TOT!AK713&lt;400,IF(B711&gt;80,80,B711),B711)</f>
        <v>49</v>
      </c>
      <c r="D711" s="37" t="n">
        <f aca="false">IF(TOT!AK713&lt;200,IF(B711&gt;73,73,B711),B711)</f>
        <v>49</v>
      </c>
      <c r="E711" s="37" t="n">
        <f aca="false">IF(TOT!AK713&lt;400,IF(D711&lt;60,60,D711),D711)</f>
        <v>49</v>
      </c>
      <c r="F711" s="37" t="n">
        <f aca="false">IF(TOT!AK713&lt;200,IF(E711&lt;53,53,E711),E711)</f>
        <v>49</v>
      </c>
    </row>
    <row r="712" customFormat="false" ht="13" hidden="false" customHeight="true" outlineLevel="0" collapsed="false">
      <c r="A712" s="17" t="s">
        <v>3282</v>
      </c>
      <c r="B712" s="37" t="n">
        <f aca="false">VLOOKUP((TOT!BM714*60)/TOT!AK714,'CK - HITS'!$A$3:$B$69,2)</f>
        <v>65</v>
      </c>
      <c r="C712" s="37" t="n">
        <f aca="false">IF(TOT!AK714&lt;400,IF(B712&gt;80,80,B712),B712)</f>
        <v>65</v>
      </c>
      <c r="D712" s="37" t="n">
        <f aca="false">IF(TOT!AK714&lt;200,IF(B712&gt;73,73,B712),B712)</f>
        <v>65</v>
      </c>
      <c r="E712" s="37" t="n">
        <f aca="false">IF(TOT!AK714&lt;400,IF(D712&lt;60,60,D712),D712)</f>
        <v>65</v>
      </c>
      <c r="F712" s="37" t="n">
        <f aca="false">IF(TOT!AK714&lt;200,IF(E712&lt;53,53,E712),E712)</f>
        <v>65</v>
      </c>
    </row>
    <row r="713" customFormat="false" ht="13" hidden="false" customHeight="true" outlineLevel="0" collapsed="false">
      <c r="A713" s="17" t="s">
        <v>3287</v>
      </c>
      <c r="B713" s="37" t="n">
        <f aca="false">VLOOKUP((TOT!BM715*60)/TOT!AK715,'CK - HITS'!$A$3:$B$69,2)</f>
        <v>63</v>
      </c>
      <c r="C713" s="37" t="n">
        <f aca="false">IF(TOT!AK715&lt;400,IF(B713&gt;80,80,B713),B713)</f>
        <v>63</v>
      </c>
      <c r="D713" s="37" t="n">
        <f aca="false">IF(TOT!AK715&lt;200,IF(B713&gt;73,73,B713),B713)</f>
        <v>63</v>
      </c>
      <c r="E713" s="37" t="n">
        <f aca="false">IF(TOT!AK715&lt;400,IF(D713&lt;60,60,D713),D713)</f>
        <v>63</v>
      </c>
      <c r="F713" s="37" t="n">
        <f aca="false">IF(TOT!AK715&lt;200,IF(E713&lt;53,53,E713),E713)</f>
        <v>63</v>
      </c>
    </row>
    <row r="714" customFormat="false" ht="13" hidden="false" customHeight="true" outlineLevel="0" collapsed="false">
      <c r="A714" s="17" t="s">
        <v>3291</v>
      </c>
      <c r="B714" s="37" t="n">
        <f aca="false">VLOOKUP((TOT!BM716*60)/TOT!AK716,'CK - HITS'!$A$3:$B$69,2)</f>
        <v>50</v>
      </c>
      <c r="C714" s="37" t="n">
        <f aca="false">IF(TOT!AK716&lt;400,IF(B714&gt;80,80,B714),B714)</f>
        <v>50</v>
      </c>
      <c r="D714" s="37" t="n">
        <f aca="false">IF(TOT!AK716&lt;200,IF(B714&gt;73,73,B714),B714)</f>
        <v>50</v>
      </c>
      <c r="E714" s="37" t="n">
        <f aca="false">IF(TOT!AK716&lt;400,IF(D714&lt;60,60,D714),D714)</f>
        <v>50</v>
      </c>
      <c r="F714" s="37" t="n">
        <f aca="false">IF(TOT!AK716&lt;200,IF(E714&lt;53,53,E714),E714)</f>
        <v>50</v>
      </c>
    </row>
    <row r="715" customFormat="false" ht="13" hidden="false" customHeight="true" outlineLevel="0" collapsed="false">
      <c r="A715" s="17" t="s">
        <v>3296</v>
      </c>
      <c r="B715" s="37" t="n">
        <f aca="false">VLOOKUP((TOT!BM717*60)/TOT!AK717,'CK - HITS'!$A$3:$B$69,2)</f>
        <v>33</v>
      </c>
      <c r="C715" s="37" t="n">
        <f aca="false">IF(TOT!AK717&lt;400,IF(B715&gt;80,80,B715),B715)</f>
        <v>33</v>
      </c>
      <c r="D715" s="37" t="n">
        <f aca="false">IF(TOT!AK717&lt;200,IF(B715&gt;73,73,B715),B715)</f>
        <v>33</v>
      </c>
      <c r="E715" s="37" t="n">
        <f aca="false">IF(TOT!AK717&lt;400,IF(D715&lt;60,60,D715),D715)</f>
        <v>60</v>
      </c>
      <c r="F715" s="37" t="n">
        <f aca="false">IF(TOT!AK717&lt;200,IF(E715&lt;53,53,E715),E715)</f>
        <v>60</v>
      </c>
    </row>
    <row r="716" customFormat="false" ht="13" hidden="false" customHeight="true" outlineLevel="0" collapsed="false">
      <c r="A716" s="17" t="s">
        <v>3301</v>
      </c>
      <c r="B716" s="37" t="n">
        <f aca="false">VLOOKUP((TOT!BM718*60)/TOT!AK718,'CK - HITS'!$A$3:$B$69,2)</f>
        <v>69</v>
      </c>
      <c r="C716" s="37" t="n">
        <f aca="false">IF(TOT!AK718&lt;400,IF(B716&gt;80,80,B716),B716)</f>
        <v>69</v>
      </c>
      <c r="D716" s="37" t="n">
        <f aca="false">IF(TOT!AK718&lt;200,IF(B716&gt;73,73,B716),B716)</f>
        <v>69</v>
      </c>
      <c r="E716" s="37" t="n">
        <f aca="false">IF(TOT!AK718&lt;400,IF(D716&lt;60,60,D716),D716)</f>
        <v>69</v>
      </c>
      <c r="F716" s="37" t="n">
        <f aca="false">IF(TOT!AK718&lt;200,IF(E716&lt;53,53,E716),E716)</f>
        <v>69</v>
      </c>
    </row>
    <row r="717" customFormat="false" ht="13" hidden="false" customHeight="true" outlineLevel="0" collapsed="false">
      <c r="A717" s="17" t="s">
        <v>3305</v>
      </c>
      <c r="B717" s="37" t="n">
        <f aca="false">VLOOKUP((TOT!BM719*60)/TOT!AK719,'CK - HITS'!$A$3:$B$69,2)</f>
        <v>77</v>
      </c>
      <c r="C717" s="37" t="n">
        <f aca="false">IF(TOT!AK719&lt;400,IF(B717&gt;80,80,B717),B717)</f>
        <v>77</v>
      </c>
      <c r="D717" s="37" t="n">
        <f aca="false">IF(TOT!AK719&lt;200,IF(B717&gt;73,73,B717),B717)</f>
        <v>77</v>
      </c>
      <c r="E717" s="37" t="n">
        <f aca="false">IF(TOT!AK719&lt;400,IF(D717&lt;60,60,D717),D717)</f>
        <v>77</v>
      </c>
      <c r="F717" s="37" t="n">
        <f aca="false">IF(TOT!AK719&lt;200,IF(E717&lt;53,53,E717),E717)</f>
        <v>77</v>
      </c>
    </row>
    <row r="718" customFormat="false" ht="13" hidden="false" customHeight="true" outlineLevel="0" collapsed="false">
      <c r="A718" s="17" t="s">
        <v>3310</v>
      </c>
      <c r="B718" s="37" t="n">
        <f aca="false">VLOOKUP((TOT!BM720*60)/TOT!AK720,'CK - HITS'!$A$3:$B$69,2)</f>
        <v>91</v>
      </c>
      <c r="C718" s="37" t="n">
        <f aca="false">IF(TOT!AK720&lt;400,IF(B718&gt;80,80,B718),B718)</f>
        <v>91</v>
      </c>
      <c r="D718" s="37" t="n">
        <f aca="false">IF(TOT!AK720&lt;200,IF(B718&gt;73,73,B718),B718)</f>
        <v>91</v>
      </c>
      <c r="E718" s="37" t="n">
        <f aca="false">IF(TOT!AK720&lt;400,IF(D718&lt;60,60,D718),D718)</f>
        <v>91</v>
      </c>
      <c r="F718" s="37" t="n">
        <f aca="false">IF(TOT!AK720&lt;200,IF(E718&lt;53,53,E718),E718)</f>
        <v>91</v>
      </c>
    </row>
    <row r="719" customFormat="false" ht="13" hidden="false" customHeight="true" outlineLevel="0" collapsed="false">
      <c r="A719" s="17" t="s">
        <v>3313</v>
      </c>
      <c r="B719" s="37" t="n">
        <f aca="false">VLOOKUP((TOT!BM721*60)/TOT!AK721,'CK - HITS'!$A$3:$B$69,2)</f>
        <v>53</v>
      </c>
      <c r="C719" s="37" t="n">
        <f aca="false">IF(TOT!AK721&lt;400,IF(B719&gt;80,80,B719),B719)</f>
        <v>53</v>
      </c>
      <c r="D719" s="37" t="n">
        <f aca="false">IF(TOT!AK721&lt;200,IF(B719&gt;73,73,B719),B719)</f>
        <v>53</v>
      </c>
      <c r="E719" s="37" t="n">
        <f aca="false">IF(TOT!AK721&lt;400,IF(D719&lt;60,60,D719),D719)</f>
        <v>60</v>
      </c>
      <c r="F719" s="37" t="n">
        <f aca="false">IF(TOT!AK721&lt;200,IF(E719&lt;53,53,E719),E719)</f>
        <v>60</v>
      </c>
    </row>
    <row r="720" customFormat="false" ht="13" hidden="false" customHeight="true" outlineLevel="0" collapsed="false">
      <c r="A720" s="17" t="s">
        <v>3318</v>
      </c>
      <c r="B720" s="37" t="n">
        <f aca="false">VLOOKUP((TOT!BM722*60)/TOT!AK722,'CK - HITS'!$A$3:$B$69,2)</f>
        <v>38</v>
      </c>
      <c r="C720" s="37" t="n">
        <f aca="false">IF(TOT!AK722&lt;400,IF(B720&gt;80,80,B720),B720)</f>
        <v>38</v>
      </c>
      <c r="D720" s="37" t="n">
        <f aca="false">IF(TOT!AK722&lt;200,IF(B720&gt;73,73,B720),B720)</f>
        <v>38</v>
      </c>
      <c r="E720" s="37" t="n">
        <f aca="false">IF(TOT!AK722&lt;400,IF(D720&lt;60,60,D720),D720)</f>
        <v>60</v>
      </c>
      <c r="F720" s="37" t="n">
        <f aca="false">IF(TOT!AK722&lt;200,IF(E720&lt;53,53,E720),E720)</f>
        <v>60</v>
      </c>
    </row>
    <row r="721" customFormat="false" ht="13" hidden="false" customHeight="true" outlineLevel="0" collapsed="false">
      <c r="A721" s="17" t="s">
        <v>3322</v>
      </c>
      <c r="B721" s="37" t="n">
        <f aca="false">VLOOKUP((TOT!BM723*60)/TOT!AK723,'CK - HITS'!$A$3:$B$69,2)</f>
        <v>50</v>
      </c>
      <c r="C721" s="37" t="n">
        <f aca="false">IF(TOT!AK723&lt;400,IF(B721&gt;80,80,B721),B721)</f>
        <v>50</v>
      </c>
      <c r="D721" s="37" t="n">
        <f aca="false">IF(TOT!AK723&lt;200,IF(B721&gt;73,73,B721),B721)</f>
        <v>50</v>
      </c>
      <c r="E721" s="37" t="n">
        <f aca="false">IF(TOT!AK723&lt;400,IF(D721&lt;60,60,D721),D721)</f>
        <v>50</v>
      </c>
      <c r="F721" s="37" t="n">
        <f aca="false">IF(TOT!AK723&lt;200,IF(E721&lt;53,53,E721),E721)</f>
        <v>50</v>
      </c>
    </row>
    <row r="722" customFormat="false" ht="13" hidden="false" customHeight="true" outlineLevel="0" collapsed="false">
      <c r="A722" s="17" t="s">
        <v>3327</v>
      </c>
      <c r="B722" s="37" t="n">
        <f aca="false">VLOOKUP((TOT!BM724*60)/TOT!AK724,'CK - HITS'!$A$3:$B$69,2)</f>
        <v>84</v>
      </c>
      <c r="C722" s="37" t="n">
        <f aca="false">IF(TOT!AK724&lt;400,IF(B722&gt;80,80,B722),B722)</f>
        <v>84</v>
      </c>
      <c r="D722" s="37" t="n">
        <f aca="false">IF(TOT!AK724&lt;200,IF(B722&gt;73,73,B722),B722)</f>
        <v>84</v>
      </c>
      <c r="E722" s="37" t="n">
        <f aca="false">IF(TOT!AK724&lt;400,IF(D722&lt;60,60,D722),D722)</f>
        <v>84</v>
      </c>
      <c r="F722" s="37" t="n">
        <f aca="false">IF(TOT!AK724&lt;200,IF(E722&lt;53,53,E722),E722)</f>
        <v>84</v>
      </c>
    </row>
    <row r="723" customFormat="false" ht="13" hidden="false" customHeight="true" outlineLevel="0" collapsed="false">
      <c r="A723" s="17" t="s">
        <v>3331</v>
      </c>
      <c r="B723" s="37" t="n">
        <f aca="false">VLOOKUP((TOT!BM725*60)/TOT!AK725,'CK - HITS'!$A$3:$B$69,2)</f>
        <v>53</v>
      </c>
      <c r="C723" s="37" t="n">
        <f aca="false">IF(TOT!AK725&lt;400,IF(B723&gt;80,80,B723),B723)</f>
        <v>53</v>
      </c>
      <c r="D723" s="37" t="n">
        <f aca="false">IF(TOT!AK725&lt;200,IF(B723&gt;73,73,B723),B723)</f>
        <v>53</v>
      </c>
      <c r="E723" s="37" t="n">
        <f aca="false">IF(TOT!AK725&lt;400,IF(D723&lt;60,60,D723),D723)</f>
        <v>53</v>
      </c>
      <c r="F723" s="37" t="n">
        <f aca="false">IF(TOT!AK725&lt;200,IF(E723&lt;53,53,E723),E723)</f>
        <v>53</v>
      </c>
    </row>
    <row r="724" customFormat="false" ht="13" hidden="false" customHeight="true" outlineLevel="0" collapsed="false">
      <c r="A724" s="17" t="s">
        <v>3335</v>
      </c>
      <c r="B724" s="37" t="n">
        <f aca="false">VLOOKUP((TOT!BM726*60)/TOT!AK726,'CK - HITS'!$A$3:$B$69,2)</f>
        <v>93</v>
      </c>
      <c r="C724" s="37" t="n">
        <f aca="false">IF(TOT!AK726&lt;400,IF(B724&gt;80,80,B724),B724)</f>
        <v>80</v>
      </c>
      <c r="D724" s="37" t="n">
        <f aca="false">IF(TOT!AK726&lt;200,IF(B724&gt;73,73,B724),B724)</f>
        <v>93</v>
      </c>
      <c r="E724" s="37" t="n">
        <f aca="false">IF(TOT!AK726&lt;400,IF(D724&lt;60,60,D724),D724)</f>
        <v>93</v>
      </c>
      <c r="F724" s="37" t="n">
        <f aca="false">IF(TOT!AK726&lt;200,IF(E724&lt;53,53,E724),E724)</f>
        <v>93</v>
      </c>
    </row>
    <row r="725" customFormat="false" ht="13" hidden="false" customHeight="true" outlineLevel="0" collapsed="false">
      <c r="A725" s="17" t="s">
        <v>3338</v>
      </c>
      <c r="B725" s="37" t="n">
        <f aca="false">VLOOKUP((TOT!BM727*60)/TOT!AK727,'CK - HITS'!$A$3:$B$69,2)</f>
        <v>87</v>
      </c>
      <c r="C725" s="37" t="n">
        <f aca="false">IF(TOT!AK727&lt;400,IF(B725&gt;80,80,B725),B725)</f>
        <v>87</v>
      </c>
      <c r="D725" s="37" t="n">
        <f aca="false">IF(TOT!AK727&lt;200,IF(B725&gt;73,73,B725),B725)</f>
        <v>87</v>
      </c>
      <c r="E725" s="37" t="n">
        <f aca="false">IF(TOT!AK727&lt;400,IF(D725&lt;60,60,D725),D725)</f>
        <v>87</v>
      </c>
      <c r="F725" s="37" t="n">
        <f aca="false">IF(TOT!AK727&lt;200,IF(E725&lt;53,53,E725),E725)</f>
        <v>87</v>
      </c>
    </row>
    <row r="726" customFormat="false" ht="13" hidden="false" customHeight="true" outlineLevel="0" collapsed="false">
      <c r="A726" s="17" t="s">
        <v>3342</v>
      </c>
      <c r="B726" s="37" t="n">
        <f aca="false">VLOOKUP((TOT!BM728*60)/TOT!AK728,'CK - HITS'!$A$3:$B$69,2)</f>
        <v>78</v>
      </c>
      <c r="C726" s="37" t="n">
        <f aca="false">IF(TOT!AK728&lt;400,IF(B726&gt;80,80,B726),B726)</f>
        <v>78</v>
      </c>
      <c r="D726" s="37" t="n">
        <f aca="false">IF(TOT!AK728&lt;200,IF(B726&gt;73,73,B726),B726)</f>
        <v>78</v>
      </c>
      <c r="E726" s="37" t="n">
        <f aca="false">IF(TOT!AK728&lt;400,IF(D726&lt;60,60,D726),D726)</f>
        <v>78</v>
      </c>
      <c r="F726" s="37" t="n">
        <f aca="false">IF(TOT!AK728&lt;200,IF(E726&lt;53,53,E726),E726)</f>
        <v>78</v>
      </c>
    </row>
    <row r="727" customFormat="false" ht="13" hidden="false" customHeight="true" outlineLevel="0" collapsed="false">
      <c r="A727" s="17" t="s">
        <v>3346</v>
      </c>
      <c r="B727" s="37" t="n">
        <f aca="false">VLOOKUP((TOT!BM729*60)/TOT!AK729,'CK - HITS'!$A$3:$B$69,2)</f>
        <v>44</v>
      </c>
      <c r="C727" s="37" t="n">
        <f aca="false">IF(TOT!AK729&lt;400,IF(B727&gt;80,80,B727),B727)</f>
        <v>44</v>
      </c>
      <c r="D727" s="37" t="n">
        <f aca="false">IF(TOT!AK729&lt;200,IF(B727&gt;73,73,B727),B727)</f>
        <v>44</v>
      </c>
      <c r="E727" s="37" t="n">
        <f aca="false">IF(TOT!AK729&lt;400,IF(D727&lt;60,60,D727),D727)</f>
        <v>60</v>
      </c>
      <c r="F727" s="37" t="n">
        <f aca="false">IF(TOT!AK729&lt;200,IF(E727&lt;53,53,E727),E727)</f>
        <v>60</v>
      </c>
    </row>
    <row r="728" customFormat="false" ht="13" hidden="false" customHeight="true" outlineLevel="0" collapsed="false">
      <c r="A728" s="17" t="s">
        <v>3350</v>
      </c>
      <c r="B728" s="37" t="n">
        <f aca="false">VLOOKUP((TOT!BM730*60)/TOT!AK730,'CK - HITS'!$A$3:$B$69,2)</f>
        <v>51</v>
      </c>
      <c r="C728" s="37" t="n">
        <f aca="false">IF(TOT!AK730&lt;400,IF(B728&gt;80,80,B728),B728)</f>
        <v>51</v>
      </c>
      <c r="D728" s="37" t="n">
        <f aca="false">IF(TOT!AK730&lt;200,IF(B728&gt;73,73,B728),B728)</f>
        <v>51</v>
      </c>
      <c r="E728" s="37" t="n">
        <f aca="false">IF(TOT!AK730&lt;400,IF(D728&lt;60,60,D728),D728)</f>
        <v>51</v>
      </c>
      <c r="F728" s="37" t="n">
        <f aca="false">IF(TOT!AK730&lt;200,IF(E728&lt;53,53,E728),E728)</f>
        <v>51</v>
      </c>
    </row>
    <row r="729" customFormat="false" ht="13" hidden="false" customHeight="true" outlineLevel="0" collapsed="false">
      <c r="A729" s="17" t="s">
        <v>3353</v>
      </c>
      <c r="B729" s="37" t="n">
        <f aca="false">VLOOKUP((TOT!BM731*60)/TOT!AK731,'CK - HITS'!$A$3:$B$69,2)</f>
        <v>40</v>
      </c>
      <c r="C729" s="37" t="n">
        <f aca="false">IF(TOT!AK731&lt;400,IF(B729&gt;80,80,B729),B729)</f>
        <v>40</v>
      </c>
      <c r="D729" s="37" t="n">
        <f aca="false">IF(TOT!AK731&lt;200,IF(B729&gt;73,73,B729),B729)</f>
        <v>40</v>
      </c>
      <c r="E729" s="37" t="n">
        <f aca="false">IF(TOT!AK731&lt;400,IF(D729&lt;60,60,D729),D729)</f>
        <v>40</v>
      </c>
      <c r="F729" s="37" t="n">
        <f aca="false">IF(TOT!AK731&lt;200,IF(E729&lt;53,53,E729),E729)</f>
        <v>40</v>
      </c>
    </row>
    <row r="730" customFormat="false" ht="13" hidden="false" customHeight="true" outlineLevel="0" collapsed="false">
      <c r="A730" s="17" t="s">
        <v>3356</v>
      </c>
      <c r="B730" s="37" t="n">
        <f aca="false">VLOOKUP((TOT!BM732*60)/TOT!AK732,'CK - HITS'!$A$3:$B$69,2)</f>
        <v>66</v>
      </c>
      <c r="C730" s="37" t="n">
        <f aca="false">IF(TOT!AK732&lt;400,IF(B730&gt;80,80,B730),B730)</f>
        <v>66</v>
      </c>
      <c r="D730" s="37" t="n">
        <f aca="false">IF(TOT!AK732&lt;200,IF(B730&gt;73,73,B730),B730)</f>
        <v>66</v>
      </c>
      <c r="E730" s="37" t="n">
        <f aca="false">IF(TOT!AK732&lt;400,IF(D730&lt;60,60,D730),D730)</f>
        <v>66</v>
      </c>
      <c r="F730" s="37" t="n">
        <f aca="false">IF(TOT!AK732&lt;200,IF(E730&lt;53,53,E730),E730)</f>
        <v>66</v>
      </c>
    </row>
    <row r="731" customFormat="false" ht="13" hidden="false" customHeight="true" outlineLevel="0" collapsed="false">
      <c r="A731" s="17" t="s">
        <v>3360</v>
      </c>
      <c r="B731" s="37" t="n">
        <f aca="false">VLOOKUP((TOT!BM733*60)/TOT!AK733,'CK - HITS'!$A$3:$B$69,2)</f>
        <v>76</v>
      </c>
      <c r="C731" s="37" t="n">
        <f aca="false">IF(TOT!AK733&lt;400,IF(B731&gt;80,80,B731),B731)</f>
        <v>76</v>
      </c>
      <c r="D731" s="37" t="n">
        <f aca="false">IF(TOT!AK733&lt;200,IF(B731&gt;73,73,B731),B731)</f>
        <v>76</v>
      </c>
      <c r="E731" s="37" t="n">
        <f aca="false">IF(TOT!AK733&lt;400,IF(D731&lt;60,60,D731),D731)</f>
        <v>76</v>
      </c>
      <c r="F731" s="37" t="n">
        <f aca="false">IF(TOT!AK733&lt;200,IF(E731&lt;53,53,E731),E731)</f>
        <v>76</v>
      </c>
    </row>
    <row r="732" customFormat="false" ht="13" hidden="false" customHeight="true" outlineLevel="0" collapsed="false">
      <c r="A732" s="17" t="s">
        <v>3365</v>
      </c>
      <c r="B732" s="37" t="n">
        <f aca="false">VLOOKUP((TOT!BM734*60)/TOT!AK734,'CK - HITS'!$A$3:$B$69,2)</f>
        <v>57</v>
      </c>
      <c r="C732" s="37" t="n">
        <f aca="false">IF(TOT!AK734&lt;400,IF(B732&gt;80,80,B732),B732)</f>
        <v>57</v>
      </c>
      <c r="D732" s="37" t="n">
        <f aca="false">IF(TOT!AK734&lt;200,IF(B732&gt;73,73,B732),B732)</f>
        <v>57</v>
      </c>
      <c r="E732" s="37" t="n">
        <f aca="false">IF(TOT!AK734&lt;400,IF(D732&lt;60,60,D732),D732)</f>
        <v>57</v>
      </c>
      <c r="F732" s="37" t="n">
        <f aca="false">IF(TOT!AK734&lt;200,IF(E732&lt;53,53,E732),E732)</f>
        <v>57</v>
      </c>
    </row>
    <row r="733" customFormat="false" ht="13" hidden="false" customHeight="true" outlineLevel="0" collapsed="false">
      <c r="A733" s="17" t="s">
        <v>3369</v>
      </c>
      <c r="B733" s="37" t="n">
        <f aca="false">VLOOKUP((TOT!BM735*60)/TOT!AK735,'CK - HITS'!$A$3:$B$69,2)</f>
        <v>69</v>
      </c>
      <c r="C733" s="37" t="n">
        <f aca="false">IF(TOT!AK735&lt;400,IF(B733&gt;80,80,B733),B733)</f>
        <v>69</v>
      </c>
      <c r="D733" s="37" t="n">
        <f aca="false">IF(TOT!AK735&lt;200,IF(B733&gt;73,73,B733),B733)</f>
        <v>69</v>
      </c>
      <c r="E733" s="37" t="n">
        <f aca="false">IF(TOT!AK735&lt;400,IF(D733&lt;60,60,D733),D733)</f>
        <v>69</v>
      </c>
      <c r="F733" s="37" t="n">
        <f aca="false">IF(TOT!AK735&lt;200,IF(E733&lt;53,53,E733),E733)</f>
        <v>69</v>
      </c>
    </row>
    <row r="734" customFormat="false" ht="13" hidden="false" customHeight="true" outlineLevel="0" collapsed="false">
      <c r="A734" s="17" t="s">
        <v>3373</v>
      </c>
      <c r="B734" s="37" t="n">
        <f aca="false">VLOOKUP((TOT!BM736*60)/TOT!AK736,'CK - HITS'!$A$3:$B$69,2)</f>
        <v>96</v>
      </c>
      <c r="C734" s="37" t="n">
        <f aca="false">IF(TOT!AK736&lt;400,IF(B734&gt;80,80,B734),B734)</f>
        <v>80</v>
      </c>
      <c r="D734" s="37" t="n">
        <f aca="false">IF(TOT!AK736&lt;200,IF(B734&gt;73,73,B734),B734)</f>
        <v>73</v>
      </c>
      <c r="E734" s="37" t="n">
        <f aca="false">IF(TOT!AK736&lt;400,IF(D734&lt;60,60,D734),D734)</f>
        <v>73</v>
      </c>
      <c r="F734" s="37" t="n">
        <f aca="false">IF(TOT!AK736&lt;200,IF(E734&lt;53,53,E734),E734)</f>
        <v>73</v>
      </c>
    </row>
    <row r="735" customFormat="false" ht="13" hidden="false" customHeight="true" outlineLevel="0" collapsed="false">
      <c r="A735" s="17" t="s">
        <v>3376</v>
      </c>
      <c r="B735" s="37" t="n">
        <f aca="false">VLOOKUP((TOT!BM737*60)/TOT!AK737,'CK - HITS'!$A$3:$B$69,2)</f>
        <v>52</v>
      </c>
      <c r="C735" s="37" t="n">
        <f aca="false">IF(TOT!AK737&lt;400,IF(B735&gt;80,80,B735),B735)</f>
        <v>52</v>
      </c>
      <c r="D735" s="37" t="n">
        <f aca="false">IF(TOT!AK737&lt;200,IF(B735&gt;73,73,B735),B735)</f>
        <v>52</v>
      </c>
      <c r="E735" s="37" t="n">
        <f aca="false">IF(TOT!AK737&lt;400,IF(D735&lt;60,60,D735),D735)</f>
        <v>52</v>
      </c>
      <c r="F735" s="37" t="n">
        <f aca="false">IF(TOT!AK737&lt;200,IF(E735&lt;53,53,E735),E735)</f>
        <v>52</v>
      </c>
    </row>
    <row r="736" customFormat="false" ht="13" hidden="false" customHeight="true" outlineLevel="0" collapsed="false">
      <c r="A736" s="17" t="s">
        <v>3379</v>
      </c>
      <c r="B736" s="37" t="n">
        <f aca="false">VLOOKUP((TOT!BM738*60)/TOT!AK738,'CK - HITS'!$A$3:$B$69,2)</f>
        <v>34</v>
      </c>
      <c r="C736" s="37" t="n">
        <f aca="false">IF(TOT!AK738&lt;400,IF(B736&gt;80,80,B736),B736)</f>
        <v>34</v>
      </c>
      <c r="D736" s="37" t="n">
        <f aca="false">IF(TOT!AK738&lt;200,IF(B736&gt;73,73,B736),B736)</f>
        <v>34</v>
      </c>
      <c r="E736" s="37" t="n">
        <f aca="false">IF(TOT!AK738&lt;400,IF(D736&lt;60,60,D736),D736)</f>
        <v>60</v>
      </c>
      <c r="F736" s="37" t="n">
        <f aca="false">IF(TOT!AK738&lt;200,IF(E736&lt;53,53,E736),E736)</f>
        <v>60</v>
      </c>
    </row>
    <row r="737" customFormat="false" ht="13" hidden="false" customHeight="true" outlineLevel="0" collapsed="false">
      <c r="A737" s="17" t="s">
        <v>3381</v>
      </c>
      <c r="B737" s="37" t="n">
        <f aca="false">VLOOKUP((TOT!BM739*60)/TOT!AK739,'CK - HITS'!$A$3:$B$69,2)</f>
        <v>47</v>
      </c>
      <c r="C737" s="37" t="n">
        <f aca="false">IF(TOT!AK739&lt;400,IF(B737&gt;80,80,B737),B737)</f>
        <v>47</v>
      </c>
      <c r="D737" s="37" t="n">
        <f aca="false">IF(TOT!AK739&lt;200,IF(B737&gt;73,73,B737),B737)</f>
        <v>47</v>
      </c>
      <c r="E737" s="37" t="n">
        <f aca="false">IF(TOT!AK739&lt;400,IF(D737&lt;60,60,D737),D737)</f>
        <v>47</v>
      </c>
      <c r="F737" s="37" t="n">
        <f aca="false">IF(TOT!AK739&lt;200,IF(E737&lt;53,53,E737),E737)</f>
        <v>47</v>
      </c>
    </row>
    <row r="738" customFormat="false" ht="13" hidden="false" customHeight="true" outlineLevel="0" collapsed="false">
      <c r="A738" s="17" t="s">
        <v>3384</v>
      </c>
      <c r="B738" s="37" t="n">
        <f aca="false">VLOOKUP((TOT!BM740*60)/TOT!AK740,'CK - HITS'!$A$3:$B$69,2)</f>
        <v>47</v>
      </c>
      <c r="C738" s="37" t="n">
        <f aca="false">IF(TOT!AK740&lt;400,IF(B738&gt;80,80,B738),B738)</f>
        <v>47</v>
      </c>
      <c r="D738" s="37" t="n">
        <f aca="false">IF(TOT!AK740&lt;200,IF(B738&gt;73,73,B738),B738)</f>
        <v>47</v>
      </c>
      <c r="E738" s="37" t="n">
        <f aca="false">IF(TOT!AK740&lt;400,IF(D738&lt;60,60,D738),D738)</f>
        <v>47</v>
      </c>
      <c r="F738" s="37" t="n">
        <f aca="false">IF(TOT!AK740&lt;200,IF(E738&lt;53,53,E738),E738)</f>
        <v>47</v>
      </c>
    </row>
    <row r="739" customFormat="false" ht="13" hidden="false" customHeight="true" outlineLevel="0" collapsed="false">
      <c r="A739" s="17" t="s">
        <v>3388</v>
      </c>
      <c r="B739" s="37" t="n">
        <f aca="false">VLOOKUP((TOT!BM741*60)/TOT!AK741,'CK - HITS'!$A$3:$B$69,2)</f>
        <v>39</v>
      </c>
      <c r="C739" s="37" t="n">
        <f aca="false">IF(TOT!AK741&lt;400,IF(B739&gt;80,80,B739),B739)</f>
        <v>39</v>
      </c>
      <c r="D739" s="37" t="n">
        <f aca="false">IF(TOT!AK741&lt;200,IF(B739&gt;73,73,B739),B739)</f>
        <v>39</v>
      </c>
      <c r="E739" s="37" t="n">
        <f aca="false">IF(TOT!AK741&lt;400,IF(D739&lt;60,60,D739),D739)</f>
        <v>39</v>
      </c>
      <c r="F739" s="37" t="n">
        <f aca="false">IF(TOT!AK741&lt;200,IF(E739&lt;53,53,E739),E739)</f>
        <v>39</v>
      </c>
    </row>
    <row r="740" customFormat="false" ht="13" hidden="false" customHeight="true" outlineLevel="0" collapsed="false">
      <c r="A740" s="17" t="s">
        <v>3390</v>
      </c>
      <c r="B740" s="37" t="n">
        <f aca="false">VLOOKUP((TOT!BM742*60)/TOT!AK742,'CK - HITS'!$A$3:$B$69,2)</f>
        <v>69</v>
      </c>
      <c r="C740" s="37" t="n">
        <f aca="false">IF(TOT!AK742&lt;400,IF(B740&gt;80,80,B740),B740)</f>
        <v>69</v>
      </c>
      <c r="D740" s="37" t="n">
        <f aca="false">IF(TOT!AK742&lt;200,IF(B740&gt;73,73,B740),B740)</f>
        <v>69</v>
      </c>
      <c r="E740" s="37" t="n">
        <f aca="false">IF(TOT!AK742&lt;400,IF(D740&lt;60,60,D740),D740)</f>
        <v>69</v>
      </c>
      <c r="F740" s="37" t="n">
        <f aca="false">IF(TOT!AK742&lt;200,IF(E740&lt;53,53,E740),E740)</f>
        <v>69</v>
      </c>
    </row>
    <row r="741" customFormat="false" ht="13" hidden="false" customHeight="true" outlineLevel="0" collapsed="false">
      <c r="A741" s="17" t="s">
        <v>3393</v>
      </c>
      <c r="B741" s="37" t="n">
        <f aca="false">VLOOKUP((TOT!BM743*60)/TOT!AK743,'CK - HITS'!$A$3:$B$69,2)</f>
        <v>99</v>
      </c>
      <c r="C741" s="37" t="n">
        <f aca="false">IF(TOT!AK743&lt;400,IF(B741&gt;80,80,B741),B741)</f>
        <v>99</v>
      </c>
      <c r="D741" s="37" t="n">
        <f aca="false">IF(TOT!AK743&lt;200,IF(B741&gt;73,73,B741),B741)</f>
        <v>99</v>
      </c>
      <c r="E741" s="37" t="n">
        <f aca="false">IF(TOT!AK743&lt;400,IF(D741&lt;60,60,D741),D741)</f>
        <v>99</v>
      </c>
      <c r="F741" s="37" t="n">
        <f aca="false">IF(TOT!AK743&lt;200,IF(E741&lt;53,53,E741),E741)</f>
        <v>99</v>
      </c>
    </row>
    <row r="742" customFormat="false" ht="13" hidden="false" customHeight="true" outlineLevel="0" collapsed="false">
      <c r="A742" s="17" t="s">
        <v>3397</v>
      </c>
      <c r="B742" s="37" t="n">
        <f aca="false">VLOOKUP((TOT!BM744*60)/TOT!AK744,'CK - HITS'!$A$3:$B$69,2)</f>
        <v>63</v>
      </c>
      <c r="C742" s="37" t="n">
        <f aca="false">IF(TOT!AK744&lt;400,IF(B742&gt;80,80,B742),B742)</f>
        <v>63</v>
      </c>
      <c r="D742" s="37" t="n">
        <f aca="false">IF(TOT!AK744&lt;200,IF(B742&gt;73,73,B742),B742)</f>
        <v>63</v>
      </c>
      <c r="E742" s="37" t="n">
        <f aca="false">IF(TOT!AK744&lt;400,IF(D742&lt;60,60,D742),D742)</f>
        <v>63</v>
      </c>
      <c r="F742" s="37" t="n">
        <f aca="false">IF(TOT!AK744&lt;200,IF(E742&lt;53,53,E742),E742)</f>
        <v>63</v>
      </c>
    </row>
    <row r="743" customFormat="false" ht="13" hidden="false" customHeight="true" outlineLevel="0" collapsed="false">
      <c r="A743" s="17" t="s">
        <v>3400</v>
      </c>
      <c r="B743" s="37" t="n">
        <f aca="false">VLOOKUP((TOT!BM745*60)/TOT!AK745,'CK - HITS'!$A$3:$B$69,2)</f>
        <v>38</v>
      </c>
      <c r="C743" s="37" t="n">
        <f aca="false">IF(TOT!AK745&lt;400,IF(B743&gt;80,80,B743),B743)</f>
        <v>38</v>
      </c>
      <c r="D743" s="37" t="n">
        <f aca="false">IF(TOT!AK745&lt;200,IF(B743&gt;73,73,B743),B743)</f>
        <v>38</v>
      </c>
      <c r="E743" s="37" t="n">
        <f aca="false">IF(TOT!AK745&lt;400,IF(D743&lt;60,60,D743),D743)</f>
        <v>60</v>
      </c>
      <c r="F743" s="37" t="n">
        <f aca="false">IF(TOT!AK745&lt;200,IF(E743&lt;53,53,E743),E743)</f>
        <v>60</v>
      </c>
    </row>
    <row r="744" customFormat="false" ht="13" hidden="false" customHeight="true" outlineLevel="0" collapsed="false">
      <c r="A744" s="17" t="s">
        <v>3403</v>
      </c>
      <c r="B744" s="37" t="n">
        <f aca="false">VLOOKUP((TOT!BM746*60)/TOT!AK746,'CK - HITS'!$A$3:$B$69,2)</f>
        <v>44</v>
      </c>
      <c r="C744" s="37" t="n">
        <f aca="false">IF(TOT!AK746&lt;400,IF(B744&gt;80,80,B744),B744)</f>
        <v>44</v>
      </c>
      <c r="D744" s="37" t="n">
        <f aca="false">IF(TOT!AK746&lt;200,IF(B744&gt;73,73,B744),B744)</f>
        <v>44</v>
      </c>
      <c r="E744" s="37" t="n">
        <f aca="false">IF(TOT!AK746&lt;400,IF(D744&lt;60,60,D744),D744)</f>
        <v>44</v>
      </c>
      <c r="F744" s="37" t="n">
        <f aca="false">IF(TOT!AK746&lt;200,IF(E744&lt;53,53,E744),E744)</f>
        <v>44</v>
      </c>
    </row>
    <row r="745" customFormat="false" ht="13" hidden="false" customHeight="true" outlineLevel="0" collapsed="false">
      <c r="A745" s="17" t="s">
        <v>3405</v>
      </c>
      <c r="B745" s="37" t="n">
        <f aca="false">VLOOKUP((TOT!BM747*60)/TOT!AK747,'CK - HITS'!$A$3:$B$69,2)</f>
        <v>46</v>
      </c>
      <c r="C745" s="37" t="n">
        <f aca="false">IF(TOT!AK747&lt;400,IF(B745&gt;80,80,B745),B745)</f>
        <v>46</v>
      </c>
      <c r="D745" s="37" t="n">
        <f aca="false">IF(TOT!AK747&lt;200,IF(B745&gt;73,73,B745),B745)</f>
        <v>46</v>
      </c>
      <c r="E745" s="37" t="n">
        <f aca="false">IF(TOT!AK747&lt;400,IF(D745&lt;60,60,D745),D745)</f>
        <v>46</v>
      </c>
      <c r="F745" s="37" t="n">
        <f aca="false">IF(TOT!AK747&lt;200,IF(E745&lt;53,53,E745),E745)</f>
        <v>46</v>
      </c>
    </row>
    <row r="746" customFormat="false" ht="13" hidden="false" customHeight="true" outlineLevel="0" collapsed="false">
      <c r="A746" s="17" t="s">
        <v>3409</v>
      </c>
      <c r="B746" s="37" t="n">
        <f aca="false">VLOOKUP((TOT!BM748*60)/TOT!AK748,'CK - HITS'!$A$3:$B$69,2)</f>
        <v>79</v>
      </c>
      <c r="C746" s="37" t="n">
        <f aca="false">IF(TOT!AK748&lt;400,IF(B746&gt;80,80,B746),B746)</f>
        <v>79</v>
      </c>
      <c r="D746" s="37" t="n">
        <f aca="false">IF(TOT!AK748&lt;200,IF(B746&gt;73,73,B746),B746)</f>
        <v>79</v>
      </c>
      <c r="E746" s="37" t="n">
        <f aca="false">IF(TOT!AK748&lt;400,IF(D746&lt;60,60,D746),D746)</f>
        <v>79</v>
      </c>
      <c r="F746" s="37" t="n">
        <f aca="false">IF(TOT!AK748&lt;200,IF(E746&lt;53,53,E746),E746)</f>
        <v>79</v>
      </c>
    </row>
    <row r="747" customFormat="false" ht="13" hidden="false" customHeight="true" outlineLevel="0" collapsed="false">
      <c r="A747" s="17" t="s">
        <v>3412</v>
      </c>
      <c r="B747" s="37" t="n">
        <f aca="false">VLOOKUP((TOT!BM749*60)/TOT!AK749,'CK - HITS'!$A$3:$B$69,2)</f>
        <v>50</v>
      </c>
      <c r="C747" s="37" t="n">
        <f aca="false">IF(TOT!AK749&lt;400,IF(B747&gt;80,80,B747),B747)</f>
        <v>50</v>
      </c>
      <c r="D747" s="37" t="n">
        <f aca="false">IF(TOT!AK749&lt;200,IF(B747&gt;73,73,B747),B747)</f>
        <v>50</v>
      </c>
      <c r="E747" s="37" t="n">
        <f aca="false">IF(TOT!AK749&lt;400,IF(D747&lt;60,60,D747),D747)</f>
        <v>50</v>
      </c>
      <c r="F747" s="37" t="n">
        <f aca="false">IF(TOT!AK749&lt;200,IF(E747&lt;53,53,E747),E747)</f>
        <v>50</v>
      </c>
    </row>
    <row r="748" customFormat="false" ht="13" hidden="false" customHeight="true" outlineLevel="0" collapsed="false">
      <c r="A748" s="17" t="s">
        <v>3416</v>
      </c>
      <c r="B748" s="37" t="n">
        <f aca="false">VLOOKUP((TOT!BM750*60)/TOT!AK750,'CK - HITS'!$A$3:$B$69,2)</f>
        <v>44</v>
      </c>
      <c r="C748" s="37" t="n">
        <f aca="false">IF(TOT!AK750&lt;400,IF(B748&gt;80,80,B748),B748)</f>
        <v>44</v>
      </c>
      <c r="D748" s="37" t="n">
        <f aca="false">IF(TOT!AK750&lt;200,IF(B748&gt;73,73,B748),B748)</f>
        <v>44</v>
      </c>
      <c r="E748" s="37" t="n">
        <f aca="false">IF(TOT!AK750&lt;400,IF(D748&lt;60,60,D748),D748)</f>
        <v>44</v>
      </c>
      <c r="F748" s="37" t="n">
        <f aca="false">IF(TOT!AK750&lt;200,IF(E748&lt;53,53,E748),E748)</f>
        <v>44</v>
      </c>
    </row>
    <row r="749" customFormat="false" ht="13" hidden="false" customHeight="true" outlineLevel="0" collapsed="false">
      <c r="A749" s="17" t="s">
        <v>3420</v>
      </c>
      <c r="B749" s="37" t="n">
        <f aca="false">VLOOKUP((TOT!BM751*60)/TOT!AK751,'CK - HITS'!$A$3:$B$69,2)</f>
        <v>33</v>
      </c>
      <c r="C749" s="37" t="n">
        <f aca="false">IF(TOT!AK751&lt;400,IF(B749&gt;80,80,B749),B749)</f>
        <v>33</v>
      </c>
      <c r="D749" s="37" t="n">
        <f aca="false">IF(TOT!AK751&lt;200,IF(B749&gt;73,73,B749),B749)</f>
        <v>33</v>
      </c>
      <c r="E749" s="37" t="n">
        <f aca="false">IF(TOT!AK751&lt;400,IF(D749&lt;60,60,D749),D749)</f>
        <v>60</v>
      </c>
      <c r="F749" s="37" t="n">
        <f aca="false">IF(TOT!AK751&lt;200,IF(E749&lt;53,53,E749),E749)</f>
        <v>60</v>
      </c>
    </row>
    <row r="750" customFormat="false" ht="13" hidden="false" customHeight="true" outlineLevel="0" collapsed="false">
      <c r="A750" s="17" t="s">
        <v>3424</v>
      </c>
      <c r="B750" s="37" t="n">
        <f aca="false">VLOOKUP((TOT!BM752*60)/TOT!AK752,'CK - HITS'!$A$3:$B$69,2)</f>
        <v>56</v>
      </c>
      <c r="C750" s="37" t="n">
        <f aca="false">IF(TOT!AK752&lt;400,IF(B750&gt;80,80,B750),B750)</f>
        <v>56</v>
      </c>
      <c r="D750" s="37" t="n">
        <f aca="false">IF(TOT!AK752&lt;200,IF(B750&gt;73,73,B750),B750)</f>
        <v>56</v>
      </c>
      <c r="E750" s="37" t="n">
        <f aca="false">IF(TOT!AK752&lt;400,IF(D750&lt;60,60,D750),D750)</f>
        <v>56</v>
      </c>
      <c r="F750" s="37" t="n">
        <f aca="false">IF(TOT!AK752&lt;200,IF(E750&lt;53,53,E750),E750)</f>
        <v>56</v>
      </c>
    </row>
    <row r="751" customFormat="false" ht="13" hidden="false" customHeight="true" outlineLevel="0" collapsed="false">
      <c r="A751" s="17" t="s">
        <v>3429</v>
      </c>
      <c r="B751" s="37" t="n">
        <f aca="false">VLOOKUP((TOT!BM753*60)/TOT!AK753,'CK - HITS'!$A$3:$B$69,2)</f>
        <v>81</v>
      </c>
      <c r="C751" s="37" t="n">
        <f aca="false">IF(TOT!AK753&lt;400,IF(B751&gt;80,80,B751),B751)</f>
        <v>80</v>
      </c>
      <c r="D751" s="37" t="n">
        <f aca="false">IF(TOT!AK753&lt;200,IF(B751&gt;73,73,B751),B751)</f>
        <v>73</v>
      </c>
      <c r="E751" s="37" t="n">
        <f aca="false">IF(TOT!AK753&lt;400,IF(D751&lt;60,60,D751),D751)</f>
        <v>73</v>
      </c>
      <c r="F751" s="37" t="n">
        <f aca="false">IF(TOT!AK753&lt;200,IF(E751&lt;53,53,E751),E751)</f>
        <v>73</v>
      </c>
    </row>
    <row r="752" customFormat="false" ht="13" hidden="false" customHeight="true" outlineLevel="0" collapsed="false">
      <c r="A752" s="17" t="s">
        <v>3434</v>
      </c>
      <c r="B752" s="37" t="n">
        <f aca="false">VLOOKUP((TOT!BM754*60)/TOT!AK754,'CK - HITS'!$A$3:$B$69,2)</f>
        <v>45</v>
      </c>
      <c r="C752" s="37" t="n">
        <f aca="false">IF(TOT!AK754&lt;400,IF(B752&gt;80,80,B752),B752)</f>
        <v>45</v>
      </c>
      <c r="D752" s="37" t="n">
        <f aca="false">IF(TOT!AK754&lt;200,IF(B752&gt;73,73,B752),B752)</f>
        <v>45</v>
      </c>
      <c r="E752" s="37" t="n">
        <f aca="false">IF(TOT!AK754&lt;400,IF(D752&lt;60,60,D752),D752)</f>
        <v>45</v>
      </c>
      <c r="F752" s="37" t="n">
        <f aca="false">IF(TOT!AK754&lt;200,IF(E752&lt;53,53,E752),E752)</f>
        <v>45</v>
      </c>
    </row>
    <row r="753" customFormat="false" ht="13" hidden="false" customHeight="true" outlineLevel="0" collapsed="false">
      <c r="A753" s="17" t="s">
        <v>3440</v>
      </c>
      <c r="B753" s="37" t="n">
        <f aca="false">VLOOKUP((TOT!BM755*60)/TOT!AK755,'CK - HITS'!$A$3:$B$69,2)</f>
        <v>95</v>
      </c>
      <c r="C753" s="37" t="n">
        <f aca="false">IF(TOT!AK755&lt;400,IF(B753&gt;80,80,B753),B753)</f>
        <v>80</v>
      </c>
      <c r="D753" s="37" t="n">
        <f aca="false">IF(TOT!AK755&lt;200,IF(B753&gt;73,73,B753),B753)</f>
        <v>73</v>
      </c>
      <c r="E753" s="37" t="n">
        <f aca="false">IF(TOT!AK755&lt;400,IF(D753&lt;60,60,D753),D753)</f>
        <v>73</v>
      </c>
      <c r="F753" s="37" t="n">
        <f aca="false">IF(TOT!AK755&lt;200,IF(E753&lt;53,53,E753),E753)</f>
        <v>73</v>
      </c>
    </row>
    <row r="754" customFormat="false" ht="13" hidden="false" customHeight="true" outlineLevel="0" collapsed="false">
      <c r="A754" s="17" t="s">
        <v>3444</v>
      </c>
      <c r="B754" s="37" t="n">
        <f aca="false">VLOOKUP((TOT!BM756*60)/TOT!AK756,'CK - HITS'!$A$3:$B$69,2)</f>
        <v>67</v>
      </c>
      <c r="C754" s="37" t="n">
        <f aca="false">IF(TOT!AK756&lt;400,IF(B754&gt;80,80,B754),B754)</f>
        <v>67</v>
      </c>
      <c r="D754" s="37" t="n">
        <f aca="false">IF(TOT!AK756&lt;200,IF(B754&gt;73,73,B754),B754)</f>
        <v>67</v>
      </c>
      <c r="E754" s="37" t="n">
        <f aca="false">IF(TOT!AK756&lt;400,IF(D754&lt;60,60,D754),D754)</f>
        <v>67</v>
      </c>
      <c r="F754" s="37" t="n">
        <f aca="false">IF(TOT!AK756&lt;200,IF(E754&lt;53,53,E754),E754)</f>
        <v>67</v>
      </c>
    </row>
    <row r="755" customFormat="false" ht="13" hidden="false" customHeight="true" outlineLevel="0" collapsed="false">
      <c r="A755" s="17" t="s">
        <v>3448</v>
      </c>
      <c r="B755" s="37" t="n">
        <f aca="false">VLOOKUP((TOT!BM757*60)/TOT!AK757,'CK - HITS'!$A$3:$B$69,2)</f>
        <v>76</v>
      </c>
      <c r="C755" s="37" t="n">
        <f aca="false">IF(TOT!AK757&lt;400,IF(B755&gt;80,80,B755),B755)</f>
        <v>76</v>
      </c>
      <c r="D755" s="37" t="n">
        <f aca="false">IF(TOT!AK757&lt;200,IF(B755&gt;73,73,B755),B755)</f>
        <v>76</v>
      </c>
      <c r="E755" s="37" t="n">
        <f aca="false">IF(TOT!AK757&lt;400,IF(D755&lt;60,60,D755),D755)</f>
        <v>76</v>
      </c>
      <c r="F755" s="37" t="n">
        <f aca="false">IF(TOT!AK757&lt;200,IF(E755&lt;53,53,E755),E755)</f>
        <v>76</v>
      </c>
    </row>
    <row r="756" customFormat="false" ht="13" hidden="false" customHeight="true" outlineLevel="0" collapsed="false">
      <c r="A756" s="17" t="s">
        <v>3452</v>
      </c>
      <c r="B756" s="37" t="n">
        <f aca="false">VLOOKUP((TOT!BM758*60)/TOT!AK758,'CK - HITS'!$A$3:$B$69,2)</f>
        <v>84</v>
      </c>
      <c r="C756" s="37" t="n">
        <f aca="false">IF(TOT!AK758&lt;400,IF(B756&gt;80,80,B756),B756)</f>
        <v>84</v>
      </c>
      <c r="D756" s="37" t="n">
        <f aca="false">IF(TOT!AK758&lt;200,IF(B756&gt;73,73,B756),B756)</f>
        <v>84</v>
      </c>
      <c r="E756" s="37" t="n">
        <f aca="false">IF(TOT!AK758&lt;400,IF(D756&lt;60,60,D756),D756)</f>
        <v>84</v>
      </c>
      <c r="F756" s="37" t="n">
        <f aca="false">IF(TOT!AK758&lt;200,IF(E756&lt;53,53,E756),E756)</f>
        <v>84</v>
      </c>
    </row>
    <row r="757" customFormat="false" ht="13" hidden="false" customHeight="true" outlineLevel="0" collapsed="false">
      <c r="A757" s="17" t="s">
        <v>3455</v>
      </c>
      <c r="B757" s="37" t="n">
        <f aca="false">VLOOKUP((TOT!BM759*60)/TOT!AK759,'CK - HITS'!$A$3:$B$69,2)</f>
        <v>70</v>
      </c>
      <c r="C757" s="37" t="n">
        <f aca="false">IF(TOT!AK759&lt;400,IF(B757&gt;80,80,B757),B757)</f>
        <v>70</v>
      </c>
      <c r="D757" s="37" t="n">
        <f aca="false">IF(TOT!AK759&lt;200,IF(B757&gt;73,73,B757),B757)</f>
        <v>70</v>
      </c>
      <c r="E757" s="37" t="n">
        <f aca="false">IF(TOT!AK759&lt;400,IF(D757&lt;60,60,D757),D757)</f>
        <v>70</v>
      </c>
      <c r="F757" s="37" t="n">
        <f aca="false">IF(TOT!AK759&lt;200,IF(E757&lt;53,53,E757),E757)</f>
        <v>70</v>
      </c>
    </row>
    <row r="758" customFormat="false" ht="13" hidden="false" customHeight="true" outlineLevel="0" collapsed="false">
      <c r="A758" s="17" t="s">
        <v>3459</v>
      </c>
      <c r="B758" s="37" t="n">
        <f aca="false">VLOOKUP((TOT!BM760*60)/TOT!AK760,'CK - HITS'!$A$3:$B$69,2)</f>
        <v>86</v>
      </c>
      <c r="C758" s="37" t="n">
        <f aca="false">IF(TOT!AK760&lt;400,IF(B758&gt;80,80,B758),B758)</f>
        <v>86</v>
      </c>
      <c r="D758" s="37" t="n">
        <f aca="false">IF(TOT!AK760&lt;200,IF(B758&gt;73,73,B758),B758)</f>
        <v>86</v>
      </c>
      <c r="E758" s="37" t="n">
        <f aca="false">IF(TOT!AK760&lt;400,IF(D758&lt;60,60,D758),D758)</f>
        <v>86</v>
      </c>
      <c r="F758" s="37" t="n">
        <f aca="false">IF(TOT!AK760&lt;200,IF(E758&lt;53,53,E758),E758)</f>
        <v>86</v>
      </c>
    </row>
    <row r="759" customFormat="false" ht="13" hidden="false" customHeight="true" outlineLevel="0" collapsed="false">
      <c r="A759" s="17" t="s">
        <v>3463</v>
      </c>
      <c r="B759" s="37" t="n">
        <f aca="false">VLOOKUP((TOT!BM761*60)/TOT!AK761,'CK - HITS'!$A$3:$B$69,2)</f>
        <v>90</v>
      </c>
      <c r="C759" s="37" t="n">
        <f aca="false">IF(TOT!AK761&lt;400,IF(B759&gt;80,80,B759),B759)</f>
        <v>90</v>
      </c>
      <c r="D759" s="37" t="n">
        <f aca="false">IF(TOT!AK761&lt;200,IF(B759&gt;73,73,B759),B759)</f>
        <v>90</v>
      </c>
      <c r="E759" s="37" t="n">
        <f aca="false">IF(TOT!AK761&lt;400,IF(D759&lt;60,60,D759),D759)</f>
        <v>90</v>
      </c>
      <c r="F759" s="37" t="n">
        <f aca="false">IF(TOT!AK761&lt;200,IF(E759&lt;53,53,E759),E759)</f>
        <v>90</v>
      </c>
    </row>
    <row r="760" customFormat="false" ht="13" hidden="false" customHeight="true" outlineLevel="0" collapsed="false">
      <c r="A760" s="17" t="s">
        <v>3469</v>
      </c>
      <c r="B760" s="37" t="n">
        <f aca="false">VLOOKUP((TOT!BM762*60)/TOT!AK762,'CK - HITS'!$A$3:$B$69,2)</f>
        <v>49</v>
      </c>
      <c r="C760" s="37" t="n">
        <f aca="false">IF(TOT!AK762&lt;400,IF(B760&gt;80,80,B760),B760)</f>
        <v>49</v>
      </c>
      <c r="D760" s="37" t="n">
        <f aca="false">IF(TOT!AK762&lt;200,IF(B760&gt;73,73,B760),B760)</f>
        <v>49</v>
      </c>
      <c r="E760" s="37" t="n">
        <f aca="false">IF(TOT!AK762&lt;400,IF(D760&lt;60,60,D760),D760)</f>
        <v>49</v>
      </c>
      <c r="F760" s="37" t="n">
        <f aca="false">IF(TOT!AK762&lt;200,IF(E760&lt;53,53,E760),E760)</f>
        <v>49</v>
      </c>
    </row>
    <row r="761" customFormat="false" ht="13" hidden="false" customHeight="true" outlineLevel="0" collapsed="false">
      <c r="A761" s="17" t="s">
        <v>3473</v>
      </c>
      <c r="B761" s="37" t="n">
        <f aca="false">VLOOKUP((TOT!BM763*60)/TOT!AK763,'CK - HITS'!$A$3:$B$69,2)</f>
        <v>87</v>
      </c>
      <c r="C761" s="37" t="n">
        <f aca="false">IF(TOT!AK763&lt;400,IF(B761&gt;80,80,B761),B761)</f>
        <v>87</v>
      </c>
      <c r="D761" s="37" t="n">
        <f aca="false">IF(TOT!AK763&lt;200,IF(B761&gt;73,73,B761),B761)</f>
        <v>87</v>
      </c>
      <c r="E761" s="37" t="n">
        <f aca="false">IF(TOT!AK763&lt;400,IF(D761&lt;60,60,D761),D761)</f>
        <v>87</v>
      </c>
      <c r="F761" s="37" t="n">
        <f aca="false">IF(TOT!AK763&lt;200,IF(E761&lt;53,53,E761),E761)</f>
        <v>87</v>
      </c>
    </row>
    <row r="762" customFormat="false" ht="13" hidden="false" customHeight="true" outlineLevel="0" collapsed="false">
      <c r="A762" s="17" t="s">
        <v>3476</v>
      </c>
      <c r="B762" s="37" t="n">
        <f aca="false">VLOOKUP((TOT!BM764*60)/TOT!AK764,'CK - HITS'!$A$3:$B$69,2)</f>
        <v>39</v>
      </c>
      <c r="C762" s="37" t="n">
        <f aca="false">IF(TOT!AK764&lt;400,IF(B762&gt;80,80,B762),B762)</f>
        <v>39</v>
      </c>
      <c r="D762" s="37" t="n">
        <f aca="false">IF(TOT!AK764&lt;200,IF(B762&gt;73,73,B762),B762)</f>
        <v>39</v>
      </c>
      <c r="E762" s="37" t="n">
        <f aca="false">IF(TOT!AK764&lt;400,IF(D762&lt;60,60,D762),D762)</f>
        <v>39</v>
      </c>
      <c r="F762" s="37" t="n">
        <f aca="false">IF(TOT!AK764&lt;200,IF(E762&lt;53,53,E762),E762)</f>
        <v>39</v>
      </c>
    </row>
    <row r="763" customFormat="false" ht="13" hidden="false" customHeight="true" outlineLevel="0" collapsed="false">
      <c r="A763" s="17" t="s">
        <v>3481</v>
      </c>
      <c r="B763" s="37" t="n">
        <f aca="false">VLOOKUP((TOT!BM765*60)/TOT!AK765,'CK - HITS'!$A$3:$B$69,2)</f>
        <v>51</v>
      </c>
      <c r="C763" s="37" t="n">
        <f aca="false">IF(TOT!AK765&lt;400,IF(B763&gt;80,80,B763),B763)</f>
        <v>51</v>
      </c>
      <c r="D763" s="37" t="n">
        <f aca="false">IF(TOT!AK765&lt;200,IF(B763&gt;73,73,B763),B763)</f>
        <v>51</v>
      </c>
      <c r="E763" s="37" t="n">
        <f aca="false">IF(TOT!AK765&lt;400,IF(D763&lt;60,60,D763),D763)</f>
        <v>51</v>
      </c>
      <c r="F763" s="37" t="n">
        <f aca="false">IF(TOT!AK765&lt;200,IF(E763&lt;53,53,E763),E763)</f>
        <v>51</v>
      </c>
    </row>
    <row r="764" customFormat="false" ht="13" hidden="false" customHeight="true" outlineLevel="0" collapsed="false">
      <c r="A764" s="17" t="s">
        <v>3481</v>
      </c>
      <c r="B764" s="37" t="n">
        <f aca="false">VLOOKUP((TOT!BM766*60)/TOT!AK766,'CK - HITS'!$A$3:$B$69,2)</f>
        <v>40</v>
      </c>
      <c r="C764" s="37" t="n">
        <f aca="false">IF(TOT!AK766&lt;400,IF(B764&gt;80,80,B764),B764)</f>
        <v>40</v>
      </c>
      <c r="D764" s="37" t="n">
        <f aca="false">IF(TOT!AK766&lt;200,IF(B764&gt;73,73,B764),B764)</f>
        <v>40</v>
      </c>
      <c r="E764" s="37" t="n">
        <f aca="false">IF(TOT!AK766&lt;400,IF(D764&lt;60,60,D764),D764)</f>
        <v>60</v>
      </c>
      <c r="F764" s="37" t="n">
        <f aca="false">IF(TOT!AK766&lt;200,IF(E764&lt;53,53,E764),E764)</f>
        <v>60</v>
      </c>
    </row>
    <row r="765" customFormat="false" ht="13" hidden="false" customHeight="true" outlineLevel="0" collapsed="false">
      <c r="A765" s="17" t="s">
        <v>3487</v>
      </c>
      <c r="B765" s="37" t="n">
        <f aca="false">VLOOKUP((TOT!BM767*60)/TOT!AK767,'CK - HITS'!$A$3:$B$69,2)</f>
        <v>50</v>
      </c>
      <c r="C765" s="37" t="n">
        <f aca="false">IF(TOT!AK767&lt;400,IF(B765&gt;80,80,B765),B765)</f>
        <v>50</v>
      </c>
      <c r="D765" s="37" t="n">
        <f aca="false">IF(TOT!AK767&lt;200,IF(B765&gt;73,73,B765),B765)</f>
        <v>50</v>
      </c>
      <c r="E765" s="37" t="n">
        <f aca="false">IF(TOT!AK767&lt;400,IF(D765&lt;60,60,D765),D765)</f>
        <v>60</v>
      </c>
      <c r="F765" s="37" t="n">
        <f aca="false">IF(TOT!AK767&lt;200,IF(E765&lt;53,53,E765),E765)</f>
        <v>60</v>
      </c>
    </row>
    <row r="766" customFormat="false" ht="13" hidden="false" customHeight="true" outlineLevel="0" collapsed="false">
      <c r="A766" s="17" t="s">
        <v>3492</v>
      </c>
      <c r="B766" s="37" t="n">
        <f aca="false">VLOOKUP((TOT!BM768*60)/TOT!AK768,'CK - HITS'!$A$3:$B$69,2)</f>
        <v>52</v>
      </c>
      <c r="C766" s="37" t="n">
        <f aca="false">IF(TOT!AK768&lt;400,IF(B766&gt;80,80,B766),B766)</f>
        <v>52</v>
      </c>
      <c r="D766" s="37" t="n">
        <f aca="false">IF(TOT!AK768&lt;200,IF(B766&gt;73,73,B766),B766)</f>
        <v>52</v>
      </c>
      <c r="E766" s="37" t="n">
        <f aca="false">IF(TOT!AK768&lt;400,IF(D766&lt;60,60,D766),D766)</f>
        <v>52</v>
      </c>
      <c r="F766" s="37" t="n">
        <f aca="false">IF(TOT!AK768&lt;200,IF(E766&lt;53,53,E766),E766)</f>
        <v>52</v>
      </c>
    </row>
    <row r="767" customFormat="false" ht="13" hidden="false" customHeight="true" outlineLevel="0" collapsed="false">
      <c r="A767" s="17" t="s">
        <v>3496</v>
      </c>
      <c r="B767" s="37" t="n">
        <f aca="false">VLOOKUP((TOT!BM769*60)/TOT!AK769,'CK - HITS'!$A$3:$B$69,2)</f>
        <v>33</v>
      </c>
      <c r="C767" s="37" t="n">
        <f aca="false">IF(TOT!AK769&lt;400,IF(B767&gt;80,80,B767),B767)</f>
        <v>33</v>
      </c>
      <c r="D767" s="37" t="n">
        <f aca="false">IF(TOT!AK769&lt;200,IF(B767&gt;73,73,B767),B767)</f>
        <v>33</v>
      </c>
      <c r="E767" s="37" t="n">
        <f aca="false">IF(TOT!AK769&lt;400,IF(D767&lt;60,60,D767),D767)</f>
        <v>60</v>
      </c>
      <c r="F767" s="37" t="n">
        <f aca="false">IF(TOT!AK769&lt;200,IF(E767&lt;53,53,E767),E767)</f>
        <v>60</v>
      </c>
    </row>
    <row r="768" customFormat="false" ht="13" hidden="false" customHeight="true" outlineLevel="0" collapsed="false">
      <c r="A768" s="17" t="s">
        <v>3500</v>
      </c>
      <c r="B768" s="37" t="n">
        <f aca="false">VLOOKUP((TOT!BM770*60)/TOT!AK770,'CK - HITS'!$A$3:$B$69,2)</f>
        <v>57</v>
      </c>
      <c r="C768" s="37" t="n">
        <f aca="false">IF(TOT!AK770&lt;400,IF(B768&gt;80,80,B768),B768)</f>
        <v>57</v>
      </c>
      <c r="D768" s="37" t="n">
        <f aca="false">IF(TOT!AK770&lt;200,IF(B768&gt;73,73,B768),B768)</f>
        <v>57</v>
      </c>
      <c r="E768" s="37" t="n">
        <f aca="false">IF(TOT!AK770&lt;400,IF(D768&lt;60,60,D768),D768)</f>
        <v>60</v>
      </c>
      <c r="F768" s="37" t="n">
        <f aca="false">IF(TOT!AK770&lt;200,IF(E768&lt;53,53,E768),E768)</f>
        <v>60</v>
      </c>
    </row>
    <row r="769" customFormat="false" ht="13" hidden="false" customHeight="true" outlineLevel="0" collapsed="false">
      <c r="A769" s="17" t="s">
        <v>3503</v>
      </c>
      <c r="B769" s="37" t="n">
        <f aca="false">VLOOKUP((TOT!BM771*60)/TOT!AK771,'CK - HITS'!$A$3:$B$69,2)</f>
        <v>63</v>
      </c>
      <c r="C769" s="37" t="n">
        <f aca="false">IF(TOT!AK771&lt;400,IF(B769&gt;80,80,B769),B769)</f>
        <v>63</v>
      </c>
      <c r="D769" s="37" t="n">
        <f aca="false">IF(TOT!AK771&lt;200,IF(B769&gt;73,73,B769),B769)</f>
        <v>63</v>
      </c>
      <c r="E769" s="37" t="n">
        <f aca="false">IF(TOT!AK771&lt;400,IF(D769&lt;60,60,D769),D769)</f>
        <v>63</v>
      </c>
      <c r="F769" s="37" t="n">
        <f aca="false">IF(TOT!AK771&lt;200,IF(E769&lt;53,53,E769),E769)</f>
        <v>63</v>
      </c>
    </row>
    <row r="770" customFormat="false" ht="13" hidden="false" customHeight="true" outlineLevel="0" collapsed="false">
      <c r="A770" s="17" t="s">
        <v>3508</v>
      </c>
      <c r="B770" s="37" t="n">
        <f aca="false">VLOOKUP((TOT!BM772*60)/TOT!AK772,'CK - HITS'!$A$3:$B$69,2)</f>
        <v>43</v>
      </c>
      <c r="C770" s="37" t="n">
        <f aca="false">IF(TOT!AK772&lt;400,IF(B770&gt;80,80,B770),B770)</f>
        <v>43</v>
      </c>
      <c r="D770" s="37" t="n">
        <f aca="false">IF(TOT!AK772&lt;200,IF(B770&gt;73,73,B770),B770)</f>
        <v>43</v>
      </c>
      <c r="E770" s="37" t="n">
        <f aca="false">IF(TOT!AK772&lt;400,IF(D770&lt;60,60,D770),D770)</f>
        <v>43</v>
      </c>
      <c r="F770" s="37" t="n">
        <f aca="false">IF(TOT!AK772&lt;200,IF(E770&lt;53,53,E770),E770)</f>
        <v>43</v>
      </c>
    </row>
    <row r="771" customFormat="false" ht="13" hidden="false" customHeight="true" outlineLevel="0" collapsed="false">
      <c r="A771" s="17" t="s">
        <v>3512</v>
      </c>
      <c r="B771" s="37" t="n">
        <f aca="false">VLOOKUP((TOT!BM773*60)/TOT!AK773,'CK - HITS'!$A$3:$B$69,2)</f>
        <v>38</v>
      </c>
      <c r="C771" s="37" t="n">
        <f aca="false">IF(TOT!AK773&lt;400,IF(B771&gt;80,80,B771),B771)</f>
        <v>38</v>
      </c>
      <c r="D771" s="37" t="n">
        <f aca="false">IF(TOT!AK773&lt;200,IF(B771&gt;73,73,B771),B771)</f>
        <v>38</v>
      </c>
      <c r="E771" s="37" t="n">
        <f aca="false">IF(TOT!AK773&lt;400,IF(D771&lt;60,60,D771),D771)</f>
        <v>38</v>
      </c>
      <c r="F771" s="37" t="n">
        <f aca="false">IF(TOT!AK773&lt;200,IF(E771&lt;53,53,E771),E771)</f>
        <v>38</v>
      </c>
    </row>
    <row r="772" customFormat="false" ht="13" hidden="false" customHeight="true" outlineLevel="0" collapsed="false">
      <c r="A772" s="17" t="s">
        <v>3517</v>
      </c>
      <c r="B772" s="37" t="n">
        <f aca="false">VLOOKUP((TOT!BM774*60)/TOT!AK774,'CK - HITS'!$A$3:$B$69,2)</f>
        <v>73</v>
      </c>
      <c r="C772" s="37" t="n">
        <f aca="false">IF(TOT!AK774&lt;400,IF(B772&gt;80,80,B772),B772)</f>
        <v>73</v>
      </c>
      <c r="D772" s="37" t="n">
        <f aca="false">IF(TOT!AK774&lt;200,IF(B772&gt;73,73,B772),B772)</f>
        <v>73</v>
      </c>
      <c r="E772" s="37" t="n">
        <f aca="false">IF(TOT!AK774&lt;400,IF(D772&lt;60,60,D772),D772)</f>
        <v>73</v>
      </c>
      <c r="F772" s="37" t="n">
        <f aca="false">IF(TOT!AK774&lt;200,IF(E772&lt;53,53,E772),E772)</f>
        <v>73</v>
      </c>
    </row>
    <row r="773" customFormat="false" ht="13" hidden="false" customHeight="true" outlineLevel="0" collapsed="false">
      <c r="A773" s="17" t="s">
        <v>3521</v>
      </c>
      <c r="B773" s="37" t="n">
        <f aca="false">VLOOKUP((TOT!BM775*60)/TOT!AK775,'CK - HITS'!$A$3:$B$69,2)</f>
        <v>50</v>
      </c>
      <c r="C773" s="37" t="n">
        <f aca="false">IF(TOT!AK775&lt;400,IF(B773&gt;80,80,B773),B773)</f>
        <v>50</v>
      </c>
      <c r="D773" s="37" t="n">
        <f aca="false">IF(TOT!AK775&lt;200,IF(B773&gt;73,73,B773),B773)</f>
        <v>50</v>
      </c>
      <c r="E773" s="37" t="n">
        <f aca="false">IF(TOT!AK775&lt;400,IF(D773&lt;60,60,D773),D773)</f>
        <v>50</v>
      </c>
      <c r="F773" s="37" t="n">
        <f aca="false">IF(TOT!AK775&lt;200,IF(E773&lt;53,53,E773),E773)</f>
        <v>50</v>
      </c>
    </row>
    <row r="774" customFormat="false" ht="13" hidden="false" customHeight="true" outlineLevel="0" collapsed="false">
      <c r="A774" s="17" t="s">
        <v>3525</v>
      </c>
      <c r="B774" s="37" t="n">
        <f aca="false">VLOOKUP((TOT!BM776*60)/TOT!AK776,'CK - HITS'!$A$3:$B$69,2)</f>
        <v>70</v>
      </c>
      <c r="C774" s="37" t="n">
        <f aca="false">IF(TOT!AK776&lt;400,IF(B774&gt;80,80,B774),B774)</f>
        <v>70</v>
      </c>
      <c r="D774" s="37" t="n">
        <f aca="false">IF(TOT!AK776&lt;200,IF(B774&gt;73,73,B774),B774)</f>
        <v>70</v>
      </c>
      <c r="E774" s="37" t="n">
        <f aca="false">IF(TOT!AK776&lt;400,IF(D774&lt;60,60,D774),D774)</f>
        <v>70</v>
      </c>
      <c r="F774" s="37" t="n">
        <f aca="false">IF(TOT!AK776&lt;200,IF(E774&lt;53,53,E774),E774)</f>
        <v>70</v>
      </c>
    </row>
    <row r="775" customFormat="false" ht="13" hidden="false" customHeight="true" outlineLevel="0" collapsed="false">
      <c r="A775" s="17" t="s">
        <v>3529</v>
      </c>
      <c r="B775" s="37" t="n">
        <f aca="false">VLOOKUP((TOT!BM777*60)/TOT!AK777,'CK - HITS'!$A$3:$B$69,2)</f>
        <v>50</v>
      </c>
      <c r="C775" s="37" t="n">
        <f aca="false">IF(TOT!AK777&lt;400,IF(B775&gt;80,80,B775),B775)</f>
        <v>50</v>
      </c>
      <c r="D775" s="37" t="n">
        <f aca="false">IF(TOT!AK777&lt;200,IF(B775&gt;73,73,B775),B775)</f>
        <v>50</v>
      </c>
      <c r="E775" s="37" t="n">
        <f aca="false">IF(TOT!AK777&lt;400,IF(D775&lt;60,60,D775),D775)</f>
        <v>50</v>
      </c>
      <c r="F775" s="37" t="n">
        <f aca="false">IF(TOT!AK777&lt;200,IF(E775&lt;53,53,E775),E775)</f>
        <v>50</v>
      </c>
    </row>
    <row r="776" customFormat="false" ht="13" hidden="false" customHeight="true" outlineLevel="0" collapsed="false">
      <c r="A776" s="17" t="s">
        <v>3534</v>
      </c>
      <c r="B776" s="37" t="n">
        <f aca="false">VLOOKUP((TOT!BM778*60)/TOT!AK778,'CK - HITS'!$A$3:$B$69,2)</f>
        <v>71</v>
      </c>
      <c r="C776" s="37" t="n">
        <f aca="false">IF(TOT!AK778&lt;400,IF(B776&gt;80,80,B776),B776)</f>
        <v>71</v>
      </c>
      <c r="D776" s="37" t="n">
        <f aca="false">IF(TOT!AK778&lt;200,IF(B776&gt;73,73,B776),B776)</f>
        <v>71</v>
      </c>
      <c r="E776" s="37" t="n">
        <f aca="false">IF(TOT!AK778&lt;400,IF(D776&lt;60,60,D776),D776)</f>
        <v>71</v>
      </c>
      <c r="F776" s="37" t="n">
        <f aca="false">IF(TOT!AK778&lt;200,IF(E776&lt;53,53,E776),E776)</f>
        <v>71</v>
      </c>
    </row>
    <row r="777" customFormat="false" ht="13" hidden="false" customHeight="true" outlineLevel="0" collapsed="false">
      <c r="A777" s="17" t="s">
        <v>3538</v>
      </c>
      <c r="B777" s="37" t="n">
        <f aca="false">VLOOKUP((TOT!BM779*60)/TOT!AK779,'CK - HITS'!$A$3:$B$69,2)</f>
        <v>80</v>
      </c>
      <c r="C777" s="37" t="n">
        <f aca="false">IF(TOT!AK779&lt;400,IF(B777&gt;80,80,B777),B777)</f>
        <v>80</v>
      </c>
      <c r="D777" s="37" t="n">
        <f aca="false">IF(TOT!AK779&lt;200,IF(B777&gt;73,73,B777),B777)</f>
        <v>73</v>
      </c>
      <c r="E777" s="37" t="n">
        <f aca="false">IF(TOT!AK779&lt;400,IF(D777&lt;60,60,D777),D777)</f>
        <v>73</v>
      </c>
      <c r="F777" s="37" t="n">
        <f aca="false">IF(TOT!AK779&lt;200,IF(E777&lt;53,53,E777),E777)</f>
        <v>73</v>
      </c>
    </row>
    <row r="778" customFormat="false" ht="13" hidden="false" customHeight="true" outlineLevel="0" collapsed="false">
      <c r="A778" s="17" t="s">
        <v>3542</v>
      </c>
      <c r="B778" s="37" t="n">
        <f aca="false">VLOOKUP((TOT!BM780*60)/TOT!AK780,'CK - HITS'!$A$3:$B$69,2)</f>
        <v>78</v>
      </c>
      <c r="C778" s="37" t="n">
        <f aca="false">IF(TOT!AK780&lt;400,IF(B778&gt;80,80,B778),B778)</f>
        <v>78</v>
      </c>
      <c r="D778" s="37" t="n">
        <f aca="false">IF(TOT!AK780&lt;200,IF(B778&gt;73,73,B778),B778)</f>
        <v>78</v>
      </c>
      <c r="E778" s="37" t="n">
        <f aca="false">IF(TOT!AK780&lt;400,IF(D778&lt;60,60,D778),D778)</f>
        <v>78</v>
      </c>
      <c r="F778" s="37" t="n">
        <f aca="false">IF(TOT!AK780&lt;200,IF(E778&lt;53,53,E778),E778)</f>
        <v>78</v>
      </c>
    </row>
    <row r="779" customFormat="false" ht="13" hidden="false" customHeight="true" outlineLevel="0" collapsed="false">
      <c r="A779" s="17" t="s">
        <v>3546</v>
      </c>
      <c r="B779" s="37" t="n">
        <f aca="false">VLOOKUP((TOT!BM781*60)/TOT!AK781,'CK - HITS'!$A$3:$B$69,2)</f>
        <v>86</v>
      </c>
      <c r="C779" s="37" t="n">
        <f aca="false">IF(TOT!AK781&lt;400,IF(B779&gt;80,80,B779),B779)</f>
        <v>86</v>
      </c>
      <c r="D779" s="37" t="n">
        <f aca="false">IF(TOT!AK781&lt;200,IF(B779&gt;73,73,B779),B779)</f>
        <v>86</v>
      </c>
      <c r="E779" s="37" t="n">
        <f aca="false">IF(TOT!AK781&lt;400,IF(D779&lt;60,60,D779),D779)</f>
        <v>86</v>
      </c>
      <c r="F779" s="37" t="n">
        <f aca="false">IF(TOT!AK781&lt;200,IF(E779&lt;53,53,E779),E779)</f>
        <v>86</v>
      </c>
    </row>
    <row r="780" customFormat="false" ht="13" hidden="false" customHeight="true" outlineLevel="0" collapsed="false">
      <c r="A780" s="17" t="s">
        <v>3550</v>
      </c>
      <c r="B780" s="37" t="n">
        <f aca="false">VLOOKUP((TOT!BM782*60)/TOT!AK782,'CK - HITS'!$A$3:$B$69,2)</f>
        <v>97</v>
      </c>
      <c r="C780" s="37" t="n">
        <f aca="false">IF(TOT!AK782&lt;400,IF(B780&gt;80,80,B780),B780)</f>
        <v>80</v>
      </c>
      <c r="D780" s="37" t="n">
        <f aca="false">IF(TOT!AK782&lt;200,IF(B780&gt;73,73,B780),B780)</f>
        <v>73</v>
      </c>
      <c r="E780" s="37" t="n">
        <f aca="false">IF(TOT!AK782&lt;400,IF(D780&lt;60,60,D780),D780)</f>
        <v>73</v>
      </c>
      <c r="F780" s="37" t="n">
        <f aca="false">IF(TOT!AK782&lt;200,IF(E780&lt;53,53,E780),E780)</f>
        <v>73</v>
      </c>
    </row>
    <row r="781" customFormat="false" ht="13" hidden="false" customHeight="true" outlineLevel="0" collapsed="false">
      <c r="A781" s="17" t="s">
        <v>3555</v>
      </c>
      <c r="B781" s="37" t="n">
        <f aca="false">VLOOKUP((TOT!BM783*60)/TOT!AK783,'CK - HITS'!$A$3:$B$69,2)</f>
        <v>88</v>
      </c>
      <c r="C781" s="37" t="n">
        <f aca="false">IF(TOT!AK783&lt;400,IF(B781&gt;80,80,B781),B781)</f>
        <v>80</v>
      </c>
      <c r="D781" s="37" t="n">
        <f aca="false">IF(TOT!AK783&lt;200,IF(B781&gt;73,73,B781),B781)</f>
        <v>73</v>
      </c>
      <c r="E781" s="37" t="n">
        <f aca="false">IF(TOT!AK783&lt;400,IF(D781&lt;60,60,D781),D781)</f>
        <v>73</v>
      </c>
      <c r="F781" s="37" t="n">
        <f aca="false">IF(TOT!AK783&lt;200,IF(E781&lt;53,53,E781),E781)</f>
        <v>73</v>
      </c>
    </row>
    <row r="782" customFormat="false" ht="13" hidden="false" customHeight="true" outlineLevel="0" collapsed="false">
      <c r="A782" s="17" t="s">
        <v>3559</v>
      </c>
      <c r="B782" s="37" t="n">
        <f aca="false">VLOOKUP((TOT!BM784*60)/TOT!AK784,'CK - HITS'!$A$3:$B$69,2)</f>
        <v>79</v>
      </c>
      <c r="C782" s="37" t="n">
        <f aca="false">IF(TOT!AK784&lt;400,IF(B782&gt;80,80,B782),B782)</f>
        <v>79</v>
      </c>
      <c r="D782" s="37" t="n">
        <f aca="false">IF(TOT!AK784&lt;200,IF(B782&gt;73,73,B782),B782)</f>
        <v>79</v>
      </c>
      <c r="E782" s="37" t="n">
        <f aca="false">IF(TOT!AK784&lt;400,IF(D782&lt;60,60,D782),D782)</f>
        <v>79</v>
      </c>
      <c r="F782" s="37" t="n">
        <f aca="false">IF(TOT!AK784&lt;200,IF(E782&lt;53,53,E782),E782)</f>
        <v>79</v>
      </c>
    </row>
    <row r="783" customFormat="false" ht="13" hidden="false" customHeight="true" outlineLevel="0" collapsed="false">
      <c r="A783" s="17" t="s">
        <v>3563</v>
      </c>
      <c r="B783" s="37" t="n">
        <f aca="false">VLOOKUP((TOT!BM785*60)/TOT!AK785,'CK - HITS'!$A$3:$B$69,2)</f>
        <v>87</v>
      </c>
      <c r="C783" s="37" t="n">
        <f aca="false">IF(TOT!AK785&lt;400,IF(B783&gt;80,80,B783),B783)</f>
        <v>87</v>
      </c>
      <c r="D783" s="37" t="n">
        <f aca="false">IF(TOT!AK785&lt;200,IF(B783&gt;73,73,B783),B783)</f>
        <v>87</v>
      </c>
      <c r="E783" s="37" t="n">
        <f aca="false">IF(TOT!AK785&lt;400,IF(D783&lt;60,60,D783),D783)</f>
        <v>87</v>
      </c>
      <c r="F783" s="37" t="n">
        <f aca="false">IF(TOT!AK785&lt;200,IF(E783&lt;53,53,E783),E783)</f>
        <v>87</v>
      </c>
    </row>
    <row r="784" customFormat="false" ht="13" hidden="false" customHeight="true" outlineLevel="0" collapsed="false">
      <c r="A784" s="17" t="s">
        <v>3566</v>
      </c>
      <c r="B784" s="37" t="n">
        <f aca="false">VLOOKUP((TOT!BM786*60)/TOT!AK786,'CK - HITS'!$A$3:$B$69,2)</f>
        <v>48</v>
      </c>
      <c r="C784" s="37" t="n">
        <f aca="false">IF(TOT!AK786&lt;400,IF(B784&gt;80,80,B784),B784)</f>
        <v>48</v>
      </c>
      <c r="D784" s="37" t="n">
        <f aca="false">IF(TOT!AK786&lt;200,IF(B784&gt;73,73,B784),B784)</f>
        <v>48</v>
      </c>
      <c r="E784" s="37" t="n">
        <f aca="false">IF(TOT!AK786&lt;400,IF(D784&lt;60,60,D784),D784)</f>
        <v>48</v>
      </c>
      <c r="F784" s="37" t="n">
        <f aca="false">IF(TOT!AK786&lt;200,IF(E784&lt;53,53,E784),E784)</f>
        <v>48</v>
      </c>
    </row>
    <row r="785" customFormat="false" ht="13" hidden="false" customHeight="true" outlineLevel="0" collapsed="false">
      <c r="A785" s="17" t="s">
        <v>3570</v>
      </c>
      <c r="B785" s="37" t="n">
        <f aca="false">VLOOKUP((TOT!BM787*60)/TOT!AK787,'CK - HITS'!$A$3:$B$69,2)</f>
        <v>54</v>
      </c>
      <c r="C785" s="37" t="n">
        <f aca="false">IF(TOT!AK787&lt;400,IF(B785&gt;80,80,B785),B785)</f>
        <v>54</v>
      </c>
      <c r="D785" s="37" t="n">
        <f aca="false">IF(TOT!AK787&lt;200,IF(B785&gt;73,73,B785),B785)</f>
        <v>54</v>
      </c>
      <c r="E785" s="37" t="n">
        <f aca="false">IF(TOT!AK787&lt;400,IF(D785&lt;60,60,D785),D785)</f>
        <v>54</v>
      </c>
      <c r="F785" s="37" t="n">
        <f aca="false">IF(TOT!AK787&lt;200,IF(E785&lt;53,53,E785),E785)</f>
        <v>54</v>
      </c>
    </row>
    <row r="786" customFormat="false" ht="13" hidden="false" customHeight="true" outlineLevel="0" collapsed="false">
      <c r="A786" s="17" t="s">
        <v>3574</v>
      </c>
      <c r="B786" s="37" t="n">
        <f aca="false">VLOOKUP((TOT!BM788*60)/TOT!AK788,'CK - HITS'!$A$3:$B$69,2)</f>
        <v>38</v>
      </c>
      <c r="C786" s="37" t="n">
        <f aca="false">IF(TOT!AK788&lt;400,IF(B786&gt;80,80,B786),B786)</f>
        <v>38</v>
      </c>
      <c r="D786" s="37" t="n">
        <f aca="false">IF(TOT!AK788&lt;200,IF(B786&gt;73,73,B786),B786)</f>
        <v>38</v>
      </c>
      <c r="E786" s="37" t="n">
        <f aca="false">IF(TOT!AK788&lt;400,IF(D786&lt;60,60,D786),D786)</f>
        <v>38</v>
      </c>
      <c r="F786" s="37" t="n">
        <f aca="false">IF(TOT!AK788&lt;200,IF(E786&lt;53,53,E786),E786)</f>
        <v>38</v>
      </c>
    </row>
    <row r="787" customFormat="false" ht="13" hidden="false" customHeight="true" outlineLevel="0" collapsed="false">
      <c r="A787" s="17" t="s">
        <v>3579</v>
      </c>
      <c r="B787" s="37" t="n">
        <f aca="false">VLOOKUP((TOT!BM789*60)/TOT!AK789,'CK - HITS'!$A$3:$B$69,2)</f>
        <v>34</v>
      </c>
      <c r="C787" s="37" t="n">
        <f aca="false">IF(TOT!AK789&lt;400,IF(B787&gt;80,80,B787),B787)</f>
        <v>34</v>
      </c>
      <c r="D787" s="37" t="n">
        <f aca="false">IF(TOT!AK789&lt;200,IF(B787&gt;73,73,B787),B787)</f>
        <v>34</v>
      </c>
      <c r="E787" s="37" t="n">
        <f aca="false">IF(TOT!AK789&lt;400,IF(D787&lt;60,60,D787),D787)</f>
        <v>34</v>
      </c>
      <c r="F787" s="37" t="n">
        <f aca="false">IF(TOT!AK789&lt;200,IF(E787&lt;53,53,E787),E787)</f>
        <v>34</v>
      </c>
    </row>
    <row r="788" customFormat="false" ht="13" hidden="false" customHeight="true" outlineLevel="0" collapsed="false">
      <c r="A788" s="17" t="s">
        <v>3583</v>
      </c>
      <c r="B788" s="37" t="n">
        <f aca="false">VLOOKUP((TOT!BM790*60)/TOT!AK790,'CK - HITS'!$A$3:$B$69,2)</f>
        <v>70</v>
      </c>
      <c r="C788" s="37" t="n">
        <f aca="false">IF(TOT!AK790&lt;400,IF(B788&gt;80,80,B788),B788)</f>
        <v>70</v>
      </c>
      <c r="D788" s="37" t="n">
        <f aca="false">IF(TOT!AK790&lt;200,IF(B788&gt;73,73,B788),B788)</f>
        <v>70</v>
      </c>
      <c r="E788" s="37" t="n">
        <f aca="false">IF(TOT!AK790&lt;400,IF(D788&lt;60,60,D788),D788)</f>
        <v>70</v>
      </c>
      <c r="F788" s="37" t="n">
        <f aca="false">IF(TOT!AK790&lt;200,IF(E788&lt;53,53,E788),E788)</f>
        <v>70</v>
      </c>
    </row>
    <row r="789" customFormat="false" ht="13" hidden="false" customHeight="true" outlineLevel="0" collapsed="false">
      <c r="A789" s="17" t="s">
        <v>3587</v>
      </c>
      <c r="B789" s="37" t="n">
        <f aca="false">VLOOKUP((TOT!BM791*60)/TOT!AK791,'CK - HITS'!$A$3:$B$69,2)</f>
        <v>66</v>
      </c>
      <c r="C789" s="37" t="n">
        <f aca="false">IF(TOT!AK791&lt;400,IF(B789&gt;80,80,B789),B789)</f>
        <v>66</v>
      </c>
      <c r="D789" s="37" t="n">
        <f aca="false">IF(TOT!AK791&lt;200,IF(B789&gt;73,73,B789),B789)</f>
        <v>66</v>
      </c>
      <c r="E789" s="37" t="n">
        <f aca="false">IF(TOT!AK791&lt;400,IF(D789&lt;60,60,D789),D789)</f>
        <v>66</v>
      </c>
      <c r="F789" s="37" t="n">
        <f aca="false">IF(TOT!AK791&lt;200,IF(E789&lt;53,53,E789),E789)</f>
        <v>66</v>
      </c>
    </row>
    <row r="790" customFormat="false" ht="13" hidden="false" customHeight="true" outlineLevel="0" collapsed="false">
      <c r="A790" s="17" t="s">
        <v>3591</v>
      </c>
      <c r="B790" s="37" t="n">
        <f aca="false">VLOOKUP((TOT!BM792*60)/TOT!AK792,'CK - HITS'!$A$3:$B$69,2)</f>
        <v>84</v>
      </c>
      <c r="C790" s="37" t="n">
        <f aca="false">IF(TOT!AK792&lt;400,IF(B790&gt;80,80,B790),B790)</f>
        <v>84</v>
      </c>
      <c r="D790" s="37" t="n">
        <f aca="false">IF(TOT!AK792&lt;200,IF(B790&gt;73,73,B790),B790)</f>
        <v>84</v>
      </c>
      <c r="E790" s="37" t="n">
        <f aca="false">IF(TOT!AK792&lt;400,IF(D790&lt;60,60,D790),D790)</f>
        <v>84</v>
      </c>
      <c r="F790" s="37" t="n">
        <f aca="false">IF(TOT!AK792&lt;200,IF(E790&lt;53,53,E790),E790)</f>
        <v>84</v>
      </c>
    </row>
    <row r="791" customFormat="false" ht="13" hidden="false" customHeight="true" outlineLevel="0" collapsed="false">
      <c r="A791" s="17" t="s">
        <v>3595</v>
      </c>
      <c r="B791" s="37" t="n">
        <f aca="false">VLOOKUP((TOT!BM793*60)/TOT!AK793,'CK - HITS'!$A$3:$B$69,2)</f>
        <v>95</v>
      </c>
      <c r="C791" s="37" t="n">
        <f aca="false">IF(TOT!AK793&lt;400,IF(B791&gt;80,80,B791),B791)</f>
        <v>80</v>
      </c>
      <c r="D791" s="37" t="n">
        <f aca="false">IF(TOT!AK793&lt;200,IF(B791&gt;73,73,B791),B791)</f>
        <v>73</v>
      </c>
      <c r="E791" s="37" t="n">
        <f aca="false">IF(TOT!AK793&lt;400,IF(D791&lt;60,60,D791),D791)</f>
        <v>73</v>
      </c>
      <c r="F791" s="37" t="n">
        <f aca="false">IF(TOT!AK793&lt;200,IF(E791&lt;53,53,E791),E791)</f>
        <v>73</v>
      </c>
    </row>
    <row r="792" customFormat="false" ht="13" hidden="false" customHeight="true" outlineLevel="0" collapsed="false">
      <c r="A792" s="17" t="s">
        <v>3599</v>
      </c>
      <c r="B792" s="37" t="n">
        <f aca="false">VLOOKUP((TOT!BM794*60)/TOT!AK794,'CK - HITS'!$A$3:$B$69,2)</f>
        <v>43</v>
      </c>
      <c r="C792" s="37" t="n">
        <f aca="false">IF(TOT!AK794&lt;400,IF(B792&gt;80,80,B792),B792)</f>
        <v>43</v>
      </c>
      <c r="D792" s="37" t="n">
        <f aca="false">IF(TOT!AK794&lt;200,IF(B792&gt;73,73,B792),B792)</f>
        <v>43</v>
      </c>
      <c r="E792" s="37" t="n">
        <f aca="false">IF(TOT!AK794&lt;400,IF(D792&lt;60,60,D792),D792)</f>
        <v>60</v>
      </c>
      <c r="F792" s="37" t="n">
        <f aca="false">IF(TOT!AK794&lt;200,IF(E792&lt;53,53,E792),E792)</f>
        <v>60</v>
      </c>
    </row>
    <row r="793" customFormat="false" ht="13" hidden="false" customHeight="true" outlineLevel="0" collapsed="false">
      <c r="A793" s="17" t="s">
        <v>3602</v>
      </c>
      <c r="B793" s="37" t="n">
        <f aca="false">VLOOKUP((TOT!BM795*60)/TOT!AK795,'CK - HITS'!$A$3:$B$69,2)</f>
        <v>69</v>
      </c>
      <c r="C793" s="37" t="n">
        <f aca="false">IF(TOT!AK795&lt;400,IF(B793&gt;80,80,B793),B793)</f>
        <v>69</v>
      </c>
      <c r="D793" s="37" t="n">
        <f aca="false">IF(TOT!AK795&lt;200,IF(B793&gt;73,73,B793),B793)</f>
        <v>69</v>
      </c>
      <c r="E793" s="37" t="n">
        <f aca="false">IF(TOT!AK795&lt;400,IF(D793&lt;60,60,D793),D793)</f>
        <v>69</v>
      </c>
      <c r="F793" s="37" t="n">
        <f aca="false">IF(TOT!AK795&lt;200,IF(E793&lt;53,53,E793),E793)</f>
        <v>69</v>
      </c>
    </row>
    <row r="794" customFormat="false" ht="13" hidden="false" customHeight="true" outlineLevel="0" collapsed="false">
      <c r="A794" s="17" t="s">
        <v>3605</v>
      </c>
      <c r="B794" s="37" t="n">
        <f aca="false">VLOOKUP((TOT!BM796*60)/TOT!AK796,'CK - HITS'!$A$3:$B$69,2)</f>
        <v>59</v>
      </c>
      <c r="C794" s="37" t="n">
        <f aca="false">IF(TOT!AK796&lt;400,IF(B794&gt;80,80,B794),B794)</f>
        <v>59</v>
      </c>
      <c r="D794" s="37" t="n">
        <f aca="false">IF(TOT!AK796&lt;200,IF(B794&gt;73,73,B794),B794)</f>
        <v>59</v>
      </c>
      <c r="E794" s="37" t="n">
        <f aca="false">IF(TOT!AK796&lt;400,IF(D794&lt;60,60,D794),D794)</f>
        <v>60</v>
      </c>
      <c r="F794" s="37" t="n">
        <f aca="false">IF(TOT!AK796&lt;200,IF(E794&lt;53,53,E794),E794)</f>
        <v>60</v>
      </c>
    </row>
    <row r="795" customFormat="false" ht="13" hidden="false" customHeight="true" outlineLevel="0" collapsed="false">
      <c r="A795" s="17" t="s">
        <v>3610</v>
      </c>
      <c r="B795" s="37" t="n">
        <f aca="false">VLOOKUP((TOT!BM797*60)/TOT!AK797,'CK - HITS'!$A$3:$B$69,2)</f>
        <v>47</v>
      </c>
      <c r="C795" s="37" t="n">
        <f aca="false">IF(TOT!AK797&lt;400,IF(B795&gt;80,80,B795),B795)</f>
        <v>47</v>
      </c>
      <c r="D795" s="37" t="n">
        <f aca="false">IF(TOT!AK797&lt;200,IF(B795&gt;73,73,B795),B795)</f>
        <v>47</v>
      </c>
      <c r="E795" s="37" t="n">
        <f aca="false">IF(TOT!AK797&lt;400,IF(D795&lt;60,60,D795),D795)</f>
        <v>60</v>
      </c>
      <c r="F795" s="37" t="n">
        <f aca="false">IF(TOT!AK797&lt;200,IF(E795&lt;53,53,E795),E795)</f>
        <v>60</v>
      </c>
    </row>
    <row r="796" customFormat="false" ht="13" hidden="false" customHeight="true" outlineLevel="0" collapsed="false">
      <c r="A796" s="17" t="s">
        <v>3613</v>
      </c>
      <c r="B796" s="37" t="n">
        <f aca="false">VLOOKUP((TOT!BM798*60)/TOT!AK798,'CK - HITS'!$A$3:$B$69,2)</f>
        <v>52</v>
      </c>
      <c r="C796" s="37" t="n">
        <f aca="false">IF(TOT!AK798&lt;400,IF(B796&gt;80,80,B796),B796)</f>
        <v>52</v>
      </c>
      <c r="D796" s="37" t="n">
        <f aca="false">IF(TOT!AK798&lt;200,IF(B796&gt;73,73,B796),B796)</f>
        <v>52</v>
      </c>
      <c r="E796" s="37" t="n">
        <f aca="false">IF(TOT!AK798&lt;400,IF(D796&lt;60,60,D796),D796)</f>
        <v>52</v>
      </c>
      <c r="F796" s="37" t="n">
        <f aca="false">IF(TOT!AK798&lt;200,IF(E796&lt;53,53,E796),E796)</f>
        <v>52</v>
      </c>
    </row>
    <row r="797" customFormat="false" ht="13" hidden="false" customHeight="true" outlineLevel="0" collapsed="false">
      <c r="A797" s="17" t="s">
        <v>3617</v>
      </c>
      <c r="B797" s="37" t="n">
        <f aca="false">VLOOKUP((TOT!BM799*60)/TOT!AK799,'CK - HITS'!$A$3:$B$69,2)</f>
        <v>39</v>
      </c>
      <c r="C797" s="37" t="n">
        <f aca="false">IF(TOT!AK799&lt;400,IF(B797&gt;80,80,B797),B797)</f>
        <v>39</v>
      </c>
      <c r="D797" s="37" t="n">
        <f aca="false">IF(TOT!AK799&lt;200,IF(B797&gt;73,73,B797),B797)</f>
        <v>39</v>
      </c>
      <c r="E797" s="37" t="n">
        <f aca="false">IF(TOT!AK799&lt;400,IF(D797&lt;60,60,D797),D797)</f>
        <v>39</v>
      </c>
      <c r="F797" s="37" t="n">
        <f aca="false">IF(TOT!AK799&lt;200,IF(E797&lt;53,53,E797),E797)</f>
        <v>39</v>
      </c>
    </row>
    <row r="798" customFormat="false" ht="13" hidden="false" customHeight="true" outlineLevel="0" collapsed="false">
      <c r="A798" s="17" t="s">
        <v>3620</v>
      </c>
      <c r="B798" s="37" t="n">
        <f aca="false">VLOOKUP((TOT!BM800*60)/TOT!AK800,'CK - HITS'!$A$3:$B$69,2)</f>
        <v>36</v>
      </c>
      <c r="C798" s="37" t="n">
        <f aca="false">IF(TOT!AK800&lt;400,IF(B798&gt;80,80,B798),B798)</f>
        <v>36</v>
      </c>
      <c r="D798" s="37" t="n">
        <f aca="false">IF(TOT!AK800&lt;200,IF(B798&gt;73,73,B798),B798)</f>
        <v>36</v>
      </c>
      <c r="E798" s="37" t="n">
        <f aca="false">IF(TOT!AK800&lt;400,IF(D798&lt;60,60,D798),D798)</f>
        <v>36</v>
      </c>
      <c r="F798" s="37" t="n">
        <f aca="false">IF(TOT!AK800&lt;200,IF(E798&lt;53,53,E798),E798)</f>
        <v>36</v>
      </c>
    </row>
    <row r="799" customFormat="false" ht="13" hidden="false" customHeight="true" outlineLevel="0" collapsed="false">
      <c r="A799" s="17" t="s">
        <v>3625</v>
      </c>
      <c r="B799" s="37" t="n">
        <f aca="false">VLOOKUP((TOT!BM801*60)/TOT!AK801,'CK - HITS'!$A$3:$B$69,2)</f>
        <v>48</v>
      </c>
      <c r="C799" s="37" t="n">
        <f aca="false">IF(TOT!AK801&lt;400,IF(B799&gt;80,80,B799),B799)</f>
        <v>48</v>
      </c>
      <c r="D799" s="37" t="n">
        <f aca="false">IF(TOT!AK801&lt;200,IF(B799&gt;73,73,B799),B799)</f>
        <v>48</v>
      </c>
      <c r="E799" s="37" t="n">
        <f aca="false">IF(TOT!AK801&lt;400,IF(D799&lt;60,60,D799),D799)</f>
        <v>48</v>
      </c>
      <c r="F799" s="37" t="n">
        <f aca="false">IF(TOT!AK801&lt;200,IF(E799&lt;53,53,E799),E799)</f>
        <v>48</v>
      </c>
    </row>
    <row r="800" customFormat="false" ht="13" hidden="false" customHeight="true" outlineLevel="0" collapsed="false">
      <c r="A800" s="17" t="s">
        <v>3629</v>
      </c>
      <c r="B800" s="37" t="n">
        <f aca="false">VLOOKUP((TOT!BM802*60)/TOT!AK802,'CK - HITS'!$A$3:$B$69,2)</f>
        <v>57</v>
      </c>
      <c r="C800" s="37" t="n">
        <f aca="false">IF(TOT!AK802&lt;400,IF(B800&gt;80,80,B800),B800)</f>
        <v>57</v>
      </c>
      <c r="D800" s="37" t="n">
        <f aca="false">IF(TOT!AK802&lt;200,IF(B800&gt;73,73,B800),B800)</f>
        <v>57</v>
      </c>
      <c r="E800" s="37" t="n">
        <f aca="false">IF(TOT!AK802&lt;400,IF(D800&lt;60,60,D800),D800)</f>
        <v>57</v>
      </c>
      <c r="F800" s="37" t="n">
        <f aca="false">IF(TOT!AK802&lt;200,IF(E800&lt;53,53,E800),E800)</f>
        <v>57</v>
      </c>
    </row>
    <row r="801" customFormat="false" ht="13" hidden="false" customHeight="true" outlineLevel="0" collapsed="false">
      <c r="A801" s="17" t="s">
        <v>3633</v>
      </c>
      <c r="B801" s="37" t="n">
        <f aca="false">VLOOKUP((TOT!BM803*60)/TOT!AK803,'CK - HITS'!$A$3:$B$69,2)</f>
        <v>43</v>
      </c>
      <c r="C801" s="37" t="n">
        <f aca="false">IF(TOT!AK803&lt;400,IF(B801&gt;80,80,B801),B801)</f>
        <v>43</v>
      </c>
      <c r="D801" s="37" t="n">
        <f aca="false">IF(TOT!AK803&lt;200,IF(B801&gt;73,73,B801),B801)</f>
        <v>43</v>
      </c>
      <c r="E801" s="37" t="n">
        <f aca="false">IF(TOT!AK803&lt;400,IF(D801&lt;60,60,D801),D801)</f>
        <v>43</v>
      </c>
      <c r="F801" s="37" t="n">
        <f aca="false">IF(TOT!AK803&lt;200,IF(E801&lt;53,53,E801),E801)</f>
        <v>43</v>
      </c>
    </row>
    <row r="802" customFormat="false" ht="13" hidden="false" customHeight="true" outlineLevel="0" collapsed="false">
      <c r="A802" s="17" t="s">
        <v>3637</v>
      </c>
      <c r="B802" s="37" t="n">
        <f aca="false">VLOOKUP((TOT!BM804*60)/TOT!AK804,'CK - HITS'!$A$3:$B$69,2)</f>
        <v>36</v>
      </c>
      <c r="C802" s="37" t="n">
        <f aca="false">IF(TOT!AK804&lt;400,IF(B802&gt;80,80,B802),B802)</f>
        <v>36</v>
      </c>
      <c r="D802" s="37" t="n">
        <f aca="false">IF(TOT!AK804&lt;200,IF(B802&gt;73,73,B802),B802)</f>
        <v>36</v>
      </c>
      <c r="E802" s="37" t="n">
        <f aca="false">IF(TOT!AK804&lt;400,IF(D802&lt;60,60,D802),D802)</f>
        <v>36</v>
      </c>
      <c r="F802" s="37" t="n">
        <f aca="false">IF(TOT!AK804&lt;200,IF(E802&lt;53,53,E802),E802)</f>
        <v>36</v>
      </c>
    </row>
    <row r="803" customFormat="false" ht="13" hidden="false" customHeight="true" outlineLevel="0" collapsed="false">
      <c r="A803" s="17" t="s">
        <v>3642</v>
      </c>
      <c r="B803" s="37" t="n">
        <f aca="false">VLOOKUP((TOT!BM805*60)/TOT!AK805,'CK - HITS'!$A$3:$B$69,2)</f>
        <v>80</v>
      </c>
      <c r="C803" s="37" t="n">
        <f aca="false">IF(TOT!AK805&lt;400,IF(B803&gt;80,80,B803),B803)</f>
        <v>80</v>
      </c>
      <c r="D803" s="37" t="n">
        <f aca="false">IF(TOT!AK805&lt;200,IF(B803&gt;73,73,B803),B803)</f>
        <v>80</v>
      </c>
      <c r="E803" s="37" t="n">
        <f aca="false">IF(TOT!AK805&lt;400,IF(D803&lt;60,60,D803),D803)</f>
        <v>80</v>
      </c>
      <c r="F803" s="37" t="n">
        <f aca="false">IF(TOT!AK805&lt;200,IF(E803&lt;53,53,E803),E803)</f>
        <v>80</v>
      </c>
    </row>
    <row r="804" customFormat="false" ht="13" hidden="false" customHeight="true" outlineLevel="0" collapsed="false">
      <c r="A804" s="17" t="s">
        <v>3646</v>
      </c>
      <c r="B804" s="37" t="n">
        <f aca="false">VLOOKUP((TOT!BM806*60)/TOT!AK806,'CK - HITS'!$A$3:$B$69,2)</f>
        <v>68</v>
      </c>
      <c r="C804" s="37" t="n">
        <f aca="false">IF(TOT!AK806&lt;400,IF(B804&gt;80,80,B804),B804)</f>
        <v>68</v>
      </c>
      <c r="D804" s="37" t="n">
        <f aca="false">IF(TOT!AK806&lt;200,IF(B804&gt;73,73,B804),B804)</f>
        <v>68</v>
      </c>
      <c r="E804" s="37" t="n">
        <f aca="false">IF(TOT!AK806&lt;400,IF(D804&lt;60,60,D804),D804)</f>
        <v>68</v>
      </c>
      <c r="F804" s="37" t="n">
        <f aca="false">IF(TOT!AK806&lt;200,IF(E804&lt;53,53,E804),E804)</f>
        <v>68</v>
      </c>
    </row>
    <row r="805" customFormat="false" ht="13" hidden="false" customHeight="true" outlineLevel="0" collapsed="false">
      <c r="A805" s="17" t="s">
        <v>3651</v>
      </c>
      <c r="B805" s="37" t="n">
        <f aca="false">VLOOKUP((TOT!BM807*60)/TOT!AK807,'CK - HITS'!$A$3:$B$69,2)</f>
        <v>67</v>
      </c>
      <c r="C805" s="37" t="n">
        <f aca="false">IF(TOT!AK807&lt;400,IF(B805&gt;80,80,B805),B805)</f>
        <v>67</v>
      </c>
      <c r="D805" s="37" t="n">
        <f aca="false">IF(TOT!AK807&lt;200,IF(B805&gt;73,73,B805),B805)</f>
        <v>67</v>
      </c>
      <c r="E805" s="37" t="n">
        <f aca="false">IF(TOT!AK807&lt;400,IF(D805&lt;60,60,D805),D805)</f>
        <v>67</v>
      </c>
      <c r="F805" s="37" t="n">
        <f aca="false">IF(TOT!AK807&lt;200,IF(E805&lt;53,53,E805),E805)</f>
        <v>67</v>
      </c>
    </row>
    <row r="806" customFormat="false" ht="13" hidden="false" customHeight="true" outlineLevel="0" collapsed="false">
      <c r="A806" s="17" t="s">
        <v>3657</v>
      </c>
      <c r="B806" s="37" t="n">
        <f aca="false">VLOOKUP((TOT!BM808*60)/TOT!AK808,'CK - HITS'!$A$3:$B$69,2)</f>
        <v>40</v>
      </c>
      <c r="C806" s="37" t="n">
        <f aca="false">IF(TOT!AK808&lt;400,IF(B806&gt;80,80,B806),B806)</f>
        <v>40</v>
      </c>
      <c r="D806" s="37" t="n">
        <f aca="false">IF(TOT!AK808&lt;200,IF(B806&gt;73,73,B806),B806)</f>
        <v>40</v>
      </c>
      <c r="E806" s="37" t="n">
        <f aca="false">IF(TOT!AK808&lt;400,IF(D806&lt;60,60,D806),D806)</f>
        <v>40</v>
      </c>
      <c r="F806" s="37" t="n">
        <f aca="false">IF(TOT!AK808&lt;200,IF(E806&lt;53,53,E806),E806)</f>
        <v>40</v>
      </c>
    </row>
    <row r="807" customFormat="false" ht="13" hidden="false" customHeight="true" outlineLevel="0" collapsed="false">
      <c r="A807" s="17" t="s">
        <v>3661</v>
      </c>
      <c r="B807" s="37" t="n">
        <f aca="false">VLOOKUP((TOT!BM809*60)/TOT!AK809,'CK - HITS'!$A$3:$B$69,2)</f>
        <v>93</v>
      </c>
      <c r="C807" s="37" t="n">
        <f aca="false">IF(TOT!AK809&lt;400,IF(B807&gt;80,80,B807),B807)</f>
        <v>93</v>
      </c>
      <c r="D807" s="37" t="n">
        <f aca="false">IF(TOT!AK809&lt;200,IF(B807&gt;73,73,B807),B807)</f>
        <v>93</v>
      </c>
      <c r="E807" s="37" t="n">
        <f aca="false">IF(TOT!AK809&lt;400,IF(D807&lt;60,60,D807),D807)</f>
        <v>93</v>
      </c>
      <c r="F807" s="37" t="n">
        <f aca="false">IF(TOT!AK809&lt;200,IF(E807&lt;53,53,E807),E807)</f>
        <v>93</v>
      </c>
    </row>
    <row r="808" customFormat="false" ht="13" hidden="false" customHeight="true" outlineLevel="0" collapsed="false">
      <c r="A808" s="17" t="s">
        <v>3665</v>
      </c>
      <c r="B808" s="37" t="n">
        <f aca="false">VLOOKUP((TOT!BM810*60)/TOT!AK810,'CK - HITS'!$A$3:$B$69,2)</f>
        <v>52</v>
      </c>
      <c r="C808" s="37" t="n">
        <f aca="false">IF(TOT!AK810&lt;400,IF(B808&gt;80,80,B808),B808)</f>
        <v>52</v>
      </c>
      <c r="D808" s="37" t="n">
        <f aca="false">IF(TOT!AK810&lt;200,IF(B808&gt;73,73,B808),B808)</f>
        <v>52</v>
      </c>
      <c r="E808" s="37" t="n">
        <f aca="false">IF(TOT!AK810&lt;400,IF(D808&lt;60,60,D808),D808)</f>
        <v>52</v>
      </c>
      <c r="F808" s="37" t="n">
        <f aca="false">IF(TOT!AK810&lt;200,IF(E808&lt;53,53,E808),E808)</f>
        <v>52</v>
      </c>
    </row>
    <row r="809" customFormat="false" ht="13" hidden="false" customHeight="true" outlineLevel="0" collapsed="false">
      <c r="A809" s="17" t="s">
        <v>3668</v>
      </c>
      <c r="B809" s="37" t="n">
        <f aca="false">VLOOKUP((TOT!BM811*60)/TOT!AK811,'CK - HITS'!$A$3:$B$69,2)</f>
        <v>93</v>
      </c>
      <c r="C809" s="37" t="n">
        <f aca="false">IF(TOT!AK811&lt;400,IF(B809&gt;80,80,B809),B809)</f>
        <v>93</v>
      </c>
      <c r="D809" s="37" t="n">
        <f aca="false">IF(TOT!AK811&lt;200,IF(B809&gt;73,73,B809),B809)</f>
        <v>93</v>
      </c>
      <c r="E809" s="37" t="n">
        <f aca="false">IF(TOT!AK811&lt;400,IF(D809&lt;60,60,D809),D809)</f>
        <v>93</v>
      </c>
      <c r="F809" s="37" t="n">
        <f aca="false">IF(TOT!AK811&lt;200,IF(E809&lt;53,53,E809),E809)</f>
        <v>93</v>
      </c>
    </row>
    <row r="810" customFormat="false" ht="13" hidden="false" customHeight="true" outlineLevel="0" collapsed="false">
      <c r="A810" s="17" t="s">
        <v>3671</v>
      </c>
      <c r="B810" s="37" t="n">
        <f aca="false">VLOOKUP((TOT!BM812*60)/TOT!AK812,'CK - HITS'!$A$3:$B$69,2)</f>
        <v>56</v>
      </c>
      <c r="C810" s="37" t="n">
        <f aca="false">IF(TOT!AK812&lt;400,IF(B810&gt;80,80,B810),B810)</f>
        <v>56</v>
      </c>
      <c r="D810" s="37" t="n">
        <f aca="false">IF(TOT!AK812&lt;200,IF(B810&gt;73,73,B810),B810)</f>
        <v>56</v>
      </c>
      <c r="E810" s="37" t="n">
        <f aca="false">IF(TOT!AK812&lt;400,IF(D810&lt;60,60,D810),D810)</f>
        <v>56</v>
      </c>
      <c r="F810" s="37" t="n">
        <f aca="false">IF(TOT!AK812&lt;200,IF(E810&lt;53,53,E810),E810)</f>
        <v>56</v>
      </c>
    </row>
    <row r="811" customFormat="false" ht="13" hidden="false" customHeight="true" outlineLevel="0" collapsed="false">
      <c r="A811" s="17" t="s">
        <v>3675</v>
      </c>
      <c r="B811" s="37" t="n">
        <f aca="false">VLOOKUP((TOT!BM813*60)/TOT!AK813,'CK - HITS'!$A$3:$B$69,2)</f>
        <v>52</v>
      </c>
      <c r="C811" s="37" t="n">
        <f aca="false">IF(TOT!AK813&lt;400,IF(B811&gt;80,80,B811),B811)</f>
        <v>52</v>
      </c>
      <c r="D811" s="37" t="n">
        <f aca="false">IF(TOT!AK813&lt;200,IF(B811&gt;73,73,B811),B811)</f>
        <v>52</v>
      </c>
      <c r="E811" s="37" t="n">
        <f aca="false">IF(TOT!AK813&lt;400,IF(D811&lt;60,60,D811),D811)</f>
        <v>60</v>
      </c>
      <c r="F811" s="37" t="n">
        <f aca="false">IF(TOT!AK813&lt;200,IF(E811&lt;53,53,E811),E811)</f>
        <v>60</v>
      </c>
    </row>
    <row r="812" customFormat="false" ht="13" hidden="false" customHeight="true" outlineLevel="0" collapsed="false">
      <c r="A812" s="17" t="s">
        <v>3678</v>
      </c>
      <c r="B812" s="37" t="n">
        <f aca="false">VLOOKUP((TOT!BM814*60)/TOT!AK814,'CK - HITS'!$A$3:$B$69,2)</f>
        <v>57</v>
      </c>
      <c r="C812" s="37" t="n">
        <f aca="false">IF(TOT!AK814&lt;400,IF(B812&gt;80,80,B812),B812)</f>
        <v>57</v>
      </c>
      <c r="D812" s="37" t="n">
        <f aca="false">IF(TOT!AK814&lt;200,IF(B812&gt;73,73,B812),B812)</f>
        <v>57</v>
      </c>
      <c r="E812" s="37" t="n">
        <f aca="false">IF(TOT!AK814&lt;400,IF(D812&lt;60,60,D812),D812)</f>
        <v>60</v>
      </c>
      <c r="F812" s="37" t="n">
        <f aca="false">IF(TOT!AK814&lt;200,IF(E812&lt;53,53,E812),E812)</f>
        <v>60</v>
      </c>
    </row>
    <row r="813" customFormat="false" ht="13" hidden="false" customHeight="true" outlineLevel="0" collapsed="false">
      <c r="A813" s="17" t="s">
        <v>3681</v>
      </c>
      <c r="B813" s="37" t="n">
        <f aca="false">VLOOKUP((TOT!BM815*60)/TOT!AK815,'CK - HITS'!$A$3:$B$69,2)</f>
        <v>62</v>
      </c>
      <c r="C813" s="37" t="n">
        <f aca="false">IF(TOT!AK815&lt;400,IF(B813&gt;80,80,B813),B813)</f>
        <v>62</v>
      </c>
      <c r="D813" s="37" t="n">
        <f aca="false">IF(TOT!AK815&lt;200,IF(B813&gt;73,73,B813),B813)</f>
        <v>62</v>
      </c>
      <c r="E813" s="37" t="n">
        <f aca="false">IF(TOT!AK815&lt;400,IF(D813&lt;60,60,D813),D813)</f>
        <v>62</v>
      </c>
      <c r="F813" s="37" t="n">
        <f aca="false">IF(TOT!AK815&lt;200,IF(E813&lt;53,53,E813),E813)</f>
        <v>62</v>
      </c>
    </row>
    <row r="814" customFormat="false" ht="13" hidden="false" customHeight="true" outlineLevel="0" collapsed="false">
      <c r="A814" s="17" t="s">
        <v>3684</v>
      </c>
      <c r="B814" s="37" t="n">
        <f aca="false">VLOOKUP((TOT!BM816*60)/TOT!AK816,'CK - HITS'!$A$3:$B$69,2)</f>
        <v>54</v>
      </c>
      <c r="C814" s="37" t="n">
        <f aca="false">IF(TOT!AK816&lt;400,IF(B814&gt;80,80,B814),B814)</f>
        <v>54</v>
      </c>
      <c r="D814" s="37" t="n">
        <f aca="false">IF(TOT!AK816&lt;200,IF(B814&gt;73,73,B814),B814)</f>
        <v>54</v>
      </c>
      <c r="E814" s="37" t="n">
        <f aca="false">IF(TOT!AK816&lt;400,IF(D814&lt;60,60,D814),D814)</f>
        <v>54</v>
      </c>
      <c r="F814" s="37" t="n">
        <f aca="false">IF(TOT!AK816&lt;200,IF(E814&lt;53,53,E814),E814)</f>
        <v>54</v>
      </c>
    </row>
    <row r="815" customFormat="false" ht="13" hidden="false" customHeight="true" outlineLevel="0" collapsed="false">
      <c r="A815" s="17" t="s">
        <v>3689</v>
      </c>
      <c r="B815" s="37" t="n">
        <f aca="false">VLOOKUP((TOT!BM817*60)/TOT!AK817,'CK - HITS'!$A$3:$B$69,2)</f>
        <v>52</v>
      </c>
      <c r="C815" s="37" t="n">
        <f aca="false">IF(TOT!AK817&lt;400,IF(B815&gt;80,80,B815),B815)</f>
        <v>52</v>
      </c>
      <c r="D815" s="37" t="n">
        <f aca="false">IF(TOT!AK817&lt;200,IF(B815&gt;73,73,B815),B815)</f>
        <v>52</v>
      </c>
      <c r="E815" s="37" t="n">
        <f aca="false">IF(TOT!AK817&lt;400,IF(D815&lt;60,60,D815),D815)</f>
        <v>52</v>
      </c>
      <c r="F815" s="37" t="n">
        <f aca="false">IF(TOT!AK817&lt;200,IF(E815&lt;53,53,E815),E815)</f>
        <v>52</v>
      </c>
    </row>
    <row r="816" customFormat="false" ht="13" hidden="false" customHeight="true" outlineLevel="0" collapsed="false">
      <c r="A816" s="17" t="s">
        <v>3694</v>
      </c>
      <c r="B816" s="37" t="n">
        <f aca="false">VLOOKUP((TOT!BM818*60)/TOT!AK818,'CK - HITS'!$A$3:$B$69,2)</f>
        <v>93</v>
      </c>
      <c r="C816" s="37" t="n">
        <f aca="false">IF(TOT!AK818&lt;400,IF(B816&gt;80,80,B816),B816)</f>
        <v>93</v>
      </c>
      <c r="D816" s="37" t="n">
        <f aca="false">IF(TOT!AK818&lt;200,IF(B816&gt;73,73,B816),B816)</f>
        <v>93</v>
      </c>
      <c r="E816" s="37" t="n">
        <f aca="false">IF(TOT!AK818&lt;400,IF(D816&lt;60,60,D816),D816)</f>
        <v>93</v>
      </c>
      <c r="F816" s="37" t="n">
        <f aca="false">IF(TOT!AK818&lt;200,IF(E816&lt;53,53,E816),E816)</f>
        <v>93</v>
      </c>
    </row>
    <row r="817" customFormat="false" ht="13" hidden="false" customHeight="true" outlineLevel="0" collapsed="false">
      <c r="A817" s="17" t="s">
        <v>3699</v>
      </c>
      <c r="B817" s="37" t="n">
        <f aca="false">VLOOKUP((TOT!BM819*60)/TOT!AK819,'CK - HITS'!$A$3:$B$69,2)</f>
        <v>53</v>
      </c>
      <c r="C817" s="37" t="n">
        <f aca="false">IF(TOT!AK819&lt;400,IF(B817&gt;80,80,B817),B817)</f>
        <v>53</v>
      </c>
      <c r="D817" s="37" t="n">
        <f aca="false">IF(TOT!AK819&lt;200,IF(B817&gt;73,73,B817),B817)</f>
        <v>53</v>
      </c>
      <c r="E817" s="37" t="n">
        <f aca="false">IF(TOT!AK819&lt;400,IF(D817&lt;60,60,D817),D817)</f>
        <v>53</v>
      </c>
      <c r="F817" s="37" t="n">
        <f aca="false">IF(TOT!AK819&lt;200,IF(E817&lt;53,53,E817),E817)</f>
        <v>53</v>
      </c>
    </row>
    <row r="818" customFormat="false" ht="13" hidden="false" customHeight="true" outlineLevel="0" collapsed="false">
      <c r="A818" s="17" t="s">
        <v>3703</v>
      </c>
      <c r="B818" s="37" t="n">
        <f aca="false">VLOOKUP((TOT!BM820*60)/TOT!AK820,'CK - HITS'!$A$3:$B$69,2)</f>
        <v>65</v>
      </c>
      <c r="C818" s="37" t="n">
        <f aca="false">IF(TOT!AK820&lt;400,IF(B818&gt;80,80,B818),B818)</f>
        <v>65</v>
      </c>
      <c r="D818" s="37" t="n">
        <f aca="false">IF(TOT!AK820&lt;200,IF(B818&gt;73,73,B818),B818)</f>
        <v>65</v>
      </c>
      <c r="E818" s="37" t="n">
        <f aca="false">IF(TOT!AK820&lt;400,IF(D818&lt;60,60,D818),D818)</f>
        <v>65</v>
      </c>
      <c r="F818" s="37" t="n">
        <f aca="false">IF(TOT!AK820&lt;200,IF(E818&lt;53,53,E818),E818)</f>
        <v>65</v>
      </c>
    </row>
    <row r="819" customFormat="false" ht="13" hidden="false" customHeight="true" outlineLevel="0" collapsed="false">
      <c r="A819" s="17" t="s">
        <v>3708</v>
      </c>
      <c r="B819" s="37" t="n">
        <f aca="false">VLOOKUP((TOT!BM821*60)/TOT!AK821,'CK - HITS'!$A$3:$B$69,2)</f>
        <v>41</v>
      </c>
      <c r="C819" s="37" t="n">
        <f aca="false">IF(TOT!AK821&lt;400,IF(B819&gt;80,80,B819),B819)</f>
        <v>41</v>
      </c>
      <c r="D819" s="37" t="n">
        <f aca="false">IF(TOT!AK821&lt;200,IF(B819&gt;73,73,B819),B819)</f>
        <v>41</v>
      </c>
      <c r="E819" s="37" t="n">
        <f aca="false">IF(TOT!AK821&lt;400,IF(D819&lt;60,60,D819),D819)</f>
        <v>60</v>
      </c>
      <c r="F819" s="37" t="n">
        <f aca="false">IF(TOT!AK821&lt;200,IF(E819&lt;53,53,E819),E819)</f>
        <v>60</v>
      </c>
    </row>
    <row r="820" customFormat="false" ht="13" hidden="false" customHeight="true" outlineLevel="0" collapsed="false">
      <c r="A820" s="17" t="s">
        <v>3712</v>
      </c>
      <c r="B820" s="37" t="n">
        <f aca="false">VLOOKUP((TOT!BM822*60)/TOT!AK822,'CK - HITS'!$A$3:$B$69,2)</f>
        <v>66</v>
      </c>
      <c r="C820" s="37" t="n">
        <f aca="false">IF(TOT!AK822&lt;400,IF(B820&gt;80,80,B820),B820)</f>
        <v>66</v>
      </c>
      <c r="D820" s="37" t="n">
        <f aca="false">IF(TOT!AK822&lt;200,IF(B820&gt;73,73,B820),B820)</f>
        <v>66</v>
      </c>
      <c r="E820" s="37" t="n">
        <f aca="false">IF(TOT!AK822&lt;400,IF(D820&lt;60,60,D820),D820)</f>
        <v>66</v>
      </c>
      <c r="F820" s="37" t="n">
        <f aca="false">IF(TOT!AK822&lt;200,IF(E820&lt;53,53,E820),E820)</f>
        <v>66</v>
      </c>
    </row>
    <row r="821" customFormat="false" ht="13" hidden="false" customHeight="true" outlineLevel="0" collapsed="false">
      <c r="A821" s="17" t="s">
        <v>3716</v>
      </c>
      <c r="B821" s="37" t="n">
        <f aca="false">VLOOKUP((TOT!BM823*60)/TOT!AK823,'CK - HITS'!$A$3:$B$69,2)</f>
        <v>54</v>
      </c>
      <c r="C821" s="37" t="n">
        <f aca="false">IF(TOT!AK823&lt;400,IF(B821&gt;80,80,B821),B821)</f>
        <v>54</v>
      </c>
      <c r="D821" s="37" t="n">
        <f aca="false">IF(TOT!AK823&lt;200,IF(B821&gt;73,73,B821),B821)</f>
        <v>54</v>
      </c>
      <c r="E821" s="37" t="n">
        <f aca="false">IF(TOT!AK823&lt;400,IF(D821&lt;60,60,D821),D821)</f>
        <v>54</v>
      </c>
      <c r="F821" s="37" t="n">
        <f aca="false">IF(TOT!AK823&lt;200,IF(E821&lt;53,53,E821),E821)</f>
        <v>54</v>
      </c>
    </row>
    <row r="822" customFormat="false" ht="13" hidden="false" customHeight="true" outlineLevel="0" collapsed="false">
      <c r="A822" s="17" t="s">
        <v>3719</v>
      </c>
      <c r="B822" s="37" t="n">
        <f aca="false">VLOOKUP((TOT!BM824*60)/TOT!AK824,'CK - HITS'!$A$3:$B$69,2)</f>
        <v>66</v>
      </c>
      <c r="C822" s="37" t="n">
        <f aca="false">IF(TOT!AK824&lt;400,IF(B822&gt;80,80,B822),B822)</f>
        <v>66</v>
      </c>
      <c r="D822" s="37" t="n">
        <f aca="false">IF(TOT!AK824&lt;200,IF(B822&gt;73,73,B822),B822)</f>
        <v>66</v>
      </c>
      <c r="E822" s="37" t="n">
        <f aca="false">IF(TOT!AK824&lt;400,IF(D822&lt;60,60,D822),D822)</f>
        <v>66</v>
      </c>
      <c r="F822" s="37" t="n">
        <f aca="false">IF(TOT!AK824&lt;200,IF(E822&lt;53,53,E822),E822)</f>
        <v>66</v>
      </c>
    </row>
    <row r="823" customFormat="false" ht="13" hidden="false" customHeight="true" outlineLevel="0" collapsed="false">
      <c r="A823" s="17" t="s">
        <v>3723</v>
      </c>
      <c r="B823" s="37" t="n">
        <f aca="false">VLOOKUP((TOT!BM825*60)/TOT!AK825,'CK - HITS'!$A$3:$B$69,2)</f>
        <v>45</v>
      </c>
      <c r="C823" s="37" t="n">
        <f aca="false">IF(TOT!AK825&lt;400,IF(B823&gt;80,80,B823),B823)</f>
        <v>45</v>
      </c>
      <c r="D823" s="37" t="n">
        <f aca="false">IF(TOT!AK825&lt;200,IF(B823&gt;73,73,B823),B823)</f>
        <v>45</v>
      </c>
      <c r="E823" s="37" t="n">
        <f aca="false">IF(TOT!AK825&lt;400,IF(D823&lt;60,60,D823),D823)</f>
        <v>45</v>
      </c>
      <c r="F823" s="37" t="n">
        <f aca="false">IF(TOT!AK825&lt;200,IF(E823&lt;53,53,E823),E823)</f>
        <v>45</v>
      </c>
    </row>
    <row r="824" customFormat="false" ht="13" hidden="false" customHeight="true" outlineLevel="0" collapsed="false">
      <c r="A824" s="17" t="s">
        <v>3726</v>
      </c>
      <c r="B824" s="37" t="n">
        <f aca="false">VLOOKUP((TOT!BM826*60)/TOT!AK826,'CK - HITS'!$A$3:$B$69,2)</f>
        <v>56</v>
      </c>
      <c r="C824" s="37" t="n">
        <f aca="false">IF(TOT!AK826&lt;400,IF(B824&gt;80,80,B824),B824)</f>
        <v>56</v>
      </c>
      <c r="D824" s="37" t="n">
        <f aca="false">IF(TOT!AK826&lt;200,IF(B824&gt;73,73,B824),B824)</f>
        <v>56</v>
      </c>
      <c r="E824" s="37" t="n">
        <f aca="false">IF(TOT!AK826&lt;400,IF(D824&lt;60,60,D824),D824)</f>
        <v>56</v>
      </c>
      <c r="F824" s="37" t="n">
        <f aca="false">IF(TOT!AK826&lt;200,IF(E824&lt;53,53,E824),E824)</f>
        <v>56</v>
      </c>
    </row>
    <row r="825" customFormat="false" ht="13" hidden="false" customHeight="true" outlineLevel="0" collapsed="false">
      <c r="A825" s="17" t="s">
        <v>3729</v>
      </c>
      <c r="B825" s="37" t="n">
        <f aca="false">VLOOKUP((TOT!BM827*60)/TOT!AK827,'CK - HITS'!$A$3:$B$69,2)</f>
        <v>33</v>
      </c>
      <c r="C825" s="37" t="n">
        <f aca="false">IF(TOT!AK827&lt;400,IF(B825&gt;80,80,B825),B825)</f>
        <v>33</v>
      </c>
      <c r="D825" s="37" t="n">
        <f aca="false">IF(TOT!AK827&lt;200,IF(B825&gt;73,73,B825),B825)</f>
        <v>33</v>
      </c>
      <c r="E825" s="37" t="n">
        <f aca="false">IF(TOT!AK827&lt;400,IF(D825&lt;60,60,D825),D825)</f>
        <v>60</v>
      </c>
      <c r="F825" s="37" t="n">
        <f aca="false">IF(TOT!AK827&lt;200,IF(E825&lt;53,53,E825),E825)</f>
        <v>60</v>
      </c>
    </row>
    <row r="826" customFormat="false" ht="13" hidden="false" customHeight="true" outlineLevel="0" collapsed="false">
      <c r="A826" s="17" t="s">
        <v>3732</v>
      </c>
      <c r="B826" s="37" t="n">
        <f aca="false">VLOOKUP((TOT!BM828*60)/TOT!AK828,'CK - HITS'!$A$3:$B$69,2)</f>
        <v>35</v>
      </c>
      <c r="C826" s="37" t="n">
        <f aca="false">IF(TOT!AK828&lt;400,IF(B826&gt;80,80,B826),B826)</f>
        <v>35</v>
      </c>
      <c r="D826" s="37" t="n">
        <f aca="false">IF(TOT!AK828&lt;200,IF(B826&gt;73,73,B826),B826)</f>
        <v>35</v>
      </c>
      <c r="E826" s="37" t="n">
        <f aca="false">IF(TOT!AK828&lt;400,IF(D826&lt;60,60,D826),D826)</f>
        <v>35</v>
      </c>
      <c r="F826" s="37" t="n">
        <f aca="false">IF(TOT!AK828&lt;200,IF(E826&lt;53,53,E826),E826)</f>
        <v>35</v>
      </c>
    </row>
    <row r="827" customFormat="false" ht="13" hidden="false" customHeight="true" outlineLevel="0" collapsed="false">
      <c r="A827" s="17" t="s">
        <v>3736</v>
      </c>
      <c r="B827" s="37" t="n">
        <f aca="false">VLOOKUP((TOT!BM829*60)/TOT!AK829,'CK - HITS'!$A$3:$B$69,2)</f>
        <v>79</v>
      </c>
      <c r="C827" s="37" t="n">
        <f aca="false">IF(TOT!AK829&lt;400,IF(B827&gt;80,80,B827),B827)</f>
        <v>79</v>
      </c>
      <c r="D827" s="37" t="n">
        <f aca="false">IF(TOT!AK829&lt;200,IF(B827&gt;73,73,B827),B827)</f>
        <v>79</v>
      </c>
      <c r="E827" s="37" t="n">
        <f aca="false">IF(TOT!AK829&lt;400,IF(D827&lt;60,60,D827),D827)</f>
        <v>79</v>
      </c>
      <c r="F827" s="37" t="n">
        <f aca="false">IF(TOT!AK829&lt;200,IF(E827&lt;53,53,E827),E827)</f>
        <v>79</v>
      </c>
    </row>
    <row r="828" customFormat="false" ht="13" hidden="false" customHeight="true" outlineLevel="0" collapsed="false">
      <c r="A828" s="17" t="s">
        <v>3740</v>
      </c>
      <c r="B828" s="37" t="n">
        <f aca="false">VLOOKUP((TOT!BM830*60)/TOT!AK830,'CK - HITS'!$A$3:$B$69,2)</f>
        <v>54</v>
      </c>
      <c r="C828" s="37" t="n">
        <f aca="false">IF(TOT!AK830&lt;400,IF(B828&gt;80,80,B828),B828)</f>
        <v>54</v>
      </c>
      <c r="D828" s="37" t="n">
        <f aca="false">IF(TOT!AK830&lt;200,IF(B828&gt;73,73,B828),B828)</f>
        <v>54</v>
      </c>
      <c r="E828" s="37" t="n">
        <f aca="false">IF(TOT!AK830&lt;400,IF(D828&lt;60,60,D828),D828)</f>
        <v>60</v>
      </c>
      <c r="F828" s="37" t="n">
        <f aca="false">IF(TOT!AK830&lt;200,IF(E828&lt;53,53,E828),E828)</f>
        <v>60</v>
      </c>
    </row>
    <row r="829" customFormat="false" ht="13" hidden="false" customHeight="true" outlineLevel="0" collapsed="false">
      <c r="A829" s="17" t="s">
        <v>3742</v>
      </c>
      <c r="B829" s="37" t="n">
        <f aca="false">VLOOKUP((TOT!BM831*60)/TOT!AK831,'CK - HITS'!$A$3:$B$69,2)</f>
        <v>36</v>
      </c>
      <c r="C829" s="37" t="n">
        <f aca="false">IF(TOT!AK831&lt;400,IF(B829&gt;80,80,B829),B829)</f>
        <v>36</v>
      </c>
      <c r="D829" s="37" t="n">
        <f aca="false">IF(TOT!AK831&lt;200,IF(B829&gt;73,73,B829),B829)</f>
        <v>36</v>
      </c>
      <c r="E829" s="37" t="n">
        <f aca="false">IF(TOT!AK831&lt;400,IF(D829&lt;60,60,D829),D829)</f>
        <v>36</v>
      </c>
      <c r="F829" s="37" t="n">
        <f aca="false">IF(TOT!AK831&lt;200,IF(E829&lt;53,53,E829),E829)</f>
        <v>36</v>
      </c>
    </row>
    <row r="830" customFormat="false" ht="13" hidden="false" customHeight="true" outlineLevel="0" collapsed="false">
      <c r="A830" s="17" t="s">
        <v>3744</v>
      </c>
      <c r="B830" s="37" t="n">
        <f aca="false">VLOOKUP((TOT!BM832*60)/TOT!AK832,'CK - HITS'!$A$3:$B$69,2)</f>
        <v>79</v>
      </c>
      <c r="C830" s="37" t="n">
        <f aca="false">IF(TOT!AK832&lt;400,IF(B830&gt;80,80,B830),B830)</f>
        <v>79</v>
      </c>
      <c r="D830" s="37" t="n">
        <f aca="false">IF(TOT!AK832&lt;200,IF(B830&gt;73,73,B830),B830)</f>
        <v>79</v>
      </c>
      <c r="E830" s="37" t="n">
        <f aca="false">IF(TOT!AK832&lt;400,IF(D830&lt;60,60,D830),D830)</f>
        <v>79</v>
      </c>
      <c r="F830" s="37" t="n">
        <f aca="false">IF(TOT!AK832&lt;200,IF(E830&lt;53,53,E830),E830)</f>
        <v>79</v>
      </c>
    </row>
    <row r="831" customFormat="false" ht="13" hidden="false" customHeight="true" outlineLevel="0" collapsed="false">
      <c r="A831" s="17" t="s">
        <v>3748</v>
      </c>
      <c r="B831" s="37" t="n">
        <f aca="false">VLOOKUP((TOT!BM833*60)/TOT!AK833,'CK - HITS'!$A$3:$B$69,2)</f>
        <v>68</v>
      </c>
      <c r="C831" s="37" t="n">
        <f aca="false">IF(TOT!AK833&lt;400,IF(B831&gt;80,80,B831),B831)</f>
        <v>68</v>
      </c>
      <c r="D831" s="37" t="n">
        <f aca="false">IF(TOT!AK833&lt;200,IF(B831&gt;73,73,B831),B831)</f>
        <v>68</v>
      </c>
      <c r="E831" s="37" t="n">
        <f aca="false">IF(TOT!AK833&lt;400,IF(D831&lt;60,60,D831),D831)</f>
        <v>68</v>
      </c>
      <c r="F831" s="37" t="n">
        <f aca="false">IF(TOT!AK833&lt;200,IF(E831&lt;53,53,E831),E831)</f>
        <v>68</v>
      </c>
    </row>
    <row r="832" customFormat="false" ht="13" hidden="false" customHeight="true" outlineLevel="0" collapsed="false">
      <c r="A832" s="17" t="s">
        <v>3751</v>
      </c>
      <c r="B832" s="37" t="n">
        <f aca="false">VLOOKUP((TOT!BM834*60)/TOT!AK834,'CK - HITS'!$A$3:$B$69,2)</f>
        <v>33</v>
      </c>
      <c r="C832" s="37" t="n">
        <f aca="false">IF(TOT!AK834&lt;400,IF(B832&gt;80,80,B832),B832)</f>
        <v>33</v>
      </c>
      <c r="D832" s="37" t="n">
        <f aca="false">IF(TOT!AK834&lt;200,IF(B832&gt;73,73,B832),B832)</f>
        <v>33</v>
      </c>
      <c r="E832" s="37" t="n">
        <f aca="false">IF(TOT!AK834&lt;400,IF(D832&lt;60,60,D832),D832)</f>
        <v>60</v>
      </c>
      <c r="F832" s="37" t="n">
        <f aca="false">IF(TOT!AK834&lt;200,IF(E832&lt;53,53,E832),E832)</f>
        <v>60</v>
      </c>
    </row>
    <row r="833" customFormat="false" ht="13" hidden="false" customHeight="true" outlineLevel="0" collapsed="false">
      <c r="A833" s="17" t="s">
        <v>3756</v>
      </c>
      <c r="B833" s="37" t="n">
        <f aca="false">VLOOKUP((TOT!BM835*60)/TOT!AK835,'CK - HITS'!$A$3:$B$69,2)</f>
        <v>60</v>
      </c>
      <c r="C833" s="37" t="n">
        <f aca="false">IF(TOT!AK835&lt;400,IF(B833&gt;80,80,B833),B833)</f>
        <v>60</v>
      </c>
      <c r="D833" s="37" t="n">
        <f aca="false">IF(TOT!AK835&lt;200,IF(B833&gt;73,73,B833),B833)</f>
        <v>60</v>
      </c>
      <c r="E833" s="37" t="n">
        <f aca="false">IF(TOT!AK835&lt;400,IF(D833&lt;60,60,D833),D833)</f>
        <v>60</v>
      </c>
      <c r="F833" s="37" t="n">
        <f aca="false">IF(TOT!AK835&lt;200,IF(E833&lt;53,53,E833),E833)</f>
        <v>60</v>
      </c>
    </row>
    <row r="834" customFormat="false" ht="13" hidden="false" customHeight="true" outlineLevel="0" collapsed="false">
      <c r="A834" s="17" t="s">
        <v>3760</v>
      </c>
      <c r="B834" s="37" t="n">
        <f aca="false">VLOOKUP((TOT!BM836*60)/TOT!AK836,'CK - HITS'!$A$3:$B$69,2)</f>
        <v>53</v>
      </c>
      <c r="C834" s="37" t="n">
        <f aca="false">IF(TOT!AK836&lt;400,IF(B834&gt;80,80,B834),B834)</f>
        <v>53</v>
      </c>
      <c r="D834" s="37" t="n">
        <f aca="false">IF(TOT!AK836&lt;200,IF(B834&gt;73,73,B834),B834)</f>
        <v>53</v>
      </c>
      <c r="E834" s="37" t="n">
        <f aca="false">IF(TOT!AK836&lt;400,IF(D834&lt;60,60,D834),D834)</f>
        <v>60</v>
      </c>
      <c r="F834" s="37" t="n">
        <f aca="false">IF(TOT!AK836&lt;200,IF(E834&lt;53,53,E834),E834)</f>
        <v>60</v>
      </c>
    </row>
    <row r="835" customFormat="false" ht="13" hidden="false" customHeight="true" outlineLevel="0" collapsed="false">
      <c r="A835" s="17" t="s">
        <v>3764</v>
      </c>
      <c r="B835" s="37" t="n">
        <f aca="false">VLOOKUP((TOT!BM837*60)/TOT!AK837,'CK - HITS'!$A$3:$B$69,2)</f>
        <v>65</v>
      </c>
      <c r="C835" s="37" t="n">
        <f aca="false">IF(TOT!AK837&lt;400,IF(B835&gt;80,80,B835),B835)</f>
        <v>65</v>
      </c>
      <c r="D835" s="37" t="n">
        <f aca="false">IF(TOT!AK837&lt;200,IF(B835&gt;73,73,B835),B835)</f>
        <v>65</v>
      </c>
      <c r="E835" s="37" t="n">
        <f aca="false">IF(TOT!AK837&lt;400,IF(D835&lt;60,60,D835),D835)</f>
        <v>65</v>
      </c>
      <c r="F835" s="37" t="n">
        <f aca="false">IF(TOT!AK837&lt;200,IF(E835&lt;53,53,E835),E835)</f>
        <v>65</v>
      </c>
    </row>
    <row r="836" customFormat="false" ht="13" hidden="false" customHeight="true" outlineLevel="0" collapsed="false">
      <c r="A836" s="17" t="s">
        <v>3768</v>
      </c>
      <c r="B836" s="37" t="n">
        <f aca="false">VLOOKUP((TOT!BM838*60)/TOT!AK838,'CK - HITS'!$A$3:$B$69,2)</f>
        <v>44</v>
      </c>
      <c r="C836" s="37" t="n">
        <f aca="false">IF(TOT!AK838&lt;400,IF(B836&gt;80,80,B836),B836)</f>
        <v>44</v>
      </c>
      <c r="D836" s="37" t="n">
        <f aca="false">IF(TOT!AK838&lt;200,IF(B836&gt;73,73,B836),B836)</f>
        <v>44</v>
      </c>
      <c r="E836" s="37" t="n">
        <f aca="false">IF(TOT!AK838&lt;400,IF(D836&lt;60,60,D836),D836)</f>
        <v>44</v>
      </c>
      <c r="F836" s="37" t="n">
        <f aca="false">IF(TOT!AK838&lt;200,IF(E836&lt;53,53,E836),E836)</f>
        <v>44</v>
      </c>
    </row>
    <row r="837" customFormat="false" ht="13" hidden="false" customHeight="true" outlineLevel="0" collapsed="false">
      <c r="A837" s="17" t="s">
        <v>3771</v>
      </c>
      <c r="B837" s="37" t="n">
        <f aca="false">VLOOKUP((TOT!BM839*60)/TOT!AK839,'CK - HITS'!$A$3:$B$69,2)</f>
        <v>56</v>
      </c>
      <c r="C837" s="37" t="n">
        <f aca="false">IF(TOT!AK839&lt;400,IF(B837&gt;80,80,B837),B837)</f>
        <v>56</v>
      </c>
      <c r="D837" s="37" t="n">
        <f aca="false">IF(TOT!AK839&lt;200,IF(B837&gt;73,73,B837),B837)</f>
        <v>56</v>
      </c>
      <c r="E837" s="37" t="n">
        <f aca="false">IF(TOT!AK839&lt;400,IF(D837&lt;60,60,D837),D837)</f>
        <v>56</v>
      </c>
      <c r="F837" s="37" t="n">
        <f aca="false">IF(TOT!AK839&lt;200,IF(E837&lt;53,53,E837),E837)</f>
        <v>56</v>
      </c>
    </row>
    <row r="838" customFormat="false" ht="13" hidden="false" customHeight="true" outlineLevel="0" collapsed="false">
      <c r="A838" s="17" t="s">
        <v>3774</v>
      </c>
      <c r="B838" s="37" t="n">
        <f aca="false">VLOOKUP((TOT!BM840*60)/TOT!AK840,'CK - HITS'!$A$3:$B$69,2)</f>
        <v>86</v>
      </c>
      <c r="C838" s="37" t="n">
        <f aca="false">IF(TOT!AK840&lt;400,IF(B838&gt;80,80,B838),B838)</f>
        <v>80</v>
      </c>
      <c r="D838" s="37" t="n">
        <f aca="false">IF(TOT!AK840&lt;200,IF(B838&gt;73,73,B838),B838)</f>
        <v>73</v>
      </c>
      <c r="E838" s="37" t="n">
        <f aca="false">IF(TOT!AK840&lt;400,IF(D838&lt;60,60,D838),D838)</f>
        <v>73</v>
      </c>
      <c r="F838" s="37" t="n">
        <f aca="false">IF(TOT!AK840&lt;200,IF(E838&lt;53,53,E838),E838)</f>
        <v>73</v>
      </c>
    </row>
    <row r="839" customFormat="false" ht="13" hidden="false" customHeight="true" outlineLevel="0" collapsed="false">
      <c r="A839" s="17" t="s">
        <v>3777</v>
      </c>
      <c r="B839" s="37" t="n">
        <f aca="false">VLOOKUP((TOT!BM841*60)/TOT!AK841,'CK - HITS'!$A$3:$B$69,2)</f>
        <v>45</v>
      </c>
      <c r="C839" s="37" t="n">
        <f aca="false">IF(TOT!AK841&lt;400,IF(B839&gt;80,80,B839),B839)</f>
        <v>45</v>
      </c>
      <c r="D839" s="37" t="n">
        <f aca="false">IF(TOT!AK841&lt;200,IF(B839&gt;73,73,B839),B839)</f>
        <v>45</v>
      </c>
      <c r="E839" s="37" t="n">
        <f aca="false">IF(TOT!AK841&lt;400,IF(D839&lt;60,60,D839),D839)</f>
        <v>45</v>
      </c>
      <c r="F839" s="37" t="n">
        <f aca="false">IF(TOT!AK841&lt;200,IF(E839&lt;53,53,E839),E839)</f>
        <v>45</v>
      </c>
    </row>
    <row r="840" customFormat="false" ht="13" hidden="false" customHeight="true" outlineLevel="0" collapsed="false">
      <c r="A840" s="17" t="s">
        <v>3780</v>
      </c>
      <c r="B840" s="37" t="n">
        <f aca="false">VLOOKUP((TOT!BM842*60)/TOT!AK842,'CK - HITS'!$A$3:$B$69,2)</f>
        <v>91</v>
      </c>
      <c r="C840" s="37" t="n">
        <f aca="false">IF(TOT!AK842&lt;400,IF(B840&gt;80,80,B840),B840)</f>
        <v>91</v>
      </c>
      <c r="D840" s="37" t="n">
        <f aca="false">IF(TOT!AK842&lt;200,IF(B840&gt;73,73,B840),B840)</f>
        <v>91</v>
      </c>
      <c r="E840" s="37" t="n">
        <f aca="false">IF(TOT!AK842&lt;400,IF(D840&lt;60,60,D840),D840)</f>
        <v>91</v>
      </c>
      <c r="F840" s="37" t="n">
        <f aca="false">IF(TOT!AK842&lt;200,IF(E840&lt;53,53,E840),E840)</f>
        <v>91</v>
      </c>
    </row>
    <row r="841" customFormat="false" ht="13" hidden="false" customHeight="true" outlineLevel="0" collapsed="false">
      <c r="A841" s="17" t="s">
        <v>3785</v>
      </c>
      <c r="B841" s="37" t="n">
        <f aca="false">VLOOKUP((TOT!BM843*60)/TOT!AK843,'CK - HITS'!$A$3:$B$69,2)</f>
        <v>47</v>
      </c>
      <c r="C841" s="37" t="n">
        <f aca="false">IF(TOT!AK843&lt;400,IF(B841&gt;80,80,B841),B841)</f>
        <v>47</v>
      </c>
      <c r="D841" s="37" t="n">
        <f aca="false">IF(TOT!AK843&lt;200,IF(B841&gt;73,73,B841),B841)</f>
        <v>47</v>
      </c>
      <c r="E841" s="37" t="n">
        <f aca="false">IF(TOT!AK843&lt;400,IF(D841&lt;60,60,D841),D841)</f>
        <v>47</v>
      </c>
      <c r="F841" s="37" t="n">
        <f aca="false">IF(TOT!AK843&lt;200,IF(E841&lt;53,53,E841),E841)</f>
        <v>47</v>
      </c>
    </row>
    <row r="842" customFormat="false" ht="13" hidden="false" customHeight="true" outlineLevel="0" collapsed="false">
      <c r="A842" s="17" t="s">
        <v>3788</v>
      </c>
      <c r="B842" s="37" t="n">
        <f aca="false">VLOOKUP((TOT!BM844*60)/TOT!AK844,'CK - HITS'!$A$3:$B$69,2)</f>
        <v>76</v>
      </c>
      <c r="C842" s="37" t="n">
        <f aca="false">IF(TOT!AK844&lt;400,IF(B842&gt;80,80,B842),B842)</f>
        <v>76</v>
      </c>
      <c r="D842" s="37" t="n">
        <f aca="false">IF(TOT!AK844&lt;200,IF(B842&gt;73,73,B842),B842)</f>
        <v>76</v>
      </c>
      <c r="E842" s="37" t="n">
        <f aca="false">IF(TOT!AK844&lt;400,IF(D842&lt;60,60,D842),D842)</f>
        <v>76</v>
      </c>
      <c r="F842" s="37" t="n">
        <f aca="false">IF(TOT!AK844&lt;200,IF(E842&lt;53,53,E842),E842)</f>
        <v>76</v>
      </c>
    </row>
    <row r="843" customFormat="false" ht="13" hidden="false" customHeight="true" outlineLevel="0" collapsed="false">
      <c r="A843" s="17" t="s">
        <v>3791</v>
      </c>
      <c r="B843" s="37" t="n">
        <f aca="false">VLOOKUP((TOT!BM845*60)/TOT!AK845,'CK - HITS'!$A$3:$B$69,2)</f>
        <v>49</v>
      </c>
      <c r="C843" s="37" t="n">
        <f aca="false">IF(TOT!AK845&lt;400,IF(B843&gt;80,80,B843),B843)</f>
        <v>49</v>
      </c>
      <c r="D843" s="37" t="n">
        <f aca="false">IF(TOT!AK845&lt;200,IF(B843&gt;73,73,B843),B843)</f>
        <v>49</v>
      </c>
      <c r="E843" s="37" t="n">
        <f aca="false">IF(TOT!AK845&lt;400,IF(D843&lt;60,60,D843),D843)</f>
        <v>49</v>
      </c>
      <c r="F843" s="37" t="n">
        <f aca="false">IF(TOT!AK845&lt;200,IF(E843&lt;53,53,E843),E843)</f>
        <v>49</v>
      </c>
    </row>
    <row r="844" customFormat="false" ht="13" hidden="false" customHeight="true" outlineLevel="0" collapsed="false">
      <c r="A844" s="17" t="s">
        <v>3794</v>
      </c>
      <c r="B844" s="37" t="n">
        <f aca="false">VLOOKUP((TOT!BM846*60)/TOT!AK846,'CK - HITS'!$A$3:$B$69,2)</f>
        <v>56</v>
      </c>
      <c r="C844" s="37" t="n">
        <f aca="false">IF(TOT!AK846&lt;400,IF(B844&gt;80,80,B844),B844)</f>
        <v>56</v>
      </c>
      <c r="D844" s="37" t="n">
        <f aca="false">IF(TOT!AK846&lt;200,IF(B844&gt;73,73,B844),B844)</f>
        <v>56</v>
      </c>
      <c r="E844" s="37" t="n">
        <f aca="false">IF(TOT!AK846&lt;400,IF(D844&lt;60,60,D844),D844)</f>
        <v>56</v>
      </c>
      <c r="F844" s="37" t="n">
        <f aca="false">IF(TOT!AK846&lt;200,IF(E844&lt;53,53,E844),E844)</f>
        <v>56</v>
      </c>
    </row>
    <row r="845" customFormat="false" ht="13" hidden="false" customHeight="true" outlineLevel="0" collapsed="false">
      <c r="A845" s="17" t="s">
        <v>3797</v>
      </c>
      <c r="B845" s="37" t="n">
        <f aca="false">VLOOKUP((TOT!BM847*60)/TOT!AK847,'CK - HITS'!$A$3:$B$69,2)</f>
        <v>97</v>
      </c>
      <c r="C845" s="37" t="n">
        <f aca="false">IF(TOT!AK847&lt;400,IF(B845&gt;80,80,B845),B845)</f>
        <v>80</v>
      </c>
      <c r="D845" s="37" t="n">
        <f aca="false">IF(TOT!AK847&lt;200,IF(B845&gt;73,73,B845),B845)</f>
        <v>73</v>
      </c>
      <c r="E845" s="37" t="n">
        <f aca="false">IF(TOT!AK847&lt;400,IF(D845&lt;60,60,D845),D845)</f>
        <v>73</v>
      </c>
      <c r="F845" s="37" t="n">
        <f aca="false">IF(TOT!AK847&lt;200,IF(E845&lt;53,53,E845),E845)</f>
        <v>73</v>
      </c>
    </row>
    <row r="846" customFormat="false" ht="13" hidden="false" customHeight="true" outlineLevel="0" collapsed="false">
      <c r="A846" s="17" t="s">
        <v>3801</v>
      </c>
      <c r="B846" s="37" t="n">
        <f aca="false">VLOOKUP((TOT!BM848*60)/TOT!AK848,'CK - HITS'!$A$3:$B$69,2)</f>
        <v>40</v>
      </c>
      <c r="C846" s="37" t="n">
        <f aca="false">IF(TOT!AK848&lt;400,IF(B846&gt;80,80,B846),B846)</f>
        <v>40</v>
      </c>
      <c r="D846" s="37" t="n">
        <f aca="false">IF(TOT!AK848&lt;200,IF(B846&gt;73,73,B846),B846)</f>
        <v>40</v>
      </c>
      <c r="E846" s="37" t="n">
        <f aca="false">IF(TOT!AK848&lt;400,IF(D846&lt;60,60,D846),D846)</f>
        <v>40</v>
      </c>
      <c r="F846" s="37" t="n">
        <f aca="false">IF(TOT!AK848&lt;200,IF(E846&lt;53,53,E846),E846)</f>
        <v>40</v>
      </c>
    </row>
    <row r="847" customFormat="false" ht="13" hidden="false" customHeight="true" outlineLevel="0" collapsed="false">
      <c r="A847" s="17" t="s">
        <v>3804</v>
      </c>
      <c r="B847" s="37" t="n">
        <f aca="false">VLOOKUP((TOT!BM849*60)/TOT!AK849,'CK - HITS'!$A$3:$B$69,2)</f>
        <v>45</v>
      </c>
      <c r="C847" s="37" t="n">
        <f aca="false">IF(TOT!AK849&lt;400,IF(B847&gt;80,80,B847),B847)</f>
        <v>45</v>
      </c>
      <c r="D847" s="37" t="n">
        <f aca="false">IF(TOT!AK849&lt;200,IF(B847&gt;73,73,B847),B847)</f>
        <v>45</v>
      </c>
      <c r="E847" s="37" t="n">
        <f aca="false">IF(TOT!AK849&lt;400,IF(D847&lt;60,60,D847),D847)</f>
        <v>45</v>
      </c>
      <c r="F847" s="37" t="n">
        <f aca="false">IF(TOT!AK849&lt;200,IF(E847&lt;53,53,E847),E847)</f>
        <v>45</v>
      </c>
    </row>
    <row r="848" customFormat="false" ht="13" hidden="false" customHeight="true" outlineLevel="0" collapsed="false">
      <c r="A848" s="17" t="s">
        <v>3808</v>
      </c>
      <c r="B848" s="37" t="n">
        <f aca="false">VLOOKUP((TOT!BM850*60)/TOT!AK850,'CK - HITS'!$A$3:$B$69,2)</f>
        <v>43</v>
      </c>
      <c r="C848" s="37" t="n">
        <f aca="false">IF(TOT!AK850&lt;400,IF(B848&gt;80,80,B848),B848)</f>
        <v>43</v>
      </c>
      <c r="D848" s="37" t="n">
        <f aca="false">IF(TOT!AK850&lt;200,IF(B848&gt;73,73,B848),B848)</f>
        <v>43</v>
      </c>
      <c r="E848" s="37" t="n">
        <f aca="false">IF(TOT!AK850&lt;400,IF(D848&lt;60,60,D848),D848)</f>
        <v>60</v>
      </c>
      <c r="F848" s="37" t="n">
        <f aca="false">IF(TOT!AK850&lt;200,IF(E848&lt;53,53,E848),E848)</f>
        <v>60</v>
      </c>
    </row>
    <row r="849" customFormat="false" ht="13" hidden="false" customHeight="true" outlineLevel="0" collapsed="false">
      <c r="A849" s="17" t="s">
        <v>3813</v>
      </c>
      <c r="B849" s="37" t="n">
        <f aca="false">VLOOKUP((TOT!BM851*60)/TOT!AK851,'CK - HITS'!$A$3:$B$69,2)</f>
        <v>38</v>
      </c>
      <c r="C849" s="37" t="n">
        <f aca="false">IF(TOT!AK851&lt;400,IF(B849&gt;80,80,B849),B849)</f>
        <v>38</v>
      </c>
      <c r="D849" s="37" t="n">
        <f aca="false">IF(TOT!AK851&lt;200,IF(B849&gt;73,73,B849),B849)</f>
        <v>38</v>
      </c>
      <c r="E849" s="37" t="n">
        <f aca="false">IF(TOT!AK851&lt;400,IF(D849&lt;60,60,D849),D849)</f>
        <v>60</v>
      </c>
      <c r="F849" s="37" t="n">
        <f aca="false">IF(TOT!AK851&lt;200,IF(E849&lt;53,53,E849),E849)</f>
        <v>60</v>
      </c>
    </row>
    <row r="850" customFormat="false" ht="13" hidden="false" customHeight="true" outlineLevel="0" collapsed="false">
      <c r="A850" s="17" t="s">
        <v>3817</v>
      </c>
      <c r="B850" s="37" t="n">
        <f aca="false">VLOOKUP((TOT!BM852*60)/TOT!AK852,'CK - HITS'!$A$3:$B$69,2)</f>
        <v>36</v>
      </c>
      <c r="C850" s="37" t="n">
        <f aca="false">IF(TOT!AK852&lt;400,IF(B850&gt;80,80,B850),B850)</f>
        <v>36</v>
      </c>
      <c r="D850" s="37" t="n">
        <f aca="false">IF(TOT!AK852&lt;200,IF(B850&gt;73,73,B850),B850)</f>
        <v>36</v>
      </c>
      <c r="E850" s="37" t="n">
        <f aca="false">IF(TOT!AK852&lt;400,IF(D850&lt;60,60,D850),D850)</f>
        <v>36</v>
      </c>
      <c r="F850" s="37" t="n">
        <f aca="false">IF(TOT!AK852&lt;200,IF(E850&lt;53,53,E850),E850)</f>
        <v>36</v>
      </c>
    </row>
    <row r="851" customFormat="false" ht="13" hidden="false" customHeight="true" outlineLevel="0" collapsed="false">
      <c r="A851" s="17" t="s">
        <v>3823</v>
      </c>
      <c r="B851" s="37" t="n">
        <f aca="false">VLOOKUP((TOT!BM853*60)/TOT!AK853,'CK - HITS'!$A$3:$B$69,2)</f>
        <v>36</v>
      </c>
      <c r="C851" s="37" t="n">
        <f aca="false">IF(TOT!AK853&lt;400,IF(B851&gt;80,80,B851),B851)</f>
        <v>36</v>
      </c>
      <c r="D851" s="37" t="n">
        <f aca="false">IF(TOT!AK853&lt;200,IF(B851&gt;73,73,B851),B851)</f>
        <v>36</v>
      </c>
      <c r="E851" s="37" t="n">
        <f aca="false">IF(TOT!AK853&lt;400,IF(D851&lt;60,60,D851),D851)</f>
        <v>36</v>
      </c>
      <c r="F851" s="37" t="n">
        <f aca="false">IF(TOT!AK853&lt;200,IF(E851&lt;53,53,E851),E851)</f>
        <v>36</v>
      </c>
    </row>
    <row r="852" customFormat="false" ht="13" hidden="false" customHeight="true" outlineLevel="0" collapsed="false">
      <c r="A852" s="17" t="s">
        <v>3827</v>
      </c>
      <c r="B852" s="37" t="n">
        <f aca="false">VLOOKUP((TOT!BM854*60)/TOT!AK854,'CK - HITS'!$A$3:$B$69,2)</f>
        <v>64</v>
      </c>
      <c r="C852" s="37" t="n">
        <f aca="false">IF(TOT!AK854&lt;400,IF(B852&gt;80,80,B852),B852)</f>
        <v>64</v>
      </c>
      <c r="D852" s="37" t="n">
        <f aca="false">IF(TOT!AK854&lt;200,IF(B852&gt;73,73,B852),B852)</f>
        <v>64</v>
      </c>
      <c r="E852" s="37" t="n">
        <f aca="false">IF(TOT!AK854&lt;400,IF(D852&lt;60,60,D852),D852)</f>
        <v>64</v>
      </c>
      <c r="F852" s="37" t="n">
        <f aca="false">IF(TOT!AK854&lt;200,IF(E852&lt;53,53,E852),E852)</f>
        <v>64</v>
      </c>
    </row>
    <row r="853" customFormat="false" ht="13" hidden="false" customHeight="true" outlineLevel="0" collapsed="false">
      <c r="A853" s="17" t="s">
        <v>3830</v>
      </c>
      <c r="B853" s="37" t="n">
        <f aca="false">VLOOKUP((TOT!BM855*60)/TOT!AK855,'CK - HITS'!$A$3:$B$69,2)</f>
        <v>61</v>
      </c>
      <c r="C853" s="37" t="n">
        <f aca="false">IF(TOT!AK855&lt;400,IF(B853&gt;80,80,B853),B853)</f>
        <v>61</v>
      </c>
      <c r="D853" s="37" t="n">
        <f aca="false">IF(TOT!AK855&lt;200,IF(B853&gt;73,73,B853),B853)</f>
        <v>61</v>
      </c>
      <c r="E853" s="37" t="n">
        <f aca="false">IF(TOT!AK855&lt;400,IF(D853&lt;60,60,D853),D853)</f>
        <v>61</v>
      </c>
      <c r="F853" s="37" t="n">
        <f aca="false">IF(TOT!AK855&lt;200,IF(E853&lt;53,53,E853),E853)</f>
        <v>61</v>
      </c>
    </row>
    <row r="854" customFormat="false" ht="13" hidden="false" customHeight="true" outlineLevel="0" collapsed="false">
      <c r="A854" s="17" t="s">
        <v>3834</v>
      </c>
      <c r="B854" s="37" t="n">
        <f aca="false">VLOOKUP((TOT!BM856*60)/TOT!AK856,'CK - HITS'!$A$3:$B$69,2)</f>
        <v>33</v>
      </c>
      <c r="C854" s="37" t="n">
        <f aca="false">IF(TOT!AK856&lt;400,IF(B854&gt;80,80,B854),B854)</f>
        <v>33</v>
      </c>
      <c r="D854" s="37" t="n">
        <f aca="false">IF(TOT!AK856&lt;200,IF(B854&gt;73,73,B854),B854)</f>
        <v>33</v>
      </c>
      <c r="E854" s="37" t="n">
        <f aca="false">IF(TOT!AK856&lt;400,IF(D854&lt;60,60,D854),D854)</f>
        <v>33</v>
      </c>
      <c r="F854" s="37" t="n">
        <f aca="false">IF(TOT!AK856&lt;200,IF(E854&lt;53,53,E854),E854)</f>
        <v>33</v>
      </c>
    </row>
    <row r="855" customFormat="false" ht="13" hidden="false" customHeight="true" outlineLevel="0" collapsed="false">
      <c r="A855" s="17" t="s">
        <v>3839</v>
      </c>
      <c r="B855" s="37" t="n">
        <f aca="false">VLOOKUP((TOT!BM857*60)/TOT!AK857,'CK - HITS'!$A$3:$B$69,2)</f>
        <v>56</v>
      </c>
      <c r="C855" s="37" t="n">
        <f aca="false">IF(TOT!AK857&lt;400,IF(B855&gt;80,80,B855),B855)</f>
        <v>56</v>
      </c>
      <c r="D855" s="37" t="n">
        <f aca="false">IF(TOT!AK857&lt;200,IF(B855&gt;73,73,B855),B855)</f>
        <v>56</v>
      </c>
      <c r="E855" s="37" t="n">
        <f aca="false">IF(TOT!AK857&lt;400,IF(D855&lt;60,60,D855),D855)</f>
        <v>56</v>
      </c>
      <c r="F855" s="37" t="n">
        <f aca="false">IF(TOT!AK857&lt;200,IF(E855&lt;53,53,E855),E855)</f>
        <v>56</v>
      </c>
    </row>
    <row r="856" customFormat="false" ht="13" hidden="false" customHeight="true" outlineLevel="0" collapsed="false">
      <c r="A856" s="17" t="s">
        <v>3842</v>
      </c>
      <c r="B856" s="37" t="n">
        <f aca="false">VLOOKUP((TOT!BM858*60)/TOT!AK858,'CK - HITS'!$A$3:$B$69,2)</f>
        <v>38</v>
      </c>
      <c r="C856" s="37" t="n">
        <f aca="false">IF(TOT!AK858&lt;400,IF(B856&gt;80,80,B856),B856)</f>
        <v>38</v>
      </c>
      <c r="D856" s="37" t="n">
        <f aca="false">IF(TOT!AK858&lt;200,IF(B856&gt;73,73,B856),B856)</f>
        <v>38</v>
      </c>
      <c r="E856" s="37" t="n">
        <f aca="false">IF(TOT!AK858&lt;400,IF(D856&lt;60,60,D856),D856)</f>
        <v>38</v>
      </c>
      <c r="F856" s="37" t="n">
        <f aca="false">IF(TOT!AK858&lt;200,IF(E856&lt;53,53,E856),E856)</f>
        <v>38</v>
      </c>
    </row>
    <row r="857" customFormat="false" ht="13" hidden="false" customHeight="true" outlineLevel="0" collapsed="false">
      <c r="A857" s="17" t="s">
        <v>3846</v>
      </c>
      <c r="B857" s="37" t="n">
        <f aca="false">VLOOKUP((TOT!BM859*60)/TOT!AK859,'CK - HITS'!$A$3:$B$69,2)</f>
        <v>38</v>
      </c>
      <c r="C857" s="37" t="n">
        <f aca="false">IF(TOT!AK859&lt;400,IF(B857&gt;80,80,B857),B857)</f>
        <v>38</v>
      </c>
      <c r="D857" s="37" t="n">
        <f aca="false">IF(TOT!AK859&lt;200,IF(B857&gt;73,73,B857),B857)</f>
        <v>38</v>
      </c>
      <c r="E857" s="37" t="n">
        <f aca="false">IF(TOT!AK859&lt;400,IF(D857&lt;60,60,D857),D857)</f>
        <v>38</v>
      </c>
      <c r="F857" s="37" t="n">
        <f aca="false">IF(TOT!AK859&lt;200,IF(E857&lt;53,53,E857),E857)</f>
        <v>38</v>
      </c>
    </row>
    <row r="858" customFormat="false" ht="13" hidden="false" customHeight="true" outlineLevel="0" collapsed="false">
      <c r="A858" s="17" t="s">
        <v>3850</v>
      </c>
      <c r="B858" s="37" t="n">
        <f aca="false">VLOOKUP((TOT!BM860*60)/TOT!AK860,'CK - HITS'!$A$3:$B$69,2)</f>
        <v>67</v>
      </c>
      <c r="C858" s="37" t="n">
        <f aca="false">IF(TOT!AK860&lt;400,IF(B858&gt;80,80,B858),B858)</f>
        <v>67</v>
      </c>
      <c r="D858" s="37" t="n">
        <f aca="false">IF(TOT!AK860&lt;200,IF(B858&gt;73,73,B858),B858)</f>
        <v>67</v>
      </c>
      <c r="E858" s="37" t="n">
        <f aca="false">IF(TOT!AK860&lt;400,IF(D858&lt;60,60,D858),D858)</f>
        <v>67</v>
      </c>
      <c r="F858" s="37" t="n">
        <f aca="false">IF(TOT!AK860&lt;200,IF(E858&lt;53,53,E858),E858)</f>
        <v>67</v>
      </c>
    </row>
    <row r="859" customFormat="false" ht="13" hidden="false" customHeight="true" outlineLevel="0" collapsed="false">
      <c r="A859" s="17" t="s">
        <v>3855</v>
      </c>
      <c r="B859" s="37" t="n">
        <f aca="false">VLOOKUP((TOT!BM861*60)/TOT!AK861,'CK - HITS'!$A$3:$B$69,2)</f>
        <v>71</v>
      </c>
      <c r="C859" s="37" t="n">
        <f aca="false">IF(TOT!AK861&lt;400,IF(B859&gt;80,80,B859),B859)</f>
        <v>71</v>
      </c>
      <c r="D859" s="37" t="n">
        <f aca="false">IF(TOT!AK861&lt;200,IF(B859&gt;73,73,B859),B859)</f>
        <v>71</v>
      </c>
      <c r="E859" s="37" t="n">
        <f aca="false">IF(TOT!AK861&lt;400,IF(D859&lt;60,60,D859),D859)</f>
        <v>71</v>
      </c>
      <c r="F859" s="37" t="n">
        <f aca="false">IF(TOT!AK861&lt;200,IF(E859&lt;53,53,E859),E859)</f>
        <v>71</v>
      </c>
    </row>
    <row r="860" customFormat="false" ht="13" hidden="false" customHeight="true" outlineLevel="0" collapsed="false">
      <c r="A860" s="17" t="s">
        <v>3859</v>
      </c>
      <c r="B860" s="37" t="n">
        <f aca="false">VLOOKUP((TOT!BM862*60)/TOT!AK862,'CK - HITS'!$A$3:$B$69,2)</f>
        <v>46</v>
      </c>
      <c r="C860" s="37" t="n">
        <f aca="false">IF(TOT!AK862&lt;400,IF(B860&gt;80,80,B860),B860)</f>
        <v>46</v>
      </c>
      <c r="D860" s="37" t="n">
        <f aca="false">IF(TOT!AK862&lt;200,IF(B860&gt;73,73,B860),B860)</f>
        <v>46</v>
      </c>
      <c r="E860" s="37" t="n">
        <f aca="false">IF(TOT!AK862&lt;400,IF(D860&lt;60,60,D860),D860)</f>
        <v>46</v>
      </c>
      <c r="F860" s="37" t="n">
        <f aca="false">IF(TOT!AK862&lt;200,IF(E860&lt;53,53,E860),E860)</f>
        <v>46</v>
      </c>
    </row>
    <row r="861" customFormat="false" ht="13" hidden="false" customHeight="true" outlineLevel="0" collapsed="false">
      <c r="A861" s="17" t="s">
        <v>3864</v>
      </c>
      <c r="B861" s="37" t="n">
        <f aca="false">VLOOKUP((TOT!BM863*60)/TOT!AK863,'CK - HITS'!$A$3:$B$69,2)</f>
        <v>70</v>
      </c>
      <c r="C861" s="37" t="n">
        <f aca="false">IF(TOT!AK863&lt;400,IF(B861&gt;80,80,B861),B861)</f>
        <v>70</v>
      </c>
      <c r="D861" s="37" t="n">
        <f aca="false">IF(TOT!AK863&lt;200,IF(B861&gt;73,73,B861),B861)</f>
        <v>70</v>
      </c>
      <c r="E861" s="37" t="n">
        <f aca="false">IF(TOT!AK863&lt;400,IF(D861&lt;60,60,D861),D861)</f>
        <v>70</v>
      </c>
      <c r="F861" s="37" t="n">
        <f aca="false">IF(TOT!AK863&lt;200,IF(E861&lt;53,53,E861),E861)</f>
        <v>70</v>
      </c>
    </row>
    <row r="862" customFormat="false" ht="13" hidden="false" customHeight="true" outlineLevel="0" collapsed="false">
      <c r="A862" s="17" t="s">
        <v>3868</v>
      </c>
      <c r="B862" s="37" t="n">
        <f aca="false">VLOOKUP((TOT!BM864*60)/TOT!AK864,'CK - HITS'!$A$3:$B$69,2)</f>
        <v>56</v>
      </c>
      <c r="C862" s="37" t="n">
        <f aca="false">IF(TOT!AK864&lt;400,IF(B862&gt;80,80,B862),B862)</f>
        <v>56</v>
      </c>
      <c r="D862" s="37" t="n">
        <f aca="false">IF(TOT!AK864&lt;200,IF(B862&gt;73,73,B862),B862)</f>
        <v>56</v>
      </c>
      <c r="E862" s="37" t="n">
        <f aca="false">IF(TOT!AK864&lt;400,IF(D862&lt;60,60,D862),D862)</f>
        <v>56</v>
      </c>
      <c r="F862" s="37" t="n">
        <f aca="false">IF(TOT!AK864&lt;200,IF(E862&lt;53,53,E862),E862)</f>
        <v>56</v>
      </c>
    </row>
    <row r="863" customFormat="false" ht="13" hidden="false" customHeight="true" outlineLevel="0" collapsed="false">
      <c r="A863" s="17" t="s">
        <v>3872</v>
      </c>
      <c r="B863" s="37" t="n">
        <f aca="false">VLOOKUP((TOT!BM865*60)/TOT!AK865,'CK - HITS'!$A$3:$B$69,2)</f>
        <v>77</v>
      </c>
      <c r="C863" s="37" t="n">
        <f aca="false">IF(TOT!AK865&lt;400,IF(B863&gt;80,80,B863),B863)</f>
        <v>77</v>
      </c>
      <c r="D863" s="37" t="n">
        <f aca="false">IF(TOT!AK865&lt;200,IF(B863&gt;73,73,B863),B863)</f>
        <v>73</v>
      </c>
      <c r="E863" s="37" t="n">
        <f aca="false">IF(TOT!AK865&lt;400,IF(D863&lt;60,60,D863),D863)</f>
        <v>73</v>
      </c>
      <c r="F863" s="37" t="n">
        <f aca="false">IF(TOT!AK865&lt;200,IF(E863&lt;53,53,E863),E863)</f>
        <v>73</v>
      </c>
    </row>
    <row r="864" customFormat="false" ht="13" hidden="false" customHeight="true" outlineLevel="0" collapsed="false">
      <c r="A864" s="17" t="s">
        <v>3877</v>
      </c>
      <c r="B864" s="37" t="n">
        <f aca="false">VLOOKUP((TOT!BM866*60)/TOT!AK866,'CK - HITS'!$A$3:$B$69,2)</f>
        <v>56</v>
      </c>
      <c r="C864" s="37" t="n">
        <f aca="false">IF(TOT!AK866&lt;400,IF(B864&gt;80,80,B864),B864)</f>
        <v>56</v>
      </c>
      <c r="D864" s="37" t="n">
        <f aca="false">IF(TOT!AK866&lt;200,IF(B864&gt;73,73,B864),B864)</f>
        <v>56</v>
      </c>
      <c r="E864" s="37" t="n">
        <f aca="false">IF(TOT!AK866&lt;400,IF(D864&lt;60,60,D864),D864)</f>
        <v>56</v>
      </c>
      <c r="F864" s="37" t="n">
        <f aca="false">IF(TOT!AK866&lt;200,IF(E864&lt;53,53,E864),E864)</f>
        <v>56</v>
      </c>
    </row>
    <row r="865" customFormat="false" ht="13" hidden="false" customHeight="true" outlineLevel="0" collapsed="false">
      <c r="A865" s="17" t="s">
        <v>3881</v>
      </c>
      <c r="B865" s="37" t="n">
        <f aca="false">VLOOKUP((TOT!BM867*60)/TOT!AK867,'CK - HITS'!$A$3:$B$69,2)</f>
        <v>33</v>
      </c>
      <c r="C865" s="37" t="n">
        <f aca="false">IF(TOT!AK867&lt;400,IF(B865&gt;80,80,B865),B865)</f>
        <v>33</v>
      </c>
      <c r="D865" s="37" t="n">
        <f aca="false">IF(TOT!AK867&lt;200,IF(B865&gt;73,73,B865),B865)</f>
        <v>33</v>
      </c>
      <c r="E865" s="37" t="n">
        <f aca="false">IF(TOT!AK867&lt;400,IF(D865&lt;60,60,D865),D865)</f>
        <v>60</v>
      </c>
      <c r="F865" s="37" t="n">
        <f aca="false">IF(TOT!AK867&lt;200,IF(E865&lt;53,53,E865),E865)</f>
        <v>60</v>
      </c>
    </row>
    <row r="866" customFormat="false" ht="13" hidden="false" customHeight="true" outlineLevel="0" collapsed="false">
      <c r="A866" s="17" t="s">
        <v>3885</v>
      </c>
      <c r="B866" s="37" t="n">
        <f aca="false">VLOOKUP((TOT!BM868*60)/TOT!AK868,'CK - HITS'!$A$3:$B$69,2)</f>
        <v>93</v>
      </c>
      <c r="C866" s="37" t="n">
        <f aca="false">IF(TOT!AK868&lt;400,IF(B866&gt;80,80,B866),B866)</f>
        <v>80</v>
      </c>
      <c r="D866" s="37" t="n">
        <f aca="false">IF(TOT!AK868&lt;200,IF(B866&gt;73,73,B866),B866)</f>
        <v>73</v>
      </c>
      <c r="E866" s="37" t="n">
        <f aca="false">IF(TOT!AK868&lt;400,IF(D866&lt;60,60,D866),D866)</f>
        <v>73</v>
      </c>
      <c r="F866" s="37" t="n">
        <f aca="false">IF(TOT!AK868&lt;200,IF(E866&lt;53,53,E866),E866)</f>
        <v>73</v>
      </c>
    </row>
    <row r="867" customFormat="false" ht="13" hidden="false" customHeight="true" outlineLevel="0" collapsed="false">
      <c r="A867" s="17" t="s">
        <v>3888</v>
      </c>
      <c r="B867" s="37" t="n">
        <f aca="false">VLOOKUP((TOT!BM869*60)/TOT!AK869,'CK - HITS'!$A$3:$B$69,2)</f>
        <v>71</v>
      </c>
      <c r="C867" s="37" t="n">
        <f aca="false">IF(TOT!AK869&lt;400,IF(B867&gt;80,80,B867),B867)</f>
        <v>71</v>
      </c>
      <c r="D867" s="37" t="n">
        <f aca="false">IF(TOT!AK869&lt;200,IF(B867&gt;73,73,B867),B867)</f>
        <v>71</v>
      </c>
      <c r="E867" s="37" t="n">
        <f aca="false">IF(TOT!AK869&lt;400,IF(D867&lt;60,60,D867),D867)</f>
        <v>71</v>
      </c>
      <c r="F867" s="37" t="n">
        <f aca="false">IF(TOT!AK869&lt;200,IF(E867&lt;53,53,E867),E867)</f>
        <v>71</v>
      </c>
    </row>
    <row r="868" customFormat="false" ht="13" hidden="false" customHeight="true" outlineLevel="0" collapsed="false">
      <c r="A868" s="17" t="s">
        <v>3893</v>
      </c>
      <c r="B868" s="37" t="n">
        <f aca="false">VLOOKUP((TOT!BM870*60)/TOT!AK870,'CK - HITS'!$A$3:$B$69,2)</f>
        <v>35</v>
      </c>
      <c r="C868" s="37" t="n">
        <f aca="false">IF(TOT!AK870&lt;400,IF(B868&gt;80,80,B868),B868)</f>
        <v>35</v>
      </c>
      <c r="D868" s="37" t="n">
        <f aca="false">IF(TOT!AK870&lt;200,IF(B868&gt;73,73,B868),B868)</f>
        <v>35</v>
      </c>
      <c r="E868" s="37" t="n">
        <f aca="false">IF(TOT!AK870&lt;400,IF(D868&lt;60,60,D868),D868)</f>
        <v>35</v>
      </c>
      <c r="F868" s="37" t="n">
        <f aca="false">IF(TOT!AK870&lt;200,IF(E868&lt;53,53,E868),E868)</f>
        <v>35</v>
      </c>
    </row>
    <row r="869" customFormat="false" ht="13" hidden="false" customHeight="true" outlineLevel="0" collapsed="false">
      <c r="A869" s="17" t="s">
        <v>3897</v>
      </c>
      <c r="B869" s="37" t="n">
        <f aca="false">VLOOKUP((TOT!BM871*60)/TOT!AK871,'CK - HITS'!$A$3:$B$69,2)</f>
        <v>33</v>
      </c>
      <c r="C869" s="37" t="n">
        <f aca="false">IF(TOT!AK871&lt;400,IF(B869&gt;80,80,B869),B869)</f>
        <v>33</v>
      </c>
      <c r="D869" s="37" t="n">
        <f aca="false">IF(TOT!AK871&lt;200,IF(B869&gt;73,73,B869),B869)</f>
        <v>33</v>
      </c>
      <c r="E869" s="37" t="n">
        <f aca="false">IF(TOT!AK871&lt;400,IF(D869&lt;60,60,D869),D869)</f>
        <v>60</v>
      </c>
      <c r="F869" s="37" t="n">
        <f aca="false">IF(TOT!AK871&lt;200,IF(E869&lt;53,53,E869),E869)</f>
        <v>60</v>
      </c>
    </row>
    <row r="870" customFormat="false" ht="13" hidden="false" customHeight="true" outlineLevel="0" collapsed="false">
      <c r="A870" s="17" t="s">
        <v>3900</v>
      </c>
      <c r="B870" s="37" t="n">
        <f aca="false">VLOOKUP((TOT!BM872*60)/TOT!AK872,'CK - HITS'!$A$3:$B$69,2)</f>
        <v>98</v>
      </c>
      <c r="C870" s="37" t="n">
        <f aca="false">IF(TOT!AK872&lt;400,IF(B870&gt;80,80,B870),B870)</f>
        <v>80</v>
      </c>
      <c r="D870" s="37" t="n">
        <f aca="false">IF(TOT!AK872&lt;200,IF(B870&gt;73,73,B870),B870)</f>
        <v>98</v>
      </c>
      <c r="E870" s="37" t="n">
        <f aca="false">IF(TOT!AK872&lt;400,IF(D870&lt;60,60,D870),D870)</f>
        <v>98</v>
      </c>
      <c r="F870" s="37" t="n">
        <f aca="false">IF(TOT!AK872&lt;200,IF(E870&lt;53,53,E870),E870)</f>
        <v>98</v>
      </c>
    </row>
    <row r="871" customFormat="false" ht="13" hidden="false" customHeight="true" outlineLevel="0" collapsed="false">
      <c r="A871" s="17" t="s">
        <v>3905</v>
      </c>
      <c r="B871" s="37" t="n">
        <f aca="false">VLOOKUP((TOT!BM873*60)/TOT!AK873,'CK - HITS'!$A$3:$B$69,2)</f>
        <v>42</v>
      </c>
      <c r="C871" s="37" t="n">
        <f aca="false">IF(TOT!AK873&lt;400,IF(B871&gt;80,80,B871),B871)</f>
        <v>42</v>
      </c>
      <c r="D871" s="37" t="n">
        <f aca="false">IF(TOT!AK873&lt;200,IF(B871&gt;73,73,B871),B871)</f>
        <v>42</v>
      </c>
      <c r="E871" s="37" t="n">
        <f aca="false">IF(TOT!AK873&lt;400,IF(D871&lt;60,60,D871),D871)</f>
        <v>42</v>
      </c>
      <c r="F871" s="37" t="n">
        <f aca="false">IF(TOT!AK873&lt;200,IF(E871&lt;53,53,E871),E871)</f>
        <v>42</v>
      </c>
    </row>
    <row r="872" customFormat="false" ht="13" hidden="false" customHeight="true" outlineLevel="0" collapsed="false">
      <c r="A872" s="17" t="s">
        <v>3907</v>
      </c>
      <c r="B872" s="37" t="n">
        <f aca="false">VLOOKUP((TOT!BM874*60)/TOT!AK874,'CK - HITS'!$A$3:$B$69,2)</f>
        <v>35</v>
      </c>
      <c r="C872" s="37" t="n">
        <f aca="false">IF(TOT!AK874&lt;400,IF(B872&gt;80,80,B872),B872)</f>
        <v>35</v>
      </c>
      <c r="D872" s="37" t="n">
        <f aca="false">IF(TOT!AK874&lt;200,IF(B872&gt;73,73,B872),B872)</f>
        <v>35</v>
      </c>
      <c r="E872" s="37" t="n">
        <f aca="false">IF(TOT!AK874&lt;400,IF(D872&lt;60,60,D872),D872)</f>
        <v>35</v>
      </c>
      <c r="F872" s="37" t="n">
        <f aca="false">IF(TOT!AK874&lt;200,IF(E872&lt;53,53,E872),E872)</f>
        <v>35</v>
      </c>
    </row>
    <row r="873" customFormat="false" ht="13" hidden="false" customHeight="true" outlineLevel="0" collapsed="false">
      <c r="A873" s="17" t="s">
        <v>3910</v>
      </c>
      <c r="B873" s="37" t="n">
        <f aca="false">VLOOKUP((TOT!BM875*60)/TOT!AK875,'CK - HITS'!$A$3:$B$69,2)</f>
        <v>55</v>
      </c>
      <c r="C873" s="37" t="n">
        <f aca="false">IF(TOT!AK875&lt;400,IF(B873&gt;80,80,B873),B873)</f>
        <v>55</v>
      </c>
      <c r="D873" s="37" t="n">
        <f aca="false">IF(TOT!AK875&lt;200,IF(B873&gt;73,73,B873),B873)</f>
        <v>55</v>
      </c>
      <c r="E873" s="37" t="n">
        <f aca="false">IF(TOT!AK875&lt;400,IF(D873&lt;60,60,D873),D873)</f>
        <v>55</v>
      </c>
      <c r="F873" s="37" t="n">
        <f aca="false">IF(TOT!AK875&lt;200,IF(E873&lt;53,53,E873),E873)</f>
        <v>55</v>
      </c>
    </row>
    <row r="874" customFormat="false" ht="13" hidden="false" customHeight="true" outlineLevel="0" collapsed="false">
      <c r="A874" s="17" t="s">
        <v>3915</v>
      </c>
      <c r="B874" s="37" t="n">
        <f aca="false">VLOOKUP((TOT!BM876*60)/TOT!AK876,'CK - HITS'!$A$3:$B$69,2)</f>
        <v>49</v>
      </c>
      <c r="C874" s="37" t="n">
        <f aca="false">IF(TOT!AK876&lt;400,IF(B874&gt;80,80,B874),B874)</f>
        <v>49</v>
      </c>
      <c r="D874" s="37" t="n">
        <f aca="false">IF(TOT!AK876&lt;200,IF(B874&gt;73,73,B874),B874)</f>
        <v>49</v>
      </c>
      <c r="E874" s="37" t="n">
        <f aca="false">IF(TOT!AK876&lt;400,IF(D874&lt;60,60,D874),D874)</f>
        <v>49</v>
      </c>
      <c r="F874" s="37" t="n">
        <f aca="false">IF(TOT!AK876&lt;200,IF(E874&lt;53,53,E874),E874)</f>
        <v>49</v>
      </c>
    </row>
    <row r="875" customFormat="false" ht="13" hidden="false" customHeight="true" outlineLevel="0" collapsed="false">
      <c r="A875" s="17" t="s">
        <v>3920</v>
      </c>
      <c r="B875" s="37" t="n">
        <f aca="false">VLOOKUP((TOT!BM877*60)/TOT!AK877,'CK - HITS'!$A$3:$B$69,2)</f>
        <v>67</v>
      </c>
      <c r="C875" s="37" t="n">
        <f aca="false">IF(TOT!AK877&lt;400,IF(B875&gt;80,80,B875),B875)</f>
        <v>67</v>
      </c>
      <c r="D875" s="37" t="n">
        <f aca="false">IF(TOT!AK877&lt;200,IF(B875&gt;73,73,B875),B875)</f>
        <v>67</v>
      </c>
      <c r="E875" s="37" t="n">
        <f aca="false">IF(TOT!AK877&lt;400,IF(D875&lt;60,60,D875),D875)</f>
        <v>67</v>
      </c>
      <c r="F875" s="37" t="n">
        <f aca="false">IF(TOT!AK877&lt;200,IF(E875&lt;53,53,E875),E875)</f>
        <v>67</v>
      </c>
    </row>
    <row r="876" customFormat="false" ht="13" hidden="false" customHeight="true" outlineLevel="0" collapsed="false">
      <c r="A876" s="17" t="s">
        <v>3924</v>
      </c>
      <c r="B876" s="37" t="n">
        <f aca="false">VLOOKUP((TOT!BM878*60)/TOT!AK878,'CK - HITS'!$A$3:$B$69,2)</f>
        <v>48</v>
      </c>
      <c r="C876" s="37" t="n">
        <f aca="false">IF(TOT!AK878&lt;400,IF(B876&gt;80,80,B876),B876)</f>
        <v>48</v>
      </c>
      <c r="D876" s="37" t="n">
        <f aca="false">IF(TOT!AK878&lt;200,IF(B876&gt;73,73,B876),B876)</f>
        <v>48</v>
      </c>
      <c r="E876" s="37" t="n">
        <f aca="false">IF(TOT!AK878&lt;400,IF(D876&lt;60,60,D876),D876)</f>
        <v>48</v>
      </c>
      <c r="F876" s="37" t="n">
        <f aca="false">IF(TOT!AK878&lt;200,IF(E876&lt;53,53,E876),E876)</f>
        <v>48</v>
      </c>
    </row>
    <row r="877" customFormat="false" ht="13" hidden="false" customHeight="true" outlineLevel="0" collapsed="false">
      <c r="A877" s="17" t="s">
        <v>3929</v>
      </c>
      <c r="B877" s="37" t="n">
        <f aca="false">VLOOKUP((TOT!BM879*60)/TOT!AK879,'CK - HITS'!$A$3:$B$69,2)</f>
        <v>60</v>
      </c>
      <c r="C877" s="37" t="n">
        <f aca="false">IF(TOT!AK879&lt;400,IF(B877&gt;80,80,B877),B877)</f>
        <v>60</v>
      </c>
      <c r="D877" s="37" t="n">
        <f aca="false">IF(TOT!AK879&lt;200,IF(B877&gt;73,73,B877),B877)</f>
        <v>60</v>
      </c>
      <c r="E877" s="37" t="n">
        <f aca="false">IF(TOT!AK879&lt;400,IF(D877&lt;60,60,D877),D877)</f>
        <v>60</v>
      </c>
      <c r="F877" s="37" t="n">
        <f aca="false">IF(TOT!AK879&lt;200,IF(E877&lt;53,53,E877),E877)</f>
        <v>60</v>
      </c>
    </row>
    <row r="878" customFormat="false" ht="13" hidden="false" customHeight="true" outlineLevel="0" collapsed="false">
      <c r="A878" s="17" t="s">
        <v>3933</v>
      </c>
      <c r="B878" s="37" t="n">
        <f aca="false">VLOOKUP((TOT!BM880*60)/TOT!AK880,'CK - HITS'!$A$3:$B$69,2)</f>
        <v>97</v>
      </c>
      <c r="C878" s="37" t="n">
        <f aca="false">IF(TOT!AK880&lt;400,IF(B878&gt;80,80,B878),B878)</f>
        <v>97</v>
      </c>
      <c r="D878" s="37" t="n">
        <f aca="false">IF(TOT!AK880&lt;200,IF(B878&gt;73,73,B878),B878)</f>
        <v>97</v>
      </c>
      <c r="E878" s="37" t="n">
        <f aca="false">IF(TOT!AK880&lt;400,IF(D878&lt;60,60,D878),D878)</f>
        <v>97</v>
      </c>
      <c r="F878" s="37" t="n">
        <f aca="false">IF(TOT!AK880&lt;200,IF(E878&lt;53,53,E878),E878)</f>
        <v>97</v>
      </c>
    </row>
    <row r="879" customFormat="false" ht="13" hidden="false" customHeight="true" outlineLevel="0" collapsed="false">
      <c r="A879" s="17" t="s">
        <v>3937</v>
      </c>
      <c r="B879" s="37" t="n">
        <f aca="false">VLOOKUP((TOT!BM881*60)/TOT!AK881,'CK - HITS'!$A$3:$B$69,2)</f>
        <v>97</v>
      </c>
      <c r="C879" s="37" t="n">
        <f aca="false">IF(TOT!AK881&lt;400,IF(B879&gt;80,80,B879),B879)</f>
        <v>80</v>
      </c>
      <c r="D879" s="37" t="n">
        <f aca="false">IF(TOT!AK881&lt;200,IF(B879&gt;73,73,B879),B879)</f>
        <v>73</v>
      </c>
      <c r="E879" s="37" t="n">
        <f aca="false">IF(TOT!AK881&lt;400,IF(D879&lt;60,60,D879),D879)</f>
        <v>73</v>
      </c>
      <c r="F879" s="37" t="n">
        <f aca="false">IF(TOT!AK881&lt;200,IF(E879&lt;53,53,E879),E879)</f>
        <v>73</v>
      </c>
    </row>
    <row r="880" customFormat="false" ht="13" hidden="false" customHeight="true" outlineLevel="0" collapsed="false">
      <c r="A880" s="17" t="s">
        <v>3942</v>
      </c>
      <c r="B880" s="37" t="n">
        <f aca="false">VLOOKUP((TOT!BM882*60)/TOT!AK882,'CK - HITS'!$A$3:$B$69,2)</f>
        <v>59</v>
      </c>
      <c r="C880" s="37" t="n">
        <f aca="false">IF(TOT!AK882&lt;400,IF(B880&gt;80,80,B880),B880)</f>
        <v>59</v>
      </c>
      <c r="D880" s="37" t="n">
        <f aca="false">IF(TOT!AK882&lt;200,IF(B880&gt;73,73,B880),B880)</f>
        <v>59</v>
      </c>
      <c r="E880" s="37" t="n">
        <f aca="false">IF(TOT!AK882&lt;400,IF(D880&lt;60,60,D880),D880)</f>
        <v>60</v>
      </c>
      <c r="F880" s="37" t="n">
        <f aca="false">IF(TOT!AK882&lt;200,IF(E880&lt;53,53,E880),E880)</f>
        <v>60</v>
      </c>
    </row>
    <row r="881" customFormat="false" ht="13" hidden="false" customHeight="true" outlineLevel="0" collapsed="false">
      <c r="A881" s="17" t="s">
        <v>3945</v>
      </c>
      <c r="B881" s="37" t="n">
        <f aca="false">VLOOKUP((TOT!BM883*60)/TOT!AK883,'CK - HITS'!$A$3:$B$69,2)</f>
        <v>67</v>
      </c>
      <c r="C881" s="37" t="n">
        <f aca="false">IF(TOT!AK883&lt;400,IF(B881&gt;80,80,B881),B881)</f>
        <v>67</v>
      </c>
      <c r="D881" s="37" t="n">
        <f aca="false">IF(TOT!AK883&lt;200,IF(B881&gt;73,73,B881),B881)</f>
        <v>67</v>
      </c>
      <c r="E881" s="37" t="n">
        <f aca="false">IF(TOT!AK883&lt;400,IF(D881&lt;60,60,D881),D881)</f>
        <v>67</v>
      </c>
      <c r="F881" s="37" t="n">
        <f aca="false">IF(TOT!AK883&lt;200,IF(E881&lt;53,53,E881),E881)</f>
        <v>67</v>
      </c>
    </row>
    <row r="882" customFormat="false" ht="13" hidden="false" customHeight="true" outlineLevel="0" collapsed="false">
      <c r="A882" s="17" t="s">
        <v>3948</v>
      </c>
      <c r="B882" s="37" t="n">
        <f aca="false">VLOOKUP((TOT!BM884*60)/TOT!AK884,'CK - HITS'!$A$3:$B$69,2)</f>
        <v>45</v>
      </c>
      <c r="C882" s="37" t="n">
        <f aca="false">IF(TOT!AK884&lt;400,IF(B882&gt;80,80,B882),B882)</f>
        <v>45</v>
      </c>
      <c r="D882" s="37" t="n">
        <f aca="false">IF(TOT!AK884&lt;200,IF(B882&gt;73,73,B882),B882)</f>
        <v>45</v>
      </c>
      <c r="E882" s="37" t="n">
        <f aca="false">IF(TOT!AK884&lt;400,IF(D882&lt;60,60,D882),D882)</f>
        <v>45</v>
      </c>
      <c r="F882" s="37" t="n">
        <f aca="false">IF(TOT!AK884&lt;200,IF(E882&lt;53,53,E882),E882)</f>
        <v>45</v>
      </c>
    </row>
    <row r="883" customFormat="false" ht="13" hidden="false" customHeight="true" outlineLevel="0" collapsed="false">
      <c r="A883" s="17" t="s">
        <v>3952</v>
      </c>
      <c r="B883" s="37" t="n">
        <f aca="false">VLOOKUP((TOT!BM885*60)/TOT!AK885,'CK - HITS'!$A$3:$B$69,2)</f>
        <v>70</v>
      </c>
      <c r="C883" s="37" t="n">
        <f aca="false">IF(TOT!AK885&lt;400,IF(B883&gt;80,80,B883),B883)</f>
        <v>70</v>
      </c>
      <c r="D883" s="37" t="n">
        <f aca="false">IF(TOT!AK885&lt;200,IF(B883&gt;73,73,B883),B883)</f>
        <v>70</v>
      </c>
      <c r="E883" s="37" t="n">
        <f aca="false">IF(TOT!AK885&lt;400,IF(D883&lt;60,60,D883),D883)</f>
        <v>70</v>
      </c>
      <c r="F883" s="37" t="n">
        <f aca="false">IF(TOT!AK885&lt;200,IF(E883&lt;53,53,E883),E883)</f>
        <v>70</v>
      </c>
    </row>
    <row r="884" customFormat="false" ht="13" hidden="false" customHeight="true" outlineLevel="0" collapsed="false">
      <c r="A884" s="17" t="s">
        <v>3956</v>
      </c>
      <c r="B884" s="37" t="n">
        <f aca="false">VLOOKUP((TOT!BM886*60)/TOT!AK886,'CK - HITS'!$A$3:$B$69,2)</f>
        <v>40</v>
      </c>
      <c r="C884" s="37" t="n">
        <f aca="false">IF(TOT!AK886&lt;400,IF(B884&gt;80,80,B884),B884)</f>
        <v>40</v>
      </c>
      <c r="D884" s="37" t="n">
        <f aca="false">IF(TOT!AK886&lt;200,IF(B884&gt;73,73,B884),B884)</f>
        <v>40</v>
      </c>
      <c r="E884" s="37" t="n">
        <f aca="false">IF(TOT!AK886&lt;400,IF(D884&lt;60,60,D884),D884)</f>
        <v>60</v>
      </c>
      <c r="F884" s="37" t="n">
        <f aca="false">IF(TOT!AK886&lt;200,IF(E884&lt;53,53,E884),E884)</f>
        <v>60</v>
      </c>
    </row>
    <row r="885" customFormat="false" ht="13" hidden="false" customHeight="true" outlineLevel="0" collapsed="false">
      <c r="A885" s="17" t="s">
        <v>3959</v>
      </c>
      <c r="B885" s="37" t="n">
        <f aca="false">VLOOKUP((TOT!BM887*60)/TOT!AK887,'CK - HITS'!$A$3:$B$69,2)</f>
        <v>44</v>
      </c>
      <c r="C885" s="37" t="n">
        <f aca="false">IF(TOT!AK887&lt;400,IF(B885&gt;80,80,B885),B885)</f>
        <v>44</v>
      </c>
      <c r="D885" s="37" t="n">
        <f aca="false">IF(TOT!AK887&lt;200,IF(B885&gt;73,73,B885),B885)</f>
        <v>44</v>
      </c>
      <c r="E885" s="37" t="n">
        <f aca="false">IF(TOT!AK887&lt;400,IF(D885&lt;60,60,D885),D885)</f>
        <v>44</v>
      </c>
      <c r="F885" s="37" t="n">
        <f aca="false">IF(TOT!AK887&lt;200,IF(E885&lt;53,53,E885),E885)</f>
        <v>44</v>
      </c>
    </row>
    <row r="886" customFormat="false" ht="13" hidden="false" customHeight="true" outlineLevel="0" collapsed="false">
      <c r="A886" s="17" t="s">
        <v>3962</v>
      </c>
      <c r="B886" s="37" t="n">
        <f aca="false">VLOOKUP((TOT!BM888*60)/TOT!AK888,'CK - HITS'!$A$3:$B$69,2)</f>
        <v>33</v>
      </c>
      <c r="C886" s="37" t="n">
        <f aca="false">IF(TOT!AK888&lt;400,IF(B886&gt;80,80,B886),B886)</f>
        <v>33</v>
      </c>
      <c r="D886" s="37" t="n">
        <f aca="false">IF(TOT!AK888&lt;200,IF(B886&gt;73,73,B886),B886)</f>
        <v>33</v>
      </c>
      <c r="E886" s="37" t="n">
        <f aca="false">IF(TOT!AK888&lt;400,IF(D886&lt;60,60,D886),D886)</f>
        <v>60</v>
      </c>
      <c r="F886" s="37" t="n">
        <f aca="false">IF(TOT!AK888&lt;200,IF(E886&lt;53,53,E886),E886)</f>
        <v>60</v>
      </c>
    </row>
    <row r="887" customFormat="false" ht="13" hidden="false" customHeight="true" outlineLevel="0" collapsed="false">
      <c r="A887" s="17" t="s">
        <v>3965</v>
      </c>
      <c r="B887" s="37" t="n">
        <f aca="false">VLOOKUP((TOT!BM889*60)/TOT!AK889,'CK - HITS'!$A$3:$B$69,2)</f>
        <v>86</v>
      </c>
      <c r="C887" s="37" t="n">
        <f aca="false">IF(TOT!AK889&lt;400,IF(B887&gt;80,80,B887),B887)</f>
        <v>86</v>
      </c>
      <c r="D887" s="37" t="n">
        <f aca="false">IF(TOT!AK889&lt;200,IF(B887&gt;73,73,B887),B887)</f>
        <v>86</v>
      </c>
      <c r="E887" s="37" t="n">
        <f aca="false">IF(TOT!AK889&lt;400,IF(D887&lt;60,60,D887),D887)</f>
        <v>86</v>
      </c>
      <c r="F887" s="37" t="n">
        <f aca="false">IF(TOT!AK889&lt;200,IF(E887&lt;53,53,E887),E887)</f>
        <v>86</v>
      </c>
    </row>
    <row r="888" customFormat="false" ht="13" hidden="false" customHeight="true" outlineLevel="0" collapsed="false">
      <c r="A888" s="17" t="s">
        <v>3970</v>
      </c>
      <c r="B888" s="37" t="n">
        <f aca="false">VLOOKUP((TOT!BM890*60)/TOT!AK890,'CK - HITS'!$A$3:$B$69,2)</f>
        <v>75</v>
      </c>
      <c r="C888" s="37" t="n">
        <f aca="false">IF(TOT!AK890&lt;400,IF(B888&gt;80,80,B888),B888)</f>
        <v>75</v>
      </c>
      <c r="D888" s="37" t="n">
        <f aca="false">IF(TOT!AK890&lt;200,IF(B888&gt;73,73,B888),B888)</f>
        <v>75</v>
      </c>
      <c r="E888" s="37" t="n">
        <f aca="false">IF(TOT!AK890&lt;400,IF(D888&lt;60,60,D888),D888)</f>
        <v>75</v>
      </c>
      <c r="F888" s="37" t="n">
        <f aca="false">IF(TOT!AK890&lt;200,IF(E888&lt;53,53,E888),E888)</f>
        <v>75</v>
      </c>
    </row>
    <row r="889" customFormat="false" ht="13" hidden="false" customHeight="true" outlineLevel="0" collapsed="false">
      <c r="A889" s="17" t="s">
        <v>3973</v>
      </c>
      <c r="B889" s="37" t="n">
        <f aca="false">VLOOKUP((TOT!BM891*60)/TOT!AK891,'CK - HITS'!$A$3:$B$69,2)</f>
        <v>66</v>
      </c>
      <c r="C889" s="37" t="n">
        <f aca="false">IF(TOT!AK891&lt;400,IF(B889&gt;80,80,B889),B889)</f>
        <v>66</v>
      </c>
      <c r="D889" s="37" t="n">
        <f aca="false">IF(TOT!AK891&lt;200,IF(B889&gt;73,73,B889),B889)</f>
        <v>66</v>
      </c>
      <c r="E889" s="37" t="n">
        <f aca="false">IF(TOT!AK891&lt;400,IF(D889&lt;60,60,D889),D889)</f>
        <v>66</v>
      </c>
      <c r="F889" s="37" t="n">
        <f aca="false">IF(TOT!AK891&lt;200,IF(E889&lt;53,53,E889),E889)</f>
        <v>66</v>
      </c>
    </row>
    <row r="890" customFormat="false" ht="13" hidden="false" customHeight="true" outlineLevel="0" collapsed="false">
      <c r="A890" s="17" t="s">
        <v>3975</v>
      </c>
      <c r="B890" s="37" t="n">
        <f aca="false">VLOOKUP((TOT!BM892*60)/TOT!AK892,'CK - HITS'!$A$3:$B$69,2)</f>
        <v>67</v>
      </c>
      <c r="C890" s="37" t="n">
        <f aca="false">IF(TOT!AK892&lt;400,IF(B890&gt;80,80,B890),B890)</f>
        <v>67</v>
      </c>
      <c r="D890" s="37" t="n">
        <f aca="false">IF(TOT!AK892&lt;200,IF(B890&gt;73,73,B890),B890)</f>
        <v>67</v>
      </c>
      <c r="E890" s="37" t="n">
        <f aca="false">IF(TOT!AK892&lt;400,IF(D890&lt;60,60,D890),D890)</f>
        <v>67</v>
      </c>
      <c r="F890" s="37" t="n">
        <f aca="false">IF(TOT!AK892&lt;200,IF(E890&lt;53,53,E890),E890)</f>
        <v>67</v>
      </c>
    </row>
    <row r="891" customFormat="false" ht="13" hidden="false" customHeight="true" outlineLevel="0" collapsed="false">
      <c r="A891" s="17" t="s">
        <v>3981</v>
      </c>
      <c r="B891" s="37" t="n">
        <f aca="false">VLOOKUP((TOT!BM893*60)/TOT!AK893,'CK - HITS'!$A$3:$B$69,2)</f>
        <v>84</v>
      </c>
      <c r="C891" s="37" t="n">
        <f aca="false">IF(TOT!AK893&lt;400,IF(B891&gt;80,80,B891),B891)</f>
        <v>84</v>
      </c>
      <c r="D891" s="37" t="n">
        <f aca="false">IF(TOT!AK893&lt;200,IF(B891&gt;73,73,B891),B891)</f>
        <v>84</v>
      </c>
      <c r="E891" s="37" t="n">
        <f aca="false">IF(TOT!AK893&lt;400,IF(D891&lt;60,60,D891),D891)</f>
        <v>84</v>
      </c>
      <c r="F891" s="37" t="n">
        <f aca="false">IF(TOT!AK893&lt;200,IF(E891&lt;53,53,E891),E891)</f>
        <v>84</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0.xml><?xml version="1.0" encoding="utf-8"?>
<worksheet xmlns="http://schemas.openxmlformats.org/spreadsheetml/2006/main" xmlns:r="http://schemas.openxmlformats.org/officeDocument/2006/relationships">
  <sheetPr filterMode="false">
    <pageSetUpPr fitToPage="true"/>
  </sheetPr>
  <dimension ref="A1:B69"/>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 min="1" style="45" width="5.26530612244898"/>
    <col collapsed="false" hidden="false" max="256" min="3" style="45" width="16.0663265306122"/>
  </cols>
  <sheetData>
    <row r="1" customFormat="false" ht="28" hidden="false" customHeight="true" outlineLevel="0" collapsed="false">
      <c r="A1" s="46" t="s">
        <v>17</v>
      </c>
      <c r="B1" s="46"/>
    </row>
    <row r="2" customFormat="false" ht="20.55" hidden="false" customHeight="true" outlineLevel="0" collapsed="false">
      <c r="A2" s="47"/>
      <c r="B2" s="47"/>
    </row>
    <row r="3" customFormat="false" ht="20.55" hidden="false" customHeight="true" outlineLevel="0" collapsed="false">
      <c r="A3" s="47" t="n">
        <v>22.42</v>
      </c>
      <c r="B3" s="48" t="n">
        <v>99</v>
      </c>
    </row>
    <row r="4" customFormat="false" ht="20.35" hidden="false" customHeight="true" outlineLevel="0" collapsed="false">
      <c r="A4" s="47" t="n">
        <v>20.35</v>
      </c>
      <c r="B4" s="48" t="n">
        <f aca="false">B3-1</f>
        <v>98</v>
      </c>
    </row>
    <row r="5" customFormat="false" ht="20.35" hidden="false" customHeight="true" outlineLevel="0" collapsed="false">
      <c r="A5" s="47" t="n">
        <v>15.55</v>
      </c>
      <c r="B5" s="48" t="n">
        <f aca="false">B4-1</f>
        <v>97</v>
      </c>
    </row>
    <row r="6" customFormat="false" ht="20.35" hidden="false" customHeight="true" outlineLevel="0" collapsed="false">
      <c r="A6" s="47" t="n">
        <v>14.36</v>
      </c>
      <c r="B6" s="48" t="n">
        <f aca="false">B5-1</f>
        <v>96</v>
      </c>
    </row>
    <row r="7" customFormat="false" ht="20.35" hidden="false" customHeight="true" outlineLevel="0" collapsed="false">
      <c r="A7" s="47" t="n">
        <v>13.08</v>
      </c>
      <c r="B7" s="48" t="n">
        <f aca="false">B6-1</f>
        <v>95</v>
      </c>
    </row>
    <row r="8" customFormat="false" ht="20.35" hidden="false" customHeight="true" outlineLevel="0" collapsed="false">
      <c r="A8" s="47" t="n">
        <v>12.68</v>
      </c>
      <c r="B8" s="48" t="n">
        <f aca="false">B7-1</f>
        <v>94</v>
      </c>
    </row>
    <row r="9" customFormat="false" ht="20.35" hidden="false" customHeight="true" outlineLevel="0" collapsed="false">
      <c r="A9" s="47" t="n">
        <v>11.88</v>
      </c>
      <c r="B9" s="48" t="n">
        <f aca="false">B8-1</f>
        <v>93</v>
      </c>
    </row>
    <row r="10" customFormat="false" ht="20.35" hidden="false" customHeight="true" outlineLevel="0" collapsed="false">
      <c r="A10" s="47" t="n">
        <v>11.28</v>
      </c>
      <c r="B10" s="48" t="n">
        <f aca="false">B9-1</f>
        <v>92</v>
      </c>
    </row>
    <row r="11" customFormat="false" ht="20.35" hidden="false" customHeight="true" outlineLevel="0" collapsed="false">
      <c r="A11" s="47" t="n">
        <v>10.69</v>
      </c>
      <c r="B11" s="48" t="n">
        <f aca="false">B10-1</f>
        <v>91</v>
      </c>
    </row>
    <row r="12" customFormat="false" ht="20.35" hidden="false" customHeight="true" outlineLevel="0" collapsed="false">
      <c r="A12" s="47" t="n">
        <v>10.32</v>
      </c>
      <c r="B12" s="48" t="n">
        <f aca="false">B11-1</f>
        <v>90</v>
      </c>
    </row>
    <row r="13" customFormat="false" ht="20.35" hidden="false" customHeight="true" outlineLevel="0" collapsed="false">
      <c r="A13" s="47" t="n">
        <v>9.96</v>
      </c>
      <c r="B13" s="48" t="n">
        <f aca="false">B12-1</f>
        <v>89</v>
      </c>
    </row>
    <row r="14" customFormat="false" ht="20.35" hidden="false" customHeight="true" outlineLevel="0" collapsed="false">
      <c r="A14" s="47" t="n">
        <v>9.6</v>
      </c>
      <c r="B14" s="48" t="n">
        <f aca="false">B13-1</f>
        <v>88</v>
      </c>
    </row>
    <row r="15" customFormat="false" ht="20.35" hidden="false" customHeight="true" outlineLevel="0" collapsed="false">
      <c r="A15" s="47" t="n">
        <v>9.24</v>
      </c>
      <c r="B15" s="48" t="n">
        <f aca="false">B14-1</f>
        <v>87</v>
      </c>
    </row>
    <row r="16" customFormat="false" ht="20.35" hidden="false" customHeight="true" outlineLevel="0" collapsed="false">
      <c r="A16" s="47" t="n">
        <v>8.88</v>
      </c>
      <c r="B16" s="48" t="n">
        <f aca="false">B15-1</f>
        <v>86</v>
      </c>
    </row>
    <row r="17" customFormat="false" ht="20.35" hidden="false" customHeight="true" outlineLevel="0" collapsed="false">
      <c r="A17" s="47" t="n">
        <v>8.52</v>
      </c>
      <c r="B17" s="48" t="n">
        <f aca="false">B16-1</f>
        <v>85</v>
      </c>
    </row>
    <row r="18" customFormat="false" ht="20.35" hidden="false" customHeight="true" outlineLevel="0" collapsed="false">
      <c r="A18" s="47" t="n">
        <v>8.16</v>
      </c>
      <c r="B18" s="48" t="n">
        <f aca="false">B17-1</f>
        <v>84</v>
      </c>
    </row>
    <row r="19" customFormat="false" ht="20.35" hidden="false" customHeight="true" outlineLevel="0" collapsed="false">
      <c r="A19" s="47" t="n">
        <v>7.8</v>
      </c>
      <c r="B19" s="48" t="n">
        <f aca="false">B18-1</f>
        <v>83</v>
      </c>
    </row>
    <row r="20" customFormat="false" ht="20.35" hidden="false" customHeight="true" outlineLevel="0" collapsed="false">
      <c r="A20" s="47" t="n">
        <v>7.61</v>
      </c>
      <c r="B20" s="48" t="n">
        <f aca="false">B19-1</f>
        <v>82</v>
      </c>
    </row>
    <row r="21" customFormat="false" ht="20.35" hidden="false" customHeight="true" outlineLevel="0" collapsed="false">
      <c r="A21" s="47" t="n">
        <v>7.43</v>
      </c>
      <c r="B21" s="48" t="n">
        <f aca="false">B20-1</f>
        <v>81</v>
      </c>
    </row>
    <row r="22" customFormat="false" ht="20.35" hidden="false" customHeight="true" outlineLevel="0" collapsed="false">
      <c r="A22" s="47" t="n">
        <v>7.25</v>
      </c>
      <c r="B22" s="48" t="n">
        <f aca="false">B21-1</f>
        <v>80</v>
      </c>
    </row>
    <row r="23" customFormat="false" ht="20.35" hidden="false" customHeight="true" outlineLevel="0" collapsed="false">
      <c r="A23" s="47" t="n">
        <v>7.07</v>
      </c>
      <c r="B23" s="48" t="n">
        <f aca="false">B22-1</f>
        <v>79</v>
      </c>
    </row>
    <row r="24" customFormat="false" ht="20.35" hidden="false" customHeight="true" outlineLevel="0" collapsed="false">
      <c r="A24" s="47" t="n">
        <v>6.88</v>
      </c>
      <c r="B24" s="48" t="n">
        <f aca="false">B23-1</f>
        <v>78</v>
      </c>
    </row>
    <row r="25" customFormat="false" ht="20.35" hidden="false" customHeight="true" outlineLevel="0" collapsed="false">
      <c r="A25" s="47" t="n">
        <v>6.7</v>
      </c>
      <c r="B25" s="48" t="n">
        <f aca="false">B24-1</f>
        <v>77</v>
      </c>
    </row>
    <row r="26" customFormat="false" ht="20.35" hidden="false" customHeight="true" outlineLevel="0" collapsed="false">
      <c r="A26" s="47" t="n">
        <v>6.52</v>
      </c>
      <c r="B26" s="48" t="n">
        <f aca="false">B25-1</f>
        <v>76</v>
      </c>
    </row>
    <row r="27" customFormat="false" ht="20.35" hidden="false" customHeight="true" outlineLevel="0" collapsed="false">
      <c r="A27" s="47" t="n">
        <v>6.34</v>
      </c>
      <c r="B27" s="48" t="n">
        <f aca="false">B26-1</f>
        <v>75</v>
      </c>
    </row>
    <row r="28" customFormat="false" ht="20.35" hidden="false" customHeight="true" outlineLevel="0" collapsed="false">
      <c r="A28" s="47" t="n">
        <v>6.16</v>
      </c>
      <c r="B28" s="48" t="n">
        <f aca="false">B27-1</f>
        <v>74</v>
      </c>
    </row>
    <row r="29" customFormat="false" ht="20.35" hidden="false" customHeight="true" outlineLevel="0" collapsed="false">
      <c r="A29" s="47" t="n">
        <v>5.97</v>
      </c>
      <c r="B29" s="48" t="n">
        <f aca="false">B28-1</f>
        <v>73</v>
      </c>
    </row>
    <row r="30" customFormat="false" ht="20.35" hidden="false" customHeight="true" outlineLevel="0" collapsed="false">
      <c r="A30" s="47" t="n">
        <v>5.79</v>
      </c>
      <c r="B30" s="48" t="n">
        <f aca="false">B29-1</f>
        <v>72</v>
      </c>
    </row>
    <row r="31" customFormat="false" ht="20.35" hidden="false" customHeight="true" outlineLevel="0" collapsed="false">
      <c r="A31" s="47" t="n">
        <v>5.61</v>
      </c>
      <c r="B31" s="48" t="n">
        <f aca="false">B30-1</f>
        <v>71</v>
      </c>
    </row>
    <row r="32" customFormat="false" ht="20.35" hidden="false" customHeight="true" outlineLevel="0" collapsed="false">
      <c r="A32" s="47" t="n">
        <v>5.43</v>
      </c>
      <c r="B32" s="48" t="n">
        <f aca="false">B31-1</f>
        <v>70</v>
      </c>
    </row>
    <row r="33" customFormat="false" ht="20.35" hidden="false" customHeight="true" outlineLevel="0" collapsed="false">
      <c r="A33" s="47" t="n">
        <v>5.25</v>
      </c>
      <c r="B33" s="48" t="n">
        <f aca="false">B32-1</f>
        <v>69</v>
      </c>
    </row>
    <row r="34" customFormat="false" ht="20.35" hidden="false" customHeight="true" outlineLevel="0" collapsed="false">
      <c r="A34" s="47" t="n">
        <v>5.07</v>
      </c>
      <c r="B34" s="48" t="n">
        <f aca="false">B33-1</f>
        <v>68</v>
      </c>
    </row>
    <row r="35" customFormat="false" ht="20.35" hidden="false" customHeight="true" outlineLevel="0" collapsed="false">
      <c r="A35" s="47" t="n">
        <v>4.89</v>
      </c>
      <c r="B35" s="48" t="n">
        <f aca="false">B34-1</f>
        <v>67</v>
      </c>
    </row>
    <row r="36" customFormat="false" ht="20.35" hidden="false" customHeight="true" outlineLevel="0" collapsed="false">
      <c r="A36" s="47" t="n">
        <v>4.71</v>
      </c>
      <c r="B36" s="48" t="n">
        <f aca="false">B35-1</f>
        <v>66</v>
      </c>
    </row>
    <row r="37" customFormat="false" ht="20.35" hidden="false" customHeight="true" outlineLevel="0" collapsed="false">
      <c r="A37" s="47" t="n">
        <v>4.58</v>
      </c>
      <c r="B37" s="48" t="n">
        <f aca="false">B36-1</f>
        <v>65</v>
      </c>
    </row>
    <row r="38" customFormat="false" ht="20.35" hidden="false" customHeight="true" outlineLevel="0" collapsed="false">
      <c r="A38" s="47" t="n">
        <v>4.44</v>
      </c>
      <c r="B38" s="48" t="n">
        <f aca="false">B37-1</f>
        <v>64</v>
      </c>
    </row>
    <row r="39" customFormat="false" ht="20.35" hidden="false" customHeight="true" outlineLevel="0" collapsed="false">
      <c r="A39" s="47" t="n">
        <v>4.31</v>
      </c>
      <c r="B39" s="48" t="n">
        <f aca="false">B38-1</f>
        <v>63</v>
      </c>
    </row>
    <row r="40" customFormat="false" ht="20.35" hidden="false" customHeight="true" outlineLevel="0" collapsed="false">
      <c r="A40" s="47" t="n">
        <v>4.18</v>
      </c>
      <c r="B40" s="48" t="n">
        <f aca="false">B39-1</f>
        <v>62</v>
      </c>
    </row>
    <row r="41" customFormat="false" ht="20.35" hidden="false" customHeight="true" outlineLevel="0" collapsed="false">
      <c r="A41" s="47" t="n">
        <v>4.05</v>
      </c>
      <c r="B41" s="48" t="n">
        <f aca="false">B40-1</f>
        <v>61</v>
      </c>
    </row>
    <row r="42" customFormat="false" ht="20.35" hidden="false" customHeight="true" outlineLevel="0" collapsed="false">
      <c r="A42" s="47" t="n">
        <v>3.92</v>
      </c>
      <c r="B42" s="48" t="n">
        <f aca="false">B41-1</f>
        <v>60</v>
      </c>
    </row>
    <row r="43" customFormat="false" ht="20.35" hidden="false" customHeight="true" outlineLevel="0" collapsed="false">
      <c r="A43" s="47" t="n">
        <v>3.79</v>
      </c>
      <c r="B43" s="48" t="n">
        <f aca="false">B42-1</f>
        <v>59</v>
      </c>
    </row>
    <row r="44" customFormat="false" ht="20.35" hidden="false" customHeight="true" outlineLevel="0" collapsed="false">
      <c r="A44" s="47" t="n">
        <v>3.66</v>
      </c>
      <c r="B44" s="48" t="n">
        <f aca="false">B43-1</f>
        <v>58</v>
      </c>
    </row>
    <row r="45" customFormat="false" ht="20.35" hidden="false" customHeight="true" outlineLevel="0" collapsed="false">
      <c r="A45" s="47" t="n">
        <v>3.53</v>
      </c>
      <c r="B45" s="48" t="n">
        <f aca="false">B44-1</f>
        <v>57</v>
      </c>
    </row>
    <row r="46" customFormat="false" ht="20.35" hidden="false" customHeight="true" outlineLevel="0" collapsed="false">
      <c r="A46" s="47" t="n">
        <v>3.39</v>
      </c>
      <c r="B46" s="48" t="n">
        <f aca="false">B45-1</f>
        <v>56</v>
      </c>
    </row>
    <row r="47" customFormat="false" ht="20.35" hidden="false" customHeight="true" outlineLevel="0" collapsed="false">
      <c r="A47" s="47" t="n">
        <v>3.26</v>
      </c>
      <c r="B47" s="48" t="n">
        <f aca="false">B46-1</f>
        <v>55</v>
      </c>
    </row>
    <row r="48" customFormat="false" ht="20.35" hidden="false" customHeight="true" outlineLevel="0" collapsed="false">
      <c r="A48" s="47" t="n">
        <v>3.13</v>
      </c>
      <c r="B48" s="48" t="n">
        <f aca="false">B47-1</f>
        <v>54</v>
      </c>
    </row>
    <row r="49" customFormat="false" ht="20.35" hidden="false" customHeight="true" outlineLevel="0" collapsed="false">
      <c r="A49" s="47" t="n">
        <v>3</v>
      </c>
      <c r="B49" s="48" t="n">
        <f aca="false">B48-1</f>
        <v>53</v>
      </c>
    </row>
    <row r="50" customFormat="false" ht="20.35" hidden="false" customHeight="true" outlineLevel="0" collapsed="false">
      <c r="A50" s="47" t="n">
        <v>2.87</v>
      </c>
      <c r="B50" s="48" t="n">
        <f aca="false">B49-1</f>
        <v>52</v>
      </c>
    </row>
    <row r="51" customFormat="false" ht="20.35" hidden="false" customHeight="true" outlineLevel="0" collapsed="false">
      <c r="A51" s="47" t="n">
        <v>2.74</v>
      </c>
      <c r="B51" s="48" t="n">
        <f aca="false">B50-1</f>
        <v>51</v>
      </c>
    </row>
    <row r="52" customFormat="false" ht="20.35" hidden="false" customHeight="true" outlineLevel="0" collapsed="false">
      <c r="A52" s="47" t="n">
        <v>2.61</v>
      </c>
      <c r="B52" s="48" t="n">
        <f aca="false">B51-1</f>
        <v>50</v>
      </c>
    </row>
    <row r="53" customFormat="false" ht="20.35" hidden="false" customHeight="true" outlineLevel="0" collapsed="false">
      <c r="A53" s="47" t="n">
        <v>2.5</v>
      </c>
      <c r="B53" s="48" t="n">
        <f aca="false">B52-1</f>
        <v>49</v>
      </c>
    </row>
    <row r="54" customFormat="false" ht="20.35" hidden="false" customHeight="true" outlineLevel="0" collapsed="false">
      <c r="A54" s="47" t="n">
        <v>2.39</v>
      </c>
      <c r="B54" s="48" t="n">
        <f aca="false">B53-1</f>
        <v>48</v>
      </c>
    </row>
    <row r="55" customFormat="false" ht="20.35" hidden="false" customHeight="true" outlineLevel="0" collapsed="false">
      <c r="A55" s="47" t="n">
        <v>2.28</v>
      </c>
      <c r="B55" s="48" t="n">
        <f aca="false">B54-1</f>
        <v>47</v>
      </c>
    </row>
    <row r="56" customFormat="false" ht="20.35" hidden="false" customHeight="true" outlineLevel="0" collapsed="false">
      <c r="A56" s="47" t="n">
        <v>2.18</v>
      </c>
      <c r="B56" s="48" t="n">
        <f aca="false">B55-1</f>
        <v>46</v>
      </c>
    </row>
    <row r="57" customFormat="false" ht="20.35" hidden="false" customHeight="true" outlineLevel="0" collapsed="false">
      <c r="A57" s="47" t="n">
        <v>2.08</v>
      </c>
      <c r="B57" s="48" t="n">
        <f aca="false">B56-1</f>
        <v>45</v>
      </c>
    </row>
    <row r="58" customFormat="false" ht="20.35" hidden="false" customHeight="true" outlineLevel="0" collapsed="false">
      <c r="A58" s="47" t="n">
        <v>1.98</v>
      </c>
      <c r="B58" s="48" t="n">
        <f aca="false">B57-1</f>
        <v>44</v>
      </c>
    </row>
    <row r="59" customFormat="false" ht="20.35" hidden="false" customHeight="true" outlineLevel="0" collapsed="false">
      <c r="A59" s="47" t="n">
        <v>1.88</v>
      </c>
      <c r="B59" s="48" t="n">
        <f aca="false">B58-1</f>
        <v>43</v>
      </c>
    </row>
    <row r="60" customFormat="false" ht="20.35" hidden="false" customHeight="true" outlineLevel="0" collapsed="false">
      <c r="A60" s="47" t="n">
        <v>1.78</v>
      </c>
      <c r="B60" s="48" t="n">
        <f aca="false">B59-1</f>
        <v>42</v>
      </c>
    </row>
    <row r="61" customFormat="false" ht="20.35" hidden="false" customHeight="true" outlineLevel="0" collapsed="false">
      <c r="A61" s="47" t="n">
        <v>1.68</v>
      </c>
      <c r="B61" s="48" t="n">
        <f aca="false">B60-1</f>
        <v>41</v>
      </c>
    </row>
    <row r="62" customFormat="false" ht="20.35" hidden="false" customHeight="true" outlineLevel="0" collapsed="false">
      <c r="A62" s="47" t="n">
        <v>1.55</v>
      </c>
      <c r="B62" s="48" t="n">
        <f aca="false">B61-1</f>
        <v>40</v>
      </c>
    </row>
    <row r="63" customFormat="false" ht="20.35" hidden="false" customHeight="true" outlineLevel="0" collapsed="false">
      <c r="A63" s="47" t="n">
        <v>1.42</v>
      </c>
      <c r="B63" s="48" t="n">
        <f aca="false">B62-1</f>
        <v>39</v>
      </c>
    </row>
    <row r="64" customFormat="false" ht="20.35" hidden="false" customHeight="true" outlineLevel="0" collapsed="false">
      <c r="A64" s="47" t="n">
        <v>1.3</v>
      </c>
      <c r="B64" s="48" t="n">
        <f aca="false">B63-1</f>
        <v>38</v>
      </c>
    </row>
    <row r="65" customFormat="false" ht="20.35" hidden="false" customHeight="true" outlineLevel="0" collapsed="false">
      <c r="A65" s="47" t="n">
        <v>1.18</v>
      </c>
      <c r="B65" s="48" t="n">
        <f aca="false">B64-1</f>
        <v>37</v>
      </c>
    </row>
    <row r="66" customFormat="false" ht="20.35" hidden="false" customHeight="true" outlineLevel="0" collapsed="false">
      <c r="A66" s="47" t="n">
        <v>1.03</v>
      </c>
      <c r="B66" s="48" t="n">
        <f aca="false">B65-1</f>
        <v>36</v>
      </c>
    </row>
    <row r="67" customFormat="false" ht="20.35" hidden="false" customHeight="true" outlineLevel="0" collapsed="false">
      <c r="A67" s="47" t="n">
        <v>0.87</v>
      </c>
      <c r="B67" s="48" t="n">
        <f aca="false">B66-1</f>
        <v>35</v>
      </c>
    </row>
    <row r="68" customFormat="false" ht="20.35" hidden="false" customHeight="true" outlineLevel="0" collapsed="false">
      <c r="A68" s="47" t="n">
        <v>0.64</v>
      </c>
      <c r="B68" s="48" t="n">
        <f aca="false">B67-1</f>
        <v>34</v>
      </c>
    </row>
    <row r="69" customFormat="false" ht="20.35" hidden="false" customHeight="true" outlineLevel="0" collapsed="false">
      <c r="A69" s="47" t="n">
        <v>0</v>
      </c>
      <c r="B69" s="48" t="n">
        <f aca="false">B68-1</f>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1.xml><?xml version="1.0" encoding="utf-8"?>
<worksheet xmlns="http://schemas.openxmlformats.org/spreadsheetml/2006/main" xmlns:r="http://schemas.openxmlformats.org/officeDocument/2006/relationships">
  <sheetPr filterMode="false">
    <pageSetUpPr fitToPage="true"/>
  </sheetPr>
  <dimension ref="A1:E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1" min="1" style="6" width="16.0663265306122"/>
    <col collapsed="false" hidden="false" max="2" min="2" style="6" width="8.10204081632653"/>
    <col collapsed="false" hidden="false" max="256" min="3" style="6" width="16.0663265306122"/>
  </cols>
  <sheetData>
    <row r="1" customFormat="false" ht="13.2" hidden="false" customHeight="true" outlineLevel="0" collapsed="false">
      <c r="A1" s="22"/>
      <c r="B1" s="22"/>
      <c r="C1" s="22"/>
      <c r="D1" s="22"/>
      <c r="E1" s="22"/>
    </row>
    <row r="2" customFormat="false" ht="13.2" hidden="false" customHeight="true" outlineLevel="0" collapsed="false">
      <c r="A2" s="17" t="s">
        <v>265</v>
      </c>
      <c r="B2" s="27" t="n">
        <f aca="false">(TOT!DT4/TOT!V4)*1000</f>
        <v>58.8235294117647</v>
      </c>
      <c r="C2" s="27" t="n">
        <f aca="false">IF(TOT!V4&lt;30,(TOT!DT4/TOT!V4)*650,B2)</f>
        <v>38.2352941176471</v>
      </c>
      <c r="D2" s="27" t="n">
        <f aca="false">IF(TOT!V4&lt;15,(TOT!DT4/TOT!V4)*500,C2)</f>
        <v>38.2352941176471</v>
      </c>
      <c r="E2" s="27" t="n">
        <f aca="false">VLOOKUP(D2,'FG - COMBATS'!$A$3:$B$55,2)</f>
        <v>73</v>
      </c>
    </row>
    <row r="3" customFormat="false" ht="13" hidden="false" customHeight="true" outlineLevel="0" collapsed="false">
      <c r="A3" s="17" t="s">
        <v>275</v>
      </c>
      <c r="B3" s="27" t="n">
        <f aca="false">(TOT!DT5/TOT!V5)*1000</f>
        <v>36.5853658536585</v>
      </c>
      <c r="C3" s="27" t="n">
        <f aca="false">IF(TOT!V5&lt;30,(TOT!DT5/TOT!V5)*650,B3)</f>
        <v>36.5853658536585</v>
      </c>
      <c r="D3" s="27" t="n">
        <f aca="false">IF(TOT!V5&lt;15,(TOT!DT5/TOT!V5)*500,C3)</f>
        <v>36.5853658536585</v>
      </c>
      <c r="E3" s="27" t="n">
        <f aca="false">VLOOKUP(D3,'FG - COMBATS'!$A$3:$B$55,2)</f>
        <v>72</v>
      </c>
    </row>
    <row r="4" customFormat="false" ht="13" hidden="false" customHeight="true" outlineLevel="0" collapsed="false">
      <c r="A4" s="17" t="s">
        <v>285</v>
      </c>
      <c r="B4" s="27" t="n">
        <f aca="false">(TOT!DT6/TOT!V6)*1000</f>
        <v>0</v>
      </c>
      <c r="C4" s="27" t="n">
        <f aca="false">IF(TOT!V6&lt;30,(TOT!DT6/TOT!V6)*650,B4)</f>
        <v>0</v>
      </c>
      <c r="D4" s="27" t="n">
        <f aca="false">IF(TOT!V6&lt;15,(TOT!DT6/TOT!V6)*500,C4)</f>
        <v>0</v>
      </c>
      <c r="E4" s="27" t="n">
        <f aca="false">VLOOKUP(D4,'FG - COMBATS'!$A$3:$B$55,2)</f>
        <v>33</v>
      </c>
    </row>
    <row r="5" customFormat="false" ht="13" hidden="false" customHeight="true" outlineLevel="0" collapsed="false">
      <c r="A5" s="17" t="s">
        <v>291</v>
      </c>
      <c r="B5" s="27" t="n">
        <f aca="false">(TOT!DT7/TOT!V7)*1000</f>
        <v>0</v>
      </c>
      <c r="C5" s="27" t="n">
        <f aca="false">IF(TOT!V7&lt;30,(TOT!DT7/TOT!V7)*650,B5)</f>
        <v>0</v>
      </c>
      <c r="D5" s="27" t="n">
        <f aca="false">IF(TOT!V7&lt;15,(TOT!DT7/TOT!V7)*500,C5)</f>
        <v>0</v>
      </c>
      <c r="E5" s="27" t="n">
        <f aca="false">VLOOKUP(D5,'FG - COMBATS'!$A$3:$B$55,2)</f>
        <v>33</v>
      </c>
    </row>
    <row r="6" customFormat="false" ht="13" hidden="false" customHeight="true" outlineLevel="0" collapsed="false">
      <c r="A6" s="17" t="s">
        <v>297</v>
      </c>
      <c r="B6" s="27" t="n">
        <f aca="false">(TOT!DT8/TOT!V8)*1000</f>
        <v>0</v>
      </c>
      <c r="C6" s="27" t="n">
        <f aca="false">IF(TOT!V8&lt;30,(TOT!DT8/TOT!V8)*650,B6)</f>
        <v>0</v>
      </c>
      <c r="D6" s="27" t="n">
        <f aca="false">IF(TOT!V8&lt;15,(TOT!DT8/TOT!V8)*500,C6)</f>
        <v>0</v>
      </c>
      <c r="E6" s="27" t="n">
        <f aca="false">VLOOKUP(D6,'FG - COMBATS'!$A$3:$B$55,2)</f>
        <v>33</v>
      </c>
    </row>
    <row r="7" customFormat="false" ht="13" hidden="false" customHeight="true" outlineLevel="0" collapsed="false">
      <c r="A7" s="17" t="s">
        <v>304</v>
      </c>
      <c r="B7" s="27" t="n">
        <f aca="false">(TOT!DT9/TOT!V9)*1000</f>
        <v>43.4782608695652</v>
      </c>
      <c r="C7" s="27" t="n">
        <f aca="false">IF(TOT!V9&lt;30,(TOT!DT9/TOT!V9)*650,B7)</f>
        <v>28.2608695652174</v>
      </c>
      <c r="D7" s="27" t="n">
        <f aca="false">IF(TOT!V9&lt;15,(TOT!DT9/TOT!V9)*500,C7)</f>
        <v>28.2608695652174</v>
      </c>
      <c r="E7" s="27" t="n">
        <f aca="false">VLOOKUP(D7,'FG - COMBATS'!$A$3:$B$55,2)</f>
        <v>70</v>
      </c>
    </row>
    <row r="8" customFormat="false" ht="13" hidden="false" customHeight="true" outlineLevel="0" collapsed="false">
      <c r="A8" s="17" t="s">
        <v>311</v>
      </c>
      <c r="B8" s="27" t="n">
        <f aca="false">(TOT!DT10/TOT!V10)*1000</f>
        <v>0</v>
      </c>
      <c r="C8" s="27" t="n">
        <f aca="false">IF(TOT!V10&lt;30,(TOT!DT10/TOT!V10)*650,B8)</f>
        <v>0</v>
      </c>
      <c r="D8" s="27" t="n">
        <f aca="false">IF(TOT!V10&lt;15,(TOT!DT10/TOT!V10)*500,C8)</f>
        <v>0</v>
      </c>
      <c r="E8" s="27" t="n">
        <f aca="false">VLOOKUP(D8,'FG - COMBATS'!$A$3:$B$55,2)</f>
        <v>33</v>
      </c>
    </row>
    <row r="9" customFormat="false" ht="13" hidden="false" customHeight="true" outlineLevel="0" collapsed="false">
      <c r="A9" s="17" t="s">
        <v>317</v>
      </c>
      <c r="B9" s="27" t="n">
        <f aca="false">(TOT!DT11/TOT!V11)*1000</f>
        <v>0</v>
      </c>
      <c r="C9" s="27" t="n">
        <f aca="false">IF(TOT!V11&lt;30,(TOT!DT11/TOT!V11)*650,B9)</f>
        <v>0</v>
      </c>
      <c r="D9" s="27" t="n">
        <f aca="false">IF(TOT!V11&lt;15,(TOT!DT11/TOT!V11)*500,C9)</f>
        <v>0</v>
      </c>
      <c r="E9" s="27" t="n">
        <f aca="false">VLOOKUP(D9,'FG - COMBATS'!$A$3:$B$55,2)</f>
        <v>33</v>
      </c>
    </row>
    <row r="10" customFormat="false" ht="13" hidden="false" customHeight="true" outlineLevel="0" collapsed="false">
      <c r="A10" s="17" t="s">
        <v>323</v>
      </c>
      <c r="B10" s="27" t="n">
        <f aca="false">(TOT!DT12/TOT!V12)*1000</f>
        <v>0</v>
      </c>
      <c r="C10" s="27" t="n">
        <f aca="false">IF(TOT!V12&lt;30,(TOT!DT12/TOT!V12)*650,B10)</f>
        <v>0</v>
      </c>
      <c r="D10" s="27" t="n">
        <f aca="false">IF(TOT!V12&lt;15,(TOT!DT12/TOT!V12)*500,C10)</f>
        <v>0</v>
      </c>
      <c r="E10" s="27" t="n">
        <f aca="false">VLOOKUP(D10,'FG - COMBATS'!$A$3:$B$55,2)</f>
        <v>33</v>
      </c>
    </row>
    <row r="11" customFormat="false" ht="13" hidden="false" customHeight="true" outlineLevel="0" collapsed="false">
      <c r="A11" s="17" t="s">
        <v>330</v>
      </c>
      <c r="B11" s="27" t="n">
        <f aca="false">(TOT!DT13/TOT!V13)*1000</f>
        <v>0</v>
      </c>
      <c r="C11" s="27" t="n">
        <f aca="false">IF(TOT!V13&lt;30,(TOT!DT13/TOT!V13)*650,B11)</f>
        <v>0</v>
      </c>
      <c r="D11" s="27" t="n">
        <f aca="false">IF(TOT!V13&lt;15,(TOT!DT13/TOT!V13)*500,C11)</f>
        <v>0</v>
      </c>
      <c r="E11" s="27" t="n">
        <f aca="false">VLOOKUP(D11,'FG - COMBATS'!$A$3:$B$55,2)</f>
        <v>33</v>
      </c>
    </row>
    <row r="12" customFormat="false" ht="13" hidden="false" customHeight="true" outlineLevel="0" collapsed="false">
      <c r="A12" s="17" t="s">
        <v>336</v>
      </c>
      <c r="B12" s="27" t="n">
        <f aca="false">(TOT!DT14/TOT!V14)*1000</f>
        <v>157.894736842105</v>
      </c>
      <c r="C12" s="27" t="n">
        <f aca="false">IF(TOT!V14&lt;30,(TOT!DT14/TOT!V14)*650,B12)</f>
        <v>157.894736842105</v>
      </c>
      <c r="D12" s="27" t="n">
        <f aca="false">IF(TOT!V14&lt;15,(TOT!DT14/TOT!V14)*500,C12)</f>
        <v>157.894736842105</v>
      </c>
      <c r="E12" s="27" t="n">
        <f aca="false">VLOOKUP(D12,'FG - COMBATS'!$A$3:$B$55,2)</f>
        <v>93</v>
      </c>
    </row>
    <row r="13" customFormat="false" ht="13" hidden="false" customHeight="true" outlineLevel="0" collapsed="false">
      <c r="A13" s="17" t="s">
        <v>342</v>
      </c>
      <c r="B13" s="27" t="n">
        <f aca="false">(TOT!DT15/TOT!V15)*1000</f>
        <v>0</v>
      </c>
      <c r="C13" s="27" t="n">
        <f aca="false">IF(TOT!V15&lt;30,(TOT!DT15/TOT!V15)*650,B13)</f>
        <v>0</v>
      </c>
      <c r="D13" s="27" t="n">
        <f aca="false">IF(TOT!V15&lt;15,(TOT!DT15/TOT!V15)*500,C13)</f>
        <v>0</v>
      </c>
      <c r="E13" s="27" t="n">
        <f aca="false">VLOOKUP(D13,'FG - COMBATS'!$A$3:$B$55,2)</f>
        <v>33</v>
      </c>
    </row>
    <row r="14" customFormat="false" ht="13" hidden="false" customHeight="true" outlineLevel="0" collapsed="false">
      <c r="A14" s="17" t="s">
        <v>348</v>
      </c>
      <c r="B14" s="27" t="n">
        <f aca="false">(TOT!DT16/TOT!V16)*1000</f>
        <v>12.3456790123457</v>
      </c>
      <c r="C14" s="27" t="n">
        <f aca="false">IF(TOT!V16&lt;30,(TOT!DT16/TOT!V16)*650,B14)</f>
        <v>12.3456790123457</v>
      </c>
      <c r="D14" s="27" t="n">
        <f aca="false">IF(TOT!V16&lt;15,(TOT!DT16/TOT!V16)*500,C14)</f>
        <v>12.3456790123457</v>
      </c>
      <c r="E14" s="27" t="n">
        <f aca="false">VLOOKUP(D14,'FG - COMBATS'!$A$3:$B$55,2)</f>
        <v>60</v>
      </c>
    </row>
    <row r="15" customFormat="false" ht="13" hidden="false" customHeight="true" outlineLevel="0" collapsed="false">
      <c r="A15" s="17" t="s">
        <v>355</v>
      </c>
      <c r="B15" s="27" t="n">
        <f aca="false">(TOT!DT17/TOT!V17)*1000</f>
        <v>0</v>
      </c>
      <c r="C15" s="27" t="n">
        <f aca="false">IF(TOT!V17&lt;30,(TOT!DT17/TOT!V17)*650,B15)</f>
        <v>0</v>
      </c>
      <c r="D15" s="27" t="n">
        <f aca="false">IF(TOT!V17&lt;15,(TOT!DT17/TOT!V17)*500,C15)</f>
        <v>0</v>
      </c>
      <c r="E15" s="27" t="n">
        <f aca="false">VLOOKUP(D15,'FG - COMBATS'!$A$3:$B$55,2)</f>
        <v>33</v>
      </c>
    </row>
    <row r="16" customFormat="false" ht="13" hidden="false" customHeight="true" outlineLevel="0" collapsed="false">
      <c r="A16" s="17" t="s">
        <v>362</v>
      </c>
      <c r="B16" s="27" t="n">
        <f aca="false">(TOT!DT18/TOT!V18)*1000</f>
        <v>0</v>
      </c>
      <c r="C16" s="27" t="n">
        <f aca="false">IF(TOT!V18&lt;30,(TOT!DT18/TOT!V18)*650,B16)</f>
        <v>0</v>
      </c>
      <c r="D16" s="27" t="n">
        <f aca="false">IF(TOT!V18&lt;15,(TOT!DT18/TOT!V18)*500,C16)</f>
        <v>0</v>
      </c>
      <c r="E16" s="27" t="n">
        <f aca="false">VLOOKUP(D16,'FG - COMBATS'!$A$3:$B$55,2)</f>
        <v>33</v>
      </c>
    </row>
    <row r="17" customFormat="false" ht="13" hidden="false" customHeight="true" outlineLevel="0" collapsed="false">
      <c r="A17" s="17" t="s">
        <v>368</v>
      </c>
      <c r="B17" s="27" t="n">
        <f aca="false">(TOT!DT19/TOT!V19)*1000</f>
        <v>0</v>
      </c>
      <c r="C17" s="27" t="n">
        <f aca="false">IF(TOT!V19&lt;30,(TOT!DT19/TOT!V19)*650,B17)</f>
        <v>0</v>
      </c>
      <c r="D17" s="27" t="n">
        <f aca="false">IF(TOT!V19&lt;15,(TOT!DT19/TOT!V19)*500,C17)</f>
        <v>0</v>
      </c>
      <c r="E17" s="27" t="n">
        <f aca="false">VLOOKUP(D17,'FG - COMBATS'!$A$3:$B$55,2)</f>
        <v>33</v>
      </c>
    </row>
    <row r="18" customFormat="false" ht="13" hidden="false" customHeight="true" outlineLevel="0" collapsed="false">
      <c r="A18" s="17" t="s">
        <v>374</v>
      </c>
      <c r="B18" s="27" t="n">
        <f aca="false">(TOT!DT20/TOT!V20)*1000</f>
        <v>0</v>
      </c>
      <c r="C18" s="27" t="n">
        <f aca="false">IF(TOT!V20&lt;30,(TOT!DT20/TOT!V20)*650,B18)</f>
        <v>0</v>
      </c>
      <c r="D18" s="27" t="n">
        <f aca="false">IF(TOT!V20&lt;15,(TOT!DT20/TOT!V20)*500,C18)</f>
        <v>0</v>
      </c>
      <c r="E18" s="27" t="n">
        <f aca="false">VLOOKUP(D18,'FG - COMBATS'!$A$3:$B$55,2)</f>
        <v>33</v>
      </c>
    </row>
    <row r="19" customFormat="false" ht="13" hidden="false" customHeight="true" outlineLevel="0" collapsed="false">
      <c r="A19" s="17" t="s">
        <v>381</v>
      </c>
      <c r="B19" s="27" t="n">
        <f aca="false">(TOT!DT21/TOT!V21)*1000</f>
        <v>0</v>
      </c>
      <c r="C19" s="27" t="n">
        <f aca="false">IF(TOT!V21&lt;30,(TOT!DT21/TOT!V21)*650,B19)</f>
        <v>0</v>
      </c>
      <c r="D19" s="27" t="n">
        <f aca="false">IF(TOT!V21&lt;15,(TOT!DT21/TOT!V21)*500,C19)</f>
        <v>0</v>
      </c>
      <c r="E19" s="27" t="n">
        <f aca="false">VLOOKUP(D19,'FG - COMBATS'!$A$3:$B$55,2)</f>
        <v>33</v>
      </c>
    </row>
    <row r="20" customFormat="false" ht="13" hidden="false" customHeight="true" outlineLevel="0" collapsed="false">
      <c r="A20" s="17" t="s">
        <v>387</v>
      </c>
      <c r="B20" s="27" t="n">
        <f aca="false">(TOT!DT22/TOT!V22)*1000</f>
        <v>0</v>
      </c>
      <c r="C20" s="27" t="n">
        <f aca="false">IF(TOT!V22&lt;30,(TOT!DT22/TOT!V22)*650,B20)</f>
        <v>0</v>
      </c>
      <c r="D20" s="27" t="n">
        <f aca="false">IF(TOT!V22&lt;15,(TOT!DT22/TOT!V22)*500,C20)</f>
        <v>0</v>
      </c>
      <c r="E20" s="27" t="n">
        <f aca="false">VLOOKUP(D20,'FG - COMBATS'!$A$3:$B$55,2)</f>
        <v>33</v>
      </c>
    </row>
    <row r="21" customFormat="false" ht="13" hidden="false" customHeight="true" outlineLevel="0" collapsed="false">
      <c r="A21" s="17" t="s">
        <v>391</v>
      </c>
      <c r="B21" s="27" t="n">
        <f aca="false">(TOT!DT23/TOT!V23)*1000</f>
        <v>32.7868852459016</v>
      </c>
      <c r="C21" s="27" t="n">
        <f aca="false">IF(TOT!V23&lt;30,(TOT!DT23/TOT!V23)*650,B21)</f>
        <v>32.7868852459016</v>
      </c>
      <c r="D21" s="27" t="n">
        <f aca="false">IF(TOT!V23&lt;15,(TOT!DT23/TOT!V23)*500,C21)</f>
        <v>32.7868852459016</v>
      </c>
      <c r="E21" s="27" t="n">
        <f aca="false">VLOOKUP(D21,'FG - COMBATS'!$A$3:$B$55,2)</f>
        <v>71</v>
      </c>
    </row>
    <row r="22" customFormat="false" ht="13" hidden="false" customHeight="true" outlineLevel="0" collapsed="false">
      <c r="A22" s="17" t="s">
        <v>395</v>
      </c>
      <c r="B22" s="27" t="n">
        <f aca="false">(TOT!DT24/TOT!V24)*1000</f>
        <v>0</v>
      </c>
      <c r="C22" s="27" t="n">
        <f aca="false">IF(TOT!V24&lt;30,(TOT!DT24/TOT!V24)*650,B22)</f>
        <v>0</v>
      </c>
      <c r="D22" s="27" t="n">
        <f aca="false">IF(TOT!V24&lt;15,(TOT!DT24/TOT!V24)*500,C22)</f>
        <v>0</v>
      </c>
      <c r="E22" s="27" t="n">
        <f aca="false">VLOOKUP(D22,'FG - COMBATS'!$A$3:$B$55,2)</f>
        <v>33</v>
      </c>
    </row>
    <row r="23" customFormat="false" ht="13" hidden="false" customHeight="true" outlineLevel="0" collapsed="false">
      <c r="A23" s="17" t="s">
        <v>400</v>
      </c>
      <c r="B23" s="27" t="n">
        <f aca="false">(TOT!DT25/TOT!V25)*1000</f>
        <v>0</v>
      </c>
      <c r="C23" s="27" t="n">
        <f aca="false">IF(TOT!V25&lt;30,(TOT!DT25/TOT!V25)*650,B23)</f>
        <v>0</v>
      </c>
      <c r="D23" s="27" t="n">
        <f aca="false">IF(TOT!V25&lt;15,(TOT!DT25/TOT!V25)*500,C23)</f>
        <v>0</v>
      </c>
      <c r="E23" s="27" t="n">
        <f aca="false">VLOOKUP(D23,'FG - COMBATS'!$A$3:$B$55,2)</f>
        <v>33</v>
      </c>
    </row>
    <row r="24" customFormat="false" ht="13" hidden="false" customHeight="true" outlineLevel="0" collapsed="false">
      <c r="A24" s="17" t="s">
        <v>406</v>
      </c>
      <c r="B24" s="27" t="n">
        <f aca="false">(TOT!DT26/TOT!V26)*1000</f>
        <v>0</v>
      </c>
      <c r="C24" s="27" t="n">
        <f aca="false">IF(TOT!V26&lt;30,(TOT!DT26/TOT!V26)*650,B24)</f>
        <v>0</v>
      </c>
      <c r="D24" s="27" t="n">
        <f aca="false">IF(TOT!V26&lt;15,(TOT!DT26/TOT!V26)*500,C24)</f>
        <v>0</v>
      </c>
      <c r="E24" s="27" t="n">
        <f aca="false">VLOOKUP(D24,'FG - COMBATS'!$A$3:$B$55,2)</f>
        <v>33</v>
      </c>
    </row>
    <row r="25" customFormat="false" ht="13" hidden="false" customHeight="true" outlineLevel="0" collapsed="false">
      <c r="A25" s="17" t="s">
        <v>410</v>
      </c>
      <c r="B25" s="27" t="n">
        <f aca="false">(TOT!DT27/TOT!V27)*1000</f>
        <v>0</v>
      </c>
      <c r="C25" s="27" t="n">
        <f aca="false">IF(TOT!V27&lt;30,(TOT!DT27/TOT!V27)*650,B25)</f>
        <v>0</v>
      </c>
      <c r="D25" s="27" t="n">
        <f aca="false">IF(TOT!V27&lt;15,(TOT!DT27/TOT!V27)*500,C25)</f>
        <v>0</v>
      </c>
      <c r="E25" s="27" t="n">
        <f aca="false">VLOOKUP(D25,'FG - COMBATS'!$A$3:$B$55,2)</f>
        <v>33</v>
      </c>
    </row>
    <row r="26" customFormat="false" ht="13" hidden="false" customHeight="true" outlineLevel="0" collapsed="false">
      <c r="A26" s="17" t="s">
        <v>415</v>
      </c>
      <c r="B26" s="27" t="n">
        <f aca="false">(TOT!DT28/TOT!V28)*1000</f>
        <v>0</v>
      </c>
      <c r="C26" s="27" t="n">
        <f aca="false">IF(TOT!V28&lt;30,(TOT!DT28/TOT!V28)*650,B26)</f>
        <v>0</v>
      </c>
      <c r="D26" s="27" t="n">
        <f aca="false">IF(TOT!V28&lt;15,(TOT!DT28/TOT!V28)*500,C26)</f>
        <v>0</v>
      </c>
      <c r="E26" s="27" t="n">
        <f aca="false">VLOOKUP(D26,'FG - COMBATS'!$A$3:$B$55,2)</f>
        <v>33</v>
      </c>
    </row>
    <row r="27" customFormat="false" ht="13" hidden="false" customHeight="true" outlineLevel="0" collapsed="false">
      <c r="A27" s="17" t="s">
        <v>420</v>
      </c>
      <c r="B27" s="27" t="n">
        <f aca="false">(TOT!DT29/TOT!V29)*1000</f>
        <v>12.1951219512195</v>
      </c>
      <c r="C27" s="27" t="n">
        <f aca="false">IF(TOT!V29&lt;30,(TOT!DT29/TOT!V29)*650,B27)</f>
        <v>12.1951219512195</v>
      </c>
      <c r="D27" s="27" t="n">
        <f aca="false">IF(TOT!V29&lt;15,(TOT!DT29/TOT!V29)*500,C27)</f>
        <v>12.1951219512195</v>
      </c>
      <c r="E27" s="27" t="n">
        <f aca="false">VLOOKUP(D27,'FG - COMBATS'!$A$3:$B$55,2)</f>
        <v>60</v>
      </c>
    </row>
    <row r="28" customFormat="false" ht="13" hidden="false" customHeight="true" outlineLevel="0" collapsed="false">
      <c r="A28" s="17" t="s">
        <v>425</v>
      </c>
      <c r="B28" s="27" t="n">
        <f aca="false">(TOT!DT30/TOT!V30)*1000</f>
        <v>0</v>
      </c>
      <c r="C28" s="27" t="n">
        <f aca="false">IF(TOT!V30&lt;30,(TOT!DT30/TOT!V30)*650,B28)</f>
        <v>0</v>
      </c>
      <c r="D28" s="27" t="n">
        <f aca="false">IF(TOT!V30&lt;15,(TOT!DT30/TOT!V30)*500,C28)</f>
        <v>0</v>
      </c>
      <c r="E28" s="27" t="n">
        <f aca="false">VLOOKUP(D28,'FG - COMBATS'!$A$3:$B$55,2)</f>
        <v>33</v>
      </c>
    </row>
    <row r="29" customFormat="false" ht="13" hidden="false" customHeight="true" outlineLevel="0" collapsed="false">
      <c r="A29" s="17" t="s">
        <v>430</v>
      </c>
      <c r="B29" s="27" t="n">
        <f aca="false">(TOT!DT31/TOT!V31)*1000</f>
        <v>0</v>
      </c>
      <c r="C29" s="27" t="n">
        <f aca="false">IF(TOT!V31&lt;30,(TOT!DT31/TOT!V31)*650,B29)</f>
        <v>0</v>
      </c>
      <c r="D29" s="27" t="n">
        <f aca="false">IF(TOT!V31&lt;15,(TOT!DT31/TOT!V31)*500,C29)</f>
        <v>0</v>
      </c>
      <c r="E29" s="27" t="n">
        <f aca="false">VLOOKUP(D29,'FG - COMBATS'!$A$3:$B$55,2)</f>
        <v>33</v>
      </c>
    </row>
    <row r="30" customFormat="false" ht="13" hidden="false" customHeight="true" outlineLevel="0" collapsed="false">
      <c r="A30" s="17" t="s">
        <v>437</v>
      </c>
      <c r="B30" s="27" t="n">
        <f aca="false">(TOT!DT32/TOT!V32)*1000</f>
        <v>0</v>
      </c>
      <c r="C30" s="27" t="n">
        <f aca="false">IF(TOT!V32&lt;30,(TOT!DT32/TOT!V32)*650,B30)</f>
        <v>0</v>
      </c>
      <c r="D30" s="27" t="n">
        <f aca="false">IF(TOT!V32&lt;15,(TOT!DT32/TOT!V32)*500,C30)</f>
        <v>0</v>
      </c>
      <c r="E30" s="27" t="n">
        <f aca="false">VLOOKUP(D30,'FG - COMBATS'!$A$3:$B$55,2)</f>
        <v>33</v>
      </c>
    </row>
    <row r="31" customFormat="false" ht="13" hidden="false" customHeight="true" outlineLevel="0" collapsed="false">
      <c r="A31" s="17" t="s">
        <v>442</v>
      </c>
      <c r="B31" s="27" t="n">
        <f aca="false">(TOT!DT33/TOT!V33)*1000</f>
        <v>12.8205128205128</v>
      </c>
      <c r="C31" s="27" t="n">
        <f aca="false">IF(TOT!V33&lt;30,(TOT!DT33/TOT!V33)*650,B31)</f>
        <v>12.8205128205128</v>
      </c>
      <c r="D31" s="27" t="n">
        <f aca="false">IF(TOT!V33&lt;15,(TOT!DT33/TOT!V33)*500,C31)</f>
        <v>12.8205128205128</v>
      </c>
      <c r="E31" s="27" t="n">
        <f aca="false">VLOOKUP(D31,'FG - COMBATS'!$A$3:$B$55,2)</f>
        <v>60</v>
      </c>
    </row>
    <row r="32" customFormat="false" ht="13" hidden="false" customHeight="true" outlineLevel="0" collapsed="false">
      <c r="A32" s="17" t="s">
        <v>447</v>
      </c>
      <c r="B32" s="27" t="n">
        <f aca="false">(TOT!DT34/TOT!V34)*1000</f>
        <v>0</v>
      </c>
      <c r="C32" s="27" t="n">
        <f aca="false">IF(TOT!V34&lt;30,(TOT!DT34/TOT!V34)*650,B32)</f>
        <v>0</v>
      </c>
      <c r="D32" s="27" t="n">
        <f aca="false">IF(TOT!V34&lt;15,(TOT!DT34/TOT!V34)*500,C32)</f>
        <v>0</v>
      </c>
      <c r="E32" s="27" t="n">
        <f aca="false">VLOOKUP(D32,'FG - COMBATS'!$A$3:$B$55,2)</f>
        <v>33</v>
      </c>
    </row>
    <row r="33" customFormat="false" ht="13" hidden="false" customHeight="true" outlineLevel="0" collapsed="false">
      <c r="A33" s="17" t="s">
        <v>451</v>
      </c>
      <c r="B33" s="27" t="n">
        <f aca="false">(TOT!DT35/TOT!V35)*1000</f>
        <v>0</v>
      </c>
      <c r="C33" s="27" t="n">
        <f aca="false">IF(TOT!V35&lt;30,(TOT!DT35/TOT!V35)*650,B33)</f>
        <v>0</v>
      </c>
      <c r="D33" s="27" t="n">
        <f aca="false">IF(TOT!V35&lt;15,(TOT!DT35/TOT!V35)*500,C33)</f>
        <v>0</v>
      </c>
      <c r="E33" s="27" t="n">
        <f aca="false">VLOOKUP(D33,'FG - COMBATS'!$A$3:$B$55,2)</f>
        <v>33</v>
      </c>
    </row>
    <row r="34" customFormat="false" ht="13" hidden="false" customHeight="true" outlineLevel="0" collapsed="false">
      <c r="A34" s="17" t="s">
        <v>457</v>
      </c>
      <c r="B34" s="27" t="n">
        <f aca="false">(TOT!DT36/TOT!V36)*1000</f>
        <v>0</v>
      </c>
      <c r="C34" s="27" t="n">
        <f aca="false">IF(TOT!V36&lt;30,(TOT!DT36/TOT!V36)*650,B34)</f>
        <v>0</v>
      </c>
      <c r="D34" s="27" t="n">
        <f aca="false">IF(TOT!V36&lt;15,(TOT!DT36/TOT!V36)*500,C34)</f>
        <v>0</v>
      </c>
      <c r="E34" s="27" t="n">
        <f aca="false">VLOOKUP(D34,'FG - COMBATS'!$A$3:$B$55,2)</f>
        <v>33</v>
      </c>
    </row>
    <row r="35" customFormat="false" ht="13" hidden="false" customHeight="true" outlineLevel="0" collapsed="false">
      <c r="A35" s="17" t="s">
        <v>462</v>
      </c>
      <c r="B35" s="27" t="n">
        <f aca="false">(TOT!DT37/TOT!V37)*1000</f>
        <v>0</v>
      </c>
      <c r="C35" s="27" t="n">
        <f aca="false">IF(TOT!V37&lt;30,(TOT!DT37/TOT!V37)*650,B35)</f>
        <v>0</v>
      </c>
      <c r="D35" s="27" t="n">
        <f aca="false">IF(TOT!V37&lt;15,(TOT!DT37/TOT!V37)*500,C35)</f>
        <v>0</v>
      </c>
      <c r="E35" s="27" t="n">
        <f aca="false">VLOOKUP(D35,'FG - COMBATS'!$A$3:$B$55,2)</f>
        <v>33</v>
      </c>
    </row>
    <row r="36" customFormat="false" ht="13" hidden="false" customHeight="true" outlineLevel="0" collapsed="false">
      <c r="A36" s="17" t="s">
        <v>467</v>
      </c>
      <c r="B36" s="27" t="n">
        <f aca="false">(TOT!DT38/TOT!V38)*1000</f>
        <v>89.5522388059701</v>
      </c>
      <c r="C36" s="27" t="n">
        <f aca="false">IF(TOT!V38&lt;30,(TOT!DT38/TOT!V38)*650,B36)</f>
        <v>89.5522388059701</v>
      </c>
      <c r="D36" s="27" t="n">
        <f aca="false">IF(TOT!V38&lt;15,(TOT!DT38/TOT!V38)*500,C36)</f>
        <v>89.5522388059701</v>
      </c>
      <c r="E36" s="27" t="n">
        <f aca="false">VLOOKUP(D36,'FG - COMBATS'!$A$3:$B$55,2)</f>
        <v>87</v>
      </c>
    </row>
    <row r="37" customFormat="false" ht="13" hidden="false" customHeight="true" outlineLevel="0" collapsed="false">
      <c r="A37" s="17" t="s">
        <v>471</v>
      </c>
      <c r="B37" s="27" t="n">
        <f aca="false">(TOT!DT39/TOT!V39)*1000</f>
        <v>0</v>
      </c>
      <c r="C37" s="27" t="n">
        <f aca="false">IF(TOT!V39&lt;30,(TOT!DT39/TOT!V39)*650,B37)</f>
        <v>0</v>
      </c>
      <c r="D37" s="27" t="n">
        <f aca="false">IF(TOT!V39&lt;15,(TOT!DT39/TOT!V39)*500,C37)</f>
        <v>0</v>
      </c>
      <c r="E37" s="27" t="n">
        <f aca="false">VLOOKUP(D37,'FG - COMBATS'!$A$3:$B$55,2)</f>
        <v>33</v>
      </c>
    </row>
    <row r="38" customFormat="false" ht="13" hidden="false" customHeight="true" outlineLevel="0" collapsed="false">
      <c r="A38" s="17" t="s">
        <v>476</v>
      </c>
      <c r="B38" s="27" t="n">
        <f aca="false">(TOT!DT40/TOT!V40)*1000</f>
        <v>0</v>
      </c>
      <c r="C38" s="27" t="n">
        <f aca="false">IF(TOT!V40&lt;30,(TOT!DT40/TOT!V40)*650,B38)</f>
        <v>0</v>
      </c>
      <c r="D38" s="27" t="n">
        <f aca="false">IF(TOT!V40&lt;15,(TOT!DT40/TOT!V40)*500,C38)</f>
        <v>0</v>
      </c>
      <c r="E38" s="27" t="n">
        <f aca="false">VLOOKUP(D38,'FG - COMBATS'!$A$3:$B$55,2)</f>
        <v>33</v>
      </c>
    </row>
    <row r="39" customFormat="false" ht="13" hidden="false" customHeight="true" outlineLevel="0" collapsed="false">
      <c r="A39" s="17" t="s">
        <v>480</v>
      </c>
      <c r="B39" s="27" t="n">
        <f aca="false">(TOT!DT41/TOT!V41)*1000</f>
        <v>14.0845070422535</v>
      </c>
      <c r="C39" s="27" t="n">
        <f aca="false">IF(TOT!V41&lt;30,(TOT!DT41/TOT!V41)*650,B39)</f>
        <v>14.0845070422535</v>
      </c>
      <c r="D39" s="27" t="n">
        <f aca="false">IF(TOT!V41&lt;15,(TOT!DT41/TOT!V41)*500,C39)</f>
        <v>14.0845070422535</v>
      </c>
      <c r="E39" s="27" t="n">
        <f aca="false">VLOOKUP(D39,'FG - COMBATS'!$A$3:$B$55,2)</f>
        <v>62</v>
      </c>
    </row>
    <row r="40" customFormat="false" ht="13" hidden="false" customHeight="true" outlineLevel="0" collapsed="false">
      <c r="A40" s="17" t="s">
        <v>485</v>
      </c>
      <c r="B40" s="27" t="n">
        <f aca="false">(TOT!DT42/TOT!V42)*1000</f>
        <v>0</v>
      </c>
      <c r="C40" s="27" t="n">
        <f aca="false">IF(TOT!V42&lt;30,(TOT!DT42/TOT!V42)*650,B40)</f>
        <v>0</v>
      </c>
      <c r="D40" s="27" t="n">
        <f aca="false">IF(TOT!V42&lt;15,(TOT!DT42/TOT!V42)*500,C40)</f>
        <v>0</v>
      </c>
      <c r="E40" s="27" t="n">
        <f aca="false">VLOOKUP(D40,'FG - COMBATS'!$A$3:$B$55,2)</f>
        <v>33</v>
      </c>
    </row>
    <row r="41" customFormat="false" ht="13" hidden="false" customHeight="true" outlineLevel="0" collapsed="false">
      <c r="A41" s="17" t="s">
        <v>491</v>
      </c>
      <c r="B41" s="27" t="n">
        <f aca="false">(TOT!DT43/TOT!V43)*1000</f>
        <v>0</v>
      </c>
      <c r="C41" s="27" t="n">
        <f aca="false">IF(TOT!V43&lt;30,(TOT!DT43/TOT!V43)*650,B41)</f>
        <v>0</v>
      </c>
      <c r="D41" s="27" t="n">
        <f aca="false">IF(TOT!V43&lt;15,(TOT!DT43/TOT!V43)*500,C41)</f>
        <v>0</v>
      </c>
      <c r="E41" s="27" t="n">
        <f aca="false">VLOOKUP(D41,'FG - COMBATS'!$A$3:$B$55,2)</f>
        <v>33</v>
      </c>
    </row>
    <row r="42" customFormat="false" ht="13" hidden="false" customHeight="true" outlineLevel="0" collapsed="false">
      <c r="A42" s="17" t="s">
        <v>496</v>
      </c>
      <c r="B42" s="27" t="n">
        <f aca="false">(TOT!DT44/TOT!V44)*1000</f>
        <v>0</v>
      </c>
      <c r="C42" s="27" t="n">
        <f aca="false">IF(TOT!V44&lt;30,(TOT!DT44/TOT!V44)*650,B42)</f>
        <v>0</v>
      </c>
      <c r="D42" s="27" t="n">
        <f aca="false">IF(TOT!V44&lt;15,(TOT!DT44/TOT!V44)*500,C42)</f>
        <v>0</v>
      </c>
      <c r="E42" s="27" t="n">
        <f aca="false">VLOOKUP(D42,'FG - COMBATS'!$A$3:$B$55,2)</f>
        <v>33</v>
      </c>
    </row>
    <row r="43" customFormat="false" ht="13" hidden="false" customHeight="true" outlineLevel="0" collapsed="false">
      <c r="A43" s="17" t="s">
        <v>501</v>
      </c>
      <c r="B43" s="27" t="n">
        <f aca="false">(TOT!DT45/TOT!V45)*1000</f>
        <v>17.8571428571429</v>
      </c>
      <c r="C43" s="27" t="n">
        <f aca="false">IF(TOT!V45&lt;30,(TOT!DT45/TOT!V45)*650,B43)</f>
        <v>17.8571428571429</v>
      </c>
      <c r="D43" s="27" t="n">
        <f aca="false">IF(TOT!V45&lt;15,(TOT!DT45/TOT!V45)*500,C43)</f>
        <v>17.8571428571429</v>
      </c>
      <c r="E43" s="27" t="n">
        <f aca="false">VLOOKUP(D43,'FG - COMBATS'!$A$3:$B$55,2)</f>
        <v>66</v>
      </c>
    </row>
    <row r="44" customFormat="false" ht="13" hidden="false" customHeight="true" outlineLevel="0" collapsed="false">
      <c r="A44" s="17" t="s">
        <v>507</v>
      </c>
      <c r="B44" s="27" t="n">
        <f aca="false">(TOT!DT46/TOT!V46)*1000</f>
        <v>0</v>
      </c>
      <c r="C44" s="27" t="n">
        <f aca="false">IF(TOT!V46&lt;30,(TOT!DT46/TOT!V46)*650,B44)</f>
        <v>0</v>
      </c>
      <c r="D44" s="27" t="n">
        <f aca="false">IF(TOT!V46&lt;15,(TOT!DT46/TOT!V46)*500,C44)</f>
        <v>0</v>
      </c>
      <c r="E44" s="27" t="n">
        <f aca="false">VLOOKUP(D44,'FG - COMBATS'!$A$3:$B$55,2)</f>
        <v>33</v>
      </c>
    </row>
    <row r="45" customFormat="false" ht="13" hidden="false" customHeight="true" outlineLevel="0" collapsed="false">
      <c r="A45" s="17" t="s">
        <v>512</v>
      </c>
      <c r="B45" s="27" t="n">
        <f aca="false">(TOT!DT47/TOT!V47)*1000</f>
        <v>0</v>
      </c>
      <c r="C45" s="27" t="n">
        <f aca="false">IF(TOT!V47&lt;30,(TOT!DT47/TOT!V47)*650,B45)</f>
        <v>0</v>
      </c>
      <c r="D45" s="27" t="n">
        <f aca="false">IF(TOT!V47&lt;15,(TOT!DT47/TOT!V47)*500,C45)</f>
        <v>0</v>
      </c>
      <c r="E45" s="27" t="n">
        <f aca="false">VLOOKUP(D45,'FG - COMBATS'!$A$3:$B$55,2)</f>
        <v>33</v>
      </c>
    </row>
    <row r="46" customFormat="false" ht="13" hidden="false" customHeight="true" outlineLevel="0" collapsed="false">
      <c r="A46" s="17" t="s">
        <v>516</v>
      </c>
      <c r="B46" s="27" t="n">
        <f aca="false">(TOT!DT48/TOT!V48)*1000</f>
        <v>0</v>
      </c>
      <c r="C46" s="27" t="n">
        <f aca="false">IF(TOT!V48&lt;30,(TOT!DT48/TOT!V48)*650,B46)</f>
        <v>0</v>
      </c>
      <c r="D46" s="27" t="n">
        <f aca="false">IF(TOT!V48&lt;15,(TOT!DT48/TOT!V48)*500,C46)</f>
        <v>0</v>
      </c>
      <c r="E46" s="27" t="n">
        <f aca="false">VLOOKUP(D46,'FG - COMBATS'!$A$3:$B$55,2)</f>
        <v>33</v>
      </c>
    </row>
    <row r="47" customFormat="false" ht="13" hidden="false" customHeight="true" outlineLevel="0" collapsed="false">
      <c r="A47" s="17" t="s">
        <v>520</v>
      </c>
      <c r="B47" s="27" t="n">
        <f aca="false">(TOT!DT49/TOT!V49)*1000</f>
        <v>0</v>
      </c>
      <c r="C47" s="27" t="n">
        <f aca="false">IF(TOT!V49&lt;30,(TOT!DT49/TOT!V49)*650,B47)</f>
        <v>0</v>
      </c>
      <c r="D47" s="27" t="n">
        <f aca="false">IF(TOT!V49&lt;15,(TOT!DT49/TOT!V49)*500,C47)</f>
        <v>0</v>
      </c>
      <c r="E47" s="27" t="n">
        <f aca="false">VLOOKUP(D47,'FG - COMBATS'!$A$3:$B$55,2)</f>
        <v>33</v>
      </c>
    </row>
    <row r="48" customFormat="false" ht="13" hidden="false" customHeight="true" outlineLevel="0" collapsed="false">
      <c r="A48" s="17" t="s">
        <v>525</v>
      </c>
      <c r="B48" s="27" t="n">
        <f aca="false">(TOT!DT50/TOT!V50)*1000</f>
        <v>111.111111111111</v>
      </c>
      <c r="C48" s="27" t="n">
        <f aca="false">IF(TOT!V50&lt;30,(TOT!DT50/TOT!V50)*650,B48)</f>
        <v>72.2222222222222</v>
      </c>
      <c r="D48" s="27" t="n">
        <f aca="false">IF(TOT!V50&lt;15,(TOT!DT50/TOT!V50)*500,C48)</f>
        <v>55.5555555555556</v>
      </c>
      <c r="E48" s="27" t="n">
        <f aca="false">VLOOKUP(D48,'FG - COMBATS'!$A$3:$B$55,2)</f>
        <v>79</v>
      </c>
    </row>
    <row r="49" customFormat="false" ht="13" hidden="false" customHeight="true" outlineLevel="0" collapsed="false">
      <c r="A49" s="17" t="s">
        <v>528</v>
      </c>
      <c r="B49" s="27" t="n">
        <f aca="false">(TOT!DT51/TOT!V51)*1000</f>
        <v>0</v>
      </c>
      <c r="C49" s="27" t="n">
        <f aca="false">IF(TOT!V51&lt;30,(TOT!DT51/TOT!V51)*650,B49)</f>
        <v>0</v>
      </c>
      <c r="D49" s="27" t="n">
        <f aca="false">IF(TOT!V51&lt;15,(TOT!DT51/TOT!V51)*500,C49)</f>
        <v>0</v>
      </c>
      <c r="E49" s="27" t="n">
        <f aca="false">VLOOKUP(D49,'FG - COMBATS'!$A$3:$B$55,2)</f>
        <v>33</v>
      </c>
    </row>
    <row r="50" customFormat="false" ht="13" hidden="false" customHeight="true" outlineLevel="0" collapsed="false">
      <c r="A50" s="17" t="s">
        <v>534</v>
      </c>
      <c r="B50" s="27" t="n">
        <f aca="false">(TOT!DT52/TOT!V52)*1000</f>
        <v>0</v>
      </c>
      <c r="C50" s="27" t="n">
        <f aca="false">IF(TOT!V52&lt;30,(TOT!DT52/TOT!V52)*650,B50)</f>
        <v>0</v>
      </c>
      <c r="D50" s="27" t="n">
        <f aca="false">IF(TOT!V52&lt;15,(TOT!DT52/TOT!V52)*500,C50)</f>
        <v>0</v>
      </c>
      <c r="E50" s="27" t="n">
        <f aca="false">VLOOKUP(D50,'FG - COMBATS'!$A$3:$B$55,2)</f>
        <v>33</v>
      </c>
    </row>
    <row r="51" customFormat="false" ht="13" hidden="false" customHeight="true" outlineLevel="0" collapsed="false">
      <c r="A51" s="17" t="s">
        <v>539</v>
      </c>
      <c r="B51" s="27" t="n">
        <f aca="false">(TOT!DT53/TOT!V53)*1000</f>
        <v>0</v>
      </c>
      <c r="C51" s="27" t="n">
        <f aca="false">IF(TOT!V53&lt;30,(TOT!DT53/TOT!V53)*650,B51)</f>
        <v>0</v>
      </c>
      <c r="D51" s="27" t="n">
        <f aca="false">IF(TOT!V53&lt;15,(TOT!DT53/TOT!V53)*500,C51)</f>
        <v>0</v>
      </c>
      <c r="E51" s="27" t="n">
        <f aca="false">VLOOKUP(D51,'FG - COMBATS'!$A$3:$B$55,2)</f>
        <v>33</v>
      </c>
    </row>
    <row r="52" customFormat="false" ht="13" hidden="false" customHeight="true" outlineLevel="0" collapsed="false">
      <c r="A52" s="17" t="s">
        <v>542</v>
      </c>
      <c r="B52" s="27" t="n">
        <f aca="false">(TOT!DT54/TOT!V54)*1000</f>
        <v>12.5</v>
      </c>
      <c r="C52" s="27" t="n">
        <f aca="false">IF(TOT!V54&lt;30,(TOT!DT54/TOT!V54)*650,B52)</f>
        <v>12.5</v>
      </c>
      <c r="D52" s="27" t="n">
        <f aca="false">IF(TOT!V54&lt;15,(TOT!DT54/TOT!V54)*500,C52)</f>
        <v>12.5</v>
      </c>
      <c r="E52" s="27" t="n">
        <f aca="false">VLOOKUP(D52,'FG - COMBATS'!$A$3:$B$55,2)</f>
        <v>60</v>
      </c>
    </row>
    <row r="53" customFormat="false" ht="13" hidden="false" customHeight="true" outlineLevel="0" collapsed="false">
      <c r="A53" s="17" t="s">
        <v>548</v>
      </c>
      <c r="B53" s="27" t="n">
        <f aca="false">(TOT!DT55/TOT!V55)*1000</f>
        <v>0</v>
      </c>
      <c r="C53" s="27" t="n">
        <f aca="false">IF(TOT!V55&lt;30,(TOT!DT55/TOT!V55)*650,B53)</f>
        <v>0</v>
      </c>
      <c r="D53" s="27" t="n">
        <f aca="false">IF(TOT!V55&lt;15,(TOT!DT55/TOT!V55)*500,C53)</f>
        <v>0</v>
      </c>
      <c r="E53" s="27" t="n">
        <f aca="false">VLOOKUP(D53,'FG - COMBATS'!$A$3:$B$55,2)</f>
        <v>33</v>
      </c>
    </row>
    <row r="54" customFormat="false" ht="13" hidden="false" customHeight="true" outlineLevel="0" collapsed="false">
      <c r="A54" s="17" t="s">
        <v>552</v>
      </c>
      <c r="B54" s="27" t="n">
        <f aca="false">(TOT!DT56/TOT!V56)*1000</f>
        <v>0</v>
      </c>
      <c r="C54" s="27" t="n">
        <f aca="false">IF(TOT!V56&lt;30,(TOT!DT56/TOT!V56)*650,B54)</f>
        <v>0</v>
      </c>
      <c r="D54" s="27" t="n">
        <f aca="false">IF(TOT!V56&lt;15,(TOT!DT56/TOT!V56)*500,C54)</f>
        <v>0</v>
      </c>
      <c r="E54" s="27" t="n">
        <f aca="false">VLOOKUP(D54,'FG - COMBATS'!$A$3:$B$55,2)</f>
        <v>33</v>
      </c>
    </row>
    <row r="55" customFormat="false" ht="13" hidden="false" customHeight="true" outlineLevel="0" collapsed="false">
      <c r="A55" s="17" t="s">
        <v>556</v>
      </c>
      <c r="B55" s="27" t="n">
        <f aca="false">(TOT!DT57/TOT!V57)*1000</f>
        <v>0</v>
      </c>
      <c r="C55" s="27" t="n">
        <f aca="false">IF(TOT!V57&lt;30,(TOT!DT57/TOT!V57)*650,B55)</f>
        <v>0</v>
      </c>
      <c r="D55" s="27" t="n">
        <f aca="false">IF(TOT!V57&lt;15,(TOT!DT57/TOT!V57)*500,C55)</f>
        <v>0</v>
      </c>
      <c r="E55" s="27" t="n">
        <f aca="false">VLOOKUP(D55,'FG - COMBATS'!$A$3:$B$55,2)</f>
        <v>33</v>
      </c>
    </row>
    <row r="56" customFormat="false" ht="13" hidden="false" customHeight="true" outlineLevel="0" collapsed="false">
      <c r="A56" s="17" t="s">
        <v>560</v>
      </c>
      <c r="B56" s="27" t="n">
        <f aca="false">(TOT!DT58/TOT!V58)*1000</f>
        <v>0</v>
      </c>
      <c r="C56" s="27" t="n">
        <f aca="false">IF(TOT!V58&lt;30,(TOT!DT58/TOT!V58)*650,B56)</f>
        <v>0</v>
      </c>
      <c r="D56" s="27" t="n">
        <f aca="false">IF(TOT!V58&lt;15,(TOT!DT58/TOT!V58)*500,C56)</f>
        <v>0</v>
      </c>
      <c r="E56" s="27" t="n">
        <f aca="false">VLOOKUP(D56,'FG - COMBATS'!$A$3:$B$55,2)</f>
        <v>33</v>
      </c>
    </row>
    <row r="57" customFormat="false" ht="13" hidden="false" customHeight="true" outlineLevel="0" collapsed="false">
      <c r="A57" s="17" t="s">
        <v>565</v>
      </c>
      <c r="B57" s="27" t="n">
        <f aca="false">(TOT!DT59/TOT!V59)*1000</f>
        <v>0</v>
      </c>
      <c r="C57" s="27" t="n">
        <f aca="false">IF(TOT!V59&lt;30,(TOT!DT59/TOT!V59)*650,B57)</f>
        <v>0</v>
      </c>
      <c r="D57" s="27" t="n">
        <f aca="false">IF(TOT!V59&lt;15,(TOT!DT59/TOT!V59)*500,C57)</f>
        <v>0</v>
      </c>
      <c r="E57" s="27" t="n">
        <f aca="false">VLOOKUP(D57,'FG - COMBATS'!$A$3:$B$55,2)</f>
        <v>33</v>
      </c>
    </row>
    <row r="58" customFormat="false" ht="13" hidden="false" customHeight="true" outlineLevel="0" collapsed="false">
      <c r="A58" s="17" t="s">
        <v>569</v>
      </c>
      <c r="B58" s="27" t="n">
        <f aca="false">(TOT!DT60/TOT!V60)*1000</f>
        <v>19.6078431372549</v>
      </c>
      <c r="C58" s="27" t="n">
        <f aca="false">IF(TOT!V60&lt;30,(TOT!DT60/TOT!V60)*650,B58)</f>
        <v>19.6078431372549</v>
      </c>
      <c r="D58" s="27" t="n">
        <f aca="false">IF(TOT!V60&lt;15,(TOT!DT60/TOT!V60)*500,C58)</f>
        <v>19.6078431372549</v>
      </c>
      <c r="E58" s="27" t="n">
        <f aca="false">VLOOKUP(D58,'FG - COMBATS'!$A$3:$B$55,2)</f>
        <v>67</v>
      </c>
    </row>
    <row r="59" customFormat="false" ht="13" hidden="false" customHeight="true" outlineLevel="0" collapsed="false">
      <c r="A59" s="17" t="s">
        <v>574</v>
      </c>
      <c r="B59" s="27" t="n">
        <f aca="false">(TOT!DT61/TOT!V61)*1000</f>
        <v>133.333333333333</v>
      </c>
      <c r="C59" s="27" t="n">
        <f aca="false">IF(TOT!V61&lt;30,(TOT!DT61/TOT!V61)*650,B59)</f>
        <v>133.333333333333</v>
      </c>
      <c r="D59" s="27" t="n">
        <f aca="false">IF(TOT!V61&lt;15,(TOT!DT61/TOT!V61)*500,C59)</f>
        <v>133.333333333333</v>
      </c>
      <c r="E59" s="27" t="n">
        <f aca="false">VLOOKUP(D59,'FG - COMBATS'!$A$3:$B$55,2)</f>
        <v>92</v>
      </c>
    </row>
    <row r="60" customFormat="false" ht="13" hidden="false" customHeight="true" outlineLevel="0" collapsed="false">
      <c r="A60" s="17" t="s">
        <v>579</v>
      </c>
      <c r="B60" s="27" t="n">
        <f aca="false">(TOT!DT62/TOT!V62)*1000</f>
        <v>12.3456790123457</v>
      </c>
      <c r="C60" s="27" t="n">
        <f aca="false">IF(TOT!V62&lt;30,(TOT!DT62/TOT!V62)*650,B60)</f>
        <v>12.3456790123457</v>
      </c>
      <c r="D60" s="27" t="n">
        <f aca="false">IF(TOT!V62&lt;15,(TOT!DT62/TOT!V62)*500,C60)</f>
        <v>12.3456790123457</v>
      </c>
      <c r="E60" s="27" t="n">
        <f aca="false">VLOOKUP(D60,'FG - COMBATS'!$A$3:$B$55,2)</f>
        <v>60</v>
      </c>
    </row>
    <row r="61" customFormat="false" ht="13" hidden="false" customHeight="true" outlineLevel="0" collapsed="false">
      <c r="A61" s="17" t="s">
        <v>584</v>
      </c>
      <c r="B61" s="27" t="n">
        <f aca="false">(TOT!DT63/TOT!V63)*1000</f>
        <v>0</v>
      </c>
      <c r="C61" s="27" t="n">
        <f aca="false">IF(TOT!V63&lt;30,(TOT!DT63/TOT!V63)*650,B61)</f>
        <v>0</v>
      </c>
      <c r="D61" s="27" t="n">
        <f aca="false">IF(TOT!V63&lt;15,(TOT!DT63/TOT!V63)*500,C61)</f>
        <v>0</v>
      </c>
      <c r="E61" s="27" t="n">
        <f aca="false">VLOOKUP(D61,'FG - COMBATS'!$A$3:$B$55,2)</f>
        <v>33</v>
      </c>
    </row>
    <row r="62" customFormat="false" ht="13" hidden="false" customHeight="true" outlineLevel="0" collapsed="false">
      <c r="A62" s="17" t="s">
        <v>588</v>
      </c>
      <c r="B62" s="27" t="n">
        <f aca="false">(TOT!DT64/TOT!V64)*1000</f>
        <v>0</v>
      </c>
      <c r="C62" s="27" t="n">
        <f aca="false">IF(TOT!V64&lt;30,(TOT!DT64/TOT!V64)*650,B62)</f>
        <v>0</v>
      </c>
      <c r="D62" s="27" t="n">
        <f aca="false">IF(TOT!V64&lt;15,(TOT!DT64/TOT!V64)*500,C62)</f>
        <v>0</v>
      </c>
      <c r="E62" s="27" t="n">
        <f aca="false">VLOOKUP(D62,'FG - COMBATS'!$A$3:$B$55,2)</f>
        <v>33</v>
      </c>
    </row>
    <row r="63" customFormat="false" ht="13" hidden="false" customHeight="true" outlineLevel="0" collapsed="false">
      <c r="A63" s="17" t="s">
        <v>594</v>
      </c>
      <c r="B63" s="27" t="n">
        <f aca="false">(TOT!DT65/TOT!V65)*1000</f>
        <v>31.25</v>
      </c>
      <c r="C63" s="27" t="n">
        <f aca="false">IF(TOT!V65&lt;30,(TOT!DT65/TOT!V65)*650,B63)</f>
        <v>31.25</v>
      </c>
      <c r="D63" s="27" t="n">
        <f aca="false">IF(TOT!V65&lt;15,(TOT!DT65/TOT!V65)*500,C63)</f>
        <v>31.25</v>
      </c>
      <c r="E63" s="27" t="n">
        <f aca="false">VLOOKUP(D63,'FG - COMBATS'!$A$3:$B$55,2)</f>
        <v>71</v>
      </c>
    </row>
    <row r="64" customFormat="false" ht="13" hidden="false" customHeight="true" outlineLevel="0" collapsed="false">
      <c r="A64" s="17" t="s">
        <v>598</v>
      </c>
      <c r="B64" s="27" t="n">
        <f aca="false">(TOT!DT66/TOT!V66)*1000</f>
        <v>0</v>
      </c>
      <c r="C64" s="27" t="n">
        <f aca="false">IF(TOT!V66&lt;30,(TOT!DT66/TOT!V66)*650,B64)</f>
        <v>0</v>
      </c>
      <c r="D64" s="27" t="n">
        <f aca="false">IF(TOT!V66&lt;15,(TOT!DT66/TOT!V66)*500,C64)</f>
        <v>0</v>
      </c>
      <c r="E64" s="27" t="n">
        <f aca="false">VLOOKUP(D64,'FG - COMBATS'!$A$3:$B$55,2)</f>
        <v>33</v>
      </c>
    </row>
    <row r="65" customFormat="false" ht="13" hidden="false" customHeight="true" outlineLevel="0" collapsed="false">
      <c r="A65" s="17" t="s">
        <v>603</v>
      </c>
      <c r="B65" s="27" t="n">
        <f aca="false">(TOT!DT67/TOT!V67)*1000</f>
        <v>31.25</v>
      </c>
      <c r="C65" s="27" t="n">
        <f aca="false">IF(TOT!V67&lt;30,(TOT!DT67/TOT!V67)*650,B65)</f>
        <v>31.25</v>
      </c>
      <c r="D65" s="27" t="n">
        <f aca="false">IF(TOT!V67&lt;15,(TOT!DT67/TOT!V67)*500,C65)</f>
        <v>31.25</v>
      </c>
      <c r="E65" s="27" t="n">
        <f aca="false">VLOOKUP(D65,'FG - COMBATS'!$A$3:$B$55,2)</f>
        <v>71</v>
      </c>
    </row>
    <row r="66" customFormat="false" ht="13" hidden="false" customHeight="true" outlineLevel="0" collapsed="false">
      <c r="A66" s="17" t="s">
        <v>610</v>
      </c>
      <c r="B66" s="27" t="n">
        <f aca="false">(TOT!DT68/TOT!V68)*1000</f>
        <v>0</v>
      </c>
      <c r="C66" s="27" t="n">
        <f aca="false">IF(TOT!V68&lt;30,(TOT!DT68/TOT!V68)*650,B66)</f>
        <v>0</v>
      </c>
      <c r="D66" s="27" t="n">
        <f aca="false">IF(TOT!V68&lt;15,(TOT!DT68/TOT!V68)*500,C66)</f>
        <v>0</v>
      </c>
      <c r="E66" s="27" t="n">
        <f aca="false">VLOOKUP(D66,'FG - COMBATS'!$A$3:$B$55,2)</f>
        <v>33</v>
      </c>
    </row>
    <row r="67" customFormat="false" ht="13" hidden="false" customHeight="true" outlineLevel="0" collapsed="false">
      <c r="A67" s="17" t="s">
        <v>615</v>
      </c>
      <c r="B67" s="27" t="n">
        <f aca="false">(TOT!DT69/TOT!V69)*1000</f>
        <v>25</v>
      </c>
      <c r="C67" s="27" t="n">
        <f aca="false">IF(TOT!V69&lt;30,(TOT!DT69/TOT!V69)*650,B67)</f>
        <v>25</v>
      </c>
      <c r="D67" s="27" t="n">
        <f aca="false">IF(TOT!V69&lt;15,(TOT!DT69/TOT!V69)*500,C67)</f>
        <v>25</v>
      </c>
      <c r="E67" s="27" t="n">
        <f aca="false">VLOOKUP(D67,'FG - COMBATS'!$A$3:$B$55,2)</f>
        <v>69</v>
      </c>
    </row>
    <row r="68" customFormat="false" ht="13" hidden="false" customHeight="true" outlineLevel="0" collapsed="false">
      <c r="A68" s="17" t="s">
        <v>620</v>
      </c>
      <c r="B68" s="27" t="n">
        <f aca="false">(TOT!DT70/TOT!V70)*1000</f>
        <v>0</v>
      </c>
      <c r="C68" s="27" t="n">
        <f aca="false">IF(TOT!V70&lt;30,(TOT!DT70/TOT!V70)*650,B68)</f>
        <v>0</v>
      </c>
      <c r="D68" s="27" t="n">
        <f aca="false">IF(TOT!V70&lt;15,(TOT!DT70/TOT!V70)*500,C68)</f>
        <v>0</v>
      </c>
      <c r="E68" s="27" t="n">
        <f aca="false">VLOOKUP(D68,'FG - COMBATS'!$A$3:$B$55,2)</f>
        <v>33</v>
      </c>
    </row>
    <row r="69" customFormat="false" ht="13" hidden="false" customHeight="true" outlineLevel="0" collapsed="false">
      <c r="A69" s="17" t="s">
        <v>625</v>
      </c>
      <c r="B69" s="27" t="n">
        <f aca="false">(TOT!DT71/TOT!V71)*1000</f>
        <v>82.1917808219178</v>
      </c>
      <c r="C69" s="27" t="n">
        <f aca="false">IF(TOT!V71&lt;30,(TOT!DT71/TOT!V71)*650,B69)</f>
        <v>82.1917808219178</v>
      </c>
      <c r="D69" s="27" t="n">
        <f aca="false">IF(TOT!V71&lt;15,(TOT!DT71/TOT!V71)*500,C69)</f>
        <v>82.1917808219178</v>
      </c>
      <c r="E69" s="27" t="n">
        <f aca="false">VLOOKUP(D69,'FG - COMBATS'!$A$3:$B$55,2)</f>
        <v>86</v>
      </c>
    </row>
    <row r="70" customFormat="false" ht="13" hidden="false" customHeight="true" outlineLevel="0" collapsed="false">
      <c r="A70" s="17" t="s">
        <v>631</v>
      </c>
      <c r="B70" s="27" t="n">
        <f aca="false">(TOT!DT72/TOT!V72)*1000</f>
        <v>0</v>
      </c>
      <c r="C70" s="27" t="n">
        <f aca="false">IF(TOT!V72&lt;30,(TOT!DT72/TOT!V72)*650,B70)</f>
        <v>0</v>
      </c>
      <c r="D70" s="27" t="n">
        <f aca="false">IF(TOT!V72&lt;15,(TOT!DT72/TOT!V72)*500,C70)</f>
        <v>0</v>
      </c>
      <c r="E70" s="27" t="n">
        <f aca="false">VLOOKUP(D70,'FG - COMBATS'!$A$3:$B$55,2)</f>
        <v>33</v>
      </c>
    </row>
    <row r="71" customFormat="false" ht="13" hidden="false" customHeight="true" outlineLevel="0" collapsed="false">
      <c r="A71" s="17" t="s">
        <v>635</v>
      </c>
      <c r="B71" s="27" t="n">
        <f aca="false">(TOT!DT73/TOT!V73)*1000</f>
        <v>0</v>
      </c>
      <c r="C71" s="27" t="n">
        <f aca="false">IF(TOT!V73&lt;30,(TOT!DT73/TOT!V73)*650,B71)</f>
        <v>0</v>
      </c>
      <c r="D71" s="27" t="n">
        <f aca="false">IF(TOT!V73&lt;15,(TOT!DT73/TOT!V73)*500,C71)</f>
        <v>0</v>
      </c>
      <c r="E71" s="27" t="n">
        <f aca="false">VLOOKUP(D71,'FG - COMBATS'!$A$3:$B$55,2)</f>
        <v>33</v>
      </c>
    </row>
    <row r="72" customFormat="false" ht="13" hidden="false" customHeight="true" outlineLevel="0" collapsed="false">
      <c r="A72" s="17" t="s">
        <v>639</v>
      </c>
      <c r="B72" s="27" t="n">
        <f aca="false">(TOT!DT74/TOT!V74)*1000</f>
        <v>0</v>
      </c>
      <c r="C72" s="27" t="n">
        <f aca="false">IF(TOT!V74&lt;30,(TOT!DT74/TOT!V74)*650,B72)</f>
        <v>0</v>
      </c>
      <c r="D72" s="27" t="n">
        <f aca="false">IF(TOT!V74&lt;15,(TOT!DT74/TOT!V74)*500,C72)</f>
        <v>0</v>
      </c>
      <c r="E72" s="27" t="n">
        <f aca="false">VLOOKUP(D72,'FG - COMBATS'!$A$3:$B$55,2)</f>
        <v>33</v>
      </c>
    </row>
    <row r="73" customFormat="false" ht="13" hidden="false" customHeight="true" outlineLevel="0" collapsed="false">
      <c r="A73" s="17" t="s">
        <v>644</v>
      </c>
      <c r="B73" s="27" t="n">
        <f aca="false">(TOT!DT75/TOT!V75)*1000</f>
        <v>0</v>
      </c>
      <c r="C73" s="27" t="n">
        <f aca="false">IF(TOT!V75&lt;30,(TOT!DT75/TOT!V75)*650,B73)</f>
        <v>0</v>
      </c>
      <c r="D73" s="27" t="n">
        <f aca="false">IF(TOT!V75&lt;15,(TOT!DT75/TOT!V75)*500,C73)</f>
        <v>0</v>
      </c>
      <c r="E73" s="27" t="n">
        <f aca="false">VLOOKUP(D73,'FG - COMBATS'!$A$3:$B$55,2)</f>
        <v>33</v>
      </c>
    </row>
    <row r="74" customFormat="false" ht="13" hidden="false" customHeight="true" outlineLevel="0" collapsed="false">
      <c r="A74" s="17" t="s">
        <v>649</v>
      </c>
      <c r="B74" s="27" t="n">
        <f aca="false">(TOT!DT76/TOT!V76)*1000</f>
        <v>0</v>
      </c>
      <c r="C74" s="27" t="n">
        <f aca="false">IF(TOT!V76&lt;30,(TOT!DT76/TOT!V76)*650,B74)</f>
        <v>0</v>
      </c>
      <c r="D74" s="27" t="n">
        <f aca="false">IF(TOT!V76&lt;15,(TOT!DT76/TOT!V76)*500,C74)</f>
        <v>0</v>
      </c>
      <c r="E74" s="27" t="n">
        <f aca="false">VLOOKUP(D74,'FG - COMBATS'!$A$3:$B$55,2)</f>
        <v>33</v>
      </c>
    </row>
    <row r="75" customFormat="false" ht="13" hidden="false" customHeight="true" outlineLevel="0" collapsed="false">
      <c r="A75" s="17" t="s">
        <v>654</v>
      </c>
      <c r="B75" s="27" t="n">
        <f aca="false">(TOT!DT77/TOT!V77)*1000</f>
        <v>0</v>
      </c>
      <c r="C75" s="27" t="n">
        <f aca="false">IF(TOT!V77&lt;30,(TOT!DT77/TOT!V77)*650,B75)</f>
        <v>0</v>
      </c>
      <c r="D75" s="27" t="n">
        <f aca="false">IF(TOT!V77&lt;15,(TOT!DT77/TOT!V77)*500,C75)</f>
        <v>0</v>
      </c>
      <c r="E75" s="27" t="n">
        <f aca="false">VLOOKUP(D75,'FG - COMBATS'!$A$3:$B$55,2)</f>
        <v>33</v>
      </c>
    </row>
    <row r="76" customFormat="false" ht="13" hidden="false" customHeight="true" outlineLevel="0" collapsed="false">
      <c r="A76" s="17" t="s">
        <v>659</v>
      </c>
      <c r="B76" s="27" t="n">
        <f aca="false">(TOT!DT78/TOT!V78)*1000</f>
        <v>0</v>
      </c>
      <c r="C76" s="27" t="n">
        <f aca="false">IF(TOT!V78&lt;30,(TOT!DT78/TOT!V78)*650,B76)</f>
        <v>0</v>
      </c>
      <c r="D76" s="27" t="n">
        <f aca="false">IF(TOT!V78&lt;15,(TOT!DT78/TOT!V78)*500,C76)</f>
        <v>0</v>
      </c>
      <c r="E76" s="27" t="n">
        <f aca="false">VLOOKUP(D76,'FG - COMBATS'!$A$3:$B$55,2)</f>
        <v>33</v>
      </c>
    </row>
    <row r="77" customFormat="false" ht="13" hidden="false" customHeight="true" outlineLevel="0" collapsed="false">
      <c r="A77" s="17" t="s">
        <v>664</v>
      </c>
      <c r="B77" s="27" t="n">
        <f aca="false">(TOT!DT79/TOT!V79)*1000</f>
        <v>0</v>
      </c>
      <c r="C77" s="27" t="n">
        <f aca="false">IF(TOT!V79&lt;30,(TOT!DT79/TOT!V79)*650,B77)</f>
        <v>0</v>
      </c>
      <c r="D77" s="27" t="n">
        <f aca="false">IF(TOT!V79&lt;15,(TOT!DT79/TOT!V79)*500,C77)</f>
        <v>0</v>
      </c>
      <c r="E77" s="27" t="n">
        <f aca="false">VLOOKUP(D77,'FG - COMBATS'!$A$3:$B$55,2)</f>
        <v>33</v>
      </c>
    </row>
    <row r="78" customFormat="false" ht="13" hidden="false" customHeight="true" outlineLevel="0" collapsed="false">
      <c r="A78" s="17" t="s">
        <v>669</v>
      </c>
      <c r="B78" s="27" t="n">
        <f aca="false">(TOT!DT80/TOT!V80)*1000</f>
        <v>0</v>
      </c>
      <c r="C78" s="27" t="n">
        <f aca="false">IF(TOT!V80&lt;30,(TOT!DT80/TOT!V80)*650,B78)</f>
        <v>0</v>
      </c>
      <c r="D78" s="27" t="n">
        <f aca="false">IF(TOT!V80&lt;15,(TOT!DT80/TOT!V80)*500,C78)</f>
        <v>0</v>
      </c>
      <c r="E78" s="27" t="n">
        <f aca="false">VLOOKUP(D78,'FG - COMBATS'!$A$3:$B$55,2)</f>
        <v>33</v>
      </c>
    </row>
    <row r="79" customFormat="false" ht="13" hidden="false" customHeight="true" outlineLevel="0" collapsed="false">
      <c r="A79" s="17" t="s">
        <v>674</v>
      </c>
      <c r="B79" s="27" t="n">
        <f aca="false">(TOT!DT81/TOT!V81)*1000</f>
        <v>0</v>
      </c>
      <c r="C79" s="27" t="n">
        <f aca="false">IF(TOT!V81&lt;30,(TOT!DT81/TOT!V81)*650,B79)</f>
        <v>0</v>
      </c>
      <c r="D79" s="27" t="n">
        <f aca="false">IF(TOT!V81&lt;15,(TOT!DT81/TOT!V81)*500,C79)</f>
        <v>0</v>
      </c>
      <c r="E79" s="27" t="n">
        <f aca="false">VLOOKUP(D79,'FG - COMBATS'!$A$3:$B$55,2)</f>
        <v>33</v>
      </c>
    </row>
    <row r="80" customFormat="false" ht="13" hidden="false" customHeight="true" outlineLevel="0" collapsed="false">
      <c r="A80" s="17" t="s">
        <v>679</v>
      </c>
      <c r="B80" s="27" t="n">
        <f aca="false">(TOT!DT82/TOT!V82)*1000</f>
        <v>0</v>
      </c>
      <c r="C80" s="27" t="n">
        <f aca="false">IF(TOT!V82&lt;30,(TOT!DT82/TOT!V82)*650,B80)</f>
        <v>0</v>
      </c>
      <c r="D80" s="27" t="n">
        <f aca="false">IF(TOT!V82&lt;15,(TOT!DT82/TOT!V82)*500,C80)</f>
        <v>0</v>
      </c>
      <c r="E80" s="27" t="n">
        <f aca="false">VLOOKUP(D80,'FG - COMBATS'!$A$3:$B$55,2)</f>
        <v>33</v>
      </c>
    </row>
    <row r="81" customFormat="false" ht="13" hidden="false" customHeight="true" outlineLevel="0" collapsed="false">
      <c r="A81" s="17" t="s">
        <v>683</v>
      </c>
      <c r="B81" s="27" t="n">
        <f aca="false">(TOT!DT83/TOT!V83)*1000</f>
        <v>118.421052631579</v>
      </c>
      <c r="C81" s="27" t="n">
        <f aca="false">IF(TOT!V83&lt;30,(TOT!DT83/TOT!V83)*650,B81)</f>
        <v>118.421052631579</v>
      </c>
      <c r="D81" s="27" t="n">
        <f aca="false">IF(TOT!V83&lt;15,(TOT!DT83/TOT!V83)*500,C81)</f>
        <v>118.421052631579</v>
      </c>
      <c r="E81" s="27" t="n">
        <f aca="false">VLOOKUP(D81,'FG - COMBATS'!$A$3:$B$55,2)</f>
        <v>91</v>
      </c>
    </row>
    <row r="82" customFormat="false" ht="13" hidden="false" customHeight="true" outlineLevel="0" collapsed="false">
      <c r="A82" s="17" t="s">
        <v>687</v>
      </c>
      <c r="B82" s="27" t="n">
        <f aca="false">(TOT!DT84/TOT!V84)*1000</f>
        <v>0</v>
      </c>
      <c r="C82" s="27" t="n">
        <f aca="false">IF(TOT!V84&lt;30,(TOT!DT84/TOT!V84)*650,B82)</f>
        <v>0</v>
      </c>
      <c r="D82" s="27" t="n">
        <f aca="false">IF(TOT!V84&lt;15,(TOT!DT84/TOT!V84)*500,C82)</f>
        <v>0</v>
      </c>
      <c r="E82" s="27" t="n">
        <f aca="false">VLOOKUP(D82,'FG - COMBATS'!$A$3:$B$55,2)</f>
        <v>33</v>
      </c>
    </row>
    <row r="83" customFormat="false" ht="13" hidden="false" customHeight="true" outlineLevel="0" collapsed="false">
      <c r="A83" s="17" t="s">
        <v>691</v>
      </c>
      <c r="B83" s="27" t="n">
        <f aca="false">(TOT!DT85/TOT!V85)*1000</f>
        <v>42.5531914893617</v>
      </c>
      <c r="C83" s="27" t="n">
        <f aca="false">IF(TOT!V85&lt;30,(TOT!DT85/TOT!V85)*650,B83)</f>
        <v>42.5531914893617</v>
      </c>
      <c r="D83" s="27" t="n">
        <f aca="false">IF(TOT!V85&lt;15,(TOT!DT85/TOT!V85)*500,C83)</f>
        <v>42.5531914893617</v>
      </c>
      <c r="E83" s="27" t="n">
        <f aca="false">VLOOKUP(D83,'FG - COMBATS'!$A$3:$B$55,2)</f>
        <v>74</v>
      </c>
    </row>
    <row r="84" customFormat="false" ht="13" hidden="false" customHeight="true" outlineLevel="0" collapsed="false">
      <c r="A84" s="17" t="s">
        <v>697</v>
      </c>
      <c r="B84" s="27" t="n">
        <f aca="false">(TOT!DT86/TOT!V86)*1000</f>
        <v>0</v>
      </c>
      <c r="C84" s="27" t="n">
        <f aca="false">IF(TOT!V86&lt;30,(TOT!DT86/TOT!V86)*650,B84)</f>
        <v>0</v>
      </c>
      <c r="D84" s="27" t="n">
        <f aca="false">IF(TOT!V86&lt;15,(TOT!DT86/TOT!V86)*500,C84)</f>
        <v>0</v>
      </c>
      <c r="E84" s="27" t="n">
        <f aca="false">VLOOKUP(D84,'FG - COMBATS'!$A$3:$B$55,2)</f>
        <v>33</v>
      </c>
    </row>
    <row r="85" customFormat="false" ht="13" hidden="false" customHeight="true" outlineLevel="0" collapsed="false">
      <c r="A85" s="17" t="s">
        <v>702</v>
      </c>
      <c r="B85" s="27" t="n">
        <f aca="false">(TOT!DT87/TOT!V87)*1000</f>
        <v>0</v>
      </c>
      <c r="C85" s="27" t="n">
        <f aca="false">IF(TOT!V87&lt;30,(TOT!DT87/TOT!V87)*650,B85)</f>
        <v>0</v>
      </c>
      <c r="D85" s="27" t="n">
        <f aca="false">IF(TOT!V87&lt;15,(TOT!DT87/TOT!V87)*500,C85)</f>
        <v>0</v>
      </c>
      <c r="E85" s="27" t="n">
        <f aca="false">VLOOKUP(D85,'FG - COMBATS'!$A$3:$B$55,2)</f>
        <v>33</v>
      </c>
    </row>
    <row r="86" customFormat="false" ht="13" hidden="false" customHeight="true" outlineLevel="0" collapsed="false">
      <c r="A86" s="17" t="s">
        <v>706</v>
      </c>
      <c r="B86" s="27" t="n">
        <f aca="false">(TOT!DT88/TOT!V88)*1000</f>
        <v>24.390243902439</v>
      </c>
      <c r="C86" s="27" t="n">
        <f aca="false">IF(TOT!V88&lt;30,(TOT!DT88/TOT!V88)*650,B86)</f>
        <v>24.390243902439</v>
      </c>
      <c r="D86" s="27" t="n">
        <f aca="false">IF(TOT!V88&lt;15,(TOT!DT88/TOT!V88)*500,C86)</f>
        <v>24.390243902439</v>
      </c>
      <c r="E86" s="27" t="n">
        <f aca="false">VLOOKUP(D86,'FG - COMBATS'!$A$3:$B$55,2)</f>
        <v>68</v>
      </c>
    </row>
    <row r="87" customFormat="false" ht="13" hidden="false" customHeight="true" outlineLevel="0" collapsed="false">
      <c r="A87" s="17" t="s">
        <v>711</v>
      </c>
      <c r="B87" s="27" t="n">
        <f aca="false">(TOT!DT89/TOT!V89)*1000</f>
        <v>16.3934426229508</v>
      </c>
      <c r="C87" s="27" t="n">
        <f aca="false">IF(TOT!V89&lt;30,(TOT!DT89/TOT!V89)*650,B87)</f>
        <v>16.3934426229508</v>
      </c>
      <c r="D87" s="27" t="n">
        <f aca="false">IF(TOT!V89&lt;15,(TOT!DT89/TOT!V89)*500,C87)</f>
        <v>16.3934426229508</v>
      </c>
      <c r="E87" s="27" t="n">
        <f aca="false">VLOOKUP(D87,'FG - COMBATS'!$A$3:$B$55,2)</f>
        <v>66</v>
      </c>
    </row>
    <row r="88" customFormat="false" ht="13" hidden="false" customHeight="true" outlineLevel="0" collapsed="false">
      <c r="A88" s="17" t="s">
        <v>716</v>
      </c>
      <c r="B88" s="27" t="n">
        <f aca="false">(TOT!DT90/TOT!V90)*1000</f>
        <v>17.5438596491228</v>
      </c>
      <c r="C88" s="27" t="n">
        <f aca="false">IF(TOT!V90&lt;30,(TOT!DT90/TOT!V90)*650,B88)</f>
        <v>17.5438596491228</v>
      </c>
      <c r="D88" s="27" t="n">
        <f aca="false">IF(TOT!V90&lt;15,(TOT!DT90/TOT!V90)*500,C88)</f>
        <v>17.5438596491228</v>
      </c>
      <c r="E88" s="27" t="n">
        <f aca="false">VLOOKUP(D88,'FG - COMBATS'!$A$3:$B$55,2)</f>
        <v>66</v>
      </c>
    </row>
    <row r="89" customFormat="false" ht="13" hidden="false" customHeight="true" outlineLevel="0" collapsed="false">
      <c r="A89" s="17" t="s">
        <v>720</v>
      </c>
      <c r="B89" s="27" t="n">
        <f aca="false">(TOT!DT91/TOT!V91)*1000</f>
        <v>0</v>
      </c>
      <c r="C89" s="27" t="n">
        <f aca="false">IF(TOT!V91&lt;30,(TOT!DT91/TOT!V91)*650,B89)</f>
        <v>0</v>
      </c>
      <c r="D89" s="27" t="n">
        <f aca="false">IF(TOT!V91&lt;15,(TOT!DT91/TOT!V91)*500,C89)</f>
        <v>0</v>
      </c>
      <c r="E89" s="27" t="n">
        <f aca="false">VLOOKUP(D89,'FG - COMBATS'!$A$3:$B$55,2)</f>
        <v>33</v>
      </c>
    </row>
    <row r="90" customFormat="false" ht="13" hidden="false" customHeight="true" outlineLevel="0" collapsed="false">
      <c r="A90" s="17" t="s">
        <v>724</v>
      </c>
      <c r="B90" s="27" t="n">
        <f aca="false">(TOT!DT92/TOT!V92)*1000</f>
        <v>0</v>
      </c>
      <c r="C90" s="27" t="n">
        <f aca="false">IF(TOT!V92&lt;30,(TOT!DT92/TOT!V92)*650,B90)</f>
        <v>0</v>
      </c>
      <c r="D90" s="27" t="n">
        <f aca="false">IF(TOT!V92&lt;15,(TOT!DT92/TOT!V92)*500,C90)</f>
        <v>0</v>
      </c>
      <c r="E90" s="27" t="n">
        <f aca="false">VLOOKUP(D90,'FG - COMBATS'!$A$3:$B$55,2)</f>
        <v>33</v>
      </c>
    </row>
    <row r="91" customFormat="false" ht="13" hidden="false" customHeight="true" outlineLevel="0" collapsed="false">
      <c r="A91" s="17" t="s">
        <v>730</v>
      </c>
      <c r="B91" s="27" t="n">
        <f aca="false">(TOT!DT93/TOT!V93)*1000</f>
        <v>25.3164556962025</v>
      </c>
      <c r="C91" s="27" t="n">
        <f aca="false">IF(TOT!V93&lt;30,(TOT!DT93/TOT!V93)*650,B91)</f>
        <v>25.3164556962025</v>
      </c>
      <c r="D91" s="27" t="n">
        <f aca="false">IF(TOT!V93&lt;15,(TOT!DT93/TOT!V93)*500,C91)</f>
        <v>25.3164556962025</v>
      </c>
      <c r="E91" s="27" t="n">
        <f aca="false">VLOOKUP(D91,'FG - COMBATS'!$A$3:$B$55,2)</f>
        <v>69</v>
      </c>
    </row>
    <row r="92" customFormat="false" ht="13" hidden="false" customHeight="true" outlineLevel="0" collapsed="false">
      <c r="A92" s="17" t="s">
        <v>735</v>
      </c>
      <c r="B92" s="27" t="n">
        <f aca="false">(TOT!DT94/TOT!V94)*1000</f>
        <v>0</v>
      </c>
      <c r="C92" s="27" t="n">
        <f aca="false">IF(TOT!V94&lt;30,(TOT!DT94/TOT!V94)*650,B92)</f>
        <v>0</v>
      </c>
      <c r="D92" s="27" t="n">
        <f aca="false">IF(TOT!V94&lt;15,(TOT!DT94/TOT!V94)*500,C92)</f>
        <v>0</v>
      </c>
      <c r="E92" s="27" t="n">
        <f aca="false">VLOOKUP(D92,'FG - COMBATS'!$A$3:$B$55,2)</f>
        <v>33</v>
      </c>
    </row>
    <row r="93" customFormat="false" ht="13" hidden="false" customHeight="true" outlineLevel="0" collapsed="false">
      <c r="A93" s="17" t="s">
        <v>739</v>
      </c>
      <c r="B93" s="27" t="n">
        <f aca="false">(TOT!DT95/TOT!V95)*1000</f>
        <v>0</v>
      </c>
      <c r="C93" s="27" t="n">
        <f aca="false">IF(TOT!V95&lt;30,(TOT!DT95/TOT!V95)*650,B93)</f>
        <v>0</v>
      </c>
      <c r="D93" s="27" t="n">
        <f aca="false">IF(TOT!V95&lt;15,(TOT!DT95/TOT!V95)*500,C93)</f>
        <v>0</v>
      </c>
      <c r="E93" s="27" t="n">
        <f aca="false">VLOOKUP(D93,'FG - COMBATS'!$A$3:$B$55,2)</f>
        <v>33</v>
      </c>
    </row>
    <row r="94" customFormat="false" ht="13" hidden="false" customHeight="true" outlineLevel="0" collapsed="false">
      <c r="A94" s="17" t="s">
        <v>743</v>
      </c>
      <c r="B94" s="27" t="n">
        <f aca="false">(TOT!DT96/TOT!V96)*1000</f>
        <v>0</v>
      </c>
      <c r="C94" s="27" t="n">
        <f aca="false">IF(TOT!V96&lt;30,(TOT!DT96/TOT!V96)*650,B94)</f>
        <v>0</v>
      </c>
      <c r="D94" s="27" t="n">
        <f aca="false">IF(TOT!V96&lt;15,(TOT!DT96/TOT!V96)*500,C94)</f>
        <v>0</v>
      </c>
      <c r="E94" s="27" t="n">
        <f aca="false">VLOOKUP(D94,'FG - COMBATS'!$A$3:$B$55,2)</f>
        <v>33</v>
      </c>
    </row>
    <row r="95" customFormat="false" ht="13" hidden="false" customHeight="true" outlineLevel="0" collapsed="false">
      <c r="A95" s="17" t="s">
        <v>747</v>
      </c>
      <c r="B95" s="27" t="n">
        <f aca="false">(TOT!DT97/TOT!V97)*1000</f>
        <v>0</v>
      </c>
      <c r="C95" s="27" t="n">
        <f aca="false">IF(TOT!V97&lt;30,(TOT!DT97/TOT!V97)*650,B95)</f>
        <v>0</v>
      </c>
      <c r="D95" s="27" t="n">
        <f aca="false">IF(TOT!V97&lt;15,(TOT!DT97/TOT!V97)*500,C95)</f>
        <v>0</v>
      </c>
      <c r="E95" s="27" t="n">
        <f aca="false">VLOOKUP(D95,'FG - COMBATS'!$A$3:$B$55,2)</f>
        <v>33</v>
      </c>
    </row>
    <row r="96" customFormat="false" ht="13" hidden="false" customHeight="true" outlineLevel="0" collapsed="false">
      <c r="A96" s="17" t="s">
        <v>750</v>
      </c>
      <c r="B96" s="27" t="n">
        <f aca="false">(TOT!DT98/TOT!V98)*1000</f>
        <v>0</v>
      </c>
      <c r="C96" s="27" t="n">
        <f aca="false">IF(TOT!V98&lt;30,(TOT!DT98/TOT!V98)*650,B96)</f>
        <v>0</v>
      </c>
      <c r="D96" s="27" t="n">
        <f aca="false">IF(TOT!V98&lt;15,(TOT!DT98/TOT!V98)*500,C96)</f>
        <v>0</v>
      </c>
      <c r="E96" s="27" t="n">
        <f aca="false">VLOOKUP(D96,'FG - COMBATS'!$A$3:$B$55,2)</f>
        <v>33</v>
      </c>
    </row>
    <row r="97" customFormat="false" ht="13" hidden="false" customHeight="true" outlineLevel="0" collapsed="false">
      <c r="A97" s="17" t="s">
        <v>755</v>
      </c>
      <c r="B97" s="27" t="n">
        <f aca="false">(TOT!DT99/TOT!V99)*1000</f>
        <v>0</v>
      </c>
      <c r="C97" s="27" t="n">
        <f aca="false">IF(TOT!V99&lt;30,(TOT!DT99/TOT!V99)*650,B97)</f>
        <v>0</v>
      </c>
      <c r="D97" s="27" t="n">
        <f aca="false">IF(TOT!V99&lt;15,(TOT!DT99/TOT!V99)*500,C97)</f>
        <v>0</v>
      </c>
      <c r="E97" s="27" t="n">
        <f aca="false">VLOOKUP(D97,'FG - COMBATS'!$A$3:$B$55,2)</f>
        <v>33</v>
      </c>
    </row>
    <row r="98" customFormat="false" ht="13" hidden="false" customHeight="true" outlineLevel="0" collapsed="false">
      <c r="A98" s="17" t="s">
        <v>759</v>
      </c>
      <c r="B98" s="27" t="n">
        <f aca="false">(TOT!DT100/TOT!V100)*1000</f>
        <v>0</v>
      </c>
      <c r="C98" s="27" t="n">
        <f aca="false">IF(TOT!V100&lt;30,(TOT!DT100/TOT!V100)*650,B98)</f>
        <v>0</v>
      </c>
      <c r="D98" s="27" t="n">
        <f aca="false">IF(TOT!V100&lt;15,(TOT!DT100/TOT!V100)*500,C98)</f>
        <v>0</v>
      </c>
      <c r="E98" s="27" t="n">
        <f aca="false">VLOOKUP(D98,'FG - COMBATS'!$A$3:$B$55,2)</f>
        <v>33</v>
      </c>
    </row>
    <row r="99" customFormat="false" ht="13" hidden="false" customHeight="true" outlineLevel="0" collapsed="false">
      <c r="A99" s="17" t="s">
        <v>765</v>
      </c>
      <c r="B99" s="27" t="n">
        <f aca="false">(TOT!DT101/TOT!V101)*1000</f>
        <v>13.3333333333333</v>
      </c>
      <c r="C99" s="27" t="n">
        <f aca="false">IF(TOT!V101&lt;30,(TOT!DT101/TOT!V101)*650,B99)</f>
        <v>13.3333333333333</v>
      </c>
      <c r="D99" s="27" t="n">
        <f aca="false">IF(TOT!V101&lt;15,(TOT!DT101/TOT!V101)*500,C99)</f>
        <v>13.3333333333333</v>
      </c>
      <c r="E99" s="27" t="n">
        <f aca="false">VLOOKUP(D99,'FG - COMBATS'!$A$3:$B$55,2)</f>
        <v>61</v>
      </c>
    </row>
    <row r="100" customFormat="false" ht="13" hidden="false" customHeight="true" outlineLevel="0" collapsed="false">
      <c r="A100" s="17" t="s">
        <v>770</v>
      </c>
      <c r="B100" s="27" t="n">
        <f aca="false">(TOT!DT102/TOT!V102)*1000</f>
        <v>0</v>
      </c>
      <c r="C100" s="27" t="n">
        <f aca="false">IF(TOT!V102&lt;30,(TOT!DT102/TOT!V102)*650,B100)</f>
        <v>0</v>
      </c>
      <c r="D100" s="27" t="n">
        <f aca="false">IF(TOT!V102&lt;15,(TOT!DT102/TOT!V102)*500,C100)</f>
        <v>0</v>
      </c>
      <c r="E100" s="27" t="n">
        <f aca="false">VLOOKUP(D100,'FG - COMBATS'!$A$3:$B$55,2)</f>
        <v>33</v>
      </c>
    </row>
    <row r="101" customFormat="false" ht="13" hidden="false" customHeight="true" outlineLevel="0" collapsed="false">
      <c r="A101" s="17" t="s">
        <v>776</v>
      </c>
      <c r="B101" s="27" t="n">
        <f aca="false">(TOT!DT103/TOT!V103)*1000</f>
        <v>0</v>
      </c>
      <c r="C101" s="27" t="n">
        <f aca="false">IF(TOT!V103&lt;30,(TOT!DT103/TOT!V103)*650,B101)</f>
        <v>0</v>
      </c>
      <c r="D101" s="27" t="n">
        <f aca="false">IF(TOT!V103&lt;15,(TOT!DT103/TOT!V103)*500,C101)</f>
        <v>0</v>
      </c>
      <c r="E101" s="27" t="n">
        <f aca="false">VLOOKUP(D101,'FG - COMBATS'!$A$3:$B$55,2)</f>
        <v>33</v>
      </c>
    </row>
    <row r="102" customFormat="false" ht="13" hidden="false" customHeight="true" outlineLevel="0" collapsed="false">
      <c r="A102" s="17" t="s">
        <v>779</v>
      </c>
      <c r="B102" s="27" t="n">
        <f aca="false">(TOT!DT104/TOT!V104)*1000</f>
        <v>14.7058823529412</v>
      </c>
      <c r="C102" s="27" t="n">
        <f aca="false">IF(TOT!V104&lt;30,(TOT!DT104/TOT!V104)*650,B102)</f>
        <v>14.7058823529412</v>
      </c>
      <c r="D102" s="27" t="n">
        <f aca="false">IF(TOT!V104&lt;15,(TOT!DT104/TOT!V104)*500,C102)</f>
        <v>14.7058823529412</v>
      </c>
      <c r="E102" s="27" t="n">
        <f aca="false">VLOOKUP(D102,'FG - COMBATS'!$A$3:$B$55,2)</f>
        <v>62</v>
      </c>
    </row>
    <row r="103" customFormat="false" ht="13" hidden="false" customHeight="true" outlineLevel="0" collapsed="false">
      <c r="A103" s="17" t="s">
        <v>782</v>
      </c>
      <c r="B103" s="27" t="n">
        <f aca="false">(TOT!DT105/TOT!V105)*1000</f>
        <v>39.4736842105263</v>
      </c>
      <c r="C103" s="27" t="n">
        <f aca="false">IF(TOT!V105&lt;30,(TOT!DT105/TOT!V105)*650,B103)</f>
        <v>39.4736842105263</v>
      </c>
      <c r="D103" s="27" t="n">
        <f aca="false">IF(TOT!V105&lt;15,(TOT!DT105/TOT!V105)*500,C103)</f>
        <v>39.4736842105263</v>
      </c>
      <c r="E103" s="27" t="n">
        <f aca="false">VLOOKUP(D103,'FG - COMBATS'!$A$3:$B$55,2)</f>
        <v>73</v>
      </c>
    </row>
    <row r="104" customFormat="false" ht="13" hidden="false" customHeight="true" outlineLevel="0" collapsed="false">
      <c r="A104" s="17" t="s">
        <v>786</v>
      </c>
      <c r="B104" s="27" t="n">
        <f aca="false">(TOT!DT106/TOT!V106)*1000</f>
        <v>12.1951219512195</v>
      </c>
      <c r="C104" s="27" t="n">
        <f aca="false">IF(TOT!V106&lt;30,(TOT!DT106/TOT!V106)*650,B104)</f>
        <v>12.1951219512195</v>
      </c>
      <c r="D104" s="27" t="n">
        <f aca="false">IF(TOT!V106&lt;15,(TOT!DT106/TOT!V106)*500,C104)</f>
        <v>12.1951219512195</v>
      </c>
      <c r="E104" s="27" t="n">
        <f aca="false">VLOOKUP(D104,'FG - COMBATS'!$A$3:$B$55,2)</f>
        <v>60</v>
      </c>
    </row>
    <row r="105" customFormat="false" ht="13" hidden="false" customHeight="true" outlineLevel="0" collapsed="false">
      <c r="A105" s="17" t="s">
        <v>792</v>
      </c>
      <c r="B105" s="27" t="n">
        <f aca="false">(TOT!DT107/TOT!V107)*1000</f>
        <v>13.1578947368421</v>
      </c>
      <c r="C105" s="27" t="n">
        <f aca="false">IF(TOT!V107&lt;30,(TOT!DT107/TOT!V107)*650,B105)</f>
        <v>13.1578947368421</v>
      </c>
      <c r="D105" s="27" t="n">
        <f aca="false">IF(TOT!V107&lt;15,(TOT!DT107/TOT!V107)*500,C105)</f>
        <v>13.1578947368421</v>
      </c>
      <c r="E105" s="27" t="n">
        <f aca="false">VLOOKUP(D105,'FG - COMBATS'!$A$3:$B$55,2)</f>
        <v>61</v>
      </c>
    </row>
    <row r="106" customFormat="false" ht="13" hidden="false" customHeight="true" outlineLevel="0" collapsed="false">
      <c r="A106" s="17" t="s">
        <v>797</v>
      </c>
      <c r="B106" s="27" t="n">
        <f aca="false">(TOT!DT108/TOT!V108)*1000</f>
        <v>19.6078431372549</v>
      </c>
      <c r="C106" s="27" t="n">
        <f aca="false">IF(TOT!V108&lt;30,(TOT!DT108/TOT!V108)*650,B106)</f>
        <v>19.6078431372549</v>
      </c>
      <c r="D106" s="27" t="n">
        <f aca="false">IF(TOT!V108&lt;15,(TOT!DT108/TOT!V108)*500,C106)</f>
        <v>19.6078431372549</v>
      </c>
      <c r="E106" s="27" t="n">
        <f aca="false">VLOOKUP(D106,'FG - COMBATS'!$A$3:$B$55,2)</f>
        <v>67</v>
      </c>
    </row>
    <row r="107" customFormat="false" ht="13" hidden="false" customHeight="true" outlineLevel="0" collapsed="false">
      <c r="A107" s="17" t="s">
        <v>803</v>
      </c>
      <c r="B107" s="27" t="n">
        <f aca="false">(TOT!DT109/TOT!V109)*1000</f>
        <v>16.1290322580645</v>
      </c>
      <c r="C107" s="27" t="n">
        <f aca="false">IF(TOT!V109&lt;30,(TOT!DT109/TOT!V109)*650,B107)</f>
        <v>16.1290322580645</v>
      </c>
      <c r="D107" s="27" t="n">
        <f aca="false">IF(TOT!V109&lt;15,(TOT!DT109/TOT!V109)*500,C107)</f>
        <v>16.1290322580645</v>
      </c>
      <c r="E107" s="27" t="n">
        <f aca="false">VLOOKUP(D107,'FG - COMBATS'!$A$3:$B$55,2)</f>
        <v>66</v>
      </c>
    </row>
    <row r="108" customFormat="false" ht="13" hidden="false" customHeight="true" outlineLevel="0" collapsed="false">
      <c r="A108" s="17" t="s">
        <v>808</v>
      </c>
      <c r="B108" s="27" t="n">
        <f aca="false">(TOT!DT110/TOT!V110)*1000</f>
        <v>61.5384615384615</v>
      </c>
      <c r="C108" s="27" t="n">
        <f aca="false">IF(TOT!V110&lt;30,(TOT!DT110/TOT!V110)*650,B108)</f>
        <v>61.5384615384615</v>
      </c>
      <c r="D108" s="27" t="n">
        <f aca="false">IF(TOT!V110&lt;15,(TOT!DT110/TOT!V110)*500,C108)</f>
        <v>61.5384615384615</v>
      </c>
      <c r="E108" s="27" t="n">
        <f aca="false">VLOOKUP(D108,'FG - COMBATS'!$A$3:$B$55,2)</f>
        <v>83</v>
      </c>
    </row>
    <row r="109" customFormat="false" ht="13" hidden="false" customHeight="true" outlineLevel="0" collapsed="false">
      <c r="A109" s="17" t="s">
        <v>811</v>
      </c>
      <c r="B109" s="27" t="n">
        <f aca="false">(TOT!DT111/TOT!V111)*1000</f>
        <v>0</v>
      </c>
      <c r="C109" s="27" t="n">
        <f aca="false">IF(TOT!V111&lt;30,(TOT!DT111/TOT!V111)*650,B109)</f>
        <v>0</v>
      </c>
      <c r="D109" s="27" t="n">
        <f aca="false">IF(TOT!V111&lt;15,(TOT!DT111/TOT!V111)*500,C109)</f>
        <v>0</v>
      </c>
      <c r="E109" s="27" t="n">
        <f aca="false">VLOOKUP(D109,'FG - COMBATS'!$A$3:$B$55,2)</f>
        <v>33</v>
      </c>
    </row>
    <row r="110" customFormat="false" ht="13" hidden="false" customHeight="true" outlineLevel="0" collapsed="false">
      <c r="A110" s="17" t="s">
        <v>815</v>
      </c>
      <c r="B110" s="27" t="n">
        <f aca="false">(TOT!DT112/TOT!V112)*1000</f>
        <v>0</v>
      </c>
      <c r="C110" s="27" t="n">
        <f aca="false">IF(TOT!V112&lt;30,(TOT!DT112/TOT!V112)*650,B110)</f>
        <v>0</v>
      </c>
      <c r="D110" s="27" t="n">
        <f aca="false">IF(TOT!V112&lt;15,(TOT!DT112/TOT!V112)*500,C110)</f>
        <v>0</v>
      </c>
      <c r="E110" s="27" t="n">
        <f aca="false">VLOOKUP(D110,'FG - COMBATS'!$A$3:$B$55,2)</f>
        <v>33</v>
      </c>
    </row>
    <row r="111" customFormat="false" ht="13" hidden="false" customHeight="true" outlineLevel="0" collapsed="false">
      <c r="A111" s="17" t="s">
        <v>820</v>
      </c>
      <c r="B111" s="27" t="n">
        <f aca="false">(TOT!DT113/TOT!V113)*1000</f>
        <v>0</v>
      </c>
      <c r="C111" s="27" t="n">
        <f aca="false">IF(TOT!V113&lt;30,(TOT!DT113/TOT!V113)*650,B111)</f>
        <v>0</v>
      </c>
      <c r="D111" s="27" t="n">
        <f aca="false">IF(TOT!V113&lt;15,(TOT!DT113/TOT!V113)*500,C111)</f>
        <v>0</v>
      </c>
      <c r="E111" s="27" t="n">
        <f aca="false">VLOOKUP(D111,'FG - COMBATS'!$A$3:$B$55,2)</f>
        <v>33</v>
      </c>
    </row>
    <row r="112" customFormat="false" ht="13" hidden="false" customHeight="true" outlineLevel="0" collapsed="false">
      <c r="A112" s="17" t="s">
        <v>824</v>
      </c>
      <c r="B112" s="27" t="n">
        <f aca="false">(TOT!DT114/TOT!V114)*1000</f>
        <v>0</v>
      </c>
      <c r="C112" s="27" t="n">
        <f aca="false">IF(TOT!V114&lt;30,(TOT!DT114/TOT!V114)*650,B112)</f>
        <v>0</v>
      </c>
      <c r="D112" s="27" t="n">
        <f aca="false">IF(TOT!V114&lt;15,(TOT!DT114/TOT!V114)*500,C112)</f>
        <v>0</v>
      </c>
      <c r="E112" s="27" t="n">
        <f aca="false">VLOOKUP(D112,'FG - COMBATS'!$A$3:$B$55,2)</f>
        <v>33</v>
      </c>
    </row>
    <row r="113" customFormat="false" ht="13" hidden="false" customHeight="true" outlineLevel="0" collapsed="false">
      <c r="A113" s="17" t="s">
        <v>827</v>
      </c>
      <c r="B113" s="27" t="n">
        <f aca="false">(TOT!DT115/TOT!V115)*1000</f>
        <v>0</v>
      </c>
      <c r="C113" s="27" t="n">
        <f aca="false">IF(TOT!V115&lt;30,(TOT!DT115/TOT!V115)*650,B113)</f>
        <v>0</v>
      </c>
      <c r="D113" s="27" t="n">
        <f aca="false">IF(TOT!V115&lt;15,(TOT!DT115/TOT!V115)*500,C113)</f>
        <v>0</v>
      </c>
      <c r="E113" s="27" t="n">
        <f aca="false">VLOOKUP(D113,'FG - COMBATS'!$A$3:$B$55,2)</f>
        <v>33</v>
      </c>
    </row>
    <row r="114" customFormat="false" ht="13" hidden="false" customHeight="true" outlineLevel="0" collapsed="false">
      <c r="A114" s="17" t="s">
        <v>830</v>
      </c>
      <c r="B114" s="27" t="n">
        <f aca="false">(TOT!DT116/TOT!V116)*1000</f>
        <v>26.3157894736842</v>
      </c>
      <c r="C114" s="27" t="n">
        <f aca="false">IF(TOT!V116&lt;30,(TOT!DT116/TOT!V116)*650,B114)</f>
        <v>26.3157894736842</v>
      </c>
      <c r="D114" s="27" t="n">
        <f aca="false">IF(TOT!V116&lt;15,(TOT!DT116/TOT!V116)*500,C114)</f>
        <v>26.3157894736842</v>
      </c>
      <c r="E114" s="27" t="n">
        <f aca="false">VLOOKUP(D114,'FG - COMBATS'!$A$3:$B$55,2)</f>
        <v>69</v>
      </c>
    </row>
    <row r="115" customFormat="false" ht="13" hidden="false" customHeight="true" outlineLevel="0" collapsed="false">
      <c r="A115" s="17" t="s">
        <v>834</v>
      </c>
      <c r="B115" s="27" t="n">
        <f aca="false">(TOT!DT117/TOT!V117)*1000</f>
        <v>24.390243902439</v>
      </c>
      <c r="C115" s="27" t="n">
        <f aca="false">IF(TOT!V117&lt;30,(TOT!DT117/TOT!V117)*650,B115)</f>
        <v>24.390243902439</v>
      </c>
      <c r="D115" s="27" t="n">
        <f aca="false">IF(TOT!V117&lt;15,(TOT!DT117/TOT!V117)*500,C115)</f>
        <v>24.390243902439</v>
      </c>
      <c r="E115" s="27" t="n">
        <f aca="false">VLOOKUP(D115,'FG - COMBATS'!$A$3:$B$55,2)</f>
        <v>68</v>
      </c>
    </row>
    <row r="116" customFormat="false" ht="13" hidden="false" customHeight="true" outlineLevel="0" collapsed="false">
      <c r="A116" s="17" t="s">
        <v>838</v>
      </c>
      <c r="B116" s="27" t="n">
        <f aca="false">(TOT!DT118/TOT!V118)*1000</f>
        <v>24.390243902439</v>
      </c>
      <c r="C116" s="27" t="n">
        <f aca="false">IF(TOT!V118&lt;30,(TOT!DT118/TOT!V118)*650,B116)</f>
        <v>24.390243902439</v>
      </c>
      <c r="D116" s="27" t="n">
        <f aca="false">IF(TOT!V118&lt;15,(TOT!DT118/TOT!V118)*500,C116)</f>
        <v>24.390243902439</v>
      </c>
      <c r="E116" s="27" t="n">
        <f aca="false">VLOOKUP(D116,'FG - COMBATS'!$A$3:$B$55,2)</f>
        <v>68</v>
      </c>
    </row>
    <row r="117" customFormat="false" ht="13" hidden="false" customHeight="true" outlineLevel="0" collapsed="false">
      <c r="A117" s="17" t="s">
        <v>842</v>
      </c>
      <c r="B117" s="27" t="n">
        <f aca="false">(TOT!DT119/TOT!V119)*1000</f>
        <v>27.7777777777778</v>
      </c>
      <c r="C117" s="27" t="n">
        <f aca="false">IF(TOT!V119&lt;30,(TOT!DT119/TOT!V119)*650,B117)</f>
        <v>27.7777777777778</v>
      </c>
      <c r="D117" s="27" t="n">
        <f aca="false">IF(TOT!V119&lt;15,(TOT!DT119/TOT!V119)*500,C117)</f>
        <v>27.7777777777778</v>
      </c>
      <c r="E117" s="27" t="n">
        <f aca="false">VLOOKUP(D117,'FG - COMBATS'!$A$3:$B$55,2)</f>
        <v>69</v>
      </c>
    </row>
    <row r="118" customFormat="false" ht="13" hidden="false" customHeight="true" outlineLevel="0" collapsed="false">
      <c r="A118" s="17" t="s">
        <v>846</v>
      </c>
      <c r="B118" s="27" t="n">
        <f aca="false">(TOT!DT120/TOT!V120)*1000</f>
        <v>0</v>
      </c>
      <c r="C118" s="27" t="n">
        <f aca="false">IF(TOT!V120&lt;30,(TOT!DT120/TOT!V120)*650,B118)</f>
        <v>0</v>
      </c>
      <c r="D118" s="27" t="n">
        <f aca="false">IF(TOT!V120&lt;15,(TOT!DT120/TOT!V120)*500,C118)</f>
        <v>0</v>
      </c>
      <c r="E118" s="27" t="n">
        <f aca="false">VLOOKUP(D118,'FG - COMBATS'!$A$3:$B$55,2)</f>
        <v>33</v>
      </c>
    </row>
    <row r="119" customFormat="false" ht="13" hidden="false" customHeight="true" outlineLevel="0" collapsed="false">
      <c r="A119" s="17" t="s">
        <v>851</v>
      </c>
      <c r="B119" s="27" t="n">
        <f aca="false">(TOT!DT121/TOT!V121)*1000</f>
        <v>0</v>
      </c>
      <c r="C119" s="27" t="n">
        <f aca="false">IF(TOT!V121&lt;30,(TOT!DT121/TOT!V121)*650,B119)</f>
        <v>0</v>
      </c>
      <c r="D119" s="27" t="n">
        <f aca="false">IF(TOT!V121&lt;15,(TOT!DT121/TOT!V121)*500,C119)</f>
        <v>0</v>
      </c>
      <c r="E119" s="27" t="n">
        <f aca="false">VLOOKUP(D119,'FG - COMBATS'!$A$3:$B$55,2)</f>
        <v>33</v>
      </c>
    </row>
    <row r="120" customFormat="false" ht="13" hidden="false" customHeight="true" outlineLevel="0" collapsed="false">
      <c r="A120" s="17" t="s">
        <v>854</v>
      </c>
      <c r="B120" s="27" t="n">
        <f aca="false">(TOT!DT122/TOT!V122)*1000</f>
        <v>0</v>
      </c>
      <c r="C120" s="27" t="n">
        <f aca="false">IF(TOT!V122&lt;30,(TOT!DT122/TOT!V122)*650,B120)</f>
        <v>0</v>
      </c>
      <c r="D120" s="27" t="n">
        <f aca="false">IF(TOT!V122&lt;15,(TOT!DT122/TOT!V122)*500,C120)</f>
        <v>0</v>
      </c>
      <c r="E120" s="27" t="n">
        <f aca="false">VLOOKUP(D120,'FG - COMBATS'!$A$3:$B$55,2)</f>
        <v>33</v>
      </c>
    </row>
    <row r="121" customFormat="false" ht="13" hidden="false" customHeight="true" outlineLevel="0" collapsed="false">
      <c r="A121" s="17" t="s">
        <v>857</v>
      </c>
      <c r="B121" s="27" t="n">
        <f aca="false">(TOT!DT123/TOT!V123)*1000</f>
        <v>0</v>
      </c>
      <c r="C121" s="27" t="n">
        <f aca="false">IF(TOT!V123&lt;30,(TOT!DT123/TOT!V123)*650,B121)</f>
        <v>0</v>
      </c>
      <c r="D121" s="27" t="n">
        <f aca="false">IF(TOT!V123&lt;15,(TOT!DT123/TOT!V123)*500,C121)</f>
        <v>0</v>
      </c>
      <c r="E121" s="27" t="n">
        <f aca="false">VLOOKUP(D121,'FG - COMBATS'!$A$3:$B$55,2)</f>
        <v>33</v>
      </c>
    </row>
    <row r="122" customFormat="false" ht="13" hidden="false" customHeight="true" outlineLevel="0" collapsed="false">
      <c r="A122" s="17" t="s">
        <v>863</v>
      </c>
      <c r="B122" s="27" t="n">
        <f aca="false">(TOT!DT124/TOT!V124)*1000</f>
        <v>111.111111111111</v>
      </c>
      <c r="C122" s="27" t="n">
        <f aca="false">IF(TOT!V124&lt;30,(TOT!DT124/TOT!V124)*650,B122)</f>
        <v>72.2222222222222</v>
      </c>
      <c r="D122" s="27" t="n">
        <f aca="false">IF(TOT!V124&lt;15,(TOT!DT124/TOT!V124)*500,C122)</f>
        <v>55.5555555555556</v>
      </c>
      <c r="E122" s="27" t="n">
        <f aca="false">VLOOKUP(D122,'FG - COMBATS'!$A$3:$B$55,2)</f>
        <v>79</v>
      </c>
    </row>
    <row r="123" customFormat="false" ht="13" hidden="false" customHeight="true" outlineLevel="0" collapsed="false">
      <c r="A123" s="17" t="s">
        <v>868</v>
      </c>
      <c r="B123" s="27" t="n">
        <f aca="false">(TOT!DT125/TOT!V125)*1000</f>
        <v>0</v>
      </c>
      <c r="C123" s="27" t="n">
        <f aca="false">IF(TOT!V125&lt;30,(TOT!DT125/TOT!V125)*650,B123)</f>
        <v>0</v>
      </c>
      <c r="D123" s="27" t="n">
        <f aca="false">IF(TOT!V125&lt;15,(TOT!DT125/TOT!V125)*500,C123)</f>
        <v>0</v>
      </c>
      <c r="E123" s="27" t="n">
        <f aca="false">VLOOKUP(D123,'FG - COMBATS'!$A$3:$B$55,2)</f>
        <v>33</v>
      </c>
    </row>
    <row r="124" customFormat="false" ht="13" hidden="false" customHeight="true" outlineLevel="0" collapsed="false">
      <c r="A124" s="17" t="s">
        <v>872</v>
      </c>
      <c r="B124" s="27" t="n">
        <f aca="false">(TOT!DT126/TOT!V126)*1000</f>
        <v>68.1818181818182</v>
      </c>
      <c r="C124" s="27" t="n">
        <f aca="false">IF(TOT!V126&lt;30,(TOT!DT126/TOT!V126)*650,B124)</f>
        <v>68.1818181818182</v>
      </c>
      <c r="D124" s="27" t="n">
        <f aca="false">IF(TOT!V126&lt;15,(TOT!DT126/TOT!V126)*500,C124)</f>
        <v>68.1818181818182</v>
      </c>
      <c r="E124" s="27" t="n">
        <f aca="false">VLOOKUP(D124,'FG - COMBATS'!$A$3:$B$55,2)</f>
        <v>84</v>
      </c>
    </row>
    <row r="125" customFormat="false" ht="13" hidden="false" customHeight="true" outlineLevel="0" collapsed="false">
      <c r="A125" s="17" t="s">
        <v>876</v>
      </c>
      <c r="B125" s="27" t="n">
        <f aca="false">(TOT!DT127/TOT!V127)*1000</f>
        <v>49.3827160493827</v>
      </c>
      <c r="C125" s="27" t="n">
        <f aca="false">IF(TOT!V127&lt;30,(TOT!DT127/TOT!V127)*650,B125)</f>
        <v>49.3827160493827</v>
      </c>
      <c r="D125" s="27" t="n">
        <f aca="false">IF(TOT!V127&lt;15,(TOT!DT127/TOT!V127)*500,C125)</f>
        <v>49.3827160493827</v>
      </c>
      <c r="E125" s="27" t="n">
        <f aca="false">VLOOKUP(D125,'FG - COMBATS'!$A$3:$B$55,2)</f>
        <v>77</v>
      </c>
    </row>
    <row r="126" customFormat="false" ht="13" hidden="false" customHeight="true" outlineLevel="0" collapsed="false">
      <c r="A126" s="17" t="s">
        <v>880</v>
      </c>
      <c r="B126" s="27" t="n">
        <f aca="false">(TOT!DT128/TOT!V128)*1000</f>
        <v>0</v>
      </c>
      <c r="C126" s="27" t="n">
        <f aca="false">IF(TOT!V128&lt;30,(TOT!DT128/TOT!V128)*650,B126)</f>
        <v>0</v>
      </c>
      <c r="D126" s="27" t="n">
        <f aca="false">IF(TOT!V128&lt;15,(TOT!DT128/TOT!V128)*500,C126)</f>
        <v>0</v>
      </c>
      <c r="E126" s="27" t="n">
        <f aca="false">VLOOKUP(D126,'FG - COMBATS'!$A$3:$B$55,2)</f>
        <v>33</v>
      </c>
    </row>
    <row r="127" customFormat="false" ht="13" hidden="false" customHeight="true" outlineLevel="0" collapsed="false">
      <c r="A127" s="17" t="s">
        <v>885</v>
      </c>
      <c r="B127" s="27" t="n">
        <f aca="false">(TOT!DT129/TOT!V129)*1000</f>
        <v>0</v>
      </c>
      <c r="C127" s="27" t="n">
        <f aca="false">IF(TOT!V129&lt;30,(TOT!DT129/TOT!V129)*650,B127)</f>
        <v>0</v>
      </c>
      <c r="D127" s="27" t="n">
        <f aca="false">IF(TOT!V129&lt;15,(TOT!DT129/TOT!V129)*500,C127)</f>
        <v>0</v>
      </c>
      <c r="E127" s="27" t="n">
        <f aca="false">VLOOKUP(D127,'FG - COMBATS'!$A$3:$B$55,2)</f>
        <v>33</v>
      </c>
    </row>
    <row r="128" customFormat="false" ht="13" hidden="false" customHeight="true" outlineLevel="0" collapsed="false">
      <c r="A128" s="17" t="s">
        <v>889</v>
      </c>
      <c r="B128" s="27" t="n">
        <f aca="false">(TOT!DT130/TOT!V130)*1000</f>
        <v>0</v>
      </c>
      <c r="C128" s="27" t="n">
        <f aca="false">IF(TOT!V130&lt;30,(TOT!DT130/TOT!V130)*650,B128)</f>
        <v>0</v>
      </c>
      <c r="D128" s="27" t="n">
        <f aca="false">IF(TOT!V130&lt;15,(TOT!DT130/TOT!V130)*500,C128)</f>
        <v>0</v>
      </c>
      <c r="E128" s="27" t="n">
        <f aca="false">VLOOKUP(D128,'FG - COMBATS'!$A$3:$B$55,2)</f>
        <v>33</v>
      </c>
    </row>
    <row r="129" customFormat="false" ht="13" hidden="false" customHeight="true" outlineLevel="0" collapsed="false">
      <c r="A129" s="17" t="s">
        <v>893</v>
      </c>
      <c r="B129" s="27" t="n">
        <f aca="false">(TOT!DT131/TOT!V131)*1000</f>
        <v>14.0845070422535</v>
      </c>
      <c r="C129" s="27" t="n">
        <f aca="false">IF(TOT!V131&lt;30,(TOT!DT131/TOT!V131)*650,B129)</f>
        <v>14.0845070422535</v>
      </c>
      <c r="D129" s="27" t="n">
        <f aca="false">IF(TOT!V131&lt;15,(TOT!DT131/TOT!V131)*500,C129)</f>
        <v>14.0845070422535</v>
      </c>
      <c r="E129" s="27" t="n">
        <f aca="false">VLOOKUP(D129,'FG - COMBATS'!$A$3:$B$55,2)</f>
        <v>62</v>
      </c>
    </row>
    <row r="130" customFormat="false" ht="13" hidden="false" customHeight="true" outlineLevel="0" collapsed="false">
      <c r="A130" s="17" t="s">
        <v>896</v>
      </c>
      <c r="B130" s="27" t="n">
        <f aca="false">(TOT!DT132/TOT!V132)*1000</f>
        <v>0</v>
      </c>
      <c r="C130" s="27" t="n">
        <f aca="false">IF(TOT!V132&lt;30,(TOT!DT132/TOT!V132)*650,B130)</f>
        <v>0</v>
      </c>
      <c r="D130" s="27" t="n">
        <f aca="false">IF(TOT!V132&lt;15,(TOT!DT132/TOT!V132)*500,C130)</f>
        <v>0</v>
      </c>
      <c r="E130" s="27" t="n">
        <f aca="false">VLOOKUP(D130,'FG - COMBATS'!$A$3:$B$55,2)</f>
        <v>33</v>
      </c>
    </row>
    <row r="131" customFormat="false" ht="13" hidden="false" customHeight="true" outlineLevel="0" collapsed="false">
      <c r="A131" s="17" t="s">
        <v>900</v>
      </c>
      <c r="B131" s="27" t="n">
        <f aca="false">(TOT!DT133/TOT!V133)*1000</f>
        <v>0</v>
      </c>
      <c r="C131" s="27" t="n">
        <f aca="false">IF(TOT!V133&lt;30,(TOT!DT133/TOT!V133)*650,B131)</f>
        <v>0</v>
      </c>
      <c r="D131" s="27" t="n">
        <f aca="false">IF(TOT!V133&lt;15,(TOT!DT133/TOT!V133)*500,C131)</f>
        <v>0</v>
      </c>
      <c r="E131" s="27" t="n">
        <f aca="false">VLOOKUP(D131,'FG - COMBATS'!$A$3:$B$55,2)</f>
        <v>33</v>
      </c>
    </row>
    <row r="132" customFormat="false" ht="13" hidden="false" customHeight="true" outlineLevel="0" collapsed="false">
      <c r="A132" s="17" t="s">
        <v>905</v>
      </c>
      <c r="B132" s="27" t="n">
        <f aca="false">(TOT!DT134/TOT!V134)*1000</f>
        <v>28.169014084507</v>
      </c>
      <c r="C132" s="27" t="n">
        <f aca="false">IF(TOT!V134&lt;30,(TOT!DT134/TOT!V134)*650,B132)</f>
        <v>28.169014084507</v>
      </c>
      <c r="D132" s="27" t="n">
        <f aca="false">IF(TOT!V134&lt;15,(TOT!DT134/TOT!V134)*500,C132)</f>
        <v>28.169014084507</v>
      </c>
      <c r="E132" s="27" t="n">
        <f aca="false">VLOOKUP(D132,'FG - COMBATS'!$A$3:$B$55,2)</f>
        <v>70</v>
      </c>
    </row>
    <row r="133" customFormat="false" ht="13" hidden="false" customHeight="true" outlineLevel="0" collapsed="false">
      <c r="A133" s="17" t="s">
        <v>909</v>
      </c>
      <c r="B133" s="27" t="n">
        <f aca="false">(TOT!DT135/TOT!V135)*1000</f>
        <v>14.4927536231884</v>
      </c>
      <c r="C133" s="27" t="n">
        <f aca="false">IF(TOT!V135&lt;30,(TOT!DT135/TOT!V135)*650,B133)</f>
        <v>14.4927536231884</v>
      </c>
      <c r="D133" s="27" t="n">
        <f aca="false">IF(TOT!V135&lt;15,(TOT!DT135/TOT!V135)*500,C133)</f>
        <v>14.4927536231884</v>
      </c>
      <c r="E133" s="27" t="n">
        <f aca="false">VLOOKUP(D133,'FG - COMBATS'!$A$3:$B$55,2)</f>
        <v>62</v>
      </c>
    </row>
    <row r="134" customFormat="false" ht="13" hidden="false" customHeight="true" outlineLevel="0" collapsed="false">
      <c r="A134" s="17" t="s">
        <v>915</v>
      </c>
      <c r="B134" s="27" t="n">
        <f aca="false">(TOT!DT136/TOT!V136)*1000</f>
        <v>0</v>
      </c>
      <c r="C134" s="27" t="n">
        <f aca="false">IF(TOT!V136&lt;30,(TOT!DT136/TOT!V136)*650,B134)</f>
        <v>0</v>
      </c>
      <c r="D134" s="27" t="n">
        <f aca="false">IF(TOT!V136&lt;15,(TOT!DT136/TOT!V136)*500,C134)</f>
        <v>0</v>
      </c>
      <c r="E134" s="27" t="n">
        <f aca="false">VLOOKUP(D134,'FG - COMBATS'!$A$3:$B$55,2)</f>
        <v>33</v>
      </c>
    </row>
    <row r="135" customFormat="false" ht="13" hidden="false" customHeight="true" outlineLevel="0" collapsed="false">
      <c r="A135" s="17" t="s">
        <v>919</v>
      </c>
      <c r="B135" s="27" t="n">
        <f aca="false">(TOT!DT137/TOT!V137)*1000</f>
        <v>0</v>
      </c>
      <c r="C135" s="27" t="n">
        <f aca="false">IF(TOT!V137&lt;30,(TOT!DT137/TOT!V137)*650,B135)</f>
        <v>0</v>
      </c>
      <c r="D135" s="27" t="n">
        <f aca="false">IF(TOT!V137&lt;15,(TOT!DT137/TOT!V137)*500,C135)</f>
        <v>0</v>
      </c>
      <c r="E135" s="27" t="n">
        <f aca="false">VLOOKUP(D135,'FG - COMBATS'!$A$3:$B$55,2)</f>
        <v>33</v>
      </c>
    </row>
    <row r="136" customFormat="false" ht="13" hidden="false" customHeight="true" outlineLevel="0" collapsed="false">
      <c r="A136" s="17" t="s">
        <v>923</v>
      </c>
      <c r="B136" s="27" t="n">
        <f aca="false">(TOT!DT138/TOT!V138)*1000</f>
        <v>0</v>
      </c>
      <c r="C136" s="27" t="n">
        <f aca="false">IF(TOT!V138&lt;30,(TOT!DT138/TOT!V138)*650,B136)</f>
        <v>0</v>
      </c>
      <c r="D136" s="27" t="n">
        <f aca="false">IF(TOT!V138&lt;15,(TOT!DT138/TOT!V138)*500,C136)</f>
        <v>0</v>
      </c>
      <c r="E136" s="27" t="n">
        <f aca="false">VLOOKUP(D136,'FG - COMBATS'!$A$3:$B$55,2)</f>
        <v>33</v>
      </c>
    </row>
    <row r="137" customFormat="false" ht="13" hidden="false" customHeight="true" outlineLevel="0" collapsed="false">
      <c r="A137" s="17" t="s">
        <v>927</v>
      </c>
      <c r="B137" s="27" t="n">
        <f aca="false">(TOT!DT139/TOT!V139)*1000</f>
        <v>0</v>
      </c>
      <c r="C137" s="27" t="n">
        <f aca="false">IF(TOT!V139&lt;30,(TOT!DT139/TOT!V139)*650,B137)</f>
        <v>0</v>
      </c>
      <c r="D137" s="27" t="n">
        <f aca="false">IF(TOT!V139&lt;15,(TOT!DT139/TOT!V139)*500,C137)</f>
        <v>0</v>
      </c>
      <c r="E137" s="27" t="n">
        <f aca="false">VLOOKUP(D137,'FG - COMBATS'!$A$3:$B$55,2)</f>
        <v>33</v>
      </c>
    </row>
    <row r="138" customFormat="false" ht="13" hidden="false" customHeight="true" outlineLevel="0" collapsed="false">
      <c r="A138" s="17" t="s">
        <v>931</v>
      </c>
      <c r="B138" s="27" t="n">
        <f aca="false">(TOT!DT140/TOT!V140)*1000</f>
        <v>0</v>
      </c>
      <c r="C138" s="27" t="n">
        <f aca="false">IF(TOT!V140&lt;30,(TOT!DT140/TOT!V140)*650,B138)</f>
        <v>0</v>
      </c>
      <c r="D138" s="27" t="n">
        <f aca="false">IF(TOT!V140&lt;15,(TOT!DT140/TOT!V140)*500,C138)</f>
        <v>0</v>
      </c>
      <c r="E138" s="27" t="n">
        <f aca="false">VLOOKUP(D138,'FG - COMBATS'!$A$3:$B$55,2)</f>
        <v>33</v>
      </c>
    </row>
    <row r="139" customFormat="false" ht="13" hidden="false" customHeight="true" outlineLevel="0" collapsed="false">
      <c r="A139" s="17" t="s">
        <v>936</v>
      </c>
      <c r="B139" s="27" t="n">
        <f aca="false">(TOT!DT141/TOT!V141)*1000</f>
        <v>25</v>
      </c>
      <c r="C139" s="27" t="n">
        <f aca="false">IF(TOT!V141&lt;30,(TOT!DT141/TOT!V141)*650,B139)</f>
        <v>25</v>
      </c>
      <c r="D139" s="27" t="n">
        <f aca="false">IF(TOT!V141&lt;15,(TOT!DT141/TOT!V141)*500,C139)</f>
        <v>25</v>
      </c>
      <c r="E139" s="27" t="n">
        <f aca="false">VLOOKUP(D139,'FG - COMBATS'!$A$3:$B$55,2)</f>
        <v>69</v>
      </c>
    </row>
    <row r="140" customFormat="false" ht="13" hidden="false" customHeight="true" outlineLevel="0" collapsed="false">
      <c r="A140" s="17" t="s">
        <v>940</v>
      </c>
      <c r="B140" s="27" t="n">
        <f aca="false">(TOT!DT142/TOT!V142)*1000</f>
        <v>12.1951219512195</v>
      </c>
      <c r="C140" s="27" t="n">
        <f aca="false">IF(TOT!V142&lt;30,(TOT!DT142/TOT!V142)*650,B140)</f>
        <v>12.1951219512195</v>
      </c>
      <c r="D140" s="27" t="n">
        <f aca="false">IF(TOT!V142&lt;15,(TOT!DT142/TOT!V142)*500,C140)</f>
        <v>12.1951219512195</v>
      </c>
      <c r="E140" s="27" t="n">
        <f aca="false">VLOOKUP(D140,'FG - COMBATS'!$A$3:$B$55,2)</f>
        <v>60</v>
      </c>
    </row>
    <row r="141" customFormat="false" ht="13" hidden="false" customHeight="true" outlineLevel="0" collapsed="false">
      <c r="A141" s="17" t="s">
        <v>944</v>
      </c>
      <c r="B141" s="27" t="n">
        <f aca="false">(TOT!DT143/TOT!V143)*1000</f>
        <v>0</v>
      </c>
      <c r="C141" s="27" t="n">
        <f aca="false">IF(TOT!V143&lt;30,(TOT!DT143/TOT!V143)*650,B141)</f>
        <v>0</v>
      </c>
      <c r="D141" s="27" t="n">
        <f aca="false">IF(TOT!V143&lt;15,(TOT!DT143/TOT!V143)*500,C141)</f>
        <v>0</v>
      </c>
      <c r="E141" s="27" t="n">
        <f aca="false">VLOOKUP(D141,'FG - COMBATS'!$A$3:$B$55,2)</f>
        <v>33</v>
      </c>
    </row>
    <row r="142" customFormat="false" ht="13" hidden="false" customHeight="true" outlineLevel="0" collapsed="false">
      <c r="A142" s="17" t="s">
        <v>949</v>
      </c>
      <c r="B142" s="27" t="n">
        <f aca="false">(TOT!DT144/TOT!V144)*1000</f>
        <v>24.6913580246914</v>
      </c>
      <c r="C142" s="27" t="n">
        <f aca="false">IF(TOT!V144&lt;30,(TOT!DT144/TOT!V144)*650,B142)</f>
        <v>24.6913580246914</v>
      </c>
      <c r="D142" s="27" t="n">
        <f aca="false">IF(TOT!V144&lt;15,(TOT!DT144/TOT!V144)*500,C142)</f>
        <v>24.6913580246914</v>
      </c>
      <c r="E142" s="27" t="n">
        <f aca="false">VLOOKUP(D142,'FG - COMBATS'!$A$3:$B$55,2)</f>
        <v>68</v>
      </c>
    </row>
    <row r="143" customFormat="false" ht="13" hidden="false" customHeight="true" outlineLevel="0" collapsed="false">
      <c r="A143" s="17" t="s">
        <v>952</v>
      </c>
      <c r="B143" s="27" t="n">
        <f aca="false">(TOT!DT145/TOT!V145)*1000</f>
        <v>0</v>
      </c>
      <c r="C143" s="27" t="n">
        <f aca="false">IF(TOT!V145&lt;30,(TOT!DT145/TOT!V145)*650,B143)</f>
        <v>0</v>
      </c>
      <c r="D143" s="27" t="n">
        <f aca="false">IF(TOT!V145&lt;15,(TOT!DT145/TOT!V145)*500,C143)</f>
        <v>0</v>
      </c>
      <c r="E143" s="27" t="n">
        <f aca="false">VLOOKUP(D143,'FG - COMBATS'!$A$3:$B$55,2)</f>
        <v>33</v>
      </c>
    </row>
    <row r="144" customFormat="false" ht="13" hidden="false" customHeight="true" outlineLevel="0" collapsed="false">
      <c r="A144" s="17" t="s">
        <v>957</v>
      </c>
      <c r="B144" s="27" t="n">
        <f aca="false">(TOT!DT146/TOT!V146)*1000</f>
        <v>0</v>
      </c>
      <c r="C144" s="27" t="n">
        <f aca="false">IF(TOT!V146&lt;30,(TOT!DT146/TOT!V146)*650,B144)</f>
        <v>0</v>
      </c>
      <c r="D144" s="27" t="n">
        <f aca="false">IF(TOT!V146&lt;15,(TOT!DT146/TOT!V146)*500,C144)</f>
        <v>0</v>
      </c>
      <c r="E144" s="27" t="n">
        <f aca="false">VLOOKUP(D144,'FG - COMBATS'!$A$3:$B$55,2)</f>
        <v>33</v>
      </c>
    </row>
    <row r="145" customFormat="false" ht="13" hidden="false" customHeight="true" outlineLevel="0" collapsed="false">
      <c r="A145" s="17" t="s">
        <v>961</v>
      </c>
      <c r="B145" s="27" t="n">
        <f aca="false">(TOT!DT147/TOT!V147)*1000</f>
        <v>0</v>
      </c>
      <c r="C145" s="27" t="n">
        <f aca="false">IF(TOT!V147&lt;30,(TOT!DT147/TOT!V147)*650,B145)</f>
        <v>0</v>
      </c>
      <c r="D145" s="27" t="n">
        <f aca="false">IF(TOT!V147&lt;15,(TOT!DT147/TOT!V147)*500,C145)</f>
        <v>0</v>
      </c>
      <c r="E145" s="27" t="n">
        <f aca="false">VLOOKUP(D145,'FG - COMBATS'!$A$3:$B$55,2)</f>
        <v>33</v>
      </c>
    </row>
    <row r="146" customFormat="false" ht="13" hidden="false" customHeight="true" outlineLevel="0" collapsed="false">
      <c r="A146" s="17" t="s">
        <v>966</v>
      </c>
      <c r="B146" s="27" t="n">
        <f aca="false">(TOT!DT148/TOT!V148)*1000</f>
        <v>13.1578947368421</v>
      </c>
      <c r="C146" s="27" t="n">
        <f aca="false">IF(TOT!V148&lt;30,(TOT!DT148/TOT!V148)*650,B146)</f>
        <v>13.1578947368421</v>
      </c>
      <c r="D146" s="27" t="n">
        <f aca="false">IF(TOT!V148&lt;15,(TOT!DT148/TOT!V148)*500,C146)</f>
        <v>13.1578947368421</v>
      </c>
      <c r="E146" s="27" t="n">
        <f aca="false">VLOOKUP(D146,'FG - COMBATS'!$A$3:$B$55,2)</f>
        <v>61</v>
      </c>
    </row>
    <row r="147" customFormat="false" ht="13" hidden="false" customHeight="true" outlineLevel="0" collapsed="false">
      <c r="A147" s="17" t="s">
        <v>970</v>
      </c>
      <c r="B147" s="27" t="n">
        <f aca="false">(TOT!DT149/TOT!V149)*1000</f>
        <v>0</v>
      </c>
      <c r="C147" s="27" t="n">
        <f aca="false">IF(TOT!V149&lt;30,(TOT!DT149/TOT!V149)*650,B147)</f>
        <v>0</v>
      </c>
      <c r="D147" s="27" t="n">
        <f aca="false">IF(TOT!V149&lt;15,(TOT!DT149/TOT!V149)*500,C147)</f>
        <v>0</v>
      </c>
      <c r="E147" s="27" t="n">
        <f aca="false">VLOOKUP(D147,'FG - COMBATS'!$A$3:$B$55,2)</f>
        <v>33</v>
      </c>
    </row>
    <row r="148" customFormat="false" ht="13" hidden="false" customHeight="true" outlineLevel="0" collapsed="false">
      <c r="A148" s="17" t="s">
        <v>974</v>
      </c>
      <c r="B148" s="27" t="n">
        <f aca="false">(TOT!DT150/TOT!V150)*1000</f>
        <v>0</v>
      </c>
      <c r="C148" s="27" t="n">
        <f aca="false">IF(TOT!V150&lt;30,(TOT!DT150/TOT!V150)*650,B148)</f>
        <v>0</v>
      </c>
      <c r="D148" s="27" t="n">
        <f aca="false">IF(TOT!V150&lt;15,(TOT!DT150/TOT!V150)*500,C148)</f>
        <v>0</v>
      </c>
      <c r="E148" s="27" t="n">
        <f aca="false">VLOOKUP(D148,'FG - COMBATS'!$A$3:$B$55,2)</f>
        <v>33</v>
      </c>
    </row>
    <row r="149" customFormat="false" ht="13" hidden="false" customHeight="true" outlineLevel="0" collapsed="false">
      <c r="A149" s="17" t="s">
        <v>979</v>
      </c>
      <c r="B149" s="27" t="n">
        <f aca="false">(TOT!DT151/TOT!V151)*1000</f>
        <v>0</v>
      </c>
      <c r="C149" s="27" t="n">
        <f aca="false">IF(TOT!V151&lt;30,(TOT!DT151/TOT!V151)*650,B149)</f>
        <v>0</v>
      </c>
      <c r="D149" s="27" t="n">
        <f aca="false">IF(TOT!V151&lt;15,(TOT!DT151/TOT!V151)*500,C149)</f>
        <v>0</v>
      </c>
      <c r="E149" s="27" t="n">
        <f aca="false">VLOOKUP(D149,'FG - COMBATS'!$A$3:$B$55,2)</f>
        <v>33</v>
      </c>
    </row>
    <row r="150" customFormat="false" ht="13" hidden="false" customHeight="true" outlineLevel="0" collapsed="false">
      <c r="A150" s="17" t="s">
        <v>983</v>
      </c>
      <c r="B150" s="27" t="n">
        <f aca="false">(TOT!DT152/TOT!V152)*1000</f>
        <v>0</v>
      </c>
      <c r="C150" s="27" t="n">
        <f aca="false">IF(TOT!V152&lt;30,(TOT!DT152/TOT!V152)*650,B150)</f>
        <v>0</v>
      </c>
      <c r="D150" s="27" t="n">
        <f aca="false">IF(TOT!V152&lt;15,(TOT!DT152/TOT!V152)*500,C150)</f>
        <v>0</v>
      </c>
      <c r="E150" s="27" t="n">
        <f aca="false">VLOOKUP(D150,'FG - COMBATS'!$A$3:$B$55,2)</f>
        <v>33</v>
      </c>
    </row>
    <row r="151" customFormat="false" ht="13" hidden="false" customHeight="true" outlineLevel="0" collapsed="false">
      <c r="A151" s="17" t="s">
        <v>988</v>
      </c>
      <c r="B151" s="27" t="n">
        <f aca="false">(TOT!DT153/TOT!V153)*1000</f>
        <v>0</v>
      </c>
      <c r="C151" s="27" t="n">
        <f aca="false">IF(TOT!V153&lt;30,(TOT!DT153/TOT!V153)*650,B151)</f>
        <v>0</v>
      </c>
      <c r="D151" s="27" t="n">
        <f aca="false">IF(TOT!V153&lt;15,(TOT!DT153/TOT!V153)*500,C151)</f>
        <v>0</v>
      </c>
      <c r="E151" s="27" t="n">
        <f aca="false">VLOOKUP(D151,'FG - COMBATS'!$A$3:$B$55,2)</f>
        <v>33</v>
      </c>
    </row>
    <row r="152" customFormat="false" ht="13" hidden="false" customHeight="true" outlineLevel="0" collapsed="false">
      <c r="A152" s="17" t="s">
        <v>992</v>
      </c>
      <c r="B152" s="27" t="n">
        <f aca="false">(TOT!DT154/TOT!V154)*1000</f>
        <v>0</v>
      </c>
      <c r="C152" s="27" t="n">
        <f aca="false">IF(TOT!V154&lt;30,(TOT!DT154/TOT!V154)*650,B152)</f>
        <v>0</v>
      </c>
      <c r="D152" s="27" t="n">
        <f aca="false">IF(TOT!V154&lt;15,(TOT!DT154/TOT!V154)*500,C152)</f>
        <v>0</v>
      </c>
      <c r="E152" s="27" t="n">
        <f aca="false">VLOOKUP(D152,'FG - COMBATS'!$A$3:$B$55,2)</f>
        <v>33</v>
      </c>
    </row>
    <row r="153" customFormat="false" ht="13" hidden="false" customHeight="true" outlineLevel="0" collapsed="false">
      <c r="A153" s="17" t="s">
        <v>996</v>
      </c>
      <c r="B153" s="27" t="n">
        <f aca="false">(TOT!DT155/TOT!V155)*1000</f>
        <v>0</v>
      </c>
      <c r="C153" s="27" t="n">
        <f aca="false">IF(TOT!V155&lt;30,(TOT!DT155/TOT!V155)*650,B153)</f>
        <v>0</v>
      </c>
      <c r="D153" s="27" t="n">
        <f aca="false">IF(TOT!V155&lt;15,(TOT!DT155/TOT!V155)*500,C153)</f>
        <v>0</v>
      </c>
      <c r="E153" s="27" t="n">
        <f aca="false">VLOOKUP(D153,'FG - COMBATS'!$A$3:$B$55,2)</f>
        <v>33</v>
      </c>
    </row>
    <row r="154" customFormat="false" ht="13" hidden="false" customHeight="true" outlineLevel="0" collapsed="false">
      <c r="A154" s="17" t="s">
        <v>1001</v>
      </c>
      <c r="B154" s="27" t="n">
        <f aca="false">(TOT!DT156/TOT!V156)*1000</f>
        <v>0</v>
      </c>
      <c r="C154" s="27" t="n">
        <f aca="false">IF(TOT!V156&lt;30,(TOT!DT156/TOT!V156)*650,B154)</f>
        <v>0</v>
      </c>
      <c r="D154" s="27" t="n">
        <f aca="false">IF(TOT!V156&lt;15,(TOT!DT156/TOT!V156)*500,C154)</f>
        <v>0</v>
      </c>
      <c r="E154" s="27" t="n">
        <f aca="false">VLOOKUP(D154,'FG - COMBATS'!$A$3:$B$55,2)</f>
        <v>33</v>
      </c>
    </row>
    <row r="155" customFormat="false" ht="13" hidden="false" customHeight="true" outlineLevel="0" collapsed="false">
      <c r="A155" s="17" t="s">
        <v>1006</v>
      </c>
      <c r="B155" s="27" t="n">
        <f aca="false">(TOT!DT157/TOT!V157)*1000</f>
        <v>0</v>
      </c>
      <c r="C155" s="27" t="n">
        <f aca="false">IF(TOT!V157&lt;30,(TOT!DT157/TOT!V157)*650,B155)</f>
        <v>0</v>
      </c>
      <c r="D155" s="27" t="n">
        <f aca="false">IF(TOT!V157&lt;15,(TOT!DT157/TOT!V157)*500,C155)</f>
        <v>0</v>
      </c>
      <c r="E155" s="27" t="n">
        <f aca="false">VLOOKUP(D155,'FG - COMBATS'!$A$3:$B$55,2)</f>
        <v>33</v>
      </c>
    </row>
    <row r="156" customFormat="false" ht="13" hidden="false" customHeight="true" outlineLevel="0" collapsed="false">
      <c r="A156" s="17" t="s">
        <v>1010</v>
      </c>
      <c r="B156" s="27" t="n">
        <f aca="false">(TOT!DT158/TOT!V158)*1000</f>
        <v>0</v>
      </c>
      <c r="C156" s="27" t="n">
        <f aca="false">IF(TOT!V158&lt;30,(TOT!DT158/TOT!V158)*650,B156)</f>
        <v>0</v>
      </c>
      <c r="D156" s="27" t="n">
        <f aca="false">IF(TOT!V158&lt;15,(TOT!DT158/TOT!V158)*500,C156)</f>
        <v>0</v>
      </c>
      <c r="E156" s="27" t="n">
        <f aca="false">VLOOKUP(D156,'FG - COMBATS'!$A$3:$B$55,2)</f>
        <v>33</v>
      </c>
    </row>
    <row r="157" customFormat="false" ht="13" hidden="false" customHeight="true" outlineLevel="0" collapsed="false">
      <c r="A157" s="17" t="s">
        <v>1014</v>
      </c>
      <c r="B157" s="27" t="n">
        <f aca="false">(TOT!DT159/TOT!V159)*1000</f>
        <v>0</v>
      </c>
      <c r="C157" s="27" t="n">
        <f aca="false">IF(TOT!V159&lt;30,(TOT!DT159/TOT!V159)*650,B157)</f>
        <v>0</v>
      </c>
      <c r="D157" s="27" t="n">
        <f aca="false">IF(TOT!V159&lt;15,(TOT!DT159/TOT!V159)*500,C157)</f>
        <v>0</v>
      </c>
      <c r="E157" s="27" t="n">
        <f aca="false">VLOOKUP(D157,'FG - COMBATS'!$A$3:$B$55,2)</f>
        <v>33</v>
      </c>
    </row>
    <row r="158" customFormat="false" ht="13" hidden="false" customHeight="true" outlineLevel="0" collapsed="false">
      <c r="A158" s="17" t="s">
        <v>1019</v>
      </c>
      <c r="B158" s="27" t="n">
        <f aca="false">(TOT!DT160/TOT!V160)*1000</f>
        <v>0</v>
      </c>
      <c r="C158" s="27" t="n">
        <f aca="false">IF(TOT!V160&lt;30,(TOT!DT160/TOT!V160)*650,B158)</f>
        <v>0</v>
      </c>
      <c r="D158" s="27" t="n">
        <f aca="false">IF(TOT!V160&lt;15,(TOT!DT160/TOT!V160)*500,C158)</f>
        <v>0</v>
      </c>
      <c r="E158" s="27" t="n">
        <f aca="false">VLOOKUP(D158,'FG - COMBATS'!$A$3:$B$55,2)</f>
        <v>33</v>
      </c>
    </row>
    <row r="159" customFormat="false" ht="13" hidden="false" customHeight="true" outlineLevel="0" collapsed="false">
      <c r="A159" s="17" t="s">
        <v>1023</v>
      </c>
      <c r="B159" s="27" t="n">
        <f aca="false">(TOT!DT161/TOT!V161)*1000</f>
        <v>15.625</v>
      </c>
      <c r="C159" s="27" t="n">
        <f aca="false">IF(TOT!V161&lt;30,(TOT!DT161/TOT!V161)*650,B159)</f>
        <v>15.625</v>
      </c>
      <c r="D159" s="27" t="n">
        <f aca="false">IF(TOT!V161&lt;15,(TOT!DT161/TOT!V161)*500,C159)</f>
        <v>15.625</v>
      </c>
      <c r="E159" s="27" t="n">
        <f aca="false">VLOOKUP(D159,'FG - COMBATS'!$A$3:$B$55,2)</f>
        <v>63</v>
      </c>
    </row>
    <row r="160" customFormat="false" ht="13" hidden="false" customHeight="true" outlineLevel="0" collapsed="false">
      <c r="A160" s="17" t="s">
        <v>1028</v>
      </c>
      <c r="B160" s="27" t="n">
        <f aca="false">(TOT!DT162/TOT!V162)*1000</f>
        <v>0</v>
      </c>
      <c r="C160" s="27" t="n">
        <f aca="false">IF(TOT!V162&lt;30,(TOT!DT162/TOT!V162)*650,B160)</f>
        <v>0</v>
      </c>
      <c r="D160" s="27" t="n">
        <f aca="false">IF(TOT!V162&lt;15,(TOT!DT162/TOT!V162)*500,C160)</f>
        <v>0</v>
      </c>
      <c r="E160" s="27" t="n">
        <f aca="false">VLOOKUP(D160,'FG - COMBATS'!$A$3:$B$55,2)</f>
        <v>33</v>
      </c>
    </row>
    <row r="161" customFormat="false" ht="13" hidden="false" customHeight="true" outlineLevel="0" collapsed="false">
      <c r="A161" s="17" t="s">
        <v>1032</v>
      </c>
      <c r="B161" s="27" t="n">
        <f aca="false">(TOT!DT163/TOT!V163)*1000</f>
        <v>0</v>
      </c>
      <c r="C161" s="27" t="n">
        <f aca="false">IF(TOT!V163&lt;30,(TOT!DT163/TOT!V163)*650,B161)</f>
        <v>0</v>
      </c>
      <c r="D161" s="27" t="n">
        <f aca="false">IF(TOT!V163&lt;15,(TOT!DT163/TOT!V163)*500,C161)</f>
        <v>0</v>
      </c>
      <c r="E161" s="27" t="n">
        <f aca="false">VLOOKUP(D161,'FG - COMBATS'!$A$3:$B$55,2)</f>
        <v>33</v>
      </c>
    </row>
    <row r="162" customFormat="false" ht="13" hidden="false" customHeight="true" outlineLevel="0" collapsed="false">
      <c r="A162" s="17" t="s">
        <v>1035</v>
      </c>
      <c r="B162" s="27" t="n">
        <f aca="false">(TOT!DT164/TOT!V164)*1000</f>
        <v>17.8571428571429</v>
      </c>
      <c r="C162" s="27" t="n">
        <f aca="false">IF(TOT!V164&lt;30,(TOT!DT164/TOT!V164)*650,B162)</f>
        <v>17.8571428571429</v>
      </c>
      <c r="D162" s="27" t="n">
        <f aca="false">IF(TOT!V164&lt;15,(TOT!DT164/TOT!V164)*500,C162)</f>
        <v>17.8571428571429</v>
      </c>
      <c r="E162" s="27" t="n">
        <f aca="false">VLOOKUP(D162,'FG - COMBATS'!$A$3:$B$55,2)</f>
        <v>66</v>
      </c>
    </row>
    <row r="163" customFormat="false" ht="13" hidden="false" customHeight="true" outlineLevel="0" collapsed="false">
      <c r="A163" s="17" t="s">
        <v>1040</v>
      </c>
      <c r="B163" s="27" t="n">
        <f aca="false">(TOT!DT165/TOT!V165)*1000</f>
        <v>0</v>
      </c>
      <c r="C163" s="27" t="n">
        <f aca="false">IF(TOT!V165&lt;30,(TOT!DT165/TOT!V165)*650,B163)</f>
        <v>0</v>
      </c>
      <c r="D163" s="27" t="n">
        <f aca="false">IF(TOT!V165&lt;15,(TOT!DT165/TOT!V165)*500,C163)</f>
        <v>0</v>
      </c>
      <c r="E163" s="27" t="n">
        <f aca="false">VLOOKUP(D163,'FG - COMBATS'!$A$3:$B$55,2)</f>
        <v>33</v>
      </c>
    </row>
    <row r="164" customFormat="false" ht="13" hidden="false" customHeight="true" outlineLevel="0" collapsed="false">
      <c r="A164" s="17" t="s">
        <v>1044</v>
      </c>
      <c r="B164" s="27" t="n">
        <f aca="false">(TOT!DT166/TOT!V166)*1000</f>
        <v>0</v>
      </c>
      <c r="C164" s="27" t="n">
        <f aca="false">IF(TOT!V166&lt;30,(TOT!DT166/TOT!V166)*650,B164)</f>
        <v>0</v>
      </c>
      <c r="D164" s="27" t="n">
        <f aca="false">IF(TOT!V166&lt;15,(TOT!DT166/TOT!V166)*500,C164)</f>
        <v>0</v>
      </c>
      <c r="E164" s="27" t="n">
        <f aca="false">VLOOKUP(D164,'FG - COMBATS'!$A$3:$B$55,2)</f>
        <v>33</v>
      </c>
    </row>
    <row r="165" customFormat="false" ht="13" hidden="false" customHeight="true" outlineLevel="0" collapsed="false">
      <c r="A165" s="17" t="s">
        <v>1049</v>
      </c>
      <c r="B165" s="27" t="n">
        <f aca="false">(TOT!DT167/TOT!V167)*1000</f>
        <v>0</v>
      </c>
      <c r="C165" s="27" t="n">
        <f aca="false">IF(TOT!V167&lt;30,(TOT!DT167/TOT!V167)*650,B165)</f>
        <v>0</v>
      </c>
      <c r="D165" s="27" t="n">
        <f aca="false">IF(TOT!V167&lt;15,(TOT!DT167/TOT!V167)*500,C165)</f>
        <v>0</v>
      </c>
      <c r="E165" s="27" t="n">
        <f aca="false">VLOOKUP(D165,'FG - COMBATS'!$A$3:$B$55,2)</f>
        <v>33</v>
      </c>
    </row>
    <row r="166" customFormat="false" ht="13" hidden="false" customHeight="true" outlineLevel="0" collapsed="false">
      <c r="A166" s="17" t="s">
        <v>1054</v>
      </c>
      <c r="B166" s="27" t="n">
        <f aca="false">(TOT!DT168/TOT!V168)*1000</f>
        <v>0</v>
      </c>
      <c r="C166" s="27" t="n">
        <f aca="false">IF(TOT!V168&lt;30,(TOT!DT168/TOT!V168)*650,B166)</f>
        <v>0</v>
      </c>
      <c r="D166" s="27" t="n">
        <f aca="false">IF(TOT!V168&lt;15,(TOT!DT168/TOT!V168)*500,C166)</f>
        <v>0</v>
      </c>
      <c r="E166" s="27" t="n">
        <f aca="false">VLOOKUP(D166,'FG - COMBATS'!$A$3:$B$55,2)</f>
        <v>33</v>
      </c>
    </row>
    <row r="167" customFormat="false" ht="13" hidden="false" customHeight="true" outlineLevel="0" collapsed="false">
      <c r="A167" s="17" t="s">
        <v>1059</v>
      </c>
      <c r="B167" s="27" t="n">
        <f aca="false">(TOT!DT169/TOT!V169)*1000</f>
        <v>15.8730158730159</v>
      </c>
      <c r="C167" s="27" t="n">
        <f aca="false">IF(TOT!V169&lt;30,(TOT!DT169/TOT!V169)*650,B167)</f>
        <v>15.8730158730159</v>
      </c>
      <c r="D167" s="27" t="n">
        <f aca="false">IF(TOT!V169&lt;15,(TOT!DT169/TOT!V169)*500,C167)</f>
        <v>15.8730158730159</v>
      </c>
      <c r="E167" s="27" t="n">
        <f aca="false">VLOOKUP(D167,'FG - COMBATS'!$A$3:$B$55,2)</f>
        <v>63</v>
      </c>
    </row>
    <row r="168" customFormat="false" ht="13" hidden="false" customHeight="true" outlineLevel="0" collapsed="false">
      <c r="A168" s="17" t="s">
        <v>1063</v>
      </c>
      <c r="B168" s="27" t="n">
        <f aca="false">(TOT!DT170/TOT!V170)*1000</f>
        <v>0</v>
      </c>
      <c r="C168" s="27" t="n">
        <f aca="false">IF(TOT!V170&lt;30,(TOT!DT170/TOT!V170)*650,B168)</f>
        <v>0</v>
      </c>
      <c r="D168" s="27" t="n">
        <f aca="false">IF(TOT!V170&lt;15,(TOT!DT170/TOT!V170)*500,C168)</f>
        <v>0</v>
      </c>
      <c r="E168" s="27" t="n">
        <f aca="false">VLOOKUP(D168,'FG - COMBATS'!$A$3:$B$55,2)</f>
        <v>33</v>
      </c>
    </row>
    <row r="169" customFormat="false" ht="13" hidden="false" customHeight="true" outlineLevel="0" collapsed="false">
      <c r="A169" s="17" t="s">
        <v>1068</v>
      </c>
      <c r="B169" s="27" t="n">
        <f aca="false">(TOT!DT171/TOT!V171)*1000</f>
        <v>0</v>
      </c>
      <c r="C169" s="27" t="n">
        <f aca="false">IF(TOT!V171&lt;30,(TOT!DT171/TOT!V171)*650,B169)</f>
        <v>0</v>
      </c>
      <c r="D169" s="27" t="n">
        <f aca="false">IF(TOT!V171&lt;15,(TOT!DT171/TOT!V171)*500,C169)</f>
        <v>0</v>
      </c>
      <c r="E169" s="27" t="n">
        <f aca="false">VLOOKUP(D169,'FG - COMBATS'!$A$3:$B$55,2)</f>
        <v>33</v>
      </c>
    </row>
    <row r="170" customFormat="false" ht="13" hidden="false" customHeight="true" outlineLevel="0" collapsed="false">
      <c r="A170" s="17" t="s">
        <v>1072</v>
      </c>
      <c r="B170" s="27" t="n">
        <f aca="false">(TOT!DT172/TOT!V172)*1000</f>
        <v>0</v>
      </c>
      <c r="C170" s="27" t="n">
        <f aca="false">IF(TOT!V172&lt;30,(TOT!DT172/TOT!V172)*650,B170)</f>
        <v>0</v>
      </c>
      <c r="D170" s="27" t="n">
        <f aca="false">IF(TOT!V172&lt;15,(TOT!DT172/TOT!V172)*500,C170)</f>
        <v>0</v>
      </c>
      <c r="E170" s="27" t="n">
        <f aca="false">VLOOKUP(D170,'FG - COMBATS'!$A$3:$B$55,2)</f>
        <v>33</v>
      </c>
    </row>
    <row r="171" customFormat="false" ht="13" hidden="false" customHeight="true" outlineLevel="0" collapsed="false">
      <c r="A171" s="17" t="s">
        <v>1075</v>
      </c>
      <c r="B171" s="27" t="n">
        <f aca="false">(TOT!DT173/TOT!V173)*1000</f>
        <v>0</v>
      </c>
      <c r="C171" s="27" t="n">
        <f aca="false">IF(TOT!V173&lt;30,(TOT!DT173/TOT!V173)*650,B171)</f>
        <v>0</v>
      </c>
      <c r="D171" s="27" t="n">
        <f aca="false">IF(TOT!V173&lt;15,(TOT!DT173/TOT!V173)*500,C171)</f>
        <v>0</v>
      </c>
      <c r="E171" s="27" t="n">
        <f aca="false">VLOOKUP(D171,'FG - COMBATS'!$A$3:$B$55,2)</f>
        <v>33</v>
      </c>
    </row>
    <row r="172" customFormat="false" ht="13" hidden="false" customHeight="true" outlineLevel="0" collapsed="false">
      <c r="A172" s="17" t="s">
        <v>1079</v>
      </c>
      <c r="B172" s="27" t="n">
        <f aca="false">(TOT!DT174/TOT!V174)*1000</f>
        <v>34.4827586206897</v>
      </c>
      <c r="C172" s="27" t="n">
        <f aca="false">IF(TOT!V174&lt;30,(TOT!DT174/TOT!V174)*650,B172)</f>
        <v>34.4827586206897</v>
      </c>
      <c r="D172" s="27" t="n">
        <f aca="false">IF(TOT!V174&lt;15,(TOT!DT174/TOT!V174)*500,C172)</f>
        <v>34.4827586206897</v>
      </c>
      <c r="E172" s="27" t="n">
        <f aca="false">VLOOKUP(D172,'FG - COMBATS'!$A$3:$B$55,2)</f>
        <v>72</v>
      </c>
    </row>
    <row r="173" customFormat="false" ht="13" hidden="false" customHeight="true" outlineLevel="0" collapsed="false">
      <c r="A173" s="17" t="s">
        <v>1084</v>
      </c>
      <c r="B173" s="27" t="n">
        <f aca="false">(TOT!DT175/TOT!V175)*1000</f>
        <v>12.1951219512195</v>
      </c>
      <c r="C173" s="27" t="n">
        <f aca="false">IF(TOT!V175&lt;30,(TOT!DT175/TOT!V175)*650,B173)</f>
        <v>12.1951219512195</v>
      </c>
      <c r="D173" s="27" t="n">
        <f aca="false">IF(TOT!V175&lt;15,(TOT!DT175/TOT!V175)*500,C173)</f>
        <v>12.1951219512195</v>
      </c>
      <c r="E173" s="27" t="n">
        <f aca="false">VLOOKUP(D173,'FG - COMBATS'!$A$3:$B$55,2)</f>
        <v>60</v>
      </c>
    </row>
    <row r="174" customFormat="false" ht="13" hidden="false" customHeight="true" outlineLevel="0" collapsed="false">
      <c r="A174" s="17" t="s">
        <v>1087</v>
      </c>
      <c r="B174" s="27" t="n">
        <f aca="false">(TOT!DT176/TOT!V176)*1000</f>
        <v>55.5555555555556</v>
      </c>
      <c r="C174" s="27" t="n">
        <f aca="false">IF(TOT!V176&lt;30,(TOT!DT176/TOT!V176)*650,B174)</f>
        <v>55.5555555555556</v>
      </c>
      <c r="D174" s="27" t="n">
        <f aca="false">IF(TOT!V176&lt;15,(TOT!DT176/TOT!V176)*500,C174)</f>
        <v>55.5555555555556</v>
      </c>
      <c r="E174" s="27" t="n">
        <f aca="false">VLOOKUP(D174,'FG - COMBATS'!$A$3:$B$55,2)</f>
        <v>79</v>
      </c>
    </row>
    <row r="175" customFormat="false" ht="13" hidden="false" customHeight="true" outlineLevel="0" collapsed="false">
      <c r="A175" s="17" t="s">
        <v>1091</v>
      </c>
      <c r="B175" s="27" t="n">
        <f aca="false">(TOT!DT177/TOT!V177)*1000</f>
        <v>0</v>
      </c>
      <c r="C175" s="27" t="n">
        <f aca="false">IF(TOT!V177&lt;30,(TOT!DT177/TOT!V177)*650,B175)</f>
        <v>0</v>
      </c>
      <c r="D175" s="27" t="n">
        <f aca="false">IF(TOT!V177&lt;15,(TOT!DT177/TOT!V177)*500,C175)</f>
        <v>0</v>
      </c>
      <c r="E175" s="27" t="n">
        <f aca="false">VLOOKUP(D175,'FG - COMBATS'!$A$3:$B$55,2)</f>
        <v>33</v>
      </c>
    </row>
    <row r="176" customFormat="false" ht="13" hidden="false" customHeight="true" outlineLevel="0" collapsed="false">
      <c r="A176" s="17" t="s">
        <v>1096</v>
      </c>
      <c r="B176" s="27" t="n">
        <f aca="false">(TOT!DT178/TOT!V178)*1000</f>
        <v>160</v>
      </c>
      <c r="C176" s="27" t="n">
        <f aca="false">IF(TOT!V178&lt;30,(TOT!DT178/TOT!V178)*650,B176)</f>
        <v>160</v>
      </c>
      <c r="D176" s="27" t="n">
        <f aca="false">IF(TOT!V178&lt;15,(TOT!DT178/TOT!V178)*500,C176)</f>
        <v>160</v>
      </c>
      <c r="E176" s="27" t="n">
        <f aca="false">VLOOKUP(D176,'FG - COMBATS'!$A$3:$B$55,2)</f>
        <v>93</v>
      </c>
    </row>
    <row r="177" customFormat="false" ht="13" hidden="false" customHeight="true" outlineLevel="0" collapsed="false">
      <c r="A177" s="17" t="s">
        <v>1100</v>
      </c>
      <c r="B177" s="27" t="n">
        <f aca="false">(TOT!DT179/TOT!V179)*1000</f>
        <v>0</v>
      </c>
      <c r="C177" s="27" t="n">
        <f aca="false">IF(TOT!V179&lt;30,(TOT!DT179/TOT!V179)*650,B177)</f>
        <v>0</v>
      </c>
      <c r="D177" s="27" t="n">
        <f aca="false">IF(TOT!V179&lt;15,(TOT!DT179/TOT!V179)*500,C177)</f>
        <v>0</v>
      </c>
      <c r="E177" s="27" t="n">
        <f aca="false">VLOOKUP(D177,'FG - COMBATS'!$A$3:$B$55,2)</f>
        <v>33</v>
      </c>
    </row>
    <row r="178" customFormat="false" ht="13" hidden="false" customHeight="true" outlineLevel="0" collapsed="false">
      <c r="A178" s="17" t="s">
        <v>1104</v>
      </c>
      <c r="B178" s="27" t="n">
        <f aca="false">(TOT!DT180/TOT!V180)*1000</f>
        <v>12.6582278481013</v>
      </c>
      <c r="C178" s="27" t="n">
        <f aca="false">IF(TOT!V180&lt;30,(TOT!DT180/TOT!V180)*650,B178)</f>
        <v>12.6582278481013</v>
      </c>
      <c r="D178" s="27" t="n">
        <f aca="false">IF(TOT!V180&lt;15,(TOT!DT180/TOT!V180)*500,C178)</f>
        <v>12.6582278481013</v>
      </c>
      <c r="E178" s="27" t="n">
        <f aca="false">VLOOKUP(D178,'FG - COMBATS'!$A$3:$B$55,2)</f>
        <v>60</v>
      </c>
    </row>
    <row r="179" customFormat="false" ht="13" hidden="false" customHeight="true" outlineLevel="0" collapsed="false">
      <c r="A179" s="17" t="s">
        <v>1109</v>
      </c>
      <c r="B179" s="27" t="n">
        <f aca="false">(TOT!DT181/TOT!V181)*1000</f>
        <v>0</v>
      </c>
      <c r="C179" s="27" t="n">
        <f aca="false">IF(TOT!V181&lt;30,(TOT!DT181/TOT!V181)*650,B179)</f>
        <v>0</v>
      </c>
      <c r="D179" s="27" t="n">
        <f aca="false">IF(TOT!V181&lt;15,(TOT!DT181/TOT!V181)*500,C179)</f>
        <v>0</v>
      </c>
      <c r="E179" s="27" t="n">
        <f aca="false">VLOOKUP(D179,'FG - COMBATS'!$A$3:$B$55,2)</f>
        <v>33</v>
      </c>
    </row>
    <row r="180" customFormat="false" ht="13" hidden="false" customHeight="true" outlineLevel="0" collapsed="false">
      <c r="A180" s="17" t="s">
        <v>1114</v>
      </c>
      <c r="B180" s="27" t="n">
        <f aca="false">(TOT!DT182/TOT!V182)*1000</f>
        <v>0</v>
      </c>
      <c r="C180" s="27" t="n">
        <f aca="false">IF(TOT!V182&lt;30,(TOT!DT182/TOT!V182)*650,B180)</f>
        <v>0</v>
      </c>
      <c r="D180" s="27" t="n">
        <f aca="false">IF(TOT!V182&lt;15,(TOT!DT182/TOT!V182)*500,C180)</f>
        <v>0</v>
      </c>
      <c r="E180" s="27" t="n">
        <f aca="false">VLOOKUP(D180,'FG - COMBATS'!$A$3:$B$55,2)</f>
        <v>33</v>
      </c>
    </row>
    <row r="181" customFormat="false" ht="13" hidden="false" customHeight="true" outlineLevel="0" collapsed="false">
      <c r="A181" s="17" t="s">
        <v>1119</v>
      </c>
      <c r="B181" s="27" t="n">
        <f aca="false">(TOT!DT183/TOT!V183)*1000</f>
        <v>0</v>
      </c>
      <c r="C181" s="27" t="n">
        <f aca="false">IF(TOT!V183&lt;30,(TOT!DT183/TOT!V183)*650,B181)</f>
        <v>0</v>
      </c>
      <c r="D181" s="27" t="n">
        <f aca="false">IF(TOT!V183&lt;15,(TOT!DT183/TOT!V183)*500,C181)</f>
        <v>0</v>
      </c>
      <c r="E181" s="27" t="n">
        <f aca="false">VLOOKUP(D181,'FG - COMBATS'!$A$3:$B$55,2)</f>
        <v>33</v>
      </c>
    </row>
    <row r="182" customFormat="false" ht="13" hidden="false" customHeight="true" outlineLevel="0" collapsed="false">
      <c r="A182" s="17" t="s">
        <v>1123</v>
      </c>
      <c r="B182" s="27" t="n">
        <f aca="false">(TOT!DT184/TOT!V184)*1000</f>
        <v>0</v>
      </c>
      <c r="C182" s="27" t="n">
        <f aca="false">IF(TOT!V184&lt;30,(TOT!DT184/TOT!V184)*650,B182)</f>
        <v>0</v>
      </c>
      <c r="D182" s="27" t="n">
        <f aca="false">IF(TOT!V184&lt;15,(TOT!DT184/TOT!V184)*500,C182)</f>
        <v>0</v>
      </c>
      <c r="E182" s="27" t="n">
        <f aca="false">VLOOKUP(D182,'FG - COMBATS'!$A$3:$B$55,2)</f>
        <v>33</v>
      </c>
    </row>
    <row r="183" customFormat="false" ht="13" hidden="false" customHeight="true" outlineLevel="0" collapsed="false">
      <c r="A183" s="17" t="s">
        <v>1126</v>
      </c>
      <c r="B183" s="27" t="n">
        <f aca="false">(TOT!DT185/TOT!V185)*1000</f>
        <v>30.7692307692308</v>
      </c>
      <c r="C183" s="27" t="n">
        <f aca="false">IF(TOT!V185&lt;30,(TOT!DT185/TOT!V185)*650,B183)</f>
        <v>30.7692307692308</v>
      </c>
      <c r="D183" s="27" t="n">
        <f aca="false">IF(TOT!V185&lt;15,(TOT!DT185/TOT!V185)*500,C183)</f>
        <v>30.7692307692308</v>
      </c>
      <c r="E183" s="27" t="n">
        <f aca="false">VLOOKUP(D183,'FG - COMBATS'!$A$3:$B$55,2)</f>
        <v>70</v>
      </c>
    </row>
    <row r="184" customFormat="false" ht="13" hidden="false" customHeight="true" outlineLevel="0" collapsed="false">
      <c r="A184" s="17" t="s">
        <v>1130</v>
      </c>
      <c r="B184" s="27" t="n">
        <f aca="false">(TOT!DT186/TOT!V186)*1000</f>
        <v>0</v>
      </c>
      <c r="C184" s="27" t="n">
        <f aca="false">IF(TOT!V186&lt;30,(TOT!DT186/TOT!V186)*650,B184)</f>
        <v>0</v>
      </c>
      <c r="D184" s="27" t="n">
        <f aca="false">IF(TOT!V186&lt;15,(TOT!DT186/TOT!V186)*500,C184)</f>
        <v>0</v>
      </c>
      <c r="E184" s="27" t="n">
        <f aca="false">VLOOKUP(D184,'FG - COMBATS'!$A$3:$B$55,2)</f>
        <v>33</v>
      </c>
    </row>
    <row r="185" customFormat="false" ht="13" hidden="false" customHeight="true" outlineLevel="0" collapsed="false">
      <c r="A185" s="17" t="s">
        <v>1134</v>
      </c>
      <c r="B185" s="27" t="n">
        <f aca="false">(TOT!DT187/TOT!V187)*1000</f>
        <v>0</v>
      </c>
      <c r="C185" s="27" t="n">
        <f aca="false">IF(TOT!V187&lt;30,(TOT!DT187/TOT!V187)*650,B185)</f>
        <v>0</v>
      </c>
      <c r="D185" s="27" t="n">
        <f aca="false">IF(TOT!V187&lt;15,(TOT!DT187/TOT!V187)*500,C185)</f>
        <v>0</v>
      </c>
      <c r="E185" s="27" t="n">
        <f aca="false">VLOOKUP(D185,'FG - COMBATS'!$A$3:$B$55,2)</f>
        <v>33</v>
      </c>
    </row>
    <row r="186" customFormat="false" ht="13" hidden="false" customHeight="true" outlineLevel="0" collapsed="false">
      <c r="A186" s="17" t="s">
        <v>1139</v>
      </c>
      <c r="B186" s="27" t="n">
        <f aca="false">(TOT!DT188/TOT!V188)*1000</f>
        <v>0</v>
      </c>
      <c r="C186" s="27" t="n">
        <f aca="false">IF(TOT!V188&lt;30,(TOT!DT188/TOT!V188)*650,B186)</f>
        <v>0</v>
      </c>
      <c r="D186" s="27" t="n">
        <f aca="false">IF(TOT!V188&lt;15,(TOT!DT188/TOT!V188)*500,C186)</f>
        <v>0</v>
      </c>
      <c r="E186" s="27" t="n">
        <f aca="false">VLOOKUP(D186,'FG - COMBATS'!$A$3:$B$55,2)</f>
        <v>33</v>
      </c>
    </row>
    <row r="187" customFormat="false" ht="13" hidden="false" customHeight="true" outlineLevel="0" collapsed="false">
      <c r="A187" s="17" t="s">
        <v>1143</v>
      </c>
      <c r="B187" s="27" t="n">
        <f aca="false">(TOT!DT189/TOT!V189)*1000</f>
        <v>0</v>
      </c>
      <c r="C187" s="27" t="n">
        <f aca="false">IF(TOT!V189&lt;30,(TOT!DT189/TOT!V189)*650,B187)</f>
        <v>0</v>
      </c>
      <c r="D187" s="27" t="n">
        <f aca="false">IF(TOT!V189&lt;15,(TOT!DT189/TOT!V189)*500,C187)</f>
        <v>0</v>
      </c>
      <c r="E187" s="27" t="n">
        <f aca="false">VLOOKUP(D187,'FG - COMBATS'!$A$3:$B$55,2)</f>
        <v>33</v>
      </c>
    </row>
    <row r="188" customFormat="false" ht="13" hidden="false" customHeight="true" outlineLevel="0" collapsed="false">
      <c r="A188" s="17" t="s">
        <v>1147</v>
      </c>
      <c r="B188" s="27" t="n">
        <f aca="false">(TOT!DT190/TOT!V190)*1000</f>
        <v>0</v>
      </c>
      <c r="C188" s="27" t="n">
        <f aca="false">IF(TOT!V190&lt;30,(TOT!DT190/TOT!V190)*650,B188)</f>
        <v>0</v>
      </c>
      <c r="D188" s="27" t="n">
        <f aca="false">IF(TOT!V190&lt;15,(TOT!DT190/TOT!V190)*500,C188)</f>
        <v>0</v>
      </c>
      <c r="E188" s="27" t="n">
        <f aca="false">VLOOKUP(D188,'FG - COMBATS'!$A$3:$B$55,2)</f>
        <v>33</v>
      </c>
    </row>
    <row r="189" customFormat="false" ht="13" hidden="false" customHeight="true" outlineLevel="0" collapsed="false">
      <c r="A189" s="17" t="s">
        <v>1152</v>
      </c>
      <c r="B189" s="27" t="n">
        <f aca="false">(TOT!DT191/TOT!V191)*1000</f>
        <v>0</v>
      </c>
      <c r="C189" s="27" t="n">
        <f aca="false">IF(TOT!V191&lt;30,(TOT!DT191/TOT!V191)*650,B189)</f>
        <v>0</v>
      </c>
      <c r="D189" s="27" t="n">
        <f aca="false">IF(TOT!V191&lt;15,(TOT!DT191/TOT!V191)*500,C189)</f>
        <v>0</v>
      </c>
      <c r="E189" s="27" t="n">
        <f aca="false">VLOOKUP(D189,'FG - COMBATS'!$A$3:$B$55,2)</f>
        <v>33</v>
      </c>
    </row>
    <row r="190" customFormat="false" ht="13" hidden="false" customHeight="true" outlineLevel="0" collapsed="false">
      <c r="A190" s="17" t="s">
        <v>1156</v>
      </c>
      <c r="B190" s="27" t="n">
        <f aca="false">(TOT!DT192/TOT!V192)*1000</f>
        <v>0</v>
      </c>
      <c r="C190" s="27" t="n">
        <f aca="false">IF(TOT!V192&lt;30,(TOT!DT192/TOT!V192)*650,B190)</f>
        <v>0</v>
      </c>
      <c r="D190" s="27" t="n">
        <f aca="false">IF(TOT!V192&lt;15,(TOT!DT192/TOT!V192)*500,C190)</f>
        <v>0</v>
      </c>
      <c r="E190" s="27" t="n">
        <f aca="false">VLOOKUP(D190,'FG - COMBATS'!$A$3:$B$55,2)</f>
        <v>33</v>
      </c>
    </row>
    <row r="191" customFormat="false" ht="13" hidden="false" customHeight="true" outlineLevel="0" collapsed="false">
      <c r="A191" s="17" t="s">
        <v>1160</v>
      </c>
      <c r="B191" s="27" t="n">
        <f aca="false">(TOT!DT193/TOT!V193)*1000</f>
        <v>0</v>
      </c>
      <c r="C191" s="27" t="n">
        <f aca="false">IF(TOT!V193&lt;30,(TOT!DT193/TOT!V193)*650,B191)</f>
        <v>0</v>
      </c>
      <c r="D191" s="27" t="n">
        <f aca="false">IF(TOT!V193&lt;15,(TOT!DT193/TOT!V193)*500,C191)</f>
        <v>0</v>
      </c>
      <c r="E191" s="27" t="n">
        <f aca="false">VLOOKUP(D191,'FG - COMBATS'!$A$3:$B$55,2)</f>
        <v>33</v>
      </c>
    </row>
    <row r="192" customFormat="false" ht="13" hidden="false" customHeight="true" outlineLevel="0" collapsed="false">
      <c r="A192" s="17" t="s">
        <v>1164</v>
      </c>
      <c r="B192" s="27" t="n">
        <f aca="false">(TOT!DT194/TOT!V194)*1000</f>
        <v>0</v>
      </c>
      <c r="C192" s="27" t="n">
        <f aca="false">IF(TOT!V194&lt;30,(TOT!DT194/TOT!V194)*650,B192)</f>
        <v>0</v>
      </c>
      <c r="D192" s="27" t="n">
        <f aca="false">IF(TOT!V194&lt;15,(TOT!DT194/TOT!V194)*500,C192)</f>
        <v>0</v>
      </c>
      <c r="E192" s="27" t="n">
        <f aca="false">VLOOKUP(D192,'FG - COMBATS'!$A$3:$B$55,2)</f>
        <v>33</v>
      </c>
    </row>
    <row r="193" customFormat="false" ht="13" hidden="false" customHeight="true" outlineLevel="0" collapsed="false">
      <c r="A193" s="17" t="s">
        <v>1168</v>
      </c>
      <c r="B193" s="27" t="n">
        <f aca="false">(TOT!DT195/TOT!V195)*1000</f>
        <v>270.833333333333</v>
      </c>
      <c r="C193" s="27" t="n">
        <f aca="false">IF(TOT!V195&lt;30,(TOT!DT195/TOT!V195)*650,B193)</f>
        <v>270.833333333333</v>
      </c>
      <c r="D193" s="27" t="n">
        <f aca="false">IF(TOT!V195&lt;15,(TOT!DT195/TOT!V195)*500,C193)</f>
        <v>270.833333333333</v>
      </c>
      <c r="E193" s="27" t="n">
        <f aca="false">VLOOKUP(D193,'FG - COMBATS'!$A$3:$B$55,2)</f>
        <v>97</v>
      </c>
    </row>
    <row r="194" customFormat="false" ht="13" hidden="false" customHeight="true" outlineLevel="0" collapsed="false">
      <c r="A194" s="17" t="s">
        <v>1174</v>
      </c>
      <c r="B194" s="27" t="n">
        <f aca="false">(TOT!DT196/TOT!V196)*1000</f>
        <v>0</v>
      </c>
      <c r="C194" s="27" t="n">
        <f aca="false">IF(TOT!V196&lt;30,(TOT!DT196/TOT!V196)*650,B194)</f>
        <v>0</v>
      </c>
      <c r="D194" s="27" t="n">
        <f aca="false">IF(TOT!V196&lt;15,(TOT!DT196/TOT!V196)*500,C194)</f>
        <v>0</v>
      </c>
      <c r="E194" s="27" t="n">
        <f aca="false">VLOOKUP(D194,'FG - COMBATS'!$A$3:$B$55,2)</f>
        <v>33</v>
      </c>
    </row>
    <row r="195" customFormat="false" ht="13" hidden="false" customHeight="true" outlineLevel="0" collapsed="false">
      <c r="A195" s="17" t="s">
        <v>1178</v>
      </c>
      <c r="B195" s="27" t="n">
        <f aca="false">(TOT!DT197/TOT!V197)*1000</f>
        <v>12.1951219512195</v>
      </c>
      <c r="C195" s="27" t="n">
        <f aca="false">IF(TOT!V197&lt;30,(TOT!DT197/TOT!V197)*650,B195)</f>
        <v>12.1951219512195</v>
      </c>
      <c r="D195" s="27" t="n">
        <f aca="false">IF(TOT!V197&lt;15,(TOT!DT197/TOT!V197)*500,C195)</f>
        <v>12.1951219512195</v>
      </c>
      <c r="E195" s="27" t="n">
        <f aca="false">VLOOKUP(D195,'FG - COMBATS'!$A$3:$B$55,2)</f>
        <v>60</v>
      </c>
    </row>
    <row r="196" customFormat="false" ht="13" hidden="false" customHeight="true" outlineLevel="0" collapsed="false">
      <c r="A196" s="17" t="s">
        <v>1183</v>
      </c>
      <c r="B196" s="27" t="n">
        <f aca="false">(TOT!DT198/TOT!V198)*1000</f>
        <v>0</v>
      </c>
      <c r="C196" s="27" t="n">
        <f aca="false">IF(TOT!V198&lt;30,(TOT!DT198/TOT!V198)*650,B196)</f>
        <v>0</v>
      </c>
      <c r="D196" s="27" t="n">
        <f aca="false">IF(TOT!V198&lt;15,(TOT!DT198/TOT!V198)*500,C196)</f>
        <v>0</v>
      </c>
      <c r="E196" s="27" t="n">
        <f aca="false">VLOOKUP(D196,'FG - COMBATS'!$A$3:$B$55,2)</f>
        <v>33</v>
      </c>
    </row>
    <row r="197" customFormat="false" ht="13" hidden="false" customHeight="true" outlineLevel="0" collapsed="false">
      <c r="A197" s="17" t="s">
        <v>1187</v>
      </c>
      <c r="B197" s="27" t="n">
        <f aca="false">(TOT!DT199/TOT!V199)*1000</f>
        <v>0</v>
      </c>
      <c r="C197" s="27" t="n">
        <f aca="false">IF(TOT!V199&lt;30,(TOT!DT199/TOT!V199)*650,B197)</f>
        <v>0</v>
      </c>
      <c r="D197" s="27" t="n">
        <f aca="false">IF(TOT!V199&lt;15,(TOT!DT199/TOT!V199)*500,C197)</f>
        <v>0</v>
      </c>
      <c r="E197" s="27" t="n">
        <f aca="false">VLOOKUP(D197,'FG - COMBATS'!$A$3:$B$55,2)</f>
        <v>33</v>
      </c>
    </row>
    <row r="198" customFormat="false" ht="13" hidden="false" customHeight="true" outlineLevel="0" collapsed="false">
      <c r="A198" s="17" t="s">
        <v>1191</v>
      </c>
      <c r="B198" s="27" t="n">
        <f aca="false">(TOT!DT200/TOT!V200)*1000</f>
        <v>12.1951219512195</v>
      </c>
      <c r="C198" s="27" t="n">
        <f aca="false">IF(TOT!V200&lt;30,(TOT!DT200/TOT!V200)*650,B198)</f>
        <v>12.1951219512195</v>
      </c>
      <c r="D198" s="27" t="n">
        <f aca="false">IF(TOT!V200&lt;15,(TOT!DT200/TOT!V200)*500,C198)</f>
        <v>12.1951219512195</v>
      </c>
      <c r="E198" s="27" t="n">
        <f aca="false">VLOOKUP(D198,'FG - COMBATS'!$A$3:$B$55,2)</f>
        <v>60</v>
      </c>
    </row>
    <row r="199" customFormat="false" ht="13" hidden="false" customHeight="true" outlineLevel="0" collapsed="false">
      <c r="A199" s="17" t="s">
        <v>1196</v>
      </c>
      <c r="B199" s="27" t="n">
        <f aca="false">(TOT!DT201/TOT!V201)*1000</f>
        <v>26.3157894736842</v>
      </c>
      <c r="C199" s="27" t="n">
        <f aca="false">IF(TOT!V201&lt;30,(TOT!DT201/TOT!V201)*650,B199)</f>
        <v>26.3157894736842</v>
      </c>
      <c r="D199" s="27" t="n">
        <f aca="false">IF(TOT!V201&lt;15,(TOT!DT201/TOT!V201)*500,C199)</f>
        <v>26.3157894736842</v>
      </c>
      <c r="E199" s="27" t="n">
        <f aca="false">VLOOKUP(D199,'FG - COMBATS'!$A$3:$B$55,2)</f>
        <v>69</v>
      </c>
    </row>
    <row r="200" customFormat="false" ht="13" hidden="false" customHeight="true" outlineLevel="0" collapsed="false">
      <c r="A200" s="17" t="s">
        <v>1201</v>
      </c>
      <c r="B200" s="27" t="n">
        <f aca="false">(TOT!DT202/TOT!V202)*1000</f>
        <v>0</v>
      </c>
      <c r="C200" s="27" t="n">
        <f aca="false">IF(TOT!V202&lt;30,(TOT!DT202/TOT!V202)*650,B200)</f>
        <v>0</v>
      </c>
      <c r="D200" s="27" t="n">
        <f aca="false">IF(TOT!V202&lt;15,(TOT!DT202/TOT!V202)*500,C200)</f>
        <v>0</v>
      </c>
      <c r="E200" s="27" t="n">
        <f aca="false">VLOOKUP(D200,'FG - COMBATS'!$A$3:$B$55,2)</f>
        <v>33</v>
      </c>
    </row>
    <row r="201" customFormat="false" ht="13" hidden="false" customHeight="true" outlineLevel="0" collapsed="false">
      <c r="A201" s="17" t="s">
        <v>1205</v>
      </c>
      <c r="B201" s="27" t="n">
        <f aca="false">(TOT!DT203/TOT!V203)*1000</f>
        <v>22.7272727272727</v>
      </c>
      <c r="C201" s="27" t="n">
        <f aca="false">IF(TOT!V203&lt;30,(TOT!DT203/TOT!V203)*650,B201)</f>
        <v>22.7272727272727</v>
      </c>
      <c r="D201" s="27" t="n">
        <f aca="false">IF(TOT!V203&lt;15,(TOT!DT203/TOT!V203)*500,C201)</f>
        <v>22.7272727272727</v>
      </c>
      <c r="E201" s="27" t="n">
        <f aca="false">VLOOKUP(D201,'FG - COMBATS'!$A$3:$B$55,2)</f>
        <v>68</v>
      </c>
    </row>
    <row r="202" customFormat="false" ht="13" hidden="false" customHeight="true" outlineLevel="0" collapsed="false">
      <c r="A202" s="17" t="s">
        <v>1209</v>
      </c>
      <c r="B202" s="27" t="n">
        <f aca="false">(TOT!DT204/TOT!V204)*1000</f>
        <v>0</v>
      </c>
      <c r="C202" s="27" t="n">
        <f aca="false">IF(TOT!V204&lt;30,(TOT!DT204/TOT!V204)*650,B202)</f>
        <v>0</v>
      </c>
      <c r="D202" s="27" t="n">
        <f aca="false">IF(TOT!V204&lt;15,(TOT!DT204/TOT!V204)*500,C202)</f>
        <v>0</v>
      </c>
      <c r="E202" s="27" t="n">
        <f aca="false">VLOOKUP(D202,'FG - COMBATS'!$A$3:$B$55,2)</f>
        <v>33</v>
      </c>
    </row>
    <row r="203" customFormat="false" ht="13" hidden="false" customHeight="true" outlineLevel="0" collapsed="false">
      <c r="A203" s="17" t="s">
        <v>1213</v>
      </c>
      <c r="B203" s="27" t="n">
        <f aca="false">(TOT!DT205/TOT!V205)*1000</f>
        <v>21.2765957446808</v>
      </c>
      <c r="C203" s="27" t="n">
        <f aca="false">IF(TOT!V205&lt;30,(TOT!DT205/TOT!V205)*650,B203)</f>
        <v>21.2765957446808</v>
      </c>
      <c r="D203" s="27" t="n">
        <f aca="false">IF(TOT!V205&lt;15,(TOT!DT205/TOT!V205)*500,C203)</f>
        <v>21.2765957446808</v>
      </c>
      <c r="E203" s="27" t="n">
        <f aca="false">VLOOKUP(D203,'FG - COMBATS'!$A$3:$B$55,2)</f>
        <v>67</v>
      </c>
    </row>
    <row r="204" customFormat="false" ht="13" hidden="false" customHeight="true" outlineLevel="0" collapsed="false">
      <c r="A204" s="17" t="s">
        <v>1217</v>
      </c>
      <c r="B204" s="27" t="n">
        <f aca="false">(TOT!DT206/TOT!V206)*1000</f>
        <v>0</v>
      </c>
      <c r="C204" s="27" t="n">
        <f aca="false">IF(TOT!V206&lt;30,(TOT!DT206/TOT!V206)*650,B204)</f>
        <v>0</v>
      </c>
      <c r="D204" s="27" t="n">
        <f aca="false">IF(TOT!V206&lt;15,(TOT!DT206/TOT!V206)*500,C204)</f>
        <v>0</v>
      </c>
      <c r="E204" s="27" t="n">
        <f aca="false">VLOOKUP(D204,'FG - COMBATS'!$A$3:$B$55,2)</f>
        <v>33</v>
      </c>
    </row>
    <row r="205" customFormat="false" ht="13" hidden="false" customHeight="true" outlineLevel="0" collapsed="false">
      <c r="A205" s="17" t="s">
        <v>1222</v>
      </c>
      <c r="B205" s="27" t="n">
        <f aca="false">(TOT!DT207/TOT!V207)*1000</f>
        <v>26.3157894736842</v>
      </c>
      <c r="C205" s="27" t="n">
        <f aca="false">IF(TOT!V207&lt;30,(TOT!DT207/TOT!V207)*650,B205)</f>
        <v>26.3157894736842</v>
      </c>
      <c r="D205" s="27" t="n">
        <f aca="false">IF(TOT!V207&lt;15,(TOT!DT207/TOT!V207)*500,C205)</f>
        <v>26.3157894736842</v>
      </c>
      <c r="E205" s="27" t="n">
        <f aca="false">VLOOKUP(D205,'FG - COMBATS'!$A$3:$B$55,2)</f>
        <v>69</v>
      </c>
    </row>
    <row r="206" customFormat="false" ht="13" hidden="false" customHeight="true" outlineLevel="0" collapsed="false">
      <c r="A206" s="17" t="s">
        <v>1226</v>
      </c>
      <c r="B206" s="27" t="n">
        <f aca="false">(TOT!DT208/TOT!V208)*1000</f>
        <v>0</v>
      </c>
      <c r="C206" s="27" t="n">
        <f aca="false">IF(TOT!V208&lt;30,(TOT!DT208/TOT!V208)*650,B206)</f>
        <v>0</v>
      </c>
      <c r="D206" s="27" t="n">
        <f aca="false">IF(TOT!V208&lt;15,(TOT!DT208/TOT!V208)*500,C206)</f>
        <v>0</v>
      </c>
      <c r="E206" s="27" t="n">
        <f aca="false">VLOOKUP(D206,'FG - COMBATS'!$A$3:$B$55,2)</f>
        <v>33</v>
      </c>
    </row>
    <row r="207" customFormat="false" ht="13" hidden="false" customHeight="true" outlineLevel="0" collapsed="false">
      <c r="A207" s="17" t="s">
        <v>1231</v>
      </c>
      <c r="B207" s="27" t="n">
        <f aca="false">(TOT!DT209/TOT!V209)*1000</f>
        <v>70.4225352112676</v>
      </c>
      <c r="C207" s="27" t="n">
        <f aca="false">IF(TOT!V209&lt;30,(TOT!DT209/TOT!V209)*650,B207)</f>
        <v>70.4225352112676</v>
      </c>
      <c r="D207" s="27" t="n">
        <f aca="false">IF(TOT!V209&lt;15,(TOT!DT209/TOT!V209)*500,C207)</f>
        <v>70.4225352112676</v>
      </c>
      <c r="E207" s="27" t="n">
        <f aca="false">VLOOKUP(D207,'FG - COMBATS'!$A$3:$B$55,2)</f>
        <v>84</v>
      </c>
    </row>
    <row r="208" customFormat="false" ht="13" hidden="false" customHeight="true" outlineLevel="0" collapsed="false">
      <c r="A208" s="17" t="s">
        <v>1236</v>
      </c>
      <c r="B208" s="27" t="n">
        <f aca="false">(TOT!DT210/TOT!V210)*1000</f>
        <v>0</v>
      </c>
      <c r="C208" s="27" t="n">
        <f aca="false">IF(TOT!V210&lt;30,(TOT!DT210/TOT!V210)*650,B208)</f>
        <v>0</v>
      </c>
      <c r="D208" s="27" t="n">
        <f aca="false">IF(TOT!V210&lt;15,(TOT!DT210/TOT!V210)*500,C208)</f>
        <v>0</v>
      </c>
      <c r="E208" s="27" t="n">
        <f aca="false">VLOOKUP(D208,'FG - COMBATS'!$A$3:$B$55,2)</f>
        <v>33</v>
      </c>
    </row>
    <row r="209" customFormat="false" ht="13" hidden="false" customHeight="true" outlineLevel="0" collapsed="false">
      <c r="A209" s="17" t="s">
        <v>1241</v>
      </c>
      <c r="B209" s="27" t="n">
        <f aca="false">(TOT!DT211/TOT!V211)*1000</f>
        <v>0</v>
      </c>
      <c r="C209" s="27" t="n">
        <f aca="false">IF(TOT!V211&lt;30,(TOT!DT211/TOT!V211)*650,B209)</f>
        <v>0</v>
      </c>
      <c r="D209" s="27" t="n">
        <f aca="false">IF(TOT!V211&lt;15,(TOT!DT211/TOT!V211)*500,C209)</f>
        <v>0</v>
      </c>
      <c r="E209" s="27" t="n">
        <f aca="false">VLOOKUP(D209,'FG - COMBATS'!$A$3:$B$55,2)</f>
        <v>33</v>
      </c>
    </row>
    <row r="210" customFormat="false" ht="13" hidden="false" customHeight="true" outlineLevel="0" collapsed="false">
      <c r="A210" s="17" t="s">
        <v>1245</v>
      </c>
      <c r="B210" s="27" t="n">
        <f aca="false">(TOT!DT212/TOT!V212)*1000</f>
        <v>15.3846153846154</v>
      </c>
      <c r="C210" s="27" t="n">
        <f aca="false">IF(TOT!V212&lt;30,(TOT!DT212/TOT!V212)*650,B210)</f>
        <v>15.3846153846154</v>
      </c>
      <c r="D210" s="27" t="n">
        <f aca="false">IF(TOT!V212&lt;15,(TOT!DT212/TOT!V212)*500,C210)</f>
        <v>15.3846153846154</v>
      </c>
      <c r="E210" s="27" t="n">
        <f aca="false">VLOOKUP(D210,'FG - COMBATS'!$A$3:$B$55,2)</f>
        <v>63</v>
      </c>
    </row>
    <row r="211" customFormat="false" ht="13" hidden="false" customHeight="true" outlineLevel="0" collapsed="false">
      <c r="A211" s="17" t="s">
        <v>1250</v>
      </c>
      <c r="B211" s="27" t="n">
        <f aca="false">(TOT!DT213/TOT!V213)*1000</f>
        <v>142.857142857143</v>
      </c>
      <c r="C211" s="27" t="n">
        <f aca="false">IF(TOT!V213&lt;30,(TOT!DT213/TOT!V213)*650,B211)</f>
        <v>92.8571428571429</v>
      </c>
      <c r="D211" s="27" t="n">
        <f aca="false">IF(TOT!V213&lt;15,(TOT!DT213/TOT!V213)*500,C211)</f>
        <v>71.4285714285714</v>
      </c>
      <c r="E211" s="27" t="n">
        <f aca="false">VLOOKUP(D211,'FG - COMBATS'!$A$3:$B$55,2)</f>
        <v>84</v>
      </c>
    </row>
    <row r="212" customFormat="false" ht="13" hidden="false" customHeight="true" outlineLevel="0" collapsed="false">
      <c r="A212" s="17" t="s">
        <v>1254</v>
      </c>
      <c r="B212" s="27" t="n">
        <f aca="false">(TOT!DT214/TOT!V214)*1000</f>
        <v>0</v>
      </c>
      <c r="C212" s="27" t="n">
        <f aca="false">IF(TOT!V214&lt;30,(TOT!DT214/TOT!V214)*650,B212)</f>
        <v>0</v>
      </c>
      <c r="D212" s="27" t="n">
        <f aca="false">IF(TOT!V214&lt;15,(TOT!DT214/TOT!V214)*500,C212)</f>
        <v>0</v>
      </c>
      <c r="E212" s="27" t="n">
        <f aca="false">VLOOKUP(D212,'FG - COMBATS'!$A$3:$B$55,2)</f>
        <v>33</v>
      </c>
    </row>
    <row r="213" customFormat="false" ht="13" hidden="false" customHeight="true" outlineLevel="0" collapsed="false">
      <c r="A213" s="17" t="s">
        <v>1258</v>
      </c>
      <c r="B213" s="27" t="n">
        <f aca="false">(TOT!DT215/TOT!V215)*1000</f>
        <v>0</v>
      </c>
      <c r="C213" s="27" t="n">
        <f aca="false">IF(TOT!V215&lt;30,(TOT!DT215/TOT!V215)*650,B213)</f>
        <v>0</v>
      </c>
      <c r="D213" s="27" t="n">
        <f aca="false">IF(TOT!V215&lt;15,(TOT!DT215/TOT!V215)*500,C213)</f>
        <v>0</v>
      </c>
      <c r="E213" s="27" t="n">
        <f aca="false">VLOOKUP(D213,'FG - COMBATS'!$A$3:$B$55,2)</f>
        <v>33</v>
      </c>
    </row>
    <row r="214" customFormat="false" ht="13" hidden="false" customHeight="true" outlineLevel="0" collapsed="false">
      <c r="A214" s="17" t="s">
        <v>1262</v>
      </c>
      <c r="B214" s="27" t="n">
        <f aca="false">(TOT!DT216/TOT!V216)*1000</f>
        <v>21.7391304347826</v>
      </c>
      <c r="C214" s="27" t="n">
        <f aca="false">IF(TOT!V216&lt;30,(TOT!DT216/TOT!V216)*650,B214)</f>
        <v>21.7391304347826</v>
      </c>
      <c r="D214" s="27" t="n">
        <f aca="false">IF(TOT!V216&lt;15,(TOT!DT216/TOT!V216)*500,C214)</f>
        <v>21.7391304347826</v>
      </c>
      <c r="E214" s="27" t="n">
        <f aca="false">VLOOKUP(D214,'FG - COMBATS'!$A$3:$B$55,2)</f>
        <v>67</v>
      </c>
    </row>
    <row r="215" customFormat="false" ht="13" hidden="false" customHeight="true" outlineLevel="0" collapsed="false">
      <c r="A215" s="17" t="s">
        <v>1267</v>
      </c>
      <c r="B215" s="27" t="n">
        <f aca="false">(TOT!DT217/TOT!V217)*1000</f>
        <v>250</v>
      </c>
      <c r="C215" s="27" t="n">
        <f aca="false">IF(TOT!V217&lt;30,(TOT!DT217/TOT!V217)*650,B215)</f>
        <v>162.5</v>
      </c>
      <c r="D215" s="27" t="n">
        <f aca="false">IF(TOT!V217&lt;15,(TOT!DT217/TOT!V217)*500,C215)</f>
        <v>125</v>
      </c>
      <c r="E215" s="27" t="n">
        <f aca="false">VLOOKUP(D215,'FG - COMBATS'!$A$3:$B$55,2)</f>
        <v>91</v>
      </c>
    </row>
    <row r="216" customFormat="false" ht="13" hidden="false" customHeight="true" outlineLevel="0" collapsed="false">
      <c r="A216" s="17" t="s">
        <v>1272</v>
      </c>
      <c r="B216" s="27" t="n">
        <f aca="false">(TOT!DT218/TOT!V218)*1000</f>
        <v>26.3157894736842</v>
      </c>
      <c r="C216" s="27" t="n">
        <f aca="false">IF(TOT!V218&lt;30,(TOT!DT218/TOT!V218)*650,B216)</f>
        <v>26.3157894736842</v>
      </c>
      <c r="D216" s="27" t="n">
        <f aca="false">IF(TOT!V218&lt;15,(TOT!DT218/TOT!V218)*500,C216)</f>
        <v>26.3157894736842</v>
      </c>
      <c r="E216" s="27" t="n">
        <f aca="false">VLOOKUP(D216,'FG - COMBATS'!$A$3:$B$55,2)</f>
        <v>69</v>
      </c>
    </row>
    <row r="217" customFormat="false" ht="13" hidden="false" customHeight="true" outlineLevel="0" collapsed="false">
      <c r="A217" s="17" t="s">
        <v>1276</v>
      </c>
      <c r="B217" s="27" t="n">
        <f aca="false">(TOT!DT219/TOT!V219)*1000</f>
        <v>12.987012987013</v>
      </c>
      <c r="C217" s="27" t="n">
        <f aca="false">IF(TOT!V219&lt;30,(TOT!DT219/TOT!V219)*650,B217)</f>
        <v>12.987012987013</v>
      </c>
      <c r="D217" s="27" t="n">
        <f aca="false">IF(TOT!V219&lt;15,(TOT!DT219/TOT!V219)*500,C217)</f>
        <v>12.987012987013</v>
      </c>
      <c r="E217" s="27" t="n">
        <f aca="false">VLOOKUP(D217,'FG - COMBATS'!$A$3:$B$55,2)</f>
        <v>60</v>
      </c>
    </row>
    <row r="218" customFormat="false" ht="13" hidden="false" customHeight="true" outlineLevel="0" collapsed="false">
      <c r="A218" s="17" t="s">
        <v>1282</v>
      </c>
      <c r="B218" s="27" t="n">
        <f aca="false">(TOT!DT220/TOT!V220)*1000</f>
        <v>12.5</v>
      </c>
      <c r="C218" s="27" t="n">
        <f aca="false">IF(TOT!V220&lt;30,(TOT!DT220/TOT!V220)*650,B218)</f>
        <v>12.5</v>
      </c>
      <c r="D218" s="27" t="n">
        <f aca="false">IF(TOT!V220&lt;15,(TOT!DT220/TOT!V220)*500,C218)</f>
        <v>12.5</v>
      </c>
      <c r="E218" s="27" t="n">
        <f aca="false">VLOOKUP(D218,'FG - COMBATS'!$A$3:$B$55,2)</f>
        <v>60</v>
      </c>
    </row>
    <row r="219" customFormat="false" ht="13" hidden="false" customHeight="true" outlineLevel="0" collapsed="false">
      <c r="A219" s="17" t="s">
        <v>1286</v>
      </c>
      <c r="B219" s="27" t="n">
        <f aca="false">(TOT!DT221/TOT!V221)*1000</f>
        <v>0</v>
      </c>
      <c r="C219" s="27" t="n">
        <f aca="false">IF(TOT!V221&lt;30,(TOT!DT221/TOT!V221)*650,B219)</f>
        <v>0</v>
      </c>
      <c r="D219" s="27" t="n">
        <f aca="false">IF(TOT!V221&lt;15,(TOT!DT221/TOT!V221)*500,C219)</f>
        <v>0</v>
      </c>
      <c r="E219" s="27" t="n">
        <f aca="false">VLOOKUP(D219,'FG - COMBATS'!$A$3:$B$55,2)</f>
        <v>33</v>
      </c>
    </row>
    <row r="220" customFormat="false" ht="13" hidden="false" customHeight="true" outlineLevel="0" collapsed="false">
      <c r="A220" s="17" t="s">
        <v>1292</v>
      </c>
      <c r="B220" s="27" t="n">
        <f aca="false">(TOT!DT222/TOT!V222)*1000</f>
        <v>0</v>
      </c>
      <c r="C220" s="27" t="n">
        <f aca="false">IF(TOT!V222&lt;30,(TOT!DT222/TOT!V222)*650,B220)</f>
        <v>0</v>
      </c>
      <c r="D220" s="27" t="n">
        <f aca="false">IF(TOT!V222&lt;15,(TOT!DT222/TOT!V222)*500,C220)</f>
        <v>0</v>
      </c>
      <c r="E220" s="27" t="n">
        <f aca="false">VLOOKUP(D220,'FG - COMBATS'!$A$3:$B$55,2)</f>
        <v>33</v>
      </c>
    </row>
    <row r="221" customFormat="false" ht="13" hidden="false" customHeight="true" outlineLevel="0" collapsed="false">
      <c r="A221" s="17" t="s">
        <v>1296</v>
      </c>
      <c r="B221" s="27" t="n">
        <f aca="false">(TOT!DT223/TOT!V223)*1000</f>
        <v>0</v>
      </c>
      <c r="C221" s="27" t="n">
        <f aca="false">IF(TOT!V223&lt;30,(TOT!DT223/TOT!V223)*650,B221)</f>
        <v>0</v>
      </c>
      <c r="D221" s="27" t="n">
        <f aca="false">IF(TOT!V223&lt;15,(TOT!DT223/TOT!V223)*500,C221)</f>
        <v>0</v>
      </c>
      <c r="E221" s="27" t="n">
        <f aca="false">VLOOKUP(D221,'FG - COMBATS'!$A$3:$B$55,2)</f>
        <v>33</v>
      </c>
    </row>
    <row r="222" customFormat="false" ht="13" hidden="false" customHeight="true" outlineLevel="0" collapsed="false">
      <c r="A222" s="17" t="s">
        <v>1299</v>
      </c>
      <c r="B222" s="27" t="n">
        <f aca="false">(TOT!DT224/TOT!V224)*1000</f>
        <v>0</v>
      </c>
      <c r="C222" s="27" t="n">
        <f aca="false">IF(TOT!V224&lt;30,(TOT!DT224/TOT!V224)*650,B222)</f>
        <v>0</v>
      </c>
      <c r="D222" s="27" t="n">
        <f aca="false">IF(TOT!V224&lt;15,(TOT!DT224/TOT!V224)*500,C222)</f>
        <v>0</v>
      </c>
      <c r="E222" s="27" t="n">
        <f aca="false">VLOOKUP(D222,'FG - COMBATS'!$A$3:$B$55,2)</f>
        <v>33</v>
      </c>
    </row>
    <row r="223" customFormat="false" ht="13" hidden="false" customHeight="true" outlineLevel="0" collapsed="false">
      <c r="A223" s="17" t="s">
        <v>1304</v>
      </c>
      <c r="B223" s="27" t="n">
        <f aca="false">(TOT!DT225/TOT!V225)*1000</f>
        <v>0</v>
      </c>
      <c r="C223" s="27" t="n">
        <f aca="false">IF(TOT!V225&lt;30,(TOT!DT225/TOT!V225)*650,B223)</f>
        <v>0</v>
      </c>
      <c r="D223" s="27" t="n">
        <f aca="false">IF(TOT!V225&lt;15,(TOT!DT225/TOT!V225)*500,C223)</f>
        <v>0</v>
      </c>
      <c r="E223" s="27" t="n">
        <f aca="false">VLOOKUP(D223,'FG - COMBATS'!$A$3:$B$55,2)</f>
        <v>33</v>
      </c>
    </row>
    <row r="224" customFormat="false" ht="13" hidden="false" customHeight="true" outlineLevel="0" collapsed="false">
      <c r="A224" s="17" t="s">
        <v>1310</v>
      </c>
      <c r="B224" s="27" t="n">
        <f aca="false">(TOT!DT226/TOT!V226)*1000</f>
        <v>0</v>
      </c>
      <c r="C224" s="27" t="n">
        <f aca="false">IF(TOT!V226&lt;30,(TOT!DT226/TOT!V226)*650,B224)</f>
        <v>0</v>
      </c>
      <c r="D224" s="27" t="n">
        <f aca="false">IF(TOT!V226&lt;15,(TOT!DT226/TOT!V226)*500,C224)</f>
        <v>0</v>
      </c>
      <c r="E224" s="27" t="n">
        <f aca="false">VLOOKUP(D224,'FG - COMBATS'!$A$3:$B$55,2)</f>
        <v>33</v>
      </c>
    </row>
    <row r="225" customFormat="false" ht="13" hidden="false" customHeight="true" outlineLevel="0" collapsed="false">
      <c r="A225" s="17" t="s">
        <v>1315</v>
      </c>
      <c r="B225" s="27" t="n">
        <f aca="false">(TOT!DT227/TOT!V227)*1000</f>
        <v>0</v>
      </c>
      <c r="C225" s="27" t="n">
        <f aca="false">IF(TOT!V227&lt;30,(TOT!DT227/TOT!V227)*650,B225)</f>
        <v>0</v>
      </c>
      <c r="D225" s="27" t="n">
        <f aca="false">IF(TOT!V227&lt;15,(TOT!DT227/TOT!V227)*500,C225)</f>
        <v>0</v>
      </c>
      <c r="E225" s="27" t="n">
        <f aca="false">VLOOKUP(D225,'FG - COMBATS'!$A$3:$B$55,2)</f>
        <v>33</v>
      </c>
    </row>
    <row r="226" customFormat="false" ht="13" hidden="false" customHeight="true" outlineLevel="0" collapsed="false">
      <c r="A226" s="17" t="s">
        <v>1318</v>
      </c>
      <c r="B226" s="27" t="n">
        <f aca="false">(TOT!DT228/TOT!V228)*1000</f>
        <v>12.3456790123457</v>
      </c>
      <c r="C226" s="27" t="n">
        <f aca="false">IF(TOT!V228&lt;30,(TOT!DT228/TOT!V228)*650,B226)</f>
        <v>12.3456790123457</v>
      </c>
      <c r="D226" s="27" t="n">
        <f aca="false">IF(TOT!V228&lt;15,(TOT!DT228/TOT!V228)*500,C226)</f>
        <v>12.3456790123457</v>
      </c>
      <c r="E226" s="27" t="n">
        <f aca="false">VLOOKUP(D226,'FG - COMBATS'!$A$3:$B$55,2)</f>
        <v>60</v>
      </c>
    </row>
    <row r="227" customFormat="false" ht="13" hidden="false" customHeight="true" outlineLevel="0" collapsed="false">
      <c r="A227" s="17" t="s">
        <v>1321</v>
      </c>
      <c r="B227" s="27" t="n">
        <f aca="false">(TOT!DT229/TOT!V229)*1000</f>
        <v>0</v>
      </c>
      <c r="C227" s="27" t="n">
        <f aca="false">IF(TOT!V229&lt;30,(TOT!DT229/TOT!V229)*650,B227)</f>
        <v>0</v>
      </c>
      <c r="D227" s="27" t="n">
        <f aca="false">IF(TOT!V229&lt;15,(TOT!DT229/TOT!V229)*500,C227)</f>
        <v>0</v>
      </c>
      <c r="E227" s="27" t="n">
        <f aca="false">VLOOKUP(D227,'FG - COMBATS'!$A$3:$B$55,2)</f>
        <v>33</v>
      </c>
    </row>
    <row r="228" customFormat="false" ht="13" hidden="false" customHeight="true" outlineLevel="0" collapsed="false">
      <c r="A228" s="17" t="s">
        <v>1325</v>
      </c>
      <c r="B228" s="27" t="n">
        <f aca="false">(TOT!DT230/TOT!V230)*1000</f>
        <v>0</v>
      </c>
      <c r="C228" s="27" t="n">
        <f aca="false">IF(TOT!V230&lt;30,(TOT!DT230/TOT!V230)*650,B228)</f>
        <v>0</v>
      </c>
      <c r="D228" s="27" t="n">
        <f aca="false">IF(TOT!V230&lt;15,(TOT!DT230/TOT!V230)*500,C228)</f>
        <v>0</v>
      </c>
      <c r="E228" s="27" t="n">
        <f aca="false">VLOOKUP(D228,'FG - COMBATS'!$A$3:$B$55,2)</f>
        <v>33</v>
      </c>
    </row>
    <row r="229" customFormat="false" ht="13" hidden="false" customHeight="true" outlineLevel="0" collapsed="false">
      <c r="A229" s="17" t="s">
        <v>1329</v>
      </c>
      <c r="B229" s="27" t="n">
        <f aca="false">(TOT!DT231/TOT!V231)*1000</f>
        <v>36.5853658536585</v>
      </c>
      <c r="C229" s="27" t="n">
        <f aca="false">IF(TOT!V231&lt;30,(TOT!DT231/TOT!V231)*650,B229)</f>
        <v>36.5853658536585</v>
      </c>
      <c r="D229" s="27" t="n">
        <f aca="false">IF(TOT!V231&lt;15,(TOT!DT231/TOT!V231)*500,C229)</f>
        <v>36.5853658536585</v>
      </c>
      <c r="E229" s="27" t="n">
        <f aca="false">VLOOKUP(D229,'FG - COMBATS'!$A$3:$B$55,2)</f>
        <v>72</v>
      </c>
    </row>
    <row r="230" customFormat="false" ht="13" hidden="false" customHeight="true" outlineLevel="0" collapsed="false">
      <c r="A230" s="17" t="s">
        <v>1334</v>
      </c>
      <c r="B230" s="27" t="n">
        <f aca="false">(TOT!DT232/TOT!V232)*1000</f>
        <v>74.0740740740741</v>
      </c>
      <c r="C230" s="27" t="n">
        <f aca="false">IF(TOT!V232&lt;30,(TOT!DT232/TOT!V232)*650,B230)</f>
        <v>48.1481481481482</v>
      </c>
      <c r="D230" s="27" t="n">
        <f aca="false">IF(TOT!V232&lt;15,(TOT!DT232/TOT!V232)*500,C230)</f>
        <v>48.1481481481482</v>
      </c>
      <c r="E230" s="27" t="n">
        <f aca="false">VLOOKUP(D230,'FG - COMBATS'!$A$3:$B$55,2)</f>
        <v>76</v>
      </c>
    </row>
    <row r="231" customFormat="false" ht="13" hidden="false" customHeight="true" outlineLevel="0" collapsed="false">
      <c r="A231" s="17" t="s">
        <v>1339</v>
      </c>
      <c r="B231" s="27" t="n">
        <f aca="false">(TOT!DT233/TOT!V233)*1000</f>
        <v>13.3333333333333</v>
      </c>
      <c r="C231" s="27" t="n">
        <f aca="false">IF(TOT!V233&lt;30,(TOT!DT233/TOT!V233)*650,B231)</f>
        <v>13.3333333333333</v>
      </c>
      <c r="D231" s="27" t="n">
        <f aca="false">IF(TOT!V233&lt;15,(TOT!DT233/TOT!V233)*500,C231)</f>
        <v>13.3333333333333</v>
      </c>
      <c r="E231" s="27" t="n">
        <f aca="false">VLOOKUP(D231,'FG - COMBATS'!$A$3:$B$55,2)</f>
        <v>61</v>
      </c>
    </row>
    <row r="232" customFormat="false" ht="13" hidden="false" customHeight="true" outlineLevel="0" collapsed="false">
      <c r="A232" s="17" t="s">
        <v>1344</v>
      </c>
      <c r="B232" s="27" t="n">
        <f aca="false">(TOT!DT234/TOT!V234)*1000</f>
        <v>52.6315789473684</v>
      </c>
      <c r="C232" s="27" t="n">
        <f aca="false">IF(TOT!V234&lt;30,(TOT!DT234/TOT!V234)*650,B232)</f>
        <v>52.6315789473684</v>
      </c>
      <c r="D232" s="27" t="n">
        <f aca="false">IF(TOT!V234&lt;15,(TOT!DT234/TOT!V234)*500,C232)</f>
        <v>52.6315789473684</v>
      </c>
      <c r="E232" s="27" t="n">
        <f aca="false">VLOOKUP(D232,'FG - COMBATS'!$A$3:$B$55,2)</f>
        <v>78</v>
      </c>
    </row>
    <row r="233" customFormat="false" ht="13" hidden="false" customHeight="true" outlineLevel="0" collapsed="false">
      <c r="A233" s="17" t="s">
        <v>1348</v>
      </c>
      <c r="B233" s="27" t="n">
        <f aca="false">(TOT!DT235/TOT!V235)*1000</f>
        <v>0</v>
      </c>
      <c r="C233" s="27" t="n">
        <f aca="false">IF(TOT!V235&lt;30,(TOT!DT235/TOT!V235)*650,B233)</f>
        <v>0</v>
      </c>
      <c r="D233" s="27" t="n">
        <f aca="false">IF(TOT!V235&lt;15,(TOT!DT235/TOT!V235)*500,C233)</f>
        <v>0</v>
      </c>
      <c r="E233" s="27" t="n">
        <f aca="false">VLOOKUP(D233,'FG - COMBATS'!$A$3:$B$55,2)</f>
        <v>33</v>
      </c>
    </row>
    <row r="234" customFormat="false" ht="13" hidden="false" customHeight="true" outlineLevel="0" collapsed="false">
      <c r="A234" s="17" t="s">
        <v>1352</v>
      </c>
      <c r="B234" s="27" t="n">
        <f aca="false">(TOT!DT236/TOT!V236)*1000</f>
        <v>0</v>
      </c>
      <c r="C234" s="27" t="n">
        <f aca="false">IF(TOT!V236&lt;30,(TOT!DT236/TOT!V236)*650,B234)</f>
        <v>0</v>
      </c>
      <c r="D234" s="27" t="n">
        <f aca="false">IF(TOT!V236&lt;15,(TOT!DT236/TOT!V236)*500,C234)</f>
        <v>0</v>
      </c>
      <c r="E234" s="27" t="n">
        <f aca="false">VLOOKUP(D234,'FG - COMBATS'!$A$3:$B$55,2)</f>
        <v>33</v>
      </c>
    </row>
    <row r="235" customFormat="false" ht="13" hidden="false" customHeight="true" outlineLevel="0" collapsed="false">
      <c r="A235" s="17" t="s">
        <v>1357</v>
      </c>
      <c r="B235" s="27" t="n">
        <f aca="false">(TOT!DT237/TOT!V237)*1000</f>
        <v>0</v>
      </c>
      <c r="C235" s="27" t="n">
        <f aca="false">IF(TOT!V237&lt;30,(TOT!DT237/TOT!V237)*650,B235)</f>
        <v>0</v>
      </c>
      <c r="D235" s="27" t="n">
        <f aca="false">IF(TOT!V237&lt;15,(TOT!DT237/TOT!V237)*500,C235)</f>
        <v>0</v>
      </c>
      <c r="E235" s="27" t="n">
        <f aca="false">VLOOKUP(D235,'FG - COMBATS'!$A$3:$B$55,2)</f>
        <v>33</v>
      </c>
    </row>
    <row r="236" customFormat="false" ht="13" hidden="false" customHeight="true" outlineLevel="0" collapsed="false">
      <c r="A236" s="17" t="s">
        <v>1361</v>
      </c>
      <c r="B236" s="27" t="n">
        <f aca="false">(TOT!DT238/TOT!V238)*1000</f>
        <v>0</v>
      </c>
      <c r="C236" s="27" t="n">
        <f aca="false">IF(TOT!V238&lt;30,(TOT!DT238/TOT!V238)*650,B236)</f>
        <v>0</v>
      </c>
      <c r="D236" s="27" t="n">
        <f aca="false">IF(TOT!V238&lt;15,(TOT!DT238/TOT!V238)*500,C236)</f>
        <v>0</v>
      </c>
      <c r="E236" s="27" t="n">
        <f aca="false">VLOOKUP(D236,'FG - COMBATS'!$A$3:$B$55,2)</f>
        <v>33</v>
      </c>
    </row>
    <row r="237" customFormat="false" ht="13" hidden="false" customHeight="true" outlineLevel="0" collapsed="false">
      <c r="A237" s="17" t="s">
        <v>1365</v>
      </c>
      <c r="B237" s="27" t="n">
        <f aca="false">(TOT!DT239/TOT!V239)*1000</f>
        <v>12.1951219512195</v>
      </c>
      <c r="C237" s="27" t="n">
        <f aca="false">IF(TOT!V239&lt;30,(TOT!DT239/TOT!V239)*650,B237)</f>
        <v>12.1951219512195</v>
      </c>
      <c r="D237" s="27" t="n">
        <f aca="false">IF(TOT!V239&lt;15,(TOT!DT239/TOT!V239)*500,C237)</f>
        <v>12.1951219512195</v>
      </c>
      <c r="E237" s="27" t="n">
        <f aca="false">VLOOKUP(D237,'FG - COMBATS'!$A$3:$B$55,2)</f>
        <v>60</v>
      </c>
    </row>
    <row r="238" customFormat="false" ht="13" hidden="false" customHeight="true" outlineLevel="0" collapsed="false">
      <c r="A238" s="17" t="s">
        <v>1369</v>
      </c>
      <c r="B238" s="27" t="n">
        <f aca="false">(TOT!DT240/TOT!V240)*1000</f>
        <v>0</v>
      </c>
      <c r="C238" s="27" t="n">
        <f aca="false">IF(TOT!V240&lt;30,(TOT!DT240/TOT!V240)*650,B238)</f>
        <v>0</v>
      </c>
      <c r="D238" s="27" t="n">
        <f aca="false">IF(TOT!V240&lt;15,(TOT!DT240/TOT!V240)*500,C238)</f>
        <v>0</v>
      </c>
      <c r="E238" s="27" t="n">
        <f aca="false">VLOOKUP(D238,'FG - COMBATS'!$A$3:$B$55,2)</f>
        <v>33</v>
      </c>
    </row>
    <row r="239" customFormat="false" ht="13" hidden="false" customHeight="true" outlineLevel="0" collapsed="false">
      <c r="A239" s="17" t="s">
        <v>1373</v>
      </c>
      <c r="B239" s="27" t="n">
        <f aca="false">(TOT!DT241/TOT!V241)*1000</f>
        <v>0</v>
      </c>
      <c r="C239" s="27" t="n">
        <f aca="false">IF(TOT!V241&lt;30,(TOT!DT241/TOT!V241)*650,B239)</f>
        <v>0</v>
      </c>
      <c r="D239" s="27" t="n">
        <f aca="false">IF(TOT!V241&lt;15,(TOT!DT241/TOT!V241)*500,C239)</f>
        <v>0</v>
      </c>
      <c r="E239" s="27" t="n">
        <f aca="false">VLOOKUP(D239,'FG - COMBATS'!$A$3:$B$55,2)</f>
        <v>33</v>
      </c>
    </row>
    <row r="240" customFormat="false" ht="13" hidden="false" customHeight="true" outlineLevel="0" collapsed="false">
      <c r="A240" s="17" t="s">
        <v>1376</v>
      </c>
      <c r="B240" s="27" t="n">
        <f aca="false">(TOT!DT242/TOT!V242)*1000</f>
        <v>0</v>
      </c>
      <c r="C240" s="27" t="n">
        <f aca="false">IF(TOT!V242&lt;30,(TOT!DT242/TOT!V242)*650,B240)</f>
        <v>0</v>
      </c>
      <c r="D240" s="27" t="n">
        <f aca="false">IF(TOT!V242&lt;15,(TOT!DT242/TOT!V242)*500,C240)</f>
        <v>0</v>
      </c>
      <c r="E240" s="27" t="n">
        <f aca="false">VLOOKUP(D240,'FG - COMBATS'!$A$3:$B$55,2)</f>
        <v>33</v>
      </c>
    </row>
    <row r="241" customFormat="false" ht="13" hidden="false" customHeight="true" outlineLevel="0" collapsed="false">
      <c r="A241" s="17" t="s">
        <v>1380</v>
      </c>
      <c r="B241" s="27" t="n">
        <f aca="false">(TOT!DT243/TOT!V243)*1000</f>
        <v>0</v>
      </c>
      <c r="C241" s="27" t="n">
        <f aca="false">IF(TOT!V243&lt;30,(TOT!DT243/TOT!V243)*650,B241)</f>
        <v>0</v>
      </c>
      <c r="D241" s="27" t="n">
        <f aca="false">IF(TOT!V243&lt;15,(TOT!DT243/TOT!V243)*500,C241)</f>
        <v>0</v>
      </c>
      <c r="E241" s="27" t="n">
        <f aca="false">VLOOKUP(D241,'FG - COMBATS'!$A$3:$B$55,2)</f>
        <v>33</v>
      </c>
    </row>
    <row r="242" customFormat="false" ht="13" hidden="false" customHeight="true" outlineLevel="0" collapsed="false">
      <c r="A242" s="17" t="s">
        <v>1384</v>
      </c>
      <c r="B242" s="27" t="n">
        <f aca="false">(TOT!DT244/TOT!V244)*1000</f>
        <v>0</v>
      </c>
      <c r="C242" s="27" t="n">
        <f aca="false">IF(TOT!V244&lt;30,(TOT!DT244/TOT!V244)*650,B242)</f>
        <v>0</v>
      </c>
      <c r="D242" s="27" t="n">
        <f aca="false">IF(TOT!V244&lt;15,(TOT!DT244/TOT!V244)*500,C242)</f>
        <v>0</v>
      </c>
      <c r="E242" s="27" t="n">
        <f aca="false">VLOOKUP(D242,'FG - COMBATS'!$A$3:$B$55,2)</f>
        <v>33</v>
      </c>
    </row>
    <row r="243" customFormat="false" ht="13" hidden="false" customHeight="true" outlineLevel="0" collapsed="false">
      <c r="A243" s="17" t="s">
        <v>1389</v>
      </c>
      <c r="B243" s="27" t="n">
        <f aca="false">(TOT!DT245/TOT!V245)*1000</f>
        <v>0</v>
      </c>
      <c r="C243" s="27" t="n">
        <f aca="false">IF(TOT!V245&lt;30,(TOT!DT245/TOT!V245)*650,B243)</f>
        <v>0</v>
      </c>
      <c r="D243" s="27" t="n">
        <f aca="false">IF(TOT!V245&lt;15,(TOT!DT245/TOT!V245)*500,C243)</f>
        <v>0</v>
      </c>
      <c r="E243" s="27" t="n">
        <f aca="false">VLOOKUP(D243,'FG - COMBATS'!$A$3:$B$55,2)</f>
        <v>33</v>
      </c>
    </row>
    <row r="244" customFormat="false" ht="13" hidden="false" customHeight="true" outlineLevel="0" collapsed="false">
      <c r="A244" s="17" t="s">
        <v>1394</v>
      </c>
      <c r="B244" s="27" t="n">
        <f aca="false">(TOT!DT246/TOT!V246)*1000</f>
        <v>0</v>
      </c>
      <c r="C244" s="27" t="n">
        <f aca="false">IF(TOT!V246&lt;30,(TOT!DT246/TOT!V246)*650,B244)</f>
        <v>0</v>
      </c>
      <c r="D244" s="27" t="n">
        <f aca="false">IF(TOT!V246&lt;15,(TOT!DT246/TOT!V246)*500,C244)</f>
        <v>0</v>
      </c>
      <c r="E244" s="27" t="n">
        <f aca="false">VLOOKUP(D244,'FG - COMBATS'!$A$3:$B$55,2)</f>
        <v>33</v>
      </c>
    </row>
    <row r="245" customFormat="false" ht="13" hidden="false" customHeight="true" outlineLevel="0" collapsed="false">
      <c r="A245" s="17" t="s">
        <v>1399</v>
      </c>
      <c r="B245" s="27" t="n">
        <f aca="false">(TOT!DT247/TOT!V247)*1000</f>
        <v>35.7142857142857</v>
      </c>
      <c r="C245" s="27" t="n">
        <f aca="false">IF(TOT!V247&lt;30,(TOT!DT247/TOT!V247)*650,B245)</f>
        <v>23.2142857142857</v>
      </c>
      <c r="D245" s="27" t="n">
        <f aca="false">IF(TOT!V247&lt;15,(TOT!DT247/TOT!V247)*500,C245)</f>
        <v>23.2142857142857</v>
      </c>
      <c r="E245" s="27" t="n">
        <f aca="false">VLOOKUP(D245,'FG - COMBATS'!$A$3:$B$55,2)</f>
        <v>68</v>
      </c>
    </row>
    <row r="246" customFormat="false" ht="13" hidden="false" customHeight="true" outlineLevel="0" collapsed="false">
      <c r="A246" s="17" t="s">
        <v>1403</v>
      </c>
      <c r="B246" s="27" t="n">
        <f aca="false">(TOT!DT248/TOT!V248)*1000</f>
        <v>200</v>
      </c>
      <c r="C246" s="27" t="n">
        <f aca="false">IF(TOT!V248&lt;30,(TOT!DT248/TOT!V248)*650,B246)</f>
        <v>130</v>
      </c>
      <c r="D246" s="27" t="n">
        <f aca="false">IF(TOT!V248&lt;15,(TOT!DT248/TOT!V248)*500,C246)</f>
        <v>130</v>
      </c>
      <c r="E246" s="27" t="n">
        <f aca="false">VLOOKUP(D246,'FG - COMBATS'!$A$3:$B$55,2)</f>
        <v>91</v>
      </c>
    </row>
    <row r="247" customFormat="false" ht="13" hidden="false" customHeight="true" outlineLevel="0" collapsed="false">
      <c r="A247" s="17" t="s">
        <v>1407</v>
      </c>
      <c r="B247" s="27" t="n">
        <f aca="false">(TOT!DT249/TOT!V249)*1000</f>
        <v>12.8205128205128</v>
      </c>
      <c r="C247" s="27" t="n">
        <f aca="false">IF(TOT!V249&lt;30,(TOT!DT249/TOT!V249)*650,B247)</f>
        <v>12.8205128205128</v>
      </c>
      <c r="D247" s="27" t="n">
        <f aca="false">IF(TOT!V249&lt;15,(TOT!DT249/TOT!V249)*500,C247)</f>
        <v>12.8205128205128</v>
      </c>
      <c r="E247" s="27" t="n">
        <f aca="false">VLOOKUP(D247,'FG - COMBATS'!$A$3:$B$55,2)</f>
        <v>60</v>
      </c>
    </row>
    <row r="248" customFormat="false" ht="13" hidden="false" customHeight="true" outlineLevel="0" collapsed="false">
      <c r="A248" s="17" t="s">
        <v>1411</v>
      </c>
      <c r="B248" s="27" t="n">
        <f aca="false">(TOT!DT250/TOT!V250)*1000</f>
        <v>15.1515151515152</v>
      </c>
      <c r="C248" s="27" t="n">
        <f aca="false">IF(TOT!V250&lt;30,(TOT!DT250/TOT!V250)*650,B248)</f>
        <v>15.1515151515152</v>
      </c>
      <c r="D248" s="27" t="n">
        <f aca="false">IF(TOT!V250&lt;15,(TOT!DT250/TOT!V250)*500,C248)</f>
        <v>15.1515151515152</v>
      </c>
      <c r="E248" s="27" t="n">
        <f aca="false">VLOOKUP(D248,'FG - COMBATS'!$A$3:$B$55,2)</f>
        <v>63</v>
      </c>
    </row>
    <row r="249" customFormat="false" ht="13" hidden="false" customHeight="true" outlineLevel="0" collapsed="false">
      <c r="A249" s="17" t="s">
        <v>1414</v>
      </c>
      <c r="B249" s="27" t="n">
        <f aca="false">(TOT!DT251/TOT!V251)*1000</f>
        <v>40</v>
      </c>
      <c r="C249" s="27" t="n">
        <f aca="false">IF(TOT!V251&lt;30,(TOT!DT251/TOT!V251)*650,B249)</f>
        <v>40</v>
      </c>
      <c r="D249" s="27" t="n">
        <f aca="false">IF(TOT!V251&lt;15,(TOT!DT251/TOT!V251)*500,C249)</f>
        <v>40</v>
      </c>
      <c r="E249" s="27" t="n">
        <f aca="false">VLOOKUP(D249,'FG - COMBATS'!$A$3:$B$55,2)</f>
        <v>74</v>
      </c>
    </row>
    <row r="250" customFormat="false" ht="13" hidden="false" customHeight="true" outlineLevel="0" collapsed="false">
      <c r="A250" s="17" t="s">
        <v>1419</v>
      </c>
      <c r="B250" s="27" t="n">
        <f aca="false">(TOT!DT252/TOT!V252)*1000</f>
        <v>0</v>
      </c>
      <c r="C250" s="27" t="n">
        <f aca="false">IF(TOT!V252&lt;30,(TOT!DT252/TOT!V252)*650,B250)</f>
        <v>0</v>
      </c>
      <c r="D250" s="27" t="n">
        <f aca="false">IF(TOT!V252&lt;15,(TOT!DT252/TOT!V252)*500,C250)</f>
        <v>0</v>
      </c>
      <c r="E250" s="27" t="n">
        <f aca="false">VLOOKUP(D250,'FG - COMBATS'!$A$3:$B$55,2)</f>
        <v>33</v>
      </c>
    </row>
    <row r="251" customFormat="false" ht="13" hidden="false" customHeight="true" outlineLevel="0" collapsed="false">
      <c r="A251" s="17" t="s">
        <v>1422</v>
      </c>
      <c r="B251" s="27" t="n">
        <f aca="false">(TOT!DT253/TOT!V253)*1000</f>
        <v>0</v>
      </c>
      <c r="C251" s="27" t="n">
        <f aca="false">IF(TOT!V253&lt;30,(TOT!DT253/TOT!V253)*650,B251)</f>
        <v>0</v>
      </c>
      <c r="D251" s="27" t="n">
        <f aca="false">IF(TOT!V253&lt;15,(TOT!DT253/TOT!V253)*500,C251)</f>
        <v>0</v>
      </c>
      <c r="E251" s="27" t="n">
        <f aca="false">VLOOKUP(D251,'FG - COMBATS'!$A$3:$B$55,2)</f>
        <v>33</v>
      </c>
    </row>
    <row r="252" customFormat="false" ht="13" hidden="false" customHeight="true" outlineLevel="0" collapsed="false">
      <c r="A252" s="17" t="s">
        <v>1426</v>
      </c>
      <c r="B252" s="27" t="n">
        <f aca="false">(TOT!DT254/TOT!V254)*1000</f>
        <v>0</v>
      </c>
      <c r="C252" s="27" t="n">
        <f aca="false">IF(TOT!V254&lt;30,(TOT!DT254/TOT!V254)*650,B252)</f>
        <v>0</v>
      </c>
      <c r="D252" s="27" t="n">
        <f aca="false">IF(TOT!V254&lt;15,(TOT!DT254/TOT!V254)*500,C252)</f>
        <v>0</v>
      </c>
      <c r="E252" s="27" t="n">
        <f aca="false">VLOOKUP(D252,'FG - COMBATS'!$A$3:$B$55,2)</f>
        <v>33</v>
      </c>
    </row>
    <row r="253" customFormat="false" ht="13" hidden="false" customHeight="true" outlineLevel="0" collapsed="false">
      <c r="A253" s="17" t="s">
        <v>1433</v>
      </c>
      <c r="B253" s="27" t="n">
        <f aca="false">(TOT!DT255/TOT!V255)*1000</f>
        <v>14.0845070422535</v>
      </c>
      <c r="C253" s="27" t="n">
        <f aca="false">IF(TOT!V255&lt;30,(TOT!DT255/TOT!V255)*650,B253)</f>
        <v>14.0845070422535</v>
      </c>
      <c r="D253" s="27" t="n">
        <f aca="false">IF(TOT!V255&lt;15,(TOT!DT255/TOT!V255)*500,C253)</f>
        <v>14.0845070422535</v>
      </c>
      <c r="E253" s="27" t="n">
        <f aca="false">VLOOKUP(D253,'FG - COMBATS'!$A$3:$B$55,2)</f>
        <v>62</v>
      </c>
    </row>
    <row r="254" customFormat="false" ht="13" hidden="false" customHeight="true" outlineLevel="0" collapsed="false">
      <c r="A254" s="17" t="s">
        <v>1436</v>
      </c>
      <c r="B254" s="27" t="n">
        <f aca="false">(TOT!DT256/TOT!V256)*1000</f>
        <v>0</v>
      </c>
      <c r="C254" s="27" t="n">
        <f aca="false">IF(TOT!V256&lt;30,(TOT!DT256/TOT!V256)*650,B254)</f>
        <v>0</v>
      </c>
      <c r="D254" s="27" t="n">
        <f aca="false">IF(TOT!V256&lt;15,(TOT!DT256/TOT!V256)*500,C254)</f>
        <v>0</v>
      </c>
      <c r="E254" s="27" t="n">
        <f aca="false">VLOOKUP(D254,'FG - COMBATS'!$A$3:$B$55,2)</f>
        <v>33</v>
      </c>
    </row>
    <row r="255" customFormat="false" ht="13" hidden="false" customHeight="true" outlineLevel="0" collapsed="false">
      <c r="A255" s="17" t="s">
        <v>1442</v>
      </c>
      <c r="B255" s="27" t="n">
        <f aca="false">(TOT!DT257/TOT!V257)*1000</f>
        <v>26.6666666666667</v>
      </c>
      <c r="C255" s="27" t="n">
        <f aca="false">IF(TOT!V257&lt;30,(TOT!DT257/TOT!V257)*650,B255)</f>
        <v>26.6666666666667</v>
      </c>
      <c r="D255" s="27" t="n">
        <f aca="false">IF(TOT!V257&lt;15,(TOT!DT257/TOT!V257)*500,C255)</f>
        <v>26.6666666666667</v>
      </c>
      <c r="E255" s="27" t="n">
        <f aca="false">VLOOKUP(D255,'FG - COMBATS'!$A$3:$B$55,2)</f>
        <v>69</v>
      </c>
    </row>
    <row r="256" customFormat="false" ht="13" hidden="false" customHeight="true" outlineLevel="0" collapsed="false">
      <c r="A256" s="17" t="s">
        <v>1447</v>
      </c>
      <c r="B256" s="27" t="n">
        <f aca="false">(TOT!DT258/TOT!V258)*1000</f>
        <v>0</v>
      </c>
      <c r="C256" s="27" t="n">
        <f aca="false">IF(TOT!V258&lt;30,(TOT!DT258/TOT!V258)*650,B256)</f>
        <v>0</v>
      </c>
      <c r="D256" s="27" t="n">
        <f aca="false">IF(TOT!V258&lt;15,(TOT!DT258/TOT!V258)*500,C256)</f>
        <v>0</v>
      </c>
      <c r="E256" s="27" t="n">
        <f aca="false">VLOOKUP(D256,'FG - COMBATS'!$A$3:$B$55,2)</f>
        <v>33</v>
      </c>
    </row>
    <row r="257" customFormat="false" ht="13" hidden="false" customHeight="true" outlineLevel="0" collapsed="false">
      <c r="A257" s="17" t="s">
        <v>1451</v>
      </c>
      <c r="B257" s="27" t="n">
        <f aca="false">(TOT!DT259/TOT!V259)*1000</f>
        <v>333.333333333333</v>
      </c>
      <c r="C257" s="27" t="n">
        <f aca="false">IF(TOT!V259&lt;30,(TOT!DT259/TOT!V259)*650,B257)</f>
        <v>216.666666666667</v>
      </c>
      <c r="D257" s="27" t="n">
        <f aca="false">IF(TOT!V259&lt;15,(TOT!DT259/TOT!V259)*500,C257)</f>
        <v>166.666666666667</v>
      </c>
      <c r="E257" s="27" t="n">
        <f aca="false">VLOOKUP(D257,'FG - COMBATS'!$A$3:$B$55,2)</f>
        <v>94</v>
      </c>
    </row>
    <row r="258" customFormat="false" ht="13" hidden="false" customHeight="true" outlineLevel="0" collapsed="false">
      <c r="A258" s="17" t="s">
        <v>1454</v>
      </c>
      <c r="B258" s="27" t="n">
        <f aca="false">(TOT!DT260/TOT!V260)*1000</f>
        <v>37.9746835443038</v>
      </c>
      <c r="C258" s="27" t="n">
        <f aca="false">IF(TOT!V260&lt;30,(TOT!DT260/TOT!V260)*650,B258)</f>
        <v>37.9746835443038</v>
      </c>
      <c r="D258" s="27" t="n">
        <f aca="false">IF(TOT!V260&lt;15,(TOT!DT260/TOT!V260)*500,C258)</f>
        <v>37.9746835443038</v>
      </c>
      <c r="E258" s="27" t="n">
        <f aca="false">VLOOKUP(D258,'FG - COMBATS'!$A$3:$B$55,2)</f>
        <v>73</v>
      </c>
    </row>
    <row r="259" customFormat="false" ht="13" hidden="false" customHeight="true" outlineLevel="0" collapsed="false">
      <c r="A259" s="17" t="s">
        <v>1460</v>
      </c>
      <c r="B259" s="27" t="n">
        <f aca="false">(TOT!DT261/TOT!V261)*1000</f>
        <v>0</v>
      </c>
      <c r="C259" s="27" t="n">
        <f aca="false">IF(TOT!V261&lt;30,(TOT!DT261/TOT!V261)*650,B259)</f>
        <v>0</v>
      </c>
      <c r="D259" s="27" t="n">
        <f aca="false">IF(TOT!V261&lt;15,(TOT!DT261/TOT!V261)*500,C259)</f>
        <v>0</v>
      </c>
      <c r="E259" s="27" t="n">
        <f aca="false">VLOOKUP(D259,'FG - COMBATS'!$A$3:$B$55,2)</f>
        <v>33</v>
      </c>
    </row>
    <row r="260" customFormat="false" ht="13" hidden="false" customHeight="true" outlineLevel="0" collapsed="false">
      <c r="A260" s="17" t="s">
        <v>1465</v>
      </c>
      <c r="B260" s="27" t="n">
        <f aca="false">(TOT!DT262/TOT!V262)*1000</f>
        <v>0</v>
      </c>
      <c r="C260" s="27" t="n">
        <f aca="false">IF(TOT!V262&lt;30,(TOT!DT262/TOT!V262)*650,B260)</f>
        <v>0</v>
      </c>
      <c r="D260" s="27" t="n">
        <f aca="false">IF(TOT!V262&lt;15,(TOT!DT262/TOT!V262)*500,C260)</f>
        <v>0</v>
      </c>
      <c r="E260" s="27" t="n">
        <f aca="false">VLOOKUP(D260,'FG - COMBATS'!$A$3:$B$55,2)</f>
        <v>33</v>
      </c>
    </row>
    <row r="261" customFormat="false" ht="13" hidden="false" customHeight="true" outlineLevel="0" collapsed="false">
      <c r="A261" s="17" t="s">
        <v>1470</v>
      </c>
      <c r="B261" s="27" t="n">
        <f aca="false">(TOT!DT263/TOT!V263)*1000</f>
        <v>0</v>
      </c>
      <c r="C261" s="27" t="n">
        <f aca="false">IF(TOT!V263&lt;30,(TOT!DT263/TOT!V263)*650,B261)</f>
        <v>0</v>
      </c>
      <c r="D261" s="27" t="n">
        <f aca="false">IF(TOT!V263&lt;15,(TOT!DT263/TOT!V263)*500,C261)</f>
        <v>0</v>
      </c>
      <c r="E261" s="27" t="n">
        <f aca="false">VLOOKUP(D261,'FG - COMBATS'!$A$3:$B$55,2)</f>
        <v>33</v>
      </c>
    </row>
    <row r="262" customFormat="false" ht="13" hidden="false" customHeight="true" outlineLevel="0" collapsed="false">
      <c r="A262" s="17" t="s">
        <v>1473</v>
      </c>
      <c r="B262" s="27" t="n">
        <f aca="false">(TOT!DT264/TOT!V264)*1000</f>
        <v>0</v>
      </c>
      <c r="C262" s="27" t="n">
        <f aca="false">IF(TOT!V264&lt;30,(TOT!DT264/TOT!V264)*650,B262)</f>
        <v>0</v>
      </c>
      <c r="D262" s="27" t="n">
        <f aca="false">IF(TOT!V264&lt;15,(TOT!DT264/TOT!V264)*500,C262)</f>
        <v>0</v>
      </c>
      <c r="E262" s="27" t="n">
        <f aca="false">VLOOKUP(D262,'FG - COMBATS'!$A$3:$B$55,2)</f>
        <v>33</v>
      </c>
    </row>
    <row r="263" customFormat="false" ht="13" hidden="false" customHeight="true" outlineLevel="0" collapsed="false">
      <c r="A263" s="17" t="s">
        <v>1477</v>
      </c>
      <c r="B263" s="27" t="n">
        <f aca="false">(TOT!DT265/TOT!V265)*1000</f>
        <v>0</v>
      </c>
      <c r="C263" s="27" t="n">
        <f aca="false">IF(TOT!V265&lt;30,(TOT!DT265/TOT!V265)*650,B263)</f>
        <v>0</v>
      </c>
      <c r="D263" s="27" t="n">
        <f aca="false">IF(TOT!V265&lt;15,(TOT!DT265/TOT!V265)*500,C263)</f>
        <v>0</v>
      </c>
      <c r="E263" s="27" t="n">
        <f aca="false">VLOOKUP(D263,'FG - COMBATS'!$A$3:$B$55,2)</f>
        <v>33</v>
      </c>
    </row>
    <row r="264" customFormat="false" ht="13" hidden="false" customHeight="true" outlineLevel="0" collapsed="false">
      <c r="A264" s="17" t="s">
        <v>1480</v>
      </c>
      <c r="B264" s="27" t="n">
        <f aca="false">(TOT!DT266/TOT!V266)*1000</f>
        <v>0</v>
      </c>
      <c r="C264" s="27" t="n">
        <f aca="false">IF(TOT!V266&lt;30,(TOT!DT266/TOT!V266)*650,B264)</f>
        <v>0</v>
      </c>
      <c r="D264" s="27" t="n">
        <f aca="false">IF(TOT!V266&lt;15,(TOT!DT266/TOT!V266)*500,C264)</f>
        <v>0</v>
      </c>
      <c r="E264" s="27" t="n">
        <f aca="false">VLOOKUP(D264,'FG - COMBATS'!$A$3:$B$55,2)</f>
        <v>33</v>
      </c>
    </row>
    <row r="265" customFormat="false" ht="13" hidden="false" customHeight="true" outlineLevel="0" collapsed="false">
      <c r="A265" s="17" t="s">
        <v>1484</v>
      </c>
      <c r="B265" s="27" t="n">
        <f aca="false">(TOT!DT267/TOT!V267)*1000</f>
        <v>0</v>
      </c>
      <c r="C265" s="27" t="n">
        <f aca="false">IF(TOT!V267&lt;30,(TOT!DT267/TOT!V267)*650,B265)</f>
        <v>0</v>
      </c>
      <c r="D265" s="27" t="n">
        <f aca="false">IF(TOT!V267&lt;15,(TOT!DT267/TOT!V267)*500,C265)</f>
        <v>0</v>
      </c>
      <c r="E265" s="27" t="n">
        <f aca="false">VLOOKUP(D265,'FG - COMBATS'!$A$3:$B$55,2)</f>
        <v>33</v>
      </c>
    </row>
    <row r="266" customFormat="false" ht="13" hidden="false" customHeight="true" outlineLevel="0" collapsed="false">
      <c r="A266" s="17" t="s">
        <v>1488</v>
      </c>
      <c r="B266" s="27" t="n">
        <f aca="false">(TOT!DT268/TOT!V268)*1000</f>
        <v>0</v>
      </c>
      <c r="C266" s="27" t="n">
        <f aca="false">IF(TOT!V268&lt;30,(TOT!DT268/TOT!V268)*650,B266)</f>
        <v>0</v>
      </c>
      <c r="D266" s="27" t="n">
        <f aca="false">IF(TOT!V268&lt;15,(TOT!DT268/TOT!V268)*500,C266)</f>
        <v>0</v>
      </c>
      <c r="E266" s="27" t="n">
        <f aca="false">VLOOKUP(D266,'FG - COMBATS'!$A$3:$B$55,2)</f>
        <v>33</v>
      </c>
    </row>
    <row r="267" customFormat="false" ht="13" hidden="false" customHeight="true" outlineLevel="0" collapsed="false">
      <c r="A267" s="17" t="s">
        <v>1491</v>
      </c>
      <c r="B267" s="27" t="n">
        <f aca="false">(TOT!DT269/TOT!V269)*1000</f>
        <v>14.9253731343284</v>
      </c>
      <c r="C267" s="27" t="n">
        <f aca="false">IF(TOT!V269&lt;30,(TOT!DT269/TOT!V269)*650,B267)</f>
        <v>14.9253731343284</v>
      </c>
      <c r="D267" s="27" t="n">
        <f aca="false">IF(TOT!V269&lt;15,(TOT!DT269/TOT!V269)*500,C267)</f>
        <v>14.9253731343284</v>
      </c>
      <c r="E267" s="27" t="n">
        <f aca="false">VLOOKUP(D267,'FG - COMBATS'!$A$3:$B$55,2)</f>
        <v>62</v>
      </c>
    </row>
    <row r="268" customFormat="false" ht="13" hidden="false" customHeight="true" outlineLevel="0" collapsed="false">
      <c r="A268" s="17" t="s">
        <v>1496</v>
      </c>
      <c r="B268" s="27" t="n">
        <f aca="false">(TOT!DT270/TOT!V270)*1000</f>
        <v>0</v>
      </c>
      <c r="C268" s="27" t="n">
        <f aca="false">IF(TOT!V270&lt;30,(TOT!DT270/TOT!V270)*650,B268)</f>
        <v>0</v>
      </c>
      <c r="D268" s="27" t="n">
        <f aca="false">IF(TOT!V270&lt;15,(TOT!DT270/TOT!V270)*500,C268)</f>
        <v>0</v>
      </c>
      <c r="E268" s="27" t="n">
        <f aca="false">VLOOKUP(D268,'FG - COMBATS'!$A$3:$B$55,2)</f>
        <v>33</v>
      </c>
    </row>
    <row r="269" customFormat="false" ht="13" hidden="false" customHeight="true" outlineLevel="0" collapsed="false">
      <c r="A269" s="17" t="s">
        <v>1500</v>
      </c>
      <c r="B269" s="27" t="n">
        <f aca="false">(TOT!DT271/TOT!V271)*1000</f>
        <v>0</v>
      </c>
      <c r="C269" s="27" t="n">
        <f aca="false">IF(TOT!V271&lt;30,(TOT!DT271/TOT!V271)*650,B269)</f>
        <v>0</v>
      </c>
      <c r="D269" s="27" t="n">
        <f aca="false">IF(TOT!V271&lt;15,(TOT!DT271/TOT!V271)*500,C269)</f>
        <v>0</v>
      </c>
      <c r="E269" s="27" t="n">
        <f aca="false">VLOOKUP(D269,'FG - COMBATS'!$A$3:$B$55,2)</f>
        <v>33</v>
      </c>
    </row>
    <row r="270" customFormat="false" ht="13" hidden="false" customHeight="true" outlineLevel="0" collapsed="false">
      <c r="A270" s="17" t="s">
        <v>1504</v>
      </c>
      <c r="B270" s="27" t="n">
        <f aca="false">(TOT!DT272/TOT!V272)*1000</f>
        <v>0</v>
      </c>
      <c r="C270" s="27" t="n">
        <f aca="false">IF(TOT!V272&lt;30,(TOT!DT272/TOT!V272)*650,B270)</f>
        <v>0</v>
      </c>
      <c r="D270" s="27" t="n">
        <f aca="false">IF(TOT!V272&lt;15,(TOT!DT272/TOT!V272)*500,C270)</f>
        <v>0</v>
      </c>
      <c r="E270" s="27" t="n">
        <f aca="false">VLOOKUP(D270,'FG - COMBATS'!$A$3:$B$55,2)</f>
        <v>33</v>
      </c>
    </row>
    <row r="271" customFormat="false" ht="13" hidden="false" customHeight="true" outlineLevel="0" collapsed="false">
      <c r="A271" s="17" t="s">
        <v>1507</v>
      </c>
      <c r="B271" s="27" t="n">
        <f aca="false">(TOT!DT273/TOT!V273)*1000</f>
        <v>0</v>
      </c>
      <c r="C271" s="27" t="n">
        <f aca="false">IF(TOT!V273&lt;30,(TOT!DT273/TOT!V273)*650,B271)</f>
        <v>0</v>
      </c>
      <c r="D271" s="27" t="n">
        <f aca="false">IF(TOT!V273&lt;15,(TOT!DT273/TOT!V273)*500,C271)</f>
        <v>0</v>
      </c>
      <c r="E271" s="27" t="n">
        <f aca="false">VLOOKUP(D271,'FG - COMBATS'!$A$3:$B$55,2)</f>
        <v>33</v>
      </c>
    </row>
    <row r="272" customFormat="false" ht="13" hidden="false" customHeight="true" outlineLevel="0" collapsed="false">
      <c r="A272" s="17" t="s">
        <v>1511</v>
      </c>
      <c r="B272" s="27" t="n">
        <f aca="false">(TOT!DT274/TOT!V274)*1000</f>
        <v>62.5</v>
      </c>
      <c r="C272" s="27" t="n">
        <f aca="false">IF(TOT!V274&lt;30,(TOT!DT274/TOT!V274)*650,B272)</f>
        <v>40.625</v>
      </c>
      <c r="D272" s="27" t="n">
        <f aca="false">IF(TOT!V274&lt;15,(TOT!DT274/TOT!V274)*500,C272)</f>
        <v>40.625</v>
      </c>
      <c r="E272" s="27" t="n">
        <f aca="false">VLOOKUP(D272,'FG - COMBATS'!$A$3:$B$55,2)</f>
        <v>74</v>
      </c>
    </row>
    <row r="273" customFormat="false" ht="13" hidden="false" customHeight="true" outlineLevel="0" collapsed="false">
      <c r="A273" s="17" t="s">
        <v>1515</v>
      </c>
      <c r="B273" s="27" t="n">
        <f aca="false">(TOT!DT275/TOT!V275)*1000</f>
        <v>24.6913580246914</v>
      </c>
      <c r="C273" s="27" t="n">
        <f aca="false">IF(TOT!V275&lt;30,(TOT!DT275/TOT!V275)*650,B273)</f>
        <v>24.6913580246914</v>
      </c>
      <c r="D273" s="27" t="n">
        <f aca="false">IF(TOT!V275&lt;15,(TOT!DT275/TOT!V275)*500,C273)</f>
        <v>24.6913580246914</v>
      </c>
      <c r="E273" s="27" t="n">
        <f aca="false">VLOOKUP(D273,'FG - COMBATS'!$A$3:$B$55,2)</f>
        <v>68</v>
      </c>
    </row>
    <row r="274" customFormat="false" ht="13" hidden="false" customHeight="true" outlineLevel="0" collapsed="false">
      <c r="A274" s="17" t="s">
        <v>1518</v>
      </c>
      <c r="B274" s="27" t="n">
        <f aca="false">(TOT!DT276/TOT!V276)*1000</f>
        <v>28.9855072463768</v>
      </c>
      <c r="C274" s="27" t="n">
        <f aca="false">IF(TOT!V276&lt;30,(TOT!DT276/TOT!V276)*650,B274)</f>
        <v>28.9855072463768</v>
      </c>
      <c r="D274" s="27" t="n">
        <f aca="false">IF(TOT!V276&lt;15,(TOT!DT276/TOT!V276)*500,C274)</f>
        <v>28.9855072463768</v>
      </c>
      <c r="E274" s="27" t="n">
        <f aca="false">VLOOKUP(D274,'FG - COMBATS'!$A$3:$B$55,2)</f>
        <v>70</v>
      </c>
    </row>
    <row r="275" customFormat="false" ht="13" hidden="false" customHeight="true" outlineLevel="0" collapsed="false">
      <c r="A275" s="17" t="s">
        <v>1521</v>
      </c>
      <c r="B275" s="27" t="n">
        <f aca="false">(TOT!DT277/TOT!V277)*1000</f>
        <v>0</v>
      </c>
      <c r="C275" s="27" t="n">
        <f aca="false">IF(TOT!V277&lt;30,(TOT!DT277/TOT!V277)*650,B275)</f>
        <v>0</v>
      </c>
      <c r="D275" s="27" t="n">
        <f aca="false">IF(TOT!V277&lt;15,(TOT!DT277/TOT!V277)*500,C275)</f>
        <v>0</v>
      </c>
      <c r="E275" s="27" t="n">
        <f aca="false">VLOOKUP(D275,'FG - COMBATS'!$A$3:$B$55,2)</f>
        <v>33</v>
      </c>
    </row>
    <row r="276" customFormat="false" ht="13" hidden="false" customHeight="true" outlineLevel="0" collapsed="false">
      <c r="A276" s="17" t="s">
        <v>1527</v>
      </c>
      <c r="B276" s="27" t="n">
        <f aca="false">(TOT!DT278/TOT!V278)*1000</f>
        <v>0</v>
      </c>
      <c r="C276" s="27" t="n">
        <f aca="false">IF(TOT!V278&lt;30,(TOT!DT278/TOT!V278)*650,B276)</f>
        <v>0</v>
      </c>
      <c r="D276" s="27" t="n">
        <f aca="false">IF(TOT!V278&lt;15,(TOT!DT278/TOT!V278)*500,C276)</f>
        <v>0</v>
      </c>
      <c r="E276" s="27" t="n">
        <f aca="false">VLOOKUP(D276,'FG - COMBATS'!$A$3:$B$55,2)</f>
        <v>33</v>
      </c>
    </row>
    <row r="277" customFormat="false" ht="13" hidden="false" customHeight="true" outlineLevel="0" collapsed="false">
      <c r="A277" s="17" t="s">
        <v>1531</v>
      </c>
      <c r="B277" s="27" t="n">
        <f aca="false">(TOT!DT279/TOT!V279)*1000</f>
        <v>12.1951219512195</v>
      </c>
      <c r="C277" s="27" t="n">
        <f aca="false">IF(TOT!V279&lt;30,(TOT!DT279/TOT!V279)*650,B277)</f>
        <v>12.1951219512195</v>
      </c>
      <c r="D277" s="27" t="n">
        <f aca="false">IF(TOT!V279&lt;15,(TOT!DT279/TOT!V279)*500,C277)</f>
        <v>12.1951219512195</v>
      </c>
      <c r="E277" s="27" t="n">
        <f aca="false">VLOOKUP(D277,'FG - COMBATS'!$A$3:$B$55,2)</f>
        <v>60</v>
      </c>
    </row>
    <row r="278" customFormat="false" ht="13" hidden="false" customHeight="true" outlineLevel="0" collapsed="false">
      <c r="A278" s="17" t="s">
        <v>1535</v>
      </c>
      <c r="B278" s="27" t="n">
        <f aca="false">(TOT!DT280/TOT!V280)*1000</f>
        <v>0</v>
      </c>
      <c r="C278" s="27" t="n">
        <f aca="false">IF(TOT!V280&lt;30,(TOT!DT280/TOT!V280)*650,B278)</f>
        <v>0</v>
      </c>
      <c r="D278" s="27" t="n">
        <f aca="false">IF(TOT!V280&lt;15,(TOT!DT280/TOT!V280)*500,C278)</f>
        <v>0</v>
      </c>
      <c r="E278" s="27" t="n">
        <f aca="false">VLOOKUP(D278,'FG - COMBATS'!$A$3:$B$55,2)</f>
        <v>33</v>
      </c>
    </row>
    <row r="279" customFormat="false" ht="13" hidden="false" customHeight="true" outlineLevel="0" collapsed="false">
      <c r="A279" s="17" t="s">
        <v>1539</v>
      </c>
      <c r="B279" s="27" t="n">
        <f aca="false">(TOT!DT281/TOT!V281)*1000</f>
        <v>0</v>
      </c>
      <c r="C279" s="27" t="n">
        <f aca="false">IF(TOT!V281&lt;30,(TOT!DT281/TOT!V281)*650,B279)</f>
        <v>0</v>
      </c>
      <c r="D279" s="27" t="n">
        <f aca="false">IF(TOT!V281&lt;15,(TOT!DT281/TOT!V281)*500,C279)</f>
        <v>0</v>
      </c>
      <c r="E279" s="27" t="n">
        <f aca="false">VLOOKUP(D279,'FG - COMBATS'!$A$3:$B$55,2)</f>
        <v>33</v>
      </c>
    </row>
    <row r="280" customFormat="false" ht="13" hidden="false" customHeight="true" outlineLevel="0" collapsed="false">
      <c r="A280" s="17" t="s">
        <v>1543</v>
      </c>
      <c r="B280" s="27" t="n">
        <f aca="false">(TOT!DT282/TOT!V282)*1000</f>
        <v>0</v>
      </c>
      <c r="C280" s="27" t="n">
        <f aca="false">IF(TOT!V282&lt;30,(TOT!DT282/TOT!V282)*650,B280)</f>
        <v>0</v>
      </c>
      <c r="D280" s="27" t="n">
        <f aca="false">IF(TOT!V282&lt;15,(TOT!DT282/TOT!V282)*500,C280)</f>
        <v>0</v>
      </c>
      <c r="E280" s="27" t="n">
        <f aca="false">VLOOKUP(D280,'FG - COMBATS'!$A$3:$B$55,2)</f>
        <v>33</v>
      </c>
    </row>
    <row r="281" customFormat="false" ht="13" hidden="false" customHeight="true" outlineLevel="0" collapsed="false">
      <c r="A281" s="17" t="s">
        <v>1548</v>
      </c>
      <c r="B281" s="27" t="n">
        <f aca="false">(TOT!DT283/TOT!V283)*1000</f>
        <v>0</v>
      </c>
      <c r="C281" s="27" t="n">
        <f aca="false">IF(TOT!V283&lt;30,(TOT!DT283/TOT!V283)*650,B281)</f>
        <v>0</v>
      </c>
      <c r="D281" s="27" t="n">
        <f aca="false">IF(TOT!V283&lt;15,(TOT!DT283/TOT!V283)*500,C281)</f>
        <v>0</v>
      </c>
      <c r="E281" s="27" t="n">
        <f aca="false">VLOOKUP(D281,'FG - COMBATS'!$A$3:$B$55,2)</f>
        <v>33</v>
      </c>
    </row>
    <row r="282" customFormat="false" ht="13" hidden="false" customHeight="true" outlineLevel="0" collapsed="false">
      <c r="A282" s="17" t="s">
        <v>1551</v>
      </c>
      <c r="B282" s="27" t="n">
        <f aca="false">(TOT!DT284/TOT!V284)*1000</f>
        <v>0</v>
      </c>
      <c r="C282" s="27" t="n">
        <f aca="false">IF(TOT!V284&lt;30,(TOT!DT284/TOT!V284)*650,B282)</f>
        <v>0</v>
      </c>
      <c r="D282" s="27" t="n">
        <f aca="false">IF(TOT!V284&lt;15,(TOT!DT284/TOT!V284)*500,C282)</f>
        <v>0</v>
      </c>
      <c r="E282" s="27" t="n">
        <f aca="false">VLOOKUP(D282,'FG - COMBATS'!$A$3:$B$55,2)</f>
        <v>33</v>
      </c>
    </row>
    <row r="283" customFormat="false" ht="13" hidden="false" customHeight="true" outlineLevel="0" collapsed="false">
      <c r="A283" s="17" t="s">
        <v>1556</v>
      </c>
      <c r="B283" s="27" t="n">
        <f aca="false">(TOT!DT285/TOT!V285)*1000</f>
        <v>47.6190476190476</v>
      </c>
      <c r="C283" s="27" t="n">
        <f aca="false">IF(TOT!V285&lt;30,(TOT!DT285/TOT!V285)*650,B283)</f>
        <v>30.9523809523809</v>
      </c>
      <c r="D283" s="27" t="n">
        <f aca="false">IF(TOT!V285&lt;15,(TOT!DT285/TOT!V285)*500,C283)</f>
        <v>30.9523809523809</v>
      </c>
      <c r="E283" s="27" t="n">
        <f aca="false">VLOOKUP(D283,'FG - COMBATS'!$A$3:$B$55,2)</f>
        <v>70</v>
      </c>
    </row>
    <row r="284" customFormat="false" ht="13" hidden="false" customHeight="true" outlineLevel="0" collapsed="false">
      <c r="A284" s="17" t="s">
        <v>1560</v>
      </c>
      <c r="B284" s="27" t="n">
        <f aca="false">(TOT!DT286/TOT!V286)*1000</f>
        <v>0</v>
      </c>
      <c r="C284" s="27" t="n">
        <f aca="false">IF(TOT!V286&lt;30,(TOT!DT286/TOT!V286)*650,B284)</f>
        <v>0</v>
      </c>
      <c r="D284" s="27" t="n">
        <f aca="false">IF(TOT!V286&lt;15,(TOT!DT286/TOT!V286)*500,C284)</f>
        <v>0</v>
      </c>
      <c r="E284" s="27" t="n">
        <f aca="false">VLOOKUP(D284,'FG - COMBATS'!$A$3:$B$55,2)</f>
        <v>33</v>
      </c>
    </row>
    <row r="285" customFormat="false" ht="13" hidden="false" customHeight="true" outlineLevel="0" collapsed="false">
      <c r="A285" s="17" t="s">
        <v>1564</v>
      </c>
      <c r="B285" s="27" t="n">
        <f aca="false">(TOT!DT287/TOT!V287)*1000</f>
        <v>0</v>
      </c>
      <c r="C285" s="27" t="n">
        <f aca="false">IF(TOT!V287&lt;30,(TOT!DT287/TOT!V287)*650,B285)</f>
        <v>0</v>
      </c>
      <c r="D285" s="27" t="n">
        <f aca="false">IF(TOT!V287&lt;15,(TOT!DT287/TOT!V287)*500,C285)</f>
        <v>0</v>
      </c>
      <c r="E285" s="27" t="n">
        <f aca="false">VLOOKUP(D285,'FG - COMBATS'!$A$3:$B$55,2)</f>
        <v>33</v>
      </c>
    </row>
    <row r="286" customFormat="false" ht="13" hidden="false" customHeight="true" outlineLevel="0" collapsed="false">
      <c r="A286" s="17" t="s">
        <v>1568</v>
      </c>
      <c r="B286" s="27" t="n">
        <f aca="false">(TOT!DT288/TOT!V288)*1000</f>
        <v>0</v>
      </c>
      <c r="C286" s="27" t="n">
        <f aca="false">IF(TOT!V288&lt;30,(TOT!DT288/TOT!V288)*650,B286)</f>
        <v>0</v>
      </c>
      <c r="D286" s="27" t="n">
        <f aca="false">IF(TOT!V288&lt;15,(TOT!DT288/TOT!V288)*500,C286)</f>
        <v>0</v>
      </c>
      <c r="E286" s="27" t="n">
        <f aca="false">VLOOKUP(D286,'FG - COMBATS'!$A$3:$B$55,2)</f>
        <v>33</v>
      </c>
    </row>
    <row r="287" customFormat="false" ht="13" hidden="false" customHeight="true" outlineLevel="0" collapsed="false">
      <c r="A287" s="17" t="s">
        <v>1572</v>
      </c>
      <c r="B287" s="27" t="n">
        <f aca="false">(TOT!DT289/TOT!V289)*1000</f>
        <v>57.6923076923077</v>
      </c>
      <c r="C287" s="27" t="n">
        <f aca="false">IF(TOT!V289&lt;30,(TOT!DT289/TOT!V289)*650,B287)</f>
        <v>57.6923076923077</v>
      </c>
      <c r="D287" s="27" t="n">
        <f aca="false">IF(TOT!V289&lt;15,(TOT!DT289/TOT!V289)*500,C287)</f>
        <v>57.6923076923077</v>
      </c>
      <c r="E287" s="27" t="n">
        <f aca="false">VLOOKUP(D287,'FG - COMBATS'!$A$3:$B$55,2)</f>
        <v>79</v>
      </c>
    </row>
    <row r="288" customFormat="false" ht="13" hidden="false" customHeight="true" outlineLevel="0" collapsed="false">
      <c r="A288" s="17" t="s">
        <v>1577</v>
      </c>
      <c r="B288" s="27" t="n">
        <f aca="false">(TOT!DT290/TOT!V290)*1000</f>
        <v>0</v>
      </c>
      <c r="C288" s="27" t="n">
        <f aca="false">IF(TOT!V290&lt;30,(TOT!DT290/TOT!V290)*650,B288)</f>
        <v>0</v>
      </c>
      <c r="D288" s="27" t="n">
        <f aca="false">IF(TOT!V290&lt;15,(TOT!DT290/TOT!V290)*500,C288)</f>
        <v>0</v>
      </c>
      <c r="E288" s="27" t="n">
        <f aca="false">VLOOKUP(D288,'FG - COMBATS'!$A$3:$B$55,2)</f>
        <v>33</v>
      </c>
    </row>
    <row r="289" customFormat="false" ht="13" hidden="false" customHeight="true" outlineLevel="0" collapsed="false">
      <c r="A289" s="17" t="s">
        <v>1581</v>
      </c>
      <c r="B289" s="27" t="n">
        <f aca="false">(TOT!DT291/TOT!V291)*1000</f>
        <v>13.1578947368421</v>
      </c>
      <c r="C289" s="27" t="n">
        <f aca="false">IF(TOT!V291&lt;30,(TOT!DT291/TOT!V291)*650,B289)</f>
        <v>13.1578947368421</v>
      </c>
      <c r="D289" s="27" t="n">
        <f aca="false">IF(TOT!V291&lt;15,(TOT!DT291/TOT!V291)*500,C289)</f>
        <v>13.1578947368421</v>
      </c>
      <c r="E289" s="27" t="n">
        <f aca="false">VLOOKUP(D289,'FG - COMBATS'!$A$3:$B$55,2)</f>
        <v>61</v>
      </c>
    </row>
    <row r="290" customFormat="false" ht="13" hidden="false" customHeight="true" outlineLevel="0" collapsed="false">
      <c r="A290" s="17" t="s">
        <v>1586</v>
      </c>
      <c r="B290" s="27" t="n">
        <f aca="false">(TOT!DT292/TOT!V292)*1000</f>
        <v>32.258064516129</v>
      </c>
      <c r="C290" s="27" t="n">
        <f aca="false">IF(TOT!V292&lt;30,(TOT!DT292/TOT!V292)*650,B290)</f>
        <v>32.258064516129</v>
      </c>
      <c r="D290" s="27" t="n">
        <f aca="false">IF(TOT!V292&lt;15,(TOT!DT292/TOT!V292)*500,C290)</f>
        <v>32.258064516129</v>
      </c>
      <c r="E290" s="27" t="n">
        <f aca="false">VLOOKUP(D290,'FG - COMBATS'!$A$3:$B$55,2)</f>
        <v>71</v>
      </c>
    </row>
    <row r="291" customFormat="false" ht="13" hidden="false" customHeight="true" outlineLevel="0" collapsed="false">
      <c r="A291" s="17" t="s">
        <v>1590</v>
      </c>
      <c r="B291" s="27" t="n">
        <f aca="false">(TOT!DT293/TOT!V293)*1000</f>
        <v>0</v>
      </c>
      <c r="C291" s="27" t="n">
        <f aca="false">IF(TOT!V293&lt;30,(TOT!DT293/TOT!V293)*650,B291)</f>
        <v>0</v>
      </c>
      <c r="D291" s="27" t="n">
        <f aca="false">IF(TOT!V293&lt;15,(TOT!DT293/TOT!V293)*500,C291)</f>
        <v>0</v>
      </c>
      <c r="E291" s="27" t="n">
        <f aca="false">VLOOKUP(D291,'FG - COMBATS'!$A$3:$B$55,2)</f>
        <v>33</v>
      </c>
    </row>
    <row r="292" customFormat="false" ht="13" hidden="false" customHeight="true" outlineLevel="0" collapsed="false">
      <c r="A292" s="17" t="s">
        <v>1594</v>
      </c>
      <c r="B292" s="27" t="n">
        <f aca="false">(TOT!DT294/TOT!V294)*1000</f>
        <v>0</v>
      </c>
      <c r="C292" s="27" t="n">
        <f aca="false">IF(TOT!V294&lt;30,(TOT!DT294/TOT!V294)*650,B292)</f>
        <v>0</v>
      </c>
      <c r="D292" s="27" t="n">
        <f aca="false">IF(TOT!V294&lt;15,(TOT!DT294/TOT!V294)*500,C292)</f>
        <v>0</v>
      </c>
      <c r="E292" s="27" t="n">
        <f aca="false">VLOOKUP(D292,'FG - COMBATS'!$A$3:$B$55,2)</f>
        <v>33</v>
      </c>
    </row>
    <row r="293" customFormat="false" ht="13" hidden="false" customHeight="true" outlineLevel="0" collapsed="false">
      <c r="A293" s="17" t="s">
        <v>1598</v>
      </c>
      <c r="B293" s="27" t="n">
        <f aca="false">(TOT!DT295/TOT!V295)*1000</f>
        <v>0</v>
      </c>
      <c r="C293" s="27" t="n">
        <f aca="false">IF(TOT!V295&lt;30,(TOT!DT295/TOT!V295)*650,B293)</f>
        <v>0</v>
      </c>
      <c r="D293" s="27" t="n">
        <f aca="false">IF(TOT!V295&lt;15,(TOT!DT295/TOT!V295)*500,C293)</f>
        <v>0</v>
      </c>
      <c r="E293" s="27" t="n">
        <f aca="false">VLOOKUP(D293,'FG - COMBATS'!$A$3:$B$55,2)</f>
        <v>33</v>
      </c>
    </row>
    <row r="294" customFormat="false" ht="13" hidden="false" customHeight="true" outlineLevel="0" collapsed="false">
      <c r="A294" s="17" t="s">
        <v>1602</v>
      </c>
      <c r="B294" s="27" t="n">
        <f aca="false">(TOT!DT296/TOT!V296)*1000</f>
        <v>0</v>
      </c>
      <c r="C294" s="27" t="n">
        <f aca="false">IF(TOT!V296&lt;30,(TOT!DT296/TOT!V296)*650,B294)</f>
        <v>0</v>
      </c>
      <c r="D294" s="27" t="n">
        <f aca="false">IF(TOT!V296&lt;15,(TOT!DT296/TOT!V296)*500,C294)</f>
        <v>0</v>
      </c>
      <c r="E294" s="27" t="n">
        <f aca="false">VLOOKUP(D294,'FG - COMBATS'!$A$3:$B$55,2)</f>
        <v>33</v>
      </c>
    </row>
    <row r="295" customFormat="false" ht="13" hidden="false" customHeight="true" outlineLevel="0" collapsed="false">
      <c r="A295" s="17" t="s">
        <v>1607</v>
      </c>
      <c r="B295" s="27" t="n">
        <f aca="false">(TOT!DT297/TOT!V297)*1000</f>
        <v>25.6410256410256</v>
      </c>
      <c r="C295" s="27" t="n">
        <f aca="false">IF(TOT!V297&lt;30,(TOT!DT297/TOT!V297)*650,B295)</f>
        <v>25.6410256410256</v>
      </c>
      <c r="D295" s="27" t="n">
        <f aca="false">IF(TOT!V297&lt;15,(TOT!DT297/TOT!V297)*500,C295)</f>
        <v>25.6410256410256</v>
      </c>
      <c r="E295" s="27" t="n">
        <f aca="false">VLOOKUP(D295,'FG - COMBATS'!$A$3:$B$55,2)</f>
        <v>69</v>
      </c>
    </row>
    <row r="296" customFormat="false" ht="13" hidden="false" customHeight="true" outlineLevel="0" collapsed="false">
      <c r="A296" s="17" t="s">
        <v>1614</v>
      </c>
      <c r="B296" s="27" t="n">
        <f aca="false">(TOT!DT298/TOT!V298)*1000</f>
        <v>0</v>
      </c>
      <c r="C296" s="27" t="n">
        <f aca="false">IF(TOT!V298&lt;30,(TOT!DT298/TOT!V298)*650,B296)</f>
        <v>0</v>
      </c>
      <c r="D296" s="27" t="n">
        <f aca="false">IF(TOT!V298&lt;15,(TOT!DT298/TOT!V298)*500,C296)</f>
        <v>0</v>
      </c>
      <c r="E296" s="27" t="n">
        <f aca="false">VLOOKUP(D296,'FG - COMBATS'!$A$3:$B$55,2)</f>
        <v>33</v>
      </c>
    </row>
    <row r="297" customFormat="false" ht="13" hidden="false" customHeight="true" outlineLevel="0" collapsed="false">
      <c r="A297" s="17" t="s">
        <v>1619</v>
      </c>
      <c r="B297" s="27" t="n">
        <f aca="false">(TOT!DT299/TOT!V299)*1000</f>
        <v>12.8205128205128</v>
      </c>
      <c r="C297" s="27" t="n">
        <f aca="false">IF(TOT!V299&lt;30,(TOT!DT299/TOT!V299)*650,B297)</f>
        <v>12.8205128205128</v>
      </c>
      <c r="D297" s="27" t="n">
        <f aca="false">IF(TOT!V299&lt;15,(TOT!DT299/TOT!V299)*500,C297)</f>
        <v>12.8205128205128</v>
      </c>
      <c r="E297" s="27" t="n">
        <f aca="false">VLOOKUP(D297,'FG - COMBATS'!$A$3:$B$55,2)</f>
        <v>60</v>
      </c>
    </row>
    <row r="298" customFormat="false" ht="13" hidden="false" customHeight="true" outlineLevel="0" collapsed="false">
      <c r="A298" s="17" t="s">
        <v>1623</v>
      </c>
      <c r="B298" s="27" t="n">
        <f aca="false">(TOT!DT300/TOT!V300)*1000</f>
        <v>0</v>
      </c>
      <c r="C298" s="27" t="n">
        <f aca="false">IF(TOT!V300&lt;30,(TOT!DT300/TOT!V300)*650,B298)</f>
        <v>0</v>
      </c>
      <c r="D298" s="27" t="n">
        <f aca="false">IF(TOT!V300&lt;15,(TOT!DT300/TOT!V300)*500,C298)</f>
        <v>0</v>
      </c>
      <c r="E298" s="27" t="n">
        <f aca="false">VLOOKUP(D298,'FG - COMBATS'!$A$3:$B$55,2)</f>
        <v>33</v>
      </c>
    </row>
    <row r="299" customFormat="false" ht="13" hidden="false" customHeight="true" outlineLevel="0" collapsed="false">
      <c r="A299" s="17" t="s">
        <v>1628</v>
      </c>
      <c r="B299" s="27" t="n">
        <f aca="false">(TOT!DT301/TOT!V301)*1000</f>
        <v>0</v>
      </c>
      <c r="C299" s="27" t="n">
        <f aca="false">IF(TOT!V301&lt;30,(TOT!DT301/TOT!V301)*650,B299)</f>
        <v>0</v>
      </c>
      <c r="D299" s="27" t="n">
        <f aca="false">IF(TOT!V301&lt;15,(TOT!DT301/TOT!V301)*500,C299)</f>
        <v>0</v>
      </c>
      <c r="E299" s="27" t="n">
        <f aca="false">VLOOKUP(D299,'FG - COMBATS'!$A$3:$B$55,2)</f>
        <v>33</v>
      </c>
    </row>
    <row r="300" customFormat="false" ht="13" hidden="false" customHeight="true" outlineLevel="0" collapsed="false">
      <c r="A300" s="17" t="s">
        <v>1631</v>
      </c>
      <c r="B300" s="27" t="n">
        <f aca="false">(TOT!DT302/TOT!V302)*1000</f>
        <v>0</v>
      </c>
      <c r="C300" s="27" t="n">
        <f aca="false">IF(TOT!V302&lt;30,(TOT!DT302/TOT!V302)*650,B300)</f>
        <v>0</v>
      </c>
      <c r="D300" s="27" t="n">
        <f aca="false">IF(TOT!V302&lt;15,(TOT!DT302/TOT!V302)*500,C300)</f>
        <v>0</v>
      </c>
      <c r="E300" s="27" t="n">
        <f aca="false">VLOOKUP(D300,'FG - COMBATS'!$A$3:$B$55,2)</f>
        <v>33</v>
      </c>
    </row>
    <row r="301" customFormat="false" ht="13" hidden="false" customHeight="true" outlineLevel="0" collapsed="false">
      <c r="A301" s="17" t="s">
        <v>1636</v>
      </c>
      <c r="B301" s="27" t="n">
        <f aca="false">(TOT!DT303/TOT!V303)*1000</f>
        <v>0</v>
      </c>
      <c r="C301" s="27" t="n">
        <f aca="false">IF(TOT!V303&lt;30,(TOT!DT303/TOT!V303)*650,B301)</f>
        <v>0</v>
      </c>
      <c r="D301" s="27" t="n">
        <f aca="false">IF(TOT!V303&lt;15,(TOT!DT303/TOT!V303)*500,C301)</f>
        <v>0</v>
      </c>
      <c r="E301" s="27" t="n">
        <f aca="false">VLOOKUP(D301,'FG - COMBATS'!$A$3:$B$55,2)</f>
        <v>33</v>
      </c>
    </row>
    <row r="302" customFormat="false" ht="13" hidden="false" customHeight="true" outlineLevel="0" collapsed="false">
      <c r="A302" s="17" t="s">
        <v>1640</v>
      </c>
      <c r="B302" s="27" t="n">
        <f aca="false">(TOT!DT304/TOT!V304)*1000</f>
        <v>0</v>
      </c>
      <c r="C302" s="27" t="n">
        <f aca="false">IF(TOT!V304&lt;30,(TOT!DT304/TOT!V304)*650,B302)</f>
        <v>0</v>
      </c>
      <c r="D302" s="27" t="n">
        <f aca="false">IF(TOT!V304&lt;15,(TOT!DT304/TOT!V304)*500,C302)</f>
        <v>0</v>
      </c>
      <c r="E302" s="27" t="n">
        <f aca="false">VLOOKUP(D302,'FG - COMBATS'!$A$3:$B$55,2)</f>
        <v>33</v>
      </c>
    </row>
    <row r="303" customFormat="false" ht="13" hidden="false" customHeight="true" outlineLevel="0" collapsed="false">
      <c r="A303" s="17" t="s">
        <v>1644</v>
      </c>
      <c r="B303" s="27" t="n">
        <f aca="false">(TOT!DT305/TOT!V305)*1000</f>
        <v>0</v>
      </c>
      <c r="C303" s="27" t="n">
        <f aca="false">IF(TOT!V305&lt;30,(TOT!DT305/TOT!V305)*650,B303)</f>
        <v>0</v>
      </c>
      <c r="D303" s="27" t="n">
        <f aca="false">IF(TOT!V305&lt;15,(TOT!DT305/TOT!V305)*500,C303)</f>
        <v>0</v>
      </c>
      <c r="E303" s="27" t="n">
        <f aca="false">VLOOKUP(D303,'FG - COMBATS'!$A$3:$B$55,2)</f>
        <v>33</v>
      </c>
    </row>
    <row r="304" customFormat="false" ht="13" hidden="false" customHeight="true" outlineLevel="0" collapsed="false">
      <c r="A304" s="17" t="s">
        <v>1648</v>
      </c>
      <c r="B304" s="27" t="n">
        <f aca="false">(TOT!DT306/TOT!V306)*1000</f>
        <v>0</v>
      </c>
      <c r="C304" s="27" t="n">
        <f aca="false">IF(TOT!V306&lt;30,(TOT!DT306/TOT!V306)*650,B304)</f>
        <v>0</v>
      </c>
      <c r="D304" s="27" t="n">
        <f aca="false">IF(TOT!V306&lt;15,(TOT!DT306/TOT!V306)*500,C304)</f>
        <v>0</v>
      </c>
      <c r="E304" s="27" t="n">
        <f aca="false">VLOOKUP(D304,'FG - COMBATS'!$A$3:$B$55,2)</f>
        <v>33</v>
      </c>
    </row>
    <row r="305" customFormat="false" ht="13" hidden="false" customHeight="true" outlineLevel="0" collapsed="false">
      <c r="A305" s="17" t="s">
        <v>1653</v>
      </c>
      <c r="B305" s="27" t="n">
        <f aca="false">(TOT!DT307/TOT!V307)*1000</f>
        <v>0</v>
      </c>
      <c r="C305" s="27" t="n">
        <f aca="false">IF(TOT!V307&lt;30,(TOT!DT307/TOT!V307)*650,B305)</f>
        <v>0</v>
      </c>
      <c r="D305" s="27" t="n">
        <f aca="false">IF(TOT!V307&lt;15,(TOT!DT307/TOT!V307)*500,C305)</f>
        <v>0</v>
      </c>
      <c r="E305" s="27" t="n">
        <f aca="false">VLOOKUP(D305,'FG - COMBATS'!$A$3:$B$55,2)</f>
        <v>33</v>
      </c>
    </row>
    <row r="306" customFormat="false" ht="13" hidden="false" customHeight="true" outlineLevel="0" collapsed="false">
      <c r="A306" s="17" t="s">
        <v>1659</v>
      </c>
      <c r="B306" s="27" t="n">
        <f aca="false">(TOT!DT308/TOT!V308)*1000</f>
        <v>0</v>
      </c>
      <c r="C306" s="27" t="n">
        <f aca="false">IF(TOT!V308&lt;30,(TOT!DT308/TOT!V308)*650,B306)</f>
        <v>0</v>
      </c>
      <c r="D306" s="27" t="n">
        <f aca="false">IF(TOT!V308&lt;15,(TOT!DT308/TOT!V308)*500,C306)</f>
        <v>0</v>
      </c>
      <c r="E306" s="27" t="n">
        <f aca="false">VLOOKUP(D306,'FG - COMBATS'!$A$3:$B$55,2)</f>
        <v>33</v>
      </c>
    </row>
    <row r="307" customFormat="false" ht="13" hidden="false" customHeight="true" outlineLevel="0" collapsed="false">
      <c r="A307" s="17" t="s">
        <v>1663</v>
      </c>
      <c r="B307" s="27" t="n">
        <f aca="false">(TOT!DT309/TOT!V309)*1000</f>
        <v>0</v>
      </c>
      <c r="C307" s="27" t="n">
        <f aca="false">IF(TOT!V309&lt;30,(TOT!DT309/TOT!V309)*650,B307)</f>
        <v>0</v>
      </c>
      <c r="D307" s="27" t="n">
        <f aca="false">IF(TOT!V309&lt;15,(TOT!DT309/TOT!V309)*500,C307)</f>
        <v>0</v>
      </c>
      <c r="E307" s="27" t="n">
        <f aca="false">VLOOKUP(D307,'FG - COMBATS'!$A$3:$B$55,2)</f>
        <v>33</v>
      </c>
    </row>
    <row r="308" customFormat="false" ht="13" hidden="false" customHeight="true" outlineLevel="0" collapsed="false">
      <c r="A308" s="17" t="s">
        <v>1668</v>
      </c>
      <c r="B308" s="27" t="n">
        <f aca="false">(TOT!DT310/TOT!V310)*1000</f>
        <v>0</v>
      </c>
      <c r="C308" s="27" t="n">
        <f aca="false">IF(TOT!V310&lt;30,(TOT!DT310/TOT!V310)*650,B308)</f>
        <v>0</v>
      </c>
      <c r="D308" s="27" t="n">
        <f aca="false">IF(TOT!V310&lt;15,(TOT!DT310/TOT!V310)*500,C308)</f>
        <v>0</v>
      </c>
      <c r="E308" s="27" t="n">
        <f aca="false">VLOOKUP(D308,'FG - COMBATS'!$A$3:$B$55,2)</f>
        <v>33</v>
      </c>
    </row>
    <row r="309" customFormat="false" ht="13" hidden="false" customHeight="true" outlineLevel="0" collapsed="false">
      <c r="A309" s="17" t="s">
        <v>1673</v>
      </c>
      <c r="B309" s="27" t="n">
        <f aca="false">(TOT!DT311/TOT!V311)*1000</f>
        <v>0</v>
      </c>
      <c r="C309" s="27" t="n">
        <f aca="false">IF(TOT!V311&lt;30,(TOT!DT311/TOT!V311)*650,B309)</f>
        <v>0</v>
      </c>
      <c r="D309" s="27" t="n">
        <f aca="false">IF(TOT!V311&lt;15,(TOT!DT311/TOT!V311)*500,C309)</f>
        <v>0</v>
      </c>
      <c r="E309" s="27" t="n">
        <f aca="false">VLOOKUP(D309,'FG - COMBATS'!$A$3:$B$55,2)</f>
        <v>33</v>
      </c>
    </row>
    <row r="310" customFormat="false" ht="13" hidden="false" customHeight="true" outlineLevel="0" collapsed="false">
      <c r="A310" s="17" t="s">
        <v>1677</v>
      </c>
      <c r="B310" s="27" t="n">
        <f aca="false">(TOT!DT312/TOT!V312)*1000</f>
        <v>15.625</v>
      </c>
      <c r="C310" s="27" t="n">
        <f aca="false">IF(TOT!V312&lt;30,(TOT!DT312/TOT!V312)*650,B310)</f>
        <v>15.625</v>
      </c>
      <c r="D310" s="27" t="n">
        <f aca="false">IF(TOT!V312&lt;15,(TOT!DT312/TOT!V312)*500,C310)</f>
        <v>15.625</v>
      </c>
      <c r="E310" s="27" t="n">
        <f aca="false">VLOOKUP(D310,'FG - COMBATS'!$A$3:$B$55,2)</f>
        <v>63</v>
      </c>
    </row>
    <row r="311" customFormat="false" ht="13" hidden="false" customHeight="true" outlineLevel="0" collapsed="false">
      <c r="A311" s="17" t="s">
        <v>1682</v>
      </c>
      <c r="B311" s="27" t="n">
        <f aca="false">(TOT!DT313/TOT!V313)*1000</f>
        <v>0</v>
      </c>
      <c r="C311" s="27" t="n">
        <f aca="false">IF(TOT!V313&lt;30,(TOT!DT313/TOT!V313)*650,B311)</f>
        <v>0</v>
      </c>
      <c r="D311" s="27" t="n">
        <f aca="false">IF(TOT!V313&lt;15,(TOT!DT313/TOT!V313)*500,C311)</f>
        <v>0</v>
      </c>
      <c r="E311" s="27" t="n">
        <f aca="false">VLOOKUP(D311,'FG - COMBATS'!$A$3:$B$55,2)</f>
        <v>33</v>
      </c>
    </row>
    <row r="312" customFormat="false" ht="13" hidden="false" customHeight="true" outlineLevel="0" collapsed="false">
      <c r="A312" s="17" t="s">
        <v>1686</v>
      </c>
      <c r="B312" s="27" t="n">
        <f aca="false">(TOT!DT314/TOT!V314)*1000</f>
        <v>0</v>
      </c>
      <c r="C312" s="27" t="n">
        <f aca="false">IF(TOT!V314&lt;30,(TOT!DT314/TOT!V314)*650,B312)</f>
        <v>0</v>
      </c>
      <c r="D312" s="27" t="n">
        <f aca="false">IF(TOT!V314&lt;15,(TOT!DT314/TOT!V314)*500,C312)</f>
        <v>0</v>
      </c>
      <c r="E312" s="27" t="n">
        <f aca="false">VLOOKUP(D312,'FG - COMBATS'!$A$3:$B$55,2)</f>
        <v>33</v>
      </c>
    </row>
    <row r="313" customFormat="false" ht="13" hidden="false" customHeight="true" outlineLevel="0" collapsed="false">
      <c r="A313" s="17" t="s">
        <v>1690</v>
      </c>
      <c r="B313" s="27" t="n">
        <f aca="false">(TOT!DT315/TOT!V315)*1000</f>
        <v>0</v>
      </c>
      <c r="C313" s="27" t="n">
        <f aca="false">IF(TOT!V315&lt;30,(TOT!DT315/TOT!V315)*650,B313)</f>
        <v>0</v>
      </c>
      <c r="D313" s="27" t="n">
        <f aca="false">IF(TOT!V315&lt;15,(TOT!DT315/TOT!V315)*500,C313)</f>
        <v>0</v>
      </c>
      <c r="E313" s="27" t="n">
        <f aca="false">VLOOKUP(D313,'FG - COMBATS'!$A$3:$B$55,2)</f>
        <v>33</v>
      </c>
    </row>
    <row r="314" customFormat="false" ht="13" hidden="false" customHeight="true" outlineLevel="0" collapsed="false">
      <c r="A314" s="17" t="s">
        <v>1694</v>
      </c>
      <c r="B314" s="27" t="n">
        <f aca="false">(TOT!DT316/TOT!V316)*1000</f>
        <v>12.8205128205128</v>
      </c>
      <c r="C314" s="27" t="n">
        <f aca="false">IF(TOT!V316&lt;30,(TOT!DT316/TOT!V316)*650,B314)</f>
        <v>12.8205128205128</v>
      </c>
      <c r="D314" s="27" t="n">
        <f aca="false">IF(TOT!V316&lt;15,(TOT!DT316/TOT!V316)*500,C314)</f>
        <v>12.8205128205128</v>
      </c>
      <c r="E314" s="27" t="n">
        <f aca="false">VLOOKUP(D314,'FG - COMBATS'!$A$3:$B$55,2)</f>
        <v>60</v>
      </c>
    </row>
    <row r="315" customFormat="false" ht="13" hidden="false" customHeight="true" outlineLevel="0" collapsed="false">
      <c r="A315" s="17" t="s">
        <v>1698</v>
      </c>
      <c r="B315" s="27" t="n">
        <f aca="false">(TOT!DT317/TOT!V317)*1000</f>
        <v>101.694915254237</v>
      </c>
      <c r="C315" s="27" t="n">
        <f aca="false">IF(TOT!V317&lt;30,(TOT!DT317/TOT!V317)*650,B315)</f>
        <v>101.694915254237</v>
      </c>
      <c r="D315" s="27" t="n">
        <f aca="false">IF(TOT!V317&lt;15,(TOT!DT317/TOT!V317)*500,C315)</f>
        <v>101.694915254237</v>
      </c>
      <c r="E315" s="27" t="n">
        <f aca="false">VLOOKUP(D315,'FG - COMBATS'!$A$3:$B$55,2)</f>
        <v>88</v>
      </c>
    </row>
    <row r="316" customFormat="false" ht="13" hidden="false" customHeight="true" outlineLevel="0" collapsed="false">
      <c r="A316" s="17" t="s">
        <v>1702</v>
      </c>
      <c r="B316" s="27" t="n">
        <f aca="false">(TOT!DT318/TOT!V318)*1000</f>
        <v>21.7391304347826</v>
      </c>
      <c r="C316" s="27" t="n">
        <f aca="false">IF(TOT!V318&lt;30,(TOT!DT318/TOT!V318)*650,B316)</f>
        <v>21.7391304347826</v>
      </c>
      <c r="D316" s="27" t="n">
        <f aca="false">IF(TOT!V318&lt;15,(TOT!DT318/TOT!V318)*500,C316)</f>
        <v>21.7391304347826</v>
      </c>
      <c r="E316" s="27" t="n">
        <f aca="false">VLOOKUP(D316,'FG - COMBATS'!$A$3:$B$55,2)</f>
        <v>67</v>
      </c>
    </row>
    <row r="317" customFormat="false" ht="13" hidden="false" customHeight="true" outlineLevel="0" collapsed="false">
      <c r="A317" s="17" t="s">
        <v>1705</v>
      </c>
      <c r="B317" s="27" t="n">
        <f aca="false">(TOT!DT319/TOT!V319)*1000</f>
        <v>0</v>
      </c>
      <c r="C317" s="27" t="n">
        <f aca="false">IF(TOT!V319&lt;30,(TOT!DT319/TOT!V319)*650,B317)</f>
        <v>0</v>
      </c>
      <c r="D317" s="27" t="n">
        <f aca="false">IF(TOT!V319&lt;15,(TOT!DT319/TOT!V319)*500,C317)</f>
        <v>0</v>
      </c>
      <c r="E317" s="27" t="n">
        <f aca="false">VLOOKUP(D317,'FG - COMBATS'!$A$3:$B$55,2)</f>
        <v>33</v>
      </c>
    </row>
    <row r="318" customFormat="false" ht="13" hidden="false" customHeight="true" outlineLevel="0" collapsed="false">
      <c r="A318" s="17" t="s">
        <v>1710</v>
      </c>
      <c r="B318" s="27" t="n">
        <f aca="false">(TOT!DT320/TOT!V320)*1000</f>
        <v>0</v>
      </c>
      <c r="C318" s="27" t="n">
        <f aca="false">IF(TOT!V320&lt;30,(TOT!DT320/TOT!V320)*650,B318)</f>
        <v>0</v>
      </c>
      <c r="D318" s="27" t="n">
        <f aca="false">IF(TOT!V320&lt;15,(TOT!DT320/TOT!V320)*500,C318)</f>
        <v>0</v>
      </c>
      <c r="E318" s="27" t="n">
        <f aca="false">VLOOKUP(D318,'FG - COMBATS'!$A$3:$B$55,2)</f>
        <v>33</v>
      </c>
    </row>
    <row r="319" customFormat="false" ht="13" hidden="false" customHeight="true" outlineLevel="0" collapsed="false">
      <c r="A319" s="17" t="s">
        <v>1715</v>
      </c>
      <c r="B319" s="27" t="n">
        <f aca="false">(TOT!DT321/TOT!V321)*1000</f>
        <v>27.3972602739726</v>
      </c>
      <c r="C319" s="27" t="n">
        <f aca="false">IF(TOT!V321&lt;30,(TOT!DT321/TOT!V321)*650,B319)</f>
        <v>27.3972602739726</v>
      </c>
      <c r="D319" s="27" t="n">
        <f aca="false">IF(TOT!V321&lt;15,(TOT!DT321/TOT!V321)*500,C319)</f>
        <v>27.3972602739726</v>
      </c>
      <c r="E319" s="27" t="n">
        <f aca="false">VLOOKUP(D319,'FG - COMBATS'!$A$3:$B$55,2)</f>
        <v>69</v>
      </c>
    </row>
    <row r="320" customFormat="false" ht="13" hidden="false" customHeight="true" outlineLevel="0" collapsed="false">
      <c r="A320" s="17" t="s">
        <v>1719</v>
      </c>
      <c r="B320" s="27" t="n">
        <f aca="false">(TOT!DT322/TOT!V322)*1000</f>
        <v>0</v>
      </c>
      <c r="C320" s="27" t="n">
        <f aca="false">IF(TOT!V322&lt;30,(TOT!DT322/TOT!V322)*650,B320)</f>
        <v>0</v>
      </c>
      <c r="D320" s="27" t="n">
        <f aca="false">IF(TOT!V322&lt;15,(TOT!DT322/TOT!V322)*500,C320)</f>
        <v>0</v>
      </c>
      <c r="E320" s="27" t="n">
        <f aca="false">VLOOKUP(D320,'FG - COMBATS'!$A$3:$B$55,2)</f>
        <v>33</v>
      </c>
    </row>
    <row r="321" customFormat="false" ht="13" hidden="false" customHeight="true" outlineLevel="0" collapsed="false">
      <c r="A321" s="17" t="s">
        <v>1725</v>
      </c>
      <c r="B321" s="27" t="n">
        <f aca="false">(TOT!DT323/TOT!V323)*1000</f>
        <v>0</v>
      </c>
      <c r="C321" s="27" t="n">
        <f aca="false">IF(TOT!V323&lt;30,(TOT!DT323/TOT!V323)*650,B321)</f>
        <v>0</v>
      </c>
      <c r="D321" s="27" t="n">
        <f aca="false">IF(TOT!V323&lt;15,(TOT!DT323/TOT!V323)*500,C321)</f>
        <v>0</v>
      </c>
      <c r="E321" s="27" t="n">
        <f aca="false">VLOOKUP(D321,'FG - COMBATS'!$A$3:$B$55,2)</f>
        <v>33</v>
      </c>
    </row>
    <row r="322" customFormat="false" ht="13" hidden="false" customHeight="true" outlineLevel="0" collapsed="false">
      <c r="A322" s="17" t="s">
        <v>1729</v>
      </c>
      <c r="B322" s="27" t="n">
        <f aca="false">(TOT!DT324/TOT!V324)*1000</f>
        <v>0</v>
      </c>
      <c r="C322" s="27" t="n">
        <f aca="false">IF(TOT!V324&lt;30,(TOT!DT324/TOT!V324)*650,B322)</f>
        <v>0</v>
      </c>
      <c r="D322" s="27" t="n">
        <f aca="false">IF(TOT!V324&lt;15,(TOT!DT324/TOT!V324)*500,C322)</f>
        <v>0</v>
      </c>
      <c r="E322" s="27" t="n">
        <f aca="false">VLOOKUP(D322,'FG - COMBATS'!$A$3:$B$55,2)</f>
        <v>33</v>
      </c>
    </row>
    <row r="323" customFormat="false" ht="13" hidden="false" customHeight="true" outlineLevel="0" collapsed="false">
      <c r="A323" s="17" t="s">
        <v>1733</v>
      </c>
      <c r="B323" s="27" t="n">
        <f aca="false">(TOT!DT325/TOT!V325)*1000</f>
        <v>0</v>
      </c>
      <c r="C323" s="27" t="n">
        <f aca="false">IF(TOT!V325&lt;30,(TOT!DT325/TOT!V325)*650,B323)</f>
        <v>0</v>
      </c>
      <c r="D323" s="27" t="n">
        <f aca="false">IF(TOT!V325&lt;15,(TOT!DT325/TOT!V325)*500,C323)</f>
        <v>0</v>
      </c>
      <c r="E323" s="27" t="n">
        <f aca="false">VLOOKUP(D323,'FG - COMBATS'!$A$3:$B$55,2)</f>
        <v>33</v>
      </c>
    </row>
    <row r="324" customFormat="false" ht="13" hidden="false" customHeight="true" outlineLevel="0" collapsed="false">
      <c r="A324" s="17" t="s">
        <v>1737</v>
      </c>
      <c r="B324" s="27" t="n">
        <f aca="false">(TOT!DT326/TOT!V326)*1000</f>
        <v>0</v>
      </c>
      <c r="C324" s="27" t="n">
        <f aca="false">IF(TOT!V326&lt;30,(TOT!DT326/TOT!V326)*650,B324)</f>
        <v>0</v>
      </c>
      <c r="D324" s="27" t="n">
        <f aca="false">IF(TOT!V326&lt;15,(TOT!DT326/TOT!V326)*500,C324)</f>
        <v>0</v>
      </c>
      <c r="E324" s="27" t="n">
        <f aca="false">VLOOKUP(D324,'FG - COMBATS'!$A$3:$B$55,2)</f>
        <v>33</v>
      </c>
    </row>
    <row r="325" customFormat="false" ht="13" hidden="false" customHeight="true" outlineLevel="0" collapsed="false">
      <c r="A325" s="17" t="s">
        <v>1742</v>
      </c>
      <c r="B325" s="27" t="n">
        <f aca="false">(TOT!DT327/TOT!V327)*1000</f>
        <v>0</v>
      </c>
      <c r="C325" s="27" t="n">
        <f aca="false">IF(TOT!V327&lt;30,(TOT!DT327/TOT!V327)*650,B325)</f>
        <v>0</v>
      </c>
      <c r="D325" s="27" t="n">
        <f aca="false">IF(TOT!V327&lt;15,(TOT!DT327/TOT!V327)*500,C325)</f>
        <v>0</v>
      </c>
      <c r="E325" s="27" t="n">
        <f aca="false">VLOOKUP(D325,'FG - COMBATS'!$A$3:$B$55,2)</f>
        <v>33</v>
      </c>
    </row>
    <row r="326" customFormat="false" ht="13" hidden="false" customHeight="true" outlineLevel="0" collapsed="false">
      <c r="A326" s="17" t="s">
        <v>1747</v>
      </c>
      <c r="B326" s="27" t="n">
        <f aca="false">(TOT!DT328/TOT!V328)*1000</f>
        <v>0</v>
      </c>
      <c r="C326" s="27" t="n">
        <f aca="false">IF(TOT!V328&lt;30,(TOT!DT328/TOT!V328)*650,B326)</f>
        <v>0</v>
      </c>
      <c r="D326" s="27" t="n">
        <f aca="false">IF(TOT!V328&lt;15,(TOT!DT328/TOT!V328)*500,C326)</f>
        <v>0</v>
      </c>
      <c r="E326" s="27" t="n">
        <f aca="false">VLOOKUP(D326,'FG - COMBATS'!$A$3:$B$55,2)</f>
        <v>33</v>
      </c>
    </row>
    <row r="327" customFormat="false" ht="13" hidden="false" customHeight="true" outlineLevel="0" collapsed="false">
      <c r="A327" s="17" t="s">
        <v>1750</v>
      </c>
      <c r="B327" s="27" t="n">
        <f aca="false">(TOT!DT329/TOT!V329)*1000</f>
        <v>0</v>
      </c>
      <c r="C327" s="27" t="n">
        <f aca="false">IF(TOT!V329&lt;30,(TOT!DT329/TOT!V329)*650,B327)</f>
        <v>0</v>
      </c>
      <c r="D327" s="27" t="n">
        <f aca="false">IF(TOT!V329&lt;15,(TOT!DT329/TOT!V329)*500,C327)</f>
        <v>0</v>
      </c>
      <c r="E327" s="27" t="n">
        <f aca="false">VLOOKUP(D327,'FG - COMBATS'!$A$3:$B$55,2)</f>
        <v>33</v>
      </c>
    </row>
    <row r="328" customFormat="false" ht="13" hidden="false" customHeight="true" outlineLevel="0" collapsed="false">
      <c r="A328" s="17" t="s">
        <v>1753</v>
      </c>
      <c r="B328" s="27" t="n">
        <f aca="false">(TOT!DT330/TOT!V330)*1000</f>
        <v>0</v>
      </c>
      <c r="C328" s="27" t="n">
        <f aca="false">IF(TOT!V330&lt;30,(TOT!DT330/TOT!V330)*650,B328)</f>
        <v>0</v>
      </c>
      <c r="D328" s="27" t="n">
        <f aca="false">IF(TOT!V330&lt;15,(TOT!DT330/TOT!V330)*500,C328)</f>
        <v>0</v>
      </c>
      <c r="E328" s="27" t="n">
        <f aca="false">VLOOKUP(D328,'FG - COMBATS'!$A$3:$B$55,2)</f>
        <v>33</v>
      </c>
    </row>
    <row r="329" customFormat="false" ht="13" hidden="false" customHeight="true" outlineLevel="0" collapsed="false">
      <c r="A329" s="17" t="s">
        <v>1756</v>
      </c>
      <c r="B329" s="27" t="n">
        <f aca="false">(TOT!DT331/TOT!V331)*1000</f>
        <v>0</v>
      </c>
      <c r="C329" s="27" t="n">
        <f aca="false">IF(TOT!V331&lt;30,(TOT!DT331/TOT!V331)*650,B329)</f>
        <v>0</v>
      </c>
      <c r="D329" s="27" t="n">
        <f aca="false">IF(TOT!V331&lt;15,(TOT!DT331/TOT!V331)*500,C329)</f>
        <v>0</v>
      </c>
      <c r="E329" s="27" t="n">
        <f aca="false">VLOOKUP(D329,'FG - COMBATS'!$A$3:$B$55,2)</f>
        <v>33</v>
      </c>
    </row>
    <row r="330" customFormat="false" ht="13" hidden="false" customHeight="true" outlineLevel="0" collapsed="false">
      <c r="A330" s="17" t="s">
        <v>1760</v>
      </c>
      <c r="B330" s="27" t="n">
        <f aca="false">(TOT!DT332/TOT!V332)*1000</f>
        <v>29.8507462686567</v>
      </c>
      <c r="C330" s="27" t="n">
        <f aca="false">IF(TOT!V332&lt;30,(TOT!DT332/TOT!V332)*650,B330)</f>
        <v>29.8507462686567</v>
      </c>
      <c r="D330" s="27" t="n">
        <f aca="false">IF(TOT!V332&lt;15,(TOT!DT332/TOT!V332)*500,C330)</f>
        <v>29.8507462686567</v>
      </c>
      <c r="E330" s="27" t="n">
        <f aca="false">VLOOKUP(D330,'FG - COMBATS'!$A$3:$B$55,2)</f>
        <v>70</v>
      </c>
    </row>
    <row r="331" customFormat="false" ht="13" hidden="false" customHeight="true" outlineLevel="0" collapsed="false">
      <c r="A331" s="17" t="s">
        <v>1767</v>
      </c>
      <c r="B331" s="27" t="n">
        <f aca="false">(TOT!DT333/TOT!V333)*1000</f>
        <v>26.3157894736842</v>
      </c>
      <c r="C331" s="27" t="n">
        <f aca="false">IF(TOT!V333&lt;30,(TOT!DT333/TOT!V333)*650,B331)</f>
        <v>26.3157894736842</v>
      </c>
      <c r="D331" s="27" t="n">
        <f aca="false">IF(TOT!V333&lt;15,(TOT!DT333/TOT!V333)*500,C331)</f>
        <v>26.3157894736842</v>
      </c>
      <c r="E331" s="27" t="n">
        <f aca="false">VLOOKUP(D331,'FG - COMBATS'!$A$3:$B$55,2)</f>
        <v>69</v>
      </c>
    </row>
    <row r="332" customFormat="false" ht="13" hidden="false" customHeight="true" outlineLevel="0" collapsed="false">
      <c r="A332" s="17" t="s">
        <v>1771</v>
      </c>
      <c r="B332" s="27" t="n">
        <f aca="false">(TOT!DT334/TOT!V334)*1000</f>
        <v>0</v>
      </c>
      <c r="C332" s="27" t="n">
        <f aca="false">IF(TOT!V334&lt;30,(TOT!DT334/TOT!V334)*650,B332)</f>
        <v>0</v>
      </c>
      <c r="D332" s="27" t="n">
        <f aca="false">IF(TOT!V334&lt;15,(TOT!DT334/TOT!V334)*500,C332)</f>
        <v>0</v>
      </c>
      <c r="E332" s="27" t="n">
        <f aca="false">VLOOKUP(D332,'FG - COMBATS'!$A$3:$B$55,2)</f>
        <v>33</v>
      </c>
    </row>
    <row r="333" customFormat="false" ht="13" hidden="false" customHeight="true" outlineLevel="0" collapsed="false">
      <c r="A333" s="17" t="s">
        <v>1775</v>
      </c>
      <c r="B333" s="27" t="n">
        <f aca="false">(TOT!DT335/TOT!V335)*1000</f>
        <v>0</v>
      </c>
      <c r="C333" s="27" t="n">
        <f aca="false">IF(TOT!V335&lt;30,(TOT!DT335/TOT!V335)*650,B333)</f>
        <v>0</v>
      </c>
      <c r="D333" s="27" t="n">
        <f aca="false">IF(TOT!V335&lt;15,(TOT!DT335/TOT!V335)*500,C333)</f>
        <v>0</v>
      </c>
      <c r="E333" s="27" t="n">
        <f aca="false">VLOOKUP(D333,'FG - COMBATS'!$A$3:$B$55,2)</f>
        <v>33</v>
      </c>
    </row>
    <row r="334" customFormat="false" ht="13" hidden="false" customHeight="true" outlineLevel="0" collapsed="false">
      <c r="A334" s="17" t="s">
        <v>1779</v>
      </c>
      <c r="B334" s="27" t="n">
        <f aca="false">(TOT!DT336/TOT!V336)*1000</f>
        <v>0</v>
      </c>
      <c r="C334" s="27" t="n">
        <f aca="false">IF(TOT!V336&lt;30,(TOT!DT336/TOT!V336)*650,B334)</f>
        <v>0</v>
      </c>
      <c r="D334" s="27" t="n">
        <f aca="false">IF(TOT!V336&lt;15,(TOT!DT336/TOT!V336)*500,C334)</f>
        <v>0</v>
      </c>
      <c r="E334" s="27" t="n">
        <f aca="false">VLOOKUP(D334,'FG - COMBATS'!$A$3:$B$55,2)</f>
        <v>33</v>
      </c>
    </row>
    <row r="335" customFormat="false" ht="13" hidden="false" customHeight="true" outlineLevel="0" collapsed="false">
      <c r="A335" s="17" t="s">
        <v>1782</v>
      </c>
      <c r="B335" s="27" t="n">
        <f aca="false">(TOT!DT337/TOT!V337)*1000</f>
        <v>85.1063829787234</v>
      </c>
      <c r="C335" s="27" t="n">
        <f aca="false">IF(TOT!V337&lt;30,(TOT!DT337/TOT!V337)*650,B335)</f>
        <v>85.1063829787234</v>
      </c>
      <c r="D335" s="27" t="n">
        <f aca="false">IF(TOT!V337&lt;15,(TOT!DT337/TOT!V337)*500,C335)</f>
        <v>85.1063829787234</v>
      </c>
      <c r="E335" s="27" t="n">
        <f aca="false">VLOOKUP(D335,'FG - COMBATS'!$A$3:$B$55,2)</f>
        <v>86</v>
      </c>
    </row>
    <row r="336" customFormat="false" ht="13" hidden="false" customHeight="true" outlineLevel="0" collapsed="false">
      <c r="A336" s="17" t="s">
        <v>1787</v>
      </c>
      <c r="B336" s="27" t="n">
        <f aca="false">(TOT!DT338/TOT!V338)*1000</f>
        <v>0</v>
      </c>
      <c r="C336" s="27" t="n">
        <f aca="false">IF(TOT!V338&lt;30,(TOT!DT338/TOT!V338)*650,B336)</f>
        <v>0</v>
      </c>
      <c r="D336" s="27" t="n">
        <f aca="false">IF(TOT!V338&lt;15,(TOT!DT338/TOT!V338)*500,C336)</f>
        <v>0</v>
      </c>
      <c r="E336" s="27" t="n">
        <f aca="false">VLOOKUP(D336,'FG - COMBATS'!$A$3:$B$55,2)</f>
        <v>33</v>
      </c>
    </row>
    <row r="337" customFormat="false" ht="13" hidden="false" customHeight="true" outlineLevel="0" collapsed="false">
      <c r="A337" s="17" t="s">
        <v>1791</v>
      </c>
      <c r="B337" s="27" t="n">
        <f aca="false">(TOT!DT339/TOT!V339)*1000</f>
        <v>0</v>
      </c>
      <c r="C337" s="27" t="n">
        <f aca="false">IF(TOT!V339&lt;30,(TOT!DT339/TOT!V339)*650,B337)</f>
        <v>0</v>
      </c>
      <c r="D337" s="27" t="n">
        <f aca="false">IF(TOT!V339&lt;15,(TOT!DT339/TOT!V339)*500,C337)</f>
        <v>0</v>
      </c>
      <c r="E337" s="27" t="n">
        <f aca="false">VLOOKUP(D337,'FG - COMBATS'!$A$3:$B$55,2)</f>
        <v>33</v>
      </c>
    </row>
    <row r="338" customFormat="false" ht="13" hidden="false" customHeight="true" outlineLevel="0" collapsed="false">
      <c r="A338" s="17" t="s">
        <v>1794</v>
      </c>
      <c r="B338" s="27" t="n">
        <f aca="false">(TOT!DT340/TOT!V340)*1000</f>
        <v>0</v>
      </c>
      <c r="C338" s="27" t="n">
        <f aca="false">IF(TOT!V340&lt;30,(TOT!DT340/TOT!V340)*650,B338)</f>
        <v>0</v>
      </c>
      <c r="D338" s="27" t="n">
        <f aca="false">IF(TOT!V340&lt;15,(TOT!DT340/TOT!V340)*500,C338)</f>
        <v>0</v>
      </c>
      <c r="E338" s="27" t="n">
        <f aca="false">VLOOKUP(D338,'FG - COMBATS'!$A$3:$B$55,2)</f>
        <v>33</v>
      </c>
    </row>
    <row r="339" customFormat="false" ht="13" hidden="false" customHeight="true" outlineLevel="0" collapsed="false">
      <c r="A339" s="17" t="s">
        <v>1799</v>
      </c>
      <c r="B339" s="27" t="n">
        <f aca="false">(TOT!DT341/TOT!V341)*1000</f>
        <v>0</v>
      </c>
      <c r="C339" s="27" t="n">
        <f aca="false">IF(TOT!V341&lt;30,(TOT!DT341/TOT!V341)*650,B339)</f>
        <v>0</v>
      </c>
      <c r="D339" s="27" t="n">
        <f aca="false">IF(TOT!V341&lt;15,(TOT!DT341/TOT!V341)*500,C339)</f>
        <v>0</v>
      </c>
      <c r="E339" s="27" t="n">
        <f aca="false">VLOOKUP(D339,'FG - COMBATS'!$A$3:$B$55,2)</f>
        <v>33</v>
      </c>
    </row>
    <row r="340" customFormat="false" ht="13" hidden="false" customHeight="true" outlineLevel="0" collapsed="false">
      <c r="A340" s="17" t="s">
        <v>1805</v>
      </c>
      <c r="B340" s="27" t="n">
        <f aca="false">(TOT!DT342/TOT!V342)*1000</f>
        <v>0</v>
      </c>
      <c r="C340" s="27" t="n">
        <f aca="false">IF(TOT!V342&lt;30,(TOT!DT342/TOT!V342)*650,B340)</f>
        <v>0</v>
      </c>
      <c r="D340" s="27" t="n">
        <f aca="false">IF(TOT!V342&lt;15,(TOT!DT342/TOT!V342)*500,C340)</f>
        <v>0</v>
      </c>
      <c r="E340" s="27" t="n">
        <f aca="false">VLOOKUP(D340,'FG - COMBATS'!$A$3:$B$55,2)</f>
        <v>33</v>
      </c>
    </row>
    <row r="341" customFormat="false" ht="13" hidden="false" customHeight="true" outlineLevel="0" collapsed="false">
      <c r="A341" s="17" t="s">
        <v>1807</v>
      </c>
      <c r="B341" s="27" t="n">
        <f aca="false">(TOT!DT343/TOT!V343)*1000</f>
        <v>0</v>
      </c>
      <c r="C341" s="27" t="n">
        <f aca="false">IF(TOT!V343&lt;30,(TOT!DT343/TOT!V343)*650,B341)</f>
        <v>0</v>
      </c>
      <c r="D341" s="27" t="n">
        <f aca="false">IF(TOT!V343&lt;15,(TOT!DT343/TOT!V343)*500,C341)</f>
        <v>0</v>
      </c>
      <c r="E341" s="27" t="n">
        <f aca="false">VLOOKUP(D341,'FG - COMBATS'!$A$3:$B$55,2)</f>
        <v>33</v>
      </c>
    </row>
    <row r="342" customFormat="false" ht="13" hidden="false" customHeight="true" outlineLevel="0" collapsed="false">
      <c r="A342" s="17" t="s">
        <v>1811</v>
      </c>
      <c r="B342" s="27" t="n">
        <f aca="false">(TOT!DT344/TOT!V344)*1000</f>
        <v>0</v>
      </c>
      <c r="C342" s="27" t="n">
        <f aca="false">IF(TOT!V344&lt;30,(TOT!DT344/TOT!V344)*650,B342)</f>
        <v>0</v>
      </c>
      <c r="D342" s="27" t="n">
        <f aca="false">IF(TOT!V344&lt;15,(TOT!DT344/TOT!V344)*500,C342)</f>
        <v>0</v>
      </c>
      <c r="E342" s="27" t="n">
        <f aca="false">VLOOKUP(D342,'FG - COMBATS'!$A$3:$B$55,2)</f>
        <v>33</v>
      </c>
    </row>
    <row r="343" customFormat="false" ht="13" hidden="false" customHeight="true" outlineLevel="0" collapsed="false">
      <c r="A343" s="17" t="s">
        <v>1815</v>
      </c>
      <c r="B343" s="27" t="n">
        <f aca="false">(TOT!DT345/TOT!V345)*1000</f>
        <v>18.1818181818182</v>
      </c>
      <c r="C343" s="27" t="n">
        <f aca="false">IF(TOT!V345&lt;30,(TOT!DT345/TOT!V345)*650,B343)</f>
        <v>18.1818181818182</v>
      </c>
      <c r="D343" s="27" t="n">
        <f aca="false">IF(TOT!V345&lt;15,(TOT!DT345/TOT!V345)*500,C343)</f>
        <v>18.1818181818182</v>
      </c>
      <c r="E343" s="27" t="n">
        <f aca="false">VLOOKUP(D343,'FG - COMBATS'!$A$3:$B$55,2)</f>
        <v>66</v>
      </c>
    </row>
    <row r="344" customFormat="false" ht="13" hidden="false" customHeight="true" outlineLevel="0" collapsed="false">
      <c r="A344" s="17" t="s">
        <v>1819</v>
      </c>
      <c r="B344" s="27" t="n">
        <f aca="false">(TOT!DT346/TOT!V346)*1000</f>
        <v>0</v>
      </c>
      <c r="C344" s="27" t="n">
        <f aca="false">IF(TOT!V346&lt;30,(TOT!DT346/TOT!V346)*650,B344)</f>
        <v>0</v>
      </c>
      <c r="D344" s="27" t="n">
        <f aca="false">IF(TOT!V346&lt;15,(TOT!DT346/TOT!V346)*500,C344)</f>
        <v>0</v>
      </c>
      <c r="E344" s="27" t="n">
        <f aca="false">VLOOKUP(D344,'FG - COMBATS'!$A$3:$B$55,2)</f>
        <v>33</v>
      </c>
    </row>
    <row r="345" customFormat="false" ht="13" hidden="false" customHeight="true" outlineLevel="0" collapsed="false">
      <c r="A345" s="17" t="s">
        <v>1822</v>
      </c>
      <c r="B345" s="27" t="n">
        <f aca="false">(TOT!DT347/TOT!V347)*1000</f>
        <v>0</v>
      </c>
      <c r="C345" s="27" t="n">
        <f aca="false">IF(TOT!V347&lt;30,(TOT!DT347/TOT!V347)*650,B345)</f>
        <v>0</v>
      </c>
      <c r="D345" s="27" t="n">
        <f aca="false">IF(TOT!V347&lt;15,(TOT!DT347/TOT!V347)*500,C345)</f>
        <v>0</v>
      </c>
      <c r="E345" s="27" t="n">
        <f aca="false">VLOOKUP(D345,'FG - COMBATS'!$A$3:$B$55,2)</f>
        <v>33</v>
      </c>
    </row>
    <row r="346" customFormat="false" ht="13" hidden="false" customHeight="true" outlineLevel="0" collapsed="false">
      <c r="A346" s="17" t="s">
        <v>1826</v>
      </c>
      <c r="B346" s="27" t="n">
        <f aca="false">(TOT!DT348/TOT!V348)*1000</f>
        <v>0</v>
      </c>
      <c r="C346" s="27" t="n">
        <f aca="false">IF(TOT!V348&lt;30,(TOT!DT348/TOT!V348)*650,B346)</f>
        <v>0</v>
      </c>
      <c r="D346" s="27" t="n">
        <f aca="false">IF(TOT!V348&lt;15,(TOT!DT348/TOT!V348)*500,C346)</f>
        <v>0</v>
      </c>
      <c r="E346" s="27" t="n">
        <f aca="false">VLOOKUP(D346,'FG - COMBATS'!$A$3:$B$55,2)</f>
        <v>33</v>
      </c>
    </row>
    <row r="347" customFormat="false" ht="13" hidden="false" customHeight="true" outlineLevel="0" collapsed="false">
      <c r="A347" s="17" t="s">
        <v>1830</v>
      </c>
      <c r="B347" s="27" t="n">
        <f aca="false">(TOT!DT349/TOT!V349)*1000</f>
        <v>14.2857142857143</v>
      </c>
      <c r="C347" s="27" t="n">
        <f aca="false">IF(TOT!V349&lt;30,(TOT!DT349/TOT!V349)*650,B347)</f>
        <v>14.2857142857143</v>
      </c>
      <c r="D347" s="27" t="n">
        <f aca="false">IF(TOT!V349&lt;15,(TOT!DT349/TOT!V349)*500,C347)</f>
        <v>14.2857142857143</v>
      </c>
      <c r="E347" s="27" t="n">
        <f aca="false">VLOOKUP(D347,'FG - COMBATS'!$A$3:$B$55,2)</f>
        <v>62</v>
      </c>
    </row>
    <row r="348" customFormat="false" ht="13" hidden="false" customHeight="true" outlineLevel="0" collapsed="false">
      <c r="A348" s="17" t="s">
        <v>1835</v>
      </c>
      <c r="B348" s="27" t="n">
        <f aca="false">(TOT!DT350/TOT!V350)*1000</f>
        <v>41.6666666666667</v>
      </c>
      <c r="C348" s="27" t="n">
        <f aca="false">IF(TOT!V350&lt;30,(TOT!DT350/TOT!V350)*650,B348)</f>
        <v>41.6666666666667</v>
      </c>
      <c r="D348" s="27" t="n">
        <f aca="false">IF(TOT!V350&lt;15,(TOT!DT350/TOT!V350)*500,C348)</f>
        <v>41.6666666666667</v>
      </c>
      <c r="E348" s="27" t="n">
        <f aca="false">VLOOKUP(D348,'FG - COMBATS'!$A$3:$B$55,2)</f>
        <v>74</v>
      </c>
    </row>
    <row r="349" customFormat="false" ht="13" hidden="false" customHeight="true" outlineLevel="0" collapsed="false">
      <c r="A349" s="17" t="s">
        <v>1839</v>
      </c>
      <c r="B349" s="27" t="n">
        <f aca="false">(TOT!DT351/TOT!V351)*1000</f>
        <v>0</v>
      </c>
      <c r="C349" s="27" t="n">
        <f aca="false">IF(TOT!V351&lt;30,(TOT!DT351/TOT!V351)*650,B349)</f>
        <v>0</v>
      </c>
      <c r="D349" s="27" t="n">
        <f aca="false">IF(TOT!V351&lt;15,(TOT!DT351/TOT!V351)*500,C349)</f>
        <v>0</v>
      </c>
      <c r="E349" s="27" t="n">
        <f aca="false">VLOOKUP(D349,'FG - COMBATS'!$A$3:$B$55,2)</f>
        <v>33</v>
      </c>
    </row>
    <row r="350" customFormat="false" ht="13" hidden="false" customHeight="true" outlineLevel="0" collapsed="false">
      <c r="A350" s="17" t="s">
        <v>1844</v>
      </c>
      <c r="B350" s="27" t="n">
        <f aca="false">(TOT!DT352/TOT!V352)*1000</f>
        <v>0</v>
      </c>
      <c r="C350" s="27" t="n">
        <f aca="false">IF(TOT!V352&lt;30,(TOT!DT352/TOT!V352)*650,B350)</f>
        <v>0</v>
      </c>
      <c r="D350" s="27" t="n">
        <f aca="false">IF(TOT!V352&lt;15,(TOT!DT352/TOT!V352)*500,C350)</f>
        <v>0</v>
      </c>
      <c r="E350" s="27" t="n">
        <f aca="false">VLOOKUP(D350,'FG - COMBATS'!$A$3:$B$55,2)</f>
        <v>33</v>
      </c>
    </row>
    <row r="351" customFormat="false" ht="13" hidden="false" customHeight="true" outlineLevel="0" collapsed="false">
      <c r="A351" s="17" t="s">
        <v>1848</v>
      </c>
      <c r="B351" s="27" t="n">
        <f aca="false">(TOT!DT353/TOT!V353)*1000</f>
        <v>37.7358490566038</v>
      </c>
      <c r="C351" s="27" t="n">
        <f aca="false">IF(TOT!V353&lt;30,(TOT!DT353/TOT!V353)*650,B351)</f>
        <v>37.7358490566038</v>
      </c>
      <c r="D351" s="27" t="n">
        <f aca="false">IF(TOT!V353&lt;15,(TOT!DT353/TOT!V353)*500,C351)</f>
        <v>37.7358490566038</v>
      </c>
      <c r="E351" s="27" t="n">
        <f aca="false">VLOOKUP(D351,'FG - COMBATS'!$A$3:$B$55,2)</f>
        <v>73</v>
      </c>
    </row>
    <row r="352" customFormat="false" ht="13" hidden="false" customHeight="true" outlineLevel="0" collapsed="false">
      <c r="A352" s="17" t="s">
        <v>1852</v>
      </c>
      <c r="B352" s="27" t="n">
        <f aca="false">(TOT!DT354/TOT!V354)*1000</f>
        <v>0</v>
      </c>
      <c r="C352" s="27" t="n">
        <f aca="false">IF(TOT!V354&lt;30,(TOT!DT354/TOT!V354)*650,B352)</f>
        <v>0</v>
      </c>
      <c r="D352" s="27" t="n">
        <f aca="false">IF(TOT!V354&lt;15,(TOT!DT354/TOT!V354)*500,C352)</f>
        <v>0</v>
      </c>
      <c r="E352" s="27" t="n">
        <f aca="false">VLOOKUP(D352,'FG - COMBATS'!$A$3:$B$55,2)</f>
        <v>33</v>
      </c>
    </row>
    <row r="353" customFormat="false" ht="13" hidden="false" customHeight="true" outlineLevel="0" collapsed="false">
      <c r="A353" s="17" t="s">
        <v>1855</v>
      </c>
      <c r="B353" s="27" t="n">
        <f aca="false">(TOT!DT355/TOT!V355)*1000</f>
        <v>0</v>
      </c>
      <c r="C353" s="27" t="n">
        <f aca="false">IF(TOT!V355&lt;30,(TOT!DT355/TOT!V355)*650,B353)</f>
        <v>0</v>
      </c>
      <c r="D353" s="27" t="n">
        <f aca="false">IF(TOT!V355&lt;15,(TOT!DT355/TOT!V355)*500,C353)</f>
        <v>0</v>
      </c>
      <c r="E353" s="27" t="n">
        <f aca="false">VLOOKUP(D353,'FG - COMBATS'!$A$3:$B$55,2)</f>
        <v>33</v>
      </c>
    </row>
    <row r="354" customFormat="false" ht="13" hidden="false" customHeight="true" outlineLevel="0" collapsed="false">
      <c r="A354" s="17" t="s">
        <v>1860</v>
      </c>
      <c r="B354" s="27" t="n">
        <f aca="false">(TOT!DT356/TOT!V356)*1000</f>
        <v>0</v>
      </c>
      <c r="C354" s="27" t="n">
        <f aca="false">IF(TOT!V356&lt;30,(TOT!DT356/TOT!V356)*650,B354)</f>
        <v>0</v>
      </c>
      <c r="D354" s="27" t="n">
        <f aca="false">IF(TOT!V356&lt;15,(TOT!DT356/TOT!V356)*500,C354)</f>
        <v>0</v>
      </c>
      <c r="E354" s="27" t="n">
        <f aca="false">VLOOKUP(D354,'FG - COMBATS'!$A$3:$B$55,2)</f>
        <v>33</v>
      </c>
    </row>
    <row r="355" customFormat="false" ht="13" hidden="false" customHeight="true" outlineLevel="0" collapsed="false">
      <c r="A355" s="17" t="s">
        <v>1864</v>
      </c>
      <c r="B355" s="27" t="n">
        <f aca="false">(TOT!DT357/TOT!V357)*1000</f>
        <v>0</v>
      </c>
      <c r="C355" s="27" t="n">
        <f aca="false">IF(TOT!V357&lt;30,(TOT!DT357/TOT!V357)*650,B355)</f>
        <v>0</v>
      </c>
      <c r="D355" s="27" t="n">
        <f aca="false">IF(TOT!V357&lt;15,(TOT!DT357/TOT!V357)*500,C355)</f>
        <v>0</v>
      </c>
      <c r="E355" s="27" t="n">
        <f aca="false">VLOOKUP(D355,'FG - COMBATS'!$A$3:$B$55,2)</f>
        <v>33</v>
      </c>
    </row>
    <row r="356" customFormat="false" ht="13" hidden="false" customHeight="true" outlineLevel="0" collapsed="false">
      <c r="A356" s="17" t="s">
        <v>1868</v>
      </c>
      <c r="B356" s="27" t="n">
        <f aca="false">(TOT!DT358/TOT!V358)*1000</f>
        <v>0</v>
      </c>
      <c r="C356" s="27" t="n">
        <f aca="false">IF(TOT!V358&lt;30,(TOT!DT358/TOT!V358)*650,B356)</f>
        <v>0</v>
      </c>
      <c r="D356" s="27" t="n">
        <f aca="false">IF(TOT!V358&lt;15,(TOT!DT358/TOT!V358)*500,C356)</f>
        <v>0</v>
      </c>
      <c r="E356" s="27" t="n">
        <f aca="false">VLOOKUP(D356,'FG - COMBATS'!$A$3:$B$55,2)</f>
        <v>33</v>
      </c>
    </row>
    <row r="357" customFormat="false" ht="13" hidden="false" customHeight="true" outlineLevel="0" collapsed="false">
      <c r="A357" s="17" t="s">
        <v>1874</v>
      </c>
      <c r="B357" s="27" t="n">
        <f aca="false">(TOT!DT359/TOT!V359)*1000</f>
        <v>0</v>
      </c>
      <c r="C357" s="27" t="n">
        <f aca="false">IF(TOT!V359&lt;30,(TOT!DT359/TOT!V359)*650,B357)</f>
        <v>0</v>
      </c>
      <c r="D357" s="27" t="n">
        <f aca="false">IF(TOT!V359&lt;15,(TOT!DT359/TOT!V359)*500,C357)</f>
        <v>0</v>
      </c>
      <c r="E357" s="27" t="n">
        <f aca="false">VLOOKUP(D357,'FG - COMBATS'!$A$3:$B$55,2)</f>
        <v>33</v>
      </c>
    </row>
    <row r="358" customFormat="false" ht="13" hidden="false" customHeight="true" outlineLevel="0" collapsed="false">
      <c r="A358" s="17" t="s">
        <v>1877</v>
      </c>
      <c r="B358" s="27" t="n">
        <f aca="false">(TOT!DT360/TOT!V360)*1000</f>
        <v>0</v>
      </c>
      <c r="C358" s="27" t="n">
        <f aca="false">IF(TOT!V360&lt;30,(TOT!DT360/TOT!V360)*650,B358)</f>
        <v>0</v>
      </c>
      <c r="D358" s="27" t="n">
        <f aca="false">IF(TOT!V360&lt;15,(TOT!DT360/TOT!V360)*500,C358)</f>
        <v>0</v>
      </c>
      <c r="E358" s="27" t="n">
        <f aca="false">VLOOKUP(D358,'FG - COMBATS'!$A$3:$B$55,2)</f>
        <v>33</v>
      </c>
    </row>
    <row r="359" customFormat="false" ht="13" hidden="false" customHeight="true" outlineLevel="0" collapsed="false">
      <c r="A359" s="17" t="s">
        <v>1881</v>
      </c>
      <c r="B359" s="27" t="n">
        <f aca="false">(TOT!DT361/TOT!V361)*1000</f>
        <v>0</v>
      </c>
      <c r="C359" s="27" t="n">
        <f aca="false">IF(TOT!V361&lt;30,(TOT!DT361/TOT!V361)*650,B359)</f>
        <v>0</v>
      </c>
      <c r="D359" s="27" t="n">
        <f aca="false">IF(TOT!V361&lt;15,(TOT!DT361/TOT!V361)*500,C359)</f>
        <v>0</v>
      </c>
      <c r="E359" s="27" t="n">
        <f aca="false">VLOOKUP(D359,'FG - COMBATS'!$A$3:$B$55,2)</f>
        <v>33</v>
      </c>
    </row>
    <row r="360" customFormat="false" ht="13" hidden="false" customHeight="true" outlineLevel="0" collapsed="false">
      <c r="A360" s="17" t="s">
        <v>1887</v>
      </c>
      <c r="B360" s="27" t="n">
        <f aca="false">(TOT!DT362/TOT!V362)*1000</f>
        <v>0</v>
      </c>
      <c r="C360" s="27" t="n">
        <f aca="false">IF(TOT!V362&lt;30,(TOT!DT362/TOT!V362)*650,B360)</f>
        <v>0</v>
      </c>
      <c r="D360" s="27" t="n">
        <f aca="false">IF(TOT!V362&lt;15,(TOT!DT362/TOT!V362)*500,C360)</f>
        <v>0</v>
      </c>
      <c r="E360" s="27" t="n">
        <f aca="false">VLOOKUP(D360,'FG - COMBATS'!$A$3:$B$55,2)</f>
        <v>33</v>
      </c>
    </row>
    <row r="361" customFormat="false" ht="13" hidden="false" customHeight="true" outlineLevel="0" collapsed="false">
      <c r="A361" s="17" t="s">
        <v>1891</v>
      </c>
      <c r="B361" s="27" t="n">
        <f aca="false">(TOT!DT363/TOT!V363)*1000</f>
        <v>24.390243902439</v>
      </c>
      <c r="C361" s="27" t="n">
        <f aca="false">IF(TOT!V363&lt;30,(TOT!DT363/TOT!V363)*650,B361)</f>
        <v>24.390243902439</v>
      </c>
      <c r="D361" s="27" t="n">
        <f aca="false">IF(TOT!V363&lt;15,(TOT!DT363/TOT!V363)*500,C361)</f>
        <v>24.390243902439</v>
      </c>
      <c r="E361" s="27" t="n">
        <f aca="false">VLOOKUP(D361,'FG - COMBATS'!$A$3:$B$55,2)</f>
        <v>68</v>
      </c>
    </row>
    <row r="362" customFormat="false" ht="13" hidden="false" customHeight="true" outlineLevel="0" collapsed="false">
      <c r="A362" s="17" t="s">
        <v>1895</v>
      </c>
      <c r="B362" s="27" t="n">
        <f aca="false">(TOT!DT364/TOT!V364)*1000</f>
        <v>39.4736842105263</v>
      </c>
      <c r="C362" s="27" t="n">
        <f aca="false">IF(TOT!V364&lt;30,(TOT!DT364/TOT!V364)*650,B362)</f>
        <v>39.4736842105263</v>
      </c>
      <c r="D362" s="27" t="n">
        <f aca="false">IF(TOT!V364&lt;15,(TOT!DT364/TOT!V364)*500,C362)</f>
        <v>39.4736842105263</v>
      </c>
      <c r="E362" s="27" t="n">
        <f aca="false">VLOOKUP(D362,'FG - COMBATS'!$A$3:$B$55,2)</f>
        <v>73</v>
      </c>
    </row>
    <row r="363" customFormat="false" ht="13" hidden="false" customHeight="true" outlineLevel="0" collapsed="false">
      <c r="A363" s="17" t="s">
        <v>1897</v>
      </c>
      <c r="B363" s="27" t="n">
        <f aca="false">(TOT!DT365/TOT!V365)*1000</f>
        <v>102.941176470588</v>
      </c>
      <c r="C363" s="27" t="n">
        <f aca="false">IF(TOT!V365&lt;30,(TOT!DT365/TOT!V365)*650,B363)</f>
        <v>102.941176470588</v>
      </c>
      <c r="D363" s="27" t="n">
        <f aca="false">IF(TOT!V365&lt;15,(TOT!DT365/TOT!V365)*500,C363)</f>
        <v>102.941176470588</v>
      </c>
      <c r="E363" s="27" t="n">
        <f aca="false">VLOOKUP(D363,'FG - COMBATS'!$A$3:$B$55,2)</f>
        <v>88</v>
      </c>
    </row>
    <row r="364" customFormat="false" ht="13" hidden="false" customHeight="true" outlineLevel="0" collapsed="false">
      <c r="A364" s="17" t="s">
        <v>1902</v>
      </c>
      <c r="B364" s="27" t="n">
        <f aca="false">(TOT!DT366/TOT!V366)*1000</f>
        <v>0</v>
      </c>
      <c r="C364" s="27" t="n">
        <f aca="false">IF(TOT!V366&lt;30,(TOT!DT366/TOT!V366)*650,B364)</f>
        <v>0</v>
      </c>
      <c r="D364" s="27" t="n">
        <f aca="false">IF(TOT!V366&lt;15,(TOT!DT366/TOT!V366)*500,C364)</f>
        <v>0</v>
      </c>
      <c r="E364" s="27" t="n">
        <f aca="false">VLOOKUP(D364,'FG - COMBATS'!$A$3:$B$55,2)</f>
        <v>33</v>
      </c>
    </row>
    <row r="365" customFormat="false" ht="13" hidden="false" customHeight="true" outlineLevel="0" collapsed="false">
      <c r="A365" s="17" t="s">
        <v>1907</v>
      </c>
      <c r="B365" s="27" t="n">
        <f aca="false">(TOT!DT367/TOT!V367)*1000</f>
        <v>0</v>
      </c>
      <c r="C365" s="27" t="n">
        <f aca="false">IF(TOT!V367&lt;30,(TOT!DT367/TOT!V367)*650,B365)</f>
        <v>0</v>
      </c>
      <c r="D365" s="27" t="n">
        <f aca="false">IF(TOT!V367&lt;15,(TOT!DT367/TOT!V367)*500,C365)</f>
        <v>0</v>
      </c>
      <c r="E365" s="27" t="n">
        <f aca="false">VLOOKUP(D365,'FG - COMBATS'!$A$3:$B$55,2)</f>
        <v>33</v>
      </c>
    </row>
    <row r="366" customFormat="false" ht="13" hidden="false" customHeight="true" outlineLevel="0" collapsed="false">
      <c r="A366" s="17" t="s">
        <v>1912</v>
      </c>
      <c r="B366" s="27" t="n">
        <f aca="false">(TOT!DT368/TOT!V368)*1000</f>
        <v>21.7391304347826</v>
      </c>
      <c r="C366" s="27" t="n">
        <f aca="false">IF(TOT!V368&lt;30,(TOT!DT368/TOT!V368)*650,B366)</f>
        <v>21.7391304347826</v>
      </c>
      <c r="D366" s="27" t="n">
        <f aca="false">IF(TOT!V368&lt;15,(TOT!DT368/TOT!V368)*500,C366)</f>
        <v>21.7391304347826</v>
      </c>
      <c r="E366" s="27" t="n">
        <f aca="false">VLOOKUP(D366,'FG - COMBATS'!$A$3:$B$55,2)</f>
        <v>67</v>
      </c>
    </row>
    <row r="367" customFormat="false" ht="13" hidden="false" customHeight="true" outlineLevel="0" collapsed="false">
      <c r="A367" s="17" t="s">
        <v>1918</v>
      </c>
      <c r="B367" s="27" t="n">
        <f aca="false">(TOT!DT369/TOT!V369)*1000</f>
        <v>200</v>
      </c>
      <c r="C367" s="27" t="n">
        <f aca="false">IF(TOT!V369&lt;30,(TOT!DT369/TOT!V369)*650,B367)</f>
        <v>130</v>
      </c>
      <c r="D367" s="27" t="n">
        <f aca="false">IF(TOT!V369&lt;15,(TOT!DT369/TOT!V369)*500,C367)</f>
        <v>100</v>
      </c>
      <c r="E367" s="27" t="n">
        <f aca="false">VLOOKUP(D367,'FG - COMBATS'!$A$3:$B$55,2)</f>
        <v>88</v>
      </c>
    </row>
    <row r="368" customFormat="false" ht="13" hidden="false" customHeight="true" outlineLevel="0" collapsed="false">
      <c r="A368" s="17" t="s">
        <v>1923</v>
      </c>
      <c r="B368" s="27" t="n">
        <f aca="false">(TOT!DT370/TOT!V370)*1000</f>
        <v>29.4117647058823</v>
      </c>
      <c r="C368" s="27" t="n">
        <f aca="false">IF(TOT!V370&lt;30,(TOT!DT370/TOT!V370)*650,B368)</f>
        <v>29.4117647058823</v>
      </c>
      <c r="D368" s="27" t="n">
        <f aca="false">IF(TOT!V370&lt;15,(TOT!DT370/TOT!V370)*500,C368)</f>
        <v>29.4117647058823</v>
      </c>
      <c r="E368" s="27" t="n">
        <f aca="false">VLOOKUP(D368,'FG - COMBATS'!$A$3:$B$55,2)</f>
        <v>70</v>
      </c>
    </row>
    <row r="369" customFormat="false" ht="13" hidden="false" customHeight="true" outlineLevel="0" collapsed="false">
      <c r="A369" s="17" t="s">
        <v>1926</v>
      </c>
      <c r="B369" s="27" t="n">
        <f aca="false">(TOT!DT371/TOT!V371)*1000</f>
        <v>0</v>
      </c>
      <c r="C369" s="27" t="n">
        <f aca="false">IF(TOT!V371&lt;30,(TOT!DT371/TOT!V371)*650,B369)</f>
        <v>0</v>
      </c>
      <c r="D369" s="27" t="n">
        <f aca="false">IF(TOT!V371&lt;15,(TOT!DT371/TOT!V371)*500,C369)</f>
        <v>0</v>
      </c>
      <c r="E369" s="27" t="n">
        <f aca="false">VLOOKUP(D369,'FG - COMBATS'!$A$3:$B$55,2)</f>
        <v>33</v>
      </c>
    </row>
    <row r="370" customFormat="false" ht="13" hidden="false" customHeight="true" outlineLevel="0" collapsed="false">
      <c r="A370" s="17" t="s">
        <v>1929</v>
      </c>
      <c r="B370" s="27" t="n">
        <f aca="false">(TOT!DT372/TOT!V372)*1000</f>
        <v>0</v>
      </c>
      <c r="C370" s="27" t="n">
        <f aca="false">IF(TOT!V372&lt;30,(TOT!DT372/TOT!V372)*650,B370)</f>
        <v>0</v>
      </c>
      <c r="D370" s="27" t="n">
        <f aca="false">IF(TOT!V372&lt;15,(TOT!DT372/TOT!V372)*500,C370)</f>
        <v>0</v>
      </c>
      <c r="E370" s="27" t="n">
        <f aca="false">VLOOKUP(D370,'FG - COMBATS'!$A$3:$B$55,2)</f>
        <v>33</v>
      </c>
    </row>
    <row r="371" customFormat="false" ht="13" hidden="false" customHeight="true" outlineLevel="0" collapsed="false">
      <c r="A371" s="17" t="s">
        <v>1933</v>
      </c>
      <c r="B371" s="27" t="n">
        <f aca="false">(TOT!DT373/TOT!V373)*1000</f>
        <v>13.5135135135135</v>
      </c>
      <c r="C371" s="27" t="n">
        <f aca="false">IF(TOT!V373&lt;30,(TOT!DT373/TOT!V373)*650,B371)</f>
        <v>13.5135135135135</v>
      </c>
      <c r="D371" s="27" t="n">
        <f aca="false">IF(TOT!V373&lt;15,(TOT!DT373/TOT!V373)*500,C371)</f>
        <v>13.5135135135135</v>
      </c>
      <c r="E371" s="27" t="n">
        <f aca="false">VLOOKUP(D371,'FG - COMBATS'!$A$3:$B$55,2)</f>
        <v>61</v>
      </c>
    </row>
    <row r="372" customFormat="false" ht="13" hidden="false" customHeight="true" outlineLevel="0" collapsed="false">
      <c r="A372" s="17" t="s">
        <v>1939</v>
      </c>
      <c r="B372" s="27" t="n">
        <f aca="false">(TOT!DT374/TOT!V374)*1000</f>
        <v>14.4927536231884</v>
      </c>
      <c r="C372" s="27" t="n">
        <f aca="false">IF(TOT!V374&lt;30,(TOT!DT374/TOT!V374)*650,B372)</f>
        <v>14.4927536231884</v>
      </c>
      <c r="D372" s="27" t="n">
        <f aca="false">IF(TOT!V374&lt;15,(TOT!DT374/TOT!V374)*500,C372)</f>
        <v>14.4927536231884</v>
      </c>
      <c r="E372" s="27" t="n">
        <f aca="false">VLOOKUP(D372,'FG - COMBATS'!$A$3:$B$55,2)</f>
        <v>62</v>
      </c>
    </row>
    <row r="373" customFormat="false" ht="13" hidden="false" customHeight="true" outlineLevel="0" collapsed="false">
      <c r="A373" s="17" t="s">
        <v>1943</v>
      </c>
      <c r="B373" s="27" t="n">
        <f aca="false">(TOT!DT375/TOT!V375)*1000</f>
        <v>37.037037037037</v>
      </c>
      <c r="C373" s="27" t="n">
        <f aca="false">IF(TOT!V375&lt;30,(TOT!DT375/TOT!V375)*650,B373)</f>
        <v>24.0740740740741</v>
      </c>
      <c r="D373" s="27" t="n">
        <f aca="false">IF(TOT!V375&lt;15,(TOT!DT375/TOT!V375)*500,C373)</f>
        <v>24.0740740740741</v>
      </c>
      <c r="E373" s="27" t="n">
        <f aca="false">VLOOKUP(D373,'FG - COMBATS'!$A$3:$B$55,2)</f>
        <v>68</v>
      </c>
    </row>
    <row r="374" customFormat="false" ht="13" hidden="false" customHeight="true" outlineLevel="0" collapsed="false">
      <c r="A374" s="17" t="s">
        <v>1947</v>
      </c>
      <c r="B374" s="27" t="n">
        <f aca="false">(TOT!DT376/TOT!V376)*1000</f>
        <v>0</v>
      </c>
      <c r="C374" s="27" t="n">
        <f aca="false">IF(TOT!V376&lt;30,(TOT!DT376/TOT!V376)*650,B374)</f>
        <v>0</v>
      </c>
      <c r="D374" s="27" t="n">
        <f aca="false">IF(TOT!V376&lt;15,(TOT!DT376/TOT!V376)*500,C374)</f>
        <v>0</v>
      </c>
      <c r="E374" s="27" t="n">
        <f aca="false">VLOOKUP(D374,'FG - COMBATS'!$A$3:$B$55,2)</f>
        <v>33</v>
      </c>
    </row>
    <row r="375" customFormat="false" ht="13" hidden="false" customHeight="true" outlineLevel="0" collapsed="false">
      <c r="A375" s="17" t="s">
        <v>1951</v>
      </c>
      <c r="B375" s="27" t="n">
        <f aca="false">(TOT!DT377/TOT!V377)*1000</f>
        <v>0</v>
      </c>
      <c r="C375" s="27" t="n">
        <f aca="false">IF(TOT!V377&lt;30,(TOT!DT377/TOT!V377)*650,B375)</f>
        <v>0</v>
      </c>
      <c r="D375" s="27" t="n">
        <f aca="false">IF(TOT!V377&lt;15,(TOT!DT377/TOT!V377)*500,C375)</f>
        <v>0</v>
      </c>
      <c r="E375" s="27" t="n">
        <f aca="false">VLOOKUP(D375,'FG - COMBATS'!$A$3:$B$55,2)</f>
        <v>33</v>
      </c>
    </row>
    <row r="376" customFormat="false" ht="13" hidden="false" customHeight="true" outlineLevel="0" collapsed="false">
      <c r="A376" s="17" t="s">
        <v>1954</v>
      </c>
      <c r="B376" s="27" t="n">
        <f aca="false">(TOT!DT378/TOT!V378)*1000</f>
        <v>0</v>
      </c>
      <c r="C376" s="27" t="n">
        <f aca="false">IF(TOT!V378&lt;30,(TOT!DT378/TOT!V378)*650,B376)</f>
        <v>0</v>
      </c>
      <c r="D376" s="27" t="n">
        <f aca="false">IF(TOT!V378&lt;15,(TOT!DT378/TOT!V378)*500,C376)</f>
        <v>0</v>
      </c>
      <c r="E376" s="27" t="n">
        <f aca="false">VLOOKUP(D376,'FG - COMBATS'!$A$3:$B$55,2)</f>
        <v>33</v>
      </c>
    </row>
    <row r="377" customFormat="false" ht="13" hidden="false" customHeight="true" outlineLevel="0" collapsed="false">
      <c r="A377" s="17" t="s">
        <v>1958</v>
      </c>
      <c r="B377" s="27" t="n">
        <f aca="false">(TOT!DT379/TOT!V379)*1000</f>
        <v>0</v>
      </c>
      <c r="C377" s="27" t="n">
        <f aca="false">IF(TOT!V379&lt;30,(TOT!DT379/TOT!V379)*650,B377)</f>
        <v>0</v>
      </c>
      <c r="D377" s="27" t="n">
        <f aca="false">IF(TOT!V379&lt;15,(TOT!DT379/TOT!V379)*500,C377)</f>
        <v>0</v>
      </c>
      <c r="E377" s="27" t="n">
        <f aca="false">VLOOKUP(D377,'FG - COMBATS'!$A$3:$B$55,2)</f>
        <v>33</v>
      </c>
    </row>
    <row r="378" customFormat="false" ht="13" hidden="false" customHeight="true" outlineLevel="0" collapsed="false">
      <c r="A378" s="17" t="s">
        <v>1961</v>
      </c>
      <c r="B378" s="27" t="n">
        <f aca="false">(TOT!DT380/TOT!V380)*1000</f>
        <v>0</v>
      </c>
      <c r="C378" s="27" t="n">
        <f aca="false">IF(TOT!V380&lt;30,(TOT!DT380/TOT!V380)*650,B378)</f>
        <v>0</v>
      </c>
      <c r="D378" s="27" t="n">
        <f aca="false">IF(TOT!V380&lt;15,(TOT!DT380/TOT!V380)*500,C378)</f>
        <v>0</v>
      </c>
      <c r="E378" s="27" t="n">
        <f aca="false">VLOOKUP(D378,'FG - COMBATS'!$A$3:$B$55,2)</f>
        <v>33</v>
      </c>
    </row>
    <row r="379" customFormat="false" ht="13" hidden="false" customHeight="true" outlineLevel="0" collapsed="false">
      <c r="A379" s="17" t="s">
        <v>1965</v>
      </c>
      <c r="B379" s="27" t="n">
        <f aca="false">(TOT!DT381/TOT!V381)*1000</f>
        <v>0</v>
      </c>
      <c r="C379" s="27" t="n">
        <f aca="false">IF(TOT!V381&lt;30,(TOT!DT381/TOT!V381)*650,B379)</f>
        <v>0</v>
      </c>
      <c r="D379" s="27" t="n">
        <f aca="false">IF(TOT!V381&lt;15,(TOT!DT381/TOT!V381)*500,C379)</f>
        <v>0</v>
      </c>
      <c r="E379" s="27" t="n">
        <f aca="false">VLOOKUP(D379,'FG - COMBATS'!$A$3:$B$55,2)</f>
        <v>33</v>
      </c>
    </row>
    <row r="380" customFormat="false" ht="13" hidden="false" customHeight="true" outlineLevel="0" collapsed="false">
      <c r="A380" s="17" t="s">
        <v>1970</v>
      </c>
      <c r="B380" s="27" t="n">
        <f aca="false">(TOT!DT382/TOT!V382)*1000</f>
        <v>0</v>
      </c>
      <c r="C380" s="27" t="n">
        <f aca="false">IF(TOT!V382&lt;30,(TOT!DT382/TOT!V382)*650,B380)</f>
        <v>0</v>
      </c>
      <c r="D380" s="27" t="n">
        <f aca="false">IF(TOT!V382&lt;15,(TOT!DT382/TOT!V382)*500,C380)</f>
        <v>0</v>
      </c>
      <c r="E380" s="27" t="n">
        <f aca="false">VLOOKUP(D380,'FG - COMBATS'!$A$3:$B$55,2)</f>
        <v>33</v>
      </c>
    </row>
    <row r="381" customFormat="false" ht="13" hidden="false" customHeight="true" outlineLevel="0" collapsed="false">
      <c r="A381" s="17" t="s">
        <v>1975</v>
      </c>
      <c r="B381" s="27" t="n">
        <f aca="false">(TOT!DT383/TOT!V383)*1000</f>
        <v>0</v>
      </c>
      <c r="C381" s="27" t="n">
        <f aca="false">IF(TOT!V383&lt;30,(TOT!DT383/TOT!V383)*650,B381)</f>
        <v>0</v>
      </c>
      <c r="D381" s="27" t="n">
        <f aca="false">IF(TOT!V383&lt;15,(TOT!DT383/TOT!V383)*500,C381)</f>
        <v>0</v>
      </c>
      <c r="E381" s="27" t="n">
        <f aca="false">VLOOKUP(D381,'FG - COMBATS'!$A$3:$B$55,2)</f>
        <v>33</v>
      </c>
    </row>
    <row r="382" customFormat="false" ht="13" hidden="false" customHeight="true" outlineLevel="0" collapsed="false">
      <c r="A382" s="17" t="s">
        <v>1978</v>
      </c>
      <c r="B382" s="27" t="n">
        <f aca="false">(TOT!DT384/TOT!V384)*1000</f>
        <v>0</v>
      </c>
      <c r="C382" s="27" t="n">
        <f aca="false">IF(TOT!V384&lt;30,(TOT!DT384/TOT!V384)*650,B382)</f>
        <v>0</v>
      </c>
      <c r="D382" s="27" t="n">
        <f aca="false">IF(TOT!V384&lt;15,(TOT!DT384/TOT!V384)*500,C382)</f>
        <v>0</v>
      </c>
      <c r="E382" s="27" t="n">
        <f aca="false">VLOOKUP(D382,'FG - COMBATS'!$A$3:$B$55,2)</f>
        <v>33</v>
      </c>
    </row>
    <row r="383" customFormat="false" ht="13" hidden="false" customHeight="true" outlineLevel="0" collapsed="false">
      <c r="A383" s="17" t="s">
        <v>1982</v>
      </c>
      <c r="B383" s="27" t="n">
        <f aca="false">(TOT!DT385/TOT!V385)*1000</f>
        <v>0</v>
      </c>
      <c r="C383" s="27" t="n">
        <f aca="false">IF(TOT!V385&lt;30,(TOT!DT385/TOT!V385)*650,B383)</f>
        <v>0</v>
      </c>
      <c r="D383" s="27" t="n">
        <f aca="false">IF(TOT!V385&lt;15,(TOT!DT385/TOT!V385)*500,C383)</f>
        <v>0</v>
      </c>
      <c r="E383" s="27" t="n">
        <f aca="false">VLOOKUP(D383,'FG - COMBATS'!$A$3:$B$55,2)</f>
        <v>33</v>
      </c>
    </row>
    <row r="384" customFormat="false" ht="13" hidden="false" customHeight="true" outlineLevel="0" collapsed="false">
      <c r="A384" s="17" t="s">
        <v>1986</v>
      </c>
      <c r="B384" s="27" t="n">
        <f aca="false">(TOT!DT386/TOT!V386)*1000</f>
        <v>0</v>
      </c>
      <c r="C384" s="27" t="n">
        <f aca="false">IF(TOT!V386&lt;30,(TOT!DT386/TOT!V386)*650,B384)</f>
        <v>0</v>
      </c>
      <c r="D384" s="27" t="n">
        <f aca="false">IF(TOT!V386&lt;15,(TOT!DT386/TOT!V386)*500,C384)</f>
        <v>0</v>
      </c>
      <c r="E384" s="27" t="n">
        <f aca="false">VLOOKUP(D384,'FG - COMBATS'!$A$3:$B$55,2)</f>
        <v>33</v>
      </c>
    </row>
    <row r="385" customFormat="false" ht="13" hidden="false" customHeight="true" outlineLevel="0" collapsed="false">
      <c r="A385" s="17" t="s">
        <v>1989</v>
      </c>
      <c r="B385" s="27" t="n">
        <f aca="false">(TOT!DT387/TOT!V387)*1000</f>
        <v>0</v>
      </c>
      <c r="C385" s="27" t="n">
        <f aca="false">IF(TOT!V387&lt;30,(TOT!DT387/TOT!V387)*650,B385)</f>
        <v>0</v>
      </c>
      <c r="D385" s="27" t="n">
        <f aca="false">IF(TOT!V387&lt;15,(TOT!DT387/TOT!V387)*500,C385)</f>
        <v>0</v>
      </c>
      <c r="E385" s="27" t="n">
        <f aca="false">VLOOKUP(D385,'FG - COMBATS'!$A$3:$B$55,2)</f>
        <v>33</v>
      </c>
    </row>
    <row r="386" customFormat="false" ht="13" hidden="false" customHeight="true" outlineLevel="0" collapsed="false">
      <c r="A386" s="17" t="s">
        <v>1992</v>
      </c>
      <c r="B386" s="27" t="n">
        <f aca="false">(TOT!DT388/TOT!V388)*1000</f>
        <v>0</v>
      </c>
      <c r="C386" s="27" t="n">
        <f aca="false">IF(TOT!V388&lt;30,(TOT!DT388/TOT!V388)*650,B386)</f>
        <v>0</v>
      </c>
      <c r="D386" s="27" t="n">
        <f aca="false">IF(TOT!V388&lt;15,(TOT!DT388/TOT!V388)*500,C386)</f>
        <v>0</v>
      </c>
      <c r="E386" s="27" t="n">
        <f aca="false">VLOOKUP(D386,'FG - COMBATS'!$A$3:$B$55,2)</f>
        <v>33</v>
      </c>
    </row>
    <row r="387" customFormat="false" ht="13" hidden="false" customHeight="true" outlineLevel="0" collapsed="false">
      <c r="A387" s="17" t="s">
        <v>1995</v>
      </c>
      <c r="B387" s="27" t="n">
        <f aca="false">(TOT!DT389/TOT!V389)*1000</f>
        <v>0</v>
      </c>
      <c r="C387" s="27" t="n">
        <f aca="false">IF(TOT!V389&lt;30,(TOT!DT389/TOT!V389)*650,B387)</f>
        <v>0</v>
      </c>
      <c r="D387" s="27" t="n">
        <f aca="false">IF(TOT!V389&lt;15,(TOT!DT389/TOT!V389)*500,C387)</f>
        <v>0</v>
      </c>
      <c r="E387" s="27" t="n">
        <f aca="false">VLOOKUP(D387,'FG - COMBATS'!$A$3:$B$55,2)</f>
        <v>33</v>
      </c>
    </row>
    <row r="388" customFormat="false" ht="13" hidden="false" customHeight="true" outlineLevel="0" collapsed="false">
      <c r="A388" s="17" t="s">
        <v>2000</v>
      </c>
      <c r="B388" s="27" t="n">
        <f aca="false">(TOT!DT390/TOT!V390)*1000</f>
        <v>0</v>
      </c>
      <c r="C388" s="27" t="n">
        <f aca="false">IF(TOT!V390&lt;30,(TOT!DT390/TOT!V390)*650,B388)</f>
        <v>0</v>
      </c>
      <c r="D388" s="27" t="n">
        <f aca="false">IF(TOT!V390&lt;15,(TOT!DT390/TOT!V390)*500,C388)</f>
        <v>0</v>
      </c>
      <c r="E388" s="27" t="n">
        <f aca="false">VLOOKUP(D388,'FG - COMBATS'!$A$3:$B$55,2)</f>
        <v>33</v>
      </c>
    </row>
    <row r="389" customFormat="false" ht="13" hidden="false" customHeight="true" outlineLevel="0" collapsed="false">
      <c r="A389" s="17" t="s">
        <v>2004</v>
      </c>
      <c r="B389" s="27" t="n">
        <f aca="false">(TOT!DT391/TOT!V391)*1000</f>
        <v>0</v>
      </c>
      <c r="C389" s="27" t="n">
        <f aca="false">IF(TOT!V391&lt;30,(TOT!DT391/TOT!V391)*650,B389)</f>
        <v>0</v>
      </c>
      <c r="D389" s="27" t="n">
        <f aca="false">IF(TOT!V391&lt;15,(TOT!DT391/TOT!V391)*500,C389)</f>
        <v>0</v>
      </c>
      <c r="E389" s="27" t="n">
        <f aca="false">VLOOKUP(D389,'FG - COMBATS'!$A$3:$B$55,2)</f>
        <v>33</v>
      </c>
    </row>
    <row r="390" customFormat="false" ht="13" hidden="false" customHeight="true" outlineLevel="0" collapsed="false">
      <c r="A390" s="17" t="s">
        <v>2009</v>
      </c>
      <c r="B390" s="27" t="n">
        <f aca="false">(TOT!DT392/TOT!V392)*1000</f>
        <v>0</v>
      </c>
      <c r="C390" s="27" t="n">
        <f aca="false">IF(TOT!V392&lt;30,(TOT!DT392/TOT!V392)*650,B390)</f>
        <v>0</v>
      </c>
      <c r="D390" s="27" t="n">
        <f aca="false">IF(TOT!V392&lt;15,(TOT!DT392/TOT!V392)*500,C390)</f>
        <v>0</v>
      </c>
      <c r="E390" s="27" t="n">
        <f aca="false">VLOOKUP(D390,'FG - COMBATS'!$A$3:$B$55,2)</f>
        <v>33</v>
      </c>
    </row>
    <row r="391" customFormat="false" ht="13" hidden="false" customHeight="true" outlineLevel="0" collapsed="false">
      <c r="A391" s="17" t="s">
        <v>2013</v>
      </c>
      <c r="B391" s="27" t="n">
        <f aca="false">(TOT!DT393/TOT!V393)*1000</f>
        <v>0</v>
      </c>
      <c r="C391" s="27" t="n">
        <f aca="false">IF(TOT!V393&lt;30,(TOT!DT393/TOT!V393)*650,B391)</f>
        <v>0</v>
      </c>
      <c r="D391" s="27" t="n">
        <f aca="false">IF(TOT!V393&lt;15,(TOT!DT393/TOT!V393)*500,C391)</f>
        <v>0</v>
      </c>
      <c r="E391" s="27" t="n">
        <f aca="false">VLOOKUP(D391,'FG - COMBATS'!$A$3:$B$55,2)</f>
        <v>33</v>
      </c>
    </row>
    <row r="392" customFormat="false" ht="13" hidden="false" customHeight="true" outlineLevel="0" collapsed="false">
      <c r="A392" s="17" t="s">
        <v>2017</v>
      </c>
      <c r="B392" s="27" t="n">
        <f aca="false">(TOT!DT394/TOT!V394)*1000</f>
        <v>0</v>
      </c>
      <c r="C392" s="27" t="n">
        <f aca="false">IF(TOT!V394&lt;30,(TOT!DT394/TOT!V394)*650,B392)</f>
        <v>0</v>
      </c>
      <c r="D392" s="27" t="n">
        <f aca="false">IF(TOT!V394&lt;15,(TOT!DT394/TOT!V394)*500,C392)</f>
        <v>0</v>
      </c>
      <c r="E392" s="27" t="n">
        <f aca="false">VLOOKUP(D392,'FG - COMBATS'!$A$3:$B$55,2)</f>
        <v>33</v>
      </c>
    </row>
    <row r="393" customFormat="false" ht="13" hidden="false" customHeight="true" outlineLevel="0" collapsed="false">
      <c r="A393" s="17" t="s">
        <v>2020</v>
      </c>
      <c r="B393" s="27" t="n">
        <f aca="false">(TOT!DT395/TOT!V395)*1000</f>
        <v>0</v>
      </c>
      <c r="C393" s="27" t="n">
        <f aca="false">IF(TOT!V395&lt;30,(TOT!DT395/TOT!V395)*650,B393)</f>
        <v>0</v>
      </c>
      <c r="D393" s="27" t="n">
        <f aca="false">IF(TOT!V395&lt;15,(TOT!DT395/TOT!V395)*500,C393)</f>
        <v>0</v>
      </c>
      <c r="E393" s="27" t="n">
        <f aca="false">VLOOKUP(D393,'FG - COMBATS'!$A$3:$B$55,2)</f>
        <v>33</v>
      </c>
    </row>
    <row r="394" customFormat="false" ht="13" hidden="false" customHeight="true" outlineLevel="0" collapsed="false">
      <c r="A394" s="17" t="s">
        <v>2026</v>
      </c>
      <c r="B394" s="27" t="n">
        <f aca="false">(TOT!DT396/TOT!V396)*1000</f>
        <v>0</v>
      </c>
      <c r="C394" s="27" t="n">
        <f aca="false">IF(TOT!V396&lt;30,(TOT!DT396/TOT!V396)*650,B394)</f>
        <v>0</v>
      </c>
      <c r="D394" s="27" t="n">
        <f aca="false">IF(TOT!V396&lt;15,(TOT!DT396/TOT!V396)*500,C394)</f>
        <v>0</v>
      </c>
      <c r="E394" s="27" t="n">
        <f aca="false">VLOOKUP(D394,'FG - COMBATS'!$A$3:$B$55,2)</f>
        <v>33</v>
      </c>
    </row>
    <row r="395" customFormat="false" ht="13" hidden="false" customHeight="true" outlineLevel="0" collapsed="false">
      <c r="A395" s="17" t="s">
        <v>2029</v>
      </c>
      <c r="B395" s="27" t="n">
        <f aca="false">(TOT!DT397/TOT!V397)*1000</f>
        <v>0</v>
      </c>
      <c r="C395" s="27" t="n">
        <f aca="false">IF(TOT!V397&lt;30,(TOT!DT397/TOT!V397)*650,B395)</f>
        <v>0</v>
      </c>
      <c r="D395" s="27" t="n">
        <f aca="false">IF(TOT!V397&lt;15,(TOT!DT397/TOT!V397)*500,C395)</f>
        <v>0</v>
      </c>
      <c r="E395" s="27" t="n">
        <f aca="false">VLOOKUP(D395,'FG - COMBATS'!$A$3:$B$55,2)</f>
        <v>33</v>
      </c>
    </row>
    <row r="396" customFormat="false" ht="13" hidden="false" customHeight="true" outlineLevel="0" collapsed="false">
      <c r="A396" s="17" t="s">
        <v>2034</v>
      </c>
      <c r="B396" s="27" t="n">
        <f aca="false">(TOT!DT398/TOT!V398)*1000</f>
        <v>12.1951219512195</v>
      </c>
      <c r="C396" s="27" t="n">
        <f aca="false">IF(TOT!V398&lt;30,(TOT!DT398/TOT!V398)*650,B396)</f>
        <v>12.1951219512195</v>
      </c>
      <c r="D396" s="27" t="n">
        <f aca="false">IF(TOT!V398&lt;15,(TOT!DT398/TOT!V398)*500,C396)</f>
        <v>12.1951219512195</v>
      </c>
      <c r="E396" s="27" t="n">
        <f aca="false">VLOOKUP(D396,'FG - COMBATS'!$A$3:$B$55,2)</f>
        <v>60</v>
      </c>
    </row>
    <row r="397" customFormat="false" ht="13" hidden="false" customHeight="true" outlineLevel="0" collapsed="false">
      <c r="A397" s="17" t="s">
        <v>2037</v>
      </c>
      <c r="B397" s="27" t="n">
        <f aca="false">(TOT!DT399/TOT!V399)*1000</f>
        <v>42.5531914893617</v>
      </c>
      <c r="C397" s="27" t="n">
        <f aca="false">IF(TOT!V399&lt;30,(TOT!DT399/TOT!V399)*650,B397)</f>
        <v>42.5531914893617</v>
      </c>
      <c r="D397" s="27" t="n">
        <f aca="false">IF(TOT!V399&lt;15,(TOT!DT399/TOT!V399)*500,C397)</f>
        <v>42.5531914893617</v>
      </c>
      <c r="E397" s="27" t="n">
        <f aca="false">VLOOKUP(D397,'FG - COMBATS'!$A$3:$B$55,2)</f>
        <v>74</v>
      </c>
    </row>
    <row r="398" customFormat="false" ht="13" hidden="false" customHeight="true" outlineLevel="0" collapsed="false">
      <c r="A398" s="17" t="s">
        <v>2040</v>
      </c>
      <c r="B398" s="27" t="n">
        <f aca="false">(TOT!DT400/TOT!V400)*1000</f>
        <v>0</v>
      </c>
      <c r="C398" s="27" t="n">
        <f aca="false">IF(TOT!V400&lt;30,(TOT!DT400/TOT!V400)*650,B398)</f>
        <v>0</v>
      </c>
      <c r="D398" s="27" t="n">
        <f aca="false">IF(TOT!V400&lt;15,(TOT!DT400/TOT!V400)*500,C398)</f>
        <v>0</v>
      </c>
      <c r="E398" s="27" t="n">
        <f aca="false">VLOOKUP(D398,'FG - COMBATS'!$A$3:$B$55,2)</f>
        <v>33</v>
      </c>
    </row>
    <row r="399" customFormat="false" ht="13" hidden="false" customHeight="true" outlineLevel="0" collapsed="false">
      <c r="A399" s="17" t="s">
        <v>2044</v>
      </c>
      <c r="B399" s="27" t="n">
        <f aca="false">(TOT!DT401/TOT!V401)*1000</f>
        <v>14.4927536231884</v>
      </c>
      <c r="C399" s="27" t="n">
        <f aca="false">IF(TOT!V401&lt;30,(TOT!DT401/TOT!V401)*650,B399)</f>
        <v>14.4927536231884</v>
      </c>
      <c r="D399" s="27" t="n">
        <f aca="false">IF(TOT!V401&lt;15,(TOT!DT401/TOT!V401)*500,C399)</f>
        <v>14.4927536231884</v>
      </c>
      <c r="E399" s="27" t="n">
        <f aca="false">VLOOKUP(D399,'FG - COMBATS'!$A$3:$B$55,2)</f>
        <v>62</v>
      </c>
    </row>
    <row r="400" customFormat="false" ht="13" hidden="false" customHeight="true" outlineLevel="0" collapsed="false">
      <c r="A400" s="17" t="s">
        <v>2048</v>
      </c>
      <c r="B400" s="27" t="n">
        <f aca="false">(TOT!DT402/TOT!V402)*1000</f>
        <v>0</v>
      </c>
      <c r="C400" s="27" t="n">
        <f aca="false">IF(TOT!V402&lt;30,(TOT!DT402/TOT!V402)*650,B400)</f>
        <v>0</v>
      </c>
      <c r="D400" s="27" t="n">
        <f aca="false">IF(TOT!V402&lt;15,(TOT!DT402/TOT!V402)*500,C400)</f>
        <v>0</v>
      </c>
      <c r="E400" s="27" t="n">
        <f aca="false">VLOOKUP(D400,'FG - COMBATS'!$A$3:$B$55,2)</f>
        <v>33</v>
      </c>
    </row>
    <row r="401" customFormat="false" ht="13" hidden="false" customHeight="true" outlineLevel="0" collapsed="false">
      <c r="A401" s="17" t="s">
        <v>2051</v>
      </c>
      <c r="B401" s="27" t="n">
        <f aca="false">(TOT!DT403/TOT!V403)*1000</f>
        <v>0</v>
      </c>
      <c r="C401" s="27" t="n">
        <f aca="false">IF(TOT!V403&lt;30,(TOT!DT403/TOT!V403)*650,B401)</f>
        <v>0</v>
      </c>
      <c r="D401" s="27" t="n">
        <f aca="false">IF(TOT!V403&lt;15,(TOT!DT403/TOT!V403)*500,C401)</f>
        <v>0</v>
      </c>
      <c r="E401" s="27" t="n">
        <f aca="false">VLOOKUP(D401,'FG - COMBATS'!$A$3:$B$55,2)</f>
        <v>33</v>
      </c>
    </row>
    <row r="402" customFormat="false" ht="13" hidden="false" customHeight="true" outlineLevel="0" collapsed="false">
      <c r="A402" s="17" t="s">
        <v>2054</v>
      </c>
      <c r="B402" s="27" t="n">
        <f aca="false">(TOT!DT404/TOT!V404)*1000</f>
        <v>0</v>
      </c>
      <c r="C402" s="27" t="n">
        <f aca="false">IF(TOT!V404&lt;30,(TOT!DT404/TOT!V404)*650,B402)</f>
        <v>0</v>
      </c>
      <c r="D402" s="27" t="n">
        <f aca="false">IF(TOT!V404&lt;15,(TOT!DT404/TOT!V404)*500,C402)</f>
        <v>0</v>
      </c>
      <c r="E402" s="27" t="n">
        <f aca="false">VLOOKUP(D402,'FG - COMBATS'!$A$3:$B$55,2)</f>
        <v>33</v>
      </c>
    </row>
    <row r="403" customFormat="false" ht="13" hidden="false" customHeight="true" outlineLevel="0" collapsed="false">
      <c r="A403" s="17" t="s">
        <v>2058</v>
      </c>
      <c r="B403" s="27" t="n">
        <f aca="false">(TOT!DT405/TOT!V405)*1000</f>
        <v>12.5</v>
      </c>
      <c r="C403" s="27" t="n">
        <f aca="false">IF(TOT!V405&lt;30,(TOT!DT405/TOT!V405)*650,B403)</f>
        <v>12.5</v>
      </c>
      <c r="D403" s="27" t="n">
        <f aca="false">IF(TOT!V405&lt;15,(TOT!DT405/TOT!V405)*500,C403)</f>
        <v>12.5</v>
      </c>
      <c r="E403" s="27" t="n">
        <f aca="false">VLOOKUP(D403,'FG - COMBATS'!$A$3:$B$55,2)</f>
        <v>60</v>
      </c>
    </row>
    <row r="404" customFormat="false" ht="13" hidden="false" customHeight="true" outlineLevel="0" collapsed="false">
      <c r="A404" s="17" t="s">
        <v>2062</v>
      </c>
      <c r="B404" s="27" t="n">
        <f aca="false">(TOT!DT406/TOT!V406)*1000</f>
        <v>0</v>
      </c>
      <c r="C404" s="27" t="n">
        <f aca="false">IF(TOT!V406&lt;30,(TOT!DT406/TOT!V406)*650,B404)</f>
        <v>0</v>
      </c>
      <c r="D404" s="27" t="n">
        <f aca="false">IF(TOT!V406&lt;15,(TOT!DT406/TOT!V406)*500,C404)</f>
        <v>0</v>
      </c>
      <c r="E404" s="27" t="n">
        <f aca="false">VLOOKUP(D404,'FG - COMBATS'!$A$3:$B$55,2)</f>
        <v>33</v>
      </c>
    </row>
    <row r="405" customFormat="false" ht="13" hidden="false" customHeight="true" outlineLevel="0" collapsed="false">
      <c r="A405" s="17" t="s">
        <v>2066</v>
      </c>
      <c r="B405" s="27" t="n">
        <f aca="false">(TOT!DT407/TOT!V407)*1000</f>
        <v>0</v>
      </c>
      <c r="C405" s="27" t="n">
        <f aca="false">IF(TOT!V407&lt;30,(TOT!DT407/TOT!V407)*650,B405)</f>
        <v>0</v>
      </c>
      <c r="D405" s="27" t="n">
        <f aca="false">IF(TOT!V407&lt;15,(TOT!DT407/TOT!V407)*500,C405)</f>
        <v>0</v>
      </c>
      <c r="E405" s="27" t="n">
        <f aca="false">VLOOKUP(D405,'FG - COMBATS'!$A$3:$B$55,2)</f>
        <v>33</v>
      </c>
    </row>
    <row r="406" customFormat="false" ht="13" hidden="false" customHeight="true" outlineLevel="0" collapsed="false">
      <c r="A406" s="17" t="s">
        <v>2069</v>
      </c>
      <c r="B406" s="27" t="n">
        <f aca="false">(TOT!DT408/TOT!V408)*1000</f>
        <v>85.1063829787234</v>
      </c>
      <c r="C406" s="27" t="n">
        <f aca="false">IF(TOT!V408&lt;30,(TOT!DT408/TOT!V408)*650,B406)</f>
        <v>85.1063829787234</v>
      </c>
      <c r="D406" s="27" t="n">
        <f aca="false">IF(TOT!V408&lt;15,(TOT!DT408/TOT!V408)*500,C406)</f>
        <v>85.1063829787234</v>
      </c>
      <c r="E406" s="27" t="n">
        <f aca="false">VLOOKUP(D406,'FG - COMBATS'!$A$3:$B$55,2)</f>
        <v>86</v>
      </c>
    </row>
    <row r="407" customFormat="false" ht="13" hidden="false" customHeight="true" outlineLevel="0" collapsed="false">
      <c r="A407" s="17" t="s">
        <v>2072</v>
      </c>
      <c r="B407" s="27" t="n">
        <f aca="false">(TOT!DT409/TOT!V409)*1000</f>
        <v>0</v>
      </c>
      <c r="C407" s="27" t="n">
        <f aca="false">IF(TOT!V409&lt;30,(TOT!DT409/TOT!V409)*650,B407)</f>
        <v>0</v>
      </c>
      <c r="D407" s="27" t="n">
        <f aca="false">IF(TOT!V409&lt;15,(TOT!DT409/TOT!V409)*500,C407)</f>
        <v>0</v>
      </c>
      <c r="E407" s="27" t="n">
        <f aca="false">VLOOKUP(D407,'FG - COMBATS'!$A$3:$B$55,2)</f>
        <v>33</v>
      </c>
    </row>
    <row r="408" customFormat="false" ht="13" hidden="false" customHeight="true" outlineLevel="0" collapsed="false">
      <c r="A408" s="17" t="s">
        <v>2076</v>
      </c>
      <c r="B408" s="27" t="n">
        <f aca="false">(TOT!DT410/TOT!V410)*1000</f>
        <v>12.3456790123457</v>
      </c>
      <c r="C408" s="27" t="n">
        <f aca="false">IF(TOT!V410&lt;30,(TOT!DT410/TOT!V410)*650,B408)</f>
        <v>12.3456790123457</v>
      </c>
      <c r="D408" s="27" t="n">
        <f aca="false">IF(TOT!V410&lt;15,(TOT!DT410/TOT!V410)*500,C408)</f>
        <v>12.3456790123457</v>
      </c>
      <c r="E408" s="27" t="n">
        <f aca="false">VLOOKUP(D408,'FG - COMBATS'!$A$3:$B$55,2)</f>
        <v>60</v>
      </c>
    </row>
    <row r="409" customFormat="false" ht="13" hidden="false" customHeight="true" outlineLevel="0" collapsed="false">
      <c r="A409" s="17" t="s">
        <v>2078</v>
      </c>
      <c r="B409" s="27" t="n">
        <f aca="false">(TOT!DT411/TOT!V411)*1000</f>
        <v>0</v>
      </c>
      <c r="C409" s="27" t="n">
        <f aca="false">IF(TOT!V411&lt;30,(TOT!DT411/TOT!V411)*650,B409)</f>
        <v>0</v>
      </c>
      <c r="D409" s="27" t="n">
        <f aca="false">IF(TOT!V411&lt;15,(TOT!DT411/TOT!V411)*500,C409)</f>
        <v>0</v>
      </c>
      <c r="E409" s="27" t="n">
        <f aca="false">VLOOKUP(D409,'FG - COMBATS'!$A$3:$B$55,2)</f>
        <v>33</v>
      </c>
    </row>
    <row r="410" customFormat="false" ht="13" hidden="false" customHeight="true" outlineLevel="0" collapsed="false">
      <c r="A410" s="17" t="s">
        <v>2081</v>
      </c>
      <c r="B410" s="27" t="n">
        <f aca="false">(TOT!DT412/TOT!V412)*1000</f>
        <v>0</v>
      </c>
      <c r="C410" s="27" t="n">
        <f aca="false">IF(TOT!V412&lt;30,(TOT!DT412/TOT!V412)*650,B410)</f>
        <v>0</v>
      </c>
      <c r="D410" s="27" t="n">
        <f aca="false">IF(TOT!V412&lt;15,(TOT!DT412/TOT!V412)*500,C410)</f>
        <v>0</v>
      </c>
      <c r="E410" s="27" t="n">
        <f aca="false">VLOOKUP(D410,'FG - COMBATS'!$A$3:$B$55,2)</f>
        <v>33</v>
      </c>
    </row>
    <row r="411" customFormat="false" ht="13" hidden="false" customHeight="true" outlineLevel="0" collapsed="false">
      <c r="A411" s="17" t="s">
        <v>2084</v>
      </c>
      <c r="B411" s="27" t="n">
        <f aca="false">(TOT!DT413/TOT!V413)*1000</f>
        <v>34.4827586206897</v>
      </c>
      <c r="C411" s="27" t="n">
        <f aca="false">IF(TOT!V413&lt;30,(TOT!DT413/TOT!V413)*650,B411)</f>
        <v>34.4827586206897</v>
      </c>
      <c r="D411" s="27" t="n">
        <f aca="false">IF(TOT!V413&lt;15,(TOT!DT413/TOT!V413)*500,C411)</f>
        <v>34.4827586206897</v>
      </c>
      <c r="E411" s="27" t="n">
        <f aca="false">VLOOKUP(D411,'FG - COMBATS'!$A$3:$B$55,2)</f>
        <v>72</v>
      </c>
    </row>
    <row r="412" customFormat="false" ht="13" hidden="false" customHeight="true" outlineLevel="0" collapsed="false">
      <c r="A412" s="17" t="s">
        <v>2089</v>
      </c>
      <c r="B412" s="27" t="n">
        <f aca="false">(TOT!DT414/TOT!V414)*1000</f>
        <v>0</v>
      </c>
      <c r="C412" s="27" t="n">
        <f aca="false">IF(TOT!V414&lt;30,(TOT!DT414/TOT!V414)*650,B412)</f>
        <v>0</v>
      </c>
      <c r="D412" s="27" t="n">
        <f aca="false">IF(TOT!V414&lt;15,(TOT!DT414/TOT!V414)*500,C412)</f>
        <v>0</v>
      </c>
      <c r="E412" s="27" t="n">
        <f aca="false">VLOOKUP(D412,'FG - COMBATS'!$A$3:$B$55,2)</f>
        <v>33</v>
      </c>
    </row>
    <row r="413" customFormat="false" ht="13" hidden="false" customHeight="true" outlineLevel="0" collapsed="false">
      <c r="A413" s="17" t="s">
        <v>2091</v>
      </c>
      <c r="B413" s="27" t="n">
        <f aca="false">(TOT!DT415/TOT!V415)*1000</f>
        <v>0</v>
      </c>
      <c r="C413" s="27" t="n">
        <f aca="false">IF(TOT!V415&lt;30,(TOT!DT415/TOT!V415)*650,B413)</f>
        <v>0</v>
      </c>
      <c r="D413" s="27" t="n">
        <f aca="false">IF(TOT!V415&lt;15,(TOT!DT415/TOT!V415)*500,C413)</f>
        <v>0</v>
      </c>
      <c r="E413" s="27" t="n">
        <f aca="false">VLOOKUP(D413,'FG - COMBATS'!$A$3:$B$55,2)</f>
        <v>33</v>
      </c>
    </row>
    <row r="414" customFormat="false" ht="13" hidden="false" customHeight="true" outlineLevel="0" collapsed="false">
      <c r="A414" s="17" t="s">
        <v>2096</v>
      </c>
      <c r="B414" s="27" t="n">
        <f aca="false">(TOT!DT416/TOT!V416)*1000</f>
        <v>0</v>
      </c>
      <c r="C414" s="27" t="n">
        <f aca="false">IF(TOT!V416&lt;30,(TOT!DT416/TOT!V416)*650,B414)</f>
        <v>0</v>
      </c>
      <c r="D414" s="27" t="n">
        <f aca="false">IF(TOT!V416&lt;15,(TOT!DT416/TOT!V416)*500,C414)</f>
        <v>0</v>
      </c>
      <c r="E414" s="27" t="n">
        <f aca="false">VLOOKUP(D414,'FG - COMBATS'!$A$3:$B$55,2)</f>
        <v>33</v>
      </c>
    </row>
    <row r="415" customFormat="false" ht="13" hidden="false" customHeight="true" outlineLevel="0" collapsed="false">
      <c r="A415" s="17" t="s">
        <v>2100</v>
      </c>
      <c r="B415" s="27" t="n">
        <f aca="false">(TOT!DT417/TOT!V417)*1000</f>
        <v>0</v>
      </c>
      <c r="C415" s="27" t="n">
        <f aca="false">IF(TOT!V417&lt;30,(TOT!DT417/TOT!V417)*650,B415)</f>
        <v>0</v>
      </c>
      <c r="D415" s="27" t="n">
        <f aca="false">IF(TOT!V417&lt;15,(TOT!DT417/TOT!V417)*500,C415)</f>
        <v>0</v>
      </c>
      <c r="E415" s="27" t="n">
        <f aca="false">VLOOKUP(D415,'FG - COMBATS'!$A$3:$B$55,2)</f>
        <v>33</v>
      </c>
    </row>
    <row r="416" customFormat="false" ht="13" hidden="false" customHeight="true" outlineLevel="0" collapsed="false">
      <c r="A416" s="17" t="s">
        <v>2105</v>
      </c>
      <c r="B416" s="27" t="n">
        <f aca="false">(TOT!DT418/TOT!V418)*1000</f>
        <v>0</v>
      </c>
      <c r="C416" s="27" t="n">
        <f aca="false">IF(TOT!V418&lt;30,(TOT!DT418/TOT!V418)*650,B416)</f>
        <v>0</v>
      </c>
      <c r="D416" s="27" t="n">
        <f aca="false">IF(TOT!V418&lt;15,(TOT!DT418/TOT!V418)*500,C416)</f>
        <v>0</v>
      </c>
      <c r="E416" s="27" t="n">
        <f aca="false">VLOOKUP(D416,'FG - COMBATS'!$A$3:$B$55,2)</f>
        <v>33</v>
      </c>
    </row>
    <row r="417" customFormat="false" ht="13" hidden="false" customHeight="true" outlineLevel="0" collapsed="false">
      <c r="A417" s="17" t="s">
        <v>2109</v>
      </c>
      <c r="B417" s="27" t="n">
        <f aca="false">(TOT!DT419/TOT!V419)*1000</f>
        <v>12.3456790123457</v>
      </c>
      <c r="C417" s="27" t="n">
        <f aca="false">IF(TOT!V419&lt;30,(TOT!DT419/TOT!V419)*650,B417)</f>
        <v>12.3456790123457</v>
      </c>
      <c r="D417" s="27" t="n">
        <f aca="false">IF(TOT!V419&lt;15,(TOT!DT419/TOT!V419)*500,C417)</f>
        <v>12.3456790123457</v>
      </c>
      <c r="E417" s="27" t="n">
        <f aca="false">VLOOKUP(D417,'FG - COMBATS'!$A$3:$B$55,2)</f>
        <v>60</v>
      </c>
    </row>
    <row r="418" customFormat="false" ht="13" hidden="false" customHeight="true" outlineLevel="0" collapsed="false">
      <c r="A418" s="17" t="s">
        <v>2113</v>
      </c>
      <c r="B418" s="27" t="n">
        <f aca="false">(TOT!DT420/TOT!V420)*1000</f>
        <v>0</v>
      </c>
      <c r="C418" s="27" t="n">
        <f aca="false">IF(TOT!V420&lt;30,(TOT!DT420/TOT!V420)*650,B418)</f>
        <v>0</v>
      </c>
      <c r="D418" s="27" t="n">
        <f aca="false">IF(TOT!V420&lt;15,(TOT!DT420/TOT!V420)*500,C418)</f>
        <v>0</v>
      </c>
      <c r="E418" s="27" t="n">
        <f aca="false">VLOOKUP(D418,'FG - COMBATS'!$A$3:$B$55,2)</f>
        <v>33</v>
      </c>
    </row>
    <row r="419" customFormat="false" ht="13" hidden="false" customHeight="true" outlineLevel="0" collapsed="false">
      <c r="A419" s="17" t="s">
        <v>2116</v>
      </c>
      <c r="B419" s="27" t="n">
        <f aca="false">(TOT!DT421/TOT!V421)*1000</f>
        <v>13.5135135135135</v>
      </c>
      <c r="C419" s="27" t="n">
        <f aca="false">IF(TOT!V421&lt;30,(TOT!DT421/TOT!V421)*650,B419)</f>
        <v>13.5135135135135</v>
      </c>
      <c r="D419" s="27" t="n">
        <f aca="false">IF(TOT!V421&lt;15,(TOT!DT421/TOT!V421)*500,C419)</f>
        <v>13.5135135135135</v>
      </c>
      <c r="E419" s="27" t="n">
        <f aca="false">VLOOKUP(D419,'FG - COMBATS'!$A$3:$B$55,2)</f>
        <v>61</v>
      </c>
    </row>
    <row r="420" customFormat="false" ht="13" hidden="false" customHeight="true" outlineLevel="0" collapsed="false">
      <c r="A420" s="17" t="s">
        <v>2121</v>
      </c>
      <c r="B420" s="27" t="n">
        <f aca="false">(TOT!DT422/TOT!V422)*1000</f>
        <v>0</v>
      </c>
      <c r="C420" s="27" t="n">
        <f aca="false">IF(TOT!V422&lt;30,(TOT!DT422/TOT!V422)*650,B420)</f>
        <v>0</v>
      </c>
      <c r="D420" s="27" t="n">
        <f aca="false">IF(TOT!V422&lt;15,(TOT!DT422/TOT!V422)*500,C420)</f>
        <v>0</v>
      </c>
      <c r="E420" s="27" t="n">
        <f aca="false">VLOOKUP(D420,'FG - COMBATS'!$A$3:$B$55,2)</f>
        <v>33</v>
      </c>
    </row>
    <row r="421" customFormat="false" ht="13" hidden="false" customHeight="true" outlineLevel="0" collapsed="false">
      <c r="A421" s="17" t="s">
        <v>2126</v>
      </c>
      <c r="B421" s="27" t="n">
        <f aca="false">(TOT!DT423/TOT!V423)*1000</f>
        <v>0</v>
      </c>
      <c r="C421" s="27" t="n">
        <f aca="false">IF(TOT!V423&lt;30,(TOT!DT423/TOT!V423)*650,B421)</f>
        <v>0</v>
      </c>
      <c r="D421" s="27" t="n">
        <f aca="false">IF(TOT!V423&lt;15,(TOT!DT423/TOT!V423)*500,C421)</f>
        <v>0</v>
      </c>
      <c r="E421" s="27" t="n">
        <f aca="false">VLOOKUP(D421,'FG - COMBATS'!$A$3:$B$55,2)</f>
        <v>33</v>
      </c>
    </row>
    <row r="422" customFormat="false" ht="13" hidden="false" customHeight="true" outlineLevel="0" collapsed="false">
      <c r="A422" s="17" t="s">
        <v>2131</v>
      </c>
      <c r="B422" s="27" t="n">
        <f aca="false">(TOT!DT424/TOT!V424)*1000</f>
        <v>0</v>
      </c>
      <c r="C422" s="27" t="n">
        <f aca="false">IF(TOT!V424&lt;30,(TOT!DT424/TOT!V424)*650,B422)</f>
        <v>0</v>
      </c>
      <c r="D422" s="27" t="n">
        <f aca="false">IF(TOT!V424&lt;15,(TOT!DT424/TOT!V424)*500,C422)</f>
        <v>0</v>
      </c>
      <c r="E422" s="27" t="n">
        <f aca="false">VLOOKUP(D422,'FG - COMBATS'!$A$3:$B$55,2)</f>
        <v>33</v>
      </c>
    </row>
    <row r="423" customFormat="false" ht="13" hidden="false" customHeight="true" outlineLevel="0" collapsed="false">
      <c r="A423" s="17" t="s">
        <v>2135</v>
      </c>
      <c r="B423" s="27" t="n">
        <f aca="false">(TOT!DT425/TOT!V425)*1000</f>
        <v>12.3456790123457</v>
      </c>
      <c r="C423" s="27" t="n">
        <f aca="false">IF(TOT!V425&lt;30,(TOT!DT425/TOT!V425)*650,B423)</f>
        <v>12.3456790123457</v>
      </c>
      <c r="D423" s="27" t="n">
        <f aca="false">IF(TOT!V425&lt;15,(TOT!DT425/TOT!V425)*500,C423)</f>
        <v>12.3456790123457</v>
      </c>
      <c r="E423" s="27" t="n">
        <f aca="false">VLOOKUP(D423,'FG - COMBATS'!$A$3:$B$55,2)</f>
        <v>60</v>
      </c>
    </row>
    <row r="424" customFormat="false" ht="13" hidden="false" customHeight="true" outlineLevel="0" collapsed="false">
      <c r="A424" s="17" t="s">
        <v>2140</v>
      </c>
      <c r="B424" s="27" t="n">
        <f aca="false">(TOT!DT426/TOT!V426)*1000</f>
        <v>0</v>
      </c>
      <c r="C424" s="27" t="n">
        <f aca="false">IF(TOT!V426&lt;30,(TOT!DT426/TOT!V426)*650,B424)</f>
        <v>0</v>
      </c>
      <c r="D424" s="27" t="n">
        <f aca="false">IF(TOT!V426&lt;15,(TOT!DT426/TOT!V426)*500,C424)</f>
        <v>0</v>
      </c>
      <c r="E424" s="27" t="n">
        <f aca="false">VLOOKUP(D424,'FG - COMBATS'!$A$3:$B$55,2)</f>
        <v>33</v>
      </c>
    </row>
    <row r="425" customFormat="false" ht="13" hidden="false" customHeight="true" outlineLevel="0" collapsed="false">
      <c r="A425" s="17" t="s">
        <v>2143</v>
      </c>
      <c r="B425" s="27" t="n">
        <f aca="false">(TOT!DT427/TOT!V427)*1000</f>
        <v>12.3456790123457</v>
      </c>
      <c r="C425" s="27" t="n">
        <f aca="false">IF(TOT!V427&lt;30,(TOT!DT427/TOT!V427)*650,B425)</f>
        <v>12.3456790123457</v>
      </c>
      <c r="D425" s="27" t="n">
        <f aca="false">IF(TOT!V427&lt;15,(TOT!DT427/TOT!V427)*500,C425)</f>
        <v>12.3456790123457</v>
      </c>
      <c r="E425" s="27" t="n">
        <f aca="false">VLOOKUP(D425,'FG - COMBATS'!$A$3:$B$55,2)</f>
        <v>60</v>
      </c>
    </row>
    <row r="426" customFormat="false" ht="13" hidden="false" customHeight="true" outlineLevel="0" collapsed="false">
      <c r="A426" s="17" t="s">
        <v>2147</v>
      </c>
      <c r="B426" s="27" t="n">
        <f aca="false">(TOT!DT428/TOT!V428)*1000</f>
        <v>43.4782608695652</v>
      </c>
      <c r="C426" s="27" t="n">
        <f aca="false">IF(TOT!V428&lt;30,(TOT!DT428/TOT!V428)*650,B426)</f>
        <v>43.4782608695652</v>
      </c>
      <c r="D426" s="27" t="n">
        <f aca="false">IF(TOT!V428&lt;15,(TOT!DT428/TOT!V428)*500,C426)</f>
        <v>43.4782608695652</v>
      </c>
      <c r="E426" s="27" t="n">
        <f aca="false">VLOOKUP(D426,'FG - COMBATS'!$A$3:$B$55,2)</f>
        <v>75</v>
      </c>
    </row>
    <row r="427" customFormat="false" ht="13" hidden="false" customHeight="true" outlineLevel="0" collapsed="false">
      <c r="A427" s="17" t="s">
        <v>2151</v>
      </c>
      <c r="B427" s="27" t="n">
        <f aca="false">(TOT!DT429/TOT!V429)*1000</f>
        <v>0</v>
      </c>
      <c r="C427" s="27" t="n">
        <f aca="false">IF(TOT!V429&lt;30,(TOT!DT429/TOT!V429)*650,B427)</f>
        <v>0</v>
      </c>
      <c r="D427" s="27" t="n">
        <f aca="false">IF(TOT!V429&lt;15,(TOT!DT429/TOT!V429)*500,C427)</f>
        <v>0</v>
      </c>
      <c r="E427" s="27" t="n">
        <f aca="false">VLOOKUP(D427,'FG - COMBATS'!$A$3:$B$55,2)</f>
        <v>33</v>
      </c>
    </row>
    <row r="428" customFormat="false" ht="13" hidden="false" customHeight="true" outlineLevel="0" collapsed="false">
      <c r="A428" s="17" t="s">
        <v>2154</v>
      </c>
      <c r="B428" s="27" t="n">
        <f aca="false">(TOT!DT430/TOT!V430)*1000</f>
        <v>0</v>
      </c>
      <c r="C428" s="27" t="n">
        <f aca="false">IF(TOT!V430&lt;30,(TOT!DT430/TOT!V430)*650,B428)</f>
        <v>0</v>
      </c>
      <c r="D428" s="27" t="n">
        <f aca="false">IF(TOT!V430&lt;15,(TOT!DT430/TOT!V430)*500,C428)</f>
        <v>0</v>
      </c>
      <c r="E428" s="27" t="n">
        <f aca="false">VLOOKUP(D428,'FG - COMBATS'!$A$3:$B$55,2)</f>
        <v>33</v>
      </c>
    </row>
    <row r="429" customFormat="false" ht="13" hidden="false" customHeight="true" outlineLevel="0" collapsed="false">
      <c r="A429" s="17" t="s">
        <v>2157</v>
      </c>
      <c r="B429" s="27" t="n">
        <f aca="false">(TOT!DT431/TOT!V431)*1000</f>
        <v>0</v>
      </c>
      <c r="C429" s="27" t="n">
        <f aca="false">IF(TOT!V431&lt;30,(TOT!DT431/TOT!V431)*650,B429)</f>
        <v>0</v>
      </c>
      <c r="D429" s="27" t="n">
        <f aca="false">IF(TOT!V431&lt;15,(TOT!DT431/TOT!V431)*500,C429)</f>
        <v>0</v>
      </c>
      <c r="E429" s="27" t="n">
        <f aca="false">VLOOKUP(D429,'FG - COMBATS'!$A$3:$B$55,2)</f>
        <v>33</v>
      </c>
    </row>
    <row r="430" customFormat="false" ht="13" hidden="false" customHeight="true" outlineLevel="0" collapsed="false">
      <c r="A430" s="17" t="s">
        <v>2160</v>
      </c>
      <c r="B430" s="27" t="n">
        <f aca="false">(TOT!DT432/TOT!V432)*1000</f>
        <v>0</v>
      </c>
      <c r="C430" s="27" t="n">
        <f aca="false">IF(TOT!V432&lt;30,(TOT!DT432/TOT!V432)*650,B430)</f>
        <v>0</v>
      </c>
      <c r="D430" s="27" t="n">
        <f aca="false">IF(TOT!V432&lt;15,(TOT!DT432/TOT!V432)*500,C430)</f>
        <v>0</v>
      </c>
      <c r="E430" s="27" t="n">
        <f aca="false">VLOOKUP(D430,'FG - COMBATS'!$A$3:$B$55,2)</f>
        <v>33</v>
      </c>
    </row>
    <row r="431" customFormat="false" ht="13" hidden="false" customHeight="true" outlineLevel="0" collapsed="false">
      <c r="A431" s="17" t="s">
        <v>2162</v>
      </c>
      <c r="B431" s="27" t="n">
        <f aca="false">(TOT!DT433/TOT!V433)*1000</f>
        <v>0</v>
      </c>
      <c r="C431" s="27" t="n">
        <f aca="false">IF(TOT!V433&lt;30,(TOT!DT433/TOT!V433)*650,B431)</f>
        <v>0</v>
      </c>
      <c r="D431" s="27" t="n">
        <f aca="false">IF(TOT!V433&lt;15,(TOT!DT433/TOT!V433)*500,C431)</f>
        <v>0</v>
      </c>
      <c r="E431" s="27" t="n">
        <f aca="false">VLOOKUP(D431,'FG - COMBATS'!$A$3:$B$55,2)</f>
        <v>33</v>
      </c>
    </row>
    <row r="432" customFormat="false" ht="13" hidden="false" customHeight="true" outlineLevel="0" collapsed="false">
      <c r="A432" s="17" t="s">
        <v>2165</v>
      </c>
      <c r="B432" s="27" t="n">
        <f aca="false">(TOT!DT434/TOT!V434)*1000</f>
        <v>0</v>
      </c>
      <c r="C432" s="27" t="n">
        <f aca="false">IF(TOT!V434&lt;30,(TOT!DT434/TOT!V434)*650,B432)</f>
        <v>0</v>
      </c>
      <c r="D432" s="27" t="n">
        <f aca="false">IF(TOT!V434&lt;15,(TOT!DT434/TOT!V434)*500,C432)</f>
        <v>0</v>
      </c>
      <c r="E432" s="27" t="n">
        <f aca="false">VLOOKUP(D432,'FG - COMBATS'!$A$3:$B$55,2)</f>
        <v>33</v>
      </c>
    </row>
    <row r="433" customFormat="false" ht="13" hidden="false" customHeight="true" outlineLevel="0" collapsed="false">
      <c r="A433" s="17" t="s">
        <v>2168</v>
      </c>
      <c r="B433" s="27" t="n">
        <f aca="false">(TOT!DT435/TOT!V435)*1000</f>
        <v>25.974025974026</v>
      </c>
      <c r="C433" s="27" t="n">
        <f aca="false">IF(TOT!V435&lt;30,(TOT!DT435/TOT!V435)*650,B433)</f>
        <v>25.974025974026</v>
      </c>
      <c r="D433" s="27" t="n">
        <f aca="false">IF(TOT!V435&lt;15,(TOT!DT435/TOT!V435)*500,C433)</f>
        <v>25.974025974026</v>
      </c>
      <c r="E433" s="27" t="n">
        <f aca="false">VLOOKUP(D433,'FG - COMBATS'!$A$3:$B$55,2)</f>
        <v>69</v>
      </c>
    </row>
    <row r="434" customFormat="false" ht="13" hidden="false" customHeight="true" outlineLevel="0" collapsed="false">
      <c r="A434" s="17" t="s">
        <v>2171</v>
      </c>
      <c r="B434" s="27" t="n">
        <f aca="false">(TOT!DT436/TOT!V436)*1000</f>
        <v>0</v>
      </c>
      <c r="C434" s="27" t="n">
        <f aca="false">IF(TOT!V436&lt;30,(TOT!DT436/TOT!V436)*650,B434)</f>
        <v>0</v>
      </c>
      <c r="D434" s="27" t="n">
        <f aca="false">IF(TOT!V436&lt;15,(TOT!DT436/TOT!V436)*500,C434)</f>
        <v>0</v>
      </c>
      <c r="E434" s="27" t="n">
        <f aca="false">VLOOKUP(D434,'FG - COMBATS'!$A$3:$B$55,2)</f>
        <v>33</v>
      </c>
    </row>
    <row r="435" customFormat="false" ht="13" hidden="false" customHeight="true" outlineLevel="0" collapsed="false">
      <c r="A435" s="17" t="s">
        <v>2176</v>
      </c>
      <c r="B435" s="27" t="n">
        <f aca="false">(TOT!DT437/TOT!V437)*1000</f>
        <v>0</v>
      </c>
      <c r="C435" s="27" t="n">
        <f aca="false">IF(TOT!V437&lt;30,(TOT!DT437/TOT!V437)*650,B435)</f>
        <v>0</v>
      </c>
      <c r="D435" s="27" t="n">
        <f aca="false">IF(TOT!V437&lt;15,(TOT!DT437/TOT!V437)*500,C435)</f>
        <v>0</v>
      </c>
      <c r="E435" s="27" t="n">
        <f aca="false">VLOOKUP(D435,'FG - COMBATS'!$A$3:$B$55,2)</f>
        <v>33</v>
      </c>
    </row>
    <row r="436" customFormat="false" ht="13" hidden="false" customHeight="true" outlineLevel="0" collapsed="false">
      <c r="A436" s="17" t="s">
        <v>2180</v>
      </c>
      <c r="B436" s="27" t="n">
        <f aca="false">(TOT!DT438/TOT!V438)*1000</f>
        <v>0</v>
      </c>
      <c r="C436" s="27" t="n">
        <f aca="false">IF(TOT!V438&lt;30,(TOT!DT438/TOT!V438)*650,B436)</f>
        <v>0</v>
      </c>
      <c r="D436" s="27" t="n">
        <f aca="false">IF(TOT!V438&lt;15,(TOT!DT438/TOT!V438)*500,C436)</f>
        <v>0</v>
      </c>
      <c r="E436" s="27" t="n">
        <f aca="false">VLOOKUP(D436,'FG - COMBATS'!$A$3:$B$55,2)</f>
        <v>33</v>
      </c>
    </row>
    <row r="437" customFormat="false" ht="13" hidden="false" customHeight="true" outlineLevel="0" collapsed="false">
      <c r="A437" s="17" t="s">
        <v>2184</v>
      </c>
      <c r="B437" s="27" t="n">
        <f aca="false">(TOT!DT439/TOT!V439)*1000</f>
        <v>31.7460317460317</v>
      </c>
      <c r="C437" s="27" t="n">
        <f aca="false">IF(TOT!V439&lt;30,(TOT!DT439/TOT!V439)*650,B437)</f>
        <v>31.7460317460317</v>
      </c>
      <c r="D437" s="27" t="n">
        <f aca="false">IF(TOT!V439&lt;15,(TOT!DT439/TOT!V439)*500,C437)</f>
        <v>31.7460317460317</v>
      </c>
      <c r="E437" s="27" t="n">
        <f aca="false">VLOOKUP(D437,'FG - COMBATS'!$A$3:$B$55,2)</f>
        <v>71</v>
      </c>
    </row>
    <row r="438" customFormat="false" ht="13" hidden="false" customHeight="true" outlineLevel="0" collapsed="false">
      <c r="A438" s="17" t="s">
        <v>2188</v>
      </c>
      <c r="B438" s="27" t="n">
        <f aca="false">(TOT!DT440/TOT!V440)*1000</f>
        <v>23.8095238095238</v>
      </c>
      <c r="C438" s="27" t="n">
        <f aca="false">IF(TOT!V440&lt;30,(TOT!DT440/TOT!V440)*650,B438)</f>
        <v>23.8095238095238</v>
      </c>
      <c r="D438" s="27" t="n">
        <f aca="false">IF(TOT!V440&lt;15,(TOT!DT440/TOT!V440)*500,C438)</f>
        <v>23.8095238095238</v>
      </c>
      <c r="E438" s="27" t="n">
        <f aca="false">VLOOKUP(D438,'FG - COMBATS'!$A$3:$B$55,2)</f>
        <v>68</v>
      </c>
    </row>
    <row r="439" customFormat="false" ht="13" hidden="false" customHeight="true" outlineLevel="0" collapsed="false">
      <c r="A439" s="17" t="s">
        <v>2192</v>
      </c>
      <c r="B439" s="27" t="n">
        <f aca="false">(TOT!DT441/TOT!V441)*1000</f>
        <v>13.1578947368421</v>
      </c>
      <c r="C439" s="27" t="n">
        <f aca="false">IF(TOT!V441&lt;30,(TOT!DT441/TOT!V441)*650,B439)</f>
        <v>13.1578947368421</v>
      </c>
      <c r="D439" s="27" t="n">
        <f aca="false">IF(TOT!V441&lt;15,(TOT!DT441/TOT!V441)*500,C439)</f>
        <v>13.1578947368421</v>
      </c>
      <c r="E439" s="27" t="n">
        <f aca="false">VLOOKUP(D439,'FG - COMBATS'!$A$3:$B$55,2)</f>
        <v>61</v>
      </c>
    </row>
    <row r="440" customFormat="false" ht="13" hidden="false" customHeight="true" outlineLevel="0" collapsed="false">
      <c r="A440" s="17" t="s">
        <v>2196</v>
      </c>
      <c r="B440" s="27" t="n">
        <f aca="false">(TOT!DT442/TOT!V442)*1000</f>
        <v>29.4117647058823</v>
      </c>
      <c r="C440" s="27" t="n">
        <f aca="false">IF(TOT!V442&lt;30,(TOT!DT442/TOT!V442)*650,B440)</f>
        <v>29.4117647058823</v>
      </c>
      <c r="D440" s="27" t="n">
        <f aca="false">IF(TOT!V442&lt;15,(TOT!DT442/TOT!V442)*500,C440)</f>
        <v>29.4117647058823</v>
      </c>
      <c r="E440" s="27" t="n">
        <f aca="false">VLOOKUP(D440,'FG - COMBATS'!$A$3:$B$55,2)</f>
        <v>70</v>
      </c>
    </row>
    <row r="441" customFormat="false" ht="13" hidden="false" customHeight="true" outlineLevel="0" collapsed="false">
      <c r="A441" s="17" t="s">
        <v>2199</v>
      </c>
      <c r="B441" s="27" t="n">
        <f aca="false">(TOT!DT443/TOT!V443)*1000</f>
        <v>0</v>
      </c>
      <c r="C441" s="27" t="n">
        <f aca="false">IF(TOT!V443&lt;30,(TOT!DT443/TOT!V443)*650,B441)</f>
        <v>0</v>
      </c>
      <c r="D441" s="27" t="n">
        <f aca="false">IF(TOT!V443&lt;15,(TOT!DT443/TOT!V443)*500,C441)</f>
        <v>0</v>
      </c>
      <c r="E441" s="27" t="n">
        <f aca="false">VLOOKUP(D441,'FG - COMBATS'!$A$3:$B$55,2)</f>
        <v>33</v>
      </c>
    </row>
    <row r="442" customFormat="false" ht="13" hidden="false" customHeight="true" outlineLevel="0" collapsed="false">
      <c r="A442" s="17" t="s">
        <v>2204</v>
      </c>
      <c r="B442" s="27" t="n">
        <f aca="false">(TOT!DT444/TOT!V444)*1000</f>
        <v>0</v>
      </c>
      <c r="C442" s="27" t="n">
        <f aca="false">IF(TOT!V444&lt;30,(TOT!DT444/TOT!V444)*650,B442)</f>
        <v>0</v>
      </c>
      <c r="D442" s="27" t="n">
        <f aca="false">IF(TOT!V444&lt;15,(TOT!DT444/TOT!V444)*500,C442)</f>
        <v>0</v>
      </c>
      <c r="E442" s="27" t="n">
        <f aca="false">VLOOKUP(D442,'FG - COMBATS'!$A$3:$B$55,2)</f>
        <v>33</v>
      </c>
    </row>
    <row r="443" customFormat="false" ht="13" hidden="false" customHeight="true" outlineLevel="0" collapsed="false">
      <c r="A443" s="17" t="s">
        <v>2208</v>
      </c>
      <c r="B443" s="27" t="n">
        <f aca="false">(TOT!DT445/TOT!V445)*1000</f>
        <v>50</v>
      </c>
      <c r="C443" s="27" t="n">
        <f aca="false">IF(TOT!V445&lt;30,(TOT!DT445/TOT!V445)*650,B443)</f>
        <v>50</v>
      </c>
      <c r="D443" s="27" t="n">
        <f aca="false">IF(TOT!V445&lt;15,(TOT!DT445/TOT!V445)*500,C443)</f>
        <v>50</v>
      </c>
      <c r="E443" s="27" t="n">
        <f aca="false">VLOOKUP(D443,'FG - COMBATS'!$A$3:$B$55,2)</f>
        <v>77</v>
      </c>
    </row>
    <row r="444" customFormat="false" ht="13" hidden="false" customHeight="true" outlineLevel="0" collapsed="false">
      <c r="A444" s="17" t="s">
        <v>2211</v>
      </c>
      <c r="B444" s="27" t="n">
        <f aca="false">(TOT!DT446/TOT!V446)*1000</f>
        <v>12.3456790123457</v>
      </c>
      <c r="C444" s="27" t="n">
        <f aca="false">IF(TOT!V446&lt;30,(TOT!DT446/TOT!V446)*650,B444)</f>
        <v>12.3456790123457</v>
      </c>
      <c r="D444" s="27" t="n">
        <f aca="false">IF(TOT!V446&lt;15,(TOT!DT446/TOT!V446)*500,C444)</f>
        <v>12.3456790123457</v>
      </c>
      <c r="E444" s="27" t="n">
        <f aca="false">VLOOKUP(D444,'FG - COMBATS'!$A$3:$B$55,2)</f>
        <v>60</v>
      </c>
    </row>
    <row r="445" customFormat="false" ht="13" hidden="false" customHeight="true" outlineLevel="0" collapsed="false">
      <c r="A445" s="17" t="s">
        <v>2214</v>
      </c>
      <c r="B445" s="27" t="n">
        <f aca="false">(TOT!DT447/TOT!V447)*1000</f>
        <v>0</v>
      </c>
      <c r="C445" s="27" t="n">
        <f aca="false">IF(TOT!V447&lt;30,(TOT!DT447/TOT!V447)*650,B445)</f>
        <v>0</v>
      </c>
      <c r="D445" s="27" t="n">
        <f aca="false">IF(TOT!V447&lt;15,(TOT!DT447/TOT!V447)*500,C445)</f>
        <v>0</v>
      </c>
      <c r="E445" s="27" t="n">
        <f aca="false">VLOOKUP(D445,'FG - COMBATS'!$A$3:$B$55,2)</f>
        <v>33</v>
      </c>
    </row>
    <row r="446" customFormat="false" ht="13" hidden="false" customHeight="true" outlineLevel="0" collapsed="false">
      <c r="A446" s="17" t="s">
        <v>2219</v>
      </c>
      <c r="B446" s="27" t="n">
        <f aca="false">(TOT!DT448/TOT!V448)*1000</f>
        <v>72.463768115942</v>
      </c>
      <c r="C446" s="27" t="n">
        <f aca="false">IF(TOT!V448&lt;30,(TOT!DT448/TOT!V448)*650,B446)</f>
        <v>72.463768115942</v>
      </c>
      <c r="D446" s="27" t="n">
        <f aca="false">IF(TOT!V448&lt;15,(TOT!DT448/TOT!V448)*500,C446)</f>
        <v>72.463768115942</v>
      </c>
      <c r="E446" s="27" t="n">
        <f aca="false">VLOOKUP(D446,'FG - COMBATS'!$A$3:$B$55,2)</f>
        <v>84</v>
      </c>
    </row>
    <row r="447" customFormat="false" ht="13" hidden="false" customHeight="true" outlineLevel="0" collapsed="false">
      <c r="A447" s="17" t="s">
        <v>2224</v>
      </c>
      <c r="B447" s="27" t="n">
        <f aca="false">(TOT!DT449/TOT!V449)*1000</f>
        <v>0</v>
      </c>
      <c r="C447" s="27" t="n">
        <f aca="false">IF(TOT!V449&lt;30,(TOT!DT449/TOT!V449)*650,B447)</f>
        <v>0</v>
      </c>
      <c r="D447" s="27" t="n">
        <f aca="false">IF(TOT!V449&lt;15,(TOT!DT449/TOT!V449)*500,C447)</f>
        <v>0</v>
      </c>
      <c r="E447" s="27" t="n">
        <f aca="false">VLOOKUP(D447,'FG - COMBATS'!$A$3:$B$55,2)</f>
        <v>33</v>
      </c>
    </row>
    <row r="448" customFormat="false" ht="13" hidden="false" customHeight="true" outlineLevel="0" collapsed="false">
      <c r="A448" s="17" t="s">
        <v>2229</v>
      </c>
      <c r="B448" s="27" t="n">
        <f aca="false">(TOT!DT450/TOT!V450)*1000</f>
        <v>0</v>
      </c>
      <c r="C448" s="27" t="n">
        <f aca="false">IF(TOT!V450&lt;30,(TOT!DT450/TOT!V450)*650,B448)</f>
        <v>0</v>
      </c>
      <c r="D448" s="27" t="n">
        <f aca="false">IF(TOT!V450&lt;15,(TOT!DT450/TOT!V450)*500,C448)</f>
        <v>0</v>
      </c>
      <c r="E448" s="27" t="n">
        <f aca="false">VLOOKUP(D448,'FG - COMBATS'!$A$3:$B$55,2)</f>
        <v>33</v>
      </c>
    </row>
    <row r="449" customFormat="false" ht="13" hidden="false" customHeight="true" outlineLevel="0" collapsed="false">
      <c r="A449" s="17" t="s">
        <v>2235</v>
      </c>
      <c r="B449" s="27" t="n">
        <f aca="false">(TOT!DT451/TOT!V451)*1000</f>
        <v>53.3333333333333</v>
      </c>
      <c r="C449" s="27" t="n">
        <f aca="false">IF(TOT!V451&lt;30,(TOT!DT451/TOT!V451)*650,B449)</f>
        <v>53.3333333333333</v>
      </c>
      <c r="D449" s="27" t="n">
        <f aca="false">IF(TOT!V451&lt;15,(TOT!DT451/TOT!V451)*500,C449)</f>
        <v>53.3333333333333</v>
      </c>
      <c r="E449" s="27" t="n">
        <f aca="false">VLOOKUP(D449,'FG - COMBATS'!$A$3:$B$55,2)</f>
        <v>78</v>
      </c>
    </row>
    <row r="450" customFormat="false" ht="13" hidden="false" customHeight="true" outlineLevel="0" collapsed="false">
      <c r="A450" s="17" t="s">
        <v>2240</v>
      </c>
      <c r="B450" s="27" t="n">
        <f aca="false">(TOT!DT452/TOT!V452)*1000</f>
        <v>0</v>
      </c>
      <c r="C450" s="27" t="n">
        <f aca="false">IF(TOT!V452&lt;30,(TOT!DT452/TOT!V452)*650,B450)</f>
        <v>0</v>
      </c>
      <c r="D450" s="27" t="n">
        <f aca="false">IF(TOT!V452&lt;15,(TOT!DT452/TOT!V452)*500,C450)</f>
        <v>0</v>
      </c>
      <c r="E450" s="27" t="n">
        <f aca="false">VLOOKUP(D450,'FG - COMBATS'!$A$3:$B$55,2)</f>
        <v>33</v>
      </c>
    </row>
    <row r="451" customFormat="false" ht="13" hidden="false" customHeight="true" outlineLevel="0" collapsed="false">
      <c r="A451" s="17" t="s">
        <v>2244</v>
      </c>
      <c r="B451" s="27" t="n">
        <f aca="false">(TOT!DT453/TOT!V453)*1000</f>
        <v>0</v>
      </c>
      <c r="C451" s="27" t="n">
        <f aca="false">IF(TOT!V453&lt;30,(TOT!DT453/TOT!V453)*650,B451)</f>
        <v>0</v>
      </c>
      <c r="D451" s="27" t="n">
        <f aca="false">IF(TOT!V453&lt;15,(TOT!DT453/TOT!V453)*500,C451)</f>
        <v>0</v>
      </c>
      <c r="E451" s="27" t="n">
        <f aca="false">VLOOKUP(D451,'FG - COMBATS'!$A$3:$B$55,2)</f>
        <v>33</v>
      </c>
    </row>
    <row r="452" customFormat="false" ht="13" hidden="false" customHeight="true" outlineLevel="0" collapsed="false">
      <c r="A452" s="17" t="s">
        <v>2246</v>
      </c>
      <c r="B452" s="27" t="n">
        <f aca="false">(TOT!DT454/TOT!V454)*1000</f>
        <v>0</v>
      </c>
      <c r="C452" s="27" t="n">
        <f aca="false">IF(TOT!V454&lt;30,(TOT!DT454/TOT!V454)*650,B452)</f>
        <v>0</v>
      </c>
      <c r="D452" s="27" t="n">
        <f aca="false">IF(TOT!V454&lt;15,(TOT!DT454/TOT!V454)*500,C452)</f>
        <v>0</v>
      </c>
      <c r="E452" s="27" t="n">
        <f aca="false">VLOOKUP(D452,'FG - COMBATS'!$A$3:$B$55,2)</f>
        <v>33</v>
      </c>
    </row>
    <row r="453" customFormat="false" ht="13" hidden="false" customHeight="true" outlineLevel="0" collapsed="false">
      <c r="A453" s="17" t="s">
        <v>2250</v>
      </c>
      <c r="B453" s="27" t="n">
        <f aca="false">(TOT!DT455/TOT!V455)*1000</f>
        <v>0</v>
      </c>
      <c r="C453" s="27" t="n">
        <f aca="false">IF(TOT!V455&lt;30,(TOT!DT455/TOT!V455)*650,B453)</f>
        <v>0</v>
      </c>
      <c r="D453" s="27" t="n">
        <f aca="false">IF(TOT!V455&lt;15,(TOT!DT455/TOT!V455)*500,C453)</f>
        <v>0</v>
      </c>
      <c r="E453" s="27" t="n">
        <f aca="false">VLOOKUP(D453,'FG - COMBATS'!$A$3:$B$55,2)</f>
        <v>33</v>
      </c>
    </row>
    <row r="454" customFormat="false" ht="13" hidden="false" customHeight="true" outlineLevel="0" collapsed="false">
      <c r="A454" s="17" t="s">
        <v>2254</v>
      </c>
      <c r="B454" s="27" t="n">
        <f aca="false">(TOT!DT456/TOT!V456)*1000</f>
        <v>0</v>
      </c>
      <c r="C454" s="27" t="n">
        <f aca="false">IF(TOT!V456&lt;30,(TOT!DT456/TOT!V456)*650,B454)</f>
        <v>0</v>
      </c>
      <c r="D454" s="27" t="n">
        <f aca="false">IF(TOT!V456&lt;15,(TOT!DT456/TOT!V456)*500,C454)</f>
        <v>0</v>
      </c>
      <c r="E454" s="27" t="n">
        <f aca="false">VLOOKUP(D454,'FG - COMBATS'!$A$3:$B$55,2)</f>
        <v>33</v>
      </c>
    </row>
    <row r="455" customFormat="false" ht="13" hidden="false" customHeight="true" outlineLevel="0" collapsed="false">
      <c r="A455" s="17" t="s">
        <v>2258</v>
      </c>
      <c r="B455" s="27" t="n">
        <f aca="false">(TOT!DT457/TOT!V457)*1000</f>
        <v>0</v>
      </c>
      <c r="C455" s="27" t="n">
        <f aca="false">IF(TOT!V457&lt;30,(TOT!DT457/TOT!V457)*650,B455)</f>
        <v>0</v>
      </c>
      <c r="D455" s="27" t="n">
        <f aca="false">IF(TOT!V457&lt;15,(TOT!DT457/TOT!V457)*500,C455)</f>
        <v>0</v>
      </c>
      <c r="E455" s="27" t="n">
        <f aca="false">VLOOKUP(D455,'FG - COMBATS'!$A$3:$B$55,2)</f>
        <v>33</v>
      </c>
    </row>
    <row r="456" customFormat="false" ht="13" hidden="false" customHeight="true" outlineLevel="0" collapsed="false">
      <c r="A456" s="17" t="s">
        <v>2261</v>
      </c>
      <c r="B456" s="27" t="n">
        <f aca="false">(TOT!DT458/TOT!V458)*1000</f>
        <v>0</v>
      </c>
      <c r="C456" s="27" t="n">
        <f aca="false">IF(TOT!V458&lt;30,(TOT!DT458/TOT!V458)*650,B456)</f>
        <v>0</v>
      </c>
      <c r="D456" s="27" t="n">
        <f aca="false">IF(TOT!V458&lt;15,(TOT!DT458/TOT!V458)*500,C456)</f>
        <v>0</v>
      </c>
      <c r="E456" s="27" t="n">
        <f aca="false">VLOOKUP(D456,'FG - COMBATS'!$A$3:$B$55,2)</f>
        <v>33</v>
      </c>
    </row>
    <row r="457" customFormat="false" ht="13" hidden="false" customHeight="true" outlineLevel="0" collapsed="false">
      <c r="A457" s="17" t="s">
        <v>2264</v>
      </c>
      <c r="B457" s="27" t="n">
        <f aca="false">(TOT!DT459/TOT!V459)*1000</f>
        <v>0</v>
      </c>
      <c r="C457" s="27" t="n">
        <f aca="false">IF(TOT!V459&lt;30,(TOT!DT459/TOT!V459)*650,B457)</f>
        <v>0</v>
      </c>
      <c r="D457" s="27" t="n">
        <f aca="false">IF(TOT!V459&lt;15,(TOT!DT459/TOT!V459)*500,C457)</f>
        <v>0</v>
      </c>
      <c r="E457" s="27" t="n">
        <f aca="false">VLOOKUP(D457,'FG - COMBATS'!$A$3:$B$55,2)</f>
        <v>33</v>
      </c>
    </row>
    <row r="458" customFormat="false" ht="13" hidden="false" customHeight="true" outlineLevel="0" collapsed="false">
      <c r="A458" s="17" t="s">
        <v>2269</v>
      </c>
      <c r="B458" s="27" t="n">
        <f aca="false">(TOT!DT460/TOT!V460)*1000</f>
        <v>24.390243902439</v>
      </c>
      <c r="C458" s="27" t="n">
        <f aca="false">IF(TOT!V460&lt;30,(TOT!DT460/TOT!V460)*650,B458)</f>
        <v>24.390243902439</v>
      </c>
      <c r="D458" s="27" t="n">
        <f aca="false">IF(TOT!V460&lt;15,(TOT!DT460/TOT!V460)*500,C458)</f>
        <v>24.390243902439</v>
      </c>
      <c r="E458" s="27" t="n">
        <f aca="false">VLOOKUP(D458,'FG - COMBATS'!$A$3:$B$55,2)</f>
        <v>68</v>
      </c>
    </row>
    <row r="459" customFormat="false" ht="13" hidden="false" customHeight="true" outlineLevel="0" collapsed="false">
      <c r="A459" s="17" t="s">
        <v>2272</v>
      </c>
      <c r="B459" s="27" t="n">
        <f aca="false">(TOT!DT461/TOT!V461)*1000</f>
        <v>0</v>
      </c>
      <c r="C459" s="27" t="n">
        <f aca="false">IF(TOT!V461&lt;30,(TOT!DT461/TOT!V461)*650,B459)</f>
        <v>0</v>
      </c>
      <c r="D459" s="27" t="n">
        <f aca="false">IF(TOT!V461&lt;15,(TOT!DT461/TOT!V461)*500,C459)</f>
        <v>0</v>
      </c>
      <c r="E459" s="27" t="n">
        <f aca="false">VLOOKUP(D459,'FG - COMBATS'!$A$3:$B$55,2)</f>
        <v>33</v>
      </c>
    </row>
    <row r="460" customFormat="false" ht="13" hidden="false" customHeight="true" outlineLevel="0" collapsed="false">
      <c r="A460" s="17" t="s">
        <v>2277</v>
      </c>
      <c r="B460" s="27" t="n">
        <f aca="false">(TOT!DT462/TOT!V462)*1000</f>
        <v>0</v>
      </c>
      <c r="C460" s="27" t="n">
        <f aca="false">IF(TOT!V462&lt;30,(TOT!DT462/TOT!V462)*650,B460)</f>
        <v>0</v>
      </c>
      <c r="D460" s="27" t="n">
        <f aca="false">IF(TOT!V462&lt;15,(TOT!DT462/TOT!V462)*500,C460)</f>
        <v>0</v>
      </c>
      <c r="E460" s="27" t="n">
        <f aca="false">VLOOKUP(D460,'FG - COMBATS'!$A$3:$B$55,2)</f>
        <v>33</v>
      </c>
    </row>
    <row r="461" customFormat="false" ht="13" hidden="false" customHeight="true" outlineLevel="0" collapsed="false">
      <c r="A461" s="17" t="s">
        <v>2282</v>
      </c>
      <c r="B461" s="27" t="n">
        <f aca="false">(TOT!DT463/TOT!V463)*1000</f>
        <v>24.390243902439</v>
      </c>
      <c r="C461" s="27" t="n">
        <f aca="false">IF(TOT!V463&lt;30,(TOT!DT463/TOT!V463)*650,B461)</f>
        <v>24.390243902439</v>
      </c>
      <c r="D461" s="27" t="n">
        <f aca="false">IF(TOT!V463&lt;15,(TOT!DT463/TOT!V463)*500,C461)</f>
        <v>24.390243902439</v>
      </c>
      <c r="E461" s="27" t="n">
        <f aca="false">VLOOKUP(D461,'FG - COMBATS'!$A$3:$B$55,2)</f>
        <v>68</v>
      </c>
    </row>
    <row r="462" customFormat="false" ht="13" hidden="false" customHeight="true" outlineLevel="0" collapsed="false">
      <c r="A462" s="17" t="s">
        <v>2287</v>
      </c>
      <c r="B462" s="27" t="n">
        <f aca="false">(TOT!DT464/TOT!V464)*1000</f>
        <v>0</v>
      </c>
      <c r="C462" s="27" t="n">
        <f aca="false">IF(TOT!V464&lt;30,(TOT!DT464/TOT!V464)*650,B462)</f>
        <v>0</v>
      </c>
      <c r="D462" s="27" t="n">
        <f aca="false">IF(TOT!V464&lt;15,(TOT!DT464/TOT!V464)*500,C462)</f>
        <v>0</v>
      </c>
      <c r="E462" s="27" t="n">
        <f aca="false">VLOOKUP(D462,'FG - COMBATS'!$A$3:$B$55,2)</f>
        <v>33</v>
      </c>
    </row>
    <row r="463" customFormat="false" ht="13" hidden="false" customHeight="true" outlineLevel="0" collapsed="false">
      <c r="A463" s="17" t="s">
        <v>2291</v>
      </c>
      <c r="B463" s="27" t="n">
        <f aca="false">(TOT!DT465/TOT!V465)*1000</f>
        <v>0</v>
      </c>
      <c r="C463" s="27" t="n">
        <f aca="false">IF(TOT!V465&lt;30,(TOT!DT465/TOT!V465)*650,B463)</f>
        <v>0</v>
      </c>
      <c r="D463" s="27" t="n">
        <f aca="false">IF(TOT!V465&lt;15,(TOT!DT465/TOT!V465)*500,C463)</f>
        <v>0</v>
      </c>
      <c r="E463" s="27" t="n">
        <f aca="false">VLOOKUP(D463,'FG - COMBATS'!$A$3:$B$55,2)</f>
        <v>33</v>
      </c>
    </row>
    <row r="464" customFormat="false" ht="13" hidden="false" customHeight="true" outlineLevel="0" collapsed="false">
      <c r="A464" s="17" t="s">
        <v>2295</v>
      </c>
      <c r="B464" s="27" t="n">
        <f aca="false">(TOT!DT466/TOT!V466)*1000</f>
        <v>12.1951219512195</v>
      </c>
      <c r="C464" s="27" t="n">
        <f aca="false">IF(TOT!V466&lt;30,(TOT!DT466/TOT!V466)*650,B464)</f>
        <v>12.1951219512195</v>
      </c>
      <c r="D464" s="27" t="n">
        <f aca="false">IF(TOT!V466&lt;15,(TOT!DT466/TOT!V466)*500,C464)</f>
        <v>12.1951219512195</v>
      </c>
      <c r="E464" s="27" t="n">
        <f aca="false">VLOOKUP(D464,'FG - COMBATS'!$A$3:$B$55,2)</f>
        <v>60</v>
      </c>
    </row>
    <row r="465" customFormat="false" ht="13" hidden="false" customHeight="true" outlineLevel="0" collapsed="false">
      <c r="A465" s="17" t="s">
        <v>2299</v>
      </c>
      <c r="B465" s="27" t="n">
        <f aca="false">(TOT!DT467/TOT!V467)*1000</f>
        <v>0</v>
      </c>
      <c r="C465" s="27" t="n">
        <f aca="false">IF(TOT!V467&lt;30,(TOT!DT467/TOT!V467)*650,B465)</f>
        <v>0</v>
      </c>
      <c r="D465" s="27" t="n">
        <f aca="false">IF(TOT!V467&lt;15,(TOT!DT467/TOT!V467)*500,C465)</f>
        <v>0</v>
      </c>
      <c r="E465" s="27" t="n">
        <f aca="false">VLOOKUP(D465,'FG - COMBATS'!$A$3:$B$55,2)</f>
        <v>33</v>
      </c>
    </row>
    <row r="466" customFormat="false" ht="13" hidden="false" customHeight="true" outlineLevel="0" collapsed="false">
      <c r="A466" s="17" t="s">
        <v>2304</v>
      </c>
      <c r="B466" s="27" t="n">
        <f aca="false">(TOT!DT468/TOT!V468)*1000</f>
        <v>0</v>
      </c>
      <c r="C466" s="27" t="n">
        <f aca="false">IF(TOT!V468&lt;30,(TOT!DT468/TOT!V468)*650,B466)</f>
        <v>0</v>
      </c>
      <c r="D466" s="27" t="n">
        <f aca="false">IF(TOT!V468&lt;15,(TOT!DT468/TOT!V468)*500,C466)</f>
        <v>0</v>
      </c>
      <c r="E466" s="27" t="n">
        <f aca="false">VLOOKUP(D466,'FG - COMBATS'!$A$3:$B$55,2)</f>
        <v>33</v>
      </c>
    </row>
    <row r="467" customFormat="false" ht="13" hidden="false" customHeight="true" outlineLevel="0" collapsed="false">
      <c r="A467" s="17" t="s">
        <v>2309</v>
      </c>
      <c r="B467" s="27" t="n">
        <f aca="false">(TOT!DT469/TOT!V469)*1000</f>
        <v>58.8235294117647</v>
      </c>
      <c r="C467" s="27" t="n">
        <f aca="false">IF(TOT!V469&lt;30,(TOT!DT469/TOT!V469)*650,B467)</f>
        <v>58.8235294117647</v>
      </c>
      <c r="D467" s="27" t="n">
        <f aca="false">IF(TOT!V469&lt;15,(TOT!DT469/TOT!V469)*500,C467)</f>
        <v>58.8235294117647</v>
      </c>
      <c r="E467" s="27" t="n">
        <f aca="false">VLOOKUP(D467,'FG - COMBATS'!$A$3:$B$55,2)</f>
        <v>80</v>
      </c>
    </row>
    <row r="468" customFormat="false" ht="13" hidden="false" customHeight="true" outlineLevel="0" collapsed="false">
      <c r="A468" s="17" t="s">
        <v>2313</v>
      </c>
      <c r="B468" s="27" t="n">
        <f aca="false">(TOT!DT470/TOT!V470)*1000</f>
        <v>84.7457627118644</v>
      </c>
      <c r="C468" s="27" t="n">
        <f aca="false">IF(TOT!V470&lt;30,(TOT!DT470/TOT!V470)*650,B468)</f>
        <v>84.7457627118644</v>
      </c>
      <c r="D468" s="27" t="n">
        <f aca="false">IF(TOT!V470&lt;15,(TOT!DT470/TOT!V470)*500,C468)</f>
        <v>84.7457627118644</v>
      </c>
      <c r="E468" s="27" t="n">
        <f aca="false">VLOOKUP(D468,'FG - COMBATS'!$A$3:$B$55,2)</f>
        <v>86</v>
      </c>
    </row>
    <row r="469" customFormat="false" ht="13" hidden="false" customHeight="true" outlineLevel="0" collapsed="false">
      <c r="A469" s="17" t="s">
        <v>2317</v>
      </c>
      <c r="B469" s="27" t="n">
        <f aca="false">(TOT!DT471/TOT!V471)*1000</f>
        <v>0</v>
      </c>
      <c r="C469" s="27" t="n">
        <f aca="false">IF(TOT!V471&lt;30,(TOT!DT471/TOT!V471)*650,B469)</f>
        <v>0</v>
      </c>
      <c r="D469" s="27" t="n">
        <f aca="false">IF(TOT!V471&lt;15,(TOT!DT471/TOT!V471)*500,C469)</f>
        <v>0</v>
      </c>
      <c r="E469" s="27" t="n">
        <f aca="false">VLOOKUP(D469,'FG - COMBATS'!$A$3:$B$55,2)</f>
        <v>33</v>
      </c>
    </row>
    <row r="470" customFormat="false" ht="13" hidden="false" customHeight="true" outlineLevel="0" collapsed="false">
      <c r="A470" s="17" t="s">
        <v>2321</v>
      </c>
      <c r="B470" s="27" t="n">
        <f aca="false">(TOT!DT472/TOT!V472)*1000</f>
        <v>0</v>
      </c>
      <c r="C470" s="27" t="n">
        <f aca="false">IF(TOT!V472&lt;30,(TOT!DT472/TOT!V472)*650,B470)</f>
        <v>0</v>
      </c>
      <c r="D470" s="27" t="n">
        <f aca="false">IF(TOT!V472&lt;15,(TOT!DT472/TOT!V472)*500,C470)</f>
        <v>0</v>
      </c>
      <c r="E470" s="27" t="n">
        <f aca="false">VLOOKUP(D470,'FG - COMBATS'!$A$3:$B$55,2)</f>
        <v>33</v>
      </c>
    </row>
    <row r="471" customFormat="false" ht="13" hidden="false" customHeight="true" outlineLevel="0" collapsed="false">
      <c r="A471" s="17" t="s">
        <v>2325</v>
      </c>
      <c r="B471" s="27" t="n">
        <f aca="false">(TOT!DT473/TOT!V473)*1000</f>
        <v>0</v>
      </c>
      <c r="C471" s="27" t="n">
        <f aca="false">IF(TOT!V473&lt;30,(TOT!DT473/TOT!V473)*650,B471)</f>
        <v>0</v>
      </c>
      <c r="D471" s="27" t="n">
        <f aca="false">IF(TOT!V473&lt;15,(TOT!DT473/TOT!V473)*500,C471)</f>
        <v>0</v>
      </c>
      <c r="E471" s="27" t="n">
        <f aca="false">VLOOKUP(D471,'FG - COMBATS'!$A$3:$B$55,2)</f>
        <v>33</v>
      </c>
    </row>
    <row r="472" customFormat="false" ht="13" hidden="false" customHeight="true" outlineLevel="0" collapsed="false">
      <c r="A472" s="17" t="s">
        <v>2328</v>
      </c>
      <c r="B472" s="27" t="n">
        <f aca="false">(TOT!DT474/TOT!V474)*1000</f>
        <v>0</v>
      </c>
      <c r="C472" s="27" t="n">
        <f aca="false">IF(TOT!V474&lt;30,(TOT!DT474/TOT!V474)*650,B472)</f>
        <v>0</v>
      </c>
      <c r="D472" s="27" t="n">
        <f aca="false">IF(TOT!V474&lt;15,(TOT!DT474/TOT!V474)*500,C472)</f>
        <v>0</v>
      </c>
      <c r="E472" s="27" t="n">
        <f aca="false">VLOOKUP(D472,'FG - COMBATS'!$A$3:$B$55,2)</f>
        <v>33</v>
      </c>
    </row>
    <row r="473" customFormat="false" ht="13" hidden="false" customHeight="true" outlineLevel="0" collapsed="false">
      <c r="A473" s="17" t="s">
        <v>2331</v>
      </c>
      <c r="B473" s="27" t="n">
        <f aca="false">(TOT!DT475/TOT!V475)*1000</f>
        <v>0</v>
      </c>
      <c r="C473" s="27" t="n">
        <f aca="false">IF(TOT!V475&lt;30,(TOT!DT475/TOT!V475)*650,B473)</f>
        <v>0</v>
      </c>
      <c r="D473" s="27" t="n">
        <f aca="false">IF(TOT!V475&lt;15,(TOT!DT475/TOT!V475)*500,C473)</f>
        <v>0</v>
      </c>
      <c r="E473" s="27" t="n">
        <f aca="false">VLOOKUP(D473,'FG - COMBATS'!$A$3:$B$55,2)</f>
        <v>33</v>
      </c>
    </row>
    <row r="474" customFormat="false" ht="13" hidden="false" customHeight="true" outlineLevel="0" collapsed="false">
      <c r="A474" s="17" t="s">
        <v>2334</v>
      </c>
      <c r="B474" s="27" t="n">
        <f aca="false">(TOT!DT476/TOT!V476)*1000</f>
        <v>0</v>
      </c>
      <c r="C474" s="27" t="n">
        <f aca="false">IF(TOT!V476&lt;30,(TOT!DT476/TOT!V476)*650,B474)</f>
        <v>0</v>
      </c>
      <c r="D474" s="27" t="n">
        <f aca="false">IF(TOT!V476&lt;15,(TOT!DT476/TOT!V476)*500,C474)</f>
        <v>0</v>
      </c>
      <c r="E474" s="27" t="n">
        <f aca="false">VLOOKUP(D474,'FG - COMBATS'!$A$3:$B$55,2)</f>
        <v>33</v>
      </c>
    </row>
    <row r="475" customFormat="false" ht="13" hidden="false" customHeight="true" outlineLevel="0" collapsed="false">
      <c r="A475" s="17" t="s">
        <v>2338</v>
      </c>
      <c r="B475" s="27" t="n">
        <f aca="false">(TOT!DT477/TOT!V477)*1000</f>
        <v>0</v>
      </c>
      <c r="C475" s="27" t="n">
        <f aca="false">IF(TOT!V477&lt;30,(TOT!DT477/TOT!V477)*650,B475)</f>
        <v>0</v>
      </c>
      <c r="D475" s="27" t="n">
        <f aca="false">IF(TOT!V477&lt;15,(TOT!DT477/TOT!V477)*500,C475)</f>
        <v>0</v>
      </c>
      <c r="E475" s="27" t="n">
        <f aca="false">VLOOKUP(D475,'FG - COMBATS'!$A$3:$B$55,2)</f>
        <v>33</v>
      </c>
    </row>
    <row r="476" customFormat="false" ht="13" hidden="false" customHeight="true" outlineLevel="0" collapsed="false">
      <c r="A476" s="17" t="s">
        <v>2342</v>
      </c>
      <c r="B476" s="27" t="n">
        <f aca="false">(TOT!DT478/TOT!V478)*1000</f>
        <v>0</v>
      </c>
      <c r="C476" s="27" t="n">
        <f aca="false">IF(TOT!V478&lt;30,(TOT!DT478/TOT!V478)*650,B476)</f>
        <v>0</v>
      </c>
      <c r="D476" s="27" t="n">
        <f aca="false">IF(TOT!V478&lt;15,(TOT!DT478/TOT!V478)*500,C476)</f>
        <v>0</v>
      </c>
      <c r="E476" s="27" t="n">
        <f aca="false">VLOOKUP(D476,'FG - COMBATS'!$A$3:$B$55,2)</f>
        <v>33</v>
      </c>
    </row>
    <row r="477" customFormat="false" ht="13" hidden="false" customHeight="true" outlineLevel="0" collapsed="false">
      <c r="A477" s="17" t="s">
        <v>2346</v>
      </c>
      <c r="B477" s="27" t="n">
        <f aca="false">(TOT!DT479/TOT!V479)*1000</f>
        <v>30.3030303030303</v>
      </c>
      <c r="C477" s="27" t="n">
        <f aca="false">IF(TOT!V479&lt;30,(TOT!DT479/TOT!V479)*650,B477)</f>
        <v>30.3030303030303</v>
      </c>
      <c r="D477" s="27" t="n">
        <f aca="false">IF(TOT!V479&lt;15,(TOT!DT479/TOT!V479)*500,C477)</f>
        <v>30.3030303030303</v>
      </c>
      <c r="E477" s="27" t="n">
        <f aca="false">VLOOKUP(D477,'FG - COMBATS'!$A$3:$B$55,2)</f>
        <v>70</v>
      </c>
    </row>
    <row r="478" customFormat="false" ht="13" hidden="false" customHeight="true" outlineLevel="0" collapsed="false">
      <c r="A478" s="17" t="s">
        <v>2351</v>
      </c>
      <c r="B478" s="27" t="n">
        <f aca="false">(TOT!DT480/TOT!V480)*1000</f>
        <v>0</v>
      </c>
      <c r="C478" s="27" t="n">
        <f aca="false">IF(TOT!V480&lt;30,(TOT!DT480/TOT!V480)*650,B478)</f>
        <v>0</v>
      </c>
      <c r="D478" s="27" t="n">
        <f aca="false">IF(TOT!V480&lt;15,(TOT!DT480/TOT!V480)*500,C478)</f>
        <v>0</v>
      </c>
      <c r="E478" s="27" t="n">
        <f aca="false">VLOOKUP(D478,'FG - COMBATS'!$A$3:$B$55,2)</f>
        <v>33</v>
      </c>
    </row>
    <row r="479" customFormat="false" ht="13" hidden="false" customHeight="true" outlineLevel="0" collapsed="false">
      <c r="A479" s="17" t="s">
        <v>2355</v>
      </c>
      <c r="B479" s="27" t="n">
        <f aca="false">(TOT!DT481/TOT!V481)*1000</f>
        <v>0</v>
      </c>
      <c r="C479" s="27" t="n">
        <f aca="false">IF(TOT!V481&lt;30,(TOT!DT481/TOT!V481)*650,B479)</f>
        <v>0</v>
      </c>
      <c r="D479" s="27" t="n">
        <f aca="false">IF(TOT!V481&lt;15,(TOT!DT481/TOT!V481)*500,C479)</f>
        <v>0</v>
      </c>
      <c r="E479" s="27" t="n">
        <f aca="false">VLOOKUP(D479,'FG - COMBATS'!$A$3:$B$55,2)</f>
        <v>33</v>
      </c>
    </row>
    <row r="480" customFormat="false" ht="13" hidden="false" customHeight="true" outlineLevel="0" collapsed="false">
      <c r="A480" s="17" t="s">
        <v>2360</v>
      </c>
      <c r="B480" s="27" t="n">
        <f aca="false">(TOT!DT482/TOT!V482)*1000</f>
        <v>0</v>
      </c>
      <c r="C480" s="27" t="n">
        <f aca="false">IF(TOT!V482&lt;30,(TOT!DT482/TOT!V482)*650,B480)</f>
        <v>0</v>
      </c>
      <c r="D480" s="27" t="n">
        <f aca="false">IF(TOT!V482&lt;15,(TOT!DT482/TOT!V482)*500,C480)</f>
        <v>0</v>
      </c>
      <c r="E480" s="27" t="n">
        <f aca="false">VLOOKUP(D480,'FG - COMBATS'!$A$3:$B$55,2)</f>
        <v>33</v>
      </c>
    </row>
    <row r="481" customFormat="false" ht="13" hidden="false" customHeight="true" outlineLevel="0" collapsed="false">
      <c r="A481" s="17" t="s">
        <v>2365</v>
      </c>
      <c r="B481" s="27" t="n">
        <f aca="false">(TOT!DT483/TOT!V483)*1000</f>
        <v>0</v>
      </c>
      <c r="C481" s="27" t="n">
        <f aca="false">IF(TOT!V483&lt;30,(TOT!DT483/TOT!V483)*650,B481)</f>
        <v>0</v>
      </c>
      <c r="D481" s="27" t="n">
        <f aca="false">IF(TOT!V483&lt;15,(TOT!DT483/TOT!V483)*500,C481)</f>
        <v>0</v>
      </c>
      <c r="E481" s="27" t="n">
        <f aca="false">VLOOKUP(D481,'FG - COMBATS'!$A$3:$B$55,2)</f>
        <v>33</v>
      </c>
    </row>
    <row r="482" customFormat="false" ht="13" hidden="false" customHeight="true" outlineLevel="0" collapsed="false">
      <c r="A482" s="17" t="s">
        <v>2370</v>
      </c>
      <c r="B482" s="27" t="n">
        <f aca="false">(TOT!DT484/TOT!V484)*1000</f>
        <v>147.058823529412</v>
      </c>
      <c r="C482" s="27" t="n">
        <f aca="false">IF(TOT!V484&lt;30,(TOT!DT484/TOT!V484)*650,B482)</f>
        <v>147.058823529412</v>
      </c>
      <c r="D482" s="27" t="n">
        <f aca="false">IF(TOT!V484&lt;15,(TOT!DT484/TOT!V484)*500,C482)</f>
        <v>147.058823529412</v>
      </c>
      <c r="E482" s="27" t="n">
        <f aca="false">VLOOKUP(D482,'FG - COMBATS'!$A$3:$B$55,2)</f>
        <v>92</v>
      </c>
    </row>
    <row r="483" customFormat="false" ht="13" hidden="false" customHeight="true" outlineLevel="0" collapsed="false">
      <c r="A483" s="17" t="s">
        <v>2375</v>
      </c>
      <c r="B483" s="27" t="n">
        <f aca="false">(TOT!DT485/TOT!V485)*1000</f>
        <v>12.3456790123457</v>
      </c>
      <c r="C483" s="27" t="n">
        <f aca="false">IF(TOT!V485&lt;30,(TOT!DT485/TOT!V485)*650,B483)</f>
        <v>12.3456790123457</v>
      </c>
      <c r="D483" s="27" t="n">
        <f aca="false">IF(TOT!V485&lt;15,(TOT!DT485/TOT!V485)*500,C483)</f>
        <v>12.3456790123457</v>
      </c>
      <c r="E483" s="27" t="n">
        <f aca="false">VLOOKUP(D483,'FG - COMBATS'!$A$3:$B$55,2)</f>
        <v>60</v>
      </c>
    </row>
    <row r="484" customFormat="false" ht="13" hidden="false" customHeight="true" outlineLevel="0" collapsed="false">
      <c r="A484" s="17" t="s">
        <v>2379</v>
      </c>
      <c r="B484" s="27" t="n">
        <f aca="false">(TOT!DT486/TOT!V486)*1000</f>
        <v>0</v>
      </c>
      <c r="C484" s="27" t="n">
        <f aca="false">IF(TOT!V486&lt;30,(TOT!DT486/TOT!V486)*650,B484)</f>
        <v>0</v>
      </c>
      <c r="D484" s="27" t="n">
        <f aca="false">IF(TOT!V486&lt;15,(TOT!DT486/TOT!V486)*500,C484)</f>
        <v>0</v>
      </c>
      <c r="E484" s="27" t="n">
        <f aca="false">VLOOKUP(D484,'FG - COMBATS'!$A$3:$B$55,2)</f>
        <v>33</v>
      </c>
    </row>
    <row r="485" customFormat="false" ht="13" hidden="false" customHeight="true" outlineLevel="0" collapsed="false">
      <c r="A485" s="17" t="s">
        <v>2383</v>
      </c>
      <c r="B485" s="27" t="n">
        <f aca="false">(TOT!DT487/TOT!V487)*1000</f>
        <v>40</v>
      </c>
      <c r="C485" s="27" t="n">
        <f aca="false">IF(TOT!V487&lt;30,(TOT!DT487/TOT!V487)*650,B485)</f>
        <v>40</v>
      </c>
      <c r="D485" s="27" t="n">
        <f aca="false">IF(TOT!V487&lt;15,(TOT!DT487/TOT!V487)*500,C485)</f>
        <v>40</v>
      </c>
      <c r="E485" s="27" t="n">
        <f aca="false">VLOOKUP(D485,'FG - COMBATS'!$A$3:$B$55,2)</f>
        <v>74</v>
      </c>
    </row>
    <row r="486" customFormat="false" ht="13" hidden="false" customHeight="true" outlineLevel="0" collapsed="false">
      <c r="A486" s="17" t="s">
        <v>2387</v>
      </c>
      <c r="B486" s="27" t="n">
        <f aca="false">(TOT!DT488/TOT!V488)*1000</f>
        <v>0</v>
      </c>
      <c r="C486" s="27" t="n">
        <f aca="false">IF(TOT!V488&lt;30,(TOT!DT488/TOT!V488)*650,B486)</f>
        <v>0</v>
      </c>
      <c r="D486" s="27" t="n">
        <f aca="false">IF(TOT!V488&lt;15,(TOT!DT488/TOT!V488)*500,C486)</f>
        <v>0</v>
      </c>
      <c r="E486" s="27" t="n">
        <f aca="false">VLOOKUP(D486,'FG - COMBATS'!$A$3:$B$55,2)</f>
        <v>33</v>
      </c>
    </row>
    <row r="487" customFormat="false" ht="13" hidden="false" customHeight="true" outlineLevel="0" collapsed="false">
      <c r="A487" s="17" t="s">
        <v>2390</v>
      </c>
      <c r="B487" s="27" t="n">
        <f aca="false">(TOT!DT489/TOT!V489)*1000</f>
        <v>0</v>
      </c>
      <c r="C487" s="27" t="n">
        <f aca="false">IF(TOT!V489&lt;30,(TOT!DT489/TOT!V489)*650,B487)</f>
        <v>0</v>
      </c>
      <c r="D487" s="27" t="n">
        <f aca="false">IF(TOT!V489&lt;15,(TOT!DT489/TOT!V489)*500,C487)</f>
        <v>0</v>
      </c>
      <c r="E487" s="27" t="n">
        <f aca="false">VLOOKUP(D487,'FG - COMBATS'!$A$3:$B$55,2)</f>
        <v>33</v>
      </c>
    </row>
    <row r="488" customFormat="false" ht="13" hidden="false" customHeight="true" outlineLevel="0" collapsed="false">
      <c r="A488" s="17" t="s">
        <v>2393</v>
      </c>
      <c r="B488" s="27" t="n">
        <f aca="false">(TOT!DT490/TOT!V490)*1000</f>
        <v>0</v>
      </c>
      <c r="C488" s="27" t="n">
        <f aca="false">IF(TOT!V490&lt;30,(TOT!DT490/TOT!V490)*650,B488)</f>
        <v>0</v>
      </c>
      <c r="D488" s="27" t="n">
        <f aca="false">IF(TOT!V490&lt;15,(TOT!DT490/TOT!V490)*500,C488)</f>
        <v>0</v>
      </c>
      <c r="E488" s="27" t="n">
        <f aca="false">VLOOKUP(D488,'FG - COMBATS'!$A$3:$B$55,2)</f>
        <v>33</v>
      </c>
    </row>
    <row r="489" customFormat="false" ht="13" hidden="false" customHeight="true" outlineLevel="0" collapsed="false">
      <c r="A489" s="17" t="s">
        <v>2398</v>
      </c>
      <c r="B489" s="27" t="n">
        <f aca="false">(TOT!DT491/TOT!V491)*1000</f>
        <v>0</v>
      </c>
      <c r="C489" s="27" t="n">
        <f aca="false">IF(TOT!V491&lt;30,(TOT!DT491/TOT!V491)*650,B489)</f>
        <v>0</v>
      </c>
      <c r="D489" s="27" t="n">
        <f aca="false">IF(TOT!V491&lt;15,(TOT!DT491/TOT!V491)*500,C489)</f>
        <v>0</v>
      </c>
      <c r="E489" s="27" t="n">
        <f aca="false">VLOOKUP(D489,'FG - COMBATS'!$A$3:$B$55,2)</f>
        <v>33</v>
      </c>
    </row>
    <row r="490" customFormat="false" ht="13" hidden="false" customHeight="true" outlineLevel="0" collapsed="false">
      <c r="A490" s="17" t="s">
        <v>2401</v>
      </c>
      <c r="B490" s="27" t="n">
        <f aca="false">(TOT!DT492/TOT!V492)*1000</f>
        <v>0</v>
      </c>
      <c r="C490" s="27" t="n">
        <f aca="false">IF(TOT!V492&lt;30,(TOT!DT492/TOT!V492)*650,B490)</f>
        <v>0</v>
      </c>
      <c r="D490" s="27" t="n">
        <f aca="false">IF(TOT!V492&lt;15,(TOT!DT492/TOT!V492)*500,C490)</f>
        <v>0</v>
      </c>
      <c r="E490" s="27" t="n">
        <f aca="false">VLOOKUP(D490,'FG - COMBATS'!$A$3:$B$55,2)</f>
        <v>33</v>
      </c>
    </row>
    <row r="491" customFormat="false" ht="13" hidden="false" customHeight="true" outlineLevel="0" collapsed="false">
      <c r="A491" s="17" t="s">
        <v>2404</v>
      </c>
      <c r="B491" s="27" t="n">
        <f aca="false">(TOT!DT493/TOT!V493)*1000</f>
        <v>0</v>
      </c>
      <c r="C491" s="27" t="n">
        <f aca="false">IF(TOT!V493&lt;30,(TOT!DT493/TOT!V493)*650,B491)</f>
        <v>0</v>
      </c>
      <c r="D491" s="27" t="n">
        <f aca="false">IF(TOT!V493&lt;15,(TOT!DT493/TOT!V493)*500,C491)</f>
        <v>0</v>
      </c>
      <c r="E491" s="27" t="n">
        <f aca="false">VLOOKUP(D491,'FG - COMBATS'!$A$3:$B$55,2)</f>
        <v>33</v>
      </c>
    </row>
    <row r="492" customFormat="false" ht="13" hidden="false" customHeight="true" outlineLevel="0" collapsed="false">
      <c r="A492" s="17" t="s">
        <v>2407</v>
      </c>
      <c r="B492" s="27" t="n">
        <f aca="false">(TOT!DT494/TOT!V494)*1000</f>
        <v>0</v>
      </c>
      <c r="C492" s="27" t="n">
        <f aca="false">IF(TOT!V494&lt;30,(TOT!DT494/TOT!V494)*650,B492)</f>
        <v>0</v>
      </c>
      <c r="D492" s="27" t="n">
        <f aca="false">IF(TOT!V494&lt;15,(TOT!DT494/TOT!V494)*500,C492)</f>
        <v>0</v>
      </c>
      <c r="E492" s="27" t="n">
        <f aca="false">VLOOKUP(D492,'FG - COMBATS'!$A$3:$B$55,2)</f>
        <v>33</v>
      </c>
    </row>
    <row r="493" customFormat="false" ht="13" hidden="false" customHeight="true" outlineLevel="0" collapsed="false">
      <c r="A493" s="17" t="s">
        <v>2413</v>
      </c>
      <c r="B493" s="27" t="n">
        <f aca="false">(TOT!DT495/TOT!V495)*1000</f>
        <v>37.7358490566038</v>
      </c>
      <c r="C493" s="27" t="n">
        <f aca="false">IF(TOT!V495&lt;30,(TOT!DT495/TOT!V495)*650,B493)</f>
        <v>37.7358490566038</v>
      </c>
      <c r="D493" s="27" t="n">
        <f aca="false">IF(TOT!V495&lt;15,(TOT!DT495/TOT!V495)*500,C493)</f>
        <v>37.7358490566038</v>
      </c>
      <c r="E493" s="27" t="n">
        <f aca="false">VLOOKUP(D493,'FG - COMBATS'!$A$3:$B$55,2)</f>
        <v>73</v>
      </c>
    </row>
    <row r="494" customFormat="false" ht="13" hidden="false" customHeight="true" outlineLevel="0" collapsed="false">
      <c r="A494" s="17" t="s">
        <v>2418</v>
      </c>
      <c r="B494" s="27" t="n">
        <f aca="false">(TOT!DT496/TOT!V496)*1000</f>
        <v>0</v>
      </c>
      <c r="C494" s="27" t="n">
        <f aca="false">IF(TOT!V496&lt;30,(TOT!DT496/TOT!V496)*650,B494)</f>
        <v>0</v>
      </c>
      <c r="D494" s="27" t="n">
        <f aca="false">IF(TOT!V496&lt;15,(TOT!DT496/TOT!V496)*500,C494)</f>
        <v>0</v>
      </c>
      <c r="E494" s="27" t="n">
        <f aca="false">VLOOKUP(D494,'FG - COMBATS'!$A$3:$B$55,2)</f>
        <v>33</v>
      </c>
    </row>
    <row r="495" customFormat="false" ht="13" hidden="false" customHeight="true" outlineLevel="0" collapsed="false">
      <c r="A495" s="17" t="s">
        <v>2423</v>
      </c>
      <c r="B495" s="27" t="n">
        <f aca="false">(TOT!DT497/TOT!V497)*1000</f>
        <v>0</v>
      </c>
      <c r="C495" s="27" t="n">
        <f aca="false">IF(TOT!V497&lt;30,(TOT!DT497/TOT!V497)*650,B495)</f>
        <v>0</v>
      </c>
      <c r="D495" s="27" t="n">
        <f aca="false">IF(TOT!V497&lt;15,(TOT!DT497/TOT!V497)*500,C495)</f>
        <v>0</v>
      </c>
      <c r="E495" s="27" t="n">
        <f aca="false">VLOOKUP(D495,'FG - COMBATS'!$A$3:$B$55,2)</f>
        <v>33</v>
      </c>
    </row>
    <row r="496" customFormat="false" ht="13" hidden="false" customHeight="true" outlineLevel="0" collapsed="false">
      <c r="A496" s="17" t="s">
        <v>2427</v>
      </c>
      <c r="B496" s="27" t="n">
        <f aca="false">(TOT!DT498/TOT!V498)*1000</f>
        <v>0</v>
      </c>
      <c r="C496" s="27" t="n">
        <f aca="false">IF(TOT!V498&lt;30,(TOT!DT498/TOT!V498)*650,B496)</f>
        <v>0</v>
      </c>
      <c r="D496" s="27" t="n">
        <f aca="false">IF(TOT!V498&lt;15,(TOT!DT498/TOT!V498)*500,C496)</f>
        <v>0</v>
      </c>
      <c r="E496" s="27" t="n">
        <f aca="false">VLOOKUP(D496,'FG - COMBATS'!$A$3:$B$55,2)</f>
        <v>33</v>
      </c>
    </row>
    <row r="497" customFormat="false" ht="13" hidden="false" customHeight="true" outlineLevel="0" collapsed="false">
      <c r="A497" s="17" t="s">
        <v>2432</v>
      </c>
      <c r="B497" s="27" t="n">
        <f aca="false">(TOT!DT499/TOT!V499)*1000</f>
        <v>90.9090909090909</v>
      </c>
      <c r="C497" s="27" t="n">
        <f aca="false">IF(TOT!V499&lt;30,(TOT!DT499/TOT!V499)*650,B497)</f>
        <v>59.0909090909091</v>
      </c>
      <c r="D497" s="27" t="n">
        <f aca="false">IF(TOT!V499&lt;15,(TOT!DT499/TOT!V499)*500,C497)</f>
        <v>45.4545454545455</v>
      </c>
      <c r="E497" s="27" t="n">
        <f aca="false">VLOOKUP(D497,'FG - COMBATS'!$A$3:$B$55,2)</f>
        <v>75</v>
      </c>
    </row>
    <row r="498" customFormat="false" ht="13" hidden="false" customHeight="true" outlineLevel="0" collapsed="false">
      <c r="A498" s="17" t="s">
        <v>2437</v>
      </c>
      <c r="B498" s="27" t="n">
        <f aca="false">(TOT!DT500/TOT!V500)*1000</f>
        <v>0</v>
      </c>
      <c r="C498" s="27" t="n">
        <f aca="false">IF(TOT!V500&lt;30,(TOT!DT500/TOT!V500)*650,B498)</f>
        <v>0</v>
      </c>
      <c r="D498" s="27" t="n">
        <f aca="false">IF(TOT!V500&lt;15,(TOT!DT500/TOT!V500)*500,C498)</f>
        <v>0</v>
      </c>
      <c r="E498" s="27" t="n">
        <f aca="false">VLOOKUP(D498,'FG - COMBATS'!$A$3:$B$55,2)</f>
        <v>33</v>
      </c>
    </row>
    <row r="499" customFormat="false" ht="13" hidden="false" customHeight="true" outlineLevel="0" collapsed="false">
      <c r="A499" s="17" t="s">
        <v>2442</v>
      </c>
      <c r="B499" s="27" t="n">
        <f aca="false">(TOT!DT501/TOT!V501)*1000</f>
        <v>13.5135135135135</v>
      </c>
      <c r="C499" s="27" t="n">
        <f aca="false">IF(TOT!V501&lt;30,(TOT!DT501/TOT!V501)*650,B499)</f>
        <v>13.5135135135135</v>
      </c>
      <c r="D499" s="27" t="n">
        <f aca="false">IF(TOT!V501&lt;15,(TOT!DT501/TOT!V501)*500,C499)</f>
        <v>13.5135135135135</v>
      </c>
      <c r="E499" s="27" t="n">
        <f aca="false">VLOOKUP(D499,'FG - COMBATS'!$A$3:$B$55,2)</f>
        <v>61</v>
      </c>
    </row>
    <row r="500" customFormat="false" ht="13" hidden="false" customHeight="true" outlineLevel="0" collapsed="false">
      <c r="A500" s="17" t="s">
        <v>2447</v>
      </c>
      <c r="B500" s="27" t="n">
        <f aca="false">(TOT!DT502/TOT!V502)*1000</f>
        <v>0</v>
      </c>
      <c r="C500" s="27" t="n">
        <f aca="false">IF(TOT!V502&lt;30,(TOT!DT502/TOT!V502)*650,B500)</f>
        <v>0</v>
      </c>
      <c r="D500" s="27" t="n">
        <f aca="false">IF(TOT!V502&lt;15,(TOT!DT502/TOT!V502)*500,C500)</f>
        <v>0</v>
      </c>
      <c r="E500" s="27" t="n">
        <f aca="false">VLOOKUP(D500,'FG - COMBATS'!$A$3:$B$55,2)</f>
        <v>33</v>
      </c>
    </row>
    <row r="501" customFormat="false" ht="13" hidden="false" customHeight="true" outlineLevel="0" collapsed="false">
      <c r="A501" s="17" t="s">
        <v>2451</v>
      </c>
      <c r="B501" s="27" t="n">
        <f aca="false">(TOT!DT503/TOT!V503)*1000</f>
        <v>333.333333333333</v>
      </c>
      <c r="C501" s="27" t="n">
        <f aca="false">IF(TOT!V503&lt;30,(TOT!DT503/TOT!V503)*650,B501)</f>
        <v>216.666666666667</v>
      </c>
      <c r="D501" s="27" t="n">
        <f aca="false">IF(TOT!V503&lt;15,(TOT!DT503/TOT!V503)*500,C501)</f>
        <v>166.666666666667</v>
      </c>
      <c r="E501" s="27" t="n">
        <f aca="false">VLOOKUP(D501,'FG - COMBATS'!$A$3:$B$55,2)</f>
        <v>94</v>
      </c>
    </row>
    <row r="502" customFormat="false" ht="13" hidden="false" customHeight="true" outlineLevel="0" collapsed="false">
      <c r="A502" s="17" t="s">
        <v>2455</v>
      </c>
      <c r="B502" s="27" t="n">
        <f aca="false">(TOT!DT504/TOT!V504)*1000</f>
        <v>0</v>
      </c>
      <c r="C502" s="27" t="n">
        <f aca="false">IF(TOT!V504&lt;30,(TOT!DT504/TOT!V504)*650,B502)</f>
        <v>0</v>
      </c>
      <c r="D502" s="27" t="n">
        <f aca="false">IF(TOT!V504&lt;15,(TOT!DT504/TOT!V504)*500,C502)</f>
        <v>0</v>
      </c>
      <c r="E502" s="27" t="n">
        <f aca="false">VLOOKUP(D502,'FG - COMBATS'!$A$3:$B$55,2)</f>
        <v>33</v>
      </c>
    </row>
    <row r="503" customFormat="false" ht="13" hidden="false" customHeight="true" outlineLevel="0" collapsed="false">
      <c r="A503" s="17" t="s">
        <v>2460</v>
      </c>
      <c r="B503" s="27" t="n">
        <f aca="false">(TOT!DT505/TOT!V505)*1000</f>
        <v>0</v>
      </c>
      <c r="C503" s="27" t="n">
        <f aca="false">IF(TOT!V505&lt;30,(TOT!DT505/TOT!V505)*650,B503)</f>
        <v>0</v>
      </c>
      <c r="D503" s="27" t="n">
        <f aca="false">IF(TOT!V505&lt;15,(TOT!DT505/TOT!V505)*500,C503)</f>
        <v>0</v>
      </c>
      <c r="E503" s="27" t="n">
        <f aca="false">VLOOKUP(D503,'FG - COMBATS'!$A$3:$B$55,2)</f>
        <v>33</v>
      </c>
    </row>
    <row r="504" customFormat="false" ht="13" hidden="false" customHeight="true" outlineLevel="0" collapsed="false">
      <c r="A504" s="17" t="s">
        <v>2464</v>
      </c>
      <c r="B504" s="27" t="n">
        <f aca="false">(TOT!DT506/TOT!V506)*1000</f>
        <v>0</v>
      </c>
      <c r="C504" s="27" t="n">
        <f aca="false">IF(TOT!V506&lt;30,(TOT!DT506/TOT!V506)*650,B504)</f>
        <v>0</v>
      </c>
      <c r="D504" s="27" t="n">
        <f aca="false">IF(TOT!V506&lt;15,(TOT!DT506/TOT!V506)*500,C504)</f>
        <v>0</v>
      </c>
      <c r="E504" s="27" t="n">
        <f aca="false">VLOOKUP(D504,'FG - COMBATS'!$A$3:$B$55,2)</f>
        <v>33</v>
      </c>
    </row>
    <row r="505" customFormat="false" ht="13" hidden="false" customHeight="true" outlineLevel="0" collapsed="false">
      <c r="A505" s="17" t="s">
        <v>2468</v>
      </c>
      <c r="B505" s="27" t="n">
        <f aca="false">(TOT!DT507/TOT!V507)*1000</f>
        <v>0</v>
      </c>
      <c r="C505" s="27" t="n">
        <f aca="false">IF(TOT!V507&lt;30,(TOT!DT507/TOT!V507)*650,B505)</f>
        <v>0</v>
      </c>
      <c r="D505" s="27" t="n">
        <f aca="false">IF(TOT!V507&lt;15,(TOT!DT507/TOT!V507)*500,C505)</f>
        <v>0</v>
      </c>
      <c r="E505" s="27" t="n">
        <f aca="false">VLOOKUP(D505,'FG - COMBATS'!$A$3:$B$55,2)</f>
        <v>33</v>
      </c>
    </row>
    <row r="506" customFormat="false" ht="13" hidden="false" customHeight="true" outlineLevel="0" collapsed="false">
      <c r="A506" s="17" t="s">
        <v>2471</v>
      </c>
      <c r="B506" s="27" t="n">
        <f aca="false">(TOT!DT508/TOT!V508)*1000</f>
        <v>0</v>
      </c>
      <c r="C506" s="27" t="n">
        <f aca="false">IF(TOT!V508&lt;30,(TOT!DT508/TOT!V508)*650,B506)</f>
        <v>0</v>
      </c>
      <c r="D506" s="27" t="n">
        <f aca="false">IF(TOT!V508&lt;15,(TOT!DT508/TOT!V508)*500,C506)</f>
        <v>0</v>
      </c>
      <c r="E506" s="27" t="n">
        <f aca="false">VLOOKUP(D506,'FG - COMBATS'!$A$3:$B$55,2)</f>
        <v>33</v>
      </c>
    </row>
    <row r="507" customFormat="false" ht="13" hidden="false" customHeight="true" outlineLevel="0" collapsed="false">
      <c r="A507" s="17" t="s">
        <v>2476</v>
      </c>
      <c r="B507" s="27" t="n">
        <f aca="false">(TOT!DT509/TOT!V509)*1000</f>
        <v>0</v>
      </c>
      <c r="C507" s="27" t="n">
        <f aca="false">IF(TOT!V509&lt;30,(TOT!DT509/TOT!V509)*650,B507)</f>
        <v>0</v>
      </c>
      <c r="D507" s="27" t="n">
        <f aca="false">IF(TOT!V509&lt;15,(TOT!DT509/TOT!V509)*500,C507)</f>
        <v>0</v>
      </c>
      <c r="E507" s="27" t="n">
        <f aca="false">VLOOKUP(D507,'FG - COMBATS'!$A$3:$B$55,2)</f>
        <v>33</v>
      </c>
    </row>
    <row r="508" customFormat="false" ht="13" hidden="false" customHeight="true" outlineLevel="0" collapsed="false">
      <c r="A508" s="17" t="s">
        <v>2482</v>
      </c>
      <c r="B508" s="27" t="n">
        <f aca="false">(TOT!DT510/TOT!V510)*1000</f>
        <v>33.3333333333333</v>
      </c>
      <c r="C508" s="27" t="n">
        <f aca="false">IF(TOT!V510&lt;30,(TOT!DT510/TOT!V510)*650,B508)</f>
        <v>33.3333333333333</v>
      </c>
      <c r="D508" s="27" t="n">
        <f aca="false">IF(TOT!V510&lt;15,(TOT!DT510/TOT!V510)*500,C508)</f>
        <v>33.3333333333333</v>
      </c>
      <c r="E508" s="27" t="n">
        <f aca="false">VLOOKUP(D508,'FG - COMBATS'!$A$3:$B$55,2)</f>
        <v>71</v>
      </c>
    </row>
    <row r="509" customFormat="false" ht="13" hidden="false" customHeight="true" outlineLevel="0" collapsed="false">
      <c r="A509" s="17" t="s">
        <v>2487</v>
      </c>
      <c r="B509" s="27" t="n">
        <f aca="false">(TOT!DT511/TOT!V511)*1000</f>
        <v>0</v>
      </c>
      <c r="C509" s="27" t="n">
        <f aca="false">IF(TOT!V511&lt;30,(TOT!DT511/TOT!V511)*650,B509)</f>
        <v>0</v>
      </c>
      <c r="D509" s="27" t="n">
        <f aca="false">IF(TOT!V511&lt;15,(TOT!DT511/TOT!V511)*500,C509)</f>
        <v>0</v>
      </c>
      <c r="E509" s="27" t="n">
        <f aca="false">VLOOKUP(D509,'FG - COMBATS'!$A$3:$B$55,2)</f>
        <v>33</v>
      </c>
    </row>
    <row r="510" customFormat="false" ht="13" hidden="false" customHeight="true" outlineLevel="0" collapsed="false">
      <c r="A510" s="17" t="s">
        <v>2492</v>
      </c>
      <c r="B510" s="27" t="n">
        <f aca="false">(TOT!DT512/TOT!V512)*1000</f>
        <v>18.8679245283019</v>
      </c>
      <c r="C510" s="27" t="n">
        <f aca="false">IF(TOT!V512&lt;30,(TOT!DT512/TOT!V512)*650,B510)</f>
        <v>18.8679245283019</v>
      </c>
      <c r="D510" s="27" t="n">
        <f aca="false">IF(TOT!V512&lt;15,(TOT!DT512/TOT!V512)*500,C510)</f>
        <v>18.8679245283019</v>
      </c>
      <c r="E510" s="27" t="n">
        <f aca="false">VLOOKUP(D510,'FG - COMBATS'!$A$3:$B$55,2)</f>
        <v>66</v>
      </c>
    </row>
    <row r="511" customFormat="false" ht="13" hidden="false" customHeight="true" outlineLevel="0" collapsed="false">
      <c r="A511" s="17" t="s">
        <v>2497</v>
      </c>
      <c r="B511" s="27" t="n">
        <f aca="false">(TOT!DT513/TOT!V513)*1000</f>
        <v>14.4927536231884</v>
      </c>
      <c r="C511" s="27" t="n">
        <f aca="false">IF(TOT!V513&lt;30,(TOT!DT513/TOT!V513)*650,B511)</f>
        <v>14.4927536231884</v>
      </c>
      <c r="D511" s="27" t="n">
        <f aca="false">IF(TOT!V513&lt;15,(TOT!DT513/TOT!V513)*500,C511)</f>
        <v>14.4927536231884</v>
      </c>
      <c r="E511" s="27" t="n">
        <f aca="false">VLOOKUP(D511,'FG - COMBATS'!$A$3:$B$55,2)</f>
        <v>62</v>
      </c>
    </row>
    <row r="512" customFormat="false" ht="13" hidden="false" customHeight="true" outlineLevel="0" collapsed="false">
      <c r="A512" s="17" t="s">
        <v>2502</v>
      </c>
      <c r="B512" s="27" t="n">
        <f aca="false">(TOT!DT514/TOT!V514)*1000</f>
        <v>52.6315789473684</v>
      </c>
      <c r="C512" s="27" t="n">
        <f aca="false">IF(TOT!V514&lt;30,(TOT!DT514/TOT!V514)*650,B512)</f>
        <v>34.2105263157895</v>
      </c>
      <c r="D512" s="27" t="n">
        <f aca="false">IF(TOT!V514&lt;15,(TOT!DT514/TOT!V514)*500,C512)</f>
        <v>34.2105263157895</v>
      </c>
      <c r="E512" s="27" t="n">
        <f aca="false">VLOOKUP(D512,'FG - COMBATS'!$A$3:$B$55,2)</f>
        <v>72</v>
      </c>
    </row>
    <row r="513" customFormat="false" ht="13" hidden="false" customHeight="true" outlineLevel="0" collapsed="false">
      <c r="A513" s="17" t="s">
        <v>2505</v>
      </c>
      <c r="B513" s="27" t="n">
        <f aca="false">(TOT!DT515/TOT!V515)*1000</f>
        <v>46.875</v>
      </c>
      <c r="C513" s="27" t="n">
        <f aca="false">IF(TOT!V515&lt;30,(TOT!DT515/TOT!V515)*650,B513)</f>
        <v>46.875</v>
      </c>
      <c r="D513" s="27" t="n">
        <f aca="false">IF(TOT!V515&lt;15,(TOT!DT515/TOT!V515)*500,C513)</f>
        <v>46.875</v>
      </c>
      <c r="E513" s="27" t="n">
        <f aca="false">VLOOKUP(D513,'FG - COMBATS'!$A$3:$B$55,2)</f>
        <v>76</v>
      </c>
    </row>
    <row r="514" customFormat="false" ht="13" hidden="false" customHeight="true" outlineLevel="0" collapsed="false">
      <c r="A514" s="17" t="s">
        <v>2508</v>
      </c>
      <c r="B514" s="27" t="n">
        <f aca="false">(TOT!DT516/TOT!V516)*1000</f>
        <v>193.548387096774</v>
      </c>
      <c r="C514" s="27" t="n">
        <f aca="false">IF(TOT!V516&lt;30,(TOT!DT516/TOT!V516)*650,B514)</f>
        <v>193.548387096774</v>
      </c>
      <c r="D514" s="27" t="n">
        <f aca="false">IF(TOT!V516&lt;15,(TOT!DT516/TOT!V516)*500,C514)</f>
        <v>193.548387096774</v>
      </c>
      <c r="E514" s="27" t="n">
        <f aca="false">VLOOKUP(D514,'FG - COMBATS'!$A$3:$B$55,2)</f>
        <v>95</v>
      </c>
    </row>
    <row r="515" customFormat="false" ht="13" hidden="false" customHeight="true" outlineLevel="0" collapsed="false">
      <c r="A515" s="17" t="s">
        <v>2511</v>
      </c>
      <c r="B515" s="27" t="n">
        <f aca="false">(TOT!DT517/TOT!V517)*1000</f>
        <v>33.3333333333333</v>
      </c>
      <c r="C515" s="27" t="n">
        <f aca="false">IF(TOT!V517&lt;30,(TOT!DT517/TOT!V517)*650,B515)</f>
        <v>33.3333333333333</v>
      </c>
      <c r="D515" s="27" t="n">
        <f aca="false">IF(TOT!V517&lt;15,(TOT!DT517/TOT!V517)*500,C515)</f>
        <v>33.3333333333333</v>
      </c>
      <c r="E515" s="27" t="n">
        <f aca="false">VLOOKUP(D515,'FG - COMBATS'!$A$3:$B$55,2)</f>
        <v>71</v>
      </c>
    </row>
    <row r="516" customFormat="false" ht="13" hidden="false" customHeight="true" outlineLevel="0" collapsed="false">
      <c r="A516" s="17" t="s">
        <v>2514</v>
      </c>
      <c r="B516" s="27" t="n">
        <f aca="false">(TOT!DT518/TOT!V518)*1000</f>
        <v>0</v>
      </c>
      <c r="C516" s="27" t="n">
        <f aca="false">IF(TOT!V518&lt;30,(TOT!DT518/TOT!V518)*650,B516)</f>
        <v>0</v>
      </c>
      <c r="D516" s="27" t="n">
        <f aca="false">IF(TOT!V518&lt;15,(TOT!DT518/TOT!V518)*500,C516)</f>
        <v>0</v>
      </c>
      <c r="E516" s="27" t="n">
        <f aca="false">VLOOKUP(D516,'FG - COMBATS'!$A$3:$B$55,2)</f>
        <v>33</v>
      </c>
    </row>
    <row r="517" customFormat="false" ht="13" hidden="false" customHeight="true" outlineLevel="0" collapsed="false">
      <c r="A517" s="17" t="s">
        <v>2518</v>
      </c>
      <c r="B517" s="27" t="n">
        <f aca="false">(TOT!DT519/TOT!V519)*1000</f>
        <v>0</v>
      </c>
      <c r="C517" s="27" t="n">
        <f aca="false">IF(TOT!V519&lt;30,(TOT!DT519/TOT!V519)*650,B517)</f>
        <v>0</v>
      </c>
      <c r="D517" s="27" t="n">
        <f aca="false">IF(TOT!V519&lt;15,(TOT!DT519/TOT!V519)*500,C517)</f>
        <v>0</v>
      </c>
      <c r="E517" s="27" t="n">
        <f aca="false">VLOOKUP(D517,'FG - COMBATS'!$A$3:$B$55,2)</f>
        <v>33</v>
      </c>
    </row>
    <row r="518" customFormat="false" ht="13" hidden="false" customHeight="true" outlineLevel="0" collapsed="false">
      <c r="A518" s="17" t="s">
        <v>2523</v>
      </c>
      <c r="B518" s="27" t="n">
        <f aca="false">(TOT!DT520/TOT!V520)*1000</f>
        <v>27.7777777777778</v>
      </c>
      <c r="C518" s="27" t="n">
        <f aca="false">IF(TOT!V520&lt;30,(TOT!DT520/TOT!V520)*650,B518)</f>
        <v>27.7777777777778</v>
      </c>
      <c r="D518" s="27" t="n">
        <f aca="false">IF(TOT!V520&lt;15,(TOT!DT520/TOT!V520)*500,C518)</f>
        <v>27.7777777777778</v>
      </c>
      <c r="E518" s="27" t="n">
        <f aca="false">VLOOKUP(D518,'FG - COMBATS'!$A$3:$B$55,2)</f>
        <v>69</v>
      </c>
    </row>
    <row r="519" customFormat="false" ht="13" hidden="false" customHeight="true" outlineLevel="0" collapsed="false">
      <c r="A519" s="17" t="s">
        <v>2528</v>
      </c>
      <c r="B519" s="27" t="n">
        <f aca="false">(TOT!DT521/TOT!V521)*1000</f>
        <v>0</v>
      </c>
      <c r="C519" s="27" t="n">
        <f aca="false">IF(TOT!V521&lt;30,(TOT!DT521/TOT!V521)*650,B519)</f>
        <v>0</v>
      </c>
      <c r="D519" s="27" t="n">
        <f aca="false">IF(TOT!V521&lt;15,(TOT!DT521/TOT!V521)*500,C519)</f>
        <v>0</v>
      </c>
      <c r="E519" s="27" t="n">
        <f aca="false">VLOOKUP(D519,'FG - COMBATS'!$A$3:$B$55,2)</f>
        <v>33</v>
      </c>
    </row>
    <row r="520" customFormat="false" ht="13" hidden="false" customHeight="true" outlineLevel="0" collapsed="false">
      <c r="A520" s="17" t="s">
        <v>2531</v>
      </c>
      <c r="B520" s="27" t="n">
        <f aca="false">(TOT!DT522/TOT!V522)*1000</f>
        <v>0</v>
      </c>
      <c r="C520" s="27" t="n">
        <f aca="false">IF(TOT!V522&lt;30,(TOT!DT522/TOT!V522)*650,B520)</f>
        <v>0</v>
      </c>
      <c r="D520" s="27" t="n">
        <f aca="false">IF(TOT!V522&lt;15,(TOT!DT522/TOT!V522)*500,C520)</f>
        <v>0</v>
      </c>
      <c r="E520" s="27" t="n">
        <f aca="false">VLOOKUP(D520,'FG - COMBATS'!$A$3:$B$55,2)</f>
        <v>33</v>
      </c>
    </row>
    <row r="521" customFormat="false" ht="13" hidden="false" customHeight="true" outlineLevel="0" collapsed="false">
      <c r="A521" s="17" t="s">
        <v>2535</v>
      </c>
      <c r="B521" s="27" t="n">
        <f aca="false">(TOT!DT523/TOT!V523)*1000</f>
        <v>12.1951219512195</v>
      </c>
      <c r="C521" s="27" t="n">
        <f aca="false">IF(TOT!V523&lt;30,(TOT!DT523/TOT!V523)*650,B521)</f>
        <v>12.1951219512195</v>
      </c>
      <c r="D521" s="27" t="n">
        <f aca="false">IF(TOT!V523&lt;15,(TOT!DT523/TOT!V523)*500,C521)</f>
        <v>12.1951219512195</v>
      </c>
      <c r="E521" s="27" t="n">
        <f aca="false">VLOOKUP(D521,'FG - COMBATS'!$A$3:$B$55,2)</f>
        <v>60</v>
      </c>
    </row>
    <row r="522" customFormat="false" ht="13" hidden="false" customHeight="true" outlineLevel="0" collapsed="false">
      <c r="A522" s="17" t="s">
        <v>2539</v>
      </c>
      <c r="B522" s="27" t="n">
        <f aca="false">(TOT!DT524/TOT!V524)*1000</f>
        <v>51.948051948052</v>
      </c>
      <c r="C522" s="27" t="n">
        <f aca="false">IF(TOT!V524&lt;30,(TOT!DT524/TOT!V524)*650,B522)</f>
        <v>51.948051948052</v>
      </c>
      <c r="D522" s="27" t="n">
        <f aca="false">IF(TOT!V524&lt;15,(TOT!DT524/TOT!V524)*500,C522)</f>
        <v>51.948051948052</v>
      </c>
      <c r="E522" s="27" t="n">
        <f aca="false">VLOOKUP(D522,'FG - COMBATS'!$A$3:$B$55,2)</f>
        <v>77</v>
      </c>
    </row>
    <row r="523" customFormat="false" ht="13" hidden="false" customHeight="true" outlineLevel="0" collapsed="false">
      <c r="A523" s="17" t="s">
        <v>2545</v>
      </c>
      <c r="B523" s="27" t="n">
        <f aca="false">(TOT!DT525/TOT!V525)*1000</f>
        <v>0</v>
      </c>
      <c r="C523" s="27" t="n">
        <f aca="false">IF(TOT!V525&lt;30,(TOT!DT525/TOT!V525)*650,B523)</f>
        <v>0</v>
      </c>
      <c r="D523" s="27" t="n">
        <f aca="false">IF(TOT!V525&lt;15,(TOT!DT525/TOT!V525)*500,C523)</f>
        <v>0</v>
      </c>
      <c r="E523" s="27" t="n">
        <f aca="false">VLOOKUP(D523,'FG - COMBATS'!$A$3:$B$55,2)</f>
        <v>33</v>
      </c>
    </row>
    <row r="524" customFormat="false" ht="13" hidden="false" customHeight="true" outlineLevel="0" collapsed="false">
      <c r="A524" s="17" t="s">
        <v>2549</v>
      </c>
      <c r="B524" s="27" t="n">
        <f aca="false">(TOT!DT526/TOT!V526)*1000</f>
        <v>0</v>
      </c>
      <c r="C524" s="27" t="n">
        <f aca="false">IF(TOT!V526&lt;30,(TOT!DT526/TOT!V526)*650,B524)</f>
        <v>0</v>
      </c>
      <c r="D524" s="27" t="n">
        <f aca="false">IF(TOT!V526&lt;15,(TOT!DT526/TOT!V526)*500,C524)</f>
        <v>0</v>
      </c>
      <c r="E524" s="27" t="n">
        <f aca="false">VLOOKUP(D524,'FG - COMBATS'!$A$3:$B$55,2)</f>
        <v>33</v>
      </c>
    </row>
    <row r="525" customFormat="false" ht="13" hidden="false" customHeight="true" outlineLevel="0" collapsed="false">
      <c r="A525" s="17" t="s">
        <v>2552</v>
      </c>
      <c r="B525" s="27" t="n">
        <f aca="false">(TOT!DT527/TOT!V527)*1000</f>
        <v>0</v>
      </c>
      <c r="C525" s="27" t="n">
        <f aca="false">IF(TOT!V527&lt;30,(TOT!DT527/TOT!V527)*650,B525)</f>
        <v>0</v>
      </c>
      <c r="D525" s="27" t="n">
        <f aca="false">IF(TOT!V527&lt;15,(TOT!DT527/TOT!V527)*500,C525)</f>
        <v>0</v>
      </c>
      <c r="E525" s="27" t="n">
        <f aca="false">VLOOKUP(D525,'FG - COMBATS'!$A$3:$B$55,2)</f>
        <v>33</v>
      </c>
    </row>
    <row r="526" customFormat="false" ht="13" hidden="false" customHeight="true" outlineLevel="0" collapsed="false">
      <c r="A526" s="17" t="s">
        <v>2555</v>
      </c>
      <c r="B526" s="27" t="n">
        <f aca="false">(TOT!DT528/TOT!V528)*1000</f>
        <v>31.25</v>
      </c>
      <c r="C526" s="27" t="n">
        <f aca="false">IF(TOT!V528&lt;30,(TOT!DT528/TOT!V528)*650,B526)</f>
        <v>31.25</v>
      </c>
      <c r="D526" s="27" t="n">
        <f aca="false">IF(TOT!V528&lt;15,(TOT!DT528/TOT!V528)*500,C526)</f>
        <v>31.25</v>
      </c>
      <c r="E526" s="27" t="n">
        <f aca="false">VLOOKUP(D526,'FG - COMBATS'!$A$3:$B$55,2)</f>
        <v>71</v>
      </c>
    </row>
    <row r="527" customFormat="false" ht="13" hidden="false" customHeight="true" outlineLevel="0" collapsed="false">
      <c r="A527" s="17" t="s">
        <v>2559</v>
      </c>
      <c r="B527" s="27" t="n">
        <f aca="false">(TOT!DT529/TOT!V529)*1000</f>
        <v>0</v>
      </c>
      <c r="C527" s="27" t="n">
        <f aca="false">IF(TOT!V529&lt;30,(TOT!DT529/TOT!V529)*650,B527)</f>
        <v>0</v>
      </c>
      <c r="D527" s="27" t="n">
        <f aca="false">IF(TOT!V529&lt;15,(TOT!DT529/TOT!V529)*500,C527)</f>
        <v>0</v>
      </c>
      <c r="E527" s="27" t="n">
        <f aca="false">VLOOKUP(D527,'FG - COMBATS'!$A$3:$B$55,2)</f>
        <v>33</v>
      </c>
    </row>
    <row r="528" customFormat="false" ht="13" hidden="false" customHeight="true" outlineLevel="0" collapsed="false">
      <c r="A528" s="17" t="s">
        <v>2564</v>
      </c>
      <c r="B528" s="27" t="n">
        <f aca="false">(TOT!DT530/TOT!V530)*1000</f>
        <v>0</v>
      </c>
      <c r="C528" s="27" t="n">
        <f aca="false">IF(TOT!V530&lt;30,(TOT!DT530/TOT!V530)*650,B528)</f>
        <v>0</v>
      </c>
      <c r="D528" s="27" t="n">
        <f aca="false">IF(TOT!V530&lt;15,(TOT!DT530/TOT!V530)*500,C528)</f>
        <v>0</v>
      </c>
      <c r="E528" s="27" t="n">
        <f aca="false">VLOOKUP(D528,'FG - COMBATS'!$A$3:$B$55,2)</f>
        <v>33</v>
      </c>
    </row>
    <row r="529" customFormat="false" ht="13" hidden="false" customHeight="true" outlineLevel="0" collapsed="false">
      <c r="A529" s="17" t="s">
        <v>2570</v>
      </c>
      <c r="B529" s="27" t="n">
        <f aca="false">(TOT!DT531/TOT!V531)*1000</f>
        <v>0</v>
      </c>
      <c r="C529" s="27" t="n">
        <f aca="false">IF(TOT!V531&lt;30,(TOT!DT531/TOT!V531)*650,B529)</f>
        <v>0</v>
      </c>
      <c r="D529" s="27" t="n">
        <f aca="false">IF(TOT!V531&lt;15,(TOT!DT531/TOT!V531)*500,C529)</f>
        <v>0</v>
      </c>
      <c r="E529" s="27" t="n">
        <f aca="false">VLOOKUP(D529,'FG - COMBATS'!$A$3:$B$55,2)</f>
        <v>33</v>
      </c>
    </row>
    <row r="530" customFormat="false" ht="13" hidden="false" customHeight="true" outlineLevel="0" collapsed="false">
      <c r="A530" s="17" t="s">
        <v>2574</v>
      </c>
      <c r="B530" s="27" t="n">
        <f aca="false">(TOT!DT532/TOT!V532)*1000</f>
        <v>0</v>
      </c>
      <c r="C530" s="27" t="n">
        <f aca="false">IF(TOT!V532&lt;30,(TOT!DT532/TOT!V532)*650,B530)</f>
        <v>0</v>
      </c>
      <c r="D530" s="27" t="n">
        <f aca="false">IF(TOT!V532&lt;15,(TOT!DT532/TOT!V532)*500,C530)</f>
        <v>0</v>
      </c>
      <c r="E530" s="27" t="n">
        <f aca="false">VLOOKUP(D530,'FG - COMBATS'!$A$3:$B$55,2)</f>
        <v>33</v>
      </c>
    </row>
    <row r="531" customFormat="false" ht="13" hidden="false" customHeight="true" outlineLevel="0" collapsed="false">
      <c r="A531" s="17" t="s">
        <v>2579</v>
      </c>
      <c r="B531" s="27" t="n">
        <f aca="false">(TOT!DT533/TOT!V533)*1000</f>
        <v>21.7391304347826</v>
      </c>
      <c r="C531" s="27" t="n">
        <f aca="false">IF(TOT!V533&lt;30,(TOT!DT533/TOT!V533)*650,B531)</f>
        <v>21.7391304347826</v>
      </c>
      <c r="D531" s="27" t="n">
        <f aca="false">IF(TOT!V533&lt;15,(TOT!DT533/TOT!V533)*500,C531)</f>
        <v>21.7391304347826</v>
      </c>
      <c r="E531" s="27" t="n">
        <f aca="false">VLOOKUP(D531,'FG - COMBATS'!$A$3:$B$55,2)</f>
        <v>67</v>
      </c>
    </row>
    <row r="532" customFormat="false" ht="13" hidden="false" customHeight="true" outlineLevel="0" collapsed="false">
      <c r="A532" s="17" t="s">
        <v>2582</v>
      </c>
      <c r="B532" s="27" t="n">
        <f aca="false">(TOT!DT534/TOT!V534)*1000</f>
        <v>115.384615384615</v>
      </c>
      <c r="C532" s="27" t="n">
        <f aca="false">IF(TOT!V534&lt;30,(TOT!DT534/TOT!V534)*650,B532)</f>
        <v>115.384615384615</v>
      </c>
      <c r="D532" s="27" t="n">
        <f aca="false">IF(TOT!V534&lt;15,(TOT!DT534/TOT!V534)*500,C532)</f>
        <v>115.384615384615</v>
      </c>
      <c r="E532" s="27" t="n">
        <f aca="false">VLOOKUP(D532,'FG - COMBATS'!$A$3:$B$55,2)</f>
        <v>90</v>
      </c>
    </row>
    <row r="533" customFormat="false" ht="13" hidden="false" customHeight="true" outlineLevel="0" collapsed="false">
      <c r="A533" s="17" t="s">
        <v>2585</v>
      </c>
      <c r="B533" s="27" t="n">
        <f aca="false">(TOT!DT535/TOT!V535)*1000</f>
        <v>12.1951219512195</v>
      </c>
      <c r="C533" s="27" t="n">
        <f aca="false">IF(TOT!V535&lt;30,(TOT!DT535/TOT!V535)*650,B533)</f>
        <v>12.1951219512195</v>
      </c>
      <c r="D533" s="27" t="n">
        <f aca="false">IF(TOT!V535&lt;15,(TOT!DT535/TOT!V535)*500,C533)</f>
        <v>12.1951219512195</v>
      </c>
      <c r="E533" s="27" t="n">
        <f aca="false">VLOOKUP(D533,'FG - COMBATS'!$A$3:$B$55,2)</f>
        <v>60</v>
      </c>
    </row>
    <row r="534" customFormat="false" ht="13" hidden="false" customHeight="true" outlineLevel="0" collapsed="false">
      <c r="A534" s="17" t="s">
        <v>2588</v>
      </c>
      <c r="B534" s="27" t="n">
        <f aca="false">(TOT!DT536/TOT!V536)*1000</f>
        <v>13.8888888888889</v>
      </c>
      <c r="C534" s="27" t="n">
        <f aca="false">IF(TOT!V536&lt;30,(TOT!DT536/TOT!V536)*650,B534)</f>
        <v>13.8888888888889</v>
      </c>
      <c r="D534" s="27" t="n">
        <f aca="false">IF(TOT!V536&lt;15,(TOT!DT536/TOT!V536)*500,C534)</f>
        <v>13.8888888888889</v>
      </c>
      <c r="E534" s="27" t="n">
        <f aca="false">VLOOKUP(D534,'FG - COMBATS'!$A$3:$B$55,2)</f>
        <v>61</v>
      </c>
    </row>
    <row r="535" customFormat="false" ht="13" hidden="false" customHeight="true" outlineLevel="0" collapsed="false">
      <c r="A535" s="17" t="s">
        <v>2592</v>
      </c>
      <c r="B535" s="27" t="n">
        <f aca="false">(TOT!DT537/TOT!V537)*1000</f>
        <v>0</v>
      </c>
      <c r="C535" s="27" t="n">
        <f aca="false">IF(TOT!V537&lt;30,(TOT!DT537/TOT!V537)*650,B535)</f>
        <v>0</v>
      </c>
      <c r="D535" s="27" t="n">
        <f aca="false">IF(TOT!V537&lt;15,(TOT!DT537/TOT!V537)*500,C535)</f>
        <v>0</v>
      </c>
      <c r="E535" s="27" t="n">
        <f aca="false">VLOOKUP(D535,'FG - COMBATS'!$A$3:$B$55,2)</f>
        <v>33</v>
      </c>
    </row>
    <row r="536" customFormat="false" ht="13" hidden="false" customHeight="true" outlineLevel="0" collapsed="false">
      <c r="A536" s="17" t="s">
        <v>2596</v>
      </c>
      <c r="B536" s="27" t="n">
        <f aca="false">(TOT!DT538/TOT!V538)*1000</f>
        <v>0</v>
      </c>
      <c r="C536" s="27" t="n">
        <f aca="false">IF(TOT!V538&lt;30,(TOT!DT538/TOT!V538)*650,B536)</f>
        <v>0</v>
      </c>
      <c r="D536" s="27" t="n">
        <f aca="false">IF(TOT!V538&lt;15,(TOT!DT538/TOT!V538)*500,C536)</f>
        <v>0</v>
      </c>
      <c r="E536" s="27" t="n">
        <f aca="false">VLOOKUP(D536,'FG - COMBATS'!$A$3:$B$55,2)</f>
        <v>33</v>
      </c>
    </row>
    <row r="537" customFormat="false" ht="13" hidden="false" customHeight="true" outlineLevel="0" collapsed="false">
      <c r="A537" s="17" t="s">
        <v>2599</v>
      </c>
      <c r="B537" s="27" t="n">
        <f aca="false">(TOT!DT539/TOT!V539)*1000</f>
        <v>0</v>
      </c>
      <c r="C537" s="27" t="n">
        <f aca="false">IF(TOT!V539&lt;30,(TOT!DT539/TOT!V539)*650,B537)</f>
        <v>0</v>
      </c>
      <c r="D537" s="27" t="n">
        <f aca="false">IF(TOT!V539&lt;15,(TOT!DT539/TOT!V539)*500,C537)</f>
        <v>0</v>
      </c>
      <c r="E537" s="27" t="n">
        <f aca="false">VLOOKUP(D537,'FG - COMBATS'!$A$3:$B$55,2)</f>
        <v>33</v>
      </c>
    </row>
    <row r="538" customFormat="false" ht="13" hidden="false" customHeight="true" outlineLevel="0" collapsed="false">
      <c r="A538" s="17" t="s">
        <v>2602</v>
      </c>
      <c r="B538" s="27" t="n">
        <f aca="false">(TOT!DT540/TOT!V540)*1000</f>
        <v>0</v>
      </c>
      <c r="C538" s="27" t="n">
        <f aca="false">IF(TOT!V540&lt;30,(TOT!DT540/TOT!V540)*650,B538)</f>
        <v>0</v>
      </c>
      <c r="D538" s="27" t="n">
        <f aca="false">IF(TOT!V540&lt;15,(TOT!DT540/TOT!V540)*500,C538)</f>
        <v>0</v>
      </c>
      <c r="E538" s="27" t="n">
        <f aca="false">VLOOKUP(D538,'FG - COMBATS'!$A$3:$B$55,2)</f>
        <v>33</v>
      </c>
    </row>
    <row r="539" customFormat="false" ht="13" hidden="false" customHeight="true" outlineLevel="0" collapsed="false">
      <c r="A539" s="17" t="s">
        <v>2606</v>
      </c>
      <c r="B539" s="27" t="n">
        <f aca="false">(TOT!DT541/TOT!V541)*1000</f>
        <v>0</v>
      </c>
      <c r="C539" s="27" t="n">
        <f aca="false">IF(TOT!V541&lt;30,(TOT!DT541/TOT!V541)*650,B539)</f>
        <v>0</v>
      </c>
      <c r="D539" s="27" t="n">
        <f aca="false">IF(TOT!V541&lt;15,(TOT!DT541/TOT!V541)*500,C539)</f>
        <v>0</v>
      </c>
      <c r="E539" s="27" t="n">
        <f aca="false">VLOOKUP(D539,'FG - COMBATS'!$A$3:$B$55,2)</f>
        <v>33</v>
      </c>
    </row>
    <row r="540" customFormat="false" ht="13" hidden="false" customHeight="true" outlineLevel="0" collapsed="false">
      <c r="A540" s="17" t="s">
        <v>2610</v>
      </c>
      <c r="B540" s="27" t="n">
        <f aca="false">(TOT!DT542/TOT!V542)*1000</f>
        <v>0</v>
      </c>
      <c r="C540" s="27" t="n">
        <f aca="false">IF(TOT!V542&lt;30,(TOT!DT542/TOT!V542)*650,B540)</f>
        <v>0</v>
      </c>
      <c r="D540" s="27" t="n">
        <f aca="false">IF(TOT!V542&lt;15,(TOT!DT542/TOT!V542)*500,C540)</f>
        <v>0</v>
      </c>
      <c r="E540" s="27" t="n">
        <f aca="false">VLOOKUP(D540,'FG - COMBATS'!$A$3:$B$55,2)</f>
        <v>33</v>
      </c>
    </row>
    <row r="541" customFormat="false" ht="13" hidden="false" customHeight="true" outlineLevel="0" collapsed="false">
      <c r="A541" s="17" t="s">
        <v>2615</v>
      </c>
      <c r="B541" s="27" t="n">
        <f aca="false">(TOT!DT543/TOT!V543)*1000</f>
        <v>0</v>
      </c>
      <c r="C541" s="27" t="n">
        <f aca="false">IF(TOT!V543&lt;30,(TOT!DT543/TOT!V543)*650,B541)</f>
        <v>0</v>
      </c>
      <c r="D541" s="27" t="n">
        <f aca="false">IF(TOT!V543&lt;15,(TOT!DT543/TOT!V543)*500,C541)</f>
        <v>0</v>
      </c>
      <c r="E541" s="27" t="n">
        <f aca="false">VLOOKUP(D541,'FG - COMBATS'!$A$3:$B$55,2)</f>
        <v>33</v>
      </c>
    </row>
    <row r="542" customFormat="false" ht="13" hidden="false" customHeight="true" outlineLevel="0" collapsed="false">
      <c r="A542" s="17" t="s">
        <v>2619</v>
      </c>
      <c r="B542" s="27" t="n">
        <f aca="false">(TOT!DT544/TOT!V544)*1000</f>
        <v>0</v>
      </c>
      <c r="C542" s="27" t="n">
        <f aca="false">IF(TOT!V544&lt;30,(TOT!DT544/TOT!V544)*650,B542)</f>
        <v>0</v>
      </c>
      <c r="D542" s="27" t="n">
        <f aca="false">IF(TOT!V544&lt;15,(TOT!DT544/TOT!V544)*500,C542)</f>
        <v>0</v>
      </c>
      <c r="E542" s="27" t="n">
        <f aca="false">VLOOKUP(D542,'FG - COMBATS'!$A$3:$B$55,2)</f>
        <v>33</v>
      </c>
    </row>
    <row r="543" customFormat="false" ht="13" hidden="false" customHeight="true" outlineLevel="0" collapsed="false">
      <c r="A543" s="17" t="s">
        <v>2622</v>
      </c>
      <c r="B543" s="27" t="n">
        <f aca="false">(TOT!DT545/TOT!V545)*1000</f>
        <v>0</v>
      </c>
      <c r="C543" s="27" t="n">
        <f aca="false">IF(TOT!V545&lt;30,(TOT!DT545/TOT!V545)*650,B543)</f>
        <v>0</v>
      </c>
      <c r="D543" s="27" t="n">
        <f aca="false">IF(TOT!V545&lt;15,(TOT!DT545/TOT!V545)*500,C543)</f>
        <v>0</v>
      </c>
      <c r="E543" s="27" t="n">
        <f aca="false">VLOOKUP(D543,'FG - COMBATS'!$A$3:$B$55,2)</f>
        <v>33</v>
      </c>
    </row>
    <row r="544" customFormat="false" ht="13" hidden="false" customHeight="true" outlineLevel="0" collapsed="false">
      <c r="A544" s="17" t="s">
        <v>2626</v>
      </c>
      <c r="B544" s="27" t="n">
        <f aca="false">(TOT!DT546/TOT!V546)*1000</f>
        <v>0</v>
      </c>
      <c r="C544" s="27" t="n">
        <f aca="false">IF(TOT!V546&lt;30,(TOT!DT546/TOT!V546)*650,B544)</f>
        <v>0</v>
      </c>
      <c r="D544" s="27" t="n">
        <f aca="false">IF(TOT!V546&lt;15,(TOT!DT546/TOT!V546)*500,C544)</f>
        <v>0</v>
      </c>
      <c r="E544" s="27" t="n">
        <f aca="false">VLOOKUP(D544,'FG - COMBATS'!$A$3:$B$55,2)</f>
        <v>33</v>
      </c>
    </row>
    <row r="545" customFormat="false" ht="13" hidden="false" customHeight="true" outlineLevel="0" collapsed="false">
      <c r="A545" s="17" t="s">
        <v>2631</v>
      </c>
      <c r="B545" s="27" t="n">
        <f aca="false">(TOT!DT547/TOT!V547)*1000</f>
        <v>26.3157894736842</v>
      </c>
      <c r="C545" s="27" t="n">
        <f aca="false">IF(TOT!V547&lt;30,(TOT!DT547/TOT!V547)*650,B545)</f>
        <v>26.3157894736842</v>
      </c>
      <c r="D545" s="27" t="n">
        <f aca="false">IF(TOT!V547&lt;15,(TOT!DT547/TOT!V547)*500,C545)</f>
        <v>26.3157894736842</v>
      </c>
      <c r="E545" s="27" t="n">
        <f aca="false">VLOOKUP(D545,'FG - COMBATS'!$A$3:$B$55,2)</f>
        <v>69</v>
      </c>
    </row>
    <row r="546" customFormat="false" ht="13" hidden="false" customHeight="true" outlineLevel="0" collapsed="false">
      <c r="A546" s="17" t="s">
        <v>2634</v>
      </c>
      <c r="B546" s="27" t="n">
        <f aca="false">(TOT!DT548/TOT!V548)*1000</f>
        <v>0</v>
      </c>
      <c r="C546" s="27" t="n">
        <f aca="false">IF(TOT!V548&lt;30,(TOT!DT548/TOT!V548)*650,B546)</f>
        <v>0</v>
      </c>
      <c r="D546" s="27" t="n">
        <f aca="false">IF(TOT!V548&lt;15,(TOT!DT548/TOT!V548)*500,C546)</f>
        <v>0</v>
      </c>
      <c r="E546" s="27" t="n">
        <f aca="false">VLOOKUP(D546,'FG - COMBATS'!$A$3:$B$55,2)</f>
        <v>33</v>
      </c>
    </row>
    <row r="547" customFormat="false" ht="13" hidden="false" customHeight="true" outlineLevel="0" collapsed="false">
      <c r="A547" s="17" t="s">
        <v>2638</v>
      </c>
      <c r="B547" s="27" t="n">
        <f aca="false">(TOT!DT549/TOT!V549)*1000</f>
        <v>0</v>
      </c>
      <c r="C547" s="27" t="n">
        <f aca="false">IF(TOT!V549&lt;30,(TOT!DT549/TOT!V549)*650,B547)</f>
        <v>0</v>
      </c>
      <c r="D547" s="27" t="n">
        <f aca="false">IF(TOT!V549&lt;15,(TOT!DT549/TOT!V549)*500,C547)</f>
        <v>0</v>
      </c>
      <c r="E547" s="27" t="n">
        <f aca="false">VLOOKUP(D547,'FG - COMBATS'!$A$3:$B$55,2)</f>
        <v>33</v>
      </c>
    </row>
    <row r="548" customFormat="false" ht="13" hidden="false" customHeight="true" outlineLevel="0" collapsed="false">
      <c r="A548" s="17" t="s">
        <v>2642</v>
      </c>
      <c r="B548" s="27" t="n">
        <f aca="false">(TOT!DT550/TOT!V550)*1000</f>
        <v>0</v>
      </c>
      <c r="C548" s="27" t="n">
        <f aca="false">IF(TOT!V550&lt;30,(TOT!DT550/TOT!V550)*650,B548)</f>
        <v>0</v>
      </c>
      <c r="D548" s="27" t="n">
        <f aca="false">IF(TOT!V550&lt;15,(TOT!DT550/TOT!V550)*500,C548)</f>
        <v>0</v>
      </c>
      <c r="E548" s="27" t="n">
        <f aca="false">VLOOKUP(D548,'FG - COMBATS'!$A$3:$B$55,2)</f>
        <v>33</v>
      </c>
    </row>
    <row r="549" customFormat="false" ht="13" hidden="false" customHeight="true" outlineLevel="0" collapsed="false">
      <c r="A549" s="17" t="s">
        <v>2646</v>
      </c>
      <c r="B549" s="27" t="n">
        <f aca="false">(TOT!DT551/TOT!V551)*1000</f>
        <v>12.1951219512195</v>
      </c>
      <c r="C549" s="27" t="n">
        <f aca="false">IF(TOT!V551&lt;30,(TOT!DT551/TOT!V551)*650,B549)</f>
        <v>12.1951219512195</v>
      </c>
      <c r="D549" s="27" t="n">
        <f aca="false">IF(TOT!V551&lt;15,(TOT!DT551/TOT!V551)*500,C549)</f>
        <v>12.1951219512195</v>
      </c>
      <c r="E549" s="27" t="n">
        <f aca="false">VLOOKUP(D549,'FG - COMBATS'!$A$3:$B$55,2)</f>
        <v>60</v>
      </c>
    </row>
    <row r="550" customFormat="false" ht="13" hidden="false" customHeight="true" outlineLevel="0" collapsed="false">
      <c r="A550" s="17" t="s">
        <v>2650</v>
      </c>
      <c r="B550" s="27" t="n">
        <f aca="false">(TOT!DT552/TOT!V552)*1000</f>
        <v>0</v>
      </c>
      <c r="C550" s="27" t="n">
        <f aca="false">IF(TOT!V552&lt;30,(TOT!DT552/TOT!V552)*650,B550)</f>
        <v>0</v>
      </c>
      <c r="D550" s="27" t="n">
        <f aca="false">IF(TOT!V552&lt;15,(TOT!DT552/TOT!V552)*500,C550)</f>
        <v>0</v>
      </c>
      <c r="E550" s="27" t="n">
        <f aca="false">VLOOKUP(D550,'FG - COMBATS'!$A$3:$B$55,2)</f>
        <v>33</v>
      </c>
    </row>
    <row r="551" customFormat="false" ht="13" hidden="false" customHeight="true" outlineLevel="0" collapsed="false">
      <c r="A551" s="17" t="s">
        <v>2655</v>
      </c>
      <c r="B551" s="27" t="n">
        <f aca="false">(TOT!DT553/TOT!V553)*1000</f>
        <v>0</v>
      </c>
      <c r="C551" s="27" t="n">
        <f aca="false">IF(TOT!V553&lt;30,(TOT!DT553/TOT!V553)*650,B551)</f>
        <v>0</v>
      </c>
      <c r="D551" s="27" t="n">
        <f aca="false">IF(TOT!V553&lt;15,(TOT!DT553/TOT!V553)*500,C551)</f>
        <v>0</v>
      </c>
      <c r="E551" s="27" t="n">
        <f aca="false">VLOOKUP(D551,'FG - COMBATS'!$A$3:$B$55,2)</f>
        <v>33</v>
      </c>
    </row>
    <row r="552" customFormat="false" ht="13" hidden="false" customHeight="true" outlineLevel="0" collapsed="false">
      <c r="A552" s="17" t="s">
        <v>2659</v>
      </c>
      <c r="B552" s="27" t="n">
        <f aca="false">(TOT!DT554/TOT!V554)*1000</f>
        <v>0</v>
      </c>
      <c r="C552" s="27" t="n">
        <f aca="false">IF(TOT!V554&lt;30,(TOT!DT554/TOT!V554)*650,B552)</f>
        <v>0</v>
      </c>
      <c r="D552" s="27" t="n">
        <f aca="false">IF(TOT!V554&lt;15,(TOT!DT554/TOT!V554)*500,C552)</f>
        <v>0</v>
      </c>
      <c r="E552" s="27" t="n">
        <f aca="false">VLOOKUP(D552,'FG - COMBATS'!$A$3:$B$55,2)</f>
        <v>33</v>
      </c>
    </row>
    <row r="553" customFormat="false" ht="13" hidden="false" customHeight="true" outlineLevel="0" collapsed="false">
      <c r="A553" s="17" t="s">
        <v>2662</v>
      </c>
      <c r="B553" s="27" t="n">
        <f aca="false">(TOT!DT555/TOT!V555)*1000</f>
        <v>200</v>
      </c>
      <c r="C553" s="27" t="n">
        <f aca="false">IF(TOT!V555&lt;30,(TOT!DT555/TOT!V555)*650,B553)</f>
        <v>130</v>
      </c>
      <c r="D553" s="27" t="n">
        <f aca="false">IF(TOT!V555&lt;15,(TOT!DT555/TOT!V555)*500,C553)</f>
        <v>130</v>
      </c>
      <c r="E553" s="27" t="n">
        <f aca="false">VLOOKUP(D553,'FG - COMBATS'!$A$3:$B$55,2)</f>
        <v>91</v>
      </c>
    </row>
    <row r="554" customFormat="false" ht="13" hidden="false" customHeight="true" outlineLevel="0" collapsed="false">
      <c r="A554" s="17" t="s">
        <v>2666</v>
      </c>
      <c r="B554" s="27" t="n">
        <f aca="false">(TOT!DT556/TOT!V556)*1000</f>
        <v>13.6986301369863</v>
      </c>
      <c r="C554" s="27" t="n">
        <f aca="false">IF(TOT!V556&lt;30,(TOT!DT556/TOT!V556)*650,B554)</f>
        <v>13.6986301369863</v>
      </c>
      <c r="D554" s="27" t="n">
        <f aca="false">IF(TOT!V556&lt;15,(TOT!DT556/TOT!V556)*500,C554)</f>
        <v>13.6986301369863</v>
      </c>
      <c r="E554" s="27" t="n">
        <f aca="false">VLOOKUP(D554,'FG - COMBATS'!$A$3:$B$55,2)</f>
        <v>61</v>
      </c>
    </row>
    <row r="555" customFormat="false" ht="13" hidden="false" customHeight="true" outlineLevel="0" collapsed="false">
      <c r="A555" s="17" t="s">
        <v>2669</v>
      </c>
      <c r="B555" s="27" t="n">
        <f aca="false">(TOT!DT557/TOT!V557)*1000</f>
        <v>14.4927536231884</v>
      </c>
      <c r="C555" s="27" t="n">
        <f aca="false">IF(TOT!V557&lt;30,(TOT!DT557/TOT!V557)*650,B555)</f>
        <v>14.4927536231884</v>
      </c>
      <c r="D555" s="27" t="n">
        <f aca="false">IF(TOT!V557&lt;15,(TOT!DT557/TOT!V557)*500,C555)</f>
        <v>14.4927536231884</v>
      </c>
      <c r="E555" s="27" t="n">
        <f aca="false">VLOOKUP(D555,'FG - COMBATS'!$A$3:$B$55,2)</f>
        <v>62</v>
      </c>
    </row>
    <row r="556" customFormat="false" ht="13" hidden="false" customHeight="true" outlineLevel="0" collapsed="false">
      <c r="A556" s="17" t="s">
        <v>2673</v>
      </c>
      <c r="B556" s="27" t="n">
        <f aca="false">(TOT!DT558/TOT!V558)*1000</f>
        <v>0</v>
      </c>
      <c r="C556" s="27" t="n">
        <f aca="false">IF(TOT!V558&lt;30,(TOT!DT558/TOT!V558)*650,B556)</f>
        <v>0</v>
      </c>
      <c r="D556" s="27" t="n">
        <f aca="false">IF(TOT!V558&lt;15,(TOT!DT558/TOT!V558)*500,C556)</f>
        <v>0</v>
      </c>
      <c r="E556" s="27" t="n">
        <f aca="false">VLOOKUP(D556,'FG - COMBATS'!$A$3:$B$55,2)</f>
        <v>33</v>
      </c>
    </row>
    <row r="557" customFormat="false" ht="13" hidden="false" customHeight="true" outlineLevel="0" collapsed="false">
      <c r="A557" s="17" t="s">
        <v>2677</v>
      </c>
      <c r="B557" s="27" t="n">
        <f aca="false">(TOT!DT559/TOT!V559)*1000</f>
        <v>0</v>
      </c>
      <c r="C557" s="27" t="n">
        <f aca="false">IF(TOT!V559&lt;30,(TOT!DT559/TOT!V559)*650,B557)</f>
        <v>0</v>
      </c>
      <c r="D557" s="27" t="n">
        <f aca="false">IF(TOT!V559&lt;15,(TOT!DT559/TOT!V559)*500,C557)</f>
        <v>0</v>
      </c>
      <c r="E557" s="27" t="n">
        <f aca="false">VLOOKUP(D557,'FG - COMBATS'!$A$3:$B$55,2)</f>
        <v>33</v>
      </c>
    </row>
    <row r="558" customFormat="false" ht="13" hidden="false" customHeight="true" outlineLevel="0" collapsed="false">
      <c r="A558" s="17" t="s">
        <v>2682</v>
      </c>
      <c r="B558" s="27" t="n">
        <f aca="false">(TOT!DT560/TOT!V560)*1000</f>
        <v>0</v>
      </c>
      <c r="C558" s="27" t="n">
        <f aca="false">IF(TOT!V560&lt;30,(TOT!DT560/TOT!V560)*650,B558)</f>
        <v>0</v>
      </c>
      <c r="D558" s="27" t="n">
        <f aca="false">IF(TOT!V560&lt;15,(TOT!DT560/TOT!V560)*500,C558)</f>
        <v>0</v>
      </c>
      <c r="E558" s="27" t="n">
        <f aca="false">VLOOKUP(D558,'FG - COMBATS'!$A$3:$B$55,2)</f>
        <v>33</v>
      </c>
    </row>
    <row r="559" customFormat="false" ht="13" hidden="false" customHeight="true" outlineLevel="0" collapsed="false">
      <c r="A559" s="17" t="s">
        <v>2686</v>
      </c>
      <c r="B559" s="27" t="n">
        <f aca="false">(TOT!DT561/TOT!V561)*1000</f>
        <v>83.3333333333333</v>
      </c>
      <c r="C559" s="27" t="n">
        <f aca="false">IF(TOT!V561&lt;30,(TOT!DT561/TOT!V561)*650,B559)</f>
        <v>83.3333333333333</v>
      </c>
      <c r="D559" s="27" t="n">
        <f aca="false">IF(TOT!V561&lt;15,(TOT!DT561/TOT!V561)*500,C559)</f>
        <v>83.3333333333333</v>
      </c>
      <c r="E559" s="27" t="n">
        <f aca="false">VLOOKUP(D559,'FG - COMBATS'!$A$3:$B$55,2)</f>
        <v>86</v>
      </c>
    </row>
    <row r="560" customFormat="false" ht="13" hidden="false" customHeight="true" outlineLevel="0" collapsed="false">
      <c r="A560" s="17" t="s">
        <v>2690</v>
      </c>
      <c r="B560" s="27" t="n">
        <f aca="false">(TOT!DT562/TOT!V562)*1000</f>
        <v>23.8095238095238</v>
      </c>
      <c r="C560" s="27" t="n">
        <f aca="false">IF(TOT!V562&lt;30,(TOT!DT562/TOT!V562)*650,B560)</f>
        <v>23.8095238095238</v>
      </c>
      <c r="D560" s="27" t="n">
        <f aca="false">IF(TOT!V562&lt;15,(TOT!DT562/TOT!V562)*500,C560)</f>
        <v>23.8095238095238</v>
      </c>
      <c r="E560" s="27" t="n">
        <f aca="false">VLOOKUP(D560,'FG - COMBATS'!$A$3:$B$55,2)</f>
        <v>68</v>
      </c>
    </row>
    <row r="561" customFormat="false" ht="13" hidden="false" customHeight="true" outlineLevel="0" collapsed="false">
      <c r="A561" s="17" t="s">
        <v>2693</v>
      </c>
      <c r="B561" s="27" t="n">
        <f aca="false">(TOT!DT563/TOT!V563)*1000</f>
        <v>0</v>
      </c>
      <c r="C561" s="27" t="n">
        <f aca="false">IF(TOT!V563&lt;30,(TOT!DT563/TOT!V563)*650,B561)</f>
        <v>0</v>
      </c>
      <c r="D561" s="27" t="n">
        <f aca="false">IF(TOT!V563&lt;15,(TOT!DT563/TOT!V563)*500,C561)</f>
        <v>0</v>
      </c>
      <c r="E561" s="27" t="n">
        <f aca="false">VLOOKUP(D561,'FG - COMBATS'!$A$3:$B$55,2)</f>
        <v>33</v>
      </c>
    </row>
    <row r="562" customFormat="false" ht="13" hidden="false" customHeight="true" outlineLevel="0" collapsed="false">
      <c r="A562" s="17" t="s">
        <v>2696</v>
      </c>
      <c r="B562" s="27" t="n">
        <f aca="false">(TOT!DT564/TOT!V564)*1000</f>
        <v>120</v>
      </c>
      <c r="C562" s="27" t="n">
        <f aca="false">IF(TOT!V564&lt;30,(TOT!DT564/TOT!V564)*650,B562)</f>
        <v>120</v>
      </c>
      <c r="D562" s="27" t="n">
        <f aca="false">IF(TOT!V564&lt;15,(TOT!DT564/TOT!V564)*500,C562)</f>
        <v>120</v>
      </c>
      <c r="E562" s="27" t="n">
        <f aca="false">VLOOKUP(D562,'FG - COMBATS'!$A$3:$B$55,2)</f>
        <v>91</v>
      </c>
    </row>
    <row r="563" customFormat="false" ht="13" hidden="false" customHeight="true" outlineLevel="0" collapsed="false">
      <c r="A563" s="17" t="s">
        <v>2698</v>
      </c>
      <c r="B563" s="27" t="n">
        <f aca="false">(TOT!DT565/TOT!V565)*1000</f>
        <v>0</v>
      </c>
      <c r="C563" s="27" t="n">
        <f aca="false">IF(TOT!V565&lt;30,(TOT!DT565/TOT!V565)*650,B563)</f>
        <v>0</v>
      </c>
      <c r="D563" s="27" t="n">
        <f aca="false">IF(TOT!V565&lt;15,(TOT!DT565/TOT!V565)*500,C563)</f>
        <v>0</v>
      </c>
      <c r="E563" s="27" t="n">
        <f aca="false">VLOOKUP(D563,'FG - COMBATS'!$A$3:$B$55,2)</f>
        <v>33</v>
      </c>
    </row>
    <row r="564" customFormat="false" ht="13" hidden="false" customHeight="true" outlineLevel="0" collapsed="false">
      <c r="A564" s="17" t="s">
        <v>2701</v>
      </c>
      <c r="B564" s="27" t="n">
        <f aca="false">(TOT!DT566/TOT!V566)*1000</f>
        <v>0</v>
      </c>
      <c r="C564" s="27" t="n">
        <f aca="false">IF(TOT!V566&lt;30,(TOT!DT566/TOT!V566)*650,B564)</f>
        <v>0</v>
      </c>
      <c r="D564" s="27" t="n">
        <f aca="false">IF(TOT!V566&lt;15,(TOT!DT566/TOT!V566)*500,C564)</f>
        <v>0</v>
      </c>
      <c r="E564" s="27" t="n">
        <f aca="false">VLOOKUP(D564,'FG - COMBATS'!$A$3:$B$55,2)</f>
        <v>33</v>
      </c>
    </row>
    <row r="565" customFormat="false" ht="13" hidden="false" customHeight="true" outlineLevel="0" collapsed="false">
      <c r="A565" s="17" t="s">
        <v>2705</v>
      </c>
      <c r="B565" s="27" t="n">
        <f aca="false">(TOT!DT567/TOT!V567)*1000</f>
        <v>0</v>
      </c>
      <c r="C565" s="27" t="n">
        <f aca="false">IF(TOT!V567&lt;30,(TOT!DT567/TOT!V567)*650,B565)</f>
        <v>0</v>
      </c>
      <c r="D565" s="27" t="n">
        <f aca="false">IF(TOT!V567&lt;15,(TOT!DT567/TOT!V567)*500,C565)</f>
        <v>0</v>
      </c>
      <c r="E565" s="27" t="n">
        <f aca="false">VLOOKUP(D565,'FG - COMBATS'!$A$3:$B$55,2)</f>
        <v>33</v>
      </c>
    </row>
    <row r="566" customFormat="false" ht="13" hidden="false" customHeight="true" outlineLevel="0" collapsed="false">
      <c r="A566" s="17" t="s">
        <v>2708</v>
      </c>
      <c r="B566" s="27" t="n">
        <f aca="false">(TOT!DT568/TOT!V568)*1000</f>
        <v>0</v>
      </c>
      <c r="C566" s="27" t="n">
        <f aca="false">IF(TOT!V568&lt;30,(TOT!DT568/TOT!V568)*650,B566)</f>
        <v>0</v>
      </c>
      <c r="D566" s="27" t="n">
        <f aca="false">IF(TOT!V568&lt;15,(TOT!DT568/TOT!V568)*500,C566)</f>
        <v>0</v>
      </c>
      <c r="E566" s="27" t="n">
        <f aca="false">VLOOKUP(D566,'FG - COMBATS'!$A$3:$B$55,2)</f>
        <v>33</v>
      </c>
    </row>
    <row r="567" customFormat="false" ht="13" hidden="false" customHeight="true" outlineLevel="0" collapsed="false">
      <c r="A567" s="17" t="s">
        <v>2711</v>
      </c>
      <c r="B567" s="27" t="n">
        <f aca="false">(TOT!DT569/TOT!V569)*1000</f>
        <v>0</v>
      </c>
      <c r="C567" s="27" t="n">
        <f aca="false">IF(TOT!V569&lt;30,(TOT!DT569/TOT!V569)*650,B567)</f>
        <v>0</v>
      </c>
      <c r="D567" s="27" t="n">
        <f aca="false">IF(TOT!V569&lt;15,(TOT!DT569/TOT!V569)*500,C567)</f>
        <v>0</v>
      </c>
      <c r="E567" s="27" t="n">
        <f aca="false">VLOOKUP(D567,'FG - COMBATS'!$A$3:$B$55,2)</f>
        <v>33</v>
      </c>
    </row>
    <row r="568" customFormat="false" ht="13" hidden="false" customHeight="true" outlineLevel="0" collapsed="false">
      <c r="A568" s="17" t="s">
        <v>2714</v>
      </c>
      <c r="B568" s="27" t="n">
        <f aca="false">(TOT!DT570/TOT!V570)*1000</f>
        <v>0</v>
      </c>
      <c r="C568" s="27" t="n">
        <f aca="false">IF(TOT!V570&lt;30,(TOT!DT570/TOT!V570)*650,B568)</f>
        <v>0</v>
      </c>
      <c r="D568" s="27" t="n">
        <f aca="false">IF(TOT!V570&lt;15,(TOT!DT570/TOT!V570)*500,C568)</f>
        <v>0</v>
      </c>
      <c r="E568" s="27" t="n">
        <f aca="false">VLOOKUP(D568,'FG - COMBATS'!$A$3:$B$55,2)</f>
        <v>33</v>
      </c>
    </row>
    <row r="569" customFormat="false" ht="13" hidden="false" customHeight="true" outlineLevel="0" collapsed="false">
      <c r="A569" s="17" t="s">
        <v>2718</v>
      </c>
      <c r="B569" s="27" t="n">
        <f aca="false">(TOT!DT571/TOT!V571)*1000</f>
        <v>0</v>
      </c>
      <c r="C569" s="27" t="n">
        <f aca="false">IF(TOT!V571&lt;30,(TOT!DT571/TOT!V571)*650,B569)</f>
        <v>0</v>
      </c>
      <c r="D569" s="27" t="n">
        <f aca="false">IF(TOT!V571&lt;15,(TOT!DT571/TOT!V571)*500,C569)</f>
        <v>0</v>
      </c>
      <c r="E569" s="27" t="n">
        <f aca="false">VLOOKUP(D569,'FG - COMBATS'!$A$3:$B$55,2)</f>
        <v>33</v>
      </c>
    </row>
    <row r="570" customFormat="false" ht="13" hidden="false" customHeight="true" outlineLevel="0" collapsed="false">
      <c r="A570" s="17" t="s">
        <v>2722</v>
      </c>
      <c r="B570" s="27" t="n">
        <f aca="false">(TOT!DT572/TOT!V572)*1000</f>
        <v>0</v>
      </c>
      <c r="C570" s="27" t="n">
        <f aca="false">IF(TOT!V572&lt;30,(TOT!DT572/TOT!V572)*650,B570)</f>
        <v>0</v>
      </c>
      <c r="D570" s="27" t="n">
        <f aca="false">IF(TOT!V572&lt;15,(TOT!DT572/TOT!V572)*500,C570)</f>
        <v>0</v>
      </c>
      <c r="E570" s="27" t="n">
        <f aca="false">VLOOKUP(D570,'FG - COMBATS'!$A$3:$B$55,2)</f>
        <v>33</v>
      </c>
    </row>
    <row r="571" customFormat="false" ht="13" hidden="false" customHeight="true" outlineLevel="0" collapsed="false">
      <c r="A571" s="17" t="s">
        <v>2727</v>
      </c>
      <c r="B571" s="27" t="n">
        <f aca="false">(TOT!DT573/TOT!V573)*1000</f>
        <v>44.1176470588235</v>
      </c>
      <c r="C571" s="27" t="n">
        <f aca="false">IF(TOT!V573&lt;30,(TOT!DT573/TOT!V573)*650,B571)</f>
        <v>44.1176470588235</v>
      </c>
      <c r="D571" s="27" t="n">
        <f aca="false">IF(TOT!V573&lt;15,(TOT!DT573/TOT!V573)*500,C571)</f>
        <v>44.1176470588235</v>
      </c>
      <c r="E571" s="27" t="n">
        <f aca="false">VLOOKUP(D571,'FG - COMBATS'!$A$3:$B$55,2)</f>
        <v>75</v>
      </c>
    </row>
    <row r="572" customFormat="false" ht="13" hidden="false" customHeight="true" outlineLevel="0" collapsed="false">
      <c r="A572" s="17" t="s">
        <v>2731</v>
      </c>
      <c r="B572" s="27" t="n">
        <f aca="false">(TOT!DT574/TOT!V574)*1000</f>
        <v>0</v>
      </c>
      <c r="C572" s="27" t="n">
        <f aca="false">IF(TOT!V574&lt;30,(TOT!DT574/TOT!V574)*650,B572)</f>
        <v>0</v>
      </c>
      <c r="D572" s="27" t="n">
        <f aca="false">IF(TOT!V574&lt;15,(TOT!DT574/TOT!V574)*500,C572)</f>
        <v>0</v>
      </c>
      <c r="E572" s="27" t="n">
        <f aca="false">VLOOKUP(D572,'FG - COMBATS'!$A$3:$B$55,2)</f>
        <v>33</v>
      </c>
    </row>
    <row r="573" customFormat="false" ht="13" hidden="false" customHeight="true" outlineLevel="0" collapsed="false">
      <c r="A573" s="17" t="s">
        <v>2735</v>
      </c>
      <c r="B573" s="27" t="n">
        <f aca="false">(TOT!DT575/TOT!V575)*1000</f>
        <v>0</v>
      </c>
      <c r="C573" s="27" t="n">
        <f aca="false">IF(TOT!V575&lt;30,(TOT!DT575/TOT!V575)*650,B573)</f>
        <v>0</v>
      </c>
      <c r="D573" s="27" t="n">
        <f aca="false">IF(TOT!V575&lt;15,(TOT!DT575/TOT!V575)*500,C573)</f>
        <v>0</v>
      </c>
      <c r="E573" s="27" t="n">
        <f aca="false">VLOOKUP(D573,'FG - COMBATS'!$A$3:$B$55,2)</f>
        <v>33</v>
      </c>
    </row>
    <row r="574" customFormat="false" ht="13" hidden="false" customHeight="true" outlineLevel="0" collapsed="false">
      <c r="A574" s="17" t="s">
        <v>2738</v>
      </c>
      <c r="B574" s="27" t="n">
        <f aca="false">(TOT!DT576/TOT!V576)*1000</f>
        <v>12.1951219512195</v>
      </c>
      <c r="C574" s="27" t="n">
        <f aca="false">IF(TOT!V576&lt;30,(TOT!DT576/TOT!V576)*650,B574)</f>
        <v>12.1951219512195</v>
      </c>
      <c r="D574" s="27" t="n">
        <f aca="false">IF(TOT!V576&lt;15,(TOT!DT576/TOT!V576)*500,C574)</f>
        <v>12.1951219512195</v>
      </c>
      <c r="E574" s="27" t="n">
        <f aca="false">VLOOKUP(D574,'FG - COMBATS'!$A$3:$B$55,2)</f>
        <v>60</v>
      </c>
    </row>
    <row r="575" customFormat="false" ht="13" hidden="false" customHeight="true" outlineLevel="0" collapsed="false">
      <c r="A575" s="17" t="s">
        <v>2743</v>
      </c>
      <c r="B575" s="27" t="n">
        <f aca="false">(TOT!DT577/TOT!V577)*1000</f>
        <v>100</v>
      </c>
      <c r="C575" s="27" t="n">
        <f aca="false">IF(TOT!V577&lt;30,(TOT!DT577/TOT!V577)*650,B575)</f>
        <v>100</v>
      </c>
      <c r="D575" s="27" t="n">
        <f aca="false">IF(TOT!V577&lt;15,(TOT!DT577/TOT!V577)*500,C575)</f>
        <v>100</v>
      </c>
      <c r="E575" s="27" t="n">
        <f aca="false">VLOOKUP(D575,'FG - COMBATS'!$A$3:$B$55,2)</f>
        <v>88</v>
      </c>
    </row>
    <row r="576" customFormat="false" ht="13" hidden="false" customHeight="true" outlineLevel="0" collapsed="false">
      <c r="A576" s="17" t="s">
        <v>2747</v>
      </c>
      <c r="B576" s="27" t="n">
        <f aca="false">(TOT!DT578/TOT!V578)*1000</f>
        <v>0</v>
      </c>
      <c r="C576" s="27" t="n">
        <f aca="false">IF(TOT!V578&lt;30,(TOT!DT578/TOT!V578)*650,B576)</f>
        <v>0</v>
      </c>
      <c r="D576" s="27" t="n">
        <f aca="false">IF(TOT!V578&lt;15,(TOT!DT578/TOT!V578)*500,C576)</f>
        <v>0</v>
      </c>
      <c r="E576" s="27" t="n">
        <f aca="false">VLOOKUP(D576,'FG - COMBATS'!$A$3:$B$55,2)</f>
        <v>33</v>
      </c>
    </row>
    <row r="577" customFormat="false" ht="13" hidden="false" customHeight="true" outlineLevel="0" collapsed="false">
      <c r="A577" s="17" t="s">
        <v>2750</v>
      </c>
      <c r="B577" s="27" t="n">
        <f aca="false">(TOT!DT579/TOT!V579)*1000</f>
        <v>38.4615384615385</v>
      </c>
      <c r="C577" s="27" t="n">
        <f aca="false">IF(TOT!V579&lt;30,(TOT!DT579/TOT!V579)*650,B577)</f>
        <v>25</v>
      </c>
      <c r="D577" s="27" t="n">
        <f aca="false">IF(TOT!V579&lt;15,(TOT!DT579/TOT!V579)*500,C577)</f>
        <v>25</v>
      </c>
      <c r="E577" s="27" t="n">
        <f aca="false">VLOOKUP(D577,'FG - COMBATS'!$A$3:$B$55,2)</f>
        <v>69</v>
      </c>
    </row>
    <row r="578" customFormat="false" ht="13" hidden="false" customHeight="true" outlineLevel="0" collapsed="false">
      <c r="A578" s="17" t="s">
        <v>2755</v>
      </c>
      <c r="B578" s="27" t="n">
        <f aca="false">(TOT!DT580/TOT!V580)*1000</f>
        <v>0</v>
      </c>
      <c r="C578" s="27" t="n">
        <f aca="false">IF(TOT!V580&lt;30,(TOT!DT580/TOT!V580)*650,B578)</f>
        <v>0</v>
      </c>
      <c r="D578" s="27" t="n">
        <f aca="false">IF(TOT!V580&lt;15,(TOT!DT580/TOT!V580)*500,C578)</f>
        <v>0</v>
      </c>
      <c r="E578" s="27" t="n">
        <f aca="false">VLOOKUP(D578,'FG - COMBATS'!$A$3:$B$55,2)</f>
        <v>33</v>
      </c>
    </row>
    <row r="579" customFormat="false" ht="13" hidden="false" customHeight="true" outlineLevel="0" collapsed="false">
      <c r="A579" s="17" t="s">
        <v>2758</v>
      </c>
      <c r="B579" s="27" t="n">
        <f aca="false">(TOT!DT581/TOT!V581)*1000</f>
        <v>0</v>
      </c>
      <c r="C579" s="27" t="n">
        <f aca="false">IF(TOT!V581&lt;30,(TOT!DT581/TOT!V581)*650,B579)</f>
        <v>0</v>
      </c>
      <c r="D579" s="27" t="n">
        <f aca="false">IF(TOT!V581&lt;15,(TOT!DT581/TOT!V581)*500,C579)</f>
        <v>0</v>
      </c>
      <c r="E579" s="27" t="n">
        <f aca="false">VLOOKUP(D579,'FG - COMBATS'!$A$3:$B$55,2)</f>
        <v>33</v>
      </c>
    </row>
    <row r="580" customFormat="false" ht="13" hidden="false" customHeight="true" outlineLevel="0" collapsed="false">
      <c r="A580" s="17" t="s">
        <v>2763</v>
      </c>
      <c r="B580" s="27" t="n">
        <f aca="false">(TOT!DT582/TOT!V582)*1000</f>
        <v>0</v>
      </c>
      <c r="C580" s="27" t="n">
        <f aca="false">IF(TOT!V582&lt;30,(TOT!DT582/TOT!V582)*650,B580)</f>
        <v>0</v>
      </c>
      <c r="D580" s="27" t="n">
        <f aca="false">IF(TOT!V582&lt;15,(TOT!DT582/TOT!V582)*500,C580)</f>
        <v>0</v>
      </c>
      <c r="E580" s="27" t="n">
        <f aca="false">VLOOKUP(D580,'FG - COMBATS'!$A$3:$B$55,2)</f>
        <v>33</v>
      </c>
    </row>
    <row r="581" customFormat="false" ht="13" hidden="false" customHeight="true" outlineLevel="0" collapsed="false">
      <c r="A581" s="17" t="s">
        <v>2767</v>
      </c>
      <c r="B581" s="27" t="n">
        <f aca="false">(TOT!DT583/TOT!V583)*1000</f>
        <v>111.111111111111</v>
      </c>
      <c r="C581" s="27" t="n">
        <f aca="false">IF(TOT!V583&lt;30,(TOT!DT583/TOT!V583)*650,B581)</f>
        <v>72.2222222222222</v>
      </c>
      <c r="D581" s="27" t="n">
        <f aca="false">IF(TOT!V583&lt;15,(TOT!DT583/TOT!V583)*500,C581)</f>
        <v>55.5555555555556</v>
      </c>
      <c r="E581" s="27" t="n">
        <f aca="false">VLOOKUP(D581,'FG - COMBATS'!$A$3:$B$55,2)</f>
        <v>79</v>
      </c>
    </row>
    <row r="582" customFormat="false" ht="13" hidden="false" customHeight="true" outlineLevel="0" collapsed="false">
      <c r="A582" s="17" t="s">
        <v>2770</v>
      </c>
      <c r="B582" s="27" t="n">
        <f aca="false">(TOT!DT584/TOT!V584)*1000</f>
        <v>0</v>
      </c>
      <c r="C582" s="27" t="n">
        <f aca="false">IF(TOT!V584&lt;30,(TOT!DT584/TOT!V584)*650,B582)</f>
        <v>0</v>
      </c>
      <c r="D582" s="27" t="n">
        <f aca="false">IF(TOT!V584&lt;15,(TOT!DT584/TOT!V584)*500,C582)</f>
        <v>0</v>
      </c>
      <c r="E582" s="27" t="n">
        <f aca="false">VLOOKUP(D582,'FG - COMBATS'!$A$3:$B$55,2)</f>
        <v>33</v>
      </c>
    </row>
    <row r="583" customFormat="false" ht="13" hidden="false" customHeight="true" outlineLevel="0" collapsed="false">
      <c r="A583" s="17" t="s">
        <v>2774</v>
      </c>
      <c r="B583" s="27" t="n">
        <f aca="false">(TOT!DT585/TOT!V585)*1000</f>
        <v>0</v>
      </c>
      <c r="C583" s="27" t="n">
        <f aca="false">IF(TOT!V585&lt;30,(TOT!DT585/TOT!V585)*650,B583)</f>
        <v>0</v>
      </c>
      <c r="D583" s="27" t="n">
        <f aca="false">IF(TOT!V585&lt;15,(TOT!DT585/TOT!V585)*500,C583)</f>
        <v>0</v>
      </c>
      <c r="E583" s="27" t="n">
        <f aca="false">VLOOKUP(D583,'FG - COMBATS'!$A$3:$B$55,2)</f>
        <v>33</v>
      </c>
    </row>
    <row r="584" customFormat="false" ht="13" hidden="false" customHeight="true" outlineLevel="0" collapsed="false">
      <c r="A584" s="17" t="s">
        <v>2777</v>
      </c>
      <c r="B584" s="27" t="n">
        <f aca="false">(TOT!DT586/TOT!V586)*1000</f>
        <v>0</v>
      </c>
      <c r="C584" s="27" t="n">
        <f aca="false">IF(TOT!V586&lt;30,(TOT!DT586/TOT!V586)*650,B584)</f>
        <v>0</v>
      </c>
      <c r="D584" s="27" t="n">
        <f aca="false">IF(TOT!V586&lt;15,(TOT!DT586/TOT!V586)*500,C584)</f>
        <v>0</v>
      </c>
      <c r="E584" s="27" t="n">
        <f aca="false">VLOOKUP(D584,'FG - COMBATS'!$A$3:$B$55,2)</f>
        <v>33</v>
      </c>
    </row>
    <row r="585" customFormat="false" ht="13" hidden="false" customHeight="true" outlineLevel="0" collapsed="false">
      <c r="A585" s="17" t="s">
        <v>2782</v>
      </c>
      <c r="B585" s="27" t="n">
        <f aca="false">(TOT!DT587/TOT!V587)*1000</f>
        <v>0</v>
      </c>
      <c r="C585" s="27" t="n">
        <f aca="false">IF(TOT!V587&lt;30,(TOT!DT587/TOT!V587)*650,B585)</f>
        <v>0</v>
      </c>
      <c r="D585" s="27" t="n">
        <f aca="false">IF(TOT!V587&lt;15,(TOT!DT587/TOT!V587)*500,C585)</f>
        <v>0</v>
      </c>
      <c r="E585" s="27" t="n">
        <f aca="false">VLOOKUP(D585,'FG - COMBATS'!$A$3:$B$55,2)</f>
        <v>33</v>
      </c>
    </row>
    <row r="586" customFormat="false" ht="13" hidden="false" customHeight="true" outlineLevel="0" collapsed="false">
      <c r="A586" s="17" t="s">
        <v>2787</v>
      </c>
      <c r="B586" s="27" t="n">
        <f aca="false">(TOT!DT588/TOT!V588)*1000</f>
        <v>111.111111111111</v>
      </c>
      <c r="C586" s="27" t="n">
        <f aca="false">IF(TOT!V588&lt;30,(TOT!DT588/TOT!V588)*650,B586)</f>
        <v>72.2222222222222</v>
      </c>
      <c r="D586" s="27" t="n">
        <f aca="false">IF(TOT!V588&lt;15,(TOT!DT588/TOT!V588)*500,C586)</f>
        <v>72.2222222222222</v>
      </c>
      <c r="E586" s="27" t="n">
        <f aca="false">VLOOKUP(D586,'FG - COMBATS'!$A$3:$B$55,2)</f>
        <v>84</v>
      </c>
    </row>
    <row r="587" customFormat="false" ht="13" hidden="false" customHeight="true" outlineLevel="0" collapsed="false">
      <c r="A587" s="17" t="s">
        <v>2790</v>
      </c>
      <c r="B587" s="27" t="n">
        <f aca="false">(TOT!DT589/TOT!V589)*1000</f>
        <v>26.3157894736842</v>
      </c>
      <c r="C587" s="27" t="n">
        <f aca="false">IF(TOT!V589&lt;30,(TOT!DT589/TOT!V589)*650,B587)</f>
        <v>26.3157894736842</v>
      </c>
      <c r="D587" s="27" t="n">
        <f aca="false">IF(TOT!V589&lt;15,(TOT!DT589/TOT!V589)*500,C587)</f>
        <v>26.3157894736842</v>
      </c>
      <c r="E587" s="27" t="n">
        <f aca="false">VLOOKUP(D587,'FG - COMBATS'!$A$3:$B$55,2)</f>
        <v>69</v>
      </c>
    </row>
    <row r="588" customFormat="false" ht="13" hidden="false" customHeight="true" outlineLevel="0" collapsed="false">
      <c r="A588" s="17" t="s">
        <v>2793</v>
      </c>
      <c r="B588" s="27" t="n">
        <f aca="false">(TOT!DT590/TOT!V590)*1000</f>
        <v>0</v>
      </c>
      <c r="C588" s="27" t="n">
        <f aca="false">IF(TOT!V590&lt;30,(TOT!DT590/TOT!V590)*650,B588)</f>
        <v>0</v>
      </c>
      <c r="D588" s="27" t="n">
        <f aca="false">IF(TOT!V590&lt;15,(TOT!DT590/TOT!V590)*500,C588)</f>
        <v>0</v>
      </c>
      <c r="E588" s="27" t="n">
        <f aca="false">VLOOKUP(D588,'FG - COMBATS'!$A$3:$B$55,2)</f>
        <v>33</v>
      </c>
    </row>
    <row r="589" customFormat="false" ht="13" hidden="false" customHeight="true" outlineLevel="0" collapsed="false">
      <c r="A589" s="17" t="s">
        <v>2796</v>
      </c>
      <c r="B589" s="27" t="n">
        <f aca="false">(TOT!DT591/TOT!V591)*1000</f>
        <v>0</v>
      </c>
      <c r="C589" s="27" t="n">
        <f aca="false">IF(TOT!V591&lt;30,(TOT!DT591/TOT!V591)*650,B589)</f>
        <v>0</v>
      </c>
      <c r="D589" s="27" t="n">
        <f aca="false">IF(TOT!V591&lt;15,(TOT!DT591/TOT!V591)*500,C589)</f>
        <v>0</v>
      </c>
      <c r="E589" s="27" t="n">
        <f aca="false">VLOOKUP(D589,'FG - COMBATS'!$A$3:$B$55,2)</f>
        <v>33</v>
      </c>
    </row>
    <row r="590" customFormat="false" ht="13" hidden="false" customHeight="true" outlineLevel="0" collapsed="false">
      <c r="A590" s="17" t="s">
        <v>2802</v>
      </c>
      <c r="B590" s="27" t="n">
        <f aca="false">(TOT!DT592/TOT!V592)*1000</f>
        <v>25.974025974026</v>
      </c>
      <c r="C590" s="27" t="n">
        <f aca="false">IF(TOT!V592&lt;30,(TOT!DT592/TOT!V592)*650,B590)</f>
        <v>25.974025974026</v>
      </c>
      <c r="D590" s="27" t="n">
        <f aca="false">IF(TOT!V592&lt;15,(TOT!DT592/TOT!V592)*500,C590)</f>
        <v>25.974025974026</v>
      </c>
      <c r="E590" s="27" t="n">
        <f aca="false">VLOOKUP(D590,'FG - COMBATS'!$A$3:$B$55,2)</f>
        <v>69</v>
      </c>
    </row>
    <row r="591" customFormat="false" ht="13" hidden="false" customHeight="true" outlineLevel="0" collapsed="false">
      <c r="A591" s="17" t="s">
        <v>2806</v>
      </c>
      <c r="B591" s="27" t="n">
        <f aca="false">(TOT!DT593/TOT!V593)*1000</f>
        <v>293.333333333333</v>
      </c>
      <c r="C591" s="27" t="n">
        <f aca="false">IF(TOT!V593&lt;30,(TOT!DT593/TOT!V593)*650,B591)</f>
        <v>293.333333333333</v>
      </c>
      <c r="D591" s="27" t="n">
        <f aca="false">IF(TOT!V593&lt;15,(TOT!DT593/TOT!V593)*500,C591)</f>
        <v>293.333333333333</v>
      </c>
      <c r="E591" s="27" t="n">
        <f aca="false">VLOOKUP(D591,'FG - COMBATS'!$A$3:$B$55,2)</f>
        <v>97</v>
      </c>
    </row>
    <row r="592" customFormat="false" ht="13" hidden="false" customHeight="true" outlineLevel="0" collapsed="false">
      <c r="A592" s="17" t="s">
        <v>2809</v>
      </c>
      <c r="B592" s="27" t="n">
        <f aca="false">(TOT!DT594/TOT!V594)*1000</f>
        <v>0</v>
      </c>
      <c r="C592" s="27" t="n">
        <f aca="false">IF(TOT!V594&lt;30,(TOT!DT594/TOT!V594)*650,B592)</f>
        <v>0</v>
      </c>
      <c r="D592" s="27" t="n">
        <f aca="false">IF(TOT!V594&lt;15,(TOT!DT594/TOT!V594)*500,C592)</f>
        <v>0</v>
      </c>
      <c r="E592" s="27" t="n">
        <f aca="false">VLOOKUP(D592,'FG - COMBATS'!$A$3:$B$55,2)</f>
        <v>33</v>
      </c>
    </row>
    <row r="593" customFormat="false" ht="13" hidden="false" customHeight="true" outlineLevel="0" collapsed="false">
      <c r="A593" s="17" t="s">
        <v>2814</v>
      </c>
      <c r="B593" s="27" t="n">
        <f aca="false">(TOT!DT595/TOT!V595)*1000</f>
        <v>0</v>
      </c>
      <c r="C593" s="27" t="n">
        <f aca="false">IF(TOT!V595&lt;30,(TOT!DT595/TOT!V595)*650,B593)</f>
        <v>0</v>
      </c>
      <c r="D593" s="27" t="n">
        <f aca="false">IF(TOT!V595&lt;15,(TOT!DT595/TOT!V595)*500,C593)</f>
        <v>0</v>
      </c>
      <c r="E593" s="27" t="n">
        <f aca="false">VLOOKUP(D593,'FG - COMBATS'!$A$3:$B$55,2)</f>
        <v>33</v>
      </c>
    </row>
    <row r="594" customFormat="false" ht="13" hidden="false" customHeight="true" outlineLevel="0" collapsed="false">
      <c r="A594" s="17" t="s">
        <v>2818</v>
      </c>
      <c r="B594" s="27" t="n">
        <f aca="false">(TOT!DT596/TOT!V596)*1000</f>
        <v>0</v>
      </c>
      <c r="C594" s="27" t="n">
        <f aca="false">IF(TOT!V596&lt;30,(TOT!DT596/TOT!V596)*650,B594)</f>
        <v>0</v>
      </c>
      <c r="D594" s="27" t="n">
        <f aca="false">IF(TOT!V596&lt;15,(TOT!DT596/TOT!V596)*500,C594)</f>
        <v>0</v>
      </c>
      <c r="E594" s="27" t="n">
        <f aca="false">VLOOKUP(D594,'FG - COMBATS'!$A$3:$B$55,2)</f>
        <v>33</v>
      </c>
    </row>
    <row r="595" customFormat="false" ht="13" hidden="false" customHeight="true" outlineLevel="0" collapsed="false">
      <c r="A595" s="17" t="s">
        <v>2822</v>
      </c>
      <c r="B595" s="27" t="n">
        <f aca="false">(TOT!DT597/TOT!V597)*1000</f>
        <v>0</v>
      </c>
      <c r="C595" s="27" t="n">
        <f aca="false">IF(TOT!V597&lt;30,(TOT!DT597/TOT!V597)*650,B595)</f>
        <v>0</v>
      </c>
      <c r="D595" s="27" t="n">
        <f aca="false">IF(TOT!V597&lt;15,(TOT!DT597/TOT!V597)*500,C595)</f>
        <v>0</v>
      </c>
      <c r="E595" s="27" t="n">
        <f aca="false">VLOOKUP(D595,'FG - COMBATS'!$A$3:$B$55,2)</f>
        <v>33</v>
      </c>
    </row>
    <row r="596" customFormat="false" ht="13" hidden="false" customHeight="true" outlineLevel="0" collapsed="false">
      <c r="A596" s="17" t="s">
        <v>2824</v>
      </c>
      <c r="B596" s="27" t="n">
        <f aca="false">(TOT!DT598/TOT!V598)*1000</f>
        <v>0</v>
      </c>
      <c r="C596" s="27" t="n">
        <f aca="false">IF(TOT!V598&lt;30,(TOT!DT598/TOT!V598)*650,B596)</f>
        <v>0</v>
      </c>
      <c r="D596" s="27" t="n">
        <f aca="false">IF(TOT!V598&lt;15,(TOT!DT598/TOT!V598)*500,C596)</f>
        <v>0</v>
      </c>
      <c r="E596" s="27" t="n">
        <f aca="false">VLOOKUP(D596,'FG - COMBATS'!$A$3:$B$55,2)</f>
        <v>33</v>
      </c>
    </row>
    <row r="597" customFormat="false" ht="13" hidden="false" customHeight="true" outlineLevel="0" collapsed="false">
      <c r="A597" s="17" t="s">
        <v>2828</v>
      </c>
      <c r="B597" s="27" t="n">
        <f aca="false">(TOT!DT599/TOT!V599)*1000</f>
        <v>0</v>
      </c>
      <c r="C597" s="27" t="n">
        <f aca="false">IF(TOT!V599&lt;30,(TOT!DT599/TOT!V599)*650,B597)</f>
        <v>0</v>
      </c>
      <c r="D597" s="27" t="n">
        <f aca="false">IF(TOT!V599&lt;15,(TOT!DT599/TOT!V599)*500,C597)</f>
        <v>0</v>
      </c>
      <c r="E597" s="27" t="n">
        <f aca="false">VLOOKUP(D597,'FG - COMBATS'!$A$3:$B$55,2)</f>
        <v>33</v>
      </c>
    </row>
    <row r="598" customFormat="false" ht="13" hidden="false" customHeight="true" outlineLevel="0" collapsed="false">
      <c r="A598" s="17" t="s">
        <v>2832</v>
      </c>
      <c r="B598" s="27" t="n">
        <f aca="false">(TOT!DT600/TOT!V600)*1000</f>
        <v>0</v>
      </c>
      <c r="C598" s="27" t="n">
        <f aca="false">IF(TOT!V600&lt;30,(TOT!DT600/TOT!V600)*650,B598)</f>
        <v>0</v>
      </c>
      <c r="D598" s="27" t="n">
        <f aca="false">IF(TOT!V600&lt;15,(TOT!DT600/TOT!V600)*500,C598)</f>
        <v>0</v>
      </c>
      <c r="E598" s="27" t="n">
        <f aca="false">VLOOKUP(D598,'FG - COMBATS'!$A$3:$B$55,2)</f>
        <v>33</v>
      </c>
    </row>
    <row r="599" customFormat="false" ht="13" hidden="false" customHeight="true" outlineLevel="0" collapsed="false">
      <c r="A599" s="17" t="s">
        <v>2835</v>
      </c>
      <c r="B599" s="27" t="n">
        <f aca="false">(TOT!DT601/TOT!V601)*1000</f>
        <v>0</v>
      </c>
      <c r="C599" s="27" t="n">
        <f aca="false">IF(TOT!V601&lt;30,(TOT!DT601/TOT!V601)*650,B599)</f>
        <v>0</v>
      </c>
      <c r="D599" s="27" t="n">
        <f aca="false">IF(TOT!V601&lt;15,(TOT!DT601/TOT!V601)*500,C599)</f>
        <v>0</v>
      </c>
      <c r="E599" s="27" t="n">
        <f aca="false">VLOOKUP(D599,'FG - COMBATS'!$A$3:$B$55,2)</f>
        <v>33</v>
      </c>
    </row>
    <row r="600" customFormat="false" ht="13" hidden="false" customHeight="true" outlineLevel="0" collapsed="false">
      <c r="A600" s="17" t="s">
        <v>2838</v>
      </c>
      <c r="B600" s="27" t="n">
        <f aca="false">(TOT!DT602/TOT!V602)*1000</f>
        <v>0</v>
      </c>
      <c r="C600" s="27" t="n">
        <f aca="false">IF(TOT!V602&lt;30,(TOT!DT602/TOT!V602)*650,B600)</f>
        <v>0</v>
      </c>
      <c r="D600" s="27" t="n">
        <f aca="false">IF(TOT!V602&lt;15,(TOT!DT602/TOT!V602)*500,C600)</f>
        <v>0</v>
      </c>
      <c r="E600" s="27" t="n">
        <f aca="false">VLOOKUP(D600,'FG - COMBATS'!$A$3:$B$55,2)</f>
        <v>33</v>
      </c>
    </row>
    <row r="601" customFormat="false" ht="13" hidden="false" customHeight="true" outlineLevel="0" collapsed="false">
      <c r="A601" s="17" t="s">
        <v>2841</v>
      </c>
      <c r="B601" s="27" t="n">
        <f aca="false">(TOT!DT603/TOT!V603)*1000</f>
        <v>428.571428571429</v>
      </c>
      <c r="C601" s="27" t="n">
        <f aca="false">IF(TOT!V603&lt;30,(TOT!DT603/TOT!V603)*650,B601)</f>
        <v>278.571428571429</v>
      </c>
      <c r="D601" s="27" t="n">
        <f aca="false">IF(TOT!V603&lt;15,(TOT!DT603/TOT!V603)*500,C601)</f>
        <v>214.285714285714</v>
      </c>
      <c r="E601" s="27" t="n">
        <f aca="false">VLOOKUP(D601,'FG - COMBATS'!$A$3:$B$55,2)</f>
        <v>96</v>
      </c>
    </row>
    <row r="602" customFormat="false" ht="13" hidden="false" customHeight="true" outlineLevel="0" collapsed="false">
      <c r="A602" s="17" t="s">
        <v>2844</v>
      </c>
      <c r="B602" s="27" t="n">
        <f aca="false">(TOT!DT604/TOT!V604)*1000</f>
        <v>12.3456790123457</v>
      </c>
      <c r="C602" s="27" t="n">
        <f aca="false">IF(TOT!V604&lt;30,(TOT!DT604/TOT!V604)*650,B602)</f>
        <v>12.3456790123457</v>
      </c>
      <c r="D602" s="27" t="n">
        <f aca="false">IF(TOT!V604&lt;15,(TOT!DT604/TOT!V604)*500,C602)</f>
        <v>12.3456790123457</v>
      </c>
      <c r="E602" s="27" t="n">
        <f aca="false">VLOOKUP(D602,'FG - COMBATS'!$A$3:$B$55,2)</f>
        <v>60</v>
      </c>
    </row>
    <row r="603" customFormat="false" ht="13" hidden="false" customHeight="true" outlineLevel="0" collapsed="false">
      <c r="A603" s="17" t="s">
        <v>2847</v>
      </c>
      <c r="B603" s="27" t="n">
        <f aca="false">(TOT!DT605/TOT!V605)*1000</f>
        <v>0</v>
      </c>
      <c r="C603" s="27" t="n">
        <f aca="false">IF(TOT!V605&lt;30,(TOT!DT605/TOT!V605)*650,B603)</f>
        <v>0</v>
      </c>
      <c r="D603" s="27" t="n">
        <f aca="false">IF(TOT!V605&lt;15,(TOT!DT605/TOT!V605)*500,C603)</f>
        <v>0</v>
      </c>
      <c r="E603" s="27" t="n">
        <f aca="false">VLOOKUP(D603,'FG - COMBATS'!$A$3:$B$55,2)</f>
        <v>33</v>
      </c>
    </row>
    <row r="604" customFormat="false" ht="13" hidden="false" customHeight="true" outlineLevel="0" collapsed="false">
      <c r="A604" s="17" t="s">
        <v>2852</v>
      </c>
      <c r="B604" s="27" t="n">
        <f aca="false">(TOT!DT606/TOT!V606)*1000</f>
        <v>0</v>
      </c>
      <c r="C604" s="27" t="n">
        <f aca="false">IF(TOT!V606&lt;30,(TOT!DT606/TOT!V606)*650,B604)</f>
        <v>0</v>
      </c>
      <c r="D604" s="27" t="n">
        <f aca="false">IF(TOT!V606&lt;15,(TOT!DT606/TOT!V606)*500,C604)</f>
        <v>0</v>
      </c>
      <c r="E604" s="27" t="n">
        <f aca="false">VLOOKUP(D604,'FG - COMBATS'!$A$3:$B$55,2)</f>
        <v>33</v>
      </c>
    </row>
    <row r="605" customFormat="false" ht="13" hidden="false" customHeight="true" outlineLevel="0" collapsed="false">
      <c r="A605" s="17" t="s">
        <v>2857</v>
      </c>
      <c r="B605" s="27" t="n">
        <f aca="false">(TOT!DT607/TOT!V607)*1000</f>
        <v>0</v>
      </c>
      <c r="C605" s="27" t="n">
        <f aca="false">IF(TOT!V607&lt;30,(TOT!DT607/TOT!V607)*650,B605)</f>
        <v>0</v>
      </c>
      <c r="D605" s="27" t="n">
        <f aca="false">IF(TOT!V607&lt;15,(TOT!DT607/TOT!V607)*500,C605)</f>
        <v>0</v>
      </c>
      <c r="E605" s="27" t="n">
        <f aca="false">VLOOKUP(D605,'FG - COMBATS'!$A$3:$B$55,2)</f>
        <v>33</v>
      </c>
    </row>
    <row r="606" customFormat="false" ht="13" hidden="false" customHeight="true" outlineLevel="0" collapsed="false">
      <c r="A606" s="17" t="s">
        <v>2862</v>
      </c>
      <c r="B606" s="27" t="n">
        <f aca="false">(TOT!DT608/TOT!V608)*1000</f>
        <v>0</v>
      </c>
      <c r="C606" s="27" t="n">
        <f aca="false">IF(TOT!V608&lt;30,(TOT!DT608/TOT!V608)*650,B606)</f>
        <v>0</v>
      </c>
      <c r="D606" s="27" t="n">
        <f aca="false">IF(TOT!V608&lt;15,(TOT!DT608/TOT!V608)*500,C606)</f>
        <v>0</v>
      </c>
      <c r="E606" s="27" t="n">
        <f aca="false">VLOOKUP(D606,'FG - COMBATS'!$A$3:$B$55,2)</f>
        <v>33</v>
      </c>
    </row>
    <row r="607" customFormat="false" ht="13" hidden="false" customHeight="true" outlineLevel="0" collapsed="false">
      <c r="A607" s="17" t="s">
        <v>2867</v>
      </c>
      <c r="B607" s="27" t="n">
        <f aca="false">(TOT!DT609/TOT!V609)*1000</f>
        <v>0</v>
      </c>
      <c r="C607" s="27" t="n">
        <f aca="false">IF(TOT!V609&lt;30,(TOT!DT609/TOT!V609)*650,B607)</f>
        <v>0</v>
      </c>
      <c r="D607" s="27" t="n">
        <f aca="false">IF(TOT!V609&lt;15,(TOT!DT609/TOT!V609)*500,C607)</f>
        <v>0</v>
      </c>
      <c r="E607" s="27" t="n">
        <f aca="false">VLOOKUP(D607,'FG - COMBATS'!$A$3:$B$55,2)</f>
        <v>33</v>
      </c>
    </row>
    <row r="608" customFormat="false" ht="13" hidden="false" customHeight="true" outlineLevel="0" collapsed="false">
      <c r="A608" s="17" t="s">
        <v>2870</v>
      </c>
      <c r="B608" s="27" t="n">
        <f aca="false">(TOT!DT610/TOT!V610)*1000</f>
        <v>48.7804878048781</v>
      </c>
      <c r="C608" s="27" t="n">
        <f aca="false">IF(TOT!V610&lt;30,(TOT!DT610/TOT!V610)*650,B608)</f>
        <v>48.7804878048781</v>
      </c>
      <c r="D608" s="27" t="n">
        <f aca="false">IF(TOT!V610&lt;15,(TOT!DT610/TOT!V610)*500,C608)</f>
        <v>48.7804878048781</v>
      </c>
      <c r="E608" s="27" t="n">
        <f aca="false">VLOOKUP(D608,'FG - COMBATS'!$A$3:$B$55,2)</f>
        <v>76</v>
      </c>
    </row>
    <row r="609" customFormat="false" ht="13" hidden="false" customHeight="true" outlineLevel="0" collapsed="false">
      <c r="A609" s="17" t="s">
        <v>2874</v>
      </c>
      <c r="B609" s="27" t="n">
        <f aca="false">(TOT!DT611/TOT!V611)*1000</f>
        <v>26.3157894736842</v>
      </c>
      <c r="C609" s="27" t="n">
        <f aca="false">IF(TOT!V611&lt;30,(TOT!DT611/TOT!V611)*650,B609)</f>
        <v>26.3157894736842</v>
      </c>
      <c r="D609" s="27" t="n">
        <f aca="false">IF(TOT!V611&lt;15,(TOT!DT611/TOT!V611)*500,C609)</f>
        <v>26.3157894736842</v>
      </c>
      <c r="E609" s="27" t="n">
        <f aca="false">VLOOKUP(D609,'FG - COMBATS'!$A$3:$B$55,2)</f>
        <v>69</v>
      </c>
    </row>
    <row r="610" customFormat="false" ht="13" hidden="false" customHeight="true" outlineLevel="0" collapsed="false">
      <c r="A610" s="17" t="s">
        <v>2879</v>
      </c>
      <c r="B610" s="27" t="n">
        <f aca="false">(TOT!DT612/TOT!V612)*1000</f>
        <v>0</v>
      </c>
      <c r="C610" s="27" t="n">
        <f aca="false">IF(TOT!V612&lt;30,(TOT!DT612/TOT!V612)*650,B610)</f>
        <v>0</v>
      </c>
      <c r="D610" s="27" t="n">
        <f aca="false">IF(TOT!V612&lt;15,(TOT!DT612/TOT!V612)*500,C610)</f>
        <v>0</v>
      </c>
      <c r="E610" s="27" t="n">
        <f aca="false">VLOOKUP(D610,'FG - COMBATS'!$A$3:$B$55,2)</f>
        <v>33</v>
      </c>
    </row>
    <row r="611" customFormat="false" ht="13" hidden="false" customHeight="true" outlineLevel="0" collapsed="false">
      <c r="A611" s="17" t="s">
        <v>2884</v>
      </c>
      <c r="B611" s="27" t="n">
        <f aca="false">(TOT!DT613/TOT!V613)*1000</f>
        <v>0</v>
      </c>
      <c r="C611" s="27" t="n">
        <f aca="false">IF(TOT!V613&lt;30,(TOT!DT613/TOT!V613)*650,B611)</f>
        <v>0</v>
      </c>
      <c r="D611" s="27" t="n">
        <f aca="false">IF(TOT!V613&lt;15,(TOT!DT613/TOT!V613)*500,C611)</f>
        <v>0</v>
      </c>
      <c r="E611" s="27" t="n">
        <f aca="false">VLOOKUP(D611,'FG - COMBATS'!$A$3:$B$55,2)</f>
        <v>33</v>
      </c>
    </row>
    <row r="612" customFormat="false" ht="13" hidden="false" customHeight="true" outlineLevel="0" collapsed="false">
      <c r="A612" s="17" t="s">
        <v>2889</v>
      </c>
      <c r="B612" s="27" t="n">
        <f aca="false">(TOT!DT614/TOT!V614)*1000</f>
        <v>0</v>
      </c>
      <c r="C612" s="27" t="n">
        <f aca="false">IF(TOT!V614&lt;30,(TOT!DT614/TOT!V614)*650,B612)</f>
        <v>0</v>
      </c>
      <c r="D612" s="27" t="n">
        <f aca="false">IF(TOT!V614&lt;15,(TOT!DT614/TOT!V614)*500,C612)</f>
        <v>0</v>
      </c>
      <c r="E612" s="27" t="n">
        <f aca="false">VLOOKUP(D612,'FG - COMBATS'!$A$3:$B$55,2)</f>
        <v>33</v>
      </c>
    </row>
    <row r="613" customFormat="false" ht="13" hidden="false" customHeight="true" outlineLevel="0" collapsed="false">
      <c r="A613" s="17" t="s">
        <v>2893</v>
      </c>
      <c r="B613" s="27" t="n">
        <f aca="false">(TOT!DT615/TOT!V615)*1000</f>
        <v>0</v>
      </c>
      <c r="C613" s="27" t="n">
        <f aca="false">IF(TOT!V615&lt;30,(TOT!DT615/TOT!V615)*650,B613)</f>
        <v>0</v>
      </c>
      <c r="D613" s="27" t="n">
        <f aca="false">IF(TOT!V615&lt;15,(TOT!DT615/TOT!V615)*500,C613)</f>
        <v>0</v>
      </c>
      <c r="E613" s="27" t="n">
        <f aca="false">VLOOKUP(D613,'FG - COMBATS'!$A$3:$B$55,2)</f>
        <v>33</v>
      </c>
    </row>
    <row r="614" customFormat="false" ht="13" hidden="false" customHeight="true" outlineLevel="0" collapsed="false">
      <c r="A614" s="17" t="s">
        <v>2897</v>
      </c>
      <c r="B614" s="27" t="n">
        <f aca="false">(TOT!DT616/TOT!V616)*1000</f>
        <v>0</v>
      </c>
      <c r="C614" s="27" t="n">
        <f aca="false">IF(TOT!V616&lt;30,(TOT!DT616/TOT!V616)*650,B614)</f>
        <v>0</v>
      </c>
      <c r="D614" s="27" t="n">
        <f aca="false">IF(TOT!V616&lt;15,(TOT!DT616/TOT!V616)*500,C614)</f>
        <v>0</v>
      </c>
      <c r="E614" s="27" t="n">
        <f aca="false">VLOOKUP(D614,'FG - COMBATS'!$A$3:$B$55,2)</f>
        <v>33</v>
      </c>
    </row>
    <row r="615" customFormat="false" ht="13" hidden="false" customHeight="true" outlineLevel="0" collapsed="false">
      <c r="A615" s="17" t="s">
        <v>2900</v>
      </c>
      <c r="B615" s="27" t="n">
        <f aca="false">(TOT!DT617/TOT!V617)*1000</f>
        <v>0</v>
      </c>
      <c r="C615" s="27" t="n">
        <f aca="false">IF(TOT!V617&lt;30,(TOT!DT617/TOT!V617)*650,B615)</f>
        <v>0</v>
      </c>
      <c r="D615" s="27" t="n">
        <f aca="false">IF(TOT!V617&lt;15,(TOT!DT617/TOT!V617)*500,C615)</f>
        <v>0</v>
      </c>
      <c r="E615" s="27" t="n">
        <f aca="false">VLOOKUP(D615,'FG - COMBATS'!$A$3:$B$55,2)</f>
        <v>33</v>
      </c>
    </row>
    <row r="616" customFormat="false" ht="13" hidden="false" customHeight="true" outlineLevel="0" collapsed="false">
      <c r="A616" s="17" t="s">
        <v>2904</v>
      </c>
      <c r="B616" s="27" t="n">
        <f aca="false">(TOT!DT618/TOT!V618)*1000</f>
        <v>17.5438596491228</v>
      </c>
      <c r="C616" s="27" t="n">
        <f aca="false">IF(TOT!V618&lt;30,(TOT!DT618/TOT!V618)*650,B616)</f>
        <v>17.5438596491228</v>
      </c>
      <c r="D616" s="27" t="n">
        <f aca="false">IF(TOT!V618&lt;15,(TOT!DT618/TOT!V618)*500,C616)</f>
        <v>17.5438596491228</v>
      </c>
      <c r="E616" s="27" t="n">
        <f aca="false">VLOOKUP(D616,'FG - COMBATS'!$A$3:$B$55,2)</f>
        <v>66</v>
      </c>
    </row>
    <row r="617" customFormat="false" ht="13" hidden="false" customHeight="true" outlineLevel="0" collapsed="false">
      <c r="A617" s="17" t="s">
        <v>2910</v>
      </c>
      <c r="B617" s="27" t="n">
        <f aca="false">(TOT!DT619/TOT!V619)*1000</f>
        <v>0</v>
      </c>
      <c r="C617" s="27" t="n">
        <f aca="false">IF(TOT!V619&lt;30,(TOT!DT619/TOT!V619)*650,B617)</f>
        <v>0</v>
      </c>
      <c r="D617" s="27" t="n">
        <f aca="false">IF(TOT!V619&lt;15,(TOT!DT619/TOT!V619)*500,C617)</f>
        <v>0</v>
      </c>
      <c r="E617" s="27" t="n">
        <f aca="false">VLOOKUP(D617,'FG - COMBATS'!$A$3:$B$55,2)</f>
        <v>33</v>
      </c>
    </row>
    <row r="618" customFormat="false" ht="13" hidden="false" customHeight="true" outlineLevel="0" collapsed="false">
      <c r="A618" s="17" t="s">
        <v>2913</v>
      </c>
      <c r="B618" s="27" t="n">
        <f aca="false">(TOT!DT620/TOT!V620)*1000</f>
        <v>0</v>
      </c>
      <c r="C618" s="27" t="n">
        <f aca="false">IF(TOT!V620&lt;30,(TOT!DT620/TOT!V620)*650,B618)</f>
        <v>0</v>
      </c>
      <c r="D618" s="27" t="n">
        <f aca="false">IF(TOT!V620&lt;15,(TOT!DT620/TOT!V620)*500,C618)</f>
        <v>0</v>
      </c>
      <c r="E618" s="27" t="n">
        <f aca="false">VLOOKUP(D618,'FG - COMBATS'!$A$3:$B$55,2)</f>
        <v>33</v>
      </c>
    </row>
    <row r="619" customFormat="false" ht="13" hidden="false" customHeight="true" outlineLevel="0" collapsed="false">
      <c r="A619" s="17" t="s">
        <v>2917</v>
      </c>
      <c r="B619" s="27" t="n">
        <f aca="false">(TOT!DT621/TOT!V621)*1000</f>
        <v>67.7966101694915</v>
      </c>
      <c r="C619" s="27" t="n">
        <f aca="false">IF(TOT!V621&lt;30,(TOT!DT621/TOT!V621)*650,B619)</f>
        <v>67.7966101694915</v>
      </c>
      <c r="D619" s="27" t="n">
        <f aca="false">IF(TOT!V621&lt;15,(TOT!DT621/TOT!V621)*500,C619)</f>
        <v>67.7966101694915</v>
      </c>
      <c r="E619" s="27" t="n">
        <f aca="false">VLOOKUP(D619,'FG - COMBATS'!$A$3:$B$55,2)</f>
        <v>83</v>
      </c>
    </row>
    <row r="620" customFormat="false" ht="13" hidden="false" customHeight="true" outlineLevel="0" collapsed="false">
      <c r="A620" s="17" t="s">
        <v>2922</v>
      </c>
      <c r="B620" s="27" t="n">
        <f aca="false">(TOT!DT622/TOT!V622)*1000</f>
        <v>0</v>
      </c>
      <c r="C620" s="27" t="n">
        <f aca="false">IF(TOT!V622&lt;30,(TOT!DT622/TOT!V622)*650,B620)</f>
        <v>0</v>
      </c>
      <c r="D620" s="27" t="n">
        <f aca="false">IF(TOT!V622&lt;15,(TOT!DT622/TOT!V622)*500,C620)</f>
        <v>0</v>
      </c>
      <c r="E620" s="27" t="n">
        <f aca="false">VLOOKUP(D620,'FG - COMBATS'!$A$3:$B$55,2)</f>
        <v>33</v>
      </c>
    </row>
    <row r="621" customFormat="false" ht="13" hidden="false" customHeight="true" outlineLevel="0" collapsed="false">
      <c r="A621" s="17" t="s">
        <v>2925</v>
      </c>
      <c r="B621" s="27" t="n">
        <f aca="false">(TOT!DT623/TOT!V623)*1000</f>
        <v>40.5405405405405</v>
      </c>
      <c r="C621" s="27" t="n">
        <f aca="false">IF(TOT!V623&lt;30,(TOT!DT623/TOT!V623)*650,B621)</f>
        <v>40.5405405405405</v>
      </c>
      <c r="D621" s="27" t="n">
        <f aca="false">IF(TOT!V623&lt;15,(TOT!DT623/TOT!V623)*500,C621)</f>
        <v>40.5405405405405</v>
      </c>
      <c r="E621" s="27" t="n">
        <f aca="false">VLOOKUP(D621,'FG - COMBATS'!$A$3:$B$55,2)</f>
        <v>74</v>
      </c>
    </row>
    <row r="622" customFormat="false" ht="13" hidden="false" customHeight="true" outlineLevel="0" collapsed="false">
      <c r="A622" s="17" t="s">
        <v>2930</v>
      </c>
      <c r="B622" s="27" t="n">
        <f aca="false">(TOT!DT624/TOT!V624)*1000</f>
        <v>0</v>
      </c>
      <c r="C622" s="27" t="n">
        <f aca="false">IF(TOT!V624&lt;30,(TOT!DT624/TOT!V624)*650,B622)</f>
        <v>0</v>
      </c>
      <c r="D622" s="27" t="n">
        <f aca="false">IF(TOT!V624&lt;15,(TOT!DT624/TOT!V624)*500,C622)</f>
        <v>0</v>
      </c>
      <c r="E622" s="27" t="n">
        <f aca="false">VLOOKUP(D622,'FG - COMBATS'!$A$3:$B$55,2)</f>
        <v>33</v>
      </c>
    </row>
    <row r="623" customFormat="false" ht="13" hidden="false" customHeight="true" outlineLevel="0" collapsed="false">
      <c r="A623" s="17" t="s">
        <v>2934</v>
      </c>
      <c r="B623" s="27" t="n">
        <f aca="false">(TOT!DT625/TOT!V625)*1000</f>
        <v>25</v>
      </c>
      <c r="C623" s="27" t="n">
        <f aca="false">IF(TOT!V625&lt;30,(TOT!DT625/TOT!V625)*650,B623)</f>
        <v>25</v>
      </c>
      <c r="D623" s="27" t="n">
        <f aca="false">IF(TOT!V625&lt;15,(TOT!DT625/TOT!V625)*500,C623)</f>
        <v>25</v>
      </c>
      <c r="E623" s="27" t="n">
        <f aca="false">VLOOKUP(D623,'FG - COMBATS'!$A$3:$B$55,2)</f>
        <v>69</v>
      </c>
    </row>
    <row r="624" customFormat="false" ht="13" hidden="false" customHeight="true" outlineLevel="0" collapsed="false">
      <c r="A624" s="17" t="s">
        <v>2939</v>
      </c>
      <c r="B624" s="27" t="n">
        <f aca="false">(TOT!DT626/TOT!V626)*1000</f>
        <v>0</v>
      </c>
      <c r="C624" s="27" t="n">
        <f aca="false">IF(TOT!V626&lt;30,(TOT!DT626/TOT!V626)*650,B624)</f>
        <v>0</v>
      </c>
      <c r="D624" s="27" t="n">
        <f aca="false">IF(TOT!V626&lt;15,(TOT!DT626/TOT!V626)*500,C624)</f>
        <v>0</v>
      </c>
      <c r="E624" s="27" t="n">
        <f aca="false">VLOOKUP(D624,'FG - COMBATS'!$A$3:$B$55,2)</f>
        <v>33</v>
      </c>
    </row>
    <row r="625" customFormat="false" ht="13" hidden="false" customHeight="true" outlineLevel="0" collapsed="false">
      <c r="A625" s="17" t="s">
        <v>2944</v>
      </c>
      <c r="B625" s="27" t="n">
        <f aca="false">(TOT!DT627/TOT!V627)*1000</f>
        <v>0</v>
      </c>
      <c r="C625" s="27" t="n">
        <f aca="false">IF(TOT!V627&lt;30,(TOT!DT627/TOT!V627)*650,B625)</f>
        <v>0</v>
      </c>
      <c r="D625" s="27" t="n">
        <f aca="false">IF(TOT!V627&lt;15,(TOT!DT627/TOT!V627)*500,C625)</f>
        <v>0</v>
      </c>
      <c r="E625" s="27" t="n">
        <f aca="false">VLOOKUP(D625,'FG - COMBATS'!$A$3:$B$55,2)</f>
        <v>33</v>
      </c>
    </row>
    <row r="626" customFormat="false" ht="13" hidden="false" customHeight="true" outlineLevel="0" collapsed="false">
      <c r="A626" s="17" t="s">
        <v>2950</v>
      </c>
      <c r="B626" s="27" t="n">
        <f aca="false">(TOT!DT628/TOT!V628)*1000</f>
        <v>0</v>
      </c>
      <c r="C626" s="27" t="n">
        <f aca="false">IF(TOT!V628&lt;30,(TOT!DT628/TOT!V628)*650,B626)</f>
        <v>0</v>
      </c>
      <c r="D626" s="27" t="n">
        <f aca="false">IF(TOT!V628&lt;15,(TOT!DT628/TOT!V628)*500,C626)</f>
        <v>0</v>
      </c>
      <c r="E626" s="27" t="n">
        <f aca="false">VLOOKUP(D626,'FG - COMBATS'!$A$3:$B$55,2)</f>
        <v>33</v>
      </c>
    </row>
    <row r="627" customFormat="false" ht="13" hidden="false" customHeight="true" outlineLevel="0" collapsed="false">
      <c r="A627" s="17" t="s">
        <v>2953</v>
      </c>
      <c r="B627" s="27" t="n">
        <f aca="false">(TOT!DT629/TOT!V629)*1000</f>
        <v>0</v>
      </c>
      <c r="C627" s="27" t="n">
        <f aca="false">IF(TOT!V629&lt;30,(TOT!DT629/TOT!V629)*650,B627)</f>
        <v>0</v>
      </c>
      <c r="D627" s="27" t="n">
        <f aca="false">IF(TOT!V629&lt;15,(TOT!DT629/TOT!V629)*500,C627)</f>
        <v>0</v>
      </c>
      <c r="E627" s="27" t="n">
        <f aca="false">VLOOKUP(D627,'FG - COMBATS'!$A$3:$B$55,2)</f>
        <v>33</v>
      </c>
    </row>
    <row r="628" customFormat="false" ht="13" hidden="false" customHeight="true" outlineLevel="0" collapsed="false">
      <c r="A628" s="17" t="s">
        <v>2957</v>
      </c>
      <c r="B628" s="27" t="n">
        <f aca="false">(TOT!DT630/TOT!V630)*1000</f>
        <v>0</v>
      </c>
      <c r="C628" s="27" t="n">
        <f aca="false">IF(TOT!V630&lt;30,(TOT!DT630/TOT!V630)*650,B628)</f>
        <v>0</v>
      </c>
      <c r="D628" s="27" t="n">
        <f aca="false">IF(TOT!V630&lt;15,(TOT!DT630/TOT!V630)*500,C628)</f>
        <v>0</v>
      </c>
      <c r="E628" s="27" t="n">
        <f aca="false">VLOOKUP(D628,'FG - COMBATS'!$A$3:$B$55,2)</f>
        <v>33</v>
      </c>
    </row>
    <row r="629" customFormat="false" ht="13" hidden="false" customHeight="true" outlineLevel="0" collapsed="false">
      <c r="A629" s="17" t="s">
        <v>2960</v>
      </c>
      <c r="B629" s="27" t="n">
        <f aca="false">(TOT!DT631/TOT!V631)*1000</f>
        <v>12.1951219512195</v>
      </c>
      <c r="C629" s="27" t="n">
        <f aca="false">IF(TOT!V631&lt;30,(TOT!DT631/TOT!V631)*650,B629)</f>
        <v>12.1951219512195</v>
      </c>
      <c r="D629" s="27" t="n">
        <f aca="false">IF(TOT!V631&lt;15,(TOT!DT631/TOT!V631)*500,C629)</f>
        <v>12.1951219512195</v>
      </c>
      <c r="E629" s="27" t="n">
        <f aca="false">VLOOKUP(D629,'FG - COMBATS'!$A$3:$B$55,2)</f>
        <v>60</v>
      </c>
    </row>
    <row r="630" customFormat="false" ht="13" hidden="false" customHeight="true" outlineLevel="0" collapsed="false">
      <c r="A630" s="17" t="s">
        <v>2965</v>
      </c>
      <c r="B630" s="27" t="n">
        <f aca="false">(TOT!DT632/TOT!V632)*1000</f>
        <v>0</v>
      </c>
      <c r="C630" s="27" t="n">
        <f aca="false">IF(TOT!V632&lt;30,(TOT!DT632/TOT!V632)*650,B630)</f>
        <v>0</v>
      </c>
      <c r="D630" s="27" t="n">
        <f aca="false">IF(TOT!V632&lt;15,(TOT!DT632/TOT!V632)*500,C630)</f>
        <v>0</v>
      </c>
      <c r="E630" s="27" t="n">
        <f aca="false">VLOOKUP(D630,'FG - COMBATS'!$A$3:$B$55,2)</f>
        <v>33</v>
      </c>
    </row>
    <row r="631" customFormat="false" ht="13" hidden="false" customHeight="true" outlineLevel="0" collapsed="false">
      <c r="A631" s="17" t="s">
        <v>2968</v>
      </c>
      <c r="B631" s="27" t="n">
        <f aca="false">(TOT!DT633/TOT!V633)*1000</f>
        <v>14.0845070422535</v>
      </c>
      <c r="C631" s="27" t="n">
        <f aca="false">IF(TOT!V633&lt;30,(TOT!DT633/TOT!V633)*650,B631)</f>
        <v>14.0845070422535</v>
      </c>
      <c r="D631" s="27" t="n">
        <f aca="false">IF(TOT!V633&lt;15,(TOT!DT633/TOT!V633)*500,C631)</f>
        <v>14.0845070422535</v>
      </c>
      <c r="E631" s="27" t="n">
        <f aca="false">VLOOKUP(D631,'FG - COMBATS'!$A$3:$B$55,2)</f>
        <v>62</v>
      </c>
    </row>
    <row r="632" customFormat="false" ht="13" hidden="false" customHeight="true" outlineLevel="0" collapsed="false">
      <c r="A632" s="17" t="s">
        <v>2971</v>
      </c>
      <c r="B632" s="27" t="n">
        <f aca="false">(TOT!DT634/TOT!V634)*1000</f>
        <v>27.7777777777778</v>
      </c>
      <c r="C632" s="27" t="n">
        <f aca="false">IF(TOT!V634&lt;30,(TOT!DT634/TOT!V634)*650,B632)</f>
        <v>27.7777777777778</v>
      </c>
      <c r="D632" s="27" t="n">
        <f aca="false">IF(TOT!V634&lt;15,(TOT!DT634/TOT!V634)*500,C632)</f>
        <v>27.7777777777778</v>
      </c>
      <c r="E632" s="27" t="n">
        <f aca="false">VLOOKUP(D632,'FG - COMBATS'!$A$3:$B$55,2)</f>
        <v>69</v>
      </c>
    </row>
    <row r="633" customFormat="false" ht="13" hidden="false" customHeight="true" outlineLevel="0" collapsed="false">
      <c r="A633" s="17" t="s">
        <v>2973</v>
      </c>
      <c r="B633" s="27" t="n">
        <f aca="false">(TOT!DT635/TOT!V635)*1000</f>
        <v>0</v>
      </c>
      <c r="C633" s="27" t="n">
        <f aca="false">IF(TOT!V635&lt;30,(TOT!DT635/TOT!V635)*650,B633)</f>
        <v>0</v>
      </c>
      <c r="D633" s="27" t="n">
        <f aca="false">IF(TOT!V635&lt;15,(TOT!DT635/TOT!V635)*500,C633)</f>
        <v>0</v>
      </c>
      <c r="E633" s="27" t="n">
        <f aca="false">VLOOKUP(D633,'FG - COMBATS'!$A$3:$B$55,2)</f>
        <v>33</v>
      </c>
    </row>
    <row r="634" customFormat="false" ht="13" hidden="false" customHeight="true" outlineLevel="0" collapsed="false">
      <c r="A634" s="17" t="s">
        <v>2977</v>
      </c>
      <c r="B634" s="27" t="n">
        <f aca="false">(TOT!DT636/TOT!V636)*1000</f>
        <v>12.3456790123457</v>
      </c>
      <c r="C634" s="27" t="n">
        <f aca="false">IF(TOT!V636&lt;30,(TOT!DT636/TOT!V636)*650,B634)</f>
        <v>12.3456790123457</v>
      </c>
      <c r="D634" s="27" t="n">
        <f aca="false">IF(TOT!V636&lt;15,(TOT!DT636/TOT!V636)*500,C634)</f>
        <v>12.3456790123457</v>
      </c>
      <c r="E634" s="27" t="n">
        <f aca="false">VLOOKUP(D634,'FG - COMBATS'!$A$3:$B$55,2)</f>
        <v>60</v>
      </c>
    </row>
    <row r="635" customFormat="false" ht="13" hidden="false" customHeight="true" outlineLevel="0" collapsed="false">
      <c r="A635" s="17" t="s">
        <v>2981</v>
      </c>
      <c r="B635" s="27" t="n">
        <f aca="false">(TOT!DT637/TOT!V637)*1000</f>
        <v>0</v>
      </c>
      <c r="C635" s="27" t="n">
        <f aca="false">IF(TOT!V637&lt;30,(TOT!DT637/TOT!V637)*650,B635)</f>
        <v>0</v>
      </c>
      <c r="D635" s="27" t="n">
        <f aca="false">IF(TOT!V637&lt;15,(TOT!DT637/TOT!V637)*500,C635)</f>
        <v>0</v>
      </c>
      <c r="E635" s="27" t="n">
        <f aca="false">VLOOKUP(D635,'FG - COMBATS'!$A$3:$B$55,2)</f>
        <v>33</v>
      </c>
    </row>
    <row r="636" customFormat="false" ht="13" hidden="false" customHeight="true" outlineLevel="0" collapsed="false">
      <c r="A636" s="17" t="s">
        <v>2984</v>
      </c>
      <c r="B636" s="27" t="n">
        <f aca="false">(TOT!DT638/TOT!V638)*1000</f>
        <v>0</v>
      </c>
      <c r="C636" s="27" t="n">
        <f aca="false">IF(TOT!V638&lt;30,(TOT!DT638/TOT!V638)*650,B636)</f>
        <v>0</v>
      </c>
      <c r="D636" s="27" t="n">
        <f aca="false">IF(TOT!V638&lt;15,(TOT!DT638/TOT!V638)*500,C636)</f>
        <v>0</v>
      </c>
      <c r="E636" s="27" t="n">
        <f aca="false">VLOOKUP(D636,'FG - COMBATS'!$A$3:$B$55,2)</f>
        <v>33</v>
      </c>
    </row>
    <row r="637" customFormat="false" ht="13" hidden="false" customHeight="true" outlineLevel="0" collapsed="false">
      <c r="A637" s="17" t="s">
        <v>2987</v>
      </c>
      <c r="B637" s="27" t="n">
        <f aca="false">(TOT!DT639/TOT!V639)*1000</f>
        <v>0</v>
      </c>
      <c r="C637" s="27" t="n">
        <f aca="false">IF(TOT!V639&lt;30,(TOT!DT639/TOT!V639)*650,B637)</f>
        <v>0</v>
      </c>
      <c r="D637" s="27" t="n">
        <f aca="false">IF(TOT!V639&lt;15,(TOT!DT639/TOT!V639)*500,C637)</f>
        <v>0</v>
      </c>
      <c r="E637" s="27" t="n">
        <f aca="false">VLOOKUP(D637,'FG - COMBATS'!$A$3:$B$55,2)</f>
        <v>33</v>
      </c>
    </row>
    <row r="638" customFormat="false" ht="13" hidden="false" customHeight="true" outlineLevel="0" collapsed="false">
      <c r="A638" s="17" t="s">
        <v>2990</v>
      </c>
      <c r="B638" s="27" t="n">
        <f aca="false">(TOT!DT640/TOT!V640)*1000</f>
        <v>26.3157894736842</v>
      </c>
      <c r="C638" s="27" t="n">
        <f aca="false">IF(TOT!V640&lt;30,(TOT!DT640/TOT!V640)*650,B638)</f>
        <v>26.3157894736842</v>
      </c>
      <c r="D638" s="27" t="n">
        <f aca="false">IF(TOT!V640&lt;15,(TOT!DT640/TOT!V640)*500,C638)</f>
        <v>26.3157894736842</v>
      </c>
      <c r="E638" s="27" t="n">
        <f aca="false">VLOOKUP(D638,'FG - COMBATS'!$A$3:$B$55,2)</f>
        <v>69</v>
      </c>
    </row>
    <row r="639" customFormat="false" ht="13" hidden="false" customHeight="true" outlineLevel="0" collapsed="false">
      <c r="A639" s="17" t="s">
        <v>2992</v>
      </c>
      <c r="B639" s="27" t="n">
        <f aca="false">(TOT!DT641/TOT!V641)*1000</f>
        <v>0</v>
      </c>
      <c r="C639" s="27" t="n">
        <f aca="false">IF(TOT!V641&lt;30,(TOT!DT641/TOT!V641)*650,B639)</f>
        <v>0</v>
      </c>
      <c r="D639" s="27" t="n">
        <f aca="false">IF(TOT!V641&lt;15,(TOT!DT641/TOT!V641)*500,C639)</f>
        <v>0</v>
      </c>
      <c r="E639" s="27" t="n">
        <f aca="false">VLOOKUP(D639,'FG - COMBATS'!$A$3:$B$55,2)</f>
        <v>33</v>
      </c>
    </row>
    <row r="640" customFormat="false" ht="13" hidden="false" customHeight="true" outlineLevel="0" collapsed="false">
      <c r="A640" s="17" t="s">
        <v>2994</v>
      </c>
      <c r="B640" s="27" t="n">
        <f aca="false">(TOT!DT642/TOT!V642)*1000</f>
        <v>45.4545454545455</v>
      </c>
      <c r="C640" s="27" t="n">
        <f aca="false">IF(TOT!V642&lt;30,(TOT!DT642/TOT!V642)*650,B640)</f>
        <v>29.5454545454546</v>
      </c>
      <c r="D640" s="27" t="n">
        <f aca="false">IF(TOT!V642&lt;15,(TOT!DT642/TOT!V642)*500,C640)</f>
        <v>29.5454545454546</v>
      </c>
      <c r="E640" s="27" t="n">
        <f aca="false">VLOOKUP(D640,'FG - COMBATS'!$A$3:$B$55,2)</f>
        <v>70</v>
      </c>
    </row>
    <row r="641" customFormat="false" ht="13" hidden="false" customHeight="true" outlineLevel="0" collapsed="false">
      <c r="A641" s="17" t="s">
        <v>2998</v>
      </c>
      <c r="B641" s="27" t="n">
        <f aca="false">(TOT!DT643/TOT!V643)*1000</f>
        <v>0</v>
      </c>
      <c r="C641" s="27" t="n">
        <f aca="false">IF(TOT!V643&lt;30,(TOT!DT643/TOT!V643)*650,B641)</f>
        <v>0</v>
      </c>
      <c r="D641" s="27" t="n">
        <f aca="false">IF(TOT!V643&lt;15,(TOT!DT643/TOT!V643)*500,C641)</f>
        <v>0</v>
      </c>
      <c r="E641" s="27" t="n">
        <f aca="false">VLOOKUP(D641,'FG - COMBATS'!$A$3:$B$55,2)</f>
        <v>33</v>
      </c>
    </row>
    <row r="642" customFormat="false" ht="13" hidden="false" customHeight="true" outlineLevel="0" collapsed="false">
      <c r="A642" s="17" t="s">
        <v>3002</v>
      </c>
      <c r="B642" s="27" t="n">
        <f aca="false">(TOT!DT644/TOT!V644)*1000</f>
        <v>0</v>
      </c>
      <c r="C642" s="27" t="n">
        <f aca="false">IF(TOT!V644&lt;30,(TOT!DT644/TOT!V644)*650,B642)</f>
        <v>0</v>
      </c>
      <c r="D642" s="27" t="n">
        <f aca="false">IF(TOT!V644&lt;15,(TOT!DT644/TOT!V644)*500,C642)</f>
        <v>0</v>
      </c>
      <c r="E642" s="27" t="n">
        <f aca="false">VLOOKUP(D642,'FG - COMBATS'!$A$3:$B$55,2)</f>
        <v>33</v>
      </c>
    </row>
    <row r="643" customFormat="false" ht="13" hidden="false" customHeight="true" outlineLevel="0" collapsed="false">
      <c r="A643" s="17" t="s">
        <v>3007</v>
      </c>
      <c r="B643" s="27" t="n">
        <f aca="false">(TOT!DT645/TOT!V645)*1000</f>
        <v>0</v>
      </c>
      <c r="C643" s="27" t="n">
        <f aca="false">IF(TOT!V645&lt;30,(TOT!DT645/TOT!V645)*650,B643)</f>
        <v>0</v>
      </c>
      <c r="D643" s="27" t="n">
        <f aca="false">IF(TOT!V645&lt;15,(TOT!DT645/TOT!V645)*500,C643)</f>
        <v>0</v>
      </c>
      <c r="E643" s="27" t="n">
        <f aca="false">VLOOKUP(D643,'FG - COMBATS'!$A$3:$B$55,2)</f>
        <v>33</v>
      </c>
    </row>
    <row r="644" customFormat="false" ht="13" hidden="false" customHeight="true" outlineLevel="0" collapsed="false">
      <c r="A644" s="17" t="s">
        <v>3012</v>
      </c>
      <c r="B644" s="27" t="n">
        <f aca="false">(TOT!DT646/TOT!V646)*1000</f>
        <v>86.2068965517241</v>
      </c>
      <c r="C644" s="27" t="n">
        <f aca="false">IF(TOT!V646&lt;30,(TOT!DT646/TOT!V646)*650,B644)</f>
        <v>86.2068965517241</v>
      </c>
      <c r="D644" s="27" t="n">
        <f aca="false">IF(TOT!V646&lt;15,(TOT!DT646/TOT!V646)*500,C644)</f>
        <v>86.2068965517241</v>
      </c>
      <c r="E644" s="27" t="n">
        <f aca="false">VLOOKUP(D644,'FG - COMBATS'!$A$3:$B$55,2)</f>
        <v>86</v>
      </c>
    </row>
    <row r="645" customFormat="false" ht="13" hidden="false" customHeight="true" outlineLevel="0" collapsed="false">
      <c r="A645" s="17" t="s">
        <v>3017</v>
      </c>
      <c r="B645" s="27" t="n">
        <f aca="false">(TOT!DT647/TOT!V647)*1000</f>
        <v>0</v>
      </c>
      <c r="C645" s="27" t="n">
        <f aca="false">IF(TOT!V647&lt;30,(TOT!DT647/TOT!V647)*650,B645)</f>
        <v>0</v>
      </c>
      <c r="D645" s="27" t="n">
        <f aca="false">IF(TOT!V647&lt;15,(TOT!DT647/TOT!V647)*500,C645)</f>
        <v>0</v>
      </c>
      <c r="E645" s="27" t="n">
        <f aca="false">VLOOKUP(D645,'FG - COMBATS'!$A$3:$B$55,2)</f>
        <v>33</v>
      </c>
    </row>
    <row r="646" customFormat="false" ht="13" hidden="false" customHeight="true" outlineLevel="0" collapsed="false">
      <c r="A646" s="17" t="s">
        <v>3021</v>
      </c>
      <c r="B646" s="27" t="n">
        <f aca="false">(TOT!DT648/TOT!V648)*1000</f>
        <v>0</v>
      </c>
      <c r="C646" s="27" t="n">
        <f aca="false">IF(TOT!V648&lt;30,(TOT!DT648/TOT!V648)*650,B646)</f>
        <v>0</v>
      </c>
      <c r="D646" s="27" t="n">
        <f aca="false">IF(TOT!V648&lt;15,(TOT!DT648/TOT!V648)*500,C646)</f>
        <v>0</v>
      </c>
      <c r="E646" s="27" t="n">
        <f aca="false">VLOOKUP(D646,'FG - COMBATS'!$A$3:$B$55,2)</f>
        <v>33</v>
      </c>
    </row>
    <row r="647" customFormat="false" ht="13" hidden="false" customHeight="true" outlineLevel="0" collapsed="false">
      <c r="A647" s="17" t="s">
        <v>3024</v>
      </c>
      <c r="B647" s="27" t="n">
        <f aca="false">(TOT!DT649/TOT!V649)*1000</f>
        <v>0</v>
      </c>
      <c r="C647" s="27" t="n">
        <f aca="false">IF(TOT!V649&lt;30,(TOT!DT649/TOT!V649)*650,B647)</f>
        <v>0</v>
      </c>
      <c r="D647" s="27" t="n">
        <f aca="false">IF(TOT!V649&lt;15,(TOT!DT649/TOT!V649)*500,C647)</f>
        <v>0</v>
      </c>
      <c r="E647" s="27" t="n">
        <f aca="false">VLOOKUP(D647,'FG - COMBATS'!$A$3:$B$55,2)</f>
        <v>33</v>
      </c>
    </row>
    <row r="648" customFormat="false" ht="13" hidden="false" customHeight="true" outlineLevel="0" collapsed="false">
      <c r="A648" s="17" t="s">
        <v>3028</v>
      </c>
      <c r="B648" s="27" t="n">
        <f aca="false">(TOT!DT650/TOT!V650)*1000</f>
        <v>0</v>
      </c>
      <c r="C648" s="27" t="n">
        <f aca="false">IF(TOT!V650&lt;30,(TOT!DT650/TOT!V650)*650,B648)</f>
        <v>0</v>
      </c>
      <c r="D648" s="27" t="n">
        <f aca="false">IF(TOT!V650&lt;15,(TOT!DT650/TOT!V650)*500,C648)</f>
        <v>0</v>
      </c>
      <c r="E648" s="27" t="n">
        <f aca="false">VLOOKUP(D648,'FG - COMBATS'!$A$3:$B$55,2)</f>
        <v>33</v>
      </c>
    </row>
    <row r="649" customFormat="false" ht="13" hidden="false" customHeight="true" outlineLevel="0" collapsed="false">
      <c r="A649" s="17" t="s">
        <v>3031</v>
      </c>
      <c r="B649" s="27" t="n">
        <f aca="false">(TOT!DT651/TOT!V651)*1000</f>
        <v>0</v>
      </c>
      <c r="C649" s="27" t="n">
        <f aca="false">IF(TOT!V651&lt;30,(TOT!DT651/TOT!V651)*650,B649)</f>
        <v>0</v>
      </c>
      <c r="D649" s="27" t="n">
        <f aca="false">IF(TOT!V651&lt;15,(TOT!DT651/TOT!V651)*500,C649)</f>
        <v>0</v>
      </c>
      <c r="E649" s="27" t="n">
        <f aca="false">VLOOKUP(D649,'FG - COMBATS'!$A$3:$B$55,2)</f>
        <v>33</v>
      </c>
    </row>
    <row r="650" customFormat="false" ht="13" hidden="false" customHeight="true" outlineLevel="0" collapsed="false">
      <c r="A650" s="17" t="s">
        <v>3036</v>
      </c>
      <c r="B650" s="27" t="n">
        <f aca="false">(TOT!DT652/TOT!V652)*1000</f>
        <v>38.961038961039</v>
      </c>
      <c r="C650" s="27" t="n">
        <f aca="false">IF(TOT!V652&lt;30,(TOT!DT652/TOT!V652)*650,B650)</f>
        <v>38.961038961039</v>
      </c>
      <c r="D650" s="27" t="n">
        <f aca="false">IF(TOT!V652&lt;15,(TOT!DT652/TOT!V652)*500,C650)</f>
        <v>38.961038961039</v>
      </c>
      <c r="E650" s="27" t="n">
        <f aca="false">VLOOKUP(D650,'FG - COMBATS'!$A$3:$B$55,2)</f>
        <v>73</v>
      </c>
    </row>
    <row r="651" customFormat="false" ht="13" hidden="false" customHeight="true" outlineLevel="0" collapsed="false">
      <c r="A651" s="17" t="s">
        <v>3039</v>
      </c>
      <c r="B651" s="27" t="n">
        <f aca="false">(TOT!DT653/TOT!V653)*1000</f>
        <v>16.6666666666667</v>
      </c>
      <c r="C651" s="27" t="n">
        <f aca="false">IF(TOT!V653&lt;30,(TOT!DT653/TOT!V653)*650,B651)</f>
        <v>16.6666666666667</v>
      </c>
      <c r="D651" s="27" t="n">
        <f aca="false">IF(TOT!V653&lt;15,(TOT!DT653/TOT!V653)*500,C651)</f>
        <v>16.6666666666667</v>
      </c>
      <c r="E651" s="27" t="n">
        <f aca="false">VLOOKUP(D651,'FG - COMBATS'!$A$3:$B$55,2)</f>
        <v>66</v>
      </c>
    </row>
    <row r="652" customFormat="false" ht="13" hidden="false" customHeight="true" outlineLevel="0" collapsed="false">
      <c r="A652" s="17" t="s">
        <v>3043</v>
      </c>
      <c r="B652" s="27" t="n">
        <f aca="false">(TOT!DT654/TOT!V654)*1000</f>
        <v>0</v>
      </c>
      <c r="C652" s="27" t="n">
        <f aca="false">IF(TOT!V654&lt;30,(TOT!DT654/TOT!V654)*650,B652)</f>
        <v>0</v>
      </c>
      <c r="D652" s="27" t="n">
        <f aca="false">IF(TOT!V654&lt;15,(TOT!DT654/TOT!V654)*500,C652)</f>
        <v>0</v>
      </c>
      <c r="E652" s="27" t="n">
        <f aca="false">VLOOKUP(D652,'FG - COMBATS'!$A$3:$B$55,2)</f>
        <v>33</v>
      </c>
    </row>
    <row r="653" customFormat="false" ht="13" hidden="false" customHeight="true" outlineLevel="0" collapsed="false">
      <c r="A653" s="17" t="s">
        <v>3047</v>
      </c>
      <c r="B653" s="27" t="n">
        <f aca="false">(TOT!DT655/TOT!V655)*1000</f>
        <v>0</v>
      </c>
      <c r="C653" s="27" t="n">
        <f aca="false">IF(TOT!V655&lt;30,(TOT!DT655/TOT!V655)*650,B653)</f>
        <v>0</v>
      </c>
      <c r="D653" s="27" t="n">
        <f aca="false">IF(TOT!V655&lt;15,(TOT!DT655/TOT!V655)*500,C653)</f>
        <v>0</v>
      </c>
      <c r="E653" s="27" t="n">
        <f aca="false">VLOOKUP(D653,'FG - COMBATS'!$A$3:$B$55,2)</f>
        <v>33</v>
      </c>
    </row>
    <row r="654" customFormat="false" ht="13" hidden="false" customHeight="true" outlineLevel="0" collapsed="false">
      <c r="A654" s="17" t="s">
        <v>3050</v>
      </c>
      <c r="B654" s="27" t="n">
        <f aca="false">(TOT!DT656/TOT!V656)*1000</f>
        <v>0</v>
      </c>
      <c r="C654" s="27" t="n">
        <f aca="false">IF(TOT!V656&lt;30,(TOT!DT656/TOT!V656)*650,B654)</f>
        <v>0</v>
      </c>
      <c r="D654" s="27" t="n">
        <f aca="false">IF(TOT!V656&lt;15,(TOT!DT656/TOT!V656)*500,C654)</f>
        <v>0</v>
      </c>
      <c r="E654" s="27" t="n">
        <f aca="false">VLOOKUP(D654,'FG - COMBATS'!$A$3:$B$55,2)</f>
        <v>33</v>
      </c>
    </row>
    <row r="655" customFormat="false" ht="13" hidden="false" customHeight="true" outlineLevel="0" collapsed="false">
      <c r="A655" s="17" t="s">
        <v>3055</v>
      </c>
      <c r="B655" s="27" t="n">
        <f aca="false">(TOT!DT657/TOT!V657)*1000</f>
        <v>0</v>
      </c>
      <c r="C655" s="27" t="n">
        <f aca="false">IF(TOT!V657&lt;30,(TOT!DT657/TOT!V657)*650,B655)</f>
        <v>0</v>
      </c>
      <c r="D655" s="27" t="n">
        <f aca="false">IF(TOT!V657&lt;15,(TOT!DT657/TOT!V657)*500,C655)</f>
        <v>0</v>
      </c>
      <c r="E655" s="27" t="n">
        <f aca="false">VLOOKUP(D655,'FG - COMBATS'!$A$3:$B$55,2)</f>
        <v>33</v>
      </c>
    </row>
    <row r="656" customFormat="false" ht="13" hidden="false" customHeight="true" outlineLevel="0" collapsed="false">
      <c r="A656" s="17" t="s">
        <v>3059</v>
      </c>
      <c r="B656" s="27" t="n">
        <f aca="false">(TOT!DT658/TOT!V658)*1000</f>
        <v>0</v>
      </c>
      <c r="C656" s="27" t="n">
        <f aca="false">IF(TOT!V658&lt;30,(TOT!DT658/TOT!V658)*650,B656)</f>
        <v>0</v>
      </c>
      <c r="D656" s="27" t="n">
        <f aca="false">IF(TOT!V658&lt;15,(TOT!DT658/TOT!V658)*500,C656)</f>
        <v>0</v>
      </c>
      <c r="E656" s="27" t="n">
        <f aca="false">VLOOKUP(D656,'FG - COMBATS'!$A$3:$B$55,2)</f>
        <v>33</v>
      </c>
    </row>
    <row r="657" customFormat="false" ht="13" hidden="false" customHeight="true" outlineLevel="0" collapsed="false">
      <c r="A657" s="17" t="s">
        <v>3063</v>
      </c>
      <c r="B657" s="27" t="n">
        <f aca="false">(TOT!DT659/TOT!V659)*1000</f>
        <v>0</v>
      </c>
      <c r="C657" s="27" t="n">
        <f aca="false">IF(TOT!V659&lt;30,(TOT!DT659/TOT!V659)*650,B657)</f>
        <v>0</v>
      </c>
      <c r="D657" s="27" t="n">
        <f aca="false">IF(TOT!V659&lt;15,(TOT!DT659/TOT!V659)*500,C657)</f>
        <v>0</v>
      </c>
      <c r="E657" s="27" t="n">
        <f aca="false">VLOOKUP(D657,'FG - COMBATS'!$A$3:$B$55,2)</f>
        <v>33</v>
      </c>
    </row>
    <row r="658" customFormat="false" ht="13" hidden="false" customHeight="true" outlineLevel="0" collapsed="false">
      <c r="A658" s="17" t="s">
        <v>3067</v>
      </c>
      <c r="B658" s="27" t="n">
        <f aca="false">(TOT!DT660/TOT!V660)*1000</f>
        <v>12.6582278481013</v>
      </c>
      <c r="C658" s="27" t="n">
        <f aca="false">IF(TOT!V660&lt;30,(TOT!DT660/TOT!V660)*650,B658)</f>
        <v>12.6582278481013</v>
      </c>
      <c r="D658" s="27" t="n">
        <f aca="false">IF(TOT!V660&lt;15,(TOT!DT660/TOT!V660)*500,C658)</f>
        <v>12.6582278481013</v>
      </c>
      <c r="E658" s="27" t="n">
        <f aca="false">VLOOKUP(D658,'FG - COMBATS'!$A$3:$B$55,2)</f>
        <v>60</v>
      </c>
    </row>
    <row r="659" customFormat="false" ht="13" hidden="false" customHeight="true" outlineLevel="0" collapsed="false">
      <c r="A659" s="17" t="s">
        <v>3071</v>
      </c>
      <c r="B659" s="27" t="n">
        <f aca="false">(TOT!DT661/TOT!V661)*1000</f>
        <v>0</v>
      </c>
      <c r="C659" s="27" t="n">
        <f aca="false">IF(TOT!V661&lt;30,(TOT!DT661/TOT!V661)*650,B659)</f>
        <v>0</v>
      </c>
      <c r="D659" s="27" t="n">
        <f aca="false">IF(TOT!V661&lt;15,(TOT!DT661/TOT!V661)*500,C659)</f>
        <v>0</v>
      </c>
      <c r="E659" s="27" t="n">
        <f aca="false">VLOOKUP(D659,'FG - COMBATS'!$A$3:$B$55,2)</f>
        <v>33</v>
      </c>
    </row>
    <row r="660" customFormat="false" ht="13" hidden="false" customHeight="true" outlineLevel="0" collapsed="false">
      <c r="A660" s="17" t="s">
        <v>3076</v>
      </c>
      <c r="B660" s="27" t="n">
        <f aca="false">(TOT!DT662/TOT!V662)*1000</f>
        <v>16.6666666666667</v>
      </c>
      <c r="C660" s="27" t="n">
        <f aca="false">IF(TOT!V662&lt;30,(TOT!DT662/TOT!V662)*650,B660)</f>
        <v>16.6666666666667</v>
      </c>
      <c r="D660" s="27" t="n">
        <f aca="false">IF(TOT!V662&lt;15,(TOT!DT662/TOT!V662)*500,C660)</f>
        <v>16.6666666666667</v>
      </c>
      <c r="E660" s="27" t="n">
        <f aca="false">VLOOKUP(D660,'FG - COMBATS'!$A$3:$B$55,2)</f>
        <v>66</v>
      </c>
    </row>
    <row r="661" customFormat="false" ht="13" hidden="false" customHeight="true" outlineLevel="0" collapsed="false">
      <c r="A661" s="17" t="s">
        <v>3080</v>
      </c>
      <c r="B661" s="27" t="n">
        <f aca="false">(TOT!DT663/TOT!V663)*1000</f>
        <v>0</v>
      </c>
      <c r="C661" s="27" t="n">
        <f aca="false">IF(TOT!V663&lt;30,(TOT!DT663/TOT!V663)*650,B661)</f>
        <v>0</v>
      </c>
      <c r="D661" s="27" t="n">
        <f aca="false">IF(TOT!V663&lt;15,(TOT!DT663/TOT!V663)*500,C661)</f>
        <v>0</v>
      </c>
      <c r="E661" s="27" t="n">
        <f aca="false">VLOOKUP(D661,'FG - COMBATS'!$A$3:$B$55,2)</f>
        <v>33</v>
      </c>
    </row>
    <row r="662" customFormat="false" ht="13" hidden="false" customHeight="true" outlineLevel="0" collapsed="false">
      <c r="A662" s="17" t="s">
        <v>3083</v>
      </c>
      <c r="B662" s="27" t="n">
        <f aca="false">(TOT!DT664/TOT!V664)*1000</f>
        <v>12.1951219512195</v>
      </c>
      <c r="C662" s="27" t="n">
        <f aca="false">IF(TOT!V664&lt;30,(TOT!DT664/TOT!V664)*650,B662)</f>
        <v>12.1951219512195</v>
      </c>
      <c r="D662" s="27" t="n">
        <f aca="false">IF(TOT!V664&lt;15,(TOT!DT664/TOT!V664)*500,C662)</f>
        <v>12.1951219512195</v>
      </c>
      <c r="E662" s="27" t="n">
        <f aca="false">VLOOKUP(D662,'FG - COMBATS'!$A$3:$B$55,2)</f>
        <v>60</v>
      </c>
    </row>
    <row r="663" customFormat="false" ht="13" hidden="false" customHeight="true" outlineLevel="0" collapsed="false">
      <c r="A663" s="17" t="s">
        <v>3087</v>
      </c>
      <c r="B663" s="27" t="n">
        <f aca="false">(TOT!DT665/TOT!V665)*1000</f>
        <v>0</v>
      </c>
      <c r="C663" s="27" t="n">
        <f aca="false">IF(TOT!V665&lt;30,(TOT!DT665/TOT!V665)*650,B663)</f>
        <v>0</v>
      </c>
      <c r="D663" s="27" t="n">
        <f aca="false">IF(TOT!V665&lt;15,(TOT!DT665/TOT!V665)*500,C663)</f>
        <v>0</v>
      </c>
      <c r="E663" s="27" t="n">
        <f aca="false">VLOOKUP(D663,'FG - COMBATS'!$A$3:$B$55,2)</f>
        <v>33</v>
      </c>
    </row>
    <row r="664" customFormat="false" ht="13" hidden="false" customHeight="true" outlineLevel="0" collapsed="false">
      <c r="A664" s="17" t="s">
        <v>3090</v>
      </c>
      <c r="B664" s="27" t="n">
        <f aca="false">(TOT!DT666/TOT!V666)*1000</f>
        <v>0</v>
      </c>
      <c r="C664" s="27" t="n">
        <f aca="false">IF(TOT!V666&lt;30,(TOT!DT666/TOT!V666)*650,B664)</f>
        <v>0</v>
      </c>
      <c r="D664" s="27" t="n">
        <f aca="false">IF(TOT!V666&lt;15,(TOT!DT666/TOT!V666)*500,C664)</f>
        <v>0</v>
      </c>
      <c r="E664" s="27" t="n">
        <f aca="false">VLOOKUP(D664,'FG - COMBATS'!$A$3:$B$55,2)</f>
        <v>33</v>
      </c>
    </row>
    <row r="665" customFormat="false" ht="13" hidden="false" customHeight="true" outlineLevel="0" collapsed="false">
      <c r="A665" s="17" t="s">
        <v>3095</v>
      </c>
      <c r="B665" s="27" t="n">
        <f aca="false">(TOT!DT667/TOT!V667)*1000</f>
        <v>0</v>
      </c>
      <c r="C665" s="27" t="n">
        <f aca="false">IF(TOT!V667&lt;30,(TOT!DT667/TOT!V667)*650,B665)</f>
        <v>0</v>
      </c>
      <c r="D665" s="27" t="n">
        <f aca="false">IF(TOT!V667&lt;15,(TOT!DT667/TOT!V667)*500,C665)</f>
        <v>0</v>
      </c>
      <c r="E665" s="27" t="n">
        <f aca="false">VLOOKUP(D665,'FG - COMBATS'!$A$3:$B$55,2)</f>
        <v>33</v>
      </c>
    </row>
    <row r="666" customFormat="false" ht="13" hidden="false" customHeight="true" outlineLevel="0" collapsed="false">
      <c r="A666" s="17" t="s">
        <v>3101</v>
      </c>
      <c r="B666" s="27" t="n">
        <f aca="false">(TOT!DT668/TOT!V668)*1000</f>
        <v>0</v>
      </c>
      <c r="C666" s="27" t="n">
        <f aca="false">IF(TOT!V668&lt;30,(TOT!DT668/TOT!V668)*650,B666)</f>
        <v>0</v>
      </c>
      <c r="D666" s="27" t="n">
        <f aca="false">IF(TOT!V668&lt;15,(TOT!DT668/TOT!V668)*500,C666)</f>
        <v>0</v>
      </c>
      <c r="E666" s="27" t="n">
        <f aca="false">VLOOKUP(D666,'FG - COMBATS'!$A$3:$B$55,2)</f>
        <v>33</v>
      </c>
    </row>
    <row r="667" customFormat="false" ht="13" hidden="false" customHeight="true" outlineLevel="0" collapsed="false">
      <c r="A667" s="17" t="s">
        <v>3105</v>
      </c>
      <c r="B667" s="27" t="n">
        <f aca="false">(TOT!DT669/TOT!V669)*1000</f>
        <v>37.037037037037</v>
      </c>
      <c r="C667" s="27" t="n">
        <f aca="false">IF(TOT!V669&lt;30,(TOT!DT669/TOT!V669)*650,B667)</f>
        <v>24.0740740740741</v>
      </c>
      <c r="D667" s="27" t="n">
        <f aca="false">IF(TOT!V669&lt;15,(TOT!DT669/TOT!V669)*500,C667)</f>
        <v>24.0740740740741</v>
      </c>
      <c r="E667" s="27" t="n">
        <f aca="false">VLOOKUP(D667,'FG - COMBATS'!$A$3:$B$55,2)</f>
        <v>68</v>
      </c>
    </row>
    <row r="668" customFormat="false" ht="13" hidden="false" customHeight="true" outlineLevel="0" collapsed="false">
      <c r="A668" s="17" t="s">
        <v>3109</v>
      </c>
      <c r="B668" s="27" t="n">
        <f aca="false">(TOT!DT670/TOT!V670)*1000</f>
        <v>0</v>
      </c>
      <c r="C668" s="27" t="n">
        <f aca="false">IF(TOT!V670&lt;30,(TOT!DT670/TOT!V670)*650,B668)</f>
        <v>0</v>
      </c>
      <c r="D668" s="27" t="n">
        <f aca="false">IF(TOT!V670&lt;15,(TOT!DT670/TOT!V670)*500,C668)</f>
        <v>0</v>
      </c>
      <c r="E668" s="27" t="n">
        <f aca="false">VLOOKUP(D668,'FG - COMBATS'!$A$3:$B$55,2)</f>
        <v>33</v>
      </c>
    </row>
    <row r="669" customFormat="false" ht="13" hidden="false" customHeight="true" outlineLevel="0" collapsed="false">
      <c r="A669" s="17" t="s">
        <v>3113</v>
      </c>
      <c r="B669" s="27" t="n">
        <f aca="false">(TOT!DT671/TOT!V671)*1000</f>
        <v>0</v>
      </c>
      <c r="C669" s="27" t="n">
        <f aca="false">IF(TOT!V671&lt;30,(TOT!DT671/TOT!V671)*650,B669)</f>
        <v>0</v>
      </c>
      <c r="D669" s="27" t="n">
        <f aca="false">IF(TOT!V671&lt;15,(TOT!DT671/TOT!V671)*500,C669)</f>
        <v>0</v>
      </c>
      <c r="E669" s="27" t="n">
        <f aca="false">VLOOKUP(D669,'FG - COMBATS'!$A$3:$B$55,2)</f>
        <v>33</v>
      </c>
    </row>
    <row r="670" customFormat="false" ht="13" hidden="false" customHeight="true" outlineLevel="0" collapsed="false">
      <c r="A670" s="17" t="s">
        <v>3116</v>
      </c>
      <c r="B670" s="27" t="n">
        <f aca="false">(TOT!DT672/TOT!V672)*1000</f>
        <v>0</v>
      </c>
      <c r="C670" s="27" t="n">
        <f aca="false">IF(TOT!V672&lt;30,(TOT!DT672/TOT!V672)*650,B670)</f>
        <v>0</v>
      </c>
      <c r="D670" s="27" t="n">
        <f aca="false">IF(TOT!V672&lt;15,(TOT!DT672/TOT!V672)*500,C670)</f>
        <v>0</v>
      </c>
      <c r="E670" s="27" t="n">
        <f aca="false">VLOOKUP(D670,'FG - COMBATS'!$A$3:$B$55,2)</f>
        <v>33</v>
      </c>
    </row>
    <row r="671" customFormat="false" ht="13" hidden="false" customHeight="true" outlineLevel="0" collapsed="false">
      <c r="A671" s="17" t="s">
        <v>3120</v>
      </c>
      <c r="B671" s="27" t="n">
        <f aca="false">(TOT!DT673/TOT!V673)*1000</f>
        <v>0</v>
      </c>
      <c r="C671" s="27" t="n">
        <f aca="false">IF(TOT!V673&lt;30,(TOT!DT673/TOT!V673)*650,B671)</f>
        <v>0</v>
      </c>
      <c r="D671" s="27" t="n">
        <f aca="false">IF(TOT!V673&lt;15,(TOT!DT673/TOT!V673)*500,C671)</f>
        <v>0</v>
      </c>
      <c r="E671" s="27" t="n">
        <f aca="false">VLOOKUP(D671,'FG - COMBATS'!$A$3:$B$55,2)</f>
        <v>33</v>
      </c>
    </row>
    <row r="672" customFormat="false" ht="13" hidden="false" customHeight="true" outlineLevel="0" collapsed="false">
      <c r="A672" s="17" t="s">
        <v>3123</v>
      </c>
      <c r="B672" s="27" t="n">
        <f aca="false">(TOT!DT674/TOT!V674)*1000</f>
        <v>0</v>
      </c>
      <c r="C672" s="27" t="n">
        <f aca="false">IF(TOT!V674&lt;30,(TOT!DT674/TOT!V674)*650,B672)</f>
        <v>0</v>
      </c>
      <c r="D672" s="27" t="n">
        <f aca="false">IF(TOT!V674&lt;15,(TOT!DT674/TOT!V674)*500,C672)</f>
        <v>0</v>
      </c>
      <c r="E672" s="27" t="n">
        <f aca="false">VLOOKUP(D672,'FG - COMBATS'!$A$3:$B$55,2)</f>
        <v>33</v>
      </c>
    </row>
    <row r="673" customFormat="false" ht="13" hidden="false" customHeight="true" outlineLevel="0" collapsed="false">
      <c r="A673" s="17" t="s">
        <v>3127</v>
      </c>
      <c r="B673" s="27" t="n">
        <f aca="false">(TOT!DT675/TOT!V675)*1000</f>
        <v>0</v>
      </c>
      <c r="C673" s="27" t="n">
        <f aca="false">IF(TOT!V675&lt;30,(TOT!DT675/TOT!V675)*650,B673)</f>
        <v>0</v>
      </c>
      <c r="D673" s="27" t="n">
        <f aca="false">IF(TOT!V675&lt;15,(TOT!DT675/TOT!V675)*500,C673)</f>
        <v>0</v>
      </c>
      <c r="E673" s="27" t="n">
        <f aca="false">VLOOKUP(D673,'FG - COMBATS'!$A$3:$B$55,2)</f>
        <v>33</v>
      </c>
    </row>
    <row r="674" customFormat="false" ht="13" hidden="false" customHeight="true" outlineLevel="0" collapsed="false">
      <c r="A674" s="17" t="s">
        <v>3132</v>
      </c>
      <c r="B674" s="27" t="n">
        <f aca="false">(TOT!DT676/TOT!V676)*1000</f>
        <v>0</v>
      </c>
      <c r="C674" s="27" t="n">
        <f aca="false">IF(TOT!V676&lt;30,(TOT!DT676/TOT!V676)*650,B674)</f>
        <v>0</v>
      </c>
      <c r="D674" s="27" t="n">
        <f aca="false">IF(TOT!V676&lt;15,(TOT!DT676/TOT!V676)*500,C674)</f>
        <v>0</v>
      </c>
      <c r="E674" s="27" t="n">
        <f aca="false">VLOOKUP(D674,'FG - COMBATS'!$A$3:$B$55,2)</f>
        <v>33</v>
      </c>
    </row>
    <row r="675" customFormat="false" ht="13" hidden="false" customHeight="true" outlineLevel="0" collapsed="false">
      <c r="A675" s="17" t="s">
        <v>3137</v>
      </c>
      <c r="B675" s="27" t="n">
        <f aca="false">(TOT!DT677/TOT!V677)*1000</f>
        <v>0</v>
      </c>
      <c r="C675" s="27" t="n">
        <f aca="false">IF(TOT!V677&lt;30,(TOT!DT677/TOT!V677)*650,B675)</f>
        <v>0</v>
      </c>
      <c r="D675" s="27" t="n">
        <f aca="false">IF(TOT!V677&lt;15,(TOT!DT677/TOT!V677)*500,C675)</f>
        <v>0</v>
      </c>
      <c r="E675" s="27" t="n">
        <f aca="false">VLOOKUP(D675,'FG - COMBATS'!$A$3:$B$55,2)</f>
        <v>33</v>
      </c>
    </row>
    <row r="676" customFormat="false" ht="13" hidden="false" customHeight="true" outlineLevel="0" collapsed="false">
      <c r="A676" s="17" t="s">
        <v>3141</v>
      </c>
      <c r="B676" s="27" t="n">
        <f aca="false">(TOT!DT678/TOT!V678)*1000</f>
        <v>0</v>
      </c>
      <c r="C676" s="27" t="n">
        <f aca="false">IF(TOT!V678&lt;30,(TOT!DT678/TOT!V678)*650,B676)</f>
        <v>0</v>
      </c>
      <c r="D676" s="27" t="n">
        <f aca="false">IF(TOT!V678&lt;15,(TOT!DT678/TOT!V678)*500,C676)</f>
        <v>0</v>
      </c>
      <c r="E676" s="27" t="n">
        <f aca="false">VLOOKUP(D676,'FG - COMBATS'!$A$3:$B$55,2)</f>
        <v>33</v>
      </c>
    </row>
    <row r="677" customFormat="false" ht="13" hidden="false" customHeight="true" outlineLevel="0" collapsed="false">
      <c r="A677" s="17" t="s">
        <v>3144</v>
      </c>
      <c r="B677" s="27" t="n">
        <f aca="false">(TOT!DT679/TOT!V679)*1000</f>
        <v>0</v>
      </c>
      <c r="C677" s="27" t="n">
        <f aca="false">IF(TOT!V679&lt;30,(TOT!DT679/TOT!V679)*650,B677)</f>
        <v>0</v>
      </c>
      <c r="D677" s="27" t="n">
        <f aca="false">IF(TOT!V679&lt;15,(TOT!DT679/TOT!V679)*500,C677)</f>
        <v>0</v>
      </c>
      <c r="E677" s="27" t="n">
        <f aca="false">VLOOKUP(D677,'FG - COMBATS'!$A$3:$B$55,2)</f>
        <v>33</v>
      </c>
    </row>
    <row r="678" customFormat="false" ht="13" hidden="false" customHeight="true" outlineLevel="0" collapsed="false">
      <c r="A678" s="17" t="s">
        <v>3147</v>
      </c>
      <c r="B678" s="27" t="n">
        <f aca="false">(TOT!DT680/TOT!V680)*1000</f>
        <v>0</v>
      </c>
      <c r="C678" s="27" t="n">
        <f aca="false">IF(TOT!V680&lt;30,(TOT!DT680/TOT!V680)*650,B678)</f>
        <v>0</v>
      </c>
      <c r="D678" s="27" t="n">
        <f aca="false">IF(TOT!V680&lt;15,(TOT!DT680/TOT!V680)*500,C678)</f>
        <v>0</v>
      </c>
      <c r="E678" s="27" t="n">
        <f aca="false">VLOOKUP(D678,'FG - COMBATS'!$A$3:$B$55,2)</f>
        <v>33</v>
      </c>
    </row>
    <row r="679" customFormat="false" ht="13" hidden="false" customHeight="true" outlineLevel="0" collapsed="false">
      <c r="A679" s="17" t="s">
        <v>3150</v>
      </c>
      <c r="B679" s="27" t="n">
        <f aca="false">(TOT!DT681/TOT!V681)*1000</f>
        <v>67.5675675675676</v>
      </c>
      <c r="C679" s="27" t="n">
        <f aca="false">IF(TOT!V681&lt;30,(TOT!DT681/TOT!V681)*650,B679)</f>
        <v>67.5675675675676</v>
      </c>
      <c r="D679" s="27" t="n">
        <f aca="false">IF(TOT!V681&lt;15,(TOT!DT681/TOT!V681)*500,C679)</f>
        <v>67.5675675675676</v>
      </c>
      <c r="E679" s="27" t="n">
        <f aca="false">VLOOKUP(D679,'FG - COMBATS'!$A$3:$B$55,2)</f>
        <v>83</v>
      </c>
    </row>
    <row r="680" customFormat="false" ht="13" hidden="false" customHeight="true" outlineLevel="0" collapsed="false">
      <c r="A680" s="17" t="s">
        <v>3154</v>
      </c>
      <c r="B680" s="27" t="n">
        <f aca="false">(TOT!DT682/TOT!V682)*1000</f>
        <v>0</v>
      </c>
      <c r="C680" s="27" t="n">
        <f aca="false">IF(TOT!V682&lt;30,(TOT!DT682/TOT!V682)*650,B680)</f>
        <v>0</v>
      </c>
      <c r="D680" s="27" t="n">
        <f aca="false">IF(TOT!V682&lt;15,(TOT!DT682/TOT!V682)*500,C680)</f>
        <v>0</v>
      </c>
      <c r="E680" s="27" t="n">
        <f aca="false">VLOOKUP(D680,'FG - COMBATS'!$A$3:$B$55,2)</f>
        <v>33</v>
      </c>
    </row>
    <row r="681" customFormat="false" ht="13" hidden="false" customHeight="true" outlineLevel="0" collapsed="false">
      <c r="A681" s="17" t="s">
        <v>3157</v>
      </c>
      <c r="B681" s="27" t="n">
        <f aca="false">(TOT!DT683/TOT!V683)*1000</f>
        <v>0</v>
      </c>
      <c r="C681" s="27" t="n">
        <f aca="false">IF(TOT!V683&lt;30,(TOT!DT683/TOT!V683)*650,B681)</f>
        <v>0</v>
      </c>
      <c r="D681" s="27" t="n">
        <f aca="false">IF(TOT!V683&lt;15,(TOT!DT683/TOT!V683)*500,C681)</f>
        <v>0</v>
      </c>
      <c r="E681" s="27" t="n">
        <f aca="false">VLOOKUP(D681,'FG - COMBATS'!$A$3:$B$55,2)</f>
        <v>33</v>
      </c>
    </row>
    <row r="682" customFormat="false" ht="13" hidden="false" customHeight="true" outlineLevel="0" collapsed="false">
      <c r="A682" s="17" t="s">
        <v>3161</v>
      </c>
      <c r="B682" s="27" t="n">
        <f aca="false">(TOT!DT684/TOT!V684)*1000</f>
        <v>0</v>
      </c>
      <c r="C682" s="27" t="n">
        <f aca="false">IF(TOT!V684&lt;30,(TOT!DT684/TOT!V684)*650,B682)</f>
        <v>0</v>
      </c>
      <c r="D682" s="27" t="n">
        <f aca="false">IF(TOT!V684&lt;15,(TOT!DT684/TOT!V684)*500,C682)</f>
        <v>0</v>
      </c>
      <c r="E682" s="27" t="n">
        <f aca="false">VLOOKUP(D682,'FG - COMBATS'!$A$3:$B$55,2)</f>
        <v>33</v>
      </c>
    </row>
    <row r="683" customFormat="false" ht="13" hidden="false" customHeight="true" outlineLevel="0" collapsed="false">
      <c r="A683" s="17" t="s">
        <v>3165</v>
      </c>
      <c r="B683" s="27" t="n">
        <f aca="false">(TOT!DT685/TOT!V685)*1000</f>
        <v>0</v>
      </c>
      <c r="C683" s="27" t="n">
        <f aca="false">IF(TOT!V685&lt;30,(TOT!DT685/TOT!V685)*650,B683)</f>
        <v>0</v>
      </c>
      <c r="D683" s="27" t="n">
        <f aca="false">IF(TOT!V685&lt;15,(TOT!DT685/TOT!V685)*500,C683)</f>
        <v>0</v>
      </c>
      <c r="E683" s="27" t="n">
        <f aca="false">VLOOKUP(D683,'FG - COMBATS'!$A$3:$B$55,2)</f>
        <v>33</v>
      </c>
    </row>
    <row r="684" customFormat="false" ht="13" hidden="false" customHeight="true" outlineLevel="0" collapsed="false">
      <c r="A684" s="17" t="s">
        <v>3168</v>
      </c>
      <c r="B684" s="27" t="n">
        <f aca="false">(TOT!DT686/TOT!V686)*1000</f>
        <v>14.7058823529412</v>
      </c>
      <c r="C684" s="27" t="n">
        <f aca="false">IF(TOT!V686&lt;30,(TOT!DT686/TOT!V686)*650,B684)</f>
        <v>14.7058823529412</v>
      </c>
      <c r="D684" s="27" t="n">
        <f aca="false">IF(TOT!V686&lt;15,(TOT!DT686/TOT!V686)*500,C684)</f>
        <v>14.7058823529412</v>
      </c>
      <c r="E684" s="27" t="n">
        <f aca="false">VLOOKUP(D684,'FG - COMBATS'!$A$3:$B$55,2)</f>
        <v>62</v>
      </c>
    </row>
    <row r="685" customFormat="false" ht="13" hidden="false" customHeight="true" outlineLevel="0" collapsed="false">
      <c r="A685" s="17" t="s">
        <v>3171</v>
      </c>
      <c r="B685" s="27" t="n">
        <f aca="false">(TOT!DT687/TOT!V687)*1000</f>
        <v>12.1951219512195</v>
      </c>
      <c r="C685" s="27" t="n">
        <f aca="false">IF(TOT!V687&lt;30,(TOT!DT687/TOT!V687)*650,B685)</f>
        <v>12.1951219512195</v>
      </c>
      <c r="D685" s="27" t="n">
        <f aca="false">IF(TOT!V687&lt;15,(TOT!DT687/TOT!V687)*500,C685)</f>
        <v>12.1951219512195</v>
      </c>
      <c r="E685" s="27" t="n">
        <f aca="false">VLOOKUP(D685,'FG - COMBATS'!$A$3:$B$55,2)</f>
        <v>60</v>
      </c>
    </row>
    <row r="686" customFormat="false" ht="13" hidden="false" customHeight="true" outlineLevel="0" collapsed="false">
      <c r="A686" s="17" t="s">
        <v>3173</v>
      </c>
      <c r="B686" s="27" t="n">
        <f aca="false">(TOT!DT688/TOT!V688)*1000</f>
        <v>0</v>
      </c>
      <c r="C686" s="27" t="n">
        <f aca="false">IF(TOT!V688&lt;30,(TOT!DT688/TOT!V688)*650,B686)</f>
        <v>0</v>
      </c>
      <c r="D686" s="27" t="n">
        <f aca="false">IF(TOT!V688&lt;15,(TOT!DT688/TOT!V688)*500,C686)</f>
        <v>0</v>
      </c>
      <c r="E686" s="27" t="n">
        <f aca="false">VLOOKUP(D686,'FG - COMBATS'!$A$3:$B$55,2)</f>
        <v>33</v>
      </c>
    </row>
    <row r="687" customFormat="false" ht="13" hidden="false" customHeight="true" outlineLevel="0" collapsed="false">
      <c r="A687" s="17" t="s">
        <v>3178</v>
      </c>
      <c r="B687" s="27" t="n">
        <f aca="false">(TOT!DT689/TOT!V689)*1000</f>
        <v>0</v>
      </c>
      <c r="C687" s="27" t="n">
        <f aca="false">IF(TOT!V689&lt;30,(TOT!DT689/TOT!V689)*650,B687)</f>
        <v>0</v>
      </c>
      <c r="D687" s="27" t="n">
        <f aca="false">IF(TOT!V689&lt;15,(TOT!DT689/TOT!V689)*500,C687)</f>
        <v>0</v>
      </c>
      <c r="E687" s="27" t="n">
        <f aca="false">VLOOKUP(D687,'FG - COMBATS'!$A$3:$B$55,2)</f>
        <v>33</v>
      </c>
    </row>
    <row r="688" customFormat="false" ht="13" hidden="false" customHeight="true" outlineLevel="0" collapsed="false">
      <c r="A688" s="17" t="s">
        <v>3181</v>
      </c>
      <c r="B688" s="27" t="n">
        <f aca="false">(TOT!DT690/TOT!V690)*1000</f>
        <v>0</v>
      </c>
      <c r="C688" s="27" t="n">
        <f aca="false">IF(TOT!V690&lt;30,(TOT!DT690/TOT!V690)*650,B688)</f>
        <v>0</v>
      </c>
      <c r="D688" s="27" t="n">
        <f aca="false">IF(TOT!V690&lt;15,(TOT!DT690/TOT!V690)*500,C688)</f>
        <v>0</v>
      </c>
      <c r="E688" s="27" t="n">
        <f aca="false">VLOOKUP(D688,'FG - COMBATS'!$A$3:$B$55,2)</f>
        <v>33</v>
      </c>
    </row>
    <row r="689" customFormat="false" ht="13" hidden="false" customHeight="true" outlineLevel="0" collapsed="false">
      <c r="A689" s="17" t="s">
        <v>3183</v>
      </c>
      <c r="B689" s="27" t="n">
        <f aca="false">(TOT!DT691/TOT!V691)*1000</f>
        <v>0</v>
      </c>
      <c r="C689" s="27" t="n">
        <f aca="false">IF(TOT!V691&lt;30,(TOT!DT691/TOT!V691)*650,B689)</f>
        <v>0</v>
      </c>
      <c r="D689" s="27" t="n">
        <f aca="false">IF(TOT!V691&lt;15,(TOT!DT691/TOT!V691)*500,C689)</f>
        <v>0</v>
      </c>
      <c r="E689" s="27" t="n">
        <f aca="false">VLOOKUP(D689,'FG - COMBATS'!$A$3:$B$55,2)</f>
        <v>33</v>
      </c>
    </row>
    <row r="690" customFormat="false" ht="13" hidden="false" customHeight="true" outlineLevel="0" collapsed="false">
      <c r="A690" s="17" t="s">
        <v>3186</v>
      </c>
      <c r="B690" s="27" t="n">
        <f aca="false">(TOT!DT692/TOT!V692)*1000</f>
        <v>0</v>
      </c>
      <c r="C690" s="27" t="n">
        <f aca="false">IF(TOT!V692&lt;30,(TOT!DT692/TOT!V692)*650,B690)</f>
        <v>0</v>
      </c>
      <c r="D690" s="27" t="n">
        <f aca="false">IF(TOT!V692&lt;15,(TOT!DT692/TOT!V692)*500,C690)</f>
        <v>0</v>
      </c>
      <c r="E690" s="27" t="n">
        <f aca="false">VLOOKUP(D690,'FG - COMBATS'!$A$3:$B$55,2)</f>
        <v>33</v>
      </c>
    </row>
    <row r="691" customFormat="false" ht="13" hidden="false" customHeight="true" outlineLevel="0" collapsed="false">
      <c r="A691" s="17" t="s">
        <v>3191</v>
      </c>
      <c r="B691" s="27" t="n">
        <f aca="false">(TOT!DT693/TOT!V693)*1000</f>
        <v>27.027027027027</v>
      </c>
      <c r="C691" s="27" t="n">
        <f aca="false">IF(TOT!V693&lt;30,(TOT!DT693/TOT!V693)*650,B691)</f>
        <v>27.027027027027</v>
      </c>
      <c r="D691" s="27" t="n">
        <f aca="false">IF(TOT!V693&lt;15,(TOT!DT693/TOT!V693)*500,C691)</f>
        <v>27.027027027027</v>
      </c>
      <c r="E691" s="27" t="n">
        <f aca="false">VLOOKUP(D691,'FG - COMBATS'!$A$3:$B$55,2)</f>
        <v>69</v>
      </c>
    </row>
    <row r="692" customFormat="false" ht="13" hidden="false" customHeight="true" outlineLevel="0" collapsed="false">
      <c r="A692" s="17" t="s">
        <v>3196</v>
      </c>
      <c r="B692" s="27" t="n">
        <f aca="false">(TOT!DT694/TOT!V694)*1000</f>
        <v>0</v>
      </c>
      <c r="C692" s="27" t="n">
        <f aca="false">IF(TOT!V694&lt;30,(TOT!DT694/TOT!V694)*650,B692)</f>
        <v>0</v>
      </c>
      <c r="D692" s="27" t="n">
        <f aca="false">IF(TOT!V694&lt;15,(TOT!DT694/TOT!V694)*500,C692)</f>
        <v>0</v>
      </c>
      <c r="E692" s="27" t="n">
        <f aca="false">VLOOKUP(D692,'FG - COMBATS'!$A$3:$B$55,2)</f>
        <v>33</v>
      </c>
    </row>
    <row r="693" customFormat="false" ht="13" hidden="false" customHeight="true" outlineLevel="0" collapsed="false">
      <c r="A693" s="17" t="s">
        <v>3200</v>
      </c>
      <c r="B693" s="27" t="n">
        <f aca="false">(TOT!DT695/TOT!V695)*1000</f>
        <v>0</v>
      </c>
      <c r="C693" s="27" t="n">
        <f aca="false">IF(TOT!V695&lt;30,(TOT!DT695/TOT!V695)*650,B693)</f>
        <v>0</v>
      </c>
      <c r="D693" s="27" t="n">
        <f aca="false">IF(TOT!V695&lt;15,(TOT!DT695/TOT!V695)*500,C693)</f>
        <v>0</v>
      </c>
      <c r="E693" s="27" t="n">
        <f aca="false">VLOOKUP(D693,'FG - COMBATS'!$A$3:$B$55,2)</f>
        <v>33</v>
      </c>
    </row>
    <row r="694" customFormat="false" ht="13" hidden="false" customHeight="true" outlineLevel="0" collapsed="false">
      <c r="A694" s="17" t="s">
        <v>3204</v>
      </c>
      <c r="B694" s="27" t="n">
        <f aca="false">(TOT!DT696/TOT!V696)*1000</f>
        <v>43.4782608695652</v>
      </c>
      <c r="C694" s="27" t="n">
        <f aca="false">IF(TOT!V696&lt;30,(TOT!DT696/TOT!V696)*650,B694)</f>
        <v>28.2608695652174</v>
      </c>
      <c r="D694" s="27" t="n">
        <f aca="false">IF(TOT!V696&lt;15,(TOT!DT696/TOT!V696)*500,C694)</f>
        <v>28.2608695652174</v>
      </c>
      <c r="E694" s="27" t="n">
        <f aca="false">VLOOKUP(D694,'FG - COMBATS'!$A$3:$B$55,2)</f>
        <v>70</v>
      </c>
    </row>
    <row r="695" customFormat="false" ht="13" hidden="false" customHeight="true" outlineLevel="0" collapsed="false">
      <c r="A695" s="17" t="s">
        <v>3206</v>
      </c>
      <c r="B695" s="27" t="n">
        <f aca="false">(TOT!DT697/TOT!V697)*1000</f>
        <v>0</v>
      </c>
      <c r="C695" s="27" t="n">
        <f aca="false">IF(TOT!V697&lt;30,(TOT!DT697/TOT!V697)*650,B695)</f>
        <v>0</v>
      </c>
      <c r="D695" s="27" t="n">
        <f aca="false">IF(TOT!V697&lt;15,(TOT!DT697/TOT!V697)*500,C695)</f>
        <v>0</v>
      </c>
      <c r="E695" s="27" t="n">
        <f aca="false">VLOOKUP(D695,'FG - COMBATS'!$A$3:$B$55,2)</f>
        <v>33</v>
      </c>
    </row>
    <row r="696" customFormat="false" ht="13" hidden="false" customHeight="true" outlineLevel="0" collapsed="false">
      <c r="A696" s="17" t="s">
        <v>3210</v>
      </c>
      <c r="B696" s="27" t="n">
        <f aca="false">(TOT!DT698/TOT!V698)*1000</f>
        <v>0</v>
      </c>
      <c r="C696" s="27" t="n">
        <f aca="false">IF(TOT!V698&lt;30,(TOT!DT698/TOT!V698)*650,B696)</f>
        <v>0</v>
      </c>
      <c r="D696" s="27" t="n">
        <f aca="false">IF(TOT!V698&lt;15,(TOT!DT698/TOT!V698)*500,C696)</f>
        <v>0</v>
      </c>
      <c r="E696" s="27" t="n">
        <f aca="false">VLOOKUP(D696,'FG - COMBATS'!$A$3:$B$55,2)</f>
        <v>33</v>
      </c>
    </row>
    <row r="697" customFormat="false" ht="13" hidden="false" customHeight="true" outlineLevel="0" collapsed="false">
      <c r="A697" s="17" t="s">
        <v>3215</v>
      </c>
      <c r="B697" s="27" t="n">
        <f aca="false">(TOT!DT699/TOT!V699)*1000</f>
        <v>0</v>
      </c>
      <c r="C697" s="27" t="n">
        <f aca="false">IF(TOT!V699&lt;30,(TOT!DT699/TOT!V699)*650,B697)</f>
        <v>0</v>
      </c>
      <c r="D697" s="27" t="n">
        <f aca="false">IF(TOT!V699&lt;15,(TOT!DT699/TOT!V699)*500,C697)</f>
        <v>0</v>
      </c>
      <c r="E697" s="27" t="n">
        <f aca="false">VLOOKUP(D697,'FG - COMBATS'!$A$3:$B$55,2)</f>
        <v>33</v>
      </c>
    </row>
    <row r="698" customFormat="false" ht="13" hidden="false" customHeight="true" outlineLevel="0" collapsed="false">
      <c r="A698" s="17" t="s">
        <v>3219</v>
      </c>
      <c r="B698" s="27" t="n">
        <f aca="false">(TOT!DT700/TOT!V700)*1000</f>
        <v>20.4081632653061</v>
      </c>
      <c r="C698" s="27" t="n">
        <f aca="false">IF(TOT!V700&lt;30,(TOT!DT700/TOT!V700)*650,B698)</f>
        <v>20.4081632653061</v>
      </c>
      <c r="D698" s="27" t="n">
        <f aca="false">IF(TOT!V700&lt;15,(TOT!DT700/TOT!V700)*500,C698)</f>
        <v>20.4081632653061</v>
      </c>
      <c r="E698" s="27" t="n">
        <f aca="false">VLOOKUP(D698,'FG - COMBATS'!$A$3:$B$55,2)</f>
        <v>67</v>
      </c>
    </row>
    <row r="699" customFormat="false" ht="13" hidden="false" customHeight="true" outlineLevel="0" collapsed="false">
      <c r="A699" s="17" t="s">
        <v>3223</v>
      </c>
      <c r="B699" s="27" t="n">
        <f aca="false">(TOT!DT701/TOT!V701)*1000</f>
        <v>0</v>
      </c>
      <c r="C699" s="27" t="n">
        <f aca="false">IF(TOT!V701&lt;30,(TOT!DT701/TOT!V701)*650,B699)</f>
        <v>0</v>
      </c>
      <c r="D699" s="27" t="n">
        <f aca="false">IF(TOT!V701&lt;15,(TOT!DT701/TOT!V701)*500,C699)</f>
        <v>0</v>
      </c>
      <c r="E699" s="27" t="n">
        <f aca="false">VLOOKUP(D699,'FG - COMBATS'!$A$3:$B$55,2)</f>
        <v>33</v>
      </c>
    </row>
    <row r="700" customFormat="false" ht="13" hidden="false" customHeight="true" outlineLevel="0" collapsed="false">
      <c r="A700" s="17" t="s">
        <v>3228</v>
      </c>
      <c r="B700" s="27" t="n">
        <f aca="false">(TOT!DT702/TOT!V702)*1000</f>
        <v>12.1951219512195</v>
      </c>
      <c r="C700" s="27" t="n">
        <f aca="false">IF(TOT!V702&lt;30,(TOT!DT702/TOT!V702)*650,B700)</f>
        <v>12.1951219512195</v>
      </c>
      <c r="D700" s="27" t="n">
        <f aca="false">IF(TOT!V702&lt;15,(TOT!DT702/TOT!V702)*500,C700)</f>
        <v>12.1951219512195</v>
      </c>
      <c r="E700" s="27" t="n">
        <f aca="false">VLOOKUP(D700,'FG - COMBATS'!$A$3:$B$55,2)</f>
        <v>60</v>
      </c>
    </row>
    <row r="701" customFormat="false" ht="13" hidden="false" customHeight="true" outlineLevel="0" collapsed="false">
      <c r="A701" s="17" t="s">
        <v>3232</v>
      </c>
      <c r="B701" s="27" t="n">
        <f aca="false">(TOT!DT703/TOT!V703)*1000</f>
        <v>0</v>
      </c>
      <c r="C701" s="27" t="n">
        <f aca="false">IF(TOT!V703&lt;30,(TOT!DT703/TOT!V703)*650,B701)</f>
        <v>0</v>
      </c>
      <c r="D701" s="27" t="n">
        <f aca="false">IF(TOT!V703&lt;15,(TOT!DT703/TOT!V703)*500,C701)</f>
        <v>0</v>
      </c>
      <c r="E701" s="27" t="n">
        <f aca="false">VLOOKUP(D701,'FG - COMBATS'!$A$3:$B$55,2)</f>
        <v>33</v>
      </c>
    </row>
    <row r="702" customFormat="false" ht="13" hidden="false" customHeight="true" outlineLevel="0" collapsed="false">
      <c r="A702" s="17" t="s">
        <v>3238</v>
      </c>
      <c r="B702" s="27" t="n">
        <f aca="false">(TOT!DT704/TOT!V704)*1000</f>
        <v>25.3164556962025</v>
      </c>
      <c r="C702" s="27" t="n">
        <f aca="false">IF(TOT!V704&lt;30,(TOT!DT704/TOT!V704)*650,B702)</f>
        <v>25.3164556962025</v>
      </c>
      <c r="D702" s="27" t="n">
        <f aca="false">IF(TOT!V704&lt;15,(TOT!DT704/TOT!V704)*500,C702)</f>
        <v>25.3164556962025</v>
      </c>
      <c r="E702" s="27" t="n">
        <f aca="false">VLOOKUP(D702,'FG - COMBATS'!$A$3:$B$55,2)</f>
        <v>69</v>
      </c>
    </row>
    <row r="703" customFormat="false" ht="13" hidden="false" customHeight="true" outlineLevel="0" collapsed="false">
      <c r="A703" s="17" t="s">
        <v>3244</v>
      </c>
      <c r="B703" s="27" t="n">
        <f aca="false">(TOT!DT705/TOT!V705)*1000</f>
        <v>0</v>
      </c>
      <c r="C703" s="27" t="n">
        <f aca="false">IF(TOT!V705&lt;30,(TOT!DT705/TOT!V705)*650,B703)</f>
        <v>0</v>
      </c>
      <c r="D703" s="27" t="n">
        <f aca="false">IF(TOT!V705&lt;15,(TOT!DT705/TOT!V705)*500,C703)</f>
        <v>0</v>
      </c>
      <c r="E703" s="27" t="n">
        <f aca="false">VLOOKUP(D703,'FG - COMBATS'!$A$3:$B$55,2)</f>
        <v>33</v>
      </c>
    </row>
    <row r="704" customFormat="false" ht="13" hidden="false" customHeight="true" outlineLevel="0" collapsed="false">
      <c r="A704" s="17" t="s">
        <v>3249</v>
      </c>
      <c r="B704" s="27" t="n">
        <f aca="false">(TOT!DT706/TOT!V706)*1000</f>
        <v>71.4285714285714</v>
      </c>
      <c r="C704" s="27" t="n">
        <f aca="false">IF(TOT!V706&lt;30,(TOT!DT706/TOT!V706)*650,B704)</f>
        <v>71.4285714285714</v>
      </c>
      <c r="D704" s="27" t="n">
        <f aca="false">IF(TOT!V706&lt;15,(TOT!DT706/TOT!V706)*500,C704)</f>
        <v>71.4285714285714</v>
      </c>
      <c r="E704" s="27" t="n">
        <f aca="false">VLOOKUP(D704,'FG - COMBATS'!$A$3:$B$55,2)</f>
        <v>84</v>
      </c>
    </row>
    <row r="705" customFormat="false" ht="13" hidden="false" customHeight="true" outlineLevel="0" collapsed="false">
      <c r="A705" s="17" t="s">
        <v>3253</v>
      </c>
      <c r="B705" s="27" t="n">
        <f aca="false">(TOT!DT707/TOT!V707)*1000</f>
        <v>0</v>
      </c>
      <c r="C705" s="27" t="n">
        <f aca="false">IF(TOT!V707&lt;30,(TOT!DT707/TOT!V707)*650,B705)</f>
        <v>0</v>
      </c>
      <c r="D705" s="27" t="n">
        <f aca="false">IF(TOT!V707&lt;15,(TOT!DT707/TOT!V707)*500,C705)</f>
        <v>0</v>
      </c>
      <c r="E705" s="27" t="n">
        <f aca="false">VLOOKUP(D705,'FG - COMBATS'!$A$3:$B$55,2)</f>
        <v>33</v>
      </c>
    </row>
    <row r="706" customFormat="false" ht="13" hidden="false" customHeight="true" outlineLevel="0" collapsed="false">
      <c r="A706" s="17" t="s">
        <v>3256</v>
      </c>
      <c r="B706" s="27" t="n">
        <f aca="false">(TOT!DT708/TOT!V708)*1000</f>
        <v>27.3972602739726</v>
      </c>
      <c r="C706" s="27" t="n">
        <f aca="false">IF(TOT!V708&lt;30,(TOT!DT708/TOT!V708)*650,B706)</f>
        <v>27.3972602739726</v>
      </c>
      <c r="D706" s="27" t="n">
        <f aca="false">IF(TOT!V708&lt;15,(TOT!DT708/TOT!V708)*500,C706)</f>
        <v>27.3972602739726</v>
      </c>
      <c r="E706" s="27" t="n">
        <f aca="false">VLOOKUP(D706,'FG - COMBATS'!$A$3:$B$55,2)</f>
        <v>69</v>
      </c>
    </row>
    <row r="707" customFormat="false" ht="13" hidden="false" customHeight="true" outlineLevel="0" collapsed="false">
      <c r="A707" s="17" t="s">
        <v>3260</v>
      </c>
      <c r="B707" s="27" t="n">
        <f aca="false">(TOT!DT709/TOT!V709)*1000</f>
        <v>0</v>
      </c>
      <c r="C707" s="27" t="n">
        <f aca="false">IF(TOT!V709&lt;30,(TOT!DT709/TOT!V709)*650,B707)</f>
        <v>0</v>
      </c>
      <c r="D707" s="27" t="n">
        <f aca="false">IF(TOT!V709&lt;15,(TOT!DT709/TOT!V709)*500,C707)</f>
        <v>0</v>
      </c>
      <c r="E707" s="27" t="n">
        <f aca="false">VLOOKUP(D707,'FG - COMBATS'!$A$3:$B$55,2)</f>
        <v>33</v>
      </c>
    </row>
    <row r="708" customFormat="false" ht="13" hidden="false" customHeight="true" outlineLevel="0" collapsed="false">
      <c r="A708" s="17" t="s">
        <v>3264</v>
      </c>
      <c r="B708" s="27" t="n">
        <f aca="false">(TOT!DT710/TOT!V710)*1000</f>
        <v>0</v>
      </c>
      <c r="C708" s="27" t="n">
        <f aca="false">IF(TOT!V710&lt;30,(TOT!DT710/TOT!V710)*650,B708)</f>
        <v>0</v>
      </c>
      <c r="D708" s="27" t="n">
        <f aca="false">IF(TOT!V710&lt;15,(TOT!DT710/TOT!V710)*500,C708)</f>
        <v>0</v>
      </c>
      <c r="E708" s="27" t="n">
        <f aca="false">VLOOKUP(D708,'FG - COMBATS'!$A$3:$B$55,2)</f>
        <v>33</v>
      </c>
    </row>
    <row r="709" customFormat="false" ht="13" hidden="false" customHeight="true" outlineLevel="0" collapsed="false">
      <c r="A709" s="17" t="s">
        <v>3267</v>
      </c>
      <c r="B709" s="27" t="n">
        <f aca="false">(TOT!DT711/TOT!V711)*1000</f>
        <v>0</v>
      </c>
      <c r="C709" s="27" t="n">
        <f aca="false">IF(TOT!V711&lt;30,(TOT!DT711/TOT!V711)*650,B709)</f>
        <v>0</v>
      </c>
      <c r="D709" s="27" t="n">
        <f aca="false">IF(TOT!V711&lt;15,(TOT!DT711/TOT!V711)*500,C709)</f>
        <v>0</v>
      </c>
      <c r="E709" s="27" t="n">
        <f aca="false">VLOOKUP(D709,'FG - COMBATS'!$A$3:$B$55,2)</f>
        <v>33</v>
      </c>
    </row>
    <row r="710" customFormat="false" ht="13" hidden="false" customHeight="true" outlineLevel="0" collapsed="false">
      <c r="A710" s="17" t="s">
        <v>3271</v>
      </c>
      <c r="B710" s="27" t="n">
        <f aca="false">(TOT!DT712/TOT!V712)*1000</f>
        <v>0</v>
      </c>
      <c r="C710" s="27" t="n">
        <f aca="false">IF(TOT!V712&lt;30,(TOT!DT712/TOT!V712)*650,B710)</f>
        <v>0</v>
      </c>
      <c r="D710" s="27" t="n">
        <f aca="false">IF(TOT!V712&lt;15,(TOT!DT712/TOT!V712)*500,C710)</f>
        <v>0</v>
      </c>
      <c r="E710" s="27" t="n">
        <f aca="false">VLOOKUP(D710,'FG - COMBATS'!$A$3:$B$55,2)</f>
        <v>33</v>
      </c>
    </row>
    <row r="711" customFormat="false" ht="13" hidden="false" customHeight="true" outlineLevel="0" collapsed="false">
      <c r="A711" s="17" t="s">
        <v>3277</v>
      </c>
      <c r="B711" s="27" t="n">
        <f aca="false">(TOT!DT713/TOT!V713)*1000</f>
        <v>0</v>
      </c>
      <c r="C711" s="27" t="n">
        <f aca="false">IF(TOT!V713&lt;30,(TOT!DT713/TOT!V713)*650,B711)</f>
        <v>0</v>
      </c>
      <c r="D711" s="27" t="n">
        <f aca="false">IF(TOT!V713&lt;15,(TOT!DT713/TOT!V713)*500,C711)</f>
        <v>0</v>
      </c>
      <c r="E711" s="27" t="n">
        <f aca="false">VLOOKUP(D711,'FG - COMBATS'!$A$3:$B$55,2)</f>
        <v>33</v>
      </c>
    </row>
    <row r="712" customFormat="false" ht="13" hidden="false" customHeight="true" outlineLevel="0" collapsed="false">
      <c r="A712" s="17" t="s">
        <v>3282</v>
      </c>
      <c r="B712" s="27" t="n">
        <f aca="false">(TOT!DT714/TOT!V714)*1000</f>
        <v>0</v>
      </c>
      <c r="C712" s="27" t="n">
        <f aca="false">IF(TOT!V714&lt;30,(TOT!DT714/TOT!V714)*650,B712)</f>
        <v>0</v>
      </c>
      <c r="D712" s="27" t="n">
        <f aca="false">IF(TOT!V714&lt;15,(TOT!DT714/TOT!V714)*500,C712)</f>
        <v>0</v>
      </c>
      <c r="E712" s="27" t="n">
        <f aca="false">VLOOKUP(D712,'FG - COMBATS'!$A$3:$B$55,2)</f>
        <v>33</v>
      </c>
    </row>
    <row r="713" customFormat="false" ht="13" hidden="false" customHeight="true" outlineLevel="0" collapsed="false">
      <c r="A713" s="17" t="s">
        <v>3287</v>
      </c>
      <c r="B713" s="27" t="n">
        <f aca="false">(TOT!DT715/TOT!V715)*1000</f>
        <v>0</v>
      </c>
      <c r="C713" s="27" t="n">
        <f aca="false">IF(TOT!V715&lt;30,(TOT!DT715/TOT!V715)*650,B713)</f>
        <v>0</v>
      </c>
      <c r="D713" s="27" t="n">
        <f aca="false">IF(TOT!V715&lt;15,(TOT!DT715/TOT!V715)*500,C713)</f>
        <v>0</v>
      </c>
      <c r="E713" s="27" t="n">
        <f aca="false">VLOOKUP(D713,'FG - COMBATS'!$A$3:$B$55,2)</f>
        <v>33</v>
      </c>
    </row>
    <row r="714" customFormat="false" ht="13" hidden="false" customHeight="true" outlineLevel="0" collapsed="false">
      <c r="A714" s="17" t="s">
        <v>3291</v>
      </c>
      <c r="B714" s="27" t="n">
        <f aca="false">(TOT!DT716/TOT!V716)*1000</f>
        <v>0</v>
      </c>
      <c r="C714" s="27" t="n">
        <f aca="false">IF(TOT!V716&lt;30,(TOT!DT716/TOT!V716)*650,B714)</f>
        <v>0</v>
      </c>
      <c r="D714" s="27" t="n">
        <f aca="false">IF(TOT!V716&lt;15,(TOT!DT716/TOT!V716)*500,C714)</f>
        <v>0</v>
      </c>
      <c r="E714" s="27" t="n">
        <f aca="false">VLOOKUP(D714,'FG - COMBATS'!$A$3:$B$55,2)</f>
        <v>33</v>
      </c>
    </row>
    <row r="715" customFormat="false" ht="13" hidden="false" customHeight="true" outlineLevel="0" collapsed="false">
      <c r="A715" s="17" t="s">
        <v>3296</v>
      </c>
      <c r="B715" s="27" t="n">
        <f aca="false">(TOT!DT717/TOT!V717)*1000</f>
        <v>0</v>
      </c>
      <c r="C715" s="27" t="n">
        <f aca="false">IF(TOT!V717&lt;30,(TOT!DT717/TOT!V717)*650,B715)</f>
        <v>0</v>
      </c>
      <c r="D715" s="27" t="n">
        <f aca="false">IF(TOT!V717&lt;15,(TOT!DT717/TOT!V717)*500,C715)</f>
        <v>0</v>
      </c>
      <c r="E715" s="27" t="n">
        <f aca="false">VLOOKUP(D715,'FG - COMBATS'!$A$3:$B$55,2)</f>
        <v>33</v>
      </c>
    </row>
    <row r="716" customFormat="false" ht="13" hidden="false" customHeight="true" outlineLevel="0" collapsed="false">
      <c r="A716" s="17" t="s">
        <v>3301</v>
      </c>
      <c r="B716" s="27" t="n">
        <f aca="false">(TOT!DT718/TOT!V718)*1000</f>
        <v>0</v>
      </c>
      <c r="C716" s="27" t="n">
        <f aca="false">IF(TOT!V718&lt;30,(TOT!DT718/TOT!V718)*650,B716)</f>
        <v>0</v>
      </c>
      <c r="D716" s="27" t="n">
        <f aca="false">IF(TOT!V718&lt;15,(TOT!DT718/TOT!V718)*500,C716)</f>
        <v>0</v>
      </c>
      <c r="E716" s="27" t="n">
        <f aca="false">VLOOKUP(D716,'FG - COMBATS'!$A$3:$B$55,2)</f>
        <v>33</v>
      </c>
    </row>
    <row r="717" customFormat="false" ht="13" hidden="false" customHeight="true" outlineLevel="0" collapsed="false">
      <c r="A717" s="17" t="s">
        <v>3305</v>
      </c>
      <c r="B717" s="27" t="n">
        <f aca="false">(TOT!DT719/TOT!V719)*1000</f>
        <v>13.8888888888889</v>
      </c>
      <c r="C717" s="27" t="n">
        <f aca="false">IF(TOT!V719&lt;30,(TOT!DT719/TOT!V719)*650,B717)</f>
        <v>13.8888888888889</v>
      </c>
      <c r="D717" s="27" t="n">
        <f aca="false">IF(TOT!V719&lt;15,(TOT!DT719/TOT!V719)*500,C717)</f>
        <v>13.8888888888889</v>
      </c>
      <c r="E717" s="27" t="n">
        <f aca="false">VLOOKUP(D717,'FG - COMBATS'!$A$3:$B$55,2)</f>
        <v>61</v>
      </c>
    </row>
    <row r="718" customFormat="false" ht="13" hidden="false" customHeight="true" outlineLevel="0" collapsed="false">
      <c r="A718" s="17" t="s">
        <v>3310</v>
      </c>
      <c r="B718" s="27" t="n">
        <f aca="false">(TOT!DT720/TOT!V720)*1000</f>
        <v>0</v>
      </c>
      <c r="C718" s="27" t="n">
        <f aca="false">IF(TOT!V720&lt;30,(TOT!DT720/TOT!V720)*650,B718)</f>
        <v>0</v>
      </c>
      <c r="D718" s="27" t="n">
        <f aca="false">IF(TOT!V720&lt;15,(TOT!DT720/TOT!V720)*500,C718)</f>
        <v>0</v>
      </c>
      <c r="E718" s="27" t="n">
        <f aca="false">VLOOKUP(D718,'FG - COMBATS'!$A$3:$B$55,2)</f>
        <v>33</v>
      </c>
    </row>
    <row r="719" customFormat="false" ht="13" hidden="false" customHeight="true" outlineLevel="0" collapsed="false">
      <c r="A719" s="17" t="s">
        <v>3313</v>
      </c>
      <c r="B719" s="27" t="n">
        <f aca="false">(TOT!DT721/TOT!V721)*1000</f>
        <v>0</v>
      </c>
      <c r="C719" s="27" t="n">
        <f aca="false">IF(TOT!V721&lt;30,(TOT!DT721/TOT!V721)*650,B719)</f>
        <v>0</v>
      </c>
      <c r="D719" s="27" t="n">
        <f aca="false">IF(TOT!V721&lt;15,(TOT!DT721/TOT!V721)*500,C719)</f>
        <v>0</v>
      </c>
      <c r="E719" s="27" t="n">
        <f aca="false">VLOOKUP(D719,'FG - COMBATS'!$A$3:$B$55,2)</f>
        <v>33</v>
      </c>
    </row>
    <row r="720" customFormat="false" ht="13" hidden="false" customHeight="true" outlineLevel="0" collapsed="false">
      <c r="A720" s="17" t="s">
        <v>3318</v>
      </c>
      <c r="B720" s="27" t="n">
        <f aca="false">(TOT!DT722/TOT!V722)*1000</f>
        <v>100</v>
      </c>
      <c r="C720" s="27" t="n">
        <f aca="false">IF(TOT!V722&lt;30,(TOT!DT722/TOT!V722)*650,B720)</f>
        <v>65</v>
      </c>
      <c r="D720" s="27" t="n">
        <f aca="false">IF(TOT!V722&lt;15,(TOT!DT722/TOT!V722)*500,C720)</f>
        <v>50</v>
      </c>
      <c r="E720" s="27" t="n">
        <f aca="false">VLOOKUP(D720,'FG - COMBATS'!$A$3:$B$55,2)</f>
        <v>77</v>
      </c>
    </row>
    <row r="721" customFormat="false" ht="13" hidden="false" customHeight="true" outlineLevel="0" collapsed="false">
      <c r="A721" s="17" t="s">
        <v>3322</v>
      </c>
      <c r="B721" s="27" t="n">
        <f aca="false">(TOT!DT723/TOT!V723)*1000</f>
        <v>0</v>
      </c>
      <c r="C721" s="27" t="n">
        <f aca="false">IF(TOT!V723&lt;30,(TOT!DT723/TOT!V723)*650,B721)</f>
        <v>0</v>
      </c>
      <c r="D721" s="27" t="n">
        <f aca="false">IF(TOT!V723&lt;15,(TOT!DT723/TOT!V723)*500,C721)</f>
        <v>0</v>
      </c>
      <c r="E721" s="27" t="n">
        <f aca="false">VLOOKUP(D721,'FG - COMBATS'!$A$3:$B$55,2)</f>
        <v>33</v>
      </c>
    </row>
    <row r="722" customFormat="false" ht="13" hidden="false" customHeight="true" outlineLevel="0" collapsed="false">
      <c r="A722" s="17" t="s">
        <v>3327</v>
      </c>
      <c r="B722" s="27" t="n">
        <f aca="false">(TOT!DT724/TOT!V724)*1000</f>
        <v>0</v>
      </c>
      <c r="C722" s="27" t="n">
        <f aca="false">IF(TOT!V724&lt;30,(TOT!DT724/TOT!V724)*650,B722)</f>
        <v>0</v>
      </c>
      <c r="D722" s="27" t="n">
        <f aca="false">IF(TOT!V724&lt;15,(TOT!DT724/TOT!V724)*500,C722)</f>
        <v>0</v>
      </c>
      <c r="E722" s="27" t="n">
        <f aca="false">VLOOKUP(D722,'FG - COMBATS'!$A$3:$B$55,2)</f>
        <v>33</v>
      </c>
    </row>
    <row r="723" customFormat="false" ht="13" hidden="false" customHeight="true" outlineLevel="0" collapsed="false">
      <c r="A723" s="17" t="s">
        <v>3331</v>
      </c>
      <c r="B723" s="27" t="n">
        <f aca="false">(TOT!DT725/TOT!V725)*1000</f>
        <v>0</v>
      </c>
      <c r="C723" s="27" t="n">
        <f aca="false">IF(TOT!V725&lt;30,(TOT!DT725/TOT!V725)*650,B723)</f>
        <v>0</v>
      </c>
      <c r="D723" s="27" t="n">
        <f aca="false">IF(TOT!V725&lt;15,(TOT!DT725/TOT!V725)*500,C723)</f>
        <v>0</v>
      </c>
      <c r="E723" s="27" t="n">
        <f aca="false">VLOOKUP(D723,'FG - COMBATS'!$A$3:$B$55,2)</f>
        <v>33</v>
      </c>
    </row>
    <row r="724" customFormat="false" ht="13" hidden="false" customHeight="true" outlineLevel="0" collapsed="false">
      <c r="A724" s="17" t="s">
        <v>3335</v>
      </c>
      <c r="B724" s="27" t="n">
        <f aca="false">(TOT!DT726/TOT!V726)*1000</f>
        <v>166.666666666667</v>
      </c>
      <c r="C724" s="27" t="n">
        <f aca="false">IF(TOT!V726&lt;30,(TOT!DT726/TOT!V726)*650,B724)</f>
        <v>108.333333333333</v>
      </c>
      <c r="D724" s="27" t="n">
        <f aca="false">IF(TOT!V726&lt;15,(TOT!DT726/TOT!V726)*500,C724)</f>
        <v>108.333333333333</v>
      </c>
      <c r="E724" s="27" t="n">
        <f aca="false">VLOOKUP(D724,'FG - COMBATS'!$A$3:$B$55,2)</f>
        <v>89</v>
      </c>
    </row>
    <row r="725" customFormat="false" ht="13" hidden="false" customHeight="true" outlineLevel="0" collapsed="false">
      <c r="A725" s="17" t="s">
        <v>3338</v>
      </c>
      <c r="B725" s="27" t="n">
        <f aca="false">(TOT!DT727/TOT!V727)*1000</f>
        <v>14.9253731343284</v>
      </c>
      <c r="C725" s="27" t="n">
        <f aca="false">IF(TOT!V727&lt;30,(TOT!DT727/TOT!V727)*650,B725)</f>
        <v>14.9253731343284</v>
      </c>
      <c r="D725" s="27" t="n">
        <f aca="false">IF(TOT!V727&lt;15,(TOT!DT727/TOT!V727)*500,C725)</f>
        <v>14.9253731343284</v>
      </c>
      <c r="E725" s="27" t="n">
        <f aca="false">VLOOKUP(D725,'FG - COMBATS'!$A$3:$B$55,2)</f>
        <v>62</v>
      </c>
    </row>
    <row r="726" customFormat="false" ht="13" hidden="false" customHeight="true" outlineLevel="0" collapsed="false">
      <c r="A726" s="17" t="s">
        <v>3342</v>
      </c>
      <c r="B726" s="27" t="n">
        <f aca="false">(TOT!DT728/TOT!V728)*1000</f>
        <v>19.2307692307692</v>
      </c>
      <c r="C726" s="27" t="n">
        <f aca="false">IF(TOT!V728&lt;30,(TOT!DT728/TOT!V728)*650,B726)</f>
        <v>19.2307692307692</v>
      </c>
      <c r="D726" s="27" t="n">
        <f aca="false">IF(TOT!V728&lt;15,(TOT!DT728/TOT!V728)*500,C726)</f>
        <v>19.2307692307692</v>
      </c>
      <c r="E726" s="27" t="n">
        <f aca="false">VLOOKUP(D726,'FG - COMBATS'!$A$3:$B$55,2)</f>
        <v>67</v>
      </c>
    </row>
    <row r="727" customFormat="false" ht="13" hidden="false" customHeight="true" outlineLevel="0" collapsed="false">
      <c r="A727" s="17" t="s">
        <v>3346</v>
      </c>
      <c r="B727" s="27" t="n">
        <f aca="false">(TOT!DT729/TOT!V729)*1000</f>
        <v>0</v>
      </c>
      <c r="C727" s="27" t="n">
        <f aca="false">IF(TOT!V729&lt;30,(TOT!DT729/TOT!V729)*650,B727)</f>
        <v>0</v>
      </c>
      <c r="D727" s="27" t="n">
        <f aca="false">IF(TOT!V729&lt;15,(TOT!DT729/TOT!V729)*500,C727)</f>
        <v>0</v>
      </c>
      <c r="E727" s="27" t="n">
        <f aca="false">VLOOKUP(D727,'FG - COMBATS'!$A$3:$B$55,2)</f>
        <v>33</v>
      </c>
    </row>
    <row r="728" customFormat="false" ht="13" hidden="false" customHeight="true" outlineLevel="0" collapsed="false">
      <c r="A728" s="17" t="s">
        <v>3350</v>
      </c>
      <c r="B728" s="27" t="n">
        <f aca="false">(TOT!DT730/TOT!V730)*1000</f>
        <v>12.6582278481013</v>
      </c>
      <c r="C728" s="27" t="n">
        <f aca="false">IF(TOT!V730&lt;30,(TOT!DT730/TOT!V730)*650,B728)</f>
        <v>12.6582278481013</v>
      </c>
      <c r="D728" s="27" t="n">
        <f aca="false">IF(TOT!V730&lt;15,(TOT!DT730/TOT!V730)*500,C728)</f>
        <v>12.6582278481013</v>
      </c>
      <c r="E728" s="27" t="n">
        <f aca="false">VLOOKUP(D728,'FG - COMBATS'!$A$3:$B$55,2)</f>
        <v>60</v>
      </c>
    </row>
    <row r="729" customFormat="false" ht="13" hidden="false" customHeight="true" outlineLevel="0" collapsed="false">
      <c r="A729" s="17" t="s">
        <v>3353</v>
      </c>
      <c r="B729" s="27" t="n">
        <f aca="false">(TOT!DT731/TOT!V731)*1000</f>
        <v>0</v>
      </c>
      <c r="C729" s="27" t="n">
        <f aca="false">IF(TOT!V731&lt;30,(TOT!DT731/TOT!V731)*650,B729)</f>
        <v>0</v>
      </c>
      <c r="D729" s="27" t="n">
        <f aca="false">IF(TOT!V731&lt;15,(TOT!DT731/TOT!V731)*500,C729)</f>
        <v>0</v>
      </c>
      <c r="E729" s="27" t="n">
        <f aca="false">VLOOKUP(D729,'FG - COMBATS'!$A$3:$B$55,2)</f>
        <v>33</v>
      </c>
    </row>
    <row r="730" customFormat="false" ht="13" hidden="false" customHeight="true" outlineLevel="0" collapsed="false">
      <c r="A730" s="17" t="s">
        <v>3356</v>
      </c>
      <c r="B730" s="27" t="n">
        <f aca="false">(TOT!DT732/TOT!V732)*1000</f>
        <v>0</v>
      </c>
      <c r="C730" s="27" t="n">
        <f aca="false">IF(TOT!V732&lt;30,(TOT!DT732/TOT!V732)*650,B730)</f>
        <v>0</v>
      </c>
      <c r="D730" s="27" t="n">
        <f aca="false">IF(TOT!V732&lt;15,(TOT!DT732/TOT!V732)*500,C730)</f>
        <v>0</v>
      </c>
      <c r="E730" s="27" t="n">
        <f aca="false">VLOOKUP(D730,'FG - COMBATS'!$A$3:$B$55,2)</f>
        <v>33</v>
      </c>
    </row>
    <row r="731" customFormat="false" ht="13" hidden="false" customHeight="true" outlineLevel="0" collapsed="false">
      <c r="A731" s="17" t="s">
        <v>3360</v>
      </c>
      <c r="B731" s="27" t="n">
        <f aca="false">(TOT!DT733/TOT!V733)*1000</f>
        <v>25.6410256410256</v>
      </c>
      <c r="C731" s="27" t="n">
        <f aca="false">IF(TOT!V733&lt;30,(TOT!DT733/TOT!V733)*650,B731)</f>
        <v>25.6410256410256</v>
      </c>
      <c r="D731" s="27" t="n">
        <f aca="false">IF(TOT!V733&lt;15,(TOT!DT733/TOT!V733)*500,C731)</f>
        <v>25.6410256410256</v>
      </c>
      <c r="E731" s="27" t="n">
        <f aca="false">VLOOKUP(D731,'FG - COMBATS'!$A$3:$B$55,2)</f>
        <v>69</v>
      </c>
    </row>
    <row r="732" customFormat="false" ht="13" hidden="false" customHeight="true" outlineLevel="0" collapsed="false">
      <c r="A732" s="17" t="s">
        <v>3365</v>
      </c>
      <c r="B732" s="27" t="n">
        <f aca="false">(TOT!DT734/TOT!V734)*1000</f>
        <v>50.6329113924051</v>
      </c>
      <c r="C732" s="27" t="n">
        <f aca="false">IF(TOT!V734&lt;30,(TOT!DT734/TOT!V734)*650,B732)</f>
        <v>50.6329113924051</v>
      </c>
      <c r="D732" s="27" t="n">
        <f aca="false">IF(TOT!V734&lt;15,(TOT!DT734/TOT!V734)*500,C732)</f>
        <v>50.6329113924051</v>
      </c>
      <c r="E732" s="27" t="n">
        <f aca="false">VLOOKUP(D732,'FG - COMBATS'!$A$3:$B$55,2)</f>
        <v>77</v>
      </c>
    </row>
    <row r="733" customFormat="false" ht="13" hidden="false" customHeight="true" outlineLevel="0" collapsed="false">
      <c r="A733" s="17" t="s">
        <v>3369</v>
      </c>
      <c r="B733" s="27" t="n">
        <f aca="false">(TOT!DT735/TOT!V735)*1000</f>
        <v>90.9090909090909</v>
      </c>
      <c r="C733" s="27" t="n">
        <f aca="false">IF(TOT!V735&lt;30,(TOT!DT735/TOT!V735)*650,B733)</f>
        <v>90.9090909090909</v>
      </c>
      <c r="D733" s="27" t="n">
        <f aca="false">IF(TOT!V735&lt;15,(TOT!DT735/TOT!V735)*500,C733)</f>
        <v>90.9090909090909</v>
      </c>
      <c r="E733" s="27" t="n">
        <f aca="false">VLOOKUP(D733,'FG - COMBATS'!$A$3:$B$55,2)</f>
        <v>87</v>
      </c>
    </row>
    <row r="734" customFormat="false" ht="13" hidden="false" customHeight="true" outlineLevel="0" collapsed="false">
      <c r="A734" s="17" t="s">
        <v>3373</v>
      </c>
      <c r="B734" s="27" t="n">
        <f aca="false">(TOT!DT736/TOT!V736)*1000</f>
        <v>428.571428571429</v>
      </c>
      <c r="C734" s="27" t="n">
        <f aca="false">IF(TOT!V736&lt;30,(TOT!DT736/TOT!V736)*650,B734)</f>
        <v>278.571428571429</v>
      </c>
      <c r="D734" s="27" t="n">
        <f aca="false">IF(TOT!V736&lt;15,(TOT!DT736/TOT!V736)*500,C734)</f>
        <v>214.285714285714</v>
      </c>
      <c r="E734" s="27" t="n">
        <f aca="false">VLOOKUP(D734,'FG - COMBATS'!$A$3:$B$55,2)</f>
        <v>96</v>
      </c>
    </row>
    <row r="735" customFormat="false" ht="13" hidden="false" customHeight="true" outlineLevel="0" collapsed="false">
      <c r="A735" s="17" t="s">
        <v>3376</v>
      </c>
      <c r="B735" s="27" t="n">
        <f aca="false">(TOT!DT737/TOT!V737)*1000</f>
        <v>0</v>
      </c>
      <c r="C735" s="27" t="n">
        <f aca="false">IF(TOT!V737&lt;30,(TOT!DT737/TOT!V737)*650,B735)</f>
        <v>0</v>
      </c>
      <c r="D735" s="27" t="n">
        <f aca="false">IF(TOT!V737&lt;15,(TOT!DT737/TOT!V737)*500,C735)</f>
        <v>0</v>
      </c>
      <c r="E735" s="27" t="n">
        <f aca="false">VLOOKUP(D735,'FG - COMBATS'!$A$3:$B$55,2)</f>
        <v>33</v>
      </c>
    </row>
    <row r="736" customFormat="false" ht="13" hidden="false" customHeight="true" outlineLevel="0" collapsed="false">
      <c r="A736" s="17" t="s">
        <v>3379</v>
      </c>
      <c r="B736" s="27" t="n">
        <f aca="false">(TOT!DT738/TOT!V738)*1000</f>
        <v>0</v>
      </c>
      <c r="C736" s="27" t="n">
        <f aca="false">IF(TOT!V738&lt;30,(TOT!DT738/TOT!V738)*650,B736)</f>
        <v>0</v>
      </c>
      <c r="D736" s="27" t="n">
        <f aca="false">IF(TOT!V738&lt;15,(TOT!DT738/TOT!V738)*500,C736)</f>
        <v>0</v>
      </c>
      <c r="E736" s="27" t="n">
        <f aca="false">VLOOKUP(D736,'FG - COMBATS'!$A$3:$B$55,2)</f>
        <v>33</v>
      </c>
    </row>
    <row r="737" customFormat="false" ht="13" hidden="false" customHeight="true" outlineLevel="0" collapsed="false">
      <c r="A737" s="17" t="s">
        <v>3381</v>
      </c>
      <c r="B737" s="27" t="n">
        <f aca="false">(TOT!DT739/TOT!V739)*1000</f>
        <v>0</v>
      </c>
      <c r="C737" s="27" t="n">
        <f aca="false">IF(TOT!V739&lt;30,(TOT!DT739/TOT!V739)*650,B737)</f>
        <v>0</v>
      </c>
      <c r="D737" s="27" t="n">
        <f aca="false">IF(TOT!V739&lt;15,(TOT!DT739/TOT!V739)*500,C737)</f>
        <v>0</v>
      </c>
      <c r="E737" s="27" t="n">
        <f aca="false">VLOOKUP(D737,'FG - COMBATS'!$A$3:$B$55,2)</f>
        <v>33</v>
      </c>
    </row>
    <row r="738" customFormat="false" ht="13" hidden="false" customHeight="true" outlineLevel="0" collapsed="false">
      <c r="A738" s="17" t="s">
        <v>3384</v>
      </c>
      <c r="B738" s="27" t="n">
        <f aca="false">(TOT!DT740/TOT!V740)*1000</f>
        <v>0</v>
      </c>
      <c r="C738" s="27" t="n">
        <f aca="false">IF(TOT!V740&lt;30,(TOT!DT740/TOT!V740)*650,B738)</f>
        <v>0</v>
      </c>
      <c r="D738" s="27" t="n">
        <f aca="false">IF(TOT!V740&lt;15,(TOT!DT740/TOT!V740)*500,C738)</f>
        <v>0</v>
      </c>
      <c r="E738" s="27" t="n">
        <f aca="false">VLOOKUP(D738,'FG - COMBATS'!$A$3:$B$55,2)</f>
        <v>33</v>
      </c>
    </row>
    <row r="739" customFormat="false" ht="13" hidden="false" customHeight="true" outlineLevel="0" collapsed="false">
      <c r="A739" s="17" t="s">
        <v>3388</v>
      </c>
      <c r="B739" s="27" t="n">
        <f aca="false">(TOT!DT741/TOT!V741)*1000</f>
        <v>0</v>
      </c>
      <c r="C739" s="27" t="n">
        <f aca="false">IF(TOT!V741&lt;30,(TOT!DT741/TOT!V741)*650,B739)</f>
        <v>0</v>
      </c>
      <c r="D739" s="27" t="n">
        <f aca="false">IF(TOT!V741&lt;15,(TOT!DT741/TOT!V741)*500,C739)</f>
        <v>0</v>
      </c>
      <c r="E739" s="27" t="n">
        <f aca="false">VLOOKUP(D739,'FG - COMBATS'!$A$3:$B$55,2)</f>
        <v>33</v>
      </c>
    </row>
    <row r="740" customFormat="false" ht="13" hidden="false" customHeight="true" outlineLevel="0" collapsed="false">
      <c r="A740" s="17" t="s">
        <v>3390</v>
      </c>
      <c r="B740" s="27" t="n">
        <f aca="false">(TOT!DT742/TOT!V742)*1000</f>
        <v>0</v>
      </c>
      <c r="C740" s="27" t="n">
        <f aca="false">IF(TOT!V742&lt;30,(TOT!DT742/TOT!V742)*650,B740)</f>
        <v>0</v>
      </c>
      <c r="D740" s="27" t="n">
        <f aca="false">IF(TOT!V742&lt;15,(TOT!DT742/TOT!V742)*500,C740)</f>
        <v>0</v>
      </c>
      <c r="E740" s="27" t="n">
        <f aca="false">VLOOKUP(D740,'FG - COMBATS'!$A$3:$B$55,2)</f>
        <v>33</v>
      </c>
    </row>
    <row r="741" customFormat="false" ht="13" hidden="false" customHeight="true" outlineLevel="0" collapsed="false">
      <c r="A741" s="17" t="s">
        <v>3393</v>
      </c>
      <c r="B741" s="27" t="n">
        <f aca="false">(TOT!DT743/TOT!V743)*1000</f>
        <v>75.9493670886076</v>
      </c>
      <c r="C741" s="27" t="n">
        <f aca="false">IF(TOT!V743&lt;30,(TOT!DT743/TOT!V743)*650,B741)</f>
        <v>75.9493670886076</v>
      </c>
      <c r="D741" s="27" t="n">
        <f aca="false">IF(TOT!V743&lt;15,(TOT!DT743/TOT!V743)*500,C741)</f>
        <v>75.9493670886076</v>
      </c>
      <c r="E741" s="27" t="n">
        <f aca="false">VLOOKUP(D741,'FG - COMBATS'!$A$3:$B$55,2)</f>
        <v>85</v>
      </c>
    </row>
    <row r="742" customFormat="false" ht="13" hidden="false" customHeight="true" outlineLevel="0" collapsed="false">
      <c r="A742" s="17" t="s">
        <v>3397</v>
      </c>
      <c r="B742" s="27" t="n">
        <f aca="false">(TOT!DT744/TOT!V744)*1000</f>
        <v>0</v>
      </c>
      <c r="C742" s="27" t="n">
        <f aca="false">IF(TOT!V744&lt;30,(TOT!DT744/TOT!V744)*650,B742)</f>
        <v>0</v>
      </c>
      <c r="D742" s="27" t="n">
        <f aca="false">IF(TOT!V744&lt;15,(TOT!DT744/TOT!V744)*500,C742)</f>
        <v>0</v>
      </c>
      <c r="E742" s="27" t="n">
        <f aca="false">VLOOKUP(D742,'FG - COMBATS'!$A$3:$B$55,2)</f>
        <v>33</v>
      </c>
    </row>
    <row r="743" customFormat="false" ht="13" hidden="false" customHeight="true" outlineLevel="0" collapsed="false">
      <c r="A743" s="17" t="s">
        <v>3400</v>
      </c>
      <c r="B743" s="27" t="n">
        <f aca="false">(TOT!DT745/TOT!V745)*1000</f>
        <v>0</v>
      </c>
      <c r="C743" s="27" t="n">
        <f aca="false">IF(TOT!V745&lt;30,(TOT!DT745/TOT!V745)*650,B743)</f>
        <v>0</v>
      </c>
      <c r="D743" s="27" t="n">
        <f aca="false">IF(TOT!V745&lt;15,(TOT!DT745/TOT!V745)*500,C743)</f>
        <v>0</v>
      </c>
      <c r="E743" s="27" t="n">
        <f aca="false">VLOOKUP(D743,'FG - COMBATS'!$A$3:$B$55,2)</f>
        <v>33</v>
      </c>
    </row>
    <row r="744" customFormat="false" ht="13" hidden="false" customHeight="true" outlineLevel="0" collapsed="false">
      <c r="A744" s="17" t="s">
        <v>3403</v>
      </c>
      <c r="B744" s="27" t="n">
        <f aca="false">(TOT!DT746/TOT!V746)*1000</f>
        <v>12.1951219512195</v>
      </c>
      <c r="C744" s="27" t="n">
        <f aca="false">IF(TOT!V746&lt;30,(TOT!DT746/TOT!V746)*650,B744)</f>
        <v>12.1951219512195</v>
      </c>
      <c r="D744" s="27" t="n">
        <f aca="false">IF(TOT!V746&lt;15,(TOT!DT746/TOT!V746)*500,C744)</f>
        <v>12.1951219512195</v>
      </c>
      <c r="E744" s="27" t="n">
        <f aca="false">VLOOKUP(D744,'FG - COMBATS'!$A$3:$B$55,2)</f>
        <v>60</v>
      </c>
    </row>
    <row r="745" customFormat="false" ht="13" hidden="false" customHeight="true" outlineLevel="0" collapsed="false">
      <c r="A745" s="17" t="s">
        <v>3405</v>
      </c>
      <c r="B745" s="27" t="n">
        <f aca="false">(TOT!DT747/TOT!V747)*1000</f>
        <v>0</v>
      </c>
      <c r="C745" s="27" t="n">
        <f aca="false">IF(TOT!V747&lt;30,(TOT!DT747/TOT!V747)*650,B745)</f>
        <v>0</v>
      </c>
      <c r="D745" s="27" t="n">
        <f aca="false">IF(TOT!V747&lt;15,(TOT!DT747/TOT!V747)*500,C745)</f>
        <v>0</v>
      </c>
      <c r="E745" s="27" t="n">
        <f aca="false">VLOOKUP(D745,'FG - COMBATS'!$A$3:$B$55,2)</f>
        <v>33</v>
      </c>
    </row>
    <row r="746" customFormat="false" ht="13" hidden="false" customHeight="true" outlineLevel="0" collapsed="false">
      <c r="A746" s="17" t="s">
        <v>3409</v>
      </c>
      <c r="B746" s="27" t="n">
        <f aca="false">(TOT!DT748/TOT!V748)*1000</f>
        <v>12.1951219512195</v>
      </c>
      <c r="C746" s="27" t="n">
        <f aca="false">IF(TOT!V748&lt;30,(TOT!DT748/TOT!V748)*650,B746)</f>
        <v>12.1951219512195</v>
      </c>
      <c r="D746" s="27" t="n">
        <f aca="false">IF(TOT!V748&lt;15,(TOT!DT748/TOT!V748)*500,C746)</f>
        <v>12.1951219512195</v>
      </c>
      <c r="E746" s="27" t="n">
        <f aca="false">VLOOKUP(D746,'FG - COMBATS'!$A$3:$B$55,2)</f>
        <v>60</v>
      </c>
    </row>
    <row r="747" customFormat="false" ht="13" hidden="false" customHeight="true" outlineLevel="0" collapsed="false">
      <c r="A747" s="17" t="s">
        <v>3412</v>
      </c>
      <c r="B747" s="27" t="n">
        <f aca="false">(TOT!DT749/TOT!V749)*1000</f>
        <v>13.5135135135135</v>
      </c>
      <c r="C747" s="27" t="n">
        <f aca="false">IF(TOT!V749&lt;30,(TOT!DT749/TOT!V749)*650,B747)</f>
        <v>13.5135135135135</v>
      </c>
      <c r="D747" s="27" t="n">
        <f aca="false">IF(TOT!V749&lt;15,(TOT!DT749/TOT!V749)*500,C747)</f>
        <v>13.5135135135135</v>
      </c>
      <c r="E747" s="27" t="n">
        <f aca="false">VLOOKUP(D747,'FG - COMBATS'!$A$3:$B$55,2)</f>
        <v>61</v>
      </c>
    </row>
    <row r="748" customFormat="false" ht="13" hidden="false" customHeight="true" outlineLevel="0" collapsed="false">
      <c r="A748" s="17" t="s">
        <v>3416</v>
      </c>
      <c r="B748" s="27" t="n">
        <f aca="false">(TOT!DT750/TOT!V750)*1000</f>
        <v>0</v>
      </c>
      <c r="C748" s="27" t="n">
        <f aca="false">IF(TOT!V750&lt;30,(TOT!DT750/TOT!V750)*650,B748)</f>
        <v>0</v>
      </c>
      <c r="D748" s="27" t="n">
        <f aca="false">IF(TOT!V750&lt;15,(TOT!DT750/TOT!V750)*500,C748)</f>
        <v>0</v>
      </c>
      <c r="E748" s="27" t="n">
        <f aca="false">VLOOKUP(D748,'FG - COMBATS'!$A$3:$B$55,2)</f>
        <v>33</v>
      </c>
    </row>
    <row r="749" customFormat="false" ht="13" hidden="false" customHeight="true" outlineLevel="0" collapsed="false">
      <c r="A749" s="17" t="s">
        <v>3420</v>
      </c>
      <c r="B749" s="27" t="n">
        <f aca="false">(TOT!DT751/TOT!V751)*1000</f>
        <v>0</v>
      </c>
      <c r="C749" s="27" t="n">
        <f aca="false">IF(TOT!V751&lt;30,(TOT!DT751/TOT!V751)*650,B749)</f>
        <v>0</v>
      </c>
      <c r="D749" s="27" t="n">
        <f aca="false">IF(TOT!V751&lt;15,(TOT!DT751/TOT!V751)*500,C749)</f>
        <v>0</v>
      </c>
      <c r="E749" s="27" t="n">
        <f aca="false">VLOOKUP(D749,'FG - COMBATS'!$A$3:$B$55,2)</f>
        <v>33</v>
      </c>
    </row>
    <row r="750" customFormat="false" ht="13" hidden="false" customHeight="true" outlineLevel="0" collapsed="false">
      <c r="A750" s="17" t="s">
        <v>3424</v>
      </c>
      <c r="B750" s="27" t="n">
        <f aca="false">(TOT!DT752/TOT!V752)*1000</f>
        <v>0</v>
      </c>
      <c r="C750" s="27" t="n">
        <f aca="false">IF(TOT!V752&lt;30,(TOT!DT752/TOT!V752)*650,B750)</f>
        <v>0</v>
      </c>
      <c r="D750" s="27" t="n">
        <f aca="false">IF(TOT!V752&lt;15,(TOT!DT752/TOT!V752)*500,C750)</f>
        <v>0</v>
      </c>
      <c r="E750" s="27" t="n">
        <f aca="false">VLOOKUP(D750,'FG - COMBATS'!$A$3:$B$55,2)</f>
        <v>33</v>
      </c>
    </row>
    <row r="751" customFormat="false" ht="13" hidden="false" customHeight="true" outlineLevel="0" collapsed="false">
      <c r="A751" s="17" t="s">
        <v>3429</v>
      </c>
      <c r="B751" s="27" t="n">
        <f aca="false">(TOT!DT753/TOT!V753)*1000</f>
        <v>0</v>
      </c>
      <c r="C751" s="27" t="n">
        <f aca="false">IF(TOT!V753&lt;30,(TOT!DT753/TOT!V753)*650,B751)</f>
        <v>0</v>
      </c>
      <c r="D751" s="27" t="n">
        <f aca="false">IF(TOT!V753&lt;15,(TOT!DT753/TOT!V753)*500,C751)</f>
        <v>0</v>
      </c>
      <c r="E751" s="27" t="n">
        <f aca="false">VLOOKUP(D751,'FG - COMBATS'!$A$3:$B$55,2)</f>
        <v>33</v>
      </c>
    </row>
    <row r="752" customFormat="false" ht="13" hidden="false" customHeight="true" outlineLevel="0" collapsed="false">
      <c r="A752" s="17" t="s">
        <v>3434</v>
      </c>
      <c r="B752" s="27" t="n">
        <f aca="false">(TOT!DT754/TOT!V754)*1000</f>
        <v>0</v>
      </c>
      <c r="C752" s="27" t="n">
        <f aca="false">IF(TOT!V754&lt;30,(TOT!DT754/TOT!V754)*650,B752)</f>
        <v>0</v>
      </c>
      <c r="D752" s="27" t="n">
        <f aca="false">IF(TOT!V754&lt;15,(TOT!DT754/TOT!V754)*500,C752)</f>
        <v>0</v>
      </c>
      <c r="E752" s="27" t="n">
        <f aca="false">VLOOKUP(D752,'FG - COMBATS'!$A$3:$B$55,2)</f>
        <v>33</v>
      </c>
    </row>
    <row r="753" customFormat="false" ht="13" hidden="false" customHeight="true" outlineLevel="0" collapsed="false">
      <c r="A753" s="17" t="s">
        <v>3440</v>
      </c>
      <c r="B753" s="27" t="n">
        <f aca="false">(TOT!DT755/TOT!V755)*1000</f>
        <v>0</v>
      </c>
      <c r="C753" s="27" t="n">
        <f aca="false">IF(TOT!V755&lt;30,(TOT!DT755/TOT!V755)*650,B753)</f>
        <v>0</v>
      </c>
      <c r="D753" s="27" t="n">
        <f aca="false">IF(TOT!V755&lt;15,(TOT!DT755/TOT!V755)*500,C753)</f>
        <v>0</v>
      </c>
      <c r="E753" s="27" t="n">
        <f aca="false">VLOOKUP(D753,'FG - COMBATS'!$A$3:$B$55,2)</f>
        <v>33</v>
      </c>
    </row>
    <row r="754" customFormat="false" ht="13" hidden="false" customHeight="true" outlineLevel="0" collapsed="false">
      <c r="A754" s="17" t="s">
        <v>3444</v>
      </c>
      <c r="B754" s="27" t="n">
        <f aca="false">(TOT!DT756/TOT!V756)*1000</f>
        <v>0</v>
      </c>
      <c r="C754" s="27" t="n">
        <f aca="false">IF(TOT!V756&lt;30,(TOT!DT756/TOT!V756)*650,B754)</f>
        <v>0</v>
      </c>
      <c r="D754" s="27" t="n">
        <f aca="false">IF(TOT!V756&lt;15,(TOT!DT756/TOT!V756)*500,C754)</f>
        <v>0</v>
      </c>
      <c r="E754" s="27" t="n">
        <f aca="false">VLOOKUP(D754,'FG - COMBATS'!$A$3:$B$55,2)</f>
        <v>33</v>
      </c>
    </row>
    <row r="755" customFormat="false" ht="13" hidden="false" customHeight="true" outlineLevel="0" collapsed="false">
      <c r="A755" s="17" t="s">
        <v>3448</v>
      </c>
      <c r="B755" s="27" t="n">
        <f aca="false">(TOT!DT757/TOT!V757)*1000</f>
        <v>64.5161290322581</v>
      </c>
      <c r="C755" s="27" t="n">
        <f aca="false">IF(TOT!V757&lt;30,(TOT!DT757/TOT!V757)*650,B755)</f>
        <v>64.5161290322581</v>
      </c>
      <c r="D755" s="27" t="n">
        <f aca="false">IF(TOT!V757&lt;15,(TOT!DT757/TOT!V757)*500,C755)</f>
        <v>64.5161290322581</v>
      </c>
      <c r="E755" s="27" t="n">
        <f aca="false">VLOOKUP(D755,'FG - COMBATS'!$A$3:$B$55,2)</f>
        <v>83</v>
      </c>
    </row>
    <row r="756" customFormat="false" ht="13" hidden="false" customHeight="true" outlineLevel="0" collapsed="false">
      <c r="A756" s="17" t="s">
        <v>3452</v>
      </c>
      <c r="B756" s="27" t="n">
        <f aca="false">(TOT!DT758/TOT!V758)*1000</f>
        <v>24.6913580246914</v>
      </c>
      <c r="C756" s="27" t="n">
        <f aca="false">IF(TOT!V758&lt;30,(TOT!DT758/TOT!V758)*650,B756)</f>
        <v>24.6913580246914</v>
      </c>
      <c r="D756" s="27" t="n">
        <f aca="false">IF(TOT!V758&lt;15,(TOT!DT758/TOT!V758)*500,C756)</f>
        <v>24.6913580246914</v>
      </c>
      <c r="E756" s="27" t="n">
        <f aca="false">VLOOKUP(D756,'FG - COMBATS'!$A$3:$B$55,2)</f>
        <v>68</v>
      </c>
    </row>
    <row r="757" customFormat="false" ht="13" hidden="false" customHeight="true" outlineLevel="0" collapsed="false">
      <c r="A757" s="17" t="s">
        <v>3455</v>
      </c>
      <c r="B757" s="27" t="n">
        <f aca="false">(TOT!DT759/TOT!V759)*1000</f>
        <v>21.2765957446808</v>
      </c>
      <c r="C757" s="27" t="n">
        <f aca="false">IF(TOT!V759&lt;30,(TOT!DT759/TOT!V759)*650,B757)</f>
        <v>21.2765957446808</v>
      </c>
      <c r="D757" s="27" t="n">
        <f aca="false">IF(TOT!V759&lt;15,(TOT!DT759/TOT!V759)*500,C757)</f>
        <v>21.2765957446808</v>
      </c>
      <c r="E757" s="27" t="n">
        <f aca="false">VLOOKUP(D757,'FG - COMBATS'!$A$3:$B$55,2)</f>
        <v>67</v>
      </c>
    </row>
    <row r="758" customFormat="false" ht="13" hidden="false" customHeight="true" outlineLevel="0" collapsed="false">
      <c r="A758" s="17" t="s">
        <v>3459</v>
      </c>
      <c r="B758" s="27" t="n">
        <f aca="false">(TOT!DT760/TOT!V760)*1000</f>
        <v>0</v>
      </c>
      <c r="C758" s="27" t="n">
        <f aca="false">IF(TOT!V760&lt;30,(TOT!DT760/TOT!V760)*650,B758)</f>
        <v>0</v>
      </c>
      <c r="D758" s="27" t="n">
        <f aca="false">IF(TOT!V760&lt;15,(TOT!DT760/TOT!V760)*500,C758)</f>
        <v>0</v>
      </c>
      <c r="E758" s="27" t="n">
        <f aca="false">VLOOKUP(D758,'FG - COMBATS'!$A$3:$B$55,2)</f>
        <v>33</v>
      </c>
    </row>
    <row r="759" customFormat="false" ht="13" hidden="false" customHeight="true" outlineLevel="0" collapsed="false">
      <c r="A759" s="17" t="s">
        <v>3463</v>
      </c>
      <c r="B759" s="27" t="n">
        <f aca="false">(TOT!DT761/TOT!V761)*1000</f>
        <v>0</v>
      </c>
      <c r="C759" s="27" t="n">
        <f aca="false">IF(TOT!V761&lt;30,(TOT!DT761/TOT!V761)*650,B759)</f>
        <v>0</v>
      </c>
      <c r="D759" s="27" t="n">
        <f aca="false">IF(TOT!V761&lt;15,(TOT!DT761/TOT!V761)*500,C759)</f>
        <v>0</v>
      </c>
      <c r="E759" s="27" t="n">
        <f aca="false">VLOOKUP(D759,'FG - COMBATS'!$A$3:$B$55,2)</f>
        <v>33</v>
      </c>
    </row>
    <row r="760" customFormat="false" ht="13" hidden="false" customHeight="true" outlineLevel="0" collapsed="false">
      <c r="A760" s="17" t="s">
        <v>3469</v>
      </c>
      <c r="B760" s="27" t="n">
        <f aca="false">(TOT!DT762/TOT!V762)*1000</f>
        <v>12.1951219512195</v>
      </c>
      <c r="C760" s="27" t="n">
        <f aca="false">IF(TOT!V762&lt;30,(TOT!DT762/TOT!V762)*650,B760)</f>
        <v>12.1951219512195</v>
      </c>
      <c r="D760" s="27" t="n">
        <f aca="false">IF(TOT!V762&lt;15,(TOT!DT762/TOT!V762)*500,C760)</f>
        <v>12.1951219512195</v>
      </c>
      <c r="E760" s="27" t="n">
        <f aca="false">VLOOKUP(D760,'FG - COMBATS'!$A$3:$B$55,2)</f>
        <v>60</v>
      </c>
    </row>
    <row r="761" customFormat="false" ht="13" hidden="false" customHeight="true" outlineLevel="0" collapsed="false">
      <c r="A761" s="17" t="s">
        <v>3473</v>
      </c>
      <c r="B761" s="27" t="n">
        <f aca="false">(TOT!DT763/TOT!V763)*1000</f>
        <v>26.6666666666667</v>
      </c>
      <c r="C761" s="27" t="n">
        <f aca="false">IF(TOT!V763&lt;30,(TOT!DT763/TOT!V763)*650,B761)</f>
        <v>26.6666666666667</v>
      </c>
      <c r="D761" s="27" t="n">
        <f aca="false">IF(TOT!V763&lt;15,(TOT!DT763/TOT!V763)*500,C761)</f>
        <v>26.6666666666667</v>
      </c>
      <c r="E761" s="27" t="n">
        <f aca="false">VLOOKUP(D761,'FG - COMBATS'!$A$3:$B$55,2)</f>
        <v>69</v>
      </c>
    </row>
    <row r="762" customFormat="false" ht="13" hidden="false" customHeight="true" outlineLevel="0" collapsed="false">
      <c r="A762" s="17" t="s">
        <v>3476</v>
      </c>
      <c r="B762" s="27" t="n">
        <f aca="false">(TOT!DT764/TOT!V764)*1000</f>
        <v>0</v>
      </c>
      <c r="C762" s="27" t="n">
        <f aca="false">IF(TOT!V764&lt;30,(TOT!DT764/TOT!V764)*650,B762)</f>
        <v>0</v>
      </c>
      <c r="D762" s="27" t="n">
        <f aca="false">IF(TOT!V764&lt;15,(TOT!DT764/TOT!V764)*500,C762)</f>
        <v>0</v>
      </c>
      <c r="E762" s="27" t="n">
        <f aca="false">VLOOKUP(D762,'FG - COMBATS'!$A$3:$B$55,2)</f>
        <v>33</v>
      </c>
    </row>
    <row r="763" customFormat="false" ht="13" hidden="false" customHeight="true" outlineLevel="0" collapsed="false">
      <c r="A763" s="17" t="s">
        <v>3481</v>
      </c>
      <c r="B763" s="27" t="n">
        <f aca="false">(TOT!DT765/TOT!V765)*1000</f>
        <v>0</v>
      </c>
      <c r="C763" s="27" t="n">
        <f aca="false">IF(TOT!V765&lt;30,(TOT!DT765/TOT!V765)*650,B763)</f>
        <v>0</v>
      </c>
      <c r="D763" s="27" t="n">
        <f aca="false">IF(TOT!V765&lt;15,(TOT!DT765/TOT!V765)*500,C763)</f>
        <v>0</v>
      </c>
      <c r="E763" s="27" t="n">
        <f aca="false">VLOOKUP(D763,'FG - COMBATS'!$A$3:$B$55,2)</f>
        <v>33</v>
      </c>
    </row>
    <row r="764" customFormat="false" ht="13" hidden="false" customHeight="true" outlineLevel="0" collapsed="false">
      <c r="A764" s="17" t="s">
        <v>3481</v>
      </c>
      <c r="B764" s="27" t="n">
        <f aca="false">(TOT!DT766/TOT!V766)*1000</f>
        <v>0</v>
      </c>
      <c r="C764" s="27" t="n">
        <f aca="false">IF(TOT!V766&lt;30,(TOT!DT766/TOT!V766)*650,B764)</f>
        <v>0</v>
      </c>
      <c r="D764" s="27" t="n">
        <f aca="false">IF(TOT!V766&lt;15,(TOT!DT766/TOT!V766)*500,C764)</f>
        <v>0</v>
      </c>
      <c r="E764" s="27" t="n">
        <f aca="false">VLOOKUP(D764,'FG - COMBATS'!$A$3:$B$55,2)</f>
        <v>33</v>
      </c>
    </row>
    <row r="765" customFormat="false" ht="13" hidden="false" customHeight="true" outlineLevel="0" collapsed="false">
      <c r="A765" s="17" t="s">
        <v>3487</v>
      </c>
      <c r="B765" s="27" t="n">
        <f aca="false">(TOT!DT767/TOT!V767)*1000</f>
        <v>0</v>
      </c>
      <c r="C765" s="27" t="n">
        <f aca="false">IF(TOT!V767&lt;30,(TOT!DT767/TOT!V767)*650,B765)</f>
        <v>0</v>
      </c>
      <c r="D765" s="27" t="n">
        <f aca="false">IF(TOT!V767&lt;15,(TOT!DT767/TOT!V767)*500,C765)</f>
        <v>0</v>
      </c>
      <c r="E765" s="27" t="n">
        <f aca="false">VLOOKUP(D765,'FG - COMBATS'!$A$3:$B$55,2)</f>
        <v>33</v>
      </c>
    </row>
    <row r="766" customFormat="false" ht="13" hidden="false" customHeight="true" outlineLevel="0" collapsed="false">
      <c r="A766" s="17" t="s">
        <v>3492</v>
      </c>
      <c r="B766" s="27" t="n">
        <f aca="false">(TOT!DT768/TOT!V768)*1000</f>
        <v>0</v>
      </c>
      <c r="C766" s="27" t="n">
        <f aca="false">IF(TOT!V768&lt;30,(TOT!DT768/TOT!V768)*650,B766)</f>
        <v>0</v>
      </c>
      <c r="D766" s="27" t="n">
        <f aca="false">IF(TOT!V768&lt;15,(TOT!DT768/TOT!V768)*500,C766)</f>
        <v>0</v>
      </c>
      <c r="E766" s="27" t="n">
        <f aca="false">VLOOKUP(D766,'FG - COMBATS'!$A$3:$B$55,2)</f>
        <v>33</v>
      </c>
    </row>
    <row r="767" customFormat="false" ht="13" hidden="false" customHeight="true" outlineLevel="0" collapsed="false">
      <c r="A767" s="17" t="s">
        <v>3496</v>
      </c>
      <c r="B767" s="27" t="n">
        <f aca="false">(TOT!DT769/TOT!V769)*1000</f>
        <v>0</v>
      </c>
      <c r="C767" s="27" t="n">
        <f aca="false">IF(TOT!V769&lt;30,(TOT!DT769/TOT!V769)*650,B767)</f>
        <v>0</v>
      </c>
      <c r="D767" s="27" t="n">
        <f aca="false">IF(TOT!V769&lt;15,(TOT!DT769/TOT!V769)*500,C767)</f>
        <v>0</v>
      </c>
      <c r="E767" s="27" t="n">
        <f aca="false">VLOOKUP(D767,'FG - COMBATS'!$A$3:$B$55,2)</f>
        <v>33</v>
      </c>
    </row>
    <row r="768" customFormat="false" ht="13" hidden="false" customHeight="true" outlineLevel="0" collapsed="false">
      <c r="A768" s="17" t="s">
        <v>3500</v>
      </c>
      <c r="B768" s="27" t="n">
        <f aca="false">(TOT!DT770/TOT!V770)*1000</f>
        <v>71.4285714285714</v>
      </c>
      <c r="C768" s="27" t="n">
        <f aca="false">IF(TOT!V770&lt;30,(TOT!DT770/TOT!V770)*650,B768)</f>
        <v>46.4285714285714</v>
      </c>
      <c r="D768" s="27" t="n">
        <f aca="false">IF(TOT!V770&lt;15,(TOT!DT770/TOT!V770)*500,C768)</f>
        <v>35.7142857142857</v>
      </c>
      <c r="E768" s="27" t="n">
        <f aca="false">VLOOKUP(D768,'FG - COMBATS'!$A$3:$B$55,2)</f>
        <v>72</v>
      </c>
    </row>
    <row r="769" customFormat="false" ht="13" hidden="false" customHeight="true" outlineLevel="0" collapsed="false">
      <c r="A769" s="17" t="s">
        <v>3503</v>
      </c>
      <c r="B769" s="27" t="n">
        <f aca="false">(TOT!DT771/TOT!V771)*1000</f>
        <v>0</v>
      </c>
      <c r="C769" s="27" t="n">
        <f aca="false">IF(TOT!V771&lt;30,(TOT!DT771/TOT!V771)*650,B769)</f>
        <v>0</v>
      </c>
      <c r="D769" s="27" t="n">
        <f aca="false">IF(TOT!V771&lt;15,(TOT!DT771/TOT!V771)*500,C769)</f>
        <v>0</v>
      </c>
      <c r="E769" s="27" t="n">
        <f aca="false">VLOOKUP(D769,'FG - COMBATS'!$A$3:$B$55,2)</f>
        <v>33</v>
      </c>
    </row>
    <row r="770" customFormat="false" ht="13" hidden="false" customHeight="true" outlineLevel="0" collapsed="false">
      <c r="A770" s="17" t="s">
        <v>3508</v>
      </c>
      <c r="B770" s="27" t="n">
        <f aca="false">(TOT!DT772/TOT!V772)*1000</f>
        <v>12.8205128205128</v>
      </c>
      <c r="C770" s="27" t="n">
        <f aca="false">IF(TOT!V772&lt;30,(TOT!DT772/TOT!V772)*650,B770)</f>
        <v>12.8205128205128</v>
      </c>
      <c r="D770" s="27" t="n">
        <f aca="false">IF(TOT!V772&lt;15,(TOT!DT772/TOT!V772)*500,C770)</f>
        <v>12.8205128205128</v>
      </c>
      <c r="E770" s="27" t="n">
        <f aca="false">VLOOKUP(D770,'FG - COMBATS'!$A$3:$B$55,2)</f>
        <v>60</v>
      </c>
    </row>
    <row r="771" customFormat="false" ht="13" hidden="false" customHeight="true" outlineLevel="0" collapsed="false">
      <c r="A771" s="17" t="s">
        <v>3512</v>
      </c>
      <c r="B771" s="27" t="n">
        <f aca="false">(TOT!DT773/TOT!V773)*1000</f>
        <v>0</v>
      </c>
      <c r="C771" s="27" t="n">
        <f aca="false">IF(TOT!V773&lt;30,(TOT!DT773/TOT!V773)*650,B771)</f>
        <v>0</v>
      </c>
      <c r="D771" s="27" t="n">
        <f aca="false">IF(TOT!V773&lt;15,(TOT!DT773/TOT!V773)*500,C771)</f>
        <v>0</v>
      </c>
      <c r="E771" s="27" t="n">
        <f aca="false">VLOOKUP(D771,'FG - COMBATS'!$A$3:$B$55,2)</f>
        <v>33</v>
      </c>
    </row>
    <row r="772" customFormat="false" ht="13" hidden="false" customHeight="true" outlineLevel="0" collapsed="false">
      <c r="A772" s="17" t="s">
        <v>3517</v>
      </c>
      <c r="B772" s="27" t="n">
        <f aca="false">(TOT!DT774/TOT!V774)*1000</f>
        <v>0</v>
      </c>
      <c r="C772" s="27" t="n">
        <f aca="false">IF(TOT!V774&lt;30,(TOT!DT774/TOT!V774)*650,B772)</f>
        <v>0</v>
      </c>
      <c r="D772" s="27" t="n">
        <f aca="false">IF(TOT!V774&lt;15,(TOT!DT774/TOT!V774)*500,C772)</f>
        <v>0</v>
      </c>
      <c r="E772" s="27" t="n">
        <f aca="false">VLOOKUP(D772,'FG - COMBATS'!$A$3:$B$55,2)</f>
        <v>33</v>
      </c>
    </row>
    <row r="773" customFormat="false" ht="13" hidden="false" customHeight="true" outlineLevel="0" collapsed="false">
      <c r="A773" s="17" t="s">
        <v>3521</v>
      </c>
      <c r="B773" s="27" t="n">
        <f aca="false">(TOT!DT775/TOT!V775)*1000</f>
        <v>0</v>
      </c>
      <c r="C773" s="27" t="n">
        <f aca="false">IF(TOT!V775&lt;30,(TOT!DT775/TOT!V775)*650,B773)</f>
        <v>0</v>
      </c>
      <c r="D773" s="27" t="n">
        <f aca="false">IF(TOT!V775&lt;15,(TOT!DT775/TOT!V775)*500,C773)</f>
        <v>0</v>
      </c>
      <c r="E773" s="27" t="n">
        <f aca="false">VLOOKUP(D773,'FG - COMBATS'!$A$3:$B$55,2)</f>
        <v>33</v>
      </c>
    </row>
    <row r="774" customFormat="false" ht="13" hidden="false" customHeight="true" outlineLevel="0" collapsed="false">
      <c r="A774" s="17" t="s">
        <v>3525</v>
      </c>
      <c r="B774" s="27" t="n">
        <f aca="false">(TOT!DT776/TOT!V776)*1000</f>
        <v>0</v>
      </c>
      <c r="C774" s="27" t="n">
        <f aca="false">IF(TOT!V776&lt;30,(TOT!DT776/TOT!V776)*650,B774)</f>
        <v>0</v>
      </c>
      <c r="D774" s="27" t="n">
        <f aca="false">IF(TOT!V776&lt;15,(TOT!DT776/TOT!V776)*500,C774)</f>
        <v>0</v>
      </c>
      <c r="E774" s="27" t="n">
        <f aca="false">VLOOKUP(D774,'FG - COMBATS'!$A$3:$B$55,2)</f>
        <v>33</v>
      </c>
    </row>
    <row r="775" customFormat="false" ht="13" hidden="false" customHeight="true" outlineLevel="0" collapsed="false">
      <c r="A775" s="17" t="s">
        <v>3529</v>
      </c>
      <c r="B775" s="27" t="n">
        <f aca="false">(TOT!DT777/TOT!V777)*1000</f>
        <v>0</v>
      </c>
      <c r="C775" s="27" t="n">
        <f aca="false">IF(TOT!V777&lt;30,(TOT!DT777/TOT!V777)*650,B775)</f>
        <v>0</v>
      </c>
      <c r="D775" s="27" t="n">
        <f aca="false">IF(TOT!V777&lt;15,(TOT!DT777/TOT!V777)*500,C775)</f>
        <v>0</v>
      </c>
      <c r="E775" s="27" t="n">
        <f aca="false">VLOOKUP(D775,'FG - COMBATS'!$A$3:$B$55,2)</f>
        <v>33</v>
      </c>
    </row>
    <row r="776" customFormat="false" ht="13" hidden="false" customHeight="true" outlineLevel="0" collapsed="false">
      <c r="A776" s="17" t="s">
        <v>3534</v>
      </c>
      <c r="B776" s="27" t="n">
        <f aca="false">(TOT!DT778/TOT!V778)*1000</f>
        <v>0</v>
      </c>
      <c r="C776" s="27" t="n">
        <f aca="false">IF(TOT!V778&lt;30,(TOT!DT778/TOT!V778)*650,B776)</f>
        <v>0</v>
      </c>
      <c r="D776" s="27" t="n">
        <f aca="false">IF(TOT!V778&lt;15,(TOT!DT778/TOT!V778)*500,C776)</f>
        <v>0</v>
      </c>
      <c r="E776" s="27" t="n">
        <f aca="false">VLOOKUP(D776,'FG - COMBATS'!$A$3:$B$55,2)</f>
        <v>33</v>
      </c>
    </row>
    <row r="777" customFormat="false" ht="13" hidden="false" customHeight="true" outlineLevel="0" collapsed="false">
      <c r="A777" s="17" t="s">
        <v>3538</v>
      </c>
      <c r="B777" s="27" t="n">
        <f aca="false">(TOT!DT779/TOT!V779)*1000</f>
        <v>0</v>
      </c>
      <c r="C777" s="27" t="n">
        <f aca="false">IF(TOT!V779&lt;30,(TOT!DT779/TOT!V779)*650,B777)</f>
        <v>0</v>
      </c>
      <c r="D777" s="27" t="n">
        <f aca="false">IF(TOT!V779&lt;15,(TOT!DT779/TOT!V779)*500,C777)</f>
        <v>0</v>
      </c>
      <c r="E777" s="27" t="n">
        <f aca="false">VLOOKUP(D777,'FG - COMBATS'!$A$3:$B$55,2)</f>
        <v>33</v>
      </c>
    </row>
    <row r="778" customFormat="false" ht="13" hidden="false" customHeight="true" outlineLevel="0" collapsed="false">
      <c r="A778" s="17" t="s">
        <v>3542</v>
      </c>
      <c r="B778" s="27" t="n">
        <f aca="false">(TOT!DT780/TOT!V780)*1000</f>
        <v>27.7777777777778</v>
      </c>
      <c r="C778" s="27" t="n">
        <f aca="false">IF(TOT!V780&lt;30,(TOT!DT780/TOT!V780)*650,B778)</f>
        <v>27.7777777777778</v>
      </c>
      <c r="D778" s="27" t="n">
        <f aca="false">IF(TOT!V780&lt;15,(TOT!DT780/TOT!V780)*500,C778)</f>
        <v>27.7777777777778</v>
      </c>
      <c r="E778" s="27" t="n">
        <f aca="false">VLOOKUP(D778,'FG - COMBATS'!$A$3:$B$55,2)</f>
        <v>69</v>
      </c>
    </row>
    <row r="779" customFormat="false" ht="13" hidden="false" customHeight="true" outlineLevel="0" collapsed="false">
      <c r="A779" s="17" t="s">
        <v>3546</v>
      </c>
      <c r="B779" s="27" t="n">
        <f aca="false">(TOT!DT781/TOT!V781)*1000</f>
        <v>40</v>
      </c>
      <c r="C779" s="27" t="n">
        <f aca="false">IF(TOT!V781&lt;30,(TOT!DT781/TOT!V781)*650,B779)</f>
        <v>40</v>
      </c>
      <c r="D779" s="27" t="n">
        <f aca="false">IF(TOT!V781&lt;15,(TOT!DT781/TOT!V781)*500,C779)</f>
        <v>40</v>
      </c>
      <c r="E779" s="27" t="n">
        <f aca="false">VLOOKUP(D779,'FG - COMBATS'!$A$3:$B$55,2)</f>
        <v>74</v>
      </c>
    </row>
    <row r="780" customFormat="false" ht="13" hidden="false" customHeight="true" outlineLevel="0" collapsed="false">
      <c r="A780" s="17" t="s">
        <v>3550</v>
      </c>
      <c r="B780" s="27" t="n">
        <f aca="false">(TOT!DT782/TOT!V782)*1000</f>
        <v>0</v>
      </c>
      <c r="C780" s="27" t="n">
        <f aca="false">IF(TOT!V782&lt;30,(TOT!DT782/TOT!V782)*650,B780)</f>
        <v>0</v>
      </c>
      <c r="D780" s="27" t="n">
        <f aca="false">IF(TOT!V782&lt;15,(TOT!DT782/TOT!V782)*500,C780)</f>
        <v>0</v>
      </c>
      <c r="E780" s="27" t="n">
        <f aca="false">VLOOKUP(D780,'FG - COMBATS'!$A$3:$B$55,2)</f>
        <v>33</v>
      </c>
    </row>
    <row r="781" customFormat="false" ht="13" hidden="false" customHeight="true" outlineLevel="0" collapsed="false">
      <c r="A781" s="17" t="s">
        <v>3555</v>
      </c>
      <c r="B781" s="27" t="n">
        <f aca="false">(TOT!DT783/TOT!V783)*1000</f>
        <v>0</v>
      </c>
      <c r="C781" s="27" t="n">
        <f aca="false">IF(TOT!V783&lt;30,(TOT!DT783/TOT!V783)*650,B781)</f>
        <v>0</v>
      </c>
      <c r="D781" s="27" t="n">
        <f aca="false">IF(TOT!V783&lt;15,(TOT!DT783/TOT!V783)*500,C781)</f>
        <v>0</v>
      </c>
      <c r="E781" s="27" t="n">
        <f aca="false">VLOOKUP(D781,'FG - COMBATS'!$A$3:$B$55,2)</f>
        <v>33</v>
      </c>
    </row>
    <row r="782" customFormat="false" ht="13" hidden="false" customHeight="true" outlineLevel="0" collapsed="false">
      <c r="A782" s="17" t="s">
        <v>3559</v>
      </c>
      <c r="B782" s="27" t="n">
        <f aca="false">(TOT!DT784/TOT!V784)*1000</f>
        <v>90.9090909090909</v>
      </c>
      <c r="C782" s="27" t="n">
        <f aca="false">IF(TOT!V784&lt;30,(TOT!DT784/TOT!V784)*650,B782)</f>
        <v>59.0909090909091</v>
      </c>
      <c r="D782" s="27" t="n">
        <f aca="false">IF(TOT!V784&lt;15,(TOT!DT784/TOT!V784)*500,C782)</f>
        <v>59.0909090909091</v>
      </c>
      <c r="E782" s="27" t="n">
        <f aca="false">VLOOKUP(D782,'FG - COMBATS'!$A$3:$B$55,2)</f>
        <v>81</v>
      </c>
    </row>
    <row r="783" customFormat="false" ht="13" hidden="false" customHeight="true" outlineLevel="0" collapsed="false">
      <c r="A783" s="17" t="s">
        <v>3563</v>
      </c>
      <c r="B783" s="27" t="n">
        <f aca="false">(TOT!DT785/TOT!V785)*1000</f>
        <v>27.7777777777778</v>
      </c>
      <c r="C783" s="27" t="n">
        <f aca="false">IF(TOT!V785&lt;30,(TOT!DT785/TOT!V785)*650,B783)</f>
        <v>27.7777777777778</v>
      </c>
      <c r="D783" s="27" t="n">
        <f aca="false">IF(TOT!V785&lt;15,(TOT!DT785/TOT!V785)*500,C783)</f>
        <v>27.7777777777778</v>
      </c>
      <c r="E783" s="27" t="n">
        <f aca="false">VLOOKUP(D783,'FG - COMBATS'!$A$3:$B$55,2)</f>
        <v>69</v>
      </c>
    </row>
    <row r="784" customFormat="false" ht="13" hidden="false" customHeight="true" outlineLevel="0" collapsed="false">
      <c r="A784" s="17" t="s">
        <v>3566</v>
      </c>
      <c r="B784" s="27" t="n">
        <f aca="false">(TOT!DT786/TOT!V786)*1000</f>
        <v>25.6410256410256</v>
      </c>
      <c r="C784" s="27" t="n">
        <f aca="false">IF(TOT!V786&lt;30,(TOT!DT786/TOT!V786)*650,B784)</f>
        <v>25.6410256410256</v>
      </c>
      <c r="D784" s="27" t="n">
        <f aca="false">IF(TOT!V786&lt;15,(TOT!DT786/TOT!V786)*500,C784)</f>
        <v>25.6410256410256</v>
      </c>
      <c r="E784" s="27" t="n">
        <f aca="false">VLOOKUP(D784,'FG - COMBATS'!$A$3:$B$55,2)</f>
        <v>69</v>
      </c>
    </row>
    <row r="785" customFormat="false" ht="13" hidden="false" customHeight="true" outlineLevel="0" collapsed="false">
      <c r="A785" s="17" t="s">
        <v>3570</v>
      </c>
      <c r="B785" s="27" t="n">
        <f aca="false">(TOT!DT787/TOT!V787)*1000</f>
        <v>0</v>
      </c>
      <c r="C785" s="27" t="n">
        <f aca="false">IF(TOT!V787&lt;30,(TOT!DT787/TOT!V787)*650,B785)</f>
        <v>0</v>
      </c>
      <c r="D785" s="27" t="n">
        <f aca="false">IF(TOT!V787&lt;15,(TOT!DT787/TOT!V787)*500,C785)</f>
        <v>0</v>
      </c>
      <c r="E785" s="27" t="n">
        <f aca="false">VLOOKUP(D785,'FG - COMBATS'!$A$3:$B$55,2)</f>
        <v>33</v>
      </c>
    </row>
    <row r="786" customFormat="false" ht="13" hidden="false" customHeight="true" outlineLevel="0" collapsed="false">
      <c r="A786" s="17" t="s">
        <v>3574</v>
      </c>
      <c r="B786" s="27" t="n">
        <f aca="false">(TOT!DT788/TOT!V788)*1000</f>
        <v>0</v>
      </c>
      <c r="C786" s="27" t="n">
        <f aca="false">IF(TOT!V788&lt;30,(TOT!DT788/TOT!V788)*650,B786)</f>
        <v>0</v>
      </c>
      <c r="D786" s="27" t="n">
        <f aca="false">IF(TOT!V788&lt;15,(TOT!DT788/TOT!V788)*500,C786)</f>
        <v>0</v>
      </c>
      <c r="E786" s="27" t="n">
        <f aca="false">VLOOKUP(D786,'FG - COMBATS'!$A$3:$B$55,2)</f>
        <v>33</v>
      </c>
    </row>
    <row r="787" customFormat="false" ht="13" hidden="false" customHeight="true" outlineLevel="0" collapsed="false">
      <c r="A787" s="17" t="s">
        <v>3579</v>
      </c>
      <c r="B787" s="27" t="n">
        <f aca="false">(TOT!DT789/TOT!V789)*1000</f>
        <v>0</v>
      </c>
      <c r="C787" s="27" t="n">
        <f aca="false">IF(TOT!V789&lt;30,(TOT!DT789/TOT!V789)*650,B787)</f>
        <v>0</v>
      </c>
      <c r="D787" s="27" t="n">
        <f aca="false">IF(TOT!V789&lt;15,(TOT!DT789/TOT!V789)*500,C787)</f>
        <v>0</v>
      </c>
      <c r="E787" s="27" t="n">
        <f aca="false">VLOOKUP(D787,'FG - COMBATS'!$A$3:$B$55,2)</f>
        <v>33</v>
      </c>
    </row>
    <row r="788" customFormat="false" ht="13" hidden="false" customHeight="true" outlineLevel="0" collapsed="false">
      <c r="A788" s="17" t="s">
        <v>3583</v>
      </c>
      <c r="B788" s="27" t="n">
        <f aca="false">(TOT!DT790/TOT!V790)*1000</f>
        <v>13.5135135135135</v>
      </c>
      <c r="C788" s="27" t="n">
        <f aca="false">IF(TOT!V790&lt;30,(TOT!DT790/TOT!V790)*650,B788)</f>
        <v>13.5135135135135</v>
      </c>
      <c r="D788" s="27" t="n">
        <f aca="false">IF(TOT!V790&lt;15,(TOT!DT790/TOT!V790)*500,C788)</f>
        <v>13.5135135135135</v>
      </c>
      <c r="E788" s="27" t="n">
        <f aca="false">VLOOKUP(D788,'FG - COMBATS'!$A$3:$B$55,2)</f>
        <v>61</v>
      </c>
    </row>
    <row r="789" customFormat="false" ht="13" hidden="false" customHeight="true" outlineLevel="0" collapsed="false">
      <c r="A789" s="17" t="s">
        <v>3587</v>
      </c>
      <c r="B789" s="27" t="n">
        <f aca="false">(TOT!DT791/TOT!V791)*1000</f>
        <v>0</v>
      </c>
      <c r="C789" s="27" t="n">
        <f aca="false">IF(TOT!V791&lt;30,(TOT!DT791/TOT!V791)*650,B789)</f>
        <v>0</v>
      </c>
      <c r="D789" s="27" t="n">
        <f aca="false">IF(TOT!V791&lt;15,(TOT!DT791/TOT!V791)*500,C789)</f>
        <v>0</v>
      </c>
      <c r="E789" s="27" t="n">
        <f aca="false">VLOOKUP(D789,'FG - COMBATS'!$A$3:$B$55,2)</f>
        <v>33</v>
      </c>
    </row>
    <row r="790" customFormat="false" ht="13" hidden="false" customHeight="true" outlineLevel="0" collapsed="false">
      <c r="A790" s="17" t="s">
        <v>3591</v>
      </c>
      <c r="B790" s="27" t="n">
        <f aca="false">(TOT!DT792/TOT!V792)*1000</f>
        <v>0</v>
      </c>
      <c r="C790" s="27" t="n">
        <f aca="false">IF(TOT!V792&lt;30,(TOT!DT792/TOT!V792)*650,B790)</f>
        <v>0</v>
      </c>
      <c r="D790" s="27" t="n">
        <f aca="false">IF(TOT!V792&lt;15,(TOT!DT792/TOT!V792)*500,C790)</f>
        <v>0</v>
      </c>
      <c r="E790" s="27" t="n">
        <f aca="false">VLOOKUP(D790,'FG - COMBATS'!$A$3:$B$55,2)</f>
        <v>33</v>
      </c>
    </row>
    <row r="791" customFormat="false" ht="13" hidden="false" customHeight="true" outlineLevel="0" collapsed="false">
      <c r="A791" s="17" t="s">
        <v>3595</v>
      </c>
      <c r="B791" s="27" t="n">
        <f aca="false">(TOT!DT793/TOT!V793)*1000</f>
        <v>187.5</v>
      </c>
      <c r="C791" s="27" t="n">
        <f aca="false">IF(TOT!V793&lt;30,(TOT!DT793/TOT!V793)*650,B791)</f>
        <v>121.875</v>
      </c>
      <c r="D791" s="27" t="n">
        <f aca="false">IF(TOT!V793&lt;15,(TOT!DT793/TOT!V793)*500,C791)</f>
        <v>121.875</v>
      </c>
      <c r="E791" s="27" t="n">
        <f aca="false">VLOOKUP(D791,'FG - COMBATS'!$A$3:$B$55,2)</f>
        <v>91</v>
      </c>
    </row>
    <row r="792" customFormat="false" ht="13" hidden="false" customHeight="true" outlineLevel="0" collapsed="false">
      <c r="A792" s="17" t="s">
        <v>3599</v>
      </c>
      <c r="B792" s="27" t="n">
        <f aca="false">(TOT!DT794/TOT!V794)*1000</f>
        <v>0</v>
      </c>
      <c r="C792" s="27" t="n">
        <f aca="false">IF(TOT!V794&lt;30,(TOT!DT794/TOT!V794)*650,B792)</f>
        <v>0</v>
      </c>
      <c r="D792" s="27" t="n">
        <f aca="false">IF(TOT!V794&lt;15,(TOT!DT794/TOT!V794)*500,C792)</f>
        <v>0</v>
      </c>
      <c r="E792" s="27" t="n">
        <f aca="false">VLOOKUP(D792,'FG - COMBATS'!$A$3:$B$55,2)</f>
        <v>33</v>
      </c>
    </row>
    <row r="793" customFormat="false" ht="13" hidden="false" customHeight="true" outlineLevel="0" collapsed="false">
      <c r="A793" s="17" t="s">
        <v>3602</v>
      </c>
      <c r="B793" s="27" t="n">
        <f aca="false">(TOT!DT795/TOT!V795)*1000</f>
        <v>12.1951219512195</v>
      </c>
      <c r="C793" s="27" t="n">
        <f aca="false">IF(TOT!V795&lt;30,(TOT!DT795/TOT!V795)*650,B793)</f>
        <v>12.1951219512195</v>
      </c>
      <c r="D793" s="27" t="n">
        <f aca="false">IF(TOT!V795&lt;15,(TOT!DT795/TOT!V795)*500,C793)</f>
        <v>12.1951219512195</v>
      </c>
      <c r="E793" s="27" t="n">
        <f aca="false">VLOOKUP(D793,'FG - COMBATS'!$A$3:$B$55,2)</f>
        <v>60</v>
      </c>
    </row>
    <row r="794" customFormat="false" ht="13" hidden="false" customHeight="true" outlineLevel="0" collapsed="false">
      <c r="A794" s="17" t="s">
        <v>3605</v>
      </c>
      <c r="B794" s="27" t="n">
        <f aca="false">(TOT!DT796/TOT!V796)*1000</f>
        <v>0</v>
      </c>
      <c r="C794" s="27" t="n">
        <f aca="false">IF(TOT!V796&lt;30,(TOT!DT796/TOT!V796)*650,B794)</f>
        <v>0</v>
      </c>
      <c r="D794" s="27" t="n">
        <f aca="false">IF(TOT!V796&lt;15,(TOT!DT796/TOT!V796)*500,C794)</f>
        <v>0</v>
      </c>
      <c r="E794" s="27" t="n">
        <f aca="false">VLOOKUP(D794,'FG - COMBATS'!$A$3:$B$55,2)</f>
        <v>33</v>
      </c>
    </row>
    <row r="795" customFormat="false" ht="13" hidden="false" customHeight="true" outlineLevel="0" collapsed="false">
      <c r="A795" s="17" t="s">
        <v>3610</v>
      </c>
      <c r="B795" s="27" t="n">
        <f aca="false">(TOT!DT797/TOT!V797)*1000</f>
        <v>0</v>
      </c>
      <c r="C795" s="27" t="n">
        <f aca="false">IF(TOT!V797&lt;30,(TOT!DT797/TOT!V797)*650,B795)</f>
        <v>0</v>
      </c>
      <c r="D795" s="27" t="n">
        <f aca="false">IF(TOT!V797&lt;15,(TOT!DT797/TOT!V797)*500,C795)</f>
        <v>0</v>
      </c>
      <c r="E795" s="27" t="n">
        <f aca="false">VLOOKUP(D795,'FG - COMBATS'!$A$3:$B$55,2)</f>
        <v>33</v>
      </c>
    </row>
    <row r="796" customFormat="false" ht="13" hidden="false" customHeight="true" outlineLevel="0" collapsed="false">
      <c r="A796" s="17" t="s">
        <v>3613</v>
      </c>
      <c r="B796" s="27" t="n">
        <f aca="false">(TOT!DT798/TOT!V798)*1000</f>
        <v>0</v>
      </c>
      <c r="C796" s="27" t="n">
        <f aca="false">IF(TOT!V798&lt;30,(TOT!DT798/TOT!V798)*650,B796)</f>
        <v>0</v>
      </c>
      <c r="D796" s="27" t="n">
        <f aca="false">IF(TOT!V798&lt;15,(TOT!DT798/TOT!V798)*500,C796)</f>
        <v>0</v>
      </c>
      <c r="E796" s="27" t="n">
        <f aca="false">VLOOKUP(D796,'FG - COMBATS'!$A$3:$B$55,2)</f>
        <v>33</v>
      </c>
    </row>
    <row r="797" customFormat="false" ht="13" hidden="false" customHeight="true" outlineLevel="0" collapsed="false">
      <c r="A797" s="17" t="s">
        <v>3617</v>
      </c>
      <c r="B797" s="27" t="n">
        <f aca="false">(TOT!DT799/TOT!V799)*1000</f>
        <v>0</v>
      </c>
      <c r="C797" s="27" t="n">
        <f aca="false">IF(TOT!V799&lt;30,(TOT!DT799/TOT!V799)*650,B797)</f>
        <v>0</v>
      </c>
      <c r="D797" s="27" t="n">
        <f aca="false">IF(TOT!V799&lt;15,(TOT!DT799/TOT!V799)*500,C797)</f>
        <v>0</v>
      </c>
      <c r="E797" s="27" t="n">
        <f aca="false">VLOOKUP(D797,'FG - COMBATS'!$A$3:$B$55,2)</f>
        <v>33</v>
      </c>
    </row>
    <row r="798" customFormat="false" ht="13" hidden="false" customHeight="true" outlineLevel="0" collapsed="false">
      <c r="A798" s="17" t="s">
        <v>3620</v>
      </c>
      <c r="B798" s="27" t="n">
        <f aca="false">(TOT!DT800/TOT!V800)*1000</f>
        <v>0</v>
      </c>
      <c r="C798" s="27" t="n">
        <f aca="false">IF(TOT!V800&lt;30,(TOT!DT800/TOT!V800)*650,B798)</f>
        <v>0</v>
      </c>
      <c r="D798" s="27" t="n">
        <f aca="false">IF(TOT!V800&lt;15,(TOT!DT800/TOT!V800)*500,C798)</f>
        <v>0</v>
      </c>
      <c r="E798" s="27" t="n">
        <f aca="false">VLOOKUP(D798,'FG - COMBATS'!$A$3:$B$55,2)</f>
        <v>33</v>
      </c>
    </row>
    <row r="799" customFormat="false" ht="13" hidden="false" customHeight="true" outlineLevel="0" collapsed="false">
      <c r="A799" s="17" t="s">
        <v>3625</v>
      </c>
      <c r="B799" s="27" t="n">
        <f aca="false">(TOT!DT801/TOT!V801)*1000</f>
        <v>0</v>
      </c>
      <c r="C799" s="27" t="n">
        <f aca="false">IF(TOT!V801&lt;30,(TOT!DT801/TOT!V801)*650,B799)</f>
        <v>0</v>
      </c>
      <c r="D799" s="27" t="n">
        <f aca="false">IF(TOT!V801&lt;15,(TOT!DT801/TOT!V801)*500,C799)</f>
        <v>0</v>
      </c>
      <c r="E799" s="27" t="n">
        <f aca="false">VLOOKUP(D799,'FG - COMBATS'!$A$3:$B$55,2)</f>
        <v>33</v>
      </c>
    </row>
    <row r="800" customFormat="false" ht="13" hidden="false" customHeight="true" outlineLevel="0" collapsed="false">
      <c r="A800" s="17" t="s">
        <v>3629</v>
      </c>
      <c r="B800" s="27" t="n">
        <f aca="false">(TOT!DT802/TOT!V802)*1000</f>
        <v>0</v>
      </c>
      <c r="C800" s="27" t="n">
        <f aca="false">IF(TOT!V802&lt;30,(TOT!DT802/TOT!V802)*650,B800)</f>
        <v>0</v>
      </c>
      <c r="D800" s="27" t="n">
        <f aca="false">IF(TOT!V802&lt;15,(TOT!DT802/TOT!V802)*500,C800)</f>
        <v>0</v>
      </c>
      <c r="E800" s="27" t="n">
        <f aca="false">VLOOKUP(D800,'FG - COMBATS'!$A$3:$B$55,2)</f>
        <v>33</v>
      </c>
    </row>
    <row r="801" customFormat="false" ht="13" hidden="false" customHeight="true" outlineLevel="0" collapsed="false">
      <c r="A801" s="17" t="s">
        <v>3633</v>
      </c>
      <c r="B801" s="27" t="n">
        <f aca="false">(TOT!DT803/TOT!V803)*1000</f>
        <v>0</v>
      </c>
      <c r="C801" s="27" t="n">
        <f aca="false">IF(TOT!V803&lt;30,(TOT!DT803/TOT!V803)*650,B801)</f>
        <v>0</v>
      </c>
      <c r="D801" s="27" t="n">
        <f aca="false">IF(TOT!V803&lt;15,(TOT!DT803/TOT!V803)*500,C801)</f>
        <v>0</v>
      </c>
      <c r="E801" s="27" t="n">
        <f aca="false">VLOOKUP(D801,'FG - COMBATS'!$A$3:$B$55,2)</f>
        <v>33</v>
      </c>
    </row>
    <row r="802" customFormat="false" ht="13" hidden="false" customHeight="true" outlineLevel="0" collapsed="false">
      <c r="A802" s="17" t="s">
        <v>3637</v>
      </c>
      <c r="B802" s="27" t="n">
        <f aca="false">(TOT!DT804/TOT!V804)*1000</f>
        <v>0</v>
      </c>
      <c r="C802" s="27" t="n">
        <f aca="false">IF(TOT!V804&lt;30,(TOT!DT804/TOT!V804)*650,B802)</f>
        <v>0</v>
      </c>
      <c r="D802" s="27" t="n">
        <f aca="false">IF(TOT!V804&lt;15,(TOT!DT804/TOT!V804)*500,C802)</f>
        <v>0</v>
      </c>
      <c r="E802" s="27" t="n">
        <f aca="false">VLOOKUP(D802,'FG - COMBATS'!$A$3:$B$55,2)</f>
        <v>33</v>
      </c>
    </row>
    <row r="803" customFormat="false" ht="13" hidden="false" customHeight="true" outlineLevel="0" collapsed="false">
      <c r="A803" s="17" t="s">
        <v>3642</v>
      </c>
      <c r="B803" s="27" t="n">
        <f aca="false">(TOT!DT805/TOT!V805)*1000</f>
        <v>24.390243902439</v>
      </c>
      <c r="C803" s="27" t="n">
        <f aca="false">IF(TOT!V805&lt;30,(TOT!DT805/TOT!V805)*650,B803)</f>
        <v>24.390243902439</v>
      </c>
      <c r="D803" s="27" t="n">
        <f aca="false">IF(TOT!V805&lt;15,(TOT!DT805/TOT!V805)*500,C803)</f>
        <v>24.390243902439</v>
      </c>
      <c r="E803" s="27" t="n">
        <f aca="false">VLOOKUP(D803,'FG - COMBATS'!$A$3:$B$55,2)</f>
        <v>68</v>
      </c>
    </row>
    <row r="804" customFormat="false" ht="13" hidden="false" customHeight="true" outlineLevel="0" collapsed="false">
      <c r="A804" s="17" t="s">
        <v>3646</v>
      </c>
      <c r="B804" s="27" t="n">
        <f aca="false">(TOT!DT806/TOT!V806)*1000</f>
        <v>12.3456790123457</v>
      </c>
      <c r="C804" s="27" t="n">
        <f aca="false">IF(TOT!V806&lt;30,(TOT!DT806/TOT!V806)*650,B804)</f>
        <v>12.3456790123457</v>
      </c>
      <c r="D804" s="27" t="n">
        <f aca="false">IF(TOT!V806&lt;15,(TOT!DT806/TOT!V806)*500,C804)</f>
        <v>12.3456790123457</v>
      </c>
      <c r="E804" s="27" t="n">
        <f aca="false">VLOOKUP(D804,'FG - COMBATS'!$A$3:$B$55,2)</f>
        <v>60</v>
      </c>
    </row>
    <row r="805" customFormat="false" ht="13" hidden="false" customHeight="true" outlineLevel="0" collapsed="false">
      <c r="A805" s="17" t="s">
        <v>3651</v>
      </c>
      <c r="B805" s="27" t="n">
        <f aca="false">(TOT!DT807/TOT!V807)*1000</f>
        <v>0</v>
      </c>
      <c r="C805" s="27" t="n">
        <f aca="false">IF(TOT!V807&lt;30,(TOT!DT807/TOT!V807)*650,B805)</f>
        <v>0</v>
      </c>
      <c r="D805" s="27" t="n">
        <f aca="false">IF(TOT!V807&lt;15,(TOT!DT807/TOT!V807)*500,C805)</f>
        <v>0</v>
      </c>
      <c r="E805" s="27" t="n">
        <f aca="false">VLOOKUP(D805,'FG - COMBATS'!$A$3:$B$55,2)</f>
        <v>33</v>
      </c>
    </row>
    <row r="806" customFormat="false" ht="13" hidden="false" customHeight="true" outlineLevel="0" collapsed="false">
      <c r="A806" s="17" t="s">
        <v>3657</v>
      </c>
      <c r="B806" s="27" t="n">
        <f aca="false">(TOT!DT808/TOT!V808)*1000</f>
        <v>0</v>
      </c>
      <c r="C806" s="27" t="n">
        <f aca="false">IF(TOT!V808&lt;30,(TOT!DT808/TOT!V808)*650,B806)</f>
        <v>0</v>
      </c>
      <c r="D806" s="27" t="n">
        <f aca="false">IF(TOT!V808&lt;15,(TOT!DT808/TOT!V808)*500,C806)</f>
        <v>0</v>
      </c>
      <c r="E806" s="27" t="n">
        <f aca="false">VLOOKUP(D806,'FG - COMBATS'!$A$3:$B$55,2)</f>
        <v>33</v>
      </c>
    </row>
    <row r="807" customFormat="false" ht="13" hidden="false" customHeight="true" outlineLevel="0" collapsed="false">
      <c r="A807" s="17" t="s">
        <v>3661</v>
      </c>
      <c r="B807" s="27" t="n">
        <f aca="false">(TOT!DT809/TOT!V809)*1000</f>
        <v>0</v>
      </c>
      <c r="C807" s="27" t="n">
        <f aca="false">IF(TOT!V809&lt;30,(TOT!DT809/TOT!V809)*650,B807)</f>
        <v>0</v>
      </c>
      <c r="D807" s="27" t="n">
        <f aca="false">IF(TOT!V809&lt;15,(TOT!DT809/TOT!V809)*500,C807)</f>
        <v>0</v>
      </c>
      <c r="E807" s="27" t="n">
        <f aca="false">VLOOKUP(D807,'FG - COMBATS'!$A$3:$B$55,2)</f>
        <v>33</v>
      </c>
    </row>
    <row r="808" customFormat="false" ht="13" hidden="false" customHeight="true" outlineLevel="0" collapsed="false">
      <c r="A808" s="17" t="s">
        <v>3665</v>
      </c>
      <c r="B808" s="27" t="n">
        <f aca="false">(TOT!DT810/TOT!V810)*1000</f>
        <v>0</v>
      </c>
      <c r="C808" s="27" t="n">
        <f aca="false">IF(TOT!V810&lt;30,(TOT!DT810/TOT!V810)*650,B808)</f>
        <v>0</v>
      </c>
      <c r="D808" s="27" t="n">
        <f aca="false">IF(TOT!V810&lt;15,(TOT!DT810/TOT!V810)*500,C808)</f>
        <v>0</v>
      </c>
      <c r="E808" s="27" t="n">
        <f aca="false">VLOOKUP(D808,'FG - COMBATS'!$A$3:$B$55,2)</f>
        <v>33</v>
      </c>
    </row>
    <row r="809" customFormat="false" ht="13" hidden="false" customHeight="true" outlineLevel="0" collapsed="false">
      <c r="A809" s="17" t="s">
        <v>3668</v>
      </c>
      <c r="B809" s="27" t="n">
        <f aca="false">(TOT!DT811/TOT!V811)*1000</f>
        <v>166.666666666667</v>
      </c>
      <c r="C809" s="27" t="n">
        <f aca="false">IF(TOT!V811&lt;30,(TOT!DT811/TOT!V811)*650,B809)</f>
        <v>166.666666666667</v>
      </c>
      <c r="D809" s="27" t="n">
        <f aca="false">IF(TOT!V811&lt;15,(TOT!DT811/TOT!V811)*500,C809)</f>
        <v>166.666666666667</v>
      </c>
      <c r="E809" s="27" t="n">
        <f aca="false">VLOOKUP(D809,'FG - COMBATS'!$A$3:$B$55,2)</f>
        <v>94</v>
      </c>
    </row>
    <row r="810" customFormat="false" ht="13" hidden="false" customHeight="true" outlineLevel="0" collapsed="false">
      <c r="A810" s="17" t="s">
        <v>3671</v>
      </c>
      <c r="B810" s="27" t="n">
        <f aca="false">(TOT!DT812/TOT!V812)*1000</f>
        <v>12.6582278481013</v>
      </c>
      <c r="C810" s="27" t="n">
        <f aca="false">IF(TOT!V812&lt;30,(TOT!DT812/TOT!V812)*650,B810)</f>
        <v>12.6582278481013</v>
      </c>
      <c r="D810" s="27" t="n">
        <f aca="false">IF(TOT!V812&lt;15,(TOT!DT812/TOT!V812)*500,C810)</f>
        <v>12.6582278481013</v>
      </c>
      <c r="E810" s="27" t="n">
        <f aca="false">VLOOKUP(D810,'FG - COMBATS'!$A$3:$B$55,2)</f>
        <v>60</v>
      </c>
    </row>
    <row r="811" customFormat="false" ht="13" hidden="false" customHeight="true" outlineLevel="0" collapsed="false">
      <c r="A811" s="17" t="s">
        <v>3675</v>
      </c>
      <c r="B811" s="27" t="n">
        <f aca="false">(TOT!DT813/TOT!V813)*1000</f>
        <v>0</v>
      </c>
      <c r="C811" s="27" t="n">
        <f aca="false">IF(TOT!V813&lt;30,(TOT!DT813/TOT!V813)*650,B811)</f>
        <v>0</v>
      </c>
      <c r="D811" s="27" t="n">
        <f aca="false">IF(TOT!V813&lt;15,(TOT!DT813/TOT!V813)*500,C811)</f>
        <v>0</v>
      </c>
      <c r="E811" s="27" t="n">
        <f aca="false">VLOOKUP(D811,'FG - COMBATS'!$A$3:$B$55,2)</f>
        <v>33</v>
      </c>
    </row>
    <row r="812" customFormat="false" ht="13" hidden="false" customHeight="true" outlineLevel="0" collapsed="false">
      <c r="A812" s="17" t="s">
        <v>3678</v>
      </c>
      <c r="B812" s="27" t="n">
        <f aca="false">(TOT!DT814/TOT!V814)*1000</f>
        <v>0</v>
      </c>
      <c r="C812" s="27" t="n">
        <f aca="false">IF(TOT!V814&lt;30,(TOT!DT814/TOT!V814)*650,B812)</f>
        <v>0</v>
      </c>
      <c r="D812" s="27" t="n">
        <f aca="false">IF(TOT!V814&lt;15,(TOT!DT814/TOT!V814)*500,C812)</f>
        <v>0</v>
      </c>
      <c r="E812" s="27" t="n">
        <f aca="false">VLOOKUP(D812,'FG - COMBATS'!$A$3:$B$55,2)</f>
        <v>33</v>
      </c>
    </row>
    <row r="813" customFormat="false" ht="13" hidden="false" customHeight="true" outlineLevel="0" collapsed="false">
      <c r="A813" s="17" t="s">
        <v>3681</v>
      </c>
      <c r="B813" s="27" t="n">
        <f aca="false">(TOT!DT815/TOT!V815)*1000</f>
        <v>0</v>
      </c>
      <c r="C813" s="27" t="n">
        <f aca="false">IF(TOT!V815&lt;30,(TOT!DT815/TOT!V815)*650,B813)</f>
        <v>0</v>
      </c>
      <c r="D813" s="27" t="n">
        <f aca="false">IF(TOT!V815&lt;15,(TOT!DT815/TOT!V815)*500,C813)</f>
        <v>0</v>
      </c>
      <c r="E813" s="27" t="n">
        <f aca="false">VLOOKUP(D813,'FG - COMBATS'!$A$3:$B$55,2)</f>
        <v>33</v>
      </c>
    </row>
    <row r="814" customFormat="false" ht="13" hidden="false" customHeight="true" outlineLevel="0" collapsed="false">
      <c r="A814" s="17" t="s">
        <v>3684</v>
      </c>
      <c r="B814" s="27" t="n">
        <f aca="false">(TOT!DT816/TOT!V816)*1000</f>
        <v>12.987012987013</v>
      </c>
      <c r="C814" s="27" t="n">
        <f aca="false">IF(TOT!V816&lt;30,(TOT!DT816/TOT!V816)*650,B814)</f>
        <v>12.987012987013</v>
      </c>
      <c r="D814" s="27" t="n">
        <f aca="false">IF(TOT!V816&lt;15,(TOT!DT816/TOT!V816)*500,C814)</f>
        <v>12.987012987013</v>
      </c>
      <c r="E814" s="27" t="n">
        <f aca="false">VLOOKUP(D814,'FG - COMBATS'!$A$3:$B$55,2)</f>
        <v>60</v>
      </c>
    </row>
    <row r="815" customFormat="false" ht="13" hidden="false" customHeight="true" outlineLevel="0" collapsed="false">
      <c r="A815" s="17" t="s">
        <v>3689</v>
      </c>
      <c r="B815" s="27" t="n">
        <f aca="false">(TOT!DT817/TOT!V817)*1000</f>
        <v>24.390243902439</v>
      </c>
      <c r="C815" s="27" t="n">
        <f aca="false">IF(TOT!V817&lt;30,(TOT!DT817/TOT!V817)*650,B815)</f>
        <v>24.390243902439</v>
      </c>
      <c r="D815" s="27" t="n">
        <f aca="false">IF(TOT!V817&lt;15,(TOT!DT817/TOT!V817)*500,C815)</f>
        <v>24.390243902439</v>
      </c>
      <c r="E815" s="27" t="n">
        <f aca="false">VLOOKUP(D815,'FG - COMBATS'!$A$3:$B$55,2)</f>
        <v>68</v>
      </c>
    </row>
    <row r="816" customFormat="false" ht="13" hidden="false" customHeight="true" outlineLevel="0" collapsed="false">
      <c r="A816" s="17" t="s">
        <v>3694</v>
      </c>
      <c r="B816" s="27" t="n">
        <f aca="false">(TOT!DT818/TOT!V818)*1000</f>
        <v>13.3333333333333</v>
      </c>
      <c r="C816" s="27" t="n">
        <f aca="false">IF(TOT!V818&lt;30,(TOT!DT818/TOT!V818)*650,B816)</f>
        <v>13.3333333333333</v>
      </c>
      <c r="D816" s="27" t="n">
        <f aca="false">IF(TOT!V818&lt;15,(TOT!DT818/TOT!V818)*500,C816)</f>
        <v>13.3333333333333</v>
      </c>
      <c r="E816" s="27" t="n">
        <f aca="false">VLOOKUP(D816,'FG - COMBATS'!$A$3:$B$55,2)</f>
        <v>61</v>
      </c>
    </row>
    <row r="817" customFormat="false" ht="13" hidden="false" customHeight="true" outlineLevel="0" collapsed="false">
      <c r="A817" s="17" t="s">
        <v>3699</v>
      </c>
      <c r="B817" s="27" t="n">
        <f aca="false">(TOT!DT819/TOT!V819)*1000</f>
        <v>0</v>
      </c>
      <c r="C817" s="27" t="n">
        <f aca="false">IF(TOT!V819&lt;30,(TOT!DT819/TOT!V819)*650,B817)</f>
        <v>0</v>
      </c>
      <c r="D817" s="27" t="n">
        <f aca="false">IF(TOT!V819&lt;15,(TOT!DT819/TOT!V819)*500,C817)</f>
        <v>0</v>
      </c>
      <c r="E817" s="27" t="n">
        <f aca="false">VLOOKUP(D817,'FG - COMBATS'!$A$3:$B$55,2)</f>
        <v>33</v>
      </c>
    </row>
    <row r="818" customFormat="false" ht="13" hidden="false" customHeight="true" outlineLevel="0" collapsed="false">
      <c r="A818" s="17" t="s">
        <v>3703</v>
      </c>
      <c r="B818" s="27" t="n">
        <f aca="false">(TOT!DT820/TOT!V820)*1000</f>
        <v>0</v>
      </c>
      <c r="C818" s="27" t="n">
        <f aca="false">IF(TOT!V820&lt;30,(TOT!DT820/TOT!V820)*650,B818)</f>
        <v>0</v>
      </c>
      <c r="D818" s="27" t="n">
        <f aca="false">IF(TOT!V820&lt;15,(TOT!DT820/TOT!V820)*500,C818)</f>
        <v>0</v>
      </c>
      <c r="E818" s="27" t="n">
        <f aca="false">VLOOKUP(D818,'FG - COMBATS'!$A$3:$B$55,2)</f>
        <v>33</v>
      </c>
    </row>
    <row r="819" customFormat="false" ht="13" hidden="false" customHeight="true" outlineLevel="0" collapsed="false">
      <c r="A819" s="17" t="s">
        <v>3708</v>
      </c>
      <c r="B819" s="27" t="n">
        <f aca="false">(TOT!DT821/TOT!V821)*1000</f>
        <v>0</v>
      </c>
      <c r="C819" s="27" t="n">
        <f aca="false">IF(TOT!V821&lt;30,(TOT!DT821/TOT!V821)*650,B819)</f>
        <v>0</v>
      </c>
      <c r="D819" s="27" t="n">
        <f aca="false">IF(TOT!V821&lt;15,(TOT!DT821/TOT!V821)*500,C819)</f>
        <v>0</v>
      </c>
      <c r="E819" s="27" t="n">
        <f aca="false">VLOOKUP(D819,'FG - COMBATS'!$A$3:$B$55,2)</f>
        <v>33</v>
      </c>
    </row>
    <row r="820" customFormat="false" ht="13" hidden="false" customHeight="true" outlineLevel="0" collapsed="false">
      <c r="A820" s="17" t="s">
        <v>3712</v>
      </c>
      <c r="B820" s="27" t="n">
        <f aca="false">(TOT!DT822/TOT!V822)*1000</f>
        <v>0</v>
      </c>
      <c r="C820" s="27" t="n">
        <f aca="false">IF(TOT!V822&lt;30,(TOT!DT822/TOT!V822)*650,B820)</f>
        <v>0</v>
      </c>
      <c r="D820" s="27" t="n">
        <f aca="false">IF(TOT!V822&lt;15,(TOT!DT822/TOT!V822)*500,C820)</f>
        <v>0</v>
      </c>
      <c r="E820" s="27" t="n">
        <f aca="false">VLOOKUP(D820,'FG - COMBATS'!$A$3:$B$55,2)</f>
        <v>33</v>
      </c>
    </row>
    <row r="821" customFormat="false" ht="13" hidden="false" customHeight="true" outlineLevel="0" collapsed="false">
      <c r="A821" s="17" t="s">
        <v>3716</v>
      </c>
      <c r="B821" s="27" t="n">
        <f aca="false">(TOT!DT823/TOT!V823)*1000</f>
        <v>94.5945945945946</v>
      </c>
      <c r="C821" s="27" t="n">
        <f aca="false">IF(TOT!V823&lt;30,(TOT!DT823/TOT!V823)*650,B821)</f>
        <v>94.5945945945946</v>
      </c>
      <c r="D821" s="27" t="n">
        <f aca="false">IF(TOT!V823&lt;15,(TOT!DT823/TOT!V823)*500,C821)</f>
        <v>94.5945945945946</v>
      </c>
      <c r="E821" s="27" t="n">
        <f aca="false">VLOOKUP(D821,'FG - COMBATS'!$A$3:$B$55,2)</f>
        <v>87</v>
      </c>
    </row>
    <row r="822" customFormat="false" ht="13" hidden="false" customHeight="true" outlineLevel="0" collapsed="false">
      <c r="A822" s="17" t="s">
        <v>3719</v>
      </c>
      <c r="B822" s="27" t="n">
        <f aca="false">(TOT!DT824/TOT!V824)*1000</f>
        <v>24.6913580246914</v>
      </c>
      <c r="C822" s="27" t="n">
        <f aca="false">IF(TOT!V824&lt;30,(TOT!DT824/TOT!V824)*650,B822)</f>
        <v>24.6913580246914</v>
      </c>
      <c r="D822" s="27" t="n">
        <f aca="false">IF(TOT!V824&lt;15,(TOT!DT824/TOT!V824)*500,C822)</f>
        <v>24.6913580246914</v>
      </c>
      <c r="E822" s="27" t="n">
        <f aca="false">VLOOKUP(D822,'FG - COMBATS'!$A$3:$B$55,2)</f>
        <v>68</v>
      </c>
    </row>
    <row r="823" customFormat="false" ht="13" hidden="false" customHeight="true" outlineLevel="0" collapsed="false">
      <c r="A823" s="17" t="s">
        <v>3723</v>
      </c>
      <c r="B823" s="27" t="n">
        <f aca="false">(TOT!DT825/TOT!V825)*1000</f>
        <v>0</v>
      </c>
      <c r="C823" s="27" t="n">
        <f aca="false">IF(TOT!V825&lt;30,(TOT!DT825/TOT!V825)*650,B823)</f>
        <v>0</v>
      </c>
      <c r="D823" s="27" t="n">
        <f aca="false">IF(TOT!V825&lt;15,(TOT!DT825/TOT!V825)*500,C823)</f>
        <v>0</v>
      </c>
      <c r="E823" s="27" t="n">
        <f aca="false">VLOOKUP(D823,'FG - COMBATS'!$A$3:$B$55,2)</f>
        <v>33</v>
      </c>
    </row>
    <row r="824" customFormat="false" ht="13" hidden="false" customHeight="true" outlineLevel="0" collapsed="false">
      <c r="A824" s="17" t="s">
        <v>3726</v>
      </c>
      <c r="B824" s="27" t="n">
        <f aca="false">(TOT!DT826/TOT!V826)*1000</f>
        <v>15.8730158730159</v>
      </c>
      <c r="C824" s="27" t="n">
        <f aca="false">IF(TOT!V826&lt;30,(TOT!DT826/TOT!V826)*650,B824)</f>
        <v>15.8730158730159</v>
      </c>
      <c r="D824" s="27" t="n">
        <f aca="false">IF(TOT!V826&lt;15,(TOT!DT826/TOT!V826)*500,C824)</f>
        <v>15.8730158730159</v>
      </c>
      <c r="E824" s="27" t="n">
        <f aca="false">VLOOKUP(D824,'FG - COMBATS'!$A$3:$B$55,2)</f>
        <v>63</v>
      </c>
    </row>
    <row r="825" customFormat="false" ht="13" hidden="false" customHeight="true" outlineLevel="0" collapsed="false">
      <c r="A825" s="17" t="s">
        <v>3729</v>
      </c>
      <c r="B825" s="27" t="n">
        <f aca="false">(TOT!DT827/TOT!V827)*1000</f>
        <v>0</v>
      </c>
      <c r="C825" s="27" t="n">
        <f aca="false">IF(TOT!V827&lt;30,(TOT!DT827/TOT!V827)*650,B825)</f>
        <v>0</v>
      </c>
      <c r="D825" s="27" t="n">
        <f aca="false">IF(TOT!V827&lt;15,(TOT!DT827/TOT!V827)*500,C825)</f>
        <v>0</v>
      </c>
      <c r="E825" s="27" t="n">
        <f aca="false">VLOOKUP(D825,'FG - COMBATS'!$A$3:$B$55,2)</f>
        <v>33</v>
      </c>
    </row>
    <row r="826" customFormat="false" ht="13" hidden="false" customHeight="true" outlineLevel="0" collapsed="false">
      <c r="A826" s="17" t="s">
        <v>3732</v>
      </c>
      <c r="B826" s="27" t="n">
        <f aca="false">(TOT!DT828/TOT!V828)*1000</f>
        <v>0</v>
      </c>
      <c r="C826" s="27" t="n">
        <f aca="false">IF(TOT!V828&lt;30,(TOT!DT828/TOT!V828)*650,B826)</f>
        <v>0</v>
      </c>
      <c r="D826" s="27" t="n">
        <f aca="false">IF(TOT!V828&lt;15,(TOT!DT828/TOT!V828)*500,C826)</f>
        <v>0</v>
      </c>
      <c r="E826" s="27" t="n">
        <f aca="false">VLOOKUP(D826,'FG - COMBATS'!$A$3:$B$55,2)</f>
        <v>33</v>
      </c>
    </row>
    <row r="827" customFormat="false" ht="13" hidden="false" customHeight="true" outlineLevel="0" collapsed="false">
      <c r="A827" s="17" t="s">
        <v>3736</v>
      </c>
      <c r="B827" s="27" t="n">
        <f aca="false">(TOT!DT829/TOT!V829)*1000</f>
        <v>14.7058823529412</v>
      </c>
      <c r="C827" s="27" t="n">
        <f aca="false">IF(TOT!V829&lt;30,(TOT!DT829/TOT!V829)*650,B827)</f>
        <v>14.7058823529412</v>
      </c>
      <c r="D827" s="27" t="n">
        <f aca="false">IF(TOT!V829&lt;15,(TOT!DT829/TOT!V829)*500,C827)</f>
        <v>14.7058823529412</v>
      </c>
      <c r="E827" s="27" t="n">
        <f aca="false">VLOOKUP(D827,'FG - COMBATS'!$A$3:$B$55,2)</f>
        <v>62</v>
      </c>
    </row>
    <row r="828" customFormat="false" ht="13" hidden="false" customHeight="true" outlineLevel="0" collapsed="false">
      <c r="A828" s="17" t="s">
        <v>3740</v>
      </c>
      <c r="B828" s="27" t="n">
        <f aca="false">(TOT!DT830/TOT!V830)*1000</f>
        <v>0</v>
      </c>
      <c r="C828" s="27" t="n">
        <f aca="false">IF(TOT!V830&lt;30,(TOT!DT830/TOT!V830)*650,B828)</f>
        <v>0</v>
      </c>
      <c r="D828" s="27" t="n">
        <f aca="false">IF(TOT!V830&lt;15,(TOT!DT830/TOT!V830)*500,C828)</f>
        <v>0</v>
      </c>
      <c r="E828" s="27" t="n">
        <f aca="false">VLOOKUP(D828,'FG - COMBATS'!$A$3:$B$55,2)</f>
        <v>33</v>
      </c>
    </row>
    <row r="829" customFormat="false" ht="13" hidden="false" customHeight="true" outlineLevel="0" collapsed="false">
      <c r="A829" s="17" t="s">
        <v>3742</v>
      </c>
      <c r="B829" s="27" t="n">
        <f aca="false">(TOT!DT831/TOT!V831)*1000</f>
        <v>0</v>
      </c>
      <c r="C829" s="27" t="n">
        <f aca="false">IF(TOT!V831&lt;30,(TOT!DT831/TOT!V831)*650,B829)</f>
        <v>0</v>
      </c>
      <c r="D829" s="27" t="n">
        <f aca="false">IF(TOT!V831&lt;15,(TOT!DT831/TOT!V831)*500,C829)</f>
        <v>0</v>
      </c>
      <c r="E829" s="27" t="n">
        <f aca="false">VLOOKUP(D829,'FG - COMBATS'!$A$3:$B$55,2)</f>
        <v>33</v>
      </c>
    </row>
    <row r="830" customFormat="false" ht="13" hidden="false" customHeight="true" outlineLevel="0" collapsed="false">
      <c r="A830" s="17" t="s">
        <v>3744</v>
      </c>
      <c r="B830" s="27" t="n">
        <f aca="false">(TOT!DT832/TOT!V832)*1000</f>
        <v>39.4736842105263</v>
      </c>
      <c r="C830" s="27" t="n">
        <f aca="false">IF(TOT!V832&lt;30,(TOT!DT832/TOT!V832)*650,B830)</f>
        <v>39.4736842105263</v>
      </c>
      <c r="D830" s="27" t="n">
        <f aca="false">IF(TOT!V832&lt;15,(TOT!DT832/TOT!V832)*500,C830)</f>
        <v>39.4736842105263</v>
      </c>
      <c r="E830" s="27" t="n">
        <f aca="false">VLOOKUP(D830,'FG - COMBATS'!$A$3:$B$55,2)</f>
        <v>73</v>
      </c>
    </row>
    <row r="831" customFormat="false" ht="13" hidden="false" customHeight="true" outlineLevel="0" collapsed="false">
      <c r="A831" s="17" t="s">
        <v>3748</v>
      </c>
      <c r="B831" s="27" t="n">
        <f aca="false">(TOT!DT833/TOT!V833)*1000</f>
        <v>14.7058823529412</v>
      </c>
      <c r="C831" s="27" t="n">
        <f aca="false">IF(TOT!V833&lt;30,(TOT!DT833/TOT!V833)*650,B831)</f>
        <v>14.7058823529412</v>
      </c>
      <c r="D831" s="27" t="n">
        <f aca="false">IF(TOT!V833&lt;15,(TOT!DT833/TOT!V833)*500,C831)</f>
        <v>14.7058823529412</v>
      </c>
      <c r="E831" s="27" t="n">
        <f aca="false">VLOOKUP(D831,'FG - COMBATS'!$A$3:$B$55,2)</f>
        <v>62</v>
      </c>
    </row>
    <row r="832" customFormat="false" ht="13" hidden="false" customHeight="true" outlineLevel="0" collapsed="false">
      <c r="A832" s="17" t="s">
        <v>3751</v>
      </c>
      <c r="B832" s="27" t="n">
        <f aca="false">(TOT!DT834/TOT!V834)*1000</f>
        <v>0</v>
      </c>
      <c r="C832" s="27" t="n">
        <f aca="false">IF(TOT!V834&lt;30,(TOT!DT834/TOT!V834)*650,B832)</f>
        <v>0</v>
      </c>
      <c r="D832" s="27" t="n">
        <f aca="false">IF(TOT!V834&lt;15,(TOT!DT834/TOT!V834)*500,C832)</f>
        <v>0</v>
      </c>
      <c r="E832" s="27" t="n">
        <f aca="false">VLOOKUP(D832,'FG - COMBATS'!$A$3:$B$55,2)</f>
        <v>33</v>
      </c>
    </row>
    <row r="833" customFormat="false" ht="13" hidden="false" customHeight="true" outlineLevel="0" collapsed="false">
      <c r="A833" s="17" t="s">
        <v>3756</v>
      </c>
      <c r="B833" s="27" t="n">
        <f aca="false">(TOT!DT835/TOT!V835)*1000</f>
        <v>0</v>
      </c>
      <c r="C833" s="27" t="n">
        <f aca="false">IF(TOT!V835&lt;30,(TOT!DT835/TOT!V835)*650,B833)</f>
        <v>0</v>
      </c>
      <c r="D833" s="27" t="n">
        <f aca="false">IF(TOT!V835&lt;15,(TOT!DT835/TOT!V835)*500,C833)</f>
        <v>0</v>
      </c>
      <c r="E833" s="27" t="n">
        <f aca="false">VLOOKUP(D833,'FG - COMBATS'!$A$3:$B$55,2)</f>
        <v>33</v>
      </c>
    </row>
    <row r="834" customFormat="false" ht="13" hidden="false" customHeight="true" outlineLevel="0" collapsed="false">
      <c r="A834" s="17" t="s">
        <v>3760</v>
      </c>
      <c r="B834" s="27" t="n">
        <f aca="false">(TOT!DT836/TOT!V836)*1000</f>
        <v>0</v>
      </c>
      <c r="C834" s="27" t="n">
        <f aca="false">IF(TOT!V836&lt;30,(TOT!DT836/TOT!V836)*650,B834)</f>
        <v>0</v>
      </c>
      <c r="D834" s="27" t="n">
        <f aca="false">IF(TOT!V836&lt;15,(TOT!DT836/TOT!V836)*500,C834)</f>
        <v>0</v>
      </c>
      <c r="E834" s="27" t="n">
        <f aca="false">VLOOKUP(D834,'FG - COMBATS'!$A$3:$B$55,2)</f>
        <v>33</v>
      </c>
    </row>
    <row r="835" customFormat="false" ht="13" hidden="false" customHeight="true" outlineLevel="0" collapsed="false">
      <c r="A835" s="17" t="s">
        <v>3764</v>
      </c>
      <c r="B835" s="27" t="n">
        <f aca="false">(TOT!DT837/TOT!V837)*1000</f>
        <v>20.8333333333333</v>
      </c>
      <c r="C835" s="27" t="n">
        <f aca="false">IF(TOT!V837&lt;30,(TOT!DT837/TOT!V837)*650,B835)</f>
        <v>20.8333333333333</v>
      </c>
      <c r="D835" s="27" t="n">
        <f aca="false">IF(TOT!V837&lt;15,(TOT!DT837/TOT!V837)*500,C835)</f>
        <v>20.8333333333333</v>
      </c>
      <c r="E835" s="27" t="n">
        <f aca="false">VLOOKUP(D835,'FG - COMBATS'!$A$3:$B$55,2)</f>
        <v>67</v>
      </c>
    </row>
    <row r="836" customFormat="false" ht="13" hidden="false" customHeight="true" outlineLevel="0" collapsed="false">
      <c r="A836" s="17" t="s">
        <v>3768</v>
      </c>
      <c r="B836" s="27" t="n">
        <f aca="false">(TOT!DT838/TOT!V838)*1000</f>
        <v>0</v>
      </c>
      <c r="C836" s="27" t="n">
        <f aca="false">IF(TOT!V838&lt;30,(TOT!DT838/TOT!V838)*650,B836)</f>
        <v>0</v>
      </c>
      <c r="D836" s="27" t="n">
        <f aca="false">IF(TOT!V838&lt;15,(TOT!DT838/TOT!V838)*500,C836)</f>
        <v>0</v>
      </c>
      <c r="E836" s="27" t="n">
        <f aca="false">VLOOKUP(D836,'FG - COMBATS'!$A$3:$B$55,2)</f>
        <v>33</v>
      </c>
    </row>
    <row r="837" customFormat="false" ht="13" hidden="false" customHeight="true" outlineLevel="0" collapsed="false">
      <c r="A837" s="17" t="s">
        <v>3771</v>
      </c>
      <c r="B837" s="27" t="n">
        <f aca="false">(TOT!DT839/TOT!V839)*1000</f>
        <v>0</v>
      </c>
      <c r="C837" s="27" t="n">
        <f aca="false">IF(TOT!V839&lt;30,(TOT!DT839/TOT!V839)*650,B837)</f>
        <v>0</v>
      </c>
      <c r="D837" s="27" t="n">
        <f aca="false">IF(TOT!V839&lt;15,(TOT!DT839/TOT!V839)*500,C837)</f>
        <v>0</v>
      </c>
      <c r="E837" s="27" t="n">
        <f aca="false">VLOOKUP(D837,'FG - COMBATS'!$A$3:$B$55,2)</f>
        <v>33</v>
      </c>
    </row>
    <row r="838" customFormat="false" ht="13" hidden="false" customHeight="true" outlineLevel="0" collapsed="false">
      <c r="A838" s="17" t="s">
        <v>3774</v>
      </c>
      <c r="B838" s="27" t="n">
        <f aca="false">(TOT!DT840/TOT!V840)*1000</f>
        <v>0</v>
      </c>
      <c r="C838" s="27" t="n">
        <f aca="false">IF(TOT!V840&lt;30,(TOT!DT840/TOT!V840)*650,B838)</f>
        <v>0</v>
      </c>
      <c r="D838" s="27" t="n">
        <f aca="false">IF(TOT!V840&lt;15,(TOT!DT840/TOT!V840)*500,C838)</f>
        <v>0</v>
      </c>
      <c r="E838" s="27" t="n">
        <f aca="false">VLOOKUP(D838,'FG - COMBATS'!$A$3:$B$55,2)</f>
        <v>33</v>
      </c>
    </row>
    <row r="839" customFormat="false" ht="13" hidden="false" customHeight="true" outlineLevel="0" collapsed="false">
      <c r="A839" s="17" t="s">
        <v>3777</v>
      </c>
      <c r="B839" s="27" t="n">
        <f aca="false">(TOT!DT841/TOT!V841)*1000</f>
        <v>0</v>
      </c>
      <c r="C839" s="27" t="n">
        <f aca="false">IF(TOT!V841&lt;30,(TOT!DT841/TOT!V841)*650,B839)</f>
        <v>0</v>
      </c>
      <c r="D839" s="27" t="n">
        <f aca="false">IF(TOT!V841&lt;15,(TOT!DT841/TOT!V841)*500,C839)</f>
        <v>0</v>
      </c>
      <c r="E839" s="27" t="n">
        <f aca="false">VLOOKUP(D839,'FG - COMBATS'!$A$3:$B$55,2)</f>
        <v>33</v>
      </c>
    </row>
    <row r="840" customFormat="false" ht="13" hidden="false" customHeight="true" outlineLevel="0" collapsed="false">
      <c r="A840" s="17" t="s">
        <v>3780</v>
      </c>
      <c r="B840" s="27" t="n">
        <f aca="false">(TOT!DT842/TOT!V842)*1000</f>
        <v>0</v>
      </c>
      <c r="C840" s="27" t="n">
        <f aca="false">IF(TOT!V842&lt;30,(TOT!DT842/TOT!V842)*650,B840)</f>
        <v>0</v>
      </c>
      <c r="D840" s="27" t="n">
        <f aca="false">IF(TOT!V842&lt;15,(TOT!DT842/TOT!V842)*500,C840)</f>
        <v>0</v>
      </c>
      <c r="E840" s="27" t="n">
        <f aca="false">VLOOKUP(D840,'FG - COMBATS'!$A$3:$B$55,2)</f>
        <v>33</v>
      </c>
    </row>
    <row r="841" customFormat="false" ht="13" hidden="false" customHeight="true" outlineLevel="0" collapsed="false">
      <c r="A841" s="17" t="s">
        <v>3785</v>
      </c>
      <c r="B841" s="27" t="n">
        <f aca="false">(TOT!DT843/TOT!V843)*1000</f>
        <v>0</v>
      </c>
      <c r="C841" s="27" t="n">
        <f aca="false">IF(TOT!V843&lt;30,(TOT!DT843/TOT!V843)*650,B841)</f>
        <v>0</v>
      </c>
      <c r="D841" s="27" t="n">
        <f aca="false">IF(TOT!V843&lt;15,(TOT!DT843/TOT!V843)*500,C841)</f>
        <v>0</v>
      </c>
      <c r="E841" s="27" t="n">
        <f aca="false">VLOOKUP(D841,'FG - COMBATS'!$A$3:$B$55,2)</f>
        <v>33</v>
      </c>
    </row>
    <row r="842" customFormat="false" ht="13" hidden="false" customHeight="true" outlineLevel="0" collapsed="false">
      <c r="A842" s="17" t="s">
        <v>3788</v>
      </c>
      <c r="B842" s="27" t="n">
        <f aca="false">(TOT!DT844/TOT!V844)*1000</f>
        <v>0</v>
      </c>
      <c r="C842" s="27" t="n">
        <f aca="false">IF(TOT!V844&lt;30,(TOT!DT844/TOT!V844)*650,B842)</f>
        <v>0</v>
      </c>
      <c r="D842" s="27" t="n">
        <f aca="false">IF(TOT!V844&lt;15,(TOT!DT844/TOT!V844)*500,C842)</f>
        <v>0</v>
      </c>
      <c r="E842" s="27" t="n">
        <f aca="false">VLOOKUP(D842,'FG - COMBATS'!$A$3:$B$55,2)</f>
        <v>33</v>
      </c>
    </row>
    <row r="843" customFormat="false" ht="13" hidden="false" customHeight="true" outlineLevel="0" collapsed="false">
      <c r="A843" s="17" t="s">
        <v>3791</v>
      </c>
      <c r="B843" s="27" t="n">
        <f aca="false">(TOT!DT845/TOT!V845)*1000</f>
        <v>12.1951219512195</v>
      </c>
      <c r="C843" s="27" t="n">
        <f aca="false">IF(TOT!V845&lt;30,(TOT!DT845/TOT!V845)*650,B843)</f>
        <v>12.1951219512195</v>
      </c>
      <c r="D843" s="27" t="n">
        <f aca="false">IF(TOT!V845&lt;15,(TOT!DT845/TOT!V845)*500,C843)</f>
        <v>12.1951219512195</v>
      </c>
      <c r="E843" s="27" t="n">
        <f aca="false">VLOOKUP(D843,'FG - COMBATS'!$A$3:$B$55,2)</f>
        <v>60</v>
      </c>
    </row>
    <row r="844" customFormat="false" ht="13" hidden="false" customHeight="true" outlineLevel="0" collapsed="false">
      <c r="A844" s="17" t="s">
        <v>3794</v>
      </c>
      <c r="B844" s="27" t="n">
        <f aca="false">(TOT!DT846/TOT!V846)*1000</f>
        <v>0</v>
      </c>
      <c r="C844" s="27" t="n">
        <f aca="false">IF(TOT!V846&lt;30,(TOT!DT846/TOT!V846)*650,B844)</f>
        <v>0</v>
      </c>
      <c r="D844" s="27" t="n">
        <f aca="false">IF(TOT!V846&lt;15,(TOT!DT846/TOT!V846)*500,C844)</f>
        <v>0</v>
      </c>
      <c r="E844" s="27" t="n">
        <f aca="false">VLOOKUP(D844,'FG - COMBATS'!$A$3:$B$55,2)</f>
        <v>33</v>
      </c>
    </row>
    <row r="845" customFormat="false" ht="13" hidden="false" customHeight="true" outlineLevel="0" collapsed="false">
      <c r="A845" s="17" t="s">
        <v>3797</v>
      </c>
      <c r="B845" s="27" t="n">
        <f aca="false">(TOT!DT847/TOT!V847)*1000</f>
        <v>0</v>
      </c>
      <c r="C845" s="27" t="n">
        <f aca="false">IF(TOT!V847&lt;30,(TOT!DT847/TOT!V847)*650,B845)</f>
        <v>0</v>
      </c>
      <c r="D845" s="27" t="n">
        <f aca="false">IF(TOT!V847&lt;15,(TOT!DT847/TOT!V847)*500,C845)</f>
        <v>0</v>
      </c>
      <c r="E845" s="27" t="n">
        <f aca="false">VLOOKUP(D845,'FG - COMBATS'!$A$3:$B$55,2)</f>
        <v>33</v>
      </c>
    </row>
    <row r="846" customFormat="false" ht="13" hidden="false" customHeight="true" outlineLevel="0" collapsed="false">
      <c r="A846" s="17" t="s">
        <v>3801</v>
      </c>
      <c r="B846" s="27" t="n">
        <f aca="false">(TOT!DT848/TOT!V848)*1000</f>
        <v>0</v>
      </c>
      <c r="C846" s="27" t="n">
        <f aca="false">IF(TOT!V848&lt;30,(TOT!DT848/TOT!V848)*650,B846)</f>
        <v>0</v>
      </c>
      <c r="D846" s="27" t="n">
        <f aca="false">IF(TOT!V848&lt;15,(TOT!DT848/TOT!V848)*500,C846)</f>
        <v>0</v>
      </c>
      <c r="E846" s="27" t="n">
        <f aca="false">VLOOKUP(D846,'FG - COMBATS'!$A$3:$B$55,2)</f>
        <v>33</v>
      </c>
    </row>
    <row r="847" customFormat="false" ht="13" hidden="false" customHeight="true" outlineLevel="0" collapsed="false">
      <c r="A847" s="17" t="s">
        <v>3804</v>
      </c>
      <c r="B847" s="27" t="n">
        <f aca="false">(TOT!DT849/TOT!V849)*1000</f>
        <v>0</v>
      </c>
      <c r="C847" s="27" t="n">
        <f aca="false">IF(TOT!V849&lt;30,(TOT!DT849/TOT!V849)*650,B847)</f>
        <v>0</v>
      </c>
      <c r="D847" s="27" t="n">
        <f aca="false">IF(TOT!V849&lt;15,(TOT!DT849/TOT!V849)*500,C847)</f>
        <v>0</v>
      </c>
      <c r="E847" s="27" t="n">
        <f aca="false">VLOOKUP(D847,'FG - COMBATS'!$A$3:$B$55,2)</f>
        <v>33</v>
      </c>
    </row>
    <row r="848" customFormat="false" ht="13" hidden="false" customHeight="true" outlineLevel="0" collapsed="false">
      <c r="A848" s="17" t="s">
        <v>3808</v>
      </c>
      <c r="B848" s="27" t="n">
        <f aca="false">(TOT!DT850/TOT!V850)*1000</f>
        <v>0</v>
      </c>
      <c r="C848" s="27" t="n">
        <f aca="false">IF(TOT!V850&lt;30,(TOT!DT850/TOT!V850)*650,B848)</f>
        <v>0</v>
      </c>
      <c r="D848" s="27" t="n">
        <f aca="false">IF(TOT!V850&lt;15,(TOT!DT850/TOT!V850)*500,C848)</f>
        <v>0</v>
      </c>
      <c r="E848" s="27" t="n">
        <f aca="false">VLOOKUP(D848,'FG - COMBATS'!$A$3:$B$55,2)</f>
        <v>33</v>
      </c>
    </row>
    <row r="849" customFormat="false" ht="13" hidden="false" customHeight="true" outlineLevel="0" collapsed="false">
      <c r="A849" s="17" t="s">
        <v>3813</v>
      </c>
      <c r="B849" s="27" t="n">
        <f aca="false">(TOT!DT851/TOT!V851)*1000</f>
        <v>0</v>
      </c>
      <c r="C849" s="27" t="n">
        <f aca="false">IF(TOT!V851&lt;30,(TOT!DT851/TOT!V851)*650,B849)</f>
        <v>0</v>
      </c>
      <c r="D849" s="27" t="n">
        <f aca="false">IF(TOT!V851&lt;15,(TOT!DT851/TOT!V851)*500,C849)</f>
        <v>0</v>
      </c>
      <c r="E849" s="27" t="n">
        <f aca="false">VLOOKUP(D849,'FG - COMBATS'!$A$3:$B$55,2)</f>
        <v>33</v>
      </c>
    </row>
    <row r="850" customFormat="false" ht="13" hidden="false" customHeight="true" outlineLevel="0" collapsed="false">
      <c r="A850" s="17" t="s">
        <v>3817</v>
      </c>
      <c r="B850" s="27" t="n">
        <f aca="false">(TOT!DT852/TOT!V852)*1000</f>
        <v>0</v>
      </c>
      <c r="C850" s="27" t="n">
        <f aca="false">IF(TOT!V852&lt;30,(TOT!DT852/TOT!V852)*650,B850)</f>
        <v>0</v>
      </c>
      <c r="D850" s="27" t="n">
        <f aca="false">IF(TOT!V852&lt;15,(TOT!DT852/TOT!V852)*500,C850)</f>
        <v>0</v>
      </c>
      <c r="E850" s="27" t="n">
        <f aca="false">VLOOKUP(D850,'FG - COMBATS'!$A$3:$B$55,2)</f>
        <v>33</v>
      </c>
    </row>
    <row r="851" customFormat="false" ht="13" hidden="false" customHeight="true" outlineLevel="0" collapsed="false">
      <c r="A851" s="17" t="s">
        <v>3823</v>
      </c>
      <c r="B851" s="27" t="n">
        <f aca="false">(TOT!DT853/TOT!V853)*1000</f>
        <v>0</v>
      </c>
      <c r="C851" s="27" t="n">
        <f aca="false">IF(TOT!V853&lt;30,(TOT!DT853/TOT!V853)*650,B851)</f>
        <v>0</v>
      </c>
      <c r="D851" s="27" t="n">
        <f aca="false">IF(TOT!V853&lt;15,(TOT!DT853/TOT!V853)*500,C851)</f>
        <v>0</v>
      </c>
      <c r="E851" s="27" t="n">
        <f aca="false">VLOOKUP(D851,'FG - COMBATS'!$A$3:$B$55,2)</f>
        <v>33</v>
      </c>
    </row>
    <row r="852" customFormat="false" ht="13" hidden="false" customHeight="true" outlineLevel="0" collapsed="false">
      <c r="A852" s="17" t="s">
        <v>3827</v>
      </c>
      <c r="B852" s="27" t="n">
        <f aca="false">(TOT!DT854/TOT!V854)*1000</f>
        <v>0</v>
      </c>
      <c r="C852" s="27" t="n">
        <f aca="false">IF(TOT!V854&lt;30,(TOT!DT854/TOT!V854)*650,B852)</f>
        <v>0</v>
      </c>
      <c r="D852" s="27" t="n">
        <f aca="false">IF(TOT!V854&lt;15,(TOT!DT854/TOT!V854)*500,C852)</f>
        <v>0</v>
      </c>
      <c r="E852" s="27" t="n">
        <f aca="false">VLOOKUP(D852,'FG - COMBATS'!$A$3:$B$55,2)</f>
        <v>33</v>
      </c>
    </row>
    <row r="853" customFormat="false" ht="13" hidden="false" customHeight="true" outlineLevel="0" collapsed="false">
      <c r="A853" s="17" t="s">
        <v>3830</v>
      </c>
      <c r="B853" s="27" t="n">
        <f aca="false">(TOT!DT855/TOT!V855)*1000</f>
        <v>0</v>
      </c>
      <c r="C853" s="27" t="n">
        <f aca="false">IF(TOT!V855&lt;30,(TOT!DT855/TOT!V855)*650,B853)</f>
        <v>0</v>
      </c>
      <c r="D853" s="27" t="n">
        <f aca="false">IF(TOT!V855&lt;15,(TOT!DT855/TOT!V855)*500,C853)</f>
        <v>0</v>
      </c>
      <c r="E853" s="27" t="n">
        <f aca="false">VLOOKUP(D853,'FG - COMBATS'!$A$3:$B$55,2)</f>
        <v>33</v>
      </c>
    </row>
    <row r="854" customFormat="false" ht="13" hidden="false" customHeight="true" outlineLevel="0" collapsed="false">
      <c r="A854" s="17" t="s">
        <v>3834</v>
      </c>
      <c r="B854" s="27" t="n">
        <f aca="false">(TOT!DT856/TOT!V856)*1000</f>
        <v>0</v>
      </c>
      <c r="C854" s="27" t="n">
        <f aca="false">IF(TOT!V856&lt;30,(TOT!DT856/TOT!V856)*650,B854)</f>
        <v>0</v>
      </c>
      <c r="D854" s="27" t="n">
        <f aca="false">IF(TOT!V856&lt;15,(TOT!DT856/TOT!V856)*500,C854)</f>
        <v>0</v>
      </c>
      <c r="E854" s="27" t="n">
        <f aca="false">VLOOKUP(D854,'FG - COMBATS'!$A$3:$B$55,2)</f>
        <v>33</v>
      </c>
    </row>
    <row r="855" customFormat="false" ht="13" hidden="false" customHeight="true" outlineLevel="0" collapsed="false">
      <c r="A855" s="17" t="s">
        <v>3839</v>
      </c>
      <c r="B855" s="27" t="n">
        <f aca="false">(TOT!DT857/TOT!V857)*1000</f>
        <v>0</v>
      </c>
      <c r="C855" s="27" t="n">
        <f aca="false">IF(TOT!V857&lt;30,(TOT!DT857/TOT!V857)*650,B855)</f>
        <v>0</v>
      </c>
      <c r="D855" s="27" t="n">
        <f aca="false">IF(TOT!V857&lt;15,(TOT!DT857/TOT!V857)*500,C855)</f>
        <v>0</v>
      </c>
      <c r="E855" s="27" t="n">
        <f aca="false">VLOOKUP(D855,'FG - COMBATS'!$A$3:$B$55,2)</f>
        <v>33</v>
      </c>
    </row>
    <row r="856" customFormat="false" ht="13" hidden="false" customHeight="true" outlineLevel="0" collapsed="false">
      <c r="A856" s="17" t="s">
        <v>3842</v>
      </c>
      <c r="B856" s="27" t="n">
        <f aca="false">(TOT!DT858/TOT!V858)*1000</f>
        <v>0</v>
      </c>
      <c r="C856" s="27" t="n">
        <f aca="false">IF(TOT!V858&lt;30,(TOT!DT858/TOT!V858)*650,B856)</f>
        <v>0</v>
      </c>
      <c r="D856" s="27" t="n">
        <f aca="false">IF(TOT!V858&lt;15,(TOT!DT858/TOT!V858)*500,C856)</f>
        <v>0</v>
      </c>
      <c r="E856" s="27" t="n">
        <f aca="false">VLOOKUP(D856,'FG - COMBATS'!$A$3:$B$55,2)</f>
        <v>33</v>
      </c>
    </row>
    <row r="857" customFormat="false" ht="13" hidden="false" customHeight="true" outlineLevel="0" collapsed="false">
      <c r="A857" s="17" t="s">
        <v>3846</v>
      </c>
      <c r="B857" s="27" t="n">
        <f aca="false">(TOT!DT859/TOT!V859)*1000</f>
        <v>0</v>
      </c>
      <c r="C857" s="27" t="n">
        <f aca="false">IF(TOT!V859&lt;30,(TOT!DT859/TOT!V859)*650,B857)</f>
        <v>0</v>
      </c>
      <c r="D857" s="27" t="n">
        <f aca="false">IF(TOT!V859&lt;15,(TOT!DT859/TOT!V859)*500,C857)</f>
        <v>0</v>
      </c>
      <c r="E857" s="27" t="n">
        <f aca="false">VLOOKUP(D857,'FG - COMBATS'!$A$3:$B$55,2)</f>
        <v>33</v>
      </c>
    </row>
    <row r="858" customFormat="false" ht="13" hidden="false" customHeight="true" outlineLevel="0" collapsed="false">
      <c r="A858" s="17" t="s">
        <v>3850</v>
      </c>
      <c r="B858" s="27" t="n">
        <f aca="false">(TOT!DT860/TOT!V860)*1000</f>
        <v>0</v>
      </c>
      <c r="C858" s="27" t="n">
        <f aca="false">IF(TOT!V860&lt;30,(TOT!DT860/TOT!V860)*650,B858)</f>
        <v>0</v>
      </c>
      <c r="D858" s="27" t="n">
        <f aca="false">IF(TOT!V860&lt;15,(TOT!DT860/TOT!V860)*500,C858)</f>
        <v>0</v>
      </c>
      <c r="E858" s="27" t="n">
        <f aca="false">VLOOKUP(D858,'FG - COMBATS'!$A$3:$B$55,2)</f>
        <v>33</v>
      </c>
    </row>
    <row r="859" customFormat="false" ht="13" hidden="false" customHeight="true" outlineLevel="0" collapsed="false">
      <c r="A859" s="17" t="s">
        <v>3855</v>
      </c>
      <c r="B859" s="27" t="n">
        <f aca="false">(TOT!DT861/TOT!V861)*1000</f>
        <v>0</v>
      </c>
      <c r="C859" s="27" t="n">
        <f aca="false">IF(TOT!V861&lt;30,(TOT!DT861/TOT!V861)*650,B859)</f>
        <v>0</v>
      </c>
      <c r="D859" s="27" t="n">
        <f aca="false">IF(TOT!V861&lt;15,(TOT!DT861/TOT!V861)*500,C859)</f>
        <v>0</v>
      </c>
      <c r="E859" s="27" t="n">
        <f aca="false">VLOOKUP(D859,'FG - COMBATS'!$A$3:$B$55,2)</f>
        <v>33</v>
      </c>
    </row>
    <row r="860" customFormat="false" ht="13" hidden="false" customHeight="true" outlineLevel="0" collapsed="false">
      <c r="A860" s="17" t="s">
        <v>3859</v>
      </c>
      <c r="B860" s="27" t="n">
        <f aca="false">(TOT!DT862/TOT!V862)*1000</f>
        <v>0</v>
      </c>
      <c r="C860" s="27" t="n">
        <f aca="false">IF(TOT!V862&lt;30,(TOT!DT862/TOT!V862)*650,B860)</f>
        <v>0</v>
      </c>
      <c r="D860" s="27" t="n">
        <f aca="false">IF(TOT!V862&lt;15,(TOT!DT862/TOT!V862)*500,C860)</f>
        <v>0</v>
      </c>
      <c r="E860" s="27" t="n">
        <f aca="false">VLOOKUP(D860,'FG - COMBATS'!$A$3:$B$55,2)</f>
        <v>33</v>
      </c>
    </row>
    <row r="861" customFormat="false" ht="13" hidden="false" customHeight="true" outlineLevel="0" collapsed="false">
      <c r="A861" s="17" t="s">
        <v>3864</v>
      </c>
      <c r="B861" s="27" t="n">
        <f aca="false">(TOT!DT863/TOT!V863)*1000</f>
        <v>0</v>
      </c>
      <c r="C861" s="27" t="n">
        <f aca="false">IF(TOT!V863&lt;30,(TOT!DT863/TOT!V863)*650,B861)</f>
        <v>0</v>
      </c>
      <c r="D861" s="27" t="n">
        <f aca="false">IF(TOT!V863&lt;15,(TOT!DT863/TOT!V863)*500,C861)</f>
        <v>0</v>
      </c>
      <c r="E861" s="27" t="n">
        <f aca="false">VLOOKUP(D861,'FG - COMBATS'!$A$3:$B$55,2)</f>
        <v>33</v>
      </c>
    </row>
    <row r="862" customFormat="false" ht="13" hidden="false" customHeight="true" outlineLevel="0" collapsed="false">
      <c r="A862" s="17" t="s">
        <v>3868</v>
      </c>
      <c r="B862" s="27" t="n">
        <f aca="false">(TOT!DT864/TOT!V864)*1000</f>
        <v>12.5</v>
      </c>
      <c r="C862" s="27" t="n">
        <f aca="false">IF(TOT!V864&lt;30,(TOT!DT864/TOT!V864)*650,B862)</f>
        <v>12.5</v>
      </c>
      <c r="D862" s="27" t="n">
        <f aca="false">IF(TOT!V864&lt;15,(TOT!DT864/TOT!V864)*500,C862)</f>
        <v>12.5</v>
      </c>
      <c r="E862" s="27" t="n">
        <f aca="false">VLOOKUP(D862,'FG - COMBATS'!$A$3:$B$55,2)</f>
        <v>60</v>
      </c>
    </row>
    <row r="863" customFormat="false" ht="13" hidden="false" customHeight="true" outlineLevel="0" collapsed="false">
      <c r="A863" s="17" t="s">
        <v>3872</v>
      </c>
      <c r="B863" s="27" t="n">
        <f aca="false">(TOT!DT865/TOT!V865)*1000</f>
        <v>0</v>
      </c>
      <c r="C863" s="27" t="n">
        <f aca="false">IF(TOT!V865&lt;30,(TOT!DT865/TOT!V865)*650,B863)</f>
        <v>0</v>
      </c>
      <c r="D863" s="27" t="n">
        <f aca="false">IF(TOT!V865&lt;15,(TOT!DT865/TOT!V865)*500,C863)</f>
        <v>0</v>
      </c>
      <c r="E863" s="27" t="n">
        <f aca="false">VLOOKUP(D863,'FG - COMBATS'!$A$3:$B$55,2)</f>
        <v>33</v>
      </c>
    </row>
    <row r="864" customFormat="false" ht="13" hidden="false" customHeight="true" outlineLevel="0" collapsed="false">
      <c r="A864" s="17" t="s">
        <v>3877</v>
      </c>
      <c r="B864" s="27" t="n">
        <f aca="false">(TOT!DT866/TOT!V866)*1000</f>
        <v>12.3456790123457</v>
      </c>
      <c r="C864" s="27" t="n">
        <f aca="false">IF(TOT!V866&lt;30,(TOT!DT866/TOT!V866)*650,B864)</f>
        <v>12.3456790123457</v>
      </c>
      <c r="D864" s="27" t="n">
        <f aca="false">IF(TOT!V866&lt;15,(TOT!DT866/TOT!V866)*500,C864)</f>
        <v>12.3456790123457</v>
      </c>
      <c r="E864" s="27" t="n">
        <f aca="false">VLOOKUP(D864,'FG - COMBATS'!$A$3:$B$55,2)</f>
        <v>60</v>
      </c>
    </row>
    <row r="865" customFormat="false" ht="13" hidden="false" customHeight="true" outlineLevel="0" collapsed="false">
      <c r="A865" s="17" t="s">
        <v>3881</v>
      </c>
      <c r="B865" s="27" t="n">
        <f aca="false">(TOT!DT867/TOT!V867)*1000</f>
        <v>0</v>
      </c>
      <c r="C865" s="27" t="n">
        <f aca="false">IF(TOT!V867&lt;30,(TOT!DT867/TOT!V867)*650,B865)</f>
        <v>0</v>
      </c>
      <c r="D865" s="27" t="n">
        <f aca="false">IF(TOT!V867&lt;15,(TOT!DT867/TOT!V867)*500,C865)</f>
        <v>0</v>
      </c>
      <c r="E865" s="27" t="n">
        <f aca="false">VLOOKUP(D865,'FG - COMBATS'!$A$3:$B$55,2)</f>
        <v>33</v>
      </c>
    </row>
    <row r="866" customFormat="false" ht="13" hidden="false" customHeight="true" outlineLevel="0" collapsed="false">
      <c r="A866" s="17" t="s">
        <v>3885</v>
      </c>
      <c r="B866" s="27" t="n">
        <f aca="false">(TOT!DT868/TOT!V868)*1000</f>
        <v>0</v>
      </c>
      <c r="C866" s="27" t="n">
        <f aca="false">IF(TOT!V868&lt;30,(TOT!DT868/TOT!V868)*650,B866)</f>
        <v>0</v>
      </c>
      <c r="D866" s="27" t="n">
        <f aca="false">IF(TOT!V868&lt;15,(TOT!DT868/TOT!V868)*500,C866)</f>
        <v>0</v>
      </c>
      <c r="E866" s="27" t="n">
        <f aca="false">VLOOKUP(D866,'FG - COMBATS'!$A$3:$B$55,2)</f>
        <v>33</v>
      </c>
    </row>
    <row r="867" customFormat="false" ht="13" hidden="false" customHeight="true" outlineLevel="0" collapsed="false">
      <c r="A867" s="17" t="s">
        <v>3888</v>
      </c>
      <c r="B867" s="27" t="n">
        <f aca="false">(TOT!DT869/TOT!V869)*1000</f>
        <v>40</v>
      </c>
      <c r="C867" s="27" t="n">
        <f aca="false">IF(TOT!V869&lt;30,(TOT!DT869/TOT!V869)*650,B867)</f>
        <v>40</v>
      </c>
      <c r="D867" s="27" t="n">
        <f aca="false">IF(TOT!V869&lt;15,(TOT!DT869/TOT!V869)*500,C867)</f>
        <v>40</v>
      </c>
      <c r="E867" s="27" t="n">
        <f aca="false">VLOOKUP(D867,'FG - COMBATS'!$A$3:$B$55,2)</f>
        <v>74</v>
      </c>
    </row>
    <row r="868" customFormat="false" ht="13" hidden="false" customHeight="true" outlineLevel="0" collapsed="false">
      <c r="A868" s="17" t="s">
        <v>3893</v>
      </c>
      <c r="B868" s="27" t="n">
        <f aca="false">(TOT!DT870/TOT!V870)*1000</f>
        <v>0</v>
      </c>
      <c r="C868" s="27" t="n">
        <f aca="false">IF(TOT!V870&lt;30,(TOT!DT870/TOT!V870)*650,B868)</f>
        <v>0</v>
      </c>
      <c r="D868" s="27" t="n">
        <f aca="false">IF(TOT!V870&lt;15,(TOT!DT870/TOT!V870)*500,C868)</f>
        <v>0</v>
      </c>
      <c r="E868" s="27" t="n">
        <f aca="false">VLOOKUP(D868,'FG - COMBATS'!$A$3:$B$55,2)</f>
        <v>33</v>
      </c>
    </row>
    <row r="869" customFormat="false" ht="13" hidden="false" customHeight="true" outlineLevel="0" collapsed="false">
      <c r="A869" s="17" t="s">
        <v>3897</v>
      </c>
      <c r="B869" s="27" t="n">
        <f aca="false">(TOT!DT871/TOT!V871)*1000</f>
        <v>0</v>
      </c>
      <c r="C869" s="27" t="n">
        <f aca="false">IF(TOT!V871&lt;30,(TOT!DT871/TOT!V871)*650,B869)</f>
        <v>0</v>
      </c>
      <c r="D869" s="27" t="n">
        <f aca="false">IF(TOT!V871&lt;15,(TOT!DT871/TOT!V871)*500,C869)</f>
        <v>0</v>
      </c>
      <c r="E869" s="27" t="n">
        <f aca="false">VLOOKUP(D869,'FG - COMBATS'!$A$3:$B$55,2)</f>
        <v>33</v>
      </c>
    </row>
    <row r="870" customFormat="false" ht="13" hidden="false" customHeight="true" outlineLevel="0" collapsed="false">
      <c r="A870" s="17" t="s">
        <v>3900</v>
      </c>
      <c r="B870" s="27" t="n">
        <f aca="false">(TOT!DT872/TOT!V872)*1000</f>
        <v>27.027027027027</v>
      </c>
      <c r="C870" s="27" t="n">
        <f aca="false">IF(TOT!V872&lt;30,(TOT!DT872/TOT!V872)*650,B870)</f>
        <v>27.027027027027</v>
      </c>
      <c r="D870" s="27" t="n">
        <f aca="false">IF(TOT!V872&lt;15,(TOT!DT872/TOT!V872)*500,C870)</f>
        <v>27.027027027027</v>
      </c>
      <c r="E870" s="27" t="n">
        <f aca="false">VLOOKUP(D870,'FG - COMBATS'!$A$3:$B$55,2)</f>
        <v>69</v>
      </c>
    </row>
    <row r="871" customFormat="false" ht="13" hidden="false" customHeight="true" outlineLevel="0" collapsed="false">
      <c r="A871" s="17" t="s">
        <v>3905</v>
      </c>
      <c r="B871" s="27" t="n">
        <f aca="false">(TOT!DT873/TOT!V873)*1000</f>
        <v>0</v>
      </c>
      <c r="C871" s="27" t="n">
        <f aca="false">IF(TOT!V873&lt;30,(TOT!DT873/TOT!V873)*650,B871)</f>
        <v>0</v>
      </c>
      <c r="D871" s="27" t="n">
        <f aca="false">IF(TOT!V873&lt;15,(TOT!DT873/TOT!V873)*500,C871)</f>
        <v>0</v>
      </c>
      <c r="E871" s="27" t="n">
        <f aca="false">VLOOKUP(D871,'FG - COMBATS'!$A$3:$B$55,2)</f>
        <v>33</v>
      </c>
    </row>
    <row r="872" customFormat="false" ht="13" hidden="false" customHeight="true" outlineLevel="0" collapsed="false">
      <c r="A872" s="17" t="s">
        <v>3907</v>
      </c>
      <c r="B872" s="27" t="n">
        <f aca="false">(TOT!DT874/TOT!V874)*1000</f>
        <v>0</v>
      </c>
      <c r="C872" s="27" t="n">
        <f aca="false">IF(TOT!V874&lt;30,(TOT!DT874/TOT!V874)*650,B872)</f>
        <v>0</v>
      </c>
      <c r="D872" s="27" t="n">
        <f aca="false">IF(TOT!V874&lt;15,(TOT!DT874/TOT!V874)*500,C872)</f>
        <v>0</v>
      </c>
      <c r="E872" s="27" t="n">
        <f aca="false">VLOOKUP(D872,'FG - COMBATS'!$A$3:$B$55,2)</f>
        <v>33</v>
      </c>
    </row>
    <row r="873" customFormat="false" ht="13" hidden="false" customHeight="true" outlineLevel="0" collapsed="false">
      <c r="A873" s="17" t="s">
        <v>3910</v>
      </c>
      <c r="B873" s="27" t="n">
        <f aca="false">(TOT!DT875/TOT!V875)*1000</f>
        <v>0</v>
      </c>
      <c r="C873" s="27" t="n">
        <f aca="false">IF(TOT!V875&lt;30,(TOT!DT875/TOT!V875)*650,B873)</f>
        <v>0</v>
      </c>
      <c r="D873" s="27" t="n">
        <f aca="false">IF(TOT!V875&lt;15,(TOT!DT875/TOT!V875)*500,C873)</f>
        <v>0</v>
      </c>
      <c r="E873" s="27" t="n">
        <f aca="false">VLOOKUP(D873,'FG - COMBATS'!$A$3:$B$55,2)</f>
        <v>33</v>
      </c>
    </row>
    <row r="874" customFormat="false" ht="13" hidden="false" customHeight="true" outlineLevel="0" collapsed="false">
      <c r="A874" s="17" t="s">
        <v>3915</v>
      </c>
      <c r="B874" s="27" t="n">
        <f aca="false">(TOT!DT876/TOT!V876)*1000</f>
        <v>24.390243902439</v>
      </c>
      <c r="C874" s="27" t="n">
        <f aca="false">IF(TOT!V876&lt;30,(TOT!DT876/TOT!V876)*650,B874)</f>
        <v>24.390243902439</v>
      </c>
      <c r="D874" s="27" t="n">
        <f aca="false">IF(TOT!V876&lt;15,(TOT!DT876/TOT!V876)*500,C874)</f>
        <v>24.390243902439</v>
      </c>
      <c r="E874" s="27" t="n">
        <f aca="false">VLOOKUP(D874,'FG - COMBATS'!$A$3:$B$55,2)</f>
        <v>68</v>
      </c>
    </row>
    <row r="875" customFormat="false" ht="13" hidden="false" customHeight="true" outlineLevel="0" collapsed="false">
      <c r="A875" s="17" t="s">
        <v>3920</v>
      </c>
      <c r="B875" s="27" t="n">
        <f aca="false">(TOT!DT877/TOT!V877)*1000</f>
        <v>0</v>
      </c>
      <c r="C875" s="27" t="n">
        <f aca="false">IF(TOT!V877&lt;30,(TOT!DT877/TOT!V877)*650,B875)</f>
        <v>0</v>
      </c>
      <c r="D875" s="27" t="n">
        <f aca="false">IF(TOT!V877&lt;15,(TOT!DT877/TOT!V877)*500,C875)</f>
        <v>0</v>
      </c>
      <c r="E875" s="27" t="n">
        <f aca="false">VLOOKUP(D875,'FG - COMBATS'!$A$3:$B$55,2)</f>
        <v>33</v>
      </c>
    </row>
    <row r="876" customFormat="false" ht="13" hidden="false" customHeight="true" outlineLevel="0" collapsed="false">
      <c r="A876" s="17" t="s">
        <v>3924</v>
      </c>
      <c r="B876" s="27" t="n">
        <f aca="false">(TOT!DT878/TOT!V878)*1000</f>
        <v>0</v>
      </c>
      <c r="C876" s="27" t="n">
        <f aca="false">IF(TOT!V878&lt;30,(TOT!DT878/TOT!V878)*650,B876)</f>
        <v>0</v>
      </c>
      <c r="D876" s="27" t="n">
        <f aca="false">IF(TOT!V878&lt;15,(TOT!DT878/TOT!V878)*500,C876)</f>
        <v>0</v>
      </c>
      <c r="E876" s="27" t="n">
        <f aca="false">VLOOKUP(D876,'FG - COMBATS'!$A$3:$B$55,2)</f>
        <v>33</v>
      </c>
    </row>
    <row r="877" customFormat="false" ht="13" hidden="false" customHeight="true" outlineLevel="0" collapsed="false">
      <c r="A877" s="17" t="s">
        <v>3929</v>
      </c>
      <c r="B877" s="27" t="n">
        <f aca="false">(TOT!DT879/TOT!V879)*1000</f>
        <v>83.3333333333333</v>
      </c>
      <c r="C877" s="27" t="n">
        <f aca="false">IF(TOT!V879&lt;30,(TOT!DT879/TOT!V879)*650,B877)</f>
        <v>54.1666666666667</v>
      </c>
      <c r="D877" s="27" t="n">
        <f aca="false">IF(TOT!V879&lt;15,(TOT!DT879/TOT!V879)*500,C877)</f>
        <v>41.6666666666667</v>
      </c>
      <c r="E877" s="27" t="n">
        <f aca="false">VLOOKUP(D877,'FG - COMBATS'!$A$3:$B$55,2)</f>
        <v>74</v>
      </c>
    </row>
    <row r="878" customFormat="false" ht="13" hidden="false" customHeight="true" outlineLevel="0" collapsed="false">
      <c r="A878" s="17" t="s">
        <v>3933</v>
      </c>
      <c r="B878" s="27" t="n">
        <f aca="false">(TOT!DT880/TOT!V880)*1000</f>
        <v>75.4716981132075</v>
      </c>
      <c r="C878" s="27" t="n">
        <f aca="false">IF(TOT!V880&lt;30,(TOT!DT880/TOT!V880)*650,B878)</f>
        <v>75.4716981132075</v>
      </c>
      <c r="D878" s="27" t="n">
        <f aca="false">IF(TOT!V880&lt;15,(TOT!DT880/TOT!V880)*500,C878)</f>
        <v>75.4716981132075</v>
      </c>
      <c r="E878" s="27" t="n">
        <f aca="false">VLOOKUP(D878,'FG - COMBATS'!$A$3:$B$55,2)</f>
        <v>85</v>
      </c>
    </row>
    <row r="879" customFormat="false" ht="13" hidden="false" customHeight="true" outlineLevel="0" collapsed="false">
      <c r="A879" s="17" t="s">
        <v>3937</v>
      </c>
      <c r="B879" s="27" t="n">
        <f aca="false">(TOT!DT881/TOT!V881)*1000</f>
        <v>0</v>
      </c>
      <c r="C879" s="27" t="n">
        <f aca="false">IF(TOT!V881&lt;30,(TOT!DT881/TOT!V881)*650,B879)</f>
        <v>0</v>
      </c>
      <c r="D879" s="27" t="n">
        <f aca="false">IF(TOT!V881&lt;15,(TOT!DT881/TOT!V881)*500,C879)</f>
        <v>0</v>
      </c>
      <c r="E879" s="27" t="n">
        <f aca="false">VLOOKUP(D879,'FG - COMBATS'!$A$3:$B$55,2)</f>
        <v>33</v>
      </c>
    </row>
    <row r="880" customFormat="false" ht="13" hidden="false" customHeight="true" outlineLevel="0" collapsed="false">
      <c r="A880" s="17" t="s">
        <v>3942</v>
      </c>
      <c r="B880" s="27" t="n">
        <f aca="false">(TOT!DT882/TOT!V882)*1000</f>
        <v>111.111111111111</v>
      </c>
      <c r="C880" s="27" t="n">
        <f aca="false">IF(TOT!V882&lt;30,(TOT!DT882/TOT!V882)*650,B880)</f>
        <v>72.2222222222222</v>
      </c>
      <c r="D880" s="27" t="n">
        <f aca="false">IF(TOT!V882&lt;15,(TOT!DT882/TOT!V882)*500,C880)</f>
        <v>72.2222222222222</v>
      </c>
      <c r="E880" s="27" t="n">
        <f aca="false">VLOOKUP(D880,'FG - COMBATS'!$A$3:$B$55,2)</f>
        <v>84</v>
      </c>
    </row>
    <row r="881" customFormat="false" ht="13" hidden="false" customHeight="true" outlineLevel="0" collapsed="false">
      <c r="A881" s="17" t="s">
        <v>3945</v>
      </c>
      <c r="B881" s="27" t="n">
        <f aca="false">(TOT!DT883/TOT!V883)*1000</f>
        <v>12.1951219512195</v>
      </c>
      <c r="C881" s="27" t="n">
        <f aca="false">IF(TOT!V883&lt;30,(TOT!DT883/TOT!V883)*650,B881)</f>
        <v>12.1951219512195</v>
      </c>
      <c r="D881" s="27" t="n">
        <f aca="false">IF(TOT!V883&lt;15,(TOT!DT883/TOT!V883)*500,C881)</f>
        <v>12.1951219512195</v>
      </c>
      <c r="E881" s="27" t="n">
        <f aca="false">VLOOKUP(D881,'FG - COMBATS'!$A$3:$B$55,2)</f>
        <v>60</v>
      </c>
    </row>
    <row r="882" customFormat="false" ht="13" hidden="false" customHeight="true" outlineLevel="0" collapsed="false">
      <c r="A882" s="17" t="s">
        <v>3948</v>
      </c>
      <c r="B882" s="27" t="n">
        <f aca="false">(TOT!DT884/TOT!V884)*1000</f>
        <v>0</v>
      </c>
      <c r="C882" s="27" t="n">
        <f aca="false">IF(TOT!V884&lt;30,(TOT!DT884/TOT!V884)*650,B882)</f>
        <v>0</v>
      </c>
      <c r="D882" s="27" t="n">
        <f aca="false">IF(TOT!V884&lt;15,(TOT!DT884/TOT!V884)*500,C882)</f>
        <v>0</v>
      </c>
      <c r="E882" s="27" t="n">
        <f aca="false">VLOOKUP(D882,'FG - COMBATS'!$A$3:$B$55,2)</f>
        <v>33</v>
      </c>
    </row>
    <row r="883" customFormat="false" ht="13" hidden="false" customHeight="true" outlineLevel="0" collapsed="false">
      <c r="A883" s="17" t="s">
        <v>3952</v>
      </c>
      <c r="B883" s="27" t="n">
        <f aca="false">(TOT!DT885/TOT!V885)*1000</f>
        <v>0</v>
      </c>
      <c r="C883" s="27" t="n">
        <f aca="false">IF(TOT!V885&lt;30,(TOT!DT885/TOT!V885)*650,B883)</f>
        <v>0</v>
      </c>
      <c r="D883" s="27" t="n">
        <f aca="false">IF(TOT!V885&lt;15,(TOT!DT885/TOT!V885)*500,C883)</f>
        <v>0</v>
      </c>
      <c r="E883" s="27" t="n">
        <f aca="false">VLOOKUP(D883,'FG - COMBATS'!$A$3:$B$55,2)</f>
        <v>33</v>
      </c>
    </row>
    <row r="884" customFormat="false" ht="13" hidden="false" customHeight="true" outlineLevel="0" collapsed="false">
      <c r="A884" s="17" t="s">
        <v>3956</v>
      </c>
      <c r="B884" s="27" t="n">
        <f aca="false">(TOT!DT886/TOT!V886)*1000</f>
        <v>0</v>
      </c>
      <c r="C884" s="27" t="n">
        <f aca="false">IF(TOT!V886&lt;30,(TOT!DT886/TOT!V886)*650,B884)</f>
        <v>0</v>
      </c>
      <c r="D884" s="27" t="n">
        <f aca="false">IF(TOT!V886&lt;15,(TOT!DT886/TOT!V886)*500,C884)</f>
        <v>0</v>
      </c>
      <c r="E884" s="27" t="n">
        <f aca="false">VLOOKUP(D884,'FG - COMBATS'!$A$3:$B$55,2)</f>
        <v>33</v>
      </c>
    </row>
    <row r="885" customFormat="false" ht="13" hidden="false" customHeight="true" outlineLevel="0" collapsed="false">
      <c r="A885" s="17" t="s">
        <v>3959</v>
      </c>
      <c r="B885" s="27" t="n">
        <f aca="false">(TOT!DT887/TOT!V887)*1000</f>
        <v>0</v>
      </c>
      <c r="C885" s="27" t="n">
        <f aca="false">IF(TOT!V887&lt;30,(TOT!DT887/TOT!V887)*650,B885)</f>
        <v>0</v>
      </c>
      <c r="D885" s="27" t="n">
        <f aca="false">IF(TOT!V887&lt;15,(TOT!DT887/TOT!V887)*500,C885)</f>
        <v>0</v>
      </c>
      <c r="E885" s="27" t="n">
        <f aca="false">VLOOKUP(D885,'FG - COMBATS'!$A$3:$B$55,2)</f>
        <v>33</v>
      </c>
    </row>
    <row r="886" customFormat="false" ht="13" hidden="false" customHeight="true" outlineLevel="0" collapsed="false">
      <c r="A886" s="17" t="s">
        <v>3962</v>
      </c>
      <c r="B886" s="27" t="n">
        <f aca="false">(TOT!DT888/TOT!V888)*1000</f>
        <v>0</v>
      </c>
      <c r="C886" s="27" t="n">
        <f aca="false">IF(TOT!V888&lt;30,(TOT!DT888/TOT!V888)*650,B886)</f>
        <v>0</v>
      </c>
      <c r="D886" s="27" t="n">
        <f aca="false">IF(TOT!V888&lt;15,(TOT!DT888/TOT!V888)*500,C886)</f>
        <v>0</v>
      </c>
      <c r="E886" s="27" t="n">
        <f aca="false">VLOOKUP(D886,'FG - COMBATS'!$A$3:$B$55,2)</f>
        <v>33</v>
      </c>
    </row>
    <row r="887" customFormat="false" ht="13" hidden="false" customHeight="true" outlineLevel="0" collapsed="false">
      <c r="A887" s="17" t="s">
        <v>3965</v>
      </c>
      <c r="B887" s="27" t="n">
        <f aca="false">(TOT!DT889/TOT!V889)*1000</f>
        <v>81.0810810810811</v>
      </c>
      <c r="C887" s="27" t="n">
        <f aca="false">IF(TOT!V889&lt;30,(TOT!DT889/TOT!V889)*650,B887)</f>
        <v>81.0810810810811</v>
      </c>
      <c r="D887" s="27" t="n">
        <f aca="false">IF(TOT!V889&lt;15,(TOT!DT889/TOT!V889)*500,C887)</f>
        <v>81.0810810810811</v>
      </c>
      <c r="E887" s="27" t="n">
        <f aca="false">VLOOKUP(D887,'FG - COMBATS'!$A$3:$B$55,2)</f>
        <v>85</v>
      </c>
    </row>
    <row r="888" customFormat="false" ht="13" hidden="false" customHeight="true" outlineLevel="0" collapsed="false">
      <c r="A888" s="17" t="s">
        <v>3970</v>
      </c>
      <c r="B888" s="27" t="n">
        <f aca="false">(TOT!DT890/TOT!V890)*1000</f>
        <v>0</v>
      </c>
      <c r="C888" s="27" t="n">
        <f aca="false">IF(TOT!V890&lt;30,(TOT!DT890/TOT!V890)*650,B888)</f>
        <v>0</v>
      </c>
      <c r="D888" s="27" t="n">
        <f aca="false">IF(TOT!V890&lt;15,(TOT!DT890/TOT!V890)*500,C888)</f>
        <v>0</v>
      </c>
      <c r="E888" s="27" t="n">
        <f aca="false">VLOOKUP(D888,'FG - COMBATS'!$A$3:$B$55,2)</f>
        <v>33</v>
      </c>
    </row>
    <row r="889" customFormat="false" ht="13" hidden="false" customHeight="true" outlineLevel="0" collapsed="false">
      <c r="A889" s="17" t="s">
        <v>3973</v>
      </c>
      <c r="B889" s="27" t="n">
        <f aca="false">(TOT!DT891/TOT!V891)*1000</f>
        <v>29.4117647058823</v>
      </c>
      <c r="C889" s="27" t="n">
        <f aca="false">IF(TOT!V891&lt;30,(TOT!DT891/TOT!V891)*650,B889)</f>
        <v>29.4117647058823</v>
      </c>
      <c r="D889" s="27" t="n">
        <f aca="false">IF(TOT!V891&lt;15,(TOT!DT891/TOT!V891)*500,C889)</f>
        <v>29.4117647058823</v>
      </c>
      <c r="E889" s="27" t="n">
        <f aca="false">VLOOKUP(D889,'FG - COMBATS'!$A$3:$B$55,2)</f>
        <v>70</v>
      </c>
    </row>
    <row r="890" customFormat="false" ht="13" hidden="false" customHeight="true" outlineLevel="0" collapsed="false">
      <c r="A890" s="17" t="s">
        <v>3975</v>
      </c>
      <c r="B890" s="27" t="n">
        <f aca="false">(TOT!DT892/TOT!V892)*1000</f>
        <v>27.3972602739726</v>
      </c>
      <c r="C890" s="27" t="n">
        <f aca="false">IF(TOT!V892&lt;30,(TOT!DT892/TOT!V892)*650,B890)</f>
        <v>27.3972602739726</v>
      </c>
      <c r="D890" s="27" t="n">
        <f aca="false">IF(TOT!V892&lt;15,(TOT!DT892/TOT!V892)*500,C890)</f>
        <v>27.3972602739726</v>
      </c>
      <c r="E890" s="27" t="n">
        <f aca="false">VLOOKUP(D890,'FG - COMBATS'!$A$3:$B$55,2)</f>
        <v>69</v>
      </c>
    </row>
    <row r="891" customFormat="false" ht="13" hidden="false" customHeight="true" outlineLevel="0" collapsed="false">
      <c r="A891" s="17" t="s">
        <v>3981</v>
      </c>
      <c r="B891" s="27" t="n">
        <f aca="false">(TOT!DT893/TOT!V893)*1000</f>
        <v>0</v>
      </c>
      <c r="C891" s="27" t="n">
        <f aca="false">IF(TOT!V893&lt;30,(TOT!DT893/TOT!V893)*650,B891)</f>
        <v>0</v>
      </c>
      <c r="D891" s="27" t="n">
        <f aca="false">IF(TOT!V893&lt;15,(TOT!DT893/TOT!V893)*500,C891)</f>
        <v>0</v>
      </c>
      <c r="E891" s="27" t="n">
        <f aca="false">VLOOKUP(D891,'FG - COMBATS'!$A$3:$B$55,2)</f>
        <v>33</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2.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3.45"/>
  <cols>
    <col collapsed="false" hidden="false" max="1" min="1" style="6" width="6.20918367346939"/>
    <col collapsed="false" hidden="false" max="2" min="2" style="6" width="5.12755102040816"/>
    <col collapsed="false" hidden="false" max="256" min="3" style="6" width="16.0663265306122"/>
  </cols>
  <sheetData>
    <row r="1" customFormat="false" ht="14.55" hidden="false" customHeight="true" outlineLevel="0" collapsed="false">
      <c r="A1" s="29" t="s">
        <v>21</v>
      </c>
      <c r="B1" s="29"/>
    </row>
    <row r="2" customFormat="false" ht="13.2" hidden="false" customHeight="true" outlineLevel="0" collapsed="false">
      <c r="A2" s="22"/>
      <c r="B2" s="22"/>
    </row>
    <row r="3" customFormat="false" ht="13.2" hidden="false" customHeight="true" outlineLevel="0" collapsed="false">
      <c r="A3" s="49" t="n">
        <v>298</v>
      </c>
      <c r="B3" s="37" t="n">
        <v>99</v>
      </c>
    </row>
    <row r="4" customFormat="false" ht="13" hidden="false" customHeight="true" outlineLevel="0" collapsed="false">
      <c r="A4" s="49" t="n">
        <v>297</v>
      </c>
      <c r="B4" s="37" t="n">
        <f aca="false">B3-1</f>
        <v>98</v>
      </c>
    </row>
    <row r="5" customFormat="false" ht="13" hidden="false" customHeight="true" outlineLevel="0" collapsed="false">
      <c r="A5" s="49" t="n">
        <v>248</v>
      </c>
      <c r="B5" s="37" t="n">
        <f aca="false">B4-1</f>
        <v>97</v>
      </c>
    </row>
    <row r="6" customFormat="false" ht="13" hidden="false" customHeight="true" outlineLevel="0" collapsed="false">
      <c r="A6" s="49" t="n">
        <v>211</v>
      </c>
      <c r="B6" s="37" t="n">
        <f aca="false">B5-1</f>
        <v>96</v>
      </c>
    </row>
    <row r="7" customFormat="false" ht="13" hidden="false" customHeight="true" outlineLevel="0" collapsed="false">
      <c r="A7" s="49" t="n">
        <v>173</v>
      </c>
      <c r="B7" s="37" t="n">
        <f aca="false">B6-1</f>
        <v>95</v>
      </c>
    </row>
    <row r="8" customFormat="false" ht="13" hidden="false" customHeight="true" outlineLevel="0" collapsed="false">
      <c r="A8" s="49" t="n">
        <v>164</v>
      </c>
      <c r="B8" s="37" t="n">
        <f aca="false">B7-1</f>
        <v>94</v>
      </c>
    </row>
    <row r="9" customFormat="false" ht="13" hidden="false" customHeight="true" outlineLevel="0" collapsed="false">
      <c r="A9" s="49" t="n">
        <v>148</v>
      </c>
      <c r="B9" s="37" t="n">
        <f aca="false">B8-1</f>
        <v>93</v>
      </c>
    </row>
    <row r="10" customFormat="false" ht="13" hidden="false" customHeight="true" outlineLevel="0" collapsed="false">
      <c r="A10" s="49" t="n">
        <v>132</v>
      </c>
      <c r="B10" s="37" t="n">
        <f aca="false">B9-1</f>
        <v>92</v>
      </c>
    </row>
    <row r="11" customFormat="false" ht="13" hidden="false" customHeight="true" outlineLevel="0" collapsed="false">
      <c r="A11" s="49" t="n">
        <v>116</v>
      </c>
      <c r="B11" s="37" t="n">
        <f aca="false">B10-1</f>
        <v>91</v>
      </c>
    </row>
    <row r="12" customFormat="false" ht="13" hidden="false" customHeight="true" outlineLevel="0" collapsed="false">
      <c r="A12" s="49" t="n">
        <v>110</v>
      </c>
      <c r="B12" s="37" t="n">
        <f aca="false">B11-1</f>
        <v>90</v>
      </c>
    </row>
    <row r="13" customFormat="false" ht="13" hidden="false" customHeight="true" outlineLevel="0" collapsed="false">
      <c r="A13" s="49" t="n">
        <v>103</v>
      </c>
      <c r="B13" s="37" t="n">
        <f aca="false">B12-1</f>
        <v>89</v>
      </c>
    </row>
    <row r="14" customFormat="false" ht="13" hidden="false" customHeight="true" outlineLevel="0" collapsed="false">
      <c r="A14" s="49" t="n">
        <v>96</v>
      </c>
      <c r="B14" s="37" t="n">
        <f aca="false">B13-1</f>
        <v>88</v>
      </c>
    </row>
    <row r="15" customFormat="false" ht="13" hidden="false" customHeight="true" outlineLevel="0" collapsed="false">
      <c r="A15" s="49" t="n">
        <v>89</v>
      </c>
      <c r="B15" s="37" t="n">
        <f aca="false">B14-1</f>
        <v>87</v>
      </c>
    </row>
    <row r="16" customFormat="false" ht="13" hidden="false" customHeight="true" outlineLevel="0" collapsed="false">
      <c r="A16" s="49" t="n">
        <v>82</v>
      </c>
      <c r="B16" s="37" t="n">
        <f aca="false">B15-1</f>
        <v>86</v>
      </c>
    </row>
    <row r="17" customFormat="false" ht="13" hidden="false" customHeight="true" outlineLevel="0" collapsed="false">
      <c r="A17" s="49" t="n">
        <v>75</v>
      </c>
      <c r="B17" s="37" t="n">
        <f aca="false">B16-1</f>
        <v>85</v>
      </c>
    </row>
    <row r="18" customFormat="false" ht="13" hidden="false" customHeight="true" outlineLevel="0" collapsed="false">
      <c r="A18" s="49" t="n">
        <v>68</v>
      </c>
      <c r="B18" s="37" t="n">
        <f aca="false">B17-1</f>
        <v>84</v>
      </c>
    </row>
    <row r="19" customFormat="false" ht="13" hidden="false" customHeight="true" outlineLevel="0" collapsed="false">
      <c r="A19" s="49" t="n">
        <v>61</v>
      </c>
      <c r="B19" s="37" t="n">
        <f aca="false">B18-1</f>
        <v>83</v>
      </c>
    </row>
    <row r="20" customFormat="false" ht="13" hidden="false" customHeight="true" outlineLevel="0" collapsed="false">
      <c r="A20" s="49" t="n">
        <v>60</v>
      </c>
      <c r="B20" s="37" t="n">
        <f aca="false">B19-1</f>
        <v>82</v>
      </c>
    </row>
    <row r="21" customFormat="false" ht="13" hidden="false" customHeight="true" outlineLevel="0" collapsed="false">
      <c r="A21" s="49" t="n">
        <v>59</v>
      </c>
      <c r="B21" s="37" t="n">
        <f aca="false">B20-1</f>
        <v>81</v>
      </c>
    </row>
    <row r="22" customFormat="false" ht="13" hidden="false" customHeight="true" outlineLevel="0" collapsed="false">
      <c r="A22" s="49" t="n">
        <v>58</v>
      </c>
      <c r="B22" s="37" t="n">
        <f aca="false">B21-1</f>
        <v>80</v>
      </c>
    </row>
    <row r="23" customFormat="false" ht="13" hidden="false" customHeight="true" outlineLevel="0" collapsed="false">
      <c r="A23" s="49" t="n">
        <v>55</v>
      </c>
      <c r="B23" s="37" t="n">
        <f aca="false">B22-1</f>
        <v>79</v>
      </c>
    </row>
    <row r="24" customFormat="false" ht="13" hidden="false" customHeight="true" outlineLevel="0" collapsed="false">
      <c r="A24" s="49" t="n">
        <v>52</v>
      </c>
      <c r="B24" s="37" t="n">
        <f aca="false">B23-1</f>
        <v>78</v>
      </c>
    </row>
    <row r="25" customFormat="false" ht="13" hidden="false" customHeight="true" outlineLevel="0" collapsed="false">
      <c r="A25" s="49" t="n">
        <v>49</v>
      </c>
      <c r="B25" s="37" t="n">
        <f aca="false">B24-1</f>
        <v>77</v>
      </c>
    </row>
    <row r="26" customFormat="false" ht="13" hidden="false" customHeight="true" outlineLevel="0" collapsed="false">
      <c r="A26" s="49" t="n">
        <v>46</v>
      </c>
      <c r="B26" s="37" t="n">
        <f aca="false">B25-1</f>
        <v>76</v>
      </c>
    </row>
    <row r="27" customFormat="false" ht="13" hidden="false" customHeight="true" outlineLevel="0" collapsed="false">
      <c r="A27" s="49" t="n">
        <v>43</v>
      </c>
      <c r="B27" s="37" t="n">
        <f aca="false">B26-1</f>
        <v>75</v>
      </c>
    </row>
    <row r="28" customFormat="false" ht="13" hidden="false" customHeight="true" outlineLevel="0" collapsed="false">
      <c r="A28" s="49" t="n">
        <v>40</v>
      </c>
      <c r="B28" s="37" t="n">
        <f aca="false">B27-1</f>
        <v>74</v>
      </c>
    </row>
    <row r="29" customFormat="false" ht="13" hidden="false" customHeight="true" outlineLevel="0" collapsed="false">
      <c r="A29" s="49" t="n">
        <v>37</v>
      </c>
      <c r="B29" s="37" t="n">
        <f aca="false">B28-1</f>
        <v>73</v>
      </c>
    </row>
    <row r="30" customFormat="false" ht="13" hidden="false" customHeight="true" outlineLevel="0" collapsed="false">
      <c r="A30" s="49" t="n">
        <v>34</v>
      </c>
      <c r="B30" s="37" t="n">
        <f aca="false">B29-1</f>
        <v>72</v>
      </c>
    </row>
    <row r="31" customFormat="false" ht="13" hidden="false" customHeight="true" outlineLevel="0" collapsed="false">
      <c r="A31" s="49" t="n">
        <v>31</v>
      </c>
      <c r="B31" s="37" t="n">
        <f aca="false">B30-1</f>
        <v>71</v>
      </c>
    </row>
    <row r="32" customFormat="false" ht="13" hidden="false" customHeight="true" outlineLevel="0" collapsed="false">
      <c r="A32" s="49" t="n">
        <v>28</v>
      </c>
      <c r="B32" s="37" t="n">
        <f aca="false">B31-1</f>
        <v>70</v>
      </c>
    </row>
    <row r="33" customFormat="false" ht="13" hidden="false" customHeight="true" outlineLevel="0" collapsed="false">
      <c r="A33" s="49" t="n">
        <v>25</v>
      </c>
      <c r="B33" s="37" t="n">
        <f aca="false">B32-1</f>
        <v>69</v>
      </c>
    </row>
    <row r="34" customFormat="false" ht="13" hidden="false" customHeight="true" outlineLevel="0" collapsed="false">
      <c r="A34" s="49" t="n">
        <v>22</v>
      </c>
      <c r="B34" s="37" t="n">
        <f aca="false">B33-1</f>
        <v>68</v>
      </c>
    </row>
    <row r="35" customFormat="false" ht="13" hidden="false" customHeight="true" outlineLevel="0" collapsed="false">
      <c r="A35" s="49" t="n">
        <v>19</v>
      </c>
      <c r="B35" s="37" t="n">
        <f aca="false">B34-1</f>
        <v>67</v>
      </c>
    </row>
    <row r="36" customFormat="false" ht="13" hidden="false" customHeight="true" outlineLevel="0" collapsed="false">
      <c r="A36" s="49" t="n">
        <v>16</v>
      </c>
      <c r="B36" s="37" t="n">
        <f aca="false">B35-1</f>
        <v>66</v>
      </c>
    </row>
    <row r="37" customFormat="false" ht="13" hidden="false" customHeight="true" outlineLevel="0" collapsed="false">
      <c r="A37" s="49" t="n">
        <v>15</v>
      </c>
      <c r="B37" s="37" t="n">
        <f aca="false">B36-1</f>
        <v>65</v>
      </c>
    </row>
    <row r="38" customFormat="false" ht="13" hidden="false" customHeight="true" outlineLevel="0" collapsed="false">
      <c r="A38" s="49" t="n">
        <v>15</v>
      </c>
      <c r="B38" s="37" t="n">
        <f aca="false">B37-1</f>
        <v>64</v>
      </c>
    </row>
    <row r="39" customFormat="false" ht="13" hidden="false" customHeight="true" outlineLevel="0" collapsed="false">
      <c r="A39" s="49" t="n">
        <v>15</v>
      </c>
      <c r="B39" s="37" t="n">
        <f aca="false">B38-1</f>
        <v>63</v>
      </c>
    </row>
    <row r="40" customFormat="false" ht="13" hidden="false" customHeight="true" outlineLevel="0" collapsed="false">
      <c r="A40" s="49" t="n">
        <v>14</v>
      </c>
      <c r="B40" s="37" t="n">
        <f aca="false">B39-1</f>
        <v>62</v>
      </c>
    </row>
    <row r="41" customFormat="false" ht="13" hidden="false" customHeight="true" outlineLevel="0" collapsed="false">
      <c r="A41" s="49" t="n">
        <v>13</v>
      </c>
      <c r="B41" s="37" t="n">
        <f aca="false">B40-1</f>
        <v>61</v>
      </c>
    </row>
    <row r="42" customFormat="false" ht="13" hidden="false" customHeight="true" outlineLevel="0" collapsed="false">
      <c r="A42" s="49" t="n">
        <v>12</v>
      </c>
      <c r="B42" s="37" t="n">
        <f aca="false">B41-1</f>
        <v>60</v>
      </c>
    </row>
    <row r="43" customFormat="false" ht="13" hidden="false" customHeight="true" outlineLevel="0" collapsed="false">
      <c r="A43" s="49" t="n">
        <v>11</v>
      </c>
      <c r="B43" s="37" t="n">
        <f aca="false">B42-1</f>
        <v>59</v>
      </c>
    </row>
    <row r="44" customFormat="false" ht="13" hidden="false" customHeight="true" outlineLevel="0" collapsed="false">
      <c r="A44" s="49" t="n">
        <v>10</v>
      </c>
      <c r="B44" s="37" t="n">
        <f aca="false">B43-1</f>
        <v>58</v>
      </c>
    </row>
    <row r="45" customFormat="false" ht="13" hidden="false" customHeight="true" outlineLevel="0" collapsed="false">
      <c r="A45" s="49" t="n">
        <v>9</v>
      </c>
      <c r="B45" s="37" t="n">
        <f aca="false">B44-1</f>
        <v>57</v>
      </c>
    </row>
    <row r="46" customFormat="false" ht="13" hidden="false" customHeight="true" outlineLevel="0" collapsed="false">
      <c r="A46" s="49" t="n">
        <v>8</v>
      </c>
      <c r="B46" s="37" t="n">
        <f aca="false">B45-1</f>
        <v>56</v>
      </c>
    </row>
    <row r="47" customFormat="false" ht="13" hidden="false" customHeight="true" outlineLevel="0" collapsed="false">
      <c r="A47" s="49" t="n">
        <v>7</v>
      </c>
      <c r="B47" s="37" t="n">
        <f aca="false">B46-1</f>
        <v>55</v>
      </c>
    </row>
    <row r="48" customFormat="false" ht="13" hidden="false" customHeight="true" outlineLevel="0" collapsed="false">
      <c r="A48" s="49" t="n">
        <v>6</v>
      </c>
      <c r="B48" s="37" t="n">
        <f aca="false">B47-1</f>
        <v>54</v>
      </c>
    </row>
    <row r="49" customFormat="false" ht="13" hidden="false" customHeight="true" outlineLevel="0" collapsed="false">
      <c r="A49" s="49" t="n">
        <v>5</v>
      </c>
      <c r="B49" s="37" t="n">
        <f aca="false">B48-1</f>
        <v>53</v>
      </c>
    </row>
    <row r="50" customFormat="false" ht="13" hidden="false" customHeight="true" outlineLevel="0" collapsed="false">
      <c r="A50" s="49" t="n">
        <v>4</v>
      </c>
      <c r="B50" s="37" t="n">
        <f aca="false">B49-1</f>
        <v>52</v>
      </c>
    </row>
    <row r="51" customFormat="false" ht="13" hidden="false" customHeight="true" outlineLevel="0" collapsed="false">
      <c r="A51" s="49" t="n">
        <v>3</v>
      </c>
      <c r="B51" s="37" t="n">
        <f aca="false">B50-1</f>
        <v>51</v>
      </c>
    </row>
    <row r="52" customFormat="false" ht="13" hidden="false" customHeight="true" outlineLevel="0" collapsed="false">
      <c r="A52" s="49" t="n">
        <v>3</v>
      </c>
      <c r="B52" s="37" t="n">
        <f aca="false">B51-1</f>
        <v>50</v>
      </c>
    </row>
    <row r="53" customFormat="false" ht="13" hidden="false" customHeight="true" outlineLevel="0" collapsed="false">
      <c r="A53" s="49" t="n">
        <v>2</v>
      </c>
      <c r="B53" s="37" t="n">
        <f aca="false">B52-1</f>
        <v>49</v>
      </c>
    </row>
    <row r="54" customFormat="false" ht="13" hidden="false" customHeight="true" outlineLevel="0" collapsed="false">
      <c r="A54" s="49" t="n">
        <v>1</v>
      </c>
      <c r="B54" s="37" t="n">
        <v>41</v>
      </c>
    </row>
    <row r="55" customFormat="false" ht="13" hidden="false" customHeight="true" outlineLevel="0" collapsed="false">
      <c r="A55" s="49" t="n">
        <v>0</v>
      </c>
      <c r="B55" s="37" t="n">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3.xml><?xml version="1.0" encoding="utf-8"?>
<worksheet xmlns="http://schemas.openxmlformats.org/spreadsheetml/2006/main" xmlns:r="http://schemas.openxmlformats.org/officeDocument/2006/relationships">
  <sheetPr filterMode="false">
    <pageSetUpPr fitToPage="true"/>
  </sheetPr>
  <dimension ref="A1:E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13.2" hidden="false" customHeight="true" outlineLevel="0" collapsed="false">
      <c r="A1" s="22"/>
      <c r="B1" s="22"/>
      <c r="C1" s="22"/>
      <c r="D1" s="22"/>
      <c r="E1" s="22"/>
    </row>
    <row r="2" customFormat="false" ht="13.2" hidden="false" customHeight="true" outlineLevel="0" collapsed="false">
      <c r="A2" s="17" t="s">
        <v>265</v>
      </c>
      <c r="B2" s="50" t="n">
        <f aca="false">(TOT!DI4*60)/TOT!AK4</f>
        <v>4.2965123988862</v>
      </c>
      <c r="C2" s="27" t="n">
        <f aca="false">VLOOKUP(B2,'DI - PENALTIES'!$A$3:$B$69,2)</f>
        <v>34</v>
      </c>
      <c r="D2" s="27" t="n">
        <f aca="false">IF(TOT!AK4&lt;400,IF(C2&gt;80,80,C2),C2)</f>
        <v>34</v>
      </c>
      <c r="E2" s="27" t="n">
        <f aca="false">IF(TOT!AK4&lt;200,IF(C2&gt;73,73,C2),C2)</f>
        <v>34</v>
      </c>
    </row>
    <row r="3" customFormat="false" ht="13" hidden="false" customHeight="true" outlineLevel="0" collapsed="false">
      <c r="A3" s="17" t="s">
        <v>275</v>
      </c>
      <c r="B3" s="50" t="n">
        <f aca="false">(TOT!DI5*60)/TOT!AK5</f>
        <v>0.96981073048647</v>
      </c>
      <c r="C3" s="27" t="n">
        <f aca="false">VLOOKUP(B3,'DI - PENALTIES'!$A$3:$B$69,2)</f>
        <v>56</v>
      </c>
      <c r="D3" s="27" t="n">
        <f aca="false">IF(TOT!AK5&lt;400,IF(C3&gt;80,80,C3),C3)</f>
        <v>56</v>
      </c>
      <c r="E3" s="27" t="n">
        <f aca="false">IF(TOT!AK5&lt;200,IF(C3&gt;73,73,C3),C3)</f>
        <v>56</v>
      </c>
    </row>
    <row r="4" customFormat="false" ht="13" hidden="false" customHeight="true" outlineLevel="0" collapsed="false">
      <c r="A4" s="17" t="s">
        <v>285</v>
      </c>
      <c r="B4" s="50" t="n">
        <f aca="false">(TOT!DI6*60)/TOT!AK6</f>
        <v>2.35717793419537</v>
      </c>
      <c r="C4" s="27" t="n">
        <f aca="false">VLOOKUP(B4,'DI - PENALTIES'!$A$3:$B$69,2)</f>
        <v>37</v>
      </c>
      <c r="D4" s="27" t="n">
        <f aca="false">IF(TOT!AK6&lt;400,IF(C4&gt;80,80,C4),C4)</f>
        <v>37</v>
      </c>
      <c r="E4" s="27" t="n">
        <f aca="false">IF(TOT!AK6&lt;200,IF(C4&gt;73,73,C4),C4)</f>
        <v>37</v>
      </c>
    </row>
    <row r="5" customFormat="false" ht="13" hidden="false" customHeight="true" outlineLevel="0" collapsed="false">
      <c r="A5" s="17" t="s">
        <v>291</v>
      </c>
      <c r="B5" s="50" t="n">
        <f aca="false">(TOT!DI7*60)/TOT!AK7</f>
        <v>0.753138075313804</v>
      </c>
      <c r="C5" s="27" t="n">
        <f aca="false">VLOOKUP(B5,'DI - PENALTIES'!$A$3:$B$69,2)</f>
        <v>65</v>
      </c>
      <c r="D5" s="27" t="n">
        <f aca="false">IF(TOT!AK7&lt;400,IF(C5&gt;80,80,C5),C5)</f>
        <v>65</v>
      </c>
      <c r="E5" s="27" t="n">
        <f aca="false">IF(TOT!AK7&lt;200,IF(C5&gt;73,73,C5),C5)</f>
        <v>65</v>
      </c>
    </row>
    <row r="6" customFormat="false" ht="13" hidden="false" customHeight="true" outlineLevel="0" collapsed="false">
      <c r="A6" s="17" t="s">
        <v>297</v>
      </c>
      <c r="B6" s="50" t="n">
        <f aca="false">(TOT!DI8*60)/TOT!AK8</f>
        <v>0</v>
      </c>
      <c r="C6" s="27" t="n">
        <f aca="false">VLOOKUP(B6,'DI - PENALTIES'!$A$3:$B$69,2)</f>
        <v>99</v>
      </c>
      <c r="D6" s="27" t="n">
        <f aca="false">IF(TOT!AK8&lt;400,IF(C6&gt;80,80,C6),C6)</f>
        <v>80</v>
      </c>
      <c r="E6" s="27" t="n">
        <f aca="false">IF(TOT!AK8&lt;200,IF(C6&gt;73,73,C6),C6)</f>
        <v>73</v>
      </c>
    </row>
    <row r="7" customFormat="false" ht="13" hidden="false" customHeight="true" outlineLevel="0" collapsed="false">
      <c r="A7" s="17" t="s">
        <v>304</v>
      </c>
      <c r="B7" s="50" t="n">
        <f aca="false">(TOT!DI9*60)/TOT!AK9</f>
        <v>1.03122314523061</v>
      </c>
      <c r="C7" s="27" t="n">
        <f aca="false">VLOOKUP(B7,'DI - PENALTIES'!$A$3:$B$69,2)</f>
        <v>53</v>
      </c>
      <c r="D7" s="27" t="n">
        <f aca="false">IF(TOT!AK9&lt;400,IF(C7&gt;80,80,C7),C7)</f>
        <v>53</v>
      </c>
      <c r="E7" s="27" t="n">
        <f aca="false">IF(TOT!AK9&lt;200,IF(C7&gt;73,73,C7),C7)</f>
        <v>53</v>
      </c>
    </row>
    <row r="8" customFormat="false" ht="13" hidden="false" customHeight="true" outlineLevel="0" collapsed="false">
      <c r="A8" s="17" t="s">
        <v>311</v>
      </c>
      <c r="B8" s="50" t="n">
        <f aca="false">(TOT!DI10*60)/TOT!AK10</f>
        <v>0</v>
      </c>
      <c r="C8" s="27" t="n">
        <f aca="false">VLOOKUP(B8,'DI - PENALTIES'!$A$3:$B$69,2)</f>
        <v>99</v>
      </c>
      <c r="D8" s="27" t="n">
        <f aca="false">IF(TOT!AK10&lt;400,IF(C8&gt;80,80,C8),C8)</f>
        <v>80</v>
      </c>
      <c r="E8" s="27" t="n">
        <f aca="false">IF(TOT!AK10&lt;200,IF(C8&gt;73,73,C8),C8)</f>
        <v>73</v>
      </c>
    </row>
    <row r="9" customFormat="false" ht="13" hidden="false" customHeight="true" outlineLevel="0" collapsed="false">
      <c r="A9" s="17" t="s">
        <v>317</v>
      </c>
      <c r="B9" s="50" t="n">
        <f aca="false">(TOT!DI11*60)/TOT!AK11</f>
        <v>0.41649312786339</v>
      </c>
      <c r="C9" s="27" t="n">
        <f aca="false">VLOOKUP(B9,'DI - PENALTIES'!$A$3:$B$69,2)</f>
        <v>86</v>
      </c>
      <c r="D9" s="27" t="n">
        <f aca="false">IF(TOT!AK11&lt;400,IF(C9&gt;80,80,C9),C9)</f>
        <v>86</v>
      </c>
      <c r="E9" s="27" t="n">
        <f aca="false">IF(TOT!AK11&lt;200,IF(C9&gt;73,73,C9),C9)</f>
        <v>86</v>
      </c>
    </row>
    <row r="10" customFormat="false" ht="13" hidden="false" customHeight="true" outlineLevel="0" collapsed="false">
      <c r="A10" s="17" t="s">
        <v>323</v>
      </c>
      <c r="B10" s="50" t="n">
        <f aca="false">(TOT!DI12*60)/TOT!AK12</f>
        <v>0.738203223004939</v>
      </c>
      <c r="C10" s="27" t="n">
        <f aca="false">VLOOKUP(B10,'DI - PENALTIES'!$A$3:$B$69,2)</f>
        <v>65</v>
      </c>
      <c r="D10" s="27" t="n">
        <f aca="false">IF(TOT!AK12&lt;400,IF(C10&gt;80,80,C10),C10)</f>
        <v>65</v>
      </c>
      <c r="E10" s="27" t="n">
        <f aca="false">IF(TOT!AK12&lt;200,IF(C10&gt;73,73,C10),C10)</f>
        <v>65</v>
      </c>
    </row>
    <row r="11" customFormat="false" ht="13" hidden="false" customHeight="true" outlineLevel="0" collapsed="false">
      <c r="A11" s="17" t="s">
        <v>330</v>
      </c>
      <c r="B11" s="50" t="n">
        <f aca="false">(TOT!DI13*60)/TOT!AK13</f>
        <v>0.358191134769416</v>
      </c>
      <c r="C11" s="27" t="n">
        <f aca="false">VLOOKUP(B11,'DI - PENALTIES'!$A$3:$B$69,2)</f>
        <v>90</v>
      </c>
      <c r="D11" s="27" t="n">
        <f aca="false">IF(TOT!AK13&lt;400,IF(C11&gt;80,80,C11),C11)</f>
        <v>90</v>
      </c>
      <c r="E11" s="27" t="n">
        <f aca="false">IF(TOT!AK13&lt;200,IF(C11&gt;73,73,C11),C11)</f>
        <v>90</v>
      </c>
    </row>
    <row r="12" customFormat="false" ht="13" hidden="false" customHeight="true" outlineLevel="0" collapsed="false">
      <c r="A12" s="17" t="s">
        <v>336</v>
      </c>
      <c r="B12" s="50" t="n">
        <f aca="false">(TOT!DI14*60)/TOT!AK14</f>
        <v>1.80990419797223</v>
      </c>
      <c r="C12" s="27" t="n">
        <f aca="false">VLOOKUP(B12,'DI - PENALTIES'!$A$3:$B$69,2)</f>
        <v>40</v>
      </c>
      <c r="D12" s="27" t="n">
        <f aca="false">IF(TOT!AK14&lt;400,IF(C12&gt;80,80,C12),C12)</f>
        <v>40</v>
      </c>
      <c r="E12" s="27" t="n">
        <f aca="false">IF(TOT!AK14&lt;200,IF(C12&gt;73,73,C12),C12)</f>
        <v>40</v>
      </c>
    </row>
    <row r="13" customFormat="false" ht="13" hidden="false" customHeight="true" outlineLevel="0" collapsed="false">
      <c r="A13" s="17" t="s">
        <v>342</v>
      </c>
      <c r="B13" s="50" t="n">
        <f aca="false">(TOT!DI15*60)/TOT!AK15</f>
        <v>0.55873973149453</v>
      </c>
      <c r="C13" s="27" t="n">
        <f aca="false">VLOOKUP(B13,'DI - PENALTIES'!$A$3:$B$69,2)</f>
        <v>79</v>
      </c>
      <c r="D13" s="27" t="n">
        <f aca="false">IF(TOT!AK15&lt;400,IF(C13&gt;80,80,C13),C13)</f>
        <v>79</v>
      </c>
      <c r="E13" s="27" t="n">
        <f aca="false">IF(TOT!AK15&lt;200,IF(C13&gt;73,73,C13),C13)</f>
        <v>79</v>
      </c>
    </row>
    <row r="14" customFormat="false" ht="13" hidden="false" customHeight="true" outlineLevel="0" collapsed="false">
      <c r="A14" s="17" t="s">
        <v>348</v>
      </c>
      <c r="B14" s="50" t="n">
        <f aca="false">(TOT!DI16*60)/TOT!AK16</f>
        <v>1.22242973344237</v>
      </c>
      <c r="C14" s="27" t="n">
        <f aca="false">VLOOKUP(B14,'DI - PENALTIES'!$A$3:$B$69,2)</f>
        <v>48</v>
      </c>
      <c r="D14" s="27" t="n">
        <f aca="false">IF(TOT!AK16&lt;400,IF(C14&gt;80,80,C14),C14)</f>
        <v>48</v>
      </c>
      <c r="E14" s="27" t="n">
        <f aca="false">IF(TOT!AK16&lt;200,IF(C14&gt;73,73,C14),C14)</f>
        <v>48</v>
      </c>
    </row>
    <row r="15" customFormat="false" ht="13" hidden="false" customHeight="true" outlineLevel="0" collapsed="false">
      <c r="A15" s="17" t="s">
        <v>355</v>
      </c>
      <c r="B15" s="50" t="n">
        <f aca="false">(TOT!DI17*60)/TOT!AK17</f>
        <v>0.486914181375533</v>
      </c>
      <c r="C15" s="27" t="n">
        <f aca="false">VLOOKUP(B15,'DI - PENALTIES'!$A$3:$B$69,2)</f>
        <v>82</v>
      </c>
      <c r="D15" s="27" t="n">
        <f aca="false">IF(TOT!AK17&lt;400,IF(C15&gt;80,80,C15),C15)</f>
        <v>80</v>
      </c>
      <c r="E15" s="27" t="n">
        <f aca="false">IF(TOT!AK17&lt;200,IF(C15&gt;73,73,C15),C15)</f>
        <v>82</v>
      </c>
    </row>
    <row r="16" customFormat="false" ht="13" hidden="false" customHeight="true" outlineLevel="0" collapsed="false">
      <c r="A16" s="17" t="s">
        <v>362</v>
      </c>
      <c r="B16" s="50" t="n">
        <f aca="false">(TOT!DI18*60)/TOT!AK18</f>
        <v>0.579408284023658</v>
      </c>
      <c r="C16" s="27" t="n">
        <f aca="false">VLOOKUP(B16,'DI - PENALTIES'!$A$3:$B$69,2)</f>
        <v>78</v>
      </c>
      <c r="D16" s="27" t="n">
        <f aca="false">IF(TOT!AK18&lt;400,IF(C16&gt;80,80,C16),C16)</f>
        <v>78</v>
      </c>
      <c r="E16" s="27" t="n">
        <f aca="false">IF(TOT!AK18&lt;200,IF(C16&gt;73,73,C16),C16)</f>
        <v>78</v>
      </c>
    </row>
    <row r="17" customFormat="false" ht="13" hidden="false" customHeight="true" outlineLevel="0" collapsed="false">
      <c r="A17" s="17" t="s">
        <v>368</v>
      </c>
      <c r="B17" s="50" t="n">
        <f aca="false">(TOT!DI19*60)/TOT!AK19</f>
        <v>0.240890146445919</v>
      </c>
      <c r="C17" s="27" t="n">
        <f aca="false">VLOOKUP(B17,'DI - PENALTIES'!$A$3:$B$69,2)</f>
        <v>95</v>
      </c>
      <c r="D17" s="27" t="n">
        <f aca="false">IF(TOT!AK19&lt;400,IF(C17&gt;80,80,C17),C17)</f>
        <v>95</v>
      </c>
      <c r="E17" s="27" t="n">
        <f aca="false">IF(TOT!AK19&lt;200,IF(C17&gt;73,73,C17),C17)</f>
        <v>95</v>
      </c>
    </row>
    <row r="18" customFormat="false" ht="13" hidden="false" customHeight="true" outlineLevel="0" collapsed="false">
      <c r="A18" s="17" t="s">
        <v>374</v>
      </c>
      <c r="B18" s="50" t="n">
        <f aca="false">(TOT!DI20*60)/TOT!AK20</f>
        <v>4.31965442764579</v>
      </c>
      <c r="C18" s="27" t="n">
        <f aca="false">VLOOKUP(B18,'DI - PENALTIES'!$A$3:$B$69,2)</f>
        <v>34</v>
      </c>
      <c r="D18" s="27" t="n">
        <f aca="false">IF(TOT!AK20&lt;400,IF(C18&gt;80,80,C18),C18)</f>
        <v>34</v>
      </c>
      <c r="E18" s="27" t="n">
        <f aca="false">IF(TOT!AK20&lt;200,IF(C18&gt;73,73,C18),C18)</f>
        <v>34</v>
      </c>
    </row>
    <row r="19" customFormat="false" ht="13" hidden="false" customHeight="true" outlineLevel="0" collapsed="false">
      <c r="A19" s="17" t="s">
        <v>381</v>
      </c>
      <c r="B19" s="50" t="n">
        <f aca="false">(TOT!DI21*60)/TOT!AK21</f>
        <v>1.45256468452111</v>
      </c>
      <c r="C19" s="27" t="n">
        <f aca="false">VLOOKUP(B19,'DI - PENALTIES'!$A$3:$B$69,2)</f>
        <v>44</v>
      </c>
      <c r="D19" s="27" t="n">
        <f aca="false">IF(TOT!AK21&lt;400,IF(C19&gt;80,80,C19),C19)</f>
        <v>44</v>
      </c>
      <c r="E19" s="27" t="n">
        <f aca="false">IF(TOT!AK21&lt;200,IF(C19&gt;73,73,C19),C19)</f>
        <v>44</v>
      </c>
    </row>
    <row r="20" customFormat="false" ht="13" hidden="false" customHeight="true" outlineLevel="0" collapsed="false">
      <c r="A20" s="17" t="s">
        <v>387</v>
      </c>
      <c r="B20" s="50" t="n">
        <f aca="false">(TOT!DI22*60)/TOT!AK22</f>
        <v>2.98755186721997</v>
      </c>
      <c r="C20" s="27" t="n">
        <f aca="false">VLOOKUP(B20,'DI - PENALTIES'!$A$3:$B$69,2)</f>
        <v>35</v>
      </c>
      <c r="D20" s="27" t="n">
        <f aca="false">IF(TOT!AK22&lt;400,IF(C20&gt;80,80,C20),C20)</f>
        <v>35</v>
      </c>
      <c r="E20" s="27" t="n">
        <f aca="false">IF(TOT!AK22&lt;200,IF(C20&gt;73,73,C20),C20)</f>
        <v>35</v>
      </c>
    </row>
    <row r="21" customFormat="false" ht="13" hidden="false" customHeight="true" outlineLevel="0" collapsed="false">
      <c r="A21" s="17" t="s">
        <v>391</v>
      </c>
      <c r="B21" s="50" t="n">
        <f aca="false">(TOT!DI23*60)/TOT!AK23</f>
        <v>0.83600390135154</v>
      </c>
      <c r="C21" s="27" t="n">
        <f aca="false">VLOOKUP(B21,'DI - PENALTIES'!$A$3:$B$69,2)</f>
        <v>62</v>
      </c>
      <c r="D21" s="27" t="n">
        <f aca="false">IF(TOT!AK23&lt;400,IF(C21&gt;80,80,C21),C21)</f>
        <v>62</v>
      </c>
      <c r="E21" s="27" t="n">
        <f aca="false">IF(TOT!AK23&lt;200,IF(C21&gt;73,73,C21),C21)</f>
        <v>62</v>
      </c>
    </row>
    <row r="22" customFormat="false" ht="13" hidden="false" customHeight="true" outlineLevel="0" collapsed="false">
      <c r="A22" s="17" t="s">
        <v>395</v>
      </c>
      <c r="B22" s="50" t="n">
        <f aca="false">(TOT!DI24*60)/TOT!AK24</f>
        <v>0.148298684535739</v>
      </c>
      <c r="C22" s="27" t="n">
        <f aca="false">VLOOKUP(B22,'DI - PENALTIES'!$A$3:$B$69,2)</f>
        <v>97</v>
      </c>
      <c r="D22" s="27" t="n">
        <f aca="false">IF(TOT!AK24&lt;400,IF(C22&gt;80,80,C22),C22)</f>
        <v>97</v>
      </c>
      <c r="E22" s="27" t="n">
        <f aca="false">IF(TOT!AK24&lt;200,IF(C22&gt;73,73,C22),C22)</f>
        <v>97</v>
      </c>
    </row>
    <row r="23" customFormat="false" ht="13" hidden="false" customHeight="true" outlineLevel="0" collapsed="false">
      <c r="A23" s="17" t="s">
        <v>400</v>
      </c>
      <c r="B23" s="50" t="n">
        <f aca="false">(TOT!DI25*60)/TOT!AK25</f>
        <v>0</v>
      </c>
      <c r="C23" s="27" t="n">
        <f aca="false">VLOOKUP(B23,'DI - PENALTIES'!$A$3:$B$69,2)</f>
        <v>99</v>
      </c>
      <c r="D23" s="27" t="n">
        <f aca="false">IF(TOT!AK25&lt;400,IF(C23&gt;80,80,C23),C23)</f>
        <v>80</v>
      </c>
      <c r="E23" s="27" t="n">
        <f aca="false">IF(TOT!AK25&lt;200,IF(C23&gt;73,73,C23),C23)</f>
        <v>73</v>
      </c>
    </row>
    <row r="24" customFormat="false" ht="13" hidden="false" customHeight="true" outlineLevel="0" collapsed="false">
      <c r="A24" s="17" t="s">
        <v>406</v>
      </c>
      <c r="B24" s="50" t="n">
        <f aca="false">(TOT!DI26*60)/TOT!AK26</f>
        <v>0.495793269230769</v>
      </c>
      <c r="C24" s="27" t="n">
        <f aca="false">VLOOKUP(B24,'DI - PENALTIES'!$A$3:$B$69,2)</f>
        <v>82</v>
      </c>
      <c r="D24" s="27" t="n">
        <f aca="false">IF(TOT!AK26&lt;400,IF(C24&gt;80,80,C24),C24)</f>
        <v>82</v>
      </c>
      <c r="E24" s="27" t="n">
        <f aca="false">IF(TOT!AK26&lt;200,IF(C24&gt;73,73,C24),C24)</f>
        <v>82</v>
      </c>
    </row>
    <row r="25" customFormat="false" ht="13" hidden="false" customHeight="true" outlineLevel="0" collapsed="false">
      <c r="A25" s="17" t="s">
        <v>410</v>
      </c>
      <c r="B25" s="50" t="n">
        <f aca="false">(TOT!DI27*60)/TOT!AK27</f>
        <v>0.396945723185489</v>
      </c>
      <c r="C25" s="27" t="n">
        <f aca="false">VLOOKUP(B25,'DI - PENALTIES'!$A$3:$B$69,2)</f>
        <v>86</v>
      </c>
      <c r="D25" s="27" t="n">
        <f aca="false">IF(TOT!AK27&lt;400,IF(C25&gt;80,80,C25),C25)</f>
        <v>86</v>
      </c>
      <c r="E25" s="27" t="n">
        <f aca="false">IF(TOT!AK27&lt;200,IF(C25&gt;73,73,C25),C25)</f>
        <v>86</v>
      </c>
    </row>
    <row r="26" customFormat="false" ht="13" hidden="false" customHeight="true" outlineLevel="0" collapsed="false">
      <c r="A26" s="17" t="s">
        <v>415</v>
      </c>
      <c r="B26" s="50" t="n">
        <f aca="false">(TOT!DI28*60)/TOT!AK28</f>
        <v>0.317805961804422</v>
      </c>
      <c r="C26" s="27" t="n">
        <f aca="false">VLOOKUP(B26,'DI - PENALTIES'!$A$3:$B$69,2)</f>
        <v>92</v>
      </c>
      <c r="D26" s="27" t="n">
        <f aca="false">IF(TOT!AK28&lt;400,IF(C26&gt;80,80,C26),C26)</f>
        <v>92</v>
      </c>
      <c r="E26" s="27" t="n">
        <f aca="false">IF(TOT!AK28&lt;200,IF(C26&gt;73,73,C26),C26)</f>
        <v>92</v>
      </c>
    </row>
    <row r="27" customFormat="false" ht="13" hidden="false" customHeight="true" outlineLevel="0" collapsed="false">
      <c r="A27" s="17" t="s">
        <v>420</v>
      </c>
      <c r="B27" s="50" t="n">
        <f aca="false">(TOT!DI29*60)/TOT!AK29</f>
        <v>0.931378588148354</v>
      </c>
      <c r="C27" s="27" t="n">
        <f aca="false">VLOOKUP(B27,'DI - PENALTIES'!$A$3:$B$69,2)</f>
        <v>58</v>
      </c>
      <c r="D27" s="27" t="n">
        <f aca="false">IF(TOT!AK29&lt;400,IF(C27&gt;80,80,C27),C27)</f>
        <v>58</v>
      </c>
      <c r="E27" s="27" t="n">
        <f aca="false">IF(TOT!AK29&lt;200,IF(C27&gt;73,73,C27),C27)</f>
        <v>58</v>
      </c>
    </row>
    <row r="28" customFormat="false" ht="13" hidden="false" customHeight="true" outlineLevel="0" collapsed="false">
      <c r="A28" s="17" t="s">
        <v>425</v>
      </c>
      <c r="B28" s="50" t="n">
        <f aca="false">(TOT!DI30*60)/TOT!AK30</f>
        <v>0.581172434668562</v>
      </c>
      <c r="C28" s="27" t="n">
        <f aca="false">VLOOKUP(B28,'DI - PENALTIES'!$A$3:$B$69,2)</f>
        <v>77</v>
      </c>
      <c r="D28" s="27" t="n">
        <f aca="false">IF(TOT!AK30&lt;400,IF(C28&gt;80,80,C28),C28)</f>
        <v>77</v>
      </c>
      <c r="E28" s="27" t="n">
        <f aca="false">IF(TOT!AK30&lt;200,IF(C28&gt;73,73,C28),C28)</f>
        <v>77</v>
      </c>
    </row>
    <row r="29" customFormat="false" ht="13" hidden="false" customHeight="true" outlineLevel="0" collapsed="false">
      <c r="A29" s="17" t="s">
        <v>430</v>
      </c>
      <c r="B29" s="50" t="n">
        <f aca="false">(TOT!DI31*60)/TOT!AK31</f>
        <v>0.298886647239035</v>
      </c>
      <c r="C29" s="27" t="n">
        <f aca="false">VLOOKUP(B29,'DI - PENALTIES'!$A$3:$B$69,2)</f>
        <v>93</v>
      </c>
      <c r="D29" s="27" t="n">
        <f aca="false">IF(TOT!AK31&lt;400,IF(C29&gt;80,80,C29),C29)</f>
        <v>93</v>
      </c>
      <c r="E29" s="27" t="n">
        <f aca="false">IF(TOT!AK31&lt;200,IF(C29&gt;73,73,C29),C29)</f>
        <v>93</v>
      </c>
    </row>
    <row r="30" customFormat="false" ht="13" hidden="false" customHeight="true" outlineLevel="0" collapsed="false">
      <c r="A30" s="17" t="s">
        <v>437</v>
      </c>
      <c r="B30" s="50" t="n">
        <f aca="false">(TOT!DI32*60)/TOT!AK32</f>
        <v>0.42231711322792</v>
      </c>
      <c r="C30" s="27" t="n">
        <f aca="false">VLOOKUP(B30,'DI - PENALTIES'!$A$3:$B$69,2)</f>
        <v>85</v>
      </c>
      <c r="D30" s="27" t="n">
        <f aca="false">IF(TOT!AK32&lt;400,IF(C30&gt;80,80,C30),C30)</f>
        <v>85</v>
      </c>
      <c r="E30" s="27" t="n">
        <f aca="false">IF(TOT!AK32&lt;200,IF(C30&gt;73,73,C30),C30)</f>
        <v>85</v>
      </c>
    </row>
    <row r="31" customFormat="false" ht="13" hidden="false" customHeight="true" outlineLevel="0" collapsed="false">
      <c r="A31" s="17" t="s">
        <v>442</v>
      </c>
      <c r="B31" s="50" t="n">
        <f aca="false">(TOT!DI33*60)/TOT!AK33</f>
        <v>0.60519458687064</v>
      </c>
      <c r="C31" s="27" t="n">
        <f aca="false">VLOOKUP(B31,'DI - PENALTIES'!$A$3:$B$69,2)</f>
        <v>76</v>
      </c>
      <c r="D31" s="27" t="n">
        <f aca="false">IF(TOT!AK33&lt;400,IF(C31&gt;80,80,C31),C31)</f>
        <v>76</v>
      </c>
      <c r="E31" s="27" t="n">
        <f aca="false">IF(TOT!AK33&lt;200,IF(C31&gt;73,73,C31),C31)</f>
        <v>76</v>
      </c>
    </row>
    <row r="32" customFormat="false" ht="13" hidden="false" customHeight="true" outlineLevel="0" collapsed="false">
      <c r="A32" s="17" t="s">
        <v>447</v>
      </c>
      <c r="B32" s="50" t="n">
        <f aca="false">(TOT!DI34*60)/TOT!AK34</f>
        <v>1.25239172029918</v>
      </c>
      <c r="C32" s="27" t="n">
        <f aca="false">VLOOKUP(B32,'DI - PENALTIES'!$A$3:$B$69,2)</f>
        <v>48</v>
      </c>
      <c r="D32" s="27" t="n">
        <f aca="false">IF(TOT!AK34&lt;400,IF(C32&gt;80,80,C32),C32)</f>
        <v>48</v>
      </c>
      <c r="E32" s="27" t="n">
        <f aca="false">IF(TOT!AK34&lt;200,IF(C32&gt;73,73,C32),C32)</f>
        <v>48</v>
      </c>
    </row>
    <row r="33" customFormat="false" ht="13" hidden="false" customHeight="true" outlineLevel="0" collapsed="false">
      <c r="A33" s="17" t="s">
        <v>451</v>
      </c>
      <c r="B33" s="50" t="n">
        <f aca="false">(TOT!DI35*60)/TOT!AK35</f>
        <v>1.20041190604617</v>
      </c>
      <c r="C33" s="27" t="n">
        <f aca="false">VLOOKUP(B33,'DI - PENALTIES'!$A$3:$B$69,2)</f>
        <v>48</v>
      </c>
      <c r="D33" s="27" t="n">
        <f aca="false">IF(TOT!AK35&lt;400,IF(C33&gt;80,80,C33),C33)</f>
        <v>48</v>
      </c>
      <c r="E33" s="27" t="n">
        <f aca="false">IF(TOT!AK35&lt;200,IF(C33&gt;73,73,C33),C33)</f>
        <v>48</v>
      </c>
    </row>
    <row r="34" customFormat="false" ht="13" hidden="false" customHeight="true" outlineLevel="0" collapsed="false">
      <c r="A34" s="17" t="s">
        <v>457</v>
      </c>
      <c r="B34" s="50" t="n">
        <f aca="false">(TOT!DI36*60)/TOT!AK36</f>
        <v>0.734532441849515</v>
      </c>
      <c r="C34" s="27" t="n">
        <f aca="false">VLOOKUP(B34,'DI - PENALTIES'!$A$3:$B$69,2)</f>
        <v>65</v>
      </c>
      <c r="D34" s="27" t="n">
        <f aca="false">IF(TOT!AK36&lt;400,IF(C34&gt;80,80,C34),C34)</f>
        <v>65</v>
      </c>
      <c r="E34" s="27" t="n">
        <f aca="false">IF(TOT!AK36&lt;200,IF(C34&gt;73,73,C34),C34)</f>
        <v>65</v>
      </c>
    </row>
    <row r="35" customFormat="false" ht="13" hidden="false" customHeight="true" outlineLevel="0" collapsed="false">
      <c r="A35" s="17" t="s">
        <v>462</v>
      </c>
      <c r="B35" s="50" t="n">
        <f aca="false">(TOT!DI37*60)/TOT!AK37</f>
        <v>0</v>
      </c>
      <c r="C35" s="27" t="n">
        <f aca="false">VLOOKUP(B35,'DI - PENALTIES'!$A$3:$B$69,2)</f>
        <v>99</v>
      </c>
      <c r="D35" s="27" t="n">
        <f aca="false">IF(TOT!AK37&lt;400,IF(C35&gt;80,80,C35),C35)</f>
        <v>80</v>
      </c>
      <c r="E35" s="27" t="n">
        <f aca="false">IF(TOT!AK37&lt;200,IF(C35&gt;73,73,C35),C35)</f>
        <v>73</v>
      </c>
    </row>
    <row r="36" customFormat="false" ht="13" hidden="false" customHeight="true" outlineLevel="0" collapsed="false">
      <c r="A36" s="17" t="s">
        <v>467</v>
      </c>
      <c r="B36" s="50" t="n">
        <f aca="false">(TOT!DI38*60)/TOT!AK38</f>
        <v>1.71079429735234</v>
      </c>
      <c r="C36" s="27" t="n">
        <f aca="false">VLOOKUP(B36,'DI - PENALTIES'!$A$3:$B$69,2)</f>
        <v>40</v>
      </c>
      <c r="D36" s="27" t="n">
        <f aca="false">IF(TOT!AK38&lt;400,IF(C36&gt;80,80,C36),C36)</f>
        <v>40</v>
      </c>
      <c r="E36" s="27" t="n">
        <f aca="false">IF(TOT!AK38&lt;200,IF(C36&gt;73,73,C36),C36)</f>
        <v>40</v>
      </c>
    </row>
    <row r="37" customFormat="false" ht="13" hidden="false" customHeight="true" outlineLevel="0" collapsed="false">
      <c r="A37" s="17" t="s">
        <v>471</v>
      </c>
      <c r="B37" s="50" t="n">
        <f aca="false">(TOT!DI39*60)/TOT!AK39</f>
        <v>1.30870755031357</v>
      </c>
      <c r="C37" s="27" t="n">
        <f aca="false">VLOOKUP(B37,'DI - PENALTIES'!$A$3:$B$69,2)</f>
        <v>47</v>
      </c>
      <c r="D37" s="27" t="n">
        <f aca="false">IF(TOT!AK39&lt;400,IF(C37&gt;80,80,C37),C37)</f>
        <v>47</v>
      </c>
      <c r="E37" s="27" t="n">
        <f aca="false">IF(TOT!AK39&lt;200,IF(C37&gt;73,73,C37),C37)</f>
        <v>47</v>
      </c>
    </row>
    <row r="38" customFormat="false" ht="13" hidden="false" customHeight="true" outlineLevel="0" collapsed="false">
      <c r="A38" s="17" t="s">
        <v>476</v>
      </c>
      <c r="B38" s="50" t="n">
        <f aca="false">(TOT!DI40*60)/TOT!AK40</f>
        <v>0.250773217420379</v>
      </c>
      <c r="C38" s="27" t="n">
        <f aca="false">VLOOKUP(B38,'DI - PENALTIES'!$A$3:$B$69,2)</f>
        <v>94</v>
      </c>
      <c r="D38" s="27" t="n">
        <f aca="false">IF(TOT!AK40&lt;400,IF(C38&gt;80,80,C38),C38)</f>
        <v>94</v>
      </c>
      <c r="E38" s="27" t="n">
        <f aca="false">IF(TOT!AK40&lt;200,IF(C38&gt;73,73,C38),C38)</f>
        <v>94</v>
      </c>
    </row>
    <row r="39" customFormat="false" ht="13" hidden="false" customHeight="true" outlineLevel="0" collapsed="false">
      <c r="A39" s="17" t="s">
        <v>480</v>
      </c>
      <c r="B39" s="50" t="n">
        <f aca="false">(TOT!DI41*60)/TOT!AK41</f>
        <v>1.4458411984417</v>
      </c>
      <c r="C39" s="27" t="n">
        <f aca="false">VLOOKUP(B39,'DI - PENALTIES'!$A$3:$B$69,2)</f>
        <v>44</v>
      </c>
      <c r="D39" s="27" t="n">
        <f aca="false">IF(TOT!AK41&lt;400,IF(C39&gt;80,80,C39),C39)</f>
        <v>44</v>
      </c>
      <c r="E39" s="27" t="n">
        <f aca="false">IF(TOT!AK41&lt;200,IF(C39&gt;73,73,C39),C39)</f>
        <v>44</v>
      </c>
    </row>
    <row r="40" customFormat="false" ht="13" hidden="false" customHeight="true" outlineLevel="0" collapsed="false">
      <c r="A40" s="17" t="s">
        <v>485</v>
      </c>
      <c r="B40" s="50" t="n">
        <f aca="false">(TOT!DI42*60)/TOT!AK42</f>
        <v>0.93532002234378</v>
      </c>
      <c r="C40" s="27" t="n">
        <f aca="false">VLOOKUP(B40,'DI - PENALTIES'!$A$3:$B$69,2)</f>
        <v>58</v>
      </c>
      <c r="D40" s="27" t="n">
        <f aca="false">IF(TOT!AK42&lt;400,IF(C40&gt;80,80,C40),C40)</f>
        <v>58</v>
      </c>
      <c r="E40" s="27" t="n">
        <f aca="false">IF(TOT!AK42&lt;200,IF(C40&gt;73,73,C40),C40)</f>
        <v>58</v>
      </c>
    </row>
    <row r="41" customFormat="false" ht="13" hidden="false" customHeight="true" outlineLevel="0" collapsed="false">
      <c r="A41" s="17" t="s">
        <v>491</v>
      </c>
      <c r="B41" s="50" t="n">
        <f aca="false">(TOT!DI43*60)/TOT!AK43</f>
        <v>0.485939257592796</v>
      </c>
      <c r="C41" s="27" t="n">
        <f aca="false">VLOOKUP(B41,'DI - PENALTIES'!$A$3:$B$69,2)</f>
        <v>82</v>
      </c>
      <c r="D41" s="27" t="n">
        <f aca="false">IF(TOT!AK43&lt;400,IF(C41&gt;80,80,C41),C41)</f>
        <v>80</v>
      </c>
      <c r="E41" s="27" t="n">
        <f aca="false">IF(TOT!AK43&lt;200,IF(C41&gt;73,73,C41),C41)</f>
        <v>82</v>
      </c>
    </row>
    <row r="42" customFormat="false" ht="13" hidden="false" customHeight="true" outlineLevel="0" collapsed="false">
      <c r="A42" s="17" t="s">
        <v>496</v>
      </c>
      <c r="B42" s="50" t="n">
        <f aca="false">(TOT!DI44*60)/TOT!AK44</f>
        <v>0.932280201994066</v>
      </c>
      <c r="C42" s="27" t="n">
        <f aca="false">VLOOKUP(B42,'DI - PENALTIES'!$A$3:$B$69,2)</f>
        <v>58</v>
      </c>
      <c r="D42" s="27" t="n">
        <f aca="false">IF(TOT!AK44&lt;400,IF(C42&gt;80,80,C42),C42)</f>
        <v>58</v>
      </c>
      <c r="E42" s="27" t="n">
        <f aca="false">IF(TOT!AK44&lt;200,IF(C42&gt;73,73,C42),C42)</f>
        <v>58</v>
      </c>
    </row>
    <row r="43" customFormat="false" ht="13" hidden="false" customHeight="true" outlineLevel="0" collapsed="false">
      <c r="A43" s="17" t="s">
        <v>501</v>
      </c>
      <c r="B43" s="50" t="n">
        <f aca="false">(TOT!DI45*60)/TOT!AK45</f>
        <v>0.619394799664494</v>
      </c>
      <c r="C43" s="27" t="n">
        <f aca="false">VLOOKUP(B43,'DI - PENALTIES'!$A$3:$B$69,2)</f>
        <v>75</v>
      </c>
      <c r="D43" s="27" t="n">
        <f aca="false">IF(TOT!AK45&lt;400,IF(C43&gt;80,80,C43),C43)</f>
        <v>75</v>
      </c>
      <c r="E43" s="27" t="n">
        <f aca="false">IF(TOT!AK45&lt;200,IF(C43&gt;73,73,C43),C43)</f>
        <v>75</v>
      </c>
    </row>
    <row r="44" customFormat="false" ht="13" hidden="false" customHeight="true" outlineLevel="0" collapsed="false">
      <c r="A44" s="17" t="s">
        <v>507</v>
      </c>
      <c r="B44" s="50" t="n">
        <f aca="false">(TOT!DI46*60)/TOT!AK46</f>
        <v>0.44146049848248</v>
      </c>
      <c r="C44" s="27" t="n">
        <f aca="false">VLOOKUP(B44,'DI - PENALTIES'!$A$3:$B$69,2)</f>
        <v>83</v>
      </c>
      <c r="D44" s="27" t="n">
        <f aca="false">IF(TOT!AK46&lt;400,IF(C44&gt;80,80,C44),C44)</f>
        <v>83</v>
      </c>
      <c r="E44" s="27" t="n">
        <f aca="false">IF(TOT!AK46&lt;200,IF(C44&gt;73,73,C44),C44)</f>
        <v>83</v>
      </c>
    </row>
    <row r="45" customFormat="false" ht="13" hidden="false" customHeight="true" outlineLevel="0" collapsed="false">
      <c r="A45" s="17" t="s">
        <v>512</v>
      </c>
      <c r="B45" s="50" t="n">
        <f aca="false">(TOT!DI47*60)/TOT!AK47</f>
        <v>1.27853881278539</v>
      </c>
      <c r="C45" s="27" t="n">
        <f aca="false">VLOOKUP(B45,'DI - PENALTIES'!$A$3:$B$69,2)</f>
        <v>47</v>
      </c>
      <c r="D45" s="27" t="n">
        <f aca="false">IF(TOT!AK47&lt;400,IF(C45&gt;80,80,C45),C45)</f>
        <v>47</v>
      </c>
      <c r="E45" s="27" t="n">
        <f aca="false">IF(TOT!AK47&lt;200,IF(C45&gt;73,73,C45),C45)</f>
        <v>47</v>
      </c>
    </row>
    <row r="46" customFormat="false" ht="13" hidden="false" customHeight="true" outlineLevel="0" collapsed="false">
      <c r="A46" s="17" t="s">
        <v>516</v>
      </c>
      <c r="B46" s="50" t="n">
        <f aca="false">(TOT!DI48*60)/TOT!AK48</f>
        <v>0</v>
      </c>
      <c r="C46" s="27" t="n">
        <f aca="false">VLOOKUP(B46,'DI - PENALTIES'!$A$3:$B$69,2)</f>
        <v>99</v>
      </c>
      <c r="D46" s="27" t="n">
        <f aca="false">IF(TOT!AK48&lt;400,IF(C46&gt;80,80,C46),C46)</f>
        <v>80</v>
      </c>
      <c r="E46" s="27" t="n">
        <f aca="false">IF(TOT!AK48&lt;200,IF(C46&gt;73,73,C46),C46)</f>
        <v>73</v>
      </c>
    </row>
    <row r="47" customFormat="false" ht="13" hidden="false" customHeight="true" outlineLevel="0" collapsed="false">
      <c r="A47" s="17" t="s">
        <v>520</v>
      </c>
      <c r="B47" s="50" t="n">
        <f aca="false">(TOT!DI49*60)/TOT!AK49</f>
        <v>0</v>
      </c>
      <c r="C47" s="27" t="n">
        <f aca="false">VLOOKUP(B47,'DI - PENALTIES'!$A$3:$B$69,2)</f>
        <v>99</v>
      </c>
      <c r="D47" s="27" t="n">
        <f aca="false">IF(TOT!AK49&lt;400,IF(C47&gt;80,80,C47),C47)</f>
        <v>80</v>
      </c>
      <c r="E47" s="27" t="n">
        <f aca="false">IF(TOT!AK49&lt;200,IF(C47&gt;73,73,C47),C47)</f>
        <v>73</v>
      </c>
    </row>
    <row r="48" customFormat="false" ht="13" hidden="false" customHeight="true" outlineLevel="0" collapsed="false">
      <c r="A48" s="17" t="s">
        <v>525</v>
      </c>
      <c r="B48" s="50" t="n">
        <f aca="false">(TOT!DI50*60)/TOT!AK50</f>
        <v>3.69176677409892</v>
      </c>
      <c r="C48" s="27" t="n">
        <f aca="false">VLOOKUP(B48,'DI - PENALTIES'!$A$3:$B$69,2)</f>
        <v>35</v>
      </c>
      <c r="D48" s="27" t="n">
        <f aca="false">IF(TOT!AK50&lt;400,IF(C48&gt;80,80,C48),C48)</f>
        <v>35</v>
      </c>
      <c r="E48" s="27" t="n">
        <f aca="false">IF(TOT!AK50&lt;200,IF(C48&gt;73,73,C48),C48)</f>
        <v>35</v>
      </c>
    </row>
    <row r="49" customFormat="false" ht="13" hidden="false" customHeight="true" outlineLevel="0" collapsed="false">
      <c r="A49" s="17" t="s">
        <v>528</v>
      </c>
      <c r="B49" s="50" t="n">
        <f aca="false">(TOT!DI51*60)/TOT!AK51</f>
        <v>3.25890162945072</v>
      </c>
      <c r="C49" s="27" t="n">
        <f aca="false">VLOOKUP(B49,'DI - PENALTIES'!$A$3:$B$69,2)</f>
        <v>35</v>
      </c>
      <c r="D49" s="27" t="n">
        <f aca="false">IF(TOT!AK51&lt;400,IF(C49&gt;80,80,C49),C49)</f>
        <v>35</v>
      </c>
      <c r="E49" s="27" t="n">
        <f aca="false">IF(TOT!AK51&lt;200,IF(C49&gt;73,73,C49),C49)</f>
        <v>35</v>
      </c>
    </row>
    <row r="50" customFormat="false" ht="13" hidden="false" customHeight="true" outlineLevel="0" collapsed="false">
      <c r="A50" s="17" t="s">
        <v>534</v>
      </c>
      <c r="B50" s="50" t="n">
        <f aca="false">(TOT!DI52*60)/TOT!AK52</f>
        <v>0.306174519476101</v>
      </c>
      <c r="C50" s="27" t="n">
        <f aca="false">VLOOKUP(B50,'DI - PENALTIES'!$A$3:$B$69,2)</f>
        <v>92</v>
      </c>
      <c r="D50" s="27" t="n">
        <f aca="false">IF(TOT!AK52&lt;400,IF(C50&gt;80,80,C50),C50)</f>
        <v>92</v>
      </c>
      <c r="E50" s="27" t="n">
        <f aca="false">IF(TOT!AK52&lt;200,IF(C50&gt;73,73,C50),C50)</f>
        <v>92</v>
      </c>
    </row>
    <row r="51" customFormat="false" ht="13" hidden="false" customHeight="true" outlineLevel="0" collapsed="false">
      <c r="A51" s="17" t="s">
        <v>539</v>
      </c>
      <c r="B51" s="50" t="n">
        <f aca="false">(TOT!DI53*60)/TOT!AK53</f>
        <v>0.955893199586954</v>
      </c>
      <c r="C51" s="27" t="n">
        <f aca="false">VLOOKUP(B51,'DI - PENALTIES'!$A$3:$B$69,2)</f>
        <v>57</v>
      </c>
      <c r="D51" s="27" t="n">
        <f aca="false">IF(TOT!AK53&lt;400,IF(C51&gt;80,80,C51),C51)</f>
        <v>57</v>
      </c>
      <c r="E51" s="27" t="n">
        <f aca="false">IF(TOT!AK53&lt;200,IF(C51&gt;73,73,C51),C51)</f>
        <v>57</v>
      </c>
    </row>
    <row r="52" customFormat="false" ht="13" hidden="false" customHeight="true" outlineLevel="0" collapsed="false">
      <c r="A52" s="17" t="s">
        <v>542</v>
      </c>
      <c r="B52" s="50" t="n">
        <f aca="false">(TOT!DI54*60)/TOT!AK54</f>
        <v>0.937371522543485</v>
      </c>
      <c r="C52" s="27" t="n">
        <f aca="false">VLOOKUP(B52,'DI - PENALTIES'!$A$3:$B$69,2)</f>
        <v>58</v>
      </c>
      <c r="D52" s="27" t="n">
        <f aca="false">IF(TOT!AK54&lt;400,IF(C52&gt;80,80,C52),C52)</f>
        <v>58</v>
      </c>
      <c r="E52" s="27" t="n">
        <f aca="false">IF(TOT!AK54&lt;200,IF(C52&gt;73,73,C52),C52)</f>
        <v>58</v>
      </c>
    </row>
    <row r="53" customFormat="false" ht="13" hidden="false" customHeight="true" outlineLevel="0" collapsed="false">
      <c r="A53" s="17" t="s">
        <v>548</v>
      </c>
      <c r="B53" s="50" t="n">
        <f aca="false">(TOT!DI55*60)/TOT!AK55</f>
        <v>0.373012818615105</v>
      </c>
      <c r="C53" s="27" t="n">
        <f aca="false">VLOOKUP(B53,'DI - PENALTIES'!$A$3:$B$69,2)</f>
        <v>88</v>
      </c>
      <c r="D53" s="27" t="n">
        <f aca="false">IF(TOT!AK55&lt;400,IF(C53&gt;80,80,C53),C53)</f>
        <v>88</v>
      </c>
      <c r="E53" s="27" t="n">
        <f aca="false">IF(TOT!AK55&lt;200,IF(C53&gt;73,73,C53),C53)</f>
        <v>88</v>
      </c>
    </row>
    <row r="54" customFormat="false" ht="13" hidden="false" customHeight="true" outlineLevel="0" collapsed="false">
      <c r="A54" s="17" t="s">
        <v>552</v>
      </c>
      <c r="B54" s="50" t="n">
        <f aca="false">(TOT!DI56*60)/TOT!AK56</f>
        <v>3.81760339342516</v>
      </c>
      <c r="C54" s="27" t="n">
        <f aca="false">VLOOKUP(B54,'DI - PENALTIES'!$A$3:$B$69,2)</f>
        <v>35</v>
      </c>
      <c r="D54" s="27" t="n">
        <f aca="false">IF(TOT!AK56&lt;400,IF(C54&gt;80,80,C54),C54)</f>
        <v>35</v>
      </c>
      <c r="E54" s="27" t="n">
        <f aca="false">IF(TOT!AK56&lt;200,IF(C54&gt;73,73,C54),C54)</f>
        <v>35</v>
      </c>
    </row>
    <row r="55" customFormat="false" ht="13" hidden="false" customHeight="true" outlineLevel="0" collapsed="false">
      <c r="A55" s="17" t="s">
        <v>556</v>
      </c>
      <c r="B55" s="50" t="n">
        <f aca="false">(TOT!DI57*60)/TOT!AK57</f>
        <v>0.620582658162386</v>
      </c>
      <c r="C55" s="27" t="n">
        <f aca="false">VLOOKUP(B55,'DI - PENALTIES'!$A$3:$B$69,2)</f>
        <v>74</v>
      </c>
      <c r="D55" s="27" t="n">
        <f aca="false">IF(TOT!AK57&lt;400,IF(C55&gt;80,80,C55),C55)</f>
        <v>74</v>
      </c>
      <c r="E55" s="27" t="n">
        <f aca="false">IF(TOT!AK57&lt;200,IF(C55&gt;73,73,C55),C55)</f>
        <v>74</v>
      </c>
    </row>
    <row r="56" customFormat="false" ht="13" hidden="false" customHeight="true" outlineLevel="0" collapsed="false">
      <c r="A56" s="17" t="s">
        <v>560</v>
      </c>
      <c r="B56" s="50" t="n">
        <f aca="false">(TOT!DI58*60)/TOT!AK58</f>
        <v>0.641131648242629</v>
      </c>
      <c r="C56" s="27" t="n">
        <f aca="false">VLOOKUP(B56,'DI - PENALTIES'!$A$3:$B$69,2)</f>
        <v>72</v>
      </c>
      <c r="D56" s="27" t="n">
        <f aca="false">IF(TOT!AK58&lt;400,IF(C56&gt;80,80,C56),C56)</f>
        <v>72</v>
      </c>
      <c r="E56" s="27" t="n">
        <f aca="false">IF(TOT!AK58&lt;200,IF(C56&gt;73,73,C56),C56)</f>
        <v>72</v>
      </c>
    </row>
    <row r="57" customFormat="false" ht="13" hidden="false" customHeight="true" outlineLevel="0" collapsed="false">
      <c r="A57" s="17" t="s">
        <v>565</v>
      </c>
      <c r="B57" s="50" t="n">
        <f aca="false">(TOT!DI59*60)/TOT!AK59</f>
        <v>0.671892497200448</v>
      </c>
      <c r="C57" s="27" t="n">
        <f aca="false">VLOOKUP(B57,'DI - PENALTIES'!$A$3:$B$69,2)</f>
        <v>69</v>
      </c>
      <c r="D57" s="27" t="n">
        <f aca="false">IF(TOT!AK59&lt;400,IF(C57&gt;80,80,C57),C57)</f>
        <v>69</v>
      </c>
      <c r="E57" s="27" t="n">
        <f aca="false">IF(TOT!AK59&lt;200,IF(C57&gt;73,73,C57),C57)</f>
        <v>69</v>
      </c>
    </row>
    <row r="58" customFormat="false" ht="13" hidden="false" customHeight="true" outlineLevel="0" collapsed="false">
      <c r="A58" s="17" t="s">
        <v>569</v>
      </c>
      <c r="B58" s="50" t="n">
        <f aca="false">(TOT!DI60*60)/TOT!AK60</f>
        <v>1.48831056080369</v>
      </c>
      <c r="C58" s="27" t="n">
        <f aca="false">VLOOKUP(B58,'DI - PENALTIES'!$A$3:$B$69,2)</f>
        <v>43</v>
      </c>
      <c r="D58" s="27" t="n">
        <f aca="false">IF(TOT!AK60&lt;400,IF(C58&gt;80,80,C58),C58)</f>
        <v>43</v>
      </c>
      <c r="E58" s="27" t="n">
        <f aca="false">IF(TOT!AK60&lt;200,IF(C58&gt;73,73,C58),C58)</f>
        <v>43</v>
      </c>
    </row>
    <row r="59" customFormat="false" ht="13" hidden="false" customHeight="true" outlineLevel="0" collapsed="false">
      <c r="A59" s="17" t="s">
        <v>574</v>
      </c>
      <c r="B59" s="50" t="n">
        <f aca="false">(TOT!DI61*60)/TOT!AK61</f>
        <v>2.27201009782268</v>
      </c>
      <c r="C59" s="27" t="n">
        <f aca="false">VLOOKUP(B59,'DI - PENALTIES'!$A$3:$B$69,2)</f>
        <v>37</v>
      </c>
      <c r="D59" s="27" t="n">
        <f aca="false">IF(TOT!AK61&lt;400,IF(C59&gt;80,80,C59),C59)</f>
        <v>37</v>
      </c>
      <c r="E59" s="27" t="n">
        <f aca="false">IF(TOT!AK61&lt;200,IF(C59&gt;73,73,C59),C59)</f>
        <v>37</v>
      </c>
    </row>
    <row r="60" customFormat="false" ht="13" hidden="false" customHeight="true" outlineLevel="0" collapsed="false">
      <c r="A60" s="17" t="s">
        <v>579</v>
      </c>
      <c r="B60" s="50" t="n">
        <f aca="false">(TOT!DI62*60)/TOT!AK62</f>
        <v>0.315598760982648</v>
      </c>
      <c r="C60" s="27" t="n">
        <f aca="false">VLOOKUP(B60,'DI - PENALTIES'!$A$3:$B$69,2)</f>
        <v>92</v>
      </c>
      <c r="D60" s="27" t="n">
        <f aca="false">IF(TOT!AK62&lt;400,IF(C60&gt;80,80,C60),C60)</f>
        <v>92</v>
      </c>
      <c r="E60" s="27" t="n">
        <f aca="false">IF(TOT!AK62&lt;200,IF(C60&gt;73,73,C60),C60)</f>
        <v>92</v>
      </c>
    </row>
    <row r="61" customFormat="false" ht="13" hidden="false" customHeight="true" outlineLevel="0" collapsed="false">
      <c r="A61" s="17" t="s">
        <v>584</v>
      </c>
      <c r="B61" s="50" t="n">
        <f aca="false">(TOT!DI63*60)/TOT!AK63</f>
        <v>0</v>
      </c>
      <c r="C61" s="27" t="n">
        <f aca="false">VLOOKUP(B61,'DI - PENALTIES'!$A$3:$B$69,2)</f>
        <v>99</v>
      </c>
      <c r="D61" s="27" t="n">
        <f aca="false">IF(TOT!AK63&lt;400,IF(C61&gt;80,80,C61),C61)</f>
        <v>80</v>
      </c>
      <c r="E61" s="27" t="n">
        <f aca="false">IF(TOT!AK63&lt;200,IF(C61&gt;73,73,C61),C61)</f>
        <v>73</v>
      </c>
    </row>
    <row r="62" customFormat="false" ht="13" hidden="false" customHeight="true" outlineLevel="0" collapsed="false">
      <c r="A62" s="17" t="s">
        <v>588</v>
      </c>
      <c r="B62" s="50" t="n">
        <f aca="false">(TOT!DI64*60)/TOT!AK64</f>
        <v>0.465386852821408</v>
      </c>
      <c r="C62" s="27" t="n">
        <f aca="false">VLOOKUP(B62,'DI - PENALTIES'!$A$3:$B$69,2)</f>
        <v>83</v>
      </c>
      <c r="D62" s="27" t="n">
        <f aca="false">IF(TOT!AK64&lt;400,IF(C62&gt;80,80,C62),C62)</f>
        <v>83</v>
      </c>
      <c r="E62" s="27" t="n">
        <f aca="false">IF(TOT!AK64&lt;200,IF(C62&gt;73,73,C62),C62)</f>
        <v>83</v>
      </c>
    </row>
    <row r="63" customFormat="false" ht="13" hidden="false" customHeight="true" outlineLevel="0" collapsed="false">
      <c r="A63" s="17" t="s">
        <v>594</v>
      </c>
      <c r="B63" s="50" t="n">
        <f aca="false">(TOT!DI65*60)/TOT!AK65</f>
        <v>1.67415904510927</v>
      </c>
      <c r="C63" s="27" t="n">
        <f aca="false">VLOOKUP(B63,'DI - PENALTIES'!$A$3:$B$69,2)</f>
        <v>41</v>
      </c>
      <c r="D63" s="27" t="n">
        <f aca="false">IF(TOT!AK65&lt;400,IF(C63&gt;80,80,C63),C63)</f>
        <v>41</v>
      </c>
      <c r="E63" s="27" t="n">
        <f aca="false">IF(TOT!AK65&lt;200,IF(C63&gt;73,73,C63),C63)</f>
        <v>41</v>
      </c>
    </row>
    <row r="64" customFormat="false" ht="13" hidden="false" customHeight="true" outlineLevel="0" collapsed="false">
      <c r="A64" s="17" t="s">
        <v>598</v>
      </c>
      <c r="B64" s="50" t="n">
        <f aca="false">(TOT!DI66*60)/TOT!AK66</f>
        <v>0.755773268019584</v>
      </c>
      <c r="C64" s="27" t="n">
        <f aca="false">VLOOKUP(B64,'DI - PENALTIES'!$A$3:$B$69,2)</f>
        <v>65</v>
      </c>
      <c r="D64" s="27" t="n">
        <f aca="false">IF(TOT!AK66&lt;400,IF(C64&gt;80,80,C64),C64)</f>
        <v>65</v>
      </c>
      <c r="E64" s="27" t="n">
        <f aca="false">IF(TOT!AK66&lt;200,IF(C64&gt;73,73,C64),C64)</f>
        <v>65</v>
      </c>
    </row>
    <row r="65" customFormat="false" ht="13" hidden="false" customHeight="true" outlineLevel="0" collapsed="false">
      <c r="A65" s="17" t="s">
        <v>603</v>
      </c>
      <c r="B65" s="50" t="n">
        <f aca="false">(TOT!DI67*60)/TOT!AK67</f>
        <v>0.452915644461219</v>
      </c>
      <c r="C65" s="27" t="n">
        <f aca="false">VLOOKUP(B65,'DI - PENALTIES'!$A$3:$B$69,2)</f>
        <v>83</v>
      </c>
      <c r="D65" s="27" t="n">
        <f aca="false">IF(TOT!AK67&lt;400,IF(C65&gt;80,80,C65),C65)</f>
        <v>83</v>
      </c>
      <c r="E65" s="27" t="n">
        <f aca="false">IF(TOT!AK67&lt;200,IF(C65&gt;73,73,C65),C65)</f>
        <v>83</v>
      </c>
    </row>
    <row r="66" customFormat="false" ht="13" hidden="false" customHeight="true" outlineLevel="0" collapsed="false">
      <c r="A66" s="17" t="s">
        <v>610</v>
      </c>
      <c r="B66" s="50" t="n">
        <f aca="false">(TOT!DI68*60)/TOT!AK68</f>
        <v>0.564617314930989</v>
      </c>
      <c r="C66" s="27" t="n">
        <f aca="false">VLOOKUP(B66,'DI - PENALTIES'!$A$3:$B$69,2)</f>
        <v>78</v>
      </c>
      <c r="D66" s="27" t="n">
        <f aca="false">IF(TOT!AK68&lt;400,IF(C66&gt;80,80,C66),C66)</f>
        <v>78</v>
      </c>
      <c r="E66" s="27" t="n">
        <f aca="false">IF(TOT!AK68&lt;200,IF(C66&gt;73,73,C66),C66)</f>
        <v>78</v>
      </c>
    </row>
    <row r="67" customFormat="false" ht="13" hidden="false" customHeight="true" outlineLevel="0" collapsed="false">
      <c r="A67" s="17" t="s">
        <v>615</v>
      </c>
      <c r="B67" s="50" t="n">
        <f aca="false">(TOT!DI69*60)/TOT!AK69</f>
        <v>0.650524033249006</v>
      </c>
      <c r="C67" s="27" t="n">
        <f aca="false">VLOOKUP(B67,'DI - PENALTIES'!$A$3:$B$69,2)</f>
        <v>71</v>
      </c>
      <c r="D67" s="27" t="n">
        <f aca="false">IF(TOT!AK69&lt;400,IF(C67&gt;80,80,C67),C67)</f>
        <v>71</v>
      </c>
      <c r="E67" s="27" t="n">
        <f aca="false">IF(TOT!AK69&lt;200,IF(C67&gt;73,73,C67),C67)</f>
        <v>71</v>
      </c>
    </row>
    <row r="68" customFormat="false" ht="13" hidden="false" customHeight="true" outlineLevel="0" collapsed="false">
      <c r="A68" s="17" t="s">
        <v>620</v>
      </c>
      <c r="B68" s="50" t="n">
        <f aca="false">(TOT!DI70*60)/TOT!AK70</f>
        <v>12.9263913824058</v>
      </c>
      <c r="C68" s="27" t="n">
        <f aca="false">VLOOKUP(B68,'DI - PENALTIES'!$A$3:$B$69,2)</f>
        <v>34</v>
      </c>
      <c r="D68" s="27" t="n">
        <f aca="false">IF(TOT!AK70&lt;400,IF(C68&gt;80,80,C68),C68)</f>
        <v>34</v>
      </c>
      <c r="E68" s="27" t="n">
        <f aca="false">IF(TOT!AK70&lt;200,IF(C68&gt;73,73,C68),C68)</f>
        <v>34</v>
      </c>
    </row>
    <row r="69" customFormat="false" ht="13" hidden="false" customHeight="true" outlineLevel="0" collapsed="false">
      <c r="A69" s="17" t="s">
        <v>625</v>
      </c>
      <c r="B69" s="50" t="n">
        <f aca="false">(TOT!DI71*60)/TOT!AK71</f>
        <v>2.51235055370883</v>
      </c>
      <c r="C69" s="27" t="n">
        <f aca="false">VLOOKUP(B69,'DI - PENALTIES'!$A$3:$B$69,2)</f>
        <v>36</v>
      </c>
      <c r="D69" s="27" t="n">
        <f aca="false">IF(TOT!AK71&lt;400,IF(C69&gt;80,80,C69),C69)</f>
        <v>36</v>
      </c>
      <c r="E69" s="27" t="n">
        <f aca="false">IF(TOT!AK71&lt;200,IF(C69&gt;73,73,C69),C69)</f>
        <v>36</v>
      </c>
    </row>
    <row r="70" customFormat="false" ht="13" hidden="false" customHeight="true" outlineLevel="0" collapsed="false">
      <c r="A70" s="17" t="s">
        <v>631</v>
      </c>
      <c r="B70" s="50" t="n">
        <f aca="false">(TOT!DI72*60)/TOT!AK72</f>
        <v>1.15911286198603</v>
      </c>
      <c r="C70" s="27" t="n">
        <f aca="false">VLOOKUP(B70,'DI - PENALTIES'!$A$3:$B$69,2)</f>
        <v>49</v>
      </c>
      <c r="D70" s="27" t="n">
        <f aca="false">IF(TOT!AK72&lt;400,IF(C70&gt;80,80,C70),C70)</f>
        <v>49</v>
      </c>
      <c r="E70" s="27" t="n">
        <f aca="false">IF(TOT!AK72&lt;200,IF(C70&gt;73,73,C70),C70)</f>
        <v>49</v>
      </c>
    </row>
    <row r="71" customFormat="false" ht="13" hidden="false" customHeight="true" outlineLevel="0" collapsed="false">
      <c r="A71" s="17" t="s">
        <v>635</v>
      </c>
      <c r="B71" s="50" t="n">
        <f aca="false">(TOT!DI73*60)/TOT!AK73</f>
        <v>0</v>
      </c>
      <c r="C71" s="27" t="n">
        <f aca="false">VLOOKUP(B71,'DI - PENALTIES'!$A$3:$B$69,2)</f>
        <v>99</v>
      </c>
      <c r="D71" s="27" t="n">
        <f aca="false">IF(TOT!AK73&lt;400,IF(C71&gt;80,80,C71),C71)</f>
        <v>80</v>
      </c>
      <c r="E71" s="27" t="n">
        <f aca="false">IF(TOT!AK73&lt;200,IF(C71&gt;73,73,C71),C71)</f>
        <v>73</v>
      </c>
    </row>
    <row r="72" customFormat="false" ht="13" hidden="false" customHeight="true" outlineLevel="0" collapsed="false">
      <c r="A72" s="17" t="s">
        <v>639</v>
      </c>
      <c r="B72" s="50" t="n">
        <f aca="false">(TOT!DI74*60)/TOT!AK74</f>
        <v>0.664434308012758</v>
      </c>
      <c r="C72" s="27" t="n">
        <f aca="false">VLOOKUP(B72,'DI - PENALTIES'!$A$3:$B$69,2)</f>
        <v>70</v>
      </c>
      <c r="D72" s="27" t="n">
        <f aca="false">IF(TOT!AK74&lt;400,IF(C72&gt;80,80,C72),C72)</f>
        <v>70</v>
      </c>
      <c r="E72" s="27" t="n">
        <f aca="false">IF(TOT!AK74&lt;200,IF(C72&gt;73,73,C72),C72)</f>
        <v>70</v>
      </c>
    </row>
    <row r="73" customFormat="false" ht="13" hidden="false" customHeight="true" outlineLevel="0" collapsed="false">
      <c r="A73" s="17" t="s">
        <v>644</v>
      </c>
      <c r="B73" s="50" t="n">
        <f aca="false">(TOT!DI75*60)/TOT!AK75</f>
        <v>0.406423753210463</v>
      </c>
      <c r="C73" s="27" t="n">
        <f aca="false">VLOOKUP(B73,'DI - PENALTIES'!$A$3:$B$69,2)</f>
        <v>86</v>
      </c>
      <c r="D73" s="27" t="n">
        <f aca="false">IF(TOT!AK75&lt;400,IF(C73&gt;80,80,C73),C73)</f>
        <v>86</v>
      </c>
      <c r="E73" s="27" t="n">
        <f aca="false">IF(TOT!AK75&lt;200,IF(C73&gt;73,73,C73),C73)</f>
        <v>86</v>
      </c>
    </row>
    <row r="74" customFormat="false" ht="13" hidden="false" customHeight="true" outlineLevel="0" collapsed="false">
      <c r="A74" s="17" t="s">
        <v>649</v>
      </c>
      <c r="B74" s="50" t="n">
        <f aca="false">(TOT!DI76*60)/TOT!AK76</f>
        <v>0.314145263096658</v>
      </c>
      <c r="C74" s="27" t="n">
        <f aca="false">VLOOKUP(B74,'DI - PENALTIES'!$A$3:$B$69,2)</f>
        <v>92</v>
      </c>
      <c r="D74" s="27" t="n">
        <f aca="false">IF(TOT!AK76&lt;400,IF(C74&gt;80,80,C74),C74)</f>
        <v>92</v>
      </c>
      <c r="E74" s="27" t="n">
        <f aca="false">IF(TOT!AK76&lt;200,IF(C74&gt;73,73,C74),C74)</f>
        <v>92</v>
      </c>
    </row>
    <row r="75" customFormat="false" ht="13" hidden="false" customHeight="true" outlineLevel="0" collapsed="false">
      <c r="A75" s="17" t="s">
        <v>654</v>
      </c>
      <c r="B75" s="50" t="n">
        <f aca="false">(TOT!DI77*60)/TOT!AK77</f>
        <v>0.331314767435433</v>
      </c>
      <c r="C75" s="27" t="n">
        <f aca="false">VLOOKUP(B75,'DI - PENALTIES'!$A$3:$B$69,2)</f>
        <v>91</v>
      </c>
      <c r="D75" s="27" t="n">
        <f aca="false">IF(TOT!AK77&lt;400,IF(C75&gt;80,80,C75),C75)</f>
        <v>91</v>
      </c>
      <c r="E75" s="27" t="n">
        <f aca="false">IF(TOT!AK77&lt;200,IF(C75&gt;73,73,C75),C75)</f>
        <v>91</v>
      </c>
    </row>
    <row r="76" customFormat="false" ht="13" hidden="false" customHeight="true" outlineLevel="0" collapsed="false">
      <c r="A76" s="17" t="s">
        <v>659</v>
      </c>
      <c r="B76" s="50" t="n">
        <f aca="false">(TOT!DI78*60)/TOT!AK78</f>
        <v>0.546003557295919</v>
      </c>
      <c r="C76" s="27" t="n">
        <f aca="false">VLOOKUP(B76,'DI - PENALTIES'!$A$3:$B$69,2)</f>
        <v>79</v>
      </c>
      <c r="D76" s="27" t="n">
        <f aca="false">IF(TOT!AK78&lt;400,IF(C76&gt;80,80,C76),C76)</f>
        <v>79</v>
      </c>
      <c r="E76" s="27" t="n">
        <f aca="false">IF(TOT!AK78&lt;200,IF(C76&gt;73,73,C76),C76)</f>
        <v>79</v>
      </c>
    </row>
    <row r="77" customFormat="false" ht="13" hidden="false" customHeight="true" outlineLevel="0" collapsed="false">
      <c r="A77" s="17" t="s">
        <v>664</v>
      </c>
      <c r="B77" s="50" t="n">
        <f aca="false">(TOT!DI79*60)/TOT!AK79</f>
        <v>0.478356416415403</v>
      </c>
      <c r="C77" s="27" t="n">
        <f aca="false">VLOOKUP(B77,'DI - PENALTIES'!$A$3:$B$69,2)</f>
        <v>82</v>
      </c>
      <c r="D77" s="27" t="n">
        <f aca="false">IF(TOT!AK79&lt;400,IF(C77&gt;80,80,C77),C77)</f>
        <v>82</v>
      </c>
      <c r="E77" s="27" t="n">
        <f aca="false">IF(TOT!AK79&lt;200,IF(C77&gt;73,73,C77),C77)</f>
        <v>82</v>
      </c>
    </row>
    <row r="78" customFormat="false" ht="13" hidden="false" customHeight="true" outlineLevel="0" collapsed="false">
      <c r="A78" s="17" t="s">
        <v>669</v>
      </c>
      <c r="B78" s="50" t="n">
        <f aca="false">(TOT!DI80*60)/TOT!AK80</f>
        <v>0.551403014336495</v>
      </c>
      <c r="C78" s="27" t="n">
        <f aca="false">VLOOKUP(B78,'DI - PENALTIES'!$A$3:$B$69,2)</f>
        <v>79</v>
      </c>
      <c r="D78" s="27" t="n">
        <f aca="false">IF(TOT!AK80&lt;400,IF(C78&gt;80,80,C78),C78)</f>
        <v>79</v>
      </c>
      <c r="E78" s="27" t="n">
        <f aca="false">IF(TOT!AK80&lt;200,IF(C78&gt;73,73,C78),C78)</f>
        <v>79</v>
      </c>
    </row>
    <row r="79" customFormat="false" ht="13" hidden="false" customHeight="true" outlineLevel="0" collapsed="false">
      <c r="A79" s="17" t="s">
        <v>674</v>
      </c>
      <c r="B79" s="50" t="n">
        <f aca="false">(TOT!DI81*60)/TOT!AK81</f>
        <v>0.898203592814371</v>
      </c>
      <c r="C79" s="27" t="n">
        <f aca="false">VLOOKUP(B79,'DI - PENALTIES'!$A$3:$B$69,2)</f>
        <v>60</v>
      </c>
      <c r="D79" s="27" t="n">
        <f aca="false">IF(TOT!AK81&lt;400,IF(C79&gt;80,80,C79),C79)</f>
        <v>60</v>
      </c>
      <c r="E79" s="27" t="n">
        <f aca="false">IF(TOT!AK81&lt;200,IF(C79&gt;73,73,C79),C79)</f>
        <v>60</v>
      </c>
    </row>
    <row r="80" customFormat="false" ht="13" hidden="false" customHeight="true" outlineLevel="0" collapsed="false">
      <c r="A80" s="17" t="s">
        <v>679</v>
      </c>
      <c r="B80" s="50" t="n">
        <f aca="false">(TOT!DI82*60)/TOT!AK82</f>
        <v>0</v>
      </c>
      <c r="C80" s="27" t="n">
        <f aca="false">VLOOKUP(B80,'DI - PENALTIES'!$A$3:$B$69,2)</f>
        <v>99</v>
      </c>
      <c r="D80" s="27" t="n">
        <f aca="false">IF(TOT!AK82&lt;400,IF(C80&gt;80,80,C80),C80)</f>
        <v>80</v>
      </c>
      <c r="E80" s="27" t="n">
        <f aca="false">IF(TOT!AK82&lt;200,IF(C80&gt;73,73,C80),C80)</f>
        <v>73</v>
      </c>
    </row>
    <row r="81" customFormat="false" ht="13" hidden="false" customHeight="true" outlineLevel="0" collapsed="false">
      <c r="A81" s="17" t="s">
        <v>683</v>
      </c>
      <c r="B81" s="50" t="n">
        <f aca="false">(TOT!DI83*60)/TOT!AK83</f>
        <v>2.04865556978233</v>
      </c>
      <c r="C81" s="27" t="n">
        <f aca="false">VLOOKUP(B81,'DI - PENALTIES'!$A$3:$B$69,2)</f>
        <v>38</v>
      </c>
      <c r="D81" s="27" t="n">
        <f aca="false">IF(TOT!AK83&lt;400,IF(C81&gt;80,80,C81),C81)</f>
        <v>38</v>
      </c>
      <c r="E81" s="27" t="n">
        <f aca="false">IF(TOT!AK83&lt;200,IF(C81&gt;73,73,C81),C81)</f>
        <v>38</v>
      </c>
    </row>
    <row r="82" customFormat="false" ht="13" hidden="false" customHeight="true" outlineLevel="0" collapsed="false">
      <c r="A82" s="17" t="s">
        <v>687</v>
      </c>
      <c r="B82" s="50" t="n">
        <f aca="false">(TOT!DI84*60)/TOT!AK84</f>
        <v>0.320298945682637</v>
      </c>
      <c r="C82" s="27" t="n">
        <f aca="false">VLOOKUP(B82,'DI - PENALTIES'!$A$3:$B$69,2)</f>
        <v>91</v>
      </c>
      <c r="D82" s="27" t="n">
        <f aca="false">IF(TOT!AK84&lt;400,IF(C82&gt;80,80,C82),C82)</f>
        <v>91</v>
      </c>
      <c r="E82" s="27" t="n">
        <f aca="false">IF(TOT!AK84&lt;200,IF(C82&gt;73,73,C82),C82)</f>
        <v>91</v>
      </c>
    </row>
    <row r="83" customFormat="false" ht="13" hidden="false" customHeight="true" outlineLevel="0" collapsed="false">
      <c r="A83" s="17" t="s">
        <v>691</v>
      </c>
      <c r="B83" s="50" t="n">
        <f aca="false">(TOT!DI85*60)/TOT!AK85</f>
        <v>1.29019646173395</v>
      </c>
      <c r="C83" s="27" t="n">
        <f aca="false">VLOOKUP(B83,'DI - PENALTIES'!$A$3:$B$69,2)</f>
        <v>47</v>
      </c>
      <c r="D83" s="27" t="n">
        <f aca="false">IF(TOT!AK85&lt;400,IF(C83&gt;80,80,C83),C83)</f>
        <v>47</v>
      </c>
      <c r="E83" s="27" t="n">
        <f aca="false">IF(TOT!AK85&lt;200,IF(C83&gt;73,73,C83),C83)</f>
        <v>47</v>
      </c>
    </row>
    <row r="84" customFormat="false" ht="13" hidden="false" customHeight="true" outlineLevel="0" collapsed="false">
      <c r="A84" s="17" t="s">
        <v>697</v>
      </c>
      <c r="B84" s="50" t="n">
        <f aca="false">(TOT!DI86*60)/TOT!AK86</f>
        <v>0</v>
      </c>
      <c r="C84" s="27" t="n">
        <f aca="false">VLOOKUP(B84,'DI - PENALTIES'!$A$3:$B$69,2)</f>
        <v>99</v>
      </c>
      <c r="D84" s="27" t="n">
        <f aca="false">IF(TOT!AK86&lt;400,IF(C84&gt;80,80,C84),C84)</f>
        <v>80</v>
      </c>
      <c r="E84" s="27" t="n">
        <f aca="false">IF(TOT!AK86&lt;200,IF(C84&gt;73,73,C84),C84)</f>
        <v>73</v>
      </c>
    </row>
    <row r="85" customFormat="false" ht="13" hidden="false" customHeight="true" outlineLevel="0" collapsed="false">
      <c r="A85" s="17" t="s">
        <v>702</v>
      </c>
      <c r="B85" s="50" t="n">
        <f aca="false">(TOT!DI87*60)/TOT!AK87</f>
        <v>1.10275113434036</v>
      </c>
      <c r="C85" s="27" t="n">
        <f aca="false">VLOOKUP(B85,'DI - PENALTIES'!$A$3:$B$69,2)</f>
        <v>50</v>
      </c>
      <c r="D85" s="27" t="n">
        <f aca="false">IF(TOT!AK87&lt;400,IF(C85&gt;80,80,C85),C85)</f>
        <v>50</v>
      </c>
      <c r="E85" s="27" t="n">
        <f aca="false">IF(TOT!AK87&lt;200,IF(C85&gt;73,73,C85),C85)</f>
        <v>50</v>
      </c>
    </row>
    <row r="86" customFormat="false" ht="13" hidden="false" customHeight="true" outlineLevel="0" collapsed="false">
      <c r="A86" s="17" t="s">
        <v>706</v>
      </c>
      <c r="B86" s="50" t="n">
        <f aca="false">(TOT!DI88*60)/TOT!AK88</f>
        <v>0.884762424904429</v>
      </c>
      <c r="C86" s="27" t="n">
        <f aca="false">VLOOKUP(B86,'DI - PENALTIES'!$A$3:$B$69,2)</f>
        <v>60</v>
      </c>
      <c r="D86" s="27" t="n">
        <f aca="false">IF(TOT!AK88&lt;400,IF(C86&gt;80,80,C86),C86)</f>
        <v>60</v>
      </c>
      <c r="E86" s="27" t="n">
        <f aca="false">IF(TOT!AK88&lt;200,IF(C86&gt;73,73,C86),C86)</f>
        <v>60</v>
      </c>
    </row>
    <row r="87" customFormat="false" ht="13" hidden="false" customHeight="true" outlineLevel="0" collapsed="false">
      <c r="A87" s="17" t="s">
        <v>711</v>
      </c>
      <c r="B87" s="50" t="n">
        <f aca="false">(TOT!DI89*60)/TOT!AK89</f>
        <v>0.534148404231658</v>
      </c>
      <c r="C87" s="27" t="n">
        <f aca="false">VLOOKUP(B87,'DI - PENALTIES'!$A$3:$B$69,2)</f>
        <v>80</v>
      </c>
      <c r="D87" s="27" t="n">
        <f aca="false">IF(TOT!AK89&lt;400,IF(C87&gt;80,80,C87),C87)</f>
        <v>80</v>
      </c>
      <c r="E87" s="27" t="n">
        <f aca="false">IF(TOT!AK89&lt;200,IF(C87&gt;73,73,C87),C87)</f>
        <v>80</v>
      </c>
    </row>
    <row r="88" customFormat="false" ht="13" hidden="false" customHeight="true" outlineLevel="0" collapsed="false">
      <c r="A88" s="17" t="s">
        <v>716</v>
      </c>
      <c r="B88" s="50" t="n">
        <f aca="false">(TOT!DI90*60)/TOT!AK90</f>
        <v>0.697944939899188</v>
      </c>
      <c r="C88" s="27" t="n">
        <f aca="false">VLOOKUP(B88,'DI - PENALTIES'!$A$3:$B$69,2)</f>
        <v>67</v>
      </c>
      <c r="D88" s="27" t="n">
        <f aca="false">IF(TOT!AK90&lt;400,IF(C88&gt;80,80,C88),C88)</f>
        <v>67</v>
      </c>
      <c r="E88" s="27" t="n">
        <f aca="false">IF(TOT!AK90&lt;200,IF(C88&gt;73,73,C88),C88)</f>
        <v>67</v>
      </c>
    </row>
    <row r="89" customFormat="false" ht="13" hidden="false" customHeight="true" outlineLevel="0" collapsed="false">
      <c r="A89" s="17" t="s">
        <v>720</v>
      </c>
      <c r="B89" s="50" t="n">
        <f aca="false">(TOT!DI91*60)/TOT!AK91</f>
        <v>0</v>
      </c>
      <c r="C89" s="27" t="n">
        <f aca="false">VLOOKUP(B89,'DI - PENALTIES'!$A$3:$B$69,2)</f>
        <v>99</v>
      </c>
      <c r="D89" s="27" t="n">
        <f aca="false">IF(TOT!AK91&lt;400,IF(C89&gt;80,80,C89),C89)</f>
        <v>80</v>
      </c>
      <c r="E89" s="27" t="n">
        <f aca="false">IF(TOT!AK91&lt;200,IF(C89&gt;73,73,C89),C89)</f>
        <v>73</v>
      </c>
    </row>
    <row r="90" customFormat="false" ht="13" hidden="false" customHeight="true" outlineLevel="0" collapsed="false">
      <c r="A90" s="17" t="s">
        <v>724</v>
      </c>
      <c r="B90" s="50" t="n">
        <f aca="false">(TOT!DI92*60)/TOT!AK92</f>
        <v>0.651841121956819</v>
      </c>
      <c r="C90" s="27" t="n">
        <f aca="false">VLOOKUP(B90,'DI - PENALTIES'!$A$3:$B$69,2)</f>
        <v>71</v>
      </c>
      <c r="D90" s="27" t="n">
        <f aca="false">IF(TOT!AK92&lt;400,IF(C90&gt;80,80,C90),C90)</f>
        <v>71</v>
      </c>
      <c r="E90" s="27" t="n">
        <f aca="false">IF(TOT!AK92&lt;200,IF(C90&gt;73,73,C90),C90)</f>
        <v>71</v>
      </c>
    </row>
    <row r="91" customFormat="false" ht="13" hidden="false" customHeight="true" outlineLevel="0" collapsed="false">
      <c r="A91" s="17" t="s">
        <v>730</v>
      </c>
      <c r="B91" s="50" t="n">
        <f aca="false">(TOT!DI93*60)/TOT!AK93</f>
        <v>1.16081374215868</v>
      </c>
      <c r="C91" s="27" t="n">
        <f aca="false">VLOOKUP(B91,'DI - PENALTIES'!$A$3:$B$69,2)</f>
        <v>49</v>
      </c>
      <c r="D91" s="27" t="n">
        <f aca="false">IF(TOT!AK93&lt;400,IF(C91&gt;80,80,C91),C91)</f>
        <v>49</v>
      </c>
      <c r="E91" s="27" t="n">
        <f aca="false">IF(TOT!AK93&lt;200,IF(C91&gt;73,73,C91),C91)</f>
        <v>49</v>
      </c>
    </row>
    <row r="92" customFormat="false" ht="13" hidden="false" customHeight="true" outlineLevel="0" collapsed="false">
      <c r="A92" s="17" t="s">
        <v>735</v>
      </c>
      <c r="B92" s="50" t="n">
        <f aca="false">(TOT!DI94*60)/TOT!AK94</f>
        <v>1.19625174453376</v>
      </c>
      <c r="C92" s="27" t="n">
        <f aca="false">VLOOKUP(B92,'DI - PENALTIES'!$A$3:$B$69,2)</f>
        <v>49</v>
      </c>
      <c r="D92" s="27" t="n">
        <f aca="false">IF(TOT!AK94&lt;400,IF(C92&gt;80,80,C92),C92)</f>
        <v>49</v>
      </c>
      <c r="E92" s="27" t="n">
        <f aca="false">IF(TOT!AK94&lt;200,IF(C92&gt;73,73,C92),C92)</f>
        <v>49</v>
      </c>
    </row>
    <row r="93" customFormat="false" ht="13" hidden="false" customHeight="true" outlineLevel="0" collapsed="false">
      <c r="A93" s="17" t="s">
        <v>739</v>
      </c>
      <c r="B93" s="50" t="n">
        <f aca="false">(TOT!DI95*60)/TOT!AK95</f>
        <v>0</v>
      </c>
      <c r="C93" s="27" t="n">
        <f aca="false">VLOOKUP(B93,'DI - PENALTIES'!$A$3:$B$69,2)</f>
        <v>99</v>
      </c>
      <c r="D93" s="27" t="n">
        <f aca="false">IF(TOT!AK95&lt;400,IF(C93&gt;80,80,C93),C93)</f>
        <v>80</v>
      </c>
      <c r="E93" s="27" t="n">
        <f aca="false">IF(TOT!AK95&lt;200,IF(C93&gt;73,73,C93),C93)</f>
        <v>73</v>
      </c>
    </row>
    <row r="94" customFormat="false" ht="13" hidden="false" customHeight="true" outlineLevel="0" collapsed="false">
      <c r="A94" s="17" t="s">
        <v>743</v>
      </c>
      <c r="B94" s="50" t="n">
        <f aca="false">(TOT!DI96*60)/TOT!AK96</f>
        <v>0</v>
      </c>
      <c r="C94" s="27" t="n">
        <f aca="false">VLOOKUP(B94,'DI - PENALTIES'!$A$3:$B$69,2)</f>
        <v>99</v>
      </c>
      <c r="D94" s="27" t="n">
        <f aca="false">IF(TOT!AK96&lt;400,IF(C94&gt;80,80,C94),C94)</f>
        <v>80</v>
      </c>
      <c r="E94" s="27" t="n">
        <f aca="false">IF(TOT!AK96&lt;200,IF(C94&gt;73,73,C94),C94)</f>
        <v>73</v>
      </c>
    </row>
    <row r="95" customFormat="false" ht="13" hidden="false" customHeight="true" outlineLevel="0" collapsed="false">
      <c r="A95" s="17" t="s">
        <v>747</v>
      </c>
      <c r="B95" s="50" t="n">
        <f aca="false">(TOT!DI97*60)/TOT!AK97</f>
        <v>0.950765386451612</v>
      </c>
      <c r="C95" s="27" t="n">
        <f aca="false">VLOOKUP(B95,'DI - PENALTIES'!$A$3:$B$69,2)</f>
        <v>57</v>
      </c>
      <c r="D95" s="27" t="n">
        <f aca="false">IF(TOT!AK97&lt;400,IF(C95&gt;80,80,C95),C95)</f>
        <v>57</v>
      </c>
      <c r="E95" s="27" t="n">
        <f aca="false">IF(TOT!AK97&lt;200,IF(C95&gt;73,73,C95),C95)</f>
        <v>57</v>
      </c>
    </row>
    <row r="96" customFormat="false" ht="13" hidden="false" customHeight="true" outlineLevel="0" collapsed="false">
      <c r="A96" s="17" t="s">
        <v>750</v>
      </c>
      <c r="B96" s="50" t="n">
        <f aca="false">(TOT!DI98*60)/TOT!AK98</f>
        <v>0.242251322288474</v>
      </c>
      <c r="C96" s="27" t="n">
        <f aca="false">VLOOKUP(B96,'DI - PENALTIES'!$A$3:$B$69,2)</f>
        <v>95</v>
      </c>
      <c r="D96" s="27" t="n">
        <f aca="false">IF(TOT!AK98&lt;400,IF(C96&gt;80,80,C96),C96)</f>
        <v>95</v>
      </c>
      <c r="E96" s="27" t="n">
        <f aca="false">IF(TOT!AK98&lt;200,IF(C96&gt;73,73,C96),C96)</f>
        <v>95</v>
      </c>
    </row>
    <row r="97" customFormat="false" ht="13" hidden="false" customHeight="true" outlineLevel="0" collapsed="false">
      <c r="A97" s="17" t="s">
        <v>755</v>
      </c>
      <c r="B97" s="50" t="n">
        <f aca="false">(TOT!DI99*60)/TOT!AK99</f>
        <v>0.412013799192336</v>
      </c>
      <c r="C97" s="27" t="n">
        <f aca="false">VLOOKUP(B97,'DI - PENALTIES'!$A$3:$B$69,2)</f>
        <v>86</v>
      </c>
      <c r="D97" s="27" t="n">
        <f aca="false">IF(TOT!AK99&lt;400,IF(C97&gt;80,80,C97),C97)</f>
        <v>86</v>
      </c>
      <c r="E97" s="27" t="n">
        <f aca="false">IF(TOT!AK99&lt;200,IF(C97&gt;73,73,C97),C97)</f>
        <v>86</v>
      </c>
    </row>
    <row r="98" customFormat="false" ht="13" hidden="false" customHeight="true" outlineLevel="0" collapsed="false">
      <c r="A98" s="17" t="s">
        <v>759</v>
      </c>
      <c r="B98" s="50" t="n">
        <f aca="false">(TOT!DI100*60)/TOT!AK100</f>
        <v>1.26065133652386</v>
      </c>
      <c r="C98" s="27" t="n">
        <f aca="false">VLOOKUP(B98,'DI - PENALTIES'!$A$3:$B$69,2)</f>
        <v>47</v>
      </c>
      <c r="D98" s="27" t="n">
        <f aca="false">IF(TOT!AK100&lt;400,IF(C98&gt;80,80,C98),C98)</f>
        <v>47</v>
      </c>
      <c r="E98" s="27" t="n">
        <f aca="false">IF(TOT!AK100&lt;200,IF(C98&gt;73,73,C98),C98)</f>
        <v>47</v>
      </c>
    </row>
    <row r="99" customFormat="false" ht="13" hidden="false" customHeight="true" outlineLevel="0" collapsed="false">
      <c r="A99" s="17" t="s">
        <v>765</v>
      </c>
      <c r="B99" s="50" t="n">
        <f aca="false">(TOT!DI101*60)/TOT!AK101</f>
        <v>0.680382310059938</v>
      </c>
      <c r="C99" s="27" t="n">
        <f aca="false">VLOOKUP(B99,'DI - PENALTIES'!$A$3:$B$69,2)</f>
        <v>68</v>
      </c>
      <c r="D99" s="27" t="n">
        <f aca="false">IF(TOT!AK101&lt;400,IF(C99&gt;80,80,C99),C99)</f>
        <v>68</v>
      </c>
      <c r="E99" s="27" t="n">
        <f aca="false">IF(TOT!AK101&lt;200,IF(C99&gt;73,73,C99),C99)</f>
        <v>68</v>
      </c>
    </row>
    <row r="100" customFormat="false" ht="13" hidden="false" customHeight="true" outlineLevel="0" collapsed="false">
      <c r="A100" s="17" t="s">
        <v>770</v>
      </c>
      <c r="B100" s="50" t="n">
        <f aca="false">(TOT!DI102*60)/TOT!AK102</f>
        <v>0.24028299997775</v>
      </c>
      <c r="C100" s="27" t="n">
        <f aca="false">VLOOKUP(B100,'DI - PENALTIES'!$A$3:$B$69,2)</f>
        <v>95</v>
      </c>
      <c r="D100" s="27" t="n">
        <f aca="false">IF(TOT!AK102&lt;400,IF(C100&gt;80,80,C100),C100)</f>
        <v>95</v>
      </c>
      <c r="E100" s="27" t="n">
        <f aca="false">IF(TOT!AK102&lt;200,IF(C100&gt;73,73,C100),C100)</f>
        <v>95</v>
      </c>
    </row>
    <row r="101" customFormat="false" ht="13" hidden="false" customHeight="true" outlineLevel="0" collapsed="false">
      <c r="A101" s="17" t="s">
        <v>776</v>
      </c>
      <c r="B101" s="50" t="n">
        <f aca="false">(TOT!DI103*60)/TOT!AK103</f>
        <v>3.21907600596123</v>
      </c>
      <c r="C101" s="27" t="n">
        <f aca="false">VLOOKUP(B101,'DI - PENALTIES'!$A$3:$B$69,2)</f>
        <v>35</v>
      </c>
      <c r="D101" s="27" t="n">
        <f aca="false">IF(TOT!AK103&lt;400,IF(C101&gt;80,80,C101),C101)</f>
        <v>35</v>
      </c>
      <c r="E101" s="27" t="n">
        <f aca="false">IF(TOT!AK103&lt;200,IF(C101&gt;73,73,C101),C101)</f>
        <v>35</v>
      </c>
    </row>
    <row r="102" customFormat="false" ht="13" hidden="false" customHeight="true" outlineLevel="0" collapsed="false">
      <c r="A102" s="17" t="s">
        <v>779</v>
      </c>
      <c r="B102" s="50" t="n">
        <f aca="false">(TOT!DI104*60)/TOT!AK104</f>
        <v>1.16358573364332</v>
      </c>
      <c r="C102" s="27" t="n">
        <f aca="false">VLOOKUP(B102,'DI - PENALTIES'!$A$3:$B$69,2)</f>
        <v>49</v>
      </c>
      <c r="D102" s="27" t="n">
        <f aca="false">IF(TOT!AK104&lt;400,IF(C102&gt;80,80,C102),C102)</f>
        <v>49</v>
      </c>
      <c r="E102" s="27" t="n">
        <f aca="false">IF(TOT!AK104&lt;200,IF(C102&gt;73,73,C102),C102)</f>
        <v>49</v>
      </c>
    </row>
    <row r="103" customFormat="false" ht="13" hidden="false" customHeight="true" outlineLevel="0" collapsed="false">
      <c r="A103" s="17" t="s">
        <v>782</v>
      </c>
      <c r="B103" s="50" t="n">
        <f aca="false">(TOT!DI105*60)/TOT!AK105</f>
        <v>0.908969389119102</v>
      </c>
      <c r="C103" s="27" t="n">
        <f aca="false">VLOOKUP(B103,'DI - PENALTIES'!$A$3:$B$69,2)</f>
        <v>59</v>
      </c>
      <c r="D103" s="27" t="n">
        <f aca="false">IF(TOT!AK105&lt;400,IF(C103&gt;80,80,C103),C103)</f>
        <v>59</v>
      </c>
      <c r="E103" s="27" t="n">
        <f aca="false">IF(TOT!AK105&lt;200,IF(C103&gt;73,73,C103),C103)</f>
        <v>59</v>
      </c>
    </row>
    <row r="104" customFormat="false" ht="13" hidden="false" customHeight="true" outlineLevel="0" collapsed="false">
      <c r="A104" s="17" t="s">
        <v>786</v>
      </c>
      <c r="B104" s="50" t="n">
        <f aca="false">(TOT!DI106*60)/TOT!AK106</f>
        <v>0.62643194802935</v>
      </c>
      <c r="C104" s="27" t="n">
        <f aca="false">VLOOKUP(B104,'DI - PENALTIES'!$A$3:$B$69,2)</f>
        <v>74</v>
      </c>
      <c r="D104" s="27" t="n">
        <f aca="false">IF(TOT!AK106&lt;400,IF(C104&gt;80,80,C104),C104)</f>
        <v>74</v>
      </c>
      <c r="E104" s="27" t="n">
        <f aca="false">IF(TOT!AK106&lt;200,IF(C104&gt;73,73,C104),C104)</f>
        <v>74</v>
      </c>
    </row>
    <row r="105" customFormat="false" ht="13" hidden="false" customHeight="true" outlineLevel="0" collapsed="false">
      <c r="A105" s="17" t="s">
        <v>792</v>
      </c>
      <c r="B105" s="50" t="n">
        <f aca="false">(TOT!DI107*60)/TOT!AK107</f>
        <v>0.861823280628336</v>
      </c>
      <c r="C105" s="27" t="n">
        <f aca="false">VLOOKUP(B105,'DI - PENALTIES'!$A$3:$B$69,2)</f>
        <v>61</v>
      </c>
      <c r="D105" s="27" t="n">
        <f aca="false">IF(TOT!AK107&lt;400,IF(C105&gt;80,80,C105),C105)</f>
        <v>61</v>
      </c>
      <c r="E105" s="27" t="n">
        <f aca="false">IF(TOT!AK107&lt;200,IF(C105&gt;73,73,C105),C105)</f>
        <v>61</v>
      </c>
    </row>
    <row r="106" customFormat="false" ht="13" hidden="false" customHeight="true" outlineLevel="0" collapsed="false">
      <c r="A106" s="17" t="s">
        <v>797</v>
      </c>
      <c r="B106" s="50" t="n">
        <f aca="false">(TOT!DI108*60)/TOT!AK108</f>
        <v>0.699518109746622</v>
      </c>
      <c r="C106" s="27" t="n">
        <f aca="false">VLOOKUP(B106,'DI - PENALTIES'!$A$3:$B$69,2)</f>
        <v>67</v>
      </c>
      <c r="D106" s="27" t="n">
        <f aca="false">IF(TOT!AK108&lt;400,IF(C106&gt;80,80,C106),C106)</f>
        <v>67</v>
      </c>
      <c r="E106" s="27" t="n">
        <f aca="false">IF(TOT!AK108&lt;200,IF(C106&gt;73,73,C106),C106)</f>
        <v>67</v>
      </c>
    </row>
    <row r="107" customFormat="false" ht="13" hidden="false" customHeight="true" outlineLevel="0" collapsed="false">
      <c r="A107" s="17" t="s">
        <v>803</v>
      </c>
      <c r="B107" s="50" t="n">
        <f aca="false">(TOT!DI109*60)/TOT!AK109</f>
        <v>0.946173254835997</v>
      </c>
      <c r="C107" s="27" t="n">
        <f aca="false">VLOOKUP(B107,'DI - PENALTIES'!$A$3:$B$69,2)</f>
        <v>57</v>
      </c>
      <c r="D107" s="27" t="n">
        <f aca="false">IF(TOT!AK109&lt;400,IF(C107&gt;80,80,C107),C107)</f>
        <v>57</v>
      </c>
      <c r="E107" s="27" t="n">
        <f aca="false">IF(TOT!AK109&lt;200,IF(C107&gt;73,73,C107),C107)</f>
        <v>57</v>
      </c>
    </row>
    <row r="108" customFormat="false" ht="13" hidden="false" customHeight="true" outlineLevel="0" collapsed="false">
      <c r="A108" s="17" t="s">
        <v>808</v>
      </c>
      <c r="B108" s="50" t="n">
        <f aca="false">(TOT!DI110*60)/TOT!AK110</f>
        <v>1.13121848799512</v>
      </c>
      <c r="C108" s="27" t="n">
        <f aca="false">VLOOKUP(B108,'DI - PENALTIES'!$A$3:$B$69,2)</f>
        <v>50</v>
      </c>
      <c r="D108" s="27" t="n">
        <f aca="false">IF(TOT!AK110&lt;400,IF(C108&gt;80,80,C108),C108)</f>
        <v>50</v>
      </c>
      <c r="E108" s="27" t="n">
        <f aca="false">IF(TOT!AK110&lt;200,IF(C108&gt;73,73,C108),C108)</f>
        <v>50</v>
      </c>
    </row>
    <row r="109" customFormat="false" ht="13" hidden="false" customHeight="true" outlineLevel="0" collapsed="false">
      <c r="A109" s="17" t="s">
        <v>811</v>
      </c>
      <c r="B109" s="50" t="n">
        <f aca="false">(TOT!DI111*60)/TOT!AK111</f>
        <v>0.732787135514747</v>
      </c>
      <c r="C109" s="27" t="n">
        <f aca="false">VLOOKUP(B109,'DI - PENALTIES'!$A$3:$B$69,2)</f>
        <v>65</v>
      </c>
      <c r="D109" s="27" t="n">
        <f aca="false">IF(TOT!AK111&lt;400,IF(C109&gt;80,80,C109),C109)</f>
        <v>65</v>
      </c>
      <c r="E109" s="27" t="n">
        <f aca="false">IF(TOT!AK111&lt;200,IF(C109&gt;73,73,C109),C109)</f>
        <v>65</v>
      </c>
    </row>
    <row r="110" customFormat="false" ht="13" hidden="false" customHeight="true" outlineLevel="0" collapsed="false">
      <c r="A110" s="17" t="s">
        <v>815</v>
      </c>
      <c r="B110" s="50" t="n">
        <f aca="false">(TOT!DI112*60)/TOT!AK112</f>
        <v>0</v>
      </c>
      <c r="C110" s="27" t="n">
        <f aca="false">VLOOKUP(B110,'DI - PENALTIES'!$A$3:$B$69,2)</f>
        <v>99</v>
      </c>
      <c r="D110" s="27" t="n">
        <f aca="false">IF(TOT!AK112&lt;400,IF(C110&gt;80,80,C110),C110)</f>
        <v>80</v>
      </c>
      <c r="E110" s="27" t="n">
        <f aca="false">IF(TOT!AK112&lt;200,IF(C110&gt;73,73,C110),C110)</f>
        <v>73</v>
      </c>
    </row>
    <row r="111" customFormat="false" ht="13" hidden="false" customHeight="true" outlineLevel="0" collapsed="false">
      <c r="A111" s="17" t="s">
        <v>820</v>
      </c>
      <c r="B111" s="50" t="n">
        <f aca="false">(TOT!DI113*60)/TOT!AK113</f>
        <v>0.292614955875529</v>
      </c>
      <c r="C111" s="27" t="n">
        <f aca="false">VLOOKUP(B111,'DI - PENALTIES'!$A$3:$B$69,2)</f>
        <v>93</v>
      </c>
      <c r="D111" s="27" t="n">
        <f aca="false">IF(TOT!AK113&lt;400,IF(C111&gt;80,80,C111),C111)</f>
        <v>93</v>
      </c>
      <c r="E111" s="27" t="n">
        <f aca="false">IF(TOT!AK113&lt;200,IF(C111&gt;73,73,C111),C111)</f>
        <v>93</v>
      </c>
    </row>
    <row r="112" customFormat="false" ht="13" hidden="false" customHeight="true" outlineLevel="0" collapsed="false">
      <c r="A112" s="17" t="s">
        <v>824</v>
      </c>
      <c r="B112" s="50" t="n">
        <f aca="false">(TOT!DI114*60)/TOT!AK114</f>
        <v>0.227218934911243</v>
      </c>
      <c r="C112" s="27" t="n">
        <f aca="false">VLOOKUP(B112,'DI - PENALTIES'!$A$3:$B$69,2)</f>
        <v>95</v>
      </c>
      <c r="D112" s="27" t="n">
        <f aca="false">IF(TOT!AK114&lt;400,IF(C112&gt;80,80,C112),C112)</f>
        <v>95</v>
      </c>
      <c r="E112" s="27" t="n">
        <f aca="false">IF(TOT!AK114&lt;200,IF(C112&gt;73,73,C112),C112)</f>
        <v>95</v>
      </c>
    </row>
    <row r="113" customFormat="false" ht="13" hidden="false" customHeight="true" outlineLevel="0" collapsed="false">
      <c r="A113" s="17" t="s">
        <v>827</v>
      </c>
      <c r="B113" s="50" t="n">
        <f aca="false">(TOT!DI115*60)/TOT!AK115</f>
        <v>0.699179974104448</v>
      </c>
      <c r="C113" s="27" t="n">
        <f aca="false">VLOOKUP(B113,'DI - PENALTIES'!$A$3:$B$69,2)</f>
        <v>67</v>
      </c>
      <c r="D113" s="27" t="n">
        <f aca="false">IF(TOT!AK115&lt;400,IF(C113&gt;80,80,C113),C113)</f>
        <v>67</v>
      </c>
      <c r="E113" s="27" t="n">
        <f aca="false">IF(TOT!AK115&lt;200,IF(C113&gt;73,73,C113),C113)</f>
        <v>67</v>
      </c>
    </row>
    <row r="114" customFormat="false" ht="13" hidden="false" customHeight="true" outlineLevel="0" collapsed="false">
      <c r="A114" s="17" t="s">
        <v>830</v>
      </c>
      <c r="B114" s="50" t="n">
        <f aca="false">(TOT!DI116*60)/TOT!AK116</f>
        <v>0.901116601005614</v>
      </c>
      <c r="C114" s="27" t="n">
        <f aca="false">VLOOKUP(B114,'DI - PENALTIES'!$A$3:$B$69,2)</f>
        <v>59</v>
      </c>
      <c r="D114" s="27" t="n">
        <f aca="false">IF(TOT!AK116&lt;400,IF(C114&gt;80,80,C114),C114)</f>
        <v>59</v>
      </c>
      <c r="E114" s="27" t="n">
        <f aca="false">IF(TOT!AK116&lt;200,IF(C114&gt;73,73,C114),C114)</f>
        <v>59</v>
      </c>
    </row>
    <row r="115" customFormat="false" ht="13" hidden="false" customHeight="true" outlineLevel="0" collapsed="false">
      <c r="A115" s="17" t="s">
        <v>834</v>
      </c>
      <c r="B115" s="50" t="n">
        <f aca="false">(TOT!DI117*60)/TOT!AK117</f>
        <v>0.335650426296754</v>
      </c>
      <c r="C115" s="27" t="n">
        <f aca="false">VLOOKUP(B115,'DI - PENALTIES'!$A$3:$B$69,2)</f>
        <v>91</v>
      </c>
      <c r="D115" s="27" t="n">
        <f aca="false">IF(TOT!AK117&lt;400,IF(C115&gt;80,80,C115),C115)</f>
        <v>91</v>
      </c>
      <c r="E115" s="27" t="n">
        <f aca="false">IF(TOT!AK117&lt;200,IF(C115&gt;73,73,C115),C115)</f>
        <v>91</v>
      </c>
    </row>
    <row r="116" customFormat="false" ht="13" hidden="false" customHeight="true" outlineLevel="0" collapsed="false">
      <c r="A116" s="17" t="s">
        <v>838</v>
      </c>
      <c r="B116" s="50" t="n">
        <f aca="false">(TOT!DI118*60)/TOT!AK118</f>
        <v>0.778987933930299</v>
      </c>
      <c r="C116" s="27" t="n">
        <f aca="false">VLOOKUP(B116,'DI - PENALTIES'!$A$3:$B$69,2)</f>
        <v>64</v>
      </c>
      <c r="D116" s="27" t="n">
        <f aca="false">IF(TOT!AK118&lt;400,IF(C116&gt;80,80,C116),C116)</f>
        <v>64</v>
      </c>
      <c r="E116" s="27" t="n">
        <f aca="false">IF(TOT!AK118&lt;200,IF(C116&gt;73,73,C116),C116)</f>
        <v>64</v>
      </c>
    </row>
    <row r="117" customFormat="false" ht="13" hidden="false" customHeight="true" outlineLevel="0" collapsed="false">
      <c r="A117" s="17" t="s">
        <v>842</v>
      </c>
      <c r="B117" s="50" t="n">
        <f aca="false">(TOT!DI119*60)/TOT!AK119</f>
        <v>0.884099215578612</v>
      </c>
      <c r="C117" s="27" t="n">
        <f aca="false">VLOOKUP(B117,'DI - PENALTIES'!$A$3:$B$69,2)</f>
        <v>60</v>
      </c>
      <c r="D117" s="27" t="n">
        <f aca="false">IF(TOT!AK119&lt;400,IF(C117&gt;80,80,C117),C117)</f>
        <v>60</v>
      </c>
      <c r="E117" s="27" t="n">
        <f aca="false">IF(TOT!AK119&lt;200,IF(C117&gt;73,73,C117),C117)</f>
        <v>60</v>
      </c>
    </row>
    <row r="118" customFormat="false" ht="13" hidden="false" customHeight="true" outlineLevel="0" collapsed="false">
      <c r="A118" s="17" t="s">
        <v>846</v>
      </c>
      <c r="B118" s="50" t="n">
        <f aca="false">(TOT!DI120*60)/TOT!AK120</f>
        <v>0.76986942410748</v>
      </c>
      <c r="C118" s="27" t="n">
        <f aca="false">VLOOKUP(B118,'DI - PENALTIES'!$A$3:$B$69,2)</f>
        <v>64</v>
      </c>
      <c r="D118" s="27" t="n">
        <f aca="false">IF(TOT!AK120&lt;400,IF(C118&gt;80,80,C118),C118)</f>
        <v>64</v>
      </c>
      <c r="E118" s="27" t="n">
        <f aca="false">IF(TOT!AK120&lt;200,IF(C118&gt;73,73,C118),C118)</f>
        <v>64</v>
      </c>
    </row>
    <row r="119" customFormat="false" ht="13" hidden="false" customHeight="true" outlineLevel="0" collapsed="false">
      <c r="A119" s="17" t="s">
        <v>851</v>
      </c>
      <c r="B119" s="50" t="n">
        <f aca="false">(TOT!DI121*60)/TOT!AK121</f>
        <v>0.609178286178417</v>
      </c>
      <c r="C119" s="27" t="n">
        <f aca="false">VLOOKUP(B119,'DI - PENALTIES'!$A$3:$B$69,2)</f>
        <v>76</v>
      </c>
      <c r="D119" s="27" t="n">
        <f aca="false">IF(TOT!AK121&lt;400,IF(C119&gt;80,80,C119),C119)</f>
        <v>76</v>
      </c>
      <c r="E119" s="27" t="n">
        <f aca="false">IF(TOT!AK121&lt;200,IF(C119&gt;73,73,C119),C119)</f>
        <v>76</v>
      </c>
    </row>
    <row r="120" customFormat="false" ht="13" hidden="false" customHeight="true" outlineLevel="0" collapsed="false">
      <c r="A120" s="17" t="s">
        <v>854</v>
      </c>
      <c r="B120" s="50" t="n">
        <f aca="false">(TOT!DI122*60)/TOT!AK122</f>
        <v>0.920527769254372</v>
      </c>
      <c r="C120" s="27" t="n">
        <f aca="false">VLOOKUP(B120,'DI - PENALTIES'!$A$3:$B$69,2)</f>
        <v>58</v>
      </c>
      <c r="D120" s="27" t="n">
        <f aca="false">IF(TOT!AK122&lt;400,IF(C120&gt;80,80,C120),C120)</f>
        <v>58</v>
      </c>
      <c r="E120" s="27" t="n">
        <f aca="false">IF(TOT!AK122&lt;200,IF(C120&gt;73,73,C120),C120)</f>
        <v>58</v>
      </c>
    </row>
    <row r="121" customFormat="false" ht="13" hidden="false" customHeight="true" outlineLevel="0" collapsed="false">
      <c r="A121" s="17" t="s">
        <v>857</v>
      </c>
      <c r="B121" s="50" t="n">
        <f aca="false">(TOT!DI123*60)/TOT!AK123</f>
        <v>0.551277563878192</v>
      </c>
      <c r="C121" s="27" t="n">
        <f aca="false">VLOOKUP(B121,'DI - PENALTIES'!$A$3:$B$69,2)</f>
        <v>79</v>
      </c>
      <c r="D121" s="27" t="n">
        <f aca="false">IF(TOT!AK123&lt;400,IF(C121&gt;80,80,C121),C121)</f>
        <v>79</v>
      </c>
      <c r="E121" s="27" t="n">
        <f aca="false">IF(TOT!AK123&lt;200,IF(C121&gt;73,73,C121),C121)</f>
        <v>79</v>
      </c>
    </row>
    <row r="122" customFormat="false" ht="13" hidden="false" customHeight="true" outlineLevel="0" collapsed="false">
      <c r="A122" s="17" t="s">
        <v>863</v>
      </c>
      <c r="B122" s="50" t="n">
        <f aca="false">(TOT!DI124*60)/TOT!AK124</f>
        <v>4.19776119402983</v>
      </c>
      <c r="C122" s="27" t="n">
        <f aca="false">VLOOKUP(B122,'DI - PENALTIES'!$A$3:$B$69,2)</f>
        <v>34</v>
      </c>
      <c r="D122" s="27" t="n">
        <f aca="false">IF(TOT!AK124&lt;400,IF(C122&gt;80,80,C122),C122)</f>
        <v>34</v>
      </c>
      <c r="E122" s="27" t="n">
        <f aca="false">IF(TOT!AK124&lt;200,IF(C122&gt;73,73,C122),C122)</f>
        <v>34</v>
      </c>
    </row>
    <row r="123" customFormat="false" ht="13" hidden="false" customHeight="true" outlineLevel="0" collapsed="false">
      <c r="A123" s="17" t="s">
        <v>868</v>
      </c>
      <c r="B123" s="50" t="n">
        <f aca="false">(TOT!DI125*60)/TOT!AK125</f>
        <v>0.558728582071003</v>
      </c>
      <c r="C123" s="27" t="n">
        <f aca="false">VLOOKUP(B123,'DI - PENALTIES'!$A$3:$B$69,2)</f>
        <v>79</v>
      </c>
      <c r="D123" s="27" t="n">
        <f aca="false">IF(TOT!AK125&lt;400,IF(C123&gt;80,80,C123),C123)</f>
        <v>79</v>
      </c>
      <c r="E123" s="27" t="n">
        <f aca="false">IF(TOT!AK125&lt;200,IF(C123&gt;73,73,C123),C123)</f>
        <v>79</v>
      </c>
    </row>
    <row r="124" customFormat="false" ht="13" hidden="false" customHeight="true" outlineLevel="0" collapsed="false">
      <c r="A124" s="17" t="s">
        <v>872</v>
      </c>
      <c r="B124" s="50" t="n">
        <f aca="false">(TOT!DI126*60)/TOT!AK126</f>
        <v>2.06522218789991</v>
      </c>
      <c r="C124" s="27" t="n">
        <f aca="false">VLOOKUP(B124,'DI - PENALTIES'!$A$3:$B$69,2)</f>
        <v>37</v>
      </c>
      <c r="D124" s="27" t="n">
        <f aca="false">IF(TOT!AK126&lt;400,IF(C124&gt;80,80,C124),C124)</f>
        <v>37</v>
      </c>
      <c r="E124" s="27" t="n">
        <f aca="false">IF(TOT!AK126&lt;200,IF(C124&gt;73,73,C124),C124)</f>
        <v>37</v>
      </c>
    </row>
    <row r="125" customFormat="false" ht="13" hidden="false" customHeight="true" outlineLevel="0" collapsed="false">
      <c r="A125" s="17" t="s">
        <v>876</v>
      </c>
      <c r="B125" s="50" t="n">
        <f aca="false">(TOT!DI127*60)/TOT!AK127</f>
        <v>0.855371017178701</v>
      </c>
      <c r="C125" s="27" t="n">
        <f aca="false">VLOOKUP(B125,'DI - PENALTIES'!$A$3:$B$69,2)</f>
        <v>61</v>
      </c>
      <c r="D125" s="27" t="n">
        <f aca="false">IF(TOT!AK127&lt;400,IF(C125&gt;80,80,C125),C125)</f>
        <v>61</v>
      </c>
      <c r="E125" s="27" t="n">
        <f aca="false">IF(TOT!AK127&lt;200,IF(C125&gt;73,73,C125),C125)</f>
        <v>61</v>
      </c>
    </row>
    <row r="126" customFormat="false" ht="13" hidden="false" customHeight="true" outlineLevel="0" collapsed="false">
      <c r="A126" s="17" t="s">
        <v>880</v>
      </c>
      <c r="B126" s="50" t="n">
        <f aca="false">(TOT!DI128*60)/TOT!AK128</f>
        <v>0.637711966761679</v>
      </c>
      <c r="C126" s="27" t="n">
        <f aca="false">VLOOKUP(B126,'DI - PENALTIES'!$A$3:$B$69,2)</f>
        <v>73</v>
      </c>
      <c r="D126" s="27" t="n">
        <f aca="false">IF(TOT!AK128&lt;400,IF(C126&gt;80,80,C126),C126)</f>
        <v>73</v>
      </c>
      <c r="E126" s="27" t="n">
        <f aca="false">IF(TOT!AK128&lt;200,IF(C126&gt;73,73,C126),C126)</f>
        <v>73</v>
      </c>
    </row>
    <row r="127" customFormat="false" ht="13" hidden="false" customHeight="true" outlineLevel="0" collapsed="false">
      <c r="A127" s="17" t="s">
        <v>885</v>
      </c>
      <c r="B127" s="50" t="n">
        <f aca="false">(TOT!DI129*60)/TOT!AK129</f>
        <v>0.696828614798454</v>
      </c>
      <c r="C127" s="27" t="n">
        <f aca="false">VLOOKUP(B127,'DI - PENALTIES'!$A$3:$B$69,2)</f>
        <v>67</v>
      </c>
      <c r="D127" s="27" t="n">
        <f aca="false">IF(TOT!AK129&lt;400,IF(C127&gt;80,80,C127),C127)</f>
        <v>67</v>
      </c>
      <c r="E127" s="27" t="n">
        <f aca="false">IF(TOT!AK129&lt;200,IF(C127&gt;73,73,C127),C127)</f>
        <v>67</v>
      </c>
    </row>
    <row r="128" customFormat="false" ht="13" hidden="false" customHeight="true" outlineLevel="0" collapsed="false">
      <c r="A128" s="17" t="s">
        <v>889</v>
      </c>
      <c r="B128" s="50" t="n">
        <f aca="false">(TOT!DI130*60)/TOT!AK130</f>
        <v>0.785527255415377</v>
      </c>
      <c r="C128" s="27" t="n">
        <f aca="false">VLOOKUP(B128,'DI - PENALTIES'!$A$3:$B$69,2)</f>
        <v>64</v>
      </c>
      <c r="D128" s="27" t="n">
        <f aca="false">IF(TOT!AK130&lt;400,IF(C128&gt;80,80,C128),C128)</f>
        <v>64</v>
      </c>
      <c r="E128" s="27" t="n">
        <f aca="false">IF(TOT!AK130&lt;200,IF(C128&gt;73,73,C128),C128)</f>
        <v>64</v>
      </c>
    </row>
    <row r="129" customFormat="false" ht="13" hidden="false" customHeight="true" outlineLevel="0" collapsed="false">
      <c r="A129" s="17" t="s">
        <v>893</v>
      </c>
      <c r="B129" s="50" t="n">
        <f aca="false">(TOT!DI131*60)/TOT!AK131</f>
        <v>0.780925179413947</v>
      </c>
      <c r="C129" s="27" t="n">
        <f aca="false">VLOOKUP(B129,'DI - PENALTIES'!$A$3:$B$69,2)</f>
        <v>64</v>
      </c>
      <c r="D129" s="27" t="n">
        <f aca="false">IF(TOT!AK131&lt;400,IF(C129&gt;80,80,C129),C129)</f>
        <v>64</v>
      </c>
      <c r="E129" s="27" t="n">
        <f aca="false">IF(TOT!AK131&lt;200,IF(C129&gt;73,73,C129),C129)</f>
        <v>64</v>
      </c>
    </row>
    <row r="130" customFormat="false" ht="13" hidden="false" customHeight="true" outlineLevel="0" collapsed="false">
      <c r="A130" s="17" t="s">
        <v>896</v>
      </c>
      <c r="B130" s="50" t="n">
        <f aca="false">(TOT!DI132*60)/TOT!AK132</f>
        <v>0.597907324364723</v>
      </c>
      <c r="C130" s="27" t="n">
        <f aca="false">VLOOKUP(B130,'DI - PENALTIES'!$A$3:$B$69,2)</f>
        <v>77</v>
      </c>
      <c r="D130" s="27" t="n">
        <f aca="false">IF(TOT!AK132&lt;400,IF(C130&gt;80,80,C130),C130)</f>
        <v>77</v>
      </c>
      <c r="E130" s="27" t="n">
        <f aca="false">IF(TOT!AK132&lt;200,IF(C130&gt;73,73,C130),C130)</f>
        <v>77</v>
      </c>
    </row>
    <row r="131" customFormat="false" ht="13" hidden="false" customHeight="true" outlineLevel="0" collapsed="false">
      <c r="A131" s="17" t="s">
        <v>900</v>
      </c>
      <c r="B131" s="50" t="n">
        <f aca="false">(TOT!DI133*60)/TOT!AK133</f>
        <v>0.397419228221662</v>
      </c>
      <c r="C131" s="27" t="n">
        <f aca="false">VLOOKUP(B131,'DI - PENALTIES'!$A$3:$B$69,2)</f>
        <v>86</v>
      </c>
      <c r="D131" s="27" t="n">
        <f aca="false">IF(TOT!AK133&lt;400,IF(C131&gt;80,80,C131),C131)</f>
        <v>86</v>
      </c>
      <c r="E131" s="27" t="n">
        <f aca="false">IF(TOT!AK133&lt;200,IF(C131&gt;73,73,C131),C131)</f>
        <v>86</v>
      </c>
    </row>
    <row r="132" customFormat="false" ht="13" hidden="false" customHeight="true" outlineLevel="0" collapsed="false">
      <c r="A132" s="17" t="s">
        <v>905</v>
      </c>
      <c r="B132" s="50" t="n">
        <f aca="false">(TOT!DI134*60)/TOT!AK134</f>
        <v>1.40335679480239</v>
      </c>
      <c r="C132" s="27" t="n">
        <f aca="false">VLOOKUP(B132,'DI - PENALTIES'!$A$3:$B$69,2)</f>
        <v>45</v>
      </c>
      <c r="D132" s="27" t="n">
        <f aca="false">IF(TOT!AK134&lt;400,IF(C132&gt;80,80,C132),C132)</f>
        <v>45</v>
      </c>
      <c r="E132" s="27" t="n">
        <f aca="false">IF(TOT!AK134&lt;200,IF(C132&gt;73,73,C132),C132)</f>
        <v>45</v>
      </c>
    </row>
    <row r="133" customFormat="false" ht="13" hidden="false" customHeight="true" outlineLevel="0" collapsed="false">
      <c r="A133" s="17" t="s">
        <v>909</v>
      </c>
      <c r="B133" s="50" t="n">
        <f aca="false">(TOT!DI135*60)/TOT!AK135</f>
        <v>0.85131152908648</v>
      </c>
      <c r="C133" s="27" t="n">
        <f aca="false">VLOOKUP(B133,'DI - PENALTIES'!$A$3:$B$69,2)</f>
        <v>61</v>
      </c>
      <c r="D133" s="27" t="n">
        <f aca="false">IF(TOT!AK135&lt;400,IF(C133&gt;80,80,C133),C133)</f>
        <v>61</v>
      </c>
      <c r="E133" s="27" t="n">
        <f aca="false">IF(TOT!AK135&lt;200,IF(C133&gt;73,73,C133),C133)</f>
        <v>61</v>
      </c>
    </row>
    <row r="134" customFormat="false" ht="13" hidden="false" customHeight="true" outlineLevel="0" collapsed="false">
      <c r="A134" s="17" t="s">
        <v>915</v>
      </c>
      <c r="B134" s="50" t="n">
        <f aca="false">(TOT!DI136*60)/TOT!AK136</f>
        <v>0.545652964714442</v>
      </c>
      <c r="C134" s="27" t="n">
        <f aca="false">VLOOKUP(B134,'DI - PENALTIES'!$A$3:$B$69,2)</f>
        <v>79</v>
      </c>
      <c r="D134" s="27" t="n">
        <f aca="false">IF(TOT!AK136&lt;400,IF(C134&gt;80,80,C134),C134)</f>
        <v>79</v>
      </c>
      <c r="E134" s="27" t="n">
        <f aca="false">IF(TOT!AK136&lt;200,IF(C134&gt;73,73,C134),C134)</f>
        <v>79</v>
      </c>
    </row>
    <row r="135" customFormat="false" ht="13" hidden="false" customHeight="true" outlineLevel="0" collapsed="false">
      <c r="A135" s="17" t="s">
        <v>919</v>
      </c>
      <c r="B135" s="50" t="n">
        <f aca="false">(TOT!DI137*60)/TOT!AK137</f>
        <v>0.704721634954193</v>
      </c>
      <c r="C135" s="27" t="n">
        <f aca="false">VLOOKUP(B135,'DI - PENALTIES'!$A$3:$B$69,2)</f>
        <v>66</v>
      </c>
      <c r="D135" s="27" t="n">
        <f aca="false">IF(TOT!AK137&lt;400,IF(C135&gt;80,80,C135),C135)</f>
        <v>66</v>
      </c>
      <c r="E135" s="27" t="n">
        <f aca="false">IF(TOT!AK137&lt;200,IF(C135&gt;73,73,C135),C135)</f>
        <v>66</v>
      </c>
    </row>
    <row r="136" customFormat="false" ht="13" hidden="false" customHeight="true" outlineLevel="0" collapsed="false">
      <c r="A136" s="17" t="s">
        <v>923</v>
      </c>
      <c r="B136" s="50" t="n">
        <f aca="false">(TOT!DI138*60)/TOT!AK138</f>
        <v>0.22957719533193</v>
      </c>
      <c r="C136" s="27" t="n">
        <f aca="false">VLOOKUP(B136,'DI - PENALTIES'!$A$3:$B$69,2)</f>
        <v>95</v>
      </c>
      <c r="D136" s="27" t="n">
        <f aca="false">IF(TOT!AK138&lt;400,IF(C136&gt;80,80,C136),C136)</f>
        <v>80</v>
      </c>
      <c r="E136" s="27" t="n">
        <f aca="false">IF(TOT!AK138&lt;200,IF(C136&gt;73,73,C136),C136)</f>
        <v>95</v>
      </c>
    </row>
    <row r="137" customFormat="false" ht="13" hidden="false" customHeight="true" outlineLevel="0" collapsed="false">
      <c r="A137" s="17" t="s">
        <v>927</v>
      </c>
      <c r="B137" s="50" t="n">
        <f aca="false">(TOT!DI139*60)/TOT!AK139</f>
        <v>0</v>
      </c>
      <c r="C137" s="27" t="n">
        <f aca="false">VLOOKUP(B137,'DI - PENALTIES'!$A$3:$B$69,2)</f>
        <v>99</v>
      </c>
      <c r="D137" s="27" t="n">
        <f aca="false">IF(TOT!AK139&lt;400,IF(C137&gt;80,80,C137),C137)</f>
        <v>80</v>
      </c>
      <c r="E137" s="27" t="n">
        <f aca="false">IF(TOT!AK139&lt;200,IF(C137&gt;73,73,C137),C137)</f>
        <v>73</v>
      </c>
    </row>
    <row r="138" customFormat="false" ht="13" hidden="false" customHeight="true" outlineLevel="0" collapsed="false">
      <c r="A138" s="17" t="s">
        <v>931</v>
      </c>
      <c r="B138" s="50" t="n">
        <f aca="false">(TOT!DI140*60)/TOT!AK140</f>
        <v>0.44258667322352</v>
      </c>
      <c r="C138" s="27" t="n">
        <f aca="false">VLOOKUP(B138,'DI - PENALTIES'!$A$3:$B$69,2)</f>
        <v>83</v>
      </c>
      <c r="D138" s="27" t="n">
        <f aca="false">IF(TOT!AK140&lt;400,IF(C138&gt;80,80,C138),C138)</f>
        <v>83</v>
      </c>
      <c r="E138" s="27" t="n">
        <f aca="false">IF(TOT!AK140&lt;200,IF(C138&gt;73,73,C138),C138)</f>
        <v>83</v>
      </c>
    </row>
    <row r="139" customFormat="false" ht="13" hidden="false" customHeight="true" outlineLevel="0" collapsed="false">
      <c r="A139" s="17" t="s">
        <v>936</v>
      </c>
      <c r="B139" s="50" t="n">
        <f aca="false">(TOT!DI141*60)/TOT!AK141</f>
        <v>0.413888250172465</v>
      </c>
      <c r="C139" s="27" t="n">
        <f aca="false">VLOOKUP(B139,'DI - PENALTIES'!$A$3:$B$69,2)</f>
        <v>86</v>
      </c>
      <c r="D139" s="27" t="n">
        <f aca="false">IF(TOT!AK141&lt;400,IF(C139&gt;80,80,C139),C139)</f>
        <v>86</v>
      </c>
      <c r="E139" s="27" t="n">
        <f aca="false">IF(TOT!AK141&lt;200,IF(C139&gt;73,73,C139),C139)</f>
        <v>86</v>
      </c>
    </row>
    <row r="140" customFormat="false" ht="13" hidden="false" customHeight="true" outlineLevel="0" collapsed="false">
      <c r="A140" s="17" t="s">
        <v>940</v>
      </c>
      <c r="B140" s="50" t="n">
        <f aca="false">(TOT!DI142*60)/TOT!AK142</f>
        <v>0.993596820490202</v>
      </c>
      <c r="C140" s="27" t="n">
        <f aca="false">VLOOKUP(B140,'DI - PENALTIES'!$A$3:$B$69,2)</f>
        <v>55</v>
      </c>
      <c r="D140" s="27" t="n">
        <f aca="false">IF(TOT!AK142&lt;400,IF(C140&gt;80,80,C140),C140)</f>
        <v>55</v>
      </c>
      <c r="E140" s="27" t="n">
        <f aca="false">IF(TOT!AK142&lt;200,IF(C140&gt;73,73,C140),C140)</f>
        <v>55</v>
      </c>
    </row>
    <row r="141" customFormat="false" ht="13" hidden="false" customHeight="true" outlineLevel="0" collapsed="false">
      <c r="A141" s="17" t="s">
        <v>944</v>
      </c>
      <c r="B141" s="50" t="n">
        <f aca="false">(TOT!DI143*60)/TOT!AK143</f>
        <v>1.34011663978158</v>
      </c>
      <c r="C141" s="27" t="n">
        <f aca="false">VLOOKUP(B141,'DI - PENALTIES'!$A$3:$B$69,2)</f>
        <v>46</v>
      </c>
      <c r="D141" s="27" t="n">
        <f aca="false">IF(TOT!AK143&lt;400,IF(C141&gt;80,80,C141),C141)</f>
        <v>46</v>
      </c>
      <c r="E141" s="27" t="n">
        <f aca="false">IF(TOT!AK143&lt;200,IF(C141&gt;73,73,C141),C141)</f>
        <v>46</v>
      </c>
    </row>
    <row r="142" customFormat="false" ht="13" hidden="false" customHeight="true" outlineLevel="0" collapsed="false">
      <c r="A142" s="17" t="s">
        <v>949</v>
      </c>
      <c r="B142" s="50" t="n">
        <f aca="false">(TOT!DI144*60)/TOT!AK144</f>
        <v>1.14755666061012</v>
      </c>
      <c r="C142" s="27" t="n">
        <f aca="false">VLOOKUP(B142,'DI - PENALTIES'!$A$3:$B$69,2)</f>
        <v>49</v>
      </c>
      <c r="D142" s="27" t="n">
        <f aca="false">IF(TOT!AK144&lt;400,IF(C142&gt;80,80,C142),C142)</f>
        <v>49</v>
      </c>
      <c r="E142" s="27" t="n">
        <f aca="false">IF(TOT!AK144&lt;200,IF(C142&gt;73,73,C142),C142)</f>
        <v>49</v>
      </c>
    </row>
    <row r="143" customFormat="false" ht="13" hidden="false" customHeight="true" outlineLevel="0" collapsed="false">
      <c r="A143" s="17" t="s">
        <v>952</v>
      </c>
      <c r="B143" s="50" t="n">
        <f aca="false">(TOT!DI145*60)/TOT!AK145</f>
        <v>0.604940346160295</v>
      </c>
      <c r="C143" s="27" t="n">
        <f aca="false">VLOOKUP(B143,'DI - PENALTIES'!$A$3:$B$69,2)</f>
        <v>76</v>
      </c>
      <c r="D143" s="27" t="n">
        <f aca="false">IF(TOT!AK145&lt;400,IF(C143&gt;80,80,C143),C143)</f>
        <v>76</v>
      </c>
      <c r="E143" s="27" t="n">
        <f aca="false">IF(TOT!AK145&lt;200,IF(C143&gt;73,73,C143),C143)</f>
        <v>76</v>
      </c>
    </row>
    <row r="144" customFormat="false" ht="13" hidden="false" customHeight="true" outlineLevel="0" collapsed="false">
      <c r="A144" s="17" t="s">
        <v>957</v>
      </c>
      <c r="B144" s="50" t="n">
        <f aca="false">(TOT!DI146*60)/TOT!AK146</f>
        <v>0.704363138329115</v>
      </c>
      <c r="C144" s="27" t="n">
        <f aca="false">VLOOKUP(B144,'DI - PENALTIES'!$A$3:$B$69,2)</f>
        <v>66</v>
      </c>
      <c r="D144" s="27" t="n">
        <f aca="false">IF(TOT!AK146&lt;400,IF(C144&gt;80,80,C144),C144)</f>
        <v>66</v>
      </c>
      <c r="E144" s="27" t="n">
        <f aca="false">IF(TOT!AK146&lt;200,IF(C144&gt;73,73,C144),C144)</f>
        <v>66</v>
      </c>
    </row>
    <row r="145" customFormat="false" ht="13" hidden="false" customHeight="true" outlineLevel="0" collapsed="false">
      <c r="A145" s="17" t="s">
        <v>961</v>
      </c>
      <c r="B145" s="50" t="n">
        <f aca="false">(TOT!DI147*60)/TOT!AK147</f>
        <v>1.40334042999789</v>
      </c>
      <c r="C145" s="27" t="n">
        <f aca="false">VLOOKUP(B145,'DI - PENALTIES'!$A$3:$B$69,2)</f>
        <v>45</v>
      </c>
      <c r="D145" s="27" t="n">
        <f aca="false">IF(TOT!AK147&lt;400,IF(C145&gt;80,80,C145),C145)</f>
        <v>45</v>
      </c>
      <c r="E145" s="27" t="n">
        <f aca="false">IF(TOT!AK147&lt;200,IF(C145&gt;73,73,C145),C145)</f>
        <v>45</v>
      </c>
    </row>
    <row r="146" customFormat="false" ht="13" hidden="false" customHeight="true" outlineLevel="0" collapsed="false">
      <c r="A146" s="17" t="s">
        <v>966</v>
      </c>
      <c r="B146" s="50" t="n">
        <f aca="false">(TOT!DI148*60)/TOT!AK148</f>
        <v>1.04943669941869</v>
      </c>
      <c r="C146" s="27" t="n">
        <f aca="false">VLOOKUP(B146,'DI - PENALTIES'!$A$3:$B$69,2)</f>
        <v>52</v>
      </c>
      <c r="D146" s="27" t="n">
        <f aca="false">IF(TOT!AK148&lt;400,IF(C146&gt;80,80,C146),C146)</f>
        <v>52</v>
      </c>
      <c r="E146" s="27" t="n">
        <f aca="false">IF(TOT!AK148&lt;200,IF(C146&gt;73,73,C146),C146)</f>
        <v>52</v>
      </c>
    </row>
    <row r="147" customFormat="false" ht="13" hidden="false" customHeight="true" outlineLevel="0" collapsed="false">
      <c r="A147" s="17" t="s">
        <v>970</v>
      </c>
      <c r="B147" s="50" t="n">
        <f aca="false">(TOT!DI149*60)/TOT!AK149</f>
        <v>0</v>
      </c>
      <c r="C147" s="27" t="n">
        <f aca="false">VLOOKUP(B147,'DI - PENALTIES'!$A$3:$B$69,2)</f>
        <v>99</v>
      </c>
      <c r="D147" s="27" t="n">
        <f aca="false">IF(TOT!AK149&lt;400,IF(C147&gt;80,80,C147),C147)</f>
        <v>80</v>
      </c>
      <c r="E147" s="27" t="n">
        <f aca="false">IF(TOT!AK149&lt;200,IF(C147&gt;73,73,C147),C147)</f>
        <v>73</v>
      </c>
    </row>
    <row r="148" customFormat="false" ht="13" hidden="false" customHeight="true" outlineLevel="0" collapsed="false">
      <c r="A148" s="17" t="s">
        <v>974</v>
      </c>
      <c r="B148" s="50" t="n">
        <f aca="false">(TOT!DI150*60)/TOT!AK150</f>
        <v>0.333271616367339</v>
      </c>
      <c r="C148" s="27" t="n">
        <f aca="false">VLOOKUP(B148,'DI - PENALTIES'!$A$3:$B$69,2)</f>
        <v>91</v>
      </c>
      <c r="D148" s="27" t="n">
        <f aca="false">IF(TOT!AK150&lt;400,IF(C148&gt;80,80,C148),C148)</f>
        <v>91</v>
      </c>
      <c r="E148" s="27" t="n">
        <f aca="false">IF(TOT!AK150&lt;200,IF(C148&gt;73,73,C148),C148)</f>
        <v>91</v>
      </c>
    </row>
    <row r="149" customFormat="false" ht="13" hidden="false" customHeight="true" outlineLevel="0" collapsed="false">
      <c r="A149" s="17" t="s">
        <v>979</v>
      </c>
      <c r="B149" s="50" t="n">
        <f aca="false">(TOT!DI151*60)/TOT!AK151</f>
        <v>2.34604105571848</v>
      </c>
      <c r="C149" s="27" t="n">
        <f aca="false">VLOOKUP(B149,'DI - PENALTIES'!$A$3:$B$69,2)</f>
        <v>37</v>
      </c>
      <c r="D149" s="27" t="n">
        <f aca="false">IF(TOT!AK151&lt;400,IF(C149&gt;80,80,C149),C149)</f>
        <v>37</v>
      </c>
      <c r="E149" s="27" t="n">
        <f aca="false">IF(TOT!AK151&lt;200,IF(C149&gt;73,73,C149),C149)</f>
        <v>37</v>
      </c>
    </row>
    <row r="150" customFormat="false" ht="13" hidden="false" customHeight="true" outlineLevel="0" collapsed="false">
      <c r="A150" s="17" t="s">
        <v>983</v>
      </c>
      <c r="B150" s="50" t="n">
        <f aca="false">(TOT!DI152*60)/TOT!AK152</f>
        <v>0.387889236073701</v>
      </c>
      <c r="C150" s="27" t="n">
        <f aca="false">VLOOKUP(B150,'DI - PENALTIES'!$A$3:$B$69,2)</f>
        <v>87</v>
      </c>
      <c r="D150" s="27" t="n">
        <f aca="false">IF(TOT!AK152&lt;400,IF(C150&gt;80,80,C150),C150)</f>
        <v>87</v>
      </c>
      <c r="E150" s="27" t="n">
        <f aca="false">IF(TOT!AK152&lt;200,IF(C150&gt;73,73,C150),C150)</f>
        <v>87</v>
      </c>
    </row>
    <row r="151" customFormat="false" ht="13" hidden="false" customHeight="true" outlineLevel="0" collapsed="false">
      <c r="A151" s="17" t="s">
        <v>988</v>
      </c>
      <c r="B151" s="50" t="n">
        <f aca="false">(TOT!DI153*60)/TOT!AK153</f>
        <v>0.341852515057789</v>
      </c>
      <c r="C151" s="27" t="n">
        <f aca="false">VLOOKUP(B151,'DI - PENALTIES'!$A$3:$B$69,2)</f>
        <v>90</v>
      </c>
      <c r="D151" s="27" t="n">
        <f aca="false">IF(TOT!AK153&lt;400,IF(C151&gt;80,80,C151),C151)</f>
        <v>90</v>
      </c>
      <c r="E151" s="27" t="n">
        <f aca="false">IF(TOT!AK153&lt;200,IF(C151&gt;73,73,C151),C151)</f>
        <v>90</v>
      </c>
    </row>
    <row r="152" customFormat="false" ht="13" hidden="false" customHeight="true" outlineLevel="0" collapsed="false">
      <c r="A152" s="17" t="s">
        <v>992</v>
      </c>
      <c r="B152" s="50" t="n">
        <f aca="false">(TOT!DI154*60)/TOT!AK154</f>
        <v>0.504448959574031</v>
      </c>
      <c r="C152" s="27" t="n">
        <f aca="false">VLOOKUP(B152,'DI - PENALTIES'!$A$3:$B$69,2)</f>
        <v>81</v>
      </c>
      <c r="D152" s="27" t="n">
        <f aca="false">IF(TOT!AK154&lt;400,IF(C152&gt;80,80,C152),C152)</f>
        <v>81</v>
      </c>
      <c r="E152" s="27" t="n">
        <f aca="false">IF(TOT!AK154&lt;200,IF(C152&gt;73,73,C152),C152)</f>
        <v>81</v>
      </c>
    </row>
    <row r="153" customFormat="false" ht="13" hidden="false" customHeight="true" outlineLevel="0" collapsed="false">
      <c r="A153" s="17" t="s">
        <v>996</v>
      </c>
      <c r="B153" s="50" t="n">
        <f aca="false">(TOT!DI155*60)/TOT!AK155</f>
        <v>0</v>
      </c>
      <c r="C153" s="27" t="n">
        <f aca="false">VLOOKUP(B153,'DI - PENALTIES'!$A$3:$B$69,2)</f>
        <v>99</v>
      </c>
      <c r="D153" s="27" t="n">
        <f aca="false">IF(TOT!AK155&lt;400,IF(C153&gt;80,80,C153),C153)</f>
        <v>80</v>
      </c>
      <c r="E153" s="27" t="n">
        <f aca="false">IF(TOT!AK155&lt;200,IF(C153&gt;73,73,C153),C153)</f>
        <v>73</v>
      </c>
    </row>
    <row r="154" customFormat="false" ht="13" hidden="false" customHeight="true" outlineLevel="0" collapsed="false">
      <c r="A154" s="17" t="s">
        <v>1001</v>
      </c>
      <c r="B154" s="50" t="n">
        <f aca="false">(TOT!DI156*60)/TOT!AK156</f>
        <v>0.648043595660072</v>
      </c>
      <c r="C154" s="27" t="n">
        <f aca="false">VLOOKUP(B154,'DI - PENALTIES'!$A$3:$B$69,2)</f>
        <v>72</v>
      </c>
      <c r="D154" s="27" t="n">
        <f aca="false">IF(TOT!AK156&lt;400,IF(C154&gt;80,80,C154),C154)</f>
        <v>72</v>
      </c>
      <c r="E154" s="27" t="n">
        <f aca="false">IF(TOT!AK156&lt;200,IF(C154&gt;73,73,C154),C154)</f>
        <v>72</v>
      </c>
    </row>
    <row r="155" customFormat="false" ht="13" hidden="false" customHeight="true" outlineLevel="0" collapsed="false">
      <c r="A155" s="17" t="s">
        <v>1006</v>
      </c>
      <c r="B155" s="50" t="n">
        <f aca="false">(TOT!DI157*60)/TOT!AK157</f>
        <v>0.65050724076512</v>
      </c>
      <c r="C155" s="27" t="n">
        <f aca="false">VLOOKUP(B155,'DI - PENALTIES'!$A$3:$B$69,2)</f>
        <v>71</v>
      </c>
      <c r="D155" s="27" t="n">
        <f aca="false">IF(TOT!AK157&lt;400,IF(C155&gt;80,80,C155),C155)</f>
        <v>71</v>
      </c>
      <c r="E155" s="27" t="n">
        <f aca="false">IF(TOT!AK157&lt;200,IF(C155&gt;73,73,C155),C155)</f>
        <v>71</v>
      </c>
    </row>
    <row r="156" customFormat="false" ht="13" hidden="false" customHeight="true" outlineLevel="0" collapsed="false">
      <c r="A156" s="17" t="s">
        <v>1010</v>
      </c>
      <c r="B156" s="50" t="n">
        <f aca="false">(TOT!DI158*60)/TOT!AK158</f>
        <v>0.583752229609225</v>
      </c>
      <c r="C156" s="27" t="n">
        <f aca="false">VLOOKUP(B156,'DI - PENALTIES'!$A$3:$B$69,2)</f>
        <v>77</v>
      </c>
      <c r="D156" s="27" t="n">
        <f aca="false">IF(TOT!AK158&lt;400,IF(C156&gt;80,80,C156),C156)</f>
        <v>77</v>
      </c>
      <c r="E156" s="27" t="n">
        <f aca="false">IF(TOT!AK158&lt;200,IF(C156&gt;73,73,C156),C156)</f>
        <v>77</v>
      </c>
    </row>
    <row r="157" customFormat="false" ht="13" hidden="false" customHeight="true" outlineLevel="0" collapsed="false">
      <c r="A157" s="17" t="s">
        <v>1014</v>
      </c>
      <c r="B157" s="50" t="n">
        <f aca="false">(TOT!DI159*60)/TOT!AK159</f>
        <v>1.34730538922157</v>
      </c>
      <c r="C157" s="27" t="n">
        <f aca="false">VLOOKUP(B157,'DI - PENALTIES'!$A$3:$B$69,2)</f>
        <v>46</v>
      </c>
      <c r="D157" s="27" t="n">
        <f aca="false">IF(TOT!AK159&lt;400,IF(C157&gt;80,80,C157),C157)</f>
        <v>46</v>
      </c>
      <c r="E157" s="27" t="n">
        <f aca="false">IF(TOT!AK159&lt;200,IF(C157&gt;73,73,C157),C157)</f>
        <v>46</v>
      </c>
    </row>
    <row r="158" customFormat="false" ht="13" hidden="false" customHeight="true" outlineLevel="0" collapsed="false">
      <c r="A158" s="17" t="s">
        <v>1019</v>
      </c>
      <c r="B158" s="50" t="n">
        <f aca="false">(TOT!DI160*60)/TOT!AK160</f>
        <v>0.291793313069909</v>
      </c>
      <c r="C158" s="27" t="n">
        <f aca="false">VLOOKUP(B158,'DI - PENALTIES'!$A$3:$B$69,2)</f>
        <v>93</v>
      </c>
      <c r="D158" s="27" t="n">
        <f aca="false">IF(TOT!AK160&lt;400,IF(C158&gt;80,80,C158),C158)</f>
        <v>93</v>
      </c>
      <c r="E158" s="27" t="n">
        <f aca="false">IF(TOT!AK160&lt;200,IF(C158&gt;73,73,C158),C158)</f>
        <v>93</v>
      </c>
    </row>
    <row r="159" customFormat="false" ht="13" hidden="false" customHeight="true" outlineLevel="0" collapsed="false">
      <c r="A159" s="17" t="s">
        <v>1023</v>
      </c>
      <c r="B159" s="50" t="n">
        <f aca="false">(TOT!DI161*60)/TOT!AK161</f>
        <v>0.709415520435105</v>
      </c>
      <c r="C159" s="27" t="n">
        <f aca="false">VLOOKUP(B159,'DI - PENALTIES'!$A$3:$B$69,2)</f>
        <v>66</v>
      </c>
      <c r="D159" s="27" t="n">
        <f aca="false">IF(TOT!AK161&lt;400,IF(C159&gt;80,80,C159),C159)</f>
        <v>66</v>
      </c>
      <c r="E159" s="27" t="n">
        <f aca="false">IF(TOT!AK161&lt;200,IF(C159&gt;73,73,C159),C159)</f>
        <v>66</v>
      </c>
    </row>
    <row r="160" customFormat="false" ht="13" hidden="false" customHeight="true" outlineLevel="0" collapsed="false">
      <c r="A160" s="17" t="s">
        <v>1028</v>
      </c>
      <c r="B160" s="50" t="n">
        <f aca="false">(TOT!DI162*60)/TOT!AK162</f>
        <v>0.713295026748561</v>
      </c>
      <c r="C160" s="27" t="n">
        <f aca="false">VLOOKUP(B160,'DI - PENALTIES'!$A$3:$B$69,2)</f>
        <v>66</v>
      </c>
      <c r="D160" s="27" t="n">
        <f aca="false">IF(TOT!AK162&lt;400,IF(C160&gt;80,80,C160),C160)</f>
        <v>66</v>
      </c>
      <c r="E160" s="27" t="n">
        <f aca="false">IF(TOT!AK162&lt;200,IF(C160&gt;73,73,C160),C160)</f>
        <v>66</v>
      </c>
    </row>
    <row r="161" customFormat="false" ht="13" hidden="false" customHeight="true" outlineLevel="0" collapsed="false">
      <c r="A161" s="17" t="s">
        <v>1032</v>
      </c>
      <c r="B161" s="50" t="n">
        <f aca="false">(TOT!DI163*60)/TOT!AK163</f>
        <v>0.345390002878248</v>
      </c>
      <c r="C161" s="27" t="n">
        <f aca="false">VLOOKUP(B161,'DI - PENALTIES'!$A$3:$B$69,2)</f>
        <v>90</v>
      </c>
      <c r="D161" s="27" t="n">
        <f aca="false">IF(TOT!AK163&lt;400,IF(C161&gt;80,80,C161),C161)</f>
        <v>90</v>
      </c>
      <c r="E161" s="27" t="n">
        <f aca="false">IF(TOT!AK163&lt;200,IF(C161&gt;73,73,C161),C161)</f>
        <v>90</v>
      </c>
    </row>
    <row r="162" customFormat="false" ht="13" hidden="false" customHeight="true" outlineLevel="0" collapsed="false">
      <c r="A162" s="17" t="s">
        <v>1035</v>
      </c>
      <c r="B162" s="50" t="n">
        <f aca="false">(TOT!DI164*60)/TOT!AK164</f>
        <v>1.890370197497</v>
      </c>
      <c r="C162" s="27" t="n">
        <f aca="false">VLOOKUP(B162,'DI - PENALTIES'!$A$3:$B$69,2)</f>
        <v>39</v>
      </c>
      <c r="D162" s="27" t="n">
        <f aca="false">IF(TOT!AK164&lt;400,IF(C162&gt;80,80,C162),C162)</f>
        <v>39</v>
      </c>
      <c r="E162" s="27" t="n">
        <f aca="false">IF(TOT!AK164&lt;200,IF(C162&gt;73,73,C162),C162)</f>
        <v>39</v>
      </c>
    </row>
    <row r="163" customFormat="false" ht="13" hidden="false" customHeight="true" outlineLevel="0" collapsed="false">
      <c r="A163" s="17" t="s">
        <v>1040</v>
      </c>
      <c r="B163" s="50" t="n">
        <f aca="false">(TOT!DI165*60)/TOT!AK165</f>
        <v>0.693708449754315</v>
      </c>
      <c r="C163" s="27" t="n">
        <f aca="false">VLOOKUP(B163,'DI - PENALTIES'!$A$3:$B$69,2)</f>
        <v>67</v>
      </c>
      <c r="D163" s="27" t="n">
        <f aca="false">IF(TOT!AK165&lt;400,IF(C163&gt;80,80,C163),C163)</f>
        <v>67</v>
      </c>
      <c r="E163" s="27" t="n">
        <f aca="false">IF(TOT!AK165&lt;200,IF(C163&gt;73,73,C163),C163)</f>
        <v>67</v>
      </c>
    </row>
    <row r="164" customFormat="false" ht="13" hidden="false" customHeight="true" outlineLevel="0" collapsed="false">
      <c r="A164" s="17" t="s">
        <v>1044</v>
      </c>
      <c r="B164" s="50" t="n">
        <f aca="false">(TOT!DI166*60)/TOT!AK166</f>
        <v>0.301804539643282</v>
      </c>
      <c r="C164" s="27" t="n">
        <f aca="false">VLOOKUP(B164,'DI - PENALTIES'!$A$3:$B$69,2)</f>
        <v>92</v>
      </c>
      <c r="D164" s="27" t="n">
        <f aca="false">IF(TOT!AK166&lt;400,IF(C164&gt;80,80,C164),C164)</f>
        <v>92</v>
      </c>
      <c r="E164" s="27" t="n">
        <f aca="false">IF(TOT!AK166&lt;200,IF(C164&gt;73,73,C164),C164)</f>
        <v>92</v>
      </c>
    </row>
    <row r="165" customFormat="false" ht="13" hidden="false" customHeight="true" outlineLevel="0" collapsed="false">
      <c r="A165" s="17" t="s">
        <v>1049</v>
      </c>
      <c r="B165" s="50" t="n">
        <f aca="false">(TOT!DI167*60)/TOT!AK167</f>
        <v>0.891015592772903</v>
      </c>
      <c r="C165" s="27" t="n">
        <f aca="false">VLOOKUP(B165,'DI - PENALTIES'!$A$3:$B$69,2)</f>
        <v>60</v>
      </c>
      <c r="D165" s="27" t="n">
        <f aca="false">IF(TOT!AK167&lt;400,IF(C165&gt;80,80,C165),C165)</f>
        <v>60</v>
      </c>
      <c r="E165" s="27" t="n">
        <f aca="false">IF(TOT!AK167&lt;200,IF(C165&gt;73,73,C165),C165)</f>
        <v>60</v>
      </c>
    </row>
    <row r="166" customFormat="false" ht="13" hidden="false" customHeight="true" outlineLevel="0" collapsed="false">
      <c r="A166" s="17" t="s">
        <v>1054</v>
      </c>
      <c r="B166" s="50" t="n">
        <f aca="false">(TOT!DI168*60)/TOT!AK168</f>
        <v>0.494875593774358</v>
      </c>
      <c r="C166" s="27" t="n">
        <f aca="false">VLOOKUP(B166,'DI - PENALTIES'!$A$3:$B$69,2)</f>
        <v>82</v>
      </c>
      <c r="D166" s="27" t="n">
        <f aca="false">IF(TOT!AK168&lt;400,IF(C166&gt;80,80,C166),C166)</f>
        <v>82</v>
      </c>
      <c r="E166" s="27" t="n">
        <f aca="false">IF(TOT!AK168&lt;200,IF(C166&gt;73,73,C166),C166)</f>
        <v>82</v>
      </c>
    </row>
    <row r="167" customFormat="false" ht="13" hidden="false" customHeight="true" outlineLevel="0" collapsed="false">
      <c r="A167" s="17" t="s">
        <v>1059</v>
      </c>
      <c r="B167" s="50" t="n">
        <f aca="false">(TOT!DI169*60)/TOT!AK169</f>
        <v>1.07505046764698</v>
      </c>
      <c r="C167" s="27" t="n">
        <f aca="false">VLOOKUP(B167,'DI - PENALTIES'!$A$3:$B$69,2)</f>
        <v>51</v>
      </c>
      <c r="D167" s="27" t="n">
        <f aca="false">IF(TOT!AK169&lt;400,IF(C167&gt;80,80,C167),C167)</f>
        <v>51</v>
      </c>
      <c r="E167" s="27" t="n">
        <f aca="false">IF(TOT!AK169&lt;200,IF(C167&gt;73,73,C167),C167)</f>
        <v>51</v>
      </c>
    </row>
    <row r="168" customFormat="false" ht="13" hidden="false" customHeight="true" outlineLevel="0" collapsed="false">
      <c r="A168" s="17" t="s">
        <v>1063</v>
      </c>
      <c r="B168" s="50" t="n">
        <f aca="false">(TOT!DI170*60)/TOT!AK170</f>
        <v>0</v>
      </c>
      <c r="C168" s="27" t="n">
        <f aca="false">VLOOKUP(B168,'DI - PENALTIES'!$A$3:$B$69,2)</f>
        <v>99</v>
      </c>
      <c r="D168" s="27" t="n">
        <f aca="false">IF(TOT!AK170&lt;400,IF(C168&gt;80,80,C168),C168)</f>
        <v>80</v>
      </c>
      <c r="E168" s="27" t="n">
        <f aca="false">IF(TOT!AK170&lt;200,IF(C168&gt;73,73,C168),C168)</f>
        <v>73</v>
      </c>
    </row>
    <row r="169" customFormat="false" ht="13" hidden="false" customHeight="true" outlineLevel="0" collapsed="false">
      <c r="A169" s="17" t="s">
        <v>1068</v>
      </c>
      <c r="B169" s="50" t="n">
        <f aca="false">(TOT!DI171*60)/TOT!AK171</f>
        <v>0.288600288600289</v>
      </c>
      <c r="C169" s="27" t="n">
        <f aca="false">VLOOKUP(B169,'DI - PENALTIES'!$A$3:$B$69,2)</f>
        <v>93</v>
      </c>
      <c r="D169" s="27" t="n">
        <f aca="false">IF(TOT!AK171&lt;400,IF(C169&gt;80,80,C169),C169)</f>
        <v>80</v>
      </c>
      <c r="E169" s="27" t="n">
        <f aca="false">IF(TOT!AK171&lt;200,IF(C169&gt;73,73,C169),C169)</f>
        <v>93</v>
      </c>
    </row>
    <row r="170" customFormat="false" ht="13" hidden="false" customHeight="true" outlineLevel="0" collapsed="false">
      <c r="A170" s="17" t="s">
        <v>1072</v>
      </c>
      <c r="B170" s="50" t="n">
        <f aca="false">(TOT!DI172*60)/TOT!AK172</f>
        <v>0.751565762004178</v>
      </c>
      <c r="C170" s="27" t="n">
        <f aca="false">VLOOKUP(B170,'DI - PENALTIES'!$A$3:$B$69,2)</f>
        <v>65</v>
      </c>
      <c r="D170" s="27" t="n">
        <f aca="false">IF(TOT!AK172&lt;400,IF(C170&gt;80,80,C170),C170)</f>
        <v>65</v>
      </c>
      <c r="E170" s="27" t="n">
        <f aca="false">IF(TOT!AK172&lt;200,IF(C170&gt;73,73,C170),C170)</f>
        <v>65</v>
      </c>
    </row>
    <row r="171" customFormat="false" ht="13" hidden="false" customHeight="true" outlineLevel="0" collapsed="false">
      <c r="A171" s="17" t="s">
        <v>1075</v>
      </c>
      <c r="B171" s="50" t="n">
        <f aca="false">(TOT!DI173*60)/TOT!AK173</f>
        <v>0.652646845540249</v>
      </c>
      <c r="C171" s="27" t="n">
        <f aca="false">VLOOKUP(B171,'DI - PENALTIES'!$A$3:$B$69,2)</f>
        <v>71</v>
      </c>
      <c r="D171" s="27" t="n">
        <f aca="false">IF(TOT!AK173&lt;400,IF(C171&gt;80,80,C171),C171)</f>
        <v>71</v>
      </c>
      <c r="E171" s="27" t="n">
        <f aca="false">IF(TOT!AK173&lt;200,IF(C171&gt;73,73,C171),C171)</f>
        <v>71</v>
      </c>
    </row>
    <row r="172" customFormat="false" ht="13" hidden="false" customHeight="true" outlineLevel="0" collapsed="false">
      <c r="A172" s="17" t="s">
        <v>1079</v>
      </c>
      <c r="B172" s="50" t="n">
        <f aca="false">(TOT!DI174*60)/TOT!AK174</f>
        <v>1.25846335001471</v>
      </c>
      <c r="C172" s="27" t="n">
        <f aca="false">VLOOKUP(B172,'DI - PENALTIES'!$A$3:$B$69,2)</f>
        <v>48</v>
      </c>
      <c r="D172" s="27" t="n">
        <f aca="false">IF(TOT!AK174&lt;400,IF(C172&gt;80,80,C172),C172)</f>
        <v>48</v>
      </c>
      <c r="E172" s="27" t="n">
        <f aca="false">IF(TOT!AK174&lt;200,IF(C172&gt;73,73,C172),C172)</f>
        <v>48</v>
      </c>
    </row>
    <row r="173" customFormat="false" ht="13" hidden="false" customHeight="true" outlineLevel="0" collapsed="false">
      <c r="A173" s="17" t="s">
        <v>1084</v>
      </c>
      <c r="B173" s="50" t="n">
        <f aca="false">(TOT!DI175*60)/TOT!AK175</f>
        <v>0.979991833401388</v>
      </c>
      <c r="C173" s="27" t="n">
        <f aca="false">VLOOKUP(B173,'DI - PENALTIES'!$A$3:$B$69,2)</f>
        <v>56</v>
      </c>
      <c r="D173" s="27" t="n">
        <f aca="false">IF(TOT!AK175&lt;400,IF(C173&gt;80,80,C173),C173)</f>
        <v>56</v>
      </c>
      <c r="E173" s="27" t="n">
        <f aca="false">IF(TOT!AK175&lt;200,IF(C173&gt;73,73,C173),C173)</f>
        <v>56</v>
      </c>
    </row>
    <row r="174" customFormat="false" ht="13" hidden="false" customHeight="true" outlineLevel="0" collapsed="false">
      <c r="A174" s="17" t="s">
        <v>1087</v>
      </c>
      <c r="B174" s="50" t="n">
        <f aca="false">(TOT!DI176*60)/TOT!AK176</f>
        <v>0.93090073265336</v>
      </c>
      <c r="C174" s="27" t="n">
        <f aca="false">VLOOKUP(B174,'DI - PENALTIES'!$A$3:$B$69,2)</f>
        <v>58</v>
      </c>
      <c r="D174" s="27" t="n">
        <f aca="false">IF(TOT!AK176&lt;400,IF(C174&gt;80,80,C174),C174)</f>
        <v>58</v>
      </c>
      <c r="E174" s="27" t="n">
        <f aca="false">IF(TOT!AK176&lt;200,IF(C174&gt;73,73,C174),C174)</f>
        <v>58</v>
      </c>
    </row>
    <row r="175" customFormat="false" ht="13" hidden="false" customHeight="true" outlineLevel="0" collapsed="false">
      <c r="A175" s="17" t="s">
        <v>1091</v>
      </c>
      <c r="B175" s="50" t="n">
        <f aca="false">(TOT!DI177*60)/TOT!AK177</f>
        <v>0.288953546704125</v>
      </c>
      <c r="C175" s="27" t="n">
        <f aca="false">VLOOKUP(B175,'DI - PENALTIES'!$A$3:$B$69,2)</f>
        <v>93</v>
      </c>
      <c r="D175" s="27" t="n">
        <f aca="false">IF(TOT!AK177&lt;400,IF(C175&gt;80,80,C175),C175)</f>
        <v>93</v>
      </c>
      <c r="E175" s="27" t="n">
        <f aca="false">IF(TOT!AK177&lt;200,IF(C175&gt;73,73,C175),C175)</f>
        <v>93</v>
      </c>
    </row>
    <row r="176" customFormat="false" ht="13" hidden="false" customHeight="true" outlineLevel="0" collapsed="false">
      <c r="A176" s="17" t="s">
        <v>1096</v>
      </c>
      <c r="B176" s="50" t="n">
        <f aca="false">(TOT!DI178*60)/TOT!AK178</f>
        <v>2.38692872365615</v>
      </c>
      <c r="C176" s="27" t="n">
        <f aca="false">VLOOKUP(B176,'DI - PENALTIES'!$A$3:$B$69,2)</f>
        <v>37</v>
      </c>
      <c r="D176" s="27" t="n">
        <f aca="false">IF(TOT!AK178&lt;400,IF(C176&gt;80,80,C176),C176)</f>
        <v>37</v>
      </c>
      <c r="E176" s="27" t="n">
        <f aca="false">IF(TOT!AK178&lt;200,IF(C176&gt;73,73,C176),C176)</f>
        <v>37</v>
      </c>
    </row>
    <row r="177" customFormat="false" ht="13" hidden="false" customHeight="true" outlineLevel="0" collapsed="false">
      <c r="A177" s="17" t="s">
        <v>1100</v>
      </c>
      <c r="B177" s="50" t="n">
        <f aca="false">(TOT!DI179*60)/TOT!AK179</f>
        <v>0.182929153063433</v>
      </c>
      <c r="C177" s="27" t="n">
        <f aca="false">VLOOKUP(B177,'DI - PENALTIES'!$A$3:$B$69,2)</f>
        <v>96</v>
      </c>
      <c r="D177" s="27" t="n">
        <f aca="false">IF(TOT!AK179&lt;400,IF(C177&gt;80,80,C177),C177)</f>
        <v>96</v>
      </c>
      <c r="E177" s="27" t="n">
        <f aca="false">IF(TOT!AK179&lt;200,IF(C177&gt;73,73,C177),C177)</f>
        <v>96</v>
      </c>
    </row>
    <row r="178" customFormat="false" ht="13" hidden="false" customHeight="true" outlineLevel="0" collapsed="false">
      <c r="A178" s="17" t="s">
        <v>1104</v>
      </c>
      <c r="B178" s="50" t="n">
        <f aca="false">(TOT!DI180*60)/TOT!AK180</f>
        <v>0.972385522259971</v>
      </c>
      <c r="C178" s="27" t="n">
        <f aca="false">VLOOKUP(B178,'DI - PENALTIES'!$A$3:$B$69,2)</f>
        <v>56</v>
      </c>
      <c r="D178" s="27" t="n">
        <f aca="false">IF(TOT!AK180&lt;400,IF(C178&gt;80,80,C178),C178)</f>
        <v>56</v>
      </c>
      <c r="E178" s="27" t="n">
        <f aca="false">IF(TOT!AK180&lt;200,IF(C178&gt;73,73,C178),C178)</f>
        <v>56</v>
      </c>
    </row>
    <row r="179" customFormat="false" ht="13" hidden="false" customHeight="true" outlineLevel="0" collapsed="false">
      <c r="A179" s="17" t="s">
        <v>1109</v>
      </c>
      <c r="B179" s="50" t="n">
        <f aca="false">(TOT!DI181*60)/TOT!AK181</f>
        <v>0.973499188750676</v>
      </c>
      <c r="C179" s="27" t="n">
        <f aca="false">VLOOKUP(B179,'DI - PENALTIES'!$A$3:$B$69,2)</f>
        <v>56</v>
      </c>
      <c r="D179" s="27" t="n">
        <f aca="false">IF(TOT!AK181&lt;400,IF(C179&gt;80,80,C179),C179)</f>
        <v>56</v>
      </c>
      <c r="E179" s="27" t="n">
        <f aca="false">IF(TOT!AK181&lt;200,IF(C179&gt;73,73,C179),C179)</f>
        <v>56</v>
      </c>
    </row>
    <row r="180" customFormat="false" ht="13" hidden="false" customHeight="true" outlineLevel="0" collapsed="false">
      <c r="A180" s="17" t="s">
        <v>1114</v>
      </c>
      <c r="B180" s="50" t="n">
        <f aca="false">(TOT!DI182*60)/TOT!AK182</f>
        <v>0.339302544769084</v>
      </c>
      <c r="C180" s="27" t="n">
        <f aca="false">VLOOKUP(B180,'DI - PENALTIES'!$A$3:$B$69,2)</f>
        <v>91</v>
      </c>
      <c r="D180" s="27" t="n">
        <f aca="false">IF(TOT!AK182&lt;400,IF(C180&gt;80,80,C180),C180)</f>
        <v>91</v>
      </c>
      <c r="E180" s="27" t="n">
        <f aca="false">IF(TOT!AK182&lt;200,IF(C180&gt;73,73,C180),C180)</f>
        <v>91</v>
      </c>
    </row>
    <row r="181" customFormat="false" ht="13" hidden="false" customHeight="true" outlineLevel="0" collapsed="false">
      <c r="A181" s="17" t="s">
        <v>1119</v>
      </c>
      <c r="B181" s="50" t="n">
        <f aca="false">(TOT!DI183*60)/TOT!AK183</f>
        <v>0.515095149520662</v>
      </c>
      <c r="C181" s="27" t="n">
        <f aca="false">VLOOKUP(B181,'DI - PENALTIES'!$A$3:$B$69,2)</f>
        <v>81</v>
      </c>
      <c r="D181" s="27" t="n">
        <f aca="false">IF(TOT!AK183&lt;400,IF(C181&gt;80,80,C181),C181)</f>
        <v>81</v>
      </c>
      <c r="E181" s="27" t="n">
        <f aca="false">IF(TOT!AK183&lt;200,IF(C181&gt;73,73,C181),C181)</f>
        <v>81</v>
      </c>
    </row>
    <row r="182" customFormat="false" ht="13" hidden="false" customHeight="true" outlineLevel="0" collapsed="false">
      <c r="A182" s="17" t="s">
        <v>1123</v>
      </c>
      <c r="B182" s="50" t="n">
        <f aca="false">(TOT!DI184*60)/TOT!AK184</f>
        <v>0.382438195255934</v>
      </c>
      <c r="C182" s="27" t="n">
        <f aca="false">VLOOKUP(B182,'DI - PENALTIES'!$A$3:$B$69,2)</f>
        <v>87</v>
      </c>
      <c r="D182" s="27" t="n">
        <f aca="false">IF(TOT!AK184&lt;400,IF(C182&gt;80,80,C182),C182)</f>
        <v>87</v>
      </c>
      <c r="E182" s="27" t="n">
        <f aca="false">IF(TOT!AK184&lt;200,IF(C182&gt;73,73,C182),C182)</f>
        <v>87</v>
      </c>
    </row>
    <row r="183" customFormat="false" ht="13" hidden="false" customHeight="true" outlineLevel="0" collapsed="false">
      <c r="A183" s="17" t="s">
        <v>1126</v>
      </c>
      <c r="B183" s="50" t="n">
        <f aca="false">(TOT!DI185*60)/TOT!AK185</f>
        <v>0.707466059643296</v>
      </c>
      <c r="C183" s="27" t="n">
        <f aca="false">VLOOKUP(B183,'DI - PENALTIES'!$A$3:$B$69,2)</f>
        <v>66</v>
      </c>
      <c r="D183" s="27" t="n">
        <f aca="false">IF(TOT!AK185&lt;400,IF(C183&gt;80,80,C183),C183)</f>
        <v>66</v>
      </c>
      <c r="E183" s="27" t="n">
        <f aca="false">IF(TOT!AK185&lt;200,IF(C183&gt;73,73,C183),C183)</f>
        <v>66</v>
      </c>
    </row>
    <row r="184" customFormat="false" ht="13" hidden="false" customHeight="true" outlineLevel="0" collapsed="false">
      <c r="A184" s="17" t="s">
        <v>1130</v>
      </c>
      <c r="B184" s="50" t="n">
        <f aca="false">(TOT!DI186*60)/TOT!AK186</f>
        <v>0</v>
      </c>
      <c r="C184" s="27" t="n">
        <f aca="false">VLOOKUP(B184,'DI - PENALTIES'!$A$3:$B$69,2)</f>
        <v>99</v>
      </c>
      <c r="D184" s="27" t="n">
        <f aca="false">IF(TOT!AK186&lt;400,IF(C184&gt;80,80,C184),C184)</f>
        <v>80</v>
      </c>
      <c r="E184" s="27" t="n">
        <f aca="false">IF(TOT!AK186&lt;200,IF(C184&gt;73,73,C184),C184)</f>
        <v>73</v>
      </c>
    </row>
    <row r="185" customFormat="false" ht="13" hidden="false" customHeight="true" outlineLevel="0" collapsed="false">
      <c r="A185" s="17" t="s">
        <v>1134</v>
      </c>
      <c r="B185" s="50" t="n">
        <f aca="false">(TOT!DI187*60)/TOT!AK187</f>
        <v>0</v>
      </c>
      <c r="C185" s="27" t="n">
        <f aca="false">VLOOKUP(B185,'DI - PENALTIES'!$A$3:$B$69,2)</f>
        <v>99</v>
      </c>
      <c r="D185" s="27" t="n">
        <f aca="false">IF(TOT!AK187&lt;400,IF(C185&gt;80,80,C185),C185)</f>
        <v>80</v>
      </c>
      <c r="E185" s="27" t="n">
        <f aca="false">IF(TOT!AK187&lt;200,IF(C185&gt;73,73,C185),C185)</f>
        <v>73</v>
      </c>
    </row>
    <row r="186" customFormat="false" ht="13" hidden="false" customHeight="true" outlineLevel="0" collapsed="false">
      <c r="A186" s="17" t="s">
        <v>1139</v>
      </c>
      <c r="B186" s="50" t="n">
        <f aca="false">(TOT!DI188*60)/TOT!AK188</f>
        <v>22.2910216718268</v>
      </c>
      <c r="C186" s="27" t="n">
        <f aca="false">VLOOKUP(B186,'DI - PENALTIES'!$A$3:$B$69,2)</f>
        <v>34</v>
      </c>
      <c r="D186" s="27" t="n">
        <f aca="false">IF(TOT!AK188&lt;400,IF(C186&gt;80,80,C186),C186)</f>
        <v>34</v>
      </c>
      <c r="E186" s="27" t="n">
        <f aca="false">IF(TOT!AK188&lt;200,IF(C186&gt;73,73,C186),C186)</f>
        <v>34</v>
      </c>
    </row>
    <row r="187" customFormat="false" ht="13" hidden="false" customHeight="true" outlineLevel="0" collapsed="false">
      <c r="A187" s="17" t="s">
        <v>1143</v>
      </c>
      <c r="B187" s="50" t="n">
        <f aca="false">(TOT!DI189*60)/TOT!AK189</f>
        <v>0.848456280933292</v>
      </c>
      <c r="C187" s="27" t="n">
        <f aca="false">VLOOKUP(B187,'DI - PENALTIES'!$A$3:$B$69,2)</f>
        <v>62</v>
      </c>
      <c r="D187" s="27" t="n">
        <f aca="false">IF(TOT!AK189&lt;400,IF(C187&gt;80,80,C187),C187)</f>
        <v>62</v>
      </c>
      <c r="E187" s="27" t="n">
        <f aca="false">IF(TOT!AK189&lt;200,IF(C187&gt;73,73,C187),C187)</f>
        <v>62</v>
      </c>
    </row>
    <row r="188" customFormat="false" ht="13" hidden="false" customHeight="true" outlineLevel="0" collapsed="false">
      <c r="A188" s="17" t="s">
        <v>1147</v>
      </c>
      <c r="B188" s="50" t="n">
        <f aca="false">(TOT!DI190*60)/TOT!AK190</f>
        <v>0.359324469996407</v>
      </c>
      <c r="C188" s="27" t="n">
        <f aca="false">VLOOKUP(B188,'DI - PENALTIES'!$A$3:$B$69,2)</f>
        <v>90</v>
      </c>
      <c r="D188" s="27" t="n">
        <f aca="false">IF(TOT!AK190&lt;400,IF(C188&gt;80,80,C188),C188)</f>
        <v>90</v>
      </c>
      <c r="E188" s="27" t="n">
        <f aca="false">IF(TOT!AK190&lt;200,IF(C188&gt;73,73,C188),C188)</f>
        <v>90</v>
      </c>
    </row>
    <row r="189" customFormat="false" ht="13" hidden="false" customHeight="true" outlineLevel="0" collapsed="false">
      <c r="A189" s="17" t="s">
        <v>1152</v>
      </c>
      <c r="B189" s="50" t="n">
        <f aca="false">(TOT!DI191*60)/TOT!AK191</f>
        <v>0.485469624435304</v>
      </c>
      <c r="C189" s="27" t="n">
        <f aca="false">VLOOKUP(B189,'DI - PENALTIES'!$A$3:$B$69,2)</f>
        <v>82</v>
      </c>
      <c r="D189" s="27" t="n">
        <f aca="false">IF(TOT!AK191&lt;400,IF(C189&gt;80,80,C189),C189)</f>
        <v>82</v>
      </c>
      <c r="E189" s="27" t="n">
        <f aca="false">IF(TOT!AK191&lt;200,IF(C189&gt;73,73,C189),C189)</f>
        <v>82</v>
      </c>
    </row>
    <row r="190" customFormat="false" ht="13" hidden="false" customHeight="true" outlineLevel="0" collapsed="false">
      <c r="A190" s="17" t="s">
        <v>1156</v>
      </c>
      <c r="B190" s="50" t="n">
        <f aca="false">(TOT!DI192*60)/TOT!AK192</f>
        <v>0.188104153966737</v>
      </c>
      <c r="C190" s="27" t="n">
        <f aca="false">VLOOKUP(B190,'DI - PENALTIES'!$A$3:$B$69,2)</f>
        <v>96</v>
      </c>
      <c r="D190" s="27" t="n">
        <f aca="false">IF(TOT!AK192&lt;400,IF(C190&gt;80,80,C190),C190)</f>
        <v>96</v>
      </c>
      <c r="E190" s="27" t="n">
        <f aca="false">IF(TOT!AK192&lt;200,IF(C190&gt;73,73,C190),C190)</f>
        <v>96</v>
      </c>
    </row>
    <row r="191" customFormat="false" ht="13" hidden="false" customHeight="true" outlineLevel="0" collapsed="false">
      <c r="A191" s="17" t="s">
        <v>1160</v>
      </c>
      <c r="B191" s="50" t="n">
        <f aca="false">(TOT!DI193*60)/TOT!AK193</f>
        <v>0.567595459236326</v>
      </c>
      <c r="C191" s="27" t="n">
        <f aca="false">VLOOKUP(B191,'DI - PENALTIES'!$A$3:$B$69,2)</f>
        <v>78</v>
      </c>
      <c r="D191" s="27" t="n">
        <f aca="false">IF(TOT!AK193&lt;400,IF(C191&gt;80,80,C191),C191)</f>
        <v>78</v>
      </c>
      <c r="E191" s="27" t="n">
        <f aca="false">IF(TOT!AK193&lt;200,IF(C191&gt;73,73,C191),C191)</f>
        <v>78</v>
      </c>
    </row>
    <row r="192" customFormat="false" ht="13" hidden="false" customHeight="true" outlineLevel="0" collapsed="false">
      <c r="A192" s="17" t="s">
        <v>1164</v>
      </c>
      <c r="B192" s="50" t="n">
        <f aca="false">(TOT!DI194*60)/TOT!AK194</f>
        <v>0.627998255560396</v>
      </c>
      <c r="C192" s="27" t="n">
        <f aca="false">VLOOKUP(B192,'DI - PENALTIES'!$A$3:$B$69,2)</f>
        <v>74</v>
      </c>
      <c r="D192" s="27" t="n">
        <f aca="false">IF(TOT!AK194&lt;400,IF(C192&gt;80,80,C192),C192)</f>
        <v>74</v>
      </c>
      <c r="E192" s="27" t="n">
        <f aca="false">IF(TOT!AK194&lt;200,IF(C192&gt;73,73,C192),C192)</f>
        <v>74</v>
      </c>
    </row>
    <row r="193" customFormat="false" ht="13" hidden="false" customHeight="true" outlineLevel="0" collapsed="false">
      <c r="A193" s="17" t="s">
        <v>1168</v>
      </c>
      <c r="B193" s="50" t="n">
        <f aca="false">(TOT!DI195*60)/TOT!AK195</f>
        <v>4.06320541760722</v>
      </c>
      <c r="C193" s="27" t="n">
        <f aca="false">VLOOKUP(B193,'DI - PENALTIES'!$A$3:$B$69,2)</f>
        <v>34</v>
      </c>
      <c r="D193" s="27" t="n">
        <f aca="false">IF(TOT!AK195&lt;400,IF(C193&gt;80,80,C193),C193)</f>
        <v>34</v>
      </c>
      <c r="E193" s="27" t="n">
        <f aca="false">IF(TOT!AK195&lt;200,IF(C193&gt;73,73,C193),C193)</f>
        <v>34</v>
      </c>
    </row>
    <row r="194" customFormat="false" ht="13" hidden="false" customHeight="true" outlineLevel="0" collapsed="false">
      <c r="A194" s="17" t="s">
        <v>1174</v>
      </c>
      <c r="B194" s="50" t="n">
        <f aca="false">(TOT!DI196*60)/TOT!AK196</f>
        <v>1.74587778855478</v>
      </c>
      <c r="C194" s="27" t="n">
        <f aca="false">VLOOKUP(B194,'DI - PENALTIES'!$A$3:$B$69,2)</f>
        <v>40</v>
      </c>
      <c r="D194" s="27" t="n">
        <f aca="false">IF(TOT!AK196&lt;400,IF(C194&gt;80,80,C194),C194)</f>
        <v>40</v>
      </c>
      <c r="E194" s="27" t="n">
        <f aca="false">IF(TOT!AK196&lt;200,IF(C194&gt;73,73,C194),C194)</f>
        <v>40</v>
      </c>
    </row>
    <row r="195" customFormat="false" ht="13" hidden="false" customHeight="true" outlineLevel="0" collapsed="false">
      <c r="A195" s="17" t="s">
        <v>1178</v>
      </c>
      <c r="B195" s="50" t="n">
        <f aca="false">(TOT!DI197*60)/TOT!AK197</f>
        <v>0.907839572979183</v>
      </c>
      <c r="C195" s="27" t="n">
        <f aca="false">VLOOKUP(B195,'DI - PENALTIES'!$A$3:$B$69,2)</f>
        <v>59</v>
      </c>
      <c r="D195" s="27" t="n">
        <f aca="false">IF(TOT!AK197&lt;400,IF(C195&gt;80,80,C195),C195)</f>
        <v>59</v>
      </c>
      <c r="E195" s="27" t="n">
        <f aca="false">IF(TOT!AK197&lt;200,IF(C195&gt;73,73,C195),C195)</f>
        <v>59</v>
      </c>
    </row>
    <row r="196" customFormat="false" ht="13" hidden="false" customHeight="true" outlineLevel="0" collapsed="false">
      <c r="A196" s="17" t="s">
        <v>1183</v>
      </c>
      <c r="B196" s="50" t="n">
        <f aca="false">(TOT!DI198*60)/TOT!AK198</f>
        <v>0.856429166171058</v>
      </c>
      <c r="C196" s="27" t="n">
        <f aca="false">VLOOKUP(B196,'DI - PENALTIES'!$A$3:$B$69,2)</f>
        <v>61</v>
      </c>
      <c r="D196" s="27" t="n">
        <f aca="false">IF(TOT!AK198&lt;400,IF(C196&gt;80,80,C196),C196)</f>
        <v>61</v>
      </c>
      <c r="E196" s="27" t="n">
        <f aca="false">IF(TOT!AK198&lt;200,IF(C196&gt;73,73,C196),C196)</f>
        <v>61</v>
      </c>
    </row>
    <row r="197" customFormat="false" ht="13" hidden="false" customHeight="true" outlineLevel="0" collapsed="false">
      <c r="A197" s="17" t="s">
        <v>1187</v>
      </c>
      <c r="B197" s="50" t="n">
        <f aca="false">(TOT!DI199*60)/TOT!AK199</f>
        <v>0.244759206798866</v>
      </c>
      <c r="C197" s="27" t="n">
        <f aca="false">VLOOKUP(B197,'DI - PENALTIES'!$A$3:$B$69,2)</f>
        <v>95</v>
      </c>
      <c r="D197" s="27" t="n">
        <f aca="false">IF(TOT!AK199&lt;400,IF(C197&gt;80,80,C197),C197)</f>
        <v>95</v>
      </c>
      <c r="E197" s="27" t="n">
        <f aca="false">IF(TOT!AK199&lt;200,IF(C197&gt;73,73,C197),C197)</f>
        <v>95</v>
      </c>
    </row>
    <row r="198" customFormat="false" ht="13" hidden="false" customHeight="true" outlineLevel="0" collapsed="false">
      <c r="A198" s="17" t="s">
        <v>1191</v>
      </c>
      <c r="B198" s="50" t="n">
        <f aca="false">(TOT!DI200*60)/TOT!AK200</f>
        <v>0.161778848314357</v>
      </c>
      <c r="C198" s="27" t="n">
        <f aca="false">VLOOKUP(B198,'DI - PENALTIES'!$A$3:$B$69,2)</f>
        <v>97</v>
      </c>
      <c r="D198" s="27" t="n">
        <f aca="false">IF(TOT!AK200&lt;400,IF(C198&gt;80,80,C198),C198)</f>
        <v>97</v>
      </c>
      <c r="E198" s="27" t="n">
        <f aca="false">IF(TOT!AK200&lt;200,IF(C198&gt;73,73,C198),C198)</f>
        <v>97</v>
      </c>
    </row>
    <row r="199" customFormat="false" ht="13" hidden="false" customHeight="true" outlineLevel="0" collapsed="false">
      <c r="A199" s="17" t="s">
        <v>1196</v>
      </c>
      <c r="B199" s="50" t="n">
        <f aca="false">(TOT!DI201*60)/TOT!AK201</f>
        <v>0.528686117094184</v>
      </c>
      <c r="C199" s="27" t="n">
        <f aca="false">VLOOKUP(B199,'DI - PENALTIES'!$A$3:$B$69,2)</f>
        <v>80</v>
      </c>
      <c r="D199" s="27" t="n">
        <f aca="false">IF(TOT!AK201&lt;400,IF(C199&gt;80,80,C199),C199)</f>
        <v>80</v>
      </c>
      <c r="E199" s="27" t="n">
        <f aca="false">IF(TOT!AK201&lt;200,IF(C199&gt;73,73,C199),C199)</f>
        <v>80</v>
      </c>
    </row>
    <row r="200" customFormat="false" ht="13" hidden="false" customHeight="true" outlineLevel="0" collapsed="false">
      <c r="A200" s="17" t="s">
        <v>1201</v>
      </c>
      <c r="B200" s="50" t="n">
        <f aca="false">(TOT!DI202*60)/TOT!AK202</f>
        <v>0.96652944335066</v>
      </c>
      <c r="C200" s="27" t="n">
        <f aca="false">VLOOKUP(B200,'DI - PENALTIES'!$A$3:$B$69,2)</f>
        <v>56</v>
      </c>
      <c r="D200" s="27" t="n">
        <f aca="false">IF(TOT!AK202&lt;400,IF(C200&gt;80,80,C200),C200)</f>
        <v>56</v>
      </c>
      <c r="E200" s="27" t="n">
        <f aca="false">IF(TOT!AK202&lt;200,IF(C200&gt;73,73,C200),C200)</f>
        <v>56</v>
      </c>
    </row>
    <row r="201" customFormat="false" ht="13" hidden="false" customHeight="true" outlineLevel="0" collapsed="false">
      <c r="A201" s="17" t="s">
        <v>1205</v>
      </c>
      <c r="B201" s="50" t="n">
        <f aca="false">(TOT!DI203*60)/TOT!AK203</f>
        <v>0.91743119266055</v>
      </c>
      <c r="C201" s="27" t="n">
        <f aca="false">VLOOKUP(B201,'DI - PENALTIES'!$A$3:$B$69,2)</f>
        <v>59</v>
      </c>
      <c r="D201" s="27" t="n">
        <f aca="false">IF(TOT!AK203&lt;400,IF(C201&gt;80,80,C201),C201)</f>
        <v>59</v>
      </c>
      <c r="E201" s="27" t="n">
        <f aca="false">IF(TOT!AK203&lt;200,IF(C201&gt;73,73,C201),C201)</f>
        <v>59</v>
      </c>
    </row>
    <row r="202" customFormat="false" ht="13" hidden="false" customHeight="true" outlineLevel="0" collapsed="false">
      <c r="A202" s="17" t="s">
        <v>1209</v>
      </c>
      <c r="B202" s="50" t="n">
        <f aca="false">(TOT!DI204*60)/TOT!AK204</f>
        <v>0.43863211761839</v>
      </c>
      <c r="C202" s="27" t="n">
        <f aca="false">VLOOKUP(B202,'DI - PENALTIES'!$A$3:$B$69,2)</f>
        <v>84</v>
      </c>
      <c r="D202" s="27" t="n">
        <f aca="false">IF(TOT!AK204&lt;400,IF(C202&gt;80,80,C202),C202)</f>
        <v>84</v>
      </c>
      <c r="E202" s="27" t="n">
        <f aca="false">IF(TOT!AK204&lt;200,IF(C202&gt;73,73,C202),C202)</f>
        <v>84</v>
      </c>
    </row>
    <row r="203" customFormat="false" ht="13" hidden="false" customHeight="true" outlineLevel="0" collapsed="false">
      <c r="A203" s="17" t="s">
        <v>1213</v>
      </c>
      <c r="B203" s="50" t="n">
        <f aca="false">(TOT!DI205*60)/TOT!AK205</f>
        <v>1.01218369259607</v>
      </c>
      <c r="C203" s="27" t="n">
        <f aca="false">VLOOKUP(B203,'DI - PENALTIES'!$A$3:$B$69,2)</f>
        <v>54</v>
      </c>
      <c r="D203" s="27" t="n">
        <f aca="false">IF(TOT!AK205&lt;400,IF(C203&gt;80,80,C203),C203)</f>
        <v>54</v>
      </c>
      <c r="E203" s="27" t="n">
        <f aca="false">IF(TOT!AK205&lt;200,IF(C203&gt;73,73,C203),C203)</f>
        <v>54</v>
      </c>
    </row>
    <row r="204" customFormat="false" ht="13" hidden="false" customHeight="true" outlineLevel="0" collapsed="false">
      <c r="A204" s="17" t="s">
        <v>1217</v>
      </c>
      <c r="B204" s="50" t="n">
        <f aca="false">(TOT!DI206*60)/TOT!AK206</f>
        <v>0.305637310391669</v>
      </c>
      <c r="C204" s="27" t="n">
        <f aca="false">VLOOKUP(B204,'DI - PENALTIES'!$A$3:$B$69,2)</f>
        <v>92</v>
      </c>
      <c r="D204" s="27" t="n">
        <f aca="false">IF(TOT!AK206&lt;400,IF(C204&gt;80,80,C204),C204)</f>
        <v>92</v>
      </c>
      <c r="E204" s="27" t="n">
        <f aca="false">IF(TOT!AK206&lt;200,IF(C204&gt;73,73,C204),C204)</f>
        <v>92</v>
      </c>
    </row>
    <row r="205" customFormat="false" ht="13" hidden="false" customHeight="true" outlineLevel="0" collapsed="false">
      <c r="A205" s="17" t="s">
        <v>1222</v>
      </c>
      <c r="B205" s="50" t="n">
        <f aca="false">(TOT!DI207*60)/TOT!AK207</f>
        <v>0.675033148949297</v>
      </c>
      <c r="C205" s="27" t="n">
        <f aca="false">VLOOKUP(B205,'DI - PENALTIES'!$A$3:$B$69,2)</f>
        <v>69</v>
      </c>
      <c r="D205" s="27" t="n">
        <f aca="false">IF(TOT!AK207&lt;400,IF(C205&gt;80,80,C205),C205)</f>
        <v>69</v>
      </c>
      <c r="E205" s="27" t="n">
        <f aca="false">IF(TOT!AK207&lt;200,IF(C205&gt;73,73,C205),C205)</f>
        <v>69</v>
      </c>
    </row>
    <row r="206" customFormat="false" ht="13" hidden="false" customHeight="true" outlineLevel="0" collapsed="false">
      <c r="A206" s="17" t="s">
        <v>1226</v>
      </c>
      <c r="B206" s="50" t="n">
        <f aca="false">(TOT!DI208*60)/TOT!AK208</f>
        <v>0.272273483587968</v>
      </c>
      <c r="C206" s="27" t="n">
        <f aca="false">VLOOKUP(B206,'DI - PENALTIES'!$A$3:$B$69,2)</f>
        <v>94</v>
      </c>
      <c r="D206" s="27" t="n">
        <f aca="false">IF(TOT!AK208&lt;400,IF(C206&gt;80,80,C206),C206)</f>
        <v>94</v>
      </c>
      <c r="E206" s="27" t="n">
        <f aca="false">IF(TOT!AK208&lt;200,IF(C206&gt;73,73,C206),C206)</f>
        <v>94</v>
      </c>
    </row>
    <row r="207" customFormat="false" ht="13" hidden="false" customHeight="true" outlineLevel="0" collapsed="false">
      <c r="A207" s="17" t="s">
        <v>1231</v>
      </c>
      <c r="B207" s="50" t="n">
        <f aca="false">(TOT!DI209*60)/TOT!AK209</f>
        <v>1.14089528588403</v>
      </c>
      <c r="C207" s="27" t="n">
        <f aca="false">VLOOKUP(B207,'DI - PENALTIES'!$A$3:$B$69,2)</f>
        <v>49</v>
      </c>
      <c r="D207" s="27" t="n">
        <f aca="false">IF(TOT!AK209&lt;400,IF(C207&gt;80,80,C207),C207)</f>
        <v>49</v>
      </c>
      <c r="E207" s="27" t="n">
        <f aca="false">IF(TOT!AK209&lt;200,IF(C207&gt;73,73,C207),C207)</f>
        <v>49</v>
      </c>
    </row>
    <row r="208" customFormat="false" ht="13" hidden="false" customHeight="true" outlineLevel="0" collapsed="false">
      <c r="A208" s="17" t="s">
        <v>1236</v>
      </c>
      <c r="B208" s="50" t="n">
        <f aca="false">(TOT!DI210*60)/TOT!AK210</f>
        <v>2.00111172873819</v>
      </c>
      <c r="C208" s="27" t="n">
        <f aca="false">VLOOKUP(B208,'DI - PENALTIES'!$A$3:$B$69,2)</f>
        <v>38</v>
      </c>
      <c r="D208" s="27" t="n">
        <f aca="false">IF(TOT!AK210&lt;400,IF(C208&gt;80,80,C208),C208)</f>
        <v>38</v>
      </c>
      <c r="E208" s="27" t="n">
        <f aca="false">IF(TOT!AK210&lt;200,IF(C208&gt;73,73,C208),C208)</f>
        <v>38</v>
      </c>
    </row>
    <row r="209" customFormat="false" ht="13" hidden="false" customHeight="true" outlineLevel="0" collapsed="false">
      <c r="A209" s="17" t="s">
        <v>1241</v>
      </c>
      <c r="B209" s="50" t="n">
        <f aca="false">(TOT!DI211*60)/TOT!AK211</f>
        <v>0.592519442044192</v>
      </c>
      <c r="C209" s="27" t="n">
        <f aca="false">VLOOKUP(B209,'DI - PENALTIES'!$A$3:$B$69,2)</f>
        <v>77</v>
      </c>
      <c r="D209" s="27" t="n">
        <f aca="false">IF(TOT!AK211&lt;400,IF(C209&gt;80,80,C209),C209)</f>
        <v>77</v>
      </c>
      <c r="E209" s="27" t="n">
        <f aca="false">IF(TOT!AK211&lt;200,IF(C209&gt;73,73,C209),C209)</f>
        <v>77</v>
      </c>
    </row>
    <row r="210" customFormat="false" ht="13" hidden="false" customHeight="true" outlineLevel="0" collapsed="false">
      <c r="A210" s="17" t="s">
        <v>1245</v>
      </c>
      <c r="B210" s="50" t="n">
        <f aca="false">(TOT!DI212*60)/TOT!AK212</f>
        <v>0.936451369560123</v>
      </c>
      <c r="C210" s="27" t="n">
        <f aca="false">VLOOKUP(B210,'DI - PENALTIES'!$A$3:$B$69,2)</f>
        <v>58</v>
      </c>
      <c r="D210" s="27" t="n">
        <f aca="false">IF(TOT!AK212&lt;400,IF(C210&gt;80,80,C210),C210)</f>
        <v>58</v>
      </c>
      <c r="E210" s="27" t="n">
        <f aca="false">IF(TOT!AK212&lt;200,IF(C210&gt;73,73,C210),C210)</f>
        <v>58</v>
      </c>
    </row>
    <row r="211" customFormat="false" ht="13" hidden="false" customHeight="true" outlineLevel="0" collapsed="false">
      <c r="A211" s="17" t="s">
        <v>1250</v>
      </c>
      <c r="B211" s="50" t="n">
        <f aca="false">(TOT!DI213*60)/TOT!AK213</f>
        <v>4.23156038789301</v>
      </c>
      <c r="C211" s="27" t="n">
        <f aca="false">VLOOKUP(B211,'DI - PENALTIES'!$A$3:$B$69,2)</f>
        <v>34</v>
      </c>
      <c r="D211" s="27" t="n">
        <f aca="false">IF(TOT!AK213&lt;400,IF(C211&gt;80,80,C211),C211)</f>
        <v>34</v>
      </c>
      <c r="E211" s="27" t="n">
        <f aca="false">IF(TOT!AK213&lt;200,IF(C211&gt;73,73,C211),C211)</f>
        <v>34</v>
      </c>
    </row>
    <row r="212" customFormat="false" ht="13" hidden="false" customHeight="true" outlineLevel="0" collapsed="false">
      <c r="A212" s="17" t="s">
        <v>1254</v>
      </c>
      <c r="B212" s="50" t="n">
        <f aca="false">(TOT!DI214*60)/TOT!AK214</f>
        <v>0</v>
      </c>
      <c r="C212" s="27" t="n">
        <f aca="false">VLOOKUP(B212,'DI - PENALTIES'!$A$3:$B$69,2)</f>
        <v>99</v>
      </c>
      <c r="D212" s="27" t="n">
        <f aca="false">IF(TOT!AK214&lt;400,IF(C212&gt;80,80,C212),C212)</f>
        <v>80</v>
      </c>
      <c r="E212" s="27" t="n">
        <f aca="false">IF(TOT!AK214&lt;200,IF(C212&gt;73,73,C212),C212)</f>
        <v>73</v>
      </c>
    </row>
    <row r="213" customFormat="false" ht="13" hidden="false" customHeight="true" outlineLevel="0" collapsed="false">
      <c r="A213" s="17" t="s">
        <v>1258</v>
      </c>
      <c r="B213" s="50" t="n">
        <f aca="false">(TOT!DI215*60)/TOT!AK215</f>
        <v>0</v>
      </c>
      <c r="C213" s="27" t="n">
        <f aca="false">VLOOKUP(B213,'DI - PENALTIES'!$A$3:$B$69,2)</f>
        <v>99</v>
      </c>
      <c r="D213" s="27" t="n">
        <f aca="false">IF(TOT!AK215&lt;400,IF(C213&gt;80,80,C213),C213)</f>
        <v>80</v>
      </c>
      <c r="E213" s="27" t="n">
        <f aca="false">IF(TOT!AK215&lt;200,IF(C213&gt;73,73,C213),C213)</f>
        <v>73</v>
      </c>
    </row>
    <row r="214" customFormat="false" ht="13" hidden="false" customHeight="true" outlineLevel="0" collapsed="false">
      <c r="A214" s="17" t="s">
        <v>1262</v>
      </c>
      <c r="B214" s="50" t="n">
        <f aca="false">(TOT!DI216*60)/TOT!AK216</f>
        <v>1.11034955448938</v>
      </c>
      <c r="C214" s="27" t="n">
        <f aca="false">VLOOKUP(B214,'DI - PENALTIES'!$A$3:$B$69,2)</f>
        <v>50</v>
      </c>
      <c r="D214" s="27" t="n">
        <f aca="false">IF(TOT!AK216&lt;400,IF(C214&gt;80,80,C214),C214)</f>
        <v>50</v>
      </c>
      <c r="E214" s="27" t="n">
        <f aca="false">IF(TOT!AK216&lt;200,IF(C214&gt;73,73,C214),C214)</f>
        <v>50</v>
      </c>
    </row>
    <row r="215" customFormat="false" ht="13" hidden="false" customHeight="true" outlineLevel="0" collapsed="false">
      <c r="A215" s="17" t="s">
        <v>1267</v>
      </c>
      <c r="B215" s="50" t="n">
        <f aca="false">(TOT!DI217*60)/TOT!AK217</f>
        <v>5.36193029490617</v>
      </c>
      <c r="C215" s="27" t="n">
        <f aca="false">VLOOKUP(B215,'DI - PENALTIES'!$A$3:$B$69,2)</f>
        <v>34</v>
      </c>
      <c r="D215" s="27" t="n">
        <f aca="false">IF(TOT!AK217&lt;400,IF(C215&gt;80,80,C215),C215)</f>
        <v>34</v>
      </c>
      <c r="E215" s="27" t="n">
        <f aca="false">IF(TOT!AK217&lt;200,IF(C215&gt;73,73,C215),C215)</f>
        <v>34</v>
      </c>
    </row>
    <row r="216" customFormat="false" ht="13" hidden="false" customHeight="true" outlineLevel="0" collapsed="false">
      <c r="A216" s="17" t="s">
        <v>1272</v>
      </c>
      <c r="B216" s="50" t="n">
        <f aca="false">(TOT!DI218*60)/TOT!AK218</f>
        <v>0.72214235565511</v>
      </c>
      <c r="C216" s="27" t="n">
        <f aca="false">VLOOKUP(B216,'DI - PENALTIES'!$A$3:$B$69,2)</f>
        <v>66</v>
      </c>
      <c r="D216" s="27" t="n">
        <f aca="false">IF(TOT!AK218&lt;400,IF(C216&gt;80,80,C216),C216)</f>
        <v>66</v>
      </c>
      <c r="E216" s="27" t="n">
        <f aca="false">IF(TOT!AK218&lt;200,IF(C216&gt;73,73,C216),C216)</f>
        <v>66</v>
      </c>
    </row>
    <row r="217" customFormat="false" ht="13" hidden="false" customHeight="true" outlineLevel="0" collapsed="false">
      <c r="A217" s="17" t="s">
        <v>1276</v>
      </c>
      <c r="B217" s="50" t="n">
        <f aca="false">(TOT!DI219*60)/TOT!AK219</f>
        <v>0.537848605577676</v>
      </c>
      <c r="C217" s="27" t="n">
        <f aca="false">VLOOKUP(B217,'DI - PENALTIES'!$A$3:$B$69,2)</f>
        <v>80</v>
      </c>
      <c r="D217" s="27" t="n">
        <f aca="false">IF(TOT!AK219&lt;400,IF(C217&gt;80,80,C217),C217)</f>
        <v>80</v>
      </c>
      <c r="E217" s="27" t="n">
        <f aca="false">IF(TOT!AK219&lt;200,IF(C217&gt;73,73,C217),C217)</f>
        <v>80</v>
      </c>
    </row>
    <row r="218" customFormat="false" ht="13" hidden="false" customHeight="true" outlineLevel="0" collapsed="false">
      <c r="A218" s="17" t="s">
        <v>1282</v>
      </c>
      <c r="B218" s="50" t="n">
        <f aca="false">(TOT!DI220*60)/TOT!AK220</f>
        <v>0.520107736602582</v>
      </c>
      <c r="C218" s="27" t="n">
        <f aca="false">VLOOKUP(B218,'DI - PENALTIES'!$A$3:$B$69,2)</f>
        <v>80</v>
      </c>
      <c r="D218" s="27" t="n">
        <f aca="false">IF(TOT!AK220&lt;400,IF(C218&gt;80,80,C218),C218)</f>
        <v>80</v>
      </c>
      <c r="E218" s="27" t="n">
        <f aca="false">IF(TOT!AK220&lt;200,IF(C218&gt;73,73,C218),C218)</f>
        <v>80</v>
      </c>
    </row>
    <row r="219" customFormat="false" ht="13" hidden="false" customHeight="true" outlineLevel="0" collapsed="false">
      <c r="A219" s="17" t="s">
        <v>1286</v>
      </c>
      <c r="B219" s="50" t="n">
        <f aca="false">(TOT!DI221*60)/TOT!AK221</f>
        <v>0</v>
      </c>
      <c r="C219" s="27" t="n">
        <f aca="false">VLOOKUP(B219,'DI - PENALTIES'!$A$3:$B$69,2)</f>
        <v>99</v>
      </c>
      <c r="D219" s="27" t="n">
        <f aca="false">IF(TOT!AK221&lt;400,IF(C219&gt;80,80,C219),C219)</f>
        <v>80</v>
      </c>
      <c r="E219" s="27" t="n">
        <f aca="false">IF(TOT!AK221&lt;200,IF(C219&gt;73,73,C219),C219)</f>
        <v>73</v>
      </c>
    </row>
    <row r="220" customFormat="false" ht="13" hidden="false" customHeight="true" outlineLevel="0" collapsed="false">
      <c r="A220" s="17" t="s">
        <v>1292</v>
      </c>
      <c r="B220" s="50" t="n">
        <f aca="false">(TOT!DI222*60)/TOT!AK222</f>
        <v>0</v>
      </c>
      <c r="C220" s="27" t="n">
        <f aca="false">VLOOKUP(B220,'DI - PENALTIES'!$A$3:$B$69,2)</f>
        <v>99</v>
      </c>
      <c r="D220" s="27" t="n">
        <f aca="false">IF(TOT!AK222&lt;400,IF(C220&gt;80,80,C220),C220)</f>
        <v>80</v>
      </c>
      <c r="E220" s="27" t="n">
        <f aca="false">IF(TOT!AK222&lt;200,IF(C220&gt;73,73,C220),C220)</f>
        <v>73</v>
      </c>
    </row>
    <row r="221" customFormat="false" ht="13" hidden="false" customHeight="true" outlineLevel="0" collapsed="false">
      <c r="A221" s="17" t="s">
        <v>1296</v>
      </c>
      <c r="B221" s="50" t="n">
        <f aca="false">(TOT!DI223*60)/TOT!AK223</f>
        <v>0.520513283932771</v>
      </c>
      <c r="C221" s="27" t="n">
        <f aca="false">VLOOKUP(B221,'DI - PENALTIES'!$A$3:$B$69,2)</f>
        <v>80</v>
      </c>
      <c r="D221" s="27" t="n">
        <f aca="false">IF(TOT!AK223&lt;400,IF(C221&gt;80,80,C221),C221)</f>
        <v>80</v>
      </c>
      <c r="E221" s="27" t="n">
        <f aca="false">IF(TOT!AK223&lt;200,IF(C221&gt;73,73,C221),C221)</f>
        <v>80</v>
      </c>
    </row>
    <row r="222" customFormat="false" ht="13" hidden="false" customHeight="true" outlineLevel="0" collapsed="false">
      <c r="A222" s="17" t="s">
        <v>1299</v>
      </c>
      <c r="B222" s="50" t="n">
        <f aca="false">(TOT!DI224*60)/TOT!AK224</f>
        <v>0</v>
      </c>
      <c r="C222" s="27" t="n">
        <f aca="false">VLOOKUP(B222,'DI - PENALTIES'!$A$3:$B$69,2)</f>
        <v>99</v>
      </c>
      <c r="D222" s="27" t="n">
        <f aca="false">IF(TOT!AK224&lt;400,IF(C222&gt;80,80,C222),C222)</f>
        <v>80</v>
      </c>
      <c r="E222" s="27" t="n">
        <f aca="false">IF(TOT!AK224&lt;200,IF(C222&gt;73,73,C222),C222)</f>
        <v>73</v>
      </c>
    </row>
    <row r="223" customFormat="false" ht="13" hidden="false" customHeight="true" outlineLevel="0" collapsed="false">
      <c r="A223" s="17" t="s">
        <v>1304</v>
      </c>
      <c r="B223" s="50" t="n">
        <f aca="false">(TOT!DI225*60)/TOT!AK225</f>
        <v>0.286624203821661</v>
      </c>
      <c r="C223" s="27" t="n">
        <f aca="false">VLOOKUP(B223,'DI - PENALTIES'!$A$3:$B$69,2)</f>
        <v>93</v>
      </c>
      <c r="D223" s="27" t="n">
        <f aca="false">IF(TOT!AK225&lt;400,IF(C223&gt;80,80,C223),C223)</f>
        <v>80</v>
      </c>
      <c r="E223" s="27" t="n">
        <f aca="false">IF(TOT!AK225&lt;200,IF(C223&gt;73,73,C223),C223)</f>
        <v>93</v>
      </c>
    </row>
    <row r="224" customFormat="false" ht="13" hidden="false" customHeight="true" outlineLevel="0" collapsed="false">
      <c r="A224" s="17" t="s">
        <v>1310</v>
      </c>
      <c r="B224" s="50" t="n">
        <f aca="false">(TOT!DI226*60)/TOT!AK226</f>
        <v>0.776133883094834</v>
      </c>
      <c r="C224" s="27" t="n">
        <f aca="false">VLOOKUP(B224,'DI - PENALTIES'!$A$3:$B$69,2)</f>
        <v>64</v>
      </c>
      <c r="D224" s="27" t="n">
        <f aca="false">IF(TOT!AK226&lt;400,IF(C224&gt;80,80,C224),C224)</f>
        <v>64</v>
      </c>
      <c r="E224" s="27" t="n">
        <f aca="false">IF(TOT!AK226&lt;200,IF(C224&gt;73,73,C224),C224)</f>
        <v>64</v>
      </c>
    </row>
    <row r="225" customFormat="false" ht="13" hidden="false" customHeight="true" outlineLevel="0" collapsed="false">
      <c r="A225" s="17" t="s">
        <v>1315</v>
      </c>
      <c r="B225" s="50" t="n">
        <f aca="false">(TOT!DI227*60)/TOT!AK227</f>
        <v>0</v>
      </c>
      <c r="C225" s="27" t="n">
        <f aca="false">VLOOKUP(B225,'DI - PENALTIES'!$A$3:$B$69,2)</f>
        <v>99</v>
      </c>
      <c r="D225" s="27" t="n">
        <f aca="false">IF(TOT!AK227&lt;400,IF(C225&gt;80,80,C225),C225)</f>
        <v>80</v>
      </c>
      <c r="E225" s="27" t="n">
        <f aca="false">IF(TOT!AK227&lt;200,IF(C225&gt;73,73,C225),C225)</f>
        <v>73</v>
      </c>
    </row>
    <row r="226" customFormat="false" ht="13" hidden="false" customHeight="true" outlineLevel="0" collapsed="false">
      <c r="A226" s="17" t="s">
        <v>1318</v>
      </c>
      <c r="B226" s="50" t="n">
        <f aca="false">(TOT!DI228*60)/TOT!AK228</f>
        <v>0.655141037306642</v>
      </c>
      <c r="C226" s="27" t="n">
        <f aca="false">VLOOKUP(B226,'DI - PENALTIES'!$A$3:$B$69,2)</f>
        <v>71</v>
      </c>
      <c r="D226" s="27" t="n">
        <f aca="false">IF(TOT!AK228&lt;400,IF(C226&gt;80,80,C226),C226)</f>
        <v>71</v>
      </c>
      <c r="E226" s="27" t="n">
        <f aca="false">IF(TOT!AK228&lt;200,IF(C226&gt;73,73,C226),C226)</f>
        <v>71</v>
      </c>
    </row>
    <row r="227" customFormat="false" ht="13" hidden="false" customHeight="true" outlineLevel="0" collapsed="false">
      <c r="A227" s="17" t="s">
        <v>1321</v>
      </c>
      <c r="B227" s="50" t="n">
        <f aca="false">(TOT!DI229*60)/TOT!AK229</f>
        <v>0.635914000201893</v>
      </c>
      <c r="C227" s="27" t="n">
        <f aca="false">VLOOKUP(B227,'DI - PENALTIES'!$A$3:$B$69,2)</f>
        <v>73</v>
      </c>
      <c r="D227" s="27" t="n">
        <f aca="false">IF(TOT!AK229&lt;400,IF(C227&gt;80,80,C227),C227)</f>
        <v>73</v>
      </c>
      <c r="E227" s="27" t="n">
        <f aca="false">IF(TOT!AK229&lt;200,IF(C227&gt;73,73,C227),C227)</f>
        <v>73</v>
      </c>
    </row>
    <row r="228" customFormat="false" ht="13" hidden="false" customHeight="true" outlineLevel="0" collapsed="false">
      <c r="A228" s="17" t="s">
        <v>1325</v>
      </c>
      <c r="B228" s="50" t="n">
        <f aca="false">(TOT!DI230*60)/TOT!AK230</f>
        <v>0.414973631883807</v>
      </c>
      <c r="C228" s="27" t="n">
        <f aca="false">VLOOKUP(B228,'DI - PENALTIES'!$A$3:$B$69,2)</f>
        <v>86</v>
      </c>
      <c r="D228" s="27" t="n">
        <f aca="false">IF(TOT!AK230&lt;400,IF(C228&gt;80,80,C228),C228)</f>
        <v>86</v>
      </c>
      <c r="E228" s="27" t="n">
        <f aca="false">IF(TOT!AK230&lt;200,IF(C228&gt;73,73,C228),C228)</f>
        <v>86</v>
      </c>
    </row>
    <row r="229" customFormat="false" ht="13" hidden="false" customHeight="true" outlineLevel="0" collapsed="false">
      <c r="A229" s="17" t="s">
        <v>1329</v>
      </c>
      <c r="B229" s="50" t="n">
        <f aca="false">(TOT!DI231*60)/TOT!AK231</f>
        <v>0.953764354427604</v>
      </c>
      <c r="C229" s="27" t="n">
        <f aca="false">VLOOKUP(B229,'DI - PENALTIES'!$A$3:$B$69,2)</f>
        <v>57</v>
      </c>
      <c r="D229" s="27" t="n">
        <f aca="false">IF(TOT!AK231&lt;400,IF(C229&gt;80,80,C229),C229)</f>
        <v>57</v>
      </c>
      <c r="E229" s="27" t="n">
        <f aca="false">IF(TOT!AK231&lt;200,IF(C229&gt;73,73,C229),C229)</f>
        <v>57</v>
      </c>
    </row>
    <row r="230" customFormat="false" ht="13" hidden="false" customHeight="true" outlineLevel="0" collapsed="false">
      <c r="A230" s="17" t="s">
        <v>1334</v>
      </c>
      <c r="B230" s="50" t="n">
        <f aca="false">(TOT!DI232*60)/TOT!AK232</f>
        <v>0.598205383848455</v>
      </c>
      <c r="C230" s="27" t="n">
        <f aca="false">VLOOKUP(B230,'DI - PENALTIES'!$A$3:$B$69,2)</f>
        <v>77</v>
      </c>
      <c r="D230" s="27" t="n">
        <f aca="false">IF(TOT!AK232&lt;400,IF(C230&gt;80,80,C230),C230)</f>
        <v>77</v>
      </c>
      <c r="E230" s="27" t="n">
        <f aca="false">IF(TOT!AK232&lt;200,IF(C230&gt;73,73,C230),C230)</f>
        <v>77</v>
      </c>
    </row>
    <row r="231" customFormat="false" ht="13" hidden="false" customHeight="true" outlineLevel="0" collapsed="false">
      <c r="A231" s="17" t="s">
        <v>1339</v>
      </c>
      <c r="B231" s="50" t="n">
        <f aca="false">(TOT!DI233*60)/TOT!AK233</f>
        <v>0.925079945180421</v>
      </c>
      <c r="C231" s="27" t="n">
        <f aca="false">VLOOKUP(B231,'DI - PENALTIES'!$A$3:$B$69,2)</f>
        <v>58</v>
      </c>
      <c r="D231" s="27" t="n">
        <f aca="false">IF(TOT!AK233&lt;400,IF(C231&gt;80,80,C231),C231)</f>
        <v>58</v>
      </c>
      <c r="E231" s="27" t="n">
        <f aca="false">IF(TOT!AK233&lt;200,IF(C231&gt;73,73,C231),C231)</f>
        <v>58</v>
      </c>
    </row>
    <row r="232" customFormat="false" ht="13" hidden="false" customHeight="true" outlineLevel="0" collapsed="false">
      <c r="A232" s="17" t="s">
        <v>1344</v>
      </c>
      <c r="B232" s="50" t="n">
        <f aca="false">(TOT!DI234*60)/TOT!AK234</f>
        <v>0.957228595305025</v>
      </c>
      <c r="C232" s="27" t="n">
        <f aca="false">VLOOKUP(B232,'DI - PENALTIES'!$A$3:$B$69,2)</f>
        <v>57</v>
      </c>
      <c r="D232" s="27" t="n">
        <f aca="false">IF(TOT!AK234&lt;400,IF(C232&gt;80,80,C232),C232)</f>
        <v>57</v>
      </c>
      <c r="E232" s="27" t="n">
        <f aca="false">IF(TOT!AK234&lt;200,IF(C232&gt;73,73,C232),C232)</f>
        <v>57</v>
      </c>
    </row>
    <row r="233" customFormat="false" ht="13" hidden="false" customHeight="true" outlineLevel="0" collapsed="false">
      <c r="A233" s="17" t="s">
        <v>1348</v>
      </c>
      <c r="B233" s="50" t="n">
        <f aca="false">(TOT!DI235*60)/TOT!AK235</f>
        <v>1.53701648023229</v>
      </c>
      <c r="C233" s="27" t="n">
        <f aca="false">VLOOKUP(B233,'DI - PENALTIES'!$A$3:$B$69,2)</f>
        <v>42</v>
      </c>
      <c r="D233" s="27" t="n">
        <f aca="false">IF(TOT!AK235&lt;400,IF(C233&gt;80,80,C233),C233)</f>
        <v>42</v>
      </c>
      <c r="E233" s="27" t="n">
        <f aca="false">IF(TOT!AK235&lt;200,IF(C233&gt;73,73,C233),C233)</f>
        <v>42</v>
      </c>
    </row>
    <row r="234" customFormat="false" ht="13" hidden="false" customHeight="true" outlineLevel="0" collapsed="false">
      <c r="A234" s="17" t="s">
        <v>1352</v>
      </c>
      <c r="B234" s="50" t="n">
        <f aca="false">(TOT!DI236*60)/TOT!AK236</f>
        <v>0.58250332602208</v>
      </c>
      <c r="C234" s="27" t="n">
        <f aca="false">VLOOKUP(B234,'DI - PENALTIES'!$A$3:$B$69,2)</f>
        <v>77</v>
      </c>
      <c r="D234" s="27" t="n">
        <f aca="false">IF(TOT!AK236&lt;400,IF(C234&gt;80,80,C234),C234)</f>
        <v>77</v>
      </c>
      <c r="E234" s="27" t="n">
        <f aca="false">IF(TOT!AK236&lt;200,IF(C234&gt;73,73,C234),C234)</f>
        <v>77</v>
      </c>
    </row>
    <row r="235" customFormat="false" ht="13" hidden="false" customHeight="true" outlineLevel="0" collapsed="false">
      <c r="A235" s="17" t="s">
        <v>1357</v>
      </c>
      <c r="B235" s="50" t="n">
        <f aca="false">(TOT!DI237*60)/TOT!AK237</f>
        <v>0.611430350723246</v>
      </c>
      <c r="C235" s="27" t="n">
        <f aca="false">VLOOKUP(B235,'DI - PENALTIES'!$A$3:$B$69,2)</f>
        <v>75</v>
      </c>
      <c r="D235" s="27" t="n">
        <f aca="false">IF(TOT!AK237&lt;400,IF(C235&gt;80,80,C235),C235)</f>
        <v>75</v>
      </c>
      <c r="E235" s="27" t="n">
        <f aca="false">IF(TOT!AK237&lt;200,IF(C235&gt;73,73,C235),C235)</f>
        <v>75</v>
      </c>
    </row>
    <row r="236" customFormat="false" ht="13" hidden="false" customHeight="true" outlineLevel="0" collapsed="false">
      <c r="A236" s="17" t="s">
        <v>1361</v>
      </c>
      <c r="B236" s="50" t="n">
        <f aca="false">(TOT!DI238*60)/TOT!AK238</f>
        <v>0.499976852923476</v>
      </c>
      <c r="C236" s="27" t="n">
        <f aca="false">VLOOKUP(B236,'DI - PENALTIES'!$A$3:$B$69,2)</f>
        <v>82</v>
      </c>
      <c r="D236" s="27" t="n">
        <f aca="false">IF(TOT!AK238&lt;400,IF(C236&gt;80,80,C236),C236)</f>
        <v>82</v>
      </c>
      <c r="E236" s="27" t="n">
        <f aca="false">IF(TOT!AK238&lt;200,IF(C236&gt;73,73,C236),C236)</f>
        <v>82</v>
      </c>
    </row>
    <row r="237" customFormat="false" ht="13" hidden="false" customHeight="true" outlineLevel="0" collapsed="false">
      <c r="A237" s="17" t="s">
        <v>1365</v>
      </c>
      <c r="B237" s="50" t="n">
        <f aca="false">(TOT!DI239*60)/TOT!AK239</f>
        <v>0.65164268259571</v>
      </c>
      <c r="C237" s="27" t="n">
        <f aca="false">VLOOKUP(B237,'DI - PENALTIES'!$A$3:$B$69,2)</f>
        <v>71</v>
      </c>
      <c r="D237" s="27" t="n">
        <f aca="false">IF(TOT!AK239&lt;400,IF(C237&gt;80,80,C237),C237)</f>
        <v>71</v>
      </c>
      <c r="E237" s="27" t="n">
        <f aca="false">IF(TOT!AK239&lt;200,IF(C237&gt;73,73,C237),C237)</f>
        <v>71</v>
      </c>
    </row>
    <row r="238" customFormat="false" ht="13" hidden="false" customHeight="true" outlineLevel="0" collapsed="false">
      <c r="A238" s="17" t="s">
        <v>1369</v>
      </c>
      <c r="B238" s="50" t="n">
        <f aca="false">(TOT!DI240*60)/TOT!AK240</f>
        <v>1.20328898990577</v>
      </c>
      <c r="C238" s="27" t="n">
        <f aca="false">VLOOKUP(B238,'DI - PENALTIES'!$A$3:$B$69,2)</f>
        <v>48</v>
      </c>
      <c r="D238" s="27" t="n">
        <f aca="false">IF(TOT!AK240&lt;400,IF(C238&gt;80,80,C238),C238)</f>
        <v>48</v>
      </c>
      <c r="E238" s="27" t="n">
        <f aca="false">IF(TOT!AK240&lt;200,IF(C238&gt;73,73,C238),C238)</f>
        <v>48</v>
      </c>
    </row>
    <row r="239" customFormat="false" ht="13" hidden="false" customHeight="true" outlineLevel="0" collapsed="false">
      <c r="A239" s="17" t="s">
        <v>1373</v>
      </c>
      <c r="B239" s="50" t="n">
        <f aca="false">(TOT!DI241*60)/TOT!AK241</f>
        <v>0.611549364562001</v>
      </c>
      <c r="C239" s="27" t="n">
        <f aca="false">VLOOKUP(B239,'DI - PENALTIES'!$A$3:$B$69,2)</f>
        <v>75</v>
      </c>
      <c r="D239" s="27" t="n">
        <f aca="false">IF(TOT!AK241&lt;400,IF(C239&gt;80,80,C239),C239)</f>
        <v>75</v>
      </c>
      <c r="E239" s="27" t="n">
        <f aca="false">IF(TOT!AK241&lt;200,IF(C239&gt;73,73,C239),C239)</f>
        <v>75</v>
      </c>
    </row>
    <row r="240" customFormat="false" ht="13" hidden="false" customHeight="true" outlineLevel="0" collapsed="false">
      <c r="A240" s="17" t="s">
        <v>1376</v>
      </c>
      <c r="B240" s="50" t="n">
        <f aca="false">(TOT!DI242*60)/TOT!AK242</f>
        <v>0.269299820466786</v>
      </c>
      <c r="C240" s="27" t="n">
        <f aca="false">VLOOKUP(B240,'DI - PENALTIES'!$A$3:$B$69,2)</f>
        <v>94</v>
      </c>
      <c r="D240" s="27" t="n">
        <f aca="false">IF(TOT!AK242&lt;400,IF(C240&gt;80,80,C240),C240)</f>
        <v>94</v>
      </c>
      <c r="E240" s="27" t="n">
        <f aca="false">IF(TOT!AK242&lt;200,IF(C240&gt;73,73,C240),C240)</f>
        <v>94</v>
      </c>
    </row>
    <row r="241" customFormat="false" ht="13" hidden="false" customHeight="true" outlineLevel="0" collapsed="false">
      <c r="A241" s="17" t="s">
        <v>1380</v>
      </c>
      <c r="B241" s="50" t="n">
        <f aca="false">(TOT!DI243*60)/TOT!AK243</f>
        <v>0</v>
      </c>
      <c r="C241" s="27" t="n">
        <f aca="false">VLOOKUP(B241,'DI - PENALTIES'!$A$3:$B$69,2)</f>
        <v>99</v>
      </c>
      <c r="D241" s="27" t="n">
        <f aca="false">IF(TOT!AK243&lt;400,IF(C241&gt;80,80,C241),C241)</f>
        <v>80</v>
      </c>
      <c r="E241" s="27" t="n">
        <f aca="false">IF(TOT!AK243&lt;200,IF(C241&gt;73,73,C241),C241)</f>
        <v>99</v>
      </c>
    </row>
    <row r="242" customFormat="false" ht="13" hidden="false" customHeight="true" outlineLevel="0" collapsed="false">
      <c r="A242" s="17" t="s">
        <v>1384</v>
      </c>
      <c r="B242" s="50" t="n">
        <f aca="false">(TOT!DI244*60)/TOT!AK244</f>
        <v>0.441230542958707</v>
      </c>
      <c r="C242" s="27" t="n">
        <f aca="false">VLOOKUP(B242,'DI - PENALTIES'!$A$3:$B$69,2)</f>
        <v>83</v>
      </c>
      <c r="D242" s="27" t="n">
        <f aca="false">IF(TOT!AK244&lt;400,IF(C242&gt;80,80,C242),C242)</f>
        <v>80</v>
      </c>
      <c r="E242" s="27" t="n">
        <f aca="false">IF(TOT!AK244&lt;200,IF(C242&gt;73,73,C242),C242)</f>
        <v>73</v>
      </c>
    </row>
    <row r="243" customFormat="false" ht="13" hidden="false" customHeight="true" outlineLevel="0" collapsed="false">
      <c r="A243" s="17" t="s">
        <v>1389</v>
      </c>
      <c r="B243" s="50" t="n">
        <f aca="false">(TOT!DI245*60)/TOT!AK245</f>
        <v>0.254777070063694</v>
      </c>
      <c r="C243" s="27" t="n">
        <f aca="false">VLOOKUP(B243,'DI - PENALTIES'!$A$3:$B$69,2)</f>
        <v>94</v>
      </c>
      <c r="D243" s="27" t="n">
        <f aca="false">IF(TOT!AK245&lt;400,IF(C243&gt;80,80,C243),C243)</f>
        <v>94</v>
      </c>
      <c r="E243" s="27" t="n">
        <f aca="false">IF(TOT!AK245&lt;200,IF(C243&gt;73,73,C243),C243)</f>
        <v>94</v>
      </c>
    </row>
    <row r="244" customFormat="false" ht="13" hidden="false" customHeight="true" outlineLevel="0" collapsed="false">
      <c r="A244" s="17" t="s">
        <v>1394</v>
      </c>
      <c r="B244" s="50" t="n">
        <f aca="false">(TOT!DI246*60)/TOT!AK246</f>
        <v>0.997851846718855</v>
      </c>
      <c r="C244" s="27" t="n">
        <f aca="false">VLOOKUP(B244,'DI - PENALTIES'!$A$3:$B$69,2)</f>
        <v>55</v>
      </c>
      <c r="D244" s="27" t="n">
        <f aca="false">IF(TOT!AK246&lt;400,IF(C244&gt;80,80,C244),C244)</f>
        <v>55</v>
      </c>
      <c r="E244" s="27" t="n">
        <f aca="false">IF(TOT!AK246&lt;200,IF(C244&gt;73,73,C244),C244)</f>
        <v>55</v>
      </c>
    </row>
    <row r="245" customFormat="false" ht="13" hidden="false" customHeight="true" outlineLevel="0" collapsed="false">
      <c r="A245" s="17" t="s">
        <v>1399</v>
      </c>
      <c r="B245" s="50" t="n">
        <f aca="false">(TOT!DI247*60)/TOT!AK247</f>
        <v>0.838797723263317</v>
      </c>
      <c r="C245" s="27" t="n">
        <f aca="false">VLOOKUP(B245,'DI - PENALTIES'!$A$3:$B$69,2)</f>
        <v>62</v>
      </c>
      <c r="D245" s="27" t="n">
        <f aca="false">IF(TOT!AK247&lt;400,IF(C245&gt;80,80,C245),C245)</f>
        <v>62</v>
      </c>
      <c r="E245" s="27" t="n">
        <f aca="false">IF(TOT!AK247&lt;200,IF(C245&gt;73,73,C245),C245)</f>
        <v>62</v>
      </c>
    </row>
    <row r="246" customFormat="false" ht="13" hidden="false" customHeight="true" outlineLevel="0" collapsed="false">
      <c r="A246" s="17" t="s">
        <v>1403</v>
      </c>
      <c r="B246" s="50" t="n">
        <f aca="false">(TOT!DI248*60)/TOT!AK248</f>
        <v>3.53364598102305</v>
      </c>
      <c r="C246" s="27" t="n">
        <f aca="false">VLOOKUP(B246,'DI - PENALTIES'!$A$3:$B$69,2)</f>
        <v>35</v>
      </c>
      <c r="D246" s="27" t="n">
        <f aca="false">IF(TOT!AK248&lt;400,IF(C246&gt;80,80,C246),C246)</f>
        <v>35</v>
      </c>
      <c r="E246" s="27" t="n">
        <f aca="false">IF(TOT!AK248&lt;200,IF(C246&gt;73,73,C246),C246)</f>
        <v>35</v>
      </c>
    </row>
    <row r="247" customFormat="false" ht="13" hidden="false" customHeight="true" outlineLevel="0" collapsed="false">
      <c r="A247" s="17" t="s">
        <v>1407</v>
      </c>
      <c r="B247" s="50" t="n">
        <f aca="false">(TOT!DI249*60)/TOT!AK249</f>
        <v>0.851081325548868</v>
      </c>
      <c r="C247" s="27" t="n">
        <f aca="false">VLOOKUP(B247,'DI - PENALTIES'!$A$3:$B$69,2)</f>
        <v>61</v>
      </c>
      <c r="D247" s="27" t="n">
        <f aca="false">IF(TOT!AK249&lt;400,IF(C247&gt;80,80,C247),C247)</f>
        <v>61</v>
      </c>
      <c r="E247" s="27" t="n">
        <f aca="false">IF(TOT!AK249&lt;200,IF(C247&gt;73,73,C247),C247)</f>
        <v>61</v>
      </c>
    </row>
    <row r="248" customFormat="false" ht="13" hidden="false" customHeight="true" outlineLevel="0" collapsed="false">
      <c r="A248" s="17" t="s">
        <v>1411</v>
      </c>
      <c r="B248" s="50" t="n">
        <f aca="false">(TOT!DI250*60)/TOT!AK250</f>
        <v>0.327659961773003</v>
      </c>
      <c r="C248" s="27" t="n">
        <f aca="false">VLOOKUP(B248,'DI - PENALTIES'!$A$3:$B$69,2)</f>
        <v>91</v>
      </c>
      <c r="D248" s="27" t="n">
        <f aca="false">IF(TOT!AK250&lt;400,IF(C248&gt;80,80,C248),C248)</f>
        <v>91</v>
      </c>
      <c r="E248" s="27" t="n">
        <f aca="false">IF(TOT!AK250&lt;200,IF(C248&gt;73,73,C248),C248)</f>
        <v>91</v>
      </c>
    </row>
    <row r="249" customFormat="false" ht="13" hidden="false" customHeight="true" outlineLevel="0" collapsed="false">
      <c r="A249" s="17" t="s">
        <v>1414</v>
      </c>
      <c r="B249" s="50" t="n">
        <f aca="false">(TOT!DI251*60)/TOT!AK251</f>
        <v>0.778210116731518</v>
      </c>
      <c r="C249" s="27" t="n">
        <f aca="false">VLOOKUP(B249,'DI - PENALTIES'!$A$3:$B$69,2)</f>
        <v>64</v>
      </c>
      <c r="D249" s="27" t="n">
        <f aca="false">IF(TOT!AK251&lt;400,IF(C249&gt;80,80,C249),C249)</f>
        <v>64</v>
      </c>
      <c r="E249" s="27" t="n">
        <f aca="false">IF(TOT!AK251&lt;200,IF(C249&gt;73,73,C249),C249)</f>
        <v>64</v>
      </c>
    </row>
    <row r="250" customFormat="false" ht="13" hidden="false" customHeight="true" outlineLevel="0" collapsed="false">
      <c r="A250" s="17" t="s">
        <v>1419</v>
      </c>
      <c r="B250" s="50" t="n">
        <f aca="false">(TOT!DI252*60)/TOT!AK252</f>
        <v>0.672816350505298</v>
      </c>
      <c r="C250" s="27" t="n">
        <f aca="false">VLOOKUP(B250,'DI - PENALTIES'!$A$3:$B$69,2)</f>
        <v>69</v>
      </c>
      <c r="D250" s="27" t="n">
        <f aca="false">IF(TOT!AK252&lt;400,IF(C250&gt;80,80,C250),C250)</f>
        <v>69</v>
      </c>
      <c r="E250" s="27" t="n">
        <f aca="false">IF(TOT!AK252&lt;200,IF(C250&gt;73,73,C250),C250)</f>
        <v>69</v>
      </c>
    </row>
    <row r="251" customFormat="false" ht="13" hidden="false" customHeight="true" outlineLevel="0" collapsed="false">
      <c r="A251" s="17" t="s">
        <v>1422</v>
      </c>
      <c r="B251" s="50" t="n">
        <f aca="false">(TOT!DI253*60)/TOT!AK253</f>
        <v>0.493696924943288</v>
      </c>
      <c r="C251" s="27" t="n">
        <f aca="false">VLOOKUP(B251,'DI - PENALTIES'!$A$3:$B$69,2)</f>
        <v>82</v>
      </c>
      <c r="D251" s="27" t="n">
        <f aca="false">IF(TOT!AK253&lt;400,IF(C251&gt;80,80,C251),C251)</f>
        <v>82</v>
      </c>
      <c r="E251" s="27" t="n">
        <f aca="false">IF(TOT!AK253&lt;200,IF(C251&gt;73,73,C251),C251)</f>
        <v>82</v>
      </c>
    </row>
    <row r="252" customFormat="false" ht="13" hidden="false" customHeight="true" outlineLevel="0" collapsed="false">
      <c r="A252" s="17" t="s">
        <v>1426</v>
      </c>
      <c r="B252" s="50" t="n">
        <f aca="false">(TOT!DI254*60)/TOT!AK254</f>
        <v>0.798903465831212</v>
      </c>
      <c r="C252" s="27" t="n">
        <f aca="false">VLOOKUP(B252,'DI - PENALTIES'!$A$3:$B$69,2)</f>
        <v>63</v>
      </c>
      <c r="D252" s="27" t="n">
        <f aca="false">IF(TOT!AK254&lt;400,IF(C252&gt;80,80,C252),C252)</f>
        <v>63</v>
      </c>
      <c r="E252" s="27" t="n">
        <f aca="false">IF(TOT!AK254&lt;200,IF(C252&gt;73,73,C252),C252)</f>
        <v>63</v>
      </c>
    </row>
    <row r="253" customFormat="false" ht="13" hidden="false" customHeight="true" outlineLevel="0" collapsed="false">
      <c r="A253" s="17" t="s">
        <v>1433</v>
      </c>
      <c r="B253" s="50" t="n">
        <f aca="false">(TOT!DI255*60)/TOT!AK255</f>
        <v>0.61540079949504</v>
      </c>
      <c r="C253" s="27" t="n">
        <f aca="false">VLOOKUP(B253,'DI - PENALTIES'!$A$3:$B$69,2)</f>
        <v>75</v>
      </c>
      <c r="D253" s="27" t="n">
        <f aca="false">IF(TOT!AK255&lt;400,IF(C253&gt;80,80,C253),C253)</f>
        <v>75</v>
      </c>
      <c r="E253" s="27" t="n">
        <f aca="false">IF(TOT!AK255&lt;200,IF(C253&gt;73,73,C253),C253)</f>
        <v>75</v>
      </c>
    </row>
    <row r="254" customFormat="false" ht="13" hidden="false" customHeight="true" outlineLevel="0" collapsed="false">
      <c r="A254" s="17" t="s">
        <v>1436</v>
      </c>
      <c r="B254" s="50" t="n">
        <f aca="false">(TOT!DI256*60)/TOT!AK256</f>
        <v>0.449587877778694</v>
      </c>
      <c r="C254" s="27" t="n">
        <f aca="false">VLOOKUP(B254,'DI - PENALTIES'!$A$3:$B$69,2)</f>
        <v>83</v>
      </c>
      <c r="D254" s="27" t="n">
        <f aca="false">IF(TOT!AK256&lt;400,IF(C254&gt;80,80,C254),C254)</f>
        <v>83</v>
      </c>
      <c r="E254" s="27" t="n">
        <f aca="false">IF(TOT!AK256&lt;200,IF(C254&gt;73,73,C254),C254)</f>
        <v>83</v>
      </c>
    </row>
    <row r="255" customFormat="false" ht="13" hidden="false" customHeight="true" outlineLevel="0" collapsed="false">
      <c r="A255" s="17" t="s">
        <v>1442</v>
      </c>
      <c r="B255" s="50" t="n">
        <f aca="false">(TOT!DI257*60)/TOT!AK257</f>
        <v>0.777397876552094</v>
      </c>
      <c r="C255" s="27" t="n">
        <f aca="false">VLOOKUP(B255,'DI - PENALTIES'!$A$3:$B$69,2)</f>
        <v>64</v>
      </c>
      <c r="D255" s="27" t="n">
        <f aca="false">IF(TOT!AK257&lt;400,IF(C255&gt;80,80,C255),C255)</f>
        <v>64</v>
      </c>
      <c r="E255" s="27" t="n">
        <f aca="false">IF(TOT!AK257&lt;200,IF(C255&gt;73,73,C255),C255)</f>
        <v>64</v>
      </c>
    </row>
    <row r="256" customFormat="false" ht="13" hidden="false" customHeight="true" outlineLevel="0" collapsed="false">
      <c r="A256" s="17" t="s">
        <v>1447</v>
      </c>
      <c r="B256" s="50" t="n">
        <f aca="false">(TOT!DI258*60)/TOT!AK258</f>
        <v>0.331980818886029</v>
      </c>
      <c r="C256" s="27" t="n">
        <f aca="false">VLOOKUP(B256,'DI - PENALTIES'!$A$3:$B$69,2)</f>
        <v>91</v>
      </c>
      <c r="D256" s="27" t="n">
        <f aca="false">IF(TOT!AK258&lt;400,IF(C256&gt;80,80,C256),C256)</f>
        <v>91</v>
      </c>
      <c r="E256" s="27" t="n">
        <f aca="false">IF(TOT!AK258&lt;200,IF(C256&gt;73,73,C256),C256)</f>
        <v>91</v>
      </c>
    </row>
    <row r="257" customFormat="false" ht="13" hidden="false" customHeight="true" outlineLevel="0" collapsed="false">
      <c r="A257" s="17" t="s">
        <v>1451</v>
      </c>
      <c r="B257" s="50" t="n">
        <f aca="false">(TOT!DI259*60)/TOT!AK259</f>
        <v>5.52995391705069</v>
      </c>
      <c r="C257" s="27" t="n">
        <f aca="false">VLOOKUP(B257,'DI - PENALTIES'!$A$3:$B$69,2)</f>
        <v>34</v>
      </c>
      <c r="D257" s="27" t="n">
        <f aca="false">IF(TOT!AK259&lt;400,IF(C257&gt;80,80,C257),C257)</f>
        <v>34</v>
      </c>
      <c r="E257" s="27" t="n">
        <f aca="false">IF(TOT!AK259&lt;200,IF(C257&gt;73,73,C257),C257)</f>
        <v>34</v>
      </c>
    </row>
    <row r="258" customFormat="false" ht="13" hidden="false" customHeight="true" outlineLevel="0" collapsed="false">
      <c r="A258" s="17" t="s">
        <v>1454</v>
      </c>
      <c r="B258" s="50" t="n">
        <f aca="false">(TOT!DI260*60)/TOT!AK260</f>
        <v>0.759605848965021</v>
      </c>
      <c r="C258" s="27" t="n">
        <f aca="false">VLOOKUP(B258,'DI - PENALTIES'!$A$3:$B$69,2)</f>
        <v>65</v>
      </c>
      <c r="D258" s="27" t="n">
        <f aca="false">IF(TOT!AK260&lt;400,IF(C258&gt;80,80,C258),C258)</f>
        <v>65</v>
      </c>
      <c r="E258" s="27" t="n">
        <f aca="false">IF(TOT!AK260&lt;200,IF(C258&gt;73,73,C258),C258)</f>
        <v>65</v>
      </c>
    </row>
    <row r="259" customFormat="false" ht="13" hidden="false" customHeight="true" outlineLevel="0" collapsed="false">
      <c r="A259" s="17" t="s">
        <v>1460</v>
      </c>
      <c r="B259" s="50" t="n">
        <f aca="false">(TOT!DI261*60)/TOT!AK261</f>
        <v>0.38051616312869</v>
      </c>
      <c r="C259" s="27" t="n">
        <f aca="false">VLOOKUP(B259,'DI - PENALTIES'!$A$3:$B$69,2)</f>
        <v>87</v>
      </c>
      <c r="D259" s="27" t="n">
        <f aca="false">IF(TOT!AK261&lt;400,IF(C259&gt;80,80,C259),C259)</f>
        <v>87</v>
      </c>
      <c r="E259" s="27" t="n">
        <f aca="false">IF(TOT!AK261&lt;200,IF(C259&gt;73,73,C259),C259)</f>
        <v>87</v>
      </c>
    </row>
    <row r="260" customFormat="false" ht="13" hidden="false" customHeight="true" outlineLevel="0" collapsed="false">
      <c r="A260" s="17" t="s">
        <v>1465</v>
      </c>
      <c r="B260" s="50" t="n">
        <f aca="false">(TOT!DI262*60)/TOT!AK262</f>
        <v>0.623543490583844</v>
      </c>
      <c r="C260" s="27" t="n">
        <f aca="false">VLOOKUP(B260,'DI - PENALTIES'!$A$3:$B$69,2)</f>
        <v>74</v>
      </c>
      <c r="D260" s="27" t="n">
        <f aca="false">IF(TOT!AK262&lt;400,IF(C260&gt;80,80,C260),C260)</f>
        <v>74</v>
      </c>
      <c r="E260" s="27" t="n">
        <f aca="false">IF(TOT!AK262&lt;200,IF(C260&gt;73,73,C260),C260)</f>
        <v>74</v>
      </c>
    </row>
    <row r="261" customFormat="false" ht="13" hidden="false" customHeight="true" outlineLevel="0" collapsed="false">
      <c r="A261" s="17" t="s">
        <v>1470</v>
      </c>
      <c r="B261" s="50" t="n">
        <f aca="false">(TOT!DI263*60)/TOT!AK263</f>
        <v>0.347997258203414</v>
      </c>
      <c r="C261" s="27" t="n">
        <f aca="false">VLOOKUP(B261,'DI - PENALTIES'!$A$3:$B$69,2)</f>
        <v>90</v>
      </c>
      <c r="D261" s="27" t="n">
        <f aca="false">IF(TOT!AK263&lt;400,IF(C261&gt;80,80,C261),C261)</f>
        <v>90</v>
      </c>
      <c r="E261" s="27" t="n">
        <f aca="false">IF(TOT!AK263&lt;200,IF(C261&gt;73,73,C261),C261)</f>
        <v>90</v>
      </c>
    </row>
    <row r="262" customFormat="false" ht="13" hidden="false" customHeight="true" outlineLevel="0" collapsed="false">
      <c r="A262" s="17" t="s">
        <v>1473</v>
      </c>
      <c r="B262" s="50" t="n">
        <f aca="false">(TOT!DI264*60)/TOT!AK264</f>
        <v>0.932280201994038</v>
      </c>
      <c r="C262" s="27" t="n">
        <f aca="false">VLOOKUP(B262,'DI - PENALTIES'!$A$3:$B$69,2)</f>
        <v>58</v>
      </c>
      <c r="D262" s="27" t="n">
        <f aca="false">IF(TOT!AK264&lt;400,IF(C262&gt;80,80,C262),C262)</f>
        <v>58</v>
      </c>
      <c r="E262" s="27" t="n">
        <f aca="false">IF(TOT!AK264&lt;200,IF(C262&gt;73,73,C262),C262)</f>
        <v>58</v>
      </c>
    </row>
    <row r="263" customFormat="false" ht="13" hidden="false" customHeight="true" outlineLevel="0" collapsed="false">
      <c r="A263" s="17" t="s">
        <v>1477</v>
      </c>
      <c r="B263" s="50" t="n">
        <f aca="false">(TOT!DI265*60)/TOT!AK265</f>
        <v>1.23196258484</v>
      </c>
      <c r="C263" s="27" t="n">
        <f aca="false">VLOOKUP(B263,'DI - PENALTIES'!$A$3:$B$69,2)</f>
        <v>48</v>
      </c>
      <c r="D263" s="27" t="n">
        <f aca="false">IF(TOT!AK265&lt;400,IF(C263&gt;80,80,C263),C263)</f>
        <v>48</v>
      </c>
      <c r="E263" s="27" t="n">
        <f aca="false">IF(TOT!AK265&lt;200,IF(C263&gt;73,73,C263),C263)</f>
        <v>48</v>
      </c>
    </row>
    <row r="264" customFormat="false" ht="13" hidden="false" customHeight="true" outlineLevel="0" collapsed="false">
      <c r="A264" s="17" t="s">
        <v>1480</v>
      </c>
      <c r="B264" s="50" t="n">
        <f aca="false">(TOT!DI266*60)/TOT!AK266</f>
        <v>1.29963898916967</v>
      </c>
      <c r="C264" s="27" t="n">
        <f aca="false">VLOOKUP(B264,'DI - PENALTIES'!$A$3:$B$69,2)</f>
        <v>47</v>
      </c>
      <c r="D264" s="27" t="n">
        <f aca="false">IF(TOT!AK266&lt;400,IF(C264&gt;80,80,C264),C264)</f>
        <v>47</v>
      </c>
      <c r="E264" s="27" t="n">
        <f aca="false">IF(TOT!AK266&lt;200,IF(C264&gt;73,73,C264),C264)</f>
        <v>47</v>
      </c>
    </row>
    <row r="265" customFormat="false" ht="13" hidden="false" customHeight="true" outlineLevel="0" collapsed="false">
      <c r="A265" s="17" t="s">
        <v>1484</v>
      </c>
      <c r="B265" s="50" t="n">
        <f aca="false">(TOT!DI267*60)/TOT!AK267</f>
        <v>1.27343473646977</v>
      </c>
      <c r="C265" s="27" t="n">
        <f aca="false">VLOOKUP(B265,'DI - PENALTIES'!$A$3:$B$69,2)</f>
        <v>47</v>
      </c>
      <c r="D265" s="27" t="n">
        <f aca="false">IF(TOT!AK267&lt;400,IF(C265&gt;80,80,C265),C265)</f>
        <v>47</v>
      </c>
      <c r="E265" s="27" t="n">
        <f aca="false">IF(TOT!AK267&lt;200,IF(C265&gt;73,73,C265),C265)</f>
        <v>47</v>
      </c>
    </row>
    <row r="266" customFormat="false" ht="13" hidden="false" customHeight="true" outlineLevel="0" collapsed="false">
      <c r="A266" s="17" t="s">
        <v>1488</v>
      </c>
      <c r="B266" s="50" t="n">
        <f aca="false">(TOT!DI268*60)/TOT!AK268</f>
        <v>1.08749008798099</v>
      </c>
      <c r="C266" s="27" t="n">
        <f aca="false">VLOOKUP(B266,'DI - PENALTIES'!$A$3:$B$69,2)</f>
        <v>50</v>
      </c>
      <c r="D266" s="27" t="n">
        <f aca="false">IF(TOT!AK268&lt;400,IF(C266&gt;80,80,C266),C266)</f>
        <v>50</v>
      </c>
      <c r="E266" s="27" t="n">
        <f aca="false">IF(TOT!AK268&lt;200,IF(C266&gt;73,73,C266),C266)</f>
        <v>50</v>
      </c>
    </row>
    <row r="267" customFormat="false" ht="13" hidden="false" customHeight="true" outlineLevel="0" collapsed="false">
      <c r="A267" s="17" t="s">
        <v>1491</v>
      </c>
      <c r="B267" s="50" t="n">
        <f aca="false">(TOT!DI269*60)/TOT!AK269</f>
        <v>1.05757931844889</v>
      </c>
      <c r="C267" s="27" t="n">
        <f aca="false">VLOOKUP(B267,'DI - PENALTIES'!$A$3:$B$69,2)</f>
        <v>52</v>
      </c>
      <c r="D267" s="27" t="n">
        <f aca="false">IF(TOT!AK269&lt;400,IF(C267&gt;80,80,C267),C267)</f>
        <v>52</v>
      </c>
      <c r="E267" s="27" t="n">
        <f aca="false">IF(TOT!AK269&lt;200,IF(C267&gt;73,73,C267),C267)</f>
        <v>52</v>
      </c>
    </row>
    <row r="268" customFormat="false" ht="13" hidden="false" customHeight="true" outlineLevel="0" collapsed="false">
      <c r="A268" s="17" t="s">
        <v>1496</v>
      </c>
      <c r="B268" s="50" t="n">
        <f aca="false">(TOT!DI270*60)/TOT!AK270</f>
        <v>0.736190743083053</v>
      </c>
      <c r="C268" s="27" t="n">
        <f aca="false">VLOOKUP(B268,'DI - PENALTIES'!$A$3:$B$69,2)</f>
        <v>65</v>
      </c>
      <c r="D268" s="27" t="n">
        <f aca="false">IF(TOT!AK270&lt;400,IF(C268&gt;80,80,C268),C268)</f>
        <v>65</v>
      </c>
      <c r="E268" s="27" t="n">
        <f aca="false">IF(TOT!AK270&lt;200,IF(C268&gt;73,73,C268),C268)</f>
        <v>65</v>
      </c>
    </row>
    <row r="269" customFormat="false" ht="13" hidden="false" customHeight="true" outlineLevel="0" collapsed="false">
      <c r="A269" s="17" t="s">
        <v>1500</v>
      </c>
      <c r="B269" s="50" t="n">
        <f aca="false">(TOT!DI271*60)/TOT!AK271</f>
        <v>0.366882719823896</v>
      </c>
      <c r="C269" s="27" t="n">
        <f aca="false">VLOOKUP(B269,'DI - PENALTIES'!$A$3:$B$69,2)</f>
        <v>89</v>
      </c>
      <c r="D269" s="27" t="n">
        <f aca="false">IF(TOT!AK271&lt;400,IF(C269&gt;80,80,C269),C269)</f>
        <v>89</v>
      </c>
      <c r="E269" s="27" t="n">
        <f aca="false">IF(TOT!AK271&lt;200,IF(C269&gt;73,73,C269),C269)</f>
        <v>89</v>
      </c>
    </row>
    <row r="270" customFormat="false" ht="13" hidden="false" customHeight="true" outlineLevel="0" collapsed="false">
      <c r="A270" s="17" t="s">
        <v>1504</v>
      </c>
      <c r="B270" s="50" t="n">
        <f aca="false">(TOT!DI272*60)/TOT!AK272</f>
        <v>0.516425190073175</v>
      </c>
      <c r="C270" s="27" t="n">
        <f aca="false">VLOOKUP(B270,'DI - PENALTIES'!$A$3:$B$69,2)</f>
        <v>81</v>
      </c>
      <c r="D270" s="27" t="n">
        <f aca="false">IF(TOT!AK272&lt;400,IF(C270&gt;80,80,C270),C270)</f>
        <v>80</v>
      </c>
      <c r="E270" s="27" t="n">
        <f aca="false">IF(TOT!AK272&lt;200,IF(C270&gt;73,73,C270),C270)</f>
        <v>73</v>
      </c>
    </row>
    <row r="271" customFormat="false" ht="13" hidden="false" customHeight="true" outlineLevel="0" collapsed="false">
      <c r="A271" s="17" t="s">
        <v>1507</v>
      </c>
      <c r="B271" s="50" t="n">
        <f aca="false">(TOT!DI273*60)/TOT!AK273</f>
        <v>0.429927748253411</v>
      </c>
      <c r="C271" s="27" t="n">
        <f aca="false">VLOOKUP(B271,'DI - PENALTIES'!$A$3:$B$69,2)</f>
        <v>85</v>
      </c>
      <c r="D271" s="27" t="n">
        <f aca="false">IF(TOT!AK273&lt;400,IF(C271&gt;80,80,C271),C271)</f>
        <v>85</v>
      </c>
      <c r="E271" s="27" t="n">
        <f aca="false">IF(TOT!AK273&lt;200,IF(C271&gt;73,73,C271),C271)</f>
        <v>85</v>
      </c>
    </row>
    <row r="272" customFormat="false" ht="13" hidden="false" customHeight="true" outlineLevel="0" collapsed="false">
      <c r="A272" s="17" t="s">
        <v>1511</v>
      </c>
      <c r="B272" s="50" t="n">
        <f aca="false">(TOT!DI274*60)/TOT!AK274</f>
        <v>1.82648401826484</v>
      </c>
      <c r="C272" s="27" t="n">
        <f aca="false">VLOOKUP(B272,'DI - PENALTIES'!$A$3:$B$69,2)</f>
        <v>39</v>
      </c>
      <c r="D272" s="27" t="n">
        <f aca="false">IF(TOT!AK274&lt;400,IF(C272&gt;80,80,C272),C272)</f>
        <v>39</v>
      </c>
      <c r="E272" s="27" t="n">
        <f aca="false">IF(TOT!AK274&lt;200,IF(C272&gt;73,73,C272),C272)</f>
        <v>39</v>
      </c>
    </row>
    <row r="273" customFormat="false" ht="13" hidden="false" customHeight="true" outlineLevel="0" collapsed="false">
      <c r="A273" s="17" t="s">
        <v>1515</v>
      </c>
      <c r="B273" s="50" t="n">
        <f aca="false">(TOT!DI275*60)/TOT!AK275</f>
        <v>0.672164306830559</v>
      </c>
      <c r="C273" s="27" t="n">
        <f aca="false">VLOOKUP(B273,'DI - PENALTIES'!$A$3:$B$69,2)</f>
        <v>69</v>
      </c>
      <c r="D273" s="27" t="n">
        <f aca="false">IF(TOT!AK275&lt;400,IF(C273&gt;80,80,C273),C273)</f>
        <v>69</v>
      </c>
      <c r="E273" s="27" t="n">
        <f aca="false">IF(TOT!AK275&lt;200,IF(C273&gt;73,73,C273),C273)</f>
        <v>69</v>
      </c>
    </row>
    <row r="274" customFormat="false" ht="13" hidden="false" customHeight="true" outlineLevel="0" collapsed="false">
      <c r="A274" s="17" t="s">
        <v>1518</v>
      </c>
      <c r="B274" s="50" t="n">
        <f aca="false">(TOT!DI276*60)/TOT!AK276</f>
        <v>1.46482339747728</v>
      </c>
      <c r="C274" s="27" t="n">
        <f aca="false">VLOOKUP(B274,'DI - PENALTIES'!$A$3:$B$69,2)</f>
        <v>43</v>
      </c>
      <c r="D274" s="27" t="n">
        <f aca="false">IF(TOT!AK276&lt;400,IF(C274&gt;80,80,C274),C274)</f>
        <v>43</v>
      </c>
      <c r="E274" s="27" t="n">
        <f aca="false">IF(TOT!AK276&lt;200,IF(C274&gt;73,73,C274),C274)</f>
        <v>43</v>
      </c>
    </row>
    <row r="275" customFormat="false" ht="13" hidden="false" customHeight="true" outlineLevel="0" collapsed="false">
      <c r="A275" s="17" t="s">
        <v>1521</v>
      </c>
      <c r="B275" s="50" t="n">
        <f aca="false">(TOT!DI277*60)/TOT!AK277</f>
        <v>1.13970725166673</v>
      </c>
      <c r="C275" s="27" t="n">
        <f aca="false">VLOOKUP(B275,'DI - PENALTIES'!$A$3:$B$69,2)</f>
        <v>50</v>
      </c>
      <c r="D275" s="27" t="n">
        <f aca="false">IF(TOT!AK277&lt;400,IF(C275&gt;80,80,C275),C275)</f>
        <v>50</v>
      </c>
      <c r="E275" s="27" t="n">
        <f aca="false">IF(TOT!AK277&lt;200,IF(C275&gt;73,73,C275),C275)</f>
        <v>50</v>
      </c>
    </row>
    <row r="276" customFormat="false" ht="13" hidden="false" customHeight="true" outlineLevel="0" collapsed="false">
      <c r="A276" s="17" t="s">
        <v>1527</v>
      </c>
      <c r="B276" s="50" t="n">
        <f aca="false">(TOT!DI278*60)/TOT!AK278</f>
        <v>0</v>
      </c>
      <c r="C276" s="27" t="n">
        <f aca="false">VLOOKUP(B276,'DI - PENALTIES'!$A$3:$B$69,2)</f>
        <v>99</v>
      </c>
      <c r="D276" s="27" t="n">
        <f aca="false">IF(TOT!AK278&lt;400,IF(C276&gt;80,80,C276),C276)</f>
        <v>80</v>
      </c>
      <c r="E276" s="27" t="n">
        <f aca="false">IF(TOT!AK278&lt;200,IF(C276&gt;73,73,C276),C276)</f>
        <v>73</v>
      </c>
    </row>
    <row r="277" customFormat="false" ht="13" hidden="false" customHeight="true" outlineLevel="0" collapsed="false">
      <c r="A277" s="17" t="s">
        <v>1531</v>
      </c>
      <c r="B277" s="50" t="n">
        <f aca="false">(TOT!DI279*60)/TOT!AK279</f>
        <v>1.06934343951652</v>
      </c>
      <c r="C277" s="27" t="n">
        <f aca="false">VLOOKUP(B277,'DI - PENALTIES'!$A$3:$B$69,2)</f>
        <v>51</v>
      </c>
      <c r="D277" s="27" t="n">
        <f aca="false">IF(TOT!AK279&lt;400,IF(C277&gt;80,80,C277),C277)</f>
        <v>51</v>
      </c>
      <c r="E277" s="27" t="n">
        <f aca="false">IF(TOT!AK279&lt;200,IF(C277&gt;73,73,C277),C277)</f>
        <v>51</v>
      </c>
    </row>
    <row r="278" customFormat="false" ht="13" hidden="false" customHeight="true" outlineLevel="0" collapsed="false">
      <c r="A278" s="17" t="s">
        <v>1535</v>
      </c>
      <c r="B278" s="50" t="n">
        <f aca="false">(TOT!DI280*60)/TOT!AK280</f>
        <v>0</v>
      </c>
      <c r="C278" s="27" t="n">
        <f aca="false">VLOOKUP(B278,'DI - PENALTIES'!$A$3:$B$69,2)</f>
        <v>99</v>
      </c>
      <c r="D278" s="27" t="n">
        <f aca="false">IF(TOT!AK280&lt;400,IF(C278&gt;80,80,C278),C278)</f>
        <v>80</v>
      </c>
      <c r="E278" s="27" t="n">
        <f aca="false">IF(TOT!AK280&lt;200,IF(C278&gt;73,73,C278),C278)</f>
        <v>73</v>
      </c>
    </row>
    <row r="279" customFormat="false" ht="13" hidden="false" customHeight="true" outlineLevel="0" collapsed="false">
      <c r="A279" s="17" t="s">
        <v>1539</v>
      </c>
      <c r="B279" s="50" t="n">
        <f aca="false">(TOT!DI281*60)/TOT!AK281</f>
        <v>0.882731563783496</v>
      </c>
      <c r="C279" s="27" t="n">
        <f aca="false">VLOOKUP(B279,'DI - PENALTIES'!$A$3:$B$69,2)</f>
        <v>60</v>
      </c>
      <c r="D279" s="27" t="n">
        <f aca="false">IF(TOT!AK281&lt;400,IF(C279&gt;80,80,C279),C279)</f>
        <v>60</v>
      </c>
      <c r="E279" s="27" t="n">
        <f aca="false">IF(TOT!AK281&lt;200,IF(C279&gt;73,73,C279),C279)</f>
        <v>60</v>
      </c>
    </row>
    <row r="280" customFormat="false" ht="13" hidden="false" customHeight="true" outlineLevel="0" collapsed="false">
      <c r="A280" s="17" t="s">
        <v>1543</v>
      </c>
      <c r="B280" s="50" t="n">
        <f aca="false">(TOT!DI282*60)/TOT!AK282</f>
        <v>0</v>
      </c>
      <c r="C280" s="27" t="n">
        <f aca="false">VLOOKUP(B280,'DI - PENALTIES'!$A$3:$B$69,2)</f>
        <v>99</v>
      </c>
      <c r="D280" s="27" t="n">
        <f aca="false">IF(TOT!AK282&lt;400,IF(C280&gt;80,80,C280),C280)</f>
        <v>80</v>
      </c>
      <c r="E280" s="27" t="n">
        <f aca="false">IF(TOT!AK282&lt;200,IF(C280&gt;73,73,C280),C280)</f>
        <v>73</v>
      </c>
    </row>
    <row r="281" customFormat="false" ht="13" hidden="false" customHeight="true" outlineLevel="0" collapsed="false">
      <c r="A281" s="17" t="s">
        <v>1548</v>
      </c>
      <c r="B281" s="50" t="n">
        <f aca="false">(TOT!DI283*60)/TOT!AK283</f>
        <v>0.372589381202627</v>
      </c>
      <c r="C281" s="27" t="n">
        <f aca="false">VLOOKUP(B281,'DI - PENALTIES'!$A$3:$B$69,2)</f>
        <v>88</v>
      </c>
      <c r="D281" s="27" t="n">
        <f aca="false">IF(TOT!AK283&lt;400,IF(C281&gt;80,80,C281),C281)</f>
        <v>88</v>
      </c>
      <c r="E281" s="27" t="n">
        <f aca="false">IF(TOT!AK283&lt;200,IF(C281&gt;73,73,C281),C281)</f>
        <v>88</v>
      </c>
    </row>
    <row r="282" customFormat="false" ht="13" hidden="false" customHeight="true" outlineLevel="0" collapsed="false">
      <c r="A282" s="17" t="s">
        <v>1551</v>
      </c>
      <c r="B282" s="50" t="n">
        <f aca="false">(TOT!DI284*60)/TOT!AK284</f>
        <v>0.282929896259034</v>
      </c>
      <c r="C282" s="27" t="n">
        <f aca="false">VLOOKUP(B282,'DI - PENALTIES'!$A$3:$B$69,2)</f>
        <v>93</v>
      </c>
      <c r="D282" s="27" t="n">
        <f aca="false">IF(TOT!AK284&lt;400,IF(C282&gt;80,80,C282),C282)</f>
        <v>80</v>
      </c>
      <c r="E282" s="27" t="n">
        <f aca="false">IF(TOT!AK284&lt;200,IF(C282&gt;73,73,C282),C282)</f>
        <v>93</v>
      </c>
    </row>
    <row r="283" customFormat="false" ht="13" hidden="false" customHeight="true" outlineLevel="0" collapsed="false">
      <c r="A283" s="17" t="s">
        <v>1556</v>
      </c>
      <c r="B283" s="50" t="n">
        <f aca="false">(TOT!DI285*60)/TOT!AK285</f>
        <v>1.93923723335488</v>
      </c>
      <c r="C283" s="27" t="n">
        <f aca="false">VLOOKUP(B283,'DI - PENALTIES'!$A$3:$B$69,2)</f>
        <v>38</v>
      </c>
      <c r="D283" s="27" t="n">
        <f aca="false">IF(TOT!AK285&lt;400,IF(C283&gt;80,80,C283),C283)</f>
        <v>38</v>
      </c>
      <c r="E283" s="27" t="n">
        <f aca="false">IF(TOT!AK285&lt;200,IF(C283&gt;73,73,C283),C283)</f>
        <v>38</v>
      </c>
    </row>
    <row r="284" customFormat="false" ht="13" hidden="false" customHeight="true" outlineLevel="0" collapsed="false">
      <c r="A284" s="17" t="s">
        <v>1560</v>
      </c>
      <c r="B284" s="50" t="n">
        <f aca="false">(TOT!DI286*60)/TOT!AK286</f>
        <v>0</v>
      </c>
      <c r="C284" s="27" t="n">
        <f aca="false">VLOOKUP(B284,'DI - PENALTIES'!$A$3:$B$69,2)</f>
        <v>99</v>
      </c>
      <c r="D284" s="27" t="n">
        <f aca="false">IF(TOT!AK286&lt;400,IF(C284&gt;80,80,C284),C284)</f>
        <v>80</v>
      </c>
      <c r="E284" s="27" t="n">
        <f aca="false">IF(TOT!AK286&lt;200,IF(C284&gt;73,73,C284),C284)</f>
        <v>73</v>
      </c>
    </row>
    <row r="285" customFormat="false" ht="13" hidden="false" customHeight="true" outlineLevel="0" collapsed="false">
      <c r="A285" s="17" t="s">
        <v>1564</v>
      </c>
      <c r="B285" s="50" t="n">
        <f aca="false">(TOT!DI287*60)/TOT!AK287</f>
        <v>0.86266902493298</v>
      </c>
      <c r="C285" s="27" t="n">
        <f aca="false">VLOOKUP(B285,'DI - PENALTIES'!$A$3:$B$69,2)</f>
        <v>61</v>
      </c>
      <c r="D285" s="27" t="n">
        <f aca="false">IF(TOT!AK287&lt;400,IF(C285&gt;80,80,C285),C285)</f>
        <v>61</v>
      </c>
      <c r="E285" s="27" t="n">
        <f aca="false">IF(TOT!AK287&lt;200,IF(C285&gt;73,73,C285),C285)</f>
        <v>61</v>
      </c>
    </row>
    <row r="286" customFormat="false" ht="13" hidden="false" customHeight="true" outlineLevel="0" collapsed="false">
      <c r="A286" s="17" t="s">
        <v>1568</v>
      </c>
      <c r="B286" s="50" t="n">
        <f aca="false">(TOT!DI288*60)/TOT!AK288</f>
        <v>0</v>
      </c>
      <c r="C286" s="27" t="n">
        <f aca="false">VLOOKUP(B286,'DI - PENALTIES'!$A$3:$B$69,2)</f>
        <v>99</v>
      </c>
      <c r="D286" s="27" t="n">
        <f aca="false">IF(TOT!AK288&lt;400,IF(C286&gt;80,80,C286),C286)</f>
        <v>80</v>
      </c>
      <c r="E286" s="27" t="n">
        <f aca="false">IF(TOT!AK288&lt;200,IF(C286&gt;73,73,C286),C286)</f>
        <v>73</v>
      </c>
    </row>
    <row r="287" customFormat="false" ht="13" hidden="false" customHeight="true" outlineLevel="0" collapsed="false">
      <c r="A287" s="17" t="s">
        <v>1572</v>
      </c>
      <c r="B287" s="50" t="n">
        <f aca="false">(TOT!DI289*60)/TOT!AK289</f>
        <v>0.563742974962158</v>
      </c>
      <c r="C287" s="27" t="n">
        <f aca="false">VLOOKUP(B287,'DI - PENALTIES'!$A$3:$B$69,2)</f>
        <v>78</v>
      </c>
      <c r="D287" s="27" t="n">
        <f aca="false">IF(TOT!AK289&lt;400,IF(C287&gt;80,80,C287),C287)</f>
        <v>78</v>
      </c>
      <c r="E287" s="27" t="n">
        <f aca="false">IF(TOT!AK289&lt;200,IF(C287&gt;73,73,C287),C287)</f>
        <v>78</v>
      </c>
    </row>
    <row r="288" customFormat="false" ht="13" hidden="false" customHeight="true" outlineLevel="0" collapsed="false">
      <c r="A288" s="17" t="s">
        <v>1577</v>
      </c>
      <c r="B288" s="50" t="n">
        <f aca="false">(TOT!DI290*60)/TOT!AK290</f>
        <v>0.277164707693888</v>
      </c>
      <c r="C288" s="27" t="n">
        <f aca="false">VLOOKUP(B288,'DI - PENALTIES'!$A$3:$B$69,2)</f>
        <v>94</v>
      </c>
      <c r="D288" s="27" t="n">
        <f aca="false">IF(TOT!AK290&lt;400,IF(C288&gt;80,80,C288),C288)</f>
        <v>94</v>
      </c>
      <c r="E288" s="27" t="n">
        <f aca="false">IF(TOT!AK290&lt;200,IF(C288&gt;73,73,C288),C288)</f>
        <v>94</v>
      </c>
    </row>
    <row r="289" customFormat="false" ht="13" hidden="false" customHeight="true" outlineLevel="0" collapsed="false">
      <c r="A289" s="17" t="s">
        <v>1581</v>
      </c>
      <c r="B289" s="50" t="n">
        <f aca="false">(TOT!DI291*60)/TOT!AK291</f>
        <v>0.772493183883672</v>
      </c>
      <c r="C289" s="27" t="n">
        <f aca="false">VLOOKUP(B289,'DI - PENALTIES'!$A$3:$B$69,2)</f>
        <v>64</v>
      </c>
      <c r="D289" s="27" t="n">
        <f aca="false">IF(TOT!AK291&lt;400,IF(C289&gt;80,80,C289),C289)</f>
        <v>64</v>
      </c>
      <c r="E289" s="27" t="n">
        <f aca="false">IF(TOT!AK291&lt;200,IF(C289&gt;73,73,C289),C289)</f>
        <v>64</v>
      </c>
    </row>
    <row r="290" customFormat="false" ht="13" hidden="false" customHeight="true" outlineLevel="0" collapsed="false">
      <c r="A290" s="17" t="s">
        <v>1586</v>
      </c>
      <c r="B290" s="50" t="n">
        <f aca="false">(TOT!DI292*60)/TOT!AK292</f>
        <v>0.837005801972036</v>
      </c>
      <c r="C290" s="27" t="n">
        <f aca="false">VLOOKUP(B290,'DI - PENALTIES'!$A$3:$B$69,2)</f>
        <v>62</v>
      </c>
      <c r="D290" s="27" t="n">
        <f aca="false">IF(TOT!AK292&lt;400,IF(C290&gt;80,80,C290),C290)</f>
        <v>62</v>
      </c>
      <c r="E290" s="27" t="n">
        <f aca="false">IF(TOT!AK292&lt;200,IF(C290&gt;73,73,C290),C290)</f>
        <v>62</v>
      </c>
    </row>
    <row r="291" customFormat="false" ht="13" hidden="false" customHeight="true" outlineLevel="0" collapsed="false">
      <c r="A291" s="17" t="s">
        <v>1590</v>
      </c>
      <c r="B291" s="50" t="n">
        <f aca="false">(TOT!DI293*60)/TOT!AK293</f>
        <v>0.537247397159251</v>
      </c>
      <c r="C291" s="27" t="n">
        <f aca="false">VLOOKUP(B291,'DI - PENALTIES'!$A$3:$B$69,2)</f>
        <v>80</v>
      </c>
      <c r="D291" s="27" t="n">
        <f aca="false">IF(TOT!AK293&lt;400,IF(C291&gt;80,80,C291),C291)</f>
        <v>80</v>
      </c>
      <c r="E291" s="27" t="n">
        <f aca="false">IF(TOT!AK293&lt;200,IF(C291&gt;73,73,C291),C291)</f>
        <v>80</v>
      </c>
    </row>
    <row r="292" customFormat="false" ht="13" hidden="false" customHeight="true" outlineLevel="0" collapsed="false">
      <c r="A292" s="17" t="s">
        <v>1594</v>
      </c>
      <c r="B292" s="50" t="n">
        <f aca="false">(TOT!DI294*60)/TOT!AK294</f>
        <v>0.407635619049424</v>
      </c>
      <c r="C292" s="27" t="n">
        <f aca="false">VLOOKUP(B292,'DI - PENALTIES'!$A$3:$B$69,2)</f>
        <v>86</v>
      </c>
      <c r="D292" s="27" t="n">
        <f aca="false">IF(TOT!AK294&lt;400,IF(C292&gt;80,80,C292),C292)</f>
        <v>86</v>
      </c>
      <c r="E292" s="27" t="n">
        <f aca="false">IF(TOT!AK294&lt;200,IF(C292&gt;73,73,C292),C292)</f>
        <v>86</v>
      </c>
    </row>
    <row r="293" customFormat="false" ht="13" hidden="false" customHeight="true" outlineLevel="0" collapsed="false">
      <c r="A293" s="17" t="s">
        <v>1598</v>
      </c>
      <c r="B293" s="50" t="n">
        <f aca="false">(TOT!DI295*60)/TOT!AK295</f>
        <v>0.894498832182089</v>
      </c>
      <c r="C293" s="27" t="n">
        <f aca="false">VLOOKUP(B293,'DI - PENALTIES'!$A$3:$B$69,2)</f>
        <v>60</v>
      </c>
      <c r="D293" s="27" t="n">
        <f aca="false">IF(TOT!AK295&lt;400,IF(C293&gt;80,80,C293),C293)</f>
        <v>60</v>
      </c>
      <c r="E293" s="27" t="n">
        <f aca="false">IF(TOT!AK295&lt;200,IF(C293&gt;73,73,C293),C293)</f>
        <v>60</v>
      </c>
    </row>
    <row r="294" customFormat="false" ht="13" hidden="false" customHeight="true" outlineLevel="0" collapsed="false">
      <c r="A294" s="17" t="s">
        <v>1602</v>
      </c>
      <c r="B294" s="50" t="n">
        <f aca="false">(TOT!DI296*60)/TOT!AK296</f>
        <v>0.62817828297936</v>
      </c>
      <c r="C294" s="27" t="n">
        <f aca="false">VLOOKUP(B294,'DI - PENALTIES'!$A$3:$B$69,2)</f>
        <v>74</v>
      </c>
      <c r="D294" s="27" t="n">
        <f aca="false">IF(TOT!AK296&lt;400,IF(C294&gt;80,80,C294),C294)</f>
        <v>74</v>
      </c>
      <c r="E294" s="27" t="n">
        <f aca="false">IF(TOT!AK296&lt;200,IF(C294&gt;73,73,C294),C294)</f>
        <v>74</v>
      </c>
    </row>
    <row r="295" customFormat="false" ht="13" hidden="false" customHeight="true" outlineLevel="0" collapsed="false">
      <c r="A295" s="17" t="s">
        <v>1607</v>
      </c>
      <c r="B295" s="50" t="n">
        <f aca="false">(TOT!DI297*60)/TOT!AK297</f>
        <v>1.33599659451849</v>
      </c>
      <c r="C295" s="27" t="n">
        <f aca="false">VLOOKUP(B295,'DI - PENALTIES'!$A$3:$B$69,2)</f>
        <v>46</v>
      </c>
      <c r="D295" s="27" t="n">
        <f aca="false">IF(TOT!AK297&lt;400,IF(C295&gt;80,80,C295),C295)</f>
        <v>46</v>
      </c>
      <c r="E295" s="27" t="n">
        <f aca="false">IF(TOT!AK297&lt;200,IF(C295&gt;73,73,C295),C295)</f>
        <v>46</v>
      </c>
    </row>
    <row r="296" customFormat="false" ht="13" hidden="false" customHeight="true" outlineLevel="0" collapsed="false">
      <c r="A296" s="17" t="s">
        <v>1614</v>
      </c>
      <c r="B296" s="50" t="n">
        <f aca="false">(TOT!DI298*60)/TOT!AK298</f>
        <v>0.173445912578438</v>
      </c>
      <c r="C296" s="27" t="n">
        <f aca="false">VLOOKUP(B296,'DI - PENALTIES'!$A$3:$B$69,2)</f>
        <v>97</v>
      </c>
      <c r="D296" s="27" t="n">
        <f aca="false">IF(TOT!AK298&lt;400,IF(C296&gt;80,80,C296),C296)</f>
        <v>97</v>
      </c>
      <c r="E296" s="27" t="n">
        <f aca="false">IF(TOT!AK298&lt;200,IF(C296&gt;73,73,C296),C296)</f>
        <v>97</v>
      </c>
    </row>
    <row r="297" customFormat="false" ht="13" hidden="false" customHeight="true" outlineLevel="0" collapsed="false">
      <c r="A297" s="17" t="s">
        <v>1619</v>
      </c>
      <c r="B297" s="50" t="n">
        <f aca="false">(TOT!DI299*60)/TOT!AK299</f>
        <v>1.53927514543221</v>
      </c>
      <c r="C297" s="27" t="n">
        <f aca="false">VLOOKUP(B297,'DI - PENALTIES'!$A$3:$B$69,2)</f>
        <v>42</v>
      </c>
      <c r="D297" s="27" t="n">
        <f aca="false">IF(TOT!AK299&lt;400,IF(C297&gt;80,80,C297),C297)</f>
        <v>42</v>
      </c>
      <c r="E297" s="27" t="n">
        <f aca="false">IF(TOT!AK299&lt;200,IF(C297&gt;73,73,C297),C297)</f>
        <v>42</v>
      </c>
    </row>
    <row r="298" customFormat="false" ht="13" hidden="false" customHeight="true" outlineLevel="0" collapsed="false">
      <c r="A298" s="17" t="s">
        <v>1623</v>
      </c>
      <c r="B298" s="50" t="n">
        <f aca="false">(TOT!DI300*60)/TOT!AK300</f>
        <v>0.968957473533128</v>
      </c>
      <c r="C298" s="27" t="n">
        <f aca="false">VLOOKUP(B298,'DI - PENALTIES'!$A$3:$B$69,2)</f>
        <v>56</v>
      </c>
      <c r="D298" s="27" t="n">
        <f aca="false">IF(TOT!AK300&lt;400,IF(C298&gt;80,80,C298),C298)</f>
        <v>56</v>
      </c>
      <c r="E298" s="27" t="n">
        <f aca="false">IF(TOT!AK300&lt;200,IF(C298&gt;73,73,C298),C298)</f>
        <v>56</v>
      </c>
    </row>
    <row r="299" customFormat="false" ht="13" hidden="false" customHeight="true" outlineLevel="0" collapsed="false">
      <c r="A299" s="17" t="s">
        <v>1628</v>
      </c>
      <c r="B299" s="50" t="n">
        <f aca="false">(TOT!DI301*60)/TOT!AK301</f>
        <v>1.94358212984214</v>
      </c>
      <c r="C299" s="27" t="n">
        <f aca="false">VLOOKUP(B299,'DI - PENALTIES'!$A$3:$B$69,2)</f>
        <v>38</v>
      </c>
      <c r="D299" s="27" t="n">
        <f aca="false">IF(TOT!AK301&lt;400,IF(C299&gt;80,80,C299),C299)</f>
        <v>38</v>
      </c>
      <c r="E299" s="27" t="n">
        <f aca="false">IF(TOT!AK301&lt;200,IF(C299&gt;73,73,C299),C299)</f>
        <v>38</v>
      </c>
    </row>
    <row r="300" customFormat="false" ht="13" hidden="false" customHeight="true" outlineLevel="0" collapsed="false">
      <c r="A300" s="17" t="s">
        <v>1631</v>
      </c>
      <c r="B300" s="50" t="n">
        <f aca="false">(TOT!DI302*60)/TOT!AK302</f>
        <v>0.595681310498883</v>
      </c>
      <c r="C300" s="27" t="n">
        <f aca="false">VLOOKUP(B300,'DI - PENALTIES'!$A$3:$B$69,2)</f>
        <v>77</v>
      </c>
      <c r="D300" s="27" t="n">
        <f aca="false">IF(TOT!AK302&lt;400,IF(C300&gt;80,80,C300),C300)</f>
        <v>77</v>
      </c>
      <c r="E300" s="27" t="n">
        <f aca="false">IF(TOT!AK302&lt;200,IF(C300&gt;73,73,C300),C300)</f>
        <v>77</v>
      </c>
    </row>
    <row r="301" customFormat="false" ht="13" hidden="false" customHeight="true" outlineLevel="0" collapsed="false">
      <c r="A301" s="17" t="s">
        <v>1636</v>
      </c>
      <c r="B301" s="50" t="n">
        <f aca="false">(TOT!DI303*60)/TOT!AK303</f>
        <v>0.979725132671138</v>
      </c>
      <c r="C301" s="27" t="n">
        <f aca="false">VLOOKUP(B301,'DI - PENALTIES'!$A$3:$B$69,2)</f>
        <v>56</v>
      </c>
      <c r="D301" s="27" t="n">
        <f aca="false">IF(TOT!AK303&lt;400,IF(C301&gt;80,80,C301),C301)</f>
        <v>56</v>
      </c>
      <c r="E301" s="27" t="n">
        <f aca="false">IF(TOT!AK303&lt;200,IF(C301&gt;73,73,C301),C301)</f>
        <v>56</v>
      </c>
    </row>
    <row r="302" customFormat="false" ht="13" hidden="false" customHeight="true" outlineLevel="0" collapsed="false">
      <c r="A302" s="17" t="s">
        <v>1640</v>
      </c>
      <c r="B302" s="50" t="n">
        <f aca="false">(TOT!DI304*60)/TOT!AK304</f>
        <v>0.973720923611281</v>
      </c>
      <c r="C302" s="27" t="n">
        <f aca="false">VLOOKUP(B302,'DI - PENALTIES'!$A$3:$B$69,2)</f>
        <v>56</v>
      </c>
      <c r="D302" s="27" t="n">
        <f aca="false">IF(TOT!AK304&lt;400,IF(C302&gt;80,80,C302),C302)</f>
        <v>56</v>
      </c>
      <c r="E302" s="27" t="n">
        <f aca="false">IF(TOT!AK304&lt;200,IF(C302&gt;73,73,C302),C302)</f>
        <v>56</v>
      </c>
    </row>
    <row r="303" customFormat="false" ht="13" hidden="false" customHeight="true" outlineLevel="0" collapsed="false">
      <c r="A303" s="17" t="s">
        <v>1644</v>
      </c>
      <c r="B303" s="50" t="n">
        <f aca="false">(TOT!DI305*60)/TOT!AK305</f>
        <v>0.620752087135218</v>
      </c>
      <c r="C303" s="27" t="n">
        <f aca="false">VLOOKUP(B303,'DI - PENALTIES'!$A$3:$B$69,2)</f>
        <v>74</v>
      </c>
      <c r="D303" s="27" t="n">
        <f aca="false">IF(TOT!AK305&lt;400,IF(C303&gt;80,80,C303),C303)</f>
        <v>74</v>
      </c>
      <c r="E303" s="27" t="n">
        <f aca="false">IF(TOT!AK305&lt;200,IF(C303&gt;73,73,C303),C303)</f>
        <v>74</v>
      </c>
    </row>
    <row r="304" customFormat="false" ht="13" hidden="false" customHeight="true" outlineLevel="0" collapsed="false">
      <c r="A304" s="17" t="s">
        <v>1648</v>
      </c>
      <c r="B304" s="50" t="n">
        <f aca="false">(TOT!DI306*60)/TOT!AK306</f>
        <v>1.04347826086957</v>
      </c>
      <c r="C304" s="27" t="n">
        <f aca="false">VLOOKUP(B304,'DI - PENALTIES'!$A$3:$B$69,2)</f>
        <v>52</v>
      </c>
      <c r="D304" s="27" t="n">
        <f aca="false">IF(TOT!AK306&lt;400,IF(C304&gt;80,80,C304),C304)</f>
        <v>52</v>
      </c>
      <c r="E304" s="27" t="n">
        <f aca="false">IF(TOT!AK306&lt;200,IF(C304&gt;73,73,C304),C304)</f>
        <v>52</v>
      </c>
    </row>
    <row r="305" customFormat="false" ht="13" hidden="false" customHeight="true" outlineLevel="0" collapsed="false">
      <c r="A305" s="17" t="s">
        <v>1653</v>
      </c>
      <c r="B305" s="50" t="n">
        <f aca="false">(TOT!DI307*60)/TOT!AK307</f>
        <v>2.2952295229523</v>
      </c>
      <c r="C305" s="27" t="n">
        <f aca="false">VLOOKUP(B305,'DI - PENALTIES'!$A$3:$B$69,2)</f>
        <v>37</v>
      </c>
      <c r="D305" s="27" t="n">
        <f aca="false">IF(TOT!AK307&lt;400,IF(C305&gt;80,80,C305),C305)</f>
        <v>37</v>
      </c>
      <c r="E305" s="27" t="n">
        <f aca="false">IF(TOT!AK307&lt;200,IF(C305&gt;73,73,C305),C305)</f>
        <v>37</v>
      </c>
    </row>
    <row r="306" customFormat="false" ht="13" hidden="false" customHeight="true" outlineLevel="0" collapsed="false">
      <c r="A306" s="17" t="s">
        <v>1659</v>
      </c>
      <c r="B306" s="50" t="n">
        <f aca="false">(TOT!DI308*60)/TOT!AK308</f>
        <v>0.335896991589255</v>
      </c>
      <c r="C306" s="27" t="n">
        <f aca="false">VLOOKUP(B306,'DI - PENALTIES'!$A$3:$B$69,2)</f>
        <v>91</v>
      </c>
      <c r="D306" s="27" t="n">
        <f aca="false">IF(TOT!AK308&lt;400,IF(C306&gt;80,80,C306),C306)</f>
        <v>91</v>
      </c>
      <c r="E306" s="27" t="n">
        <f aca="false">IF(TOT!AK308&lt;200,IF(C306&gt;73,73,C306),C306)</f>
        <v>91</v>
      </c>
    </row>
    <row r="307" customFormat="false" ht="13" hidden="false" customHeight="true" outlineLevel="0" collapsed="false">
      <c r="A307" s="17" t="s">
        <v>1663</v>
      </c>
      <c r="B307" s="50" t="n">
        <f aca="false">(TOT!DI309*60)/TOT!AK309</f>
        <v>0.4175849669412</v>
      </c>
      <c r="C307" s="27" t="n">
        <f aca="false">VLOOKUP(B307,'DI - PENALTIES'!$A$3:$B$69,2)</f>
        <v>86</v>
      </c>
      <c r="D307" s="27" t="n">
        <f aca="false">IF(TOT!AK309&lt;400,IF(C307&gt;80,80,C307),C307)</f>
        <v>80</v>
      </c>
      <c r="E307" s="27" t="n">
        <f aca="false">IF(TOT!AK309&lt;200,IF(C307&gt;73,73,C307),C307)</f>
        <v>73</v>
      </c>
    </row>
    <row r="308" customFormat="false" ht="13" hidden="false" customHeight="true" outlineLevel="0" collapsed="false">
      <c r="A308" s="17" t="s">
        <v>1668</v>
      </c>
      <c r="B308" s="50" t="n">
        <f aca="false">(TOT!DI310*60)/TOT!AK310</f>
        <v>0.327481124351854</v>
      </c>
      <c r="C308" s="27" t="n">
        <f aca="false">VLOOKUP(B308,'DI - PENALTIES'!$A$3:$B$69,2)</f>
        <v>91</v>
      </c>
      <c r="D308" s="27" t="n">
        <f aca="false">IF(TOT!AK310&lt;400,IF(C308&gt;80,80,C308),C308)</f>
        <v>80</v>
      </c>
      <c r="E308" s="27" t="n">
        <f aca="false">IF(TOT!AK310&lt;200,IF(C308&gt;73,73,C308),C308)</f>
        <v>73</v>
      </c>
    </row>
    <row r="309" customFormat="false" ht="13" hidden="false" customHeight="true" outlineLevel="0" collapsed="false">
      <c r="A309" s="17" t="s">
        <v>1673</v>
      </c>
      <c r="B309" s="50" t="n">
        <f aca="false">(TOT!DI311*60)/TOT!AK311</f>
        <v>0</v>
      </c>
      <c r="C309" s="27" t="n">
        <f aca="false">VLOOKUP(B309,'DI - PENALTIES'!$A$3:$B$69,2)</f>
        <v>99</v>
      </c>
      <c r="D309" s="27" t="n">
        <f aca="false">IF(TOT!AK311&lt;400,IF(C309&gt;80,80,C309),C309)</f>
        <v>80</v>
      </c>
      <c r="E309" s="27" t="n">
        <f aca="false">IF(TOT!AK311&lt;200,IF(C309&gt;73,73,C309),C309)</f>
        <v>73</v>
      </c>
    </row>
    <row r="310" customFormat="false" ht="13" hidden="false" customHeight="true" outlineLevel="0" collapsed="false">
      <c r="A310" s="17" t="s">
        <v>1677</v>
      </c>
      <c r="B310" s="50" t="n">
        <f aca="false">(TOT!DI312*60)/TOT!AK312</f>
        <v>0.488798370672098</v>
      </c>
      <c r="C310" s="27" t="n">
        <f aca="false">VLOOKUP(B310,'DI - PENALTIES'!$A$3:$B$69,2)</f>
        <v>82</v>
      </c>
      <c r="D310" s="27" t="n">
        <f aca="false">IF(TOT!AK312&lt;400,IF(C310&gt;80,80,C310),C310)</f>
        <v>82</v>
      </c>
      <c r="E310" s="27" t="n">
        <f aca="false">IF(TOT!AK312&lt;200,IF(C310&gt;73,73,C310),C310)</f>
        <v>82</v>
      </c>
    </row>
    <row r="311" customFormat="false" ht="13" hidden="false" customHeight="true" outlineLevel="0" collapsed="false">
      <c r="A311" s="17" t="s">
        <v>1682</v>
      </c>
      <c r="B311" s="50" t="n">
        <f aca="false">(TOT!DI313*60)/TOT!AK313</f>
        <v>0.569214957704166</v>
      </c>
      <c r="C311" s="27" t="n">
        <f aca="false">VLOOKUP(B311,'DI - PENALTIES'!$A$3:$B$69,2)</f>
        <v>78</v>
      </c>
      <c r="D311" s="27" t="n">
        <f aca="false">IF(TOT!AK313&lt;400,IF(C311&gt;80,80,C311),C311)</f>
        <v>78</v>
      </c>
      <c r="E311" s="27" t="n">
        <f aca="false">IF(TOT!AK313&lt;200,IF(C311&gt;73,73,C311),C311)</f>
        <v>78</v>
      </c>
    </row>
    <row r="312" customFormat="false" ht="13" hidden="false" customHeight="true" outlineLevel="0" collapsed="false">
      <c r="A312" s="17" t="s">
        <v>1686</v>
      </c>
      <c r="B312" s="50" t="n">
        <f aca="false">(TOT!DI314*60)/TOT!AK314</f>
        <v>0.756540926762619</v>
      </c>
      <c r="C312" s="27" t="n">
        <f aca="false">VLOOKUP(B312,'DI - PENALTIES'!$A$3:$B$69,2)</f>
        <v>65</v>
      </c>
      <c r="D312" s="27" t="n">
        <f aca="false">IF(TOT!AK314&lt;400,IF(C312&gt;80,80,C312),C312)</f>
        <v>65</v>
      </c>
      <c r="E312" s="27" t="n">
        <f aca="false">IF(TOT!AK314&lt;200,IF(C312&gt;73,73,C312),C312)</f>
        <v>65</v>
      </c>
    </row>
    <row r="313" customFormat="false" ht="13" hidden="false" customHeight="true" outlineLevel="0" collapsed="false">
      <c r="A313" s="17" t="s">
        <v>1690</v>
      </c>
      <c r="B313" s="50" t="n">
        <f aca="false">(TOT!DI315*60)/TOT!AK315</f>
        <v>0.66355369869746</v>
      </c>
      <c r="C313" s="27" t="n">
        <f aca="false">VLOOKUP(B313,'DI - PENALTIES'!$A$3:$B$69,2)</f>
        <v>70</v>
      </c>
      <c r="D313" s="27" t="n">
        <f aca="false">IF(TOT!AK315&lt;400,IF(C313&gt;80,80,C313),C313)</f>
        <v>70</v>
      </c>
      <c r="E313" s="27" t="n">
        <f aca="false">IF(TOT!AK315&lt;200,IF(C313&gt;73,73,C313),C313)</f>
        <v>70</v>
      </c>
    </row>
    <row r="314" customFormat="false" ht="13" hidden="false" customHeight="true" outlineLevel="0" collapsed="false">
      <c r="A314" s="17" t="s">
        <v>1694</v>
      </c>
      <c r="B314" s="50" t="n">
        <f aca="false">(TOT!DI316*60)/TOT!AK316</f>
        <v>0.649199108942386</v>
      </c>
      <c r="C314" s="27" t="n">
        <f aca="false">VLOOKUP(B314,'DI - PENALTIES'!$A$3:$B$69,2)</f>
        <v>72</v>
      </c>
      <c r="D314" s="27" t="n">
        <f aca="false">IF(TOT!AK316&lt;400,IF(C314&gt;80,80,C314),C314)</f>
        <v>72</v>
      </c>
      <c r="E314" s="27" t="n">
        <f aca="false">IF(TOT!AK316&lt;200,IF(C314&gt;73,73,C314),C314)</f>
        <v>72</v>
      </c>
    </row>
    <row r="315" customFormat="false" ht="13" hidden="false" customHeight="true" outlineLevel="0" collapsed="false">
      <c r="A315" s="17" t="s">
        <v>1698</v>
      </c>
      <c r="B315" s="50" t="n">
        <f aca="false">(TOT!DI317*60)/TOT!AK317</f>
        <v>2.38083574192917</v>
      </c>
      <c r="C315" s="27" t="n">
        <f aca="false">VLOOKUP(B315,'DI - PENALTIES'!$A$3:$B$69,2)</f>
        <v>37</v>
      </c>
      <c r="D315" s="27" t="n">
        <f aca="false">IF(TOT!AK317&lt;400,IF(C315&gt;80,80,C315),C315)</f>
        <v>37</v>
      </c>
      <c r="E315" s="27" t="n">
        <f aca="false">IF(TOT!AK317&lt;200,IF(C315&gt;73,73,C315),C315)</f>
        <v>37</v>
      </c>
    </row>
    <row r="316" customFormat="false" ht="13" hidden="false" customHeight="true" outlineLevel="0" collapsed="false">
      <c r="A316" s="17" t="s">
        <v>1702</v>
      </c>
      <c r="B316" s="50" t="n">
        <f aca="false">(TOT!DI318*60)/TOT!AK318</f>
        <v>0.96807652414429</v>
      </c>
      <c r="C316" s="27" t="n">
        <f aca="false">VLOOKUP(B316,'DI - PENALTIES'!$A$3:$B$69,2)</f>
        <v>56</v>
      </c>
      <c r="D316" s="27" t="n">
        <f aca="false">IF(TOT!AK318&lt;400,IF(C316&gt;80,80,C316),C316)</f>
        <v>56</v>
      </c>
      <c r="E316" s="27" t="n">
        <f aca="false">IF(TOT!AK318&lt;200,IF(C316&gt;73,73,C316),C316)</f>
        <v>56</v>
      </c>
    </row>
    <row r="317" customFormat="false" ht="13" hidden="false" customHeight="true" outlineLevel="0" collapsed="false">
      <c r="A317" s="17" t="s">
        <v>1705</v>
      </c>
      <c r="B317" s="50" t="n">
        <f aca="false">(TOT!DI319*60)/TOT!AK319</f>
        <v>0</v>
      </c>
      <c r="C317" s="27" t="n">
        <f aca="false">VLOOKUP(B317,'DI - PENALTIES'!$A$3:$B$69,2)</f>
        <v>99</v>
      </c>
      <c r="D317" s="27" t="n">
        <f aca="false">IF(TOT!AK319&lt;400,IF(C317&gt;80,80,C317),C317)</f>
        <v>80</v>
      </c>
      <c r="E317" s="27" t="n">
        <f aca="false">IF(TOT!AK319&lt;200,IF(C317&gt;73,73,C317),C317)</f>
        <v>73</v>
      </c>
    </row>
    <row r="318" customFormat="false" ht="13" hidden="false" customHeight="true" outlineLevel="0" collapsed="false">
      <c r="A318" s="17" t="s">
        <v>1710</v>
      </c>
      <c r="B318" s="50" t="n">
        <f aca="false">(TOT!DI320*60)/TOT!AK320</f>
        <v>0.953642384105948</v>
      </c>
      <c r="C318" s="27" t="n">
        <f aca="false">VLOOKUP(B318,'DI - PENALTIES'!$A$3:$B$69,2)</f>
        <v>57</v>
      </c>
      <c r="D318" s="27" t="n">
        <f aca="false">IF(TOT!AK320&lt;400,IF(C318&gt;80,80,C318),C318)</f>
        <v>57</v>
      </c>
      <c r="E318" s="27" t="n">
        <f aca="false">IF(TOT!AK320&lt;200,IF(C318&gt;73,73,C318),C318)</f>
        <v>57</v>
      </c>
    </row>
    <row r="319" customFormat="false" ht="13" hidden="false" customHeight="true" outlineLevel="0" collapsed="false">
      <c r="A319" s="17" t="s">
        <v>1715</v>
      </c>
      <c r="B319" s="50" t="n">
        <f aca="false">(TOT!DI321*60)/TOT!AK321</f>
        <v>0.921809166880027</v>
      </c>
      <c r="C319" s="27" t="n">
        <f aca="false">VLOOKUP(B319,'DI - PENALTIES'!$A$3:$B$69,2)</f>
        <v>58</v>
      </c>
      <c r="D319" s="27" t="n">
        <f aca="false">IF(TOT!AK321&lt;400,IF(C319&gt;80,80,C319),C319)</f>
        <v>58</v>
      </c>
      <c r="E319" s="27" t="n">
        <f aca="false">IF(TOT!AK321&lt;200,IF(C319&gt;73,73,C319),C319)</f>
        <v>58</v>
      </c>
    </row>
    <row r="320" customFormat="false" ht="13" hidden="false" customHeight="true" outlineLevel="0" collapsed="false">
      <c r="A320" s="17" t="s">
        <v>1719</v>
      </c>
      <c r="B320" s="50" t="n">
        <f aca="false">(TOT!DI322*60)/TOT!AK322</f>
        <v>0.305576776165011</v>
      </c>
      <c r="C320" s="27" t="n">
        <f aca="false">VLOOKUP(B320,'DI - PENALTIES'!$A$3:$B$69,2)</f>
        <v>92</v>
      </c>
      <c r="D320" s="27" t="n">
        <f aca="false">IF(TOT!AK322&lt;400,IF(C320&gt;80,80,C320),C320)</f>
        <v>92</v>
      </c>
      <c r="E320" s="27" t="n">
        <f aca="false">IF(TOT!AK322&lt;200,IF(C320&gt;73,73,C320),C320)</f>
        <v>92</v>
      </c>
    </row>
    <row r="321" customFormat="false" ht="13" hidden="false" customHeight="true" outlineLevel="0" collapsed="false">
      <c r="A321" s="17" t="s">
        <v>1725</v>
      </c>
      <c r="B321" s="50" t="n">
        <f aca="false">(TOT!DI323*60)/TOT!AK323</f>
        <v>0.409892061757071</v>
      </c>
      <c r="C321" s="27" t="n">
        <f aca="false">VLOOKUP(B321,'DI - PENALTIES'!$A$3:$B$69,2)</f>
        <v>86</v>
      </c>
      <c r="D321" s="27" t="n">
        <f aca="false">IF(TOT!AK323&lt;400,IF(C321&gt;80,80,C321),C321)</f>
        <v>86</v>
      </c>
      <c r="E321" s="27" t="n">
        <f aca="false">IF(TOT!AK323&lt;200,IF(C321&gt;73,73,C321),C321)</f>
        <v>86</v>
      </c>
    </row>
    <row r="322" customFormat="false" ht="13" hidden="false" customHeight="true" outlineLevel="0" collapsed="false">
      <c r="A322" s="17" t="s">
        <v>1729</v>
      </c>
      <c r="B322" s="50" t="n">
        <f aca="false">(TOT!DI324*60)/TOT!AK324</f>
        <v>0.801934826883915</v>
      </c>
      <c r="C322" s="27" t="n">
        <f aca="false">VLOOKUP(B322,'DI - PENALTIES'!$A$3:$B$69,2)</f>
        <v>63</v>
      </c>
      <c r="D322" s="27" t="n">
        <f aca="false">IF(TOT!AK324&lt;400,IF(C322&gt;80,80,C322),C322)</f>
        <v>63</v>
      </c>
      <c r="E322" s="27" t="n">
        <f aca="false">IF(TOT!AK324&lt;200,IF(C322&gt;73,73,C322),C322)</f>
        <v>63</v>
      </c>
    </row>
    <row r="323" customFormat="false" ht="13" hidden="false" customHeight="true" outlineLevel="0" collapsed="false">
      <c r="A323" s="17" t="s">
        <v>1733</v>
      </c>
      <c r="B323" s="50" t="n">
        <f aca="false">(TOT!DI325*60)/TOT!AK325</f>
        <v>0.650074886077563</v>
      </c>
      <c r="C323" s="27" t="n">
        <f aca="false">VLOOKUP(B323,'DI - PENALTIES'!$A$3:$B$69,2)</f>
        <v>71</v>
      </c>
      <c r="D323" s="27" t="n">
        <f aca="false">IF(TOT!AK325&lt;400,IF(C323&gt;80,80,C323),C323)</f>
        <v>71</v>
      </c>
      <c r="E323" s="27" t="n">
        <f aca="false">IF(TOT!AK325&lt;200,IF(C323&gt;73,73,C323),C323)</f>
        <v>71</v>
      </c>
    </row>
    <row r="324" customFormat="false" ht="13" hidden="false" customHeight="true" outlineLevel="0" collapsed="false">
      <c r="A324" s="17" t="s">
        <v>1737</v>
      </c>
      <c r="B324" s="50" t="n">
        <f aca="false">(TOT!DI326*60)/TOT!AK326</f>
        <v>0.373244860477505</v>
      </c>
      <c r="C324" s="27" t="n">
        <f aca="false">VLOOKUP(B324,'DI - PENALTIES'!$A$3:$B$69,2)</f>
        <v>88</v>
      </c>
      <c r="D324" s="27" t="n">
        <f aca="false">IF(TOT!AK326&lt;400,IF(C324&gt;80,80,C324),C324)</f>
        <v>88</v>
      </c>
      <c r="E324" s="27" t="n">
        <f aca="false">IF(TOT!AK326&lt;200,IF(C324&gt;73,73,C324),C324)</f>
        <v>88</v>
      </c>
    </row>
    <row r="325" customFormat="false" ht="13" hidden="false" customHeight="true" outlineLevel="0" collapsed="false">
      <c r="A325" s="17" t="s">
        <v>1742</v>
      </c>
      <c r="B325" s="50" t="n">
        <f aca="false">(TOT!DI327*60)/TOT!AK327</f>
        <v>0</v>
      </c>
      <c r="C325" s="27" t="n">
        <f aca="false">VLOOKUP(B325,'DI - PENALTIES'!$A$3:$B$69,2)</f>
        <v>99</v>
      </c>
      <c r="D325" s="27" t="n">
        <f aca="false">IF(TOT!AK327&lt;400,IF(C325&gt;80,80,C325),C325)</f>
        <v>80</v>
      </c>
      <c r="E325" s="27" t="n">
        <f aca="false">IF(TOT!AK327&lt;200,IF(C325&gt;73,73,C325),C325)</f>
        <v>73</v>
      </c>
    </row>
    <row r="326" customFormat="false" ht="13" hidden="false" customHeight="true" outlineLevel="0" collapsed="false">
      <c r="A326" s="17" t="s">
        <v>1747</v>
      </c>
      <c r="B326" s="50" t="n">
        <f aca="false">(TOT!DI328*60)/TOT!AK328</f>
        <v>0</v>
      </c>
      <c r="C326" s="27" t="n">
        <f aca="false">VLOOKUP(B326,'DI - PENALTIES'!$A$3:$B$69,2)</f>
        <v>99</v>
      </c>
      <c r="D326" s="27" t="n">
        <f aca="false">IF(TOT!AK328&lt;400,IF(C326&gt;80,80,C326),C326)</f>
        <v>80</v>
      </c>
      <c r="E326" s="27" t="n">
        <f aca="false">IF(TOT!AK328&lt;200,IF(C326&gt;73,73,C326),C326)</f>
        <v>73</v>
      </c>
    </row>
    <row r="327" customFormat="false" ht="13" hidden="false" customHeight="true" outlineLevel="0" collapsed="false">
      <c r="A327" s="17" t="s">
        <v>1750</v>
      </c>
      <c r="B327" s="50" t="n">
        <f aca="false">(TOT!DI329*60)/TOT!AK329</f>
        <v>0.705900807864239</v>
      </c>
      <c r="C327" s="27" t="n">
        <f aca="false">VLOOKUP(B327,'DI - PENALTIES'!$A$3:$B$69,2)</f>
        <v>66</v>
      </c>
      <c r="D327" s="27" t="n">
        <f aca="false">IF(TOT!AK329&lt;400,IF(C327&gt;80,80,C327),C327)</f>
        <v>66</v>
      </c>
      <c r="E327" s="27" t="n">
        <f aca="false">IF(TOT!AK329&lt;200,IF(C327&gt;73,73,C327),C327)</f>
        <v>66</v>
      </c>
    </row>
    <row r="328" customFormat="false" ht="13" hidden="false" customHeight="true" outlineLevel="0" collapsed="false">
      <c r="A328" s="17" t="s">
        <v>1753</v>
      </c>
      <c r="B328" s="50" t="n">
        <f aca="false">(TOT!DI330*60)/TOT!AK330</f>
        <v>0.262707977148581</v>
      </c>
      <c r="C328" s="27" t="n">
        <f aca="false">VLOOKUP(B328,'DI - PENALTIES'!$A$3:$B$69,2)</f>
        <v>94</v>
      </c>
      <c r="D328" s="27" t="n">
        <f aca="false">IF(TOT!AK330&lt;400,IF(C328&gt;80,80,C328),C328)</f>
        <v>94</v>
      </c>
      <c r="E328" s="27" t="n">
        <f aca="false">IF(TOT!AK330&lt;200,IF(C328&gt;73,73,C328),C328)</f>
        <v>94</v>
      </c>
    </row>
    <row r="329" customFormat="false" ht="13" hidden="false" customHeight="true" outlineLevel="0" collapsed="false">
      <c r="A329" s="17" t="s">
        <v>1756</v>
      </c>
      <c r="B329" s="50" t="n">
        <f aca="false">(TOT!DI331*60)/TOT!AK331</f>
        <v>1.23711340206186</v>
      </c>
      <c r="C329" s="27" t="n">
        <f aca="false">VLOOKUP(B329,'DI - PENALTIES'!$A$3:$B$69,2)</f>
        <v>48</v>
      </c>
      <c r="D329" s="27" t="n">
        <f aca="false">IF(TOT!AK331&lt;400,IF(C329&gt;80,80,C329),C329)</f>
        <v>48</v>
      </c>
      <c r="E329" s="27" t="n">
        <f aca="false">IF(TOT!AK331&lt;200,IF(C329&gt;73,73,C329),C329)</f>
        <v>48</v>
      </c>
    </row>
    <row r="330" customFormat="false" ht="13" hidden="false" customHeight="true" outlineLevel="0" collapsed="false">
      <c r="A330" s="17" t="s">
        <v>1760</v>
      </c>
      <c r="B330" s="50" t="n">
        <f aca="false">(TOT!DI332*60)/TOT!AK332</f>
        <v>1.76329820731349</v>
      </c>
      <c r="C330" s="27" t="n">
        <f aca="false">VLOOKUP(B330,'DI - PENALTIES'!$A$3:$B$69,2)</f>
        <v>40</v>
      </c>
      <c r="D330" s="27" t="n">
        <f aca="false">IF(TOT!AK332&lt;400,IF(C330&gt;80,80,C330),C330)</f>
        <v>40</v>
      </c>
      <c r="E330" s="27" t="n">
        <f aca="false">IF(TOT!AK332&lt;200,IF(C330&gt;73,73,C330),C330)</f>
        <v>40</v>
      </c>
    </row>
    <row r="331" customFormat="false" ht="13" hidden="false" customHeight="true" outlineLevel="0" collapsed="false">
      <c r="A331" s="17" t="s">
        <v>1767</v>
      </c>
      <c r="B331" s="50" t="n">
        <f aca="false">(TOT!DI333*60)/TOT!AK333</f>
        <v>1.15206702935444</v>
      </c>
      <c r="C331" s="27" t="n">
        <f aca="false">VLOOKUP(B331,'DI - PENALTIES'!$A$3:$B$69,2)</f>
        <v>49</v>
      </c>
      <c r="D331" s="27" t="n">
        <f aca="false">IF(TOT!AK333&lt;400,IF(C331&gt;80,80,C331),C331)</f>
        <v>49</v>
      </c>
      <c r="E331" s="27" t="n">
        <f aca="false">IF(TOT!AK333&lt;200,IF(C331&gt;73,73,C331),C331)</f>
        <v>49</v>
      </c>
    </row>
    <row r="332" customFormat="false" ht="13" hidden="false" customHeight="true" outlineLevel="0" collapsed="false">
      <c r="A332" s="17" t="s">
        <v>1771</v>
      </c>
      <c r="B332" s="50" t="n">
        <f aca="false">(TOT!DI334*60)/TOT!AK334</f>
        <v>0.441465009810337</v>
      </c>
      <c r="C332" s="27" t="n">
        <f aca="false">VLOOKUP(B332,'DI - PENALTIES'!$A$3:$B$69,2)</f>
        <v>83</v>
      </c>
      <c r="D332" s="27" t="n">
        <f aca="false">IF(TOT!AK334&lt;400,IF(C332&gt;80,80,C332),C332)</f>
        <v>83</v>
      </c>
      <c r="E332" s="27" t="n">
        <f aca="false">IF(TOT!AK334&lt;200,IF(C332&gt;73,73,C332),C332)</f>
        <v>83</v>
      </c>
    </row>
    <row r="333" customFormat="false" ht="13" hidden="false" customHeight="true" outlineLevel="0" collapsed="false">
      <c r="A333" s="17" t="s">
        <v>1775</v>
      </c>
      <c r="B333" s="50" t="n">
        <f aca="false">(TOT!DI335*60)/TOT!AK335</f>
        <v>0.185624419923687</v>
      </c>
      <c r="C333" s="27" t="n">
        <f aca="false">VLOOKUP(B333,'DI - PENALTIES'!$A$3:$B$69,2)</f>
        <v>96</v>
      </c>
      <c r="D333" s="27" t="n">
        <f aca="false">IF(TOT!AK335&lt;400,IF(C333&gt;80,80,C333),C333)</f>
        <v>96</v>
      </c>
      <c r="E333" s="27" t="n">
        <f aca="false">IF(TOT!AK335&lt;200,IF(C333&gt;73,73,C333),C333)</f>
        <v>96</v>
      </c>
    </row>
    <row r="334" customFormat="false" ht="13" hidden="false" customHeight="true" outlineLevel="0" collapsed="false">
      <c r="A334" s="17" t="s">
        <v>1779</v>
      </c>
      <c r="B334" s="50" t="n">
        <f aca="false">(TOT!DI336*60)/TOT!AK336</f>
        <v>0.302948700686689</v>
      </c>
      <c r="C334" s="27" t="n">
        <f aca="false">VLOOKUP(B334,'DI - PENALTIES'!$A$3:$B$69,2)</f>
        <v>92</v>
      </c>
      <c r="D334" s="27" t="n">
        <f aca="false">IF(TOT!AK336&lt;400,IF(C334&gt;80,80,C334),C334)</f>
        <v>92</v>
      </c>
      <c r="E334" s="27" t="n">
        <f aca="false">IF(TOT!AK336&lt;200,IF(C334&gt;73,73,C334),C334)</f>
        <v>92</v>
      </c>
    </row>
    <row r="335" customFormat="false" ht="13" hidden="false" customHeight="true" outlineLevel="0" collapsed="false">
      <c r="A335" s="17" t="s">
        <v>1782</v>
      </c>
      <c r="B335" s="50" t="n">
        <f aca="false">(TOT!DI337*60)/TOT!AK337</f>
        <v>0.844409695074283</v>
      </c>
      <c r="C335" s="27" t="n">
        <f aca="false">VLOOKUP(B335,'DI - PENALTIES'!$A$3:$B$69,2)</f>
        <v>62</v>
      </c>
      <c r="D335" s="27" t="n">
        <f aca="false">IF(TOT!AK337&lt;400,IF(C335&gt;80,80,C335),C335)</f>
        <v>62</v>
      </c>
      <c r="E335" s="27" t="n">
        <f aca="false">IF(TOT!AK337&lt;200,IF(C335&gt;73,73,C335),C335)</f>
        <v>62</v>
      </c>
    </row>
    <row r="336" customFormat="false" ht="13" hidden="false" customHeight="true" outlineLevel="0" collapsed="false">
      <c r="A336" s="17" t="s">
        <v>1787</v>
      </c>
      <c r="B336" s="50" t="n">
        <f aca="false">(TOT!DI338*60)/TOT!AK338</f>
        <v>0.543486465677337</v>
      </c>
      <c r="C336" s="27" t="n">
        <f aca="false">VLOOKUP(B336,'DI - PENALTIES'!$A$3:$B$69,2)</f>
        <v>79</v>
      </c>
      <c r="D336" s="27" t="n">
        <f aca="false">IF(TOT!AK338&lt;400,IF(C336&gt;80,80,C336),C336)</f>
        <v>79</v>
      </c>
      <c r="E336" s="27" t="n">
        <f aca="false">IF(TOT!AK338&lt;200,IF(C336&gt;73,73,C336),C336)</f>
        <v>79</v>
      </c>
    </row>
    <row r="337" customFormat="false" ht="13" hidden="false" customHeight="true" outlineLevel="0" collapsed="false">
      <c r="A337" s="17" t="s">
        <v>1791</v>
      </c>
      <c r="B337" s="50" t="n">
        <f aca="false">(TOT!DI339*60)/TOT!AK339</f>
        <v>0.859804155720065</v>
      </c>
      <c r="C337" s="27" t="n">
        <f aca="false">VLOOKUP(B337,'DI - PENALTIES'!$A$3:$B$69,2)</f>
        <v>61</v>
      </c>
      <c r="D337" s="27" t="n">
        <f aca="false">IF(TOT!AK339&lt;400,IF(C337&gt;80,80,C337),C337)</f>
        <v>61</v>
      </c>
      <c r="E337" s="27" t="n">
        <f aca="false">IF(TOT!AK339&lt;200,IF(C337&gt;73,73,C337),C337)</f>
        <v>61</v>
      </c>
    </row>
    <row r="338" customFormat="false" ht="13" hidden="false" customHeight="true" outlineLevel="0" collapsed="false">
      <c r="A338" s="17" t="s">
        <v>1794</v>
      </c>
      <c r="B338" s="50" t="n">
        <f aca="false">(TOT!DI340*60)/TOT!AK340</f>
        <v>0.161969549724652</v>
      </c>
      <c r="C338" s="27" t="n">
        <f aca="false">VLOOKUP(B338,'DI - PENALTIES'!$A$3:$B$69,2)</f>
        <v>97</v>
      </c>
      <c r="D338" s="27" t="n">
        <f aca="false">IF(TOT!AK340&lt;400,IF(C338&gt;80,80,C338),C338)</f>
        <v>97</v>
      </c>
      <c r="E338" s="27" t="n">
        <f aca="false">IF(TOT!AK340&lt;200,IF(C338&gt;73,73,C338),C338)</f>
        <v>97</v>
      </c>
    </row>
    <row r="339" customFormat="false" ht="13" hidden="false" customHeight="true" outlineLevel="0" collapsed="false">
      <c r="A339" s="17" t="s">
        <v>1799</v>
      </c>
      <c r="B339" s="50" t="n">
        <f aca="false">(TOT!DI341*60)/TOT!AK341</f>
        <v>0.533491404860699</v>
      </c>
      <c r="C339" s="27" t="n">
        <f aca="false">VLOOKUP(B339,'DI - PENALTIES'!$A$3:$B$69,2)</f>
        <v>80</v>
      </c>
      <c r="D339" s="27" t="n">
        <f aca="false">IF(TOT!AK341&lt;400,IF(C339&gt;80,80,C339),C339)</f>
        <v>80</v>
      </c>
      <c r="E339" s="27" t="n">
        <f aca="false">IF(TOT!AK341&lt;200,IF(C339&gt;73,73,C339),C339)</f>
        <v>80</v>
      </c>
    </row>
    <row r="340" customFormat="false" ht="13" hidden="false" customHeight="true" outlineLevel="0" collapsed="false">
      <c r="A340" s="17" t="s">
        <v>1805</v>
      </c>
      <c r="B340" s="50" t="n">
        <f aca="false">(TOT!DI342*60)/TOT!AK342</f>
        <v>0.438518781006369</v>
      </c>
      <c r="C340" s="27" t="n">
        <f aca="false">VLOOKUP(B340,'DI - PENALTIES'!$A$3:$B$69,2)</f>
        <v>84</v>
      </c>
      <c r="D340" s="27" t="n">
        <f aca="false">IF(TOT!AK342&lt;400,IF(C340&gt;80,80,C340),C340)</f>
        <v>84</v>
      </c>
      <c r="E340" s="27" t="n">
        <f aca="false">IF(TOT!AK342&lt;200,IF(C340&gt;73,73,C340),C340)</f>
        <v>84</v>
      </c>
    </row>
    <row r="341" customFormat="false" ht="13" hidden="false" customHeight="true" outlineLevel="0" collapsed="false">
      <c r="A341" s="17" t="s">
        <v>1807</v>
      </c>
      <c r="B341" s="50" t="n">
        <f aca="false">(TOT!DI343*60)/TOT!AK343</f>
        <v>2.05479452054794</v>
      </c>
      <c r="C341" s="27" t="n">
        <f aca="false">VLOOKUP(B341,'DI - PENALTIES'!$A$3:$B$69,2)</f>
        <v>37</v>
      </c>
      <c r="D341" s="27" t="n">
        <f aca="false">IF(TOT!AK343&lt;400,IF(C341&gt;80,80,C341),C341)</f>
        <v>37</v>
      </c>
      <c r="E341" s="27" t="n">
        <f aca="false">IF(TOT!AK343&lt;200,IF(C341&gt;73,73,C341),C341)</f>
        <v>37</v>
      </c>
    </row>
    <row r="342" customFormat="false" ht="13" hidden="false" customHeight="true" outlineLevel="0" collapsed="false">
      <c r="A342" s="17" t="s">
        <v>1811</v>
      </c>
      <c r="B342" s="50" t="n">
        <f aca="false">(TOT!DI344*60)/TOT!AK344</f>
        <v>0.157074916008553</v>
      </c>
      <c r="C342" s="27" t="n">
        <f aca="false">VLOOKUP(B342,'DI - PENALTIES'!$A$3:$B$69,2)</f>
        <v>97</v>
      </c>
      <c r="D342" s="27" t="n">
        <f aca="false">IF(TOT!AK344&lt;400,IF(C342&gt;80,80,C342),C342)</f>
        <v>80</v>
      </c>
      <c r="E342" s="27" t="n">
        <f aca="false">IF(TOT!AK344&lt;200,IF(C342&gt;73,73,C342),C342)</f>
        <v>97</v>
      </c>
    </row>
    <row r="343" customFormat="false" ht="13" hidden="false" customHeight="true" outlineLevel="0" collapsed="false">
      <c r="A343" s="17" t="s">
        <v>1815</v>
      </c>
      <c r="B343" s="50" t="n">
        <f aca="false">(TOT!DI345*60)/TOT!AK345</f>
        <v>1.19723714504989</v>
      </c>
      <c r="C343" s="27" t="n">
        <f aca="false">VLOOKUP(B343,'DI - PENALTIES'!$A$3:$B$69,2)</f>
        <v>49</v>
      </c>
      <c r="D343" s="27" t="n">
        <f aca="false">IF(TOT!AK345&lt;400,IF(C343&gt;80,80,C343),C343)</f>
        <v>49</v>
      </c>
      <c r="E343" s="27" t="n">
        <f aca="false">IF(TOT!AK345&lt;200,IF(C343&gt;73,73,C343),C343)</f>
        <v>49</v>
      </c>
    </row>
    <row r="344" customFormat="false" ht="13" hidden="false" customHeight="true" outlineLevel="0" collapsed="false">
      <c r="A344" s="17" t="s">
        <v>1819</v>
      </c>
      <c r="B344" s="50" t="n">
        <f aca="false">(TOT!DI346*60)/TOT!AK346</f>
        <v>0.405694752263254</v>
      </c>
      <c r="C344" s="27" t="n">
        <f aca="false">VLOOKUP(B344,'DI - PENALTIES'!$A$3:$B$69,2)</f>
        <v>86</v>
      </c>
      <c r="D344" s="27" t="n">
        <f aca="false">IF(TOT!AK346&lt;400,IF(C344&gt;80,80,C344),C344)</f>
        <v>86</v>
      </c>
      <c r="E344" s="27" t="n">
        <f aca="false">IF(TOT!AK346&lt;200,IF(C344&gt;73,73,C344),C344)</f>
        <v>86</v>
      </c>
    </row>
    <row r="345" customFormat="false" ht="13" hidden="false" customHeight="true" outlineLevel="0" collapsed="false">
      <c r="A345" s="17" t="s">
        <v>1822</v>
      </c>
      <c r="B345" s="50" t="n">
        <f aca="false">(TOT!DI347*60)/TOT!AK347</f>
        <v>0.846906438979861</v>
      </c>
      <c r="C345" s="27" t="n">
        <f aca="false">VLOOKUP(B345,'DI - PENALTIES'!$A$3:$B$69,2)</f>
        <v>62</v>
      </c>
      <c r="D345" s="27" t="n">
        <f aca="false">IF(TOT!AK347&lt;400,IF(C345&gt;80,80,C345),C345)</f>
        <v>62</v>
      </c>
      <c r="E345" s="27" t="n">
        <f aca="false">IF(TOT!AK347&lt;200,IF(C345&gt;73,73,C345),C345)</f>
        <v>62</v>
      </c>
    </row>
    <row r="346" customFormat="false" ht="13" hidden="false" customHeight="true" outlineLevel="0" collapsed="false">
      <c r="A346" s="17" t="s">
        <v>1826</v>
      </c>
      <c r="B346" s="50" t="n">
        <f aca="false">(TOT!DI348*60)/TOT!AK348</f>
        <v>0.64872957125629</v>
      </c>
      <c r="C346" s="27" t="n">
        <f aca="false">VLOOKUP(B346,'DI - PENALTIES'!$A$3:$B$69,2)</f>
        <v>72</v>
      </c>
      <c r="D346" s="27" t="n">
        <f aca="false">IF(TOT!AK348&lt;400,IF(C346&gt;80,80,C346),C346)</f>
        <v>72</v>
      </c>
      <c r="E346" s="27" t="n">
        <f aca="false">IF(TOT!AK348&lt;200,IF(C346&gt;73,73,C346),C346)</f>
        <v>72</v>
      </c>
    </row>
    <row r="347" customFormat="false" ht="13" hidden="false" customHeight="true" outlineLevel="0" collapsed="false">
      <c r="A347" s="17" t="s">
        <v>1830</v>
      </c>
      <c r="B347" s="50" t="n">
        <f aca="false">(TOT!DI349*60)/TOT!AK349</f>
        <v>0.238572540963244</v>
      </c>
      <c r="C347" s="27" t="n">
        <f aca="false">VLOOKUP(B347,'DI - PENALTIES'!$A$3:$B$69,2)</f>
        <v>95</v>
      </c>
      <c r="D347" s="27" t="n">
        <f aca="false">IF(TOT!AK349&lt;400,IF(C347&gt;80,80,C347),C347)</f>
        <v>95</v>
      </c>
      <c r="E347" s="27" t="n">
        <f aca="false">IF(TOT!AK349&lt;200,IF(C347&gt;73,73,C347),C347)</f>
        <v>95</v>
      </c>
    </row>
    <row r="348" customFormat="false" ht="13" hidden="false" customHeight="true" outlineLevel="0" collapsed="false">
      <c r="A348" s="17" t="s">
        <v>1835</v>
      </c>
      <c r="B348" s="50" t="n">
        <f aca="false">(TOT!DI350*60)/TOT!AK350</f>
        <v>1.21324458673856</v>
      </c>
      <c r="C348" s="27" t="n">
        <f aca="false">VLOOKUP(B348,'DI - PENALTIES'!$A$3:$B$69,2)</f>
        <v>48</v>
      </c>
      <c r="D348" s="27" t="n">
        <f aca="false">IF(TOT!AK350&lt;400,IF(C348&gt;80,80,C348),C348)</f>
        <v>48</v>
      </c>
      <c r="E348" s="27" t="n">
        <f aca="false">IF(TOT!AK350&lt;200,IF(C348&gt;73,73,C348),C348)</f>
        <v>48</v>
      </c>
    </row>
    <row r="349" customFormat="false" ht="13" hidden="false" customHeight="true" outlineLevel="0" collapsed="false">
      <c r="A349" s="17" t="s">
        <v>1839</v>
      </c>
      <c r="B349" s="50" t="n">
        <f aca="false">(TOT!DI351*60)/TOT!AK351</f>
        <v>0.519743015953214</v>
      </c>
      <c r="C349" s="27" t="n">
        <f aca="false">VLOOKUP(B349,'DI - PENALTIES'!$A$3:$B$69,2)</f>
        <v>81</v>
      </c>
      <c r="D349" s="27" t="n">
        <f aca="false">IF(TOT!AK351&lt;400,IF(C349&gt;80,80,C349),C349)</f>
        <v>81</v>
      </c>
      <c r="E349" s="27" t="n">
        <f aca="false">IF(TOT!AK351&lt;200,IF(C349&gt;73,73,C349),C349)</f>
        <v>81</v>
      </c>
    </row>
    <row r="350" customFormat="false" ht="13" hidden="false" customHeight="true" outlineLevel="0" collapsed="false">
      <c r="A350" s="17" t="s">
        <v>1844</v>
      </c>
      <c r="B350" s="50" t="n">
        <f aca="false">(TOT!DI352*60)/TOT!AK352</f>
        <v>0.887661505079374</v>
      </c>
      <c r="C350" s="27" t="n">
        <f aca="false">VLOOKUP(B350,'DI - PENALTIES'!$A$3:$B$69,2)</f>
        <v>60</v>
      </c>
      <c r="D350" s="27" t="n">
        <f aca="false">IF(TOT!AK352&lt;400,IF(C350&gt;80,80,C350),C350)</f>
        <v>60</v>
      </c>
      <c r="E350" s="27" t="n">
        <f aca="false">IF(TOT!AK352&lt;200,IF(C350&gt;73,73,C350),C350)</f>
        <v>60</v>
      </c>
    </row>
    <row r="351" customFormat="false" ht="13" hidden="false" customHeight="true" outlineLevel="0" collapsed="false">
      <c r="A351" s="17" t="s">
        <v>1848</v>
      </c>
      <c r="B351" s="50" t="n">
        <f aca="false">(TOT!DI353*60)/TOT!AK353</f>
        <v>0.580523438633835</v>
      </c>
      <c r="C351" s="27" t="n">
        <f aca="false">VLOOKUP(B351,'DI - PENALTIES'!$A$3:$B$69,2)</f>
        <v>77</v>
      </c>
      <c r="D351" s="27" t="n">
        <f aca="false">IF(TOT!AK353&lt;400,IF(C351&gt;80,80,C351),C351)</f>
        <v>77</v>
      </c>
      <c r="E351" s="27" t="n">
        <f aca="false">IF(TOT!AK353&lt;200,IF(C351&gt;73,73,C351),C351)</f>
        <v>77</v>
      </c>
    </row>
    <row r="352" customFormat="false" ht="13" hidden="false" customHeight="true" outlineLevel="0" collapsed="false">
      <c r="A352" s="17" t="s">
        <v>1852</v>
      </c>
      <c r="B352" s="50" t="n">
        <f aca="false">(TOT!DI354*60)/TOT!AK354</f>
        <v>0.748977957162637</v>
      </c>
      <c r="C352" s="27" t="n">
        <f aca="false">VLOOKUP(B352,'DI - PENALTIES'!$A$3:$B$69,2)</f>
        <v>65</v>
      </c>
      <c r="D352" s="27" t="n">
        <f aca="false">IF(TOT!AK354&lt;400,IF(C352&gt;80,80,C352),C352)</f>
        <v>65</v>
      </c>
      <c r="E352" s="27" t="n">
        <f aca="false">IF(TOT!AK354&lt;200,IF(C352&gt;73,73,C352),C352)</f>
        <v>65</v>
      </c>
    </row>
    <row r="353" customFormat="false" ht="13" hidden="false" customHeight="true" outlineLevel="0" collapsed="false">
      <c r="A353" s="17" t="s">
        <v>1855</v>
      </c>
      <c r="B353" s="50" t="n">
        <f aca="false">(TOT!DI355*60)/TOT!AK355</f>
        <v>1.26809914903873</v>
      </c>
      <c r="C353" s="27" t="n">
        <f aca="false">VLOOKUP(B353,'DI - PENALTIES'!$A$3:$B$69,2)</f>
        <v>47</v>
      </c>
      <c r="D353" s="27" t="n">
        <f aca="false">IF(TOT!AK355&lt;400,IF(C353&gt;80,80,C353),C353)</f>
        <v>47</v>
      </c>
      <c r="E353" s="27" t="n">
        <f aca="false">IF(TOT!AK355&lt;200,IF(C353&gt;73,73,C353),C353)</f>
        <v>47</v>
      </c>
    </row>
    <row r="354" customFormat="false" ht="13" hidden="false" customHeight="true" outlineLevel="0" collapsed="false">
      <c r="A354" s="17" t="s">
        <v>1860</v>
      </c>
      <c r="B354" s="50" t="n">
        <f aca="false">(TOT!DI356*60)/TOT!AK356</f>
        <v>0.41501976284585</v>
      </c>
      <c r="C354" s="27" t="n">
        <f aca="false">VLOOKUP(B354,'DI - PENALTIES'!$A$3:$B$69,2)</f>
        <v>86</v>
      </c>
      <c r="D354" s="27" t="n">
        <f aca="false">IF(TOT!AK356&lt;400,IF(C354&gt;80,80,C354),C354)</f>
        <v>86</v>
      </c>
      <c r="E354" s="27" t="n">
        <f aca="false">IF(TOT!AK356&lt;200,IF(C354&gt;73,73,C354),C354)</f>
        <v>86</v>
      </c>
    </row>
    <row r="355" customFormat="false" ht="13" hidden="false" customHeight="true" outlineLevel="0" collapsed="false">
      <c r="A355" s="17" t="s">
        <v>1864</v>
      </c>
      <c r="B355" s="50" t="n">
        <f aca="false">(TOT!DI357*60)/TOT!AK357</f>
        <v>0.390469648215771</v>
      </c>
      <c r="C355" s="27" t="n">
        <f aca="false">VLOOKUP(B355,'DI - PENALTIES'!$A$3:$B$69,2)</f>
        <v>86</v>
      </c>
      <c r="D355" s="27" t="n">
        <f aca="false">IF(TOT!AK357&lt;400,IF(C355&gt;80,80,C355),C355)</f>
        <v>86</v>
      </c>
      <c r="E355" s="27" t="n">
        <f aca="false">IF(TOT!AK357&lt;200,IF(C355&gt;73,73,C355),C355)</f>
        <v>86</v>
      </c>
    </row>
    <row r="356" customFormat="false" ht="13" hidden="false" customHeight="true" outlineLevel="0" collapsed="false">
      <c r="A356" s="17" t="s">
        <v>1868</v>
      </c>
      <c r="B356" s="50" t="n">
        <f aca="false">(TOT!DI358*60)/TOT!AK358</f>
        <v>0.306356905795251</v>
      </c>
      <c r="C356" s="27" t="n">
        <f aca="false">VLOOKUP(B356,'DI - PENALTIES'!$A$3:$B$69,2)</f>
        <v>92</v>
      </c>
      <c r="D356" s="27" t="n">
        <f aca="false">IF(TOT!AK358&lt;400,IF(C356&gt;80,80,C356),C356)</f>
        <v>92</v>
      </c>
      <c r="E356" s="27" t="n">
        <f aca="false">IF(TOT!AK358&lt;200,IF(C356&gt;73,73,C356),C356)</f>
        <v>92</v>
      </c>
    </row>
    <row r="357" customFormat="false" ht="13" hidden="false" customHeight="true" outlineLevel="0" collapsed="false">
      <c r="A357" s="17" t="s">
        <v>1874</v>
      </c>
      <c r="B357" s="50" t="n">
        <f aca="false">(TOT!DI359*60)/TOT!AK359</f>
        <v>0.90254781727587</v>
      </c>
      <c r="C357" s="27" t="n">
        <f aca="false">VLOOKUP(B357,'DI - PENALTIES'!$A$3:$B$69,2)</f>
        <v>59</v>
      </c>
      <c r="D357" s="27" t="n">
        <f aca="false">IF(TOT!AK359&lt;400,IF(C357&gt;80,80,C357),C357)</f>
        <v>59</v>
      </c>
      <c r="E357" s="27" t="n">
        <f aca="false">IF(TOT!AK359&lt;200,IF(C357&gt;73,73,C357),C357)</f>
        <v>59</v>
      </c>
    </row>
    <row r="358" customFormat="false" ht="13" hidden="false" customHeight="true" outlineLevel="0" collapsed="false">
      <c r="A358" s="17" t="s">
        <v>1877</v>
      </c>
      <c r="B358" s="50" t="n">
        <f aca="false">(TOT!DI360*60)/TOT!AK360</f>
        <v>0.394563787812363</v>
      </c>
      <c r="C358" s="27" t="n">
        <f aca="false">VLOOKUP(B358,'DI - PENALTIES'!$A$3:$B$69,2)</f>
        <v>86</v>
      </c>
      <c r="D358" s="27" t="n">
        <f aca="false">IF(TOT!AK360&lt;400,IF(C358&gt;80,80,C358),C358)</f>
        <v>86</v>
      </c>
      <c r="E358" s="27" t="n">
        <f aca="false">IF(TOT!AK360&lt;200,IF(C358&gt;73,73,C358),C358)</f>
        <v>86</v>
      </c>
    </row>
    <row r="359" customFormat="false" ht="13" hidden="false" customHeight="true" outlineLevel="0" collapsed="false">
      <c r="A359" s="17" t="s">
        <v>1881</v>
      </c>
      <c r="B359" s="50" t="n">
        <f aca="false">(TOT!DI361*60)/TOT!AK361</f>
        <v>0.590438181669097</v>
      </c>
      <c r="C359" s="27" t="n">
        <f aca="false">VLOOKUP(B359,'DI - PENALTIES'!$A$3:$B$69,2)</f>
        <v>77</v>
      </c>
      <c r="D359" s="27" t="n">
        <f aca="false">IF(TOT!AK361&lt;400,IF(C359&gt;80,80,C359),C359)</f>
        <v>77</v>
      </c>
      <c r="E359" s="27" t="n">
        <f aca="false">IF(TOT!AK361&lt;200,IF(C359&gt;73,73,C359),C359)</f>
        <v>77</v>
      </c>
    </row>
    <row r="360" customFormat="false" ht="13" hidden="false" customHeight="true" outlineLevel="0" collapsed="false">
      <c r="A360" s="17" t="s">
        <v>1887</v>
      </c>
      <c r="B360" s="50" t="n">
        <f aca="false">(TOT!DI362*60)/TOT!AK362</f>
        <v>0.746010913863349</v>
      </c>
      <c r="C360" s="27" t="n">
        <f aca="false">VLOOKUP(B360,'DI - PENALTIES'!$A$3:$B$69,2)</f>
        <v>65</v>
      </c>
      <c r="D360" s="27" t="n">
        <f aca="false">IF(TOT!AK362&lt;400,IF(C360&gt;80,80,C360),C360)</f>
        <v>65</v>
      </c>
      <c r="E360" s="27" t="n">
        <f aca="false">IF(TOT!AK362&lt;200,IF(C360&gt;73,73,C360),C360)</f>
        <v>65</v>
      </c>
    </row>
    <row r="361" customFormat="false" ht="13" hidden="false" customHeight="true" outlineLevel="0" collapsed="false">
      <c r="A361" s="17" t="s">
        <v>1891</v>
      </c>
      <c r="B361" s="50" t="n">
        <f aca="false">(TOT!DI363*60)/TOT!AK363</f>
        <v>0.885890350562415</v>
      </c>
      <c r="C361" s="27" t="n">
        <f aca="false">VLOOKUP(B361,'DI - PENALTIES'!$A$3:$B$69,2)</f>
        <v>60</v>
      </c>
      <c r="D361" s="27" t="n">
        <f aca="false">IF(TOT!AK363&lt;400,IF(C361&gt;80,80,C361),C361)</f>
        <v>60</v>
      </c>
      <c r="E361" s="27" t="n">
        <f aca="false">IF(TOT!AK363&lt;200,IF(C361&gt;73,73,C361),C361)</f>
        <v>60</v>
      </c>
    </row>
    <row r="362" customFormat="false" ht="13" hidden="false" customHeight="true" outlineLevel="0" collapsed="false">
      <c r="A362" s="17" t="s">
        <v>1895</v>
      </c>
      <c r="B362" s="50" t="n">
        <f aca="false">(TOT!DI364*60)/TOT!AK364</f>
        <v>0.704145001711441</v>
      </c>
      <c r="C362" s="27" t="n">
        <f aca="false">VLOOKUP(B362,'DI - PENALTIES'!$A$3:$B$69,2)</f>
        <v>66</v>
      </c>
      <c r="D362" s="27" t="n">
        <f aca="false">IF(TOT!AK364&lt;400,IF(C362&gt;80,80,C362),C362)</f>
        <v>66</v>
      </c>
      <c r="E362" s="27" t="n">
        <f aca="false">IF(TOT!AK364&lt;200,IF(C362&gt;73,73,C362),C362)</f>
        <v>66</v>
      </c>
    </row>
    <row r="363" customFormat="false" ht="13" hidden="false" customHeight="true" outlineLevel="0" collapsed="false">
      <c r="A363" s="17" t="s">
        <v>1897</v>
      </c>
      <c r="B363" s="50" t="n">
        <f aca="false">(TOT!DI365*60)/TOT!AK365</f>
        <v>1.48289812431037</v>
      </c>
      <c r="C363" s="27" t="n">
        <f aca="false">VLOOKUP(B363,'DI - PENALTIES'!$A$3:$B$69,2)</f>
        <v>43</v>
      </c>
      <c r="D363" s="27" t="n">
        <f aca="false">IF(TOT!AK365&lt;400,IF(C363&gt;80,80,C363),C363)</f>
        <v>43</v>
      </c>
      <c r="E363" s="27" t="n">
        <f aca="false">IF(TOT!AK365&lt;200,IF(C363&gt;73,73,C363),C363)</f>
        <v>43</v>
      </c>
    </row>
    <row r="364" customFormat="false" ht="13" hidden="false" customHeight="true" outlineLevel="0" collapsed="false">
      <c r="A364" s="17" t="s">
        <v>1902</v>
      </c>
      <c r="B364" s="50" t="n">
        <f aca="false">(TOT!DI366*60)/TOT!AK366</f>
        <v>0.656036446469248</v>
      </c>
      <c r="C364" s="27" t="n">
        <f aca="false">VLOOKUP(B364,'DI - PENALTIES'!$A$3:$B$69,2)</f>
        <v>71</v>
      </c>
      <c r="D364" s="27" t="n">
        <f aca="false">IF(TOT!AK366&lt;400,IF(C364&gt;80,80,C364),C364)</f>
        <v>71</v>
      </c>
      <c r="E364" s="27" t="n">
        <f aca="false">IF(TOT!AK366&lt;200,IF(C364&gt;73,73,C364),C364)</f>
        <v>71</v>
      </c>
    </row>
    <row r="365" customFormat="false" ht="13" hidden="false" customHeight="true" outlineLevel="0" collapsed="false">
      <c r="A365" s="17" t="s">
        <v>1907</v>
      </c>
      <c r="B365" s="50" t="n">
        <f aca="false">(TOT!DI367*60)/TOT!AK367</f>
        <v>0</v>
      </c>
      <c r="C365" s="27" t="n">
        <f aca="false">VLOOKUP(B365,'DI - PENALTIES'!$A$3:$B$69,2)</f>
        <v>99</v>
      </c>
      <c r="D365" s="27" t="n">
        <f aca="false">IF(TOT!AK367&lt;400,IF(C365&gt;80,80,C365),C365)</f>
        <v>80</v>
      </c>
      <c r="E365" s="27" t="n">
        <f aca="false">IF(TOT!AK367&lt;200,IF(C365&gt;73,73,C365),C365)</f>
        <v>73</v>
      </c>
    </row>
    <row r="366" customFormat="false" ht="13" hidden="false" customHeight="true" outlineLevel="0" collapsed="false">
      <c r="A366" s="17" t="s">
        <v>1912</v>
      </c>
      <c r="B366" s="50" t="n">
        <f aca="false">(TOT!DI368*60)/TOT!AK368</f>
        <v>0.6499563686697</v>
      </c>
      <c r="C366" s="27" t="n">
        <f aca="false">VLOOKUP(B366,'DI - PENALTIES'!$A$3:$B$69,2)</f>
        <v>72</v>
      </c>
      <c r="D366" s="27" t="n">
        <f aca="false">IF(TOT!AK368&lt;400,IF(C366&gt;80,80,C366),C366)</f>
        <v>72</v>
      </c>
      <c r="E366" s="27" t="n">
        <f aca="false">IF(TOT!AK368&lt;200,IF(C366&gt;73,73,C366),C366)</f>
        <v>72</v>
      </c>
    </row>
    <row r="367" customFormat="false" ht="13" hidden="false" customHeight="true" outlineLevel="0" collapsed="false">
      <c r="A367" s="17" t="s">
        <v>1918</v>
      </c>
      <c r="B367" s="50" t="n">
        <f aca="false">(TOT!DI369*60)/TOT!AK369</f>
        <v>6.77966101694915</v>
      </c>
      <c r="C367" s="27" t="n">
        <f aca="false">VLOOKUP(B367,'DI - PENALTIES'!$A$3:$B$69,2)</f>
        <v>34</v>
      </c>
      <c r="D367" s="27" t="n">
        <f aca="false">IF(TOT!AK369&lt;400,IF(C367&gt;80,80,C367),C367)</f>
        <v>34</v>
      </c>
      <c r="E367" s="27" t="n">
        <f aca="false">IF(TOT!AK369&lt;200,IF(C367&gt;73,73,C367),C367)</f>
        <v>34</v>
      </c>
    </row>
    <row r="368" customFormat="false" ht="13" hidden="false" customHeight="true" outlineLevel="0" collapsed="false">
      <c r="A368" s="17" t="s">
        <v>1923</v>
      </c>
      <c r="B368" s="50" t="n">
        <f aca="false">(TOT!DI370*60)/TOT!AK370</f>
        <v>0.798801797304044</v>
      </c>
      <c r="C368" s="27" t="n">
        <f aca="false">VLOOKUP(B368,'DI - PENALTIES'!$A$3:$B$69,2)</f>
        <v>63</v>
      </c>
      <c r="D368" s="27" t="n">
        <f aca="false">IF(TOT!AK370&lt;400,IF(C368&gt;80,80,C368),C368)</f>
        <v>63</v>
      </c>
      <c r="E368" s="27" t="n">
        <f aca="false">IF(TOT!AK370&lt;200,IF(C368&gt;73,73,C368),C368)</f>
        <v>63</v>
      </c>
    </row>
    <row r="369" customFormat="false" ht="13" hidden="false" customHeight="true" outlineLevel="0" collapsed="false">
      <c r="A369" s="17" t="s">
        <v>1926</v>
      </c>
      <c r="B369" s="50" t="n">
        <f aca="false">(TOT!DI371*60)/TOT!AK371</f>
        <v>0.160290303549766</v>
      </c>
      <c r="C369" s="27" t="n">
        <f aca="false">VLOOKUP(B369,'DI - PENALTIES'!$A$3:$B$69,2)</f>
        <v>97</v>
      </c>
      <c r="D369" s="27" t="n">
        <f aca="false">IF(TOT!AK371&lt;400,IF(C369&gt;80,80,C369),C369)</f>
        <v>97</v>
      </c>
      <c r="E369" s="27" t="n">
        <f aca="false">IF(TOT!AK371&lt;200,IF(C369&gt;73,73,C369),C369)</f>
        <v>97</v>
      </c>
    </row>
    <row r="370" customFormat="false" ht="13" hidden="false" customHeight="true" outlineLevel="0" collapsed="false">
      <c r="A370" s="17" t="s">
        <v>1929</v>
      </c>
      <c r="B370" s="50" t="n">
        <f aca="false">(TOT!DI372*60)/TOT!AK372</f>
        <v>1.04529616724739</v>
      </c>
      <c r="C370" s="27" t="n">
        <f aca="false">VLOOKUP(B370,'DI - PENALTIES'!$A$3:$B$69,2)</f>
        <v>52</v>
      </c>
      <c r="D370" s="27" t="n">
        <f aca="false">IF(TOT!AK372&lt;400,IF(C370&gt;80,80,C370),C370)</f>
        <v>52</v>
      </c>
      <c r="E370" s="27" t="n">
        <f aca="false">IF(TOT!AK372&lt;200,IF(C370&gt;73,73,C370),C370)</f>
        <v>52</v>
      </c>
    </row>
    <row r="371" customFormat="false" ht="13" hidden="false" customHeight="true" outlineLevel="0" collapsed="false">
      <c r="A371" s="17" t="s">
        <v>1933</v>
      </c>
      <c r="B371" s="50" t="n">
        <f aca="false">(TOT!DI373*60)/TOT!AK373</f>
        <v>1.33828996282527</v>
      </c>
      <c r="C371" s="27" t="n">
        <f aca="false">VLOOKUP(B371,'DI - PENALTIES'!$A$3:$B$69,2)</f>
        <v>46</v>
      </c>
      <c r="D371" s="27" t="n">
        <f aca="false">IF(TOT!AK373&lt;400,IF(C371&gt;80,80,C371),C371)</f>
        <v>46</v>
      </c>
      <c r="E371" s="27" t="n">
        <f aca="false">IF(TOT!AK373&lt;200,IF(C371&gt;73,73,C371),C371)</f>
        <v>46</v>
      </c>
    </row>
    <row r="372" customFormat="false" ht="13" hidden="false" customHeight="true" outlineLevel="0" collapsed="false">
      <c r="A372" s="17" t="s">
        <v>1939</v>
      </c>
      <c r="B372" s="50" t="n">
        <f aca="false">(TOT!DI374*60)/TOT!AK374</f>
        <v>0.658263145263606</v>
      </c>
      <c r="C372" s="27" t="n">
        <f aca="false">VLOOKUP(B372,'DI - PENALTIES'!$A$3:$B$69,2)</f>
        <v>71</v>
      </c>
      <c r="D372" s="27" t="n">
        <f aca="false">IF(TOT!AK374&lt;400,IF(C372&gt;80,80,C372),C372)</f>
        <v>71</v>
      </c>
      <c r="E372" s="27" t="n">
        <f aca="false">IF(TOT!AK374&lt;200,IF(C372&gt;73,73,C372),C372)</f>
        <v>71</v>
      </c>
    </row>
    <row r="373" customFormat="false" ht="13" hidden="false" customHeight="true" outlineLevel="0" collapsed="false">
      <c r="A373" s="17" t="s">
        <v>1943</v>
      </c>
      <c r="B373" s="50" t="n">
        <f aca="false">(TOT!DI375*60)/TOT!AK375</f>
        <v>1.82278481012656</v>
      </c>
      <c r="C373" s="27" t="n">
        <f aca="false">VLOOKUP(B373,'DI - PENALTIES'!$A$3:$B$69,2)</f>
        <v>39</v>
      </c>
      <c r="D373" s="27" t="n">
        <f aca="false">IF(TOT!AK375&lt;400,IF(C373&gt;80,80,C373),C373)</f>
        <v>39</v>
      </c>
      <c r="E373" s="27" t="n">
        <f aca="false">IF(TOT!AK375&lt;200,IF(C373&gt;73,73,C373),C373)</f>
        <v>39</v>
      </c>
    </row>
    <row r="374" customFormat="false" ht="13" hidden="false" customHeight="true" outlineLevel="0" collapsed="false">
      <c r="A374" s="17" t="s">
        <v>1947</v>
      </c>
      <c r="B374" s="50" t="n">
        <f aca="false">(TOT!DI376*60)/TOT!AK376</f>
        <v>0.786713286713304</v>
      </c>
      <c r="C374" s="27" t="n">
        <f aca="false">VLOOKUP(B374,'DI - PENALTIES'!$A$3:$B$69,2)</f>
        <v>64</v>
      </c>
      <c r="D374" s="27" t="n">
        <f aca="false">IF(TOT!AK376&lt;400,IF(C374&gt;80,80,C374),C374)</f>
        <v>64</v>
      </c>
      <c r="E374" s="27" t="n">
        <f aca="false">IF(TOT!AK376&lt;200,IF(C374&gt;73,73,C374),C374)</f>
        <v>64</v>
      </c>
    </row>
    <row r="375" customFormat="false" ht="13" hidden="false" customHeight="true" outlineLevel="0" collapsed="false">
      <c r="A375" s="17" t="s">
        <v>1951</v>
      </c>
      <c r="B375" s="50" t="n">
        <f aca="false">(TOT!DI377*60)/TOT!AK377</f>
        <v>0.196391309684546</v>
      </c>
      <c r="C375" s="27" t="n">
        <f aca="false">VLOOKUP(B375,'DI - PENALTIES'!$A$3:$B$69,2)</f>
        <v>96</v>
      </c>
      <c r="D375" s="27" t="n">
        <f aca="false">IF(TOT!AK377&lt;400,IF(C375&gt;80,80,C375),C375)</f>
        <v>96</v>
      </c>
      <c r="E375" s="27" t="n">
        <f aca="false">IF(TOT!AK377&lt;200,IF(C375&gt;73,73,C375),C375)</f>
        <v>96</v>
      </c>
    </row>
    <row r="376" customFormat="false" ht="13" hidden="false" customHeight="true" outlineLevel="0" collapsed="false">
      <c r="A376" s="17" t="s">
        <v>1954</v>
      </c>
      <c r="B376" s="50" t="n">
        <f aca="false">(TOT!DI378*60)/TOT!AK378</f>
        <v>0.354866267989737</v>
      </c>
      <c r="C376" s="27" t="n">
        <f aca="false">VLOOKUP(B376,'DI - PENALTIES'!$A$3:$B$69,2)</f>
        <v>90</v>
      </c>
      <c r="D376" s="27" t="n">
        <f aca="false">IF(TOT!AK378&lt;400,IF(C376&gt;80,80,C376),C376)</f>
        <v>90</v>
      </c>
      <c r="E376" s="27" t="n">
        <f aca="false">IF(TOT!AK378&lt;200,IF(C376&gt;73,73,C376),C376)</f>
        <v>90</v>
      </c>
    </row>
    <row r="377" customFormat="false" ht="13" hidden="false" customHeight="true" outlineLevel="0" collapsed="false">
      <c r="A377" s="17" t="s">
        <v>1958</v>
      </c>
      <c r="B377" s="50" t="n">
        <f aca="false">(TOT!DI379*60)/TOT!AK379</f>
        <v>0.94909404659189</v>
      </c>
      <c r="C377" s="27" t="n">
        <f aca="false">VLOOKUP(B377,'DI - PENALTIES'!$A$3:$B$69,2)</f>
        <v>57</v>
      </c>
      <c r="D377" s="27" t="n">
        <f aca="false">IF(TOT!AK379&lt;400,IF(C377&gt;80,80,C377),C377)</f>
        <v>57</v>
      </c>
      <c r="E377" s="27" t="n">
        <f aca="false">IF(TOT!AK379&lt;200,IF(C377&gt;73,73,C377),C377)</f>
        <v>57</v>
      </c>
    </row>
    <row r="378" customFormat="false" ht="13" hidden="false" customHeight="true" outlineLevel="0" collapsed="false">
      <c r="A378" s="17" t="s">
        <v>1961</v>
      </c>
      <c r="B378" s="50" t="n">
        <f aca="false">(TOT!DI380*60)/TOT!AK380</f>
        <v>0.488176964149504</v>
      </c>
      <c r="C378" s="27" t="n">
        <f aca="false">VLOOKUP(B378,'DI - PENALTIES'!$A$3:$B$69,2)</f>
        <v>82</v>
      </c>
      <c r="D378" s="27" t="n">
        <f aca="false">IF(TOT!AK380&lt;400,IF(C378&gt;80,80,C378),C378)</f>
        <v>82</v>
      </c>
      <c r="E378" s="27" t="n">
        <f aca="false">IF(TOT!AK380&lt;200,IF(C378&gt;73,73,C378),C378)</f>
        <v>82</v>
      </c>
    </row>
    <row r="379" customFormat="false" ht="13" hidden="false" customHeight="true" outlineLevel="0" collapsed="false">
      <c r="A379" s="17" t="s">
        <v>1965</v>
      </c>
      <c r="B379" s="50" t="n">
        <f aca="false">(TOT!DI381*60)/TOT!AK381</f>
        <v>0.681060373164333</v>
      </c>
      <c r="C379" s="27" t="n">
        <f aca="false">VLOOKUP(B379,'DI - PENALTIES'!$A$3:$B$69,2)</f>
        <v>68</v>
      </c>
      <c r="D379" s="27" t="n">
        <f aca="false">IF(TOT!AK381&lt;400,IF(C379&gt;80,80,C379),C379)</f>
        <v>68</v>
      </c>
      <c r="E379" s="27" t="n">
        <f aca="false">IF(TOT!AK381&lt;200,IF(C379&gt;73,73,C379),C379)</f>
        <v>68</v>
      </c>
    </row>
    <row r="380" customFormat="false" ht="13" hidden="false" customHeight="true" outlineLevel="0" collapsed="false">
      <c r="A380" s="17" t="s">
        <v>1970</v>
      </c>
      <c r="B380" s="50" t="n">
        <f aca="false">(TOT!DI382*60)/TOT!AK382</f>
        <v>0.272747935449659</v>
      </c>
      <c r="C380" s="27" t="n">
        <f aca="false">VLOOKUP(B380,'DI - PENALTIES'!$A$3:$B$69,2)</f>
        <v>94</v>
      </c>
      <c r="D380" s="27" t="n">
        <f aca="false">IF(TOT!AK382&lt;400,IF(C380&gt;80,80,C380),C380)</f>
        <v>80</v>
      </c>
      <c r="E380" s="27" t="n">
        <f aca="false">IF(TOT!AK382&lt;200,IF(C380&gt;73,73,C380),C380)</f>
        <v>94</v>
      </c>
    </row>
    <row r="381" customFormat="false" ht="13" hidden="false" customHeight="true" outlineLevel="0" collapsed="false">
      <c r="A381" s="17" t="s">
        <v>1975</v>
      </c>
      <c r="B381" s="50" t="n">
        <f aca="false">(TOT!DI383*60)/TOT!AK383</f>
        <v>0</v>
      </c>
      <c r="C381" s="27" t="n">
        <f aca="false">VLOOKUP(B381,'DI - PENALTIES'!$A$3:$B$69,2)</f>
        <v>99</v>
      </c>
      <c r="D381" s="27" t="n">
        <f aca="false">IF(TOT!AK383&lt;400,IF(C381&gt;80,80,C381),C381)</f>
        <v>80</v>
      </c>
      <c r="E381" s="27" t="n">
        <f aca="false">IF(TOT!AK383&lt;200,IF(C381&gt;73,73,C381),C381)</f>
        <v>73</v>
      </c>
    </row>
    <row r="382" customFormat="false" ht="13" hidden="false" customHeight="true" outlineLevel="0" collapsed="false">
      <c r="A382" s="17" t="s">
        <v>1978</v>
      </c>
      <c r="B382" s="50" t="n">
        <f aca="false">(TOT!DI384*60)/TOT!AK384</f>
        <v>0.827184763460921</v>
      </c>
      <c r="C382" s="27" t="n">
        <f aca="false">VLOOKUP(B382,'DI - PENALTIES'!$A$3:$B$69,2)</f>
        <v>62</v>
      </c>
      <c r="D382" s="27" t="n">
        <f aca="false">IF(TOT!AK384&lt;400,IF(C382&gt;80,80,C382),C382)</f>
        <v>62</v>
      </c>
      <c r="E382" s="27" t="n">
        <f aca="false">IF(TOT!AK384&lt;200,IF(C382&gt;73,73,C382),C382)</f>
        <v>62</v>
      </c>
    </row>
    <row r="383" customFormat="false" ht="13" hidden="false" customHeight="true" outlineLevel="0" collapsed="false">
      <c r="A383" s="17" t="s">
        <v>1982</v>
      </c>
      <c r="B383" s="50" t="n">
        <f aca="false">(TOT!DI385*60)/TOT!AK385</f>
        <v>2.18579234972678</v>
      </c>
      <c r="C383" s="27" t="n">
        <f aca="false">VLOOKUP(B383,'DI - PENALTIES'!$A$3:$B$69,2)</f>
        <v>37</v>
      </c>
      <c r="D383" s="27" t="n">
        <f aca="false">IF(TOT!AK385&lt;400,IF(C383&gt;80,80,C383),C383)</f>
        <v>37</v>
      </c>
      <c r="E383" s="27" t="n">
        <f aca="false">IF(TOT!AK385&lt;200,IF(C383&gt;73,73,C383),C383)</f>
        <v>37</v>
      </c>
    </row>
    <row r="384" customFormat="false" ht="13" hidden="false" customHeight="true" outlineLevel="0" collapsed="false">
      <c r="A384" s="17" t="s">
        <v>1986</v>
      </c>
      <c r="B384" s="50" t="n">
        <f aca="false">(TOT!DI386*60)/TOT!AK386</f>
        <v>0.124545926310327</v>
      </c>
      <c r="C384" s="27" t="n">
        <f aca="false">VLOOKUP(B384,'DI - PENALTIES'!$A$3:$B$69,2)</f>
        <v>98</v>
      </c>
      <c r="D384" s="27" t="n">
        <f aca="false">IF(TOT!AK386&lt;400,IF(C384&gt;80,80,C384),C384)</f>
        <v>98</v>
      </c>
      <c r="E384" s="27" t="n">
        <f aca="false">IF(TOT!AK386&lt;200,IF(C384&gt;73,73,C384),C384)</f>
        <v>98</v>
      </c>
    </row>
    <row r="385" customFormat="false" ht="13" hidden="false" customHeight="true" outlineLevel="0" collapsed="false">
      <c r="A385" s="17" t="s">
        <v>1989</v>
      </c>
      <c r="B385" s="50" t="n">
        <f aca="false">(TOT!DI387*60)/TOT!AK387</f>
        <v>0.436005017518066</v>
      </c>
      <c r="C385" s="27" t="n">
        <f aca="false">VLOOKUP(B385,'DI - PENALTIES'!$A$3:$B$69,2)</f>
        <v>84</v>
      </c>
      <c r="D385" s="27" t="n">
        <f aca="false">IF(TOT!AK387&lt;400,IF(C385&gt;80,80,C385),C385)</f>
        <v>84</v>
      </c>
      <c r="E385" s="27" t="n">
        <f aca="false">IF(TOT!AK387&lt;200,IF(C385&gt;73,73,C385),C385)</f>
        <v>84</v>
      </c>
    </row>
    <row r="386" customFormat="false" ht="13" hidden="false" customHeight="true" outlineLevel="0" collapsed="false">
      <c r="A386" s="17" t="s">
        <v>1992</v>
      </c>
      <c r="B386" s="50" t="n">
        <f aca="false">(TOT!DI388*60)/TOT!AK388</f>
        <v>0.74449837597168</v>
      </c>
      <c r="C386" s="27" t="n">
        <f aca="false">VLOOKUP(B386,'DI - PENALTIES'!$A$3:$B$69,2)</f>
        <v>65</v>
      </c>
      <c r="D386" s="27" t="n">
        <f aca="false">IF(TOT!AK388&lt;400,IF(C386&gt;80,80,C386),C386)</f>
        <v>65</v>
      </c>
      <c r="E386" s="27" t="n">
        <f aca="false">IF(TOT!AK388&lt;200,IF(C386&gt;73,73,C386),C386)</f>
        <v>65</v>
      </c>
    </row>
    <row r="387" customFormat="false" ht="13" hidden="false" customHeight="true" outlineLevel="0" collapsed="false">
      <c r="A387" s="17" t="s">
        <v>1995</v>
      </c>
      <c r="B387" s="50" t="n">
        <f aca="false">(TOT!DI389*60)/TOT!AK389</f>
        <v>0.478468899521531</v>
      </c>
      <c r="C387" s="27" t="n">
        <f aca="false">VLOOKUP(B387,'DI - PENALTIES'!$A$3:$B$69,2)</f>
        <v>82</v>
      </c>
      <c r="D387" s="27" t="n">
        <f aca="false">IF(TOT!AK389&lt;400,IF(C387&gt;80,80,C387),C387)</f>
        <v>82</v>
      </c>
      <c r="E387" s="27" t="n">
        <f aca="false">IF(TOT!AK389&lt;200,IF(C387&gt;73,73,C387),C387)</f>
        <v>82</v>
      </c>
    </row>
    <row r="388" customFormat="false" ht="13" hidden="false" customHeight="true" outlineLevel="0" collapsed="false">
      <c r="A388" s="17" t="s">
        <v>2000</v>
      </c>
      <c r="B388" s="50" t="n">
        <f aca="false">(TOT!DI390*60)/TOT!AK390</f>
        <v>0.738216922203294</v>
      </c>
      <c r="C388" s="27" t="n">
        <f aca="false">VLOOKUP(B388,'DI - PENALTIES'!$A$3:$B$69,2)</f>
        <v>65</v>
      </c>
      <c r="D388" s="27" t="n">
        <f aca="false">IF(TOT!AK390&lt;400,IF(C388&gt;80,80,C388),C388)</f>
        <v>65</v>
      </c>
      <c r="E388" s="27" t="n">
        <f aca="false">IF(TOT!AK390&lt;200,IF(C388&gt;73,73,C388),C388)</f>
        <v>65</v>
      </c>
    </row>
    <row r="389" customFormat="false" ht="13" hidden="false" customHeight="true" outlineLevel="0" collapsed="false">
      <c r="A389" s="17" t="s">
        <v>2004</v>
      </c>
      <c r="B389" s="50" t="n">
        <f aca="false">(TOT!DI391*60)/TOT!AK391</f>
        <v>0.483369777880078</v>
      </c>
      <c r="C389" s="27" t="n">
        <f aca="false">VLOOKUP(B389,'DI - PENALTIES'!$A$3:$B$69,2)</f>
        <v>82</v>
      </c>
      <c r="D389" s="27" t="n">
        <f aca="false">IF(TOT!AK391&lt;400,IF(C389&gt;80,80,C389),C389)</f>
        <v>82</v>
      </c>
      <c r="E389" s="27" t="n">
        <f aca="false">IF(TOT!AK391&lt;200,IF(C389&gt;73,73,C389),C389)</f>
        <v>82</v>
      </c>
    </row>
    <row r="390" customFormat="false" ht="13" hidden="false" customHeight="true" outlineLevel="0" collapsed="false">
      <c r="A390" s="17" t="s">
        <v>2009</v>
      </c>
      <c r="B390" s="50" t="n">
        <f aca="false">(TOT!DI392*60)/TOT!AK392</f>
        <v>0</v>
      </c>
      <c r="C390" s="27" t="n">
        <f aca="false">VLOOKUP(B390,'DI - PENALTIES'!$A$3:$B$69,2)</f>
        <v>99</v>
      </c>
      <c r="D390" s="27" t="n">
        <f aca="false">IF(TOT!AK392&lt;400,IF(C390&gt;80,80,C390),C390)</f>
        <v>80</v>
      </c>
      <c r="E390" s="27" t="n">
        <f aca="false">IF(TOT!AK392&lt;200,IF(C390&gt;73,73,C390),C390)</f>
        <v>73</v>
      </c>
    </row>
    <row r="391" customFormat="false" ht="13" hidden="false" customHeight="true" outlineLevel="0" collapsed="false">
      <c r="A391" s="17" t="s">
        <v>2013</v>
      </c>
      <c r="B391" s="50" t="n">
        <f aca="false">(TOT!DI393*60)/TOT!AK393</f>
        <v>0.457297709277212</v>
      </c>
      <c r="C391" s="27" t="n">
        <f aca="false">VLOOKUP(B391,'DI - PENALTIES'!$A$3:$B$69,2)</f>
        <v>83</v>
      </c>
      <c r="D391" s="27" t="n">
        <f aca="false">IF(TOT!AK393&lt;400,IF(C391&gt;80,80,C391),C391)</f>
        <v>80</v>
      </c>
      <c r="E391" s="27" t="n">
        <f aca="false">IF(TOT!AK393&lt;200,IF(C391&gt;73,73,C391),C391)</f>
        <v>83</v>
      </c>
    </row>
    <row r="392" customFormat="false" ht="13" hidden="false" customHeight="true" outlineLevel="0" collapsed="false">
      <c r="A392" s="17" t="s">
        <v>2017</v>
      </c>
      <c r="B392" s="50" t="n">
        <f aca="false">(TOT!DI394*60)/TOT!AK394</f>
        <v>0.317974385396723</v>
      </c>
      <c r="C392" s="27" t="n">
        <f aca="false">VLOOKUP(B392,'DI - PENALTIES'!$A$3:$B$69,2)</f>
        <v>92</v>
      </c>
      <c r="D392" s="27" t="n">
        <f aca="false">IF(TOT!AK394&lt;400,IF(C392&gt;80,80,C392),C392)</f>
        <v>92</v>
      </c>
      <c r="E392" s="27" t="n">
        <f aca="false">IF(TOT!AK394&lt;200,IF(C392&gt;73,73,C392),C392)</f>
        <v>92</v>
      </c>
    </row>
    <row r="393" customFormat="false" ht="13" hidden="false" customHeight="true" outlineLevel="0" collapsed="false">
      <c r="A393" s="17" t="s">
        <v>2020</v>
      </c>
      <c r="B393" s="50" t="n">
        <f aca="false">(TOT!DI395*60)/TOT!AK395</f>
        <v>0.227019527883464</v>
      </c>
      <c r="C393" s="27" t="n">
        <f aca="false">VLOOKUP(B393,'DI - PENALTIES'!$A$3:$B$69,2)</f>
        <v>95</v>
      </c>
      <c r="D393" s="27" t="n">
        <f aca="false">IF(TOT!AK395&lt;400,IF(C393&gt;80,80,C393),C393)</f>
        <v>95</v>
      </c>
      <c r="E393" s="27" t="n">
        <f aca="false">IF(TOT!AK395&lt;200,IF(C393&gt;73,73,C393),C393)</f>
        <v>95</v>
      </c>
    </row>
    <row r="394" customFormat="false" ht="13" hidden="false" customHeight="true" outlineLevel="0" collapsed="false">
      <c r="A394" s="17" t="s">
        <v>2026</v>
      </c>
      <c r="B394" s="50" t="n">
        <f aca="false">(TOT!DI396*60)/TOT!AK396</f>
        <v>0.231084008665658</v>
      </c>
      <c r="C394" s="27" t="n">
        <f aca="false">VLOOKUP(B394,'DI - PENALTIES'!$A$3:$B$69,2)</f>
        <v>95</v>
      </c>
      <c r="D394" s="27" t="n">
        <f aca="false">IF(TOT!AK396&lt;400,IF(C394&gt;80,80,C394),C394)</f>
        <v>95</v>
      </c>
      <c r="E394" s="27" t="n">
        <f aca="false">IF(TOT!AK396&lt;200,IF(C394&gt;73,73,C394),C394)</f>
        <v>95</v>
      </c>
    </row>
    <row r="395" customFormat="false" ht="13" hidden="false" customHeight="true" outlineLevel="0" collapsed="false">
      <c r="A395" s="17" t="s">
        <v>2029</v>
      </c>
      <c r="B395" s="50" t="n">
        <f aca="false">(TOT!DI397*60)/TOT!AK397</f>
        <v>0.691775557263646</v>
      </c>
      <c r="C395" s="27" t="n">
        <f aca="false">VLOOKUP(B395,'DI - PENALTIES'!$A$3:$B$69,2)</f>
        <v>67</v>
      </c>
      <c r="D395" s="27" t="n">
        <f aca="false">IF(TOT!AK397&lt;400,IF(C395&gt;80,80,C395),C395)</f>
        <v>67</v>
      </c>
      <c r="E395" s="27" t="n">
        <f aca="false">IF(TOT!AK397&lt;200,IF(C395&gt;73,73,C395),C395)</f>
        <v>67</v>
      </c>
    </row>
    <row r="396" customFormat="false" ht="13" hidden="false" customHeight="true" outlineLevel="0" collapsed="false">
      <c r="A396" s="17" t="s">
        <v>2034</v>
      </c>
      <c r="B396" s="50" t="n">
        <f aca="false">(TOT!DI398*60)/TOT!AK398</f>
        <v>0.721998796668672</v>
      </c>
      <c r="C396" s="27" t="n">
        <f aca="false">VLOOKUP(B396,'DI - PENALTIES'!$A$3:$B$69,2)</f>
        <v>66</v>
      </c>
      <c r="D396" s="27" t="n">
        <f aca="false">IF(TOT!AK398&lt;400,IF(C396&gt;80,80,C396),C396)</f>
        <v>66</v>
      </c>
      <c r="E396" s="27" t="n">
        <f aca="false">IF(TOT!AK398&lt;200,IF(C396&gt;73,73,C396),C396)</f>
        <v>66</v>
      </c>
    </row>
    <row r="397" customFormat="false" ht="13" hidden="false" customHeight="true" outlineLevel="0" collapsed="false">
      <c r="A397" s="17" t="s">
        <v>2037</v>
      </c>
      <c r="B397" s="50" t="n">
        <f aca="false">(TOT!DI399*60)/TOT!AK399</f>
        <v>0.835056926913186</v>
      </c>
      <c r="C397" s="27" t="n">
        <f aca="false">VLOOKUP(B397,'DI - PENALTIES'!$A$3:$B$69,2)</f>
        <v>62</v>
      </c>
      <c r="D397" s="27" t="n">
        <f aca="false">IF(TOT!AK399&lt;400,IF(C397&gt;80,80,C397),C397)</f>
        <v>62</v>
      </c>
      <c r="E397" s="27" t="n">
        <f aca="false">IF(TOT!AK399&lt;200,IF(C397&gt;73,73,C397),C397)</f>
        <v>62</v>
      </c>
    </row>
    <row r="398" customFormat="false" ht="13" hidden="false" customHeight="true" outlineLevel="0" collapsed="false">
      <c r="A398" s="17" t="s">
        <v>2040</v>
      </c>
      <c r="B398" s="50" t="n">
        <f aca="false">(TOT!DI400*60)/TOT!AK400</f>
        <v>0.662972325927908</v>
      </c>
      <c r="C398" s="27" t="n">
        <f aca="false">VLOOKUP(B398,'DI - PENALTIES'!$A$3:$B$69,2)</f>
        <v>70</v>
      </c>
      <c r="D398" s="27" t="n">
        <f aca="false">IF(TOT!AK400&lt;400,IF(C398&gt;80,80,C398),C398)</f>
        <v>70</v>
      </c>
      <c r="E398" s="27" t="n">
        <f aca="false">IF(TOT!AK400&lt;200,IF(C398&gt;73,73,C398),C398)</f>
        <v>70</v>
      </c>
    </row>
    <row r="399" customFormat="false" ht="13" hidden="false" customHeight="true" outlineLevel="0" collapsed="false">
      <c r="A399" s="17" t="s">
        <v>2044</v>
      </c>
      <c r="B399" s="50" t="n">
        <f aca="false">(TOT!DI401*60)/TOT!AK401</f>
        <v>0.964304431374855</v>
      </c>
      <c r="C399" s="27" t="n">
        <f aca="false">VLOOKUP(B399,'DI - PENALTIES'!$A$3:$B$69,2)</f>
        <v>56</v>
      </c>
      <c r="D399" s="27" t="n">
        <f aca="false">IF(TOT!AK401&lt;400,IF(C399&gt;80,80,C399),C399)</f>
        <v>56</v>
      </c>
      <c r="E399" s="27" t="n">
        <f aca="false">IF(TOT!AK401&lt;200,IF(C399&gt;73,73,C399),C399)</f>
        <v>56</v>
      </c>
    </row>
    <row r="400" customFormat="false" ht="13" hidden="false" customHeight="true" outlineLevel="0" collapsed="false">
      <c r="A400" s="17" t="s">
        <v>2048</v>
      </c>
      <c r="B400" s="50" t="n">
        <f aca="false">(TOT!DI402*60)/TOT!AK402</f>
        <v>0.688659722101458</v>
      </c>
      <c r="C400" s="27" t="n">
        <f aca="false">VLOOKUP(B400,'DI - PENALTIES'!$A$3:$B$69,2)</f>
        <v>68</v>
      </c>
      <c r="D400" s="27" t="n">
        <f aca="false">IF(TOT!AK402&lt;400,IF(C400&gt;80,80,C400),C400)</f>
        <v>68</v>
      </c>
      <c r="E400" s="27" t="n">
        <f aca="false">IF(TOT!AK402&lt;200,IF(C400&gt;73,73,C400),C400)</f>
        <v>68</v>
      </c>
    </row>
    <row r="401" customFormat="false" ht="13" hidden="false" customHeight="true" outlineLevel="0" collapsed="false">
      <c r="A401" s="17" t="s">
        <v>2051</v>
      </c>
      <c r="B401" s="50" t="n">
        <f aca="false">(TOT!DI403*60)/TOT!AK403</f>
        <v>0</v>
      </c>
      <c r="C401" s="27" t="n">
        <f aca="false">VLOOKUP(B401,'DI - PENALTIES'!$A$3:$B$69,2)</f>
        <v>99</v>
      </c>
      <c r="D401" s="27" t="n">
        <f aca="false">IF(TOT!AK403&lt;400,IF(C401&gt;80,80,C401),C401)</f>
        <v>80</v>
      </c>
      <c r="E401" s="27" t="n">
        <f aca="false">IF(TOT!AK403&lt;200,IF(C401&gt;73,73,C401),C401)</f>
        <v>73</v>
      </c>
    </row>
    <row r="402" customFormat="false" ht="13" hidden="false" customHeight="true" outlineLevel="0" collapsed="false">
      <c r="A402" s="17" t="s">
        <v>2054</v>
      </c>
      <c r="B402" s="50" t="n">
        <f aca="false">(TOT!DI404*60)/TOT!AK404</f>
        <v>0.971738602315977</v>
      </c>
      <c r="C402" s="27" t="n">
        <f aca="false">VLOOKUP(B402,'DI - PENALTIES'!$A$3:$B$69,2)</f>
        <v>56</v>
      </c>
      <c r="D402" s="27" t="n">
        <f aca="false">IF(TOT!AK404&lt;400,IF(C402&gt;80,80,C402),C402)</f>
        <v>56</v>
      </c>
      <c r="E402" s="27" t="n">
        <f aca="false">IF(TOT!AK404&lt;200,IF(C402&gt;73,73,C402),C402)</f>
        <v>56</v>
      </c>
    </row>
    <row r="403" customFormat="false" ht="13" hidden="false" customHeight="true" outlineLevel="0" collapsed="false">
      <c r="A403" s="17" t="s">
        <v>2058</v>
      </c>
      <c r="B403" s="50" t="n">
        <f aca="false">(TOT!DI405*60)/TOT!AK405</f>
        <v>1.00957919440307</v>
      </c>
      <c r="C403" s="27" t="n">
        <f aca="false">VLOOKUP(B403,'DI - PENALTIES'!$A$3:$B$69,2)</f>
        <v>54</v>
      </c>
      <c r="D403" s="27" t="n">
        <f aca="false">IF(TOT!AK405&lt;400,IF(C403&gt;80,80,C403),C403)</f>
        <v>54</v>
      </c>
      <c r="E403" s="27" t="n">
        <f aca="false">IF(TOT!AK405&lt;200,IF(C403&gt;73,73,C403),C403)</f>
        <v>54</v>
      </c>
    </row>
    <row r="404" customFormat="false" ht="13" hidden="false" customHeight="true" outlineLevel="0" collapsed="false">
      <c r="A404" s="17" t="s">
        <v>2062</v>
      </c>
      <c r="B404" s="50" t="n">
        <f aca="false">(TOT!DI406*60)/TOT!AK406</f>
        <v>0.472417695979529</v>
      </c>
      <c r="C404" s="27" t="n">
        <f aca="false">VLOOKUP(B404,'DI - PENALTIES'!$A$3:$B$69,2)</f>
        <v>82</v>
      </c>
      <c r="D404" s="27" t="n">
        <f aca="false">IF(TOT!AK406&lt;400,IF(C404&gt;80,80,C404),C404)</f>
        <v>82</v>
      </c>
      <c r="E404" s="27" t="n">
        <f aca="false">IF(TOT!AK406&lt;200,IF(C404&gt;73,73,C404),C404)</f>
        <v>82</v>
      </c>
    </row>
    <row r="405" customFormat="false" ht="13" hidden="false" customHeight="true" outlineLevel="0" collapsed="false">
      <c r="A405" s="17" t="s">
        <v>2066</v>
      </c>
      <c r="B405" s="50" t="n">
        <f aca="false">(TOT!DI407*60)/TOT!AK407</f>
        <v>0.873301912947053</v>
      </c>
      <c r="C405" s="27" t="n">
        <f aca="false">VLOOKUP(B405,'DI - PENALTIES'!$A$3:$B$69,2)</f>
        <v>61</v>
      </c>
      <c r="D405" s="27" t="n">
        <f aca="false">IF(TOT!AK407&lt;400,IF(C405&gt;80,80,C405),C405)</f>
        <v>61</v>
      </c>
      <c r="E405" s="27" t="n">
        <f aca="false">IF(TOT!AK407&lt;200,IF(C405&gt;73,73,C405),C405)</f>
        <v>61</v>
      </c>
    </row>
    <row r="406" customFormat="false" ht="13" hidden="false" customHeight="true" outlineLevel="0" collapsed="false">
      <c r="A406" s="17" t="s">
        <v>2069</v>
      </c>
      <c r="B406" s="50" t="n">
        <f aca="false">(TOT!DI408*60)/TOT!AK408</f>
        <v>1.88691607154556</v>
      </c>
      <c r="C406" s="27" t="n">
        <f aca="false">VLOOKUP(B406,'DI - PENALTIES'!$A$3:$B$69,2)</f>
        <v>39</v>
      </c>
      <c r="D406" s="27" t="n">
        <f aca="false">IF(TOT!AK408&lt;400,IF(C406&gt;80,80,C406),C406)</f>
        <v>39</v>
      </c>
      <c r="E406" s="27" t="n">
        <f aca="false">IF(TOT!AK408&lt;200,IF(C406&gt;73,73,C406),C406)</f>
        <v>39</v>
      </c>
    </row>
    <row r="407" customFormat="false" ht="13" hidden="false" customHeight="true" outlineLevel="0" collapsed="false">
      <c r="A407" s="17" t="s">
        <v>2072</v>
      </c>
      <c r="B407" s="50" t="n">
        <f aca="false">(TOT!DI409*60)/TOT!AK409</f>
        <v>0.364720085776755</v>
      </c>
      <c r="C407" s="27" t="n">
        <f aca="false">VLOOKUP(B407,'DI - PENALTIES'!$A$3:$B$69,2)</f>
        <v>89</v>
      </c>
      <c r="D407" s="27" t="n">
        <f aca="false">IF(TOT!AK409&lt;400,IF(C407&gt;80,80,C407),C407)</f>
        <v>89</v>
      </c>
      <c r="E407" s="27" t="n">
        <f aca="false">IF(TOT!AK409&lt;200,IF(C407&gt;73,73,C407),C407)</f>
        <v>89</v>
      </c>
    </row>
    <row r="408" customFormat="false" ht="13" hidden="false" customHeight="true" outlineLevel="0" collapsed="false">
      <c r="A408" s="17" t="s">
        <v>2076</v>
      </c>
      <c r="B408" s="50" t="n">
        <f aca="false">(TOT!DI410*60)/TOT!AK410</f>
        <v>0.814437760296159</v>
      </c>
      <c r="C408" s="27" t="n">
        <f aca="false">VLOOKUP(B408,'DI - PENALTIES'!$A$3:$B$69,2)</f>
        <v>63</v>
      </c>
      <c r="D408" s="27" t="n">
        <f aca="false">IF(TOT!AK410&lt;400,IF(C408&gt;80,80,C408),C408)</f>
        <v>63</v>
      </c>
      <c r="E408" s="27" t="n">
        <f aca="false">IF(TOT!AK410&lt;200,IF(C408&gt;73,73,C408),C408)</f>
        <v>63</v>
      </c>
    </row>
    <row r="409" customFormat="false" ht="13" hidden="false" customHeight="true" outlineLevel="0" collapsed="false">
      <c r="A409" s="17" t="s">
        <v>2078</v>
      </c>
      <c r="B409" s="50" t="n">
        <f aca="false">(TOT!DI411*60)/TOT!AK411</f>
        <v>0</v>
      </c>
      <c r="C409" s="27" t="n">
        <f aca="false">VLOOKUP(B409,'DI - PENALTIES'!$A$3:$B$69,2)</f>
        <v>99</v>
      </c>
      <c r="D409" s="27" t="n">
        <f aca="false">IF(TOT!AK411&lt;400,IF(C409&gt;80,80,C409),C409)</f>
        <v>80</v>
      </c>
      <c r="E409" s="27" t="n">
        <f aca="false">IF(TOT!AK411&lt;200,IF(C409&gt;73,73,C409),C409)</f>
        <v>73</v>
      </c>
    </row>
    <row r="410" customFormat="false" ht="13" hidden="false" customHeight="true" outlineLevel="0" collapsed="false">
      <c r="A410" s="17" t="s">
        <v>2081</v>
      </c>
      <c r="B410" s="50" t="n">
        <f aca="false">(TOT!DI412*60)/TOT!AK412</f>
        <v>0.477395136282021</v>
      </c>
      <c r="C410" s="27" t="n">
        <f aca="false">VLOOKUP(B410,'DI - PENALTIES'!$A$3:$B$69,2)</f>
        <v>82</v>
      </c>
      <c r="D410" s="27" t="n">
        <f aca="false">IF(TOT!AK412&lt;400,IF(C410&gt;80,80,C410),C410)</f>
        <v>82</v>
      </c>
      <c r="E410" s="27" t="n">
        <f aca="false">IF(TOT!AK412&lt;200,IF(C410&gt;73,73,C410),C410)</f>
        <v>82</v>
      </c>
    </row>
    <row r="411" customFormat="false" ht="13" hidden="false" customHeight="true" outlineLevel="0" collapsed="false">
      <c r="A411" s="17" t="s">
        <v>2084</v>
      </c>
      <c r="B411" s="50" t="n">
        <f aca="false">(TOT!DI413*60)/TOT!AK413</f>
        <v>0.614789093186105</v>
      </c>
      <c r="C411" s="27" t="n">
        <f aca="false">VLOOKUP(B411,'DI - PENALTIES'!$A$3:$B$69,2)</f>
        <v>75</v>
      </c>
      <c r="D411" s="27" t="n">
        <f aca="false">IF(TOT!AK413&lt;400,IF(C411&gt;80,80,C411),C411)</f>
        <v>75</v>
      </c>
      <c r="E411" s="27" t="n">
        <f aca="false">IF(TOT!AK413&lt;200,IF(C411&gt;73,73,C411),C411)</f>
        <v>75</v>
      </c>
    </row>
    <row r="412" customFormat="false" ht="13" hidden="false" customHeight="true" outlineLevel="0" collapsed="false">
      <c r="A412" s="17" t="s">
        <v>2089</v>
      </c>
      <c r="B412" s="50" t="n">
        <f aca="false">(TOT!DI414*60)/TOT!AK414</f>
        <v>0.347512709955596</v>
      </c>
      <c r="C412" s="27" t="n">
        <f aca="false">VLOOKUP(B412,'DI - PENALTIES'!$A$3:$B$69,2)</f>
        <v>90</v>
      </c>
      <c r="D412" s="27" t="n">
        <f aca="false">IF(TOT!AK414&lt;400,IF(C412&gt;80,80,C412),C412)</f>
        <v>90</v>
      </c>
      <c r="E412" s="27" t="n">
        <f aca="false">IF(TOT!AK414&lt;200,IF(C412&gt;73,73,C412),C412)</f>
        <v>90</v>
      </c>
    </row>
    <row r="413" customFormat="false" ht="13" hidden="false" customHeight="true" outlineLevel="0" collapsed="false">
      <c r="A413" s="17" t="s">
        <v>2091</v>
      </c>
      <c r="B413" s="50" t="n">
        <f aca="false">(TOT!DI415*60)/TOT!AK415</f>
        <v>1.07899518573328</v>
      </c>
      <c r="C413" s="27" t="n">
        <f aca="false">VLOOKUP(B413,'DI - PENALTIES'!$A$3:$B$69,2)</f>
        <v>51</v>
      </c>
      <c r="D413" s="27" t="n">
        <f aca="false">IF(TOT!AK415&lt;400,IF(C413&gt;80,80,C413),C413)</f>
        <v>51</v>
      </c>
      <c r="E413" s="27" t="n">
        <f aca="false">IF(TOT!AK415&lt;200,IF(C413&gt;73,73,C413),C413)</f>
        <v>51</v>
      </c>
    </row>
    <row r="414" customFormat="false" ht="13" hidden="false" customHeight="true" outlineLevel="0" collapsed="false">
      <c r="A414" s="17" t="s">
        <v>2096</v>
      </c>
      <c r="B414" s="50" t="n">
        <f aca="false">(TOT!DI416*60)/TOT!AK416</f>
        <v>0.890306784879623</v>
      </c>
      <c r="C414" s="27" t="n">
        <f aca="false">VLOOKUP(B414,'DI - PENALTIES'!$A$3:$B$69,2)</f>
        <v>60</v>
      </c>
      <c r="D414" s="27" t="n">
        <f aca="false">IF(TOT!AK416&lt;400,IF(C414&gt;80,80,C414),C414)</f>
        <v>60</v>
      </c>
      <c r="E414" s="27" t="n">
        <f aca="false">IF(TOT!AK416&lt;200,IF(C414&gt;73,73,C414),C414)</f>
        <v>60</v>
      </c>
    </row>
    <row r="415" customFormat="false" ht="13" hidden="false" customHeight="true" outlineLevel="0" collapsed="false">
      <c r="A415" s="17" t="s">
        <v>2100</v>
      </c>
      <c r="B415" s="50" t="n">
        <f aca="false">(TOT!DI417*60)/TOT!AK417</f>
        <v>0.570661650480295</v>
      </c>
      <c r="C415" s="27" t="n">
        <f aca="false">VLOOKUP(B415,'DI - PENALTIES'!$A$3:$B$69,2)</f>
        <v>78</v>
      </c>
      <c r="D415" s="27" t="n">
        <f aca="false">IF(TOT!AK417&lt;400,IF(C415&gt;80,80,C415),C415)</f>
        <v>78</v>
      </c>
      <c r="E415" s="27" t="n">
        <f aca="false">IF(TOT!AK417&lt;200,IF(C415&gt;73,73,C415),C415)</f>
        <v>78</v>
      </c>
    </row>
    <row r="416" customFormat="false" ht="13" hidden="false" customHeight="true" outlineLevel="0" collapsed="false">
      <c r="A416" s="17" t="s">
        <v>2105</v>
      </c>
      <c r="B416" s="50" t="n">
        <f aca="false">(TOT!DI418*60)/TOT!AK418</f>
        <v>0.664133121794635</v>
      </c>
      <c r="C416" s="27" t="n">
        <f aca="false">VLOOKUP(B416,'DI - PENALTIES'!$A$3:$B$69,2)</f>
        <v>70</v>
      </c>
      <c r="D416" s="27" t="n">
        <f aca="false">IF(TOT!AK418&lt;400,IF(C416&gt;80,80,C416),C416)</f>
        <v>70</v>
      </c>
      <c r="E416" s="27" t="n">
        <f aca="false">IF(TOT!AK418&lt;200,IF(C416&gt;73,73,C416),C416)</f>
        <v>70</v>
      </c>
    </row>
    <row r="417" customFormat="false" ht="13" hidden="false" customHeight="true" outlineLevel="0" collapsed="false">
      <c r="A417" s="17" t="s">
        <v>2109</v>
      </c>
      <c r="B417" s="50" t="n">
        <f aca="false">(TOT!DI419*60)/TOT!AK419</f>
        <v>0.843998763840212</v>
      </c>
      <c r="C417" s="27" t="n">
        <f aca="false">VLOOKUP(B417,'DI - PENALTIES'!$A$3:$B$69,2)</f>
        <v>62</v>
      </c>
      <c r="D417" s="27" t="n">
        <f aca="false">IF(TOT!AK419&lt;400,IF(C417&gt;80,80,C417),C417)</f>
        <v>62</v>
      </c>
      <c r="E417" s="27" t="n">
        <f aca="false">IF(TOT!AK419&lt;200,IF(C417&gt;73,73,C417),C417)</f>
        <v>62</v>
      </c>
    </row>
    <row r="418" customFormat="false" ht="13" hidden="false" customHeight="true" outlineLevel="0" collapsed="false">
      <c r="A418" s="17" t="s">
        <v>2113</v>
      </c>
      <c r="B418" s="50" t="n">
        <f aca="false">(TOT!DI420*60)/TOT!AK420</f>
        <v>0.571458807344292</v>
      </c>
      <c r="C418" s="27" t="n">
        <f aca="false">VLOOKUP(B418,'DI - PENALTIES'!$A$3:$B$69,2)</f>
        <v>78</v>
      </c>
      <c r="D418" s="27" t="n">
        <f aca="false">IF(TOT!AK420&lt;400,IF(C418&gt;80,80,C418),C418)</f>
        <v>78</v>
      </c>
      <c r="E418" s="27" t="n">
        <f aca="false">IF(TOT!AK420&lt;200,IF(C418&gt;73,73,C418),C418)</f>
        <v>78</v>
      </c>
    </row>
    <row r="419" customFormat="false" ht="13" hidden="false" customHeight="true" outlineLevel="0" collapsed="false">
      <c r="A419" s="17" t="s">
        <v>2116</v>
      </c>
      <c r="B419" s="50" t="n">
        <f aca="false">(TOT!DI421*60)/TOT!AK421</f>
        <v>0.905908997323451</v>
      </c>
      <c r="C419" s="27" t="n">
        <f aca="false">VLOOKUP(B419,'DI - PENALTIES'!$A$3:$B$69,2)</f>
        <v>59</v>
      </c>
      <c r="D419" s="27" t="n">
        <f aca="false">IF(TOT!AK421&lt;400,IF(C419&gt;80,80,C419),C419)</f>
        <v>59</v>
      </c>
      <c r="E419" s="27" t="n">
        <f aca="false">IF(TOT!AK421&lt;200,IF(C419&gt;73,73,C419),C419)</f>
        <v>59</v>
      </c>
    </row>
    <row r="420" customFormat="false" ht="13" hidden="false" customHeight="true" outlineLevel="0" collapsed="false">
      <c r="A420" s="17" t="s">
        <v>2121</v>
      </c>
      <c r="B420" s="50" t="n">
        <f aca="false">(TOT!DI422*60)/TOT!AK422</f>
        <v>1.20676519884199</v>
      </c>
      <c r="C420" s="27" t="n">
        <f aca="false">VLOOKUP(B420,'DI - PENALTIES'!$A$3:$B$69,2)</f>
        <v>48</v>
      </c>
      <c r="D420" s="27" t="n">
        <f aca="false">IF(TOT!AK422&lt;400,IF(C420&gt;80,80,C420),C420)</f>
        <v>48</v>
      </c>
      <c r="E420" s="27" t="n">
        <f aca="false">IF(TOT!AK422&lt;200,IF(C420&gt;73,73,C420),C420)</f>
        <v>48</v>
      </c>
    </row>
    <row r="421" customFormat="false" ht="13" hidden="false" customHeight="true" outlineLevel="0" collapsed="false">
      <c r="A421" s="17" t="s">
        <v>2126</v>
      </c>
      <c r="B421" s="50" t="n">
        <f aca="false">(TOT!DI423*60)/TOT!AK423</f>
        <v>0.541055057361861</v>
      </c>
      <c r="C421" s="27" t="n">
        <f aca="false">VLOOKUP(B421,'DI - PENALTIES'!$A$3:$B$69,2)</f>
        <v>79</v>
      </c>
      <c r="D421" s="27" t="n">
        <f aca="false">IF(TOT!AK423&lt;400,IF(C421&gt;80,80,C421),C421)</f>
        <v>79</v>
      </c>
      <c r="E421" s="27" t="n">
        <f aca="false">IF(TOT!AK423&lt;200,IF(C421&gt;73,73,C421),C421)</f>
        <v>79</v>
      </c>
    </row>
    <row r="422" customFormat="false" ht="13" hidden="false" customHeight="true" outlineLevel="0" collapsed="false">
      <c r="A422" s="17" t="s">
        <v>2131</v>
      </c>
      <c r="B422" s="50" t="n">
        <f aca="false">(TOT!DI424*60)/TOT!AK424</f>
        <v>0.789300591975441</v>
      </c>
      <c r="C422" s="27" t="n">
        <f aca="false">VLOOKUP(B422,'DI - PENALTIES'!$A$3:$B$69,2)</f>
        <v>64</v>
      </c>
      <c r="D422" s="27" t="n">
        <f aca="false">IF(TOT!AK424&lt;400,IF(C422&gt;80,80,C422),C422)</f>
        <v>64</v>
      </c>
      <c r="E422" s="27" t="n">
        <f aca="false">IF(TOT!AK424&lt;200,IF(C422&gt;73,73,C422),C422)</f>
        <v>64</v>
      </c>
    </row>
    <row r="423" customFormat="false" ht="13" hidden="false" customHeight="true" outlineLevel="0" collapsed="false">
      <c r="A423" s="17" t="s">
        <v>2135</v>
      </c>
      <c r="B423" s="50" t="n">
        <f aca="false">(TOT!DI425*60)/TOT!AK425</f>
        <v>0.414900564725758</v>
      </c>
      <c r="C423" s="27" t="n">
        <f aca="false">VLOOKUP(B423,'DI - PENALTIES'!$A$3:$B$69,2)</f>
        <v>86</v>
      </c>
      <c r="D423" s="27" t="n">
        <f aca="false">IF(TOT!AK425&lt;400,IF(C423&gt;80,80,C423),C423)</f>
        <v>86</v>
      </c>
      <c r="E423" s="27" t="n">
        <f aca="false">IF(TOT!AK425&lt;200,IF(C423&gt;73,73,C423),C423)</f>
        <v>86</v>
      </c>
    </row>
    <row r="424" customFormat="false" ht="13" hidden="false" customHeight="true" outlineLevel="0" collapsed="false">
      <c r="A424" s="17" t="s">
        <v>2140</v>
      </c>
      <c r="B424" s="50" t="n">
        <f aca="false">(TOT!DI426*60)/TOT!AK426</f>
        <v>0</v>
      </c>
      <c r="C424" s="27" t="n">
        <f aca="false">VLOOKUP(B424,'DI - PENALTIES'!$A$3:$B$69,2)</f>
        <v>99</v>
      </c>
      <c r="D424" s="27" t="n">
        <f aca="false">IF(TOT!AK426&lt;400,IF(C424&gt;80,80,C424),C424)</f>
        <v>80</v>
      </c>
      <c r="E424" s="27" t="n">
        <f aca="false">IF(TOT!AK426&lt;200,IF(C424&gt;73,73,C424),C424)</f>
        <v>73</v>
      </c>
    </row>
    <row r="425" customFormat="false" ht="13" hidden="false" customHeight="true" outlineLevel="0" collapsed="false">
      <c r="A425" s="17" t="s">
        <v>2143</v>
      </c>
      <c r="B425" s="50" t="n">
        <f aca="false">(TOT!DI427*60)/TOT!AK427</f>
        <v>1.11029519753271</v>
      </c>
      <c r="C425" s="27" t="n">
        <f aca="false">VLOOKUP(B425,'DI - PENALTIES'!$A$3:$B$69,2)</f>
        <v>50</v>
      </c>
      <c r="D425" s="27" t="n">
        <f aca="false">IF(TOT!AK427&lt;400,IF(C425&gt;80,80,C425),C425)</f>
        <v>50</v>
      </c>
      <c r="E425" s="27" t="n">
        <f aca="false">IF(TOT!AK427&lt;200,IF(C425&gt;73,73,C425),C425)</f>
        <v>50</v>
      </c>
    </row>
    <row r="426" customFormat="false" ht="13" hidden="false" customHeight="true" outlineLevel="0" collapsed="false">
      <c r="A426" s="17" t="s">
        <v>2147</v>
      </c>
      <c r="B426" s="50" t="n">
        <f aca="false">(TOT!DI428*60)/TOT!AK428</f>
        <v>1.95256644149698</v>
      </c>
      <c r="C426" s="27" t="n">
        <f aca="false">VLOOKUP(B426,'DI - PENALTIES'!$A$3:$B$69,2)</f>
        <v>38</v>
      </c>
      <c r="D426" s="27" t="n">
        <f aca="false">IF(TOT!AK428&lt;400,IF(C426&gt;80,80,C426),C426)</f>
        <v>38</v>
      </c>
      <c r="E426" s="27" t="n">
        <f aca="false">IF(TOT!AK428&lt;200,IF(C426&gt;73,73,C426),C426)</f>
        <v>38</v>
      </c>
    </row>
    <row r="427" customFormat="false" ht="13" hidden="false" customHeight="true" outlineLevel="0" collapsed="false">
      <c r="A427" s="17" t="s">
        <v>2151</v>
      </c>
      <c r="B427" s="50" t="n">
        <f aca="false">(TOT!DI429*60)/TOT!AK429</f>
        <v>0.212699960118757</v>
      </c>
      <c r="C427" s="27" t="n">
        <f aca="false">VLOOKUP(B427,'DI - PENALTIES'!$A$3:$B$69,2)</f>
        <v>96</v>
      </c>
      <c r="D427" s="27" t="n">
        <f aca="false">IF(TOT!AK429&lt;400,IF(C427&gt;80,80,C427),C427)</f>
        <v>96</v>
      </c>
      <c r="E427" s="27" t="n">
        <f aca="false">IF(TOT!AK429&lt;200,IF(C427&gt;73,73,C427),C427)</f>
        <v>96</v>
      </c>
    </row>
    <row r="428" customFormat="false" ht="13" hidden="false" customHeight="true" outlineLevel="0" collapsed="false">
      <c r="A428" s="17" t="s">
        <v>2154</v>
      </c>
      <c r="B428" s="50" t="n">
        <f aca="false">(TOT!DI430*60)/TOT!AK430</f>
        <v>1.26197709745271</v>
      </c>
      <c r="C428" s="27" t="n">
        <f aca="false">VLOOKUP(B428,'DI - PENALTIES'!$A$3:$B$69,2)</f>
        <v>47</v>
      </c>
      <c r="D428" s="27" t="n">
        <f aca="false">IF(TOT!AK430&lt;400,IF(C428&gt;80,80,C428),C428)</f>
        <v>47</v>
      </c>
      <c r="E428" s="27" t="n">
        <f aca="false">IF(TOT!AK430&lt;200,IF(C428&gt;73,73,C428),C428)</f>
        <v>47</v>
      </c>
    </row>
    <row r="429" customFormat="false" ht="13" hidden="false" customHeight="true" outlineLevel="0" collapsed="false">
      <c r="A429" s="17" t="s">
        <v>2157</v>
      </c>
      <c r="B429" s="50" t="n">
        <f aca="false">(TOT!DI431*60)/TOT!AK431</f>
        <v>0.764250079609367</v>
      </c>
      <c r="C429" s="27" t="n">
        <f aca="false">VLOOKUP(B429,'DI - PENALTIES'!$A$3:$B$69,2)</f>
        <v>64</v>
      </c>
      <c r="D429" s="27" t="n">
        <f aca="false">IF(TOT!AK431&lt;400,IF(C429&gt;80,80,C429),C429)</f>
        <v>64</v>
      </c>
      <c r="E429" s="27" t="n">
        <f aca="false">IF(TOT!AK431&lt;200,IF(C429&gt;73,73,C429),C429)</f>
        <v>64</v>
      </c>
    </row>
    <row r="430" customFormat="false" ht="13" hidden="false" customHeight="true" outlineLevel="0" collapsed="false">
      <c r="A430" s="17" t="s">
        <v>2160</v>
      </c>
      <c r="B430" s="50" t="n">
        <f aca="false">(TOT!DI432*60)/TOT!AK432</f>
        <v>0.512882332957062</v>
      </c>
      <c r="C430" s="27" t="n">
        <f aca="false">VLOOKUP(B430,'DI - PENALTIES'!$A$3:$B$69,2)</f>
        <v>81</v>
      </c>
      <c r="D430" s="27" t="n">
        <f aca="false">IF(TOT!AK432&lt;400,IF(C430&gt;80,80,C430),C430)</f>
        <v>81</v>
      </c>
      <c r="E430" s="27" t="n">
        <f aca="false">IF(TOT!AK432&lt;200,IF(C430&gt;73,73,C430),C430)</f>
        <v>81</v>
      </c>
    </row>
    <row r="431" customFormat="false" ht="13" hidden="false" customHeight="true" outlineLevel="0" collapsed="false">
      <c r="A431" s="17" t="s">
        <v>2162</v>
      </c>
      <c r="B431" s="50" t="n">
        <f aca="false">(TOT!DI433*60)/TOT!AK433</f>
        <v>0.434415349342333</v>
      </c>
      <c r="C431" s="27" t="n">
        <f aca="false">VLOOKUP(B431,'DI - PENALTIES'!$A$3:$B$69,2)</f>
        <v>84</v>
      </c>
      <c r="D431" s="27" t="n">
        <f aca="false">IF(TOT!AK433&lt;400,IF(C431&gt;80,80,C431),C431)</f>
        <v>80</v>
      </c>
      <c r="E431" s="27" t="n">
        <f aca="false">IF(TOT!AK433&lt;200,IF(C431&gt;73,73,C431),C431)</f>
        <v>73</v>
      </c>
    </row>
    <row r="432" customFormat="false" ht="13" hidden="false" customHeight="true" outlineLevel="0" collapsed="false">
      <c r="A432" s="17" t="s">
        <v>2165</v>
      </c>
      <c r="B432" s="50" t="n">
        <f aca="false">(TOT!DI434*60)/TOT!AK434</f>
        <v>0.335739466174249</v>
      </c>
      <c r="C432" s="27" t="n">
        <f aca="false">VLOOKUP(B432,'DI - PENALTIES'!$A$3:$B$69,2)</f>
        <v>91</v>
      </c>
      <c r="D432" s="27" t="n">
        <f aca="false">IF(TOT!AK434&lt;400,IF(C432&gt;80,80,C432),C432)</f>
        <v>91</v>
      </c>
      <c r="E432" s="27" t="n">
        <f aca="false">IF(TOT!AK434&lt;200,IF(C432&gt;73,73,C432),C432)</f>
        <v>91</v>
      </c>
    </row>
    <row r="433" customFormat="false" ht="13" hidden="false" customHeight="true" outlineLevel="0" collapsed="false">
      <c r="A433" s="17" t="s">
        <v>2168</v>
      </c>
      <c r="B433" s="50" t="n">
        <f aca="false">(TOT!DI435*60)/TOT!AK435</f>
        <v>0.575033942975814</v>
      </c>
      <c r="C433" s="27" t="n">
        <f aca="false">VLOOKUP(B433,'DI - PENALTIES'!$A$3:$B$69,2)</f>
        <v>78</v>
      </c>
      <c r="D433" s="27" t="n">
        <f aca="false">IF(TOT!AK435&lt;400,IF(C433&gt;80,80,C433),C433)</f>
        <v>78</v>
      </c>
      <c r="E433" s="27" t="n">
        <f aca="false">IF(TOT!AK435&lt;200,IF(C433&gt;73,73,C433),C433)</f>
        <v>78</v>
      </c>
    </row>
    <row r="434" customFormat="false" ht="13" hidden="false" customHeight="true" outlineLevel="0" collapsed="false">
      <c r="A434" s="17" t="s">
        <v>2171</v>
      </c>
      <c r="B434" s="50" t="n">
        <f aca="false">(TOT!DI436*60)/TOT!AK436</f>
        <v>0.644270593649333</v>
      </c>
      <c r="C434" s="27" t="n">
        <f aca="false">VLOOKUP(B434,'DI - PENALTIES'!$A$3:$B$69,2)</f>
        <v>72</v>
      </c>
      <c r="D434" s="27" t="n">
        <f aca="false">IF(TOT!AK436&lt;400,IF(C434&gt;80,80,C434),C434)</f>
        <v>72</v>
      </c>
      <c r="E434" s="27" t="n">
        <f aca="false">IF(TOT!AK436&lt;200,IF(C434&gt;73,73,C434),C434)</f>
        <v>72</v>
      </c>
    </row>
    <row r="435" customFormat="false" ht="13" hidden="false" customHeight="true" outlineLevel="0" collapsed="false">
      <c r="A435" s="17" t="s">
        <v>2176</v>
      </c>
      <c r="B435" s="50" t="n">
        <f aca="false">(TOT!DI437*60)/TOT!AK437</f>
        <v>1.71265461465273</v>
      </c>
      <c r="C435" s="27" t="n">
        <f aca="false">VLOOKUP(B435,'DI - PENALTIES'!$A$3:$B$69,2)</f>
        <v>40</v>
      </c>
      <c r="D435" s="27" t="n">
        <f aca="false">IF(TOT!AK437&lt;400,IF(C435&gt;80,80,C435),C435)</f>
        <v>40</v>
      </c>
      <c r="E435" s="27" t="n">
        <f aca="false">IF(TOT!AK437&lt;200,IF(C435&gt;73,73,C435),C435)</f>
        <v>40</v>
      </c>
    </row>
    <row r="436" customFormat="false" ht="13" hidden="false" customHeight="true" outlineLevel="0" collapsed="false">
      <c r="A436" s="17" t="s">
        <v>2180</v>
      </c>
      <c r="B436" s="50" t="n">
        <f aca="false">(TOT!DI438*60)/TOT!AK438</f>
        <v>0.832399551784857</v>
      </c>
      <c r="C436" s="27" t="n">
        <f aca="false">VLOOKUP(B436,'DI - PENALTIES'!$A$3:$B$69,2)</f>
        <v>62</v>
      </c>
      <c r="D436" s="27" t="n">
        <f aca="false">IF(TOT!AK438&lt;400,IF(C436&gt;80,80,C436),C436)</f>
        <v>62</v>
      </c>
      <c r="E436" s="27" t="n">
        <f aca="false">IF(TOT!AK438&lt;200,IF(C436&gt;73,73,C436),C436)</f>
        <v>62</v>
      </c>
    </row>
    <row r="437" customFormat="false" ht="13" hidden="false" customHeight="true" outlineLevel="0" collapsed="false">
      <c r="A437" s="17" t="s">
        <v>2184</v>
      </c>
      <c r="B437" s="50" t="n">
        <f aca="false">(TOT!DI439*60)/TOT!AK439</f>
        <v>0.950383526685565</v>
      </c>
      <c r="C437" s="27" t="n">
        <f aca="false">VLOOKUP(B437,'DI - PENALTIES'!$A$3:$B$69,2)</f>
        <v>57</v>
      </c>
      <c r="D437" s="27" t="n">
        <f aca="false">IF(TOT!AK439&lt;400,IF(C437&gt;80,80,C437),C437)</f>
        <v>57</v>
      </c>
      <c r="E437" s="27" t="n">
        <f aca="false">IF(TOT!AK439&lt;200,IF(C437&gt;73,73,C437),C437)</f>
        <v>57</v>
      </c>
    </row>
    <row r="438" customFormat="false" ht="13" hidden="false" customHeight="true" outlineLevel="0" collapsed="false">
      <c r="A438" s="17" t="s">
        <v>2188</v>
      </c>
      <c r="B438" s="50" t="n">
        <f aca="false">(TOT!DI440*60)/TOT!AK440</f>
        <v>0.837153677496512</v>
      </c>
      <c r="C438" s="27" t="n">
        <f aca="false">VLOOKUP(B438,'DI - PENALTIES'!$A$3:$B$69,2)</f>
        <v>62</v>
      </c>
      <c r="D438" s="27" t="n">
        <f aca="false">IF(TOT!AK440&lt;400,IF(C438&gt;80,80,C438),C438)</f>
        <v>62</v>
      </c>
      <c r="E438" s="27" t="n">
        <f aca="false">IF(TOT!AK440&lt;200,IF(C438&gt;73,73,C438),C438)</f>
        <v>62</v>
      </c>
    </row>
    <row r="439" customFormat="false" ht="13" hidden="false" customHeight="true" outlineLevel="0" collapsed="false">
      <c r="A439" s="17" t="s">
        <v>2192</v>
      </c>
      <c r="B439" s="50" t="n">
        <f aca="false">(TOT!DI441*60)/TOT!AK441</f>
        <v>0.309009086338618</v>
      </c>
      <c r="C439" s="27" t="n">
        <f aca="false">VLOOKUP(B439,'DI - PENALTIES'!$A$3:$B$69,2)</f>
        <v>92</v>
      </c>
      <c r="D439" s="27" t="n">
        <f aca="false">IF(TOT!AK441&lt;400,IF(C439&gt;80,80,C439),C439)</f>
        <v>92</v>
      </c>
      <c r="E439" s="27" t="n">
        <f aca="false">IF(TOT!AK441&lt;200,IF(C439&gt;73,73,C439),C439)</f>
        <v>92</v>
      </c>
    </row>
    <row r="440" customFormat="false" ht="13" hidden="false" customHeight="true" outlineLevel="0" collapsed="false">
      <c r="A440" s="17" t="s">
        <v>2196</v>
      </c>
      <c r="B440" s="50" t="n">
        <f aca="false">(TOT!DI442*60)/TOT!AK442</f>
        <v>0.826825907211754</v>
      </c>
      <c r="C440" s="27" t="n">
        <f aca="false">VLOOKUP(B440,'DI - PENALTIES'!$A$3:$B$69,2)</f>
        <v>62</v>
      </c>
      <c r="D440" s="27" t="n">
        <f aca="false">IF(TOT!AK442&lt;400,IF(C440&gt;80,80,C440),C440)</f>
        <v>62</v>
      </c>
      <c r="E440" s="27" t="n">
        <f aca="false">IF(TOT!AK442&lt;200,IF(C440&gt;73,73,C440),C440)</f>
        <v>62</v>
      </c>
    </row>
    <row r="441" customFormat="false" ht="13" hidden="false" customHeight="true" outlineLevel="0" collapsed="false">
      <c r="A441" s="17" t="s">
        <v>2199</v>
      </c>
      <c r="B441" s="50" t="n">
        <f aca="false">(TOT!DI443*60)/TOT!AK443</f>
        <v>1.22882621495924</v>
      </c>
      <c r="C441" s="27" t="n">
        <f aca="false">VLOOKUP(B441,'DI - PENALTIES'!$A$3:$B$69,2)</f>
        <v>48</v>
      </c>
      <c r="D441" s="27" t="n">
        <f aca="false">IF(TOT!AK443&lt;400,IF(C441&gt;80,80,C441),C441)</f>
        <v>48</v>
      </c>
      <c r="E441" s="27" t="n">
        <f aca="false">IF(TOT!AK443&lt;200,IF(C441&gt;73,73,C441),C441)</f>
        <v>48</v>
      </c>
    </row>
    <row r="442" customFormat="false" ht="13" hidden="false" customHeight="true" outlineLevel="0" collapsed="false">
      <c r="A442" s="17" t="s">
        <v>2204</v>
      </c>
      <c r="B442" s="50" t="n">
        <f aca="false">(TOT!DI444*60)/TOT!AK444</f>
        <v>1.06456382454413</v>
      </c>
      <c r="C442" s="27" t="n">
        <f aca="false">VLOOKUP(B442,'DI - PENALTIES'!$A$3:$B$69,2)</f>
        <v>51</v>
      </c>
      <c r="D442" s="27" t="n">
        <f aca="false">IF(TOT!AK444&lt;400,IF(C442&gt;80,80,C442),C442)</f>
        <v>51</v>
      </c>
      <c r="E442" s="27" t="n">
        <f aca="false">IF(TOT!AK444&lt;200,IF(C442&gt;73,73,C442),C442)</f>
        <v>51</v>
      </c>
    </row>
    <row r="443" customFormat="false" ht="13" hidden="false" customHeight="true" outlineLevel="0" collapsed="false">
      <c r="A443" s="17" t="s">
        <v>2208</v>
      </c>
      <c r="B443" s="50" t="n">
        <f aca="false">(TOT!DI445*60)/TOT!AK445</f>
        <v>0.921215595156472</v>
      </c>
      <c r="C443" s="27" t="n">
        <f aca="false">VLOOKUP(B443,'DI - PENALTIES'!$A$3:$B$69,2)</f>
        <v>58</v>
      </c>
      <c r="D443" s="27" t="n">
        <f aca="false">IF(TOT!AK445&lt;400,IF(C443&gt;80,80,C443),C443)</f>
        <v>58</v>
      </c>
      <c r="E443" s="27" t="n">
        <f aca="false">IF(TOT!AK445&lt;200,IF(C443&gt;73,73,C443),C443)</f>
        <v>58</v>
      </c>
    </row>
    <row r="444" customFormat="false" ht="13" hidden="false" customHeight="true" outlineLevel="0" collapsed="false">
      <c r="A444" s="17" t="s">
        <v>2211</v>
      </c>
      <c r="B444" s="50" t="n">
        <f aca="false">(TOT!DI446*60)/TOT!AK446</f>
        <v>0.760624597553138</v>
      </c>
      <c r="C444" s="27" t="n">
        <f aca="false">VLOOKUP(B444,'DI - PENALTIES'!$A$3:$B$69,2)</f>
        <v>64</v>
      </c>
      <c r="D444" s="27" t="n">
        <f aca="false">IF(TOT!AK446&lt;400,IF(C444&gt;80,80,C444),C444)</f>
        <v>64</v>
      </c>
      <c r="E444" s="27" t="n">
        <f aca="false">IF(TOT!AK446&lt;200,IF(C444&gt;73,73,C444),C444)</f>
        <v>64</v>
      </c>
    </row>
    <row r="445" customFormat="false" ht="13" hidden="false" customHeight="true" outlineLevel="0" collapsed="false">
      <c r="A445" s="17" t="s">
        <v>2214</v>
      </c>
      <c r="B445" s="50" t="n">
        <f aca="false">(TOT!DI447*60)/TOT!AK447</f>
        <v>0.190991564539233</v>
      </c>
      <c r="C445" s="27" t="n">
        <f aca="false">VLOOKUP(B445,'DI - PENALTIES'!$A$3:$B$69,2)</f>
        <v>96</v>
      </c>
      <c r="D445" s="27" t="n">
        <f aca="false">IF(TOT!AK447&lt;400,IF(C445&gt;80,80,C445),C445)</f>
        <v>80</v>
      </c>
      <c r="E445" s="27" t="n">
        <f aca="false">IF(TOT!AK447&lt;200,IF(C445&gt;73,73,C445),C445)</f>
        <v>96</v>
      </c>
    </row>
    <row r="446" customFormat="false" ht="13" hidden="false" customHeight="true" outlineLevel="0" collapsed="false">
      <c r="A446" s="17" t="s">
        <v>2219</v>
      </c>
      <c r="B446" s="50" t="n">
        <f aca="false">(TOT!DI448*60)/TOT!AK448</f>
        <v>1.09486969910091</v>
      </c>
      <c r="C446" s="27" t="n">
        <f aca="false">VLOOKUP(B446,'DI - PENALTIES'!$A$3:$B$69,2)</f>
        <v>50</v>
      </c>
      <c r="D446" s="27" t="n">
        <f aca="false">IF(TOT!AK448&lt;400,IF(C446&gt;80,80,C446),C446)</f>
        <v>50</v>
      </c>
      <c r="E446" s="27" t="n">
        <f aca="false">IF(TOT!AK448&lt;200,IF(C446&gt;73,73,C446),C446)</f>
        <v>50</v>
      </c>
    </row>
    <row r="447" customFormat="false" ht="13" hidden="false" customHeight="true" outlineLevel="0" collapsed="false">
      <c r="A447" s="17" t="s">
        <v>2224</v>
      </c>
      <c r="B447" s="50" t="n">
        <f aca="false">(TOT!DI449*60)/TOT!AK449</f>
        <v>0.658878077052135</v>
      </c>
      <c r="C447" s="27" t="n">
        <f aca="false">VLOOKUP(B447,'DI - PENALTIES'!$A$3:$B$69,2)</f>
        <v>71</v>
      </c>
      <c r="D447" s="27" t="n">
        <f aca="false">IF(TOT!AK449&lt;400,IF(C447&gt;80,80,C447),C447)</f>
        <v>71</v>
      </c>
      <c r="E447" s="27" t="n">
        <f aca="false">IF(TOT!AK449&lt;200,IF(C447&gt;73,73,C447),C447)</f>
        <v>71</v>
      </c>
    </row>
    <row r="448" customFormat="false" ht="13" hidden="false" customHeight="true" outlineLevel="0" collapsed="false">
      <c r="A448" s="17" t="s">
        <v>2229</v>
      </c>
      <c r="B448" s="50" t="n">
        <f aca="false">(TOT!DI450*60)/TOT!AK450</f>
        <v>0.518333653292381</v>
      </c>
      <c r="C448" s="27" t="n">
        <f aca="false">VLOOKUP(B448,'DI - PENALTIES'!$A$3:$B$69,2)</f>
        <v>81</v>
      </c>
      <c r="D448" s="27" t="n">
        <f aca="false">IF(TOT!AK450&lt;400,IF(C448&gt;80,80,C448),C448)</f>
        <v>81</v>
      </c>
      <c r="E448" s="27" t="n">
        <f aca="false">IF(TOT!AK450&lt;200,IF(C448&gt;73,73,C448),C448)</f>
        <v>81</v>
      </c>
    </row>
    <row r="449" customFormat="false" ht="13" hidden="false" customHeight="true" outlineLevel="0" collapsed="false">
      <c r="A449" s="17" t="s">
        <v>2235</v>
      </c>
      <c r="B449" s="50" t="n">
        <f aca="false">(TOT!DI451*60)/TOT!AK451</f>
        <v>1.40173740248926</v>
      </c>
      <c r="C449" s="27" t="n">
        <f aca="false">VLOOKUP(B449,'DI - PENALTIES'!$A$3:$B$69,2)</f>
        <v>45</v>
      </c>
      <c r="D449" s="27" t="n">
        <f aca="false">IF(TOT!AK451&lt;400,IF(C449&gt;80,80,C449),C449)</f>
        <v>45</v>
      </c>
      <c r="E449" s="27" t="n">
        <f aca="false">IF(TOT!AK451&lt;200,IF(C449&gt;73,73,C449),C449)</f>
        <v>45</v>
      </c>
    </row>
    <row r="450" customFormat="false" ht="13" hidden="false" customHeight="true" outlineLevel="0" collapsed="false">
      <c r="A450" s="17" t="s">
        <v>2240</v>
      </c>
      <c r="B450" s="50" t="n">
        <f aca="false">(TOT!DI452*60)/TOT!AK452</f>
        <v>0</v>
      </c>
      <c r="C450" s="27" t="n">
        <f aca="false">VLOOKUP(B450,'DI - PENALTIES'!$A$3:$B$69,2)</f>
        <v>99</v>
      </c>
      <c r="D450" s="27" t="n">
        <f aca="false">IF(TOT!AK452&lt;400,IF(C450&gt;80,80,C450),C450)</f>
        <v>80</v>
      </c>
      <c r="E450" s="27" t="n">
        <f aca="false">IF(TOT!AK452&lt;200,IF(C450&gt;73,73,C450),C450)</f>
        <v>73</v>
      </c>
    </row>
    <row r="451" customFormat="false" ht="13" hidden="false" customHeight="true" outlineLevel="0" collapsed="false">
      <c r="A451" s="17" t="s">
        <v>2244</v>
      </c>
      <c r="B451" s="50" t="n">
        <f aca="false">(TOT!DI453*60)/TOT!AK453</f>
        <v>0.443349753694592</v>
      </c>
      <c r="C451" s="27" t="n">
        <f aca="false">VLOOKUP(B451,'DI - PENALTIES'!$A$3:$B$69,2)</f>
        <v>83</v>
      </c>
      <c r="D451" s="27" t="n">
        <f aca="false">IF(TOT!AK453&lt;400,IF(C451&gt;80,80,C451),C451)</f>
        <v>80</v>
      </c>
      <c r="E451" s="27" t="n">
        <f aca="false">IF(TOT!AK453&lt;200,IF(C451&gt;73,73,C451),C451)</f>
        <v>73</v>
      </c>
    </row>
    <row r="452" customFormat="false" ht="13" hidden="false" customHeight="true" outlineLevel="0" collapsed="false">
      <c r="A452" s="17" t="s">
        <v>2246</v>
      </c>
      <c r="B452" s="50" t="n">
        <f aca="false">(TOT!DI454*60)/TOT!AK454</f>
        <v>0.486223662884927</v>
      </c>
      <c r="C452" s="27" t="n">
        <f aca="false">VLOOKUP(B452,'DI - PENALTIES'!$A$3:$B$69,2)</f>
        <v>82</v>
      </c>
      <c r="D452" s="27" t="n">
        <f aca="false">IF(TOT!AK454&lt;400,IF(C452&gt;80,80,C452),C452)</f>
        <v>82</v>
      </c>
      <c r="E452" s="27" t="n">
        <f aca="false">IF(TOT!AK454&lt;200,IF(C452&gt;73,73,C452),C452)</f>
        <v>82</v>
      </c>
    </row>
    <row r="453" customFormat="false" ht="13" hidden="false" customHeight="true" outlineLevel="0" collapsed="false">
      <c r="A453" s="17" t="s">
        <v>2250</v>
      </c>
      <c r="B453" s="50" t="n">
        <f aca="false">(TOT!DI455*60)/TOT!AK455</f>
        <v>0.810737771371945</v>
      </c>
      <c r="C453" s="27" t="n">
        <f aca="false">VLOOKUP(B453,'DI - PENALTIES'!$A$3:$B$69,2)</f>
        <v>63</v>
      </c>
      <c r="D453" s="27" t="n">
        <f aca="false">IF(TOT!AK455&lt;400,IF(C453&gt;80,80,C453),C453)</f>
        <v>63</v>
      </c>
      <c r="E453" s="27" t="n">
        <f aca="false">IF(TOT!AK455&lt;200,IF(C453&gt;73,73,C453),C453)</f>
        <v>63</v>
      </c>
    </row>
    <row r="454" customFormat="false" ht="13" hidden="false" customHeight="true" outlineLevel="0" collapsed="false">
      <c r="A454" s="17" t="s">
        <v>2254</v>
      </c>
      <c r="B454" s="50" t="n">
        <f aca="false">(TOT!DI456*60)/TOT!AK456</f>
        <v>0.850887818713623</v>
      </c>
      <c r="C454" s="27" t="n">
        <f aca="false">VLOOKUP(B454,'DI - PENALTIES'!$A$3:$B$69,2)</f>
        <v>61</v>
      </c>
      <c r="D454" s="27" t="n">
        <f aca="false">IF(TOT!AK456&lt;400,IF(C454&gt;80,80,C454),C454)</f>
        <v>61</v>
      </c>
      <c r="E454" s="27" t="n">
        <f aca="false">IF(TOT!AK456&lt;200,IF(C454&gt;73,73,C454),C454)</f>
        <v>61</v>
      </c>
    </row>
    <row r="455" customFormat="false" ht="13" hidden="false" customHeight="true" outlineLevel="0" collapsed="false">
      <c r="A455" s="17" t="s">
        <v>2258</v>
      </c>
      <c r="B455" s="50" t="n">
        <f aca="false">(TOT!DI457*60)/TOT!AK457</f>
        <v>0</v>
      </c>
      <c r="C455" s="27" t="n">
        <f aca="false">VLOOKUP(B455,'DI - PENALTIES'!$A$3:$B$69,2)</f>
        <v>99</v>
      </c>
      <c r="D455" s="27" t="n">
        <f aca="false">IF(TOT!AK457&lt;400,IF(C455&gt;80,80,C455),C455)</f>
        <v>80</v>
      </c>
      <c r="E455" s="27" t="n">
        <f aca="false">IF(TOT!AK457&lt;200,IF(C455&gt;73,73,C455),C455)</f>
        <v>73</v>
      </c>
    </row>
    <row r="456" customFormat="false" ht="13" hidden="false" customHeight="true" outlineLevel="0" collapsed="false">
      <c r="A456" s="17" t="s">
        <v>2261</v>
      </c>
      <c r="B456" s="50" t="n">
        <f aca="false">(TOT!DI458*60)/TOT!AK458</f>
        <v>6.9364161849711</v>
      </c>
      <c r="C456" s="27" t="n">
        <f aca="false">VLOOKUP(B456,'DI - PENALTIES'!$A$3:$B$69,2)</f>
        <v>34</v>
      </c>
      <c r="D456" s="27" t="n">
        <f aca="false">IF(TOT!AK458&lt;400,IF(C456&gt;80,80,C456),C456)</f>
        <v>34</v>
      </c>
      <c r="E456" s="27" t="n">
        <f aca="false">IF(TOT!AK458&lt;200,IF(C456&gt;73,73,C456),C456)</f>
        <v>34</v>
      </c>
    </row>
    <row r="457" customFormat="false" ht="13" hidden="false" customHeight="true" outlineLevel="0" collapsed="false">
      <c r="A457" s="17" t="s">
        <v>2264</v>
      </c>
      <c r="B457" s="50" t="n">
        <f aca="false">(TOT!DI459*60)/TOT!AK459</f>
        <v>0.341653221979681</v>
      </c>
      <c r="C457" s="27" t="n">
        <f aca="false">VLOOKUP(B457,'DI - PENALTIES'!$A$3:$B$69,2)</f>
        <v>90</v>
      </c>
      <c r="D457" s="27" t="n">
        <f aca="false">IF(TOT!AK459&lt;400,IF(C457&gt;80,80,C457),C457)</f>
        <v>90</v>
      </c>
      <c r="E457" s="27" t="n">
        <f aca="false">IF(TOT!AK459&lt;200,IF(C457&gt;73,73,C457),C457)</f>
        <v>90</v>
      </c>
    </row>
    <row r="458" customFormat="false" ht="13" hidden="false" customHeight="true" outlineLevel="0" collapsed="false">
      <c r="A458" s="17" t="s">
        <v>2269</v>
      </c>
      <c r="B458" s="50" t="n">
        <f aca="false">(TOT!DI460*60)/TOT!AK460</f>
        <v>0.92632301226518</v>
      </c>
      <c r="C458" s="27" t="n">
        <f aca="false">VLOOKUP(B458,'DI - PENALTIES'!$A$3:$B$69,2)</f>
        <v>58</v>
      </c>
      <c r="D458" s="27" t="n">
        <f aca="false">IF(TOT!AK460&lt;400,IF(C458&gt;80,80,C458),C458)</f>
        <v>58</v>
      </c>
      <c r="E458" s="27" t="n">
        <f aca="false">IF(TOT!AK460&lt;200,IF(C458&gt;73,73,C458),C458)</f>
        <v>58</v>
      </c>
    </row>
    <row r="459" customFormat="false" ht="13" hidden="false" customHeight="true" outlineLevel="0" collapsed="false">
      <c r="A459" s="17" t="s">
        <v>2272</v>
      </c>
      <c r="B459" s="50" t="n">
        <f aca="false">(TOT!DI461*60)/TOT!AK461</f>
        <v>0.439775225995613</v>
      </c>
      <c r="C459" s="27" t="n">
        <f aca="false">VLOOKUP(B459,'DI - PENALTIES'!$A$3:$B$69,2)</f>
        <v>84</v>
      </c>
      <c r="D459" s="27" t="n">
        <f aca="false">IF(TOT!AK461&lt;400,IF(C459&gt;80,80,C459),C459)</f>
        <v>80</v>
      </c>
      <c r="E459" s="27" t="n">
        <f aca="false">IF(TOT!AK461&lt;200,IF(C459&gt;73,73,C459),C459)</f>
        <v>73</v>
      </c>
    </row>
    <row r="460" customFormat="false" ht="13" hidden="false" customHeight="true" outlineLevel="0" collapsed="false">
      <c r="A460" s="17" t="s">
        <v>2277</v>
      </c>
      <c r="B460" s="50" t="n">
        <f aca="false">(TOT!DI462*60)/TOT!AK462</f>
        <v>0</v>
      </c>
      <c r="C460" s="27" t="n">
        <f aca="false">VLOOKUP(B460,'DI - PENALTIES'!$A$3:$B$69,2)</f>
        <v>99</v>
      </c>
      <c r="D460" s="27" t="n">
        <f aca="false">IF(TOT!AK462&lt;400,IF(C460&gt;80,80,C460),C460)</f>
        <v>80</v>
      </c>
      <c r="E460" s="27" t="n">
        <f aca="false">IF(TOT!AK462&lt;200,IF(C460&gt;73,73,C460),C460)</f>
        <v>73</v>
      </c>
    </row>
    <row r="461" customFormat="false" ht="13" hidden="false" customHeight="true" outlineLevel="0" collapsed="false">
      <c r="A461" s="17" t="s">
        <v>2282</v>
      </c>
      <c r="B461" s="50" t="n">
        <f aca="false">(TOT!DI463*60)/TOT!AK463</f>
        <v>0.619458277663063</v>
      </c>
      <c r="C461" s="27" t="n">
        <f aca="false">VLOOKUP(B461,'DI - PENALTIES'!$A$3:$B$69,2)</f>
        <v>75</v>
      </c>
      <c r="D461" s="27" t="n">
        <f aca="false">IF(TOT!AK463&lt;400,IF(C461&gt;80,80,C461),C461)</f>
        <v>75</v>
      </c>
      <c r="E461" s="27" t="n">
        <f aca="false">IF(TOT!AK463&lt;200,IF(C461&gt;73,73,C461),C461)</f>
        <v>75</v>
      </c>
    </row>
    <row r="462" customFormat="false" ht="13" hidden="false" customHeight="true" outlineLevel="0" collapsed="false">
      <c r="A462" s="17" t="s">
        <v>2287</v>
      </c>
      <c r="B462" s="50" t="n">
        <f aca="false">(TOT!DI464*60)/TOT!AK464</f>
        <v>0.2808112324493</v>
      </c>
      <c r="C462" s="27" t="n">
        <f aca="false">VLOOKUP(B462,'DI - PENALTIES'!$A$3:$B$69,2)</f>
        <v>93</v>
      </c>
      <c r="D462" s="27" t="n">
        <f aca="false">IF(TOT!AK464&lt;400,IF(C462&gt;80,80,C462),C462)</f>
        <v>93</v>
      </c>
      <c r="E462" s="27" t="n">
        <f aca="false">IF(TOT!AK464&lt;200,IF(C462&gt;73,73,C462),C462)</f>
        <v>93</v>
      </c>
    </row>
    <row r="463" customFormat="false" ht="13" hidden="false" customHeight="true" outlineLevel="0" collapsed="false">
      <c r="A463" s="17" t="s">
        <v>2291</v>
      </c>
      <c r="B463" s="50" t="n">
        <f aca="false">(TOT!DI465*60)/TOT!AK465</f>
        <v>0</v>
      </c>
      <c r="C463" s="27" t="n">
        <f aca="false">VLOOKUP(B463,'DI - PENALTIES'!$A$3:$B$69,2)</f>
        <v>99</v>
      </c>
      <c r="D463" s="27" t="n">
        <f aca="false">IF(TOT!AK465&lt;400,IF(C463&gt;80,80,C463),C463)</f>
        <v>80</v>
      </c>
      <c r="E463" s="27" t="n">
        <f aca="false">IF(TOT!AK465&lt;200,IF(C463&gt;73,73,C463),C463)</f>
        <v>73</v>
      </c>
    </row>
    <row r="464" customFormat="false" ht="13" hidden="false" customHeight="true" outlineLevel="0" collapsed="false">
      <c r="A464" s="17" t="s">
        <v>2295</v>
      </c>
      <c r="B464" s="50" t="n">
        <f aca="false">(TOT!DI466*60)/TOT!AK466</f>
        <v>0.478063841442159</v>
      </c>
      <c r="C464" s="27" t="n">
        <f aca="false">VLOOKUP(B464,'DI - PENALTIES'!$A$3:$B$69,2)</f>
        <v>82</v>
      </c>
      <c r="D464" s="27" t="n">
        <f aca="false">IF(TOT!AK466&lt;400,IF(C464&gt;80,80,C464),C464)</f>
        <v>82</v>
      </c>
      <c r="E464" s="27" t="n">
        <f aca="false">IF(TOT!AK466&lt;200,IF(C464&gt;73,73,C464),C464)</f>
        <v>82</v>
      </c>
    </row>
    <row r="465" customFormat="false" ht="13" hidden="false" customHeight="true" outlineLevel="0" collapsed="false">
      <c r="A465" s="17" t="s">
        <v>2299</v>
      </c>
      <c r="B465" s="50" t="n">
        <f aca="false">(TOT!DI467*60)/TOT!AK467</f>
        <v>1.99280376418488</v>
      </c>
      <c r="C465" s="27" t="n">
        <f aca="false">VLOOKUP(B465,'DI - PENALTIES'!$A$3:$B$69,2)</f>
        <v>38</v>
      </c>
      <c r="D465" s="27" t="n">
        <f aca="false">IF(TOT!AK467&lt;400,IF(C465&gt;80,80,C465),C465)</f>
        <v>38</v>
      </c>
      <c r="E465" s="27" t="n">
        <f aca="false">IF(TOT!AK467&lt;200,IF(C465&gt;73,73,C465),C465)</f>
        <v>38</v>
      </c>
    </row>
    <row r="466" customFormat="false" ht="13" hidden="false" customHeight="true" outlineLevel="0" collapsed="false">
      <c r="A466" s="17" t="s">
        <v>2304</v>
      </c>
      <c r="B466" s="50" t="n">
        <f aca="false">(TOT!DI468*60)/TOT!AK468</f>
        <v>1.36003022289383</v>
      </c>
      <c r="C466" s="27" t="n">
        <f aca="false">VLOOKUP(B466,'DI - PENALTIES'!$A$3:$B$69,2)</f>
        <v>45</v>
      </c>
      <c r="D466" s="27" t="n">
        <f aca="false">IF(TOT!AK468&lt;400,IF(C466&gt;80,80,C466),C466)</f>
        <v>45</v>
      </c>
      <c r="E466" s="27" t="n">
        <f aca="false">IF(TOT!AK468&lt;200,IF(C466&gt;73,73,C466),C466)</f>
        <v>45</v>
      </c>
    </row>
    <row r="467" customFormat="false" ht="13" hidden="false" customHeight="true" outlineLevel="0" collapsed="false">
      <c r="A467" s="17" t="s">
        <v>2309</v>
      </c>
      <c r="B467" s="50" t="n">
        <f aca="false">(TOT!DI469*60)/TOT!AK469</f>
        <v>0.90689238210399</v>
      </c>
      <c r="C467" s="27" t="n">
        <f aca="false">VLOOKUP(B467,'DI - PENALTIES'!$A$3:$B$69,2)</f>
        <v>59</v>
      </c>
      <c r="D467" s="27" t="n">
        <f aca="false">IF(TOT!AK469&lt;400,IF(C467&gt;80,80,C467),C467)</f>
        <v>59</v>
      </c>
      <c r="E467" s="27" t="n">
        <f aca="false">IF(TOT!AK469&lt;200,IF(C467&gt;73,73,C467),C467)</f>
        <v>59</v>
      </c>
    </row>
    <row r="468" customFormat="false" ht="13" hidden="false" customHeight="true" outlineLevel="0" collapsed="false">
      <c r="A468" s="17" t="s">
        <v>2313</v>
      </c>
      <c r="B468" s="50" t="n">
        <f aca="false">(TOT!DI470*60)/TOT!AK470</f>
        <v>1.69316150879503</v>
      </c>
      <c r="C468" s="27" t="n">
        <f aca="false">VLOOKUP(B468,'DI - PENALTIES'!$A$3:$B$69,2)</f>
        <v>40</v>
      </c>
      <c r="D468" s="27" t="n">
        <f aca="false">IF(TOT!AK470&lt;400,IF(C468&gt;80,80,C468),C468)</f>
        <v>40</v>
      </c>
      <c r="E468" s="27" t="n">
        <f aca="false">IF(TOT!AK470&lt;200,IF(C468&gt;73,73,C468),C468)</f>
        <v>40</v>
      </c>
    </row>
    <row r="469" customFormat="false" ht="13" hidden="false" customHeight="true" outlineLevel="0" collapsed="false">
      <c r="A469" s="17" t="s">
        <v>2317</v>
      </c>
      <c r="B469" s="50" t="n">
        <f aca="false">(TOT!DI471*60)/TOT!AK471</f>
        <v>0.541581417739784</v>
      </c>
      <c r="C469" s="27" t="n">
        <f aca="false">VLOOKUP(B469,'DI - PENALTIES'!$A$3:$B$69,2)</f>
        <v>79</v>
      </c>
      <c r="D469" s="27" t="n">
        <f aca="false">IF(TOT!AK471&lt;400,IF(C469&gt;80,80,C469),C469)</f>
        <v>79</v>
      </c>
      <c r="E469" s="27" t="n">
        <f aca="false">IF(TOT!AK471&lt;200,IF(C469&gt;73,73,C469),C469)</f>
        <v>79</v>
      </c>
    </row>
    <row r="470" customFormat="false" ht="13" hidden="false" customHeight="true" outlineLevel="0" collapsed="false">
      <c r="A470" s="17" t="s">
        <v>2321</v>
      </c>
      <c r="B470" s="50" t="n">
        <f aca="false">(TOT!DI472*60)/TOT!AK472</f>
        <v>0.643661720007134</v>
      </c>
      <c r="C470" s="27" t="n">
        <f aca="false">VLOOKUP(B470,'DI - PENALTIES'!$A$3:$B$69,2)</f>
        <v>72</v>
      </c>
      <c r="D470" s="27" t="n">
        <f aca="false">IF(TOT!AK472&lt;400,IF(C470&gt;80,80,C470),C470)</f>
        <v>72</v>
      </c>
      <c r="E470" s="27" t="n">
        <f aca="false">IF(TOT!AK472&lt;200,IF(C470&gt;73,73,C470),C470)</f>
        <v>72</v>
      </c>
    </row>
    <row r="471" customFormat="false" ht="13" hidden="false" customHeight="true" outlineLevel="0" collapsed="false">
      <c r="A471" s="17" t="s">
        <v>2325</v>
      </c>
      <c r="B471" s="50" t="n">
        <f aca="false">(TOT!DI473*60)/TOT!AK473</f>
        <v>0.26722090261283</v>
      </c>
      <c r="C471" s="27" t="n">
        <f aca="false">VLOOKUP(B471,'DI - PENALTIES'!$A$3:$B$69,2)</f>
        <v>94</v>
      </c>
      <c r="D471" s="27" t="n">
        <f aca="false">IF(TOT!AK473&lt;400,IF(C471&gt;80,80,C471),C471)</f>
        <v>80</v>
      </c>
      <c r="E471" s="27" t="n">
        <f aca="false">IF(TOT!AK473&lt;200,IF(C471&gt;73,73,C471),C471)</f>
        <v>94</v>
      </c>
    </row>
    <row r="472" customFormat="false" ht="13" hidden="false" customHeight="true" outlineLevel="0" collapsed="false">
      <c r="A472" s="17" t="s">
        <v>2328</v>
      </c>
      <c r="B472" s="50" t="n">
        <f aca="false">(TOT!DI474*60)/TOT!AK474</f>
        <v>0.409447624824658</v>
      </c>
      <c r="C472" s="27" t="n">
        <f aca="false">VLOOKUP(B472,'DI - PENALTIES'!$A$3:$B$69,2)</f>
        <v>86</v>
      </c>
      <c r="D472" s="27" t="n">
        <f aca="false">IF(TOT!AK474&lt;400,IF(C472&gt;80,80,C472),C472)</f>
        <v>86</v>
      </c>
      <c r="E472" s="27" t="n">
        <f aca="false">IF(TOT!AK474&lt;200,IF(C472&gt;73,73,C472),C472)</f>
        <v>86</v>
      </c>
    </row>
    <row r="473" customFormat="false" ht="13" hidden="false" customHeight="true" outlineLevel="0" collapsed="false">
      <c r="A473" s="17" t="s">
        <v>2331</v>
      </c>
      <c r="B473" s="50" t="n">
        <f aca="false">(TOT!DI475*60)/TOT!AK475</f>
        <v>0.868738971087281</v>
      </c>
      <c r="C473" s="27" t="n">
        <f aca="false">VLOOKUP(B473,'DI - PENALTIES'!$A$3:$B$69,2)</f>
        <v>61</v>
      </c>
      <c r="D473" s="27" t="n">
        <f aca="false">IF(TOT!AK475&lt;400,IF(C473&gt;80,80,C473),C473)</f>
        <v>61</v>
      </c>
      <c r="E473" s="27" t="n">
        <f aca="false">IF(TOT!AK475&lt;200,IF(C473&gt;73,73,C473),C473)</f>
        <v>61</v>
      </c>
    </row>
    <row r="474" customFormat="false" ht="13" hidden="false" customHeight="true" outlineLevel="0" collapsed="false">
      <c r="A474" s="17" t="s">
        <v>2334</v>
      </c>
      <c r="B474" s="50" t="n">
        <f aca="false">(TOT!DI476*60)/TOT!AK476</f>
        <v>0</v>
      </c>
      <c r="C474" s="27" t="n">
        <f aca="false">VLOOKUP(B474,'DI - PENALTIES'!$A$3:$B$69,2)</f>
        <v>99</v>
      </c>
      <c r="D474" s="27" t="n">
        <f aca="false">IF(TOT!AK476&lt;400,IF(C474&gt;80,80,C474),C474)</f>
        <v>80</v>
      </c>
      <c r="E474" s="27" t="n">
        <f aca="false">IF(TOT!AK476&lt;200,IF(C474&gt;73,73,C474),C474)</f>
        <v>73</v>
      </c>
    </row>
    <row r="475" customFormat="false" ht="13" hidden="false" customHeight="true" outlineLevel="0" collapsed="false">
      <c r="A475" s="17" t="s">
        <v>2338</v>
      </c>
      <c r="B475" s="50" t="n">
        <f aca="false">(TOT!DI477*60)/TOT!AK477</f>
        <v>0.527524056073848</v>
      </c>
      <c r="C475" s="27" t="n">
        <f aca="false">VLOOKUP(B475,'DI - PENALTIES'!$A$3:$B$69,2)</f>
        <v>80</v>
      </c>
      <c r="D475" s="27" t="n">
        <f aca="false">IF(TOT!AK477&lt;400,IF(C475&gt;80,80,C475),C475)</f>
        <v>80</v>
      </c>
      <c r="E475" s="27" t="n">
        <f aca="false">IF(TOT!AK477&lt;200,IF(C475&gt;73,73,C475),C475)</f>
        <v>80</v>
      </c>
    </row>
    <row r="476" customFormat="false" ht="13" hidden="false" customHeight="true" outlineLevel="0" collapsed="false">
      <c r="A476" s="17" t="s">
        <v>2342</v>
      </c>
      <c r="B476" s="50" t="n">
        <f aca="false">(TOT!DI478*60)/TOT!AK478</f>
        <v>1.28688627142577</v>
      </c>
      <c r="C476" s="27" t="n">
        <f aca="false">VLOOKUP(B476,'DI - PENALTIES'!$A$3:$B$69,2)</f>
        <v>47</v>
      </c>
      <c r="D476" s="27" t="n">
        <f aca="false">IF(TOT!AK478&lt;400,IF(C476&gt;80,80,C476),C476)</f>
        <v>47</v>
      </c>
      <c r="E476" s="27" t="n">
        <f aca="false">IF(TOT!AK478&lt;200,IF(C476&gt;73,73,C476),C476)</f>
        <v>47</v>
      </c>
    </row>
    <row r="477" customFormat="false" ht="13" hidden="false" customHeight="true" outlineLevel="0" collapsed="false">
      <c r="A477" s="17" t="s">
        <v>2346</v>
      </c>
      <c r="B477" s="50" t="n">
        <f aca="false">(TOT!DI479*60)/TOT!AK479</f>
        <v>0.999938275415104</v>
      </c>
      <c r="C477" s="27" t="n">
        <f aca="false">VLOOKUP(B477,'DI - PENALTIES'!$A$3:$B$69,2)</f>
        <v>55</v>
      </c>
      <c r="D477" s="27" t="n">
        <f aca="false">IF(TOT!AK479&lt;400,IF(C477&gt;80,80,C477),C477)</f>
        <v>55</v>
      </c>
      <c r="E477" s="27" t="n">
        <f aca="false">IF(TOT!AK479&lt;200,IF(C477&gt;73,73,C477),C477)</f>
        <v>55</v>
      </c>
    </row>
    <row r="478" customFormat="false" ht="13" hidden="false" customHeight="true" outlineLevel="0" collapsed="false">
      <c r="A478" s="17" t="s">
        <v>2351</v>
      </c>
      <c r="B478" s="50" t="n">
        <f aca="false">(TOT!DI480*60)/TOT!AK480</f>
        <v>0.968523002421308</v>
      </c>
      <c r="C478" s="27" t="n">
        <f aca="false">VLOOKUP(B478,'DI - PENALTIES'!$A$3:$B$69,2)</f>
        <v>56</v>
      </c>
      <c r="D478" s="27" t="n">
        <f aca="false">IF(TOT!AK480&lt;400,IF(C478&gt;80,80,C478),C478)</f>
        <v>56</v>
      </c>
      <c r="E478" s="27" t="n">
        <f aca="false">IF(TOT!AK480&lt;200,IF(C478&gt;73,73,C478),C478)</f>
        <v>56</v>
      </c>
    </row>
    <row r="479" customFormat="false" ht="13" hidden="false" customHeight="true" outlineLevel="0" collapsed="false">
      <c r="A479" s="17" t="s">
        <v>2355</v>
      </c>
      <c r="B479" s="50" t="n">
        <f aca="false">(TOT!DI481*60)/TOT!AK481</f>
        <v>0.839594196138519</v>
      </c>
      <c r="C479" s="27" t="n">
        <f aca="false">VLOOKUP(B479,'DI - PENALTIES'!$A$3:$B$69,2)</f>
        <v>62</v>
      </c>
      <c r="D479" s="27" t="n">
        <f aca="false">IF(TOT!AK481&lt;400,IF(C479&gt;80,80,C479),C479)</f>
        <v>62</v>
      </c>
      <c r="E479" s="27" t="n">
        <f aca="false">IF(TOT!AK481&lt;200,IF(C479&gt;73,73,C479),C479)</f>
        <v>62</v>
      </c>
    </row>
    <row r="480" customFormat="false" ht="13" hidden="false" customHeight="true" outlineLevel="0" collapsed="false">
      <c r="A480" s="17" t="s">
        <v>2360</v>
      </c>
      <c r="B480" s="50" t="n">
        <f aca="false">(TOT!DI482*60)/TOT!AK482</f>
        <v>0.161377084454008</v>
      </c>
      <c r="C480" s="27" t="n">
        <f aca="false">VLOOKUP(B480,'DI - PENALTIES'!$A$3:$B$69,2)</f>
        <v>97</v>
      </c>
      <c r="D480" s="27" t="n">
        <f aca="false">IF(TOT!AK482&lt;400,IF(C480&gt;80,80,C480),C480)</f>
        <v>97</v>
      </c>
      <c r="E480" s="27" t="n">
        <f aca="false">IF(TOT!AK482&lt;200,IF(C480&gt;73,73,C480),C480)</f>
        <v>97</v>
      </c>
    </row>
    <row r="481" customFormat="false" ht="13" hidden="false" customHeight="true" outlineLevel="0" collapsed="false">
      <c r="A481" s="17" t="s">
        <v>2365</v>
      </c>
      <c r="B481" s="50" t="n">
        <f aca="false">(TOT!DI483*60)/TOT!AK483</f>
        <v>0.568930095348476</v>
      </c>
      <c r="C481" s="27" t="n">
        <f aca="false">VLOOKUP(B481,'DI - PENALTIES'!$A$3:$B$69,2)</f>
        <v>78</v>
      </c>
      <c r="D481" s="27" t="n">
        <f aca="false">IF(TOT!AK483&lt;400,IF(C481&gt;80,80,C481),C481)</f>
        <v>78</v>
      </c>
      <c r="E481" s="27" t="n">
        <f aca="false">IF(TOT!AK483&lt;200,IF(C481&gt;73,73,C481),C481)</f>
        <v>78</v>
      </c>
    </row>
    <row r="482" customFormat="false" ht="13" hidden="false" customHeight="true" outlineLevel="0" collapsed="false">
      <c r="A482" s="17" t="s">
        <v>2370</v>
      </c>
      <c r="B482" s="50" t="n">
        <f aca="false">(TOT!DI484*60)/TOT!AK484</f>
        <v>2.58533288273067</v>
      </c>
      <c r="C482" s="27" t="n">
        <f aca="false">VLOOKUP(B482,'DI - PENALTIES'!$A$3:$B$69,2)</f>
        <v>36</v>
      </c>
      <c r="D482" s="27" t="n">
        <f aca="false">IF(TOT!AK484&lt;400,IF(C482&gt;80,80,C482),C482)</f>
        <v>36</v>
      </c>
      <c r="E482" s="27" t="n">
        <f aca="false">IF(TOT!AK484&lt;200,IF(C482&gt;73,73,C482),C482)</f>
        <v>36</v>
      </c>
    </row>
    <row r="483" customFormat="false" ht="13" hidden="false" customHeight="true" outlineLevel="0" collapsed="false">
      <c r="A483" s="17" t="s">
        <v>2375</v>
      </c>
      <c r="B483" s="50" t="n">
        <f aca="false">(TOT!DI485*60)/TOT!AK485</f>
        <v>0.825322104877067</v>
      </c>
      <c r="C483" s="27" t="n">
        <f aca="false">VLOOKUP(B483,'DI - PENALTIES'!$A$3:$B$69,2)</f>
        <v>62</v>
      </c>
      <c r="D483" s="27" t="n">
        <f aca="false">IF(TOT!AK485&lt;400,IF(C483&gt;80,80,C483),C483)</f>
        <v>62</v>
      </c>
      <c r="E483" s="27" t="n">
        <f aca="false">IF(TOT!AK485&lt;200,IF(C483&gt;73,73,C483),C483)</f>
        <v>62</v>
      </c>
    </row>
    <row r="484" customFormat="false" ht="13" hidden="false" customHeight="true" outlineLevel="0" collapsed="false">
      <c r="A484" s="17" t="s">
        <v>2379</v>
      </c>
      <c r="B484" s="50" t="n">
        <f aca="false">(TOT!DI486*60)/TOT!AK486</f>
        <v>0</v>
      </c>
      <c r="C484" s="27" t="n">
        <f aca="false">VLOOKUP(B484,'DI - PENALTIES'!$A$3:$B$69,2)</f>
        <v>99</v>
      </c>
      <c r="D484" s="27" t="n">
        <f aca="false">IF(TOT!AK486&lt;400,IF(C484&gt;80,80,C484),C484)</f>
        <v>80</v>
      </c>
      <c r="E484" s="27" t="n">
        <f aca="false">IF(TOT!AK486&lt;200,IF(C484&gt;73,73,C484),C484)</f>
        <v>73</v>
      </c>
    </row>
    <row r="485" customFormat="false" ht="13" hidden="false" customHeight="true" outlineLevel="0" collapsed="false">
      <c r="A485" s="17" t="s">
        <v>2383</v>
      </c>
      <c r="B485" s="50" t="n">
        <f aca="false">(TOT!DI487*60)/TOT!AK487</f>
        <v>1.93377148634984</v>
      </c>
      <c r="C485" s="27" t="n">
        <f aca="false">VLOOKUP(B485,'DI - PENALTIES'!$A$3:$B$69,2)</f>
        <v>38</v>
      </c>
      <c r="D485" s="27" t="n">
        <f aca="false">IF(TOT!AK487&lt;400,IF(C485&gt;80,80,C485),C485)</f>
        <v>38</v>
      </c>
      <c r="E485" s="27" t="n">
        <f aca="false">IF(TOT!AK487&lt;200,IF(C485&gt;73,73,C485),C485)</f>
        <v>38</v>
      </c>
    </row>
    <row r="486" customFormat="false" ht="13" hidden="false" customHeight="true" outlineLevel="0" collapsed="false">
      <c r="A486" s="17" t="s">
        <v>2387</v>
      </c>
      <c r="B486" s="50" t="n">
        <f aca="false">(TOT!DI488*60)/TOT!AK488</f>
        <v>0.373560236588159</v>
      </c>
      <c r="C486" s="27" t="n">
        <f aca="false">VLOOKUP(B486,'DI - PENALTIES'!$A$3:$B$69,2)</f>
        <v>88</v>
      </c>
      <c r="D486" s="27" t="n">
        <f aca="false">IF(TOT!AK488&lt;400,IF(C486&gt;80,80,C486),C486)</f>
        <v>88</v>
      </c>
      <c r="E486" s="27" t="n">
        <f aca="false">IF(TOT!AK488&lt;200,IF(C486&gt;73,73,C486),C486)</f>
        <v>88</v>
      </c>
    </row>
    <row r="487" customFormat="false" ht="13" hidden="false" customHeight="true" outlineLevel="0" collapsed="false">
      <c r="A487" s="17" t="s">
        <v>2390</v>
      </c>
      <c r="B487" s="50" t="n">
        <f aca="false">(TOT!DI489*60)/TOT!AK489</f>
        <v>1.66358595194086</v>
      </c>
      <c r="C487" s="27" t="n">
        <f aca="false">VLOOKUP(B487,'DI - PENALTIES'!$A$3:$B$69,2)</f>
        <v>41</v>
      </c>
      <c r="D487" s="27" t="n">
        <f aca="false">IF(TOT!AK489&lt;400,IF(C487&gt;80,80,C487),C487)</f>
        <v>41</v>
      </c>
      <c r="E487" s="27" t="n">
        <f aca="false">IF(TOT!AK489&lt;200,IF(C487&gt;73,73,C487),C487)</f>
        <v>41</v>
      </c>
    </row>
    <row r="488" customFormat="false" ht="13" hidden="false" customHeight="true" outlineLevel="0" collapsed="false">
      <c r="A488" s="17" t="s">
        <v>2393</v>
      </c>
      <c r="B488" s="50" t="n">
        <f aca="false">(TOT!DI490*60)/TOT!AK490</f>
        <v>0.927309257637398</v>
      </c>
      <c r="C488" s="27" t="n">
        <f aca="false">VLOOKUP(B488,'DI - PENALTIES'!$A$3:$B$69,2)</f>
        <v>58</v>
      </c>
      <c r="D488" s="27" t="n">
        <f aca="false">IF(TOT!AK490&lt;400,IF(C488&gt;80,80,C488),C488)</f>
        <v>58</v>
      </c>
      <c r="E488" s="27" t="n">
        <f aca="false">IF(TOT!AK490&lt;200,IF(C488&gt;73,73,C488),C488)</f>
        <v>58</v>
      </c>
    </row>
    <row r="489" customFormat="false" ht="13" hidden="false" customHeight="true" outlineLevel="0" collapsed="false">
      <c r="A489" s="17" t="s">
        <v>2398</v>
      </c>
      <c r="B489" s="50" t="n">
        <f aca="false">(TOT!DI491*60)/TOT!AK491</f>
        <v>0.838613492359299</v>
      </c>
      <c r="C489" s="27" t="n">
        <f aca="false">VLOOKUP(B489,'DI - PENALTIES'!$A$3:$B$69,2)</f>
        <v>62</v>
      </c>
      <c r="D489" s="27" t="n">
        <f aca="false">IF(TOT!AK491&lt;400,IF(C489&gt;80,80,C489),C489)</f>
        <v>62</v>
      </c>
      <c r="E489" s="27" t="n">
        <f aca="false">IF(TOT!AK491&lt;200,IF(C489&gt;73,73,C489),C489)</f>
        <v>62</v>
      </c>
    </row>
    <row r="490" customFormat="false" ht="13" hidden="false" customHeight="true" outlineLevel="0" collapsed="false">
      <c r="A490" s="17" t="s">
        <v>2401</v>
      </c>
      <c r="B490" s="50" t="n">
        <f aca="false">(TOT!DI492*60)/TOT!AK492</f>
        <v>2.33493319496689</v>
      </c>
      <c r="C490" s="27" t="n">
        <f aca="false">VLOOKUP(B490,'DI - PENALTIES'!$A$3:$B$69,2)</f>
        <v>37</v>
      </c>
      <c r="D490" s="27" t="n">
        <f aca="false">IF(TOT!AK492&lt;400,IF(C490&gt;80,80,C490),C490)</f>
        <v>37</v>
      </c>
      <c r="E490" s="27" t="n">
        <f aca="false">IF(TOT!AK492&lt;200,IF(C490&gt;73,73,C490),C490)</f>
        <v>37</v>
      </c>
    </row>
    <row r="491" customFormat="false" ht="13" hidden="false" customHeight="true" outlineLevel="0" collapsed="false">
      <c r="A491" s="17" t="s">
        <v>2404</v>
      </c>
      <c r="B491" s="50" t="n">
        <f aca="false">(TOT!DI493*60)/TOT!AK493</f>
        <v>0</v>
      </c>
      <c r="C491" s="27" t="n">
        <f aca="false">VLOOKUP(B491,'DI - PENALTIES'!$A$3:$B$69,2)</f>
        <v>99</v>
      </c>
      <c r="D491" s="27" t="n">
        <f aca="false">IF(TOT!AK493&lt;400,IF(C491&gt;80,80,C491),C491)</f>
        <v>80</v>
      </c>
      <c r="E491" s="27" t="n">
        <f aca="false">IF(TOT!AK493&lt;200,IF(C491&gt;73,73,C491),C491)</f>
        <v>73</v>
      </c>
    </row>
    <row r="492" customFormat="false" ht="13" hidden="false" customHeight="true" outlineLevel="0" collapsed="false">
      <c r="A492" s="17" t="s">
        <v>2407</v>
      </c>
      <c r="B492" s="50" t="n">
        <f aca="false">(TOT!DI494*60)/TOT!AK494</f>
        <v>0.617732078510068</v>
      </c>
      <c r="C492" s="27" t="n">
        <f aca="false">VLOOKUP(B492,'DI - PENALTIES'!$A$3:$B$69,2)</f>
        <v>75</v>
      </c>
      <c r="D492" s="27" t="n">
        <f aca="false">IF(TOT!AK494&lt;400,IF(C492&gt;80,80,C492),C492)</f>
        <v>75</v>
      </c>
      <c r="E492" s="27" t="n">
        <f aca="false">IF(TOT!AK494&lt;200,IF(C492&gt;73,73,C492),C492)</f>
        <v>75</v>
      </c>
    </row>
    <row r="493" customFormat="false" ht="13" hidden="false" customHeight="true" outlineLevel="0" collapsed="false">
      <c r="A493" s="17" t="s">
        <v>2413</v>
      </c>
      <c r="B493" s="50" t="n">
        <f aca="false">(TOT!DI495*60)/TOT!AK495</f>
        <v>1.59442541632218</v>
      </c>
      <c r="C493" s="27" t="n">
        <f aca="false">VLOOKUP(B493,'DI - PENALTIES'!$A$3:$B$69,2)</f>
        <v>41</v>
      </c>
      <c r="D493" s="27" t="n">
        <f aca="false">IF(TOT!AK495&lt;400,IF(C493&gt;80,80,C493),C493)</f>
        <v>41</v>
      </c>
      <c r="E493" s="27" t="n">
        <f aca="false">IF(TOT!AK495&lt;200,IF(C493&gt;73,73,C493),C493)</f>
        <v>41</v>
      </c>
    </row>
    <row r="494" customFormat="false" ht="13" hidden="false" customHeight="true" outlineLevel="0" collapsed="false">
      <c r="A494" s="17" t="s">
        <v>2418</v>
      </c>
      <c r="B494" s="50" t="n">
        <f aca="false">(TOT!DI496*60)/TOT!AK496</f>
        <v>0</v>
      </c>
      <c r="C494" s="27" t="n">
        <f aca="false">VLOOKUP(B494,'DI - PENALTIES'!$A$3:$B$69,2)</f>
        <v>99</v>
      </c>
      <c r="D494" s="27" t="n">
        <f aca="false">IF(TOT!AK496&lt;400,IF(C494&gt;80,80,C494),C494)</f>
        <v>80</v>
      </c>
      <c r="E494" s="27" t="n">
        <f aca="false">IF(TOT!AK496&lt;200,IF(C494&gt;73,73,C494),C494)</f>
        <v>73</v>
      </c>
    </row>
    <row r="495" customFormat="false" ht="13" hidden="false" customHeight="true" outlineLevel="0" collapsed="false">
      <c r="A495" s="17" t="s">
        <v>2423</v>
      </c>
      <c r="B495" s="50" t="n">
        <f aca="false">(TOT!DI497*60)/TOT!AK497</f>
        <v>0.919837011336588</v>
      </c>
      <c r="C495" s="27" t="n">
        <f aca="false">VLOOKUP(B495,'DI - PENALTIES'!$A$3:$B$69,2)</f>
        <v>59</v>
      </c>
      <c r="D495" s="27" t="n">
        <f aca="false">IF(TOT!AK497&lt;400,IF(C495&gt;80,80,C495),C495)</f>
        <v>59</v>
      </c>
      <c r="E495" s="27" t="n">
        <f aca="false">IF(TOT!AK497&lt;200,IF(C495&gt;73,73,C495),C495)</f>
        <v>59</v>
      </c>
    </row>
    <row r="496" customFormat="false" ht="13" hidden="false" customHeight="true" outlineLevel="0" collapsed="false">
      <c r="A496" s="17" t="s">
        <v>2427</v>
      </c>
      <c r="B496" s="50" t="n">
        <f aca="false">(TOT!DI498*60)/TOT!AK498</f>
        <v>4.1522491349481</v>
      </c>
      <c r="C496" s="27" t="n">
        <f aca="false">VLOOKUP(B496,'DI - PENALTIES'!$A$3:$B$69,2)</f>
        <v>34</v>
      </c>
      <c r="D496" s="27" t="n">
        <f aca="false">IF(TOT!AK498&lt;400,IF(C496&gt;80,80,C496),C496)</f>
        <v>34</v>
      </c>
      <c r="E496" s="27" t="n">
        <f aca="false">IF(TOT!AK498&lt;200,IF(C496&gt;73,73,C496),C496)</f>
        <v>34</v>
      </c>
    </row>
    <row r="497" customFormat="false" ht="13" hidden="false" customHeight="true" outlineLevel="0" collapsed="false">
      <c r="A497" s="17" t="s">
        <v>2432</v>
      </c>
      <c r="B497" s="50" t="n">
        <f aca="false">(TOT!DI499*60)/TOT!AK499</f>
        <v>0.997229916897534</v>
      </c>
      <c r="C497" s="27" t="n">
        <f aca="false">VLOOKUP(B497,'DI - PENALTIES'!$A$3:$B$69,2)</f>
        <v>55</v>
      </c>
      <c r="D497" s="27" t="n">
        <f aca="false">IF(TOT!AK499&lt;400,IF(C497&gt;80,80,C497),C497)</f>
        <v>55</v>
      </c>
      <c r="E497" s="27" t="n">
        <f aca="false">IF(TOT!AK499&lt;200,IF(C497&gt;73,73,C497),C497)</f>
        <v>55</v>
      </c>
    </row>
    <row r="498" customFormat="false" ht="13" hidden="false" customHeight="true" outlineLevel="0" collapsed="false">
      <c r="A498" s="17" t="s">
        <v>2437</v>
      </c>
      <c r="B498" s="50" t="n">
        <f aca="false">(TOT!DI500*60)/TOT!AK500</f>
        <v>0.260040450736779</v>
      </c>
      <c r="C498" s="27" t="n">
        <f aca="false">VLOOKUP(B498,'DI - PENALTIES'!$A$3:$B$69,2)</f>
        <v>94</v>
      </c>
      <c r="D498" s="27" t="n">
        <f aca="false">IF(TOT!AK500&lt;400,IF(C498&gt;80,80,C498),C498)</f>
        <v>94</v>
      </c>
      <c r="E498" s="27" t="n">
        <f aca="false">IF(TOT!AK500&lt;200,IF(C498&gt;73,73,C498),C498)</f>
        <v>94</v>
      </c>
    </row>
    <row r="499" customFormat="false" ht="13" hidden="false" customHeight="true" outlineLevel="0" collapsed="false">
      <c r="A499" s="17" t="s">
        <v>2442</v>
      </c>
      <c r="B499" s="50" t="n">
        <f aca="false">(TOT!DI501*60)/TOT!AK501</f>
        <v>0.719034439467022</v>
      </c>
      <c r="C499" s="27" t="n">
        <f aca="false">VLOOKUP(B499,'DI - PENALTIES'!$A$3:$B$69,2)</f>
        <v>66</v>
      </c>
      <c r="D499" s="27" t="n">
        <f aca="false">IF(TOT!AK501&lt;400,IF(C499&gt;80,80,C499),C499)</f>
        <v>66</v>
      </c>
      <c r="E499" s="27" t="n">
        <f aca="false">IF(TOT!AK501&lt;200,IF(C499&gt;73,73,C499),C499)</f>
        <v>66</v>
      </c>
    </row>
    <row r="500" customFormat="false" ht="13" hidden="false" customHeight="true" outlineLevel="0" collapsed="false">
      <c r="A500" s="17" t="s">
        <v>2447</v>
      </c>
      <c r="B500" s="50" t="n">
        <f aca="false">(TOT!DI502*60)/TOT!AK502</f>
        <v>0.597364956801651</v>
      </c>
      <c r="C500" s="27" t="n">
        <f aca="false">VLOOKUP(B500,'DI - PENALTIES'!$A$3:$B$69,2)</f>
        <v>77</v>
      </c>
      <c r="D500" s="27" t="n">
        <f aca="false">IF(TOT!AK502&lt;400,IF(C500&gt;80,80,C500),C500)</f>
        <v>77</v>
      </c>
      <c r="E500" s="27" t="n">
        <f aca="false">IF(TOT!AK502&lt;200,IF(C500&gt;73,73,C500),C500)</f>
        <v>77</v>
      </c>
    </row>
    <row r="501" customFormat="false" ht="13" hidden="false" customHeight="true" outlineLevel="0" collapsed="false">
      <c r="A501" s="17" t="s">
        <v>2451</v>
      </c>
      <c r="B501" s="50" t="n">
        <f aca="false">(TOT!DI503*60)/TOT!AK503</f>
        <v>2.89156626506024</v>
      </c>
      <c r="C501" s="27" t="n">
        <f aca="false">VLOOKUP(B501,'DI - PENALTIES'!$A$3:$B$69,2)</f>
        <v>35</v>
      </c>
      <c r="D501" s="27" t="n">
        <f aca="false">IF(TOT!AK503&lt;400,IF(C501&gt;80,80,C501),C501)</f>
        <v>35</v>
      </c>
      <c r="E501" s="27" t="n">
        <f aca="false">IF(TOT!AK503&lt;200,IF(C501&gt;73,73,C501),C501)</f>
        <v>35</v>
      </c>
    </row>
    <row r="502" customFormat="false" ht="13" hidden="false" customHeight="true" outlineLevel="0" collapsed="false">
      <c r="A502" s="17" t="s">
        <v>2455</v>
      </c>
      <c r="B502" s="50" t="n">
        <f aca="false">(TOT!DI504*60)/TOT!AK504</f>
        <v>0</v>
      </c>
      <c r="C502" s="27" t="n">
        <f aca="false">VLOOKUP(B502,'DI - PENALTIES'!$A$3:$B$69,2)</f>
        <v>99</v>
      </c>
      <c r="D502" s="27" t="n">
        <f aca="false">IF(TOT!AK504&lt;400,IF(C502&gt;80,80,C502),C502)</f>
        <v>80</v>
      </c>
      <c r="E502" s="27" t="n">
        <f aca="false">IF(TOT!AK504&lt;200,IF(C502&gt;73,73,C502),C502)</f>
        <v>73</v>
      </c>
    </row>
    <row r="503" customFormat="false" ht="13" hidden="false" customHeight="true" outlineLevel="0" collapsed="false">
      <c r="A503" s="17" t="s">
        <v>2460</v>
      </c>
      <c r="B503" s="50" t="n">
        <f aca="false">(TOT!DI505*60)/TOT!AK505</f>
        <v>0</v>
      </c>
      <c r="C503" s="27" t="n">
        <f aca="false">VLOOKUP(B503,'DI - PENALTIES'!$A$3:$B$69,2)</f>
        <v>99</v>
      </c>
      <c r="D503" s="27" t="n">
        <f aca="false">IF(TOT!AK505&lt;400,IF(C503&gt;80,80,C503),C503)</f>
        <v>80</v>
      </c>
      <c r="E503" s="27" t="n">
        <f aca="false">IF(TOT!AK505&lt;200,IF(C503&gt;73,73,C503),C503)</f>
        <v>73</v>
      </c>
    </row>
    <row r="504" customFormat="false" ht="13" hidden="false" customHeight="true" outlineLevel="0" collapsed="false">
      <c r="A504" s="17" t="s">
        <v>2464</v>
      </c>
      <c r="B504" s="50" t="n">
        <f aca="false">(TOT!DI506*60)/TOT!AK506</f>
        <v>0.373263288864312</v>
      </c>
      <c r="C504" s="27" t="n">
        <f aca="false">VLOOKUP(B504,'DI - PENALTIES'!$A$3:$B$69,2)</f>
        <v>88</v>
      </c>
      <c r="D504" s="27" t="n">
        <f aca="false">IF(TOT!AK506&lt;400,IF(C504&gt;80,80,C504),C504)</f>
        <v>88</v>
      </c>
      <c r="E504" s="27" t="n">
        <f aca="false">IF(TOT!AK506&lt;200,IF(C504&gt;73,73,C504),C504)</f>
        <v>88</v>
      </c>
    </row>
    <row r="505" customFormat="false" ht="13" hidden="false" customHeight="true" outlineLevel="0" collapsed="false">
      <c r="A505" s="17" t="s">
        <v>2468</v>
      </c>
      <c r="B505" s="50" t="n">
        <f aca="false">(TOT!DI507*60)/TOT!AK507</f>
        <v>0.420945959113673</v>
      </c>
      <c r="C505" s="27" t="n">
        <f aca="false">VLOOKUP(B505,'DI - PENALTIES'!$A$3:$B$69,2)</f>
        <v>85</v>
      </c>
      <c r="D505" s="27" t="n">
        <f aca="false">IF(TOT!AK507&lt;400,IF(C505&gt;80,80,C505),C505)</f>
        <v>85</v>
      </c>
      <c r="E505" s="27" t="n">
        <f aca="false">IF(TOT!AK507&lt;200,IF(C505&gt;73,73,C505),C505)</f>
        <v>85</v>
      </c>
    </row>
    <row r="506" customFormat="false" ht="13" hidden="false" customHeight="true" outlineLevel="0" collapsed="false">
      <c r="A506" s="17" t="s">
        <v>2471</v>
      </c>
      <c r="B506" s="50" t="n">
        <f aca="false">(TOT!DI508*60)/TOT!AK508</f>
        <v>0.147516800524504</v>
      </c>
      <c r="C506" s="27" t="n">
        <f aca="false">VLOOKUP(B506,'DI - PENALTIES'!$A$3:$B$69,2)</f>
        <v>97</v>
      </c>
      <c r="D506" s="27" t="n">
        <f aca="false">IF(TOT!AK508&lt;400,IF(C506&gt;80,80,C506),C506)</f>
        <v>97</v>
      </c>
      <c r="E506" s="27" t="n">
        <f aca="false">IF(TOT!AK508&lt;200,IF(C506&gt;73,73,C506),C506)</f>
        <v>97</v>
      </c>
    </row>
    <row r="507" customFormat="false" ht="13" hidden="false" customHeight="true" outlineLevel="0" collapsed="false">
      <c r="A507" s="17" t="s">
        <v>2476</v>
      </c>
      <c r="B507" s="50" t="n">
        <f aca="false">(TOT!DI509*60)/TOT!AK509</f>
        <v>0</v>
      </c>
      <c r="C507" s="27" t="n">
        <f aca="false">VLOOKUP(B507,'DI - PENALTIES'!$A$3:$B$69,2)</f>
        <v>99</v>
      </c>
      <c r="D507" s="27" t="n">
        <f aca="false">IF(TOT!AK509&lt;400,IF(C507&gt;80,80,C507),C507)</f>
        <v>80</v>
      </c>
      <c r="E507" s="27" t="n">
        <f aca="false">IF(TOT!AK509&lt;200,IF(C507&gt;73,73,C507),C507)</f>
        <v>73</v>
      </c>
    </row>
    <row r="508" customFormat="false" ht="13" hidden="false" customHeight="true" outlineLevel="0" collapsed="false">
      <c r="A508" s="17" t="s">
        <v>2482</v>
      </c>
      <c r="B508" s="50" t="n">
        <f aca="false">(TOT!DI510*60)/TOT!AK510</f>
        <v>0.614736602441867</v>
      </c>
      <c r="C508" s="27" t="n">
        <f aca="false">VLOOKUP(B508,'DI - PENALTIES'!$A$3:$B$69,2)</f>
        <v>75</v>
      </c>
      <c r="D508" s="27" t="n">
        <f aca="false">IF(TOT!AK510&lt;400,IF(C508&gt;80,80,C508),C508)</f>
        <v>75</v>
      </c>
      <c r="E508" s="27" t="n">
        <f aca="false">IF(TOT!AK510&lt;200,IF(C508&gt;73,73,C508),C508)</f>
        <v>75</v>
      </c>
    </row>
    <row r="509" customFormat="false" ht="13" hidden="false" customHeight="true" outlineLevel="0" collapsed="false">
      <c r="A509" s="17" t="s">
        <v>2487</v>
      </c>
      <c r="B509" s="50" t="n">
        <f aca="false">(TOT!DI511*60)/TOT!AK511</f>
        <v>0.574529205234618</v>
      </c>
      <c r="C509" s="27" t="n">
        <f aca="false">VLOOKUP(B509,'DI - PENALTIES'!$A$3:$B$69,2)</f>
        <v>78</v>
      </c>
      <c r="D509" s="27" t="n">
        <f aca="false">IF(TOT!AK511&lt;400,IF(C509&gt;80,80,C509),C509)</f>
        <v>78</v>
      </c>
      <c r="E509" s="27" t="n">
        <f aca="false">IF(TOT!AK511&lt;200,IF(C509&gt;73,73,C509),C509)</f>
        <v>73</v>
      </c>
    </row>
    <row r="510" customFormat="false" ht="13" hidden="false" customHeight="true" outlineLevel="0" collapsed="false">
      <c r="A510" s="17" t="s">
        <v>2492</v>
      </c>
      <c r="B510" s="50" t="n">
        <f aca="false">(TOT!DI512*60)/TOT!AK512</f>
        <v>1.08386578797711</v>
      </c>
      <c r="C510" s="27" t="n">
        <f aca="false">VLOOKUP(B510,'DI - PENALTIES'!$A$3:$B$69,2)</f>
        <v>50</v>
      </c>
      <c r="D510" s="27" t="n">
        <f aca="false">IF(TOT!AK512&lt;400,IF(C510&gt;80,80,C510),C510)</f>
        <v>50</v>
      </c>
      <c r="E510" s="27" t="n">
        <f aca="false">IF(TOT!AK512&lt;200,IF(C510&gt;73,73,C510),C510)</f>
        <v>50</v>
      </c>
    </row>
    <row r="511" customFormat="false" ht="13" hidden="false" customHeight="true" outlineLevel="0" collapsed="false">
      <c r="A511" s="17" t="s">
        <v>2497</v>
      </c>
      <c r="B511" s="50" t="n">
        <f aca="false">(TOT!DI513*60)/TOT!AK513</f>
        <v>0.461166825269016</v>
      </c>
      <c r="C511" s="27" t="n">
        <f aca="false">VLOOKUP(B511,'DI - PENALTIES'!$A$3:$B$69,2)</f>
        <v>83</v>
      </c>
      <c r="D511" s="27" t="n">
        <f aca="false">IF(TOT!AK513&lt;400,IF(C511&gt;80,80,C511),C511)</f>
        <v>83</v>
      </c>
      <c r="E511" s="27" t="n">
        <f aca="false">IF(TOT!AK513&lt;200,IF(C511&gt;73,73,C511),C511)</f>
        <v>83</v>
      </c>
    </row>
    <row r="512" customFormat="false" ht="13" hidden="false" customHeight="true" outlineLevel="0" collapsed="false">
      <c r="A512" s="17" t="s">
        <v>2502</v>
      </c>
      <c r="B512" s="50" t="n">
        <f aca="false">(TOT!DI514*60)/TOT!AK514</f>
        <v>0.97330179114567</v>
      </c>
      <c r="C512" s="27" t="n">
        <f aca="false">VLOOKUP(B512,'DI - PENALTIES'!$A$3:$B$69,2)</f>
        <v>56</v>
      </c>
      <c r="D512" s="27" t="n">
        <f aca="false">IF(TOT!AK514&lt;400,IF(C512&gt;80,80,C512),C512)</f>
        <v>56</v>
      </c>
      <c r="E512" s="27" t="n">
        <f aca="false">IF(TOT!AK514&lt;200,IF(C512&gt;73,73,C512),C512)</f>
        <v>56</v>
      </c>
    </row>
    <row r="513" customFormat="false" ht="13" hidden="false" customHeight="true" outlineLevel="0" collapsed="false">
      <c r="A513" s="17" t="s">
        <v>2505</v>
      </c>
      <c r="B513" s="50" t="n">
        <f aca="false">(TOT!DI515*60)/TOT!AK515</f>
        <v>0.743848941445737</v>
      </c>
      <c r="C513" s="27" t="n">
        <f aca="false">VLOOKUP(B513,'DI - PENALTIES'!$A$3:$B$69,2)</f>
        <v>65</v>
      </c>
      <c r="D513" s="27" t="n">
        <f aca="false">IF(TOT!AK515&lt;400,IF(C513&gt;80,80,C513),C513)</f>
        <v>65</v>
      </c>
      <c r="E513" s="27" t="n">
        <f aca="false">IF(TOT!AK515&lt;200,IF(C513&gt;73,73,C513),C513)</f>
        <v>65</v>
      </c>
    </row>
    <row r="514" customFormat="false" ht="13" hidden="false" customHeight="true" outlineLevel="0" collapsed="false">
      <c r="A514" s="17" t="s">
        <v>2508</v>
      </c>
      <c r="B514" s="50" t="n">
        <f aca="false">(TOT!DI516*60)/TOT!AK516</f>
        <v>4.77789054571012</v>
      </c>
      <c r="C514" s="27" t="n">
        <f aca="false">VLOOKUP(B514,'DI - PENALTIES'!$A$3:$B$69,2)</f>
        <v>34</v>
      </c>
      <c r="D514" s="27" t="n">
        <f aca="false">IF(TOT!AK516&lt;400,IF(C514&gt;80,80,C514),C514)</f>
        <v>34</v>
      </c>
      <c r="E514" s="27" t="n">
        <f aca="false">IF(TOT!AK516&lt;200,IF(C514&gt;73,73,C514),C514)</f>
        <v>34</v>
      </c>
    </row>
    <row r="515" customFormat="false" ht="13" hidden="false" customHeight="true" outlineLevel="0" collapsed="false">
      <c r="A515" s="17" t="s">
        <v>2511</v>
      </c>
      <c r="B515" s="50" t="n">
        <f aca="false">(TOT!DI517*60)/TOT!AK517</f>
        <v>0.892108272969885</v>
      </c>
      <c r="C515" s="27" t="n">
        <f aca="false">VLOOKUP(B515,'DI - PENALTIES'!$A$3:$B$69,2)</f>
        <v>60</v>
      </c>
      <c r="D515" s="27" t="n">
        <f aca="false">IF(TOT!AK517&lt;400,IF(C515&gt;80,80,C515),C515)</f>
        <v>60</v>
      </c>
      <c r="E515" s="27" t="n">
        <f aca="false">IF(TOT!AK517&lt;200,IF(C515&gt;73,73,C515),C515)</f>
        <v>60</v>
      </c>
    </row>
    <row r="516" customFormat="false" ht="13" hidden="false" customHeight="true" outlineLevel="0" collapsed="false">
      <c r="A516" s="17" t="s">
        <v>2514</v>
      </c>
      <c r="B516" s="50" t="n">
        <f aca="false">(TOT!DI518*60)/TOT!AK518</f>
        <v>1.02947834997498</v>
      </c>
      <c r="C516" s="27" t="n">
        <f aca="false">VLOOKUP(B516,'DI - PENALTIES'!$A$3:$B$69,2)</f>
        <v>53</v>
      </c>
      <c r="D516" s="27" t="n">
        <f aca="false">IF(TOT!AK518&lt;400,IF(C516&gt;80,80,C516),C516)</f>
        <v>53</v>
      </c>
      <c r="E516" s="27" t="n">
        <f aca="false">IF(TOT!AK518&lt;200,IF(C516&gt;73,73,C516),C516)</f>
        <v>53</v>
      </c>
    </row>
    <row r="517" customFormat="false" ht="13" hidden="false" customHeight="true" outlineLevel="0" collapsed="false">
      <c r="A517" s="17" t="s">
        <v>2518</v>
      </c>
      <c r="B517" s="50" t="n">
        <f aca="false">(TOT!DI519*60)/TOT!AK519</f>
        <v>0.366008641870712</v>
      </c>
      <c r="C517" s="27" t="n">
        <f aca="false">VLOOKUP(B517,'DI - PENALTIES'!$A$3:$B$69,2)</f>
        <v>89</v>
      </c>
      <c r="D517" s="27" t="n">
        <f aca="false">IF(TOT!AK519&lt;400,IF(C517&gt;80,80,C517),C517)</f>
        <v>89</v>
      </c>
      <c r="E517" s="27" t="n">
        <f aca="false">IF(TOT!AK519&lt;200,IF(C517&gt;73,73,C517),C517)</f>
        <v>89</v>
      </c>
    </row>
    <row r="518" customFormat="false" ht="13" hidden="false" customHeight="true" outlineLevel="0" collapsed="false">
      <c r="A518" s="17" t="s">
        <v>2523</v>
      </c>
      <c r="B518" s="50" t="n">
        <f aca="false">(TOT!DI520*60)/TOT!AK520</f>
        <v>1.30475302889096</v>
      </c>
      <c r="C518" s="27" t="n">
        <f aca="false">VLOOKUP(B518,'DI - PENALTIES'!$A$3:$B$69,2)</f>
        <v>47</v>
      </c>
      <c r="D518" s="27" t="n">
        <f aca="false">IF(TOT!AK520&lt;400,IF(C518&gt;80,80,C518),C518)</f>
        <v>47</v>
      </c>
      <c r="E518" s="27" t="n">
        <f aca="false">IF(TOT!AK520&lt;200,IF(C518&gt;73,73,C518),C518)</f>
        <v>47</v>
      </c>
    </row>
    <row r="519" customFormat="false" ht="13" hidden="false" customHeight="true" outlineLevel="0" collapsed="false">
      <c r="A519" s="17" t="s">
        <v>2528</v>
      </c>
      <c r="B519" s="50" t="n">
        <f aca="false">(TOT!DI521*60)/TOT!AK521</f>
        <v>0.404701532619683</v>
      </c>
      <c r="C519" s="27" t="n">
        <f aca="false">VLOOKUP(B519,'DI - PENALTIES'!$A$3:$B$69,2)</f>
        <v>86</v>
      </c>
      <c r="D519" s="27" t="n">
        <f aca="false">IF(TOT!AK521&lt;400,IF(C519&gt;80,80,C519),C519)</f>
        <v>86</v>
      </c>
      <c r="E519" s="27" t="n">
        <f aca="false">IF(TOT!AK521&lt;200,IF(C519&gt;73,73,C519),C519)</f>
        <v>86</v>
      </c>
    </row>
    <row r="520" customFormat="false" ht="13" hidden="false" customHeight="true" outlineLevel="0" collapsed="false">
      <c r="A520" s="17" t="s">
        <v>2531</v>
      </c>
      <c r="B520" s="50" t="n">
        <f aca="false">(TOT!DI522*60)/TOT!AK522</f>
        <v>0.164254558063989</v>
      </c>
      <c r="C520" s="27" t="n">
        <f aca="false">VLOOKUP(B520,'DI - PENALTIES'!$A$3:$B$69,2)</f>
        <v>97</v>
      </c>
      <c r="D520" s="27" t="n">
        <f aca="false">IF(TOT!AK522&lt;400,IF(C520&gt;80,80,C520),C520)</f>
        <v>97</v>
      </c>
      <c r="E520" s="27" t="n">
        <f aca="false">IF(TOT!AK522&lt;200,IF(C520&gt;73,73,C520),C520)</f>
        <v>97</v>
      </c>
    </row>
    <row r="521" customFormat="false" ht="13" hidden="false" customHeight="true" outlineLevel="0" collapsed="false">
      <c r="A521" s="17" t="s">
        <v>2535</v>
      </c>
      <c r="B521" s="50" t="n">
        <f aca="false">(TOT!DI523*60)/TOT!AK523</f>
        <v>0.533477453604033</v>
      </c>
      <c r="C521" s="27" t="n">
        <f aca="false">VLOOKUP(B521,'DI - PENALTIES'!$A$3:$B$69,2)</f>
        <v>80</v>
      </c>
      <c r="D521" s="27" t="n">
        <f aca="false">IF(TOT!AK523&lt;400,IF(C521&gt;80,80,C521),C521)</f>
        <v>80</v>
      </c>
      <c r="E521" s="27" t="n">
        <f aca="false">IF(TOT!AK523&lt;200,IF(C521&gt;73,73,C521),C521)</f>
        <v>80</v>
      </c>
    </row>
    <row r="522" customFormat="false" ht="13" hidden="false" customHeight="true" outlineLevel="0" collapsed="false">
      <c r="A522" s="17" t="s">
        <v>2539</v>
      </c>
      <c r="B522" s="50" t="n">
        <f aca="false">(TOT!DI524*60)/TOT!AK524</f>
        <v>1.86502480722099</v>
      </c>
      <c r="C522" s="27" t="n">
        <f aca="false">VLOOKUP(B522,'DI - PENALTIES'!$A$3:$B$69,2)</f>
        <v>39</v>
      </c>
      <c r="D522" s="27" t="n">
        <f aca="false">IF(TOT!AK524&lt;400,IF(C522&gt;80,80,C522),C522)</f>
        <v>39</v>
      </c>
      <c r="E522" s="27" t="n">
        <f aca="false">IF(TOT!AK524&lt;200,IF(C522&gt;73,73,C522),C522)</f>
        <v>39</v>
      </c>
    </row>
    <row r="523" customFormat="false" ht="13" hidden="false" customHeight="true" outlineLevel="0" collapsed="false">
      <c r="A523" s="17" t="s">
        <v>2545</v>
      </c>
      <c r="B523" s="50" t="n">
        <f aca="false">(TOT!DI525*60)/TOT!AK525</f>
        <v>0.776280323450135</v>
      </c>
      <c r="C523" s="27" t="n">
        <f aca="false">VLOOKUP(B523,'DI - PENALTIES'!$A$3:$B$69,2)</f>
        <v>64</v>
      </c>
      <c r="D523" s="27" t="n">
        <f aca="false">IF(TOT!AK525&lt;400,IF(C523&gt;80,80,C523),C523)</f>
        <v>64</v>
      </c>
      <c r="E523" s="27" t="n">
        <f aca="false">IF(TOT!AK525&lt;200,IF(C523&gt;73,73,C523),C523)</f>
        <v>64</v>
      </c>
    </row>
    <row r="524" customFormat="false" ht="13" hidden="false" customHeight="true" outlineLevel="0" collapsed="false">
      <c r="A524" s="17" t="s">
        <v>2549</v>
      </c>
      <c r="B524" s="50" t="n">
        <f aca="false">(TOT!DI526*60)/TOT!AK526</f>
        <v>1.15343949248663</v>
      </c>
      <c r="C524" s="27" t="n">
        <f aca="false">VLOOKUP(B524,'DI - PENALTIES'!$A$3:$B$69,2)</f>
        <v>49</v>
      </c>
      <c r="D524" s="27" t="n">
        <f aca="false">IF(TOT!AK526&lt;400,IF(C524&gt;80,80,C524),C524)</f>
        <v>49</v>
      </c>
      <c r="E524" s="27" t="n">
        <f aca="false">IF(TOT!AK526&lt;200,IF(C524&gt;73,73,C524),C524)</f>
        <v>49</v>
      </c>
    </row>
    <row r="525" customFormat="false" ht="13" hidden="false" customHeight="true" outlineLevel="0" collapsed="false">
      <c r="A525" s="17" t="s">
        <v>2552</v>
      </c>
      <c r="B525" s="50" t="n">
        <f aca="false">(TOT!DI527*60)/TOT!AK527</f>
        <v>0.601235873740473</v>
      </c>
      <c r="C525" s="27" t="n">
        <f aca="false">VLOOKUP(B525,'DI - PENALTIES'!$A$3:$B$69,2)</f>
        <v>76</v>
      </c>
      <c r="D525" s="27" t="n">
        <f aca="false">IF(TOT!AK527&lt;400,IF(C525&gt;80,80,C525),C525)</f>
        <v>76</v>
      </c>
      <c r="E525" s="27" t="n">
        <f aca="false">IF(TOT!AK527&lt;200,IF(C525&gt;73,73,C525),C525)</f>
        <v>76</v>
      </c>
    </row>
    <row r="526" customFormat="false" ht="13" hidden="false" customHeight="true" outlineLevel="0" collapsed="false">
      <c r="A526" s="17" t="s">
        <v>2555</v>
      </c>
      <c r="B526" s="50" t="n">
        <f aca="false">(TOT!DI528*60)/TOT!AK528</f>
        <v>0.184748024222517</v>
      </c>
      <c r="C526" s="27" t="n">
        <f aca="false">VLOOKUP(B526,'DI - PENALTIES'!$A$3:$B$69,2)</f>
        <v>96</v>
      </c>
      <c r="D526" s="27" t="n">
        <f aca="false">IF(TOT!AK528&lt;400,IF(C526&gt;80,80,C526),C526)</f>
        <v>80</v>
      </c>
      <c r="E526" s="27" t="n">
        <f aca="false">IF(TOT!AK528&lt;200,IF(C526&gt;73,73,C526),C526)</f>
        <v>96</v>
      </c>
    </row>
    <row r="527" customFormat="false" ht="13" hidden="false" customHeight="true" outlineLevel="0" collapsed="false">
      <c r="A527" s="17" t="s">
        <v>2559</v>
      </c>
      <c r="B527" s="50" t="n">
        <f aca="false">(TOT!DI529*60)/TOT!AK529</f>
        <v>0</v>
      </c>
      <c r="C527" s="27" t="n">
        <f aca="false">VLOOKUP(B527,'DI - PENALTIES'!$A$3:$B$69,2)</f>
        <v>99</v>
      </c>
      <c r="D527" s="27" t="n">
        <f aca="false">IF(TOT!AK529&lt;400,IF(C527&gt;80,80,C527),C527)</f>
        <v>80</v>
      </c>
      <c r="E527" s="27" t="n">
        <f aca="false">IF(TOT!AK529&lt;200,IF(C527&gt;73,73,C527),C527)</f>
        <v>73</v>
      </c>
    </row>
    <row r="528" customFormat="false" ht="13" hidden="false" customHeight="true" outlineLevel="0" collapsed="false">
      <c r="A528" s="17" t="s">
        <v>2564</v>
      </c>
      <c r="B528" s="50" t="n">
        <f aca="false">(TOT!DI530*60)/TOT!AK530</f>
        <v>1.12015765181766</v>
      </c>
      <c r="C528" s="27" t="n">
        <f aca="false">VLOOKUP(B528,'DI - PENALTIES'!$A$3:$B$69,2)</f>
        <v>50</v>
      </c>
      <c r="D528" s="27" t="n">
        <f aca="false">IF(TOT!AK530&lt;400,IF(C528&gt;80,80,C528),C528)</f>
        <v>50</v>
      </c>
      <c r="E528" s="27" t="n">
        <f aca="false">IF(TOT!AK530&lt;200,IF(C528&gt;73,73,C528),C528)</f>
        <v>50</v>
      </c>
    </row>
    <row r="529" customFormat="false" ht="13" hidden="false" customHeight="true" outlineLevel="0" collapsed="false">
      <c r="A529" s="17" t="s">
        <v>2570</v>
      </c>
      <c r="B529" s="50" t="n">
        <f aca="false">(TOT!DI531*60)/TOT!AK531</f>
        <v>0.60125260960335</v>
      </c>
      <c r="C529" s="27" t="n">
        <f aca="false">VLOOKUP(B529,'DI - PENALTIES'!$A$3:$B$69,2)</f>
        <v>76</v>
      </c>
      <c r="D529" s="27" t="n">
        <f aca="false">IF(TOT!AK531&lt;400,IF(C529&gt;80,80,C529),C529)</f>
        <v>76</v>
      </c>
      <c r="E529" s="27" t="n">
        <f aca="false">IF(TOT!AK531&lt;200,IF(C529&gt;73,73,C529),C529)</f>
        <v>73</v>
      </c>
    </row>
    <row r="530" customFormat="false" ht="13" hidden="false" customHeight="true" outlineLevel="0" collapsed="false">
      <c r="A530" s="17" t="s">
        <v>2574</v>
      </c>
      <c r="B530" s="50" t="n">
        <f aca="false">(TOT!DI532*60)/TOT!AK532</f>
        <v>0.321313816494115</v>
      </c>
      <c r="C530" s="27" t="n">
        <f aca="false">VLOOKUP(B530,'DI - PENALTIES'!$A$3:$B$69,2)</f>
        <v>91</v>
      </c>
      <c r="D530" s="27" t="n">
        <f aca="false">IF(TOT!AK532&lt;400,IF(C530&gt;80,80,C530),C530)</f>
        <v>80</v>
      </c>
      <c r="E530" s="27" t="n">
        <f aca="false">IF(TOT!AK532&lt;200,IF(C530&gt;73,73,C530),C530)</f>
        <v>73</v>
      </c>
    </row>
    <row r="531" customFormat="false" ht="13" hidden="false" customHeight="true" outlineLevel="0" collapsed="false">
      <c r="A531" s="17" t="s">
        <v>2579</v>
      </c>
      <c r="B531" s="50" t="n">
        <f aca="false">(TOT!DI533*60)/TOT!AK533</f>
        <v>1.05675885350052</v>
      </c>
      <c r="C531" s="27" t="n">
        <f aca="false">VLOOKUP(B531,'DI - PENALTIES'!$A$3:$B$69,2)</f>
        <v>52</v>
      </c>
      <c r="D531" s="27" t="n">
        <f aca="false">IF(TOT!AK533&lt;400,IF(C531&gt;80,80,C531),C531)</f>
        <v>52</v>
      </c>
      <c r="E531" s="27" t="n">
        <f aca="false">IF(TOT!AK533&lt;200,IF(C531&gt;73,73,C531),C531)</f>
        <v>52</v>
      </c>
    </row>
    <row r="532" customFormat="false" ht="13" hidden="false" customHeight="true" outlineLevel="0" collapsed="false">
      <c r="A532" s="17" t="s">
        <v>2582</v>
      </c>
      <c r="B532" s="50" t="n">
        <f aca="false">(TOT!DI534*60)/TOT!AK534</f>
        <v>1.81245074862096</v>
      </c>
      <c r="C532" s="27" t="n">
        <f aca="false">VLOOKUP(B532,'DI - PENALTIES'!$A$3:$B$69,2)</f>
        <v>39</v>
      </c>
      <c r="D532" s="27" t="n">
        <f aca="false">IF(TOT!AK534&lt;400,IF(C532&gt;80,80,C532),C532)</f>
        <v>39</v>
      </c>
      <c r="E532" s="27" t="n">
        <f aca="false">IF(TOT!AK534&lt;200,IF(C532&gt;73,73,C532),C532)</f>
        <v>39</v>
      </c>
    </row>
    <row r="533" customFormat="false" ht="13" hidden="false" customHeight="true" outlineLevel="0" collapsed="false">
      <c r="A533" s="17" t="s">
        <v>2585</v>
      </c>
      <c r="B533" s="50" t="n">
        <f aca="false">(TOT!DI535*60)/TOT!AK535</f>
        <v>0.767496207617576</v>
      </c>
      <c r="C533" s="27" t="n">
        <f aca="false">VLOOKUP(B533,'DI - PENALTIES'!$A$3:$B$69,2)</f>
        <v>64</v>
      </c>
      <c r="D533" s="27" t="n">
        <f aca="false">IF(TOT!AK535&lt;400,IF(C533&gt;80,80,C533),C533)</f>
        <v>64</v>
      </c>
      <c r="E533" s="27" t="n">
        <f aca="false">IF(TOT!AK535&lt;200,IF(C533&gt;73,73,C533),C533)</f>
        <v>64</v>
      </c>
    </row>
    <row r="534" customFormat="false" ht="13" hidden="false" customHeight="true" outlineLevel="0" collapsed="false">
      <c r="A534" s="17" t="s">
        <v>2588</v>
      </c>
      <c r="B534" s="50" t="n">
        <f aca="false">(TOT!DI536*60)/TOT!AK536</f>
        <v>0.935907657111168</v>
      </c>
      <c r="C534" s="27" t="n">
        <f aca="false">VLOOKUP(B534,'DI - PENALTIES'!$A$3:$B$69,2)</f>
        <v>58</v>
      </c>
      <c r="D534" s="27" t="n">
        <f aca="false">IF(TOT!AK536&lt;400,IF(C534&gt;80,80,C534),C534)</f>
        <v>58</v>
      </c>
      <c r="E534" s="27" t="n">
        <f aca="false">IF(TOT!AK536&lt;200,IF(C534&gt;73,73,C534),C534)</f>
        <v>58</v>
      </c>
    </row>
    <row r="535" customFormat="false" ht="13" hidden="false" customHeight="true" outlineLevel="0" collapsed="false">
      <c r="A535" s="17" t="s">
        <v>2592</v>
      </c>
      <c r="B535" s="50" t="n">
        <f aca="false">(TOT!DI537*60)/TOT!AK537</f>
        <v>0.291871382010994</v>
      </c>
      <c r="C535" s="27" t="n">
        <f aca="false">VLOOKUP(B535,'DI - PENALTIES'!$A$3:$B$69,2)</f>
        <v>93</v>
      </c>
      <c r="D535" s="27" t="n">
        <f aca="false">IF(TOT!AK537&lt;400,IF(C535&gt;80,80,C535),C535)</f>
        <v>93</v>
      </c>
      <c r="E535" s="27" t="n">
        <f aca="false">IF(TOT!AK537&lt;200,IF(C535&gt;73,73,C535),C535)</f>
        <v>93</v>
      </c>
    </row>
    <row r="536" customFormat="false" ht="13" hidden="false" customHeight="true" outlineLevel="0" collapsed="false">
      <c r="A536" s="17" t="s">
        <v>2596</v>
      </c>
      <c r="B536" s="50" t="n">
        <f aca="false">(TOT!DI538*60)/TOT!AK538</f>
        <v>0.390011375331772</v>
      </c>
      <c r="C536" s="27" t="n">
        <f aca="false">VLOOKUP(B536,'DI - PENALTIES'!$A$3:$B$69,2)</f>
        <v>86</v>
      </c>
      <c r="D536" s="27" t="n">
        <f aca="false">IF(TOT!AK538&lt;400,IF(C536&gt;80,80,C536),C536)</f>
        <v>86</v>
      </c>
      <c r="E536" s="27" t="n">
        <f aca="false">IF(TOT!AK538&lt;200,IF(C536&gt;73,73,C536),C536)</f>
        <v>86</v>
      </c>
    </row>
    <row r="537" customFormat="false" ht="13" hidden="false" customHeight="true" outlineLevel="0" collapsed="false">
      <c r="A537" s="17" t="s">
        <v>2599</v>
      </c>
      <c r="B537" s="50" t="n">
        <f aca="false">(TOT!DI539*60)/TOT!AK539</f>
        <v>0.435238171999678</v>
      </c>
      <c r="C537" s="27" t="n">
        <f aca="false">VLOOKUP(B537,'DI - PENALTIES'!$A$3:$B$69,2)</f>
        <v>84</v>
      </c>
      <c r="D537" s="27" t="n">
        <f aca="false">IF(TOT!AK539&lt;400,IF(C537&gt;80,80,C537),C537)</f>
        <v>84</v>
      </c>
      <c r="E537" s="27" t="n">
        <f aca="false">IF(TOT!AK539&lt;200,IF(C537&gt;73,73,C537),C537)</f>
        <v>84</v>
      </c>
    </row>
    <row r="538" customFormat="false" ht="13" hidden="false" customHeight="true" outlineLevel="0" collapsed="false">
      <c r="A538" s="17" t="s">
        <v>2602</v>
      </c>
      <c r="B538" s="50" t="n">
        <f aca="false">(TOT!DI540*60)/TOT!AK540</f>
        <v>0.250201551249625</v>
      </c>
      <c r="C538" s="27" t="n">
        <f aca="false">VLOOKUP(B538,'DI - PENALTIES'!$A$3:$B$69,2)</f>
        <v>94</v>
      </c>
      <c r="D538" s="27" t="n">
        <f aca="false">IF(TOT!AK540&lt;400,IF(C538&gt;80,80,C538),C538)</f>
        <v>94</v>
      </c>
      <c r="E538" s="27" t="n">
        <f aca="false">IF(TOT!AK540&lt;200,IF(C538&gt;73,73,C538),C538)</f>
        <v>94</v>
      </c>
    </row>
    <row r="539" customFormat="false" ht="13" hidden="false" customHeight="true" outlineLevel="0" collapsed="false">
      <c r="A539" s="17" t="s">
        <v>2606</v>
      </c>
      <c r="B539" s="50" t="n">
        <f aca="false">(TOT!DI541*60)/TOT!AK541</f>
        <v>0</v>
      </c>
      <c r="C539" s="27" t="n">
        <f aca="false">VLOOKUP(B539,'DI - PENALTIES'!$A$3:$B$69,2)</f>
        <v>99</v>
      </c>
      <c r="D539" s="27" t="n">
        <f aca="false">IF(TOT!AK541&lt;400,IF(C539&gt;80,80,C539),C539)</f>
        <v>80</v>
      </c>
      <c r="E539" s="27" t="n">
        <f aca="false">IF(TOT!AK541&lt;200,IF(C539&gt;73,73,C539),C539)</f>
        <v>73</v>
      </c>
    </row>
    <row r="540" customFormat="false" ht="13" hidden="false" customHeight="true" outlineLevel="0" collapsed="false">
      <c r="A540" s="17" t="s">
        <v>2610</v>
      </c>
      <c r="B540" s="50" t="n">
        <f aca="false">(TOT!DI542*60)/TOT!AK542</f>
        <v>1.08892921960073</v>
      </c>
      <c r="C540" s="27" t="n">
        <f aca="false">VLOOKUP(B540,'DI - PENALTIES'!$A$3:$B$69,2)</f>
        <v>50</v>
      </c>
      <c r="D540" s="27" t="n">
        <f aca="false">IF(TOT!AK542&lt;400,IF(C540&gt;80,80,C540),C540)</f>
        <v>50</v>
      </c>
      <c r="E540" s="27" t="n">
        <f aca="false">IF(TOT!AK542&lt;200,IF(C540&gt;73,73,C540),C540)</f>
        <v>50</v>
      </c>
    </row>
    <row r="541" customFormat="false" ht="13" hidden="false" customHeight="true" outlineLevel="0" collapsed="false">
      <c r="A541" s="17" t="s">
        <v>2615</v>
      </c>
      <c r="B541" s="50" t="n">
        <f aca="false">(TOT!DI543*60)/TOT!AK543</f>
        <v>0.278562308972027</v>
      </c>
      <c r="C541" s="27" t="n">
        <f aca="false">VLOOKUP(B541,'DI - PENALTIES'!$A$3:$B$69,2)</f>
        <v>94</v>
      </c>
      <c r="D541" s="27" t="n">
        <f aca="false">IF(TOT!AK543&lt;400,IF(C541&gt;80,80,C541),C541)</f>
        <v>94</v>
      </c>
      <c r="E541" s="27" t="n">
        <f aca="false">IF(TOT!AK543&lt;200,IF(C541&gt;73,73,C541),C541)</f>
        <v>94</v>
      </c>
    </row>
    <row r="542" customFormat="false" ht="13" hidden="false" customHeight="true" outlineLevel="0" collapsed="false">
      <c r="A542" s="17" t="s">
        <v>2619</v>
      </c>
      <c r="B542" s="50" t="n">
        <f aca="false">(TOT!DI544*60)/TOT!AK544</f>
        <v>0.4343367316161</v>
      </c>
      <c r="C542" s="27" t="n">
        <f aca="false">VLOOKUP(B542,'DI - PENALTIES'!$A$3:$B$69,2)</f>
        <v>84</v>
      </c>
      <c r="D542" s="27" t="n">
        <f aca="false">IF(TOT!AK544&lt;400,IF(C542&gt;80,80,C542),C542)</f>
        <v>80</v>
      </c>
      <c r="E542" s="27" t="n">
        <f aca="false">IF(TOT!AK544&lt;200,IF(C542&gt;73,73,C542),C542)</f>
        <v>84</v>
      </c>
    </row>
    <row r="543" customFormat="false" ht="13" hidden="false" customHeight="true" outlineLevel="0" collapsed="false">
      <c r="A543" s="17" t="s">
        <v>2622</v>
      </c>
      <c r="B543" s="50" t="n">
        <f aca="false">(TOT!DI545*60)/TOT!AK545</f>
        <v>0.429726134852152</v>
      </c>
      <c r="C543" s="27" t="n">
        <f aca="false">VLOOKUP(B543,'DI - PENALTIES'!$A$3:$B$69,2)</f>
        <v>85</v>
      </c>
      <c r="D543" s="27" t="n">
        <f aca="false">IF(TOT!AK545&lt;400,IF(C543&gt;80,80,C543),C543)</f>
        <v>85</v>
      </c>
      <c r="E543" s="27" t="n">
        <f aca="false">IF(TOT!AK545&lt;200,IF(C543&gt;73,73,C543),C543)</f>
        <v>85</v>
      </c>
    </row>
    <row r="544" customFormat="false" ht="13" hidden="false" customHeight="true" outlineLevel="0" collapsed="false">
      <c r="A544" s="17" t="s">
        <v>2626</v>
      </c>
      <c r="B544" s="50" t="n">
        <f aca="false">(TOT!DI546*60)/TOT!AK546</f>
        <v>0.600400266844566</v>
      </c>
      <c r="C544" s="27" t="n">
        <f aca="false">VLOOKUP(B544,'DI - PENALTIES'!$A$3:$B$69,2)</f>
        <v>76</v>
      </c>
      <c r="D544" s="27" t="n">
        <f aca="false">IF(TOT!AK546&lt;400,IF(C544&gt;80,80,C544),C544)</f>
        <v>76</v>
      </c>
      <c r="E544" s="27" t="n">
        <f aca="false">IF(TOT!AK546&lt;200,IF(C544&gt;73,73,C544),C544)</f>
        <v>76</v>
      </c>
    </row>
    <row r="545" customFormat="false" ht="13" hidden="false" customHeight="true" outlineLevel="0" collapsed="false">
      <c r="A545" s="17" t="s">
        <v>2631</v>
      </c>
      <c r="B545" s="50" t="n">
        <f aca="false">(TOT!DI547*60)/TOT!AK547</f>
        <v>1.11912459587168</v>
      </c>
      <c r="C545" s="27" t="n">
        <f aca="false">VLOOKUP(B545,'DI - PENALTIES'!$A$3:$B$69,2)</f>
        <v>50</v>
      </c>
      <c r="D545" s="27" t="n">
        <f aca="false">IF(TOT!AK547&lt;400,IF(C545&gt;80,80,C545),C545)</f>
        <v>50</v>
      </c>
      <c r="E545" s="27" t="n">
        <f aca="false">IF(TOT!AK547&lt;200,IF(C545&gt;73,73,C545),C545)</f>
        <v>50</v>
      </c>
    </row>
    <row r="546" customFormat="false" ht="13" hidden="false" customHeight="true" outlineLevel="0" collapsed="false">
      <c r="A546" s="17" t="s">
        <v>2634</v>
      </c>
      <c r="B546" s="50" t="n">
        <f aca="false">(TOT!DI548*60)/TOT!AK548</f>
        <v>1.79910044977511</v>
      </c>
      <c r="C546" s="27" t="n">
        <f aca="false">VLOOKUP(B546,'DI - PENALTIES'!$A$3:$B$69,2)</f>
        <v>40</v>
      </c>
      <c r="D546" s="27" t="n">
        <f aca="false">IF(TOT!AK548&lt;400,IF(C546&gt;80,80,C546),C546)</f>
        <v>40</v>
      </c>
      <c r="E546" s="27" t="n">
        <f aca="false">IF(TOT!AK548&lt;200,IF(C546&gt;73,73,C546),C546)</f>
        <v>40</v>
      </c>
    </row>
    <row r="547" customFormat="false" ht="13" hidden="false" customHeight="true" outlineLevel="0" collapsed="false">
      <c r="A547" s="17" t="s">
        <v>2638</v>
      </c>
      <c r="B547" s="50" t="n">
        <f aca="false">(TOT!DI549*60)/TOT!AK549</f>
        <v>0</v>
      </c>
      <c r="C547" s="27" t="n">
        <f aca="false">VLOOKUP(B547,'DI - PENALTIES'!$A$3:$B$69,2)</f>
        <v>99</v>
      </c>
      <c r="D547" s="27" t="n">
        <f aca="false">IF(TOT!AK549&lt;400,IF(C547&gt;80,80,C547),C547)</f>
        <v>80</v>
      </c>
      <c r="E547" s="27" t="n">
        <f aca="false">IF(TOT!AK549&lt;200,IF(C547&gt;73,73,C547),C547)</f>
        <v>73</v>
      </c>
    </row>
    <row r="548" customFormat="false" ht="13" hidden="false" customHeight="true" outlineLevel="0" collapsed="false">
      <c r="A548" s="17" t="s">
        <v>2642</v>
      </c>
      <c r="B548" s="50" t="n">
        <f aca="false">(TOT!DI550*60)/TOT!AK550</f>
        <v>0.576612857093839</v>
      </c>
      <c r="C548" s="27" t="n">
        <f aca="false">VLOOKUP(B548,'DI - PENALTIES'!$A$3:$B$69,2)</f>
        <v>78</v>
      </c>
      <c r="D548" s="27" t="n">
        <f aca="false">IF(TOT!AK550&lt;400,IF(C548&gt;80,80,C548),C548)</f>
        <v>78</v>
      </c>
      <c r="E548" s="27" t="n">
        <f aca="false">IF(TOT!AK550&lt;200,IF(C548&gt;73,73,C548),C548)</f>
        <v>78</v>
      </c>
    </row>
    <row r="549" customFormat="false" ht="13" hidden="false" customHeight="true" outlineLevel="0" collapsed="false">
      <c r="A549" s="17" t="s">
        <v>2646</v>
      </c>
      <c r="B549" s="50" t="n">
        <f aca="false">(TOT!DI551*60)/TOT!AK551</f>
        <v>0.583772158164692</v>
      </c>
      <c r="C549" s="27" t="n">
        <f aca="false">VLOOKUP(B549,'DI - PENALTIES'!$A$3:$B$69,2)</f>
        <v>77</v>
      </c>
      <c r="D549" s="27" t="n">
        <f aca="false">IF(TOT!AK551&lt;400,IF(C549&gt;80,80,C549),C549)</f>
        <v>77</v>
      </c>
      <c r="E549" s="27" t="n">
        <f aca="false">IF(TOT!AK551&lt;200,IF(C549&gt;73,73,C549),C549)</f>
        <v>77</v>
      </c>
    </row>
    <row r="550" customFormat="false" ht="13" hidden="false" customHeight="true" outlineLevel="0" collapsed="false">
      <c r="A550" s="17" t="s">
        <v>2650</v>
      </c>
      <c r="B550" s="50" t="n">
        <f aca="false">(TOT!DI552*60)/TOT!AK552</f>
        <v>1.12638946068345</v>
      </c>
      <c r="C550" s="27" t="n">
        <f aca="false">VLOOKUP(B550,'DI - PENALTIES'!$A$3:$B$69,2)</f>
        <v>50</v>
      </c>
      <c r="D550" s="27" t="n">
        <f aca="false">IF(TOT!AK552&lt;400,IF(C550&gt;80,80,C550),C550)</f>
        <v>50</v>
      </c>
      <c r="E550" s="27" t="n">
        <f aca="false">IF(TOT!AK552&lt;200,IF(C550&gt;73,73,C550),C550)</f>
        <v>50</v>
      </c>
    </row>
    <row r="551" customFormat="false" ht="13" hidden="false" customHeight="true" outlineLevel="0" collapsed="false">
      <c r="A551" s="17" t="s">
        <v>2655</v>
      </c>
      <c r="B551" s="50" t="n">
        <f aca="false">(TOT!DI553*60)/TOT!AK553</f>
        <v>0.71338925952837</v>
      </c>
      <c r="C551" s="27" t="n">
        <f aca="false">VLOOKUP(B551,'DI - PENALTIES'!$A$3:$B$69,2)</f>
        <v>66</v>
      </c>
      <c r="D551" s="27" t="n">
        <f aca="false">IF(TOT!AK553&lt;400,IF(C551&gt;80,80,C551),C551)</f>
        <v>66</v>
      </c>
      <c r="E551" s="27" t="n">
        <f aca="false">IF(TOT!AK553&lt;200,IF(C551&gt;73,73,C551),C551)</f>
        <v>66</v>
      </c>
    </row>
    <row r="552" customFormat="false" ht="13" hidden="false" customHeight="true" outlineLevel="0" collapsed="false">
      <c r="A552" s="17" t="s">
        <v>2659</v>
      </c>
      <c r="B552" s="50" t="n">
        <f aca="false">(TOT!DI554*60)/TOT!AK554</f>
        <v>0.499549018247409</v>
      </c>
      <c r="C552" s="27" t="n">
        <f aca="false">VLOOKUP(B552,'DI - PENALTIES'!$A$3:$B$69,2)</f>
        <v>82</v>
      </c>
      <c r="D552" s="27" t="n">
        <f aca="false">IF(TOT!AK554&lt;400,IF(C552&gt;80,80,C552),C552)</f>
        <v>80</v>
      </c>
      <c r="E552" s="27" t="n">
        <f aca="false">IF(TOT!AK554&lt;200,IF(C552&gt;73,73,C552),C552)</f>
        <v>82</v>
      </c>
    </row>
    <row r="553" customFormat="false" ht="13" hidden="false" customHeight="true" outlineLevel="0" collapsed="false">
      <c r="A553" s="17" t="s">
        <v>2662</v>
      </c>
      <c r="B553" s="50" t="n">
        <f aca="false">(TOT!DI555*60)/TOT!AK555</f>
        <v>2.18689885592787</v>
      </c>
      <c r="C553" s="27" t="n">
        <f aca="false">VLOOKUP(B553,'DI - PENALTIES'!$A$3:$B$69,2)</f>
        <v>37</v>
      </c>
      <c r="D553" s="27" t="n">
        <f aca="false">IF(TOT!AK555&lt;400,IF(C553&gt;80,80,C553),C553)</f>
        <v>37</v>
      </c>
      <c r="E553" s="27" t="n">
        <f aca="false">IF(TOT!AK555&lt;200,IF(C553&gt;73,73,C553),C553)</f>
        <v>37</v>
      </c>
    </row>
    <row r="554" customFormat="false" ht="13" hidden="false" customHeight="true" outlineLevel="0" collapsed="false">
      <c r="A554" s="17" t="s">
        <v>2666</v>
      </c>
      <c r="B554" s="50" t="n">
        <f aca="false">(TOT!DI556*60)/TOT!AK556</f>
        <v>0.903650271491419</v>
      </c>
      <c r="C554" s="27" t="n">
        <f aca="false">VLOOKUP(B554,'DI - PENALTIES'!$A$3:$B$69,2)</f>
        <v>59</v>
      </c>
      <c r="D554" s="27" t="n">
        <f aca="false">IF(TOT!AK556&lt;400,IF(C554&gt;80,80,C554),C554)</f>
        <v>59</v>
      </c>
      <c r="E554" s="27" t="n">
        <f aca="false">IF(TOT!AK556&lt;200,IF(C554&gt;73,73,C554),C554)</f>
        <v>59</v>
      </c>
    </row>
    <row r="555" customFormat="false" ht="13" hidden="false" customHeight="true" outlineLevel="0" collapsed="false">
      <c r="A555" s="17" t="s">
        <v>2669</v>
      </c>
      <c r="B555" s="50" t="n">
        <f aca="false">(TOT!DI557*60)/TOT!AK557</f>
        <v>0.650089387290752</v>
      </c>
      <c r="C555" s="27" t="n">
        <f aca="false">VLOOKUP(B555,'DI - PENALTIES'!$A$3:$B$69,2)</f>
        <v>71</v>
      </c>
      <c r="D555" s="27" t="n">
        <f aca="false">IF(TOT!AK557&lt;400,IF(C555&gt;80,80,C555),C555)</f>
        <v>71</v>
      </c>
      <c r="E555" s="27" t="n">
        <f aca="false">IF(TOT!AK557&lt;200,IF(C555&gt;73,73,C555),C555)</f>
        <v>71</v>
      </c>
    </row>
    <row r="556" customFormat="false" ht="13" hidden="false" customHeight="true" outlineLevel="0" collapsed="false">
      <c r="A556" s="17" t="s">
        <v>2673</v>
      </c>
      <c r="B556" s="50" t="n">
        <f aca="false">(TOT!DI558*60)/TOT!AK558</f>
        <v>0.638648902765707</v>
      </c>
      <c r="C556" s="27" t="n">
        <f aca="false">VLOOKUP(B556,'DI - PENALTIES'!$A$3:$B$69,2)</f>
        <v>73</v>
      </c>
      <c r="D556" s="27" t="n">
        <f aca="false">IF(TOT!AK558&lt;400,IF(C556&gt;80,80,C556),C556)</f>
        <v>73</v>
      </c>
      <c r="E556" s="27" t="n">
        <f aca="false">IF(TOT!AK558&lt;200,IF(C556&gt;73,73,C556),C556)</f>
        <v>73</v>
      </c>
    </row>
    <row r="557" customFormat="false" ht="13" hidden="false" customHeight="true" outlineLevel="0" collapsed="false">
      <c r="A557" s="17" t="s">
        <v>2677</v>
      </c>
      <c r="B557" s="50" t="n">
        <f aca="false">(TOT!DI559*60)/TOT!AK559</f>
        <v>0.359225669113253</v>
      </c>
      <c r="C557" s="27" t="n">
        <f aca="false">VLOOKUP(B557,'DI - PENALTIES'!$A$3:$B$69,2)</f>
        <v>90</v>
      </c>
      <c r="D557" s="27" t="n">
        <f aca="false">IF(TOT!AK559&lt;400,IF(C557&gt;80,80,C557),C557)</f>
        <v>90</v>
      </c>
      <c r="E557" s="27" t="n">
        <f aca="false">IF(TOT!AK559&lt;200,IF(C557&gt;73,73,C557),C557)</f>
        <v>90</v>
      </c>
    </row>
    <row r="558" customFormat="false" ht="13" hidden="false" customHeight="true" outlineLevel="0" collapsed="false">
      <c r="A558" s="17" t="s">
        <v>2682</v>
      </c>
      <c r="B558" s="50" t="n">
        <f aca="false">(TOT!DI560*60)/TOT!AK560</f>
        <v>0.64630902058072</v>
      </c>
      <c r="C558" s="27" t="n">
        <f aca="false">VLOOKUP(B558,'DI - PENALTIES'!$A$3:$B$69,2)</f>
        <v>72</v>
      </c>
      <c r="D558" s="27" t="n">
        <f aca="false">IF(TOT!AK560&lt;400,IF(C558&gt;80,80,C558),C558)</f>
        <v>72</v>
      </c>
      <c r="E558" s="27" t="n">
        <f aca="false">IF(TOT!AK560&lt;200,IF(C558&gt;73,73,C558),C558)</f>
        <v>72</v>
      </c>
    </row>
    <row r="559" customFormat="false" ht="13" hidden="false" customHeight="true" outlineLevel="0" collapsed="false">
      <c r="A559" s="17" t="s">
        <v>2686</v>
      </c>
      <c r="B559" s="50" t="n">
        <f aca="false">(TOT!DI561*60)/TOT!AK561</f>
        <v>1.27332213281457</v>
      </c>
      <c r="C559" s="27" t="n">
        <f aca="false">VLOOKUP(B559,'DI - PENALTIES'!$A$3:$B$69,2)</f>
        <v>47</v>
      </c>
      <c r="D559" s="27" t="n">
        <f aca="false">IF(TOT!AK561&lt;400,IF(C559&gt;80,80,C559),C559)</f>
        <v>47</v>
      </c>
      <c r="E559" s="27" t="n">
        <f aca="false">IF(TOT!AK561&lt;200,IF(C559&gt;73,73,C559),C559)</f>
        <v>47</v>
      </c>
    </row>
    <row r="560" customFormat="false" ht="13" hidden="false" customHeight="true" outlineLevel="0" collapsed="false">
      <c r="A560" s="17" t="s">
        <v>2690</v>
      </c>
      <c r="B560" s="50" t="n">
        <f aca="false">(TOT!DI562*60)/TOT!AK562</f>
        <v>0.734244340199878</v>
      </c>
      <c r="C560" s="27" t="n">
        <f aca="false">VLOOKUP(B560,'DI - PENALTIES'!$A$3:$B$69,2)</f>
        <v>65</v>
      </c>
      <c r="D560" s="27" t="n">
        <f aca="false">IF(TOT!AK562&lt;400,IF(C560&gt;80,80,C560),C560)</f>
        <v>65</v>
      </c>
      <c r="E560" s="27" t="n">
        <f aca="false">IF(TOT!AK562&lt;200,IF(C560&gt;73,73,C560),C560)</f>
        <v>65</v>
      </c>
    </row>
    <row r="561" customFormat="false" ht="13" hidden="false" customHeight="true" outlineLevel="0" collapsed="false">
      <c r="A561" s="17" t="s">
        <v>2693</v>
      </c>
      <c r="B561" s="50" t="n">
        <f aca="false">(TOT!DI563*60)/TOT!AK563</f>
        <v>0.357355568790947</v>
      </c>
      <c r="C561" s="27" t="n">
        <f aca="false">VLOOKUP(B561,'DI - PENALTIES'!$A$3:$B$69,2)</f>
        <v>90</v>
      </c>
      <c r="D561" s="27" t="n">
        <f aca="false">IF(TOT!AK563&lt;400,IF(C561&gt;80,80,C561),C561)</f>
        <v>90</v>
      </c>
      <c r="E561" s="27" t="n">
        <f aca="false">IF(TOT!AK563&lt;200,IF(C561&gt;73,73,C561),C561)</f>
        <v>90</v>
      </c>
    </row>
    <row r="562" customFormat="false" ht="13" hidden="false" customHeight="true" outlineLevel="0" collapsed="false">
      <c r="A562" s="17" t="s">
        <v>2696</v>
      </c>
      <c r="B562" s="50" t="n">
        <f aca="false">(TOT!DI564*60)/TOT!AK564</f>
        <v>2.40350511162109</v>
      </c>
      <c r="C562" s="27" t="n">
        <f aca="false">VLOOKUP(B562,'DI - PENALTIES'!$A$3:$B$69,2)</f>
        <v>36</v>
      </c>
      <c r="D562" s="27" t="n">
        <f aca="false">IF(TOT!AK564&lt;400,IF(C562&gt;80,80,C562),C562)</f>
        <v>36</v>
      </c>
      <c r="E562" s="27" t="n">
        <f aca="false">IF(TOT!AK564&lt;200,IF(C562&gt;73,73,C562),C562)</f>
        <v>36</v>
      </c>
    </row>
    <row r="563" customFormat="false" ht="13" hidden="false" customHeight="true" outlineLevel="0" collapsed="false">
      <c r="A563" s="17" t="s">
        <v>2698</v>
      </c>
      <c r="B563" s="50" t="n">
        <f aca="false">(TOT!DI565*60)/TOT!AK565</f>
        <v>0.416618446939002</v>
      </c>
      <c r="C563" s="27" t="n">
        <f aca="false">VLOOKUP(B563,'DI - PENALTIES'!$A$3:$B$69,2)</f>
        <v>86</v>
      </c>
      <c r="D563" s="27" t="n">
        <f aca="false">IF(TOT!AK565&lt;400,IF(C563&gt;80,80,C563),C563)</f>
        <v>80</v>
      </c>
      <c r="E563" s="27" t="n">
        <f aca="false">IF(TOT!AK565&lt;200,IF(C563&gt;73,73,C563),C563)</f>
        <v>73</v>
      </c>
    </row>
    <row r="564" customFormat="false" ht="13" hidden="false" customHeight="true" outlineLevel="0" collapsed="false">
      <c r="A564" s="17" t="s">
        <v>2701</v>
      </c>
      <c r="B564" s="50" t="n">
        <f aca="false">(TOT!DI566*60)/TOT!AK566</f>
        <v>0.702538027039056</v>
      </c>
      <c r="C564" s="27" t="n">
        <f aca="false">VLOOKUP(B564,'DI - PENALTIES'!$A$3:$B$69,2)</f>
        <v>66</v>
      </c>
      <c r="D564" s="27" t="n">
        <f aca="false">IF(TOT!AK566&lt;400,IF(C564&gt;80,80,C564),C564)</f>
        <v>66</v>
      </c>
      <c r="E564" s="27" t="n">
        <f aca="false">IF(TOT!AK566&lt;200,IF(C564&gt;73,73,C564),C564)</f>
        <v>66</v>
      </c>
    </row>
    <row r="565" customFormat="false" ht="13" hidden="false" customHeight="true" outlineLevel="0" collapsed="false">
      <c r="A565" s="17" t="s">
        <v>2705</v>
      </c>
      <c r="B565" s="50" t="n">
        <f aca="false">(TOT!DI567*60)/TOT!AK567</f>
        <v>0.289668490505315</v>
      </c>
      <c r="C565" s="27" t="n">
        <f aca="false">VLOOKUP(B565,'DI - PENALTIES'!$A$3:$B$69,2)</f>
        <v>93</v>
      </c>
      <c r="D565" s="27" t="n">
        <f aca="false">IF(TOT!AK567&lt;400,IF(C565&gt;80,80,C565),C565)</f>
        <v>80</v>
      </c>
      <c r="E565" s="27" t="n">
        <f aca="false">IF(TOT!AK567&lt;200,IF(C565&gt;73,73,C565),C565)</f>
        <v>93</v>
      </c>
    </row>
    <row r="566" customFormat="false" ht="13" hidden="false" customHeight="true" outlineLevel="0" collapsed="false">
      <c r="A566" s="17" t="s">
        <v>2708</v>
      </c>
      <c r="B566" s="50" t="n">
        <f aca="false">(TOT!DI568*60)/TOT!AK568</f>
        <v>1.12969023176581</v>
      </c>
      <c r="C566" s="27" t="n">
        <f aca="false">VLOOKUP(B566,'DI - PENALTIES'!$A$3:$B$69,2)</f>
        <v>50</v>
      </c>
      <c r="D566" s="27" t="n">
        <f aca="false">IF(TOT!AK568&lt;400,IF(C566&gt;80,80,C566),C566)</f>
        <v>50</v>
      </c>
      <c r="E566" s="27" t="n">
        <f aca="false">IF(TOT!AK568&lt;200,IF(C566&gt;73,73,C566),C566)</f>
        <v>50</v>
      </c>
    </row>
    <row r="567" customFormat="false" ht="13" hidden="false" customHeight="true" outlineLevel="0" collapsed="false">
      <c r="A567" s="17" t="s">
        <v>2711</v>
      </c>
      <c r="B567" s="50" t="n">
        <f aca="false">(TOT!DI569*60)/TOT!AK569</f>
        <v>0.890262751159207</v>
      </c>
      <c r="C567" s="27" t="n">
        <f aca="false">VLOOKUP(B567,'DI - PENALTIES'!$A$3:$B$69,2)</f>
        <v>60</v>
      </c>
      <c r="D567" s="27" t="n">
        <f aca="false">IF(TOT!AK569&lt;400,IF(C567&gt;80,80,C567),C567)</f>
        <v>60</v>
      </c>
      <c r="E567" s="27" t="n">
        <f aca="false">IF(TOT!AK569&lt;200,IF(C567&gt;73,73,C567),C567)</f>
        <v>60</v>
      </c>
    </row>
    <row r="568" customFormat="false" ht="13" hidden="false" customHeight="true" outlineLevel="0" collapsed="false">
      <c r="A568" s="17" t="s">
        <v>2714</v>
      </c>
      <c r="B568" s="50" t="n">
        <f aca="false">(TOT!DI570*60)/TOT!AK570</f>
        <v>0</v>
      </c>
      <c r="C568" s="27" t="n">
        <f aca="false">VLOOKUP(B568,'DI - PENALTIES'!$A$3:$B$69,2)</f>
        <v>99</v>
      </c>
      <c r="D568" s="27" t="n">
        <f aca="false">IF(TOT!AK570&lt;400,IF(C568&gt;80,80,C568),C568)</f>
        <v>80</v>
      </c>
      <c r="E568" s="27" t="n">
        <f aca="false">IF(TOT!AK570&lt;200,IF(C568&gt;73,73,C568),C568)</f>
        <v>73</v>
      </c>
    </row>
    <row r="569" customFormat="false" ht="13" hidden="false" customHeight="true" outlineLevel="0" collapsed="false">
      <c r="A569" s="17" t="s">
        <v>2718</v>
      </c>
      <c r="B569" s="50" t="n">
        <f aca="false">(TOT!DI571*60)/TOT!AK571</f>
        <v>0.380687654843181</v>
      </c>
      <c r="C569" s="27" t="n">
        <f aca="false">VLOOKUP(B569,'DI - PENALTIES'!$A$3:$B$69,2)</f>
        <v>87</v>
      </c>
      <c r="D569" s="27" t="n">
        <f aca="false">IF(TOT!AK571&lt;400,IF(C569&gt;80,80,C569),C569)</f>
        <v>87</v>
      </c>
      <c r="E569" s="27" t="n">
        <f aca="false">IF(TOT!AK571&lt;200,IF(C569&gt;73,73,C569),C569)</f>
        <v>87</v>
      </c>
    </row>
    <row r="570" customFormat="false" ht="13" hidden="false" customHeight="true" outlineLevel="0" collapsed="false">
      <c r="A570" s="17" t="s">
        <v>2722</v>
      </c>
      <c r="B570" s="50" t="n">
        <f aca="false">(TOT!DI572*60)/TOT!AK572</f>
        <v>0</v>
      </c>
      <c r="C570" s="27" t="n">
        <f aca="false">VLOOKUP(B570,'DI - PENALTIES'!$A$3:$B$69,2)</f>
        <v>99</v>
      </c>
      <c r="D570" s="27" t="n">
        <f aca="false">IF(TOT!AK572&lt;400,IF(C570&gt;80,80,C570),C570)</f>
        <v>80</v>
      </c>
      <c r="E570" s="27" t="n">
        <f aca="false">IF(TOT!AK572&lt;200,IF(C570&gt;73,73,C570),C570)</f>
        <v>73</v>
      </c>
    </row>
    <row r="571" customFormat="false" ht="13" hidden="false" customHeight="true" outlineLevel="0" collapsed="false">
      <c r="A571" s="17" t="s">
        <v>2727</v>
      </c>
      <c r="B571" s="50" t="n">
        <f aca="false">(TOT!DI573*60)/TOT!AK573</f>
        <v>1.12527172754785</v>
      </c>
      <c r="C571" s="27" t="n">
        <f aca="false">VLOOKUP(B571,'DI - PENALTIES'!$A$3:$B$69,2)</f>
        <v>50</v>
      </c>
      <c r="D571" s="27" t="n">
        <f aca="false">IF(TOT!AK573&lt;400,IF(C571&gt;80,80,C571),C571)</f>
        <v>50</v>
      </c>
      <c r="E571" s="27" t="n">
        <f aca="false">IF(TOT!AK573&lt;200,IF(C571&gt;73,73,C571),C571)</f>
        <v>50</v>
      </c>
    </row>
    <row r="572" customFormat="false" ht="13" hidden="false" customHeight="true" outlineLevel="0" collapsed="false">
      <c r="A572" s="17" t="s">
        <v>2731</v>
      </c>
      <c r="B572" s="50" t="n">
        <f aca="false">(TOT!DI574*60)/TOT!AK574</f>
        <v>0.722601364913677</v>
      </c>
      <c r="C572" s="27" t="n">
        <f aca="false">VLOOKUP(B572,'DI - PENALTIES'!$A$3:$B$69,2)</f>
        <v>66</v>
      </c>
      <c r="D572" s="27" t="n">
        <f aca="false">IF(TOT!AK574&lt;400,IF(C572&gt;80,80,C572),C572)</f>
        <v>66</v>
      </c>
      <c r="E572" s="27" t="n">
        <f aca="false">IF(TOT!AK574&lt;200,IF(C572&gt;73,73,C572),C572)</f>
        <v>66</v>
      </c>
    </row>
    <row r="573" customFormat="false" ht="13" hidden="false" customHeight="true" outlineLevel="0" collapsed="false">
      <c r="A573" s="17" t="s">
        <v>2735</v>
      </c>
      <c r="B573" s="50" t="n">
        <f aca="false">(TOT!DI575*60)/TOT!AK575</f>
        <v>0.525157729665321</v>
      </c>
      <c r="C573" s="27" t="n">
        <f aca="false">VLOOKUP(B573,'DI - PENALTIES'!$A$3:$B$69,2)</f>
        <v>80</v>
      </c>
      <c r="D573" s="27" t="n">
        <f aca="false">IF(TOT!AK575&lt;400,IF(C573&gt;80,80,C573),C573)</f>
        <v>80</v>
      </c>
      <c r="E573" s="27" t="n">
        <f aca="false">IF(TOT!AK575&lt;200,IF(C573&gt;73,73,C573),C573)</f>
        <v>80</v>
      </c>
    </row>
    <row r="574" customFormat="false" ht="13" hidden="false" customHeight="true" outlineLevel="0" collapsed="false">
      <c r="A574" s="17" t="s">
        <v>2738</v>
      </c>
      <c r="B574" s="50" t="n">
        <f aca="false">(TOT!DI576*60)/TOT!AK576</f>
        <v>1.35776334038981</v>
      </c>
      <c r="C574" s="27" t="n">
        <f aca="false">VLOOKUP(B574,'DI - PENALTIES'!$A$3:$B$69,2)</f>
        <v>46</v>
      </c>
      <c r="D574" s="27" t="n">
        <f aca="false">IF(TOT!AK576&lt;400,IF(C574&gt;80,80,C574),C574)</f>
        <v>46</v>
      </c>
      <c r="E574" s="27" t="n">
        <f aca="false">IF(TOT!AK576&lt;200,IF(C574&gt;73,73,C574),C574)</f>
        <v>46</v>
      </c>
    </row>
    <row r="575" customFormat="false" ht="13" hidden="false" customHeight="true" outlineLevel="0" collapsed="false">
      <c r="A575" s="17" t="s">
        <v>2743</v>
      </c>
      <c r="B575" s="50" t="n">
        <f aca="false">(TOT!DI577*60)/TOT!AK577</f>
        <v>2.39489089941461</v>
      </c>
      <c r="C575" s="27" t="n">
        <f aca="false">VLOOKUP(B575,'DI - PENALTIES'!$A$3:$B$69,2)</f>
        <v>37</v>
      </c>
      <c r="D575" s="27" t="n">
        <f aca="false">IF(TOT!AK577&lt;400,IF(C575&gt;80,80,C575),C575)</f>
        <v>37</v>
      </c>
      <c r="E575" s="27" t="n">
        <f aca="false">IF(TOT!AK577&lt;200,IF(C575&gt;73,73,C575),C575)</f>
        <v>37</v>
      </c>
    </row>
    <row r="576" customFormat="false" ht="13" hidden="false" customHeight="true" outlineLevel="0" collapsed="false">
      <c r="A576" s="17" t="s">
        <v>2747</v>
      </c>
      <c r="B576" s="50" t="n">
        <f aca="false">(TOT!DI578*60)/TOT!AK578</f>
        <v>0.739655101565624</v>
      </c>
      <c r="C576" s="27" t="n">
        <f aca="false">VLOOKUP(B576,'DI - PENALTIES'!$A$3:$B$69,2)</f>
        <v>65</v>
      </c>
      <c r="D576" s="27" t="n">
        <f aca="false">IF(TOT!AK578&lt;400,IF(C576&gt;80,80,C576),C576)</f>
        <v>65</v>
      </c>
      <c r="E576" s="27" t="n">
        <f aca="false">IF(TOT!AK578&lt;200,IF(C576&gt;73,73,C576),C576)</f>
        <v>65</v>
      </c>
    </row>
    <row r="577" customFormat="false" ht="13" hidden="false" customHeight="true" outlineLevel="0" collapsed="false">
      <c r="A577" s="17" t="s">
        <v>2750</v>
      </c>
      <c r="B577" s="50" t="n">
        <f aca="false">(TOT!DI579*60)/TOT!AK579</f>
        <v>0.438703387765055</v>
      </c>
      <c r="C577" s="27" t="n">
        <f aca="false">VLOOKUP(B577,'DI - PENALTIES'!$A$3:$B$69,2)</f>
        <v>84</v>
      </c>
      <c r="D577" s="27" t="n">
        <f aca="false">IF(TOT!AK579&lt;400,IF(C577&gt;80,80,C577),C577)</f>
        <v>80</v>
      </c>
      <c r="E577" s="27" t="n">
        <f aca="false">IF(TOT!AK579&lt;200,IF(C577&gt;73,73,C577),C577)</f>
        <v>84</v>
      </c>
    </row>
    <row r="578" customFormat="false" ht="13" hidden="false" customHeight="true" outlineLevel="0" collapsed="false">
      <c r="A578" s="17" t="s">
        <v>2755</v>
      </c>
      <c r="B578" s="50" t="n">
        <f aca="false">(TOT!DI580*60)/TOT!AK580</f>
        <v>0.829213841492585</v>
      </c>
      <c r="C578" s="27" t="n">
        <f aca="false">VLOOKUP(B578,'DI - PENALTIES'!$A$3:$B$69,2)</f>
        <v>62</v>
      </c>
      <c r="D578" s="27" t="n">
        <f aca="false">IF(TOT!AK580&lt;400,IF(C578&gt;80,80,C578),C578)</f>
        <v>62</v>
      </c>
      <c r="E578" s="27" t="n">
        <f aca="false">IF(TOT!AK580&lt;200,IF(C578&gt;73,73,C578),C578)</f>
        <v>62</v>
      </c>
    </row>
    <row r="579" customFormat="false" ht="13" hidden="false" customHeight="true" outlineLevel="0" collapsed="false">
      <c r="A579" s="17" t="s">
        <v>2758</v>
      </c>
      <c r="B579" s="50" t="n">
        <f aca="false">(TOT!DI581*60)/TOT!AK581</f>
        <v>0.696628126360595</v>
      </c>
      <c r="C579" s="27" t="n">
        <f aca="false">VLOOKUP(B579,'DI - PENALTIES'!$A$3:$B$69,2)</f>
        <v>67</v>
      </c>
      <c r="D579" s="27" t="n">
        <f aca="false">IF(TOT!AK581&lt;400,IF(C579&gt;80,80,C579),C579)</f>
        <v>67</v>
      </c>
      <c r="E579" s="27" t="n">
        <f aca="false">IF(TOT!AK581&lt;200,IF(C579&gt;73,73,C579),C579)</f>
        <v>67</v>
      </c>
    </row>
    <row r="580" customFormat="false" ht="13" hidden="false" customHeight="true" outlineLevel="0" collapsed="false">
      <c r="A580" s="17" t="s">
        <v>2763</v>
      </c>
      <c r="B580" s="50" t="n">
        <f aca="false">(TOT!DI582*60)/TOT!AK582</f>
        <v>0</v>
      </c>
      <c r="C580" s="27" t="n">
        <f aca="false">VLOOKUP(B580,'DI - PENALTIES'!$A$3:$B$69,2)</f>
        <v>99</v>
      </c>
      <c r="D580" s="27" t="n">
        <f aca="false">IF(TOT!AK582&lt;400,IF(C580&gt;80,80,C580),C580)</f>
        <v>80</v>
      </c>
      <c r="E580" s="27" t="n">
        <f aca="false">IF(TOT!AK582&lt;200,IF(C580&gt;73,73,C580),C580)</f>
        <v>73</v>
      </c>
    </row>
    <row r="581" customFormat="false" ht="13" hidden="false" customHeight="true" outlineLevel="0" collapsed="false">
      <c r="A581" s="17" t="s">
        <v>2767</v>
      </c>
      <c r="B581" s="50" t="n">
        <f aca="false">(TOT!DI583*60)/TOT!AK583</f>
        <v>0.68117313150426</v>
      </c>
      <c r="C581" s="27" t="n">
        <f aca="false">VLOOKUP(B581,'DI - PENALTIES'!$A$3:$B$69,2)</f>
        <v>68</v>
      </c>
      <c r="D581" s="27" t="n">
        <f aca="false">IF(TOT!AK583&lt;400,IF(C581&gt;80,80,C581),C581)</f>
        <v>68</v>
      </c>
      <c r="E581" s="27" t="n">
        <f aca="false">IF(TOT!AK583&lt;200,IF(C581&gt;73,73,C581),C581)</f>
        <v>68</v>
      </c>
    </row>
    <row r="582" customFormat="false" ht="13" hidden="false" customHeight="true" outlineLevel="0" collapsed="false">
      <c r="A582" s="17" t="s">
        <v>2770</v>
      </c>
      <c r="B582" s="50" t="n">
        <f aca="false">(TOT!DI584*60)/TOT!AK584</f>
        <v>0</v>
      </c>
      <c r="C582" s="27" t="n">
        <f aca="false">VLOOKUP(B582,'DI - PENALTIES'!$A$3:$B$69,2)</f>
        <v>99</v>
      </c>
      <c r="D582" s="27" t="n">
        <f aca="false">IF(TOT!AK584&lt;400,IF(C582&gt;80,80,C582),C582)</f>
        <v>80</v>
      </c>
      <c r="E582" s="27" t="n">
        <f aca="false">IF(TOT!AK584&lt;200,IF(C582&gt;73,73,C582),C582)</f>
        <v>73</v>
      </c>
    </row>
    <row r="583" customFormat="false" ht="13" hidden="false" customHeight="true" outlineLevel="0" collapsed="false">
      <c r="A583" s="17" t="s">
        <v>2774</v>
      </c>
      <c r="B583" s="50" t="n">
        <f aca="false">(TOT!DI585*60)/TOT!AK585</f>
        <v>0.844112704677808</v>
      </c>
      <c r="C583" s="27" t="n">
        <f aca="false">VLOOKUP(B583,'DI - PENALTIES'!$A$3:$B$69,2)</f>
        <v>62</v>
      </c>
      <c r="D583" s="27" t="n">
        <f aca="false">IF(TOT!AK585&lt;400,IF(C583&gt;80,80,C583),C583)</f>
        <v>62</v>
      </c>
      <c r="E583" s="27" t="n">
        <f aca="false">IF(TOT!AK585&lt;200,IF(C583&gt;73,73,C583),C583)</f>
        <v>62</v>
      </c>
    </row>
    <row r="584" customFormat="false" ht="13" hidden="false" customHeight="true" outlineLevel="0" collapsed="false">
      <c r="A584" s="17" t="s">
        <v>2777</v>
      </c>
      <c r="B584" s="50" t="n">
        <f aca="false">(TOT!DI586*60)/TOT!AK586</f>
        <v>0.658459373900828</v>
      </c>
      <c r="C584" s="27" t="n">
        <f aca="false">VLOOKUP(B584,'DI - PENALTIES'!$A$3:$B$69,2)</f>
        <v>71</v>
      </c>
      <c r="D584" s="27" t="n">
        <f aca="false">IF(TOT!AK586&lt;400,IF(C584&gt;80,80,C584),C584)</f>
        <v>71</v>
      </c>
      <c r="E584" s="27" t="n">
        <f aca="false">IF(TOT!AK586&lt;200,IF(C584&gt;73,73,C584),C584)</f>
        <v>71</v>
      </c>
    </row>
    <row r="585" customFormat="false" ht="13" hidden="false" customHeight="true" outlineLevel="0" collapsed="false">
      <c r="A585" s="17" t="s">
        <v>2782</v>
      </c>
      <c r="B585" s="50" t="n">
        <f aca="false">(TOT!DI587*60)/TOT!AK587</f>
        <v>0.404909528027331</v>
      </c>
      <c r="C585" s="27" t="n">
        <f aca="false">VLOOKUP(B585,'DI - PENALTIES'!$A$3:$B$69,2)</f>
        <v>86</v>
      </c>
      <c r="D585" s="27" t="n">
        <f aca="false">IF(TOT!AK587&lt;400,IF(C585&gt;80,80,C585),C585)</f>
        <v>86</v>
      </c>
      <c r="E585" s="27" t="n">
        <f aca="false">IF(TOT!AK587&lt;200,IF(C585&gt;73,73,C585),C585)</f>
        <v>86</v>
      </c>
    </row>
    <row r="586" customFormat="false" ht="13" hidden="false" customHeight="true" outlineLevel="0" collapsed="false">
      <c r="A586" s="17" t="s">
        <v>2787</v>
      </c>
      <c r="B586" s="50" t="n">
        <f aca="false">(TOT!DI588*60)/TOT!AK588</f>
        <v>4.94557751241668</v>
      </c>
      <c r="C586" s="27" t="n">
        <f aca="false">VLOOKUP(B586,'DI - PENALTIES'!$A$3:$B$69,2)</f>
        <v>34</v>
      </c>
      <c r="D586" s="27" t="n">
        <f aca="false">IF(TOT!AK588&lt;400,IF(C586&gt;80,80,C586),C586)</f>
        <v>34</v>
      </c>
      <c r="E586" s="27" t="n">
        <f aca="false">IF(TOT!AK588&lt;200,IF(C586&gt;73,73,C586),C586)</f>
        <v>34</v>
      </c>
    </row>
    <row r="587" customFormat="false" ht="13" hidden="false" customHeight="true" outlineLevel="0" collapsed="false">
      <c r="A587" s="17" t="s">
        <v>2790</v>
      </c>
      <c r="B587" s="50" t="n">
        <f aca="false">(TOT!DI589*60)/TOT!AK589</f>
        <v>0.655184394698963</v>
      </c>
      <c r="C587" s="27" t="n">
        <f aca="false">VLOOKUP(B587,'DI - PENALTIES'!$A$3:$B$69,2)</f>
        <v>71</v>
      </c>
      <c r="D587" s="27" t="n">
        <f aca="false">IF(TOT!AK589&lt;400,IF(C587&gt;80,80,C587),C587)</f>
        <v>71</v>
      </c>
      <c r="E587" s="27" t="n">
        <f aca="false">IF(TOT!AK589&lt;200,IF(C587&gt;73,73,C587),C587)</f>
        <v>71</v>
      </c>
    </row>
    <row r="588" customFormat="false" ht="13" hidden="false" customHeight="true" outlineLevel="0" collapsed="false">
      <c r="A588" s="17" t="s">
        <v>2793</v>
      </c>
      <c r="B588" s="50" t="n">
        <f aca="false">(TOT!DI590*60)/TOT!AK590</f>
        <v>0.611680178649434</v>
      </c>
      <c r="C588" s="27" t="n">
        <f aca="false">VLOOKUP(B588,'DI - PENALTIES'!$A$3:$B$69,2)</f>
        <v>75</v>
      </c>
      <c r="D588" s="27" t="n">
        <f aca="false">IF(TOT!AK590&lt;400,IF(C588&gt;80,80,C588),C588)</f>
        <v>75</v>
      </c>
      <c r="E588" s="27" t="n">
        <f aca="false">IF(TOT!AK590&lt;200,IF(C588&gt;73,73,C588),C588)</f>
        <v>75</v>
      </c>
    </row>
    <row r="589" customFormat="false" ht="13" hidden="false" customHeight="true" outlineLevel="0" collapsed="false">
      <c r="A589" s="17" t="s">
        <v>2796</v>
      </c>
      <c r="B589" s="50" t="n">
        <f aca="false">(TOT!DI591*60)/TOT!AK591</f>
        <v>0.924846352983028</v>
      </c>
      <c r="C589" s="27" t="n">
        <f aca="false">VLOOKUP(B589,'DI - PENALTIES'!$A$3:$B$69,2)</f>
        <v>58</v>
      </c>
      <c r="D589" s="27" t="n">
        <f aca="false">IF(TOT!AK591&lt;400,IF(C589&gt;80,80,C589),C589)</f>
        <v>58</v>
      </c>
      <c r="E589" s="27" t="n">
        <f aca="false">IF(TOT!AK591&lt;200,IF(C589&gt;73,73,C589),C589)</f>
        <v>58</v>
      </c>
    </row>
    <row r="590" customFormat="false" ht="13" hidden="false" customHeight="true" outlineLevel="0" collapsed="false">
      <c r="A590" s="17" t="s">
        <v>2802</v>
      </c>
      <c r="B590" s="50" t="n">
        <f aca="false">(TOT!DI592*60)/TOT!AK592</f>
        <v>0.466932799146852</v>
      </c>
      <c r="C590" s="27" t="n">
        <f aca="false">VLOOKUP(B590,'DI - PENALTIES'!$A$3:$B$69,2)</f>
        <v>83</v>
      </c>
      <c r="D590" s="27" t="n">
        <f aca="false">IF(TOT!AK592&lt;400,IF(C590&gt;80,80,C590),C590)</f>
        <v>83</v>
      </c>
      <c r="E590" s="27" t="n">
        <f aca="false">IF(TOT!AK592&lt;200,IF(C590&gt;73,73,C590),C590)</f>
        <v>83</v>
      </c>
    </row>
    <row r="591" customFormat="false" ht="13" hidden="false" customHeight="true" outlineLevel="0" collapsed="false">
      <c r="A591" s="17" t="s">
        <v>2806</v>
      </c>
      <c r="B591" s="50" t="n">
        <f aca="false">(TOT!DI593*60)/TOT!AK593</f>
        <v>5.03151829772666</v>
      </c>
      <c r="C591" s="27" t="n">
        <f aca="false">VLOOKUP(B591,'DI - PENALTIES'!$A$3:$B$69,2)</f>
        <v>34</v>
      </c>
      <c r="D591" s="27" t="n">
        <f aca="false">IF(TOT!AK593&lt;400,IF(C591&gt;80,80,C591),C591)</f>
        <v>34</v>
      </c>
      <c r="E591" s="27" t="n">
        <f aca="false">IF(TOT!AK593&lt;200,IF(C591&gt;73,73,C591),C591)</f>
        <v>34</v>
      </c>
    </row>
    <row r="592" customFormat="false" ht="13" hidden="false" customHeight="true" outlineLevel="0" collapsed="false">
      <c r="A592" s="17" t="s">
        <v>2809</v>
      </c>
      <c r="B592" s="50" t="n">
        <f aca="false">(TOT!DI594*60)/TOT!AK594</f>
        <v>1.71078746540686</v>
      </c>
      <c r="C592" s="27" t="n">
        <f aca="false">VLOOKUP(B592,'DI - PENALTIES'!$A$3:$B$69,2)</f>
        <v>40</v>
      </c>
      <c r="D592" s="27" t="n">
        <f aca="false">IF(TOT!AK594&lt;400,IF(C592&gt;80,80,C592),C592)</f>
        <v>40</v>
      </c>
      <c r="E592" s="27" t="n">
        <f aca="false">IF(TOT!AK594&lt;200,IF(C592&gt;73,73,C592),C592)</f>
        <v>40</v>
      </c>
    </row>
    <row r="593" customFormat="false" ht="13" hidden="false" customHeight="true" outlineLevel="0" collapsed="false">
      <c r="A593" s="17" t="s">
        <v>2814</v>
      </c>
      <c r="B593" s="50" t="n">
        <f aca="false">(TOT!DI595*60)/TOT!AK595</f>
        <v>0.324704609001542</v>
      </c>
      <c r="C593" s="27" t="n">
        <f aca="false">VLOOKUP(B593,'DI - PENALTIES'!$A$3:$B$69,2)</f>
        <v>91</v>
      </c>
      <c r="D593" s="27" t="n">
        <f aca="false">IF(TOT!AK595&lt;400,IF(C593&gt;80,80,C593),C593)</f>
        <v>91</v>
      </c>
      <c r="E593" s="27" t="n">
        <f aca="false">IF(TOT!AK595&lt;200,IF(C593&gt;73,73,C593),C593)</f>
        <v>91</v>
      </c>
    </row>
    <row r="594" customFormat="false" ht="13" hidden="false" customHeight="true" outlineLevel="0" collapsed="false">
      <c r="A594" s="17" t="s">
        <v>2818</v>
      </c>
      <c r="B594" s="50" t="n">
        <f aca="false">(TOT!DI596*60)/TOT!AK596</f>
        <v>1.15393245221333</v>
      </c>
      <c r="C594" s="27" t="n">
        <f aca="false">VLOOKUP(B594,'DI - PENALTIES'!$A$3:$B$69,2)</f>
        <v>49</v>
      </c>
      <c r="D594" s="27" t="n">
        <f aca="false">IF(TOT!AK596&lt;400,IF(C594&gt;80,80,C594),C594)</f>
        <v>49</v>
      </c>
      <c r="E594" s="27" t="n">
        <f aca="false">IF(TOT!AK596&lt;200,IF(C594&gt;73,73,C594),C594)</f>
        <v>49</v>
      </c>
    </row>
    <row r="595" customFormat="false" ht="13" hidden="false" customHeight="true" outlineLevel="0" collapsed="false">
      <c r="A595" s="17" t="s">
        <v>2822</v>
      </c>
      <c r="B595" s="50" t="n">
        <f aca="false">(TOT!DI597*60)/TOT!AK597</f>
        <v>0.37339664173515</v>
      </c>
      <c r="C595" s="27" t="n">
        <f aca="false">VLOOKUP(B595,'DI - PENALTIES'!$A$3:$B$69,2)</f>
        <v>88</v>
      </c>
      <c r="D595" s="27" t="n">
        <f aca="false">IF(TOT!AK597&lt;400,IF(C595&gt;80,80,C595),C595)</f>
        <v>88</v>
      </c>
      <c r="E595" s="27" t="n">
        <f aca="false">IF(TOT!AK597&lt;200,IF(C595&gt;73,73,C595),C595)</f>
        <v>88</v>
      </c>
    </row>
    <row r="596" customFormat="false" ht="13" hidden="false" customHeight="true" outlineLevel="0" collapsed="false">
      <c r="A596" s="17" t="s">
        <v>2824</v>
      </c>
      <c r="B596" s="50" t="n">
        <f aca="false">(TOT!DI598*60)/TOT!AK598</f>
        <v>0</v>
      </c>
      <c r="C596" s="27" t="n">
        <f aca="false">VLOOKUP(B596,'DI - PENALTIES'!$A$3:$B$69,2)</f>
        <v>99</v>
      </c>
      <c r="D596" s="27" t="n">
        <f aca="false">IF(TOT!AK598&lt;400,IF(C596&gt;80,80,C596),C596)</f>
        <v>80</v>
      </c>
      <c r="E596" s="27" t="n">
        <f aca="false">IF(TOT!AK598&lt;200,IF(C596&gt;73,73,C596),C596)</f>
        <v>73</v>
      </c>
    </row>
    <row r="597" customFormat="false" ht="13" hidden="false" customHeight="true" outlineLevel="0" collapsed="false">
      <c r="A597" s="17" t="s">
        <v>2828</v>
      </c>
      <c r="B597" s="50" t="n">
        <f aca="false">(TOT!DI599*60)/TOT!AK599</f>
        <v>0.594102977849496</v>
      </c>
      <c r="C597" s="27" t="n">
        <f aca="false">VLOOKUP(B597,'DI - PENALTIES'!$A$3:$B$69,2)</f>
        <v>77</v>
      </c>
      <c r="D597" s="27" t="n">
        <f aca="false">IF(TOT!AK599&lt;400,IF(C597&gt;80,80,C597),C597)</f>
        <v>77</v>
      </c>
      <c r="E597" s="27" t="n">
        <f aca="false">IF(TOT!AK599&lt;200,IF(C597&gt;73,73,C597),C597)</f>
        <v>77</v>
      </c>
    </row>
    <row r="598" customFormat="false" ht="13" hidden="false" customHeight="true" outlineLevel="0" collapsed="false">
      <c r="A598" s="17" t="s">
        <v>2832</v>
      </c>
      <c r="B598" s="50" t="n">
        <f aca="false">(TOT!DI600*60)/TOT!AK600</f>
        <v>1.21508733440214</v>
      </c>
      <c r="C598" s="27" t="n">
        <f aca="false">VLOOKUP(B598,'DI - PENALTIES'!$A$3:$B$69,2)</f>
        <v>48</v>
      </c>
      <c r="D598" s="27" t="n">
        <f aca="false">IF(TOT!AK600&lt;400,IF(C598&gt;80,80,C598),C598)</f>
        <v>48</v>
      </c>
      <c r="E598" s="27" t="n">
        <f aca="false">IF(TOT!AK600&lt;200,IF(C598&gt;73,73,C598),C598)</f>
        <v>48</v>
      </c>
    </row>
    <row r="599" customFormat="false" ht="13" hidden="false" customHeight="true" outlineLevel="0" collapsed="false">
      <c r="A599" s="17" t="s">
        <v>2835</v>
      </c>
      <c r="B599" s="50" t="n">
        <f aca="false">(TOT!DI601*60)/TOT!AK601</f>
        <v>0.782205958030744</v>
      </c>
      <c r="C599" s="27" t="n">
        <f aca="false">VLOOKUP(B599,'DI - PENALTIES'!$A$3:$B$69,2)</f>
        <v>64</v>
      </c>
      <c r="D599" s="27" t="n">
        <f aca="false">IF(TOT!AK601&lt;400,IF(C599&gt;80,80,C599),C599)</f>
        <v>64</v>
      </c>
      <c r="E599" s="27" t="n">
        <f aca="false">IF(TOT!AK601&lt;200,IF(C599&gt;73,73,C599),C599)</f>
        <v>64</v>
      </c>
    </row>
    <row r="600" customFormat="false" ht="13" hidden="false" customHeight="true" outlineLevel="0" collapsed="false">
      <c r="A600" s="17" t="s">
        <v>2838</v>
      </c>
      <c r="B600" s="50" t="n">
        <f aca="false">(TOT!DI602*60)/TOT!AK602</f>
        <v>0.636028356264203</v>
      </c>
      <c r="C600" s="27" t="n">
        <f aca="false">VLOOKUP(B600,'DI - PENALTIES'!$A$3:$B$69,2)</f>
        <v>73</v>
      </c>
      <c r="D600" s="27" t="n">
        <f aca="false">IF(TOT!AK602&lt;400,IF(C600&gt;80,80,C600),C600)</f>
        <v>73</v>
      </c>
      <c r="E600" s="27" t="n">
        <f aca="false">IF(TOT!AK602&lt;200,IF(C600&gt;73,73,C600),C600)</f>
        <v>73</v>
      </c>
    </row>
    <row r="601" customFormat="false" ht="13" hidden="false" customHeight="true" outlineLevel="0" collapsed="false">
      <c r="A601" s="17" t="s">
        <v>2841</v>
      </c>
      <c r="B601" s="50" t="n">
        <f aca="false">(TOT!DI603*60)/TOT!AK603</f>
        <v>9.72534894191797</v>
      </c>
      <c r="C601" s="27" t="n">
        <f aca="false">VLOOKUP(B601,'DI - PENALTIES'!$A$3:$B$69,2)</f>
        <v>34</v>
      </c>
      <c r="D601" s="27" t="n">
        <f aca="false">IF(TOT!AK603&lt;400,IF(C601&gt;80,80,C601),C601)</f>
        <v>34</v>
      </c>
      <c r="E601" s="27" t="n">
        <f aca="false">IF(TOT!AK603&lt;200,IF(C601&gt;73,73,C601),C601)</f>
        <v>34</v>
      </c>
    </row>
    <row r="602" customFormat="false" ht="13" hidden="false" customHeight="true" outlineLevel="0" collapsed="false">
      <c r="A602" s="17" t="s">
        <v>2844</v>
      </c>
      <c r="B602" s="50" t="n">
        <f aca="false">(TOT!DI604*60)/TOT!AK604</f>
        <v>0.867896508163032</v>
      </c>
      <c r="C602" s="27" t="n">
        <f aca="false">VLOOKUP(B602,'DI - PENALTIES'!$A$3:$B$69,2)</f>
        <v>61</v>
      </c>
      <c r="D602" s="27" t="n">
        <f aca="false">IF(TOT!AK604&lt;400,IF(C602&gt;80,80,C602),C602)</f>
        <v>61</v>
      </c>
      <c r="E602" s="27" t="n">
        <f aca="false">IF(TOT!AK604&lt;200,IF(C602&gt;73,73,C602),C602)</f>
        <v>61</v>
      </c>
    </row>
    <row r="603" customFormat="false" ht="13" hidden="false" customHeight="true" outlineLevel="0" collapsed="false">
      <c r="A603" s="17" t="s">
        <v>2847</v>
      </c>
      <c r="B603" s="50" t="n">
        <f aca="false">(TOT!DI605*60)/TOT!AK605</f>
        <v>0.914562651450008</v>
      </c>
      <c r="C603" s="27" t="n">
        <f aca="false">VLOOKUP(B603,'DI - PENALTIES'!$A$3:$B$69,2)</f>
        <v>59</v>
      </c>
      <c r="D603" s="27" t="n">
        <f aca="false">IF(TOT!AK605&lt;400,IF(C603&gt;80,80,C603),C603)</f>
        <v>59</v>
      </c>
      <c r="E603" s="27" t="n">
        <f aca="false">IF(TOT!AK605&lt;200,IF(C603&gt;73,73,C603),C603)</f>
        <v>59</v>
      </c>
    </row>
    <row r="604" customFormat="false" ht="13" hidden="false" customHeight="true" outlineLevel="0" collapsed="false">
      <c r="A604" s="17" t="s">
        <v>2852</v>
      </c>
      <c r="B604" s="50" t="n">
        <f aca="false">(TOT!DI606*60)/TOT!AK606</f>
        <v>0.939457202505194</v>
      </c>
      <c r="C604" s="27" t="n">
        <f aca="false">VLOOKUP(B604,'DI - PENALTIES'!$A$3:$B$69,2)</f>
        <v>58</v>
      </c>
      <c r="D604" s="27" t="n">
        <f aca="false">IF(TOT!AK606&lt;400,IF(C604&gt;80,80,C604),C604)</f>
        <v>58</v>
      </c>
      <c r="E604" s="27" t="n">
        <f aca="false">IF(TOT!AK606&lt;200,IF(C604&gt;73,73,C604),C604)</f>
        <v>58</v>
      </c>
    </row>
    <row r="605" customFormat="false" ht="13" hidden="false" customHeight="true" outlineLevel="0" collapsed="false">
      <c r="A605" s="17" t="s">
        <v>2857</v>
      </c>
      <c r="B605" s="50" t="n">
        <f aca="false">(TOT!DI607*60)/TOT!AK607</f>
        <v>0.364225010117361</v>
      </c>
      <c r="C605" s="27" t="n">
        <f aca="false">VLOOKUP(B605,'DI - PENALTIES'!$A$3:$B$69,2)</f>
        <v>89</v>
      </c>
      <c r="D605" s="27" t="n">
        <f aca="false">IF(TOT!AK607&lt;400,IF(C605&gt;80,80,C605),C605)</f>
        <v>89</v>
      </c>
      <c r="E605" s="27" t="n">
        <f aca="false">IF(TOT!AK607&lt;200,IF(C605&gt;73,73,C605),C605)</f>
        <v>89</v>
      </c>
    </row>
    <row r="606" customFormat="false" ht="13" hidden="false" customHeight="true" outlineLevel="0" collapsed="false">
      <c r="A606" s="17" t="s">
        <v>2862</v>
      </c>
      <c r="B606" s="50" t="n">
        <f aca="false">(TOT!DI608*60)/TOT!AK608</f>
        <v>0.910320261222336</v>
      </c>
      <c r="C606" s="27" t="n">
        <f aca="false">VLOOKUP(B606,'DI - PENALTIES'!$A$3:$B$69,2)</f>
        <v>59</v>
      </c>
      <c r="D606" s="27" t="n">
        <f aca="false">IF(TOT!AK608&lt;400,IF(C606&gt;80,80,C606),C606)</f>
        <v>59</v>
      </c>
      <c r="E606" s="27" t="n">
        <f aca="false">IF(TOT!AK608&lt;200,IF(C606&gt;73,73,C606),C606)</f>
        <v>59</v>
      </c>
    </row>
    <row r="607" customFormat="false" ht="13" hidden="false" customHeight="true" outlineLevel="0" collapsed="false">
      <c r="A607" s="17" t="s">
        <v>2867</v>
      </c>
      <c r="B607" s="50" t="n">
        <f aca="false">(TOT!DI609*60)/TOT!AK609</f>
        <v>0.66406970561748</v>
      </c>
      <c r="C607" s="27" t="n">
        <f aca="false">VLOOKUP(B607,'DI - PENALTIES'!$A$3:$B$69,2)</f>
        <v>70</v>
      </c>
      <c r="D607" s="27" t="n">
        <f aca="false">IF(TOT!AK609&lt;400,IF(C607&gt;80,80,C607),C607)</f>
        <v>70</v>
      </c>
      <c r="E607" s="27" t="n">
        <f aca="false">IF(TOT!AK609&lt;200,IF(C607&gt;73,73,C607),C607)</f>
        <v>70</v>
      </c>
    </row>
    <row r="608" customFormat="false" ht="13" hidden="false" customHeight="true" outlineLevel="0" collapsed="false">
      <c r="A608" s="17" t="s">
        <v>2870</v>
      </c>
      <c r="B608" s="50" t="n">
        <f aca="false">(TOT!DI610*60)/TOT!AK610</f>
        <v>1.19196189797007</v>
      </c>
      <c r="C608" s="27" t="n">
        <f aca="false">VLOOKUP(B608,'DI - PENALTIES'!$A$3:$B$69,2)</f>
        <v>49</v>
      </c>
      <c r="D608" s="27" t="n">
        <f aca="false">IF(TOT!AK610&lt;400,IF(C608&gt;80,80,C608),C608)</f>
        <v>49</v>
      </c>
      <c r="E608" s="27" t="n">
        <f aca="false">IF(TOT!AK610&lt;200,IF(C608&gt;73,73,C608),C608)</f>
        <v>49</v>
      </c>
    </row>
    <row r="609" customFormat="false" ht="13" hidden="false" customHeight="true" outlineLevel="0" collapsed="false">
      <c r="A609" s="17" t="s">
        <v>2874</v>
      </c>
      <c r="B609" s="50" t="n">
        <f aca="false">(TOT!DI611*60)/TOT!AK611</f>
        <v>2.1544364846074</v>
      </c>
      <c r="C609" s="27" t="n">
        <f aca="false">VLOOKUP(B609,'DI - PENALTIES'!$A$3:$B$69,2)</f>
        <v>37</v>
      </c>
      <c r="D609" s="27" t="n">
        <f aca="false">IF(TOT!AK611&lt;400,IF(C609&gt;80,80,C609),C609)</f>
        <v>37</v>
      </c>
      <c r="E609" s="27" t="n">
        <f aca="false">IF(TOT!AK611&lt;200,IF(C609&gt;73,73,C609),C609)</f>
        <v>37</v>
      </c>
    </row>
    <row r="610" customFormat="false" ht="13" hidden="false" customHeight="true" outlineLevel="0" collapsed="false">
      <c r="A610" s="17" t="s">
        <v>2879</v>
      </c>
      <c r="B610" s="50" t="n">
        <f aca="false">(TOT!DI612*60)/TOT!AK612</f>
        <v>0.257005175798677</v>
      </c>
      <c r="C610" s="27" t="n">
        <f aca="false">VLOOKUP(B610,'DI - PENALTIES'!$A$3:$B$69,2)</f>
        <v>94</v>
      </c>
      <c r="D610" s="27" t="n">
        <f aca="false">IF(TOT!AK612&lt;400,IF(C610&gt;80,80,C610),C610)</f>
        <v>94</v>
      </c>
      <c r="E610" s="27" t="n">
        <f aca="false">IF(TOT!AK612&lt;200,IF(C610&gt;73,73,C610),C610)</f>
        <v>94</v>
      </c>
    </row>
    <row r="611" customFormat="false" ht="13" hidden="false" customHeight="true" outlineLevel="0" collapsed="false">
      <c r="A611" s="17" t="s">
        <v>2884</v>
      </c>
      <c r="B611" s="50" t="n">
        <f aca="false">(TOT!DI613*60)/TOT!AK613</f>
        <v>0.535787371789293</v>
      </c>
      <c r="C611" s="27" t="n">
        <f aca="false">VLOOKUP(B611,'DI - PENALTIES'!$A$3:$B$69,2)</f>
        <v>80</v>
      </c>
      <c r="D611" s="27" t="n">
        <f aca="false">IF(TOT!AK613&lt;400,IF(C611&gt;80,80,C611),C611)</f>
        <v>80</v>
      </c>
      <c r="E611" s="27" t="n">
        <f aca="false">IF(TOT!AK613&lt;200,IF(C611&gt;73,73,C611),C611)</f>
        <v>80</v>
      </c>
    </row>
    <row r="612" customFormat="false" ht="13" hidden="false" customHeight="true" outlineLevel="0" collapsed="false">
      <c r="A612" s="17" t="s">
        <v>2889</v>
      </c>
      <c r="B612" s="50" t="n">
        <f aca="false">(TOT!DI614*60)/TOT!AK614</f>
        <v>0</v>
      </c>
      <c r="C612" s="27" t="n">
        <f aca="false">VLOOKUP(B612,'DI - PENALTIES'!$A$3:$B$69,2)</f>
        <v>99</v>
      </c>
      <c r="D612" s="27" t="n">
        <f aca="false">IF(TOT!AK614&lt;400,IF(C612&gt;80,80,C612),C612)</f>
        <v>80</v>
      </c>
      <c r="E612" s="27" t="n">
        <f aca="false">IF(TOT!AK614&lt;200,IF(C612&gt;73,73,C612),C612)</f>
        <v>73</v>
      </c>
    </row>
    <row r="613" customFormat="false" ht="13" hidden="false" customHeight="true" outlineLevel="0" collapsed="false">
      <c r="A613" s="17" t="s">
        <v>2893</v>
      </c>
      <c r="B613" s="50" t="n">
        <f aca="false">(TOT!DI615*60)/TOT!AK615</f>
        <v>0</v>
      </c>
      <c r="C613" s="27" t="n">
        <f aca="false">VLOOKUP(B613,'DI - PENALTIES'!$A$3:$B$69,2)</f>
        <v>99</v>
      </c>
      <c r="D613" s="27" t="n">
        <f aca="false">IF(TOT!AK615&lt;400,IF(C613&gt;80,80,C613),C613)</f>
        <v>80</v>
      </c>
      <c r="E613" s="27" t="n">
        <f aca="false">IF(TOT!AK615&lt;200,IF(C613&gt;73,73,C613),C613)</f>
        <v>73</v>
      </c>
    </row>
    <row r="614" customFormat="false" ht="13" hidden="false" customHeight="true" outlineLevel="0" collapsed="false">
      <c r="A614" s="17" t="s">
        <v>2897</v>
      </c>
      <c r="B614" s="50" t="n">
        <f aca="false">(TOT!DI616*60)/TOT!AK616</f>
        <v>0.255850550789385</v>
      </c>
      <c r="C614" s="27" t="n">
        <f aca="false">VLOOKUP(B614,'DI - PENALTIES'!$A$3:$B$69,2)</f>
        <v>94</v>
      </c>
      <c r="D614" s="27" t="n">
        <f aca="false">IF(TOT!AK616&lt;400,IF(C614&gt;80,80,C614),C614)</f>
        <v>94</v>
      </c>
      <c r="E614" s="27" t="n">
        <f aca="false">IF(TOT!AK616&lt;200,IF(C614&gt;73,73,C614),C614)</f>
        <v>94</v>
      </c>
    </row>
    <row r="615" customFormat="false" ht="13" hidden="false" customHeight="true" outlineLevel="0" collapsed="false">
      <c r="A615" s="17" t="s">
        <v>2900</v>
      </c>
      <c r="B615" s="50" t="n">
        <f aca="false">(TOT!DI617*60)/TOT!AK617</f>
        <v>1.24081978948484</v>
      </c>
      <c r="C615" s="27" t="n">
        <f aca="false">VLOOKUP(B615,'DI - PENALTIES'!$A$3:$B$69,2)</f>
        <v>48</v>
      </c>
      <c r="D615" s="27" t="n">
        <f aca="false">IF(TOT!AK617&lt;400,IF(C615&gt;80,80,C615),C615)</f>
        <v>48</v>
      </c>
      <c r="E615" s="27" t="n">
        <f aca="false">IF(TOT!AK617&lt;200,IF(C615&gt;73,73,C615),C615)</f>
        <v>48</v>
      </c>
    </row>
    <row r="616" customFormat="false" ht="13" hidden="false" customHeight="true" outlineLevel="0" collapsed="false">
      <c r="A616" s="17" t="s">
        <v>2904</v>
      </c>
      <c r="B616" s="50" t="n">
        <f aca="false">(TOT!DI618*60)/TOT!AK618</f>
        <v>0.625529419430507</v>
      </c>
      <c r="C616" s="27" t="n">
        <f aca="false">VLOOKUP(B616,'DI - PENALTIES'!$A$3:$B$69,2)</f>
        <v>74</v>
      </c>
      <c r="D616" s="27" t="n">
        <f aca="false">IF(TOT!AK618&lt;400,IF(C616&gt;80,80,C616),C616)</f>
        <v>74</v>
      </c>
      <c r="E616" s="27" t="n">
        <f aca="false">IF(TOT!AK618&lt;200,IF(C616&gt;73,73,C616),C616)</f>
        <v>74</v>
      </c>
    </row>
    <row r="617" customFormat="false" ht="13" hidden="false" customHeight="true" outlineLevel="0" collapsed="false">
      <c r="A617" s="17" t="s">
        <v>2910</v>
      </c>
      <c r="B617" s="50" t="n">
        <f aca="false">(TOT!DI619*60)/TOT!AK619</f>
        <v>0.283970459184171</v>
      </c>
      <c r="C617" s="27" t="n">
        <f aca="false">VLOOKUP(B617,'DI - PENALTIES'!$A$3:$B$69,2)</f>
        <v>93</v>
      </c>
      <c r="D617" s="27" t="n">
        <f aca="false">IF(TOT!AK619&lt;400,IF(C617&gt;80,80,C617),C617)</f>
        <v>93</v>
      </c>
      <c r="E617" s="27" t="n">
        <f aca="false">IF(TOT!AK619&lt;200,IF(C617&gt;73,73,C617),C617)</f>
        <v>93</v>
      </c>
    </row>
    <row r="618" customFormat="false" ht="13" hidden="false" customHeight="true" outlineLevel="0" collapsed="false">
      <c r="A618" s="17" t="s">
        <v>2913</v>
      </c>
      <c r="B618" s="50" t="n">
        <f aca="false">(TOT!DI620*60)/TOT!AK620</f>
        <v>0.681070036702105</v>
      </c>
      <c r="C618" s="27" t="n">
        <f aca="false">VLOOKUP(B618,'DI - PENALTIES'!$A$3:$B$69,2)</f>
        <v>68</v>
      </c>
      <c r="D618" s="27" t="n">
        <f aca="false">IF(TOT!AK620&lt;400,IF(C618&gt;80,80,C618),C618)</f>
        <v>68</v>
      </c>
      <c r="E618" s="27" t="n">
        <f aca="false">IF(TOT!AK620&lt;200,IF(C618&gt;73,73,C618),C618)</f>
        <v>68</v>
      </c>
    </row>
    <row r="619" customFormat="false" ht="13" hidden="false" customHeight="true" outlineLevel="0" collapsed="false">
      <c r="A619" s="17" t="s">
        <v>2917</v>
      </c>
      <c r="B619" s="50" t="n">
        <f aca="false">(TOT!DI621*60)/TOT!AK621</f>
        <v>0.765238339857938</v>
      </c>
      <c r="C619" s="27" t="n">
        <f aca="false">VLOOKUP(B619,'DI - PENALTIES'!$A$3:$B$69,2)</f>
        <v>64</v>
      </c>
      <c r="D619" s="27" t="n">
        <f aca="false">IF(TOT!AK621&lt;400,IF(C619&gt;80,80,C619),C619)</f>
        <v>64</v>
      </c>
      <c r="E619" s="27" t="n">
        <f aca="false">IF(TOT!AK621&lt;200,IF(C619&gt;73,73,C619),C619)</f>
        <v>64</v>
      </c>
    </row>
    <row r="620" customFormat="false" ht="13" hidden="false" customHeight="true" outlineLevel="0" collapsed="false">
      <c r="A620" s="17" t="s">
        <v>2922</v>
      </c>
      <c r="B620" s="50" t="n">
        <f aca="false">(TOT!DI622*60)/TOT!AK622</f>
        <v>0</v>
      </c>
      <c r="C620" s="27" t="n">
        <f aca="false">VLOOKUP(B620,'DI - PENALTIES'!$A$3:$B$69,2)</f>
        <v>99</v>
      </c>
      <c r="D620" s="27" t="n">
        <f aca="false">IF(TOT!AK622&lt;400,IF(C620&gt;80,80,C620),C620)</f>
        <v>80</v>
      </c>
      <c r="E620" s="27" t="n">
        <f aca="false">IF(TOT!AK622&lt;200,IF(C620&gt;73,73,C620),C620)</f>
        <v>73</v>
      </c>
    </row>
    <row r="621" customFormat="false" ht="13" hidden="false" customHeight="true" outlineLevel="0" collapsed="false">
      <c r="A621" s="17" t="s">
        <v>2925</v>
      </c>
      <c r="B621" s="50" t="n">
        <f aca="false">(TOT!DI623*60)/TOT!AK623</f>
        <v>0.773939510517222</v>
      </c>
      <c r="C621" s="27" t="n">
        <f aca="false">VLOOKUP(B621,'DI - PENALTIES'!$A$3:$B$69,2)</f>
        <v>64</v>
      </c>
      <c r="D621" s="27" t="n">
        <f aca="false">IF(TOT!AK623&lt;400,IF(C621&gt;80,80,C621),C621)</f>
        <v>64</v>
      </c>
      <c r="E621" s="27" t="n">
        <f aca="false">IF(TOT!AK623&lt;200,IF(C621&gt;73,73,C621),C621)</f>
        <v>64</v>
      </c>
    </row>
    <row r="622" customFormat="false" ht="13" hidden="false" customHeight="true" outlineLevel="0" collapsed="false">
      <c r="A622" s="17" t="s">
        <v>2930</v>
      </c>
      <c r="B622" s="50" t="n">
        <f aca="false">(TOT!DI624*60)/TOT!AK624</f>
        <v>2.11723191531071</v>
      </c>
      <c r="C622" s="27" t="n">
        <f aca="false">VLOOKUP(B622,'DI - PENALTIES'!$A$3:$B$69,2)</f>
        <v>37</v>
      </c>
      <c r="D622" s="27" t="n">
        <f aca="false">IF(TOT!AK624&lt;400,IF(C622&gt;80,80,C622),C622)</f>
        <v>37</v>
      </c>
      <c r="E622" s="27" t="n">
        <f aca="false">IF(TOT!AK624&lt;200,IF(C622&gt;73,73,C622),C622)</f>
        <v>37</v>
      </c>
    </row>
    <row r="623" customFormat="false" ht="13" hidden="false" customHeight="true" outlineLevel="0" collapsed="false">
      <c r="A623" s="17" t="s">
        <v>2934</v>
      </c>
      <c r="B623" s="50" t="n">
        <f aca="false">(TOT!DI625*60)/TOT!AK625</f>
        <v>0.805519298899869</v>
      </c>
      <c r="C623" s="27" t="n">
        <f aca="false">VLOOKUP(B623,'DI - PENALTIES'!$A$3:$B$69,2)</f>
        <v>63</v>
      </c>
      <c r="D623" s="27" t="n">
        <f aca="false">IF(TOT!AK625&lt;400,IF(C623&gt;80,80,C623),C623)</f>
        <v>63</v>
      </c>
      <c r="E623" s="27" t="n">
        <f aca="false">IF(TOT!AK625&lt;200,IF(C623&gt;73,73,C623),C623)</f>
        <v>63</v>
      </c>
    </row>
    <row r="624" customFormat="false" ht="13" hidden="false" customHeight="true" outlineLevel="0" collapsed="false">
      <c r="A624" s="17" t="s">
        <v>2939</v>
      </c>
      <c r="B624" s="50" t="n">
        <f aca="false">(TOT!DI626*60)/TOT!AK626</f>
        <v>0.574300071787509</v>
      </c>
      <c r="C624" s="27" t="n">
        <f aca="false">VLOOKUP(B624,'DI - PENALTIES'!$A$3:$B$69,2)</f>
        <v>78</v>
      </c>
      <c r="D624" s="27" t="n">
        <f aca="false">IF(TOT!AK626&lt;400,IF(C624&gt;80,80,C624),C624)</f>
        <v>78</v>
      </c>
      <c r="E624" s="27" t="n">
        <f aca="false">IF(TOT!AK626&lt;200,IF(C624&gt;73,73,C624),C624)</f>
        <v>78</v>
      </c>
    </row>
    <row r="625" customFormat="false" ht="13" hidden="false" customHeight="true" outlineLevel="0" collapsed="false">
      <c r="A625" s="17" t="s">
        <v>2944</v>
      </c>
      <c r="B625" s="50" t="n">
        <f aca="false">(TOT!DI627*60)/TOT!AK627</f>
        <v>1.42368859636733</v>
      </c>
      <c r="C625" s="27" t="n">
        <f aca="false">VLOOKUP(B625,'DI - PENALTIES'!$A$3:$B$69,2)</f>
        <v>44</v>
      </c>
      <c r="D625" s="27" t="n">
        <f aca="false">IF(TOT!AK627&lt;400,IF(C625&gt;80,80,C625),C625)</f>
        <v>44</v>
      </c>
      <c r="E625" s="27" t="n">
        <f aca="false">IF(TOT!AK627&lt;200,IF(C625&gt;73,73,C625),C625)</f>
        <v>44</v>
      </c>
    </row>
    <row r="626" customFormat="false" ht="13" hidden="false" customHeight="true" outlineLevel="0" collapsed="false">
      <c r="A626" s="17" t="s">
        <v>2950</v>
      </c>
      <c r="B626" s="50" t="n">
        <f aca="false">(TOT!DI628*60)/TOT!AK628</f>
        <v>1.42630744849445</v>
      </c>
      <c r="C626" s="27" t="n">
        <f aca="false">VLOOKUP(B626,'DI - PENALTIES'!$A$3:$B$69,2)</f>
        <v>44</v>
      </c>
      <c r="D626" s="27" t="n">
        <f aca="false">IF(TOT!AK628&lt;400,IF(C626&gt;80,80,C626),C626)</f>
        <v>44</v>
      </c>
      <c r="E626" s="27" t="n">
        <f aca="false">IF(TOT!AK628&lt;200,IF(C626&gt;73,73,C626),C626)</f>
        <v>44</v>
      </c>
    </row>
    <row r="627" customFormat="false" ht="13" hidden="false" customHeight="true" outlineLevel="0" collapsed="false">
      <c r="A627" s="17" t="s">
        <v>2953</v>
      </c>
      <c r="B627" s="50" t="n">
        <f aca="false">(TOT!DI629*60)/TOT!AK629</f>
        <v>1.27698388567954</v>
      </c>
      <c r="C627" s="27" t="n">
        <f aca="false">VLOOKUP(B627,'DI - PENALTIES'!$A$3:$B$69,2)</f>
        <v>47</v>
      </c>
      <c r="D627" s="27" t="n">
        <f aca="false">IF(TOT!AK629&lt;400,IF(C627&gt;80,80,C627),C627)</f>
        <v>47</v>
      </c>
      <c r="E627" s="27" t="n">
        <f aca="false">IF(TOT!AK629&lt;200,IF(C627&gt;73,73,C627),C627)</f>
        <v>47</v>
      </c>
    </row>
    <row r="628" customFormat="false" ht="13" hidden="false" customHeight="true" outlineLevel="0" collapsed="false">
      <c r="A628" s="17" t="s">
        <v>2957</v>
      </c>
      <c r="B628" s="50" t="n">
        <f aca="false">(TOT!DI630*60)/TOT!AK630</f>
        <v>4.44444444444444</v>
      </c>
      <c r="C628" s="27" t="n">
        <f aca="false">VLOOKUP(B628,'DI - PENALTIES'!$A$3:$B$69,2)</f>
        <v>34</v>
      </c>
      <c r="D628" s="27" t="n">
        <f aca="false">IF(TOT!AK630&lt;400,IF(C628&gt;80,80,C628),C628)</f>
        <v>34</v>
      </c>
      <c r="E628" s="27" t="n">
        <f aca="false">IF(TOT!AK630&lt;200,IF(C628&gt;73,73,C628),C628)</f>
        <v>34</v>
      </c>
    </row>
    <row r="629" customFormat="false" ht="13" hidden="false" customHeight="true" outlineLevel="0" collapsed="false">
      <c r="A629" s="17" t="s">
        <v>2960</v>
      </c>
      <c r="B629" s="50" t="n">
        <f aca="false">(TOT!DI631*60)/TOT!AK631</f>
        <v>0.919490784927854</v>
      </c>
      <c r="C629" s="27" t="n">
        <f aca="false">VLOOKUP(B629,'DI - PENALTIES'!$A$3:$B$69,2)</f>
        <v>59</v>
      </c>
      <c r="D629" s="27" t="n">
        <f aca="false">IF(TOT!AK631&lt;400,IF(C629&gt;80,80,C629),C629)</f>
        <v>59</v>
      </c>
      <c r="E629" s="27" t="n">
        <f aca="false">IF(TOT!AK631&lt;200,IF(C629&gt;73,73,C629),C629)</f>
        <v>59</v>
      </c>
    </row>
    <row r="630" customFormat="false" ht="13" hidden="false" customHeight="true" outlineLevel="0" collapsed="false">
      <c r="A630" s="17" t="s">
        <v>2965</v>
      </c>
      <c r="B630" s="50" t="n">
        <f aca="false">(TOT!DI632*60)/TOT!AK632</f>
        <v>0.540475618544335</v>
      </c>
      <c r="C630" s="27" t="n">
        <f aca="false">VLOOKUP(B630,'DI - PENALTIES'!$A$3:$B$69,2)</f>
        <v>79</v>
      </c>
      <c r="D630" s="27" t="n">
        <f aca="false">IF(TOT!AK632&lt;400,IF(C630&gt;80,80,C630),C630)</f>
        <v>79</v>
      </c>
      <c r="E630" s="27" t="n">
        <f aca="false">IF(TOT!AK632&lt;200,IF(C630&gt;73,73,C630),C630)</f>
        <v>79</v>
      </c>
    </row>
    <row r="631" customFormat="false" ht="13" hidden="false" customHeight="true" outlineLevel="0" collapsed="false">
      <c r="A631" s="17" t="s">
        <v>2968</v>
      </c>
      <c r="B631" s="50" t="n">
        <f aca="false">(TOT!DI633*60)/TOT!AK633</f>
        <v>0.920430264623698</v>
      </c>
      <c r="C631" s="27" t="n">
        <f aca="false">VLOOKUP(B631,'DI - PENALTIES'!$A$3:$B$69,2)</f>
        <v>58</v>
      </c>
      <c r="D631" s="27" t="n">
        <f aca="false">IF(TOT!AK633&lt;400,IF(C631&gt;80,80,C631),C631)</f>
        <v>58</v>
      </c>
      <c r="E631" s="27" t="n">
        <f aca="false">IF(TOT!AK633&lt;200,IF(C631&gt;73,73,C631),C631)</f>
        <v>58</v>
      </c>
    </row>
    <row r="632" customFormat="false" ht="13" hidden="false" customHeight="true" outlineLevel="0" collapsed="false">
      <c r="A632" s="17" t="s">
        <v>2971</v>
      </c>
      <c r="B632" s="50" t="n">
        <f aca="false">(TOT!DI634*60)/TOT!AK634</f>
        <v>0.999079131608467</v>
      </c>
      <c r="C632" s="27" t="n">
        <f aca="false">VLOOKUP(B632,'DI - PENALTIES'!$A$3:$B$69,2)</f>
        <v>55</v>
      </c>
      <c r="D632" s="27" t="n">
        <f aca="false">IF(TOT!AK634&lt;400,IF(C632&gt;80,80,C632),C632)</f>
        <v>55</v>
      </c>
      <c r="E632" s="27" t="n">
        <f aca="false">IF(TOT!AK634&lt;200,IF(C632&gt;73,73,C632),C632)</f>
        <v>55</v>
      </c>
    </row>
    <row r="633" customFormat="false" ht="13" hidden="false" customHeight="true" outlineLevel="0" collapsed="false">
      <c r="A633" s="17" t="s">
        <v>2973</v>
      </c>
      <c r="B633" s="50" t="n">
        <f aca="false">(TOT!DI635*60)/TOT!AK635</f>
        <v>0.302713611301308</v>
      </c>
      <c r="C633" s="27" t="n">
        <f aca="false">VLOOKUP(B633,'DI - PENALTIES'!$A$3:$B$69,2)</f>
        <v>92</v>
      </c>
      <c r="D633" s="27" t="n">
        <f aca="false">IF(TOT!AK635&lt;400,IF(C633&gt;80,80,C633),C633)</f>
        <v>92</v>
      </c>
      <c r="E633" s="27" t="n">
        <f aca="false">IF(TOT!AK635&lt;200,IF(C633&gt;73,73,C633),C633)</f>
        <v>92</v>
      </c>
    </row>
    <row r="634" customFormat="false" ht="13" hidden="false" customHeight="true" outlineLevel="0" collapsed="false">
      <c r="A634" s="17" t="s">
        <v>2977</v>
      </c>
      <c r="B634" s="50" t="n">
        <f aca="false">(TOT!DI636*60)/TOT!AK636</f>
        <v>0.546821599453178</v>
      </c>
      <c r="C634" s="27" t="n">
        <f aca="false">VLOOKUP(B634,'DI - PENALTIES'!$A$3:$B$69,2)</f>
        <v>79</v>
      </c>
      <c r="D634" s="27" t="n">
        <f aca="false">IF(TOT!AK636&lt;400,IF(C634&gt;80,80,C634),C634)</f>
        <v>79</v>
      </c>
      <c r="E634" s="27" t="n">
        <f aca="false">IF(TOT!AK636&lt;200,IF(C634&gt;73,73,C634),C634)</f>
        <v>79</v>
      </c>
    </row>
    <row r="635" customFormat="false" ht="13" hidden="false" customHeight="true" outlineLevel="0" collapsed="false">
      <c r="A635" s="17" t="s">
        <v>2981</v>
      </c>
      <c r="B635" s="50" t="n">
        <f aca="false">(TOT!DI637*60)/TOT!AK637</f>
        <v>2.04894706886738</v>
      </c>
      <c r="C635" s="27" t="n">
        <f aca="false">VLOOKUP(B635,'DI - PENALTIES'!$A$3:$B$69,2)</f>
        <v>38</v>
      </c>
      <c r="D635" s="27" t="n">
        <f aca="false">IF(TOT!AK637&lt;400,IF(C635&gt;80,80,C635),C635)</f>
        <v>38</v>
      </c>
      <c r="E635" s="27" t="n">
        <f aca="false">IF(TOT!AK637&lt;200,IF(C635&gt;73,73,C635),C635)</f>
        <v>38</v>
      </c>
    </row>
    <row r="636" customFormat="false" ht="13" hidden="false" customHeight="true" outlineLevel="0" collapsed="false">
      <c r="A636" s="17" t="s">
        <v>2984</v>
      </c>
      <c r="B636" s="50" t="n">
        <f aca="false">(TOT!DI638*60)/TOT!AK638</f>
        <v>0.334507205842732</v>
      </c>
      <c r="C636" s="27" t="n">
        <f aca="false">VLOOKUP(B636,'DI - PENALTIES'!$A$3:$B$69,2)</f>
        <v>91</v>
      </c>
      <c r="D636" s="27" t="n">
        <f aca="false">IF(TOT!AK638&lt;400,IF(C636&gt;80,80,C636),C636)</f>
        <v>91</v>
      </c>
      <c r="E636" s="27" t="n">
        <f aca="false">IF(TOT!AK638&lt;200,IF(C636&gt;73,73,C636),C636)</f>
        <v>91</v>
      </c>
    </row>
    <row r="637" customFormat="false" ht="13" hidden="false" customHeight="true" outlineLevel="0" collapsed="false">
      <c r="A637" s="17" t="s">
        <v>2987</v>
      </c>
      <c r="B637" s="50" t="n">
        <f aca="false">(TOT!DI639*60)/TOT!AK639</f>
        <v>0</v>
      </c>
      <c r="C637" s="27" t="n">
        <f aca="false">VLOOKUP(B637,'DI - PENALTIES'!$A$3:$B$69,2)</f>
        <v>99</v>
      </c>
      <c r="D637" s="27" t="n">
        <f aca="false">IF(TOT!AK639&lt;400,IF(C637&gt;80,80,C637),C637)</f>
        <v>80</v>
      </c>
      <c r="E637" s="27" t="n">
        <f aca="false">IF(TOT!AK639&lt;200,IF(C637&gt;73,73,C637),C637)</f>
        <v>73</v>
      </c>
    </row>
    <row r="638" customFormat="false" ht="13" hidden="false" customHeight="true" outlineLevel="0" collapsed="false">
      <c r="A638" s="17" t="s">
        <v>2990</v>
      </c>
      <c r="B638" s="50" t="n">
        <f aca="false">(TOT!DI640*60)/TOT!AK640</f>
        <v>1.73681583763107</v>
      </c>
      <c r="C638" s="27" t="n">
        <f aca="false">VLOOKUP(B638,'DI - PENALTIES'!$A$3:$B$69,2)</f>
        <v>40</v>
      </c>
      <c r="D638" s="27" t="n">
        <f aca="false">IF(TOT!AK640&lt;400,IF(C638&gt;80,80,C638),C638)</f>
        <v>40</v>
      </c>
      <c r="E638" s="27" t="n">
        <f aca="false">IF(TOT!AK640&lt;200,IF(C638&gt;73,73,C638),C638)</f>
        <v>40</v>
      </c>
    </row>
    <row r="639" customFormat="false" ht="13" hidden="false" customHeight="true" outlineLevel="0" collapsed="false">
      <c r="A639" s="17" t="s">
        <v>2992</v>
      </c>
      <c r="B639" s="50" t="n">
        <f aca="false">(TOT!DI641*60)/TOT!AK641</f>
        <v>0.379737933944361</v>
      </c>
      <c r="C639" s="27" t="n">
        <f aca="false">VLOOKUP(B639,'DI - PENALTIES'!$A$3:$B$69,2)</f>
        <v>88</v>
      </c>
      <c r="D639" s="27" t="n">
        <f aca="false">IF(TOT!AK641&lt;400,IF(C639&gt;80,80,C639),C639)</f>
        <v>88</v>
      </c>
      <c r="E639" s="27" t="n">
        <f aca="false">IF(TOT!AK641&lt;200,IF(C639&gt;73,73,C639),C639)</f>
        <v>88</v>
      </c>
    </row>
    <row r="640" customFormat="false" ht="13" hidden="false" customHeight="true" outlineLevel="0" collapsed="false">
      <c r="A640" s="17" t="s">
        <v>2994</v>
      </c>
      <c r="B640" s="50" t="n">
        <f aca="false">(TOT!DI642*60)/TOT!AK642</f>
        <v>1.68873136662148</v>
      </c>
      <c r="C640" s="27" t="n">
        <f aca="false">VLOOKUP(B640,'DI - PENALTIES'!$A$3:$B$69,2)</f>
        <v>40</v>
      </c>
      <c r="D640" s="27" t="n">
        <f aca="false">IF(TOT!AK642&lt;400,IF(C640&gt;80,80,C640),C640)</f>
        <v>40</v>
      </c>
      <c r="E640" s="27" t="n">
        <f aca="false">IF(TOT!AK642&lt;200,IF(C640&gt;73,73,C640),C640)</f>
        <v>40</v>
      </c>
    </row>
    <row r="641" customFormat="false" ht="13" hidden="false" customHeight="true" outlineLevel="0" collapsed="false">
      <c r="A641" s="17" t="s">
        <v>2998</v>
      </c>
      <c r="B641" s="50" t="n">
        <f aca="false">(TOT!DI643*60)/TOT!AK643</f>
        <v>0.529343650633193</v>
      </c>
      <c r="C641" s="27" t="n">
        <f aca="false">VLOOKUP(B641,'DI - PENALTIES'!$A$3:$B$69,2)</f>
        <v>80</v>
      </c>
      <c r="D641" s="27" t="n">
        <f aca="false">IF(TOT!AK643&lt;400,IF(C641&gt;80,80,C641),C641)</f>
        <v>80</v>
      </c>
      <c r="E641" s="27" t="n">
        <f aca="false">IF(TOT!AK643&lt;200,IF(C641&gt;73,73,C641),C641)</f>
        <v>80</v>
      </c>
    </row>
    <row r="642" customFormat="false" ht="13" hidden="false" customHeight="true" outlineLevel="0" collapsed="false">
      <c r="A642" s="17" t="s">
        <v>3002</v>
      </c>
      <c r="B642" s="50" t="n">
        <f aca="false">(TOT!DI644*60)/TOT!AK644</f>
        <v>0.71585557299843</v>
      </c>
      <c r="C642" s="27" t="n">
        <f aca="false">VLOOKUP(B642,'DI - PENALTIES'!$A$3:$B$69,2)</f>
        <v>66</v>
      </c>
      <c r="D642" s="27" t="n">
        <f aca="false">IF(TOT!AK644&lt;400,IF(C642&gt;80,80,C642),C642)</f>
        <v>66</v>
      </c>
      <c r="E642" s="27" t="n">
        <f aca="false">IF(TOT!AK644&lt;200,IF(C642&gt;73,73,C642),C642)</f>
        <v>66</v>
      </c>
    </row>
    <row r="643" customFormat="false" ht="13" hidden="false" customHeight="true" outlineLevel="0" collapsed="false">
      <c r="A643" s="17" t="s">
        <v>3007</v>
      </c>
      <c r="B643" s="50" t="n">
        <f aca="false">(TOT!DI645*60)/TOT!AK645</f>
        <v>0.583235711971272</v>
      </c>
      <c r="C643" s="27" t="n">
        <f aca="false">VLOOKUP(B643,'DI - PENALTIES'!$A$3:$B$69,2)</f>
        <v>77</v>
      </c>
      <c r="D643" s="27" t="n">
        <f aca="false">IF(TOT!AK645&lt;400,IF(C643&gt;80,80,C643),C643)</f>
        <v>77</v>
      </c>
      <c r="E643" s="27" t="n">
        <f aca="false">IF(TOT!AK645&lt;200,IF(C643&gt;73,73,C643),C643)</f>
        <v>77</v>
      </c>
    </row>
    <row r="644" customFormat="false" ht="13" hidden="false" customHeight="true" outlineLevel="0" collapsed="false">
      <c r="A644" s="17" t="s">
        <v>3012</v>
      </c>
      <c r="B644" s="50" t="n">
        <f aca="false">(TOT!DI646*60)/TOT!AK646</f>
        <v>1.4275092936803</v>
      </c>
      <c r="C644" s="27" t="n">
        <f aca="false">VLOOKUP(B644,'DI - PENALTIES'!$A$3:$B$69,2)</f>
        <v>44</v>
      </c>
      <c r="D644" s="27" t="n">
        <f aca="false">IF(TOT!AK646&lt;400,IF(C644&gt;80,80,C644),C644)</f>
        <v>44</v>
      </c>
      <c r="E644" s="27" t="n">
        <f aca="false">IF(TOT!AK646&lt;200,IF(C644&gt;73,73,C644),C644)</f>
        <v>44</v>
      </c>
    </row>
    <row r="645" customFormat="false" ht="13" hidden="false" customHeight="true" outlineLevel="0" collapsed="false">
      <c r="A645" s="17" t="s">
        <v>3017</v>
      </c>
      <c r="B645" s="50" t="n">
        <f aca="false">(TOT!DI647*60)/TOT!AK647</f>
        <v>0</v>
      </c>
      <c r="C645" s="27" t="n">
        <f aca="false">VLOOKUP(B645,'DI - PENALTIES'!$A$3:$B$69,2)</f>
        <v>99</v>
      </c>
      <c r="D645" s="27" t="n">
        <f aca="false">IF(TOT!AK647&lt;400,IF(C645&gt;80,80,C645),C645)</f>
        <v>80</v>
      </c>
      <c r="E645" s="27" t="n">
        <f aca="false">IF(TOT!AK647&lt;200,IF(C645&gt;73,73,C645),C645)</f>
        <v>73</v>
      </c>
    </row>
    <row r="646" customFormat="false" ht="13" hidden="false" customHeight="true" outlineLevel="0" collapsed="false">
      <c r="A646" s="17" t="s">
        <v>3021</v>
      </c>
      <c r="B646" s="50" t="n">
        <f aca="false">(TOT!DI648*60)/TOT!AK648</f>
        <v>0</v>
      </c>
      <c r="C646" s="27" t="n">
        <f aca="false">VLOOKUP(B646,'DI - PENALTIES'!$A$3:$B$69,2)</f>
        <v>99</v>
      </c>
      <c r="D646" s="27" t="n">
        <f aca="false">IF(TOT!AK648&lt;400,IF(C646&gt;80,80,C646),C646)</f>
        <v>80</v>
      </c>
      <c r="E646" s="27" t="n">
        <f aca="false">IF(TOT!AK648&lt;200,IF(C646&gt;73,73,C646),C646)</f>
        <v>73</v>
      </c>
    </row>
    <row r="647" customFormat="false" ht="13" hidden="false" customHeight="true" outlineLevel="0" collapsed="false">
      <c r="A647" s="17" t="s">
        <v>3024</v>
      </c>
      <c r="B647" s="50" t="n">
        <f aca="false">(TOT!DI649*60)/TOT!AK649</f>
        <v>0.794593401511392</v>
      </c>
      <c r="C647" s="27" t="n">
        <f aca="false">VLOOKUP(B647,'DI - PENALTIES'!$A$3:$B$69,2)</f>
        <v>63</v>
      </c>
      <c r="D647" s="27" t="n">
        <f aca="false">IF(TOT!AK649&lt;400,IF(C647&gt;80,80,C647),C647)</f>
        <v>63</v>
      </c>
      <c r="E647" s="27" t="n">
        <f aca="false">IF(TOT!AK649&lt;200,IF(C647&gt;73,73,C647),C647)</f>
        <v>63</v>
      </c>
    </row>
    <row r="648" customFormat="false" ht="13" hidden="false" customHeight="true" outlineLevel="0" collapsed="false">
      <c r="A648" s="17" t="s">
        <v>3028</v>
      </c>
      <c r="B648" s="50" t="n">
        <f aca="false">(TOT!DI650*60)/TOT!AK650</f>
        <v>0.690018688006127</v>
      </c>
      <c r="C648" s="27" t="n">
        <f aca="false">VLOOKUP(B648,'DI - PENALTIES'!$A$3:$B$69,2)</f>
        <v>67</v>
      </c>
      <c r="D648" s="27" t="n">
        <f aca="false">IF(TOT!AK650&lt;400,IF(C648&gt;80,80,C648),C648)</f>
        <v>67</v>
      </c>
      <c r="E648" s="27" t="n">
        <f aca="false">IF(TOT!AK650&lt;200,IF(C648&gt;73,73,C648),C648)</f>
        <v>67</v>
      </c>
    </row>
    <row r="649" customFormat="false" ht="13" hidden="false" customHeight="true" outlineLevel="0" collapsed="false">
      <c r="A649" s="17" t="s">
        <v>3031</v>
      </c>
      <c r="B649" s="50" t="n">
        <f aca="false">(TOT!DI651*60)/TOT!AK651</f>
        <v>0.726099233561905</v>
      </c>
      <c r="C649" s="27" t="n">
        <f aca="false">VLOOKUP(B649,'DI - PENALTIES'!$A$3:$B$69,2)</f>
        <v>66</v>
      </c>
      <c r="D649" s="27" t="n">
        <f aca="false">IF(TOT!AK651&lt;400,IF(C649&gt;80,80,C649),C649)</f>
        <v>66</v>
      </c>
      <c r="E649" s="27" t="n">
        <f aca="false">IF(TOT!AK651&lt;200,IF(C649&gt;73,73,C649),C649)</f>
        <v>66</v>
      </c>
    </row>
    <row r="650" customFormat="false" ht="13" hidden="false" customHeight="true" outlineLevel="0" collapsed="false">
      <c r="A650" s="17" t="s">
        <v>3036</v>
      </c>
      <c r="B650" s="50" t="n">
        <f aca="false">(TOT!DI652*60)/TOT!AK652</f>
        <v>1.72135796016854</v>
      </c>
      <c r="C650" s="27" t="n">
        <f aca="false">VLOOKUP(B650,'DI - PENALTIES'!$A$3:$B$69,2)</f>
        <v>40</v>
      </c>
      <c r="D650" s="27" t="n">
        <f aca="false">IF(TOT!AK652&lt;400,IF(C650&gt;80,80,C650),C650)</f>
        <v>40</v>
      </c>
      <c r="E650" s="27" t="n">
        <f aca="false">IF(TOT!AK652&lt;200,IF(C650&gt;73,73,C650),C650)</f>
        <v>40</v>
      </c>
    </row>
    <row r="651" customFormat="false" ht="13" hidden="false" customHeight="true" outlineLevel="0" collapsed="false">
      <c r="A651" s="17" t="s">
        <v>3039</v>
      </c>
      <c r="B651" s="50" t="n">
        <f aca="false">(TOT!DI653*60)/TOT!AK653</f>
        <v>0.630133903454484</v>
      </c>
      <c r="C651" s="27" t="n">
        <f aca="false">VLOOKUP(B651,'DI - PENALTIES'!$A$3:$B$69,2)</f>
        <v>73</v>
      </c>
      <c r="D651" s="27" t="n">
        <f aca="false">IF(TOT!AK653&lt;400,IF(C651&gt;80,80,C651),C651)</f>
        <v>73</v>
      </c>
      <c r="E651" s="27" t="n">
        <f aca="false">IF(TOT!AK653&lt;200,IF(C651&gt;73,73,C651),C651)</f>
        <v>73</v>
      </c>
    </row>
    <row r="652" customFormat="false" ht="13" hidden="false" customHeight="true" outlineLevel="0" collapsed="false">
      <c r="A652" s="17" t="s">
        <v>3043</v>
      </c>
      <c r="B652" s="50" t="n">
        <f aca="false">(TOT!DI654*60)/TOT!AK654</f>
        <v>0.54353296426774</v>
      </c>
      <c r="C652" s="27" t="n">
        <f aca="false">VLOOKUP(B652,'DI - PENALTIES'!$A$3:$B$69,2)</f>
        <v>79</v>
      </c>
      <c r="D652" s="27" t="n">
        <f aca="false">IF(TOT!AK654&lt;400,IF(C652&gt;80,80,C652),C652)</f>
        <v>79</v>
      </c>
      <c r="E652" s="27" t="n">
        <f aca="false">IF(TOT!AK654&lt;200,IF(C652&gt;73,73,C652),C652)</f>
        <v>79</v>
      </c>
    </row>
    <row r="653" customFormat="false" ht="13" hidden="false" customHeight="true" outlineLevel="0" collapsed="false">
      <c r="A653" s="17" t="s">
        <v>3047</v>
      </c>
      <c r="B653" s="50" t="n">
        <f aca="false">(TOT!DI655*60)/TOT!AK655</f>
        <v>0.738091441328581</v>
      </c>
      <c r="C653" s="27" t="n">
        <f aca="false">VLOOKUP(B653,'DI - PENALTIES'!$A$3:$B$69,2)</f>
        <v>65</v>
      </c>
      <c r="D653" s="27" t="n">
        <f aca="false">IF(TOT!AK655&lt;400,IF(C653&gt;80,80,C653),C653)</f>
        <v>65</v>
      </c>
      <c r="E653" s="27" t="n">
        <f aca="false">IF(TOT!AK655&lt;200,IF(C653&gt;73,73,C653),C653)</f>
        <v>65</v>
      </c>
    </row>
    <row r="654" customFormat="false" ht="13" hidden="false" customHeight="true" outlineLevel="0" collapsed="false">
      <c r="A654" s="17" t="s">
        <v>3050</v>
      </c>
      <c r="B654" s="50" t="n">
        <f aca="false">(TOT!DI656*60)/TOT!AK656</f>
        <v>0</v>
      </c>
      <c r="C654" s="27" t="n">
        <f aca="false">VLOOKUP(B654,'DI - PENALTIES'!$A$3:$B$69,2)</f>
        <v>99</v>
      </c>
      <c r="D654" s="27" t="n">
        <f aca="false">IF(TOT!AK656&lt;400,IF(C654&gt;80,80,C654),C654)</f>
        <v>80</v>
      </c>
      <c r="E654" s="27" t="n">
        <f aca="false">IF(TOT!AK656&lt;200,IF(C654&gt;73,73,C654),C654)</f>
        <v>73</v>
      </c>
    </row>
    <row r="655" customFormat="false" ht="13" hidden="false" customHeight="true" outlineLevel="0" collapsed="false">
      <c r="A655" s="17" t="s">
        <v>3055</v>
      </c>
      <c r="B655" s="50" t="n">
        <f aca="false">(TOT!DI657*60)/TOT!AK657</f>
        <v>0.591536478082815</v>
      </c>
      <c r="C655" s="27" t="n">
        <f aca="false">VLOOKUP(B655,'DI - PENALTIES'!$A$3:$B$69,2)</f>
        <v>77</v>
      </c>
      <c r="D655" s="27" t="n">
        <f aca="false">IF(TOT!AK657&lt;400,IF(C655&gt;80,80,C655),C655)</f>
        <v>77</v>
      </c>
      <c r="E655" s="27" t="n">
        <f aca="false">IF(TOT!AK657&lt;200,IF(C655&gt;73,73,C655),C655)</f>
        <v>77</v>
      </c>
    </row>
    <row r="656" customFormat="false" ht="13" hidden="false" customHeight="true" outlineLevel="0" collapsed="false">
      <c r="A656" s="17" t="s">
        <v>3059</v>
      </c>
      <c r="B656" s="50" t="n">
        <f aca="false">(TOT!DI658*60)/TOT!AK658</f>
        <v>0.384068278805118</v>
      </c>
      <c r="C656" s="27" t="n">
        <f aca="false">VLOOKUP(B656,'DI - PENALTIES'!$A$3:$B$69,2)</f>
        <v>87</v>
      </c>
      <c r="D656" s="27" t="n">
        <f aca="false">IF(TOT!AK658&lt;400,IF(C656&gt;80,80,C656),C656)</f>
        <v>87</v>
      </c>
      <c r="E656" s="27" t="n">
        <f aca="false">IF(TOT!AK658&lt;200,IF(C656&gt;73,73,C656),C656)</f>
        <v>87</v>
      </c>
    </row>
    <row r="657" customFormat="false" ht="13" hidden="false" customHeight="true" outlineLevel="0" collapsed="false">
      <c r="A657" s="17" t="s">
        <v>3063</v>
      </c>
      <c r="B657" s="50" t="n">
        <f aca="false">(TOT!DI659*60)/TOT!AK659</f>
        <v>1.14275637069042</v>
      </c>
      <c r="C657" s="27" t="n">
        <f aca="false">VLOOKUP(B657,'DI - PENALTIES'!$A$3:$B$69,2)</f>
        <v>49</v>
      </c>
      <c r="D657" s="27" t="n">
        <f aca="false">IF(TOT!AK659&lt;400,IF(C657&gt;80,80,C657),C657)</f>
        <v>49</v>
      </c>
      <c r="E657" s="27" t="n">
        <f aca="false">IF(TOT!AK659&lt;200,IF(C657&gt;73,73,C657),C657)</f>
        <v>49</v>
      </c>
    </row>
    <row r="658" customFormat="false" ht="13" hidden="false" customHeight="true" outlineLevel="0" collapsed="false">
      <c r="A658" s="17" t="s">
        <v>3067</v>
      </c>
      <c r="B658" s="50" t="n">
        <f aca="false">(TOT!DI660*60)/TOT!AK660</f>
        <v>0.362428269405014</v>
      </c>
      <c r="C658" s="27" t="n">
        <f aca="false">VLOOKUP(B658,'DI - PENALTIES'!$A$3:$B$69,2)</f>
        <v>89</v>
      </c>
      <c r="D658" s="27" t="n">
        <f aca="false">IF(TOT!AK660&lt;400,IF(C658&gt;80,80,C658),C658)</f>
        <v>89</v>
      </c>
      <c r="E658" s="27" t="n">
        <f aca="false">IF(TOT!AK660&lt;200,IF(C658&gt;73,73,C658),C658)</f>
        <v>89</v>
      </c>
    </row>
    <row r="659" customFormat="false" ht="13" hidden="false" customHeight="true" outlineLevel="0" collapsed="false">
      <c r="A659" s="17" t="s">
        <v>3071</v>
      </c>
      <c r="B659" s="50" t="n">
        <f aca="false">(TOT!DI661*60)/TOT!AK661</f>
        <v>0.268616624384422</v>
      </c>
      <c r="C659" s="27" t="n">
        <f aca="false">VLOOKUP(B659,'DI - PENALTIES'!$A$3:$B$69,2)</f>
        <v>94</v>
      </c>
      <c r="D659" s="27" t="n">
        <f aca="false">IF(TOT!AK661&lt;400,IF(C659&gt;80,80,C659),C659)</f>
        <v>94</v>
      </c>
      <c r="E659" s="27" t="n">
        <f aca="false">IF(TOT!AK661&lt;200,IF(C659&gt;73,73,C659),C659)</f>
        <v>94</v>
      </c>
    </row>
    <row r="660" customFormat="false" ht="13" hidden="false" customHeight="true" outlineLevel="0" collapsed="false">
      <c r="A660" s="17" t="s">
        <v>3076</v>
      </c>
      <c r="B660" s="50" t="n">
        <f aca="false">(TOT!DI662*60)/TOT!AK662</f>
        <v>0.232323015036463</v>
      </c>
      <c r="C660" s="27" t="n">
        <f aca="false">VLOOKUP(B660,'DI - PENALTIES'!$A$3:$B$69,2)</f>
        <v>95</v>
      </c>
      <c r="D660" s="27" t="n">
        <f aca="false">IF(TOT!AK662&lt;400,IF(C660&gt;80,80,C660),C660)</f>
        <v>95</v>
      </c>
      <c r="E660" s="27" t="n">
        <f aca="false">IF(TOT!AK662&lt;200,IF(C660&gt;73,73,C660),C660)</f>
        <v>95</v>
      </c>
    </row>
    <row r="661" customFormat="false" ht="13" hidden="false" customHeight="true" outlineLevel="0" collapsed="false">
      <c r="A661" s="17" t="s">
        <v>3080</v>
      </c>
      <c r="B661" s="50" t="n">
        <f aca="false">(TOT!DI663*60)/TOT!AK663</f>
        <v>0.838393079930106</v>
      </c>
      <c r="C661" s="27" t="n">
        <f aca="false">VLOOKUP(B661,'DI - PENALTIES'!$A$3:$B$69,2)</f>
        <v>62</v>
      </c>
      <c r="D661" s="27" t="n">
        <f aca="false">IF(TOT!AK663&lt;400,IF(C661&gt;80,80,C661),C661)</f>
        <v>62</v>
      </c>
      <c r="E661" s="27" t="n">
        <f aca="false">IF(TOT!AK663&lt;200,IF(C661&gt;73,73,C661),C661)</f>
        <v>62</v>
      </c>
    </row>
    <row r="662" customFormat="false" ht="13" hidden="false" customHeight="true" outlineLevel="0" collapsed="false">
      <c r="A662" s="17" t="s">
        <v>3083</v>
      </c>
      <c r="B662" s="50" t="n">
        <f aca="false">(TOT!DI664*60)/TOT!AK664</f>
        <v>0.153636053260499</v>
      </c>
      <c r="C662" s="27" t="n">
        <f aca="false">VLOOKUP(B662,'DI - PENALTIES'!$A$3:$B$69,2)</f>
        <v>97</v>
      </c>
      <c r="D662" s="27" t="n">
        <f aca="false">IF(TOT!AK664&lt;400,IF(C662&gt;80,80,C662),C662)</f>
        <v>97</v>
      </c>
      <c r="E662" s="27" t="n">
        <f aca="false">IF(TOT!AK664&lt;200,IF(C662&gt;73,73,C662),C662)</f>
        <v>97</v>
      </c>
    </row>
    <row r="663" customFormat="false" ht="13" hidden="false" customHeight="true" outlineLevel="0" collapsed="false">
      <c r="A663" s="17" t="s">
        <v>3087</v>
      </c>
      <c r="B663" s="50" t="n">
        <f aca="false">(TOT!DI665*60)/TOT!AK665</f>
        <v>0.680424062269099</v>
      </c>
      <c r="C663" s="27" t="n">
        <f aca="false">VLOOKUP(B663,'DI - PENALTIES'!$A$3:$B$69,2)</f>
        <v>68</v>
      </c>
      <c r="D663" s="27" t="n">
        <f aca="false">IF(TOT!AK665&lt;400,IF(C663&gt;80,80,C663),C663)</f>
        <v>68</v>
      </c>
      <c r="E663" s="27" t="n">
        <f aca="false">IF(TOT!AK665&lt;200,IF(C663&gt;73,73,C663),C663)</f>
        <v>68</v>
      </c>
    </row>
    <row r="664" customFormat="false" ht="13" hidden="false" customHeight="true" outlineLevel="0" collapsed="false">
      <c r="A664" s="17" t="s">
        <v>3090</v>
      </c>
      <c r="B664" s="50" t="n">
        <f aca="false">(TOT!DI666*60)/TOT!AK666</f>
        <v>0.546169767769494</v>
      </c>
      <c r="C664" s="27" t="n">
        <f aca="false">VLOOKUP(B664,'DI - PENALTIES'!$A$3:$B$69,2)</f>
        <v>79</v>
      </c>
      <c r="D664" s="27" t="n">
        <f aca="false">IF(TOT!AK666&lt;400,IF(C664&gt;80,80,C664),C664)</f>
        <v>79</v>
      </c>
      <c r="E664" s="27" t="n">
        <f aca="false">IF(TOT!AK666&lt;200,IF(C664&gt;73,73,C664),C664)</f>
        <v>79</v>
      </c>
    </row>
    <row r="665" customFormat="false" ht="13" hidden="false" customHeight="true" outlineLevel="0" collapsed="false">
      <c r="A665" s="17" t="s">
        <v>3095</v>
      </c>
      <c r="B665" s="50" t="n">
        <f aca="false">(TOT!DI667*60)/TOT!AK667</f>
        <v>0.457076524041864</v>
      </c>
      <c r="C665" s="27" t="n">
        <f aca="false">VLOOKUP(B665,'DI - PENALTIES'!$A$3:$B$69,2)</f>
        <v>83</v>
      </c>
      <c r="D665" s="27" t="n">
        <f aca="false">IF(TOT!AK667&lt;400,IF(C665&gt;80,80,C665),C665)</f>
        <v>83</v>
      </c>
      <c r="E665" s="27" t="n">
        <f aca="false">IF(TOT!AK667&lt;200,IF(C665&gt;73,73,C665),C665)</f>
        <v>83</v>
      </c>
    </row>
    <row r="666" customFormat="false" ht="13" hidden="false" customHeight="true" outlineLevel="0" collapsed="false">
      <c r="A666" s="17" t="s">
        <v>3101</v>
      </c>
      <c r="B666" s="50" t="n">
        <f aca="false">(TOT!DI668*60)/TOT!AK668</f>
        <v>0.18911867196666</v>
      </c>
      <c r="C666" s="27" t="n">
        <f aca="false">VLOOKUP(B666,'DI - PENALTIES'!$A$3:$B$69,2)</f>
        <v>96</v>
      </c>
      <c r="D666" s="27" t="n">
        <f aca="false">IF(TOT!AK668&lt;400,IF(C666&gt;80,80,C666),C666)</f>
        <v>96</v>
      </c>
      <c r="E666" s="27" t="n">
        <f aca="false">IF(TOT!AK668&lt;200,IF(C666&gt;73,73,C666),C666)</f>
        <v>96</v>
      </c>
    </row>
    <row r="667" customFormat="false" ht="13" hidden="false" customHeight="true" outlineLevel="0" collapsed="false">
      <c r="A667" s="17" t="s">
        <v>3105</v>
      </c>
      <c r="B667" s="50" t="n">
        <f aca="false">(TOT!DI669*60)/TOT!AK669</f>
        <v>0.623241722570878</v>
      </c>
      <c r="C667" s="27" t="n">
        <f aca="false">VLOOKUP(B667,'DI - PENALTIES'!$A$3:$B$69,2)</f>
        <v>74</v>
      </c>
      <c r="D667" s="27" t="n">
        <f aca="false">IF(TOT!AK669&lt;400,IF(C667&gt;80,80,C667),C667)</f>
        <v>74</v>
      </c>
      <c r="E667" s="27" t="n">
        <f aca="false">IF(TOT!AK669&lt;200,IF(C667&gt;73,73,C667),C667)</f>
        <v>74</v>
      </c>
    </row>
    <row r="668" customFormat="false" ht="13" hidden="false" customHeight="true" outlineLevel="0" collapsed="false">
      <c r="A668" s="17" t="s">
        <v>3109</v>
      </c>
      <c r="B668" s="50" t="n">
        <f aca="false">(TOT!DI670*60)/TOT!AK670</f>
        <v>0.318319977894439</v>
      </c>
      <c r="C668" s="27" t="n">
        <f aca="false">VLOOKUP(B668,'DI - PENALTIES'!$A$3:$B$69,2)</f>
        <v>92</v>
      </c>
      <c r="D668" s="27" t="n">
        <f aca="false">IF(TOT!AK670&lt;400,IF(C668&gt;80,80,C668),C668)</f>
        <v>92</v>
      </c>
      <c r="E668" s="27" t="n">
        <f aca="false">IF(TOT!AK670&lt;200,IF(C668&gt;73,73,C668),C668)</f>
        <v>92</v>
      </c>
    </row>
    <row r="669" customFormat="false" ht="13" hidden="false" customHeight="true" outlineLevel="0" collapsed="false">
      <c r="A669" s="17" t="s">
        <v>3113</v>
      </c>
      <c r="B669" s="50" t="n">
        <f aca="false">(TOT!DI671*60)/TOT!AK671</f>
        <v>0.485284205796452</v>
      </c>
      <c r="C669" s="27" t="n">
        <f aca="false">VLOOKUP(B669,'DI - PENALTIES'!$A$3:$B$69,2)</f>
        <v>82</v>
      </c>
      <c r="D669" s="27" t="n">
        <f aca="false">IF(TOT!AK671&lt;400,IF(C669&gt;80,80,C669),C669)</f>
        <v>82</v>
      </c>
      <c r="E669" s="27" t="n">
        <f aca="false">IF(TOT!AK671&lt;200,IF(C669&gt;73,73,C669),C669)</f>
        <v>82</v>
      </c>
    </row>
    <row r="670" customFormat="false" ht="13" hidden="false" customHeight="true" outlineLevel="0" collapsed="false">
      <c r="A670" s="17" t="s">
        <v>3116</v>
      </c>
      <c r="B670" s="50" t="n">
        <f aca="false">(TOT!DI672*60)/TOT!AK672</f>
        <v>0.715421303656591</v>
      </c>
      <c r="C670" s="27" t="n">
        <f aca="false">VLOOKUP(B670,'DI - PENALTIES'!$A$3:$B$69,2)</f>
        <v>66</v>
      </c>
      <c r="D670" s="27" t="n">
        <f aca="false">IF(TOT!AK672&lt;400,IF(C670&gt;80,80,C670),C670)</f>
        <v>66</v>
      </c>
      <c r="E670" s="27" t="n">
        <f aca="false">IF(TOT!AK672&lt;200,IF(C670&gt;73,73,C670),C670)</f>
        <v>66</v>
      </c>
    </row>
    <row r="671" customFormat="false" ht="13" hidden="false" customHeight="true" outlineLevel="0" collapsed="false">
      <c r="A671" s="17" t="s">
        <v>3120</v>
      </c>
      <c r="B671" s="50" t="n">
        <f aca="false">(TOT!DI673*60)/TOT!AK673</f>
        <v>0.954509298890186</v>
      </c>
      <c r="C671" s="27" t="n">
        <f aca="false">VLOOKUP(B671,'DI - PENALTIES'!$A$3:$B$69,2)</f>
        <v>57</v>
      </c>
      <c r="D671" s="27" t="n">
        <f aca="false">IF(TOT!AK673&lt;400,IF(C671&gt;80,80,C671),C671)</f>
        <v>57</v>
      </c>
      <c r="E671" s="27" t="n">
        <f aca="false">IF(TOT!AK673&lt;200,IF(C671&gt;73,73,C671),C671)</f>
        <v>57</v>
      </c>
    </row>
    <row r="672" customFormat="false" ht="13" hidden="false" customHeight="true" outlineLevel="0" collapsed="false">
      <c r="A672" s="17" t="s">
        <v>3123</v>
      </c>
      <c r="B672" s="50" t="n">
        <f aca="false">(TOT!DI674*60)/TOT!AK674</f>
        <v>0</v>
      </c>
      <c r="C672" s="27" t="n">
        <f aca="false">VLOOKUP(B672,'DI - PENALTIES'!$A$3:$B$69,2)</f>
        <v>99</v>
      </c>
      <c r="D672" s="27" t="n">
        <f aca="false">IF(TOT!AK674&lt;400,IF(C672&gt;80,80,C672),C672)</f>
        <v>80</v>
      </c>
      <c r="E672" s="27" t="n">
        <f aca="false">IF(TOT!AK674&lt;200,IF(C672&gt;73,73,C672),C672)</f>
        <v>73</v>
      </c>
    </row>
    <row r="673" customFormat="false" ht="13" hidden="false" customHeight="true" outlineLevel="0" collapsed="false">
      <c r="A673" s="17" t="s">
        <v>3127</v>
      </c>
      <c r="B673" s="50" t="n">
        <f aca="false">(TOT!DI675*60)/TOT!AK675</f>
        <v>1.0013148578942</v>
      </c>
      <c r="C673" s="27" t="n">
        <f aca="false">VLOOKUP(B673,'DI - PENALTIES'!$A$3:$B$69,2)</f>
        <v>54</v>
      </c>
      <c r="D673" s="27" t="n">
        <f aca="false">IF(TOT!AK675&lt;400,IF(C673&gt;80,80,C673),C673)</f>
        <v>54</v>
      </c>
      <c r="E673" s="27" t="n">
        <f aca="false">IF(TOT!AK675&lt;200,IF(C673&gt;73,73,C673),C673)</f>
        <v>54</v>
      </c>
    </row>
    <row r="674" customFormat="false" ht="13" hidden="false" customHeight="true" outlineLevel="0" collapsed="false">
      <c r="A674" s="17" t="s">
        <v>3132</v>
      </c>
      <c r="B674" s="50" t="n">
        <f aca="false">(TOT!DI676*60)/TOT!AK676</f>
        <v>1.2370113805047</v>
      </c>
      <c r="C674" s="27" t="n">
        <f aca="false">VLOOKUP(B674,'DI - PENALTIES'!$A$3:$B$69,2)</f>
        <v>48</v>
      </c>
      <c r="D674" s="27" t="n">
        <f aca="false">IF(TOT!AK676&lt;400,IF(C674&gt;80,80,C674),C674)</f>
        <v>48</v>
      </c>
      <c r="E674" s="27" t="n">
        <f aca="false">IF(TOT!AK676&lt;200,IF(C674&gt;73,73,C674),C674)</f>
        <v>48</v>
      </c>
    </row>
    <row r="675" customFormat="false" ht="13" hidden="false" customHeight="true" outlineLevel="0" collapsed="false">
      <c r="A675" s="17" t="s">
        <v>3137</v>
      </c>
      <c r="B675" s="50" t="n">
        <f aca="false">(TOT!DI677*60)/TOT!AK677</f>
        <v>0.627009646302251</v>
      </c>
      <c r="C675" s="27" t="n">
        <f aca="false">VLOOKUP(B675,'DI - PENALTIES'!$A$3:$B$69,2)</f>
        <v>74</v>
      </c>
      <c r="D675" s="27" t="n">
        <f aca="false">IF(TOT!AK677&lt;400,IF(C675&gt;80,80,C675),C675)</f>
        <v>74</v>
      </c>
      <c r="E675" s="27" t="n">
        <f aca="false">IF(TOT!AK677&lt;200,IF(C675&gt;73,73,C675),C675)</f>
        <v>74</v>
      </c>
    </row>
    <row r="676" customFormat="false" ht="13" hidden="false" customHeight="true" outlineLevel="0" collapsed="false">
      <c r="A676" s="17" t="s">
        <v>3141</v>
      </c>
      <c r="B676" s="50" t="n">
        <f aca="false">(TOT!DI678*60)/TOT!AK678</f>
        <v>0</v>
      </c>
      <c r="C676" s="27" t="n">
        <f aca="false">VLOOKUP(B676,'DI - PENALTIES'!$A$3:$B$69,2)</f>
        <v>99</v>
      </c>
      <c r="D676" s="27" t="n">
        <f aca="false">IF(TOT!AK678&lt;400,IF(C676&gt;80,80,C676),C676)</f>
        <v>80</v>
      </c>
      <c r="E676" s="27" t="n">
        <f aca="false">IF(TOT!AK678&lt;200,IF(C676&gt;73,73,C676),C676)</f>
        <v>73</v>
      </c>
    </row>
    <row r="677" customFormat="false" ht="13" hidden="false" customHeight="true" outlineLevel="0" collapsed="false">
      <c r="A677" s="17" t="s">
        <v>3144</v>
      </c>
      <c r="B677" s="50" t="n">
        <f aca="false">(TOT!DI679*60)/TOT!AK679</f>
        <v>0.543708089168127</v>
      </c>
      <c r="C677" s="27" t="n">
        <f aca="false">VLOOKUP(B677,'DI - PENALTIES'!$A$3:$B$69,2)</f>
        <v>79</v>
      </c>
      <c r="D677" s="27" t="n">
        <f aca="false">IF(TOT!AK679&lt;400,IF(C677&gt;80,80,C677),C677)</f>
        <v>79</v>
      </c>
      <c r="E677" s="27" t="n">
        <f aca="false">IF(TOT!AK679&lt;200,IF(C677&gt;73,73,C677),C677)</f>
        <v>79</v>
      </c>
    </row>
    <row r="678" customFormat="false" ht="13" hidden="false" customHeight="true" outlineLevel="0" collapsed="false">
      <c r="A678" s="17" t="s">
        <v>3147</v>
      </c>
      <c r="B678" s="50" t="n">
        <f aca="false">(TOT!DI680*60)/TOT!AK680</f>
        <v>0.344580043072505</v>
      </c>
      <c r="C678" s="27" t="n">
        <f aca="false">VLOOKUP(B678,'DI - PENALTIES'!$A$3:$B$69,2)</f>
        <v>90</v>
      </c>
      <c r="D678" s="27" t="n">
        <f aca="false">IF(TOT!AK680&lt;400,IF(C678&gt;80,80,C678),C678)</f>
        <v>90</v>
      </c>
      <c r="E678" s="27" t="n">
        <f aca="false">IF(TOT!AK680&lt;200,IF(C678&gt;73,73,C678),C678)</f>
        <v>90</v>
      </c>
    </row>
    <row r="679" customFormat="false" ht="13" hidden="false" customHeight="true" outlineLevel="0" collapsed="false">
      <c r="A679" s="17" t="s">
        <v>3150</v>
      </c>
      <c r="B679" s="50" t="n">
        <f aca="false">(TOT!DI681*60)/TOT!AK681</f>
        <v>1.22595760911026</v>
      </c>
      <c r="C679" s="27" t="n">
        <f aca="false">VLOOKUP(B679,'DI - PENALTIES'!$A$3:$B$69,2)</f>
        <v>48</v>
      </c>
      <c r="D679" s="27" t="n">
        <f aca="false">IF(TOT!AK681&lt;400,IF(C679&gt;80,80,C679),C679)</f>
        <v>48</v>
      </c>
      <c r="E679" s="27" t="n">
        <f aca="false">IF(TOT!AK681&lt;200,IF(C679&gt;73,73,C679),C679)</f>
        <v>48</v>
      </c>
    </row>
    <row r="680" customFormat="false" ht="13" hidden="false" customHeight="true" outlineLevel="0" collapsed="false">
      <c r="A680" s="17" t="s">
        <v>3154</v>
      </c>
      <c r="B680" s="50" t="n">
        <f aca="false">(TOT!DI682*60)/TOT!AK682</f>
        <v>0.465709375173255</v>
      </c>
      <c r="C680" s="27" t="n">
        <f aca="false">VLOOKUP(B680,'DI - PENALTIES'!$A$3:$B$69,2)</f>
        <v>83</v>
      </c>
      <c r="D680" s="27" t="n">
        <f aca="false">IF(TOT!AK682&lt;400,IF(C680&gt;80,80,C680),C680)</f>
        <v>83</v>
      </c>
      <c r="E680" s="27" t="n">
        <f aca="false">IF(TOT!AK682&lt;200,IF(C680&gt;73,73,C680),C680)</f>
        <v>83</v>
      </c>
    </row>
    <row r="681" customFormat="false" ht="13" hidden="false" customHeight="true" outlineLevel="0" collapsed="false">
      <c r="A681" s="17" t="s">
        <v>3157</v>
      </c>
      <c r="B681" s="50" t="n">
        <f aca="false">(TOT!DI683*60)/TOT!AK683</f>
        <v>0</v>
      </c>
      <c r="C681" s="27" t="n">
        <f aca="false">VLOOKUP(B681,'DI - PENALTIES'!$A$3:$B$69,2)</f>
        <v>99</v>
      </c>
      <c r="D681" s="27" t="n">
        <f aca="false">IF(TOT!AK683&lt;400,IF(C681&gt;80,80,C681),C681)</f>
        <v>80</v>
      </c>
      <c r="E681" s="27" t="n">
        <f aca="false">IF(TOT!AK683&lt;200,IF(C681&gt;73,73,C681),C681)</f>
        <v>73</v>
      </c>
    </row>
    <row r="682" customFormat="false" ht="13" hidden="false" customHeight="true" outlineLevel="0" collapsed="false">
      <c r="A682" s="17" t="s">
        <v>3161</v>
      </c>
      <c r="B682" s="50" t="n">
        <f aca="false">(TOT!DI684*60)/TOT!AK684</f>
        <v>0.847012831882435</v>
      </c>
      <c r="C682" s="27" t="n">
        <f aca="false">VLOOKUP(B682,'DI - PENALTIES'!$A$3:$B$69,2)</f>
        <v>62</v>
      </c>
      <c r="D682" s="27" t="n">
        <f aca="false">IF(TOT!AK684&lt;400,IF(C682&gt;80,80,C682),C682)</f>
        <v>62</v>
      </c>
      <c r="E682" s="27" t="n">
        <f aca="false">IF(TOT!AK684&lt;200,IF(C682&gt;73,73,C682),C682)</f>
        <v>62</v>
      </c>
    </row>
    <row r="683" customFormat="false" ht="13" hidden="false" customHeight="true" outlineLevel="0" collapsed="false">
      <c r="A683" s="17" t="s">
        <v>3165</v>
      </c>
      <c r="B683" s="50" t="n">
        <f aca="false">(TOT!DI685*60)/TOT!AK685</f>
        <v>0.48837639514089</v>
      </c>
      <c r="C683" s="27" t="n">
        <f aca="false">VLOOKUP(B683,'DI - PENALTIES'!$A$3:$B$69,2)</f>
        <v>82</v>
      </c>
      <c r="D683" s="27" t="n">
        <f aca="false">IF(TOT!AK685&lt;400,IF(C683&gt;80,80,C683),C683)</f>
        <v>82</v>
      </c>
      <c r="E683" s="27" t="n">
        <f aca="false">IF(TOT!AK685&lt;200,IF(C683&gt;73,73,C683),C683)</f>
        <v>82</v>
      </c>
    </row>
    <row r="684" customFormat="false" ht="13" hidden="false" customHeight="true" outlineLevel="0" collapsed="false">
      <c r="A684" s="17" t="s">
        <v>3168</v>
      </c>
      <c r="B684" s="50" t="n">
        <f aca="false">(TOT!DI686*60)/TOT!AK686</f>
        <v>0.799861752289747</v>
      </c>
      <c r="C684" s="27" t="n">
        <f aca="false">VLOOKUP(B684,'DI - PENALTIES'!$A$3:$B$69,2)</f>
        <v>63</v>
      </c>
      <c r="D684" s="27" t="n">
        <f aca="false">IF(TOT!AK686&lt;400,IF(C684&gt;80,80,C684),C684)</f>
        <v>63</v>
      </c>
      <c r="E684" s="27" t="n">
        <f aca="false">IF(TOT!AK686&lt;200,IF(C684&gt;73,73,C684),C684)</f>
        <v>63</v>
      </c>
    </row>
    <row r="685" customFormat="false" ht="13" hidden="false" customHeight="true" outlineLevel="0" collapsed="false">
      <c r="A685" s="17" t="s">
        <v>3171</v>
      </c>
      <c r="B685" s="50" t="n">
        <f aca="false">(TOT!DI687*60)/TOT!AK687</f>
        <v>0.453760540479233</v>
      </c>
      <c r="C685" s="27" t="n">
        <f aca="false">VLOOKUP(B685,'DI - PENALTIES'!$A$3:$B$69,2)</f>
        <v>83</v>
      </c>
      <c r="D685" s="27" t="n">
        <f aca="false">IF(TOT!AK687&lt;400,IF(C685&gt;80,80,C685),C685)</f>
        <v>83</v>
      </c>
      <c r="E685" s="27" t="n">
        <f aca="false">IF(TOT!AK687&lt;200,IF(C685&gt;73,73,C685),C685)</f>
        <v>83</v>
      </c>
    </row>
    <row r="686" customFormat="false" ht="13" hidden="false" customHeight="true" outlineLevel="0" collapsed="false">
      <c r="A686" s="17" t="s">
        <v>3173</v>
      </c>
      <c r="B686" s="50" t="n">
        <f aca="false">(TOT!DI688*60)/TOT!AK688</f>
        <v>0.974658869395711</v>
      </c>
      <c r="C686" s="27" t="n">
        <f aca="false">VLOOKUP(B686,'DI - PENALTIES'!$A$3:$B$69,2)</f>
        <v>56</v>
      </c>
      <c r="D686" s="27" t="n">
        <f aca="false">IF(TOT!AK688&lt;400,IF(C686&gt;80,80,C686),C686)</f>
        <v>56</v>
      </c>
      <c r="E686" s="27" t="n">
        <f aca="false">IF(TOT!AK688&lt;200,IF(C686&gt;73,73,C686),C686)</f>
        <v>56</v>
      </c>
    </row>
    <row r="687" customFormat="false" ht="13" hidden="false" customHeight="true" outlineLevel="0" collapsed="false">
      <c r="A687" s="17" t="s">
        <v>3178</v>
      </c>
      <c r="B687" s="50" t="n">
        <f aca="false">(TOT!DI689*60)/TOT!AK689</f>
        <v>1.07366537429168</v>
      </c>
      <c r="C687" s="27" t="n">
        <f aca="false">VLOOKUP(B687,'DI - PENALTIES'!$A$3:$B$69,2)</f>
        <v>51</v>
      </c>
      <c r="D687" s="27" t="n">
        <f aca="false">IF(TOT!AK689&lt;400,IF(C687&gt;80,80,C687),C687)</f>
        <v>51</v>
      </c>
      <c r="E687" s="27" t="n">
        <f aca="false">IF(TOT!AK689&lt;200,IF(C687&gt;73,73,C687),C687)</f>
        <v>51</v>
      </c>
    </row>
    <row r="688" customFormat="false" ht="13" hidden="false" customHeight="true" outlineLevel="0" collapsed="false">
      <c r="A688" s="17" t="s">
        <v>3181</v>
      </c>
      <c r="B688" s="50" t="n">
        <f aca="false">(TOT!DI690*60)/TOT!AK690</f>
        <v>0.29034599564481</v>
      </c>
      <c r="C688" s="27" t="n">
        <f aca="false">VLOOKUP(B688,'DI - PENALTIES'!$A$3:$B$69,2)</f>
        <v>93</v>
      </c>
      <c r="D688" s="27" t="n">
        <f aca="false">IF(TOT!AK690&lt;400,IF(C688&gt;80,80,C688),C688)</f>
        <v>80</v>
      </c>
      <c r="E688" s="27" t="n">
        <f aca="false">IF(TOT!AK690&lt;200,IF(C688&gt;73,73,C688),C688)</f>
        <v>93</v>
      </c>
    </row>
    <row r="689" customFormat="false" ht="13" hidden="false" customHeight="true" outlineLevel="0" collapsed="false">
      <c r="A689" s="17" t="s">
        <v>3183</v>
      </c>
      <c r="B689" s="50" t="n">
        <f aca="false">(TOT!DI691*60)/TOT!AK691</f>
        <v>0.419091967403948</v>
      </c>
      <c r="C689" s="27" t="n">
        <f aca="false">VLOOKUP(B689,'DI - PENALTIES'!$A$3:$B$69,2)</f>
        <v>86</v>
      </c>
      <c r="D689" s="27" t="n">
        <f aca="false">IF(TOT!AK691&lt;400,IF(C689&gt;80,80,C689),C689)</f>
        <v>80</v>
      </c>
      <c r="E689" s="27" t="n">
        <f aca="false">IF(TOT!AK691&lt;200,IF(C689&gt;73,73,C689),C689)</f>
        <v>73</v>
      </c>
    </row>
    <row r="690" customFormat="false" ht="13" hidden="false" customHeight="true" outlineLevel="0" collapsed="false">
      <c r="A690" s="17" t="s">
        <v>3186</v>
      </c>
      <c r="B690" s="50" t="n">
        <f aca="false">(TOT!DI692*60)/TOT!AK692</f>
        <v>0.359764154609764</v>
      </c>
      <c r="C690" s="27" t="n">
        <f aca="false">VLOOKUP(B690,'DI - PENALTIES'!$A$3:$B$69,2)</f>
        <v>90</v>
      </c>
      <c r="D690" s="27" t="n">
        <f aca="false">IF(TOT!AK692&lt;400,IF(C690&gt;80,80,C690),C690)</f>
        <v>90</v>
      </c>
      <c r="E690" s="27" t="n">
        <f aca="false">IF(TOT!AK692&lt;200,IF(C690&gt;73,73,C690),C690)</f>
        <v>90</v>
      </c>
    </row>
    <row r="691" customFormat="false" ht="13" hidden="false" customHeight="true" outlineLevel="0" collapsed="false">
      <c r="A691" s="17" t="s">
        <v>3191</v>
      </c>
      <c r="B691" s="50" t="n">
        <f aca="false">(TOT!DI693*60)/TOT!AK693</f>
        <v>0.378020791143513</v>
      </c>
      <c r="C691" s="27" t="n">
        <f aca="false">VLOOKUP(B691,'DI - PENALTIES'!$A$3:$B$69,2)</f>
        <v>88</v>
      </c>
      <c r="D691" s="27" t="n">
        <f aca="false">IF(TOT!AK693&lt;400,IF(C691&gt;80,80,C691),C691)</f>
        <v>88</v>
      </c>
      <c r="E691" s="27" t="n">
        <f aca="false">IF(TOT!AK693&lt;200,IF(C691&gt;73,73,C691),C691)</f>
        <v>88</v>
      </c>
    </row>
    <row r="692" customFormat="false" ht="13" hidden="false" customHeight="true" outlineLevel="0" collapsed="false">
      <c r="A692" s="17" t="s">
        <v>3196</v>
      </c>
      <c r="B692" s="50" t="n">
        <f aca="false">(TOT!DI694*60)/TOT!AK694</f>
        <v>0.84710153453115</v>
      </c>
      <c r="C692" s="27" t="n">
        <f aca="false">VLOOKUP(B692,'DI - PENALTIES'!$A$3:$B$69,2)</f>
        <v>62</v>
      </c>
      <c r="D692" s="27" t="n">
        <f aca="false">IF(TOT!AK694&lt;400,IF(C692&gt;80,80,C692),C692)</f>
        <v>62</v>
      </c>
      <c r="E692" s="27" t="n">
        <f aca="false">IF(TOT!AK694&lt;200,IF(C692&gt;73,73,C692),C692)</f>
        <v>62</v>
      </c>
    </row>
    <row r="693" customFormat="false" ht="13" hidden="false" customHeight="true" outlineLevel="0" collapsed="false">
      <c r="A693" s="17" t="s">
        <v>3200</v>
      </c>
      <c r="B693" s="50" t="n">
        <f aca="false">(TOT!DI695*60)/TOT!AK695</f>
        <v>0.717703349282297</v>
      </c>
      <c r="C693" s="27" t="n">
        <f aca="false">VLOOKUP(B693,'DI - PENALTIES'!$A$3:$B$69,2)</f>
        <v>66</v>
      </c>
      <c r="D693" s="27" t="n">
        <f aca="false">IF(TOT!AK695&lt;400,IF(C693&gt;80,80,C693),C693)</f>
        <v>66</v>
      </c>
      <c r="E693" s="27" t="n">
        <f aca="false">IF(TOT!AK695&lt;200,IF(C693&gt;73,73,C693),C693)</f>
        <v>66</v>
      </c>
    </row>
    <row r="694" customFormat="false" ht="13" hidden="false" customHeight="true" outlineLevel="0" collapsed="false">
      <c r="A694" s="17" t="s">
        <v>3204</v>
      </c>
      <c r="B694" s="50" t="n">
        <f aca="false">(TOT!DI696*60)/TOT!AK696</f>
        <v>0.420978775653394</v>
      </c>
      <c r="C694" s="27" t="n">
        <f aca="false">VLOOKUP(B694,'DI - PENALTIES'!$A$3:$B$69,2)</f>
        <v>85</v>
      </c>
      <c r="D694" s="27" t="n">
        <f aca="false">IF(TOT!AK696&lt;400,IF(C694&gt;80,80,C694),C694)</f>
        <v>80</v>
      </c>
      <c r="E694" s="27" t="n">
        <f aca="false">IF(TOT!AK696&lt;200,IF(C694&gt;73,73,C694),C694)</f>
        <v>85</v>
      </c>
    </row>
    <row r="695" customFormat="false" ht="13" hidden="false" customHeight="true" outlineLevel="0" collapsed="false">
      <c r="A695" s="17" t="s">
        <v>3206</v>
      </c>
      <c r="B695" s="50" t="n">
        <f aca="false">(TOT!DI697*60)/TOT!AK697</f>
        <v>0.548213411649535</v>
      </c>
      <c r="C695" s="27" t="n">
        <f aca="false">VLOOKUP(B695,'DI - PENALTIES'!$A$3:$B$69,2)</f>
        <v>79</v>
      </c>
      <c r="D695" s="27" t="n">
        <f aca="false">IF(TOT!AK697&lt;400,IF(C695&gt;80,80,C695),C695)</f>
        <v>79</v>
      </c>
      <c r="E695" s="27" t="n">
        <f aca="false">IF(TOT!AK697&lt;200,IF(C695&gt;73,73,C695),C695)</f>
        <v>79</v>
      </c>
    </row>
    <row r="696" customFormat="false" ht="13" hidden="false" customHeight="true" outlineLevel="0" collapsed="false">
      <c r="A696" s="17" t="s">
        <v>3210</v>
      </c>
      <c r="B696" s="50" t="n">
        <f aca="false">(TOT!DI698*60)/TOT!AK698</f>
        <v>0</v>
      </c>
      <c r="C696" s="27" t="n">
        <f aca="false">VLOOKUP(B696,'DI - PENALTIES'!$A$3:$B$69,2)</f>
        <v>99</v>
      </c>
      <c r="D696" s="27" t="n">
        <f aca="false">IF(TOT!AK698&lt;400,IF(C696&gt;80,80,C696),C696)</f>
        <v>80</v>
      </c>
      <c r="E696" s="27" t="n">
        <f aca="false">IF(TOT!AK698&lt;200,IF(C696&gt;73,73,C696),C696)</f>
        <v>73</v>
      </c>
    </row>
    <row r="697" customFormat="false" ht="13" hidden="false" customHeight="true" outlineLevel="0" collapsed="false">
      <c r="A697" s="17" t="s">
        <v>3215</v>
      </c>
      <c r="B697" s="50" t="n">
        <f aca="false">(TOT!DI699*60)/TOT!AK699</f>
        <v>1.1825172933493</v>
      </c>
      <c r="C697" s="27" t="n">
        <f aca="false">VLOOKUP(B697,'DI - PENALTIES'!$A$3:$B$69,2)</f>
        <v>49</v>
      </c>
      <c r="D697" s="27" t="n">
        <f aca="false">IF(TOT!AK699&lt;400,IF(C697&gt;80,80,C697),C697)</f>
        <v>49</v>
      </c>
      <c r="E697" s="27" t="n">
        <f aca="false">IF(TOT!AK699&lt;200,IF(C697&gt;73,73,C697),C697)</f>
        <v>49</v>
      </c>
    </row>
    <row r="698" customFormat="false" ht="13" hidden="false" customHeight="true" outlineLevel="0" collapsed="false">
      <c r="A698" s="17" t="s">
        <v>3219</v>
      </c>
      <c r="B698" s="50" t="n">
        <f aca="false">(TOT!DI700*60)/TOT!AK700</f>
        <v>0.816167897396036</v>
      </c>
      <c r="C698" s="27" t="n">
        <f aca="false">VLOOKUP(B698,'DI - PENALTIES'!$A$3:$B$69,2)</f>
        <v>63</v>
      </c>
      <c r="D698" s="27" t="n">
        <f aca="false">IF(TOT!AK700&lt;400,IF(C698&gt;80,80,C698),C698)</f>
        <v>63</v>
      </c>
      <c r="E698" s="27" t="n">
        <f aca="false">IF(TOT!AK700&lt;200,IF(C698&gt;73,73,C698),C698)</f>
        <v>63</v>
      </c>
    </row>
    <row r="699" customFormat="false" ht="13" hidden="false" customHeight="true" outlineLevel="0" collapsed="false">
      <c r="A699" s="17" t="s">
        <v>3223</v>
      </c>
      <c r="B699" s="50" t="n">
        <f aca="false">(TOT!DI701*60)/TOT!AK701</f>
        <v>0.473203890787545</v>
      </c>
      <c r="C699" s="27" t="n">
        <f aca="false">VLOOKUP(B699,'DI - PENALTIES'!$A$3:$B$69,2)</f>
        <v>82</v>
      </c>
      <c r="D699" s="27" t="n">
        <f aca="false">IF(TOT!AK701&lt;400,IF(C699&gt;80,80,C699),C699)</f>
        <v>82</v>
      </c>
      <c r="E699" s="27" t="n">
        <f aca="false">IF(TOT!AK701&lt;200,IF(C699&gt;73,73,C699),C699)</f>
        <v>82</v>
      </c>
    </row>
    <row r="700" customFormat="false" ht="13" hidden="false" customHeight="true" outlineLevel="0" collapsed="false">
      <c r="A700" s="17" t="s">
        <v>3228</v>
      </c>
      <c r="B700" s="50" t="n">
        <f aca="false">(TOT!DI702*60)/TOT!AK702</f>
        <v>0.835756701937901</v>
      </c>
      <c r="C700" s="27" t="n">
        <f aca="false">VLOOKUP(B700,'DI - PENALTIES'!$A$3:$B$69,2)</f>
        <v>62</v>
      </c>
      <c r="D700" s="27" t="n">
        <f aca="false">IF(TOT!AK702&lt;400,IF(C700&gt;80,80,C700),C700)</f>
        <v>62</v>
      </c>
      <c r="E700" s="27" t="n">
        <f aca="false">IF(TOT!AK702&lt;200,IF(C700&gt;73,73,C700),C700)</f>
        <v>62</v>
      </c>
    </row>
    <row r="701" customFormat="false" ht="13" hidden="false" customHeight="true" outlineLevel="0" collapsed="false">
      <c r="A701" s="17" t="s">
        <v>3232</v>
      </c>
      <c r="B701" s="50" t="n">
        <f aca="false">(TOT!DI703*60)/TOT!AK703</f>
        <v>0.465212447017469</v>
      </c>
      <c r="C701" s="27" t="n">
        <f aca="false">VLOOKUP(B701,'DI - PENALTIES'!$A$3:$B$69,2)</f>
        <v>83</v>
      </c>
      <c r="D701" s="27" t="n">
        <f aca="false">IF(TOT!AK703&lt;400,IF(C701&gt;80,80,C701),C701)</f>
        <v>83</v>
      </c>
      <c r="E701" s="27" t="n">
        <f aca="false">IF(TOT!AK703&lt;200,IF(C701&gt;73,73,C701),C701)</f>
        <v>83</v>
      </c>
    </row>
    <row r="702" customFormat="false" ht="13" hidden="false" customHeight="true" outlineLevel="0" collapsed="false">
      <c r="A702" s="17" t="s">
        <v>3238</v>
      </c>
      <c r="B702" s="50" t="n">
        <f aca="false">(TOT!DI704*60)/TOT!AK704</f>
        <v>0.746000607852368</v>
      </c>
      <c r="C702" s="27" t="n">
        <f aca="false">VLOOKUP(B702,'DI - PENALTIES'!$A$3:$B$69,2)</f>
        <v>65</v>
      </c>
      <c r="D702" s="27" t="n">
        <f aca="false">IF(TOT!AK704&lt;400,IF(C702&gt;80,80,C702),C702)</f>
        <v>65</v>
      </c>
      <c r="E702" s="27" t="n">
        <f aca="false">IF(TOT!AK704&lt;200,IF(C702&gt;73,73,C702),C702)</f>
        <v>65</v>
      </c>
    </row>
    <row r="703" customFormat="false" ht="13" hidden="false" customHeight="true" outlineLevel="0" collapsed="false">
      <c r="A703" s="17" t="s">
        <v>3244</v>
      </c>
      <c r="B703" s="50" t="n">
        <f aca="false">(TOT!DI705*60)/TOT!AK705</f>
        <v>0.885581624181293</v>
      </c>
      <c r="C703" s="27" t="n">
        <f aca="false">VLOOKUP(B703,'DI - PENALTIES'!$A$3:$B$69,2)</f>
        <v>60</v>
      </c>
      <c r="D703" s="27" t="n">
        <f aca="false">IF(TOT!AK705&lt;400,IF(C703&gt;80,80,C703),C703)</f>
        <v>60</v>
      </c>
      <c r="E703" s="27" t="n">
        <f aca="false">IF(TOT!AK705&lt;200,IF(C703&gt;73,73,C703),C703)</f>
        <v>60</v>
      </c>
    </row>
    <row r="704" customFormat="false" ht="13" hidden="false" customHeight="true" outlineLevel="0" collapsed="false">
      <c r="A704" s="17" t="s">
        <v>3249</v>
      </c>
      <c r="B704" s="50" t="n">
        <f aca="false">(TOT!DI706*60)/TOT!AK706</f>
        <v>1.10266477320191</v>
      </c>
      <c r="C704" s="27" t="n">
        <f aca="false">VLOOKUP(B704,'DI - PENALTIES'!$A$3:$B$69,2)</f>
        <v>50</v>
      </c>
      <c r="D704" s="27" t="n">
        <f aca="false">IF(TOT!AK706&lt;400,IF(C704&gt;80,80,C704),C704)</f>
        <v>50</v>
      </c>
      <c r="E704" s="27" t="n">
        <f aca="false">IF(TOT!AK706&lt;200,IF(C704&gt;73,73,C704),C704)</f>
        <v>50</v>
      </c>
    </row>
    <row r="705" customFormat="false" ht="13" hidden="false" customHeight="true" outlineLevel="0" collapsed="false">
      <c r="A705" s="17" t="s">
        <v>3253</v>
      </c>
      <c r="B705" s="50" t="n">
        <f aca="false">(TOT!DI707*60)/TOT!AK707</f>
        <v>0.777285976465525</v>
      </c>
      <c r="C705" s="27" t="n">
        <f aca="false">VLOOKUP(B705,'DI - PENALTIES'!$A$3:$B$69,2)</f>
        <v>64</v>
      </c>
      <c r="D705" s="27" t="n">
        <f aca="false">IF(TOT!AK707&lt;400,IF(C705&gt;80,80,C705),C705)</f>
        <v>64</v>
      </c>
      <c r="E705" s="27" t="n">
        <f aca="false">IF(TOT!AK707&lt;200,IF(C705&gt;73,73,C705),C705)</f>
        <v>64</v>
      </c>
    </row>
    <row r="706" customFormat="false" ht="13" hidden="false" customHeight="true" outlineLevel="0" collapsed="false">
      <c r="A706" s="17" t="s">
        <v>3256</v>
      </c>
      <c r="B706" s="50" t="n">
        <f aca="false">(TOT!DI708*60)/TOT!AK708</f>
        <v>0.527281656284732</v>
      </c>
      <c r="C706" s="27" t="n">
        <f aca="false">VLOOKUP(B706,'DI - PENALTIES'!$A$3:$B$69,2)</f>
        <v>80</v>
      </c>
      <c r="D706" s="27" t="n">
        <f aca="false">IF(TOT!AK708&lt;400,IF(C706&gt;80,80,C706),C706)</f>
        <v>80</v>
      </c>
      <c r="E706" s="27" t="n">
        <f aca="false">IF(TOT!AK708&lt;200,IF(C706&gt;73,73,C706),C706)</f>
        <v>80</v>
      </c>
    </row>
    <row r="707" customFormat="false" ht="13" hidden="false" customHeight="true" outlineLevel="0" collapsed="false">
      <c r="A707" s="17" t="s">
        <v>3260</v>
      </c>
      <c r="B707" s="50" t="n">
        <f aca="false">(TOT!DI709*60)/TOT!AK709</f>
        <v>0</v>
      </c>
      <c r="C707" s="27" t="n">
        <f aca="false">VLOOKUP(B707,'DI - PENALTIES'!$A$3:$B$69,2)</f>
        <v>99</v>
      </c>
      <c r="D707" s="27" t="n">
        <f aca="false">IF(TOT!AK709&lt;400,IF(C707&gt;80,80,C707),C707)</f>
        <v>80</v>
      </c>
      <c r="E707" s="27" t="n">
        <f aca="false">IF(TOT!AK709&lt;200,IF(C707&gt;73,73,C707),C707)</f>
        <v>99</v>
      </c>
    </row>
    <row r="708" customFormat="false" ht="13" hidden="false" customHeight="true" outlineLevel="0" collapsed="false">
      <c r="A708" s="17" t="s">
        <v>3264</v>
      </c>
      <c r="B708" s="50" t="n">
        <f aca="false">(TOT!DI710*60)/TOT!AK710</f>
        <v>0.599533696014228</v>
      </c>
      <c r="C708" s="27" t="n">
        <f aca="false">VLOOKUP(B708,'DI - PENALTIES'!$A$3:$B$69,2)</f>
        <v>77</v>
      </c>
      <c r="D708" s="27" t="n">
        <f aca="false">IF(TOT!AK710&lt;400,IF(C708&gt;80,80,C708),C708)</f>
        <v>77</v>
      </c>
      <c r="E708" s="27" t="n">
        <f aca="false">IF(TOT!AK710&lt;200,IF(C708&gt;73,73,C708),C708)</f>
        <v>77</v>
      </c>
    </row>
    <row r="709" customFormat="false" ht="13" hidden="false" customHeight="true" outlineLevel="0" collapsed="false">
      <c r="A709" s="17" t="s">
        <v>3267</v>
      </c>
      <c r="B709" s="50" t="n">
        <f aca="false">(TOT!DI711*60)/TOT!AK711</f>
        <v>0.73142650743843</v>
      </c>
      <c r="C709" s="27" t="n">
        <f aca="false">VLOOKUP(B709,'DI - PENALTIES'!$A$3:$B$69,2)</f>
        <v>65</v>
      </c>
      <c r="D709" s="27" t="n">
        <f aca="false">IF(TOT!AK711&lt;400,IF(C709&gt;80,80,C709),C709)</f>
        <v>65</v>
      </c>
      <c r="E709" s="27" t="n">
        <f aca="false">IF(TOT!AK711&lt;200,IF(C709&gt;73,73,C709),C709)</f>
        <v>65</v>
      </c>
    </row>
    <row r="710" customFormat="false" ht="13" hidden="false" customHeight="true" outlineLevel="0" collapsed="false">
      <c r="A710" s="17" t="s">
        <v>3271</v>
      </c>
      <c r="B710" s="50" t="n">
        <f aca="false">(TOT!DI712*60)/TOT!AK712</f>
        <v>1.04185706452203</v>
      </c>
      <c r="C710" s="27" t="n">
        <f aca="false">VLOOKUP(B710,'DI - PENALTIES'!$A$3:$B$69,2)</f>
        <v>52</v>
      </c>
      <c r="D710" s="27" t="n">
        <f aca="false">IF(TOT!AK712&lt;400,IF(C710&gt;80,80,C710),C710)</f>
        <v>52</v>
      </c>
      <c r="E710" s="27" t="n">
        <f aca="false">IF(TOT!AK712&lt;200,IF(C710&gt;73,73,C710),C710)</f>
        <v>52</v>
      </c>
    </row>
    <row r="711" customFormat="false" ht="13" hidden="false" customHeight="true" outlineLevel="0" collapsed="false">
      <c r="A711" s="17" t="s">
        <v>3277</v>
      </c>
      <c r="B711" s="50" t="n">
        <f aca="false">(TOT!DI713*60)/TOT!AK713</f>
        <v>0.693698901643406</v>
      </c>
      <c r="C711" s="27" t="n">
        <f aca="false">VLOOKUP(B711,'DI - PENALTIES'!$A$3:$B$69,2)</f>
        <v>67</v>
      </c>
      <c r="D711" s="27" t="n">
        <f aca="false">IF(TOT!AK713&lt;400,IF(C711&gt;80,80,C711),C711)</f>
        <v>67</v>
      </c>
      <c r="E711" s="27" t="n">
        <f aca="false">IF(TOT!AK713&lt;200,IF(C711&gt;73,73,C711),C711)</f>
        <v>67</v>
      </c>
    </row>
    <row r="712" customFormat="false" ht="13" hidden="false" customHeight="true" outlineLevel="0" collapsed="false">
      <c r="A712" s="17" t="s">
        <v>3282</v>
      </c>
      <c r="B712" s="50" t="n">
        <f aca="false">(TOT!DI714*60)/TOT!AK714</f>
        <v>0.280920795942261</v>
      </c>
      <c r="C712" s="27" t="n">
        <f aca="false">VLOOKUP(B712,'DI - PENALTIES'!$A$3:$B$69,2)</f>
        <v>93</v>
      </c>
      <c r="D712" s="27" t="n">
        <f aca="false">IF(TOT!AK714&lt;400,IF(C712&gt;80,80,C712),C712)</f>
        <v>93</v>
      </c>
      <c r="E712" s="27" t="n">
        <f aca="false">IF(TOT!AK714&lt;200,IF(C712&gt;73,73,C712),C712)</f>
        <v>93</v>
      </c>
    </row>
    <row r="713" customFormat="false" ht="13" hidden="false" customHeight="true" outlineLevel="0" collapsed="false">
      <c r="A713" s="17" t="s">
        <v>3287</v>
      </c>
      <c r="B713" s="50" t="n">
        <f aca="false">(TOT!DI715*60)/TOT!AK715</f>
        <v>0.461104944069678</v>
      </c>
      <c r="C713" s="27" t="n">
        <f aca="false">VLOOKUP(B713,'DI - PENALTIES'!$A$3:$B$69,2)</f>
        <v>83</v>
      </c>
      <c r="D713" s="27" t="n">
        <f aca="false">IF(TOT!AK715&lt;400,IF(C713&gt;80,80,C713),C713)</f>
        <v>83</v>
      </c>
      <c r="E713" s="27" t="n">
        <f aca="false">IF(TOT!AK715&lt;200,IF(C713&gt;73,73,C713),C713)</f>
        <v>83</v>
      </c>
    </row>
    <row r="714" customFormat="false" ht="13" hidden="false" customHeight="true" outlineLevel="0" collapsed="false">
      <c r="A714" s="17" t="s">
        <v>3291</v>
      </c>
      <c r="B714" s="50" t="n">
        <f aca="false">(TOT!DI716*60)/TOT!AK716</f>
        <v>0.201989030873468</v>
      </c>
      <c r="C714" s="27" t="n">
        <f aca="false">VLOOKUP(B714,'DI - PENALTIES'!$A$3:$B$69,2)</f>
        <v>96</v>
      </c>
      <c r="D714" s="27" t="n">
        <f aca="false">IF(TOT!AK716&lt;400,IF(C714&gt;80,80,C714),C714)</f>
        <v>96</v>
      </c>
      <c r="E714" s="27" t="n">
        <f aca="false">IF(TOT!AK716&lt;200,IF(C714&gt;73,73,C714),C714)</f>
        <v>96</v>
      </c>
    </row>
    <row r="715" customFormat="false" ht="13" hidden="false" customHeight="true" outlineLevel="0" collapsed="false">
      <c r="A715" s="17" t="s">
        <v>3296</v>
      </c>
      <c r="B715" s="50" t="n">
        <f aca="false">(TOT!DI717*60)/TOT!AK717</f>
        <v>2.54057868736764</v>
      </c>
      <c r="C715" s="27" t="n">
        <f aca="false">VLOOKUP(B715,'DI - PENALTIES'!$A$3:$B$69,2)</f>
        <v>36</v>
      </c>
      <c r="D715" s="27" t="n">
        <f aca="false">IF(TOT!AK717&lt;400,IF(C715&gt;80,80,C715),C715)</f>
        <v>36</v>
      </c>
      <c r="E715" s="27" t="n">
        <f aca="false">IF(TOT!AK717&lt;200,IF(C715&gt;73,73,C715),C715)</f>
        <v>36</v>
      </c>
    </row>
    <row r="716" customFormat="false" ht="13" hidden="false" customHeight="true" outlineLevel="0" collapsed="false">
      <c r="A716" s="17" t="s">
        <v>3301</v>
      </c>
      <c r="B716" s="50" t="n">
        <f aca="false">(TOT!DI718*60)/TOT!AK718</f>
        <v>0.386777925008061</v>
      </c>
      <c r="C716" s="27" t="n">
        <f aca="false">VLOOKUP(B716,'DI - PENALTIES'!$A$3:$B$69,2)</f>
        <v>87</v>
      </c>
      <c r="D716" s="27" t="n">
        <f aca="false">IF(TOT!AK718&lt;400,IF(C716&gt;80,80,C716),C716)</f>
        <v>87</v>
      </c>
      <c r="E716" s="27" t="n">
        <f aca="false">IF(TOT!AK718&lt;200,IF(C716&gt;73,73,C716),C716)</f>
        <v>87</v>
      </c>
    </row>
    <row r="717" customFormat="false" ht="13" hidden="false" customHeight="true" outlineLevel="0" collapsed="false">
      <c r="A717" s="17" t="s">
        <v>3305</v>
      </c>
      <c r="B717" s="50" t="n">
        <f aca="false">(TOT!DI719*60)/TOT!AK719</f>
        <v>1.01333917150143</v>
      </c>
      <c r="C717" s="27" t="n">
        <f aca="false">VLOOKUP(B717,'DI - PENALTIES'!$A$3:$B$69,2)</f>
        <v>54</v>
      </c>
      <c r="D717" s="27" t="n">
        <f aca="false">IF(TOT!AK719&lt;400,IF(C717&gt;80,80,C717),C717)</f>
        <v>54</v>
      </c>
      <c r="E717" s="27" t="n">
        <f aca="false">IF(TOT!AK719&lt;200,IF(C717&gt;73,73,C717),C717)</f>
        <v>54</v>
      </c>
    </row>
    <row r="718" customFormat="false" ht="13" hidden="false" customHeight="true" outlineLevel="0" collapsed="false">
      <c r="A718" s="17" t="s">
        <v>3310</v>
      </c>
      <c r="B718" s="50" t="n">
        <f aca="false">(TOT!DI720*60)/TOT!AK720</f>
        <v>0.756074189779852</v>
      </c>
      <c r="C718" s="27" t="n">
        <f aca="false">VLOOKUP(B718,'DI - PENALTIES'!$A$3:$B$69,2)</f>
        <v>65</v>
      </c>
      <c r="D718" s="27" t="n">
        <f aca="false">IF(TOT!AK720&lt;400,IF(C718&gt;80,80,C718),C718)</f>
        <v>65</v>
      </c>
      <c r="E718" s="27" t="n">
        <f aca="false">IF(TOT!AK720&lt;200,IF(C718&gt;73,73,C718),C718)</f>
        <v>65</v>
      </c>
    </row>
    <row r="719" customFormat="false" ht="13" hidden="false" customHeight="true" outlineLevel="0" collapsed="false">
      <c r="A719" s="17" t="s">
        <v>3313</v>
      </c>
      <c r="B719" s="50" t="n">
        <f aca="false">(TOT!DI721*60)/TOT!AK721</f>
        <v>0</v>
      </c>
      <c r="C719" s="27" t="n">
        <f aca="false">VLOOKUP(B719,'DI - PENALTIES'!$A$3:$B$69,2)</f>
        <v>99</v>
      </c>
      <c r="D719" s="27" t="n">
        <f aca="false">IF(TOT!AK721&lt;400,IF(C719&gt;80,80,C719),C719)</f>
        <v>80</v>
      </c>
      <c r="E719" s="27" t="n">
        <f aca="false">IF(TOT!AK721&lt;200,IF(C719&gt;73,73,C719),C719)</f>
        <v>73</v>
      </c>
    </row>
    <row r="720" customFormat="false" ht="13" hidden="false" customHeight="true" outlineLevel="0" collapsed="false">
      <c r="A720" s="17" t="s">
        <v>3318</v>
      </c>
      <c r="B720" s="50" t="n">
        <f aca="false">(TOT!DI722*60)/TOT!AK722</f>
        <v>1.78970917225951</v>
      </c>
      <c r="C720" s="27" t="n">
        <f aca="false">VLOOKUP(B720,'DI - PENALTIES'!$A$3:$B$69,2)</f>
        <v>40</v>
      </c>
      <c r="D720" s="27" t="n">
        <f aca="false">IF(TOT!AK722&lt;400,IF(C720&gt;80,80,C720),C720)</f>
        <v>40</v>
      </c>
      <c r="E720" s="27" t="n">
        <f aca="false">IF(TOT!AK722&lt;200,IF(C720&gt;73,73,C720),C720)</f>
        <v>40</v>
      </c>
    </row>
    <row r="721" customFormat="false" ht="13" hidden="false" customHeight="true" outlineLevel="0" collapsed="false">
      <c r="A721" s="17" t="s">
        <v>3322</v>
      </c>
      <c r="B721" s="50" t="n">
        <f aca="false">(TOT!DI723*60)/TOT!AK723</f>
        <v>0.39230999754807</v>
      </c>
      <c r="C721" s="27" t="n">
        <f aca="false">VLOOKUP(B721,'DI - PENALTIES'!$A$3:$B$69,2)</f>
        <v>86</v>
      </c>
      <c r="D721" s="27" t="n">
        <f aca="false">IF(TOT!AK723&lt;400,IF(C721&gt;80,80,C721),C721)</f>
        <v>86</v>
      </c>
      <c r="E721" s="27" t="n">
        <f aca="false">IF(TOT!AK723&lt;200,IF(C721&gt;73,73,C721),C721)</f>
        <v>86</v>
      </c>
    </row>
    <row r="722" customFormat="false" ht="13" hidden="false" customHeight="true" outlineLevel="0" collapsed="false">
      <c r="A722" s="17" t="s">
        <v>3327</v>
      </c>
      <c r="B722" s="50" t="n">
        <f aca="false">(TOT!DI724*60)/TOT!AK724</f>
        <v>1.38551160715847</v>
      </c>
      <c r="C722" s="27" t="n">
        <f aca="false">VLOOKUP(B722,'DI - PENALTIES'!$A$3:$B$69,2)</f>
        <v>45</v>
      </c>
      <c r="D722" s="27" t="n">
        <f aca="false">IF(TOT!AK724&lt;400,IF(C722&gt;80,80,C722),C722)</f>
        <v>45</v>
      </c>
      <c r="E722" s="27" t="n">
        <f aca="false">IF(TOT!AK724&lt;200,IF(C722&gt;73,73,C722),C722)</f>
        <v>45</v>
      </c>
    </row>
    <row r="723" customFormat="false" ht="13" hidden="false" customHeight="true" outlineLevel="0" collapsed="false">
      <c r="A723" s="17" t="s">
        <v>3331</v>
      </c>
      <c r="B723" s="50" t="n">
        <f aca="false">(TOT!DI725*60)/TOT!AK725</f>
        <v>0.343017217558677</v>
      </c>
      <c r="C723" s="27" t="n">
        <f aca="false">VLOOKUP(B723,'DI - PENALTIES'!$A$3:$B$69,2)</f>
        <v>90</v>
      </c>
      <c r="D723" s="27" t="n">
        <f aca="false">IF(TOT!AK725&lt;400,IF(C723&gt;80,80,C723),C723)</f>
        <v>90</v>
      </c>
      <c r="E723" s="27" t="n">
        <f aca="false">IF(TOT!AK725&lt;200,IF(C723&gt;73,73,C723),C723)</f>
        <v>90</v>
      </c>
    </row>
    <row r="724" customFormat="false" ht="13" hidden="false" customHeight="true" outlineLevel="0" collapsed="false">
      <c r="A724" s="17" t="s">
        <v>3335</v>
      </c>
      <c r="B724" s="50" t="n">
        <f aca="false">(TOT!DI726*60)/TOT!AK726</f>
        <v>3.48162475822055</v>
      </c>
      <c r="C724" s="27" t="n">
        <f aca="false">VLOOKUP(B724,'DI - PENALTIES'!$A$3:$B$69,2)</f>
        <v>35</v>
      </c>
      <c r="D724" s="27" t="n">
        <f aca="false">IF(TOT!AK726&lt;400,IF(C724&gt;80,80,C724),C724)</f>
        <v>35</v>
      </c>
      <c r="E724" s="27" t="n">
        <f aca="false">IF(TOT!AK726&lt;200,IF(C724&gt;73,73,C724),C724)</f>
        <v>35</v>
      </c>
    </row>
    <row r="725" customFormat="false" ht="13" hidden="false" customHeight="true" outlineLevel="0" collapsed="false">
      <c r="A725" s="17" t="s">
        <v>3338</v>
      </c>
      <c r="B725" s="50" t="n">
        <f aca="false">(TOT!DI727*60)/TOT!AK727</f>
        <v>0.873933259883099</v>
      </c>
      <c r="C725" s="27" t="n">
        <f aca="false">VLOOKUP(B725,'DI - PENALTIES'!$A$3:$B$69,2)</f>
        <v>61</v>
      </c>
      <c r="D725" s="27" t="n">
        <f aca="false">IF(TOT!AK727&lt;400,IF(C725&gt;80,80,C725),C725)</f>
        <v>61</v>
      </c>
      <c r="E725" s="27" t="n">
        <f aca="false">IF(TOT!AK727&lt;200,IF(C725&gt;73,73,C725),C725)</f>
        <v>61</v>
      </c>
    </row>
    <row r="726" customFormat="false" ht="13" hidden="false" customHeight="true" outlineLevel="0" collapsed="false">
      <c r="A726" s="17" t="s">
        <v>3342</v>
      </c>
      <c r="B726" s="50" t="n">
        <f aca="false">(TOT!DI728*60)/TOT!AK728</f>
        <v>0.366319002798268</v>
      </c>
      <c r="C726" s="27" t="n">
        <f aca="false">VLOOKUP(B726,'DI - PENALTIES'!$A$3:$B$69,2)</f>
        <v>89</v>
      </c>
      <c r="D726" s="27" t="n">
        <f aca="false">IF(TOT!AK728&lt;400,IF(C726&gt;80,80,C726),C726)</f>
        <v>89</v>
      </c>
      <c r="E726" s="27" t="n">
        <f aca="false">IF(TOT!AK728&lt;200,IF(C726&gt;73,73,C726),C726)</f>
        <v>89</v>
      </c>
    </row>
    <row r="727" customFormat="false" ht="13" hidden="false" customHeight="true" outlineLevel="0" collapsed="false">
      <c r="A727" s="17" t="s">
        <v>3346</v>
      </c>
      <c r="B727" s="50" t="n">
        <f aca="false">(TOT!DI729*60)/TOT!AK729</f>
        <v>0.340232492203005</v>
      </c>
      <c r="C727" s="27" t="n">
        <f aca="false">VLOOKUP(B727,'DI - PENALTIES'!$A$3:$B$69,2)</f>
        <v>90</v>
      </c>
      <c r="D727" s="27" t="n">
        <f aca="false">IF(TOT!AK729&lt;400,IF(C727&gt;80,80,C727),C727)</f>
        <v>80</v>
      </c>
      <c r="E727" s="27" t="n">
        <f aca="false">IF(TOT!AK729&lt;200,IF(C727&gt;73,73,C727),C727)</f>
        <v>73</v>
      </c>
    </row>
    <row r="728" customFormat="false" ht="13" hidden="false" customHeight="true" outlineLevel="0" collapsed="false">
      <c r="A728" s="17" t="s">
        <v>3350</v>
      </c>
      <c r="B728" s="50" t="n">
        <f aca="false">(TOT!DI730*60)/TOT!AK730</f>
        <v>0.690660732100376</v>
      </c>
      <c r="C728" s="27" t="n">
        <f aca="false">VLOOKUP(B728,'DI - PENALTIES'!$A$3:$B$69,2)</f>
        <v>67</v>
      </c>
      <c r="D728" s="27" t="n">
        <f aca="false">IF(TOT!AK730&lt;400,IF(C728&gt;80,80,C728),C728)</f>
        <v>67</v>
      </c>
      <c r="E728" s="27" t="n">
        <f aca="false">IF(TOT!AK730&lt;200,IF(C728&gt;73,73,C728),C728)</f>
        <v>67</v>
      </c>
    </row>
    <row r="729" customFormat="false" ht="13" hidden="false" customHeight="true" outlineLevel="0" collapsed="false">
      <c r="A729" s="17" t="s">
        <v>3353</v>
      </c>
      <c r="B729" s="50" t="n">
        <f aca="false">(TOT!DI731*60)/TOT!AK731</f>
        <v>0.175151230113043</v>
      </c>
      <c r="C729" s="27" t="n">
        <f aca="false">VLOOKUP(B729,'DI - PENALTIES'!$A$3:$B$69,2)</f>
        <v>97</v>
      </c>
      <c r="D729" s="27" t="n">
        <f aca="false">IF(TOT!AK731&lt;400,IF(C729&gt;80,80,C729),C729)</f>
        <v>97</v>
      </c>
      <c r="E729" s="27" t="n">
        <f aca="false">IF(TOT!AK731&lt;200,IF(C729&gt;73,73,C729),C729)</f>
        <v>97</v>
      </c>
    </row>
    <row r="730" customFormat="false" ht="13" hidden="false" customHeight="true" outlineLevel="0" collapsed="false">
      <c r="A730" s="17" t="s">
        <v>3356</v>
      </c>
      <c r="B730" s="50" t="n">
        <f aca="false">(TOT!DI732*60)/TOT!AK732</f>
        <v>1.05014585359081</v>
      </c>
      <c r="C730" s="27" t="n">
        <f aca="false">VLOOKUP(B730,'DI - PENALTIES'!$A$3:$B$69,2)</f>
        <v>52</v>
      </c>
      <c r="D730" s="27" t="n">
        <f aca="false">IF(TOT!AK732&lt;400,IF(C730&gt;80,80,C730),C730)</f>
        <v>52</v>
      </c>
      <c r="E730" s="27" t="n">
        <f aca="false">IF(TOT!AK732&lt;200,IF(C730&gt;73,73,C730),C730)</f>
        <v>52</v>
      </c>
    </row>
    <row r="731" customFormat="false" ht="13" hidden="false" customHeight="true" outlineLevel="0" collapsed="false">
      <c r="A731" s="17" t="s">
        <v>3360</v>
      </c>
      <c r="B731" s="50" t="n">
        <f aca="false">(TOT!DI733*60)/TOT!AK733</f>
        <v>1.64891789762968</v>
      </c>
      <c r="C731" s="27" t="n">
        <f aca="false">VLOOKUP(B731,'DI - PENALTIES'!$A$3:$B$69,2)</f>
        <v>41</v>
      </c>
      <c r="D731" s="27" t="n">
        <f aca="false">IF(TOT!AK733&lt;400,IF(C731&gt;80,80,C731),C731)</f>
        <v>41</v>
      </c>
      <c r="E731" s="27" t="n">
        <f aca="false">IF(TOT!AK733&lt;200,IF(C731&gt;73,73,C731),C731)</f>
        <v>41</v>
      </c>
    </row>
    <row r="732" customFormat="false" ht="13" hidden="false" customHeight="true" outlineLevel="0" collapsed="false">
      <c r="A732" s="17" t="s">
        <v>3365</v>
      </c>
      <c r="B732" s="50" t="n">
        <f aca="false">(TOT!DI734*60)/TOT!AK734</f>
        <v>1.18742962432184</v>
      </c>
      <c r="C732" s="27" t="n">
        <f aca="false">VLOOKUP(B732,'DI - PENALTIES'!$A$3:$B$69,2)</f>
        <v>49</v>
      </c>
      <c r="D732" s="27" t="n">
        <f aca="false">IF(TOT!AK734&lt;400,IF(C732&gt;80,80,C732),C732)</f>
        <v>49</v>
      </c>
      <c r="E732" s="27" t="n">
        <f aca="false">IF(TOT!AK734&lt;200,IF(C732&gt;73,73,C732),C732)</f>
        <v>49</v>
      </c>
    </row>
    <row r="733" customFormat="false" ht="13" hidden="false" customHeight="true" outlineLevel="0" collapsed="false">
      <c r="A733" s="17" t="s">
        <v>3369</v>
      </c>
      <c r="B733" s="50" t="n">
        <f aca="false">(TOT!DI735*60)/TOT!AK735</f>
        <v>1.28539023775519</v>
      </c>
      <c r="C733" s="27" t="n">
        <f aca="false">VLOOKUP(B733,'DI - PENALTIES'!$A$3:$B$69,2)</f>
        <v>47</v>
      </c>
      <c r="D733" s="27" t="n">
        <f aca="false">IF(TOT!AK735&lt;400,IF(C733&gt;80,80,C733),C733)</f>
        <v>47</v>
      </c>
      <c r="E733" s="27" t="n">
        <f aca="false">IF(TOT!AK735&lt;200,IF(C733&gt;73,73,C733),C733)</f>
        <v>47</v>
      </c>
    </row>
    <row r="734" customFormat="false" ht="13" hidden="false" customHeight="true" outlineLevel="0" collapsed="false">
      <c r="A734" s="17" t="s">
        <v>3373</v>
      </c>
      <c r="B734" s="50" t="n">
        <f aca="false">(TOT!DI736*60)/TOT!AK736</f>
        <v>4.11428571428571</v>
      </c>
      <c r="C734" s="27" t="n">
        <f aca="false">VLOOKUP(B734,'DI - PENALTIES'!$A$3:$B$69,2)</f>
        <v>34</v>
      </c>
      <c r="D734" s="27" t="n">
        <f aca="false">IF(TOT!AK736&lt;400,IF(C734&gt;80,80,C734),C734)</f>
        <v>34</v>
      </c>
      <c r="E734" s="27" t="n">
        <f aca="false">IF(TOT!AK736&lt;200,IF(C734&gt;73,73,C734),C734)</f>
        <v>34</v>
      </c>
    </row>
    <row r="735" customFormat="false" ht="13" hidden="false" customHeight="true" outlineLevel="0" collapsed="false">
      <c r="A735" s="17" t="s">
        <v>3376</v>
      </c>
      <c r="B735" s="50" t="n">
        <f aca="false">(TOT!DI737*60)/TOT!AK737</f>
        <v>0.408260470179975</v>
      </c>
      <c r="C735" s="27" t="n">
        <f aca="false">VLOOKUP(B735,'DI - PENALTIES'!$A$3:$B$69,2)</f>
        <v>86</v>
      </c>
      <c r="D735" s="27" t="n">
        <f aca="false">IF(TOT!AK737&lt;400,IF(C735&gt;80,80,C735),C735)</f>
        <v>86</v>
      </c>
      <c r="E735" s="27" t="n">
        <f aca="false">IF(TOT!AK737&lt;200,IF(C735&gt;73,73,C735),C735)</f>
        <v>86</v>
      </c>
    </row>
    <row r="736" customFormat="false" ht="13" hidden="false" customHeight="true" outlineLevel="0" collapsed="false">
      <c r="A736" s="17" t="s">
        <v>3379</v>
      </c>
      <c r="B736" s="50" t="n">
        <f aca="false">(TOT!DI738*60)/TOT!AK738</f>
        <v>1.05201636469902</v>
      </c>
      <c r="C736" s="27" t="n">
        <f aca="false">VLOOKUP(B736,'DI - PENALTIES'!$A$3:$B$69,2)</f>
        <v>52</v>
      </c>
      <c r="D736" s="27" t="n">
        <f aca="false">IF(TOT!AK738&lt;400,IF(C736&gt;80,80,C736),C736)</f>
        <v>52</v>
      </c>
      <c r="E736" s="27" t="n">
        <f aca="false">IF(TOT!AK738&lt;200,IF(C736&gt;73,73,C736),C736)</f>
        <v>52</v>
      </c>
    </row>
    <row r="737" customFormat="false" ht="13" hidden="false" customHeight="true" outlineLevel="0" collapsed="false">
      <c r="A737" s="17" t="s">
        <v>3381</v>
      </c>
      <c r="B737" s="50" t="n">
        <f aca="false">(TOT!DI739*60)/TOT!AK739</f>
        <v>0.295991778006168</v>
      </c>
      <c r="C737" s="27" t="n">
        <f aca="false">VLOOKUP(B737,'DI - PENALTIES'!$A$3:$B$69,2)</f>
        <v>93</v>
      </c>
      <c r="D737" s="27" t="n">
        <f aca="false">IF(TOT!AK739&lt;400,IF(C737&gt;80,80,C737),C737)</f>
        <v>93</v>
      </c>
      <c r="E737" s="27" t="n">
        <f aca="false">IF(TOT!AK739&lt;200,IF(C737&gt;73,73,C737),C737)</f>
        <v>93</v>
      </c>
    </row>
    <row r="738" customFormat="false" ht="13" hidden="false" customHeight="true" outlineLevel="0" collapsed="false">
      <c r="A738" s="17" t="s">
        <v>3384</v>
      </c>
      <c r="B738" s="50" t="n">
        <f aca="false">(TOT!DI740*60)/TOT!AK740</f>
        <v>0.535021623790628</v>
      </c>
      <c r="C738" s="27" t="n">
        <f aca="false">VLOOKUP(B738,'DI - PENALTIES'!$A$3:$B$69,2)</f>
        <v>80</v>
      </c>
      <c r="D738" s="27" t="n">
        <f aca="false">IF(TOT!AK740&lt;400,IF(C738&gt;80,80,C738),C738)</f>
        <v>80</v>
      </c>
      <c r="E738" s="27" t="n">
        <f aca="false">IF(TOT!AK740&lt;200,IF(C738&gt;73,73,C738),C738)</f>
        <v>80</v>
      </c>
    </row>
    <row r="739" customFormat="false" ht="13" hidden="false" customHeight="true" outlineLevel="0" collapsed="false">
      <c r="A739" s="17" t="s">
        <v>3388</v>
      </c>
      <c r="B739" s="50" t="n">
        <f aca="false">(TOT!DI741*60)/TOT!AK741</f>
        <v>0.0355836710487292</v>
      </c>
      <c r="C739" s="27" t="n">
        <f aca="false">VLOOKUP(B739,'DI - PENALTIES'!$A$3:$B$69,2)</f>
        <v>99</v>
      </c>
      <c r="D739" s="27" t="n">
        <f aca="false">IF(TOT!AK741&lt;400,IF(C739&gt;80,80,C739),C739)</f>
        <v>99</v>
      </c>
      <c r="E739" s="27" t="n">
        <f aca="false">IF(TOT!AK741&lt;200,IF(C739&gt;73,73,C739),C739)</f>
        <v>99</v>
      </c>
    </row>
    <row r="740" customFormat="false" ht="13" hidden="false" customHeight="true" outlineLevel="0" collapsed="false">
      <c r="A740" s="17" t="s">
        <v>3390</v>
      </c>
      <c r="B740" s="50" t="n">
        <f aca="false">(TOT!DI742*60)/TOT!AK742</f>
        <v>0.335570469798658</v>
      </c>
      <c r="C740" s="27" t="n">
        <f aca="false">VLOOKUP(B740,'DI - PENALTIES'!$A$3:$B$69,2)</f>
        <v>91</v>
      </c>
      <c r="D740" s="27" t="n">
        <f aca="false">IF(TOT!AK742&lt;400,IF(C740&gt;80,80,C740),C740)</f>
        <v>91</v>
      </c>
      <c r="E740" s="27" t="n">
        <f aca="false">IF(TOT!AK742&lt;200,IF(C740&gt;73,73,C740),C740)</f>
        <v>91</v>
      </c>
    </row>
    <row r="741" customFormat="false" ht="13" hidden="false" customHeight="true" outlineLevel="0" collapsed="false">
      <c r="A741" s="17" t="s">
        <v>3393</v>
      </c>
      <c r="B741" s="50" t="n">
        <f aca="false">(TOT!DI743*60)/TOT!AK743</f>
        <v>2.5997111432063</v>
      </c>
      <c r="C741" s="27" t="n">
        <f aca="false">VLOOKUP(B741,'DI - PENALTIES'!$A$3:$B$69,2)</f>
        <v>36</v>
      </c>
      <c r="D741" s="27" t="n">
        <f aca="false">IF(TOT!AK743&lt;400,IF(C741&gt;80,80,C741),C741)</f>
        <v>36</v>
      </c>
      <c r="E741" s="27" t="n">
        <f aca="false">IF(TOT!AK743&lt;200,IF(C741&gt;73,73,C741),C741)</f>
        <v>36</v>
      </c>
    </row>
    <row r="742" customFormat="false" ht="13" hidden="false" customHeight="true" outlineLevel="0" collapsed="false">
      <c r="A742" s="17" t="s">
        <v>3397</v>
      </c>
      <c r="B742" s="50" t="n">
        <f aca="false">(TOT!DI744*60)/TOT!AK744</f>
        <v>0.133005745109267</v>
      </c>
      <c r="C742" s="27" t="n">
        <f aca="false">VLOOKUP(B742,'DI - PENALTIES'!$A$3:$B$69,2)</f>
        <v>97</v>
      </c>
      <c r="D742" s="27" t="n">
        <f aca="false">IF(TOT!AK744&lt;400,IF(C742&gt;80,80,C742),C742)</f>
        <v>97</v>
      </c>
      <c r="E742" s="27" t="n">
        <f aca="false">IF(TOT!AK744&lt;200,IF(C742&gt;73,73,C742),C742)</f>
        <v>97</v>
      </c>
    </row>
    <row r="743" customFormat="false" ht="13" hidden="false" customHeight="true" outlineLevel="0" collapsed="false">
      <c r="A743" s="17" t="s">
        <v>3400</v>
      </c>
      <c r="B743" s="50" t="n">
        <f aca="false">(TOT!DI745*60)/TOT!AK745</f>
        <v>0.687197760244346</v>
      </c>
      <c r="C743" s="27" t="n">
        <f aca="false">VLOOKUP(B743,'DI - PENALTIES'!$A$3:$B$69,2)</f>
        <v>68</v>
      </c>
      <c r="D743" s="27" t="n">
        <f aca="false">IF(TOT!AK745&lt;400,IF(C743&gt;80,80,C743),C743)</f>
        <v>68</v>
      </c>
      <c r="E743" s="27" t="n">
        <f aca="false">IF(TOT!AK745&lt;200,IF(C743&gt;73,73,C743),C743)</f>
        <v>68</v>
      </c>
    </row>
    <row r="744" customFormat="false" ht="13" hidden="false" customHeight="true" outlineLevel="0" collapsed="false">
      <c r="A744" s="17" t="s">
        <v>3403</v>
      </c>
      <c r="B744" s="50" t="n">
        <f aca="false">(TOT!DI746*60)/TOT!AK746</f>
        <v>0.72112495492969</v>
      </c>
      <c r="C744" s="27" t="n">
        <f aca="false">VLOOKUP(B744,'DI - PENALTIES'!$A$3:$B$69,2)</f>
        <v>66</v>
      </c>
      <c r="D744" s="27" t="n">
        <f aca="false">IF(TOT!AK746&lt;400,IF(C744&gt;80,80,C744),C744)</f>
        <v>66</v>
      </c>
      <c r="E744" s="27" t="n">
        <f aca="false">IF(TOT!AK746&lt;200,IF(C744&gt;73,73,C744),C744)</f>
        <v>66</v>
      </c>
    </row>
    <row r="745" customFormat="false" ht="13" hidden="false" customHeight="true" outlineLevel="0" collapsed="false">
      <c r="A745" s="17" t="s">
        <v>3405</v>
      </c>
      <c r="B745" s="50" t="n">
        <f aca="false">(TOT!DI747*60)/TOT!AK747</f>
        <v>0.488357618219258</v>
      </c>
      <c r="C745" s="27" t="n">
        <f aca="false">VLOOKUP(B745,'DI - PENALTIES'!$A$3:$B$69,2)</f>
        <v>82</v>
      </c>
      <c r="D745" s="27" t="n">
        <f aca="false">IF(TOT!AK747&lt;400,IF(C745&gt;80,80,C745),C745)</f>
        <v>82</v>
      </c>
      <c r="E745" s="27" t="n">
        <f aca="false">IF(TOT!AK747&lt;200,IF(C745&gt;73,73,C745),C745)</f>
        <v>82</v>
      </c>
    </row>
    <row r="746" customFormat="false" ht="13" hidden="false" customHeight="true" outlineLevel="0" collapsed="false">
      <c r="A746" s="17" t="s">
        <v>3409</v>
      </c>
      <c r="B746" s="50" t="n">
        <f aca="false">(TOT!DI748*60)/TOT!AK748</f>
        <v>1.42272406492594</v>
      </c>
      <c r="C746" s="27" t="n">
        <f aca="false">VLOOKUP(B746,'DI - PENALTIES'!$A$3:$B$69,2)</f>
        <v>44</v>
      </c>
      <c r="D746" s="27" t="n">
        <f aca="false">IF(TOT!AK748&lt;400,IF(C746&gt;80,80,C746),C746)</f>
        <v>44</v>
      </c>
      <c r="E746" s="27" t="n">
        <f aca="false">IF(TOT!AK748&lt;200,IF(C746&gt;73,73,C746),C746)</f>
        <v>44</v>
      </c>
    </row>
    <row r="747" customFormat="false" ht="13" hidden="false" customHeight="true" outlineLevel="0" collapsed="false">
      <c r="A747" s="17" t="s">
        <v>3412</v>
      </c>
      <c r="B747" s="50" t="n">
        <f aca="false">(TOT!DI749*60)/TOT!AK749</f>
        <v>0.85850982963943</v>
      </c>
      <c r="C747" s="27" t="n">
        <f aca="false">VLOOKUP(B747,'DI - PENALTIES'!$A$3:$B$69,2)</f>
        <v>61</v>
      </c>
      <c r="D747" s="27" t="n">
        <f aca="false">IF(TOT!AK749&lt;400,IF(C747&gt;80,80,C747),C747)</f>
        <v>61</v>
      </c>
      <c r="E747" s="27" t="n">
        <f aca="false">IF(TOT!AK749&lt;200,IF(C747&gt;73,73,C747),C747)</f>
        <v>61</v>
      </c>
    </row>
    <row r="748" customFormat="false" ht="13" hidden="false" customHeight="true" outlineLevel="0" collapsed="false">
      <c r="A748" s="17" t="s">
        <v>3416</v>
      </c>
      <c r="B748" s="50" t="n">
        <f aca="false">(TOT!DI750*60)/TOT!AK750</f>
        <v>0.556222441436182</v>
      </c>
      <c r="C748" s="27" t="n">
        <f aca="false">VLOOKUP(B748,'DI - PENALTIES'!$A$3:$B$69,2)</f>
        <v>79</v>
      </c>
      <c r="D748" s="27" t="n">
        <f aca="false">IF(TOT!AK750&lt;400,IF(C748&gt;80,80,C748),C748)</f>
        <v>79</v>
      </c>
      <c r="E748" s="27" t="n">
        <f aca="false">IF(TOT!AK750&lt;200,IF(C748&gt;73,73,C748),C748)</f>
        <v>79</v>
      </c>
    </row>
    <row r="749" customFormat="false" ht="13" hidden="false" customHeight="true" outlineLevel="0" collapsed="false">
      <c r="A749" s="17" t="s">
        <v>3420</v>
      </c>
      <c r="B749" s="50" t="n">
        <f aca="false">(TOT!DI751*60)/TOT!AK751</f>
        <v>0</v>
      </c>
      <c r="C749" s="27" t="n">
        <f aca="false">VLOOKUP(B749,'DI - PENALTIES'!$A$3:$B$69,2)</f>
        <v>99</v>
      </c>
      <c r="D749" s="27" t="n">
        <f aca="false">IF(TOT!AK751&lt;400,IF(C749&gt;80,80,C749),C749)</f>
        <v>80</v>
      </c>
      <c r="E749" s="27" t="n">
        <f aca="false">IF(TOT!AK751&lt;200,IF(C749&gt;73,73,C749),C749)</f>
        <v>73</v>
      </c>
    </row>
    <row r="750" customFormat="false" ht="13" hidden="false" customHeight="true" outlineLevel="0" collapsed="false">
      <c r="A750" s="17" t="s">
        <v>3424</v>
      </c>
      <c r="B750" s="50" t="n">
        <f aca="false">(TOT!DI752*60)/TOT!AK752</f>
        <v>0.744009176113187</v>
      </c>
      <c r="C750" s="27" t="n">
        <f aca="false">VLOOKUP(B750,'DI - PENALTIES'!$A$3:$B$69,2)</f>
        <v>65</v>
      </c>
      <c r="D750" s="27" t="n">
        <f aca="false">IF(TOT!AK752&lt;400,IF(C750&gt;80,80,C750),C750)</f>
        <v>65</v>
      </c>
      <c r="E750" s="27" t="n">
        <f aca="false">IF(TOT!AK752&lt;200,IF(C750&gt;73,73,C750),C750)</f>
        <v>65</v>
      </c>
    </row>
    <row r="751" customFormat="false" ht="13" hidden="false" customHeight="true" outlineLevel="0" collapsed="false">
      <c r="A751" s="17" t="s">
        <v>3429</v>
      </c>
      <c r="B751" s="50" t="n">
        <f aca="false">(TOT!DI753*60)/TOT!AK753</f>
        <v>1.51898734177215</v>
      </c>
      <c r="C751" s="27" t="n">
        <f aca="false">VLOOKUP(B751,'DI - PENALTIES'!$A$3:$B$69,2)</f>
        <v>42</v>
      </c>
      <c r="D751" s="27" t="n">
        <f aca="false">IF(TOT!AK753&lt;400,IF(C751&gt;80,80,C751),C751)</f>
        <v>42</v>
      </c>
      <c r="E751" s="27" t="n">
        <f aca="false">IF(TOT!AK753&lt;200,IF(C751&gt;73,73,C751),C751)</f>
        <v>42</v>
      </c>
    </row>
    <row r="752" customFormat="false" ht="13" hidden="false" customHeight="true" outlineLevel="0" collapsed="false">
      <c r="A752" s="17" t="s">
        <v>3434</v>
      </c>
      <c r="B752" s="50" t="n">
        <f aca="false">(TOT!DI754*60)/TOT!AK754</f>
        <v>0.186289602711544</v>
      </c>
      <c r="C752" s="27" t="n">
        <f aca="false">VLOOKUP(B752,'DI - PENALTIES'!$A$3:$B$69,2)</f>
        <v>96</v>
      </c>
      <c r="D752" s="27" t="n">
        <f aca="false">IF(TOT!AK754&lt;400,IF(C752&gt;80,80,C752),C752)</f>
        <v>96</v>
      </c>
      <c r="E752" s="27" t="n">
        <f aca="false">IF(TOT!AK754&lt;200,IF(C752&gt;73,73,C752),C752)</f>
        <v>96</v>
      </c>
    </row>
    <row r="753" customFormat="false" ht="13" hidden="false" customHeight="true" outlineLevel="0" collapsed="false">
      <c r="A753" s="17" t="s">
        <v>3440</v>
      </c>
      <c r="B753" s="50" t="n">
        <f aca="false">(TOT!DI755*60)/TOT!AK755</f>
        <v>3.79546652609379</v>
      </c>
      <c r="C753" s="27" t="n">
        <f aca="false">VLOOKUP(B753,'DI - PENALTIES'!$A$3:$B$69,2)</f>
        <v>35</v>
      </c>
      <c r="D753" s="27" t="n">
        <f aca="false">IF(TOT!AK755&lt;400,IF(C753&gt;80,80,C753),C753)</f>
        <v>35</v>
      </c>
      <c r="E753" s="27" t="n">
        <f aca="false">IF(TOT!AK755&lt;200,IF(C753&gt;73,73,C753),C753)</f>
        <v>35</v>
      </c>
    </row>
    <row r="754" customFormat="false" ht="13" hidden="false" customHeight="true" outlineLevel="0" collapsed="false">
      <c r="A754" s="17" t="s">
        <v>3444</v>
      </c>
      <c r="B754" s="50" t="n">
        <f aca="false">(TOT!DI756*60)/TOT!AK756</f>
        <v>0.563931858233801</v>
      </c>
      <c r="C754" s="27" t="n">
        <f aca="false">VLOOKUP(B754,'DI - PENALTIES'!$A$3:$B$69,2)</f>
        <v>78</v>
      </c>
      <c r="D754" s="27" t="n">
        <f aca="false">IF(TOT!AK756&lt;400,IF(C754&gt;80,80,C754),C754)</f>
        <v>78</v>
      </c>
      <c r="E754" s="27" t="n">
        <f aca="false">IF(TOT!AK756&lt;200,IF(C754&gt;73,73,C754),C754)</f>
        <v>78</v>
      </c>
    </row>
    <row r="755" customFormat="false" ht="13" hidden="false" customHeight="true" outlineLevel="0" collapsed="false">
      <c r="A755" s="17" t="s">
        <v>3448</v>
      </c>
      <c r="B755" s="50" t="n">
        <f aca="false">(TOT!DI757*60)/TOT!AK757</f>
        <v>1.52996175095622</v>
      </c>
      <c r="C755" s="27" t="n">
        <f aca="false">VLOOKUP(B755,'DI - PENALTIES'!$A$3:$B$69,2)</f>
        <v>42</v>
      </c>
      <c r="D755" s="27" t="n">
        <f aca="false">IF(TOT!AK757&lt;400,IF(C755&gt;80,80,C755),C755)</f>
        <v>42</v>
      </c>
      <c r="E755" s="27" t="n">
        <f aca="false">IF(TOT!AK757&lt;200,IF(C755&gt;73,73,C755),C755)</f>
        <v>42</v>
      </c>
    </row>
    <row r="756" customFormat="false" ht="13" hidden="false" customHeight="true" outlineLevel="0" collapsed="false">
      <c r="A756" s="17" t="s">
        <v>3452</v>
      </c>
      <c r="B756" s="50" t="n">
        <f aca="false">(TOT!DI758*60)/TOT!AK758</f>
        <v>0.932590714801173</v>
      </c>
      <c r="C756" s="27" t="n">
        <f aca="false">VLOOKUP(B756,'DI - PENALTIES'!$A$3:$B$69,2)</f>
        <v>58</v>
      </c>
      <c r="D756" s="27" t="n">
        <f aca="false">IF(TOT!AK758&lt;400,IF(C756&gt;80,80,C756),C756)</f>
        <v>58</v>
      </c>
      <c r="E756" s="27" t="n">
        <f aca="false">IF(TOT!AK758&lt;200,IF(C756&gt;73,73,C756),C756)</f>
        <v>58</v>
      </c>
    </row>
    <row r="757" customFormat="false" ht="13" hidden="false" customHeight="true" outlineLevel="0" collapsed="false">
      <c r="A757" s="17" t="s">
        <v>3455</v>
      </c>
      <c r="B757" s="50" t="n">
        <f aca="false">(TOT!DI759*60)/TOT!AK759</f>
        <v>1.50232502682723</v>
      </c>
      <c r="C757" s="27" t="n">
        <f aca="false">VLOOKUP(B757,'DI - PENALTIES'!$A$3:$B$69,2)</f>
        <v>43</v>
      </c>
      <c r="D757" s="27" t="n">
        <f aca="false">IF(TOT!AK759&lt;400,IF(C757&gt;80,80,C757),C757)</f>
        <v>43</v>
      </c>
      <c r="E757" s="27" t="n">
        <f aca="false">IF(TOT!AK759&lt;200,IF(C757&gt;73,73,C757),C757)</f>
        <v>43</v>
      </c>
    </row>
    <row r="758" customFormat="false" ht="13" hidden="false" customHeight="true" outlineLevel="0" collapsed="false">
      <c r="A758" s="17" t="s">
        <v>3459</v>
      </c>
      <c r="B758" s="50" t="n">
        <f aca="false">(TOT!DI760*60)/TOT!AK760</f>
        <v>0.284945385467784</v>
      </c>
      <c r="C758" s="27" t="n">
        <f aca="false">VLOOKUP(B758,'DI - PENALTIES'!$A$3:$B$69,2)</f>
        <v>93</v>
      </c>
      <c r="D758" s="27" t="n">
        <f aca="false">IF(TOT!AK760&lt;400,IF(C758&gt;80,80,C758),C758)</f>
        <v>93</v>
      </c>
      <c r="E758" s="27" t="n">
        <f aca="false">IF(TOT!AK760&lt;200,IF(C758&gt;73,73,C758),C758)</f>
        <v>93</v>
      </c>
    </row>
    <row r="759" customFormat="false" ht="13" hidden="false" customHeight="true" outlineLevel="0" collapsed="false">
      <c r="A759" s="17" t="s">
        <v>3463</v>
      </c>
      <c r="B759" s="50" t="n">
        <f aca="false">(TOT!DI761*60)/TOT!AK761</f>
        <v>1.93043605430571</v>
      </c>
      <c r="C759" s="27" t="n">
        <f aca="false">VLOOKUP(B759,'DI - PENALTIES'!$A$3:$B$69,2)</f>
        <v>38</v>
      </c>
      <c r="D759" s="27" t="n">
        <f aca="false">IF(TOT!AK761&lt;400,IF(C759&gt;80,80,C759),C759)</f>
        <v>38</v>
      </c>
      <c r="E759" s="27" t="n">
        <f aca="false">IF(TOT!AK761&lt;200,IF(C759&gt;73,73,C759),C759)</f>
        <v>38</v>
      </c>
    </row>
    <row r="760" customFormat="false" ht="13" hidden="false" customHeight="true" outlineLevel="0" collapsed="false">
      <c r="A760" s="17" t="s">
        <v>3469</v>
      </c>
      <c r="B760" s="50" t="n">
        <f aca="false">(TOT!DI762*60)/TOT!AK762</f>
        <v>0.474437781815092</v>
      </c>
      <c r="C760" s="27" t="n">
        <f aca="false">VLOOKUP(B760,'DI - PENALTIES'!$A$3:$B$69,2)</f>
        <v>82</v>
      </c>
      <c r="D760" s="27" t="n">
        <f aca="false">IF(TOT!AK762&lt;400,IF(C760&gt;80,80,C760),C760)</f>
        <v>82</v>
      </c>
      <c r="E760" s="27" t="n">
        <f aca="false">IF(TOT!AK762&lt;200,IF(C760&gt;73,73,C760),C760)</f>
        <v>82</v>
      </c>
    </row>
    <row r="761" customFormat="false" ht="13" hidden="false" customHeight="true" outlineLevel="0" collapsed="false">
      <c r="A761" s="17" t="s">
        <v>3473</v>
      </c>
      <c r="B761" s="50" t="n">
        <f aca="false">(TOT!DI763*60)/TOT!AK763</f>
        <v>1.11030478955007</v>
      </c>
      <c r="C761" s="27" t="n">
        <f aca="false">VLOOKUP(B761,'DI - PENALTIES'!$A$3:$B$69,2)</f>
        <v>50</v>
      </c>
      <c r="D761" s="27" t="n">
        <f aca="false">IF(TOT!AK763&lt;400,IF(C761&gt;80,80,C761),C761)</f>
        <v>50</v>
      </c>
      <c r="E761" s="27" t="n">
        <f aca="false">IF(TOT!AK763&lt;200,IF(C761&gt;73,73,C761),C761)</f>
        <v>50</v>
      </c>
    </row>
    <row r="762" customFormat="false" ht="13" hidden="false" customHeight="true" outlineLevel="0" collapsed="false">
      <c r="A762" s="17" t="s">
        <v>3476</v>
      </c>
      <c r="B762" s="50" t="n">
        <f aca="false">(TOT!DI764*60)/TOT!AK764</f>
        <v>0.477407532429945</v>
      </c>
      <c r="C762" s="27" t="n">
        <f aca="false">VLOOKUP(B762,'DI - PENALTIES'!$A$3:$B$69,2)</f>
        <v>82</v>
      </c>
      <c r="D762" s="27" t="n">
        <f aca="false">IF(TOT!AK764&lt;400,IF(C762&gt;80,80,C762),C762)</f>
        <v>82</v>
      </c>
      <c r="E762" s="27" t="n">
        <f aca="false">IF(TOT!AK764&lt;200,IF(C762&gt;73,73,C762),C762)</f>
        <v>82</v>
      </c>
    </row>
    <row r="763" customFormat="false" ht="13" hidden="false" customHeight="true" outlineLevel="0" collapsed="false">
      <c r="A763" s="17" t="s">
        <v>3481</v>
      </c>
      <c r="B763" s="50" t="n">
        <f aca="false">(TOT!DI765*60)/TOT!AK765</f>
        <v>0.515162717483322</v>
      </c>
      <c r="C763" s="27" t="n">
        <f aca="false">VLOOKUP(B763,'DI - PENALTIES'!$A$3:$B$69,2)</f>
        <v>81</v>
      </c>
      <c r="D763" s="27" t="n">
        <f aca="false">IF(TOT!AK765&lt;400,IF(C763&gt;80,80,C763),C763)</f>
        <v>81</v>
      </c>
      <c r="E763" s="27" t="n">
        <f aca="false">IF(TOT!AK765&lt;200,IF(C763&gt;73,73,C763),C763)</f>
        <v>81</v>
      </c>
    </row>
    <row r="764" customFormat="false" ht="13" hidden="false" customHeight="true" outlineLevel="0" collapsed="false">
      <c r="A764" s="17" t="s">
        <v>3481</v>
      </c>
      <c r="B764" s="50" t="n">
        <f aca="false">(TOT!DI766*60)/TOT!AK766</f>
        <v>0.503637381085618</v>
      </c>
      <c r="C764" s="27" t="n">
        <f aca="false">VLOOKUP(B764,'DI - PENALTIES'!$A$3:$B$69,2)</f>
        <v>81</v>
      </c>
      <c r="D764" s="27" t="n">
        <f aca="false">IF(TOT!AK766&lt;400,IF(C764&gt;80,80,C764),C764)</f>
        <v>80</v>
      </c>
      <c r="E764" s="27" t="n">
        <f aca="false">IF(TOT!AK766&lt;200,IF(C764&gt;73,73,C764),C764)</f>
        <v>81</v>
      </c>
    </row>
    <row r="765" customFormat="false" ht="13" hidden="false" customHeight="true" outlineLevel="0" collapsed="false">
      <c r="A765" s="17" t="s">
        <v>3487</v>
      </c>
      <c r="B765" s="50" t="n">
        <f aca="false">(TOT!DI767*60)/TOT!AK767</f>
        <v>0.811237136633378</v>
      </c>
      <c r="C765" s="27" t="n">
        <f aca="false">VLOOKUP(B765,'DI - PENALTIES'!$A$3:$B$69,2)</f>
        <v>63</v>
      </c>
      <c r="D765" s="27" t="n">
        <f aca="false">IF(TOT!AK767&lt;400,IF(C765&gt;80,80,C765),C765)</f>
        <v>63</v>
      </c>
      <c r="E765" s="27" t="n">
        <f aca="false">IF(TOT!AK767&lt;200,IF(C765&gt;73,73,C765),C765)</f>
        <v>63</v>
      </c>
    </row>
    <row r="766" customFormat="false" ht="13" hidden="false" customHeight="true" outlineLevel="0" collapsed="false">
      <c r="A766" s="17" t="s">
        <v>3492</v>
      </c>
      <c r="B766" s="50" t="n">
        <f aca="false">(TOT!DI768*60)/TOT!AK768</f>
        <v>0.469006487923083</v>
      </c>
      <c r="C766" s="27" t="n">
        <f aca="false">VLOOKUP(B766,'DI - PENALTIES'!$A$3:$B$69,2)</f>
        <v>83</v>
      </c>
      <c r="D766" s="27" t="n">
        <f aca="false">IF(TOT!AK768&lt;400,IF(C766&gt;80,80,C766),C766)</f>
        <v>83</v>
      </c>
      <c r="E766" s="27" t="n">
        <f aca="false">IF(TOT!AK768&lt;200,IF(C766&gt;73,73,C766),C766)</f>
        <v>83</v>
      </c>
    </row>
    <row r="767" customFormat="false" ht="13" hidden="false" customHeight="true" outlineLevel="0" collapsed="false">
      <c r="A767" s="17" t="s">
        <v>3496</v>
      </c>
      <c r="B767" s="50" t="n">
        <f aca="false">(TOT!DI769*60)/TOT!AK769</f>
        <v>0</v>
      </c>
      <c r="C767" s="27" t="n">
        <f aca="false">VLOOKUP(B767,'DI - PENALTIES'!$A$3:$B$69,2)</f>
        <v>99</v>
      </c>
      <c r="D767" s="27" t="n">
        <f aca="false">IF(TOT!AK769&lt;400,IF(C767&gt;80,80,C767),C767)</f>
        <v>80</v>
      </c>
      <c r="E767" s="27" t="n">
        <f aca="false">IF(TOT!AK769&lt;200,IF(C767&gt;73,73,C767),C767)</f>
        <v>73</v>
      </c>
    </row>
    <row r="768" customFormat="false" ht="13" hidden="false" customHeight="true" outlineLevel="0" collapsed="false">
      <c r="A768" s="17" t="s">
        <v>3500</v>
      </c>
      <c r="B768" s="50" t="n">
        <f aca="false">(TOT!DI770*60)/TOT!AK770</f>
        <v>1.07121602856578</v>
      </c>
      <c r="C768" s="27" t="n">
        <f aca="false">VLOOKUP(B768,'DI - PENALTIES'!$A$3:$B$69,2)</f>
        <v>51</v>
      </c>
      <c r="D768" s="27" t="n">
        <f aca="false">IF(TOT!AK770&lt;400,IF(C768&gt;80,80,C768),C768)</f>
        <v>51</v>
      </c>
      <c r="E768" s="27" t="n">
        <f aca="false">IF(TOT!AK770&lt;200,IF(C768&gt;73,73,C768),C768)</f>
        <v>51</v>
      </c>
    </row>
    <row r="769" customFormat="false" ht="13" hidden="false" customHeight="true" outlineLevel="0" collapsed="false">
      <c r="A769" s="17" t="s">
        <v>3503</v>
      </c>
      <c r="B769" s="50" t="n">
        <f aca="false">(TOT!DI771*60)/TOT!AK771</f>
        <v>0.994475138121536</v>
      </c>
      <c r="C769" s="27" t="n">
        <f aca="false">VLOOKUP(B769,'DI - PENALTIES'!$A$3:$B$69,2)</f>
        <v>55</v>
      </c>
      <c r="D769" s="27" t="n">
        <f aca="false">IF(TOT!AK771&lt;400,IF(C769&gt;80,80,C769),C769)</f>
        <v>55</v>
      </c>
      <c r="E769" s="27" t="n">
        <f aca="false">IF(TOT!AK771&lt;200,IF(C769&gt;73,73,C769),C769)</f>
        <v>55</v>
      </c>
    </row>
    <row r="770" customFormat="false" ht="13" hidden="false" customHeight="true" outlineLevel="0" collapsed="false">
      <c r="A770" s="17" t="s">
        <v>3508</v>
      </c>
      <c r="B770" s="50" t="n">
        <f aca="false">(TOT!DI772*60)/TOT!AK772</f>
        <v>0.394379101891219</v>
      </c>
      <c r="C770" s="27" t="n">
        <f aca="false">VLOOKUP(B770,'DI - PENALTIES'!$A$3:$B$69,2)</f>
        <v>86</v>
      </c>
      <c r="D770" s="27" t="n">
        <f aca="false">IF(TOT!AK772&lt;400,IF(C770&gt;80,80,C770),C770)</f>
        <v>86</v>
      </c>
      <c r="E770" s="27" t="n">
        <f aca="false">IF(TOT!AK772&lt;200,IF(C770&gt;73,73,C770),C770)</f>
        <v>86</v>
      </c>
    </row>
    <row r="771" customFormat="false" ht="13" hidden="false" customHeight="true" outlineLevel="0" collapsed="false">
      <c r="A771" s="17" t="s">
        <v>3512</v>
      </c>
      <c r="B771" s="50" t="n">
        <f aca="false">(TOT!DI773*60)/TOT!AK773</f>
        <v>0.338304984628612</v>
      </c>
      <c r="C771" s="27" t="n">
        <f aca="false">VLOOKUP(B771,'DI - PENALTIES'!$A$3:$B$69,2)</f>
        <v>91</v>
      </c>
      <c r="D771" s="27" t="n">
        <f aca="false">IF(TOT!AK773&lt;400,IF(C771&gt;80,80,C771),C771)</f>
        <v>91</v>
      </c>
      <c r="E771" s="27" t="n">
        <f aca="false">IF(TOT!AK773&lt;200,IF(C771&gt;73,73,C771),C771)</f>
        <v>91</v>
      </c>
    </row>
    <row r="772" customFormat="false" ht="13" hidden="false" customHeight="true" outlineLevel="0" collapsed="false">
      <c r="A772" s="17" t="s">
        <v>3517</v>
      </c>
      <c r="B772" s="50" t="n">
        <f aca="false">(TOT!DI774*60)/TOT!AK774</f>
        <v>0.637280934678704</v>
      </c>
      <c r="C772" s="27" t="n">
        <f aca="false">VLOOKUP(B772,'DI - PENALTIES'!$A$3:$B$69,2)</f>
        <v>73</v>
      </c>
      <c r="D772" s="27" t="n">
        <f aca="false">IF(TOT!AK774&lt;400,IF(C772&gt;80,80,C772),C772)</f>
        <v>73</v>
      </c>
      <c r="E772" s="27" t="n">
        <f aca="false">IF(TOT!AK774&lt;200,IF(C772&gt;73,73,C772),C772)</f>
        <v>73</v>
      </c>
    </row>
    <row r="773" customFormat="false" ht="13" hidden="false" customHeight="true" outlineLevel="0" collapsed="false">
      <c r="A773" s="17" t="s">
        <v>3521</v>
      </c>
      <c r="B773" s="50" t="n">
        <f aca="false">(TOT!DI775*60)/TOT!AK775</f>
        <v>0.63659852049787</v>
      </c>
      <c r="C773" s="27" t="n">
        <f aca="false">VLOOKUP(B773,'DI - PENALTIES'!$A$3:$B$69,2)</f>
        <v>73</v>
      </c>
      <c r="D773" s="27" t="n">
        <f aca="false">IF(TOT!AK775&lt;400,IF(C773&gt;80,80,C773),C773)</f>
        <v>73</v>
      </c>
      <c r="E773" s="27" t="n">
        <f aca="false">IF(TOT!AK775&lt;200,IF(C773&gt;73,73,C773),C773)</f>
        <v>73</v>
      </c>
    </row>
    <row r="774" customFormat="false" ht="13" hidden="false" customHeight="true" outlineLevel="0" collapsed="false">
      <c r="A774" s="17" t="s">
        <v>3525</v>
      </c>
      <c r="B774" s="50" t="n">
        <f aca="false">(TOT!DI776*60)/TOT!AK776</f>
        <v>1.37323048232603</v>
      </c>
      <c r="C774" s="27" t="n">
        <f aca="false">VLOOKUP(B774,'DI - PENALTIES'!$A$3:$B$69,2)</f>
        <v>45</v>
      </c>
      <c r="D774" s="27" t="n">
        <f aca="false">IF(TOT!AK776&lt;400,IF(C774&gt;80,80,C774),C774)</f>
        <v>45</v>
      </c>
      <c r="E774" s="27" t="n">
        <f aca="false">IF(TOT!AK776&lt;200,IF(C774&gt;73,73,C774),C774)</f>
        <v>45</v>
      </c>
    </row>
    <row r="775" customFormat="false" ht="13" hidden="false" customHeight="true" outlineLevel="0" collapsed="false">
      <c r="A775" s="17" t="s">
        <v>3529</v>
      </c>
      <c r="B775" s="50" t="n">
        <f aca="false">(TOT!DI777*60)/TOT!AK777</f>
        <v>0.468481599083856</v>
      </c>
      <c r="C775" s="27" t="n">
        <f aca="false">VLOOKUP(B775,'DI - PENALTIES'!$A$3:$B$69,2)</f>
        <v>83</v>
      </c>
      <c r="D775" s="27" t="n">
        <f aca="false">IF(TOT!AK777&lt;400,IF(C775&gt;80,80,C775),C775)</f>
        <v>83</v>
      </c>
      <c r="E775" s="27" t="n">
        <f aca="false">IF(TOT!AK777&lt;200,IF(C775&gt;73,73,C775),C775)</f>
        <v>83</v>
      </c>
    </row>
    <row r="776" customFormat="false" ht="13" hidden="false" customHeight="true" outlineLevel="0" collapsed="false">
      <c r="A776" s="17" t="s">
        <v>3534</v>
      </c>
      <c r="B776" s="50" t="n">
        <f aca="false">(TOT!DI778*60)/TOT!AK778</f>
        <v>0</v>
      </c>
      <c r="C776" s="27" t="n">
        <f aca="false">VLOOKUP(B776,'DI - PENALTIES'!$A$3:$B$69,2)</f>
        <v>99</v>
      </c>
      <c r="D776" s="27" t="n">
        <f aca="false">IF(TOT!AK778&lt;400,IF(C776&gt;80,80,C776),C776)</f>
        <v>80</v>
      </c>
      <c r="E776" s="27" t="n">
        <f aca="false">IF(TOT!AK778&lt;200,IF(C776&gt;73,73,C776),C776)</f>
        <v>73</v>
      </c>
    </row>
    <row r="777" customFormat="false" ht="13" hidden="false" customHeight="true" outlineLevel="0" collapsed="false">
      <c r="A777" s="17" t="s">
        <v>3538</v>
      </c>
      <c r="B777" s="50" t="n">
        <f aca="false">(TOT!DI779*60)/TOT!AK779</f>
        <v>0</v>
      </c>
      <c r="C777" s="27" t="n">
        <f aca="false">VLOOKUP(B777,'DI - PENALTIES'!$A$3:$B$69,2)</f>
        <v>99</v>
      </c>
      <c r="D777" s="27" t="n">
        <f aca="false">IF(TOT!AK779&lt;400,IF(C777&gt;80,80,C777),C777)</f>
        <v>80</v>
      </c>
      <c r="E777" s="27" t="n">
        <f aca="false">IF(TOT!AK779&lt;200,IF(C777&gt;73,73,C777),C777)</f>
        <v>73</v>
      </c>
    </row>
    <row r="778" customFormat="false" ht="13" hidden="false" customHeight="true" outlineLevel="0" collapsed="false">
      <c r="A778" s="17" t="s">
        <v>3542</v>
      </c>
      <c r="B778" s="50" t="n">
        <f aca="false">(TOT!DI780*60)/TOT!AK780</f>
        <v>0.689919509390573</v>
      </c>
      <c r="C778" s="27" t="n">
        <f aca="false">VLOOKUP(B778,'DI - PENALTIES'!$A$3:$B$69,2)</f>
        <v>68</v>
      </c>
      <c r="D778" s="27" t="n">
        <f aca="false">IF(TOT!AK780&lt;400,IF(C778&gt;80,80,C778),C778)</f>
        <v>68</v>
      </c>
      <c r="E778" s="27" t="n">
        <f aca="false">IF(TOT!AK780&lt;200,IF(C778&gt;73,73,C778),C778)</f>
        <v>68</v>
      </c>
    </row>
    <row r="779" customFormat="false" ht="13" hidden="false" customHeight="true" outlineLevel="0" collapsed="false">
      <c r="A779" s="17" t="s">
        <v>3546</v>
      </c>
      <c r="B779" s="50" t="n">
        <f aca="false">(TOT!DI781*60)/TOT!AK781</f>
        <v>0.683968537447278</v>
      </c>
      <c r="C779" s="27" t="n">
        <f aca="false">VLOOKUP(B779,'DI - PENALTIES'!$A$3:$B$69,2)</f>
        <v>68</v>
      </c>
      <c r="D779" s="27" t="n">
        <f aca="false">IF(TOT!AK781&lt;400,IF(C779&gt;80,80,C779),C779)</f>
        <v>68</v>
      </c>
      <c r="E779" s="27" t="n">
        <f aca="false">IF(TOT!AK781&lt;200,IF(C779&gt;73,73,C779),C779)</f>
        <v>68</v>
      </c>
    </row>
    <row r="780" customFormat="false" ht="13" hidden="false" customHeight="true" outlineLevel="0" collapsed="false">
      <c r="A780" s="17" t="s">
        <v>3550</v>
      </c>
      <c r="B780" s="50" t="n">
        <f aca="false">(TOT!DI782*60)/TOT!AK782</f>
        <v>0</v>
      </c>
      <c r="C780" s="27" t="n">
        <f aca="false">VLOOKUP(B780,'DI - PENALTIES'!$A$3:$B$69,2)</f>
        <v>99</v>
      </c>
      <c r="D780" s="27" t="n">
        <f aca="false">IF(TOT!AK782&lt;400,IF(C780&gt;80,80,C780),C780)</f>
        <v>80</v>
      </c>
      <c r="E780" s="27" t="n">
        <f aca="false">IF(TOT!AK782&lt;200,IF(C780&gt;73,73,C780),C780)</f>
        <v>73</v>
      </c>
    </row>
    <row r="781" customFormat="false" ht="13" hidden="false" customHeight="true" outlineLevel="0" collapsed="false">
      <c r="A781" s="17" t="s">
        <v>3555</v>
      </c>
      <c r="B781" s="50" t="n">
        <f aca="false">(TOT!DI783*60)/TOT!AK783</f>
        <v>4.89130434782595</v>
      </c>
      <c r="C781" s="27" t="n">
        <f aca="false">VLOOKUP(B781,'DI - PENALTIES'!$A$3:$B$69,2)</f>
        <v>34</v>
      </c>
      <c r="D781" s="27" t="n">
        <f aca="false">IF(TOT!AK783&lt;400,IF(C781&gt;80,80,C781),C781)</f>
        <v>34</v>
      </c>
      <c r="E781" s="27" t="n">
        <f aca="false">IF(TOT!AK783&lt;200,IF(C781&gt;73,73,C781),C781)</f>
        <v>34</v>
      </c>
    </row>
    <row r="782" customFormat="false" ht="13" hidden="false" customHeight="true" outlineLevel="0" collapsed="false">
      <c r="A782" s="17" t="s">
        <v>3559</v>
      </c>
      <c r="B782" s="50" t="n">
        <f aca="false">(TOT!DI784*60)/TOT!AK784</f>
        <v>1.10662216757422</v>
      </c>
      <c r="C782" s="27" t="n">
        <f aca="false">VLOOKUP(B782,'DI - PENALTIES'!$A$3:$B$69,2)</f>
        <v>50</v>
      </c>
      <c r="D782" s="27" t="n">
        <f aca="false">IF(TOT!AK784&lt;400,IF(C782&gt;80,80,C782),C782)</f>
        <v>50</v>
      </c>
      <c r="E782" s="27" t="n">
        <f aca="false">IF(TOT!AK784&lt;200,IF(C782&gt;73,73,C782),C782)</f>
        <v>50</v>
      </c>
    </row>
    <row r="783" customFormat="false" ht="13" hidden="false" customHeight="true" outlineLevel="0" collapsed="false">
      <c r="A783" s="17" t="s">
        <v>3563</v>
      </c>
      <c r="B783" s="50" t="n">
        <f aca="false">(TOT!DI785*60)/TOT!AK785</f>
        <v>0.739861161856043</v>
      </c>
      <c r="C783" s="27" t="n">
        <f aca="false">VLOOKUP(B783,'DI - PENALTIES'!$A$3:$B$69,2)</f>
        <v>65</v>
      </c>
      <c r="D783" s="27" t="n">
        <f aca="false">IF(TOT!AK785&lt;400,IF(C783&gt;80,80,C783),C783)</f>
        <v>65</v>
      </c>
      <c r="E783" s="27" t="n">
        <f aca="false">IF(TOT!AK785&lt;200,IF(C783&gt;73,73,C783),C783)</f>
        <v>65</v>
      </c>
    </row>
    <row r="784" customFormat="false" ht="13" hidden="false" customHeight="true" outlineLevel="0" collapsed="false">
      <c r="A784" s="17" t="s">
        <v>3566</v>
      </c>
      <c r="B784" s="50" t="n">
        <f aca="false">(TOT!DI786*60)/TOT!AK786</f>
        <v>1.02431029773286</v>
      </c>
      <c r="C784" s="27" t="n">
        <f aca="false">VLOOKUP(B784,'DI - PENALTIES'!$A$3:$B$69,2)</f>
        <v>53</v>
      </c>
      <c r="D784" s="27" t="n">
        <f aca="false">IF(TOT!AK786&lt;400,IF(C784&gt;80,80,C784),C784)</f>
        <v>53</v>
      </c>
      <c r="E784" s="27" t="n">
        <f aca="false">IF(TOT!AK786&lt;200,IF(C784&gt;73,73,C784),C784)</f>
        <v>53</v>
      </c>
    </row>
    <row r="785" customFormat="false" ht="13" hidden="false" customHeight="true" outlineLevel="0" collapsed="false">
      <c r="A785" s="17" t="s">
        <v>3570</v>
      </c>
      <c r="B785" s="50" t="n">
        <f aca="false">(TOT!DI787*60)/TOT!AK787</f>
        <v>0.414183483283092</v>
      </c>
      <c r="C785" s="27" t="n">
        <f aca="false">VLOOKUP(B785,'DI - PENALTIES'!$A$3:$B$69,2)</f>
        <v>86</v>
      </c>
      <c r="D785" s="27" t="n">
        <f aca="false">IF(TOT!AK787&lt;400,IF(C785&gt;80,80,C785),C785)</f>
        <v>86</v>
      </c>
      <c r="E785" s="27" t="n">
        <f aca="false">IF(TOT!AK787&lt;200,IF(C785&gt;73,73,C785),C785)</f>
        <v>86</v>
      </c>
    </row>
    <row r="786" customFormat="false" ht="13" hidden="false" customHeight="true" outlineLevel="0" collapsed="false">
      <c r="A786" s="17" t="s">
        <v>3574</v>
      </c>
      <c r="B786" s="50" t="n">
        <f aca="false">(TOT!DI788*60)/TOT!AK788</f>
        <v>0.725426187885383</v>
      </c>
      <c r="C786" s="27" t="n">
        <f aca="false">VLOOKUP(B786,'DI - PENALTIES'!$A$3:$B$69,2)</f>
        <v>66</v>
      </c>
      <c r="D786" s="27" t="n">
        <f aca="false">IF(TOT!AK788&lt;400,IF(C786&gt;80,80,C786),C786)</f>
        <v>66</v>
      </c>
      <c r="E786" s="27" t="n">
        <f aca="false">IF(TOT!AK788&lt;200,IF(C786&gt;73,73,C786),C786)</f>
        <v>66</v>
      </c>
    </row>
    <row r="787" customFormat="false" ht="13" hidden="false" customHeight="true" outlineLevel="0" collapsed="false">
      <c r="A787" s="17" t="s">
        <v>3579</v>
      </c>
      <c r="B787" s="50" t="n">
        <f aca="false">(TOT!DI789*60)/TOT!AK789</f>
        <v>0.312382495010557</v>
      </c>
      <c r="C787" s="27" t="n">
        <f aca="false">VLOOKUP(B787,'DI - PENALTIES'!$A$3:$B$69,2)</f>
        <v>92</v>
      </c>
      <c r="D787" s="27" t="n">
        <f aca="false">IF(TOT!AK789&lt;400,IF(C787&gt;80,80,C787),C787)</f>
        <v>92</v>
      </c>
      <c r="E787" s="27" t="n">
        <f aca="false">IF(TOT!AK789&lt;200,IF(C787&gt;73,73,C787),C787)</f>
        <v>92</v>
      </c>
    </row>
    <row r="788" customFormat="false" ht="13" hidden="false" customHeight="true" outlineLevel="0" collapsed="false">
      <c r="A788" s="17" t="s">
        <v>3583</v>
      </c>
      <c r="B788" s="50" t="n">
        <f aca="false">(TOT!DI790*60)/TOT!AK790</f>
        <v>0.616536386656391</v>
      </c>
      <c r="C788" s="27" t="n">
        <f aca="false">VLOOKUP(B788,'DI - PENALTIES'!$A$3:$B$69,2)</f>
        <v>75</v>
      </c>
      <c r="D788" s="27" t="n">
        <f aca="false">IF(TOT!AK790&lt;400,IF(C788&gt;80,80,C788),C788)</f>
        <v>75</v>
      </c>
      <c r="E788" s="27" t="n">
        <f aca="false">IF(TOT!AK790&lt;200,IF(C788&gt;73,73,C788),C788)</f>
        <v>75</v>
      </c>
    </row>
    <row r="789" customFormat="false" ht="13" hidden="false" customHeight="true" outlineLevel="0" collapsed="false">
      <c r="A789" s="17" t="s">
        <v>3587</v>
      </c>
      <c r="B789" s="50" t="n">
        <f aca="false">(TOT!DI791*60)/TOT!AK791</f>
        <v>0.736346901206791</v>
      </c>
      <c r="C789" s="27" t="n">
        <f aca="false">VLOOKUP(B789,'DI - PENALTIES'!$A$3:$B$69,2)</f>
        <v>65</v>
      </c>
      <c r="D789" s="27" t="n">
        <f aca="false">IF(TOT!AK791&lt;400,IF(C789&gt;80,80,C789),C789)</f>
        <v>65</v>
      </c>
      <c r="E789" s="27" t="n">
        <f aca="false">IF(TOT!AK791&lt;200,IF(C789&gt;73,73,C789),C789)</f>
        <v>65</v>
      </c>
    </row>
    <row r="790" customFormat="false" ht="13" hidden="false" customHeight="true" outlineLevel="0" collapsed="false">
      <c r="A790" s="17" t="s">
        <v>3591</v>
      </c>
      <c r="B790" s="50" t="n">
        <f aca="false">(TOT!DI792*60)/TOT!AK792</f>
        <v>0.422799874725966</v>
      </c>
      <c r="C790" s="27" t="n">
        <f aca="false">VLOOKUP(B790,'DI - PENALTIES'!$A$3:$B$69,2)</f>
        <v>85</v>
      </c>
      <c r="D790" s="27" t="n">
        <f aca="false">IF(TOT!AK792&lt;400,IF(C790&gt;80,80,C790),C790)</f>
        <v>85</v>
      </c>
      <c r="E790" s="27" t="n">
        <f aca="false">IF(TOT!AK792&lt;200,IF(C790&gt;73,73,C790),C790)</f>
        <v>85</v>
      </c>
    </row>
    <row r="791" customFormat="false" ht="13" hidden="false" customHeight="true" outlineLevel="0" collapsed="false">
      <c r="A791" s="17" t="s">
        <v>3595</v>
      </c>
      <c r="B791" s="50" t="n">
        <f aca="false">(TOT!DI793*60)/TOT!AK793</f>
        <v>1.99888950583014</v>
      </c>
      <c r="C791" s="27" t="n">
        <f aca="false">VLOOKUP(B791,'DI - PENALTIES'!$A$3:$B$69,2)</f>
        <v>38</v>
      </c>
      <c r="D791" s="27" t="n">
        <f aca="false">IF(TOT!AK793&lt;400,IF(C791&gt;80,80,C791),C791)</f>
        <v>38</v>
      </c>
      <c r="E791" s="27" t="n">
        <f aca="false">IF(TOT!AK793&lt;200,IF(C791&gt;73,73,C791),C791)</f>
        <v>38</v>
      </c>
    </row>
    <row r="792" customFormat="false" ht="13" hidden="false" customHeight="true" outlineLevel="0" collapsed="false">
      <c r="A792" s="17" t="s">
        <v>3599</v>
      </c>
      <c r="B792" s="50" t="n">
        <f aca="false">(TOT!DI794*60)/TOT!AK794</f>
        <v>0</v>
      </c>
      <c r="C792" s="27" t="n">
        <f aca="false">VLOOKUP(B792,'DI - PENALTIES'!$A$3:$B$69,2)</f>
        <v>99</v>
      </c>
      <c r="D792" s="27" t="n">
        <f aca="false">IF(TOT!AK794&lt;400,IF(C792&gt;80,80,C792),C792)</f>
        <v>80</v>
      </c>
      <c r="E792" s="27" t="n">
        <f aca="false">IF(TOT!AK794&lt;200,IF(C792&gt;73,73,C792),C792)</f>
        <v>73</v>
      </c>
    </row>
    <row r="793" customFormat="false" ht="13" hidden="false" customHeight="true" outlineLevel="0" collapsed="false">
      <c r="A793" s="17" t="s">
        <v>3602</v>
      </c>
      <c r="B793" s="50" t="n">
        <f aca="false">(TOT!DI795*60)/TOT!AK795</f>
        <v>0.549891167373124</v>
      </c>
      <c r="C793" s="27" t="n">
        <f aca="false">VLOOKUP(B793,'DI - PENALTIES'!$A$3:$B$69,2)</f>
        <v>79</v>
      </c>
      <c r="D793" s="27" t="n">
        <f aca="false">IF(TOT!AK795&lt;400,IF(C793&gt;80,80,C793),C793)</f>
        <v>79</v>
      </c>
      <c r="E793" s="27" t="n">
        <f aca="false">IF(TOT!AK795&lt;200,IF(C793&gt;73,73,C793),C793)</f>
        <v>79</v>
      </c>
    </row>
    <row r="794" customFormat="false" ht="13" hidden="false" customHeight="true" outlineLevel="0" collapsed="false">
      <c r="A794" s="17" t="s">
        <v>3605</v>
      </c>
      <c r="B794" s="50" t="n">
        <f aca="false">(TOT!DI796*60)/TOT!AK796</f>
        <v>0.730704825696453</v>
      </c>
      <c r="C794" s="27" t="n">
        <f aca="false">VLOOKUP(B794,'DI - PENALTIES'!$A$3:$B$69,2)</f>
        <v>65</v>
      </c>
      <c r="D794" s="27" t="n">
        <f aca="false">IF(TOT!AK796&lt;400,IF(C794&gt;80,80,C794),C794)</f>
        <v>65</v>
      </c>
      <c r="E794" s="27" t="n">
        <f aca="false">IF(TOT!AK796&lt;200,IF(C794&gt;73,73,C794),C794)</f>
        <v>65</v>
      </c>
    </row>
    <row r="795" customFormat="false" ht="13" hidden="false" customHeight="true" outlineLevel="0" collapsed="false">
      <c r="A795" s="17" t="s">
        <v>3610</v>
      </c>
      <c r="B795" s="50" t="n">
        <f aca="false">(TOT!DI797*60)/TOT!AK797</f>
        <v>0.583752229609229</v>
      </c>
      <c r="C795" s="27" t="n">
        <f aca="false">VLOOKUP(B795,'DI - PENALTIES'!$A$3:$B$69,2)</f>
        <v>77</v>
      </c>
      <c r="D795" s="27" t="n">
        <f aca="false">IF(TOT!AK797&lt;400,IF(C795&gt;80,80,C795),C795)</f>
        <v>77</v>
      </c>
      <c r="E795" s="27" t="n">
        <f aca="false">IF(TOT!AK797&lt;200,IF(C795&gt;73,73,C795),C795)</f>
        <v>73</v>
      </c>
    </row>
    <row r="796" customFormat="false" ht="13" hidden="false" customHeight="true" outlineLevel="0" collapsed="false">
      <c r="A796" s="17" t="s">
        <v>3613</v>
      </c>
      <c r="B796" s="50" t="n">
        <f aca="false">(TOT!DI798*60)/TOT!AK798</f>
        <v>0.701143367779467</v>
      </c>
      <c r="C796" s="27" t="n">
        <f aca="false">VLOOKUP(B796,'DI - PENALTIES'!$A$3:$B$69,2)</f>
        <v>66</v>
      </c>
      <c r="D796" s="27" t="n">
        <f aca="false">IF(TOT!AK798&lt;400,IF(C796&gt;80,80,C796),C796)</f>
        <v>66</v>
      </c>
      <c r="E796" s="27" t="n">
        <f aca="false">IF(TOT!AK798&lt;200,IF(C796&gt;73,73,C796),C796)</f>
        <v>66</v>
      </c>
    </row>
    <row r="797" customFormat="false" ht="13" hidden="false" customHeight="true" outlineLevel="0" collapsed="false">
      <c r="A797" s="17" t="s">
        <v>3617</v>
      </c>
      <c r="B797" s="50" t="n">
        <f aca="false">(TOT!DI799*60)/TOT!AK799</f>
        <v>0.440061934642657</v>
      </c>
      <c r="C797" s="27" t="n">
        <f aca="false">VLOOKUP(B797,'DI - PENALTIES'!$A$3:$B$69,2)</f>
        <v>83</v>
      </c>
      <c r="D797" s="27" t="n">
        <f aca="false">IF(TOT!AK799&lt;400,IF(C797&gt;80,80,C797),C797)</f>
        <v>83</v>
      </c>
      <c r="E797" s="27" t="n">
        <f aca="false">IF(TOT!AK799&lt;200,IF(C797&gt;73,73,C797),C797)</f>
        <v>83</v>
      </c>
    </row>
    <row r="798" customFormat="false" ht="13" hidden="false" customHeight="true" outlineLevel="0" collapsed="false">
      <c r="A798" s="17" t="s">
        <v>3620</v>
      </c>
      <c r="B798" s="50" t="n">
        <f aca="false">(TOT!DI800*60)/TOT!AK800</f>
        <v>0.259974724679545</v>
      </c>
      <c r="C798" s="27" t="n">
        <f aca="false">VLOOKUP(B798,'DI - PENALTIES'!$A$3:$B$69,2)</f>
        <v>94</v>
      </c>
      <c r="D798" s="27" t="n">
        <f aca="false">IF(TOT!AK800&lt;400,IF(C798&gt;80,80,C798),C798)</f>
        <v>94</v>
      </c>
      <c r="E798" s="27" t="n">
        <f aca="false">IF(TOT!AK800&lt;200,IF(C798&gt;73,73,C798),C798)</f>
        <v>94</v>
      </c>
    </row>
    <row r="799" customFormat="false" ht="13" hidden="false" customHeight="true" outlineLevel="0" collapsed="false">
      <c r="A799" s="17" t="s">
        <v>3625</v>
      </c>
      <c r="B799" s="50" t="n">
        <f aca="false">(TOT!DI801*60)/TOT!AK801</f>
        <v>0.380716411596754</v>
      </c>
      <c r="C799" s="27" t="n">
        <f aca="false">VLOOKUP(B799,'DI - PENALTIES'!$A$3:$B$69,2)</f>
        <v>87</v>
      </c>
      <c r="D799" s="27" t="n">
        <f aca="false">IF(TOT!AK801&lt;400,IF(C799&gt;80,80,C799),C799)</f>
        <v>87</v>
      </c>
      <c r="E799" s="27" t="n">
        <f aca="false">IF(TOT!AK801&lt;200,IF(C799&gt;73,73,C799),C799)</f>
        <v>87</v>
      </c>
    </row>
    <row r="800" customFormat="false" ht="13" hidden="false" customHeight="true" outlineLevel="0" collapsed="false">
      <c r="A800" s="17" t="s">
        <v>3629</v>
      </c>
      <c r="B800" s="50" t="n">
        <f aca="false">(TOT!DI802*60)/TOT!AK802</f>
        <v>0.577370292160075</v>
      </c>
      <c r="C800" s="27" t="n">
        <f aca="false">VLOOKUP(B800,'DI - PENALTIES'!$A$3:$B$69,2)</f>
        <v>78</v>
      </c>
      <c r="D800" s="27" t="n">
        <f aca="false">IF(TOT!AK802&lt;400,IF(C800&gt;80,80,C800),C800)</f>
        <v>78</v>
      </c>
      <c r="E800" s="27" t="n">
        <f aca="false">IF(TOT!AK802&lt;200,IF(C800&gt;73,73,C800),C800)</f>
        <v>78</v>
      </c>
    </row>
    <row r="801" customFormat="false" ht="13" hidden="false" customHeight="true" outlineLevel="0" collapsed="false">
      <c r="A801" s="17" t="s">
        <v>3633</v>
      </c>
      <c r="B801" s="50" t="n">
        <f aca="false">(TOT!DI803*60)/TOT!AK803</f>
        <v>0.958282190443769</v>
      </c>
      <c r="C801" s="27" t="n">
        <f aca="false">VLOOKUP(B801,'DI - PENALTIES'!$A$3:$B$69,2)</f>
        <v>57</v>
      </c>
      <c r="D801" s="27" t="n">
        <f aca="false">IF(TOT!AK803&lt;400,IF(C801&gt;80,80,C801),C801)</f>
        <v>57</v>
      </c>
      <c r="E801" s="27" t="n">
        <f aca="false">IF(TOT!AK803&lt;200,IF(C801&gt;73,73,C801),C801)</f>
        <v>57</v>
      </c>
    </row>
    <row r="802" customFormat="false" ht="13" hidden="false" customHeight="true" outlineLevel="0" collapsed="false">
      <c r="A802" s="17" t="s">
        <v>3637</v>
      </c>
      <c r="B802" s="50" t="n">
        <f aca="false">(TOT!DI804*60)/TOT!AK804</f>
        <v>0.516610461361839</v>
      </c>
      <c r="C802" s="27" t="n">
        <f aca="false">VLOOKUP(B802,'DI - PENALTIES'!$A$3:$B$69,2)</f>
        <v>81</v>
      </c>
      <c r="D802" s="27" t="n">
        <f aca="false">IF(TOT!AK804&lt;400,IF(C802&gt;80,80,C802),C802)</f>
        <v>81</v>
      </c>
      <c r="E802" s="27" t="n">
        <f aca="false">IF(TOT!AK804&lt;200,IF(C802&gt;73,73,C802),C802)</f>
        <v>81</v>
      </c>
    </row>
    <row r="803" customFormat="false" ht="13" hidden="false" customHeight="true" outlineLevel="0" collapsed="false">
      <c r="A803" s="17" t="s">
        <v>3642</v>
      </c>
      <c r="B803" s="50" t="n">
        <f aca="false">(TOT!DI805*60)/TOT!AK805</f>
        <v>0.771361667610486</v>
      </c>
      <c r="C803" s="27" t="n">
        <f aca="false">VLOOKUP(B803,'DI - PENALTIES'!$A$3:$B$69,2)</f>
        <v>64</v>
      </c>
      <c r="D803" s="27" t="n">
        <f aca="false">IF(TOT!AK805&lt;400,IF(C803&gt;80,80,C803),C803)</f>
        <v>64</v>
      </c>
      <c r="E803" s="27" t="n">
        <f aca="false">IF(TOT!AK805&lt;200,IF(C803&gt;73,73,C803),C803)</f>
        <v>64</v>
      </c>
    </row>
    <row r="804" customFormat="false" ht="13" hidden="false" customHeight="true" outlineLevel="0" collapsed="false">
      <c r="A804" s="17" t="s">
        <v>3646</v>
      </c>
      <c r="B804" s="50" t="n">
        <f aca="false">(TOT!DI806*60)/TOT!AK806</f>
        <v>0.996443251172924</v>
      </c>
      <c r="C804" s="27" t="n">
        <f aca="false">VLOOKUP(B804,'DI - PENALTIES'!$A$3:$B$69,2)</f>
        <v>55</v>
      </c>
      <c r="D804" s="27" t="n">
        <f aca="false">IF(TOT!AK806&lt;400,IF(C804&gt;80,80,C804),C804)</f>
        <v>55</v>
      </c>
      <c r="E804" s="27" t="n">
        <f aca="false">IF(TOT!AK806&lt;200,IF(C804&gt;73,73,C804),C804)</f>
        <v>55</v>
      </c>
    </row>
    <row r="805" customFormat="false" ht="13" hidden="false" customHeight="true" outlineLevel="0" collapsed="false">
      <c r="A805" s="17" t="s">
        <v>3651</v>
      </c>
      <c r="B805" s="50" t="n">
        <f aca="false">(TOT!DI807*60)/TOT!AK807</f>
        <v>0.157496390707718</v>
      </c>
      <c r="C805" s="27" t="n">
        <f aca="false">VLOOKUP(B805,'DI - PENALTIES'!$A$3:$B$69,2)</f>
        <v>97</v>
      </c>
      <c r="D805" s="27" t="n">
        <f aca="false">IF(TOT!AK807&lt;400,IF(C805&gt;80,80,C805),C805)</f>
        <v>97</v>
      </c>
      <c r="E805" s="27" t="n">
        <f aca="false">IF(TOT!AK807&lt;200,IF(C805&gt;73,73,C805),C805)</f>
        <v>97</v>
      </c>
    </row>
    <row r="806" customFormat="false" ht="13" hidden="false" customHeight="true" outlineLevel="0" collapsed="false">
      <c r="A806" s="17" t="s">
        <v>3657</v>
      </c>
      <c r="B806" s="50" t="n">
        <f aca="false">(TOT!DI808*60)/TOT!AK808</f>
        <v>0.819280398716461</v>
      </c>
      <c r="C806" s="27" t="n">
        <f aca="false">VLOOKUP(B806,'DI - PENALTIES'!$A$3:$B$69,2)</f>
        <v>63</v>
      </c>
      <c r="D806" s="27" t="n">
        <f aca="false">IF(TOT!AK808&lt;400,IF(C806&gt;80,80,C806),C806)</f>
        <v>63</v>
      </c>
      <c r="E806" s="27" t="n">
        <f aca="false">IF(TOT!AK808&lt;200,IF(C806&gt;73,73,C806),C806)</f>
        <v>63</v>
      </c>
    </row>
    <row r="807" customFormat="false" ht="13" hidden="false" customHeight="true" outlineLevel="0" collapsed="false">
      <c r="A807" s="17" t="s">
        <v>3661</v>
      </c>
      <c r="B807" s="50" t="n">
        <f aca="false">(TOT!DI809*60)/TOT!AK809</f>
        <v>0.26030996167659</v>
      </c>
      <c r="C807" s="27" t="n">
        <f aca="false">VLOOKUP(B807,'DI - PENALTIES'!$A$3:$B$69,2)</f>
        <v>94</v>
      </c>
      <c r="D807" s="27" t="n">
        <f aca="false">IF(TOT!AK809&lt;400,IF(C807&gt;80,80,C807),C807)</f>
        <v>94</v>
      </c>
      <c r="E807" s="27" t="n">
        <f aca="false">IF(TOT!AK809&lt;200,IF(C807&gt;73,73,C807),C807)</f>
        <v>94</v>
      </c>
    </row>
    <row r="808" customFormat="false" ht="13" hidden="false" customHeight="true" outlineLevel="0" collapsed="false">
      <c r="A808" s="17" t="s">
        <v>3665</v>
      </c>
      <c r="B808" s="50" t="n">
        <f aca="false">(TOT!DI810*60)/TOT!AK810</f>
        <v>0.263535474803073</v>
      </c>
      <c r="C808" s="27" t="n">
        <f aca="false">VLOOKUP(B808,'DI - PENALTIES'!$A$3:$B$69,2)</f>
        <v>94</v>
      </c>
      <c r="D808" s="27" t="n">
        <f aca="false">IF(TOT!AK810&lt;400,IF(C808&gt;80,80,C808),C808)</f>
        <v>94</v>
      </c>
      <c r="E808" s="27" t="n">
        <f aca="false">IF(TOT!AK810&lt;200,IF(C808&gt;73,73,C808),C808)</f>
        <v>94</v>
      </c>
    </row>
    <row r="809" customFormat="false" ht="13" hidden="false" customHeight="true" outlineLevel="0" collapsed="false">
      <c r="A809" s="17" t="s">
        <v>3668</v>
      </c>
      <c r="B809" s="50" t="n">
        <f aca="false">(TOT!DI811*60)/TOT!AK811</f>
        <v>2.79039931576423</v>
      </c>
      <c r="C809" s="27" t="n">
        <f aca="false">VLOOKUP(B809,'DI - PENALTIES'!$A$3:$B$69,2)</f>
        <v>35</v>
      </c>
      <c r="D809" s="27" t="n">
        <f aca="false">IF(TOT!AK811&lt;400,IF(C809&gt;80,80,C809),C809)</f>
        <v>35</v>
      </c>
      <c r="E809" s="27" t="n">
        <f aca="false">IF(TOT!AK811&lt;200,IF(C809&gt;73,73,C809),C809)</f>
        <v>35</v>
      </c>
    </row>
    <row r="810" customFormat="false" ht="13" hidden="false" customHeight="true" outlineLevel="0" collapsed="false">
      <c r="A810" s="17" t="s">
        <v>3671</v>
      </c>
      <c r="B810" s="50" t="n">
        <f aca="false">(TOT!DI812*60)/TOT!AK812</f>
        <v>0.629363294134086</v>
      </c>
      <c r="C810" s="27" t="n">
        <f aca="false">VLOOKUP(B810,'DI - PENALTIES'!$A$3:$B$69,2)</f>
        <v>74</v>
      </c>
      <c r="D810" s="27" t="n">
        <f aca="false">IF(TOT!AK812&lt;400,IF(C810&gt;80,80,C810),C810)</f>
        <v>74</v>
      </c>
      <c r="E810" s="27" t="n">
        <f aca="false">IF(TOT!AK812&lt;200,IF(C810&gt;73,73,C810),C810)</f>
        <v>74</v>
      </c>
    </row>
    <row r="811" customFormat="false" ht="13" hidden="false" customHeight="true" outlineLevel="0" collapsed="false">
      <c r="A811" s="17" t="s">
        <v>3675</v>
      </c>
      <c r="B811" s="50" t="n">
        <f aca="false">(TOT!DI813*60)/TOT!AK813</f>
        <v>0</v>
      </c>
      <c r="C811" s="27" t="n">
        <f aca="false">VLOOKUP(B811,'DI - PENALTIES'!$A$3:$B$69,2)</f>
        <v>99</v>
      </c>
      <c r="D811" s="27" t="n">
        <f aca="false">IF(TOT!AK813&lt;400,IF(C811&gt;80,80,C811),C811)</f>
        <v>80</v>
      </c>
      <c r="E811" s="27" t="n">
        <f aca="false">IF(TOT!AK813&lt;200,IF(C811&gt;73,73,C811),C811)</f>
        <v>73</v>
      </c>
    </row>
    <row r="812" customFormat="false" ht="13" hidden="false" customHeight="true" outlineLevel="0" collapsed="false">
      <c r="A812" s="17" t="s">
        <v>3678</v>
      </c>
      <c r="B812" s="50" t="n">
        <f aca="false">(TOT!DI814*60)/TOT!AK814</f>
        <v>0.983875375785734</v>
      </c>
      <c r="C812" s="27" t="n">
        <f aca="false">VLOOKUP(B812,'DI - PENALTIES'!$A$3:$B$69,2)</f>
        <v>55</v>
      </c>
      <c r="D812" s="27" t="n">
        <f aca="false">IF(TOT!AK814&lt;400,IF(C812&gt;80,80,C812),C812)</f>
        <v>55</v>
      </c>
      <c r="E812" s="27" t="n">
        <f aca="false">IF(TOT!AK814&lt;200,IF(C812&gt;73,73,C812),C812)</f>
        <v>55</v>
      </c>
    </row>
    <row r="813" customFormat="false" ht="13" hidden="false" customHeight="true" outlineLevel="0" collapsed="false">
      <c r="A813" s="17" t="s">
        <v>3681</v>
      </c>
      <c r="B813" s="50" t="n">
        <f aca="false">(TOT!DI815*60)/TOT!AK815</f>
        <v>0.565174486408902</v>
      </c>
      <c r="C813" s="27" t="n">
        <f aca="false">VLOOKUP(B813,'DI - PENALTIES'!$A$3:$B$69,2)</f>
        <v>78</v>
      </c>
      <c r="D813" s="27" t="n">
        <f aca="false">IF(TOT!AK815&lt;400,IF(C813&gt;80,80,C813),C813)</f>
        <v>78</v>
      </c>
      <c r="E813" s="27" t="n">
        <f aca="false">IF(TOT!AK815&lt;200,IF(C813&gt;73,73,C813),C813)</f>
        <v>78</v>
      </c>
    </row>
    <row r="814" customFormat="false" ht="13" hidden="false" customHeight="true" outlineLevel="0" collapsed="false">
      <c r="A814" s="17" t="s">
        <v>3684</v>
      </c>
      <c r="B814" s="50" t="n">
        <f aca="false">(TOT!DI816*60)/TOT!AK816</f>
        <v>1.08109654077711</v>
      </c>
      <c r="C814" s="27" t="n">
        <f aca="false">VLOOKUP(B814,'DI - PENALTIES'!$A$3:$B$69,2)</f>
        <v>50</v>
      </c>
      <c r="D814" s="27" t="n">
        <f aca="false">IF(TOT!AK816&lt;400,IF(C814&gt;80,80,C814),C814)</f>
        <v>50</v>
      </c>
      <c r="E814" s="27" t="n">
        <f aca="false">IF(TOT!AK816&lt;200,IF(C814&gt;73,73,C814),C814)</f>
        <v>50</v>
      </c>
    </row>
    <row r="815" customFormat="false" ht="13" hidden="false" customHeight="true" outlineLevel="0" collapsed="false">
      <c r="A815" s="17" t="s">
        <v>3689</v>
      </c>
      <c r="B815" s="50" t="n">
        <f aca="false">(TOT!DI817*60)/TOT!AK817</f>
        <v>0.629795316522115</v>
      </c>
      <c r="C815" s="27" t="n">
        <f aca="false">VLOOKUP(B815,'DI - PENALTIES'!$A$3:$B$69,2)</f>
        <v>74</v>
      </c>
      <c r="D815" s="27" t="n">
        <f aca="false">IF(TOT!AK817&lt;400,IF(C815&gt;80,80,C815),C815)</f>
        <v>74</v>
      </c>
      <c r="E815" s="27" t="n">
        <f aca="false">IF(TOT!AK817&lt;200,IF(C815&gt;73,73,C815),C815)</f>
        <v>74</v>
      </c>
    </row>
    <row r="816" customFormat="false" ht="13" hidden="false" customHeight="true" outlineLevel="0" collapsed="false">
      <c r="A816" s="17" t="s">
        <v>3694</v>
      </c>
      <c r="B816" s="50" t="n">
        <f aca="false">(TOT!DI818*60)/TOT!AK818</f>
        <v>1.46265018283127</v>
      </c>
      <c r="C816" s="27" t="n">
        <f aca="false">VLOOKUP(B816,'DI - PENALTIES'!$A$3:$B$69,2)</f>
        <v>43</v>
      </c>
      <c r="D816" s="27" t="n">
        <f aca="false">IF(TOT!AK818&lt;400,IF(C816&gt;80,80,C816),C816)</f>
        <v>43</v>
      </c>
      <c r="E816" s="27" t="n">
        <f aca="false">IF(TOT!AK818&lt;200,IF(C816&gt;73,73,C816),C816)</f>
        <v>43</v>
      </c>
    </row>
    <row r="817" customFormat="false" ht="13" hidden="false" customHeight="true" outlineLevel="0" collapsed="false">
      <c r="A817" s="17" t="s">
        <v>3699</v>
      </c>
      <c r="B817" s="50" t="n">
        <f aca="false">(TOT!DI819*60)/TOT!AK819</f>
        <v>0.696549500161238</v>
      </c>
      <c r="C817" s="27" t="n">
        <f aca="false">VLOOKUP(B817,'DI - PENALTIES'!$A$3:$B$69,2)</f>
        <v>67</v>
      </c>
      <c r="D817" s="27" t="n">
        <f aca="false">IF(TOT!AK819&lt;400,IF(C817&gt;80,80,C817),C817)</f>
        <v>67</v>
      </c>
      <c r="E817" s="27" t="n">
        <f aca="false">IF(TOT!AK819&lt;200,IF(C817&gt;73,73,C817),C817)</f>
        <v>67</v>
      </c>
    </row>
    <row r="818" customFormat="false" ht="13" hidden="false" customHeight="true" outlineLevel="0" collapsed="false">
      <c r="A818" s="17" t="s">
        <v>3703</v>
      </c>
      <c r="B818" s="50" t="n">
        <f aca="false">(TOT!DI820*60)/TOT!AK820</f>
        <v>1.31550098662574</v>
      </c>
      <c r="C818" s="27" t="n">
        <f aca="false">VLOOKUP(B818,'DI - PENALTIES'!$A$3:$B$69,2)</f>
        <v>46</v>
      </c>
      <c r="D818" s="27" t="n">
        <f aca="false">IF(TOT!AK820&lt;400,IF(C818&gt;80,80,C818),C818)</f>
        <v>46</v>
      </c>
      <c r="E818" s="27" t="n">
        <f aca="false">IF(TOT!AK820&lt;200,IF(C818&gt;73,73,C818),C818)</f>
        <v>46</v>
      </c>
    </row>
    <row r="819" customFormat="false" ht="13" hidden="false" customHeight="true" outlineLevel="0" collapsed="false">
      <c r="A819" s="17" t="s">
        <v>3708</v>
      </c>
      <c r="B819" s="50" t="n">
        <f aca="false">(TOT!DI821*60)/TOT!AK821</f>
        <v>0.84985835694051</v>
      </c>
      <c r="C819" s="27" t="n">
        <f aca="false">VLOOKUP(B819,'DI - PENALTIES'!$A$3:$B$69,2)</f>
        <v>62</v>
      </c>
      <c r="D819" s="27" t="n">
        <f aca="false">IF(TOT!AK821&lt;400,IF(C819&gt;80,80,C819),C819)</f>
        <v>62</v>
      </c>
      <c r="E819" s="27" t="n">
        <f aca="false">IF(TOT!AK821&lt;200,IF(C819&gt;73,73,C819),C819)</f>
        <v>62</v>
      </c>
    </row>
    <row r="820" customFormat="false" ht="13" hidden="false" customHeight="true" outlineLevel="0" collapsed="false">
      <c r="A820" s="17" t="s">
        <v>3712</v>
      </c>
      <c r="B820" s="50" t="n">
        <f aca="false">(TOT!DI822*60)/TOT!AK822</f>
        <v>0.40555383445518</v>
      </c>
      <c r="C820" s="27" t="n">
        <f aca="false">VLOOKUP(B820,'DI - PENALTIES'!$A$3:$B$69,2)</f>
        <v>86</v>
      </c>
      <c r="D820" s="27" t="n">
        <f aca="false">IF(TOT!AK822&lt;400,IF(C820&gt;80,80,C820),C820)</f>
        <v>86</v>
      </c>
      <c r="E820" s="27" t="n">
        <f aca="false">IF(TOT!AK822&lt;200,IF(C820&gt;73,73,C820),C820)</f>
        <v>86</v>
      </c>
    </row>
    <row r="821" customFormat="false" ht="13" hidden="false" customHeight="true" outlineLevel="0" collapsed="false">
      <c r="A821" s="17" t="s">
        <v>3716</v>
      </c>
      <c r="B821" s="50" t="n">
        <f aca="false">(TOT!DI823*60)/TOT!AK823</f>
        <v>0.822633297062006</v>
      </c>
      <c r="C821" s="27" t="n">
        <f aca="false">VLOOKUP(B821,'DI - PENALTIES'!$A$3:$B$69,2)</f>
        <v>62</v>
      </c>
      <c r="D821" s="27" t="n">
        <f aca="false">IF(TOT!AK823&lt;400,IF(C821&gt;80,80,C821),C821)</f>
        <v>62</v>
      </c>
      <c r="E821" s="27" t="n">
        <f aca="false">IF(TOT!AK823&lt;200,IF(C821&gt;73,73,C821),C821)</f>
        <v>62</v>
      </c>
    </row>
    <row r="822" customFormat="false" ht="13" hidden="false" customHeight="true" outlineLevel="0" collapsed="false">
      <c r="A822" s="17" t="s">
        <v>3719</v>
      </c>
      <c r="B822" s="50" t="n">
        <f aca="false">(TOT!DI824*60)/TOT!AK824</f>
        <v>0.993802536957059</v>
      </c>
      <c r="C822" s="27" t="n">
        <f aca="false">VLOOKUP(B822,'DI - PENALTIES'!$A$3:$B$69,2)</f>
        <v>55</v>
      </c>
      <c r="D822" s="27" t="n">
        <f aca="false">IF(TOT!AK824&lt;400,IF(C822&gt;80,80,C822),C822)</f>
        <v>55</v>
      </c>
      <c r="E822" s="27" t="n">
        <f aca="false">IF(TOT!AK824&lt;200,IF(C822&gt;73,73,C822),C822)</f>
        <v>55</v>
      </c>
    </row>
    <row r="823" customFormat="false" ht="13" hidden="false" customHeight="true" outlineLevel="0" collapsed="false">
      <c r="A823" s="17" t="s">
        <v>3723</v>
      </c>
      <c r="B823" s="50" t="n">
        <f aca="false">(TOT!DI825*60)/TOT!AK825</f>
        <v>0.707191967696172</v>
      </c>
      <c r="C823" s="27" t="n">
        <f aca="false">VLOOKUP(B823,'DI - PENALTIES'!$A$3:$B$69,2)</f>
        <v>66</v>
      </c>
      <c r="D823" s="27" t="n">
        <f aca="false">IF(TOT!AK825&lt;400,IF(C823&gt;80,80,C823),C823)</f>
        <v>66</v>
      </c>
      <c r="E823" s="27" t="n">
        <f aca="false">IF(TOT!AK825&lt;200,IF(C823&gt;73,73,C823),C823)</f>
        <v>66</v>
      </c>
    </row>
    <row r="824" customFormat="false" ht="13" hidden="false" customHeight="true" outlineLevel="0" collapsed="false">
      <c r="A824" s="17" t="s">
        <v>3726</v>
      </c>
      <c r="B824" s="50" t="n">
        <f aca="false">(TOT!DI826*60)/TOT!AK826</f>
        <v>0.585002659102996</v>
      </c>
      <c r="C824" s="27" t="n">
        <f aca="false">VLOOKUP(B824,'DI - PENALTIES'!$A$3:$B$69,2)</f>
        <v>77</v>
      </c>
      <c r="D824" s="27" t="n">
        <f aca="false">IF(TOT!AK826&lt;400,IF(C824&gt;80,80,C824),C824)</f>
        <v>77</v>
      </c>
      <c r="E824" s="27" t="n">
        <f aca="false">IF(TOT!AK826&lt;200,IF(C824&gt;73,73,C824),C824)</f>
        <v>77</v>
      </c>
    </row>
    <row r="825" customFormat="false" ht="13" hidden="false" customHeight="true" outlineLevel="0" collapsed="false">
      <c r="A825" s="17" t="s">
        <v>3729</v>
      </c>
      <c r="B825" s="50" t="n">
        <f aca="false">(TOT!DI827*60)/TOT!AK827</f>
        <v>7.96460176991154</v>
      </c>
      <c r="C825" s="27" t="n">
        <f aca="false">VLOOKUP(B825,'DI - PENALTIES'!$A$3:$B$69,2)</f>
        <v>34</v>
      </c>
      <c r="D825" s="27" t="n">
        <f aca="false">IF(TOT!AK827&lt;400,IF(C825&gt;80,80,C825),C825)</f>
        <v>34</v>
      </c>
      <c r="E825" s="27" t="n">
        <f aca="false">IF(TOT!AK827&lt;200,IF(C825&gt;73,73,C825),C825)</f>
        <v>34</v>
      </c>
    </row>
    <row r="826" customFormat="false" ht="13" hidden="false" customHeight="true" outlineLevel="0" collapsed="false">
      <c r="A826" s="17" t="s">
        <v>3732</v>
      </c>
      <c r="B826" s="50" t="n">
        <f aca="false">(TOT!DI828*60)/TOT!AK828</f>
        <v>0.677710843373494</v>
      </c>
      <c r="C826" s="27" t="n">
        <f aca="false">VLOOKUP(B826,'DI - PENALTIES'!$A$3:$B$69,2)</f>
        <v>69</v>
      </c>
      <c r="D826" s="27" t="n">
        <f aca="false">IF(TOT!AK828&lt;400,IF(C826&gt;80,80,C826),C826)</f>
        <v>69</v>
      </c>
      <c r="E826" s="27" t="n">
        <f aca="false">IF(TOT!AK828&lt;200,IF(C826&gt;73,73,C826),C826)</f>
        <v>69</v>
      </c>
    </row>
    <row r="827" customFormat="false" ht="13" hidden="false" customHeight="true" outlineLevel="0" collapsed="false">
      <c r="A827" s="17" t="s">
        <v>3736</v>
      </c>
      <c r="B827" s="50" t="n">
        <f aca="false">(TOT!DI829*60)/TOT!AK829</f>
        <v>0.637096384960664</v>
      </c>
      <c r="C827" s="27" t="n">
        <f aca="false">VLOOKUP(B827,'DI - PENALTIES'!$A$3:$B$69,2)</f>
        <v>73</v>
      </c>
      <c r="D827" s="27" t="n">
        <f aca="false">IF(TOT!AK829&lt;400,IF(C827&gt;80,80,C827),C827)</f>
        <v>73</v>
      </c>
      <c r="E827" s="27" t="n">
        <f aca="false">IF(TOT!AK829&lt;200,IF(C827&gt;73,73,C827),C827)</f>
        <v>73</v>
      </c>
    </row>
    <row r="828" customFormat="false" ht="13" hidden="false" customHeight="true" outlineLevel="0" collapsed="false">
      <c r="A828" s="17" t="s">
        <v>3740</v>
      </c>
      <c r="B828" s="50" t="n">
        <f aca="false">(TOT!DI830*60)/TOT!AK830</f>
        <v>0</v>
      </c>
      <c r="C828" s="27" t="n">
        <f aca="false">VLOOKUP(B828,'DI - PENALTIES'!$A$3:$B$69,2)</f>
        <v>99</v>
      </c>
      <c r="D828" s="27" t="n">
        <f aca="false">IF(TOT!AK830&lt;400,IF(C828&gt;80,80,C828),C828)</f>
        <v>80</v>
      </c>
      <c r="E828" s="27" t="n">
        <f aca="false">IF(TOT!AK830&lt;200,IF(C828&gt;73,73,C828),C828)</f>
        <v>73</v>
      </c>
    </row>
    <row r="829" customFormat="false" ht="13" hidden="false" customHeight="true" outlineLevel="0" collapsed="false">
      <c r="A829" s="17" t="s">
        <v>3742</v>
      </c>
      <c r="B829" s="50" t="n">
        <f aca="false">(TOT!DI831*60)/TOT!AK831</f>
        <v>0.445445321586764</v>
      </c>
      <c r="C829" s="27" t="n">
        <f aca="false">VLOOKUP(B829,'DI - PENALTIES'!$A$3:$B$69,2)</f>
        <v>83</v>
      </c>
      <c r="D829" s="27" t="n">
        <f aca="false">IF(TOT!AK831&lt;400,IF(C829&gt;80,80,C829),C829)</f>
        <v>83</v>
      </c>
      <c r="E829" s="27" t="n">
        <f aca="false">IF(TOT!AK831&lt;200,IF(C829&gt;73,73,C829),C829)</f>
        <v>83</v>
      </c>
    </row>
    <row r="830" customFormat="false" ht="13" hidden="false" customHeight="true" outlineLevel="0" collapsed="false">
      <c r="A830" s="17" t="s">
        <v>3744</v>
      </c>
      <c r="B830" s="50" t="n">
        <f aca="false">(TOT!DI832*60)/TOT!AK832</f>
        <v>0.793363451760694</v>
      </c>
      <c r="C830" s="27" t="n">
        <f aca="false">VLOOKUP(B830,'DI - PENALTIES'!$A$3:$B$69,2)</f>
        <v>63</v>
      </c>
      <c r="D830" s="27" t="n">
        <f aca="false">IF(TOT!AK832&lt;400,IF(C830&gt;80,80,C830),C830)</f>
        <v>63</v>
      </c>
      <c r="E830" s="27" t="n">
        <f aca="false">IF(TOT!AK832&lt;200,IF(C830&gt;73,73,C830),C830)</f>
        <v>63</v>
      </c>
    </row>
    <row r="831" customFormat="false" ht="13" hidden="false" customHeight="true" outlineLevel="0" collapsed="false">
      <c r="A831" s="17" t="s">
        <v>3748</v>
      </c>
      <c r="B831" s="50" t="n">
        <f aca="false">(TOT!DI833*60)/TOT!AK833</f>
        <v>0.750478821122871</v>
      </c>
      <c r="C831" s="27" t="n">
        <f aca="false">VLOOKUP(B831,'DI - PENALTIES'!$A$3:$B$69,2)</f>
        <v>65</v>
      </c>
      <c r="D831" s="27" t="n">
        <f aca="false">IF(TOT!AK833&lt;400,IF(C831&gt;80,80,C831),C831)</f>
        <v>65</v>
      </c>
      <c r="E831" s="27" t="n">
        <f aca="false">IF(TOT!AK833&lt;200,IF(C831&gt;73,73,C831),C831)</f>
        <v>65</v>
      </c>
    </row>
    <row r="832" customFormat="false" ht="13" hidden="false" customHeight="true" outlineLevel="0" collapsed="false">
      <c r="A832" s="17" t="s">
        <v>3751</v>
      </c>
      <c r="B832" s="50" t="n">
        <f aca="false">(TOT!DI834*60)/TOT!AK834</f>
        <v>0</v>
      </c>
      <c r="C832" s="27" t="n">
        <f aca="false">VLOOKUP(B832,'DI - PENALTIES'!$A$3:$B$69,2)</f>
        <v>99</v>
      </c>
      <c r="D832" s="27" t="n">
        <f aca="false">IF(TOT!AK834&lt;400,IF(C832&gt;80,80,C832),C832)</f>
        <v>80</v>
      </c>
      <c r="E832" s="27" t="n">
        <f aca="false">IF(TOT!AK834&lt;200,IF(C832&gt;73,73,C832),C832)</f>
        <v>73</v>
      </c>
    </row>
    <row r="833" customFormat="false" ht="13" hidden="false" customHeight="true" outlineLevel="0" collapsed="false">
      <c r="A833" s="17" t="s">
        <v>3756</v>
      </c>
      <c r="B833" s="50" t="n">
        <f aca="false">(TOT!DI835*60)/TOT!AK835</f>
        <v>0</v>
      </c>
      <c r="C833" s="27" t="n">
        <f aca="false">VLOOKUP(B833,'DI - PENALTIES'!$A$3:$B$69,2)</f>
        <v>99</v>
      </c>
      <c r="D833" s="27" t="n">
        <f aca="false">IF(TOT!AK835&lt;400,IF(C833&gt;80,80,C833),C833)</f>
        <v>80</v>
      </c>
      <c r="E833" s="27" t="n">
        <f aca="false">IF(TOT!AK835&lt;200,IF(C833&gt;73,73,C833),C833)</f>
        <v>99</v>
      </c>
    </row>
    <row r="834" customFormat="false" ht="13" hidden="false" customHeight="true" outlineLevel="0" collapsed="false">
      <c r="A834" s="17" t="s">
        <v>3760</v>
      </c>
      <c r="B834" s="50" t="n">
        <f aca="false">(TOT!DI836*60)/TOT!AK836</f>
        <v>0.277008310249307</v>
      </c>
      <c r="C834" s="27" t="n">
        <f aca="false">VLOOKUP(B834,'DI - PENALTIES'!$A$3:$B$69,2)</f>
        <v>94</v>
      </c>
      <c r="D834" s="27" t="n">
        <f aca="false">IF(TOT!AK836&lt;400,IF(C834&gt;80,80,C834),C834)</f>
        <v>80</v>
      </c>
      <c r="E834" s="27" t="n">
        <f aca="false">IF(TOT!AK836&lt;200,IF(C834&gt;73,73,C834),C834)</f>
        <v>94</v>
      </c>
    </row>
    <row r="835" customFormat="false" ht="13" hidden="false" customHeight="true" outlineLevel="0" collapsed="false">
      <c r="A835" s="17" t="s">
        <v>3764</v>
      </c>
      <c r="B835" s="50" t="n">
        <f aca="false">(TOT!DI837*60)/TOT!AK837</f>
        <v>0.78125</v>
      </c>
      <c r="C835" s="27" t="n">
        <f aca="false">VLOOKUP(B835,'DI - PENALTIES'!$A$3:$B$69,2)</f>
        <v>64</v>
      </c>
      <c r="D835" s="27" t="n">
        <f aca="false">IF(TOT!AK837&lt;400,IF(C835&gt;80,80,C835),C835)</f>
        <v>64</v>
      </c>
      <c r="E835" s="27" t="n">
        <f aca="false">IF(TOT!AK837&lt;200,IF(C835&gt;73,73,C835),C835)</f>
        <v>64</v>
      </c>
    </row>
    <row r="836" customFormat="false" ht="13" hidden="false" customHeight="true" outlineLevel="0" collapsed="false">
      <c r="A836" s="17" t="s">
        <v>3768</v>
      </c>
      <c r="B836" s="50" t="n">
        <f aca="false">(TOT!DI838*60)/TOT!AK838</f>
        <v>0.662957262933586</v>
      </c>
      <c r="C836" s="27" t="n">
        <f aca="false">VLOOKUP(B836,'DI - PENALTIES'!$A$3:$B$69,2)</f>
        <v>70</v>
      </c>
      <c r="D836" s="27" t="n">
        <f aca="false">IF(TOT!AK838&lt;400,IF(C836&gt;80,80,C836),C836)</f>
        <v>70</v>
      </c>
      <c r="E836" s="27" t="n">
        <f aca="false">IF(TOT!AK838&lt;200,IF(C836&gt;73,73,C836),C836)</f>
        <v>70</v>
      </c>
    </row>
    <row r="837" customFormat="false" ht="13" hidden="false" customHeight="true" outlineLevel="0" collapsed="false">
      <c r="A837" s="17" t="s">
        <v>3771</v>
      </c>
      <c r="B837" s="50" t="n">
        <f aca="false">(TOT!DI839*60)/TOT!AK839</f>
        <v>0.411875750815171</v>
      </c>
      <c r="C837" s="27" t="n">
        <f aca="false">VLOOKUP(B837,'DI - PENALTIES'!$A$3:$B$69,2)</f>
        <v>86</v>
      </c>
      <c r="D837" s="27" t="n">
        <f aca="false">IF(TOT!AK839&lt;400,IF(C837&gt;80,80,C837),C837)</f>
        <v>86</v>
      </c>
      <c r="E837" s="27" t="n">
        <f aca="false">IF(TOT!AK839&lt;200,IF(C837&gt;73,73,C837),C837)</f>
        <v>86</v>
      </c>
    </row>
    <row r="838" customFormat="false" ht="13" hidden="false" customHeight="true" outlineLevel="0" collapsed="false">
      <c r="A838" s="17" t="s">
        <v>3774</v>
      </c>
      <c r="B838" s="50" t="n">
        <f aca="false">(TOT!DI840*60)/TOT!AK840</f>
        <v>1.78041543026706</v>
      </c>
      <c r="C838" s="27" t="n">
        <f aca="false">VLOOKUP(B838,'DI - PENALTIES'!$A$3:$B$69,2)</f>
        <v>40</v>
      </c>
      <c r="D838" s="27" t="n">
        <f aca="false">IF(TOT!AK840&lt;400,IF(C838&gt;80,80,C838),C838)</f>
        <v>40</v>
      </c>
      <c r="E838" s="27" t="n">
        <f aca="false">IF(TOT!AK840&lt;200,IF(C838&gt;73,73,C838),C838)</f>
        <v>40</v>
      </c>
    </row>
    <row r="839" customFormat="false" ht="13" hidden="false" customHeight="true" outlineLevel="0" collapsed="false">
      <c r="A839" s="17" t="s">
        <v>3777</v>
      </c>
      <c r="B839" s="50" t="n">
        <f aca="false">(TOT!DI841*60)/TOT!AK841</f>
        <v>0.523129086946004</v>
      </c>
      <c r="C839" s="27" t="n">
        <f aca="false">VLOOKUP(B839,'DI - PENALTIES'!$A$3:$B$69,2)</f>
        <v>80</v>
      </c>
      <c r="D839" s="27" t="n">
        <f aca="false">IF(TOT!AK841&lt;400,IF(C839&gt;80,80,C839),C839)</f>
        <v>80</v>
      </c>
      <c r="E839" s="27" t="n">
        <f aca="false">IF(TOT!AK841&lt;200,IF(C839&gt;73,73,C839),C839)</f>
        <v>80</v>
      </c>
    </row>
    <row r="840" customFormat="false" ht="13" hidden="false" customHeight="true" outlineLevel="0" collapsed="false">
      <c r="A840" s="17" t="s">
        <v>3780</v>
      </c>
      <c r="B840" s="50" t="n">
        <f aca="false">(TOT!DI842*60)/TOT!AK842</f>
        <v>0.348623260918685</v>
      </c>
      <c r="C840" s="27" t="n">
        <f aca="false">VLOOKUP(B840,'DI - PENALTIES'!$A$3:$B$69,2)</f>
        <v>90</v>
      </c>
      <c r="D840" s="27" t="n">
        <f aca="false">IF(TOT!AK842&lt;400,IF(C840&gt;80,80,C840),C840)</f>
        <v>90</v>
      </c>
      <c r="E840" s="27" t="n">
        <f aca="false">IF(TOT!AK842&lt;200,IF(C840&gt;73,73,C840),C840)</f>
        <v>90</v>
      </c>
    </row>
    <row r="841" customFormat="false" ht="13" hidden="false" customHeight="true" outlineLevel="0" collapsed="false">
      <c r="A841" s="17" t="s">
        <v>3785</v>
      </c>
      <c r="B841" s="50" t="n">
        <f aca="false">(TOT!DI843*60)/TOT!AK843</f>
        <v>0.819602151455647</v>
      </c>
      <c r="C841" s="27" t="n">
        <f aca="false">VLOOKUP(B841,'DI - PENALTIES'!$A$3:$B$69,2)</f>
        <v>63</v>
      </c>
      <c r="D841" s="27" t="n">
        <f aca="false">IF(TOT!AK843&lt;400,IF(C841&gt;80,80,C841),C841)</f>
        <v>63</v>
      </c>
      <c r="E841" s="27" t="n">
        <f aca="false">IF(TOT!AK843&lt;200,IF(C841&gt;73,73,C841),C841)</f>
        <v>63</v>
      </c>
    </row>
    <row r="842" customFormat="false" ht="13" hidden="false" customHeight="true" outlineLevel="0" collapsed="false">
      <c r="A842" s="17" t="s">
        <v>3788</v>
      </c>
      <c r="B842" s="50" t="n">
        <f aca="false">(TOT!DI844*60)/TOT!AK844</f>
        <v>0.877219700892423</v>
      </c>
      <c r="C842" s="27" t="n">
        <f aca="false">VLOOKUP(B842,'DI - PENALTIES'!$A$3:$B$69,2)</f>
        <v>61</v>
      </c>
      <c r="D842" s="27" t="n">
        <f aca="false">IF(TOT!AK844&lt;400,IF(C842&gt;80,80,C842),C842)</f>
        <v>61</v>
      </c>
      <c r="E842" s="27" t="n">
        <f aca="false">IF(TOT!AK844&lt;200,IF(C842&gt;73,73,C842),C842)</f>
        <v>61</v>
      </c>
    </row>
    <row r="843" customFormat="false" ht="13" hidden="false" customHeight="true" outlineLevel="0" collapsed="false">
      <c r="A843" s="17" t="s">
        <v>3791</v>
      </c>
      <c r="B843" s="50" t="n">
        <f aca="false">(TOT!DI845*60)/TOT!AK845</f>
        <v>0.699912510936133</v>
      </c>
      <c r="C843" s="27" t="n">
        <f aca="false">VLOOKUP(B843,'DI - PENALTIES'!$A$3:$B$69,2)</f>
        <v>67</v>
      </c>
      <c r="D843" s="27" t="n">
        <f aca="false">IF(TOT!AK845&lt;400,IF(C843&gt;80,80,C843),C843)</f>
        <v>67</v>
      </c>
      <c r="E843" s="27" t="n">
        <f aca="false">IF(TOT!AK845&lt;200,IF(C843&gt;73,73,C843),C843)</f>
        <v>67</v>
      </c>
    </row>
    <row r="844" customFormat="false" ht="13" hidden="false" customHeight="true" outlineLevel="0" collapsed="false">
      <c r="A844" s="17" t="s">
        <v>3794</v>
      </c>
      <c r="B844" s="50" t="n">
        <f aca="false">(TOT!DI846*60)/TOT!AK846</f>
        <v>0.363159487541621</v>
      </c>
      <c r="C844" s="27" t="n">
        <f aca="false">VLOOKUP(B844,'DI - PENALTIES'!$A$3:$B$69,2)</f>
        <v>89</v>
      </c>
      <c r="D844" s="27" t="n">
        <f aca="false">IF(TOT!AK846&lt;400,IF(C844&gt;80,80,C844),C844)</f>
        <v>89</v>
      </c>
      <c r="E844" s="27" t="n">
        <f aca="false">IF(TOT!AK846&lt;200,IF(C844&gt;73,73,C844),C844)</f>
        <v>89</v>
      </c>
    </row>
    <row r="845" customFormat="false" ht="13" hidden="false" customHeight="true" outlineLevel="0" collapsed="false">
      <c r="A845" s="17" t="s">
        <v>3797</v>
      </c>
      <c r="B845" s="50" t="n">
        <f aca="false">(TOT!DI847*60)/TOT!AK847</f>
        <v>1.19402985074627</v>
      </c>
      <c r="C845" s="27" t="n">
        <f aca="false">VLOOKUP(B845,'DI - PENALTIES'!$A$3:$B$69,2)</f>
        <v>49</v>
      </c>
      <c r="D845" s="27" t="n">
        <f aca="false">IF(TOT!AK847&lt;400,IF(C845&gt;80,80,C845),C845)</f>
        <v>49</v>
      </c>
      <c r="E845" s="27" t="n">
        <f aca="false">IF(TOT!AK847&lt;200,IF(C845&gt;73,73,C845),C845)</f>
        <v>49</v>
      </c>
    </row>
    <row r="846" customFormat="false" ht="13" hidden="false" customHeight="true" outlineLevel="0" collapsed="false">
      <c r="A846" s="17" t="s">
        <v>3801</v>
      </c>
      <c r="B846" s="50" t="n">
        <f aca="false">(TOT!DI848*60)/TOT!AK848</f>
        <v>0.388752105740573</v>
      </c>
      <c r="C846" s="27" t="n">
        <f aca="false">VLOOKUP(B846,'DI - PENALTIES'!$A$3:$B$69,2)</f>
        <v>87</v>
      </c>
      <c r="D846" s="27" t="n">
        <f aca="false">IF(TOT!AK848&lt;400,IF(C846&gt;80,80,C846),C846)</f>
        <v>87</v>
      </c>
      <c r="E846" s="27" t="n">
        <f aca="false">IF(TOT!AK848&lt;200,IF(C846&gt;73,73,C846),C846)</f>
        <v>87</v>
      </c>
    </row>
    <row r="847" customFormat="false" ht="13" hidden="false" customHeight="true" outlineLevel="0" collapsed="false">
      <c r="A847" s="17" t="s">
        <v>3804</v>
      </c>
      <c r="B847" s="50" t="n">
        <f aca="false">(TOT!DI849*60)/TOT!AK849</f>
        <v>0.756938603868797</v>
      </c>
      <c r="C847" s="27" t="n">
        <f aca="false">VLOOKUP(B847,'DI - PENALTIES'!$A$3:$B$69,2)</f>
        <v>65</v>
      </c>
      <c r="D847" s="27" t="n">
        <f aca="false">IF(TOT!AK849&lt;400,IF(C847&gt;80,80,C847),C847)</f>
        <v>65</v>
      </c>
      <c r="E847" s="27" t="n">
        <f aca="false">IF(TOT!AK849&lt;200,IF(C847&gt;73,73,C847),C847)</f>
        <v>65</v>
      </c>
    </row>
    <row r="848" customFormat="false" ht="13" hidden="false" customHeight="true" outlineLevel="0" collapsed="false">
      <c r="A848" s="17" t="s">
        <v>3808</v>
      </c>
      <c r="B848" s="50" t="n">
        <f aca="false">(TOT!DI850*60)/TOT!AK850</f>
        <v>1.88877229800628</v>
      </c>
      <c r="C848" s="27" t="n">
        <f aca="false">VLOOKUP(B848,'DI - PENALTIES'!$A$3:$B$69,2)</f>
        <v>39</v>
      </c>
      <c r="D848" s="27" t="n">
        <f aca="false">IF(TOT!AK850&lt;400,IF(C848&gt;80,80,C848),C848)</f>
        <v>39</v>
      </c>
      <c r="E848" s="27" t="n">
        <f aca="false">IF(TOT!AK850&lt;200,IF(C848&gt;73,73,C848),C848)</f>
        <v>39</v>
      </c>
    </row>
    <row r="849" customFormat="false" ht="13" hidden="false" customHeight="true" outlineLevel="0" collapsed="false">
      <c r="A849" s="17" t="s">
        <v>3813</v>
      </c>
      <c r="B849" s="50" t="n">
        <f aca="false">(TOT!DI851*60)/TOT!AK851</f>
        <v>0.437743190661468</v>
      </c>
      <c r="C849" s="27" t="n">
        <f aca="false">VLOOKUP(B849,'DI - PENALTIES'!$A$3:$B$69,2)</f>
        <v>84</v>
      </c>
      <c r="D849" s="27" t="n">
        <f aca="false">IF(TOT!AK851&lt;400,IF(C849&gt;80,80,C849),C849)</f>
        <v>80</v>
      </c>
      <c r="E849" s="27" t="n">
        <f aca="false">IF(TOT!AK851&lt;200,IF(C849&gt;73,73,C849),C849)</f>
        <v>73</v>
      </c>
    </row>
    <row r="850" customFormat="false" ht="13" hidden="false" customHeight="true" outlineLevel="0" collapsed="false">
      <c r="A850" s="17" t="s">
        <v>3817</v>
      </c>
      <c r="B850" s="50" t="n">
        <f aca="false">(TOT!DI852*60)/TOT!AK852</f>
        <v>0.449567291481937</v>
      </c>
      <c r="C850" s="27" t="n">
        <f aca="false">VLOOKUP(B850,'DI - PENALTIES'!$A$3:$B$69,2)</f>
        <v>83</v>
      </c>
      <c r="D850" s="27" t="n">
        <f aca="false">IF(TOT!AK852&lt;400,IF(C850&gt;80,80,C850),C850)</f>
        <v>83</v>
      </c>
      <c r="E850" s="27" t="n">
        <f aca="false">IF(TOT!AK852&lt;200,IF(C850&gt;73,73,C850),C850)</f>
        <v>83</v>
      </c>
    </row>
    <row r="851" customFormat="false" ht="13" hidden="false" customHeight="true" outlineLevel="0" collapsed="false">
      <c r="A851" s="17" t="s">
        <v>3823</v>
      </c>
      <c r="B851" s="50" t="n">
        <f aca="false">(TOT!DI853*60)/TOT!AK853</f>
        <v>0.752036766241905</v>
      </c>
      <c r="C851" s="27" t="n">
        <f aca="false">VLOOKUP(B851,'DI - PENALTIES'!$A$3:$B$69,2)</f>
        <v>65</v>
      </c>
      <c r="D851" s="27" t="n">
        <f aca="false">IF(TOT!AK853&lt;400,IF(C851&gt;80,80,C851),C851)</f>
        <v>65</v>
      </c>
      <c r="E851" s="27" t="n">
        <f aca="false">IF(TOT!AK853&lt;200,IF(C851&gt;73,73,C851),C851)</f>
        <v>65</v>
      </c>
    </row>
    <row r="852" customFormat="false" ht="13" hidden="false" customHeight="true" outlineLevel="0" collapsed="false">
      <c r="A852" s="17" t="s">
        <v>3827</v>
      </c>
      <c r="B852" s="50" t="n">
        <f aca="false">(TOT!DI854*60)/TOT!AK854</f>
        <v>0</v>
      </c>
      <c r="C852" s="27" t="n">
        <f aca="false">VLOOKUP(B852,'DI - PENALTIES'!$A$3:$B$69,2)</f>
        <v>99</v>
      </c>
      <c r="D852" s="27" t="n">
        <f aca="false">IF(TOT!AK854&lt;400,IF(C852&gt;80,80,C852),C852)</f>
        <v>80</v>
      </c>
      <c r="E852" s="27" t="n">
        <f aca="false">IF(TOT!AK854&lt;200,IF(C852&gt;73,73,C852),C852)</f>
        <v>73</v>
      </c>
    </row>
    <row r="853" customFormat="false" ht="13" hidden="false" customHeight="true" outlineLevel="0" collapsed="false">
      <c r="A853" s="17" t="s">
        <v>3830</v>
      </c>
      <c r="B853" s="50" t="n">
        <f aca="false">(TOT!DI855*60)/TOT!AK855</f>
        <v>0.813865862848531</v>
      </c>
      <c r="C853" s="27" t="n">
        <f aca="false">VLOOKUP(B853,'DI - PENALTIES'!$A$3:$B$69,2)</f>
        <v>63</v>
      </c>
      <c r="D853" s="27" t="n">
        <f aca="false">IF(TOT!AK855&lt;400,IF(C853&gt;80,80,C853),C853)</f>
        <v>63</v>
      </c>
      <c r="E853" s="27" t="n">
        <f aca="false">IF(TOT!AK855&lt;200,IF(C853&gt;73,73,C853),C853)</f>
        <v>63</v>
      </c>
    </row>
    <row r="854" customFormat="false" ht="13" hidden="false" customHeight="true" outlineLevel="0" collapsed="false">
      <c r="A854" s="17" t="s">
        <v>3834</v>
      </c>
      <c r="B854" s="50" t="n">
        <f aca="false">(TOT!DI856*60)/TOT!AK856</f>
        <v>0.157122905027934</v>
      </c>
      <c r="C854" s="27" t="n">
        <f aca="false">VLOOKUP(B854,'DI - PENALTIES'!$A$3:$B$69,2)</f>
        <v>97</v>
      </c>
      <c r="D854" s="27" t="n">
        <f aca="false">IF(TOT!AK856&lt;400,IF(C854&gt;80,80,C854),C854)</f>
        <v>97</v>
      </c>
      <c r="E854" s="27" t="n">
        <f aca="false">IF(TOT!AK856&lt;200,IF(C854&gt;73,73,C854),C854)</f>
        <v>97</v>
      </c>
    </row>
    <row r="855" customFormat="false" ht="13" hidden="false" customHeight="true" outlineLevel="0" collapsed="false">
      <c r="A855" s="17" t="s">
        <v>3839</v>
      </c>
      <c r="B855" s="50" t="n">
        <f aca="false">(TOT!DI857*60)/TOT!AK857</f>
        <v>0.329655235566137</v>
      </c>
      <c r="C855" s="27" t="n">
        <f aca="false">VLOOKUP(B855,'DI - PENALTIES'!$A$3:$B$69,2)</f>
        <v>91</v>
      </c>
      <c r="D855" s="27" t="n">
        <f aca="false">IF(TOT!AK857&lt;400,IF(C855&gt;80,80,C855),C855)</f>
        <v>91</v>
      </c>
      <c r="E855" s="27" t="n">
        <f aca="false">IF(TOT!AK857&lt;200,IF(C855&gt;73,73,C855),C855)</f>
        <v>91</v>
      </c>
    </row>
    <row r="856" customFormat="false" ht="13" hidden="false" customHeight="true" outlineLevel="0" collapsed="false">
      <c r="A856" s="17" t="s">
        <v>3842</v>
      </c>
      <c r="B856" s="50" t="n">
        <f aca="false">(TOT!DI858*60)/TOT!AK858</f>
        <v>0.780140136283721</v>
      </c>
      <c r="C856" s="27" t="n">
        <f aca="false">VLOOKUP(B856,'DI - PENALTIES'!$A$3:$B$69,2)</f>
        <v>64</v>
      </c>
      <c r="D856" s="27" t="n">
        <f aca="false">IF(TOT!AK858&lt;400,IF(C856&gt;80,80,C856),C856)</f>
        <v>64</v>
      </c>
      <c r="E856" s="27" t="n">
        <f aca="false">IF(TOT!AK858&lt;200,IF(C856&gt;73,73,C856),C856)</f>
        <v>64</v>
      </c>
    </row>
    <row r="857" customFormat="false" ht="13" hidden="false" customHeight="true" outlineLevel="0" collapsed="false">
      <c r="A857" s="17" t="s">
        <v>3846</v>
      </c>
      <c r="B857" s="50" t="n">
        <f aca="false">(TOT!DI859*60)/TOT!AK859</f>
        <v>0.464282490101743</v>
      </c>
      <c r="C857" s="27" t="n">
        <f aca="false">VLOOKUP(B857,'DI - PENALTIES'!$A$3:$B$69,2)</f>
        <v>83</v>
      </c>
      <c r="D857" s="27" t="n">
        <f aca="false">IF(TOT!AK859&lt;400,IF(C857&gt;80,80,C857),C857)</f>
        <v>83</v>
      </c>
      <c r="E857" s="27" t="n">
        <f aca="false">IF(TOT!AK859&lt;200,IF(C857&gt;73,73,C857),C857)</f>
        <v>83</v>
      </c>
    </row>
    <row r="858" customFormat="false" ht="13" hidden="false" customHeight="true" outlineLevel="0" collapsed="false">
      <c r="A858" s="17" t="s">
        <v>3850</v>
      </c>
      <c r="B858" s="50" t="n">
        <f aca="false">(TOT!DI860*60)/TOT!AK860</f>
        <v>0.924727909277705</v>
      </c>
      <c r="C858" s="27" t="n">
        <f aca="false">VLOOKUP(B858,'DI - PENALTIES'!$A$3:$B$69,2)</f>
        <v>58</v>
      </c>
      <c r="D858" s="27" t="n">
        <f aca="false">IF(TOT!AK860&lt;400,IF(C858&gt;80,80,C858),C858)</f>
        <v>58</v>
      </c>
      <c r="E858" s="27" t="n">
        <f aca="false">IF(TOT!AK860&lt;200,IF(C858&gt;73,73,C858),C858)</f>
        <v>58</v>
      </c>
    </row>
    <row r="859" customFormat="false" ht="13" hidden="false" customHeight="true" outlineLevel="0" collapsed="false">
      <c r="A859" s="17" t="s">
        <v>3855</v>
      </c>
      <c r="B859" s="50" t="n">
        <f aca="false">(TOT!DI861*60)/TOT!AK861</f>
        <v>0</v>
      </c>
      <c r="C859" s="27" t="n">
        <f aca="false">VLOOKUP(B859,'DI - PENALTIES'!$A$3:$B$69,2)</f>
        <v>99</v>
      </c>
      <c r="D859" s="27" t="n">
        <f aca="false">IF(TOT!AK861&lt;400,IF(C859&gt;80,80,C859),C859)</f>
        <v>80</v>
      </c>
      <c r="E859" s="27" t="n">
        <f aca="false">IF(TOT!AK861&lt;200,IF(C859&gt;73,73,C859),C859)</f>
        <v>99</v>
      </c>
    </row>
    <row r="860" customFormat="false" ht="13" hidden="false" customHeight="true" outlineLevel="0" collapsed="false">
      <c r="A860" s="17" t="s">
        <v>3859</v>
      </c>
      <c r="B860" s="50" t="n">
        <f aca="false">(TOT!DI862*60)/TOT!AK862</f>
        <v>0.434163872741747</v>
      </c>
      <c r="C860" s="27" t="n">
        <f aca="false">VLOOKUP(B860,'DI - PENALTIES'!$A$3:$B$69,2)</f>
        <v>84</v>
      </c>
      <c r="D860" s="27" t="n">
        <f aca="false">IF(TOT!AK862&lt;400,IF(C860&gt;80,80,C860),C860)</f>
        <v>84</v>
      </c>
      <c r="E860" s="27" t="n">
        <f aca="false">IF(TOT!AK862&lt;200,IF(C860&gt;73,73,C860),C860)</f>
        <v>84</v>
      </c>
    </row>
    <row r="861" customFormat="false" ht="13" hidden="false" customHeight="true" outlineLevel="0" collapsed="false">
      <c r="A861" s="17" t="s">
        <v>3864</v>
      </c>
      <c r="B861" s="50" t="n">
        <f aca="false">(TOT!DI863*60)/TOT!AK863</f>
        <v>0.994905315774272</v>
      </c>
      <c r="C861" s="27" t="n">
        <f aca="false">VLOOKUP(B861,'DI - PENALTIES'!$A$3:$B$69,2)</f>
        <v>55</v>
      </c>
      <c r="D861" s="27" t="n">
        <f aca="false">IF(TOT!AK863&lt;400,IF(C861&gt;80,80,C861),C861)</f>
        <v>55</v>
      </c>
      <c r="E861" s="27" t="n">
        <f aca="false">IF(TOT!AK863&lt;200,IF(C861&gt;73,73,C861),C861)</f>
        <v>55</v>
      </c>
    </row>
    <row r="862" customFormat="false" ht="13" hidden="false" customHeight="true" outlineLevel="0" collapsed="false">
      <c r="A862" s="17" t="s">
        <v>3868</v>
      </c>
      <c r="B862" s="50" t="n">
        <f aca="false">(TOT!DI864*60)/TOT!AK864</f>
        <v>0.275488116841938</v>
      </c>
      <c r="C862" s="27" t="n">
        <f aca="false">VLOOKUP(B862,'DI - PENALTIES'!$A$3:$B$69,2)</f>
        <v>94</v>
      </c>
      <c r="D862" s="27" t="n">
        <f aca="false">IF(TOT!AK864&lt;400,IF(C862&gt;80,80,C862),C862)</f>
        <v>94</v>
      </c>
      <c r="E862" s="27" t="n">
        <f aca="false">IF(TOT!AK864&lt;200,IF(C862&gt;73,73,C862),C862)</f>
        <v>94</v>
      </c>
    </row>
    <row r="863" customFormat="false" ht="13" hidden="false" customHeight="true" outlineLevel="0" collapsed="false">
      <c r="A863" s="17" t="s">
        <v>3872</v>
      </c>
      <c r="B863" s="50" t="n">
        <f aca="false">(TOT!DI865*60)/TOT!AK865</f>
        <v>0</v>
      </c>
      <c r="C863" s="27" t="n">
        <f aca="false">VLOOKUP(B863,'DI - PENALTIES'!$A$3:$B$69,2)</f>
        <v>99</v>
      </c>
      <c r="D863" s="27" t="n">
        <f aca="false">IF(TOT!AK865&lt;400,IF(C863&gt;80,80,C863),C863)</f>
        <v>80</v>
      </c>
      <c r="E863" s="27" t="n">
        <f aca="false">IF(TOT!AK865&lt;200,IF(C863&gt;73,73,C863),C863)</f>
        <v>73</v>
      </c>
    </row>
    <row r="864" customFormat="false" ht="13" hidden="false" customHeight="true" outlineLevel="0" collapsed="false">
      <c r="A864" s="17" t="s">
        <v>3877</v>
      </c>
      <c r="B864" s="50" t="n">
        <f aca="false">(TOT!DI866*60)/TOT!AK866</f>
        <v>0.910338848349108</v>
      </c>
      <c r="C864" s="27" t="n">
        <f aca="false">VLOOKUP(B864,'DI - PENALTIES'!$A$3:$B$69,2)</f>
        <v>59</v>
      </c>
      <c r="D864" s="27" t="n">
        <f aca="false">IF(TOT!AK866&lt;400,IF(C864&gt;80,80,C864),C864)</f>
        <v>59</v>
      </c>
      <c r="E864" s="27" t="n">
        <f aca="false">IF(TOT!AK866&lt;200,IF(C864&gt;73,73,C864),C864)</f>
        <v>59</v>
      </c>
    </row>
    <row r="865" customFormat="false" ht="13" hidden="false" customHeight="true" outlineLevel="0" collapsed="false">
      <c r="A865" s="17" t="s">
        <v>3881</v>
      </c>
      <c r="B865" s="50" t="n">
        <f aca="false">(TOT!DI867*60)/TOT!AK867</f>
        <v>0</v>
      </c>
      <c r="C865" s="27" t="n">
        <f aca="false">VLOOKUP(B865,'DI - PENALTIES'!$A$3:$B$69,2)</f>
        <v>99</v>
      </c>
      <c r="D865" s="27" t="n">
        <f aca="false">IF(TOT!AK867&lt;400,IF(C865&gt;80,80,C865),C865)</f>
        <v>80</v>
      </c>
      <c r="E865" s="27" t="n">
        <f aca="false">IF(TOT!AK867&lt;200,IF(C865&gt;73,73,C865),C865)</f>
        <v>73</v>
      </c>
    </row>
    <row r="866" customFormat="false" ht="13" hidden="false" customHeight="true" outlineLevel="0" collapsed="false">
      <c r="A866" s="17" t="s">
        <v>3885</v>
      </c>
      <c r="B866" s="50" t="n">
        <f aca="false">(TOT!DI868*60)/TOT!AK868</f>
        <v>0</v>
      </c>
      <c r="C866" s="27" t="n">
        <f aca="false">VLOOKUP(B866,'DI - PENALTIES'!$A$3:$B$69,2)</f>
        <v>99</v>
      </c>
      <c r="D866" s="27" t="n">
        <f aca="false">IF(TOT!AK868&lt;400,IF(C866&gt;80,80,C866),C866)</f>
        <v>80</v>
      </c>
      <c r="E866" s="27" t="n">
        <f aca="false">IF(TOT!AK868&lt;200,IF(C866&gt;73,73,C866),C866)</f>
        <v>73</v>
      </c>
    </row>
    <row r="867" customFormat="false" ht="13" hidden="false" customHeight="true" outlineLevel="0" collapsed="false">
      <c r="A867" s="17" t="s">
        <v>3888</v>
      </c>
      <c r="B867" s="50" t="n">
        <f aca="false">(TOT!DI869*60)/TOT!AK869</f>
        <v>0.88458608742657</v>
      </c>
      <c r="C867" s="27" t="n">
        <f aca="false">VLOOKUP(B867,'DI - PENALTIES'!$A$3:$B$69,2)</f>
        <v>60</v>
      </c>
      <c r="D867" s="27" t="n">
        <f aca="false">IF(TOT!AK869&lt;400,IF(C867&gt;80,80,C867),C867)</f>
        <v>60</v>
      </c>
      <c r="E867" s="27" t="n">
        <f aca="false">IF(TOT!AK869&lt;200,IF(C867&gt;73,73,C867),C867)</f>
        <v>60</v>
      </c>
    </row>
    <row r="868" customFormat="false" ht="13" hidden="false" customHeight="true" outlineLevel="0" collapsed="false">
      <c r="A868" s="17" t="s">
        <v>3893</v>
      </c>
      <c r="B868" s="50" t="n">
        <f aca="false">(TOT!DI870*60)/TOT!AK870</f>
        <v>0.184461666559923</v>
      </c>
      <c r="C868" s="27" t="n">
        <f aca="false">VLOOKUP(B868,'DI - PENALTIES'!$A$3:$B$69,2)</f>
        <v>96</v>
      </c>
      <c r="D868" s="27" t="n">
        <f aca="false">IF(TOT!AK870&lt;400,IF(C868&gt;80,80,C868),C868)</f>
        <v>96</v>
      </c>
      <c r="E868" s="27" t="n">
        <f aca="false">IF(TOT!AK870&lt;200,IF(C868&gt;73,73,C868),C868)</f>
        <v>96</v>
      </c>
    </row>
    <row r="869" customFormat="false" ht="13" hidden="false" customHeight="true" outlineLevel="0" collapsed="false">
      <c r="A869" s="17" t="s">
        <v>3897</v>
      </c>
      <c r="B869" s="50" t="n">
        <f aca="false">(TOT!DI871*60)/TOT!AK871</f>
        <v>0</v>
      </c>
      <c r="C869" s="27" t="n">
        <f aca="false">VLOOKUP(B869,'DI - PENALTIES'!$A$3:$B$69,2)</f>
        <v>99</v>
      </c>
      <c r="D869" s="27" t="n">
        <f aca="false">IF(TOT!AK871&lt;400,IF(C869&gt;80,80,C869),C869)</f>
        <v>80</v>
      </c>
      <c r="E869" s="27" t="n">
        <f aca="false">IF(TOT!AK871&lt;200,IF(C869&gt;73,73,C869),C869)</f>
        <v>73</v>
      </c>
    </row>
    <row r="870" customFormat="false" ht="13" hidden="false" customHeight="true" outlineLevel="0" collapsed="false">
      <c r="A870" s="17" t="s">
        <v>3900</v>
      </c>
      <c r="B870" s="50" t="n">
        <f aca="false">(TOT!DI872*60)/TOT!AK872</f>
        <v>1.46736638304375</v>
      </c>
      <c r="C870" s="27" t="n">
        <f aca="false">VLOOKUP(B870,'DI - PENALTIES'!$A$3:$B$69,2)</f>
        <v>43</v>
      </c>
      <c r="D870" s="27" t="n">
        <f aca="false">IF(TOT!AK872&lt;400,IF(C870&gt;80,80,C870),C870)</f>
        <v>43</v>
      </c>
      <c r="E870" s="27" t="n">
        <f aca="false">IF(TOT!AK872&lt;200,IF(C870&gt;73,73,C870),C870)</f>
        <v>43</v>
      </c>
    </row>
    <row r="871" customFormat="false" ht="13" hidden="false" customHeight="true" outlineLevel="0" collapsed="false">
      <c r="A871" s="17" t="s">
        <v>3905</v>
      </c>
      <c r="B871" s="50" t="n">
        <f aca="false">(TOT!DI873*60)/TOT!AK873</f>
        <v>0.234560795769223</v>
      </c>
      <c r="C871" s="27" t="n">
        <f aca="false">VLOOKUP(B871,'DI - PENALTIES'!$A$3:$B$69,2)</f>
        <v>95</v>
      </c>
      <c r="D871" s="27" t="n">
        <f aca="false">IF(TOT!AK873&lt;400,IF(C871&gt;80,80,C871),C871)</f>
        <v>95</v>
      </c>
      <c r="E871" s="27" t="n">
        <f aca="false">IF(TOT!AK873&lt;200,IF(C871&gt;73,73,C871),C871)</f>
        <v>95</v>
      </c>
    </row>
    <row r="872" customFormat="false" ht="13" hidden="false" customHeight="true" outlineLevel="0" collapsed="false">
      <c r="A872" s="17" t="s">
        <v>3907</v>
      </c>
      <c r="B872" s="50" t="n">
        <f aca="false">(TOT!DI874*60)/TOT!AK874</f>
        <v>0.219226131754905</v>
      </c>
      <c r="C872" s="27" t="n">
        <f aca="false">VLOOKUP(B872,'DI - PENALTIES'!$A$3:$B$69,2)</f>
        <v>96</v>
      </c>
      <c r="D872" s="27" t="n">
        <f aca="false">IF(TOT!AK874&lt;400,IF(C872&gt;80,80,C872),C872)</f>
        <v>96</v>
      </c>
      <c r="E872" s="27" t="n">
        <f aca="false">IF(TOT!AK874&lt;200,IF(C872&gt;73,73,C872),C872)</f>
        <v>96</v>
      </c>
    </row>
    <row r="873" customFormat="false" ht="13" hidden="false" customHeight="true" outlineLevel="0" collapsed="false">
      <c r="A873" s="17" t="s">
        <v>3910</v>
      </c>
      <c r="B873" s="50" t="n">
        <f aca="false">(TOT!DI875*60)/TOT!AK875</f>
        <v>0.288646568313021</v>
      </c>
      <c r="C873" s="27" t="n">
        <f aca="false">VLOOKUP(B873,'DI - PENALTIES'!$A$3:$B$69,2)</f>
        <v>93</v>
      </c>
      <c r="D873" s="27" t="n">
        <f aca="false">IF(TOT!AK875&lt;400,IF(C873&gt;80,80,C873),C873)</f>
        <v>93</v>
      </c>
      <c r="E873" s="27" t="n">
        <f aca="false">IF(TOT!AK875&lt;200,IF(C873&gt;73,73,C873),C873)</f>
        <v>93</v>
      </c>
    </row>
    <row r="874" customFormat="false" ht="13" hidden="false" customHeight="true" outlineLevel="0" collapsed="false">
      <c r="A874" s="17" t="s">
        <v>3915</v>
      </c>
      <c r="B874" s="50" t="n">
        <f aca="false">(TOT!DI876*60)/TOT!AK876</f>
        <v>0.99626400996264</v>
      </c>
      <c r="C874" s="27" t="n">
        <f aca="false">VLOOKUP(B874,'DI - PENALTIES'!$A$3:$B$69,2)</f>
        <v>55</v>
      </c>
      <c r="D874" s="27" t="n">
        <f aca="false">IF(TOT!AK876&lt;400,IF(C874&gt;80,80,C874),C874)</f>
        <v>55</v>
      </c>
      <c r="E874" s="27" t="n">
        <f aca="false">IF(TOT!AK876&lt;200,IF(C874&gt;73,73,C874),C874)</f>
        <v>55</v>
      </c>
    </row>
    <row r="875" customFormat="false" ht="13" hidden="false" customHeight="true" outlineLevel="0" collapsed="false">
      <c r="A875" s="17" t="s">
        <v>3920</v>
      </c>
      <c r="B875" s="50" t="n">
        <f aca="false">(TOT!DI877*60)/TOT!AK877</f>
        <v>0.847008999470619</v>
      </c>
      <c r="C875" s="27" t="n">
        <f aca="false">VLOOKUP(B875,'DI - PENALTIES'!$A$3:$B$69,2)</f>
        <v>62</v>
      </c>
      <c r="D875" s="27" t="n">
        <f aca="false">IF(TOT!AK877&lt;400,IF(C875&gt;80,80,C875),C875)</f>
        <v>62</v>
      </c>
      <c r="E875" s="27" t="n">
        <f aca="false">IF(TOT!AK877&lt;200,IF(C875&gt;73,73,C875),C875)</f>
        <v>62</v>
      </c>
    </row>
    <row r="876" customFormat="false" ht="13" hidden="false" customHeight="true" outlineLevel="0" collapsed="false">
      <c r="A876" s="17" t="s">
        <v>3924</v>
      </c>
      <c r="B876" s="50" t="n">
        <f aca="false">(TOT!DI878*60)/TOT!AK878</f>
        <v>0.536512667660213</v>
      </c>
      <c r="C876" s="27" t="n">
        <f aca="false">VLOOKUP(B876,'DI - PENALTIES'!$A$3:$B$69,2)</f>
        <v>80</v>
      </c>
      <c r="D876" s="27" t="n">
        <f aca="false">IF(TOT!AK878&lt;400,IF(C876&gt;80,80,C876),C876)</f>
        <v>80</v>
      </c>
      <c r="E876" s="27" t="n">
        <f aca="false">IF(TOT!AK878&lt;200,IF(C876&gt;73,73,C876),C876)</f>
        <v>80</v>
      </c>
    </row>
    <row r="877" customFormat="false" ht="13" hidden="false" customHeight="true" outlineLevel="0" collapsed="false">
      <c r="A877" s="17" t="s">
        <v>3929</v>
      </c>
      <c r="B877" s="50" t="n">
        <f aca="false">(TOT!DI879*60)/TOT!AK879</f>
        <v>3.35946248600224</v>
      </c>
      <c r="C877" s="27" t="n">
        <f aca="false">VLOOKUP(B877,'DI - PENALTIES'!$A$3:$B$69,2)</f>
        <v>35</v>
      </c>
      <c r="D877" s="27" t="n">
        <f aca="false">IF(TOT!AK879&lt;400,IF(C877&gt;80,80,C877),C877)</f>
        <v>35</v>
      </c>
      <c r="E877" s="27" t="n">
        <f aca="false">IF(TOT!AK879&lt;200,IF(C877&gt;73,73,C877),C877)</f>
        <v>35</v>
      </c>
    </row>
    <row r="878" customFormat="false" ht="13" hidden="false" customHeight="true" outlineLevel="0" collapsed="false">
      <c r="A878" s="17" t="s">
        <v>3933</v>
      </c>
      <c r="B878" s="50" t="n">
        <f aca="false">(TOT!DI880*60)/TOT!AK880</f>
        <v>1.20391271632807</v>
      </c>
      <c r="C878" s="27" t="n">
        <f aca="false">VLOOKUP(B878,'DI - PENALTIES'!$A$3:$B$69,2)</f>
        <v>48</v>
      </c>
      <c r="D878" s="27" t="n">
        <f aca="false">IF(TOT!AK880&lt;400,IF(C878&gt;80,80,C878),C878)</f>
        <v>48</v>
      </c>
      <c r="E878" s="27" t="n">
        <f aca="false">IF(TOT!AK880&lt;200,IF(C878&gt;73,73,C878),C878)</f>
        <v>48</v>
      </c>
    </row>
    <row r="879" customFormat="false" ht="13" hidden="false" customHeight="true" outlineLevel="0" collapsed="false">
      <c r="A879" s="17" t="s">
        <v>3937</v>
      </c>
      <c r="B879" s="50" t="n">
        <f aca="false">(TOT!DI881*60)/TOT!AK881</f>
        <v>0.329640142844056</v>
      </c>
      <c r="C879" s="27" t="n">
        <f aca="false">VLOOKUP(B879,'DI - PENALTIES'!$A$3:$B$69,2)</f>
        <v>91</v>
      </c>
      <c r="D879" s="27" t="n">
        <f aca="false">IF(TOT!AK881&lt;400,IF(C879&gt;80,80,C879),C879)</f>
        <v>80</v>
      </c>
      <c r="E879" s="27" t="n">
        <f aca="false">IF(TOT!AK881&lt;200,IF(C879&gt;73,73,C879),C879)</f>
        <v>73</v>
      </c>
    </row>
    <row r="880" customFormat="false" ht="13" hidden="false" customHeight="true" outlineLevel="0" collapsed="false">
      <c r="A880" s="17" t="s">
        <v>3942</v>
      </c>
      <c r="B880" s="50" t="n">
        <f aca="false">(TOT!DI882*60)/TOT!AK882</f>
        <v>1.21803857122141</v>
      </c>
      <c r="C880" s="27" t="n">
        <f aca="false">VLOOKUP(B880,'DI - PENALTIES'!$A$3:$B$69,2)</f>
        <v>48</v>
      </c>
      <c r="D880" s="27" t="n">
        <f aca="false">IF(TOT!AK882&lt;400,IF(C880&gt;80,80,C880),C880)</f>
        <v>48</v>
      </c>
      <c r="E880" s="27" t="n">
        <f aca="false">IF(TOT!AK882&lt;200,IF(C880&gt;73,73,C880),C880)</f>
        <v>48</v>
      </c>
    </row>
    <row r="881" customFormat="false" ht="13" hidden="false" customHeight="true" outlineLevel="0" collapsed="false">
      <c r="A881" s="17" t="s">
        <v>3945</v>
      </c>
      <c r="B881" s="50" t="n">
        <f aca="false">(TOT!DI883*60)/TOT!AK883</f>
        <v>0.716627634660438</v>
      </c>
      <c r="C881" s="27" t="n">
        <f aca="false">VLOOKUP(B881,'DI - PENALTIES'!$A$3:$B$69,2)</f>
        <v>66</v>
      </c>
      <c r="D881" s="27" t="n">
        <f aca="false">IF(TOT!AK883&lt;400,IF(C881&gt;80,80,C881),C881)</f>
        <v>66</v>
      </c>
      <c r="E881" s="27" t="n">
        <f aca="false">IF(TOT!AK883&lt;200,IF(C881&gt;73,73,C881),C881)</f>
        <v>66</v>
      </c>
    </row>
    <row r="882" customFormat="false" ht="13" hidden="false" customHeight="true" outlineLevel="0" collapsed="false">
      <c r="A882" s="17" t="s">
        <v>3948</v>
      </c>
      <c r="B882" s="50" t="n">
        <f aca="false">(TOT!DI884*60)/TOT!AK884</f>
        <v>0.585379451322914</v>
      </c>
      <c r="C882" s="27" t="n">
        <f aca="false">VLOOKUP(B882,'DI - PENALTIES'!$A$3:$B$69,2)</f>
        <v>77</v>
      </c>
      <c r="D882" s="27" t="n">
        <f aca="false">IF(TOT!AK884&lt;400,IF(C882&gt;80,80,C882),C882)</f>
        <v>77</v>
      </c>
      <c r="E882" s="27" t="n">
        <f aca="false">IF(TOT!AK884&lt;200,IF(C882&gt;73,73,C882),C882)</f>
        <v>77</v>
      </c>
    </row>
    <row r="883" customFormat="false" ht="13" hidden="false" customHeight="true" outlineLevel="0" collapsed="false">
      <c r="A883" s="17" t="s">
        <v>3952</v>
      </c>
      <c r="B883" s="50" t="n">
        <f aca="false">(TOT!DI885*60)/TOT!AK885</f>
        <v>1.38142747505757</v>
      </c>
      <c r="C883" s="27" t="n">
        <f aca="false">VLOOKUP(B883,'DI - PENALTIES'!$A$3:$B$69,2)</f>
        <v>45</v>
      </c>
      <c r="D883" s="27" t="n">
        <f aca="false">IF(TOT!AK885&lt;400,IF(C883&gt;80,80,C883),C883)</f>
        <v>45</v>
      </c>
      <c r="E883" s="27" t="n">
        <f aca="false">IF(TOT!AK885&lt;200,IF(C883&gt;73,73,C883),C883)</f>
        <v>45</v>
      </c>
    </row>
    <row r="884" customFormat="false" ht="13" hidden="false" customHeight="true" outlineLevel="0" collapsed="false">
      <c r="A884" s="17" t="s">
        <v>3956</v>
      </c>
      <c r="B884" s="50" t="n">
        <f aca="false">(TOT!DI886*60)/TOT!AK886</f>
        <v>0</v>
      </c>
      <c r="C884" s="27" t="n">
        <f aca="false">VLOOKUP(B884,'DI - PENALTIES'!$A$3:$B$69,2)</f>
        <v>99</v>
      </c>
      <c r="D884" s="27" t="n">
        <f aca="false">IF(TOT!AK886&lt;400,IF(C884&gt;80,80,C884),C884)</f>
        <v>80</v>
      </c>
      <c r="E884" s="27" t="n">
        <f aca="false">IF(TOT!AK886&lt;200,IF(C884&gt;73,73,C884),C884)</f>
        <v>73</v>
      </c>
    </row>
    <row r="885" customFormat="false" ht="13" hidden="false" customHeight="true" outlineLevel="0" collapsed="false">
      <c r="A885" s="17" t="s">
        <v>3959</v>
      </c>
      <c r="B885" s="50" t="n">
        <f aca="false">(TOT!DI887*60)/TOT!AK887</f>
        <v>0.276123910604884</v>
      </c>
      <c r="C885" s="27" t="n">
        <f aca="false">VLOOKUP(B885,'DI - PENALTIES'!$A$3:$B$69,2)</f>
        <v>94</v>
      </c>
      <c r="D885" s="27" t="n">
        <f aca="false">IF(TOT!AK887&lt;400,IF(C885&gt;80,80,C885),C885)</f>
        <v>94</v>
      </c>
      <c r="E885" s="27" t="n">
        <f aca="false">IF(TOT!AK887&lt;200,IF(C885&gt;73,73,C885),C885)</f>
        <v>94</v>
      </c>
    </row>
    <row r="886" customFormat="false" ht="13" hidden="false" customHeight="true" outlineLevel="0" collapsed="false">
      <c r="A886" s="17" t="s">
        <v>3962</v>
      </c>
      <c r="B886" s="50" t="n">
        <f aca="false">(TOT!DI888*60)/TOT!AK888</f>
        <v>0</v>
      </c>
      <c r="C886" s="27" t="n">
        <f aca="false">VLOOKUP(B886,'DI - PENALTIES'!$A$3:$B$69,2)</f>
        <v>99</v>
      </c>
      <c r="D886" s="27" t="n">
        <f aca="false">IF(TOT!AK888&lt;400,IF(C886&gt;80,80,C886),C886)</f>
        <v>80</v>
      </c>
      <c r="E886" s="27" t="n">
        <f aca="false">IF(TOT!AK888&lt;200,IF(C886&gt;73,73,C886),C886)</f>
        <v>73</v>
      </c>
    </row>
    <row r="887" customFormat="false" ht="13" hidden="false" customHeight="true" outlineLevel="0" collapsed="false">
      <c r="A887" s="17" t="s">
        <v>3965</v>
      </c>
      <c r="B887" s="50" t="n">
        <f aca="false">(TOT!DI889*60)/TOT!AK889</f>
        <v>1.73704933220104</v>
      </c>
      <c r="C887" s="27" t="n">
        <f aca="false">VLOOKUP(B887,'DI - PENALTIES'!$A$3:$B$69,2)</f>
        <v>40</v>
      </c>
      <c r="D887" s="27" t="n">
        <f aca="false">IF(TOT!AK889&lt;400,IF(C887&gt;80,80,C887),C887)</f>
        <v>40</v>
      </c>
      <c r="E887" s="27" t="n">
        <f aca="false">IF(TOT!AK889&lt;200,IF(C887&gt;73,73,C887),C887)</f>
        <v>40</v>
      </c>
    </row>
    <row r="888" customFormat="false" ht="13" hidden="false" customHeight="true" outlineLevel="0" collapsed="false">
      <c r="A888" s="17" t="s">
        <v>3970</v>
      </c>
      <c r="B888" s="50" t="n">
        <f aca="false">(TOT!DI890*60)/TOT!AK890</f>
        <v>0.495049504950495</v>
      </c>
      <c r="C888" s="27" t="n">
        <f aca="false">VLOOKUP(B888,'DI - PENALTIES'!$A$3:$B$69,2)</f>
        <v>82</v>
      </c>
      <c r="D888" s="27" t="n">
        <f aca="false">IF(TOT!AK890&lt;400,IF(C888&gt;80,80,C888),C888)</f>
        <v>80</v>
      </c>
      <c r="E888" s="27" t="n">
        <f aca="false">IF(TOT!AK890&lt;200,IF(C888&gt;73,73,C888),C888)</f>
        <v>82</v>
      </c>
    </row>
    <row r="889" customFormat="false" ht="13" hidden="false" customHeight="true" outlineLevel="0" collapsed="false">
      <c r="A889" s="17" t="s">
        <v>3973</v>
      </c>
      <c r="B889" s="50" t="n">
        <f aca="false">(TOT!DI891*60)/TOT!AK891</f>
        <v>1.2665464620256</v>
      </c>
      <c r="C889" s="27" t="n">
        <f aca="false">VLOOKUP(B889,'DI - PENALTIES'!$A$3:$B$69,2)</f>
        <v>47</v>
      </c>
      <c r="D889" s="27" t="n">
        <f aca="false">IF(TOT!AK891&lt;400,IF(C889&gt;80,80,C889),C889)</f>
        <v>47</v>
      </c>
      <c r="E889" s="27" t="n">
        <f aca="false">IF(TOT!AK891&lt;200,IF(C889&gt;73,73,C889),C889)</f>
        <v>47</v>
      </c>
    </row>
    <row r="890" customFormat="false" ht="13" hidden="false" customHeight="true" outlineLevel="0" collapsed="false">
      <c r="A890" s="17" t="s">
        <v>3975</v>
      </c>
      <c r="B890" s="50" t="n">
        <f aca="false">(TOT!DI892*60)/TOT!AK892</f>
        <v>0.933042256048327</v>
      </c>
      <c r="C890" s="27" t="n">
        <f aca="false">VLOOKUP(B890,'DI - PENALTIES'!$A$3:$B$69,2)</f>
        <v>58</v>
      </c>
      <c r="D890" s="27" t="n">
        <f aca="false">IF(TOT!AK892&lt;400,IF(C890&gt;80,80,C890),C890)</f>
        <v>58</v>
      </c>
      <c r="E890" s="27" t="n">
        <f aca="false">IF(TOT!AK892&lt;200,IF(C890&gt;73,73,C890),C890)</f>
        <v>58</v>
      </c>
    </row>
    <row r="891" customFormat="false" ht="13" hidden="false" customHeight="true" outlineLevel="0" collapsed="false">
      <c r="A891" s="17" t="s">
        <v>3981</v>
      </c>
      <c r="B891" s="50" t="n">
        <f aca="false">(TOT!DI893*60)/TOT!AK893</f>
        <v>0.801314978426135</v>
      </c>
      <c r="C891" s="27" t="n">
        <f aca="false">VLOOKUP(B891,'DI - PENALTIES'!$A$3:$B$69,2)</f>
        <v>63</v>
      </c>
      <c r="D891" s="27" t="n">
        <f aca="false">IF(TOT!AK893&lt;400,IF(C891&gt;80,80,C891),C891)</f>
        <v>63</v>
      </c>
      <c r="E891" s="27" t="n">
        <f aca="false">IF(TOT!AK893&lt;200,IF(C891&gt;73,73,C891),C891)</f>
        <v>63</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4.xml><?xml version="1.0" encoding="utf-8"?>
<worksheet xmlns="http://schemas.openxmlformats.org/spreadsheetml/2006/main" xmlns:r="http://schemas.openxmlformats.org/officeDocument/2006/relationships">
  <sheetPr filterMode="false">
    <pageSetUpPr fitToPage="true"/>
  </sheetPr>
  <dimension ref="A1:B69"/>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25</v>
      </c>
      <c r="B1" s="46"/>
    </row>
    <row r="2" customFormat="false" ht="20.55" hidden="false" customHeight="true" outlineLevel="0" collapsed="false">
      <c r="A2" s="51"/>
      <c r="B2" s="51"/>
    </row>
    <row r="3" customFormat="false" ht="20.55" hidden="false" customHeight="true" outlineLevel="0" collapsed="false">
      <c r="A3" s="52" t="n">
        <v>0</v>
      </c>
      <c r="B3" s="53" t="n">
        <v>99</v>
      </c>
    </row>
    <row r="4" customFormat="false" ht="20.35" hidden="false" customHeight="true" outlineLevel="0" collapsed="false">
      <c r="A4" s="52" t="n">
        <v>0.07</v>
      </c>
      <c r="B4" s="53" t="n">
        <f aca="false">B3-1</f>
        <v>98</v>
      </c>
    </row>
    <row r="5" customFormat="false" ht="20.35" hidden="false" customHeight="true" outlineLevel="0" collapsed="false">
      <c r="A5" s="52" t="n">
        <v>0.13</v>
      </c>
      <c r="B5" s="53" t="n">
        <f aca="false">B4-1</f>
        <v>97</v>
      </c>
    </row>
    <row r="6" customFormat="false" ht="20.35" hidden="false" customHeight="true" outlineLevel="0" collapsed="false">
      <c r="A6" s="52" t="n">
        <v>0.18</v>
      </c>
      <c r="B6" s="53" t="n">
        <f aca="false">B5-1</f>
        <v>96</v>
      </c>
    </row>
    <row r="7" customFormat="false" ht="20.35" hidden="false" customHeight="true" outlineLevel="0" collapsed="false">
      <c r="A7" s="52" t="n">
        <v>0.22</v>
      </c>
      <c r="B7" s="53" t="n">
        <f aca="false">B6-1</f>
        <v>95</v>
      </c>
    </row>
    <row r="8" customFormat="false" ht="20.35" hidden="false" customHeight="true" outlineLevel="0" collapsed="false">
      <c r="A8" s="52" t="n">
        <v>0.25</v>
      </c>
      <c r="B8" s="53" t="n">
        <f aca="false">B7-1</f>
        <v>94</v>
      </c>
    </row>
    <row r="9" customFormat="false" ht="20.35" hidden="false" customHeight="true" outlineLevel="0" collapsed="false">
      <c r="A9" s="52" t="n">
        <v>0.28</v>
      </c>
      <c r="B9" s="53" t="n">
        <f aca="false">B8-1</f>
        <v>93</v>
      </c>
    </row>
    <row r="10" customFormat="false" ht="20.35" hidden="false" customHeight="true" outlineLevel="0" collapsed="false">
      <c r="A10" s="52" t="n">
        <v>0.3</v>
      </c>
      <c r="B10" s="53" t="n">
        <f aca="false">B9-1</f>
        <v>92</v>
      </c>
    </row>
    <row r="11" customFormat="false" ht="20.35" hidden="false" customHeight="true" outlineLevel="0" collapsed="false">
      <c r="A11" s="52" t="n">
        <v>0.32</v>
      </c>
      <c r="B11" s="53" t="n">
        <f aca="false">B10-1</f>
        <v>91</v>
      </c>
    </row>
    <row r="12" customFormat="false" ht="20.35" hidden="false" customHeight="true" outlineLevel="0" collapsed="false">
      <c r="A12" s="52" t="n">
        <v>0.34</v>
      </c>
      <c r="B12" s="53" t="n">
        <f aca="false">B11-1</f>
        <v>90</v>
      </c>
    </row>
    <row r="13" customFormat="false" ht="20.35" hidden="false" customHeight="true" outlineLevel="0" collapsed="false">
      <c r="A13" s="52" t="n">
        <v>0.36</v>
      </c>
      <c r="B13" s="53" t="n">
        <f aca="false">B12-1</f>
        <v>89</v>
      </c>
    </row>
    <row r="14" customFormat="false" ht="20.35" hidden="false" customHeight="true" outlineLevel="0" collapsed="false">
      <c r="A14" s="52" t="n">
        <v>0.37</v>
      </c>
      <c r="B14" s="53" t="n">
        <f aca="false">B13-1</f>
        <v>88</v>
      </c>
    </row>
    <row r="15" customFormat="false" ht="20.35" hidden="false" customHeight="true" outlineLevel="0" collapsed="false">
      <c r="A15" s="52" t="n">
        <v>0.38</v>
      </c>
      <c r="B15" s="53" t="n">
        <f aca="false">B14-1</f>
        <v>87</v>
      </c>
    </row>
    <row r="16" customFormat="false" ht="20.35" hidden="false" customHeight="true" outlineLevel="0" collapsed="false">
      <c r="A16" s="52" t="n">
        <v>0.39</v>
      </c>
      <c r="B16" s="53" t="n">
        <f aca="false">B15-1</f>
        <v>86</v>
      </c>
    </row>
    <row r="17" customFormat="false" ht="20.35" hidden="false" customHeight="true" outlineLevel="0" collapsed="false">
      <c r="A17" s="52" t="n">
        <v>0.42</v>
      </c>
      <c r="B17" s="53" t="n">
        <f aca="false">B16-1</f>
        <v>85</v>
      </c>
    </row>
    <row r="18" customFormat="false" ht="20.35" hidden="false" customHeight="true" outlineLevel="0" collapsed="false">
      <c r="A18" s="52" t="n">
        <v>0.43</v>
      </c>
      <c r="B18" s="53" t="n">
        <f aca="false">B17-1</f>
        <v>84</v>
      </c>
    </row>
    <row r="19" customFormat="false" ht="20.35" hidden="false" customHeight="true" outlineLevel="0" collapsed="false">
      <c r="A19" s="52" t="n">
        <v>0.44</v>
      </c>
      <c r="B19" s="53" t="n">
        <f aca="false">B18-1</f>
        <v>83</v>
      </c>
    </row>
    <row r="20" customFormat="false" ht="20.35" hidden="false" customHeight="true" outlineLevel="0" collapsed="false">
      <c r="A20" s="52" t="n">
        <v>0.47</v>
      </c>
      <c r="B20" s="53" t="n">
        <f aca="false">B19-1</f>
        <v>82</v>
      </c>
    </row>
    <row r="21" customFormat="false" ht="20.35" hidden="false" customHeight="true" outlineLevel="0" collapsed="false">
      <c r="A21" s="52" t="n">
        <v>0.5</v>
      </c>
      <c r="B21" s="53" t="n">
        <f aca="false">B20-1</f>
        <v>81</v>
      </c>
    </row>
    <row r="22" customFormat="false" ht="20.35" hidden="false" customHeight="true" outlineLevel="0" collapsed="false">
      <c r="A22" s="52" t="n">
        <v>0.52</v>
      </c>
      <c r="B22" s="53" t="n">
        <f aca="false">B21-1</f>
        <v>80</v>
      </c>
    </row>
    <row r="23" customFormat="false" ht="20.35" hidden="false" customHeight="true" outlineLevel="0" collapsed="false">
      <c r="A23" s="52" t="n">
        <v>0.54</v>
      </c>
      <c r="B23" s="53" t="n">
        <f aca="false">B22-1</f>
        <v>79</v>
      </c>
    </row>
    <row r="24" customFormat="false" ht="20.35" hidden="false" customHeight="true" outlineLevel="0" collapsed="false">
      <c r="A24" s="52" t="n">
        <v>0.56</v>
      </c>
      <c r="B24" s="53" t="n">
        <f aca="false">B23-1</f>
        <v>78</v>
      </c>
    </row>
    <row r="25" customFormat="false" ht="20.35" hidden="false" customHeight="true" outlineLevel="0" collapsed="false">
      <c r="A25" s="52" t="n">
        <v>0.58</v>
      </c>
      <c r="B25" s="53" t="n">
        <f aca="false">B24-1</f>
        <v>77</v>
      </c>
    </row>
    <row r="26" customFormat="false" ht="20.35" hidden="false" customHeight="true" outlineLevel="0" collapsed="false">
      <c r="A26" s="52" t="n">
        <v>0.6</v>
      </c>
      <c r="B26" s="53" t="n">
        <f aca="false">B25-1</f>
        <v>76</v>
      </c>
    </row>
    <row r="27" customFormat="false" ht="20.35" hidden="false" customHeight="true" outlineLevel="0" collapsed="false">
      <c r="A27" s="52" t="n">
        <v>0.61</v>
      </c>
      <c r="B27" s="53" t="n">
        <f aca="false">B26-1</f>
        <v>75</v>
      </c>
    </row>
    <row r="28" customFormat="false" ht="20.35" hidden="false" customHeight="true" outlineLevel="0" collapsed="false">
      <c r="A28" s="52" t="n">
        <v>0.62</v>
      </c>
      <c r="B28" s="53" t="n">
        <f aca="false">B27-1</f>
        <v>74</v>
      </c>
    </row>
    <row r="29" customFormat="false" ht="20.35" hidden="false" customHeight="true" outlineLevel="0" collapsed="false">
      <c r="A29" s="52" t="n">
        <v>0.63</v>
      </c>
      <c r="B29" s="53" t="n">
        <f aca="false">B28-1</f>
        <v>73</v>
      </c>
    </row>
    <row r="30" customFormat="false" ht="20.35" hidden="false" customHeight="true" outlineLevel="0" collapsed="false">
      <c r="A30" s="52" t="n">
        <v>0.64</v>
      </c>
      <c r="B30" s="53" t="n">
        <f aca="false">B29-1</f>
        <v>72</v>
      </c>
    </row>
    <row r="31" customFormat="false" ht="20.35" hidden="false" customHeight="true" outlineLevel="0" collapsed="false">
      <c r="A31" s="52" t="n">
        <v>0.65</v>
      </c>
      <c r="B31" s="53" t="n">
        <f aca="false">B30-1</f>
        <v>71</v>
      </c>
    </row>
    <row r="32" customFormat="false" ht="20.35" hidden="false" customHeight="true" outlineLevel="0" collapsed="false">
      <c r="A32" s="52" t="n">
        <v>0.66</v>
      </c>
      <c r="B32" s="53" t="n">
        <f aca="false">B31-1</f>
        <v>70</v>
      </c>
    </row>
    <row r="33" customFormat="false" ht="20.35" hidden="false" customHeight="true" outlineLevel="0" collapsed="false">
      <c r="A33" s="52" t="n">
        <v>0.67</v>
      </c>
      <c r="B33" s="53" t="n">
        <f aca="false">B32-1</f>
        <v>69</v>
      </c>
    </row>
    <row r="34" customFormat="false" ht="20.35" hidden="false" customHeight="true" outlineLevel="0" collapsed="false">
      <c r="A34" s="52" t="n">
        <v>0.68</v>
      </c>
      <c r="B34" s="53" t="n">
        <f aca="false">B33-1</f>
        <v>68</v>
      </c>
    </row>
    <row r="35" customFormat="false" ht="20.35" hidden="false" customHeight="true" outlineLevel="0" collapsed="false">
      <c r="A35" s="52" t="n">
        <v>0.69</v>
      </c>
      <c r="B35" s="53" t="n">
        <f aca="false">B34-1</f>
        <v>67</v>
      </c>
    </row>
    <row r="36" customFormat="false" ht="20.35" hidden="false" customHeight="true" outlineLevel="0" collapsed="false">
      <c r="A36" s="52" t="n">
        <v>0.7</v>
      </c>
      <c r="B36" s="53" t="n">
        <f aca="false">B35-1</f>
        <v>66</v>
      </c>
    </row>
    <row r="37" customFormat="false" ht="20.35" hidden="false" customHeight="true" outlineLevel="0" collapsed="false">
      <c r="A37" s="52" t="n">
        <v>0.73</v>
      </c>
      <c r="B37" s="53" t="n">
        <f aca="false">B36-1</f>
        <v>65</v>
      </c>
    </row>
    <row r="38" customFormat="false" ht="20.35" hidden="false" customHeight="true" outlineLevel="0" collapsed="false">
      <c r="A38" s="52" t="n">
        <v>0.76</v>
      </c>
      <c r="B38" s="53" t="n">
        <f aca="false">B37-1</f>
        <v>64</v>
      </c>
    </row>
    <row r="39" customFormat="false" ht="20.35" hidden="false" customHeight="true" outlineLevel="0" collapsed="false">
      <c r="A39" s="52" t="n">
        <v>0.79</v>
      </c>
      <c r="B39" s="53" t="n">
        <f aca="false">B38-1</f>
        <v>63</v>
      </c>
    </row>
    <row r="40" customFormat="false" ht="20.35" hidden="false" customHeight="true" outlineLevel="0" collapsed="false">
      <c r="A40" s="52" t="n">
        <v>0.82</v>
      </c>
      <c r="B40" s="53" t="n">
        <f aca="false">B39-1</f>
        <v>62</v>
      </c>
    </row>
    <row r="41" customFormat="false" ht="20.35" hidden="false" customHeight="true" outlineLevel="0" collapsed="false">
      <c r="A41" s="52" t="n">
        <v>0.85</v>
      </c>
      <c r="B41" s="53" t="n">
        <f aca="false">B40-1</f>
        <v>61</v>
      </c>
    </row>
    <row r="42" customFormat="false" ht="20.35" hidden="false" customHeight="true" outlineLevel="0" collapsed="false">
      <c r="A42" s="52" t="n">
        <v>0.88</v>
      </c>
      <c r="B42" s="53" t="n">
        <f aca="false">B41-1</f>
        <v>60</v>
      </c>
    </row>
    <row r="43" customFormat="false" ht="20.35" hidden="false" customHeight="true" outlineLevel="0" collapsed="false">
      <c r="A43" s="52" t="n">
        <v>0.9</v>
      </c>
      <c r="B43" s="53" t="n">
        <f aca="false">B42-1</f>
        <v>59</v>
      </c>
    </row>
    <row r="44" customFormat="false" ht="20.35" hidden="false" customHeight="true" outlineLevel="0" collapsed="false">
      <c r="A44" s="52" t="n">
        <v>0.92</v>
      </c>
      <c r="B44" s="53" t="n">
        <f aca="false">B43-1</f>
        <v>58</v>
      </c>
    </row>
    <row r="45" customFormat="false" ht="20.35" hidden="false" customHeight="true" outlineLevel="0" collapsed="false">
      <c r="A45" s="52" t="n">
        <v>0.94</v>
      </c>
      <c r="B45" s="53" t="n">
        <f aca="false">B44-1</f>
        <v>57</v>
      </c>
    </row>
    <row r="46" customFormat="false" ht="20.35" hidden="false" customHeight="true" outlineLevel="0" collapsed="false">
      <c r="A46" s="52" t="n">
        <v>0.96</v>
      </c>
      <c r="B46" s="53" t="n">
        <f aca="false">B45-1</f>
        <v>56</v>
      </c>
    </row>
    <row r="47" customFormat="false" ht="20.35" hidden="false" customHeight="true" outlineLevel="0" collapsed="false">
      <c r="A47" s="52" t="n">
        <v>0.98</v>
      </c>
      <c r="B47" s="53" t="n">
        <f aca="false">B46-1</f>
        <v>55</v>
      </c>
    </row>
    <row r="48" customFormat="false" ht="20.35" hidden="false" customHeight="true" outlineLevel="0" collapsed="false">
      <c r="A48" s="52" t="n">
        <v>1</v>
      </c>
      <c r="B48" s="53" t="n">
        <f aca="false">B47-1</f>
        <v>54</v>
      </c>
    </row>
    <row r="49" customFormat="false" ht="20.35" hidden="false" customHeight="true" outlineLevel="0" collapsed="false">
      <c r="A49" s="52" t="n">
        <v>1.02</v>
      </c>
      <c r="B49" s="53" t="n">
        <f aca="false">B48-1</f>
        <v>53</v>
      </c>
    </row>
    <row r="50" customFormat="false" ht="20.35" hidden="false" customHeight="true" outlineLevel="0" collapsed="false">
      <c r="A50" s="52" t="n">
        <v>1.04</v>
      </c>
      <c r="B50" s="53" t="n">
        <f aca="false">B49-1</f>
        <v>52</v>
      </c>
    </row>
    <row r="51" customFormat="false" ht="20.35" hidden="false" customHeight="true" outlineLevel="0" collapsed="false">
      <c r="A51" s="52" t="n">
        <v>1.06</v>
      </c>
      <c r="B51" s="53" t="n">
        <f aca="false">B50-1</f>
        <v>51</v>
      </c>
    </row>
    <row r="52" customFormat="false" ht="20.35" hidden="false" customHeight="true" outlineLevel="0" collapsed="false">
      <c r="A52" s="52" t="n">
        <v>1.08</v>
      </c>
      <c r="B52" s="53" t="n">
        <f aca="false">B51-1</f>
        <v>50</v>
      </c>
    </row>
    <row r="53" customFormat="false" ht="20.35" hidden="false" customHeight="true" outlineLevel="0" collapsed="false">
      <c r="A53" s="52" t="n">
        <v>1.14</v>
      </c>
      <c r="B53" s="53" t="n">
        <f aca="false">B52-1</f>
        <v>49</v>
      </c>
    </row>
    <row r="54" customFormat="false" ht="20.35" hidden="false" customHeight="true" outlineLevel="0" collapsed="false">
      <c r="A54" s="52" t="n">
        <v>1.2</v>
      </c>
      <c r="B54" s="53" t="n">
        <f aca="false">B53-1</f>
        <v>48</v>
      </c>
    </row>
    <row r="55" customFormat="false" ht="20.35" hidden="false" customHeight="true" outlineLevel="0" collapsed="false">
      <c r="A55" s="52" t="n">
        <v>1.26</v>
      </c>
      <c r="B55" s="53" t="n">
        <f aca="false">B54-1</f>
        <v>47</v>
      </c>
    </row>
    <row r="56" customFormat="false" ht="20.35" hidden="false" customHeight="true" outlineLevel="0" collapsed="false">
      <c r="A56" s="52" t="n">
        <v>1.31</v>
      </c>
      <c r="B56" s="53" t="n">
        <f aca="false">B55-1</f>
        <v>46</v>
      </c>
    </row>
    <row r="57" customFormat="false" ht="20.35" hidden="false" customHeight="true" outlineLevel="0" collapsed="false">
      <c r="A57" s="52" t="n">
        <v>1.36</v>
      </c>
      <c r="B57" s="53" t="n">
        <f aca="false">B56-1</f>
        <v>45</v>
      </c>
    </row>
    <row r="58" customFormat="false" ht="20.35" hidden="false" customHeight="true" outlineLevel="0" collapsed="false">
      <c r="A58" s="52" t="n">
        <v>1.41</v>
      </c>
      <c r="B58" s="53" t="n">
        <f aca="false">B57-1</f>
        <v>44</v>
      </c>
    </row>
    <row r="59" customFormat="false" ht="20.35" hidden="false" customHeight="true" outlineLevel="0" collapsed="false">
      <c r="A59" s="52" t="n">
        <v>1.46</v>
      </c>
      <c r="B59" s="53" t="n">
        <f aca="false">B58-1</f>
        <v>43</v>
      </c>
    </row>
    <row r="60" customFormat="false" ht="20.35" hidden="false" customHeight="true" outlineLevel="0" collapsed="false">
      <c r="A60" s="52" t="n">
        <v>1.51</v>
      </c>
      <c r="B60" s="53" t="n">
        <f aca="false">B59-1</f>
        <v>42</v>
      </c>
    </row>
    <row r="61" customFormat="false" ht="20.35" hidden="false" customHeight="true" outlineLevel="0" collapsed="false">
      <c r="A61" s="52" t="n">
        <v>1.55</v>
      </c>
      <c r="B61" s="53" t="n">
        <f aca="false">B60-1</f>
        <v>41</v>
      </c>
    </row>
    <row r="62" customFormat="false" ht="20.35" hidden="false" customHeight="true" outlineLevel="0" collapsed="false">
      <c r="A62" s="52" t="n">
        <v>1.68</v>
      </c>
      <c r="B62" s="53" t="n">
        <f aca="false">B61-1</f>
        <v>40</v>
      </c>
    </row>
    <row r="63" customFormat="false" ht="20.35" hidden="false" customHeight="true" outlineLevel="0" collapsed="false">
      <c r="A63" s="52" t="n">
        <v>1.81</v>
      </c>
      <c r="B63" s="53" t="n">
        <f aca="false">B62-1</f>
        <v>39</v>
      </c>
    </row>
    <row r="64" customFormat="false" ht="20.35" hidden="false" customHeight="true" outlineLevel="0" collapsed="false">
      <c r="A64" s="52" t="n">
        <v>1.93</v>
      </c>
      <c r="B64" s="53" t="n">
        <f aca="false">B63-1</f>
        <v>38</v>
      </c>
    </row>
    <row r="65" customFormat="false" ht="20.35" hidden="false" customHeight="true" outlineLevel="0" collapsed="false">
      <c r="A65" s="52" t="n">
        <v>2.05</v>
      </c>
      <c r="B65" s="53" t="n">
        <f aca="false">B64-1</f>
        <v>37</v>
      </c>
    </row>
    <row r="66" customFormat="false" ht="20.35" hidden="false" customHeight="true" outlineLevel="0" collapsed="false">
      <c r="A66" s="52" t="n">
        <v>2.4</v>
      </c>
      <c r="B66" s="53" t="n">
        <f aca="false">B65-1</f>
        <v>36</v>
      </c>
    </row>
    <row r="67" customFormat="false" ht="20.35" hidden="false" customHeight="true" outlineLevel="0" collapsed="false">
      <c r="A67" s="52" t="n">
        <v>2.75</v>
      </c>
      <c r="B67" s="53" t="n">
        <f aca="false">B66-1</f>
        <v>35</v>
      </c>
    </row>
    <row r="68" customFormat="false" ht="20.35" hidden="false" customHeight="true" outlineLevel="0" collapsed="false">
      <c r="A68" s="52" t="n">
        <v>3.86</v>
      </c>
      <c r="B68" s="53" t="n">
        <f aca="false">B67-1</f>
        <v>34</v>
      </c>
    </row>
    <row r="69" customFormat="false" ht="20.35" hidden="false" customHeight="true" outlineLevel="0" collapsed="false">
      <c r="A69" s="52" t="n">
        <v>100</v>
      </c>
      <c r="B69" s="53" t="n">
        <f aca="false">B68-1</f>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5.xml><?xml version="1.0" encoding="utf-8"?>
<worksheet xmlns="http://schemas.openxmlformats.org/spreadsheetml/2006/main" xmlns:r="http://schemas.openxmlformats.org/officeDocument/2006/relationships">
  <sheetPr filterMode="false">
    <pageSetUpPr fitToPage="true"/>
  </sheetPr>
  <dimension ref="A1:G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 min="1" style="6" width="16.0663265306122"/>
    <col collapsed="false" hidden="false" max="7" min="3" style="6" width="8.23469387755102"/>
    <col collapsed="false" hidden="false" max="256" min="8" style="6" width="16.0663265306122"/>
  </cols>
  <sheetData>
    <row r="1" customFormat="false" ht="13.2" hidden="false" customHeight="true" outlineLevel="0" collapsed="false">
      <c r="A1" s="22"/>
      <c r="B1" s="22"/>
      <c r="C1" s="22"/>
      <c r="D1" s="22"/>
      <c r="E1" s="22"/>
      <c r="F1" s="22"/>
      <c r="G1" s="22"/>
    </row>
    <row r="2" customFormat="false" ht="13.2" hidden="false" customHeight="true" outlineLevel="0" collapsed="false">
      <c r="A2" s="17" t="s">
        <v>265</v>
      </c>
      <c r="B2" s="50" t="n">
        <f aca="false">(TOT!BN4*60)/TOT!AK4</f>
        <v>7.63824426468658</v>
      </c>
      <c r="C2" s="27" t="n">
        <f aca="false">VLOOKUP(B2,'SK - HITS TAKEN'!$A$3:$B$55,2)</f>
        <v>52</v>
      </c>
      <c r="D2" s="27" t="n">
        <f aca="false">IF(TOT!AK4&lt;400,IF(C2&gt;66,66,C2),C2)</f>
        <v>52</v>
      </c>
      <c r="E2" s="27" t="n">
        <f aca="false">IF(TOT!AK4&lt;200,IF(D2&gt;60,60,D2),D2)</f>
        <v>52</v>
      </c>
      <c r="F2" s="27" t="n">
        <f aca="false">IF(TOT!AN4&lt;13.4,IF(E2&gt;73,73,E2),E2)</f>
        <v>52</v>
      </c>
      <c r="G2" s="27" t="n">
        <f aca="false">IF(TOT!AN4&lt;11,IF(F2&gt;66,66,F2),F2)</f>
        <v>52</v>
      </c>
    </row>
    <row r="3" customFormat="false" ht="13" hidden="false" customHeight="true" outlineLevel="0" collapsed="false">
      <c r="A3" s="17" t="s">
        <v>275</v>
      </c>
      <c r="B3" s="50" t="n">
        <f aca="false">(TOT!BN5*60)/TOT!AK5</f>
        <v>2.25246363209761</v>
      </c>
      <c r="C3" s="27" t="n">
        <f aca="false">VLOOKUP(B3,'SK - HITS TAKEN'!$A$3:$B$55,2)</f>
        <v>95</v>
      </c>
      <c r="D3" s="27" t="n">
        <f aca="false">IF(TOT!AK5&lt;400,IF(C3&gt;66,66,C3),C3)</f>
        <v>95</v>
      </c>
      <c r="E3" s="27" t="n">
        <f aca="false">IF(TOT!AK5&lt;200,IF(D3&gt;60,60,D3),D3)</f>
        <v>95</v>
      </c>
      <c r="F3" s="27" t="n">
        <f aca="false">IF(TOT!AN5&lt;13.4,IF(E3&gt;73,73,E3),E3)</f>
        <v>95</v>
      </c>
      <c r="G3" s="27" t="n">
        <f aca="false">IF(TOT!AN5&lt;11,IF(F3&gt;66,66,F3),F3)</f>
        <v>95</v>
      </c>
    </row>
    <row r="4" customFormat="false" ht="13" hidden="false" customHeight="true" outlineLevel="0" collapsed="false">
      <c r="A4" s="17" t="s">
        <v>285</v>
      </c>
      <c r="B4" s="50" t="n">
        <f aca="false">(TOT!BN6*60)/TOT!AK6</f>
        <v>8.2501227696838</v>
      </c>
      <c r="C4" s="27" t="n">
        <f aca="false">VLOOKUP(B4,'SK - HITS TAKEN'!$A$3:$B$55,2)</f>
        <v>50</v>
      </c>
      <c r="D4" s="27" t="n">
        <f aca="false">IF(TOT!AK6&lt;400,IF(C4&gt;66,66,C4),C4)</f>
        <v>50</v>
      </c>
      <c r="E4" s="27" t="n">
        <f aca="false">IF(TOT!AK6&lt;200,IF(D4&gt;60,60,D4),D4)</f>
        <v>50</v>
      </c>
      <c r="F4" s="27" t="n">
        <f aca="false">IF(TOT!AN6&lt;13.4,IF(E4&gt;73,73,E4),E4)</f>
        <v>50</v>
      </c>
      <c r="G4" s="27" t="n">
        <f aca="false">IF(TOT!AN6&lt;11,IF(F4&gt;66,66,F4),F4)</f>
        <v>50</v>
      </c>
    </row>
    <row r="5" customFormat="false" ht="13" hidden="false" customHeight="true" outlineLevel="0" collapsed="false">
      <c r="A5" s="17" t="s">
        <v>291</v>
      </c>
      <c r="B5" s="50" t="n">
        <f aca="false">(TOT!BN7*60)/TOT!AK7</f>
        <v>3.76569037656902</v>
      </c>
      <c r="C5" s="27" t="n">
        <f aca="false">VLOOKUP(B5,'SK - HITS TAKEN'!$A$3:$B$55,2)</f>
        <v>82</v>
      </c>
      <c r="D5" s="27" t="n">
        <f aca="false">IF(TOT!AK7&lt;400,IF(C5&gt;66,66,C5),C5)</f>
        <v>66</v>
      </c>
      <c r="E5" s="27" t="n">
        <f aca="false">IF(TOT!AK7&lt;200,IF(D5&gt;60,60,D5),D5)</f>
        <v>60</v>
      </c>
      <c r="F5" s="27" t="n">
        <f aca="false">IF(TOT!AN7&lt;13.4,IF(E5&gt;73,73,E5),E5)</f>
        <v>60</v>
      </c>
      <c r="G5" s="27" t="n">
        <f aca="false">IF(TOT!AN7&lt;11,IF(F5&gt;66,66,F5),F5)</f>
        <v>60</v>
      </c>
    </row>
    <row r="6" customFormat="false" ht="13" hidden="false" customHeight="true" outlineLevel="0" collapsed="false">
      <c r="A6" s="17" t="s">
        <v>297</v>
      </c>
      <c r="B6" s="50" t="n">
        <f aca="false">(TOT!BN8*60)/TOT!AK8</f>
        <v>4.66926070038911</v>
      </c>
      <c r="C6" s="27" t="n">
        <f aca="false">VLOOKUP(B6,'SK - HITS TAKEN'!$A$3:$B$55,2)</f>
        <v>73</v>
      </c>
      <c r="D6" s="27" t="n">
        <f aca="false">IF(TOT!AK8&lt;400,IF(C6&gt;66,66,C6),C6)</f>
        <v>66</v>
      </c>
      <c r="E6" s="27" t="n">
        <f aca="false">IF(TOT!AK8&lt;200,IF(D6&gt;60,60,D6),D6)</f>
        <v>60</v>
      </c>
      <c r="F6" s="27" t="n">
        <f aca="false">IF(TOT!AN8&lt;13.4,IF(E6&gt;73,73,E6),E6)</f>
        <v>60</v>
      </c>
      <c r="G6" s="27" t="n">
        <f aca="false">IF(TOT!AN8&lt;11,IF(F6&gt;66,66,F6),F6)</f>
        <v>60</v>
      </c>
    </row>
    <row r="7" customFormat="false" ht="13" hidden="false" customHeight="true" outlineLevel="0" collapsed="false">
      <c r="A7" s="17" t="s">
        <v>304</v>
      </c>
      <c r="B7" s="50" t="n">
        <f aca="false">(TOT!BN9*60)/TOT!AK9</f>
        <v>5.41392151246069</v>
      </c>
      <c r="C7" s="27" t="n">
        <f aca="false">VLOOKUP(B7,'SK - HITS TAKEN'!$A$3:$B$55,2)</f>
        <v>66</v>
      </c>
      <c r="D7" s="27" t="n">
        <f aca="false">IF(TOT!AK9&lt;400,IF(C7&gt;66,66,C7),C7)</f>
        <v>66</v>
      </c>
      <c r="E7" s="27" t="n">
        <f aca="false">IF(TOT!AK9&lt;200,IF(D7&gt;60,60,D7),D7)</f>
        <v>66</v>
      </c>
      <c r="F7" s="27" t="n">
        <f aca="false">IF(TOT!AN9&lt;13.4,IF(E7&gt;73,73,E7),E7)</f>
        <v>66</v>
      </c>
      <c r="G7" s="27" t="n">
        <f aca="false">IF(TOT!AN9&lt;11,IF(F7&gt;66,66,F7),F7)</f>
        <v>66</v>
      </c>
    </row>
    <row r="8" customFormat="false" ht="13" hidden="false" customHeight="true" outlineLevel="0" collapsed="false">
      <c r="A8" s="17" t="s">
        <v>311</v>
      </c>
      <c r="B8" s="50" t="n">
        <f aca="false">(TOT!BN10*60)/TOT!AK10</f>
        <v>6.56934306569347</v>
      </c>
      <c r="C8" s="27" t="n">
        <f aca="false">VLOOKUP(B8,'SK - HITS TAKEN'!$A$3:$B$55,2)</f>
        <v>57</v>
      </c>
      <c r="D8" s="27" t="n">
        <f aca="false">IF(TOT!AK10&lt;400,IF(C8&gt;66,66,C8),C8)</f>
        <v>57</v>
      </c>
      <c r="E8" s="27" t="n">
        <f aca="false">IF(TOT!AK10&lt;200,IF(D8&gt;60,60,D8),D8)</f>
        <v>57</v>
      </c>
      <c r="F8" s="27" t="n">
        <f aca="false">IF(TOT!AN10&lt;13.4,IF(E8&gt;73,73,E8),E8)</f>
        <v>57</v>
      </c>
      <c r="G8" s="27" t="n">
        <f aca="false">IF(TOT!AN10&lt;11,IF(F8&gt;66,66,F8),F8)</f>
        <v>57</v>
      </c>
    </row>
    <row r="9" customFormat="false" ht="13" hidden="false" customHeight="true" outlineLevel="0" collapsed="false">
      <c r="A9" s="17" t="s">
        <v>317</v>
      </c>
      <c r="B9" s="50" t="n">
        <f aca="false">(TOT!BN11*60)/TOT!AK11</f>
        <v>3.24864639733444</v>
      </c>
      <c r="C9" s="27" t="n">
        <f aca="false">VLOOKUP(B9,'SK - HITS TAKEN'!$A$3:$B$55,2)</f>
        <v>87</v>
      </c>
      <c r="D9" s="27" t="n">
        <f aca="false">IF(TOT!AK11&lt;400,IF(C9&gt;66,66,C9),C9)</f>
        <v>87</v>
      </c>
      <c r="E9" s="27" t="n">
        <f aca="false">IF(TOT!AK11&lt;200,IF(D9&gt;60,60,D9),D9)</f>
        <v>87</v>
      </c>
      <c r="F9" s="27" t="n">
        <f aca="false">IF(TOT!AN11&lt;13.4,IF(E9&gt;73,73,E9),E9)</f>
        <v>87</v>
      </c>
      <c r="G9" s="27" t="n">
        <f aca="false">IF(TOT!AN11&lt;11,IF(F9&gt;66,66,F9),F9)</f>
        <v>87</v>
      </c>
    </row>
    <row r="10" customFormat="false" ht="13" hidden="false" customHeight="true" outlineLevel="0" collapsed="false">
      <c r="A10" s="17" t="s">
        <v>323</v>
      </c>
      <c r="B10" s="50" t="n">
        <f aca="false">(TOT!BN12*60)/TOT!AK12</f>
        <v>4.55949049503051</v>
      </c>
      <c r="C10" s="27" t="n">
        <f aca="false">VLOOKUP(B10,'SK - HITS TAKEN'!$A$3:$B$55,2)</f>
        <v>73</v>
      </c>
      <c r="D10" s="27" t="n">
        <f aca="false">IF(TOT!AK12&lt;400,IF(C10&gt;66,66,C10),C10)</f>
        <v>73</v>
      </c>
      <c r="E10" s="27" t="n">
        <f aca="false">IF(TOT!AK12&lt;200,IF(D10&gt;60,60,D10),D10)</f>
        <v>73</v>
      </c>
      <c r="F10" s="27" t="n">
        <f aca="false">IF(TOT!AN12&lt;13.4,IF(E10&gt;73,73,E10),E10)</f>
        <v>73</v>
      </c>
      <c r="G10" s="27" t="n">
        <f aca="false">IF(TOT!AN12&lt;11,IF(F10&gt;66,66,F10),F10)</f>
        <v>73</v>
      </c>
    </row>
    <row r="11" customFormat="false" ht="13" hidden="false" customHeight="true" outlineLevel="0" collapsed="false">
      <c r="A11" s="17" t="s">
        <v>330</v>
      </c>
      <c r="B11" s="50" t="n">
        <f aca="false">(TOT!BN13*60)/TOT!AK13</f>
        <v>5.37286702154124</v>
      </c>
      <c r="C11" s="27" t="n">
        <f aca="false">VLOOKUP(B11,'SK - HITS TAKEN'!$A$3:$B$55,2)</f>
        <v>66</v>
      </c>
      <c r="D11" s="27" t="n">
        <f aca="false">IF(TOT!AK13&lt;400,IF(C11&gt;66,66,C11),C11)</f>
        <v>66</v>
      </c>
      <c r="E11" s="27" t="n">
        <f aca="false">IF(TOT!AK13&lt;200,IF(D11&gt;60,60,D11),D11)</f>
        <v>66</v>
      </c>
      <c r="F11" s="27" t="n">
        <f aca="false">IF(TOT!AN13&lt;13.4,IF(E11&gt;73,73,E11),E11)</f>
        <v>66</v>
      </c>
      <c r="G11" s="27" t="n">
        <f aca="false">IF(TOT!AN13&lt;11,IF(F11&gt;66,66,F11),F11)</f>
        <v>66</v>
      </c>
    </row>
    <row r="12" customFormat="false" ht="13" hidden="false" customHeight="true" outlineLevel="0" collapsed="false">
      <c r="A12" s="17" t="s">
        <v>336</v>
      </c>
      <c r="B12" s="50" t="n">
        <f aca="false">(TOT!BN14*60)/TOT!AK14</f>
        <v>5.63081306035804</v>
      </c>
      <c r="C12" s="27" t="n">
        <f aca="false">VLOOKUP(B12,'SK - HITS TAKEN'!$A$3:$B$55,2)</f>
        <v>64</v>
      </c>
      <c r="D12" s="27" t="n">
        <f aca="false">IF(TOT!AK14&lt;400,IF(C12&gt;66,66,C12),C12)</f>
        <v>64</v>
      </c>
      <c r="E12" s="27" t="n">
        <f aca="false">IF(TOT!AK14&lt;200,IF(D12&gt;60,60,D12),D12)</f>
        <v>64</v>
      </c>
      <c r="F12" s="27" t="n">
        <f aca="false">IF(TOT!AN14&lt;13.4,IF(E12&gt;73,73,E12),E12)</f>
        <v>64</v>
      </c>
      <c r="G12" s="27" t="n">
        <f aca="false">IF(TOT!AN14&lt;11,IF(F12&gt;66,66,F12),F12)</f>
        <v>64</v>
      </c>
    </row>
    <row r="13" customFormat="false" ht="13" hidden="false" customHeight="true" outlineLevel="0" collapsed="false">
      <c r="A13" s="17" t="s">
        <v>342</v>
      </c>
      <c r="B13" s="50" t="n">
        <f aca="false">(TOT!BN15*60)/TOT!AK15</f>
        <v>4.90892764098766</v>
      </c>
      <c r="C13" s="27" t="n">
        <f aca="false">VLOOKUP(B13,'SK - HITS TAKEN'!$A$3:$B$55,2)</f>
        <v>70</v>
      </c>
      <c r="D13" s="27" t="n">
        <f aca="false">IF(TOT!AK15&lt;400,IF(C13&gt;66,66,C13),C13)</f>
        <v>70</v>
      </c>
      <c r="E13" s="27" t="n">
        <f aca="false">IF(TOT!AK15&lt;200,IF(D13&gt;60,60,D13),D13)</f>
        <v>70</v>
      </c>
      <c r="F13" s="27" t="n">
        <f aca="false">IF(TOT!AN15&lt;13.4,IF(E13&gt;73,73,E13),E13)</f>
        <v>70</v>
      </c>
      <c r="G13" s="27" t="n">
        <f aca="false">IF(TOT!AN15&lt;11,IF(F13&gt;66,66,F13),F13)</f>
        <v>70</v>
      </c>
    </row>
    <row r="14" customFormat="false" ht="13" hidden="false" customHeight="true" outlineLevel="0" collapsed="false">
      <c r="A14" s="17" t="s">
        <v>348</v>
      </c>
      <c r="B14" s="50" t="n">
        <f aca="false">(TOT!BN16*60)/TOT!AK16</f>
        <v>3.77841917609459</v>
      </c>
      <c r="C14" s="27" t="n">
        <f aca="false">VLOOKUP(B14,'SK - HITS TAKEN'!$A$3:$B$55,2)</f>
        <v>82</v>
      </c>
      <c r="D14" s="27" t="n">
        <f aca="false">IF(TOT!AK16&lt;400,IF(C14&gt;66,66,C14),C14)</f>
        <v>82</v>
      </c>
      <c r="E14" s="27" t="n">
        <f aca="false">IF(TOT!AK16&lt;200,IF(D14&gt;60,60,D14),D14)</f>
        <v>82</v>
      </c>
      <c r="F14" s="27" t="n">
        <f aca="false">IF(TOT!AN16&lt;13.4,IF(E14&gt;73,73,E14),E14)</f>
        <v>73</v>
      </c>
      <c r="G14" s="27" t="n">
        <f aca="false">IF(TOT!AN16&lt;11,IF(F14&gt;66,66,F14),F14)</f>
        <v>73</v>
      </c>
    </row>
    <row r="15" customFormat="false" ht="13" hidden="false" customHeight="true" outlineLevel="0" collapsed="false">
      <c r="A15" s="17" t="s">
        <v>355</v>
      </c>
      <c r="B15" s="50" t="n">
        <f aca="false">(TOT!BN17*60)/TOT!AK17</f>
        <v>4.38222763237979</v>
      </c>
      <c r="C15" s="27" t="n">
        <f aca="false">VLOOKUP(B15,'SK - HITS TAKEN'!$A$3:$B$55,2)</f>
        <v>75</v>
      </c>
      <c r="D15" s="27" t="n">
        <f aca="false">IF(TOT!AK17&lt;400,IF(C15&gt;66,66,C15),C15)</f>
        <v>66</v>
      </c>
      <c r="E15" s="27" t="n">
        <f aca="false">IF(TOT!AK17&lt;200,IF(D15&gt;60,60,D15),D15)</f>
        <v>66</v>
      </c>
      <c r="F15" s="27" t="n">
        <f aca="false">IF(TOT!AN17&lt;13.4,IF(E15&gt;73,73,E15),E15)</f>
        <v>66</v>
      </c>
      <c r="G15" s="27" t="n">
        <f aca="false">IF(TOT!AN17&lt;11,IF(F15&gt;66,66,F15),F15)</f>
        <v>66</v>
      </c>
    </row>
    <row r="16" customFormat="false" ht="13" hidden="false" customHeight="true" outlineLevel="0" collapsed="false">
      <c r="A16" s="17" t="s">
        <v>362</v>
      </c>
      <c r="B16" s="50" t="n">
        <f aca="false">(TOT!BN18*60)/TOT!AK18</f>
        <v>4.63526627218926</v>
      </c>
      <c r="C16" s="27" t="n">
        <f aca="false">VLOOKUP(B16,'SK - HITS TAKEN'!$A$3:$B$55,2)</f>
        <v>73</v>
      </c>
      <c r="D16" s="27" t="n">
        <f aca="false">IF(TOT!AK18&lt;400,IF(C16&gt;66,66,C16),C16)</f>
        <v>73</v>
      </c>
      <c r="E16" s="27" t="n">
        <f aca="false">IF(TOT!AK18&lt;200,IF(D16&gt;60,60,D16),D16)</f>
        <v>73</v>
      </c>
      <c r="F16" s="27" t="n">
        <f aca="false">IF(TOT!AN18&lt;13.4,IF(E16&gt;73,73,E16),E16)</f>
        <v>73</v>
      </c>
      <c r="G16" s="27" t="n">
        <f aca="false">IF(TOT!AN18&lt;11,IF(F16&gt;66,66,F16),F16)</f>
        <v>73</v>
      </c>
    </row>
    <row r="17" customFormat="false" ht="13" hidden="false" customHeight="true" outlineLevel="0" collapsed="false">
      <c r="A17" s="17" t="s">
        <v>368</v>
      </c>
      <c r="B17" s="50" t="n">
        <f aca="false">(TOT!BN19*60)/TOT!AK19</f>
        <v>3.68217795281619</v>
      </c>
      <c r="C17" s="27" t="n">
        <f aca="false">VLOOKUP(B17,'SK - HITS TAKEN'!$A$3:$B$55,2)</f>
        <v>83</v>
      </c>
      <c r="D17" s="27" t="n">
        <f aca="false">IF(TOT!AK19&lt;400,IF(C17&gt;66,66,C17),C17)</f>
        <v>83</v>
      </c>
      <c r="E17" s="27" t="n">
        <f aca="false">IF(TOT!AK19&lt;200,IF(D17&gt;60,60,D17),D17)</f>
        <v>83</v>
      </c>
      <c r="F17" s="27" t="n">
        <f aca="false">IF(TOT!AN19&lt;13.4,IF(E17&gt;73,73,E17),E17)</f>
        <v>83</v>
      </c>
      <c r="G17" s="27" t="n">
        <f aca="false">IF(TOT!AN19&lt;11,IF(F17&gt;66,66,F17),F17)</f>
        <v>83</v>
      </c>
    </row>
    <row r="18" customFormat="false" ht="13" hidden="false" customHeight="true" outlineLevel="0" collapsed="false">
      <c r="A18" s="17" t="s">
        <v>374</v>
      </c>
      <c r="B18" s="50" t="n">
        <f aca="false">(TOT!BN20*60)/TOT!AK20</f>
        <v>8.63930885529158</v>
      </c>
      <c r="C18" s="27" t="n">
        <f aca="false">VLOOKUP(B18,'SK - HITS TAKEN'!$A$3:$B$55,2)</f>
        <v>49</v>
      </c>
      <c r="D18" s="27" t="n">
        <f aca="false">IF(TOT!AK20&lt;400,IF(C18&gt;66,66,C18),C18)</f>
        <v>49</v>
      </c>
      <c r="E18" s="27" t="n">
        <f aca="false">IF(TOT!AK20&lt;200,IF(D18&gt;60,60,D18),D18)</f>
        <v>49</v>
      </c>
      <c r="F18" s="27" t="n">
        <f aca="false">IF(TOT!AN20&lt;13.4,IF(E18&gt;73,73,E18),E18)</f>
        <v>49</v>
      </c>
      <c r="G18" s="27" t="n">
        <f aca="false">IF(TOT!AN20&lt;11,IF(F18&gt;66,66,F18),F18)</f>
        <v>49</v>
      </c>
    </row>
    <row r="19" customFormat="false" ht="13" hidden="false" customHeight="true" outlineLevel="0" collapsed="false">
      <c r="A19" s="17" t="s">
        <v>381</v>
      </c>
      <c r="B19" s="50" t="n">
        <f aca="false">(TOT!BN21*60)/TOT!AK21</f>
        <v>7.44439400817068</v>
      </c>
      <c r="C19" s="27" t="n">
        <f aca="false">VLOOKUP(B19,'SK - HITS TAKEN'!$A$3:$B$55,2)</f>
        <v>53</v>
      </c>
      <c r="D19" s="27" t="n">
        <f aca="false">IF(TOT!AK21&lt;400,IF(C19&gt;66,66,C19),C19)</f>
        <v>53</v>
      </c>
      <c r="E19" s="27" t="n">
        <f aca="false">IF(TOT!AK21&lt;200,IF(D19&gt;60,60,D19),D19)</f>
        <v>53</v>
      </c>
      <c r="F19" s="27" t="n">
        <f aca="false">IF(TOT!AN21&lt;13.4,IF(E19&gt;73,73,E19),E19)</f>
        <v>53</v>
      </c>
      <c r="G19" s="27" t="n">
        <f aca="false">IF(TOT!AN21&lt;11,IF(F19&gt;66,66,F19),F19)</f>
        <v>53</v>
      </c>
    </row>
    <row r="20" customFormat="false" ht="13" hidden="false" customHeight="true" outlineLevel="0" collapsed="false">
      <c r="A20" s="17" t="s">
        <v>387</v>
      </c>
      <c r="B20" s="50" t="n">
        <f aca="false">(TOT!BN22*60)/TOT!AK22</f>
        <v>0</v>
      </c>
      <c r="C20" s="27" t="n">
        <f aca="false">VLOOKUP(B20,'SK - HITS TAKEN'!$A$3:$B$55,2)</f>
        <v>99</v>
      </c>
      <c r="D20" s="27" t="n">
        <f aca="false">IF(TOT!AK22&lt;400,IF(C20&gt;66,66,C20),C20)</f>
        <v>66</v>
      </c>
      <c r="E20" s="27" t="n">
        <f aca="false">IF(TOT!AK22&lt;200,IF(D20&gt;60,60,D20),D20)</f>
        <v>60</v>
      </c>
      <c r="F20" s="27" t="n">
        <f aca="false">IF(TOT!AN22&lt;13.4,IF(E20&gt;73,73,E20),E20)</f>
        <v>60</v>
      </c>
      <c r="G20" s="27" t="n">
        <f aca="false">IF(TOT!AN22&lt;11,IF(F20&gt;66,66,F20),F20)</f>
        <v>60</v>
      </c>
    </row>
    <row r="21" customFormat="false" ht="13" hidden="false" customHeight="true" outlineLevel="0" collapsed="false">
      <c r="A21" s="17" t="s">
        <v>391</v>
      </c>
      <c r="B21" s="50" t="n">
        <f aca="false">(TOT!BN23*60)/TOT!AK23</f>
        <v>6.27002926013655</v>
      </c>
      <c r="C21" s="27" t="n">
        <f aca="false">VLOOKUP(B21,'SK - HITS TAKEN'!$A$3:$B$55,2)</f>
        <v>59</v>
      </c>
      <c r="D21" s="27" t="n">
        <f aca="false">IF(TOT!AK23&lt;400,IF(C21&gt;66,66,C21),C21)</f>
        <v>59</v>
      </c>
      <c r="E21" s="27" t="n">
        <f aca="false">IF(TOT!AK23&lt;200,IF(D21&gt;60,60,D21),D21)</f>
        <v>59</v>
      </c>
      <c r="F21" s="27" t="n">
        <f aca="false">IF(TOT!AN23&lt;13.4,IF(E21&gt;73,73,E21),E21)</f>
        <v>59</v>
      </c>
      <c r="G21" s="27" t="n">
        <f aca="false">IF(TOT!AN23&lt;11,IF(F21&gt;66,66,F21),F21)</f>
        <v>59</v>
      </c>
    </row>
    <row r="22" customFormat="false" ht="13" hidden="false" customHeight="true" outlineLevel="0" collapsed="false">
      <c r="A22" s="17" t="s">
        <v>395</v>
      </c>
      <c r="B22" s="50" t="n">
        <f aca="false">(TOT!BN24*60)/TOT!AK24</f>
        <v>5.04215527421511</v>
      </c>
      <c r="C22" s="27" t="n">
        <f aca="false">VLOOKUP(B22,'SK - HITS TAKEN'!$A$3:$B$55,2)</f>
        <v>69</v>
      </c>
      <c r="D22" s="27" t="n">
        <f aca="false">IF(TOT!AK24&lt;400,IF(C22&gt;66,66,C22),C22)</f>
        <v>69</v>
      </c>
      <c r="E22" s="27" t="n">
        <f aca="false">IF(TOT!AK24&lt;200,IF(D22&gt;60,60,D22),D22)</f>
        <v>69</v>
      </c>
      <c r="F22" s="27" t="n">
        <f aca="false">IF(TOT!AN24&lt;13.4,IF(E22&gt;73,73,E22),E22)</f>
        <v>69</v>
      </c>
      <c r="G22" s="27" t="n">
        <f aca="false">IF(TOT!AN24&lt;11,IF(F22&gt;66,66,F22),F22)</f>
        <v>69</v>
      </c>
    </row>
    <row r="23" customFormat="false" ht="13" hidden="false" customHeight="true" outlineLevel="0" collapsed="false">
      <c r="A23" s="17" t="s">
        <v>400</v>
      </c>
      <c r="B23" s="50" t="n">
        <f aca="false">(TOT!BN25*60)/TOT!AK25</f>
        <v>0</v>
      </c>
      <c r="C23" s="27" t="n">
        <f aca="false">VLOOKUP(B23,'SK - HITS TAKEN'!$A$3:$B$55,2)</f>
        <v>99</v>
      </c>
      <c r="D23" s="27" t="n">
        <f aca="false">IF(TOT!AK25&lt;400,IF(C23&gt;66,66,C23),C23)</f>
        <v>66</v>
      </c>
      <c r="E23" s="27" t="n">
        <f aca="false">IF(TOT!AK25&lt;200,IF(D23&gt;60,60,D23),D23)</f>
        <v>60</v>
      </c>
      <c r="F23" s="27" t="n">
        <f aca="false">IF(TOT!AN25&lt;13.4,IF(E23&gt;73,73,E23),E23)</f>
        <v>60</v>
      </c>
      <c r="G23" s="27" t="n">
        <f aca="false">IF(TOT!AN25&lt;11,IF(F23&gt;66,66,F23),F23)</f>
        <v>60</v>
      </c>
    </row>
    <row r="24" customFormat="false" ht="13" hidden="false" customHeight="true" outlineLevel="0" collapsed="false">
      <c r="A24" s="17" t="s">
        <v>406</v>
      </c>
      <c r="B24" s="50" t="n">
        <f aca="false">(TOT!BN26*60)/TOT!AK26</f>
        <v>4.19170673076923</v>
      </c>
      <c r="C24" s="27" t="n">
        <f aca="false">VLOOKUP(B24,'SK - HITS TAKEN'!$A$3:$B$55,2)</f>
        <v>77</v>
      </c>
      <c r="D24" s="27" t="n">
        <f aca="false">IF(TOT!AK26&lt;400,IF(C24&gt;66,66,C24),C24)</f>
        <v>77</v>
      </c>
      <c r="E24" s="27" t="n">
        <f aca="false">IF(TOT!AK26&lt;200,IF(D24&gt;60,60,D24),D24)</f>
        <v>77</v>
      </c>
      <c r="F24" s="27" t="n">
        <f aca="false">IF(TOT!AN26&lt;13.4,IF(E24&gt;73,73,E24),E24)</f>
        <v>77</v>
      </c>
      <c r="G24" s="27" t="n">
        <f aca="false">IF(TOT!AN26&lt;11,IF(F24&gt;66,66,F24),F24)</f>
        <v>77</v>
      </c>
    </row>
    <row r="25" customFormat="false" ht="13" hidden="false" customHeight="true" outlineLevel="0" collapsed="false">
      <c r="A25" s="17" t="s">
        <v>410</v>
      </c>
      <c r="B25" s="50" t="n">
        <f aca="false">(TOT!BN27*60)/TOT!AK27</f>
        <v>3.77098437026215</v>
      </c>
      <c r="C25" s="27" t="n">
        <f aca="false">VLOOKUP(B25,'SK - HITS TAKEN'!$A$3:$B$55,2)</f>
        <v>82</v>
      </c>
      <c r="D25" s="27" t="n">
        <f aca="false">IF(TOT!AK27&lt;400,IF(C25&gt;66,66,C25),C25)</f>
        <v>82</v>
      </c>
      <c r="E25" s="27" t="n">
        <f aca="false">IF(TOT!AK27&lt;200,IF(D25&gt;60,60,D25),D25)</f>
        <v>82</v>
      </c>
      <c r="F25" s="27" t="n">
        <f aca="false">IF(TOT!AN27&lt;13.4,IF(E25&gt;73,73,E25),E25)</f>
        <v>82</v>
      </c>
      <c r="G25" s="27" t="n">
        <f aca="false">IF(TOT!AN27&lt;11,IF(F25&gt;66,66,F25),F25)</f>
        <v>82</v>
      </c>
    </row>
    <row r="26" customFormat="false" ht="13" hidden="false" customHeight="true" outlineLevel="0" collapsed="false">
      <c r="A26" s="17" t="s">
        <v>415</v>
      </c>
      <c r="B26" s="50" t="n">
        <f aca="false">(TOT!BN28*60)/TOT!AK28</f>
        <v>4.66115410646486</v>
      </c>
      <c r="C26" s="27" t="n">
        <f aca="false">VLOOKUP(B26,'SK - HITS TAKEN'!$A$3:$B$55,2)</f>
        <v>73</v>
      </c>
      <c r="D26" s="27" t="n">
        <f aca="false">IF(TOT!AK28&lt;400,IF(C26&gt;66,66,C26),C26)</f>
        <v>73</v>
      </c>
      <c r="E26" s="27" t="n">
        <f aca="false">IF(TOT!AK28&lt;200,IF(D26&gt;60,60,D26),D26)</f>
        <v>73</v>
      </c>
      <c r="F26" s="27" t="n">
        <f aca="false">IF(TOT!AN28&lt;13.4,IF(E26&gt;73,73,E26),E26)</f>
        <v>73</v>
      </c>
      <c r="G26" s="27" t="n">
        <f aca="false">IF(TOT!AN28&lt;11,IF(F26&gt;66,66,F26),F26)</f>
        <v>73</v>
      </c>
    </row>
    <row r="27" customFormat="false" ht="13" hidden="false" customHeight="true" outlineLevel="0" collapsed="false">
      <c r="A27" s="17" t="s">
        <v>420</v>
      </c>
      <c r="B27" s="50" t="n">
        <f aca="false">(TOT!BN29*60)/TOT!AK29</f>
        <v>3.41505482321063</v>
      </c>
      <c r="C27" s="27" t="n">
        <f aca="false">VLOOKUP(B27,'SK - HITS TAKEN'!$A$3:$B$55,2)</f>
        <v>86</v>
      </c>
      <c r="D27" s="27" t="n">
        <f aca="false">IF(TOT!AK29&lt;400,IF(C27&gt;66,66,C27),C27)</f>
        <v>86</v>
      </c>
      <c r="E27" s="27" t="n">
        <f aca="false">IF(TOT!AK29&lt;200,IF(D27&gt;60,60,D27),D27)</f>
        <v>86</v>
      </c>
      <c r="F27" s="27" t="n">
        <f aca="false">IF(TOT!AN29&lt;13.4,IF(E27&gt;73,73,E27),E27)</f>
        <v>86</v>
      </c>
      <c r="G27" s="27" t="n">
        <f aca="false">IF(TOT!AN29&lt;11,IF(F27&gt;66,66,F27),F27)</f>
        <v>86</v>
      </c>
    </row>
    <row r="28" customFormat="false" ht="13" hidden="false" customHeight="true" outlineLevel="0" collapsed="false">
      <c r="A28" s="17" t="s">
        <v>425</v>
      </c>
      <c r="B28" s="50" t="n">
        <f aca="false">(TOT!BN30*60)/TOT!AK30</f>
        <v>1.7071940268389</v>
      </c>
      <c r="C28" s="27" t="n">
        <f aca="false">VLOOKUP(B28,'SK - HITS TAKEN'!$A$3:$B$55,2)</f>
        <v>98</v>
      </c>
      <c r="D28" s="27" t="n">
        <f aca="false">IF(TOT!AK30&lt;400,IF(C28&gt;66,66,C28),C28)</f>
        <v>98</v>
      </c>
      <c r="E28" s="27" t="n">
        <f aca="false">IF(TOT!AK30&lt;200,IF(D28&gt;60,60,D28),D28)</f>
        <v>98</v>
      </c>
      <c r="F28" s="27" t="n">
        <f aca="false">IF(TOT!AN30&lt;13.4,IF(E28&gt;73,73,E28),E28)</f>
        <v>98</v>
      </c>
      <c r="G28" s="27" t="n">
        <f aca="false">IF(TOT!AN30&lt;11,IF(F28&gt;66,66,F28),F28)</f>
        <v>98</v>
      </c>
    </row>
    <row r="29" customFormat="false" ht="13" hidden="false" customHeight="true" outlineLevel="0" collapsed="false">
      <c r="A29" s="17" t="s">
        <v>430</v>
      </c>
      <c r="B29" s="50" t="n">
        <f aca="false">(TOT!BN31*60)/TOT!AK31</f>
        <v>4.12463573189868</v>
      </c>
      <c r="C29" s="27" t="n">
        <f aca="false">VLOOKUP(B29,'SK - HITS TAKEN'!$A$3:$B$55,2)</f>
        <v>78</v>
      </c>
      <c r="D29" s="27" t="n">
        <f aca="false">IF(TOT!AK31&lt;400,IF(C29&gt;66,66,C29),C29)</f>
        <v>78</v>
      </c>
      <c r="E29" s="27" t="n">
        <f aca="false">IF(TOT!AK31&lt;200,IF(D29&gt;60,60,D29),D29)</f>
        <v>78</v>
      </c>
      <c r="F29" s="27" t="n">
        <f aca="false">IF(TOT!AN31&lt;13.4,IF(E29&gt;73,73,E29),E29)</f>
        <v>78</v>
      </c>
      <c r="G29" s="27" t="n">
        <f aca="false">IF(TOT!AN31&lt;11,IF(F29&gt;66,66,F29),F29)</f>
        <v>78</v>
      </c>
    </row>
    <row r="30" customFormat="false" ht="13" hidden="false" customHeight="true" outlineLevel="0" collapsed="false">
      <c r="A30" s="17" t="s">
        <v>437</v>
      </c>
      <c r="B30" s="50" t="n">
        <f aca="false">(TOT!BN32*60)/TOT!AK32</f>
        <v>3.50523203979174</v>
      </c>
      <c r="C30" s="27" t="n">
        <f aca="false">VLOOKUP(B30,'SK - HITS TAKEN'!$A$3:$B$55,2)</f>
        <v>85</v>
      </c>
      <c r="D30" s="27" t="n">
        <f aca="false">IF(TOT!AK32&lt;400,IF(C30&gt;66,66,C30),C30)</f>
        <v>85</v>
      </c>
      <c r="E30" s="27" t="n">
        <f aca="false">IF(TOT!AK32&lt;200,IF(D30&gt;60,60,D30),D30)</f>
        <v>85</v>
      </c>
      <c r="F30" s="27" t="n">
        <f aca="false">IF(TOT!AN32&lt;13.4,IF(E30&gt;73,73,E30),E30)</f>
        <v>85</v>
      </c>
      <c r="G30" s="27" t="n">
        <f aca="false">IF(TOT!AN32&lt;11,IF(F30&gt;66,66,F30),F30)</f>
        <v>85</v>
      </c>
    </row>
    <row r="31" customFormat="false" ht="13" hidden="false" customHeight="true" outlineLevel="0" collapsed="false">
      <c r="A31" s="17" t="s">
        <v>442</v>
      </c>
      <c r="B31" s="50" t="n">
        <f aca="false">(TOT!BN33*60)/TOT!AK33</f>
        <v>5.49718416407498</v>
      </c>
      <c r="C31" s="27" t="n">
        <f aca="false">VLOOKUP(B31,'SK - HITS TAKEN'!$A$3:$B$55,2)</f>
        <v>65</v>
      </c>
      <c r="D31" s="27" t="n">
        <f aca="false">IF(TOT!AK33&lt;400,IF(C31&gt;66,66,C31),C31)</f>
        <v>65</v>
      </c>
      <c r="E31" s="27" t="n">
        <f aca="false">IF(TOT!AK33&lt;200,IF(D31&gt;60,60,D31),D31)</f>
        <v>65</v>
      </c>
      <c r="F31" s="27" t="n">
        <f aca="false">IF(TOT!AN33&lt;13.4,IF(E31&gt;73,73,E31),E31)</f>
        <v>65</v>
      </c>
      <c r="G31" s="27" t="n">
        <f aca="false">IF(TOT!AN33&lt;11,IF(F31&gt;66,66,F31),F31)</f>
        <v>65</v>
      </c>
    </row>
    <row r="32" customFormat="false" ht="13" hidden="false" customHeight="true" outlineLevel="0" collapsed="false">
      <c r="A32" s="17" t="s">
        <v>447</v>
      </c>
      <c r="B32" s="50" t="n">
        <f aca="false">(TOT!BN34*60)/TOT!AK34</f>
        <v>2.71351539398156</v>
      </c>
      <c r="C32" s="27" t="n">
        <f aca="false">VLOOKUP(B32,'SK - HITS TAKEN'!$A$3:$B$55,2)</f>
        <v>93</v>
      </c>
      <c r="D32" s="27" t="n">
        <f aca="false">IF(TOT!AK34&lt;400,IF(C32&gt;66,66,C32),C32)</f>
        <v>66</v>
      </c>
      <c r="E32" s="27" t="n">
        <f aca="false">IF(TOT!AK34&lt;200,IF(D32&gt;60,60,D32),D32)</f>
        <v>66</v>
      </c>
      <c r="F32" s="27" t="n">
        <f aca="false">IF(TOT!AN34&lt;13.4,IF(E32&gt;73,73,E32),E32)</f>
        <v>66</v>
      </c>
      <c r="G32" s="27" t="n">
        <f aca="false">IF(TOT!AN34&lt;11,IF(F32&gt;66,66,F32),F32)</f>
        <v>66</v>
      </c>
    </row>
    <row r="33" customFormat="false" ht="13" hidden="false" customHeight="true" outlineLevel="0" collapsed="false">
      <c r="A33" s="17" t="s">
        <v>451</v>
      </c>
      <c r="B33" s="50" t="n">
        <f aca="false">(TOT!BN35*60)/TOT!AK35</f>
        <v>5.15470994949237</v>
      </c>
      <c r="C33" s="27" t="n">
        <f aca="false">VLOOKUP(B33,'SK - HITS TAKEN'!$A$3:$B$55,2)</f>
        <v>68</v>
      </c>
      <c r="D33" s="27" t="n">
        <f aca="false">IF(TOT!AK35&lt;400,IF(C33&gt;66,66,C33),C33)</f>
        <v>68</v>
      </c>
      <c r="E33" s="27" t="n">
        <f aca="false">IF(TOT!AK35&lt;200,IF(D33&gt;60,60,D33),D33)</f>
        <v>68</v>
      </c>
      <c r="F33" s="27" t="n">
        <f aca="false">IF(TOT!AN35&lt;13.4,IF(E33&gt;73,73,E33),E33)</f>
        <v>68</v>
      </c>
      <c r="G33" s="27" t="n">
        <f aca="false">IF(TOT!AN35&lt;11,IF(F33&gt;66,66,F33),F33)</f>
        <v>68</v>
      </c>
    </row>
    <row r="34" customFormat="false" ht="13" hidden="false" customHeight="true" outlineLevel="0" collapsed="false">
      <c r="A34" s="17" t="s">
        <v>457</v>
      </c>
      <c r="B34" s="50" t="n">
        <f aca="false">(TOT!BN36*60)/TOT!AK36</f>
        <v>5.98926452584989</v>
      </c>
      <c r="C34" s="27" t="n">
        <f aca="false">VLOOKUP(B34,'SK - HITS TAKEN'!$A$3:$B$55,2)</f>
        <v>61</v>
      </c>
      <c r="D34" s="27" t="n">
        <f aca="false">IF(TOT!AK36&lt;400,IF(C34&gt;66,66,C34),C34)</f>
        <v>61</v>
      </c>
      <c r="E34" s="27" t="n">
        <f aca="false">IF(TOT!AK36&lt;200,IF(D34&gt;60,60,D34),D34)</f>
        <v>61</v>
      </c>
      <c r="F34" s="27" t="n">
        <f aca="false">IF(TOT!AN36&lt;13.4,IF(E34&gt;73,73,E34),E34)</f>
        <v>61</v>
      </c>
      <c r="G34" s="27" t="n">
        <f aca="false">IF(TOT!AN36&lt;11,IF(F34&gt;66,66,F34),F34)</f>
        <v>61</v>
      </c>
    </row>
    <row r="35" customFormat="false" ht="13" hidden="false" customHeight="true" outlineLevel="0" collapsed="false">
      <c r="A35" s="17" t="s">
        <v>462</v>
      </c>
      <c r="B35" s="50" t="n">
        <f aca="false">(TOT!BN37*60)/TOT!AK37</f>
        <v>4.66522678185749</v>
      </c>
      <c r="C35" s="27" t="n">
        <f aca="false">VLOOKUP(B35,'SK - HITS TAKEN'!$A$3:$B$55,2)</f>
        <v>73</v>
      </c>
      <c r="D35" s="27" t="n">
        <f aca="false">IF(TOT!AK37&lt;400,IF(C35&gt;66,66,C35),C35)</f>
        <v>66</v>
      </c>
      <c r="E35" s="27" t="n">
        <f aca="false">IF(TOT!AK37&lt;200,IF(D35&gt;60,60,D35),D35)</f>
        <v>60</v>
      </c>
      <c r="F35" s="27" t="n">
        <f aca="false">IF(TOT!AN37&lt;13.4,IF(E35&gt;73,73,E35),E35)</f>
        <v>60</v>
      </c>
      <c r="G35" s="27" t="n">
        <f aca="false">IF(TOT!AN37&lt;11,IF(F35&gt;66,66,F35),F35)</f>
        <v>60</v>
      </c>
    </row>
    <row r="36" customFormat="false" ht="13" hidden="false" customHeight="true" outlineLevel="0" collapsed="false">
      <c r="A36" s="17" t="s">
        <v>467</v>
      </c>
      <c r="B36" s="50" t="n">
        <f aca="false">(TOT!BN38*60)/TOT!AK38</f>
        <v>6.23217922606925</v>
      </c>
      <c r="C36" s="27" t="n">
        <f aca="false">VLOOKUP(B36,'SK - HITS TAKEN'!$A$3:$B$55,2)</f>
        <v>59</v>
      </c>
      <c r="D36" s="27" t="n">
        <f aca="false">IF(TOT!AK38&lt;400,IF(C36&gt;66,66,C36),C36)</f>
        <v>59</v>
      </c>
      <c r="E36" s="27" t="n">
        <f aca="false">IF(TOT!AK38&lt;200,IF(D36&gt;60,60,D36),D36)</f>
        <v>59</v>
      </c>
      <c r="F36" s="27" t="n">
        <f aca="false">IF(TOT!AN38&lt;13.4,IF(E36&gt;73,73,E36),E36)</f>
        <v>59</v>
      </c>
      <c r="G36" s="27" t="n">
        <f aca="false">IF(TOT!AN38&lt;11,IF(F36&gt;66,66,F36),F36)</f>
        <v>59</v>
      </c>
    </row>
    <row r="37" customFormat="false" ht="13" hidden="false" customHeight="true" outlineLevel="0" collapsed="false">
      <c r="A37" s="17" t="s">
        <v>471</v>
      </c>
      <c r="B37" s="50" t="n">
        <f aca="false">(TOT!BN39*60)/TOT!AK39</f>
        <v>3.12635692574909</v>
      </c>
      <c r="C37" s="27" t="n">
        <f aca="false">VLOOKUP(B37,'SK - HITS TAKEN'!$A$3:$B$55,2)</f>
        <v>89</v>
      </c>
      <c r="D37" s="27" t="n">
        <f aca="false">IF(TOT!AK39&lt;400,IF(C37&gt;66,66,C37),C37)</f>
        <v>89</v>
      </c>
      <c r="E37" s="27" t="n">
        <f aca="false">IF(TOT!AK39&lt;200,IF(D37&gt;60,60,D37),D37)</f>
        <v>89</v>
      </c>
      <c r="F37" s="27" t="n">
        <f aca="false">IF(TOT!AN39&lt;13.4,IF(E37&gt;73,73,E37),E37)</f>
        <v>89</v>
      </c>
      <c r="G37" s="27" t="n">
        <f aca="false">IF(TOT!AN39&lt;11,IF(F37&gt;66,66,F37),F37)</f>
        <v>89</v>
      </c>
    </row>
    <row r="38" customFormat="false" ht="13" hidden="false" customHeight="true" outlineLevel="0" collapsed="false">
      <c r="A38" s="17" t="s">
        <v>476</v>
      </c>
      <c r="B38" s="50" t="n">
        <f aca="false">(TOT!BN40*60)/TOT!AK40</f>
        <v>3.31020646994901</v>
      </c>
      <c r="C38" s="27" t="n">
        <f aca="false">VLOOKUP(B38,'SK - HITS TAKEN'!$A$3:$B$55,2)</f>
        <v>87</v>
      </c>
      <c r="D38" s="27" t="n">
        <f aca="false">IF(TOT!AK40&lt;400,IF(C38&gt;66,66,C38),C38)</f>
        <v>87</v>
      </c>
      <c r="E38" s="27" t="n">
        <f aca="false">IF(TOT!AK40&lt;200,IF(D38&gt;60,60,D38),D38)</f>
        <v>87</v>
      </c>
      <c r="F38" s="27" t="n">
        <f aca="false">IF(TOT!AN40&lt;13.4,IF(E38&gt;73,73,E38),E38)</f>
        <v>87</v>
      </c>
      <c r="G38" s="27" t="n">
        <f aca="false">IF(TOT!AN40&lt;11,IF(F38&gt;66,66,F38),F38)</f>
        <v>87</v>
      </c>
    </row>
    <row r="39" customFormat="false" ht="13" hidden="false" customHeight="true" outlineLevel="0" collapsed="false">
      <c r="A39" s="17" t="s">
        <v>480</v>
      </c>
      <c r="B39" s="50" t="n">
        <f aca="false">(TOT!BN41*60)/TOT!AK41</f>
        <v>5.42190449415637</v>
      </c>
      <c r="C39" s="27" t="n">
        <f aca="false">VLOOKUP(B39,'SK - HITS TAKEN'!$A$3:$B$55,2)</f>
        <v>66</v>
      </c>
      <c r="D39" s="27" t="n">
        <f aca="false">IF(TOT!AK41&lt;400,IF(C39&gt;66,66,C39),C39)</f>
        <v>66</v>
      </c>
      <c r="E39" s="27" t="n">
        <f aca="false">IF(TOT!AK41&lt;200,IF(D39&gt;60,60,D39),D39)</f>
        <v>66</v>
      </c>
      <c r="F39" s="27" t="n">
        <f aca="false">IF(TOT!AN41&lt;13.4,IF(E39&gt;73,73,E39),E39)</f>
        <v>66</v>
      </c>
      <c r="G39" s="27" t="n">
        <f aca="false">IF(TOT!AN41&lt;11,IF(F39&gt;66,66,F39),F39)</f>
        <v>66</v>
      </c>
    </row>
    <row r="40" customFormat="false" ht="13" hidden="false" customHeight="true" outlineLevel="0" collapsed="false">
      <c r="A40" s="17" t="s">
        <v>485</v>
      </c>
      <c r="B40" s="50" t="n">
        <f aca="false">(TOT!BN42*60)/TOT!AK42</f>
        <v>6.92136816534398</v>
      </c>
      <c r="C40" s="27" t="n">
        <f aca="false">VLOOKUP(B40,'SK - HITS TAKEN'!$A$3:$B$55,2)</f>
        <v>55</v>
      </c>
      <c r="D40" s="27" t="n">
        <f aca="false">IF(TOT!AK42&lt;400,IF(C40&gt;66,66,C40),C40)</f>
        <v>55</v>
      </c>
      <c r="E40" s="27" t="n">
        <f aca="false">IF(TOT!AK42&lt;200,IF(D40&gt;60,60,D40),D40)</f>
        <v>55</v>
      </c>
      <c r="F40" s="27" t="n">
        <f aca="false">IF(TOT!AN42&lt;13.4,IF(E40&gt;73,73,E40),E40)</f>
        <v>55</v>
      </c>
      <c r="G40" s="27" t="n">
        <f aca="false">IF(TOT!AN42&lt;11,IF(F40&gt;66,66,F40),F40)</f>
        <v>55</v>
      </c>
    </row>
    <row r="41" customFormat="false" ht="13" hidden="false" customHeight="true" outlineLevel="0" collapsed="false">
      <c r="A41" s="17" t="s">
        <v>491</v>
      </c>
      <c r="B41" s="50" t="n">
        <f aca="false">(TOT!BN43*60)/TOT!AK43</f>
        <v>5.66929133858263</v>
      </c>
      <c r="C41" s="27" t="n">
        <f aca="false">VLOOKUP(B41,'SK - HITS TAKEN'!$A$3:$B$55,2)</f>
        <v>63</v>
      </c>
      <c r="D41" s="27" t="n">
        <f aca="false">IF(TOT!AK43&lt;400,IF(C41&gt;66,66,C41),C41)</f>
        <v>63</v>
      </c>
      <c r="E41" s="27" t="n">
        <f aca="false">IF(TOT!AK43&lt;200,IF(D41&gt;60,60,D41),D41)</f>
        <v>63</v>
      </c>
      <c r="F41" s="27" t="n">
        <f aca="false">IF(TOT!AN43&lt;13.4,IF(E41&gt;73,73,E41),E41)</f>
        <v>63</v>
      </c>
      <c r="G41" s="27" t="n">
        <f aca="false">IF(TOT!AN43&lt;11,IF(F41&gt;66,66,F41),F41)</f>
        <v>63</v>
      </c>
    </row>
    <row r="42" customFormat="false" ht="13" hidden="false" customHeight="true" outlineLevel="0" collapsed="false">
      <c r="A42" s="17" t="s">
        <v>496</v>
      </c>
      <c r="B42" s="50" t="n">
        <f aca="false">(TOT!BN44*60)/TOT!AK44</f>
        <v>3.30535707979714</v>
      </c>
      <c r="C42" s="27" t="n">
        <f aca="false">VLOOKUP(B42,'SK - HITS TAKEN'!$A$3:$B$55,2)</f>
        <v>87</v>
      </c>
      <c r="D42" s="27" t="n">
        <f aca="false">IF(TOT!AK44&lt;400,IF(C42&gt;66,66,C42),C42)</f>
        <v>87</v>
      </c>
      <c r="E42" s="27" t="n">
        <f aca="false">IF(TOT!AK44&lt;200,IF(D42&gt;60,60,D42),D42)</f>
        <v>87</v>
      </c>
      <c r="F42" s="27" t="n">
        <f aca="false">IF(TOT!AN44&lt;13.4,IF(E42&gt;73,73,E42),E42)</f>
        <v>87</v>
      </c>
      <c r="G42" s="27" t="n">
        <f aca="false">IF(TOT!AN44&lt;11,IF(F42&gt;66,66,F42),F42)</f>
        <v>87</v>
      </c>
    </row>
    <row r="43" customFormat="false" ht="13" hidden="false" customHeight="true" outlineLevel="0" collapsed="false">
      <c r="A43" s="17" t="s">
        <v>501</v>
      </c>
      <c r="B43" s="50" t="n">
        <f aca="false">(TOT!BN45*60)/TOT!AK45</f>
        <v>6.11652364668688</v>
      </c>
      <c r="C43" s="27" t="n">
        <f aca="false">VLOOKUP(B43,'SK - HITS TAKEN'!$A$3:$B$55,2)</f>
        <v>60</v>
      </c>
      <c r="D43" s="27" t="n">
        <f aca="false">IF(TOT!AK45&lt;400,IF(C43&gt;66,66,C43),C43)</f>
        <v>60</v>
      </c>
      <c r="E43" s="27" t="n">
        <f aca="false">IF(TOT!AK45&lt;200,IF(D43&gt;60,60,D43),D43)</f>
        <v>60</v>
      </c>
      <c r="F43" s="27" t="n">
        <f aca="false">IF(TOT!AN45&lt;13.4,IF(E43&gt;73,73,E43),E43)</f>
        <v>60</v>
      </c>
      <c r="G43" s="27" t="n">
        <f aca="false">IF(TOT!AN45&lt;11,IF(F43&gt;66,66,F43),F43)</f>
        <v>60</v>
      </c>
    </row>
    <row r="44" customFormat="false" ht="13" hidden="false" customHeight="true" outlineLevel="0" collapsed="false">
      <c r="A44" s="17" t="s">
        <v>507</v>
      </c>
      <c r="B44" s="50" t="n">
        <f aca="false">(TOT!BN46*60)/TOT!AK46</f>
        <v>3.14540605168767</v>
      </c>
      <c r="C44" s="27" t="n">
        <f aca="false">VLOOKUP(B44,'SK - HITS TAKEN'!$A$3:$B$55,2)</f>
        <v>88</v>
      </c>
      <c r="D44" s="27" t="n">
        <f aca="false">IF(TOT!AK46&lt;400,IF(C44&gt;66,66,C44),C44)</f>
        <v>88</v>
      </c>
      <c r="E44" s="27" t="n">
        <f aca="false">IF(TOT!AK46&lt;200,IF(D44&gt;60,60,D44),D44)</f>
        <v>88</v>
      </c>
      <c r="F44" s="27" t="n">
        <f aca="false">IF(TOT!AN46&lt;13.4,IF(E44&gt;73,73,E44),E44)</f>
        <v>88</v>
      </c>
      <c r="G44" s="27" t="n">
        <f aca="false">IF(TOT!AN46&lt;11,IF(F44&gt;66,66,F44),F44)</f>
        <v>88</v>
      </c>
    </row>
    <row r="45" customFormat="false" ht="13" hidden="false" customHeight="true" outlineLevel="0" collapsed="false">
      <c r="A45" s="17" t="s">
        <v>512</v>
      </c>
      <c r="B45" s="50" t="n">
        <f aca="false">(TOT!BN47*60)/TOT!AK47</f>
        <v>7.85388127853881</v>
      </c>
      <c r="C45" s="27" t="n">
        <f aca="false">VLOOKUP(B45,'SK - HITS TAKEN'!$A$3:$B$55,2)</f>
        <v>51</v>
      </c>
      <c r="D45" s="27" t="n">
        <f aca="false">IF(TOT!AK47&lt;400,IF(C45&gt;66,66,C45),C45)</f>
        <v>51</v>
      </c>
      <c r="E45" s="27" t="n">
        <f aca="false">IF(TOT!AK47&lt;200,IF(D45&gt;60,60,D45),D45)</f>
        <v>51</v>
      </c>
      <c r="F45" s="27" t="n">
        <f aca="false">IF(TOT!AN47&lt;13.4,IF(E45&gt;73,73,E45),E45)</f>
        <v>51</v>
      </c>
      <c r="G45" s="27" t="n">
        <f aca="false">IF(TOT!AN47&lt;11,IF(F45&gt;66,66,F45),F45)</f>
        <v>51</v>
      </c>
    </row>
    <row r="46" customFormat="false" ht="13" hidden="false" customHeight="true" outlineLevel="0" collapsed="false">
      <c r="A46" s="17" t="s">
        <v>516</v>
      </c>
      <c r="B46" s="50" t="n">
        <f aca="false">(TOT!BN48*60)/TOT!AK48</f>
        <v>0</v>
      </c>
      <c r="C46" s="27" t="n">
        <f aca="false">VLOOKUP(B46,'SK - HITS TAKEN'!$A$3:$B$55,2)</f>
        <v>99</v>
      </c>
      <c r="D46" s="27" t="n">
        <f aca="false">IF(TOT!AK48&lt;400,IF(C46&gt;66,66,C46),C46)</f>
        <v>66</v>
      </c>
      <c r="E46" s="27" t="n">
        <f aca="false">IF(TOT!AK48&lt;200,IF(D46&gt;60,60,D46),D46)</f>
        <v>60</v>
      </c>
      <c r="F46" s="27" t="n">
        <f aca="false">IF(TOT!AN48&lt;13.4,IF(E46&gt;73,73,E46),E46)</f>
        <v>60</v>
      </c>
      <c r="G46" s="27" t="n">
        <f aca="false">IF(TOT!AN48&lt;11,IF(F46&gt;66,66,F46),F46)</f>
        <v>60</v>
      </c>
    </row>
    <row r="47" customFormat="false" ht="13" hidden="false" customHeight="true" outlineLevel="0" collapsed="false">
      <c r="A47" s="17" t="s">
        <v>520</v>
      </c>
      <c r="B47" s="50" t="n">
        <f aca="false">(TOT!BN49*60)/TOT!AK49</f>
        <v>7.97720797720798</v>
      </c>
      <c r="C47" s="27" t="n">
        <f aca="false">VLOOKUP(B47,'SK - HITS TAKEN'!$A$3:$B$55,2)</f>
        <v>51</v>
      </c>
      <c r="D47" s="27" t="n">
        <f aca="false">IF(TOT!AK49&lt;400,IF(C47&gt;66,66,C47),C47)</f>
        <v>51</v>
      </c>
      <c r="E47" s="27" t="n">
        <f aca="false">IF(TOT!AK49&lt;200,IF(D47&gt;60,60,D47),D47)</f>
        <v>51</v>
      </c>
      <c r="F47" s="27" t="n">
        <f aca="false">IF(TOT!AN49&lt;13.4,IF(E47&gt;73,73,E47),E47)</f>
        <v>51</v>
      </c>
      <c r="G47" s="27" t="n">
        <f aca="false">IF(TOT!AN49&lt;11,IF(F47&gt;66,66,F47),F47)</f>
        <v>51</v>
      </c>
    </row>
    <row r="48" customFormat="false" ht="13" hidden="false" customHeight="true" outlineLevel="0" collapsed="false">
      <c r="A48" s="17" t="s">
        <v>525</v>
      </c>
      <c r="B48" s="50" t="n">
        <f aca="false">(TOT!BN50*60)/TOT!AK50</f>
        <v>10.0205098154114</v>
      </c>
      <c r="C48" s="27" t="n">
        <f aca="false">VLOOKUP(B48,'SK - HITS TAKEN'!$A$3:$B$55,2)</f>
        <v>47</v>
      </c>
      <c r="D48" s="27" t="n">
        <f aca="false">IF(TOT!AK50&lt;400,IF(C48&gt;66,66,C48),C48)</f>
        <v>47</v>
      </c>
      <c r="E48" s="27" t="n">
        <f aca="false">IF(TOT!AK50&lt;200,IF(D48&gt;60,60,D48),D48)</f>
        <v>47</v>
      </c>
      <c r="F48" s="27" t="n">
        <f aca="false">IF(TOT!AN50&lt;13.4,IF(E48&gt;73,73,E48),E48)</f>
        <v>47</v>
      </c>
      <c r="G48" s="27" t="n">
        <f aca="false">IF(TOT!AN50&lt;11,IF(F48&gt;66,66,F48),F48)</f>
        <v>47</v>
      </c>
    </row>
    <row r="49" customFormat="false" ht="13" hidden="false" customHeight="true" outlineLevel="0" collapsed="false">
      <c r="A49" s="17" t="s">
        <v>528</v>
      </c>
      <c r="B49" s="50" t="n">
        <f aca="false">(TOT!BN51*60)/TOT!AK51</f>
        <v>4.34520217260096</v>
      </c>
      <c r="C49" s="27" t="n">
        <f aca="false">VLOOKUP(B49,'SK - HITS TAKEN'!$A$3:$B$55,2)</f>
        <v>76</v>
      </c>
      <c r="D49" s="27" t="n">
        <f aca="false">IF(TOT!AK51&lt;400,IF(C49&gt;66,66,C49),C49)</f>
        <v>66</v>
      </c>
      <c r="E49" s="27" t="n">
        <f aca="false">IF(TOT!AK51&lt;200,IF(D49&gt;60,60,D49),D49)</f>
        <v>60</v>
      </c>
      <c r="F49" s="27" t="n">
        <f aca="false">IF(TOT!AN51&lt;13.4,IF(E49&gt;73,73,E49),E49)</f>
        <v>60</v>
      </c>
      <c r="G49" s="27" t="n">
        <f aca="false">IF(TOT!AN51&lt;11,IF(F49&gt;66,66,F49),F49)</f>
        <v>60</v>
      </c>
    </row>
    <row r="50" customFormat="false" ht="13" hidden="false" customHeight="true" outlineLevel="0" collapsed="false">
      <c r="A50" s="17" t="s">
        <v>534</v>
      </c>
      <c r="B50" s="50" t="n">
        <f aca="false">(TOT!BN52*60)/TOT!AK52</f>
        <v>4.89879231161762</v>
      </c>
      <c r="C50" s="27" t="n">
        <f aca="false">VLOOKUP(B50,'SK - HITS TAKEN'!$A$3:$B$55,2)</f>
        <v>70</v>
      </c>
      <c r="D50" s="27" t="n">
        <f aca="false">IF(TOT!AK52&lt;400,IF(C50&gt;66,66,C50),C50)</f>
        <v>70</v>
      </c>
      <c r="E50" s="27" t="n">
        <f aca="false">IF(TOT!AK52&lt;200,IF(D50&gt;60,60,D50),D50)</f>
        <v>70</v>
      </c>
      <c r="F50" s="27" t="n">
        <f aca="false">IF(TOT!AN52&lt;13.4,IF(E50&gt;73,73,E50),E50)</f>
        <v>70</v>
      </c>
      <c r="G50" s="27" t="n">
        <f aca="false">IF(TOT!AN52&lt;11,IF(F50&gt;66,66,F50),F50)</f>
        <v>70</v>
      </c>
    </row>
    <row r="51" customFormat="false" ht="13" hidden="false" customHeight="true" outlineLevel="0" collapsed="false">
      <c r="A51" s="17" t="s">
        <v>539</v>
      </c>
      <c r="B51" s="50" t="n">
        <f aca="false">(TOT!BN53*60)/TOT!AK53</f>
        <v>5.20430741997342</v>
      </c>
      <c r="C51" s="27" t="n">
        <f aca="false">VLOOKUP(B51,'SK - HITS TAKEN'!$A$3:$B$55,2)</f>
        <v>68</v>
      </c>
      <c r="D51" s="27" t="n">
        <f aca="false">IF(TOT!AK53&lt;400,IF(C51&gt;66,66,C51),C51)</f>
        <v>68</v>
      </c>
      <c r="E51" s="27" t="n">
        <f aca="false">IF(TOT!AK53&lt;200,IF(D51&gt;60,60,D51),D51)</f>
        <v>68</v>
      </c>
      <c r="F51" s="27" t="n">
        <f aca="false">IF(TOT!AN53&lt;13.4,IF(E51&gt;73,73,E51),E51)</f>
        <v>68</v>
      </c>
      <c r="G51" s="27" t="n">
        <f aca="false">IF(TOT!AN53&lt;11,IF(F51&gt;66,66,F51),F51)</f>
        <v>68</v>
      </c>
    </row>
    <row r="52" customFormat="false" ht="13" hidden="false" customHeight="true" outlineLevel="0" collapsed="false">
      <c r="A52" s="17" t="s">
        <v>542</v>
      </c>
      <c r="B52" s="50" t="n">
        <f aca="false">(TOT!BN54*60)/TOT!AK54</f>
        <v>3.45347403042337</v>
      </c>
      <c r="C52" s="27" t="n">
        <f aca="false">VLOOKUP(B52,'SK - HITS TAKEN'!$A$3:$B$55,2)</f>
        <v>85</v>
      </c>
      <c r="D52" s="27" t="n">
        <f aca="false">IF(TOT!AK54&lt;400,IF(C52&gt;66,66,C52),C52)</f>
        <v>85</v>
      </c>
      <c r="E52" s="27" t="n">
        <f aca="false">IF(TOT!AK54&lt;200,IF(D52&gt;60,60,D52),D52)</f>
        <v>85</v>
      </c>
      <c r="F52" s="27" t="n">
        <f aca="false">IF(TOT!AN54&lt;13.4,IF(E52&gt;73,73,E52),E52)</f>
        <v>85</v>
      </c>
      <c r="G52" s="27" t="n">
        <f aca="false">IF(TOT!AN54&lt;11,IF(F52&gt;66,66,F52),F52)</f>
        <v>85</v>
      </c>
    </row>
    <row r="53" customFormat="false" ht="13" hidden="false" customHeight="true" outlineLevel="0" collapsed="false">
      <c r="A53" s="17" t="s">
        <v>548</v>
      </c>
      <c r="B53" s="50" t="n">
        <f aca="false">(TOT!BN55*60)/TOT!AK55</f>
        <v>3.57026554960172</v>
      </c>
      <c r="C53" s="27" t="n">
        <f aca="false">VLOOKUP(B53,'SK - HITS TAKEN'!$A$3:$B$55,2)</f>
        <v>84</v>
      </c>
      <c r="D53" s="27" t="n">
        <f aca="false">IF(TOT!AK55&lt;400,IF(C53&gt;66,66,C53),C53)</f>
        <v>84</v>
      </c>
      <c r="E53" s="27" t="n">
        <f aca="false">IF(TOT!AK55&lt;200,IF(D53&gt;60,60,D53),D53)</f>
        <v>84</v>
      </c>
      <c r="F53" s="27" t="n">
        <f aca="false">IF(TOT!AN55&lt;13.4,IF(E53&gt;73,73,E53),E53)</f>
        <v>84</v>
      </c>
      <c r="G53" s="27" t="n">
        <f aca="false">IF(TOT!AN55&lt;11,IF(F53&gt;66,66,F53),F53)</f>
        <v>84</v>
      </c>
    </row>
    <row r="54" customFormat="false" ht="13" hidden="false" customHeight="true" outlineLevel="0" collapsed="false">
      <c r="A54" s="17" t="s">
        <v>552</v>
      </c>
      <c r="B54" s="50" t="n">
        <f aca="false">(TOT!BN56*60)/TOT!AK56</f>
        <v>3.81760339342516</v>
      </c>
      <c r="C54" s="27" t="n">
        <f aca="false">VLOOKUP(B54,'SK - HITS TAKEN'!$A$3:$B$55,2)</f>
        <v>82</v>
      </c>
      <c r="D54" s="27" t="n">
        <f aca="false">IF(TOT!AK56&lt;400,IF(C54&gt;66,66,C54),C54)</f>
        <v>66</v>
      </c>
      <c r="E54" s="27" t="n">
        <f aca="false">IF(TOT!AK56&lt;200,IF(D54&gt;60,60,D54),D54)</f>
        <v>60</v>
      </c>
      <c r="F54" s="27" t="n">
        <f aca="false">IF(TOT!AN56&lt;13.4,IF(E54&gt;73,73,E54),E54)</f>
        <v>60</v>
      </c>
      <c r="G54" s="27" t="n">
        <f aca="false">IF(TOT!AN56&lt;11,IF(F54&gt;66,66,F54),F54)</f>
        <v>60</v>
      </c>
    </row>
    <row r="55" customFormat="false" ht="13" hidden="false" customHeight="true" outlineLevel="0" collapsed="false">
      <c r="A55" s="17" t="s">
        <v>556</v>
      </c>
      <c r="B55" s="50" t="n">
        <f aca="false">(TOT!BN57*60)/TOT!AK57</f>
        <v>4.03378727805551</v>
      </c>
      <c r="C55" s="27" t="n">
        <f aca="false">VLOOKUP(B55,'SK - HITS TAKEN'!$A$3:$B$55,2)</f>
        <v>79</v>
      </c>
      <c r="D55" s="27" t="n">
        <f aca="false">IF(TOT!AK57&lt;400,IF(C55&gt;66,66,C55),C55)</f>
        <v>79</v>
      </c>
      <c r="E55" s="27" t="n">
        <f aca="false">IF(TOT!AK57&lt;200,IF(D55&gt;60,60,D55),D55)</f>
        <v>79</v>
      </c>
      <c r="F55" s="27" t="n">
        <f aca="false">IF(TOT!AN57&lt;13.4,IF(E55&gt;73,73,E55),E55)</f>
        <v>79</v>
      </c>
      <c r="G55" s="27" t="n">
        <f aca="false">IF(TOT!AN57&lt;11,IF(F55&gt;66,66,F55),F55)</f>
        <v>79</v>
      </c>
    </row>
    <row r="56" customFormat="false" ht="13" hidden="false" customHeight="true" outlineLevel="0" collapsed="false">
      <c r="A56" s="17" t="s">
        <v>560</v>
      </c>
      <c r="B56" s="50" t="n">
        <f aca="false">(TOT!BN58*60)/TOT!AK58</f>
        <v>5.49541412779396</v>
      </c>
      <c r="C56" s="27" t="n">
        <f aca="false">VLOOKUP(B56,'SK - HITS TAKEN'!$A$3:$B$55,2)</f>
        <v>65</v>
      </c>
      <c r="D56" s="27" t="n">
        <f aca="false">IF(TOT!AK58&lt;400,IF(C56&gt;66,66,C56),C56)</f>
        <v>65</v>
      </c>
      <c r="E56" s="27" t="n">
        <f aca="false">IF(TOT!AK58&lt;200,IF(D56&gt;60,60,D56),D56)</f>
        <v>65</v>
      </c>
      <c r="F56" s="27" t="n">
        <f aca="false">IF(TOT!AN58&lt;13.4,IF(E56&gt;73,73,E56),E56)</f>
        <v>65</v>
      </c>
      <c r="G56" s="27" t="n">
        <f aca="false">IF(TOT!AN58&lt;11,IF(F56&gt;66,66,F56),F56)</f>
        <v>65</v>
      </c>
    </row>
    <row r="57" customFormat="false" ht="13" hidden="false" customHeight="true" outlineLevel="0" collapsed="false">
      <c r="A57" s="17" t="s">
        <v>565</v>
      </c>
      <c r="B57" s="50" t="n">
        <f aca="false">(TOT!BN59*60)/TOT!AK59</f>
        <v>6.04703247480403</v>
      </c>
      <c r="C57" s="27" t="n">
        <f aca="false">VLOOKUP(B57,'SK - HITS TAKEN'!$A$3:$B$55,2)</f>
        <v>60</v>
      </c>
      <c r="D57" s="27" t="n">
        <f aca="false">IF(TOT!AK59&lt;400,IF(C57&gt;66,66,C57),C57)</f>
        <v>60</v>
      </c>
      <c r="E57" s="27" t="n">
        <f aca="false">IF(TOT!AK59&lt;200,IF(D57&gt;60,60,D57),D57)</f>
        <v>60</v>
      </c>
      <c r="F57" s="27" t="n">
        <f aca="false">IF(TOT!AN59&lt;13.4,IF(E57&gt;73,73,E57),E57)</f>
        <v>60</v>
      </c>
      <c r="G57" s="27" t="n">
        <f aca="false">IF(TOT!AN59&lt;11,IF(F57&gt;66,66,F57),F57)</f>
        <v>60</v>
      </c>
    </row>
    <row r="58" customFormat="false" ht="13" hidden="false" customHeight="true" outlineLevel="0" collapsed="false">
      <c r="A58" s="17" t="s">
        <v>569</v>
      </c>
      <c r="B58" s="50" t="n">
        <f aca="false">(TOT!BN60*60)/TOT!AK60</f>
        <v>7.81363044421939</v>
      </c>
      <c r="C58" s="27" t="n">
        <f aca="false">VLOOKUP(B58,'SK - HITS TAKEN'!$A$3:$B$55,2)</f>
        <v>51</v>
      </c>
      <c r="D58" s="27" t="n">
        <f aca="false">IF(TOT!AK60&lt;400,IF(C58&gt;66,66,C58),C58)</f>
        <v>51</v>
      </c>
      <c r="E58" s="27" t="n">
        <f aca="false">IF(TOT!AK60&lt;200,IF(D58&gt;60,60,D58),D58)</f>
        <v>51</v>
      </c>
      <c r="F58" s="27" t="n">
        <f aca="false">IF(TOT!AN60&lt;13.4,IF(E58&gt;73,73,E58),E58)</f>
        <v>51</v>
      </c>
      <c r="G58" s="27" t="n">
        <f aca="false">IF(TOT!AN60&lt;11,IF(F58&gt;66,66,F58),F58)</f>
        <v>51</v>
      </c>
    </row>
    <row r="59" customFormat="false" ht="13" hidden="false" customHeight="true" outlineLevel="0" collapsed="false">
      <c r="A59" s="17" t="s">
        <v>574</v>
      </c>
      <c r="B59" s="50" t="n">
        <f aca="false">(TOT!BN61*60)/TOT!AK61</f>
        <v>6.81603029346802</v>
      </c>
      <c r="C59" s="27" t="n">
        <f aca="false">VLOOKUP(B59,'SK - HITS TAKEN'!$A$3:$B$55,2)</f>
        <v>55</v>
      </c>
      <c r="D59" s="27" t="n">
        <f aca="false">IF(TOT!AK61&lt;400,IF(C59&gt;66,66,C59),C59)</f>
        <v>55</v>
      </c>
      <c r="E59" s="27" t="n">
        <f aca="false">IF(TOT!AK61&lt;200,IF(D59&gt;60,60,D59),D59)</f>
        <v>55</v>
      </c>
      <c r="F59" s="27" t="n">
        <f aca="false">IF(TOT!AN61&lt;13.4,IF(E59&gt;73,73,E59),E59)</f>
        <v>55</v>
      </c>
      <c r="G59" s="27" t="n">
        <f aca="false">IF(TOT!AN61&lt;11,IF(F59&gt;66,66,F59),F59)</f>
        <v>55</v>
      </c>
    </row>
    <row r="60" customFormat="false" ht="13" hidden="false" customHeight="true" outlineLevel="0" collapsed="false">
      <c r="A60" s="17" t="s">
        <v>579</v>
      </c>
      <c r="B60" s="50" t="n">
        <f aca="false">(TOT!BN62*60)/TOT!AK62</f>
        <v>3.92745124778407</v>
      </c>
      <c r="C60" s="27" t="n">
        <f aca="false">VLOOKUP(B60,'SK - HITS TAKEN'!$A$3:$B$55,2)</f>
        <v>80</v>
      </c>
      <c r="D60" s="27" t="n">
        <f aca="false">IF(TOT!AK62&lt;400,IF(C60&gt;66,66,C60),C60)</f>
        <v>80</v>
      </c>
      <c r="E60" s="27" t="n">
        <f aca="false">IF(TOT!AK62&lt;200,IF(D60&gt;60,60,D60),D60)</f>
        <v>80</v>
      </c>
      <c r="F60" s="27" t="n">
        <f aca="false">IF(TOT!AN62&lt;13.4,IF(E60&gt;73,73,E60),E60)</f>
        <v>80</v>
      </c>
      <c r="G60" s="27" t="n">
        <f aca="false">IF(TOT!AN62&lt;11,IF(F60&gt;66,66,F60),F60)</f>
        <v>80</v>
      </c>
    </row>
    <row r="61" customFormat="false" ht="13" hidden="false" customHeight="true" outlineLevel="0" collapsed="false">
      <c r="A61" s="17" t="s">
        <v>584</v>
      </c>
      <c r="B61" s="50" t="n">
        <f aca="false">(TOT!BN63*60)/TOT!AK63</f>
        <v>3.70970116296176</v>
      </c>
      <c r="C61" s="27" t="n">
        <f aca="false">VLOOKUP(B61,'SK - HITS TAKEN'!$A$3:$B$55,2)</f>
        <v>83</v>
      </c>
      <c r="D61" s="27" t="n">
        <f aca="false">IF(TOT!AK63&lt;400,IF(C61&gt;66,66,C61),C61)</f>
        <v>66</v>
      </c>
      <c r="E61" s="27" t="n">
        <f aca="false">IF(TOT!AK63&lt;200,IF(D61&gt;60,60,D61),D61)</f>
        <v>60</v>
      </c>
      <c r="F61" s="27" t="n">
        <f aca="false">IF(TOT!AN63&lt;13.4,IF(E61&gt;73,73,E61),E61)</f>
        <v>60</v>
      </c>
      <c r="G61" s="27" t="n">
        <f aca="false">IF(TOT!AN63&lt;11,IF(F61&gt;66,66,F61),F61)</f>
        <v>60</v>
      </c>
    </row>
    <row r="62" customFormat="false" ht="13" hidden="false" customHeight="true" outlineLevel="0" collapsed="false">
      <c r="A62" s="17" t="s">
        <v>588</v>
      </c>
      <c r="B62" s="50" t="n">
        <f aca="false">(TOT!BN64*60)/TOT!AK64</f>
        <v>5.11925538103549</v>
      </c>
      <c r="C62" s="27" t="n">
        <f aca="false">VLOOKUP(B62,'SK - HITS TAKEN'!$A$3:$B$55,2)</f>
        <v>68</v>
      </c>
      <c r="D62" s="27" t="n">
        <f aca="false">IF(TOT!AK64&lt;400,IF(C62&gt;66,66,C62),C62)</f>
        <v>68</v>
      </c>
      <c r="E62" s="27" t="n">
        <f aca="false">IF(TOT!AK64&lt;200,IF(D62&gt;60,60,D62),D62)</f>
        <v>68</v>
      </c>
      <c r="F62" s="27" t="n">
        <f aca="false">IF(TOT!AN64&lt;13.4,IF(E62&gt;73,73,E62),E62)</f>
        <v>68</v>
      </c>
      <c r="G62" s="27" t="n">
        <f aca="false">IF(TOT!AN64&lt;11,IF(F62&gt;66,66,F62),F62)</f>
        <v>68</v>
      </c>
    </row>
    <row r="63" customFormat="false" ht="13" hidden="false" customHeight="true" outlineLevel="0" collapsed="false">
      <c r="A63" s="17" t="s">
        <v>594</v>
      </c>
      <c r="B63" s="50" t="n">
        <f aca="false">(TOT!BN65*60)/TOT!AK65</f>
        <v>7.67322895675083</v>
      </c>
      <c r="C63" s="27" t="n">
        <f aca="false">VLOOKUP(B63,'SK - HITS TAKEN'!$A$3:$B$55,2)</f>
        <v>52</v>
      </c>
      <c r="D63" s="27" t="n">
        <f aca="false">IF(TOT!AK65&lt;400,IF(C63&gt;66,66,C63),C63)</f>
        <v>52</v>
      </c>
      <c r="E63" s="27" t="n">
        <f aca="false">IF(TOT!AK65&lt;200,IF(D63&gt;60,60,D63),D63)</f>
        <v>52</v>
      </c>
      <c r="F63" s="27" t="n">
        <f aca="false">IF(TOT!AN65&lt;13.4,IF(E63&gt;73,73,E63),E63)</f>
        <v>52</v>
      </c>
      <c r="G63" s="27" t="n">
        <f aca="false">IF(TOT!AN65&lt;11,IF(F63&gt;66,66,F63),F63)</f>
        <v>52</v>
      </c>
    </row>
    <row r="64" customFormat="false" ht="13" hidden="false" customHeight="true" outlineLevel="0" collapsed="false">
      <c r="A64" s="17" t="s">
        <v>598</v>
      </c>
      <c r="B64" s="50" t="n">
        <f aca="false">(TOT!BN66*60)/TOT!AK66</f>
        <v>7.55773268019584</v>
      </c>
      <c r="C64" s="27" t="n">
        <f aca="false">VLOOKUP(B64,'SK - HITS TAKEN'!$A$3:$B$55,2)</f>
        <v>52</v>
      </c>
      <c r="D64" s="27" t="n">
        <f aca="false">IF(TOT!AK66&lt;400,IF(C64&gt;66,66,C64),C64)</f>
        <v>52</v>
      </c>
      <c r="E64" s="27" t="n">
        <f aca="false">IF(TOT!AK66&lt;200,IF(D64&gt;60,60,D64),D64)</f>
        <v>52</v>
      </c>
      <c r="F64" s="27" t="n">
        <f aca="false">IF(TOT!AN66&lt;13.4,IF(E64&gt;73,73,E64),E64)</f>
        <v>52</v>
      </c>
      <c r="G64" s="27" t="n">
        <f aca="false">IF(TOT!AN66&lt;11,IF(F64&gt;66,66,F64),F64)</f>
        <v>52</v>
      </c>
    </row>
    <row r="65" customFormat="false" ht="13" hidden="false" customHeight="true" outlineLevel="0" collapsed="false">
      <c r="A65" s="17" t="s">
        <v>603</v>
      </c>
      <c r="B65" s="50" t="n">
        <f aca="false">(TOT!BN67*60)/TOT!AK67</f>
        <v>4.18946971126628</v>
      </c>
      <c r="C65" s="27" t="n">
        <f aca="false">VLOOKUP(B65,'SK - HITS TAKEN'!$A$3:$B$55,2)</f>
        <v>78</v>
      </c>
      <c r="D65" s="27" t="n">
        <f aca="false">IF(TOT!AK67&lt;400,IF(C65&gt;66,66,C65),C65)</f>
        <v>78</v>
      </c>
      <c r="E65" s="27" t="n">
        <f aca="false">IF(TOT!AK67&lt;200,IF(D65&gt;60,60,D65),D65)</f>
        <v>78</v>
      </c>
      <c r="F65" s="27" t="n">
        <f aca="false">IF(TOT!AN67&lt;13.4,IF(E65&gt;73,73,E65),E65)</f>
        <v>78</v>
      </c>
      <c r="G65" s="27" t="n">
        <f aca="false">IF(TOT!AN67&lt;11,IF(F65&gt;66,66,F65),F65)</f>
        <v>78</v>
      </c>
    </row>
    <row r="66" customFormat="false" ht="13" hidden="false" customHeight="true" outlineLevel="0" collapsed="false">
      <c r="A66" s="17" t="s">
        <v>610</v>
      </c>
      <c r="B66" s="50" t="n">
        <f aca="false">(TOT!BN68*60)/TOT!AK68</f>
        <v>6.61408854633444</v>
      </c>
      <c r="C66" s="27" t="n">
        <f aca="false">VLOOKUP(B66,'SK - HITS TAKEN'!$A$3:$B$55,2)</f>
        <v>57</v>
      </c>
      <c r="D66" s="27" t="n">
        <f aca="false">IF(TOT!AK68&lt;400,IF(C66&gt;66,66,C66),C66)</f>
        <v>57</v>
      </c>
      <c r="E66" s="27" t="n">
        <f aca="false">IF(TOT!AK68&lt;200,IF(D66&gt;60,60,D66),D66)</f>
        <v>57</v>
      </c>
      <c r="F66" s="27" t="n">
        <f aca="false">IF(TOT!AN68&lt;13.4,IF(E66&gt;73,73,E66),E66)</f>
        <v>57</v>
      </c>
      <c r="G66" s="27" t="n">
        <f aca="false">IF(TOT!AN68&lt;11,IF(F66&gt;66,66,F66),F66)</f>
        <v>57</v>
      </c>
    </row>
    <row r="67" customFormat="false" ht="13" hidden="false" customHeight="true" outlineLevel="0" collapsed="false">
      <c r="A67" s="17" t="s">
        <v>615</v>
      </c>
      <c r="B67" s="50" t="n">
        <f aca="false">(TOT!BN69*60)/TOT!AK69</f>
        <v>3.20925189736176</v>
      </c>
      <c r="C67" s="27" t="n">
        <f aca="false">VLOOKUP(B67,'SK - HITS TAKEN'!$A$3:$B$55,2)</f>
        <v>88</v>
      </c>
      <c r="D67" s="27" t="n">
        <f aca="false">IF(TOT!AK69&lt;400,IF(C67&gt;66,66,C67),C67)</f>
        <v>88</v>
      </c>
      <c r="E67" s="27" t="n">
        <f aca="false">IF(TOT!AK69&lt;200,IF(D67&gt;60,60,D67),D67)</f>
        <v>88</v>
      </c>
      <c r="F67" s="27" t="n">
        <f aca="false">IF(TOT!AN69&lt;13.4,IF(E67&gt;73,73,E67),E67)</f>
        <v>88</v>
      </c>
      <c r="G67" s="27" t="n">
        <f aca="false">IF(TOT!AN69&lt;11,IF(F67&gt;66,66,F67),F67)</f>
        <v>88</v>
      </c>
    </row>
    <row r="68" customFormat="false" ht="13" hidden="false" customHeight="true" outlineLevel="0" collapsed="false">
      <c r="A68" s="17" t="s">
        <v>620</v>
      </c>
      <c r="B68" s="50" t="n">
        <f aca="false">(TOT!BN70*60)/TOT!AK70</f>
        <v>6.4631956912029</v>
      </c>
      <c r="C68" s="27" t="n">
        <f aca="false">VLOOKUP(B68,'SK - HITS TAKEN'!$A$3:$B$55,2)</f>
        <v>58</v>
      </c>
      <c r="D68" s="27" t="n">
        <f aca="false">IF(TOT!AK70&lt;400,IF(C68&gt;66,66,C68),C68)</f>
        <v>58</v>
      </c>
      <c r="E68" s="27" t="n">
        <f aca="false">IF(TOT!AK70&lt;200,IF(D68&gt;60,60,D68),D68)</f>
        <v>58</v>
      </c>
      <c r="F68" s="27" t="n">
        <f aca="false">IF(TOT!AN70&lt;13.4,IF(E68&gt;73,73,E68),E68)</f>
        <v>58</v>
      </c>
      <c r="G68" s="27" t="n">
        <f aca="false">IF(TOT!AN70&lt;11,IF(F68&gt;66,66,F68),F68)</f>
        <v>58</v>
      </c>
    </row>
    <row r="69" customFormat="false" ht="13" hidden="false" customHeight="true" outlineLevel="0" collapsed="false">
      <c r="A69" s="17" t="s">
        <v>625</v>
      </c>
      <c r="B69" s="50" t="n">
        <f aca="false">(TOT!BN71*60)/TOT!AK71</f>
        <v>7.20647921984901</v>
      </c>
      <c r="C69" s="27" t="n">
        <f aca="false">VLOOKUP(B69,'SK - HITS TAKEN'!$A$3:$B$55,2)</f>
        <v>53</v>
      </c>
      <c r="D69" s="27" t="n">
        <f aca="false">IF(TOT!AK71&lt;400,IF(C69&gt;66,66,C69),C69)</f>
        <v>53</v>
      </c>
      <c r="E69" s="27" t="n">
        <f aca="false">IF(TOT!AK71&lt;200,IF(D69&gt;60,60,D69),D69)</f>
        <v>53</v>
      </c>
      <c r="F69" s="27" t="n">
        <f aca="false">IF(TOT!AN71&lt;13.4,IF(E69&gt;73,73,E69),E69)</f>
        <v>53</v>
      </c>
      <c r="G69" s="27" t="n">
        <f aca="false">IF(TOT!AN71&lt;11,IF(F69&gt;66,66,F69),F69)</f>
        <v>53</v>
      </c>
    </row>
    <row r="70" customFormat="false" ht="13" hidden="false" customHeight="true" outlineLevel="0" collapsed="false">
      <c r="A70" s="17" t="s">
        <v>631</v>
      </c>
      <c r="B70" s="50" t="n">
        <f aca="false">(TOT!BN72*60)/TOT!AK72</f>
        <v>3.61370480501526</v>
      </c>
      <c r="C70" s="27" t="n">
        <f aca="false">VLOOKUP(B70,'SK - HITS TAKEN'!$A$3:$B$55,2)</f>
        <v>84</v>
      </c>
      <c r="D70" s="27" t="n">
        <f aca="false">IF(TOT!AK72&lt;400,IF(C70&gt;66,66,C70),C70)</f>
        <v>84</v>
      </c>
      <c r="E70" s="27" t="n">
        <f aca="false">IF(TOT!AK72&lt;200,IF(D70&gt;60,60,D70),D70)</f>
        <v>84</v>
      </c>
      <c r="F70" s="27" t="n">
        <f aca="false">IF(TOT!AN72&lt;13.4,IF(E70&gt;73,73,E70),E70)</f>
        <v>84</v>
      </c>
      <c r="G70" s="27" t="n">
        <f aca="false">IF(TOT!AN72&lt;11,IF(F70&gt;66,66,F70),F70)</f>
        <v>84</v>
      </c>
    </row>
    <row r="71" customFormat="false" ht="13" hidden="false" customHeight="true" outlineLevel="0" collapsed="false">
      <c r="A71" s="17" t="s">
        <v>635</v>
      </c>
      <c r="B71" s="50" t="n">
        <f aca="false">(TOT!BN73*60)/TOT!AK73</f>
        <v>0</v>
      </c>
      <c r="C71" s="27" t="n">
        <f aca="false">VLOOKUP(B71,'SK - HITS TAKEN'!$A$3:$B$55,2)</f>
        <v>99</v>
      </c>
      <c r="D71" s="27" t="n">
        <f aca="false">IF(TOT!AK73&lt;400,IF(C71&gt;66,66,C71),C71)</f>
        <v>66</v>
      </c>
      <c r="E71" s="27" t="n">
        <f aca="false">IF(TOT!AK73&lt;200,IF(D71&gt;60,60,D71),D71)</f>
        <v>60</v>
      </c>
      <c r="F71" s="27" t="n">
        <f aca="false">IF(TOT!AN73&lt;13.4,IF(E71&gt;73,73,E71),E71)</f>
        <v>60</v>
      </c>
      <c r="G71" s="27" t="n">
        <f aca="false">IF(TOT!AN73&lt;11,IF(F71&gt;66,66,F71),F71)</f>
        <v>60</v>
      </c>
    </row>
    <row r="72" customFormat="false" ht="13" hidden="false" customHeight="true" outlineLevel="0" collapsed="false">
      <c r="A72" s="17" t="s">
        <v>639</v>
      </c>
      <c r="B72" s="50" t="n">
        <f aca="false">(TOT!BN74*60)/TOT!AK74</f>
        <v>4.74595934294827</v>
      </c>
      <c r="C72" s="27" t="n">
        <f aca="false">VLOOKUP(B72,'SK - HITS TAKEN'!$A$3:$B$55,2)</f>
        <v>72</v>
      </c>
      <c r="D72" s="27" t="n">
        <f aca="false">IF(TOT!AK74&lt;400,IF(C72&gt;66,66,C72),C72)</f>
        <v>72</v>
      </c>
      <c r="E72" s="27" t="n">
        <f aca="false">IF(TOT!AK74&lt;200,IF(D72&gt;60,60,D72),D72)</f>
        <v>72</v>
      </c>
      <c r="F72" s="27" t="n">
        <f aca="false">IF(TOT!AN74&lt;13.4,IF(E72&gt;73,73,E72),E72)</f>
        <v>72</v>
      </c>
      <c r="G72" s="27" t="n">
        <f aca="false">IF(TOT!AN74&lt;11,IF(F72&gt;66,66,F72),F72)</f>
        <v>72</v>
      </c>
    </row>
    <row r="73" customFormat="false" ht="13" hidden="false" customHeight="true" outlineLevel="0" collapsed="false">
      <c r="A73" s="17" t="s">
        <v>644</v>
      </c>
      <c r="B73" s="50" t="n">
        <f aca="false">(TOT!BN75*60)/TOT!AK75</f>
        <v>6.4011741130648</v>
      </c>
      <c r="C73" s="27" t="n">
        <f aca="false">VLOOKUP(B73,'SK - HITS TAKEN'!$A$3:$B$55,2)</f>
        <v>58</v>
      </c>
      <c r="D73" s="27" t="n">
        <f aca="false">IF(TOT!AK75&lt;400,IF(C73&gt;66,66,C73),C73)</f>
        <v>58</v>
      </c>
      <c r="E73" s="27" t="n">
        <f aca="false">IF(TOT!AK75&lt;200,IF(D73&gt;60,60,D73),D73)</f>
        <v>58</v>
      </c>
      <c r="F73" s="27" t="n">
        <f aca="false">IF(TOT!AN75&lt;13.4,IF(E73&gt;73,73,E73),E73)</f>
        <v>58</v>
      </c>
      <c r="G73" s="27" t="n">
        <f aca="false">IF(TOT!AN75&lt;11,IF(F73&gt;66,66,F73),F73)</f>
        <v>58</v>
      </c>
    </row>
    <row r="74" customFormat="false" ht="13" hidden="false" customHeight="true" outlineLevel="0" collapsed="false">
      <c r="A74" s="17" t="s">
        <v>649</v>
      </c>
      <c r="B74" s="50" t="n">
        <f aca="false">(TOT!BN76*60)/TOT!AK76</f>
        <v>3.14145263096658</v>
      </c>
      <c r="C74" s="27" t="n">
        <f aca="false">VLOOKUP(B74,'SK - HITS TAKEN'!$A$3:$B$55,2)</f>
        <v>88</v>
      </c>
      <c r="D74" s="27" t="n">
        <f aca="false">IF(TOT!AK76&lt;400,IF(C74&gt;66,66,C74),C74)</f>
        <v>88</v>
      </c>
      <c r="E74" s="27" t="n">
        <f aca="false">IF(TOT!AK76&lt;200,IF(D74&gt;60,60,D74),D74)</f>
        <v>88</v>
      </c>
      <c r="F74" s="27" t="n">
        <f aca="false">IF(TOT!AN76&lt;13.4,IF(E74&gt;73,73,E74),E74)</f>
        <v>88</v>
      </c>
      <c r="G74" s="27" t="n">
        <f aca="false">IF(TOT!AN76&lt;11,IF(F74&gt;66,66,F74),F74)</f>
        <v>88</v>
      </c>
    </row>
    <row r="75" customFormat="false" ht="13" hidden="false" customHeight="true" outlineLevel="0" collapsed="false">
      <c r="A75" s="17" t="s">
        <v>654</v>
      </c>
      <c r="B75" s="50" t="n">
        <f aca="false">(TOT!BN77*60)/TOT!AK77</f>
        <v>3.37941062784142</v>
      </c>
      <c r="C75" s="27" t="n">
        <f aca="false">VLOOKUP(B75,'SK - HITS TAKEN'!$A$3:$B$55,2)</f>
        <v>86</v>
      </c>
      <c r="D75" s="27" t="n">
        <f aca="false">IF(TOT!AK77&lt;400,IF(C75&gt;66,66,C75),C75)</f>
        <v>86</v>
      </c>
      <c r="E75" s="27" t="n">
        <f aca="false">IF(TOT!AK77&lt;200,IF(D75&gt;60,60,D75),D75)</f>
        <v>86</v>
      </c>
      <c r="F75" s="27" t="n">
        <f aca="false">IF(TOT!AN77&lt;13.4,IF(E75&gt;73,73,E75),E75)</f>
        <v>86</v>
      </c>
      <c r="G75" s="27" t="n">
        <f aca="false">IF(TOT!AN77&lt;11,IF(F75&gt;66,66,F75),F75)</f>
        <v>86</v>
      </c>
    </row>
    <row r="76" customFormat="false" ht="13" hidden="false" customHeight="true" outlineLevel="0" collapsed="false">
      <c r="A76" s="17" t="s">
        <v>659</v>
      </c>
      <c r="B76" s="50" t="n">
        <f aca="false">(TOT!BN78*60)/TOT!AK78</f>
        <v>3.57384146593692</v>
      </c>
      <c r="C76" s="27" t="n">
        <f aca="false">VLOOKUP(B76,'SK - HITS TAKEN'!$A$3:$B$55,2)</f>
        <v>84</v>
      </c>
      <c r="D76" s="27" t="n">
        <f aca="false">IF(TOT!AK78&lt;400,IF(C76&gt;66,66,C76),C76)</f>
        <v>84</v>
      </c>
      <c r="E76" s="27" t="n">
        <f aca="false">IF(TOT!AK78&lt;200,IF(D76&gt;60,60,D76),D76)</f>
        <v>84</v>
      </c>
      <c r="F76" s="27" t="n">
        <f aca="false">IF(TOT!AN78&lt;13.4,IF(E76&gt;73,73,E76),E76)</f>
        <v>84</v>
      </c>
      <c r="G76" s="27" t="n">
        <f aca="false">IF(TOT!AN78&lt;11,IF(F76&gt;66,66,F76),F76)</f>
        <v>84</v>
      </c>
    </row>
    <row r="77" customFormat="false" ht="13" hidden="false" customHeight="true" outlineLevel="0" collapsed="false">
      <c r="A77" s="17" t="s">
        <v>664</v>
      </c>
      <c r="B77" s="50" t="n">
        <f aca="false">(TOT!BN79*60)/TOT!AK79</f>
        <v>2.06061225532789</v>
      </c>
      <c r="C77" s="27" t="n">
        <f aca="false">VLOOKUP(B77,'SK - HITS TAKEN'!$A$3:$B$55,2)</f>
        <v>96</v>
      </c>
      <c r="D77" s="27" t="n">
        <f aca="false">IF(TOT!AK79&lt;400,IF(C77&gt;66,66,C77),C77)</f>
        <v>96</v>
      </c>
      <c r="E77" s="27" t="n">
        <f aca="false">IF(TOT!AK79&lt;200,IF(D77&gt;60,60,D77),D77)</f>
        <v>96</v>
      </c>
      <c r="F77" s="27" t="n">
        <f aca="false">IF(TOT!AN79&lt;13.4,IF(E77&gt;73,73,E77),E77)</f>
        <v>96</v>
      </c>
      <c r="G77" s="27" t="n">
        <f aca="false">IF(TOT!AN79&lt;11,IF(F77&gt;66,66,F77),F77)</f>
        <v>96</v>
      </c>
    </row>
    <row r="78" customFormat="false" ht="13" hidden="false" customHeight="true" outlineLevel="0" collapsed="false">
      <c r="A78" s="17" t="s">
        <v>669</v>
      </c>
      <c r="B78" s="50" t="n">
        <f aca="false">(TOT!BN80*60)/TOT!AK80</f>
        <v>5.9000122534005</v>
      </c>
      <c r="C78" s="27" t="n">
        <f aca="false">VLOOKUP(B78,'SK - HITS TAKEN'!$A$3:$B$55,2)</f>
        <v>61</v>
      </c>
      <c r="D78" s="27" t="n">
        <f aca="false">IF(TOT!AK80&lt;400,IF(C78&gt;66,66,C78),C78)</f>
        <v>61</v>
      </c>
      <c r="E78" s="27" t="n">
        <f aca="false">IF(TOT!AK80&lt;200,IF(D78&gt;60,60,D78),D78)</f>
        <v>61</v>
      </c>
      <c r="F78" s="27" t="n">
        <f aca="false">IF(TOT!AN80&lt;13.4,IF(E78&gt;73,73,E78),E78)</f>
        <v>61</v>
      </c>
      <c r="G78" s="27" t="n">
        <f aca="false">IF(TOT!AN80&lt;11,IF(F78&gt;66,66,F78),F78)</f>
        <v>61</v>
      </c>
    </row>
    <row r="79" customFormat="false" ht="13" hidden="false" customHeight="true" outlineLevel="0" collapsed="false">
      <c r="A79" s="17" t="s">
        <v>674</v>
      </c>
      <c r="B79" s="50" t="n">
        <f aca="false">(TOT!BN81*60)/TOT!AK81</f>
        <v>3.59281437125748</v>
      </c>
      <c r="C79" s="27" t="n">
        <f aca="false">VLOOKUP(B79,'SK - HITS TAKEN'!$A$3:$B$55,2)</f>
        <v>84</v>
      </c>
      <c r="D79" s="27" t="n">
        <f aca="false">IF(TOT!AK81&lt;400,IF(C79&gt;66,66,C79),C79)</f>
        <v>66</v>
      </c>
      <c r="E79" s="27" t="n">
        <f aca="false">IF(TOT!AK81&lt;200,IF(D79&gt;60,60,D79),D79)</f>
        <v>60</v>
      </c>
      <c r="F79" s="27" t="n">
        <f aca="false">IF(TOT!AN81&lt;13.4,IF(E79&gt;73,73,E79),E79)</f>
        <v>60</v>
      </c>
      <c r="G79" s="27" t="n">
        <f aca="false">IF(TOT!AN81&lt;11,IF(F79&gt;66,66,F79),F79)</f>
        <v>60</v>
      </c>
    </row>
    <row r="80" customFormat="false" ht="13" hidden="false" customHeight="true" outlineLevel="0" collapsed="false">
      <c r="A80" s="17" t="s">
        <v>679</v>
      </c>
      <c r="B80" s="50" t="n">
        <f aca="false">(TOT!BN82*60)/TOT!AK82</f>
        <v>7.14831220406271</v>
      </c>
      <c r="C80" s="27" t="n">
        <f aca="false">VLOOKUP(B80,'SK - HITS TAKEN'!$A$3:$B$55,2)</f>
        <v>53</v>
      </c>
      <c r="D80" s="27" t="n">
        <f aca="false">IF(TOT!AK82&lt;400,IF(C80&gt;66,66,C80),C80)</f>
        <v>53</v>
      </c>
      <c r="E80" s="27" t="n">
        <f aca="false">IF(TOT!AK82&lt;200,IF(D80&gt;60,60,D80),D80)</f>
        <v>53</v>
      </c>
      <c r="F80" s="27" t="n">
        <f aca="false">IF(TOT!AN82&lt;13.4,IF(E80&gt;73,73,E80),E80)</f>
        <v>53</v>
      </c>
      <c r="G80" s="27" t="n">
        <f aca="false">IF(TOT!AN82&lt;11,IF(F80&gt;66,66,F80),F80)</f>
        <v>53</v>
      </c>
    </row>
    <row r="81" customFormat="false" ht="13" hidden="false" customHeight="true" outlineLevel="0" collapsed="false">
      <c r="A81" s="17" t="s">
        <v>683</v>
      </c>
      <c r="B81" s="50" t="n">
        <f aca="false">(TOT!BN83*60)/TOT!AK83</f>
        <v>4.54545454545455</v>
      </c>
      <c r="C81" s="27" t="n">
        <f aca="false">VLOOKUP(B81,'SK - HITS TAKEN'!$A$3:$B$55,2)</f>
        <v>74</v>
      </c>
      <c r="D81" s="27" t="n">
        <f aca="false">IF(TOT!AK83&lt;400,IF(C81&gt;66,66,C81),C81)</f>
        <v>74</v>
      </c>
      <c r="E81" s="27" t="n">
        <f aca="false">IF(TOT!AK83&lt;200,IF(D81&gt;60,60,D81),D81)</f>
        <v>74</v>
      </c>
      <c r="F81" s="27" t="n">
        <f aca="false">IF(TOT!AN83&lt;13.4,IF(E81&gt;73,73,E81),E81)</f>
        <v>73</v>
      </c>
      <c r="G81" s="27" t="n">
        <f aca="false">IF(TOT!AN83&lt;11,IF(F81&gt;66,66,F81),F81)</f>
        <v>73</v>
      </c>
    </row>
    <row r="82" customFormat="false" ht="13" hidden="false" customHeight="true" outlineLevel="0" collapsed="false">
      <c r="A82" s="17" t="s">
        <v>687</v>
      </c>
      <c r="B82" s="50" t="n">
        <f aca="false">(TOT!BN84*60)/TOT!AK84</f>
        <v>4.80448418523956</v>
      </c>
      <c r="C82" s="27" t="n">
        <f aca="false">VLOOKUP(B82,'SK - HITS TAKEN'!$A$3:$B$55,2)</f>
        <v>71</v>
      </c>
      <c r="D82" s="27" t="n">
        <f aca="false">IF(TOT!AK84&lt;400,IF(C82&gt;66,66,C82),C82)</f>
        <v>71</v>
      </c>
      <c r="E82" s="27" t="n">
        <f aca="false">IF(TOT!AK84&lt;200,IF(D82&gt;60,60,D82),D82)</f>
        <v>71</v>
      </c>
      <c r="F82" s="27" t="n">
        <f aca="false">IF(TOT!AN84&lt;13.4,IF(E82&gt;73,73,E82),E82)</f>
        <v>71</v>
      </c>
      <c r="G82" s="27" t="n">
        <f aca="false">IF(TOT!AN84&lt;11,IF(F82&gt;66,66,F82),F82)</f>
        <v>71</v>
      </c>
    </row>
    <row r="83" customFormat="false" ht="13" hidden="false" customHeight="true" outlineLevel="0" collapsed="false">
      <c r="A83" s="17" t="s">
        <v>691</v>
      </c>
      <c r="B83" s="50" t="n">
        <f aca="false">(TOT!BN85*60)/TOT!AK85</f>
        <v>9.3832469944287</v>
      </c>
      <c r="C83" s="27" t="n">
        <f aca="false">VLOOKUP(B83,'SK - HITS TAKEN'!$A$3:$B$55,2)</f>
        <v>47</v>
      </c>
      <c r="D83" s="27" t="n">
        <f aca="false">IF(TOT!AK85&lt;400,IF(C83&gt;66,66,C83),C83)</f>
        <v>47</v>
      </c>
      <c r="E83" s="27" t="n">
        <f aca="false">IF(TOT!AK85&lt;200,IF(D83&gt;60,60,D83),D83)</f>
        <v>47</v>
      </c>
      <c r="F83" s="27" t="n">
        <f aca="false">IF(TOT!AN85&lt;13.4,IF(E83&gt;73,73,E83),E83)</f>
        <v>47</v>
      </c>
      <c r="G83" s="27" t="n">
        <f aca="false">IF(TOT!AN85&lt;11,IF(F83&gt;66,66,F83),F83)</f>
        <v>47</v>
      </c>
    </row>
    <row r="84" customFormat="false" ht="13" hidden="false" customHeight="true" outlineLevel="0" collapsed="false">
      <c r="A84" s="17" t="s">
        <v>697</v>
      </c>
      <c r="B84" s="50" t="n">
        <f aca="false">(TOT!BN86*60)/TOT!AK86</f>
        <v>6.47981486243247</v>
      </c>
      <c r="C84" s="27" t="n">
        <f aca="false">VLOOKUP(B84,'SK - HITS TAKEN'!$A$3:$B$55,2)</f>
        <v>58</v>
      </c>
      <c r="D84" s="27" t="n">
        <f aca="false">IF(TOT!AK86&lt;400,IF(C84&gt;66,66,C84),C84)</f>
        <v>58</v>
      </c>
      <c r="E84" s="27" t="n">
        <f aca="false">IF(TOT!AK86&lt;200,IF(D84&gt;60,60,D84),D84)</f>
        <v>58</v>
      </c>
      <c r="F84" s="27" t="n">
        <f aca="false">IF(TOT!AN86&lt;13.4,IF(E84&gt;73,73,E84),E84)</f>
        <v>58</v>
      </c>
      <c r="G84" s="27" t="n">
        <f aca="false">IF(TOT!AN86&lt;11,IF(F84&gt;66,66,F84),F84)</f>
        <v>58</v>
      </c>
    </row>
    <row r="85" customFormat="false" ht="13" hidden="false" customHeight="true" outlineLevel="0" collapsed="false">
      <c r="A85" s="17" t="s">
        <v>702</v>
      </c>
      <c r="B85" s="50" t="n">
        <f aca="false">(TOT!BN87*60)/TOT!AK87</f>
        <v>6.82327264373098</v>
      </c>
      <c r="C85" s="27" t="n">
        <f aca="false">VLOOKUP(B85,'SK - HITS TAKEN'!$A$3:$B$55,2)</f>
        <v>55</v>
      </c>
      <c r="D85" s="27" t="n">
        <f aca="false">IF(TOT!AK87&lt;400,IF(C85&gt;66,66,C85),C85)</f>
        <v>55</v>
      </c>
      <c r="E85" s="27" t="n">
        <f aca="false">IF(TOT!AK87&lt;200,IF(D85&gt;60,60,D85),D85)</f>
        <v>55</v>
      </c>
      <c r="F85" s="27" t="n">
        <f aca="false">IF(TOT!AN87&lt;13.4,IF(E85&gt;73,73,E85),E85)</f>
        <v>55</v>
      </c>
      <c r="G85" s="27" t="n">
        <f aca="false">IF(TOT!AN87&lt;11,IF(F85&gt;66,66,F85),F85)</f>
        <v>55</v>
      </c>
    </row>
    <row r="86" customFormat="false" ht="13" hidden="false" customHeight="true" outlineLevel="0" collapsed="false">
      <c r="A86" s="17" t="s">
        <v>706</v>
      </c>
      <c r="B86" s="50" t="n">
        <f aca="false">(TOT!BN88*60)/TOT!AK88</f>
        <v>6.09503003823051</v>
      </c>
      <c r="C86" s="27" t="n">
        <f aca="false">VLOOKUP(B86,'SK - HITS TAKEN'!$A$3:$B$55,2)</f>
        <v>60</v>
      </c>
      <c r="D86" s="27" t="n">
        <f aca="false">IF(TOT!AK88&lt;400,IF(C86&gt;66,66,C86),C86)</f>
        <v>60</v>
      </c>
      <c r="E86" s="27" t="n">
        <f aca="false">IF(TOT!AK88&lt;200,IF(D86&gt;60,60,D86),D86)</f>
        <v>60</v>
      </c>
      <c r="F86" s="27" t="n">
        <f aca="false">IF(TOT!AN88&lt;13.4,IF(E86&gt;73,73,E86),E86)</f>
        <v>60</v>
      </c>
      <c r="G86" s="27" t="n">
        <f aca="false">IF(TOT!AN88&lt;11,IF(F86&gt;66,66,F86),F86)</f>
        <v>60</v>
      </c>
    </row>
    <row r="87" customFormat="false" ht="13" hidden="false" customHeight="true" outlineLevel="0" collapsed="false">
      <c r="A87" s="17" t="s">
        <v>711</v>
      </c>
      <c r="B87" s="50" t="n">
        <f aca="false">(TOT!BN89*60)/TOT!AK89</f>
        <v>4.2197723934301</v>
      </c>
      <c r="C87" s="27" t="n">
        <f aca="false">VLOOKUP(B87,'SK - HITS TAKEN'!$A$3:$B$55,2)</f>
        <v>77</v>
      </c>
      <c r="D87" s="27" t="n">
        <f aca="false">IF(TOT!AK89&lt;400,IF(C87&gt;66,66,C87),C87)</f>
        <v>77</v>
      </c>
      <c r="E87" s="27" t="n">
        <f aca="false">IF(TOT!AK89&lt;200,IF(D87&gt;60,60,D87),D87)</f>
        <v>77</v>
      </c>
      <c r="F87" s="27" t="n">
        <f aca="false">IF(TOT!AN89&lt;13.4,IF(E87&gt;73,73,E87),E87)</f>
        <v>77</v>
      </c>
      <c r="G87" s="27" t="n">
        <f aca="false">IF(TOT!AN89&lt;11,IF(F87&gt;66,66,F87),F87)</f>
        <v>77</v>
      </c>
    </row>
    <row r="88" customFormat="false" ht="13" hidden="false" customHeight="true" outlineLevel="0" collapsed="false">
      <c r="A88" s="17" t="s">
        <v>716</v>
      </c>
      <c r="B88" s="50" t="n">
        <f aca="false">(TOT!BN90*60)/TOT!AK90</f>
        <v>6.09115583912019</v>
      </c>
      <c r="C88" s="27" t="n">
        <f aca="false">VLOOKUP(B88,'SK - HITS TAKEN'!$A$3:$B$55,2)</f>
        <v>60</v>
      </c>
      <c r="D88" s="27" t="n">
        <f aca="false">IF(TOT!AK90&lt;400,IF(C88&gt;66,66,C88),C88)</f>
        <v>60</v>
      </c>
      <c r="E88" s="27" t="n">
        <f aca="false">IF(TOT!AK90&lt;200,IF(D88&gt;60,60,D88),D88)</f>
        <v>60</v>
      </c>
      <c r="F88" s="27" t="n">
        <f aca="false">IF(TOT!AN90&lt;13.4,IF(E88&gt;73,73,E88),E88)</f>
        <v>60</v>
      </c>
      <c r="G88" s="27" t="n">
        <f aca="false">IF(TOT!AN90&lt;11,IF(F88&gt;66,66,F88),F88)</f>
        <v>60</v>
      </c>
    </row>
    <row r="89" customFormat="false" ht="13" hidden="false" customHeight="true" outlineLevel="0" collapsed="false">
      <c r="A89" s="17" t="s">
        <v>720</v>
      </c>
      <c r="B89" s="50" t="n">
        <f aca="false">(TOT!BN91*60)/TOT!AK91</f>
        <v>14.5985401459854</v>
      </c>
      <c r="C89" s="27" t="n">
        <f aca="false">VLOOKUP(B89,'SK - HITS TAKEN'!$A$3:$B$55,2)</f>
        <v>47</v>
      </c>
      <c r="D89" s="27" t="n">
        <f aca="false">IF(TOT!AK91&lt;400,IF(C89&gt;66,66,C89),C89)</f>
        <v>47</v>
      </c>
      <c r="E89" s="27" t="n">
        <f aca="false">IF(TOT!AK91&lt;200,IF(D89&gt;60,60,D89),D89)</f>
        <v>47</v>
      </c>
      <c r="F89" s="27" t="n">
        <f aca="false">IF(TOT!AN91&lt;13.4,IF(E89&gt;73,73,E89),E89)</f>
        <v>47</v>
      </c>
      <c r="G89" s="27" t="n">
        <f aca="false">IF(TOT!AN91&lt;11,IF(F89&gt;66,66,F89),F89)</f>
        <v>47</v>
      </c>
    </row>
    <row r="90" customFormat="false" ht="13" hidden="false" customHeight="true" outlineLevel="0" collapsed="false">
      <c r="A90" s="17" t="s">
        <v>724</v>
      </c>
      <c r="B90" s="50" t="n">
        <f aca="false">(TOT!BN92*60)/TOT!AK92</f>
        <v>2.90365590689856</v>
      </c>
      <c r="C90" s="27" t="n">
        <f aca="false">VLOOKUP(B90,'SK - HITS TAKEN'!$A$3:$B$55,2)</f>
        <v>91</v>
      </c>
      <c r="D90" s="27" t="n">
        <f aca="false">IF(TOT!AK92&lt;400,IF(C90&gt;66,66,C90),C90)</f>
        <v>91</v>
      </c>
      <c r="E90" s="27" t="n">
        <f aca="false">IF(TOT!AK92&lt;200,IF(D90&gt;60,60,D90),D90)</f>
        <v>91</v>
      </c>
      <c r="F90" s="27" t="n">
        <f aca="false">IF(TOT!AN92&lt;13.4,IF(E90&gt;73,73,E90),E90)</f>
        <v>91</v>
      </c>
      <c r="G90" s="27" t="n">
        <f aca="false">IF(TOT!AN92&lt;11,IF(F90&gt;66,66,F90),F90)</f>
        <v>91</v>
      </c>
    </row>
    <row r="91" customFormat="false" ht="13" hidden="false" customHeight="true" outlineLevel="0" collapsed="false">
      <c r="A91" s="17" t="s">
        <v>730</v>
      </c>
      <c r="B91" s="50" t="n">
        <f aca="false">(TOT!BN93*60)/TOT!AK93</f>
        <v>5.85683297180061</v>
      </c>
      <c r="C91" s="27" t="n">
        <f aca="false">VLOOKUP(B91,'SK - HITS TAKEN'!$A$3:$B$55,2)</f>
        <v>62</v>
      </c>
      <c r="D91" s="27" t="n">
        <f aca="false">IF(TOT!AK93&lt;400,IF(C91&gt;66,66,C91),C91)</f>
        <v>62</v>
      </c>
      <c r="E91" s="27" t="n">
        <f aca="false">IF(TOT!AK93&lt;200,IF(D91&gt;60,60,D91),D91)</f>
        <v>62</v>
      </c>
      <c r="F91" s="27" t="n">
        <f aca="false">IF(TOT!AN93&lt;13.4,IF(E91&gt;73,73,E91),E91)</f>
        <v>62</v>
      </c>
      <c r="G91" s="27" t="n">
        <f aca="false">IF(TOT!AN93&lt;11,IF(F91&gt;66,66,F91),F91)</f>
        <v>62</v>
      </c>
    </row>
    <row r="92" customFormat="false" ht="13" hidden="false" customHeight="true" outlineLevel="0" collapsed="false">
      <c r="A92" s="17" t="s">
        <v>735</v>
      </c>
      <c r="B92" s="50" t="n">
        <f aca="false">(TOT!BN94*60)/TOT!AK94</f>
        <v>2.67960390775563</v>
      </c>
      <c r="C92" s="27" t="n">
        <f aca="false">VLOOKUP(B92,'SK - HITS TAKEN'!$A$3:$B$55,2)</f>
        <v>93</v>
      </c>
      <c r="D92" s="27" t="n">
        <f aca="false">IF(TOT!AK94&lt;400,IF(C92&gt;66,66,C92),C92)</f>
        <v>93</v>
      </c>
      <c r="E92" s="27" t="n">
        <f aca="false">IF(TOT!AK94&lt;200,IF(D92&gt;60,60,D92),D92)</f>
        <v>93</v>
      </c>
      <c r="F92" s="27" t="n">
        <f aca="false">IF(TOT!AN94&lt;13.4,IF(E92&gt;73,73,E92),E92)</f>
        <v>93</v>
      </c>
      <c r="G92" s="27" t="n">
        <f aca="false">IF(TOT!AN94&lt;11,IF(F92&gt;66,66,F92),F92)</f>
        <v>93</v>
      </c>
    </row>
    <row r="93" customFormat="false" ht="13" hidden="false" customHeight="true" outlineLevel="0" collapsed="false">
      <c r="A93" s="17" t="s">
        <v>739</v>
      </c>
      <c r="B93" s="50" t="n">
        <f aca="false">(TOT!BN95*60)/TOT!AK95</f>
        <v>6.65588167321467</v>
      </c>
      <c r="C93" s="27" t="n">
        <f aca="false">VLOOKUP(B93,'SK - HITS TAKEN'!$A$3:$B$55,2)</f>
        <v>56</v>
      </c>
      <c r="D93" s="27" t="n">
        <f aca="false">IF(TOT!AK95&lt;400,IF(C93&gt;66,66,C93),C93)</f>
        <v>56</v>
      </c>
      <c r="E93" s="27" t="n">
        <f aca="false">IF(TOT!AK95&lt;200,IF(D93&gt;60,60,D93),D93)</f>
        <v>56</v>
      </c>
      <c r="F93" s="27" t="n">
        <f aca="false">IF(TOT!AN95&lt;13.4,IF(E93&gt;73,73,E93),E93)</f>
        <v>56</v>
      </c>
      <c r="G93" s="27" t="n">
        <f aca="false">IF(TOT!AN95&lt;11,IF(F93&gt;66,66,F93),F93)</f>
        <v>56</v>
      </c>
    </row>
    <row r="94" customFormat="false" ht="13" hidden="false" customHeight="true" outlineLevel="0" collapsed="false">
      <c r="A94" s="17" t="s">
        <v>743</v>
      </c>
      <c r="B94" s="50" t="n">
        <f aca="false">(TOT!BN96*60)/TOT!AK96</f>
        <v>6.34361233480165</v>
      </c>
      <c r="C94" s="27" t="n">
        <f aca="false">VLOOKUP(B94,'SK - HITS TAKEN'!$A$3:$B$55,2)</f>
        <v>58</v>
      </c>
      <c r="D94" s="27" t="n">
        <f aca="false">IF(TOT!AK96&lt;400,IF(C94&gt;66,66,C94),C94)</f>
        <v>58</v>
      </c>
      <c r="E94" s="27" t="n">
        <f aca="false">IF(TOT!AK96&lt;200,IF(D94&gt;60,60,D94),D94)</f>
        <v>58</v>
      </c>
      <c r="F94" s="27" t="n">
        <f aca="false">IF(TOT!AN96&lt;13.4,IF(E94&gt;73,73,E94),E94)</f>
        <v>58</v>
      </c>
      <c r="G94" s="27" t="n">
        <f aca="false">IF(TOT!AN96&lt;11,IF(F94&gt;66,66,F94),F94)</f>
        <v>58</v>
      </c>
    </row>
    <row r="95" customFormat="false" ht="13" hidden="false" customHeight="true" outlineLevel="0" collapsed="false">
      <c r="A95" s="17" t="s">
        <v>747</v>
      </c>
      <c r="B95" s="50" t="n">
        <f aca="false">(TOT!BN97*60)/TOT!AK97</f>
        <v>3.29111095310174</v>
      </c>
      <c r="C95" s="27" t="n">
        <f aca="false">VLOOKUP(B95,'SK - HITS TAKEN'!$A$3:$B$55,2)</f>
        <v>87</v>
      </c>
      <c r="D95" s="27" t="n">
        <f aca="false">IF(TOT!AK97&lt;400,IF(C95&gt;66,66,C95),C95)</f>
        <v>87</v>
      </c>
      <c r="E95" s="27" t="n">
        <f aca="false">IF(TOT!AK97&lt;200,IF(D95&gt;60,60,D95),D95)</f>
        <v>87</v>
      </c>
      <c r="F95" s="27" t="n">
        <f aca="false">IF(TOT!AN97&lt;13.4,IF(E95&gt;73,73,E95),E95)</f>
        <v>87</v>
      </c>
      <c r="G95" s="27" t="n">
        <f aca="false">IF(TOT!AN97&lt;11,IF(F95&gt;66,66,F95),F95)</f>
        <v>87</v>
      </c>
    </row>
    <row r="96" customFormat="false" ht="13" hidden="false" customHeight="true" outlineLevel="0" collapsed="false">
      <c r="A96" s="17" t="s">
        <v>750</v>
      </c>
      <c r="B96" s="50" t="n">
        <f aca="false">(TOT!BN98*60)/TOT!AK98</f>
        <v>3.05236666083477</v>
      </c>
      <c r="C96" s="27" t="n">
        <f aca="false">VLOOKUP(B96,'SK - HITS TAKEN'!$A$3:$B$55,2)</f>
        <v>89</v>
      </c>
      <c r="D96" s="27" t="n">
        <f aca="false">IF(TOT!AK98&lt;400,IF(C96&gt;66,66,C96),C96)</f>
        <v>89</v>
      </c>
      <c r="E96" s="27" t="n">
        <f aca="false">IF(TOT!AK98&lt;200,IF(D96&gt;60,60,D96),D96)</f>
        <v>89</v>
      </c>
      <c r="F96" s="27" t="n">
        <f aca="false">IF(TOT!AN98&lt;13.4,IF(E96&gt;73,73,E96),E96)</f>
        <v>89</v>
      </c>
      <c r="G96" s="27" t="n">
        <f aca="false">IF(TOT!AN98&lt;11,IF(F96&gt;66,66,F96),F96)</f>
        <v>89</v>
      </c>
    </row>
    <row r="97" customFormat="false" ht="13" hidden="false" customHeight="true" outlineLevel="0" collapsed="false">
      <c r="A97" s="17" t="s">
        <v>755</v>
      </c>
      <c r="B97" s="50" t="n">
        <f aca="false">(TOT!BN99*60)/TOT!AK99</f>
        <v>4.94416559030803</v>
      </c>
      <c r="C97" s="27" t="n">
        <f aca="false">VLOOKUP(B97,'SK - HITS TAKEN'!$A$3:$B$55,2)</f>
        <v>70</v>
      </c>
      <c r="D97" s="27" t="n">
        <f aca="false">IF(TOT!AK99&lt;400,IF(C97&gt;66,66,C97),C97)</f>
        <v>70</v>
      </c>
      <c r="E97" s="27" t="n">
        <f aca="false">IF(TOT!AK99&lt;200,IF(D97&gt;60,60,D97),D97)</f>
        <v>70</v>
      </c>
      <c r="F97" s="27" t="n">
        <f aca="false">IF(TOT!AN99&lt;13.4,IF(E97&gt;73,73,E97),E97)</f>
        <v>70</v>
      </c>
      <c r="G97" s="27" t="n">
        <f aca="false">IF(TOT!AN99&lt;11,IF(F97&gt;66,66,F97),F97)</f>
        <v>70</v>
      </c>
    </row>
    <row r="98" customFormat="false" ht="13" hidden="false" customHeight="true" outlineLevel="0" collapsed="false">
      <c r="A98" s="17" t="s">
        <v>759</v>
      </c>
      <c r="B98" s="50" t="n">
        <f aca="false">(TOT!BN100*60)/TOT!AK100</f>
        <v>6.51336523870659</v>
      </c>
      <c r="C98" s="27" t="n">
        <f aca="false">VLOOKUP(B98,'SK - HITS TAKEN'!$A$3:$B$55,2)</f>
        <v>57</v>
      </c>
      <c r="D98" s="27" t="n">
        <f aca="false">IF(TOT!AK100&lt;400,IF(C98&gt;66,66,C98),C98)</f>
        <v>57</v>
      </c>
      <c r="E98" s="27" t="n">
        <f aca="false">IF(TOT!AK100&lt;200,IF(D98&gt;60,60,D98),D98)</f>
        <v>57</v>
      </c>
      <c r="F98" s="27" t="n">
        <f aca="false">IF(TOT!AN100&lt;13.4,IF(E98&gt;73,73,E98),E98)</f>
        <v>57</v>
      </c>
      <c r="G98" s="27" t="n">
        <f aca="false">IF(TOT!AN100&lt;11,IF(F98&gt;66,66,F98),F98)</f>
        <v>57</v>
      </c>
    </row>
    <row r="99" customFormat="false" ht="13" hidden="false" customHeight="true" outlineLevel="0" collapsed="false">
      <c r="A99" s="17" t="s">
        <v>765</v>
      </c>
      <c r="B99" s="50" t="n">
        <f aca="false">(TOT!BN101*60)/TOT!AK101</f>
        <v>5.10286732544954</v>
      </c>
      <c r="C99" s="27" t="n">
        <f aca="false">VLOOKUP(B99,'SK - HITS TAKEN'!$A$3:$B$55,2)</f>
        <v>69</v>
      </c>
      <c r="D99" s="27" t="n">
        <f aca="false">IF(TOT!AK101&lt;400,IF(C99&gt;66,66,C99),C99)</f>
        <v>69</v>
      </c>
      <c r="E99" s="27" t="n">
        <f aca="false">IF(TOT!AK101&lt;200,IF(D99&gt;60,60,D99),D99)</f>
        <v>69</v>
      </c>
      <c r="F99" s="27" t="n">
        <f aca="false">IF(TOT!AN101&lt;13.4,IF(E99&gt;73,73,E99),E99)</f>
        <v>69</v>
      </c>
      <c r="G99" s="27" t="n">
        <f aca="false">IF(TOT!AN101&lt;11,IF(F99&gt;66,66,F99),F99)</f>
        <v>69</v>
      </c>
    </row>
    <row r="100" customFormat="false" ht="13" hidden="false" customHeight="true" outlineLevel="0" collapsed="false">
      <c r="A100" s="17" t="s">
        <v>770</v>
      </c>
      <c r="B100" s="50" t="n">
        <f aca="false">(TOT!BN102*60)/TOT!AK102</f>
        <v>4.64547133290318</v>
      </c>
      <c r="C100" s="27" t="n">
        <f aca="false">VLOOKUP(B100,'SK - HITS TAKEN'!$A$3:$B$55,2)</f>
        <v>73</v>
      </c>
      <c r="D100" s="27" t="n">
        <f aca="false">IF(TOT!AK102&lt;400,IF(C100&gt;66,66,C100),C100)</f>
        <v>73</v>
      </c>
      <c r="E100" s="27" t="n">
        <f aca="false">IF(TOT!AK102&lt;200,IF(D100&gt;60,60,D100),D100)</f>
        <v>73</v>
      </c>
      <c r="F100" s="27" t="n">
        <f aca="false">IF(TOT!AN102&lt;13.4,IF(E100&gt;73,73,E100),E100)</f>
        <v>73</v>
      </c>
      <c r="G100" s="27" t="n">
        <f aca="false">IF(TOT!AN102&lt;11,IF(F100&gt;66,66,F100),F100)</f>
        <v>73</v>
      </c>
    </row>
    <row r="101" customFormat="false" ht="13" hidden="false" customHeight="true" outlineLevel="0" collapsed="false">
      <c r="A101" s="17" t="s">
        <v>776</v>
      </c>
      <c r="B101" s="50" t="n">
        <f aca="false">(TOT!BN103*60)/TOT!AK103</f>
        <v>9.6572280178837</v>
      </c>
      <c r="C101" s="27" t="n">
        <f aca="false">VLOOKUP(B101,'SK - HITS TAKEN'!$A$3:$B$55,2)</f>
        <v>47</v>
      </c>
      <c r="D101" s="27" t="n">
        <f aca="false">IF(TOT!AK103&lt;400,IF(C101&gt;66,66,C101),C101)</f>
        <v>47</v>
      </c>
      <c r="E101" s="27" t="n">
        <f aca="false">IF(TOT!AK103&lt;200,IF(D101&gt;60,60,D101),D101)</f>
        <v>47</v>
      </c>
      <c r="F101" s="27" t="n">
        <f aca="false">IF(TOT!AN103&lt;13.4,IF(E101&gt;73,73,E101),E101)</f>
        <v>47</v>
      </c>
      <c r="G101" s="27" t="n">
        <f aca="false">IF(TOT!AN103&lt;11,IF(F101&gt;66,66,F101),F101)</f>
        <v>47</v>
      </c>
    </row>
    <row r="102" customFormat="false" ht="13" hidden="false" customHeight="true" outlineLevel="0" collapsed="false">
      <c r="A102" s="17" t="s">
        <v>779</v>
      </c>
      <c r="B102" s="50" t="n">
        <f aca="false">(TOT!BN104*60)/TOT!AK104</f>
        <v>4.56483633967764</v>
      </c>
      <c r="C102" s="27" t="n">
        <f aca="false">VLOOKUP(B102,'SK - HITS TAKEN'!$A$3:$B$55,2)</f>
        <v>73</v>
      </c>
      <c r="D102" s="27" t="n">
        <f aca="false">IF(TOT!AK104&lt;400,IF(C102&gt;66,66,C102),C102)</f>
        <v>73</v>
      </c>
      <c r="E102" s="27" t="n">
        <f aca="false">IF(TOT!AK104&lt;200,IF(D102&gt;60,60,D102),D102)</f>
        <v>73</v>
      </c>
      <c r="F102" s="27" t="n">
        <f aca="false">IF(TOT!AN104&lt;13.4,IF(E102&gt;73,73,E102),E102)</f>
        <v>73</v>
      </c>
      <c r="G102" s="27" t="n">
        <f aca="false">IF(TOT!AN104&lt;11,IF(F102&gt;66,66,F102),F102)</f>
        <v>73</v>
      </c>
    </row>
    <row r="103" customFormat="false" ht="13" hidden="false" customHeight="true" outlineLevel="0" collapsed="false">
      <c r="A103" s="17" t="s">
        <v>782</v>
      </c>
      <c r="B103" s="50" t="n">
        <f aca="false">(TOT!BN105*60)/TOT!AK105</f>
        <v>4.06362785723834</v>
      </c>
      <c r="C103" s="27" t="n">
        <f aca="false">VLOOKUP(B103,'SK - HITS TAKEN'!$A$3:$B$55,2)</f>
        <v>79</v>
      </c>
      <c r="D103" s="27" t="n">
        <f aca="false">IF(TOT!AK105&lt;400,IF(C103&gt;66,66,C103),C103)</f>
        <v>79</v>
      </c>
      <c r="E103" s="27" t="n">
        <f aca="false">IF(TOT!AK105&lt;200,IF(D103&gt;60,60,D103),D103)</f>
        <v>79</v>
      </c>
      <c r="F103" s="27" t="n">
        <f aca="false">IF(TOT!AN105&lt;13.4,IF(E103&gt;73,73,E103),E103)</f>
        <v>79</v>
      </c>
      <c r="G103" s="27" t="n">
        <f aca="false">IF(TOT!AN105&lt;11,IF(F103&gt;66,66,F103),F103)</f>
        <v>79</v>
      </c>
    </row>
    <row r="104" customFormat="false" ht="13" hidden="false" customHeight="true" outlineLevel="0" collapsed="false">
      <c r="A104" s="17" t="s">
        <v>786</v>
      </c>
      <c r="B104" s="50" t="n">
        <f aca="false">(TOT!BN106*60)/TOT!AK106</f>
        <v>3.7585916881761</v>
      </c>
      <c r="C104" s="27" t="n">
        <f aca="false">VLOOKUP(B104,'SK - HITS TAKEN'!$A$3:$B$55,2)</f>
        <v>82</v>
      </c>
      <c r="D104" s="27" t="n">
        <f aca="false">IF(TOT!AK106&lt;400,IF(C104&gt;66,66,C104),C104)</f>
        <v>82</v>
      </c>
      <c r="E104" s="27" t="n">
        <f aca="false">IF(TOT!AK106&lt;200,IF(D104&gt;60,60,D104),D104)</f>
        <v>82</v>
      </c>
      <c r="F104" s="27" t="n">
        <f aca="false">IF(TOT!AN106&lt;13.4,IF(E104&gt;73,73,E104),E104)</f>
        <v>82</v>
      </c>
      <c r="G104" s="27" t="n">
        <f aca="false">IF(TOT!AN106&lt;11,IF(F104&gt;66,66,F104),F104)</f>
        <v>82</v>
      </c>
    </row>
    <row r="105" customFormat="false" ht="13" hidden="false" customHeight="true" outlineLevel="0" collapsed="false">
      <c r="A105" s="17" t="s">
        <v>792</v>
      </c>
      <c r="B105" s="50" t="n">
        <f aca="false">(TOT!BN107*60)/TOT!AK107</f>
        <v>8.28991917556781</v>
      </c>
      <c r="C105" s="27" t="n">
        <f aca="false">VLOOKUP(B105,'SK - HITS TAKEN'!$A$3:$B$55,2)</f>
        <v>50</v>
      </c>
      <c r="D105" s="27" t="n">
        <f aca="false">IF(TOT!AK107&lt;400,IF(C105&gt;66,66,C105),C105)</f>
        <v>50</v>
      </c>
      <c r="E105" s="27" t="n">
        <f aca="false">IF(TOT!AK107&lt;200,IF(D105&gt;60,60,D105),D105)</f>
        <v>50</v>
      </c>
      <c r="F105" s="27" t="n">
        <f aca="false">IF(TOT!AN107&lt;13.4,IF(E105&gt;73,73,E105),E105)</f>
        <v>50</v>
      </c>
      <c r="G105" s="27" t="n">
        <f aca="false">IF(TOT!AN107&lt;11,IF(F105&gt;66,66,F105),F105)</f>
        <v>50</v>
      </c>
    </row>
    <row r="106" customFormat="false" ht="13" hidden="false" customHeight="true" outlineLevel="0" collapsed="false">
      <c r="A106" s="17" t="s">
        <v>797</v>
      </c>
      <c r="B106" s="50" t="n">
        <f aca="false">(TOT!BN108*60)/TOT!AK108</f>
        <v>9.44349448157939</v>
      </c>
      <c r="C106" s="27" t="n">
        <f aca="false">VLOOKUP(B106,'SK - HITS TAKEN'!$A$3:$B$55,2)</f>
        <v>47</v>
      </c>
      <c r="D106" s="27" t="n">
        <f aca="false">IF(TOT!AK108&lt;400,IF(C106&gt;66,66,C106),C106)</f>
        <v>47</v>
      </c>
      <c r="E106" s="27" t="n">
        <f aca="false">IF(TOT!AK108&lt;200,IF(D106&gt;60,60,D106),D106)</f>
        <v>47</v>
      </c>
      <c r="F106" s="27" t="n">
        <f aca="false">IF(TOT!AN108&lt;13.4,IF(E106&gt;73,73,E106),E106)</f>
        <v>47</v>
      </c>
      <c r="G106" s="27" t="n">
        <f aca="false">IF(TOT!AN108&lt;11,IF(F106&gt;66,66,F106),F106)</f>
        <v>47</v>
      </c>
    </row>
    <row r="107" customFormat="false" ht="13" hidden="false" customHeight="true" outlineLevel="0" collapsed="false">
      <c r="A107" s="17" t="s">
        <v>803</v>
      </c>
      <c r="B107" s="50" t="n">
        <f aca="false">(TOT!BN109*60)/TOT!AK109</f>
        <v>2.46005046257359</v>
      </c>
      <c r="C107" s="27" t="n">
        <f aca="false">VLOOKUP(B107,'SK - HITS TAKEN'!$A$3:$B$55,2)</f>
        <v>94</v>
      </c>
      <c r="D107" s="27" t="n">
        <f aca="false">IF(TOT!AK109&lt;400,IF(C107&gt;66,66,C107),C107)</f>
        <v>94</v>
      </c>
      <c r="E107" s="27" t="n">
        <f aca="false">IF(TOT!AK109&lt;200,IF(D107&gt;60,60,D107),D107)</f>
        <v>94</v>
      </c>
      <c r="F107" s="27" t="n">
        <f aca="false">IF(TOT!AN109&lt;13.4,IF(E107&gt;73,73,E107),E107)</f>
        <v>94</v>
      </c>
      <c r="G107" s="27" t="n">
        <f aca="false">IF(TOT!AN109&lt;11,IF(F107&gt;66,66,F107),F107)</f>
        <v>94</v>
      </c>
    </row>
    <row r="108" customFormat="false" ht="13" hidden="false" customHeight="true" outlineLevel="0" collapsed="false">
      <c r="A108" s="17" t="s">
        <v>808</v>
      </c>
      <c r="B108" s="50" t="n">
        <f aca="false">(TOT!BN110*60)/TOT!AK110</f>
        <v>5.24474026252282</v>
      </c>
      <c r="C108" s="27" t="n">
        <f aca="false">VLOOKUP(B108,'SK - HITS TAKEN'!$A$3:$B$55,2)</f>
        <v>67</v>
      </c>
      <c r="D108" s="27" t="n">
        <f aca="false">IF(TOT!AK110&lt;400,IF(C108&gt;66,66,C108),C108)</f>
        <v>67</v>
      </c>
      <c r="E108" s="27" t="n">
        <f aca="false">IF(TOT!AK110&lt;200,IF(D108&gt;60,60,D108),D108)</f>
        <v>67</v>
      </c>
      <c r="F108" s="27" t="n">
        <f aca="false">IF(TOT!AN110&lt;13.4,IF(E108&gt;73,73,E108),E108)</f>
        <v>67</v>
      </c>
      <c r="G108" s="27" t="n">
        <f aca="false">IF(TOT!AN110&lt;11,IF(F108&gt;66,66,F108),F108)</f>
        <v>67</v>
      </c>
    </row>
    <row r="109" customFormat="false" ht="13" hidden="false" customHeight="true" outlineLevel="0" collapsed="false">
      <c r="A109" s="17" t="s">
        <v>811</v>
      </c>
      <c r="B109" s="50" t="n">
        <f aca="false">(TOT!BN111*60)/TOT!AK111</f>
        <v>4.65319831051864</v>
      </c>
      <c r="C109" s="27" t="n">
        <f aca="false">VLOOKUP(B109,'SK - HITS TAKEN'!$A$3:$B$55,2)</f>
        <v>73</v>
      </c>
      <c r="D109" s="27" t="n">
        <f aca="false">IF(TOT!AK111&lt;400,IF(C109&gt;66,66,C109),C109)</f>
        <v>73</v>
      </c>
      <c r="E109" s="27" t="n">
        <f aca="false">IF(TOT!AK111&lt;200,IF(D109&gt;60,60,D109),D109)</f>
        <v>73</v>
      </c>
      <c r="F109" s="27" t="n">
        <f aca="false">IF(TOT!AN111&lt;13.4,IF(E109&gt;73,73,E109),E109)</f>
        <v>73</v>
      </c>
      <c r="G109" s="27" t="n">
        <f aca="false">IF(TOT!AN111&lt;11,IF(F109&gt;66,66,F109),F109)</f>
        <v>73</v>
      </c>
    </row>
    <row r="110" customFormat="false" ht="13" hidden="false" customHeight="true" outlineLevel="0" collapsed="false">
      <c r="A110" s="17" t="s">
        <v>815</v>
      </c>
      <c r="B110" s="50" t="n">
        <f aca="false">(TOT!BN112*60)/TOT!AK112</f>
        <v>1.70293282876066</v>
      </c>
      <c r="C110" s="27" t="n">
        <f aca="false">VLOOKUP(B110,'SK - HITS TAKEN'!$A$3:$B$55,2)</f>
        <v>98</v>
      </c>
      <c r="D110" s="27" t="n">
        <f aca="false">IF(TOT!AK112&lt;400,IF(C110&gt;66,66,C110),C110)</f>
        <v>66</v>
      </c>
      <c r="E110" s="27" t="n">
        <f aca="false">IF(TOT!AK112&lt;200,IF(D110&gt;60,60,D110),D110)</f>
        <v>60</v>
      </c>
      <c r="F110" s="27" t="n">
        <f aca="false">IF(TOT!AN112&lt;13.4,IF(E110&gt;73,73,E110),E110)</f>
        <v>60</v>
      </c>
      <c r="G110" s="27" t="n">
        <f aca="false">IF(TOT!AN112&lt;11,IF(F110&gt;66,66,F110),F110)</f>
        <v>60</v>
      </c>
    </row>
    <row r="111" customFormat="false" ht="13" hidden="false" customHeight="true" outlineLevel="0" collapsed="false">
      <c r="A111" s="17" t="s">
        <v>820</v>
      </c>
      <c r="B111" s="50" t="n">
        <f aca="false">(TOT!BN113*60)/TOT!AK113</f>
        <v>3.13516024152353</v>
      </c>
      <c r="C111" s="27" t="n">
        <f aca="false">VLOOKUP(B111,'SK - HITS TAKEN'!$A$3:$B$55,2)</f>
        <v>88</v>
      </c>
      <c r="D111" s="27" t="n">
        <f aca="false">IF(TOT!AK113&lt;400,IF(C111&gt;66,66,C111),C111)</f>
        <v>88</v>
      </c>
      <c r="E111" s="27" t="n">
        <f aca="false">IF(TOT!AK113&lt;200,IF(D111&gt;60,60,D111),D111)</f>
        <v>88</v>
      </c>
      <c r="F111" s="27" t="n">
        <f aca="false">IF(TOT!AN113&lt;13.4,IF(E111&gt;73,73,E111),E111)</f>
        <v>88</v>
      </c>
      <c r="G111" s="27" t="n">
        <f aca="false">IF(TOT!AN113&lt;11,IF(F111&gt;66,66,F111),F111)</f>
        <v>88</v>
      </c>
    </row>
    <row r="112" customFormat="false" ht="13" hidden="false" customHeight="true" outlineLevel="0" collapsed="false">
      <c r="A112" s="17" t="s">
        <v>824</v>
      </c>
      <c r="B112" s="50" t="n">
        <f aca="false">(TOT!BN114*60)/TOT!AK114</f>
        <v>3.80591715976331</v>
      </c>
      <c r="C112" s="27" t="n">
        <f aca="false">VLOOKUP(B112,'SK - HITS TAKEN'!$A$3:$B$55,2)</f>
        <v>82</v>
      </c>
      <c r="D112" s="27" t="n">
        <f aca="false">IF(TOT!AK114&lt;400,IF(C112&gt;66,66,C112),C112)</f>
        <v>82</v>
      </c>
      <c r="E112" s="27" t="n">
        <f aca="false">IF(TOT!AK114&lt;200,IF(D112&gt;60,60,D112),D112)</f>
        <v>82</v>
      </c>
      <c r="F112" s="27" t="n">
        <f aca="false">IF(TOT!AN114&lt;13.4,IF(E112&gt;73,73,E112),E112)</f>
        <v>82</v>
      </c>
      <c r="G112" s="27" t="n">
        <f aca="false">IF(TOT!AN114&lt;11,IF(F112&gt;66,66,F112),F112)</f>
        <v>82</v>
      </c>
    </row>
    <row r="113" customFormat="false" ht="13" hidden="false" customHeight="true" outlineLevel="0" collapsed="false">
      <c r="A113" s="17" t="s">
        <v>827</v>
      </c>
      <c r="B113" s="50" t="n">
        <f aca="false">(TOT!BN115*60)/TOT!AK115</f>
        <v>7.76866637893832</v>
      </c>
      <c r="C113" s="27" t="n">
        <f aca="false">VLOOKUP(B113,'SK - HITS TAKEN'!$A$3:$B$55,2)</f>
        <v>52</v>
      </c>
      <c r="D113" s="27" t="n">
        <f aca="false">IF(TOT!AK115&lt;400,IF(C113&gt;66,66,C113),C113)</f>
        <v>52</v>
      </c>
      <c r="E113" s="27" t="n">
        <f aca="false">IF(TOT!AK115&lt;200,IF(D113&gt;60,60,D113),D113)</f>
        <v>52</v>
      </c>
      <c r="F113" s="27" t="n">
        <f aca="false">IF(TOT!AN115&lt;13.4,IF(E113&gt;73,73,E113),E113)</f>
        <v>52</v>
      </c>
      <c r="G113" s="27" t="n">
        <f aca="false">IF(TOT!AN115&lt;11,IF(F113&gt;66,66,F113),F113)</f>
        <v>52</v>
      </c>
    </row>
    <row r="114" customFormat="false" ht="13" hidden="false" customHeight="true" outlineLevel="0" collapsed="false">
      <c r="A114" s="17" t="s">
        <v>830</v>
      </c>
      <c r="B114" s="50" t="n">
        <f aca="false">(TOT!BN116*60)/TOT!AK116</f>
        <v>3.83954029993696</v>
      </c>
      <c r="C114" s="27" t="n">
        <f aca="false">VLOOKUP(B114,'SK - HITS TAKEN'!$A$3:$B$55,2)</f>
        <v>81</v>
      </c>
      <c r="D114" s="27" t="n">
        <f aca="false">IF(TOT!AK116&lt;400,IF(C114&gt;66,66,C114),C114)</f>
        <v>81</v>
      </c>
      <c r="E114" s="27" t="n">
        <f aca="false">IF(TOT!AK116&lt;200,IF(D114&gt;60,60,D114),D114)</f>
        <v>81</v>
      </c>
      <c r="F114" s="27" t="n">
        <f aca="false">IF(TOT!AN116&lt;13.4,IF(E114&gt;73,73,E114),E114)</f>
        <v>81</v>
      </c>
      <c r="G114" s="27" t="n">
        <f aca="false">IF(TOT!AN116&lt;11,IF(F114&gt;66,66,F114),F114)</f>
        <v>81</v>
      </c>
    </row>
    <row r="115" customFormat="false" ht="13" hidden="false" customHeight="true" outlineLevel="0" collapsed="false">
      <c r="A115" s="17" t="s">
        <v>834</v>
      </c>
      <c r="B115" s="50" t="n">
        <f aca="false">(TOT!BN117*60)/TOT!AK117</f>
        <v>3.35650426296754</v>
      </c>
      <c r="C115" s="27" t="n">
        <f aca="false">VLOOKUP(B115,'SK - HITS TAKEN'!$A$3:$B$55,2)</f>
        <v>86</v>
      </c>
      <c r="D115" s="27" t="n">
        <f aca="false">IF(TOT!AK117&lt;400,IF(C115&gt;66,66,C115),C115)</f>
        <v>86</v>
      </c>
      <c r="E115" s="27" t="n">
        <f aca="false">IF(TOT!AK117&lt;200,IF(D115&gt;60,60,D115),D115)</f>
        <v>86</v>
      </c>
      <c r="F115" s="27" t="n">
        <f aca="false">IF(TOT!AN117&lt;13.4,IF(E115&gt;73,73,E115),E115)</f>
        <v>86</v>
      </c>
      <c r="G115" s="27" t="n">
        <f aca="false">IF(TOT!AN117&lt;11,IF(F115&gt;66,66,F115),F115)</f>
        <v>86</v>
      </c>
    </row>
    <row r="116" customFormat="false" ht="13" hidden="false" customHeight="true" outlineLevel="0" collapsed="false">
      <c r="A116" s="17" t="s">
        <v>838</v>
      </c>
      <c r="B116" s="50" t="n">
        <f aca="false">(TOT!BN118*60)/TOT!AK118</f>
        <v>3.78365567909002</v>
      </c>
      <c r="C116" s="27" t="n">
        <f aca="false">VLOOKUP(B116,'SK - HITS TAKEN'!$A$3:$B$55,2)</f>
        <v>82</v>
      </c>
      <c r="D116" s="27" t="n">
        <f aca="false">IF(TOT!AK118&lt;400,IF(C116&gt;66,66,C116),C116)</f>
        <v>82</v>
      </c>
      <c r="E116" s="27" t="n">
        <f aca="false">IF(TOT!AK118&lt;200,IF(D116&gt;60,60,D116),D116)</f>
        <v>82</v>
      </c>
      <c r="F116" s="27" t="n">
        <f aca="false">IF(TOT!AN118&lt;13.4,IF(E116&gt;73,73,E116),E116)</f>
        <v>82</v>
      </c>
      <c r="G116" s="27" t="n">
        <f aca="false">IF(TOT!AN118&lt;11,IF(F116&gt;66,66,F116),F116)</f>
        <v>82</v>
      </c>
    </row>
    <row r="117" customFormat="false" ht="13" hidden="false" customHeight="true" outlineLevel="0" collapsed="false">
      <c r="A117" s="17" t="s">
        <v>842</v>
      </c>
      <c r="B117" s="50" t="n">
        <f aca="false">(TOT!BN119*60)/TOT!AK119</f>
        <v>4.26447856926154</v>
      </c>
      <c r="C117" s="27" t="n">
        <f aca="false">VLOOKUP(B117,'SK - HITS TAKEN'!$A$3:$B$55,2)</f>
        <v>77</v>
      </c>
      <c r="D117" s="27" t="n">
        <f aca="false">IF(TOT!AK119&lt;400,IF(C117&gt;66,66,C117),C117)</f>
        <v>77</v>
      </c>
      <c r="E117" s="27" t="n">
        <f aca="false">IF(TOT!AK119&lt;200,IF(D117&gt;60,60,D117),D117)</f>
        <v>77</v>
      </c>
      <c r="F117" s="27" t="n">
        <f aca="false">IF(TOT!AN119&lt;13.4,IF(E117&gt;73,73,E117),E117)</f>
        <v>77</v>
      </c>
      <c r="G117" s="27" t="n">
        <f aca="false">IF(TOT!AN119&lt;11,IF(F117&gt;66,66,F117),F117)</f>
        <v>77</v>
      </c>
    </row>
    <row r="118" customFormat="false" ht="13" hidden="false" customHeight="true" outlineLevel="0" collapsed="false">
      <c r="A118" s="17" t="s">
        <v>846</v>
      </c>
      <c r="B118" s="50" t="n">
        <f aca="false">(TOT!BN120*60)/TOT!AK120</f>
        <v>6.29481470299645</v>
      </c>
      <c r="C118" s="27" t="n">
        <f aca="false">VLOOKUP(B118,'SK - HITS TAKEN'!$A$3:$B$55,2)</f>
        <v>59</v>
      </c>
      <c r="D118" s="27" t="n">
        <f aca="false">IF(TOT!AK120&lt;400,IF(C118&gt;66,66,C118),C118)</f>
        <v>59</v>
      </c>
      <c r="E118" s="27" t="n">
        <f aca="false">IF(TOT!AK120&lt;200,IF(D118&gt;60,60,D118),D118)</f>
        <v>59</v>
      </c>
      <c r="F118" s="27" t="n">
        <f aca="false">IF(TOT!AN120&lt;13.4,IF(E118&gt;73,73,E118),E118)</f>
        <v>59</v>
      </c>
      <c r="G118" s="27" t="n">
        <f aca="false">IF(TOT!AN120&lt;11,IF(F118&gt;66,66,F118),F118)</f>
        <v>59</v>
      </c>
    </row>
    <row r="119" customFormat="false" ht="13" hidden="false" customHeight="true" outlineLevel="0" collapsed="false">
      <c r="A119" s="17" t="s">
        <v>851</v>
      </c>
      <c r="B119" s="50" t="n">
        <f aca="false">(TOT!BN121*60)/TOT!AK121</f>
        <v>3.77690537430619</v>
      </c>
      <c r="C119" s="27" t="n">
        <f aca="false">VLOOKUP(B119,'SK - HITS TAKEN'!$A$3:$B$55,2)</f>
        <v>82</v>
      </c>
      <c r="D119" s="27" t="n">
        <f aca="false">IF(TOT!AK121&lt;400,IF(C119&gt;66,66,C119),C119)</f>
        <v>82</v>
      </c>
      <c r="E119" s="27" t="n">
        <f aca="false">IF(TOT!AK121&lt;200,IF(D119&gt;60,60,D119),D119)</f>
        <v>82</v>
      </c>
      <c r="F119" s="27" t="n">
        <f aca="false">IF(TOT!AN121&lt;13.4,IF(E119&gt;73,73,E119),E119)</f>
        <v>73</v>
      </c>
      <c r="G119" s="27" t="n">
        <f aca="false">IF(TOT!AN121&lt;11,IF(F119&gt;66,66,F119),F119)</f>
        <v>73</v>
      </c>
    </row>
    <row r="120" customFormat="false" ht="13" hidden="false" customHeight="true" outlineLevel="0" collapsed="false">
      <c r="A120" s="17" t="s">
        <v>854</v>
      </c>
      <c r="B120" s="50" t="n">
        <f aca="false">(TOT!BN122*60)/TOT!AK122</f>
        <v>5.15495550782449</v>
      </c>
      <c r="C120" s="27" t="n">
        <f aca="false">VLOOKUP(B120,'SK - HITS TAKEN'!$A$3:$B$55,2)</f>
        <v>68</v>
      </c>
      <c r="D120" s="27" t="n">
        <f aca="false">IF(TOT!AK122&lt;400,IF(C120&gt;66,66,C120),C120)</f>
        <v>66</v>
      </c>
      <c r="E120" s="27" t="n">
        <f aca="false">IF(TOT!AK122&lt;200,IF(D120&gt;60,60,D120),D120)</f>
        <v>66</v>
      </c>
      <c r="F120" s="27" t="n">
        <f aca="false">IF(TOT!AN122&lt;13.4,IF(E120&gt;73,73,E120),E120)</f>
        <v>66</v>
      </c>
      <c r="G120" s="27" t="n">
        <f aca="false">IF(TOT!AN122&lt;11,IF(F120&gt;66,66,F120),F120)</f>
        <v>66</v>
      </c>
    </row>
    <row r="121" customFormat="false" ht="13" hidden="false" customHeight="true" outlineLevel="0" collapsed="false">
      <c r="A121" s="17" t="s">
        <v>857</v>
      </c>
      <c r="B121" s="50" t="n">
        <f aca="false">(TOT!BN123*60)/TOT!AK123</f>
        <v>4.33146657332865</v>
      </c>
      <c r="C121" s="27" t="n">
        <f aca="false">VLOOKUP(B121,'SK - HITS TAKEN'!$A$3:$B$55,2)</f>
        <v>76</v>
      </c>
      <c r="D121" s="27" t="n">
        <f aca="false">IF(TOT!AK123&lt;400,IF(C121&gt;66,66,C121),C121)</f>
        <v>76</v>
      </c>
      <c r="E121" s="27" t="n">
        <f aca="false">IF(TOT!AK123&lt;200,IF(D121&gt;60,60,D121),D121)</f>
        <v>76</v>
      </c>
      <c r="F121" s="27" t="n">
        <f aca="false">IF(TOT!AN123&lt;13.4,IF(E121&gt;73,73,E121),E121)</f>
        <v>73</v>
      </c>
      <c r="G121" s="27" t="n">
        <f aca="false">IF(TOT!AN123&lt;11,IF(F121&gt;66,66,F121),F121)</f>
        <v>73</v>
      </c>
    </row>
    <row r="122" customFormat="false" ht="13" hidden="false" customHeight="true" outlineLevel="0" collapsed="false">
      <c r="A122" s="17" t="s">
        <v>863</v>
      </c>
      <c r="B122" s="50" t="n">
        <f aca="false">(TOT!BN124*60)/TOT!AK124</f>
        <v>6.71641791044773</v>
      </c>
      <c r="C122" s="27" t="n">
        <f aca="false">VLOOKUP(B122,'SK - HITS TAKEN'!$A$3:$B$55,2)</f>
        <v>56</v>
      </c>
      <c r="D122" s="27" t="n">
        <f aca="false">IF(TOT!AK124&lt;400,IF(C122&gt;66,66,C122),C122)</f>
        <v>56</v>
      </c>
      <c r="E122" s="27" t="n">
        <f aca="false">IF(TOT!AK124&lt;200,IF(D122&gt;60,60,D122),D122)</f>
        <v>56</v>
      </c>
      <c r="F122" s="27" t="n">
        <f aca="false">IF(TOT!AN124&lt;13.4,IF(E122&gt;73,73,E122),E122)</f>
        <v>56</v>
      </c>
      <c r="G122" s="27" t="n">
        <f aca="false">IF(TOT!AN124&lt;11,IF(F122&gt;66,66,F122),F122)</f>
        <v>56</v>
      </c>
    </row>
    <row r="123" customFormat="false" ht="13" hidden="false" customHeight="true" outlineLevel="0" collapsed="false">
      <c r="A123" s="17" t="s">
        <v>868</v>
      </c>
      <c r="B123" s="50" t="n">
        <f aca="false">(TOT!BN125*60)/TOT!AK125</f>
        <v>4.13459150732542</v>
      </c>
      <c r="C123" s="27" t="n">
        <f aca="false">VLOOKUP(B123,'SK - HITS TAKEN'!$A$3:$B$55,2)</f>
        <v>78</v>
      </c>
      <c r="D123" s="27" t="n">
        <f aca="false">IF(TOT!AK125&lt;400,IF(C123&gt;66,66,C123),C123)</f>
        <v>78</v>
      </c>
      <c r="E123" s="27" t="n">
        <f aca="false">IF(TOT!AK125&lt;200,IF(D123&gt;60,60,D123),D123)</f>
        <v>78</v>
      </c>
      <c r="F123" s="27" t="n">
        <f aca="false">IF(TOT!AN125&lt;13.4,IF(E123&gt;73,73,E123),E123)</f>
        <v>78</v>
      </c>
      <c r="G123" s="27" t="n">
        <f aca="false">IF(TOT!AN125&lt;11,IF(F123&gt;66,66,F123),F123)</f>
        <v>78</v>
      </c>
    </row>
    <row r="124" customFormat="false" ht="13" hidden="false" customHeight="true" outlineLevel="0" collapsed="false">
      <c r="A124" s="17" t="s">
        <v>872</v>
      </c>
      <c r="B124" s="50" t="n">
        <f aca="false">(TOT!BN126*60)/TOT!AK126</f>
        <v>5.79850845064205</v>
      </c>
      <c r="C124" s="27" t="n">
        <f aca="false">VLOOKUP(B124,'SK - HITS TAKEN'!$A$3:$B$55,2)</f>
        <v>62</v>
      </c>
      <c r="D124" s="27" t="n">
        <f aca="false">IF(TOT!AK126&lt;400,IF(C124&gt;66,66,C124),C124)</f>
        <v>62</v>
      </c>
      <c r="E124" s="27" t="n">
        <f aca="false">IF(TOT!AK126&lt;200,IF(D124&gt;60,60,D124),D124)</f>
        <v>62</v>
      </c>
      <c r="F124" s="27" t="n">
        <f aca="false">IF(TOT!AN126&lt;13.4,IF(E124&gt;73,73,E124),E124)</f>
        <v>62</v>
      </c>
      <c r="G124" s="27" t="n">
        <f aca="false">IF(TOT!AN126&lt;11,IF(F124&gt;66,66,F124),F124)</f>
        <v>62</v>
      </c>
    </row>
    <row r="125" customFormat="false" ht="13" hidden="false" customHeight="true" outlineLevel="0" collapsed="false">
      <c r="A125" s="17" t="s">
        <v>876</v>
      </c>
      <c r="B125" s="50" t="n">
        <f aca="false">(TOT!BN127*60)/TOT!AK127</f>
        <v>5.64544871337943</v>
      </c>
      <c r="C125" s="27" t="n">
        <f aca="false">VLOOKUP(B125,'SK - HITS TAKEN'!$A$3:$B$55,2)</f>
        <v>64</v>
      </c>
      <c r="D125" s="27" t="n">
        <f aca="false">IF(TOT!AK127&lt;400,IF(C125&gt;66,66,C125),C125)</f>
        <v>64</v>
      </c>
      <c r="E125" s="27" t="n">
        <f aca="false">IF(TOT!AK127&lt;200,IF(D125&gt;60,60,D125),D125)</f>
        <v>64</v>
      </c>
      <c r="F125" s="27" t="n">
        <f aca="false">IF(TOT!AN127&lt;13.4,IF(E125&gt;73,73,E125),E125)</f>
        <v>64</v>
      </c>
      <c r="G125" s="27" t="n">
        <f aca="false">IF(TOT!AN127&lt;11,IF(F125&gt;66,66,F125),F125)</f>
        <v>64</v>
      </c>
    </row>
    <row r="126" customFormat="false" ht="13" hidden="false" customHeight="true" outlineLevel="0" collapsed="false">
      <c r="A126" s="17" t="s">
        <v>880</v>
      </c>
      <c r="B126" s="50" t="n">
        <f aca="false">(TOT!BN128*60)/TOT!AK128</f>
        <v>2.28996569882603</v>
      </c>
      <c r="C126" s="27" t="n">
        <f aca="false">VLOOKUP(B126,'SK - HITS TAKEN'!$A$3:$B$55,2)</f>
        <v>95</v>
      </c>
      <c r="D126" s="27" t="n">
        <f aca="false">IF(TOT!AK128&lt;400,IF(C126&gt;66,66,C126),C126)</f>
        <v>95</v>
      </c>
      <c r="E126" s="27" t="n">
        <f aca="false">IF(TOT!AK128&lt;200,IF(D126&gt;60,60,D126),D126)</f>
        <v>95</v>
      </c>
      <c r="F126" s="27" t="n">
        <f aca="false">IF(TOT!AN128&lt;13.4,IF(E126&gt;73,73,E126),E126)</f>
        <v>95</v>
      </c>
      <c r="G126" s="27" t="n">
        <f aca="false">IF(TOT!AN128&lt;11,IF(F126&gt;66,66,F126),F126)</f>
        <v>95</v>
      </c>
    </row>
    <row r="127" customFormat="false" ht="13" hidden="false" customHeight="true" outlineLevel="0" collapsed="false">
      <c r="A127" s="17" t="s">
        <v>885</v>
      </c>
      <c r="B127" s="50" t="n">
        <f aca="false">(TOT!BN129*60)/TOT!AK129</f>
        <v>3.70419421550757</v>
      </c>
      <c r="C127" s="27" t="n">
        <f aca="false">VLOOKUP(B127,'SK - HITS TAKEN'!$A$3:$B$55,2)</f>
        <v>83</v>
      </c>
      <c r="D127" s="27" t="n">
        <f aca="false">IF(TOT!AK129&lt;400,IF(C127&gt;66,66,C127),C127)</f>
        <v>83</v>
      </c>
      <c r="E127" s="27" t="n">
        <f aca="false">IF(TOT!AK129&lt;200,IF(D127&gt;60,60,D127),D127)</f>
        <v>83</v>
      </c>
      <c r="F127" s="27" t="n">
        <f aca="false">IF(TOT!AN129&lt;13.4,IF(E127&gt;73,73,E127),E127)</f>
        <v>83</v>
      </c>
      <c r="G127" s="27" t="n">
        <f aca="false">IF(TOT!AN129&lt;11,IF(F127&gt;66,66,F127),F127)</f>
        <v>83</v>
      </c>
    </row>
    <row r="128" customFormat="false" ht="13" hidden="false" customHeight="true" outlineLevel="0" collapsed="false">
      <c r="A128" s="17" t="s">
        <v>889</v>
      </c>
      <c r="B128" s="50" t="n">
        <f aca="false">(TOT!BN130*60)/TOT!AK130</f>
        <v>3.78481313972864</v>
      </c>
      <c r="C128" s="27" t="n">
        <f aca="false">VLOOKUP(B128,'SK - HITS TAKEN'!$A$3:$B$55,2)</f>
        <v>82</v>
      </c>
      <c r="D128" s="27" t="n">
        <f aca="false">IF(TOT!AK130&lt;400,IF(C128&gt;66,66,C128),C128)</f>
        <v>82</v>
      </c>
      <c r="E128" s="27" t="n">
        <f aca="false">IF(TOT!AK130&lt;200,IF(D128&gt;60,60,D128),D128)</f>
        <v>82</v>
      </c>
      <c r="F128" s="27" t="n">
        <f aca="false">IF(TOT!AN130&lt;13.4,IF(E128&gt;73,73,E128),E128)</f>
        <v>73</v>
      </c>
      <c r="G128" s="27" t="n">
        <f aca="false">IF(TOT!AN130&lt;11,IF(F128&gt;66,66,F128),F128)</f>
        <v>73</v>
      </c>
    </row>
    <row r="129" customFormat="false" ht="13" hidden="false" customHeight="true" outlineLevel="0" collapsed="false">
      <c r="A129" s="17" t="s">
        <v>893</v>
      </c>
      <c r="B129" s="50" t="n">
        <f aca="false">(TOT!BN131*60)/TOT!AK131</f>
        <v>4.4252426833457</v>
      </c>
      <c r="C129" s="27" t="n">
        <f aca="false">VLOOKUP(B129,'SK - HITS TAKEN'!$A$3:$B$55,2)</f>
        <v>75</v>
      </c>
      <c r="D129" s="27" t="n">
        <f aca="false">IF(TOT!AK131&lt;400,IF(C129&gt;66,66,C129),C129)</f>
        <v>75</v>
      </c>
      <c r="E129" s="27" t="n">
        <f aca="false">IF(TOT!AK131&lt;200,IF(D129&gt;60,60,D129),D129)</f>
        <v>75</v>
      </c>
      <c r="F129" s="27" t="n">
        <f aca="false">IF(TOT!AN131&lt;13.4,IF(E129&gt;73,73,E129),E129)</f>
        <v>73</v>
      </c>
      <c r="G129" s="27" t="n">
        <f aca="false">IF(TOT!AN131&lt;11,IF(F129&gt;66,66,F129),F129)</f>
        <v>73</v>
      </c>
    </row>
    <row r="130" customFormat="false" ht="13" hidden="false" customHeight="true" outlineLevel="0" collapsed="false">
      <c r="A130" s="17" t="s">
        <v>896</v>
      </c>
      <c r="B130" s="50" t="n">
        <f aca="false">(TOT!BN132*60)/TOT!AK132</f>
        <v>3.98604882909816</v>
      </c>
      <c r="C130" s="27" t="n">
        <f aca="false">VLOOKUP(B130,'SK - HITS TAKEN'!$A$3:$B$55,2)</f>
        <v>80</v>
      </c>
      <c r="D130" s="27" t="n">
        <f aca="false">IF(TOT!AK132&lt;400,IF(C130&gt;66,66,C130),C130)</f>
        <v>66</v>
      </c>
      <c r="E130" s="27" t="n">
        <f aca="false">IF(TOT!AK132&lt;200,IF(D130&gt;60,60,D130),D130)</f>
        <v>66</v>
      </c>
      <c r="F130" s="27" t="n">
        <f aca="false">IF(TOT!AN132&lt;13.4,IF(E130&gt;73,73,E130),E130)</f>
        <v>66</v>
      </c>
      <c r="G130" s="27" t="n">
        <f aca="false">IF(TOT!AN132&lt;11,IF(F130&gt;66,66,F130),F130)</f>
        <v>66</v>
      </c>
    </row>
    <row r="131" customFormat="false" ht="13" hidden="false" customHeight="true" outlineLevel="0" collapsed="false">
      <c r="A131" s="17" t="s">
        <v>900</v>
      </c>
      <c r="B131" s="50" t="n">
        <f aca="false">(TOT!BN133*60)/TOT!AK133</f>
        <v>4.06250766626588</v>
      </c>
      <c r="C131" s="27" t="n">
        <f aca="false">VLOOKUP(B131,'SK - HITS TAKEN'!$A$3:$B$55,2)</f>
        <v>79</v>
      </c>
      <c r="D131" s="27" t="n">
        <f aca="false">IF(TOT!AK133&lt;400,IF(C131&gt;66,66,C131),C131)</f>
        <v>79</v>
      </c>
      <c r="E131" s="27" t="n">
        <f aca="false">IF(TOT!AK133&lt;200,IF(D131&gt;60,60,D131),D131)</f>
        <v>79</v>
      </c>
      <c r="F131" s="27" t="n">
        <f aca="false">IF(TOT!AN133&lt;13.4,IF(E131&gt;73,73,E131),E131)</f>
        <v>79</v>
      </c>
      <c r="G131" s="27" t="n">
        <f aca="false">IF(TOT!AN133&lt;11,IF(F131&gt;66,66,F131),F131)</f>
        <v>79</v>
      </c>
    </row>
    <row r="132" customFormat="false" ht="13" hidden="false" customHeight="true" outlineLevel="0" collapsed="false">
      <c r="A132" s="17" t="s">
        <v>905</v>
      </c>
      <c r="B132" s="50" t="n">
        <f aca="false">(TOT!BN134*60)/TOT!AK134</f>
        <v>4.75582024905254</v>
      </c>
      <c r="C132" s="27" t="n">
        <f aca="false">VLOOKUP(B132,'SK - HITS TAKEN'!$A$3:$B$55,2)</f>
        <v>72</v>
      </c>
      <c r="D132" s="27" t="n">
        <f aca="false">IF(TOT!AK134&lt;400,IF(C132&gt;66,66,C132),C132)</f>
        <v>72</v>
      </c>
      <c r="E132" s="27" t="n">
        <f aca="false">IF(TOT!AK134&lt;200,IF(D132&gt;60,60,D132),D132)</f>
        <v>72</v>
      </c>
      <c r="F132" s="27" t="n">
        <f aca="false">IF(TOT!AN134&lt;13.4,IF(E132&gt;73,73,E132),E132)</f>
        <v>72</v>
      </c>
      <c r="G132" s="27" t="n">
        <f aca="false">IF(TOT!AN134&lt;11,IF(F132&gt;66,66,F132),F132)</f>
        <v>66</v>
      </c>
    </row>
    <row r="133" customFormat="false" ht="13" hidden="false" customHeight="true" outlineLevel="0" collapsed="false">
      <c r="A133" s="17" t="s">
        <v>909</v>
      </c>
      <c r="B133" s="50" t="n">
        <f aca="false">(TOT!BN135*60)/TOT!AK135</f>
        <v>3.20878960963366</v>
      </c>
      <c r="C133" s="27" t="n">
        <f aca="false">VLOOKUP(B133,'SK - HITS TAKEN'!$A$3:$B$55,2)</f>
        <v>88</v>
      </c>
      <c r="D133" s="27" t="n">
        <f aca="false">IF(TOT!AK135&lt;400,IF(C133&gt;66,66,C133),C133)</f>
        <v>88</v>
      </c>
      <c r="E133" s="27" t="n">
        <f aca="false">IF(TOT!AK135&lt;200,IF(D133&gt;60,60,D133),D133)</f>
        <v>88</v>
      </c>
      <c r="F133" s="27" t="n">
        <f aca="false">IF(TOT!AN135&lt;13.4,IF(E133&gt;73,73,E133),E133)</f>
        <v>73</v>
      </c>
      <c r="G133" s="27" t="n">
        <f aca="false">IF(TOT!AN135&lt;11,IF(F133&gt;66,66,F133),F133)</f>
        <v>73</v>
      </c>
    </row>
    <row r="134" customFormat="false" ht="13" hidden="false" customHeight="true" outlineLevel="0" collapsed="false">
      <c r="A134" s="17" t="s">
        <v>915</v>
      </c>
      <c r="B134" s="50" t="n">
        <f aca="false">(TOT!BN136*60)/TOT!AK136</f>
        <v>5.71116769734449</v>
      </c>
      <c r="C134" s="27" t="n">
        <f aca="false">VLOOKUP(B134,'SK - HITS TAKEN'!$A$3:$B$55,2)</f>
        <v>63</v>
      </c>
      <c r="D134" s="27" t="n">
        <f aca="false">IF(TOT!AK136&lt;400,IF(C134&gt;66,66,C134),C134)</f>
        <v>63</v>
      </c>
      <c r="E134" s="27" t="n">
        <f aca="false">IF(TOT!AK136&lt;200,IF(D134&gt;60,60,D134),D134)</f>
        <v>63</v>
      </c>
      <c r="F134" s="27" t="n">
        <f aca="false">IF(TOT!AN136&lt;13.4,IF(E134&gt;73,73,E134),E134)</f>
        <v>63</v>
      </c>
      <c r="G134" s="27" t="n">
        <f aca="false">IF(TOT!AN136&lt;11,IF(F134&gt;66,66,F134),F134)</f>
        <v>63</v>
      </c>
    </row>
    <row r="135" customFormat="false" ht="13" hidden="false" customHeight="true" outlineLevel="0" collapsed="false">
      <c r="A135" s="17" t="s">
        <v>919</v>
      </c>
      <c r="B135" s="50" t="n">
        <f aca="false">(TOT!BN137*60)/TOT!AK137</f>
        <v>4.29880197322058</v>
      </c>
      <c r="C135" s="27" t="n">
        <f aca="false">VLOOKUP(B135,'SK - HITS TAKEN'!$A$3:$B$55,2)</f>
        <v>76</v>
      </c>
      <c r="D135" s="27" t="n">
        <f aca="false">IF(TOT!AK137&lt;400,IF(C135&gt;66,66,C135),C135)</f>
        <v>76</v>
      </c>
      <c r="E135" s="27" t="n">
        <f aca="false">IF(TOT!AK137&lt;200,IF(D135&gt;60,60,D135),D135)</f>
        <v>76</v>
      </c>
      <c r="F135" s="27" t="n">
        <f aca="false">IF(TOT!AN137&lt;13.4,IF(E135&gt;73,73,E135),E135)</f>
        <v>76</v>
      </c>
      <c r="G135" s="27" t="n">
        <f aca="false">IF(TOT!AN137&lt;11,IF(F135&gt;66,66,F135),F135)</f>
        <v>76</v>
      </c>
    </row>
    <row r="136" customFormat="false" ht="13" hidden="false" customHeight="true" outlineLevel="0" collapsed="false">
      <c r="A136" s="17" t="s">
        <v>923</v>
      </c>
      <c r="B136" s="50" t="n">
        <f aca="false">(TOT!BN138*60)/TOT!AK138</f>
        <v>5.05069829730247</v>
      </c>
      <c r="C136" s="27" t="n">
        <f aca="false">VLOOKUP(B136,'SK - HITS TAKEN'!$A$3:$B$55,2)</f>
        <v>69</v>
      </c>
      <c r="D136" s="27" t="n">
        <f aca="false">IF(TOT!AK138&lt;400,IF(C136&gt;66,66,C136),C136)</f>
        <v>66</v>
      </c>
      <c r="E136" s="27" t="n">
        <f aca="false">IF(TOT!AK138&lt;200,IF(D136&gt;60,60,D136),D136)</f>
        <v>66</v>
      </c>
      <c r="F136" s="27" t="n">
        <f aca="false">IF(TOT!AN138&lt;13.4,IF(E136&gt;73,73,E136),E136)</f>
        <v>66</v>
      </c>
      <c r="G136" s="27" t="n">
        <f aca="false">IF(TOT!AN138&lt;11,IF(F136&gt;66,66,F136),F136)</f>
        <v>66</v>
      </c>
    </row>
    <row r="137" customFormat="false" ht="13" hidden="false" customHeight="true" outlineLevel="0" collapsed="false">
      <c r="A137" s="17" t="s">
        <v>927</v>
      </c>
      <c r="B137" s="50" t="n">
        <f aca="false">(TOT!BN139*60)/TOT!AK139</f>
        <v>0</v>
      </c>
      <c r="C137" s="27" t="n">
        <f aca="false">VLOOKUP(B137,'SK - HITS TAKEN'!$A$3:$B$55,2)</f>
        <v>99</v>
      </c>
      <c r="D137" s="27" t="n">
        <f aca="false">IF(TOT!AK139&lt;400,IF(C137&gt;66,66,C137),C137)</f>
        <v>66</v>
      </c>
      <c r="E137" s="27" t="n">
        <f aca="false">IF(TOT!AK139&lt;200,IF(D137&gt;60,60,D137),D137)</f>
        <v>60</v>
      </c>
      <c r="F137" s="27" t="n">
        <f aca="false">IF(TOT!AN139&lt;13.4,IF(E137&gt;73,73,E137),E137)</f>
        <v>60</v>
      </c>
      <c r="G137" s="27" t="n">
        <f aca="false">IF(TOT!AN139&lt;11,IF(F137&gt;66,66,F137),F137)</f>
        <v>60</v>
      </c>
    </row>
    <row r="138" customFormat="false" ht="13" hidden="false" customHeight="true" outlineLevel="0" collapsed="false">
      <c r="A138" s="17" t="s">
        <v>931</v>
      </c>
      <c r="B138" s="50" t="n">
        <f aca="false">(TOT!BN140*60)/TOT!AK140</f>
        <v>2.65552003934112</v>
      </c>
      <c r="C138" s="27" t="n">
        <f aca="false">VLOOKUP(B138,'SK - HITS TAKEN'!$A$3:$B$55,2)</f>
        <v>93</v>
      </c>
      <c r="D138" s="27" t="n">
        <f aca="false">IF(TOT!AK140&lt;400,IF(C138&gt;66,66,C138),C138)</f>
        <v>93</v>
      </c>
      <c r="E138" s="27" t="n">
        <f aca="false">IF(TOT!AK140&lt;200,IF(D138&gt;60,60,D138),D138)</f>
        <v>93</v>
      </c>
      <c r="F138" s="27" t="n">
        <f aca="false">IF(TOT!AN140&lt;13.4,IF(E138&gt;73,73,E138),E138)</f>
        <v>93</v>
      </c>
      <c r="G138" s="27" t="n">
        <f aca="false">IF(TOT!AN140&lt;11,IF(F138&gt;66,66,F138),F138)</f>
        <v>93</v>
      </c>
    </row>
    <row r="139" customFormat="false" ht="13" hidden="false" customHeight="true" outlineLevel="0" collapsed="false">
      <c r="A139" s="17" t="s">
        <v>936</v>
      </c>
      <c r="B139" s="50" t="n">
        <f aca="false">(TOT!BN141*60)/TOT!AK141</f>
        <v>4.91492297079803</v>
      </c>
      <c r="C139" s="27" t="n">
        <f aca="false">VLOOKUP(B139,'SK - HITS TAKEN'!$A$3:$B$55,2)</f>
        <v>70</v>
      </c>
      <c r="D139" s="27" t="n">
        <f aca="false">IF(TOT!AK141&lt;400,IF(C139&gt;66,66,C139),C139)</f>
        <v>70</v>
      </c>
      <c r="E139" s="27" t="n">
        <f aca="false">IF(TOT!AK141&lt;200,IF(D139&gt;60,60,D139),D139)</f>
        <v>70</v>
      </c>
      <c r="F139" s="27" t="n">
        <f aca="false">IF(TOT!AN141&lt;13.4,IF(E139&gt;73,73,E139),E139)</f>
        <v>70</v>
      </c>
      <c r="G139" s="27" t="n">
        <f aca="false">IF(TOT!AN141&lt;11,IF(F139&gt;66,66,F139),F139)</f>
        <v>70</v>
      </c>
    </row>
    <row r="140" customFormat="false" ht="13" hidden="false" customHeight="true" outlineLevel="0" collapsed="false">
      <c r="A140" s="17" t="s">
        <v>940</v>
      </c>
      <c r="B140" s="50" t="n">
        <f aca="false">(TOT!BN142*60)/TOT!AK142</f>
        <v>4.52086553323042</v>
      </c>
      <c r="C140" s="27" t="n">
        <f aca="false">VLOOKUP(B140,'SK - HITS TAKEN'!$A$3:$B$55,2)</f>
        <v>74</v>
      </c>
      <c r="D140" s="27" t="n">
        <f aca="false">IF(TOT!AK142&lt;400,IF(C140&gt;66,66,C140),C140)</f>
        <v>74</v>
      </c>
      <c r="E140" s="27" t="n">
        <f aca="false">IF(TOT!AK142&lt;200,IF(D140&gt;60,60,D140),D140)</f>
        <v>74</v>
      </c>
      <c r="F140" s="27" t="n">
        <f aca="false">IF(TOT!AN142&lt;13.4,IF(E140&gt;73,73,E140),E140)</f>
        <v>74</v>
      </c>
      <c r="G140" s="27" t="n">
        <f aca="false">IF(TOT!AN142&lt;11,IF(F140&gt;66,66,F140),F140)</f>
        <v>74</v>
      </c>
    </row>
    <row r="141" customFormat="false" ht="13" hidden="false" customHeight="true" outlineLevel="0" collapsed="false">
      <c r="A141" s="17" t="s">
        <v>944</v>
      </c>
      <c r="B141" s="50" t="n">
        <f aca="false">(TOT!BN143*60)/TOT!AK143</f>
        <v>8.04069983868946</v>
      </c>
      <c r="C141" s="27" t="n">
        <f aca="false">VLOOKUP(B141,'SK - HITS TAKEN'!$A$3:$B$55,2)</f>
        <v>51</v>
      </c>
      <c r="D141" s="27" t="n">
        <f aca="false">IF(TOT!AK143&lt;400,IF(C141&gt;66,66,C141),C141)</f>
        <v>51</v>
      </c>
      <c r="E141" s="27" t="n">
        <f aca="false">IF(TOT!AK143&lt;200,IF(D141&gt;60,60,D141),D141)</f>
        <v>51</v>
      </c>
      <c r="F141" s="27" t="n">
        <f aca="false">IF(TOT!AN143&lt;13.4,IF(E141&gt;73,73,E141),E141)</f>
        <v>51</v>
      </c>
      <c r="G141" s="27" t="n">
        <f aca="false">IF(TOT!AN143&lt;11,IF(F141&gt;66,66,F141),F141)</f>
        <v>51</v>
      </c>
    </row>
    <row r="142" customFormat="false" ht="13" hidden="false" customHeight="true" outlineLevel="0" collapsed="false">
      <c r="A142" s="17" t="s">
        <v>949</v>
      </c>
      <c r="B142" s="50" t="n">
        <f aca="false">(TOT!BN144*60)/TOT!AK144</f>
        <v>4.32246342163144</v>
      </c>
      <c r="C142" s="27" t="n">
        <f aca="false">VLOOKUP(B142,'SK - HITS TAKEN'!$A$3:$B$55,2)</f>
        <v>76</v>
      </c>
      <c r="D142" s="27" t="n">
        <f aca="false">IF(TOT!AK144&lt;400,IF(C142&gt;66,66,C142),C142)</f>
        <v>76</v>
      </c>
      <c r="E142" s="27" t="n">
        <f aca="false">IF(TOT!AK144&lt;200,IF(D142&gt;60,60,D142),D142)</f>
        <v>76</v>
      </c>
      <c r="F142" s="27" t="n">
        <f aca="false">IF(TOT!AN144&lt;13.4,IF(E142&gt;73,73,E142),E142)</f>
        <v>76</v>
      </c>
      <c r="G142" s="27" t="n">
        <f aca="false">IF(TOT!AN144&lt;11,IF(F142&gt;66,66,F142),F142)</f>
        <v>76</v>
      </c>
    </row>
    <row r="143" customFormat="false" ht="13" hidden="false" customHeight="true" outlineLevel="0" collapsed="false">
      <c r="A143" s="17" t="s">
        <v>952</v>
      </c>
      <c r="B143" s="50" t="n">
        <f aca="false">(TOT!BN145*60)/TOT!AK145</f>
        <v>2.85186163189853</v>
      </c>
      <c r="C143" s="27" t="n">
        <f aca="false">VLOOKUP(B143,'SK - HITS TAKEN'!$A$3:$B$55,2)</f>
        <v>91</v>
      </c>
      <c r="D143" s="27" t="n">
        <f aca="false">IF(TOT!AK145&lt;400,IF(C143&gt;66,66,C143),C143)</f>
        <v>91</v>
      </c>
      <c r="E143" s="27" t="n">
        <f aca="false">IF(TOT!AK145&lt;200,IF(D143&gt;60,60,D143),D143)</f>
        <v>91</v>
      </c>
      <c r="F143" s="27" t="n">
        <f aca="false">IF(TOT!AN145&lt;13.4,IF(E143&gt;73,73,E143),E143)</f>
        <v>91</v>
      </c>
      <c r="G143" s="27" t="n">
        <f aca="false">IF(TOT!AN145&lt;11,IF(F143&gt;66,66,F143),F143)</f>
        <v>91</v>
      </c>
    </row>
    <row r="144" customFormat="false" ht="13" hidden="false" customHeight="true" outlineLevel="0" collapsed="false">
      <c r="A144" s="17" t="s">
        <v>957</v>
      </c>
      <c r="B144" s="50" t="n">
        <f aca="false">(TOT!BN146*60)/TOT!AK146</f>
        <v>6.61017714431939</v>
      </c>
      <c r="C144" s="27" t="n">
        <f aca="false">VLOOKUP(B144,'SK - HITS TAKEN'!$A$3:$B$55,2)</f>
        <v>57</v>
      </c>
      <c r="D144" s="27" t="n">
        <f aca="false">IF(TOT!AK146&lt;400,IF(C144&gt;66,66,C144),C144)</f>
        <v>57</v>
      </c>
      <c r="E144" s="27" t="n">
        <f aca="false">IF(TOT!AK146&lt;200,IF(D144&gt;60,60,D144),D144)</f>
        <v>57</v>
      </c>
      <c r="F144" s="27" t="n">
        <f aca="false">IF(TOT!AN146&lt;13.4,IF(E144&gt;73,73,E144),E144)</f>
        <v>57</v>
      </c>
      <c r="G144" s="27" t="n">
        <f aca="false">IF(TOT!AN146&lt;11,IF(F144&gt;66,66,F144),F144)</f>
        <v>57</v>
      </c>
    </row>
    <row r="145" customFormat="false" ht="13" hidden="false" customHeight="true" outlineLevel="0" collapsed="false">
      <c r="A145" s="17" t="s">
        <v>961</v>
      </c>
      <c r="B145" s="50" t="n">
        <f aca="false">(TOT!BN147*60)/TOT!AK147</f>
        <v>6.26105730306752</v>
      </c>
      <c r="C145" s="27" t="n">
        <f aca="false">VLOOKUP(B145,'SK - HITS TAKEN'!$A$3:$B$55,2)</f>
        <v>59</v>
      </c>
      <c r="D145" s="27" t="n">
        <f aca="false">IF(TOT!AK147&lt;400,IF(C145&gt;66,66,C145),C145)</f>
        <v>59</v>
      </c>
      <c r="E145" s="27" t="n">
        <f aca="false">IF(TOT!AK147&lt;200,IF(D145&gt;60,60,D145),D145)</f>
        <v>59</v>
      </c>
      <c r="F145" s="27" t="n">
        <f aca="false">IF(TOT!AN147&lt;13.4,IF(E145&gt;73,73,E145),E145)</f>
        <v>59</v>
      </c>
      <c r="G145" s="27" t="n">
        <f aca="false">IF(TOT!AN147&lt;11,IF(F145&gt;66,66,F145),F145)</f>
        <v>59</v>
      </c>
    </row>
    <row r="146" customFormat="false" ht="13" hidden="false" customHeight="true" outlineLevel="0" collapsed="false">
      <c r="A146" s="17" t="s">
        <v>966</v>
      </c>
      <c r="B146" s="50" t="n">
        <f aca="false">(TOT!BN148*60)/TOT!AK148</f>
        <v>4.6915993621071</v>
      </c>
      <c r="C146" s="27" t="n">
        <f aca="false">VLOOKUP(B146,'SK - HITS TAKEN'!$A$3:$B$55,2)</f>
        <v>72</v>
      </c>
      <c r="D146" s="27" t="n">
        <f aca="false">IF(TOT!AK148&lt;400,IF(C146&gt;66,66,C146),C146)</f>
        <v>72</v>
      </c>
      <c r="E146" s="27" t="n">
        <f aca="false">IF(TOT!AK148&lt;200,IF(D146&gt;60,60,D146),D146)</f>
        <v>72</v>
      </c>
      <c r="F146" s="27" t="n">
        <f aca="false">IF(TOT!AN148&lt;13.4,IF(E146&gt;73,73,E146),E146)</f>
        <v>72</v>
      </c>
      <c r="G146" s="27" t="n">
        <f aca="false">IF(TOT!AN148&lt;11,IF(F146&gt;66,66,F146),F146)</f>
        <v>72</v>
      </c>
    </row>
    <row r="147" customFormat="false" ht="13" hidden="false" customHeight="true" outlineLevel="0" collapsed="false">
      <c r="A147" s="17" t="s">
        <v>970</v>
      </c>
      <c r="B147" s="50" t="n">
        <f aca="false">(TOT!BN149*60)/TOT!AK149</f>
        <v>0</v>
      </c>
      <c r="C147" s="27" t="n">
        <f aca="false">VLOOKUP(B147,'SK - HITS TAKEN'!$A$3:$B$55,2)</f>
        <v>99</v>
      </c>
      <c r="D147" s="27" t="n">
        <f aca="false">IF(TOT!AK149&lt;400,IF(C147&gt;66,66,C147),C147)</f>
        <v>66</v>
      </c>
      <c r="E147" s="27" t="n">
        <f aca="false">IF(TOT!AK149&lt;200,IF(D147&gt;60,60,D147),D147)</f>
        <v>60</v>
      </c>
      <c r="F147" s="27" t="n">
        <f aca="false">IF(TOT!AN149&lt;13.4,IF(E147&gt;73,73,E147),E147)</f>
        <v>60</v>
      </c>
      <c r="G147" s="27" t="n">
        <f aca="false">IF(TOT!AN149&lt;11,IF(F147&gt;66,66,F147),F147)</f>
        <v>60</v>
      </c>
    </row>
    <row r="148" customFormat="false" ht="13" hidden="false" customHeight="true" outlineLevel="0" collapsed="false">
      <c r="A148" s="17" t="s">
        <v>974</v>
      </c>
      <c r="B148" s="50" t="n">
        <f aca="false">(TOT!BN150*60)/TOT!AK150</f>
        <v>3.38826143306795</v>
      </c>
      <c r="C148" s="27" t="n">
        <f aca="false">VLOOKUP(B148,'SK - HITS TAKEN'!$A$3:$B$55,2)</f>
        <v>86</v>
      </c>
      <c r="D148" s="27" t="n">
        <f aca="false">IF(TOT!AK150&lt;400,IF(C148&gt;66,66,C148),C148)</f>
        <v>86</v>
      </c>
      <c r="E148" s="27" t="n">
        <f aca="false">IF(TOT!AK150&lt;200,IF(D148&gt;60,60,D148),D148)</f>
        <v>86</v>
      </c>
      <c r="F148" s="27" t="n">
        <f aca="false">IF(TOT!AN150&lt;13.4,IF(E148&gt;73,73,E148),E148)</f>
        <v>86</v>
      </c>
      <c r="G148" s="27" t="n">
        <f aca="false">IF(TOT!AN150&lt;11,IF(F148&gt;66,66,F148),F148)</f>
        <v>86</v>
      </c>
    </row>
    <row r="149" customFormat="false" ht="13" hidden="false" customHeight="true" outlineLevel="0" collapsed="false">
      <c r="A149" s="17" t="s">
        <v>979</v>
      </c>
      <c r="B149" s="50" t="n">
        <f aca="false">(TOT!BN151*60)/TOT!AK151</f>
        <v>3.51906158357771</v>
      </c>
      <c r="C149" s="27" t="n">
        <f aca="false">VLOOKUP(B149,'SK - HITS TAKEN'!$A$3:$B$55,2)</f>
        <v>85</v>
      </c>
      <c r="D149" s="27" t="n">
        <f aca="false">IF(TOT!AK151&lt;400,IF(C149&gt;66,66,C149),C149)</f>
        <v>66</v>
      </c>
      <c r="E149" s="27" t="n">
        <f aca="false">IF(TOT!AK151&lt;200,IF(D149&gt;60,60,D149),D149)</f>
        <v>60</v>
      </c>
      <c r="F149" s="27" t="n">
        <f aca="false">IF(TOT!AN151&lt;13.4,IF(E149&gt;73,73,E149),E149)</f>
        <v>60</v>
      </c>
      <c r="G149" s="27" t="n">
        <f aca="false">IF(TOT!AN151&lt;11,IF(F149&gt;66,66,F149),F149)</f>
        <v>60</v>
      </c>
    </row>
    <row r="150" customFormat="false" ht="13" hidden="false" customHeight="true" outlineLevel="0" collapsed="false">
      <c r="A150" s="17" t="s">
        <v>983</v>
      </c>
      <c r="B150" s="50" t="n">
        <f aca="false">(TOT!BN152*60)/TOT!AK152</f>
        <v>4.07283697877386</v>
      </c>
      <c r="C150" s="27" t="n">
        <f aca="false">VLOOKUP(B150,'SK - HITS TAKEN'!$A$3:$B$55,2)</f>
        <v>79</v>
      </c>
      <c r="D150" s="27" t="n">
        <f aca="false">IF(TOT!AK152&lt;400,IF(C150&gt;66,66,C150),C150)</f>
        <v>79</v>
      </c>
      <c r="E150" s="27" t="n">
        <f aca="false">IF(TOT!AK152&lt;200,IF(D150&gt;60,60,D150),D150)</f>
        <v>79</v>
      </c>
      <c r="F150" s="27" t="n">
        <f aca="false">IF(TOT!AN152&lt;13.4,IF(E150&gt;73,73,E150),E150)</f>
        <v>79</v>
      </c>
      <c r="G150" s="27" t="n">
        <f aca="false">IF(TOT!AN152&lt;11,IF(F150&gt;66,66,F150),F150)</f>
        <v>79</v>
      </c>
    </row>
    <row r="151" customFormat="false" ht="13" hidden="false" customHeight="true" outlineLevel="0" collapsed="false">
      <c r="A151" s="17" t="s">
        <v>988</v>
      </c>
      <c r="B151" s="50" t="n">
        <f aca="false">(TOT!BN153*60)/TOT!AK153</f>
        <v>0.976721471593684</v>
      </c>
      <c r="C151" s="27" t="n">
        <f aca="false">VLOOKUP(B151,'SK - HITS TAKEN'!$A$3:$B$55,2)</f>
        <v>99</v>
      </c>
      <c r="D151" s="27" t="n">
        <f aca="false">IF(TOT!AK153&lt;400,IF(C151&gt;66,66,C151),C151)</f>
        <v>99</v>
      </c>
      <c r="E151" s="27" t="n">
        <f aca="false">IF(TOT!AK153&lt;200,IF(D151&gt;60,60,D151),D151)</f>
        <v>99</v>
      </c>
      <c r="F151" s="27" t="n">
        <f aca="false">IF(TOT!AN153&lt;13.4,IF(E151&gt;73,73,E151),E151)</f>
        <v>99</v>
      </c>
      <c r="G151" s="27" t="n">
        <f aca="false">IF(TOT!AN153&lt;11,IF(F151&gt;66,66,F151),F151)</f>
        <v>99</v>
      </c>
    </row>
    <row r="152" customFormat="false" ht="13" hidden="false" customHeight="true" outlineLevel="0" collapsed="false">
      <c r="A152" s="17" t="s">
        <v>992</v>
      </c>
      <c r="B152" s="50" t="n">
        <f aca="false">(TOT!BN154*60)/TOT!AK154</f>
        <v>3.53114271701822</v>
      </c>
      <c r="C152" s="27" t="n">
        <f aca="false">VLOOKUP(B152,'SK - HITS TAKEN'!$A$3:$B$55,2)</f>
        <v>84</v>
      </c>
      <c r="D152" s="27" t="n">
        <f aca="false">IF(TOT!AK154&lt;400,IF(C152&gt;66,66,C152),C152)</f>
        <v>84</v>
      </c>
      <c r="E152" s="27" t="n">
        <f aca="false">IF(TOT!AK154&lt;200,IF(D152&gt;60,60,D152),D152)</f>
        <v>84</v>
      </c>
      <c r="F152" s="27" t="n">
        <f aca="false">IF(TOT!AN154&lt;13.4,IF(E152&gt;73,73,E152),E152)</f>
        <v>84</v>
      </c>
      <c r="G152" s="27" t="n">
        <f aca="false">IF(TOT!AN154&lt;11,IF(F152&gt;66,66,F152),F152)</f>
        <v>84</v>
      </c>
    </row>
    <row r="153" customFormat="false" ht="13" hidden="false" customHeight="true" outlineLevel="0" collapsed="false">
      <c r="A153" s="17" t="s">
        <v>996</v>
      </c>
      <c r="B153" s="50" t="n">
        <f aca="false">(TOT!BN155*60)/TOT!AK155</f>
        <v>6.22891253568648</v>
      </c>
      <c r="C153" s="27" t="n">
        <f aca="false">VLOOKUP(B153,'SK - HITS TAKEN'!$A$3:$B$55,2)</f>
        <v>59</v>
      </c>
      <c r="D153" s="27" t="n">
        <f aca="false">IF(TOT!AK155&lt;400,IF(C153&gt;66,66,C153),C153)</f>
        <v>59</v>
      </c>
      <c r="E153" s="27" t="n">
        <f aca="false">IF(TOT!AK155&lt;200,IF(D153&gt;60,60,D153),D153)</f>
        <v>59</v>
      </c>
      <c r="F153" s="27" t="n">
        <f aca="false">IF(TOT!AN155&lt;13.4,IF(E153&gt;73,73,E153),E153)</f>
        <v>59</v>
      </c>
      <c r="G153" s="27" t="n">
        <f aca="false">IF(TOT!AN155&lt;11,IF(F153&gt;66,66,F153),F153)</f>
        <v>59</v>
      </c>
    </row>
    <row r="154" customFormat="false" ht="13" hidden="false" customHeight="true" outlineLevel="0" collapsed="false">
      <c r="A154" s="17" t="s">
        <v>1001</v>
      </c>
      <c r="B154" s="50" t="n">
        <f aca="false">(TOT!BN156*60)/TOT!AK156</f>
        <v>5.53782709018607</v>
      </c>
      <c r="C154" s="27" t="n">
        <f aca="false">VLOOKUP(B154,'SK - HITS TAKEN'!$A$3:$B$55,2)</f>
        <v>65</v>
      </c>
      <c r="D154" s="27" t="n">
        <f aca="false">IF(TOT!AK156&lt;400,IF(C154&gt;66,66,C154),C154)</f>
        <v>65</v>
      </c>
      <c r="E154" s="27" t="n">
        <f aca="false">IF(TOT!AK156&lt;200,IF(D154&gt;60,60,D154),D154)</f>
        <v>65</v>
      </c>
      <c r="F154" s="27" t="n">
        <f aca="false">IF(TOT!AN156&lt;13.4,IF(E154&gt;73,73,E154),E154)</f>
        <v>65</v>
      </c>
      <c r="G154" s="27" t="n">
        <f aca="false">IF(TOT!AN156&lt;11,IF(F154&gt;66,66,F154),F154)</f>
        <v>65</v>
      </c>
    </row>
    <row r="155" customFormat="false" ht="13" hidden="false" customHeight="true" outlineLevel="0" collapsed="false">
      <c r="A155" s="17" t="s">
        <v>1006</v>
      </c>
      <c r="B155" s="50" t="n">
        <f aca="false">(TOT!BN157*60)/TOT!AK157</f>
        <v>5.38991713776814</v>
      </c>
      <c r="C155" s="27" t="n">
        <f aca="false">VLOOKUP(B155,'SK - HITS TAKEN'!$A$3:$B$55,2)</f>
        <v>66</v>
      </c>
      <c r="D155" s="27" t="n">
        <f aca="false">IF(TOT!AK157&lt;400,IF(C155&gt;66,66,C155),C155)</f>
        <v>66</v>
      </c>
      <c r="E155" s="27" t="n">
        <f aca="false">IF(TOT!AK157&lt;200,IF(D155&gt;60,60,D155),D155)</f>
        <v>66</v>
      </c>
      <c r="F155" s="27" t="n">
        <f aca="false">IF(TOT!AN157&lt;13.4,IF(E155&gt;73,73,E155),E155)</f>
        <v>66</v>
      </c>
      <c r="G155" s="27" t="n">
        <f aca="false">IF(TOT!AN157&lt;11,IF(F155&gt;66,66,F155),F155)</f>
        <v>66</v>
      </c>
    </row>
    <row r="156" customFormat="false" ht="13" hidden="false" customHeight="true" outlineLevel="0" collapsed="false">
      <c r="A156" s="17" t="s">
        <v>1010</v>
      </c>
      <c r="B156" s="50" t="n">
        <f aca="false">(TOT!BN158*60)/TOT!AK158</f>
        <v>2.96366516570837</v>
      </c>
      <c r="C156" s="27" t="n">
        <f aca="false">VLOOKUP(B156,'SK - HITS TAKEN'!$A$3:$B$55,2)</f>
        <v>90</v>
      </c>
      <c r="D156" s="27" t="n">
        <f aca="false">IF(TOT!AK158&lt;400,IF(C156&gt;66,66,C156),C156)</f>
        <v>90</v>
      </c>
      <c r="E156" s="27" t="n">
        <f aca="false">IF(TOT!AK158&lt;200,IF(D156&gt;60,60,D156),D156)</f>
        <v>90</v>
      </c>
      <c r="F156" s="27" t="n">
        <f aca="false">IF(TOT!AN158&lt;13.4,IF(E156&gt;73,73,E156),E156)</f>
        <v>90</v>
      </c>
      <c r="G156" s="27" t="n">
        <f aca="false">IF(TOT!AN158&lt;11,IF(F156&gt;66,66,F156),F156)</f>
        <v>90</v>
      </c>
    </row>
    <row r="157" customFormat="false" ht="13" hidden="false" customHeight="true" outlineLevel="0" collapsed="false">
      <c r="A157" s="17" t="s">
        <v>1014</v>
      </c>
      <c r="B157" s="50" t="n">
        <f aca="false">(TOT!BN159*60)/TOT!AK159</f>
        <v>4.0419161676647</v>
      </c>
      <c r="C157" s="27" t="n">
        <f aca="false">VLOOKUP(B157,'SK - HITS TAKEN'!$A$3:$B$55,2)</f>
        <v>79</v>
      </c>
      <c r="D157" s="27" t="n">
        <f aca="false">IF(TOT!AK159&lt;400,IF(C157&gt;66,66,C157),C157)</f>
        <v>66</v>
      </c>
      <c r="E157" s="27" t="n">
        <f aca="false">IF(TOT!AK159&lt;200,IF(D157&gt;60,60,D157),D157)</f>
        <v>60</v>
      </c>
      <c r="F157" s="27" t="n">
        <f aca="false">IF(TOT!AN159&lt;13.4,IF(E157&gt;73,73,E157),E157)</f>
        <v>60</v>
      </c>
      <c r="G157" s="27" t="n">
        <f aca="false">IF(TOT!AN159&lt;11,IF(F157&gt;66,66,F157),F157)</f>
        <v>60</v>
      </c>
    </row>
    <row r="158" customFormat="false" ht="13" hidden="false" customHeight="true" outlineLevel="0" collapsed="false">
      <c r="A158" s="17" t="s">
        <v>1019</v>
      </c>
      <c r="B158" s="50" t="n">
        <f aca="false">(TOT!BN160*60)/TOT!AK160</f>
        <v>6.27355623100304</v>
      </c>
      <c r="C158" s="27" t="n">
        <f aca="false">VLOOKUP(B158,'SK - HITS TAKEN'!$A$3:$B$55,2)</f>
        <v>59</v>
      </c>
      <c r="D158" s="27" t="n">
        <f aca="false">IF(TOT!AK160&lt;400,IF(C158&gt;66,66,C158),C158)</f>
        <v>59</v>
      </c>
      <c r="E158" s="27" t="n">
        <f aca="false">IF(TOT!AK160&lt;200,IF(D158&gt;60,60,D158),D158)</f>
        <v>59</v>
      </c>
      <c r="F158" s="27" t="n">
        <f aca="false">IF(TOT!AN160&lt;13.4,IF(E158&gt;73,73,E158),E158)</f>
        <v>59</v>
      </c>
      <c r="G158" s="27" t="n">
        <f aca="false">IF(TOT!AN160&lt;11,IF(F158&gt;66,66,F158),F158)</f>
        <v>59</v>
      </c>
    </row>
    <row r="159" customFormat="false" ht="13" hidden="false" customHeight="true" outlineLevel="0" collapsed="false">
      <c r="A159" s="17" t="s">
        <v>1023</v>
      </c>
      <c r="B159" s="50" t="n">
        <f aca="false">(TOT!BN161*60)/TOT!AK161</f>
        <v>5.03685019508925</v>
      </c>
      <c r="C159" s="27" t="n">
        <f aca="false">VLOOKUP(B159,'SK - HITS TAKEN'!$A$3:$B$55,2)</f>
        <v>69</v>
      </c>
      <c r="D159" s="27" t="n">
        <f aca="false">IF(TOT!AK161&lt;400,IF(C159&gt;66,66,C159),C159)</f>
        <v>69</v>
      </c>
      <c r="E159" s="27" t="n">
        <f aca="false">IF(TOT!AK161&lt;200,IF(D159&gt;60,60,D159),D159)</f>
        <v>69</v>
      </c>
      <c r="F159" s="27" t="n">
        <f aca="false">IF(TOT!AN161&lt;13.4,IF(E159&gt;73,73,E159),E159)</f>
        <v>69</v>
      </c>
      <c r="G159" s="27" t="n">
        <f aca="false">IF(TOT!AN161&lt;11,IF(F159&gt;66,66,F159),F159)</f>
        <v>69</v>
      </c>
    </row>
    <row r="160" customFormat="false" ht="13" hidden="false" customHeight="true" outlineLevel="0" collapsed="false">
      <c r="A160" s="17" t="s">
        <v>1028</v>
      </c>
      <c r="B160" s="50" t="n">
        <f aca="false">(TOT!BN162*60)/TOT!AK162</f>
        <v>5.70636021398849</v>
      </c>
      <c r="C160" s="27" t="n">
        <f aca="false">VLOOKUP(B160,'SK - HITS TAKEN'!$A$3:$B$55,2)</f>
        <v>63</v>
      </c>
      <c r="D160" s="27" t="n">
        <f aca="false">IF(TOT!AK162&lt;400,IF(C160&gt;66,66,C160),C160)</f>
        <v>63</v>
      </c>
      <c r="E160" s="27" t="n">
        <f aca="false">IF(TOT!AK162&lt;200,IF(D160&gt;60,60,D160),D160)</f>
        <v>60</v>
      </c>
      <c r="F160" s="27" t="n">
        <f aca="false">IF(TOT!AN162&lt;13.4,IF(E160&gt;73,73,E160),E160)</f>
        <v>60</v>
      </c>
      <c r="G160" s="27" t="n">
        <f aca="false">IF(TOT!AN162&lt;11,IF(F160&gt;66,66,F160),F160)</f>
        <v>60</v>
      </c>
    </row>
    <row r="161" customFormat="false" ht="13" hidden="false" customHeight="true" outlineLevel="0" collapsed="false">
      <c r="A161" s="17" t="s">
        <v>1032</v>
      </c>
      <c r="B161" s="50" t="n">
        <f aca="false">(TOT!BN163*60)/TOT!AK163</f>
        <v>4.57641753813679</v>
      </c>
      <c r="C161" s="27" t="n">
        <f aca="false">VLOOKUP(B161,'SK - HITS TAKEN'!$A$3:$B$55,2)</f>
        <v>73</v>
      </c>
      <c r="D161" s="27" t="n">
        <f aca="false">IF(TOT!AK163&lt;400,IF(C161&gt;66,66,C161),C161)</f>
        <v>73</v>
      </c>
      <c r="E161" s="27" t="n">
        <f aca="false">IF(TOT!AK163&lt;200,IF(D161&gt;60,60,D161),D161)</f>
        <v>73</v>
      </c>
      <c r="F161" s="27" t="n">
        <f aca="false">IF(TOT!AN163&lt;13.4,IF(E161&gt;73,73,E161),E161)</f>
        <v>73</v>
      </c>
      <c r="G161" s="27" t="n">
        <f aca="false">IF(TOT!AN163&lt;11,IF(F161&gt;66,66,F161),F161)</f>
        <v>73</v>
      </c>
    </row>
    <row r="162" customFormat="false" ht="13" hidden="false" customHeight="true" outlineLevel="0" collapsed="false">
      <c r="A162" s="17" t="s">
        <v>1035</v>
      </c>
      <c r="B162" s="50" t="n">
        <f aca="false">(TOT!BN164*60)/TOT!AK164</f>
        <v>8.40164532220888</v>
      </c>
      <c r="C162" s="27" t="n">
        <f aca="false">VLOOKUP(B162,'SK - HITS TAKEN'!$A$3:$B$55,2)</f>
        <v>50</v>
      </c>
      <c r="D162" s="27" t="n">
        <f aca="false">IF(TOT!AK164&lt;400,IF(C162&gt;66,66,C162),C162)</f>
        <v>50</v>
      </c>
      <c r="E162" s="27" t="n">
        <f aca="false">IF(TOT!AK164&lt;200,IF(D162&gt;60,60,D162),D162)</f>
        <v>50</v>
      </c>
      <c r="F162" s="27" t="n">
        <f aca="false">IF(TOT!AN164&lt;13.4,IF(E162&gt;73,73,E162),E162)</f>
        <v>50</v>
      </c>
      <c r="G162" s="27" t="n">
        <f aca="false">IF(TOT!AN164&lt;11,IF(F162&gt;66,66,F162),F162)</f>
        <v>50</v>
      </c>
    </row>
    <row r="163" customFormat="false" ht="13" hidden="false" customHeight="true" outlineLevel="0" collapsed="false">
      <c r="A163" s="17" t="s">
        <v>1040</v>
      </c>
      <c r="B163" s="50" t="n">
        <f aca="false">(TOT!BN165*60)/TOT!AK165</f>
        <v>3.55525580499086</v>
      </c>
      <c r="C163" s="27" t="n">
        <f aca="false">VLOOKUP(B163,'SK - HITS TAKEN'!$A$3:$B$55,2)</f>
        <v>84</v>
      </c>
      <c r="D163" s="27" t="n">
        <f aca="false">IF(TOT!AK165&lt;400,IF(C163&gt;66,66,C163),C163)</f>
        <v>84</v>
      </c>
      <c r="E163" s="27" t="n">
        <f aca="false">IF(TOT!AK165&lt;200,IF(D163&gt;60,60,D163),D163)</f>
        <v>84</v>
      </c>
      <c r="F163" s="27" t="n">
        <f aca="false">IF(TOT!AN165&lt;13.4,IF(E163&gt;73,73,E163),E163)</f>
        <v>84</v>
      </c>
      <c r="G163" s="27" t="n">
        <f aca="false">IF(TOT!AN165&lt;11,IF(F163&gt;66,66,F163),F163)</f>
        <v>84</v>
      </c>
    </row>
    <row r="164" customFormat="false" ht="13" hidden="false" customHeight="true" outlineLevel="0" collapsed="false">
      <c r="A164" s="17" t="s">
        <v>1044</v>
      </c>
      <c r="B164" s="50" t="n">
        <f aca="false">(TOT!BN166*60)/TOT!AK166</f>
        <v>4.45161695973842</v>
      </c>
      <c r="C164" s="27" t="n">
        <f aca="false">VLOOKUP(B164,'SK - HITS TAKEN'!$A$3:$B$55,2)</f>
        <v>75</v>
      </c>
      <c r="D164" s="27" t="n">
        <f aca="false">IF(TOT!AK166&lt;400,IF(C164&gt;66,66,C164),C164)</f>
        <v>75</v>
      </c>
      <c r="E164" s="27" t="n">
        <f aca="false">IF(TOT!AK166&lt;200,IF(D164&gt;60,60,D164),D164)</f>
        <v>75</v>
      </c>
      <c r="F164" s="27" t="n">
        <f aca="false">IF(TOT!AN166&lt;13.4,IF(E164&gt;73,73,E164),E164)</f>
        <v>73</v>
      </c>
      <c r="G164" s="27" t="n">
        <f aca="false">IF(TOT!AN166&lt;11,IF(F164&gt;66,66,F164),F164)</f>
        <v>73</v>
      </c>
    </row>
    <row r="165" customFormat="false" ht="13" hidden="false" customHeight="true" outlineLevel="0" collapsed="false">
      <c r="A165" s="17" t="s">
        <v>1049</v>
      </c>
      <c r="B165" s="50" t="n">
        <f aca="false">(TOT!BN167*60)/TOT!AK167</f>
        <v>4.81148420097368</v>
      </c>
      <c r="C165" s="27" t="n">
        <f aca="false">VLOOKUP(B165,'SK - HITS TAKEN'!$A$3:$B$55,2)</f>
        <v>71</v>
      </c>
      <c r="D165" s="27" t="n">
        <f aca="false">IF(TOT!AK167&lt;400,IF(C165&gt;66,66,C165),C165)</f>
        <v>71</v>
      </c>
      <c r="E165" s="27" t="n">
        <f aca="false">IF(TOT!AK167&lt;200,IF(D165&gt;60,60,D165),D165)</f>
        <v>71</v>
      </c>
      <c r="F165" s="27" t="n">
        <f aca="false">IF(TOT!AN167&lt;13.4,IF(E165&gt;73,73,E165),E165)</f>
        <v>71</v>
      </c>
      <c r="G165" s="27" t="n">
        <f aca="false">IF(TOT!AN167&lt;11,IF(F165&gt;66,66,F165),F165)</f>
        <v>71</v>
      </c>
    </row>
    <row r="166" customFormat="false" ht="13" hidden="false" customHeight="true" outlineLevel="0" collapsed="false">
      <c r="A166" s="17" t="s">
        <v>1054</v>
      </c>
      <c r="B166" s="50" t="n">
        <f aca="false">(TOT!BN168*60)/TOT!AK168</f>
        <v>3.07922591681823</v>
      </c>
      <c r="C166" s="27" t="n">
        <f aca="false">VLOOKUP(B166,'SK - HITS TAKEN'!$A$3:$B$55,2)</f>
        <v>89</v>
      </c>
      <c r="D166" s="27" t="n">
        <f aca="false">IF(TOT!AK168&lt;400,IF(C166&gt;66,66,C166),C166)</f>
        <v>89</v>
      </c>
      <c r="E166" s="27" t="n">
        <f aca="false">IF(TOT!AK168&lt;200,IF(D166&gt;60,60,D166),D166)</f>
        <v>89</v>
      </c>
      <c r="F166" s="27" t="n">
        <f aca="false">IF(TOT!AN168&lt;13.4,IF(E166&gt;73,73,E166),E166)</f>
        <v>89</v>
      </c>
      <c r="G166" s="27" t="n">
        <f aca="false">IF(TOT!AN168&lt;11,IF(F166&gt;66,66,F166),F166)</f>
        <v>89</v>
      </c>
    </row>
    <row r="167" customFormat="false" ht="13" hidden="false" customHeight="true" outlineLevel="0" collapsed="false">
      <c r="A167" s="17" t="s">
        <v>1059</v>
      </c>
      <c r="B167" s="50" t="n">
        <f aca="false">(TOT!BN169*60)/TOT!AK169</f>
        <v>7.0093290490583</v>
      </c>
      <c r="C167" s="27" t="n">
        <f aca="false">VLOOKUP(B167,'SK - HITS TAKEN'!$A$3:$B$55,2)</f>
        <v>54</v>
      </c>
      <c r="D167" s="27" t="n">
        <f aca="false">IF(TOT!AK169&lt;400,IF(C167&gt;66,66,C167),C167)</f>
        <v>54</v>
      </c>
      <c r="E167" s="27" t="n">
        <f aca="false">IF(TOT!AK169&lt;200,IF(D167&gt;60,60,D167),D167)</f>
        <v>54</v>
      </c>
      <c r="F167" s="27" t="n">
        <f aca="false">IF(TOT!AN169&lt;13.4,IF(E167&gt;73,73,E167),E167)</f>
        <v>54</v>
      </c>
      <c r="G167" s="27" t="n">
        <f aca="false">IF(TOT!AN169&lt;11,IF(F167&gt;66,66,F167),F167)</f>
        <v>54</v>
      </c>
    </row>
    <row r="168" customFormat="false" ht="13" hidden="false" customHeight="true" outlineLevel="0" collapsed="false">
      <c r="A168" s="17" t="s">
        <v>1063</v>
      </c>
      <c r="B168" s="50" t="n">
        <f aca="false">(TOT!BN170*60)/TOT!AK170</f>
        <v>3.8200339558574</v>
      </c>
      <c r="C168" s="27" t="n">
        <f aca="false">VLOOKUP(B168,'SK - HITS TAKEN'!$A$3:$B$55,2)</f>
        <v>82</v>
      </c>
      <c r="D168" s="27" t="n">
        <f aca="false">IF(TOT!AK170&lt;400,IF(C168&gt;66,66,C168),C168)</f>
        <v>66</v>
      </c>
      <c r="E168" s="27" t="n">
        <f aca="false">IF(TOT!AK170&lt;200,IF(D168&gt;60,60,D168),D168)</f>
        <v>60</v>
      </c>
      <c r="F168" s="27" t="n">
        <f aca="false">IF(TOT!AN170&lt;13.4,IF(E168&gt;73,73,E168),E168)</f>
        <v>60</v>
      </c>
      <c r="G168" s="27" t="n">
        <f aca="false">IF(TOT!AN170&lt;11,IF(F168&gt;66,66,F168),F168)</f>
        <v>60</v>
      </c>
    </row>
    <row r="169" customFormat="false" ht="13" hidden="false" customHeight="true" outlineLevel="0" collapsed="false">
      <c r="A169" s="17" t="s">
        <v>1068</v>
      </c>
      <c r="B169" s="50" t="n">
        <f aca="false">(TOT!BN171*60)/TOT!AK171</f>
        <v>3.46320346320346</v>
      </c>
      <c r="C169" s="27" t="n">
        <f aca="false">VLOOKUP(B169,'SK - HITS TAKEN'!$A$3:$B$55,2)</f>
        <v>85</v>
      </c>
      <c r="D169" s="27" t="n">
        <f aca="false">IF(TOT!AK171&lt;400,IF(C169&gt;66,66,C169),C169)</f>
        <v>66</v>
      </c>
      <c r="E169" s="27" t="n">
        <f aca="false">IF(TOT!AK171&lt;200,IF(D169&gt;60,60,D169),D169)</f>
        <v>66</v>
      </c>
      <c r="F169" s="27" t="n">
        <f aca="false">IF(TOT!AN171&lt;13.4,IF(E169&gt;73,73,E169),E169)</f>
        <v>66</v>
      </c>
      <c r="G169" s="27" t="n">
        <f aca="false">IF(TOT!AN171&lt;11,IF(F169&gt;66,66,F169),F169)</f>
        <v>66</v>
      </c>
    </row>
    <row r="170" customFormat="false" ht="13" hidden="false" customHeight="true" outlineLevel="0" collapsed="false">
      <c r="A170" s="17" t="s">
        <v>1072</v>
      </c>
      <c r="B170" s="50" t="n">
        <f aca="false">(TOT!BN172*60)/TOT!AK172</f>
        <v>2.25469728601254</v>
      </c>
      <c r="C170" s="27" t="n">
        <f aca="false">VLOOKUP(B170,'SK - HITS TAKEN'!$A$3:$B$55,2)</f>
        <v>95</v>
      </c>
      <c r="D170" s="27" t="n">
        <f aca="false">IF(TOT!AK172&lt;400,IF(C170&gt;66,66,C170),C170)</f>
        <v>66</v>
      </c>
      <c r="E170" s="27" t="n">
        <f aca="false">IF(TOT!AK172&lt;200,IF(D170&gt;60,60,D170),D170)</f>
        <v>60</v>
      </c>
      <c r="F170" s="27" t="n">
        <f aca="false">IF(TOT!AN172&lt;13.4,IF(E170&gt;73,73,E170),E170)</f>
        <v>60</v>
      </c>
      <c r="G170" s="27" t="n">
        <f aca="false">IF(TOT!AN172&lt;11,IF(F170&gt;66,66,F170),F170)</f>
        <v>60</v>
      </c>
    </row>
    <row r="171" customFormat="false" ht="13" hidden="false" customHeight="true" outlineLevel="0" collapsed="false">
      <c r="A171" s="17" t="s">
        <v>1075</v>
      </c>
      <c r="B171" s="50" t="n">
        <f aca="false">(TOT!BN173*60)/TOT!AK173</f>
        <v>2.610587382161</v>
      </c>
      <c r="C171" s="27" t="n">
        <f aca="false">VLOOKUP(B171,'SK - HITS TAKEN'!$A$3:$B$55,2)</f>
        <v>93</v>
      </c>
      <c r="D171" s="27" t="n">
        <f aca="false">IF(TOT!AK173&lt;400,IF(C171&gt;66,66,C171),C171)</f>
        <v>66</v>
      </c>
      <c r="E171" s="27" t="n">
        <f aca="false">IF(TOT!AK173&lt;200,IF(D171&gt;60,60,D171),D171)</f>
        <v>60</v>
      </c>
      <c r="F171" s="27" t="n">
        <f aca="false">IF(TOT!AN173&lt;13.4,IF(E171&gt;73,73,E171),E171)</f>
        <v>60</v>
      </c>
      <c r="G171" s="27" t="n">
        <f aca="false">IF(TOT!AN173&lt;11,IF(F171&gt;66,66,F171),F171)</f>
        <v>60</v>
      </c>
    </row>
    <row r="172" customFormat="false" ht="13" hidden="false" customHeight="true" outlineLevel="0" collapsed="false">
      <c r="A172" s="17" t="s">
        <v>1079</v>
      </c>
      <c r="B172" s="50" t="n">
        <f aca="false">(TOT!BN174*60)/TOT!AK174</f>
        <v>3.17927583161612</v>
      </c>
      <c r="C172" s="27" t="n">
        <f aca="false">VLOOKUP(B172,'SK - HITS TAKEN'!$A$3:$B$55,2)</f>
        <v>88</v>
      </c>
      <c r="D172" s="27" t="n">
        <f aca="false">IF(TOT!AK174&lt;400,IF(C172&gt;66,66,C172),C172)</f>
        <v>88</v>
      </c>
      <c r="E172" s="27" t="n">
        <f aca="false">IF(TOT!AK174&lt;200,IF(D172&gt;60,60,D172),D172)</f>
        <v>88</v>
      </c>
      <c r="F172" s="27" t="n">
        <f aca="false">IF(TOT!AN174&lt;13.4,IF(E172&gt;73,73,E172),E172)</f>
        <v>88</v>
      </c>
      <c r="G172" s="27" t="n">
        <f aca="false">IF(TOT!AN174&lt;11,IF(F172&gt;66,66,F172),F172)</f>
        <v>88</v>
      </c>
    </row>
    <row r="173" customFormat="false" ht="13" hidden="false" customHeight="true" outlineLevel="0" collapsed="false">
      <c r="A173" s="17" t="s">
        <v>1084</v>
      </c>
      <c r="B173" s="50" t="n">
        <f aca="false">(TOT!BN175*60)/TOT!AK175</f>
        <v>4.96120865659453</v>
      </c>
      <c r="C173" s="27" t="n">
        <f aca="false">VLOOKUP(B173,'SK - HITS TAKEN'!$A$3:$B$55,2)</f>
        <v>70</v>
      </c>
      <c r="D173" s="27" t="n">
        <f aca="false">IF(TOT!AK175&lt;400,IF(C173&gt;66,66,C173),C173)</f>
        <v>70</v>
      </c>
      <c r="E173" s="27" t="n">
        <f aca="false">IF(TOT!AK175&lt;200,IF(D173&gt;60,60,D173),D173)</f>
        <v>70</v>
      </c>
      <c r="F173" s="27" t="n">
        <f aca="false">IF(TOT!AN175&lt;13.4,IF(E173&gt;73,73,E173),E173)</f>
        <v>70</v>
      </c>
      <c r="G173" s="27" t="n">
        <f aca="false">IF(TOT!AN175&lt;11,IF(F173&gt;66,66,F173),F173)</f>
        <v>70</v>
      </c>
    </row>
    <row r="174" customFormat="false" ht="13" hidden="false" customHeight="true" outlineLevel="0" collapsed="false">
      <c r="A174" s="17" t="s">
        <v>1087</v>
      </c>
      <c r="B174" s="50" t="n">
        <f aca="false">(TOT!BN176*60)/TOT!AK176</f>
        <v>2.06866829478524</v>
      </c>
      <c r="C174" s="27" t="n">
        <f aca="false">VLOOKUP(B174,'SK - HITS TAKEN'!$A$3:$B$55,2)</f>
        <v>96</v>
      </c>
      <c r="D174" s="27" t="n">
        <f aca="false">IF(TOT!AK176&lt;400,IF(C174&gt;66,66,C174),C174)</f>
        <v>96</v>
      </c>
      <c r="E174" s="27" t="n">
        <f aca="false">IF(TOT!AK176&lt;200,IF(D174&gt;60,60,D174),D174)</f>
        <v>96</v>
      </c>
      <c r="F174" s="27" t="n">
        <f aca="false">IF(TOT!AN176&lt;13.4,IF(E174&gt;73,73,E174),E174)</f>
        <v>73</v>
      </c>
      <c r="G174" s="27" t="n">
        <f aca="false">IF(TOT!AN176&lt;11,IF(F174&gt;66,66,F174),F174)</f>
        <v>66</v>
      </c>
    </row>
    <row r="175" customFormat="false" ht="13" hidden="false" customHeight="true" outlineLevel="0" collapsed="false">
      <c r="A175" s="17" t="s">
        <v>1091</v>
      </c>
      <c r="B175" s="50" t="n">
        <f aca="false">(TOT!BN177*60)/TOT!AK177</f>
        <v>4.76773352061806</v>
      </c>
      <c r="C175" s="27" t="n">
        <f aca="false">VLOOKUP(B175,'SK - HITS TAKEN'!$A$3:$B$55,2)</f>
        <v>72</v>
      </c>
      <c r="D175" s="27" t="n">
        <f aca="false">IF(TOT!AK177&lt;400,IF(C175&gt;66,66,C175),C175)</f>
        <v>72</v>
      </c>
      <c r="E175" s="27" t="n">
        <f aca="false">IF(TOT!AK177&lt;200,IF(D175&gt;60,60,D175),D175)</f>
        <v>72</v>
      </c>
      <c r="F175" s="27" t="n">
        <f aca="false">IF(TOT!AN177&lt;13.4,IF(E175&gt;73,73,E175),E175)</f>
        <v>72</v>
      </c>
      <c r="G175" s="27" t="n">
        <f aca="false">IF(TOT!AN177&lt;11,IF(F175&gt;66,66,F175),F175)</f>
        <v>72</v>
      </c>
    </row>
    <row r="176" customFormat="false" ht="13" hidden="false" customHeight="true" outlineLevel="0" collapsed="false">
      <c r="A176" s="17" t="s">
        <v>1096</v>
      </c>
      <c r="B176" s="50" t="n">
        <f aca="false">(TOT!BN178*60)/TOT!AK178</f>
        <v>5.28534217381004</v>
      </c>
      <c r="C176" s="27" t="n">
        <f aca="false">VLOOKUP(B176,'SK - HITS TAKEN'!$A$3:$B$55,2)</f>
        <v>67</v>
      </c>
      <c r="D176" s="27" t="n">
        <f aca="false">IF(TOT!AK178&lt;400,IF(C176&gt;66,66,C176),C176)</f>
        <v>66</v>
      </c>
      <c r="E176" s="27" t="n">
        <f aca="false">IF(TOT!AK178&lt;200,IF(D176&gt;60,60,D176),D176)</f>
        <v>66</v>
      </c>
      <c r="F176" s="27" t="n">
        <f aca="false">IF(TOT!AN178&lt;13.4,IF(E176&gt;73,73,E176),E176)</f>
        <v>66</v>
      </c>
      <c r="G176" s="27" t="n">
        <f aca="false">IF(TOT!AN178&lt;11,IF(F176&gt;66,66,F176),F176)</f>
        <v>66</v>
      </c>
    </row>
    <row r="177" customFormat="false" ht="13" hidden="false" customHeight="true" outlineLevel="0" collapsed="false">
      <c r="A177" s="17" t="s">
        <v>1100</v>
      </c>
      <c r="B177" s="50" t="n">
        <f aca="false">(TOT!BN179*60)/TOT!AK179</f>
        <v>3.38418933167351</v>
      </c>
      <c r="C177" s="27" t="n">
        <f aca="false">VLOOKUP(B177,'SK - HITS TAKEN'!$A$3:$B$55,2)</f>
        <v>86</v>
      </c>
      <c r="D177" s="27" t="n">
        <f aca="false">IF(TOT!AK179&lt;400,IF(C177&gt;66,66,C177),C177)</f>
        <v>86</v>
      </c>
      <c r="E177" s="27" t="n">
        <f aca="false">IF(TOT!AK179&lt;200,IF(D177&gt;60,60,D177),D177)</f>
        <v>86</v>
      </c>
      <c r="F177" s="27" t="n">
        <f aca="false">IF(TOT!AN179&lt;13.4,IF(E177&gt;73,73,E177),E177)</f>
        <v>86</v>
      </c>
      <c r="G177" s="27" t="n">
        <f aca="false">IF(TOT!AN179&lt;11,IF(F177&gt;66,66,F177),F177)</f>
        <v>86</v>
      </c>
    </row>
    <row r="178" customFormat="false" ht="13" hidden="false" customHeight="true" outlineLevel="0" collapsed="false">
      <c r="A178" s="17" t="s">
        <v>1104</v>
      </c>
      <c r="B178" s="50" t="n">
        <f aca="false">(TOT!BN180*60)/TOT!AK180</f>
        <v>5.71991483682336</v>
      </c>
      <c r="C178" s="27" t="n">
        <f aca="false">VLOOKUP(B178,'SK - HITS TAKEN'!$A$3:$B$55,2)</f>
        <v>63</v>
      </c>
      <c r="D178" s="27" t="n">
        <f aca="false">IF(TOT!AK180&lt;400,IF(C178&gt;66,66,C178),C178)</f>
        <v>63</v>
      </c>
      <c r="E178" s="27" t="n">
        <f aca="false">IF(TOT!AK180&lt;200,IF(D178&gt;60,60,D178),D178)</f>
        <v>63</v>
      </c>
      <c r="F178" s="27" t="n">
        <f aca="false">IF(TOT!AN180&lt;13.4,IF(E178&gt;73,73,E178),E178)</f>
        <v>63</v>
      </c>
      <c r="G178" s="27" t="n">
        <f aca="false">IF(TOT!AN180&lt;11,IF(F178&gt;66,66,F178),F178)</f>
        <v>63</v>
      </c>
    </row>
    <row r="179" customFormat="false" ht="13" hidden="false" customHeight="true" outlineLevel="0" collapsed="false">
      <c r="A179" s="17" t="s">
        <v>1109</v>
      </c>
      <c r="B179" s="50" t="n">
        <f aca="false">(TOT!BN181*60)/TOT!AK181</f>
        <v>8.43699296917253</v>
      </c>
      <c r="C179" s="27" t="n">
        <f aca="false">VLOOKUP(B179,'SK - HITS TAKEN'!$A$3:$B$55,2)</f>
        <v>50</v>
      </c>
      <c r="D179" s="27" t="n">
        <f aca="false">IF(TOT!AK181&lt;400,IF(C179&gt;66,66,C179),C179)</f>
        <v>50</v>
      </c>
      <c r="E179" s="27" t="n">
        <f aca="false">IF(TOT!AK181&lt;200,IF(D179&gt;60,60,D179),D179)</f>
        <v>50</v>
      </c>
      <c r="F179" s="27" t="n">
        <f aca="false">IF(TOT!AN181&lt;13.4,IF(E179&gt;73,73,E179),E179)</f>
        <v>50</v>
      </c>
      <c r="G179" s="27" t="n">
        <f aca="false">IF(TOT!AN181&lt;11,IF(F179&gt;66,66,F179),F179)</f>
        <v>50</v>
      </c>
    </row>
    <row r="180" customFormat="false" ht="13" hidden="false" customHeight="true" outlineLevel="0" collapsed="false">
      <c r="A180" s="17" t="s">
        <v>1114</v>
      </c>
      <c r="B180" s="50" t="n">
        <f aca="false">(TOT!BN182*60)/TOT!AK182</f>
        <v>3.80018850141375</v>
      </c>
      <c r="C180" s="27" t="n">
        <f aca="false">VLOOKUP(B180,'SK - HITS TAKEN'!$A$3:$B$55,2)</f>
        <v>82</v>
      </c>
      <c r="D180" s="27" t="n">
        <f aca="false">IF(TOT!AK182&lt;400,IF(C180&gt;66,66,C180),C180)</f>
        <v>82</v>
      </c>
      <c r="E180" s="27" t="n">
        <f aca="false">IF(TOT!AK182&lt;200,IF(D180&gt;60,60,D180),D180)</f>
        <v>82</v>
      </c>
      <c r="F180" s="27" t="n">
        <f aca="false">IF(TOT!AN182&lt;13.4,IF(E180&gt;73,73,E180),E180)</f>
        <v>82</v>
      </c>
      <c r="G180" s="27" t="n">
        <f aca="false">IF(TOT!AN182&lt;11,IF(F180&gt;66,66,F180),F180)</f>
        <v>82</v>
      </c>
    </row>
    <row r="181" customFormat="false" ht="13" hidden="false" customHeight="true" outlineLevel="0" collapsed="false">
      <c r="A181" s="17" t="s">
        <v>1119</v>
      </c>
      <c r="B181" s="50" t="n">
        <f aca="false">(TOT!BN183*60)/TOT!AK183</f>
        <v>4.82316367278438</v>
      </c>
      <c r="C181" s="27" t="n">
        <f aca="false">VLOOKUP(B181,'SK - HITS TAKEN'!$A$3:$B$55,2)</f>
        <v>71</v>
      </c>
      <c r="D181" s="27" t="n">
        <f aca="false">IF(TOT!AK183&lt;400,IF(C181&gt;66,66,C181),C181)</f>
        <v>71</v>
      </c>
      <c r="E181" s="27" t="n">
        <f aca="false">IF(TOT!AK183&lt;200,IF(D181&gt;60,60,D181),D181)</f>
        <v>71</v>
      </c>
      <c r="F181" s="27" t="n">
        <f aca="false">IF(TOT!AN183&lt;13.4,IF(E181&gt;73,73,E181),E181)</f>
        <v>71</v>
      </c>
      <c r="G181" s="27" t="n">
        <f aca="false">IF(TOT!AN183&lt;11,IF(F181&gt;66,66,F181),F181)</f>
        <v>71</v>
      </c>
    </row>
    <row r="182" customFormat="false" ht="13" hidden="false" customHeight="true" outlineLevel="0" collapsed="false">
      <c r="A182" s="17" t="s">
        <v>1123</v>
      </c>
      <c r="B182" s="50" t="n">
        <f aca="false">(TOT!BN184*60)/TOT!AK184</f>
        <v>5.51803681726419</v>
      </c>
      <c r="C182" s="27" t="n">
        <f aca="false">VLOOKUP(B182,'SK - HITS TAKEN'!$A$3:$B$55,2)</f>
        <v>65</v>
      </c>
      <c r="D182" s="27" t="n">
        <f aca="false">IF(TOT!AK184&lt;400,IF(C182&gt;66,66,C182),C182)</f>
        <v>65</v>
      </c>
      <c r="E182" s="27" t="n">
        <f aca="false">IF(TOT!AK184&lt;200,IF(D182&gt;60,60,D182),D182)</f>
        <v>65</v>
      </c>
      <c r="F182" s="27" t="n">
        <f aca="false">IF(TOT!AN184&lt;13.4,IF(E182&gt;73,73,E182),E182)</f>
        <v>65</v>
      </c>
      <c r="G182" s="27" t="n">
        <f aca="false">IF(TOT!AN184&lt;11,IF(F182&gt;66,66,F182),F182)</f>
        <v>65</v>
      </c>
    </row>
    <row r="183" customFormat="false" ht="13" hidden="false" customHeight="true" outlineLevel="0" collapsed="false">
      <c r="A183" s="17" t="s">
        <v>1126</v>
      </c>
      <c r="B183" s="50" t="n">
        <f aca="false">(TOT!BN185*60)/TOT!AK185</f>
        <v>7.72317115110598</v>
      </c>
      <c r="C183" s="27" t="n">
        <f aca="false">VLOOKUP(B183,'SK - HITS TAKEN'!$A$3:$B$55,2)</f>
        <v>52</v>
      </c>
      <c r="D183" s="27" t="n">
        <f aca="false">IF(TOT!AK185&lt;400,IF(C183&gt;66,66,C183),C183)</f>
        <v>52</v>
      </c>
      <c r="E183" s="27" t="n">
        <f aca="false">IF(TOT!AK185&lt;200,IF(D183&gt;60,60,D183),D183)</f>
        <v>52</v>
      </c>
      <c r="F183" s="27" t="n">
        <f aca="false">IF(TOT!AN185&lt;13.4,IF(E183&gt;73,73,E183),E183)</f>
        <v>52</v>
      </c>
      <c r="G183" s="27" t="n">
        <f aca="false">IF(TOT!AN185&lt;11,IF(F183&gt;66,66,F183),F183)</f>
        <v>52</v>
      </c>
    </row>
    <row r="184" customFormat="false" ht="13" hidden="false" customHeight="true" outlineLevel="0" collapsed="false">
      <c r="A184" s="17" t="s">
        <v>1130</v>
      </c>
      <c r="B184" s="50" t="n">
        <f aca="false">(TOT!BN186*60)/TOT!AK186</f>
        <v>0</v>
      </c>
      <c r="C184" s="27" t="n">
        <f aca="false">VLOOKUP(B184,'SK - HITS TAKEN'!$A$3:$B$55,2)</f>
        <v>99</v>
      </c>
      <c r="D184" s="27" t="n">
        <f aca="false">IF(TOT!AK186&lt;400,IF(C184&gt;66,66,C184),C184)</f>
        <v>66</v>
      </c>
      <c r="E184" s="27" t="n">
        <f aca="false">IF(TOT!AK186&lt;200,IF(D184&gt;60,60,D184),D184)</f>
        <v>60</v>
      </c>
      <c r="F184" s="27" t="n">
        <f aca="false">IF(TOT!AN186&lt;13.4,IF(E184&gt;73,73,E184),E184)</f>
        <v>60</v>
      </c>
      <c r="G184" s="27" t="n">
        <f aca="false">IF(TOT!AN186&lt;11,IF(F184&gt;66,66,F184),F184)</f>
        <v>60</v>
      </c>
    </row>
    <row r="185" customFormat="false" ht="13" hidden="false" customHeight="true" outlineLevel="0" collapsed="false">
      <c r="A185" s="17" t="s">
        <v>1134</v>
      </c>
      <c r="B185" s="50" t="n">
        <f aca="false">(TOT!BN187*60)/TOT!AK187</f>
        <v>3.68684569867993</v>
      </c>
      <c r="C185" s="27" t="n">
        <f aca="false">VLOOKUP(B185,'SK - HITS TAKEN'!$A$3:$B$55,2)</f>
        <v>83</v>
      </c>
      <c r="D185" s="27" t="n">
        <f aca="false">IF(TOT!AK187&lt;400,IF(C185&gt;66,66,C185),C185)</f>
        <v>66</v>
      </c>
      <c r="E185" s="27" t="n">
        <f aca="false">IF(TOT!AK187&lt;200,IF(D185&gt;60,60,D185),D185)</f>
        <v>60</v>
      </c>
      <c r="F185" s="27" t="n">
        <f aca="false">IF(TOT!AN187&lt;13.4,IF(E185&gt;73,73,E185),E185)</f>
        <v>60</v>
      </c>
      <c r="G185" s="27" t="n">
        <f aca="false">IF(TOT!AN187&lt;11,IF(F185&gt;66,66,F185),F185)</f>
        <v>60</v>
      </c>
    </row>
    <row r="186" customFormat="false" ht="13" hidden="false" customHeight="true" outlineLevel="0" collapsed="false">
      <c r="A186" s="17" t="s">
        <v>1139</v>
      </c>
      <c r="B186" s="50" t="n">
        <f aca="false">(TOT!BN188*60)/TOT!AK188</f>
        <v>0</v>
      </c>
      <c r="C186" s="27" t="n">
        <f aca="false">VLOOKUP(B186,'SK - HITS TAKEN'!$A$3:$B$55,2)</f>
        <v>99</v>
      </c>
      <c r="D186" s="27" t="n">
        <f aca="false">IF(TOT!AK188&lt;400,IF(C186&gt;66,66,C186),C186)</f>
        <v>66</v>
      </c>
      <c r="E186" s="27" t="n">
        <f aca="false">IF(TOT!AK188&lt;200,IF(D186&gt;60,60,D186),D186)</f>
        <v>60</v>
      </c>
      <c r="F186" s="27" t="n">
        <f aca="false">IF(TOT!AN188&lt;13.4,IF(E186&gt;73,73,E186),E186)</f>
        <v>60</v>
      </c>
      <c r="G186" s="27" t="n">
        <f aca="false">IF(TOT!AN188&lt;11,IF(F186&gt;66,66,F186),F186)</f>
        <v>60</v>
      </c>
    </row>
    <row r="187" customFormat="false" ht="13" hidden="false" customHeight="true" outlineLevel="0" collapsed="false">
      <c r="A187" s="17" t="s">
        <v>1143</v>
      </c>
      <c r="B187" s="50" t="n">
        <f aca="false">(TOT!BN189*60)/TOT!AK189</f>
        <v>6.99976431769966</v>
      </c>
      <c r="C187" s="27" t="n">
        <f aca="false">VLOOKUP(B187,'SK - HITS TAKEN'!$A$3:$B$55,2)</f>
        <v>54</v>
      </c>
      <c r="D187" s="27" t="n">
        <f aca="false">IF(TOT!AK189&lt;400,IF(C187&gt;66,66,C187),C187)</f>
        <v>54</v>
      </c>
      <c r="E187" s="27" t="n">
        <f aca="false">IF(TOT!AK189&lt;200,IF(D187&gt;60,60,D187),D187)</f>
        <v>54</v>
      </c>
      <c r="F187" s="27" t="n">
        <f aca="false">IF(TOT!AN189&lt;13.4,IF(E187&gt;73,73,E187),E187)</f>
        <v>54</v>
      </c>
      <c r="G187" s="27" t="n">
        <f aca="false">IF(TOT!AN189&lt;11,IF(F187&gt;66,66,F187),F187)</f>
        <v>54</v>
      </c>
    </row>
    <row r="188" customFormat="false" ht="13" hidden="false" customHeight="true" outlineLevel="0" collapsed="false">
      <c r="A188" s="17" t="s">
        <v>1147</v>
      </c>
      <c r="B188" s="50" t="n">
        <f aca="false">(TOT!BN190*60)/TOT!AK190</f>
        <v>1.9403521379806</v>
      </c>
      <c r="C188" s="27" t="n">
        <f aca="false">VLOOKUP(B188,'SK - HITS TAKEN'!$A$3:$B$55,2)</f>
        <v>97</v>
      </c>
      <c r="D188" s="27" t="n">
        <f aca="false">IF(TOT!AK190&lt;400,IF(C188&gt;66,66,C188),C188)</f>
        <v>97</v>
      </c>
      <c r="E188" s="27" t="n">
        <f aca="false">IF(TOT!AK190&lt;200,IF(D188&gt;60,60,D188),D188)</f>
        <v>97</v>
      </c>
      <c r="F188" s="27" t="n">
        <f aca="false">IF(TOT!AN190&lt;13.4,IF(E188&gt;73,73,E188),E188)</f>
        <v>97</v>
      </c>
      <c r="G188" s="27" t="n">
        <f aca="false">IF(TOT!AN190&lt;11,IF(F188&gt;66,66,F188),F188)</f>
        <v>97</v>
      </c>
    </row>
    <row r="189" customFormat="false" ht="13" hidden="false" customHeight="true" outlineLevel="0" collapsed="false">
      <c r="A189" s="17" t="s">
        <v>1152</v>
      </c>
      <c r="B189" s="50" t="n">
        <f aca="false">(TOT!BN191*60)/TOT!AK191</f>
        <v>3.80284539140988</v>
      </c>
      <c r="C189" s="27" t="n">
        <f aca="false">VLOOKUP(B189,'SK - HITS TAKEN'!$A$3:$B$55,2)</f>
        <v>82</v>
      </c>
      <c r="D189" s="27" t="n">
        <f aca="false">IF(TOT!AK191&lt;400,IF(C189&gt;66,66,C189),C189)</f>
        <v>82</v>
      </c>
      <c r="E189" s="27" t="n">
        <f aca="false">IF(TOT!AK191&lt;200,IF(D189&gt;60,60,D189),D189)</f>
        <v>82</v>
      </c>
      <c r="F189" s="27" t="n">
        <f aca="false">IF(TOT!AN191&lt;13.4,IF(E189&gt;73,73,E189),E189)</f>
        <v>82</v>
      </c>
      <c r="G189" s="27" t="n">
        <f aca="false">IF(TOT!AN191&lt;11,IF(F189&gt;66,66,F189),F189)</f>
        <v>82</v>
      </c>
    </row>
    <row r="190" customFormat="false" ht="13" hidden="false" customHeight="true" outlineLevel="0" collapsed="false">
      <c r="A190" s="17" t="s">
        <v>1156</v>
      </c>
      <c r="B190" s="50" t="n">
        <f aca="false">(TOT!BN192*60)/TOT!AK192</f>
        <v>4.10694069494042</v>
      </c>
      <c r="C190" s="27" t="n">
        <f aca="false">VLOOKUP(B190,'SK - HITS TAKEN'!$A$3:$B$55,2)</f>
        <v>78</v>
      </c>
      <c r="D190" s="27" t="n">
        <f aca="false">IF(TOT!AK192&lt;400,IF(C190&gt;66,66,C190),C190)</f>
        <v>78</v>
      </c>
      <c r="E190" s="27" t="n">
        <f aca="false">IF(TOT!AK192&lt;200,IF(D190&gt;60,60,D190),D190)</f>
        <v>78</v>
      </c>
      <c r="F190" s="27" t="n">
        <f aca="false">IF(TOT!AN192&lt;13.4,IF(E190&gt;73,73,E190),E190)</f>
        <v>78</v>
      </c>
      <c r="G190" s="27" t="n">
        <f aca="false">IF(TOT!AN192&lt;11,IF(F190&gt;66,66,F190),F190)</f>
        <v>78</v>
      </c>
    </row>
    <row r="191" customFormat="false" ht="13" hidden="false" customHeight="true" outlineLevel="0" collapsed="false">
      <c r="A191" s="17" t="s">
        <v>1160</v>
      </c>
      <c r="B191" s="50" t="n">
        <f aca="false">(TOT!BN193*60)/TOT!AK193</f>
        <v>5.21155830753354</v>
      </c>
      <c r="C191" s="27" t="n">
        <f aca="false">VLOOKUP(B191,'SK - HITS TAKEN'!$A$3:$B$55,2)</f>
        <v>68</v>
      </c>
      <c r="D191" s="27" t="n">
        <f aca="false">IF(TOT!AK193&lt;400,IF(C191&gt;66,66,C191),C191)</f>
        <v>68</v>
      </c>
      <c r="E191" s="27" t="n">
        <f aca="false">IF(TOT!AK193&lt;200,IF(D191&gt;60,60,D191),D191)</f>
        <v>68</v>
      </c>
      <c r="F191" s="27" t="n">
        <f aca="false">IF(TOT!AN193&lt;13.4,IF(E191&gt;73,73,E191),E191)</f>
        <v>68</v>
      </c>
      <c r="G191" s="27" t="n">
        <f aca="false">IF(TOT!AN193&lt;11,IF(F191&gt;66,66,F191),F191)</f>
        <v>68</v>
      </c>
    </row>
    <row r="192" customFormat="false" ht="13" hidden="false" customHeight="true" outlineLevel="0" collapsed="false">
      <c r="A192" s="17" t="s">
        <v>1164</v>
      </c>
      <c r="B192" s="50" t="n">
        <f aca="false">(TOT!BN194*60)/TOT!AK194</f>
        <v>1.88399476668119</v>
      </c>
      <c r="C192" s="27" t="n">
        <f aca="false">VLOOKUP(B192,'SK - HITS TAKEN'!$A$3:$B$55,2)</f>
        <v>97</v>
      </c>
      <c r="D192" s="27" t="n">
        <f aca="false">IF(TOT!AK194&lt;400,IF(C192&gt;66,66,C192),C192)</f>
        <v>66</v>
      </c>
      <c r="E192" s="27" t="n">
        <f aca="false">IF(TOT!AK194&lt;200,IF(D192&gt;60,60,D192),D192)</f>
        <v>66</v>
      </c>
      <c r="F192" s="27" t="n">
        <f aca="false">IF(TOT!AN194&lt;13.4,IF(E192&gt;73,73,E192),E192)</f>
        <v>66</v>
      </c>
      <c r="G192" s="27" t="n">
        <f aca="false">IF(TOT!AN194&lt;11,IF(F192&gt;66,66,F192),F192)</f>
        <v>66</v>
      </c>
    </row>
    <row r="193" customFormat="false" ht="13" hidden="false" customHeight="true" outlineLevel="0" collapsed="false">
      <c r="A193" s="17" t="s">
        <v>1168</v>
      </c>
      <c r="B193" s="50" t="n">
        <f aca="false">(TOT!BN195*60)/TOT!AK195</f>
        <v>6.26410835214447</v>
      </c>
      <c r="C193" s="27" t="n">
        <f aca="false">VLOOKUP(B193,'SK - HITS TAKEN'!$A$3:$B$55,2)</f>
        <v>59</v>
      </c>
      <c r="D193" s="27" t="n">
        <f aca="false">IF(TOT!AK195&lt;400,IF(C193&gt;66,66,C193),C193)</f>
        <v>59</v>
      </c>
      <c r="E193" s="27" t="n">
        <f aca="false">IF(TOT!AK195&lt;200,IF(D193&gt;60,60,D193),D193)</f>
        <v>59</v>
      </c>
      <c r="F193" s="27" t="n">
        <f aca="false">IF(TOT!AN195&lt;13.4,IF(E193&gt;73,73,E193),E193)</f>
        <v>59</v>
      </c>
      <c r="G193" s="27" t="n">
        <f aca="false">IF(TOT!AN195&lt;11,IF(F193&gt;66,66,F193),F193)</f>
        <v>59</v>
      </c>
    </row>
    <row r="194" customFormat="false" ht="13" hidden="false" customHeight="true" outlineLevel="0" collapsed="false">
      <c r="A194" s="17" t="s">
        <v>1174</v>
      </c>
      <c r="B194" s="50" t="n">
        <f aca="false">(TOT!BN196*60)/TOT!AK196</f>
        <v>3.49175557710957</v>
      </c>
      <c r="C194" s="27" t="n">
        <f aca="false">VLOOKUP(B194,'SK - HITS TAKEN'!$A$3:$B$55,2)</f>
        <v>85</v>
      </c>
      <c r="D194" s="27" t="n">
        <f aca="false">IF(TOT!AK196&lt;400,IF(C194&gt;66,66,C194),C194)</f>
        <v>66</v>
      </c>
      <c r="E194" s="27" t="n">
        <f aca="false">IF(TOT!AK196&lt;200,IF(D194&gt;60,60,D194),D194)</f>
        <v>60</v>
      </c>
      <c r="F194" s="27" t="n">
        <f aca="false">IF(TOT!AN196&lt;13.4,IF(E194&gt;73,73,E194),E194)</f>
        <v>60</v>
      </c>
      <c r="G194" s="27" t="n">
        <f aca="false">IF(TOT!AN196&lt;11,IF(F194&gt;66,66,F194),F194)</f>
        <v>60</v>
      </c>
    </row>
    <row r="195" customFormat="false" ht="13" hidden="false" customHeight="true" outlineLevel="0" collapsed="false">
      <c r="A195" s="17" t="s">
        <v>1178</v>
      </c>
      <c r="B195" s="50" t="n">
        <f aca="false">(TOT!BN197*60)/TOT!AK197</f>
        <v>4.50137121602178</v>
      </c>
      <c r="C195" s="27" t="n">
        <f aca="false">VLOOKUP(B195,'SK - HITS TAKEN'!$A$3:$B$55,2)</f>
        <v>74</v>
      </c>
      <c r="D195" s="27" t="n">
        <f aca="false">IF(TOT!AK197&lt;400,IF(C195&gt;66,66,C195),C195)</f>
        <v>74</v>
      </c>
      <c r="E195" s="27" t="n">
        <f aca="false">IF(TOT!AK197&lt;200,IF(D195&gt;60,60,D195),D195)</f>
        <v>74</v>
      </c>
      <c r="F195" s="27" t="n">
        <f aca="false">IF(TOT!AN197&lt;13.4,IF(E195&gt;73,73,E195),E195)</f>
        <v>74</v>
      </c>
      <c r="G195" s="27" t="n">
        <f aca="false">IF(TOT!AN197&lt;11,IF(F195&gt;66,66,F195),F195)</f>
        <v>74</v>
      </c>
    </row>
    <row r="196" customFormat="false" ht="13" hidden="false" customHeight="true" outlineLevel="0" collapsed="false">
      <c r="A196" s="17" t="s">
        <v>1183</v>
      </c>
      <c r="B196" s="50" t="n">
        <f aca="false">(TOT!BN198*60)/TOT!AK198</f>
        <v>7.27964791245399</v>
      </c>
      <c r="C196" s="27" t="n">
        <f aca="false">VLOOKUP(B196,'SK - HITS TAKEN'!$A$3:$B$55,2)</f>
        <v>53</v>
      </c>
      <c r="D196" s="27" t="n">
        <f aca="false">IF(TOT!AK198&lt;400,IF(C196&gt;66,66,C196),C196)</f>
        <v>53</v>
      </c>
      <c r="E196" s="27" t="n">
        <f aca="false">IF(TOT!AK198&lt;200,IF(D196&gt;60,60,D196),D196)</f>
        <v>53</v>
      </c>
      <c r="F196" s="27" t="n">
        <f aca="false">IF(TOT!AN198&lt;13.4,IF(E196&gt;73,73,E196),E196)</f>
        <v>53</v>
      </c>
      <c r="G196" s="27" t="n">
        <f aca="false">IF(TOT!AN198&lt;11,IF(F196&gt;66,66,F196),F196)</f>
        <v>53</v>
      </c>
    </row>
    <row r="197" customFormat="false" ht="13" hidden="false" customHeight="true" outlineLevel="0" collapsed="false">
      <c r="A197" s="17" t="s">
        <v>1187</v>
      </c>
      <c r="B197" s="50" t="n">
        <f aca="false">(TOT!BN199*60)/TOT!AK199</f>
        <v>5.13994334277618</v>
      </c>
      <c r="C197" s="27" t="n">
        <f aca="false">VLOOKUP(B197,'SK - HITS TAKEN'!$A$3:$B$55,2)</f>
        <v>68</v>
      </c>
      <c r="D197" s="27" t="n">
        <f aca="false">IF(TOT!AK199&lt;400,IF(C197&gt;66,66,C197),C197)</f>
        <v>68</v>
      </c>
      <c r="E197" s="27" t="n">
        <f aca="false">IF(TOT!AK199&lt;200,IF(D197&gt;60,60,D197),D197)</f>
        <v>68</v>
      </c>
      <c r="F197" s="27" t="n">
        <f aca="false">IF(TOT!AN199&lt;13.4,IF(E197&gt;73,73,E197),E197)</f>
        <v>68</v>
      </c>
      <c r="G197" s="27" t="n">
        <f aca="false">IF(TOT!AN199&lt;11,IF(F197&gt;66,66,F197),F197)</f>
        <v>68</v>
      </c>
    </row>
    <row r="198" customFormat="false" ht="13" hidden="false" customHeight="true" outlineLevel="0" collapsed="false">
      <c r="A198" s="17" t="s">
        <v>1191</v>
      </c>
      <c r="B198" s="50" t="n">
        <f aca="false">(TOT!BN200*60)/TOT!AK200</f>
        <v>4.82100967976784</v>
      </c>
      <c r="C198" s="27" t="n">
        <f aca="false">VLOOKUP(B198,'SK - HITS TAKEN'!$A$3:$B$55,2)</f>
        <v>71</v>
      </c>
      <c r="D198" s="27" t="n">
        <f aca="false">IF(TOT!AK200&lt;400,IF(C198&gt;66,66,C198),C198)</f>
        <v>71</v>
      </c>
      <c r="E198" s="27" t="n">
        <f aca="false">IF(TOT!AK200&lt;200,IF(D198&gt;60,60,D198),D198)</f>
        <v>71</v>
      </c>
      <c r="F198" s="27" t="n">
        <f aca="false">IF(TOT!AN200&lt;13.4,IF(E198&gt;73,73,E198),E198)</f>
        <v>71</v>
      </c>
      <c r="G198" s="27" t="n">
        <f aca="false">IF(TOT!AN200&lt;11,IF(F198&gt;66,66,F198),F198)</f>
        <v>71</v>
      </c>
    </row>
    <row r="199" customFormat="false" ht="13" hidden="false" customHeight="true" outlineLevel="0" collapsed="false">
      <c r="A199" s="17" t="s">
        <v>1196</v>
      </c>
      <c r="B199" s="50" t="n">
        <f aca="false">(TOT!BN201*60)/TOT!AK201</f>
        <v>5.81554728803603</v>
      </c>
      <c r="C199" s="27" t="n">
        <f aca="false">VLOOKUP(B199,'SK - HITS TAKEN'!$A$3:$B$55,2)</f>
        <v>62</v>
      </c>
      <c r="D199" s="27" t="n">
        <f aca="false">IF(TOT!AK201&lt;400,IF(C199&gt;66,66,C199),C199)</f>
        <v>62</v>
      </c>
      <c r="E199" s="27" t="n">
        <f aca="false">IF(TOT!AK201&lt;200,IF(D199&gt;60,60,D199),D199)</f>
        <v>62</v>
      </c>
      <c r="F199" s="27" t="n">
        <f aca="false">IF(TOT!AN201&lt;13.4,IF(E199&gt;73,73,E199),E199)</f>
        <v>62</v>
      </c>
      <c r="G199" s="27" t="n">
        <f aca="false">IF(TOT!AN201&lt;11,IF(F199&gt;66,66,F199),F199)</f>
        <v>62</v>
      </c>
    </row>
    <row r="200" customFormat="false" ht="13" hidden="false" customHeight="true" outlineLevel="0" collapsed="false">
      <c r="A200" s="17" t="s">
        <v>1201</v>
      </c>
      <c r="B200" s="50" t="n">
        <f aca="false">(TOT!BN202*60)/TOT!AK202</f>
        <v>4.69457158198892</v>
      </c>
      <c r="C200" s="27" t="n">
        <f aca="false">VLOOKUP(B200,'SK - HITS TAKEN'!$A$3:$B$55,2)</f>
        <v>72</v>
      </c>
      <c r="D200" s="27" t="n">
        <f aca="false">IF(TOT!AK202&lt;400,IF(C200&gt;66,66,C200),C200)</f>
        <v>72</v>
      </c>
      <c r="E200" s="27" t="n">
        <f aca="false">IF(TOT!AK202&lt;200,IF(D200&gt;60,60,D200),D200)</f>
        <v>72</v>
      </c>
      <c r="F200" s="27" t="n">
        <f aca="false">IF(TOT!AN202&lt;13.4,IF(E200&gt;73,73,E200),E200)</f>
        <v>72</v>
      </c>
      <c r="G200" s="27" t="n">
        <f aca="false">IF(TOT!AN202&lt;11,IF(F200&gt;66,66,F200),F200)</f>
        <v>72</v>
      </c>
    </row>
    <row r="201" customFormat="false" ht="13" hidden="false" customHeight="true" outlineLevel="0" collapsed="false">
      <c r="A201" s="17" t="s">
        <v>1205</v>
      </c>
      <c r="B201" s="50" t="n">
        <f aca="false">(TOT!BN203*60)/TOT!AK203</f>
        <v>6.07798165137615</v>
      </c>
      <c r="C201" s="27" t="n">
        <f aca="false">VLOOKUP(B201,'SK - HITS TAKEN'!$A$3:$B$55,2)</f>
        <v>60</v>
      </c>
      <c r="D201" s="27" t="n">
        <f aca="false">IF(TOT!AK203&lt;400,IF(C201&gt;66,66,C201),C201)</f>
        <v>60</v>
      </c>
      <c r="E201" s="27" t="n">
        <f aca="false">IF(TOT!AK203&lt;200,IF(D201&gt;60,60,D201),D201)</f>
        <v>60</v>
      </c>
      <c r="F201" s="27" t="n">
        <f aca="false">IF(TOT!AN203&lt;13.4,IF(E201&gt;73,73,E201),E201)</f>
        <v>60</v>
      </c>
      <c r="G201" s="27" t="n">
        <f aca="false">IF(TOT!AN203&lt;11,IF(F201&gt;66,66,F201),F201)</f>
        <v>60</v>
      </c>
    </row>
    <row r="202" customFormat="false" ht="13" hidden="false" customHeight="true" outlineLevel="0" collapsed="false">
      <c r="A202" s="17" t="s">
        <v>1209</v>
      </c>
      <c r="B202" s="50" t="n">
        <f aca="false">(TOT!BN204*60)/TOT!AK204</f>
        <v>4.14263666639591</v>
      </c>
      <c r="C202" s="27" t="n">
        <f aca="false">VLOOKUP(B202,'SK - HITS TAKEN'!$A$3:$B$55,2)</f>
        <v>78</v>
      </c>
      <c r="D202" s="27" t="n">
        <f aca="false">IF(TOT!AK204&lt;400,IF(C202&gt;66,66,C202),C202)</f>
        <v>78</v>
      </c>
      <c r="E202" s="27" t="n">
        <f aca="false">IF(TOT!AK204&lt;200,IF(D202&gt;60,60,D202),D202)</f>
        <v>78</v>
      </c>
      <c r="F202" s="27" t="n">
        <f aca="false">IF(TOT!AN204&lt;13.4,IF(E202&gt;73,73,E202),E202)</f>
        <v>78</v>
      </c>
      <c r="G202" s="27" t="n">
        <f aca="false">IF(TOT!AN204&lt;11,IF(F202&gt;66,66,F202),F202)</f>
        <v>78</v>
      </c>
    </row>
    <row r="203" customFormat="false" ht="13" hidden="false" customHeight="true" outlineLevel="0" collapsed="false">
      <c r="A203" s="17" t="s">
        <v>1213</v>
      </c>
      <c r="B203" s="50" t="n">
        <f aca="false">(TOT!BN205*60)/TOT!AK205</f>
        <v>8.51921274601691</v>
      </c>
      <c r="C203" s="27" t="n">
        <f aca="false">VLOOKUP(B203,'SK - HITS TAKEN'!$A$3:$B$55,2)</f>
        <v>49</v>
      </c>
      <c r="D203" s="27" t="n">
        <f aca="false">IF(TOT!AK205&lt;400,IF(C203&gt;66,66,C203),C203)</f>
        <v>49</v>
      </c>
      <c r="E203" s="27" t="n">
        <f aca="false">IF(TOT!AK205&lt;200,IF(D203&gt;60,60,D203),D203)</f>
        <v>49</v>
      </c>
      <c r="F203" s="27" t="n">
        <f aca="false">IF(TOT!AN205&lt;13.4,IF(E203&gt;73,73,E203),E203)</f>
        <v>49</v>
      </c>
      <c r="G203" s="27" t="n">
        <f aca="false">IF(TOT!AN205&lt;11,IF(F203&gt;66,66,F203),F203)</f>
        <v>49</v>
      </c>
    </row>
    <row r="204" customFormat="false" ht="13" hidden="false" customHeight="true" outlineLevel="0" collapsed="false">
      <c r="A204" s="17" t="s">
        <v>1217</v>
      </c>
      <c r="B204" s="50" t="n">
        <f aca="false">(TOT!BN206*60)/TOT!AK206</f>
        <v>4.00724473624632</v>
      </c>
      <c r="C204" s="27" t="n">
        <f aca="false">VLOOKUP(B204,'SK - HITS TAKEN'!$A$3:$B$55,2)</f>
        <v>80</v>
      </c>
      <c r="D204" s="27" t="n">
        <f aca="false">IF(TOT!AK206&lt;400,IF(C204&gt;66,66,C204),C204)</f>
        <v>80</v>
      </c>
      <c r="E204" s="27" t="n">
        <f aca="false">IF(TOT!AK206&lt;200,IF(D204&gt;60,60,D204),D204)</f>
        <v>80</v>
      </c>
      <c r="F204" s="27" t="n">
        <f aca="false">IF(TOT!AN206&lt;13.4,IF(E204&gt;73,73,E204),E204)</f>
        <v>80</v>
      </c>
      <c r="G204" s="27" t="n">
        <f aca="false">IF(TOT!AN206&lt;11,IF(F204&gt;66,66,F204),F204)</f>
        <v>80</v>
      </c>
    </row>
    <row r="205" customFormat="false" ht="13" hidden="false" customHeight="true" outlineLevel="0" collapsed="false">
      <c r="A205" s="17" t="s">
        <v>1222</v>
      </c>
      <c r="B205" s="50" t="n">
        <f aca="false">(TOT!BN207*60)/TOT!AK207</f>
        <v>7.85931451990967</v>
      </c>
      <c r="C205" s="27" t="n">
        <f aca="false">VLOOKUP(B205,'SK - HITS TAKEN'!$A$3:$B$55,2)</f>
        <v>51</v>
      </c>
      <c r="D205" s="27" t="n">
        <f aca="false">IF(TOT!AK207&lt;400,IF(C205&gt;66,66,C205),C205)</f>
        <v>51</v>
      </c>
      <c r="E205" s="27" t="n">
        <f aca="false">IF(TOT!AK207&lt;200,IF(D205&gt;60,60,D205),D205)</f>
        <v>51</v>
      </c>
      <c r="F205" s="27" t="n">
        <f aca="false">IF(TOT!AN207&lt;13.4,IF(E205&gt;73,73,E205),E205)</f>
        <v>51</v>
      </c>
      <c r="G205" s="27" t="n">
        <f aca="false">IF(TOT!AN207&lt;11,IF(F205&gt;66,66,F205),F205)</f>
        <v>51</v>
      </c>
    </row>
    <row r="206" customFormat="false" ht="13" hidden="false" customHeight="true" outlineLevel="0" collapsed="false">
      <c r="A206" s="17" t="s">
        <v>1226</v>
      </c>
      <c r="B206" s="50" t="n">
        <f aca="false">(TOT!BN208*60)/TOT!AK208</f>
        <v>4.46528513084267</v>
      </c>
      <c r="C206" s="27" t="n">
        <f aca="false">VLOOKUP(B206,'SK - HITS TAKEN'!$A$3:$B$55,2)</f>
        <v>74</v>
      </c>
      <c r="D206" s="27" t="n">
        <f aca="false">IF(TOT!AK208&lt;400,IF(C206&gt;66,66,C206),C206)</f>
        <v>74</v>
      </c>
      <c r="E206" s="27" t="n">
        <f aca="false">IF(TOT!AK208&lt;200,IF(D206&gt;60,60,D206),D206)</f>
        <v>74</v>
      </c>
      <c r="F206" s="27" t="n">
        <f aca="false">IF(TOT!AN208&lt;13.4,IF(E206&gt;73,73,E206),E206)</f>
        <v>74</v>
      </c>
      <c r="G206" s="27" t="n">
        <f aca="false">IF(TOT!AN208&lt;11,IF(F206&gt;66,66,F206),F206)</f>
        <v>74</v>
      </c>
    </row>
    <row r="207" customFormat="false" ht="13" hidden="false" customHeight="true" outlineLevel="0" collapsed="false">
      <c r="A207" s="17" t="s">
        <v>1231</v>
      </c>
      <c r="B207" s="50" t="n">
        <f aca="false">(TOT!BN209*60)/TOT!AK209</f>
        <v>3.7079096791231</v>
      </c>
      <c r="C207" s="27" t="n">
        <f aca="false">VLOOKUP(B207,'SK - HITS TAKEN'!$A$3:$B$55,2)</f>
        <v>83</v>
      </c>
      <c r="D207" s="27" t="n">
        <f aca="false">IF(TOT!AK209&lt;400,IF(C207&gt;66,66,C207),C207)</f>
        <v>83</v>
      </c>
      <c r="E207" s="27" t="n">
        <f aca="false">IF(TOT!AK209&lt;200,IF(D207&gt;60,60,D207),D207)</f>
        <v>83</v>
      </c>
      <c r="F207" s="27" t="n">
        <f aca="false">IF(TOT!AN209&lt;13.4,IF(E207&gt;73,73,E207),E207)</f>
        <v>83</v>
      </c>
      <c r="G207" s="27" t="n">
        <f aca="false">IF(TOT!AN209&lt;11,IF(F207&gt;66,66,F207),F207)</f>
        <v>83</v>
      </c>
    </row>
    <row r="208" customFormat="false" ht="13" hidden="false" customHeight="true" outlineLevel="0" collapsed="false">
      <c r="A208" s="17" t="s">
        <v>1236</v>
      </c>
      <c r="B208" s="50" t="n">
        <f aca="false">(TOT!BN210*60)/TOT!AK210</f>
        <v>6.50361311839911</v>
      </c>
      <c r="C208" s="27" t="n">
        <f aca="false">VLOOKUP(B208,'SK - HITS TAKEN'!$A$3:$B$55,2)</f>
        <v>57</v>
      </c>
      <c r="D208" s="27" t="n">
        <f aca="false">IF(TOT!AK210&lt;400,IF(C208&gt;66,66,C208),C208)</f>
        <v>57</v>
      </c>
      <c r="E208" s="27" t="n">
        <f aca="false">IF(TOT!AK210&lt;200,IF(D208&gt;60,60,D208),D208)</f>
        <v>57</v>
      </c>
      <c r="F208" s="27" t="n">
        <f aca="false">IF(TOT!AN210&lt;13.4,IF(E208&gt;73,73,E208),E208)</f>
        <v>57</v>
      </c>
      <c r="G208" s="27" t="n">
        <f aca="false">IF(TOT!AN210&lt;11,IF(F208&gt;66,66,F208),F208)</f>
        <v>57</v>
      </c>
    </row>
    <row r="209" customFormat="false" ht="13" hidden="false" customHeight="true" outlineLevel="0" collapsed="false">
      <c r="A209" s="17" t="s">
        <v>1241</v>
      </c>
      <c r="B209" s="50" t="n">
        <f aca="false">(TOT!BN211*60)/TOT!AK211</f>
        <v>4.98703863720528</v>
      </c>
      <c r="C209" s="27" t="n">
        <f aca="false">VLOOKUP(B209,'SK - HITS TAKEN'!$A$3:$B$55,2)</f>
        <v>70</v>
      </c>
      <c r="D209" s="27" t="n">
        <f aca="false">IF(TOT!AK211&lt;400,IF(C209&gt;66,66,C209),C209)</f>
        <v>70</v>
      </c>
      <c r="E209" s="27" t="n">
        <f aca="false">IF(TOT!AK211&lt;200,IF(D209&gt;60,60,D209),D209)</f>
        <v>70</v>
      </c>
      <c r="F209" s="27" t="n">
        <f aca="false">IF(TOT!AN211&lt;13.4,IF(E209&gt;73,73,E209),E209)</f>
        <v>70</v>
      </c>
      <c r="G209" s="27" t="n">
        <f aca="false">IF(TOT!AN211&lt;11,IF(F209&gt;66,66,F209),F209)</f>
        <v>70</v>
      </c>
    </row>
    <row r="210" customFormat="false" ht="13" hidden="false" customHeight="true" outlineLevel="0" collapsed="false">
      <c r="A210" s="17" t="s">
        <v>1245</v>
      </c>
      <c r="B210" s="50" t="n">
        <f aca="false">(TOT!BN212*60)/TOT!AK212</f>
        <v>6.64880472387687</v>
      </c>
      <c r="C210" s="27" t="n">
        <f aca="false">VLOOKUP(B210,'SK - HITS TAKEN'!$A$3:$B$55,2)</f>
        <v>57</v>
      </c>
      <c r="D210" s="27" t="n">
        <f aca="false">IF(TOT!AK212&lt;400,IF(C210&gt;66,66,C210),C210)</f>
        <v>57</v>
      </c>
      <c r="E210" s="27" t="n">
        <f aca="false">IF(TOT!AK212&lt;200,IF(D210&gt;60,60,D210),D210)</f>
        <v>57</v>
      </c>
      <c r="F210" s="27" t="n">
        <f aca="false">IF(TOT!AN212&lt;13.4,IF(E210&gt;73,73,E210),E210)</f>
        <v>57</v>
      </c>
      <c r="G210" s="27" t="n">
        <f aca="false">IF(TOT!AN212&lt;11,IF(F210&gt;66,66,F210),F210)</f>
        <v>57</v>
      </c>
    </row>
    <row r="211" customFormat="false" ht="13" hidden="false" customHeight="true" outlineLevel="0" collapsed="false">
      <c r="A211" s="17" t="s">
        <v>1250</v>
      </c>
      <c r="B211" s="50" t="n">
        <f aca="false">(TOT!BN213*60)/TOT!AK213</f>
        <v>4.23156038789301</v>
      </c>
      <c r="C211" s="27" t="n">
        <f aca="false">VLOOKUP(B211,'SK - HITS TAKEN'!$A$3:$B$55,2)</f>
        <v>77</v>
      </c>
      <c r="D211" s="27" t="n">
        <f aca="false">IF(TOT!AK213&lt;400,IF(C211&gt;66,66,C211),C211)</f>
        <v>66</v>
      </c>
      <c r="E211" s="27" t="n">
        <f aca="false">IF(TOT!AK213&lt;200,IF(D211&gt;60,60,D211),D211)</f>
        <v>60</v>
      </c>
      <c r="F211" s="27" t="n">
        <f aca="false">IF(TOT!AN213&lt;13.4,IF(E211&gt;73,73,E211),E211)</f>
        <v>60</v>
      </c>
      <c r="G211" s="27" t="n">
        <f aca="false">IF(TOT!AN213&lt;11,IF(F211&gt;66,66,F211),F211)</f>
        <v>60</v>
      </c>
    </row>
    <row r="212" customFormat="false" ht="13" hidden="false" customHeight="true" outlineLevel="0" collapsed="false">
      <c r="A212" s="17" t="s">
        <v>1254</v>
      </c>
      <c r="B212" s="50" t="n">
        <f aca="false">(TOT!BN214*60)/TOT!AK214</f>
        <v>0</v>
      </c>
      <c r="C212" s="27" t="n">
        <f aca="false">VLOOKUP(B212,'SK - HITS TAKEN'!$A$3:$B$55,2)</f>
        <v>99</v>
      </c>
      <c r="D212" s="27" t="n">
        <f aca="false">IF(TOT!AK214&lt;400,IF(C212&gt;66,66,C212),C212)</f>
        <v>66</v>
      </c>
      <c r="E212" s="27" t="n">
        <f aca="false">IF(TOT!AK214&lt;200,IF(D212&gt;60,60,D212),D212)</f>
        <v>60</v>
      </c>
      <c r="F212" s="27" t="n">
        <f aca="false">IF(TOT!AN214&lt;13.4,IF(E212&gt;73,73,E212),E212)</f>
        <v>60</v>
      </c>
      <c r="G212" s="27" t="n">
        <f aca="false">IF(TOT!AN214&lt;11,IF(F212&gt;66,66,F212),F212)</f>
        <v>60</v>
      </c>
    </row>
    <row r="213" customFormat="false" ht="13" hidden="false" customHeight="true" outlineLevel="0" collapsed="false">
      <c r="A213" s="17" t="s">
        <v>1258</v>
      </c>
      <c r="B213" s="50" t="n">
        <f aca="false">(TOT!BN215*60)/TOT!AK215</f>
        <v>6.67565745111259</v>
      </c>
      <c r="C213" s="27" t="n">
        <f aca="false">VLOOKUP(B213,'SK - HITS TAKEN'!$A$3:$B$55,2)</f>
        <v>56</v>
      </c>
      <c r="D213" s="27" t="n">
        <f aca="false">IF(TOT!AK215&lt;400,IF(C213&gt;66,66,C213),C213)</f>
        <v>56</v>
      </c>
      <c r="E213" s="27" t="n">
        <f aca="false">IF(TOT!AK215&lt;200,IF(D213&gt;60,60,D213),D213)</f>
        <v>56</v>
      </c>
      <c r="F213" s="27" t="n">
        <f aca="false">IF(TOT!AN215&lt;13.4,IF(E213&gt;73,73,E213),E213)</f>
        <v>56</v>
      </c>
      <c r="G213" s="27" t="n">
        <f aca="false">IF(TOT!AN215&lt;11,IF(F213&gt;66,66,F213),F213)</f>
        <v>56</v>
      </c>
    </row>
    <row r="214" customFormat="false" ht="13" hidden="false" customHeight="true" outlineLevel="0" collapsed="false">
      <c r="A214" s="17" t="s">
        <v>1262</v>
      </c>
      <c r="B214" s="50" t="n">
        <f aca="false">(TOT!BN216*60)/TOT!AK216</f>
        <v>6.6620973269363</v>
      </c>
      <c r="C214" s="27" t="n">
        <f aca="false">VLOOKUP(B214,'SK - HITS TAKEN'!$A$3:$B$55,2)</f>
        <v>56</v>
      </c>
      <c r="D214" s="27" t="n">
        <f aca="false">IF(TOT!AK216&lt;400,IF(C214&gt;66,66,C214),C214)</f>
        <v>56</v>
      </c>
      <c r="E214" s="27" t="n">
        <f aca="false">IF(TOT!AK216&lt;200,IF(D214&gt;60,60,D214),D214)</f>
        <v>56</v>
      </c>
      <c r="F214" s="27" t="n">
        <f aca="false">IF(TOT!AN216&lt;13.4,IF(E214&gt;73,73,E214),E214)</f>
        <v>56</v>
      </c>
      <c r="G214" s="27" t="n">
        <f aca="false">IF(TOT!AN216&lt;11,IF(F214&gt;66,66,F214),F214)</f>
        <v>56</v>
      </c>
    </row>
    <row r="215" customFormat="false" ht="13" hidden="false" customHeight="true" outlineLevel="0" collapsed="false">
      <c r="A215" s="17" t="s">
        <v>1267</v>
      </c>
      <c r="B215" s="50" t="n">
        <f aca="false">(TOT!BN217*60)/TOT!AK217</f>
        <v>4.28954423592493</v>
      </c>
      <c r="C215" s="27" t="n">
        <f aca="false">VLOOKUP(B215,'SK - HITS TAKEN'!$A$3:$B$55,2)</f>
        <v>76</v>
      </c>
      <c r="D215" s="27" t="n">
        <f aca="false">IF(TOT!AK217&lt;400,IF(C215&gt;66,66,C215),C215)</f>
        <v>66</v>
      </c>
      <c r="E215" s="27" t="n">
        <f aca="false">IF(TOT!AK217&lt;200,IF(D215&gt;60,60,D215),D215)</f>
        <v>60</v>
      </c>
      <c r="F215" s="27" t="n">
        <f aca="false">IF(TOT!AN217&lt;13.4,IF(E215&gt;73,73,E215),E215)</f>
        <v>60</v>
      </c>
      <c r="G215" s="27" t="n">
        <f aca="false">IF(TOT!AN217&lt;11,IF(F215&gt;66,66,F215),F215)</f>
        <v>60</v>
      </c>
    </row>
    <row r="216" customFormat="false" ht="13" hidden="false" customHeight="true" outlineLevel="0" collapsed="false">
      <c r="A216" s="17" t="s">
        <v>1272</v>
      </c>
      <c r="B216" s="50" t="n">
        <f aca="false">(TOT!BN218*60)/TOT!AK218</f>
        <v>2.5676172645515</v>
      </c>
      <c r="C216" s="27" t="n">
        <f aca="false">VLOOKUP(B216,'SK - HITS TAKEN'!$A$3:$B$55,2)</f>
        <v>94</v>
      </c>
      <c r="D216" s="27" t="n">
        <f aca="false">IF(TOT!AK218&lt;400,IF(C216&gt;66,66,C216),C216)</f>
        <v>94</v>
      </c>
      <c r="E216" s="27" t="n">
        <f aca="false">IF(TOT!AK218&lt;200,IF(D216&gt;60,60,D216),D216)</f>
        <v>94</v>
      </c>
      <c r="F216" s="27" t="n">
        <f aca="false">IF(TOT!AN218&lt;13.4,IF(E216&gt;73,73,E216),E216)</f>
        <v>94</v>
      </c>
      <c r="G216" s="27" t="n">
        <f aca="false">IF(TOT!AN218&lt;11,IF(F216&gt;66,66,F216),F216)</f>
        <v>94</v>
      </c>
    </row>
    <row r="217" customFormat="false" ht="13" hidden="false" customHeight="true" outlineLevel="0" collapsed="false">
      <c r="A217" s="17" t="s">
        <v>1276</v>
      </c>
      <c r="B217" s="50" t="n">
        <f aca="false">(TOT!BN219*60)/TOT!AK219</f>
        <v>4.34760956175288</v>
      </c>
      <c r="C217" s="27" t="n">
        <f aca="false">VLOOKUP(B217,'SK - HITS TAKEN'!$A$3:$B$55,2)</f>
        <v>76</v>
      </c>
      <c r="D217" s="27" t="n">
        <f aca="false">IF(TOT!AK219&lt;400,IF(C217&gt;66,66,C217),C217)</f>
        <v>76</v>
      </c>
      <c r="E217" s="27" t="n">
        <f aca="false">IF(TOT!AK219&lt;200,IF(D217&gt;60,60,D217),D217)</f>
        <v>76</v>
      </c>
      <c r="F217" s="27" t="n">
        <f aca="false">IF(TOT!AN219&lt;13.4,IF(E217&gt;73,73,E217),E217)</f>
        <v>76</v>
      </c>
      <c r="G217" s="27" t="n">
        <f aca="false">IF(TOT!AN219&lt;11,IF(F217&gt;66,66,F217),F217)</f>
        <v>76</v>
      </c>
    </row>
    <row r="218" customFormat="false" ht="13" hidden="false" customHeight="true" outlineLevel="0" collapsed="false">
      <c r="A218" s="17" t="s">
        <v>1282</v>
      </c>
      <c r="B218" s="50" t="n">
        <f aca="false">(TOT!BN220*60)/TOT!AK220</f>
        <v>3.26924863007337</v>
      </c>
      <c r="C218" s="27" t="n">
        <f aca="false">VLOOKUP(B218,'SK - HITS TAKEN'!$A$3:$B$55,2)</f>
        <v>87</v>
      </c>
      <c r="D218" s="27" t="n">
        <f aca="false">IF(TOT!AK220&lt;400,IF(C218&gt;66,66,C218),C218)</f>
        <v>87</v>
      </c>
      <c r="E218" s="27" t="n">
        <f aca="false">IF(TOT!AK220&lt;200,IF(D218&gt;60,60,D218),D218)</f>
        <v>87</v>
      </c>
      <c r="F218" s="27" t="n">
        <f aca="false">IF(TOT!AN220&lt;13.4,IF(E218&gt;73,73,E218),E218)</f>
        <v>87</v>
      </c>
      <c r="G218" s="27" t="n">
        <f aca="false">IF(TOT!AN220&lt;11,IF(F218&gt;66,66,F218),F218)</f>
        <v>87</v>
      </c>
    </row>
    <row r="219" customFormat="false" ht="13" hidden="false" customHeight="true" outlineLevel="0" collapsed="false">
      <c r="A219" s="17" t="s">
        <v>1286</v>
      </c>
      <c r="B219" s="50" t="n">
        <f aca="false">(TOT!BN221*60)/TOT!AK221</f>
        <v>4.40456769983683</v>
      </c>
      <c r="C219" s="27" t="n">
        <f aca="false">VLOOKUP(B219,'SK - HITS TAKEN'!$A$3:$B$55,2)</f>
        <v>75</v>
      </c>
      <c r="D219" s="27" t="n">
        <f aca="false">IF(TOT!AK221&lt;400,IF(C219&gt;66,66,C219),C219)</f>
        <v>66</v>
      </c>
      <c r="E219" s="27" t="n">
        <f aca="false">IF(TOT!AK221&lt;200,IF(D219&gt;60,60,D219),D219)</f>
        <v>60</v>
      </c>
      <c r="F219" s="27" t="n">
        <f aca="false">IF(TOT!AN221&lt;13.4,IF(E219&gt;73,73,E219),E219)</f>
        <v>60</v>
      </c>
      <c r="G219" s="27" t="n">
        <f aca="false">IF(TOT!AN221&lt;11,IF(F219&gt;66,66,F219),F219)</f>
        <v>60</v>
      </c>
    </row>
    <row r="220" customFormat="false" ht="13" hidden="false" customHeight="true" outlineLevel="0" collapsed="false">
      <c r="A220" s="17" t="s">
        <v>1292</v>
      </c>
      <c r="B220" s="50" t="n">
        <f aca="false">(TOT!BN222*60)/TOT!AK222</f>
        <v>0</v>
      </c>
      <c r="C220" s="27" t="n">
        <f aca="false">VLOOKUP(B220,'SK - HITS TAKEN'!$A$3:$B$55,2)</f>
        <v>99</v>
      </c>
      <c r="D220" s="27" t="n">
        <f aca="false">IF(TOT!AK222&lt;400,IF(C220&gt;66,66,C220),C220)</f>
        <v>66</v>
      </c>
      <c r="E220" s="27" t="n">
        <f aca="false">IF(TOT!AK222&lt;200,IF(D220&gt;60,60,D220),D220)</f>
        <v>60</v>
      </c>
      <c r="F220" s="27" t="n">
        <f aca="false">IF(TOT!AN222&lt;13.4,IF(E220&gt;73,73,E220),E220)</f>
        <v>60</v>
      </c>
      <c r="G220" s="27" t="n">
        <f aca="false">IF(TOT!AN222&lt;11,IF(F220&gt;66,66,F220),F220)</f>
        <v>60</v>
      </c>
    </row>
    <row r="221" customFormat="false" ht="13" hidden="false" customHeight="true" outlineLevel="0" collapsed="false">
      <c r="A221" s="17" t="s">
        <v>1296</v>
      </c>
      <c r="B221" s="50" t="n">
        <f aca="false">(TOT!BN223*60)/TOT!AK223</f>
        <v>8.9788541478403</v>
      </c>
      <c r="C221" s="27" t="n">
        <f aca="false">VLOOKUP(B221,'SK - HITS TAKEN'!$A$3:$B$55,2)</f>
        <v>48</v>
      </c>
      <c r="D221" s="27" t="n">
        <f aca="false">IF(TOT!AK223&lt;400,IF(C221&gt;66,66,C221),C221)</f>
        <v>48</v>
      </c>
      <c r="E221" s="27" t="n">
        <f aca="false">IF(TOT!AK223&lt;200,IF(D221&gt;60,60,D221),D221)</f>
        <v>48</v>
      </c>
      <c r="F221" s="27" t="n">
        <f aca="false">IF(TOT!AN223&lt;13.4,IF(E221&gt;73,73,E221),E221)</f>
        <v>48</v>
      </c>
      <c r="G221" s="27" t="n">
        <f aca="false">IF(TOT!AN223&lt;11,IF(F221&gt;66,66,F221),F221)</f>
        <v>48</v>
      </c>
    </row>
    <row r="222" customFormat="false" ht="13" hidden="false" customHeight="true" outlineLevel="0" collapsed="false">
      <c r="A222" s="17" t="s">
        <v>1299</v>
      </c>
      <c r="B222" s="50" t="n">
        <f aca="false">(TOT!BN224*60)/TOT!AK224</f>
        <v>10.8597285067873</v>
      </c>
      <c r="C222" s="27" t="n">
        <f aca="false">VLOOKUP(B222,'SK - HITS TAKEN'!$A$3:$B$55,2)</f>
        <v>47</v>
      </c>
      <c r="D222" s="27" t="n">
        <f aca="false">IF(TOT!AK224&lt;400,IF(C222&gt;66,66,C222),C222)</f>
        <v>47</v>
      </c>
      <c r="E222" s="27" t="n">
        <f aca="false">IF(TOT!AK224&lt;200,IF(D222&gt;60,60,D222),D222)</f>
        <v>47</v>
      </c>
      <c r="F222" s="27" t="n">
        <f aca="false">IF(TOT!AN224&lt;13.4,IF(E222&gt;73,73,E222),E222)</f>
        <v>47</v>
      </c>
      <c r="G222" s="27" t="n">
        <f aca="false">IF(TOT!AN224&lt;11,IF(F222&gt;66,66,F222),F222)</f>
        <v>47</v>
      </c>
    </row>
    <row r="223" customFormat="false" ht="13" hidden="false" customHeight="true" outlineLevel="0" collapsed="false">
      <c r="A223" s="17" t="s">
        <v>1304</v>
      </c>
      <c r="B223" s="50" t="n">
        <f aca="false">(TOT!BN225*60)/TOT!AK225</f>
        <v>6.59235668789819</v>
      </c>
      <c r="C223" s="27" t="n">
        <f aca="false">VLOOKUP(B223,'SK - HITS TAKEN'!$A$3:$B$55,2)</f>
        <v>57</v>
      </c>
      <c r="D223" s="27" t="n">
        <f aca="false">IF(TOT!AK225&lt;400,IF(C223&gt;66,66,C223),C223)</f>
        <v>57</v>
      </c>
      <c r="E223" s="27" t="n">
        <f aca="false">IF(TOT!AK225&lt;200,IF(D223&gt;60,60,D223),D223)</f>
        <v>57</v>
      </c>
      <c r="F223" s="27" t="n">
        <f aca="false">IF(TOT!AN225&lt;13.4,IF(E223&gt;73,73,E223),E223)</f>
        <v>57</v>
      </c>
      <c r="G223" s="27" t="n">
        <f aca="false">IF(TOT!AN225&lt;11,IF(F223&gt;66,66,F223),F223)</f>
        <v>57</v>
      </c>
    </row>
    <row r="224" customFormat="false" ht="13" hidden="false" customHeight="true" outlineLevel="0" collapsed="false">
      <c r="A224" s="17" t="s">
        <v>1310</v>
      </c>
      <c r="B224" s="50" t="n">
        <f aca="false">(TOT!BN226*60)/TOT!AK226</f>
        <v>2.47392675236478</v>
      </c>
      <c r="C224" s="27" t="n">
        <f aca="false">VLOOKUP(B224,'SK - HITS TAKEN'!$A$3:$B$55,2)</f>
        <v>94</v>
      </c>
      <c r="D224" s="27" t="n">
        <f aca="false">IF(TOT!AK226&lt;400,IF(C224&gt;66,66,C224),C224)</f>
        <v>94</v>
      </c>
      <c r="E224" s="27" t="n">
        <f aca="false">IF(TOT!AK226&lt;200,IF(D224&gt;60,60,D224),D224)</f>
        <v>94</v>
      </c>
      <c r="F224" s="27" t="n">
        <f aca="false">IF(TOT!AN226&lt;13.4,IF(E224&gt;73,73,E224),E224)</f>
        <v>94</v>
      </c>
      <c r="G224" s="27" t="n">
        <f aca="false">IF(TOT!AN226&lt;11,IF(F224&gt;66,66,F224),F224)</f>
        <v>94</v>
      </c>
    </row>
    <row r="225" customFormat="false" ht="13" hidden="false" customHeight="true" outlineLevel="0" collapsed="false">
      <c r="A225" s="17" t="s">
        <v>1315</v>
      </c>
      <c r="B225" s="50" t="n">
        <f aca="false">(TOT!BN227*60)/TOT!AK227</f>
        <v>5.90163934426247</v>
      </c>
      <c r="C225" s="27" t="n">
        <f aca="false">VLOOKUP(B225,'SK - HITS TAKEN'!$A$3:$B$55,2)</f>
        <v>61</v>
      </c>
      <c r="D225" s="27" t="n">
        <f aca="false">IF(TOT!AK227&lt;400,IF(C225&gt;66,66,C225),C225)</f>
        <v>61</v>
      </c>
      <c r="E225" s="27" t="n">
        <f aca="false">IF(TOT!AK227&lt;200,IF(D225&gt;60,60,D225),D225)</f>
        <v>60</v>
      </c>
      <c r="F225" s="27" t="n">
        <f aca="false">IF(TOT!AN227&lt;13.4,IF(E225&gt;73,73,E225),E225)</f>
        <v>60</v>
      </c>
      <c r="G225" s="27" t="n">
        <f aca="false">IF(TOT!AN227&lt;11,IF(F225&gt;66,66,F225),F225)</f>
        <v>60</v>
      </c>
    </row>
    <row r="226" customFormat="false" ht="13" hidden="false" customHeight="true" outlineLevel="0" collapsed="false">
      <c r="A226" s="17" t="s">
        <v>1318</v>
      </c>
      <c r="B226" s="50" t="n">
        <f aca="false">(TOT!BN228*60)/TOT!AK228</f>
        <v>3.93084622383985</v>
      </c>
      <c r="C226" s="27" t="n">
        <f aca="false">VLOOKUP(B226,'SK - HITS TAKEN'!$A$3:$B$55,2)</f>
        <v>80</v>
      </c>
      <c r="D226" s="27" t="n">
        <f aca="false">IF(TOT!AK228&lt;400,IF(C226&gt;66,66,C226),C226)</f>
        <v>80</v>
      </c>
      <c r="E226" s="27" t="n">
        <f aca="false">IF(TOT!AK228&lt;200,IF(D226&gt;60,60,D226),D226)</f>
        <v>80</v>
      </c>
      <c r="F226" s="27" t="n">
        <f aca="false">IF(TOT!AN228&lt;13.4,IF(E226&gt;73,73,E226),E226)</f>
        <v>80</v>
      </c>
      <c r="G226" s="27" t="n">
        <f aca="false">IF(TOT!AN228&lt;11,IF(F226&gt;66,66,F226),F226)</f>
        <v>80</v>
      </c>
    </row>
    <row r="227" customFormat="false" ht="13" hidden="false" customHeight="true" outlineLevel="0" collapsed="false">
      <c r="A227" s="17" t="s">
        <v>1321</v>
      </c>
      <c r="B227" s="50" t="n">
        <f aca="false">(TOT!BN229*60)/TOT!AK229</f>
        <v>3.99717371555476</v>
      </c>
      <c r="C227" s="27" t="n">
        <f aca="false">VLOOKUP(B227,'SK - HITS TAKEN'!$A$3:$B$55,2)</f>
        <v>80</v>
      </c>
      <c r="D227" s="27" t="n">
        <f aca="false">IF(TOT!AK229&lt;400,IF(C227&gt;66,66,C227),C227)</f>
        <v>80</v>
      </c>
      <c r="E227" s="27" t="n">
        <f aca="false">IF(TOT!AK229&lt;200,IF(D227&gt;60,60,D227),D227)</f>
        <v>80</v>
      </c>
      <c r="F227" s="27" t="n">
        <f aca="false">IF(TOT!AN229&lt;13.4,IF(E227&gt;73,73,E227),E227)</f>
        <v>80</v>
      </c>
      <c r="G227" s="27" t="n">
        <f aca="false">IF(TOT!AN229&lt;11,IF(F227&gt;66,66,F227),F227)</f>
        <v>80</v>
      </c>
    </row>
    <row r="228" customFormat="false" ht="13" hidden="false" customHeight="true" outlineLevel="0" collapsed="false">
      <c r="A228" s="17" t="s">
        <v>1325</v>
      </c>
      <c r="B228" s="50" t="n">
        <f aca="false">(TOT!BN230*60)/TOT!AK230</f>
        <v>3.94224950289617</v>
      </c>
      <c r="C228" s="27" t="n">
        <f aca="false">VLOOKUP(B228,'SK - HITS TAKEN'!$A$3:$B$55,2)</f>
        <v>80</v>
      </c>
      <c r="D228" s="27" t="n">
        <f aca="false">IF(TOT!AK230&lt;400,IF(C228&gt;66,66,C228),C228)</f>
        <v>80</v>
      </c>
      <c r="E228" s="27" t="n">
        <f aca="false">IF(TOT!AK230&lt;200,IF(D228&gt;60,60,D228),D228)</f>
        <v>80</v>
      </c>
      <c r="F228" s="27" t="n">
        <f aca="false">IF(TOT!AN230&lt;13.4,IF(E228&gt;73,73,E228),E228)</f>
        <v>80</v>
      </c>
      <c r="G228" s="27" t="n">
        <f aca="false">IF(TOT!AN230&lt;11,IF(F228&gt;66,66,F228),F228)</f>
        <v>80</v>
      </c>
    </row>
    <row r="229" customFormat="false" ht="13" hidden="false" customHeight="true" outlineLevel="0" collapsed="false">
      <c r="A229" s="17" t="s">
        <v>1329</v>
      </c>
      <c r="B229" s="50" t="n">
        <f aca="false">(TOT!BN231*60)/TOT!AK231</f>
        <v>2.40085509907638</v>
      </c>
      <c r="C229" s="27" t="n">
        <f aca="false">VLOOKUP(B229,'SK - HITS TAKEN'!$A$3:$B$55,2)</f>
        <v>95</v>
      </c>
      <c r="D229" s="27" t="n">
        <f aca="false">IF(TOT!AK231&lt;400,IF(C229&gt;66,66,C229),C229)</f>
        <v>95</v>
      </c>
      <c r="E229" s="27" t="n">
        <f aca="false">IF(TOT!AK231&lt;200,IF(D229&gt;60,60,D229),D229)</f>
        <v>95</v>
      </c>
      <c r="F229" s="27" t="n">
        <f aca="false">IF(TOT!AN231&lt;13.4,IF(E229&gt;73,73,E229),E229)</f>
        <v>95</v>
      </c>
      <c r="G229" s="27" t="n">
        <f aca="false">IF(TOT!AN231&lt;11,IF(F229&gt;66,66,F229),F229)</f>
        <v>95</v>
      </c>
    </row>
    <row r="230" customFormat="false" ht="13" hidden="false" customHeight="true" outlineLevel="0" collapsed="false">
      <c r="A230" s="17" t="s">
        <v>1334</v>
      </c>
      <c r="B230" s="50" t="n">
        <f aca="false">(TOT!BN232*60)/TOT!AK232</f>
        <v>5.23429710867398</v>
      </c>
      <c r="C230" s="27" t="n">
        <f aca="false">VLOOKUP(B230,'SK - HITS TAKEN'!$A$3:$B$55,2)</f>
        <v>67</v>
      </c>
      <c r="D230" s="27" t="n">
        <f aca="false">IF(TOT!AK232&lt;400,IF(C230&gt;66,66,C230),C230)</f>
        <v>67</v>
      </c>
      <c r="E230" s="27" t="n">
        <f aca="false">IF(TOT!AK232&lt;200,IF(D230&gt;60,60,D230),D230)</f>
        <v>67</v>
      </c>
      <c r="F230" s="27" t="n">
        <f aca="false">IF(TOT!AN232&lt;13.4,IF(E230&gt;73,73,E230),E230)</f>
        <v>67</v>
      </c>
      <c r="G230" s="27" t="n">
        <f aca="false">IF(TOT!AN232&lt;11,IF(F230&gt;66,66,F230),F230)</f>
        <v>67</v>
      </c>
    </row>
    <row r="231" customFormat="false" ht="13" hidden="false" customHeight="true" outlineLevel="0" collapsed="false">
      <c r="A231" s="17" t="s">
        <v>1339</v>
      </c>
      <c r="B231" s="50" t="n">
        <f aca="false">(TOT!BN233*60)/TOT!AK233</f>
        <v>3.80310644129729</v>
      </c>
      <c r="C231" s="27" t="n">
        <f aca="false">VLOOKUP(B231,'SK - HITS TAKEN'!$A$3:$B$55,2)</f>
        <v>82</v>
      </c>
      <c r="D231" s="27" t="n">
        <f aca="false">IF(TOT!AK233&lt;400,IF(C231&gt;66,66,C231),C231)</f>
        <v>82</v>
      </c>
      <c r="E231" s="27" t="n">
        <f aca="false">IF(TOT!AK233&lt;200,IF(D231&gt;60,60,D231),D231)</f>
        <v>82</v>
      </c>
      <c r="F231" s="27" t="n">
        <f aca="false">IF(TOT!AN233&lt;13.4,IF(E231&gt;73,73,E231),E231)</f>
        <v>82</v>
      </c>
      <c r="G231" s="27" t="n">
        <f aca="false">IF(TOT!AN233&lt;11,IF(F231&gt;66,66,F231),F231)</f>
        <v>82</v>
      </c>
    </row>
    <row r="232" customFormat="false" ht="13" hidden="false" customHeight="true" outlineLevel="0" collapsed="false">
      <c r="A232" s="17" t="s">
        <v>1344</v>
      </c>
      <c r="B232" s="50" t="n">
        <f aca="false">(TOT!BN234*60)/TOT!AK234</f>
        <v>5.81174504292337</v>
      </c>
      <c r="C232" s="27" t="n">
        <f aca="false">VLOOKUP(B232,'SK - HITS TAKEN'!$A$3:$B$55,2)</f>
        <v>62</v>
      </c>
      <c r="D232" s="27" t="n">
        <f aca="false">IF(TOT!AK234&lt;400,IF(C232&gt;66,66,C232),C232)</f>
        <v>62</v>
      </c>
      <c r="E232" s="27" t="n">
        <f aca="false">IF(TOT!AK234&lt;200,IF(D232&gt;60,60,D232),D232)</f>
        <v>62</v>
      </c>
      <c r="F232" s="27" t="n">
        <f aca="false">IF(TOT!AN234&lt;13.4,IF(E232&gt;73,73,E232),E232)</f>
        <v>62</v>
      </c>
      <c r="G232" s="27" t="n">
        <f aca="false">IF(TOT!AN234&lt;11,IF(F232&gt;66,66,F232),F232)</f>
        <v>62</v>
      </c>
    </row>
    <row r="233" customFormat="false" ht="13" hidden="false" customHeight="true" outlineLevel="0" collapsed="false">
      <c r="A233" s="17" t="s">
        <v>1348</v>
      </c>
      <c r="B233" s="50" t="n">
        <f aca="false">(TOT!BN235*60)/TOT!AK235</f>
        <v>5.22585603278977</v>
      </c>
      <c r="C233" s="27" t="n">
        <f aca="false">VLOOKUP(B233,'SK - HITS TAKEN'!$A$3:$B$55,2)</f>
        <v>67</v>
      </c>
      <c r="D233" s="27" t="n">
        <f aca="false">IF(TOT!AK235&lt;400,IF(C233&gt;66,66,C233),C233)</f>
        <v>66</v>
      </c>
      <c r="E233" s="27" t="n">
        <f aca="false">IF(TOT!AK235&lt;200,IF(D233&gt;60,60,D233),D233)</f>
        <v>60</v>
      </c>
      <c r="F233" s="27" t="n">
        <f aca="false">IF(TOT!AN235&lt;13.4,IF(E233&gt;73,73,E233),E233)</f>
        <v>60</v>
      </c>
      <c r="G233" s="27" t="n">
        <f aca="false">IF(TOT!AN235&lt;11,IF(F233&gt;66,66,F233),F233)</f>
        <v>60</v>
      </c>
    </row>
    <row r="234" customFormat="false" ht="13" hidden="false" customHeight="true" outlineLevel="0" collapsed="false">
      <c r="A234" s="17" t="s">
        <v>1352</v>
      </c>
      <c r="B234" s="50" t="n">
        <f aca="false">(TOT!BN236*60)/TOT!AK236</f>
        <v>4.85419438351733</v>
      </c>
      <c r="C234" s="27" t="n">
        <f aca="false">VLOOKUP(B234,'SK - HITS TAKEN'!$A$3:$B$55,2)</f>
        <v>71</v>
      </c>
      <c r="D234" s="27" t="n">
        <f aca="false">IF(TOT!AK236&lt;400,IF(C234&gt;66,66,C234),C234)</f>
        <v>71</v>
      </c>
      <c r="E234" s="27" t="n">
        <f aca="false">IF(TOT!AK236&lt;200,IF(D234&gt;60,60,D234),D234)</f>
        <v>71</v>
      </c>
      <c r="F234" s="27" t="n">
        <f aca="false">IF(TOT!AN236&lt;13.4,IF(E234&gt;73,73,E234),E234)</f>
        <v>71</v>
      </c>
      <c r="G234" s="27" t="n">
        <f aca="false">IF(TOT!AN236&lt;11,IF(F234&gt;66,66,F234),F234)</f>
        <v>71</v>
      </c>
    </row>
    <row r="235" customFormat="false" ht="13" hidden="false" customHeight="true" outlineLevel="0" collapsed="false">
      <c r="A235" s="17" t="s">
        <v>1357</v>
      </c>
      <c r="B235" s="50" t="n">
        <f aca="false">(TOT!BN237*60)/TOT!AK237</f>
        <v>7.84668950094833</v>
      </c>
      <c r="C235" s="27" t="n">
        <f aca="false">VLOOKUP(B235,'SK - HITS TAKEN'!$A$3:$B$55,2)</f>
        <v>51</v>
      </c>
      <c r="D235" s="27" t="n">
        <f aca="false">IF(TOT!AK237&lt;400,IF(C235&gt;66,66,C235),C235)</f>
        <v>51</v>
      </c>
      <c r="E235" s="27" t="n">
        <f aca="false">IF(TOT!AK237&lt;200,IF(D235&gt;60,60,D235),D235)</f>
        <v>51</v>
      </c>
      <c r="F235" s="27" t="n">
        <f aca="false">IF(TOT!AN237&lt;13.4,IF(E235&gt;73,73,E235),E235)</f>
        <v>51</v>
      </c>
      <c r="G235" s="27" t="n">
        <f aca="false">IF(TOT!AN237&lt;11,IF(F235&gt;66,66,F235),F235)</f>
        <v>51</v>
      </c>
    </row>
    <row r="236" customFormat="false" ht="13" hidden="false" customHeight="true" outlineLevel="0" collapsed="false">
      <c r="A236" s="17" t="s">
        <v>1361</v>
      </c>
      <c r="B236" s="50" t="n">
        <f aca="false">(TOT!BN238*60)/TOT!AK238</f>
        <v>4.94421554557659</v>
      </c>
      <c r="C236" s="27" t="n">
        <f aca="false">VLOOKUP(B236,'SK - HITS TAKEN'!$A$3:$B$55,2)</f>
        <v>70</v>
      </c>
      <c r="D236" s="27" t="n">
        <f aca="false">IF(TOT!AK238&lt;400,IF(C236&gt;66,66,C236),C236)</f>
        <v>70</v>
      </c>
      <c r="E236" s="27" t="n">
        <f aca="false">IF(TOT!AK238&lt;200,IF(D236&gt;60,60,D236),D236)</f>
        <v>70</v>
      </c>
      <c r="F236" s="27" t="n">
        <f aca="false">IF(TOT!AN238&lt;13.4,IF(E236&gt;73,73,E236),E236)</f>
        <v>70</v>
      </c>
      <c r="G236" s="27" t="n">
        <f aca="false">IF(TOT!AN238&lt;11,IF(F236&gt;66,66,F236),F236)</f>
        <v>70</v>
      </c>
    </row>
    <row r="237" customFormat="false" ht="13" hidden="false" customHeight="true" outlineLevel="0" collapsed="false">
      <c r="A237" s="17" t="s">
        <v>1365</v>
      </c>
      <c r="B237" s="50" t="n">
        <f aca="false">(TOT!BN239*60)/TOT!AK239</f>
        <v>5.29459679609014</v>
      </c>
      <c r="C237" s="27" t="n">
        <f aca="false">VLOOKUP(B237,'SK - HITS TAKEN'!$A$3:$B$55,2)</f>
        <v>67</v>
      </c>
      <c r="D237" s="27" t="n">
        <f aca="false">IF(TOT!AK239&lt;400,IF(C237&gt;66,66,C237),C237)</f>
        <v>67</v>
      </c>
      <c r="E237" s="27" t="n">
        <f aca="false">IF(TOT!AK239&lt;200,IF(D237&gt;60,60,D237),D237)</f>
        <v>67</v>
      </c>
      <c r="F237" s="27" t="n">
        <f aca="false">IF(TOT!AN239&lt;13.4,IF(E237&gt;73,73,E237),E237)</f>
        <v>67</v>
      </c>
      <c r="G237" s="27" t="n">
        <f aca="false">IF(TOT!AN239&lt;11,IF(F237&gt;66,66,F237),F237)</f>
        <v>67</v>
      </c>
    </row>
    <row r="238" customFormat="false" ht="13" hidden="false" customHeight="true" outlineLevel="0" collapsed="false">
      <c r="A238" s="17" t="s">
        <v>1369</v>
      </c>
      <c r="B238" s="50" t="n">
        <f aca="false">(TOT!BN240*60)/TOT!AK240</f>
        <v>5.92018183033641</v>
      </c>
      <c r="C238" s="27" t="n">
        <f aca="false">VLOOKUP(B238,'SK - HITS TAKEN'!$A$3:$B$55,2)</f>
        <v>61</v>
      </c>
      <c r="D238" s="27" t="n">
        <f aca="false">IF(TOT!AK240&lt;400,IF(C238&gt;66,66,C238),C238)</f>
        <v>61</v>
      </c>
      <c r="E238" s="27" t="n">
        <f aca="false">IF(TOT!AK240&lt;200,IF(D238&gt;60,60,D238),D238)</f>
        <v>61</v>
      </c>
      <c r="F238" s="27" t="n">
        <f aca="false">IF(TOT!AN240&lt;13.4,IF(E238&gt;73,73,E238),E238)</f>
        <v>61</v>
      </c>
      <c r="G238" s="27" t="n">
        <f aca="false">IF(TOT!AN240&lt;11,IF(F238&gt;66,66,F238),F238)</f>
        <v>61</v>
      </c>
    </row>
    <row r="239" customFormat="false" ht="13" hidden="false" customHeight="true" outlineLevel="0" collapsed="false">
      <c r="A239" s="17" t="s">
        <v>1373</v>
      </c>
      <c r="B239" s="50" t="n">
        <f aca="false">(TOT!BN241*60)/TOT!AK241</f>
        <v>4.05151454022326</v>
      </c>
      <c r="C239" s="27" t="n">
        <f aca="false">VLOOKUP(B239,'SK - HITS TAKEN'!$A$3:$B$55,2)</f>
        <v>79</v>
      </c>
      <c r="D239" s="27" t="n">
        <f aca="false">IF(TOT!AK241&lt;400,IF(C239&gt;66,66,C239),C239)</f>
        <v>79</v>
      </c>
      <c r="E239" s="27" t="n">
        <f aca="false">IF(TOT!AK241&lt;200,IF(D239&gt;60,60,D239),D239)</f>
        <v>79</v>
      </c>
      <c r="F239" s="27" t="n">
        <f aca="false">IF(TOT!AN241&lt;13.4,IF(E239&gt;73,73,E239),E239)</f>
        <v>79</v>
      </c>
      <c r="G239" s="27" t="n">
        <f aca="false">IF(TOT!AN241&lt;11,IF(F239&gt;66,66,F239),F239)</f>
        <v>79</v>
      </c>
    </row>
    <row r="240" customFormat="false" ht="13" hidden="false" customHeight="true" outlineLevel="0" collapsed="false">
      <c r="A240" s="17" t="s">
        <v>1376</v>
      </c>
      <c r="B240" s="50" t="n">
        <f aca="false">(TOT!BN242*60)/TOT!AK242</f>
        <v>7.36086175942549</v>
      </c>
      <c r="C240" s="27" t="n">
        <f aca="false">VLOOKUP(B240,'SK - HITS TAKEN'!$A$3:$B$55,2)</f>
        <v>53</v>
      </c>
      <c r="D240" s="27" t="n">
        <f aca="false">IF(TOT!AK242&lt;400,IF(C240&gt;66,66,C240),C240)</f>
        <v>53</v>
      </c>
      <c r="E240" s="27" t="n">
        <f aca="false">IF(TOT!AK242&lt;200,IF(D240&gt;60,60,D240),D240)</f>
        <v>53</v>
      </c>
      <c r="F240" s="27" t="n">
        <f aca="false">IF(TOT!AN242&lt;13.4,IF(E240&gt;73,73,E240),E240)</f>
        <v>53</v>
      </c>
      <c r="G240" s="27" t="n">
        <f aca="false">IF(TOT!AN242&lt;11,IF(F240&gt;66,66,F240),F240)</f>
        <v>53</v>
      </c>
    </row>
    <row r="241" customFormat="false" ht="13" hidden="false" customHeight="true" outlineLevel="0" collapsed="false">
      <c r="A241" s="17" t="s">
        <v>1380</v>
      </c>
      <c r="B241" s="50" t="n">
        <f aca="false">(TOT!BN243*60)/TOT!AK243</f>
        <v>3.63947429815688</v>
      </c>
      <c r="C241" s="27" t="n">
        <f aca="false">VLOOKUP(B241,'SK - HITS TAKEN'!$A$3:$B$55,2)</f>
        <v>83</v>
      </c>
      <c r="D241" s="27" t="n">
        <f aca="false">IF(TOT!AK243&lt;400,IF(C241&gt;66,66,C241),C241)</f>
        <v>66</v>
      </c>
      <c r="E241" s="27" t="n">
        <f aca="false">IF(TOT!AK243&lt;200,IF(D241&gt;60,60,D241),D241)</f>
        <v>66</v>
      </c>
      <c r="F241" s="27" t="n">
        <f aca="false">IF(TOT!AN243&lt;13.4,IF(E241&gt;73,73,E241),E241)</f>
        <v>66</v>
      </c>
      <c r="G241" s="27" t="n">
        <f aca="false">IF(TOT!AN243&lt;11,IF(F241&gt;66,66,F241),F241)</f>
        <v>66</v>
      </c>
    </row>
    <row r="242" customFormat="false" ht="13" hidden="false" customHeight="true" outlineLevel="0" collapsed="false">
      <c r="A242" s="17" t="s">
        <v>1384</v>
      </c>
      <c r="B242" s="50" t="n">
        <f aca="false">(TOT!BN244*60)/TOT!AK244</f>
        <v>4.85353597254578</v>
      </c>
      <c r="C242" s="27" t="n">
        <f aca="false">VLOOKUP(B242,'SK - HITS TAKEN'!$A$3:$B$55,2)</f>
        <v>71</v>
      </c>
      <c r="D242" s="27" t="n">
        <f aca="false">IF(TOT!AK244&lt;400,IF(C242&gt;66,66,C242),C242)</f>
        <v>66</v>
      </c>
      <c r="E242" s="27" t="n">
        <f aca="false">IF(TOT!AK244&lt;200,IF(D242&gt;60,60,D242),D242)</f>
        <v>60</v>
      </c>
      <c r="F242" s="27" t="n">
        <f aca="false">IF(TOT!AN244&lt;13.4,IF(E242&gt;73,73,E242),E242)</f>
        <v>60</v>
      </c>
      <c r="G242" s="27" t="n">
        <f aca="false">IF(TOT!AN244&lt;11,IF(F242&gt;66,66,F242),F242)</f>
        <v>60</v>
      </c>
    </row>
    <row r="243" customFormat="false" ht="13" hidden="false" customHeight="true" outlineLevel="0" collapsed="false">
      <c r="A243" s="17" t="s">
        <v>1389</v>
      </c>
      <c r="B243" s="50" t="n">
        <f aca="false">(TOT!BN245*60)/TOT!AK245</f>
        <v>4.24628450106157</v>
      </c>
      <c r="C243" s="27" t="n">
        <f aca="false">VLOOKUP(B243,'SK - HITS TAKEN'!$A$3:$B$55,2)</f>
        <v>77</v>
      </c>
      <c r="D243" s="27" t="n">
        <f aca="false">IF(TOT!AK245&lt;400,IF(C243&gt;66,66,C243),C243)</f>
        <v>77</v>
      </c>
      <c r="E243" s="27" t="n">
        <f aca="false">IF(TOT!AK245&lt;200,IF(D243&gt;60,60,D243),D243)</f>
        <v>77</v>
      </c>
      <c r="F243" s="27" t="n">
        <f aca="false">IF(TOT!AN245&lt;13.4,IF(E243&gt;73,73,E243),E243)</f>
        <v>77</v>
      </c>
      <c r="G243" s="27" t="n">
        <f aca="false">IF(TOT!AN245&lt;11,IF(F243&gt;66,66,F243),F243)</f>
        <v>77</v>
      </c>
    </row>
    <row r="244" customFormat="false" ht="13" hidden="false" customHeight="true" outlineLevel="0" collapsed="false">
      <c r="A244" s="17" t="s">
        <v>1394</v>
      </c>
      <c r="B244" s="50" t="n">
        <f aca="false">(TOT!BN246*60)/TOT!AK246</f>
        <v>4.98925923359428</v>
      </c>
      <c r="C244" s="27" t="n">
        <f aca="false">VLOOKUP(B244,'SK - HITS TAKEN'!$A$3:$B$55,2)</f>
        <v>70</v>
      </c>
      <c r="D244" s="27" t="n">
        <f aca="false">IF(TOT!AK246&lt;400,IF(C244&gt;66,66,C244),C244)</f>
        <v>66</v>
      </c>
      <c r="E244" s="27" t="n">
        <f aca="false">IF(TOT!AK246&lt;200,IF(D244&gt;60,60,D244),D244)</f>
        <v>66</v>
      </c>
      <c r="F244" s="27" t="n">
        <f aca="false">IF(TOT!AN246&lt;13.4,IF(E244&gt;73,73,E244),E244)</f>
        <v>66</v>
      </c>
      <c r="G244" s="27" t="n">
        <f aca="false">IF(TOT!AN246&lt;11,IF(F244&gt;66,66,F244),F244)</f>
        <v>66</v>
      </c>
    </row>
    <row r="245" customFormat="false" ht="13" hidden="false" customHeight="true" outlineLevel="0" collapsed="false">
      <c r="A245" s="17" t="s">
        <v>1399</v>
      </c>
      <c r="B245" s="50" t="n">
        <f aca="false">(TOT!BN247*60)/TOT!AK247</f>
        <v>5.27244283194085</v>
      </c>
      <c r="C245" s="27" t="n">
        <f aca="false">VLOOKUP(B245,'SK - HITS TAKEN'!$A$3:$B$55,2)</f>
        <v>67</v>
      </c>
      <c r="D245" s="27" t="n">
        <f aca="false">IF(TOT!AK247&lt;400,IF(C245&gt;66,66,C245),C245)</f>
        <v>67</v>
      </c>
      <c r="E245" s="27" t="n">
        <f aca="false">IF(TOT!AK247&lt;200,IF(D245&gt;60,60,D245),D245)</f>
        <v>67</v>
      </c>
      <c r="F245" s="27" t="n">
        <f aca="false">IF(TOT!AN247&lt;13.4,IF(E245&gt;73,73,E245),E245)</f>
        <v>67</v>
      </c>
      <c r="G245" s="27" t="n">
        <f aca="false">IF(TOT!AN247&lt;11,IF(F245&gt;66,66,F245),F245)</f>
        <v>67</v>
      </c>
    </row>
    <row r="246" customFormat="false" ht="13" hidden="false" customHeight="true" outlineLevel="0" collapsed="false">
      <c r="A246" s="17" t="s">
        <v>1403</v>
      </c>
      <c r="B246" s="50" t="n">
        <f aca="false">(TOT!BN248*60)/TOT!AK248</f>
        <v>3.53364598102305</v>
      </c>
      <c r="C246" s="27" t="n">
        <f aca="false">VLOOKUP(B246,'SK - HITS TAKEN'!$A$3:$B$55,2)</f>
        <v>84</v>
      </c>
      <c r="D246" s="27" t="n">
        <f aca="false">IF(TOT!AK248&lt;400,IF(C246&gt;66,66,C246),C246)</f>
        <v>66</v>
      </c>
      <c r="E246" s="27" t="n">
        <f aca="false">IF(TOT!AK248&lt;200,IF(D246&gt;60,60,D246),D246)</f>
        <v>66</v>
      </c>
      <c r="F246" s="27" t="n">
        <f aca="false">IF(TOT!AN248&lt;13.4,IF(E246&gt;73,73,E246),E246)</f>
        <v>66</v>
      </c>
      <c r="G246" s="27" t="n">
        <f aca="false">IF(TOT!AN248&lt;11,IF(F246&gt;66,66,F246),F246)</f>
        <v>66</v>
      </c>
    </row>
    <row r="247" customFormat="false" ht="13" hidden="false" customHeight="true" outlineLevel="0" collapsed="false">
      <c r="A247" s="17" t="s">
        <v>1407</v>
      </c>
      <c r="B247" s="50" t="n">
        <f aca="false">(TOT!BN249*60)/TOT!AK249</f>
        <v>5.10648795329321</v>
      </c>
      <c r="C247" s="27" t="n">
        <f aca="false">VLOOKUP(B247,'SK - HITS TAKEN'!$A$3:$B$55,2)</f>
        <v>69</v>
      </c>
      <c r="D247" s="27" t="n">
        <f aca="false">IF(TOT!AK249&lt;400,IF(C247&gt;66,66,C247),C247)</f>
        <v>69</v>
      </c>
      <c r="E247" s="27" t="n">
        <f aca="false">IF(TOT!AK249&lt;200,IF(D247&gt;60,60,D247),D247)</f>
        <v>69</v>
      </c>
      <c r="F247" s="27" t="n">
        <f aca="false">IF(TOT!AN249&lt;13.4,IF(E247&gt;73,73,E247),E247)</f>
        <v>69</v>
      </c>
      <c r="G247" s="27" t="n">
        <f aca="false">IF(TOT!AN249&lt;11,IF(F247&gt;66,66,F247),F247)</f>
        <v>69</v>
      </c>
    </row>
    <row r="248" customFormat="false" ht="13" hidden="false" customHeight="true" outlineLevel="0" collapsed="false">
      <c r="A248" s="17" t="s">
        <v>1411</v>
      </c>
      <c r="B248" s="50" t="n">
        <f aca="false">(TOT!BN250*60)/TOT!AK250</f>
        <v>4.83298443615179</v>
      </c>
      <c r="C248" s="27" t="n">
        <f aca="false">VLOOKUP(B248,'SK - HITS TAKEN'!$A$3:$B$55,2)</f>
        <v>71</v>
      </c>
      <c r="D248" s="27" t="n">
        <f aca="false">IF(TOT!AK250&lt;400,IF(C248&gt;66,66,C248),C248)</f>
        <v>71</v>
      </c>
      <c r="E248" s="27" t="n">
        <f aca="false">IF(TOT!AK250&lt;200,IF(D248&gt;60,60,D248),D248)</f>
        <v>71</v>
      </c>
      <c r="F248" s="27" t="n">
        <f aca="false">IF(TOT!AN250&lt;13.4,IF(E248&gt;73,73,E248),E248)</f>
        <v>71</v>
      </c>
      <c r="G248" s="27" t="n">
        <f aca="false">IF(TOT!AN250&lt;11,IF(F248&gt;66,66,F248),F248)</f>
        <v>71</v>
      </c>
    </row>
    <row r="249" customFormat="false" ht="13" hidden="false" customHeight="true" outlineLevel="0" collapsed="false">
      <c r="A249" s="17" t="s">
        <v>1414</v>
      </c>
      <c r="B249" s="50" t="n">
        <f aca="false">(TOT!BN251*60)/TOT!AK251</f>
        <v>4.45702157764415</v>
      </c>
      <c r="C249" s="27" t="n">
        <f aca="false">VLOOKUP(B249,'SK - HITS TAKEN'!$A$3:$B$55,2)</f>
        <v>75</v>
      </c>
      <c r="D249" s="27" t="n">
        <f aca="false">IF(TOT!AK251&lt;400,IF(C249&gt;66,66,C249),C249)</f>
        <v>75</v>
      </c>
      <c r="E249" s="27" t="n">
        <f aca="false">IF(TOT!AK251&lt;200,IF(D249&gt;60,60,D249),D249)</f>
        <v>75</v>
      </c>
      <c r="F249" s="27" t="n">
        <f aca="false">IF(TOT!AN251&lt;13.4,IF(E249&gt;73,73,E249),E249)</f>
        <v>73</v>
      </c>
      <c r="G249" s="27" t="n">
        <f aca="false">IF(TOT!AN251&lt;11,IF(F249&gt;66,66,F249),F249)</f>
        <v>73</v>
      </c>
    </row>
    <row r="250" customFormat="false" ht="13" hidden="false" customHeight="true" outlineLevel="0" collapsed="false">
      <c r="A250" s="17" t="s">
        <v>1419</v>
      </c>
      <c r="B250" s="50" t="n">
        <f aca="false">(TOT!BN252*60)/TOT!AK252</f>
        <v>5.09418093954011</v>
      </c>
      <c r="C250" s="27" t="n">
        <f aca="false">VLOOKUP(B250,'SK - HITS TAKEN'!$A$3:$B$55,2)</f>
        <v>69</v>
      </c>
      <c r="D250" s="27" t="n">
        <f aca="false">IF(TOT!AK252&lt;400,IF(C250&gt;66,66,C250),C250)</f>
        <v>69</v>
      </c>
      <c r="E250" s="27" t="n">
        <f aca="false">IF(TOT!AK252&lt;200,IF(D250&gt;60,60,D250),D250)</f>
        <v>69</v>
      </c>
      <c r="F250" s="27" t="n">
        <f aca="false">IF(TOT!AN252&lt;13.4,IF(E250&gt;73,73,E250),E250)</f>
        <v>69</v>
      </c>
      <c r="G250" s="27" t="n">
        <f aca="false">IF(TOT!AN252&lt;11,IF(F250&gt;66,66,F250),F250)</f>
        <v>69</v>
      </c>
    </row>
    <row r="251" customFormat="false" ht="13" hidden="false" customHeight="true" outlineLevel="0" collapsed="false">
      <c r="A251" s="17" t="s">
        <v>1422</v>
      </c>
      <c r="B251" s="50" t="n">
        <f aca="false">(TOT!BN253*60)/TOT!AK253</f>
        <v>3.22801835539842</v>
      </c>
      <c r="C251" s="27" t="n">
        <f aca="false">VLOOKUP(B251,'SK - HITS TAKEN'!$A$3:$B$55,2)</f>
        <v>88</v>
      </c>
      <c r="D251" s="27" t="n">
        <f aca="false">IF(TOT!AK253&lt;400,IF(C251&gt;66,66,C251),C251)</f>
        <v>88</v>
      </c>
      <c r="E251" s="27" t="n">
        <f aca="false">IF(TOT!AK253&lt;200,IF(D251&gt;60,60,D251),D251)</f>
        <v>88</v>
      </c>
      <c r="F251" s="27" t="n">
        <f aca="false">IF(TOT!AN253&lt;13.4,IF(E251&gt;73,73,E251),E251)</f>
        <v>88</v>
      </c>
      <c r="G251" s="27" t="n">
        <f aca="false">IF(TOT!AN253&lt;11,IF(F251&gt;66,66,F251),F251)</f>
        <v>88</v>
      </c>
    </row>
    <row r="252" customFormat="false" ht="13" hidden="false" customHeight="true" outlineLevel="0" collapsed="false">
      <c r="A252" s="17" t="s">
        <v>1426</v>
      </c>
      <c r="B252" s="50" t="n">
        <f aca="false">(TOT!BN254*60)/TOT!AK254</f>
        <v>2.81965929116898</v>
      </c>
      <c r="C252" s="27" t="n">
        <f aca="false">VLOOKUP(B252,'SK - HITS TAKEN'!$A$3:$B$55,2)</f>
        <v>92</v>
      </c>
      <c r="D252" s="27" t="n">
        <f aca="false">IF(TOT!AK254&lt;400,IF(C252&gt;66,66,C252),C252)</f>
        <v>92</v>
      </c>
      <c r="E252" s="27" t="n">
        <f aca="false">IF(TOT!AK254&lt;200,IF(D252&gt;60,60,D252),D252)</f>
        <v>92</v>
      </c>
      <c r="F252" s="27" t="n">
        <f aca="false">IF(TOT!AN254&lt;13.4,IF(E252&gt;73,73,E252),E252)</f>
        <v>92</v>
      </c>
      <c r="G252" s="27" t="n">
        <f aca="false">IF(TOT!AN254&lt;11,IF(F252&gt;66,66,F252),F252)</f>
        <v>92</v>
      </c>
    </row>
    <row r="253" customFormat="false" ht="13" hidden="false" customHeight="true" outlineLevel="0" collapsed="false">
      <c r="A253" s="17" t="s">
        <v>1433</v>
      </c>
      <c r="B253" s="50" t="n">
        <f aca="false">(TOT!BN255*60)/TOT!AK255</f>
        <v>3.69240479697024</v>
      </c>
      <c r="C253" s="27" t="n">
        <f aca="false">VLOOKUP(B253,'SK - HITS TAKEN'!$A$3:$B$55,2)</f>
        <v>83</v>
      </c>
      <c r="D253" s="27" t="n">
        <f aca="false">IF(TOT!AK255&lt;400,IF(C253&gt;66,66,C253),C253)</f>
        <v>83</v>
      </c>
      <c r="E253" s="27" t="n">
        <f aca="false">IF(TOT!AK255&lt;200,IF(D253&gt;60,60,D253),D253)</f>
        <v>83</v>
      </c>
      <c r="F253" s="27" t="n">
        <f aca="false">IF(TOT!AN255&lt;13.4,IF(E253&gt;73,73,E253),E253)</f>
        <v>83</v>
      </c>
      <c r="G253" s="27" t="n">
        <f aca="false">IF(TOT!AN255&lt;11,IF(F253&gt;66,66,F253),F253)</f>
        <v>83</v>
      </c>
    </row>
    <row r="254" customFormat="false" ht="13" hidden="false" customHeight="true" outlineLevel="0" collapsed="false">
      <c r="A254" s="17" t="s">
        <v>1436</v>
      </c>
      <c r="B254" s="50" t="n">
        <f aca="false">(TOT!BN256*60)/TOT!AK256</f>
        <v>4.7956040296394</v>
      </c>
      <c r="C254" s="27" t="n">
        <f aca="false">VLOOKUP(B254,'SK - HITS TAKEN'!$A$3:$B$55,2)</f>
        <v>71</v>
      </c>
      <c r="D254" s="27" t="n">
        <f aca="false">IF(TOT!AK256&lt;400,IF(C254&gt;66,66,C254),C254)</f>
        <v>71</v>
      </c>
      <c r="E254" s="27" t="n">
        <f aca="false">IF(TOT!AK256&lt;200,IF(D254&gt;60,60,D254),D254)</f>
        <v>71</v>
      </c>
      <c r="F254" s="27" t="n">
        <f aca="false">IF(TOT!AN256&lt;13.4,IF(E254&gt;73,73,E254),E254)</f>
        <v>71</v>
      </c>
      <c r="G254" s="27" t="n">
        <f aca="false">IF(TOT!AN256&lt;11,IF(F254&gt;66,66,F254),F254)</f>
        <v>71</v>
      </c>
    </row>
    <row r="255" customFormat="false" ht="13" hidden="false" customHeight="true" outlineLevel="0" collapsed="false">
      <c r="A255" s="17" t="s">
        <v>1442</v>
      </c>
      <c r="B255" s="50" t="n">
        <f aca="false">(TOT!BN257*60)/TOT!AK257</f>
        <v>5.70091776138202</v>
      </c>
      <c r="C255" s="27" t="n">
        <f aca="false">VLOOKUP(B255,'SK - HITS TAKEN'!$A$3:$B$55,2)</f>
        <v>63</v>
      </c>
      <c r="D255" s="27" t="n">
        <f aca="false">IF(TOT!AK257&lt;400,IF(C255&gt;66,66,C255),C255)</f>
        <v>63</v>
      </c>
      <c r="E255" s="27" t="n">
        <f aca="false">IF(TOT!AK257&lt;200,IF(D255&gt;60,60,D255),D255)</f>
        <v>63</v>
      </c>
      <c r="F255" s="27" t="n">
        <f aca="false">IF(TOT!AN257&lt;13.4,IF(E255&gt;73,73,E255),E255)</f>
        <v>63</v>
      </c>
      <c r="G255" s="27" t="n">
        <f aca="false">IF(TOT!AN257&lt;11,IF(F255&gt;66,66,F255),F255)</f>
        <v>63</v>
      </c>
    </row>
    <row r="256" customFormat="false" ht="13" hidden="false" customHeight="true" outlineLevel="0" collapsed="false">
      <c r="A256" s="17" t="s">
        <v>1447</v>
      </c>
      <c r="B256" s="50" t="n">
        <f aca="false">(TOT!BN258*60)/TOT!AK258</f>
        <v>4.5054539705961</v>
      </c>
      <c r="C256" s="27" t="n">
        <f aca="false">VLOOKUP(B256,'SK - HITS TAKEN'!$A$3:$B$55,2)</f>
        <v>74</v>
      </c>
      <c r="D256" s="27" t="n">
        <f aca="false">IF(TOT!AK258&lt;400,IF(C256&gt;66,66,C256),C256)</f>
        <v>74</v>
      </c>
      <c r="E256" s="27" t="n">
        <f aca="false">IF(TOT!AK258&lt;200,IF(D256&gt;60,60,D256),D256)</f>
        <v>74</v>
      </c>
      <c r="F256" s="27" t="n">
        <f aca="false">IF(TOT!AN258&lt;13.4,IF(E256&gt;73,73,E256),E256)</f>
        <v>74</v>
      </c>
      <c r="G256" s="27" t="n">
        <f aca="false">IF(TOT!AN258&lt;11,IF(F256&gt;66,66,F256),F256)</f>
        <v>74</v>
      </c>
    </row>
    <row r="257" customFormat="false" ht="13" hidden="false" customHeight="true" outlineLevel="0" collapsed="false">
      <c r="A257" s="17" t="s">
        <v>1451</v>
      </c>
      <c r="B257" s="50" t="n">
        <f aca="false">(TOT!BN259*60)/TOT!AK259</f>
        <v>1.84331797235023</v>
      </c>
      <c r="C257" s="27" t="n">
        <f aca="false">VLOOKUP(B257,'SK - HITS TAKEN'!$A$3:$B$55,2)</f>
        <v>97</v>
      </c>
      <c r="D257" s="27" t="n">
        <f aca="false">IF(TOT!AK259&lt;400,IF(C257&gt;66,66,C257),C257)</f>
        <v>66</v>
      </c>
      <c r="E257" s="27" t="n">
        <f aca="false">IF(TOT!AK259&lt;200,IF(D257&gt;60,60,D257),D257)</f>
        <v>60</v>
      </c>
      <c r="F257" s="27" t="n">
        <f aca="false">IF(TOT!AN259&lt;13.4,IF(E257&gt;73,73,E257),E257)</f>
        <v>60</v>
      </c>
      <c r="G257" s="27" t="n">
        <f aca="false">IF(TOT!AN259&lt;11,IF(F257&gt;66,66,F257),F257)</f>
        <v>60</v>
      </c>
    </row>
    <row r="258" customFormat="false" ht="13" hidden="false" customHeight="true" outlineLevel="0" collapsed="false">
      <c r="A258" s="17" t="s">
        <v>1454</v>
      </c>
      <c r="B258" s="50" t="n">
        <f aca="false">(TOT!BN260*60)/TOT!AK260</f>
        <v>2.65862047137757</v>
      </c>
      <c r="C258" s="27" t="n">
        <f aca="false">VLOOKUP(B258,'SK - HITS TAKEN'!$A$3:$B$55,2)</f>
        <v>93</v>
      </c>
      <c r="D258" s="27" t="n">
        <f aca="false">IF(TOT!AK260&lt;400,IF(C258&gt;66,66,C258),C258)</f>
        <v>93</v>
      </c>
      <c r="E258" s="27" t="n">
        <f aca="false">IF(TOT!AK260&lt;200,IF(D258&gt;60,60,D258),D258)</f>
        <v>93</v>
      </c>
      <c r="F258" s="27" t="n">
        <f aca="false">IF(TOT!AN260&lt;13.4,IF(E258&gt;73,73,E258),E258)</f>
        <v>93</v>
      </c>
      <c r="G258" s="27" t="n">
        <f aca="false">IF(TOT!AN260&lt;11,IF(F258&gt;66,66,F258),F258)</f>
        <v>93</v>
      </c>
    </row>
    <row r="259" customFormat="false" ht="13" hidden="false" customHeight="true" outlineLevel="0" collapsed="false">
      <c r="A259" s="17" t="s">
        <v>1460</v>
      </c>
      <c r="B259" s="50" t="n">
        <f aca="false">(TOT!BN261*60)/TOT!AK261</f>
        <v>8.11767814674538</v>
      </c>
      <c r="C259" s="27" t="n">
        <f aca="false">VLOOKUP(B259,'SK - HITS TAKEN'!$A$3:$B$55,2)</f>
        <v>51</v>
      </c>
      <c r="D259" s="27" t="n">
        <f aca="false">IF(TOT!AK261&lt;400,IF(C259&gt;66,66,C259),C259)</f>
        <v>51</v>
      </c>
      <c r="E259" s="27" t="n">
        <f aca="false">IF(TOT!AK261&lt;200,IF(D259&gt;60,60,D259),D259)</f>
        <v>51</v>
      </c>
      <c r="F259" s="27" t="n">
        <f aca="false">IF(TOT!AN261&lt;13.4,IF(E259&gt;73,73,E259),E259)</f>
        <v>51</v>
      </c>
      <c r="G259" s="27" t="n">
        <f aca="false">IF(TOT!AN261&lt;11,IF(F259&gt;66,66,F259),F259)</f>
        <v>51</v>
      </c>
    </row>
    <row r="260" customFormat="false" ht="13" hidden="false" customHeight="true" outlineLevel="0" collapsed="false">
      <c r="A260" s="17" t="s">
        <v>1465</v>
      </c>
      <c r="B260" s="50" t="n">
        <f aca="false">(TOT!BN262*60)/TOT!AK262</f>
        <v>5.83863450273963</v>
      </c>
      <c r="C260" s="27" t="n">
        <f aca="false">VLOOKUP(B260,'SK - HITS TAKEN'!$A$3:$B$55,2)</f>
        <v>62</v>
      </c>
      <c r="D260" s="27" t="n">
        <f aca="false">IF(TOT!AK262&lt;400,IF(C260&gt;66,66,C260),C260)</f>
        <v>62</v>
      </c>
      <c r="E260" s="27" t="n">
        <f aca="false">IF(TOT!AK262&lt;200,IF(D260&gt;60,60,D260),D260)</f>
        <v>62</v>
      </c>
      <c r="F260" s="27" t="n">
        <f aca="false">IF(TOT!AN262&lt;13.4,IF(E260&gt;73,73,E260),E260)</f>
        <v>62</v>
      </c>
      <c r="G260" s="27" t="n">
        <f aca="false">IF(TOT!AN262&lt;11,IF(F260&gt;66,66,F260),F260)</f>
        <v>62</v>
      </c>
    </row>
    <row r="261" customFormat="false" ht="13" hidden="false" customHeight="true" outlineLevel="0" collapsed="false">
      <c r="A261" s="17" t="s">
        <v>1470</v>
      </c>
      <c r="B261" s="50" t="n">
        <f aca="false">(TOT!BN263*60)/TOT!AK263</f>
        <v>2.46761692180603</v>
      </c>
      <c r="C261" s="27" t="n">
        <f aca="false">VLOOKUP(B261,'SK - HITS TAKEN'!$A$3:$B$55,2)</f>
        <v>94</v>
      </c>
      <c r="D261" s="27" t="n">
        <f aca="false">IF(TOT!AK263&lt;400,IF(C261&gt;66,66,C261),C261)</f>
        <v>94</v>
      </c>
      <c r="E261" s="27" t="n">
        <f aca="false">IF(TOT!AK263&lt;200,IF(D261&gt;60,60,D261),D261)</f>
        <v>94</v>
      </c>
      <c r="F261" s="27" t="n">
        <f aca="false">IF(TOT!AN263&lt;13.4,IF(E261&gt;73,73,E261),E261)</f>
        <v>94</v>
      </c>
      <c r="G261" s="27" t="n">
        <f aca="false">IF(TOT!AN263&lt;11,IF(F261&gt;66,66,F261),F261)</f>
        <v>94</v>
      </c>
    </row>
    <row r="262" customFormat="false" ht="13" hidden="false" customHeight="true" outlineLevel="0" collapsed="false">
      <c r="A262" s="17" t="s">
        <v>1473</v>
      </c>
      <c r="B262" s="50" t="n">
        <f aca="false">(TOT!BN264*60)/TOT!AK264</f>
        <v>5.94328628771199</v>
      </c>
      <c r="C262" s="27" t="n">
        <f aca="false">VLOOKUP(B262,'SK - HITS TAKEN'!$A$3:$B$55,2)</f>
        <v>61</v>
      </c>
      <c r="D262" s="27" t="n">
        <f aca="false">IF(TOT!AK264&lt;400,IF(C262&gt;66,66,C262),C262)</f>
        <v>61</v>
      </c>
      <c r="E262" s="27" t="n">
        <f aca="false">IF(TOT!AK264&lt;200,IF(D262&gt;60,60,D262),D262)</f>
        <v>61</v>
      </c>
      <c r="F262" s="27" t="n">
        <f aca="false">IF(TOT!AN264&lt;13.4,IF(E262&gt;73,73,E262),E262)</f>
        <v>61</v>
      </c>
      <c r="G262" s="27" t="n">
        <f aca="false">IF(TOT!AN264&lt;11,IF(F262&gt;66,66,F262),F262)</f>
        <v>61</v>
      </c>
    </row>
    <row r="263" customFormat="false" ht="13" hidden="false" customHeight="true" outlineLevel="0" collapsed="false">
      <c r="A263" s="17" t="s">
        <v>1477</v>
      </c>
      <c r="B263" s="50" t="n">
        <f aca="false">(TOT!BN265*60)/TOT!AK265</f>
        <v>9.65037358124668</v>
      </c>
      <c r="C263" s="27" t="n">
        <f aca="false">VLOOKUP(B263,'SK - HITS TAKEN'!$A$3:$B$55,2)</f>
        <v>47</v>
      </c>
      <c r="D263" s="27" t="n">
        <f aca="false">IF(TOT!AK265&lt;400,IF(C263&gt;66,66,C263),C263)</f>
        <v>47</v>
      </c>
      <c r="E263" s="27" t="n">
        <f aca="false">IF(TOT!AK265&lt;200,IF(D263&gt;60,60,D263),D263)</f>
        <v>47</v>
      </c>
      <c r="F263" s="27" t="n">
        <f aca="false">IF(TOT!AN265&lt;13.4,IF(E263&gt;73,73,E263),E263)</f>
        <v>47</v>
      </c>
      <c r="G263" s="27" t="n">
        <f aca="false">IF(TOT!AN265&lt;11,IF(F263&gt;66,66,F263),F263)</f>
        <v>47</v>
      </c>
    </row>
    <row r="264" customFormat="false" ht="13" hidden="false" customHeight="true" outlineLevel="0" collapsed="false">
      <c r="A264" s="17" t="s">
        <v>1480</v>
      </c>
      <c r="B264" s="50" t="n">
        <f aca="false">(TOT!BN266*60)/TOT!AK266</f>
        <v>7.79783393501799</v>
      </c>
      <c r="C264" s="27" t="n">
        <f aca="false">VLOOKUP(B264,'SK - HITS TAKEN'!$A$3:$B$55,2)</f>
        <v>52</v>
      </c>
      <c r="D264" s="27" t="n">
        <f aca="false">IF(TOT!AK266&lt;400,IF(C264&gt;66,66,C264),C264)</f>
        <v>52</v>
      </c>
      <c r="E264" s="27" t="n">
        <f aca="false">IF(TOT!AK266&lt;200,IF(D264&gt;60,60,D264),D264)</f>
        <v>52</v>
      </c>
      <c r="F264" s="27" t="n">
        <f aca="false">IF(TOT!AN266&lt;13.4,IF(E264&gt;73,73,E264),E264)</f>
        <v>52</v>
      </c>
      <c r="G264" s="27" t="n">
        <f aca="false">IF(TOT!AN266&lt;11,IF(F264&gt;66,66,F264),F264)</f>
        <v>52</v>
      </c>
    </row>
    <row r="265" customFormat="false" ht="13" hidden="false" customHeight="true" outlineLevel="0" collapsed="false">
      <c r="A265" s="17" t="s">
        <v>1484</v>
      </c>
      <c r="B265" s="50" t="n">
        <f aca="false">(TOT!BN267*60)/TOT!AK267</f>
        <v>4.93455960382035</v>
      </c>
      <c r="C265" s="27" t="n">
        <f aca="false">VLOOKUP(B265,'SK - HITS TAKEN'!$A$3:$B$55,2)</f>
        <v>70</v>
      </c>
      <c r="D265" s="27" t="n">
        <f aca="false">IF(TOT!AK267&lt;400,IF(C265&gt;66,66,C265),C265)</f>
        <v>66</v>
      </c>
      <c r="E265" s="27" t="n">
        <f aca="false">IF(TOT!AK267&lt;200,IF(D265&gt;60,60,D265),D265)</f>
        <v>66</v>
      </c>
      <c r="F265" s="27" t="n">
        <f aca="false">IF(TOT!AN267&lt;13.4,IF(E265&gt;73,73,E265),E265)</f>
        <v>66</v>
      </c>
      <c r="G265" s="27" t="n">
        <f aca="false">IF(TOT!AN267&lt;11,IF(F265&gt;66,66,F265),F265)</f>
        <v>66</v>
      </c>
    </row>
    <row r="266" customFormat="false" ht="13" hidden="false" customHeight="true" outlineLevel="0" collapsed="false">
      <c r="A266" s="17" t="s">
        <v>1488</v>
      </c>
      <c r="B266" s="50" t="n">
        <f aca="false">(TOT!BN268*60)/TOT!AK268</f>
        <v>2.00505984971495</v>
      </c>
      <c r="C266" s="27" t="n">
        <f aca="false">VLOOKUP(B266,'SK - HITS TAKEN'!$A$3:$B$55,2)</f>
        <v>97</v>
      </c>
      <c r="D266" s="27" t="n">
        <f aca="false">IF(TOT!AK268&lt;400,IF(C266&gt;66,66,C266),C266)</f>
        <v>97</v>
      </c>
      <c r="E266" s="27" t="n">
        <f aca="false">IF(TOT!AK268&lt;200,IF(D266&gt;60,60,D266),D266)</f>
        <v>97</v>
      </c>
      <c r="F266" s="27" t="n">
        <f aca="false">IF(TOT!AN268&lt;13.4,IF(E266&gt;73,73,E266),E266)</f>
        <v>97</v>
      </c>
      <c r="G266" s="27" t="n">
        <f aca="false">IF(TOT!AN268&lt;11,IF(F266&gt;66,66,F266),F266)</f>
        <v>97</v>
      </c>
    </row>
    <row r="267" customFormat="false" ht="13" hidden="false" customHeight="true" outlineLevel="0" collapsed="false">
      <c r="A267" s="17" t="s">
        <v>1491</v>
      </c>
      <c r="B267" s="50" t="n">
        <f aca="false">(TOT!BN269*60)/TOT!AK269</f>
        <v>6.01498237367805</v>
      </c>
      <c r="C267" s="27" t="n">
        <f aca="false">VLOOKUP(B267,'SK - HITS TAKEN'!$A$3:$B$55,2)</f>
        <v>60</v>
      </c>
      <c r="D267" s="27" t="n">
        <f aca="false">IF(TOT!AK269&lt;400,IF(C267&gt;66,66,C267),C267)</f>
        <v>60</v>
      </c>
      <c r="E267" s="27" t="n">
        <f aca="false">IF(TOT!AK269&lt;200,IF(D267&gt;60,60,D267),D267)</f>
        <v>60</v>
      </c>
      <c r="F267" s="27" t="n">
        <f aca="false">IF(TOT!AN269&lt;13.4,IF(E267&gt;73,73,E267),E267)</f>
        <v>60</v>
      </c>
      <c r="G267" s="27" t="n">
        <f aca="false">IF(TOT!AN269&lt;11,IF(F267&gt;66,66,F267),F267)</f>
        <v>60</v>
      </c>
    </row>
    <row r="268" customFormat="false" ht="13" hidden="false" customHeight="true" outlineLevel="0" collapsed="false">
      <c r="A268" s="17" t="s">
        <v>1496</v>
      </c>
      <c r="B268" s="50" t="n">
        <f aca="false">(TOT!BN270*60)/TOT!AK270</f>
        <v>4.11721489650152</v>
      </c>
      <c r="C268" s="27" t="n">
        <f aca="false">VLOOKUP(B268,'SK - HITS TAKEN'!$A$3:$B$55,2)</f>
        <v>78</v>
      </c>
      <c r="D268" s="27" t="n">
        <f aca="false">IF(TOT!AK270&lt;400,IF(C268&gt;66,66,C268),C268)</f>
        <v>78</v>
      </c>
      <c r="E268" s="27" t="n">
        <f aca="false">IF(TOT!AK270&lt;200,IF(D268&gt;60,60,D268),D268)</f>
        <v>78</v>
      </c>
      <c r="F268" s="27" t="n">
        <f aca="false">IF(TOT!AN270&lt;13.4,IF(E268&gt;73,73,E268),E268)</f>
        <v>78</v>
      </c>
      <c r="G268" s="27" t="n">
        <f aca="false">IF(TOT!AN270&lt;11,IF(F268&gt;66,66,F268),F268)</f>
        <v>78</v>
      </c>
    </row>
    <row r="269" customFormat="false" ht="13" hidden="false" customHeight="true" outlineLevel="0" collapsed="false">
      <c r="A269" s="17" t="s">
        <v>1500</v>
      </c>
      <c r="B269" s="50" t="n">
        <f aca="false">(TOT!BN271*60)/TOT!AK271</f>
        <v>5.20973462149933</v>
      </c>
      <c r="C269" s="27" t="n">
        <f aca="false">VLOOKUP(B269,'SK - HITS TAKEN'!$A$3:$B$55,2)</f>
        <v>68</v>
      </c>
      <c r="D269" s="27" t="n">
        <f aca="false">IF(TOT!AK271&lt;400,IF(C269&gt;66,66,C269),C269)</f>
        <v>68</v>
      </c>
      <c r="E269" s="27" t="n">
        <f aca="false">IF(TOT!AK271&lt;200,IF(D269&gt;60,60,D269),D269)</f>
        <v>68</v>
      </c>
      <c r="F269" s="27" t="n">
        <f aca="false">IF(TOT!AN271&lt;13.4,IF(E269&gt;73,73,E269),E269)</f>
        <v>68</v>
      </c>
      <c r="G269" s="27" t="n">
        <f aca="false">IF(TOT!AN271&lt;11,IF(F269&gt;66,66,F269),F269)</f>
        <v>68</v>
      </c>
    </row>
    <row r="270" customFormat="false" ht="13" hidden="false" customHeight="true" outlineLevel="0" collapsed="false">
      <c r="A270" s="17" t="s">
        <v>1504</v>
      </c>
      <c r="B270" s="50" t="n">
        <f aca="false">(TOT!BN272*60)/TOT!AK272</f>
        <v>9.29565342131715</v>
      </c>
      <c r="C270" s="27" t="n">
        <f aca="false">VLOOKUP(B270,'SK - HITS TAKEN'!$A$3:$B$55,2)</f>
        <v>47</v>
      </c>
      <c r="D270" s="27" t="n">
        <f aca="false">IF(TOT!AK272&lt;400,IF(C270&gt;66,66,C270),C270)</f>
        <v>47</v>
      </c>
      <c r="E270" s="27" t="n">
        <f aca="false">IF(TOT!AK272&lt;200,IF(D270&gt;60,60,D270),D270)</f>
        <v>47</v>
      </c>
      <c r="F270" s="27" t="n">
        <f aca="false">IF(TOT!AN272&lt;13.4,IF(E270&gt;73,73,E270),E270)</f>
        <v>47</v>
      </c>
      <c r="G270" s="27" t="n">
        <f aca="false">IF(TOT!AN272&lt;11,IF(F270&gt;66,66,F270),F270)</f>
        <v>47</v>
      </c>
    </row>
    <row r="271" customFormat="false" ht="13" hidden="false" customHeight="true" outlineLevel="0" collapsed="false">
      <c r="A271" s="17" t="s">
        <v>1507</v>
      </c>
      <c r="B271" s="50" t="n">
        <f aca="false">(TOT!BN273*60)/TOT!AK273</f>
        <v>2.73311211389669</v>
      </c>
      <c r="C271" s="27" t="n">
        <f aca="false">VLOOKUP(B271,'SK - HITS TAKEN'!$A$3:$B$55,2)</f>
        <v>92</v>
      </c>
      <c r="D271" s="27" t="n">
        <f aca="false">IF(TOT!AK273&lt;400,IF(C271&gt;66,66,C271),C271)</f>
        <v>92</v>
      </c>
      <c r="E271" s="27" t="n">
        <f aca="false">IF(TOT!AK273&lt;200,IF(D271&gt;60,60,D271),D271)</f>
        <v>92</v>
      </c>
      <c r="F271" s="27" t="n">
        <f aca="false">IF(TOT!AN273&lt;13.4,IF(E271&gt;73,73,E271),E271)</f>
        <v>92</v>
      </c>
      <c r="G271" s="27" t="n">
        <f aca="false">IF(TOT!AN273&lt;11,IF(F271&gt;66,66,F271),F271)</f>
        <v>92</v>
      </c>
    </row>
    <row r="272" customFormat="false" ht="13" hidden="false" customHeight="true" outlineLevel="0" collapsed="false">
      <c r="A272" s="17" t="s">
        <v>1511</v>
      </c>
      <c r="B272" s="50" t="n">
        <f aca="false">(TOT!BN274*60)/TOT!AK274</f>
        <v>7.6103500761035</v>
      </c>
      <c r="C272" s="27" t="n">
        <f aca="false">VLOOKUP(B272,'SK - HITS TAKEN'!$A$3:$B$55,2)</f>
        <v>52</v>
      </c>
      <c r="D272" s="27" t="n">
        <f aca="false">IF(TOT!AK274&lt;400,IF(C272&gt;66,66,C272),C272)</f>
        <v>52</v>
      </c>
      <c r="E272" s="27" t="n">
        <f aca="false">IF(TOT!AK274&lt;200,IF(D272&gt;60,60,D272),D272)</f>
        <v>52</v>
      </c>
      <c r="F272" s="27" t="n">
        <f aca="false">IF(TOT!AN274&lt;13.4,IF(E272&gt;73,73,E272),E272)</f>
        <v>52</v>
      </c>
      <c r="G272" s="27" t="n">
        <f aca="false">IF(TOT!AN274&lt;11,IF(F272&gt;66,66,F272),F272)</f>
        <v>52</v>
      </c>
    </row>
    <row r="273" customFormat="false" ht="13" hidden="false" customHeight="true" outlineLevel="0" collapsed="false">
      <c r="A273" s="17" t="s">
        <v>1515</v>
      </c>
      <c r="B273" s="50" t="n">
        <f aca="false">(TOT!BN275*60)/TOT!AK275</f>
        <v>5.15325968570095</v>
      </c>
      <c r="C273" s="27" t="n">
        <f aca="false">VLOOKUP(B273,'SK - HITS TAKEN'!$A$3:$B$55,2)</f>
        <v>68</v>
      </c>
      <c r="D273" s="27" t="n">
        <f aca="false">IF(TOT!AK275&lt;400,IF(C273&gt;66,66,C273),C273)</f>
        <v>68</v>
      </c>
      <c r="E273" s="27" t="n">
        <f aca="false">IF(TOT!AK275&lt;200,IF(D273&gt;60,60,D273),D273)</f>
        <v>68</v>
      </c>
      <c r="F273" s="27" t="n">
        <f aca="false">IF(TOT!AN275&lt;13.4,IF(E273&gt;73,73,E273),E273)</f>
        <v>68</v>
      </c>
      <c r="G273" s="27" t="n">
        <f aca="false">IF(TOT!AN275&lt;11,IF(F273&gt;66,66,F273),F273)</f>
        <v>68</v>
      </c>
    </row>
    <row r="274" customFormat="false" ht="13" hidden="false" customHeight="true" outlineLevel="0" collapsed="false">
      <c r="A274" s="17" t="s">
        <v>1518</v>
      </c>
      <c r="B274" s="50" t="n">
        <f aca="false">(TOT!BN276*60)/TOT!AK276</f>
        <v>1.89355219673892</v>
      </c>
      <c r="C274" s="27" t="n">
        <f aca="false">VLOOKUP(B274,'SK - HITS TAKEN'!$A$3:$B$55,2)</f>
        <v>97</v>
      </c>
      <c r="D274" s="27" t="n">
        <f aca="false">IF(TOT!AK276&lt;400,IF(C274&gt;66,66,C274),C274)</f>
        <v>97</v>
      </c>
      <c r="E274" s="27" t="n">
        <f aca="false">IF(TOT!AK276&lt;200,IF(D274&gt;60,60,D274),D274)</f>
        <v>97</v>
      </c>
      <c r="F274" s="27" t="n">
        <f aca="false">IF(TOT!AN276&lt;13.4,IF(E274&gt;73,73,E274),E274)</f>
        <v>97</v>
      </c>
      <c r="G274" s="27" t="n">
        <f aca="false">IF(TOT!AN276&lt;11,IF(F274&gt;66,66,F274),F274)</f>
        <v>97</v>
      </c>
    </row>
    <row r="275" customFormat="false" ht="13" hidden="false" customHeight="true" outlineLevel="0" collapsed="false">
      <c r="A275" s="17" t="s">
        <v>1521</v>
      </c>
      <c r="B275" s="50" t="n">
        <f aca="false">(TOT!BN277*60)/TOT!AK277</f>
        <v>9.18469961637302</v>
      </c>
      <c r="C275" s="27" t="n">
        <f aca="false">VLOOKUP(B275,'SK - HITS TAKEN'!$A$3:$B$55,2)</f>
        <v>48</v>
      </c>
      <c r="D275" s="27" t="n">
        <f aca="false">IF(TOT!AK277&lt;400,IF(C275&gt;66,66,C275),C275)</f>
        <v>48</v>
      </c>
      <c r="E275" s="27" t="n">
        <f aca="false">IF(TOT!AK277&lt;200,IF(D275&gt;60,60,D275),D275)</f>
        <v>48</v>
      </c>
      <c r="F275" s="27" t="n">
        <f aca="false">IF(TOT!AN277&lt;13.4,IF(E275&gt;73,73,E275),E275)</f>
        <v>48</v>
      </c>
      <c r="G275" s="27" t="n">
        <f aca="false">IF(TOT!AN277&lt;11,IF(F275&gt;66,66,F275),F275)</f>
        <v>48</v>
      </c>
    </row>
    <row r="276" customFormat="false" ht="13" hidden="false" customHeight="true" outlineLevel="0" collapsed="false">
      <c r="A276" s="17" t="s">
        <v>1527</v>
      </c>
      <c r="B276" s="50" t="n">
        <f aca="false">(TOT!BN278*60)/TOT!AK278</f>
        <v>5.68421052631573</v>
      </c>
      <c r="C276" s="27" t="n">
        <f aca="false">VLOOKUP(B276,'SK - HITS TAKEN'!$A$3:$B$55,2)</f>
        <v>63</v>
      </c>
      <c r="D276" s="27" t="n">
        <f aca="false">IF(TOT!AK278&lt;400,IF(C276&gt;66,66,C276),C276)</f>
        <v>63</v>
      </c>
      <c r="E276" s="27" t="n">
        <f aca="false">IF(TOT!AK278&lt;200,IF(D276&gt;60,60,D276),D276)</f>
        <v>60</v>
      </c>
      <c r="F276" s="27" t="n">
        <f aca="false">IF(TOT!AN278&lt;13.4,IF(E276&gt;73,73,E276),E276)</f>
        <v>60</v>
      </c>
      <c r="G276" s="27" t="n">
        <f aca="false">IF(TOT!AN278&lt;11,IF(F276&gt;66,66,F276),F276)</f>
        <v>60</v>
      </c>
    </row>
    <row r="277" customFormat="false" ht="13" hidden="false" customHeight="true" outlineLevel="0" collapsed="false">
      <c r="A277" s="17" t="s">
        <v>1531</v>
      </c>
      <c r="B277" s="50" t="n">
        <f aca="false">(TOT!BN279*60)/TOT!AK279</f>
        <v>3.68739117074662</v>
      </c>
      <c r="C277" s="27" t="n">
        <f aca="false">VLOOKUP(B277,'SK - HITS TAKEN'!$A$3:$B$55,2)</f>
        <v>83</v>
      </c>
      <c r="D277" s="27" t="n">
        <f aca="false">IF(TOT!AK279&lt;400,IF(C277&gt;66,66,C277),C277)</f>
        <v>83</v>
      </c>
      <c r="E277" s="27" t="n">
        <f aca="false">IF(TOT!AK279&lt;200,IF(D277&gt;60,60,D277),D277)</f>
        <v>83</v>
      </c>
      <c r="F277" s="27" t="n">
        <f aca="false">IF(TOT!AN279&lt;13.4,IF(E277&gt;73,73,E277),E277)</f>
        <v>83</v>
      </c>
      <c r="G277" s="27" t="n">
        <f aca="false">IF(TOT!AN279&lt;11,IF(F277&gt;66,66,F277),F277)</f>
        <v>83</v>
      </c>
    </row>
    <row r="278" customFormat="false" ht="13" hidden="false" customHeight="true" outlineLevel="0" collapsed="false">
      <c r="A278" s="17" t="s">
        <v>1535</v>
      </c>
      <c r="B278" s="50" t="n">
        <f aca="false">(TOT!BN280*60)/TOT!AK280</f>
        <v>2.68656716417911</v>
      </c>
      <c r="C278" s="27" t="n">
        <f aca="false">VLOOKUP(B278,'SK - HITS TAKEN'!$A$3:$B$55,2)</f>
        <v>93</v>
      </c>
      <c r="D278" s="27" t="n">
        <f aca="false">IF(TOT!AK280&lt;400,IF(C278&gt;66,66,C278),C278)</f>
        <v>66</v>
      </c>
      <c r="E278" s="27" t="n">
        <f aca="false">IF(TOT!AK280&lt;200,IF(D278&gt;60,60,D278),D278)</f>
        <v>60</v>
      </c>
      <c r="F278" s="27" t="n">
        <f aca="false">IF(TOT!AN280&lt;13.4,IF(E278&gt;73,73,E278),E278)</f>
        <v>60</v>
      </c>
      <c r="G278" s="27" t="n">
        <f aca="false">IF(TOT!AN280&lt;11,IF(F278&gt;66,66,F278),F278)</f>
        <v>60</v>
      </c>
    </row>
    <row r="279" customFormat="false" ht="13" hidden="false" customHeight="true" outlineLevel="0" collapsed="false">
      <c r="A279" s="17" t="s">
        <v>1539</v>
      </c>
      <c r="B279" s="50" t="n">
        <f aca="false">(TOT!BN281*60)/TOT!AK281</f>
        <v>2.64819469135049</v>
      </c>
      <c r="C279" s="27" t="n">
        <f aca="false">VLOOKUP(B279,'SK - HITS TAKEN'!$A$3:$B$55,2)</f>
        <v>93</v>
      </c>
      <c r="D279" s="27" t="n">
        <f aca="false">IF(TOT!AK281&lt;400,IF(C279&gt;66,66,C279),C279)</f>
        <v>66</v>
      </c>
      <c r="E279" s="27" t="n">
        <f aca="false">IF(TOT!AK281&lt;200,IF(D279&gt;60,60,D279),D279)</f>
        <v>66</v>
      </c>
      <c r="F279" s="27" t="n">
        <f aca="false">IF(TOT!AN281&lt;13.4,IF(E279&gt;73,73,E279),E279)</f>
        <v>66</v>
      </c>
      <c r="G279" s="27" t="n">
        <f aca="false">IF(TOT!AN281&lt;11,IF(F279&gt;66,66,F279),F279)</f>
        <v>66</v>
      </c>
    </row>
    <row r="280" customFormat="false" ht="13" hidden="false" customHeight="true" outlineLevel="0" collapsed="false">
      <c r="A280" s="17" t="s">
        <v>1543</v>
      </c>
      <c r="B280" s="50" t="n">
        <f aca="false">(TOT!BN282*60)/TOT!AK282</f>
        <v>6.60550458715602</v>
      </c>
      <c r="C280" s="27" t="n">
        <f aca="false">VLOOKUP(B280,'SK - HITS TAKEN'!$A$3:$B$55,2)</f>
        <v>57</v>
      </c>
      <c r="D280" s="27" t="n">
        <f aca="false">IF(TOT!AK282&lt;400,IF(C280&gt;66,66,C280),C280)</f>
        <v>57</v>
      </c>
      <c r="E280" s="27" t="n">
        <f aca="false">IF(TOT!AK282&lt;200,IF(D280&gt;60,60,D280),D280)</f>
        <v>57</v>
      </c>
      <c r="F280" s="27" t="n">
        <f aca="false">IF(TOT!AN282&lt;13.4,IF(E280&gt;73,73,E280),E280)</f>
        <v>57</v>
      </c>
      <c r="G280" s="27" t="n">
        <f aca="false">IF(TOT!AN282&lt;11,IF(F280&gt;66,66,F280),F280)</f>
        <v>57</v>
      </c>
    </row>
    <row r="281" customFormat="false" ht="13" hidden="false" customHeight="true" outlineLevel="0" collapsed="false">
      <c r="A281" s="17" t="s">
        <v>1548</v>
      </c>
      <c r="B281" s="50" t="n">
        <f aca="false">(TOT!BN283*60)/TOT!AK283</f>
        <v>3.47750089122452</v>
      </c>
      <c r="C281" s="27" t="n">
        <f aca="false">VLOOKUP(B281,'SK - HITS TAKEN'!$A$3:$B$55,2)</f>
        <v>85</v>
      </c>
      <c r="D281" s="27" t="n">
        <f aca="false">IF(TOT!AK283&lt;400,IF(C281&gt;66,66,C281),C281)</f>
        <v>85</v>
      </c>
      <c r="E281" s="27" t="n">
        <f aca="false">IF(TOT!AK283&lt;200,IF(D281&gt;60,60,D281),D281)</f>
        <v>85</v>
      </c>
      <c r="F281" s="27" t="n">
        <f aca="false">IF(TOT!AN283&lt;13.4,IF(E281&gt;73,73,E281),E281)</f>
        <v>85</v>
      </c>
      <c r="G281" s="27" t="n">
        <f aca="false">IF(TOT!AN283&lt;11,IF(F281&gt;66,66,F281),F281)</f>
        <v>85</v>
      </c>
    </row>
    <row r="282" customFormat="false" ht="13" hidden="false" customHeight="true" outlineLevel="0" collapsed="false">
      <c r="A282" s="17" t="s">
        <v>1551</v>
      </c>
      <c r="B282" s="50" t="n">
        <f aca="false">(TOT!BN284*60)/TOT!AK284</f>
        <v>2.82929896259034</v>
      </c>
      <c r="C282" s="27" t="n">
        <f aca="false">VLOOKUP(B282,'SK - HITS TAKEN'!$A$3:$B$55,2)</f>
        <v>92</v>
      </c>
      <c r="D282" s="27" t="n">
        <f aca="false">IF(TOT!AK284&lt;400,IF(C282&gt;66,66,C282),C282)</f>
        <v>66</v>
      </c>
      <c r="E282" s="27" t="n">
        <f aca="false">IF(TOT!AK284&lt;200,IF(D282&gt;60,60,D282),D282)</f>
        <v>66</v>
      </c>
      <c r="F282" s="27" t="n">
        <f aca="false">IF(TOT!AN284&lt;13.4,IF(E282&gt;73,73,E282),E282)</f>
        <v>66</v>
      </c>
      <c r="G282" s="27" t="n">
        <f aca="false">IF(TOT!AN284&lt;11,IF(F282&gt;66,66,F282),F282)</f>
        <v>66</v>
      </c>
    </row>
    <row r="283" customFormat="false" ht="13" hidden="false" customHeight="true" outlineLevel="0" collapsed="false">
      <c r="A283" s="17" t="s">
        <v>1556</v>
      </c>
      <c r="B283" s="50" t="n">
        <f aca="false">(TOT!BN285*60)/TOT!AK285</f>
        <v>6.01163542340013</v>
      </c>
      <c r="C283" s="27" t="n">
        <f aca="false">VLOOKUP(B283,'SK - HITS TAKEN'!$A$3:$B$55,2)</f>
        <v>60</v>
      </c>
      <c r="D283" s="27" t="n">
        <f aca="false">IF(TOT!AK285&lt;400,IF(C283&gt;66,66,C283),C283)</f>
        <v>60</v>
      </c>
      <c r="E283" s="27" t="n">
        <f aca="false">IF(TOT!AK285&lt;200,IF(D283&gt;60,60,D283),D283)</f>
        <v>60</v>
      </c>
      <c r="F283" s="27" t="n">
        <f aca="false">IF(TOT!AN285&lt;13.4,IF(E283&gt;73,73,E283),E283)</f>
        <v>60</v>
      </c>
      <c r="G283" s="27" t="n">
        <f aca="false">IF(TOT!AN285&lt;11,IF(F283&gt;66,66,F283),F283)</f>
        <v>60</v>
      </c>
    </row>
    <row r="284" customFormat="false" ht="13" hidden="false" customHeight="true" outlineLevel="0" collapsed="false">
      <c r="A284" s="17" t="s">
        <v>1560</v>
      </c>
      <c r="B284" s="50" t="n">
        <f aca="false">(TOT!BN286*60)/TOT!AK286</f>
        <v>10.5726872246696</v>
      </c>
      <c r="C284" s="27" t="n">
        <f aca="false">VLOOKUP(B284,'SK - HITS TAKEN'!$A$3:$B$55,2)</f>
        <v>47</v>
      </c>
      <c r="D284" s="27" t="n">
        <f aca="false">IF(TOT!AK286&lt;400,IF(C284&gt;66,66,C284),C284)</f>
        <v>47</v>
      </c>
      <c r="E284" s="27" t="n">
        <f aca="false">IF(TOT!AK286&lt;200,IF(D284&gt;60,60,D284),D284)</f>
        <v>47</v>
      </c>
      <c r="F284" s="27" t="n">
        <f aca="false">IF(TOT!AN286&lt;13.4,IF(E284&gt;73,73,E284),E284)</f>
        <v>47</v>
      </c>
      <c r="G284" s="27" t="n">
        <f aca="false">IF(TOT!AN286&lt;11,IF(F284&gt;66,66,F284),F284)</f>
        <v>47</v>
      </c>
    </row>
    <row r="285" customFormat="false" ht="13" hidden="false" customHeight="true" outlineLevel="0" collapsed="false">
      <c r="A285" s="17" t="s">
        <v>1564</v>
      </c>
      <c r="B285" s="50" t="n">
        <f aca="false">(TOT!BN287*60)/TOT!AK287</f>
        <v>2.71124550693222</v>
      </c>
      <c r="C285" s="27" t="n">
        <f aca="false">VLOOKUP(B285,'SK - HITS TAKEN'!$A$3:$B$55,2)</f>
        <v>93</v>
      </c>
      <c r="D285" s="27" t="n">
        <f aca="false">IF(TOT!AK287&lt;400,IF(C285&gt;66,66,C285),C285)</f>
        <v>93</v>
      </c>
      <c r="E285" s="27" t="n">
        <f aca="false">IF(TOT!AK287&lt;200,IF(D285&gt;60,60,D285),D285)</f>
        <v>93</v>
      </c>
      <c r="F285" s="27" t="n">
        <f aca="false">IF(TOT!AN287&lt;13.4,IF(E285&gt;73,73,E285),E285)</f>
        <v>93</v>
      </c>
      <c r="G285" s="27" t="n">
        <f aca="false">IF(TOT!AN287&lt;11,IF(F285&gt;66,66,F285),F285)</f>
        <v>93</v>
      </c>
    </row>
    <row r="286" customFormat="false" ht="13" hidden="false" customHeight="true" outlineLevel="0" collapsed="false">
      <c r="A286" s="17" t="s">
        <v>1568</v>
      </c>
      <c r="B286" s="50" t="n">
        <f aca="false">(TOT!BN288*60)/TOT!AK288</f>
        <v>8.9440993788821</v>
      </c>
      <c r="C286" s="27" t="n">
        <f aca="false">VLOOKUP(B286,'SK - HITS TAKEN'!$A$3:$B$55,2)</f>
        <v>48</v>
      </c>
      <c r="D286" s="27" t="n">
        <f aca="false">IF(TOT!AK288&lt;400,IF(C286&gt;66,66,C286),C286)</f>
        <v>48</v>
      </c>
      <c r="E286" s="27" t="n">
        <f aca="false">IF(TOT!AK288&lt;200,IF(D286&gt;60,60,D286),D286)</f>
        <v>48</v>
      </c>
      <c r="F286" s="27" t="n">
        <f aca="false">IF(TOT!AN288&lt;13.4,IF(E286&gt;73,73,E286),E286)</f>
        <v>48</v>
      </c>
      <c r="G286" s="27" t="n">
        <f aca="false">IF(TOT!AN288&lt;11,IF(F286&gt;66,66,F286),F286)</f>
        <v>48</v>
      </c>
    </row>
    <row r="287" customFormat="false" ht="13" hidden="false" customHeight="true" outlineLevel="0" collapsed="false">
      <c r="A287" s="17" t="s">
        <v>1572</v>
      </c>
      <c r="B287" s="50" t="n">
        <f aca="false">(TOT!BN289*60)/TOT!AK289</f>
        <v>5.01104866633029</v>
      </c>
      <c r="C287" s="27" t="n">
        <f aca="false">VLOOKUP(B287,'SK - HITS TAKEN'!$A$3:$B$55,2)</f>
        <v>69</v>
      </c>
      <c r="D287" s="27" t="n">
        <f aca="false">IF(TOT!AK289&lt;400,IF(C287&gt;66,66,C287),C287)</f>
        <v>69</v>
      </c>
      <c r="E287" s="27" t="n">
        <f aca="false">IF(TOT!AK289&lt;200,IF(D287&gt;60,60,D287),D287)</f>
        <v>69</v>
      </c>
      <c r="F287" s="27" t="n">
        <f aca="false">IF(TOT!AN289&lt;13.4,IF(E287&gt;73,73,E287),E287)</f>
        <v>69</v>
      </c>
      <c r="G287" s="27" t="n">
        <f aca="false">IF(TOT!AN289&lt;11,IF(F287&gt;66,66,F287),F287)</f>
        <v>69</v>
      </c>
    </row>
    <row r="288" customFormat="false" ht="13" hidden="false" customHeight="true" outlineLevel="0" collapsed="false">
      <c r="A288" s="17" t="s">
        <v>1577</v>
      </c>
      <c r="B288" s="50" t="n">
        <f aca="false">(TOT!BN290*60)/TOT!AK290</f>
        <v>5.82045886157166</v>
      </c>
      <c r="C288" s="27" t="n">
        <f aca="false">VLOOKUP(B288,'SK - HITS TAKEN'!$A$3:$B$55,2)</f>
        <v>62</v>
      </c>
      <c r="D288" s="27" t="n">
        <f aca="false">IF(TOT!AK290&lt;400,IF(C288&gt;66,66,C288),C288)</f>
        <v>62</v>
      </c>
      <c r="E288" s="27" t="n">
        <f aca="false">IF(TOT!AK290&lt;200,IF(D288&gt;60,60,D288),D288)</f>
        <v>62</v>
      </c>
      <c r="F288" s="27" t="n">
        <f aca="false">IF(TOT!AN290&lt;13.4,IF(E288&gt;73,73,E288),E288)</f>
        <v>62</v>
      </c>
      <c r="G288" s="27" t="n">
        <f aca="false">IF(TOT!AN290&lt;11,IF(F288&gt;66,66,F288),F288)</f>
        <v>62</v>
      </c>
    </row>
    <row r="289" customFormat="false" ht="13" hidden="false" customHeight="true" outlineLevel="0" collapsed="false">
      <c r="A289" s="17" t="s">
        <v>1581</v>
      </c>
      <c r="B289" s="50" t="n">
        <f aca="false">(TOT!BN291*60)/TOT!AK291</f>
        <v>4.58951832777946</v>
      </c>
      <c r="C289" s="27" t="n">
        <f aca="false">VLOOKUP(B289,'SK - HITS TAKEN'!$A$3:$B$55,2)</f>
        <v>73</v>
      </c>
      <c r="D289" s="27" t="n">
        <f aca="false">IF(TOT!AK291&lt;400,IF(C289&gt;66,66,C289),C289)</f>
        <v>73</v>
      </c>
      <c r="E289" s="27" t="n">
        <f aca="false">IF(TOT!AK291&lt;200,IF(D289&gt;60,60,D289),D289)</f>
        <v>73</v>
      </c>
      <c r="F289" s="27" t="n">
        <f aca="false">IF(TOT!AN291&lt;13.4,IF(E289&gt;73,73,E289),E289)</f>
        <v>73</v>
      </c>
      <c r="G289" s="27" t="n">
        <f aca="false">IF(TOT!AN291&lt;11,IF(F289&gt;66,66,F289),F289)</f>
        <v>73</v>
      </c>
    </row>
    <row r="290" customFormat="false" ht="13" hidden="false" customHeight="true" outlineLevel="0" collapsed="false">
      <c r="A290" s="17" t="s">
        <v>1586</v>
      </c>
      <c r="B290" s="50" t="n">
        <f aca="false">(TOT!BN292*60)/TOT!AK292</f>
        <v>2.70124599727339</v>
      </c>
      <c r="C290" s="27" t="n">
        <f aca="false">VLOOKUP(B290,'SK - HITS TAKEN'!$A$3:$B$55,2)</f>
        <v>93</v>
      </c>
      <c r="D290" s="27" t="n">
        <f aca="false">IF(TOT!AK292&lt;400,IF(C290&gt;66,66,C290),C290)</f>
        <v>93</v>
      </c>
      <c r="E290" s="27" t="n">
        <f aca="false">IF(TOT!AK292&lt;200,IF(D290&gt;60,60,D290),D290)</f>
        <v>93</v>
      </c>
      <c r="F290" s="27" t="n">
        <f aca="false">IF(TOT!AN292&lt;13.4,IF(E290&gt;73,73,E290),E290)</f>
        <v>93</v>
      </c>
      <c r="G290" s="27" t="n">
        <f aca="false">IF(TOT!AN292&lt;11,IF(F290&gt;66,66,F290),F290)</f>
        <v>93</v>
      </c>
    </row>
    <row r="291" customFormat="false" ht="13" hidden="false" customHeight="true" outlineLevel="0" collapsed="false">
      <c r="A291" s="17" t="s">
        <v>1590</v>
      </c>
      <c r="B291" s="50" t="n">
        <f aca="false">(TOT!BN293*60)/TOT!AK293</f>
        <v>3.38149832329646</v>
      </c>
      <c r="C291" s="27" t="n">
        <f aca="false">VLOOKUP(B291,'SK - HITS TAKEN'!$A$3:$B$55,2)</f>
        <v>86</v>
      </c>
      <c r="D291" s="27" t="n">
        <f aca="false">IF(TOT!AK293&lt;400,IF(C291&gt;66,66,C291),C291)</f>
        <v>86</v>
      </c>
      <c r="E291" s="27" t="n">
        <f aca="false">IF(TOT!AK293&lt;200,IF(D291&gt;60,60,D291),D291)</f>
        <v>86</v>
      </c>
      <c r="F291" s="27" t="n">
        <f aca="false">IF(TOT!AN293&lt;13.4,IF(E291&gt;73,73,E291),E291)</f>
        <v>86</v>
      </c>
      <c r="G291" s="27" t="n">
        <f aca="false">IF(TOT!AN293&lt;11,IF(F291&gt;66,66,F291),F291)</f>
        <v>86</v>
      </c>
    </row>
    <row r="292" customFormat="false" ht="13" hidden="false" customHeight="true" outlineLevel="0" collapsed="false">
      <c r="A292" s="17" t="s">
        <v>1594</v>
      </c>
      <c r="B292" s="50" t="n">
        <f aca="false">(TOT!BN294*60)/TOT!AK294</f>
        <v>4.78971852383073</v>
      </c>
      <c r="C292" s="27" t="n">
        <f aca="false">VLOOKUP(B292,'SK - HITS TAKEN'!$A$3:$B$55,2)</f>
        <v>71</v>
      </c>
      <c r="D292" s="27" t="n">
        <f aca="false">IF(TOT!AK294&lt;400,IF(C292&gt;66,66,C292),C292)</f>
        <v>71</v>
      </c>
      <c r="E292" s="27" t="n">
        <f aca="false">IF(TOT!AK294&lt;200,IF(D292&gt;60,60,D292),D292)</f>
        <v>71</v>
      </c>
      <c r="F292" s="27" t="n">
        <f aca="false">IF(TOT!AN294&lt;13.4,IF(E292&gt;73,73,E292),E292)</f>
        <v>71</v>
      </c>
      <c r="G292" s="27" t="n">
        <f aca="false">IF(TOT!AN294&lt;11,IF(F292&gt;66,66,F292),F292)</f>
        <v>71</v>
      </c>
    </row>
    <row r="293" customFormat="false" ht="13" hidden="false" customHeight="true" outlineLevel="0" collapsed="false">
      <c r="A293" s="17" t="s">
        <v>1598</v>
      </c>
      <c r="B293" s="50" t="n">
        <f aca="false">(TOT!BN295*60)/TOT!AK295</f>
        <v>3.57799532872836</v>
      </c>
      <c r="C293" s="27" t="n">
        <f aca="false">VLOOKUP(B293,'SK - HITS TAKEN'!$A$3:$B$55,2)</f>
        <v>84</v>
      </c>
      <c r="D293" s="27" t="n">
        <f aca="false">IF(TOT!AK295&lt;400,IF(C293&gt;66,66,C293),C293)</f>
        <v>66</v>
      </c>
      <c r="E293" s="27" t="n">
        <f aca="false">IF(TOT!AK295&lt;200,IF(D293&gt;60,60,D293),D293)</f>
        <v>66</v>
      </c>
      <c r="F293" s="27" t="n">
        <f aca="false">IF(TOT!AN295&lt;13.4,IF(E293&gt;73,73,E293),E293)</f>
        <v>66</v>
      </c>
      <c r="G293" s="27" t="n">
        <f aca="false">IF(TOT!AN295&lt;11,IF(F293&gt;66,66,F293),F293)</f>
        <v>66</v>
      </c>
    </row>
    <row r="294" customFormat="false" ht="13" hidden="false" customHeight="true" outlineLevel="0" collapsed="false">
      <c r="A294" s="17" t="s">
        <v>1602</v>
      </c>
      <c r="B294" s="50" t="n">
        <f aca="false">(TOT!BN296*60)/TOT!AK296</f>
        <v>3.58959018845348</v>
      </c>
      <c r="C294" s="27" t="n">
        <f aca="false">VLOOKUP(B294,'SK - HITS TAKEN'!$A$3:$B$55,2)</f>
        <v>84</v>
      </c>
      <c r="D294" s="27" t="n">
        <f aca="false">IF(TOT!AK296&lt;400,IF(C294&gt;66,66,C294),C294)</f>
        <v>84</v>
      </c>
      <c r="E294" s="27" t="n">
        <f aca="false">IF(TOT!AK296&lt;200,IF(D294&gt;60,60,D294),D294)</f>
        <v>84</v>
      </c>
      <c r="F294" s="27" t="n">
        <f aca="false">IF(TOT!AN296&lt;13.4,IF(E294&gt;73,73,E294),E294)</f>
        <v>84</v>
      </c>
      <c r="G294" s="27" t="n">
        <f aca="false">IF(TOT!AN296&lt;11,IF(F294&gt;66,66,F294),F294)</f>
        <v>84</v>
      </c>
    </row>
    <row r="295" customFormat="false" ht="13" hidden="false" customHeight="true" outlineLevel="0" collapsed="false">
      <c r="A295" s="17" t="s">
        <v>1607</v>
      </c>
      <c r="B295" s="50" t="n">
        <f aca="false">(TOT!BN297*60)/TOT!AK297</f>
        <v>3.92940174858378</v>
      </c>
      <c r="C295" s="27" t="n">
        <f aca="false">VLOOKUP(B295,'SK - HITS TAKEN'!$A$3:$B$55,2)</f>
        <v>80</v>
      </c>
      <c r="D295" s="27" t="n">
        <f aca="false">IF(TOT!AK297&lt;400,IF(C295&gt;66,66,C295),C295)</f>
        <v>80</v>
      </c>
      <c r="E295" s="27" t="n">
        <f aca="false">IF(TOT!AK297&lt;200,IF(D295&gt;60,60,D295),D295)</f>
        <v>80</v>
      </c>
      <c r="F295" s="27" t="n">
        <f aca="false">IF(TOT!AN297&lt;13.4,IF(E295&gt;73,73,E295),E295)</f>
        <v>80</v>
      </c>
      <c r="G295" s="27" t="n">
        <f aca="false">IF(TOT!AN297&lt;11,IF(F295&gt;66,66,F295),F295)</f>
        <v>80</v>
      </c>
    </row>
    <row r="296" customFormat="false" ht="13" hidden="false" customHeight="true" outlineLevel="0" collapsed="false">
      <c r="A296" s="17" t="s">
        <v>1614</v>
      </c>
      <c r="B296" s="50" t="n">
        <f aca="false">(TOT!BN298*60)/TOT!AK298</f>
        <v>3.2087493827011</v>
      </c>
      <c r="C296" s="27" t="n">
        <f aca="false">VLOOKUP(B296,'SK - HITS TAKEN'!$A$3:$B$55,2)</f>
        <v>88</v>
      </c>
      <c r="D296" s="27" t="n">
        <f aca="false">IF(TOT!AK298&lt;400,IF(C296&gt;66,66,C296),C296)</f>
        <v>88</v>
      </c>
      <c r="E296" s="27" t="n">
        <f aca="false">IF(TOT!AK298&lt;200,IF(D296&gt;60,60,D296),D296)</f>
        <v>88</v>
      </c>
      <c r="F296" s="27" t="n">
        <f aca="false">IF(TOT!AN298&lt;13.4,IF(E296&gt;73,73,E296),E296)</f>
        <v>88</v>
      </c>
      <c r="G296" s="27" t="n">
        <f aca="false">IF(TOT!AN298&lt;11,IF(F296&gt;66,66,F296),F296)</f>
        <v>88</v>
      </c>
    </row>
    <row r="297" customFormat="false" ht="13" hidden="false" customHeight="true" outlineLevel="0" collapsed="false">
      <c r="A297" s="17" t="s">
        <v>1619</v>
      </c>
      <c r="B297" s="50" t="n">
        <f aca="false">(TOT!BN299*60)/TOT!AK299</f>
        <v>3.96970958558834</v>
      </c>
      <c r="C297" s="27" t="n">
        <f aca="false">VLOOKUP(B297,'SK - HITS TAKEN'!$A$3:$B$55,2)</f>
        <v>80</v>
      </c>
      <c r="D297" s="27" t="n">
        <f aca="false">IF(TOT!AK299&lt;400,IF(C297&gt;66,66,C297),C297)</f>
        <v>80</v>
      </c>
      <c r="E297" s="27" t="n">
        <f aca="false">IF(TOT!AK299&lt;200,IF(D297&gt;60,60,D297),D297)</f>
        <v>80</v>
      </c>
      <c r="F297" s="27" t="n">
        <f aca="false">IF(TOT!AN299&lt;13.4,IF(E297&gt;73,73,E297),E297)</f>
        <v>80</v>
      </c>
      <c r="G297" s="27" t="n">
        <f aca="false">IF(TOT!AN299&lt;11,IF(F297&gt;66,66,F297),F297)</f>
        <v>80</v>
      </c>
    </row>
    <row r="298" customFormat="false" ht="13" hidden="false" customHeight="true" outlineLevel="0" collapsed="false">
      <c r="A298" s="17" t="s">
        <v>1623</v>
      </c>
      <c r="B298" s="50" t="n">
        <f aca="false">(TOT!BN300*60)/TOT!AK300</f>
        <v>1.93791494706626</v>
      </c>
      <c r="C298" s="27" t="n">
        <f aca="false">VLOOKUP(B298,'SK - HITS TAKEN'!$A$3:$B$55,2)</f>
        <v>97</v>
      </c>
      <c r="D298" s="27" t="n">
        <f aca="false">IF(TOT!AK300&lt;400,IF(C298&gt;66,66,C298),C298)</f>
        <v>97</v>
      </c>
      <c r="E298" s="27" t="n">
        <f aca="false">IF(TOT!AK300&lt;200,IF(D298&gt;60,60,D298),D298)</f>
        <v>97</v>
      </c>
      <c r="F298" s="27" t="n">
        <f aca="false">IF(TOT!AN300&lt;13.4,IF(E298&gt;73,73,E298),E298)</f>
        <v>97</v>
      </c>
      <c r="G298" s="27" t="n">
        <f aca="false">IF(TOT!AN300&lt;11,IF(F298&gt;66,66,F298),F298)</f>
        <v>97</v>
      </c>
    </row>
    <row r="299" customFormat="false" ht="13" hidden="false" customHeight="true" outlineLevel="0" collapsed="false">
      <c r="A299" s="17" t="s">
        <v>1628</v>
      </c>
      <c r="B299" s="50" t="n">
        <f aca="false">(TOT!BN301*60)/TOT!AK301</f>
        <v>9.71791064921068</v>
      </c>
      <c r="C299" s="27" t="n">
        <f aca="false">VLOOKUP(B299,'SK - HITS TAKEN'!$A$3:$B$55,2)</f>
        <v>47</v>
      </c>
      <c r="D299" s="27" t="n">
        <f aca="false">IF(TOT!AK301&lt;400,IF(C299&gt;66,66,C299),C299)</f>
        <v>47</v>
      </c>
      <c r="E299" s="27" t="n">
        <f aca="false">IF(TOT!AK301&lt;200,IF(D299&gt;60,60,D299),D299)</f>
        <v>47</v>
      </c>
      <c r="F299" s="27" t="n">
        <f aca="false">IF(TOT!AN301&lt;13.4,IF(E299&gt;73,73,E299),E299)</f>
        <v>47</v>
      </c>
      <c r="G299" s="27" t="n">
        <f aca="false">IF(TOT!AN301&lt;11,IF(F299&gt;66,66,F299),F299)</f>
        <v>47</v>
      </c>
    </row>
    <row r="300" customFormat="false" ht="13" hidden="false" customHeight="true" outlineLevel="0" collapsed="false">
      <c r="A300" s="17" t="s">
        <v>1631</v>
      </c>
      <c r="B300" s="50" t="n">
        <f aca="false">(TOT!BN302*60)/TOT!AK302</f>
        <v>7.44601638123604</v>
      </c>
      <c r="C300" s="27" t="n">
        <f aca="false">VLOOKUP(B300,'SK - HITS TAKEN'!$A$3:$B$55,2)</f>
        <v>53</v>
      </c>
      <c r="D300" s="27" t="n">
        <f aca="false">IF(TOT!AK302&lt;400,IF(C300&gt;66,66,C300),C300)</f>
        <v>53</v>
      </c>
      <c r="E300" s="27" t="n">
        <f aca="false">IF(TOT!AK302&lt;200,IF(D300&gt;60,60,D300),D300)</f>
        <v>53</v>
      </c>
      <c r="F300" s="27" t="n">
        <f aca="false">IF(TOT!AN302&lt;13.4,IF(E300&gt;73,73,E300),E300)</f>
        <v>53</v>
      </c>
      <c r="G300" s="27" t="n">
        <f aca="false">IF(TOT!AN302&lt;11,IF(F300&gt;66,66,F300),F300)</f>
        <v>53</v>
      </c>
    </row>
    <row r="301" customFormat="false" ht="13" hidden="false" customHeight="true" outlineLevel="0" collapsed="false">
      <c r="A301" s="17" t="s">
        <v>1636</v>
      </c>
      <c r="B301" s="50" t="n">
        <f aca="false">(TOT!BN303*60)/TOT!AK303</f>
        <v>7.34793849503354</v>
      </c>
      <c r="C301" s="27" t="n">
        <f aca="false">VLOOKUP(B301,'SK - HITS TAKEN'!$A$3:$B$55,2)</f>
        <v>53</v>
      </c>
      <c r="D301" s="27" t="n">
        <f aca="false">IF(TOT!AK303&lt;400,IF(C301&gt;66,66,C301),C301)</f>
        <v>53</v>
      </c>
      <c r="E301" s="27" t="n">
        <f aca="false">IF(TOT!AK303&lt;200,IF(D301&gt;60,60,D301),D301)</f>
        <v>53</v>
      </c>
      <c r="F301" s="27" t="n">
        <f aca="false">IF(TOT!AN303&lt;13.4,IF(E301&gt;73,73,E301),E301)</f>
        <v>53</v>
      </c>
      <c r="G301" s="27" t="n">
        <f aca="false">IF(TOT!AN303&lt;11,IF(F301&gt;66,66,F301),F301)</f>
        <v>53</v>
      </c>
    </row>
    <row r="302" customFormat="false" ht="13" hidden="false" customHeight="true" outlineLevel="0" collapsed="false">
      <c r="A302" s="17" t="s">
        <v>1640</v>
      </c>
      <c r="B302" s="50" t="n">
        <f aca="false">(TOT!BN304*60)/TOT!AK304</f>
        <v>3.94613216410888</v>
      </c>
      <c r="C302" s="27" t="n">
        <f aca="false">VLOOKUP(B302,'SK - HITS TAKEN'!$A$3:$B$55,2)</f>
        <v>80</v>
      </c>
      <c r="D302" s="27" t="n">
        <f aca="false">IF(TOT!AK304&lt;400,IF(C302&gt;66,66,C302),C302)</f>
        <v>80</v>
      </c>
      <c r="E302" s="27" t="n">
        <f aca="false">IF(TOT!AK304&lt;200,IF(D302&gt;60,60,D302),D302)</f>
        <v>80</v>
      </c>
      <c r="F302" s="27" t="n">
        <f aca="false">IF(TOT!AN304&lt;13.4,IF(E302&gt;73,73,E302),E302)</f>
        <v>80</v>
      </c>
      <c r="G302" s="27" t="n">
        <f aca="false">IF(TOT!AN304&lt;11,IF(F302&gt;66,66,F302),F302)</f>
        <v>80</v>
      </c>
    </row>
    <row r="303" customFormat="false" ht="13" hidden="false" customHeight="true" outlineLevel="0" collapsed="false">
      <c r="A303" s="17" t="s">
        <v>1644</v>
      </c>
      <c r="B303" s="50" t="n">
        <f aca="false">(TOT!BN305*60)/TOT!AK305</f>
        <v>3.3106777980545</v>
      </c>
      <c r="C303" s="27" t="n">
        <f aca="false">VLOOKUP(B303,'SK - HITS TAKEN'!$A$3:$B$55,2)</f>
        <v>87</v>
      </c>
      <c r="D303" s="27" t="n">
        <f aca="false">IF(TOT!AK305&lt;400,IF(C303&gt;66,66,C303),C303)</f>
        <v>87</v>
      </c>
      <c r="E303" s="27" t="n">
        <f aca="false">IF(TOT!AK305&lt;200,IF(D303&gt;60,60,D303),D303)</f>
        <v>87</v>
      </c>
      <c r="F303" s="27" t="n">
        <f aca="false">IF(TOT!AN305&lt;13.4,IF(E303&gt;73,73,E303),E303)</f>
        <v>87</v>
      </c>
      <c r="G303" s="27" t="n">
        <f aca="false">IF(TOT!AN305&lt;11,IF(F303&gt;66,66,F303),F303)</f>
        <v>87</v>
      </c>
    </row>
    <row r="304" customFormat="false" ht="13" hidden="false" customHeight="true" outlineLevel="0" collapsed="false">
      <c r="A304" s="17" t="s">
        <v>1648</v>
      </c>
      <c r="B304" s="50" t="n">
        <f aca="false">(TOT!BN306*60)/TOT!AK306</f>
        <v>8.34782608695652</v>
      </c>
      <c r="C304" s="27" t="n">
        <f aca="false">VLOOKUP(B304,'SK - HITS TAKEN'!$A$3:$B$55,2)</f>
        <v>50</v>
      </c>
      <c r="D304" s="27" t="n">
        <f aca="false">IF(TOT!AK306&lt;400,IF(C304&gt;66,66,C304),C304)</f>
        <v>50</v>
      </c>
      <c r="E304" s="27" t="n">
        <f aca="false">IF(TOT!AK306&lt;200,IF(D304&gt;60,60,D304),D304)</f>
        <v>50</v>
      </c>
      <c r="F304" s="27" t="n">
        <f aca="false">IF(TOT!AN306&lt;13.4,IF(E304&gt;73,73,E304),E304)</f>
        <v>50</v>
      </c>
      <c r="G304" s="27" t="n">
        <f aca="false">IF(TOT!AN306&lt;11,IF(F304&gt;66,66,F304),F304)</f>
        <v>50</v>
      </c>
    </row>
    <row r="305" customFormat="false" ht="13" hidden="false" customHeight="true" outlineLevel="0" collapsed="false">
      <c r="A305" s="17" t="s">
        <v>1653</v>
      </c>
      <c r="B305" s="50" t="n">
        <f aca="false">(TOT!BN307*60)/TOT!AK307</f>
        <v>5.13051305130513</v>
      </c>
      <c r="C305" s="27" t="n">
        <f aca="false">VLOOKUP(B305,'SK - HITS TAKEN'!$A$3:$B$55,2)</f>
        <v>68</v>
      </c>
      <c r="D305" s="27" t="n">
        <f aca="false">IF(TOT!AK307&lt;400,IF(C305&gt;66,66,C305),C305)</f>
        <v>68</v>
      </c>
      <c r="E305" s="27" t="n">
        <f aca="false">IF(TOT!AK307&lt;200,IF(D305&gt;60,60,D305),D305)</f>
        <v>68</v>
      </c>
      <c r="F305" s="27" t="n">
        <f aca="false">IF(TOT!AN307&lt;13.4,IF(E305&gt;73,73,E305),E305)</f>
        <v>68</v>
      </c>
      <c r="G305" s="27" t="n">
        <f aca="false">IF(TOT!AN307&lt;11,IF(F305&gt;66,66,F305),F305)</f>
        <v>66</v>
      </c>
    </row>
    <row r="306" customFormat="false" ht="13" hidden="false" customHeight="true" outlineLevel="0" collapsed="false">
      <c r="A306" s="17" t="s">
        <v>1659</v>
      </c>
      <c r="B306" s="50" t="n">
        <f aca="false">(TOT!BN308*60)/TOT!AK308</f>
        <v>3.64688162296905</v>
      </c>
      <c r="C306" s="27" t="n">
        <f aca="false">VLOOKUP(B306,'SK - HITS TAKEN'!$A$3:$B$55,2)</f>
        <v>83</v>
      </c>
      <c r="D306" s="27" t="n">
        <f aca="false">IF(TOT!AK308&lt;400,IF(C306&gt;66,66,C306),C306)</f>
        <v>83</v>
      </c>
      <c r="E306" s="27" t="n">
        <f aca="false">IF(TOT!AK308&lt;200,IF(D306&gt;60,60,D306),D306)</f>
        <v>83</v>
      </c>
      <c r="F306" s="27" t="n">
        <f aca="false">IF(TOT!AN308&lt;13.4,IF(E306&gt;73,73,E306),E306)</f>
        <v>83</v>
      </c>
      <c r="G306" s="27" t="n">
        <f aca="false">IF(TOT!AN308&lt;11,IF(F306&gt;66,66,F306),F306)</f>
        <v>83</v>
      </c>
    </row>
    <row r="307" customFormat="false" ht="13" hidden="false" customHeight="true" outlineLevel="0" collapsed="false">
      <c r="A307" s="17" t="s">
        <v>1663</v>
      </c>
      <c r="B307" s="50" t="n">
        <f aca="false">(TOT!BN309*60)/TOT!AK309</f>
        <v>6.263774504118</v>
      </c>
      <c r="C307" s="27" t="n">
        <f aca="false">VLOOKUP(B307,'SK - HITS TAKEN'!$A$3:$B$55,2)</f>
        <v>59</v>
      </c>
      <c r="D307" s="27" t="n">
        <f aca="false">IF(TOT!AK309&lt;400,IF(C307&gt;66,66,C307),C307)</f>
        <v>59</v>
      </c>
      <c r="E307" s="27" t="n">
        <f aca="false">IF(TOT!AK309&lt;200,IF(D307&gt;60,60,D307),D307)</f>
        <v>59</v>
      </c>
      <c r="F307" s="27" t="n">
        <f aca="false">IF(TOT!AN309&lt;13.4,IF(E307&gt;73,73,E307),E307)</f>
        <v>59</v>
      </c>
      <c r="G307" s="27" t="n">
        <f aca="false">IF(TOT!AN309&lt;11,IF(F307&gt;66,66,F307),F307)</f>
        <v>59</v>
      </c>
    </row>
    <row r="308" customFormat="false" ht="13" hidden="false" customHeight="true" outlineLevel="0" collapsed="false">
      <c r="A308" s="17" t="s">
        <v>1668</v>
      </c>
      <c r="B308" s="50" t="n">
        <f aca="false">(TOT!BN310*60)/TOT!AK310</f>
        <v>5.56717911398152</v>
      </c>
      <c r="C308" s="27" t="n">
        <f aca="false">VLOOKUP(B308,'SK - HITS TAKEN'!$A$3:$B$55,2)</f>
        <v>64</v>
      </c>
      <c r="D308" s="27" t="n">
        <f aca="false">IF(TOT!AK310&lt;400,IF(C308&gt;66,66,C308),C308)</f>
        <v>64</v>
      </c>
      <c r="E308" s="27" t="n">
        <f aca="false">IF(TOT!AK310&lt;200,IF(D308&gt;60,60,D308),D308)</f>
        <v>60</v>
      </c>
      <c r="F308" s="27" t="n">
        <f aca="false">IF(TOT!AN310&lt;13.4,IF(E308&gt;73,73,E308),E308)</f>
        <v>60</v>
      </c>
      <c r="G308" s="27" t="n">
        <f aca="false">IF(TOT!AN310&lt;11,IF(F308&gt;66,66,F308),F308)</f>
        <v>60</v>
      </c>
    </row>
    <row r="309" customFormat="false" ht="13" hidden="false" customHeight="true" outlineLevel="0" collapsed="false">
      <c r="A309" s="17" t="s">
        <v>1673</v>
      </c>
      <c r="B309" s="50" t="n">
        <f aca="false">(TOT!BN311*60)/TOT!AK311</f>
        <v>5.33785214996825</v>
      </c>
      <c r="C309" s="27" t="n">
        <f aca="false">VLOOKUP(B309,'SK - HITS TAKEN'!$A$3:$B$55,2)</f>
        <v>66</v>
      </c>
      <c r="D309" s="27" t="n">
        <f aca="false">IF(TOT!AK311&lt;400,IF(C309&gt;66,66,C309),C309)</f>
        <v>66</v>
      </c>
      <c r="E309" s="27" t="n">
        <f aca="false">IF(TOT!AK311&lt;200,IF(D309&gt;60,60,D309),D309)</f>
        <v>60</v>
      </c>
      <c r="F309" s="27" t="n">
        <f aca="false">IF(TOT!AN311&lt;13.4,IF(E309&gt;73,73,E309),E309)</f>
        <v>60</v>
      </c>
      <c r="G309" s="27" t="n">
        <f aca="false">IF(TOT!AN311&lt;11,IF(F309&gt;66,66,F309),F309)</f>
        <v>60</v>
      </c>
    </row>
    <row r="310" customFormat="false" ht="13" hidden="false" customHeight="true" outlineLevel="0" collapsed="false">
      <c r="A310" s="17" t="s">
        <v>1677</v>
      </c>
      <c r="B310" s="50" t="n">
        <f aca="false">(TOT!BN312*60)/TOT!AK312</f>
        <v>5.07128309572301</v>
      </c>
      <c r="C310" s="27" t="n">
        <f aca="false">VLOOKUP(B310,'SK - HITS TAKEN'!$A$3:$B$55,2)</f>
        <v>69</v>
      </c>
      <c r="D310" s="27" t="n">
        <f aca="false">IF(TOT!AK312&lt;400,IF(C310&gt;66,66,C310),C310)</f>
        <v>69</v>
      </c>
      <c r="E310" s="27" t="n">
        <f aca="false">IF(TOT!AK312&lt;200,IF(D310&gt;60,60,D310),D310)</f>
        <v>69</v>
      </c>
      <c r="F310" s="27" t="n">
        <f aca="false">IF(TOT!AN312&lt;13.4,IF(E310&gt;73,73,E310),E310)</f>
        <v>69</v>
      </c>
      <c r="G310" s="27" t="n">
        <f aca="false">IF(TOT!AN312&lt;11,IF(F310&gt;66,66,F310),F310)</f>
        <v>69</v>
      </c>
    </row>
    <row r="311" customFormat="false" ht="13" hidden="false" customHeight="true" outlineLevel="0" collapsed="false">
      <c r="A311" s="17" t="s">
        <v>1682</v>
      </c>
      <c r="B311" s="50" t="n">
        <f aca="false">(TOT!BN313*60)/TOT!AK313</f>
        <v>6.16649537512847</v>
      </c>
      <c r="C311" s="27" t="n">
        <f aca="false">VLOOKUP(B311,'SK - HITS TAKEN'!$A$3:$B$55,2)</f>
        <v>59</v>
      </c>
      <c r="D311" s="27" t="n">
        <f aca="false">IF(TOT!AK313&lt;400,IF(C311&gt;66,66,C311),C311)</f>
        <v>59</v>
      </c>
      <c r="E311" s="27" t="n">
        <f aca="false">IF(TOT!AK313&lt;200,IF(D311&gt;60,60,D311),D311)</f>
        <v>59</v>
      </c>
      <c r="F311" s="27" t="n">
        <f aca="false">IF(TOT!AN313&lt;13.4,IF(E311&gt;73,73,E311),E311)</f>
        <v>59</v>
      </c>
      <c r="G311" s="27" t="n">
        <f aca="false">IF(TOT!AN313&lt;11,IF(F311&gt;66,66,F311),F311)</f>
        <v>59</v>
      </c>
    </row>
    <row r="312" customFormat="false" ht="13" hidden="false" customHeight="true" outlineLevel="0" collapsed="false">
      <c r="A312" s="17" t="s">
        <v>1686</v>
      </c>
      <c r="B312" s="50" t="n">
        <f aca="false">(TOT!BN314*60)/TOT!AK314</f>
        <v>4.16097509719441</v>
      </c>
      <c r="C312" s="27" t="n">
        <f aca="false">VLOOKUP(B312,'SK - HITS TAKEN'!$A$3:$B$55,2)</f>
        <v>78</v>
      </c>
      <c r="D312" s="27" t="n">
        <f aca="false">IF(TOT!AK314&lt;400,IF(C312&gt;66,66,C312),C312)</f>
        <v>66</v>
      </c>
      <c r="E312" s="27" t="n">
        <f aca="false">IF(TOT!AK314&lt;200,IF(D312&gt;60,60,D312),D312)</f>
        <v>60</v>
      </c>
      <c r="F312" s="27" t="n">
        <f aca="false">IF(TOT!AN314&lt;13.4,IF(E312&gt;73,73,E312),E312)</f>
        <v>60</v>
      </c>
      <c r="G312" s="27" t="n">
        <f aca="false">IF(TOT!AN314&lt;11,IF(F312&gt;66,66,F312),F312)</f>
        <v>60</v>
      </c>
    </row>
    <row r="313" customFormat="false" ht="13" hidden="false" customHeight="true" outlineLevel="0" collapsed="false">
      <c r="A313" s="17" t="s">
        <v>1690</v>
      </c>
      <c r="B313" s="50" t="n">
        <f aca="false">(TOT!BN315*60)/TOT!AK315</f>
        <v>9.28975178176445</v>
      </c>
      <c r="C313" s="27" t="n">
        <f aca="false">VLOOKUP(B313,'SK - HITS TAKEN'!$A$3:$B$55,2)</f>
        <v>47</v>
      </c>
      <c r="D313" s="27" t="n">
        <f aca="false">IF(TOT!AK315&lt;400,IF(C313&gt;66,66,C313),C313)</f>
        <v>47</v>
      </c>
      <c r="E313" s="27" t="n">
        <f aca="false">IF(TOT!AK315&lt;200,IF(D313&gt;60,60,D313),D313)</f>
        <v>47</v>
      </c>
      <c r="F313" s="27" t="n">
        <f aca="false">IF(TOT!AN315&lt;13.4,IF(E313&gt;73,73,E313),E313)</f>
        <v>47</v>
      </c>
      <c r="G313" s="27" t="n">
        <f aca="false">IF(TOT!AN315&lt;11,IF(F313&gt;66,66,F313),F313)</f>
        <v>47</v>
      </c>
    </row>
    <row r="314" customFormat="false" ht="13" hidden="false" customHeight="true" outlineLevel="0" collapsed="false">
      <c r="A314" s="17" t="s">
        <v>1694</v>
      </c>
      <c r="B314" s="50" t="n">
        <f aca="false">(TOT!BN316*60)/TOT!AK316</f>
        <v>4.16251193380706</v>
      </c>
      <c r="C314" s="27" t="n">
        <f aca="false">VLOOKUP(B314,'SK - HITS TAKEN'!$A$3:$B$55,2)</f>
        <v>78</v>
      </c>
      <c r="D314" s="27" t="n">
        <f aca="false">IF(TOT!AK316&lt;400,IF(C314&gt;66,66,C314),C314)</f>
        <v>78</v>
      </c>
      <c r="E314" s="27" t="n">
        <f aca="false">IF(TOT!AK316&lt;200,IF(D314&gt;60,60,D314),D314)</f>
        <v>78</v>
      </c>
      <c r="F314" s="27" t="n">
        <f aca="false">IF(TOT!AN316&lt;13.4,IF(E314&gt;73,73,E314),E314)</f>
        <v>78</v>
      </c>
      <c r="G314" s="27" t="n">
        <f aca="false">IF(TOT!AN316&lt;11,IF(F314&gt;66,66,F314),F314)</f>
        <v>78</v>
      </c>
    </row>
    <row r="315" customFormat="false" ht="13" hidden="false" customHeight="true" outlineLevel="0" collapsed="false">
      <c r="A315" s="17" t="s">
        <v>1698</v>
      </c>
      <c r="B315" s="50" t="n">
        <f aca="false">(TOT!BN317*60)/TOT!AK317</f>
        <v>7.40704453044632</v>
      </c>
      <c r="C315" s="27" t="n">
        <f aca="false">VLOOKUP(B315,'SK - HITS TAKEN'!$A$3:$B$55,2)</f>
        <v>53</v>
      </c>
      <c r="D315" s="27" t="n">
        <f aca="false">IF(TOT!AK317&lt;400,IF(C315&gt;66,66,C315),C315)</f>
        <v>53</v>
      </c>
      <c r="E315" s="27" t="n">
        <f aca="false">IF(TOT!AK317&lt;200,IF(D315&gt;60,60,D315),D315)</f>
        <v>53</v>
      </c>
      <c r="F315" s="27" t="n">
        <f aca="false">IF(TOT!AN317&lt;13.4,IF(E315&gt;73,73,E315),E315)</f>
        <v>53</v>
      </c>
      <c r="G315" s="27" t="n">
        <f aca="false">IF(TOT!AN317&lt;11,IF(F315&gt;66,66,F315),F315)</f>
        <v>53</v>
      </c>
    </row>
    <row r="316" customFormat="false" ht="13" hidden="false" customHeight="true" outlineLevel="0" collapsed="false">
      <c r="A316" s="17" t="s">
        <v>1702</v>
      </c>
      <c r="B316" s="50" t="n">
        <f aca="false">(TOT!BN318*60)/TOT!AK318</f>
        <v>4.97867926702778</v>
      </c>
      <c r="C316" s="27" t="n">
        <f aca="false">VLOOKUP(B316,'SK - HITS TAKEN'!$A$3:$B$55,2)</f>
        <v>70</v>
      </c>
      <c r="D316" s="27" t="n">
        <f aca="false">IF(TOT!AK318&lt;400,IF(C316&gt;66,66,C316),C316)</f>
        <v>70</v>
      </c>
      <c r="E316" s="27" t="n">
        <f aca="false">IF(TOT!AK318&lt;200,IF(D316&gt;60,60,D316),D316)</f>
        <v>70</v>
      </c>
      <c r="F316" s="27" t="n">
        <f aca="false">IF(TOT!AN318&lt;13.4,IF(E316&gt;73,73,E316),E316)</f>
        <v>70</v>
      </c>
      <c r="G316" s="27" t="n">
        <f aca="false">IF(TOT!AN318&lt;11,IF(F316&gt;66,66,F316),F316)</f>
        <v>66</v>
      </c>
    </row>
    <row r="317" customFormat="false" ht="13" hidden="false" customHeight="true" outlineLevel="0" collapsed="false">
      <c r="A317" s="17" t="s">
        <v>1705</v>
      </c>
      <c r="B317" s="50" t="n">
        <f aca="false">(TOT!BN319*60)/TOT!AK319</f>
        <v>0</v>
      </c>
      <c r="C317" s="27" t="n">
        <f aca="false">VLOOKUP(B317,'SK - HITS TAKEN'!$A$3:$B$55,2)</f>
        <v>99</v>
      </c>
      <c r="D317" s="27" t="n">
        <f aca="false">IF(TOT!AK319&lt;400,IF(C317&gt;66,66,C317),C317)</f>
        <v>66</v>
      </c>
      <c r="E317" s="27" t="n">
        <f aca="false">IF(TOT!AK319&lt;200,IF(D317&gt;60,60,D317),D317)</f>
        <v>60</v>
      </c>
      <c r="F317" s="27" t="n">
        <f aca="false">IF(TOT!AN319&lt;13.4,IF(E317&gt;73,73,E317),E317)</f>
        <v>60</v>
      </c>
      <c r="G317" s="27" t="n">
        <f aca="false">IF(TOT!AN319&lt;11,IF(F317&gt;66,66,F317),F317)</f>
        <v>60</v>
      </c>
    </row>
    <row r="318" customFormat="false" ht="13" hidden="false" customHeight="true" outlineLevel="0" collapsed="false">
      <c r="A318" s="17" t="s">
        <v>1710</v>
      </c>
      <c r="B318" s="50" t="n">
        <f aca="false">(TOT!BN320*60)/TOT!AK320</f>
        <v>5.72185430463569</v>
      </c>
      <c r="C318" s="27" t="n">
        <f aca="false">VLOOKUP(B318,'SK - HITS TAKEN'!$A$3:$B$55,2)</f>
        <v>63</v>
      </c>
      <c r="D318" s="27" t="n">
        <f aca="false">IF(TOT!AK320&lt;400,IF(C318&gt;66,66,C318),C318)</f>
        <v>63</v>
      </c>
      <c r="E318" s="27" t="n">
        <f aca="false">IF(TOT!AK320&lt;200,IF(D318&gt;60,60,D318),D318)</f>
        <v>63</v>
      </c>
      <c r="F318" s="27" t="n">
        <f aca="false">IF(TOT!AN320&lt;13.4,IF(E318&gt;73,73,E318),E318)</f>
        <v>63</v>
      </c>
      <c r="G318" s="27" t="n">
        <f aca="false">IF(TOT!AN320&lt;11,IF(F318&gt;66,66,F318),F318)</f>
        <v>63</v>
      </c>
    </row>
    <row r="319" customFormat="false" ht="13" hidden="false" customHeight="true" outlineLevel="0" collapsed="false">
      <c r="A319" s="17" t="s">
        <v>1715</v>
      </c>
      <c r="B319" s="50" t="n">
        <f aca="false">(TOT!BN321*60)/TOT!AK321</f>
        <v>4.27384250098922</v>
      </c>
      <c r="C319" s="27" t="n">
        <f aca="false">VLOOKUP(B319,'SK - HITS TAKEN'!$A$3:$B$55,2)</f>
        <v>77</v>
      </c>
      <c r="D319" s="27" t="n">
        <f aca="false">IF(TOT!AK321&lt;400,IF(C319&gt;66,66,C319),C319)</f>
        <v>77</v>
      </c>
      <c r="E319" s="27" t="n">
        <f aca="false">IF(TOT!AK321&lt;200,IF(D319&gt;60,60,D319),D319)</f>
        <v>77</v>
      </c>
      <c r="F319" s="27" t="n">
        <f aca="false">IF(TOT!AN321&lt;13.4,IF(E319&gt;73,73,E319),E319)</f>
        <v>77</v>
      </c>
      <c r="G319" s="27" t="n">
        <f aca="false">IF(TOT!AN321&lt;11,IF(F319&gt;66,66,F319),F319)</f>
        <v>77</v>
      </c>
    </row>
    <row r="320" customFormat="false" ht="13" hidden="false" customHeight="true" outlineLevel="0" collapsed="false">
      <c r="A320" s="17" t="s">
        <v>1719</v>
      </c>
      <c r="B320" s="50" t="n">
        <f aca="false">(TOT!BN322*60)/TOT!AK322</f>
        <v>5.3475935828877</v>
      </c>
      <c r="C320" s="27" t="n">
        <f aca="false">VLOOKUP(B320,'SK - HITS TAKEN'!$A$3:$B$55,2)</f>
        <v>66</v>
      </c>
      <c r="D320" s="27" t="n">
        <f aca="false">IF(TOT!AK322&lt;400,IF(C320&gt;66,66,C320),C320)</f>
        <v>66</v>
      </c>
      <c r="E320" s="27" t="n">
        <f aca="false">IF(TOT!AK322&lt;200,IF(D320&gt;60,60,D320),D320)</f>
        <v>66</v>
      </c>
      <c r="F320" s="27" t="n">
        <f aca="false">IF(TOT!AN322&lt;13.4,IF(E320&gt;73,73,E320),E320)</f>
        <v>66</v>
      </c>
      <c r="G320" s="27" t="n">
        <f aca="false">IF(TOT!AN322&lt;11,IF(F320&gt;66,66,F320),F320)</f>
        <v>66</v>
      </c>
    </row>
    <row r="321" customFormat="false" ht="13" hidden="false" customHeight="true" outlineLevel="0" collapsed="false">
      <c r="A321" s="17" t="s">
        <v>1725</v>
      </c>
      <c r="B321" s="50" t="n">
        <f aca="false">(TOT!BN323*60)/TOT!AK323</f>
        <v>3.07419046317803</v>
      </c>
      <c r="C321" s="27" t="n">
        <f aca="false">VLOOKUP(B321,'SK - HITS TAKEN'!$A$3:$B$55,2)</f>
        <v>89</v>
      </c>
      <c r="D321" s="27" t="n">
        <f aca="false">IF(TOT!AK323&lt;400,IF(C321&gt;66,66,C321),C321)</f>
        <v>89</v>
      </c>
      <c r="E321" s="27" t="n">
        <f aca="false">IF(TOT!AK323&lt;200,IF(D321&gt;60,60,D321),D321)</f>
        <v>89</v>
      </c>
      <c r="F321" s="27" t="n">
        <f aca="false">IF(TOT!AN323&lt;13.4,IF(E321&gt;73,73,E321),E321)</f>
        <v>89</v>
      </c>
      <c r="G321" s="27" t="n">
        <f aca="false">IF(TOT!AN323&lt;11,IF(F321&gt;66,66,F321),F321)</f>
        <v>89</v>
      </c>
    </row>
    <row r="322" customFormat="false" ht="13" hidden="false" customHeight="true" outlineLevel="0" collapsed="false">
      <c r="A322" s="17" t="s">
        <v>1729</v>
      </c>
      <c r="B322" s="50" t="n">
        <f aca="false">(TOT!BN324*60)/TOT!AK324</f>
        <v>6.18635437881878</v>
      </c>
      <c r="C322" s="27" t="n">
        <f aca="false">VLOOKUP(B322,'SK - HITS TAKEN'!$A$3:$B$55,2)</f>
        <v>59</v>
      </c>
      <c r="D322" s="27" t="n">
        <f aca="false">IF(TOT!AK324&lt;400,IF(C322&gt;66,66,C322),C322)</f>
        <v>59</v>
      </c>
      <c r="E322" s="27" t="n">
        <f aca="false">IF(TOT!AK324&lt;200,IF(D322&gt;60,60,D322),D322)</f>
        <v>59</v>
      </c>
      <c r="F322" s="27" t="n">
        <f aca="false">IF(TOT!AN324&lt;13.4,IF(E322&gt;73,73,E322),E322)</f>
        <v>59</v>
      </c>
      <c r="G322" s="27" t="n">
        <f aca="false">IF(TOT!AN324&lt;11,IF(F322&gt;66,66,F322),F322)</f>
        <v>59</v>
      </c>
    </row>
    <row r="323" customFormat="false" ht="13" hidden="false" customHeight="true" outlineLevel="0" collapsed="false">
      <c r="A323" s="17" t="s">
        <v>1733</v>
      </c>
      <c r="B323" s="50" t="n">
        <f aca="false">(TOT!BN325*60)/TOT!AK325</f>
        <v>4.58876390172397</v>
      </c>
      <c r="C323" s="27" t="n">
        <f aca="false">VLOOKUP(B323,'SK - HITS TAKEN'!$A$3:$B$55,2)</f>
        <v>73</v>
      </c>
      <c r="D323" s="27" t="n">
        <f aca="false">IF(TOT!AK325&lt;400,IF(C323&gt;66,66,C323),C323)</f>
        <v>73</v>
      </c>
      <c r="E323" s="27" t="n">
        <f aca="false">IF(TOT!AK325&lt;200,IF(D323&gt;60,60,D323),D323)</f>
        <v>73</v>
      </c>
      <c r="F323" s="27" t="n">
        <f aca="false">IF(TOT!AN325&lt;13.4,IF(E323&gt;73,73,E323),E323)</f>
        <v>73</v>
      </c>
      <c r="G323" s="27" t="n">
        <f aca="false">IF(TOT!AN325&lt;11,IF(F323&gt;66,66,F323),F323)</f>
        <v>73</v>
      </c>
    </row>
    <row r="324" customFormat="false" ht="13" hidden="false" customHeight="true" outlineLevel="0" collapsed="false">
      <c r="A324" s="17" t="s">
        <v>1737</v>
      </c>
      <c r="B324" s="50" t="n">
        <f aca="false">(TOT!BN326*60)/TOT!AK326</f>
        <v>7.41157651519618</v>
      </c>
      <c r="C324" s="27" t="n">
        <f aca="false">VLOOKUP(B324,'SK - HITS TAKEN'!$A$3:$B$55,2)</f>
        <v>53</v>
      </c>
      <c r="D324" s="27" t="n">
        <f aca="false">IF(TOT!AK326&lt;400,IF(C324&gt;66,66,C324),C324)</f>
        <v>53</v>
      </c>
      <c r="E324" s="27" t="n">
        <f aca="false">IF(TOT!AK326&lt;200,IF(D324&gt;60,60,D324),D324)</f>
        <v>53</v>
      </c>
      <c r="F324" s="27" t="n">
        <f aca="false">IF(TOT!AN326&lt;13.4,IF(E324&gt;73,73,E324),E324)</f>
        <v>53</v>
      </c>
      <c r="G324" s="27" t="n">
        <f aca="false">IF(TOT!AN326&lt;11,IF(F324&gt;66,66,F324),F324)</f>
        <v>53</v>
      </c>
    </row>
    <row r="325" customFormat="false" ht="13" hidden="false" customHeight="true" outlineLevel="0" collapsed="false">
      <c r="A325" s="17" t="s">
        <v>1742</v>
      </c>
      <c r="B325" s="50" t="n">
        <f aca="false">(TOT!BN327*60)/TOT!AK327</f>
        <v>3.5549703752469</v>
      </c>
      <c r="C325" s="27" t="n">
        <f aca="false">VLOOKUP(B325,'SK - HITS TAKEN'!$A$3:$B$55,2)</f>
        <v>84</v>
      </c>
      <c r="D325" s="27" t="n">
        <f aca="false">IF(TOT!AK327&lt;400,IF(C325&gt;66,66,C325),C325)</f>
        <v>66</v>
      </c>
      <c r="E325" s="27" t="n">
        <f aca="false">IF(TOT!AK327&lt;200,IF(D325&gt;60,60,D325),D325)</f>
        <v>60</v>
      </c>
      <c r="F325" s="27" t="n">
        <f aca="false">IF(TOT!AN327&lt;13.4,IF(E325&gt;73,73,E325),E325)</f>
        <v>60</v>
      </c>
      <c r="G325" s="27" t="n">
        <f aca="false">IF(TOT!AN327&lt;11,IF(F325&gt;66,66,F325),F325)</f>
        <v>60</v>
      </c>
    </row>
    <row r="326" customFormat="false" ht="13" hidden="false" customHeight="true" outlineLevel="0" collapsed="false">
      <c r="A326" s="17" t="s">
        <v>1747</v>
      </c>
      <c r="B326" s="50" t="n">
        <f aca="false">(TOT!BN328*60)/TOT!AK328</f>
        <v>4.37956204379562</v>
      </c>
      <c r="C326" s="27" t="n">
        <f aca="false">VLOOKUP(B326,'SK - HITS TAKEN'!$A$3:$B$55,2)</f>
        <v>75</v>
      </c>
      <c r="D326" s="27" t="n">
        <f aca="false">IF(TOT!AK328&lt;400,IF(C326&gt;66,66,C326),C326)</f>
        <v>66</v>
      </c>
      <c r="E326" s="27" t="n">
        <f aca="false">IF(TOT!AK328&lt;200,IF(D326&gt;60,60,D326),D326)</f>
        <v>60</v>
      </c>
      <c r="F326" s="27" t="n">
        <f aca="false">IF(TOT!AN328&lt;13.4,IF(E326&gt;73,73,E326),E326)</f>
        <v>60</v>
      </c>
      <c r="G326" s="27" t="n">
        <f aca="false">IF(TOT!AN328&lt;11,IF(F326&gt;66,66,F326),F326)</f>
        <v>60</v>
      </c>
    </row>
    <row r="327" customFormat="false" ht="13" hidden="false" customHeight="true" outlineLevel="0" collapsed="false">
      <c r="A327" s="17" t="s">
        <v>1750</v>
      </c>
      <c r="B327" s="50" t="n">
        <f aca="false">(TOT!BN329*60)/TOT!AK329</f>
        <v>0.988261131009935</v>
      </c>
      <c r="C327" s="27" t="n">
        <f aca="false">VLOOKUP(B327,'SK - HITS TAKEN'!$A$3:$B$55,2)</f>
        <v>99</v>
      </c>
      <c r="D327" s="27" t="n">
        <f aca="false">IF(TOT!AK329&lt;400,IF(C327&gt;66,66,C327),C327)</f>
        <v>99</v>
      </c>
      <c r="E327" s="27" t="n">
        <f aca="false">IF(TOT!AK329&lt;200,IF(D327&gt;60,60,D327),D327)</f>
        <v>99</v>
      </c>
      <c r="F327" s="27" t="n">
        <f aca="false">IF(TOT!AN329&lt;13.4,IF(E327&gt;73,73,E327),E327)</f>
        <v>99</v>
      </c>
      <c r="G327" s="27" t="n">
        <f aca="false">IF(TOT!AN329&lt;11,IF(F327&gt;66,66,F327),F327)</f>
        <v>99</v>
      </c>
    </row>
    <row r="328" customFormat="false" ht="13" hidden="false" customHeight="true" outlineLevel="0" collapsed="false">
      <c r="A328" s="17" t="s">
        <v>1753</v>
      </c>
      <c r="B328" s="50" t="n">
        <f aca="false">(TOT!BN330*60)/TOT!AK330</f>
        <v>2.92731745965562</v>
      </c>
      <c r="C328" s="27" t="n">
        <f aca="false">VLOOKUP(B328,'SK - HITS TAKEN'!$A$3:$B$55,2)</f>
        <v>91</v>
      </c>
      <c r="D328" s="27" t="n">
        <f aca="false">IF(TOT!AK330&lt;400,IF(C328&gt;66,66,C328),C328)</f>
        <v>91</v>
      </c>
      <c r="E328" s="27" t="n">
        <f aca="false">IF(TOT!AK330&lt;200,IF(D328&gt;60,60,D328),D328)</f>
        <v>91</v>
      </c>
      <c r="F328" s="27" t="n">
        <f aca="false">IF(TOT!AN330&lt;13.4,IF(E328&gt;73,73,E328),E328)</f>
        <v>91</v>
      </c>
      <c r="G328" s="27" t="n">
        <f aca="false">IF(TOT!AN330&lt;11,IF(F328&gt;66,66,F328),F328)</f>
        <v>91</v>
      </c>
    </row>
    <row r="329" customFormat="false" ht="13" hidden="false" customHeight="true" outlineLevel="0" collapsed="false">
      <c r="A329" s="17" t="s">
        <v>1756</v>
      </c>
      <c r="B329" s="50" t="n">
        <f aca="false">(TOT!BN331*60)/TOT!AK331</f>
        <v>4.94845360824742</v>
      </c>
      <c r="C329" s="27" t="n">
        <f aca="false">VLOOKUP(B329,'SK - HITS TAKEN'!$A$3:$B$55,2)</f>
        <v>70</v>
      </c>
      <c r="D329" s="27" t="n">
        <f aca="false">IF(TOT!AK331&lt;400,IF(C329&gt;66,66,C329),C329)</f>
        <v>66</v>
      </c>
      <c r="E329" s="27" t="n">
        <f aca="false">IF(TOT!AK331&lt;200,IF(D329&gt;60,60,D329),D329)</f>
        <v>60</v>
      </c>
      <c r="F329" s="27" t="n">
        <f aca="false">IF(TOT!AN331&lt;13.4,IF(E329&gt;73,73,E329),E329)</f>
        <v>60</v>
      </c>
      <c r="G329" s="27" t="n">
        <f aca="false">IF(TOT!AN331&lt;11,IF(F329&gt;66,66,F329),F329)</f>
        <v>60</v>
      </c>
    </row>
    <row r="330" customFormat="false" ht="13" hidden="false" customHeight="true" outlineLevel="0" collapsed="false">
      <c r="A330" s="17" t="s">
        <v>1760</v>
      </c>
      <c r="B330" s="50" t="n">
        <f aca="false">(TOT!BN332*60)/TOT!AK332</f>
        <v>6.24711364876779</v>
      </c>
      <c r="C330" s="27" t="n">
        <f aca="false">VLOOKUP(B330,'SK - HITS TAKEN'!$A$3:$B$55,2)</f>
        <v>59</v>
      </c>
      <c r="D330" s="27" t="n">
        <f aca="false">IF(TOT!AK332&lt;400,IF(C330&gt;66,66,C330),C330)</f>
        <v>59</v>
      </c>
      <c r="E330" s="27" t="n">
        <f aca="false">IF(TOT!AK332&lt;200,IF(D330&gt;60,60,D330),D330)</f>
        <v>59</v>
      </c>
      <c r="F330" s="27" t="n">
        <f aca="false">IF(TOT!AN332&lt;13.4,IF(E330&gt;73,73,E330),E330)</f>
        <v>59</v>
      </c>
      <c r="G330" s="27" t="n">
        <f aca="false">IF(TOT!AN332&lt;11,IF(F330&gt;66,66,F330),F330)</f>
        <v>59</v>
      </c>
    </row>
    <row r="331" customFormat="false" ht="13" hidden="false" customHeight="true" outlineLevel="0" collapsed="false">
      <c r="A331" s="17" t="s">
        <v>1767</v>
      </c>
      <c r="B331" s="50" t="n">
        <f aca="false">(TOT!BN333*60)/TOT!AK333</f>
        <v>3.14200098914848</v>
      </c>
      <c r="C331" s="27" t="n">
        <f aca="false">VLOOKUP(B331,'SK - HITS TAKEN'!$A$3:$B$55,2)</f>
        <v>88</v>
      </c>
      <c r="D331" s="27" t="n">
        <f aca="false">IF(TOT!AK333&lt;400,IF(C331&gt;66,66,C331),C331)</f>
        <v>88</v>
      </c>
      <c r="E331" s="27" t="n">
        <f aca="false">IF(TOT!AK333&lt;200,IF(D331&gt;60,60,D331),D331)</f>
        <v>88</v>
      </c>
      <c r="F331" s="27" t="n">
        <f aca="false">IF(TOT!AN333&lt;13.4,IF(E331&gt;73,73,E331),E331)</f>
        <v>88</v>
      </c>
      <c r="G331" s="27" t="n">
        <f aca="false">IF(TOT!AN333&lt;11,IF(F331&gt;66,66,F331),F331)</f>
        <v>88</v>
      </c>
    </row>
    <row r="332" customFormat="false" ht="13" hidden="false" customHeight="true" outlineLevel="0" collapsed="false">
      <c r="A332" s="17" t="s">
        <v>1771</v>
      </c>
      <c r="B332" s="50" t="n">
        <f aca="false">(TOT!BN334*60)/TOT!AK334</f>
        <v>5.15042511445393</v>
      </c>
      <c r="C332" s="27" t="n">
        <f aca="false">VLOOKUP(B332,'SK - HITS TAKEN'!$A$3:$B$55,2)</f>
        <v>68</v>
      </c>
      <c r="D332" s="27" t="n">
        <f aca="false">IF(TOT!AK334&lt;400,IF(C332&gt;66,66,C332),C332)</f>
        <v>68</v>
      </c>
      <c r="E332" s="27" t="n">
        <f aca="false">IF(TOT!AK334&lt;200,IF(D332&gt;60,60,D332),D332)</f>
        <v>68</v>
      </c>
      <c r="F332" s="27" t="n">
        <f aca="false">IF(TOT!AN334&lt;13.4,IF(E332&gt;73,73,E332),E332)</f>
        <v>68</v>
      </c>
      <c r="G332" s="27" t="n">
        <f aca="false">IF(TOT!AN334&lt;11,IF(F332&gt;66,66,F332),F332)</f>
        <v>66</v>
      </c>
    </row>
    <row r="333" customFormat="false" ht="13" hidden="false" customHeight="true" outlineLevel="0" collapsed="false">
      <c r="A333" s="17" t="s">
        <v>1775</v>
      </c>
      <c r="B333" s="50" t="n">
        <f aca="false">(TOT!BN335*60)/TOT!AK335</f>
        <v>4.82623491801586</v>
      </c>
      <c r="C333" s="27" t="n">
        <f aca="false">VLOOKUP(B333,'SK - HITS TAKEN'!$A$3:$B$55,2)</f>
        <v>71</v>
      </c>
      <c r="D333" s="27" t="n">
        <f aca="false">IF(TOT!AK335&lt;400,IF(C333&gt;66,66,C333),C333)</f>
        <v>71</v>
      </c>
      <c r="E333" s="27" t="n">
        <f aca="false">IF(TOT!AK335&lt;200,IF(D333&gt;60,60,D333),D333)</f>
        <v>71</v>
      </c>
      <c r="F333" s="27" t="n">
        <f aca="false">IF(TOT!AN335&lt;13.4,IF(E333&gt;73,73,E333),E333)</f>
        <v>71</v>
      </c>
      <c r="G333" s="27" t="n">
        <f aca="false">IF(TOT!AN335&lt;11,IF(F333&gt;66,66,F333),F333)</f>
        <v>71</v>
      </c>
    </row>
    <row r="334" customFormat="false" ht="13" hidden="false" customHeight="true" outlineLevel="0" collapsed="false">
      <c r="A334" s="17" t="s">
        <v>1779</v>
      </c>
      <c r="B334" s="50" t="n">
        <f aca="false">(TOT!BN336*60)/TOT!AK336</f>
        <v>3.96862797899562</v>
      </c>
      <c r="C334" s="27" t="n">
        <f aca="false">VLOOKUP(B334,'SK - HITS TAKEN'!$A$3:$B$55,2)</f>
        <v>80</v>
      </c>
      <c r="D334" s="27" t="n">
        <f aca="false">IF(TOT!AK336&lt;400,IF(C334&gt;66,66,C334),C334)</f>
        <v>80</v>
      </c>
      <c r="E334" s="27" t="n">
        <f aca="false">IF(TOT!AK336&lt;200,IF(D334&gt;60,60,D334),D334)</f>
        <v>80</v>
      </c>
      <c r="F334" s="27" t="n">
        <f aca="false">IF(TOT!AN336&lt;13.4,IF(E334&gt;73,73,E334),E334)</f>
        <v>80</v>
      </c>
      <c r="G334" s="27" t="n">
        <f aca="false">IF(TOT!AN336&lt;11,IF(F334&gt;66,66,F334),F334)</f>
        <v>80</v>
      </c>
    </row>
    <row r="335" customFormat="false" ht="13" hidden="false" customHeight="true" outlineLevel="0" collapsed="false">
      <c r="A335" s="17" t="s">
        <v>1782</v>
      </c>
      <c r="B335" s="50" t="n">
        <f aca="false">(TOT!BN337*60)/TOT!AK337</f>
        <v>5.62939796716189</v>
      </c>
      <c r="C335" s="27" t="n">
        <f aca="false">VLOOKUP(B335,'SK - HITS TAKEN'!$A$3:$B$55,2)</f>
        <v>64</v>
      </c>
      <c r="D335" s="27" t="n">
        <f aca="false">IF(TOT!AK337&lt;400,IF(C335&gt;66,66,C335),C335)</f>
        <v>64</v>
      </c>
      <c r="E335" s="27" t="n">
        <f aca="false">IF(TOT!AK337&lt;200,IF(D335&gt;60,60,D335),D335)</f>
        <v>64</v>
      </c>
      <c r="F335" s="27" t="n">
        <f aca="false">IF(TOT!AN337&lt;13.4,IF(E335&gt;73,73,E335),E335)</f>
        <v>64</v>
      </c>
      <c r="G335" s="27" t="n">
        <f aca="false">IF(TOT!AN337&lt;11,IF(F335&gt;66,66,F335),F335)</f>
        <v>64</v>
      </c>
    </row>
    <row r="336" customFormat="false" ht="13" hidden="false" customHeight="true" outlineLevel="0" collapsed="false">
      <c r="A336" s="17" t="s">
        <v>1787</v>
      </c>
      <c r="B336" s="50" t="n">
        <f aca="false">(TOT!BN338*60)/TOT!AK338</f>
        <v>3.64135932003815</v>
      </c>
      <c r="C336" s="27" t="n">
        <f aca="false">VLOOKUP(B336,'SK - HITS TAKEN'!$A$3:$B$55,2)</f>
        <v>83</v>
      </c>
      <c r="D336" s="27" t="n">
        <f aca="false">IF(TOT!AK338&lt;400,IF(C336&gt;66,66,C336),C336)</f>
        <v>83</v>
      </c>
      <c r="E336" s="27" t="n">
        <f aca="false">IF(TOT!AK338&lt;200,IF(D336&gt;60,60,D336),D336)</f>
        <v>83</v>
      </c>
      <c r="F336" s="27" t="n">
        <f aca="false">IF(TOT!AN338&lt;13.4,IF(E336&gt;73,73,E336),E336)</f>
        <v>83</v>
      </c>
      <c r="G336" s="27" t="n">
        <f aca="false">IF(TOT!AN338&lt;11,IF(F336&gt;66,66,F336),F336)</f>
        <v>83</v>
      </c>
    </row>
    <row r="337" customFormat="false" ht="13" hidden="false" customHeight="true" outlineLevel="0" collapsed="false">
      <c r="A337" s="17" t="s">
        <v>1791</v>
      </c>
      <c r="B337" s="50" t="n">
        <f aca="false">(TOT!BN339*60)/TOT!AK339</f>
        <v>4.42799140195834</v>
      </c>
      <c r="C337" s="27" t="n">
        <f aca="false">VLOOKUP(B337,'SK - HITS TAKEN'!$A$3:$B$55,2)</f>
        <v>75</v>
      </c>
      <c r="D337" s="27" t="n">
        <f aca="false">IF(TOT!AK339&lt;400,IF(C337&gt;66,66,C337),C337)</f>
        <v>75</v>
      </c>
      <c r="E337" s="27" t="n">
        <f aca="false">IF(TOT!AK339&lt;200,IF(D337&gt;60,60,D337),D337)</f>
        <v>75</v>
      </c>
      <c r="F337" s="27" t="n">
        <f aca="false">IF(TOT!AN339&lt;13.4,IF(E337&gt;73,73,E337),E337)</f>
        <v>75</v>
      </c>
      <c r="G337" s="27" t="n">
        <f aca="false">IF(TOT!AN339&lt;11,IF(F337&gt;66,66,F337),F337)</f>
        <v>75</v>
      </c>
    </row>
    <row r="338" customFormat="false" ht="13" hidden="false" customHeight="true" outlineLevel="0" collapsed="false">
      <c r="A338" s="17" t="s">
        <v>1794</v>
      </c>
      <c r="B338" s="50" t="n">
        <f aca="false">(TOT!BN340*60)/TOT!AK340</f>
        <v>4.50275348234532</v>
      </c>
      <c r="C338" s="27" t="n">
        <f aca="false">VLOOKUP(B338,'SK - HITS TAKEN'!$A$3:$B$55,2)</f>
        <v>74</v>
      </c>
      <c r="D338" s="27" t="n">
        <f aca="false">IF(TOT!AK340&lt;400,IF(C338&gt;66,66,C338),C338)</f>
        <v>74</v>
      </c>
      <c r="E338" s="27" t="n">
        <f aca="false">IF(TOT!AK340&lt;200,IF(D338&gt;60,60,D338),D338)</f>
        <v>74</v>
      </c>
      <c r="F338" s="27" t="n">
        <f aca="false">IF(TOT!AN340&lt;13.4,IF(E338&gt;73,73,E338),E338)</f>
        <v>74</v>
      </c>
      <c r="G338" s="27" t="n">
        <f aca="false">IF(TOT!AN340&lt;11,IF(F338&gt;66,66,F338),F338)</f>
        <v>74</v>
      </c>
    </row>
    <row r="339" customFormat="false" ht="13" hidden="false" customHeight="true" outlineLevel="0" collapsed="false">
      <c r="A339" s="17" t="s">
        <v>1799</v>
      </c>
      <c r="B339" s="50" t="n">
        <f aca="false">(TOT!BN341*60)/TOT!AK341</f>
        <v>2.75637225844695</v>
      </c>
      <c r="C339" s="27" t="n">
        <f aca="false">VLOOKUP(B339,'SK - HITS TAKEN'!$A$3:$B$55,2)</f>
        <v>92</v>
      </c>
      <c r="D339" s="27" t="n">
        <f aca="false">IF(TOT!AK341&lt;400,IF(C339&gt;66,66,C339),C339)</f>
        <v>92</v>
      </c>
      <c r="E339" s="27" t="n">
        <f aca="false">IF(TOT!AK341&lt;200,IF(D339&gt;60,60,D339),D339)</f>
        <v>92</v>
      </c>
      <c r="F339" s="27" t="n">
        <f aca="false">IF(TOT!AN341&lt;13.4,IF(E339&gt;73,73,E339),E339)</f>
        <v>92</v>
      </c>
      <c r="G339" s="27" t="n">
        <f aca="false">IF(TOT!AN341&lt;11,IF(F339&gt;66,66,F339),F339)</f>
        <v>92</v>
      </c>
    </row>
    <row r="340" customFormat="false" ht="13" hidden="false" customHeight="true" outlineLevel="0" collapsed="false">
      <c r="A340" s="17" t="s">
        <v>1805</v>
      </c>
      <c r="B340" s="50" t="n">
        <f aca="false">(TOT!BN342*60)/TOT!AK342</f>
        <v>3.5480155917788</v>
      </c>
      <c r="C340" s="27" t="n">
        <f aca="false">VLOOKUP(B340,'SK - HITS TAKEN'!$A$3:$B$55,2)</f>
        <v>84</v>
      </c>
      <c r="D340" s="27" t="n">
        <f aca="false">IF(TOT!AK342&lt;400,IF(C340&gt;66,66,C340),C340)</f>
        <v>84</v>
      </c>
      <c r="E340" s="27" t="n">
        <f aca="false">IF(TOT!AK342&lt;200,IF(D340&gt;60,60,D340),D340)</f>
        <v>84</v>
      </c>
      <c r="F340" s="27" t="n">
        <f aca="false">IF(TOT!AN342&lt;13.4,IF(E340&gt;73,73,E340),E340)</f>
        <v>84</v>
      </c>
      <c r="G340" s="27" t="n">
        <f aca="false">IF(TOT!AN342&lt;11,IF(F340&gt;66,66,F340),F340)</f>
        <v>84</v>
      </c>
    </row>
    <row r="341" customFormat="false" ht="13" hidden="false" customHeight="true" outlineLevel="0" collapsed="false">
      <c r="A341" s="17" t="s">
        <v>1807</v>
      </c>
      <c r="B341" s="50" t="n">
        <f aca="false">(TOT!BN343*60)/TOT!AK343</f>
        <v>4.10958904109589</v>
      </c>
      <c r="C341" s="27" t="n">
        <f aca="false">VLOOKUP(B341,'SK - HITS TAKEN'!$A$3:$B$55,2)</f>
        <v>78</v>
      </c>
      <c r="D341" s="27" t="n">
        <f aca="false">IF(TOT!AK343&lt;400,IF(C341&gt;66,66,C341),C341)</f>
        <v>66</v>
      </c>
      <c r="E341" s="27" t="n">
        <f aca="false">IF(TOT!AK343&lt;200,IF(D341&gt;60,60,D341),D341)</f>
        <v>60</v>
      </c>
      <c r="F341" s="27" t="n">
        <f aca="false">IF(TOT!AN343&lt;13.4,IF(E341&gt;73,73,E341),E341)</f>
        <v>60</v>
      </c>
      <c r="G341" s="27" t="n">
        <f aca="false">IF(TOT!AN343&lt;11,IF(F341&gt;66,66,F341),F341)</f>
        <v>60</v>
      </c>
    </row>
    <row r="342" customFormat="false" ht="13" hidden="false" customHeight="true" outlineLevel="0" collapsed="false">
      <c r="A342" s="17" t="s">
        <v>1811</v>
      </c>
      <c r="B342" s="50" t="n">
        <f aca="false">(TOT!BN344*60)/TOT!AK344</f>
        <v>5.0263973122737</v>
      </c>
      <c r="C342" s="27" t="n">
        <f aca="false">VLOOKUP(B342,'SK - HITS TAKEN'!$A$3:$B$55,2)</f>
        <v>69</v>
      </c>
      <c r="D342" s="27" t="n">
        <f aca="false">IF(TOT!AK344&lt;400,IF(C342&gt;66,66,C342),C342)</f>
        <v>66</v>
      </c>
      <c r="E342" s="27" t="n">
        <f aca="false">IF(TOT!AK344&lt;200,IF(D342&gt;60,60,D342),D342)</f>
        <v>66</v>
      </c>
      <c r="F342" s="27" t="n">
        <f aca="false">IF(TOT!AN344&lt;13.4,IF(E342&gt;73,73,E342),E342)</f>
        <v>66</v>
      </c>
      <c r="G342" s="27" t="n">
        <f aca="false">IF(TOT!AN344&lt;11,IF(F342&gt;66,66,F342),F342)</f>
        <v>66</v>
      </c>
    </row>
    <row r="343" customFormat="false" ht="13" hidden="false" customHeight="true" outlineLevel="0" collapsed="false">
      <c r="A343" s="17" t="s">
        <v>1815</v>
      </c>
      <c r="B343" s="50" t="n">
        <f aca="false">(TOT!BN345*60)/TOT!AK345</f>
        <v>6.1703760552571</v>
      </c>
      <c r="C343" s="27" t="n">
        <f aca="false">VLOOKUP(B343,'SK - HITS TAKEN'!$A$3:$B$55,2)</f>
        <v>59</v>
      </c>
      <c r="D343" s="27" t="n">
        <f aca="false">IF(TOT!AK345&lt;400,IF(C343&gt;66,66,C343),C343)</f>
        <v>59</v>
      </c>
      <c r="E343" s="27" t="n">
        <f aca="false">IF(TOT!AK345&lt;200,IF(D343&gt;60,60,D343),D343)</f>
        <v>59</v>
      </c>
      <c r="F343" s="27" t="n">
        <f aca="false">IF(TOT!AN345&lt;13.4,IF(E343&gt;73,73,E343),E343)</f>
        <v>59</v>
      </c>
      <c r="G343" s="27" t="n">
        <f aca="false">IF(TOT!AN345&lt;11,IF(F343&gt;66,66,F343),F343)</f>
        <v>59</v>
      </c>
    </row>
    <row r="344" customFormat="false" ht="13" hidden="false" customHeight="true" outlineLevel="0" collapsed="false">
      <c r="A344" s="17" t="s">
        <v>1819</v>
      </c>
      <c r="B344" s="50" t="n">
        <f aca="false">(TOT!BN346*60)/TOT!AK346</f>
        <v>5.2740317794223</v>
      </c>
      <c r="C344" s="27" t="n">
        <f aca="false">VLOOKUP(B344,'SK - HITS TAKEN'!$A$3:$B$55,2)</f>
        <v>67</v>
      </c>
      <c r="D344" s="27" t="n">
        <f aca="false">IF(TOT!AK346&lt;400,IF(C344&gt;66,66,C344),C344)</f>
        <v>67</v>
      </c>
      <c r="E344" s="27" t="n">
        <f aca="false">IF(TOT!AK346&lt;200,IF(D344&gt;60,60,D344),D344)</f>
        <v>67</v>
      </c>
      <c r="F344" s="27" t="n">
        <f aca="false">IF(TOT!AN346&lt;13.4,IF(E344&gt;73,73,E344),E344)</f>
        <v>67</v>
      </c>
      <c r="G344" s="27" t="n">
        <f aca="false">IF(TOT!AN346&lt;11,IF(F344&gt;66,66,F344),F344)</f>
        <v>67</v>
      </c>
    </row>
    <row r="345" customFormat="false" ht="13" hidden="false" customHeight="true" outlineLevel="0" collapsed="false">
      <c r="A345" s="17" t="s">
        <v>1822</v>
      </c>
      <c r="B345" s="50" t="n">
        <f aca="false">(TOT!BN347*60)/TOT!AK347</f>
        <v>2.889445497696</v>
      </c>
      <c r="C345" s="27" t="n">
        <f aca="false">VLOOKUP(B345,'SK - HITS TAKEN'!$A$3:$B$55,2)</f>
        <v>91</v>
      </c>
      <c r="D345" s="27" t="n">
        <f aca="false">IF(TOT!AK347&lt;400,IF(C345&gt;66,66,C345),C345)</f>
        <v>91</v>
      </c>
      <c r="E345" s="27" t="n">
        <f aca="false">IF(TOT!AK347&lt;200,IF(D345&gt;60,60,D345),D345)</f>
        <v>91</v>
      </c>
      <c r="F345" s="27" t="n">
        <f aca="false">IF(TOT!AN347&lt;13.4,IF(E345&gt;73,73,E345),E345)</f>
        <v>91</v>
      </c>
      <c r="G345" s="27" t="n">
        <f aca="false">IF(TOT!AN347&lt;11,IF(F345&gt;66,66,F345),F345)</f>
        <v>91</v>
      </c>
    </row>
    <row r="346" customFormat="false" ht="13" hidden="false" customHeight="true" outlineLevel="0" collapsed="false">
      <c r="A346" s="17" t="s">
        <v>1826</v>
      </c>
      <c r="B346" s="50" t="n">
        <f aca="false">(TOT!BN348*60)/TOT!AK348</f>
        <v>3.74267060340167</v>
      </c>
      <c r="C346" s="27" t="n">
        <f aca="false">VLOOKUP(B346,'SK - HITS TAKEN'!$A$3:$B$55,2)</f>
        <v>82</v>
      </c>
      <c r="D346" s="27" t="n">
        <f aca="false">IF(TOT!AK348&lt;400,IF(C346&gt;66,66,C346),C346)</f>
        <v>82</v>
      </c>
      <c r="E346" s="27" t="n">
        <f aca="false">IF(TOT!AK348&lt;200,IF(D346&gt;60,60,D346),D346)</f>
        <v>82</v>
      </c>
      <c r="F346" s="27" t="n">
        <f aca="false">IF(TOT!AN348&lt;13.4,IF(E346&gt;73,73,E346),E346)</f>
        <v>82</v>
      </c>
      <c r="G346" s="27" t="n">
        <f aca="false">IF(TOT!AN348&lt;11,IF(F346&gt;66,66,F346),F346)</f>
        <v>82</v>
      </c>
    </row>
    <row r="347" customFormat="false" ht="13" hidden="false" customHeight="true" outlineLevel="0" collapsed="false">
      <c r="A347" s="17" t="s">
        <v>1830</v>
      </c>
      <c r="B347" s="50" t="n">
        <f aca="false">(TOT!BN349*60)/TOT!AK349</f>
        <v>5.96431352408111</v>
      </c>
      <c r="C347" s="27" t="n">
        <f aca="false">VLOOKUP(B347,'SK - HITS TAKEN'!$A$3:$B$55,2)</f>
        <v>61</v>
      </c>
      <c r="D347" s="27" t="n">
        <f aca="false">IF(TOT!AK349&lt;400,IF(C347&gt;66,66,C347),C347)</f>
        <v>61</v>
      </c>
      <c r="E347" s="27" t="n">
        <f aca="false">IF(TOT!AK349&lt;200,IF(D347&gt;60,60,D347),D347)</f>
        <v>61</v>
      </c>
      <c r="F347" s="27" t="n">
        <f aca="false">IF(TOT!AN349&lt;13.4,IF(E347&gt;73,73,E347),E347)</f>
        <v>61</v>
      </c>
      <c r="G347" s="27" t="n">
        <f aca="false">IF(TOT!AN349&lt;11,IF(F347&gt;66,66,F347),F347)</f>
        <v>61</v>
      </c>
    </row>
    <row r="348" customFormat="false" ht="13" hidden="false" customHeight="true" outlineLevel="0" collapsed="false">
      <c r="A348" s="17" t="s">
        <v>1835</v>
      </c>
      <c r="B348" s="50" t="n">
        <f aca="false">(TOT!BN350*60)/TOT!AK350</f>
        <v>4.77715056028307</v>
      </c>
      <c r="C348" s="27" t="n">
        <f aca="false">VLOOKUP(B348,'SK - HITS TAKEN'!$A$3:$B$55,2)</f>
        <v>72</v>
      </c>
      <c r="D348" s="27" t="n">
        <f aca="false">IF(TOT!AK350&lt;400,IF(C348&gt;66,66,C348),C348)</f>
        <v>72</v>
      </c>
      <c r="E348" s="27" t="n">
        <f aca="false">IF(TOT!AK350&lt;200,IF(D348&gt;60,60,D348),D348)</f>
        <v>72</v>
      </c>
      <c r="F348" s="27" t="n">
        <f aca="false">IF(TOT!AN350&lt;13.4,IF(E348&gt;73,73,E348),E348)</f>
        <v>72</v>
      </c>
      <c r="G348" s="27" t="n">
        <f aca="false">IF(TOT!AN350&lt;11,IF(F348&gt;66,66,F348),F348)</f>
        <v>72</v>
      </c>
    </row>
    <row r="349" customFormat="false" ht="13" hidden="false" customHeight="true" outlineLevel="0" collapsed="false">
      <c r="A349" s="17" t="s">
        <v>1839</v>
      </c>
      <c r="B349" s="50" t="n">
        <f aca="false">(TOT!BN351*60)/TOT!AK351</f>
        <v>4.38533169710524</v>
      </c>
      <c r="C349" s="27" t="n">
        <f aca="false">VLOOKUP(B349,'SK - HITS TAKEN'!$A$3:$B$55,2)</f>
        <v>75</v>
      </c>
      <c r="D349" s="27" t="n">
        <f aca="false">IF(TOT!AK351&lt;400,IF(C349&gt;66,66,C349),C349)</f>
        <v>75</v>
      </c>
      <c r="E349" s="27" t="n">
        <f aca="false">IF(TOT!AK351&lt;200,IF(D349&gt;60,60,D349),D349)</f>
        <v>75</v>
      </c>
      <c r="F349" s="27" t="n">
        <f aca="false">IF(TOT!AN351&lt;13.4,IF(E349&gt;73,73,E349),E349)</f>
        <v>75</v>
      </c>
      <c r="G349" s="27" t="n">
        <f aca="false">IF(TOT!AN351&lt;11,IF(F349&gt;66,66,F349),F349)</f>
        <v>75</v>
      </c>
    </row>
    <row r="350" customFormat="false" ht="13" hidden="false" customHeight="true" outlineLevel="0" collapsed="false">
      <c r="A350" s="17" t="s">
        <v>1844</v>
      </c>
      <c r="B350" s="50" t="n">
        <f aca="false">(TOT!BN352*60)/TOT!AK352</f>
        <v>7.41197356741278</v>
      </c>
      <c r="C350" s="27" t="n">
        <f aca="false">VLOOKUP(B350,'SK - HITS TAKEN'!$A$3:$B$55,2)</f>
        <v>53</v>
      </c>
      <c r="D350" s="27" t="n">
        <f aca="false">IF(TOT!AK352&lt;400,IF(C350&gt;66,66,C350),C350)</f>
        <v>53</v>
      </c>
      <c r="E350" s="27" t="n">
        <f aca="false">IF(TOT!AK352&lt;200,IF(D350&gt;60,60,D350),D350)</f>
        <v>53</v>
      </c>
      <c r="F350" s="27" t="n">
        <f aca="false">IF(TOT!AN352&lt;13.4,IF(E350&gt;73,73,E350),E350)</f>
        <v>53</v>
      </c>
      <c r="G350" s="27" t="n">
        <f aca="false">IF(TOT!AN352&lt;11,IF(F350&gt;66,66,F350),F350)</f>
        <v>53</v>
      </c>
    </row>
    <row r="351" customFormat="false" ht="13" hidden="false" customHeight="true" outlineLevel="0" collapsed="false">
      <c r="A351" s="17" t="s">
        <v>1848</v>
      </c>
      <c r="B351" s="50" t="n">
        <f aca="false">(TOT!BN353*60)/TOT!AK353</f>
        <v>5.45692032315805</v>
      </c>
      <c r="C351" s="27" t="n">
        <f aca="false">VLOOKUP(B351,'SK - HITS TAKEN'!$A$3:$B$55,2)</f>
        <v>65</v>
      </c>
      <c r="D351" s="27" t="n">
        <f aca="false">IF(TOT!AK353&lt;400,IF(C351&gt;66,66,C351),C351)</f>
        <v>65</v>
      </c>
      <c r="E351" s="27" t="n">
        <f aca="false">IF(TOT!AK353&lt;200,IF(D351&gt;60,60,D351),D351)</f>
        <v>65</v>
      </c>
      <c r="F351" s="27" t="n">
        <f aca="false">IF(TOT!AN353&lt;13.4,IF(E351&gt;73,73,E351),E351)</f>
        <v>65</v>
      </c>
      <c r="G351" s="27" t="n">
        <f aca="false">IF(TOT!AN353&lt;11,IF(F351&gt;66,66,F351),F351)</f>
        <v>65</v>
      </c>
    </row>
    <row r="352" customFormat="false" ht="13" hidden="false" customHeight="true" outlineLevel="0" collapsed="false">
      <c r="A352" s="17" t="s">
        <v>1852</v>
      </c>
      <c r="B352" s="50" t="n">
        <f aca="false">(TOT!BN354*60)/TOT!AK354</f>
        <v>6.02927255515923</v>
      </c>
      <c r="C352" s="27" t="n">
        <f aca="false">VLOOKUP(B352,'SK - HITS TAKEN'!$A$3:$B$55,2)</f>
        <v>60</v>
      </c>
      <c r="D352" s="27" t="n">
        <f aca="false">IF(TOT!AK354&lt;400,IF(C352&gt;66,66,C352),C352)</f>
        <v>60</v>
      </c>
      <c r="E352" s="27" t="n">
        <f aca="false">IF(TOT!AK354&lt;200,IF(D352&gt;60,60,D352),D352)</f>
        <v>60</v>
      </c>
      <c r="F352" s="27" t="n">
        <f aca="false">IF(TOT!AN354&lt;13.4,IF(E352&gt;73,73,E352),E352)</f>
        <v>60</v>
      </c>
      <c r="G352" s="27" t="n">
        <f aca="false">IF(TOT!AN354&lt;11,IF(F352&gt;66,66,F352),F352)</f>
        <v>60</v>
      </c>
    </row>
    <row r="353" customFormat="false" ht="13" hidden="false" customHeight="true" outlineLevel="0" collapsed="false">
      <c r="A353" s="17" t="s">
        <v>1855</v>
      </c>
      <c r="B353" s="50" t="n">
        <f aca="false">(TOT!BN355*60)/TOT!AK355</f>
        <v>5.47284895900927</v>
      </c>
      <c r="C353" s="27" t="n">
        <f aca="false">VLOOKUP(B353,'SK - HITS TAKEN'!$A$3:$B$55,2)</f>
        <v>65</v>
      </c>
      <c r="D353" s="27" t="n">
        <f aca="false">IF(TOT!AK355&lt;400,IF(C353&gt;66,66,C353),C353)</f>
        <v>65</v>
      </c>
      <c r="E353" s="27" t="n">
        <f aca="false">IF(TOT!AK355&lt;200,IF(D353&gt;60,60,D353),D353)</f>
        <v>65</v>
      </c>
      <c r="F353" s="27" t="n">
        <f aca="false">IF(TOT!AN355&lt;13.4,IF(E353&gt;73,73,E353),E353)</f>
        <v>65</v>
      </c>
      <c r="G353" s="27" t="n">
        <f aca="false">IF(TOT!AN355&lt;11,IF(F353&gt;66,66,F353),F353)</f>
        <v>65</v>
      </c>
    </row>
    <row r="354" customFormat="false" ht="13" hidden="false" customHeight="true" outlineLevel="0" collapsed="false">
      <c r="A354" s="17" t="s">
        <v>1860</v>
      </c>
      <c r="B354" s="50" t="n">
        <f aca="false">(TOT!BN356*60)/TOT!AK356</f>
        <v>4.38735177865613</v>
      </c>
      <c r="C354" s="27" t="n">
        <f aca="false">VLOOKUP(B354,'SK - HITS TAKEN'!$A$3:$B$55,2)</f>
        <v>75</v>
      </c>
      <c r="D354" s="27" t="n">
        <f aca="false">IF(TOT!AK356&lt;400,IF(C354&gt;66,66,C354),C354)</f>
        <v>75</v>
      </c>
      <c r="E354" s="27" t="n">
        <f aca="false">IF(TOT!AK356&lt;200,IF(D354&gt;60,60,D354),D354)</f>
        <v>75</v>
      </c>
      <c r="F354" s="27" t="n">
        <f aca="false">IF(TOT!AN356&lt;13.4,IF(E354&gt;73,73,E354),E354)</f>
        <v>75</v>
      </c>
      <c r="G354" s="27" t="n">
        <f aca="false">IF(TOT!AN356&lt;11,IF(F354&gt;66,66,F354),F354)</f>
        <v>75</v>
      </c>
    </row>
    <row r="355" customFormat="false" ht="13" hidden="false" customHeight="true" outlineLevel="0" collapsed="false">
      <c r="A355" s="17" t="s">
        <v>1864</v>
      </c>
      <c r="B355" s="50" t="n">
        <f aca="false">(TOT!BN357*60)/TOT!AK357</f>
        <v>5.07610542680502</v>
      </c>
      <c r="C355" s="27" t="n">
        <f aca="false">VLOOKUP(B355,'SK - HITS TAKEN'!$A$3:$B$55,2)</f>
        <v>69</v>
      </c>
      <c r="D355" s="27" t="n">
        <f aca="false">IF(TOT!AK357&lt;400,IF(C355&gt;66,66,C355),C355)</f>
        <v>69</v>
      </c>
      <c r="E355" s="27" t="n">
        <f aca="false">IF(TOT!AK357&lt;200,IF(D355&gt;60,60,D355),D355)</f>
        <v>69</v>
      </c>
      <c r="F355" s="27" t="n">
        <f aca="false">IF(TOT!AN357&lt;13.4,IF(E355&gt;73,73,E355),E355)</f>
        <v>69</v>
      </c>
      <c r="G355" s="27" t="n">
        <f aca="false">IF(TOT!AN357&lt;11,IF(F355&gt;66,66,F355),F355)</f>
        <v>69</v>
      </c>
    </row>
    <row r="356" customFormat="false" ht="13" hidden="false" customHeight="true" outlineLevel="0" collapsed="false">
      <c r="A356" s="17" t="s">
        <v>1868</v>
      </c>
      <c r="B356" s="50" t="n">
        <f aca="false">(TOT!BN358*60)/TOT!AK358</f>
        <v>6.43349502170028</v>
      </c>
      <c r="C356" s="27" t="n">
        <f aca="false">VLOOKUP(B356,'SK - HITS TAKEN'!$A$3:$B$55,2)</f>
        <v>58</v>
      </c>
      <c r="D356" s="27" t="n">
        <f aca="false">IF(TOT!AK358&lt;400,IF(C356&gt;66,66,C356),C356)</f>
        <v>58</v>
      </c>
      <c r="E356" s="27" t="n">
        <f aca="false">IF(TOT!AK358&lt;200,IF(D356&gt;60,60,D356),D356)</f>
        <v>58</v>
      </c>
      <c r="F356" s="27" t="n">
        <f aca="false">IF(TOT!AN358&lt;13.4,IF(E356&gt;73,73,E356),E356)</f>
        <v>58</v>
      </c>
      <c r="G356" s="27" t="n">
        <f aca="false">IF(TOT!AN358&lt;11,IF(F356&gt;66,66,F356),F356)</f>
        <v>58</v>
      </c>
    </row>
    <row r="357" customFormat="false" ht="13" hidden="false" customHeight="true" outlineLevel="0" collapsed="false">
      <c r="A357" s="17" t="s">
        <v>1874</v>
      </c>
      <c r="B357" s="50" t="n">
        <f aca="false">(TOT!BN359*60)/TOT!AK359</f>
        <v>3.42216047383768</v>
      </c>
      <c r="C357" s="27" t="n">
        <f aca="false">VLOOKUP(B357,'SK - HITS TAKEN'!$A$3:$B$55,2)</f>
        <v>86</v>
      </c>
      <c r="D357" s="27" t="n">
        <f aca="false">IF(TOT!AK359&lt;400,IF(C357&gt;66,66,C357),C357)</f>
        <v>86</v>
      </c>
      <c r="E357" s="27" t="n">
        <f aca="false">IF(TOT!AK359&lt;200,IF(D357&gt;60,60,D357),D357)</f>
        <v>86</v>
      </c>
      <c r="F357" s="27" t="n">
        <f aca="false">IF(TOT!AN359&lt;13.4,IF(E357&gt;73,73,E357),E357)</f>
        <v>86</v>
      </c>
      <c r="G357" s="27" t="n">
        <f aca="false">IF(TOT!AN359&lt;11,IF(F357&gt;66,66,F357),F357)</f>
        <v>86</v>
      </c>
    </row>
    <row r="358" customFormat="false" ht="13" hidden="false" customHeight="true" outlineLevel="0" collapsed="false">
      <c r="A358" s="17" t="s">
        <v>1877</v>
      </c>
      <c r="B358" s="50" t="n">
        <f aca="false">(TOT!BN360*60)/TOT!AK360</f>
        <v>2.10434020166594</v>
      </c>
      <c r="C358" s="27" t="n">
        <f aca="false">VLOOKUP(B358,'SK - HITS TAKEN'!$A$3:$B$55,2)</f>
        <v>96</v>
      </c>
      <c r="D358" s="27" t="n">
        <f aca="false">IF(TOT!AK360&lt;400,IF(C358&gt;66,66,C358),C358)</f>
        <v>96</v>
      </c>
      <c r="E358" s="27" t="n">
        <f aca="false">IF(TOT!AK360&lt;200,IF(D358&gt;60,60,D358),D358)</f>
        <v>96</v>
      </c>
      <c r="F358" s="27" t="n">
        <f aca="false">IF(TOT!AN360&lt;13.4,IF(E358&gt;73,73,E358),E358)</f>
        <v>73</v>
      </c>
      <c r="G358" s="27" t="n">
        <f aca="false">IF(TOT!AN360&lt;11,IF(F358&gt;66,66,F358),F358)</f>
        <v>73</v>
      </c>
    </row>
    <row r="359" customFormat="false" ht="13" hidden="false" customHeight="true" outlineLevel="0" collapsed="false">
      <c r="A359" s="17" t="s">
        <v>1881</v>
      </c>
      <c r="B359" s="50" t="n">
        <f aca="false">(TOT!BN361*60)/TOT!AK361</f>
        <v>3.14900363556852</v>
      </c>
      <c r="C359" s="27" t="n">
        <f aca="false">VLOOKUP(B359,'SK - HITS TAKEN'!$A$3:$B$55,2)</f>
        <v>88</v>
      </c>
      <c r="D359" s="27" t="n">
        <f aca="false">IF(TOT!AK361&lt;400,IF(C359&gt;66,66,C359),C359)</f>
        <v>88</v>
      </c>
      <c r="E359" s="27" t="n">
        <f aca="false">IF(TOT!AK361&lt;200,IF(D359&gt;60,60,D359),D359)</f>
        <v>88</v>
      </c>
      <c r="F359" s="27" t="n">
        <f aca="false">IF(TOT!AN361&lt;13.4,IF(E359&gt;73,73,E359),E359)</f>
        <v>88</v>
      </c>
      <c r="G359" s="27" t="n">
        <f aca="false">IF(TOT!AN361&lt;11,IF(F359&gt;66,66,F359),F359)</f>
        <v>88</v>
      </c>
    </row>
    <row r="360" customFormat="false" ht="13" hidden="false" customHeight="true" outlineLevel="0" collapsed="false">
      <c r="A360" s="17" t="s">
        <v>1887</v>
      </c>
      <c r="B360" s="50" t="n">
        <f aca="false">(TOT!BN362*60)/TOT!AK362</f>
        <v>3.97872487393786</v>
      </c>
      <c r="C360" s="27" t="n">
        <f aca="false">VLOOKUP(B360,'SK - HITS TAKEN'!$A$3:$B$55,2)</f>
        <v>80</v>
      </c>
      <c r="D360" s="27" t="n">
        <f aca="false">IF(TOT!AK362&lt;400,IF(C360&gt;66,66,C360),C360)</f>
        <v>80</v>
      </c>
      <c r="E360" s="27" t="n">
        <f aca="false">IF(TOT!AK362&lt;200,IF(D360&gt;60,60,D360),D360)</f>
        <v>80</v>
      </c>
      <c r="F360" s="27" t="n">
        <f aca="false">IF(TOT!AN362&lt;13.4,IF(E360&gt;73,73,E360),E360)</f>
        <v>80</v>
      </c>
      <c r="G360" s="27" t="n">
        <f aca="false">IF(TOT!AN362&lt;11,IF(F360&gt;66,66,F360),F360)</f>
        <v>80</v>
      </c>
    </row>
    <row r="361" customFormat="false" ht="13" hidden="false" customHeight="true" outlineLevel="0" collapsed="false">
      <c r="A361" s="17" t="s">
        <v>1891</v>
      </c>
      <c r="B361" s="50" t="n">
        <f aca="false">(TOT!BN363*60)/TOT!AK363</f>
        <v>2.51002265992684</v>
      </c>
      <c r="C361" s="27" t="n">
        <f aca="false">VLOOKUP(B361,'SK - HITS TAKEN'!$A$3:$B$55,2)</f>
        <v>94</v>
      </c>
      <c r="D361" s="27" t="n">
        <f aca="false">IF(TOT!AK363&lt;400,IF(C361&gt;66,66,C361),C361)</f>
        <v>94</v>
      </c>
      <c r="E361" s="27" t="n">
        <f aca="false">IF(TOT!AK363&lt;200,IF(D361&gt;60,60,D361),D361)</f>
        <v>94</v>
      </c>
      <c r="F361" s="27" t="n">
        <f aca="false">IF(TOT!AN363&lt;13.4,IF(E361&gt;73,73,E361),E361)</f>
        <v>94</v>
      </c>
      <c r="G361" s="27" t="n">
        <f aca="false">IF(TOT!AN363&lt;11,IF(F361&gt;66,66,F361),F361)</f>
        <v>94</v>
      </c>
    </row>
    <row r="362" customFormat="false" ht="13" hidden="false" customHeight="true" outlineLevel="0" collapsed="false">
      <c r="A362" s="17" t="s">
        <v>1895</v>
      </c>
      <c r="B362" s="50" t="n">
        <f aca="false">(TOT!BN364*60)/TOT!AK364</f>
        <v>4.63562126126698</v>
      </c>
      <c r="C362" s="27" t="n">
        <f aca="false">VLOOKUP(B362,'SK - HITS TAKEN'!$A$3:$B$55,2)</f>
        <v>73</v>
      </c>
      <c r="D362" s="27" t="n">
        <f aca="false">IF(TOT!AK364&lt;400,IF(C362&gt;66,66,C362),C362)</f>
        <v>73</v>
      </c>
      <c r="E362" s="27" t="n">
        <f aca="false">IF(TOT!AK364&lt;200,IF(D362&gt;60,60,D362),D362)</f>
        <v>73</v>
      </c>
      <c r="F362" s="27" t="n">
        <f aca="false">IF(TOT!AN364&lt;13.4,IF(E362&gt;73,73,E362),E362)</f>
        <v>73</v>
      </c>
      <c r="G362" s="27" t="n">
        <f aca="false">IF(TOT!AN364&lt;11,IF(F362&gt;66,66,F362),F362)</f>
        <v>73</v>
      </c>
    </row>
    <row r="363" customFormat="false" ht="13" hidden="false" customHeight="true" outlineLevel="0" collapsed="false">
      <c r="A363" s="17" t="s">
        <v>1897</v>
      </c>
      <c r="B363" s="50" t="n">
        <f aca="false">(TOT!BN365*60)/TOT!AK365</f>
        <v>4.92534019860228</v>
      </c>
      <c r="C363" s="27" t="n">
        <f aca="false">VLOOKUP(B363,'SK - HITS TAKEN'!$A$3:$B$55,2)</f>
        <v>70</v>
      </c>
      <c r="D363" s="27" t="n">
        <f aca="false">IF(TOT!AK365&lt;400,IF(C363&gt;66,66,C363),C363)</f>
        <v>70</v>
      </c>
      <c r="E363" s="27" t="n">
        <f aca="false">IF(TOT!AK365&lt;200,IF(D363&gt;60,60,D363),D363)</f>
        <v>70</v>
      </c>
      <c r="F363" s="27" t="n">
        <f aca="false">IF(TOT!AN365&lt;13.4,IF(E363&gt;73,73,E363),E363)</f>
        <v>70</v>
      </c>
      <c r="G363" s="27" t="n">
        <f aca="false">IF(TOT!AN365&lt;11,IF(F363&gt;66,66,F363),F363)</f>
        <v>70</v>
      </c>
    </row>
    <row r="364" customFormat="false" ht="13" hidden="false" customHeight="true" outlineLevel="0" collapsed="false">
      <c r="A364" s="17" t="s">
        <v>1902</v>
      </c>
      <c r="B364" s="50" t="n">
        <f aca="false">(TOT!BN366*60)/TOT!AK366</f>
        <v>4.15489749430524</v>
      </c>
      <c r="C364" s="27" t="n">
        <f aca="false">VLOOKUP(B364,'SK - HITS TAKEN'!$A$3:$B$55,2)</f>
        <v>78</v>
      </c>
      <c r="D364" s="27" t="n">
        <f aca="false">IF(TOT!AK366&lt;400,IF(C364&gt;66,66,C364),C364)</f>
        <v>78</v>
      </c>
      <c r="E364" s="27" t="n">
        <f aca="false">IF(TOT!AK366&lt;200,IF(D364&gt;60,60,D364),D364)</f>
        <v>78</v>
      </c>
      <c r="F364" s="27" t="n">
        <f aca="false">IF(TOT!AN366&lt;13.4,IF(E364&gt;73,73,E364),E364)</f>
        <v>78</v>
      </c>
      <c r="G364" s="27" t="n">
        <f aca="false">IF(TOT!AN366&lt;11,IF(F364&gt;66,66,F364),F364)</f>
        <v>78</v>
      </c>
    </row>
    <row r="365" customFormat="false" ht="13" hidden="false" customHeight="true" outlineLevel="0" collapsed="false">
      <c r="A365" s="17" t="s">
        <v>1907</v>
      </c>
      <c r="B365" s="50" t="n">
        <f aca="false">(TOT!BN367*60)/TOT!AK367</f>
        <v>14.9152542372881</v>
      </c>
      <c r="C365" s="27" t="n">
        <f aca="false">VLOOKUP(B365,'SK - HITS TAKEN'!$A$3:$B$55,2)</f>
        <v>47</v>
      </c>
      <c r="D365" s="27" t="n">
        <f aca="false">IF(TOT!AK367&lt;400,IF(C365&gt;66,66,C365),C365)</f>
        <v>47</v>
      </c>
      <c r="E365" s="27" t="n">
        <f aca="false">IF(TOT!AK367&lt;200,IF(D365&gt;60,60,D365),D365)</f>
        <v>47</v>
      </c>
      <c r="F365" s="27" t="n">
        <f aca="false">IF(TOT!AN367&lt;13.4,IF(E365&gt;73,73,E365),E365)</f>
        <v>47</v>
      </c>
      <c r="G365" s="27" t="n">
        <f aca="false">IF(TOT!AN367&lt;11,IF(F365&gt;66,66,F365),F365)</f>
        <v>47</v>
      </c>
    </row>
    <row r="366" customFormat="false" ht="13" hidden="false" customHeight="true" outlineLevel="0" collapsed="false">
      <c r="A366" s="17" t="s">
        <v>1912</v>
      </c>
      <c r="B366" s="50" t="n">
        <f aca="false">(TOT!BN368*60)/TOT!AK368</f>
        <v>4.44136851924295</v>
      </c>
      <c r="C366" s="27" t="n">
        <f aca="false">VLOOKUP(B366,'SK - HITS TAKEN'!$A$3:$B$55,2)</f>
        <v>75</v>
      </c>
      <c r="D366" s="27" t="n">
        <f aca="false">IF(TOT!AK368&lt;400,IF(C366&gt;66,66,C366),C366)</f>
        <v>75</v>
      </c>
      <c r="E366" s="27" t="n">
        <f aca="false">IF(TOT!AK368&lt;200,IF(D366&gt;60,60,D366),D366)</f>
        <v>75</v>
      </c>
      <c r="F366" s="27" t="n">
        <f aca="false">IF(TOT!AN368&lt;13.4,IF(E366&gt;73,73,E366),E366)</f>
        <v>73</v>
      </c>
      <c r="G366" s="27" t="n">
        <f aca="false">IF(TOT!AN368&lt;11,IF(F366&gt;66,66,F366),F366)</f>
        <v>73</v>
      </c>
    </row>
    <row r="367" customFormat="false" ht="13" hidden="false" customHeight="true" outlineLevel="0" collapsed="false">
      <c r="A367" s="17" t="s">
        <v>1918</v>
      </c>
      <c r="B367" s="50" t="n">
        <f aca="false">(TOT!BN369*60)/TOT!AK369</f>
        <v>9.49152542372881</v>
      </c>
      <c r="C367" s="27" t="n">
        <f aca="false">VLOOKUP(B367,'SK - HITS TAKEN'!$A$3:$B$55,2)</f>
        <v>47</v>
      </c>
      <c r="D367" s="27" t="n">
        <f aca="false">IF(TOT!AK369&lt;400,IF(C367&gt;66,66,C367),C367)</f>
        <v>47</v>
      </c>
      <c r="E367" s="27" t="n">
        <f aca="false">IF(TOT!AK369&lt;200,IF(D367&gt;60,60,D367),D367)</f>
        <v>47</v>
      </c>
      <c r="F367" s="27" t="n">
        <f aca="false">IF(TOT!AN369&lt;13.4,IF(E367&gt;73,73,E367),E367)</f>
        <v>47</v>
      </c>
      <c r="G367" s="27" t="n">
        <f aca="false">IF(TOT!AN369&lt;11,IF(F367&gt;66,66,F367),F367)</f>
        <v>47</v>
      </c>
    </row>
    <row r="368" customFormat="false" ht="13" hidden="false" customHeight="true" outlineLevel="0" collapsed="false">
      <c r="A368" s="17" t="s">
        <v>1923</v>
      </c>
      <c r="B368" s="50" t="n">
        <f aca="false">(TOT!BN370*60)/TOT!AK370</f>
        <v>3.79430853719421</v>
      </c>
      <c r="C368" s="27" t="n">
        <f aca="false">VLOOKUP(B368,'SK - HITS TAKEN'!$A$3:$B$55,2)</f>
        <v>82</v>
      </c>
      <c r="D368" s="27" t="n">
        <f aca="false">IF(TOT!AK370&lt;400,IF(C368&gt;66,66,C368),C368)</f>
        <v>82</v>
      </c>
      <c r="E368" s="27" t="n">
        <f aca="false">IF(TOT!AK370&lt;200,IF(D368&gt;60,60,D368),D368)</f>
        <v>82</v>
      </c>
      <c r="F368" s="27" t="n">
        <f aca="false">IF(TOT!AN370&lt;13.4,IF(E368&gt;73,73,E368),E368)</f>
        <v>73</v>
      </c>
      <c r="G368" s="27" t="n">
        <f aca="false">IF(TOT!AN370&lt;11,IF(F368&gt;66,66,F368),F368)</f>
        <v>73</v>
      </c>
    </row>
    <row r="369" customFormat="false" ht="13" hidden="false" customHeight="true" outlineLevel="0" collapsed="false">
      <c r="A369" s="17" t="s">
        <v>1926</v>
      </c>
      <c r="B369" s="50" t="n">
        <f aca="false">(TOT!BN371*60)/TOT!AK371</f>
        <v>2.40435455324649</v>
      </c>
      <c r="C369" s="27" t="n">
        <f aca="false">VLOOKUP(B369,'SK - HITS TAKEN'!$A$3:$B$55,2)</f>
        <v>95</v>
      </c>
      <c r="D369" s="27" t="n">
        <f aca="false">IF(TOT!AK371&lt;400,IF(C369&gt;66,66,C369),C369)</f>
        <v>95</v>
      </c>
      <c r="E369" s="27" t="n">
        <f aca="false">IF(TOT!AK371&lt;200,IF(D369&gt;60,60,D369),D369)</f>
        <v>95</v>
      </c>
      <c r="F369" s="27" t="n">
        <f aca="false">IF(TOT!AN371&lt;13.4,IF(E369&gt;73,73,E369),E369)</f>
        <v>95</v>
      </c>
      <c r="G369" s="27" t="n">
        <f aca="false">IF(TOT!AN371&lt;11,IF(F369&gt;66,66,F369),F369)</f>
        <v>95</v>
      </c>
    </row>
    <row r="370" customFormat="false" ht="13" hidden="false" customHeight="true" outlineLevel="0" collapsed="false">
      <c r="A370" s="17" t="s">
        <v>1929</v>
      </c>
      <c r="B370" s="50" t="n">
        <f aca="false">(TOT!BN372*60)/TOT!AK372</f>
        <v>2.09059233449477</v>
      </c>
      <c r="C370" s="27" t="n">
        <f aca="false">VLOOKUP(B370,'SK - HITS TAKEN'!$A$3:$B$55,2)</f>
        <v>96</v>
      </c>
      <c r="D370" s="27" t="n">
        <f aca="false">IF(TOT!AK372&lt;400,IF(C370&gt;66,66,C370),C370)</f>
        <v>66</v>
      </c>
      <c r="E370" s="27" t="n">
        <f aca="false">IF(TOT!AK372&lt;200,IF(D370&gt;60,60,D370),D370)</f>
        <v>66</v>
      </c>
      <c r="F370" s="27" t="n">
        <f aca="false">IF(TOT!AN372&lt;13.4,IF(E370&gt;73,73,E370),E370)</f>
        <v>66</v>
      </c>
      <c r="G370" s="27" t="n">
        <f aca="false">IF(TOT!AN372&lt;11,IF(F370&gt;66,66,F370),F370)</f>
        <v>66</v>
      </c>
    </row>
    <row r="371" customFormat="false" ht="13" hidden="false" customHeight="true" outlineLevel="0" collapsed="false">
      <c r="A371" s="17" t="s">
        <v>1933</v>
      </c>
      <c r="B371" s="50" t="n">
        <f aca="false">(TOT!BN373*60)/TOT!AK373</f>
        <v>4.09359282746554</v>
      </c>
      <c r="C371" s="27" t="n">
        <f aca="false">VLOOKUP(B371,'SK - HITS TAKEN'!$A$3:$B$55,2)</f>
        <v>79</v>
      </c>
      <c r="D371" s="27" t="n">
        <f aca="false">IF(TOT!AK373&lt;400,IF(C371&gt;66,66,C371),C371)</f>
        <v>79</v>
      </c>
      <c r="E371" s="27" t="n">
        <f aca="false">IF(TOT!AK373&lt;200,IF(D371&gt;60,60,D371),D371)</f>
        <v>79</v>
      </c>
      <c r="F371" s="27" t="n">
        <f aca="false">IF(TOT!AN373&lt;13.4,IF(E371&gt;73,73,E371),E371)</f>
        <v>73</v>
      </c>
      <c r="G371" s="27" t="n">
        <f aca="false">IF(TOT!AN373&lt;11,IF(F371&gt;66,66,F371),F371)</f>
        <v>66</v>
      </c>
    </row>
    <row r="372" customFormat="false" ht="13" hidden="false" customHeight="true" outlineLevel="0" collapsed="false">
      <c r="A372" s="17" t="s">
        <v>1939</v>
      </c>
      <c r="B372" s="50" t="n">
        <f aca="false">(TOT!BN374*60)/TOT!AK374</f>
        <v>2.87990126052828</v>
      </c>
      <c r="C372" s="27" t="n">
        <f aca="false">VLOOKUP(B372,'SK - HITS TAKEN'!$A$3:$B$55,2)</f>
        <v>91</v>
      </c>
      <c r="D372" s="27" t="n">
        <f aca="false">IF(TOT!AK374&lt;400,IF(C372&gt;66,66,C372),C372)</f>
        <v>91</v>
      </c>
      <c r="E372" s="27" t="n">
        <f aca="false">IF(TOT!AK374&lt;200,IF(D372&gt;60,60,D372),D372)</f>
        <v>91</v>
      </c>
      <c r="F372" s="27" t="n">
        <f aca="false">IF(TOT!AN374&lt;13.4,IF(E372&gt;73,73,E372),E372)</f>
        <v>91</v>
      </c>
      <c r="G372" s="27" t="n">
        <f aca="false">IF(TOT!AN374&lt;11,IF(F372&gt;66,66,F372),F372)</f>
        <v>91</v>
      </c>
    </row>
    <row r="373" customFormat="false" ht="13" hidden="false" customHeight="true" outlineLevel="0" collapsed="false">
      <c r="A373" s="17" t="s">
        <v>1943</v>
      </c>
      <c r="B373" s="50" t="n">
        <f aca="false">(TOT!BN375*60)/TOT!AK375</f>
        <v>7.81193490054238</v>
      </c>
      <c r="C373" s="27" t="n">
        <f aca="false">VLOOKUP(B373,'SK - HITS TAKEN'!$A$3:$B$55,2)</f>
        <v>51</v>
      </c>
      <c r="D373" s="27" t="n">
        <f aca="false">IF(TOT!AK375&lt;400,IF(C373&gt;66,66,C373),C373)</f>
        <v>51</v>
      </c>
      <c r="E373" s="27" t="n">
        <f aca="false">IF(TOT!AK375&lt;200,IF(D373&gt;60,60,D373),D373)</f>
        <v>51</v>
      </c>
      <c r="F373" s="27" t="n">
        <f aca="false">IF(TOT!AN375&lt;13.4,IF(E373&gt;73,73,E373),E373)</f>
        <v>51</v>
      </c>
      <c r="G373" s="27" t="n">
        <f aca="false">IF(TOT!AN375&lt;11,IF(F373&gt;66,66,F373),F373)</f>
        <v>51</v>
      </c>
    </row>
    <row r="374" customFormat="false" ht="13" hidden="false" customHeight="true" outlineLevel="0" collapsed="false">
      <c r="A374" s="17" t="s">
        <v>1947</v>
      </c>
      <c r="B374" s="50" t="n">
        <f aca="false">(TOT!BN376*60)/TOT!AK376</f>
        <v>5.11363636363648</v>
      </c>
      <c r="C374" s="27" t="n">
        <f aca="false">VLOOKUP(B374,'SK - HITS TAKEN'!$A$3:$B$55,2)</f>
        <v>68</v>
      </c>
      <c r="D374" s="27" t="n">
        <f aca="false">IF(TOT!AK376&lt;400,IF(C374&gt;66,66,C374),C374)</f>
        <v>66</v>
      </c>
      <c r="E374" s="27" t="n">
        <f aca="false">IF(TOT!AK376&lt;200,IF(D374&gt;60,60,D374),D374)</f>
        <v>60</v>
      </c>
      <c r="F374" s="27" t="n">
        <f aca="false">IF(TOT!AN376&lt;13.4,IF(E374&gt;73,73,E374),E374)</f>
        <v>60</v>
      </c>
      <c r="G374" s="27" t="n">
        <f aca="false">IF(TOT!AN376&lt;11,IF(F374&gt;66,66,F374),F374)</f>
        <v>60</v>
      </c>
    </row>
    <row r="375" customFormat="false" ht="13" hidden="false" customHeight="true" outlineLevel="0" collapsed="false">
      <c r="A375" s="17" t="s">
        <v>1951</v>
      </c>
      <c r="B375" s="50" t="n">
        <f aca="false">(TOT!BN377*60)/TOT!AK377</f>
        <v>2.60218485332024</v>
      </c>
      <c r="C375" s="27" t="n">
        <f aca="false">VLOOKUP(B375,'SK - HITS TAKEN'!$A$3:$B$55,2)</f>
        <v>94</v>
      </c>
      <c r="D375" s="27" t="n">
        <f aca="false">IF(TOT!AK377&lt;400,IF(C375&gt;66,66,C375),C375)</f>
        <v>94</v>
      </c>
      <c r="E375" s="27" t="n">
        <f aca="false">IF(TOT!AK377&lt;200,IF(D375&gt;60,60,D375),D375)</f>
        <v>94</v>
      </c>
      <c r="F375" s="27" t="n">
        <f aca="false">IF(TOT!AN377&lt;13.4,IF(E375&gt;73,73,E375),E375)</f>
        <v>94</v>
      </c>
      <c r="G375" s="27" t="n">
        <f aca="false">IF(TOT!AN377&lt;11,IF(F375&gt;66,66,F375),F375)</f>
        <v>94</v>
      </c>
    </row>
    <row r="376" customFormat="false" ht="13" hidden="false" customHeight="true" outlineLevel="0" collapsed="false">
      <c r="A376" s="17" t="s">
        <v>1954</v>
      </c>
      <c r="B376" s="50" t="n">
        <f aca="false">(TOT!BN378*60)/TOT!AK378</f>
        <v>2.30663074193329</v>
      </c>
      <c r="C376" s="27" t="n">
        <f aca="false">VLOOKUP(B376,'SK - HITS TAKEN'!$A$3:$B$55,2)</f>
        <v>95</v>
      </c>
      <c r="D376" s="27" t="n">
        <f aca="false">IF(TOT!AK378&lt;400,IF(C376&gt;66,66,C376),C376)</f>
        <v>95</v>
      </c>
      <c r="E376" s="27" t="n">
        <f aca="false">IF(TOT!AK378&lt;200,IF(D376&gt;60,60,D376),D376)</f>
        <v>95</v>
      </c>
      <c r="F376" s="27" t="n">
        <f aca="false">IF(TOT!AN378&lt;13.4,IF(E376&gt;73,73,E376),E376)</f>
        <v>73</v>
      </c>
      <c r="G376" s="27" t="n">
        <f aca="false">IF(TOT!AN378&lt;11,IF(F376&gt;66,66,F376),F376)</f>
        <v>73</v>
      </c>
    </row>
    <row r="377" customFormat="false" ht="13" hidden="false" customHeight="true" outlineLevel="0" collapsed="false">
      <c r="A377" s="17" t="s">
        <v>1958</v>
      </c>
      <c r="B377" s="50" t="n">
        <f aca="false">(TOT!BN379*60)/TOT!AK379</f>
        <v>3.71009490940466</v>
      </c>
      <c r="C377" s="27" t="n">
        <f aca="false">VLOOKUP(B377,'SK - HITS TAKEN'!$A$3:$B$55,2)</f>
        <v>83</v>
      </c>
      <c r="D377" s="27" t="n">
        <f aca="false">IF(TOT!AK379&lt;400,IF(C377&gt;66,66,C377),C377)</f>
        <v>83</v>
      </c>
      <c r="E377" s="27" t="n">
        <f aca="false">IF(TOT!AK379&lt;200,IF(D377&gt;60,60,D377),D377)</f>
        <v>83</v>
      </c>
      <c r="F377" s="27" t="n">
        <f aca="false">IF(TOT!AN379&lt;13.4,IF(E377&gt;73,73,E377),E377)</f>
        <v>83</v>
      </c>
      <c r="G377" s="27" t="n">
        <f aca="false">IF(TOT!AN379&lt;11,IF(F377&gt;66,66,F377),F377)</f>
        <v>83</v>
      </c>
    </row>
    <row r="378" customFormat="false" ht="13" hidden="false" customHeight="true" outlineLevel="0" collapsed="false">
      <c r="A378" s="17" t="s">
        <v>1961</v>
      </c>
      <c r="B378" s="50" t="n">
        <f aca="false">(TOT!BN380*60)/TOT!AK380</f>
        <v>2.74599542334096</v>
      </c>
      <c r="C378" s="27" t="n">
        <f aca="false">VLOOKUP(B378,'SK - HITS TAKEN'!$A$3:$B$55,2)</f>
        <v>92</v>
      </c>
      <c r="D378" s="27" t="n">
        <f aca="false">IF(TOT!AK380&lt;400,IF(C378&gt;66,66,C378),C378)</f>
        <v>92</v>
      </c>
      <c r="E378" s="27" t="n">
        <f aca="false">IF(TOT!AK380&lt;200,IF(D378&gt;60,60,D378),D378)</f>
        <v>92</v>
      </c>
      <c r="F378" s="27" t="n">
        <f aca="false">IF(TOT!AN380&lt;13.4,IF(E378&gt;73,73,E378),E378)</f>
        <v>73</v>
      </c>
      <c r="G378" s="27" t="n">
        <f aca="false">IF(TOT!AN380&lt;11,IF(F378&gt;66,66,F378),F378)</f>
        <v>73</v>
      </c>
    </row>
    <row r="379" customFormat="false" ht="13" hidden="false" customHeight="true" outlineLevel="0" collapsed="false">
      <c r="A379" s="17" t="s">
        <v>1965</v>
      </c>
      <c r="B379" s="50" t="n">
        <f aca="false">(TOT!BN381*60)/TOT!AK381</f>
        <v>4.59715751885925</v>
      </c>
      <c r="C379" s="27" t="n">
        <f aca="false">VLOOKUP(B379,'SK - HITS TAKEN'!$A$3:$B$55,2)</f>
        <v>73</v>
      </c>
      <c r="D379" s="27" t="n">
        <f aca="false">IF(TOT!AK381&lt;400,IF(C379&gt;66,66,C379),C379)</f>
        <v>73</v>
      </c>
      <c r="E379" s="27" t="n">
        <f aca="false">IF(TOT!AK381&lt;200,IF(D379&gt;60,60,D379),D379)</f>
        <v>73</v>
      </c>
      <c r="F379" s="27" t="n">
        <f aca="false">IF(TOT!AN381&lt;13.4,IF(E379&gt;73,73,E379),E379)</f>
        <v>73</v>
      </c>
      <c r="G379" s="27" t="n">
        <f aca="false">IF(TOT!AN381&lt;11,IF(F379&gt;66,66,F379),F379)</f>
        <v>73</v>
      </c>
    </row>
    <row r="380" customFormat="false" ht="13" hidden="false" customHeight="true" outlineLevel="0" collapsed="false">
      <c r="A380" s="17" t="s">
        <v>1970</v>
      </c>
      <c r="B380" s="50" t="n">
        <f aca="false">(TOT!BN382*60)/TOT!AK382</f>
        <v>4.90946283809387</v>
      </c>
      <c r="C380" s="27" t="n">
        <f aca="false">VLOOKUP(B380,'SK - HITS TAKEN'!$A$3:$B$55,2)</f>
        <v>70</v>
      </c>
      <c r="D380" s="27" t="n">
        <f aca="false">IF(TOT!AK382&lt;400,IF(C380&gt;66,66,C380),C380)</f>
        <v>66</v>
      </c>
      <c r="E380" s="27" t="n">
        <f aca="false">IF(TOT!AK382&lt;200,IF(D380&gt;60,60,D380),D380)</f>
        <v>66</v>
      </c>
      <c r="F380" s="27" t="n">
        <f aca="false">IF(TOT!AN382&lt;13.4,IF(E380&gt;73,73,E380),E380)</f>
        <v>66</v>
      </c>
      <c r="G380" s="27" t="n">
        <f aca="false">IF(TOT!AN382&lt;11,IF(F380&gt;66,66,F380),F380)</f>
        <v>66</v>
      </c>
    </row>
    <row r="381" customFormat="false" ht="13" hidden="false" customHeight="true" outlineLevel="0" collapsed="false">
      <c r="A381" s="17" t="s">
        <v>1975</v>
      </c>
      <c r="B381" s="50" t="n">
        <f aca="false">(TOT!BN383*60)/TOT!AK383</f>
        <v>0</v>
      </c>
      <c r="C381" s="27" t="n">
        <f aca="false">VLOOKUP(B381,'SK - HITS TAKEN'!$A$3:$B$55,2)</f>
        <v>99</v>
      </c>
      <c r="D381" s="27" t="n">
        <f aca="false">IF(TOT!AK383&lt;400,IF(C381&gt;66,66,C381),C381)</f>
        <v>66</v>
      </c>
      <c r="E381" s="27" t="n">
        <f aca="false">IF(TOT!AK383&lt;200,IF(D381&gt;60,60,D381),D381)</f>
        <v>60</v>
      </c>
      <c r="F381" s="27" t="n">
        <f aca="false">IF(TOT!AN383&lt;13.4,IF(E381&gt;73,73,E381),E381)</f>
        <v>60</v>
      </c>
      <c r="G381" s="27" t="n">
        <f aca="false">IF(TOT!AN383&lt;11,IF(F381&gt;66,66,F381),F381)</f>
        <v>60</v>
      </c>
    </row>
    <row r="382" customFormat="false" ht="13" hidden="false" customHeight="true" outlineLevel="0" collapsed="false">
      <c r="A382" s="17" t="s">
        <v>1978</v>
      </c>
      <c r="B382" s="50" t="n">
        <f aca="false">(TOT!BN384*60)/TOT!AK384</f>
        <v>4.54951619903507</v>
      </c>
      <c r="C382" s="27" t="n">
        <f aca="false">VLOOKUP(B382,'SK - HITS TAKEN'!$A$3:$B$55,2)</f>
        <v>74</v>
      </c>
      <c r="D382" s="27" t="n">
        <f aca="false">IF(TOT!AK384&lt;400,IF(C382&gt;66,66,C382),C382)</f>
        <v>74</v>
      </c>
      <c r="E382" s="27" t="n">
        <f aca="false">IF(TOT!AK384&lt;200,IF(D382&gt;60,60,D382),D382)</f>
        <v>74</v>
      </c>
      <c r="F382" s="27" t="n">
        <f aca="false">IF(TOT!AN384&lt;13.4,IF(E382&gt;73,73,E382),E382)</f>
        <v>74</v>
      </c>
      <c r="G382" s="27" t="n">
        <f aca="false">IF(TOT!AN384&lt;11,IF(F382&gt;66,66,F382),F382)</f>
        <v>74</v>
      </c>
    </row>
    <row r="383" customFormat="false" ht="13" hidden="false" customHeight="true" outlineLevel="0" collapsed="false">
      <c r="A383" s="17" t="s">
        <v>1982</v>
      </c>
      <c r="B383" s="50" t="n">
        <f aca="false">(TOT!BN385*60)/TOT!AK385</f>
        <v>0</v>
      </c>
      <c r="C383" s="27" t="n">
        <f aca="false">VLOOKUP(B383,'SK - HITS TAKEN'!$A$3:$B$55,2)</f>
        <v>99</v>
      </c>
      <c r="D383" s="27" t="n">
        <f aca="false">IF(TOT!AK385&lt;400,IF(C383&gt;66,66,C383),C383)</f>
        <v>66</v>
      </c>
      <c r="E383" s="27" t="n">
        <f aca="false">IF(TOT!AK385&lt;200,IF(D383&gt;60,60,D383),D383)</f>
        <v>60</v>
      </c>
      <c r="F383" s="27" t="n">
        <f aca="false">IF(TOT!AN385&lt;13.4,IF(E383&gt;73,73,E383),E383)</f>
        <v>60</v>
      </c>
      <c r="G383" s="27" t="n">
        <f aca="false">IF(TOT!AN385&lt;11,IF(F383&gt;66,66,F383),F383)</f>
        <v>60</v>
      </c>
    </row>
    <row r="384" customFormat="false" ht="13" hidden="false" customHeight="true" outlineLevel="0" collapsed="false">
      <c r="A384" s="17" t="s">
        <v>1986</v>
      </c>
      <c r="B384" s="50" t="n">
        <f aca="false">(TOT!BN386*60)/TOT!AK386</f>
        <v>1.61909704203425</v>
      </c>
      <c r="C384" s="27" t="n">
        <f aca="false">VLOOKUP(B384,'SK - HITS TAKEN'!$A$3:$B$55,2)</f>
        <v>98</v>
      </c>
      <c r="D384" s="27" t="n">
        <f aca="false">IF(TOT!AK386&lt;400,IF(C384&gt;66,66,C384),C384)</f>
        <v>98</v>
      </c>
      <c r="E384" s="27" t="n">
        <f aca="false">IF(TOT!AK386&lt;200,IF(D384&gt;60,60,D384),D384)</f>
        <v>98</v>
      </c>
      <c r="F384" s="27" t="n">
        <f aca="false">IF(TOT!AN386&lt;13.4,IF(E384&gt;73,73,E384),E384)</f>
        <v>98</v>
      </c>
      <c r="G384" s="27" t="n">
        <f aca="false">IF(TOT!AN386&lt;11,IF(F384&gt;66,66,F384),F384)</f>
        <v>98</v>
      </c>
    </row>
    <row r="385" customFormat="false" ht="13" hidden="false" customHeight="true" outlineLevel="0" collapsed="false">
      <c r="A385" s="17" t="s">
        <v>1989</v>
      </c>
      <c r="B385" s="50" t="n">
        <f aca="false">(TOT!BN387*60)/TOT!AK387</f>
        <v>4.14204766642163</v>
      </c>
      <c r="C385" s="27" t="n">
        <f aca="false">VLOOKUP(B385,'SK - HITS TAKEN'!$A$3:$B$55,2)</f>
        <v>78</v>
      </c>
      <c r="D385" s="27" t="n">
        <f aca="false">IF(TOT!AK387&lt;400,IF(C385&gt;66,66,C385),C385)</f>
        <v>78</v>
      </c>
      <c r="E385" s="27" t="n">
        <f aca="false">IF(TOT!AK387&lt;200,IF(D385&gt;60,60,D385),D385)</f>
        <v>78</v>
      </c>
      <c r="F385" s="27" t="n">
        <f aca="false">IF(TOT!AN387&lt;13.4,IF(E385&gt;73,73,E385),E385)</f>
        <v>78</v>
      </c>
      <c r="G385" s="27" t="n">
        <f aca="false">IF(TOT!AN387&lt;11,IF(F385&gt;66,66,F385),F385)</f>
        <v>78</v>
      </c>
    </row>
    <row r="386" customFormat="false" ht="13" hidden="false" customHeight="true" outlineLevel="0" collapsed="false">
      <c r="A386" s="17" t="s">
        <v>1992</v>
      </c>
      <c r="B386" s="50" t="n">
        <f aca="false">(TOT!BN388*60)/TOT!AK388</f>
        <v>3.9414619904383</v>
      </c>
      <c r="C386" s="27" t="n">
        <f aca="false">VLOOKUP(B386,'SK - HITS TAKEN'!$A$3:$B$55,2)</f>
        <v>80</v>
      </c>
      <c r="D386" s="27" t="n">
        <f aca="false">IF(TOT!AK388&lt;400,IF(C386&gt;66,66,C386),C386)</f>
        <v>80</v>
      </c>
      <c r="E386" s="27" t="n">
        <f aca="false">IF(TOT!AK388&lt;200,IF(D386&gt;60,60,D386),D386)</f>
        <v>80</v>
      </c>
      <c r="F386" s="27" t="n">
        <f aca="false">IF(TOT!AN388&lt;13.4,IF(E386&gt;73,73,E386),E386)</f>
        <v>80</v>
      </c>
      <c r="G386" s="27" t="n">
        <f aca="false">IF(TOT!AN388&lt;11,IF(F386&gt;66,66,F386),F386)</f>
        <v>80</v>
      </c>
    </row>
    <row r="387" customFormat="false" ht="13" hidden="false" customHeight="true" outlineLevel="0" collapsed="false">
      <c r="A387" s="17" t="s">
        <v>1995</v>
      </c>
      <c r="B387" s="50" t="n">
        <f aca="false">(TOT!BN389*60)/TOT!AK389</f>
        <v>3.61509835194046</v>
      </c>
      <c r="C387" s="27" t="n">
        <f aca="false">VLOOKUP(B387,'SK - HITS TAKEN'!$A$3:$B$55,2)</f>
        <v>84</v>
      </c>
      <c r="D387" s="27" t="n">
        <f aca="false">IF(TOT!AK389&lt;400,IF(C387&gt;66,66,C387),C387)</f>
        <v>84</v>
      </c>
      <c r="E387" s="27" t="n">
        <f aca="false">IF(TOT!AK389&lt;200,IF(D387&gt;60,60,D387),D387)</f>
        <v>84</v>
      </c>
      <c r="F387" s="27" t="n">
        <f aca="false">IF(TOT!AN389&lt;13.4,IF(E387&gt;73,73,E387),E387)</f>
        <v>84</v>
      </c>
      <c r="G387" s="27" t="n">
        <f aca="false">IF(TOT!AN389&lt;11,IF(F387&gt;66,66,F387),F387)</f>
        <v>84</v>
      </c>
    </row>
    <row r="388" customFormat="false" ht="13" hidden="false" customHeight="true" outlineLevel="0" collapsed="false">
      <c r="A388" s="17" t="s">
        <v>2000</v>
      </c>
      <c r="B388" s="50" t="n">
        <f aca="false">(TOT!BN390*60)/TOT!AK390</f>
        <v>5.90573537762635</v>
      </c>
      <c r="C388" s="27" t="n">
        <f aca="false">VLOOKUP(B388,'SK - HITS TAKEN'!$A$3:$B$55,2)</f>
        <v>61</v>
      </c>
      <c r="D388" s="27" t="n">
        <f aca="false">IF(TOT!AK390&lt;400,IF(C388&gt;66,66,C388),C388)</f>
        <v>61</v>
      </c>
      <c r="E388" s="27" t="n">
        <f aca="false">IF(TOT!AK390&lt;200,IF(D388&gt;60,60,D388),D388)</f>
        <v>61</v>
      </c>
      <c r="F388" s="27" t="n">
        <f aca="false">IF(TOT!AN390&lt;13.4,IF(E388&gt;73,73,E388),E388)</f>
        <v>61</v>
      </c>
      <c r="G388" s="27" t="n">
        <f aca="false">IF(TOT!AN390&lt;11,IF(F388&gt;66,66,F388),F388)</f>
        <v>61</v>
      </c>
    </row>
    <row r="389" customFormat="false" ht="13" hidden="false" customHeight="true" outlineLevel="0" collapsed="false">
      <c r="A389" s="17" t="s">
        <v>2004</v>
      </c>
      <c r="B389" s="50" t="n">
        <f aca="false">(TOT!BN391*60)/TOT!AK391</f>
        <v>5.24801473126942</v>
      </c>
      <c r="C389" s="27" t="n">
        <f aca="false">VLOOKUP(B389,'SK - HITS TAKEN'!$A$3:$B$55,2)</f>
        <v>67</v>
      </c>
      <c r="D389" s="27" t="n">
        <f aca="false">IF(TOT!AK391&lt;400,IF(C389&gt;66,66,C389),C389)</f>
        <v>67</v>
      </c>
      <c r="E389" s="27" t="n">
        <f aca="false">IF(TOT!AK391&lt;200,IF(D389&gt;60,60,D389),D389)</f>
        <v>67</v>
      </c>
      <c r="F389" s="27" t="n">
        <f aca="false">IF(TOT!AN391&lt;13.4,IF(E389&gt;73,73,E389),E389)</f>
        <v>67</v>
      </c>
      <c r="G389" s="27" t="n">
        <f aca="false">IF(TOT!AN391&lt;11,IF(F389&gt;66,66,F389),F389)</f>
        <v>67</v>
      </c>
    </row>
    <row r="390" customFormat="false" ht="13" hidden="false" customHeight="true" outlineLevel="0" collapsed="false">
      <c r="A390" s="17" t="s">
        <v>2009</v>
      </c>
      <c r="B390" s="50" t="n">
        <f aca="false">(TOT!BN392*60)/TOT!AK392</f>
        <v>9.59451741861793</v>
      </c>
      <c r="C390" s="27" t="n">
        <f aca="false">VLOOKUP(B390,'SK - HITS TAKEN'!$A$3:$B$55,2)</f>
        <v>47</v>
      </c>
      <c r="D390" s="27" t="n">
        <f aca="false">IF(TOT!AK392&lt;400,IF(C390&gt;66,66,C390),C390)</f>
        <v>47</v>
      </c>
      <c r="E390" s="27" t="n">
        <f aca="false">IF(TOT!AK392&lt;200,IF(D390&gt;60,60,D390),D390)</f>
        <v>47</v>
      </c>
      <c r="F390" s="27" t="n">
        <f aca="false">IF(TOT!AN392&lt;13.4,IF(E390&gt;73,73,E390),E390)</f>
        <v>47</v>
      </c>
      <c r="G390" s="27" t="n">
        <f aca="false">IF(TOT!AN392&lt;11,IF(F390&gt;66,66,F390),F390)</f>
        <v>47</v>
      </c>
    </row>
    <row r="391" customFormat="false" ht="13" hidden="false" customHeight="true" outlineLevel="0" collapsed="false">
      <c r="A391" s="17" t="s">
        <v>2013</v>
      </c>
      <c r="B391" s="50" t="n">
        <f aca="false">(TOT!BN393*60)/TOT!AK393</f>
        <v>5.94487022060375</v>
      </c>
      <c r="C391" s="27" t="n">
        <f aca="false">VLOOKUP(B391,'SK - HITS TAKEN'!$A$3:$B$55,2)</f>
        <v>61</v>
      </c>
      <c r="D391" s="27" t="n">
        <f aca="false">IF(TOT!AK393&lt;400,IF(C391&gt;66,66,C391),C391)</f>
        <v>61</v>
      </c>
      <c r="E391" s="27" t="n">
        <f aca="false">IF(TOT!AK393&lt;200,IF(D391&gt;60,60,D391),D391)</f>
        <v>61</v>
      </c>
      <c r="F391" s="27" t="n">
        <f aca="false">IF(TOT!AN393&lt;13.4,IF(E391&gt;73,73,E391),E391)</f>
        <v>61</v>
      </c>
      <c r="G391" s="27" t="n">
        <f aca="false">IF(TOT!AN393&lt;11,IF(F391&gt;66,66,F391),F391)</f>
        <v>61</v>
      </c>
    </row>
    <row r="392" customFormat="false" ht="13" hidden="false" customHeight="true" outlineLevel="0" collapsed="false">
      <c r="A392" s="17" t="s">
        <v>2017</v>
      </c>
      <c r="B392" s="50" t="n">
        <f aca="false">(TOT!BN394*60)/TOT!AK394</f>
        <v>3.5507139702634</v>
      </c>
      <c r="C392" s="27" t="n">
        <f aca="false">VLOOKUP(B392,'SK - HITS TAKEN'!$A$3:$B$55,2)</f>
        <v>84</v>
      </c>
      <c r="D392" s="27" t="n">
        <f aca="false">IF(TOT!AK394&lt;400,IF(C392&gt;66,66,C392),C392)</f>
        <v>84</v>
      </c>
      <c r="E392" s="27" t="n">
        <f aca="false">IF(TOT!AK394&lt;200,IF(D392&gt;60,60,D392),D392)</f>
        <v>84</v>
      </c>
      <c r="F392" s="27" t="n">
        <f aca="false">IF(TOT!AN394&lt;13.4,IF(E392&gt;73,73,E392),E392)</f>
        <v>84</v>
      </c>
      <c r="G392" s="27" t="n">
        <f aca="false">IF(TOT!AN394&lt;11,IF(F392&gt;66,66,F392),F392)</f>
        <v>84</v>
      </c>
    </row>
    <row r="393" customFormat="false" ht="13" hidden="false" customHeight="true" outlineLevel="0" collapsed="false">
      <c r="A393" s="17" t="s">
        <v>2020</v>
      </c>
      <c r="B393" s="50" t="n">
        <f aca="false">(TOT!BN395*60)/TOT!AK395</f>
        <v>8.32404935572702</v>
      </c>
      <c r="C393" s="27" t="n">
        <f aca="false">VLOOKUP(B393,'SK - HITS TAKEN'!$A$3:$B$55,2)</f>
        <v>50</v>
      </c>
      <c r="D393" s="27" t="n">
        <f aca="false">IF(TOT!AK395&lt;400,IF(C393&gt;66,66,C393),C393)</f>
        <v>50</v>
      </c>
      <c r="E393" s="27" t="n">
        <f aca="false">IF(TOT!AK395&lt;200,IF(D393&gt;60,60,D393),D393)</f>
        <v>50</v>
      </c>
      <c r="F393" s="27" t="n">
        <f aca="false">IF(TOT!AN395&lt;13.4,IF(E393&gt;73,73,E393),E393)</f>
        <v>50</v>
      </c>
      <c r="G393" s="27" t="n">
        <f aca="false">IF(TOT!AN395&lt;11,IF(F393&gt;66,66,F393),F393)</f>
        <v>50</v>
      </c>
    </row>
    <row r="394" customFormat="false" ht="13" hidden="false" customHeight="true" outlineLevel="0" collapsed="false">
      <c r="A394" s="17" t="s">
        <v>2026</v>
      </c>
      <c r="B394" s="50" t="n">
        <f aca="false">(TOT!BN396*60)/TOT!AK396</f>
        <v>5.25716119714371</v>
      </c>
      <c r="C394" s="27" t="n">
        <f aca="false">VLOOKUP(B394,'SK - HITS TAKEN'!$A$3:$B$55,2)</f>
        <v>67</v>
      </c>
      <c r="D394" s="27" t="n">
        <f aca="false">IF(TOT!AK396&lt;400,IF(C394&gt;66,66,C394),C394)</f>
        <v>67</v>
      </c>
      <c r="E394" s="27" t="n">
        <f aca="false">IF(TOT!AK396&lt;200,IF(D394&gt;60,60,D394),D394)</f>
        <v>67</v>
      </c>
      <c r="F394" s="27" t="n">
        <f aca="false">IF(TOT!AN396&lt;13.4,IF(E394&gt;73,73,E394),E394)</f>
        <v>67</v>
      </c>
      <c r="G394" s="27" t="n">
        <f aca="false">IF(TOT!AN396&lt;11,IF(F394&gt;66,66,F394),F394)</f>
        <v>67</v>
      </c>
    </row>
    <row r="395" customFormat="false" ht="13" hidden="false" customHeight="true" outlineLevel="0" collapsed="false">
      <c r="A395" s="17" t="s">
        <v>2029</v>
      </c>
      <c r="B395" s="50" t="n">
        <f aca="false">(TOT!BN397*60)/TOT!AK397</f>
        <v>6.22598001537282</v>
      </c>
      <c r="C395" s="27" t="n">
        <f aca="false">VLOOKUP(B395,'SK - HITS TAKEN'!$A$3:$B$55,2)</f>
        <v>59</v>
      </c>
      <c r="D395" s="27" t="n">
        <f aca="false">IF(TOT!AK397&lt;400,IF(C395&gt;66,66,C395),C395)</f>
        <v>59</v>
      </c>
      <c r="E395" s="27" t="n">
        <f aca="false">IF(TOT!AK397&lt;200,IF(D395&gt;60,60,D395),D395)</f>
        <v>59</v>
      </c>
      <c r="F395" s="27" t="n">
        <f aca="false">IF(TOT!AN397&lt;13.4,IF(E395&gt;73,73,E395),E395)</f>
        <v>59</v>
      </c>
      <c r="G395" s="27" t="n">
        <f aca="false">IF(TOT!AN397&lt;11,IF(F395&gt;66,66,F395),F395)</f>
        <v>59</v>
      </c>
    </row>
    <row r="396" customFormat="false" ht="13" hidden="false" customHeight="true" outlineLevel="0" collapsed="false">
      <c r="A396" s="17" t="s">
        <v>2034</v>
      </c>
      <c r="B396" s="50" t="n">
        <f aca="false">(TOT!BN398*60)/TOT!AK398</f>
        <v>3.001994996675</v>
      </c>
      <c r="C396" s="27" t="n">
        <f aca="false">VLOOKUP(B396,'SK - HITS TAKEN'!$A$3:$B$55,2)</f>
        <v>90</v>
      </c>
      <c r="D396" s="27" t="n">
        <f aca="false">IF(TOT!AK398&lt;400,IF(C396&gt;66,66,C396),C396)</f>
        <v>90</v>
      </c>
      <c r="E396" s="27" t="n">
        <f aca="false">IF(TOT!AK398&lt;200,IF(D396&gt;60,60,D396),D396)</f>
        <v>90</v>
      </c>
      <c r="F396" s="27" t="n">
        <f aca="false">IF(TOT!AN398&lt;13.4,IF(E396&gt;73,73,E396),E396)</f>
        <v>90</v>
      </c>
      <c r="G396" s="27" t="n">
        <f aca="false">IF(TOT!AN398&lt;11,IF(F396&gt;66,66,F396),F396)</f>
        <v>90</v>
      </c>
    </row>
    <row r="397" customFormat="false" ht="13" hidden="false" customHeight="true" outlineLevel="0" collapsed="false">
      <c r="A397" s="17" t="s">
        <v>2037</v>
      </c>
      <c r="B397" s="50" t="n">
        <f aca="false">(TOT!BN399*60)/TOT!AK399</f>
        <v>1.94846616279743</v>
      </c>
      <c r="C397" s="27" t="n">
        <f aca="false">VLOOKUP(B397,'SK - HITS TAKEN'!$A$3:$B$55,2)</f>
        <v>97</v>
      </c>
      <c r="D397" s="27" t="n">
        <f aca="false">IF(TOT!AK399&lt;400,IF(C397&gt;66,66,C397),C397)</f>
        <v>97</v>
      </c>
      <c r="E397" s="27" t="n">
        <f aca="false">IF(TOT!AK399&lt;200,IF(D397&gt;60,60,D397),D397)</f>
        <v>97</v>
      </c>
      <c r="F397" s="27" t="n">
        <f aca="false">IF(TOT!AN399&lt;13.4,IF(E397&gt;73,73,E397),E397)</f>
        <v>97</v>
      </c>
      <c r="G397" s="27" t="n">
        <f aca="false">IF(TOT!AN399&lt;11,IF(F397&gt;66,66,F397),F397)</f>
        <v>97</v>
      </c>
    </row>
    <row r="398" customFormat="false" ht="13" hidden="false" customHeight="true" outlineLevel="0" collapsed="false">
      <c r="A398" s="17" t="s">
        <v>2040</v>
      </c>
      <c r="B398" s="50" t="n">
        <f aca="false">(TOT!BN400*60)/TOT!AK400</f>
        <v>2.77242972660762</v>
      </c>
      <c r="C398" s="27" t="n">
        <f aca="false">VLOOKUP(B398,'SK - HITS TAKEN'!$A$3:$B$55,2)</f>
        <v>92</v>
      </c>
      <c r="D398" s="27" t="n">
        <f aca="false">IF(TOT!AK400&lt;400,IF(C398&gt;66,66,C398),C398)</f>
        <v>92</v>
      </c>
      <c r="E398" s="27" t="n">
        <f aca="false">IF(TOT!AK400&lt;200,IF(D398&gt;60,60,D398),D398)</f>
        <v>92</v>
      </c>
      <c r="F398" s="27" t="n">
        <f aca="false">IF(TOT!AN400&lt;13.4,IF(E398&gt;73,73,E398),E398)</f>
        <v>73</v>
      </c>
      <c r="G398" s="27" t="n">
        <f aca="false">IF(TOT!AN400&lt;11,IF(F398&gt;66,66,F398),F398)</f>
        <v>73</v>
      </c>
    </row>
    <row r="399" customFormat="false" ht="13" hidden="false" customHeight="true" outlineLevel="0" collapsed="false">
      <c r="A399" s="17" t="s">
        <v>2044</v>
      </c>
      <c r="B399" s="50" t="n">
        <f aca="false">(TOT!BN401*60)/TOT!AK401</f>
        <v>2.80906073487458</v>
      </c>
      <c r="C399" s="27" t="n">
        <f aca="false">VLOOKUP(B399,'SK - HITS TAKEN'!$A$3:$B$55,2)</f>
        <v>92</v>
      </c>
      <c r="D399" s="27" t="n">
        <f aca="false">IF(TOT!AK401&lt;400,IF(C399&gt;66,66,C399),C399)</f>
        <v>92</v>
      </c>
      <c r="E399" s="27" t="n">
        <f aca="false">IF(TOT!AK401&lt;200,IF(D399&gt;60,60,D399),D399)</f>
        <v>92</v>
      </c>
      <c r="F399" s="27" t="n">
        <f aca="false">IF(TOT!AN401&lt;13.4,IF(E399&gt;73,73,E399),E399)</f>
        <v>92</v>
      </c>
      <c r="G399" s="27" t="n">
        <f aca="false">IF(TOT!AN401&lt;11,IF(F399&gt;66,66,F399),F399)</f>
        <v>92</v>
      </c>
    </row>
    <row r="400" customFormat="false" ht="13" hidden="false" customHeight="true" outlineLevel="0" collapsed="false">
      <c r="A400" s="17" t="s">
        <v>2048</v>
      </c>
      <c r="B400" s="50" t="n">
        <f aca="false">(TOT!BN402*60)/TOT!AK402</f>
        <v>6.88659722101458</v>
      </c>
      <c r="C400" s="27" t="n">
        <f aca="false">VLOOKUP(B400,'SK - HITS TAKEN'!$A$3:$B$55,2)</f>
        <v>55</v>
      </c>
      <c r="D400" s="27" t="n">
        <f aca="false">IF(TOT!AK402&lt;400,IF(C400&gt;66,66,C400),C400)</f>
        <v>55</v>
      </c>
      <c r="E400" s="27" t="n">
        <f aca="false">IF(TOT!AK402&lt;200,IF(D400&gt;60,60,D400),D400)</f>
        <v>55</v>
      </c>
      <c r="F400" s="27" t="n">
        <f aca="false">IF(TOT!AN402&lt;13.4,IF(E400&gt;73,73,E400),E400)</f>
        <v>55</v>
      </c>
      <c r="G400" s="27" t="n">
        <f aca="false">IF(TOT!AN402&lt;11,IF(F400&gt;66,66,F400),F400)</f>
        <v>55</v>
      </c>
    </row>
    <row r="401" customFormat="false" ht="13" hidden="false" customHeight="true" outlineLevel="0" collapsed="false">
      <c r="A401" s="17" t="s">
        <v>2051</v>
      </c>
      <c r="B401" s="50" t="n">
        <f aca="false">(TOT!BN403*60)/TOT!AK403</f>
        <v>4.31266846361186</v>
      </c>
      <c r="C401" s="27" t="n">
        <f aca="false">VLOOKUP(B401,'SK - HITS TAKEN'!$A$3:$B$55,2)</f>
        <v>76</v>
      </c>
      <c r="D401" s="27" t="n">
        <f aca="false">IF(TOT!AK403&lt;400,IF(C401&gt;66,66,C401),C401)</f>
        <v>66</v>
      </c>
      <c r="E401" s="27" t="n">
        <f aca="false">IF(TOT!AK403&lt;200,IF(D401&gt;60,60,D401),D401)</f>
        <v>60</v>
      </c>
      <c r="F401" s="27" t="n">
        <f aca="false">IF(TOT!AN403&lt;13.4,IF(E401&gt;73,73,E401),E401)</f>
        <v>60</v>
      </c>
      <c r="G401" s="27" t="n">
        <f aca="false">IF(TOT!AN403&lt;11,IF(F401&gt;66,66,F401),F401)</f>
        <v>60</v>
      </c>
    </row>
    <row r="402" customFormat="false" ht="13" hidden="false" customHeight="true" outlineLevel="0" collapsed="false">
      <c r="A402" s="17" t="s">
        <v>2054</v>
      </c>
      <c r="B402" s="50" t="n">
        <f aca="false">(TOT!BN404*60)/TOT!AK404</f>
        <v>5.53891003320107</v>
      </c>
      <c r="C402" s="27" t="n">
        <f aca="false">VLOOKUP(B402,'SK - HITS TAKEN'!$A$3:$B$55,2)</f>
        <v>65</v>
      </c>
      <c r="D402" s="27" t="n">
        <f aca="false">IF(TOT!AK404&lt;400,IF(C402&gt;66,66,C402),C402)</f>
        <v>65</v>
      </c>
      <c r="E402" s="27" t="n">
        <f aca="false">IF(TOT!AK404&lt;200,IF(D402&gt;60,60,D402),D402)</f>
        <v>65</v>
      </c>
      <c r="F402" s="27" t="n">
        <f aca="false">IF(TOT!AN404&lt;13.4,IF(E402&gt;73,73,E402),E402)</f>
        <v>65</v>
      </c>
      <c r="G402" s="27" t="n">
        <f aca="false">IF(TOT!AN404&lt;11,IF(F402&gt;66,66,F402),F402)</f>
        <v>65</v>
      </c>
    </row>
    <row r="403" customFormat="false" ht="13" hidden="false" customHeight="true" outlineLevel="0" collapsed="false">
      <c r="A403" s="17" t="s">
        <v>2058</v>
      </c>
      <c r="B403" s="50" t="n">
        <f aca="false">(TOT!BN405*60)/TOT!AK405</f>
        <v>6.05747516641839</v>
      </c>
      <c r="C403" s="27" t="n">
        <f aca="false">VLOOKUP(B403,'SK - HITS TAKEN'!$A$3:$B$55,2)</f>
        <v>60</v>
      </c>
      <c r="D403" s="27" t="n">
        <f aca="false">IF(TOT!AK405&lt;400,IF(C403&gt;66,66,C403),C403)</f>
        <v>60</v>
      </c>
      <c r="E403" s="27" t="n">
        <f aca="false">IF(TOT!AK405&lt;200,IF(D403&gt;60,60,D403),D403)</f>
        <v>60</v>
      </c>
      <c r="F403" s="27" t="n">
        <f aca="false">IF(TOT!AN405&lt;13.4,IF(E403&gt;73,73,E403),E403)</f>
        <v>60</v>
      </c>
      <c r="G403" s="27" t="n">
        <f aca="false">IF(TOT!AN405&lt;11,IF(F403&gt;66,66,F403),F403)</f>
        <v>60</v>
      </c>
    </row>
    <row r="404" customFormat="false" ht="13" hidden="false" customHeight="true" outlineLevel="0" collapsed="false">
      <c r="A404" s="17" t="s">
        <v>2062</v>
      </c>
      <c r="B404" s="50" t="n">
        <f aca="false">(TOT!BN406*60)/TOT!AK406</f>
        <v>2.42114069189508</v>
      </c>
      <c r="C404" s="27" t="n">
        <f aca="false">VLOOKUP(B404,'SK - HITS TAKEN'!$A$3:$B$55,2)</f>
        <v>94</v>
      </c>
      <c r="D404" s="27" t="n">
        <f aca="false">IF(TOT!AK406&lt;400,IF(C404&gt;66,66,C404),C404)</f>
        <v>94</v>
      </c>
      <c r="E404" s="27" t="n">
        <f aca="false">IF(TOT!AK406&lt;200,IF(D404&gt;60,60,D404),D404)</f>
        <v>94</v>
      </c>
      <c r="F404" s="27" t="n">
        <f aca="false">IF(TOT!AN406&lt;13.4,IF(E404&gt;73,73,E404),E404)</f>
        <v>94</v>
      </c>
      <c r="G404" s="27" t="n">
        <f aca="false">IF(TOT!AN406&lt;11,IF(F404&gt;66,66,F404),F404)</f>
        <v>94</v>
      </c>
    </row>
    <row r="405" customFormat="false" ht="13" hidden="false" customHeight="true" outlineLevel="0" collapsed="false">
      <c r="A405" s="17" t="s">
        <v>2066</v>
      </c>
      <c r="B405" s="50" t="n">
        <f aca="false">(TOT!BN407*60)/TOT!AK407</f>
        <v>3.86747990019409</v>
      </c>
      <c r="C405" s="27" t="n">
        <f aca="false">VLOOKUP(B405,'SK - HITS TAKEN'!$A$3:$B$55,2)</f>
        <v>81</v>
      </c>
      <c r="D405" s="27" t="n">
        <f aca="false">IF(TOT!AK407&lt;400,IF(C405&gt;66,66,C405),C405)</f>
        <v>81</v>
      </c>
      <c r="E405" s="27" t="n">
        <f aca="false">IF(TOT!AK407&lt;200,IF(D405&gt;60,60,D405),D405)</f>
        <v>81</v>
      </c>
      <c r="F405" s="27" t="n">
        <f aca="false">IF(TOT!AN407&lt;13.4,IF(E405&gt;73,73,E405),E405)</f>
        <v>81</v>
      </c>
      <c r="G405" s="27" t="n">
        <f aca="false">IF(TOT!AN407&lt;11,IF(F405&gt;66,66,F405),F405)</f>
        <v>81</v>
      </c>
    </row>
    <row r="406" customFormat="false" ht="13" hidden="false" customHeight="true" outlineLevel="0" collapsed="false">
      <c r="A406" s="17" t="s">
        <v>2069</v>
      </c>
      <c r="B406" s="50" t="n">
        <f aca="false">(TOT!BN408*60)/TOT!AK408</f>
        <v>7.31179977723903</v>
      </c>
      <c r="C406" s="27" t="n">
        <f aca="false">VLOOKUP(B406,'SK - HITS TAKEN'!$A$3:$B$55,2)</f>
        <v>53</v>
      </c>
      <c r="D406" s="27" t="n">
        <f aca="false">IF(TOT!AK408&lt;400,IF(C406&gt;66,66,C406),C406)</f>
        <v>53</v>
      </c>
      <c r="E406" s="27" t="n">
        <f aca="false">IF(TOT!AK408&lt;200,IF(D406&gt;60,60,D406),D406)</f>
        <v>53</v>
      </c>
      <c r="F406" s="27" t="n">
        <f aca="false">IF(TOT!AN408&lt;13.4,IF(E406&gt;73,73,E406),E406)</f>
        <v>53</v>
      </c>
      <c r="G406" s="27" t="n">
        <f aca="false">IF(TOT!AN408&lt;11,IF(F406&gt;66,66,F406),F406)</f>
        <v>53</v>
      </c>
    </row>
    <row r="407" customFormat="false" ht="13" hidden="false" customHeight="true" outlineLevel="0" collapsed="false">
      <c r="A407" s="17" t="s">
        <v>2072</v>
      </c>
      <c r="B407" s="50" t="n">
        <f aca="false">(TOT!BN409*60)/TOT!AK409</f>
        <v>5.28844124376294</v>
      </c>
      <c r="C407" s="27" t="n">
        <f aca="false">VLOOKUP(B407,'SK - HITS TAKEN'!$A$3:$B$55,2)</f>
        <v>67</v>
      </c>
      <c r="D407" s="27" t="n">
        <f aca="false">IF(TOT!AK409&lt;400,IF(C407&gt;66,66,C407),C407)</f>
        <v>67</v>
      </c>
      <c r="E407" s="27" t="n">
        <f aca="false">IF(TOT!AK409&lt;200,IF(D407&gt;60,60,D407),D407)</f>
        <v>67</v>
      </c>
      <c r="F407" s="27" t="n">
        <f aca="false">IF(TOT!AN409&lt;13.4,IF(E407&gt;73,73,E407),E407)</f>
        <v>67</v>
      </c>
      <c r="G407" s="27" t="n">
        <f aca="false">IF(TOT!AN409&lt;11,IF(F407&gt;66,66,F407),F407)</f>
        <v>67</v>
      </c>
    </row>
    <row r="408" customFormat="false" ht="13" hidden="false" customHeight="true" outlineLevel="0" collapsed="false">
      <c r="A408" s="17" t="s">
        <v>2076</v>
      </c>
      <c r="B408" s="50" t="n">
        <f aca="false">(TOT!BN410*60)/TOT!AK410</f>
        <v>4.92364645997224</v>
      </c>
      <c r="C408" s="27" t="n">
        <f aca="false">VLOOKUP(B408,'SK - HITS TAKEN'!$A$3:$B$55,2)</f>
        <v>70</v>
      </c>
      <c r="D408" s="27" t="n">
        <f aca="false">IF(TOT!AK410&lt;400,IF(C408&gt;66,66,C408),C408)</f>
        <v>70</v>
      </c>
      <c r="E408" s="27" t="n">
        <f aca="false">IF(TOT!AK410&lt;200,IF(D408&gt;60,60,D408),D408)</f>
        <v>70</v>
      </c>
      <c r="F408" s="27" t="n">
        <f aca="false">IF(TOT!AN410&lt;13.4,IF(E408&gt;73,73,E408),E408)</f>
        <v>70</v>
      </c>
      <c r="G408" s="27" t="n">
        <f aca="false">IF(TOT!AN410&lt;11,IF(F408&gt;66,66,F408),F408)</f>
        <v>70</v>
      </c>
    </row>
    <row r="409" customFormat="false" ht="13" hidden="false" customHeight="true" outlineLevel="0" collapsed="false">
      <c r="A409" s="17" t="s">
        <v>2078</v>
      </c>
      <c r="B409" s="50" t="n">
        <f aca="false">(TOT!BN411*60)/TOT!AK411</f>
        <v>4.51410658307216</v>
      </c>
      <c r="C409" s="27" t="n">
        <f aca="false">VLOOKUP(B409,'SK - HITS TAKEN'!$A$3:$B$55,2)</f>
        <v>74</v>
      </c>
      <c r="D409" s="27" t="n">
        <f aca="false">IF(TOT!AK411&lt;400,IF(C409&gt;66,66,C409),C409)</f>
        <v>66</v>
      </c>
      <c r="E409" s="27" t="n">
        <f aca="false">IF(TOT!AK411&lt;200,IF(D409&gt;60,60,D409),D409)</f>
        <v>60</v>
      </c>
      <c r="F409" s="27" t="n">
        <f aca="false">IF(TOT!AN411&lt;13.4,IF(E409&gt;73,73,E409),E409)</f>
        <v>60</v>
      </c>
      <c r="G409" s="27" t="n">
        <f aca="false">IF(TOT!AN411&lt;11,IF(F409&gt;66,66,F409),F409)</f>
        <v>60</v>
      </c>
    </row>
    <row r="410" customFormat="false" ht="13" hidden="false" customHeight="true" outlineLevel="0" collapsed="false">
      <c r="A410" s="17" t="s">
        <v>2081</v>
      </c>
      <c r="B410" s="50" t="n">
        <f aca="false">(TOT!BN412*60)/TOT!AK412</f>
        <v>2.27680757303733</v>
      </c>
      <c r="C410" s="27" t="n">
        <f aca="false">VLOOKUP(B410,'SK - HITS TAKEN'!$A$3:$B$55,2)</f>
        <v>95</v>
      </c>
      <c r="D410" s="27" t="n">
        <f aca="false">IF(TOT!AK412&lt;400,IF(C410&gt;66,66,C410),C410)</f>
        <v>95</v>
      </c>
      <c r="E410" s="27" t="n">
        <f aca="false">IF(TOT!AK412&lt;200,IF(D410&gt;60,60,D410),D410)</f>
        <v>95</v>
      </c>
      <c r="F410" s="27" t="n">
        <f aca="false">IF(TOT!AN412&lt;13.4,IF(E410&gt;73,73,E410),E410)</f>
        <v>95</v>
      </c>
      <c r="G410" s="27" t="n">
        <f aca="false">IF(TOT!AN412&lt;11,IF(F410&gt;66,66,F410),F410)</f>
        <v>95</v>
      </c>
    </row>
    <row r="411" customFormat="false" ht="13" hidden="false" customHeight="true" outlineLevel="0" collapsed="false">
      <c r="A411" s="17" t="s">
        <v>2084</v>
      </c>
      <c r="B411" s="50" t="n">
        <f aca="false">(TOT!BN413*60)/TOT!AK413</f>
        <v>4.45722092559926</v>
      </c>
      <c r="C411" s="27" t="n">
        <f aca="false">VLOOKUP(B411,'SK - HITS TAKEN'!$A$3:$B$55,2)</f>
        <v>75</v>
      </c>
      <c r="D411" s="27" t="n">
        <f aca="false">IF(TOT!AK413&lt;400,IF(C411&gt;66,66,C411),C411)</f>
        <v>75</v>
      </c>
      <c r="E411" s="27" t="n">
        <f aca="false">IF(TOT!AK413&lt;200,IF(D411&gt;60,60,D411),D411)</f>
        <v>75</v>
      </c>
      <c r="F411" s="27" t="n">
        <f aca="false">IF(TOT!AN413&lt;13.4,IF(E411&gt;73,73,E411),E411)</f>
        <v>75</v>
      </c>
      <c r="G411" s="27" t="n">
        <f aca="false">IF(TOT!AN413&lt;11,IF(F411&gt;66,66,F411),F411)</f>
        <v>75</v>
      </c>
    </row>
    <row r="412" customFormat="false" ht="13" hidden="false" customHeight="true" outlineLevel="0" collapsed="false">
      <c r="A412" s="17" t="s">
        <v>2089</v>
      </c>
      <c r="B412" s="50" t="n">
        <f aca="false">(TOT!BN414*60)/TOT!AK414</f>
        <v>1.46727588647918</v>
      </c>
      <c r="C412" s="27" t="n">
        <f aca="false">VLOOKUP(B412,'SK - HITS TAKEN'!$A$3:$B$55,2)</f>
        <v>99</v>
      </c>
      <c r="D412" s="27" t="n">
        <f aca="false">IF(TOT!AK414&lt;400,IF(C412&gt;66,66,C412),C412)</f>
        <v>99</v>
      </c>
      <c r="E412" s="27" t="n">
        <f aca="false">IF(TOT!AK414&lt;200,IF(D412&gt;60,60,D412),D412)</f>
        <v>99</v>
      </c>
      <c r="F412" s="27" t="n">
        <f aca="false">IF(TOT!AN414&lt;13.4,IF(E412&gt;73,73,E412),E412)</f>
        <v>99</v>
      </c>
      <c r="G412" s="27" t="n">
        <f aca="false">IF(TOT!AN414&lt;11,IF(F412&gt;66,66,F412),F412)</f>
        <v>99</v>
      </c>
    </row>
    <row r="413" customFormat="false" ht="13" hidden="false" customHeight="true" outlineLevel="0" collapsed="false">
      <c r="A413" s="17" t="s">
        <v>2091</v>
      </c>
      <c r="B413" s="50" t="n">
        <f aca="false">(TOT!BN415*60)/TOT!AK415</f>
        <v>4.38341794204146</v>
      </c>
      <c r="C413" s="27" t="n">
        <f aca="false">VLOOKUP(B413,'SK - HITS TAKEN'!$A$3:$B$55,2)</f>
        <v>75</v>
      </c>
      <c r="D413" s="27" t="n">
        <f aca="false">IF(TOT!AK415&lt;400,IF(C413&gt;66,66,C413),C413)</f>
        <v>75</v>
      </c>
      <c r="E413" s="27" t="n">
        <f aca="false">IF(TOT!AK415&lt;200,IF(D413&gt;60,60,D413),D413)</f>
        <v>75</v>
      </c>
      <c r="F413" s="27" t="n">
        <f aca="false">IF(TOT!AN415&lt;13.4,IF(E413&gt;73,73,E413),E413)</f>
        <v>75</v>
      </c>
      <c r="G413" s="27" t="n">
        <f aca="false">IF(TOT!AN415&lt;11,IF(F413&gt;66,66,F413),F413)</f>
        <v>75</v>
      </c>
    </row>
    <row r="414" customFormat="false" ht="13" hidden="false" customHeight="true" outlineLevel="0" collapsed="false">
      <c r="A414" s="17" t="s">
        <v>2096</v>
      </c>
      <c r="B414" s="50" t="n">
        <f aca="false">(TOT!BN416*60)/TOT!AK416</f>
        <v>3.91734985347034</v>
      </c>
      <c r="C414" s="27" t="n">
        <f aca="false">VLOOKUP(B414,'SK - HITS TAKEN'!$A$3:$B$55,2)</f>
        <v>81</v>
      </c>
      <c r="D414" s="27" t="n">
        <f aca="false">IF(TOT!AK416&lt;400,IF(C414&gt;66,66,C414),C414)</f>
        <v>81</v>
      </c>
      <c r="E414" s="27" t="n">
        <f aca="false">IF(TOT!AK416&lt;200,IF(D414&gt;60,60,D414),D414)</f>
        <v>81</v>
      </c>
      <c r="F414" s="27" t="n">
        <f aca="false">IF(TOT!AN416&lt;13.4,IF(E414&gt;73,73,E414),E414)</f>
        <v>81</v>
      </c>
      <c r="G414" s="27" t="n">
        <f aca="false">IF(TOT!AN416&lt;11,IF(F414&gt;66,66,F414),F414)</f>
        <v>81</v>
      </c>
    </row>
    <row r="415" customFormat="false" ht="13" hidden="false" customHeight="true" outlineLevel="0" collapsed="false">
      <c r="A415" s="17" t="s">
        <v>2100</v>
      </c>
      <c r="B415" s="50" t="n">
        <f aca="false">(TOT!BN417*60)/TOT!AK417</f>
        <v>3.50005812294581</v>
      </c>
      <c r="C415" s="27" t="n">
        <f aca="false">VLOOKUP(B415,'SK - HITS TAKEN'!$A$3:$B$55,2)</f>
        <v>85</v>
      </c>
      <c r="D415" s="27" t="n">
        <f aca="false">IF(TOT!AK417&lt;400,IF(C415&gt;66,66,C415),C415)</f>
        <v>85</v>
      </c>
      <c r="E415" s="27" t="n">
        <f aca="false">IF(TOT!AK417&lt;200,IF(D415&gt;60,60,D415),D415)</f>
        <v>85</v>
      </c>
      <c r="F415" s="27" t="n">
        <f aca="false">IF(TOT!AN417&lt;13.4,IF(E415&gt;73,73,E415),E415)</f>
        <v>85</v>
      </c>
      <c r="G415" s="27" t="n">
        <f aca="false">IF(TOT!AN417&lt;11,IF(F415&gt;66,66,F415),F415)</f>
        <v>85</v>
      </c>
    </row>
    <row r="416" customFormat="false" ht="13" hidden="false" customHeight="true" outlineLevel="0" collapsed="false">
      <c r="A416" s="17" t="s">
        <v>2105</v>
      </c>
      <c r="B416" s="50" t="n">
        <f aca="false">(TOT!BN418*60)/TOT!AK418</f>
        <v>2.83363465299044</v>
      </c>
      <c r="C416" s="27" t="n">
        <f aca="false">VLOOKUP(B416,'SK - HITS TAKEN'!$A$3:$B$55,2)</f>
        <v>91</v>
      </c>
      <c r="D416" s="27" t="n">
        <f aca="false">IF(TOT!AK418&lt;400,IF(C416&gt;66,66,C416),C416)</f>
        <v>91</v>
      </c>
      <c r="E416" s="27" t="n">
        <f aca="false">IF(TOT!AK418&lt;200,IF(D416&gt;60,60,D416),D416)</f>
        <v>91</v>
      </c>
      <c r="F416" s="27" t="n">
        <f aca="false">IF(TOT!AN418&lt;13.4,IF(E416&gt;73,73,E416),E416)</f>
        <v>91</v>
      </c>
      <c r="G416" s="27" t="n">
        <f aca="false">IF(TOT!AN418&lt;11,IF(F416&gt;66,66,F416),F416)</f>
        <v>91</v>
      </c>
    </row>
    <row r="417" customFormat="false" ht="13" hidden="false" customHeight="true" outlineLevel="0" collapsed="false">
      <c r="A417" s="17" t="s">
        <v>2109</v>
      </c>
      <c r="B417" s="50" t="n">
        <f aca="false">(TOT!BN419*60)/TOT!AK419</f>
        <v>3.14581357431352</v>
      </c>
      <c r="C417" s="27" t="n">
        <f aca="false">VLOOKUP(B417,'SK - HITS TAKEN'!$A$3:$B$55,2)</f>
        <v>88</v>
      </c>
      <c r="D417" s="27" t="n">
        <f aca="false">IF(TOT!AK419&lt;400,IF(C417&gt;66,66,C417),C417)</f>
        <v>88</v>
      </c>
      <c r="E417" s="27" t="n">
        <f aca="false">IF(TOT!AK419&lt;200,IF(D417&gt;60,60,D417),D417)</f>
        <v>88</v>
      </c>
      <c r="F417" s="27" t="n">
        <f aca="false">IF(TOT!AN419&lt;13.4,IF(E417&gt;73,73,E417),E417)</f>
        <v>88</v>
      </c>
      <c r="G417" s="27" t="n">
        <f aca="false">IF(TOT!AN419&lt;11,IF(F417&gt;66,66,F417),F417)</f>
        <v>88</v>
      </c>
    </row>
    <row r="418" customFormat="false" ht="13" hidden="false" customHeight="true" outlineLevel="0" collapsed="false">
      <c r="A418" s="17" t="s">
        <v>2113</v>
      </c>
      <c r="B418" s="50" t="n">
        <f aca="false">(TOT!BN420*60)/TOT!AK420</f>
        <v>3.12397481348213</v>
      </c>
      <c r="C418" s="27" t="n">
        <f aca="false">VLOOKUP(B418,'SK - HITS TAKEN'!$A$3:$B$55,2)</f>
        <v>89</v>
      </c>
      <c r="D418" s="27" t="n">
        <f aca="false">IF(TOT!AK420&lt;400,IF(C418&gt;66,66,C418),C418)</f>
        <v>89</v>
      </c>
      <c r="E418" s="27" t="n">
        <f aca="false">IF(TOT!AK420&lt;200,IF(D418&gt;60,60,D418),D418)</f>
        <v>89</v>
      </c>
      <c r="F418" s="27" t="n">
        <f aca="false">IF(TOT!AN420&lt;13.4,IF(E418&gt;73,73,E418),E418)</f>
        <v>89</v>
      </c>
      <c r="G418" s="27" t="n">
        <f aca="false">IF(TOT!AN420&lt;11,IF(F418&gt;66,66,F418),F418)</f>
        <v>89</v>
      </c>
    </row>
    <row r="419" customFormat="false" ht="13" hidden="false" customHeight="true" outlineLevel="0" collapsed="false">
      <c r="A419" s="17" t="s">
        <v>2116</v>
      </c>
      <c r="B419" s="50" t="n">
        <f aca="false">(TOT!BN421*60)/TOT!AK421</f>
        <v>4.52954498661725</v>
      </c>
      <c r="C419" s="27" t="n">
        <f aca="false">VLOOKUP(B419,'SK - HITS TAKEN'!$A$3:$B$55,2)</f>
        <v>74</v>
      </c>
      <c r="D419" s="27" t="n">
        <f aca="false">IF(TOT!AK421&lt;400,IF(C419&gt;66,66,C419),C419)</f>
        <v>74</v>
      </c>
      <c r="E419" s="27" t="n">
        <f aca="false">IF(TOT!AK421&lt;200,IF(D419&gt;60,60,D419),D419)</f>
        <v>74</v>
      </c>
      <c r="F419" s="27" t="n">
        <f aca="false">IF(TOT!AN421&lt;13.4,IF(E419&gt;73,73,E419),E419)</f>
        <v>74</v>
      </c>
      <c r="G419" s="27" t="n">
        <f aca="false">IF(TOT!AN421&lt;11,IF(F419&gt;66,66,F419),F419)</f>
        <v>74</v>
      </c>
    </row>
    <row r="420" customFormat="false" ht="13" hidden="false" customHeight="true" outlineLevel="0" collapsed="false">
      <c r="A420" s="17" t="s">
        <v>2121</v>
      </c>
      <c r="B420" s="50" t="n">
        <f aca="false">(TOT!BN422*60)/TOT!AK422</f>
        <v>8.55706231906135</v>
      </c>
      <c r="C420" s="27" t="n">
        <f aca="false">VLOOKUP(B420,'SK - HITS TAKEN'!$A$3:$B$55,2)</f>
        <v>49</v>
      </c>
      <c r="D420" s="27" t="n">
        <f aca="false">IF(TOT!AK422&lt;400,IF(C420&gt;66,66,C420),C420)</f>
        <v>49</v>
      </c>
      <c r="E420" s="27" t="n">
        <f aca="false">IF(TOT!AK422&lt;200,IF(D420&gt;60,60,D420),D420)</f>
        <v>49</v>
      </c>
      <c r="F420" s="27" t="n">
        <f aca="false">IF(TOT!AN422&lt;13.4,IF(E420&gt;73,73,E420),E420)</f>
        <v>49</v>
      </c>
      <c r="G420" s="27" t="n">
        <f aca="false">IF(TOT!AN422&lt;11,IF(F420&gt;66,66,F420),F420)</f>
        <v>49</v>
      </c>
    </row>
    <row r="421" customFormat="false" ht="13" hidden="false" customHeight="true" outlineLevel="0" collapsed="false">
      <c r="A421" s="17" t="s">
        <v>2126</v>
      </c>
      <c r="B421" s="50" t="n">
        <f aca="false">(TOT!BN423*60)/TOT!AK423</f>
        <v>5.41055057361861</v>
      </c>
      <c r="C421" s="27" t="n">
        <f aca="false">VLOOKUP(B421,'SK - HITS TAKEN'!$A$3:$B$55,2)</f>
        <v>66</v>
      </c>
      <c r="D421" s="27" t="n">
        <f aca="false">IF(TOT!AK423&lt;400,IF(C421&gt;66,66,C421),C421)</f>
        <v>66</v>
      </c>
      <c r="E421" s="27" t="n">
        <f aca="false">IF(TOT!AK423&lt;200,IF(D421&gt;60,60,D421),D421)</f>
        <v>66</v>
      </c>
      <c r="F421" s="27" t="n">
        <f aca="false">IF(TOT!AN423&lt;13.4,IF(E421&gt;73,73,E421),E421)</f>
        <v>66</v>
      </c>
      <c r="G421" s="27" t="n">
        <f aca="false">IF(TOT!AN423&lt;11,IF(F421&gt;66,66,F421),F421)</f>
        <v>66</v>
      </c>
    </row>
    <row r="422" customFormat="false" ht="13" hidden="false" customHeight="true" outlineLevel="0" collapsed="false">
      <c r="A422" s="17" t="s">
        <v>2131</v>
      </c>
      <c r="B422" s="50" t="n">
        <f aca="false">(TOT!BN424*60)/TOT!AK424</f>
        <v>9.65375339416117</v>
      </c>
      <c r="C422" s="27" t="n">
        <f aca="false">VLOOKUP(B422,'SK - HITS TAKEN'!$A$3:$B$55,2)</f>
        <v>47</v>
      </c>
      <c r="D422" s="27" t="n">
        <f aca="false">IF(TOT!AK424&lt;400,IF(C422&gt;66,66,C422),C422)</f>
        <v>47</v>
      </c>
      <c r="E422" s="27" t="n">
        <f aca="false">IF(TOT!AK424&lt;200,IF(D422&gt;60,60,D422),D422)</f>
        <v>47</v>
      </c>
      <c r="F422" s="27" t="n">
        <f aca="false">IF(TOT!AN424&lt;13.4,IF(E422&gt;73,73,E422),E422)</f>
        <v>47</v>
      </c>
      <c r="G422" s="27" t="n">
        <f aca="false">IF(TOT!AN424&lt;11,IF(F422&gt;66,66,F422),F422)</f>
        <v>47</v>
      </c>
    </row>
    <row r="423" customFormat="false" ht="13" hidden="false" customHeight="true" outlineLevel="0" collapsed="false">
      <c r="A423" s="17" t="s">
        <v>2135</v>
      </c>
      <c r="B423" s="50" t="n">
        <f aca="false">(TOT!BN425*60)/TOT!AK425</f>
        <v>5.07100690220371</v>
      </c>
      <c r="C423" s="27" t="n">
        <f aca="false">VLOOKUP(B423,'SK - HITS TAKEN'!$A$3:$B$55,2)</f>
        <v>69</v>
      </c>
      <c r="D423" s="27" t="n">
        <f aca="false">IF(TOT!AK425&lt;400,IF(C423&gt;66,66,C423),C423)</f>
        <v>69</v>
      </c>
      <c r="E423" s="27" t="n">
        <f aca="false">IF(TOT!AK425&lt;200,IF(D423&gt;60,60,D423),D423)</f>
        <v>69</v>
      </c>
      <c r="F423" s="27" t="n">
        <f aca="false">IF(TOT!AN425&lt;13.4,IF(E423&gt;73,73,E423),E423)</f>
        <v>69</v>
      </c>
      <c r="G423" s="27" t="n">
        <f aca="false">IF(TOT!AN425&lt;11,IF(F423&gt;66,66,F423),F423)</f>
        <v>69</v>
      </c>
    </row>
    <row r="424" customFormat="false" ht="13" hidden="false" customHeight="true" outlineLevel="0" collapsed="false">
      <c r="A424" s="17" t="s">
        <v>2140</v>
      </c>
      <c r="B424" s="50" t="n">
        <f aca="false">(TOT!BN426*60)/TOT!AK426</f>
        <v>11.3619810633649</v>
      </c>
      <c r="C424" s="27" t="n">
        <f aca="false">VLOOKUP(B424,'SK - HITS TAKEN'!$A$3:$B$55,2)</f>
        <v>47</v>
      </c>
      <c r="D424" s="27" t="n">
        <f aca="false">IF(TOT!AK426&lt;400,IF(C424&gt;66,66,C424),C424)</f>
        <v>47</v>
      </c>
      <c r="E424" s="27" t="n">
        <f aca="false">IF(TOT!AK426&lt;200,IF(D424&gt;60,60,D424),D424)</f>
        <v>47</v>
      </c>
      <c r="F424" s="27" t="n">
        <f aca="false">IF(TOT!AN426&lt;13.4,IF(E424&gt;73,73,E424),E424)</f>
        <v>47</v>
      </c>
      <c r="G424" s="27" t="n">
        <f aca="false">IF(TOT!AN426&lt;11,IF(F424&gt;66,66,F424),F424)</f>
        <v>47</v>
      </c>
    </row>
    <row r="425" customFormat="false" ht="13" hidden="false" customHeight="true" outlineLevel="0" collapsed="false">
      <c r="A425" s="17" t="s">
        <v>2143</v>
      </c>
      <c r="B425" s="50" t="n">
        <f aca="false">(TOT!BN427*60)/TOT!AK427</f>
        <v>5.60434718754606</v>
      </c>
      <c r="C425" s="27" t="n">
        <f aca="false">VLOOKUP(B425,'SK - HITS TAKEN'!$A$3:$B$55,2)</f>
        <v>64</v>
      </c>
      <c r="D425" s="27" t="n">
        <f aca="false">IF(TOT!AK427&lt;400,IF(C425&gt;66,66,C425),C425)</f>
        <v>64</v>
      </c>
      <c r="E425" s="27" t="n">
        <f aca="false">IF(TOT!AK427&lt;200,IF(D425&gt;60,60,D425),D425)</f>
        <v>64</v>
      </c>
      <c r="F425" s="27" t="n">
        <f aca="false">IF(TOT!AN427&lt;13.4,IF(E425&gt;73,73,E425),E425)</f>
        <v>64</v>
      </c>
      <c r="G425" s="27" t="n">
        <f aca="false">IF(TOT!AN427&lt;11,IF(F425&gt;66,66,F425),F425)</f>
        <v>64</v>
      </c>
    </row>
    <row r="426" customFormat="false" ht="13" hidden="false" customHeight="true" outlineLevel="0" collapsed="false">
      <c r="A426" s="17" t="s">
        <v>2147</v>
      </c>
      <c r="B426" s="50" t="n">
        <f aca="false">(TOT!BN428*60)/TOT!AK428</f>
        <v>4.61515704353831</v>
      </c>
      <c r="C426" s="27" t="n">
        <f aca="false">VLOOKUP(B426,'SK - HITS TAKEN'!$A$3:$B$55,2)</f>
        <v>73</v>
      </c>
      <c r="D426" s="27" t="n">
        <f aca="false">IF(TOT!AK428&lt;400,IF(C426&gt;66,66,C426),C426)</f>
        <v>73</v>
      </c>
      <c r="E426" s="27" t="n">
        <f aca="false">IF(TOT!AK428&lt;200,IF(D426&gt;60,60,D426),D426)</f>
        <v>73</v>
      </c>
      <c r="F426" s="27" t="n">
        <f aca="false">IF(TOT!AN428&lt;13.4,IF(E426&gt;73,73,E426),E426)</f>
        <v>73</v>
      </c>
      <c r="G426" s="27" t="n">
        <f aca="false">IF(TOT!AN428&lt;11,IF(F426&gt;66,66,F426),F426)</f>
        <v>66</v>
      </c>
    </row>
    <row r="427" customFormat="false" ht="13" hidden="false" customHeight="true" outlineLevel="0" collapsed="false">
      <c r="A427" s="17" t="s">
        <v>2151</v>
      </c>
      <c r="B427" s="50" t="n">
        <f aca="false">(TOT!BN429*60)/TOT!AK429</f>
        <v>6.85957371382993</v>
      </c>
      <c r="C427" s="27" t="n">
        <f aca="false">VLOOKUP(B427,'SK - HITS TAKEN'!$A$3:$B$55,2)</f>
        <v>55</v>
      </c>
      <c r="D427" s="27" t="n">
        <f aca="false">IF(TOT!AK429&lt;400,IF(C427&gt;66,66,C427),C427)</f>
        <v>55</v>
      </c>
      <c r="E427" s="27" t="n">
        <f aca="false">IF(TOT!AK429&lt;200,IF(D427&gt;60,60,D427),D427)</f>
        <v>55</v>
      </c>
      <c r="F427" s="27" t="n">
        <f aca="false">IF(TOT!AN429&lt;13.4,IF(E427&gt;73,73,E427),E427)</f>
        <v>55</v>
      </c>
      <c r="G427" s="27" t="n">
        <f aca="false">IF(TOT!AN429&lt;11,IF(F427&gt;66,66,F427),F427)</f>
        <v>55</v>
      </c>
    </row>
    <row r="428" customFormat="false" ht="13" hidden="false" customHeight="true" outlineLevel="0" collapsed="false">
      <c r="A428" s="17" t="s">
        <v>2154</v>
      </c>
      <c r="B428" s="50" t="n">
        <f aca="false">(TOT!BN430*60)/TOT!AK430</f>
        <v>3.78593129235812</v>
      </c>
      <c r="C428" s="27" t="n">
        <f aca="false">VLOOKUP(B428,'SK - HITS TAKEN'!$A$3:$B$55,2)</f>
        <v>82</v>
      </c>
      <c r="D428" s="27" t="n">
        <f aca="false">IF(TOT!AK430&lt;400,IF(C428&gt;66,66,C428),C428)</f>
        <v>66</v>
      </c>
      <c r="E428" s="27" t="n">
        <f aca="false">IF(TOT!AK430&lt;200,IF(D428&gt;60,60,D428),D428)</f>
        <v>60</v>
      </c>
      <c r="F428" s="27" t="n">
        <f aca="false">IF(TOT!AN430&lt;13.4,IF(E428&gt;73,73,E428),E428)</f>
        <v>60</v>
      </c>
      <c r="G428" s="27" t="n">
        <f aca="false">IF(TOT!AN430&lt;11,IF(F428&gt;66,66,F428),F428)</f>
        <v>60</v>
      </c>
    </row>
    <row r="429" customFormat="false" ht="13" hidden="false" customHeight="true" outlineLevel="0" collapsed="false">
      <c r="A429" s="17" t="s">
        <v>2157</v>
      </c>
      <c r="B429" s="50" t="n">
        <f aca="false">(TOT!BN431*60)/TOT!AK431</f>
        <v>6.11400063687494</v>
      </c>
      <c r="C429" s="27" t="n">
        <f aca="false">VLOOKUP(B429,'SK - HITS TAKEN'!$A$3:$B$55,2)</f>
        <v>60</v>
      </c>
      <c r="D429" s="27" t="n">
        <f aca="false">IF(TOT!AK431&lt;400,IF(C429&gt;66,66,C429),C429)</f>
        <v>60</v>
      </c>
      <c r="E429" s="27" t="n">
        <f aca="false">IF(TOT!AK431&lt;200,IF(D429&gt;60,60,D429),D429)</f>
        <v>60</v>
      </c>
      <c r="F429" s="27" t="n">
        <f aca="false">IF(TOT!AN431&lt;13.4,IF(E429&gt;73,73,E429),E429)</f>
        <v>60</v>
      </c>
      <c r="G429" s="27" t="n">
        <f aca="false">IF(TOT!AN431&lt;11,IF(F429&gt;66,66,F429),F429)</f>
        <v>60</v>
      </c>
    </row>
    <row r="430" customFormat="false" ht="13" hidden="false" customHeight="true" outlineLevel="0" collapsed="false">
      <c r="A430" s="17" t="s">
        <v>2160</v>
      </c>
      <c r="B430" s="50" t="n">
        <f aca="false">(TOT!BN432*60)/TOT!AK432</f>
        <v>4.97101338096845</v>
      </c>
      <c r="C430" s="27" t="n">
        <f aca="false">VLOOKUP(B430,'SK - HITS TAKEN'!$A$3:$B$55,2)</f>
        <v>70</v>
      </c>
      <c r="D430" s="27" t="n">
        <f aca="false">IF(TOT!AK432&lt;400,IF(C430&gt;66,66,C430),C430)</f>
        <v>70</v>
      </c>
      <c r="E430" s="27" t="n">
        <f aca="false">IF(TOT!AK432&lt;200,IF(D430&gt;60,60,D430),D430)</f>
        <v>70</v>
      </c>
      <c r="F430" s="27" t="n">
        <f aca="false">IF(TOT!AN432&lt;13.4,IF(E430&gt;73,73,E430),E430)</f>
        <v>70</v>
      </c>
      <c r="G430" s="27" t="n">
        <f aca="false">IF(TOT!AN432&lt;11,IF(F430&gt;66,66,F430),F430)</f>
        <v>70</v>
      </c>
    </row>
    <row r="431" customFormat="false" ht="13" hidden="false" customHeight="true" outlineLevel="0" collapsed="false">
      <c r="A431" s="17" t="s">
        <v>2162</v>
      </c>
      <c r="B431" s="50" t="n">
        <f aca="false">(TOT!BN433*60)/TOT!AK433</f>
        <v>10.8603837335583</v>
      </c>
      <c r="C431" s="27" t="n">
        <f aca="false">VLOOKUP(B431,'SK - HITS TAKEN'!$A$3:$B$55,2)</f>
        <v>47</v>
      </c>
      <c r="D431" s="27" t="n">
        <f aca="false">IF(TOT!AK433&lt;400,IF(C431&gt;66,66,C431),C431)</f>
        <v>47</v>
      </c>
      <c r="E431" s="27" t="n">
        <f aca="false">IF(TOT!AK433&lt;200,IF(D431&gt;60,60,D431),D431)</f>
        <v>47</v>
      </c>
      <c r="F431" s="27" t="n">
        <f aca="false">IF(TOT!AN433&lt;13.4,IF(E431&gt;73,73,E431),E431)</f>
        <v>47</v>
      </c>
      <c r="G431" s="27" t="n">
        <f aca="false">IF(TOT!AN433&lt;11,IF(F431&gt;66,66,F431),F431)</f>
        <v>47</v>
      </c>
    </row>
    <row r="432" customFormat="false" ht="13" hidden="false" customHeight="true" outlineLevel="0" collapsed="false">
      <c r="A432" s="17" t="s">
        <v>2165</v>
      </c>
      <c r="B432" s="50" t="n">
        <f aca="false">(TOT!BN434*60)/TOT!AK434</f>
        <v>4.90179620614403</v>
      </c>
      <c r="C432" s="27" t="n">
        <f aca="false">VLOOKUP(B432,'SK - HITS TAKEN'!$A$3:$B$55,2)</f>
        <v>70</v>
      </c>
      <c r="D432" s="27" t="n">
        <f aca="false">IF(TOT!AK434&lt;400,IF(C432&gt;66,66,C432),C432)</f>
        <v>70</v>
      </c>
      <c r="E432" s="27" t="n">
        <f aca="false">IF(TOT!AK434&lt;200,IF(D432&gt;60,60,D432),D432)</f>
        <v>70</v>
      </c>
      <c r="F432" s="27" t="n">
        <f aca="false">IF(TOT!AN434&lt;13.4,IF(E432&gt;73,73,E432),E432)</f>
        <v>70</v>
      </c>
      <c r="G432" s="27" t="n">
        <f aca="false">IF(TOT!AN434&lt;11,IF(F432&gt;66,66,F432),F432)</f>
        <v>70</v>
      </c>
    </row>
    <row r="433" customFormat="false" ht="13" hidden="false" customHeight="true" outlineLevel="0" collapsed="false">
      <c r="A433" s="17" t="s">
        <v>2168</v>
      </c>
      <c r="B433" s="50" t="n">
        <f aca="false">(TOT!BN435*60)/TOT!AK435</f>
        <v>5.54497016440963</v>
      </c>
      <c r="C433" s="27" t="n">
        <f aca="false">VLOOKUP(B433,'SK - HITS TAKEN'!$A$3:$B$55,2)</f>
        <v>65</v>
      </c>
      <c r="D433" s="27" t="n">
        <f aca="false">IF(TOT!AK435&lt;400,IF(C433&gt;66,66,C433),C433)</f>
        <v>65</v>
      </c>
      <c r="E433" s="27" t="n">
        <f aca="false">IF(TOT!AK435&lt;200,IF(D433&gt;60,60,D433),D433)</f>
        <v>65</v>
      </c>
      <c r="F433" s="27" t="n">
        <f aca="false">IF(TOT!AN435&lt;13.4,IF(E433&gt;73,73,E433),E433)</f>
        <v>65</v>
      </c>
      <c r="G433" s="27" t="n">
        <f aca="false">IF(TOT!AN435&lt;11,IF(F433&gt;66,66,F433),F433)</f>
        <v>65</v>
      </c>
    </row>
    <row r="434" customFormat="false" ht="13" hidden="false" customHeight="true" outlineLevel="0" collapsed="false">
      <c r="A434" s="17" t="s">
        <v>2171</v>
      </c>
      <c r="B434" s="50" t="n">
        <f aca="false">(TOT!BN436*60)/TOT!AK436</f>
        <v>6.99493787390704</v>
      </c>
      <c r="C434" s="27" t="n">
        <f aca="false">VLOOKUP(B434,'SK - HITS TAKEN'!$A$3:$B$55,2)</f>
        <v>54</v>
      </c>
      <c r="D434" s="27" t="n">
        <f aca="false">IF(TOT!AK436&lt;400,IF(C434&gt;66,66,C434),C434)</f>
        <v>54</v>
      </c>
      <c r="E434" s="27" t="n">
        <f aca="false">IF(TOT!AK436&lt;200,IF(D434&gt;60,60,D434),D434)</f>
        <v>54</v>
      </c>
      <c r="F434" s="27" t="n">
        <f aca="false">IF(TOT!AN436&lt;13.4,IF(E434&gt;73,73,E434),E434)</f>
        <v>54</v>
      </c>
      <c r="G434" s="27" t="n">
        <f aca="false">IF(TOT!AN436&lt;11,IF(F434&gt;66,66,F434),F434)</f>
        <v>54</v>
      </c>
    </row>
    <row r="435" customFormat="false" ht="13" hidden="false" customHeight="true" outlineLevel="0" collapsed="false">
      <c r="A435" s="17" t="s">
        <v>2176</v>
      </c>
      <c r="B435" s="50" t="n">
        <f aca="false">(TOT!BN437*60)/TOT!AK437</f>
        <v>3.42530922930546</v>
      </c>
      <c r="C435" s="27" t="n">
        <f aca="false">VLOOKUP(B435,'SK - HITS TAKEN'!$A$3:$B$55,2)</f>
        <v>86</v>
      </c>
      <c r="D435" s="27" t="n">
        <f aca="false">IF(TOT!AK437&lt;400,IF(C435&gt;66,66,C435),C435)</f>
        <v>66</v>
      </c>
      <c r="E435" s="27" t="n">
        <f aca="false">IF(TOT!AK437&lt;200,IF(D435&gt;60,60,D435),D435)</f>
        <v>60</v>
      </c>
      <c r="F435" s="27" t="n">
        <f aca="false">IF(TOT!AN437&lt;13.4,IF(E435&gt;73,73,E435),E435)</f>
        <v>60</v>
      </c>
      <c r="G435" s="27" t="n">
        <f aca="false">IF(TOT!AN437&lt;11,IF(F435&gt;66,66,F435),F435)</f>
        <v>60</v>
      </c>
    </row>
    <row r="436" customFormat="false" ht="13" hidden="false" customHeight="true" outlineLevel="0" collapsed="false">
      <c r="A436" s="17" t="s">
        <v>2180</v>
      </c>
      <c r="B436" s="50" t="n">
        <f aca="false">(TOT!BN438*60)/TOT!AK438</f>
        <v>3.90587481991356</v>
      </c>
      <c r="C436" s="27" t="n">
        <f aca="false">VLOOKUP(B436,'SK - HITS TAKEN'!$A$3:$B$55,2)</f>
        <v>81</v>
      </c>
      <c r="D436" s="27" t="n">
        <f aca="false">IF(TOT!AK438&lt;400,IF(C436&gt;66,66,C436),C436)</f>
        <v>81</v>
      </c>
      <c r="E436" s="27" t="n">
        <f aca="false">IF(TOT!AK438&lt;200,IF(D436&gt;60,60,D436),D436)</f>
        <v>81</v>
      </c>
      <c r="F436" s="27" t="n">
        <f aca="false">IF(TOT!AN438&lt;13.4,IF(E436&gt;73,73,E436),E436)</f>
        <v>81</v>
      </c>
      <c r="G436" s="27" t="n">
        <f aca="false">IF(TOT!AN438&lt;11,IF(F436&gt;66,66,F436),F436)</f>
        <v>81</v>
      </c>
    </row>
    <row r="437" customFormat="false" ht="13" hidden="false" customHeight="true" outlineLevel="0" collapsed="false">
      <c r="A437" s="17" t="s">
        <v>2184</v>
      </c>
      <c r="B437" s="50" t="n">
        <f aca="false">(TOT!BN439*60)/TOT!AK439</f>
        <v>4.69911854861196</v>
      </c>
      <c r="C437" s="27" t="n">
        <f aca="false">VLOOKUP(B437,'SK - HITS TAKEN'!$A$3:$B$55,2)</f>
        <v>72</v>
      </c>
      <c r="D437" s="27" t="n">
        <f aca="false">IF(TOT!AK439&lt;400,IF(C437&gt;66,66,C437),C437)</f>
        <v>72</v>
      </c>
      <c r="E437" s="27" t="n">
        <f aca="false">IF(TOT!AK439&lt;200,IF(D437&gt;60,60,D437),D437)</f>
        <v>72</v>
      </c>
      <c r="F437" s="27" t="n">
        <f aca="false">IF(TOT!AN439&lt;13.4,IF(E437&gt;73,73,E437),E437)</f>
        <v>72</v>
      </c>
      <c r="G437" s="27" t="n">
        <f aca="false">IF(TOT!AN439&lt;11,IF(F437&gt;66,66,F437),F437)</f>
        <v>72</v>
      </c>
    </row>
    <row r="438" customFormat="false" ht="13" hidden="false" customHeight="true" outlineLevel="0" collapsed="false">
      <c r="A438" s="17" t="s">
        <v>2188</v>
      </c>
      <c r="B438" s="50" t="n">
        <f aca="false">(TOT!BN440*60)/TOT!AK440</f>
        <v>6.09926250747459</v>
      </c>
      <c r="C438" s="27" t="n">
        <f aca="false">VLOOKUP(B438,'SK - HITS TAKEN'!$A$3:$B$55,2)</f>
        <v>60</v>
      </c>
      <c r="D438" s="27" t="n">
        <f aca="false">IF(TOT!AK440&lt;400,IF(C438&gt;66,66,C438),C438)</f>
        <v>60</v>
      </c>
      <c r="E438" s="27" t="n">
        <f aca="false">IF(TOT!AK440&lt;200,IF(D438&gt;60,60,D438),D438)</f>
        <v>60</v>
      </c>
      <c r="F438" s="27" t="n">
        <f aca="false">IF(TOT!AN440&lt;13.4,IF(E438&gt;73,73,E438),E438)</f>
        <v>60</v>
      </c>
      <c r="G438" s="27" t="n">
        <f aca="false">IF(TOT!AN440&lt;11,IF(F438&gt;66,66,F438),F438)</f>
        <v>60</v>
      </c>
    </row>
    <row r="439" customFormat="false" ht="13" hidden="false" customHeight="true" outlineLevel="0" collapsed="false">
      <c r="A439" s="17" t="s">
        <v>2192</v>
      </c>
      <c r="B439" s="50" t="n">
        <f aca="false">(TOT!BN441*60)/TOT!AK441</f>
        <v>1.9864869836054</v>
      </c>
      <c r="C439" s="27" t="n">
        <f aca="false">VLOOKUP(B439,'SK - HITS TAKEN'!$A$3:$B$55,2)</f>
        <v>97</v>
      </c>
      <c r="D439" s="27" t="n">
        <f aca="false">IF(TOT!AK441&lt;400,IF(C439&gt;66,66,C439),C439)</f>
        <v>97</v>
      </c>
      <c r="E439" s="27" t="n">
        <f aca="false">IF(TOT!AK441&lt;200,IF(D439&gt;60,60,D439),D439)</f>
        <v>97</v>
      </c>
      <c r="F439" s="27" t="n">
        <f aca="false">IF(TOT!AN441&lt;13.4,IF(E439&gt;73,73,E439),E439)</f>
        <v>97</v>
      </c>
      <c r="G439" s="27" t="n">
        <f aca="false">IF(TOT!AN441&lt;11,IF(F439&gt;66,66,F439),F439)</f>
        <v>97</v>
      </c>
    </row>
    <row r="440" customFormat="false" ht="13" hidden="false" customHeight="true" outlineLevel="0" collapsed="false">
      <c r="A440" s="17" t="s">
        <v>2196</v>
      </c>
      <c r="B440" s="50" t="n">
        <f aca="false">(TOT!BN442*60)/TOT!AK442</f>
        <v>6.8508432311831</v>
      </c>
      <c r="C440" s="27" t="n">
        <f aca="false">VLOOKUP(B440,'SK - HITS TAKEN'!$A$3:$B$55,2)</f>
        <v>55</v>
      </c>
      <c r="D440" s="27" t="n">
        <f aca="false">IF(TOT!AK442&lt;400,IF(C440&gt;66,66,C440),C440)</f>
        <v>55</v>
      </c>
      <c r="E440" s="27" t="n">
        <f aca="false">IF(TOT!AK442&lt;200,IF(D440&gt;60,60,D440),D440)</f>
        <v>55</v>
      </c>
      <c r="F440" s="27" t="n">
        <f aca="false">IF(TOT!AN442&lt;13.4,IF(E440&gt;73,73,E440),E440)</f>
        <v>55</v>
      </c>
      <c r="G440" s="27" t="n">
        <f aca="false">IF(TOT!AN442&lt;11,IF(F440&gt;66,66,F440),F440)</f>
        <v>55</v>
      </c>
    </row>
    <row r="441" customFormat="false" ht="13" hidden="false" customHeight="true" outlineLevel="0" collapsed="false">
      <c r="A441" s="17" t="s">
        <v>2199</v>
      </c>
      <c r="B441" s="50" t="n">
        <f aca="false">(TOT!BN443*60)/TOT!AK443</f>
        <v>6.75854418227583</v>
      </c>
      <c r="C441" s="27" t="n">
        <f aca="false">VLOOKUP(B441,'SK - HITS TAKEN'!$A$3:$B$55,2)</f>
        <v>56</v>
      </c>
      <c r="D441" s="27" t="n">
        <f aca="false">IF(TOT!AK443&lt;400,IF(C441&gt;66,66,C441),C441)</f>
        <v>56</v>
      </c>
      <c r="E441" s="27" t="n">
        <f aca="false">IF(TOT!AK443&lt;200,IF(D441&gt;60,60,D441),D441)</f>
        <v>56</v>
      </c>
      <c r="F441" s="27" t="n">
        <f aca="false">IF(TOT!AN443&lt;13.4,IF(E441&gt;73,73,E441),E441)</f>
        <v>56</v>
      </c>
      <c r="G441" s="27" t="n">
        <f aca="false">IF(TOT!AN443&lt;11,IF(F441&gt;66,66,F441),F441)</f>
        <v>56</v>
      </c>
    </row>
    <row r="442" customFormat="false" ht="13" hidden="false" customHeight="true" outlineLevel="0" collapsed="false">
      <c r="A442" s="17" t="s">
        <v>2204</v>
      </c>
      <c r="B442" s="50" t="n">
        <f aca="false">(TOT!BN444*60)/TOT!AK444</f>
        <v>6.38738294726479</v>
      </c>
      <c r="C442" s="27" t="n">
        <f aca="false">VLOOKUP(B442,'SK - HITS TAKEN'!$A$3:$B$55,2)</f>
        <v>58</v>
      </c>
      <c r="D442" s="27" t="n">
        <f aca="false">IF(TOT!AK444&lt;400,IF(C442&gt;66,66,C442),C442)</f>
        <v>58</v>
      </c>
      <c r="E442" s="27" t="n">
        <f aca="false">IF(TOT!AK444&lt;200,IF(D442&gt;60,60,D442),D442)</f>
        <v>58</v>
      </c>
      <c r="F442" s="27" t="n">
        <f aca="false">IF(TOT!AN444&lt;13.4,IF(E442&gt;73,73,E442),E442)</f>
        <v>58</v>
      </c>
      <c r="G442" s="27" t="n">
        <f aca="false">IF(TOT!AN444&lt;11,IF(F442&gt;66,66,F442),F442)</f>
        <v>58</v>
      </c>
    </row>
    <row r="443" customFormat="false" ht="13" hidden="false" customHeight="true" outlineLevel="0" collapsed="false">
      <c r="A443" s="17" t="s">
        <v>2208</v>
      </c>
      <c r="B443" s="50" t="n">
        <f aca="false">(TOT!BN445*60)/TOT!AK445</f>
        <v>4.31128898533229</v>
      </c>
      <c r="C443" s="27" t="n">
        <f aca="false">VLOOKUP(B443,'SK - HITS TAKEN'!$A$3:$B$55,2)</f>
        <v>76</v>
      </c>
      <c r="D443" s="27" t="n">
        <f aca="false">IF(TOT!AK445&lt;400,IF(C443&gt;66,66,C443),C443)</f>
        <v>76</v>
      </c>
      <c r="E443" s="27" t="n">
        <f aca="false">IF(TOT!AK445&lt;200,IF(D443&gt;60,60,D443),D443)</f>
        <v>76</v>
      </c>
      <c r="F443" s="27" t="n">
        <f aca="false">IF(TOT!AN445&lt;13.4,IF(E443&gt;73,73,E443),E443)</f>
        <v>76</v>
      </c>
      <c r="G443" s="27" t="n">
        <f aca="false">IF(TOT!AN445&lt;11,IF(F443&gt;66,66,F443),F443)</f>
        <v>76</v>
      </c>
    </row>
    <row r="444" customFormat="false" ht="13" hidden="false" customHeight="true" outlineLevel="0" collapsed="false">
      <c r="A444" s="17" t="s">
        <v>2211</v>
      </c>
      <c r="B444" s="50" t="n">
        <f aca="false">(TOT!BN446*60)/TOT!AK446</f>
        <v>5.10705086928536</v>
      </c>
      <c r="C444" s="27" t="n">
        <f aca="false">VLOOKUP(B444,'SK - HITS TAKEN'!$A$3:$B$55,2)</f>
        <v>69</v>
      </c>
      <c r="D444" s="27" t="n">
        <f aca="false">IF(TOT!AK446&lt;400,IF(C444&gt;66,66,C444),C444)</f>
        <v>69</v>
      </c>
      <c r="E444" s="27" t="n">
        <f aca="false">IF(TOT!AK446&lt;200,IF(D444&gt;60,60,D444),D444)</f>
        <v>69</v>
      </c>
      <c r="F444" s="27" t="n">
        <f aca="false">IF(TOT!AN446&lt;13.4,IF(E444&gt;73,73,E444),E444)</f>
        <v>69</v>
      </c>
      <c r="G444" s="27" t="n">
        <f aca="false">IF(TOT!AN446&lt;11,IF(F444&gt;66,66,F444),F444)</f>
        <v>69</v>
      </c>
    </row>
    <row r="445" customFormat="false" ht="13" hidden="false" customHeight="true" outlineLevel="0" collapsed="false">
      <c r="A445" s="17" t="s">
        <v>2214</v>
      </c>
      <c r="B445" s="50" t="n">
        <f aca="false">(TOT!BN447*60)/TOT!AK447</f>
        <v>6.49371319433392</v>
      </c>
      <c r="C445" s="27" t="n">
        <f aca="false">VLOOKUP(B445,'SK - HITS TAKEN'!$A$3:$B$55,2)</f>
        <v>57</v>
      </c>
      <c r="D445" s="27" t="n">
        <f aca="false">IF(TOT!AK447&lt;400,IF(C445&gt;66,66,C445),C445)</f>
        <v>57</v>
      </c>
      <c r="E445" s="27" t="n">
        <f aca="false">IF(TOT!AK447&lt;200,IF(D445&gt;60,60,D445),D445)</f>
        <v>57</v>
      </c>
      <c r="F445" s="27" t="n">
        <f aca="false">IF(TOT!AN447&lt;13.4,IF(E445&gt;73,73,E445),E445)</f>
        <v>57</v>
      </c>
      <c r="G445" s="27" t="n">
        <f aca="false">IF(TOT!AN447&lt;11,IF(F445&gt;66,66,F445),F445)</f>
        <v>57</v>
      </c>
    </row>
    <row r="446" customFormat="false" ht="13" hidden="false" customHeight="true" outlineLevel="0" collapsed="false">
      <c r="A446" s="17" t="s">
        <v>2219</v>
      </c>
      <c r="B446" s="50" t="n">
        <f aca="false">(TOT!BN448*60)/TOT!AK448</f>
        <v>6.9113649755745</v>
      </c>
      <c r="C446" s="27" t="n">
        <f aca="false">VLOOKUP(B446,'SK - HITS TAKEN'!$A$3:$B$55,2)</f>
        <v>55</v>
      </c>
      <c r="D446" s="27" t="n">
        <f aca="false">IF(TOT!AK448&lt;400,IF(C446&gt;66,66,C446),C446)</f>
        <v>55</v>
      </c>
      <c r="E446" s="27" t="n">
        <f aca="false">IF(TOT!AK448&lt;200,IF(D446&gt;60,60,D446),D446)</f>
        <v>55</v>
      </c>
      <c r="F446" s="27" t="n">
        <f aca="false">IF(TOT!AN448&lt;13.4,IF(E446&gt;73,73,E446),E446)</f>
        <v>55</v>
      </c>
      <c r="G446" s="27" t="n">
        <f aca="false">IF(TOT!AN448&lt;11,IF(F446&gt;66,66,F446),F446)</f>
        <v>55</v>
      </c>
    </row>
    <row r="447" customFormat="false" ht="13" hidden="false" customHeight="true" outlineLevel="0" collapsed="false">
      <c r="A447" s="17" t="s">
        <v>2224</v>
      </c>
      <c r="B447" s="50" t="n">
        <f aca="false">(TOT!BN449*60)/TOT!AK449</f>
        <v>6.58878077052135</v>
      </c>
      <c r="C447" s="27" t="n">
        <f aca="false">VLOOKUP(B447,'SK - HITS TAKEN'!$A$3:$B$55,2)</f>
        <v>57</v>
      </c>
      <c r="D447" s="27" t="n">
        <f aca="false">IF(TOT!AK449&lt;400,IF(C447&gt;66,66,C447),C447)</f>
        <v>57</v>
      </c>
      <c r="E447" s="27" t="n">
        <f aca="false">IF(TOT!AK449&lt;200,IF(D447&gt;60,60,D447),D447)</f>
        <v>57</v>
      </c>
      <c r="F447" s="27" t="n">
        <f aca="false">IF(TOT!AN449&lt;13.4,IF(E447&gt;73,73,E447),E447)</f>
        <v>57</v>
      </c>
      <c r="G447" s="27" t="n">
        <f aca="false">IF(TOT!AN449&lt;11,IF(F447&gt;66,66,F447),F447)</f>
        <v>57</v>
      </c>
    </row>
    <row r="448" customFormat="false" ht="13" hidden="false" customHeight="true" outlineLevel="0" collapsed="false">
      <c r="A448" s="17" t="s">
        <v>2229</v>
      </c>
      <c r="B448" s="50" t="n">
        <f aca="false">(TOT!BN450*60)/TOT!AK450</f>
        <v>1.98694567095413</v>
      </c>
      <c r="C448" s="27" t="n">
        <f aca="false">VLOOKUP(B448,'SK - HITS TAKEN'!$A$3:$B$55,2)</f>
        <v>97</v>
      </c>
      <c r="D448" s="27" t="n">
        <f aca="false">IF(TOT!AK450&lt;400,IF(C448&gt;66,66,C448),C448)</f>
        <v>97</v>
      </c>
      <c r="E448" s="27" t="n">
        <f aca="false">IF(TOT!AK450&lt;200,IF(D448&gt;60,60,D448),D448)</f>
        <v>97</v>
      </c>
      <c r="F448" s="27" t="n">
        <f aca="false">IF(TOT!AN450&lt;13.4,IF(E448&gt;73,73,E448),E448)</f>
        <v>73</v>
      </c>
      <c r="G448" s="27" t="n">
        <f aca="false">IF(TOT!AN450&lt;11,IF(F448&gt;66,66,F448),F448)</f>
        <v>73</v>
      </c>
    </row>
    <row r="449" customFormat="false" ht="13" hidden="false" customHeight="true" outlineLevel="0" collapsed="false">
      <c r="A449" s="17" t="s">
        <v>2235</v>
      </c>
      <c r="B449" s="50" t="n">
        <f aca="false">(TOT!BN451*60)/TOT!AK451</f>
        <v>3.7701902549711</v>
      </c>
      <c r="C449" s="27" t="n">
        <f aca="false">VLOOKUP(B449,'SK - HITS TAKEN'!$A$3:$B$55,2)</f>
        <v>82</v>
      </c>
      <c r="D449" s="27" t="n">
        <f aca="false">IF(TOT!AK451&lt;400,IF(C449&gt;66,66,C449),C449)</f>
        <v>82</v>
      </c>
      <c r="E449" s="27" t="n">
        <f aca="false">IF(TOT!AK451&lt;200,IF(D449&gt;60,60,D449),D449)</f>
        <v>82</v>
      </c>
      <c r="F449" s="27" t="n">
        <f aca="false">IF(TOT!AN451&lt;13.4,IF(E449&gt;73,73,E449),E449)</f>
        <v>82</v>
      </c>
      <c r="G449" s="27" t="n">
        <f aca="false">IF(TOT!AN451&lt;11,IF(F449&gt;66,66,F449),F449)</f>
        <v>82</v>
      </c>
    </row>
    <row r="450" customFormat="false" ht="13" hidden="false" customHeight="true" outlineLevel="0" collapsed="false">
      <c r="A450" s="17" t="s">
        <v>2240</v>
      </c>
      <c r="B450" s="50" t="n">
        <f aca="false">(TOT!BN452*60)/TOT!AK452</f>
        <v>3.75391032325347</v>
      </c>
      <c r="C450" s="27" t="n">
        <f aca="false">VLOOKUP(B450,'SK - HITS TAKEN'!$A$3:$B$55,2)</f>
        <v>82</v>
      </c>
      <c r="D450" s="27" t="n">
        <f aca="false">IF(TOT!AK452&lt;400,IF(C450&gt;66,66,C450),C450)</f>
        <v>66</v>
      </c>
      <c r="E450" s="27" t="n">
        <f aca="false">IF(TOT!AK452&lt;200,IF(D450&gt;60,60,D450),D450)</f>
        <v>60</v>
      </c>
      <c r="F450" s="27" t="n">
        <f aca="false">IF(TOT!AN452&lt;13.4,IF(E450&gt;73,73,E450),E450)</f>
        <v>60</v>
      </c>
      <c r="G450" s="27" t="n">
        <f aca="false">IF(TOT!AN452&lt;11,IF(F450&gt;66,66,F450),F450)</f>
        <v>60</v>
      </c>
    </row>
    <row r="451" customFormat="false" ht="13" hidden="false" customHeight="true" outlineLevel="0" collapsed="false">
      <c r="A451" s="17" t="s">
        <v>2244</v>
      </c>
      <c r="B451" s="50" t="n">
        <f aca="false">(TOT!BN453*60)/TOT!AK453</f>
        <v>3.54679802955674</v>
      </c>
      <c r="C451" s="27" t="n">
        <f aca="false">VLOOKUP(B451,'SK - HITS TAKEN'!$A$3:$B$55,2)</f>
        <v>84</v>
      </c>
      <c r="D451" s="27" t="n">
        <f aca="false">IF(TOT!AK453&lt;400,IF(C451&gt;66,66,C451),C451)</f>
        <v>66</v>
      </c>
      <c r="E451" s="27" t="n">
        <f aca="false">IF(TOT!AK453&lt;200,IF(D451&gt;60,60,D451),D451)</f>
        <v>60</v>
      </c>
      <c r="F451" s="27" t="n">
        <f aca="false">IF(TOT!AN453&lt;13.4,IF(E451&gt;73,73,E451),E451)</f>
        <v>60</v>
      </c>
      <c r="G451" s="27" t="n">
        <f aca="false">IF(TOT!AN453&lt;11,IF(F451&gt;66,66,F451),F451)</f>
        <v>60</v>
      </c>
    </row>
    <row r="452" customFormat="false" ht="13" hidden="false" customHeight="true" outlineLevel="0" collapsed="false">
      <c r="A452" s="17" t="s">
        <v>2246</v>
      </c>
      <c r="B452" s="50" t="n">
        <f aca="false">(TOT!BN454*60)/TOT!AK454</f>
        <v>5.83468395461913</v>
      </c>
      <c r="C452" s="27" t="n">
        <f aca="false">VLOOKUP(B452,'SK - HITS TAKEN'!$A$3:$B$55,2)</f>
        <v>62</v>
      </c>
      <c r="D452" s="27" t="n">
        <f aca="false">IF(TOT!AK454&lt;400,IF(C452&gt;66,66,C452),C452)</f>
        <v>62</v>
      </c>
      <c r="E452" s="27" t="n">
        <f aca="false">IF(TOT!AK454&lt;200,IF(D452&gt;60,60,D452),D452)</f>
        <v>62</v>
      </c>
      <c r="F452" s="27" t="n">
        <f aca="false">IF(TOT!AN454&lt;13.4,IF(E452&gt;73,73,E452),E452)</f>
        <v>62</v>
      </c>
      <c r="G452" s="27" t="n">
        <f aca="false">IF(TOT!AN454&lt;11,IF(F452&gt;66,66,F452),F452)</f>
        <v>62</v>
      </c>
    </row>
    <row r="453" customFormat="false" ht="13" hidden="false" customHeight="true" outlineLevel="0" collapsed="false">
      <c r="A453" s="17" t="s">
        <v>2250</v>
      </c>
      <c r="B453" s="50" t="n">
        <f aca="false">(TOT!BN455*60)/TOT!AK455</f>
        <v>3.89154130258534</v>
      </c>
      <c r="C453" s="27" t="n">
        <f aca="false">VLOOKUP(B453,'SK - HITS TAKEN'!$A$3:$B$55,2)</f>
        <v>81</v>
      </c>
      <c r="D453" s="27" t="n">
        <f aca="false">IF(TOT!AK455&lt;400,IF(C453&gt;66,66,C453),C453)</f>
        <v>81</v>
      </c>
      <c r="E453" s="27" t="n">
        <f aca="false">IF(TOT!AK455&lt;200,IF(D453&gt;60,60,D453),D453)</f>
        <v>81</v>
      </c>
      <c r="F453" s="27" t="n">
        <f aca="false">IF(TOT!AN455&lt;13.4,IF(E453&gt;73,73,E453),E453)</f>
        <v>81</v>
      </c>
      <c r="G453" s="27" t="n">
        <f aca="false">IF(TOT!AN455&lt;11,IF(F453&gt;66,66,F453),F453)</f>
        <v>81</v>
      </c>
    </row>
    <row r="454" customFormat="false" ht="13" hidden="false" customHeight="true" outlineLevel="0" collapsed="false">
      <c r="A454" s="17" t="s">
        <v>2254</v>
      </c>
      <c r="B454" s="50" t="n">
        <f aca="false">(TOT!BN456*60)/TOT!AK456</f>
        <v>3.29719029751529</v>
      </c>
      <c r="C454" s="27" t="n">
        <f aca="false">VLOOKUP(B454,'SK - HITS TAKEN'!$A$3:$B$55,2)</f>
        <v>87</v>
      </c>
      <c r="D454" s="27" t="n">
        <f aca="false">IF(TOT!AK456&lt;400,IF(C454&gt;66,66,C454),C454)</f>
        <v>87</v>
      </c>
      <c r="E454" s="27" t="n">
        <f aca="false">IF(TOT!AK456&lt;200,IF(D454&gt;60,60,D454),D454)</f>
        <v>87</v>
      </c>
      <c r="F454" s="27" t="n">
        <f aca="false">IF(TOT!AN456&lt;13.4,IF(E454&gt;73,73,E454),E454)</f>
        <v>87</v>
      </c>
      <c r="G454" s="27" t="n">
        <f aca="false">IF(TOT!AN456&lt;11,IF(F454&gt;66,66,F454),F454)</f>
        <v>87</v>
      </c>
    </row>
    <row r="455" customFormat="false" ht="13" hidden="false" customHeight="true" outlineLevel="0" collapsed="false">
      <c r="A455" s="17" t="s">
        <v>2258</v>
      </c>
      <c r="B455" s="50" t="n">
        <f aca="false">(TOT!BN457*60)/TOT!AK457</f>
        <v>12.097935669707</v>
      </c>
      <c r="C455" s="27" t="n">
        <f aca="false">VLOOKUP(B455,'SK - HITS TAKEN'!$A$3:$B$55,2)</f>
        <v>47</v>
      </c>
      <c r="D455" s="27" t="n">
        <f aca="false">IF(TOT!AK457&lt;400,IF(C455&gt;66,66,C455),C455)</f>
        <v>47</v>
      </c>
      <c r="E455" s="27" t="n">
        <f aca="false">IF(TOT!AK457&lt;200,IF(D455&gt;60,60,D455),D455)</f>
        <v>47</v>
      </c>
      <c r="F455" s="27" t="n">
        <f aca="false">IF(TOT!AN457&lt;13.4,IF(E455&gt;73,73,E455),E455)</f>
        <v>47</v>
      </c>
      <c r="G455" s="27" t="n">
        <f aca="false">IF(TOT!AN457&lt;11,IF(F455&gt;66,66,F455),F455)</f>
        <v>47</v>
      </c>
    </row>
    <row r="456" customFormat="false" ht="13" hidden="false" customHeight="true" outlineLevel="0" collapsed="false">
      <c r="A456" s="17" t="s">
        <v>2261</v>
      </c>
      <c r="B456" s="50" t="n">
        <f aca="false">(TOT!BN458*60)/TOT!AK458</f>
        <v>6.9364161849711</v>
      </c>
      <c r="C456" s="27" t="n">
        <f aca="false">VLOOKUP(B456,'SK - HITS TAKEN'!$A$3:$B$55,2)</f>
        <v>55</v>
      </c>
      <c r="D456" s="27" t="n">
        <f aca="false">IF(TOT!AK458&lt;400,IF(C456&gt;66,66,C456),C456)</f>
        <v>55</v>
      </c>
      <c r="E456" s="27" t="n">
        <f aca="false">IF(TOT!AK458&lt;200,IF(D456&gt;60,60,D456),D456)</f>
        <v>55</v>
      </c>
      <c r="F456" s="27" t="n">
        <f aca="false">IF(TOT!AN458&lt;13.4,IF(E456&gt;73,73,E456),E456)</f>
        <v>55</v>
      </c>
      <c r="G456" s="27" t="n">
        <f aca="false">IF(TOT!AN458&lt;11,IF(F456&gt;66,66,F456),F456)</f>
        <v>55</v>
      </c>
    </row>
    <row r="457" customFormat="false" ht="13" hidden="false" customHeight="true" outlineLevel="0" collapsed="false">
      <c r="A457" s="17" t="s">
        <v>2264</v>
      </c>
      <c r="B457" s="50" t="n">
        <f aca="false">(TOT!BN459*60)/TOT!AK459</f>
        <v>5.75929717051463</v>
      </c>
      <c r="C457" s="27" t="n">
        <f aca="false">VLOOKUP(B457,'SK - HITS TAKEN'!$A$3:$B$55,2)</f>
        <v>63</v>
      </c>
      <c r="D457" s="27" t="n">
        <f aca="false">IF(TOT!AK459&lt;400,IF(C457&gt;66,66,C457),C457)</f>
        <v>63</v>
      </c>
      <c r="E457" s="27" t="n">
        <f aca="false">IF(TOT!AK459&lt;200,IF(D457&gt;60,60,D457),D457)</f>
        <v>63</v>
      </c>
      <c r="F457" s="27" t="n">
        <f aca="false">IF(TOT!AN459&lt;13.4,IF(E457&gt;73,73,E457),E457)</f>
        <v>63</v>
      </c>
      <c r="G457" s="27" t="n">
        <f aca="false">IF(TOT!AN459&lt;11,IF(F457&gt;66,66,F457),F457)</f>
        <v>63</v>
      </c>
    </row>
    <row r="458" customFormat="false" ht="13" hidden="false" customHeight="true" outlineLevel="0" collapsed="false">
      <c r="A458" s="17" t="s">
        <v>2269</v>
      </c>
      <c r="B458" s="50" t="n">
        <f aca="false">(TOT!BN460*60)/TOT!AK460</f>
        <v>6.44015046622459</v>
      </c>
      <c r="C458" s="27" t="n">
        <f aca="false">VLOOKUP(B458,'SK - HITS TAKEN'!$A$3:$B$55,2)</f>
        <v>58</v>
      </c>
      <c r="D458" s="27" t="n">
        <f aca="false">IF(TOT!AK460&lt;400,IF(C458&gt;66,66,C458),C458)</f>
        <v>58</v>
      </c>
      <c r="E458" s="27" t="n">
        <f aca="false">IF(TOT!AK460&lt;200,IF(D458&gt;60,60,D458),D458)</f>
        <v>58</v>
      </c>
      <c r="F458" s="27" t="n">
        <f aca="false">IF(TOT!AN460&lt;13.4,IF(E458&gt;73,73,E458),E458)</f>
        <v>58</v>
      </c>
      <c r="G458" s="27" t="n">
        <f aca="false">IF(TOT!AN460&lt;11,IF(F458&gt;66,66,F458),F458)</f>
        <v>58</v>
      </c>
    </row>
    <row r="459" customFormat="false" ht="13" hidden="false" customHeight="true" outlineLevel="0" collapsed="false">
      <c r="A459" s="17" t="s">
        <v>2272</v>
      </c>
      <c r="B459" s="50" t="n">
        <f aca="false">(TOT!BN461*60)/TOT!AK461</f>
        <v>3.95797703396052</v>
      </c>
      <c r="C459" s="27" t="n">
        <f aca="false">VLOOKUP(B459,'SK - HITS TAKEN'!$A$3:$B$55,2)</f>
        <v>80</v>
      </c>
      <c r="D459" s="27" t="n">
        <f aca="false">IF(TOT!AK461&lt;400,IF(C459&gt;66,66,C459),C459)</f>
        <v>66</v>
      </c>
      <c r="E459" s="27" t="n">
        <f aca="false">IF(TOT!AK461&lt;200,IF(D459&gt;60,60,D459),D459)</f>
        <v>60</v>
      </c>
      <c r="F459" s="27" t="n">
        <f aca="false">IF(TOT!AN461&lt;13.4,IF(E459&gt;73,73,E459),E459)</f>
        <v>60</v>
      </c>
      <c r="G459" s="27" t="n">
        <f aca="false">IF(TOT!AN461&lt;11,IF(F459&gt;66,66,F459),F459)</f>
        <v>60</v>
      </c>
    </row>
    <row r="460" customFormat="false" ht="13" hidden="false" customHeight="true" outlineLevel="0" collapsed="false">
      <c r="A460" s="17" t="s">
        <v>2277</v>
      </c>
      <c r="B460" s="50" t="n">
        <f aca="false">(TOT!BN462*60)/TOT!AK462</f>
        <v>7.26472206934507</v>
      </c>
      <c r="C460" s="27" t="n">
        <f aca="false">VLOOKUP(B460,'SK - HITS TAKEN'!$A$3:$B$55,2)</f>
        <v>53</v>
      </c>
      <c r="D460" s="27" t="n">
        <f aca="false">IF(TOT!AK462&lt;400,IF(C460&gt;66,66,C460),C460)</f>
        <v>53</v>
      </c>
      <c r="E460" s="27" t="n">
        <f aca="false">IF(TOT!AK462&lt;200,IF(D460&gt;60,60,D460),D460)</f>
        <v>53</v>
      </c>
      <c r="F460" s="27" t="n">
        <f aca="false">IF(TOT!AN462&lt;13.4,IF(E460&gt;73,73,E460),E460)</f>
        <v>53</v>
      </c>
      <c r="G460" s="27" t="n">
        <f aca="false">IF(TOT!AN462&lt;11,IF(F460&gt;66,66,F460),F460)</f>
        <v>53</v>
      </c>
    </row>
    <row r="461" customFormat="false" ht="13" hidden="false" customHeight="true" outlineLevel="0" collapsed="false">
      <c r="A461" s="17" t="s">
        <v>2282</v>
      </c>
      <c r="B461" s="50" t="n">
        <f aca="false">(TOT!BN463*60)/TOT!AK463</f>
        <v>5.97595044333779</v>
      </c>
      <c r="C461" s="27" t="n">
        <f aca="false">VLOOKUP(B461,'SK - HITS TAKEN'!$A$3:$B$55,2)</f>
        <v>61</v>
      </c>
      <c r="D461" s="27" t="n">
        <f aca="false">IF(TOT!AK463&lt;400,IF(C461&gt;66,66,C461),C461)</f>
        <v>61</v>
      </c>
      <c r="E461" s="27" t="n">
        <f aca="false">IF(TOT!AK463&lt;200,IF(D461&gt;60,60,D461),D461)</f>
        <v>61</v>
      </c>
      <c r="F461" s="27" t="n">
        <f aca="false">IF(TOT!AN463&lt;13.4,IF(E461&gt;73,73,E461),E461)</f>
        <v>61</v>
      </c>
      <c r="G461" s="27" t="n">
        <f aca="false">IF(TOT!AN463&lt;11,IF(F461&gt;66,66,F461),F461)</f>
        <v>61</v>
      </c>
    </row>
    <row r="462" customFormat="false" ht="13" hidden="false" customHeight="true" outlineLevel="0" collapsed="false">
      <c r="A462" s="17" t="s">
        <v>2287</v>
      </c>
      <c r="B462" s="50" t="n">
        <f aca="false">(TOT!BN464*60)/TOT!AK464</f>
        <v>5.19500780031205</v>
      </c>
      <c r="C462" s="27" t="n">
        <f aca="false">VLOOKUP(B462,'SK - HITS TAKEN'!$A$3:$B$55,2)</f>
        <v>68</v>
      </c>
      <c r="D462" s="27" t="n">
        <f aca="false">IF(TOT!AK464&lt;400,IF(C462&gt;66,66,C462),C462)</f>
        <v>68</v>
      </c>
      <c r="E462" s="27" t="n">
        <f aca="false">IF(TOT!AK464&lt;200,IF(D462&gt;60,60,D462),D462)</f>
        <v>68</v>
      </c>
      <c r="F462" s="27" t="n">
        <f aca="false">IF(TOT!AN464&lt;13.4,IF(E462&gt;73,73,E462),E462)</f>
        <v>68</v>
      </c>
      <c r="G462" s="27" t="n">
        <f aca="false">IF(TOT!AN464&lt;11,IF(F462&gt;66,66,F462),F462)</f>
        <v>68</v>
      </c>
    </row>
    <row r="463" customFormat="false" ht="13" hidden="false" customHeight="true" outlineLevel="0" collapsed="false">
      <c r="A463" s="17" t="s">
        <v>2291</v>
      </c>
      <c r="B463" s="50" t="n">
        <f aca="false">(TOT!BN465*60)/TOT!AK465</f>
        <v>8.63309352517986</v>
      </c>
      <c r="C463" s="27" t="n">
        <f aca="false">VLOOKUP(B463,'SK - HITS TAKEN'!$A$3:$B$55,2)</f>
        <v>49</v>
      </c>
      <c r="D463" s="27" t="n">
        <f aca="false">IF(TOT!AK465&lt;400,IF(C463&gt;66,66,C463),C463)</f>
        <v>49</v>
      </c>
      <c r="E463" s="27" t="n">
        <f aca="false">IF(TOT!AK465&lt;200,IF(D463&gt;60,60,D463),D463)</f>
        <v>49</v>
      </c>
      <c r="F463" s="27" t="n">
        <f aca="false">IF(TOT!AN465&lt;13.4,IF(E463&gt;73,73,E463),E463)</f>
        <v>49</v>
      </c>
      <c r="G463" s="27" t="n">
        <f aca="false">IF(TOT!AN465&lt;11,IF(F463&gt;66,66,F463),F463)</f>
        <v>49</v>
      </c>
    </row>
    <row r="464" customFormat="false" ht="13" hidden="false" customHeight="true" outlineLevel="0" collapsed="false">
      <c r="A464" s="17" t="s">
        <v>2295</v>
      </c>
      <c r="B464" s="50" t="n">
        <f aca="false">(TOT!BN466*60)/TOT!AK466</f>
        <v>0.687216772073104</v>
      </c>
      <c r="C464" s="27" t="n">
        <f aca="false">VLOOKUP(B464,'SK - HITS TAKEN'!$A$3:$B$55,2)</f>
        <v>99</v>
      </c>
      <c r="D464" s="27" t="n">
        <f aca="false">IF(TOT!AK466&lt;400,IF(C464&gt;66,66,C464),C464)</f>
        <v>99</v>
      </c>
      <c r="E464" s="27" t="n">
        <f aca="false">IF(TOT!AK466&lt;200,IF(D464&gt;60,60,D464),D464)</f>
        <v>99</v>
      </c>
      <c r="F464" s="27" t="n">
        <f aca="false">IF(TOT!AN466&lt;13.4,IF(E464&gt;73,73,E464),E464)</f>
        <v>99</v>
      </c>
      <c r="G464" s="27" t="n">
        <f aca="false">IF(TOT!AN466&lt;11,IF(F464&gt;66,66,F464),F464)</f>
        <v>99</v>
      </c>
    </row>
    <row r="465" customFormat="false" ht="13" hidden="false" customHeight="true" outlineLevel="0" collapsed="false">
      <c r="A465" s="17" t="s">
        <v>2299</v>
      </c>
      <c r="B465" s="50" t="n">
        <f aca="false">(TOT!BN467*60)/TOT!AK467</f>
        <v>7.97121505673951</v>
      </c>
      <c r="C465" s="27" t="n">
        <f aca="false">VLOOKUP(B465,'SK - HITS TAKEN'!$A$3:$B$55,2)</f>
        <v>51</v>
      </c>
      <c r="D465" s="27" t="n">
        <f aca="false">IF(TOT!AK467&lt;400,IF(C465&gt;66,66,C465),C465)</f>
        <v>51</v>
      </c>
      <c r="E465" s="27" t="n">
        <f aca="false">IF(TOT!AK467&lt;200,IF(D465&gt;60,60,D465),D465)</f>
        <v>51</v>
      </c>
      <c r="F465" s="27" t="n">
        <f aca="false">IF(TOT!AN467&lt;13.4,IF(E465&gt;73,73,E465),E465)</f>
        <v>51</v>
      </c>
      <c r="G465" s="27" t="n">
        <f aca="false">IF(TOT!AN467&lt;11,IF(F465&gt;66,66,F465),F465)</f>
        <v>51</v>
      </c>
    </row>
    <row r="466" customFormat="false" ht="13" hidden="false" customHeight="true" outlineLevel="0" collapsed="false">
      <c r="A466" s="17" t="s">
        <v>2304</v>
      </c>
      <c r="B466" s="50" t="n">
        <f aca="false">(TOT!BN468*60)/TOT!AK468</f>
        <v>2.72006044578766</v>
      </c>
      <c r="C466" s="27" t="n">
        <f aca="false">VLOOKUP(B466,'SK - HITS TAKEN'!$A$3:$B$55,2)</f>
        <v>92</v>
      </c>
      <c r="D466" s="27" t="n">
        <f aca="false">IF(TOT!AK468&lt;400,IF(C466&gt;66,66,C466),C466)</f>
        <v>66</v>
      </c>
      <c r="E466" s="27" t="n">
        <f aca="false">IF(TOT!AK468&lt;200,IF(D466&gt;60,60,D466),D466)</f>
        <v>60</v>
      </c>
      <c r="F466" s="27" t="n">
        <f aca="false">IF(TOT!AN468&lt;13.4,IF(E466&gt;73,73,E466),E466)</f>
        <v>60</v>
      </c>
      <c r="G466" s="27" t="n">
        <f aca="false">IF(TOT!AN468&lt;11,IF(F466&gt;66,66,F466),F466)</f>
        <v>60</v>
      </c>
    </row>
    <row r="467" customFormat="false" ht="13" hidden="false" customHeight="true" outlineLevel="0" collapsed="false">
      <c r="A467" s="17" t="s">
        <v>2309</v>
      </c>
      <c r="B467" s="50" t="n">
        <f aca="false">(TOT!BN469*60)/TOT!AK469</f>
        <v>9.1142684401451</v>
      </c>
      <c r="C467" s="27" t="n">
        <f aca="false">VLOOKUP(B467,'SK - HITS TAKEN'!$A$3:$B$55,2)</f>
        <v>48</v>
      </c>
      <c r="D467" s="27" t="n">
        <f aca="false">IF(TOT!AK469&lt;400,IF(C467&gt;66,66,C467),C467)</f>
        <v>48</v>
      </c>
      <c r="E467" s="27" t="n">
        <f aca="false">IF(TOT!AK469&lt;200,IF(D467&gt;60,60,D467),D467)</f>
        <v>48</v>
      </c>
      <c r="F467" s="27" t="n">
        <f aca="false">IF(TOT!AN469&lt;13.4,IF(E467&gt;73,73,E467),E467)</f>
        <v>48</v>
      </c>
      <c r="G467" s="27" t="n">
        <f aca="false">IF(TOT!AN469&lt;11,IF(F467&gt;66,66,F467),F467)</f>
        <v>48</v>
      </c>
    </row>
    <row r="468" customFormat="false" ht="13" hidden="false" customHeight="true" outlineLevel="0" collapsed="false">
      <c r="A468" s="17" t="s">
        <v>2313</v>
      </c>
      <c r="B468" s="50" t="n">
        <f aca="false">(TOT!BN470*60)/TOT!AK470</f>
        <v>3.66851660238924</v>
      </c>
      <c r="C468" s="27" t="n">
        <f aca="false">VLOOKUP(B468,'SK - HITS TAKEN'!$A$3:$B$55,2)</f>
        <v>83</v>
      </c>
      <c r="D468" s="27" t="n">
        <f aca="false">IF(TOT!AK470&lt;400,IF(C468&gt;66,66,C468),C468)</f>
        <v>83</v>
      </c>
      <c r="E468" s="27" t="n">
        <f aca="false">IF(TOT!AK470&lt;200,IF(D468&gt;60,60,D468),D468)</f>
        <v>83</v>
      </c>
      <c r="F468" s="27" t="n">
        <f aca="false">IF(TOT!AN470&lt;13.4,IF(E468&gt;73,73,E468),E468)</f>
        <v>83</v>
      </c>
      <c r="G468" s="27" t="n">
        <f aca="false">IF(TOT!AN470&lt;11,IF(F468&gt;66,66,F468),F468)</f>
        <v>83</v>
      </c>
    </row>
    <row r="469" customFormat="false" ht="13" hidden="false" customHeight="true" outlineLevel="0" collapsed="false">
      <c r="A469" s="17" t="s">
        <v>2317</v>
      </c>
      <c r="B469" s="50" t="n">
        <f aca="false">(TOT!BN471*60)/TOT!AK471</f>
        <v>5.19918161030193</v>
      </c>
      <c r="C469" s="27" t="n">
        <f aca="false">VLOOKUP(B469,'SK - HITS TAKEN'!$A$3:$B$55,2)</f>
        <v>68</v>
      </c>
      <c r="D469" s="27" t="n">
        <f aca="false">IF(TOT!AK471&lt;400,IF(C469&gt;66,66,C469),C469)</f>
        <v>68</v>
      </c>
      <c r="E469" s="27" t="n">
        <f aca="false">IF(TOT!AK471&lt;200,IF(D469&gt;60,60,D469),D469)</f>
        <v>68</v>
      </c>
      <c r="F469" s="27" t="n">
        <f aca="false">IF(TOT!AN471&lt;13.4,IF(E469&gt;73,73,E469),E469)</f>
        <v>68</v>
      </c>
      <c r="G469" s="27" t="n">
        <f aca="false">IF(TOT!AN471&lt;11,IF(F469&gt;66,66,F469),F469)</f>
        <v>68</v>
      </c>
    </row>
    <row r="470" customFormat="false" ht="13" hidden="false" customHeight="true" outlineLevel="0" collapsed="false">
      <c r="A470" s="17" t="s">
        <v>2321</v>
      </c>
      <c r="B470" s="50" t="n">
        <f aca="false">(TOT!BN472*60)/TOT!AK472</f>
        <v>3.46587080003841</v>
      </c>
      <c r="C470" s="27" t="n">
        <f aca="false">VLOOKUP(B470,'SK - HITS TAKEN'!$A$3:$B$55,2)</f>
        <v>85</v>
      </c>
      <c r="D470" s="27" t="n">
        <f aca="false">IF(TOT!AK472&lt;400,IF(C470&gt;66,66,C470),C470)</f>
        <v>85</v>
      </c>
      <c r="E470" s="27" t="n">
        <f aca="false">IF(TOT!AK472&lt;200,IF(D470&gt;60,60,D470),D470)</f>
        <v>85</v>
      </c>
      <c r="F470" s="27" t="n">
        <f aca="false">IF(TOT!AN472&lt;13.4,IF(E470&gt;73,73,E470),E470)</f>
        <v>85</v>
      </c>
      <c r="G470" s="27" t="n">
        <f aca="false">IF(TOT!AN472&lt;11,IF(F470&gt;66,66,F470),F470)</f>
        <v>85</v>
      </c>
    </row>
    <row r="471" customFormat="false" ht="13" hidden="false" customHeight="true" outlineLevel="0" collapsed="false">
      <c r="A471" s="17" t="s">
        <v>2325</v>
      </c>
      <c r="B471" s="50" t="n">
        <f aca="false">(TOT!BN473*60)/TOT!AK473</f>
        <v>6.41330166270793</v>
      </c>
      <c r="C471" s="27" t="n">
        <f aca="false">VLOOKUP(B471,'SK - HITS TAKEN'!$A$3:$B$55,2)</f>
        <v>58</v>
      </c>
      <c r="D471" s="27" t="n">
        <f aca="false">IF(TOT!AK473&lt;400,IF(C471&gt;66,66,C471),C471)</f>
        <v>58</v>
      </c>
      <c r="E471" s="27" t="n">
        <f aca="false">IF(TOT!AK473&lt;200,IF(D471&gt;60,60,D471),D471)</f>
        <v>58</v>
      </c>
      <c r="F471" s="27" t="n">
        <f aca="false">IF(TOT!AN473&lt;13.4,IF(E471&gt;73,73,E471),E471)</f>
        <v>58</v>
      </c>
      <c r="G471" s="27" t="n">
        <f aca="false">IF(TOT!AN473&lt;11,IF(F471&gt;66,66,F471),F471)</f>
        <v>58</v>
      </c>
    </row>
    <row r="472" customFormat="false" ht="13" hidden="false" customHeight="true" outlineLevel="0" collapsed="false">
      <c r="A472" s="17" t="s">
        <v>2328</v>
      </c>
      <c r="B472" s="50" t="n">
        <f aca="false">(TOT!BN474*60)/TOT!AK474</f>
        <v>2.72965083216439</v>
      </c>
      <c r="C472" s="27" t="n">
        <f aca="false">VLOOKUP(B472,'SK - HITS TAKEN'!$A$3:$B$55,2)</f>
        <v>92</v>
      </c>
      <c r="D472" s="27" t="n">
        <f aca="false">IF(TOT!AK474&lt;400,IF(C472&gt;66,66,C472),C472)</f>
        <v>92</v>
      </c>
      <c r="E472" s="27" t="n">
        <f aca="false">IF(TOT!AK474&lt;200,IF(D472&gt;60,60,D472),D472)</f>
        <v>92</v>
      </c>
      <c r="F472" s="27" t="n">
        <f aca="false">IF(TOT!AN474&lt;13.4,IF(E472&gt;73,73,E472),E472)</f>
        <v>92</v>
      </c>
      <c r="G472" s="27" t="n">
        <f aca="false">IF(TOT!AN474&lt;11,IF(F472&gt;66,66,F472),F472)</f>
        <v>92</v>
      </c>
    </row>
    <row r="473" customFormat="false" ht="13" hidden="false" customHeight="true" outlineLevel="0" collapsed="false">
      <c r="A473" s="17" t="s">
        <v>2331</v>
      </c>
      <c r="B473" s="50" t="n">
        <f aca="false">(TOT!BN475*60)/TOT!AK475</f>
        <v>5.10384145513778</v>
      </c>
      <c r="C473" s="27" t="n">
        <f aca="false">VLOOKUP(B473,'SK - HITS TAKEN'!$A$3:$B$55,2)</f>
        <v>69</v>
      </c>
      <c r="D473" s="27" t="n">
        <f aca="false">IF(TOT!AK475&lt;400,IF(C473&gt;66,66,C473),C473)</f>
        <v>69</v>
      </c>
      <c r="E473" s="27" t="n">
        <f aca="false">IF(TOT!AK475&lt;200,IF(D473&gt;60,60,D473),D473)</f>
        <v>69</v>
      </c>
      <c r="F473" s="27" t="n">
        <f aca="false">IF(TOT!AN475&lt;13.4,IF(E473&gt;73,73,E473),E473)</f>
        <v>69</v>
      </c>
      <c r="G473" s="27" t="n">
        <f aca="false">IF(TOT!AN475&lt;11,IF(F473&gt;66,66,F473),F473)</f>
        <v>69</v>
      </c>
    </row>
    <row r="474" customFormat="false" ht="13" hidden="false" customHeight="true" outlineLevel="0" collapsed="false">
      <c r="A474" s="17" t="s">
        <v>2334</v>
      </c>
      <c r="B474" s="50" t="n">
        <f aca="false">(TOT!BN476*60)/TOT!AK476</f>
        <v>5.09915014164292</v>
      </c>
      <c r="C474" s="27" t="n">
        <f aca="false">VLOOKUP(B474,'SK - HITS TAKEN'!$A$3:$B$55,2)</f>
        <v>69</v>
      </c>
      <c r="D474" s="27" t="n">
        <f aca="false">IF(TOT!AK476&lt;400,IF(C474&gt;66,66,C474),C474)</f>
        <v>66</v>
      </c>
      <c r="E474" s="27" t="n">
        <f aca="false">IF(TOT!AK476&lt;200,IF(D474&gt;60,60,D474),D474)</f>
        <v>60</v>
      </c>
      <c r="F474" s="27" t="n">
        <f aca="false">IF(TOT!AN476&lt;13.4,IF(E474&gt;73,73,E474),E474)</f>
        <v>60</v>
      </c>
      <c r="G474" s="27" t="n">
        <f aca="false">IF(TOT!AN476&lt;11,IF(F474&gt;66,66,F474),F474)</f>
        <v>60</v>
      </c>
    </row>
    <row r="475" customFormat="false" ht="13" hidden="false" customHeight="true" outlineLevel="0" collapsed="false">
      <c r="A475" s="17" t="s">
        <v>2338</v>
      </c>
      <c r="B475" s="50" t="n">
        <f aca="false">(TOT!BN477*60)/TOT!AK477</f>
        <v>5.27524056073848</v>
      </c>
      <c r="C475" s="27" t="n">
        <f aca="false">VLOOKUP(B475,'SK - HITS TAKEN'!$A$3:$B$55,2)</f>
        <v>67</v>
      </c>
      <c r="D475" s="27" t="n">
        <f aca="false">IF(TOT!AK477&lt;400,IF(C475&gt;66,66,C475),C475)</f>
        <v>66</v>
      </c>
      <c r="E475" s="27" t="n">
        <f aca="false">IF(TOT!AK477&lt;200,IF(D475&gt;60,60,D475),D475)</f>
        <v>66</v>
      </c>
      <c r="F475" s="27" t="n">
        <f aca="false">IF(TOT!AN477&lt;13.4,IF(E475&gt;73,73,E475),E475)</f>
        <v>66</v>
      </c>
      <c r="G475" s="27" t="n">
        <f aca="false">IF(TOT!AN477&lt;11,IF(F475&gt;66,66,F475),F475)</f>
        <v>66</v>
      </c>
    </row>
    <row r="476" customFormat="false" ht="13" hidden="false" customHeight="true" outlineLevel="0" collapsed="false">
      <c r="A476" s="17" t="s">
        <v>2342</v>
      </c>
      <c r="B476" s="50" t="n">
        <f aca="false">(TOT!BN478*60)/TOT!AK478</f>
        <v>4.82582351784663</v>
      </c>
      <c r="C476" s="27" t="n">
        <f aca="false">VLOOKUP(B476,'SK - HITS TAKEN'!$A$3:$B$55,2)</f>
        <v>71</v>
      </c>
      <c r="D476" s="27" t="n">
        <f aca="false">IF(TOT!AK478&lt;400,IF(C476&gt;66,66,C476),C476)</f>
        <v>71</v>
      </c>
      <c r="E476" s="27" t="n">
        <f aca="false">IF(TOT!AK478&lt;200,IF(D476&gt;60,60,D476),D476)</f>
        <v>71</v>
      </c>
      <c r="F476" s="27" t="n">
        <f aca="false">IF(TOT!AN478&lt;13.4,IF(E476&gt;73,73,E476),E476)</f>
        <v>71</v>
      </c>
      <c r="G476" s="27" t="n">
        <f aca="false">IF(TOT!AN478&lt;11,IF(F476&gt;66,66,F476),F476)</f>
        <v>71</v>
      </c>
    </row>
    <row r="477" customFormat="false" ht="13" hidden="false" customHeight="true" outlineLevel="0" collapsed="false">
      <c r="A477" s="17" t="s">
        <v>2346</v>
      </c>
      <c r="B477" s="50" t="n">
        <f aca="false">(TOT!BN479*60)/TOT!AK479</f>
        <v>6.99956792790573</v>
      </c>
      <c r="C477" s="27" t="n">
        <f aca="false">VLOOKUP(B477,'SK - HITS TAKEN'!$A$3:$B$55,2)</f>
        <v>54</v>
      </c>
      <c r="D477" s="27" t="n">
        <f aca="false">IF(TOT!AK479&lt;400,IF(C477&gt;66,66,C477),C477)</f>
        <v>54</v>
      </c>
      <c r="E477" s="27" t="n">
        <f aca="false">IF(TOT!AK479&lt;200,IF(D477&gt;60,60,D477),D477)</f>
        <v>54</v>
      </c>
      <c r="F477" s="27" t="n">
        <f aca="false">IF(TOT!AN479&lt;13.4,IF(E477&gt;73,73,E477),E477)</f>
        <v>54</v>
      </c>
      <c r="G477" s="27" t="n">
        <f aca="false">IF(TOT!AN479&lt;11,IF(F477&gt;66,66,F477),F477)</f>
        <v>54</v>
      </c>
    </row>
    <row r="478" customFormat="false" ht="13" hidden="false" customHeight="true" outlineLevel="0" collapsed="false">
      <c r="A478" s="17" t="s">
        <v>2351</v>
      </c>
      <c r="B478" s="50" t="n">
        <f aca="false">(TOT!BN480*60)/TOT!AK480</f>
        <v>6.13397901533495</v>
      </c>
      <c r="C478" s="27" t="n">
        <f aca="false">VLOOKUP(B478,'SK - HITS TAKEN'!$A$3:$B$55,2)</f>
        <v>60</v>
      </c>
      <c r="D478" s="27" t="n">
        <f aca="false">IF(TOT!AK480&lt;400,IF(C478&gt;66,66,C478),C478)</f>
        <v>60</v>
      </c>
      <c r="E478" s="27" t="n">
        <f aca="false">IF(TOT!AK480&lt;200,IF(D478&gt;60,60,D478),D478)</f>
        <v>60</v>
      </c>
      <c r="F478" s="27" t="n">
        <f aca="false">IF(TOT!AN480&lt;13.4,IF(E478&gt;73,73,E478),E478)</f>
        <v>60</v>
      </c>
      <c r="G478" s="27" t="n">
        <f aca="false">IF(TOT!AN480&lt;11,IF(F478&gt;66,66,F478),F478)</f>
        <v>60</v>
      </c>
    </row>
    <row r="479" customFormat="false" ht="13" hidden="false" customHeight="true" outlineLevel="0" collapsed="false">
      <c r="A479" s="17" t="s">
        <v>2355</v>
      </c>
      <c r="B479" s="50" t="n">
        <f aca="false">(TOT!BN481*60)/TOT!AK481</f>
        <v>3.86813040363818</v>
      </c>
      <c r="C479" s="27" t="n">
        <f aca="false">VLOOKUP(B479,'SK - HITS TAKEN'!$A$3:$B$55,2)</f>
        <v>81</v>
      </c>
      <c r="D479" s="27" t="n">
        <f aca="false">IF(TOT!AK481&lt;400,IF(C479&gt;66,66,C479),C479)</f>
        <v>81</v>
      </c>
      <c r="E479" s="27" t="n">
        <f aca="false">IF(TOT!AK481&lt;200,IF(D479&gt;60,60,D479),D479)</f>
        <v>81</v>
      </c>
      <c r="F479" s="27" t="n">
        <f aca="false">IF(TOT!AN481&lt;13.4,IF(E479&gt;73,73,E479),E479)</f>
        <v>81</v>
      </c>
      <c r="G479" s="27" t="n">
        <f aca="false">IF(TOT!AN481&lt;11,IF(F479&gt;66,66,F479),F479)</f>
        <v>81</v>
      </c>
    </row>
    <row r="480" customFormat="false" ht="13" hidden="false" customHeight="true" outlineLevel="0" collapsed="false">
      <c r="A480" s="17" t="s">
        <v>2360</v>
      </c>
      <c r="B480" s="50" t="n">
        <f aca="false">(TOT!BN482*60)/TOT!AK482</f>
        <v>4.51855836471221</v>
      </c>
      <c r="C480" s="27" t="n">
        <f aca="false">VLOOKUP(B480,'SK - HITS TAKEN'!$A$3:$B$55,2)</f>
        <v>74</v>
      </c>
      <c r="D480" s="27" t="n">
        <f aca="false">IF(TOT!AK482&lt;400,IF(C480&gt;66,66,C480),C480)</f>
        <v>74</v>
      </c>
      <c r="E480" s="27" t="n">
        <f aca="false">IF(TOT!AK482&lt;200,IF(D480&gt;60,60,D480),D480)</f>
        <v>74</v>
      </c>
      <c r="F480" s="27" t="n">
        <f aca="false">IF(TOT!AN482&lt;13.4,IF(E480&gt;73,73,E480),E480)</f>
        <v>74</v>
      </c>
      <c r="G480" s="27" t="n">
        <f aca="false">IF(TOT!AN482&lt;11,IF(F480&gt;66,66,F480),F480)</f>
        <v>74</v>
      </c>
    </row>
    <row r="481" customFormat="false" ht="13" hidden="false" customHeight="true" outlineLevel="0" collapsed="false">
      <c r="A481" s="17" t="s">
        <v>2365</v>
      </c>
      <c r="B481" s="50" t="n">
        <f aca="false">(TOT!BN483*60)/TOT!AK483</f>
        <v>3.03429384185854</v>
      </c>
      <c r="C481" s="27" t="n">
        <f aca="false">VLOOKUP(B481,'SK - HITS TAKEN'!$A$3:$B$55,2)</f>
        <v>89</v>
      </c>
      <c r="D481" s="27" t="n">
        <f aca="false">IF(TOT!AK483&lt;400,IF(C481&gt;66,66,C481),C481)</f>
        <v>66</v>
      </c>
      <c r="E481" s="27" t="n">
        <f aca="false">IF(TOT!AK483&lt;200,IF(D481&gt;60,60,D481),D481)</f>
        <v>66</v>
      </c>
      <c r="F481" s="27" t="n">
        <f aca="false">IF(TOT!AN483&lt;13.4,IF(E481&gt;73,73,E481),E481)</f>
        <v>66</v>
      </c>
      <c r="G481" s="27" t="n">
        <f aca="false">IF(TOT!AN483&lt;11,IF(F481&gt;66,66,F481),F481)</f>
        <v>66</v>
      </c>
    </row>
    <row r="482" customFormat="false" ht="13" hidden="false" customHeight="true" outlineLevel="0" collapsed="false">
      <c r="A482" s="17" t="s">
        <v>2370</v>
      </c>
      <c r="B482" s="50" t="n">
        <f aca="false">(TOT!BN484*60)/TOT!AK484</f>
        <v>7.29976343359249</v>
      </c>
      <c r="C482" s="27" t="n">
        <f aca="false">VLOOKUP(B482,'SK - HITS TAKEN'!$A$3:$B$55,2)</f>
        <v>53</v>
      </c>
      <c r="D482" s="27" t="n">
        <f aca="false">IF(TOT!AK484&lt;400,IF(C482&gt;66,66,C482),C482)</f>
        <v>53</v>
      </c>
      <c r="E482" s="27" t="n">
        <f aca="false">IF(TOT!AK484&lt;200,IF(D482&gt;60,60,D482),D482)</f>
        <v>53</v>
      </c>
      <c r="F482" s="27" t="n">
        <f aca="false">IF(TOT!AN484&lt;13.4,IF(E482&gt;73,73,E482),E482)</f>
        <v>53</v>
      </c>
      <c r="G482" s="27" t="n">
        <f aca="false">IF(TOT!AN484&lt;11,IF(F482&gt;66,66,F482),F482)</f>
        <v>53</v>
      </c>
    </row>
    <row r="483" customFormat="false" ht="13" hidden="false" customHeight="true" outlineLevel="0" collapsed="false">
      <c r="A483" s="17" t="s">
        <v>2375</v>
      </c>
      <c r="B483" s="50" t="n">
        <f aca="false">(TOT!BN485*60)/TOT!AK485</f>
        <v>4.0165675770684</v>
      </c>
      <c r="C483" s="27" t="n">
        <f aca="false">VLOOKUP(B483,'SK - HITS TAKEN'!$A$3:$B$55,2)</f>
        <v>79</v>
      </c>
      <c r="D483" s="27" t="n">
        <f aca="false">IF(TOT!AK485&lt;400,IF(C483&gt;66,66,C483),C483)</f>
        <v>79</v>
      </c>
      <c r="E483" s="27" t="n">
        <f aca="false">IF(TOT!AK485&lt;200,IF(D483&gt;60,60,D483),D483)</f>
        <v>79</v>
      </c>
      <c r="F483" s="27" t="n">
        <f aca="false">IF(TOT!AN485&lt;13.4,IF(E483&gt;73,73,E483),E483)</f>
        <v>79</v>
      </c>
      <c r="G483" s="27" t="n">
        <f aca="false">IF(TOT!AN485&lt;11,IF(F483&gt;66,66,F483),F483)</f>
        <v>79</v>
      </c>
    </row>
    <row r="484" customFormat="false" ht="13" hidden="false" customHeight="true" outlineLevel="0" collapsed="false">
      <c r="A484" s="17" t="s">
        <v>2379</v>
      </c>
      <c r="B484" s="50" t="n">
        <f aca="false">(TOT!BN486*60)/TOT!AK486</f>
        <v>0</v>
      </c>
      <c r="C484" s="27" t="n">
        <f aca="false">VLOOKUP(B484,'SK - HITS TAKEN'!$A$3:$B$55,2)</f>
        <v>99</v>
      </c>
      <c r="D484" s="27" t="n">
        <f aca="false">IF(TOT!AK486&lt;400,IF(C484&gt;66,66,C484),C484)</f>
        <v>66</v>
      </c>
      <c r="E484" s="27" t="n">
        <f aca="false">IF(TOT!AK486&lt;200,IF(D484&gt;60,60,D484),D484)</f>
        <v>60</v>
      </c>
      <c r="F484" s="27" t="n">
        <f aca="false">IF(TOT!AN486&lt;13.4,IF(E484&gt;73,73,E484),E484)</f>
        <v>60</v>
      </c>
      <c r="G484" s="27" t="n">
        <f aca="false">IF(TOT!AN486&lt;11,IF(F484&gt;66,66,F484),F484)</f>
        <v>60</v>
      </c>
    </row>
    <row r="485" customFormat="false" ht="13" hidden="false" customHeight="true" outlineLevel="0" collapsed="false">
      <c r="A485" s="17" t="s">
        <v>2383</v>
      </c>
      <c r="B485" s="50" t="n">
        <f aca="false">(TOT!BN487*60)/TOT!AK487</f>
        <v>9.10010111223452</v>
      </c>
      <c r="C485" s="27" t="n">
        <f aca="false">VLOOKUP(B485,'SK - HITS TAKEN'!$A$3:$B$55,2)</f>
        <v>48</v>
      </c>
      <c r="D485" s="27" t="n">
        <f aca="false">IF(TOT!AK487&lt;400,IF(C485&gt;66,66,C485),C485)</f>
        <v>48</v>
      </c>
      <c r="E485" s="27" t="n">
        <f aca="false">IF(TOT!AK487&lt;200,IF(D485&gt;60,60,D485),D485)</f>
        <v>48</v>
      </c>
      <c r="F485" s="27" t="n">
        <f aca="false">IF(TOT!AN487&lt;13.4,IF(E485&gt;73,73,E485),E485)</f>
        <v>48</v>
      </c>
      <c r="G485" s="27" t="n">
        <f aca="false">IF(TOT!AN487&lt;11,IF(F485&gt;66,66,F485),F485)</f>
        <v>48</v>
      </c>
    </row>
    <row r="486" customFormat="false" ht="13" hidden="false" customHeight="true" outlineLevel="0" collapsed="false">
      <c r="A486" s="17" t="s">
        <v>2387</v>
      </c>
      <c r="B486" s="50" t="n">
        <f aca="false">(TOT!BN488*60)/TOT!AK488</f>
        <v>2.61492165611712</v>
      </c>
      <c r="C486" s="27" t="n">
        <f aca="false">VLOOKUP(B486,'SK - HITS TAKEN'!$A$3:$B$55,2)</f>
        <v>93</v>
      </c>
      <c r="D486" s="27" t="n">
        <f aca="false">IF(TOT!AK488&lt;400,IF(C486&gt;66,66,C486),C486)</f>
        <v>93</v>
      </c>
      <c r="E486" s="27" t="n">
        <f aca="false">IF(TOT!AK488&lt;200,IF(D486&gt;60,60,D486),D486)</f>
        <v>93</v>
      </c>
      <c r="F486" s="27" t="n">
        <f aca="false">IF(TOT!AN488&lt;13.4,IF(E486&gt;73,73,E486),E486)</f>
        <v>93</v>
      </c>
      <c r="G486" s="27" t="n">
        <f aca="false">IF(TOT!AN488&lt;11,IF(F486&gt;66,66,F486),F486)</f>
        <v>93</v>
      </c>
    </row>
    <row r="487" customFormat="false" ht="13" hidden="false" customHeight="true" outlineLevel="0" collapsed="false">
      <c r="A487" s="17" t="s">
        <v>2390</v>
      </c>
      <c r="B487" s="50" t="n">
        <f aca="false">(TOT!BN489*60)/TOT!AK489</f>
        <v>4.15896487985215</v>
      </c>
      <c r="C487" s="27" t="n">
        <f aca="false">VLOOKUP(B487,'SK - HITS TAKEN'!$A$3:$B$55,2)</f>
        <v>78</v>
      </c>
      <c r="D487" s="27" t="n">
        <f aca="false">IF(TOT!AK489&lt;400,IF(C487&gt;66,66,C487),C487)</f>
        <v>66</v>
      </c>
      <c r="E487" s="27" t="n">
        <f aca="false">IF(TOT!AK489&lt;200,IF(D487&gt;60,60,D487),D487)</f>
        <v>60</v>
      </c>
      <c r="F487" s="27" t="n">
        <f aca="false">IF(TOT!AN489&lt;13.4,IF(E487&gt;73,73,E487),E487)</f>
        <v>60</v>
      </c>
      <c r="G487" s="27" t="n">
        <f aca="false">IF(TOT!AN489&lt;11,IF(F487&gt;66,66,F487),F487)</f>
        <v>60</v>
      </c>
    </row>
    <row r="488" customFormat="false" ht="13" hidden="false" customHeight="true" outlineLevel="0" collapsed="false">
      <c r="A488" s="17" t="s">
        <v>2393</v>
      </c>
      <c r="B488" s="50" t="n">
        <f aca="false">(TOT!BN490*60)/TOT!AK490</f>
        <v>3.33831332749463</v>
      </c>
      <c r="C488" s="27" t="n">
        <f aca="false">VLOOKUP(B488,'SK - HITS TAKEN'!$A$3:$B$55,2)</f>
        <v>86</v>
      </c>
      <c r="D488" s="27" t="n">
        <f aca="false">IF(TOT!AK490&lt;400,IF(C488&gt;66,66,C488),C488)</f>
        <v>86</v>
      </c>
      <c r="E488" s="27" t="n">
        <f aca="false">IF(TOT!AK490&lt;200,IF(D488&gt;60,60,D488),D488)</f>
        <v>86</v>
      </c>
      <c r="F488" s="27" t="n">
        <f aca="false">IF(TOT!AN490&lt;13.4,IF(E488&gt;73,73,E488),E488)</f>
        <v>86</v>
      </c>
      <c r="G488" s="27" t="n">
        <f aca="false">IF(TOT!AN490&lt;11,IF(F488&gt;66,66,F488),F488)</f>
        <v>86</v>
      </c>
    </row>
    <row r="489" customFormat="false" ht="13" hidden="false" customHeight="true" outlineLevel="0" collapsed="false">
      <c r="A489" s="17" t="s">
        <v>2398</v>
      </c>
      <c r="B489" s="50" t="n">
        <f aca="false">(TOT!BN491*60)/TOT!AK491</f>
        <v>5.4230339172568</v>
      </c>
      <c r="C489" s="27" t="n">
        <f aca="false">VLOOKUP(B489,'SK - HITS TAKEN'!$A$3:$B$55,2)</f>
        <v>66</v>
      </c>
      <c r="D489" s="27" t="n">
        <f aca="false">IF(TOT!AK491&lt;400,IF(C489&gt;66,66,C489),C489)</f>
        <v>66</v>
      </c>
      <c r="E489" s="27" t="n">
        <f aca="false">IF(TOT!AK491&lt;200,IF(D489&gt;60,60,D489),D489)</f>
        <v>66</v>
      </c>
      <c r="F489" s="27" t="n">
        <f aca="false">IF(TOT!AN491&lt;13.4,IF(E489&gt;73,73,E489),E489)</f>
        <v>66</v>
      </c>
      <c r="G489" s="27" t="n">
        <f aca="false">IF(TOT!AN491&lt;11,IF(F489&gt;66,66,F489),F489)</f>
        <v>66</v>
      </c>
    </row>
    <row r="490" customFormat="false" ht="13" hidden="false" customHeight="true" outlineLevel="0" collapsed="false">
      <c r="A490" s="17" t="s">
        <v>2401</v>
      </c>
      <c r="B490" s="50" t="n">
        <f aca="false">(TOT!BN492*60)/TOT!AK492</f>
        <v>3.73589311194703</v>
      </c>
      <c r="C490" s="27" t="n">
        <f aca="false">VLOOKUP(B490,'SK - HITS TAKEN'!$A$3:$B$55,2)</f>
        <v>82</v>
      </c>
      <c r="D490" s="27" t="n">
        <f aca="false">IF(TOT!AK492&lt;400,IF(C490&gt;66,66,C490),C490)</f>
        <v>66</v>
      </c>
      <c r="E490" s="27" t="n">
        <f aca="false">IF(TOT!AK492&lt;200,IF(D490&gt;60,60,D490),D490)</f>
        <v>66</v>
      </c>
      <c r="F490" s="27" t="n">
        <f aca="false">IF(TOT!AN492&lt;13.4,IF(E490&gt;73,73,E490),E490)</f>
        <v>66</v>
      </c>
      <c r="G490" s="27" t="n">
        <f aca="false">IF(TOT!AN492&lt;11,IF(F490&gt;66,66,F490),F490)</f>
        <v>66</v>
      </c>
    </row>
    <row r="491" customFormat="false" ht="13" hidden="false" customHeight="true" outlineLevel="0" collapsed="false">
      <c r="A491" s="17" t="s">
        <v>2404</v>
      </c>
      <c r="B491" s="50" t="n">
        <f aca="false">(TOT!BN493*60)/TOT!AK493</f>
        <v>7.25440806045347</v>
      </c>
      <c r="C491" s="27" t="n">
        <f aca="false">VLOOKUP(B491,'SK - HITS TAKEN'!$A$3:$B$55,2)</f>
        <v>53</v>
      </c>
      <c r="D491" s="27" t="n">
        <f aca="false">IF(TOT!AK493&lt;400,IF(C491&gt;66,66,C491),C491)</f>
        <v>53</v>
      </c>
      <c r="E491" s="27" t="n">
        <f aca="false">IF(TOT!AK493&lt;200,IF(D491&gt;60,60,D491),D491)</f>
        <v>53</v>
      </c>
      <c r="F491" s="27" t="n">
        <f aca="false">IF(TOT!AN493&lt;13.4,IF(E491&gt;73,73,E491),E491)</f>
        <v>53</v>
      </c>
      <c r="G491" s="27" t="n">
        <f aca="false">IF(TOT!AN493&lt;11,IF(F491&gt;66,66,F491),F491)</f>
        <v>53</v>
      </c>
    </row>
    <row r="492" customFormat="false" ht="13" hidden="false" customHeight="true" outlineLevel="0" collapsed="false">
      <c r="A492" s="17" t="s">
        <v>2407</v>
      </c>
      <c r="B492" s="50" t="n">
        <f aca="false">(TOT!BN494*60)/TOT!AK494</f>
        <v>2.70851757500568</v>
      </c>
      <c r="C492" s="27" t="n">
        <f aca="false">VLOOKUP(B492,'SK - HITS TAKEN'!$A$3:$B$55,2)</f>
        <v>93</v>
      </c>
      <c r="D492" s="27" t="n">
        <f aca="false">IF(TOT!AK494&lt;400,IF(C492&gt;66,66,C492),C492)</f>
        <v>93</v>
      </c>
      <c r="E492" s="27" t="n">
        <f aca="false">IF(TOT!AK494&lt;200,IF(D492&gt;60,60,D492),D492)</f>
        <v>93</v>
      </c>
      <c r="F492" s="27" t="n">
        <f aca="false">IF(TOT!AN494&lt;13.4,IF(E492&gt;73,73,E492),E492)</f>
        <v>93</v>
      </c>
      <c r="G492" s="27" t="n">
        <f aca="false">IF(TOT!AN494&lt;11,IF(F492&gt;66,66,F492),F492)</f>
        <v>93</v>
      </c>
    </row>
    <row r="493" customFormat="false" ht="13" hidden="false" customHeight="true" outlineLevel="0" collapsed="false">
      <c r="A493" s="17" t="s">
        <v>2413</v>
      </c>
      <c r="B493" s="50" t="n">
        <f aca="false">(TOT!BN495*60)/TOT!AK495</f>
        <v>8.7161922758946</v>
      </c>
      <c r="C493" s="27" t="n">
        <f aca="false">VLOOKUP(B493,'SK - HITS TAKEN'!$A$3:$B$55,2)</f>
        <v>49</v>
      </c>
      <c r="D493" s="27" t="n">
        <f aca="false">IF(TOT!AK495&lt;400,IF(C493&gt;66,66,C493),C493)</f>
        <v>49</v>
      </c>
      <c r="E493" s="27" t="n">
        <f aca="false">IF(TOT!AK495&lt;200,IF(D493&gt;60,60,D493),D493)</f>
        <v>49</v>
      </c>
      <c r="F493" s="27" t="n">
        <f aca="false">IF(TOT!AN495&lt;13.4,IF(E493&gt;73,73,E493),E493)</f>
        <v>49</v>
      </c>
      <c r="G493" s="27" t="n">
        <f aca="false">IF(TOT!AN495&lt;11,IF(F493&gt;66,66,F493),F493)</f>
        <v>49</v>
      </c>
    </row>
    <row r="494" customFormat="false" ht="13" hidden="false" customHeight="true" outlineLevel="0" collapsed="false">
      <c r="A494" s="17" t="s">
        <v>2418</v>
      </c>
      <c r="B494" s="50" t="n">
        <f aca="false">(TOT!BN496*60)/TOT!AK496</f>
        <v>0</v>
      </c>
      <c r="C494" s="27" t="n">
        <f aca="false">VLOOKUP(B494,'SK - HITS TAKEN'!$A$3:$B$55,2)</f>
        <v>99</v>
      </c>
      <c r="D494" s="27" t="n">
        <f aca="false">IF(TOT!AK496&lt;400,IF(C494&gt;66,66,C494),C494)</f>
        <v>66</v>
      </c>
      <c r="E494" s="27" t="n">
        <f aca="false">IF(TOT!AK496&lt;200,IF(D494&gt;60,60,D494),D494)</f>
        <v>60</v>
      </c>
      <c r="F494" s="27" t="n">
        <f aca="false">IF(TOT!AN496&lt;13.4,IF(E494&gt;73,73,E494),E494)</f>
        <v>60</v>
      </c>
      <c r="G494" s="27" t="n">
        <f aca="false">IF(TOT!AN496&lt;11,IF(F494&gt;66,66,F494),F494)</f>
        <v>60</v>
      </c>
    </row>
    <row r="495" customFormat="false" ht="13" hidden="false" customHeight="true" outlineLevel="0" collapsed="false">
      <c r="A495" s="17" t="s">
        <v>2423</v>
      </c>
      <c r="B495" s="50" t="n">
        <f aca="false">(TOT!BN497*60)/TOT!AK497</f>
        <v>6.00314681082826</v>
      </c>
      <c r="C495" s="27" t="n">
        <f aca="false">VLOOKUP(B495,'SK - HITS TAKEN'!$A$3:$B$55,2)</f>
        <v>60</v>
      </c>
      <c r="D495" s="27" t="n">
        <f aca="false">IF(TOT!AK497&lt;400,IF(C495&gt;66,66,C495),C495)</f>
        <v>60</v>
      </c>
      <c r="E495" s="27" t="n">
        <f aca="false">IF(TOT!AK497&lt;200,IF(D495&gt;60,60,D495),D495)</f>
        <v>60</v>
      </c>
      <c r="F495" s="27" t="n">
        <f aca="false">IF(TOT!AN497&lt;13.4,IF(E495&gt;73,73,E495),E495)</f>
        <v>60</v>
      </c>
      <c r="G495" s="27" t="n">
        <f aca="false">IF(TOT!AN497&lt;11,IF(F495&gt;66,66,F495),F495)</f>
        <v>60</v>
      </c>
    </row>
    <row r="496" customFormat="false" ht="13" hidden="false" customHeight="true" outlineLevel="0" collapsed="false">
      <c r="A496" s="17" t="s">
        <v>2427</v>
      </c>
      <c r="B496" s="50" t="n">
        <f aca="false">(TOT!BN498*60)/TOT!AK498</f>
        <v>16.6089965397924</v>
      </c>
      <c r="C496" s="27" t="n">
        <f aca="false">VLOOKUP(B496,'SK - HITS TAKEN'!$A$3:$B$55,2)</f>
        <v>47</v>
      </c>
      <c r="D496" s="27" t="n">
        <f aca="false">IF(TOT!AK498&lt;400,IF(C496&gt;66,66,C496),C496)</f>
        <v>47</v>
      </c>
      <c r="E496" s="27" t="n">
        <f aca="false">IF(TOT!AK498&lt;200,IF(D496&gt;60,60,D496),D496)</f>
        <v>47</v>
      </c>
      <c r="F496" s="27" t="n">
        <f aca="false">IF(TOT!AN498&lt;13.4,IF(E496&gt;73,73,E496),E496)</f>
        <v>47</v>
      </c>
      <c r="G496" s="27" t="n">
        <f aca="false">IF(TOT!AN498&lt;11,IF(F496&gt;66,66,F496),F496)</f>
        <v>47</v>
      </c>
    </row>
    <row r="497" customFormat="false" ht="13" hidden="false" customHeight="true" outlineLevel="0" collapsed="false">
      <c r="A497" s="17" t="s">
        <v>2432</v>
      </c>
      <c r="B497" s="50" t="n">
        <f aca="false">(TOT!BN499*60)/TOT!AK499</f>
        <v>3.49030470914137</v>
      </c>
      <c r="C497" s="27" t="n">
        <f aca="false">VLOOKUP(B497,'SK - HITS TAKEN'!$A$3:$B$55,2)</f>
        <v>85</v>
      </c>
      <c r="D497" s="27" t="n">
        <f aca="false">IF(TOT!AK499&lt;400,IF(C497&gt;66,66,C497),C497)</f>
        <v>66</v>
      </c>
      <c r="E497" s="27" t="n">
        <f aca="false">IF(TOT!AK499&lt;200,IF(D497&gt;60,60,D497),D497)</f>
        <v>60</v>
      </c>
      <c r="F497" s="27" t="n">
        <f aca="false">IF(TOT!AN499&lt;13.4,IF(E497&gt;73,73,E497),E497)</f>
        <v>60</v>
      </c>
      <c r="G497" s="27" t="n">
        <f aca="false">IF(TOT!AN499&lt;11,IF(F497&gt;66,66,F497),F497)</f>
        <v>60</v>
      </c>
    </row>
    <row r="498" customFormat="false" ht="13" hidden="false" customHeight="true" outlineLevel="0" collapsed="false">
      <c r="A498" s="17" t="s">
        <v>2437</v>
      </c>
      <c r="B498" s="50" t="n">
        <f aca="false">(TOT!BN500*60)/TOT!AK500</f>
        <v>6.11095059231432</v>
      </c>
      <c r="C498" s="27" t="n">
        <f aca="false">VLOOKUP(B498,'SK - HITS TAKEN'!$A$3:$B$55,2)</f>
        <v>60</v>
      </c>
      <c r="D498" s="27" t="n">
        <f aca="false">IF(TOT!AK500&lt;400,IF(C498&gt;66,66,C498),C498)</f>
        <v>60</v>
      </c>
      <c r="E498" s="27" t="n">
        <f aca="false">IF(TOT!AK500&lt;200,IF(D498&gt;60,60,D498),D498)</f>
        <v>60</v>
      </c>
      <c r="F498" s="27" t="n">
        <f aca="false">IF(TOT!AN500&lt;13.4,IF(E498&gt;73,73,E498),E498)</f>
        <v>60</v>
      </c>
      <c r="G498" s="27" t="n">
        <f aca="false">IF(TOT!AN500&lt;11,IF(F498&gt;66,66,F498),F498)</f>
        <v>60</v>
      </c>
    </row>
    <row r="499" customFormat="false" ht="13" hidden="false" customHeight="true" outlineLevel="0" collapsed="false">
      <c r="A499" s="17" t="s">
        <v>2442</v>
      </c>
      <c r="B499" s="50" t="n">
        <f aca="false">(TOT!BN501*60)/TOT!AK501</f>
        <v>3.38973378605882</v>
      </c>
      <c r="C499" s="27" t="n">
        <f aca="false">VLOOKUP(B499,'SK - HITS TAKEN'!$A$3:$B$55,2)</f>
        <v>86</v>
      </c>
      <c r="D499" s="27" t="n">
        <f aca="false">IF(TOT!AK501&lt;400,IF(C499&gt;66,66,C499),C499)</f>
        <v>86</v>
      </c>
      <c r="E499" s="27" t="n">
        <f aca="false">IF(TOT!AK501&lt;200,IF(D499&gt;60,60,D499),D499)</f>
        <v>86</v>
      </c>
      <c r="F499" s="27" t="n">
        <f aca="false">IF(TOT!AN501&lt;13.4,IF(E499&gt;73,73,E499),E499)</f>
        <v>86</v>
      </c>
      <c r="G499" s="27" t="n">
        <f aca="false">IF(TOT!AN501&lt;11,IF(F499&gt;66,66,F499),F499)</f>
        <v>86</v>
      </c>
    </row>
    <row r="500" customFormat="false" ht="13" hidden="false" customHeight="true" outlineLevel="0" collapsed="false">
      <c r="A500" s="17" t="s">
        <v>2447</v>
      </c>
      <c r="B500" s="50" t="n">
        <f aca="false">(TOT!BN502*60)/TOT!AK502</f>
        <v>3.94260871489089</v>
      </c>
      <c r="C500" s="27" t="n">
        <f aca="false">VLOOKUP(B500,'SK - HITS TAKEN'!$A$3:$B$55,2)</f>
        <v>80</v>
      </c>
      <c r="D500" s="27" t="n">
        <f aca="false">IF(TOT!AK502&lt;400,IF(C500&gt;66,66,C500),C500)</f>
        <v>80</v>
      </c>
      <c r="E500" s="27" t="n">
        <f aca="false">IF(TOT!AK502&lt;200,IF(D500&gt;60,60,D500),D500)</f>
        <v>80</v>
      </c>
      <c r="F500" s="27" t="n">
        <f aca="false">IF(TOT!AN502&lt;13.4,IF(E500&gt;73,73,E500),E500)</f>
        <v>80</v>
      </c>
      <c r="G500" s="27" t="n">
        <f aca="false">IF(TOT!AN502&lt;11,IF(F500&gt;66,66,F500),F500)</f>
        <v>80</v>
      </c>
    </row>
    <row r="501" customFormat="false" ht="13" hidden="false" customHeight="true" outlineLevel="0" collapsed="false">
      <c r="A501" s="17" t="s">
        <v>2451</v>
      </c>
      <c r="B501" s="50" t="n">
        <f aca="false">(TOT!BN503*60)/TOT!AK503</f>
        <v>17.3493975903614</v>
      </c>
      <c r="C501" s="27" t="n">
        <f aca="false">VLOOKUP(B501,'SK - HITS TAKEN'!$A$3:$B$55,2)</f>
        <v>47</v>
      </c>
      <c r="D501" s="27" t="n">
        <f aca="false">IF(TOT!AK503&lt;400,IF(C501&gt;66,66,C501),C501)</f>
        <v>47</v>
      </c>
      <c r="E501" s="27" t="n">
        <f aca="false">IF(TOT!AK503&lt;200,IF(D501&gt;60,60,D501),D501)</f>
        <v>47</v>
      </c>
      <c r="F501" s="27" t="n">
        <f aca="false">IF(TOT!AN503&lt;13.4,IF(E501&gt;73,73,E501),E501)</f>
        <v>47</v>
      </c>
      <c r="G501" s="27" t="n">
        <f aca="false">IF(TOT!AN503&lt;11,IF(F501&gt;66,66,F501),F501)</f>
        <v>47</v>
      </c>
    </row>
    <row r="502" customFormat="false" ht="13" hidden="false" customHeight="true" outlineLevel="0" collapsed="false">
      <c r="A502" s="17" t="s">
        <v>2455</v>
      </c>
      <c r="B502" s="50" t="n">
        <f aca="false">(TOT!BN504*60)/TOT!AK504</f>
        <v>5.74048235997606</v>
      </c>
      <c r="C502" s="27" t="n">
        <f aca="false">VLOOKUP(B502,'SK - HITS TAKEN'!$A$3:$B$55,2)</f>
        <v>63</v>
      </c>
      <c r="D502" s="27" t="n">
        <f aca="false">IF(TOT!AK504&lt;400,IF(C502&gt;66,66,C502),C502)</f>
        <v>63</v>
      </c>
      <c r="E502" s="27" t="n">
        <f aca="false">IF(TOT!AK504&lt;200,IF(D502&gt;60,60,D502),D502)</f>
        <v>60</v>
      </c>
      <c r="F502" s="27" t="n">
        <f aca="false">IF(TOT!AN504&lt;13.4,IF(E502&gt;73,73,E502),E502)</f>
        <v>60</v>
      </c>
      <c r="G502" s="27" t="n">
        <f aca="false">IF(TOT!AN504&lt;11,IF(F502&gt;66,66,F502),F502)</f>
        <v>60</v>
      </c>
    </row>
    <row r="503" customFormat="false" ht="13" hidden="false" customHeight="true" outlineLevel="0" collapsed="false">
      <c r="A503" s="17" t="s">
        <v>2460</v>
      </c>
      <c r="B503" s="50" t="n">
        <f aca="false">(TOT!BN505*60)/TOT!AK505</f>
        <v>3.69041517170678</v>
      </c>
      <c r="C503" s="27" t="n">
        <f aca="false">VLOOKUP(B503,'SK - HITS TAKEN'!$A$3:$B$55,2)</f>
        <v>83</v>
      </c>
      <c r="D503" s="27" t="n">
        <f aca="false">IF(TOT!AK505&lt;400,IF(C503&gt;66,66,C503),C503)</f>
        <v>66</v>
      </c>
      <c r="E503" s="27" t="n">
        <f aca="false">IF(TOT!AK505&lt;200,IF(D503&gt;60,60,D503),D503)</f>
        <v>60</v>
      </c>
      <c r="F503" s="27" t="n">
        <f aca="false">IF(TOT!AN505&lt;13.4,IF(E503&gt;73,73,E503),E503)</f>
        <v>60</v>
      </c>
      <c r="G503" s="27" t="n">
        <f aca="false">IF(TOT!AN505&lt;11,IF(F503&gt;66,66,F503),F503)</f>
        <v>60</v>
      </c>
    </row>
    <row r="504" customFormat="false" ht="13" hidden="false" customHeight="true" outlineLevel="0" collapsed="false">
      <c r="A504" s="17" t="s">
        <v>2464</v>
      </c>
      <c r="B504" s="50" t="n">
        <f aca="false">(TOT!BN506*60)/TOT!AK506</f>
        <v>3.48379069606691</v>
      </c>
      <c r="C504" s="27" t="n">
        <f aca="false">VLOOKUP(B504,'SK - HITS TAKEN'!$A$3:$B$55,2)</f>
        <v>85</v>
      </c>
      <c r="D504" s="27" t="n">
        <f aca="false">IF(TOT!AK506&lt;400,IF(C504&gt;66,66,C504),C504)</f>
        <v>85</v>
      </c>
      <c r="E504" s="27" t="n">
        <f aca="false">IF(TOT!AK506&lt;200,IF(D504&gt;60,60,D504),D504)</f>
        <v>85</v>
      </c>
      <c r="F504" s="27" t="n">
        <f aca="false">IF(TOT!AN506&lt;13.4,IF(E504&gt;73,73,E504),E504)</f>
        <v>85</v>
      </c>
      <c r="G504" s="27" t="n">
        <f aca="false">IF(TOT!AN506&lt;11,IF(F504&gt;66,66,F504),F504)</f>
        <v>85</v>
      </c>
    </row>
    <row r="505" customFormat="false" ht="13" hidden="false" customHeight="true" outlineLevel="0" collapsed="false">
      <c r="A505" s="17" t="s">
        <v>2468</v>
      </c>
      <c r="B505" s="50" t="n">
        <f aca="false">(TOT!BN507*60)/TOT!AK507</f>
        <v>3.85867129187534</v>
      </c>
      <c r="C505" s="27" t="n">
        <f aca="false">VLOOKUP(B505,'SK - HITS TAKEN'!$A$3:$B$55,2)</f>
        <v>81</v>
      </c>
      <c r="D505" s="27" t="n">
        <f aca="false">IF(TOT!AK507&lt;400,IF(C505&gt;66,66,C505),C505)</f>
        <v>81</v>
      </c>
      <c r="E505" s="27" t="n">
        <f aca="false">IF(TOT!AK507&lt;200,IF(D505&gt;60,60,D505),D505)</f>
        <v>81</v>
      </c>
      <c r="F505" s="27" t="n">
        <f aca="false">IF(TOT!AN507&lt;13.4,IF(E505&gt;73,73,E505),E505)</f>
        <v>73</v>
      </c>
      <c r="G505" s="27" t="n">
        <f aca="false">IF(TOT!AN507&lt;11,IF(F505&gt;66,66,F505),F505)</f>
        <v>73</v>
      </c>
    </row>
    <row r="506" customFormat="false" ht="13" hidden="false" customHeight="true" outlineLevel="0" collapsed="false">
      <c r="A506" s="17" t="s">
        <v>2471</v>
      </c>
      <c r="B506" s="50" t="n">
        <f aca="false">(TOT!BN508*60)/TOT!AK508</f>
        <v>2.80281920996557</v>
      </c>
      <c r="C506" s="27" t="n">
        <f aca="false">VLOOKUP(B506,'SK - HITS TAKEN'!$A$3:$B$55,2)</f>
        <v>92</v>
      </c>
      <c r="D506" s="27" t="n">
        <f aca="false">IF(TOT!AK508&lt;400,IF(C506&gt;66,66,C506),C506)</f>
        <v>92</v>
      </c>
      <c r="E506" s="27" t="n">
        <f aca="false">IF(TOT!AK508&lt;200,IF(D506&gt;60,60,D506),D506)</f>
        <v>92</v>
      </c>
      <c r="F506" s="27" t="n">
        <f aca="false">IF(TOT!AN508&lt;13.4,IF(E506&gt;73,73,E506),E506)</f>
        <v>92</v>
      </c>
      <c r="G506" s="27" t="n">
        <f aca="false">IF(TOT!AN508&lt;11,IF(F506&gt;66,66,F506),F506)</f>
        <v>92</v>
      </c>
    </row>
    <row r="507" customFormat="false" ht="13" hidden="false" customHeight="true" outlineLevel="0" collapsed="false">
      <c r="A507" s="17" t="s">
        <v>2476</v>
      </c>
      <c r="B507" s="50" t="n">
        <f aca="false">(TOT!BN509*60)/TOT!AK509</f>
        <v>0</v>
      </c>
      <c r="C507" s="27" t="n">
        <f aca="false">VLOOKUP(B507,'SK - HITS TAKEN'!$A$3:$B$55,2)</f>
        <v>99</v>
      </c>
      <c r="D507" s="27" t="n">
        <f aca="false">IF(TOT!AK509&lt;400,IF(C507&gt;66,66,C507),C507)</f>
        <v>66</v>
      </c>
      <c r="E507" s="27" t="n">
        <f aca="false">IF(TOT!AK509&lt;200,IF(D507&gt;60,60,D507),D507)</f>
        <v>60</v>
      </c>
      <c r="F507" s="27" t="n">
        <f aca="false">IF(TOT!AN509&lt;13.4,IF(E507&gt;73,73,E507),E507)</f>
        <v>60</v>
      </c>
      <c r="G507" s="27" t="n">
        <f aca="false">IF(TOT!AN509&lt;11,IF(F507&gt;66,66,F507),F507)</f>
        <v>60</v>
      </c>
    </row>
    <row r="508" customFormat="false" ht="13" hidden="false" customHeight="true" outlineLevel="0" collapsed="false">
      <c r="A508" s="17" t="s">
        <v>2482</v>
      </c>
      <c r="B508" s="50" t="n">
        <f aca="false">(TOT!BN510*60)/TOT!AK510</f>
        <v>5.63508552238378</v>
      </c>
      <c r="C508" s="27" t="n">
        <f aca="false">VLOOKUP(B508,'SK - HITS TAKEN'!$A$3:$B$55,2)</f>
        <v>64</v>
      </c>
      <c r="D508" s="27" t="n">
        <f aca="false">IF(TOT!AK510&lt;400,IF(C508&gt;66,66,C508),C508)</f>
        <v>64</v>
      </c>
      <c r="E508" s="27" t="n">
        <f aca="false">IF(TOT!AK510&lt;200,IF(D508&gt;60,60,D508),D508)</f>
        <v>64</v>
      </c>
      <c r="F508" s="27" t="n">
        <f aca="false">IF(TOT!AN510&lt;13.4,IF(E508&gt;73,73,E508),E508)</f>
        <v>64</v>
      </c>
      <c r="G508" s="27" t="n">
        <f aca="false">IF(TOT!AN510&lt;11,IF(F508&gt;66,66,F508),F508)</f>
        <v>64</v>
      </c>
    </row>
    <row r="509" customFormat="false" ht="13" hidden="false" customHeight="true" outlineLevel="0" collapsed="false">
      <c r="A509" s="17" t="s">
        <v>2487</v>
      </c>
      <c r="B509" s="50" t="n">
        <f aca="false">(TOT!BN511*60)/TOT!AK511</f>
        <v>6.89435046281541</v>
      </c>
      <c r="C509" s="27" t="n">
        <f aca="false">VLOOKUP(B509,'SK - HITS TAKEN'!$A$3:$B$55,2)</f>
        <v>55</v>
      </c>
      <c r="D509" s="27" t="n">
        <f aca="false">IF(TOT!AK511&lt;400,IF(C509&gt;66,66,C509),C509)</f>
        <v>55</v>
      </c>
      <c r="E509" s="27" t="n">
        <f aca="false">IF(TOT!AK511&lt;200,IF(D509&gt;60,60,D509),D509)</f>
        <v>55</v>
      </c>
      <c r="F509" s="27" t="n">
        <f aca="false">IF(TOT!AN511&lt;13.4,IF(E509&gt;73,73,E509),E509)</f>
        <v>55</v>
      </c>
      <c r="G509" s="27" t="n">
        <f aca="false">IF(TOT!AN511&lt;11,IF(F509&gt;66,66,F509),F509)</f>
        <v>55</v>
      </c>
    </row>
    <row r="510" customFormat="false" ht="13" hidden="false" customHeight="true" outlineLevel="0" collapsed="false">
      <c r="A510" s="17" t="s">
        <v>2492</v>
      </c>
      <c r="B510" s="50" t="n">
        <f aca="false">(TOT!BN512*60)/TOT!AK512</f>
        <v>7.70749004783723</v>
      </c>
      <c r="C510" s="27" t="n">
        <f aca="false">VLOOKUP(B510,'SK - HITS TAKEN'!$A$3:$B$55,2)</f>
        <v>52</v>
      </c>
      <c r="D510" s="27" t="n">
        <f aca="false">IF(TOT!AK512&lt;400,IF(C510&gt;66,66,C510),C510)</f>
        <v>52</v>
      </c>
      <c r="E510" s="27" t="n">
        <f aca="false">IF(TOT!AK512&lt;200,IF(D510&gt;60,60,D510),D510)</f>
        <v>52</v>
      </c>
      <c r="F510" s="27" t="n">
        <f aca="false">IF(TOT!AN512&lt;13.4,IF(E510&gt;73,73,E510),E510)</f>
        <v>52</v>
      </c>
      <c r="G510" s="27" t="n">
        <f aca="false">IF(TOT!AN512&lt;11,IF(F510&gt;66,66,F510),F510)</f>
        <v>52</v>
      </c>
    </row>
    <row r="511" customFormat="false" ht="13" hidden="false" customHeight="true" outlineLevel="0" collapsed="false">
      <c r="A511" s="17" t="s">
        <v>2497</v>
      </c>
      <c r="B511" s="50" t="n">
        <f aca="false">(TOT!BN513*60)/TOT!AK513</f>
        <v>6.06104970353563</v>
      </c>
      <c r="C511" s="27" t="n">
        <f aca="false">VLOOKUP(B511,'SK - HITS TAKEN'!$A$3:$B$55,2)</f>
        <v>60</v>
      </c>
      <c r="D511" s="27" t="n">
        <f aca="false">IF(TOT!AK513&lt;400,IF(C511&gt;66,66,C511),C511)</f>
        <v>60</v>
      </c>
      <c r="E511" s="27" t="n">
        <f aca="false">IF(TOT!AK513&lt;200,IF(D511&gt;60,60,D511),D511)</f>
        <v>60</v>
      </c>
      <c r="F511" s="27" t="n">
        <f aca="false">IF(TOT!AN513&lt;13.4,IF(E511&gt;73,73,E511),E511)</f>
        <v>60</v>
      </c>
      <c r="G511" s="27" t="n">
        <f aca="false">IF(TOT!AN513&lt;11,IF(F511&gt;66,66,F511),F511)</f>
        <v>60</v>
      </c>
    </row>
    <row r="512" customFormat="false" ht="13" hidden="false" customHeight="true" outlineLevel="0" collapsed="false">
      <c r="A512" s="17" t="s">
        <v>2502</v>
      </c>
      <c r="B512" s="50" t="n">
        <f aca="false">(TOT!BN514*60)/TOT!AK514</f>
        <v>4.62318350794194</v>
      </c>
      <c r="C512" s="27" t="n">
        <f aca="false">VLOOKUP(B512,'SK - HITS TAKEN'!$A$3:$B$55,2)</f>
        <v>73</v>
      </c>
      <c r="D512" s="27" t="n">
        <f aca="false">IF(TOT!AK514&lt;400,IF(C512&gt;66,66,C512),C512)</f>
        <v>66</v>
      </c>
      <c r="E512" s="27" t="n">
        <f aca="false">IF(TOT!AK514&lt;200,IF(D512&gt;60,60,D512),D512)</f>
        <v>66</v>
      </c>
      <c r="F512" s="27" t="n">
        <f aca="false">IF(TOT!AN514&lt;13.4,IF(E512&gt;73,73,E512),E512)</f>
        <v>66</v>
      </c>
      <c r="G512" s="27" t="n">
        <f aca="false">IF(TOT!AN514&lt;11,IF(F512&gt;66,66,F512),F512)</f>
        <v>66</v>
      </c>
    </row>
    <row r="513" customFormat="false" ht="13" hidden="false" customHeight="true" outlineLevel="0" collapsed="false">
      <c r="A513" s="17" t="s">
        <v>2505</v>
      </c>
      <c r="B513" s="50" t="n">
        <f aca="false">(TOT!BN515*60)/TOT!AK515</f>
        <v>4.5203127980164</v>
      </c>
      <c r="C513" s="27" t="n">
        <f aca="false">VLOOKUP(B513,'SK - HITS TAKEN'!$A$3:$B$55,2)</f>
        <v>74</v>
      </c>
      <c r="D513" s="27" t="n">
        <f aca="false">IF(TOT!AK515&lt;400,IF(C513&gt;66,66,C513),C513)</f>
        <v>74</v>
      </c>
      <c r="E513" s="27" t="n">
        <f aca="false">IF(TOT!AK515&lt;200,IF(D513&gt;60,60,D513),D513)</f>
        <v>74</v>
      </c>
      <c r="F513" s="27" t="n">
        <f aca="false">IF(TOT!AN515&lt;13.4,IF(E513&gt;73,73,E513),E513)</f>
        <v>74</v>
      </c>
      <c r="G513" s="27" t="n">
        <f aca="false">IF(TOT!AN515&lt;11,IF(F513&gt;66,66,F513),F513)</f>
        <v>74</v>
      </c>
    </row>
    <row r="514" customFormat="false" ht="13" hidden="false" customHeight="true" outlineLevel="0" collapsed="false">
      <c r="A514" s="17" t="s">
        <v>2508</v>
      </c>
      <c r="B514" s="50" t="n">
        <f aca="false">(TOT!BN516*60)/TOT!AK516</f>
        <v>6.46420485596075</v>
      </c>
      <c r="C514" s="27" t="n">
        <f aca="false">VLOOKUP(B514,'SK - HITS TAKEN'!$A$3:$B$55,2)</f>
        <v>58</v>
      </c>
      <c r="D514" s="27" t="n">
        <f aca="false">IF(TOT!AK516&lt;400,IF(C514&gt;66,66,C514),C514)</f>
        <v>58</v>
      </c>
      <c r="E514" s="27" t="n">
        <f aca="false">IF(TOT!AK516&lt;200,IF(D514&gt;60,60,D514),D514)</f>
        <v>58</v>
      </c>
      <c r="F514" s="27" t="n">
        <f aca="false">IF(TOT!AN516&lt;13.4,IF(E514&gt;73,73,E514),E514)</f>
        <v>58</v>
      </c>
      <c r="G514" s="27" t="n">
        <f aca="false">IF(TOT!AN516&lt;11,IF(F514&gt;66,66,F514),F514)</f>
        <v>58</v>
      </c>
    </row>
    <row r="515" customFormat="false" ht="13" hidden="false" customHeight="true" outlineLevel="0" collapsed="false">
      <c r="A515" s="17" t="s">
        <v>2511</v>
      </c>
      <c r="B515" s="50" t="n">
        <f aca="false">(TOT!BN517*60)/TOT!AK517</f>
        <v>6.86237133053758</v>
      </c>
      <c r="C515" s="27" t="n">
        <f aca="false">VLOOKUP(B515,'SK - HITS TAKEN'!$A$3:$B$55,2)</f>
        <v>55</v>
      </c>
      <c r="D515" s="27" t="n">
        <f aca="false">IF(TOT!AK517&lt;400,IF(C515&gt;66,66,C515),C515)</f>
        <v>55</v>
      </c>
      <c r="E515" s="27" t="n">
        <f aca="false">IF(TOT!AK517&lt;200,IF(D515&gt;60,60,D515),D515)</f>
        <v>55</v>
      </c>
      <c r="F515" s="27" t="n">
        <f aca="false">IF(TOT!AN517&lt;13.4,IF(E515&gt;73,73,E515),E515)</f>
        <v>55</v>
      </c>
      <c r="G515" s="27" t="n">
        <f aca="false">IF(TOT!AN517&lt;11,IF(F515&gt;66,66,F515),F515)</f>
        <v>55</v>
      </c>
    </row>
    <row r="516" customFormat="false" ht="13" hidden="false" customHeight="true" outlineLevel="0" collapsed="false">
      <c r="A516" s="17" t="s">
        <v>2514</v>
      </c>
      <c r="B516" s="50" t="n">
        <f aca="false">(TOT!BN518*60)/TOT!AK518</f>
        <v>5.57634106236449</v>
      </c>
      <c r="C516" s="27" t="n">
        <f aca="false">VLOOKUP(B516,'SK - HITS TAKEN'!$A$3:$B$55,2)</f>
        <v>64</v>
      </c>
      <c r="D516" s="27" t="n">
        <f aca="false">IF(TOT!AK518&lt;400,IF(C516&gt;66,66,C516),C516)</f>
        <v>64</v>
      </c>
      <c r="E516" s="27" t="n">
        <f aca="false">IF(TOT!AK518&lt;200,IF(D516&gt;60,60,D516),D516)</f>
        <v>64</v>
      </c>
      <c r="F516" s="27" t="n">
        <f aca="false">IF(TOT!AN518&lt;13.4,IF(E516&gt;73,73,E516),E516)</f>
        <v>64</v>
      </c>
      <c r="G516" s="27" t="n">
        <f aca="false">IF(TOT!AN518&lt;11,IF(F516&gt;66,66,F516),F516)</f>
        <v>64</v>
      </c>
    </row>
    <row r="517" customFormat="false" ht="13" hidden="false" customHeight="true" outlineLevel="0" collapsed="false">
      <c r="A517" s="17" t="s">
        <v>2518</v>
      </c>
      <c r="B517" s="50" t="n">
        <f aca="false">(TOT!BN519*60)/TOT!AK519</f>
        <v>5.06311954587818</v>
      </c>
      <c r="C517" s="27" t="n">
        <f aca="false">VLOOKUP(B517,'SK - HITS TAKEN'!$A$3:$B$55,2)</f>
        <v>69</v>
      </c>
      <c r="D517" s="27" t="n">
        <f aca="false">IF(TOT!AK519&lt;400,IF(C517&gt;66,66,C517),C517)</f>
        <v>69</v>
      </c>
      <c r="E517" s="27" t="n">
        <f aca="false">IF(TOT!AK519&lt;200,IF(D517&gt;60,60,D517),D517)</f>
        <v>69</v>
      </c>
      <c r="F517" s="27" t="n">
        <f aca="false">IF(TOT!AN519&lt;13.4,IF(E517&gt;73,73,E517),E517)</f>
        <v>69</v>
      </c>
      <c r="G517" s="27" t="n">
        <f aca="false">IF(TOT!AN519&lt;11,IF(F517&gt;66,66,F517),F517)</f>
        <v>69</v>
      </c>
    </row>
    <row r="518" customFormat="false" ht="13" hidden="false" customHeight="true" outlineLevel="0" collapsed="false">
      <c r="A518" s="17" t="s">
        <v>2523</v>
      </c>
      <c r="B518" s="50" t="n">
        <f aca="false">(TOT!BN520*60)/TOT!AK520</f>
        <v>2.42311276794035</v>
      </c>
      <c r="C518" s="27" t="n">
        <f aca="false">VLOOKUP(B518,'SK - HITS TAKEN'!$A$3:$B$55,2)</f>
        <v>94</v>
      </c>
      <c r="D518" s="27" t="n">
        <f aca="false">IF(TOT!AK520&lt;400,IF(C518&gt;66,66,C518),C518)</f>
        <v>94</v>
      </c>
      <c r="E518" s="27" t="n">
        <f aca="false">IF(TOT!AK520&lt;200,IF(D518&gt;60,60,D518),D518)</f>
        <v>94</v>
      </c>
      <c r="F518" s="27" t="n">
        <f aca="false">IF(TOT!AN520&lt;13.4,IF(E518&gt;73,73,E518),E518)</f>
        <v>94</v>
      </c>
      <c r="G518" s="27" t="n">
        <f aca="false">IF(TOT!AN520&lt;11,IF(F518&gt;66,66,F518),F518)</f>
        <v>94</v>
      </c>
    </row>
    <row r="519" customFormat="false" ht="13" hidden="false" customHeight="true" outlineLevel="0" collapsed="false">
      <c r="A519" s="17" t="s">
        <v>2528</v>
      </c>
      <c r="B519" s="50" t="n">
        <f aca="false">(TOT!BN521*60)/TOT!AK521</f>
        <v>3.77721430445037</v>
      </c>
      <c r="C519" s="27" t="n">
        <f aca="false">VLOOKUP(B519,'SK - HITS TAKEN'!$A$3:$B$55,2)</f>
        <v>82</v>
      </c>
      <c r="D519" s="27" t="n">
        <f aca="false">IF(TOT!AK521&lt;400,IF(C519&gt;66,66,C519),C519)</f>
        <v>82</v>
      </c>
      <c r="E519" s="27" t="n">
        <f aca="false">IF(TOT!AK521&lt;200,IF(D519&gt;60,60,D519),D519)</f>
        <v>82</v>
      </c>
      <c r="F519" s="27" t="n">
        <f aca="false">IF(TOT!AN521&lt;13.4,IF(E519&gt;73,73,E519),E519)</f>
        <v>82</v>
      </c>
      <c r="G519" s="27" t="n">
        <f aca="false">IF(TOT!AN521&lt;11,IF(F519&gt;66,66,F519),F519)</f>
        <v>82</v>
      </c>
    </row>
    <row r="520" customFormat="false" ht="13" hidden="false" customHeight="true" outlineLevel="0" collapsed="false">
      <c r="A520" s="17" t="s">
        <v>2531</v>
      </c>
      <c r="B520" s="50" t="n">
        <f aca="false">(TOT!BN522*60)/TOT!AK522</f>
        <v>3.48219663095657</v>
      </c>
      <c r="C520" s="27" t="n">
        <f aca="false">VLOOKUP(B520,'SK - HITS TAKEN'!$A$3:$B$55,2)</f>
        <v>85</v>
      </c>
      <c r="D520" s="27" t="n">
        <f aca="false">IF(TOT!AK522&lt;400,IF(C520&gt;66,66,C520),C520)</f>
        <v>85</v>
      </c>
      <c r="E520" s="27" t="n">
        <f aca="false">IF(TOT!AK522&lt;200,IF(D520&gt;60,60,D520),D520)</f>
        <v>85</v>
      </c>
      <c r="F520" s="27" t="n">
        <f aca="false">IF(TOT!AN522&lt;13.4,IF(E520&gt;73,73,E520),E520)</f>
        <v>85</v>
      </c>
      <c r="G520" s="27" t="n">
        <f aca="false">IF(TOT!AN522&lt;11,IF(F520&gt;66,66,F520),F520)</f>
        <v>85</v>
      </c>
    </row>
    <row r="521" customFormat="false" ht="13" hidden="false" customHeight="true" outlineLevel="0" collapsed="false">
      <c r="A521" s="17" t="s">
        <v>2535</v>
      </c>
      <c r="B521" s="50" t="n">
        <f aca="false">(TOT!BN523*60)/TOT!AK523</f>
        <v>2.91843548148089</v>
      </c>
      <c r="C521" s="27" t="n">
        <f aca="false">VLOOKUP(B521,'SK - HITS TAKEN'!$A$3:$B$55,2)</f>
        <v>91</v>
      </c>
      <c r="D521" s="27" t="n">
        <f aca="false">IF(TOT!AK523&lt;400,IF(C521&gt;66,66,C521),C521)</f>
        <v>91</v>
      </c>
      <c r="E521" s="27" t="n">
        <f aca="false">IF(TOT!AK523&lt;200,IF(D521&gt;60,60,D521),D521)</f>
        <v>91</v>
      </c>
      <c r="F521" s="27" t="n">
        <f aca="false">IF(TOT!AN523&lt;13.4,IF(E521&gt;73,73,E521),E521)</f>
        <v>91</v>
      </c>
      <c r="G521" s="27" t="n">
        <f aca="false">IF(TOT!AN523&lt;11,IF(F521&gt;66,66,F521),F521)</f>
        <v>91</v>
      </c>
    </row>
    <row r="522" customFormat="false" ht="13" hidden="false" customHeight="true" outlineLevel="0" collapsed="false">
      <c r="A522" s="17" t="s">
        <v>2539</v>
      </c>
      <c r="B522" s="50" t="n">
        <f aca="false">(TOT!BN524*60)/TOT!AK524</f>
        <v>5.52334269830833</v>
      </c>
      <c r="C522" s="27" t="n">
        <f aca="false">VLOOKUP(B522,'SK - HITS TAKEN'!$A$3:$B$55,2)</f>
        <v>65</v>
      </c>
      <c r="D522" s="27" t="n">
        <f aca="false">IF(TOT!AK524&lt;400,IF(C522&gt;66,66,C522),C522)</f>
        <v>65</v>
      </c>
      <c r="E522" s="27" t="n">
        <f aca="false">IF(TOT!AK524&lt;200,IF(D522&gt;60,60,D522),D522)</f>
        <v>65</v>
      </c>
      <c r="F522" s="27" t="n">
        <f aca="false">IF(TOT!AN524&lt;13.4,IF(E522&gt;73,73,E522),E522)</f>
        <v>65</v>
      </c>
      <c r="G522" s="27" t="n">
        <f aca="false">IF(TOT!AN524&lt;11,IF(F522&gt;66,66,F522),F522)</f>
        <v>65</v>
      </c>
    </row>
    <row r="523" customFormat="false" ht="13" hidden="false" customHeight="true" outlineLevel="0" collapsed="false">
      <c r="A523" s="17" t="s">
        <v>2545</v>
      </c>
      <c r="B523" s="50" t="n">
        <f aca="false">(TOT!BN525*60)/TOT!AK525</f>
        <v>5.82210242587601</v>
      </c>
      <c r="C523" s="27" t="n">
        <f aca="false">VLOOKUP(B523,'SK - HITS TAKEN'!$A$3:$B$55,2)</f>
        <v>62</v>
      </c>
      <c r="D523" s="27" t="n">
        <f aca="false">IF(TOT!AK525&lt;400,IF(C523&gt;66,66,C523),C523)</f>
        <v>62</v>
      </c>
      <c r="E523" s="27" t="n">
        <f aca="false">IF(TOT!AK525&lt;200,IF(D523&gt;60,60,D523),D523)</f>
        <v>62</v>
      </c>
      <c r="F523" s="27" t="n">
        <f aca="false">IF(TOT!AN525&lt;13.4,IF(E523&gt;73,73,E523),E523)</f>
        <v>62</v>
      </c>
      <c r="G523" s="27" t="n">
        <f aca="false">IF(TOT!AN525&lt;11,IF(F523&gt;66,66,F523),F523)</f>
        <v>62</v>
      </c>
    </row>
    <row r="524" customFormat="false" ht="13" hidden="false" customHeight="true" outlineLevel="0" collapsed="false">
      <c r="A524" s="17" t="s">
        <v>2549</v>
      </c>
      <c r="B524" s="50" t="n">
        <f aca="false">(TOT!BN526*60)/TOT!AK526</f>
        <v>8.65079619364973</v>
      </c>
      <c r="C524" s="27" t="n">
        <f aca="false">VLOOKUP(B524,'SK - HITS TAKEN'!$A$3:$B$55,2)</f>
        <v>49</v>
      </c>
      <c r="D524" s="27" t="n">
        <f aca="false">IF(TOT!AK526&lt;400,IF(C524&gt;66,66,C524),C524)</f>
        <v>49</v>
      </c>
      <c r="E524" s="27" t="n">
        <f aca="false">IF(TOT!AK526&lt;200,IF(D524&gt;60,60,D524),D524)</f>
        <v>49</v>
      </c>
      <c r="F524" s="27" t="n">
        <f aca="false">IF(TOT!AN526&lt;13.4,IF(E524&gt;73,73,E524),E524)</f>
        <v>49</v>
      </c>
      <c r="G524" s="27" t="n">
        <f aca="false">IF(TOT!AN526&lt;11,IF(F524&gt;66,66,F524),F524)</f>
        <v>49</v>
      </c>
    </row>
    <row r="525" customFormat="false" ht="13" hidden="false" customHeight="true" outlineLevel="0" collapsed="false">
      <c r="A525" s="17" t="s">
        <v>2552</v>
      </c>
      <c r="B525" s="50" t="n">
        <f aca="false">(TOT!BN527*60)/TOT!AK527</f>
        <v>8.01647831653964</v>
      </c>
      <c r="C525" s="27" t="n">
        <f aca="false">VLOOKUP(B525,'SK - HITS TAKEN'!$A$3:$B$55,2)</f>
        <v>51</v>
      </c>
      <c r="D525" s="27" t="n">
        <f aca="false">IF(TOT!AK527&lt;400,IF(C525&gt;66,66,C525),C525)</f>
        <v>51</v>
      </c>
      <c r="E525" s="27" t="n">
        <f aca="false">IF(TOT!AK527&lt;200,IF(D525&gt;60,60,D525),D525)</f>
        <v>51</v>
      </c>
      <c r="F525" s="27" t="n">
        <f aca="false">IF(TOT!AN527&lt;13.4,IF(E525&gt;73,73,E525),E525)</f>
        <v>51</v>
      </c>
      <c r="G525" s="27" t="n">
        <f aca="false">IF(TOT!AN527&lt;11,IF(F525&gt;66,66,F525),F525)</f>
        <v>51</v>
      </c>
    </row>
    <row r="526" customFormat="false" ht="13" hidden="false" customHeight="true" outlineLevel="0" collapsed="false">
      <c r="A526" s="17" t="s">
        <v>2555</v>
      </c>
      <c r="B526" s="50" t="n">
        <f aca="false">(TOT!BN528*60)/TOT!AK528</f>
        <v>6.65092887201061</v>
      </c>
      <c r="C526" s="27" t="n">
        <f aca="false">VLOOKUP(B526,'SK - HITS TAKEN'!$A$3:$B$55,2)</f>
        <v>56</v>
      </c>
      <c r="D526" s="27" t="n">
        <f aca="false">IF(TOT!AK528&lt;400,IF(C526&gt;66,66,C526),C526)</f>
        <v>56</v>
      </c>
      <c r="E526" s="27" t="n">
        <f aca="false">IF(TOT!AK528&lt;200,IF(D526&gt;60,60,D526),D526)</f>
        <v>56</v>
      </c>
      <c r="F526" s="27" t="n">
        <f aca="false">IF(TOT!AN528&lt;13.4,IF(E526&gt;73,73,E526),E526)</f>
        <v>56</v>
      </c>
      <c r="G526" s="27" t="n">
        <f aca="false">IF(TOT!AN528&lt;11,IF(F526&gt;66,66,F526),F526)</f>
        <v>56</v>
      </c>
    </row>
    <row r="527" customFormat="false" ht="13" hidden="false" customHeight="true" outlineLevel="0" collapsed="false">
      <c r="A527" s="17" t="s">
        <v>2559</v>
      </c>
      <c r="B527" s="50" t="n">
        <f aca="false">(TOT!BN529*60)/TOT!AK529</f>
        <v>7.05421293272362</v>
      </c>
      <c r="C527" s="27" t="n">
        <f aca="false">VLOOKUP(B527,'SK - HITS TAKEN'!$A$3:$B$55,2)</f>
        <v>54</v>
      </c>
      <c r="D527" s="27" t="n">
        <f aca="false">IF(TOT!AK529&lt;400,IF(C527&gt;66,66,C527),C527)</f>
        <v>54</v>
      </c>
      <c r="E527" s="27" t="n">
        <f aca="false">IF(TOT!AK529&lt;200,IF(D527&gt;60,60,D527),D527)</f>
        <v>54</v>
      </c>
      <c r="F527" s="27" t="n">
        <f aca="false">IF(TOT!AN529&lt;13.4,IF(E527&gt;73,73,E527),E527)</f>
        <v>54</v>
      </c>
      <c r="G527" s="27" t="n">
        <f aca="false">IF(TOT!AN529&lt;11,IF(F527&gt;66,66,F527),F527)</f>
        <v>54</v>
      </c>
    </row>
    <row r="528" customFormat="false" ht="13" hidden="false" customHeight="true" outlineLevel="0" collapsed="false">
      <c r="A528" s="17" t="s">
        <v>2564</v>
      </c>
      <c r="B528" s="50" t="n">
        <f aca="false">(TOT!BN530*60)/TOT!AK530</f>
        <v>2.52035471658973</v>
      </c>
      <c r="C528" s="27" t="n">
        <f aca="false">VLOOKUP(B528,'SK - HITS TAKEN'!$A$3:$B$55,2)</f>
        <v>94</v>
      </c>
      <c r="D528" s="27" t="n">
        <f aca="false">IF(TOT!AK530&lt;400,IF(C528&gt;66,66,C528),C528)</f>
        <v>94</v>
      </c>
      <c r="E528" s="27" t="n">
        <f aca="false">IF(TOT!AK530&lt;200,IF(D528&gt;60,60,D528),D528)</f>
        <v>94</v>
      </c>
      <c r="F528" s="27" t="n">
        <f aca="false">IF(TOT!AN530&lt;13.4,IF(E528&gt;73,73,E528),E528)</f>
        <v>94</v>
      </c>
      <c r="G528" s="27" t="n">
        <f aca="false">IF(TOT!AN530&lt;11,IF(F528&gt;66,66,F528),F528)</f>
        <v>94</v>
      </c>
    </row>
    <row r="529" customFormat="false" ht="13" hidden="false" customHeight="true" outlineLevel="0" collapsed="false">
      <c r="A529" s="17" t="s">
        <v>2570</v>
      </c>
      <c r="B529" s="50" t="n">
        <f aca="false">(TOT!BN531*60)/TOT!AK531</f>
        <v>6.91440501043853</v>
      </c>
      <c r="C529" s="27" t="n">
        <f aca="false">VLOOKUP(B529,'SK - HITS TAKEN'!$A$3:$B$55,2)</f>
        <v>55</v>
      </c>
      <c r="D529" s="27" t="n">
        <f aca="false">IF(TOT!AK531&lt;400,IF(C529&gt;66,66,C529),C529)</f>
        <v>55</v>
      </c>
      <c r="E529" s="27" t="n">
        <f aca="false">IF(TOT!AK531&lt;200,IF(D529&gt;60,60,D529),D529)</f>
        <v>55</v>
      </c>
      <c r="F529" s="27" t="n">
        <f aca="false">IF(TOT!AN531&lt;13.4,IF(E529&gt;73,73,E529),E529)</f>
        <v>55</v>
      </c>
      <c r="G529" s="27" t="n">
        <f aca="false">IF(TOT!AN531&lt;11,IF(F529&gt;66,66,F529),F529)</f>
        <v>55</v>
      </c>
    </row>
    <row r="530" customFormat="false" ht="13" hidden="false" customHeight="true" outlineLevel="0" collapsed="false">
      <c r="A530" s="17" t="s">
        <v>2574</v>
      </c>
      <c r="B530" s="50" t="n">
        <f aca="false">(TOT!BN532*60)/TOT!AK532</f>
        <v>10.9246697607999</v>
      </c>
      <c r="C530" s="27" t="n">
        <f aca="false">VLOOKUP(B530,'SK - HITS TAKEN'!$A$3:$B$55,2)</f>
        <v>47</v>
      </c>
      <c r="D530" s="27" t="n">
        <f aca="false">IF(TOT!AK532&lt;400,IF(C530&gt;66,66,C530),C530)</f>
        <v>47</v>
      </c>
      <c r="E530" s="27" t="n">
        <f aca="false">IF(TOT!AK532&lt;200,IF(D530&gt;60,60,D530),D530)</f>
        <v>47</v>
      </c>
      <c r="F530" s="27" t="n">
        <f aca="false">IF(TOT!AN532&lt;13.4,IF(E530&gt;73,73,E530),E530)</f>
        <v>47</v>
      </c>
      <c r="G530" s="27" t="n">
        <f aca="false">IF(TOT!AN532&lt;11,IF(F530&gt;66,66,F530),F530)</f>
        <v>47</v>
      </c>
    </row>
    <row r="531" customFormat="false" ht="13" hidden="false" customHeight="true" outlineLevel="0" collapsed="false">
      <c r="A531" s="17" t="s">
        <v>2579</v>
      </c>
      <c r="B531" s="50" t="n">
        <f aca="false">(TOT!BN533*60)/TOT!AK533</f>
        <v>3.01931101000148</v>
      </c>
      <c r="C531" s="27" t="n">
        <f aca="false">VLOOKUP(B531,'SK - HITS TAKEN'!$A$3:$B$55,2)</f>
        <v>90</v>
      </c>
      <c r="D531" s="27" t="n">
        <f aca="false">IF(TOT!AK533&lt;400,IF(C531&gt;66,66,C531),C531)</f>
        <v>90</v>
      </c>
      <c r="E531" s="27" t="n">
        <f aca="false">IF(TOT!AK533&lt;200,IF(D531&gt;60,60,D531),D531)</f>
        <v>90</v>
      </c>
      <c r="F531" s="27" t="n">
        <f aca="false">IF(TOT!AN533&lt;13.4,IF(E531&gt;73,73,E531),E531)</f>
        <v>90</v>
      </c>
      <c r="G531" s="27" t="n">
        <f aca="false">IF(TOT!AN533&lt;11,IF(F531&gt;66,66,F531),F531)</f>
        <v>90</v>
      </c>
    </row>
    <row r="532" customFormat="false" ht="13" hidden="false" customHeight="true" outlineLevel="0" collapsed="false">
      <c r="A532" s="17" t="s">
        <v>2582</v>
      </c>
      <c r="B532" s="50" t="n">
        <f aca="false">(TOT!BN534*60)/TOT!AK534</f>
        <v>8.11662726556344</v>
      </c>
      <c r="C532" s="27" t="n">
        <f aca="false">VLOOKUP(B532,'SK - HITS TAKEN'!$A$3:$B$55,2)</f>
        <v>51</v>
      </c>
      <c r="D532" s="27" t="n">
        <f aca="false">IF(TOT!AK534&lt;400,IF(C532&gt;66,66,C532),C532)</f>
        <v>51</v>
      </c>
      <c r="E532" s="27" t="n">
        <f aca="false">IF(TOT!AK534&lt;200,IF(D532&gt;60,60,D532),D532)</f>
        <v>51</v>
      </c>
      <c r="F532" s="27" t="n">
        <f aca="false">IF(TOT!AN534&lt;13.4,IF(E532&gt;73,73,E532),E532)</f>
        <v>51</v>
      </c>
      <c r="G532" s="27" t="n">
        <f aca="false">IF(TOT!AN534&lt;11,IF(F532&gt;66,66,F532),F532)</f>
        <v>51</v>
      </c>
    </row>
    <row r="533" customFormat="false" ht="13" hidden="false" customHeight="true" outlineLevel="0" collapsed="false">
      <c r="A533" s="17" t="s">
        <v>2585</v>
      </c>
      <c r="B533" s="50" t="n">
        <f aca="false">(TOT!BN535*60)/TOT!AK535</f>
        <v>3.15854208519541</v>
      </c>
      <c r="C533" s="27" t="n">
        <f aca="false">VLOOKUP(B533,'SK - HITS TAKEN'!$A$3:$B$55,2)</f>
        <v>88</v>
      </c>
      <c r="D533" s="27" t="n">
        <f aca="false">IF(TOT!AK535&lt;400,IF(C533&gt;66,66,C533),C533)</f>
        <v>88</v>
      </c>
      <c r="E533" s="27" t="n">
        <f aca="false">IF(TOT!AK535&lt;200,IF(D533&gt;60,60,D533),D533)</f>
        <v>88</v>
      </c>
      <c r="F533" s="27" t="n">
        <f aca="false">IF(TOT!AN535&lt;13.4,IF(E533&gt;73,73,E533),E533)</f>
        <v>88</v>
      </c>
      <c r="G533" s="27" t="n">
        <f aca="false">IF(TOT!AN535&lt;11,IF(F533&gt;66,66,F533),F533)</f>
        <v>88</v>
      </c>
    </row>
    <row r="534" customFormat="false" ht="13" hidden="false" customHeight="true" outlineLevel="0" collapsed="false">
      <c r="A534" s="17" t="s">
        <v>2588</v>
      </c>
      <c r="B534" s="50" t="n">
        <f aca="false">(TOT!BN536*60)/TOT!AK536</f>
        <v>3.11969219037056</v>
      </c>
      <c r="C534" s="27" t="n">
        <f aca="false">VLOOKUP(B534,'SK - HITS TAKEN'!$A$3:$B$55,2)</f>
        <v>89</v>
      </c>
      <c r="D534" s="27" t="n">
        <f aca="false">IF(TOT!AK536&lt;400,IF(C534&gt;66,66,C534),C534)</f>
        <v>89</v>
      </c>
      <c r="E534" s="27" t="n">
        <f aca="false">IF(TOT!AK536&lt;200,IF(D534&gt;60,60,D534),D534)</f>
        <v>89</v>
      </c>
      <c r="F534" s="27" t="n">
        <f aca="false">IF(TOT!AN536&lt;13.4,IF(E534&gt;73,73,E534),E534)</f>
        <v>73</v>
      </c>
      <c r="G534" s="27" t="n">
        <f aca="false">IF(TOT!AN536&lt;11,IF(F534&gt;66,66,F534),F534)</f>
        <v>73</v>
      </c>
    </row>
    <row r="535" customFormat="false" ht="13" hidden="false" customHeight="true" outlineLevel="0" collapsed="false">
      <c r="A535" s="17" t="s">
        <v>2592</v>
      </c>
      <c r="B535" s="50" t="n">
        <f aca="false">(TOT!BN537*60)/TOT!AK537</f>
        <v>2.21822250328355</v>
      </c>
      <c r="C535" s="27" t="n">
        <f aca="false">VLOOKUP(B535,'SK - HITS TAKEN'!$A$3:$B$55,2)</f>
        <v>96</v>
      </c>
      <c r="D535" s="27" t="n">
        <f aca="false">IF(TOT!AK537&lt;400,IF(C535&gt;66,66,C535),C535)</f>
        <v>96</v>
      </c>
      <c r="E535" s="27" t="n">
        <f aca="false">IF(TOT!AK537&lt;200,IF(D535&gt;60,60,D535),D535)</f>
        <v>96</v>
      </c>
      <c r="F535" s="27" t="n">
        <f aca="false">IF(TOT!AN537&lt;13.4,IF(E535&gt;73,73,E535),E535)</f>
        <v>73</v>
      </c>
      <c r="G535" s="27" t="n">
        <f aca="false">IF(TOT!AN537&lt;11,IF(F535&gt;66,66,F535),F535)</f>
        <v>73</v>
      </c>
    </row>
    <row r="536" customFormat="false" ht="13" hidden="false" customHeight="true" outlineLevel="0" collapsed="false">
      <c r="A536" s="17" t="s">
        <v>2596</v>
      </c>
      <c r="B536" s="50" t="n">
        <f aca="false">(TOT!BN538*60)/TOT!AK538</f>
        <v>3.19809327772053</v>
      </c>
      <c r="C536" s="27" t="n">
        <f aca="false">VLOOKUP(B536,'SK - HITS TAKEN'!$A$3:$B$55,2)</f>
        <v>88</v>
      </c>
      <c r="D536" s="27" t="n">
        <f aca="false">IF(TOT!AK538&lt;400,IF(C536&gt;66,66,C536),C536)</f>
        <v>88</v>
      </c>
      <c r="E536" s="27" t="n">
        <f aca="false">IF(TOT!AK538&lt;200,IF(D536&gt;60,60,D536),D536)</f>
        <v>88</v>
      </c>
      <c r="F536" s="27" t="n">
        <f aca="false">IF(TOT!AN538&lt;13.4,IF(E536&gt;73,73,E536),E536)</f>
        <v>88</v>
      </c>
      <c r="G536" s="27" t="n">
        <f aca="false">IF(TOT!AN538&lt;11,IF(F536&gt;66,66,F536),F536)</f>
        <v>88</v>
      </c>
    </row>
    <row r="537" customFormat="false" ht="13" hidden="false" customHeight="true" outlineLevel="0" collapsed="false">
      <c r="A537" s="17" t="s">
        <v>2599</v>
      </c>
      <c r="B537" s="50" t="n">
        <f aca="false">(TOT!BN539*60)/TOT!AK539</f>
        <v>5.07777867332957</v>
      </c>
      <c r="C537" s="27" t="n">
        <f aca="false">VLOOKUP(B537,'SK - HITS TAKEN'!$A$3:$B$55,2)</f>
        <v>69</v>
      </c>
      <c r="D537" s="27" t="n">
        <f aca="false">IF(TOT!AK539&lt;400,IF(C537&gt;66,66,C537),C537)</f>
        <v>69</v>
      </c>
      <c r="E537" s="27" t="n">
        <f aca="false">IF(TOT!AK539&lt;200,IF(D537&gt;60,60,D537),D537)</f>
        <v>69</v>
      </c>
      <c r="F537" s="27" t="n">
        <f aca="false">IF(TOT!AN539&lt;13.4,IF(E537&gt;73,73,E537),E537)</f>
        <v>69</v>
      </c>
      <c r="G537" s="27" t="n">
        <f aca="false">IF(TOT!AN539&lt;11,IF(F537&gt;66,66,F537),F537)</f>
        <v>69</v>
      </c>
    </row>
    <row r="538" customFormat="false" ht="13" hidden="false" customHeight="true" outlineLevel="0" collapsed="false">
      <c r="A538" s="17" t="s">
        <v>2602</v>
      </c>
      <c r="B538" s="50" t="n">
        <f aca="false">(TOT!BN540*60)/TOT!AK540</f>
        <v>2.65213644324602</v>
      </c>
      <c r="C538" s="27" t="n">
        <f aca="false">VLOOKUP(B538,'SK - HITS TAKEN'!$A$3:$B$55,2)</f>
        <v>93</v>
      </c>
      <c r="D538" s="27" t="n">
        <f aca="false">IF(TOT!AK540&lt;400,IF(C538&gt;66,66,C538),C538)</f>
        <v>93</v>
      </c>
      <c r="E538" s="27" t="n">
        <f aca="false">IF(TOT!AK540&lt;200,IF(D538&gt;60,60,D538),D538)</f>
        <v>93</v>
      </c>
      <c r="F538" s="27" t="n">
        <f aca="false">IF(TOT!AN540&lt;13.4,IF(E538&gt;73,73,E538),E538)</f>
        <v>93</v>
      </c>
      <c r="G538" s="27" t="n">
        <f aca="false">IF(TOT!AN540&lt;11,IF(F538&gt;66,66,F538),F538)</f>
        <v>93</v>
      </c>
    </row>
    <row r="539" customFormat="false" ht="13" hidden="false" customHeight="true" outlineLevel="0" collapsed="false">
      <c r="A539" s="17" t="s">
        <v>2606</v>
      </c>
      <c r="B539" s="50" t="n">
        <f aca="false">(TOT!BN541*60)/TOT!AK541</f>
        <v>6.33059788980078</v>
      </c>
      <c r="C539" s="27" t="n">
        <f aca="false">VLOOKUP(B539,'SK - HITS TAKEN'!$A$3:$B$55,2)</f>
        <v>58</v>
      </c>
      <c r="D539" s="27" t="n">
        <f aca="false">IF(TOT!AK541&lt;400,IF(C539&gt;66,66,C539),C539)</f>
        <v>58</v>
      </c>
      <c r="E539" s="27" t="n">
        <f aca="false">IF(TOT!AK541&lt;200,IF(D539&gt;60,60,D539),D539)</f>
        <v>58</v>
      </c>
      <c r="F539" s="27" t="n">
        <f aca="false">IF(TOT!AN541&lt;13.4,IF(E539&gt;73,73,E539),E539)</f>
        <v>58</v>
      </c>
      <c r="G539" s="27" t="n">
        <f aca="false">IF(TOT!AN541&lt;11,IF(F539&gt;66,66,F539),F539)</f>
        <v>58</v>
      </c>
    </row>
    <row r="540" customFormat="false" ht="13" hidden="false" customHeight="true" outlineLevel="0" collapsed="false">
      <c r="A540" s="17" t="s">
        <v>2610</v>
      </c>
      <c r="B540" s="50" t="n">
        <f aca="false">(TOT!BN542*60)/TOT!AK542</f>
        <v>7.25952813067151</v>
      </c>
      <c r="C540" s="27" t="n">
        <f aca="false">VLOOKUP(B540,'SK - HITS TAKEN'!$A$3:$B$55,2)</f>
        <v>53</v>
      </c>
      <c r="D540" s="27" t="n">
        <f aca="false">IF(TOT!AK542&lt;400,IF(C540&gt;66,66,C540),C540)</f>
        <v>53</v>
      </c>
      <c r="E540" s="27" t="n">
        <f aca="false">IF(TOT!AK542&lt;200,IF(D540&gt;60,60,D540),D540)</f>
        <v>53</v>
      </c>
      <c r="F540" s="27" t="n">
        <f aca="false">IF(TOT!AN542&lt;13.4,IF(E540&gt;73,73,E540),E540)</f>
        <v>53</v>
      </c>
      <c r="G540" s="27" t="n">
        <f aca="false">IF(TOT!AN542&lt;11,IF(F540&gt;66,66,F540),F540)</f>
        <v>53</v>
      </c>
    </row>
    <row r="541" customFormat="false" ht="13" hidden="false" customHeight="true" outlineLevel="0" collapsed="false">
      <c r="A541" s="17" t="s">
        <v>2615</v>
      </c>
      <c r="B541" s="50" t="n">
        <f aca="false">(TOT!BN543*60)/TOT!AK543</f>
        <v>3.34274770766432</v>
      </c>
      <c r="C541" s="27" t="n">
        <f aca="false">VLOOKUP(B541,'SK - HITS TAKEN'!$A$3:$B$55,2)</f>
        <v>86</v>
      </c>
      <c r="D541" s="27" t="n">
        <f aca="false">IF(TOT!AK543&lt;400,IF(C541&gt;66,66,C541),C541)</f>
        <v>86</v>
      </c>
      <c r="E541" s="27" t="n">
        <f aca="false">IF(TOT!AK543&lt;200,IF(D541&gt;60,60,D541),D541)</f>
        <v>86</v>
      </c>
      <c r="F541" s="27" t="n">
        <f aca="false">IF(TOT!AN543&lt;13.4,IF(E541&gt;73,73,E541),E541)</f>
        <v>86</v>
      </c>
      <c r="G541" s="27" t="n">
        <f aca="false">IF(TOT!AN543&lt;11,IF(F541&gt;66,66,F541),F541)</f>
        <v>86</v>
      </c>
    </row>
    <row r="542" customFormat="false" ht="13" hidden="false" customHeight="true" outlineLevel="0" collapsed="false">
      <c r="A542" s="17" t="s">
        <v>2619</v>
      </c>
      <c r="B542" s="50" t="n">
        <f aca="false">(TOT!BN544*60)/TOT!AK544</f>
        <v>5.86354587681735</v>
      </c>
      <c r="C542" s="27" t="n">
        <f aca="false">VLOOKUP(B542,'SK - HITS TAKEN'!$A$3:$B$55,2)</f>
        <v>62</v>
      </c>
      <c r="D542" s="27" t="n">
        <f aca="false">IF(TOT!AK544&lt;400,IF(C542&gt;66,66,C542),C542)</f>
        <v>62</v>
      </c>
      <c r="E542" s="27" t="n">
        <f aca="false">IF(TOT!AK544&lt;200,IF(D542&gt;60,60,D542),D542)</f>
        <v>62</v>
      </c>
      <c r="F542" s="27" t="n">
        <f aca="false">IF(TOT!AN544&lt;13.4,IF(E542&gt;73,73,E542),E542)</f>
        <v>62</v>
      </c>
      <c r="G542" s="27" t="n">
        <f aca="false">IF(TOT!AN544&lt;11,IF(F542&gt;66,66,F542),F542)</f>
        <v>62</v>
      </c>
    </row>
    <row r="543" customFormat="false" ht="13" hidden="false" customHeight="true" outlineLevel="0" collapsed="false">
      <c r="A543" s="17" t="s">
        <v>2622</v>
      </c>
      <c r="B543" s="50" t="n">
        <f aca="false">(TOT!BN545*60)/TOT!AK545</f>
        <v>3.74475631799733</v>
      </c>
      <c r="C543" s="27" t="n">
        <f aca="false">VLOOKUP(B543,'SK - HITS TAKEN'!$A$3:$B$55,2)</f>
        <v>82</v>
      </c>
      <c r="D543" s="27" t="n">
        <f aca="false">IF(TOT!AK545&lt;400,IF(C543&gt;66,66,C543),C543)</f>
        <v>82</v>
      </c>
      <c r="E543" s="27" t="n">
        <f aca="false">IF(TOT!AK545&lt;200,IF(D543&gt;60,60,D543),D543)</f>
        <v>82</v>
      </c>
      <c r="F543" s="27" t="n">
        <f aca="false">IF(TOT!AN545&lt;13.4,IF(E543&gt;73,73,E543),E543)</f>
        <v>82</v>
      </c>
      <c r="G543" s="27" t="n">
        <f aca="false">IF(TOT!AN545&lt;11,IF(F543&gt;66,66,F543),F543)</f>
        <v>82</v>
      </c>
    </row>
    <row r="544" customFormat="false" ht="13" hidden="false" customHeight="true" outlineLevel="0" collapsed="false">
      <c r="A544" s="17" t="s">
        <v>2626</v>
      </c>
      <c r="B544" s="50" t="n">
        <f aca="false">(TOT!BN546*60)/TOT!AK546</f>
        <v>2.40160106737826</v>
      </c>
      <c r="C544" s="27" t="n">
        <f aca="false">VLOOKUP(B544,'SK - HITS TAKEN'!$A$3:$B$55,2)</f>
        <v>95</v>
      </c>
      <c r="D544" s="27" t="n">
        <f aca="false">IF(TOT!AK546&lt;400,IF(C544&gt;66,66,C544),C544)</f>
        <v>95</v>
      </c>
      <c r="E544" s="27" t="n">
        <f aca="false">IF(TOT!AK546&lt;200,IF(D544&gt;60,60,D544),D544)</f>
        <v>95</v>
      </c>
      <c r="F544" s="27" t="n">
        <f aca="false">IF(TOT!AN546&lt;13.4,IF(E544&gt;73,73,E544),E544)</f>
        <v>73</v>
      </c>
      <c r="G544" s="27" t="n">
        <f aca="false">IF(TOT!AN546&lt;11,IF(F544&gt;66,66,F544),F544)</f>
        <v>66</v>
      </c>
    </row>
    <row r="545" customFormat="false" ht="13" hidden="false" customHeight="true" outlineLevel="0" collapsed="false">
      <c r="A545" s="17" t="s">
        <v>2631</v>
      </c>
      <c r="B545" s="50" t="n">
        <f aca="false">(TOT!BN547*60)/TOT!AK547</f>
        <v>3.13354886844071</v>
      </c>
      <c r="C545" s="27" t="n">
        <f aca="false">VLOOKUP(B545,'SK - HITS TAKEN'!$A$3:$B$55,2)</f>
        <v>88</v>
      </c>
      <c r="D545" s="27" t="n">
        <f aca="false">IF(TOT!AK547&lt;400,IF(C545&gt;66,66,C545),C545)</f>
        <v>88</v>
      </c>
      <c r="E545" s="27" t="n">
        <f aca="false">IF(TOT!AK547&lt;200,IF(D545&gt;60,60,D545),D545)</f>
        <v>88</v>
      </c>
      <c r="F545" s="27" t="n">
        <f aca="false">IF(TOT!AN547&lt;13.4,IF(E545&gt;73,73,E545),E545)</f>
        <v>88</v>
      </c>
      <c r="G545" s="27" t="n">
        <f aca="false">IF(TOT!AN547&lt;11,IF(F545&gt;66,66,F545),F545)</f>
        <v>88</v>
      </c>
    </row>
    <row r="546" customFormat="false" ht="13" hidden="false" customHeight="true" outlineLevel="0" collapsed="false">
      <c r="A546" s="17" t="s">
        <v>2634</v>
      </c>
      <c r="B546" s="50" t="n">
        <f aca="false">(TOT!BN548*60)/TOT!AK548</f>
        <v>0</v>
      </c>
      <c r="C546" s="27" t="n">
        <f aca="false">VLOOKUP(B546,'SK - HITS TAKEN'!$A$3:$B$55,2)</f>
        <v>99</v>
      </c>
      <c r="D546" s="27" t="n">
        <f aca="false">IF(TOT!AK548&lt;400,IF(C546&gt;66,66,C546),C546)</f>
        <v>66</v>
      </c>
      <c r="E546" s="27" t="n">
        <f aca="false">IF(TOT!AK548&lt;200,IF(D546&gt;60,60,D546),D546)</f>
        <v>60</v>
      </c>
      <c r="F546" s="27" t="n">
        <f aca="false">IF(TOT!AN548&lt;13.4,IF(E546&gt;73,73,E546),E546)</f>
        <v>60</v>
      </c>
      <c r="G546" s="27" t="n">
        <f aca="false">IF(TOT!AN548&lt;11,IF(F546&gt;66,66,F546),F546)</f>
        <v>60</v>
      </c>
    </row>
    <row r="547" customFormat="false" ht="13" hidden="false" customHeight="true" outlineLevel="0" collapsed="false">
      <c r="A547" s="17" t="s">
        <v>2638</v>
      </c>
      <c r="B547" s="50" t="n">
        <f aca="false">(TOT!BN549*60)/TOT!AK549</f>
        <v>8.69565217391304</v>
      </c>
      <c r="C547" s="27" t="n">
        <f aca="false">VLOOKUP(B547,'SK - HITS TAKEN'!$A$3:$B$55,2)</f>
        <v>49</v>
      </c>
      <c r="D547" s="27" t="n">
        <f aca="false">IF(TOT!AK549&lt;400,IF(C547&gt;66,66,C547),C547)</f>
        <v>49</v>
      </c>
      <c r="E547" s="27" t="n">
        <f aca="false">IF(TOT!AK549&lt;200,IF(D547&gt;60,60,D547),D547)</f>
        <v>49</v>
      </c>
      <c r="F547" s="27" t="n">
        <f aca="false">IF(TOT!AN549&lt;13.4,IF(E547&gt;73,73,E547),E547)</f>
        <v>49</v>
      </c>
      <c r="G547" s="27" t="n">
        <f aca="false">IF(TOT!AN549&lt;11,IF(F547&gt;66,66,F547),F547)</f>
        <v>49</v>
      </c>
    </row>
    <row r="548" customFormat="false" ht="13" hidden="false" customHeight="true" outlineLevel="0" collapsed="false">
      <c r="A548" s="17" t="s">
        <v>2642</v>
      </c>
      <c r="B548" s="50" t="n">
        <f aca="false">(TOT!BN550*60)/TOT!AK550</f>
        <v>3.66561030581083</v>
      </c>
      <c r="C548" s="27" t="n">
        <f aca="false">VLOOKUP(B548,'SK - HITS TAKEN'!$A$3:$B$55,2)</f>
        <v>83</v>
      </c>
      <c r="D548" s="27" t="n">
        <f aca="false">IF(TOT!AK550&lt;400,IF(C548&gt;66,66,C548),C548)</f>
        <v>83</v>
      </c>
      <c r="E548" s="27" t="n">
        <f aca="false">IF(TOT!AK550&lt;200,IF(D548&gt;60,60,D548),D548)</f>
        <v>83</v>
      </c>
      <c r="F548" s="27" t="n">
        <f aca="false">IF(TOT!AN550&lt;13.4,IF(E548&gt;73,73,E548),E548)</f>
        <v>83</v>
      </c>
      <c r="G548" s="27" t="n">
        <f aca="false">IF(TOT!AN550&lt;11,IF(F548&gt;66,66,F548),F548)</f>
        <v>83</v>
      </c>
    </row>
    <row r="549" customFormat="false" ht="13" hidden="false" customHeight="true" outlineLevel="0" collapsed="false">
      <c r="A549" s="17" t="s">
        <v>2646</v>
      </c>
      <c r="B549" s="50" t="n">
        <f aca="false">(TOT!BN551*60)/TOT!AK551</f>
        <v>2.55016258566681</v>
      </c>
      <c r="C549" s="27" t="n">
        <f aca="false">VLOOKUP(B549,'SK - HITS TAKEN'!$A$3:$B$55,2)</f>
        <v>94</v>
      </c>
      <c r="D549" s="27" t="n">
        <f aca="false">IF(TOT!AK551&lt;400,IF(C549&gt;66,66,C549),C549)</f>
        <v>94</v>
      </c>
      <c r="E549" s="27" t="n">
        <f aca="false">IF(TOT!AK551&lt;200,IF(D549&gt;60,60,D549),D549)</f>
        <v>94</v>
      </c>
      <c r="F549" s="27" t="n">
        <f aca="false">IF(TOT!AN551&lt;13.4,IF(E549&gt;73,73,E549),E549)</f>
        <v>94</v>
      </c>
      <c r="G549" s="27" t="n">
        <f aca="false">IF(TOT!AN551&lt;11,IF(F549&gt;66,66,F549),F549)</f>
        <v>94</v>
      </c>
    </row>
    <row r="550" customFormat="false" ht="13" hidden="false" customHeight="true" outlineLevel="0" collapsed="false">
      <c r="A550" s="17" t="s">
        <v>2650</v>
      </c>
      <c r="B550" s="50" t="n">
        <f aca="false">(TOT!BN552*60)/TOT!AK552</f>
        <v>3.85343762865389</v>
      </c>
      <c r="C550" s="27" t="n">
        <f aca="false">VLOOKUP(B550,'SK - HITS TAKEN'!$A$3:$B$55,2)</f>
        <v>81</v>
      </c>
      <c r="D550" s="27" t="n">
        <f aca="false">IF(TOT!AK552&lt;400,IF(C550&gt;66,66,C550),C550)</f>
        <v>81</v>
      </c>
      <c r="E550" s="27" t="n">
        <f aca="false">IF(TOT!AK552&lt;200,IF(D550&gt;60,60,D550),D550)</f>
        <v>81</v>
      </c>
      <c r="F550" s="27" t="n">
        <f aca="false">IF(TOT!AN552&lt;13.4,IF(E550&gt;73,73,E550),E550)</f>
        <v>81</v>
      </c>
      <c r="G550" s="27" t="n">
        <f aca="false">IF(TOT!AN552&lt;11,IF(F550&gt;66,66,F550),F550)</f>
        <v>81</v>
      </c>
    </row>
    <row r="551" customFormat="false" ht="13" hidden="false" customHeight="true" outlineLevel="0" collapsed="false">
      <c r="A551" s="17" t="s">
        <v>2655</v>
      </c>
      <c r="B551" s="50" t="n">
        <f aca="false">(TOT!BN553*60)/TOT!AK553</f>
        <v>3.68584450756325</v>
      </c>
      <c r="C551" s="27" t="n">
        <f aca="false">VLOOKUP(B551,'SK - HITS TAKEN'!$A$3:$B$55,2)</f>
        <v>83</v>
      </c>
      <c r="D551" s="27" t="n">
        <f aca="false">IF(TOT!AK553&lt;400,IF(C551&gt;66,66,C551),C551)</f>
        <v>83</v>
      </c>
      <c r="E551" s="27" t="n">
        <f aca="false">IF(TOT!AK553&lt;200,IF(D551&gt;60,60,D551),D551)</f>
        <v>83</v>
      </c>
      <c r="F551" s="27" t="n">
        <f aca="false">IF(TOT!AN553&lt;13.4,IF(E551&gt;73,73,E551),E551)</f>
        <v>83</v>
      </c>
      <c r="G551" s="27" t="n">
        <f aca="false">IF(TOT!AN553&lt;11,IF(F551&gt;66,66,F551),F551)</f>
        <v>83</v>
      </c>
    </row>
    <row r="552" customFormat="false" ht="13" hidden="false" customHeight="true" outlineLevel="0" collapsed="false">
      <c r="A552" s="17" t="s">
        <v>2659</v>
      </c>
      <c r="B552" s="50" t="n">
        <f aca="false">(TOT!BN554*60)/TOT!AK554</f>
        <v>2.99729410948445</v>
      </c>
      <c r="C552" s="27" t="n">
        <f aca="false">VLOOKUP(B552,'SK - HITS TAKEN'!$A$3:$B$55,2)</f>
        <v>90</v>
      </c>
      <c r="D552" s="27" t="n">
        <f aca="false">IF(TOT!AK554&lt;400,IF(C552&gt;66,66,C552),C552)</f>
        <v>66</v>
      </c>
      <c r="E552" s="27" t="n">
        <f aca="false">IF(TOT!AK554&lt;200,IF(D552&gt;60,60,D552),D552)</f>
        <v>66</v>
      </c>
      <c r="F552" s="27" t="n">
        <f aca="false">IF(TOT!AN554&lt;13.4,IF(E552&gt;73,73,E552),E552)</f>
        <v>66</v>
      </c>
      <c r="G552" s="27" t="n">
        <f aca="false">IF(TOT!AN554&lt;11,IF(F552&gt;66,66,F552),F552)</f>
        <v>66</v>
      </c>
    </row>
    <row r="553" customFormat="false" ht="13" hidden="false" customHeight="true" outlineLevel="0" collapsed="false">
      <c r="A553" s="17" t="s">
        <v>2662</v>
      </c>
      <c r="B553" s="50" t="n">
        <f aca="false">(TOT!BN555*60)/TOT!AK555</f>
        <v>3.64483142654645</v>
      </c>
      <c r="C553" s="27" t="n">
        <f aca="false">VLOOKUP(B553,'SK - HITS TAKEN'!$A$3:$B$55,2)</f>
        <v>83</v>
      </c>
      <c r="D553" s="27" t="n">
        <f aca="false">IF(TOT!AK555&lt;400,IF(C553&gt;66,66,C553),C553)</f>
        <v>66</v>
      </c>
      <c r="E553" s="27" t="n">
        <f aca="false">IF(TOT!AK555&lt;200,IF(D553&gt;60,60,D553),D553)</f>
        <v>60</v>
      </c>
      <c r="F553" s="27" t="n">
        <f aca="false">IF(TOT!AN555&lt;13.4,IF(E553&gt;73,73,E553),E553)</f>
        <v>60</v>
      </c>
      <c r="G553" s="27" t="n">
        <f aca="false">IF(TOT!AN555&lt;11,IF(F553&gt;66,66,F553),F553)</f>
        <v>60</v>
      </c>
    </row>
    <row r="554" customFormat="false" ht="13" hidden="false" customHeight="true" outlineLevel="0" collapsed="false">
      <c r="A554" s="17" t="s">
        <v>2666</v>
      </c>
      <c r="B554" s="50" t="n">
        <f aca="false">(TOT!BN556*60)/TOT!AK556</f>
        <v>6.46823352225437</v>
      </c>
      <c r="C554" s="27" t="n">
        <f aca="false">VLOOKUP(B554,'SK - HITS TAKEN'!$A$3:$B$55,2)</f>
        <v>58</v>
      </c>
      <c r="D554" s="27" t="n">
        <f aca="false">IF(TOT!AK556&lt;400,IF(C554&gt;66,66,C554),C554)</f>
        <v>58</v>
      </c>
      <c r="E554" s="27" t="n">
        <f aca="false">IF(TOT!AK556&lt;200,IF(D554&gt;60,60,D554),D554)</f>
        <v>58</v>
      </c>
      <c r="F554" s="27" t="n">
        <f aca="false">IF(TOT!AN556&lt;13.4,IF(E554&gt;73,73,E554),E554)</f>
        <v>58</v>
      </c>
      <c r="G554" s="27" t="n">
        <f aca="false">IF(TOT!AN556&lt;11,IF(F554&gt;66,66,F554),F554)</f>
        <v>58</v>
      </c>
    </row>
    <row r="555" customFormat="false" ht="13" hidden="false" customHeight="true" outlineLevel="0" collapsed="false">
      <c r="A555" s="17" t="s">
        <v>2669</v>
      </c>
      <c r="B555" s="50" t="n">
        <f aca="false">(TOT!BN557*60)/TOT!AK557</f>
        <v>6.11084024053307</v>
      </c>
      <c r="C555" s="27" t="n">
        <f aca="false">VLOOKUP(B555,'SK - HITS TAKEN'!$A$3:$B$55,2)</f>
        <v>60</v>
      </c>
      <c r="D555" s="27" t="n">
        <f aca="false">IF(TOT!AK557&lt;400,IF(C555&gt;66,66,C555),C555)</f>
        <v>60</v>
      </c>
      <c r="E555" s="27" t="n">
        <f aca="false">IF(TOT!AK557&lt;200,IF(D555&gt;60,60,D555),D555)</f>
        <v>60</v>
      </c>
      <c r="F555" s="27" t="n">
        <f aca="false">IF(TOT!AN557&lt;13.4,IF(E555&gt;73,73,E555),E555)</f>
        <v>60</v>
      </c>
      <c r="G555" s="27" t="n">
        <f aca="false">IF(TOT!AN557&lt;11,IF(F555&gt;66,66,F555),F555)</f>
        <v>60</v>
      </c>
    </row>
    <row r="556" customFormat="false" ht="13" hidden="false" customHeight="true" outlineLevel="0" collapsed="false">
      <c r="A556" s="17" t="s">
        <v>2673</v>
      </c>
      <c r="B556" s="50" t="n">
        <f aca="false">(TOT!BN558*60)/TOT!AK558</f>
        <v>3.19324451382853</v>
      </c>
      <c r="C556" s="27" t="n">
        <f aca="false">VLOOKUP(B556,'SK - HITS TAKEN'!$A$3:$B$55,2)</f>
        <v>88</v>
      </c>
      <c r="D556" s="27" t="n">
        <f aca="false">IF(TOT!AK558&lt;400,IF(C556&gt;66,66,C556),C556)</f>
        <v>88</v>
      </c>
      <c r="E556" s="27" t="n">
        <f aca="false">IF(TOT!AK558&lt;200,IF(D556&gt;60,60,D556),D556)</f>
        <v>88</v>
      </c>
      <c r="F556" s="27" t="n">
        <f aca="false">IF(TOT!AN558&lt;13.4,IF(E556&gt;73,73,E556),E556)</f>
        <v>73</v>
      </c>
      <c r="G556" s="27" t="n">
        <f aca="false">IF(TOT!AN558&lt;11,IF(F556&gt;66,66,F556),F556)</f>
        <v>73</v>
      </c>
    </row>
    <row r="557" customFormat="false" ht="13" hidden="false" customHeight="true" outlineLevel="0" collapsed="false">
      <c r="A557" s="17" t="s">
        <v>2677</v>
      </c>
      <c r="B557" s="50" t="n">
        <f aca="false">(TOT!BN559*60)/TOT!AK559</f>
        <v>3.95148236024578</v>
      </c>
      <c r="C557" s="27" t="n">
        <f aca="false">VLOOKUP(B557,'SK - HITS TAKEN'!$A$3:$B$55,2)</f>
        <v>80</v>
      </c>
      <c r="D557" s="27" t="n">
        <f aca="false">IF(TOT!AK559&lt;400,IF(C557&gt;66,66,C557),C557)</f>
        <v>80</v>
      </c>
      <c r="E557" s="27" t="n">
        <f aca="false">IF(TOT!AK559&lt;200,IF(D557&gt;60,60,D557),D557)</f>
        <v>80</v>
      </c>
      <c r="F557" s="27" t="n">
        <f aca="false">IF(TOT!AN559&lt;13.4,IF(E557&gt;73,73,E557),E557)</f>
        <v>80</v>
      </c>
      <c r="G557" s="27" t="n">
        <f aca="false">IF(TOT!AN559&lt;11,IF(F557&gt;66,66,F557),F557)</f>
        <v>80</v>
      </c>
    </row>
    <row r="558" customFormat="false" ht="13" hidden="false" customHeight="true" outlineLevel="0" collapsed="false">
      <c r="A558" s="17" t="s">
        <v>2682</v>
      </c>
      <c r="B558" s="50" t="n">
        <f aca="false">(TOT!BN560*60)/TOT!AK560</f>
        <v>4.34789704754303</v>
      </c>
      <c r="C558" s="27" t="n">
        <f aca="false">VLOOKUP(B558,'SK - HITS TAKEN'!$A$3:$B$55,2)</f>
        <v>76</v>
      </c>
      <c r="D558" s="27" t="n">
        <f aca="false">IF(TOT!AK560&lt;400,IF(C558&gt;66,66,C558),C558)</f>
        <v>76</v>
      </c>
      <c r="E558" s="27" t="n">
        <f aca="false">IF(TOT!AK560&lt;200,IF(D558&gt;60,60,D558),D558)</f>
        <v>76</v>
      </c>
      <c r="F558" s="27" t="n">
        <f aca="false">IF(TOT!AN560&lt;13.4,IF(E558&gt;73,73,E558),E558)</f>
        <v>76</v>
      </c>
      <c r="G558" s="27" t="n">
        <f aca="false">IF(TOT!AN560&lt;11,IF(F558&gt;66,66,F558),F558)</f>
        <v>76</v>
      </c>
    </row>
    <row r="559" customFormat="false" ht="13" hidden="false" customHeight="true" outlineLevel="0" collapsed="false">
      <c r="A559" s="17" t="s">
        <v>2686</v>
      </c>
      <c r="B559" s="50" t="n">
        <f aca="false">(TOT!BN561*60)/TOT!AK561</f>
        <v>4.88106817578919</v>
      </c>
      <c r="C559" s="27" t="n">
        <f aca="false">VLOOKUP(B559,'SK - HITS TAKEN'!$A$3:$B$55,2)</f>
        <v>71</v>
      </c>
      <c r="D559" s="27" t="n">
        <f aca="false">IF(TOT!AK561&lt;400,IF(C559&gt;66,66,C559),C559)</f>
        <v>71</v>
      </c>
      <c r="E559" s="27" t="n">
        <f aca="false">IF(TOT!AK561&lt;200,IF(D559&gt;60,60,D559),D559)</f>
        <v>71</v>
      </c>
      <c r="F559" s="27" t="n">
        <f aca="false">IF(TOT!AN561&lt;13.4,IF(E559&gt;73,73,E559),E559)</f>
        <v>71</v>
      </c>
      <c r="G559" s="27" t="n">
        <f aca="false">IF(TOT!AN561&lt;11,IF(F559&gt;66,66,F559),F559)</f>
        <v>66</v>
      </c>
    </row>
    <row r="560" customFormat="false" ht="13" hidden="false" customHeight="true" outlineLevel="0" collapsed="false">
      <c r="A560" s="17" t="s">
        <v>2690</v>
      </c>
      <c r="B560" s="50" t="n">
        <f aca="false">(TOT!BN562*60)/TOT!AK562</f>
        <v>5.87395472159902</v>
      </c>
      <c r="C560" s="27" t="n">
        <f aca="false">VLOOKUP(B560,'SK - HITS TAKEN'!$A$3:$B$55,2)</f>
        <v>62</v>
      </c>
      <c r="D560" s="27" t="n">
        <f aca="false">IF(TOT!AK562&lt;400,IF(C560&gt;66,66,C560),C560)</f>
        <v>62</v>
      </c>
      <c r="E560" s="27" t="n">
        <f aca="false">IF(TOT!AK562&lt;200,IF(D560&gt;60,60,D560),D560)</f>
        <v>62</v>
      </c>
      <c r="F560" s="27" t="n">
        <f aca="false">IF(TOT!AN562&lt;13.4,IF(E560&gt;73,73,E560),E560)</f>
        <v>62</v>
      </c>
      <c r="G560" s="27" t="n">
        <f aca="false">IF(TOT!AN562&lt;11,IF(F560&gt;66,66,F560),F560)</f>
        <v>62</v>
      </c>
    </row>
    <row r="561" customFormat="false" ht="13" hidden="false" customHeight="true" outlineLevel="0" collapsed="false">
      <c r="A561" s="17" t="s">
        <v>2693</v>
      </c>
      <c r="B561" s="50" t="n">
        <f aca="false">(TOT!BN563*60)/TOT!AK563</f>
        <v>7.95116140559857</v>
      </c>
      <c r="C561" s="27" t="n">
        <f aca="false">VLOOKUP(B561,'SK - HITS TAKEN'!$A$3:$B$55,2)</f>
        <v>51</v>
      </c>
      <c r="D561" s="27" t="n">
        <f aca="false">IF(TOT!AK563&lt;400,IF(C561&gt;66,66,C561),C561)</f>
        <v>51</v>
      </c>
      <c r="E561" s="27" t="n">
        <f aca="false">IF(TOT!AK563&lt;200,IF(D561&gt;60,60,D561),D561)</f>
        <v>51</v>
      </c>
      <c r="F561" s="27" t="n">
        <f aca="false">IF(TOT!AN563&lt;13.4,IF(E561&gt;73,73,E561),E561)</f>
        <v>51</v>
      </c>
      <c r="G561" s="27" t="n">
        <f aca="false">IF(TOT!AN563&lt;11,IF(F561&gt;66,66,F561),F561)</f>
        <v>51</v>
      </c>
    </row>
    <row r="562" customFormat="false" ht="13" hidden="false" customHeight="true" outlineLevel="0" collapsed="false">
      <c r="A562" s="17" t="s">
        <v>2696</v>
      </c>
      <c r="B562" s="50" t="n">
        <f aca="false">(TOT!BN564*60)/TOT!AK564</f>
        <v>5.55810557062378</v>
      </c>
      <c r="C562" s="27" t="n">
        <f aca="false">VLOOKUP(B562,'SK - HITS TAKEN'!$A$3:$B$55,2)</f>
        <v>64</v>
      </c>
      <c r="D562" s="27" t="n">
        <f aca="false">IF(TOT!AK564&lt;400,IF(C562&gt;66,66,C562),C562)</f>
        <v>64</v>
      </c>
      <c r="E562" s="27" t="n">
        <f aca="false">IF(TOT!AK564&lt;200,IF(D562&gt;60,60,D562),D562)</f>
        <v>64</v>
      </c>
      <c r="F562" s="27" t="n">
        <f aca="false">IF(TOT!AN564&lt;13.4,IF(E562&gt;73,73,E562),E562)</f>
        <v>64</v>
      </c>
      <c r="G562" s="27" t="n">
        <f aca="false">IF(TOT!AN564&lt;11,IF(F562&gt;66,66,F562),F562)</f>
        <v>64</v>
      </c>
    </row>
    <row r="563" customFormat="false" ht="13" hidden="false" customHeight="true" outlineLevel="0" collapsed="false">
      <c r="A563" s="17" t="s">
        <v>2698</v>
      </c>
      <c r="B563" s="50" t="n">
        <f aca="false">(TOT!BN565*60)/TOT!AK565</f>
        <v>2.08309223469501</v>
      </c>
      <c r="C563" s="27" t="n">
        <f aca="false">VLOOKUP(B563,'SK - HITS TAKEN'!$A$3:$B$55,2)</f>
        <v>96</v>
      </c>
      <c r="D563" s="27" t="n">
        <f aca="false">IF(TOT!AK565&lt;400,IF(C563&gt;66,66,C563),C563)</f>
        <v>66</v>
      </c>
      <c r="E563" s="27" t="n">
        <f aca="false">IF(TOT!AK565&lt;200,IF(D563&gt;60,60,D563),D563)</f>
        <v>60</v>
      </c>
      <c r="F563" s="27" t="n">
        <f aca="false">IF(TOT!AN565&lt;13.4,IF(E563&gt;73,73,E563),E563)</f>
        <v>60</v>
      </c>
      <c r="G563" s="27" t="n">
        <f aca="false">IF(TOT!AN565&lt;11,IF(F563&gt;66,66,F563),F563)</f>
        <v>60</v>
      </c>
    </row>
    <row r="564" customFormat="false" ht="13" hidden="false" customHeight="true" outlineLevel="0" collapsed="false">
      <c r="A564" s="17" t="s">
        <v>2701</v>
      </c>
      <c r="B564" s="50" t="n">
        <f aca="false">(TOT!BN566*60)/TOT!AK566</f>
        <v>4.91776618927339</v>
      </c>
      <c r="C564" s="27" t="n">
        <f aca="false">VLOOKUP(B564,'SK - HITS TAKEN'!$A$3:$B$55,2)</f>
        <v>70</v>
      </c>
      <c r="D564" s="27" t="n">
        <f aca="false">IF(TOT!AK566&lt;400,IF(C564&gt;66,66,C564),C564)</f>
        <v>70</v>
      </c>
      <c r="E564" s="27" t="n">
        <f aca="false">IF(TOT!AK566&lt;200,IF(D564&gt;60,60,D564),D564)</f>
        <v>70</v>
      </c>
      <c r="F564" s="27" t="n">
        <f aca="false">IF(TOT!AN566&lt;13.4,IF(E564&gt;73,73,E564),E564)</f>
        <v>70</v>
      </c>
      <c r="G564" s="27" t="n">
        <f aca="false">IF(TOT!AN566&lt;11,IF(F564&gt;66,66,F564),F564)</f>
        <v>70</v>
      </c>
    </row>
    <row r="565" customFormat="false" ht="13" hidden="false" customHeight="true" outlineLevel="0" collapsed="false">
      <c r="A565" s="17" t="s">
        <v>2705</v>
      </c>
      <c r="B565" s="50" t="n">
        <f aca="false">(TOT!BN567*60)/TOT!AK567</f>
        <v>7.5313807531382</v>
      </c>
      <c r="C565" s="27" t="n">
        <f aca="false">VLOOKUP(B565,'SK - HITS TAKEN'!$A$3:$B$55,2)</f>
        <v>52</v>
      </c>
      <c r="D565" s="27" t="n">
        <f aca="false">IF(TOT!AK567&lt;400,IF(C565&gt;66,66,C565),C565)</f>
        <v>52</v>
      </c>
      <c r="E565" s="27" t="n">
        <f aca="false">IF(TOT!AK567&lt;200,IF(D565&gt;60,60,D565),D565)</f>
        <v>52</v>
      </c>
      <c r="F565" s="27" t="n">
        <f aca="false">IF(TOT!AN567&lt;13.4,IF(E565&gt;73,73,E565),E565)</f>
        <v>52</v>
      </c>
      <c r="G565" s="27" t="n">
        <f aca="false">IF(TOT!AN567&lt;11,IF(F565&gt;66,66,F565),F565)</f>
        <v>52</v>
      </c>
    </row>
    <row r="566" customFormat="false" ht="13" hidden="false" customHeight="true" outlineLevel="0" collapsed="false">
      <c r="A566" s="17" t="s">
        <v>2708</v>
      </c>
      <c r="B566" s="50" t="n">
        <f aca="false">(TOT!BN568*60)/TOT!AK568</f>
        <v>4.2766844488277</v>
      </c>
      <c r="C566" s="27" t="n">
        <f aca="false">VLOOKUP(B566,'SK - HITS TAKEN'!$A$3:$B$55,2)</f>
        <v>77</v>
      </c>
      <c r="D566" s="27" t="n">
        <f aca="false">IF(TOT!AK568&lt;400,IF(C566&gt;66,66,C566),C566)</f>
        <v>77</v>
      </c>
      <c r="E566" s="27" t="n">
        <f aca="false">IF(TOT!AK568&lt;200,IF(D566&gt;60,60,D566),D566)</f>
        <v>77</v>
      </c>
      <c r="F566" s="27" t="n">
        <f aca="false">IF(TOT!AN568&lt;13.4,IF(E566&gt;73,73,E566),E566)</f>
        <v>73</v>
      </c>
      <c r="G566" s="27" t="n">
        <f aca="false">IF(TOT!AN568&lt;11,IF(F566&gt;66,66,F566),F566)</f>
        <v>66</v>
      </c>
    </row>
    <row r="567" customFormat="false" ht="13" hidden="false" customHeight="true" outlineLevel="0" collapsed="false">
      <c r="A567" s="17" t="s">
        <v>2711</v>
      </c>
      <c r="B567" s="50" t="n">
        <f aca="false">(TOT!BN569*60)/TOT!AK569</f>
        <v>5.56414219474505</v>
      </c>
      <c r="C567" s="27" t="n">
        <f aca="false">VLOOKUP(B567,'SK - HITS TAKEN'!$A$3:$B$55,2)</f>
        <v>64</v>
      </c>
      <c r="D567" s="27" t="n">
        <f aca="false">IF(TOT!AK569&lt;400,IF(C567&gt;66,66,C567),C567)</f>
        <v>64</v>
      </c>
      <c r="E567" s="27" t="n">
        <f aca="false">IF(TOT!AK569&lt;200,IF(D567&gt;60,60,D567),D567)</f>
        <v>64</v>
      </c>
      <c r="F567" s="27" t="n">
        <f aca="false">IF(TOT!AN569&lt;13.4,IF(E567&gt;73,73,E567),E567)</f>
        <v>64</v>
      </c>
      <c r="G567" s="27" t="n">
        <f aca="false">IF(TOT!AN569&lt;11,IF(F567&gt;66,66,F567),F567)</f>
        <v>64</v>
      </c>
    </row>
    <row r="568" customFormat="false" ht="13" hidden="false" customHeight="true" outlineLevel="0" collapsed="false">
      <c r="A568" s="17" t="s">
        <v>2714</v>
      </c>
      <c r="B568" s="50" t="n">
        <f aca="false">(TOT!BN570*60)/TOT!AK570</f>
        <v>11.3936069205615</v>
      </c>
      <c r="C568" s="27" t="n">
        <f aca="false">VLOOKUP(B568,'SK - HITS TAKEN'!$A$3:$B$55,2)</f>
        <v>47</v>
      </c>
      <c r="D568" s="27" t="n">
        <f aca="false">IF(TOT!AK570&lt;400,IF(C568&gt;66,66,C568),C568)</f>
        <v>47</v>
      </c>
      <c r="E568" s="27" t="n">
        <f aca="false">IF(TOT!AK570&lt;200,IF(D568&gt;60,60,D568),D568)</f>
        <v>47</v>
      </c>
      <c r="F568" s="27" t="n">
        <f aca="false">IF(TOT!AN570&lt;13.4,IF(E568&gt;73,73,E568),E568)</f>
        <v>47</v>
      </c>
      <c r="G568" s="27" t="n">
        <f aca="false">IF(TOT!AN570&lt;11,IF(F568&gt;66,66,F568),F568)</f>
        <v>47</v>
      </c>
    </row>
    <row r="569" customFormat="false" ht="13" hidden="false" customHeight="true" outlineLevel="0" collapsed="false">
      <c r="A569" s="17" t="s">
        <v>2718</v>
      </c>
      <c r="B569" s="50" t="n">
        <f aca="false">(TOT!BN571*60)/TOT!AK571</f>
        <v>4.78578766088571</v>
      </c>
      <c r="C569" s="27" t="n">
        <f aca="false">VLOOKUP(B569,'SK - HITS TAKEN'!$A$3:$B$55,2)</f>
        <v>71</v>
      </c>
      <c r="D569" s="27" t="n">
        <f aca="false">IF(TOT!AK571&lt;400,IF(C569&gt;66,66,C569),C569)</f>
        <v>71</v>
      </c>
      <c r="E569" s="27" t="n">
        <f aca="false">IF(TOT!AK571&lt;200,IF(D569&gt;60,60,D569),D569)</f>
        <v>71</v>
      </c>
      <c r="F569" s="27" t="n">
        <f aca="false">IF(TOT!AN571&lt;13.4,IF(E569&gt;73,73,E569),E569)</f>
        <v>71</v>
      </c>
      <c r="G569" s="27" t="n">
        <f aca="false">IF(TOT!AN571&lt;11,IF(F569&gt;66,66,F569),F569)</f>
        <v>71</v>
      </c>
    </row>
    <row r="570" customFormat="false" ht="13" hidden="false" customHeight="true" outlineLevel="0" collapsed="false">
      <c r="A570" s="17" t="s">
        <v>2722</v>
      </c>
      <c r="B570" s="50" t="n">
        <f aca="false">(TOT!BN572*60)/TOT!AK572</f>
        <v>10.0950987564009</v>
      </c>
      <c r="C570" s="27" t="n">
        <f aca="false">VLOOKUP(B570,'SK - HITS TAKEN'!$A$3:$B$55,2)</f>
        <v>47</v>
      </c>
      <c r="D570" s="27" t="n">
        <f aca="false">IF(TOT!AK572&lt;400,IF(C570&gt;66,66,C570),C570)</f>
        <v>47</v>
      </c>
      <c r="E570" s="27" t="n">
        <f aca="false">IF(TOT!AK572&lt;200,IF(D570&gt;60,60,D570),D570)</f>
        <v>47</v>
      </c>
      <c r="F570" s="27" t="n">
        <f aca="false">IF(TOT!AN572&lt;13.4,IF(E570&gt;73,73,E570),E570)</f>
        <v>47</v>
      </c>
      <c r="G570" s="27" t="n">
        <f aca="false">IF(TOT!AN572&lt;11,IF(F570&gt;66,66,F570),F570)</f>
        <v>47</v>
      </c>
    </row>
    <row r="571" customFormat="false" ht="13" hidden="false" customHeight="true" outlineLevel="0" collapsed="false">
      <c r="A571" s="17" t="s">
        <v>2727</v>
      </c>
      <c r="B571" s="50" t="n">
        <f aca="false">(TOT!BN573*60)/TOT!AK573</f>
        <v>4.09189719108307</v>
      </c>
      <c r="C571" s="27" t="n">
        <f aca="false">VLOOKUP(B571,'SK - HITS TAKEN'!$A$3:$B$55,2)</f>
        <v>79</v>
      </c>
      <c r="D571" s="27" t="n">
        <f aca="false">IF(TOT!AK573&lt;400,IF(C571&gt;66,66,C571),C571)</f>
        <v>79</v>
      </c>
      <c r="E571" s="27" t="n">
        <f aca="false">IF(TOT!AK573&lt;200,IF(D571&gt;60,60,D571),D571)</f>
        <v>79</v>
      </c>
      <c r="F571" s="27" t="n">
        <f aca="false">IF(TOT!AN573&lt;13.4,IF(E571&gt;73,73,E571),E571)</f>
        <v>79</v>
      </c>
      <c r="G571" s="27" t="n">
        <f aca="false">IF(TOT!AN573&lt;11,IF(F571&gt;66,66,F571),F571)</f>
        <v>79</v>
      </c>
    </row>
    <row r="572" customFormat="false" ht="13" hidden="false" customHeight="true" outlineLevel="0" collapsed="false">
      <c r="A572" s="17" t="s">
        <v>2731</v>
      </c>
      <c r="B572" s="50" t="n">
        <f aca="false">(TOT!BN574*60)/TOT!AK574</f>
        <v>3.04749271289681</v>
      </c>
      <c r="C572" s="27" t="n">
        <f aca="false">VLOOKUP(B572,'SK - HITS TAKEN'!$A$3:$B$55,2)</f>
        <v>89</v>
      </c>
      <c r="D572" s="27" t="n">
        <f aca="false">IF(TOT!AK574&lt;400,IF(C572&gt;66,66,C572),C572)</f>
        <v>89</v>
      </c>
      <c r="E572" s="27" t="n">
        <f aca="false">IF(TOT!AK574&lt;200,IF(D572&gt;60,60,D572),D572)</f>
        <v>89</v>
      </c>
      <c r="F572" s="27" t="n">
        <f aca="false">IF(TOT!AN574&lt;13.4,IF(E572&gt;73,73,E572),E572)</f>
        <v>89</v>
      </c>
      <c r="G572" s="27" t="n">
        <f aca="false">IF(TOT!AN574&lt;11,IF(F572&gt;66,66,F572),F572)</f>
        <v>89</v>
      </c>
    </row>
    <row r="573" customFormat="false" ht="13" hidden="false" customHeight="true" outlineLevel="0" collapsed="false">
      <c r="A573" s="17" t="s">
        <v>2735</v>
      </c>
      <c r="B573" s="50" t="n">
        <f aca="false">(TOT!BN575*60)/TOT!AK575</f>
        <v>4.15749869318379</v>
      </c>
      <c r="C573" s="27" t="n">
        <f aca="false">VLOOKUP(B573,'SK - HITS TAKEN'!$A$3:$B$55,2)</f>
        <v>78</v>
      </c>
      <c r="D573" s="27" t="n">
        <f aca="false">IF(TOT!AK575&lt;400,IF(C573&gt;66,66,C573),C573)</f>
        <v>78</v>
      </c>
      <c r="E573" s="27" t="n">
        <f aca="false">IF(TOT!AK575&lt;200,IF(D573&gt;60,60,D573),D573)</f>
        <v>78</v>
      </c>
      <c r="F573" s="27" t="n">
        <f aca="false">IF(TOT!AN575&lt;13.4,IF(E573&gt;73,73,E573),E573)</f>
        <v>78</v>
      </c>
      <c r="G573" s="27" t="n">
        <f aca="false">IF(TOT!AN575&lt;11,IF(F573&gt;66,66,F573),F573)</f>
        <v>78</v>
      </c>
    </row>
    <row r="574" customFormat="false" ht="13" hidden="false" customHeight="true" outlineLevel="0" collapsed="false">
      <c r="A574" s="17" t="s">
        <v>2738</v>
      </c>
      <c r="B574" s="50" t="n">
        <f aca="false">(TOT!BN576*60)/TOT!AK576</f>
        <v>2.14614205416454</v>
      </c>
      <c r="C574" s="27" t="n">
        <f aca="false">VLOOKUP(B574,'SK - HITS TAKEN'!$A$3:$B$55,2)</f>
        <v>96</v>
      </c>
      <c r="D574" s="27" t="n">
        <f aca="false">IF(TOT!AK576&lt;400,IF(C574&gt;66,66,C574),C574)</f>
        <v>96</v>
      </c>
      <c r="E574" s="27" t="n">
        <f aca="false">IF(TOT!AK576&lt;200,IF(D574&gt;60,60,D574),D574)</f>
        <v>96</v>
      </c>
      <c r="F574" s="27" t="n">
        <f aca="false">IF(TOT!AN576&lt;13.4,IF(E574&gt;73,73,E574),E574)</f>
        <v>96</v>
      </c>
      <c r="G574" s="27" t="n">
        <f aca="false">IF(TOT!AN576&lt;11,IF(F574&gt;66,66,F574),F574)</f>
        <v>96</v>
      </c>
    </row>
    <row r="575" customFormat="false" ht="13" hidden="false" customHeight="true" outlineLevel="0" collapsed="false">
      <c r="A575" s="17" t="s">
        <v>2743</v>
      </c>
      <c r="B575" s="50" t="n">
        <f aca="false">(TOT!BN577*60)/TOT!AK577</f>
        <v>6.94518360830238</v>
      </c>
      <c r="C575" s="27" t="n">
        <f aca="false">VLOOKUP(B575,'SK - HITS TAKEN'!$A$3:$B$55,2)</f>
        <v>55</v>
      </c>
      <c r="D575" s="27" t="n">
        <f aca="false">IF(TOT!AK577&lt;400,IF(C575&gt;66,66,C575),C575)</f>
        <v>55</v>
      </c>
      <c r="E575" s="27" t="n">
        <f aca="false">IF(TOT!AK577&lt;200,IF(D575&gt;60,60,D575),D575)</f>
        <v>55</v>
      </c>
      <c r="F575" s="27" t="n">
        <f aca="false">IF(TOT!AN577&lt;13.4,IF(E575&gt;73,73,E575),E575)</f>
        <v>55</v>
      </c>
      <c r="G575" s="27" t="n">
        <f aca="false">IF(TOT!AN577&lt;11,IF(F575&gt;66,66,F575),F575)</f>
        <v>55</v>
      </c>
    </row>
    <row r="576" customFormat="false" ht="13" hidden="false" customHeight="true" outlineLevel="0" collapsed="false">
      <c r="A576" s="17" t="s">
        <v>2747</v>
      </c>
      <c r="B576" s="50" t="n">
        <f aca="false">(TOT!BN578*60)/TOT!AK578</f>
        <v>5.17758571095937</v>
      </c>
      <c r="C576" s="27" t="n">
        <f aca="false">VLOOKUP(B576,'SK - HITS TAKEN'!$A$3:$B$55,2)</f>
        <v>68</v>
      </c>
      <c r="D576" s="27" t="n">
        <f aca="false">IF(TOT!AK578&lt;400,IF(C576&gt;66,66,C576),C576)</f>
        <v>68</v>
      </c>
      <c r="E576" s="27" t="n">
        <f aca="false">IF(TOT!AK578&lt;200,IF(D576&gt;60,60,D576),D576)</f>
        <v>68</v>
      </c>
      <c r="F576" s="27" t="n">
        <f aca="false">IF(TOT!AN578&lt;13.4,IF(E576&gt;73,73,E576),E576)</f>
        <v>68</v>
      </c>
      <c r="G576" s="27" t="n">
        <f aca="false">IF(TOT!AN578&lt;11,IF(F576&gt;66,66,F576),F576)</f>
        <v>68</v>
      </c>
    </row>
    <row r="577" customFormat="false" ht="13" hidden="false" customHeight="true" outlineLevel="0" collapsed="false">
      <c r="A577" s="17" t="s">
        <v>2750</v>
      </c>
      <c r="B577" s="50" t="n">
        <f aca="false">(TOT!BN579*60)/TOT!AK579</f>
        <v>5.48379234706319</v>
      </c>
      <c r="C577" s="27" t="n">
        <f aca="false">VLOOKUP(B577,'SK - HITS TAKEN'!$A$3:$B$55,2)</f>
        <v>65</v>
      </c>
      <c r="D577" s="27" t="n">
        <f aca="false">IF(TOT!AK579&lt;400,IF(C577&gt;66,66,C577),C577)</f>
        <v>65</v>
      </c>
      <c r="E577" s="27" t="n">
        <f aca="false">IF(TOT!AK579&lt;200,IF(D577&gt;60,60,D577),D577)</f>
        <v>65</v>
      </c>
      <c r="F577" s="27" t="n">
        <f aca="false">IF(TOT!AN579&lt;13.4,IF(E577&gt;73,73,E577),E577)</f>
        <v>65</v>
      </c>
      <c r="G577" s="27" t="n">
        <f aca="false">IF(TOT!AN579&lt;11,IF(F577&gt;66,66,F577),F577)</f>
        <v>65</v>
      </c>
    </row>
    <row r="578" customFormat="false" ht="13" hidden="false" customHeight="true" outlineLevel="0" collapsed="false">
      <c r="A578" s="17" t="s">
        <v>2755</v>
      </c>
      <c r="B578" s="50" t="n">
        <f aca="false">(TOT!BN580*60)/TOT!AK580</f>
        <v>8.22835273481103</v>
      </c>
      <c r="C578" s="27" t="n">
        <f aca="false">VLOOKUP(B578,'SK - HITS TAKEN'!$A$3:$B$55,2)</f>
        <v>50</v>
      </c>
      <c r="D578" s="27" t="n">
        <f aca="false">IF(TOT!AK580&lt;400,IF(C578&gt;66,66,C578),C578)</f>
        <v>50</v>
      </c>
      <c r="E578" s="27" t="n">
        <f aca="false">IF(TOT!AK580&lt;200,IF(D578&gt;60,60,D578),D578)</f>
        <v>50</v>
      </c>
      <c r="F578" s="27" t="n">
        <f aca="false">IF(TOT!AN580&lt;13.4,IF(E578&gt;73,73,E578),E578)</f>
        <v>50</v>
      </c>
      <c r="G578" s="27" t="n">
        <f aca="false">IF(TOT!AN580&lt;11,IF(F578&gt;66,66,F578),F578)</f>
        <v>50</v>
      </c>
    </row>
    <row r="579" customFormat="false" ht="13" hidden="false" customHeight="true" outlineLevel="0" collapsed="false">
      <c r="A579" s="17" t="s">
        <v>2758</v>
      </c>
      <c r="B579" s="50" t="n">
        <f aca="false">(TOT!BN581*60)/TOT!AK581</f>
        <v>7.8370664215567</v>
      </c>
      <c r="C579" s="27" t="n">
        <f aca="false">VLOOKUP(B579,'SK - HITS TAKEN'!$A$3:$B$55,2)</f>
        <v>51</v>
      </c>
      <c r="D579" s="27" t="n">
        <f aca="false">IF(TOT!AK581&lt;400,IF(C579&gt;66,66,C579),C579)</f>
        <v>51</v>
      </c>
      <c r="E579" s="27" t="n">
        <f aca="false">IF(TOT!AK581&lt;200,IF(D579&gt;60,60,D579),D579)</f>
        <v>51</v>
      </c>
      <c r="F579" s="27" t="n">
        <f aca="false">IF(TOT!AN581&lt;13.4,IF(E579&gt;73,73,E579),E579)</f>
        <v>51</v>
      </c>
      <c r="G579" s="27" t="n">
        <f aca="false">IF(TOT!AN581&lt;11,IF(F579&gt;66,66,F579),F579)</f>
        <v>51</v>
      </c>
    </row>
    <row r="580" customFormat="false" ht="13" hidden="false" customHeight="true" outlineLevel="0" collapsed="false">
      <c r="A580" s="17" t="s">
        <v>2763</v>
      </c>
      <c r="B580" s="50" t="n">
        <f aca="false">(TOT!BN582*60)/TOT!AK582</f>
        <v>11.5549215406563</v>
      </c>
      <c r="C580" s="27" t="n">
        <f aca="false">VLOOKUP(B580,'SK - HITS TAKEN'!$A$3:$B$55,2)</f>
        <v>47</v>
      </c>
      <c r="D580" s="27" t="n">
        <f aca="false">IF(TOT!AK582&lt;400,IF(C580&gt;66,66,C580),C580)</f>
        <v>47</v>
      </c>
      <c r="E580" s="27" t="n">
        <f aca="false">IF(TOT!AK582&lt;200,IF(D580&gt;60,60,D580),D580)</f>
        <v>47</v>
      </c>
      <c r="F580" s="27" t="n">
        <f aca="false">IF(TOT!AN582&lt;13.4,IF(E580&gt;73,73,E580),E580)</f>
        <v>47</v>
      </c>
      <c r="G580" s="27" t="n">
        <f aca="false">IF(TOT!AN582&lt;11,IF(F580&gt;66,66,F580),F580)</f>
        <v>47</v>
      </c>
    </row>
    <row r="581" customFormat="false" ht="13" hidden="false" customHeight="true" outlineLevel="0" collapsed="false">
      <c r="A581" s="17" t="s">
        <v>2767</v>
      </c>
      <c r="B581" s="50" t="n">
        <f aca="false">(TOT!BN583*60)/TOT!AK583</f>
        <v>4.08703878902556</v>
      </c>
      <c r="C581" s="27" t="n">
        <f aca="false">VLOOKUP(B581,'SK - HITS TAKEN'!$A$3:$B$55,2)</f>
        <v>79</v>
      </c>
      <c r="D581" s="27" t="n">
        <f aca="false">IF(TOT!AK583&lt;400,IF(C581&gt;66,66,C581),C581)</f>
        <v>66</v>
      </c>
      <c r="E581" s="27" t="n">
        <f aca="false">IF(TOT!AK583&lt;200,IF(D581&gt;60,60,D581),D581)</f>
        <v>60</v>
      </c>
      <c r="F581" s="27" t="n">
        <f aca="false">IF(TOT!AN583&lt;13.4,IF(E581&gt;73,73,E581),E581)</f>
        <v>60</v>
      </c>
      <c r="G581" s="27" t="n">
        <f aca="false">IF(TOT!AN583&lt;11,IF(F581&gt;66,66,F581),F581)</f>
        <v>60</v>
      </c>
    </row>
    <row r="582" customFormat="false" ht="13" hidden="false" customHeight="true" outlineLevel="0" collapsed="false">
      <c r="A582" s="17" t="s">
        <v>2770</v>
      </c>
      <c r="B582" s="50" t="n">
        <f aca="false">(TOT!BN584*60)/TOT!AK584</f>
        <v>3.36973478939155</v>
      </c>
      <c r="C582" s="27" t="n">
        <f aca="false">VLOOKUP(B582,'SK - HITS TAKEN'!$A$3:$B$55,2)</f>
        <v>86</v>
      </c>
      <c r="D582" s="27" t="n">
        <f aca="false">IF(TOT!AK584&lt;400,IF(C582&gt;66,66,C582),C582)</f>
        <v>66</v>
      </c>
      <c r="E582" s="27" t="n">
        <f aca="false">IF(TOT!AK584&lt;200,IF(D582&gt;60,60,D582),D582)</f>
        <v>60</v>
      </c>
      <c r="F582" s="27" t="n">
        <f aca="false">IF(TOT!AN584&lt;13.4,IF(E582&gt;73,73,E582),E582)</f>
        <v>60</v>
      </c>
      <c r="G582" s="27" t="n">
        <f aca="false">IF(TOT!AN584&lt;11,IF(F582&gt;66,66,F582),F582)</f>
        <v>60</v>
      </c>
    </row>
    <row r="583" customFormat="false" ht="13" hidden="false" customHeight="true" outlineLevel="0" collapsed="false">
      <c r="A583" s="17" t="s">
        <v>2774</v>
      </c>
      <c r="B583" s="50" t="n">
        <f aca="false">(TOT!BN585*60)/TOT!AK585</f>
        <v>2.4268240259487</v>
      </c>
      <c r="C583" s="27" t="n">
        <f aca="false">VLOOKUP(B583,'SK - HITS TAKEN'!$A$3:$B$55,2)</f>
        <v>94</v>
      </c>
      <c r="D583" s="27" t="n">
        <f aca="false">IF(TOT!AK585&lt;400,IF(C583&gt;66,66,C583),C583)</f>
        <v>94</v>
      </c>
      <c r="E583" s="27" t="n">
        <f aca="false">IF(TOT!AK585&lt;200,IF(D583&gt;60,60,D583),D583)</f>
        <v>94</v>
      </c>
      <c r="F583" s="27" t="n">
        <f aca="false">IF(TOT!AN585&lt;13.4,IF(E583&gt;73,73,E583),E583)</f>
        <v>94</v>
      </c>
      <c r="G583" s="27" t="n">
        <f aca="false">IF(TOT!AN585&lt;11,IF(F583&gt;66,66,F583),F583)</f>
        <v>94</v>
      </c>
    </row>
    <row r="584" customFormat="false" ht="13" hidden="false" customHeight="true" outlineLevel="0" collapsed="false">
      <c r="A584" s="17" t="s">
        <v>2777</v>
      </c>
      <c r="B584" s="50" t="n">
        <f aca="false">(TOT!BN586*60)/TOT!AK586</f>
        <v>4.30531129089003</v>
      </c>
      <c r="C584" s="27" t="n">
        <f aca="false">VLOOKUP(B584,'SK - HITS TAKEN'!$A$3:$B$55,2)</f>
        <v>76</v>
      </c>
      <c r="D584" s="27" t="n">
        <f aca="false">IF(TOT!AK586&lt;400,IF(C584&gt;66,66,C584),C584)</f>
        <v>76</v>
      </c>
      <c r="E584" s="27" t="n">
        <f aca="false">IF(TOT!AK586&lt;200,IF(D584&gt;60,60,D584),D584)</f>
        <v>76</v>
      </c>
      <c r="F584" s="27" t="n">
        <f aca="false">IF(TOT!AN586&lt;13.4,IF(E584&gt;73,73,E584),E584)</f>
        <v>76</v>
      </c>
      <c r="G584" s="27" t="n">
        <f aca="false">IF(TOT!AN586&lt;11,IF(F584&gt;66,66,F584),F584)</f>
        <v>76</v>
      </c>
    </row>
    <row r="585" customFormat="false" ht="13" hidden="false" customHeight="true" outlineLevel="0" collapsed="false">
      <c r="A585" s="17" t="s">
        <v>2782</v>
      </c>
      <c r="B585" s="50" t="n">
        <f aca="false">(TOT!BN587*60)/TOT!AK587</f>
        <v>1.46779703909908</v>
      </c>
      <c r="C585" s="27" t="n">
        <f aca="false">VLOOKUP(B585,'SK - HITS TAKEN'!$A$3:$B$55,2)</f>
        <v>99</v>
      </c>
      <c r="D585" s="27" t="n">
        <f aca="false">IF(TOT!AK587&lt;400,IF(C585&gt;66,66,C585),C585)</f>
        <v>99</v>
      </c>
      <c r="E585" s="27" t="n">
        <f aca="false">IF(TOT!AK587&lt;200,IF(D585&gt;60,60,D585),D585)</f>
        <v>99</v>
      </c>
      <c r="F585" s="27" t="n">
        <f aca="false">IF(TOT!AN587&lt;13.4,IF(E585&gt;73,73,E585),E585)</f>
        <v>99</v>
      </c>
      <c r="G585" s="27" t="n">
        <f aca="false">IF(TOT!AN587&lt;11,IF(F585&gt;66,66,F585),F585)</f>
        <v>99</v>
      </c>
    </row>
    <row r="586" customFormat="false" ht="13" hidden="false" customHeight="true" outlineLevel="0" collapsed="false">
      <c r="A586" s="17" t="s">
        <v>2787</v>
      </c>
      <c r="B586" s="50" t="n">
        <f aca="false">(TOT!BN588*60)/TOT!AK588</f>
        <v>11.0324421430834</v>
      </c>
      <c r="C586" s="27" t="n">
        <f aca="false">VLOOKUP(B586,'SK - HITS TAKEN'!$A$3:$B$55,2)</f>
        <v>47</v>
      </c>
      <c r="D586" s="27" t="n">
        <f aca="false">IF(TOT!AK588&lt;400,IF(C586&gt;66,66,C586),C586)</f>
        <v>47</v>
      </c>
      <c r="E586" s="27" t="n">
        <f aca="false">IF(TOT!AK588&lt;200,IF(D586&gt;60,60,D586),D586)</f>
        <v>47</v>
      </c>
      <c r="F586" s="27" t="n">
        <f aca="false">IF(TOT!AN588&lt;13.4,IF(E586&gt;73,73,E586),E586)</f>
        <v>47</v>
      </c>
      <c r="G586" s="27" t="n">
        <f aca="false">IF(TOT!AN588&lt;11,IF(F586&gt;66,66,F586),F586)</f>
        <v>47</v>
      </c>
    </row>
    <row r="587" customFormat="false" ht="13" hidden="false" customHeight="true" outlineLevel="0" collapsed="false">
      <c r="A587" s="17" t="s">
        <v>2790</v>
      </c>
      <c r="B587" s="50" t="n">
        <f aca="false">(TOT!BN589*60)/TOT!AK589</f>
        <v>6.2540328584901</v>
      </c>
      <c r="C587" s="27" t="n">
        <f aca="false">VLOOKUP(B587,'SK - HITS TAKEN'!$A$3:$B$55,2)</f>
        <v>59</v>
      </c>
      <c r="D587" s="27" t="n">
        <f aca="false">IF(TOT!AK589&lt;400,IF(C587&gt;66,66,C587),C587)</f>
        <v>59</v>
      </c>
      <c r="E587" s="27" t="n">
        <f aca="false">IF(TOT!AK589&lt;200,IF(D587&gt;60,60,D587),D587)</f>
        <v>59</v>
      </c>
      <c r="F587" s="27" t="n">
        <f aca="false">IF(TOT!AN589&lt;13.4,IF(E587&gt;73,73,E587),E587)</f>
        <v>59</v>
      </c>
      <c r="G587" s="27" t="n">
        <f aca="false">IF(TOT!AN589&lt;11,IF(F587&gt;66,66,F587),F587)</f>
        <v>59</v>
      </c>
    </row>
    <row r="588" customFormat="false" ht="13" hidden="false" customHeight="true" outlineLevel="0" collapsed="false">
      <c r="A588" s="17" t="s">
        <v>2793</v>
      </c>
      <c r="B588" s="50" t="n">
        <f aca="false">(TOT!BN590*60)/TOT!AK590</f>
        <v>4.10699548521763</v>
      </c>
      <c r="C588" s="27" t="n">
        <f aca="false">VLOOKUP(B588,'SK - HITS TAKEN'!$A$3:$B$55,2)</f>
        <v>78</v>
      </c>
      <c r="D588" s="27" t="n">
        <f aca="false">IF(TOT!AK590&lt;400,IF(C588&gt;66,66,C588),C588)</f>
        <v>78</v>
      </c>
      <c r="E588" s="27" t="n">
        <f aca="false">IF(TOT!AK590&lt;200,IF(D588&gt;60,60,D588),D588)</f>
        <v>78</v>
      </c>
      <c r="F588" s="27" t="n">
        <f aca="false">IF(TOT!AN590&lt;13.4,IF(E588&gt;73,73,E588),E588)</f>
        <v>78</v>
      </c>
      <c r="G588" s="27" t="n">
        <f aca="false">IF(TOT!AN590&lt;11,IF(F588&gt;66,66,F588),F588)</f>
        <v>78</v>
      </c>
    </row>
    <row r="589" customFormat="false" ht="13" hidden="false" customHeight="true" outlineLevel="0" collapsed="false">
      <c r="A589" s="17" t="s">
        <v>2796</v>
      </c>
      <c r="B589" s="50" t="n">
        <f aca="false">(TOT!BN591*60)/TOT!AK591</f>
        <v>5.19336798213547</v>
      </c>
      <c r="C589" s="27" t="n">
        <f aca="false">VLOOKUP(B589,'SK - HITS TAKEN'!$A$3:$B$55,2)</f>
        <v>68</v>
      </c>
      <c r="D589" s="27" t="n">
        <f aca="false">IF(TOT!AK591&lt;400,IF(C589&gt;66,66,C589),C589)</f>
        <v>68</v>
      </c>
      <c r="E589" s="27" t="n">
        <f aca="false">IF(TOT!AK591&lt;200,IF(D589&gt;60,60,D589),D589)</f>
        <v>68</v>
      </c>
      <c r="F589" s="27" t="n">
        <f aca="false">IF(TOT!AN591&lt;13.4,IF(E589&gt;73,73,E589),E589)</f>
        <v>68</v>
      </c>
      <c r="G589" s="27" t="n">
        <f aca="false">IF(TOT!AN591&lt;11,IF(F589&gt;66,66,F589),F589)</f>
        <v>68</v>
      </c>
    </row>
    <row r="590" customFormat="false" ht="13" hidden="false" customHeight="true" outlineLevel="0" collapsed="false">
      <c r="A590" s="17" t="s">
        <v>2802</v>
      </c>
      <c r="B590" s="50" t="n">
        <f aca="false">(TOT!BN592*60)/TOT!AK592</f>
        <v>3.11288532764568</v>
      </c>
      <c r="C590" s="27" t="n">
        <f aca="false">VLOOKUP(B590,'SK - HITS TAKEN'!$A$3:$B$55,2)</f>
        <v>89</v>
      </c>
      <c r="D590" s="27" t="n">
        <f aca="false">IF(TOT!AK592&lt;400,IF(C590&gt;66,66,C590),C590)</f>
        <v>89</v>
      </c>
      <c r="E590" s="27" t="n">
        <f aca="false">IF(TOT!AK592&lt;200,IF(D590&gt;60,60,D590),D590)</f>
        <v>89</v>
      </c>
      <c r="F590" s="27" t="n">
        <f aca="false">IF(TOT!AN592&lt;13.4,IF(E590&gt;73,73,E590),E590)</f>
        <v>89</v>
      </c>
      <c r="G590" s="27" t="n">
        <f aca="false">IF(TOT!AN592&lt;11,IF(F590&gt;66,66,F590),F590)</f>
        <v>89</v>
      </c>
    </row>
    <row r="591" customFormat="false" ht="13" hidden="false" customHeight="true" outlineLevel="0" collapsed="false">
      <c r="A591" s="17" t="s">
        <v>2806</v>
      </c>
      <c r="B591" s="50" t="n">
        <f aca="false">(TOT!BN593*60)/TOT!AK593</f>
        <v>5.54493853218856</v>
      </c>
      <c r="C591" s="27" t="n">
        <f aca="false">VLOOKUP(B591,'SK - HITS TAKEN'!$A$3:$B$55,2)</f>
        <v>65</v>
      </c>
      <c r="D591" s="27" t="n">
        <f aca="false">IF(TOT!AK593&lt;400,IF(C591&gt;66,66,C591),C591)</f>
        <v>65</v>
      </c>
      <c r="E591" s="27" t="n">
        <f aca="false">IF(TOT!AK593&lt;200,IF(D591&gt;60,60,D591),D591)</f>
        <v>65</v>
      </c>
      <c r="F591" s="27" t="n">
        <f aca="false">IF(TOT!AN593&lt;13.4,IF(E591&gt;73,73,E591),E591)</f>
        <v>65</v>
      </c>
      <c r="G591" s="27" t="n">
        <f aca="false">IF(TOT!AN593&lt;11,IF(F591&gt;66,66,F591),F591)</f>
        <v>65</v>
      </c>
    </row>
    <row r="592" customFormat="false" ht="13" hidden="false" customHeight="true" outlineLevel="0" collapsed="false">
      <c r="A592" s="17" t="s">
        <v>2809</v>
      </c>
      <c r="B592" s="50" t="n">
        <f aca="false">(TOT!BN594*60)/TOT!AK594</f>
        <v>6.64188074805017</v>
      </c>
      <c r="C592" s="27" t="n">
        <f aca="false">VLOOKUP(B592,'SK - HITS TAKEN'!$A$3:$B$55,2)</f>
        <v>57</v>
      </c>
      <c r="D592" s="27" t="n">
        <f aca="false">IF(TOT!AK594&lt;400,IF(C592&gt;66,66,C592),C592)</f>
        <v>57</v>
      </c>
      <c r="E592" s="27" t="n">
        <f aca="false">IF(TOT!AK594&lt;200,IF(D592&gt;60,60,D592),D592)</f>
        <v>57</v>
      </c>
      <c r="F592" s="27" t="n">
        <f aca="false">IF(TOT!AN594&lt;13.4,IF(E592&gt;73,73,E592),E592)</f>
        <v>57</v>
      </c>
      <c r="G592" s="27" t="n">
        <f aca="false">IF(TOT!AN594&lt;11,IF(F592&gt;66,66,F592),F592)</f>
        <v>57</v>
      </c>
    </row>
    <row r="593" customFormat="false" ht="13" hidden="false" customHeight="true" outlineLevel="0" collapsed="false">
      <c r="A593" s="17" t="s">
        <v>2814</v>
      </c>
      <c r="B593" s="50" t="n">
        <f aca="false">(TOT!BN595*60)/TOT!AK595</f>
        <v>4.22115991702004</v>
      </c>
      <c r="C593" s="27" t="n">
        <f aca="false">VLOOKUP(B593,'SK - HITS TAKEN'!$A$3:$B$55,2)</f>
        <v>77</v>
      </c>
      <c r="D593" s="27" t="n">
        <f aca="false">IF(TOT!AK595&lt;400,IF(C593&gt;66,66,C593),C593)</f>
        <v>77</v>
      </c>
      <c r="E593" s="27" t="n">
        <f aca="false">IF(TOT!AK595&lt;200,IF(D593&gt;60,60,D593),D593)</f>
        <v>77</v>
      </c>
      <c r="F593" s="27" t="n">
        <f aca="false">IF(TOT!AN595&lt;13.4,IF(E593&gt;73,73,E593),E593)</f>
        <v>77</v>
      </c>
      <c r="G593" s="27" t="n">
        <f aca="false">IF(TOT!AN595&lt;11,IF(F593&gt;66,66,F593),F593)</f>
        <v>77</v>
      </c>
    </row>
    <row r="594" customFormat="false" ht="13" hidden="false" customHeight="true" outlineLevel="0" collapsed="false">
      <c r="A594" s="17" t="s">
        <v>2818</v>
      </c>
      <c r="B594" s="50" t="n">
        <f aca="false">(TOT!BN596*60)/TOT!AK596</f>
        <v>1.88475633861511</v>
      </c>
      <c r="C594" s="27" t="n">
        <f aca="false">VLOOKUP(B594,'SK - HITS TAKEN'!$A$3:$B$55,2)</f>
        <v>97</v>
      </c>
      <c r="D594" s="27" t="n">
        <f aca="false">IF(TOT!AK596&lt;400,IF(C594&gt;66,66,C594),C594)</f>
        <v>97</v>
      </c>
      <c r="E594" s="27" t="n">
        <f aca="false">IF(TOT!AK596&lt;200,IF(D594&gt;60,60,D594),D594)</f>
        <v>97</v>
      </c>
      <c r="F594" s="27" t="n">
        <f aca="false">IF(TOT!AN596&lt;13.4,IF(E594&gt;73,73,E594),E594)</f>
        <v>97</v>
      </c>
      <c r="G594" s="27" t="n">
        <f aca="false">IF(TOT!AN596&lt;11,IF(F594&gt;66,66,F594),F594)</f>
        <v>97</v>
      </c>
    </row>
    <row r="595" customFormat="false" ht="13" hidden="false" customHeight="true" outlineLevel="0" collapsed="false">
      <c r="A595" s="17" t="s">
        <v>2822</v>
      </c>
      <c r="B595" s="50" t="n">
        <f aca="false">(TOT!BN597*60)/TOT!AK597</f>
        <v>5.18606446854376</v>
      </c>
      <c r="C595" s="27" t="n">
        <f aca="false">VLOOKUP(B595,'SK - HITS TAKEN'!$A$3:$B$55,2)</f>
        <v>68</v>
      </c>
      <c r="D595" s="27" t="n">
        <f aca="false">IF(TOT!AK597&lt;400,IF(C595&gt;66,66,C595),C595)</f>
        <v>68</v>
      </c>
      <c r="E595" s="27" t="n">
        <f aca="false">IF(TOT!AK597&lt;200,IF(D595&gt;60,60,D595),D595)</f>
        <v>68</v>
      </c>
      <c r="F595" s="27" t="n">
        <f aca="false">IF(TOT!AN597&lt;13.4,IF(E595&gt;73,73,E595),E595)</f>
        <v>68</v>
      </c>
      <c r="G595" s="27" t="n">
        <f aca="false">IF(TOT!AN597&lt;11,IF(F595&gt;66,66,F595),F595)</f>
        <v>68</v>
      </c>
    </row>
    <row r="596" customFormat="false" ht="13" hidden="false" customHeight="true" outlineLevel="0" collapsed="false">
      <c r="A596" s="17" t="s">
        <v>2824</v>
      </c>
      <c r="B596" s="50" t="n">
        <f aca="false">(TOT!BN598*60)/TOT!AK598</f>
        <v>0</v>
      </c>
      <c r="C596" s="27" t="n">
        <f aca="false">VLOOKUP(B596,'SK - HITS TAKEN'!$A$3:$B$55,2)</f>
        <v>99</v>
      </c>
      <c r="D596" s="27" t="n">
        <f aca="false">IF(TOT!AK598&lt;400,IF(C596&gt;66,66,C596),C596)</f>
        <v>66</v>
      </c>
      <c r="E596" s="27" t="n">
        <f aca="false">IF(TOT!AK598&lt;200,IF(D596&gt;60,60,D596),D596)</f>
        <v>60</v>
      </c>
      <c r="F596" s="27" t="n">
        <f aca="false">IF(TOT!AN598&lt;13.4,IF(E596&gt;73,73,E596),E596)</f>
        <v>60</v>
      </c>
      <c r="G596" s="27" t="n">
        <f aca="false">IF(TOT!AN598&lt;11,IF(F596&gt;66,66,F596),F596)</f>
        <v>60</v>
      </c>
    </row>
    <row r="597" customFormat="false" ht="13" hidden="false" customHeight="true" outlineLevel="0" collapsed="false">
      <c r="A597" s="17" t="s">
        <v>2828</v>
      </c>
      <c r="B597" s="50" t="n">
        <f aca="false">(TOT!BN599*60)/TOT!AK599</f>
        <v>2.83849200528093</v>
      </c>
      <c r="C597" s="27" t="n">
        <f aca="false">VLOOKUP(B597,'SK - HITS TAKEN'!$A$3:$B$55,2)</f>
        <v>91</v>
      </c>
      <c r="D597" s="27" t="n">
        <f aca="false">IF(TOT!AK599&lt;400,IF(C597&gt;66,66,C597),C597)</f>
        <v>91</v>
      </c>
      <c r="E597" s="27" t="n">
        <f aca="false">IF(TOT!AK599&lt;200,IF(D597&gt;60,60,D597),D597)</f>
        <v>91</v>
      </c>
      <c r="F597" s="27" t="n">
        <f aca="false">IF(TOT!AN599&lt;13.4,IF(E597&gt;73,73,E597),E597)</f>
        <v>91</v>
      </c>
      <c r="G597" s="27" t="n">
        <f aca="false">IF(TOT!AN599&lt;11,IF(F597&gt;66,66,F597),F597)</f>
        <v>91</v>
      </c>
    </row>
    <row r="598" customFormat="false" ht="13" hidden="false" customHeight="true" outlineLevel="0" collapsed="false">
      <c r="A598" s="17" t="s">
        <v>2832</v>
      </c>
      <c r="B598" s="50" t="n">
        <f aca="false">(TOT!BN600*60)/TOT!AK600</f>
        <v>4.86034933760856</v>
      </c>
      <c r="C598" s="27" t="n">
        <f aca="false">VLOOKUP(B598,'SK - HITS TAKEN'!$A$3:$B$55,2)</f>
        <v>71</v>
      </c>
      <c r="D598" s="27" t="n">
        <f aca="false">IF(TOT!AK600&lt;400,IF(C598&gt;66,66,C598),C598)</f>
        <v>66</v>
      </c>
      <c r="E598" s="27" t="n">
        <f aca="false">IF(TOT!AK600&lt;200,IF(D598&gt;60,60,D598),D598)</f>
        <v>60</v>
      </c>
      <c r="F598" s="27" t="n">
        <f aca="false">IF(TOT!AN600&lt;13.4,IF(E598&gt;73,73,E598),E598)</f>
        <v>60</v>
      </c>
      <c r="G598" s="27" t="n">
        <f aca="false">IF(TOT!AN600&lt;11,IF(F598&gt;66,66,F598),F598)</f>
        <v>60</v>
      </c>
    </row>
    <row r="599" customFormat="false" ht="13" hidden="false" customHeight="true" outlineLevel="0" collapsed="false">
      <c r="A599" s="17" t="s">
        <v>2835</v>
      </c>
      <c r="B599" s="50" t="n">
        <f aca="false">(TOT!BN601*60)/TOT!AK601</f>
        <v>5.18726056378283</v>
      </c>
      <c r="C599" s="27" t="n">
        <f aca="false">VLOOKUP(B599,'SK - HITS TAKEN'!$A$3:$B$55,2)</f>
        <v>68</v>
      </c>
      <c r="D599" s="27" t="n">
        <f aca="false">IF(TOT!AK601&lt;400,IF(C599&gt;66,66,C599),C599)</f>
        <v>68</v>
      </c>
      <c r="E599" s="27" t="n">
        <f aca="false">IF(TOT!AK601&lt;200,IF(D599&gt;60,60,D599),D599)</f>
        <v>68</v>
      </c>
      <c r="F599" s="27" t="n">
        <f aca="false">IF(TOT!AN601&lt;13.4,IF(E599&gt;73,73,E599),E599)</f>
        <v>68</v>
      </c>
      <c r="G599" s="27" t="n">
        <f aca="false">IF(TOT!AN601&lt;11,IF(F599&gt;66,66,F599),F599)</f>
        <v>68</v>
      </c>
    </row>
    <row r="600" customFormat="false" ht="13" hidden="false" customHeight="true" outlineLevel="0" collapsed="false">
      <c r="A600" s="17" t="s">
        <v>2838</v>
      </c>
      <c r="B600" s="50" t="n">
        <f aca="false">(TOT!BN602*60)/TOT!AK602</f>
        <v>2.1863474746582</v>
      </c>
      <c r="C600" s="27" t="n">
        <f aca="false">VLOOKUP(B600,'SK - HITS TAKEN'!$A$3:$B$55,2)</f>
        <v>96</v>
      </c>
      <c r="D600" s="27" t="n">
        <f aca="false">IF(TOT!AK602&lt;400,IF(C600&gt;66,66,C600),C600)</f>
        <v>96</v>
      </c>
      <c r="E600" s="27" t="n">
        <f aca="false">IF(TOT!AK602&lt;200,IF(D600&gt;60,60,D600),D600)</f>
        <v>96</v>
      </c>
      <c r="F600" s="27" t="n">
        <f aca="false">IF(TOT!AN602&lt;13.4,IF(E600&gt;73,73,E600),E600)</f>
        <v>96</v>
      </c>
      <c r="G600" s="27" t="n">
        <f aca="false">IF(TOT!AN602&lt;11,IF(F600&gt;66,66,F600),F600)</f>
        <v>96</v>
      </c>
    </row>
    <row r="601" customFormat="false" ht="13" hidden="false" customHeight="true" outlineLevel="0" collapsed="false">
      <c r="A601" s="17" t="s">
        <v>2841</v>
      </c>
      <c r="B601" s="50" t="n">
        <f aca="false">(TOT!BN603*60)/TOT!AK603</f>
        <v>9.72534894191797</v>
      </c>
      <c r="C601" s="27" t="n">
        <f aca="false">VLOOKUP(B601,'SK - HITS TAKEN'!$A$3:$B$55,2)</f>
        <v>47</v>
      </c>
      <c r="D601" s="27" t="n">
        <f aca="false">IF(TOT!AK603&lt;400,IF(C601&gt;66,66,C601),C601)</f>
        <v>47</v>
      </c>
      <c r="E601" s="27" t="n">
        <f aca="false">IF(TOT!AK603&lt;200,IF(D601&gt;60,60,D601),D601)</f>
        <v>47</v>
      </c>
      <c r="F601" s="27" t="n">
        <f aca="false">IF(TOT!AN603&lt;13.4,IF(E601&gt;73,73,E601),E601)</f>
        <v>47</v>
      </c>
      <c r="G601" s="27" t="n">
        <f aca="false">IF(TOT!AN603&lt;11,IF(F601&gt;66,66,F601),F601)</f>
        <v>47</v>
      </c>
    </row>
    <row r="602" customFormat="false" ht="13" hidden="false" customHeight="true" outlineLevel="0" collapsed="false">
      <c r="A602" s="17" t="s">
        <v>2844</v>
      </c>
      <c r="B602" s="50" t="n">
        <f aca="false">(TOT!BN604*60)/TOT!AK604</f>
        <v>2.88141640710127</v>
      </c>
      <c r="C602" s="27" t="n">
        <f aca="false">VLOOKUP(B602,'SK - HITS TAKEN'!$A$3:$B$55,2)</f>
        <v>91</v>
      </c>
      <c r="D602" s="27" t="n">
        <f aca="false">IF(TOT!AK604&lt;400,IF(C602&gt;66,66,C602),C602)</f>
        <v>91</v>
      </c>
      <c r="E602" s="27" t="n">
        <f aca="false">IF(TOT!AK604&lt;200,IF(D602&gt;60,60,D602),D602)</f>
        <v>91</v>
      </c>
      <c r="F602" s="27" t="n">
        <f aca="false">IF(TOT!AN604&lt;13.4,IF(E602&gt;73,73,E602),E602)</f>
        <v>91</v>
      </c>
      <c r="G602" s="27" t="n">
        <f aca="false">IF(TOT!AN604&lt;11,IF(F602&gt;66,66,F602),F602)</f>
        <v>91</v>
      </c>
    </row>
    <row r="603" customFormat="false" ht="13" hidden="false" customHeight="true" outlineLevel="0" collapsed="false">
      <c r="A603" s="17" t="s">
        <v>2847</v>
      </c>
      <c r="B603" s="50" t="n">
        <f aca="false">(TOT!BN605*60)/TOT!AK605</f>
        <v>3.79895255217696</v>
      </c>
      <c r="C603" s="27" t="n">
        <f aca="false">VLOOKUP(B603,'SK - HITS TAKEN'!$A$3:$B$55,2)</f>
        <v>82</v>
      </c>
      <c r="D603" s="27" t="n">
        <f aca="false">IF(TOT!AK605&lt;400,IF(C603&gt;66,66,C603),C603)</f>
        <v>82</v>
      </c>
      <c r="E603" s="27" t="n">
        <f aca="false">IF(TOT!AK605&lt;200,IF(D603&gt;60,60,D603),D603)</f>
        <v>82</v>
      </c>
      <c r="F603" s="27" t="n">
        <f aca="false">IF(TOT!AN605&lt;13.4,IF(E603&gt;73,73,E603),E603)</f>
        <v>82</v>
      </c>
      <c r="G603" s="27" t="n">
        <f aca="false">IF(TOT!AN605&lt;11,IF(F603&gt;66,66,F603),F603)</f>
        <v>82</v>
      </c>
    </row>
    <row r="604" customFormat="false" ht="13" hidden="false" customHeight="true" outlineLevel="0" collapsed="false">
      <c r="A604" s="17" t="s">
        <v>2852</v>
      </c>
      <c r="B604" s="50" t="n">
        <f aca="false">(TOT!BN606*60)/TOT!AK606</f>
        <v>5.43896275134586</v>
      </c>
      <c r="C604" s="27" t="n">
        <f aca="false">VLOOKUP(B604,'SK - HITS TAKEN'!$A$3:$B$55,2)</f>
        <v>66</v>
      </c>
      <c r="D604" s="27" t="n">
        <f aca="false">IF(TOT!AK606&lt;400,IF(C604&gt;66,66,C604),C604)</f>
        <v>66</v>
      </c>
      <c r="E604" s="27" t="n">
        <f aca="false">IF(TOT!AK606&lt;200,IF(D604&gt;60,60,D604),D604)</f>
        <v>66</v>
      </c>
      <c r="F604" s="27" t="n">
        <f aca="false">IF(TOT!AN606&lt;13.4,IF(E604&gt;73,73,E604),E604)</f>
        <v>66</v>
      </c>
      <c r="G604" s="27" t="n">
        <f aca="false">IF(TOT!AN606&lt;11,IF(F604&gt;66,66,F604),F604)</f>
        <v>66</v>
      </c>
    </row>
    <row r="605" customFormat="false" ht="13" hidden="false" customHeight="true" outlineLevel="0" collapsed="false">
      <c r="A605" s="17" t="s">
        <v>2857</v>
      </c>
      <c r="B605" s="50" t="n">
        <f aca="false">(TOT!BN607*60)/TOT!AK607</f>
        <v>3.64225010117361</v>
      </c>
      <c r="C605" s="27" t="n">
        <f aca="false">VLOOKUP(B605,'SK - HITS TAKEN'!$A$3:$B$55,2)</f>
        <v>83</v>
      </c>
      <c r="D605" s="27" t="n">
        <f aca="false">IF(TOT!AK607&lt;400,IF(C605&gt;66,66,C605),C605)</f>
        <v>83</v>
      </c>
      <c r="E605" s="27" t="n">
        <f aca="false">IF(TOT!AK607&lt;200,IF(D605&gt;60,60,D605),D605)</f>
        <v>83</v>
      </c>
      <c r="F605" s="27" t="n">
        <f aca="false">IF(TOT!AN607&lt;13.4,IF(E605&gt;73,73,E605),E605)</f>
        <v>73</v>
      </c>
      <c r="G605" s="27" t="n">
        <f aca="false">IF(TOT!AN607&lt;11,IF(F605&gt;66,66,F605),F605)</f>
        <v>73</v>
      </c>
    </row>
    <row r="606" customFormat="false" ht="13" hidden="false" customHeight="true" outlineLevel="0" collapsed="false">
      <c r="A606" s="17" t="s">
        <v>2862</v>
      </c>
      <c r="B606" s="50" t="n">
        <f aca="false">(TOT!BN608*60)/TOT!AK608</f>
        <v>1.66232395527557</v>
      </c>
      <c r="C606" s="27" t="n">
        <f aca="false">VLOOKUP(B606,'SK - HITS TAKEN'!$A$3:$B$55,2)</f>
        <v>98</v>
      </c>
      <c r="D606" s="27" t="n">
        <f aca="false">IF(TOT!AK608&lt;400,IF(C606&gt;66,66,C606),C606)</f>
        <v>98</v>
      </c>
      <c r="E606" s="27" t="n">
        <f aca="false">IF(TOT!AK608&lt;200,IF(D606&gt;60,60,D606),D606)</f>
        <v>98</v>
      </c>
      <c r="F606" s="27" t="n">
        <f aca="false">IF(TOT!AN608&lt;13.4,IF(E606&gt;73,73,E606),E606)</f>
        <v>98</v>
      </c>
      <c r="G606" s="27" t="n">
        <f aca="false">IF(TOT!AN608&lt;11,IF(F606&gt;66,66,F606),F606)</f>
        <v>98</v>
      </c>
    </row>
    <row r="607" customFormat="false" ht="13" hidden="false" customHeight="true" outlineLevel="0" collapsed="false">
      <c r="A607" s="17" t="s">
        <v>2867</v>
      </c>
      <c r="B607" s="50" t="n">
        <f aca="false">(TOT!BN609*60)/TOT!AK609</f>
        <v>4.29692162458369</v>
      </c>
      <c r="C607" s="27" t="n">
        <f aca="false">VLOOKUP(B607,'SK - HITS TAKEN'!$A$3:$B$55,2)</f>
        <v>76</v>
      </c>
      <c r="D607" s="27" t="n">
        <f aca="false">IF(TOT!AK609&lt;400,IF(C607&gt;66,66,C607),C607)</f>
        <v>76</v>
      </c>
      <c r="E607" s="27" t="n">
        <f aca="false">IF(TOT!AK609&lt;200,IF(D607&gt;60,60,D607),D607)</f>
        <v>76</v>
      </c>
      <c r="F607" s="27" t="n">
        <f aca="false">IF(TOT!AN609&lt;13.4,IF(E607&gt;73,73,E607),E607)</f>
        <v>76</v>
      </c>
      <c r="G607" s="27" t="n">
        <f aca="false">IF(TOT!AN609&lt;11,IF(F607&gt;66,66,F607),F607)</f>
        <v>76</v>
      </c>
    </row>
    <row r="608" customFormat="false" ht="13" hidden="false" customHeight="true" outlineLevel="0" collapsed="false">
      <c r="A608" s="17" t="s">
        <v>2870</v>
      </c>
      <c r="B608" s="50" t="n">
        <f aca="false">(TOT!BN610*60)/TOT!AK610</f>
        <v>3.48419631714328</v>
      </c>
      <c r="C608" s="27" t="n">
        <f aca="false">VLOOKUP(B608,'SK - HITS TAKEN'!$A$3:$B$55,2)</f>
        <v>85</v>
      </c>
      <c r="D608" s="27" t="n">
        <f aca="false">IF(TOT!AK610&lt;400,IF(C608&gt;66,66,C608),C608)</f>
        <v>85</v>
      </c>
      <c r="E608" s="27" t="n">
        <f aca="false">IF(TOT!AK610&lt;200,IF(D608&gt;60,60,D608),D608)</f>
        <v>85</v>
      </c>
      <c r="F608" s="27" t="n">
        <f aca="false">IF(TOT!AN610&lt;13.4,IF(E608&gt;73,73,E608),E608)</f>
        <v>85</v>
      </c>
      <c r="G608" s="27" t="n">
        <f aca="false">IF(TOT!AN610&lt;11,IF(F608&gt;66,66,F608),F608)</f>
        <v>85</v>
      </c>
    </row>
    <row r="609" customFormat="false" ht="13" hidden="false" customHeight="true" outlineLevel="0" collapsed="false">
      <c r="A609" s="17" t="s">
        <v>2874</v>
      </c>
      <c r="B609" s="50" t="n">
        <f aca="false">(TOT!BN611*60)/TOT!AK611</f>
        <v>9.31476950697907</v>
      </c>
      <c r="C609" s="27" t="n">
        <f aca="false">VLOOKUP(B609,'SK - HITS TAKEN'!$A$3:$B$55,2)</f>
        <v>47</v>
      </c>
      <c r="D609" s="27" t="n">
        <f aca="false">IF(TOT!AK611&lt;400,IF(C609&gt;66,66,C609),C609)</f>
        <v>47</v>
      </c>
      <c r="E609" s="27" t="n">
        <f aca="false">IF(TOT!AK611&lt;200,IF(D609&gt;60,60,D609),D609)</f>
        <v>47</v>
      </c>
      <c r="F609" s="27" t="n">
        <f aca="false">IF(TOT!AN611&lt;13.4,IF(E609&gt;73,73,E609),E609)</f>
        <v>47</v>
      </c>
      <c r="G609" s="27" t="n">
        <f aca="false">IF(TOT!AN611&lt;11,IF(F609&gt;66,66,F609),F609)</f>
        <v>47</v>
      </c>
    </row>
    <row r="610" customFormat="false" ht="13" hidden="false" customHeight="true" outlineLevel="0" collapsed="false">
      <c r="A610" s="17" t="s">
        <v>2879</v>
      </c>
      <c r="B610" s="50" t="n">
        <f aca="false">(TOT!BN612*60)/TOT!AK612</f>
        <v>4.75459575227553</v>
      </c>
      <c r="C610" s="27" t="n">
        <f aca="false">VLOOKUP(B610,'SK - HITS TAKEN'!$A$3:$B$55,2)</f>
        <v>72</v>
      </c>
      <c r="D610" s="27" t="n">
        <f aca="false">IF(TOT!AK612&lt;400,IF(C610&gt;66,66,C610),C610)</f>
        <v>72</v>
      </c>
      <c r="E610" s="27" t="n">
        <f aca="false">IF(TOT!AK612&lt;200,IF(D610&gt;60,60,D610),D610)</f>
        <v>72</v>
      </c>
      <c r="F610" s="27" t="n">
        <f aca="false">IF(TOT!AN612&lt;13.4,IF(E610&gt;73,73,E610),E610)</f>
        <v>72</v>
      </c>
      <c r="G610" s="27" t="n">
        <f aca="false">IF(TOT!AN612&lt;11,IF(F610&gt;66,66,F610),F610)</f>
        <v>72</v>
      </c>
    </row>
    <row r="611" customFormat="false" ht="13" hidden="false" customHeight="true" outlineLevel="0" collapsed="false">
      <c r="A611" s="17" t="s">
        <v>2884</v>
      </c>
      <c r="B611" s="50" t="n">
        <f aca="false">(TOT!BN613*60)/TOT!AK613</f>
        <v>4.68813950315632</v>
      </c>
      <c r="C611" s="27" t="n">
        <f aca="false">VLOOKUP(B611,'SK - HITS TAKEN'!$A$3:$B$55,2)</f>
        <v>72</v>
      </c>
      <c r="D611" s="27" t="n">
        <f aca="false">IF(TOT!AK613&lt;400,IF(C611&gt;66,66,C611),C611)</f>
        <v>72</v>
      </c>
      <c r="E611" s="27" t="n">
        <f aca="false">IF(TOT!AK613&lt;200,IF(D611&gt;60,60,D611),D611)</f>
        <v>72</v>
      </c>
      <c r="F611" s="27" t="n">
        <f aca="false">IF(TOT!AN613&lt;13.4,IF(E611&gt;73,73,E611),E611)</f>
        <v>72</v>
      </c>
      <c r="G611" s="27" t="n">
        <f aca="false">IF(TOT!AN613&lt;11,IF(F611&gt;66,66,F611),F611)</f>
        <v>72</v>
      </c>
    </row>
    <row r="612" customFormat="false" ht="13" hidden="false" customHeight="true" outlineLevel="0" collapsed="false">
      <c r="A612" s="17" t="s">
        <v>2889</v>
      </c>
      <c r="B612" s="50" t="n">
        <f aca="false">(TOT!BN614*60)/TOT!AK614</f>
        <v>13.7579617834398</v>
      </c>
      <c r="C612" s="27" t="n">
        <f aca="false">VLOOKUP(B612,'SK - HITS TAKEN'!$A$3:$B$55,2)</f>
        <v>47</v>
      </c>
      <c r="D612" s="27" t="n">
        <f aca="false">IF(TOT!AK614&lt;400,IF(C612&gt;66,66,C612),C612)</f>
        <v>47</v>
      </c>
      <c r="E612" s="27" t="n">
        <f aca="false">IF(TOT!AK614&lt;200,IF(D612&gt;60,60,D612),D612)</f>
        <v>47</v>
      </c>
      <c r="F612" s="27" t="n">
        <f aca="false">IF(TOT!AN614&lt;13.4,IF(E612&gt;73,73,E612),E612)</f>
        <v>47</v>
      </c>
      <c r="G612" s="27" t="n">
        <f aca="false">IF(TOT!AN614&lt;11,IF(F612&gt;66,66,F612),F612)</f>
        <v>47</v>
      </c>
    </row>
    <row r="613" customFormat="false" ht="13" hidden="false" customHeight="true" outlineLevel="0" collapsed="false">
      <c r="A613" s="17" t="s">
        <v>2893</v>
      </c>
      <c r="B613" s="50" t="n">
        <f aca="false">(TOT!BN615*60)/TOT!AK615</f>
        <v>24.2696629213482</v>
      </c>
      <c r="C613" s="27" t="n">
        <f aca="false">VLOOKUP(B613,'SK - HITS TAKEN'!$A$3:$B$55,2)</f>
        <v>47</v>
      </c>
      <c r="D613" s="27" t="n">
        <f aca="false">IF(TOT!AK615&lt;400,IF(C613&gt;66,66,C613),C613)</f>
        <v>47</v>
      </c>
      <c r="E613" s="27" t="n">
        <f aca="false">IF(TOT!AK615&lt;200,IF(D613&gt;60,60,D613),D613)</f>
        <v>47</v>
      </c>
      <c r="F613" s="27" t="n">
        <f aca="false">IF(TOT!AN615&lt;13.4,IF(E613&gt;73,73,E613),E613)</f>
        <v>47</v>
      </c>
      <c r="G613" s="27" t="n">
        <f aca="false">IF(TOT!AN615&lt;11,IF(F613&gt;66,66,F613),F613)</f>
        <v>47</v>
      </c>
    </row>
    <row r="614" customFormat="false" ht="13" hidden="false" customHeight="true" outlineLevel="0" collapsed="false">
      <c r="A614" s="17" t="s">
        <v>2897</v>
      </c>
      <c r="B614" s="50" t="n">
        <f aca="false">(TOT!BN616*60)/TOT!AK616</f>
        <v>3.61845778973559</v>
      </c>
      <c r="C614" s="27" t="n">
        <f aca="false">VLOOKUP(B614,'SK - HITS TAKEN'!$A$3:$B$55,2)</f>
        <v>84</v>
      </c>
      <c r="D614" s="27" t="n">
        <f aca="false">IF(TOT!AK616&lt;400,IF(C614&gt;66,66,C614),C614)</f>
        <v>84</v>
      </c>
      <c r="E614" s="27" t="n">
        <f aca="false">IF(TOT!AK616&lt;200,IF(D614&gt;60,60,D614),D614)</f>
        <v>84</v>
      </c>
      <c r="F614" s="27" t="n">
        <f aca="false">IF(TOT!AN616&lt;13.4,IF(E614&gt;73,73,E614),E614)</f>
        <v>84</v>
      </c>
      <c r="G614" s="27" t="n">
        <f aca="false">IF(TOT!AN616&lt;11,IF(F614&gt;66,66,F614),F614)</f>
        <v>84</v>
      </c>
    </row>
    <row r="615" customFormat="false" ht="13" hidden="false" customHeight="true" outlineLevel="0" collapsed="false">
      <c r="A615" s="17" t="s">
        <v>2900</v>
      </c>
      <c r="B615" s="50" t="n">
        <f aca="false">(TOT!BN617*60)/TOT!AK617</f>
        <v>3.24522098788343</v>
      </c>
      <c r="C615" s="27" t="n">
        <f aca="false">VLOOKUP(B615,'SK - HITS TAKEN'!$A$3:$B$55,2)</f>
        <v>87</v>
      </c>
      <c r="D615" s="27" t="n">
        <f aca="false">IF(TOT!AK617&lt;400,IF(C615&gt;66,66,C615),C615)</f>
        <v>87</v>
      </c>
      <c r="E615" s="27" t="n">
        <f aca="false">IF(TOT!AK617&lt;200,IF(D615&gt;60,60,D615),D615)</f>
        <v>87</v>
      </c>
      <c r="F615" s="27" t="n">
        <f aca="false">IF(TOT!AN617&lt;13.4,IF(E615&gt;73,73,E615),E615)</f>
        <v>73</v>
      </c>
      <c r="G615" s="27" t="n">
        <f aca="false">IF(TOT!AN617&lt;11,IF(F615&gt;66,66,F615),F615)</f>
        <v>66</v>
      </c>
    </row>
    <row r="616" customFormat="false" ht="13" hidden="false" customHeight="true" outlineLevel="0" collapsed="false">
      <c r="A616" s="17" t="s">
        <v>2904</v>
      </c>
      <c r="B616" s="50" t="n">
        <f aca="false">(TOT!BN618*60)/TOT!AK618</f>
        <v>8.1318824525966</v>
      </c>
      <c r="C616" s="27" t="n">
        <f aca="false">VLOOKUP(B616,'SK - HITS TAKEN'!$A$3:$B$55,2)</f>
        <v>50</v>
      </c>
      <c r="D616" s="27" t="n">
        <f aca="false">IF(TOT!AK618&lt;400,IF(C616&gt;66,66,C616),C616)</f>
        <v>50</v>
      </c>
      <c r="E616" s="27" t="n">
        <f aca="false">IF(TOT!AK618&lt;200,IF(D616&gt;60,60,D616),D616)</f>
        <v>50</v>
      </c>
      <c r="F616" s="27" t="n">
        <f aca="false">IF(TOT!AN618&lt;13.4,IF(E616&gt;73,73,E616),E616)</f>
        <v>50</v>
      </c>
      <c r="G616" s="27" t="n">
        <f aca="false">IF(TOT!AN618&lt;11,IF(F616&gt;66,66,F616),F616)</f>
        <v>50</v>
      </c>
    </row>
    <row r="617" customFormat="false" ht="13" hidden="false" customHeight="true" outlineLevel="0" collapsed="false">
      <c r="A617" s="17" t="s">
        <v>2910</v>
      </c>
      <c r="B617" s="50" t="n">
        <f aca="false">(TOT!BN619*60)/TOT!AK619</f>
        <v>2.44924521046347</v>
      </c>
      <c r="C617" s="27" t="n">
        <f aca="false">VLOOKUP(B617,'SK - HITS TAKEN'!$A$3:$B$55,2)</f>
        <v>94</v>
      </c>
      <c r="D617" s="27" t="n">
        <f aca="false">IF(TOT!AK619&lt;400,IF(C617&gt;66,66,C617),C617)</f>
        <v>94</v>
      </c>
      <c r="E617" s="27" t="n">
        <f aca="false">IF(TOT!AK619&lt;200,IF(D617&gt;60,60,D617),D617)</f>
        <v>94</v>
      </c>
      <c r="F617" s="27" t="n">
        <f aca="false">IF(TOT!AN619&lt;13.4,IF(E617&gt;73,73,E617),E617)</f>
        <v>94</v>
      </c>
      <c r="G617" s="27" t="n">
        <f aca="false">IF(TOT!AN619&lt;11,IF(F617&gt;66,66,F617),F617)</f>
        <v>94</v>
      </c>
    </row>
    <row r="618" customFormat="false" ht="13" hidden="false" customHeight="true" outlineLevel="0" collapsed="false">
      <c r="A618" s="17" t="s">
        <v>2913</v>
      </c>
      <c r="B618" s="50" t="n">
        <f aca="false">(TOT!BN620*60)/TOT!AK620</f>
        <v>4.69938325324452</v>
      </c>
      <c r="C618" s="27" t="n">
        <f aca="false">VLOOKUP(B618,'SK - HITS TAKEN'!$A$3:$B$55,2)</f>
        <v>72</v>
      </c>
      <c r="D618" s="27" t="n">
        <f aca="false">IF(TOT!AK620&lt;400,IF(C618&gt;66,66,C618),C618)</f>
        <v>72</v>
      </c>
      <c r="E618" s="27" t="n">
        <f aca="false">IF(TOT!AK620&lt;200,IF(D618&gt;60,60,D618),D618)</f>
        <v>72</v>
      </c>
      <c r="F618" s="27" t="n">
        <f aca="false">IF(TOT!AN620&lt;13.4,IF(E618&gt;73,73,E618),E618)</f>
        <v>72</v>
      </c>
      <c r="G618" s="27" t="n">
        <f aca="false">IF(TOT!AN620&lt;11,IF(F618&gt;66,66,F618),F618)</f>
        <v>72</v>
      </c>
    </row>
    <row r="619" customFormat="false" ht="13" hidden="false" customHeight="true" outlineLevel="0" collapsed="false">
      <c r="A619" s="17" t="s">
        <v>2917</v>
      </c>
      <c r="B619" s="50" t="n">
        <f aca="false">(TOT!BN621*60)/TOT!AK621</f>
        <v>3.88996156094452</v>
      </c>
      <c r="C619" s="27" t="n">
        <f aca="false">VLOOKUP(B619,'SK - HITS TAKEN'!$A$3:$B$55,2)</f>
        <v>81</v>
      </c>
      <c r="D619" s="27" t="n">
        <f aca="false">IF(TOT!AK621&lt;400,IF(C619&gt;66,66,C619),C619)</f>
        <v>81</v>
      </c>
      <c r="E619" s="27" t="n">
        <f aca="false">IF(TOT!AK621&lt;200,IF(D619&gt;60,60,D619),D619)</f>
        <v>81</v>
      </c>
      <c r="F619" s="27" t="n">
        <f aca="false">IF(TOT!AN621&lt;13.4,IF(E619&gt;73,73,E619),E619)</f>
        <v>81</v>
      </c>
      <c r="G619" s="27" t="n">
        <f aca="false">IF(TOT!AN621&lt;11,IF(F619&gt;66,66,F619),F619)</f>
        <v>81</v>
      </c>
    </row>
    <row r="620" customFormat="false" ht="13" hidden="false" customHeight="true" outlineLevel="0" collapsed="false">
      <c r="A620" s="17" t="s">
        <v>2922</v>
      </c>
      <c r="B620" s="50" t="n">
        <f aca="false">(TOT!BN622*60)/TOT!AK622</f>
        <v>3.48837209302326</v>
      </c>
      <c r="C620" s="27" t="n">
        <f aca="false">VLOOKUP(B620,'SK - HITS TAKEN'!$A$3:$B$55,2)</f>
        <v>85</v>
      </c>
      <c r="D620" s="27" t="n">
        <f aca="false">IF(TOT!AK622&lt;400,IF(C620&gt;66,66,C620),C620)</f>
        <v>66</v>
      </c>
      <c r="E620" s="27" t="n">
        <f aca="false">IF(TOT!AK622&lt;200,IF(D620&gt;60,60,D620),D620)</f>
        <v>60</v>
      </c>
      <c r="F620" s="27" t="n">
        <f aca="false">IF(TOT!AN622&lt;13.4,IF(E620&gt;73,73,E620),E620)</f>
        <v>60</v>
      </c>
      <c r="G620" s="27" t="n">
        <f aca="false">IF(TOT!AN622&lt;11,IF(F620&gt;66,66,F620),F620)</f>
        <v>60</v>
      </c>
    </row>
    <row r="621" customFormat="false" ht="13" hidden="false" customHeight="true" outlineLevel="0" collapsed="false">
      <c r="A621" s="17" t="s">
        <v>2925</v>
      </c>
      <c r="B621" s="50" t="n">
        <f aca="false">(TOT!BN623*60)/TOT!AK623</f>
        <v>3.01429072517234</v>
      </c>
      <c r="C621" s="27" t="n">
        <f aca="false">VLOOKUP(B621,'SK - HITS TAKEN'!$A$3:$B$55,2)</f>
        <v>90</v>
      </c>
      <c r="D621" s="27" t="n">
        <f aca="false">IF(TOT!AK623&lt;400,IF(C621&gt;66,66,C621),C621)</f>
        <v>90</v>
      </c>
      <c r="E621" s="27" t="n">
        <f aca="false">IF(TOT!AK623&lt;200,IF(D621&gt;60,60,D621),D621)</f>
        <v>90</v>
      </c>
      <c r="F621" s="27" t="n">
        <f aca="false">IF(TOT!AN623&lt;13.4,IF(E621&gt;73,73,E621),E621)</f>
        <v>90</v>
      </c>
      <c r="G621" s="27" t="n">
        <f aca="false">IF(TOT!AN623&lt;11,IF(F621&gt;66,66,F621),F621)</f>
        <v>90</v>
      </c>
    </row>
    <row r="622" customFormat="false" ht="13" hidden="false" customHeight="true" outlineLevel="0" collapsed="false">
      <c r="A622" s="17" t="s">
        <v>2930</v>
      </c>
      <c r="B622" s="50" t="n">
        <f aca="false">(TOT!BN624*60)/TOT!AK624</f>
        <v>9.1746716330131</v>
      </c>
      <c r="C622" s="27" t="n">
        <f aca="false">VLOOKUP(B622,'SK - HITS TAKEN'!$A$3:$B$55,2)</f>
        <v>48</v>
      </c>
      <c r="D622" s="27" t="n">
        <f aca="false">IF(TOT!AK624&lt;400,IF(C622&gt;66,66,C622),C622)</f>
        <v>48</v>
      </c>
      <c r="E622" s="27" t="n">
        <f aca="false">IF(TOT!AK624&lt;200,IF(D622&gt;60,60,D622),D622)</f>
        <v>48</v>
      </c>
      <c r="F622" s="27" t="n">
        <f aca="false">IF(TOT!AN624&lt;13.4,IF(E622&gt;73,73,E622),E622)</f>
        <v>48</v>
      </c>
      <c r="G622" s="27" t="n">
        <f aca="false">IF(TOT!AN624&lt;11,IF(F622&gt;66,66,F622),F622)</f>
        <v>48</v>
      </c>
    </row>
    <row r="623" customFormat="false" ht="13" hidden="false" customHeight="true" outlineLevel="0" collapsed="false">
      <c r="A623" s="17" t="s">
        <v>2934</v>
      </c>
      <c r="B623" s="50" t="n">
        <f aca="false">(TOT!BN625*60)/TOT!AK625</f>
        <v>5.90714152526571</v>
      </c>
      <c r="C623" s="27" t="n">
        <f aca="false">VLOOKUP(B623,'SK - HITS TAKEN'!$A$3:$B$55,2)</f>
        <v>61</v>
      </c>
      <c r="D623" s="27" t="n">
        <f aca="false">IF(TOT!AK625&lt;400,IF(C623&gt;66,66,C623),C623)</f>
        <v>61</v>
      </c>
      <c r="E623" s="27" t="n">
        <f aca="false">IF(TOT!AK625&lt;200,IF(D623&gt;60,60,D623),D623)</f>
        <v>61</v>
      </c>
      <c r="F623" s="27" t="n">
        <f aca="false">IF(TOT!AN625&lt;13.4,IF(E623&gt;73,73,E623),E623)</f>
        <v>61</v>
      </c>
      <c r="G623" s="27" t="n">
        <f aca="false">IF(TOT!AN625&lt;11,IF(F623&gt;66,66,F623),F623)</f>
        <v>61</v>
      </c>
    </row>
    <row r="624" customFormat="false" ht="13" hidden="false" customHeight="true" outlineLevel="0" collapsed="false">
      <c r="A624" s="17" t="s">
        <v>2939</v>
      </c>
      <c r="B624" s="50" t="n">
        <f aca="false">(TOT!BN626*60)/TOT!AK626</f>
        <v>6.3173007896626</v>
      </c>
      <c r="C624" s="27" t="n">
        <f aca="false">VLOOKUP(B624,'SK - HITS TAKEN'!$A$3:$B$55,2)</f>
        <v>59</v>
      </c>
      <c r="D624" s="27" t="n">
        <f aca="false">IF(TOT!AK626&lt;400,IF(C624&gt;66,66,C624),C624)</f>
        <v>59</v>
      </c>
      <c r="E624" s="27" t="n">
        <f aca="false">IF(TOT!AK626&lt;200,IF(D624&gt;60,60,D624),D624)</f>
        <v>59</v>
      </c>
      <c r="F624" s="27" t="n">
        <f aca="false">IF(TOT!AN626&lt;13.4,IF(E624&gt;73,73,E624),E624)</f>
        <v>59</v>
      </c>
      <c r="G624" s="27" t="n">
        <f aca="false">IF(TOT!AN626&lt;11,IF(F624&gt;66,66,F624),F624)</f>
        <v>59</v>
      </c>
    </row>
    <row r="625" customFormat="false" ht="13" hidden="false" customHeight="true" outlineLevel="0" collapsed="false">
      <c r="A625" s="17" t="s">
        <v>2944</v>
      </c>
      <c r="B625" s="50" t="n">
        <f aca="false">(TOT!BN627*60)/TOT!AK627</f>
        <v>7.11844298183663</v>
      </c>
      <c r="C625" s="27" t="n">
        <f aca="false">VLOOKUP(B625,'SK - HITS TAKEN'!$A$3:$B$55,2)</f>
        <v>54</v>
      </c>
      <c r="D625" s="27" t="n">
        <f aca="false">IF(TOT!AK627&lt;400,IF(C625&gt;66,66,C625),C625)</f>
        <v>54</v>
      </c>
      <c r="E625" s="27" t="n">
        <f aca="false">IF(TOT!AK627&lt;200,IF(D625&gt;60,60,D625),D625)</f>
        <v>54</v>
      </c>
      <c r="F625" s="27" t="n">
        <f aca="false">IF(TOT!AN627&lt;13.4,IF(E625&gt;73,73,E625),E625)</f>
        <v>54</v>
      </c>
      <c r="G625" s="27" t="n">
        <f aca="false">IF(TOT!AN627&lt;11,IF(F625&gt;66,66,F625),F625)</f>
        <v>54</v>
      </c>
    </row>
    <row r="626" customFormat="false" ht="13" hidden="false" customHeight="true" outlineLevel="0" collapsed="false">
      <c r="A626" s="17" t="s">
        <v>2950</v>
      </c>
      <c r="B626" s="50" t="n">
        <f aca="false">(TOT!BN628*60)/TOT!AK628</f>
        <v>5.229793977813</v>
      </c>
      <c r="C626" s="27" t="n">
        <f aca="false">VLOOKUP(B626,'SK - HITS TAKEN'!$A$3:$B$55,2)</f>
        <v>67</v>
      </c>
      <c r="D626" s="27" t="n">
        <f aca="false">IF(TOT!AK628&lt;400,IF(C626&gt;66,66,C626),C626)</f>
        <v>66</v>
      </c>
      <c r="E626" s="27" t="n">
        <f aca="false">IF(TOT!AK628&lt;200,IF(D626&gt;60,60,D626),D626)</f>
        <v>60</v>
      </c>
      <c r="F626" s="27" t="n">
        <f aca="false">IF(TOT!AN628&lt;13.4,IF(E626&gt;73,73,E626),E626)</f>
        <v>60</v>
      </c>
      <c r="G626" s="27" t="n">
        <f aca="false">IF(TOT!AN628&lt;11,IF(F626&gt;66,66,F626),F626)</f>
        <v>60</v>
      </c>
    </row>
    <row r="627" customFormat="false" ht="13" hidden="false" customHeight="true" outlineLevel="0" collapsed="false">
      <c r="A627" s="17" t="s">
        <v>2953</v>
      </c>
      <c r="B627" s="50" t="n">
        <f aca="false">(TOT!BN629*60)/TOT!AK629</f>
        <v>4.37823046518699</v>
      </c>
      <c r="C627" s="27" t="n">
        <f aca="false">VLOOKUP(B627,'SK - HITS TAKEN'!$A$3:$B$55,2)</f>
        <v>75</v>
      </c>
      <c r="D627" s="27" t="n">
        <f aca="false">IF(TOT!AK629&lt;400,IF(C627&gt;66,66,C627),C627)</f>
        <v>66</v>
      </c>
      <c r="E627" s="27" t="n">
        <f aca="false">IF(TOT!AK629&lt;200,IF(D627&gt;60,60,D627),D627)</f>
        <v>66</v>
      </c>
      <c r="F627" s="27" t="n">
        <f aca="false">IF(TOT!AN629&lt;13.4,IF(E627&gt;73,73,E627),E627)</f>
        <v>66</v>
      </c>
      <c r="G627" s="27" t="n">
        <f aca="false">IF(TOT!AN629&lt;11,IF(F627&gt;66,66,F627),F627)</f>
        <v>66</v>
      </c>
    </row>
    <row r="628" customFormat="false" ht="13" hidden="false" customHeight="true" outlineLevel="0" collapsed="false">
      <c r="A628" s="17" t="s">
        <v>2957</v>
      </c>
      <c r="B628" s="50" t="n">
        <f aca="false">(TOT!BN630*60)/TOT!AK630</f>
        <v>8.88888888888889</v>
      </c>
      <c r="C628" s="27" t="n">
        <f aca="false">VLOOKUP(B628,'SK - HITS TAKEN'!$A$3:$B$55,2)</f>
        <v>48</v>
      </c>
      <c r="D628" s="27" t="n">
        <f aca="false">IF(TOT!AK630&lt;400,IF(C628&gt;66,66,C628),C628)</f>
        <v>48</v>
      </c>
      <c r="E628" s="27" t="n">
        <f aca="false">IF(TOT!AK630&lt;200,IF(D628&gt;60,60,D628),D628)</f>
        <v>48</v>
      </c>
      <c r="F628" s="27" t="n">
        <f aca="false">IF(TOT!AN630&lt;13.4,IF(E628&gt;73,73,E628),E628)</f>
        <v>48</v>
      </c>
      <c r="G628" s="27" t="n">
        <f aca="false">IF(TOT!AN630&lt;11,IF(F628&gt;66,66,F628),F628)</f>
        <v>48</v>
      </c>
    </row>
    <row r="629" customFormat="false" ht="13" hidden="false" customHeight="true" outlineLevel="0" collapsed="false">
      <c r="A629" s="17" t="s">
        <v>2960</v>
      </c>
      <c r="B629" s="50" t="n">
        <f aca="false">(TOT!BN631*60)/TOT!AK631</f>
        <v>4.1619056580945</v>
      </c>
      <c r="C629" s="27" t="n">
        <f aca="false">VLOOKUP(B629,'SK - HITS TAKEN'!$A$3:$B$55,2)</f>
        <v>78</v>
      </c>
      <c r="D629" s="27" t="n">
        <f aca="false">IF(TOT!AK631&lt;400,IF(C629&gt;66,66,C629),C629)</f>
        <v>78</v>
      </c>
      <c r="E629" s="27" t="n">
        <f aca="false">IF(TOT!AK631&lt;200,IF(D629&gt;60,60,D629),D629)</f>
        <v>78</v>
      </c>
      <c r="F629" s="27" t="n">
        <f aca="false">IF(TOT!AN631&lt;13.4,IF(E629&gt;73,73,E629),E629)</f>
        <v>78</v>
      </c>
      <c r="G629" s="27" t="n">
        <f aca="false">IF(TOT!AN631&lt;11,IF(F629&gt;66,66,F629),F629)</f>
        <v>78</v>
      </c>
    </row>
    <row r="630" customFormat="false" ht="13" hidden="false" customHeight="true" outlineLevel="0" collapsed="false">
      <c r="A630" s="17" t="s">
        <v>2965</v>
      </c>
      <c r="B630" s="50" t="n">
        <f aca="false">(TOT!BN632*60)/TOT!AK632</f>
        <v>2.48618784530394</v>
      </c>
      <c r="C630" s="27" t="n">
        <f aca="false">VLOOKUP(B630,'SK - HITS TAKEN'!$A$3:$B$55,2)</f>
        <v>94</v>
      </c>
      <c r="D630" s="27" t="n">
        <f aca="false">IF(TOT!AK632&lt;400,IF(C630&gt;66,66,C630),C630)</f>
        <v>94</v>
      </c>
      <c r="E630" s="27" t="n">
        <f aca="false">IF(TOT!AK632&lt;200,IF(D630&gt;60,60,D630),D630)</f>
        <v>94</v>
      </c>
      <c r="F630" s="27" t="n">
        <f aca="false">IF(TOT!AN632&lt;13.4,IF(E630&gt;73,73,E630),E630)</f>
        <v>94</v>
      </c>
      <c r="G630" s="27" t="n">
        <f aca="false">IF(TOT!AN632&lt;11,IF(F630&gt;66,66,F630),F630)</f>
        <v>94</v>
      </c>
    </row>
    <row r="631" customFormat="false" ht="13" hidden="false" customHeight="true" outlineLevel="0" collapsed="false">
      <c r="A631" s="17" t="s">
        <v>2968</v>
      </c>
      <c r="B631" s="50" t="n">
        <f aca="false">(TOT!BN633*60)/TOT!AK633</f>
        <v>7.75791223039974</v>
      </c>
      <c r="C631" s="27" t="n">
        <f aca="false">VLOOKUP(B631,'SK - HITS TAKEN'!$A$3:$B$55,2)</f>
        <v>52</v>
      </c>
      <c r="D631" s="27" t="n">
        <f aca="false">IF(TOT!AK633&lt;400,IF(C631&gt;66,66,C631),C631)</f>
        <v>52</v>
      </c>
      <c r="E631" s="27" t="n">
        <f aca="false">IF(TOT!AK633&lt;200,IF(D631&gt;60,60,D631),D631)</f>
        <v>52</v>
      </c>
      <c r="F631" s="27" t="n">
        <f aca="false">IF(TOT!AN633&lt;13.4,IF(E631&gt;73,73,E631),E631)</f>
        <v>52</v>
      </c>
      <c r="G631" s="27" t="n">
        <f aca="false">IF(TOT!AN633&lt;11,IF(F631&gt;66,66,F631),F631)</f>
        <v>52</v>
      </c>
    </row>
    <row r="632" customFormat="false" ht="13" hidden="false" customHeight="true" outlineLevel="0" collapsed="false">
      <c r="A632" s="17" t="s">
        <v>2971</v>
      </c>
      <c r="B632" s="50" t="n">
        <f aca="false">(TOT!BN634*60)/TOT!AK634</f>
        <v>3.22430083382732</v>
      </c>
      <c r="C632" s="27" t="n">
        <f aca="false">VLOOKUP(B632,'SK - HITS TAKEN'!$A$3:$B$55,2)</f>
        <v>88</v>
      </c>
      <c r="D632" s="27" t="n">
        <f aca="false">IF(TOT!AK634&lt;400,IF(C632&gt;66,66,C632),C632)</f>
        <v>88</v>
      </c>
      <c r="E632" s="27" t="n">
        <f aca="false">IF(TOT!AK634&lt;200,IF(D632&gt;60,60,D632),D632)</f>
        <v>88</v>
      </c>
      <c r="F632" s="27" t="n">
        <f aca="false">IF(TOT!AN634&lt;13.4,IF(E632&gt;73,73,E632),E632)</f>
        <v>88</v>
      </c>
      <c r="G632" s="27" t="n">
        <f aca="false">IF(TOT!AN634&lt;11,IF(F632&gt;66,66,F632),F632)</f>
        <v>88</v>
      </c>
    </row>
    <row r="633" customFormat="false" ht="13" hidden="false" customHeight="true" outlineLevel="0" collapsed="false">
      <c r="A633" s="17" t="s">
        <v>2973</v>
      </c>
      <c r="B633" s="50" t="n">
        <f aca="false">(TOT!BN635*60)/TOT!AK635</f>
        <v>5.44884500342355</v>
      </c>
      <c r="C633" s="27" t="n">
        <f aca="false">VLOOKUP(B633,'SK - HITS TAKEN'!$A$3:$B$55,2)</f>
        <v>65</v>
      </c>
      <c r="D633" s="27" t="n">
        <f aca="false">IF(TOT!AK635&lt;400,IF(C633&gt;66,66,C633),C633)</f>
        <v>65</v>
      </c>
      <c r="E633" s="27" t="n">
        <f aca="false">IF(TOT!AK635&lt;200,IF(D633&gt;60,60,D633),D633)</f>
        <v>65</v>
      </c>
      <c r="F633" s="27" t="n">
        <f aca="false">IF(TOT!AN635&lt;13.4,IF(E633&gt;73,73,E633),E633)</f>
        <v>65</v>
      </c>
      <c r="G633" s="27" t="n">
        <f aca="false">IF(TOT!AN635&lt;11,IF(F633&gt;66,66,F633),F633)</f>
        <v>65</v>
      </c>
    </row>
    <row r="634" customFormat="false" ht="13" hidden="false" customHeight="true" outlineLevel="0" collapsed="false">
      <c r="A634" s="17" t="s">
        <v>2977</v>
      </c>
      <c r="B634" s="50" t="n">
        <f aca="false">(TOT!BN636*60)/TOT!AK636</f>
        <v>8.20232399179768</v>
      </c>
      <c r="C634" s="27" t="n">
        <f aca="false">VLOOKUP(B634,'SK - HITS TAKEN'!$A$3:$B$55,2)</f>
        <v>50</v>
      </c>
      <c r="D634" s="27" t="n">
        <f aca="false">IF(TOT!AK636&lt;400,IF(C634&gt;66,66,C634),C634)</f>
        <v>50</v>
      </c>
      <c r="E634" s="27" t="n">
        <f aca="false">IF(TOT!AK636&lt;200,IF(D634&gt;60,60,D634),D634)</f>
        <v>50</v>
      </c>
      <c r="F634" s="27" t="n">
        <f aca="false">IF(TOT!AN636&lt;13.4,IF(E634&gt;73,73,E634),E634)</f>
        <v>50</v>
      </c>
      <c r="G634" s="27" t="n">
        <f aca="false">IF(TOT!AN636&lt;11,IF(F634&gt;66,66,F634),F634)</f>
        <v>50</v>
      </c>
    </row>
    <row r="635" customFormat="false" ht="13" hidden="false" customHeight="true" outlineLevel="0" collapsed="false">
      <c r="A635" s="17" t="s">
        <v>2981</v>
      </c>
      <c r="B635" s="50" t="n">
        <f aca="false">(TOT!BN637*60)/TOT!AK637</f>
        <v>5.12236767216844</v>
      </c>
      <c r="C635" s="27" t="n">
        <f aca="false">VLOOKUP(B635,'SK - HITS TAKEN'!$A$3:$B$55,2)</f>
        <v>68</v>
      </c>
      <c r="D635" s="27" t="n">
        <f aca="false">IF(TOT!AK637&lt;400,IF(C635&gt;66,66,C635),C635)</f>
        <v>66</v>
      </c>
      <c r="E635" s="27" t="n">
        <f aca="false">IF(TOT!AK637&lt;200,IF(D635&gt;60,60,D635),D635)</f>
        <v>60</v>
      </c>
      <c r="F635" s="27" t="n">
        <f aca="false">IF(TOT!AN637&lt;13.4,IF(E635&gt;73,73,E635),E635)</f>
        <v>60</v>
      </c>
      <c r="G635" s="27" t="n">
        <f aca="false">IF(TOT!AN637&lt;11,IF(F635&gt;66,66,F635),F635)</f>
        <v>60</v>
      </c>
    </row>
    <row r="636" customFormat="false" ht="13" hidden="false" customHeight="true" outlineLevel="0" collapsed="false">
      <c r="A636" s="17" t="s">
        <v>2984</v>
      </c>
      <c r="B636" s="50" t="n">
        <f aca="false">(TOT!BN638*60)/TOT!AK638</f>
        <v>2.40845188206767</v>
      </c>
      <c r="C636" s="27" t="n">
        <f aca="false">VLOOKUP(B636,'SK - HITS TAKEN'!$A$3:$B$55,2)</f>
        <v>95</v>
      </c>
      <c r="D636" s="27" t="n">
        <f aca="false">IF(TOT!AK638&lt;400,IF(C636&gt;66,66,C636),C636)</f>
        <v>95</v>
      </c>
      <c r="E636" s="27" t="n">
        <f aca="false">IF(TOT!AK638&lt;200,IF(D636&gt;60,60,D636),D636)</f>
        <v>95</v>
      </c>
      <c r="F636" s="27" t="n">
        <f aca="false">IF(TOT!AN638&lt;13.4,IF(E636&gt;73,73,E636),E636)</f>
        <v>95</v>
      </c>
      <c r="G636" s="27" t="n">
        <f aca="false">IF(TOT!AN638&lt;11,IF(F636&gt;66,66,F636),F636)</f>
        <v>95</v>
      </c>
    </row>
    <row r="637" customFormat="false" ht="13" hidden="false" customHeight="true" outlineLevel="0" collapsed="false">
      <c r="A637" s="17" t="s">
        <v>2987</v>
      </c>
      <c r="B637" s="50" t="n">
        <f aca="false">(TOT!BN639*60)/TOT!AK639</f>
        <v>6.90713737528777</v>
      </c>
      <c r="C637" s="27" t="n">
        <f aca="false">VLOOKUP(B637,'SK - HITS TAKEN'!$A$3:$B$55,2)</f>
        <v>55</v>
      </c>
      <c r="D637" s="27" t="n">
        <f aca="false">IF(TOT!AK639&lt;400,IF(C637&gt;66,66,C637),C637)</f>
        <v>55</v>
      </c>
      <c r="E637" s="27" t="n">
        <f aca="false">IF(TOT!AK639&lt;200,IF(D637&gt;60,60,D637),D637)</f>
        <v>55</v>
      </c>
      <c r="F637" s="27" t="n">
        <f aca="false">IF(TOT!AN639&lt;13.4,IF(E637&gt;73,73,E637),E637)</f>
        <v>55</v>
      </c>
      <c r="G637" s="27" t="n">
        <f aca="false">IF(TOT!AN639&lt;11,IF(F637&gt;66,66,F637),F637)</f>
        <v>55</v>
      </c>
    </row>
    <row r="638" customFormat="false" ht="13" hidden="false" customHeight="true" outlineLevel="0" collapsed="false">
      <c r="A638" s="17" t="s">
        <v>2990</v>
      </c>
      <c r="B638" s="50" t="n">
        <f aca="false">(TOT!BN640*60)/TOT!AK640</f>
        <v>4.55165529861935</v>
      </c>
      <c r="C638" s="27" t="n">
        <f aca="false">VLOOKUP(B638,'SK - HITS TAKEN'!$A$3:$B$55,2)</f>
        <v>73</v>
      </c>
      <c r="D638" s="27" t="n">
        <f aca="false">IF(TOT!AK640&lt;400,IF(C638&gt;66,66,C638),C638)</f>
        <v>73</v>
      </c>
      <c r="E638" s="27" t="n">
        <f aca="false">IF(TOT!AK640&lt;200,IF(D638&gt;60,60,D638),D638)</f>
        <v>73</v>
      </c>
      <c r="F638" s="27" t="n">
        <f aca="false">IF(TOT!AN640&lt;13.4,IF(E638&gt;73,73,E638),E638)</f>
        <v>73</v>
      </c>
      <c r="G638" s="27" t="n">
        <f aca="false">IF(TOT!AN640&lt;11,IF(F638&gt;66,66,F638),F638)</f>
        <v>73</v>
      </c>
    </row>
    <row r="639" customFormat="false" ht="13" hidden="false" customHeight="true" outlineLevel="0" collapsed="false">
      <c r="A639" s="17" t="s">
        <v>2992</v>
      </c>
      <c r="B639" s="50" t="n">
        <f aca="false">(TOT!BN641*60)/TOT!AK641</f>
        <v>4.17711727338797</v>
      </c>
      <c r="C639" s="27" t="n">
        <f aca="false">VLOOKUP(B639,'SK - HITS TAKEN'!$A$3:$B$55,2)</f>
        <v>78</v>
      </c>
      <c r="D639" s="27" t="n">
        <f aca="false">IF(TOT!AK641&lt;400,IF(C639&gt;66,66,C639),C639)</f>
        <v>78</v>
      </c>
      <c r="E639" s="27" t="n">
        <f aca="false">IF(TOT!AK641&lt;200,IF(D639&gt;60,60,D639),D639)</f>
        <v>78</v>
      </c>
      <c r="F639" s="27" t="n">
        <f aca="false">IF(TOT!AN641&lt;13.4,IF(E639&gt;73,73,E639),E639)</f>
        <v>78</v>
      </c>
      <c r="G639" s="27" t="n">
        <f aca="false">IF(TOT!AN641&lt;11,IF(F639&gt;66,66,F639),F639)</f>
        <v>78</v>
      </c>
    </row>
    <row r="640" customFormat="false" ht="13" hidden="false" customHeight="true" outlineLevel="0" collapsed="false">
      <c r="A640" s="17" t="s">
        <v>2994</v>
      </c>
      <c r="B640" s="50" t="n">
        <f aca="false">(TOT!BN642*60)/TOT!AK642</f>
        <v>3.56509955175645</v>
      </c>
      <c r="C640" s="27" t="n">
        <f aca="false">VLOOKUP(B640,'SK - HITS TAKEN'!$A$3:$B$55,2)</f>
        <v>84</v>
      </c>
      <c r="D640" s="27" t="n">
        <f aca="false">IF(TOT!AK642&lt;400,IF(C640&gt;66,66,C640),C640)</f>
        <v>66</v>
      </c>
      <c r="E640" s="27" t="n">
        <f aca="false">IF(TOT!AK642&lt;200,IF(D640&gt;60,60,D640),D640)</f>
        <v>66</v>
      </c>
      <c r="F640" s="27" t="n">
        <f aca="false">IF(TOT!AN642&lt;13.4,IF(E640&gt;73,73,E640),E640)</f>
        <v>66</v>
      </c>
      <c r="G640" s="27" t="n">
        <f aca="false">IF(TOT!AN642&lt;11,IF(F640&gt;66,66,F640),F640)</f>
        <v>66</v>
      </c>
    </row>
    <row r="641" customFormat="false" ht="13" hidden="false" customHeight="true" outlineLevel="0" collapsed="false">
      <c r="A641" s="17" t="s">
        <v>2998</v>
      </c>
      <c r="B641" s="50" t="n">
        <f aca="false">(TOT!BN643*60)/TOT!AK643</f>
        <v>4.16858124873639</v>
      </c>
      <c r="C641" s="27" t="n">
        <f aca="false">VLOOKUP(B641,'SK - HITS TAKEN'!$A$3:$B$55,2)</f>
        <v>78</v>
      </c>
      <c r="D641" s="27" t="n">
        <f aca="false">IF(TOT!AK643&lt;400,IF(C641&gt;66,66,C641),C641)</f>
        <v>78</v>
      </c>
      <c r="E641" s="27" t="n">
        <f aca="false">IF(TOT!AK643&lt;200,IF(D641&gt;60,60,D641),D641)</f>
        <v>78</v>
      </c>
      <c r="F641" s="27" t="n">
        <f aca="false">IF(TOT!AN643&lt;13.4,IF(E641&gt;73,73,E641),E641)</f>
        <v>78</v>
      </c>
      <c r="G641" s="27" t="n">
        <f aca="false">IF(TOT!AN643&lt;11,IF(F641&gt;66,66,F641),F641)</f>
        <v>78</v>
      </c>
    </row>
    <row r="642" customFormat="false" ht="13" hidden="false" customHeight="true" outlineLevel="0" collapsed="false">
      <c r="A642" s="17" t="s">
        <v>3002</v>
      </c>
      <c r="B642" s="50" t="n">
        <f aca="false">(TOT!BN644*60)/TOT!AK644</f>
        <v>3.20251177394034</v>
      </c>
      <c r="C642" s="27" t="n">
        <f aca="false">VLOOKUP(B642,'SK - HITS TAKEN'!$A$3:$B$55,2)</f>
        <v>88</v>
      </c>
      <c r="D642" s="27" t="n">
        <f aca="false">IF(TOT!AK644&lt;400,IF(C642&gt;66,66,C642),C642)</f>
        <v>88</v>
      </c>
      <c r="E642" s="27" t="n">
        <f aca="false">IF(TOT!AK644&lt;200,IF(D642&gt;60,60,D642),D642)</f>
        <v>88</v>
      </c>
      <c r="F642" s="27" t="n">
        <f aca="false">IF(TOT!AN644&lt;13.4,IF(E642&gt;73,73,E642),E642)</f>
        <v>88</v>
      </c>
      <c r="G642" s="27" t="n">
        <f aca="false">IF(TOT!AN644&lt;11,IF(F642&gt;66,66,F642),F642)</f>
        <v>88</v>
      </c>
    </row>
    <row r="643" customFormat="false" ht="13" hidden="false" customHeight="true" outlineLevel="0" collapsed="false">
      <c r="A643" s="17" t="s">
        <v>3007</v>
      </c>
      <c r="B643" s="50" t="n">
        <f aca="false">(TOT!BN645*60)/TOT!AK645</f>
        <v>5.15939283666895</v>
      </c>
      <c r="C643" s="27" t="n">
        <f aca="false">VLOOKUP(B643,'SK - HITS TAKEN'!$A$3:$B$55,2)</f>
        <v>68</v>
      </c>
      <c r="D643" s="27" t="n">
        <f aca="false">IF(TOT!AK645&lt;400,IF(C643&gt;66,66,C643),C643)</f>
        <v>68</v>
      </c>
      <c r="E643" s="27" t="n">
        <f aca="false">IF(TOT!AK645&lt;200,IF(D643&gt;60,60,D643),D643)</f>
        <v>68</v>
      </c>
      <c r="F643" s="27" t="n">
        <f aca="false">IF(TOT!AN645&lt;13.4,IF(E643&gt;73,73,E643),E643)</f>
        <v>68</v>
      </c>
      <c r="G643" s="27" t="n">
        <f aca="false">IF(TOT!AN645&lt;11,IF(F643&gt;66,66,F643),F643)</f>
        <v>68</v>
      </c>
    </row>
    <row r="644" customFormat="false" ht="13" hidden="false" customHeight="true" outlineLevel="0" collapsed="false">
      <c r="A644" s="17" t="s">
        <v>3012</v>
      </c>
      <c r="B644" s="50" t="n">
        <f aca="false">(TOT!BN646*60)/TOT!AK646</f>
        <v>6.33457249070632</v>
      </c>
      <c r="C644" s="27" t="n">
        <f aca="false">VLOOKUP(B644,'SK - HITS TAKEN'!$A$3:$B$55,2)</f>
        <v>58</v>
      </c>
      <c r="D644" s="27" t="n">
        <f aca="false">IF(TOT!AK646&lt;400,IF(C644&gt;66,66,C644),C644)</f>
        <v>58</v>
      </c>
      <c r="E644" s="27" t="n">
        <f aca="false">IF(TOT!AK646&lt;200,IF(D644&gt;60,60,D644),D644)</f>
        <v>58</v>
      </c>
      <c r="F644" s="27" t="n">
        <f aca="false">IF(TOT!AN646&lt;13.4,IF(E644&gt;73,73,E644),E644)</f>
        <v>58</v>
      </c>
      <c r="G644" s="27" t="n">
        <f aca="false">IF(TOT!AN646&lt;11,IF(F644&gt;66,66,F644),F644)</f>
        <v>58</v>
      </c>
    </row>
    <row r="645" customFormat="false" ht="13" hidden="false" customHeight="true" outlineLevel="0" collapsed="false">
      <c r="A645" s="17" t="s">
        <v>3017</v>
      </c>
      <c r="B645" s="50" t="n">
        <f aca="false">(TOT!BN647*60)/TOT!AK647</f>
        <v>16</v>
      </c>
      <c r="C645" s="27" t="n">
        <f aca="false">VLOOKUP(B645,'SK - HITS TAKEN'!$A$3:$B$55,2)</f>
        <v>47</v>
      </c>
      <c r="D645" s="27" t="n">
        <f aca="false">IF(TOT!AK647&lt;400,IF(C645&gt;66,66,C645),C645)</f>
        <v>47</v>
      </c>
      <c r="E645" s="27" t="n">
        <f aca="false">IF(TOT!AK647&lt;200,IF(D645&gt;60,60,D645),D645)</f>
        <v>47</v>
      </c>
      <c r="F645" s="27" t="n">
        <f aca="false">IF(TOT!AN647&lt;13.4,IF(E645&gt;73,73,E645),E645)</f>
        <v>47</v>
      </c>
      <c r="G645" s="27" t="n">
        <f aca="false">IF(TOT!AN647&lt;11,IF(F645&gt;66,66,F645),F645)</f>
        <v>47</v>
      </c>
    </row>
    <row r="646" customFormat="false" ht="13" hidden="false" customHeight="true" outlineLevel="0" collapsed="false">
      <c r="A646" s="17" t="s">
        <v>3021</v>
      </c>
      <c r="B646" s="50" t="n">
        <f aca="false">(TOT!BN648*60)/TOT!AK648</f>
        <v>0</v>
      </c>
      <c r="C646" s="27" t="n">
        <f aca="false">VLOOKUP(B646,'SK - HITS TAKEN'!$A$3:$B$55,2)</f>
        <v>99</v>
      </c>
      <c r="D646" s="27" t="n">
        <f aca="false">IF(TOT!AK648&lt;400,IF(C646&gt;66,66,C646),C646)</f>
        <v>66</v>
      </c>
      <c r="E646" s="27" t="n">
        <f aca="false">IF(TOT!AK648&lt;200,IF(D646&gt;60,60,D646),D646)</f>
        <v>60</v>
      </c>
      <c r="F646" s="27" t="n">
        <f aca="false">IF(TOT!AN648&lt;13.4,IF(E646&gt;73,73,E646),E646)</f>
        <v>60</v>
      </c>
      <c r="G646" s="27" t="n">
        <f aca="false">IF(TOT!AN648&lt;11,IF(F646&gt;66,66,F646),F646)</f>
        <v>60</v>
      </c>
    </row>
    <row r="647" customFormat="false" ht="13" hidden="false" customHeight="true" outlineLevel="0" collapsed="false">
      <c r="A647" s="17" t="s">
        <v>3024</v>
      </c>
      <c r="B647" s="50" t="n">
        <f aca="false">(TOT!BN649*60)/TOT!AK649</f>
        <v>3.48107585424039</v>
      </c>
      <c r="C647" s="27" t="n">
        <f aca="false">VLOOKUP(B647,'SK - HITS TAKEN'!$A$3:$B$55,2)</f>
        <v>85</v>
      </c>
      <c r="D647" s="27" t="n">
        <f aca="false">IF(TOT!AK649&lt;400,IF(C647&gt;66,66,C647),C647)</f>
        <v>85</v>
      </c>
      <c r="E647" s="27" t="n">
        <f aca="false">IF(TOT!AK649&lt;200,IF(D647&gt;60,60,D647),D647)</f>
        <v>85</v>
      </c>
      <c r="F647" s="27" t="n">
        <f aca="false">IF(TOT!AN649&lt;13.4,IF(E647&gt;73,73,E647),E647)</f>
        <v>85</v>
      </c>
      <c r="G647" s="27" t="n">
        <f aca="false">IF(TOT!AN649&lt;11,IF(F647&gt;66,66,F647),F647)</f>
        <v>85</v>
      </c>
    </row>
    <row r="648" customFormat="false" ht="13" hidden="false" customHeight="true" outlineLevel="0" collapsed="false">
      <c r="A648" s="17" t="s">
        <v>3028</v>
      </c>
      <c r="B648" s="50" t="n">
        <f aca="false">(TOT!BN650*60)/TOT!AK650</f>
        <v>8.62523360007659</v>
      </c>
      <c r="C648" s="27" t="n">
        <f aca="false">VLOOKUP(B648,'SK - HITS TAKEN'!$A$3:$B$55,2)</f>
        <v>49</v>
      </c>
      <c r="D648" s="27" t="n">
        <f aca="false">IF(TOT!AK650&lt;400,IF(C648&gt;66,66,C648),C648)</f>
        <v>49</v>
      </c>
      <c r="E648" s="27" t="n">
        <f aca="false">IF(TOT!AK650&lt;200,IF(D648&gt;60,60,D648),D648)</f>
        <v>49</v>
      </c>
      <c r="F648" s="27" t="n">
        <f aca="false">IF(TOT!AN650&lt;13.4,IF(E648&gt;73,73,E648),E648)</f>
        <v>49</v>
      </c>
      <c r="G648" s="27" t="n">
        <f aca="false">IF(TOT!AN650&lt;11,IF(F648&gt;66,66,F648),F648)</f>
        <v>49</v>
      </c>
    </row>
    <row r="649" customFormat="false" ht="13" hidden="false" customHeight="true" outlineLevel="0" collapsed="false">
      <c r="A649" s="17" t="s">
        <v>3031</v>
      </c>
      <c r="B649" s="50" t="n">
        <f aca="false">(TOT!BN651*60)/TOT!AK651</f>
        <v>5.44574425171429</v>
      </c>
      <c r="C649" s="27" t="n">
        <f aca="false">VLOOKUP(B649,'SK - HITS TAKEN'!$A$3:$B$55,2)</f>
        <v>65</v>
      </c>
      <c r="D649" s="27" t="n">
        <f aca="false">IF(TOT!AK651&lt;400,IF(C649&gt;66,66,C649),C649)</f>
        <v>65</v>
      </c>
      <c r="E649" s="27" t="n">
        <f aca="false">IF(TOT!AK651&lt;200,IF(D649&gt;60,60,D649),D649)</f>
        <v>60</v>
      </c>
      <c r="F649" s="27" t="n">
        <f aca="false">IF(TOT!AN651&lt;13.4,IF(E649&gt;73,73,E649),E649)</f>
        <v>60</v>
      </c>
      <c r="G649" s="27" t="n">
        <f aca="false">IF(TOT!AN651&lt;11,IF(F649&gt;66,66,F649),F649)</f>
        <v>60</v>
      </c>
    </row>
    <row r="650" customFormat="false" ht="13" hidden="false" customHeight="true" outlineLevel="0" collapsed="false">
      <c r="A650" s="17" t="s">
        <v>3036</v>
      </c>
      <c r="B650" s="50" t="n">
        <f aca="false">(TOT!BN652*60)/TOT!AK652</f>
        <v>3.28258959846093</v>
      </c>
      <c r="C650" s="27" t="n">
        <f aca="false">VLOOKUP(B650,'SK - HITS TAKEN'!$A$3:$B$55,2)</f>
        <v>87</v>
      </c>
      <c r="D650" s="27" t="n">
        <f aca="false">IF(TOT!AK652&lt;400,IF(C650&gt;66,66,C650),C650)</f>
        <v>87</v>
      </c>
      <c r="E650" s="27" t="n">
        <f aca="false">IF(TOT!AK652&lt;200,IF(D650&gt;60,60,D650),D650)</f>
        <v>87</v>
      </c>
      <c r="F650" s="27" t="n">
        <f aca="false">IF(TOT!AN652&lt;13.4,IF(E650&gt;73,73,E650),E650)</f>
        <v>87</v>
      </c>
      <c r="G650" s="27" t="n">
        <f aca="false">IF(TOT!AN652&lt;11,IF(F650&gt;66,66,F650),F650)</f>
        <v>87</v>
      </c>
    </row>
    <row r="651" customFormat="false" ht="13" hidden="false" customHeight="true" outlineLevel="0" collapsed="false">
      <c r="A651" s="17" t="s">
        <v>3039</v>
      </c>
      <c r="B651" s="50" t="n">
        <f aca="false">(TOT!BN653*60)/TOT!AK653</f>
        <v>4.77101384044109</v>
      </c>
      <c r="C651" s="27" t="n">
        <f aca="false">VLOOKUP(B651,'SK - HITS TAKEN'!$A$3:$B$55,2)</f>
        <v>72</v>
      </c>
      <c r="D651" s="27" t="n">
        <f aca="false">IF(TOT!AK653&lt;400,IF(C651&gt;66,66,C651),C651)</f>
        <v>72</v>
      </c>
      <c r="E651" s="27" t="n">
        <f aca="false">IF(TOT!AK653&lt;200,IF(D651&gt;60,60,D651),D651)</f>
        <v>72</v>
      </c>
      <c r="F651" s="27" t="n">
        <f aca="false">IF(TOT!AN653&lt;13.4,IF(E651&gt;73,73,E651),E651)</f>
        <v>72</v>
      </c>
      <c r="G651" s="27" t="n">
        <f aca="false">IF(TOT!AN653&lt;11,IF(F651&gt;66,66,F651),F651)</f>
        <v>72</v>
      </c>
    </row>
    <row r="652" customFormat="false" ht="13" hidden="false" customHeight="true" outlineLevel="0" collapsed="false">
      <c r="A652" s="17" t="s">
        <v>3043</v>
      </c>
      <c r="B652" s="50" t="n">
        <f aca="false">(TOT!BN654*60)/TOT!AK654</f>
        <v>3.80473074987418</v>
      </c>
      <c r="C652" s="27" t="n">
        <f aca="false">VLOOKUP(B652,'SK - HITS TAKEN'!$A$3:$B$55,2)</f>
        <v>82</v>
      </c>
      <c r="D652" s="27" t="n">
        <f aca="false">IF(TOT!AK654&lt;400,IF(C652&gt;66,66,C652),C652)</f>
        <v>82</v>
      </c>
      <c r="E652" s="27" t="n">
        <f aca="false">IF(TOT!AK654&lt;200,IF(D652&gt;60,60,D652),D652)</f>
        <v>82</v>
      </c>
      <c r="F652" s="27" t="n">
        <f aca="false">IF(TOT!AN654&lt;13.4,IF(E652&gt;73,73,E652),E652)</f>
        <v>82</v>
      </c>
      <c r="G652" s="27" t="n">
        <f aca="false">IF(TOT!AN654&lt;11,IF(F652&gt;66,66,F652),F652)</f>
        <v>82</v>
      </c>
    </row>
    <row r="653" customFormat="false" ht="13" hidden="false" customHeight="true" outlineLevel="0" collapsed="false">
      <c r="A653" s="17" t="s">
        <v>3047</v>
      </c>
      <c r="B653" s="50" t="n">
        <f aca="false">(TOT!BN655*60)/TOT!AK655</f>
        <v>2.66533020479766</v>
      </c>
      <c r="C653" s="27" t="n">
        <f aca="false">VLOOKUP(B653,'SK - HITS TAKEN'!$A$3:$B$55,2)</f>
        <v>93</v>
      </c>
      <c r="D653" s="27" t="n">
        <f aca="false">IF(TOT!AK655&lt;400,IF(C653&gt;66,66,C653),C653)</f>
        <v>93</v>
      </c>
      <c r="E653" s="27" t="n">
        <f aca="false">IF(TOT!AK655&lt;200,IF(D653&gt;60,60,D653),D653)</f>
        <v>93</v>
      </c>
      <c r="F653" s="27" t="n">
        <f aca="false">IF(TOT!AN655&lt;13.4,IF(E653&gt;73,73,E653),E653)</f>
        <v>93</v>
      </c>
      <c r="G653" s="27" t="n">
        <f aca="false">IF(TOT!AN655&lt;11,IF(F653&gt;66,66,F653),F653)</f>
        <v>93</v>
      </c>
    </row>
    <row r="654" customFormat="false" ht="13" hidden="false" customHeight="true" outlineLevel="0" collapsed="false">
      <c r="A654" s="17" t="s">
        <v>3050</v>
      </c>
      <c r="B654" s="50" t="n">
        <f aca="false">(TOT!BN656*60)/TOT!AK656</f>
        <v>1.1599183761143</v>
      </c>
      <c r="C654" s="27" t="n">
        <f aca="false">VLOOKUP(B654,'SK - HITS TAKEN'!$A$3:$B$55,2)</f>
        <v>99</v>
      </c>
      <c r="D654" s="27" t="n">
        <f aca="false">IF(TOT!AK656&lt;400,IF(C654&gt;66,66,C654),C654)</f>
        <v>66</v>
      </c>
      <c r="E654" s="27" t="n">
        <f aca="false">IF(TOT!AK656&lt;200,IF(D654&gt;60,60,D654),D654)</f>
        <v>60</v>
      </c>
      <c r="F654" s="27" t="n">
        <f aca="false">IF(TOT!AN656&lt;13.4,IF(E654&gt;73,73,E654),E654)</f>
        <v>60</v>
      </c>
      <c r="G654" s="27" t="n">
        <f aca="false">IF(TOT!AN656&lt;11,IF(F654&gt;66,66,F654),F654)</f>
        <v>60</v>
      </c>
    </row>
    <row r="655" customFormat="false" ht="13" hidden="false" customHeight="true" outlineLevel="0" collapsed="false">
      <c r="A655" s="17" t="s">
        <v>3055</v>
      </c>
      <c r="B655" s="50" t="n">
        <f aca="false">(TOT!BN657*60)/TOT!AK657</f>
        <v>4.4592749886243</v>
      </c>
      <c r="C655" s="27" t="n">
        <f aca="false">VLOOKUP(B655,'SK - HITS TAKEN'!$A$3:$B$55,2)</f>
        <v>75</v>
      </c>
      <c r="D655" s="27" t="n">
        <f aca="false">IF(TOT!AK657&lt;400,IF(C655&gt;66,66,C655),C655)</f>
        <v>75</v>
      </c>
      <c r="E655" s="27" t="n">
        <f aca="false">IF(TOT!AK657&lt;200,IF(D655&gt;60,60,D655),D655)</f>
        <v>75</v>
      </c>
      <c r="F655" s="27" t="n">
        <f aca="false">IF(TOT!AN657&lt;13.4,IF(E655&gt;73,73,E655),E655)</f>
        <v>75</v>
      </c>
      <c r="G655" s="27" t="n">
        <f aca="false">IF(TOT!AN657&lt;11,IF(F655&gt;66,66,F655),F655)</f>
        <v>75</v>
      </c>
    </row>
    <row r="656" customFormat="false" ht="13" hidden="false" customHeight="true" outlineLevel="0" collapsed="false">
      <c r="A656" s="17" t="s">
        <v>3059</v>
      </c>
      <c r="B656" s="50" t="n">
        <f aca="false">(TOT!BN658*60)/TOT!AK658</f>
        <v>1.53627311522047</v>
      </c>
      <c r="C656" s="27" t="n">
        <f aca="false">VLOOKUP(B656,'SK - HITS TAKEN'!$A$3:$B$55,2)</f>
        <v>99</v>
      </c>
      <c r="D656" s="27" t="n">
        <f aca="false">IF(TOT!AK658&lt;400,IF(C656&gt;66,66,C656),C656)</f>
        <v>99</v>
      </c>
      <c r="E656" s="27" t="n">
        <f aca="false">IF(TOT!AK658&lt;200,IF(D656&gt;60,60,D656),D656)</f>
        <v>99</v>
      </c>
      <c r="F656" s="27" t="n">
        <f aca="false">IF(TOT!AN658&lt;13.4,IF(E656&gt;73,73,E656),E656)</f>
        <v>73</v>
      </c>
      <c r="G656" s="27" t="n">
        <f aca="false">IF(TOT!AN658&lt;11,IF(F656&gt;66,66,F656),F656)</f>
        <v>73</v>
      </c>
    </row>
    <row r="657" customFormat="false" ht="13" hidden="false" customHeight="true" outlineLevel="0" collapsed="false">
      <c r="A657" s="17" t="s">
        <v>3063</v>
      </c>
      <c r="B657" s="50" t="n">
        <f aca="false">(TOT!BN659*60)/TOT!AK659</f>
        <v>4.69799841283839</v>
      </c>
      <c r="C657" s="27" t="n">
        <f aca="false">VLOOKUP(B657,'SK - HITS TAKEN'!$A$3:$B$55,2)</f>
        <v>72</v>
      </c>
      <c r="D657" s="27" t="n">
        <f aca="false">IF(TOT!AK659&lt;400,IF(C657&gt;66,66,C657),C657)</f>
        <v>72</v>
      </c>
      <c r="E657" s="27" t="n">
        <f aca="false">IF(TOT!AK659&lt;200,IF(D657&gt;60,60,D657),D657)</f>
        <v>72</v>
      </c>
      <c r="F657" s="27" t="n">
        <f aca="false">IF(TOT!AN659&lt;13.4,IF(E657&gt;73,73,E657),E657)</f>
        <v>72</v>
      </c>
      <c r="G657" s="27" t="n">
        <f aca="false">IF(TOT!AN659&lt;11,IF(F657&gt;66,66,F657),F657)</f>
        <v>72</v>
      </c>
    </row>
    <row r="658" customFormat="false" ht="13" hidden="false" customHeight="true" outlineLevel="0" collapsed="false">
      <c r="A658" s="17" t="s">
        <v>3067</v>
      </c>
      <c r="B658" s="50" t="n">
        <f aca="false">(TOT!BN660*60)/TOT!AK660</f>
        <v>3.26185442464512</v>
      </c>
      <c r="C658" s="27" t="n">
        <f aca="false">VLOOKUP(B658,'SK - HITS TAKEN'!$A$3:$B$55,2)</f>
        <v>87</v>
      </c>
      <c r="D658" s="27" t="n">
        <f aca="false">IF(TOT!AK660&lt;400,IF(C658&gt;66,66,C658),C658)</f>
        <v>87</v>
      </c>
      <c r="E658" s="27" t="n">
        <f aca="false">IF(TOT!AK660&lt;200,IF(D658&gt;60,60,D658),D658)</f>
        <v>87</v>
      </c>
      <c r="F658" s="27" t="n">
        <f aca="false">IF(TOT!AN660&lt;13.4,IF(E658&gt;73,73,E658),E658)</f>
        <v>87</v>
      </c>
      <c r="G658" s="27" t="n">
        <f aca="false">IF(TOT!AN660&lt;11,IF(F658&gt;66,66,F658),F658)</f>
        <v>87</v>
      </c>
    </row>
    <row r="659" customFormat="false" ht="13" hidden="false" customHeight="true" outlineLevel="0" collapsed="false">
      <c r="A659" s="17" t="s">
        <v>3071</v>
      </c>
      <c r="B659" s="50" t="n">
        <f aca="false">(TOT!BN661*60)/TOT!AK661</f>
        <v>6.71541560961056</v>
      </c>
      <c r="C659" s="27" t="n">
        <f aca="false">VLOOKUP(B659,'SK - HITS TAKEN'!$A$3:$B$55,2)</f>
        <v>56</v>
      </c>
      <c r="D659" s="27" t="n">
        <f aca="false">IF(TOT!AK661&lt;400,IF(C659&gt;66,66,C659),C659)</f>
        <v>56</v>
      </c>
      <c r="E659" s="27" t="n">
        <f aca="false">IF(TOT!AK661&lt;200,IF(D659&gt;60,60,D659),D659)</f>
        <v>56</v>
      </c>
      <c r="F659" s="27" t="n">
        <f aca="false">IF(TOT!AN661&lt;13.4,IF(E659&gt;73,73,E659),E659)</f>
        <v>56</v>
      </c>
      <c r="G659" s="27" t="n">
        <f aca="false">IF(TOT!AN661&lt;11,IF(F659&gt;66,66,F659),F659)</f>
        <v>56</v>
      </c>
    </row>
    <row r="660" customFormat="false" ht="13" hidden="false" customHeight="true" outlineLevel="0" collapsed="false">
      <c r="A660" s="17" t="s">
        <v>3076</v>
      </c>
      <c r="B660" s="50" t="n">
        <f aca="false">(TOT!BN662*60)/TOT!AK662</f>
        <v>6.58248542603311</v>
      </c>
      <c r="C660" s="27" t="n">
        <f aca="false">VLOOKUP(B660,'SK - HITS TAKEN'!$A$3:$B$55,2)</f>
        <v>57</v>
      </c>
      <c r="D660" s="27" t="n">
        <f aca="false">IF(TOT!AK662&lt;400,IF(C660&gt;66,66,C660),C660)</f>
        <v>57</v>
      </c>
      <c r="E660" s="27" t="n">
        <f aca="false">IF(TOT!AK662&lt;200,IF(D660&gt;60,60,D660),D660)</f>
        <v>57</v>
      </c>
      <c r="F660" s="27" t="n">
        <f aca="false">IF(TOT!AN662&lt;13.4,IF(E660&gt;73,73,E660),E660)</f>
        <v>57</v>
      </c>
      <c r="G660" s="27" t="n">
        <f aca="false">IF(TOT!AN662&lt;11,IF(F660&gt;66,66,F660),F660)</f>
        <v>57</v>
      </c>
    </row>
    <row r="661" customFormat="false" ht="13" hidden="false" customHeight="true" outlineLevel="0" collapsed="false">
      <c r="A661" s="17" t="s">
        <v>3080</v>
      </c>
      <c r="B661" s="50" t="n">
        <f aca="false">(TOT!BN663*60)/TOT!AK663</f>
        <v>3.35357231972042</v>
      </c>
      <c r="C661" s="27" t="n">
        <f aca="false">VLOOKUP(B661,'SK - HITS TAKEN'!$A$3:$B$55,2)</f>
        <v>86</v>
      </c>
      <c r="D661" s="27" t="n">
        <f aca="false">IF(TOT!AK663&lt;400,IF(C661&gt;66,66,C661),C661)</f>
        <v>86</v>
      </c>
      <c r="E661" s="27" t="n">
        <f aca="false">IF(TOT!AK663&lt;200,IF(D661&gt;60,60,D661),D661)</f>
        <v>86</v>
      </c>
      <c r="F661" s="27" t="n">
        <f aca="false">IF(TOT!AN663&lt;13.4,IF(E661&gt;73,73,E661),E661)</f>
        <v>86</v>
      </c>
      <c r="G661" s="27" t="n">
        <f aca="false">IF(TOT!AN663&lt;11,IF(F661&gt;66,66,F661),F661)</f>
        <v>86</v>
      </c>
    </row>
    <row r="662" customFormat="false" ht="13" hidden="false" customHeight="true" outlineLevel="0" collapsed="false">
      <c r="A662" s="17" t="s">
        <v>3083</v>
      </c>
      <c r="B662" s="50" t="n">
        <f aca="false">(TOT!BN664*60)/TOT!AK664</f>
        <v>5.42847388187095</v>
      </c>
      <c r="C662" s="27" t="n">
        <f aca="false">VLOOKUP(B662,'SK - HITS TAKEN'!$A$3:$B$55,2)</f>
        <v>66</v>
      </c>
      <c r="D662" s="27" t="n">
        <f aca="false">IF(TOT!AK664&lt;400,IF(C662&gt;66,66,C662),C662)</f>
        <v>66</v>
      </c>
      <c r="E662" s="27" t="n">
        <f aca="false">IF(TOT!AK664&lt;200,IF(D662&gt;60,60,D662),D662)</f>
        <v>66</v>
      </c>
      <c r="F662" s="27" t="n">
        <f aca="false">IF(TOT!AN664&lt;13.4,IF(E662&gt;73,73,E662),E662)</f>
        <v>66</v>
      </c>
      <c r="G662" s="27" t="n">
        <f aca="false">IF(TOT!AN664&lt;11,IF(F662&gt;66,66,F662),F662)</f>
        <v>66</v>
      </c>
    </row>
    <row r="663" customFormat="false" ht="13" hidden="false" customHeight="true" outlineLevel="0" collapsed="false">
      <c r="A663" s="17" t="s">
        <v>3087</v>
      </c>
      <c r="B663" s="50" t="n">
        <f aca="false">(TOT!BN665*60)/TOT!AK665</f>
        <v>3.92790254128071</v>
      </c>
      <c r="C663" s="27" t="n">
        <f aca="false">VLOOKUP(B663,'SK - HITS TAKEN'!$A$3:$B$55,2)</f>
        <v>80</v>
      </c>
      <c r="D663" s="27" t="n">
        <f aca="false">IF(TOT!AK665&lt;400,IF(C663&gt;66,66,C663),C663)</f>
        <v>80</v>
      </c>
      <c r="E663" s="27" t="n">
        <f aca="false">IF(TOT!AK665&lt;200,IF(D663&gt;60,60,D663),D663)</f>
        <v>80</v>
      </c>
      <c r="F663" s="27" t="n">
        <f aca="false">IF(TOT!AN665&lt;13.4,IF(E663&gt;73,73,E663),E663)</f>
        <v>80</v>
      </c>
      <c r="G663" s="27" t="n">
        <f aca="false">IF(TOT!AN665&lt;11,IF(F663&gt;66,66,F663),F663)</f>
        <v>80</v>
      </c>
    </row>
    <row r="664" customFormat="false" ht="13" hidden="false" customHeight="true" outlineLevel="0" collapsed="false">
      <c r="A664" s="17" t="s">
        <v>3090</v>
      </c>
      <c r="B664" s="50" t="n">
        <f aca="false">(TOT!BN666*60)/TOT!AK666</f>
        <v>7.64637674877291</v>
      </c>
      <c r="C664" s="27" t="n">
        <f aca="false">VLOOKUP(B664,'SK - HITS TAKEN'!$A$3:$B$55,2)</f>
        <v>52</v>
      </c>
      <c r="D664" s="27" t="n">
        <f aca="false">IF(TOT!AK666&lt;400,IF(C664&gt;66,66,C664),C664)</f>
        <v>52</v>
      </c>
      <c r="E664" s="27" t="n">
        <f aca="false">IF(TOT!AK666&lt;200,IF(D664&gt;60,60,D664),D664)</f>
        <v>52</v>
      </c>
      <c r="F664" s="27" t="n">
        <f aca="false">IF(TOT!AN666&lt;13.4,IF(E664&gt;73,73,E664),E664)</f>
        <v>52</v>
      </c>
      <c r="G664" s="27" t="n">
        <f aca="false">IF(TOT!AN666&lt;11,IF(F664&gt;66,66,F664),F664)</f>
        <v>52</v>
      </c>
    </row>
    <row r="665" customFormat="false" ht="13" hidden="false" customHeight="true" outlineLevel="0" collapsed="false">
      <c r="A665" s="17" t="s">
        <v>3095</v>
      </c>
      <c r="B665" s="50" t="n">
        <f aca="false">(TOT!BN667*60)/TOT!AK667</f>
        <v>5.28902834962728</v>
      </c>
      <c r="C665" s="27" t="n">
        <f aca="false">VLOOKUP(B665,'SK - HITS TAKEN'!$A$3:$B$55,2)</f>
        <v>67</v>
      </c>
      <c r="D665" s="27" t="n">
        <f aca="false">IF(TOT!AK667&lt;400,IF(C665&gt;66,66,C665),C665)</f>
        <v>67</v>
      </c>
      <c r="E665" s="27" t="n">
        <f aca="false">IF(TOT!AK667&lt;200,IF(D665&gt;60,60,D665),D665)</f>
        <v>67</v>
      </c>
      <c r="F665" s="27" t="n">
        <f aca="false">IF(TOT!AN667&lt;13.4,IF(E665&gt;73,73,E665),E665)</f>
        <v>67</v>
      </c>
      <c r="G665" s="27" t="n">
        <f aca="false">IF(TOT!AN667&lt;11,IF(F665&gt;66,66,F665),F665)</f>
        <v>67</v>
      </c>
    </row>
    <row r="666" customFormat="false" ht="13" hidden="false" customHeight="true" outlineLevel="0" collapsed="false">
      <c r="A666" s="17" t="s">
        <v>3101</v>
      </c>
      <c r="B666" s="50" t="n">
        <f aca="false">(TOT!BN668*60)/TOT!AK668</f>
        <v>5.23228325774425</v>
      </c>
      <c r="C666" s="27" t="n">
        <f aca="false">VLOOKUP(B666,'SK - HITS TAKEN'!$A$3:$B$55,2)</f>
        <v>67</v>
      </c>
      <c r="D666" s="27" t="n">
        <f aca="false">IF(TOT!AK668&lt;400,IF(C666&gt;66,66,C666),C666)</f>
        <v>67</v>
      </c>
      <c r="E666" s="27" t="n">
        <f aca="false">IF(TOT!AK668&lt;200,IF(D666&gt;60,60,D666),D666)</f>
        <v>67</v>
      </c>
      <c r="F666" s="27" t="n">
        <f aca="false">IF(TOT!AN668&lt;13.4,IF(E666&gt;73,73,E666),E666)</f>
        <v>67</v>
      </c>
      <c r="G666" s="27" t="n">
        <f aca="false">IF(TOT!AN668&lt;11,IF(F666&gt;66,66,F666),F666)</f>
        <v>67</v>
      </c>
    </row>
    <row r="667" customFormat="false" ht="13" hidden="false" customHeight="true" outlineLevel="0" collapsed="false">
      <c r="A667" s="17" t="s">
        <v>3105</v>
      </c>
      <c r="B667" s="50" t="n">
        <f aca="false">(TOT!BN669*60)/TOT!AK669</f>
        <v>7.01146937892237</v>
      </c>
      <c r="C667" s="27" t="n">
        <f aca="false">VLOOKUP(B667,'SK - HITS TAKEN'!$A$3:$B$55,2)</f>
        <v>54</v>
      </c>
      <c r="D667" s="27" t="n">
        <f aca="false">IF(TOT!AK669&lt;400,IF(C667&gt;66,66,C667),C667)</f>
        <v>54</v>
      </c>
      <c r="E667" s="27" t="n">
        <f aca="false">IF(TOT!AK669&lt;200,IF(D667&gt;60,60,D667),D667)</f>
        <v>54</v>
      </c>
      <c r="F667" s="27" t="n">
        <f aca="false">IF(TOT!AN669&lt;13.4,IF(E667&gt;73,73,E667),E667)</f>
        <v>54</v>
      </c>
      <c r="G667" s="27" t="n">
        <f aca="false">IF(TOT!AN669&lt;11,IF(F667&gt;66,66,F667),F667)</f>
        <v>54</v>
      </c>
    </row>
    <row r="668" customFormat="false" ht="13" hidden="false" customHeight="true" outlineLevel="0" collapsed="false">
      <c r="A668" s="17" t="s">
        <v>3109</v>
      </c>
      <c r="B668" s="50" t="n">
        <f aca="false">(TOT!BN670*60)/TOT!AK670</f>
        <v>4.29731970157493</v>
      </c>
      <c r="C668" s="27" t="n">
        <f aca="false">VLOOKUP(B668,'SK - HITS TAKEN'!$A$3:$B$55,2)</f>
        <v>76</v>
      </c>
      <c r="D668" s="27" t="n">
        <f aca="false">IF(TOT!AK670&lt;400,IF(C668&gt;66,66,C668),C668)</f>
        <v>76</v>
      </c>
      <c r="E668" s="27" t="n">
        <f aca="false">IF(TOT!AK670&lt;200,IF(D668&gt;60,60,D668),D668)</f>
        <v>76</v>
      </c>
      <c r="F668" s="27" t="n">
        <f aca="false">IF(TOT!AN670&lt;13.4,IF(E668&gt;73,73,E668),E668)</f>
        <v>76</v>
      </c>
      <c r="G668" s="27" t="n">
        <f aca="false">IF(TOT!AN670&lt;11,IF(F668&gt;66,66,F668),F668)</f>
        <v>76</v>
      </c>
    </row>
    <row r="669" customFormat="false" ht="13" hidden="false" customHeight="true" outlineLevel="0" collapsed="false">
      <c r="A669" s="17" t="s">
        <v>3113</v>
      </c>
      <c r="B669" s="50" t="n">
        <f aca="false">(TOT!BN671*60)/TOT!AK671</f>
        <v>5.2572455627949</v>
      </c>
      <c r="C669" s="27" t="n">
        <f aca="false">VLOOKUP(B669,'SK - HITS TAKEN'!$A$3:$B$55,2)</f>
        <v>67</v>
      </c>
      <c r="D669" s="27" t="n">
        <f aca="false">IF(TOT!AK671&lt;400,IF(C669&gt;66,66,C669),C669)</f>
        <v>67</v>
      </c>
      <c r="E669" s="27" t="n">
        <f aca="false">IF(TOT!AK671&lt;200,IF(D669&gt;60,60,D669),D669)</f>
        <v>67</v>
      </c>
      <c r="F669" s="27" t="n">
        <f aca="false">IF(TOT!AN671&lt;13.4,IF(E669&gt;73,73,E669),E669)</f>
        <v>67</v>
      </c>
      <c r="G669" s="27" t="n">
        <f aca="false">IF(TOT!AN671&lt;11,IF(F669&gt;66,66,F669),F669)</f>
        <v>67</v>
      </c>
    </row>
    <row r="670" customFormat="false" ht="13" hidden="false" customHeight="true" outlineLevel="0" collapsed="false">
      <c r="A670" s="17" t="s">
        <v>3116</v>
      </c>
      <c r="B670" s="50" t="n">
        <f aca="false">(TOT!BN672*60)/TOT!AK672</f>
        <v>4.47138314785369</v>
      </c>
      <c r="C670" s="27" t="n">
        <f aca="false">VLOOKUP(B670,'SK - HITS TAKEN'!$A$3:$B$55,2)</f>
        <v>74</v>
      </c>
      <c r="D670" s="27" t="n">
        <f aca="false">IF(TOT!AK672&lt;400,IF(C670&gt;66,66,C670),C670)</f>
        <v>66</v>
      </c>
      <c r="E670" s="27" t="n">
        <f aca="false">IF(TOT!AK672&lt;200,IF(D670&gt;60,60,D670),D670)</f>
        <v>66</v>
      </c>
      <c r="F670" s="27" t="n">
        <f aca="false">IF(TOT!AN672&lt;13.4,IF(E670&gt;73,73,E670),E670)</f>
        <v>66</v>
      </c>
      <c r="G670" s="27" t="n">
        <f aca="false">IF(TOT!AN672&lt;11,IF(F670&gt;66,66,F670),F670)</f>
        <v>66</v>
      </c>
    </row>
    <row r="671" customFormat="false" ht="13" hidden="false" customHeight="true" outlineLevel="0" collapsed="false">
      <c r="A671" s="17" t="s">
        <v>3120</v>
      </c>
      <c r="B671" s="50" t="n">
        <f aca="false">(TOT!BN673*60)/TOT!AK673</f>
        <v>7.36335744858144</v>
      </c>
      <c r="C671" s="27" t="n">
        <f aca="false">VLOOKUP(B671,'SK - HITS TAKEN'!$A$3:$B$55,2)</f>
        <v>53</v>
      </c>
      <c r="D671" s="27" t="n">
        <f aca="false">IF(TOT!AK673&lt;400,IF(C671&gt;66,66,C671),C671)</f>
        <v>53</v>
      </c>
      <c r="E671" s="27" t="n">
        <f aca="false">IF(TOT!AK673&lt;200,IF(D671&gt;60,60,D671),D671)</f>
        <v>53</v>
      </c>
      <c r="F671" s="27" t="n">
        <f aca="false">IF(TOT!AN673&lt;13.4,IF(E671&gt;73,73,E671),E671)</f>
        <v>53</v>
      </c>
      <c r="G671" s="27" t="n">
        <f aca="false">IF(TOT!AN673&lt;11,IF(F671&gt;66,66,F671),F671)</f>
        <v>53</v>
      </c>
    </row>
    <row r="672" customFormat="false" ht="13" hidden="false" customHeight="true" outlineLevel="0" collapsed="false">
      <c r="A672" s="17" t="s">
        <v>3123</v>
      </c>
      <c r="B672" s="50" t="n">
        <f aca="false">(TOT!BN674*60)/TOT!AK674</f>
        <v>0.771043049903616</v>
      </c>
      <c r="C672" s="27" t="n">
        <f aca="false">VLOOKUP(B672,'SK - HITS TAKEN'!$A$3:$B$55,2)</f>
        <v>99</v>
      </c>
      <c r="D672" s="27" t="n">
        <f aca="false">IF(TOT!AK674&lt;400,IF(C672&gt;66,66,C672),C672)</f>
        <v>66</v>
      </c>
      <c r="E672" s="27" t="n">
        <f aca="false">IF(TOT!AK674&lt;200,IF(D672&gt;60,60,D672),D672)</f>
        <v>60</v>
      </c>
      <c r="F672" s="27" t="n">
        <f aca="false">IF(TOT!AN674&lt;13.4,IF(E672&gt;73,73,E672),E672)</f>
        <v>60</v>
      </c>
      <c r="G672" s="27" t="n">
        <f aca="false">IF(TOT!AN674&lt;11,IF(F672&gt;66,66,F672),F672)</f>
        <v>60</v>
      </c>
    </row>
    <row r="673" customFormat="false" ht="13" hidden="false" customHeight="true" outlineLevel="0" collapsed="false">
      <c r="A673" s="17" t="s">
        <v>3127</v>
      </c>
      <c r="B673" s="50" t="n">
        <f aca="false">(TOT!BN675*60)/TOT!AK675</f>
        <v>2.48811570749469</v>
      </c>
      <c r="C673" s="27" t="n">
        <f aca="false">VLOOKUP(B673,'SK - HITS TAKEN'!$A$3:$B$55,2)</f>
        <v>94</v>
      </c>
      <c r="D673" s="27" t="n">
        <f aca="false">IF(TOT!AK675&lt;400,IF(C673&gt;66,66,C673),C673)</f>
        <v>94</v>
      </c>
      <c r="E673" s="27" t="n">
        <f aca="false">IF(TOT!AK675&lt;200,IF(D673&gt;60,60,D673),D673)</f>
        <v>94</v>
      </c>
      <c r="F673" s="27" t="n">
        <f aca="false">IF(TOT!AN675&lt;13.4,IF(E673&gt;73,73,E673),E673)</f>
        <v>94</v>
      </c>
      <c r="G673" s="27" t="n">
        <f aca="false">IF(TOT!AN675&lt;11,IF(F673&gt;66,66,F673),F673)</f>
        <v>94</v>
      </c>
    </row>
    <row r="674" customFormat="false" ht="13" hidden="false" customHeight="true" outlineLevel="0" collapsed="false">
      <c r="A674" s="17" t="s">
        <v>3132</v>
      </c>
      <c r="B674" s="50" t="n">
        <f aca="false">(TOT!BN676*60)/TOT!AK676</f>
        <v>6.6303809995052</v>
      </c>
      <c r="C674" s="27" t="n">
        <f aca="false">VLOOKUP(B674,'SK - HITS TAKEN'!$A$3:$B$55,2)</f>
        <v>57</v>
      </c>
      <c r="D674" s="27" t="n">
        <f aca="false">IF(TOT!AK676&lt;400,IF(C674&gt;66,66,C674),C674)</f>
        <v>57</v>
      </c>
      <c r="E674" s="27" t="n">
        <f aca="false">IF(TOT!AK676&lt;200,IF(D674&gt;60,60,D674),D674)</f>
        <v>57</v>
      </c>
      <c r="F674" s="27" t="n">
        <f aca="false">IF(TOT!AN676&lt;13.4,IF(E674&gt;73,73,E674),E674)</f>
        <v>57</v>
      </c>
      <c r="G674" s="27" t="n">
        <f aca="false">IF(TOT!AN676&lt;11,IF(F674&gt;66,66,F674),F674)</f>
        <v>57</v>
      </c>
    </row>
    <row r="675" customFormat="false" ht="13" hidden="false" customHeight="true" outlineLevel="0" collapsed="false">
      <c r="A675" s="17" t="s">
        <v>3137</v>
      </c>
      <c r="B675" s="50" t="n">
        <f aca="false">(TOT!BN677*60)/TOT!AK677</f>
        <v>3.23151125401929</v>
      </c>
      <c r="C675" s="27" t="n">
        <f aca="false">VLOOKUP(B675,'SK - HITS TAKEN'!$A$3:$B$55,2)</f>
        <v>87</v>
      </c>
      <c r="D675" s="27" t="n">
        <f aca="false">IF(TOT!AK677&lt;400,IF(C675&gt;66,66,C675),C675)</f>
        <v>87</v>
      </c>
      <c r="E675" s="27" t="n">
        <f aca="false">IF(TOT!AK677&lt;200,IF(D675&gt;60,60,D675),D675)</f>
        <v>87</v>
      </c>
      <c r="F675" s="27" t="n">
        <f aca="false">IF(TOT!AN677&lt;13.4,IF(E675&gt;73,73,E675),E675)</f>
        <v>87</v>
      </c>
      <c r="G675" s="27" t="n">
        <f aca="false">IF(TOT!AN677&lt;11,IF(F675&gt;66,66,F675),F675)</f>
        <v>87</v>
      </c>
    </row>
    <row r="676" customFormat="false" ht="13" hidden="false" customHeight="true" outlineLevel="0" collapsed="false">
      <c r="A676" s="17" t="s">
        <v>3141</v>
      </c>
      <c r="B676" s="50" t="n">
        <f aca="false">(TOT!BN678*60)/TOT!AK678</f>
        <v>5.46835443037969</v>
      </c>
      <c r="C676" s="27" t="n">
        <f aca="false">VLOOKUP(B676,'SK - HITS TAKEN'!$A$3:$B$55,2)</f>
        <v>65</v>
      </c>
      <c r="D676" s="27" t="n">
        <f aca="false">IF(TOT!AK678&lt;400,IF(C676&gt;66,66,C676),C676)</f>
        <v>65</v>
      </c>
      <c r="E676" s="27" t="n">
        <f aca="false">IF(TOT!AK678&lt;200,IF(D676&gt;60,60,D676),D676)</f>
        <v>60</v>
      </c>
      <c r="F676" s="27" t="n">
        <f aca="false">IF(TOT!AN678&lt;13.4,IF(E676&gt;73,73,E676),E676)</f>
        <v>60</v>
      </c>
      <c r="G676" s="27" t="n">
        <f aca="false">IF(TOT!AN678&lt;11,IF(F676&gt;66,66,F676),F676)</f>
        <v>60</v>
      </c>
    </row>
    <row r="677" customFormat="false" ht="13" hidden="false" customHeight="true" outlineLevel="0" collapsed="false">
      <c r="A677" s="17" t="s">
        <v>3144</v>
      </c>
      <c r="B677" s="50" t="n">
        <f aca="false">(TOT!BN679*60)/TOT!AK679</f>
        <v>3.55222618256509</v>
      </c>
      <c r="C677" s="27" t="n">
        <f aca="false">VLOOKUP(B677,'SK - HITS TAKEN'!$A$3:$B$55,2)</f>
        <v>84</v>
      </c>
      <c r="D677" s="27" t="n">
        <f aca="false">IF(TOT!AK679&lt;400,IF(C677&gt;66,66,C677),C677)</f>
        <v>84</v>
      </c>
      <c r="E677" s="27" t="n">
        <f aca="false">IF(TOT!AK679&lt;200,IF(D677&gt;60,60,D677),D677)</f>
        <v>84</v>
      </c>
      <c r="F677" s="27" t="n">
        <f aca="false">IF(TOT!AN679&lt;13.4,IF(E677&gt;73,73,E677),E677)</f>
        <v>84</v>
      </c>
      <c r="G677" s="27" t="n">
        <f aca="false">IF(TOT!AN679&lt;11,IF(F677&gt;66,66,F677),F677)</f>
        <v>84</v>
      </c>
    </row>
    <row r="678" customFormat="false" ht="13" hidden="false" customHeight="true" outlineLevel="0" collapsed="false">
      <c r="A678" s="17" t="s">
        <v>3147</v>
      </c>
      <c r="B678" s="50" t="n">
        <f aca="false">(TOT!BN680*60)/TOT!AK680</f>
        <v>4.73797559224695</v>
      </c>
      <c r="C678" s="27" t="n">
        <f aca="false">VLOOKUP(B678,'SK - HITS TAKEN'!$A$3:$B$55,2)</f>
        <v>72</v>
      </c>
      <c r="D678" s="27" t="n">
        <f aca="false">IF(TOT!AK680&lt;400,IF(C678&gt;66,66,C678),C678)</f>
        <v>72</v>
      </c>
      <c r="E678" s="27" t="n">
        <f aca="false">IF(TOT!AK680&lt;200,IF(D678&gt;60,60,D678),D678)</f>
        <v>72</v>
      </c>
      <c r="F678" s="27" t="n">
        <f aca="false">IF(TOT!AN680&lt;13.4,IF(E678&gt;73,73,E678),E678)</f>
        <v>72</v>
      </c>
      <c r="G678" s="27" t="n">
        <f aca="false">IF(TOT!AN680&lt;11,IF(F678&gt;66,66,F678),F678)</f>
        <v>72</v>
      </c>
    </row>
    <row r="679" customFormat="false" ht="13" hidden="false" customHeight="true" outlineLevel="0" collapsed="false">
      <c r="A679" s="17" t="s">
        <v>3150</v>
      </c>
      <c r="B679" s="50" t="n">
        <f aca="false">(TOT!BN681*60)/TOT!AK681</f>
        <v>5.29613687135632</v>
      </c>
      <c r="C679" s="27" t="n">
        <f aca="false">VLOOKUP(B679,'SK - HITS TAKEN'!$A$3:$B$55,2)</f>
        <v>67</v>
      </c>
      <c r="D679" s="27" t="n">
        <f aca="false">IF(TOT!AK681&lt;400,IF(C679&gt;66,66,C679),C679)</f>
        <v>67</v>
      </c>
      <c r="E679" s="27" t="n">
        <f aca="false">IF(TOT!AK681&lt;200,IF(D679&gt;60,60,D679),D679)</f>
        <v>67</v>
      </c>
      <c r="F679" s="27" t="n">
        <f aca="false">IF(TOT!AN681&lt;13.4,IF(E679&gt;73,73,E679),E679)</f>
        <v>67</v>
      </c>
      <c r="G679" s="27" t="n">
        <f aca="false">IF(TOT!AN681&lt;11,IF(F679&gt;66,66,F679),F679)</f>
        <v>67</v>
      </c>
    </row>
    <row r="680" customFormat="false" ht="13" hidden="false" customHeight="true" outlineLevel="0" collapsed="false">
      <c r="A680" s="17" t="s">
        <v>3154</v>
      </c>
      <c r="B680" s="50" t="n">
        <f aca="false">(TOT!BN682*60)/TOT!AK682</f>
        <v>5.05627321616677</v>
      </c>
      <c r="C680" s="27" t="n">
        <f aca="false">VLOOKUP(B680,'SK - HITS TAKEN'!$A$3:$B$55,2)</f>
        <v>69</v>
      </c>
      <c r="D680" s="27" t="n">
        <f aca="false">IF(TOT!AK682&lt;400,IF(C680&gt;66,66,C680),C680)</f>
        <v>69</v>
      </c>
      <c r="E680" s="27" t="n">
        <f aca="false">IF(TOT!AK682&lt;200,IF(D680&gt;60,60,D680),D680)</f>
        <v>69</v>
      </c>
      <c r="F680" s="27" t="n">
        <f aca="false">IF(TOT!AN682&lt;13.4,IF(E680&gt;73,73,E680),E680)</f>
        <v>69</v>
      </c>
      <c r="G680" s="27" t="n">
        <f aca="false">IF(TOT!AN682&lt;11,IF(F680&gt;66,66,F680),F680)</f>
        <v>69</v>
      </c>
    </row>
    <row r="681" customFormat="false" ht="13" hidden="false" customHeight="true" outlineLevel="0" collapsed="false">
      <c r="A681" s="17" t="s">
        <v>3157</v>
      </c>
      <c r="B681" s="50" t="n">
        <f aca="false">(TOT!BN683*60)/TOT!AK683</f>
        <v>0</v>
      </c>
      <c r="C681" s="27" t="n">
        <f aca="false">VLOOKUP(B681,'SK - HITS TAKEN'!$A$3:$B$55,2)</f>
        <v>99</v>
      </c>
      <c r="D681" s="27" t="n">
        <f aca="false">IF(TOT!AK683&lt;400,IF(C681&gt;66,66,C681),C681)</f>
        <v>66</v>
      </c>
      <c r="E681" s="27" t="n">
        <f aca="false">IF(TOT!AK683&lt;200,IF(D681&gt;60,60,D681),D681)</f>
        <v>60</v>
      </c>
      <c r="F681" s="27" t="n">
        <f aca="false">IF(TOT!AN683&lt;13.4,IF(E681&gt;73,73,E681),E681)</f>
        <v>60</v>
      </c>
      <c r="G681" s="27" t="n">
        <f aca="false">IF(TOT!AN683&lt;11,IF(F681&gt;66,66,F681),F681)</f>
        <v>60</v>
      </c>
    </row>
    <row r="682" customFormat="false" ht="13" hidden="false" customHeight="true" outlineLevel="0" collapsed="false">
      <c r="A682" s="17" t="s">
        <v>3161</v>
      </c>
      <c r="B682" s="50" t="n">
        <f aca="false">(TOT!BN684*60)/TOT!AK684</f>
        <v>3.06227716142111</v>
      </c>
      <c r="C682" s="27" t="n">
        <f aca="false">VLOOKUP(B682,'SK - HITS TAKEN'!$A$3:$B$55,2)</f>
        <v>89</v>
      </c>
      <c r="D682" s="27" t="n">
        <f aca="false">IF(TOT!AK684&lt;400,IF(C682&gt;66,66,C682),C682)</f>
        <v>89</v>
      </c>
      <c r="E682" s="27" t="n">
        <f aca="false">IF(TOT!AK684&lt;200,IF(D682&gt;60,60,D682),D682)</f>
        <v>89</v>
      </c>
      <c r="F682" s="27" t="n">
        <f aca="false">IF(TOT!AN684&lt;13.4,IF(E682&gt;73,73,E682),E682)</f>
        <v>89</v>
      </c>
      <c r="G682" s="27" t="n">
        <f aca="false">IF(TOT!AN684&lt;11,IF(F682&gt;66,66,F682),F682)</f>
        <v>89</v>
      </c>
    </row>
    <row r="683" customFormat="false" ht="13" hidden="false" customHeight="true" outlineLevel="0" collapsed="false">
      <c r="A683" s="17" t="s">
        <v>3165</v>
      </c>
      <c r="B683" s="50" t="n">
        <f aca="false">(TOT!BN685*60)/TOT!AK685</f>
        <v>2.70826910032675</v>
      </c>
      <c r="C683" s="27" t="n">
        <f aca="false">VLOOKUP(B683,'SK - HITS TAKEN'!$A$3:$B$55,2)</f>
        <v>93</v>
      </c>
      <c r="D683" s="27" t="n">
        <f aca="false">IF(TOT!AK685&lt;400,IF(C683&gt;66,66,C683),C683)</f>
        <v>93</v>
      </c>
      <c r="E683" s="27" t="n">
        <f aca="false">IF(TOT!AK685&lt;200,IF(D683&gt;60,60,D683),D683)</f>
        <v>93</v>
      </c>
      <c r="F683" s="27" t="n">
        <f aca="false">IF(TOT!AN685&lt;13.4,IF(E683&gt;73,73,E683),E683)</f>
        <v>93</v>
      </c>
      <c r="G683" s="27" t="n">
        <f aca="false">IF(TOT!AN685&lt;11,IF(F683&gt;66,66,F683),F683)</f>
        <v>93</v>
      </c>
    </row>
    <row r="684" customFormat="false" ht="13" hidden="false" customHeight="true" outlineLevel="0" collapsed="false">
      <c r="A684" s="17" t="s">
        <v>3168</v>
      </c>
      <c r="B684" s="50" t="n">
        <f aca="false">(TOT!BN686*60)/TOT!AK686</f>
        <v>5.82121608610872</v>
      </c>
      <c r="C684" s="27" t="n">
        <f aca="false">VLOOKUP(B684,'SK - HITS TAKEN'!$A$3:$B$55,2)</f>
        <v>62</v>
      </c>
      <c r="D684" s="27" t="n">
        <f aca="false">IF(TOT!AK686&lt;400,IF(C684&gt;66,66,C684),C684)</f>
        <v>62</v>
      </c>
      <c r="E684" s="27" t="n">
        <f aca="false">IF(TOT!AK686&lt;200,IF(D684&gt;60,60,D684),D684)</f>
        <v>62</v>
      </c>
      <c r="F684" s="27" t="n">
        <f aca="false">IF(TOT!AN686&lt;13.4,IF(E684&gt;73,73,E684),E684)</f>
        <v>62</v>
      </c>
      <c r="G684" s="27" t="n">
        <f aca="false">IF(TOT!AN686&lt;11,IF(F684&gt;66,66,F684),F684)</f>
        <v>62</v>
      </c>
    </row>
    <row r="685" customFormat="false" ht="13" hidden="false" customHeight="true" outlineLevel="0" collapsed="false">
      <c r="A685" s="17" t="s">
        <v>3171</v>
      </c>
      <c r="B685" s="50" t="n">
        <f aca="false">(TOT!BN687*60)/TOT!AK687</f>
        <v>3.94771670216933</v>
      </c>
      <c r="C685" s="27" t="n">
        <f aca="false">VLOOKUP(B685,'SK - HITS TAKEN'!$A$3:$B$55,2)</f>
        <v>80</v>
      </c>
      <c r="D685" s="27" t="n">
        <f aca="false">IF(TOT!AK687&lt;400,IF(C685&gt;66,66,C685),C685)</f>
        <v>80</v>
      </c>
      <c r="E685" s="27" t="n">
        <f aca="false">IF(TOT!AK687&lt;200,IF(D685&gt;60,60,D685),D685)</f>
        <v>80</v>
      </c>
      <c r="F685" s="27" t="n">
        <f aca="false">IF(TOT!AN687&lt;13.4,IF(E685&gt;73,73,E685),E685)</f>
        <v>80</v>
      </c>
      <c r="G685" s="27" t="n">
        <f aca="false">IF(TOT!AN687&lt;11,IF(F685&gt;66,66,F685),F685)</f>
        <v>80</v>
      </c>
    </row>
    <row r="686" customFormat="false" ht="13" hidden="false" customHeight="true" outlineLevel="0" collapsed="false">
      <c r="A686" s="17" t="s">
        <v>3173</v>
      </c>
      <c r="B686" s="50" t="n">
        <f aca="false">(TOT!BN688*60)/TOT!AK688</f>
        <v>3.80116959064327</v>
      </c>
      <c r="C686" s="27" t="n">
        <f aca="false">VLOOKUP(B686,'SK - HITS TAKEN'!$A$3:$B$55,2)</f>
        <v>82</v>
      </c>
      <c r="D686" s="27" t="n">
        <f aca="false">IF(TOT!AK688&lt;400,IF(C686&gt;66,66,C686),C686)</f>
        <v>82</v>
      </c>
      <c r="E686" s="27" t="n">
        <f aca="false">IF(TOT!AK688&lt;200,IF(D686&gt;60,60,D686),D686)</f>
        <v>82</v>
      </c>
      <c r="F686" s="27" t="n">
        <f aca="false">IF(TOT!AN688&lt;13.4,IF(E686&gt;73,73,E686),E686)</f>
        <v>73</v>
      </c>
      <c r="G686" s="27" t="n">
        <f aca="false">IF(TOT!AN688&lt;11,IF(F686&gt;66,66,F686),F686)</f>
        <v>66</v>
      </c>
    </row>
    <row r="687" customFormat="false" ht="13" hidden="false" customHeight="true" outlineLevel="0" collapsed="false">
      <c r="A687" s="17" t="s">
        <v>3178</v>
      </c>
      <c r="B687" s="50" t="n">
        <f aca="false">(TOT!BN689*60)/TOT!AK689</f>
        <v>9.30509991052788</v>
      </c>
      <c r="C687" s="27" t="n">
        <f aca="false">VLOOKUP(B687,'SK - HITS TAKEN'!$A$3:$B$55,2)</f>
        <v>47</v>
      </c>
      <c r="D687" s="27" t="n">
        <f aca="false">IF(TOT!AK689&lt;400,IF(C687&gt;66,66,C687),C687)</f>
        <v>47</v>
      </c>
      <c r="E687" s="27" t="n">
        <f aca="false">IF(TOT!AK689&lt;200,IF(D687&gt;60,60,D687),D687)</f>
        <v>47</v>
      </c>
      <c r="F687" s="27" t="n">
        <f aca="false">IF(TOT!AN689&lt;13.4,IF(E687&gt;73,73,E687),E687)</f>
        <v>47</v>
      </c>
      <c r="G687" s="27" t="n">
        <f aca="false">IF(TOT!AN689&lt;11,IF(F687&gt;66,66,F687),F687)</f>
        <v>47</v>
      </c>
    </row>
    <row r="688" customFormat="false" ht="13" hidden="false" customHeight="true" outlineLevel="0" collapsed="false">
      <c r="A688" s="17" t="s">
        <v>3181</v>
      </c>
      <c r="B688" s="50" t="n">
        <f aca="false">(TOT!BN690*60)/TOT!AK690</f>
        <v>3.77449794338253</v>
      </c>
      <c r="C688" s="27" t="n">
        <f aca="false">VLOOKUP(B688,'SK - HITS TAKEN'!$A$3:$B$55,2)</f>
        <v>82</v>
      </c>
      <c r="D688" s="27" t="n">
        <f aca="false">IF(TOT!AK690&lt;400,IF(C688&gt;66,66,C688),C688)</f>
        <v>66</v>
      </c>
      <c r="E688" s="27" t="n">
        <f aca="false">IF(TOT!AK690&lt;200,IF(D688&gt;60,60,D688),D688)</f>
        <v>66</v>
      </c>
      <c r="F688" s="27" t="n">
        <f aca="false">IF(TOT!AN690&lt;13.4,IF(E688&gt;73,73,E688),E688)</f>
        <v>66</v>
      </c>
      <c r="G688" s="27" t="n">
        <f aca="false">IF(TOT!AN690&lt;11,IF(F688&gt;66,66,F688),F688)</f>
        <v>66</v>
      </c>
    </row>
    <row r="689" customFormat="false" ht="13" hidden="false" customHeight="true" outlineLevel="0" collapsed="false">
      <c r="A689" s="17" t="s">
        <v>3183</v>
      </c>
      <c r="B689" s="50" t="n">
        <f aca="false">(TOT!BN691*60)/TOT!AK691</f>
        <v>3.77182770663553</v>
      </c>
      <c r="C689" s="27" t="n">
        <f aca="false">VLOOKUP(B689,'SK - HITS TAKEN'!$A$3:$B$55,2)</f>
        <v>82</v>
      </c>
      <c r="D689" s="27" t="n">
        <f aca="false">IF(TOT!AK691&lt;400,IF(C689&gt;66,66,C689),C689)</f>
        <v>66</v>
      </c>
      <c r="E689" s="27" t="n">
        <f aca="false">IF(TOT!AK691&lt;200,IF(D689&gt;60,60,D689),D689)</f>
        <v>60</v>
      </c>
      <c r="F689" s="27" t="n">
        <f aca="false">IF(TOT!AN691&lt;13.4,IF(E689&gt;73,73,E689),E689)</f>
        <v>60</v>
      </c>
      <c r="G689" s="27" t="n">
        <f aca="false">IF(TOT!AN691&lt;11,IF(F689&gt;66,66,F689),F689)</f>
        <v>60</v>
      </c>
    </row>
    <row r="690" customFormat="false" ht="13" hidden="false" customHeight="true" outlineLevel="0" collapsed="false">
      <c r="A690" s="17" t="s">
        <v>3186</v>
      </c>
      <c r="B690" s="50" t="n">
        <f aca="false">(TOT!BN692*60)/TOT!AK692</f>
        <v>1.8787683629621</v>
      </c>
      <c r="C690" s="27" t="n">
        <f aca="false">VLOOKUP(B690,'SK - HITS TAKEN'!$A$3:$B$55,2)</f>
        <v>97</v>
      </c>
      <c r="D690" s="27" t="n">
        <f aca="false">IF(TOT!AK692&lt;400,IF(C690&gt;66,66,C690),C690)</f>
        <v>97</v>
      </c>
      <c r="E690" s="27" t="n">
        <f aca="false">IF(TOT!AK692&lt;200,IF(D690&gt;60,60,D690),D690)</f>
        <v>97</v>
      </c>
      <c r="F690" s="27" t="n">
        <f aca="false">IF(TOT!AN692&lt;13.4,IF(E690&gt;73,73,E690),E690)</f>
        <v>97</v>
      </c>
      <c r="G690" s="27" t="n">
        <f aca="false">IF(TOT!AN692&lt;11,IF(F690&gt;66,66,F690),F690)</f>
        <v>97</v>
      </c>
    </row>
    <row r="691" customFormat="false" ht="13" hidden="false" customHeight="true" outlineLevel="0" collapsed="false">
      <c r="A691" s="17" t="s">
        <v>3191</v>
      </c>
      <c r="B691" s="50" t="n">
        <f aca="false">(TOT!BN693*60)/TOT!AK693</f>
        <v>3.78020791143513</v>
      </c>
      <c r="C691" s="27" t="n">
        <f aca="false">VLOOKUP(B691,'SK - HITS TAKEN'!$A$3:$B$55,2)</f>
        <v>82</v>
      </c>
      <c r="D691" s="27" t="n">
        <f aca="false">IF(TOT!AK693&lt;400,IF(C691&gt;66,66,C691),C691)</f>
        <v>82</v>
      </c>
      <c r="E691" s="27" t="n">
        <f aca="false">IF(TOT!AK693&lt;200,IF(D691&gt;60,60,D691),D691)</f>
        <v>82</v>
      </c>
      <c r="F691" s="27" t="n">
        <f aca="false">IF(TOT!AN693&lt;13.4,IF(E691&gt;73,73,E691),E691)</f>
        <v>82</v>
      </c>
      <c r="G691" s="27" t="n">
        <f aca="false">IF(TOT!AN693&lt;11,IF(F691&gt;66,66,F691),F691)</f>
        <v>82</v>
      </c>
    </row>
    <row r="692" customFormat="false" ht="13" hidden="false" customHeight="true" outlineLevel="0" collapsed="false">
      <c r="A692" s="17" t="s">
        <v>3196</v>
      </c>
      <c r="B692" s="50" t="n">
        <f aca="false">(TOT!BN694*60)/TOT!AK694</f>
        <v>2.96485537085903</v>
      </c>
      <c r="C692" s="27" t="n">
        <f aca="false">VLOOKUP(B692,'SK - HITS TAKEN'!$A$3:$B$55,2)</f>
        <v>90</v>
      </c>
      <c r="D692" s="27" t="n">
        <f aca="false">IF(TOT!AK694&lt;400,IF(C692&gt;66,66,C692),C692)</f>
        <v>90</v>
      </c>
      <c r="E692" s="27" t="n">
        <f aca="false">IF(TOT!AK694&lt;200,IF(D692&gt;60,60,D692),D692)</f>
        <v>90</v>
      </c>
      <c r="F692" s="27" t="n">
        <f aca="false">IF(TOT!AN694&lt;13.4,IF(E692&gt;73,73,E692),E692)</f>
        <v>90</v>
      </c>
      <c r="G692" s="27" t="n">
        <f aca="false">IF(TOT!AN694&lt;11,IF(F692&gt;66,66,F692),F692)</f>
        <v>90</v>
      </c>
    </row>
    <row r="693" customFormat="false" ht="13" hidden="false" customHeight="true" outlineLevel="0" collapsed="false">
      <c r="A693" s="17" t="s">
        <v>3200</v>
      </c>
      <c r="B693" s="50" t="n">
        <f aca="false">(TOT!BN695*60)/TOT!AK695</f>
        <v>6.45933014354067</v>
      </c>
      <c r="C693" s="27" t="n">
        <f aca="false">VLOOKUP(B693,'SK - HITS TAKEN'!$A$3:$B$55,2)</f>
        <v>58</v>
      </c>
      <c r="D693" s="27" t="n">
        <f aca="false">IF(TOT!AK695&lt;400,IF(C693&gt;66,66,C693),C693)</f>
        <v>58</v>
      </c>
      <c r="E693" s="27" t="n">
        <f aca="false">IF(TOT!AK695&lt;200,IF(D693&gt;60,60,D693),D693)</f>
        <v>58</v>
      </c>
      <c r="F693" s="27" t="n">
        <f aca="false">IF(TOT!AN695&lt;13.4,IF(E693&gt;73,73,E693),E693)</f>
        <v>58</v>
      </c>
      <c r="G693" s="27" t="n">
        <f aca="false">IF(TOT!AN695&lt;11,IF(F693&gt;66,66,F693),F693)</f>
        <v>58</v>
      </c>
    </row>
    <row r="694" customFormat="false" ht="13" hidden="false" customHeight="true" outlineLevel="0" collapsed="false">
      <c r="A694" s="17" t="s">
        <v>3204</v>
      </c>
      <c r="B694" s="50" t="n">
        <f aca="false">(TOT!BN696*60)/TOT!AK696</f>
        <v>3.36783020522715</v>
      </c>
      <c r="C694" s="27" t="n">
        <f aca="false">VLOOKUP(B694,'SK - HITS TAKEN'!$A$3:$B$55,2)</f>
        <v>86</v>
      </c>
      <c r="D694" s="27" t="n">
        <f aca="false">IF(TOT!AK696&lt;400,IF(C694&gt;66,66,C694),C694)</f>
        <v>66</v>
      </c>
      <c r="E694" s="27" t="n">
        <f aca="false">IF(TOT!AK696&lt;200,IF(D694&gt;60,60,D694),D694)</f>
        <v>66</v>
      </c>
      <c r="F694" s="27" t="n">
        <f aca="false">IF(TOT!AN696&lt;13.4,IF(E694&gt;73,73,E694),E694)</f>
        <v>66</v>
      </c>
      <c r="G694" s="27" t="n">
        <f aca="false">IF(TOT!AN696&lt;11,IF(F694&gt;66,66,F694),F694)</f>
        <v>66</v>
      </c>
    </row>
    <row r="695" customFormat="false" ht="13" hidden="false" customHeight="true" outlineLevel="0" collapsed="false">
      <c r="A695" s="17" t="s">
        <v>3206</v>
      </c>
      <c r="B695" s="50" t="n">
        <f aca="false">(TOT!BN697*60)/TOT!AK697</f>
        <v>1.56632403328439</v>
      </c>
      <c r="C695" s="27" t="n">
        <f aca="false">VLOOKUP(B695,'SK - HITS TAKEN'!$A$3:$B$55,2)</f>
        <v>99</v>
      </c>
      <c r="D695" s="27" t="n">
        <f aca="false">IF(TOT!AK697&lt;400,IF(C695&gt;66,66,C695),C695)</f>
        <v>99</v>
      </c>
      <c r="E695" s="27" t="n">
        <f aca="false">IF(TOT!AK697&lt;200,IF(D695&gt;60,60,D695),D695)</f>
        <v>99</v>
      </c>
      <c r="F695" s="27" t="n">
        <f aca="false">IF(TOT!AN697&lt;13.4,IF(E695&gt;73,73,E695),E695)</f>
        <v>99</v>
      </c>
      <c r="G695" s="27" t="n">
        <f aca="false">IF(TOT!AN697&lt;11,IF(F695&gt;66,66,F695),F695)</f>
        <v>99</v>
      </c>
    </row>
    <row r="696" customFormat="false" ht="13" hidden="false" customHeight="true" outlineLevel="0" collapsed="false">
      <c r="A696" s="17" t="s">
        <v>3210</v>
      </c>
      <c r="B696" s="50" t="n">
        <f aca="false">(TOT!BN698*60)/TOT!AK698</f>
        <v>7.89473684210526</v>
      </c>
      <c r="C696" s="27" t="n">
        <f aca="false">VLOOKUP(B696,'SK - HITS TAKEN'!$A$3:$B$55,2)</f>
        <v>51</v>
      </c>
      <c r="D696" s="27" t="n">
        <f aca="false">IF(TOT!AK698&lt;400,IF(C696&gt;66,66,C696),C696)</f>
        <v>51</v>
      </c>
      <c r="E696" s="27" t="n">
        <f aca="false">IF(TOT!AK698&lt;200,IF(D696&gt;60,60,D696),D696)</f>
        <v>51</v>
      </c>
      <c r="F696" s="27" t="n">
        <f aca="false">IF(TOT!AN698&lt;13.4,IF(E696&gt;73,73,E696),E696)</f>
        <v>51</v>
      </c>
      <c r="G696" s="27" t="n">
        <f aca="false">IF(TOT!AN698&lt;11,IF(F696&gt;66,66,F696),F696)</f>
        <v>51</v>
      </c>
    </row>
    <row r="697" customFormat="false" ht="13" hidden="false" customHeight="true" outlineLevel="0" collapsed="false">
      <c r="A697" s="17" t="s">
        <v>3215</v>
      </c>
      <c r="B697" s="50" t="n">
        <f aca="false">(TOT!BN699*60)/TOT!AK699</f>
        <v>5.56478726282024</v>
      </c>
      <c r="C697" s="27" t="n">
        <f aca="false">VLOOKUP(B697,'SK - HITS TAKEN'!$A$3:$B$55,2)</f>
        <v>64</v>
      </c>
      <c r="D697" s="27" t="n">
        <f aca="false">IF(TOT!AK699&lt;400,IF(C697&gt;66,66,C697),C697)</f>
        <v>64</v>
      </c>
      <c r="E697" s="27" t="n">
        <f aca="false">IF(TOT!AK699&lt;200,IF(D697&gt;60,60,D697),D697)</f>
        <v>64</v>
      </c>
      <c r="F697" s="27" t="n">
        <f aca="false">IF(TOT!AN699&lt;13.4,IF(E697&gt;73,73,E697),E697)</f>
        <v>64</v>
      </c>
      <c r="G697" s="27" t="n">
        <f aca="false">IF(TOT!AN699&lt;11,IF(F697&gt;66,66,F697),F697)</f>
        <v>64</v>
      </c>
    </row>
    <row r="698" customFormat="false" ht="13" hidden="false" customHeight="true" outlineLevel="0" collapsed="false">
      <c r="A698" s="17" t="s">
        <v>3219</v>
      </c>
      <c r="B698" s="50" t="n">
        <f aca="false">(TOT!BN700*60)/TOT!AK700</f>
        <v>5.36338904003109</v>
      </c>
      <c r="C698" s="27" t="n">
        <f aca="false">VLOOKUP(B698,'SK - HITS TAKEN'!$A$3:$B$55,2)</f>
        <v>66</v>
      </c>
      <c r="D698" s="27" t="n">
        <f aca="false">IF(TOT!AK700&lt;400,IF(C698&gt;66,66,C698),C698)</f>
        <v>66</v>
      </c>
      <c r="E698" s="27" t="n">
        <f aca="false">IF(TOT!AK700&lt;200,IF(D698&gt;60,60,D698),D698)</f>
        <v>66</v>
      </c>
      <c r="F698" s="27" t="n">
        <f aca="false">IF(TOT!AN700&lt;13.4,IF(E698&gt;73,73,E698),E698)</f>
        <v>66</v>
      </c>
      <c r="G698" s="27" t="n">
        <f aca="false">IF(TOT!AN700&lt;11,IF(F698&gt;66,66,F698),F698)</f>
        <v>66</v>
      </c>
    </row>
    <row r="699" customFormat="false" ht="13" hidden="false" customHeight="true" outlineLevel="0" collapsed="false">
      <c r="A699" s="17" t="s">
        <v>3223</v>
      </c>
      <c r="B699" s="50" t="n">
        <f aca="false">(TOT!BN701*60)/TOT!AK701</f>
        <v>4.52923724039507</v>
      </c>
      <c r="C699" s="27" t="n">
        <f aca="false">VLOOKUP(B699,'SK - HITS TAKEN'!$A$3:$B$55,2)</f>
        <v>74</v>
      </c>
      <c r="D699" s="27" t="n">
        <f aca="false">IF(TOT!AK701&lt;400,IF(C699&gt;66,66,C699),C699)</f>
        <v>74</v>
      </c>
      <c r="E699" s="27" t="n">
        <f aca="false">IF(TOT!AK701&lt;200,IF(D699&gt;60,60,D699),D699)</f>
        <v>74</v>
      </c>
      <c r="F699" s="27" t="n">
        <f aca="false">IF(TOT!AN701&lt;13.4,IF(E699&gt;73,73,E699),E699)</f>
        <v>73</v>
      </c>
      <c r="G699" s="27" t="n">
        <f aca="false">IF(TOT!AN701&lt;11,IF(F699&gt;66,66,F699),F699)</f>
        <v>73</v>
      </c>
    </row>
    <row r="700" customFormat="false" ht="13" hidden="false" customHeight="true" outlineLevel="0" collapsed="false">
      <c r="A700" s="17" t="s">
        <v>3228</v>
      </c>
      <c r="B700" s="50" t="n">
        <f aca="false">(TOT!BN702*60)/TOT!AK702</f>
        <v>6.33415605679251</v>
      </c>
      <c r="C700" s="27" t="n">
        <f aca="false">VLOOKUP(B700,'SK - HITS TAKEN'!$A$3:$B$55,2)</f>
        <v>58</v>
      </c>
      <c r="D700" s="27" t="n">
        <f aca="false">IF(TOT!AK702&lt;400,IF(C700&gt;66,66,C700),C700)</f>
        <v>58</v>
      </c>
      <c r="E700" s="27" t="n">
        <f aca="false">IF(TOT!AK702&lt;200,IF(D700&gt;60,60,D700),D700)</f>
        <v>58</v>
      </c>
      <c r="F700" s="27" t="n">
        <f aca="false">IF(TOT!AN702&lt;13.4,IF(E700&gt;73,73,E700),E700)</f>
        <v>58</v>
      </c>
      <c r="G700" s="27" t="n">
        <f aca="false">IF(TOT!AN702&lt;11,IF(F700&gt;66,66,F700),F700)</f>
        <v>58</v>
      </c>
    </row>
    <row r="701" customFormat="false" ht="13" hidden="false" customHeight="true" outlineLevel="0" collapsed="false">
      <c r="A701" s="17" t="s">
        <v>3232</v>
      </c>
      <c r="B701" s="50" t="n">
        <f aca="false">(TOT!BN703*60)/TOT!AK703</f>
        <v>3.25648712912228</v>
      </c>
      <c r="C701" s="27" t="n">
        <f aca="false">VLOOKUP(B701,'SK - HITS TAKEN'!$A$3:$B$55,2)</f>
        <v>87</v>
      </c>
      <c r="D701" s="27" t="n">
        <f aca="false">IF(TOT!AK703&lt;400,IF(C701&gt;66,66,C701),C701)</f>
        <v>87</v>
      </c>
      <c r="E701" s="27" t="n">
        <f aca="false">IF(TOT!AK703&lt;200,IF(D701&gt;60,60,D701),D701)</f>
        <v>87</v>
      </c>
      <c r="F701" s="27" t="n">
        <f aca="false">IF(TOT!AN703&lt;13.4,IF(E701&gt;73,73,E701),E701)</f>
        <v>73</v>
      </c>
      <c r="G701" s="27" t="n">
        <f aca="false">IF(TOT!AN703&lt;11,IF(F701&gt;66,66,F701),F701)</f>
        <v>73</v>
      </c>
    </row>
    <row r="702" customFormat="false" ht="13" hidden="false" customHeight="true" outlineLevel="0" collapsed="false">
      <c r="A702" s="17" t="s">
        <v>3238</v>
      </c>
      <c r="B702" s="50" t="n">
        <f aca="false">(TOT!BN704*60)/TOT!AK704</f>
        <v>6.06747161053259</v>
      </c>
      <c r="C702" s="27" t="n">
        <f aca="false">VLOOKUP(B702,'SK - HITS TAKEN'!$A$3:$B$55,2)</f>
        <v>60</v>
      </c>
      <c r="D702" s="27" t="n">
        <f aca="false">IF(TOT!AK704&lt;400,IF(C702&gt;66,66,C702),C702)</f>
        <v>60</v>
      </c>
      <c r="E702" s="27" t="n">
        <f aca="false">IF(TOT!AK704&lt;200,IF(D702&gt;60,60,D702),D702)</f>
        <v>60</v>
      </c>
      <c r="F702" s="27" t="n">
        <f aca="false">IF(TOT!AN704&lt;13.4,IF(E702&gt;73,73,E702),E702)</f>
        <v>60</v>
      </c>
      <c r="G702" s="27" t="n">
        <f aca="false">IF(TOT!AN704&lt;11,IF(F702&gt;66,66,F702),F702)</f>
        <v>60</v>
      </c>
    </row>
    <row r="703" customFormat="false" ht="13" hidden="false" customHeight="true" outlineLevel="0" collapsed="false">
      <c r="A703" s="17" t="s">
        <v>3244</v>
      </c>
      <c r="B703" s="50" t="n">
        <f aca="false">(TOT!BN705*60)/TOT!AK705</f>
        <v>2.21395406045323</v>
      </c>
      <c r="C703" s="27" t="n">
        <f aca="false">VLOOKUP(B703,'SK - HITS TAKEN'!$A$3:$B$55,2)</f>
        <v>96</v>
      </c>
      <c r="D703" s="27" t="n">
        <f aca="false">IF(TOT!AK705&lt;400,IF(C703&gt;66,66,C703),C703)</f>
        <v>96</v>
      </c>
      <c r="E703" s="27" t="n">
        <f aca="false">IF(TOT!AK705&lt;200,IF(D703&gt;60,60,D703),D703)</f>
        <v>96</v>
      </c>
      <c r="F703" s="27" t="n">
        <f aca="false">IF(TOT!AN705&lt;13.4,IF(E703&gt;73,73,E703),E703)</f>
        <v>73</v>
      </c>
      <c r="G703" s="27" t="n">
        <f aca="false">IF(TOT!AN705&lt;11,IF(F703&gt;66,66,F703),F703)</f>
        <v>73</v>
      </c>
    </row>
    <row r="704" customFormat="false" ht="13" hidden="false" customHeight="true" outlineLevel="0" collapsed="false">
      <c r="A704" s="17" t="s">
        <v>3249</v>
      </c>
      <c r="B704" s="50" t="n">
        <f aca="false">(TOT!BN706*60)/TOT!AK706</f>
        <v>6.11477737866511</v>
      </c>
      <c r="C704" s="27" t="n">
        <f aca="false">VLOOKUP(B704,'SK - HITS TAKEN'!$A$3:$B$55,2)</f>
        <v>60</v>
      </c>
      <c r="D704" s="27" t="n">
        <f aca="false">IF(TOT!AK706&lt;400,IF(C704&gt;66,66,C704),C704)</f>
        <v>60</v>
      </c>
      <c r="E704" s="27" t="n">
        <f aca="false">IF(TOT!AK706&lt;200,IF(D704&gt;60,60,D704),D704)</f>
        <v>60</v>
      </c>
      <c r="F704" s="27" t="n">
        <f aca="false">IF(TOT!AN706&lt;13.4,IF(E704&gt;73,73,E704),E704)</f>
        <v>60</v>
      </c>
      <c r="G704" s="27" t="n">
        <f aca="false">IF(TOT!AN706&lt;11,IF(F704&gt;66,66,F704),F704)</f>
        <v>60</v>
      </c>
    </row>
    <row r="705" customFormat="false" ht="13" hidden="false" customHeight="true" outlineLevel="0" collapsed="false">
      <c r="A705" s="17" t="s">
        <v>3253</v>
      </c>
      <c r="B705" s="50" t="n">
        <f aca="false">(TOT!BN707*60)/TOT!AK707</f>
        <v>5.05235884702591</v>
      </c>
      <c r="C705" s="27" t="n">
        <f aca="false">VLOOKUP(B705,'SK - HITS TAKEN'!$A$3:$B$55,2)</f>
        <v>69</v>
      </c>
      <c r="D705" s="27" t="n">
        <f aca="false">IF(TOT!AK707&lt;400,IF(C705&gt;66,66,C705),C705)</f>
        <v>66</v>
      </c>
      <c r="E705" s="27" t="n">
        <f aca="false">IF(TOT!AK707&lt;200,IF(D705&gt;60,60,D705),D705)</f>
        <v>60</v>
      </c>
      <c r="F705" s="27" t="n">
        <f aca="false">IF(TOT!AN707&lt;13.4,IF(E705&gt;73,73,E705),E705)</f>
        <v>60</v>
      </c>
      <c r="G705" s="27" t="n">
        <f aca="false">IF(TOT!AN707&lt;11,IF(F705&gt;66,66,F705),F705)</f>
        <v>60</v>
      </c>
    </row>
    <row r="706" customFormat="false" ht="13" hidden="false" customHeight="true" outlineLevel="0" collapsed="false">
      <c r="A706" s="17" t="s">
        <v>3256</v>
      </c>
      <c r="B706" s="50" t="n">
        <f aca="false">(TOT!BN708*60)/TOT!AK708</f>
        <v>3.53588875390938</v>
      </c>
      <c r="C706" s="27" t="n">
        <f aca="false">VLOOKUP(B706,'SK - HITS TAKEN'!$A$3:$B$55,2)</f>
        <v>84</v>
      </c>
      <c r="D706" s="27" t="n">
        <f aca="false">IF(TOT!AK708&lt;400,IF(C706&gt;66,66,C706),C706)</f>
        <v>84</v>
      </c>
      <c r="E706" s="27" t="n">
        <f aca="false">IF(TOT!AK708&lt;200,IF(D706&gt;60,60,D706),D706)</f>
        <v>84</v>
      </c>
      <c r="F706" s="27" t="n">
        <f aca="false">IF(TOT!AN708&lt;13.4,IF(E706&gt;73,73,E706),E706)</f>
        <v>84</v>
      </c>
      <c r="G706" s="27" t="n">
        <f aca="false">IF(TOT!AN708&lt;11,IF(F706&gt;66,66,F706),F706)</f>
        <v>84</v>
      </c>
    </row>
    <row r="707" customFormat="false" ht="13" hidden="false" customHeight="true" outlineLevel="0" collapsed="false">
      <c r="A707" s="17" t="s">
        <v>3260</v>
      </c>
      <c r="B707" s="50" t="n">
        <f aca="false">(TOT!BN709*60)/TOT!AK709</f>
        <v>6.06548970771363</v>
      </c>
      <c r="C707" s="27" t="n">
        <f aca="false">VLOOKUP(B707,'SK - HITS TAKEN'!$A$3:$B$55,2)</f>
        <v>60</v>
      </c>
      <c r="D707" s="27" t="n">
        <f aca="false">IF(TOT!AK709&lt;400,IF(C707&gt;66,66,C707),C707)</f>
        <v>60</v>
      </c>
      <c r="E707" s="27" t="n">
        <f aca="false">IF(TOT!AK709&lt;200,IF(D707&gt;60,60,D707),D707)</f>
        <v>60</v>
      </c>
      <c r="F707" s="27" t="n">
        <f aca="false">IF(TOT!AN709&lt;13.4,IF(E707&gt;73,73,E707),E707)</f>
        <v>60</v>
      </c>
      <c r="G707" s="27" t="n">
        <f aca="false">IF(TOT!AN709&lt;11,IF(F707&gt;66,66,F707),F707)</f>
        <v>60</v>
      </c>
    </row>
    <row r="708" customFormat="false" ht="13" hidden="false" customHeight="true" outlineLevel="0" collapsed="false">
      <c r="A708" s="17" t="s">
        <v>3264</v>
      </c>
      <c r="B708" s="50" t="n">
        <f aca="false">(TOT!BN710*60)/TOT!AK710</f>
        <v>3.39735761074729</v>
      </c>
      <c r="C708" s="27" t="n">
        <f aca="false">VLOOKUP(B708,'SK - HITS TAKEN'!$A$3:$B$55,2)</f>
        <v>86</v>
      </c>
      <c r="D708" s="27" t="n">
        <f aca="false">IF(TOT!AK710&lt;400,IF(C708&gt;66,66,C708),C708)</f>
        <v>86</v>
      </c>
      <c r="E708" s="27" t="n">
        <f aca="false">IF(TOT!AK710&lt;200,IF(D708&gt;60,60,D708),D708)</f>
        <v>86</v>
      </c>
      <c r="F708" s="27" t="n">
        <f aca="false">IF(TOT!AN710&lt;13.4,IF(E708&gt;73,73,E708),E708)</f>
        <v>86</v>
      </c>
      <c r="G708" s="27" t="n">
        <f aca="false">IF(TOT!AN710&lt;11,IF(F708&gt;66,66,F708),F708)</f>
        <v>86</v>
      </c>
    </row>
    <row r="709" customFormat="false" ht="13" hidden="false" customHeight="true" outlineLevel="0" collapsed="false">
      <c r="A709" s="17" t="s">
        <v>3267</v>
      </c>
      <c r="B709" s="50" t="n">
        <f aca="false">(TOT!BN711*60)/TOT!AK711</f>
        <v>6.74537779082108</v>
      </c>
      <c r="C709" s="27" t="n">
        <f aca="false">VLOOKUP(B709,'SK - HITS TAKEN'!$A$3:$B$55,2)</f>
        <v>56</v>
      </c>
      <c r="D709" s="27" t="n">
        <f aca="false">IF(TOT!AK711&lt;400,IF(C709&gt;66,66,C709),C709)</f>
        <v>56</v>
      </c>
      <c r="E709" s="27" t="n">
        <f aca="false">IF(TOT!AK711&lt;200,IF(D709&gt;60,60,D709),D709)</f>
        <v>56</v>
      </c>
      <c r="F709" s="27" t="n">
        <f aca="false">IF(TOT!AN711&lt;13.4,IF(E709&gt;73,73,E709),E709)</f>
        <v>56</v>
      </c>
      <c r="G709" s="27" t="n">
        <f aca="false">IF(TOT!AN711&lt;11,IF(F709&gt;66,66,F709),F709)</f>
        <v>56</v>
      </c>
    </row>
    <row r="710" customFormat="false" ht="13" hidden="false" customHeight="true" outlineLevel="0" collapsed="false">
      <c r="A710" s="17" t="s">
        <v>3271</v>
      </c>
      <c r="B710" s="50" t="n">
        <f aca="false">(TOT!BN712*60)/TOT!AK712</f>
        <v>3.72875159934198</v>
      </c>
      <c r="C710" s="27" t="n">
        <f aca="false">VLOOKUP(B710,'SK - HITS TAKEN'!$A$3:$B$55,2)</f>
        <v>83</v>
      </c>
      <c r="D710" s="27" t="n">
        <f aca="false">IF(TOT!AK712&lt;400,IF(C710&gt;66,66,C710),C710)</f>
        <v>83</v>
      </c>
      <c r="E710" s="27" t="n">
        <f aca="false">IF(TOT!AK712&lt;200,IF(D710&gt;60,60,D710),D710)</f>
        <v>83</v>
      </c>
      <c r="F710" s="27" t="n">
        <f aca="false">IF(TOT!AN712&lt;13.4,IF(E710&gt;73,73,E710),E710)</f>
        <v>83</v>
      </c>
      <c r="G710" s="27" t="n">
        <f aca="false">IF(TOT!AN712&lt;11,IF(F710&gt;66,66,F710),F710)</f>
        <v>83</v>
      </c>
    </row>
    <row r="711" customFormat="false" ht="13" hidden="false" customHeight="true" outlineLevel="0" collapsed="false">
      <c r="A711" s="17" t="s">
        <v>3277</v>
      </c>
      <c r="B711" s="50" t="n">
        <f aca="false">(TOT!BN713*60)/TOT!AK713</f>
        <v>2.72524568502766</v>
      </c>
      <c r="C711" s="27" t="n">
        <f aca="false">VLOOKUP(B711,'SK - HITS TAKEN'!$A$3:$B$55,2)</f>
        <v>92</v>
      </c>
      <c r="D711" s="27" t="n">
        <f aca="false">IF(TOT!AK713&lt;400,IF(C711&gt;66,66,C711),C711)</f>
        <v>92</v>
      </c>
      <c r="E711" s="27" t="n">
        <f aca="false">IF(TOT!AK713&lt;200,IF(D711&gt;60,60,D711),D711)</f>
        <v>92</v>
      </c>
      <c r="F711" s="27" t="n">
        <f aca="false">IF(TOT!AN713&lt;13.4,IF(E711&gt;73,73,E711),E711)</f>
        <v>92</v>
      </c>
      <c r="G711" s="27" t="n">
        <f aca="false">IF(TOT!AN713&lt;11,IF(F711&gt;66,66,F711),F711)</f>
        <v>92</v>
      </c>
    </row>
    <row r="712" customFormat="false" ht="13" hidden="false" customHeight="true" outlineLevel="0" collapsed="false">
      <c r="A712" s="17" t="s">
        <v>3282</v>
      </c>
      <c r="B712" s="50" t="n">
        <f aca="false">(TOT!BN714*60)/TOT!AK714</f>
        <v>4.65525890418605</v>
      </c>
      <c r="C712" s="27" t="n">
        <f aca="false">VLOOKUP(B712,'SK - HITS TAKEN'!$A$3:$B$55,2)</f>
        <v>73</v>
      </c>
      <c r="D712" s="27" t="n">
        <f aca="false">IF(TOT!AK714&lt;400,IF(C712&gt;66,66,C712),C712)</f>
        <v>73</v>
      </c>
      <c r="E712" s="27" t="n">
        <f aca="false">IF(TOT!AK714&lt;200,IF(D712&gt;60,60,D712),D712)</f>
        <v>73</v>
      </c>
      <c r="F712" s="27" t="n">
        <f aca="false">IF(TOT!AN714&lt;13.4,IF(E712&gt;73,73,E712),E712)</f>
        <v>73</v>
      </c>
      <c r="G712" s="27" t="n">
        <f aca="false">IF(TOT!AN714&lt;11,IF(F712&gt;66,66,F712),F712)</f>
        <v>73</v>
      </c>
    </row>
    <row r="713" customFormat="false" ht="13" hidden="false" customHeight="true" outlineLevel="0" collapsed="false">
      <c r="A713" s="17" t="s">
        <v>3287</v>
      </c>
      <c r="B713" s="50" t="n">
        <f aca="false">(TOT!BN715*60)/TOT!AK715</f>
        <v>6.66040474767313</v>
      </c>
      <c r="C713" s="27" t="n">
        <f aca="false">VLOOKUP(B713,'SK - HITS TAKEN'!$A$3:$B$55,2)</f>
        <v>56</v>
      </c>
      <c r="D713" s="27" t="n">
        <f aca="false">IF(TOT!AK715&lt;400,IF(C713&gt;66,66,C713),C713)</f>
        <v>56</v>
      </c>
      <c r="E713" s="27" t="n">
        <f aca="false">IF(TOT!AK715&lt;200,IF(D713&gt;60,60,D713),D713)</f>
        <v>56</v>
      </c>
      <c r="F713" s="27" t="n">
        <f aca="false">IF(TOT!AN715&lt;13.4,IF(E713&gt;73,73,E713),E713)</f>
        <v>56</v>
      </c>
      <c r="G713" s="27" t="n">
        <f aca="false">IF(TOT!AN715&lt;11,IF(F713&gt;66,66,F713),F713)</f>
        <v>56</v>
      </c>
    </row>
    <row r="714" customFormat="false" ht="13" hidden="false" customHeight="true" outlineLevel="0" collapsed="false">
      <c r="A714" s="17" t="s">
        <v>3291</v>
      </c>
      <c r="B714" s="50" t="n">
        <f aca="false">(TOT!BN716*60)/TOT!AK716</f>
        <v>5.10022302955507</v>
      </c>
      <c r="C714" s="27" t="n">
        <f aca="false">VLOOKUP(B714,'SK - HITS TAKEN'!$A$3:$B$55,2)</f>
        <v>69</v>
      </c>
      <c r="D714" s="27" t="n">
        <f aca="false">IF(TOT!AK716&lt;400,IF(C714&gt;66,66,C714),C714)</f>
        <v>69</v>
      </c>
      <c r="E714" s="27" t="n">
        <f aca="false">IF(TOT!AK716&lt;200,IF(D714&gt;60,60,D714),D714)</f>
        <v>69</v>
      </c>
      <c r="F714" s="27" t="n">
        <f aca="false">IF(TOT!AN716&lt;13.4,IF(E714&gt;73,73,E714),E714)</f>
        <v>69</v>
      </c>
      <c r="G714" s="27" t="n">
        <f aca="false">IF(TOT!AN716&lt;11,IF(F714&gt;66,66,F714),F714)</f>
        <v>69</v>
      </c>
    </row>
    <row r="715" customFormat="false" ht="13" hidden="false" customHeight="true" outlineLevel="0" collapsed="false">
      <c r="A715" s="17" t="s">
        <v>3296</v>
      </c>
      <c r="B715" s="50" t="n">
        <f aca="false">(TOT!BN717*60)/TOT!AK717</f>
        <v>5.08115737473529</v>
      </c>
      <c r="C715" s="27" t="n">
        <f aca="false">VLOOKUP(B715,'SK - HITS TAKEN'!$A$3:$B$55,2)</f>
        <v>69</v>
      </c>
      <c r="D715" s="27" t="n">
        <f aca="false">IF(TOT!AK717&lt;400,IF(C715&gt;66,66,C715),C715)</f>
        <v>66</v>
      </c>
      <c r="E715" s="27" t="n">
        <f aca="false">IF(TOT!AK717&lt;200,IF(D715&gt;60,60,D715),D715)</f>
        <v>60</v>
      </c>
      <c r="F715" s="27" t="n">
        <f aca="false">IF(TOT!AN717&lt;13.4,IF(E715&gt;73,73,E715),E715)</f>
        <v>60</v>
      </c>
      <c r="G715" s="27" t="n">
        <f aca="false">IF(TOT!AN717&lt;11,IF(F715&gt;66,66,F715),F715)</f>
        <v>60</v>
      </c>
    </row>
    <row r="716" customFormat="false" ht="13" hidden="false" customHeight="true" outlineLevel="0" collapsed="false">
      <c r="A716" s="17" t="s">
        <v>3301</v>
      </c>
      <c r="B716" s="50" t="n">
        <f aca="false">(TOT!BN718*60)/TOT!AK718</f>
        <v>3.73885327507792</v>
      </c>
      <c r="C716" s="27" t="n">
        <f aca="false">VLOOKUP(B716,'SK - HITS TAKEN'!$A$3:$B$55,2)</f>
        <v>82</v>
      </c>
      <c r="D716" s="27" t="n">
        <f aca="false">IF(TOT!AK718&lt;400,IF(C716&gt;66,66,C716),C716)</f>
        <v>82</v>
      </c>
      <c r="E716" s="27" t="n">
        <f aca="false">IF(TOT!AK718&lt;200,IF(D716&gt;60,60,D716),D716)</f>
        <v>82</v>
      </c>
      <c r="F716" s="27" t="n">
        <f aca="false">IF(TOT!AN718&lt;13.4,IF(E716&gt;73,73,E716),E716)</f>
        <v>82</v>
      </c>
      <c r="G716" s="27" t="n">
        <f aca="false">IF(TOT!AN718&lt;11,IF(F716&gt;66,66,F716),F716)</f>
        <v>82</v>
      </c>
    </row>
    <row r="717" customFormat="false" ht="13" hidden="false" customHeight="true" outlineLevel="0" collapsed="false">
      <c r="A717" s="17" t="s">
        <v>3305</v>
      </c>
      <c r="B717" s="50" t="n">
        <f aca="false">(TOT!BN719*60)/TOT!AK719</f>
        <v>6.24892489092549</v>
      </c>
      <c r="C717" s="27" t="n">
        <f aca="false">VLOOKUP(B717,'SK - HITS TAKEN'!$A$3:$B$55,2)</f>
        <v>59</v>
      </c>
      <c r="D717" s="27" t="n">
        <f aca="false">IF(TOT!AK719&lt;400,IF(C717&gt;66,66,C717),C717)</f>
        <v>59</v>
      </c>
      <c r="E717" s="27" t="n">
        <f aca="false">IF(TOT!AK719&lt;200,IF(D717&gt;60,60,D717),D717)</f>
        <v>59</v>
      </c>
      <c r="F717" s="27" t="n">
        <f aca="false">IF(TOT!AN719&lt;13.4,IF(E717&gt;73,73,E717),E717)</f>
        <v>59</v>
      </c>
      <c r="G717" s="27" t="n">
        <f aca="false">IF(TOT!AN719&lt;11,IF(F717&gt;66,66,F717),F717)</f>
        <v>59</v>
      </c>
    </row>
    <row r="718" customFormat="false" ht="13" hidden="false" customHeight="true" outlineLevel="0" collapsed="false">
      <c r="A718" s="17" t="s">
        <v>3310</v>
      </c>
      <c r="B718" s="50" t="n">
        <f aca="false">(TOT!BN720*60)/TOT!AK720</f>
        <v>4.20566268065043</v>
      </c>
      <c r="C718" s="27" t="n">
        <f aca="false">VLOOKUP(B718,'SK - HITS TAKEN'!$A$3:$B$55,2)</f>
        <v>77</v>
      </c>
      <c r="D718" s="27" t="n">
        <f aca="false">IF(TOT!AK720&lt;400,IF(C718&gt;66,66,C718),C718)</f>
        <v>77</v>
      </c>
      <c r="E718" s="27" t="n">
        <f aca="false">IF(TOT!AK720&lt;200,IF(D718&gt;60,60,D718),D718)</f>
        <v>77</v>
      </c>
      <c r="F718" s="27" t="n">
        <f aca="false">IF(TOT!AN720&lt;13.4,IF(E718&gt;73,73,E718),E718)</f>
        <v>77</v>
      </c>
      <c r="G718" s="27" t="n">
        <f aca="false">IF(TOT!AN720&lt;11,IF(F718&gt;66,66,F718),F718)</f>
        <v>77</v>
      </c>
    </row>
    <row r="719" customFormat="false" ht="13" hidden="false" customHeight="true" outlineLevel="0" collapsed="false">
      <c r="A719" s="17" t="s">
        <v>3313</v>
      </c>
      <c r="B719" s="50" t="n">
        <f aca="false">(TOT!BN721*60)/TOT!AK721</f>
        <v>5.18582541054451</v>
      </c>
      <c r="C719" s="27" t="n">
        <f aca="false">VLOOKUP(B719,'SK - HITS TAKEN'!$A$3:$B$55,2)</f>
        <v>68</v>
      </c>
      <c r="D719" s="27" t="n">
        <f aca="false">IF(TOT!AK721&lt;400,IF(C719&gt;66,66,C719),C719)</f>
        <v>66</v>
      </c>
      <c r="E719" s="27" t="n">
        <f aca="false">IF(TOT!AK721&lt;200,IF(D719&gt;60,60,D719),D719)</f>
        <v>60</v>
      </c>
      <c r="F719" s="27" t="n">
        <f aca="false">IF(TOT!AN721&lt;13.4,IF(E719&gt;73,73,E719),E719)</f>
        <v>60</v>
      </c>
      <c r="G719" s="27" t="n">
        <f aca="false">IF(TOT!AN721&lt;11,IF(F719&gt;66,66,F719),F719)</f>
        <v>60</v>
      </c>
    </row>
    <row r="720" customFormat="false" ht="13" hidden="false" customHeight="true" outlineLevel="0" collapsed="false">
      <c r="A720" s="17" t="s">
        <v>3318</v>
      </c>
      <c r="B720" s="50" t="n">
        <f aca="false">(TOT!BN722*60)/TOT!AK722</f>
        <v>9.39597315436242</v>
      </c>
      <c r="C720" s="27" t="n">
        <f aca="false">VLOOKUP(B720,'SK - HITS TAKEN'!$A$3:$B$55,2)</f>
        <v>47</v>
      </c>
      <c r="D720" s="27" t="n">
        <f aca="false">IF(TOT!AK722&lt;400,IF(C720&gt;66,66,C720),C720)</f>
        <v>47</v>
      </c>
      <c r="E720" s="27" t="n">
        <f aca="false">IF(TOT!AK722&lt;200,IF(D720&gt;60,60,D720),D720)</f>
        <v>47</v>
      </c>
      <c r="F720" s="27" t="n">
        <f aca="false">IF(TOT!AN722&lt;13.4,IF(E720&gt;73,73,E720),E720)</f>
        <v>47</v>
      </c>
      <c r="G720" s="27" t="n">
        <f aca="false">IF(TOT!AN722&lt;11,IF(F720&gt;66,66,F720),F720)</f>
        <v>47</v>
      </c>
    </row>
    <row r="721" customFormat="false" ht="13" hidden="false" customHeight="true" outlineLevel="0" collapsed="false">
      <c r="A721" s="17" t="s">
        <v>3322</v>
      </c>
      <c r="B721" s="50" t="n">
        <f aca="false">(TOT!BN723*60)/TOT!AK723</f>
        <v>2.90963248181485</v>
      </c>
      <c r="C721" s="27" t="n">
        <f aca="false">VLOOKUP(B721,'SK - HITS TAKEN'!$A$3:$B$55,2)</f>
        <v>91</v>
      </c>
      <c r="D721" s="27" t="n">
        <f aca="false">IF(TOT!AK723&lt;400,IF(C721&gt;66,66,C721),C721)</f>
        <v>91</v>
      </c>
      <c r="E721" s="27" t="n">
        <f aca="false">IF(TOT!AK723&lt;200,IF(D721&gt;60,60,D721),D721)</f>
        <v>91</v>
      </c>
      <c r="F721" s="27" t="n">
        <f aca="false">IF(TOT!AN723&lt;13.4,IF(E721&gt;73,73,E721),E721)</f>
        <v>91</v>
      </c>
      <c r="G721" s="27" t="n">
        <f aca="false">IF(TOT!AN723&lt;11,IF(F721&gt;66,66,F721),F721)</f>
        <v>91</v>
      </c>
    </row>
    <row r="722" customFormat="false" ht="13" hidden="false" customHeight="true" outlineLevel="0" collapsed="false">
      <c r="A722" s="17" t="s">
        <v>3327</v>
      </c>
      <c r="B722" s="50" t="n">
        <f aca="false">(TOT!BN724*60)/TOT!AK724</f>
        <v>4.6603572240785</v>
      </c>
      <c r="C722" s="27" t="n">
        <f aca="false">VLOOKUP(B722,'SK - HITS TAKEN'!$A$3:$B$55,2)</f>
        <v>73</v>
      </c>
      <c r="D722" s="27" t="n">
        <f aca="false">IF(TOT!AK724&lt;400,IF(C722&gt;66,66,C722),C722)</f>
        <v>73</v>
      </c>
      <c r="E722" s="27" t="n">
        <f aca="false">IF(TOT!AK724&lt;200,IF(D722&gt;60,60,D722),D722)</f>
        <v>73</v>
      </c>
      <c r="F722" s="27" t="n">
        <f aca="false">IF(TOT!AN724&lt;13.4,IF(E722&gt;73,73,E722),E722)</f>
        <v>73</v>
      </c>
      <c r="G722" s="27" t="n">
        <f aca="false">IF(TOT!AN724&lt;11,IF(F722&gt;66,66,F722),F722)</f>
        <v>73</v>
      </c>
    </row>
    <row r="723" customFormat="false" ht="13" hidden="false" customHeight="true" outlineLevel="0" collapsed="false">
      <c r="A723" s="17" t="s">
        <v>3331</v>
      </c>
      <c r="B723" s="50" t="n">
        <f aca="false">(TOT!BN725*60)/TOT!AK725</f>
        <v>2.26391363588727</v>
      </c>
      <c r="C723" s="27" t="n">
        <f aca="false">VLOOKUP(B723,'SK - HITS TAKEN'!$A$3:$B$55,2)</f>
        <v>95</v>
      </c>
      <c r="D723" s="27" t="n">
        <f aca="false">IF(TOT!AK725&lt;400,IF(C723&gt;66,66,C723),C723)</f>
        <v>95</v>
      </c>
      <c r="E723" s="27" t="n">
        <f aca="false">IF(TOT!AK725&lt;200,IF(D723&gt;60,60,D723),D723)</f>
        <v>95</v>
      </c>
      <c r="F723" s="27" t="n">
        <f aca="false">IF(TOT!AN725&lt;13.4,IF(E723&gt;73,73,E723),E723)</f>
        <v>95</v>
      </c>
      <c r="G723" s="27" t="n">
        <f aca="false">IF(TOT!AN725&lt;11,IF(F723&gt;66,66,F723),F723)</f>
        <v>95</v>
      </c>
    </row>
    <row r="724" customFormat="false" ht="13" hidden="false" customHeight="true" outlineLevel="0" collapsed="false">
      <c r="A724" s="17" t="s">
        <v>3335</v>
      </c>
      <c r="B724" s="50" t="n">
        <f aca="false">(TOT!BN726*60)/TOT!AK726</f>
        <v>5.89198036006555</v>
      </c>
      <c r="C724" s="27" t="n">
        <f aca="false">VLOOKUP(B724,'SK - HITS TAKEN'!$A$3:$B$55,2)</f>
        <v>61</v>
      </c>
      <c r="D724" s="27" t="n">
        <f aca="false">IF(TOT!AK726&lt;400,IF(C724&gt;66,66,C724),C724)</f>
        <v>61</v>
      </c>
      <c r="E724" s="27" t="n">
        <f aca="false">IF(TOT!AK726&lt;200,IF(D724&gt;60,60,D724),D724)</f>
        <v>61</v>
      </c>
      <c r="F724" s="27" t="n">
        <f aca="false">IF(TOT!AN726&lt;13.4,IF(E724&gt;73,73,E724),E724)</f>
        <v>61</v>
      </c>
      <c r="G724" s="27" t="n">
        <f aca="false">IF(TOT!AN726&lt;11,IF(F724&gt;66,66,F724),F724)</f>
        <v>61</v>
      </c>
    </row>
    <row r="725" customFormat="false" ht="13" hidden="false" customHeight="true" outlineLevel="0" collapsed="false">
      <c r="A725" s="17" t="s">
        <v>3338</v>
      </c>
      <c r="B725" s="50" t="n">
        <f aca="false">(TOT!BN727*60)/TOT!AK727</f>
        <v>3.69740994565926</v>
      </c>
      <c r="C725" s="27" t="n">
        <f aca="false">VLOOKUP(B725,'SK - HITS TAKEN'!$A$3:$B$55,2)</f>
        <v>83</v>
      </c>
      <c r="D725" s="27" t="n">
        <f aca="false">IF(TOT!AK727&lt;400,IF(C725&gt;66,66,C725),C725)</f>
        <v>83</v>
      </c>
      <c r="E725" s="27" t="n">
        <f aca="false">IF(TOT!AK727&lt;200,IF(D725&gt;60,60,D725),D725)</f>
        <v>83</v>
      </c>
      <c r="F725" s="27" t="n">
        <f aca="false">IF(TOT!AN727&lt;13.4,IF(E725&gt;73,73,E725),E725)</f>
        <v>73</v>
      </c>
      <c r="G725" s="27" t="n">
        <f aca="false">IF(TOT!AN727&lt;11,IF(F725&gt;66,66,F725),F725)</f>
        <v>73</v>
      </c>
    </row>
    <row r="726" customFormat="false" ht="13" hidden="false" customHeight="true" outlineLevel="0" collapsed="false">
      <c r="A726" s="17" t="s">
        <v>3342</v>
      </c>
      <c r="B726" s="50" t="n">
        <f aca="false">(TOT!BN728*60)/TOT!AK728</f>
        <v>6.6853218010684</v>
      </c>
      <c r="C726" s="27" t="n">
        <f aca="false">VLOOKUP(B726,'SK - HITS TAKEN'!$A$3:$B$55,2)</f>
        <v>56</v>
      </c>
      <c r="D726" s="27" t="n">
        <f aca="false">IF(TOT!AK728&lt;400,IF(C726&gt;66,66,C726),C726)</f>
        <v>56</v>
      </c>
      <c r="E726" s="27" t="n">
        <f aca="false">IF(TOT!AK728&lt;200,IF(D726&gt;60,60,D726),D726)</f>
        <v>56</v>
      </c>
      <c r="F726" s="27" t="n">
        <f aca="false">IF(TOT!AN728&lt;13.4,IF(E726&gt;73,73,E726),E726)</f>
        <v>56</v>
      </c>
      <c r="G726" s="27" t="n">
        <f aca="false">IF(TOT!AN728&lt;11,IF(F726&gt;66,66,F726),F726)</f>
        <v>56</v>
      </c>
    </row>
    <row r="727" customFormat="false" ht="13" hidden="false" customHeight="true" outlineLevel="0" collapsed="false">
      <c r="A727" s="17" t="s">
        <v>3346</v>
      </c>
      <c r="B727" s="50" t="n">
        <f aca="false">(TOT!BN729*60)/TOT!AK729</f>
        <v>7.82534732066912</v>
      </c>
      <c r="C727" s="27" t="n">
        <f aca="false">VLOOKUP(B727,'SK - HITS TAKEN'!$A$3:$B$55,2)</f>
        <v>51</v>
      </c>
      <c r="D727" s="27" t="n">
        <f aca="false">IF(TOT!AK729&lt;400,IF(C727&gt;66,66,C727),C727)</f>
        <v>51</v>
      </c>
      <c r="E727" s="27" t="n">
        <f aca="false">IF(TOT!AK729&lt;200,IF(D727&gt;60,60,D727),D727)</f>
        <v>51</v>
      </c>
      <c r="F727" s="27" t="n">
        <f aca="false">IF(TOT!AN729&lt;13.4,IF(E727&gt;73,73,E727),E727)</f>
        <v>51</v>
      </c>
      <c r="G727" s="27" t="n">
        <f aca="false">IF(TOT!AN729&lt;11,IF(F727&gt;66,66,F727),F727)</f>
        <v>51</v>
      </c>
    </row>
    <row r="728" customFormat="false" ht="13" hidden="false" customHeight="true" outlineLevel="0" collapsed="false">
      <c r="A728" s="17" t="s">
        <v>3350</v>
      </c>
      <c r="B728" s="50" t="n">
        <f aca="false">(TOT!BN730*60)/TOT!AK730</f>
        <v>2.67055483078812</v>
      </c>
      <c r="C728" s="27" t="n">
        <f aca="false">VLOOKUP(B728,'SK - HITS TAKEN'!$A$3:$B$55,2)</f>
        <v>93</v>
      </c>
      <c r="D728" s="27" t="n">
        <f aca="false">IF(TOT!AK730&lt;400,IF(C728&gt;66,66,C728),C728)</f>
        <v>93</v>
      </c>
      <c r="E728" s="27" t="n">
        <f aca="false">IF(TOT!AK730&lt;200,IF(D728&gt;60,60,D728),D728)</f>
        <v>93</v>
      </c>
      <c r="F728" s="27" t="n">
        <f aca="false">IF(TOT!AN730&lt;13.4,IF(E728&gt;73,73,E728),E728)</f>
        <v>93</v>
      </c>
      <c r="G728" s="27" t="n">
        <f aca="false">IF(TOT!AN730&lt;11,IF(F728&gt;66,66,F728),F728)</f>
        <v>93</v>
      </c>
    </row>
    <row r="729" customFormat="false" ht="13" hidden="false" customHeight="true" outlineLevel="0" collapsed="false">
      <c r="A729" s="17" t="s">
        <v>3353</v>
      </c>
      <c r="B729" s="50" t="n">
        <f aca="false">(TOT!BN731*60)/TOT!AK731</f>
        <v>2.16019850472753</v>
      </c>
      <c r="C729" s="27" t="n">
        <f aca="false">VLOOKUP(B729,'SK - HITS TAKEN'!$A$3:$B$55,2)</f>
        <v>96</v>
      </c>
      <c r="D729" s="27" t="n">
        <f aca="false">IF(TOT!AK731&lt;400,IF(C729&gt;66,66,C729),C729)</f>
        <v>96</v>
      </c>
      <c r="E729" s="27" t="n">
        <f aca="false">IF(TOT!AK731&lt;200,IF(D729&gt;60,60,D729),D729)</f>
        <v>96</v>
      </c>
      <c r="F729" s="27" t="n">
        <f aca="false">IF(TOT!AN731&lt;13.4,IF(E729&gt;73,73,E729),E729)</f>
        <v>96</v>
      </c>
      <c r="G729" s="27" t="n">
        <f aca="false">IF(TOT!AN731&lt;11,IF(F729&gt;66,66,F729),F729)</f>
        <v>96</v>
      </c>
    </row>
    <row r="730" customFormat="false" ht="13" hidden="false" customHeight="true" outlineLevel="0" collapsed="false">
      <c r="A730" s="17" t="s">
        <v>3356</v>
      </c>
      <c r="B730" s="50" t="n">
        <f aca="false">(TOT!BN732*60)/TOT!AK732</f>
        <v>2.60036116127247</v>
      </c>
      <c r="C730" s="27" t="n">
        <f aca="false">VLOOKUP(B730,'SK - HITS TAKEN'!$A$3:$B$55,2)</f>
        <v>94</v>
      </c>
      <c r="D730" s="27" t="n">
        <f aca="false">IF(TOT!AK732&lt;400,IF(C730&gt;66,66,C730),C730)</f>
        <v>94</v>
      </c>
      <c r="E730" s="27" t="n">
        <f aca="false">IF(TOT!AK732&lt;200,IF(D730&gt;60,60,D730),D730)</f>
        <v>94</v>
      </c>
      <c r="F730" s="27" t="n">
        <f aca="false">IF(TOT!AN732&lt;13.4,IF(E730&gt;73,73,E730),E730)</f>
        <v>94</v>
      </c>
      <c r="G730" s="27" t="n">
        <f aca="false">IF(TOT!AN732&lt;11,IF(F730&gt;66,66,F730),F730)</f>
        <v>94</v>
      </c>
    </row>
    <row r="731" customFormat="false" ht="13" hidden="false" customHeight="true" outlineLevel="0" collapsed="false">
      <c r="A731" s="17" t="s">
        <v>3360</v>
      </c>
      <c r="B731" s="50" t="n">
        <f aca="false">(TOT!BN733*60)/TOT!AK733</f>
        <v>6.65456151543407</v>
      </c>
      <c r="C731" s="27" t="n">
        <f aca="false">VLOOKUP(B731,'SK - HITS TAKEN'!$A$3:$B$55,2)</f>
        <v>56</v>
      </c>
      <c r="D731" s="27" t="n">
        <f aca="false">IF(TOT!AK733&lt;400,IF(C731&gt;66,66,C731),C731)</f>
        <v>56</v>
      </c>
      <c r="E731" s="27" t="n">
        <f aca="false">IF(TOT!AK733&lt;200,IF(D731&gt;60,60,D731),D731)</f>
        <v>56</v>
      </c>
      <c r="F731" s="27" t="n">
        <f aca="false">IF(TOT!AN733&lt;13.4,IF(E731&gt;73,73,E731),E731)</f>
        <v>56</v>
      </c>
      <c r="G731" s="27" t="n">
        <f aca="false">IF(TOT!AN733&lt;11,IF(F731&gt;66,66,F731),F731)</f>
        <v>56</v>
      </c>
    </row>
    <row r="732" customFormat="false" ht="13" hidden="false" customHeight="true" outlineLevel="0" collapsed="false">
      <c r="A732" s="17" t="s">
        <v>3365</v>
      </c>
      <c r="B732" s="50" t="n">
        <f aca="false">(TOT!BN734*60)/TOT!AK734</f>
        <v>2.82526358890367</v>
      </c>
      <c r="C732" s="27" t="n">
        <f aca="false">VLOOKUP(B732,'SK - HITS TAKEN'!$A$3:$B$55,2)</f>
        <v>92</v>
      </c>
      <c r="D732" s="27" t="n">
        <f aca="false">IF(TOT!AK734&lt;400,IF(C732&gt;66,66,C732),C732)</f>
        <v>92</v>
      </c>
      <c r="E732" s="27" t="n">
        <f aca="false">IF(TOT!AK734&lt;200,IF(D732&gt;60,60,D732),D732)</f>
        <v>92</v>
      </c>
      <c r="F732" s="27" t="n">
        <f aca="false">IF(TOT!AN734&lt;13.4,IF(E732&gt;73,73,E732),E732)</f>
        <v>92</v>
      </c>
      <c r="G732" s="27" t="n">
        <f aca="false">IF(TOT!AN734&lt;11,IF(F732&gt;66,66,F732),F732)</f>
        <v>92</v>
      </c>
    </row>
    <row r="733" customFormat="false" ht="13" hidden="false" customHeight="true" outlineLevel="0" collapsed="false">
      <c r="A733" s="17" t="s">
        <v>3369</v>
      </c>
      <c r="B733" s="50" t="n">
        <f aca="false">(TOT!BN735*60)/TOT!AK735</f>
        <v>4.15861547509033</v>
      </c>
      <c r="C733" s="27" t="n">
        <f aca="false">VLOOKUP(B733,'SK - HITS TAKEN'!$A$3:$B$55,2)</f>
        <v>78</v>
      </c>
      <c r="D733" s="27" t="n">
        <f aca="false">IF(TOT!AK735&lt;400,IF(C733&gt;66,66,C733),C733)</f>
        <v>78</v>
      </c>
      <c r="E733" s="27" t="n">
        <f aca="false">IF(TOT!AK735&lt;200,IF(D733&gt;60,60,D733),D733)</f>
        <v>78</v>
      </c>
      <c r="F733" s="27" t="n">
        <f aca="false">IF(TOT!AN735&lt;13.4,IF(E733&gt;73,73,E733),E733)</f>
        <v>78</v>
      </c>
      <c r="G733" s="27" t="n">
        <f aca="false">IF(TOT!AN735&lt;11,IF(F733&gt;66,66,F733),F733)</f>
        <v>78</v>
      </c>
    </row>
    <row r="734" customFormat="false" ht="13" hidden="false" customHeight="true" outlineLevel="0" collapsed="false">
      <c r="A734" s="17" t="s">
        <v>3373</v>
      </c>
      <c r="B734" s="50" t="n">
        <f aca="false">(TOT!BN736*60)/TOT!AK736</f>
        <v>6.85714285714286</v>
      </c>
      <c r="C734" s="27" t="n">
        <f aca="false">VLOOKUP(B734,'SK - HITS TAKEN'!$A$3:$B$55,2)</f>
        <v>55</v>
      </c>
      <c r="D734" s="27" t="n">
        <f aca="false">IF(TOT!AK736&lt;400,IF(C734&gt;66,66,C734),C734)</f>
        <v>55</v>
      </c>
      <c r="E734" s="27" t="n">
        <f aca="false">IF(TOT!AK736&lt;200,IF(D734&gt;60,60,D734),D734)</f>
        <v>55</v>
      </c>
      <c r="F734" s="27" t="n">
        <f aca="false">IF(TOT!AN736&lt;13.4,IF(E734&gt;73,73,E734),E734)</f>
        <v>55</v>
      </c>
      <c r="G734" s="27" t="n">
        <f aca="false">IF(TOT!AN736&lt;11,IF(F734&gt;66,66,F734),F734)</f>
        <v>55</v>
      </c>
    </row>
    <row r="735" customFormat="false" ht="13" hidden="false" customHeight="true" outlineLevel="0" collapsed="false">
      <c r="A735" s="17" t="s">
        <v>3376</v>
      </c>
      <c r="B735" s="50" t="n">
        <f aca="false">(TOT!BN737*60)/TOT!AK737</f>
        <v>2.69451910318783</v>
      </c>
      <c r="C735" s="27" t="n">
        <f aca="false">VLOOKUP(B735,'SK - HITS TAKEN'!$A$3:$B$55,2)</f>
        <v>93</v>
      </c>
      <c r="D735" s="27" t="n">
        <f aca="false">IF(TOT!AK737&lt;400,IF(C735&gt;66,66,C735),C735)</f>
        <v>93</v>
      </c>
      <c r="E735" s="27" t="n">
        <f aca="false">IF(TOT!AK737&lt;200,IF(D735&gt;60,60,D735),D735)</f>
        <v>93</v>
      </c>
      <c r="F735" s="27" t="n">
        <f aca="false">IF(TOT!AN737&lt;13.4,IF(E735&gt;73,73,E735),E735)</f>
        <v>93</v>
      </c>
      <c r="G735" s="27" t="n">
        <f aca="false">IF(TOT!AN737&lt;11,IF(F735&gt;66,66,F735),F735)</f>
        <v>93</v>
      </c>
    </row>
    <row r="736" customFormat="false" ht="13" hidden="false" customHeight="true" outlineLevel="0" collapsed="false">
      <c r="A736" s="17" t="s">
        <v>3379</v>
      </c>
      <c r="B736" s="50" t="n">
        <f aca="false">(TOT!BN738*60)/TOT!AK738</f>
        <v>3.75720130249648</v>
      </c>
      <c r="C736" s="27" t="n">
        <f aca="false">VLOOKUP(B736,'SK - HITS TAKEN'!$A$3:$B$55,2)</f>
        <v>82</v>
      </c>
      <c r="D736" s="27" t="n">
        <f aca="false">IF(TOT!AK738&lt;400,IF(C736&gt;66,66,C736),C736)</f>
        <v>66</v>
      </c>
      <c r="E736" s="27" t="n">
        <f aca="false">IF(TOT!AK738&lt;200,IF(D736&gt;60,60,D736),D736)</f>
        <v>66</v>
      </c>
      <c r="F736" s="27" t="n">
        <f aca="false">IF(TOT!AN738&lt;13.4,IF(E736&gt;73,73,E736),E736)</f>
        <v>66</v>
      </c>
      <c r="G736" s="27" t="n">
        <f aca="false">IF(TOT!AN738&lt;11,IF(F736&gt;66,66,F736),F736)</f>
        <v>66</v>
      </c>
    </row>
    <row r="737" customFormat="false" ht="13" hidden="false" customHeight="true" outlineLevel="0" collapsed="false">
      <c r="A737" s="17" t="s">
        <v>3381</v>
      </c>
      <c r="B737" s="50" t="n">
        <f aca="false">(TOT!BN739*60)/TOT!AK739</f>
        <v>3.47790339157247</v>
      </c>
      <c r="C737" s="27" t="n">
        <f aca="false">VLOOKUP(B737,'SK - HITS TAKEN'!$A$3:$B$55,2)</f>
        <v>85</v>
      </c>
      <c r="D737" s="27" t="n">
        <f aca="false">IF(TOT!AK739&lt;400,IF(C737&gt;66,66,C737),C737)</f>
        <v>85</v>
      </c>
      <c r="E737" s="27" t="n">
        <f aca="false">IF(TOT!AK739&lt;200,IF(D737&gt;60,60,D737),D737)</f>
        <v>85</v>
      </c>
      <c r="F737" s="27" t="n">
        <f aca="false">IF(TOT!AN739&lt;13.4,IF(E737&gt;73,73,E737),E737)</f>
        <v>85</v>
      </c>
      <c r="G737" s="27" t="n">
        <f aca="false">IF(TOT!AN739&lt;11,IF(F737&gt;66,66,F737),F737)</f>
        <v>85</v>
      </c>
    </row>
    <row r="738" customFormat="false" ht="13" hidden="false" customHeight="true" outlineLevel="0" collapsed="false">
      <c r="A738" s="17" t="s">
        <v>3384</v>
      </c>
      <c r="B738" s="50" t="n">
        <f aca="false">(TOT!BN740*60)/TOT!AK740</f>
        <v>3.90565785367159</v>
      </c>
      <c r="C738" s="27" t="n">
        <f aca="false">VLOOKUP(B738,'SK - HITS TAKEN'!$A$3:$B$55,2)</f>
        <v>81</v>
      </c>
      <c r="D738" s="27" t="n">
        <f aca="false">IF(TOT!AK740&lt;400,IF(C738&gt;66,66,C738),C738)</f>
        <v>81</v>
      </c>
      <c r="E738" s="27" t="n">
        <f aca="false">IF(TOT!AK740&lt;200,IF(D738&gt;60,60,D738),D738)</f>
        <v>81</v>
      </c>
      <c r="F738" s="27" t="n">
        <f aca="false">IF(TOT!AN740&lt;13.4,IF(E738&gt;73,73,E738),E738)</f>
        <v>81</v>
      </c>
      <c r="G738" s="27" t="n">
        <f aca="false">IF(TOT!AN740&lt;11,IF(F738&gt;66,66,F738),F738)</f>
        <v>81</v>
      </c>
    </row>
    <row r="739" customFormat="false" ht="13" hidden="false" customHeight="true" outlineLevel="0" collapsed="false">
      <c r="A739" s="17" t="s">
        <v>3388</v>
      </c>
      <c r="B739" s="50" t="n">
        <f aca="false">(TOT!BN741*60)/TOT!AK741</f>
        <v>1.49451418404663</v>
      </c>
      <c r="C739" s="27" t="n">
        <f aca="false">VLOOKUP(B739,'SK - HITS TAKEN'!$A$3:$B$55,2)</f>
        <v>99</v>
      </c>
      <c r="D739" s="27" t="n">
        <f aca="false">IF(TOT!AK741&lt;400,IF(C739&gt;66,66,C739),C739)</f>
        <v>99</v>
      </c>
      <c r="E739" s="27" t="n">
        <f aca="false">IF(TOT!AK741&lt;200,IF(D739&gt;60,60,D739),D739)</f>
        <v>99</v>
      </c>
      <c r="F739" s="27" t="n">
        <f aca="false">IF(TOT!AN741&lt;13.4,IF(E739&gt;73,73,E739),E739)</f>
        <v>99</v>
      </c>
      <c r="G739" s="27" t="n">
        <f aca="false">IF(TOT!AN741&lt;11,IF(F739&gt;66,66,F739),F739)</f>
        <v>99</v>
      </c>
    </row>
    <row r="740" customFormat="false" ht="13" hidden="false" customHeight="true" outlineLevel="0" collapsed="false">
      <c r="A740" s="17" t="s">
        <v>3390</v>
      </c>
      <c r="B740" s="50" t="n">
        <f aca="false">(TOT!BN742*60)/TOT!AK742</f>
        <v>3.64333652924257</v>
      </c>
      <c r="C740" s="27" t="n">
        <f aca="false">VLOOKUP(B740,'SK - HITS TAKEN'!$A$3:$B$55,2)</f>
        <v>83</v>
      </c>
      <c r="D740" s="27" t="n">
        <f aca="false">IF(TOT!AK742&lt;400,IF(C740&gt;66,66,C740),C740)</f>
        <v>83</v>
      </c>
      <c r="E740" s="27" t="n">
        <f aca="false">IF(TOT!AK742&lt;200,IF(D740&gt;60,60,D740),D740)</f>
        <v>83</v>
      </c>
      <c r="F740" s="27" t="n">
        <f aca="false">IF(TOT!AN742&lt;13.4,IF(E740&gt;73,73,E740),E740)</f>
        <v>83</v>
      </c>
      <c r="G740" s="27" t="n">
        <f aca="false">IF(TOT!AN742&lt;11,IF(F740&gt;66,66,F740),F740)</f>
        <v>83</v>
      </c>
    </row>
    <row r="741" customFormat="false" ht="13" hidden="false" customHeight="true" outlineLevel="0" collapsed="false">
      <c r="A741" s="17" t="s">
        <v>3393</v>
      </c>
      <c r="B741" s="50" t="n">
        <f aca="false">(TOT!BN743*60)/TOT!AK743</f>
        <v>7.69914453949557</v>
      </c>
      <c r="C741" s="27" t="n">
        <f aca="false">VLOOKUP(B741,'SK - HITS TAKEN'!$A$3:$B$55,2)</f>
        <v>52</v>
      </c>
      <c r="D741" s="27" t="n">
        <f aca="false">IF(TOT!AK743&lt;400,IF(C741&gt;66,66,C741),C741)</f>
        <v>52</v>
      </c>
      <c r="E741" s="27" t="n">
        <f aca="false">IF(TOT!AK743&lt;200,IF(D741&gt;60,60,D741),D741)</f>
        <v>52</v>
      </c>
      <c r="F741" s="27" t="n">
        <f aca="false">IF(TOT!AN743&lt;13.4,IF(E741&gt;73,73,E741),E741)</f>
        <v>52</v>
      </c>
      <c r="G741" s="27" t="n">
        <f aca="false">IF(TOT!AN743&lt;11,IF(F741&gt;66,66,F741),F741)</f>
        <v>52</v>
      </c>
    </row>
    <row r="742" customFormat="false" ht="13" hidden="false" customHeight="true" outlineLevel="0" collapsed="false">
      <c r="A742" s="17" t="s">
        <v>3397</v>
      </c>
      <c r="B742" s="50" t="n">
        <f aca="false">(TOT!BN744*60)/TOT!AK744</f>
        <v>3.32514362773168</v>
      </c>
      <c r="C742" s="27" t="n">
        <f aca="false">VLOOKUP(B742,'SK - HITS TAKEN'!$A$3:$B$55,2)</f>
        <v>87</v>
      </c>
      <c r="D742" s="27" t="n">
        <f aca="false">IF(TOT!AK744&lt;400,IF(C742&gt;66,66,C742),C742)</f>
        <v>87</v>
      </c>
      <c r="E742" s="27" t="n">
        <f aca="false">IF(TOT!AK744&lt;200,IF(D742&gt;60,60,D742),D742)</f>
        <v>87</v>
      </c>
      <c r="F742" s="27" t="n">
        <f aca="false">IF(TOT!AN744&lt;13.4,IF(E742&gt;73,73,E742),E742)</f>
        <v>87</v>
      </c>
      <c r="G742" s="27" t="n">
        <f aca="false">IF(TOT!AN744&lt;11,IF(F742&gt;66,66,F742),F742)</f>
        <v>87</v>
      </c>
    </row>
    <row r="743" customFormat="false" ht="13" hidden="false" customHeight="true" outlineLevel="0" collapsed="false">
      <c r="A743" s="17" t="s">
        <v>3400</v>
      </c>
      <c r="B743" s="50" t="n">
        <f aca="false">(TOT!BN745*60)/TOT!AK745</f>
        <v>2.74879104097738</v>
      </c>
      <c r="C743" s="27" t="n">
        <f aca="false">VLOOKUP(B743,'SK - HITS TAKEN'!$A$3:$B$55,2)</f>
        <v>92</v>
      </c>
      <c r="D743" s="27" t="n">
        <f aca="false">IF(TOT!AK745&lt;400,IF(C743&gt;66,66,C743),C743)</f>
        <v>66</v>
      </c>
      <c r="E743" s="27" t="n">
        <f aca="false">IF(TOT!AK745&lt;200,IF(D743&gt;60,60,D743),D743)</f>
        <v>66</v>
      </c>
      <c r="F743" s="27" t="n">
        <f aca="false">IF(TOT!AN745&lt;13.4,IF(E743&gt;73,73,E743),E743)</f>
        <v>66</v>
      </c>
      <c r="G743" s="27" t="n">
        <f aca="false">IF(TOT!AN745&lt;11,IF(F743&gt;66,66,F743),F743)</f>
        <v>66</v>
      </c>
    </row>
    <row r="744" customFormat="false" ht="13" hidden="false" customHeight="true" outlineLevel="0" collapsed="false">
      <c r="A744" s="17" t="s">
        <v>3403</v>
      </c>
      <c r="B744" s="50" t="n">
        <f aca="false">(TOT!BN746*60)/TOT!AK746</f>
        <v>3.4133247866672</v>
      </c>
      <c r="C744" s="27" t="n">
        <f aca="false">VLOOKUP(B744,'SK - HITS TAKEN'!$A$3:$B$55,2)</f>
        <v>86</v>
      </c>
      <c r="D744" s="27" t="n">
        <f aca="false">IF(TOT!AK746&lt;400,IF(C744&gt;66,66,C744),C744)</f>
        <v>86</v>
      </c>
      <c r="E744" s="27" t="n">
        <f aca="false">IF(TOT!AK746&lt;200,IF(D744&gt;60,60,D744),D744)</f>
        <v>86</v>
      </c>
      <c r="F744" s="27" t="n">
        <f aca="false">IF(TOT!AN746&lt;13.4,IF(E744&gt;73,73,E744),E744)</f>
        <v>86</v>
      </c>
      <c r="G744" s="27" t="n">
        <f aca="false">IF(TOT!AN746&lt;11,IF(F744&gt;66,66,F744),F744)</f>
        <v>86</v>
      </c>
    </row>
    <row r="745" customFormat="false" ht="13" hidden="false" customHeight="true" outlineLevel="0" collapsed="false">
      <c r="A745" s="17" t="s">
        <v>3405</v>
      </c>
      <c r="B745" s="50" t="n">
        <f aca="false">(TOT!BN747*60)/TOT!AK747</f>
        <v>1.57998052953289</v>
      </c>
      <c r="C745" s="27" t="n">
        <f aca="false">VLOOKUP(B745,'SK - HITS TAKEN'!$A$3:$B$55,2)</f>
        <v>99</v>
      </c>
      <c r="D745" s="27" t="n">
        <f aca="false">IF(TOT!AK747&lt;400,IF(C745&gt;66,66,C745),C745)</f>
        <v>99</v>
      </c>
      <c r="E745" s="27" t="n">
        <f aca="false">IF(TOT!AK747&lt;200,IF(D745&gt;60,60,D745),D745)</f>
        <v>99</v>
      </c>
      <c r="F745" s="27" t="n">
        <f aca="false">IF(TOT!AN747&lt;13.4,IF(E745&gt;73,73,E745),E745)</f>
        <v>99</v>
      </c>
      <c r="G745" s="27" t="n">
        <f aca="false">IF(TOT!AN747&lt;11,IF(F745&gt;66,66,F745),F745)</f>
        <v>99</v>
      </c>
    </row>
    <row r="746" customFormat="false" ht="13" hidden="false" customHeight="true" outlineLevel="0" collapsed="false">
      <c r="A746" s="17" t="s">
        <v>3409</v>
      </c>
      <c r="B746" s="50" t="n">
        <f aca="false">(TOT!BN748*60)/TOT!AK748</f>
        <v>4.36979534227253</v>
      </c>
      <c r="C746" s="27" t="n">
        <f aca="false">VLOOKUP(B746,'SK - HITS TAKEN'!$A$3:$B$55,2)</f>
        <v>76</v>
      </c>
      <c r="D746" s="27" t="n">
        <f aca="false">IF(TOT!AK748&lt;400,IF(C746&gt;66,66,C746),C746)</f>
        <v>76</v>
      </c>
      <c r="E746" s="27" t="n">
        <f aca="false">IF(TOT!AK748&lt;200,IF(D746&gt;60,60,D746),D746)</f>
        <v>76</v>
      </c>
      <c r="F746" s="27" t="n">
        <f aca="false">IF(TOT!AN748&lt;13.4,IF(E746&gt;73,73,E746),E746)</f>
        <v>76</v>
      </c>
      <c r="G746" s="27" t="n">
        <f aca="false">IF(TOT!AN748&lt;11,IF(F746&gt;66,66,F746),F746)</f>
        <v>76</v>
      </c>
    </row>
    <row r="747" customFormat="false" ht="13" hidden="false" customHeight="true" outlineLevel="0" collapsed="false">
      <c r="A747" s="17" t="s">
        <v>3412</v>
      </c>
      <c r="B747" s="50" t="n">
        <f aca="false">(TOT!BN749*60)/TOT!AK749</f>
        <v>3.86329423337744</v>
      </c>
      <c r="C747" s="27" t="n">
        <f aca="false">VLOOKUP(B747,'SK - HITS TAKEN'!$A$3:$B$55,2)</f>
        <v>81</v>
      </c>
      <c r="D747" s="27" t="n">
        <f aca="false">IF(TOT!AK749&lt;400,IF(C747&gt;66,66,C747),C747)</f>
        <v>81</v>
      </c>
      <c r="E747" s="27" t="n">
        <f aca="false">IF(TOT!AK749&lt;200,IF(D747&gt;60,60,D747),D747)</f>
        <v>81</v>
      </c>
      <c r="F747" s="27" t="n">
        <f aca="false">IF(TOT!AN749&lt;13.4,IF(E747&gt;73,73,E747),E747)</f>
        <v>81</v>
      </c>
      <c r="G747" s="27" t="n">
        <f aca="false">IF(TOT!AN749&lt;11,IF(F747&gt;66,66,F747),F747)</f>
        <v>81</v>
      </c>
    </row>
    <row r="748" customFormat="false" ht="13" hidden="false" customHeight="true" outlineLevel="0" collapsed="false">
      <c r="A748" s="17" t="s">
        <v>3416</v>
      </c>
      <c r="B748" s="50" t="n">
        <f aca="false">(TOT!BN750*60)/TOT!AK750</f>
        <v>5.04878831457457</v>
      </c>
      <c r="C748" s="27" t="n">
        <f aca="false">VLOOKUP(B748,'SK - HITS TAKEN'!$A$3:$B$55,2)</f>
        <v>69</v>
      </c>
      <c r="D748" s="27" t="n">
        <f aca="false">IF(TOT!AK750&lt;400,IF(C748&gt;66,66,C748),C748)</f>
        <v>69</v>
      </c>
      <c r="E748" s="27" t="n">
        <f aca="false">IF(TOT!AK750&lt;200,IF(D748&gt;60,60,D748),D748)</f>
        <v>69</v>
      </c>
      <c r="F748" s="27" t="n">
        <f aca="false">IF(TOT!AN750&lt;13.4,IF(E748&gt;73,73,E748),E748)</f>
        <v>69</v>
      </c>
      <c r="G748" s="27" t="n">
        <f aca="false">IF(TOT!AN750&lt;11,IF(F748&gt;66,66,F748),F748)</f>
        <v>69</v>
      </c>
    </row>
    <row r="749" customFormat="false" ht="13" hidden="false" customHeight="true" outlineLevel="0" collapsed="false">
      <c r="A749" s="17" t="s">
        <v>3420</v>
      </c>
      <c r="B749" s="50" t="n">
        <f aca="false">(TOT!BN751*60)/TOT!AK751</f>
        <v>3.94304490690024</v>
      </c>
      <c r="C749" s="27" t="n">
        <f aca="false">VLOOKUP(B749,'SK - HITS TAKEN'!$A$3:$B$55,2)</f>
        <v>80</v>
      </c>
      <c r="D749" s="27" t="n">
        <f aca="false">IF(TOT!AK751&lt;400,IF(C749&gt;66,66,C749),C749)</f>
        <v>66</v>
      </c>
      <c r="E749" s="27" t="n">
        <f aca="false">IF(TOT!AK751&lt;200,IF(D749&gt;60,60,D749),D749)</f>
        <v>60</v>
      </c>
      <c r="F749" s="27" t="n">
        <f aca="false">IF(TOT!AN751&lt;13.4,IF(E749&gt;73,73,E749),E749)</f>
        <v>60</v>
      </c>
      <c r="G749" s="27" t="n">
        <f aca="false">IF(TOT!AN751&lt;11,IF(F749&gt;66,66,F749),F749)</f>
        <v>60</v>
      </c>
    </row>
    <row r="750" customFormat="false" ht="13" hidden="false" customHeight="true" outlineLevel="0" collapsed="false">
      <c r="A750" s="17" t="s">
        <v>3424</v>
      </c>
      <c r="B750" s="50" t="n">
        <f aca="false">(TOT!BN752*60)/TOT!AK752</f>
        <v>4.79885918593006</v>
      </c>
      <c r="C750" s="27" t="n">
        <f aca="false">VLOOKUP(B750,'SK - HITS TAKEN'!$A$3:$B$55,2)</f>
        <v>71</v>
      </c>
      <c r="D750" s="27" t="n">
        <f aca="false">IF(TOT!AK752&lt;400,IF(C750&gt;66,66,C750),C750)</f>
        <v>71</v>
      </c>
      <c r="E750" s="27" t="n">
        <f aca="false">IF(TOT!AK752&lt;200,IF(D750&gt;60,60,D750),D750)</f>
        <v>71</v>
      </c>
      <c r="F750" s="27" t="n">
        <f aca="false">IF(TOT!AN752&lt;13.4,IF(E750&gt;73,73,E750),E750)</f>
        <v>71</v>
      </c>
      <c r="G750" s="27" t="n">
        <f aca="false">IF(TOT!AN752&lt;11,IF(F750&gt;66,66,F750),F750)</f>
        <v>71</v>
      </c>
    </row>
    <row r="751" customFormat="false" ht="13" hidden="false" customHeight="true" outlineLevel="0" collapsed="false">
      <c r="A751" s="17" t="s">
        <v>3429</v>
      </c>
      <c r="B751" s="50" t="n">
        <f aca="false">(TOT!BN753*60)/TOT!AK753</f>
        <v>7.59493670886076</v>
      </c>
      <c r="C751" s="27" t="n">
        <f aca="false">VLOOKUP(B751,'SK - HITS TAKEN'!$A$3:$B$55,2)</f>
        <v>52</v>
      </c>
      <c r="D751" s="27" t="n">
        <f aca="false">IF(TOT!AK753&lt;400,IF(C751&gt;66,66,C751),C751)</f>
        <v>52</v>
      </c>
      <c r="E751" s="27" t="n">
        <f aca="false">IF(TOT!AK753&lt;200,IF(D751&gt;60,60,D751),D751)</f>
        <v>52</v>
      </c>
      <c r="F751" s="27" t="n">
        <f aca="false">IF(TOT!AN753&lt;13.4,IF(E751&gt;73,73,E751),E751)</f>
        <v>52</v>
      </c>
      <c r="G751" s="27" t="n">
        <f aca="false">IF(TOT!AN753&lt;11,IF(F751&gt;66,66,F751),F751)</f>
        <v>52</v>
      </c>
    </row>
    <row r="752" customFormat="false" ht="13" hidden="false" customHeight="true" outlineLevel="0" collapsed="false">
      <c r="A752" s="17" t="s">
        <v>3434</v>
      </c>
      <c r="B752" s="50" t="n">
        <f aca="false">(TOT!BN754*60)/TOT!AK754</f>
        <v>4.14494366033185</v>
      </c>
      <c r="C752" s="27" t="n">
        <f aca="false">VLOOKUP(B752,'SK - HITS TAKEN'!$A$3:$B$55,2)</f>
        <v>78</v>
      </c>
      <c r="D752" s="27" t="n">
        <f aca="false">IF(TOT!AK754&lt;400,IF(C752&gt;66,66,C752),C752)</f>
        <v>78</v>
      </c>
      <c r="E752" s="27" t="n">
        <f aca="false">IF(TOT!AK754&lt;200,IF(D752&gt;60,60,D752),D752)</f>
        <v>78</v>
      </c>
      <c r="F752" s="27" t="n">
        <f aca="false">IF(TOT!AN754&lt;13.4,IF(E752&gt;73,73,E752),E752)</f>
        <v>78</v>
      </c>
      <c r="G752" s="27" t="n">
        <f aca="false">IF(TOT!AN754&lt;11,IF(F752&gt;66,66,F752),F752)</f>
        <v>78</v>
      </c>
    </row>
    <row r="753" customFormat="false" ht="13" hidden="false" customHeight="true" outlineLevel="0" collapsed="false">
      <c r="A753" s="17" t="s">
        <v>3440</v>
      </c>
      <c r="B753" s="50" t="n">
        <f aca="false">(TOT!BN755*60)/TOT!AK755</f>
        <v>11.3863995782814</v>
      </c>
      <c r="C753" s="27" t="n">
        <f aca="false">VLOOKUP(B753,'SK - HITS TAKEN'!$A$3:$B$55,2)</f>
        <v>47</v>
      </c>
      <c r="D753" s="27" t="n">
        <f aca="false">IF(TOT!AK755&lt;400,IF(C753&gt;66,66,C753),C753)</f>
        <v>47</v>
      </c>
      <c r="E753" s="27" t="n">
        <f aca="false">IF(TOT!AK755&lt;200,IF(D753&gt;60,60,D753),D753)</f>
        <v>47</v>
      </c>
      <c r="F753" s="27" t="n">
        <f aca="false">IF(TOT!AN755&lt;13.4,IF(E753&gt;73,73,E753),E753)</f>
        <v>47</v>
      </c>
      <c r="G753" s="27" t="n">
        <f aca="false">IF(TOT!AN755&lt;11,IF(F753&gt;66,66,F753),F753)</f>
        <v>47</v>
      </c>
    </row>
    <row r="754" customFormat="false" ht="13" hidden="false" customHeight="true" outlineLevel="0" collapsed="false">
      <c r="A754" s="17" t="s">
        <v>3444</v>
      </c>
      <c r="B754" s="50" t="n">
        <f aca="false">(TOT!BN756*60)/TOT!AK756</f>
        <v>7.04914822792251</v>
      </c>
      <c r="C754" s="27" t="n">
        <f aca="false">VLOOKUP(B754,'SK - HITS TAKEN'!$A$3:$B$55,2)</f>
        <v>54</v>
      </c>
      <c r="D754" s="27" t="n">
        <f aca="false">IF(TOT!AK756&lt;400,IF(C754&gt;66,66,C754),C754)</f>
        <v>54</v>
      </c>
      <c r="E754" s="27" t="n">
        <f aca="false">IF(TOT!AK756&lt;200,IF(D754&gt;60,60,D754),D754)</f>
        <v>54</v>
      </c>
      <c r="F754" s="27" t="n">
        <f aca="false">IF(TOT!AN756&lt;13.4,IF(E754&gt;73,73,E754),E754)</f>
        <v>54</v>
      </c>
      <c r="G754" s="27" t="n">
        <f aca="false">IF(TOT!AN756&lt;11,IF(F754&gt;66,66,F754),F754)</f>
        <v>54</v>
      </c>
    </row>
    <row r="755" customFormat="false" ht="13" hidden="false" customHeight="true" outlineLevel="0" collapsed="false">
      <c r="A755" s="17" t="s">
        <v>3448</v>
      </c>
      <c r="B755" s="50" t="n">
        <f aca="false">(TOT!BN757*60)/TOT!AK757</f>
        <v>3.30149640995816</v>
      </c>
      <c r="C755" s="27" t="n">
        <f aca="false">VLOOKUP(B755,'SK - HITS TAKEN'!$A$3:$B$55,2)</f>
        <v>87</v>
      </c>
      <c r="D755" s="27" t="n">
        <f aca="false">IF(TOT!AK757&lt;400,IF(C755&gt;66,66,C755),C755)</f>
        <v>87</v>
      </c>
      <c r="E755" s="27" t="n">
        <f aca="false">IF(TOT!AK757&lt;200,IF(D755&gt;60,60,D755),D755)</f>
        <v>87</v>
      </c>
      <c r="F755" s="27" t="n">
        <f aca="false">IF(TOT!AN757&lt;13.4,IF(E755&gt;73,73,E755),E755)</f>
        <v>73</v>
      </c>
      <c r="G755" s="27" t="n">
        <f aca="false">IF(TOT!AN757&lt;11,IF(F755&gt;66,66,F755),F755)</f>
        <v>73</v>
      </c>
    </row>
    <row r="756" customFormat="false" ht="13" hidden="false" customHeight="true" outlineLevel="0" collapsed="false">
      <c r="A756" s="17" t="s">
        <v>3452</v>
      </c>
      <c r="B756" s="50" t="n">
        <f aca="false">(TOT!BN758*60)/TOT!AK758</f>
        <v>4.13004459411948</v>
      </c>
      <c r="C756" s="27" t="n">
        <f aca="false">VLOOKUP(B756,'SK - HITS TAKEN'!$A$3:$B$55,2)</f>
        <v>78</v>
      </c>
      <c r="D756" s="27" t="n">
        <f aca="false">IF(TOT!AK758&lt;400,IF(C756&gt;66,66,C756),C756)</f>
        <v>78</v>
      </c>
      <c r="E756" s="27" t="n">
        <f aca="false">IF(TOT!AK758&lt;200,IF(D756&gt;60,60,D756),D756)</f>
        <v>78</v>
      </c>
      <c r="F756" s="27" t="n">
        <f aca="false">IF(TOT!AN758&lt;13.4,IF(E756&gt;73,73,E756),E756)</f>
        <v>73</v>
      </c>
      <c r="G756" s="27" t="n">
        <f aca="false">IF(TOT!AN758&lt;11,IF(F756&gt;66,66,F756),F756)</f>
        <v>73</v>
      </c>
    </row>
    <row r="757" customFormat="false" ht="13" hidden="false" customHeight="true" outlineLevel="0" collapsed="false">
      <c r="A757" s="17" t="s">
        <v>3455</v>
      </c>
      <c r="B757" s="50" t="n">
        <f aca="false">(TOT!BN759*60)/TOT!AK759</f>
        <v>3.50542506259688</v>
      </c>
      <c r="C757" s="27" t="n">
        <f aca="false">VLOOKUP(B757,'SK - HITS TAKEN'!$A$3:$B$55,2)</f>
        <v>85</v>
      </c>
      <c r="D757" s="27" t="n">
        <f aca="false">IF(TOT!AK759&lt;400,IF(C757&gt;66,66,C757),C757)</f>
        <v>85</v>
      </c>
      <c r="E757" s="27" t="n">
        <f aca="false">IF(TOT!AK759&lt;200,IF(D757&gt;60,60,D757),D757)</f>
        <v>85</v>
      </c>
      <c r="F757" s="27" t="n">
        <f aca="false">IF(TOT!AN759&lt;13.4,IF(E757&gt;73,73,E757),E757)</f>
        <v>85</v>
      </c>
      <c r="G757" s="27" t="n">
        <f aca="false">IF(TOT!AN759&lt;11,IF(F757&gt;66,66,F757),F757)</f>
        <v>85</v>
      </c>
    </row>
    <row r="758" customFormat="false" ht="13" hidden="false" customHeight="true" outlineLevel="0" collapsed="false">
      <c r="A758" s="17" t="s">
        <v>3459</v>
      </c>
      <c r="B758" s="50" t="n">
        <f aca="false">(TOT!BN760*60)/TOT!AK760</f>
        <v>3.84676270381509</v>
      </c>
      <c r="C758" s="27" t="n">
        <f aca="false">VLOOKUP(B758,'SK - HITS TAKEN'!$A$3:$B$55,2)</f>
        <v>81</v>
      </c>
      <c r="D758" s="27" t="n">
        <f aca="false">IF(TOT!AK760&lt;400,IF(C758&gt;66,66,C758),C758)</f>
        <v>81</v>
      </c>
      <c r="E758" s="27" t="n">
        <f aca="false">IF(TOT!AK760&lt;200,IF(D758&gt;60,60,D758),D758)</f>
        <v>81</v>
      </c>
      <c r="F758" s="27" t="n">
        <f aca="false">IF(TOT!AN760&lt;13.4,IF(E758&gt;73,73,E758),E758)</f>
        <v>73</v>
      </c>
      <c r="G758" s="27" t="n">
        <f aca="false">IF(TOT!AN760&lt;11,IF(F758&gt;66,66,F758),F758)</f>
        <v>73</v>
      </c>
    </row>
    <row r="759" customFormat="false" ht="13" hidden="false" customHeight="true" outlineLevel="0" collapsed="false">
      <c r="A759" s="17" t="s">
        <v>3463</v>
      </c>
      <c r="B759" s="50" t="n">
        <f aca="false">(TOT!BN761*60)/TOT!AK761</f>
        <v>5.440319789407</v>
      </c>
      <c r="C759" s="27" t="n">
        <f aca="false">VLOOKUP(B759,'SK - HITS TAKEN'!$A$3:$B$55,2)</f>
        <v>65</v>
      </c>
      <c r="D759" s="27" t="n">
        <f aca="false">IF(TOT!AK761&lt;400,IF(C759&gt;66,66,C759),C759)</f>
        <v>65</v>
      </c>
      <c r="E759" s="27" t="n">
        <f aca="false">IF(TOT!AK761&lt;200,IF(D759&gt;60,60,D759),D759)</f>
        <v>65</v>
      </c>
      <c r="F759" s="27" t="n">
        <f aca="false">IF(TOT!AN761&lt;13.4,IF(E759&gt;73,73,E759),E759)</f>
        <v>65</v>
      </c>
      <c r="G759" s="27" t="n">
        <f aca="false">IF(TOT!AN761&lt;11,IF(F759&gt;66,66,F759),F759)</f>
        <v>65</v>
      </c>
    </row>
    <row r="760" customFormat="false" ht="13" hidden="false" customHeight="true" outlineLevel="0" collapsed="false">
      <c r="A760" s="17" t="s">
        <v>3469</v>
      </c>
      <c r="B760" s="50" t="n">
        <f aca="false">(TOT!BN762*60)/TOT!AK762</f>
        <v>4.23605162334904</v>
      </c>
      <c r="C760" s="27" t="n">
        <f aca="false">VLOOKUP(B760,'SK - HITS TAKEN'!$A$3:$B$55,2)</f>
        <v>77</v>
      </c>
      <c r="D760" s="27" t="n">
        <f aca="false">IF(TOT!AK762&lt;400,IF(C760&gt;66,66,C760),C760)</f>
        <v>77</v>
      </c>
      <c r="E760" s="27" t="n">
        <f aca="false">IF(TOT!AK762&lt;200,IF(D760&gt;60,60,D760),D760)</f>
        <v>77</v>
      </c>
      <c r="F760" s="27" t="n">
        <f aca="false">IF(TOT!AN762&lt;13.4,IF(E760&gt;73,73,E760),E760)</f>
        <v>77</v>
      </c>
      <c r="G760" s="27" t="n">
        <f aca="false">IF(TOT!AN762&lt;11,IF(F760&gt;66,66,F760),F760)</f>
        <v>77</v>
      </c>
    </row>
    <row r="761" customFormat="false" ht="13" hidden="false" customHeight="true" outlineLevel="0" collapsed="false">
      <c r="A761" s="17" t="s">
        <v>3473</v>
      </c>
      <c r="B761" s="50" t="n">
        <f aca="false">(TOT!BN763*60)/TOT!AK763</f>
        <v>6.20464441219156</v>
      </c>
      <c r="C761" s="27" t="n">
        <f aca="false">VLOOKUP(B761,'SK - HITS TAKEN'!$A$3:$B$55,2)</f>
        <v>59</v>
      </c>
      <c r="D761" s="27" t="n">
        <f aca="false">IF(TOT!AK763&lt;400,IF(C761&gt;66,66,C761),C761)</f>
        <v>59</v>
      </c>
      <c r="E761" s="27" t="n">
        <f aca="false">IF(TOT!AK763&lt;200,IF(D761&gt;60,60,D761),D761)</f>
        <v>59</v>
      </c>
      <c r="F761" s="27" t="n">
        <f aca="false">IF(TOT!AN763&lt;13.4,IF(E761&gt;73,73,E761),E761)</f>
        <v>59</v>
      </c>
      <c r="G761" s="27" t="n">
        <f aca="false">IF(TOT!AN763&lt;11,IF(F761&gt;66,66,F761),F761)</f>
        <v>59</v>
      </c>
    </row>
    <row r="762" customFormat="false" ht="13" hidden="false" customHeight="true" outlineLevel="0" collapsed="false">
      <c r="A762" s="17" t="s">
        <v>3476</v>
      </c>
      <c r="B762" s="50" t="n">
        <f aca="false">(TOT!BN764*60)/TOT!AK764</f>
        <v>0.911414380093531</v>
      </c>
      <c r="C762" s="27" t="n">
        <f aca="false">VLOOKUP(B762,'SK - HITS TAKEN'!$A$3:$B$55,2)</f>
        <v>99</v>
      </c>
      <c r="D762" s="27" t="n">
        <f aca="false">IF(TOT!AK764&lt;400,IF(C762&gt;66,66,C762),C762)</f>
        <v>99</v>
      </c>
      <c r="E762" s="27" t="n">
        <f aca="false">IF(TOT!AK764&lt;200,IF(D762&gt;60,60,D762),D762)</f>
        <v>99</v>
      </c>
      <c r="F762" s="27" t="n">
        <f aca="false">IF(TOT!AN764&lt;13.4,IF(E762&gt;73,73,E762),E762)</f>
        <v>99</v>
      </c>
      <c r="G762" s="27" t="n">
        <f aca="false">IF(TOT!AN764&lt;11,IF(F762&gt;66,66,F762),F762)</f>
        <v>99</v>
      </c>
    </row>
    <row r="763" customFormat="false" ht="13" hidden="false" customHeight="true" outlineLevel="0" collapsed="false">
      <c r="A763" s="17" t="s">
        <v>3481</v>
      </c>
      <c r="B763" s="50" t="n">
        <f aca="false">(TOT!BN765*60)/TOT!AK765</f>
        <v>5.23748762774711</v>
      </c>
      <c r="C763" s="27" t="n">
        <f aca="false">VLOOKUP(B763,'SK - HITS TAKEN'!$A$3:$B$55,2)</f>
        <v>67</v>
      </c>
      <c r="D763" s="27" t="n">
        <f aca="false">IF(TOT!AK765&lt;400,IF(C763&gt;66,66,C763),C763)</f>
        <v>67</v>
      </c>
      <c r="E763" s="27" t="n">
        <f aca="false">IF(TOT!AK765&lt;200,IF(D763&gt;60,60,D763),D763)</f>
        <v>67</v>
      </c>
      <c r="F763" s="27" t="n">
        <f aca="false">IF(TOT!AN765&lt;13.4,IF(E763&gt;73,73,E763),E763)</f>
        <v>67</v>
      </c>
      <c r="G763" s="27" t="n">
        <f aca="false">IF(TOT!AN765&lt;11,IF(F763&gt;66,66,F763),F763)</f>
        <v>67</v>
      </c>
    </row>
    <row r="764" customFormat="false" ht="13" hidden="false" customHeight="true" outlineLevel="0" collapsed="false">
      <c r="A764" s="17" t="s">
        <v>3481</v>
      </c>
      <c r="B764" s="50" t="n">
        <f aca="false">(TOT!BN766*60)/TOT!AK766</f>
        <v>4.19697817571349</v>
      </c>
      <c r="C764" s="27" t="n">
        <f aca="false">VLOOKUP(B764,'SK - HITS TAKEN'!$A$3:$B$55,2)</f>
        <v>77</v>
      </c>
      <c r="D764" s="27" t="n">
        <f aca="false">IF(TOT!AK766&lt;400,IF(C764&gt;66,66,C764),C764)</f>
        <v>66</v>
      </c>
      <c r="E764" s="27" t="n">
        <f aca="false">IF(TOT!AK766&lt;200,IF(D764&gt;60,60,D764),D764)</f>
        <v>66</v>
      </c>
      <c r="F764" s="27" t="n">
        <f aca="false">IF(TOT!AN766&lt;13.4,IF(E764&gt;73,73,E764),E764)</f>
        <v>66</v>
      </c>
      <c r="G764" s="27" t="n">
        <f aca="false">IF(TOT!AN766&lt;11,IF(F764&gt;66,66,F764),F764)</f>
        <v>66</v>
      </c>
    </row>
    <row r="765" customFormat="false" ht="13" hidden="false" customHeight="true" outlineLevel="0" collapsed="false">
      <c r="A765" s="17" t="s">
        <v>3487</v>
      </c>
      <c r="B765" s="50" t="n">
        <f aca="false">(TOT!BN767*60)/TOT!AK767</f>
        <v>3.7857733042891</v>
      </c>
      <c r="C765" s="27" t="n">
        <f aca="false">VLOOKUP(B765,'SK - HITS TAKEN'!$A$3:$B$55,2)</f>
        <v>82</v>
      </c>
      <c r="D765" s="27" t="n">
        <f aca="false">IF(TOT!AK767&lt;400,IF(C765&gt;66,66,C765),C765)</f>
        <v>66</v>
      </c>
      <c r="E765" s="27" t="n">
        <f aca="false">IF(TOT!AK767&lt;200,IF(D765&gt;60,60,D765),D765)</f>
        <v>66</v>
      </c>
      <c r="F765" s="27" t="n">
        <f aca="false">IF(TOT!AN767&lt;13.4,IF(E765&gt;73,73,E765),E765)</f>
        <v>66</v>
      </c>
      <c r="G765" s="27" t="n">
        <f aca="false">IF(TOT!AN767&lt;11,IF(F765&gt;66,66,F765),F765)</f>
        <v>66</v>
      </c>
    </row>
    <row r="766" customFormat="false" ht="13" hidden="false" customHeight="true" outlineLevel="0" collapsed="false">
      <c r="A766" s="17" t="s">
        <v>3492</v>
      </c>
      <c r="B766" s="50" t="n">
        <f aca="false">(TOT!BN768*60)/TOT!AK768</f>
        <v>3.00164152270773</v>
      </c>
      <c r="C766" s="27" t="n">
        <f aca="false">VLOOKUP(B766,'SK - HITS TAKEN'!$A$3:$B$55,2)</f>
        <v>90</v>
      </c>
      <c r="D766" s="27" t="n">
        <f aca="false">IF(TOT!AK768&lt;400,IF(C766&gt;66,66,C766),C766)</f>
        <v>90</v>
      </c>
      <c r="E766" s="27" t="n">
        <f aca="false">IF(TOT!AK768&lt;200,IF(D766&gt;60,60,D766),D766)</f>
        <v>90</v>
      </c>
      <c r="F766" s="27" t="n">
        <f aca="false">IF(TOT!AN768&lt;13.4,IF(E766&gt;73,73,E766),E766)</f>
        <v>90</v>
      </c>
      <c r="G766" s="27" t="n">
        <f aca="false">IF(TOT!AN768&lt;11,IF(F766&gt;66,66,F766),F766)</f>
        <v>90</v>
      </c>
    </row>
    <row r="767" customFormat="false" ht="13" hidden="false" customHeight="true" outlineLevel="0" collapsed="false">
      <c r="A767" s="17" t="s">
        <v>3496</v>
      </c>
      <c r="B767" s="50" t="n">
        <f aca="false">(TOT!BN769*60)/TOT!AK769</f>
        <v>8.8724584103512</v>
      </c>
      <c r="C767" s="27" t="n">
        <f aca="false">VLOOKUP(B767,'SK - HITS TAKEN'!$A$3:$B$55,2)</f>
        <v>48</v>
      </c>
      <c r="D767" s="27" t="n">
        <f aca="false">IF(TOT!AK769&lt;400,IF(C767&gt;66,66,C767),C767)</f>
        <v>48</v>
      </c>
      <c r="E767" s="27" t="n">
        <f aca="false">IF(TOT!AK769&lt;200,IF(D767&gt;60,60,D767),D767)</f>
        <v>48</v>
      </c>
      <c r="F767" s="27" t="n">
        <f aca="false">IF(TOT!AN769&lt;13.4,IF(E767&gt;73,73,E767),E767)</f>
        <v>48</v>
      </c>
      <c r="G767" s="27" t="n">
        <f aca="false">IF(TOT!AN769&lt;11,IF(F767&gt;66,66,F767),F767)</f>
        <v>48</v>
      </c>
    </row>
    <row r="768" customFormat="false" ht="13" hidden="false" customHeight="true" outlineLevel="0" collapsed="false">
      <c r="A768" s="17" t="s">
        <v>3500</v>
      </c>
      <c r="B768" s="50" t="n">
        <f aca="false">(TOT!BN770*60)/TOT!AK770</f>
        <v>4.64193612378506</v>
      </c>
      <c r="C768" s="27" t="n">
        <f aca="false">VLOOKUP(B768,'SK - HITS TAKEN'!$A$3:$B$55,2)</f>
        <v>73</v>
      </c>
      <c r="D768" s="27" t="n">
        <f aca="false">IF(TOT!AK770&lt;400,IF(C768&gt;66,66,C768),C768)</f>
        <v>66</v>
      </c>
      <c r="E768" s="27" t="n">
        <f aca="false">IF(TOT!AK770&lt;200,IF(D768&gt;60,60,D768),D768)</f>
        <v>60</v>
      </c>
      <c r="F768" s="27" t="n">
        <f aca="false">IF(TOT!AN770&lt;13.4,IF(E768&gt;73,73,E768),E768)</f>
        <v>60</v>
      </c>
      <c r="G768" s="27" t="n">
        <f aca="false">IF(TOT!AN770&lt;11,IF(F768&gt;66,66,F768),F768)</f>
        <v>60</v>
      </c>
    </row>
    <row r="769" customFormat="false" ht="13" hidden="false" customHeight="true" outlineLevel="0" collapsed="false">
      <c r="A769" s="17" t="s">
        <v>3503</v>
      </c>
      <c r="B769" s="50" t="n">
        <f aca="false">(TOT!BN771*60)/TOT!AK771</f>
        <v>1.59116022099446</v>
      </c>
      <c r="C769" s="27" t="n">
        <f aca="false">VLOOKUP(B769,'SK - HITS TAKEN'!$A$3:$B$55,2)</f>
        <v>99</v>
      </c>
      <c r="D769" s="27" t="n">
        <f aca="false">IF(TOT!AK771&lt;400,IF(C769&gt;66,66,C769),C769)</f>
        <v>66</v>
      </c>
      <c r="E769" s="27" t="n">
        <f aca="false">IF(TOT!AK771&lt;200,IF(D769&gt;60,60,D769),D769)</f>
        <v>66</v>
      </c>
      <c r="F769" s="27" t="n">
        <f aca="false">IF(TOT!AN771&lt;13.4,IF(E769&gt;73,73,E769),E769)</f>
        <v>66</v>
      </c>
      <c r="G769" s="27" t="n">
        <f aca="false">IF(TOT!AN771&lt;11,IF(F769&gt;66,66,F769),F769)</f>
        <v>66</v>
      </c>
    </row>
    <row r="770" customFormat="false" ht="13" hidden="false" customHeight="true" outlineLevel="0" collapsed="false">
      <c r="A770" s="17" t="s">
        <v>3508</v>
      </c>
      <c r="B770" s="50" t="n">
        <f aca="false">(TOT!BN772*60)/TOT!AK772</f>
        <v>1.6850743444443</v>
      </c>
      <c r="C770" s="27" t="n">
        <f aca="false">VLOOKUP(B770,'SK - HITS TAKEN'!$A$3:$B$55,2)</f>
        <v>98</v>
      </c>
      <c r="D770" s="27" t="n">
        <f aca="false">IF(TOT!AK772&lt;400,IF(C770&gt;66,66,C770),C770)</f>
        <v>98</v>
      </c>
      <c r="E770" s="27" t="n">
        <f aca="false">IF(TOT!AK772&lt;200,IF(D770&gt;60,60,D770),D770)</f>
        <v>98</v>
      </c>
      <c r="F770" s="27" t="n">
        <f aca="false">IF(TOT!AN772&lt;13.4,IF(E770&gt;73,73,E770),E770)</f>
        <v>98</v>
      </c>
      <c r="G770" s="27" t="n">
        <f aca="false">IF(TOT!AN772&lt;11,IF(F770&gt;66,66,F770),F770)</f>
        <v>98</v>
      </c>
    </row>
    <row r="771" customFormat="false" ht="13" hidden="false" customHeight="true" outlineLevel="0" collapsed="false">
      <c r="A771" s="17" t="s">
        <v>3512</v>
      </c>
      <c r="B771" s="50" t="n">
        <f aca="false">(TOT!BN773*60)/TOT!AK773</f>
        <v>3.238061995731</v>
      </c>
      <c r="C771" s="27" t="n">
        <f aca="false">VLOOKUP(B771,'SK - HITS TAKEN'!$A$3:$B$55,2)</f>
        <v>87</v>
      </c>
      <c r="D771" s="27" t="n">
        <f aca="false">IF(TOT!AK773&lt;400,IF(C771&gt;66,66,C771),C771)</f>
        <v>87</v>
      </c>
      <c r="E771" s="27" t="n">
        <f aca="false">IF(TOT!AK773&lt;200,IF(D771&gt;60,60,D771),D771)</f>
        <v>87</v>
      </c>
      <c r="F771" s="27" t="n">
        <f aca="false">IF(TOT!AN773&lt;13.4,IF(E771&gt;73,73,E771),E771)</f>
        <v>87</v>
      </c>
      <c r="G771" s="27" t="n">
        <f aca="false">IF(TOT!AN773&lt;11,IF(F771&gt;66,66,F771),F771)</f>
        <v>87</v>
      </c>
    </row>
    <row r="772" customFormat="false" ht="13" hidden="false" customHeight="true" outlineLevel="0" collapsed="false">
      <c r="A772" s="17" t="s">
        <v>3517</v>
      </c>
      <c r="B772" s="50" t="n">
        <f aca="false">(TOT!BN774*60)/TOT!AK774</f>
        <v>2.73120400576587</v>
      </c>
      <c r="C772" s="27" t="n">
        <f aca="false">VLOOKUP(B772,'SK - HITS TAKEN'!$A$3:$B$55,2)</f>
        <v>92</v>
      </c>
      <c r="D772" s="27" t="n">
        <f aca="false">IF(TOT!AK774&lt;400,IF(C772&gt;66,66,C772),C772)</f>
        <v>92</v>
      </c>
      <c r="E772" s="27" t="n">
        <f aca="false">IF(TOT!AK774&lt;200,IF(D772&gt;60,60,D772),D772)</f>
        <v>92</v>
      </c>
      <c r="F772" s="27" t="n">
        <f aca="false">IF(TOT!AN774&lt;13.4,IF(E772&gt;73,73,E772),E772)</f>
        <v>92</v>
      </c>
      <c r="G772" s="27" t="n">
        <f aca="false">IF(TOT!AN774&lt;11,IF(F772&gt;66,66,F772),F772)</f>
        <v>92</v>
      </c>
    </row>
    <row r="773" customFormat="false" ht="13" hidden="false" customHeight="true" outlineLevel="0" collapsed="false">
      <c r="A773" s="17" t="s">
        <v>3521</v>
      </c>
      <c r="B773" s="50" t="n">
        <f aca="false">(TOT!BN775*60)/TOT!AK775</f>
        <v>2.40492774410307</v>
      </c>
      <c r="C773" s="27" t="n">
        <f aca="false">VLOOKUP(B773,'SK - HITS TAKEN'!$A$3:$B$55,2)</f>
        <v>95</v>
      </c>
      <c r="D773" s="27" t="n">
        <f aca="false">IF(TOT!AK775&lt;400,IF(C773&gt;66,66,C773),C773)</f>
        <v>95</v>
      </c>
      <c r="E773" s="27" t="n">
        <f aca="false">IF(TOT!AK775&lt;200,IF(D773&gt;60,60,D773),D773)</f>
        <v>95</v>
      </c>
      <c r="F773" s="27" t="n">
        <f aca="false">IF(TOT!AN775&lt;13.4,IF(E773&gt;73,73,E773),E773)</f>
        <v>95</v>
      </c>
      <c r="G773" s="27" t="n">
        <f aca="false">IF(TOT!AN775&lt;11,IF(F773&gt;66,66,F773),F773)</f>
        <v>95</v>
      </c>
    </row>
    <row r="774" customFormat="false" ht="13" hidden="false" customHeight="true" outlineLevel="0" collapsed="false">
      <c r="A774" s="17" t="s">
        <v>3525</v>
      </c>
      <c r="B774" s="50" t="n">
        <f aca="false">(TOT!BN776*60)/TOT!AK776</f>
        <v>5.95066542341278</v>
      </c>
      <c r="C774" s="27" t="n">
        <f aca="false">VLOOKUP(B774,'SK - HITS TAKEN'!$A$3:$B$55,2)</f>
        <v>61</v>
      </c>
      <c r="D774" s="27" t="n">
        <f aca="false">IF(TOT!AK776&lt;400,IF(C774&gt;66,66,C774),C774)</f>
        <v>61</v>
      </c>
      <c r="E774" s="27" t="n">
        <f aca="false">IF(TOT!AK776&lt;200,IF(D774&gt;60,60,D774),D774)</f>
        <v>61</v>
      </c>
      <c r="F774" s="27" t="n">
        <f aca="false">IF(TOT!AN776&lt;13.4,IF(E774&gt;73,73,E774),E774)</f>
        <v>61</v>
      </c>
      <c r="G774" s="27" t="n">
        <f aca="false">IF(TOT!AN776&lt;11,IF(F774&gt;66,66,F774),F774)</f>
        <v>61</v>
      </c>
    </row>
    <row r="775" customFormat="false" ht="13" hidden="false" customHeight="true" outlineLevel="0" collapsed="false">
      <c r="A775" s="17" t="s">
        <v>3529</v>
      </c>
      <c r="B775" s="50" t="n">
        <f aca="false">(TOT!BN777*60)/TOT!AK777</f>
        <v>6.93352766644107</v>
      </c>
      <c r="C775" s="27" t="n">
        <f aca="false">VLOOKUP(B775,'SK - HITS TAKEN'!$A$3:$B$55,2)</f>
        <v>55</v>
      </c>
      <c r="D775" s="27" t="n">
        <f aca="false">IF(TOT!AK777&lt;400,IF(C775&gt;66,66,C775),C775)</f>
        <v>55</v>
      </c>
      <c r="E775" s="27" t="n">
        <f aca="false">IF(TOT!AK777&lt;200,IF(D775&gt;60,60,D775),D775)</f>
        <v>55</v>
      </c>
      <c r="F775" s="27" t="n">
        <f aca="false">IF(TOT!AN777&lt;13.4,IF(E775&gt;73,73,E775),E775)</f>
        <v>55</v>
      </c>
      <c r="G775" s="27" t="n">
        <f aca="false">IF(TOT!AN777&lt;11,IF(F775&gt;66,66,F775),F775)</f>
        <v>55</v>
      </c>
    </row>
    <row r="776" customFormat="false" ht="13" hidden="false" customHeight="true" outlineLevel="0" collapsed="false">
      <c r="A776" s="17" t="s">
        <v>3534</v>
      </c>
      <c r="B776" s="50" t="n">
        <f aca="false">(TOT!BN778*60)/TOT!AK778</f>
        <v>4.73061760840996</v>
      </c>
      <c r="C776" s="27" t="n">
        <f aca="false">VLOOKUP(B776,'SK - HITS TAKEN'!$A$3:$B$55,2)</f>
        <v>72</v>
      </c>
      <c r="D776" s="27" t="n">
        <f aca="false">IF(TOT!AK778&lt;400,IF(C776&gt;66,66,C776),C776)</f>
        <v>66</v>
      </c>
      <c r="E776" s="27" t="n">
        <f aca="false">IF(TOT!AK778&lt;200,IF(D776&gt;60,60,D776),D776)</f>
        <v>60</v>
      </c>
      <c r="F776" s="27" t="n">
        <f aca="false">IF(TOT!AN778&lt;13.4,IF(E776&gt;73,73,E776),E776)</f>
        <v>60</v>
      </c>
      <c r="G776" s="27" t="n">
        <f aca="false">IF(TOT!AN778&lt;11,IF(F776&gt;66,66,F776),F776)</f>
        <v>60</v>
      </c>
    </row>
    <row r="777" customFormat="false" ht="13" hidden="false" customHeight="true" outlineLevel="0" collapsed="false">
      <c r="A777" s="17" t="s">
        <v>3538</v>
      </c>
      <c r="B777" s="50" t="n">
        <f aca="false">(TOT!BN779*60)/TOT!AK779</f>
        <v>9.14401828803653</v>
      </c>
      <c r="C777" s="27" t="n">
        <f aca="false">VLOOKUP(B777,'SK - HITS TAKEN'!$A$3:$B$55,2)</f>
        <v>48</v>
      </c>
      <c r="D777" s="27" t="n">
        <f aca="false">IF(TOT!AK779&lt;400,IF(C777&gt;66,66,C777),C777)</f>
        <v>48</v>
      </c>
      <c r="E777" s="27" t="n">
        <f aca="false">IF(TOT!AK779&lt;200,IF(D777&gt;60,60,D777),D777)</f>
        <v>48</v>
      </c>
      <c r="F777" s="27" t="n">
        <f aca="false">IF(TOT!AN779&lt;13.4,IF(E777&gt;73,73,E777),E777)</f>
        <v>48</v>
      </c>
      <c r="G777" s="27" t="n">
        <f aca="false">IF(TOT!AN779&lt;11,IF(F777&gt;66,66,F777),F777)</f>
        <v>48</v>
      </c>
    </row>
    <row r="778" customFormat="false" ht="13" hidden="false" customHeight="true" outlineLevel="0" collapsed="false">
      <c r="A778" s="17" t="s">
        <v>3542</v>
      </c>
      <c r="B778" s="50" t="n">
        <f aca="false">(TOT!BN780*60)/TOT!AK780</f>
        <v>6.64831527230916</v>
      </c>
      <c r="C778" s="27" t="n">
        <f aca="false">VLOOKUP(B778,'SK - HITS TAKEN'!$A$3:$B$55,2)</f>
        <v>57</v>
      </c>
      <c r="D778" s="27" t="n">
        <f aca="false">IF(TOT!AK780&lt;400,IF(C778&gt;66,66,C778),C778)</f>
        <v>57</v>
      </c>
      <c r="E778" s="27" t="n">
        <f aca="false">IF(TOT!AK780&lt;200,IF(D778&gt;60,60,D778),D778)</f>
        <v>57</v>
      </c>
      <c r="F778" s="27" t="n">
        <f aca="false">IF(TOT!AN780&lt;13.4,IF(E778&gt;73,73,E778),E778)</f>
        <v>57</v>
      </c>
      <c r="G778" s="27" t="n">
        <f aca="false">IF(TOT!AN780&lt;11,IF(F778&gt;66,66,F778),F778)</f>
        <v>57</v>
      </c>
    </row>
    <row r="779" customFormat="false" ht="13" hidden="false" customHeight="true" outlineLevel="0" collapsed="false">
      <c r="A779" s="17" t="s">
        <v>3546</v>
      </c>
      <c r="B779" s="50" t="n">
        <f aca="false">(TOT!BN781*60)/TOT!AK781</f>
        <v>4.42299654215906</v>
      </c>
      <c r="C779" s="27" t="n">
        <f aca="false">VLOOKUP(B779,'SK - HITS TAKEN'!$A$3:$B$55,2)</f>
        <v>75</v>
      </c>
      <c r="D779" s="27" t="n">
        <f aca="false">IF(TOT!AK781&lt;400,IF(C779&gt;66,66,C779),C779)</f>
        <v>75</v>
      </c>
      <c r="E779" s="27" t="n">
        <f aca="false">IF(TOT!AK781&lt;200,IF(D779&gt;60,60,D779),D779)</f>
        <v>75</v>
      </c>
      <c r="F779" s="27" t="n">
        <f aca="false">IF(TOT!AN781&lt;13.4,IF(E779&gt;73,73,E779),E779)</f>
        <v>75</v>
      </c>
      <c r="G779" s="27" t="n">
        <f aca="false">IF(TOT!AN781&lt;11,IF(F779&gt;66,66,F779),F779)</f>
        <v>75</v>
      </c>
    </row>
    <row r="780" customFormat="false" ht="13" hidden="false" customHeight="true" outlineLevel="0" collapsed="false">
      <c r="A780" s="17" t="s">
        <v>3550</v>
      </c>
      <c r="B780" s="50" t="n">
        <f aca="false">(TOT!BN782*60)/TOT!AK782</f>
        <v>7.45959386655609</v>
      </c>
      <c r="C780" s="27" t="n">
        <f aca="false">VLOOKUP(B780,'SK - HITS TAKEN'!$A$3:$B$55,2)</f>
        <v>53</v>
      </c>
      <c r="D780" s="27" t="n">
        <f aca="false">IF(TOT!AK782&lt;400,IF(C780&gt;66,66,C780),C780)</f>
        <v>53</v>
      </c>
      <c r="E780" s="27" t="n">
        <f aca="false">IF(TOT!AK782&lt;200,IF(D780&gt;60,60,D780),D780)</f>
        <v>53</v>
      </c>
      <c r="F780" s="27" t="n">
        <f aca="false">IF(TOT!AN782&lt;13.4,IF(E780&gt;73,73,E780),E780)</f>
        <v>53</v>
      </c>
      <c r="G780" s="27" t="n">
        <f aca="false">IF(TOT!AN782&lt;11,IF(F780&gt;66,66,F780),F780)</f>
        <v>53</v>
      </c>
    </row>
    <row r="781" customFormat="false" ht="13" hidden="false" customHeight="true" outlineLevel="0" collapsed="false">
      <c r="A781" s="17" t="s">
        <v>3555</v>
      </c>
      <c r="B781" s="50" t="n">
        <f aca="false">(TOT!BN783*60)/TOT!AK783</f>
        <v>4.89130434782595</v>
      </c>
      <c r="C781" s="27" t="n">
        <f aca="false">VLOOKUP(B781,'SK - HITS TAKEN'!$A$3:$B$55,2)</f>
        <v>70</v>
      </c>
      <c r="D781" s="27" t="n">
        <f aca="false">IF(TOT!AK783&lt;400,IF(C781&gt;66,66,C781),C781)</f>
        <v>66</v>
      </c>
      <c r="E781" s="27" t="n">
        <f aca="false">IF(TOT!AK783&lt;200,IF(D781&gt;60,60,D781),D781)</f>
        <v>60</v>
      </c>
      <c r="F781" s="27" t="n">
        <f aca="false">IF(TOT!AN783&lt;13.4,IF(E781&gt;73,73,E781),E781)</f>
        <v>60</v>
      </c>
      <c r="G781" s="27" t="n">
        <f aca="false">IF(TOT!AN783&lt;11,IF(F781&gt;66,66,F781),F781)</f>
        <v>60</v>
      </c>
    </row>
    <row r="782" customFormat="false" ht="13" hidden="false" customHeight="true" outlineLevel="0" collapsed="false">
      <c r="A782" s="17" t="s">
        <v>3559</v>
      </c>
      <c r="B782" s="50" t="n">
        <f aca="false">(TOT!BN784*60)/TOT!AK784</f>
        <v>7.9044440541016</v>
      </c>
      <c r="C782" s="27" t="n">
        <f aca="false">VLOOKUP(B782,'SK - HITS TAKEN'!$A$3:$B$55,2)</f>
        <v>51</v>
      </c>
      <c r="D782" s="27" t="n">
        <f aca="false">IF(TOT!AK784&lt;400,IF(C782&gt;66,66,C782),C782)</f>
        <v>51</v>
      </c>
      <c r="E782" s="27" t="n">
        <f aca="false">IF(TOT!AK784&lt;200,IF(D782&gt;60,60,D782),D782)</f>
        <v>51</v>
      </c>
      <c r="F782" s="27" t="n">
        <f aca="false">IF(TOT!AN784&lt;13.4,IF(E782&gt;73,73,E782),E782)</f>
        <v>51</v>
      </c>
      <c r="G782" s="27" t="n">
        <f aca="false">IF(TOT!AN784&lt;11,IF(F782&gt;66,66,F782),F782)</f>
        <v>51</v>
      </c>
    </row>
    <row r="783" customFormat="false" ht="13" hidden="false" customHeight="true" outlineLevel="0" collapsed="false">
      <c r="A783" s="17" t="s">
        <v>3563</v>
      </c>
      <c r="B783" s="50" t="n">
        <f aca="false">(TOT!BN785*60)/TOT!AK785</f>
        <v>5.83668249908657</v>
      </c>
      <c r="C783" s="27" t="n">
        <f aca="false">VLOOKUP(B783,'SK - HITS TAKEN'!$A$3:$B$55,2)</f>
        <v>62</v>
      </c>
      <c r="D783" s="27" t="n">
        <f aca="false">IF(TOT!AK785&lt;400,IF(C783&gt;66,66,C783),C783)</f>
        <v>62</v>
      </c>
      <c r="E783" s="27" t="n">
        <f aca="false">IF(TOT!AK785&lt;200,IF(D783&gt;60,60,D783),D783)</f>
        <v>62</v>
      </c>
      <c r="F783" s="27" t="n">
        <f aca="false">IF(TOT!AN785&lt;13.4,IF(E783&gt;73,73,E783),E783)</f>
        <v>62</v>
      </c>
      <c r="G783" s="27" t="n">
        <f aca="false">IF(TOT!AN785&lt;11,IF(F783&gt;66,66,F783),F783)</f>
        <v>62</v>
      </c>
    </row>
    <row r="784" customFormat="false" ht="13" hidden="false" customHeight="true" outlineLevel="0" collapsed="false">
      <c r="A784" s="17" t="s">
        <v>3566</v>
      </c>
      <c r="B784" s="50" t="n">
        <f aca="false">(TOT!BN786*60)/TOT!AK786</f>
        <v>3.23682054083584</v>
      </c>
      <c r="C784" s="27" t="n">
        <f aca="false">VLOOKUP(B784,'SK - HITS TAKEN'!$A$3:$B$55,2)</f>
        <v>87</v>
      </c>
      <c r="D784" s="27" t="n">
        <f aca="false">IF(TOT!AK786&lt;400,IF(C784&gt;66,66,C784),C784)</f>
        <v>87</v>
      </c>
      <c r="E784" s="27" t="n">
        <f aca="false">IF(TOT!AK786&lt;200,IF(D784&gt;60,60,D784),D784)</f>
        <v>87</v>
      </c>
      <c r="F784" s="27" t="n">
        <f aca="false">IF(TOT!AN786&lt;13.4,IF(E784&gt;73,73,E784),E784)</f>
        <v>87</v>
      </c>
      <c r="G784" s="27" t="n">
        <f aca="false">IF(TOT!AN786&lt;11,IF(F784&gt;66,66,F784),F784)</f>
        <v>87</v>
      </c>
    </row>
    <row r="785" customFormat="false" ht="13" hidden="false" customHeight="true" outlineLevel="0" collapsed="false">
      <c r="A785" s="17" t="s">
        <v>3570</v>
      </c>
      <c r="B785" s="50" t="n">
        <f aca="false">(TOT!BN787*60)/TOT!AK787</f>
        <v>3.47914125957798</v>
      </c>
      <c r="C785" s="27" t="n">
        <f aca="false">VLOOKUP(B785,'SK - HITS TAKEN'!$A$3:$B$55,2)</f>
        <v>85</v>
      </c>
      <c r="D785" s="27" t="n">
        <f aca="false">IF(TOT!AK787&lt;400,IF(C785&gt;66,66,C785),C785)</f>
        <v>85</v>
      </c>
      <c r="E785" s="27" t="n">
        <f aca="false">IF(TOT!AK787&lt;200,IF(D785&gt;60,60,D785),D785)</f>
        <v>85</v>
      </c>
      <c r="F785" s="27" t="n">
        <f aca="false">IF(TOT!AN787&lt;13.4,IF(E785&gt;73,73,E785),E785)</f>
        <v>85</v>
      </c>
      <c r="G785" s="27" t="n">
        <f aca="false">IF(TOT!AN787&lt;11,IF(F785&gt;66,66,F785),F785)</f>
        <v>85</v>
      </c>
    </row>
    <row r="786" customFormat="false" ht="13" hidden="false" customHeight="true" outlineLevel="0" collapsed="false">
      <c r="A786" s="17" t="s">
        <v>3574</v>
      </c>
      <c r="B786" s="50" t="n">
        <f aca="false">(TOT!BN788*60)/TOT!AK788</f>
        <v>3.55458832063838</v>
      </c>
      <c r="C786" s="27" t="n">
        <f aca="false">VLOOKUP(B786,'SK - HITS TAKEN'!$A$3:$B$55,2)</f>
        <v>84</v>
      </c>
      <c r="D786" s="27" t="n">
        <f aca="false">IF(TOT!AK788&lt;400,IF(C786&gt;66,66,C786),C786)</f>
        <v>84</v>
      </c>
      <c r="E786" s="27" t="n">
        <f aca="false">IF(TOT!AK788&lt;200,IF(D786&gt;60,60,D786),D786)</f>
        <v>84</v>
      </c>
      <c r="F786" s="27" t="n">
        <f aca="false">IF(TOT!AN788&lt;13.4,IF(E786&gt;73,73,E786),E786)</f>
        <v>84</v>
      </c>
      <c r="G786" s="27" t="n">
        <f aca="false">IF(TOT!AN788&lt;11,IF(F786&gt;66,66,F786),F786)</f>
        <v>84</v>
      </c>
    </row>
    <row r="787" customFormat="false" ht="13" hidden="false" customHeight="true" outlineLevel="0" collapsed="false">
      <c r="A787" s="17" t="s">
        <v>3579</v>
      </c>
      <c r="B787" s="50" t="n">
        <f aca="false">(TOT!BN789*60)/TOT!AK789</f>
        <v>1.90900413617563</v>
      </c>
      <c r="C787" s="27" t="n">
        <f aca="false">VLOOKUP(B787,'SK - HITS TAKEN'!$A$3:$B$55,2)</f>
        <v>97</v>
      </c>
      <c r="D787" s="27" t="n">
        <f aca="false">IF(TOT!AK789&lt;400,IF(C787&gt;66,66,C787),C787)</f>
        <v>97</v>
      </c>
      <c r="E787" s="27" t="n">
        <f aca="false">IF(TOT!AK789&lt;200,IF(D787&gt;60,60,D787),D787)</f>
        <v>97</v>
      </c>
      <c r="F787" s="27" t="n">
        <f aca="false">IF(TOT!AN789&lt;13.4,IF(E787&gt;73,73,E787),E787)</f>
        <v>97</v>
      </c>
      <c r="G787" s="27" t="n">
        <f aca="false">IF(TOT!AN789&lt;11,IF(F787&gt;66,66,F787),F787)</f>
        <v>97</v>
      </c>
    </row>
    <row r="788" customFormat="false" ht="13" hidden="false" customHeight="true" outlineLevel="0" collapsed="false">
      <c r="A788" s="17" t="s">
        <v>3583</v>
      </c>
      <c r="B788" s="50" t="n">
        <f aca="false">(TOT!BN790*60)/TOT!AK790</f>
        <v>4.09556313993174</v>
      </c>
      <c r="C788" s="27" t="n">
        <f aca="false">VLOOKUP(B788,'SK - HITS TAKEN'!$A$3:$B$55,2)</f>
        <v>79</v>
      </c>
      <c r="D788" s="27" t="n">
        <f aca="false">IF(TOT!AK790&lt;400,IF(C788&gt;66,66,C788),C788)</f>
        <v>79</v>
      </c>
      <c r="E788" s="27" t="n">
        <f aca="false">IF(TOT!AK790&lt;200,IF(D788&gt;60,60,D788),D788)</f>
        <v>79</v>
      </c>
      <c r="F788" s="27" t="n">
        <f aca="false">IF(TOT!AN790&lt;13.4,IF(E788&gt;73,73,E788),E788)</f>
        <v>79</v>
      </c>
      <c r="G788" s="27" t="n">
        <f aca="false">IF(TOT!AN790&lt;11,IF(F788&gt;66,66,F788),F788)</f>
        <v>79</v>
      </c>
    </row>
    <row r="789" customFormat="false" ht="13" hidden="false" customHeight="true" outlineLevel="0" collapsed="false">
      <c r="A789" s="17" t="s">
        <v>3587</v>
      </c>
      <c r="B789" s="50" t="n">
        <f aca="false">(TOT!BN791*60)/TOT!AK791</f>
        <v>4.66353037430968</v>
      </c>
      <c r="C789" s="27" t="n">
        <f aca="false">VLOOKUP(B789,'SK - HITS TAKEN'!$A$3:$B$55,2)</f>
        <v>73</v>
      </c>
      <c r="D789" s="27" t="n">
        <f aca="false">IF(TOT!AK791&lt;400,IF(C789&gt;66,66,C789),C789)</f>
        <v>73</v>
      </c>
      <c r="E789" s="27" t="n">
        <f aca="false">IF(TOT!AK791&lt;200,IF(D789&gt;60,60,D789),D789)</f>
        <v>73</v>
      </c>
      <c r="F789" s="27" t="n">
        <f aca="false">IF(TOT!AN791&lt;13.4,IF(E789&gt;73,73,E789),E789)</f>
        <v>73</v>
      </c>
      <c r="G789" s="27" t="n">
        <f aca="false">IF(TOT!AN791&lt;11,IF(F789&gt;66,66,F789),F789)</f>
        <v>73</v>
      </c>
    </row>
    <row r="790" customFormat="false" ht="13" hidden="false" customHeight="true" outlineLevel="0" collapsed="false">
      <c r="A790" s="17" t="s">
        <v>3591</v>
      </c>
      <c r="B790" s="50" t="n">
        <f aca="false">(TOT!BN792*60)/TOT!AK792</f>
        <v>5.21453178828692</v>
      </c>
      <c r="C790" s="27" t="n">
        <f aca="false">VLOOKUP(B790,'SK - HITS TAKEN'!$A$3:$B$55,2)</f>
        <v>68</v>
      </c>
      <c r="D790" s="27" t="n">
        <f aca="false">IF(TOT!AK792&lt;400,IF(C790&gt;66,66,C790),C790)</f>
        <v>68</v>
      </c>
      <c r="E790" s="27" t="n">
        <f aca="false">IF(TOT!AK792&lt;200,IF(D790&gt;60,60,D790),D790)</f>
        <v>68</v>
      </c>
      <c r="F790" s="27" t="n">
        <f aca="false">IF(TOT!AN792&lt;13.4,IF(E790&gt;73,73,E790),E790)</f>
        <v>68</v>
      </c>
      <c r="G790" s="27" t="n">
        <f aca="false">IF(TOT!AN792&lt;11,IF(F790&gt;66,66,F790),F790)</f>
        <v>68</v>
      </c>
    </row>
    <row r="791" customFormat="false" ht="13" hidden="false" customHeight="true" outlineLevel="0" collapsed="false">
      <c r="A791" s="17" t="s">
        <v>3595</v>
      </c>
      <c r="B791" s="50" t="n">
        <f aca="false">(TOT!BN793*60)/TOT!AK793</f>
        <v>3.99777901166028</v>
      </c>
      <c r="C791" s="27" t="n">
        <f aca="false">VLOOKUP(B791,'SK - HITS TAKEN'!$A$3:$B$55,2)</f>
        <v>80</v>
      </c>
      <c r="D791" s="27" t="n">
        <f aca="false">IF(TOT!AK793&lt;400,IF(C791&gt;66,66,C791),C791)</f>
        <v>66</v>
      </c>
      <c r="E791" s="27" t="n">
        <f aca="false">IF(TOT!AK793&lt;200,IF(D791&gt;60,60,D791),D791)</f>
        <v>60</v>
      </c>
      <c r="F791" s="27" t="n">
        <f aca="false">IF(TOT!AN793&lt;13.4,IF(E791&gt;73,73,E791),E791)</f>
        <v>60</v>
      </c>
      <c r="G791" s="27" t="n">
        <f aca="false">IF(TOT!AN793&lt;11,IF(F791&gt;66,66,F791),F791)</f>
        <v>60</v>
      </c>
    </row>
    <row r="792" customFormat="false" ht="13" hidden="false" customHeight="true" outlineLevel="0" collapsed="false">
      <c r="A792" s="17" t="s">
        <v>3599</v>
      </c>
      <c r="B792" s="50" t="n">
        <f aca="false">(TOT!BN794*60)/TOT!AK794</f>
        <v>5.9016393442623</v>
      </c>
      <c r="C792" s="27" t="n">
        <f aca="false">VLOOKUP(B792,'SK - HITS TAKEN'!$A$3:$B$55,2)</f>
        <v>61</v>
      </c>
      <c r="D792" s="27" t="n">
        <f aca="false">IF(TOT!AK794&lt;400,IF(C792&gt;66,66,C792),C792)</f>
        <v>61</v>
      </c>
      <c r="E792" s="27" t="n">
        <f aca="false">IF(TOT!AK794&lt;200,IF(D792&gt;60,60,D792),D792)</f>
        <v>60</v>
      </c>
      <c r="F792" s="27" t="n">
        <f aca="false">IF(TOT!AN794&lt;13.4,IF(E792&gt;73,73,E792),E792)</f>
        <v>60</v>
      </c>
      <c r="G792" s="27" t="n">
        <f aca="false">IF(TOT!AN794&lt;11,IF(F792&gt;66,66,F792),F792)</f>
        <v>60</v>
      </c>
    </row>
    <row r="793" customFormat="false" ht="13" hidden="false" customHeight="true" outlineLevel="0" collapsed="false">
      <c r="A793" s="17" t="s">
        <v>3602</v>
      </c>
      <c r="B793" s="50" t="n">
        <f aca="false">(TOT!BN795*60)/TOT!AK795</f>
        <v>4.49077786688051</v>
      </c>
      <c r="C793" s="27" t="n">
        <f aca="false">VLOOKUP(B793,'SK - HITS TAKEN'!$A$3:$B$55,2)</f>
        <v>74</v>
      </c>
      <c r="D793" s="27" t="n">
        <f aca="false">IF(TOT!AK795&lt;400,IF(C793&gt;66,66,C793),C793)</f>
        <v>74</v>
      </c>
      <c r="E793" s="27" t="n">
        <f aca="false">IF(TOT!AK795&lt;200,IF(D793&gt;60,60,D793),D793)</f>
        <v>74</v>
      </c>
      <c r="F793" s="27" t="n">
        <f aca="false">IF(TOT!AN795&lt;13.4,IF(E793&gt;73,73,E793),E793)</f>
        <v>74</v>
      </c>
      <c r="G793" s="27" t="n">
        <f aca="false">IF(TOT!AN795&lt;11,IF(F793&gt;66,66,F793),F793)</f>
        <v>74</v>
      </c>
    </row>
    <row r="794" customFormat="false" ht="13" hidden="false" customHeight="true" outlineLevel="0" collapsed="false">
      <c r="A794" s="17" t="s">
        <v>3605</v>
      </c>
      <c r="B794" s="50" t="n">
        <f aca="false">(TOT!BN796*60)/TOT!AK796</f>
        <v>5.4802861927234</v>
      </c>
      <c r="C794" s="27" t="n">
        <f aca="false">VLOOKUP(B794,'SK - HITS TAKEN'!$A$3:$B$55,2)</f>
        <v>65</v>
      </c>
      <c r="D794" s="27" t="n">
        <f aca="false">IF(TOT!AK796&lt;400,IF(C794&gt;66,66,C794),C794)</f>
        <v>65</v>
      </c>
      <c r="E794" s="27" t="n">
        <f aca="false">IF(TOT!AK796&lt;200,IF(D794&gt;60,60,D794),D794)</f>
        <v>65</v>
      </c>
      <c r="F794" s="27" t="n">
        <f aca="false">IF(TOT!AN796&lt;13.4,IF(E794&gt;73,73,E794),E794)</f>
        <v>65</v>
      </c>
      <c r="G794" s="27" t="n">
        <f aca="false">IF(TOT!AN796&lt;11,IF(F794&gt;66,66,F794),F794)</f>
        <v>65</v>
      </c>
    </row>
    <row r="795" customFormat="false" ht="13" hidden="false" customHeight="true" outlineLevel="0" collapsed="false">
      <c r="A795" s="17" t="s">
        <v>3610</v>
      </c>
      <c r="B795" s="50" t="n">
        <f aca="false">(TOT!BN797*60)/TOT!AK797</f>
        <v>2.33500891843692</v>
      </c>
      <c r="C795" s="27" t="n">
        <f aca="false">VLOOKUP(B795,'SK - HITS TAKEN'!$A$3:$B$55,2)</f>
        <v>95</v>
      </c>
      <c r="D795" s="27" t="n">
        <f aca="false">IF(TOT!AK797&lt;400,IF(C795&gt;66,66,C795),C795)</f>
        <v>66</v>
      </c>
      <c r="E795" s="27" t="n">
        <f aca="false">IF(TOT!AK797&lt;200,IF(D795&gt;60,60,D795),D795)</f>
        <v>60</v>
      </c>
      <c r="F795" s="27" t="n">
        <f aca="false">IF(TOT!AN797&lt;13.4,IF(E795&gt;73,73,E795),E795)</f>
        <v>60</v>
      </c>
      <c r="G795" s="27" t="n">
        <f aca="false">IF(TOT!AN797&lt;11,IF(F795&gt;66,66,F795),F795)</f>
        <v>60</v>
      </c>
    </row>
    <row r="796" customFormat="false" ht="13" hidden="false" customHeight="true" outlineLevel="0" collapsed="false">
      <c r="A796" s="17" t="s">
        <v>3613</v>
      </c>
      <c r="B796" s="50" t="n">
        <f aca="false">(TOT!BN798*60)/TOT!AK798</f>
        <v>6.5165089475974</v>
      </c>
      <c r="C796" s="27" t="n">
        <f aca="false">VLOOKUP(B796,'SK - HITS TAKEN'!$A$3:$B$55,2)</f>
        <v>57</v>
      </c>
      <c r="D796" s="27" t="n">
        <f aca="false">IF(TOT!AK798&lt;400,IF(C796&gt;66,66,C796),C796)</f>
        <v>57</v>
      </c>
      <c r="E796" s="27" t="n">
        <f aca="false">IF(TOT!AK798&lt;200,IF(D796&gt;60,60,D796),D796)</f>
        <v>57</v>
      </c>
      <c r="F796" s="27" t="n">
        <f aca="false">IF(TOT!AN798&lt;13.4,IF(E796&gt;73,73,E796),E796)</f>
        <v>57</v>
      </c>
      <c r="G796" s="27" t="n">
        <f aca="false">IF(TOT!AN798&lt;11,IF(F796&gt;66,66,F796),F796)</f>
        <v>57</v>
      </c>
    </row>
    <row r="797" customFormat="false" ht="13" hidden="false" customHeight="true" outlineLevel="0" collapsed="false">
      <c r="A797" s="17" t="s">
        <v>3617</v>
      </c>
      <c r="B797" s="50" t="n">
        <f aca="false">(TOT!BN799*60)/TOT!AK799</f>
        <v>8.21448944666293</v>
      </c>
      <c r="C797" s="27" t="n">
        <f aca="false">VLOOKUP(B797,'SK - HITS TAKEN'!$A$3:$B$55,2)</f>
        <v>50</v>
      </c>
      <c r="D797" s="27" t="n">
        <f aca="false">IF(TOT!AK799&lt;400,IF(C797&gt;66,66,C797),C797)</f>
        <v>50</v>
      </c>
      <c r="E797" s="27" t="n">
        <f aca="false">IF(TOT!AK799&lt;200,IF(D797&gt;60,60,D797),D797)</f>
        <v>50</v>
      </c>
      <c r="F797" s="27" t="n">
        <f aca="false">IF(TOT!AN799&lt;13.4,IF(E797&gt;73,73,E797),E797)</f>
        <v>50</v>
      </c>
      <c r="G797" s="27" t="n">
        <f aca="false">IF(TOT!AN799&lt;11,IF(F797&gt;66,66,F797),F797)</f>
        <v>50</v>
      </c>
    </row>
    <row r="798" customFormat="false" ht="13" hidden="false" customHeight="true" outlineLevel="0" collapsed="false">
      <c r="A798" s="17" t="s">
        <v>3620</v>
      </c>
      <c r="B798" s="50" t="n">
        <f aca="false">(TOT!BN800*60)/TOT!AK800</f>
        <v>3.55298790395378</v>
      </c>
      <c r="C798" s="27" t="n">
        <f aca="false">VLOOKUP(B798,'SK - HITS TAKEN'!$A$3:$B$55,2)</f>
        <v>84</v>
      </c>
      <c r="D798" s="27" t="n">
        <f aca="false">IF(TOT!AK800&lt;400,IF(C798&gt;66,66,C798),C798)</f>
        <v>84</v>
      </c>
      <c r="E798" s="27" t="n">
        <f aca="false">IF(TOT!AK800&lt;200,IF(D798&gt;60,60,D798),D798)</f>
        <v>84</v>
      </c>
      <c r="F798" s="27" t="n">
        <f aca="false">IF(TOT!AN800&lt;13.4,IF(E798&gt;73,73,E798),E798)</f>
        <v>84</v>
      </c>
      <c r="G798" s="27" t="n">
        <f aca="false">IF(TOT!AN800&lt;11,IF(F798&gt;66,66,F798),F798)</f>
        <v>84</v>
      </c>
    </row>
    <row r="799" customFormat="false" ht="13" hidden="false" customHeight="true" outlineLevel="0" collapsed="false">
      <c r="A799" s="17" t="s">
        <v>3625</v>
      </c>
      <c r="B799" s="50" t="n">
        <f aca="false">(TOT!BN801*60)/TOT!AK801</f>
        <v>4.29665664516337</v>
      </c>
      <c r="C799" s="27" t="n">
        <f aca="false">VLOOKUP(B799,'SK - HITS TAKEN'!$A$3:$B$55,2)</f>
        <v>76</v>
      </c>
      <c r="D799" s="27" t="n">
        <f aca="false">IF(TOT!AK801&lt;400,IF(C799&gt;66,66,C799),C799)</f>
        <v>76</v>
      </c>
      <c r="E799" s="27" t="n">
        <f aca="false">IF(TOT!AK801&lt;200,IF(D799&gt;60,60,D799),D799)</f>
        <v>76</v>
      </c>
      <c r="F799" s="27" t="n">
        <f aca="false">IF(TOT!AN801&lt;13.4,IF(E799&gt;73,73,E799),E799)</f>
        <v>76</v>
      </c>
      <c r="G799" s="27" t="n">
        <f aca="false">IF(TOT!AN801&lt;11,IF(F799&gt;66,66,F799),F799)</f>
        <v>76</v>
      </c>
    </row>
    <row r="800" customFormat="false" ht="13" hidden="false" customHeight="true" outlineLevel="0" collapsed="false">
      <c r="A800" s="17" t="s">
        <v>3629</v>
      </c>
      <c r="B800" s="50" t="n">
        <f aca="false">(TOT!BN802*60)/TOT!AK802</f>
        <v>6.15861644970747</v>
      </c>
      <c r="C800" s="27" t="n">
        <f aca="false">VLOOKUP(B800,'SK - HITS TAKEN'!$A$3:$B$55,2)</f>
        <v>60</v>
      </c>
      <c r="D800" s="27" t="n">
        <f aca="false">IF(TOT!AK802&lt;400,IF(C800&gt;66,66,C800),C800)</f>
        <v>60</v>
      </c>
      <c r="E800" s="27" t="n">
        <f aca="false">IF(TOT!AK802&lt;200,IF(D800&gt;60,60,D800),D800)</f>
        <v>60</v>
      </c>
      <c r="F800" s="27" t="n">
        <f aca="false">IF(TOT!AN802&lt;13.4,IF(E800&gt;73,73,E800),E800)</f>
        <v>60</v>
      </c>
      <c r="G800" s="27" t="n">
        <f aca="false">IF(TOT!AN802&lt;11,IF(F800&gt;66,66,F800),F800)</f>
        <v>60</v>
      </c>
    </row>
    <row r="801" customFormat="false" ht="13" hidden="false" customHeight="true" outlineLevel="0" collapsed="false">
      <c r="A801" s="17" t="s">
        <v>3633</v>
      </c>
      <c r="B801" s="50" t="n">
        <f aca="false">(TOT!BN803*60)/TOT!AK803</f>
        <v>1.38418538619656</v>
      </c>
      <c r="C801" s="27" t="n">
        <f aca="false">VLOOKUP(B801,'SK - HITS TAKEN'!$A$3:$B$55,2)</f>
        <v>99</v>
      </c>
      <c r="D801" s="27" t="n">
        <f aca="false">IF(TOT!AK803&lt;400,IF(C801&gt;66,66,C801),C801)</f>
        <v>99</v>
      </c>
      <c r="E801" s="27" t="n">
        <f aca="false">IF(TOT!AK803&lt;200,IF(D801&gt;60,60,D801),D801)</f>
        <v>99</v>
      </c>
      <c r="F801" s="27" t="n">
        <f aca="false">IF(TOT!AN803&lt;13.4,IF(E801&gt;73,73,E801),E801)</f>
        <v>99</v>
      </c>
      <c r="G801" s="27" t="n">
        <f aca="false">IF(TOT!AN803&lt;11,IF(F801&gt;66,66,F801),F801)</f>
        <v>99</v>
      </c>
    </row>
    <row r="802" customFormat="false" ht="13" hidden="false" customHeight="true" outlineLevel="0" collapsed="false">
      <c r="A802" s="17" t="s">
        <v>3637</v>
      </c>
      <c r="B802" s="50" t="n">
        <f aca="false">(TOT!BN804*60)/TOT!AK804</f>
        <v>2.71220492214965</v>
      </c>
      <c r="C802" s="27" t="n">
        <f aca="false">VLOOKUP(B802,'SK - HITS TAKEN'!$A$3:$B$55,2)</f>
        <v>93</v>
      </c>
      <c r="D802" s="27" t="n">
        <f aca="false">IF(TOT!AK804&lt;400,IF(C802&gt;66,66,C802),C802)</f>
        <v>93</v>
      </c>
      <c r="E802" s="27" t="n">
        <f aca="false">IF(TOT!AK804&lt;200,IF(D802&gt;60,60,D802),D802)</f>
        <v>93</v>
      </c>
      <c r="F802" s="27" t="n">
        <f aca="false">IF(TOT!AN804&lt;13.4,IF(E802&gt;73,73,E802),E802)</f>
        <v>93</v>
      </c>
      <c r="G802" s="27" t="n">
        <f aca="false">IF(TOT!AN804&lt;11,IF(F802&gt;66,66,F802),F802)</f>
        <v>93</v>
      </c>
    </row>
    <row r="803" customFormat="false" ht="13" hidden="false" customHeight="true" outlineLevel="0" collapsed="false">
      <c r="A803" s="17" t="s">
        <v>3642</v>
      </c>
      <c r="B803" s="50" t="n">
        <f aca="false">(TOT!BN805*60)/TOT!AK805</f>
        <v>5.3995316732734</v>
      </c>
      <c r="C803" s="27" t="n">
        <f aca="false">VLOOKUP(B803,'SK - HITS TAKEN'!$A$3:$B$55,2)</f>
        <v>66</v>
      </c>
      <c r="D803" s="27" t="n">
        <f aca="false">IF(TOT!AK805&lt;400,IF(C803&gt;66,66,C803),C803)</f>
        <v>66</v>
      </c>
      <c r="E803" s="27" t="n">
        <f aca="false">IF(TOT!AK805&lt;200,IF(D803&gt;60,60,D803),D803)</f>
        <v>66</v>
      </c>
      <c r="F803" s="27" t="n">
        <f aca="false">IF(TOT!AN805&lt;13.4,IF(E803&gt;73,73,E803),E803)</f>
        <v>66</v>
      </c>
      <c r="G803" s="27" t="n">
        <f aca="false">IF(TOT!AN805&lt;11,IF(F803&gt;66,66,F803),F803)</f>
        <v>66</v>
      </c>
    </row>
    <row r="804" customFormat="false" ht="13" hidden="false" customHeight="true" outlineLevel="0" collapsed="false">
      <c r="A804" s="17" t="s">
        <v>3646</v>
      </c>
      <c r="B804" s="50" t="n">
        <f aca="false">(TOT!BN806*60)/TOT!AK806</f>
        <v>7.07474708332776</v>
      </c>
      <c r="C804" s="27" t="n">
        <f aca="false">VLOOKUP(B804,'SK - HITS TAKEN'!$A$3:$B$55,2)</f>
        <v>54</v>
      </c>
      <c r="D804" s="27" t="n">
        <f aca="false">IF(TOT!AK806&lt;400,IF(C804&gt;66,66,C804),C804)</f>
        <v>54</v>
      </c>
      <c r="E804" s="27" t="n">
        <f aca="false">IF(TOT!AK806&lt;200,IF(D804&gt;60,60,D804),D804)</f>
        <v>54</v>
      </c>
      <c r="F804" s="27" t="n">
        <f aca="false">IF(TOT!AN806&lt;13.4,IF(E804&gt;73,73,E804),E804)</f>
        <v>54</v>
      </c>
      <c r="G804" s="27" t="n">
        <f aca="false">IF(TOT!AN806&lt;11,IF(F804&gt;66,66,F804),F804)</f>
        <v>54</v>
      </c>
    </row>
    <row r="805" customFormat="false" ht="13" hidden="false" customHeight="true" outlineLevel="0" collapsed="false">
      <c r="A805" s="17" t="s">
        <v>3651</v>
      </c>
      <c r="B805" s="50" t="n">
        <f aca="false">(TOT!BN807*60)/TOT!AK807</f>
        <v>4.72489172123153</v>
      </c>
      <c r="C805" s="27" t="n">
        <f aca="false">VLOOKUP(B805,'SK - HITS TAKEN'!$A$3:$B$55,2)</f>
        <v>72</v>
      </c>
      <c r="D805" s="27" t="n">
        <f aca="false">IF(TOT!AK807&lt;400,IF(C805&gt;66,66,C805),C805)</f>
        <v>72</v>
      </c>
      <c r="E805" s="27" t="n">
        <f aca="false">IF(TOT!AK807&lt;200,IF(D805&gt;60,60,D805),D805)</f>
        <v>72</v>
      </c>
      <c r="F805" s="27" t="n">
        <f aca="false">IF(TOT!AN807&lt;13.4,IF(E805&gt;73,73,E805),E805)</f>
        <v>72</v>
      </c>
      <c r="G805" s="27" t="n">
        <f aca="false">IF(TOT!AN807&lt;11,IF(F805&gt;66,66,F805),F805)</f>
        <v>72</v>
      </c>
    </row>
    <row r="806" customFormat="false" ht="13" hidden="false" customHeight="true" outlineLevel="0" collapsed="false">
      <c r="A806" s="17" t="s">
        <v>3657</v>
      </c>
      <c r="B806" s="50" t="n">
        <f aca="false">(TOT!BN808*60)/TOT!AK808</f>
        <v>4.75182631255547</v>
      </c>
      <c r="C806" s="27" t="n">
        <f aca="false">VLOOKUP(B806,'SK - HITS TAKEN'!$A$3:$B$55,2)</f>
        <v>72</v>
      </c>
      <c r="D806" s="27" t="n">
        <f aca="false">IF(TOT!AK808&lt;400,IF(C806&gt;66,66,C806),C806)</f>
        <v>72</v>
      </c>
      <c r="E806" s="27" t="n">
        <f aca="false">IF(TOT!AK808&lt;200,IF(D806&gt;60,60,D806),D806)</f>
        <v>72</v>
      </c>
      <c r="F806" s="27" t="n">
        <f aca="false">IF(TOT!AN808&lt;13.4,IF(E806&gt;73,73,E806),E806)</f>
        <v>72</v>
      </c>
      <c r="G806" s="27" t="n">
        <f aca="false">IF(TOT!AN808&lt;11,IF(F806&gt;66,66,F806),F806)</f>
        <v>72</v>
      </c>
    </row>
    <row r="807" customFormat="false" ht="13" hidden="false" customHeight="true" outlineLevel="0" collapsed="false">
      <c r="A807" s="17" t="s">
        <v>3661</v>
      </c>
      <c r="B807" s="50" t="n">
        <f aca="false">(TOT!BN809*60)/TOT!AK809</f>
        <v>6.24743908023817</v>
      </c>
      <c r="C807" s="27" t="n">
        <f aca="false">VLOOKUP(B807,'SK - HITS TAKEN'!$A$3:$B$55,2)</f>
        <v>59</v>
      </c>
      <c r="D807" s="27" t="n">
        <f aca="false">IF(TOT!AK809&lt;400,IF(C807&gt;66,66,C807),C807)</f>
        <v>59</v>
      </c>
      <c r="E807" s="27" t="n">
        <f aca="false">IF(TOT!AK809&lt;200,IF(D807&gt;60,60,D807),D807)</f>
        <v>59</v>
      </c>
      <c r="F807" s="27" t="n">
        <f aca="false">IF(TOT!AN809&lt;13.4,IF(E807&gt;73,73,E807),E807)</f>
        <v>59</v>
      </c>
      <c r="G807" s="27" t="n">
        <f aca="false">IF(TOT!AN809&lt;11,IF(F807&gt;66,66,F807),F807)</f>
        <v>59</v>
      </c>
    </row>
    <row r="808" customFormat="false" ht="13" hidden="false" customHeight="true" outlineLevel="0" collapsed="false">
      <c r="A808" s="17" t="s">
        <v>3665</v>
      </c>
      <c r="B808" s="50" t="n">
        <f aca="false">(TOT!BN810*60)/TOT!AK810</f>
        <v>6.64109396503743</v>
      </c>
      <c r="C808" s="27" t="n">
        <f aca="false">VLOOKUP(B808,'SK - HITS TAKEN'!$A$3:$B$55,2)</f>
        <v>57</v>
      </c>
      <c r="D808" s="27" t="n">
        <f aca="false">IF(TOT!AK810&lt;400,IF(C808&gt;66,66,C808),C808)</f>
        <v>57</v>
      </c>
      <c r="E808" s="27" t="n">
        <f aca="false">IF(TOT!AK810&lt;200,IF(D808&gt;60,60,D808),D808)</f>
        <v>57</v>
      </c>
      <c r="F808" s="27" t="n">
        <f aca="false">IF(TOT!AN810&lt;13.4,IF(E808&gt;73,73,E808),E808)</f>
        <v>57</v>
      </c>
      <c r="G808" s="27" t="n">
        <f aca="false">IF(TOT!AN810&lt;11,IF(F808&gt;66,66,F808),F808)</f>
        <v>57</v>
      </c>
    </row>
    <row r="809" customFormat="false" ht="13" hidden="false" customHeight="true" outlineLevel="0" collapsed="false">
      <c r="A809" s="17" t="s">
        <v>3668</v>
      </c>
      <c r="B809" s="50" t="n">
        <f aca="false">(TOT!BN811*60)/TOT!AK811</f>
        <v>7.601432618806</v>
      </c>
      <c r="C809" s="27" t="n">
        <f aca="false">VLOOKUP(B809,'SK - HITS TAKEN'!$A$3:$B$55,2)</f>
        <v>52</v>
      </c>
      <c r="D809" s="27" t="n">
        <f aca="false">IF(TOT!AK811&lt;400,IF(C809&gt;66,66,C809),C809)</f>
        <v>52</v>
      </c>
      <c r="E809" s="27" t="n">
        <f aca="false">IF(TOT!AK811&lt;200,IF(D809&gt;60,60,D809),D809)</f>
        <v>52</v>
      </c>
      <c r="F809" s="27" t="n">
        <f aca="false">IF(TOT!AN811&lt;13.4,IF(E809&gt;73,73,E809),E809)</f>
        <v>52</v>
      </c>
      <c r="G809" s="27" t="n">
        <f aca="false">IF(TOT!AN811&lt;11,IF(F809&gt;66,66,F809),F809)</f>
        <v>52</v>
      </c>
    </row>
    <row r="810" customFormat="false" ht="13" hidden="false" customHeight="true" outlineLevel="0" collapsed="false">
      <c r="A810" s="17" t="s">
        <v>3671</v>
      </c>
      <c r="B810" s="50" t="n">
        <f aca="false">(TOT!BN812*60)/TOT!AK812</f>
        <v>4.90903369424587</v>
      </c>
      <c r="C810" s="27" t="n">
        <f aca="false">VLOOKUP(B810,'SK - HITS TAKEN'!$A$3:$B$55,2)</f>
        <v>70</v>
      </c>
      <c r="D810" s="27" t="n">
        <f aca="false">IF(TOT!AK812&lt;400,IF(C810&gt;66,66,C810),C810)</f>
        <v>70</v>
      </c>
      <c r="E810" s="27" t="n">
        <f aca="false">IF(TOT!AK812&lt;200,IF(D810&gt;60,60,D810),D810)</f>
        <v>70</v>
      </c>
      <c r="F810" s="27" t="n">
        <f aca="false">IF(TOT!AN812&lt;13.4,IF(E810&gt;73,73,E810),E810)</f>
        <v>70</v>
      </c>
      <c r="G810" s="27" t="n">
        <f aca="false">IF(TOT!AN812&lt;11,IF(F810&gt;66,66,F810),F810)</f>
        <v>70</v>
      </c>
    </row>
    <row r="811" customFormat="false" ht="13" hidden="false" customHeight="true" outlineLevel="0" collapsed="false">
      <c r="A811" s="17" t="s">
        <v>3675</v>
      </c>
      <c r="B811" s="50" t="n">
        <f aca="false">(TOT!BN813*60)/TOT!AK813</f>
        <v>6.47123893805328</v>
      </c>
      <c r="C811" s="27" t="n">
        <f aca="false">VLOOKUP(B811,'SK - HITS TAKEN'!$A$3:$B$55,2)</f>
        <v>58</v>
      </c>
      <c r="D811" s="27" t="n">
        <f aca="false">IF(TOT!AK813&lt;400,IF(C811&gt;66,66,C811),C811)</f>
        <v>58</v>
      </c>
      <c r="E811" s="27" t="n">
        <f aca="false">IF(TOT!AK813&lt;200,IF(D811&gt;60,60,D811),D811)</f>
        <v>58</v>
      </c>
      <c r="F811" s="27" t="n">
        <f aca="false">IF(TOT!AN813&lt;13.4,IF(E811&gt;73,73,E811),E811)</f>
        <v>58</v>
      </c>
      <c r="G811" s="27" t="n">
        <f aca="false">IF(TOT!AN813&lt;11,IF(F811&gt;66,66,F811),F811)</f>
        <v>58</v>
      </c>
    </row>
    <row r="812" customFormat="false" ht="13" hidden="false" customHeight="true" outlineLevel="0" collapsed="false">
      <c r="A812" s="17" t="s">
        <v>3678</v>
      </c>
      <c r="B812" s="50" t="n">
        <f aca="false">(TOT!BN814*60)/TOT!AK814</f>
        <v>5.9032522547144</v>
      </c>
      <c r="C812" s="27" t="n">
        <f aca="false">VLOOKUP(B812,'SK - HITS TAKEN'!$A$3:$B$55,2)</f>
        <v>61</v>
      </c>
      <c r="D812" s="27" t="n">
        <f aca="false">IF(TOT!AK814&lt;400,IF(C812&gt;66,66,C812),C812)</f>
        <v>61</v>
      </c>
      <c r="E812" s="27" t="n">
        <f aca="false">IF(TOT!AK814&lt;200,IF(D812&gt;60,60,D812),D812)</f>
        <v>61</v>
      </c>
      <c r="F812" s="27" t="n">
        <f aca="false">IF(TOT!AN814&lt;13.4,IF(E812&gt;73,73,E812),E812)</f>
        <v>61</v>
      </c>
      <c r="G812" s="27" t="n">
        <f aca="false">IF(TOT!AN814&lt;11,IF(F812&gt;66,66,F812),F812)</f>
        <v>61</v>
      </c>
    </row>
    <row r="813" customFormat="false" ht="13" hidden="false" customHeight="true" outlineLevel="0" collapsed="false">
      <c r="A813" s="17" t="s">
        <v>3681</v>
      </c>
      <c r="B813" s="50" t="n">
        <f aca="false">(TOT!BN815*60)/TOT!AK815</f>
        <v>7.18578989862747</v>
      </c>
      <c r="C813" s="27" t="n">
        <f aca="false">VLOOKUP(B813,'SK - HITS TAKEN'!$A$3:$B$55,2)</f>
        <v>53</v>
      </c>
      <c r="D813" s="27" t="n">
        <f aca="false">IF(TOT!AK815&lt;400,IF(C813&gt;66,66,C813),C813)</f>
        <v>53</v>
      </c>
      <c r="E813" s="27" t="n">
        <f aca="false">IF(TOT!AK815&lt;200,IF(D813&gt;60,60,D813),D813)</f>
        <v>53</v>
      </c>
      <c r="F813" s="27" t="n">
        <f aca="false">IF(TOT!AN815&lt;13.4,IF(E813&gt;73,73,E813),E813)</f>
        <v>53</v>
      </c>
      <c r="G813" s="27" t="n">
        <f aca="false">IF(TOT!AN815&lt;11,IF(F813&gt;66,66,F813),F813)</f>
        <v>53</v>
      </c>
    </row>
    <row r="814" customFormat="false" ht="13" hidden="false" customHeight="true" outlineLevel="0" collapsed="false">
      <c r="A814" s="17" t="s">
        <v>3684</v>
      </c>
      <c r="B814" s="50" t="n">
        <f aca="false">(TOT!BN816*60)/TOT!AK816</f>
        <v>2.88292410873895</v>
      </c>
      <c r="C814" s="27" t="n">
        <f aca="false">VLOOKUP(B814,'SK - HITS TAKEN'!$A$3:$B$55,2)</f>
        <v>91</v>
      </c>
      <c r="D814" s="27" t="n">
        <f aca="false">IF(TOT!AK816&lt;400,IF(C814&gt;66,66,C814),C814)</f>
        <v>91</v>
      </c>
      <c r="E814" s="27" t="n">
        <f aca="false">IF(TOT!AK816&lt;200,IF(D814&gt;60,60,D814),D814)</f>
        <v>91</v>
      </c>
      <c r="F814" s="27" t="n">
        <f aca="false">IF(TOT!AN816&lt;13.4,IF(E814&gt;73,73,E814),E814)</f>
        <v>91</v>
      </c>
      <c r="G814" s="27" t="n">
        <f aca="false">IF(TOT!AN816&lt;11,IF(F814&gt;66,66,F814),F814)</f>
        <v>91</v>
      </c>
    </row>
    <row r="815" customFormat="false" ht="13" hidden="false" customHeight="true" outlineLevel="0" collapsed="false">
      <c r="A815" s="17" t="s">
        <v>3689</v>
      </c>
      <c r="B815" s="50" t="n">
        <f aca="false">(TOT!BN817*60)/TOT!AK817</f>
        <v>3.32891810161689</v>
      </c>
      <c r="C815" s="27" t="n">
        <f aca="false">VLOOKUP(B815,'SK - HITS TAKEN'!$A$3:$B$55,2)</f>
        <v>87</v>
      </c>
      <c r="D815" s="27" t="n">
        <f aca="false">IF(TOT!AK817&lt;400,IF(C815&gt;66,66,C815),C815)</f>
        <v>87</v>
      </c>
      <c r="E815" s="27" t="n">
        <f aca="false">IF(TOT!AK817&lt;200,IF(D815&gt;60,60,D815),D815)</f>
        <v>87</v>
      </c>
      <c r="F815" s="27" t="n">
        <f aca="false">IF(TOT!AN817&lt;13.4,IF(E815&gt;73,73,E815),E815)</f>
        <v>87</v>
      </c>
      <c r="G815" s="27" t="n">
        <f aca="false">IF(TOT!AN817&lt;11,IF(F815&gt;66,66,F815),F815)</f>
        <v>87</v>
      </c>
    </row>
    <row r="816" customFormat="false" ht="13" hidden="false" customHeight="true" outlineLevel="0" collapsed="false">
      <c r="A816" s="17" t="s">
        <v>3694</v>
      </c>
      <c r="B816" s="50" t="n">
        <f aca="false">(TOT!BN818*60)/TOT!AK818</f>
        <v>6.47745080968135</v>
      </c>
      <c r="C816" s="27" t="n">
        <f aca="false">VLOOKUP(B816,'SK - HITS TAKEN'!$A$3:$B$55,2)</f>
        <v>58</v>
      </c>
      <c r="D816" s="27" t="n">
        <f aca="false">IF(TOT!AK818&lt;400,IF(C816&gt;66,66,C816),C816)</f>
        <v>58</v>
      </c>
      <c r="E816" s="27" t="n">
        <f aca="false">IF(TOT!AK818&lt;200,IF(D816&gt;60,60,D816),D816)</f>
        <v>58</v>
      </c>
      <c r="F816" s="27" t="n">
        <f aca="false">IF(TOT!AN818&lt;13.4,IF(E816&gt;73,73,E816),E816)</f>
        <v>58</v>
      </c>
      <c r="G816" s="27" t="n">
        <f aca="false">IF(TOT!AN818&lt;11,IF(F816&gt;66,66,F816),F816)</f>
        <v>58</v>
      </c>
    </row>
    <row r="817" customFormat="false" ht="13" hidden="false" customHeight="true" outlineLevel="0" collapsed="false">
      <c r="A817" s="17" t="s">
        <v>3699</v>
      </c>
      <c r="B817" s="50" t="n">
        <f aca="false">(TOT!BN819*60)/TOT!AK819</f>
        <v>4.29538858432764</v>
      </c>
      <c r="C817" s="27" t="n">
        <f aca="false">VLOOKUP(B817,'SK - HITS TAKEN'!$A$3:$B$55,2)</f>
        <v>76</v>
      </c>
      <c r="D817" s="27" t="n">
        <f aca="false">IF(TOT!AK819&lt;400,IF(C817&gt;66,66,C817),C817)</f>
        <v>76</v>
      </c>
      <c r="E817" s="27" t="n">
        <f aca="false">IF(TOT!AK819&lt;200,IF(D817&gt;60,60,D817),D817)</f>
        <v>76</v>
      </c>
      <c r="F817" s="27" t="n">
        <f aca="false">IF(TOT!AN819&lt;13.4,IF(E817&gt;73,73,E817),E817)</f>
        <v>76</v>
      </c>
      <c r="G817" s="27" t="n">
        <f aca="false">IF(TOT!AN819&lt;11,IF(F817&gt;66,66,F817),F817)</f>
        <v>76</v>
      </c>
    </row>
    <row r="818" customFormat="false" ht="13" hidden="false" customHeight="true" outlineLevel="0" collapsed="false">
      <c r="A818" s="17" t="s">
        <v>3703</v>
      </c>
      <c r="B818" s="50" t="n">
        <f aca="false">(TOT!BN820*60)/TOT!AK820</f>
        <v>4.73580355185266</v>
      </c>
      <c r="C818" s="27" t="n">
        <f aca="false">VLOOKUP(B818,'SK - HITS TAKEN'!$A$3:$B$55,2)</f>
        <v>72</v>
      </c>
      <c r="D818" s="27" t="n">
        <f aca="false">IF(TOT!AK820&lt;400,IF(C818&gt;66,66,C818),C818)</f>
        <v>72</v>
      </c>
      <c r="E818" s="27" t="n">
        <f aca="false">IF(TOT!AK820&lt;200,IF(D818&gt;60,60,D818),D818)</f>
        <v>72</v>
      </c>
      <c r="F818" s="27" t="n">
        <f aca="false">IF(TOT!AN820&lt;13.4,IF(E818&gt;73,73,E818),E818)</f>
        <v>72</v>
      </c>
      <c r="G818" s="27" t="n">
        <f aca="false">IF(TOT!AN820&lt;11,IF(F818&gt;66,66,F818),F818)</f>
        <v>72</v>
      </c>
    </row>
    <row r="819" customFormat="false" ht="13" hidden="false" customHeight="true" outlineLevel="0" collapsed="false">
      <c r="A819" s="17" t="s">
        <v>3708</v>
      </c>
      <c r="B819" s="50" t="n">
        <f aca="false">(TOT!BN821*60)/TOT!AK821</f>
        <v>8.4985835694051</v>
      </c>
      <c r="C819" s="27" t="n">
        <f aca="false">VLOOKUP(B819,'SK - HITS TAKEN'!$A$3:$B$55,2)</f>
        <v>49</v>
      </c>
      <c r="D819" s="27" t="n">
        <f aca="false">IF(TOT!AK821&lt;400,IF(C819&gt;66,66,C819),C819)</f>
        <v>49</v>
      </c>
      <c r="E819" s="27" t="n">
        <f aca="false">IF(TOT!AK821&lt;200,IF(D819&gt;60,60,D819),D819)</f>
        <v>49</v>
      </c>
      <c r="F819" s="27" t="n">
        <f aca="false">IF(TOT!AN821&lt;13.4,IF(E819&gt;73,73,E819),E819)</f>
        <v>49</v>
      </c>
      <c r="G819" s="27" t="n">
        <f aca="false">IF(TOT!AN821&lt;11,IF(F819&gt;66,66,F819),F819)</f>
        <v>49</v>
      </c>
    </row>
    <row r="820" customFormat="false" ht="13" hidden="false" customHeight="true" outlineLevel="0" collapsed="false">
      <c r="A820" s="17" t="s">
        <v>3712</v>
      </c>
      <c r="B820" s="50" t="n">
        <f aca="false">(TOT!BN822*60)/TOT!AK822</f>
        <v>6.69163826851047</v>
      </c>
      <c r="C820" s="27" t="n">
        <f aca="false">VLOOKUP(B820,'SK - HITS TAKEN'!$A$3:$B$55,2)</f>
        <v>56</v>
      </c>
      <c r="D820" s="27" t="n">
        <f aca="false">IF(TOT!AK822&lt;400,IF(C820&gt;66,66,C820),C820)</f>
        <v>56</v>
      </c>
      <c r="E820" s="27" t="n">
        <f aca="false">IF(TOT!AK822&lt;200,IF(D820&gt;60,60,D820),D820)</f>
        <v>56</v>
      </c>
      <c r="F820" s="27" t="n">
        <f aca="false">IF(TOT!AN822&lt;13.4,IF(E820&gt;73,73,E820),E820)</f>
        <v>56</v>
      </c>
      <c r="G820" s="27" t="n">
        <f aca="false">IF(TOT!AN822&lt;11,IF(F820&gt;66,66,F820),F820)</f>
        <v>56</v>
      </c>
    </row>
    <row r="821" customFormat="false" ht="13" hidden="false" customHeight="true" outlineLevel="0" collapsed="false">
      <c r="A821" s="17" t="s">
        <v>3716</v>
      </c>
      <c r="B821" s="50" t="n">
        <f aca="false">(TOT!BN823*60)/TOT!AK823</f>
        <v>4.11316648531003</v>
      </c>
      <c r="C821" s="27" t="n">
        <f aca="false">VLOOKUP(B821,'SK - HITS TAKEN'!$A$3:$B$55,2)</f>
        <v>78</v>
      </c>
      <c r="D821" s="27" t="n">
        <f aca="false">IF(TOT!AK823&lt;400,IF(C821&gt;66,66,C821),C821)</f>
        <v>78</v>
      </c>
      <c r="E821" s="27" t="n">
        <f aca="false">IF(TOT!AK823&lt;200,IF(D821&gt;60,60,D821),D821)</f>
        <v>78</v>
      </c>
      <c r="F821" s="27" t="n">
        <f aca="false">IF(TOT!AN823&lt;13.4,IF(E821&gt;73,73,E821),E821)</f>
        <v>78</v>
      </c>
      <c r="G821" s="27" t="n">
        <f aca="false">IF(TOT!AN823&lt;11,IF(F821&gt;66,66,F821),F821)</f>
        <v>78</v>
      </c>
    </row>
    <row r="822" customFormat="false" ht="13" hidden="false" customHeight="true" outlineLevel="0" collapsed="false">
      <c r="A822" s="17" t="s">
        <v>3719</v>
      </c>
      <c r="B822" s="50" t="n">
        <f aca="false">(TOT!BN824*60)/TOT!AK824</f>
        <v>4.72056205054603</v>
      </c>
      <c r="C822" s="27" t="n">
        <f aca="false">VLOOKUP(B822,'SK - HITS TAKEN'!$A$3:$B$55,2)</f>
        <v>72</v>
      </c>
      <c r="D822" s="27" t="n">
        <f aca="false">IF(TOT!AK824&lt;400,IF(C822&gt;66,66,C822),C822)</f>
        <v>72</v>
      </c>
      <c r="E822" s="27" t="n">
        <f aca="false">IF(TOT!AK824&lt;200,IF(D822&gt;60,60,D822),D822)</f>
        <v>72</v>
      </c>
      <c r="F822" s="27" t="n">
        <f aca="false">IF(TOT!AN824&lt;13.4,IF(E822&gt;73,73,E822),E822)</f>
        <v>72</v>
      </c>
      <c r="G822" s="27" t="n">
        <f aca="false">IF(TOT!AN824&lt;11,IF(F822&gt;66,66,F822),F822)</f>
        <v>72</v>
      </c>
    </row>
    <row r="823" customFormat="false" ht="13" hidden="false" customHeight="true" outlineLevel="0" collapsed="false">
      <c r="A823" s="17" t="s">
        <v>3723</v>
      </c>
      <c r="B823" s="50" t="n">
        <f aca="false">(TOT!BN825*60)/TOT!AK825</f>
        <v>4.71461311797448</v>
      </c>
      <c r="C823" s="27" t="n">
        <f aca="false">VLOOKUP(B823,'SK - HITS TAKEN'!$A$3:$B$55,2)</f>
        <v>72</v>
      </c>
      <c r="D823" s="27" t="n">
        <f aca="false">IF(TOT!AK825&lt;400,IF(C823&gt;66,66,C823),C823)</f>
        <v>72</v>
      </c>
      <c r="E823" s="27" t="n">
        <f aca="false">IF(TOT!AK825&lt;200,IF(D823&gt;60,60,D823),D823)</f>
        <v>72</v>
      </c>
      <c r="F823" s="27" t="n">
        <f aca="false">IF(TOT!AN825&lt;13.4,IF(E823&gt;73,73,E823),E823)</f>
        <v>72</v>
      </c>
      <c r="G823" s="27" t="n">
        <f aca="false">IF(TOT!AN825&lt;11,IF(F823&gt;66,66,F823),F823)</f>
        <v>72</v>
      </c>
    </row>
    <row r="824" customFormat="false" ht="13" hidden="false" customHeight="true" outlineLevel="0" collapsed="false">
      <c r="A824" s="17" t="s">
        <v>3726</v>
      </c>
      <c r="B824" s="50" t="n">
        <f aca="false">(TOT!BN826*60)/TOT!AK826</f>
        <v>3.61638007445488</v>
      </c>
      <c r="C824" s="27" t="n">
        <f aca="false">VLOOKUP(B824,'SK - HITS TAKEN'!$A$3:$B$55,2)</f>
        <v>84</v>
      </c>
      <c r="D824" s="27" t="n">
        <f aca="false">IF(TOT!AK826&lt;400,IF(C824&gt;66,66,C824),C824)</f>
        <v>84</v>
      </c>
      <c r="E824" s="27" t="n">
        <f aca="false">IF(TOT!AK826&lt;200,IF(D824&gt;60,60,D824),D824)</f>
        <v>84</v>
      </c>
      <c r="F824" s="27" t="n">
        <f aca="false">IF(TOT!AN826&lt;13.4,IF(E824&gt;73,73,E824),E824)</f>
        <v>84</v>
      </c>
      <c r="G824" s="27" t="n">
        <f aca="false">IF(TOT!AN826&lt;11,IF(F824&gt;66,66,F824),F824)</f>
        <v>84</v>
      </c>
    </row>
    <row r="825" customFormat="false" ht="13" hidden="false" customHeight="true" outlineLevel="0" collapsed="false">
      <c r="A825" s="17" t="s">
        <v>3729</v>
      </c>
      <c r="B825" s="50" t="n">
        <f aca="false">(TOT!BN827*60)/TOT!AK827</f>
        <v>0</v>
      </c>
      <c r="C825" s="27" t="n">
        <f aca="false">VLOOKUP(B825,'SK - HITS TAKEN'!$A$3:$B$55,2)</f>
        <v>99</v>
      </c>
      <c r="D825" s="27" t="n">
        <f aca="false">IF(TOT!AK827&lt;400,IF(C825&gt;66,66,C825),C825)</f>
        <v>66</v>
      </c>
      <c r="E825" s="27" t="n">
        <f aca="false">IF(TOT!AK827&lt;200,IF(D825&gt;60,60,D825),D825)</f>
        <v>60</v>
      </c>
      <c r="F825" s="27" t="n">
        <f aca="false">IF(TOT!AN827&lt;13.4,IF(E825&gt;73,73,E825),E825)</f>
        <v>60</v>
      </c>
      <c r="G825" s="27" t="n">
        <f aca="false">IF(TOT!AN827&lt;11,IF(F825&gt;66,66,F825),F825)</f>
        <v>60</v>
      </c>
    </row>
    <row r="826" customFormat="false" ht="13" hidden="false" customHeight="true" outlineLevel="0" collapsed="false">
      <c r="A826" s="17" t="s">
        <v>3732</v>
      </c>
      <c r="B826" s="50" t="n">
        <f aca="false">(TOT!BN828*60)/TOT!AK828</f>
        <v>2.37198795180723</v>
      </c>
      <c r="C826" s="27" t="n">
        <f aca="false">VLOOKUP(B826,'SK - HITS TAKEN'!$A$3:$B$55,2)</f>
        <v>95</v>
      </c>
      <c r="D826" s="27" t="n">
        <f aca="false">IF(TOT!AK828&lt;400,IF(C826&gt;66,66,C826),C826)</f>
        <v>95</v>
      </c>
      <c r="E826" s="27" t="n">
        <f aca="false">IF(TOT!AK828&lt;200,IF(D826&gt;60,60,D826),D826)</f>
        <v>95</v>
      </c>
      <c r="F826" s="27" t="n">
        <f aca="false">IF(TOT!AN828&lt;13.4,IF(E826&gt;73,73,E826),E826)</f>
        <v>95</v>
      </c>
      <c r="G826" s="27" t="n">
        <f aca="false">IF(TOT!AN828&lt;11,IF(F826&gt;66,66,F826),F826)</f>
        <v>95</v>
      </c>
    </row>
    <row r="827" customFormat="false" ht="13" hidden="false" customHeight="true" outlineLevel="0" collapsed="false">
      <c r="A827" s="17" t="s">
        <v>3736</v>
      </c>
      <c r="B827" s="50" t="n">
        <f aca="false">(TOT!BN829*60)/TOT!AK829</f>
        <v>5.32844249239828</v>
      </c>
      <c r="C827" s="27" t="n">
        <f aca="false">VLOOKUP(B827,'SK - HITS TAKEN'!$A$3:$B$55,2)</f>
        <v>67</v>
      </c>
      <c r="D827" s="27" t="n">
        <f aca="false">IF(TOT!AK829&lt;400,IF(C827&gt;66,66,C827),C827)</f>
        <v>67</v>
      </c>
      <c r="E827" s="27" t="n">
        <f aca="false">IF(TOT!AK829&lt;200,IF(D827&gt;60,60,D827),D827)</f>
        <v>67</v>
      </c>
      <c r="F827" s="27" t="n">
        <f aca="false">IF(TOT!AN829&lt;13.4,IF(E827&gt;73,73,E827),E827)</f>
        <v>67</v>
      </c>
      <c r="G827" s="27" t="n">
        <f aca="false">IF(TOT!AN829&lt;11,IF(F827&gt;66,66,F827),F827)</f>
        <v>67</v>
      </c>
    </row>
    <row r="828" customFormat="false" ht="13" hidden="false" customHeight="true" outlineLevel="0" collapsed="false">
      <c r="A828" s="17" t="s">
        <v>3740</v>
      </c>
      <c r="B828" s="50" t="n">
        <f aca="false">(TOT!BN830*60)/TOT!AK830</f>
        <v>6.84911459095586</v>
      </c>
      <c r="C828" s="27" t="n">
        <f aca="false">VLOOKUP(B828,'SK - HITS TAKEN'!$A$3:$B$55,2)</f>
        <v>55</v>
      </c>
      <c r="D828" s="27" t="n">
        <f aca="false">IF(TOT!AK830&lt;400,IF(C828&gt;66,66,C828),C828)</f>
        <v>55</v>
      </c>
      <c r="E828" s="27" t="n">
        <f aca="false">IF(TOT!AK830&lt;200,IF(D828&gt;60,60,D828),D828)</f>
        <v>55</v>
      </c>
      <c r="F828" s="27" t="n">
        <f aca="false">IF(TOT!AN830&lt;13.4,IF(E828&gt;73,73,E828),E828)</f>
        <v>55</v>
      </c>
      <c r="G828" s="27" t="n">
        <f aca="false">IF(TOT!AN830&lt;11,IF(F828&gt;66,66,F828),F828)</f>
        <v>55</v>
      </c>
    </row>
    <row r="829" customFormat="false" ht="13" hidden="false" customHeight="true" outlineLevel="0" collapsed="false">
      <c r="A829" s="17" t="s">
        <v>3742</v>
      </c>
      <c r="B829" s="50" t="n">
        <f aca="false">(TOT!BN831*60)/TOT!AK831</f>
        <v>3.9644633621222</v>
      </c>
      <c r="C829" s="27" t="n">
        <f aca="false">VLOOKUP(B829,'SK - HITS TAKEN'!$A$3:$B$55,2)</f>
        <v>80</v>
      </c>
      <c r="D829" s="27" t="n">
        <f aca="false">IF(TOT!AK831&lt;400,IF(C829&gt;66,66,C829),C829)</f>
        <v>80</v>
      </c>
      <c r="E829" s="27" t="n">
        <f aca="false">IF(TOT!AK831&lt;200,IF(D829&gt;60,60,D829),D829)</f>
        <v>80</v>
      </c>
      <c r="F829" s="27" t="n">
        <f aca="false">IF(TOT!AN831&lt;13.4,IF(E829&gt;73,73,E829),E829)</f>
        <v>80</v>
      </c>
      <c r="G829" s="27" t="n">
        <f aca="false">IF(TOT!AN831&lt;11,IF(F829&gt;66,66,F829),F829)</f>
        <v>80</v>
      </c>
    </row>
    <row r="830" customFormat="false" ht="13" hidden="false" customHeight="true" outlineLevel="0" collapsed="false">
      <c r="A830" s="17" t="s">
        <v>3744</v>
      </c>
      <c r="B830" s="50" t="n">
        <f aca="false">(TOT!BN832*60)/TOT!AK832</f>
        <v>2.66343444519661</v>
      </c>
      <c r="C830" s="27" t="n">
        <f aca="false">VLOOKUP(B830,'SK - HITS TAKEN'!$A$3:$B$55,2)</f>
        <v>93</v>
      </c>
      <c r="D830" s="27" t="n">
        <f aca="false">IF(TOT!AK832&lt;400,IF(C830&gt;66,66,C830),C830)</f>
        <v>93</v>
      </c>
      <c r="E830" s="27" t="n">
        <f aca="false">IF(TOT!AK832&lt;200,IF(D830&gt;60,60,D830),D830)</f>
        <v>93</v>
      </c>
      <c r="F830" s="27" t="n">
        <f aca="false">IF(TOT!AN832&lt;13.4,IF(E830&gt;73,73,E830),E830)</f>
        <v>93</v>
      </c>
      <c r="G830" s="27" t="n">
        <f aca="false">IF(TOT!AN832&lt;11,IF(F830&gt;66,66,F830),F830)</f>
        <v>93</v>
      </c>
    </row>
    <row r="831" customFormat="false" ht="13" hidden="false" customHeight="true" outlineLevel="0" collapsed="false">
      <c r="A831" s="17" t="s">
        <v>3748</v>
      </c>
      <c r="B831" s="50" t="n">
        <f aca="false">(TOT!BN833*60)/TOT!AK833</f>
        <v>5.20644682153992</v>
      </c>
      <c r="C831" s="27" t="n">
        <f aca="false">VLOOKUP(B831,'SK - HITS TAKEN'!$A$3:$B$55,2)</f>
        <v>68</v>
      </c>
      <c r="D831" s="27" t="n">
        <f aca="false">IF(TOT!AK833&lt;400,IF(C831&gt;66,66,C831),C831)</f>
        <v>68</v>
      </c>
      <c r="E831" s="27" t="n">
        <f aca="false">IF(TOT!AK833&lt;200,IF(D831&gt;60,60,D831),D831)</f>
        <v>68</v>
      </c>
      <c r="F831" s="27" t="n">
        <f aca="false">IF(TOT!AN833&lt;13.4,IF(E831&gt;73,73,E831),E831)</f>
        <v>68</v>
      </c>
      <c r="G831" s="27" t="n">
        <f aca="false">IF(TOT!AN833&lt;11,IF(F831&gt;66,66,F831),F831)</f>
        <v>68</v>
      </c>
    </row>
    <row r="832" customFormat="false" ht="13" hidden="false" customHeight="true" outlineLevel="0" collapsed="false">
      <c r="A832" s="17" t="s">
        <v>3751</v>
      </c>
      <c r="B832" s="50" t="n">
        <f aca="false">(TOT!BN834*60)/TOT!AK834</f>
        <v>11.7551020408161</v>
      </c>
      <c r="C832" s="27" t="n">
        <f aca="false">VLOOKUP(B832,'SK - HITS TAKEN'!$A$3:$B$55,2)</f>
        <v>47</v>
      </c>
      <c r="D832" s="27" t="n">
        <f aca="false">IF(TOT!AK834&lt;400,IF(C832&gt;66,66,C832),C832)</f>
        <v>47</v>
      </c>
      <c r="E832" s="27" t="n">
        <f aca="false">IF(TOT!AK834&lt;200,IF(D832&gt;60,60,D832),D832)</f>
        <v>47</v>
      </c>
      <c r="F832" s="27" t="n">
        <f aca="false">IF(TOT!AN834&lt;13.4,IF(E832&gt;73,73,E832),E832)</f>
        <v>47</v>
      </c>
      <c r="G832" s="27" t="n">
        <f aca="false">IF(TOT!AN834&lt;11,IF(F832&gt;66,66,F832),F832)</f>
        <v>47</v>
      </c>
    </row>
    <row r="833" customFormat="false" ht="13" hidden="false" customHeight="true" outlineLevel="0" collapsed="false">
      <c r="A833" s="17" t="s">
        <v>3756</v>
      </c>
      <c r="B833" s="50" t="n">
        <f aca="false">(TOT!BN835*60)/TOT!AK835</f>
        <v>4.57686142280687</v>
      </c>
      <c r="C833" s="27" t="n">
        <f aca="false">VLOOKUP(B833,'SK - HITS TAKEN'!$A$3:$B$55,2)</f>
        <v>73</v>
      </c>
      <c r="D833" s="27" t="n">
        <f aca="false">IF(TOT!AK835&lt;400,IF(C833&gt;66,66,C833),C833)</f>
        <v>66</v>
      </c>
      <c r="E833" s="27" t="n">
        <f aca="false">IF(TOT!AK835&lt;200,IF(D833&gt;60,60,D833),D833)</f>
        <v>66</v>
      </c>
      <c r="F833" s="27" t="n">
        <f aca="false">IF(TOT!AN835&lt;13.4,IF(E833&gt;73,73,E833),E833)</f>
        <v>66</v>
      </c>
      <c r="G833" s="27" t="n">
        <f aca="false">IF(TOT!AN835&lt;11,IF(F833&gt;66,66,F833),F833)</f>
        <v>66</v>
      </c>
    </row>
    <row r="834" customFormat="false" ht="13" hidden="false" customHeight="true" outlineLevel="0" collapsed="false">
      <c r="A834" s="17" t="s">
        <v>3760</v>
      </c>
      <c r="B834" s="50" t="n">
        <f aca="false">(TOT!BN836*60)/TOT!AK836</f>
        <v>5.26315789473684</v>
      </c>
      <c r="C834" s="27" t="n">
        <f aca="false">VLOOKUP(B834,'SK - HITS TAKEN'!$A$3:$B$55,2)</f>
        <v>67</v>
      </c>
      <c r="D834" s="27" t="n">
        <f aca="false">IF(TOT!AK836&lt;400,IF(C834&gt;66,66,C834),C834)</f>
        <v>66</v>
      </c>
      <c r="E834" s="27" t="n">
        <f aca="false">IF(TOT!AK836&lt;200,IF(D834&gt;60,60,D834),D834)</f>
        <v>66</v>
      </c>
      <c r="F834" s="27" t="n">
        <f aca="false">IF(TOT!AN836&lt;13.4,IF(E834&gt;73,73,E834),E834)</f>
        <v>66</v>
      </c>
      <c r="G834" s="27" t="n">
        <f aca="false">IF(TOT!AN836&lt;11,IF(F834&gt;66,66,F834),F834)</f>
        <v>66</v>
      </c>
    </row>
    <row r="835" customFormat="false" ht="13" hidden="false" customHeight="true" outlineLevel="0" collapsed="false">
      <c r="A835" s="17" t="s">
        <v>3764</v>
      </c>
      <c r="B835" s="50" t="n">
        <f aca="false">(TOT!BN837*60)/TOT!AK837</f>
        <v>6.85763888888889</v>
      </c>
      <c r="C835" s="27" t="n">
        <f aca="false">VLOOKUP(B835,'SK - HITS TAKEN'!$A$3:$B$55,2)</f>
        <v>55</v>
      </c>
      <c r="D835" s="27" t="n">
        <f aca="false">IF(TOT!AK837&lt;400,IF(C835&gt;66,66,C835),C835)</f>
        <v>55</v>
      </c>
      <c r="E835" s="27" t="n">
        <f aca="false">IF(TOT!AK837&lt;200,IF(D835&gt;60,60,D835),D835)</f>
        <v>55</v>
      </c>
      <c r="F835" s="27" t="n">
        <f aca="false">IF(TOT!AN837&lt;13.4,IF(E835&gt;73,73,E835),E835)</f>
        <v>55</v>
      </c>
      <c r="G835" s="27" t="n">
        <f aca="false">IF(TOT!AN837&lt;11,IF(F835&gt;66,66,F835),F835)</f>
        <v>55</v>
      </c>
    </row>
    <row r="836" customFormat="false" ht="13" hidden="false" customHeight="true" outlineLevel="0" collapsed="false">
      <c r="A836" s="17" t="s">
        <v>3768</v>
      </c>
      <c r="B836" s="50" t="n">
        <f aca="false">(TOT!BN838*60)/TOT!AK838</f>
        <v>3.1727240440393</v>
      </c>
      <c r="C836" s="27" t="n">
        <f aca="false">VLOOKUP(B836,'SK - HITS TAKEN'!$A$3:$B$55,2)</f>
        <v>88</v>
      </c>
      <c r="D836" s="27" t="n">
        <f aca="false">IF(TOT!AK838&lt;400,IF(C836&gt;66,66,C836),C836)</f>
        <v>88</v>
      </c>
      <c r="E836" s="27" t="n">
        <f aca="false">IF(TOT!AK838&lt;200,IF(D836&gt;60,60,D836),D836)</f>
        <v>88</v>
      </c>
      <c r="F836" s="27" t="n">
        <f aca="false">IF(TOT!AN838&lt;13.4,IF(E836&gt;73,73,E836),E836)</f>
        <v>88</v>
      </c>
      <c r="G836" s="27" t="n">
        <f aca="false">IF(TOT!AN838&lt;11,IF(F836&gt;66,66,F836),F836)</f>
        <v>88</v>
      </c>
    </row>
    <row r="837" customFormat="false" ht="13" hidden="false" customHeight="true" outlineLevel="0" collapsed="false">
      <c r="A837" s="17" t="s">
        <v>3771</v>
      </c>
      <c r="B837" s="50" t="n">
        <f aca="false">(TOT!BN839*60)/TOT!AK839</f>
        <v>5.35438476059722</v>
      </c>
      <c r="C837" s="27" t="n">
        <f aca="false">VLOOKUP(B837,'SK - HITS TAKEN'!$A$3:$B$55,2)</f>
        <v>66</v>
      </c>
      <c r="D837" s="27" t="n">
        <f aca="false">IF(TOT!AK839&lt;400,IF(C837&gt;66,66,C837),C837)</f>
        <v>66</v>
      </c>
      <c r="E837" s="27" t="n">
        <f aca="false">IF(TOT!AK839&lt;200,IF(D837&gt;60,60,D837),D837)</f>
        <v>66</v>
      </c>
      <c r="F837" s="27" t="n">
        <f aca="false">IF(TOT!AN839&lt;13.4,IF(E837&gt;73,73,E837),E837)</f>
        <v>66</v>
      </c>
      <c r="G837" s="27" t="n">
        <f aca="false">IF(TOT!AN839&lt;11,IF(F837&gt;66,66,F837),F837)</f>
        <v>66</v>
      </c>
    </row>
    <row r="838" customFormat="false" ht="13" hidden="false" customHeight="true" outlineLevel="0" collapsed="false">
      <c r="A838" s="17" t="s">
        <v>3774</v>
      </c>
      <c r="B838" s="50" t="n">
        <f aca="false">(TOT!BN840*60)/TOT!AK840</f>
        <v>14.2433234421365</v>
      </c>
      <c r="C838" s="27" t="n">
        <f aca="false">VLOOKUP(B838,'SK - HITS TAKEN'!$A$3:$B$55,2)</f>
        <v>47</v>
      </c>
      <c r="D838" s="27" t="n">
        <f aca="false">IF(TOT!AK840&lt;400,IF(C838&gt;66,66,C838),C838)</f>
        <v>47</v>
      </c>
      <c r="E838" s="27" t="n">
        <f aca="false">IF(TOT!AK840&lt;200,IF(D838&gt;60,60,D838),D838)</f>
        <v>47</v>
      </c>
      <c r="F838" s="27" t="n">
        <f aca="false">IF(TOT!AN840&lt;13.4,IF(E838&gt;73,73,E838),E838)</f>
        <v>47</v>
      </c>
      <c r="G838" s="27" t="n">
        <f aca="false">IF(TOT!AN840&lt;11,IF(F838&gt;66,66,F838),F838)</f>
        <v>47</v>
      </c>
    </row>
    <row r="839" customFormat="false" ht="13" hidden="false" customHeight="true" outlineLevel="0" collapsed="false">
      <c r="A839" s="17" t="s">
        <v>3777</v>
      </c>
      <c r="B839" s="50" t="n">
        <f aca="false">(TOT!BN841*60)/TOT!AK841</f>
        <v>3.13877452167603</v>
      </c>
      <c r="C839" s="27" t="n">
        <f aca="false">VLOOKUP(B839,'SK - HITS TAKEN'!$A$3:$B$55,2)</f>
        <v>88</v>
      </c>
      <c r="D839" s="27" t="n">
        <f aca="false">IF(TOT!AK841&lt;400,IF(C839&gt;66,66,C839),C839)</f>
        <v>88</v>
      </c>
      <c r="E839" s="27" t="n">
        <f aca="false">IF(TOT!AK841&lt;200,IF(D839&gt;60,60,D839),D839)</f>
        <v>88</v>
      </c>
      <c r="F839" s="27" t="n">
        <f aca="false">IF(TOT!AN841&lt;13.4,IF(E839&gt;73,73,E839),E839)</f>
        <v>88</v>
      </c>
      <c r="G839" s="27" t="n">
        <f aca="false">IF(TOT!AN841&lt;11,IF(F839&gt;66,66,F839),F839)</f>
        <v>88</v>
      </c>
    </row>
    <row r="840" customFormat="false" ht="13" hidden="false" customHeight="true" outlineLevel="0" collapsed="false">
      <c r="A840" s="17" t="s">
        <v>3780</v>
      </c>
      <c r="B840" s="50" t="n">
        <f aca="false">(TOT!BN842*60)/TOT!AK842</f>
        <v>6.0428031892572</v>
      </c>
      <c r="C840" s="27" t="n">
        <f aca="false">VLOOKUP(B840,'SK - HITS TAKEN'!$A$3:$B$55,2)</f>
        <v>60</v>
      </c>
      <c r="D840" s="27" t="n">
        <f aca="false">IF(TOT!AK842&lt;400,IF(C840&gt;66,66,C840),C840)</f>
        <v>60</v>
      </c>
      <c r="E840" s="27" t="n">
        <f aca="false">IF(TOT!AK842&lt;200,IF(D840&gt;60,60,D840),D840)</f>
        <v>60</v>
      </c>
      <c r="F840" s="27" t="n">
        <f aca="false">IF(TOT!AN842&lt;13.4,IF(E840&gt;73,73,E840),E840)</f>
        <v>60</v>
      </c>
      <c r="G840" s="27" t="n">
        <f aca="false">IF(TOT!AN842&lt;11,IF(F840&gt;66,66,F840),F840)</f>
        <v>60</v>
      </c>
    </row>
    <row r="841" customFormat="false" ht="13" hidden="false" customHeight="true" outlineLevel="0" collapsed="false">
      <c r="A841" s="17" t="s">
        <v>3785</v>
      </c>
      <c r="B841" s="50" t="n">
        <f aca="false">(TOT!BN843*60)/TOT!AK843</f>
        <v>2.8003073508068</v>
      </c>
      <c r="C841" s="27" t="n">
        <f aca="false">VLOOKUP(B841,'SK - HITS TAKEN'!$A$3:$B$55,2)</f>
        <v>92</v>
      </c>
      <c r="D841" s="27" t="n">
        <f aca="false">IF(TOT!AK843&lt;400,IF(C841&gt;66,66,C841),C841)</f>
        <v>92</v>
      </c>
      <c r="E841" s="27" t="n">
        <f aca="false">IF(TOT!AK843&lt;200,IF(D841&gt;60,60,D841),D841)</f>
        <v>92</v>
      </c>
      <c r="F841" s="27" t="n">
        <f aca="false">IF(TOT!AN843&lt;13.4,IF(E841&gt;73,73,E841),E841)</f>
        <v>92</v>
      </c>
      <c r="G841" s="27" t="n">
        <f aca="false">IF(TOT!AN843&lt;11,IF(F841&gt;66,66,F841),F841)</f>
        <v>92</v>
      </c>
    </row>
    <row r="842" customFormat="false" ht="13" hidden="false" customHeight="true" outlineLevel="0" collapsed="false">
      <c r="A842" s="17" t="s">
        <v>3788</v>
      </c>
      <c r="B842" s="50" t="n">
        <f aca="false">(TOT!BN844*60)/TOT!AK844</f>
        <v>5.92123298102385</v>
      </c>
      <c r="C842" s="27" t="n">
        <f aca="false">VLOOKUP(B842,'SK - HITS TAKEN'!$A$3:$B$55,2)</f>
        <v>61</v>
      </c>
      <c r="D842" s="27" t="n">
        <f aca="false">IF(TOT!AK844&lt;400,IF(C842&gt;66,66,C842),C842)</f>
        <v>61</v>
      </c>
      <c r="E842" s="27" t="n">
        <f aca="false">IF(TOT!AK844&lt;200,IF(D842&gt;60,60,D842),D842)</f>
        <v>61</v>
      </c>
      <c r="F842" s="27" t="n">
        <f aca="false">IF(TOT!AN844&lt;13.4,IF(E842&gt;73,73,E842),E842)</f>
        <v>61</v>
      </c>
      <c r="G842" s="27" t="n">
        <f aca="false">IF(TOT!AN844&lt;11,IF(F842&gt;66,66,F842),F842)</f>
        <v>61</v>
      </c>
    </row>
    <row r="843" customFormat="false" ht="13" hidden="false" customHeight="true" outlineLevel="0" collapsed="false">
      <c r="A843" s="17" t="s">
        <v>3791</v>
      </c>
      <c r="B843" s="50" t="n">
        <f aca="false">(TOT!BN845*60)/TOT!AK845</f>
        <v>1.18985126859143</v>
      </c>
      <c r="C843" s="27" t="n">
        <f aca="false">VLOOKUP(B843,'SK - HITS TAKEN'!$A$3:$B$55,2)</f>
        <v>99</v>
      </c>
      <c r="D843" s="27" t="n">
        <f aca="false">IF(TOT!AK845&lt;400,IF(C843&gt;66,66,C843),C843)</f>
        <v>99</v>
      </c>
      <c r="E843" s="27" t="n">
        <f aca="false">IF(TOT!AK845&lt;200,IF(D843&gt;60,60,D843),D843)</f>
        <v>99</v>
      </c>
      <c r="F843" s="27" t="n">
        <f aca="false">IF(TOT!AN845&lt;13.4,IF(E843&gt;73,73,E843),E843)</f>
        <v>99</v>
      </c>
      <c r="G843" s="27" t="n">
        <f aca="false">IF(TOT!AN845&lt;11,IF(F843&gt;66,66,F843),F843)</f>
        <v>99</v>
      </c>
    </row>
    <row r="844" customFormat="false" ht="13" hidden="false" customHeight="true" outlineLevel="0" collapsed="false">
      <c r="A844" s="17" t="s">
        <v>3794</v>
      </c>
      <c r="B844" s="50" t="n">
        <f aca="false">(TOT!BN846*60)/TOT!AK846</f>
        <v>3.72238474730162</v>
      </c>
      <c r="C844" s="27" t="n">
        <f aca="false">VLOOKUP(B844,'SK - HITS TAKEN'!$A$3:$B$55,2)</f>
        <v>83</v>
      </c>
      <c r="D844" s="27" t="n">
        <f aca="false">IF(TOT!AK846&lt;400,IF(C844&gt;66,66,C844),C844)</f>
        <v>83</v>
      </c>
      <c r="E844" s="27" t="n">
        <f aca="false">IF(TOT!AK846&lt;200,IF(D844&gt;60,60,D844),D844)</f>
        <v>83</v>
      </c>
      <c r="F844" s="27" t="n">
        <f aca="false">IF(TOT!AN846&lt;13.4,IF(E844&gt;73,73,E844),E844)</f>
        <v>83</v>
      </c>
      <c r="G844" s="27" t="n">
        <f aca="false">IF(TOT!AN846&lt;11,IF(F844&gt;66,66,F844),F844)</f>
        <v>83</v>
      </c>
    </row>
    <row r="845" customFormat="false" ht="13" hidden="false" customHeight="true" outlineLevel="0" collapsed="false">
      <c r="A845" s="17" t="s">
        <v>3797</v>
      </c>
      <c r="B845" s="50" t="n">
        <f aca="false">(TOT!BN847*60)/TOT!AK847</f>
        <v>8.35820895522388</v>
      </c>
      <c r="C845" s="27" t="n">
        <f aca="false">VLOOKUP(B845,'SK - HITS TAKEN'!$A$3:$B$55,2)</f>
        <v>50</v>
      </c>
      <c r="D845" s="27" t="n">
        <f aca="false">IF(TOT!AK847&lt;400,IF(C845&gt;66,66,C845),C845)</f>
        <v>50</v>
      </c>
      <c r="E845" s="27" t="n">
        <f aca="false">IF(TOT!AK847&lt;200,IF(D845&gt;60,60,D845),D845)</f>
        <v>50</v>
      </c>
      <c r="F845" s="27" t="n">
        <f aca="false">IF(TOT!AN847&lt;13.4,IF(E845&gt;73,73,E845),E845)</f>
        <v>50</v>
      </c>
      <c r="G845" s="27" t="n">
        <f aca="false">IF(TOT!AN847&lt;11,IF(F845&gt;66,66,F845),F845)</f>
        <v>50</v>
      </c>
    </row>
    <row r="846" customFormat="false" ht="13" hidden="false" customHeight="true" outlineLevel="0" collapsed="false">
      <c r="A846" s="17" t="s">
        <v>3801</v>
      </c>
      <c r="B846" s="50" t="n">
        <f aca="false">(TOT!BN848*60)/TOT!AK848</f>
        <v>2.79901516133212</v>
      </c>
      <c r="C846" s="27" t="n">
        <f aca="false">VLOOKUP(B846,'SK - HITS TAKEN'!$A$3:$B$55,2)</f>
        <v>92</v>
      </c>
      <c r="D846" s="27" t="n">
        <f aca="false">IF(TOT!AK848&lt;400,IF(C846&gt;66,66,C846),C846)</f>
        <v>92</v>
      </c>
      <c r="E846" s="27" t="n">
        <f aca="false">IF(TOT!AK848&lt;200,IF(D846&gt;60,60,D846),D846)</f>
        <v>92</v>
      </c>
      <c r="F846" s="27" t="n">
        <f aca="false">IF(TOT!AN848&lt;13.4,IF(E846&gt;73,73,E846),E846)</f>
        <v>92</v>
      </c>
      <c r="G846" s="27" t="n">
        <f aca="false">IF(TOT!AN848&lt;11,IF(F846&gt;66,66,F846),F846)</f>
        <v>92</v>
      </c>
    </row>
    <row r="847" customFormat="false" ht="13" hidden="false" customHeight="true" outlineLevel="0" collapsed="false">
      <c r="A847" s="17" t="s">
        <v>3804</v>
      </c>
      <c r="B847" s="50" t="n">
        <f aca="false">(TOT!BN849*60)/TOT!AK849</f>
        <v>5.99243061396131</v>
      </c>
      <c r="C847" s="27" t="n">
        <f aca="false">VLOOKUP(B847,'SK - HITS TAKEN'!$A$3:$B$55,2)</f>
        <v>60</v>
      </c>
      <c r="D847" s="27" t="n">
        <f aca="false">IF(TOT!AK849&lt;400,IF(C847&gt;66,66,C847),C847)</f>
        <v>60</v>
      </c>
      <c r="E847" s="27" t="n">
        <f aca="false">IF(TOT!AK849&lt;200,IF(D847&gt;60,60,D847),D847)</f>
        <v>60</v>
      </c>
      <c r="F847" s="27" t="n">
        <f aca="false">IF(TOT!AN849&lt;13.4,IF(E847&gt;73,73,E847),E847)</f>
        <v>60</v>
      </c>
      <c r="G847" s="27" t="n">
        <f aca="false">IF(TOT!AN849&lt;11,IF(F847&gt;66,66,F847),F847)</f>
        <v>60</v>
      </c>
    </row>
    <row r="848" customFormat="false" ht="13" hidden="false" customHeight="true" outlineLevel="0" collapsed="false">
      <c r="A848" s="17" t="s">
        <v>3808</v>
      </c>
      <c r="B848" s="50" t="n">
        <f aca="false">(TOT!BN850*60)/TOT!AK850</f>
        <v>9.44386149003138</v>
      </c>
      <c r="C848" s="27" t="n">
        <f aca="false">VLOOKUP(B848,'SK - HITS TAKEN'!$A$3:$B$55,2)</f>
        <v>47</v>
      </c>
      <c r="D848" s="27" t="n">
        <f aca="false">IF(TOT!AK850&lt;400,IF(C848&gt;66,66,C848),C848)</f>
        <v>47</v>
      </c>
      <c r="E848" s="27" t="n">
        <f aca="false">IF(TOT!AK850&lt;200,IF(D848&gt;60,60,D848),D848)</f>
        <v>47</v>
      </c>
      <c r="F848" s="27" t="n">
        <f aca="false">IF(TOT!AN850&lt;13.4,IF(E848&gt;73,73,E848),E848)</f>
        <v>47</v>
      </c>
      <c r="G848" s="27" t="n">
        <f aca="false">IF(TOT!AN850&lt;11,IF(F848&gt;66,66,F848),F848)</f>
        <v>47</v>
      </c>
    </row>
    <row r="849" customFormat="false" ht="13" hidden="false" customHeight="true" outlineLevel="0" collapsed="false">
      <c r="A849" s="17" t="s">
        <v>3813</v>
      </c>
      <c r="B849" s="50" t="n">
        <f aca="false">(TOT!BN851*60)/TOT!AK851</f>
        <v>3.93968871595321</v>
      </c>
      <c r="C849" s="27" t="n">
        <f aca="false">VLOOKUP(B849,'SK - HITS TAKEN'!$A$3:$B$55,2)</f>
        <v>80</v>
      </c>
      <c r="D849" s="27" t="n">
        <f aca="false">IF(TOT!AK851&lt;400,IF(C849&gt;66,66,C849),C849)</f>
        <v>66</v>
      </c>
      <c r="E849" s="27" t="n">
        <f aca="false">IF(TOT!AK851&lt;200,IF(D849&gt;60,60,D849),D849)</f>
        <v>60</v>
      </c>
      <c r="F849" s="27" t="n">
        <f aca="false">IF(TOT!AN851&lt;13.4,IF(E849&gt;73,73,E849),E849)</f>
        <v>60</v>
      </c>
      <c r="G849" s="27" t="n">
        <f aca="false">IF(TOT!AN851&lt;11,IF(F849&gt;66,66,F849),F849)</f>
        <v>60</v>
      </c>
    </row>
    <row r="850" customFormat="false" ht="13" hidden="false" customHeight="true" outlineLevel="0" collapsed="false">
      <c r="A850" s="17" t="s">
        <v>3817</v>
      </c>
      <c r="B850" s="50" t="n">
        <f aca="false">(TOT!BN852*60)/TOT!AK852</f>
        <v>3.46166814441092</v>
      </c>
      <c r="C850" s="27" t="n">
        <f aca="false">VLOOKUP(B850,'SK - HITS TAKEN'!$A$3:$B$55,2)</f>
        <v>85</v>
      </c>
      <c r="D850" s="27" t="n">
        <f aca="false">IF(TOT!AK852&lt;400,IF(C850&gt;66,66,C850),C850)</f>
        <v>85</v>
      </c>
      <c r="E850" s="27" t="n">
        <f aca="false">IF(TOT!AK852&lt;200,IF(D850&gt;60,60,D850),D850)</f>
        <v>85</v>
      </c>
      <c r="F850" s="27" t="n">
        <f aca="false">IF(TOT!AN852&lt;13.4,IF(E850&gt;73,73,E850),E850)</f>
        <v>85</v>
      </c>
      <c r="G850" s="27" t="n">
        <f aca="false">IF(TOT!AN852&lt;11,IF(F850&gt;66,66,F850),F850)</f>
        <v>85</v>
      </c>
    </row>
    <row r="851" customFormat="false" ht="13" hidden="false" customHeight="true" outlineLevel="0" collapsed="false">
      <c r="A851" s="17" t="s">
        <v>3823</v>
      </c>
      <c r="B851" s="50" t="n">
        <f aca="false">(TOT!BN853*60)/TOT!AK853</f>
        <v>2.84102778358053</v>
      </c>
      <c r="C851" s="27" t="n">
        <f aca="false">VLOOKUP(B851,'SK - HITS TAKEN'!$A$3:$B$55,2)</f>
        <v>91</v>
      </c>
      <c r="D851" s="27" t="n">
        <f aca="false">IF(TOT!AK853&lt;400,IF(C851&gt;66,66,C851),C851)</f>
        <v>91</v>
      </c>
      <c r="E851" s="27" t="n">
        <f aca="false">IF(TOT!AK853&lt;200,IF(D851&gt;60,60,D851),D851)</f>
        <v>91</v>
      </c>
      <c r="F851" s="27" t="n">
        <f aca="false">IF(TOT!AN853&lt;13.4,IF(E851&gt;73,73,E851),E851)</f>
        <v>91</v>
      </c>
      <c r="G851" s="27" t="n">
        <f aca="false">IF(TOT!AN853&lt;11,IF(F851&gt;66,66,F851),F851)</f>
        <v>91</v>
      </c>
    </row>
    <row r="852" customFormat="false" ht="13" hidden="false" customHeight="true" outlineLevel="0" collapsed="false">
      <c r="A852" s="17" t="s">
        <v>3827</v>
      </c>
      <c r="B852" s="50" t="n">
        <f aca="false">(TOT!BN854*60)/TOT!AK854</f>
        <v>8.26032540675845</v>
      </c>
      <c r="C852" s="27" t="n">
        <f aca="false">VLOOKUP(B852,'SK - HITS TAKEN'!$A$3:$B$55,2)</f>
        <v>50</v>
      </c>
      <c r="D852" s="27" t="n">
        <f aca="false">IF(TOT!AK854&lt;400,IF(C852&gt;66,66,C852),C852)</f>
        <v>50</v>
      </c>
      <c r="E852" s="27" t="n">
        <f aca="false">IF(TOT!AK854&lt;200,IF(D852&gt;60,60,D852),D852)</f>
        <v>50</v>
      </c>
      <c r="F852" s="27" t="n">
        <f aca="false">IF(TOT!AN854&lt;13.4,IF(E852&gt;73,73,E852),E852)</f>
        <v>50</v>
      </c>
      <c r="G852" s="27" t="n">
        <f aca="false">IF(TOT!AN854&lt;11,IF(F852&gt;66,66,F852),F852)</f>
        <v>50</v>
      </c>
    </row>
    <row r="853" customFormat="false" ht="13" hidden="false" customHeight="true" outlineLevel="0" collapsed="false">
      <c r="A853" s="17" t="s">
        <v>3830</v>
      </c>
      <c r="B853" s="50" t="n">
        <f aca="false">(TOT!BN855*60)/TOT!AK855</f>
        <v>2.6525998492841</v>
      </c>
      <c r="C853" s="27" t="n">
        <f aca="false">VLOOKUP(B853,'SK - HITS TAKEN'!$A$3:$B$55,2)</f>
        <v>93</v>
      </c>
      <c r="D853" s="27" t="n">
        <f aca="false">IF(TOT!AK855&lt;400,IF(C853&gt;66,66,C853),C853)</f>
        <v>93</v>
      </c>
      <c r="E853" s="27" t="n">
        <f aca="false">IF(TOT!AK855&lt;200,IF(D853&gt;60,60,D853),D853)</f>
        <v>93</v>
      </c>
      <c r="F853" s="27" t="n">
        <f aca="false">IF(TOT!AN855&lt;13.4,IF(E853&gt;73,73,E853),E853)</f>
        <v>93</v>
      </c>
      <c r="G853" s="27" t="n">
        <f aca="false">IF(TOT!AN855&lt;11,IF(F853&gt;66,66,F853),F853)</f>
        <v>93</v>
      </c>
    </row>
    <row r="854" customFormat="false" ht="13" hidden="false" customHeight="true" outlineLevel="0" collapsed="false">
      <c r="A854" s="17" t="s">
        <v>3834</v>
      </c>
      <c r="B854" s="50" t="n">
        <f aca="false">(TOT!BN856*60)/TOT!AK856</f>
        <v>6.59916201117321</v>
      </c>
      <c r="C854" s="27" t="n">
        <f aca="false">VLOOKUP(B854,'SK - HITS TAKEN'!$A$3:$B$55,2)</f>
        <v>57</v>
      </c>
      <c r="D854" s="27" t="n">
        <f aca="false">IF(TOT!AK856&lt;400,IF(C854&gt;66,66,C854),C854)</f>
        <v>57</v>
      </c>
      <c r="E854" s="27" t="n">
        <f aca="false">IF(TOT!AK856&lt;200,IF(D854&gt;60,60,D854),D854)</f>
        <v>57</v>
      </c>
      <c r="F854" s="27" t="n">
        <f aca="false">IF(TOT!AN856&lt;13.4,IF(E854&gt;73,73,E854),E854)</f>
        <v>57</v>
      </c>
      <c r="G854" s="27" t="n">
        <f aca="false">IF(TOT!AN856&lt;11,IF(F854&gt;66,66,F854),F854)</f>
        <v>57</v>
      </c>
    </row>
    <row r="855" customFormat="false" ht="13" hidden="false" customHeight="true" outlineLevel="0" collapsed="false">
      <c r="A855" s="17" t="s">
        <v>3839</v>
      </c>
      <c r="B855" s="50" t="n">
        <f aca="false">(TOT!BN857*60)/TOT!AK857</f>
        <v>4.06574790531569</v>
      </c>
      <c r="C855" s="27" t="n">
        <f aca="false">VLOOKUP(B855,'SK - HITS TAKEN'!$A$3:$B$55,2)</f>
        <v>79</v>
      </c>
      <c r="D855" s="27" t="n">
        <f aca="false">IF(TOT!AK857&lt;400,IF(C855&gt;66,66,C855),C855)</f>
        <v>79</v>
      </c>
      <c r="E855" s="27" t="n">
        <f aca="false">IF(TOT!AK857&lt;200,IF(D855&gt;60,60,D855),D855)</f>
        <v>79</v>
      </c>
      <c r="F855" s="27" t="n">
        <f aca="false">IF(TOT!AN857&lt;13.4,IF(E855&gt;73,73,E855),E855)</f>
        <v>79</v>
      </c>
      <c r="G855" s="27" t="n">
        <f aca="false">IF(TOT!AN857&lt;11,IF(F855&gt;66,66,F855),F855)</f>
        <v>79</v>
      </c>
    </row>
    <row r="856" customFormat="false" ht="13" hidden="false" customHeight="true" outlineLevel="0" collapsed="false">
      <c r="A856" s="17" t="s">
        <v>3842</v>
      </c>
      <c r="B856" s="50" t="n">
        <f aca="false">(TOT!BN858*60)/TOT!AK858</f>
        <v>5.28761647925633</v>
      </c>
      <c r="C856" s="27" t="n">
        <f aca="false">VLOOKUP(B856,'SK - HITS TAKEN'!$A$3:$B$55,2)</f>
        <v>67</v>
      </c>
      <c r="D856" s="27" t="n">
        <f aca="false">IF(TOT!AK858&lt;400,IF(C856&gt;66,66,C856),C856)</f>
        <v>67</v>
      </c>
      <c r="E856" s="27" t="n">
        <f aca="false">IF(TOT!AK858&lt;200,IF(D856&gt;60,60,D856),D856)</f>
        <v>67</v>
      </c>
      <c r="F856" s="27" t="n">
        <f aca="false">IF(TOT!AN858&lt;13.4,IF(E856&gt;73,73,E856),E856)</f>
        <v>67</v>
      </c>
      <c r="G856" s="27" t="n">
        <f aca="false">IF(TOT!AN858&lt;11,IF(F856&gt;66,66,F856),F856)</f>
        <v>67</v>
      </c>
    </row>
    <row r="857" customFormat="false" ht="13" hidden="false" customHeight="true" outlineLevel="0" collapsed="false">
      <c r="A857" s="17" t="s">
        <v>3846</v>
      </c>
      <c r="B857" s="50" t="n">
        <f aca="false">(TOT!BN859*60)/TOT!AK859</f>
        <v>4.31782715794621</v>
      </c>
      <c r="C857" s="27" t="n">
        <f aca="false">VLOOKUP(B857,'SK - HITS TAKEN'!$A$3:$B$55,2)</f>
        <v>76</v>
      </c>
      <c r="D857" s="27" t="n">
        <f aca="false">IF(TOT!AK859&lt;400,IF(C857&gt;66,66,C857),C857)</f>
        <v>76</v>
      </c>
      <c r="E857" s="27" t="n">
        <f aca="false">IF(TOT!AK859&lt;200,IF(D857&gt;60,60,D857),D857)</f>
        <v>76</v>
      </c>
      <c r="F857" s="27" t="n">
        <f aca="false">IF(TOT!AN859&lt;13.4,IF(E857&gt;73,73,E857),E857)</f>
        <v>76</v>
      </c>
      <c r="G857" s="27" t="n">
        <f aca="false">IF(TOT!AN859&lt;11,IF(F857&gt;66,66,F857),F857)</f>
        <v>76</v>
      </c>
    </row>
    <row r="858" customFormat="false" ht="13" hidden="false" customHeight="true" outlineLevel="0" collapsed="false">
      <c r="A858" s="17" t="s">
        <v>3850</v>
      </c>
      <c r="B858" s="50" t="n">
        <f aca="false">(TOT!BN860*60)/TOT!AK860</f>
        <v>3.69891163711082</v>
      </c>
      <c r="C858" s="27" t="n">
        <f aca="false">VLOOKUP(B858,'SK - HITS TAKEN'!$A$3:$B$55,2)</f>
        <v>83</v>
      </c>
      <c r="D858" s="27" t="n">
        <f aca="false">IF(TOT!AK860&lt;400,IF(C858&gt;66,66,C858),C858)</f>
        <v>83</v>
      </c>
      <c r="E858" s="27" t="n">
        <f aca="false">IF(TOT!AK860&lt;200,IF(D858&gt;60,60,D858),D858)</f>
        <v>83</v>
      </c>
      <c r="F858" s="27" t="n">
        <f aca="false">IF(TOT!AN860&lt;13.4,IF(E858&gt;73,73,E858),E858)</f>
        <v>83</v>
      </c>
      <c r="G858" s="27" t="n">
        <f aca="false">IF(TOT!AN860&lt;11,IF(F858&gt;66,66,F858),F858)</f>
        <v>83</v>
      </c>
    </row>
    <row r="859" customFormat="false" ht="13" hidden="false" customHeight="true" outlineLevel="0" collapsed="false">
      <c r="A859" s="17" t="s">
        <v>3855</v>
      </c>
      <c r="B859" s="50" t="n">
        <f aca="false">(TOT!BN861*60)/TOT!AK861</f>
        <v>6.81024447031422</v>
      </c>
      <c r="C859" s="27" t="n">
        <f aca="false">VLOOKUP(B859,'SK - HITS TAKEN'!$A$3:$B$55,2)</f>
        <v>55</v>
      </c>
      <c r="D859" s="27" t="n">
        <f aca="false">IF(TOT!AK861&lt;400,IF(C859&gt;66,66,C859),C859)</f>
        <v>55</v>
      </c>
      <c r="E859" s="27" t="n">
        <f aca="false">IF(TOT!AK861&lt;200,IF(D859&gt;60,60,D859),D859)</f>
        <v>55</v>
      </c>
      <c r="F859" s="27" t="n">
        <f aca="false">IF(TOT!AN861&lt;13.4,IF(E859&gt;73,73,E859),E859)</f>
        <v>55</v>
      </c>
      <c r="G859" s="27" t="n">
        <f aca="false">IF(TOT!AN861&lt;11,IF(F859&gt;66,66,F859),F859)</f>
        <v>55</v>
      </c>
    </row>
    <row r="860" customFormat="false" ht="13" hidden="false" customHeight="true" outlineLevel="0" collapsed="false">
      <c r="A860" s="17" t="s">
        <v>3859</v>
      </c>
      <c r="B860" s="50" t="n">
        <f aca="false">(TOT!BN862*60)/TOT!AK862</f>
        <v>7.5544513857064</v>
      </c>
      <c r="C860" s="27" t="n">
        <f aca="false">VLOOKUP(B860,'SK - HITS TAKEN'!$A$3:$B$55,2)</f>
        <v>52</v>
      </c>
      <c r="D860" s="27" t="n">
        <f aca="false">IF(TOT!AK862&lt;400,IF(C860&gt;66,66,C860),C860)</f>
        <v>52</v>
      </c>
      <c r="E860" s="27" t="n">
        <f aca="false">IF(TOT!AK862&lt;200,IF(D860&gt;60,60,D860),D860)</f>
        <v>52</v>
      </c>
      <c r="F860" s="27" t="n">
        <f aca="false">IF(TOT!AN862&lt;13.4,IF(E860&gt;73,73,E860),E860)</f>
        <v>52</v>
      </c>
      <c r="G860" s="27" t="n">
        <f aca="false">IF(TOT!AN862&lt;11,IF(F860&gt;66,66,F860),F860)</f>
        <v>52</v>
      </c>
    </row>
    <row r="861" customFormat="false" ht="13" hidden="false" customHeight="true" outlineLevel="0" collapsed="false">
      <c r="A861" s="17" t="s">
        <v>3864</v>
      </c>
      <c r="B861" s="50" t="n">
        <f aca="false">(TOT!BN863*60)/TOT!AK863</f>
        <v>5.45035086032862</v>
      </c>
      <c r="C861" s="27" t="n">
        <f aca="false">VLOOKUP(B861,'SK - HITS TAKEN'!$A$3:$B$55,2)</f>
        <v>65</v>
      </c>
      <c r="D861" s="27" t="n">
        <f aca="false">IF(TOT!AK863&lt;400,IF(C861&gt;66,66,C861),C861)</f>
        <v>65</v>
      </c>
      <c r="E861" s="27" t="n">
        <f aca="false">IF(TOT!AK863&lt;200,IF(D861&gt;60,60,D861),D861)</f>
        <v>65</v>
      </c>
      <c r="F861" s="27" t="n">
        <f aca="false">IF(TOT!AN863&lt;13.4,IF(E861&gt;73,73,E861),E861)</f>
        <v>65</v>
      </c>
      <c r="G861" s="27" t="n">
        <f aca="false">IF(TOT!AN863&lt;11,IF(F861&gt;66,66,F861),F861)</f>
        <v>65</v>
      </c>
    </row>
    <row r="862" customFormat="false" ht="13" hidden="false" customHeight="true" outlineLevel="0" collapsed="false">
      <c r="A862" s="17" t="s">
        <v>3868</v>
      </c>
      <c r="B862" s="50" t="n">
        <f aca="false">(TOT!BN864*60)/TOT!AK864</f>
        <v>2.32197127052491</v>
      </c>
      <c r="C862" s="27" t="n">
        <f aca="false">VLOOKUP(B862,'SK - HITS TAKEN'!$A$3:$B$55,2)</f>
        <v>95</v>
      </c>
      <c r="D862" s="27" t="n">
        <f aca="false">IF(TOT!AK864&lt;400,IF(C862&gt;66,66,C862),C862)</f>
        <v>95</v>
      </c>
      <c r="E862" s="27" t="n">
        <f aca="false">IF(TOT!AK864&lt;200,IF(D862&gt;60,60,D862),D862)</f>
        <v>95</v>
      </c>
      <c r="F862" s="27" t="n">
        <f aca="false">IF(TOT!AN864&lt;13.4,IF(E862&gt;73,73,E862),E862)</f>
        <v>95</v>
      </c>
      <c r="G862" s="27" t="n">
        <f aca="false">IF(TOT!AN864&lt;11,IF(F862&gt;66,66,F862),F862)</f>
        <v>95</v>
      </c>
    </row>
    <row r="863" customFormat="false" ht="13" hidden="false" customHeight="true" outlineLevel="0" collapsed="false">
      <c r="A863" s="17" t="s">
        <v>3872</v>
      </c>
      <c r="B863" s="50" t="n">
        <f aca="false">(TOT!BN865*60)/TOT!AK865</f>
        <v>4.53400503778332</v>
      </c>
      <c r="C863" s="27" t="n">
        <f aca="false">VLOOKUP(B863,'SK - HITS TAKEN'!$A$3:$B$55,2)</f>
        <v>74</v>
      </c>
      <c r="D863" s="27" t="n">
        <f aca="false">IF(TOT!AK865&lt;400,IF(C863&gt;66,66,C863),C863)</f>
        <v>66</v>
      </c>
      <c r="E863" s="27" t="n">
        <f aca="false">IF(TOT!AK865&lt;200,IF(D863&gt;60,60,D863),D863)</f>
        <v>60</v>
      </c>
      <c r="F863" s="27" t="n">
        <f aca="false">IF(TOT!AN865&lt;13.4,IF(E863&gt;73,73,E863),E863)</f>
        <v>60</v>
      </c>
      <c r="G863" s="27" t="n">
        <f aca="false">IF(TOT!AN865&lt;11,IF(F863&gt;66,66,F863),F863)</f>
        <v>60</v>
      </c>
    </row>
    <row r="864" customFormat="false" ht="13" hidden="false" customHeight="true" outlineLevel="0" collapsed="false">
      <c r="A864" s="17" t="s">
        <v>3877</v>
      </c>
      <c r="B864" s="50" t="n">
        <f aca="false">(TOT!BN866*60)/TOT!AK866</f>
        <v>4.37829636586952</v>
      </c>
      <c r="C864" s="27" t="n">
        <f aca="false">VLOOKUP(B864,'SK - HITS TAKEN'!$A$3:$B$55,2)</f>
        <v>75</v>
      </c>
      <c r="D864" s="27" t="n">
        <f aca="false">IF(TOT!AK866&lt;400,IF(C864&gt;66,66,C864),C864)</f>
        <v>75</v>
      </c>
      <c r="E864" s="27" t="n">
        <f aca="false">IF(TOT!AK866&lt;200,IF(D864&gt;60,60,D864),D864)</f>
        <v>75</v>
      </c>
      <c r="F864" s="27" t="n">
        <f aca="false">IF(TOT!AN866&lt;13.4,IF(E864&gt;73,73,E864),E864)</f>
        <v>75</v>
      </c>
      <c r="G864" s="27" t="n">
        <f aca="false">IF(TOT!AN866&lt;11,IF(F864&gt;66,66,F864),F864)</f>
        <v>75</v>
      </c>
    </row>
    <row r="865" customFormat="false" ht="13" hidden="false" customHeight="true" outlineLevel="0" collapsed="false">
      <c r="A865" s="17" t="s">
        <v>3881</v>
      </c>
      <c r="B865" s="50" t="n">
        <f aca="false">(TOT!BN867*60)/TOT!AK867</f>
        <v>0</v>
      </c>
      <c r="C865" s="27" t="n">
        <f aca="false">VLOOKUP(B865,'SK - HITS TAKEN'!$A$3:$B$55,2)</f>
        <v>99</v>
      </c>
      <c r="D865" s="27" t="n">
        <f aca="false">IF(TOT!AK867&lt;400,IF(C865&gt;66,66,C865),C865)</f>
        <v>66</v>
      </c>
      <c r="E865" s="27" t="n">
        <f aca="false">IF(TOT!AK867&lt;200,IF(D865&gt;60,60,D865),D865)</f>
        <v>60</v>
      </c>
      <c r="F865" s="27" t="n">
        <f aca="false">IF(TOT!AN867&lt;13.4,IF(E865&gt;73,73,E865),E865)</f>
        <v>60</v>
      </c>
      <c r="G865" s="27" t="n">
        <f aca="false">IF(TOT!AN867&lt;11,IF(F865&gt;66,66,F865),F865)</f>
        <v>60</v>
      </c>
    </row>
    <row r="866" customFormat="false" ht="13" hidden="false" customHeight="true" outlineLevel="0" collapsed="false">
      <c r="A866" s="17" t="s">
        <v>3885</v>
      </c>
      <c r="B866" s="50" t="n">
        <f aca="false">(TOT!BN868*60)/TOT!AK868</f>
        <v>12.5786163522013</v>
      </c>
      <c r="C866" s="27" t="n">
        <f aca="false">VLOOKUP(B866,'SK - HITS TAKEN'!$A$3:$B$55,2)</f>
        <v>47</v>
      </c>
      <c r="D866" s="27" t="n">
        <f aca="false">IF(TOT!AK868&lt;400,IF(C866&gt;66,66,C866),C866)</f>
        <v>47</v>
      </c>
      <c r="E866" s="27" t="n">
        <f aca="false">IF(TOT!AK868&lt;200,IF(D866&gt;60,60,D866),D866)</f>
        <v>47</v>
      </c>
      <c r="F866" s="27" t="n">
        <f aca="false">IF(TOT!AN868&lt;13.4,IF(E866&gt;73,73,E866),E866)</f>
        <v>47</v>
      </c>
      <c r="G866" s="27" t="n">
        <f aca="false">IF(TOT!AN868&lt;11,IF(F866&gt;66,66,F866),F866)</f>
        <v>47</v>
      </c>
    </row>
    <row r="867" customFormat="false" ht="13" hidden="false" customHeight="true" outlineLevel="0" collapsed="false">
      <c r="A867" s="17" t="s">
        <v>3888</v>
      </c>
      <c r="B867" s="50" t="n">
        <f aca="false">(TOT!BN869*60)/TOT!AK869</f>
        <v>3.27296852347831</v>
      </c>
      <c r="C867" s="27" t="n">
        <f aca="false">VLOOKUP(B867,'SK - HITS TAKEN'!$A$3:$B$55,2)</f>
        <v>87</v>
      </c>
      <c r="D867" s="27" t="n">
        <f aca="false">IF(TOT!AK869&lt;400,IF(C867&gt;66,66,C867),C867)</f>
        <v>87</v>
      </c>
      <c r="E867" s="27" t="n">
        <f aca="false">IF(TOT!AK869&lt;200,IF(D867&gt;60,60,D867),D867)</f>
        <v>87</v>
      </c>
      <c r="F867" s="27" t="n">
        <f aca="false">IF(TOT!AN869&lt;13.4,IF(E867&gt;73,73,E867),E867)</f>
        <v>87</v>
      </c>
      <c r="G867" s="27" t="n">
        <f aca="false">IF(TOT!AN869&lt;11,IF(F867&gt;66,66,F867),F867)</f>
        <v>87</v>
      </c>
    </row>
    <row r="868" customFormat="false" ht="13" hidden="false" customHeight="true" outlineLevel="0" collapsed="false">
      <c r="A868" s="17" t="s">
        <v>3893</v>
      </c>
      <c r="B868" s="50" t="n">
        <f aca="false">(TOT!BN870*60)/TOT!AK870</f>
        <v>3.22807916479865</v>
      </c>
      <c r="C868" s="27" t="n">
        <f aca="false">VLOOKUP(B868,'SK - HITS TAKEN'!$A$3:$B$55,2)</f>
        <v>88</v>
      </c>
      <c r="D868" s="27" t="n">
        <f aca="false">IF(TOT!AK870&lt;400,IF(C868&gt;66,66,C868),C868)</f>
        <v>88</v>
      </c>
      <c r="E868" s="27" t="n">
        <f aca="false">IF(TOT!AK870&lt;200,IF(D868&gt;60,60,D868),D868)</f>
        <v>88</v>
      </c>
      <c r="F868" s="27" t="n">
        <f aca="false">IF(TOT!AN870&lt;13.4,IF(E868&gt;73,73,E868),E868)</f>
        <v>88</v>
      </c>
      <c r="G868" s="27" t="n">
        <f aca="false">IF(TOT!AN870&lt;11,IF(F868&gt;66,66,F868),F868)</f>
        <v>88</v>
      </c>
    </row>
    <row r="869" customFormat="false" ht="13" hidden="false" customHeight="true" outlineLevel="0" collapsed="false">
      <c r="A869" s="17" t="s">
        <v>3897</v>
      </c>
      <c r="B869" s="50" t="n">
        <f aca="false">(TOT!BN871*60)/TOT!AK871</f>
        <v>25.4867256637167</v>
      </c>
      <c r="C869" s="27" t="n">
        <f aca="false">VLOOKUP(B869,'SK - HITS TAKEN'!$A$3:$B$55,2)</f>
        <v>47</v>
      </c>
      <c r="D869" s="27" t="n">
        <f aca="false">IF(TOT!AK871&lt;400,IF(C869&gt;66,66,C869),C869)</f>
        <v>47</v>
      </c>
      <c r="E869" s="27" t="n">
        <f aca="false">IF(TOT!AK871&lt;200,IF(D869&gt;60,60,D869),D869)</f>
        <v>47</v>
      </c>
      <c r="F869" s="27" t="n">
        <f aca="false">IF(TOT!AN871&lt;13.4,IF(E869&gt;73,73,E869),E869)</f>
        <v>47</v>
      </c>
      <c r="G869" s="27" t="n">
        <f aca="false">IF(TOT!AN871&lt;11,IF(F869&gt;66,66,F869),F869)</f>
        <v>47</v>
      </c>
    </row>
    <row r="870" customFormat="false" ht="13" hidden="false" customHeight="true" outlineLevel="0" collapsed="false">
      <c r="A870" s="17" t="s">
        <v>3900</v>
      </c>
      <c r="B870" s="50" t="n">
        <f aca="false">(TOT!BN872*60)/TOT!AK872</f>
        <v>7.88709430886016</v>
      </c>
      <c r="C870" s="27" t="n">
        <f aca="false">VLOOKUP(B870,'SK - HITS TAKEN'!$A$3:$B$55,2)</f>
        <v>51</v>
      </c>
      <c r="D870" s="27" t="n">
        <f aca="false">IF(TOT!AK872&lt;400,IF(C870&gt;66,66,C870),C870)</f>
        <v>51</v>
      </c>
      <c r="E870" s="27" t="n">
        <f aca="false">IF(TOT!AK872&lt;200,IF(D870&gt;60,60,D870),D870)</f>
        <v>51</v>
      </c>
      <c r="F870" s="27" t="n">
        <f aca="false">IF(TOT!AN872&lt;13.4,IF(E870&gt;73,73,E870),E870)</f>
        <v>51</v>
      </c>
      <c r="G870" s="27" t="n">
        <f aca="false">IF(TOT!AN872&lt;11,IF(F870&gt;66,66,F870),F870)</f>
        <v>51</v>
      </c>
    </row>
    <row r="871" customFormat="false" ht="13" hidden="false" customHeight="true" outlineLevel="0" collapsed="false">
      <c r="A871" s="17" t="s">
        <v>3905</v>
      </c>
      <c r="B871" s="50" t="n">
        <f aca="false">(TOT!BN873*60)/TOT!AK873</f>
        <v>4.14390739192295</v>
      </c>
      <c r="C871" s="27" t="n">
        <f aca="false">VLOOKUP(B871,'SK - HITS TAKEN'!$A$3:$B$55,2)</f>
        <v>78</v>
      </c>
      <c r="D871" s="27" t="n">
        <f aca="false">IF(TOT!AK873&lt;400,IF(C871&gt;66,66,C871),C871)</f>
        <v>78</v>
      </c>
      <c r="E871" s="27" t="n">
        <f aca="false">IF(TOT!AK873&lt;200,IF(D871&gt;60,60,D871),D871)</f>
        <v>78</v>
      </c>
      <c r="F871" s="27" t="n">
        <f aca="false">IF(TOT!AN873&lt;13.4,IF(E871&gt;73,73,E871),E871)</f>
        <v>78</v>
      </c>
      <c r="G871" s="27" t="n">
        <f aca="false">IF(TOT!AN873&lt;11,IF(F871&gt;66,66,F871),F871)</f>
        <v>78</v>
      </c>
    </row>
    <row r="872" customFormat="false" ht="13" hidden="false" customHeight="true" outlineLevel="0" collapsed="false">
      <c r="A872" s="17" t="s">
        <v>3907</v>
      </c>
      <c r="B872" s="50" t="n">
        <f aca="false">(TOT!BN874*60)/TOT!AK874</f>
        <v>3.85837991888633</v>
      </c>
      <c r="C872" s="27" t="n">
        <f aca="false">VLOOKUP(B872,'SK - HITS TAKEN'!$A$3:$B$55,2)</f>
        <v>81</v>
      </c>
      <c r="D872" s="27" t="n">
        <f aca="false">IF(TOT!AK874&lt;400,IF(C872&gt;66,66,C872),C872)</f>
        <v>81</v>
      </c>
      <c r="E872" s="27" t="n">
        <f aca="false">IF(TOT!AK874&lt;200,IF(D872&gt;60,60,D872),D872)</f>
        <v>81</v>
      </c>
      <c r="F872" s="27" t="n">
        <f aca="false">IF(TOT!AN874&lt;13.4,IF(E872&gt;73,73,E872),E872)</f>
        <v>81</v>
      </c>
      <c r="G872" s="27" t="n">
        <f aca="false">IF(TOT!AN874&lt;11,IF(F872&gt;66,66,F872),F872)</f>
        <v>81</v>
      </c>
    </row>
    <row r="873" customFormat="false" ht="13" hidden="false" customHeight="true" outlineLevel="0" collapsed="false">
      <c r="A873" s="17" t="s">
        <v>3910</v>
      </c>
      <c r="B873" s="50" t="n">
        <f aca="false">(TOT!BN875*60)/TOT!AK875</f>
        <v>4.23348300192431</v>
      </c>
      <c r="C873" s="27" t="n">
        <f aca="false">VLOOKUP(B873,'SK - HITS TAKEN'!$A$3:$B$55,2)</f>
        <v>77</v>
      </c>
      <c r="D873" s="27" t="n">
        <f aca="false">IF(TOT!AK875&lt;400,IF(C873&gt;66,66,C873),C873)</f>
        <v>77</v>
      </c>
      <c r="E873" s="27" t="n">
        <f aca="false">IF(TOT!AK875&lt;200,IF(D873&gt;60,60,D873),D873)</f>
        <v>77</v>
      </c>
      <c r="F873" s="27" t="n">
        <f aca="false">IF(TOT!AN875&lt;13.4,IF(E873&gt;73,73,E873),E873)</f>
        <v>77</v>
      </c>
      <c r="G873" s="27" t="n">
        <f aca="false">IF(TOT!AN875&lt;11,IF(F873&gt;66,66,F873),F873)</f>
        <v>77</v>
      </c>
    </row>
    <row r="874" customFormat="false" ht="13" hidden="false" customHeight="true" outlineLevel="0" collapsed="false">
      <c r="A874" s="17" t="s">
        <v>3915</v>
      </c>
      <c r="B874" s="50" t="n">
        <f aca="false">(TOT!BN876*60)/TOT!AK876</f>
        <v>5.75116042114797</v>
      </c>
      <c r="C874" s="27" t="n">
        <f aca="false">VLOOKUP(B874,'SK - HITS TAKEN'!$A$3:$B$55,2)</f>
        <v>63</v>
      </c>
      <c r="D874" s="27" t="n">
        <f aca="false">IF(TOT!AK876&lt;400,IF(C874&gt;66,66,C874),C874)</f>
        <v>63</v>
      </c>
      <c r="E874" s="27" t="n">
        <f aca="false">IF(TOT!AK876&lt;200,IF(D874&gt;60,60,D874),D874)</f>
        <v>63</v>
      </c>
      <c r="F874" s="27" t="n">
        <f aca="false">IF(TOT!AN876&lt;13.4,IF(E874&gt;73,73,E874),E874)</f>
        <v>63</v>
      </c>
      <c r="G874" s="27" t="n">
        <f aca="false">IF(TOT!AN876&lt;11,IF(F874&gt;66,66,F874),F874)</f>
        <v>63</v>
      </c>
    </row>
    <row r="875" customFormat="false" ht="13" hidden="false" customHeight="true" outlineLevel="0" collapsed="false">
      <c r="A875" s="17" t="s">
        <v>3920</v>
      </c>
      <c r="B875" s="50" t="n">
        <f aca="false">(TOT!BN877*60)/TOT!AK877</f>
        <v>6.77607199576496</v>
      </c>
      <c r="C875" s="27" t="n">
        <f aca="false">VLOOKUP(B875,'SK - HITS TAKEN'!$A$3:$B$55,2)</f>
        <v>56</v>
      </c>
      <c r="D875" s="27" t="n">
        <f aca="false">IF(TOT!AK877&lt;400,IF(C875&gt;66,66,C875),C875)</f>
        <v>56</v>
      </c>
      <c r="E875" s="27" t="n">
        <f aca="false">IF(TOT!AK877&lt;200,IF(D875&gt;60,60,D875),D875)</f>
        <v>56</v>
      </c>
      <c r="F875" s="27" t="n">
        <f aca="false">IF(TOT!AN877&lt;13.4,IF(E875&gt;73,73,E875),E875)</f>
        <v>56</v>
      </c>
      <c r="G875" s="27" t="n">
        <f aca="false">IF(TOT!AN877&lt;11,IF(F875&gt;66,66,F875),F875)</f>
        <v>56</v>
      </c>
    </row>
    <row r="876" customFormat="false" ht="13" hidden="false" customHeight="true" outlineLevel="0" collapsed="false">
      <c r="A876" s="17" t="s">
        <v>3924</v>
      </c>
      <c r="B876" s="50" t="n">
        <f aca="false">(TOT!BN878*60)/TOT!AK878</f>
        <v>2.0119225037258</v>
      </c>
      <c r="C876" s="27" t="n">
        <f aca="false">VLOOKUP(B876,'SK - HITS TAKEN'!$A$3:$B$55,2)</f>
        <v>97</v>
      </c>
      <c r="D876" s="27" t="n">
        <f aca="false">IF(TOT!AK878&lt;400,IF(C876&gt;66,66,C876),C876)</f>
        <v>97</v>
      </c>
      <c r="E876" s="27" t="n">
        <f aca="false">IF(TOT!AK878&lt;200,IF(D876&gt;60,60,D876),D876)</f>
        <v>97</v>
      </c>
      <c r="F876" s="27" t="n">
        <f aca="false">IF(TOT!AN878&lt;13.4,IF(E876&gt;73,73,E876),E876)</f>
        <v>97</v>
      </c>
      <c r="G876" s="27" t="n">
        <f aca="false">IF(TOT!AN878&lt;11,IF(F876&gt;66,66,F876),F876)</f>
        <v>97</v>
      </c>
    </row>
    <row r="877" customFormat="false" ht="13" hidden="false" customHeight="true" outlineLevel="0" collapsed="false">
      <c r="A877" s="17" t="s">
        <v>3929</v>
      </c>
      <c r="B877" s="50" t="n">
        <f aca="false">(TOT!BN879*60)/TOT!AK879</f>
        <v>3.35946248600224</v>
      </c>
      <c r="C877" s="27" t="n">
        <f aca="false">VLOOKUP(B877,'SK - HITS TAKEN'!$A$3:$B$55,2)</f>
        <v>86</v>
      </c>
      <c r="D877" s="27" t="n">
        <f aca="false">IF(TOT!AK879&lt;400,IF(C877&gt;66,66,C877),C877)</f>
        <v>66</v>
      </c>
      <c r="E877" s="27" t="n">
        <f aca="false">IF(TOT!AK879&lt;200,IF(D877&gt;60,60,D877),D877)</f>
        <v>60</v>
      </c>
      <c r="F877" s="27" t="n">
        <f aca="false">IF(TOT!AN879&lt;13.4,IF(E877&gt;73,73,E877),E877)</f>
        <v>60</v>
      </c>
      <c r="G877" s="27" t="n">
        <f aca="false">IF(TOT!AN879&lt;11,IF(F877&gt;66,66,F877),F877)</f>
        <v>60</v>
      </c>
    </row>
    <row r="878" customFormat="false" ht="13" hidden="false" customHeight="true" outlineLevel="0" collapsed="false">
      <c r="A878" s="17" t="s">
        <v>3933</v>
      </c>
      <c r="B878" s="50" t="n">
        <f aca="false">(TOT!BN880*60)/TOT!AK880</f>
        <v>5.11662904439428</v>
      </c>
      <c r="C878" s="27" t="n">
        <f aca="false">VLOOKUP(B878,'SK - HITS TAKEN'!$A$3:$B$55,2)</f>
        <v>68</v>
      </c>
      <c r="D878" s="27" t="n">
        <f aca="false">IF(TOT!AK880&lt;400,IF(C878&gt;66,66,C878),C878)</f>
        <v>68</v>
      </c>
      <c r="E878" s="27" t="n">
        <f aca="false">IF(TOT!AK880&lt;200,IF(D878&gt;60,60,D878),D878)</f>
        <v>68</v>
      </c>
      <c r="F878" s="27" t="n">
        <f aca="false">IF(TOT!AN880&lt;13.4,IF(E878&gt;73,73,E878),E878)</f>
        <v>68</v>
      </c>
      <c r="G878" s="27" t="n">
        <f aca="false">IF(TOT!AN880&lt;11,IF(F878&gt;66,66,F878),F878)</f>
        <v>68</v>
      </c>
    </row>
    <row r="879" customFormat="false" ht="13" hidden="false" customHeight="true" outlineLevel="0" collapsed="false">
      <c r="A879" s="17" t="s">
        <v>3937</v>
      </c>
      <c r="B879" s="50" t="n">
        <f aca="false">(TOT!BN881*60)/TOT!AK881</f>
        <v>9.22992399963357</v>
      </c>
      <c r="C879" s="27" t="n">
        <f aca="false">VLOOKUP(B879,'SK - HITS TAKEN'!$A$3:$B$55,2)</f>
        <v>47</v>
      </c>
      <c r="D879" s="27" t="n">
        <f aca="false">IF(TOT!AK881&lt;400,IF(C879&gt;66,66,C879),C879)</f>
        <v>47</v>
      </c>
      <c r="E879" s="27" t="n">
        <f aca="false">IF(TOT!AK881&lt;200,IF(D879&gt;60,60,D879),D879)</f>
        <v>47</v>
      </c>
      <c r="F879" s="27" t="n">
        <f aca="false">IF(TOT!AN881&lt;13.4,IF(E879&gt;73,73,E879),E879)</f>
        <v>47</v>
      </c>
      <c r="G879" s="27" t="n">
        <f aca="false">IF(TOT!AN881&lt;11,IF(F879&gt;66,66,F879),F879)</f>
        <v>47</v>
      </c>
    </row>
    <row r="880" customFormat="false" ht="13" hidden="false" customHeight="true" outlineLevel="0" collapsed="false">
      <c r="A880" s="17" t="s">
        <v>3942</v>
      </c>
      <c r="B880" s="50" t="n">
        <f aca="false">(TOT!BN882*60)/TOT!AK882</f>
        <v>1.04403306104692</v>
      </c>
      <c r="C880" s="27" t="n">
        <f aca="false">VLOOKUP(B880,'SK - HITS TAKEN'!$A$3:$B$55,2)</f>
        <v>99</v>
      </c>
      <c r="D880" s="27" t="n">
        <f aca="false">IF(TOT!AK882&lt;400,IF(C880&gt;66,66,C880),C880)</f>
        <v>66</v>
      </c>
      <c r="E880" s="27" t="n">
        <f aca="false">IF(TOT!AK882&lt;200,IF(D880&gt;60,60,D880),D880)</f>
        <v>66</v>
      </c>
      <c r="F880" s="27" t="n">
        <f aca="false">IF(TOT!AN882&lt;13.4,IF(E880&gt;73,73,E880),E880)</f>
        <v>66</v>
      </c>
      <c r="G880" s="27" t="n">
        <f aca="false">IF(TOT!AN882&lt;11,IF(F880&gt;66,66,F880),F880)</f>
        <v>66</v>
      </c>
    </row>
    <row r="881" customFormat="false" ht="13" hidden="false" customHeight="true" outlineLevel="0" collapsed="false">
      <c r="A881" s="17" t="s">
        <v>3945</v>
      </c>
      <c r="B881" s="50" t="n">
        <f aca="false">(TOT!BN883*60)/TOT!AK883</f>
        <v>8.85245901639365</v>
      </c>
      <c r="C881" s="27" t="n">
        <f aca="false">VLOOKUP(B881,'SK - HITS TAKEN'!$A$3:$B$55,2)</f>
        <v>48</v>
      </c>
      <c r="D881" s="27" t="n">
        <f aca="false">IF(TOT!AK883&lt;400,IF(C881&gt;66,66,C881),C881)</f>
        <v>48</v>
      </c>
      <c r="E881" s="27" t="n">
        <f aca="false">IF(TOT!AK883&lt;200,IF(D881&gt;60,60,D881),D881)</f>
        <v>48</v>
      </c>
      <c r="F881" s="27" t="n">
        <f aca="false">IF(TOT!AN883&lt;13.4,IF(E881&gt;73,73,E881),E881)</f>
        <v>48</v>
      </c>
      <c r="G881" s="27" t="n">
        <f aca="false">IF(TOT!AN883&lt;11,IF(F881&gt;66,66,F881),F881)</f>
        <v>48</v>
      </c>
    </row>
    <row r="882" customFormat="false" ht="13" hidden="false" customHeight="true" outlineLevel="0" collapsed="false">
      <c r="A882" s="17" t="s">
        <v>3948</v>
      </c>
      <c r="B882" s="50" t="n">
        <f aca="false">(TOT!BN884*60)/TOT!AK884</f>
        <v>5.51929196961604</v>
      </c>
      <c r="C882" s="27" t="n">
        <f aca="false">VLOOKUP(B882,'SK - HITS TAKEN'!$A$3:$B$55,2)</f>
        <v>65</v>
      </c>
      <c r="D882" s="27" t="n">
        <f aca="false">IF(TOT!AK884&lt;400,IF(C882&gt;66,66,C882),C882)</f>
        <v>65</v>
      </c>
      <c r="E882" s="27" t="n">
        <f aca="false">IF(TOT!AK884&lt;200,IF(D882&gt;60,60,D882),D882)</f>
        <v>65</v>
      </c>
      <c r="F882" s="27" t="n">
        <f aca="false">IF(TOT!AN884&lt;13.4,IF(E882&gt;73,73,E882),E882)</f>
        <v>65</v>
      </c>
      <c r="G882" s="27" t="n">
        <f aca="false">IF(TOT!AN884&lt;11,IF(F882&gt;66,66,F882),F882)</f>
        <v>65</v>
      </c>
    </row>
    <row r="883" customFormat="false" ht="13" hidden="false" customHeight="true" outlineLevel="0" collapsed="false">
      <c r="A883" s="17" t="s">
        <v>3952</v>
      </c>
      <c r="B883" s="50" t="n">
        <f aca="false">(TOT!BN885*60)/TOT!AK885</f>
        <v>4.14428242517271</v>
      </c>
      <c r="C883" s="27" t="n">
        <f aca="false">VLOOKUP(B883,'SK - HITS TAKEN'!$A$3:$B$55,2)</f>
        <v>78</v>
      </c>
      <c r="D883" s="27" t="n">
        <f aca="false">IF(TOT!AK885&lt;400,IF(C883&gt;66,66,C883),C883)</f>
        <v>66</v>
      </c>
      <c r="E883" s="27" t="n">
        <f aca="false">IF(TOT!AK885&lt;200,IF(D883&gt;60,60,D883),D883)</f>
        <v>60</v>
      </c>
      <c r="F883" s="27" t="n">
        <f aca="false">IF(TOT!AN885&lt;13.4,IF(E883&gt;73,73,E883),E883)</f>
        <v>60</v>
      </c>
      <c r="G883" s="27" t="n">
        <f aca="false">IF(TOT!AN885&lt;11,IF(F883&gt;66,66,F883),F883)</f>
        <v>60</v>
      </c>
    </row>
    <row r="884" customFormat="false" ht="13" hidden="false" customHeight="true" outlineLevel="0" collapsed="false">
      <c r="A884" s="17" t="s">
        <v>3956</v>
      </c>
      <c r="B884" s="50" t="n">
        <f aca="false">(TOT!BN886*60)/TOT!AK886</f>
        <v>4.69361147327249</v>
      </c>
      <c r="C884" s="27" t="n">
        <f aca="false">VLOOKUP(B884,'SK - HITS TAKEN'!$A$3:$B$55,2)</f>
        <v>72</v>
      </c>
      <c r="D884" s="27" t="n">
        <f aca="false">IF(TOT!AK886&lt;400,IF(C884&gt;66,66,C884),C884)</f>
        <v>66</v>
      </c>
      <c r="E884" s="27" t="n">
        <f aca="false">IF(TOT!AK886&lt;200,IF(D884&gt;60,60,D884),D884)</f>
        <v>60</v>
      </c>
      <c r="F884" s="27" t="n">
        <f aca="false">IF(TOT!AN886&lt;13.4,IF(E884&gt;73,73,E884),E884)</f>
        <v>60</v>
      </c>
      <c r="G884" s="27" t="n">
        <f aca="false">IF(TOT!AN886&lt;11,IF(F884&gt;66,66,F884),F884)</f>
        <v>60</v>
      </c>
    </row>
    <row r="885" customFormat="false" ht="13" hidden="false" customHeight="true" outlineLevel="0" collapsed="false">
      <c r="A885" s="17" t="s">
        <v>3959</v>
      </c>
      <c r="B885" s="50" t="n">
        <f aca="false">(TOT!BN887*60)/TOT!AK887</f>
        <v>2.3125377513159</v>
      </c>
      <c r="C885" s="27" t="n">
        <f aca="false">VLOOKUP(B885,'SK - HITS TAKEN'!$A$3:$B$55,2)</f>
        <v>95</v>
      </c>
      <c r="D885" s="27" t="n">
        <f aca="false">IF(TOT!AK887&lt;400,IF(C885&gt;66,66,C885),C885)</f>
        <v>95</v>
      </c>
      <c r="E885" s="27" t="n">
        <f aca="false">IF(TOT!AK887&lt;200,IF(D885&gt;60,60,D885),D885)</f>
        <v>95</v>
      </c>
      <c r="F885" s="27" t="n">
        <f aca="false">IF(TOT!AN887&lt;13.4,IF(E885&gt;73,73,E885),E885)</f>
        <v>95</v>
      </c>
      <c r="G885" s="27" t="n">
        <f aca="false">IF(TOT!AN887&lt;11,IF(F885&gt;66,66,F885),F885)</f>
        <v>95</v>
      </c>
    </row>
    <row r="886" customFormat="false" ht="13" hidden="false" customHeight="true" outlineLevel="0" collapsed="false">
      <c r="A886" s="17" t="s">
        <v>3962</v>
      </c>
      <c r="B886" s="50" t="n">
        <f aca="false">(TOT!BN888*60)/TOT!AK888</f>
        <v>14.3712574850299</v>
      </c>
      <c r="C886" s="27" t="n">
        <f aca="false">VLOOKUP(B886,'SK - HITS TAKEN'!$A$3:$B$55,2)</f>
        <v>47</v>
      </c>
      <c r="D886" s="27" t="n">
        <f aca="false">IF(TOT!AK888&lt;400,IF(C886&gt;66,66,C886),C886)</f>
        <v>47</v>
      </c>
      <c r="E886" s="27" t="n">
        <f aca="false">IF(TOT!AK888&lt;200,IF(D886&gt;60,60,D886),D886)</f>
        <v>47</v>
      </c>
      <c r="F886" s="27" t="n">
        <f aca="false">IF(TOT!AN888&lt;13.4,IF(E886&gt;73,73,E886),E886)</f>
        <v>47</v>
      </c>
      <c r="G886" s="27" t="n">
        <f aca="false">IF(TOT!AN888&lt;11,IF(F886&gt;66,66,F886),F886)</f>
        <v>47</v>
      </c>
    </row>
    <row r="887" customFormat="false" ht="13" hidden="false" customHeight="true" outlineLevel="0" collapsed="false">
      <c r="A887" s="17" t="s">
        <v>3965</v>
      </c>
      <c r="B887" s="50" t="n">
        <f aca="false">(TOT!BN889*60)/TOT!AK889</f>
        <v>5.48907588975529</v>
      </c>
      <c r="C887" s="27" t="n">
        <f aca="false">VLOOKUP(B887,'SK - HITS TAKEN'!$A$3:$B$55,2)</f>
        <v>65</v>
      </c>
      <c r="D887" s="27" t="n">
        <f aca="false">IF(TOT!AK889&lt;400,IF(C887&gt;66,66,C887),C887)</f>
        <v>65</v>
      </c>
      <c r="E887" s="27" t="n">
        <f aca="false">IF(TOT!AK889&lt;200,IF(D887&gt;60,60,D887),D887)</f>
        <v>65</v>
      </c>
      <c r="F887" s="27" t="n">
        <f aca="false">IF(TOT!AN889&lt;13.4,IF(E887&gt;73,73,E887),E887)</f>
        <v>65</v>
      </c>
      <c r="G887" s="27" t="n">
        <f aca="false">IF(TOT!AN889&lt;11,IF(F887&gt;66,66,F887),F887)</f>
        <v>65</v>
      </c>
    </row>
    <row r="888" customFormat="false" ht="13" hidden="false" customHeight="true" outlineLevel="0" collapsed="false">
      <c r="A888" s="17" t="s">
        <v>3970</v>
      </c>
      <c r="B888" s="50" t="n">
        <f aca="false">(TOT!BN890*60)/TOT!AK890</f>
        <v>4.20792079207921</v>
      </c>
      <c r="C888" s="27" t="n">
        <f aca="false">VLOOKUP(B888,'SK - HITS TAKEN'!$A$3:$B$55,2)</f>
        <v>77</v>
      </c>
      <c r="D888" s="27" t="n">
        <f aca="false">IF(TOT!AK890&lt;400,IF(C888&gt;66,66,C888),C888)</f>
        <v>66</v>
      </c>
      <c r="E888" s="27" t="n">
        <f aca="false">IF(TOT!AK890&lt;200,IF(D888&gt;60,60,D888),D888)</f>
        <v>66</v>
      </c>
      <c r="F888" s="27" t="n">
        <f aca="false">IF(TOT!AN890&lt;13.4,IF(E888&gt;73,73,E888),E888)</f>
        <v>66</v>
      </c>
      <c r="G888" s="27" t="n">
        <f aca="false">IF(TOT!AN890&lt;11,IF(F888&gt;66,66,F888),F888)</f>
        <v>66</v>
      </c>
    </row>
    <row r="889" customFormat="false" ht="13" hidden="false" customHeight="true" outlineLevel="0" collapsed="false">
      <c r="A889" s="17" t="s">
        <v>3973</v>
      </c>
      <c r="B889" s="50" t="n">
        <f aca="false">(TOT!BN891*60)/TOT!AK891</f>
        <v>4.16904877083425</v>
      </c>
      <c r="C889" s="27" t="n">
        <f aca="false">VLOOKUP(B889,'SK - HITS TAKEN'!$A$3:$B$55,2)</f>
        <v>78</v>
      </c>
      <c r="D889" s="27" t="n">
        <f aca="false">IF(TOT!AK891&lt;400,IF(C889&gt;66,66,C889),C889)</f>
        <v>78</v>
      </c>
      <c r="E889" s="27" t="n">
        <f aca="false">IF(TOT!AK891&lt;200,IF(D889&gt;60,60,D889),D889)</f>
        <v>78</v>
      </c>
      <c r="F889" s="27" t="n">
        <f aca="false">IF(TOT!AN891&lt;13.4,IF(E889&gt;73,73,E889),E889)</f>
        <v>78</v>
      </c>
      <c r="G889" s="27" t="n">
        <f aca="false">IF(TOT!AN891&lt;11,IF(F889&gt;66,66,F889),F889)</f>
        <v>78</v>
      </c>
    </row>
    <row r="890" customFormat="false" ht="13" hidden="false" customHeight="true" outlineLevel="0" collapsed="false">
      <c r="A890" s="17" t="s">
        <v>3975</v>
      </c>
      <c r="B890" s="50" t="n">
        <f aca="false">(TOT!BN892*60)/TOT!AK892</f>
        <v>3.66039654295882</v>
      </c>
      <c r="C890" s="27" t="n">
        <f aca="false">VLOOKUP(B890,'SK - HITS TAKEN'!$A$3:$B$55,2)</f>
        <v>83</v>
      </c>
      <c r="D890" s="27" t="n">
        <f aca="false">IF(TOT!AK892&lt;400,IF(C890&gt;66,66,C890),C890)</f>
        <v>83</v>
      </c>
      <c r="E890" s="27" t="n">
        <f aca="false">IF(TOT!AK892&lt;200,IF(D890&gt;60,60,D890),D890)</f>
        <v>83</v>
      </c>
      <c r="F890" s="27" t="n">
        <f aca="false">IF(TOT!AN892&lt;13.4,IF(E890&gt;73,73,E890),E890)</f>
        <v>83</v>
      </c>
      <c r="G890" s="27" t="n">
        <f aca="false">IF(TOT!AN892&lt;11,IF(F890&gt;66,66,F890),F890)</f>
        <v>83</v>
      </c>
    </row>
    <row r="891" customFormat="false" ht="13" hidden="false" customHeight="true" outlineLevel="0" collapsed="false">
      <c r="A891" s="17" t="s">
        <v>3981</v>
      </c>
      <c r="B891" s="50" t="n">
        <f aca="false">(TOT!BN893*60)/TOT!AK893</f>
        <v>7.58167248818574</v>
      </c>
      <c r="C891" s="27" t="n">
        <f aca="false">VLOOKUP(B891,'SK - HITS TAKEN'!$A$3:$B$55,2)</f>
        <v>52</v>
      </c>
      <c r="D891" s="27" t="n">
        <f aca="false">IF(TOT!AK893&lt;400,IF(C891&gt;66,66,C891),C891)</f>
        <v>52</v>
      </c>
      <c r="E891" s="27" t="n">
        <f aca="false">IF(TOT!AK893&lt;200,IF(D891&gt;60,60,D891),D891)</f>
        <v>52</v>
      </c>
      <c r="F891" s="27" t="n">
        <f aca="false">IF(TOT!AN893&lt;13.4,IF(E891&gt;73,73,E891),E891)</f>
        <v>52</v>
      </c>
      <c r="G891" s="27" t="n">
        <f aca="false">IF(TOT!AN893&lt;11,IF(F891&gt;66,66,F891),F891)</f>
        <v>52</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6.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29</v>
      </c>
      <c r="B1" s="46"/>
    </row>
    <row r="2" customFormat="false" ht="20.55" hidden="false" customHeight="true" outlineLevel="0" collapsed="false">
      <c r="A2" s="51"/>
      <c r="B2" s="51"/>
    </row>
    <row r="3" customFormat="false" ht="20.55" hidden="false" customHeight="true" outlineLevel="0" collapsed="false">
      <c r="A3" s="52" t="n">
        <v>0</v>
      </c>
      <c r="B3" s="53" t="n">
        <v>99</v>
      </c>
    </row>
    <row r="4" customFormat="false" ht="20.35" hidden="false" customHeight="true" outlineLevel="0" collapsed="false">
      <c r="A4" s="52" t="n">
        <v>1.61</v>
      </c>
      <c r="B4" s="53" t="n">
        <f aca="false">B3-1</f>
        <v>98</v>
      </c>
    </row>
    <row r="5" customFormat="false" ht="20.35" hidden="false" customHeight="true" outlineLevel="0" collapsed="false">
      <c r="A5" s="52" t="n">
        <v>1.83</v>
      </c>
      <c r="B5" s="53" t="n">
        <f aca="false">B4-1</f>
        <v>97</v>
      </c>
    </row>
    <row r="6" customFormat="false" ht="20.35" hidden="false" customHeight="true" outlineLevel="0" collapsed="false">
      <c r="A6" s="52" t="n">
        <v>2.04</v>
      </c>
      <c r="B6" s="53" t="n">
        <f aca="false">B5-1</f>
        <v>96</v>
      </c>
    </row>
    <row r="7" customFormat="false" ht="20.35" hidden="false" customHeight="true" outlineLevel="0" collapsed="false">
      <c r="A7" s="52" t="n">
        <v>2.23</v>
      </c>
      <c r="B7" s="53" t="n">
        <f aca="false">B6-1</f>
        <v>95</v>
      </c>
    </row>
    <row r="8" customFormat="false" ht="20.35" hidden="false" customHeight="true" outlineLevel="0" collapsed="false">
      <c r="A8" s="52" t="n">
        <v>2.42</v>
      </c>
      <c r="B8" s="53" t="n">
        <f aca="false">B7-1</f>
        <v>94</v>
      </c>
    </row>
    <row r="9" customFormat="false" ht="20.35" hidden="false" customHeight="true" outlineLevel="0" collapsed="false">
      <c r="A9" s="52" t="n">
        <v>2.61</v>
      </c>
      <c r="B9" s="53" t="n">
        <f aca="false">B8-1</f>
        <v>93</v>
      </c>
    </row>
    <row r="10" customFormat="false" ht="20.35" hidden="false" customHeight="true" outlineLevel="0" collapsed="false">
      <c r="A10" s="52" t="n">
        <v>2.72</v>
      </c>
      <c r="B10" s="53" t="n">
        <f aca="false">B9-1</f>
        <v>92</v>
      </c>
    </row>
    <row r="11" customFormat="false" ht="20.35" hidden="false" customHeight="true" outlineLevel="0" collapsed="false">
      <c r="A11" s="52" t="n">
        <v>2.83</v>
      </c>
      <c r="B11" s="53" t="n">
        <f aca="false">B10-1</f>
        <v>91</v>
      </c>
    </row>
    <row r="12" customFormat="false" ht="20.35" hidden="false" customHeight="true" outlineLevel="0" collapsed="false">
      <c r="A12" s="52" t="n">
        <v>2.93</v>
      </c>
      <c r="B12" s="53" t="n">
        <f aca="false">B11-1</f>
        <v>90</v>
      </c>
    </row>
    <row r="13" customFormat="false" ht="20.35" hidden="false" customHeight="true" outlineLevel="0" collapsed="false">
      <c r="A13" s="52" t="n">
        <v>3.03</v>
      </c>
      <c r="B13" s="53" t="n">
        <f aca="false">B12-1</f>
        <v>89</v>
      </c>
    </row>
    <row r="14" customFormat="false" ht="20.35" hidden="false" customHeight="true" outlineLevel="0" collapsed="false">
      <c r="A14" s="52" t="n">
        <v>3.13</v>
      </c>
      <c r="B14" s="53" t="n">
        <f aca="false">B13-1</f>
        <v>88</v>
      </c>
    </row>
    <row r="15" customFormat="false" ht="20.35" hidden="false" customHeight="true" outlineLevel="0" collapsed="false">
      <c r="A15" s="52" t="n">
        <v>3.23</v>
      </c>
      <c r="B15" s="53" t="n">
        <f aca="false">B14-1</f>
        <v>87</v>
      </c>
    </row>
    <row r="16" customFormat="false" ht="20.35" hidden="false" customHeight="true" outlineLevel="0" collapsed="false">
      <c r="A16" s="52" t="n">
        <v>3.33</v>
      </c>
      <c r="B16" s="53" t="n">
        <f aca="false">B15-1</f>
        <v>86</v>
      </c>
    </row>
    <row r="17" customFormat="false" ht="20.35" hidden="false" customHeight="true" outlineLevel="0" collapsed="false">
      <c r="A17" s="52" t="n">
        <v>3.43</v>
      </c>
      <c r="B17" s="53" t="n">
        <f aca="false">B16-1</f>
        <v>85</v>
      </c>
    </row>
    <row r="18" customFormat="false" ht="20.35" hidden="false" customHeight="true" outlineLevel="0" collapsed="false">
      <c r="A18" s="52" t="n">
        <v>3.53</v>
      </c>
      <c r="B18" s="53" t="n">
        <f aca="false">B17-1</f>
        <v>84</v>
      </c>
    </row>
    <row r="19" customFormat="false" ht="20.35" hidden="false" customHeight="true" outlineLevel="0" collapsed="false">
      <c r="A19" s="52" t="n">
        <v>3.63</v>
      </c>
      <c r="B19" s="53" t="n">
        <f aca="false">B18-1</f>
        <v>83</v>
      </c>
    </row>
    <row r="20" customFormat="false" ht="20.35" hidden="false" customHeight="true" outlineLevel="0" collapsed="false">
      <c r="A20" s="52" t="n">
        <v>3.73</v>
      </c>
      <c r="B20" s="53" t="n">
        <f aca="false">B19-1</f>
        <v>82</v>
      </c>
    </row>
    <row r="21" customFormat="false" ht="20.35" hidden="false" customHeight="true" outlineLevel="0" collapsed="false">
      <c r="A21" s="52" t="n">
        <v>3.83</v>
      </c>
      <c r="B21" s="53" t="n">
        <f aca="false">B20-1</f>
        <v>81</v>
      </c>
    </row>
    <row r="22" customFormat="false" ht="20.35" hidden="false" customHeight="true" outlineLevel="0" collapsed="false">
      <c r="A22" s="52" t="n">
        <v>3.92</v>
      </c>
      <c r="B22" s="53" t="n">
        <f aca="false">B21-1</f>
        <v>80</v>
      </c>
    </row>
    <row r="23" customFormat="false" ht="20.35" hidden="false" customHeight="true" outlineLevel="0" collapsed="false">
      <c r="A23" s="52" t="n">
        <v>4.01</v>
      </c>
      <c r="B23" s="53" t="n">
        <f aca="false">B22-1</f>
        <v>79</v>
      </c>
    </row>
    <row r="24" customFormat="false" ht="20.35" hidden="false" customHeight="true" outlineLevel="0" collapsed="false">
      <c r="A24" s="52" t="n">
        <v>4.1</v>
      </c>
      <c r="B24" s="53" t="n">
        <f aca="false">B23-1</f>
        <v>78</v>
      </c>
    </row>
    <row r="25" customFormat="false" ht="20.35" hidden="false" customHeight="true" outlineLevel="0" collapsed="false">
      <c r="A25" s="52" t="n">
        <v>4.19</v>
      </c>
      <c r="B25" s="53" t="n">
        <f aca="false">B24-1</f>
        <v>77</v>
      </c>
    </row>
    <row r="26" customFormat="false" ht="20.35" hidden="false" customHeight="true" outlineLevel="0" collapsed="false">
      <c r="A26" s="52" t="n">
        <v>4.28</v>
      </c>
      <c r="B26" s="53" t="n">
        <f aca="false">B25-1</f>
        <v>76</v>
      </c>
    </row>
    <row r="27" customFormat="false" ht="20.35" hidden="false" customHeight="true" outlineLevel="0" collapsed="false">
      <c r="A27" s="52" t="n">
        <v>4.37</v>
      </c>
      <c r="B27" s="53" t="n">
        <f aca="false">B26-1</f>
        <v>75</v>
      </c>
    </row>
    <row r="28" customFormat="false" ht="20.35" hidden="false" customHeight="true" outlineLevel="0" collapsed="false">
      <c r="A28" s="52" t="n">
        <v>4.46</v>
      </c>
      <c r="B28" s="53" t="n">
        <f aca="false">B27-1</f>
        <v>74</v>
      </c>
    </row>
    <row r="29" customFormat="false" ht="20.35" hidden="false" customHeight="true" outlineLevel="0" collapsed="false">
      <c r="A29" s="52" t="n">
        <v>4.55</v>
      </c>
      <c r="B29" s="53" t="n">
        <f aca="false">B28-1</f>
        <v>73</v>
      </c>
    </row>
    <row r="30" customFormat="false" ht="20.35" hidden="false" customHeight="true" outlineLevel="0" collapsed="false">
      <c r="A30" s="52" t="n">
        <v>4.67</v>
      </c>
      <c r="B30" s="53" t="n">
        <f aca="false">B29-1</f>
        <v>72</v>
      </c>
    </row>
    <row r="31" customFormat="false" ht="20.35" hidden="false" customHeight="true" outlineLevel="0" collapsed="false">
      <c r="A31" s="52" t="n">
        <v>4.78</v>
      </c>
      <c r="B31" s="53" t="n">
        <f aca="false">B30-1</f>
        <v>71</v>
      </c>
    </row>
    <row r="32" customFormat="false" ht="20.35" hidden="false" customHeight="true" outlineLevel="0" collapsed="false">
      <c r="A32" s="52" t="n">
        <v>4.89</v>
      </c>
      <c r="B32" s="53" t="n">
        <f aca="false">B31-1</f>
        <v>70</v>
      </c>
    </row>
    <row r="33" customFormat="false" ht="20.35" hidden="false" customHeight="true" outlineLevel="0" collapsed="false">
      <c r="A33" s="52" t="n">
        <v>5</v>
      </c>
      <c r="B33" s="53" t="n">
        <f aca="false">B32-1</f>
        <v>69</v>
      </c>
    </row>
    <row r="34" customFormat="false" ht="20.35" hidden="false" customHeight="true" outlineLevel="0" collapsed="false">
      <c r="A34" s="52" t="n">
        <v>5.11</v>
      </c>
      <c r="B34" s="53" t="n">
        <f aca="false">B33-1</f>
        <v>68</v>
      </c>
    </row>
    <row r="35" customFormat="false" ht="20.35" hidden="false" customHeight="true" outlineLevel="0" collapsed="false">
      <c r="A35" s="52" t="n">
        <v>5.22</v>
      </c>
      <c r="B35" s="53" t="n">
        <f aca="false">B34-1</f>
        <v>67</v>
      </c>
    </row>
    <row r="36" customFormat="false" ht="20.35" hidden="false" customHeight="true" outlineLevel="0" collapsed="false">
      <c r="A36" s="52" t="n">
        <v>5.33</v>
      </c>
      <c r="B36" s="53" t="n">
        <f aca="false">B35-1</f>
        <v>66</v>
      </c>
    </row>
    <row r="37" customFormat="false" ht="20.35" hidden="false" customHeight="true" outlineLevel="0" collapsed="false">
      <c r="A37" s="52" t="n">
        <v>5.44</v>
      </c>
      <c r="B37" s="53" t="n">
        <f aca="false">B36-1</f>
        <v>65</v>
      </c>
    </row>
    <row r="38" customFormat="false" ht="20.35" hidden="false" customHeight="true" outlineLevel="0" collapsed="false">
      <c r="A38" s="52" t="n">
        <v>5.55</v>
      </c>
      <c r="B38" s="53" t="n">
        <f aca="false">B37-1</f>
        <v>64</v>
      </c>
    </row>
    <row r="39" customFormat="false" ht="20.35" hidden="false" customHeight="true" outlineLevel="0" collapsed="false">
      <c r="A39" s="52" t="n">
        <v>5.66</v>
      </c>
      <c r="B39" s="53" t="n">
        <f aca="false">B38-1</f>
        <v>63</v>
      </c>
    </row>
    <row r="40" customFormat="false" ht="20.35" hidden="false" customHeight="true" outlineLevel="0" collapsed="false">
      <c r="A40" s="52" t="n">
        <v>5.77</v>
      </c>
      <c r="B40" s="53" t="n">
        <f aca="false">B39-1</f>
        <v>62</v>
      </c>
    </row>
    <row r="41" customFormat="false" ht="20.35" hidden="false" customHeight="true" outlineLevel="0" collapsed="false">
      <c r="A41" s="52" t="n">
        <v>5.88</v>
      </c>
      <c r="B41" s="53" t="n">
        <f aca="false">B40-1</f>
        <v>61</v>
      </c>
    </row>
    <row r="42" customFormat="false" ht="20.35" hidden="false" customHeight="true" outlineLevel="0" collapsed="false">
      <c r="A42" s="52" t="n">
        <v>5.99</v>
      </c>
      <c r="B42" s="53" t="n">
        <f aca="false">B41-1</f>
        <v>60</v>
      </c>
    </row>
    <row r="43" customFormat="false" ht="20.35" hidden="false" customHeight="true" outlineLevel="0" collapsed="false">
      <c r="A43" s="52" t="n">
        <v>6.16</v>
      </c>
      <c r="B43" s="53" t="n">
        <f aca="false">B42-1</f>
        <v>59</v>
      </c>
    </row>
    <row r="44" customFormat="false" ht="20.35" hidden="false" customHeight="true" outlineLevel="0" collapsed="false">
      <c r="A44" s="52" t="n">
        <v>6.32</v>
      </c>
      <c r="B44" s="53" t="n">
        <f aca="false">B43-1</f>
        <v>58</v>
      </c>
    </row>
    <row r="45" customFormat="false" ht="20.35" hidden="false" customHeight="true" outlineLevel="0" collapsed="false">
      <c r="A45" s="52" t="n">
        <v>6.49</v>
      </c>
      <c r="B45" s="53" t="n">
        <f aca="false">B44-1</f>
        <v>57</v>
      </c>
    </row>
    <row r="46" customFormat="false" ht="20.35" hidden="false" customHeight="true" outlineLevel="0" collapsed="false">
      <c r="A46" s="52" t="n">
        <v>6.65</v>
      </c>
      <c r="B46" s="53" t="n">
        <f aca="false">B45-1</f>
        <v>56</v>
      </c>
    </row>
    <row r="47" customFormat="false" ht="20.35" hidden="false" customHeight="true" outlineLevel="0" collapsed="false">
      <c r="A47" s="52" t="n">
        <v>6.81</v>
      </c>
      <c r="B47" s="53" t="n">
        <f aca="false">B46-1</f>
        <v>55</v>
      </c>
    </row>
    <row r="48" customFormat="false" ht="20.35" hidden="false" customHeight="true" outlineLevel="0" collapsed="false">
      <c r="A48" s="52" t="n">
        <v>6.97</v>
      </c>
      <c r="B48" s="53" t="n">
        <f aca="false">B47-1</f>
        <v>54</v>
      </c>
    </row>
    <row r="49" customFormat="false" ht="20.35" hidden="false" customHeight="true" outlineLevel="0" collapsed="false">
      <c r="A49" s="52" t="n">
        <v>7.13</v>
      </c>
      <c r="B49" s="53" t="n">
        <f aca="false">B48-1</f>
        <v>53</v>
      </c>
    </row>
    <row r="50" customFormat="false" ht="20.35" hidden="false" customHeight="true" outlineLevel="0" collapsed="false">
      <c r="A50" s="52" t="n">
        <v>7.47</v>
      </c>
      <c r="B50" s="53" t="n">
        <f aca="false">B49-1</f>
        <v>52</v>
      </c>
    </row>
    <row r="51" customFormat="false" ht="20.35" hidden="false" customHeight="true" outlineLevel="0" collapsed="false">
      <c r="A51" s="52" t="n">
        <v>7.8</v>
      </c>
      <c r="B51" s="53" t="n">
        <f aca="false">B50-1</f>
        <v>51</v>
      </c>
    </row>
    <row r="52" customFormat="false" ht="20.35" hidden="false" customHeight="true" outlineLevel="0" collapsed="false">
      <c r="A52" s="52" t="n">
        <v>8.13</v>
      </c>
      <c r="B52" s="53" t="n">
        <f aca="false">B51-1</f>
        <v>50</v>
      </c>
    </row>
    <row r="53" customFormat="false" ht="20.35" hidden="false" customHeight="true" outlineLevel="0" collapsed="false">
      <c r="A53" s="52" t="n">
        <v>8.47</v>
      </c>
      <c r="B53" s="53" t="n">
        <f aca="false">B52-1</f>
        <v>49</v>
      </c>
    </row>
    <row r="54" customFormat="false" ht="20.35" hidden="false" customHeight="true" outlineLevel="0" collapsed="false">
      <c r="A54" s="52" t="n">
        <v>8.8</v>
      </c>
      <c r="B54" s="53" t="n">
        <f aca="false">B53-1</f>
        <v>48</v>
      </c>
    </row>
    <row r="55" customFormat="false" ht="20.35" hidden="false" customHeight="true" outlineLevel="0" collapsed="false">
      <c r="A55" s="52" t="n">
        <v>9.22</v>
      </c>
      <c r="B55" s="53"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7.xml><?xml version="1.0" encoding="utf-8"?>
<worksheet xmlns="http://schemas.openxmlformats.org/spreadsheetml/2006/main" xmlns:r="http://schemas.openxmlformats.org/officeDocument/2006/relationships">
  <sheetPr filterMode="false">
    <pageSetUpPr fitToPage="true"/>
  </sheetPr>
  <dimension ref="A1:D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13.2" hidden="false" customHeight="true" outlineLevel="0" collapsed="false">
      <c r="A1" s="22"/>
      <c r="B1" s="22"/>
      <c r="C1" s="22"/>
      <c r="D1" s="22"/>
    </row>
    <row r="2" customFormat="false" ht="13.2" hidden="false" customHeight="true" outlineLevel="0" collapsed="false">
      <c r="A2" s="17" t="s">
        <v>265</v>
      </c>
      <c r="B2" s="50" t="n">
        <f aca="false">(RATES!I2/RATES!H2)*10</f>
        <v>27.2</v>
      </c>
      <c r="C2" s="27" t="n">
        <f aca="false">B2-((RATES!H2-73)/10)</f>
        <v>27</v>
      </c>
      <c r="D2" s="27" t="n">
        <f aca="false">VLOOKUP(C2,'ST - MASSE CORPORELLE'!$A$3:$B$69,2)</f>
        <v>62</v>
      </c>
    </row>
    <row r="3" customFormat="false" ht="13" hidden="false" customHeight="true" outlineLevel="0" collapsed="false">
      <c r="A3" s="17" t="s">
        <v>275</v>
      </c>
      <c r="B3" s="50" t="n">
        <f aca="false">(RATES!I3/RATES!H3)*10</f>
        <v>28.4210526315789</v>
      </c>
      <c r="C3" s="27" t="n">
        <f aca="false">B3-((RATES!H3-73)/10)</f>
        <v>28.1210526315789</v>
      </c>
      <c r="D3" s="27" t="n">
        <f aca="false">VLOOKUP(C3,'ST - MASSE CORPORELLE'!$A$3:$B$69,2)</f>
        <v>77</v>
      </c>
    </row>
    <row r="4" customFormat="false" ht="13" hidden="false" customHeight="true" outlineLevel="0" collapsed="false">
      <c r="A4" s="17" t="s">
        <v>285</v>
      </c>
      <c r="B4" s="50" t="n">
        <f aca="false">(RATES!I4/RATES!H4)*10</f>
        <v>26.2857142857143</v>
      </c>
      <c r="C4" s="27" t="n">
        <f aca="false">B4-((RATES!H4-73)/10)</f>
        <v>26.5857142857143</v>
      </c>
      <c r="D4" s="27" t="n">
        <f aca="false">VLOOKUP(C4,'ST - MASSE CORPORELLE'!$A$3:$B$69,2)</f>
        <v>56</v>
      </c>
    </row>
    <row r="5" customFormat="false" ht="13" hidden="false" customHeight="true" outlineLevel="0" collapsed="false">
      <c r="A5" s="17" t="s">
        <v>291</v>
      </c>
      <c r="B5" s="50" t="n">
        <f aca="false">(RATES!I5/RATES!H5)*10</f>
        <v>27.2222222222222</v>
      </c>
      <c r="C5" s="27" t="n">
        <f aca="false">B5-((RATES!H5-73)/10)</f>
        <v>27.3222222222222</v>
      </c>
      <c r="D5" s="27" t="n">
        <f aca="false">VLOOKUP(C5,'ST - MASSE CORPORELLE'!$A$3:$B$69,2)</f>
        <v>66</v>
      </c>
    </row>
    <row r="6" customFormat="false" ht="13" hidden="false" customHeight="true" outlineLevel="0" collapsed="false">
      <c r="A6" s="17" t="s">
        <v>297</v>
      </c>
      <c r="B6" s="50" t="n">
        <f aca="false">(RATES!I6/RATES!H6)*10</f>
        <v>29.4594594594595</v>
      </c>
      <c r="C6" s="27" t="n">
        <f aca="false">B6-((RATES!H6-73)/10)</f>
        <v>29.3594594594595</v>
      </c>
      <c r="D6" s="27" t="n">
        <f aca="false">VLOOKUP(C6,'ST - MASSE CORPORELLE'!$A$3:$B$69,2)</f>
        <v>89</v>
      </c>
    </row>
    <row r="7" customFormat="false" ht="13" hidden="false" customHeight="true" outlineLevel="0" collapsed="false">
      <c r="A7" s="17" t="s">
        <v>304</v>
      </c>
      <c r="B7" s="50" t="n">
        <f aca="false">(RATES!I7/RATES!H7)*10</f>
        <v>29.3150684931507</v>
      </c>
      <c r="C7" s="27" t="n">
        <f aca="false">B7-((RATES!H7-73)/10)</f>
        <v>29.3150684931507</v>
      </c>
      <c r="D7" s="27" t="n">
        <f aca="false">VLOOKUP(C7,'ST - MASSE CORPORELLE'!$A$3:$B$69,2)</f>
        <v>89</v>
      </c>
    </row>
    <row r="8" customFormat="false" ht="13" hidden="false" customHeight="true" outlineLevel="0" collapsed="false">
      <c r="A8" s="17" t="s">
        <v>311</v>
      </c>
      <c r="B8" s="50" t="n">
        <f aca="false">(RATES!I8/RATES!H8)*10</f>
        <v>23.2876712328767</v>
      </c>
      <c r="C8" s="27" t="n">
        <f aca="false">B8-((RATES!H8-73)/10)</f>
        <v>23.2876712328767</v>
      </c>
      <c r="D8" s="27" t="n">
        <f aca="false">VLOOKUP(C8,'ST - MASSE CORPORELLE'!$A$3:$B$69,2)</f>
        <v>34</v>
      </c>
    </row>
    <row r="9" customFormat="false" ht="13" hidden="false" customHeight="true" outlineLevel="0" collapsed="false">
      <c r="A9" s="17" t="s">
        <v>317</v>
      </c>
      <c r="B9" s="50" t="n">
        <f aca="false">(RATES!I9/RATES!H9)*10</f>
        <v>27.0833333333333</v>
      </c>
      <c r="C9" s="27" t="n">
        <f aca="false">B9-((RATES!H9-73)/10)</f>
        <v>27.1833333333333</v>
      </c>
      <c r="D9" s="27" t="n">
        <f aca="false">VLOOKUP(C9,'ST - MASSE CORPORELLE'!$A$3:$B$69,2)</f>
        <v>64</v>
      </c>
    </row>
    <row r="10" customFormat="false" ht="13" hidden="false" customHeight="true" outlineLevel="0" collapsed="false">
      <c r="A10" s="17" t="s">
        <v>323</v>
      </c>
      <c r="B10" s="50" t="n">
        <f aca="false">(RATES!I10/RATES!H10)*10</f>
        <v>28</v>
      </c>
      <c r="C10" s="27" t="n">
        <f aca="false">B10-((RATES!H10-73)/10)</f>
        <v>27.8</v>
      </c>
      <c r="D10" s="27" t="n">
        <f aca="false">VLOOKUP(C10,'ST - MASSE CORPORELLE'!$A$3:$B$69,2)</f>
        <v>72</v>
      </c>
    </row>
    <row r="11" customFormat="false" ht="13" hidden="false" customHeight="true" outlineLevel="0" collapsed="false">
      <c r="A11" s="17" t="s">
        <v>330</v>
      </c>
      <c r="B11" s="50" t="n">
        <f aca="false">(RATES!I11/RATES!H11)*10</f>
        <v>27.2727272727273</v>
      </c>
      <c r="C11" s="27" t="n">
        <f aca="false">B11-((RATES!H11-73)/10)</f>
        <v>26.8727272727273</v>
      </c>
      <c r="D11" s="27" t="n">
        <f aca="false">VLOOKUP(C11,'ST - MASSE CORPORELLE'!$A$3:$B$69,2)</f>
        <v>60</v>
      </c>
    </row>
    <row r="12" customFormat="false" ht="13" hidden="false" customHeight="true" outlineLevel="0" collapsed="false">
      <c r="A12" s="17" t="s">
        <v>336</v>
      </c>
      <c r="B12" s="50" t="n">
        <f aca="false">(RATES!I12/RATES!H12)*10</f>
        <v>27.8947368421053</v>
      </c>
      <c r="C12" s="27" t="n">
        <f aca="false">B12-((RATES!H12-73)/10)</f>
        <v>27.5947368421053</v>
      </c>
      <c r="D12" s="27" t="n">
        <f aca="false">VLOOKUP(C12,'ST - MASSE CORPORELLE'!$A$3:$B$69,2)</f>
        <v>69</v>
      </c>
    </row>
    <row r="13" customFormat="false" ht="13" hidden="false" customHeight="true" outlineLevel="0" collapsed="false">
      <c r="A13" s="17" t="s">
        <v>342</v>
      </c>
      <c r="B13" s="50" t="n">
        <f aca="false">(RATES!I13/RATES!H13)*10</f>
        <v>28.9333333333333</v>
      </c>
      <c r="C13" s="27" t="n">
        <f aca="false">B13-((RATES!H13-73)/10)</f>
        <v>28.7333333333333</v>
      </c>
      <c r="D13" s="27" t="n">
        <f aca="false">VLOOKUP(C13,'ST - MASSE CORPORELLE'!$A$3:$B$69,2)</f>
        <v>84</v>
      </c>
    </row>
    <row r="14" customFormat="false" ht="13" hidden="false" customHeight="true" outlineLevel="0" collapsed="false">
      <c r="A14" s="17" t="s">
        <v>348</v>
      </c>
      <c r="B14" s="50" t="n">
        <f aca="false">(RATES!I14/RATES!H14)*10</f>
        <v>26.3513513513513</v>
      </c>
      <c r="C14" s="27" t="n">
        <f aca="false">B14-((RATES!H14-73)/10)</f>
        <v>26.2513513513513</v>
      </c>
      <c r="D14" s="27" t="n">
        <f aca="false">VLOOKUP(C14,'ST - MASSE CORPORELLE'!$A$3:$B$69,2)</f>
        <v>52</v>
      </c>
    </row>
    <row r="15" customFormat="false" ht="13" hidden="false" customHeight="true" outlineLevel="0" collapsed="false">
      <c r="A15" s="17" t="s">
        <v>355</v>
      </c>
      <c r="B15" s="50" t="n">
        <f aca="false">(RATES!I15/RATES!H15)*10</f>
        <v>28.1944444444444</v>
      </c>
      <c r="C15" s="27" t="n">
        <f aca="false">B15-((RATES!H15-73)/10)</f>
        <v>28.2944444444445</v>
      </c>
      <c r="D15" s="27" t="n">
        <f aca="false">VLOOKUP(C15,'ST - MASSE CORPORELLE'!$A$3:$B$69,2)</f>
        <v>79</v>
      </c>
    </row>
    <row r="16" customFormat="false" ht="13" hidden="false" customHeight="true" outlineLevel="0" collapsed="false">
      <c r="A16" s="17" t="s">
        <v>362</v>
      </c>
      <c r="B16" s="50" t="n">
        <f aca="false">(RATES!I16/RATES!H16)*10</f>
        <v>28.4931506849315</v>
      </c>
      <c r="C16" s="27" t="n">
        <f aca="false">B16-((RATES!H16-73)/10)</f>
        <v>28.4931506849315</v>
      </c>
      <c r="D16" s="27" t="n">
        <f aca="false">VLOOKUP(C16,'ST - MASSE CORPORELLE'!$A$3:$B$69,2)</f>
        <v>82</v>
      </c>
    </row>
    <row r="17" customFormat="false" ht="13" hidden="false" customHeight="true" outlineLevel="0" collapsed="false">
      <c r="A17" s="17" t="s">
        <v>368</v>
      </c>
      <c r="B17" s="50" t="n">
        <f aca="false">(RATES!I17/RATES!H17)*10</f>
        <v>28.4</v>
      </c>
      <c r="C17" s="27" t="n">
        <f aca="false">B17-((RATES!H17-73)/10)</f>
        <v>28.2</v>
      </c>
      <c r="D17" s="27" t="n">
        <f aca="false">VLOOKUP(C17,'ST - MASSE CORPORELLE'!$A$3:$B$69,2)</f>
        <v>78</v>
      </c>
    </row>
    <row r="18" customFormat="false" ht="13" hidden="false" customHeight="true" outlineLevel="0" collapsed="false">
      <c r="A18" s="17" t="s">
        <v>374</v>
      </c>
      <c r="B18" s="50" t="n">
        <f aca="false">(RATES!I18/RATES!H18)*10</f>
        <v>24.5833333333333</v>
      </c>
      <c r="C18" s="27" t="n">
        <f aca="false">B18-((RATES!H18-73)/10)</f>
        <v>24.6833333333333</v>
      </c>
      <c r="D18" s="27" t="n">
        <f aca="false">VLOOKUP(C18,'ST - MASSE CORPORELLE'!$A$3:$B$69,2)</f>
        <v>38</v>
      </c>
    </row>
    <row r="19" customFormat="false" ht="13" hidden="false" customHeight="true" outlineLevel="0" collapsed="false">
      <c r="A19" s="17" t="s">
        <v>381</v>
      </c>
      <c r="B19" s="50" t="n">
        <f aca="false">(RATES!I19/RATES!H19)*10</f>
        <v>27.5714285714286</v>
      </c>
      <c r="C19" s="27" t="n">
        <f aca="false">B19-((RATES!H19-73)/10)</f>
        <v>27.8714285714286</v>
      </c>
      <c r="D19" s="27" t="n">
        <f aca="false">VLOOKUP(C19,'ST - MASSE CORPORELLE'!$A$3:$B$69,2)</f>
        <v>73</v>
      </c>
    </row>
    <row r="20" customFormat="false" ht="13" hidden="false" customHeight="true" outlineLevel="0" collapsed="false">
      <c r="A20" s="17" t="s">
        <v>387</v>
      </c>
      <c r="B20" s="50" t="n">
        <f aca="false">(RATES!I20/RATES!H20)*10</f>
        <v>24.7222222222222</v>
      </c>
      <c r="C20" s="27" t="n">
        <f aca="false">B20-((RATES!H20-73)/10)</f>
        <v>24.8222222222222</v>
      </c>
      <c r="D20" s="27" t="n">
        <f aca="false">VLOOKUP(C20,'ST - MASSE CORPORELLE'!$A$3:$B$69,2)</f>
        <v>39</v>
      </c>
    </row>
    <row r="21" customFormat="false" ht="13" hidden="false" customHeight="true" outlineLevel="0" collapsed="false">
      <c r="A21" s="17" t="s">
        <v>391</v>
      </c>
      <c r="B21" s="50" t="n">
        <f aca="false">(RATES!I21/RATES!H21)*10</f>
        <v>27.3684210526316</v>
      </c>
      <c r="C21" s="27" t="n">
        <f aca="false">B21-((RATES!H21-73)/10)</f>
        <v>27.0684210526316</v>
      </c>
      <c r="D21" s="27" t="n">
        <f aca="false">VLOOKUP(C21,'ST - MASSE CORPORELLE'!$A$3:$B$69,2)</f>
        <v>63</v>
      </c>
    </row>
    <row r="22" customFormat="false" ht="13" hidden="false" customHeight="true" outlineLevel="0" collapsed="false">
      <c r="A22" s="17" t="s">
        <v>395</v>
      </c>
      <c r="B22" s="50" t="n">
        <f aca="false">(RATES!I22/RATES!H22)*10</f>
        <v>24.6268656716418</v>
      </c>
      <c r="C22" s="27" t="n">
        <f aca="false">B22-((RATES!H22-73)/10)</f>
        <v>25.2268656716418</v>
      </c>
      <c r="D22" s="27" t="n">
        <f aca="false">VLOOKUP(C22,'ST - MASSE CORPORELLE'!$A$3:$B$69,2)</f>
        <v>41</v>
      </c>
    </row>
    <row r="23" customFormat="false" ht="13" hidden="false" customHeight="true" outlineLevel="0" collapsed="false">
      <c r="A23" s="17" t="s">
        <v>400</v>
      </c>
      <c r="B23" s="50" t="n">
        <f aca="false">(RATES!I23/RATES!H23)*10</f>
        <v>22.2972972972973</v>
      </c>
      <c r="C23" s="27" t="n">
        <f aca="false">B23-((RATES!H23-73)/10)</f>
        <v>22.1972972972973</v>
      </c>
      <c r="D23" s="27" t="n">
        <f aca="false">VLOOKUP(C23,'ST - MASSE CORPORELLE'!$A$3:$B$69,2)</f>
        <v>33</v>
      </c>
    </row>
    <row r="24" customFormat="false" ht="13" hidden="false" customHeight="true" outlineLevel="0" collapsed="false">
      <c r="A24" s="17" t="s">
        <v>406</v>
      </c>
      <c r="B24" s="50" t="n">
        <f aca="false">(RATES!I24/RATES!H24)*10</f>
        <v>28.3561643835616</v>
      </c>
      <c r="C24" s="27" t="n">
        <f aca="false">B24-((RATES!H24-73)/10)</f>
        <v>28.3561643835616</v>
      </c>
      <c r="D24" s="27" t="n">
        <f aca="false">VLOOKUP(C24,'ST - MASSE CORPORELLE'!$A$3:$B$69,2)</f>
        <v>80</v>
      </c>
    </row>
    <row r="25" customFormat="false" ht="13" hidden="false" customHeight="true" outlineLevel="0" collapsed="false">
      <c r="A25" s="17" t="s">
        <v>410</v>
      </c>
      <c r="B25" s="50" t="n">
        <f aca="false">(RATES!I25/RATES!H25)*10</f>
        <v>26.056338028169</v>
      </c>
      <c r="C25" s="27" t="n">
        <f aca="false">B25-((RATES!H25-73)/10)</f>
        <v>26.256338028169</v>
      </c>
      <c r="D25" s="27" t="n">
        <f aca="false">VLOOKUP(C25,'ST - MASSE CORPORELLE'!$A$3:$B$69,2)</f>
        <v>52</v>
      </c>
    </row>
    <row r="26" customFormat="false" ht="13" hidden="false" customHeight="true" outlineLevel="0" collapsed="false">
      <c r="A26" s="17" t="s">
        <v>415</v>
      </c>
      <c r="B26" s="50" t="n">
        <f aca="false">(RATES!I26/RATES!H26)*10</f>
        <v>25.6944444444444</v>
      </c>
      <c r="C26" s="27" t="n">
        <f aca="false">B26-((RATES!H26-73)/10)</f>
        <v>25.7944444444445</v>
      </c>
      <c r="D26" s="27" t="n">
        <f aca="false">VLOOKUP(C26,'ST - MASSE CORPORELLE'!$A$3:$B$69,2)</f>
        <v>47</v>
      </c>
    </row>
    <row r="27" customFormat="false" ht="13" hidden="false" customHeight="true" outlineLevel="0" collapsed="false">
      <c r="A27" s="17" t="s">
        <v>420</v>
      </c>
      <c r="B27" s="50" t="n">
        <f aca="false">(RATES!I27/RATES!H27)*10</f>
        <v>31.3333333333333</v>
      </c>
      <c r="C27" s="27" t="n">
        <f aca="false">B27-((RATES!H27-73)/10)</f>
        <v>31.1333333333333</v>
      </c>
      <c r="D27" s="27" t="n">
        <f aca="false">VLOOKUP(C27,'ST - MASSE CORPORELLE'!$A$3:$B$69,2)</f>
        <v>97</v>
      </c>
    </row>
    <row r="28" customFormat="false" ht="13" hidden="false" customHeight="true" outlineLevel="0" collapsed="false">
      <c r="A28" s="17" t="s">
        <v>425</v>
      </c>
      <c r="B28" s="50" t="n">
        <f aca="false">(RATES!I28/RATES!H28)*10</f>
        <v>26.8493150684932</v>
      </c>
      <c r="C28" s="27" t="n">
        <f aca="false">B28-((RATES!H28-73)/10)</f>
        <v>26.8493150684932</v>
      </c>
      <c r="D28" s="27" t="n">
        <f aca="false">VLOOKUP(C28,'ST - MASSE CORPORELLE'!$A$3:$B$69,2)</f>
        <v>60</v>
      </c>
    </row>
    <row r="29" customFormat="false" ht="13" hidden="false" customHeight="true" outlineLevel="0" collapsed="false">
      <c r="A29" s="17" t="s">
        <v>430</v>
      </c>
      <c r="B29" s="50" t="n">
        <f aca="false">(RATES!I29/RATES!H29)*10</f>
        <v>28</v>
      </c>
      <c r="C29" s="27" t="n">
        <f aca="false">B29-((RATES!H29-73)/10)</f>
        <v>27.8</v>
      </c>
      <c r="D29" s="27" t="n">
        <f aca="false">VLOOKUP(C29,'ST - MASSE CORPORELLE'!$A$3:$B$69,2)</f>
        <v>72</v>
      </c>
    </row>
    <row r="30" customFormat="false" ht="13" hidden="false" customHeight="true" outlineLevel="0" collapsed="false">
      <c r="A30" s="17" t="s">
        <v>437</v>
      </c>
      <c r="B30" s="50" t="n">
        <f aca="false">(RATES!I30/RATES!H30)*10</f>
        <v>29.3055555555555</v>
      </c>
      <c r="C30" s="27" t="n">
        <f aca="false">B30-((RATES!H30-73)/10)</f>
        <v>29.4055555555556</v>
      </c>
      <c r="D30" s="27" t="n">
        <f aca="false">VLOOKUP(C30,'ST - MASSE CORPORELLE'!$A$3:$B$69,2)</f>
        <v>90</v>
      </c>
    </row>
    <row r="31" customFormat="false" ht="13" hidden="false" customHeight="true" outlineLevel="0" collapsed="false">
      <c r="A31" s="17" t="s">
        <v>442</v>
      </c>
      <c r="B31" s="50" t="n">
        <f aca="false">(RATES!I31/RATES!H31)*10</f>
        <v>29.2105263157895</v>
      </c>
      <c r="C31" s="27" t="n">
        <f aca="false">B31-((RATES!H31-73)/10)</f>
        <v>28.9105263157895</v>
      </c>
      <c r="D31" s="27" t="n">
        <f aca="false">VLOOKUP(C31,'ST - MASSE CORPORELLE'!$A$3:$B$69,2)</f>
        <v>86</v>
      </c>
    </row>
    <row r="32" customFormat="false" ht="13" hidden="false" customHeight="true" outlineLevel="0" collapsed="false">
      <c r="A32" s="17" t="s">
        <v>447</v>
      </c>
      <c r="B32" s="50" t="n">
        <f aca="false">(RATES!I32/RATES!H32)*10</f>
        <v>24.6575342465753</v>
      </c>
      <c r="C32" s="27" t="n">
        <f aca="false">B32-((RATES!H32-73)/10)</f>
        <v>24.6575342465753</v>
      </c>
      <c r="D32" s="27" t="n">
        <f aca="false">VLOOKUP(C32,'ST - MASSE CORPORELLE'!$A$3:$B$69,2)</f>
        <v>38</v>
      </c>
    </row>
    <row r="33" customFormat="false" ht="13" hidden="false" customHeight="true" outlineLevel="0" collapsed="false">
      <c r="A33" s="17" t="s">
        <v>451</v>
      </c>
      <c r="B33" s="50" t="n">
        <f aca="false">(RATES!I33/RATES!H33)*10</f>
        <v>28.5333333333333</v>
      </c>
      <c r="C33" s="27" t="n">
        <f aca="false">B33-((RATES!H33-73)/10)</f>
        <v>28.3333333333333</v>
      </c>
      <c r="D33" s="27" t="n">
        <f aca="false">VLOOKUP(C33,'ST - MASSE CORPORELLE'!$A$3:$B$69,2)</f>
        <v>80</v>
      </c>
    </row>
    <row r="34" customFormat="false" ht="13" hidden="false" customHeight="true" outlineLevel="0" collapsed="false">
      <c r="A34" s="17" t="s">
        <v>457</v>
      </c>
      <c r="B34" s="50" t="n">
        <f aca="false">(RATES!I34/RATES!H34)*10</f>
        <v>25</v>
      </c>
      <c r="C34" s="27" t="n">
        <f aca="false">B34-((RATES!H34-73)/10)</f>
        <v>25.3</v>
      </c>
      <c r="D34" s="27" t="n">
        <f aca="false">VLOOKUP(C34,'ST - MASSE CORPORELLE'!$A$3:$B$69,2)</f>
        <v>42</v>
      </c>
    </row>
    <row r="35" customFormat="false" ht="13" hidden="false" customHeight="true" outlineLevel="0" collapsed="false">
      <c r="A35" s="17" t="s">
        <v>462</v>
      </c>
      <c r="B35" s="50" t="n">
        <f aca="false">(RATES!I35/RATES!H35)*10</f>
        <v>26.3013698630137</v>
      </c>
      <c r="C35" s="27" t="n">
        <f aca="false">B35-((RATES!H35-73)/10)</f>
        <v>26.3013698630137</v>
      </c>
      <c r="D35" s="27" t="n">
        <f aca="false">VLOOKUP(C35,'ST - MASSE CORPORELLE'!$A$3:$B$69,2)</f>
        <v>53</v>
      </c>
    </row>
    <row r="36" customFormat="false" ht="13" hidden="false" customHeight="true" outlineLevel="0" collapsed="false">
      <c r="A36" s="17" t="s">
        <v>467</v>
      </c>
      <c r="B36" s="50" t="n">
        <f aca="false">(RATES!I36/RATES!H36)*10</f>
        <v>27.1052631578947</v>
      </c>
      <c r="C36" s="27" t="n">
        <f aca="false">B36-((RATES!H36-73)/10)</f>
        <v>26.8052631578947</v>
      </c>
      <c r="D36" s="27" t="n">
        <f aca="false">VLOOKUP(C36,'ST - MASSE CORPORELLE'!$A$3:$B$69,2)</f>
        <v>60</v>
      </c>
    </row>
    <row r="37" customFormat="false" ht="13" hidden="false" customHeight="true" outlineLevel="0" collapsed="false">
      <c r="A37" s="17" t="s">
        <v>471</v>
      </c>
      <c r="B37" s="50" t="n">
        <f aca="false">(RATES!I37/RATES!H37)*10</f>
        <v>27.5342465753425</v>
      </c>
      <c r="C37" s="27" t="n">
        <f aca="false">B37-((RATES!H37-73)/10)</f>
        <v>27.5342465753425</v>
      </c>
      <c r="D37" s="27" t="n">
        <f aca="false">VLOOKUP(C37,'ST - MASSE CORPORELLE'!$A$3:$B$69,2)</f>
        <v>69</v>
      </c>
    </row>
    <row r="38" customFormat="false" ht="13" hidden="false" customHeight="true" outlineLevel="0" collapsed="false">
      <c r="A38" s="17" t="s">
        <v>476</v>
      </c>
      <c r="B38" s="50" t="n">
        <f aca="false">(RATES!I38/RATES!H38)*10</f>
        <v>26.4864864864865</v>
      </c>
      <c r="C38" s="27" t="n">
        <f aca="false">B38-((RATES!H38-73)/10)</f>
        <v>26.3864864864865</v>
      </c>
      <c r="D38" s="27" t="n">
        <f aca="false">VLOOKUP(C38,'ST - MASSE CORPORELLE'!$A$3:$B$69,2)</f>
        <v>54</v>
      </c>
    </row>
    <row r="39" customFormat="false" ht="13" hidden="false" customHeight="true" outlineLevel="0" collapsed="false">
      <c r="A39" s="17" t="s">
        <v>480</v>
      </c>
      <c r="B39" s="50" t="n">
        <f aca="false">(RATES!I39/RATES!H39)*10</f>
        <v>26.986301369863</v>
      </c>
      <c r="C39" s="27" t="n">
        <f aca="false">B39-((RATES!H39-73)/10)</f>
        <v>26.986301369863</v>
      </c>
      <c r="D39" s="27" t="n">
        <f aca="false">VLOOKUP(C39,'ST - MASSE CORPORELLE'!$A$3:$B$69,2)</f>
        <v>62</v>
      </c>
    </row>
    <row r="40" customFormat="false" ht="13" hidden="false" customHeight="true" outlineLevel="0" collapsed="false">
      <c r="A40" s="17" t="s">
        <v>485</v>
      </c>
      <c r="B40" s="50" t="n">
        <f aca="false">(RATES!I40/RATES!H40)*10</f>
        <v>29.4594594594595</v>
      </c>
      <c r="C40" s="27" t="n">
        <f aca="false">B40-((RATES!H40-73)/10)</f>
        <v>29.3594594594595</v>
      </c>
      <c r="D40" s="27" t="n">
        <f aca="false">VLOOKUP(C40,'ST - MASSE CORPORELLE'!$A$3:$B$69,2)</f>
        <v>89</v>
      </c>
    </row>
    <row r="41" customFormat="false" ht="13" hidden="false" customHeight="true" outlineLevel="0" collapsed="false">
      <c r="A41" s="17" t="s">
        <v>491</v>
      </c>
      <c r="B41" s="50" t="n">
        <f aca="false">(RATES!I41/RATES!H41)*10</f>
        <v>25.8333333333333</v>
      </c>
      <c r="C41" s="27" t="n">
        <f aca="false">B41-((RATES!H41-73)/10)</f>
        <v>25.9333333333333</v>
      </c>
      <c r="D41" s="27" t="n">
        <f aca="false">VLOOKUP(C41,'ST - MASSE CORPORELLE'!$A$3:$B$69,2)</f>
        <v>48</v>
      </c>
    </row>
    <row r="42" customFormat="false" ht="13" hidden="false" customHeight="true" outlineLevel="0" collapsed="false">
      <c r="A42" s="17" t="s">
        <v>496</v>
      </c>
      <c r="B42" s="50" t="n">
        <f aca="false">(RATES!I42/RATES!H42)*10</f>
        <v>30.8</v>
      </c>
      <c r="C42" s="27" t="n">
        <f aca="false">B42-((RATES!H42-73)/10)</f>
        <v>30.6</v>
      </c>
      <c r="D42" s="27" t="n">
        <f aca="false">VLOOKUP(C42,'ST - MASSE CORPORELLE'!$A$3:$B$69,2)</f>
        <v>95</v>
      </c>
    </row>
    <row r="43" customFormat="false" ht="13" hidden="false" customHeight="true" outlineLevel="0" collapsed="false">
      <c r="A43" s="17" t="s">
        <v>501</v>
      </c>
      <c r="B43" s="50" t="n">
        <f aca="false">(RATES!I43/RATES!H43)*10</f>
        <v>26.8</v>
      </c>
      <c r="C43" s="27" t="n">
        <f aca="false">B43-((RATES!H43-73)/10)</f>
        <v>26.6</v>
      </c>
      <c r="D43" s="27" t="n">
        <f aca="false">VLOOKUP(C43,'ST - MASSE CORPORELLE'!$A$3:$B$69,2)</f>
        <v>57</v>
      </c>
    </row>
    <row r="44" customFormat="false" ht="13" hidden="false" customHeight="true" outlineLevel="0" collapsed="false">
      <c r="A44" s="17" t="s">
        <v>507</v>
      </c>
      <c r="B44" s="50" t="n">
        <f aca="false">(RATES!I44/RATES!H44)*10</f>
        <v>25.4054054054054</v>
      </c>
      <c r="C44" s="27" t="n">
        <f aca="false">B44-((RATES!H44-73)/10)</f>
        <v>25.3054054054054</v>
      </c>
      <c r="D44" s="27" t="n">
        <f aca="false">VLOOKUP(C44,'ST - MASSE CORPORELLE'!$A$3:$B$69,2)</f>
        <v>42</v>
      </c>
    </row>
    <row r="45" customFormat="false" ht="13" hidden="false" customHeight="true" outlineLevel="0" collapsed="false">
      <c r="A45" s="17" t="s">
        <v>512</v>
      </c>
      <c r="B45" s="50" t="n">
        <f aca="false">(RATES!I45/RATES!H45)*10</f>
        <v>29.4444444444444</v>
      </c>
      <c r="C45" s="27" t="n">
        <f aca="false">B45-((RATES!H45-73)/10)</f>
        <v>29.5444444444445</v>
      </c>
      <c r="D45" s="27" t="n">
        <f aca="false">VLOOKUP(C45,'ST - MASSE CORPORELLE'!$A$3:$B$69,2)</f>
        <v>91</v>
      </c>
    </row>
    <row r="46" customFormat="false" ht="13" hidden="false" customHeight="true" outlineLevel="0" collapsed="false">
      <c r="A46" s="17" t="s">
        <v>516</v>
      </c>
      <c r="B46" s="50" t="n">
        <f aca="false">(RATES!I46/RATES!H46)*10</f>
        <v>25.2</v>
      </c>
      <c r="C46" s="27" t="n">
        <f aca="false">B46-((RATES!H46-73)/10)</f>
        <v>25</v>
      </c>
      <c r="D46" s="27" t="n">
        <f aca="false">VLOOKUP(C46,'ST - MASSE CORPORELLE'!$A$3:$B$69,2)</f>
        <v>40</v>
      </c>
    </row>
    <row r="47" customFormat="false" ht="13" hidden="false" customHeight="true" outlineLevel="0" collapsed="false">
      <c r="A47" s="17" t="s">
        <v>520</v>
      </c>
      <c r="B47" s="50" t="n">
        <f aca="false">(RATES!I47/RATES!H47)*10</f>
        <v>25.7142857142857</v>
      </c>
      <c r="C47" s="27" t="n">
        <f aca="false">B47-((RATES!H47-73)/10)</f>
        <v>26.0142857142857</v>
      </c>
      <c r="D47" s="27" t="n">
        <f aca="false">VLOOKUP(C47,'ST - MASSE CORPORELLE'!$A$3:$B$69,2)</f>
        <v>49</v>
      </c>
    </row>
    <row r="48" customFormat="false" ht="13" hidden="false" customHeight="true" outlineLevel="0" collapsed="false">
      <c r="A48" s="17" t="s">
        <v>525</v>
      </c>
      <c r="B48" s="50" t="n">
        <f aca="false">(RATES!I48/RATES!H48)*10</f>
        <v>30.5333333333333</v>
      </c>
      <c r="C48" s="27" t="n">
        <f aca="false">B48-((RATES!H48-73)/10)</f>
        <v>30.3333333333333</v>
      </c>
      <c r="D48" s="27" t="n">
        <f aca="false">VLOOKUP(C48,'ST - MASSE CORPORELLE'!$A$3:$B$69,2)</f>
        <v>95</v>
      </c>
    </row>
    <row r="49" customFormat="false" ht="13" hidden="false" customHeight="true" outlineLevel="0" collapsed="false">
      <c r="A49" s="17" t="s">
        <v>528</v>
      </c>
      <c r="B49" s="50" t="n">
        <f aca="false">(RATES!I49/RATES!H49)*10</f>
        <v>25.8666666666667</v>
      </c>
      <c r="C49" s="27" t="n">
        <f aca="false">B49-((RATES!H49-73)/10)</f>
        <v>25.6666666666667</v>
      </c>
      <c r="D49" s="27" t="n">
        <f aca="false">VLOOKUP(C49,'ST - MASSE CORPORELLE'!$A$3:$B$69,2)</f>
        <v>46</v>
      </c>
    </row>
    <row r="50" customFormat="false" ht="13" hidden="false" customHeight="true" outlineLevel="0" collapsed="false">
      <c r="A50" s="17" t="s">
        <v>534</v>
      </c>
      <c r="B50" s="50" t="n">
        <f aca="false">(RATES!I50/RATES!H50)*10</f>
        <v>27.7777777777778</v>
      </c>
      <c r="C50" s="27" t="n">
        <f aca="false">B50-((RATES!H50-73)/10)</f>
        <v>27.8777777777778</v>
      </c>
      <c r="D50" s="27" t="n">
        <f aca="false">VLOOKUP(C50,'ST - MASSE CORPORELLE'!$A$3:$B$69,2)</f>
        <v>73</v>
      </c>
    </row>
    <row r="51" customFormat="false" ht="13" hidden="false" customHeight="true" outlineLevel="0" collapsed="false">
      <c r="A51" s="17" t="s">
        <v>539</v>
      </c>
      <c r="B51" s="50" t="n">
        <f aca="false">(RATES!I51/RATES!H51)*10</f>
        <v>27.8481012658228</v>
      </c>
      <c r="C51" s="27" t="n">
        <f aca="false">B51-((RATES!H51-73)/10)</f>
        <v>27.2481012658228</v>
      </c>
      <c r="D51" s="27" t="n">
        <f aca="false">VLOOKUP(C51,'ST - MASSE CORPORELLE'!$A$3:$B$69,2)</f>
        <v>65</v>
      </c>
    </row>
    <row r="52" customFormat="false" ht="13" hidden="false" customHeight="true" outlineLevel="0" collapsed="false">
      <c r="A52" s="17" t="s">
        <v>542</v>
      </c>
      <c r="B52" s="50" t="n">
        <f aca="false">(RATES!I52/RATES!H52)*10</f>
        <v>25.2857142857143</v>
      </c>
      <c r="C52" s="27" t="n">
        <f aca="false">B52-((RATES!H52-73)/10)</f>
        <v>25.5857142857143</v>
      </c>
      <c r="D52" s="27" t="n">
        <f aca="false">VLOOKUP(C52,'ST - MASSE CORPORELLE'!$A$3:$B$69,2)</f>
        <v>45</v>
      </c>
    </row>
    <row r="53" customFormat="false" ht="13" hidden="false" customHeight="true" outlineLevel="0" collapsed="false">
      <c r="A53" s="17" t="s">
        <v>548</v>
      </c>
      <c r="B53" s="50" t="n">
        <f aca="false">(RATES!I53/RATES!H53)*10</f>
        <v>28.2191780821918</v>
      </c>
      <c r="C53" s="27" t="n">
        <f aca="false">B53-((RATES!H53-73)/10)</f>
        <v>28.2191780821918</v>
      </c>
      <c r="D53" s="27" t="n">
        <f aca="false">VLOOKUP(C53,'ST - MASSE CORPORELLE'!$A$3:$B$69,2)</f>
        <v>78</v>
      </c>
    </row>
    <row r="54" customFormat="false" ht="13" hidden="false" customHeight="true" outlineLevel="0" collapsed="false">
      <c r="A54" s="17" t="s">
        <v>552</v>
      </c>
      <c r="B54" s="50" t="n">
        <f aca="false">(RATES!I54/RATES!H54)*10</f>
        <v>26.8831168831169</v>
      </c>
      <c r="C54" s="27" t="n">
        <f aca="false">B54-((RATES!H54-73)/10)</f>
        <v>26.4831168831169</v>
      </c>
      <c r="D54" s="27" t="n">
        <f aca="false">VLOOKUP(C54,'ST - MASSE CORPORELLE'!$A$3:$B$69,2)</f>
        <v>55</v>
      </c>
    </row>
    <row r="55" customFormat="false" ht="13" hidden="false" customHeight="true" outlineLevel="0" collapsed="false">
      <c r="A55" s="17" t="s">
        <v>556</v>
      </c>
      <c r="B55" s="50" t="n">
        <f aca="false">(RATES!I55/RATES!H55)*10</f>
        <v>25.6</v>
      </c>
      <c r="C55" s="27" t="n">
        <f aca="false">B55-((RATES!H55-73)/10)</f>
        <v>25.4</v>
      </c>
      <c r="D55" s="27" t="n">
        <f aca="false">VLOOKUP(C55,'ST - MASSE CORPORELLE'!$A$3:$B$69,2)</f>
        <v>43</v>
      </c>
    </row>
    <row r="56" customFormat="false" ht="13" hidden="false" customHeight="true" outlineLevel="0" collapsed="false">
      <c r="A56" s="17" t="s">
        <v>560</v>
      </c>
      <c r="B56" s="50" t="n">
        <f aca="false">(RATES!I56/RATES!H56)*10</f>
        <v>27.9452054794521</v>
      </c>
      <c r="C56" s="27" t="n">
        <f aca="false">B56-((RATES!H56-73)/10)</f>
        <v>27.9452054794521</v>
      </c>
      <c r="D56" s="27" t="n">
        <f aca="false">VLOOKUP(C56,'ST - MASSE CORPORELLE'!$A$3:$B$69,2)</f>
        <v>74</v>
      </c>
    </row>
    <row r="57" customFormat="false" ht="13" hidden="false" customHeight="true" outlineLevel="0" collapsed="false">
      <c r="A57" s="17" t="s">
        <v>565</v>
      </c>
      <c r="B57" s="50" t="n">
        <f aca="false">(RATES!I57/RATES!H57)*10</f>
        <v>26.2857142857143</v>
      </c>
      <c r="C57" s="27" t="n">
        <f aca="false">B57-((RATES!H57-73)/10)</f>
        <v>26.5857142857143</v>
      </c>
      <c r="D57" s="27" t="n">
        <f aca="false">VLOOKUP(C57,'ST - MASSE CORPORELLE'!$A$3:$B$69,2)</f>
        <v>56</v>
      </c>
    </row>
    <row r="58" customFormat="false" ht="13" hidden="false" customHeight="true" outlineLevel="0" collapsed="false">
      <c r="A58" s="17" t="s">
        <v>569</v>
      </c>
      <c r="B58" s="50" t="n">
        <f aca="false">(RATES!I58/RATES!H58)*10</f>
        <v>25.6338028169014</v>
      </c>
      <c r="C58" s="27" t="n">
        <f aca="false">B58-((RATES!H58-73)/10)</f>
        <v>25.8338028169014</v>
      </c>
      <c r="D58" s="27" t="n">
        <f aca="false">VLOOKUP(C58,'ST - MASSE CORPORELLE'!$A$3:$B$69,2)</f>
        <v>47</v>
      </c>
    </row>
    <row r="59" customFormat="false" ht="13" hidden="false" customHeight="true" outlineLevel="0" collapsed="false">
      <c r="A59" s="17" t="s">
        <v>574</v>
      </c>
      <c r="B59" s="50" t="n">
        <f aca="false">(RATES!I59/RATES!H59)*10</f>
        <v>27.8082191780822</v>
      </c>
      <c r="C59" s="27" t="n">
        <f aca="false">B59-((RATES!H59-73)/10)</f>
        <v>27.8082191780822</v>
      </c>
      <c r="D59" s="27" t="n">
        <f aca="false">VLOOKUP(C59,'ST - MASSE CORPORELLE'!$A$3:$B$69,2)</f>
        <v>72</v>
      </c>
    </row>
    <row r="60" customFormat="false" ht="13" hidden="false" customHeight="true" outlineLevel="0" collapsed="false">
      <c r="A60" s="17" t="s">
        <v>579</v>
      </c>
      <c r="B60" s="50" t="n">
        <f aca="false">(RATES!I60/RATES!H60)*10</f>
        <v>26.7605633802817</v>
      </c>
      <c r="C60" s="27" t="n">
        <f aca="false">B60-((RATES!H60-73)/10)</f>
        <v>26.9605633802817</v>
      </c>
      <c r="D60" s="27" t="n">
        <f aca="false">VLOOKUP(C60,'ST - MASSE CORPORELLE'!$A$3:$B$69,2)</f>
        <v>62</v>
      </c>
    </row>
    <row r="61" customFormat="false" ht="13" hidden="false" customHeight="true" outlineLevel="0" collapsed="false">
      <c r="A61" s="17" t="s">
        <v>584</v>
      </c>
      <c r="B61" s="50" t="n">
        <f aca="false">(RATES!I61/RATES!H61)*10</f>
        <v>28.2191780821918</v>
      </c>
      <c r="C61" s="27" t="n">
        <f aca="false">B61-((RATES!H61-73)/10)</f>
        <v>28.2191780821918</v>
      </c>
      <c r="D61" s="27" t="n">
        <f aca="false">VLOOKUP(C61,'ST - MASSE CORPORELLE'!$A$3:$B$69,2)</f>
        <v>78</v>
      </c>
    </row>
    <row r="62" customFormat="false" ht="13" hidden="false" customHeight="true" outlineLevel="0" collapsed="false">
      <c r="A62" s="17" t="s">
        <v>588</v>
      </c>
      <c r="B62" s="50" t="n">
        <f aca="false">(RATES!I62/RATES!H62)*10</f>
        <v>25.6338028169014</v>
      </c>
      <c r="C62" s="27" t="n">
        <f aca="false">B62-((RATES!H62-73)/10)</f>
        <v>25.8338028169014</v>
      </c>
      <c r="D62" s="27" t="n">
        <f aca="false">VLOOKUP(C62,'ST - MASSE CORPORELLE'!$A$3:$B$69,2)</f>
        <v>47</v>
      </c>
    </row>
    <row r="63" customFormat="false" ht="13" hidden="false" customHeight="true" outlineLevel="0" collapsed="false">
      <c r="A63" s="17" t="s">
        <v>594</v>
      </c>
      <c r="B63" s="50" t="n">
        <f aca="false">(RATES!I63/RATES!H63)*10</f>
        <v>28.7671232876712</v>
      </c>
      <c r="C63" s="27" t="n">
        <f aca="false">B63-((RATES!H63-73)/10)</f>
        <v>28.7671232876712</v>
      </c>
      <c r="D63" s="27" t="n">
        <f aca="false">VLOOKUP(C63,'ST - MASSE CORPORELLE'!$A$3:$B$69,2)</f>
        <v>84</v>
      </c>
    </row>
    <row r="64" customFormat="false" ht="13" hidden="false" customHeight="true" outlineLevel="0" collapsed="false">
      <c r="A64" s="17" t="s">
        <v>598</v>
      </c>
      <c r="B64" s="50" t="n">
        <f aca="false">(RATES!I64/RATES!H64)*10</f>
        <v>25</v>
      </c>
      <c r="C64" s="27" t="n">
        <f aca="false">B64-((RATES!H64-73)/10)</f>
        <v>25.1</v>
      </c>
      <c r="D64" s="27" t="n">
        <f aca="false">VLOOKUP(C64,'ST - MASSE CORPORELLE'!$A$3:$B$69,2)</f>
        <v>40</v>
      </c>
    </row>
    <row r="65" customFormat="false" ht="13" hidden="false" customHeight="true" outlineLevel="0" collapsed="false">
      <c r="A65" s="17" t="s">
        <v>603</v>
      </c>
      <c r="B65" s="50" t="n">
        <f aca="false">(RATES!I65/RATES!H65)*10</f>
        <v>25.4929577464789</v>
      </c>
      <c r="C65" s="27" t="n">
        <f aca="false">B65-((RATES!H65-73)/10)</f>
        <v>25.6929577464789</v>
      </c>
      <c r="D65" s="27" t="n">
        <f aca="false">VLOOKUP(C65,'ST - MASSE CORPORELLE'!$A$3:$B$69,2)</f>
        <v>46</v>
      </c>
    </row>
    <row r="66" customFormat="false" ht="13" hidden="false" customHeight="true" outlineLevel="0" collapsed="false">
      <c r="A66" s="17" t="s">
        <v>610</v>
      </c>
      <c r="B66" s="50" t="n">
        <f aca="false">(RATES!I66/RATES!H66)*10</f>
        <v>26.9014084507042</v>
      </c>
      <c r="C66" s="27" t="n">
        <f aca="false">B66-((RATES!H66-73)/10)</f>
        <v>27.1014084507042</v>
      </c>
      <c r="D66" s="27" t="n">
        <f aca="false">VLOOKUP(C66,'ST - MASSE CORPORELLE'!$A$3:$B$69,2)</f>
        <v>63</v>
      </c>
    </row>
    <row r="67" customFormat="false" ht="13" hidden="false" customHeight="true" outlineLevel="0" collapsed="false">
      <c r="A67" s="17" t="s">
        <v>615</v>
      </c>
      <c r="B67" s="50" t="n">
        <f aca="false">(RATES!I67/RATES!H67)*10</f>
        <v>29.2207792207792</v>
      </c>
      <c r="C67" s="27" t="n">
        <f aca="false">B67-((RATES!H67-73)/10)</f>
        <v>28.8207792207792</v>
      </c>
      <c r="D67" s="27" t="n">
        <f aca="false">VLOOKUP(C67,'ST - MASSE CORPORELLE'!$A$3:$B$69,2)</f>
        <v>85</v>
      </c>
    </row>
    <row r="68" customFormat="false" ht="13" hidden="false" customHeight="true" outlineLevel="0" collapsed="false">
      <c r="A68" s="17" t="s">
        <v>620</v>
      </c>
      <c r="B68" s="50" t="n">
        <f aca="false">(RATES!I68/RATES!H68)*10</f>
        <v>30</v>
      </c>
      <c r="C68" s="27" t="n">
        <f aca="false">B68-((RATES!H68-73)/10)</f>
        <v>29.8</v>
      </c>
      <c r="D68" s="27" t="n">
        <f aca="false">VLOOKUP(C68,'ST - MASSE CORPORELLE'!$A$3:$B$69,2)</f>
        <v>92</v>
      </c>
    </row>
    <row r="69" customFormat="false" ht="13" hidden="false" customHeight="true" outlineLevel="0" collapsed="false">
      <c r="A69" s="17" t="s">
        <v>625</v>
      </c>
      <c r="B69" s="50" t="n">
        <f aca="false">(RATES!I69/RATES!H69)*10</f>
        <v>27.4647887323944</v>
      </c>
      <c r="C69" s="27" t="n">
        <f aca="false">B69-((RATES!H69-73)/10)</f>
        <v>27.6647887323944</v>
      </c>
      <c r="D69" s="27" t="n">
        <f aca="false">VLOOKUP(C69,'ST - MASSE CORPORELLE'!$A$3:$B$69,2)</f>
        <v>70</v>
      </c>
    </row>
    <row r="70" customFormat="false" ht="13" hidden="false" customHeight="true" outlineLevel="0" collapsed="false">
      <c r="A70" s="17" t="s">
        <v>631</v>
      </c>
      <c r="B70" s="50" t="n">
        <f aca="false">(RATES!I70/RATES!H70)*10</f>
        <v>26.986301369863</v>
      </c>
      <c r="C70" s="27" t="n">
        <f aca="false">B70-((RATES!H70-73)/10)</f>
        <v>26.986301369863</v>
      </c>
      <c r="D70" s="27" t="n">
        <f aca="false">VLOOKUP(C70,'ST - MASSE CORPORELLE'!$A$3:$B$69,2)</f>
        <v>62</v>
      </c>
    </row>
    <row r="71" customFormat="false" ht="13" hidden="false" customHeight="true" outlineLevel="0" collapsed="false">
      <c r="A71" s="17" t="s">
        <v>635</v>
      </c>
      <c r="B71" s="50" t="n">
        <f aca="false">(RATES!I71/RATES!H71)*10</f>
        <v>27.9166666666667</v>
      </c>
      <c r="C71" s="27" t="n">
        <f aca="false">B71-((RATES!H71-73)/10)</f>
        <v>28.0166666666667</v>
      </c>
      <c r="D71" s="27" t="n">
        <f aca="false">VLOOKUP(C71,'ST - MASSE CORPORELLE'!$A$3:$B$69,2)</f>
        <v>75</v>
      </c>
    </row>
    <row r="72" customFormat="false" ht="13" hidden="false" customHeight="true" outlineLevel="0" collapsed="false">
      <c r="A72" s="17" t="s">
        <v>639</v>
      </c>
      <c r="B72" s="50" t="n">
        <f aca="false">(RATES!I72/RATES!H72)*10</f>
        <v>26.9014084507042</v>
      </c>
      <c r="C72" s="27" t="n">
        <f aca="false">B72-((RATES!H72-73)/10)</f>
        <v>27.1014084507042</v>
      </c>
      <c r="D72" s="27" t="n">
        <f aca="false">VLOOKUP(C72,'ST - MASSE CORPORELLE'!$A$3:$B$69,2)</f>
        <v>63</v>
      </c>
    </row>
    <row r="73" customFormat="false" ht="13" hidden="false" customHeight="true" outlineLevel="0" collapsed="false">
      <c r="A73" s="17" t="s">
        <v>644</v>
      </c>
      <c r="B73" s="50" t="n">
        <f aca="false">(RATES!I73/RATES!H73)*10</f>
        <v>29.8648648648649</v>
      </c>
      <c r="C73" s="27" t="n">
        <f aca="false">B73-((RATES!H73-73)/10)</f>
        <v>29.7648648648649</v>
      </c>
      <c r="D73" s="27" t="n">
        <f aca="false">VLOOKUP(C73,'ST - MASSE CORPORELLE'!$A$3:$B$69,2)</f>
        <v>92</v>
      </c>
    </row>
    <row r="74" customFormat="false" ht="13" hidden="false" customHeight="true" outlineLevel="0" collapsed="false">
      <c r="A74" s="17" t="s">
        <v>649</v>
      </c>
      <c r="B74" s="50" t="n">
        <f aca="false">(RATES!I74/RATES!H74)*10</f>
        <v>26.7605633802817</v>
      </c>
      <c r="C74" s="27" t="n">
        <f aca="false">B74-((RATES!H74-73)/10)</f>
        <v>26.9605633802817</v>
      </c>
      <c r="D74" s="27" t="n">
        <f aca="false">VLOOKUP(C74,'ST - MASSE CORPORELLE'!$A$3:$B$69,2)</f>
        <v>62</v>
      </c>
    </row>
    <row r="75" customFormat="false" ht="13" hidden="false" customHeight="true" outlineLevel="0" collapsed="false">
      <c r="A75" s="17" t="s">
        <v>654</v>
      </c>
      <c r="B75" s="50" t="n">
        <f aca="false">(RATES!I75/RATES!H75)*10</f>
        <v>29.8666666666667</v>
      </c>
      <c r="C75" s="27" t="n">
        <f aca="false">B75-((RATES!H75-73)/10)</f>
        <v>29.6666666666667</v>
      </c>
      <c r="D75" s="27" t="n">
        <f aca="false">VLOOKUP(C75,'ST - MASSE CORPORELLE'!$A$3:$B$69,2)</f>
        <v>91</v>
      </c>
    </row>
    <row r="76" customFormat="false" ht="13" hidden="false" customHeight="true" outlineLevel="0" collapsed="false">
      <c r="A76" s="17" t="s">
        <v>659</v>
      </c>
      <c r="B76" s="50" t="n">
        <f aca="false">(RATES!I76/RATES!H76)*10</f>
        <v>26.0526315789474</v>
      </c>
      <c r="C76" s="27" t="n">
        <f aca="false">B76-((RATES!H76-73)/10)</f>
        <v>25.7526315789474</v>
      </c>
      <c r="D76" s="27" t="n">
        <f aca="false">VLOOKUP(C76,'ST - MASSE CORPORELLE'!$A$3:$B$69,2)</f>
        <v>47</v>
      </c>
    </row>
    <row r="77" customFormat="false" ht="13" hidden="false" customHeight="true" outlineLevel="0" collapsed="false">
      <c r="A77" s="17" t="s">
        <v>664</v>
      </c>
      <c r="B77" s="50" t="n">
        <f aca="false">(RATES!I77/RATES!H77)*10</f>
        <v>23.6619718309859</v>
      </c>
      <c r="C77" s="27" t="n">
        <f aca="false">B77-((RATES!H77-73)/10)</f>
        <v>23.8619718309859</v>
      </c>
      <c r="D77" s="27" t="n">
        <f aca="false">VLOOKUP(C77,'ST - MASSE CORPORELLE'!$A$3:$B$69,2)</f>
        <v>35</v>
      </c>
    </row>
    <row r="78" customFormat="false" ht="13" hidden="false" customHeight="true" outlineLevel="0" collapsed="false">
      <c r="A78" s="17" t="s">
        <v>669</v>
      </c>
      <c r="B78" s="50" t="n">
        <f aca="false">(RATES!I78/RATES!H78)*10</f>
        <v>25.4166666666667</v>
      </c>
      <c r="C78" s="27" t="n">
        <f aca="false">B78-((RATES!H78-73)/10)</f>
        <v>25.5166666666667</v>
      </c>
      <c r="D78" s="27" t="n">
        <f aca="false">VLOOKUP(C78,'ST - MASSE CORPORELLE'!$A$3:$B$69,2)</f>
        <v>44</v>
      </c>
    </row>
    <row r="79" customFormat="false" ht="13" hidden="false" customHeight="true" outlineLevel="0" collapsed="false">
      <c r="A79" s="17" t="s">
        <v>674</v>
      </c>
      <c r="B79" s="50" t="n">
        <f aca="false">(RATES!I79/RATES!H79)*10</f>
        <v>26.7123287671233</v>
      </c>
      <c r="C79" s="27" t="n">
        <f aca="false">B79-((RATES!H79-73)/10)</f>
        <v>26.7123287671233</v>
      </c>
      <c r="D79" s="27" t="n">
        <f aca="false">VLOOKUP(C79,'ST - MASSE CORPORELLE'!$A$3:$B$69,2)</f>
        <v>58</v>
      </c>
    </row>
    <row r="80" customFormat="false" ht="13" hidden="false" customHeight="true" outlineLevel="0" collapsed="false">
      <c r="A80" s="17" t="s">
        <v>679</v>
      </c>
      <c r="B80" s="50" t="n">
        <f aca="false">(RATES!I80/RATES!H80)*10</f>
        <v>23.1884057971014</v>
      </c>
      <c r="C80" s="27" t="n">
        <f aca="false">B80-((RATES!H80-73)/10)</f>
        <v>23.5884057971014</v>
      </c>
      <c r="D80" s="27" t="n">
        <f aca="false">VLOOKUP(C80,'ST - MASSE CORPORELLE'!$A$3:$B$69,2)</f>
        <v>34</v>
      </c>
    </row>
    <row r="81" customFormat="false" ht="13" hidden="false" customHeight="true" outlineLevel="0" collapsed="false">
      <c r="A81" s="17" t="s">
        <v>683</v>
      </c>
      <c r="B81" s="50" t="n">
        <f aca="false">(RATES!I81/RATES!H81)*10</f>
        <v>26.8421052631579</v>
      </c>
      <c r="C81" s="27" t="n">
        <f aca="false">B81-((RATES!H81-73)/10)</f>
        <v>26.5421052631579</v>
      </c>
      <c r="D81" s="27" t="n">
        <f aca="false">VLOOKUP(C81,'ST - MASSE CORPORELLE'!$A$3:$B$69,2)</f>
        <v>56</v>
      </c>
    </row>
    <row r="82" customFormat="false" ht="13" hidden="false" customHeight="true" outlineLevel="0" collapsed="false">
      <c r="A82" s="17" t="s">
        <v>687</v>
      </c>
      <c r="B82" s="50" t="n">
        <f aca="false">(RATES!I82/RATES!H82)*10</f>
        <v>28.8</v>
      </c>
      <c r="C82" s="27" t="n">
        <f aca="false">B82-((RATES!H82-73)/10)</f>
        <v>28.6</v>
      </c>
      <c r="D82" s="27" t="n">
        <f aca="false">VLOOKUP(C82,'ST - MASSE CORPORELLE'!$A$3:$B$69,2)</f>
        <v>83</v>
      </c>
    </row>
    <row r="83" customFormat="false" ht="13" hidden="false" customHeight="true" outlineLevel="0" collapsed="false">
      <c r="A83" s="17" t="s">
        <v>691</v>
      </c>
      <c r="B83" s="50" t="n">
        <f aca="false">(RATES!I83/RATES!H83)*10</f>
        <v>28.3783783783784</v>
      </c>
      <c r="C83" s="27" t="n">
        <f aca="false">B83-((RATES!H83-73)/10)</f>
        <v>28.2783783783784</v>
      </c>
      <c r="D83" s="27" t="n">
        <f aca="false">VLOOKUP(C83,'ST - MASSE CORPORELLE'!$A$3:$B$69,2)</f>
        <v>79</v>
      </c>
    </row>
    <row r="84" customFormat="false" ht="13" hidden="false" customHeight="true" outlineLevel="0" collapsed="false">
      <c r="A84" s="17" t="s">
        <v>697</v>
      </c>
      <c r="B84" s="50" t="n">
        <f aca="false">(RATES!I84/RATES!H84)*10</f>
        <v>26.3513513513513</v>
      </c>
      <c r="C84" s="27" t="n">
        <f aca="false">B84-((RATES!H84-73)/10)</f>
        <v>26.2513513513513</v>
      </c>
      <c r="D84" s="27" t="n">
        <f aca="false">VLOOKUP(C84,'ST - MASSE CORPORELLE'!$A$3:$B$69,2)</f>
        <v>52</v>
      </c>
    </row>
    <row r="85" customFormat="false" ht="13" hidden="false" customHeight="true" outlineLevel="0" collapsed="false">
      <c r="A85" s="17" t="s">
        <v>702</v>
      </c>
      <c r="B85" s="50" t="n">
        <f aca="false">(RATES!I85/RATES!H85)*10</f>
        <v>29.2</v>
      </c>
      <c r="C85" s="27" t="n">
        <f aca="false">B85-((RATES!H85-73)/10)</f>
        <v>29</v>
      </c>
      <c r="D85" s="27" t="n">
        <f aca="false">VLOOKUP(C85,'ST - MASSE CORPORELLE'!$A$3:$B$69,2)</f>
        <v>86</v>
      </c>
    </row>
    <row r="86" customFormat="false" ht="13" hidden="false" customHeight="true" outlineLevel="0" collapsed="false">
      <c r="A86" s="17" t="s">
        <v>706</v>
      </c>
      <c r="B86" s="50" t="n">
        <f aca="false">(RATES!I86/RATES!H86)*10</f>
        <v>28.4615384615385</v>
      </c>
      <c r="C86" s="27" t="n">
        <f aca="false">B86-((RATES!H86-73)/10)</f>
        <v>27.9615384615385</v>
      </c>
      <c r="D86" s="27" t="n">
        <f aca="false">VLOOKUP(C86,'ST - MASSE CORPORELLE'!$A$3:$B$69,2)</f>
        <v>75</v>
      </c>
    </row>
    <row r="87" customFormat="false" ht="13" hidden="false" customHeight="true" outlineLevel="0" collapsed="false">
      <c r="A87" s="17" t="s">
        <v>711</v>
      </c>
      <c r="B87" s="50" t="n">
        <f aca="false">(RATES!I87/RATES!H87)*10</f>
        <v>27.972972972973</v>
      </c>
      <c r="C87" s="27" t="n">
        <f aca="false">B87-((RATES!H87-73)/10)</f>
        <v>27.872972972973</v>
      </c>
      <c r="D87" s="27" t="n">
        <f aca="false">VLOOKUP(C87,'ST - MASSE CORPORELLE'!$A$3:$B$69,2)</f>
        <v>73</v>
      </c>
    </row>
    <row r="88" customFormat="false" ht="13" hidden="false" customHeight="true" outlineLevel="0" collapsed="false">
      <c r="A88" s="17" t="s">
        <v>716</v>
      </c>
      <c r="B88" s="50" t="n">
        <f aca="false">(RATES!I88/RATES!H88)*10</f>
        <v>28.0821917808219</v>
      </c>
      <c r="C88" s="27" t="n">
        <f aca="false">B88-((RATES!H88-73)/10)</f>
        <v>28.0821917808219</v>
      </c>
      <c r="D88" s="27" t="n">
        <f aca="false">VLOOKUP(C88,'ST - MASSE CORPORELLE'!$A$3:$B$69,2)</f>
        <v>76</v>
      </c>
    </row>
    <row r="89" customFormat="false" ht="13" hidden="false" customHeight="true" outlineLevel="0" collapsed="false">
      <c r="A89" s="17" t="s">
        <v>720</v>
      </c>
      <c r="B89" s="50" t="n">
        <f aca="false">(RATES!I89/RATES!H89)*10</f>
        <v>27.6056338028169</v>
      </c>
      <c r="C89" s="27" t="n">
        <f aca="false">B89-((RATES!H89-73)/10)</f>
        <v>27.8056338028169</v>
      </c>
      <c r="D89" s="27" t="n">
        <f aca="false">VLOOKUP(C89,'ST - MASSE CORPORELLE'!$A$3:$B$69,2)</f>
        <v>72</v>
      </c>
    </row>
    <row r="90" customFormat="false" ht="13" hidden="false" customHeight="true" outlineLevel="0" collapsed="false">
      <c r="A90" s="17" t="s">
        <v>724</v>
      </c>
      <c r="B90" s="50" t="n">
        <f aca="false">(RATES!I90/RATES!H90)*10</f>
        <v>26.6666666666667</v>
      </c>
      <c r="C90" s="27" t="n">
        <f aca="false">B90-((RATES!H90-73)/10)</f>
        <v>26.4666666666667</v>
      </c>
      <c r="D90" s="27" t="n">
        <f aca="false">VLOOKUP(C90,'ST - MASSE CORPORELLE'!$A$3:$B$69,2)</f>
        <v>55</v>
      </c>
    </row>
    <row r="91" customFormat="false" ht="13" hidden="false" customHeight="true" outlineLevel="0" collapsed="false">
      <c r="A91" s="17" t="s">
        <v>730</v>
      </c>
      <c r="B91" s="50" t="n">
        <f aca="false">(RATES!I91/RATES!H91)*10</f>
        <v>28.169014084507</v>
      </c>
      <c r="C91" s="27" t="n">
        <f aca="false">B91-((RATES!H91-73)/10)</f>
        <v>28.369014084507</v>
      </c>
      <c r="D91" s="27" t="n">
        <f aca="false">VLOOKUP(C91,'ST - MASSE CORPORELLE'!$A$3:$B$69,2)</f>
        <v>80</v>
      </c>
    </row>
    <row r="92" customFormat="false" ht="13" hidden="false" customHeight="true" outlineLevel="0" collapsed="false">
      <c r="A92" s="17" t="s">
        <v>735</v>
      </c>
      <c r="B92" s="50" t="n">
        <f aca="false">(RATES!I92/RATES!H92)*10</f>
        <v>27.6712328767123</v>
      </c>
      <c r="C92" s="27" t="n">
        <f aca="false">B92-((RATES!H92-73)/10)</f>
        <v>27.6712328767123</v>
      </c>
      <c r="D92" s="27" t="n">
        <f aca="false">VLOOKUP(C92,'ST - MASSE CORPORELLE'!$A$3:$B$69,2)</f>
        <v>71</v>
      </c>
    </row>
    <row r="93" customFormat="false" ht="13" hidden="false" customHeight="true" outlineLevel="0" collapsed="false">
      <c r="A93" s="17" t="s">
        <v>739</v>
      </c>
      <c r="B93" s="50" t="n">
        <f aca="false">(RATES!I93/RATES!H93)*10</f>
        <v>24.6575342465753</v>
      </c>
      <c r="C93" s="27" t="n">
        <f aca="false">B93-((RATES!H93-73)/10)</f>
        <v>24.6575342465753</v>
      </c>
      <c r="D93" s="27" t="n">
        <f aca="false">VLOOKUP(C93,'ST - MASSE CORPORELLE'!$A$3:$B$69,2)</f>
        <v>38</v>
      </c>
    </row>
    <row r="94" customFormat="false" ht="13" hidden="false" customHeight="true" outlineLevel="0" collapsed="false">
      <c r="A94" s="17" t="s">
        <v>743</v>
      </c>
      <c r="B94" s="50" t="n">
        <f aca="false">(RATES!I94/RATES!H94)*10</f>
        <v>28.169014084507</v>
      </c>
      <c r="C94" s="27" t="n">
        <f aca="false">B94-((RATES!H94-73)/10)</f>
        <v>28.369014084507</v>
      </c>
      <c r="D94" s="27" t="n">
        <f aca="false">VLOOKUP(C94,'ST - MASSE CORPORELLE'!$A$3:$B$69,2)</f>
        <v>80</v>
      </c>
    </row>
    <row r="95" customFormat="false" ht="13" hidden="false" customHeight="true" outlineLevel="0" collapsed="false">
      <c r="A95" s="17" t="s">
        <v>747</v>
      </c>
      <c r="B95" s="50" t="n">
        <f aca="false">(RATES!I95/RATES!H95)*10</f>
        <v>29.2207792207792</v>
      </c>
      <c r="C95" s="27" t="n">
        <f aca="false">B95-((RATES!H95-73)/10)</f>
        <v>28.8207792207792</v>
      </c>
      <c r="D95" s="27" t="n">
        <f aca="false">VLOOKUP(C95,'ST - MASSE CORPORELLE'!$A$3:$B$69,2)</f>
        <v>85</v>
      </c>
    </row>
    <row r="96" customFormat="false" ht="13" hidden="false" customHeight="true" outlineLevel="0" collapsed="false">
      <c r="A96" s="17" t="s">
        <v>750</v>
      </c>
      <c r="B96" s="50" t="n">
        <f aca="false">(RATES!I96/RATES!H96)*10</f>
        <v>30.9722222222222</v>
      </c>
      <c r="C96" s="27" t="n">
        <f aca="false">B96-((RATES!H96-73)/10)</f>
        <v>31.0722222222222</v>
      </c>
      <c r="D96" s="27" t="n">
        <f aca="false">VLOOKUP(C96,'ST - MASSE CORPORELLE'!$A$3:$B$69,2)</f>
        <v>96</v>
      </c>
    </row>
    <row r="97" customFormat="false" ht="13" hidden="false" customHeight="true" outlineLevel="0" collapsed="false">
      <c r="A97" s="17" t="s">
        <v>755</v>
      </c>
      <c r="B97" s="50" t="n">
        <f aca="false">(RATES!I97/RATES!H97)*10</f>
        <v>27.5675675675676</v>
      </c>
      <c r="C97" s="27" t="n">
        <f aca="false">B97-((RATES!H97-73)/10)</f>
        <v>27.4675675675676</v>
      </c>
      <c r="D97" s="27" t="n">
        <f aca="false">VLOOKUP(C97,'ST - MASSE CORPORELLE'!$A$3:$B$69,2)</f>
        <v>68</v>
      </c>
    </row>
    <row r="98" customFormat="false" ht="13" hidden="false" customHeight="true" outlineLevel="0" collapsed="false">
      <c r="A98" s="17" t="s">
        <v>759</v>
      </c>
      <c r="B98" s="50" t="n">
        <f aca="false">(RATES!I98/RATES!H98)*10</f>
        <v>28.2666666666667</v>
      </c>
      <c r="C98" s="27" t="n">
        <f aca="false">B98-((RATES!H98-73)/10)</f>
        <v>28.0666666666667</v>
      </c>
      <c r="D98" s="27" t="n">
        <f aca="false">VLOOKUP(C98,'ST - MASSE CORPORELLE'!$A$3:$B$69,2)</f>
        <v>76</v>
      </c>
    </row>
    <row r="99" customFormat="false" ht="13" hidden="false" customHeight="true" outlineLevel="0" collapsed="false">
      <c r="A99" s="17" t="s">
        <v>765</v>
      </c>
      <c r="B99" s="50" t="n">
        <f aca="false">(RATES!I99/RATES!H99)*10</f>
        <v>27.8378378378378</v>
      </c>
      <c r="C99" s="27" t="n">
        <f aca="false">B99-((RATES!H99-73)/10)</f>
        <v>27.7378378378378</v>
      </c>
      <c r="D99" s="27" t="n">
        <f aca="false">VLOOKUP(C99,'ST - MASSE CORPORELLE'!$A$3:$B$69,2)</f>
        <v>71</v>
      </c>
    </row>
    <row r="100" customFormat="false" ht="13" hidden="false" customHeight="true" outlineLevel="0" collapsed="false">
      <c r="A100" s="17" t="s">
        <v>770</v>
      </c>
      <c r="B100" s="50" t="n">
        <f aca="false">(RATES!I100/RATES!H100)*10</f>
        <v>27.1014492753623</v>
      </c>
      <c r="C100" s="27" t="n">
        <f aca="false">B100-((RATES!H100-73)/10)</f>
        <v>27.5014492753623</v>
      </c>
      <c r="D100" s="27" t="n">
        <f aca="false">VLOOKUP(C100,'ST - MASSE CORPORELLE'!$A$3:$B$69,2)</f>
        <v>68</v>
      </c>
    </row>
    <row r="101" customFormat="false" ht="13" hidden="false" customHeight="true" outlineLevel="0" collapsed="false">
      <c r="A101" s="17" t="s">
        <v>776</v>
      </c>
      <c r="B101" s="50" t="n">
        <f aca="false">(RATES!I101/RATES!H101)*10</f>
        <v>29.1780821917808</v>
      </c>
      <c r="C101" s="27" t="n">
        <f aca="false">B101-((RATES!H101-73)/10)</f>
        <v>29.1780821917808</v>
      </c>
      <c r="D101" s="27" t="n">
        <f aca="false">VLOOKUP(C101,'ST - MASSE CORPORELLE'!$A$3:$B$69,2)</f>
        <v>88</v>
      </c>
    </row>
    <row r="102" customFormat="false" ht="13" hidden="false" customHeight="true" outlineLevel="0" collapsed="false">
      <c r="A102" s="17" t="s">
        <v>779</v>
      </c>
      <c r="B102" s="50" t="n">
        <f aca="false">(RATES!I102/RATES!H102)*10</f>
        <v>26.231884057971</v>
      </c>
      <c r="C102" s="27" t="n">
        <f aca="false">B102-((RATES!H102-73)/10)</f>
        <v>26.631884057971</v>
      </c>
      <c r="D102" s="27" t="n">
        <f aca="false">VLOOKUP(C102,'ST - MASSE CORPORELLE'!$A$3:$B$69,2)</f>
        <v>57</v>
      </c>
    </row>
    <row r="103" customFormat="false" ht="13" hidden="false" customHeight="true" outlineLevel="0" collapsed="false">
      <c r="A103" s="17" t="s">
        <v>782</v>
      </c>
      <c r="B103" s="50" t="n">
        <f aca="false">(RATES!I103/RATES!H103)*10</f>
        <v>26.3888888888889</v>
      </c>
      <c r="C103" s="27" t="n">
        <f aca="false">B103-((RATES!H103-73)/10)</f>
        <v>26.4888888888889</v>
      </c>
      <c r="D103" s="27" t="n">
        <f aca="false">VLOOKUP(C103,'ST - MASSE CORPORELLE'!$A$3:$B$69,2)</f>
        <v>55</v>
      </c>
    </row>
    <row r="104" customFormat="false" ht="13" hidden="false" customHeight="true" outlineLevel="0" collapsed="false">
      <c r="A104" s="17" t="s">
        <v>786</v>
      </c>
      <c r="B104" s="50" t="n">
        <f aca="false">(RATES!I104/RATES!H104)*10</f>
        <v>28.1333333333333</v>
      </c>
      <c r="C104" s="27" t="n">
        <f aca="false">B104-((RATES!H104-73)/10)</f>
        <v>27.9333333333333</v>
      </c>
      <c r="D104" s="27" t="n">
        <f aca="false">VLOOKUP(C104,'ST - MASSE CORPORELLE'!$A$3:$B$69,2)</f>
        <v>74</v>
      </c>
    </row>
    <row r="105" customFormat="false" ht="13" hidden="false" customHeight="true" outlineLevel="0" collapsed="false">
      <c r="A105" s="17" t="s">
        <v>792</v>
      </c>
      <c r="B105" s="50" t="n">
        <f aca="false">(RATES!I105/RATES!H105)*10</f>
        <v>27.012987012987</v>
      </c>
      <c r="C105" s="27" t="n">
        <f aca="false">B105-((RATES!H105-73)/10)</f>
        <v>26.612987012987</v>
      </c>
      <c r="D105" s="27" t="n">
        <f aca="false">VLOOKUP(C105,'ST - MASSE CORPORELLE'!$A$3:$B$69,2)</f>
        <v>57</v>
      </c>
    </row>
    <row r="106" customFormat="false" ht="13" hidden="false" customHeight="true" outlineLevel="0" collapsed="false">
      <c r="A106" s="17" t="s">
        <v>797</v>
      </c>
      <c r="B106" s="50" t="n">
        <f aca="false">(RATES!I106/RATES!H106)*10</f>
        <v>28.1081081081081</v>
      </c>
      <c r="C106" s="27" t="n">
        <f aca="false">B106-((RATES!H106-73)/10)</f>
        <v>28.0081081081081</v>
      </c>
      <c r="D106" s="27" t="n">
        <f aca="false">VLOOKUP(C106,'ST - MASSE CORPORELLE'!$A$3:$B$69,2)</f>
        <v>75</v>
      </c>
    </row>
    <row r="107" customFormat="false" ht="13" hidden="false" customHeight="true" outlineLevel="0" collapsed="false">
      <c r="A107" s="17" t="s">
        <v>803</v>
      </c>
      <c r="B107" s="50" t="n">
        <f aca="false">(RATES!I107/RATES!H107)*10</f>
        <v>27.7027027027027</v>
      </c>
      <c r="C107" s="27" t="n">
        <f aca="false">B107-((RATES!H107-73)/10)</f>
        <v>27.6027027027027</v>
      </c>
      <c r="D107" s="27" t="n">
        <f aca="false">VLOOKUP(C107,'ST - MASSE CORPORELLE'!$A$3:$B$69,2)</f>
        <v>70</v>
      </c>
    </row>
    <row r="108" customFormat="false" ht="13" hidden="false" customHeight="true" outlineLevel="0" collapsed="false">
      <c r="A108" s="17" t="s">
        <v>808</v>
      </c>
      <c r="B108" s="50" t="n">
        <f aca="false">(RATES!I108/RATES!H108)*10</f>
        <v>28.0821917808219</v>
      </c>
      <c r="C108" s="27" t="n">
        <f aca="false">B108-((RATES!H108-73)/10)</f>
        <v>28.0821917808219</v>
      </c>
      <c r="D108" s="27" t="n">
        <f aca="false">VLOOKUP(C108,'ST - MASSE CORPORELLE'!$A$3:$B$69,2)</f>
        <v>76</v>
      </c>
    </row>
    <row r="109" customFormat="false" ht="13" hidden="false" customHeight="true" outlineLevel="0" collapsed="false">
      <c r="A109" s="17" t="s">
        <v>811</v>
      </c>
      <c r="B109" s="50" t="n">
        <f aca="false">(RATES!I109/RATES!H109)*10</f>
        <v>26.6666666666667</v>
      </c>
      <c r="C109" s="27" t="n">
        <f aca="false">B109-((RATES!H109-73)/10)</f>
        <v>26.7666666666667</v>
      </c>
      <c r="D109" s="27" t="n">
        <f aca="false">VLOOKUP(C109,'ST - MASSE CORPORELLE'!$A$3:$B$69,2)</f>
        <v>59</v>
      </c>
    </row>
    <row r="110" customFormat="false" ht="13" hidden="false" customHeight="true" outlineLevel="0" collapsed="false">
      <c r="A110" s="17" t="s">
        <v>815</v>
      </c>
      <c r="B110" s="50" t="n">
        <f aca="false">(RATES!I110/RATES!H110)*10</f>
        <v>25.8333333333333</v>
      </c>
      <c r="C110" s="27" t="n">
        <f aca="false">B110-((RATES!H110-73)/10)</f>
        <v>25.9333333333333</v>
      </c>
      <c r="D110" s="27" t="n">
        <f aca="false">VLOOKUP(C110,'ST - MASSE CORPORELLE'!$A$3:$B$69,2)</f>
        <v>48</v>
      </c>
    </row>
    <row r="111" customFormat="false" ht="13" hidden="false" customHeight="true" outlineLevel="0" collapsed="false">
      <c r="A111" s="17" t="s">
        <v>820</v>
      </c>
      <c r="B111" s="50" t="n">
        <f aca="false">(RATES!I111/RATES!H111)*10</f>
        <v>28.2191780821918</v>
      </c>
      <c r="C111" s="27" t="n">
        <f aca="false">B111-((RATES!H111-73)/10)</f>
        <v>28.2191780821918</v>
      </c>
      <c r="D111" s="27" t="n">
        <f aca="false">VLOOKUP(C111,'ST - MASSE CORPORELLE'!$A$3:$B$69,2)</f>
        <v>78</v>
      </c>
    </row>
    <row r="112" customFormat="false" ht="13" hidden="false" customHeight="true" outlineLevel="0" collapsed="false">
      <c r="A112" s="17" t="s">
        <v>824</v>
      </c>
      <c r="B112" s="50" t="n">
        <f aca="false">(RATES!I112/RATES!H112)*10</f>
        <v>25.4666666666667</v>
      </c>
      <c r="C112" s="27" t="n">
        <f aca="false">B112-((RATES!H112-73)/10)</f>
        <v>25.2666666666667</v>
      </c>
      <c r="D112" s="27" t="n">
        <f aca="false">VLOOKUP(C112,'ST - MASSE CORPORELLE'!$A$3:$B$69,2)</f>
        <v>42</v>
      </c>
    </row>
    <row r="113" customFormat="false" ht="13" hidden="false" customHeight="true" outlineLevel="0" collapsed="false">
      <c r="A113" s="17" t="s">
        <v>827</v>
      </c>
      <c r="B113" s="50" t="n">
        <f aca="false">(RATES!I113/RATES!H113)*10</f>
        <v>25</v>
      </c>
      <c r="C113" s="27" t="n">
        <f aca="false">B113-((RATES!H113-73)/10)</f>
        <v>25.1</v>
      </c>
      <c r="D113" s="27" t="n">
        <f aca="false">VLOOKUP(C113,'ST - MASSE CORPORELLE'!$A$3:$B$69,2)</f>
        <v>40</v>
      </c>
    </row>
    <row r="114" customFormat="false" ht="13" hidden="false" customHeight="true" outlineLevel="0" collapsed="false">
      <c r="A114" s="17" t="s">
        <v>830</v>
      </c>
      <c r="B114" s="50" t="n">
        <f aca="false">(RATES!I114/RATES!H114)*10</f>
        <v>27.8947368421053</v>
      </c>
      <c r="C114" s="27" t="n">
        <f aca="false">B114-((RATES!H114-73)/10)</f>
        <v>27.5947368421053</v>
      </c>
      <c r="D114" s="27" t="n">
        <f aca="false">VLOOKUP(C114,'ST - MASSE CORPORELLE'!$A$3:$B$69,2)</f>
        <v>69</v>
      </c>
    </row>
    <row r="115" customFormat="false" ht="13" hidden="false" customHeight="true" outlineLevel="0" collapsed="false">
      <c r="A115" s="17" t="s">
        <v>834</v>
      </c>
      <c r="B115" s="50" t="n">
        <f aca="false">(RATES!I115/RATES!H115)*10</f>
        <v>23.7142857142857</v>
      </c>
      <c r="C115" s="27" t="n">
        <f aca="false">B115-((RATES!H115-73)/10)</f>
        <v>24.0142857142857</v>
      </c>
      <c r="D115" s="27" t="n">
        <f aca="false">VLOOKUP(C115,'ST - MASSE CORPORELLE'!$A$3:$B$69,2)</f>
        <v>36</v>
      </c>
    </row>
    <row r="116" customFormat="false" ht="13" hidden="false" customHeight="true" outlineLevel="0" collapsed="false">
      <c r="A116" s="17" t="s">
        <v>838</v>
      </c>
      <c r="B116" s="50" t="n">
        <f aca="false">(RATES!I116/RATES!H116)*10</f>
        <v>27.3972602739726</v>
      </c>
      <c r="C116" s="27" t="n">
        <f aca="false">B116-((RATES!H116-73)/10)</f>
        <v>27.3972602739726</v>
      </c>
      <c r="D116" s="27" t="n">
        <f aca="false">VLOOKUP(C116,'ST - MASSE CORPORELLE'!$A$3:$B$69,2)</f>
        <v>67</v>
      </c>
    </row>
    <row r="117" customFormat="false" ht="13" hidden="false" customHeight="true" outlineLevel="0" collapsed="false">
      <c r="A117" s="17" t="s">
        <v>842</v>
      </c>
      <c r="B117" s="50" t="n">
        <f aca="false">(RATES!I117/RATES!H117)*10</f>
        <v>28.961038961039</v>
      </c>
      <c r="C117" s="27" t="n">
        <f aca="false">B117-((RATES!H117-73)/10)</f>
        <v>28.561038961039</v>
      </c>
      <c r="D117" s="27" t="n">
        <f aca="false">VLOOKUP(C117,'ST - MASSE CORPORELLE'!$A$3:$B$69,2)</f>
        <v>83</v>
      </c>
    </row>
    <row r="118" customFormat="false" ht="13" hidden="false" customHeight="true" outlineLevel="0" collapsed="false">
      <c r="A118" s="17" t="s">
        <v>846</v>
      </c>
      <c r="B118" s="50" t="n">
        <f aca="false">(RATES!I118/RATES!H118)*10</f>
        <v>26.231884057971</v>
      </c>
      <c r="C118" s="27" t="n">
        <f aca="false">B118-((RATES!H118-73)/10)</f>
        <v>26.631884057971</v>
      </c>
      <c r="D118" s="27" t="n">
        <f aca="false">VLOOKUP(C118,'ST - MASSE CORPORELLE'!$A$3:$B$69,2)</f>
        <v>57</v>
      </c>
    </row>
    <row r="119" customFormat="false" ht="13" hidden="false" customHeight="true" outlineLevel="0" collapsed="false">
      <c r="A119" s="17" t="s">
        <v>851</v>
      </c>
      <c r="B119" s="50" t="n">
        <f aca="false">(RATES!I119/RATES!H119)*10</f>
        <v>29.3243243243243</v>
      </c>
      <c r="C119" s="27" t="n">
        <f aca="false">B119-((RATES!H119-73)/10)</f>
        <v>29.2243243243243</v>
      </c>
      <c r="D119" s="27" t="n">
        <f aca="false">VLOOKUP(C119,'ST - MASSE CORPORELLE'!$A$3:$B$69,2)</f>
        <v>88</v>
      </c>
    </row>
    <row r="120" customFormat="false" ht="13" hidden="false" customHeight="true" outlineLevel="0" collapsed="false">
      <c r="A120" s="17" t="s">
        <v>854</v>
      </c>
      <c r="B120" s="50" t="n">
        <f aca="false">(RATES!I120/RATES!H120)*10</f>
        <v>26.4864864864865</v>
      </c>
      <c r="C120" s="27" t="n">
        <f aca="false">B120-((RATES!H120-73)/10)</f>
        <v>26.3864864864865</v>
      </c>
      <c r="D120" s="27" t="n">
        <f aca="false">VLOOKUP(C120,'ST - MASSE CORPORELLE'!$A$3:$B$69,2)</f>
        <v>54</v>
      </c>
    </row>
    <row r="121" customFormat="false" ht="13" hidden="false" customHeight="true" outlineLevel="0" collapsed="false">
      <c r="A121" s="17" t="s">
        <v>857</v>
      </c>
      <c r="B121" s="50" t="n">
        <f aca="false">(RATES!I121/RATES!H121)*10</f>
        <v>25.7142857142857</v>
      </c>
      <c r="C121" s="27" t="n">
        <f aca="false">B121-((RATES!H121-73)/10)</f>
        <v>26.0142857142857</v>
      </c>
      <c r="D121" s="27" t="n">
        <f aca="false">VLOOKUP(C121,'ST - MASSE CORPORELLE'!$A$3:$B$69,2)</f>
        <v>49</v>
      </c>
    </row>
    <row r="122" customFormat="false" ht="13" hidden="false" customHeight="true" outlineLevel="0" collapsed="false">
      <c r="A122" s="17" t="s">
        <v>863</v>
      </c>
      <c r="B122" s="50" t="n">
        <f aca="false">(RATES!I122/RATES!H122)*10</f>
        <v>28.7671232876712</v>
      </c>
      <c r="C122" s="27" t="n">
        <f aca="false">B122-((RATES!H122-73)/10)</f>
        <v>28.7671232876712</v>
      </c>
      <c r="D122" s="27" t="n">
        <f aca="false">VLOOKUP(C122,'ST - MASSE CORPORELLE'!$A$3:$B$69,2)</f>
        <v>84</v>
      </c>
    </row>
    <row r="123" customFormat="false" ht="13" hidden="false" customHeight="true" outlineLevel="0" collapsed="false">
      <c r="A123" s="17" t="s">
        <v>868</v>
      </c>
      <c r="B123" s="50" t="n">
        <f aca="false">(RATES!I123/RATES!H123)*10</f>
        <v>28.1333333333333</v>
      </c>
      <c r="C123" s="27" t="n">
        <f aca="false">B123-((RATES!H123-73)/10)</f>
        <v>27.9333333333333</v>
      </c>
      <c r="D123" s="27" t="n">
        <f aca="false">VLOOKUP(C123,'ST - MASSE CORPORELLE'!$A$3:$B$69,2)</f>
        <v>74</v>
      </c>
    </row>
    <row r="124" customFormat="false" ht="13" hidden="false" customHeight="true" outlineLevel="0" collapsed="false">
      <c r="A124" s="17" t="s">
        <v>872</v>
      </c>
      <c r="B124" s="50" t="n">
        <f aca="false">(RATES!I124/RATES!H124)*10</f>
        <v>28.5135135135135</v>
      </c>
      <c r="C124" s="27" t="n">
        <f aca="false">B124-((RATES!H124-73)/10)</f>
        <v>28.4135135135135</v>
      </c>
      <c r="D124" s="27" t="n">
        <f aca="false">VLOOKUP(C124,'ST - MASSE CORPORELLE'!$A$3:$B$69,2)</f>
        <v>81</v>
      </c>
    </row>
    <row r="125" customFormat="false" ht="13" hidden="false" customHeight="true" outlineLevel="0" collapsed="false">
      <c r="A125" s="17" t="s">
        <v>876</v>
      </c>
      <c r="B125" s="50" t="n">
        <f aca="false">(RATES!I125/RATES!H125)*10</f>
        <v>29.6052631578947</v>
      </c>
      <c r="C125" s="27" t="n">
        <f aca="false">B125-((RATES!H125-73)/10)</f>
        <v>29.3052631578947</v>
      </c>
      <c r="D125" s="27" t="n">
        <f aca="false">VLOOKUP(C125,'ST - MASSE CORPORELLE'!$A$3:$B$69,2)</f>
        <v>89</v>
      </c>
    </row>
    <row r="126" customFormat="false" ht="13" hidden="false" customHeight="true" outlineLevel="0" collapsed="false">
      <c r="A126" s="17" t="s">
        <v>880</v>
      </c>
      <c r="B126" s="50" t="n">
        <f aca="false">(RATES!I126/RATES!H126)*10</f>
        <v>29.8701298701299</v>
      </c>
      <c r="C126" s="27" t="n">
        <f aca="false">B126-((RATES!H126-73)/10)</f>
        <v>29.4701298701299</v>
      </c>
      <c r="D126" s="27" t="n">
        <f aca="false">VLOOKUP(C126,'ST - MASSE CORPORELLE'!$A$3:$B$69,2)</f>
        <v>90</v>
      </c>
    </row>
    <row r="127" customFormat="false" ht="13" hidden="false" customHeight="true" outlineLevel="0" collapsed="false">
      <c r="A127" s="17" t="s">
        <v>885</v>
      </c>
      <c r="B127" s="50" t="n">
        <f aca="false">(RATES!I127/RATES!H127)*10</f>
        <v>29.3333333333333</v>
      </c>
      <c r="C127" s="27" t="n">
        <f aca="false">B127-((RATES!H127-73)/10)</f>
        <v>29.1333333333333</v>
      </c>
      <c r="D127" s="27" t="n">
        <f aca="false">VLOOKUP(C127,'ST - MASSE CORPORELLE'!$A$3:$B$69,2)</f>
        <v>87</v>
      </c>
    </row>
    <row r="128" customFormat="false" ht="13" hidden="false" customHeight="true" outlineLevel="0" collapsed="false">
      <c r="A128" s="17" t="s">
        <v>889</v>
      </c>
      <c r="B128" s="50" t="n">
        <f aca="false">(RATES!I128/RATES!H128)*10</f>
        <v>26</v>
      </c>
      <c r="C128" s="27" t="n">
        <f aca="false">B128-((RATES!H128-73)/10)</f>
        <v>25.8</v>
      </c>
      <c r="D128" s="27" t="n">
        <f aca="false">VLOOKUP(C128,'ST - MASSE CORPORELLE'!$A$3:$B$69,2)</f>
        <v>47</v>
      </c>
    </row>
    <row r="129" customFormat="false" ht="13" hidden="false" customHeight="true" outlineLevel="0" collapsed="false">
      <c r="A129" s="17" t="s">
        <v>893</v>
      </c>
      <c r="B129" s="50" t="n">
        <f aca="false">(RATES!I129/RATES!H129)*10</f>
        <v>25.2702702702703</v>
      </c>
      <c r="C129" s="27" t="n">
        <f aca="false">B129-((RATES!H129-73)/10)</f>
        <v>25.1702702702703</v>
      </c>
      <c r="D129" s="27" t="n">
        <f aca="false">VLOOKUP(C129,'ST - MASSE CORPORELLE'!$A$3:$B$69,2)</f>
        <v>41</v>
      </c>
    </row>
    <row r="130" customFormat="false" ht="13" hidden="false" customHeight="true" outlineLevel="0" collapsed="false">
      <c r="A130" s="17" t="s">
        <v>896</v>
      </c>
      <c r="B130" s="50" t="n">
        <f aca="false">(RATES!I130/RATES!H130)*10</f>
        <v>28.1578947368421</v>
      </c>
      <c r="C130" s="27" t="n">
        <f aca="false">B130-((RATES!H130-73)/10)</f>
        <v>27.8578947368421</v>
      </c>
      <c r="D130" s="27" t="n">
        <f aca="false">VLOOKUP(C130,'ST - MASSE CORPORELLE'!$A$3:$B$69,2)</f>
        <v>73</v>
      </c>
    </row>
    <row r="131" customFormat="false" ht="13" hidden="false" customHeight="true" outlineLevel="0" collapsed="false">
      <c r="A131" s="17" t="s">
        <v>900</v>
      </c>
      <c r="B131" s="50" t="n">
        <f aca="false">(RATES!I131/RATES!H131)*10</f>
        <v>26.6666666666667</v>
      </c>
      <c r="C131" s="27" t="n">
        <f aca="false">B131-((RATES!H131-73)/10)</f>
        <v>26.4666666666667</v>
      </c>
      <c r="D131" s="27" t="n">
        <f aca="false">VLOOKUP(C131,'ST - MASSE CORPORELLE'!$A$3:$B$69,2)</f>
        <v>55</v>
      </c>
    </row>
    <row r="132" customFormat="false" ht="13" hidden="false" customHeight="true" outlineLevel="0" collapsed="false">
      <c r="A132" s="17" t="s">
        <v>905</v>
      </c>
      <c r="B132" s="50" t="n">
        <f aca="false">(RATES!I132/RATES!H132)*10</f>
        <v>28.9333333333333</v>
      </c>
      <c r="C132" s="27" t="n">
        <f aca="false">B132-((RATES!H132-73)/10)</f>
        <v>28.7333333333333</v>
      </c>
      <c r="D132" s="27" t="n">
        <f aca="false">VLOOKUP(C132,'ST - MASSE CORPORELLE'!$A$3:$B$69,2)</f>
        <v>84</v>
      </c>
    </row>
    <row r="133" customFormat="false" ht="13" hidden="false" customHeight="true" outlineLevel="0" collapsed="false">
      <c r="A133" s="17" t="s">
        <v>909</v>
      </c>
      <c r="B133" s="50" t="n">
        <f aca="false">(RATES!I133/RATES!H133)*10</f>
        <v>31.4102564102564</v>
      </c>
      <c r="C133" s="27" t="n">
        <f aca="false">B133-((RATES!H133-73)/10)</f>
        <v>30.9102564102564</v>
      </c>
      <c r="D133" s="27" t="n">
        <f aca="false">VLOOKUP(C133,'ST - MASSE CORPORELLE'!$A$3:$B$69,2)</f>
        <v>96</v>
      </c>
    </row>
    <row r="134" customFormat="false" ht="13" hidden="false" customHeight="true" outlineLevel="0" collapsed="false">
      <c r="A134" s="17" t="s">
        <v>915</v>
      </c>
      <c r="B134" s="50" t="n">
        <f aca="false">(RATES!I134/RATES!H134)*10</f>
        <v>27.2368421052632</v>
      </c>
      <c r="C134" s="27" t="n">
        <f aca="false">B134-((RATES!H134-73)/10)</f>
        <v>26.9368421052632</v>
      </c>
      <c r="D134" s="27" t="n">
        <f aca="false">VLOOKUP(C134,'ST - MASSE CORPORELLE'!$A$3:$B$69,2)</f>
        <v>61</v>
      </c>
    </row>
    <row r="135" customFormat="false" ht="13" hidden="false" customHeight="true" outlineLevel="0" collapsed="false">
      <c r="A135" s="17" t="s">
        <v>919</v>
      </c>
      <c r="B135" s="50" t="n">
        <f aca="false">(RATES!I135/RATES!H135)*10</f>
        <v>25.7352941176471</v>
      </c>
      <c r="C135" s="27" t="n">
        <f aca="false">B135-((RATES!H135-73)/10)</f>
        <v>26.2352941176471</v>
      </c>
      <c r="D135" s="27" t="n">
        <f aca="false">VLOOKUP(C135,'ST - MASSE CORPORELLE'!$A$3:$B$69,2)</f>
        <v>52</v>
      </c>
    </row>
    <row r="136" customFormat="false" ht="13" hidden="false" customHeight="true" outlineLevel="0" collapsed="false">
      <c r="A136" s="17" t="s">
        <v>923</v>
      </c>
      <c r="B136" s="50" t="n">
        <f aca="false">(RATES!I136/RATES!H136)*10</f>
        <v>26.5671641791045</v>
      </c>
      <c r="C136" s="27" t="n">
        <f aca="false">B136-((RATES!H136-73)/10)</f>
        <v>27.1671641791045</v>
      </c>
      <c r="D136" s="27" t="n">
        <f aca="false">VLOOKUP(C136,'ST - MASSE CORPORELLE'!$A$3:$B$69,2)</f>
        <v>64</v>
      </c>
    </row>
    <row r="137" customFormat="false" ht="13" hidden="false" customHeight="true" outlineLevel="0" collapsed="false">
      <c r="A137" s="17" t="s">
        <v>927</v>
      </c>
      <c r="B137" s="50" t="n">
        <f aca="false">(RATES!I137/RATES!H137)*10</f>
        <v>29.2</v>
      </c>
      <c r="C137" s="27" t="n">
        <f aca="false">B137-((RATES!H137-73)/10)</f>
        <v>29</v>
      </c>
      <c r="D137" s="27" t="n">
        <f aca="false">VLOOKUP(C137,'ST - MASSE CORPORELLE'!$A$3:$B$69,2)</f>
        <v>86</v>
      </c>
    </row>
    <row r="138" customFormat="false" ht="13" hidden="false" customHeight="true" outlineLevel="0" collapsed="false">
      <c r="A138" s="17" t="s">
        <v>931</v>
      </c>
      <c r="B138" s="50" t="n">
        <f aca="false">(RATES!I138/RATES!H138)*10</f>
        <v>26.1643835616438</v>
      </c>
      <c r="C138" s="27" t="n">
        <f aca="false">B138-((RATES!H138-73)/10)</f>
        <v>26.1643835616438</v>
      </c>
      <c r="D138" s="27" t="n">
        <f aca="false">VLOOKUP(C138,'ST - MASSE CORPORELLE'!$A$3:$B$69,2)</f>
        <v>51</v>
      </c>
    </row>
    <row r="139" customFormat="false" ht="13" hidden="false" customHeight="true" outlineLevel="0" collapsed="false">
      <c r="A139" s="17" t="s">
        <v>936</v>
      </c>
      <c r="B139" s="50" t="n">
        <f aca="false">(RATES!I139/RATES!H139)*10</f>
        <v>25.6944444444444</v>
      </c>
      <c r="C139" s="27" t="n">
        <f aca="false">B139-((RATES!H139-73)/10)</f>
        <v>25.7944444444445</v>
      </c>
      <c r="D139" s="27" t="n">
        <f aca="false">VLOOKUP(C139,'ST - MASSE CORPORELLE'!$A$3:$B$69,2)</f>
        <v>47</v>
      </c>
    </row>
    <row r="140" customFormat="false" ht="13" hidden="false" customHeight="true" outlineLevel="0" collapsed="false">
      <c r="A140" s="17" t="s">
        <v>940</v>
      </c>
      <c r="B140" s="50" t="n">
        <f aca="false">(RATES!I140/RATES!H140)*10</f>
        <v>28.2666666666667</v>
      </c>
      <c r="C140" s="27" t="n">
        <f aca="false">B140-((RATES!H140-73)/10)</f>
        <v>28.0666666666667</v>
      </c>
      <c r="D140" s="27" t="n">
        <f aca="false">VLOOKUP(C140,'ST - MASSE CORPORELLE'!$A$3:$B$69,2)</f>
        <v>76</v>
      </c>
    </row>
    <row r="141" customFormat="false" ht="13" hidden="false" customHeight="true" outlineLevel="0" collapsed="false">
      <c r="A141" s="17" t="s">
        <v>944</v>
      </c>
      <c r="B141" s="50" t="n">
        <f aca="false">(RATES!I141/RATES!H141)*10</f>
        <v>27.027027027027</v>
      </c>
      <c r="C141" s="27" t="n">
        <f aca="false">B141-((RATES!H141-73)/10)</f>
        <v>26.927027027027</v>
      </c>
      <c r="D141" s="27" t="n">
        <f aca="false">VLOOKUP(C141,'ST - MASSE CORPORELLE'!$A$3:$B$69,2)</f>
        <v>61</v>
      </c>
    </row>
    <row r="142" customFormat="false" ht="13" hidden="false" customHeight="true" outlineLevel="0" collapsed="false">
      <c r="A142" s="17" t="s">
        <v>949</v>
      </c>
      <c r="B142" s="50" t="n">
        <f aca="false">(RATES!I142/RATES!H142)*10</f>
        <v>28.9333333333333</v>
      </c>
      <c r="C142" s="27" t="n">
        <f aca="false">B142-((RATES!H142-73)/10)</f>
        <v>28.7333333333333</v>
      </c>
      <c r="D142" s="27" t="n">
        <f aca="false">VLOOKUP(C142,'ST - MASSE CORPORELLE'!$A$3:$B$69,2)</f>
        <v>84</v>
      </c>
    </row>
    <row r="143" customFormat="false" ht="13" hidden="false" customHeight="true" outlineLevel="0" collapsed="false">
      <c r="A143" s="17" t="s">
        <v>952</v>
      </c>
      <c r="B143" s="50" t="n">
        <f aca="false">(RATES!I143/RATES!H143)*10</f>
        <v>26.5277777777778</v>
      </c>
      <c r="C143" s="27" t="n">
        <f aca="false">B143-((RATES!H143-73)/10)</f>
        <v>26.6277777777778</v>
      </c>
      <c r="D143" s="27" t="n">
        <f aca="false">VLOOKUP(C143,'ST - MASSE CORPORELLE'!$A$3:$B$69,2)</f>
        <v>57</v>
      </c>
    </row>
    <row r="144" customFormat="false" ht="13" hidden="false" customHeight="true" outlineLevel="0" collapsed="false">
      <c r="A144" s="17" t="s">
        <v>957</v>
      </c>
      <c r="B144" s="50" t="n">
        <f aca="false">(RATES!I144/RATES!H144)*10</f>
        <v>27.0422535211268</v>
      </c>
      <c r="C144" s="27" t="n">
        <f aca="false">B144-((RATES!H144-73)/10)</f>
        <v>27.2422535211268</v>
      </c>
      <c r="D144" s="27" t="n">
        <f aca="false">VLOOKUP(C144,'ST - MASSE CORPORELLE'!$A$3:$B$69,2)</f>
        <v>65</v>
      </c>
    </row>
    <row r="145" customFormat="false" ht="13" hidden="false" customHeight="true" outlineLevel="0" collapsed="false">
      <c r="A145" s="17" t="s">
        <v>961</v>
      </c>
      <c r="B145" s="50" t="n">
        <f aca="false">(RATES!I145/RATES!H145)*10</f>
        <v>27.6712328767123</v>
      </c>
      <c r="C145" s="27" t="n">
        <f aca="false">B145-((RATES!H145-73)/10)</f>
        <v>27.6712328767123</v>
      </c>
      <c r="D145" s="27" t="n">
        <f aca="false">VLOOKUP(C145,'ST - MASSE CORPORELLE'!$A$3:$B$69,2)</f>
        <v>71</v>
      </c>
    </row>
    <row r="146" customFormat="false" ht="13" hidden="false" customHeight="true" outlineLevel="0" collapsed="false">
      <c r="A146" s="17" t="s">
        <v>966</v>
      </c>
      <c r="B146" s="50" t="n">
        <f aca="false">(RATES!I146/RATES!H146)*10</f>
        <v>30.4225352112676</v>
      </c>
      <c r="C146" s="27" t="n">
        <f aca="false">B146-((RATES!H146-73)/10)</f>
        <v>30.6225352112676</v>
      </c>
      <c r="D146" s="27" t="n">
        <f aca="false">VLOOKUP(C146,'ST - MASSE CORPORELLE'!$A$3:$B$69,2)</f>
        <v>95</v>
      </c>
    </row>
    <row r="147" customFormat="false" ht="13" hidden="false" customHeight="true" outlineLevel="0" collapsed="false">
      <c r="A147" s="17" t="s">
        <v>970</v>
      </c>
      <c r="B147" s="50" t="n">
        <f aca="false">(RATES!I147/RATES!H147)*10</f>
        <v>26.1111111111111</v>
      </c>
      <c r="C147" s="27" t="n">
        <f aca="false">B147-((RATES!H147-73)/10)</f>
        <v>26.2111111111111</v>
      </c>
      <c r="D147" s="27" t="n">
        <f aca="false">VLOOKUP(C147,'ST - MASSE CORPORELLE'!$A$3:$B$69,2)</f>
        <v>52</v>
      </c>
    </row>
    <row r="148" customFormat="false" ht="13" hidden="false" customHeight="true" outlineLevel="0" collapsed="false">
      <c r="A148" s="17" t="s">
        <v>974</v>
      </c>
      <c r="B148" s="50" t="n">
        <f aca="false">(RATES!I148/RATES!H148)*10</f>
        <v>26.1971830985915</v>
      </c>
      <c r="C148" s="27" t="n">
        <f aca="false">B148-((RATES!H148-73)/10)</f>
        <v>26.3971830985915</v>
      </c>
      <c r="D148" s="27" t="n">
        <f aca="false">VLOOKUP(C148,'ST - MASSE CORPORELLE'!$A$3:$B$69,2)</f>
        <v>54</v>
      </c>
    </row>
    <row r="149" customFormat="false" ht="13" hidden="false" customHeight="true" outlineLevel="0" collapsed="false">
      <c r="A149" s="17" t="s">
        <v>979</v>
      </c>
      <c r="B149" s="50" t="n">
        <f aca="false">(RATES!I149/RATES!H149)*10</f>
        <v>26.7123287671233</v>
      </c>
      <c r="C149" s="27" t="n">
        <f aca="false">B149-((RATES!H149-73)/10)</f>
        <v>26.7123287671233</v>
      </c>
      <c r="D149" s="27" t="n">
        <f aca="false">VLOOKUP(C149,'ST - MASSE CORPORELLE'!$A$3:$B$69,2)</f>
        <v>58</v>
      </c>
    </row>
    <row r="150" customFormat="false" ht="13" hidden="false" customHeight="true" outlineLevel="0" collapsed="false">
      <c r="A150" s="17" t="s">
        <v>983</v>
      </c>
      <c r="B150" s="50" t="n">
        <f aca="false">(RATES!I150/RATES!H150)*10</f>
        <v>27.1232876712329</v>
      </c>
      <c r="C150" s="27" t="n">
        <f aca="false">B150-((RATES!H150-73)/10)</f>
        <v>27.1232876712329</v>
      </c>
      <c r="D150" s="27" t="n">
        <f aca="false">VLOOKUP(C150,'ST - MASSE CORPORELLE'!$A$3:$B$69,2)</f>
        <v>64</v>
      </c>
    </row>
    <row r="151" customFormat="false" ht="13" hidden="false" customHeight="true" outlineLevel="0" collapsed="false">
      <c r="A151" s="17" t="s">
        <v>988</v>
      </c>
      <c r="B151" s="50" t="n">
        <f aca="false">(RATES!I151/RATES!H151)*10</f>
        <v>26.3235294117647</v>
      </c>
      <c r="C151" s="27" t="n">
        <f aca="false">B151-((RATES!H151-73)/10)</f>
        <v>26.8235294117647</v>
      </c>
      <c r="D151" s="27" t="n">
        <f aca="false">VLOOKUP(C151,'ST - MASSE CORPORELLE'!$A$3:$B$69,2)</f>
        <v>60</v>
      </c>
    </row>
    <row r="152" customFormat="false" ht="13" hidden="false" customHeight="true" outlineLevel="0" collapsed="false">
      <c r="A152" s="17" t="s">
        <v>992</v>
      </c>
      <c r="B152" s="50" t="n">
        <f aca="false">(RATES!I152/RATES!H152)*10</f>
        <v>29.4520547945205</v>
      </c>
      <c r="C152" s="27" t="n">
        <f aca="false">B152-((RATES!H152-73)/10)</f>
        <v>29.4520547945205</v>
      </c>
      <c r="D152" s="27" t="n">
        <f aca="false">VLOOKUP(C152,'ST - MASSE CORPORELLE'!$A$3:$B$69,2)</f>
        <v>90</v>
      </c>
    </row>
    <row r="153" customFormat="false" ht="13" hidden="false" customHeight="true" outlineLevel="0" collapsed="false">
      <c r="A153" s="17" t="s">
        <v>996</v>
      </c>
      <c r="B153" s="50" t="n">
        <f aca="false">(RATES!I153/RATES!H153)*10</f>
        <v>30.3947368421053</v>
      </c>
      <c r="C153" s="27" t="n">
        <f aca="false">B153-((RATES!H153-73)/10)</f>
        <v>30.0947368421053</v>
      </c>
      <c r="D153" s="27" t="n">
        <f aca="false">VLOOKUP(C153,'ST - MASSE CORPORELLE'!$A$3:$B$69,2)</f>
        <v>93</v>
      </c>
    </row>
    <row r="154" customFormat="false" ht="13" hidden="false" customHeight="true" outlineLevel="0" collapsed="false">
      <c r="A154" s="17" t="s">
        <v>1001</v>
      </c>
      <c r="B154" s="50" t="n">
        <f aca="false">(RATES!I154/RATES!H154)*10</f>
        <v>26.7567567567568</v>
      </c>
      <c r="C154" s="27" t="n">
        <f aca="false">B154-((RATES!H154-73)/10)</f>
        <v>26.6567567567568</v>
      </c>
      <c r="D154" s="27" t="n">
        <f aca="false">VLOOKUP(C154,'ST - MASSE CORPORELLE'!$A$3:$B$69,2)</f>
        <v>57</v>
      </c>
    </row>
    <row r="155" customFormat="false" ht="13" hidden="false" customHeight="true" outlineLevel="0" collapsed="false">
      <c r="A155" s="17" t="s">
        <v>1006</v>
      </c>
      <c r="B155" s="50" t="n">
        <f aca="false">(RATES!I155/RATES!H155)*10</f>
        <v>26.1971830985915</v>
      </c>
      <c r="C155" s="27" t="n">
        <f aca="false">B155-((RATES!H155-73)/10)</f>
        <v>26.3971830985915</v>
      </c>
      <c r="D155" s="27" t="n">
        <f aca="false">VLOOKUP(C155,'ST - MASSE CORPORELLE'!$A$3:$B$69,2)</f>
        <v>54</v>
      </c>
    </row>
    <row r="156" customFormat="false" ht="13" hidden="false" customHeight="true" outlineLevel="0" collapsed="false">
      <c r="A156" s="17" t="s">
        <v>1010</v>
      </c>
      <c r="B156" s="50" t="n">
        <f aca="false">(RATES!I156/RATES!H156)*10</f>
        <v>28</v>
      </c>
      <c r="C156" s="27" t="n">
        <f aca="false">B156-((RATES!H156-73)/10)</f>
        <v>27.8</v>
      </c>
      <c r="D156" s="27" t="n">
        <f aca="false">VLOOKUP(C156,'ST - MASSE CORPORELLE'!$A$3:$B$69,2)</f>
        <v>72</v>
      </c>
    </row>
    <row r="157" customFormat="false" ht="13" hidden="false" customHeight="true" outlineLevel="0" collapsed="false">
      <c r="A157" s="17" t="s">
        <v>1014</v>
      </c>
      <c r="B157" s="50" t="n">
        <f aca="false">(RATES!I157/RATES!H157)*10</f>
        <v>27.012987012987</v>
      </c>
      <c r="C157" s="27" t="n">
        <f aca="false">B157-((RATES!H157-73)/10)</f>
        <v>26.612987012987</v>
      </c>
      <c r="D157" s="27" t="n">
        <f aca="false">VLOOKUP(C157,'ST - MASSE CORPORELLE'!$A$3:$B$69,2)</f>
        <v>57</v>
      </c>
    </row>
    <row r="158" customFormat="false" ht="13" hidden="false" customHeight="true" outlineLevel="0" collapsed="false">
      <c r="A158" s="17" t="s">
        <v>1019</v>
      </c>
      <c r="B158" s="50" t="n">
        <f aca="false">(RATES!I158/RATES!H158)*10</f>
        <v>27.027027027027</v>
      </c>
      <c r="C158" s="27" t="n">
        <f aca="false">B158-((RATES!H158-73)/10)</f>
        <v>26.927027027027</v>
      </c>
      <c r="D158" s="27" t="n">
        <f aca="false">VLOOKUP(C158,'ST - MASSE CORPORELLE'!$A$3:$B$69,2)</f>
        <v>61</v>
      </c>
    </row>
    <row r="159" customFormat="false" ht="13" hidden="false" customHeight="true" outlineLevel="0" collapsed="false">
      <c r="A159" s="17" t="s">
        <v>1023</v>
      </c>
      <c r="B159" s="50" t="n">
        <f aca="false">(RATES!I159/RATES!H159)*10</f>
        <v>28.169014084507</v>
      </c>
      <c r="C159" s="27" t="n">
        <f aca="false">B159-((RATES!H159-73)/10)</f>
        <v>28.369014084507</v>
      </c>
      <c r="D159" s="27" t="n">
        <f aca="false">VLOOKUP(C159,'ST - MASSE CORPORELLE'!$A$3:$B$69,2)</f>
        <v>80</v>
      </c>
    </row>
    <row r="160" customFormat="false" ht="13" hidden="false" customHeight="true" outlineLevel="0" collapsed="false">
      <c r="A160" s="17" t="s">
        <v>1028</v>
      </c>
      <c r="B160" s="50" t="n">
        <f aca="false">(RATES!I160/RATES!H160)*10</f>
        <v>27.5342465753425</v>
      </c>
      <c r="C160" s="27" t="n">
        <f aca="false">B160-((RATES!H160-73)/10)</f>
        <v>27.5342465753425</v>
      </c>
      <c r="D160" s="27" t="n">
        <f aca="false">VLOOKUP(C160,'ST - MASSE CORPORELLE'!$A$3:$B$69,2)</f>
        <v>69</v>
      </c>
    </row>
    <row r="161" customFormat="false" ht="13" hidden="false" customHeight="true" outlineLevel="0" collapsed="false">
      <c r="A161" s="17" t="s">
        <v>1032</v>
      </c>
      <c r="B161" s="50" t="n">
        <f aca="false">(RATES!I161/RATES!H161)*10</f>
        <v>25.3424657534247</v>
      </c>
      <c r="C161" s="27" t="n">
        <f aca="false">B161-((RATES!H161-73)/10)</f>
        <v>25.3424657534247</v>
      </c>
      <c r="D161" s="27" t="n">
        <f aca="false">VLOOKUP(C161,'ST - MASSE CORPORELLE'!$A$3:$B$69,2)</f>
        <v>43</v>
      </c>
    </row>
    <row r="162" customFormat="false" ht="13" hidden="false" customHeight="true" outlineLevel="0" collapsed="false">
      <c r="A162" s="17" t="s">
        <v>1035</v>
      </c>
      <c r="B162" s="50" t="n">
        <f aca="false">(RATES!I162/RATES!H162)*10</f>
        <v>27.1232876712329</v>
      </c>
      <c r="C162" s="27" t="n">
        <f aca="false">B162-((RATES!H162-73)/10)</f>
        <v>27.1232876712329</v>
      </c>
      <c r="D162" s="27" t="n">
        <f aca="false">VLOOKUP(C162,'ST - MASSE CORPORELLE'!$A$3:$B$69,2)</f>
        <v>64</v>
      </c>
    </row>
    <row r="163" customFormat="false" ht="13" hidden="false" customHeight="true" outlineLevel="0" collapsed="false">
      <c r="A163" s="17" t="s">
        <v>1040</v>
      </c>
      <c r="B163" s="50" t="n">
        <f aca="false">(RATES!I163/RATES!H163)*10</f>
        <v>26.9014084507042</v>
      </c>
      <c r="C163" s="27" t="n">
        <f aca="false">B163-((RATES!H163-73)/10)</f>
        <v>27.1014084507042</v>
      </c>
      <c r="D163" s="27" t="n">
        <f aca="false">VLOOKUP(C163,'ST - MASSE CORPORELLE'!$A$3:$B$69,2)</f>
        <v>63</v>
      </c>
    </row>
    <row r="164" customFormat="false" ht="13" hidden="false" customHeight="true" outlineLevel="0" collapsed="false">
      <c r="A164" s="17" t="s">
        <v>1044</v>
      </c>
      <c r="B164" s="50" t="n">
        <f aca="false">(RATES!I164/RATES!H164)*10</f>
        <v>28.1944444444444</v>
      </c>
      <c r="C164" s="27" t="n">
        <f aca="false">B164-((RATES!H164-73)/10)</f>
        <v>28.2944444444445</v>
      </c>
      <c r="D164" s="27" t="n">
        <f aca="false">VLOOKUP(C164,'ST - MASSE CORPORELLE'!$A$3:$B$69,2)</f>
        <v>79</v>
      </c>
    </row>
    <row r="165" customFormat="false" ht="13" hidden="false" customHeight="true" outlineLevel="0" collapsed="false">
      <c r="A165" s="17" t="s">
        <v>1049</v>
      </c>
      <c r="B165" s="50" t="n">
        <f aca="false">(RATES!I165/RATES!H165)*10</f>
        <v>26.8571428571428</v>
      </c>
      <c r="C165" s="27" t="n">
        <f aca="false">B165-((RATES!H165-73)/10)</f>
        <v>27.1571428571429</v>
      </c>
      <c r="D165" s="27" t="n">
        <f aca="false">VLOOKUP(C165,'ST - MASSE CORPORELLE'!$A$3:$B$69,2)</f>
        <v>64</v>
      </c>
    </row>
    <row r="166" customFormat="false" ht="13" hidden="false" customHeight="true" outlineLevel="0" collapsed="false">
      <c r="A166" s="17" t="s">
        <v>1054</v>
      </c>
      <c r="B166" s="50" t="n">
        <f aca="false">(RATES!I166/RATES!H166)*10</f>
        <v>29.4666666666667</v>
      </c>
      <c r="C166" s="27" t="n">
        <f aca="false">B166-((RATES!H166-73)/10)</f>
        <v>29.2666666666667</v>
      </c>
      <c r="D166" s="27" t="n">
        <f aca="false">VLOOKUP(C166,'ST - MASSE CORPORELLE'!$A$3:$B$69,2)</f>
        <v>88</v>
      </c>
    </row>
    <row r="167" customFormat="false" ht="13" hidden="false" customHeight="true" outlineLevel="0" collapsed="false">
      <c r="A167" s="17" t="s">
        <v>1059</v>
      </c>
      <c r="B167" s="50" t="n">
        <f aca="false">(RATES!I167/RATES!H167)*10</f>
        <v>28.8888888888889</v>
      </c>
      <c r="C167" s="27" t="n">
        <f aca="false">B167-((RATES!H167-73)/10)</f>
        <v>28.9888888888889</v>
      </c>
      <c r="D167" s="27" t="n">
        <f aca="false">VLOOKUP(C167,'ST - MASSE CORPORELLE'!$A$3:$B$69,2)</f>
        <v>86</v>
      </c>
    </row>
    <row r="168" customFormat="false" ht="13" hidden="false" customHeight="true" outlineLevel="0" collapsed="false">
      <c r="A168" s="17" t="s">
        <v>1063</v>
      </c>
      <c r="B168" s="50" t="n">
        <f aca="false">(RATES!I168/RATES!H168)*10</f>
        <v>25.2112676056338</v>
      </c>
      <c r="C168" s="27" t="n">
        <f aca="false">B168-((RATES!H168-73)/10)</f>
        <v>25.4112676056338</v>
      </c>
      <c r="D168" s="27" t="n">
        <f aca="false">VLOOKUP(C168,'ST - MASSE CORPORELLE'!$A$3:$B$69,2)</f>
        <v>43</v>
      </c>
    </row>
    <row r="169" customFormat="false" ht="13" hidden="false" customHeight="true" outlineLevel="0" collapsed="false">
      <c r="A169" s="17" t="s">
        <v>1068</v>
      </c>
      <c r="B169" s="50" t="n">
        <f aca="false">(RATES!I169/RATES!H169)*10</f>
        <v>26.027397260274</v>
      </c>
      <c r="C169" s="27" t="n">
        <f aca="false">B169-((RATES!H169-73)/10)</f>
        <v>26.027397260274</v>
      </c>
      <c r="D169" s="27" t="n">
        <f aca="false">VLOOKUP(C169,'ST - MASSE CORPORELLE'!$A$3:$B$69,2)</f>
        <v>49</v>
      </c>
    </row>
    <row r="170" customFormat="false" ht="13" hidden="false" customHeight="true" outlineLevel="0" collapsed="false">
      <c r="A170" s="17" t="s">
        <v>1072</v>
      </c>
      <c r="B170" s="50" t="n">
        <f aca="false">(RATES!I170/RATES!H170)*10</f>
        <v>26.8493150684932</v>
      </c>
      <c r="C170" s="27" t="n">
        <f aca="false">B170-((RATES!H170-73)/10)</f>
        <v>26.8493150684932</v>
      </c>
      <c r="D170" s="27" t="n">
        <f aca="false">VLOOKUP(C170,'ST - MASSE CORPORELLE'!$A$3:$B$69,2)</f>
        <v>60</v>
      </c>
    </row>
    <row r="171" customFormat="false" ht="13" hidden="false" customHeight="true" outlineLevel="0" collapsed="false">
      <c r="A171" s="17" t="s">
        <v>1075</v>
      </c>
      <c r="B171" s="50" t="n">
        <f aca="false">(RATES!I171/RATES!H171)*10</f>
        <v>26.3888888888889</v>
      </c>
      <c r="C171" s="27" t="n">
        <f aca="false">B171-((RATES!H171-73)/10)</f>
        <v>26.4888888888889</v>
      </c>
      <c r="D171" s="27" t="n">
        <f aca="false">VLOOKUP(C171,'ST - MASSE CORPORELLE'!$A$3:$B$69,2)</f>
        <v>55</v>
      </c>
    </row>
    <row r="172" customFormat="false" ht="13" hidden="false" customHeight="true" outlineLevel="0" collapsed="false">
      <c r="A172" s="17" t="s">
        <v>1079</v>
      </c>
      <c r="B172" s="50" t="n">
        <f aca="false">(RATES!I172/RATES!H172)*10</f>
        <v>29.8666666666667</v>
      </c>
      <c r="C172" s="27" t="n">
        <f aca="false">B172-((RATES!H172-73)/10)</f>
        <v>29.6666666666667</v>
      </c>
      <c r="D172" s="27" t="n">
        <f aca="false">VLOOKUP(C172,'ST - MASSE CORPORELLE'!$A$3:$B$69,2)</f>
        <v>91</v>
      </c>
    </row>
    <row r="173" customFormat="false" ht="13" hidden="false" customHeight="true" outlineLevel="0" collapsed="false">
      <c r="A173" s="17" t="s">
        <v>1084</v>
      </c>
      <c r="B173" s="50" t="n">
        <f aca="false">(RATES!I173/RATES!H173)*10</f>
        <v>27.0833333333333</v>
      </c>
      <c r="C173" s="27" t="n">
        <f aca="false">B173-((RATES!H173-73)/10)</f>
        <v>27.1833333333333</v>
      </c>
      <c r="D173" s="27" t="n">
        <f aca="false">VLOOKUP(C173,'ST - MASSE CORPORELLE'!$A$3:$B$69,2)</f>
        <v>64</v>
      </c>
    </row>
    <row r="174" customFormat="false" ht="13" hidden="false" customHeight="true" outlineLevel="0" collapsed="false">
      <c r="A174" s="17" t="s">
        <v>1087</v>
      </c>
      <c r="B174" s="50" t="n">
        <f aca="false">(RATES!I174/RATES!H174)*10</f>
        <v>32.7027027027027</v>
      </c>
      <c r="C174" s="27" t="n">
        <f aca="false">B174-((RATES!H174-73)/10)</f>
        <v>32.6027027027027</v>
      </c>
      <c r="D174" s="27" t="n">
        <f aca="false">VLOOKUP(C174,'ST - MASSE CORPORELLE'!$A$3:$B$69,2)</f>
        <v>99</v>
      </c>
    </row>
    <row r="175" customFormat="false" ht="13" hidden="false" customHeight="true" outlineLevel="0" collapsed="false">
      <c r="A175" s="17" t="s">
        <v>1091</v>
      </c>
      <c r="B175" s="50" t="n">
        <f aca="false">(RATES!I175/RATES!H175)*10</f>
        <v>26.3513513513513</v>
      </c>
      <c r="C175" s="27" t="n">
        <f aca="false">B175-((RATES!H175-73)/10)</f>
        <v>26.2513513513513</v>
      </c>
      <c r="D175" s="27" t="n">
        <f aca="false">VLOOKUP(C175,'ST - MASSE CORPORELLE'!$A$3:$B$69,2)</f>
        <v>52</v>
      </c>
    </row>
    <row r="176" customFormat="false" ht="13" hidden="false" customHeight="true" outlineLevel="0" collapsed="false">
      <c r="A176" s="17" t="s">
        <v>1096</v>
      </c>
      <c r="B176" s="50" t="n">
        <f aca="false">(RATES!I176/RATES!H176)*10</f>
        <v>31.3333333333333</v>
      </c>
      <c r="C176" s="27" t="n">
        <f aca="false">B176-((RATES!H176-73)/10)</f>
        <v>31.1333333333333</v>
      </c>
      <c r="D176" s="27" t="n">
        <f aca="false">VLOOKUP(C176,'ST - MASSE CORPORELLE'!$A$3:$B$69,2)</f>
        <v>97</v>
      </c>
    </row>
    <row r="177" customFormat="false" ht="13" hidden="false" customHeight="true" outlineLevel="0" collapsed="false">
      <c r="A177" s="17" t="s">
        <v>1100</v>
      </c>
      <c r="B177" s="50" t="n">
        <f aca="false">(RATES!I177/RATES!H177)*10</f>
        <v>26.7123287671233</v>
      </c>
      <c r="C177" s="27" t="n">
        <f aca="false">B177-((RATES!H177-73)/10)</f>
        <v>26.7123287671233</v>
      </c>
      <c r="D177" s="27" t="n">
        <f aca="false">VLOOKUP(C177,'ST - MASSE CORPORELLE'!$A$3:$B$69,2)</f>
        <v>58</v>
      </c>
    </row>
    <row r="178" customFormat="false" ht="13" hidden="false" customHeight="true" outlineLevel="0" collapsed="false">
      <c r="A178" s="17" t="s">
        <v>1104</v>
      </c>
      <c r="B178" s="50" t="n">
        <f aca="false">(RATES!I178/RATES!H178)*10</f>
        <v>27.5</v>
      </c>
      <c r="C178" s="27" t="n">
        <f aca="false">B178-((RATES!H178-73)/10)</f>
        <v>27.6</v>
      </c>
      <c r="D178" s="27" t="n">
        <f aca="false">VLOOKUP(C178,'ST - MASSE CORPORELLE'!$A$3:$B$69,2)</f>
        <v>70</v>
      </c>
    </row>
    <row r="179" customFormat="false" ht="13" hidden="false" customHeight="true" outlineLevel="0" collapsed="false">
      <c r="A179" s="17" t="s">
        <v>1109</v>
      </c>
      <c r="B179" s="50" t="n">
        <f aca="false">(RATES!I179/RATES!H179)*10</f>
        <v>25.7142857142857</v>
      </c>
      <c r="C179" s="27" t="n">
        <f aca="false">B179-((RATES!H179-73)/10)</f>
        <v>26.0142857142857</v>
      </c>
      <c r="D179" s="27" t="n">
        <f aca="false">VLOOKUP(C179,'ST - MASSE CORPORELLE'!$A$3:$B$69,2)</f>
        <v>49</v>
      </c>
    </row>
    <row r="180" customFormat="false" ht="13" hidden="false" customHeight="true" outlineLevel="0" collapsed="false">
      <c r="A180" s="17" t="s">
        <v>1114</v>
      </c>
      <c r="B180" s="50" t="n">
        <f aca="false">(RATES!I180/RATES!H180)*10</f>
        <v>23.4722222222222</v>
      </c>
      <c r="C180" s="27" t="n">
        <f aca="false">B180-((RATES!H180-73)/10)</f>
        <v>23.5722222222222</v>
      </c>
      <c r="D180" s="27" t="n">
        <f aca="false">VLOOKUP(C180,'ST - MASSE CORPORELLE'!$A$3:$B$69,2)</f>
        <v>34</v>
      </c>
    </row>
    <row r="181" customFormat="false" ht="13" hidden="false" customHeight="true" outlineLevel="0" collapsed="false">
      <c r="A181" s="17" t="s">
        <v>1119</v>
      </c>
      <c r="B181" s="50" t="n">
        <f aca="false">(RATES!I181/RATES!H181)*10</f>
        <v>27.0833333333333</v>
      </c>
      <c r="C181" s="27" t="n">
        <f aca="false">B181-((RATES!H181-73)/10)</f>
        <v>27.1833333333333</v>
      </c>
      <c r="D181" s="27" t="n">
        <f aca="false">VLOOKUP(C181,'ST - MASSE CORPORELLE'!$A$3:$B$69,2)</f>
        <v>64</v>
      </c>
    </row>
    <row r="182" customFormat="false" ht="13" hidden="false" customHeight="true" outlineLevel="0" collapsed="false">
      <c r="A182" s="17" t="s">
        <v>1123</v>
      </c>
      <c r="B182" s="50" t="n">
        <f aca="false">(RATES!I182/RATES!H182)*10</f>
        <v>28.9189189189189</v>
      </c>
      <c r="C182" s="27" t="n">
        <f aca="false">B182-((RATES!H182-73)/10)</f>
        <v>28.8189189189189</v>
      </c>
      <c r="D182" s="27" t="n">
        <f aca="false">VLOOKUP(C182,'ST - MASSE CORPORELLE'!$A$3:$B$69,2)</f>
        <v>85</v>
      </c>
    </row>
    <row r="183" customFormat="false" ht="13" hidden="false" customHeight="true" outlineLevel="0" collapsed="false">
      <c r="A183" s="17" t="s">
        <v>1126</v>
      </c>
      <c r="B183" s="50" t="n">
        <f aca="false">(RATES!I183/RATES!H183)*10</f>
        <v>27.2</v>
      </c>
      <c r="C183" s="27" t="n">
        <f aca="false">B183-((RATES!H183-73)/10)</f>
        <v>27</v>
      </c>
      <c r="D183" s="27" t="n">
        <f aca="false">VLOOKUP(C183,'ST - MASSE CORPORELLE'!$A$3:$B$69,2)</f>
        <v>62</v>
      </c>
    </row>
    <row r="184" customFormat="false" ht="13" hidden="false" customHeight="true" outlineLevel="0" collapsed="false">
      <c r="A184" s="17" t="s">
        <v>1130</v>
      </c>
      <c r="B184" s="50" t="n">
        <f aca="false">(RATES!I184/RATES!H184)*10</f>
        <v>26.8</v>
      </c>
      <c r="C184" s="27" t="n">
        <f aca="false">B184-((RATES!H184-73)/10)</f>
        <v>26.6</v>
      </c>
      <c r="D184" s="27" t="n">
        <f aca="false">VLOOKUP(C184,'ST - MASSE CORPORELLE'!$A$3:$B$69,2)</f>
        <v>57</v>
      </c>
    </row>
    <row r="185" customFormat="false" ht="13" hidden="false" customHeight="true" outlineLevel="0" collapsed="false">
      <c r="A185" s="17" t="s">
        <v>1134</v>
      </c>
      <c r="B185" s="50" t="n">
        <f aca="false">(RATES!I185/RATES!H185)*10</f>
        <v>25</v>
      </c>
      <c r="C185" s="27" t="n">
        <f aca="false">B185-((RATES!H185-73)/10)</f>
        <v>24.9</v>
      </c>
      <c r="D185" s="27" t="n">
        <f aca="false">VLOOKUP(C185,'ST - MASSE CORPORELLE'!$A$3:$B$69,2)</f>
        <v>39</v>
      </c>
    </row>
    <row r="186" customFormat="false" ht="13" hidden="false" customHeight="true" outlineLevel="0" collapsed="false">
      <c r="A186" s="17" t="s">
        <v>1139</v>
      </c>
      <c r="B186" s="50" t="n">
        <f aca="false">(RATES!I186/RATES!H186)*10</f>
        <v>26.7142857142857</v>
      </c>
      <c r="C186" s="27" t="n">
        <f aca="false">B186-((RATES!H186-73)/10)</f>
        <v>27.0142857142857</v>
      </c>
      <c r="D186" s="27" t="n">
        <f aca="false">VLOOKUP(C186,'ST - MASSE CORPORELLE'!$A$3:$B$69,2)</f>
        <v>62</v>
      </c>
    </row>
    <row r="187" customFormat="false" ht="13" hidden="false" customHeight="true" outlineLevel="0" collapsed="false">
      <c r="A187" s="17" t="s">
        <v>1143</v>
      </c>
      <c r="B187" s="50" t="n">
        <f aca="false">(RATES!I187/RATES!H187)*10</f>
        <v>24.5070422535211</v>
      </c>
      <c r="C187" s="27" t="n">
        <f aca="false">B187-((RATES!H187-73)/10)</f>
        <v>24.7070422535211</v>
      </c>
      <c r="D187" s="27" t="n">
        <f aca="false">VLOOKUP(C187,'ST - MASSE CORPORELLE'!$A$3:$B$69,2)</f>
        <v>38</v>
      </c>
    </row>
    <row r="188" customFormat="false" ht="13" hidden="false" customHeight="true" outlineLevel="0" collapsed="false">
      <c r="A188" s="17" t="s">
        <v>1147</v>
      </c>
      <c r="B188" s="50" t="n">
        <f aca="false">(RATES!I188/RATES!H188)*10</f>
        <v>26.056338028169</v>
      </c>
      <c r="C188" s="27" t="n">
        <f aca="false">B188-((RATES!H188-73)/10)</f>
        <v>26.256338028169</v>
      </c>
      <c r="D188" s="27" t="n">
        <f aca="false">VLOOKUP(C188,'ST - MASSE CORPORELLE'!$A$3:$B$69,2)</f>
        <v>52</v>
      </c>
    </row>
    <row r="189" customFormat="false" ht="13" hidden="false" customHeight="true" outlineLevel="0" collapsed="false">
      <c r="A189" s="17" t="s">
        <v>1152</v>
      </c>
      <c r="B189" s="50" t="n">
        <f aca="false">(RATES!I189/RATES!H189)*10</f>
        <v>24.2857142857143</v>
      </c>
      <c r="C189" s="27" t="n">
        <f aca="false">B189-((RATES!H189-73)/10)</f>
        <v>24.5857142857143</v>
      </c>
      <c r="D189" s="27" t="n">
        <f aca="false">VLOOKUP(C189,'ST - MASSE CORPORELLE'!$A$3:$B$69,2)</f>
        <v>38</v>
      </c>
    </row>
    <row r="190" customFormat="false" ht="13" hidden="false" customHeight="true" outlineLevel="0" collapsed="false">
      <c r="A190" s="17" t="s">
        <v>1156</v>
      </c>
      <c r="B190" s="50" t="n">
        <f aca="false">(RATES!I190/RATES!H190)*10</f>
        <v>27.972972972973</v>
      </c>
      <c r="C190" s="27" t="n">
        <f aca="false">B190-((RATES!H190-73)/10)</f>
        <v>27.872972972973</v>
      </c>
      <c r="D190" s="27" t="n">
        <f aca="false">VLOOKUP(C190,'ST - MASSE CORPORELLE'!$A$3:$B$69,2)</f>
        <v>73</v>
      </c>
    </row>
    <row r="191" customFormat="false" ht="13" hidden="false" customHeight="true" outlineLevel="0" collapsed="false">
      <c r="A191" s="17" t="s">
        <v>1160</v>
      </c>
      <c r="B191" s="50" t="n">
        <f aca="false">(RATES!I191/RATES!H191)*10</f>
        <v>26.3888888888889</v>
      </c>
      <c r="C191" s="27" t="n">
        <f aca="false">B191-((RATES!H191-73)/10)</f>
        <v>26.4888888888889</v>
      </c>
      <c r="D191" s="27" t="n">
        <f aca="false">VLOOKUP(C191,'ST - MASSE CORPORELLE'!$A$3:$B$69,2)</f>
        <v>55</v>
      </c>
    </row>
    <row r="192" customFormat="false" ht="13" hidden="false" customHeight="true" outlineLevel="0" collapsed="false">
      <c r="A192" s="17" t="s">
        <v>1164</v>
      </c>
      <c r="B192" s="50" t="n">
        <f aca="false">(RATES!I192/RATES!H192)*10</f>
        <v>29.0909090909091</v>
      </c>
      <c r="C192" s="27" t="n">
        <f aca="false">B192-((RATES!H192-73)/10)</f>
        <v>28.6909090909091</v>
      </c>
      <c r="D192" s="27" t="n">
        <f aca="false">VLOOKUP(C192,'ST - MASSE CORPORELLE'!$A$3:$B$69,2)</f>
        <v>84</v>
      </c>
    </row>
    <row r="193" customFormat="false" ht="13" hidden="false" customHeight="true" outlineLevel="0" collapsed="false">
      <c r="A193" s="17" t="s">
        <v>1168</v>
      </c>
      <c r="B193" s="50" t="n">
        <f aca="false">(RATES!I193/RATES!H193)*10</f>
        <v>28.3783783783784</v>
      </c>
      <c r="C193" s="27" t="n">
        <f aca="false">B193-((RATES!H193-73)/10)</f>
        <v>28.2783783783784</v>
      </c>
      <c r="D193" s="27" t="n">
        <f aca="false">VLOOKUP(C193,'ST - MASSE CORPORELLE'!$A$3:$B$69,2)</f>
        <v>79</v>
      </c>
    </row>
    <row r="194" customFormat="false" ht="13" hidden="false" customHeight="true" outlineLevel="0" collapsed="false">
      <c r="A194" s="17" t="s">
        <v>1174</v>
      </c>
      <c r="B194" s="50" t="n">
        <f aca="false">(RATES!I194/RATES!H194)*10</f>
        <v>27.3972602739726</v>
      </c>
      <c r="C194" s="27" t="n">
        <f aca="false">B194-((RATES!H194-73)/10)</f>
        <v>27.3972602739726</v>
      </c>
      <c r="D194" s="27" t="n">
        <f aca="false">VLOOKUP(C194,'ST - MASSE CORPORELLE'!$A$3:$B$69,2)</f>
        <v>67</v>
      </c>
    </row>
    <row r="195" customFormat="false" ht="13" hidden="false" customHeight="true" outlineLevel="0" collapsed="false">
      <c r="A195" s="17" t="s">
        <v>1178</v>
      </c>
      <c r="B195" s="50" t="n">
        <f aca="false">(RATES!I195/RATES!H195)*10</f>
        <v>26.8493150684932</v>
      </c>
      <c r="C195" s="27" t="n">
        <f aca="false">B195-((RATES!H195-73)/10)</f>
        <v>26.8493150684932</v>
      </c>
      <c r="D195" s="27" t="n">
        <f aca="false">VLOOKUP(C195,'ST - MASSE CORPORELLE'!$A$3:$B$69,2)</f>
        <v>60</v>
      </c>
    </row>
    <row r="196" customFormat="false" ht="13" hidden="false" customHeight="true" outlineLevel="0" collapsed="false">
      <c r="A196" s="17" t="s">
        <v>1183</v>
      </c>
      <c r="B196" s="50" t="n">
        <f aca="false">(RATES!I196/RATES!H196)*10</f>
        <v>25.4166666666667</v>
      </c>
      <c r="C196" s="27" t="n">
        <f aca="false">B196-((RATES!H196-73)/10)</f>
        <v>25.5166666666667</v>
      </c>
      <c r="D196" s="27" t="n">
        <f aca="false">VLOOKUP(C196,'ST - MASSE CORPORELLE'!$A$3:$B$69,2)</f>
        <v>44</v>
      </c>
    </row>
    <row r="197" customFormat="false" ht="13" hidden="false" customHeight="true" outlineLevel="0" collapsed="false">
      <c r="A197" s="17" t="s">
        <v>1187</v>
      </c>
      <c r="B197" s="50" t="n">
        <f aca="false">(RATES!I197/RATES!H197)*10</f>
        <v>30.2739726027397</v>
      </c>
      <c r="C197" s="27" t="n">
        <f aca="false">B197-((RATES!H197-73)/10)</f>
        <v>30.2739726027397</v>
      </c>
      <c r="D197" s="27" t="n">
        <f aca="false">VLOOKUP(C197,'ST - MASSE CORPORELLE'!$A$3:$B$69,2)</f>
        <v>94</v>
      </c>
    </row>
    <row r="198" customFormat="false" ht="13" hidden="false" customHeight="true" outlineLevel="0" collapsed="false">
      <c r="A198" s="17" t="s">
        <v>1191</v>
      </c>
      <c r="B198" s="50" t="n">
        <f aca="false">(RATES!I198/RATES!H198)*10</f>
        <v>29.4871794871795</v>
      </c>
      <c r="C198" s="27" t="n">
        <f aca="false">B198-((RATES!H198-73)/10)</f>
        <v>28.9871794871795</v>
      </c>
      <c r="D198" s="27" t="n">
        <f aca="false">VLOOKUP(C198,'ST - MASSE CORPORELLE'!$A$3:$B$69,2)</f>
        <v>86</v>
      </c>
    </row>
    <row r="199" customFormat="false" ht="13" hidden="false" customHeight="true" outlineLevel="0" collapsed="false">
      <c r="A199" s="17" t="s">
        <v>1196</v>
      </c>
      <c r="B199" s="50" t="n">
        <f aca="false">(RATES!I199/RATES!H199)*10</f>
        <v>27.0833333333333</v>
      </c>
      <c r="C199" s="27" t="n">
        <f aca="false">B199-((RATES!H199-73)/10)</f>
        <v>27.1833333333333</v>
      </c>
      <c r="D199" s="27" t="n">
        <f aca="false">VLOOKUP(C199,'ST - MASSE CORPORELLE'!$A$3:$B$69,2)</f>
        <v>64</v>
      </c>
    </row>
    <row r="200" customFormat="false" ht="13" hidden="false" customHeight="true" outlineLevel="0" collapsed="false">
      <c r="A200" s="17" t="s">
        <v>1201</v>
      </c>
      <c r="B200" s="50" t="n">
        <f aca="false">(RATES!I200/RATES!H200)*10</f>
        <v>27.3972602739726</v>
      </c>
      <c r="C200" s="27" t="n">
        <f aca="false">B200-((RATES!H200-73)/10)</f>
        <v>27.3972602739726</v>
      </c>
      <c r="D200" s="27" t="n">
        <f aca="false">VLOOKUP(C200,'ST - MASSE CORPORELLE'!$A$3:$B$69,2)</f>
        <v>67</v>
      </c>
    </row>
    <row r="201" customFormat="false" ht="13" hidden="false" customHeight="true" outlineLevel="0" collapsed="false">
      <c r="A201" s="17" t="s">
        <v>1205</v>
      </c>
      <c r="B201" s="50" t="n">
        <f aca="false">(RATES!I201/RATES!H201)*10</f>
        <v>28.1944444444444</v>
      </c>
      <c r="C201" s="27" t="n">
        <f aca="false">B201-((RATES!H201-73)/10)</f>
        <v>28.2944444444445</v>
      </c>
      <c r="D201" s="27" t="n">
        <f aca="false">VLOOKUP(C201,'ST - MASSE CORPORELLE'!$A$3:$B$69,2)</f>
        <v>79</v>
      </c>
    </row>
    <row r="202" customFormat="false" ht="13" hidden="false" customHeight="true" outlineLevel="0" collapsed="false">
      <c r="A202" s="17" t="s">
        <v>1209</v>
      </c>
      <c r="B202" s="50" t="n">
        <f aca="false">(RATES!I202/RATES!H202)*10</f>
        <v>25.6944444444444</v>
      </c>
      <c r="C202" s="27" t="n">
        <f aca="false">B202-((RATES!H202-73)/10)</f>
        <v>25.7944444444445</v>
      </c>
      <c r="D202" s="27" t="n">
        <f aca="false">VLOOKUP(C202,'ST - MASSE CORPORELLE'!$A$3:$B$69,2)</f>
        <v>47</v>
      </c>
    </row>
    <row r="203" customFormat="false" ht="13" hidden="false" customHeight="true" outlineLevel="0" collapsed="false">
      <c r="A203" s="17" t="s">
        <v>1213</v>
      </c>
      <c r="B203" s="50" t="n">
        <f aca="false">(RATES!I203/RATES!H203)*10</f>
        <v>27.4285714285714</v>
      </c>
      <c r="C203" s="27" t="n">
        <f aca="false">B203-((RATES!H203-73)/10)</f>
        <v>27.7285714285714</v>
      </c>
      <c r="D203" s="27" t="n">
        <f aca="false">VLOOKUP(C203,'ST - MASSE CORPORELLE'!$A$3:$B$69,2)</f>
        <v>71</v>
      </c>
    </row>
    <row r="204" customFormat="false" ht="13" hidden="false" customHeight="true" outlineLevel="0" collapsed="false">
      <c r="A204" s="17" t="s">
        <v>1217</v>
      </c>
      <c r="B204" s="50" t="n">
        <f aca="false">(RATES!I204/RATES!H204)*10</f>
        <v>26.3013698630137</v>
      </c>
      <c r="C204" s="27" t="n">
        <f aca="false">B204-((RATES!H204-73)/10)</f>
        <v>26.3013698630137</v>
      </c>
      <c r="D204" s="27" t="n">
        <f aca="false">VLOOKUP(C204,'ST - MASSE CORPORELLE'!$A$3:$B$69,2)</f>
        <v>53</v>
      </c>
    </row>
    <row r="205" customFormat="false" ht="13" hidden="false" customHeight="true" outlineLevel="0" collapsed="false">
      <c r="A205" s="17" t="s">
        <v>1222</v>
      </c>
      <c r="B205" s="50" t="n">
        <f aca="false">(RATES!I205/RATES!H205)*10</f>
        <v>27.8947368421053</v>
      </c>
      <c r="C205" s="27" t="n">
        <f aca="false">B205-((RATES!H205-73)/10)</f>
        <v>27.5947368421053</v>
      </c>
      <c r="D205" s="27" t="n">
        <f aca="false">VLOOKUP(C205,'ST - MASSE CORPORELLE'!$A$3:$B$69,2)</f>
        <v>69</v>
      </c>
    </row>
    <row r="206" customFormat="false" ht="13" hidden="false" customHeight="true" outlineLevel="0" collapsed="false">
      <c r="A206" s="17" t="s">
        <v>1226</v>
      </c>
      <c r="B206" s="50" t="n">
        <f aca="false">(RATES!I206/RATES!H206)*10</f>
        <v>25.7352941176471</v>
      </c>
      <c r="C206" s="27" t="n">
        <f aca="false">B206-((RATES!H206-73)/10)</f>
        <v>26.2352941176471</v>
      </c>
      <c r="D206" s="27" t="n">
        <f aca="false">VLOOKUP(C206,'ST - MASSE CORPORELLE'!$A$3:$B$69,2)</f>
        <v>52</v>
      </c>
    </row>
    <row r="207" customFormat="false" ht="13" hidden="false" customHeight="true" outlineLevel="0" collapsed="false">
      <c r="A207" s="17" t="s">
        <v>1231</v>
      </c>
      <c r="B207" s="50" t="n">
        <f aca="false">(RATES!I207/RATES!H207)*10</f>
        <v>28.4</v>
      </c>
      <c r="C207" s="27" t="n">
        <f aca="false">B207-((RATES!H207-73)/10)</f>
        <v>28.2</v>
      </c>
      <c r="D207" s="27" t="n">
        <f aca="false">VLOOKUP(C207,'ST - MASSE CORPORELLE'!$A$3:$B$69,2)</f>
        <v>78</v>
      </c>
    </row>
    <row r="208" customFormat="false" ht="13" hidden="false" customHeight="true" outlineLevel="0" collapsed="false">
      <c r="A208" s="17" t="s">
        <v>1236</v>
      </c>
      <c r="B208" s="50" t="n">
        <f aca="false">(RATES!I208/RATES!H208)*10</f>
        <v>26.4705882352941</v>
      </c>
      <c r="C208" s="27" t="n">
        <f aca="false">B208-((RATES!H208-73)/10)</f>
        <v>26.9705882352941</v>
      </c>
      <c r="D208" s="27" t="n">
        <f aca="false">VLOOKUP(C208,'ST - MASSE CORPORELLE'!$A$3:$B$69,2)</f>
        <v>62</v>
      </c>
    </row>
    <row r="209" customFormat="false" ht="13" hidden="false" customHeight="true" outlineLevel="0" collapsed="false">
      <c r="A209" s="17" t="s">
        <v>1241</v>
      </c>
      <c r="B209" s="50" t="n">
        <f aca="false">(RATES!I209/RATES!H209)*10</f>
        <v>28.4931506849315</v>
      </c>
      <c r="C209" s="27" t="n">
        <f aca="false">B209-((RATES!H209-73)/10)</f>
        <v>28.4931506849315</v>
      </c>
      <c r="D209" s="27" t="n">
        <f aca="false">VLOOKUP(C209,'ST - MASSE CORPORELLE'!$A$3:$B$69,2)</f>
        <v>82</v>
      </c>
    </row>
    <row r="210" customFormat="false" ht="13" hidden="false" customHeight="true" outlineLevel="0" collapsed="false">
      <c r="A210" s="17" t="s">
        <v>1245</v>
      </c>
      <c r="B210" s="50" t="n">
        <f aca="false">(RATES!I210/RATES!H210)*10</f>
        <v>29.0277777777778</v>
      </c>
      <c r="C210" s="27" t="n">
        <f aca="false">B210-((RATES!H210-73)/10)</f>
        <v>29.1277777777778</v>
      </c>
      <c r="D210" s="27" t="n">
        <f aca="false">VLOOKUP(C210,'ST - MASSE CORPORELLE'!$A$3:$B$69,2)</f>
        <v>87</v>
      </c>
    </row>
    <row r="211" customFormat="false" ht="13" hidden="false" customHeight="true" outlineLevel="0" collapsed="false">
      <c r="A211" s="17" t="s">
        <v>1250</v>
      </c>
      <c r="B211" s="50" t="n">
        <f aca="false">(RATES!I211/RATES!H211)*10</f>
        <v>27.7027027027027</v>
      </c>
      <c r="C211" s="27" t="n">
        <f aca="false">B211-((RATES!H211-73)/10)</f>
        <v>27.6027027027027</v>
      </c>
      <c r="D211" s="27" t="n">
        <f aca="false">VLOOKUP(C211,'ST - MASSE CORPORELLE'!$A$3:$B$69,2)</f>
        <v>70</v>
      </c>
    </row>
    <row r="212" customFormat="false" ht="13" hidden="false" customHeight="true" outlineLevel="0" collapsed="false">
      <c r="A212" s="17" t="s">
        <v>1254</v>
      </c>
      <c r="B212" s="50" t="n">
        <f aca="false">(RATES!I212/RATES!H212)*10</f>
        <v>24.6376811594203</v>
      </c>
      <c r="C212" s="27" t="n">
        <f aca="false">B212-((RATES!H212-73)/10)</f>
        <v>25.0376811594203</v>
      </c>
      <c r="D212" s="27" t="n">
        <f aca="false">VLOOKUP(C212,'ST - MASSE CORPORELLE'!$A$3:$B$69,2)</f>
        <v>40</v>
      </c>
    </row>
    <row r="213" customFormat="false" ht="13" hidden="false" customHeight="true" outlineLevel="0" collapsed="false">
      <c r="A213" s="17" t="s">
        <v>1258</v>
      </c>
      <c r="B213" s="50" t="n">
        <f aca="false">(RATES!I213/RATES!H213)*10</f>
        <v>27.0833333333333</v>
      </c>
      <c r="C213" s="27" t="n">
        <f aca="false">B213-((RATES!H213-73)/10)</f>
        <v>27.1833333333333</v>
      </c>
      <c r="D213" s="27" t="n">
        <f aca="false">VLOOKUP(C213,'ST - MASSE CORPORELLE'!$A$3:$B$69,2)</f>
        <v>64</v>
      </c>
    </row>
    <row r="214" customFormat="false" ht="13" hidden="false" customHeight="true" outlineLevel="0" collapsed="false">
      <c r="A214" s="17" t="s">
        <v>1262</v>
      </c>
      <c r="B214" s="50" t="n">
        <f aca="false">(RATES!I214/RATES!H214)*10</f>
        <v>27.8378378378378</v>
      </c>
      <c r="C214" s="27" t="n">
        <f aca="false">B214-((RATES!H214-73)/10)</f>
        <v>27.7378378378378</v>
      </c>
      <c r="D214" s="27" t="n">
        <f aca="false">VLOOKUP(C214,'ST - MASSE CORPORELLE'!$A$3:$B$69,2)</f>
        <v>71</v>
      </c>
    </row>
    <row r="215" customFormat="false" ht="13" hidden="false" customHeight="true" outlineLevel="0" collapsed="false">
      <c r="A215" s="17" t="s">
        <v>1267</v>
      </c>
      <c r="B215" s="50" t="n">
        <f aca="false">(RATES!I215/RATES!H215)*10</f>
        <v>30.6666666666667</v>
      </c>
      <c r="C215" s="27" t="n">
        <f aca="false">B215-((RATES!H215-73)/10)</f>
        <v>30.4666666666667</v>
      </c>
      <c r="D215" s="27" t="n">
        <f aca="false">VLOOKUP(C215,'ST - MASSE CORPORELLE'!$A$3:$B$69,2)</f>
        <v>95</v>
      </c>
    </row>
    <row r="216" customFormat="false" ht="13" hidden="false" customHeight="true" outlineLevel="0" collapsed="false">
      <c r="A216" s="17" t="s">
        <v>1272</v>
      </c>
      <c r="B216" s="50" t="n">
        <f aca="false">(RATES!I216/RATES!H216)*10</f>
        <v>27.7027027027027</v>
      </c>
      <c r="C216" s="27" t="n">
        <f aca="false">B216-((RATES!H216-73)/10)</f>
        <v>27.6027027027027</v>
      </c>
      <c r="D216" s="27" t="n">
        <f aca="false">VLOOKUP(C216,'ST - MASSE CORPORELLE'!$A$3:$B$69,2)</f>
        <v>70</v>
      </c>
    </row>
    <row r="217" customFormat="false" ht="13" hidden="false" customHeight="true" outlineLevel="0" collapsed="false">
      <c r="A217" s="17" t="s">
        <v>1276</v>
      </c>
      <c r="B217" s="50" t="n">
        <f aca="false">(RATES!I217/RATES!H217)*10</f>
        <v>29.041095890411</v>
      </c>
      <c r="C217" s="27" t="n">
        <f aca="false">B217-((RATES!H217-73)/10)</f>
        <v>29.041095890411</v>
      </c>
      <c r="D217" s="27" t="n">
        <f aca="false">VLOOKUP(C217,'ST - MASSE CORPORELLE'!$A$3:$B$69,2)</f>
        <v>87</v>
      </c>
    </row>
    <row r="218" customFormat="false" ht="13" hidden="false" customHeight="true" outlineLevel="0" collapsed="false">
      <c r="A218" s="17" t="s">
        <v>1282</v>
      </c>
      <c r="B218" s="50" t="n">
        <f aca="false">(RATES!I218/RATES!H218)*10</f>
        <v>27.9452054794521</v>
      </c>
      <c r="C218" s="27" t="n">
        <f aca="false">B218-((RATES!H218-73)/10)</f>
        <v>27.9452054794521</v>
      </c>
      <c r="D218" s="27" t="n">
        <f aca="false">VLOOKUP(C218,'ST - MASSE CORPORELLE'!$A$3:$B$69,2)</f>
        <v>74</v>
      </c>
    </row>
    <row r="219" customFormat="false" ht="13" hidden="false" customHeight="true" outlineLevel="0" collapsed="false">
      <c r="A219" s="17" t="s">
        <v>1286</v>
      </c>
      <c r="B219" s="50" t="n">
        <f aca="false">(RATES!I219/RATES!H219)*10</f>
        <v>23.8235294117647</v>
      </c>
      <c r="C219" s="27" t="n">
        <f aca="false">B219-((RATES!H219-73)/10)</f>
        <v>24.3235294117647</v>
      </c>
      <c r="D219" s="27" t="n">
        <f aca="false">VLOOKUP(C219,'ST - MASSE CORPORELLE'!$A$3:$B$69,2)</f>
        <v>36</v>
      </c>
    </row>
    <row r="220" customFormat="false" ht="13" hidden="false" customHeight="true" outlineLevel="0" collapsed="false">
      <c r="A220" s="17" t="s">
        <v>1292</v>
      </c>
      <c r="B220" s="50" t="n">
        <f aca="false">(RATES!I220/RATES!H220)*10</f>
        <v>27.0666666666667</v>
      </c>
      <c r="C220" s="27" t="n">
        <f aca="false">B220-((RATES!H220-73)/10)</f>
        <v>26.8666666666667</v>
      </c>
      <c r="D220" s="27" t="n">
        <f aca="false">VLOOKUP(C220,'ST - MASSE CORPORELLE'!$A$3:$B$69,2)</f>
        <v>60</v>
      </c>
    </row>
    <row r="221" customFormat="false" ht="13" hidden="false" customHeight="true" outlineLevel="0" collapsed="false">
      <c r="A221" s="17" t="s">
        <v>1296</v>
      </c>
      <c r="B221" s="50" t="n">
        <f aca="false">(RATES!I221/RATES!H221)*10</f>
        <v>26.8055555555555</v>
      </c>
      <c r="C221" s="27" t="n">
        <f aca="false">B221-((RATES!H221-73)/10)</f>
        <v>26.9055555555556</v>
      </c>
      <c r="D221" s="27" t="n">
        <f aca="false">VLOOKUP(C221,'ST - MASSE CORPORELLE'!$A$3:$B$69,2)</f>
        <v>61</v>
      </c>
    </row>
    <row r="222" customFormat="false" ht="13" hidden="false" customHeight="true" outlineLevel="0" collapsed="false">
      <c r="A222" s="17" t="s">
        <v>1299</v>
      </c>
      <c r="B222" s="50" t="n">
        <f aca="false">(RATES!I222/RATES!H222)*10</f>
        <v>27.5714285714286</v>
      </c>
      <c r="C222" s="27" t="n">
        <f aca="false">B222-((RATES!H222-73)/10)</f>
        <v>27.8714285714286</v>
      </c>
      <c r="D222" s="27" t="n">
        <f aca="false">VLOOKUP(C222,'ST - MASSE CORPORELLE'!$A$3:$B$69,2)</f>
        <v>73</v>
      </c>
    </row>
    <row r="223" customFormat="false" ht="13" hidden="false" customHeight="true" outlineLevel="0" collapsed="false">
      <c r="A223" s="17" t="s">
        <v>1304</v>
      </c>
      <c r="B223" s="50" t="n">
        <f aca="false">(RATES!I223/RATES!H223)*10</f>
        <v>26.4285714285714</v>
      </c>
      <c r="C223" s="27" t="n">
        <f aca="false">B223-((RATES!H223-73)/10)</f>
        <v>26.7285714285714</v>
      </c>
      <c r="D223" s="27" t="n">
        <f aca="false">VLOOKUP(C223,'ST - MASSE CORPORELLE'!$A$3:$B$69,2)</f>
        <v>58</v>
      </c>
    </row>
    <row r="224" customFormat="false" ht="13" hidden="false" customHeight="true" outlineLevel="0" collapsed="false">
      <c r="A224" s="17" t="s">
        <v>1310</v>
      </c>
      <c r="B224" s="50" t="n">
        <f aca="false">(RATES!I224/RATES!H224)*10</f>
        <v>26.027397260274</v>
      </c>
      <c r="C224" s="27" t="n">
        <f aca="false">B224-((RATES!H224-73)/10)</f>
        <v>26.027397260274</v>
      </c>
      <c r="D224" s="27" t="n">
        <f aca="false">VLOOKUP(C224,'ST - MASSE CORPORELLE'!$A$3:$B$69,2)</f>
        <v>49</v>
      </c>
    </row>
    <row r="225" customFormat="false" ht="13" hidden="false" customHeight="true" outlineLevel="0" collapsed="false">
      <c r="A225" s="17" t="s">
        <v>1315</v>
      </c>
      <c r="B225" s="50" t="n">
        <f aca="false">(RATES!I225/RATES!H225)*10</f>
        <v>25</v>
      </c>
      <c r="C225" s="27" t="n">
        <f aca="false">B225-((RATES!H225-73)/10)</f>
        <v>25.1</v>
      </c>
      <c r="D225" s="27" t="n">
        <f aca="false">VLOOKUP(C225,'ST - MASSE CORPORELLE'!$A$3:$B$69,2)</f>
        <v>40</v>
      </c>
    </row>
    <row r="226" customFormat="false" ht="13" hidden="false" customHeight="true" outlineLevel="0" collapsed="false">
      <c r="A226" s="17" t="s">
        <v>1318</v>
      </c>
      <c r="B226" s="50" t="n">
        <f aca="false">(RATES!I226/RATES!H226)*10</f>
        <v>28.3783783783784</v>
      </c>
      <c r="C226" s="27" t="n">
        <f aca="false">B226-((RATES!H226-73)/10)</f>
        <v>28.2783783783784</v>
      </c>
      <c r="D226" s="27" t="n">
        <f aca="false">VLOOKUP(C226,'ST - MASSE CORPORELLE'!$A$3:$B$69,2)</f>
        <v>79</v>
      </c>
    </row>
    <row r="227" customFormat="false" ht="13" hidden="false" customHeight="true" outlineLevel="0" collapsed="false">
      <c r="A227" s="17" t="s">
        <v>1321</v>
      </c>
      <c r="B227" s="50" t="n">
        <f aca="false">(RATES!I227/RATES!H227)*10</f>
        <v>25.6</v>
      </c>
      <c r="C227" s="27" t="n">
        <f aca="false">B227-((RATES!H227-73)/10)</f>
        <v>25.4</v>
      </c>
      <c r="D227" s="27" t="n">
        <f aca="false">VLOOKUP(C227,'ST - MASSE CORPORELLE'!$A$3:$B$69,2)</f>
        <v>43</v>
      </c>
    </row>
    <row r="228" customFormat="false" ht="13" hidden="false" customHeight="true" outlineLevel="0" collapsed="false">
      <c r="A228" s="17" t="s">
        <v>1325</v>
      </c>
      <c r="B228" s="50" t="n">
        <f aca="false">(RATES!I228/RATES!H228)*10</f>
        <v>25.3424657534247</v>
      </c>
      <c r="C228" s="27" t="n">
        <f aca="false">B228-((RATES!H228-73)/10)</f>
        <v>25.3424657534247</v>
      </c>
      <c r="D228" s="27" t="n">
        <f aca="false">VLOOKUP(C228,'ST - MASSE CORPORELLE'!$A$3:$B$69,2)</f>
        <v>43</v>
      </c>
    </row>
    <row r="229" customFormat="false" ht="13" hidden="false" customHeight="true" outlineLevel="0" collapsed="false">
      <c r="A229" s="17" t="s">
        <v>1329</v>
      </c>
      <c r="B229" s="50" t="n">
        <f aca="false">(RATES!I229/RATES!H229)*10</f>
        <v>29.0789473684211</v>
      </c>
      <c r="C229" s="27" t="n">
        <f aca="false">B229-((RATES!H229-73)/10)</f>
        <v>28.7789473684211</v>
      </c>
      <c r="D229" s="27" t="n">
        <f aca="false">VLOOKUP(C229,'ST - MASSE CORPORELLE'!$A$3:$B$69,2)</f>
        <v>85</v>
      </c>
    </row>
    <row r="230" customFormat="false" ht="13" hidden="false" customHeight="true" outlineLevel="0" collapsed="false">
      <c r="A230" s="17" t="s">
        <v>1334</v>
      </c>
      <c r="B230" s="50" t="n">
        <f aca="false">(RATES!I230/RATES!H230)*10</f>
        <v>28</v>
      </c>
      <c r="C230" s="27" t="n">
        <f aca="false">B230-((RATES!H230-73)/10)</f>
        <v>27.8</v>
      </c>
      <c r="D230" s="27" t="n">
        <f aca="false">VLOOKUP(C230,'ST - MASSE CORPORELLE'!$A$3:$B$69,2)</f>
        <v>72</v>
      </c>
    </row>
    <row r="231" customFormat="false" ht="13" hidden="false" customHeight="true" outlineLevel="0" collapsed="false">
      <c r="A231" s="17" t="s">
        <v>1339</v>
      </c>
      <c r="B231" s="50" t="n">
        <f aca="false">(RATES!I231/RATES!H231)*10</f>
        <v>27.2222222222222</v>
      </c>
      <c r="C231" s="27" t="n">
        <f aca="false">B231-((RATES!H231-73)/10)</f>
        <v>27.3222222222222</v>
      </c>
      <c r="D231" s="27" t="n">
        <f aca="false">VLOOKUP(C231,'ST - MASSE CORPORELLE'!$A$3:$B$69,2)</f>
        <v>66</v>
      </c>
    </row>
    <row r="232" customFormat="false" ht="13" hidden="false" customHeight="true" outlineLevel="0" collapsed="false">
      <c r="A232" s="17" t="s">
        <v>1344</v>
      </c>
      <c r="B232" s="50" t="n">
        <f aca="false">(RATES!I232/RATES!H232)*10</f>
        <v>29.4666666666667</v>
      </c>
      <c r="C232" s="27" t="n">
        <f aca="false">B232-((RATES!H232-73)/10)</f>
        <v>29.2666666666667</v>
      </c>
      <c r="D232" s="27" t="n">
        <f aca="false">VLOOKUP(C232,'ST - MASSE CORPORELLE'!$A$3:$B$69,2)</f>
        <v>88</v>
      </c>
    </row>
    <row r="233" customFormat="false" ht="13" hidden="false" customHeight="true" outlineLevel="0" collapsed="false">
      <c r="A233" s="17" t="s">
        <v>1348</v>
      </c>
      <c r="B233" s="50" t="n">
        <f aca="false">(RATES!I233/RATES!H233)*10</f>
        <v>29.4444444444444</v>
      </c>
      <c r="C233" s="27" t="n">
        <f aca="false">B233-((RATES!H233-73)/10)</f>
        <v>29.5444444444445</v>
      </c>
      <c r="D233" s="27" t="n">
        <f aca="false">VLOOKUP(C233,'ST - MASSE CORPORELLE'!$A$3:$B$69,2)</f>
        <v>91</v>
      </c>
    </row>
    <row r="234" customFormat="false" ht="13" hidden="false" customHeight="true" outlineLevel="0" collapsed="false">
      <c r="A234" s="17" t="s">
        <v>1352</v>
      </c>
      <c r="B234" s="50" t="n">
        <f aca="false">(RATES!I234/RATES!H234)*10</f>
        <v>26.8656716417911</v>
      </c>
      <c r="C234" s="27" t="n">
        <f aca="false">B234-((RATES!H234-73)/10)</f>
        <v>27.4656716417911</v>
      </c>
      <c r="D234" s="27" t="n">
        <f aca="false">VLOOKUP(C234,'ST - MASSE CORPORELLE'!$A$3:$B$69,2)</f>
        <v>68</v>
      </c>
    </row>
    <row r="235" customFormat="false" ht="13" hidden="false" customHeight="true" outlineLevel="0" collapsed="false">
      <c r="A235" s="17" t="s">
        <v>1357</v>
      </c>
      <c r="B235" s="50" t="n">
        <f aca="false">(RATES!I235/RATES!H235)*10</f>
        <v>26.3513513513513</v>
      </c>
      <c r="C235" s="27" t="n">
        <f aca="false">B235-((RATES!H235-73)/10)</f>
        <v>26.2513513513513</v>
      </c>
      <c r="D235" s="27" t="n">
        <f aca="false">VLOOKUP(C235,'ST - MASSE CORPORELLE'!$A$3:$B$69,2)</f>
        <v>52</v>
      </c>
    </row>
    <row r="236" customFormat="false" ht="13" hidden="false" customHeight="true" outlineLevel="0" collapsed="false">
      <c r="A236" s="17" t="s">
        <v>1361</v>
      </c>
      <c r="B236" s="50" t="n">
        <f aca="false">(RATES!I236/RATES!H236)*10</f>
        <v>26.1111111111111</v>
      </c>
      <c r="C236" s="27" t="n">
        <f aca="false">B236-((RATES!H236-73)/10)</f>
        <v>26.2111111111111</v>
      </c>
      <c r="D236" s="27" t="n">
        <f aca="false">VLOOKUP(C236,'ST - MASSE CORPORELLE'!$A$3:$B$69,2)</f>
        <v>52</v>
      </c>
    </row>
    <row r="237" customFormat="false" ht="13" hidden="false" customHeight="true" outlineLevel="0" collapsed="false">
      <c r="A237" s="17" t="s">
        <v>1365</v>
      </c>
      <c r="B237" s="50" t="n">
        <f aca="false">(RATES!I237/RATES!H237)*10</f>
        <v>26.1111111111111</v>
      </c>
      <c r="C237" s="27" t="n">
        <f aca="false">B237-((RATES!H237-73)/10)</f>
        <v>26.2111111111111</v>
      </c>
      <c r="D237" s="27" t="n">
        <f aca="false">VLOOKUP(C237,'ST - MASSE CORPORELLE'!$A$3:$B$69,2)</f>
        <v>52</v>
      </c>
    </row>
    <row r="238" customFormat="false" ht="13" hidden="false" customHeight="true" outlineLevel="0" collapsed="false">
      <c r="A238" s="17" t="s">
        <v>1369</v>
      </c>
      <c r="B238" s="50" t="n">
        <f aca="false">(RATES!I238/RATES!H238)*10</f>
        <v>27.7777777777778</v>
      </c>
      <c r="C238" s="27" t="n">
        <f aca="false">B238-((RATES!H238-73)/10)</f>
        <v>27.8777777777778</v>
      </c>
      <c r="D238" s="27" t="n">
        <f aca="false">VLOOKUP(C238,'ST - MASSE CORPORELLE'!$A$3:$B$69,2)</f>
        <v>73</v>
      </c>
    </row>
    <row r="239" customFormat="false" ht="13" hidden="false" customHeight="true" outlineLevel="0" collapsed="false">
      <c r="A239" s="17" t="s">
        <v>1373</v>
      </c>
      <c r="B239" s="50" t="n">
        <f aca="false">(RATES!I239/RATES!H239)*10</f>
        <v>30.6756756756757</v>
      </c>
      <c r="C239" s="27" t="n">
        <f aca="false">B239-((RATES!H239-73)/10)</f>
        <v>30.5756756756757</v>
      </c>
      <c r="D239" s="27" t="n">
        <f aca="false">VLOOKUP(C239,'ST - MASSE CORPORELLE'!$A$3:$B$69,2)</f>
        <v>95</v>
      </c>
    </row>
    <row r="240" customFormat="false" ht="13" hidden="false" customHeight="true" outlineLevel="0" collapsed="false">
      <c r="A240" s="17" t="s">
        <v>1376</v>
      </c>
      <c r="B240" s="50" t="n">
        <f aca="false">(RATES!I240/RATES!H240)*10</f>
        <v>25.8904109589041</v>
      </c>
      <c r="C240" s="27" t="n">
        <f aca="false">B240-((RATES!H240-73)/10)</f>
        <v>25.8904109589041</v>
      </c>
      <c r="D240" s="27" t="n">
        <f aca="false">VLOOKUP(C240,'ST - MASSE CORPORELLE'!$A$3:$B$69,2)</f>
        <v>48</v>
      </c>
    </row>
    <row r="241" customFormat="false" ht="13" hidden="false" customHeight="true" outlineLevel="0" collapsed="false">
      <c r="A241" s="17" t="s">
        <v>1380</v>
      </c>
      <c r="B241" s="50" t="n">
        <f aca="false">(RATES!I241/RATES!H241)*10</f>
        <v>24.6376811594203</v>
      </c>
      <c r="C241" s="27" t="n">
        <f aca="false">B241-((RATES!H241-73)/10)</f>
        <v>25.0376811594203</v>
      </c>
      <c r="D241" s="27" t="n">
        <f aca="false">VLOOKUP(C241,'ST - MASSE CORPORELLE'!$A$3:$B$69,2)</f>
        <v>40</v>
      </c>
    </row>
    <row r="242" customFormat="false" ht="13" hidden="false" customHeight="true" outlineLevel="0" collapsed="false">
      <c r="A242" s="17" t="s">
        <v>1384</v>
      </c>
      <c r="B242" s="50" t="n">
        <f aca="false">(RATES!I242/RATES!H242)*10</f>
        <v>25.1351351351351</v>
      </c>
      <c r="C242" s="27" t="n">
        <f aca="false">B242-((RATES!H242-73)/10)</f>
        <v>25.0351351351351</v>
      </c>
      <c r="D242" s="27" t="n">
        <f aca="false">VLOOKUP(C242,'ST - MASSE CORPORELLE'!$A$3:$B$69,2)</f>
        <v>40</v>
      </c>
    </row>
    <row r="243" customFormat="false" ht="13" hidden="false" customHeight="true" outlineLevel="0" collapsed="false">
      <c r="A243" s="17" t="s">
        <v>1389</v>
      </c>
      <c r="B243" s="50" t="n">
        <f aca="false">(RATES!I243/RATES!H243)*10</f>
        <v>25.6521739130435</v>
      </c>
      <c r="C243" s="27" t="n">
        <f aca="false">B243-((RATES!H243-73)/10)</f>
        <v>26.0521739130435</v>
      </c>
      <c r="D243" s="27" t="n">
        <f aca="false">VLOOKUP(C243,'ST - MASSE CORPORELLE'!$A$3:$B$69,2)</f>
        <v>49</v>
      </c>
    </row>
    <row r="244" customFormat="false" ht="13" hidden="false" customHeight="true" outlineLevel="0" collapsed="false">
      <c r="A244" s="17" t="s">
        <v>1394</v>
      </c>
      <c r="B244" s="50" t="n">
        <f aca="false">(RATES!I244/RATES!H244)*10</f>
        <v>25.6</v>
      </c>
      <c r="C244" s="27" t="n">
        <f aca="false">B244-((RATES!H244-73)/10)</f>
        <v>25.4</v>
      </c>
      <c r="D244" s="27" t="n">
        <f aca="false">VLOOKUP(C244,'ST - MASSE CORPORELLE'!$A$3:$B$69,2)</f>
        <v>43</v>
      </c>
    </row>
    <row r="245" customFormat="false" ht="13" hidden="false" customHeight="true" outlineLevel="0" collapsed="false">
      <c r="A245" s="17" t="s">
        <v>1399</v>
      </c>
      <c r="B245" s="50" t="n">
        <f aca="false">(RATES!I245/RATES!H245)*10</f>
        <v>27.6388888888889</v>
      </c>
      <c r="C245" s="27" t="n">
        <f aca="false">B245-((RATES!H245-73)/10)</f>
        <v>27.7388888888889</v>
      </c>
      <c r="D245" s="27" t="n">
        <f aca="false">VLOOKUP(C245,'ST - MASSE CORPORELLE'!$A$3:$B$69,2)</f>
        <v>71</v>
      </c>
    </row>
    <row r="246" customFormat="false" ht="13" hidden="false" customHeight="true" outlineLevel="0" collapsed="false">
      <c r="A246" s="17" t="s">
        <v>1403</v>
      </c>
      <c r="B246" s="50" t="n">
        <f aca="false">(RATES!I246/RATES!H246)*10</f>
        <v>26.6666666666667</v>
      </c>
      <c r="C246" s="27" t="n">
        <f aca="false">B246-((RATES!H246-73)/10)</f>
        <v>26.7666666666667</v>
      </c>
      <c r="D246" s="27" t="n">
        <f aca="false">VLOOKUP(C246,'ST - MASSE CORPORELLE'!$A$3:$B$69,2)</f>
        <v>59</v>
      </c>
    </row>
    <row r="247" customFormat="false" ht="13" hidden="false" customHeight="true" outlineLevel="0" collapsed="false">
      <c r="A247" s="17" t="s">
        <v>1407</v>
      </c>
      <c r="B247" s="50" t="n">
        <f aca="false">(RATES!I247/RATES!H247)*10</f>
        <v>28.2894736842105</v>
      </c>
      <c r="C247" s="27" t="n">
        <f aca="false">B247-((RATES!H247-73)/10)</f>
        <v>27.9894736842105</v>
      </c>
      <c r="D247" s="27" t="n">
        <f aca="false">VLOOKUP(C247,'ST - MASSE CORPORELLE'!$A$3:$B$69,2)</f>
        <v>75</v>
      </c>
    </row>
    <row r="248" customFormat="false" ht="13" hidden="false" customHeight="true" outlineLevel="0" collapsed="false">
      <c r="A248" s="17" t="s">
        <v>1411</v>
      </c>
      <c r="B248" s="50" t="n">
        <f aca="false">(RATES!I248/RATES!H248)*10</f>
        <v>28.6666666666667</v>
      </c>
      <c r="C248" s="27" t="n">
        <f aca="false">B248-((RATES!H248-73)/10)</f>
        <v>28.4666666666667</v>
      </c>
      <c r="D248" s="27" t="n">
        <f aca="false">VLOOKUP(C248,'ST - MASSE CORPORELLE'!$A$3:$B$69,2)</f>
        <v>82</v>
      </c>
    </row>
    <row r="249" customFormat="false" ht="13" hidden="false" customHeight="true" outlineLevel="0" collapsed="false">
      <c r="A249" s="17" t="s">
        <v>1414</v>
      </c>
      <c r="B249" s="50" t="n">
        <f aca="false">(RATES!I249/RATES!H249)*10</f>
        <v>25.4929577464789</v>
      </c>
      <c r="C249" s="27" t="n">
        <f aca="false">B249-((RATES!H249-73)/10)</f>
        <v>25.6929577464789</v>
      </c>
      <c r="D249" s="27" t="n">
        <f aca="false">VLOOKUP(C249,'ST - MASSE CORPORELLE'!$A$3:$B$69,2)</f>
        <v>46</v>
      </c>
    </row>
    <row r="250" customFormat="false" ht="13" hidden="false" customHeight="true" outlineLevel="0" collapsed="false">
      <c r="A250" s="17" t="s">
        <v>1419</v>
      </c>
      <c r="B250" s="50" t="n">
        <f aca="false">(RATES!I250/RATES!H250)*10</f>
        <v>23.943661971831</v>
      </c>
      <c r="C250" s="27" t="n">
        <f aca="false">B250-((RATES!H250-73)/10)</f>
        <v>24.143661971831</v>
      </c>
      <c r="D250" s="27" t="n">
        <f aca="false">VLOOKUP(C250,'ST - MASSE CORPORELLE'!$A$3:$B$69,2)</f>
        <v>36</v>
      </c>
    </row>
    <row r="251" customFormat="false" ht="13" hidden="false" customHeight="true" outlineLevel="0" collapsed="false">
      <c r="A251" s="17" t="s">
        <v>1422</v>
      </c>
      <c r="B251" s="50" t="n">
        <f aca="false">(RATES!I251/RATES!H251)*10</f>
        <v>27.2222222222222</v>
      </c>
      <c r="C251" s="27" t="n">
        <f aca="false">B251-((RATES!H251-73)/10)</f>
        <v>27.3222222222222</v>
      </c>
      <c r="D251" s="27" t="n">
        <f aca="false">VLOOKUP(C251,'ST - MASSE CORPORELLE'!$A$3:$B$69,2)</f>
        <v>66</v>
      </c>
    </row>
    <row r="252" customFormat="false" ht="13" hidden="false" customHeight="true" outlineLevel="0" collapsed="false">
      <c r="A252" s="17" t="s">
        <v>1426</v>
      </c>
      <c r="B252" s="50" t="n">
        <f aca="false">(RATES!I252/RATES!H252)*10</f>
        <v>27.9452054794521</v>
      </c>
      <c r="C252" s="27" t="n">
        <f aca="false">B252-((RATES!H252-73)/10)</f>
        <v>27.9452054794521</v>
      </c>
      <c r="D252" s="27" t="n">
        <f aca="false">VLOOKUP(C252,'ST - MASSE CORPORELLE'!$A$3:$B$69,2)</f>
        <v>74</v>
      </c>
    </row>
    <row r="253" customFormat="false" ht="13" hidden="false" customHeight="true" outlineLevel="0" collapsed="false">
      <c r="A253" s="17" t="s">
        <v>1433</v>
      </c>
      <c r="B253" s="50" t="n">
        <f aca="false">(RATES!I253/RATES!H253)*10</f>
        <v>28.8888888888889</v>
      </c>
      <c r="C253" s="27" t="n">
        <f aca="false">B253-((RATES!H253-73)/10)</f>
        <v>28.9888888888889</v>
      </c>
      <c r="D253" s="27" t="n">
        <f aca="false">VLOOKUP(C253,'ST - MASSE CORPORELLE'!$A$3:$B$69,2)</f>
        <v>86</v>
      </c>
    </row>
    <row r="254" customFormat="false" ht="13" hidden="false" customHeight="true" outlineLevel="0" collapsed="false">
      <c r="A254" s="17" t="s">
        <v>1436</v>
      </c>
      <c r="B254" s="50" t="n">
        <f aca="false">(RATES!I254/RATES!H254)*10</f>
        <v>28.9189189189189</v>
      </c>
      <c r="C254" s="27" t="n">
        <f aca="false">B254-((RATES!H254-73)/10)</f>
        <v>28.8189189189189</v>
      </c>
      <c r="D254" s="27" t="n">
        <f aca="false">VLOOKUP(C254,'ST - MASSE CORPORELLE'!$A$3:$B$69,2)</f>
        <v>85</v>
      </c>
    </row>
    <row r="255" customFormat="false" ht="13" hidden="false" customHeight="true" outlineLevel="0" collapsed="false">
      <c r="A255" s="17" t="s">
        <v>1442</v>
      </c>
      <c r="B255" s="50" t="n">
        <f aca="false">(RATES!I255/RATES!H255)*10</f>
        <v>30.9722222222222</v>
      </c>
      <c r="C255" s="27" t="n">
        <f aca="false">B255-((RATES!H255-73)/10)</f>
        <v>31.0722222222222</v>
      </c>
      <c r="D255" s="27" t="n">
        <f aca="false">VLOOKUP(C255,'ST - MASSE CORPORELLE'!$A$3:$B$69,2)</f>
        <v>96</v>
      </c>
    </row>
    <row r="256" customFormat="false" ht="13" hidden="false" customHeight="true" outlineLevel="0" collapsed="false">
      <c r="A256" s="17" t="s">
        <v>1447</v>
      </c>
      <c r="B256" s="50" t="n">
        <f aca="false">(RATES!I256/RATES!H256)*10</f>
        <v>28.4722222222222</v>
      </c>
      <c r="C256" s="27" t="n">
        <f aca="false">B256-((RATES!H256-73)/10)</f>
        <v>28.5722222222222</v>
      </c>
      <c r="D256" s="27" t="n">
        <f aca="false">VLOOKUP(C256,'ST - MASSE CORPORELLE'!$A$3:$B$69,2)</f>
        <v>83</v>
      </c>
    </row>
    <row r="257" customFormat="false" ht="13" hidden="false" customHeight="true" outlineLevel="0" collapsed="false">
      <c r="A257" s="17" t="s">
        <v>1451</v>
      </c>
      <c r="B257" s="50" t="n">
        <f aca="false">(RATES!I257/RATES!H257)*10</f>
        <v>28.2894736842105</v>
      </c>
      <c r="C257" s="27" t="n">
        <f aca="false">B257-((RATES!H257-73)/10)</f>
        <v>27.9894736842105</v>
      </c>
      <c r="D257" s="27" t="n">
        <f aca="false">VLOOKUP(C257,'ST - MASSE CORPORELLE'!$A$3:$B$69,2)</f>
        <v>75</v>
      </c>
    </row>
    <row r="258" customFormat="false" ht="13" hidden="false" customHeight="true" outlineLevel="0" collapsed="false">
      <c r="A258" s="17" t="s">
        <v>1454</v>
      </c>
      <c r="B258" s="50" t="n">
        <f aca="false">(RATES!I258/RATES!H258)*10</f>
        <v>29.2</v>
      </c>
      <c r="C258" s="27" t="n">
        <f aca="false">B258-((RATES!H258-73)/10)</f>
        <v>29</v>
      </c>
      <c r="D258" s="27" t="n">
        <f aca="false">VLOOKUP(C258,'ST - MASSE CORPORELLE'!$A$3:$B$69,2)</f>
        <v>86</v>
      </c>
    </row>
    <row r="259" customFormat="false" ht="13" hidden="false" customHeight="true" outlineLevel="0" collapsed="false">
      <c r="A259" s="17" t="s">
        <v>1460</v>
      </c>
      <c r="B259" s="50" t="n">
        <f aca="false">(RATES!I259/RATES!H259)*10</f>
        <v>29.1891891891892</v>
      </c>
      <c r="C259" s="27" t="n">
        <f aca="false">B259-((RATES!H259-73)/10)</f>
        <v>29.0891891891892</v>
      </c>
      <c r="D259" s="27" t="n">
        <f aca="false">VLOOKUP(C259,'ST - MASSE CORPORELLE'!$A$3:$B$69,2)</f>
        <v>87</v>
      </c>
    </row>
    <row r="260" customFormat="false" ht="13" hidden="false" customHeight="true" outlineLevel="0" collapsed="false">
      <c r="A260" s="17" t="s">
        <v>1465</v>
      </c>
      <c r="B260" s="50" t="n">
        <f aca="false">(RATES!I260/RATES!H260)*10</f>
        <v>27.9452054794521</v>
      </c>
      <c r="C260" s="27" t="n">
        <f aca="false">B260-((RATES!H260-73)/10)</f>
        <v>27.9452054794521</v>
      </c>
      <c r="D260" s="27" t="n">
        <f aca="false">VLOOKUP(C260,'ST - MASSE CORPORELLE'!$A$3:$B$69,2)</f>
        <v>74</v>
      </c>
    </row>
    <row r="261" customFormat="false" ht="13" hidden="false" customHeight="true" outlineLevel="0" collapsed="false">
      <c r="A261" s="17" t="s">
        <v>1470</v>
      </c>
      <c r="B261" s="50" t="n">
        <f aca="false">(RATES!I261/RATES!H261)*10</f>
        <v>29.8591549295775</v>
      </c>
      <c r="C261" s="27" t="n">
        <f aca="false">B261-((RATES!H261-73)/10)</f>
        <v>30.0591549295775</v>
      </c>
      <c r="D261" s="27" t="n">
        <f aca="false">VLOOKUP(C261,'ST - MASSE CORPORELLE'!$A$3:$B$69,2)</f>
        <v>93</v>
      </c>
    </row>
    <row r="262" customFormat="false" ht="13" hidden="false" customHeight="true" outlineLevel="0" collapsed="false">
      <c r="A262" s="17" t="s">
        <v>1473</v>
      </c>
      <c r="B262" s="50" t="n">
        <f aca="false">(RATES!I262/RATES!H262)*10</f>
        <v>26.6666666666667</v>
      </c>
      <c r="C262" s="27" t="n">
        <f aca="false">B262-((RATES!H262-73)/10)</f>
        <v>26.7666666666667</v>
      </c>
      <c r="D262" s="27" t="n">
        <f aca="false">VLOOKUP(C262,'ST - MASSE CORPORELLE'!$A$3:$B$69,2)</f>
        <v>59</v>
      </c>
    </row>
    <row r="263" customFormat="false" ht="13" hidden="false" customHeight="true" outlineLevel="0" collapsed="false">
      <c r="A263" s="17" t="s">
        <v>1477</v>
      </c>
      <c r="B263" s="50" t="n">
        <f aca="false">(RATES!I263/RATES!H263)*10</f>
        <v>27.027027027027</v>
      </c>
      <c r="C263" s="27" t="n">
        <f aca="false">B263-((RATES!H263-73)/10)</f>
        <v>26.927027027027</v>
      </c>
      <c r="D263" s="27" t="n">
        <f aca="false">VLOOKUP(C263,'ST - MASSE CORPORELLE'!$A$3:$B$69,2)</f>
        <v>61</v>
      </c>
    </row>
    <row r="264" customFormat="false" ht="13" hidden="false" customHeight="true" outlineLevel="0" collapsed="false">
      <c r="A264" s="17" t="s">
        <v>1480</v>
      </c>
      <c r="B264" s="50" t="n">
        <f aca="false">(RATES!I264/RATES!H264)*10</f>
        <v>27.027027027027</v>
      </c>
      <c r="C264" s="27" t="n">
        <f aca="false">B264-((RATES!H264-73)/10)</f>
        <v>26.927027027027</v>
      </c>
      <c r="D264" s="27" t="n">
        <f aca="false">VLOOKUP(C264,'ST - MASSE CORPORELLE'!$A$3:$B$69,2)</f>
        <v>61</v>
      </c>
    </row>
    <row r="265" customFormat="false" ht="13" hidden="false" customHeight="true" outlineLevel="0" collapsed="false">
      <c r="A265" s="17" t="s">
        <v>1484</v>
      </c>
      <c r="B265" s="50" t="n">
        <f aca="false">(RATES!I265/RATES!H265)*10</f>
        <v>24.7887323943662</v>
      </c>
      <c r="C265" s="27" t="n">
        <f aca="false">B265-((RATES!H265-73)/10)</f>
        <v>24.9887323943662</v>
      </c>
      <c r="D265" s="27" t="n">
        <f aca="false">VLOOKUP(C265,'ST - MASSE CORPORELLE'!$A$3:$B$69,2)</f>
        <v>40</v>
      </c>
    </row>
    <row r="266" customFormat="false" ht="13" hidden="false" customHeight="true" outlineLevel="0" collapsed="false">
      <c r="A266" s="17" t="s">
        <v>1488</v>
      </c>
      <c r="B266" s="50" t="n">
        <f aca="false">(RATES!I266/RATES!H266)*10</f>
        <v>26.9230769230769</v>
      </c>
      <c r="C266" s="27" t="n">
        <f aca="false">B266-((RATES!H266-73)/10)</f>
        <v>26.4230769230769</v>
      </c>
      <c r="D266" s="27" t="n">
        <f aca="false">VLOOKUP(C266,'ST - MASSE CORPORELLE'!$A$3:$B$69,2)</f>
        <v>54</v>
      </c>
    </row>
    <row r="267" customFormat="false" ht="13" hidden="false" customHeight="true" outlineLevel="0" collapsed="false">
      <c r="A267" s="17" t="s">
        <v>1491</v>
      </c>
      <c r="B267" s="50" t="n">
        <f aca="false">(RATES!I267/RATES!H267)*10</f>
        <v>26.4285714285714</v>
      </c>
      <c r="C267" s="27" t="n">
        <f aca="false">B267-((RATES!H267-73)/10)</f>
        <v>26.7285714285714</v>
      </c>
      <c r="D267" s="27" t="n">
        <f aca="false">VLOOKUP(C267,'ST - MASSE CORPORELLE'!$A$3:$B$69,2)</f>
        <v>58</v>
      </c>
    </row>
    <row r="268" customFormat="false" ht="13" hidden="false" customHeight="true" outlineLevel="0" collapsed="false">
      <c r="A268" s="17" t="s">
        <v>1496</v>
      </c>
      <c r="B268" s="50" t="n">
        <f aca="false">(RATES!I268/RATES!H268)*10</f>
        <v>27.3972602739726</v>
      </c>
      <c r="C268" s="27" t="n">
        <f aca="false">B268-((RATES!H268-73)/10)</f>
        <v>27.3972602739726</v>
      </c>
      <c r="D268" s="27" t="n">
        <f aca="false">VLOOKUP(C268,'ST - MASSE CORPORELLE'!$A$3:$B$69,2)</f>
        <v>67</v>
      </c>
    </row>
    <row r="269" customFormat="false" ht="13" hidden="false" customHeight="true" outlineLevel="0" collapsed="false">
      <c r="A269" s="17" t="s">
        <v>1500</v>
      </c>
      <c r="B269" s="50" t="n">
        <f aca="false">(RATES!I269/RATES!H269)*10</f>
        <v>29.054054054054</v>
      </c>
      <c r="C269" s="27" t="n">
        <f aca="false">B269-((RATES!H269-73)/10)</f>
        <v>28.954054054054</v>
      </c>
      <c r="D269" s="27" t="n">
        <f aca="false">VLOOKUP(C269,'ST - MASSE CORPORELLE'!$A$3:$B$69,2)</f>
        <v>86</v>
      </c>
    </row>
    <row r="270" customFormat="false" ht="13" hidden="false" customHeight="true" outlineLevel="0" collapsed="false">
      <c r="A270" s="17" t="s">
        <v>1504</v>
      </c>
      <c r="B270" s="50" t="n">
        <f aca="false">(RATES!I270/RATES!H270)*10</f>
        <v>27.3611111111111</v>
      </c>
      <c r="C270" s="27" t="n">
        <f aca="false">B270-((RATES!H270-73)/10)</f>
        <v>27.4611111111111</v>
      </c>
      <c r="D270" s="27" t="n">
        <f aca="false">VLOOKUP(C270,'ST - MASSE CORPORELLE'!$A$3:$B$69,2)</f>
        <v>68</v>
      </c>
    </row>
    <row r="271" customFormat="false" ht="13" hidden="false" customHeight="true" outlineLevel="0" collapsed="false">
      <c r="A271" s="17" t="s">
        <v>1507</v>
      </c>
      <c r="B271" s="50" t="n">
        <f aca="false">(RATES!I271/RATES!H271)*10</f>
        <v>26.3013698630137</v>
      </c>
      <c r="C271" s="27" t="n">
        <f aca="false">B271-((RATES!H271-73)/10)</f>
        <v>26.3013698630137</v>
      </c>
      <c r="D271" s="27" t="n">
        <f aca="false">VLOOKUP(C271,'ST - MASSE CORPORELLE'!$A$3:$B$69,2)</f>
        <v>53</v>
      </c>
    </row>
    <row r="272" customFormat="false" ht="13" hidden="false" customHeight="true" outlineLevel="0" collapsed="false">
      <c r="A272" s="17" t="s">
        <v>1511</v>
      </c>
      <c r="B272" s="50" t="n">
        <f aca="false">(RATES!I272/RATES!H272)*10</f>
        <v>28</v>
      </c>
      <c r="C272" s="27" t="n">
        <f aca="false">B272-((RATES!H272-73)/10)</f>
        <v>27.8</v>
      </c>
      <c r="D272" s="27" t="n">
        <f aca="false">VLOOKUP(C272,'ST - MASSE CORPORELLE'!$A$3:$B$69,2)</f>
        <v>72</v>
      </c>
    </row>
    <row r="273" customFormat="false" ht="13" hidden="false" customHeight="true" outlineLevel="0" collapsed="false">
      <c r="A273" s="17" t="s">
        <v>1515</v>
      </c>
      <c r="B273" s="50" t="n">
        <f aca="false">(RATES!I273/RATES!H273)*10</f>
        <v>30</v>
      </c>
      <c r="C273" s="27" t="n">
        <f aca="false">B273-((RATES!H273-73)/10)</f>
        <v>30.1</v>
      </c>
      <c r="D273" s="27" t="n">
        <f aca="false">VLOOKUP(C273,'ST - MASSE CORPORELLE'!$A$3:$B$69,2)</f>
        <v>93</v>
      </c>
    </row>
    <row r="274" customFormat="false" ht="13" hidden="false" customHeight="true" outlineLevel="0" collapsed="false">
      <c r="A274" s="17" t="s">
        <v>1518</v>
      </c>
      <c r="B274" s="50" t="n">
        <f aca="false">(RATES!I274/RATES!H274)*10</f>
        <v>33.7662337662338</v>
      </c>
      <c r="C274" s="27" t="n">
        <f aca="false">B274-((RATES!H274-73)/10)</f>
        <v>33.3662337662338</v>
      </c>
      <c r="D274" s="27" t="n">
        <f aca="false">VLOOKUP(C274,'ST - MASSE CORPORELLE'!$A$3:$B$69,2)</f>
        <v>99</v>
      </c>
    </row>
    <row r="275" customFormat="false" ht="13" hidden="false" customHeight="true" outlineLevel="0" collapsed="false">
      <c r="A275" s="17" t="s">
        <v>1521</v>
      </c>
      <c r="B275" s="50" t="n">
        <f aca="false">(RATES!I275/RATES!H275)*10</f>
        <v>26.7123287671233</v>
      </c>
      <c r="C275" s="27" t="n">
        <f aca="false">B275-((RATES!H275-73)/10)</f>
        <v>26.7123287671233</v>
      </c>
      <c r="D275" s="27" t="n">
        <f aca="false">VLOOKUP(C275,'ST - MASSE CORPORELLE'!$A$3:$B$69,2)</f>
        <v>58</v>
      </c>
    </row>
    <row r="276" customFormat="false" ht="13" hidden="false" customHeight="true" outlineLevel="0" collapsed="false">
      <c r="A276" s="17" t="s">
        <v>1527</v>
      </c>
      <c r="B276" s="50" t="n">
        <f aca="false">(RATES!I276/RATES!H276)*10</f>
        <v>27.0833333333333</v>
      </c>
      <c r="C276" s="27" t="n">
        <f aca="false">B276-((RATES!H276-73)/10)</f>
        <v>27.1833333333333</v>
      </c>
      <c r="D276" s="27" t="n">
        <f aca="false">VLOOKUP(C276,'ST - MASSE CORPORELLE'!$A$3:$B$69,2)</f>
        <v>64</v>
      </c>
    </row>
    <row r="277" customFormat="false" ht="13" hidden="false" customHeight="true" outlineLevel="0" collapsed="false">
      <c r="A277" s="17" t="s">
        <v>1531</v>
      </c>
      <c r="B277" s="50" t="n">
        <f aca="false">(RATES!I277/RATES!H277)*10</f>
        <v>27.1232876712329</v>
      </c>
      <c r="C277" s="27" t="n">
        <f aca="false">B277-((RATES!H277-73)/10)</f>
        <v>27.1232876712329</v>
      </c>
      <c r="D277" s="27" t="n">
        <f aca="false">VLOOKUP(C277,'ST - MASSE CORPORELLE'!$A$3:$B$69,2)</f>
        <v>64</v>
      </c>
    </row>
    <row r="278" customFormat="false" ht="13" hidden="false" customHeight="true" outlineLevel="0" collapsed="false">
      <c r="A278" s="17" t="s">
        <v>1535</v>
      </c>
      <c r="B278" s="50" t="n">
        <f aca="false">(RATES!I278/RATES!H278)*10</f>
        <v>22.2535211267606</v>
      </c>
      <c r="C278" s="27" t="n">
        <f aca="false">B278-((RATES!H278-73)/10)</f>
        <v>22.4535211267606</v>
      </c>
      <c r="D278" s="27" t="n">
        <f aca="false">VLOOKUP(C278,'ST - MASSE CORPORELLE'!$A$3:$B$69,2)</f>
        <v>33</v>
      </c>
    </row>
    <row r="279" customFormat="false" ht="13" hidden="false" customHeight="true" outlineLevel="0" collapsed="false">
      <c r="A279" s="17" t="s">
        <v>1539</v>
      </c>
      <c r="B279" s="50" t="n">
        <f aca="false">(RATES!I279/RATES!H279)*10</f>
        <v>26.6666666666667</v>
      </c>
      <c r="C279" s="27" t="n">
        <f aca="false">B279-((RATES!H279-73)/10)</f>
        <v>26.4666666666667</v>
      </c>
      <c r="D279" s="27" t="n">
        <f aca="false">VLOOKUP(C279,'ST - MASSE CORPORELLE'!$A$3:$B$69,2)</f>
        <v>55</v>
      </c>
    </row>
    <row r="280" customFormat="false" ht="13" hidden="false" customHeight="true" outlineLevel="0" collapsed="false">
      <c r="A280" s="17" t="s">
        <v>1543</v>
      </c>
      <c r="B280" s="50" t="n">
        <f aca="false">(RATES!I280/RATES!H280)*10</f>
        <v>27.2857142857143</v>
      </c>
      <c r="C280" s="27" t="n">
        <f aca="false">B280-((RATES!H280-73)/10)</f>
        <v>27.5857142857143</v>
      </c>
      <c r="D280" s="27" t="n">
        <f aca="false">VLOOKUP(C280,'ST - MASSE CORPORELLE'!$A$3:$B$69,2)</f>
        <v>69</v>
      </c>
    </row>
    <row r="281" customFormat="false" ht="13" hidden="false" customHeight="true" outlineLevel="0" collapsed="false">
      <c r="A281" s="17" t="s">
        <v>1548</v>
      </c>
      <c r="B281" s="50" t="n">
        <f aca="false">(RATES!I281/RATES!H281)*10</f>
        <v>26.3013698630137</v>
      </c>
      <c r="C281" s="27" t="n">
        <f aca="false">B281-((RATES!H281-73)/10)</f>
        <v>26.3013698630137</v>
      </c>
      <c r="D281" s="27" t="n">
        <f aca="false">VLOOKUP(C281,'ST - MASSE CORPORELLE'!$A$3:$B$69,2)</f>
        <v>53</v>
      </c>
    </row>
    <row r="282" customFormat="false" ht="13" hidden="false" customHeight="true" outlineLevel="0" collapsed="false">
      <c r="A282" s="17" t="s">
        <v>1551</v>
      </c>
      <c r="B282" s="50" t="n">
        <f aca="false">(RATES!I282/RATES!H282)*10</f>
        <v>27.3684210526316</v>
      </c>
      <c r="C282" s="27" t="n">
        <f aca="false">B282-((RATES!H282-73)/10)</f>
        <v>27.0684210526316</v>
      </c>
      <c r="D282" s="27" t="n">
        <f aca="false">VLOOKUP(C282,'ST - MASSE CORPORELLE'!$A$3:$B$69,2)</f>
        <v>63</v>
      </c>
    </row>
    <row r="283" customFormat="false" ht="13" hidden="false" customHeight="true" outlineLevel="0" collapsed="false">
      <c r="A283" s="17" t="s">
        <v>1556</v>
      </c>
      <c r="B283" s="50" t="n">
        <f aca="false">(RATES!I283/RATES!H283)*10</f>
        <v>29.2105263157895</v>
      </c>
      <c r="C283" s="27" t="n">
        <f aca="false">B283-((RATES!H283-73)/10)</f>
        <v>28.9105263157895</v>
      </c>
      <c r="D283" s="27" t="n">
        <f aca="false">VLOOKUP(C283,'ST - MASSE CORPORELLE'!$A$3:$B$69,2)</f>
        <v>86</v>
      </c>
    </row>
    <row r="284" customFormat="false" ht="13" hidden="false" customHeight="true" outlineLevel="0" collapsed="false">
      <c r="A284" s="17" t="s">
        <v>1560</v>
      </c>
      <c r="B284" s="50" t="n">
        <f aca="false">(RATES!I284/RATES!H284)*10</f>
        <v>27.027027027027</v>
      </c>
      <c r="C284" s="27" t="n">
        <f aca="false">B284-((RATES!H284-73)/10)</f>
        <v>26.927027027027</v>
      </c>
      <c r="D284" s="27" t="n">
        <f aca="false">VLOOKUP(C284,'ST - MASSE CORPORELLE'!$A$3:$B$69,2)</f>
        <v>61</v>
      </c>
    </row>
    <row r="285" customFormat="false" ht="13" hidden="false" customHeight="true" outlineLevel="0" collapsed="false">
      <c r="A285" s="17" t="s">
        <v>1564</v>
      </c>
      <c r="B285" s="50" t="n">
        <f aca="false">(RATES!I285/RATES!H285)*10</f>
        <v>27.5</v>
      </c>
      <c r="C285" s="27" t="n">
        <f aca="false">B285-((RATES!H285-73)/10)</f>
        <v>27.2</v>
      </c>
      <c r="D285" s="27" t="n">
        <f aca="false">VLOOKUP(C285,'ST - MASSE CORPORELLE'!$A$3:$B$69,2)</f>
        <v>65</v>
      </c>
    </row>
    <row r="286" customFormat="false" ht="13" hidden="false" customHeight="true" outlineLevel="0" collapsed="false">
      <c r="A286" s="17" t="s">
        <v>1568</v>
      </c>
      <c r="B286" s="50" t="n">
        <f aca="false">(RATES!I286/RATES!H286)*10</f>
        <v>28.3561643835616</v>
      </c>
      <c r="C286" s="27" t="n">
        <f aca="false">B286-((RATES!H286-73)/10)</f>
        <v>28.3561643835616</v>
      </c>
      <c r="D286" s="27" t="n">
        <f aca="false">VLOOKUP(C286,'ST - MASSE CORPORELLE'!$A$3:$B$69,2)</f>
        <v>80</v>
      </c>
    </row>
    <row r="287" customFormat="false" ht="13" hidden="false" customHeight="true" outlineLevel="0" collapsed="false">
      <c r="A287" s="17" t="s">
        <v>1572</v>
      </c>
      <c r="B287" s="50" t="n">
        <f aca="false">(RATES!I287/RATES!H287)*10</f>
        <v>28.5714285714286</v>
      </c>
      <c r="C287" s="27" t="n">
        <f aca="false">B287-((RATES!H287-73)/10)</f>
        <v>28.1714285714286</v>
      </c>
      <c r="D287" s="27" t="n">
        <f aca="false">VLOOKUP(C287,'ST - MASSE CORPORELLE'!$A$3:$B$69,2)</f>
        <v>78</v>
      </c>
    </row>
    <row r="288" customFormat="false" ht="13" hidden="false" customHeight="true" outlineLevel="0" collapsed="false">
      <c r="A288" s="17" t="s">
        <v>1577</v>
      </c>
      <c r="B288" s="50" t="n">
        <f aca="false">(RATES!I288/RATES!H288)*10</f>
        <v>24.4444444444444</v>
      </c>
      <c r="C288" s="27" t="n">
        <f aca="false">B288-((RATES!H288-73)/10)</f>
        <v>24.5444444444445</v>
      </c>
      <c r="D288" s="27" t="n">
        <f aca="false">VLOOKUP(C288,'ST - MASSE CORPORELLE'!$A$3:$B$69,2)</f>
        <v>37</v>
      </c>
    </row>
    <row r="289" customFormat="false" ht="13" hidden="false" customHeight="true" outlineLevel="0" collapsed="false">
      <c r="A289" s="17" t="s">
        <v>1581</v>
      </c>
      <c r="B289" s="50" t="n">
        <f aca="false">(RATES!I289/RATES!H289)*10</f>
        <v>26.8055555555555</v>
      </c>
      <c r="C289" s="27" t="n">
        <f aca="false">B289-((RATES!H289-73)/10)</f>
        <v>26.9055555555556</v>
      </c>
      <c r="D289" s="27" t="n">
        <f aca="false">VLOOKUP(C289,'ST - MASSE CORPORELLE'!$A$3:$B$69,2)</f>
        <v>61</v>
      </c>
    </row>
    <row r="290" customFormat="false" ht="13" hidden="false" customHeight="true" outlineLevel="0" collapsed="false">
      <c r="A290" s="17" t="s">
        <v>1586</v>
      </c>
      <c r="B290" s="50" t="n">
        <f aca="false">(RATES!I290/RATES!H290)*10</f>
        <v>29.6052631578947</v>
      </c>
      <c r="C290" s="27" t="n">
        <f aca="false">B290-((RATES!H290-73)/10)</f>
        <v>29.3052631578947</v>
      </c>
      <c r="D290" s="27" t="n">
        <f aca="false">VLOOKUP(C290,'ST - MASSE CORPORELLE'!$A$3:$B$69,2)</f>
        <v>89</v>
      </c>
    </row>
    <row r="291" customFormat="false" ht="13" hidden="false" customHeight="true" outlineLevel="0" collapsed="false">
      <c r="A291" s="17" t="s">
        <v>1590</v>
      </c>
      <c r="B291" s="50" t="n">
        <f aca="false">(RATES!I291/RATES!H291)*10</f>
        <v>26.5277777777778</v>
      </c>
      <c r="C291" s="27" t="n">
        <f aca="false">B291-((RATES!H291-73)/10)</f>
        <v>26.6277777777778</v>
      </c>
      <c r="D291" s="27" t="n">
        <f aca="false">VLOOKUP(C291,'ST - MASSE CORPORELLE'!$A$3:$B$69,2)</f>
        <v>57</v>
      </c>
    </row>
    <row r="292" customFormat="false" ht="13" hidden="false" customHeight="true" outlineLevel="0" collapsed="false">
      <c r="A292" s="17" t="s">
        <v>1594</v>
      </c>
      <c r="B292" s="50" t="n">
        <f aca="false">(RATES!I292/RATES!H292)*10</f>
        <v>28.4</v>
      </c>
      <c r="C292" s="27" t="n">
        <f aca="false">B292-((RATES!H292-73)/10)</f>
        <v>28.2</v>
      </c>
      <c r="D292" s="27" t="n">
        <f aca="false">VLOOKUP(C292,'ST - MASSE CORPORELLE'!$A$3:$B$69,2)</f>
        <v>78</v>
      </c>
    </row>
    <row r="293" customFormat="false" ht="13" hidden="false" customHeight="true" outlineLevel="0" collapsed="false">
      <c r="A293" s="17" t="s">
        <v>1598</v>
      </c>
      <c r="B293" s="50" t="n">
        <f aca="false">(RATES!I293/RATES!H293)*10</f>
        <v>29.4366197183099</v>
      </c>
      <c r="C293" s="27" t="n">
        <f aca="false">B293-((RATES!H293-73)/10)</f>
        <v>29.6366197183099</v>
      </c>
      <c r="D293" s="27" t="n">
        <f aca="false">VLOOKUP(C293,'ST - MASSE CORPORELLE'!$A$3:$B$69,2)</f>
        <v>91</v>
      </c>
    </row>
    <row r="294" customFormat="false" ht="13" hidden="false" customHeight="true" outlineLevel="0" collapsed="false">
      <c r="A294" s="17" t="s">
        <v>1602</v>
      </c>
      <c r="B294" s="50" t="n">
        <f aca="false">(RATES!I294/RATES!H294)*10</f>
        <v>25.6338028169014</v>
      </c>
      <c r="C294" s="27" t="n">
        <f aca="false">B294-((RATES!H294-73)/10)</f>
        <v>25.8338028169014</v>
      </c>
      <c r="D294" s="27" t="n">
        <f aca="false">VLOOKUP(C294,'ST - MASSE CORPORELLE'!$A$3:$B$69,2)</f>
        <v>47</v>
      </c>
    </row>
    <row r="295" customFormat="false" ht="13" hidden="false" customHeight="true" outlineLevel="0" collapsed="false">
      <c r="A295" s="17" t="s">
        <v>1607</v>
      </c>
      <c r="B295" s="50" t="n">
        <f aca="false">(RATES!I295/RATES!H295)*10</f>
        <v>28.6486486486486</v>
      </c>
      <c r="C295" s="27" t="n">
        <f aca="false">B295-((RATES!H295-73)/10)</f>
        <v>28.5486486486487</v>
      </c>
      <c r="D295" s="27" t="n">
        <f aca="false">VLOOKUP(C295,'ST - MASSE CORPORELLE'!$A$3:$B$69,2)</f>
        <v>83</v>
      </c>
    </row>
    <row r="296" customFormat="false" ht="13" hidden="false" customHeight="true" outlineLevel="0" collapsed="false">
      <c r="A296" s="17" t="s">
        <v>1614</v>
      </c>
      <c r="B296" s="50" t="n">
        <f aca="false">(RATES!I296/RATES!H296)*10</f>
        <v>26</v>
      </c>
      <c r="C296" s="27" t="n">
        <f aca="false">B296-((RATES!H296-73)/10)</f>
        <v>25.8</v>
      </c>
      <c r="D296" s="27" t="n">
        <f aca="false">VLOOKUP(C296,'ST - MASSE CORPORELLE'!$A$3:$B$69,2)</f>
        <v>47</v>
      </c>
    </row>
    <row r="297" customFormat="false" ht="13" hidden="false" customHeight="true" outlineLevel="0" collapsed="false">
      <c r="A297" s="17" t="s">
        <v>1619</v>
      </c>
      <c r="B297" s="50" t="n">
        <f aca="false">(RATES!I297/RATES!H297)*10</f>
        <v>26.056338028169</v>
      </c>
      <c r="C297" s="27" t="n">
        <f aca="false">B297-((RATES!H297-73)/10)</f>
        <v>26.256338028169</v>
      </c>
      <c r="D297" s="27" t="n">
        <f aca="false">VLOOKUP(C297,'ST - MASSE CORPORELLE'!$A$3:$B$69,2)</f>
        <v>52</v>
      </c>
    </row>
    <row r="298" customFormat="false" ht="13" hidden="false" customHeight="true" outlineLevel="0" collapsed="false">
      <c r="A298" s="17" t="s">
        <v>1623</v>
      </c>
      <c r="B298" s="50" t="n">
        <f aca="false">(RATES!I298/RATES!H298)*10</f>
        <v>27.5675675675676</v>
      </c>
      <c r="C298" s="27" t="n">
        <f aca="false">B298-((RATES!H298-73)/10)</f>
        <v>27.4675675675676</v>
      </c>
      <c r="D298" s="27" t="n">
        <f aca="false">VLOOKUP(C298,'ST - MASSE CORPORELLE'!$A$3:$B$69,2)</f>
        <v>68</v>
      </c>
    </row>
    <row r="299" customFormat="false" ht="13" hidden="false" customHeight="true" outlineLevel="0" collapsed="false">
      <c r="A299" s="17" t="s">
        <v>1628</v>
      </c>
      <c r="B299" s="50" t="n">
        <f aca="false">(RATES!I299/RATES!H299)*10</f>
        <v>28.2666666666667</v>
      </c>
      <c r="C299" s="27" t="n">
        <f aca="false">B299-((RATES!H299-73)/10)</f>
        <v>28.0666666666667</v>
      </c>
      <c r="D299" s="27" t="n">
        <f aca="false">VLOOKUP(C299,'ST - MASSE CORPORELLE'!$A$3:$B$69,2)</f>
        <v>76</v>
      </c>
    </row>
    <row r="300" customFormat="false" ht="13" hidden="false" customHeight="true" outlineLevel="0" collapsed="false">
      <c r="A300" s="17" t="s">
        <v>1631</v>
      </c>
      <c r="B300" s="50" t="n">
        <f aca="false">(RATES!I300/RATES!H300)*10</f>
        <v>26.8493150684932</v>
      </c>
      <c r="C300" s="27" t="n">
        <f aca="false">B300-((RATES!H300-73)/10)</f>
        <v>26.8493150684932</v>
      </c>
      <c r="D300" s="27" t="n">
        <f aca="false">VLOOKUP(C300,'ST - MASSE CORPORELLE'!$A$3:$B$69,2)</f>
        <v>60</v>
      </c>
    </row>
    <row r="301" customFormat="false" ht="13" hidden="false" customHeight="true" outlineLevel="0" collapsed="false">
      <c r="A301" s="17" t="s">
        <v>1636</v>
      </c>
      <c r="B301" s="50" t="n">
        <f aca="false">(RATES!I301/RATES!H301)*10</f>
        <v>27.2972972972973</v>
      </c>
      <c r="C301" s="27" t="n">
        <f aca="false">B301-((RATES!H301-73)/10)</f>
        <v>27.1972972972973</v>
      </c>
      <c r="D301" s="27" t="n">
        <f aca="false">VLOOKUP(C301,'ST - MASSE CORPORELLE'!$A$3:$B$69,2)</f>
        <v>64</v>
      </c>
    </row>
    <row r="302" customFormat="false" ht="13" hidden="false" customHeight="true" outlineLevel="0" collapsed="false">
      <c r="A302" s="17" t="s">
        <v>1640</v>
      </c>
      <c r="B302" s="50" t="n">
        <f aca="false">(RATES!I302/RATES!H302)*10</f>
        <v>28.0821917808219</v>
      </c>
      <c r="C302" s="27" t="n">
        <f aca="false">B302-((RATES!H302-73)/10)</f>
        <v>28.0821917808219</v>
      </c>
      <c r="D302" s="27" t="n">
        <f aca="false">VLOOKUP(C302,'ST - MASSE CORPORELLE'!$A$3:$B$69,2)</f>
        <v>76</v>
      </c>
    </row>
    <row r="303" customFormat="false" ht="13" hidden="false" customHeight="true" outlineLevel="0" collapsed="false">
      <c r="A303" s="17" t="s">
        <v>1644</v>
      </c>
      <c r="B303" s="50" t="n">
        <f aca="false">(RATES!I303/RATES!H303)*10</f>
        <v>29.2957746478873</v>
      </c>
      <c r="C303" s="27" t="n">
        <f aca="false">B303-((RATES!H303-73)/10)</f>
        <v>29.4957746478873</v>
      </c>
      <c r="D303" s="27" t="n">
        <f aca="false">VLOOKUP(C303,'ST - MASSE CORPORELLE'!$A$3:$B$69,2)</f>
        <v>90</v>
      </c>
    </row>
    <row r="304" customFormat="false" ht="13" hidden="false" customHeight="true" outlineLevel="0" collapsed="false">
      <c r="A304" s="17" t="s">
        <v>1648</v>
      </c>
      <c r="B304" s="50" t="n">
        <f aca="false">(RATES!I304/RATES!H304)*10</f>
        <v>28.4722222222222</v>
      </c>
      <c r="C304" s="27" t="n">
        <f aca="false">B304-((RATES!H304-73)/10)</f>
        <v>28.5722222222222</v>
      </c>
      <c r="D304" s="27" t="n">
        <f aca="false">VLOOKUP(C304,'ST - MASSE CORPORELLE'!$A$3:$B$69,2)</f>
        <v>83</v>
      </c>
    </row>
    <row r="305" customFormat="false" ht="13" hidden="false" customHeight="true" outlineLevel="0" collapsed="false">
      <c r="A305" s="17" t="s">
        <v>1653</v>
      </c>
      <c r="B305" s="50" t="n">
        <f aca="false">(RATES!I305/RATES!H305)*10</f>
        <v>29.1304347826087</v>
      </c>
      <c r="C305" s="27" t="n">
        <f aca="false">B305-((RATES!H305-73)/10)</f>
        <v>29.5304347826087</v>
      </c>
      <c r="D305" s="27" t="n">
        <f aca="false">VLOOKUP(C305,'ST - MASSE CORPORELLE'!$A$3:$B$69,2)</f>
        <v>91</v>
      </c>
    </row>
    <row r="306" customFormat="false" ht="13" hidden="false" customHeight="true" outlineLevel="0" collapsed="false">
      <c r="A306" s="17" t="s">
        <v>1659</v>
      </c>
      <c r="B306" s="50" t="n">
        <f aca="false">(RATES!I306/RATES!H306)*10</f>
        <v>25.7534246575343</v>
      </c>
      <c r="C306" s="27" t="n">
        <f aca="false">B306-((RATES!H306-73)/10)</f>
        <v>25.7534246575343</v>
      </c>
      <c r="D306" s="27" t="n">
        <f aca="false">VLOOKUP(C306,'ST - MASSE CORPORELLE'!$A$3:$B$69,2)</f>
        <v>47</v>
      </c>
    </row>
    <row r="307" customFormat="false" ht="13" hidden="false" customHeight="true" outlineLevel="0" collapsed="false">
      <c r="A307" s="17" t="s">
        <v>1663</v>
      </c>
      <c r="B307" s="50" t="n">
        <f aca="false">(RATES!I307/RATES!H307)*10</f>
        <v>26.7123287671233</v>
      </c>
      <c r="C307" s="27" t="n">
        <f aca="false">B307-((RATES!H307-73)/10)</f>
        <v>26.7123287671233</v>
      </c>
      <c r="D307" s="27" t="n">
        <f aca="false">VLOOKUP(C307,'ST - MASSE CORPORELLE'!$A$3:$B$69,2)</f>
        <v>58</v>
      </c>
    </row>
    <row r="308" customFormat="false" ht="13" hidden="false" customHeight="true" outlineLevel="0" collapsed="false">
      <c r="A308" s="17" t="s">
        <v>1668</v>
      </c>
      <c r="B308" s="50" t="n">
        <f aca="false">(RATES!I308/RATES!H308)*10</f>
        <v>24.8611111111111</v>
      </c>
      <c r="C308" s="27" t="n">
        <f aca="false">B308-((RATES!H308-73)/10)</f>
        <v>24.9611111111111</v>
      </c>
      <c r="D308" s="27" t="n">
        <f aca="false">VLOOKUP(C308,'ST - MASSE CORPORELLE'!$A$3:$B$69,2)</f>
        <v>40</v>
      </c>
    </row>
    <row r="309" customFormat="false" ht="13" hidden="false" customHeight="true" outlineLevel="0" collapsed="false">
      <c r="A309" s="17" t="s">
        <v>1673</v>
      </c>
      <c r="B309" s="50" t="n">
        <f aca="false">(RATES!I309/RATES!H309)*10</f>
        <v>30.1298701298701</v>
      </c>
      <c r="C309" s="27" t="n">
        <f aca="false">B309-((RATES!H309-73)/10)</f>
        <v>29.7298701298701</v>
      </c>
      <c r="D309" s="27" t="n">
        <f aca="false">VLOOKUP(C309,'ST - MASSE CORPORELLE'!$A$3:$B$69,2)</f>
        <v>91</v>
      </c>
    </row>
    <row r="310" customFormat="false" ht="13" hidden="false" customHeight="true" outlineLevel="0" collapsed="false">
      <c r="A310" s="17" t="s">
        <v>1677</v>
      </c>
      <c r="B310" s="50" t="n">
        <f aca="false">(RATES!I310/RATES!H310)*10</f>
        <v>27.3972602739726</v>
      </c>
      <c r="C310" s="27" t="n">
        <f aca="false">B310-((RATES!H310-73)/10)</f>
        <v>27.3972602739726</v>
      </c>
      <c r="D310" s="27" t="n">
        <f aca="false">VLOOKUP(C310,'ST - MASSE CORPORELLE'!$A$3:$B$69,2)</f>
        <v>67</v>
      </c>
    </row>
    <row r="311" customFormat="false" ht="13" hidden="false" customHeight="true" outlineLevel="0" collapsed="false">
      <c r="A311" s="17" t="s">
        <v>1682</v>
      </c>
      <c r="B311" s="50" t="n">
        <f aca="false">(RATES!I311/RATES!H311)*10</f>
        <v>29.4285714285714</v>
      </c>
      <c r="C311" s="27" t="n">
        <f aca="false">B311-((RATES!H311-73)/10)</f>
        <v>29.7285714285714</v>
      </c>
      <c r="D311" s="27" t="n">
        <f aca="false">VLOOKUP(C311,'ST - MASSE CORPORELLE'!$A$3:$B$69,2)</f>
        <v>91</v>
      </c>
    </row>
    <row r="312" customFormat="false" ht="13" hidden="false" customHeight="true" outlineLevel="0" collapsed="false">
      <c r="A312" s="17" t="s">
        <v>1686</v>
      </c>
      <c r="B312" s="50" t="n">
        <f aca="false">(RATES!I312/RATES!H312)*10</f>
        <v>24.9350649350649</v>
      </c>
      <c r="C312" s="27" t="n">
        <f aca="false">B312-((RATES!H312-73)/10)</f>
        <v>24.5350649350649</v>
      </c>
      <c r="D312" s="27" t="n">
        <f aca="false">VLOOKUP(C312,'ST - MASSE CORPORELLE'!$A$3:$B$69,2)</f>
        <v>37</v>
      </c>
    </row>
    <row r="313" customFormat="false" ht="13" hidden="false" customHeight="true" outlineLevel="0" collapsed="false">
      <c r="A313" s="17" t="s">
        <v>1690</v>
      </c>
      <c r="B313" s="50" t="n">
        <f aca="false">(RATES!I313/RATES!H313)*10</f>
        <v>27.1428571428571</v>
      </c>
      <c r="C313" s="27" t="n">
        <f aca="false">B313-((RATES!H313-73)/10)</f>
        <v>27.4428571428571</v>
      </c>
      <c r="D313" s="27" t="n">
        <f aca="false">VLOOKUP(C313,'ST - MASSE CORPORELLE'!$A$3:$B$69,2)</f>
        <v>67</v>
      </c>
    </row>
    <row r="314" customFormat="false" ht="13" hidden="false" customHeight="true" outlineLevel="0" collapsed="false">
      <c r="A314" s="17" t="s">
        <v>1694</v>
      </c>
      <c r="B314" s="50" t="n">
        <f aca="false">(RATES!I314/RATES!H314)*10</f>
        <v>29.4520547945205</v>
      </c>
      <c r="C314" s="27" t="n">
        <f aca="false">B314-((RATES!H314-73)/10)</f>
        <v>29.4520547945205</v>
      </c>
      <c r="D314" s="27" t="n">
        <f aca="false">VLOOKUP(C314,'ST - MASSE CORPORELLE'!$A$3:$B$69,2)</f>
        <v>90</v>
      </c>
    </row>
    <row r="315" customFormat="false" ht="13" hidden="false" customHeight="true" outlineLevel="0" collapsed="false">
      <c r="A315" s="17" t="s">
        <v>1698</v>
      </c>
      <c r="B315" s="50" t="n">
        <f aca="false">(RATES!I315/RATES!H315)*10</f>
        <v>28.1081081081081</v>
      </c>
      <c r="C315" s="27" t="n">
        <f aca="false">B315-((RATES!H315-73)/10)</f>
        <v>28.0081081081081</v>
      </c>
      <c r="D315" s="27" t="n">
        <f aca="false">VLOOKUP(C315,'ST - MASSE CORPORELLE'!$A$3:$B$69,2)</f>
        <v>75</v>
      </c>
    </row>
    <row r="316" customFormat="false" ht="13" hidden="false" customHeight="true" outlineLevel="0" collapsed="false">
      <c r="A316" s="17" t="s">
        <v>1702</v>
      </c>
      <c r="B316" s="50" t="n">
        <f aca="false">(RATES!I316/RATES!H316)*10</f>
        <v>27.1428571428571</v>
      </c>
      <c r="C316" s="27" t="n">
        <f aca="false">B316-((RATES!H316-73)/10)</f>
        <v>27.4428571428571</v>
      </c>
      <c r="D316" s="27" t="n">
        <f aca="false">VLOOKUP(C316,'ST - MASSE CORPORELLE'!$A$3:$B$69,2)</f>
        <v>67</v>
      </c>
    </row>
    <row r="317" customFormat="false" ht="13" hidden="false" customHeight="true" outlineLevel="0" collapsed="false">
      <c r="A317" s="17" t="s">
        <v>1705</v>
      </c>
      <c r="B317" s="50" t="n">
        <f aca="false">(RATES!I317/RATES!H317)*10</f>
        <v>26.4383561643836</v>
      </c>
      <c r="C317" s="27" t="n">
        <f aca="false">B317-((RATES!H317-73)/10)</f>
        <v>26.4383561643836</v>
      </c>
      <c r="D317" s="27" t="n">
        <f aca="false">VLOOKUP(C317,'ST - MASSE CORPORELLE'!$A$3:$B$69,2)</f>
        <v>54</v>
      </c>
    </row>
    <row r="318" customFormat="false" ht="13" hidden="false" customHeight="true" outlineLevel="0" collapsed="false">
      <c r="A318" s="17" t="s">
        <v>1710</v>
      </c>
      <c r="B318" s="50" t="n">
        <f aca="false">(RATES!I318/RATES!H318)*10</f>
        <v>26.5277777777778</v>
      </c>
      <c r="C318" s="27" t="n">
        <f aca="false">B318-((RATES!H318-73)/10)</f>
        <v>26.6277777777778</v>
      </c>
      <c r="D318" s="27" t="n">
        <f aca="false">VLOOKUP(C318,'ST - MASSE CORPORELLE'!$A$3:$B$69,2)</f>
        <v>57</v>
      </c>
    </row>
    <row r="319" customFormat="false" ht="13" hidden="false" customHeight="true" outlineLevel="0" collapsed="false">
      <c r="A319" s="17" t="s">
        <v>1715</v>
      </c>
      <c r="B319" s="50" t="n">
        <f aca="false">(RATES!I319/RATES!H319)*10</f>
        <v>29.8666666666667</v>
      </c>
      <c r="C319" s="27" t="n">
        <f aca="false">B319-((RATES!H319-73)/10)</f>
        <v>29.6666666666667</v>
      </c>
      <c r="D319" s="27" t="n">
        <f aca="false">VLOOKUP(C319,'ST - MASSE CORPORELLE'!$A$3:$B$69,2)</f>
        <v>91</v>
      </c>
    </row>
    <row r="320" customFormat="false" ht="13" hidden="false" customHeight="true" outlineLevel="0" collapsed="false">
      <c r="A320" s="17" t="s">
        <v>1719</v>
      </c>
      <c r="B320" s="50" t="n">
        <f aca="false">(RATES!I320/RATES!H320)*10</f>
        <v>25.8333333333333</v>
      </c>
      <c r="C320" s="27" t="n">
        <f aca="false">B320-((RATES!H320-73)/10)</f>
        <v>25.9333333333333</v>
      </c>
      <c r="D320" s="27" t="n">
        <f aca="false">VLOOKUP(C320,'ST - MASSE CORPORELLE'!$A$3:$B$69,2)</f>
        <v>48</v>
      </c>
    </row>
    <row r="321" customFormat="false" ht="13" hidden="false" customHeight="true" outlineLevel="0" collapsed="false">
      <c r="A321" s="17" t="s">
        <v>1725</v>
      </c>
      <c r="B321" s="50" t="n">
        <f aca="false">(RATES!I321/RATES!H321)*10</f>
        <v>25.9154929577465</v>
      </c>
      <c r="C321" s="27" t="n">
        <f aca="false">B321-((RATES!H321-73)/10)</f>
        <v>26.1154929577465</v>
      </c>
      <c r="D321" s="27" t="n">
        <f aca="false">VLOOKUP(C321,'ST - MASSE CORPORELLE'!$A$3:$B$69,2)</f>
        <v>50</v>
      </c>
    </row>
    <row r="322" customFormat="false" ht="13" hidden="false" customHeight="true" outlineLevel="0" collapsed="false">
      <c r="A322" s="17" t="s">
        <v>1729</v>
      </c>
      <c r="B322" s="50" t="n">
        <f aca="false">(RATES!I322/RATES!H322)*10</f>
        <v>26.1333333333333</v>
      </c>
      <c r="C322" s="27" t="n">
        <f aca="false">B322-((RATES!H322-73)/10)</f>
        <v>25.9333333333333</v>
      </c>
      <c r="D322" s="27" t="n">
        <f aca="false">VLOOKUP(C322,'ST - MASSE CORPORELLE'!$A$3:$B$69,2)</f>
        <v>48</v>
      </c>
    </row>
    <row r="323" customFormat="false" ht="13" hidden="false" customHeight="true" outlineLevel="0" collapsed="false">
      <c r="A323" s="17" t="s">
        <v>1733</v>
      </c>
      <c r="B323" s="50" t="n">
        <f aca="false">(RATES!I323/RATES!H323)*10</f>
        <v>27.7333333333333</v>
      </c>
      <c r="C323" s="27" t="n">
        <f aca="false">B323-((RATES!H323-73)/10)</f>
        <v>27.5333333333333</v>
      </c>
      <c r="D323" s="27" t="n">
        <f aca="false">VLOOKUP(C323,'ST - MASSE CORPORELLE'!$A$3:$B$69,2)</f>
        <v>69</v>
      </c>
    </row>
    <row r="324" customFormat="false" ht="13" hidden="false" customHeight="true" outlineLevel="0" collapsed="false">
      <c r="A324" s="17" t="s">
        <v>1737</v>
      </c>
      <c r="B324" s="50" t="n">
        <f aca="false">(RATES!I324/RATES!H324)*10</f>
        <v>29.4666666666667</v>
      </c>
      <c r="C324" s="27" t="n">
        <f aca="false">B324-((RATES!H324-73)/10)</f>
        <v>29.2666666666667</v>
      </c>
      <c r="D324" s="27" t="n">
        <f aca="false">VLOOKUP(C324,'ST - MASSE CORPORELLE'!$A$3:$B$69,2)</f>
        <v>88</v>
      </c>
    </row>
    <row r="325" customFormat="false" ht="13" hidden="false" customHeight="true" outlineLevel="0" collapsed="false">
      <c r="A325" s="17" t="s">
        <v>1742</v>
      </c>
      <c r="B325" s="50" t="n">
        <f aca="false">(RATES!I325/RATES!H325)*10</f>
        <v>24.6666666666667</v>
      </c>
      <c r="C325" s="27" t="n">
        <f aca="false">B325-((RATES!H325-73)/10)</f>
        <v>24.4666666666667</v>
      </c>
      <c r="D325" s="27" t="n">
        <f aca="false">VLOOKUP(C325,'ST - MASSE CORPORELLE'!$A$3:$B$69,2)</f>
        <v>37</v>
      </c>
    </row>
    <row r="326" customFormat="false" ht="13" hidden="false" customHeight="true" outlineLevel="0" collapsed="false">
      <c r="A326" s="17" t="s">
        <v>1747</v>
      </c>
      <c r="B326" s="50" t="n">
        <f aca="false">(RATES!I326/RATES!H326)*10</f>
        <v>23.9130434782609</v>
      </c>
      <c r="C326" s="27" t="n">
        <f aca="false">B326-((RATES!H326-73)/10)</f>
        <v>24.3130434782609</v>
      </c>
      <c r="D326" s="27" t="n">
        <f aca="false">VLOOKUP(C326,'ST - MASSE CORPORELLE'!$A$3:$B$69,2)</f>
        <v>36</v>
      </c>
    </row>
    <row r="327" customFormat="false" ht="13" hidden="false" customHeight="true" outlineLevel="0" collapsed="false">
      <c r="A327" s="17" t="s">
        <v>1750</v>
      </c>
      <c r="B327" s="50" t="n">
        <f aca="false">(RATES!I327/RATES!H327)*10</f>
        <v>24.7297297297297</v>
      </c>
      <c r="C327" s="27" t="n">
        <f aca="false">B327-((RATES!H327-73)/10)</f>
        <v>24.6297297297297</v>
      </c>
      <c r="D327" s="27" t="n">
        <f aca="false">VLOOKUP(C327,'ST - MASSE CORPORELLE'!$A$3:$B$69,2)</f>
        <v>38</v>
      </c>
    </row>
    <row r="328" customFormat="false" ht="13" hidden="false" customHeight="true" outlineLevel="0" collapsed="false">
      <c r="A328" s="17" t="s">
        <v>1753</v>
      </c>
      <c r="B328" s="50" t="n">
        <f aca="false">(RATES!I328/RATES!H328)*10</f>
        <v>27.3611111111111</v>
      </c>
      <c r="C328" s="27" t="n">
        <f aca="false">B328-((RATES!H328-73)/10)</f>
        <v>27.4611111111111</v>
      </c>
      <c r="D328" s="27" t="n">
        <f aca="false">VLOOKUP(C328,'ST - MASSE CORPORELLE'!$A$3:$B$69,2)</f>
        <v>68</v>
      </c>
    </row>
    <row r="329" customFormat="false" ht="13" hidden="false" customHeight="true" outlineLevel="0" collapsed="false">
      <c r="A329" s="17" t="s">
        <v>1756</v>
      </c>
      <c r="B329" s="50" t="n">
        <f aca="false">(RATES!I329/RATES!H329)*10</f>
        <v>27.2</v>
      </c>
      <c r="C329" s="27" t="n">
        <f aca="false">B329-((RATES!H329-73)/10)</f>
        <v>27</v>
      </c>
      <c r="D329" s="27" t="n">
        <f aca="false">VLOOKUP(C329,'ST - MASSE CORPORELLE'!$A$3:$B$69,2)</f>
        <v>62</v>
      </c>
    </row>
    <row r="330" customFormat="false" ht="13" hidden="false" customHeight="true" outlineLevel="0" collapsed="false">
      <c r="A330" s="17" t="s">
        <v>1760</v>
      </c>
      <c r="B330" s="50" t="n">
        <f aca="false">(RATES!I330/RATES!H330)*10</f>
        <v>30</v>
      </c>
      <c r="C330" s="27" t="n">
        <f aca="false">B330-((RATES!H330-73)/10)</f>
        <v>30</v>
      </c>
      <c r="D330" s="27" t="n">
        <f aca="false">VLOOKUP(C330,'ST - MASSE CORPORELLE'!$A$3:$B$69,2)</f>
        <v>93</v>
      </c>
    </row>
    <row r="331" customFormat="false" ht="13" hidden="false" customHeight="true" outlineLevel="0" collapsed="false">
      <c r="A331" s="17" t="s">
        <v>1767</v>
      </c>
      <c r="B331" s="50" t="n">
        <f aca="false">(RATES!I331/RATES!H331)*10</f>
        <v>28.9333333333333</v>
      </c>
      <c r="C331" s="27" t="n">
        <f aca="false">B331-((RATES!H331-73)/10)</f>
        <v>28.7333333333333</v>
      </c>
      <c r="D331" s="27" t="n">
        <f aca="false">VLOOKUP(C331,'ST - MASSE CORPORELLE'!$A$3:$B$69,2)</f>
        <v>84</v>
      </c>
    </row>
    <row r="332" customFormat="false" ht="13" hidden="false" customHeight="true" outlineLevel="0" collapsed="false">
      <c r="A332" s="17" t="s">
        <v>1771</v>
      </c>
      <c r="B332" s="50" t="n">
        <f aca="false">(RATES!I332/RATES!H332)*10</f>
        <v>29.041095890411</v>
      </c>
      <c r="C332" s="27" t="n">
        <f aca="false">B332-((RATES!H332-73)/10)</f>
        <v>29.041095890411</v>
      </c>
      <c r="D332" s="27" t="n">
        <f aca="false">VLOOKUP(C332,'ST - MASSE CORPORELLE'!$A$3:$B$69,2)</f>
        <v>87</v>
      </c>
    </row>
    <row r="333" customFormat="false" ht="13" hidden="false" customHeight="true" outlineLevel="0" collapsed="false">
      <c r="A333" s="17" t="s">
        <v>1775</v>
      </c>
      <c r="B333" s="50" t="n">
        <f aca="false">(RATES!I333/RATES!H333)*10</f>
        <v>25.9722222222222</v>
      </c>
      <c r="C333" s="27" t="n">
        <f aca="false">B333-((RATES!H333-73)/10)</f>
        <v>26.0722222222222</v>
      </c>
      <c r="D333" s="27" t="n">
        <f aca="false">VLOOKUP(C333,'ST - MASSE CORPORELLE'!$A$3:$B$69,2)</f>
        <v>50</v>
      </c>
    </row>
    <row r="334" customFormat="false" ht="13" hidden="false" customHeight="true" outlineLevel="0" collapsed="false">
      <c r="A334" s="17" t="s">
        <v>1779</v>
      </c>
      <c r="B334" s="50" t="n">
        <f aca="false">(RATES!I334/RATES!H334)*10</f>
        <v>27.5342465753425</v>
      </c>
      <c r="C334" s="27" t="n">
        <f aca="false">B334-((RATES!H334-73)/10)</f>
        <v>27.5342465753425</v>
      </c>
      <c r="D334" s="27" t="n">
        <f aca="false">VLOOKUP(C334,'ST - MASSE CORPORELLE'!$A$3:$B$69,2)</f>
        <v>69</v>
      </c>
    </row>
    <row r="335" customFormat="false" ht="13" hidden="false" customHeight="true" outlineLevel="0" collapsed="false">
      <c r="A335" s="17" t="s">
        <v>1782</v>
      </c>
      <c r="B335" s="50" t="n">
        <f aca="false">(RATES!I335/RATES!H335)*10</f>
        <v>24.1428571428571</v>
      </c>
      <c r="C335" s="27" t="n">
        <f aca="false">B335-((RATES!H335-73)/10)</f>
        <v>24.4428571428571</v>
      </c>
      <c r="D335" s="27" t="n">
        <f aca="false">VLOOKUP(C335,'ST - MASSE CORPORELLE'!$A$3:$B$69,2)</f>
        <v>37</v>
      </c>
    </row>
    <row r="336" customFormat="false" ht="13" hidden="false" customHeight="true" outlineLevel="0" collapsed="false">
      <c r="A336" s="17" t="s">
        <v>1787</v>
      </c>
      <c r="B336" s="50" t="n">
        <f aca="false">(RATES!I336/RATES!H336)*10</f>
        <v>26.8055555555555</v>
      </c>
      <c r="C336" s="27" t="n">
        <f aca="false">B336-((RATES!H336-73)/10)</f>
        <v>26.9055555555556</v>
      </c>
      <c r="D336" s="27" t="n">
        <f aca="false">VLOOKUP(C336,'ST - MASSE CORPORELLE'!$A$3:$B$69,2)</f>
        <v>61</v>
      </c>
    </row>
    <row r="337" customFormat="false" ht="13" hidden="false" customHeight="true" outlineLevel="0" collapsed="false">
      <c r="A337" s="17" t="s">
        <v>1791</v>
      </c>
      <c r="B337" s="50" t="n">
        <f aca="false">(RATES!I337/RATES!H337)*10</f>
        <v>29.8630136986301</v>
      </c>
      <c r="C337" s="27" t="n">
        <f aca="false">B337-((RATES!H337-73)/10)</f>
        <v>29.8630136986301</v>
      </c>
      <c r="D337" s="27" t="n">
        <f aca="false">VLOOKUP(C337,'ST - MASSE CORPORELLE'!$A$3:$B$69,2)</f>
        <v>92</v>
      </c>
    </row>
    <row r="338" customFormat="false" ht="13" hidden="false" customHeight="true" outlineLevel="0" collapsed="false">
      <c r="A338" s="17" t="s">
        <v>1794</v>
      </c>
      <c r="B338" s="50" t="n">
        <f aca="false">(RATES!I338/RATES!H338)*10</f>
        <v>27.3333333333333</v>
      </c>
      <c r="C338" s="27" t="n">
        <f aca="false">B338-((RATES!H338-73)/10)</f>
        <v>27.1333333333333</v>
      </c>
      <c r="D338" s="27" t="n">
        <f aca="false">VLOOKUP(C338,'ST - MASSE CORPORELLE'!$A$3:$B$69,2)</f>
        <v>64</v>
      </c>
    </row>
    <row r="339" customFormat="false" ht="13" hidden="false" customHeight="true" outlineLevel="0" collapsed="false">
      <c r="A339" s="17" t="s">
        <v>1799</v>
      </c>
      <c r="B339" s="50" t="n">
        <f aca="false">(RATES!I339/RATES!H339)*10</f>
        <v>27.8378378378378</v>
      </c>
      <c r="C339" s="27" t="n">
        <f aca="false">B339-((RATES!H339-73)/10)</f>
        <v>27.7378378378378</v>
      </c>
      <c r="D339" s="27" t="n">
        <f aca="false">VLOOKUP(C339,'ST - MASSE CORPORELLE'!$A$3:$B$69,2)</f>
        <v>71</v>
      </c>
    </row>
    <row r="340" customFormat="false" ht="13" hidden="false" customHeight="true" outlineLevel="0" collapsed="false">
      <c r="A340" s="17" t="s">
        <v>1805</v>
      </c>
      <c r="B340" s="50" t="n">
        <f aca="false">(RATES!I340/RATES!H340)*10</f>
        <v>31.0958904109589</v>
      </c>
      <c r="C340" s="27" t="n">
        <f aca="false">B340-((RATES!H340-73)/10)</f>
        <v>31.0958904109589</v>
      </c>
      <c r="D340" s="27" t="n">
        <f aca="false">VLOOKUP(C340,'ST - MASSE CORPORELLE'!$A$3:$B$69,2)</f>
        <v>97</v>
      </c>
    </row>
    <row r="341" customFormat="false" ht="13" hidden="false" customHeight="true" outlineLevel="0" collapsed="false">
      <c r="A341" s="17" t="s">
        <v>1807</v>
      </c>
      <c r="B341" s="50" t="n">
        <f aca="false">(RATES!I341/RATES!H341)*10</f>
        <v>25.5405405405405</v>
      </c>
      <c r="C341" s="27" t="n">
        <f aca="false">B341-((RATES!H341-73)/10)</f>
        <v>25.4405405405405</v>
      </c>
      <c r="D341" s="27" t="n">
        <f aca="false">VLOOKUP(C341,'ST - MASSE CORPORELLE'!$A$3:$B$69,2)</f>
        <v>44</v>
      </c>
    </row>
    <row r="342" customFormat="false" ht="13" hidden="false" customHeight="true" outlineLevel="0" collapsed="false">
      <c r="A342" s="17" t="s">
        <v>1811</v>
      </c>
      <c r="B342" s="50" t="n">
        <f aca="false">(RATES!I342/RATES!H342)*10</f>
        <v>25.6164383561644</v>
      </c>
      <c r="C342" s="27" t="n">
        <f aca="false">B342-((RATES!H342-73)/10)</f>
        <v>25.6164383561644</v>
      </c>
      <c r="D342" s="27" t="n">
        <f aca="false">VLOOKUP(C342,'ST - MASSE CORPORELLE'!$A$3:$B$69,2)</f>
        <v>45</v>
      </c>
    </row>
    <row r="343" customFormat="false" ht="13" hidden="false" customHeight="true" outlineLevel="0" collapsed="false">
      <c r="A343" s="17" t="s">
        <v>1815</v>
      </c>
      <c r="B343" s="50" t="n">
        <f aca="false">(RATES!I343/RATES!H343)*10</f>
        <v>28</v>
      </c>
      <c r="C343" s="27" t="n">
        <f aca="false">B343-((RATES!H343-73)/10)</f>
        <v>27.8</v>
      </c>
      <c r="D343" s="27" t="n">
        <f aca="false">VLOOKUP(C343,'ST - MASSE CORPORELLE'!$A$3:$B$69,2)</f>
        <v>72</v>
      </c>
    </row>
    <row r="344" customFormat="false" ht="13" hidden="false" customHeight="true" outlineLevel="0" collapsed="false">
      <c r="A344" s="17" t="s">
        <v>1819</v>
      </c>
      <c r="B344" s="50" t="n">
        <f aca="false">(RATES!I344/RATES!H344)*10</f>
        <v>27.2222222222222</v>
      </c>
      <c r="C344" s="27" t="n">
        <f aca="false">B344-((RATES!H344-73)/10)</f>
        <v>27.3222222222222</v>
      </c>
      <c r="D344" s="27" t="n">
        <f aca="false">VLOOKUP(C344,'ST - MASSE CORPORELLE'!$A$3:$B$69,2)</f>
        <v>66</v>
      </c>
    </row>
    <row r="345" customFormat="false" ht="13" hidden="false" customHeight="true" outlineLevel="0" collapsed="false">
      <c r="A345" s="17" t="s">
        <v>1822</v>
      </c>
      <c r="B345" s="50" t="n">
        <f aca="false">(RATES!I345/RATES!H345)*10</f>
        <v>26.9333333333333</v>
      </c>
      <c r="C345" s="27" t="n">
        <f aca="false">B345-((RATES!H345-73)/10)</f>
        <v>26.7333333333333</v>
      </c>
      <c r="D345" s="27" t="n">
        <f aca="false">VLOOKUP(C345,'ST - MASSE CORPORELLE'!$A$3:$B$69,2)</f>
        <v>58</v>
      </c>
    </row>
    <row r="346" customFormat="false" ht="13" hidden="false" customHeight="true" outlineLevel="0" collapsed="false">
      <c r="A346" s="17" t="s">
        <v>1826</v>
      </c>
      <c r="B346" s="50" t="n">
        <f aca="false">(RATES!I346/RATES!H346)*10</f>
        <v>27.1428571428571</v>
      </c>
      <c r="C346" s="27" t="n">
        <f aca="false">B346-((RATES!H346-73)/10)</f>
        <v>27.4428571428571</v>
      </c>
      <c r="D346" s="27" t="n">
        <f aca="false">VLOOKUP(C346,'ST - MASSE CORPORELLE'!$A$3:$B$69,2)</f>
        <v>67</v>
      </c>
    </row>
    <row r="347" customFormat="false" ht="13" hidden="false" customHeight="true" outlineLevel="0" collapsed="false">
      <c r="A347" s="17" t="s">
        <v>1830</v>
      </c>
      <c r="B347" s="50" t="n">
        <f aca="false">(RATES!I347/RATES!H347)*10</f>
        <v>26.1111111111111</v>
      </c>
      <c r="C347" s="27" t="n">
        <f aca="false">B347-((RATES!H347-73)/10)</f>
        <v>26.2111111111111</v>
      </c>
      <c r="D347" s="27" t="n">
        <f aca="false">VLOOKUP(C347,'ST - MASSE CORPORELLE'!$A$3:$B$69,2)</f>
        <v>52</v>
      </c>
    </row>
    <row r="348" customFormat="false" ht="13" hidden="false" customHeight="true" outlineLevel="0" collapsed="false">
      <c r="A348" s="17" t="s">
        <v>1835</v>
      </c>
      <c r="B348" s="50" t="n">
        <f aca="false">(RATES!I348/RATES!H348)*10</f>
        <v>28</v>
      </c>
      <c r="C348" s="27" t="n">
        <f aca="false">B348-((RATES!H348-73)/10)</f>
        <v>27.8</v>
      </c>
      <c r="D348" s="27" t="n">
        <f aca="false">VLOOKUP(C348,'ST - MASSE CORPORELLE'!$A$3:$B$69,2)</f>
        <v>72</v>
      </c>
    </row>
    <row r="349" customFormat="false" ht="13" hidden="false" customHeight="true" outlineLevel="0" collapsed="false">
      <c r="A349" s="17" t="s">
        <v>1839</v>
      </c>
      <c r="B349" s="50" t="n">
        <f aca="false">(RATES!I349/RATES!H349)*10</f>
        <v>27.027027027027</v>
      </c>
      <c r="C349" s="27" t="n">
        <f aca="false">B349-((RATES!H349-73)/10)</f>
        <v>26.927027027027</v>
      </c>
      <c r="D349" s="27" t="n">
        <f aca="false">VLOOKUP(C349,'ST - MASSE CORPORELLE'!$A$3:$B$69,2)</f>
        <v>61</v>
      </c>
    </row>
    <row r="350" customFormat="false" ht="13" hidden="false" customHeight="true" outlineLevel="0" collapsed="false">
      <c r="A350" s="17" t="s">
        <v>1844</v>
      </c>
      <c r="B350" s="50" t="n">
        <f aca="false">(RATES!I350/RATES!H350)*10</f>
        <v>25.3521126760563</v>
      </c>
      <c r="C350" s="27" t="n">
        <f aca="false">B350-((RATES!H350-73)/10)</f>
        <v>25.5521126760563</v>
      </c>
      <c r="D350" s="27" t="n">
        <f aca="false">VLOOKUP(C350,'ST - MASSE CORPORELLE'!$A$3:$B$69,2)</f>
        <v>45</v>
      </c>
    </row>
    <row r="351" customFormat="false" ht="13" hidden="false" customHeight="true" outlineLevel="0" collapsed="false">
      <c r="A351" s="17" t="s">
        <v>1848</v>
      </c>
      <c r="B351" s="50" t="n">
        <f aca="false">(RATES!I351/RATES!H351)*10</f>
        <v>28.7671232876712</v>
      </c>
      <c r="C351" s="27" t="n">
        <f aca="false">B351-((RATES!H351-73)/10)</f>
        <v>28.7671232876712</v>
      </c>
      <c r="D351" s="27" t="n">
        <f aca="false">VLOOKUP(C351,'ST - MASSE CORPORELLE'!$A$3:$B$69,2)</f>
        <v>84</v>
      </c>
    </row>
    <row r="352" customFormat="false" ht="13" hidden="false" customHeight="true" outlineLevel="0" collapsed="false">
      <c r="A352" s="17" t="s">
        <v>1852</v>
      </c>
      <c r="B352" s="50" t="n">
        <f aca="false">(RATES!I352/RATES!H352)*10</f>
        <v>28.4</v>
      </c>
      <c r="C352" s="27" t="n">
        <f aca="false">B352-((RATES!H352-73)/10)</f>
        <v>28.2</v>
      </c>
      <c r="D352" s="27" t="n">
        <f aca="false">VLOOKUP(C352,'ST - MASSE CORPORELLE'!$A$3:$B$69,2)</f>
        <v>78</v>
      </c>
    </row>
    <row r="353" customFormat="false" ht="13" hidden="false" customHeight="true" outlineLevel="0" collapsed="false">
      <c r="A353" s="17" t="s">
        <v>1855</v>
      </c>
      <c r="B353" s="50" t="n">
        <f aca="false">(RATES!I353/RATES!H353)*10</f>
        <v>31.3698630136986</v>
      </c>
      <c r="C353" s="27" t="n">
        <f aca="false">B353-((RATES!H353-73)/10)</f>
        <v>31.3698630136986</v>
      </c>
      <c r="D353" s="27" t="n">
        <f aca="false">VLOOKUP(C353,'ST - MASSE CORPORELLE'!$A$3:$B$69,2)</f>
        <v>97</v>
      </c>
    </row>
    <row r="354" customFormat="false" ht="13" hidden="false" customHeight="true" outlineLevel="0" collapsed="false">
      <c r="A354" s="17" t="s">
        <v>1860</v>
      </c>
      <c r="B354" s="50" t="n">
        <f aca="false">(RATES!I354/RATES!H354)*10</f>
        <v>28.3783783783784</v>
      </c>
      <c r="C354" s="27" t="n">
        <f aca="false">B354-((RATES!H354-73)/10)</f>
        <v>28.2783783783784</v>
      </c>
      <c r="D354" s="27" t="n">
        <f aca="false">VLOOKUP(C354,'ST - MASSE CORPORELLE'!$A$3:$B$69,2)</f>
        <v>79</v>
      </c>
    </row>
    <row r="355" customFormat="false" ht="13" hidden="false" customHeight="true" outlineLevel="0" collapsed="false">
      <c r="A355" s="17" t="s">
        <v>1864</v>
      </c>
      <c r="B355" s="50" t="n">
        <f aca="false">(RATES!I355/RATES!H355)*10</f>
        <v>27.2972972972973</v>
      </c>
      <c r="C355" s="27" t="n">
        <f aca="false">B355-((RATES!H355-73)/10)</f>
        <v>27.1972972972973</v>
      </c>
      <c r="D355" s="27" t="n">
        <f aca="false">VLOOKUP(C355,'ST - MASSE CORPORELLE'!$A$3:$B$69,2)</f>
        <v>64</v>
      </c>
    </row>
    <row r="356" customFormat="false" ht="13" hidden="false" customHeight="true" outlineLevel="0" collapsed="false">
      <c r="A356" s="17" t="s">
        <v>1868</v>
      </c>
      <c r="B356" s="50" t="n">
        <f aca="false">(RATES!I356/RATES!H356)*10</f>
        <v>28.169014084507</v>
      </c>
      <c r="C356" s="27" t="n">
        <f aca="false">B356-((RATES!H356-73)/10)</f>
        <v>28.369014084507</v>
      </c>
      <c r="D356" s="27" t="n">
        <f aca="false">VLOOKUP(C356,'ST - MASSE CORPORELLE'!$A$3:$B$69,2)</f>
        <v>80</v>
      </c>
    </row>
    <row r="357" customFormat="false" ht="13" hidden="false" customHeight="true" outlineLevel="0" collapsed="false">
      <c r="A357" s="17" t="s">
        <v>1874</v>
      </c>
      <c r="B357" s="50" t="n">
        <f aca="false">(RATES!I357/RATES!H357)*10</f>
        <v>28.9189189189189</v>
      </c>
      <c r="C357" s="27" t="n">
        <f aca="false">B357-((RATES!H357-73)/10)</f>
        <v>28.8189189189189</v>
      </c>
      <c r="D357" s="27" t="n">
        <f aca="false">VLOOKUP(C357,'ST - MASSE CORPORELLE'!$A$3:$B$69,2)</f>
        <v>85</v>
      </c>
    </row>
    <row r="358" customFormat="false" ht="13" hidden="false" customHeight="true" outlineLevel="0" collapsed="false">
      <c r="A358" s="17" t="s">
        <v>1877</v>
      </c>
      <c r="B358" s="50" t="n">
        <f aca="false">(RATES!I358/RATES!H358)*10</f>
        <v>27.3611111111111</v>
      </c>
      <c r="C358" s="27" t="n">
        <f aca="false">B358-((RATES!H358-73)/10)</f>
        <v>27.4611111111111</v>
      </c>
      <c r="D358" s="27" t="n">
        <f aca="false">VLOOKUP(C358,'ST - MASSE CORPORELLE'!$A$3:$B$69,2)</f>
        <v>68</v>
      </c>
    </row>
    <row r="359" customFormat="false" ht="13" hidden="false" customHeight="true" outlineLevel="0" collapsed="false">
      <c r="A359" s="17" t="s">
        <v>1881</v>
      </c>
      <c r="B359" s="50" t="n">
        <f aca="false">(RATES!I359/RATES!H359)*10</f>
        <v>29.8648648648649</v>
      </c>
      <c r="C359" s="27" t="n">
        <f aca="false">B359-((RATES!H359-73)/10)</f>
        <v>29.7648648648649</v>
      </c>
      <c r="D359" s="27" t="n">
        <f aca="false">VLOOKUP(C359,'ST - MASSE CORPORELLE'!$A$3:$B$69,2)</f>
        <v>92</v>
      </c>
    </row>
    <row r="360" customFormat="false" ht="13" hidden="false" customHeight="true" outlineLevel="0" collapsed="false">
      <c r="A360" s="17" t="s">
        <v>1887</v>
      </c>
      <c r="B360" s="50" t="n">
        <f aca="false">(RATES!I360/RATES!H360)*10</f>
        <v>28.9333333333333</v>
      </c>
      <c r="C360" s="27" t="n">
        <f aca="false">B360-((RATES!H360-73)/10)</f>
        <v>28.7333333333333</v>
      </c>
      <c r="D360" s="27" t="n">
        <f aca="false">VLOOKUP(C360,'ST - MASSE CORPORELLE'!$A$3:$B$69,2)</f>
        <v>84</v>
      </c>
    </row>
    <row r="361" customFormat="false" ht="13" hidden="false" customHeight="true" outlineLevel="0" collapsed="false">
      <c r="A361" s="17" t="s">
        <v>1891</v>
      </c>
      <c r="B361" s="50" t="n">
        <f aca="false">(RATES!I361/RATES!H361)*10</f>
        <v>28.2432432432432</v>
      </c>
      <c r="C361" s="27" t="n">
        <f aca="false">B361-((RATES!H361-73)/10)</f>
        <v>28.1432432432432</v>
      </c>
      <c r="D361" s="27" t="n">
        <f aca="false">VLOOKUP(C361,'ST - MASSE CORPORELLE'!$A$3:$B$69,2)</f>
        <v>77</v>
      </c>
    </row>
    <row r="362" customFormat="false" ht="13" hidden="false" customHeight="true" outlineLevel="0" collapsed="false">
      <c r="A362" s="17" t="s">
        <v>1895</v>
      </c>
      <c r="B362" s="50" t="n">
        <f aca="false">(RATES!I362/RATES!H362)*10</f>
        <v>28.0821917808219</v>
      </c>
      <c r="C362" s="27" t="n">
        <f aca="false">B362-((RATES!H362-73)/10)</f>
        <v>28.0821917808219</v>
      </c>
      <c r="D362" s="27" t="n">
        <f aca="false">VLOOKUP(C362,'ST - MASSE CORPORELLE'!$A$3:$B$69,2)</f>
        <v>76</v>
      </c>
    </row>
    <row r="363" customFormat="false" ht="13" hidden="false" customHeight="true" outlineLevel="0" collapsed="false">
      <c r="A363" s="17" t="s">
        <v>1897</v>
      </c>
      <c r="B363" s="50" t="n">
        <f aca="false">(RATES!I363/RATES!H363)*10</f>
        <v>32.2784810126582</v>
      </c>
      <c r="C363" s="27" t="n">
        <f aca="false">B363-((RATES!H363-73)/10)</f>
        <v>31.6784810126582</v>
      </c>
      <c r="D363" s="27" t="n">
        <f aca="false">VLOOKUP(C363,'ST - MASSE CORPORELLE'!$A$3:$B$69,2)</f>
        <v>98</v>
      </c>
    </row>
    <row r="364" customFormat="false" ht="13" hidden="false" customHeight="true" outlineLevel="0" collapsed="false">
      <c r="A364" s="17" t="s">
        <v>1902</v>
      </c>
      <c r="B364" s="50" t="n">
        <f aca="false">(RATES!I364/RATES!H364)*10</f>
        <v>26.6666666666667</v>
      </c>
      <c r="C364" s="27" t="n">
        <f aca="false">B364-((RATES!H364-73)/10)</f>
        <v>26.4666666666667</v>
      </c>
      <c r="D364" s="27" t="n">
        <f aca="false">VLOOKUP(C364,'ST - MASSE CORPORELLE'!$A$3:$B$69,2)</f>
        <v>55</v>
      </c>
    </row>
    <row r="365" customFormat="false" ht="13" hidden="false" customHeight="true" outlineLevel="0" collapsed="false">
      <c r="A365" s="17" t="s">
        <v>1907</v>
      </c>
      <c r="B365" s="50" t="n">
        <f aca="false">(RATES!I365/RATES!H365)*10</f>
        <v>25.7534246575343</v>
      </c>
      <c r="C365" s="27" t="n">
        <f aca="false">B365-((RATES!H365-73)/10)</f>
        <v>25.7534246575343</v>
      </c>
      <c r="D365" s="27" t="n">
        <f aca="false">VLOOKUP(C365,'ST - MASSE CORPORELLE'!$A$3:$B$69,2)</f>
        <v>47</v>
      </c>
    </row>
    <row r="366" customFormat="false" ht="13" hidden="false" customHeight="true" outlineLevel="0" collapsed="false">
      <c r="A366" s="17" t="s">
        <v>1912</v>
      </c>
      <c r="B366" s="50" t="n">
        <f aca="false">(RATES!I366/RATES!H366)*10</f>
        <v>27.1232876712329</v>
      </c>
      <c r="C366" s="27" t="n">
        <f aca="false">B366-((RATES!H366-73)/10)</f>
        <v>27.1232876712329</v>
      </c>
      <c r="D366" s="27" t="n">
        <f aca="false">VLOOKUP(C366,'ST - MASSE CORPORELLE'!$A$3:$B$69,2)</f>
        <v>64</v>
      </c>
    </row>
    <row r="367" customFormat="false" ht="13" hidden="false" customHeight="true" outlineLevel="0" collapsed="false">
      <c r="A367" s="17" t="s">
        <v>1918</v>
      </c>
      <c r="B367" s="50" t="n">
        <f aca="false">(RATES!I367/RATES!H367)*10</f>
        <v>27.4666666666667</v>
      </c>
      <c r="C367" s="27" t="n">
        <f aca="false">B367-((RATES!H367-73)/10)</f>
        <v>27.2666666666667</v>
      </c>
      <c r="D367" s="27" t="n">
        <f aca="false">VLOOKUP(C367,'ST - MASSE CORPORELLE'!$A$3:$B$69,2)</f>
        <v>65</v>
      </c>
    </row>
    <row r="368" customFormat="false" ht="13" hidden="false" customHeight="true" outlineLevel="0" collapsed="false">
      <c r="A368" s="17" t="s">
        <v>1923</v>
      </c>
      <c r="B368" s="50" t="n">
        <f aca="false">(RATES!I368/RATES!H368)*10</f>
        <v>27.1232876712329</v>
      </c>
      <c r="C368" s="27" t="n">
        <f aca="false">B368-((RATES!H368-73)/10)</f>
        <v>27.1232876712329</v>
      </c>
      <c r="D368" s="27" t="n">
        <f aca="false">VLOOKUP(C368,'ST - MASSE CORPORELLE'!$A$3:$B$69,2)</f>
        <v>64</v>
      </c>
    </row>
    <row r="369" customFormat="false" ht="13" hidden="false" customHeight="true" outlineLevel="0" collapsed="false">
      <c r="A369" s="17" t="s">
        <v>1926</v>
      </c>
      <c r="B369" s="50" t="n">
        <f aca="false">(RATES!I369/RATES!H369)*10</f>
        <v>24.3478260869565</v>
      </c>
      <c r="C369" s="27" t="n">
        <f aca="false">B369-((RATES!H369-73)/10)</f>
        <v>24.7478260869565</v>
      </c>
      <c r="D369" s="27" t="n">
        <f aca="false">VLOOKUP(C369,'ST - MASSE CORPORELLE'!$A$3:$B$69,2)</f>
        <v>39</v>
      </c>
    </row>
    <row r="370" customFormat="false" ht="13" hidden="false" customHeight="true" outlineLevel="0" collapsed="false">
      <c r="A370" s="17" t="s">
        <v>1929</v>
      </c>
      <c r="B370" s="50" t="n">
        <f aca="false">(RATES!I370/RATES!H370)*10</f>
        <v>30.6666666666667</v>
      </c>
      <c r="C370" s="27" t="n">
        <f aca="false">B370-((RATES!H370-73)/10)</f>
        <v>30.4666666666667</v>
      </c>
      <c r="D370" s="27" t="n">
        <f aca="false">VLOOKUP(C370,'ST - MASSE CORPORELLE'!$A$3:$B$69,2)</f>
        <v>95</v>
      </c>
    </row>
    <row r="371" customFormat="false" ht="13" hidden="false" customHeight="true" outlineLevel="0" collapsed="false">
      <c r="A371" s="17" t="s">
        <v>1933</v>
      </c>
      <c r="B371" s="50" t="n">
        <f aca="false">(RATES!I371/RATES!H371)*10</f>
        <v>28.6666666666667</v>
      </c>
      <c r="C371" s="27" t="n">
        <f aca="false">B371-((RATES!H371-73)/10)</f>
        <v>28.4666666666667</v>
      </c>
      <c r="D371" s="27" t="n">
        <f aca="false">VLOOKUP(C371,'ST - MASSE CORPORELLE'!$A$3:$B$69,2)</f>
        <v>82</v>
      </c>
    </row>
    <row r="372" customFormat="false" ht="13" hidden="false" customHeight="true" outlineLevel="0" collapsed="false">
      <c r="A372" s="17" t="s">
        <v>1939</v>
      </c>
      <c r="B372" s="50" t="n">
        <f aca="false">(RATES!I372/RATES!H372)*10</f>
        <v>26.7123287671233</v>
      </c>
      <c r="C372" s="27" t="n">
        <f aca="false">B372-((RATES!H372-73)/10)</f>
        <v>26.7123287671233</v>
      </c>
      <c r="D372" s="27" t="n">
        <f aca="false">VLOOKUP(C372,'ST - MASSE CORPORELLE'!$A$3:$B$69,2)</f>
        <v>58</v>
      </c>
    </row>
    <row r="373" customFormat="false" ht="13" hidden="false" customHeight="true" outlineLevel="0" collapsed="false">
      <c r="A373" s="17" t="s">
        <v>1943</v>
      </c>
      <c r="B373" s="50" t="n">
        <f aca="false">(RATES!I373/RATES!H373)*10</f>
        <v>27.7027027027027</v>
      </c>
      <c r="C373" s="27" t="n">
        <f aca="false">B373-((RATES!H373-73)/10)</f>
        <v>27.6027027027027</v>
      </c>
      <c r="D373" s="27" t="n">
        <f aca="false">VLOOKUP(C373,'ST - MASSE CORPORELLE'!$A$3:$B$69,2)</f>
        <v>70</v>
      </c>
    </row>
    <row r="374" customFormat="false" ht="13" hidden="false" customHeight="true" outlineLevel="0" collapsed="false">
      <c r="A374" s="17" t="s">
        <v>1947</v>
      </c>
      <c r="B374" s="50" t="n">
        <f aca="false">(RATES!I374/RATES!H374)*10</f>
        <v>29.8630136986301</v>
      </c>
      <c r="C374" s="27" t="n">
        <f aca="false">B374-((RATES!H374-73)/10)</f>
        <v>29.8630136986301</v>
      </c>
      <c r="D374" s="27" t="n">
        <f aca="false">VLOOKUP(C374,'ST - MASSE CORPORELLE'!$A$3:$B$69,2)</f>
        <v>92</v>
      </c>
    </row>
    <row r="375" customFormat="false" ht="13" hidden="false" customHeight="true" outlineLevel="0" collapsed="false">
      <c r="A375" s="17" t="s">
        <v>1951</v>
      </c>
      <c r="B375" s="50" t="n">
        <f aca="false">(RATES!I375/RATES!H375)*10</f>
        <v>25</v>
      </c>
      <c r="C375" s="27" t="n">
        <f aca="false">B375-((RATES!H375-73)/10)</f>
        <v>25.1</v>
      </c>
      <c r="D375" s="27" t="n">
        <f aca="false">VLOOKUP(C375,'ST - MASSE CORPORELLE'!$A$3:$B$69,2)</f>
        <v>40</v>
      </c>
    </row>
    <row r="376" customFormat="false" ht="13" hidden="false" customHeight="true" outlineLevel="0" collapsed="false">
      <c r="A376" s="17" t="s">
        <v>1954</v>
      </c>
      <c r="B376" s="50" t="n">
        <f aca="false">(RATES!I376/RATES!H376)*10</f>
        <v>28.5333333333333</v>
      </c>
      <c r="C376" s="27" t="n">
        <f aca="false">B376-((RATES!H376-73)/10)</f>
        <v>28.3333333333333</v>
      </c>
      <c r="D376" s="27" t="n">
        <f aca="false">VLOOKUP(C376,'ST - MASSE CORPORELLE'!$A$3:$B$69,2)</f>
        <v>80</v>
      </c>
    </row>
    <row r="377" customFormat="false" ht="13" hidden="false" customHeight="true" outlineLevel="0" collapsed="false">
      <c r="A377" s="17" t="s">
        <v>1958</v>
      </c>
      <c r="B377" s="50" t="n">
        <f aca="false">(RATES!I377/RATES!H377)*10</f>
        <v>26.3380281690141</v>
      </c>
      <c r="C377" s="27" t="n">
        <f aca="false">B377-((RATES!H377-73)/10)</f>
        <v>26.5380281690141</v>
      </c>
      <c r="D377" s="27" t="n">
        <f aca="false">VLOOKUP(C377,'ST - MASSE CORPORELLE'!$A$3:$B$69,2)</f>
        <v>56</v>
      </c>
    </row>
    <row r="378" customFormat="false" ht="13" hidden="false" customHeight="true" outlineLevel="0" collapsed="false">
      <c r="A378" s="17" t="s">
        <v>1961</v>
      </c>
      <c r="B378" s="50" t="n">
        <f aca="false">(RATES!I378/RATES!H378)*10</f>
        <v>29.0666666666667</v>
      </c>
      <c r="C378" s="27" t="n">
        <f aca="false">B378-((RATES!H378-73)/10)</f>
        <v>28.8666666666667</v>
      </c>
      <c r="D378" s="27" t="n">
        <f aca="false">VLOOKUP(C378,'ST - MASSE CORPORELLE'!$A$3:$B$69,2)</f>
        <v>85</v>
      </c>
    </row>
    <row r="379" customFormat="false" ht="13" hidden="false" customHeight="true" outlineLevel="0" collapsed="false">
      <c r="A379" s="17" t="s">
        <v>1965</v>
      </c>
      <c r="B379" s="50" t="n">
        <f aca="false">(RATES!I379/RATES!H379)*10</f>
        <v>27.1052631578947</v>
      </c>
      <c r="C379" s="27" t="n">
        <f aca="false">B379-((RATES!H379-73)/10)</f>
        <v>26.8052631578947</v>
      </c>
      <c r="D379" s="27" t="n">
        <f aca="false">VLOOKUP(C379,'ST - MASSE CORPORELLE'!$A$3:$B$69,2)</f>
        <v>60</v>
      </c>
    </row>
    <row r="380" customFormat="false" ht="13" hidden="false" customHeight="true" outlineLevel="0" collapsed="false">
      <c r="A380" s="17" t="s">
        <v>1970</v>
      </c>
      <c r="B380" s="50" t="n">
        <f aca="false">(RATES!I380/RATES!H380)*10</f>
        <v>28.0769230769231</v>
      </c>
      <c r="C380" s="27" t="n">
        <f aca="false">B380-((RATES!H380-73)/10)</f>
        <v>27.5769230769231</v>
      </c>
      <c r="D380" s="27" t="n">
        <f aca="false">VLOOKUP(C380,'ST - MASSE CORPORELLE'!$A$3:$B$69,2)</f>
        <v>69</v>
      </c>
    </row>
    <row r="381" customFormat="false" ht="13" hidden="false" customHeight="true" outlineLevel="0" collapsed="false">
      <c r="A381" s="17" t="s">
        <v>1975</v>
      </c>
      <c r="B381" s="50" t="n">
        <f aca="false">(RATES!I381/RATES!H381)*10</f>
        <v>26.7123287671233</v>
      </c>
      <c r="C381" s="27" t="n">
        <f aca="false">B381-((RATES!H381-73)/10)</f>
        <v>26.7123287671233</v>
      </c>
      <c r="D381" s="27" t="n">
        <f aca="false">VLOOKUP(C381,'ST - MASSE CORPORELLE'!$A$3:$B$69,2)</f>
        <v>58</v>
      </c>
    </row>
    <row r="382" customFormat="false" ht="13" hidden="false" customHeight="true" outlineLevel="0" collapsed="false">
      <c r="A382" s="17" t="s">
        <v>1978</v>
      </c>
      <c r="B382" s="50" t="n">
        <f aca="false">(RATES!I382/RATES!H382)*10</f>
        <v>25.7142857142857</v>
      </c>
      <c r="C382" s="27" t="n">
        <f aca="false">B382-((RATES!H382-73)/10)</f>
        <v>26.0142857142857</v>
      </c>
      <c r="D382" s="27" t="n">
        <f aca="false">VLOOKUP(C382,'ST - MASSE CORPORELLE'!$A$3:$B$69,2)</f>
        <v>49</v>
      </c>
    </row>
    <row r="383" customFormat="false" ht="13" hidden="false" customHeight="true" outlineLevel="0" collapsed="false">
      <c r="A383" s="17" t="s">
        <v>1982</v>
      </c>
      <c r="B383" s="50" t="n">
        <f aca="false">(RATES!I383/RATES!H383)*10</f>
        <v>24.6478873239437</v>
      </c>
      <c r="C383" s="27" t="n">
        <f aca="false">B383-((RATES!H383-73)/10)</f>
        <v>24.8478873239437</v>
      </c>
      <c r="D383" s="27" t="n">
        <f aca="false">VLOOKUP(C383,'ST - MASSE CORPORELLE'!$A$3:$B$69,2)</f>
        <v>39</v>
      </c>
    </row>
    <row r="384" customFormat="false" ht="13" hidden="false" customHeight="true" outlineLevel="0" collapsed="false">
      <c r="A384" s="17" t="s">
        <v>1986</v>
      </c>
      <c r="B384" s="50" t="n">
        <f aca="false">(RATES!I384/RATES!H384)*10</f>
        <v>28.9333333333333</v>
      </c>
      <c r="C384" s="27" t="n">
        <f aca="false">B384-((RATES!H384-73)/10)</f>
        <v>28.7333333333333</v>
      </c>
      <c r="D384" s="27" t="n">
        <f aca="false">VLOOKUP(C384,'ST - MASSE CORPORELLE'!$A$3:$B$69,2)</f>
        <v>84</v>
      </c>
    </row>
    <row r="385" customFormat="false" ht="13" hidden="false" customHeight="true" outlineLevel="0" collapsed="false">
      <c r="A385" s="17" t="s">
        <v>1989</v>
      </c>
      <c r="B385" s="50" t="n">
        <f aca="false">(RATES!I385/RATES!H385)*10</f>
        <v>27.7333333333333</v>
      </c>
      <c r="C385" s="27" t="n">
        <f aca="false">B385-((RATES!H385-73)/10)</f>
        <v>27.5333333333333</v>
      </c>
      <c r="D385" s="27" t="n">
        <f aca="false">VLOOKUP(C385,'ST - MASSE CORPORELLE'!$A$3:$B$69,2)</f>
        <v>69</v>
      </c>
    </row>
    <row r="386" customFormat="false" ht="13" hidden="false" customHeight="true" outlineLevel="0" collapsed="false">
      <c r="A386" s="17" t="s">
        <v>1992</v>
      </c>
      <c r="B386" s="50" t="n">
        <f aca="false">(RATES!I386/RATES!H386)*10</f>
        <v>28.169014084507</v>
      </c>
      <c r="C386" s="27" t="n">
        <f aca="false">B386-((RATES!H386-73)/10)</f>
        <v>28.369014084507</v>
      </c>
      <c r="D386" s="27" t="n">
        <f aca="false">VLOOKUP(C386,'ST - MASSE CORPORELLE'!$A$3:$B$69,2)</f>
        <v>80</v>
      </c>
    </row>
    <row r="387" customFormat="false" ht="13" hidden="false" customHeight="true" outlineLevel="0" collapsed="false">
      <c r="A387" s="17" t="s">
        <v>1995</v>
      </c>
      <c r="B387" s="50" t="n">
        <f aca="false">(RATES!I387/RATES!H387)*10</f>
        <v>25</v>
      </c>
      <c r="C387" s="27" t="n">
        <f aca="false">B387-((RATES!H387-73)/10)</f>
        <v>25.3</v>
      </c>
      <c r="D387" s="27" t="n">
        <f aca="false">VLOOKUP(C387,'ST - MASSE CORPORELLE'!$A$3:$B$69,2)</f>
        <v>42</v>
      </c>
    </row>
    <row r="388" customFormat="false" ht="13" hidden="false" customHeight="true" outlineLevel="0" collapsed="false">
      <c r="A388" s="17" t="s">
        <v>2000</v>
      </c>
      <c r="B388" s="50" t="n">
        <f aca="false">(RATES!I388/RATES!H388)*10</f>
        <v>26.5277777777778</v>
      </c>
      <c r="C388" s="27" t="n">
        <f aca="false">B388-((RATES!H388-73)/10)</f>
        <v>26.6277777777778</v>
      </c>
      <c r="D388" s="27" t="n">
        <f aca="false">VLOOKUP(C388,'ST - MASSE CORPORELLE'!$A$3:$B$69,2)</f>
        <v>57</v>
      </c>
    </row>
    <row r="389" customFormat="false" ht="13" hidden="false" customHeight="true" outlineLevel="0" collapsed="false">
      <c r="A389" s="17" t="s">
        <v>2004</v>
      </c>
      <c r="B389" s="50" t="n">
        <f aca="false">(RATES!I389/RATES!H389)*10</f>
        <v>27.7631578947368</v>
      </c>
      <c r="C389" s="27" t="n">
        <f aca="false">B389-((RATES!H389-73)/10)</f>
        <v>27.4631578947368</v>
      </c>
      <c r="D389" s="27" t="n">
        <f aca="false">VLOOKUP(C389,'ST - MASSE CORPORELLE'!$A$3:$B$69,2)</f>
        <v>68</v>
      </c>
    </row>
    <row r="390" customFormat="false" ht="13" hidden="false" customHeight="true" outlineLevel="0" collapsed="false">
      <c r="A390" s="17" t="s">
        <v>2009</v>
      </c>
      <c r="B390" s="50" t="n">
        <f aca="false">(RATES!I390/RATES!H390)*10</f>
        <v>26</v>
      </c>
      <c r="C390" s="27" t="n">
        <f aca="false">B390-((RATES!H390-73)/10)</f>
        <v>25.8</v>
      </c>
      <c r="D390" s="27" t="n">
        <f aca="false">VLOOKUP(C390,'ST - MASSE CORPORELLE'!$A$3:$B$69,2)</f>
        <v>47</v>
      </c>
    </row>
    <row r="391" customFormat="false" ht="13" hidden="false" customHeight="true" outlineLevel="0" collapsed="false">
      <c r="A391" s="17" t="s">
        <v>2013</v>
      </c>
      <c r="B391" s="50" t="n">
        <f aca="false">(RATES!I391/RATES!H391)*10</f>
        <v>27.9220779220779</v>
      </c>
      <c r="C391" s="27" t="n">
        <f aca="false">B391-((RATES!H391-73)/10)</f>
        <v>27.5220779220779</v>
      </c>
      <c r="D391" s="27" t="n">
        <f aca="false">VLOOKUP(C391,'ST - MASSE CORPORELLE'!$A$3:$B$69,2)</f>
        <v>68</v>
      </c>
    </row>
    <row r="392" customFormat="false" ht="13" hidden="false" customHeight="true" outlineLevel="0" collapsed="false">
      <c r="A392" s="17" t="s">
        <v>2017</v>
      </c>
      <c r="B392" s="50" t="n">
        <f aca="false">(RATES!I392/RATES!H392)*10</f>
        <v>27.4666666666667</v>
      </c>
      <c r="C392" s="27" t="n">
        <f aca="false">B392-((RATES!H392-73)/10)</f>
        <v>27.2666666666667</v>
      </c>
      <c r="D392" s="27" t="n">
        <f aca="false">VLOOKUP(C392,'ST - MASSE CORPORELLE'!$A$3:$B$69,2)</f>
        <v>65</v>
      </c>
    </row>
    <row r="393" customFormat="false" ht="13" hidden="false" customHeight="true" outlineLevel="0" collapsed="false">
      <c r="A393" s="17" t="s">
        <v>2020</v>
      </c>
      <c r="B393" s="50" t="n">
        <f aca="false">(RATES!I393/RATES!H393)*10</f>
        <v>25.8904109589041</v>
      </c>
      <c r="C393" s="27" t="n">
        <f aca="false">B393-((RATES!H393-73)/10)</f>
        <v>25.8904109589041</v>
      </c>
      <c r="D393" s="27" t="n">
        <f aca="false">VLOOKUP(C393,'ST - MASSE CORPORELLE'!$A$3:$B$69,2)</f>
        <v>48</v>
      </c>
    </row>
    <row r="394" customFormat="false" ht="13" hidden="false" customHeight="true" outlineLevel="0" collapsed="false">
      <c r="A394" s="17" t="s">
        <v>2026</v>
      </c>
      <c r="B394" s="50" t="n">
        <f aca="false">(RATES!I394/RATES!H394)*10</f>
        <v>26.056338028169</v>
      </c>
      <c r="C394" s="27" t="n">
        <f aca="false">B394-((RATES!H394-73)/10)</f>
        <v>26.256338028169</v>
      </c>
      <c r="D394" s="27" t="n">
        <f aca="false">VLOOKUP(C394,'ST - MASSE CORPORELLE'!$A$3:$B$69,2)</f>
        <v>52</v>
      </c>
    </row>
    <row r="395" customFormat="false" ht="13" hidden="false" customHeight="true" outlineLevel="0" collapsed="false">
      <c r="A395" s="17" t="s">
        <v>2029</v>
      </c>
      <c r="B395" s="50" t="n">
        <f aca="false">(RATES!I395/RATES!H395)*10</f>
        <v>26.4705882352941</v>
      </c>
      <c r="C395" s="27" t="n">
        <f aca="false">B395-((RATES!H395-73)/10)</f>
        <v>26.9705882352941</v>
      </c>
      <c r="D395" s="27" t="n">
        <f aca="false">VLOOKUP(C395,'ST - MASSE CORPORELLE'!$A$3:$B$69,2)</f>
        <v>62</v>
      </c>
    </row>
    <row r="396" customFormat="false" ht="13" hidden="false" customHeight="true" outlineLevel="0" collapsed="false">
      <c r="A396" s="17" t="s">
        <v>2034</v>
      </c>
      <c r="B396" s="50" t="n">
        <f aca="false">(RATES!I396/RATES!H396)*10</f>
        <v>27.2222222222222</v>
      </c>
      <c r="C396" s="27" t="n">
        <f aca="false">B396-((RATES!H396-73)/10)</f>
        <v>27.3222222222222</v>
      </c>
      <c r="D396" s="27" t="n">
        <f aca="false">VLOOKUP(C396,'ST - MASSE CORPORELLE'!$A$3:$B$69,2)</f>
        <v>66</v>
      </c>
    </row>
    <row r="397" customFormat="false" ht="13" hidden="false" customHeight="true" outlineLevel="0" collapsed="false">
      <c r="A397" s="17" t="s">
        <v>2037</v>
      </c>
      <c r="B397" s="50" t="n">
        <f aca="false">(RATES!I397/RATES!H397)*10</f>
        <v>27.4647887323944</v>
      </c>
      <c r="C397" s="27" t="n">
        <f aca="false">B397-((RATES!H397-73)/10)</f>
        <v>27.6647887323944</v>
      </c>
      <c r="D397" s="27" t="n">
        <f aca="false">VLOOKUP(C397,'ST - MASSE CORPORELLE'!$A$3:$B$69,2)</f>
        <v>70</v>
      </c>
    </row>
    <row r="398" customFormat="false" ht="13" hidden="false" customHeight="true" outlineLevel="0" collapsed="false">
      <c r="A398" s="17" t="s">
        <v>2040</v>
      </c>
      <c r="B398" s="50" t="n">
        <f aca="false">(RATES!I398/RATES!H398)*10</f>
        <v>28.9473684210526</v>
      </c>
      <c r="C398" s="27" t="n">
        <f aca="false">B398-((RATES!H398-73)/10)</f>
        <v>28.6473684210526</v>
      </c>
      <c r="D398" s="27" t="n">
        <f aca="false">VLOOKUP(C398,'ST - MASSE CORPORELLE'!$A$3:$B$69,2)</f>
        <v>83</v>
      </c>
    </row>
    <row r="399" customFormat="false" ht="13" hidden="false" customHeight="true" outlineLevel="0" collapsed="false">
      <c r="A399" s="17" t="s">
        <v>2044</v>
      </c>
      <c r="B399" s="50" t="n">
        <f aca="false">(RATES!I399/RATES!H399)*10</f>
        <v>27.3333333333333</v>
      </c>
      <c r="C399" s="27" t="n">
        <f aca="false">B399-((RATES!H399-73)/10)</f>
        <v>27.1333333333333</v>
      </c>
      <c r="D399" s="27" t="n">
        <f aca="false">VLOOKUP(C399,'ST - MASSE CORPORELLE'!$A$3:$B$69,2)</f>
        <v>64</v>
      </c>
    </row>
    <row r="400" customFormat="false" ht="13" hidden="false" customHeight="true" outlineLevel="0" collapsed="false">
      <c r="A400" s="17" t="s">
        <v>2048</v>
      </c>
      <c r="B400" s="50" t="n">
        <f aca="false">(RATES!I400/RATES!H400)*10</f>
        <v>28.2894736842105</v>
      </c>
      <c r="C400" s="27" t="n">
        <f aca="false">B400-((RATES!H400-73)/10)</f>
        <v>27.9894736842105</v>
      </c>
      <c r="D400" s="27" t="n">
        <f aca="false">VLOOKUP(C400,'ST - MASSE CORPORELLE'!$A$3:$B$69,2)</f>
        <v>75</v>
      </c>
    </row>
    <row r="401" customFormat="false" ht="13" hidden="false" customHeight="true" outlineLevel="0" collapsed="false">
      <c r="A401" s="17" t="s">
        <v>2051</v>
      </c>
      <c r="B401" s="50" t="n">
        <f aca="false">(RATES!I401/RATES!H401)*10</f>
        <v>28.2191780821918</v>
      </c>
      <c r="C401" s="27" t="n">
        <f aca="false">B401-((RATES!H401-73)/10)</f>
        <v>28.2191780821918</v>
      </c>
      <c r="D401" s="27" t="n">
        <f aca="false">VLOOKUP(C401,'ST - MASSE CORPORELLE'!$A$3:$B$69,2)</f>
        <v>78</v>
      </c>
    </row>
    <row r="402" customFormat="false" ht="13" hidden="false" customHeight="true" outlineLevel="0" collapsed="false">
      <c r="A402" s="17" t="s">
        <v>2054</v>
      </c>
      <c r="B402" s="50" t="n">
        <f aca="false">(RATES!I402/RATES!H402)*10</f>
        <v>26.9014084507042</v>
      </c>
      <c r="C402" s="27" t="n">
        <f aca="false">B402-((RATES!H402-73)/10)</f>
        <v>27.1014084507042</v>
      </c>
      <c r="D402" s="27" t="n">
        <f aca="false">VLOOKUP(C402,'ST - MASSE CORPORELLE'!$A$3:$B$69,2)</f>
        <v>63</v>
      </c>
    </row>
    <row r="403" customFormat="false" ht="13" hidden="false" customHeight="true" outlineLevel="0" collapsed="false">
      <c r="A403" s="17" t="s">
        <v>2058</v>
      </c>
      <c r="B403" s="50" t="n">
        <f aca="false">(RATES!I403/RATES!H403)*10</f>
        <v>30.8219178082192</v>
      </c>
      <c r="C403" s="27" t="n">
        <f aca="false">B403-((RATES!H403-73)/10)</f>
        <v>30.8219178082192</v>
      </c>
      <c r="D403" s="27" t="n">
        <f aca="false">VLOOKUP(C403,'ST - MASSE CORPORELLE'!$A$3:$B$69,2)</f>
        <v>96</v>
      </c>
    </row>
    <row r="404" customFormat="false" ht="13" hidden="false" customHeight="true" outlineLevel="0" collapsed="false">
      <c r="A404" s="17" t="s">
        <v>2062</v>
      </c>
      <c r="B404" s="50" t="n">
        <f aca="false">(RATES!I404/RATES!H404)*10</f>
        <v>27.887323943662</v>
      </c>
      <c r="C404" s="27" t="n">
        <f aca="false">B404-((RATES!H404-73)/10)</f>
        <v>28.087323943662</v>
      </c>
      <c r="D404" s="27" t="n">
        <f aca="false">VLOOKUP(C404,'ST - MASSE CORPORELLE'!$A$3:$B$69,2)</f>
        <v>76</v>
      </c>
    </row>
    <row r="405" customFormat="false" ht="13" hidden="false" customHeight="true" outlineLevel="0" collapsed="false">
      <c r="A405" s="17" t="s">
        <v>2066</v>
      </c>
      <c r="B405" s="50" t="n">
        <f aca="false">(RATES!I405/RATES!H405)*10</f>
        <v>29.0666666666667</v>
      </c>
      <c r="C405" s="27" t="n">
        <f aca="false">B405-((RATES!H405-73)/10)</f>
        <v>28.8666666666667</v>
      </c>
      <c r="D405" s="27" t="n">
        <f aca="false">VLOOKUP(C405,'ST - MASSE CORPORELLE'!$A$3:$B$69,2)</f>
        <v>85</v>
      </c>
    </row>
    <row r="406" customFormat="false" ht="13" hidden="false" customHeight="true" outlineLevel="0" collapsed="false">
      <c r="A406" s="17" t="s">
        <v>2069</v>
      </c>
      <c r="B406" s="50" t="n">
        <f aca="false">(RATES!I406/RATES!H406)*10</f>
        <v>27.0833333333333</v>
      </c>
      <c r="C406" s="27" t="n">
        <f aca="false">B406-((RATES!H406-73)/10)</f>
        <v>27.1833333333333</v>
      </c>
      <c r="D406" s="27" t="n">
        <f aca="false">VLOOKUP(C406,'ST - MASSE CORPORELLE'!$A$3:$B$69,2)</f>
        <v>64</v>
      </c>
    </row>
    <row r="407" customFormat="false" ht="13" hidden="false" customHeight="true" outlineLevel="0" collapsed="false">
      <c r="A407" s="17" t="s">
        <v>2072</v>
      </c>
      <c r="B407" s="50" t="n">
        <f aca="false">(RATES!I407/RATES!H407)*10</f>
        <v>29.7333333333333</v>
      </c>
      <c r="C407" s="27" t="n">
        <f aca="false">B407-((RATES!H407-73)/10)</f>
        <v>29.5333333333333</v>
      </c>
      <c r="D407" s="27" t="n">
        <f aca="false">VLOOKUP(C407,'ST - MASSE CORPORELLE'!$A$3:$B$69,2)</f>
        <v>91</v>
      </c>
    </row>
    <row r="408" customFormat="false" ht="13" hidden="false" customHeight="true" outlineLevel="0" collapsed="false">
      <c r="A408" s="17" t="s">
        <v>2076</v>
      </c>
      <c r="B408" s="50" t="n">
        <f aca="false">(RATES!I408/RATES!H408)*10</f>
        <v>23.9189189189189</v>
      </c>
      <c r="C408" s="27" t="n">
        <f aca="false">B408-((RATES!H408-73)/10)</f>
        <v>23.8189189189189</v>
      </c>
      <c r="D408" s="27" t="n">
        <f aca="false">VLOOKUP(C408,'ST - MASSE CORPORELLE'!$A$3:$B$69,2)</f>
        <v>35</v>
      </c>
    </row>
    <row r="409" customFormat="false" ht="13" hidden="false" customHeight="true" outlineLevel="0" collapsed="false">
      <c r="A409" s="17" t="s">
        <v>2078</v>
      </c>
      <c r="B409" s="50" t="n">
        <f aca="false">(RATES!I409/RATES!H409)*10</f>
        <v>28.3783783783784</v>
      </c>
      <c r="C409" s="27" t="n">
        <f aca="false">B409-((RATES!H409-73)/10)</f>
        <v>28.2783783783784</v>
      </c>
      <c r="D409" s="27" t="n">
        <f aca="false">VLOOKUP(C409,'ST - MASSE CORPORELLE'!$A$3:$B$69,2)</f>
        <v>79</v>
      </c>
    </row>
    <row r="410" customFormat="false" ht="13" hidden="false" customHeight="true" outlineLevel="0" collapsed="false">
      <c r="A410" s="17" t="s">
        <v>2081</v>
      </c>
      <c r="B410" s="50" t="n">
        <f aca="false">(RATES!I410/RATES!H410)*10</f>
        <v>26.7123287671233</v>
      </c>
      <c r="C410" s="27" t="n">
        <f aca="false">B410-((RATES!H410-73)/10)</f>
        <v>26.7123287671233</v>
      </c>
      <c r="D410" s="27" t="n">
        <f aca="false">VLOOKUP(C410,'ST - MASSE CORPORELLE'!$A$3:$B$69,2)</f>
        <v>58</v>
      </c>
    </row>
    <row r="411" customFormat="false" ht="13" hidden="false" customHeight="true" outlineLevel="0" collapsed="false">
      <c r="A411" s="17" t="s">
        <v>2084</v>
      </c>
      <c r="B411" s="50" t="n">
        <f aca="false">(RATES!I411/RATES!H411)*10</f>
        <v>28.4931506849315</v>
      </c>
      <c r="C411" s="27" t="n">
        <f aca="false">B411-((RATES!H411-73)/10)</f>
        <v>28.4931506849315</v>
      </c>
      <c r="D411" s="27" t="n">
        <f aca="false">VLOOKUP(C411,'ST - MASSE CORPORELLE'!$A$3:$B$69,2)</f>
        <v>82</v>
      </c>
    </row>
    <row r="412" customFormat="false" ht="13" hidden="false" customHeight="true" outlineLevel="0" collapsed="false">
      <c r="A412" s="17" t="s">
        <v>2089</v>
      </c>
      <c r="B412" s="50" t="n">
        <f aca="false">(RATES!I412/RATES!H412)*10</f>
        <v>30.6756756756757</v>
      </c>
      <c r="C412" s="27" t="n">
        <f aca="false">B412-((RATES!H412-73)/10)</f>
        <v>30.5756756756757</v>
      </c>
      <c r="D412" s="27" t="n">
        <f aca="false">VLOOKUP(C412,'ST - MASSE CORPORELLE'!$A$3:$B$69,2)</f>
        <v>95</v>
      </c>
    </row>
    <row r="413" customFormat="false" ht="13" hidden="false" customHeight="true" outlineLevel="0" collapsed="false">
      <c r="A413" s="17" t="s">
        <v>2091</v>
      </c>
      <c r="B413" s="50" t="n">
        <f aca="false">(RATES!I413/RATES!H413)*10</f>
        <v>22.7536231884058</v>
      </c>
      <c r="C413" s="27" t="n">
        <f aca="false">B413-((RATES!H413-73)/10)</f>
        <v>23.1536231884058</v>
      </c>
      <c r="D413" s="27" t="n">
        <f aca="false">VLOOKUP(C413,'ST - MASSE CORPORELLE'!$A$3:$B$69,2)</f>
        <v>34</v>
      </c>
    </row>
    <row r="414" customFormat="false" ht="13" hidden="false" customHeight="true" outlineLevel="0" collapsed="false">
      <c r="A414" s="17" t="s">
        <v>2096</v>
      </c>
      <c r="B414" s="50" t="n">
        <f aca="false">(RATES!I414/RATES!H414)*10</f>
        <v>27.0833333333333</v>
      </c>
      <c r="C414" s="27" t="n">
        <f aca="false">B414-((RATES!H414-73)/10)</f>
        <v>27.1833333333333</v>
      </c>
      <c r="D414" s="27" t="n">
        <f aca="false">VLOOKUP(C414,'ST - MASSE CORPORELLE'!$A$3:$B$69,2)</f>
        <v>64</v>
      </c>
    </row>
    <row r="415" customFormat="false" ht="13" hidden="false" customHeight="true" outlineLevel="0" collapsed="false">
      <c r="A415" s="17" t="s">
        <v>2100</v>
      </c>
      <c r="B415" s="50" t="n">
        <f aca="false">(RATES!I415/RATES!H415)*10</f>
        <v>27.3333333333333</v>
      </c>
      <c r="C415" s="27" t="n">
        <f aca="false">B415-((RATES!H415-73)/10)</f>
        <v>27.1333333333333</v>
      </c>
      <c r="D415" s="27" t="n">
        <f aca="false">VLOOKUP(C415,'ST - MASSE CORPORELLE'!$A$3:$B$69,2)</f>
        <v>64</v>
      </c>
    </row>
    <row r="416" customFormat="false" ht="13" hidden="false" customHeight="true" outlineLevel="0" collapsed="false">
      <c r="A416" s="17" t="s">
        <v>2105</v>
      </c>
      <c r="B416" s="50" t="n">
        <f aca="false">(RATES!I416/RATES!H416)*10</f>
        <v>26.5753424657534</v>
      </c>
      <c r="C416" s="27" t="n">
        <f aca="false">B416-((RATES!H416-73)/10)</f>
        <v>26.5753424657534</v>
      </c>
      <c r="D416" s="27" t="n">
        <f aca="false">VLOOKUP(C416,'ST - MASSE CORPORELLE'!$A$3:$B$69,2)</f>
        <v>56</v>
      </c>
    </row>
    <row r="417" customFormat="false" ht="13" hidden="false" customHeight="true" outlineLevel="0" collapsed="false">
      <c r="A417" s="17" t="s">
        <v>2109</v>
      </c>
      <c r="B417" s="50" t="n">
        <f aca="false">(RATES!I417/RATES!H417)*10</f>
        <v>28.1944444444444</v>
      </c>
      <c r="C417" s="27" t="n">
        <f aca="false">B417-((RATES!H417-73)/10)</f>
        <v>28.2944444444445</v>
      </c>
      <c r="D417" s="27" t="n">
        <f aca="false">VLOOKUP(C417,'ST - MASSE CORPORELLE'!$A$3:$B$69,2)</f>
        <v>79</v>
      </c>
    </row>
    <row r="418" customFormat="false" ht="13" hidden="false" customHeight="true" outlineLevel="0" collapsed="false">
      <c r="A418" s="17" t="s">
        <v>2113</v>
      </c>
      <c r="B418" s="50" t="n">
        <f aca="false">(RATES!I418/RATES!H418)*10</f>
        <v>28.9473684210526</v>
      </c>
      <c r="C418" s="27" t="n">
        <f aca="false">B418-((RATES!H418-73)/10)</f>
        <v>28.6473684210526</v>
      </c>
      <c r="D418" s="27" t="n">
        <f aca="false">VLOOKUP(C418,'ST - MASSE CORPORELLE'!$A$3:$B$69,2)</f>
        <v>83</v>
      </c>
    </row>
    <row r="419" customFormat="false" ht="13" hidden="false" customHeight="true" outlineLevel="0" collapsed="false">
      <c r="A419" s="17" t="s">
        <v>2116</v>
      </c>
      <c r="B419" s="50" t="n">
        <f aca="false">(RATES!I419/RATES!H419)*10</f>
        <v>25.7534246575343</v>
      </c>
      <c r="C419" s="27" t="n">
        <f aca="false">B419-((RATES!H419-73)/10)</f>
        <v>25.7534246575343</v>
      </c>
      <c r="D419" s="27" t="n">
        <f aca="false">VLOOKUP(C419,'ST - MASSE CORPORELLE'!$A$3:$B$69,2)</f>
        <v>47</v>
      </c>
    </row>
    <row r="420" customFormat="false" ht="13" hidden="false" customHeight="true" outlineLevel="0" collapsed="false">
      <c r="A420" s="17" t="s">
        <v>2121</v>
      </c>
      <c r="B420" s="50" t="n">
        <f aca="false">(RATES!I420/RATES!H420)*10</f>
        <v>25.2173913043478</v>
      </c>
      <c r="C420" s="27" t="n">
        <f aca="false">B420-((RATES!H420-73)/10)</f>
        <v>25.6173913043478</v>
      </c>
      <c r="D420" s="27" t="n">
        <f aca="false">VLOOKUP(C420,'ST - MASSE CORPORELLE'!$A$3:$B$69,2)</f>
        <v>45</v>
      </c>
    </row>
    <row r="421" customFormat="false" ht="13" hidden="false" customHeight="true" outlineLevel="0" collapsed="false">
      <c r="A421" s="17" t="s">
        <v>2126</v>
      </c>
      <c r="B421" s="50" t="n">
        <f aca="false">(RATES!I421/RATES!H421)*10</f>
        <v>27.1621621621622</v>
      </c>
      <c r="C421" s="27" t="n">
        <f aca="false">B421-((RATES!H421-73)/10)</f>
        <v>27.0621621621622</v>
      </c>
      <c r="D421" s="27" t="n">
        <f aca="false">VLOOKUP(C421,'ST - MASSE CORPORELLE'!$A$3:$B$69,2)</f>
        <v>63</v>
      </c>
    </row>
    <row r="422" customFormat="false" ht="13" hidden="false" customHeight="true" outlineLevel="0" collapsed="false">
      <c r="A422" s="17" t="s">
        <v>2131</v>
      </c>
      <c r="B422" s="50" t="n">
        <f aca="false">(RATES!I422/RATES!H422)*10</f>
        <v>29.7260273972603</v>
      </c>
      <c r="C422" s="27" t="n">
        <f aca="false">B422-((RATES!H422-73)/10)</f>
        <v>29.7260273972603</v>
      </c>
      <c r="D422" s="27" t="n">
        <f aca="false">VLOOKUP(C422,'ST - MASSE CORPORELLE'!$A$3:$B$69,2)</f>
        <v>91</v>
      </c>
    </row>
    <row r="423" customFormat="false" ht="13" hidden="false" customHeight="true" outlineLevel="0" collapsed="false">
      <c r="A423" s="17" t="s">
        <v>2135</v>
      </c>
      <c r="B423" s="50" t="n">
        <f aca="false">(RATES!I423/RATES!H423)*10</f>
        <v>26.3888888888889</v>
      </c>
      <c r="C423" s="27" t="n">
        <f aca="false">B423-((RATES!H423-73)/10)</f>
        <v>26.4888888888889</v>
      </c>
      <c r="D423" s="27" t="n">
        <f aca="false">VLOOKUP(C423,'ST - MASSE CORPORELLE'!$A$3:$B$69,2)</f>
        <v>55</v>
      </c>
    </row>
    <row r="424" customFormat="false" ht="13" hidden="false" customHeight="true" outlineLevel="0" collapsed="false">
      <c r="A424" s="17" t="s">
        <v>2140</v>
      </c>
      <c r="B424" s="50" t="n">
        <f aca="false">(RATES!I424/RATES!H424)*10</f>
        <v>26.3380281690141</v>
      </c>
      <c r="C424" s="27" t="n">
        <f aca="false">B424-((RATES!H424-73)/10)</f>
        <v>26.5380281690141</v>
      </c>
      <c r="D424" s="27" t="n">
        <f aca="false">VLOOKUP(C424,'ST - MASSE CORPORELLE'!$A$3:$B$69,2)</f>
        <v>56</v>
      </c>
    </row>
    <row r="425" customFormat="false" ht="13" hidden="false" customHeight="true" outlineLevel="0" collapsed="false">
      <c r="A425" s="17" t="s">
        <v>2143</v>
      </c>
      <c r="B425" s="50" t="n">
        <f aca="false">(RATES!I425/RATES!H425)*10</f>
        <v>28.974358974359</v>
      </c>
      <c r="C425" s="27" t="n">
        <f aca="false">B425-((RATES!H425-73)/10)</f>
        <v>28.474358974359</v>
      </c>
      <c r="D425" s="27" t="n">
        <f aca="false">VLOOKUP(C425,'ST - MASSE CORPORELLE'!$A$3:$B$69,2)</f>
        <v>82</v>
      </c>
    </row>
    <row r="426" customFormat="false" ht="13" hidden="false" customHeight="true" outlineLevel="0" collapsed="false">
      <c r="A426" s="17" t="s">
        <v>2147</v>
      </c>
      <c r="B426" s="50" t="n">
        <f aca="false">(RATES!I426/RATES!H426)*10</f>
        <v>28.3333333333333</v>
      </c>
      <c r="C426" s="27" t="n">
        <f aca="false">B426-((RATES!H426-73)/10)</f>
        <v>28.4333333333333</v>
      </c>
      <c r="D426" s="27" t="n">
        <f aca="false">VLOOKUP(C426,'ST - MASSE CORPORELLE'!$A$3:$B$69,2)</f>
        <v>81</v>
      </c>
    </row>
    <row r="427" customFormat="false" ht="13" hidden="false" customHeight="true" outlineLevel="0" collapsed="false">
      <c r="A427" s="17" t="s">
        <v>2151</v>
      </c>
      <c r="B427" s="50" t="n">
        <f aca="false">(RATES!I427/RATES!H427)*10</f>
        <v>29.2</v>
      </c>
      <c r="C427" s="27" t="n">
        <f aca="false">B427-((RATES!H427-73)/10)</f>
        <v>29</v>
      </c>
      <c r="D427" s="27" t="n">
        <f aca="false">VLOOKUP(C427,'ST - MASSE CORPORELLE'!$A$3:$B$69,2)</f>
        <v>86</v>
      </c>
    </row>
    <row r="428" customFormat="false" ht="13" hidden="false" customHeight="true" outlineLevel="0" collapsed="false">
      <c r="A428" s="17" t="s">
        <v>2154</v>
      </c>
      <c r="B428" s="50" t="n">
        <f aca="false">(RATES!I428/RATES!H428)*10</f>
        <v>25.2777777777778</v>
      </c>
      <c r="C428" s="27" t="n">
        <f aca="false">B428-((RATES!H428-73)/10)</f>
        <v>25.3777777777778</v>
      </c>
      <c r="D428" s="27" t="n">
        <f aca="false">VLOOKUP(C428,'ST - MASSE CORPORELLE'!$A$3:$B$69,2)</f>
        <v>43</v>
      </c>
    </row>
    <row r="429" customFormat="false" ht="13" hidden="false" customHeight="true" outlineLevel="0" collapsed="false">
      <c r="A429" s="17" t="s">
        <v>2157</v>
      </c>
      <c r="B429" s="50" t="n">
        <f aca="false">(RATES!I429/RATES!H429)*10</f>
        <v>25.6756756756757</v>
      </c>
      <c r="C429" s="27" t="n">
        <f aca="false">B429-((RATES!H429-73)/10)</f>
        <v>25.5756756756757</v>
      </c>
      <c r="D429" s="27" t="n">
        <f aca="false">VLOOKUP(C429,'ST - MASSE CORPORELLE'!$A$3:$B$69,2)</f>
        <v>45</v>
      </c>
    </row>
    <row r="430" customFormat="false" ht="13" hidden="false" customHeight="true" outlineLevel="0" collapsed="false">
      <c r="A430" s="17" t="s">
        <v>2160</v>
      </c>
      <c r="B430" s="50" t="n">
        <f aca="false">(RATES!I430/RATES!H430)*10</f>
        <v>24.6376811594203</v>
      </c>
      <c r="C430" s="27" t="n">
        <f aca="false">B430-((RATES!H430-73)/10)</f>
        <v>25.0376811594203</v>
      </c>
      <c r="D430" s="27" t="n">
        <f aca="false">VLOOKUP(C430,'ST - MASSE CORPORELLE'!$A$3:$B$69,2)</f>
        <v>40</v>
      </c>
    </row>
    <row r="431" customFormat="false" ht="13" hidden="false" customHeight="true" outlineLevel="0" collapsed="false">
      <c r="A431" s="17" t="s">
        <v>2162</v>
      </c>
      <c r="B431" s="50" t="n">
        <f aca="false">(RATES!I431/RATES!H431)*10</f>
        <v>28.9473684210526</v>
      </c>
      <c r="C431" s="27" t="n">
        <f aca="false">B431-((RATES!H431-73)/10)</f>
        <v>28.6473684210526</v>
      </c>
      <c r="D431" s="27" t="n">
        <f aca="false">VLOOKUP(C431,'ST - MASSE CORPORELLE'!$A$3:$B$69,2)</f>
        <v>83</v>
      </c>
    </row>
    <row r="432" customFormat="false" ht="13" hidden="false" customHeight="true" outlineLevel="0" collapsed="false">
      <c r="A432" s="17" t="s">
        <v>2165</v>
      </c>
      <c r="B432" s="50" t="n">
        <f aca="false">(RATES!I432/RATES!H432)*10</f>
        <v>28.169014084507</v>
      </c>
      <c r="C432" s="27" t="n">
        <f aca="false">B432-((RATES!H432-73)/10)</f>
        <v>28.369014084507</v>
      </c>
      <c r="D432" s="27" t="n">
        <f aca="false">VLOOKUP(C432,'ST - MASSE CORPORELLE'!$A$3:$B$69,2)</f>
        <v>80</v>
      </c>
    </row>
    <row r="433" customFormat="false" ht="13" hidden="false" customHeight="true" outlineLevel="0" collapsed="false">
      <c r="A433" s="17" t="s">
        <v>2168</v>
      </c>
      <c r="B433" s="50" t="n">
        <f aca="false">(RATES!I433/RATES!H433)*10</f>
        <v>25.5714285714286</v>
      </c>
      <c r="C433" s="27" t="n">
        <f aca="false">B433-((RATES!H433-73)/10)</f>
        <v>25.8714285714286</v>
      </c>
      <c r="D433" s="27" t="n">
        <f aca="false">VLOOKUP(C433,'ST - MASSE CORPORELLE'!$A$3:$B$69,2)</f>
        <v>48</v>
      </c>
    </row>
    <row r="434" customFormat="false" ht="13" hidden="false" customHeight="true" outlineLevel="0" collapsed="false">
      <c r="A434" s="17" t="s">
        <v>2171</v>
      </c>
      <c r="B434" s="50" t="n">
        <f aca="false">(RATES!I434/RATES!H434)*10</f>
        <v>26.7567567567568</v>
      </c>
      <c r="C434" s="27" t="n">
        <f aca="false">B434-((RATES!H434-73)/10)</f>
        <v>26.6567567567568</v>
      </c>
      <c r="D434" s="27" t="n">
        <f aca="false">VLOOKUP(C434,'ST - MASSE CORPORELLE'!$A$3:$B$69,2)</f>
        <v>57</v>
      </c>
    </row>
    <row r="435" customFormat="false" ht="13" hidden="false" customHeight="true" outlineLevel="0" collapsed="false">
      <c r="A435" s="17" t="s">
        <v>2176</v>
      </c>
      <c r="B435" s="50" t="n">
        <f aca="false">(RATES!I435/RATES!H435)*10</f>
        <v>28.6486486486486</v>
      </c>
      <c r="C435" s="27" t="n">
        <f aca="false">B435-((RATES!H435-73)/10)</f>
        <v>28.5486486486487</v>
      </c>
      <c r="D435" s="27" t="n">
        <f aca="false">VLOOKUP(C435,'ST - MASSE CORPORELLE'!$A$3:$B$69,2)</f>
        <v>83</v>
      </c>
    </row>
    <row r="436" customFormat="false" ht="13" hidden="false" customHeight="true" outlineLevel="0" collapsed="false">
      <c r="A436" s="17" t="s">
        <v>2180</v>
      </c>
      <c r="B436" s="50" t="n">
        <f aca="false">(RATES!I436/RATES!H436)*10</f>
        <v>25.2777777777778</v>
      </c>
      <c r="C436" s="27" t="n">
        <f aca="false">B436-((RATES!H436-73)/10)</f>
        <v>25.3777777777778</v>
      </c>
      <c r="D436" s="27" t="n">
        <f aca="false">VLOOKUP(C436,'ST - MASSE CORPORELLE'!$A$3:$B$69,2)</f>
        <v>43</v>
      </c>
    </row>
    <row r="437" customFormat="false" ht="13" hidden="false" customHeight="true" outlineLevel="0" collapsed="false">
      <c r="A437" s="17" t="s">
        <v>2184</v>
      </c>
      <c r="B437" s="50" t="n">
        <f aca="false">(RATES!I437/RATES!H437)*10</f>
        <v>29.4666666666667</v>
      </c>
      <c r="C437" s="27" t="n">
        <f aca="false">B437-((RATES!H437-73)/10)</f>
        <v>29.2666666666667</v>
      </c>
      <c r="D437" s="27" t="n">
        <f aca="false">VLOOKUP(C437,'ST - MASSE CORPORELLE'!$A$3:$B$69,2)</f>
        <v>88</v>
      </c>
    </row>
    <row r="438" customFormat="false" ht="13" hidden="false" customHeight="true" outlineLevel="0" collapsed="false">
      <c r="A438" s="17" t="s">
        <v>2188</v>
      </c>
      <c r="B438" s="50" t="n">
        <f aca="false">(RATES!I438/RATES!H438)*10</f>
        <v>25.1428571428571</v>
      </c>
      <c r="C438" s="27" t="n">
        <f aca="false">B438-((RATES!H438-73)/10)</f>
        <v>25.4428571428571</v>
      </c>
      <c r="D438" s="27" t="n">
        <f aca="false">VLOOKUP(C438,'ST - MASSE CORPORELLE'!$A$3:$B$69,2)</f>
        <v>44</v>
      </c>
    </row>
    <row r="439" customFormat="false" ht="13" hidden="false" customHeight="true" outlineLevel="0" collapsed="false">
      <c r="A439" s="17" t="s">
        <v>2192</v>
      </c>
      <c r="B439" s="50" t="n">
        <f aca="false">(RATES!I439/RATES!H439)*10</f>
        <v>27.8082191780822</v>
      </c>
      <c r="C439" s="27" t="n">
        <f aca="false">B439-((RATES!H439-73)/10)</f>
        <v>27.8082191780822</v>
      </c>
      <c r="D439" s="27" t="n">
        <f aca="false">VLOOKUP(C439,'ST - MASSE CORPORELLE'!$A$3:$B$69,2)</f>
        <v>72</v>
      </c>
    </row>
    <row r="440" customFormat="false" ht="13" hidden="false" customHeight="true" outlineLevel="0" collapsed="false">
      <c r="A440" s="17" t="s">
        <v>2196</v>
      </c>
      <c r="B440" s="50" t="n">
        <f aca="false">(RATES!I440/RATES!H440)*10</f>
        <v>27.9452054794521</v>
      </c>
      <c r="C440" s="27" t="n">
        <f aca="false">B440-((RATES!H440-73)/10)</f>
        <v>27.9452054794521</v>
      </c>
      <c r="D440" s="27" t="n">
        <f aca="false">VLOOKUP(C440,'ST - MASSE CORPORELLE'!$A$3:$B$69,2)</f>
        <v>74</v>
      </c>
    </row>
    <row r="441" customFormat="false" ht="13" hidden="false" customHeight="true" outlineLevel="0" collapsed="false">
      <c r="A441" s="17" t="s">
        <v>2199</v>
      </c>
      <c r="B441" s="50" t="n">
        <f aca="false">(RATES!I441/RATES!H441)*10</f>
        <v>26.986301369863</v>
      </c>
      <c r="C441" s="27" t="n">
        <f aca="false">B441-((RATES!H441-73)/10)</f>
        <v>26.986301369863</v>
      </c>
      <c r="D441" s="27" t="n">
        <f aca="false">VLOOKUP(C441,'ST - MASSE CORPORELLE'!$A$3:$B$69,2)</f>
        <v>62</v>
      </c>
    </row>
    <row r="442" customFormat="false" ht="13" hidden="false" customHeight="true" outlineLevel="0" collapsed="false">
      <c r="A442" s="17" t="s">
        <v>2204</v>
      </c>
      <c r="B442" s="50" t="n">
        <f aca="false">(RATES!I442/RATES!H442)*10</f>
        <v>28.3783783783784</v>
      </c>
      <c r="C442" s="27" t="n">
        <f aca="false">B442-((RATES!H442-73)/10)</f>
        <v>28.2783783783784</v>
      </c>
      <c r="D442" s="27" t="n">
        <f aca="false">VLOOKUP(C442,'ST - MASSE CORPORELLE'!$A$3:$B$69,2)</f>
        <v>79</v>
      </c>
    </row>
    <row r="443" customFormat="false" ht="13" hidden="false" customHeight="true" outlineLevel="0" collapsed="false">
      <c r="A443" s="17" t="s">
        <v>2208</v>
      </c>
      <c r="B443" s="50" t="n">
        <f aca="false">(RATES!I443/RATES!H443)*10</f>
        <v>28.4</v>
      </c>
      <c r="C443" s="27" t="n">
        <f aca="false">B443-((RATES!H443-73)/10)</f>
        <v>28.2</v>
      </c>
      <c r="D443" s="27" t="n">
        <f aca="false">VLOOKUP(C443,'ST - MASSE CORPORELLE'!$A$3:$B$69,2)</f>
        <v>78</v>
      </c>
    </row>
    <row r="444" customFormat="false" ht="13" hidden="false" customHeight="true" outlineLevel="0" collapsed="false">
      <c r="A444" s="17" t="s">
        <v>2211</v>
      </c>
      <c r="B444" s="50" t="n">
        <f aca="false">(RATES!I444/RATES!H444)*10</f>
        <v>27.0833333333333</v>
      </c>
      <c r="C444" s="27" t="n">
        <f aca="false">B444-((RATES!H444-73)/10)</f>
        <v>27.1833333333333</v>
      </c>
      <c r="D444" s="27" t="n">
        <f aca="false">VLOOKUP(C444,'ST - MASSE CORPORELLE'!$A$3:$B$69,2)</f>
        <v>64</v>
      </c>
    </row>
    <row r="445" customFormat="false" ht="13" hidden="false" customHeight="true" outlineLevel="0" collapsed="false">
      <c r="A445" s="17" t="s">
        <v>2214</v>
      </c>
      <c r="B445" s="50" t="n">
        <f aca="false">(RATES!I445/RATES!H445)*10</f>
        <v>24.0277777777778</v>
      </c>
      <c r="C445" s="27" t="n">
        <f aca="false">B445-((RATES!H445-73)/10)</f>
        <v>24.1277777777778</v>
      </c>
      <c r="D445" s="27" t="n">
        <f aca="false">VLOOKUP(C445,'ST - MASSE CORPORELLE'!$A$3:$B$69,2)</f>
        <v>36</v>
      </c>
    </row>
    <row r="446" customFormat="false" ht="13" hidden="false" customHeight="true" outlineLevel="0" collapsed="false">
      <c r="A446" s="17" t="s">
        <v>2219</v>
      </c>
      <c r="B446" s="50" t="n">
        <f aca="false">(RATES!I446/RATES!H446)*10</f>
        <v>28.1578947368421</v>
      </c>
      <c r="C446" s="27" t="n">
        <f aca="false">B446-((RATES!H446-73)/10)</f>
        <v>27.8578947368421</v>
      </c>
      <c r="D446" s="27" t="n">
        <f aca="false">VLOOKUP(C446,'ST - MASSE CORPORELLE'!$A$3:$B$69,2)</f>
        <v>73</v>
      </c>
    </row>
    <row r="447" customFormat="false" ht="13" hidden="false" customHeight="true" outlineLevel="0" collapsed="false">
      <c r="A447" s="17" t="s">
        <v>2224</v>
      </c>
      <c r="B447" s="50" t="n">
        <f aca="false">(RATES!I447/RATES!H447)*10</f>
        <v>26.1971830985915</v>
      </c>
      <c r="C447" s="27" t="n">
        <f aca="false">B447-((RATES!H447-73)/10)</f>
        <v>26.3971830985915</v>
      </c>
      <c r="D447" s="27" t="n">
        <f aca="false">VLOOKUP(C447,'ST - MASSE CORPORELLE'!$A$3:$B$69,2)</f>
        <v>54</v>
      </c>
    </row>
    <row r="448" customFormat="false" ht="13" hidden="false" customHeight="true" outlineLevel="0" collapsed="false">
      <c r="A448" s="17" t="s">
        <v>2229</v>
      </c>
      <c r="B448" s="50" t="n">
        <f aca="false">(RATES!I448/RATES!H448)*10</f>
        <v>26.5277777777778</v>
      </c>
      <c r="C448" s="27" t="n">
        <f aca="false">B448-((RATES!H448-73)/10)</f>
        <v>26.6277777777778</v>
      </c>
      <c r="D448" s="27" t="n">
        <f aca="false">VLOOKUP(C448,'ST - MASSE CORPORELLE'!$A$3:$B$69,2)</f>
        <v>57</v>
      </c>
    </row>
    <row r="449" customFormat="false" ht="13" hidden="false" customHeight="true" outlineLevel="0" collapsed="false">
      <c r="A449" s="17" t="s">
        <v>2235</v>
      </c>
      <c r="B449" s="50" t="n">
        <f aca="false">(RATES!I449/RATES!H449)*10</f>
        <v>28.9189189189189</v>
      </c>
      <c r="C449" s="27" t="n">
        <f aca="false">B449-((RATES!H449-73)/10)</f>
        <v>28.8189189189189</v>
      </c>
      <c r="D449" s="27" t="n">
        <f aca="false">VLOOKUP(C449,'ST - MASSE CORPORELLE'!$A$3:$B$69,2)</f>
        <v>85</v>
      </c>
    </row>
    <row r="450" customFormat="false" ht="13" hidden="false" customHeight="true" outlineLevel="0" collapsed="false">
      <c r="A450" s="17" t="s">
        <v>2240</v>
      </c>
      <c r="B450" s="50" t="n">
        <f aca="false">(RATES!I450/RATES!H450)*10</f>
        <v>29.7435897435897</v>
      </c>
      <c r="C450" s="27" t="n">
        <f aca="false">B450-((RATES!H450-73)/10)</f>
        <v>29.2435897435897</v>
      </c>
      <c r="D450" s="27" t="n">
        <f aca="false">VLOOKUP(C450,'ST - MASSE CORPORELLE'!$A$3:$B$69,2)</f>
        <v>88</v>
      </c>
    </row>
    <row r="451" customFormat="false" ht="13" hidden="false" customHeight="true" outlineLevel="0" collapsed="false">
      <c r="A451" s="17" t="s">
        <v>2244</v>
      </c>
      <c r="B451" s="50" t="n">
        <f aca="false">(RATES!I451/RATES!H451)*10</f>
        <v>28.1578947368421</v>
      </c>
      <c r="C451" s="27" t="n">
        <f aca="false">B451-((RATES!H451-73)/10)</f>
        <v>27.8578947368421</v>
      </c>
      <c r="D451" s="27" t="n">
        <f aca="false">VLOOKUP(C451,'ST - MASSE CORPORELLE'!$A$3:$B$69,2)</f>
        <v>73</v>
      </c>
    </row>
    <row r="452" customFormat="false" ht="13" hidden="false" customHeight="true" outlineLevel="0" collapsed="false">
      <c r="A452" s="17" t="s">
        <v>2246</v>
      </c>
      <c r="B452" s="50" t="n">
        <f aca="false">(RATES!I452/RATES!H452)*10</f>
        <v>27.7027027027027</v>
      </c>
      <c r="C452" s="27" t="n">
        <f aca="false">B452-((RATES!H452-73)/10)</f>
        <v>27.6027027027027</v>
      </c>
      <c r="D452" s="27" t="n">
        <f aca="false">VLOOKUP(C452,'ST - MASSE CORPORELLE'!$A$3:$B$69,2)</f>
        <v>70</v>
      </c>
    </row>
    <row r="453" customFormat="false" ht="13" hidden="false" customHeight="true" outlineLevel="0" collapsed="false">
      <c r="A453" s="17" t="s">
        <v>2250</v>
      </c>
      <c r="B453" s="50" t="n">
        <f aca="false">(RATES!I453/RATES!H453)*10</f>
        <v>28.961038961039</v>
      </c>
      <c r="C453" s="27" t="n">
        <f aca="false">B453-((RATES!H453-73)/10)</f>
        <v>28.561038961039</v>
      </c>
      <c r="D453" s="27" t="n">
        <f aca="false">VLOOKUP(C453,'ST - MASSE CORPORELLE'!$A$3:$B$69,2)</f>
        <v>83</v>
      </c>
    </row>
    <row r="454" customFormat="false" ht="13" hidden="false" customHeight="true" outlineLevel="0" collapsed="false">
      <c r="A454" s="17" t="s">
        <v>2254</v>
      </c>
      <c r="B454" s="50" t="n">
        <f aca="false">(RATES!I454/RATES!H454)*10</f>
        <v>29.8611111111111</v>
      </c>
      <c r="C454" s="27" t="n">
        <f aca="false">B454-((RATES!H454-73)/10)</f>
        <v>29.9611111111111</v>
      </c>
      <c r="D454" s="27" t="n">
        <f aca="false">VLOOKUP(C454,'ST - MASSE CORPORELLE'!$A$3:$B$69,2)</f>
        <v>93</v>
      </c>
    </row>
    <row r="455" customFormat="false" ht="13" hidden="false" customHeight="true" outlineLevel="0" collapsed="false">
      <c r="A455" s="17" t="s">
        <v>2258</v>
      </c>
      <c r="B455" s="50" t="n">
        <f aca="false">(RATES!I455/RATES!H455)*10</f>
        <v>27.3333333333333</v>
      </c>
      <c r="C455" s="27" t="n">
        <f aca="false">B455-((RATES!H455-73)/10)</f>
        <v>27.1333333333333</v>
      </c>
      <c r="D455" s="27" t="n">
        <f aca="false">VLOOKUP(C455,'ST - MASSE CORPORELLE'!$A$3:$B$69,2)</f>
        <v>64</v>
      </c>
    </row>
    <row r="456" customFormat="false" ht="13" hidden="false" customHeight="true" outlineLevel="0" collapsed="false">
      <c r="A456" s="17" t="s">
        <v>2261</v>
      </c>
      <c r="B456" s="50" t="n">
        <f aca="false">(RATES!I456/RATES!H456)*10</f>
        <v>26.0869565217391</v>
      </c>
      <c r="C456" s="27" t="n">
        <f aca="false">B456-((RATES!H456-73)/10)</f>
        <v>26.4869565217391</v>
      </c>
      <c r="D456" s="27" t="n">
        <f aca="false">VLOOKUP(C456,'ST - MASSE CORPORELLE'!$A$3:$B$69,2)</f>
        <v>55</v>
      </c>
    </row>
    <row r="457" customFormat="false" ht="13" hidden="false" customHeight="true" outlineLevel="0" collapsed="false">
      <c r="A457" s="17" t="s">
        <v>2264</v>
      </c>
      <c r="B457" s="50" t="n">
        <f aca="false">(RATES!I457/RATES!H457)*10</f>
        <v>26.0810810810811</v>
      </c>
      <c r="C457" s="27" t="n">
        <f aca="false">B457-((RATES!H457-73)/10)</f>
        <v>25.9810810810811</v>
      </c>
      <c r="D457" s="27" t="n">
        <f aca="false">VLOOKUP(C457,'ST - MASSE CORPORELLE'!$A$3:$B$69,2)</f>
        <v>49</v>
      </c>
    </row>
    <row r="458" customFormat="false" ht="13" hidden="false" customHeight="true" outlineLevel="0" collapsed="false">
      <c r="A458" s="17" t="s">
        <v>2269</v>
      </c>
      <c r="B458" s="50" t="n">
        <f aca="false">(RATES!I458/RATES!H458)*10</f>
        <v>25.7534246575343</v>
      </c>
      <c r="C458" s="27" t="n">
        <f aca="false">B458-((RATES!H458-73)/10)</f>
        <v>25.7534246575343</v>
      </c>
      <c r="D458" s="27" t="n">
        <f aca="false">VLOOKUP(C458,'ST - MASSE CORPORELLE'!$A$3:$B$69,2)</f>
        <v>47</v>
      </c>
    </row>
    <row r="459" customFormat="false" ht="13" hidden="false" customHeight="true" outlineLevel="0" collapsed="false">
      <c r="A459" s="17" t="s">
        <v>2272</v>
      </c>
      <c r="B459" s="50" t="n">
        <f aca="false">(RATES!I459/RATES!H459)*10</f>
        <v>22.6470588235294</v>
      </c>
      <c r="C459" s="27" t="n">
        <f aca="false">B459-((RATES!H459-73)/10)</f>
        <v>23.1470588235294</v>
      </c>
      <c r="D459" s="27" t="n">
        <f aca="false">VLOOKUP(C459,'ST - MASSE CORPORELLE'!$A$3:$B$69,2)</f>
        <v>34</v>
      </c>
    </row>
    <row r="460" customFormat="false" ht="13" hidden="false" customHeight="true" outlineLevel="0" collapsed="false">
      <c r="A460" s="17" t="s">
        <v>2277</v>
      </c>
      <c r="B460" s="50" t="n">
        <f aca="false">(RATES!I460/RATES!H460)*10</f>
        <v>26.4285714285714</v>
      </c>
      <c r="C460" s="27" t="n">
        <f aca="false">B460-((RATES!H460-73)/10)</f>
        <v>26.7285714285714</v>
      </c>
      <c r="D460" s="27" t="n">
        <f aca="false">VLOOKUP(C460,'ST - MASSE CORPORELLE'!$A$3:$B$69,2)</f>
        <v>58</v>
      </c>
    </row>
    <row r="461" customFormat="false" ht="13" hidden="false" customHeight="true" outlineLevel="0" collapsed="false">
      <c r="A461" s="17" t="s">
        <v>2282</v>
      </c>
      <c r="B461" s="50" t="n">
        <f aca="false">(RATES!I461/RATES!H461)*10</f>
        <v>28.9333333333333</v>
      </c>
      <c r="C461" s="27" t="n">
        <f aca="false">B461-((RATES!H461-73)/10)</f>
        <v>28.7333333333333</v>
      </c>
      <c r="D461" s="27" t="n">
        <f aca="false">VLOOKUP(C461,'ST - MASSE CORPORELLE'!$A$3:$B$69,2)</f>
        <v>84</v>
      </c>
    </row>
    <row r="462" customFormat="false" ht="13" hidden="false" customHeight="true" outlineLevel="0" collapsed="false">
      <c r="A462" s="17" t="s">
        <v>2287</v>
      </c>
      <c r="B462" s="50" t="n">
        <f aca="false">(RATES!I462/RATES!H462)*10</f>
        <v>25.6164383561644</v>
      </c>
      <c r="C462" s="27" t="n">
        <f aca="false">B462-((RATES!H462-73)/10)</f>
        <v>25.6164383561644</v>
      </c>
      <c r="D462" s="27" t="n">
        <f aca="false">VLOOKUP(C462,'ST - MASSE CORPORELLE'!$A$3:$B$69,2)</f>
        <v>45</v>
      </c>
    </row>
    <row r="463" customFormat="false" ht="13" hidden="false" customHeight="true" outlineLevel="0" collapsed="false">
      <c r="A463" s="17" t="s">
        <v>2291</v>
      </c>
      <c r="B463" s="50" t="n">
        <f aca="false">(RATES!I463/RATES!H463)*10</f>
        <v>26.4383561643836</v>
      </c>
      <c r="C463" s="27" t="n">
        <f aca="false">B463-((RATES!H463-73)/10)</f>
        <v>26.4383561643836</v>
      </c>
      <c r="D463" s="27" t="n">
        <f aca="false">VLOOKUP(C463,'ST - MASSE CORPORELLE'!$A$3:$B$69,2)</f>
        <v>54</v>
      </c>
    </row>
    <row r="464" customFormat="false" ht="13" hidden="false" customHeight="true" outlineLevel="0" collapsed="false">
      <c r="A464" s="17" t="s">
        <v>2295</v>
      </c>
      <c r="B464" s="50" t="n">
        <f aca="false">(RATES!I464/RATES!H464)*10</f>
        <v>26.8493150684932</v>
      </c>
      <c r="C464" s="27" t="n">
        <f aca="false">B464-((RATES!H464-73)/10)</f>
        <v>26.8493150684932</v>
      </c>
      <c r="D464" s="27" t="n">
        <f aca="false">VLOOKUP(C464,'ST - MASSE CORPORELLE'!$A$3:$B$69,2)</f>
        <v>60</v>
      </c>
    </row>
    <row r="465" customFormat="false" ht="13" hidden="false" customHeight="true" outlineLevel="0" collapsed="false">
      <c r="A465" s="17" t="s">
        <v>2299</v>
      </c>
      <c r="B465" s="50" t="n">
        <f aca="false">(RATES!I465/RATES!H465)*10</f>
        <v>28.0555555555555</v>
      </c>
      <c r="C465" s="27" t="n">
        <f aca="false">B465-((RATES!H465-73)/10)</f>
        <v>28.1555555555556</v>
      </c>
      <c r="D465" s="27" t="n">
        <f aca="false">VLOOKUP(C465,'ST - MASSE CORPORELLE'!$A$3:$B$69,2)</f>
        <v>77</v>
      </c>
    </row>
    <row r="466" customFormat="false" ht="13" hidden="false" customHeight="true" outlineLevel="0" collapsed="false">
      <c r="A466" s="17" t="s">
        <v>2304</v>
      </c>
      <c r="B466" s="50" t="n">
        <f aca="false">(RATES!I466/RATES!H466)*10</f>
        <v>28.3561643835616</v>
      </c>
      <c r="C466" s="27" t="n">
        <f aca="false">B466-((RATES!H466-73)/10)</f>
        <v>28.3561643835616</v>
      </c>
      <c r="D466" s="27" t="n">
        <f aca="false">VLOOKUP(C466,'ST - MASSE CORPORELLE'!$A$3:$B$69,2)</f>
        <v>80</v>
      </c>
    </row>
    <row r="467" customFormat="false" ht="13" hidden="false" customHeight="true" outlineLevel="0" collapsed="false">
      <c r="A467" s="17" t="s">
        <v>2309</v>
      </c>
      <c r="B467" s="50" t="n">
        <f aca="false">(RATES!I467/RATES!H467)*10</f>
        <v>28.3783783783784</v>
      </c>
      <c r="C467" s="27" t="n">
        <f aca="false">B467-((RATES!H467-73)/10)</f>
        <v>28.2783783783784</v>
      </c>
      <c r="D467" s="27" t="n">
        <f aca="false">VLOOKUP(C467,'ST - MASSE CORPORELLE'!$A$3:$B$69,2)</f>
        <v>79</v>
      </c>
    </row>
    <row r="468" customFormat="false" ht="13" hidden="false" customHeight="true" outlineLevel="0" collapsed="false">
      <c r="A468" s="17" t="s">
        <v>2313</v>
      </c>
      <c r="B468" s="50" t="n">
        <f aca="false">(RATES!I468/RATES!H468)*10</f>
        <v>26.986301369863</v>
      </c>
      <c r="C468" s="27" t="n">
        <f aca="false">B468-((RATES!H468-73)/10)</f>
        <v>26.986301369863</v>
      </c>
      <c r="D468" s="27" t="n">
        <f aca="false">VLOOKUP(C468,'ST - MASSE CORPORELLE'!$A$3:$B$69,2)</f>
        <v>62</v>
      </c>
    </row>
    <row r="469" customFormat="false" ht="13" hidden="false" customHeight="true" outlineLevel="0" collapsed="false">
      <c r="A469" s="17" t="s">
        <v>2317</v>
      </c>
      <c r="B469" s="50" t="n">
        <f aca="false">(RATES!I469/RATES!H469)*10</f>
        <v>27.7027027027027</v>
      </c>
      <c r="C469" s="27" t="n">
        <f aca="false">B469-((RATES!H469-73)/10)</f>
        <v>27.6027027027027</v>
      </c>
      <c r="D469" s="27" t="n">
        <f aca="false">VLOOKUP(C469,'ST - MASSE CORPORELLE'!$A$3:$B$69,2)</f>
        <v>70</v>
      </c>
    </row>
    <row r="470" customFormat="false" ht="13" hidden="false" customHeight="true" outlineLevel="0" collapsed="false">
      <c r="A470" s="17" t="s">
        <v>2321</v>
      </c>
      <c r="B470" s="50" t="n">
        <f aca="false">(RATES!I470/RATES!H470)*10</f>
        <v>27.5714285714286</v>
      </c>
      <c r="C470" s="27" t="n">
        <f aca="false">B470-((RATES!H470-73)/10)</f>
        <v>27.8714285714286</v>
      </c>
      <c r="D470" s="27" t="n">
        <f aca="false">VLOOKUP(C470,'ST - MASSE CORPORELLE'!$A$3:$B$69,2)</f>
        <v>73</v>
      </c>
    </row>
    <row r="471" customFormat="false" ht="13" hidden="false" customHeight="true" outlineLevel="0" collapsed="false">
      <c r="A471" s="17" t="s">
        <v>2325</v>
      </c>
      <c r="B471" s="50" t="n">
        <f aca="false">(RATES!I471/RATES!H471)*10</f>
        <v>27.8947368421053</v>
      </c>
      <c r="C471" s="27" t="n">
        <f aca="false">B471-((RATES!H471-73)/10)</f>
        <v>27.5947368421053</v>
      </c>
      <c r="D471" s="27" t="n">
        <f aca="false">VLOOKUP(C471,'ST - MASSE CORPORELLE'!$A$3:$B$69,2)</f>
        <v>69</v>
      </c>
    </row>
    <row r="472" customFormat="false" ht="13" hidden="false" customHeight="true" outlineLevel="0" collapsed="false">
      <c r="A472" s="17" t="s">
        <v>2328</v>
      </c>
      <c r="B472" s="50" t="n">
        <f aca="false">(RATES!I472/RATES!H472)*10</f>
        <v>28.1818181818182</v>
      </c>
      <c r="C472" s="27" t="n">
        <f aca="false">B472-((RATES!H472-73)/10)</f>
        <v>27.7818181818182</v>
      </c>
      <c r="D472" s="27" t="n">
        <f aca="false">VLOOKUP(C472,'ST - MASSE CORPORELLE'!$A$3:$B$69,2)</f>
        <v>72</v>
      </c>
    </row>
    <row r="473" customFormat="false" ht="13" hidden="false" customHeight="true" outlineLevel="0" collapsed="false">
      <c r="A473" s="17" t="s">
        <v>2331</v>
      </c>
      <c r="B473" s="50" t="n">
        <f aca="false">(RATES!I473/RATES!H473)*10</f>
        <v>26.056338028169</v>
      </c>
      <c r="C473" s="27" t="n">
        <f aca="false">B473-((RATES!H473-73)/10)</f>
        <v>26.256338028169</v>
      </c>
      <c r="D473" s="27" t="n">
        <f aca="false">VLOOKUP(C473,'ST - MASSE CORPORELLE'!$A$3:$B$69,2)</f>
        <v>52</v>
      </c>
    </row>
    <row r="474" customFormat="false" ht="13" hidden="false" customHeight="true" outlineLevel="0" collapsed="false">
      <c r="A474" s="17" t="s">
        <v>2334</v>
      </c>
      <c r="B474" s="50" t="n">
        <f aca="false">(RATES!I474/RATES!H474)*10</f>
        <v>25.6756756756757</v>
      </c>
      <c r="C474" s="27" t="n">
        <f aca="false">B474-((RATES!H474-73)/10)</f>
        <v>25.5756756756757</v>
      </c>
      <c r="D474" s="27" t="n">
        <f aca="false">VLOOKUP(C474,'ST - MASSE CORPORELLE'!$A$3:$B$69,2)</f>
        <v>45</v>
      </c>
    </row>
    <row r="475" customFormat="false" ht="13" hidden="false" customHeight="true" outlineLevel="0" collapsed="false">
      <c r="A475" s="17" t="s">
        <v>2338</v>
      </c>
      <c r="B475" s="50" t="n">
        <f aca="false">(RATES!I475/RATES!H475)*10</f>
        <v>24.6376811594203</v>
      </c>
      <c r="C475" s="27" t="n">
        <f aca="false">B475-((RATES!H475-73)/10)</f>
        <v>25.0376811594203</v>
      </c>
      <c r="D475" s="27" t="n">
        <f aca="false">VLOOKUP(C475,'ST - MASSE CORPORELLE'!$A$3:$B$69,2)</f>
        <v>40</v>
      </c>
    </row>
    <row r="476" customFormat="false" ht="13" hidden="false" customHeight="true" outlineLevel="0" collapsed="false">
      <c r="A476" s="17" t="s">
        <v>2342</v>
      </c>
      <c r="B476" s="50" t="n">
        <f aca="false">(RATES!I476/RATES!H476)*10</f>
        <v>27.7777777777778</v>
      </c>
      <c r="C476" s="27" t="n">
        <f aca="false">B476-((RATES!H476-73)/10)</f>
        <v>27.8777777777778</v>
      </c>
      <c r="D476" s="27" t="n">
        <f aca="false">VLOOKUP(C476,'ST - MASSE CORPORELLE'!$A$3:$B$69,2)</f>
        <v>73</v>
      </c>
    </row>
    <row r="477" customFormat="false" ht="13" hidden="false" customHeight="true" outlineLevel="0" collapsed="false">
      <c r="A477" s="17" t="s">
        <v>2346</v>
      </c>
      <c r="B477" s="50" t="n">
        <f aca="false">(RATES!I477/RATES!H477)*10</f>
        <v>27.6</v>
      </c>
      <c r="C477" s="27" t="n">
        <f aca="false">B477-((RATES!H477-73)/10)</f>
        <v>27.4</v>
      </c>
      <c r="D477" s="27" t="n">
        <f aca="false">VLOOKUP(C477,'ST - MASSE CORPORELLE'!$A$3:$B$69,2)</f>
        <v>67</v>
      </c>
    </row>
    <row r="478" customFormat="false" ht="13" hidden="false" customHeight="true" outlineLevel="0" collapsed="false">
      <c r="A478" s="17" t="s">
        <v>2351</v>
      </c>
      <c r="B478" s="50" t="n">
        <f aca="false">(RATES!I478/RATES!H478)*10</f>
        <v>28.5333333333333</v>
      </c>
      <c r="C478" s="27" t="n">
        <f aca="false">B478-((RATES!H478-73)/10)</f>
        <v>28.3333333333333</v>
      </c>
      <c r="D478" s="27" t="n">
        <f aca="false">VLOOKUP(C478,'ST - MASSE CORPORELLE'!$A$3:$B$69,2)</f>
        <v>80</v>
      </c>
    </row>
    <row r="479" customFormat="false" ht="13" hidden="false" customHeight="true" outlineLevel="0" collapsed="false">
      <c r="A479" s="17" t="s">
        <v>2355</v>
      </c>
      <c r="B479" s="50" t="n">
        <f aca="false">(RATES!I479/RATES!H479)*10</f>
        <v>27.9166666666667</v>
      </c>
      <c r="C479" s="27" t="n">
        <f aca="false">B479-((RATES!H479-73)/10)</f>
        <v>28.0166666666667</v>
      </c>
      <c r="D479" s="27" t="n">
        <f aca="false">VLOOKUP(C479,'ST - MASSE CORPORELLE'!$A$3:$B$69,2)</f>
        <v>75</v>
      </c>
    </row>
    <row r="480" customFormat="false" ht="13" hidden="false" customHeight="true" outlineLevel="0" collapsed="false">
      <c r="A480" s="17" t="s">
        <v>2360</v>
      </c>
      <c r="B480" s="50" t="n">
        <f aca="false">(RATES!I480/RATES!H480)*10</f>
        <v>24.7142857142857</v>
      </c>
      <c r="C480" s="27" t="n">
        <f aca="false">B480-((RATES!H480-73)/10)</f>
        <v>25.0142857142857</v>
      </c>
      <c r="D480" s="27" t="n">
        <f aca="false">VLOOKUP(C480,'ST - MASSE CORPORELLE'!$A$3:$B$69,2)</f>
        <v>40</v>
      </c>
    </row>
    <row r="481" customFormat="false" ht="13" hidden="false" customHeight="true" outlineLevel="0" collapsed="false">
      <c r="A481" s="17" t="s">
        <v>2365</v>
      </c>
      <c r="B481" s="50" t="n">
        <f aca="false">(RATES!I481/RATES!H481)*10</f>
        <v>24.7887323943662</v>
      </c>
      <c r="C481" s="27" t="n">
        <f aca="false">B481-((RATES!H481-73)/10)</f>
        <v>24.9887323943662</v>
      </c>
      <c r="D481" s="27" t="n">
        <f aca="false">VLOOKUP(C481,'ST - MASSE CORPORELLE'!$A$3:$B$69,2)</f>
        <v>40</v>
      </c>
    </row>
    <row r="482" customFormat="false" ht="13" hidden="false" customHeight="true" outlineLevel="0" collapsed="false">
      <c r="A482" s="17" t="s">
        <v>2370</v>
      </c>
      <c r="B482" s="50" t="n">
        <f aca="false">(RATES!I482/RATES!H482)*10</f>
        <v>30.2597402597403</v>
      </c>
      <c r="C482" s="27" t="n">
        <f aca="false">B482-((RATES!H482-73)/10)</f>
        <v>29.8597402597403</v>
      </c>
      <c r="D482" s="27" t="n">
        <f aca="false">VLOOKUP(C482,'ST - MASSE CORPORELLE'!$A$3:$B$69,2)</f>
        <v>92</v>
      </c>
    </row>
    <row r="483" customFormat="false" ht="13" hidden="false" customHeight="true" outlineLevel="0" collapsed="false">
      <c r="A483" s="17" t="s">
        <v>2375</v>
      </c>
      <c r="B483" s="50" t="n">
        <f aca="false">(RATES!I483/RATES!H483)*10</f>
        <v>28.2432432432432</v>
      </c>
      <c r="C483" s="27" t="n">
        <f aca="false">B483-((RATES!H483-73)/10)</f>
        <v>28.1432432432432</v>
      </c>
      <c r="D483" s="27" t="n">
        <f aca="false">VLOOKUP(C483,'ST - MASSE CORPORELLE'!$A$3:$B$69,2)</f>
        <v>77</v>
      </c>
    </row>
    <row r="484" customFormat="false" ht="13" hidden="false" customHeight="true" outlineLevel="0" collapsed="false">
      <c r="A484" s="17" t="s">
        <v>2379</v>
      </c>
      <c r="B484" s="50" t="n">
        <f aca="false">(RATES!I484/RATES!H484)*10</f>
        <v>26.8493150684932</v>
      </c>
      <c r="C484" s="27" t="n">
        <f aca="false">B484-((RATES!H484-73)/10)</f>
        <v>26.8493150684932</v>
      </c>
      <c r="D484" s="27" t="n">
        <f aca="false">VLOOKUP(C484,'ST - MASSE CORPORELLE'!$A$3:$B$69,2)</f>
        <v>60</v>
      </c>
    </row>
    <row r="485" customFormat="false" ht="13" hidden="false" customHeight="true" outlineLevel="0" collapsed="false">
      <c r="A485" s="17" t="s">
        <v>2383</v>
      </c>
      <c r="B485" s="50" t="n">
        <f aca="false">(RATES!I485/RATES!H485)*10</f>
        <v>28.5135135135135</v>
      </c>
      <c r="C485" s="27" t="n">
        <f aca="false">B485-((RATES!H485-73)/10)</f>
        <v>28.4135135135135</v>
      </c>
      <c r="D485" s="27" t="n">
        <f aca="false">VLOOKUP(C485,'ST - MASSE CORPORELLE'!$A$3:$B$69,2)</f>
        <v>81</v>
      </c>
    </row>
    <row r="486" customFormat="false" ht="13" hidden="false" customHeight="true" outlineLevel="0" collapsed="false">
      <c r="A486" s="17" t="s">
        <v>2387</v>
      </c>
      <c r="B486" s="50" t="n">
        <f aca="false">(RATES!I486/RATES!H486)*10</f>
        <v>24.9315068493151</v>
      </c>
      <c r="C486" s="27" t="n">
        <f aca="false">B486-((RATES!H486-73)/10)</f>
        <v>24.9315068493151</v>
      </c>
      <c r="D486" s="27" t="n">
        <f aca="false">VLOOKUP(C486,'ST - MASSE CORPORELLE'!$A$3:$B$69,2)</f>
        <v>40</v>
      </c>
    </row>
    <row r="487" customFormat="false" ht="13" hidden="false" customHeight="true" outlineLevel="0" collapsed="false">
      <c r="A487" s="17" t="s">
        <v>2390</v>
      </c>
      <c r="B487" s="50" t="n">
        <f aca="false">(RATES!I487/RATES!H487)*10</f>
        <v>25</v>
      </c>
      <c r="C487" s="27" t="n">
        <f aca="false">B487-((RATES!H487-73)/10)</f>
        <v>25.5</v>
      </c>
      <c r="D487" s="27" t="n">
        <f aca="false">VLOOKUP(C487,'ST - MASSE CORPORELLE'!$A$3:$B$69,2)</f>
        <v>44</v>
      </c>
    </row>
    <row r="488" customFormat="false" ht="13" hidden="false" customHeight="true" outlineLevel="0" collapsed="false">
      <c r="A488" s="17" t="s">
        <v>2393</v>
      </c>
      <c r="B488" s="50" t="n">
        <f aca="false">(RATES!I488/RATES!H488)*10</f>
        <v>30.5555555555555</v>
      </c>
      <c r="C488" s="27" t="n">
        <f aca="false">B488-((RATES!H488-73)/10)</f>
        <v>30.6555555555556</v>
      </c>
      <c r="D488" s="27" t="n">
        <f aca="false">VLOOKUP(C488,'ST - MASSE CORPORELLE'!$A$3:$B$69,2)</f>
        <v>95</v>
      </c>
    </row>
    <row r="489" customFormat="false" ht="13" hidden="false" customHeight="true" outlineLevel="0" collapsed="false">
      <c r="A489" s="17" t="s">
        <v>2398</v>
      </c>
      <c r="B489" s="50" t="n">
        <f aca="false">(RATES!I489/RATES!H489)*10</f>
        <v>26.056338028169</v>
      </c>
      <c r="C489" s="27" t="n">
        <f aca="false">B489-((RATES!H489-73)/10)</f>
        <v>26.256338028169</v>
      </c>
      <c r="D489" s="27" t="n">
        <f aca="false">VLOOKUP(C489,'ST - MASSE CORPORELLE'!$A$3:$B$69,2)</f>
        <v>52</v>
      </c>
    </row>
    <row r="490" customFormat="false" ht="13" hidden="false" customHeight="true" outlineLevel="0" collapsed="false">
      <c r="A490" s="17" t="s">
        <v>2401</v>
      </c>
      <c r="B490" s="50" t="n">
        <f aca="false">(RATES!I490/RATES!H490)*10</f>
        <v>28.3783783783784</v>
      </c>
      <c r="C490" s="27" t="n">
        <f aca="false">B490-((RATES!H490-73)/10)</f>
        <v>28.2783783783784</v>
      </c>
      <c r="D490" s="27" t="n">
        <f aca="false">VLOOKUP(C490,'ST - MASSE CORPORELLE'!$A$3:$B$69,2)</f>
        <v>79</v>
      </c>
    </row>
    <row r="491" customFormat="false" ht="13" hidden="false" customHeight="true" outlineLevel="0" collapsed="false">
      <c r="A491" s="17" t="s">
        <v>2404</v>
      </c>
      <c r="B491" s="50" t="n">
        <f aca="false">(RATES!I491/RATES!H491)*10</f>
        <v>25.8823529411765</v>
      </c>
      <c r="C491" s="27" t="n">
        <f aca="false">B491-((RATES!H491-73)/10)</f>
        <v>26.3823529411765</v>
      </c>
      <c r="D491" s="27" t="n">
        <f aca="false">VLOOKUP(C491,'ST - MASSE CORPORELLE'!$A$3:$B$69,2)</f>
        <v>54</v>
      </c>
    </row>
    <row r="492" customFormat="false" ht="13" hidden="false" customHeight="true" outlineLevel="0" collapsed="false">
      <c r="A492" s="17" t="s">
        <v>2407</v>
      </c>
      <c r="B492" s="50" t="n">
        <f aca="false">(RATES!I492/RATES!H492)*10</f>
        <v>26.027397260274</v>
      </c>
      <c r="C492" s="27" t="n">
        <f aca="false">B492-((RATES!H492-73)/10)</f>
        <v>26.027397260274</v>
      </c>
      <c r="D492" s="27" t="n">
        <f aca="false">VLOOKUP(C492,'ST - MASSE CORPORELLE'!$A$3:$B$69,2)</f>
        <v>49</v>
      </c>
    </row>
    <row r="493" customFormat="false" ht="13" hidden="false" customHeight="true" outlineLevel="0" collapsed="false">
      <c r="A493" s="17" t="s">
        <v>2413</v>
      </c>
      <c r="B493" s="50" t="n">
        <f aca="false">(RATES!I493/RATES!H493)*10</f>
        <v>28.1081081081081</v>
      </c>
      <c r="C493" s="27" t="n">
        <f aca="false">B493-((RATES!H493-73)/10)</f>
        <v>28.0081081081081</v>
      </c>
      <c r="D493" s="27" t="n">
        <f aca="false">VLOOKUP(C493,'ST - MASSE CORPORELLE'!$A$3:$B$69,2)</f>
        <v>75</v>
      </c>
    </row>
    <row r="494" customFormat="false" ht="13" hidden="false" customHeight="true" outlineLevel="0" collapsed="false">
      <c r="A494" s="17" t="s">
        <v>2418</v>
      </c>
      <c r="B494" s="50" t="n">
        <f aca="false">(RATES!I494/RATES!H494)*10</f>
        <v>24.4444444444444</v>
      </c>
      <c r="C494" s="27" t="n">
        <f aca="false">B494-((RATES!H494-73)/10)</f>
        <v>24.5444444444445</v>
      </c>
      <c r="D494" s="27" t="n">
        <f aca="false">VLOOKUP(C494,'ST - MASSE CORPORELLE'!$A$3:$B$69,2)</f>
        <v>37</v>
      </c>
    </row>
    <row r="495" customFormat="false" ht="13" hidden="false" customHeight="true" outlineLevel="0" collapsed="false">
      <c r="A495" s="17" t="s">
        <v>2423</v>
      </c>
      <c r="B495" s="50" t="n">
        <f aca="false">(RATES!I495/RATES!H495)*10</f>
        <v>27.972972972973</v>
      </c>
      <c r="C495" s="27" t="n">
        <f aca="false">B495-((RATES!H495-73)/10)</f>
        <v>27.872972972973</v>
      </c>
      <c r="D495" s="27" t="n">
        <f aca="false">VLOOKUP(C495,'ST - MASSE CORPORELLE'!$A$3:$B$69,2)</f>
        <v>73</v>
      </c>
    </row>
    <row r="496" customFormat="false" ht="13" hidden="false" customHeight="true" outlineLevel="0" collapsed="false">
      <c r="A496" s="17" t="s">
        <v>2427</v>
      </c>
      <c r="B496" s="50" t="n">
        <f aca="false">(RATES!I496/RATES!H496)*10</f>
        <v>24.6575342465753</v>
      </c>
      <c r="C496" s="27" t="n">
        <f aca="false">B496-((RATES!H496-73)/10)</f>
        <v>24.6575342465753</v>
      </c>
      <c r="D496" s="27" t="n">
        <f aca="false">VLOOKUP(C496,'ST - MASSE CORPORELLE'!$A$3:$B$69,2)</f>
        <v>38</v>
      </c>
    </row>
    <row r="497" customFormat="false" ht="13" hidden="false" customHeight="true" outlineLevel="0" collapsed="false">
      <c r="A497" s="17" t="s">
        <v>2432</v>
      </c>
      <c r="B497" s="50" t="n">
        <f aca="false">(RATES!I497/RATES!H497)*10</f>
        <v>28.9473684210526</v>
      </c>
      <c r="C497" s="27" t="n">
        <f aca="false">B497-((RATES!H497-73)/10)</f>
        <v>28.6473684210526</v>
      </c>
      <c r="D497" s="27" t="n">
        <f aca="false">VLOOKUP(C497,'ST - MASSE CORPORELLE'!$A$3:$B$69,2)</f>
        <v>83</v>
      </c>
    </row>
    <row r="498" customFormat="false" ht="13" hidden="false" customHeight="true" outlineLevel="0" collapsed="false">
      <c r="A498" s="17" t="s">
        <v>2437</v>
      </c>
      <c r="B498" s="50" t="n">
        <f aca="false">(RATES!I498/RATES!H498)*10</f>
        <v>27.4647887323944</v>
      </c>
      <c r="C498" s="27" t="n">
        <f aca="false">B498-((RATES!H498-73)/10)</f>
        <v>27.6647887323944</v>
      </c>
      <c r="D498" s="27" t="n">
        <f aca="false">VLOOKUP(C498,'ST - MASSE CORPORELLE'!$A$3:$B$69,2)</f>
        <v>70</v>
      </c>
    </row>
    <row r="499" customFormat="false" ht="13" hidden="false" customHeight="true" outlineLevel="0" collapsed="false">
      <c r="A499" s="17" t="s">
        <v>2442</v>
      </c>
      <c r="B499" s="50" t="n">
        <f aca="false">(RATES!I499/RATES!H499)*10</f>
        <v>29.4366197183099</v>
      </c>
      <c r="C499" s="27" t="n">
        <f aca="false">B499-((RATES!H499-73)/10)</f>
        <v>29.6366197183099</v>
      </c>
      <c r="D499" s="27" t="n">
        <f aca="false">VLOOKUP(C499,'ST - MASSE CORPORELLE'!$A$3:$B$69,2)</f>
        <v>91</v>
      </c>
    </row>
    <row r="500" customFormat="false" ht="13" hidden="false" customHeight="true" outlineLevel="0" collapsed="false">
      <c r="A500" s="17" t="s">
        <v>2447</v>
      </c>
      <c r="B500" s="50" t="n">
        <f aca="false">(RATES!I500/RATES!H500)*10</f>
        <v>29.054054054054</v>
      </c>
      <c r="C500" s="27" t="n">
        <f aca="false">B500-((RATES!H500-73)/10)</f>
        <v>28.954054054054</v>
      </c>
      <c r="D500" s="27" t="n">
        <f aca="false">VLOOKUP(C500,'ST - MASSE CORPORELLE'!$A$3:$B$69,2)</f>
        <v>86</v>
      </c>
    </row>
    <row r="501" customFormat="false" ht="13" hidden="false" customHeight="true" outlineLevel="0" collapsed="false">
      <c r="A501" s="17" t="s">
        <v>2451</v>
      </c>
      <c r="B501" s="50" t="n">
        <f aca="false">(RATES!I501/RATES!H501)*10</f>
        <v>29.4520547945205</v>
      </c>
      <c r="C501" s="27" t="n">
        <f aca="false">B501-((RATES!H501-73)/10)</f>
        <v>29.4520547945205</v>
      </c>
      <c r="D501" s="27" t="n">
        <f aca="false">VLOOKUP(C501,'ST - MASSE CORPORELLE'!$A$3:$B$69,2)</f>
        <v>90</v>
      </c>
    </row>
    <row r="502" customFormat="false" ht="13" hidden="false" customHeight="true" outlineLevel="0" collapsed="false">
      <c r="A502" s="17" t="s">
        <v>2455</v>
      </c>
      <c r="B502" s="50" t="n">
        <f aca="false">(RATES!I502/RATES!H502)*10</f>
        <v>28.3333333333333</v>
      </c>
      <c r="C502" s="27" t="n">
        <f aca="false">B502-((RATES!H502-73)/10)</f>
        <v>28.4333333333333</v>
      </c>
      <c r="D502" s="27" t="n">
        <f aca="false">VLOOKUP(C502,'ST - MASSE CORPORELLE'!$A$3:$B$69,2)</f>
        <v>81</v>
      </c>
    </row>
    <row r="503" customFormat="false" ht="13" hidden="false" customHeight="true" outlineLevel="0" collapsed="false">
      <c r="A503" s="17" t="s">
        <v>2460</v>
      </c>
      <c r="B503" s="50" t="n">
        <f aca="false">(RATES!I503/RATES!H503)*10</f>
        <v>28.2051282051282</v>
      </c>
      <c r="C503" s="27" t="n">
        <f aca="false">B503-((RATES!H503-73)/10)</f>
        <v>27.7051282051282</v>
      </c>
      <c r="D503" s="27" t="n">
        <f aca="false">VLOOKUP(C503,'ST - MASSE CORPORELLE'!$A$3:$B$69,2)</f>
        <v>71</v>
      </c>
    </row>
    <row r="504" customFormat="false" ht="13" hidden="false" customHeight="true" outlineLevel="0" collapsed="false">
      <c r="A504" s="17" t="s">
        <v>2464</v>
      </c>
      <c r="B504" s="50" t="n">
        <f aca="false">(RATES!I504/RATES!H504)*10</f>
        <v>28.0821917808219</v>
      </c>
      <c r="C504" s="27" t="n">
        <f aca="false">B504-((RATES!H504-73)/10)</f>
        <v>28.0821917808219</v>
      </c>
      <c r="D504" s="27" t="n">
        <f aca="false">VLOOKUP(C504,'ST - MASSE CORPORELLE'!$A$3:$B$69,2)</f>
        <v>76</v>
      </c>
    </row>
    <row r="505" customFormat="false" ht="13" hidden="false" customHeight="true" outlineLevel="0" collapsed="false">
      <c r="A505" s="17" t="s">
        <v>2468</v>
      </c>
      <c r="B505" s="50" t="n">
        <f aca="false">(RATES!I505/RATES!H505)*10</f>
        <v>27.7333333333333</v>
      </c>
      <c r="C505" s="27" t="n">
        <f aca="false">B505-((RATES!H505-73)/10)</f>
        <v>27.5333333333333</v>
      </c>
      <c r="D505" s="27" t="n">
        <f aca="false">VLOOKUP(C505,'ST - MASSE CORPORELLE'!$A$3:$B$69,2)</f>
        <v>69</v>
      </c>
    </row>
    <row r="506" customFormat="false" ht="13" hidden="false" customHeight="true" outlineLevel="0" collapsed="false">
      <c r="A506" s="17" t="s">
        <v>2471</v>
      </c>
      <c r="B506" s="50" t="n">
        <f aca="false">(RATES!I506/RATES!H506)*10</f>
        <v>26.4864864864865</v>
      </c>
      <c r="C506" s="27" t="n">
        <f aca="false">B506-((RATES!H506-73)/10)</f>
        <v>26.3864864864865</v>
      </c>
      <c r="D506" s="27" t="n">
        <f aca="false">VLOOKUP(C506,'ST - MASSE CORPORELLE'!$A$3:$B$69,2)</f>
        <v>54</v>
      </c>
    </row>
    <row r="507" customFormat="false" ht="13" hidden="false" customHeight="true" outlineLevel="0" collapsed="false">
      <c r="A507" s="17" t="s">
        <v>2476</v>
      </c>
      <c r="B507" s="50" t="n">
        <f aca="false">(RATES!I507/RATES!H507)*10</f>
        <v>27.1830985915493</v>
      </c>
      <c r="C507" s="27" t="n">
        <f aca="false">B507-((RATES!H507-73)/10)</f>
        <v>27.3830985915493</v>
      </c>
      <c r="D507" s="27" t="n">
        <f aca="false">VLOOKUP(C507,'ST - MASSE CORPORELLE'!$A$3:$B$69,2)</f>
        <v>66</v>
      </c>
    </row>
    <row r="508" customFormat="false" ht="13" hidden="false" customHeight="true" outlineLevel="0" collapsed="false">
      <c r="A508" s="17" t="s">
        <v>2482</v>
      </c>
      <c r="B508" s="50" t="n">
        <f aca="false">(RATES!I508/RATES!H508)*10</f>
        <v>28.2432432432432</v>
      </c>
      <c r="C508" s="27" t="n">
        <f aca="false">B508-((RATES!H508-73)/10)</f>
        <v>28.1432432432432</v>
      </c>
      <c r="D508" s="27" t="n">
        <f aca="false">VLOOKUP(C508,'ST - MASSE CORPORELLE'!$A$3:$B$69,2)</f>
        <v>77</v>
      </c>
    </row>
    <row r="509" customFormat="false" ht="13" hidden="false" customHeight="true" outlineLevel="0" collapsed="false">
      <c r="A509" s="17" t="s">
        <v>2487</v>
      </c>
      <c r="B509" s="50" t="n">
        <f aca="false">(RATES!I509/RATES!H509)*10</f>
        <v>24.4444444444444</v>
      </c>
      <c r="C509" s="27" t="n">
        <f aca="false">B509-((RATES!H509-73)/10)</f>
        <v>24.5444444444445</v>
      </c>
      <c r="D509" s="27" t="n">
        <f aca="false">VLOOKUP(C509,'ST - MASSE CORPORELLE'!$A$3:$B$69,2)</f>
        <v>37</v>
      </c>
    </row>
    <row r="510" customFormat="false" ht="13" hidden="false" customHeight="true" outlineLevel="0" collapsed="false">
      <c r="A510" s="17" t="s">
        <v>2492</v>
      </c>
      <c r="B510" s="50" t="n">
        <f aca="false">(RATES!I510/RATES!H510)*10</f>
        <v>28.4722222222222</v>
      </c>
      <c r="C510" s="27" t="n">
        <f aca="false">B510-((RATES!H510-73)/10)</f>
        <v>28.5722222222222</v>
      </c>
      <c r="D510" s="27" t="n">
        <f aca="false">VLOOKUP(C510,'ST - MASSE CORPORELLE'!$A$3:$B$69,2)</f>
        <v>83</v>
      </c>
    </row>
    <row r="511" customFormat="false" ht="13" hidden="false" customHeight="true" outlineLevel="0" collapsed="false">
      <c r="A511" s="17" t="s">
        <v>2497</v>
      </c>
      <c r="B511" s="50" t="n">
        <f aca="false">(RATES!I511/RATES!H511)*10</f>
        <v>27.0422535211268</v>
      </c>
      <c r="C511" s="27" t="n">
        <f aca="false">B511-((RATES!H511-73)/10)</f>
        <v>27.2422535211268</v>
      </c>
      <c r="D511" s="27" t="n">
        <f aca="false">VLOOKUP(C511,'ST - MASSE CORPORELLE'!$A$3:$B$69,2)</f>
        <v>65</v>
      </c>
    </row>
    <row r="512" customFormat="false" ht="13" hidden="false" customHeight="true" outlineLevel="0" collapsed="false">
      <c r="A512" s="17" t="s">
        <v>2502</v>
      </c>
      <c r="B512" s="50" t="n">
        <f aca="false">(RATES!I512/RATES!H512)*10</f>
        <v>26.8055555555555</v>
      </c>
      <c r="C512" s="27" t="n">
        <f aca="false">B512-((RATES!H512-73)/10)</f>
        <v>26.9055555555556</v>
      </c>
      <c r="D512" s="27" t="n">
        <f aca="false">VLOOKUP(C512,'ST - MASSE CORPORELLE'!$A$3:$B$69,2)</f>
        <v>61</v>
      </c>
    </row>
    <row r="513" customFormat="false" ht="13" hidden="false" customHeight="true" outlineLevel="0" collapsed="false">
      <c r="A513" s="17" t="s">
        <v>2505</v>
      </c>
      <c r="B513" s="50" t="n">
        <f aca="false">(RATES!I513/RATES!H513)*10</f>
        <v>30.945945945946</v>
      </c>
      <c r="C513" s="27" t="n">
        <f aca="false">B513-((RATES!H513-73)/10)</f>
        <v>30.8459459459459</v>
      </c>
      <c r="D513" s="27" t="n">
        <f aca="false">VLOOKUP(C513,'ST - MASSE CORPORELLE'!$A$3:$B$69,2)</f>
        <v>96</v>
      </c>
    </row>
    <row r="514" customFormat="false" ht="13" hidden="false" customHeight="true" outlineLevel="0" collapsed="false">
      <c r="A514" s="17" t="s">
        <v>2508</v>
      </c>
      <c r="B514" s="50" t="n">
        <f aca="false">(RATES!I514/RATES!H514)*10</f>
        <v>28.3783783783784</v>
      </c>
      <c r="C514" s="27" t="n">
        <f aca="false">B514-((RATES!H514-73)/10)</f>
        <v>28.2783783783784</v>
      </c>
      <c r="D514" s="27" t="n">
        <f aca="false">VLOOKUP(C514,'ST - MASSE CORPORELLE'!$A$3:$B$69,2)</f>
        <v>79</v>
      </c>
    </row>
    <row r="515" customFormat="false" ht="13" hidden="false" customHeight="true" outlineLevel="0" collapsed="false">
      <c r="A515" s="17" t="s">
        <v>2511</v>
      </c>
      <c r="B515" s="50" t="n">
        <f aca="false">(RATES!I515/RATES!H515)*10</f>
        <v>29.4444444444444</v>
      </c>
      <c r="C515" s="27" t="n">
        <f aca="false">B515-((RATES!H515-73)/10)</f>
        <v>29.5444444444445</v>
      </c>
      <c r="D515" s="27" t="n">
        <f aca="false">VLOOKUP(C515,'ST - MASSE CORPORELLE'!$A$3:$B$69,2)</f>
        <v>91</v>
      </c>
    </row>
    <row r="516" customFormat="false" ht="13" hidden="false" customHeight="true" outlineLevel="0" collapsed="false">
      <c r="A516" s="17" t="s">
        <v>2514</v>
      </c>
      <c r="B516" s="50" t="n">
        <f aca="false">(RATES!I516/RATES!H516)*10</f>
        <v>26.7567567567568</v>
      </c>
      <c r="C516" s="27" t="n">
        <f aca="false">B516-((RATES!H516-73)/10)</f>
        <v>26.6567567567568</v>
      </c>
      <c r="D516" s="27" t="n">
        <f aca="false">VLOOKUP(C516,'ST - MASSE CORPORELLE'!$A$3:$B$69,2)</f>
        <v>57</v>
      </c>
    </row>
    <row r="517" customFormat="false" ht="13" hidden="false" customHeight="true" outlineLevel="0" collapsed="false">
      <c r="A517" s="17" t="s">
        <v>2518</v>
      </c>
      <c r="B517" s="50" t="n">
        <f aca="false">(RATES!I517/RATES!H517)*10</f>
        <v>27.4666666666667</v>
      </c>
      <c r="C517" s="27" t="n">
        <f aca="false">B517-((RATES!H517-73)/10)</f>
        <v>27.2666666666667</v>
      </c>
      <c r="D517" s="27" t="n">
        <f aca="false">VLOOKUP(C517,'ST - MASSE CORPORELLE'!$A$3:$B$69,2)</f>
        <v>65</v>
      </c>
    </row>
    <row r="518" customFormat="false" ht="13" hidden="false" customHeight="true" outlineLevel="0" collapsed="false">
      <c r="A518" s="17" t="s">
        <v>2523</v>
      </c>
      <c r="B518" s="50" t="n">
        <f aca="false">(RATES!I518/RATES!H518)*10</f>
        <v>30.6578947368421</v>
      </c>
      <c r="C518" s="27" t="n">
        <f aca="false">B518-((RATES!H518-73)/10)</f>
        <v>30.3578947368421</v>
      </c>
      <c r="D518" s="27" t="n">
        <f aca="false">VLOOKUP(C518,'ST - MASSE CORPORELLE'!$A$3:$B$69,2)</f>
        <v>95</v>
      </c>
    </row>
    <row r="519" customFormat="false" ht="13" hidden="false" customHeight="true" outlineLevel="0" collapsed="false">
      <c r="A519" s="17" t="s">
        <v>2528</v>
      </c>
      <c r="B519" s="50" t="n">
        <f aca="false">(RATES!I519/RATES!H519)*10</f>
        <v>27.5</v>
      </c>
      <c r="C519" s="27" t="n">
        <f aca="false">B519-((RATES!H519-73)/10)</f>
        <v>27.2</v>
      </c>
      <c r="D519" s="27" t="n">
        <f aca="false">VLOOKUP(C519,'ST - MASSE CORPORELLE'!$A$3:$B$69,2)</f>
        <v>65</v>
      </c>
    </row>
    <row r="520" customFormat="false" ht="13" hidden="false" customHeight="true" outlineLevel="0" collapsed="false">
      <c r="A520" s="17" t="s">
        <v>2531</v>
      </c>
      <c r="B520" s="50" t="n">
        <f aca="false">(RATES!I520/RATES!H520)*10</f>
        <v>28.0821917808219</v>
      </c>
      <c r="C520" s="27" t="n">
        <f aca="false">B520-((RATES!H520-73)/10)</f>
        <v>28.0821917808219</v>
      </c>
      <c r="D520" s="27" t="n">
        <f aca="false">VLOOKUP(C520,'ST - MASSE CORPORELLE'!$A$3:$B$69,2)</f>
        <v>76</v>
      </c>
    </row>
    <row r="521" customFormat="false" ht="13" hidden="false" customHeight="true" outlineLevel="0" collapsed="false">
      <c r="A521" s="17" t="s">
        <v>2535</v>
      </c>
      <c r="B521" s="50" t="n">
        <f aca="false">(RATES!I521/RATES!H521)*10</f>
        <v>27.7333333333333</v>
      </c>
      <c r="C521" s="27" t="n">
        <f aca="false">B521-((RATES!H521-73)/10)</f>
        <v>27.5333333333333</v>
      </c>
      <c r="D521" s="27" t="n">
        <f aca="false">VLOOKUP(C521,'ST - MASSE CORPORELLE'!$A$3:$B$69,2)</f>
        <v>69</v>
      </c>
    </row>
    <row r="522" customFormat="false" ht="13" hidden="false" customHeight="true" outlineLevel="0" collapsed="false">
      <c r="A522" s="17" t="s">
        <v>2539</v>
      </c>
      <c r="B522" s="50" t="n">
        <f aca="false">(RATES!I522/RATES!H522)*10</f>
        <v>30.9333333333333</v>
      </c>
      <c r="C522" s="27" t="n">
        <f aca="false">B522-((RATES!H522-73)/10)</f>
        <v>30.7333333333333</v>
      </c>
      <c r="D522" s="27" t="n">
        <f aca="false">VLOOKUP(C522,'ST - MASSE CORPORELLE'!$A$3:$B$69,2)</f>
        <v>96</v>
      </c>
    </row>
    <row r="523" customFormat="false" ht="13" hidden="false" customHeight="true" outlineLevel="0" collapsed="false">
      <c r="A523" s="17" t="s">
        <v>2545</v>
      </c>
      <c r="B523" s="50" t="n">
        <f aca="false">(RATES!I523/RATES!H523)*10</f>
        <v>28.0821917808219</v>
      </c>
      <c r="C523" s="27" t="n">
        <f aca="false">B523-((RATES!H523-73)/10)</f>
        <v>28.0821917808219</v>
      </c>
      <c r="D523" s="27" t="n">
        <f aca="false">VLOOKUP(C523,'ST - MASSE CORPORELLE'!$A$3:$B$69,2)</f>
        <v>76</v>
      </c>
    </row>
    <row r="524" customFormat="false" ht="13" hidden="false" customHeight="true" outlineLevel="0" collapsed="false">
      <c r="A524" s="17" t="s">
        <v>2549</v>
      </c>
      <c r="B524" s="50" t="n">
        <f aca="false">(RATES!I524/RATES!H524)*10</f>
        <v>25.8333333333333</v>
      </c>
      <c r="C524" s="27" t="n">
        <f aca="false">B524-((RATES!H524-73)/10)</f>
        <v>25.9333333333333</v>
      </c>
      <c r="D524" s="27" t="n">
        <f aca="false">VLOOKUP(C524,'ST - MASSE CORPORELLE'!$A$3:$B$69,2)</f>
        <v>48</v>
      </c>
    </row>
    <row r="525" customFormat="false" ht="13" hidden="false" customHeight="true" outlineLevel="0" collapsed="false">
      <c r="A525" s="17" t="s">
        <v>2552</v>
      </c>
      <c r="B525" s="50" t="n">
        <f aca="false">(RATES!I525/RATES!H525)*10</f>
        <v>23.6842105263158</v>
      </c>
      <c r="C525" s="27" t="n">
        <f aca="false">B525-((RATES!H525-73)/10)</f>
        <v>23.3842105263158</v>
      </c>
      <c r="D525" s="27" t="n">
        <f aca="false">VLOOKUP(C525,'ST - MASSE CORPORELLE'!$A$3:$B$69,2)</f>
        <v>34</v>
      </c>
    </row>
    <row r="526" customFormat="false" ht="13" hidden="false" customHeight="true" outlineLevel="0" collapsed="false">
      <c r="A526" s="17" t="s">
        <v>2555</v>
      </c>
      <c r="B526" s="50" t="n">
        <f aca="false">(RATES!I526/RATES!H526)*10</f>
        <v>24.6478873239437</v>
      </c>
      <c r="C526" s="27" t="n">
        <f aca="false">B526-((RATES!H526-73)/10)</f>
        <v>24.8478873239437</v>
      </c>
      <c r="D526" s="27" t="n">
        <f aca="false">VLOOKUP(C526,'ST - MASSE CORPORELLE'!$A$3:$B$69,2)</f>
        <v>39</v>
      </c>
    </row>
    <row r="527" customFormat="false" ht="13" hidden="false" customHeight="true" outlineLevel="0" collapsed="false">
      <c r="A527" s="17" t="s">
        <v>2559</v>
      </c>
      <c r="B527" s="50" t="n">
        <f aca="false">(RATES!I527/RATES!H527)*10</f>
        <v>26.6216216216216</v>
      </c>
      <c r="C527" s="27" t="n">
        <f aca="false">B527-((RATES!H527-73)/10)</f>
        <v>26.5216216216216</v>
      </c>
      <c r="D527" s="27" t="n">
        <f aca="false">VLOOKUP(C527,'ST - MASSE CORPORELLE'!$A$3:$B$69,2)</f>
        <v>56</v>
      </c>
    </row>
    <row r="528" customFormat="false" ht="13" hidden="false" customHeight="true" outlineLevel="0" collapsed="false">
      <c r="A528" s="17" t="s">
        <v>2564</v>
      </c>
      <c r="B528" s="50" t="n">
        <f aca="false">(RATES!I528/RATES!H528)*10</f>
        <v>27.3972602739726</v>
      </c>
      <c r="C528" s="27" t="n">
        <f aca="false">B528-((RATES!H528-73)/10)</f>
        <v>27.3972602739726</v>
      </c>
      <c r="D528" s="27" t="n">
        <f aca="false">VLOOKUP(C528,'ST - MASSE CORPORELLE'!$A$3:$B$69,2)</f>
        <v>67</v>
      </c>
    </row>
    <row r="529" customFormat="false" ht="13" hidden="false" customHeight="true" outlineLevel="0" collapsed="false">
      <c r="A529" s="17" t="s">
        <v>2570</v>
      </c>
      <c r="B529" s="50" t="n">
        <f aca="false">(RATES!I529/RATES!H529)*10</f>
        <v>25.6944444444444</v>
      </c>
      <c r="C529" s="27" t="n">
        <f aca="false">B529-((RATES!H529-73)/10)</f>
        <v>25.7944444444445</v>
      </c>
      <c r="D529" s="27" t="n">
        <f aca="false">VLOOKUP(C529,'ST - MASSE CORPORELLE'!$A$3:$B$69,2)</f>
        <v>47</v>
      </c>
    </row>
    <row r="530" customFormat="false" ht="13" hidden="false" customHeight="true" outlineLevel="0" collapsed="false">
      <c r="A530" s="17" t="s">
        <v>2574</v>
      </c>
      <c r="B530" s="50" t="n">
        <f aca="false">(RATES!I530/RATES!H530)*10</f>
        <v>26.4473684210526</v>
      </c>
      <c r="C530" s="27" t="n">
        <f aca="false">B530-((RATES!H530-73)/10)</f>
        <v>26.1473684210526</v>
      </c>
      <c r="D530" s="27" t="n">
        <f aca="false">VLOOKUP(C530,'ST - MASSE CORPORELLE'!$A$3:$B$69,2)</f>
        <v>51</v>
      </c>
    </row>
    <row r="531" customFormat="false" ht="13" hidden="false" customHeight="true" outlineLevel="0" collapsed="false">
      <c r="A531" s="17" t="s">
        <v>2579</v>
      </c>
      <c r="B531" s="50" t="n">
        <f aca="false">(RATES!I531/RATES!H531)*10</f>
        <v>28.3561643835616</v>
      </c>
      <c r="C531" s="27" t="n">
        <f aca="false">B531-((RATES!H531-73)/10)</f>
        <v>28.3561643835616</v>
      </c>
      <c r="D531" s="27" t="n">
        <f aca="false">VLOOKUP(C531,'ST - MASSE CORPORELLE'!$A$3:$B$69,2)</f>
        <v>80</v>
      </c>
    </row>
    <row r="532" customFormat="false" ht="13" hidden="false" customHeight="true" outlineLevel="0" collapsed="false">
      <c r="A532" s="17" t="s">
        <v>2582</v>
      </c>
      <c r="B532" s="50" t="n">
        <f aca="false">(RATES!I532/RATES!H532)*10</f>
        <v>29.5890410958904</v>
      </c>
      <c r="C532" s="27" t="n">
        <f aca="false">B532-((RATES!H532-73)/10)</f>
        <v>29.5890410958904</v>
      </c>
      <c r="D532" s="27" t="n">
        <f aca="false">VLOOKUP(C532,'ST - MASSE CORPORELLE'!$A$3:$B$69,2)</f>
        <v>91</v>
      </c>
    </row>
    <row r="533" customFormat="false" ht="13" hidden="false" customHeight="true" outlineLevel="0" collapsed="false">
      <c r="A533" s="17" t="s">
        <v>2585</v>
      </c>
      <c r="B533" s="50" t="n">
        <f aca="false">(RATES!I533/RATES!H533)*10</f>
        <v>27.5</v>
      </c>
      <c r="C533" s="27" t="n">
        <f aca="false">B533-((RATES!H533-73)/10)</f>
        <v>27.6</v>
      </c>
      <c r="D533" s="27" t="n">
        <f aca="false">VLOOKUP(C533,'ST - MASSE CORPORELLE'!$A$3:$B$69,2)</f>
        <v>70</v>
      </c>
    </row>
    <row r="534" customFormat="false" ht="13" hidden="false" customHeight="true" outlineLevel="0" collapsed="false">
      <c r="A534" s="17" t="s">
        <v>2588</v>
      </c>
      <c r="B534" s="50" t="n">
        <f aca="false">(RATES!I534/RATES!H534)*10</f>
        <v>26.5789473684211</v>
      </c>
      <c r="C534" s="27" t="n">
        <f aca="false">B534-((RATES!H534-73)/10)</f>
        <v>26.278947368421</v>
      </c>
      <c r="D534" s="27" t="n">
        <f aca="false">VLOOKUP(C534,'ST - MASSE CORPORELLE'!$A$3:$B$69,2)</f>
        <v>52</v>
      </c>
    </row>
    <row r="535" customFormat="false" ht="13" hidden="false" customHeight="true" outlineLevel="0" collapsed="false">
      <c r="A535" s="17" t="s">
        <v>2592</v>
      </c>
      <c r="B535" s="50" t="n">
        <f aca="false">(RATES!I535/RATES!H535)*10</f>
        <v>27.8571428571429</v>
      </c>
      <c r="C535" s="27" t="n">
        <f aca="false">B535-((RATES!H535-73)/10)</f>
        <v>28.1571428571428</v>
      </c>
      <c r="D535" s="27" t="n">
        <f aca="false">VLOOKUP(C535,'ST - MASSE CORPORELLE'!$A$3:$B$69,2)</f>
        <v>77</v>
      </c>
    </row>
    <row r="536" customFormat="false" ht="13" hidden="false" customHeight="true" outlineLevel="0" collapsed="false">
      <c r="A536" s="17" t="s">
        <v>2596</v>
      </c>
      <c r="B536" s="50" t="n">
        <f aca="false">(RATES!I536/RATES!H536)*10</f>
        <v>27.3972602739726</v>
      </c>
      <c r="C536" s="27" t="n">
        <f aca="false">B536-((RATES!H536-73)/10)</f>
        <v>27.3972602739726</v>
      </c>
      <c r="D536" s="27" t="n">
        <f aca="false">VLOOKUP(C536,'ST - MASSE CORPORELLE'!$A$3:$B$69,2)</f>
        <v>67</v>
      </c>
    </row>
    <row r="537" customFormat="false" ht="13" hidden="false" customHeight="true" outlineLevel="0" collapsed="false">
      <c r="A537" s="17" t="s">
        <v>2599</v>
      </c>
      <c r="B537" s="50" t="n">
        <f aca="false">(RATES!I537/RATES!H537)*10</f>
        <v>27.6</v>
      </c>
      <c r="C537" s="27" t="n">
        <f aca="false">B537-((RATES!H537-73)/10)</f>
        <v>27.4</v>
      </c>
      <c r="D537" s="27" t="n">
        <f aca="false">VLOOKUP(C537,'ST - MASSE CORPORELLE'!$A$3:$B$69,2)</f>
        <v>67</v>
      </c>
    </row>
    <row r="538" customFormat="false" ht="13" hidden="false" customHeight="true" outlineLevel="0" collapsed="false">
      <c r="A538" s="17" t="s">
        <v>2602</v>
      </c>
      <c r="B538" s="50" t="n">
        <f aca="false">(RATES!I538/RATES!H538)*10</f>
        <v>27.4666666666667</v>
      </c>
      <c r="C538" s="27" t="n">
        <f aca="false">B538-((RATES!H538-73)/10)</f>
        <v>27.2666666666667</v>
      </c>
      <c r="D538" s="27" t="n">
        <f aca="false">VLOOKUP(C538,'ST - MASSE CORPORELLE'!$A$3:$B$69,2)</f>
        <v>65</v>
      </c>
    </row>
    <row r="539" customFormat="false" ht="13" hidden="false" customHeight="true" outlineLevel="0" collapsed="false">
      <c r="A539" s="17" t="s">
        <v>2606</v>
      </c>
      <c r="B539" s="50" t="n">
        <f aca="false">(RATES!I539/RATES!H539)*10</f>
        <v>26.1971830985915</v>
      </c>
      <c r="C539" s="27" t="n">
        <f aca="false">B539-((RATES!H539-73)/10)</f>
        <v>26.3971830985915</v>
      </c>
      <c r="D539" s="27" t="n">
        <f aca="false">VLOOKUP(C539,'ST - MASSE CORPORELLE'!$A$3:$B$69,2)</f>
        <v>54</v>
      </c>
    </row>
    <row r="540" customFormat="false" ht="13" hidden="false" customHeight="true" outlineLevel="0" collapsed="false">
      <c r="A540" s="17" t="s">
        <v>2610</v>
      </c>
      <c r="B540" s="50" t="n">
        <f aca="false">(RATES!I540/RATES!H540)*10</f>
        <v>29.8591549295775</v>
      </c>
      <c r="C540" s="27" t="n">
        <f aca="false">B540-((RATES!H540-73)/10)</f>
        <v>30.0591549295775</v>
      </c>
      <c r="D540" s="27" t="n">
        <f aca="false">VLOOKUP(C540,'ST - MASSE CORPORELLE'!$A$3:$B$69,2)</f>
        <v>93</v>
      </c>
    </row>
    <row r="541" customFormat="false" ht="13" hidden="false" customHeight="true" outlineLevel="0" collapsed="false">
      <c r="A541" s="17" t="s">
        <v>2615</v>
      </c>
      <c r="B541" s="50" t="n">
        <f aca="false">(RATES!I541/RATES!H541)*10</f>
        <v>25.4166666666667</v>
      </c>
      <c r="C541" s="27" t="n">
        <f aca="false">B541-((RATES!H541-73)/10)</f>
        <v>25.5166666666667</v>
      </c>
      <c r="D541" s="27" t="n">
        <f aca="false">VLOOKUP(C541,'ST - MASSE CORPORELLE'!$A$3:$B$69,2)</f>
        <v>44</v>
      </c>
    </row>
    <row r="542" customFormat="false" ht="13" hidden="false" customHeight="true" outlineLevel="0" collapsed="false">
      <c r="A542" s="17" t="s">
        <v>2619</v>
      </c>
      <c r="B542" s="50" t="n">
        <f aca="false">(RATES!I542/RATES!H542)*10</f>
        <v>27.3972602739726</v>
      </c>
      <c r="C542" s="27" t="n">
        <f aca="false">B542-((RATES!H542-73)/10)</f>
        <v>27.3972602739726</v>
      </c>
      <c r="D542" s="27" t="n">
        <f aca="false">VLOOKUP(C542,'ST - MASSE CORPORELLE'!$A$3:$B$69,2)</f>
        <v>67</v>
      </c>
    </row>
    <row r="543" customFormat="false" ht="13" hidden="false" customHeight="true" outlineLevel="0" collapsed="false">
      <c r="A543" s="17" t="s">
        <v>2622</v>
      </c>
      <c r="B543" s="50" t="n">
        <f aca="false">(RATES!I543/RATES!H543)*10</f>
        <v>26.1643835616438</v>
      </c>
      <c r="C543" s="27" t="n">
        <f aca="false">B543-((RATES!H543-73)/10)</f>
        <v>26.1643835616438</v>
      </c>
      <c r="D543" s="27" t="n">
        <f aca="false">VLOOKUP(C543,'ST - MASSE CORPORELLE'!$A$3:$B$69,2)</f>
        <v>51</v>
      </c>
    </row>
    <row r="544" customFormat="false" ht="13" hidden="false" customHeight="true" outlineLevel="0" collapsed="false">
      <c r="A544" s="17" t="s">
        <v>2626</v>
      </c>
      <c r="B544" s="50" t="n">
        <f aca="false">(RATES!I544/RATES!H544)*10</f>
        <v>28.0821917808219</v>
      </c>
      <c r="C544" s="27" t="n">
        <f aca="false">B544-((RATES!H544-73)/10)</f>
        <v>28.0821917808219</v>
      </c>
      <c r="D544" s="27" t="n">
        <f aca="false">VLOOKUP(C544,'ST - MASSE CORPORELLE'!$A$3:$B$69,2)</f>
        <v>76</v>
      </c>
    </row>
    <row r="545" customFormat="false" ht="13" hidden="false" customHeight="true" outlineLevel="0" collapsed="false">
      <c r="A545" s="17" t="s">
        <v>2631</v>
      </c>
      <c r="B545" s="50" t="n">
        <f aca="false">(RATES!I545/RATES!H545)*10</f>
        <v>29.4871794871795</v>
      </c>
      <c r="C545" s="27" t="n">
        <f aca="false">B545-((RATES!H545-73)/10)</f>
        <v>28.9871794871795</v>
      </c>
      <c r="D545" s="27" t="n">
        <f aca="false">VLOOKUP(C545,'ST - MASSE CORPORELLE'!$A$3:$B$69,2)</f>
        <v>86</v>
      </c>
    </row>
    <row r="546" customFormat="false" ht="13" hidden="false" customHeight="true" outlineLevel="0" collapsed="false">
      <c r="A546" s="17" t="s">
        <v>2634</v>
      </c>
      <c r="B546" s="50" t="n">
        <f aca="false">(RATES!I546/RATES!H546)*10</f>
        <v>27.5324675324675</v>
      </c>
      <c r="C546" s="27" t="n">
        <f aca="false">B546-((RATES!H546-73)/10)</f>
        <v>27.1324675324675</v>
      </c>
      <c r="D546" s="27" t="n">
        <f aca="false">VLOOKUP(C546,'ST - MASSE CORPORELLE'!$A$3:$B$69,2)</f>
        <v>64</v>
      </c>
    </row>
    <row r="547" customFormat="false" ht="13" hidden="false" customHeight="true" outlineLevel="0" collapsed="false">
      <c r="A547" s="17" t="s">
        <v>2638</v>
      </c>
      <c r="B547" s="50" t="n">
        <f aca="false">(RATES!I547/RATES!H547)*10</f>
        <v>22.8767123287671</v>
      </c>
      <c r="C547" s="27" t="n">
        <f aca="false">B547-((RATES!H547-73)/10)</f>
        <v>22.8767123287671</v>
      </c>
      <c r="D547" s="27" t="n">
        <f aca="false">VLOOKUP(C547,'ST - MASSE CORPORELLE'!$A$3:$B$69,2)</f>
        <v>33</v>
      </c>
    </row>
    <row r="548" customFormat="false" ht="13" hidden="false" customHeight="true" outlineLevel="0" collapsed="false">
      <c r="A548" s="17" t="s">
        <v>2642</v>
      </c>
      <c r="B548" s="50" t="n">
        <f aca="false">(RATES!I548/RATES!H548)*10</f>
        <v>26.25</v>
      </c>
      <c r="C548" s="27" t="n">
        <f aca="false">B548-((RATES!H548-73)/10)</f>
        <v>26.35</v>
      </c>
      <c r="D548" s="27" t="n">
        <f aca="false">VLOOKUP(C548,'ST - MASSE CORPORELLE'!$A$3:$B$69,2)</f>
        <v>53</v>
      </c>
    </row>
    <row r="549" customFormat="false" ht="13" hidden="false" customHeight="true" outlineLevel="0" collapsed="false">
      <c r="A549" s="17" t="s">
        <v>2646</v>
      </c>
      <c r="B549" s="50" t="n">
        <f aca="false">(RATES!I549/RATES!H549)*10</f>
        <v>26.8571428571428</v>
      </c>
      <c r="C549" s="27" t="n">
        <f aca="false">B549-((RATES!H549-73)/10)</f>
        <v>27.1571428571429</v>
      </c>
      <c r="D549" s="27" t="n">
        <f aca="false">VLOOKUP(C549,'ST - MASSE CORPORELLE'!$A$3:$B$69,2)</f>
        <v>64</v>
      </c>
    </row>
    <row r="550" customFormat="false" ht="13" hidden="false" customHeight="true" outlineLevel="0" collapsed="false">
      <c r="A550" s="17" t="s">
        <v>2650</v>
      </c>
      <c r="B550" s="50" t="n">
        <f aca="false">(RATES!I550/RATES!H550)*10</f>
        <v>26.3235294117647</v>
      </c>
      <c r="C550" s="27" t="n">
        <f aca="false">B550-((RATES!H550-73)/10)</f>
        <v>26.8235294117647</v>
      </c>
      <c r="D550" s="27" t="n">
        <f aca="false">VLOOKUP(C550,'ST - MASSE CORPORELLE'!$A$3:$B$69,2)</f>
        <v>60</v>
      </c>
    </row>
    <row r="551" customFormat="false" ht="13" hidden="false" customHeight="true" outlineLevel="0" collapsed="false">
      <c r="A551" s="17" t="s">
        <v>2655</v>
      </c>
      <c r="B551" s="50" t="n">
        <f aca="false">(RATES!I551/RATES!H551)*10</f>
        <v>26.8493150684932</v>
      </c>
      <c r="C551" s="27" t="n">
        <f aca="false">B551-((RATES!H551-73)/10)</f>
        <v>26.8493150684932</v>
      </c>
      <c r="D551" s="27" t="n">
        <f aca="false">VLOOKUP(C551,'ST - MASSE CORPORELLE'!$A$3:$B$69,2)</f>
        <v>60</v>
      </c>
    </row>
    <row r="552" customFormat="false" ht="13" hidden="false" customHeight="true" outlineLevel="0" collapsed="false">
      <c r="A552" s="17" t="s">
        <v>2659</v>
      </c>
      <c r="B552" s="50" t="n">
        <f aca="false">(RATES!I552/RATES!H552)*10</f>
        <v>28.1944444444444</v>
      </c>
      <c r="C552" s="27" t="n">
        <f aca="false">B552-((RATES!H552-73)/10)</f>
        <v>28.2944444444445</v>
      </c>
      <c r="D552" s="27" t="n">
        <f aca="false">VLOOKUP(C552,'ST - MASSE CORPORELLE'!$A$3:$B$69,2)</f>
        <v>79</v>
      </c>
    </row>
    <row r="553" customFormat="false" ht="13" hidden="false" customHeight="true" outlineLevel="0" collapsed="false">
      <c r="A553" s="17" t="s">
        <v>2662</v>
      </c>
      <c r="B553" s="50" t="n">
        <f aca="false">(RATES!I553/RATES!H553)*10</f>
        <v>26.1971830985915</v>
      </c>
      <c r="C553" s="27" t="n">
        <f aca="false">B553-((RATES!H553-73)/10)</f>
        <v>26.3971830985915</v>
      </c>
      <c r="D553" s="27" t="n">
        <f aca="false">VLOOKUP(C553,'ST - MASSE CORPORELLE'!$A$3:$B$69,2)</f>
        <v>54</v>
      </c>
    </row>
    <row r="554" customFormat="false" ht="13" hidden="false" customHeight="true" outlineLevel="0" collapsed="false">
      <c r="A554" s="17" t="s">
        <v>2666</v>
      </c>
      <c r="B554" s="50" t="n">
        <f aca="false">(RATES!I554/RATES!H554)*10</f>
        <v>27.6712328767123</v>
      </c>
      <c r="C554" s="27" t="n">
        <f aca="false">B554-((RATES!H554-73)/10)</f>
        <v>27.6712328767123</v>
      </c>
      <c r="D554" s="27" t="n">
        <f aca="false">VLOOKUP(C554,'ST - MASSE CORPORELLE'!$A$3:$B$69,2)</f>
        <v>71</v>
      </c>
    </row>
    <row r="555" customFormat="false" ht="13" hidden="false" customHeight="true" outlineLevel="0" collapsed="false">
      <c r="A555" s="17" t="s">
        <v>2669</v>
      </c>
      <c r="B555" s="50" t="n">
        <f aca="false">(RATES!I555/RATES!H555)*10</f>
        <v>27.4647887323944</v>
      </c>
      <c r="C555" s="27" t="n">
        <f aca="false">B555-((RATES!H555-73)/10)</f>
        <v>27.6647887323944</v>
      </c>
      <c r="D555" s="27" t="n">
        <f aca="false">VLOOKUP(C555,'ST - MASSE CORPORELLE'!$A$3:$B$69,2)</f>
        <v>70</v>
      </c>
    </row>
    <row r="556" customFormat="false" ht="13" hidden="false" customHeight="true" outlineLevel="0" collapsed="false">
      <c r="A556" s="17" t="s">
        <v>2673</v>
      </c>
      <c r="B556" s="50" t="n">
        <f aca="false">(RATES!I556/RATES!H556)*10</f>
        <v>25.5555555555555</v>
      </c>
      <c r="C556" s="27" t="n">
        <f aca="false">B556-((RATES!H556-73)/10)</f>
        <v>25.6555555555556</v>
      </c>
      <c r="D556" s="27" t="n">
        <f aca="false">VLOOKUP(C556,'ST - MASSE CORPORELLE'!$A$3:$B$69,2)</f>
        <v>46</v>
      </c>
    </row>
    <row r="557" customFormat="false" ht="13" hidden="false" customHeight="true" outlineLevel="0" collapsed="false">
      <c r="A557" s="17" t="s">
        <v>2677</v>
      </c>
      <c r="B557" s="50" t="n">
        <f aca="false">(RATES!I557/RATES!H557)*10</f>
        <v>25.2173913043478</v>
      </c>
      <c r="C557" s="27" t="n">
        <f aca="false">B557-((RATES!H557-73)/10)</f>
        <v>25.6173913043478</v>
      </c>
      <c r="D557" s="27" t="n">
        <f aca="false">VLOOKUP(C557,'ST - MASSE CORPORELLE'!$A$3:$B$69,2)</f>
        <v>45</v>
      </c>
    </row>
    <row r="558" customFormat="false" ht="13" hidden="false" customHeight="true" outlineLevel="0" collapsed="false">
      <c r="A558" s="17" t="s">
        <v>2682</v>
      </c>
      <c r="B558" s="50" t="n">
        <f aca="false">(RATES!I558/RATES!H558)*10</f>
        <v>29.0277777777778</v>
      </c>
      <c r="C558" s="27" t="n">
        <f aca="false">B558-((RATES!H558-73)/10)</f>
        <v>29.1277777777778</v>
      </c>
      <c r="D558" s="27" t="n">
        <f aca="false">VLOOKUP(C558,'ST - MASSE CORPORELLE'!$A$3:$B$69,2)</f>
        <v>87</v>
      </c>
    </row>
    <row r="559" customFormat="false" ht="13" hidden="false" customHeight="true" outlineLevel="0" collapsed="false">
      <c r="A559" s="17" t="s">
        <v>2686</v>
      </c>
      <c r="B559" s="50" t="n">
        <f aca="false">(RATES!I559/RATES!H559)*10</f>
        <v>28.169014084507</v>
      </c>
      <c r="C559" s="27" t="n">
        <f aca="false">B559-((RATES!H559-73)/10)</f>
        <v>28.369014084507</v>
      </c>
      <c r="D559" s="27" t="n">
        <f aca="false">VLOOKUP(C559,'ST - MASSE CORPORELLE'!$A$3:$B$69,2)</f>
        <v>80</v>
      </c>
    </row>
    <row r="560" customFormat="false" ht="13" hidden="false" customHeight="true" outlineLevel="0" collapsed="false">
      <c r="A560" s="17" t="s">
        <v>2690</v>
      </c>
      <c r="B560" s="50" t="n">
        <f aca="false">(RATES!I560/RATES!H560)*10</f>
        <v>28.3561643835616</v>
      </c>
      <c r="C560" s="27" t="n">
        <f aca="false">B560-((RATES!H560-73)/10)</f>
        <v>28.3561643835616</v>
      </c>
      <c r="D560" s="27" t="n">
        <f aca="false">VLOOKUP(C560,'ST - MASSE CORPORELLE'!$A$3:$B$69,2)</f>
        <v>80</v>
      </c>
    </row>
    <row r="561" customFormat="false" ht="13" hidden="false" customHeight="true" outlineLevel="0" collapsed="false">
      <c r="A561" s="17" t="s">
        <v>2693</v>
      </c>
      <c r="B561" s="50" t="n">
        <f aca="false">(RATES!I561/RATES!H561)*10</f>
        <v>29.3333333333333</v>
      </c>
      <c r="C561" s="27" t="n">
        <f aca="false">B561-((RATES!H561-73)/10)</f>
        <v>29.1333333333333</v>
      </c>
      <c r="D561" s="27" t="n">
        <f aca="false">VLOOKUP(C561,'ST - MASSE CORPORELLE'!$A$3:$B$69,2)</f>
        <v>87</v>
      </c>
    </row>
    <row r="562" customFormat="false" ht="13" hidden="false" customHeight="true" outlineLevel="0" collapsed="false">
      <c r="A562" s="17" t="s">
        <v>2696</v>
      </c>
      <c r="B562" s="50" t="n">
        <f aca="false">(RATES!I562/RATES!H562)*10</f>
        <v>27.8082191780822</v>
      </c>
      <c r="C562" s="27" t="n">
        <f aca="false">B562-((RATES!H562-73)/10)</f>
        <v>27.8082191780822</v>
      </c>
      <c r="D562" s="27" t="n">
        <f aca="false">VLOOKUP(C562,'ST - MASSE CORPORELLE'!$A$3:$B$69,2)</f>
        <v>72</v>
      </c>
    </row>
    <row r="563" customFormat="false" ht="13" hidden="false" customHeight="true" outlineLevel="0" collapsed="false">
      <c r="A563" s="17" t="s">
        <v>2698</v>
      </c>
      <c r="B563" s="50" t="n">
        <f aca="false">(RATES!I563/RATES!H563)*10</f>
        <v>26.7605633802817</v>
      </c>
      <c r="C563" s="27" t="n">
        <f aca="false">B563-((RATES!H563-73)/10)</f>
        <v>26.9605633802817</v>
      </c>
      <c r="D563" s="27" t="n">
        <f aca="false">VLOOKUP(C563,'ST - MASSE CORPORELLE'!$A$3:$B$69,2)</f>
        <v>62</v>
      </c>
    </row>
    <row r="564" customFormat="false" ht="13" hidden="false" customHeight="true" outlineLevel="0" collapsed="false">
      <c r="A564" s="17" t="s">
        <v>2701</v>
      </c>
      <c r="B564" s="50" t="n">
        <f aca="false">(RATES!I564/RATES!H564)*10</f>
        <v>27.8082191780822</v>
      </c>
      <c r="C564" s="27" t="n">
        <f aca="false">B564-((RATES!H564-73)/10)</f>
        <v>27.8082191780822</v>
      </c>
      <c r="D564" s="27" t="n">
        <f aca="false">VLOOKUP(C564,'ST - MASSE CORPORELLE'!$A$3:$B$69,2)</f>
        <v>72</v>
      </c>
    </row>
    <row r="565" customFormat="false" ht="13" hidden="false" customHeight="true" outlineLevel="0" collapsed="false">
      <c r="A565" s="17" t="s">
        <v>2705</v>
      </c>
      <c r="B565" s="50" t="n">
        <f aca="false">(RATES!I565/RATES!H565)*10</f>
        <v>26.4285714285714</v>
      </c>
      <c r="C565" s="27" t="n">
        <f aca="false">B565-((RATES!H565-73)/10)</f>
        <v>26.7285714285714</v>
      </c>
      <c r="D565" s="27" t="n">
        <f aca="false">VLOOKUP(C565,'ST - MASSE CORPORELLE'!$A$3:$B$69,2)</f>
        <v>58</v>
      </c>
    </row>
    <row r="566" customFormat="false" ht="13" hidden="false" customHeight="true" outlineLevel="0" collapsed="false">
      <c r="A566" s="17" t="s">
        <v>2708</v>
      </c>
      <c r="B566" s="50" t="n">
        <f aca="false">(RATES!I566/RATES!H566)*10</f>
        <v>26.7123287671233</v>
      </c>
      <c r="C566" s="27" t="n">
        <f aca="false">B566-((RATES!H566-73)/10)</f>
        <v>26.7123287671233</v>
      </c>
      <c r="D566" s="27" t="n">
        <f aca="false">VLOOKUP(C566,'ST - MASSE CORPORELLE'!$A$3:$B$69,2)</f>
        <v>58</v>
      </c>
    </row>
    <row r="567" customFormat="false" ht="13" hidden="false" customHeight="true" outlineLevel="0" collapsed="false">
      <c r="A567" s="17" t="s">
        <v>2711</v>
      </c>
      <c r="B567" s="50" t="n">
        <f aca="false">(RATES!I567/RATES!H567)*10</f>
        <v>27.7027027027027</v>
      </c>
      <c r="C567" s="27" t="n">
        <f aca="false">B567-((RATES!H567-73)/10)</f>
        <v>27.6027027027027</v>
      </c>
      <c r="D567" s="27" t="n">
        <f aca="false">VLOOKUP(C567,'ST - MASSE CORPORELLE'!$A$3:$B$69,2)</f>
        <v>70</v>
      </c>
    </row>
    <row r="568" customFormat="false" ht="13" hidden="false" customHeight="true" outlineLevel="0" collapsed="false">
      <c r="A568" s="17" t="s">
        <v>2714</v>
      </c>
      <c r="B568" s="50" t="n">
        <f aca="false">(RATES!I568/RATES!H568)*10</f>
        <v>27.9452054794521</v>
      </c>
      <c r="C568" s="27" t="n">
        <f aca="false">B568-((RATES!H568-73)/10)</f>
        <v>27.9452054794521</v>
      </c>
      <c r="D568" s="27" t="n">
        <f aca="false">VLOOKUP(C568,'ST - MASSE CORPORELLE'!$A$3:$B$69,2)</f>
        <v>74</v>
      </c>
    </row>
    <row r="569" customFormat="false" ht="13" hidden="false" customHeight="true" outlineLevel="0" collapsed="false">
      <c r="A569" s="17" t="s">
        <v>2718</v>
      </c>
      <c r="B569" s="50" t="n">
        <f aca="false">(RATES!I569/RATES!H569)*10</f>
        <v>25.4929577464789</v>
      </c>
      <c r="C569" s="27" t="n">
        <f aca="false">B569-((RATES!H569-73)/10)</f>
        <v>25.6929577464789</v>
      </c>
      <c r="D569" s="27" t="n">
        <f aca="false">VLOOKUP(C569,'ST - MASSE CORPORELLE'!$A$3:$B$69,2)</f>
        <v>46</v>
      </c>
    </row>
    <row r="570" customFormat="false" ht="13" hidden="false" customHeight="true" outlineLevel="0" collapsed="false">
      <c r="A570" s="17" t="s">
        <v>2722</v>
      </c>
      <c r="B570" s="50" t="n">
        <f aca="false">(RATES!I570/RATES!H570)*10</f>
        <v>26.1764705882353</v>
      </c>
      <c r="C570" s="27" t="n">
        <f aca="false">B570-((RATES!H570-73)/10)</f>
        <v>26.6764705882353</v>
      </c>
      <c r="D570" s="27" t="n">
        <f aca="false">VLOOKUP(C570,'ST - MASSE CORPORELLE'!$A$3:$B$69,2)</f>
        <v>57</v>
      </c>
    </row>
    <row r="571" customFormat="false" ht="13" hidden="false" customHeight="true" outlineLevel="0" collapsed="false">
      <c r="A571" s="17" t="s">
        <v>2727</v>
      </c>
      <c r="B571" s="50" t="n">
        <f aca="false">(RATES!I571/RATES!H571)*10</f>
        <v>27.2972972972973</v>
      </c>
      <c r="C571" s="27" t="n">
        <f aca="false">B571-((RATES!H571-73)/10)</f>
        <v>27.1972972972973</v>
      </c>
      <c r="D571" s="27" t="n">
        <f aca="false">VLOOKUP(C571,'ST - MASSE CORPORELLE'!$A$3:$B$69,2)</f>
        <v>64</v>
      </c>
    </row>
    <row r="572" customFormat="false" ht="13" hidden="false" customHeight="true" outlineLevel="0" collapsed="false">
      <c r="A572" s="17" t="s">
        <v>2731</v>
      </c>
      <c r="B572" s="50" t="n">
        <f aca="false">(RATES!I572/RATES!H572)*10</f>
        <v>28.2894736842105</v>
      </c>
      <c r="C572" s="27" t="n">
        <f aca="false">B572-((RATES!H572-73)/10)</f>
        <v>27.9894736842105</v>
      </c>
      <c r="D572" s="27" t="n">
        <f aca="false">VLOOKUP(C572,'ST - MASSE CORPORELLE'!$A$3:$B$69,2)</f>
        <v>75</v>
      </c>
    </row>
    <row r="573" customFormat="false" ht="13" hidden="false" customHeight="true" outlineLevel="0" collapsed="false">
      <c r="A573" s="17" t="s">
        <v>2735</v>
      </c>
      <c r="B573" s="50" t="n">
        <f aca="false">(RATES!I573/RATES!H573)*10</f>
        <v>26.8493150684932</v>
      </c>
      <c r="C573" s="27" t="n">
        <f aca="false">B573-((RATES!H573-73)/10)</f>
        <v>26.8493150684932</v>
      </c>
      <c r="D573" s="27" t="n">
        <f aca="false">VLOOKUP(C573,'ST - MASSE CORPORELLE'!$A$3:$B$69,2)</f>
        <v>60</v>
      </c>
    </row>
    <row r="574" customFormat="false" ht="13" hidden="false" customHeight="true" outlineLevel="0" collapsed="false">
      <c r="A574" s="17" t="s">
        <v>2738</v>
      </c>
      <c r="B574" s="50" t="n">
        <f aca="false">(RATES!I574/RATES!H574)*10</f>
        <v>27.8571428571429</v>
      </c>
      <c r="C574" s="27" t="n">
        <f aca="false">B574-((RATES!H574-73)/10)</f>
        <v>28.1571428571428</v>
      </c>
      <c r="D574" s="27" t="n">
        <f aca="false">VLOOKUP(C574,'ST - MASSE CORPORELLE'!$A$3:$B$69,2)</f>
        <v>77</v>
      </c>
    </row>
    <row r="575" customFormat="false" ht="13" hidden="false" customHeight="true" outlineLevel="0" collapsed="false">
      <c r="A575" s="17" t="s">
        <v>2743</v>
      </c>
      <c r="B575" s="50" t="n">
        <f aca="false">(RATES!I575/RATES!H575)*10</f>
        <v>26.4788732394366</v>
      </c>
      <c r="C575" s="27" t="n">
        <f aca="false">B575-((RATES!H575-73)/10)</f>
        <v>26.6788732394366</v>
      </c>
      <c r="D575" s="27" t="n">
        <f aca="false">VLOOKUP(C575,'ST - MASSE CORPORELLE'!$A$3:$B$69,2)</f>
        <v>57</v>
      </c>
    </row>
    <row r="576" customFormat="false" ht="13" hidden="false" customHeight="true" outlineLevel="0" collapsed="false">
      <c r="A576" s="17" t="s">
        <v>2747</v>
      </c>
      <c r="B576" s="50" t="n">
        <f aca="false">(RATES!I576/RATES!H576)*10</f>
        <v>27.8378378378378</v>
      </c>
      <c r="C576" s="27" t="n">
        <f aca="false">B576-((RATES!H576-73)/10)</f>
        <v>27.7378378378378</v>
      </c>
      <c r="D576" s="27" t="n">
        <f aca="false">VLOOKUP(C576,'ST - MASSE CORPORELLE'!$A$3:$B$69,2)</f>
        <v>71</v>
      </c>
    </row>
    <row r="577" customFormat="false" ht="13" hidden="false" customHeight="true" outlineLevel="0" collapsed="false">
      <c r="A577" s="17" t="s">
        <v>2750</v>
      </c>
      <c r="B577" s="50" t="n">
        <f aca="false">(RATES!I577/RATES!H577)*10</f>
        <v>25.8108108108108</v>
      </c>
      <c r="C577" s="27" t="n">
        <f aca="false">B577-((RATES!H577-73)/10)</f>
        <v>25.7108108108108</v>
      </c>
      <c r="D577" s="27" t="n">
        <f aca="false">VLOOKUP(C577,'ST - MASSE CORPORELLE'!$A$3:$B$69,2)</f>
        <v>46</v>
      </c>
    </row>
    <row r="578" customFormat="false" ht="13" hidden="false" customHeight="true" outlineLevel="0" collapsed="false">
      <c r="A578" s="17" t="s">
        <v>2755</v>
      </c>
      <c r="B578" s="50" t="n">
        <f aca="false">(RATES!I578/RATES!H578)*10</f>
        <v>25</v>
      </c>
      <c r="C578" s="27" t="n">
        <f aca="false">B578-((RATES!H578-73)/10)</f>
        <v>25.1</v>
      </c>
      <c r="D578" s="27" t="n">
        <f aca="false">VLOOKUP(C578,'ST - MASSE CORPORELLE'!$A$3:$B$69,2)</f>
        <v>40</v>
      </c>
    </row>
    <row r="579" customFormat="false" ht="13" hidden="false" customHeight="true" outlineLevel="0" collapsed="false">
      <c r="A579" s="17" t="s">
        <v>2758</v>
      </c>
      <c r="B579" s="50" t="n">
        <f aca="false">(RATES!I579/RATES!H579)*10</f>
        <v>27.9452054794521</v>
      </c>
      <c r="C579" s="27" t="n">
        <f aca="false">B579-((RATES!H579-73)/10)</f>
        <v>27.9452054794521</v>
      </c>
      <c r="D579" s="27" t="n">
        <f aca="false">VLOOKUP(C579,'ST - MASSE CORPORELLE'!$A$3:$B$69,2)</f>
        <v>74</v>
      </c>
    </row>
    <row r="580" customFormat="false" ht="13" hidden="false" customHeight="true" outlineLevel="0" collapsed="false">
      <c r="A580" s="17" t="s">
        <v>2763</v>
      </c>
      <c r="B580" s="50" t="n">
        <f aca="false">(RATES!I580/RATES!H580)*10</f>
        <v>27.887323943662</v>
      </c>
      <c r="C580" s="27" t="n">
        <f aca="false">B580-((RATES!H580-73)/10)</f>
        <v>28.087323943662</v>
      </c>
      <c r="D580" s="27" t="n">
        <f aca="false">VLOOKUP(C580,'ST - MASSE CORPORELLE'!$A$3:$B$69,2)</f>
        <v>76</v>
      </c>
    </row>
    <row r="581" customFormat="false" ht="13" hidden="false" customHeight="true" outlineLevel="0" collapsed="false">
      <c r="A581" s="17" t="s">
        <v>2767</v>
      </c>
      <c r="B581" s="50" t="n">
        <f aca="false">(RATES!I581/RATES!H581)*10</f>
        <v>27.5675675675676</v>
      </c>
      <c r="C581" s="27" t="n">
        <f aca="false">B581-((RATES!H581-73)/10)</f>
        <v>27.4675675675676</v>
      </c>
      <c r="D581" s="27" t="n">
        <f aca="false">VLOOKUP(C581,'ST - MASSE CORPORELLE'!$A$3:$B$69,2)</f>
        <v>68</v>
      </c>
    </row>
    <row r="582" customFormat="false" ht="13" hidden="false" customHeight="true" outlineLevel="0" collapsed="false">
      <c r="A582" s="17" t="s">
        <v>2770</v>
      </c>
      <c r="B582" s="50" t="n">
        <f aca="false">(RATES!I582/RATES!H582)*10</f>
        <v>27.2</v>
      </c>
      <c r="C582" s="27" t="n">
        <f aca="false">B582-((RATES!H582-73)/10)</f>
        <v>27</v>
      </c>
      <c r="D582" s="27" t="n">
        <f aca="false">VLOOKUP(C582,'ST - MASSE CORPORELLE'!$A$3:$B$69,2)</f>
        <v>62</v>
      </c>
    </row>
    <row r="583" customFormat="false" ht="13" hidden="false" customHeight="true" outlineLevel="0" collapsed="false">
      <c r="A583" s="17" t="s">
        <v>2774</v>
      </c>
      <c r="B583" s="50" t="n">
        <f aca="false">(RATES!I583/RATES!H583)*10</f>
        <v>27.0833333333333</v>
      </c>
      <c r="C583" s="27" t="n">
        <f aca="false">B583-((RATES!H583-73)/10)</f>
        <v>27.1833333333333</v>
      </c>
      <c r="D583" s="27" t="n">
        <f aca="false">VLOOKUP(C583,'ST - MASSE CORPORELLE'!$A$3:$B$69,2)</f>
        <v>64</v>
      </c>
    </row>
    <row r="584" customFormat="false" ht="13" hidden="false" customHeight="true" outlineLevel="0" collapsed="false">
      <c r="A584" s="17" t="s">
        <v>2777</v>
      </c>
      <c r="B584" s="50" t="n">
        <f aca="false">(RATES!I584/RATES!H584)*10</f>
        <v>26.5753424657534</v>
      </c>
      <c r="C584" s="27" t="n">
        <f aca="false">B584-((RATES!H584-73)/10)</f>
        <v>26.5753424657534</v>
      </c>
      <c r="D584" s="27" t="n">
        <f aca="false">VLOOKUP(C584,'ST - MASSE CORPORELLE'!$A$3:$B$69,2)</f>
        <v>56</v>
      </c>
    </row>
    <row r="585" customFormat="false" ht="13" hidden="false" customHeight="true" outlineLevel="0" collapsed="false">
      <c r="A585" s="17" t="s">
        <v>2782</v>
      </c>
      <c r="B585" s="50" t="n">
        <f aca="false">(RATES!I585/RATES!H585)*10</f>
        <v>25.7534246575343</v>
      </c>
      <c r="C585" s="27" t="n">
        <f aca="false">B585-((RATES!H585-73)/10)</f>
        <v>25.7534246575343</v>
      </c>
      <c r="D585" s="27" t="n">
        <f aca="false">VLOOKUP(C585,'ST - MASSE CORPORELLE'!$A$3:$B$69,2)</f>
        <v>47</v>
      </c>
    </row>
    <row r="586" customFormat="false" ht="13" hidden="false" customHeight="true" outlineLevel="0" collapsed="false">
      <c r="A586" s="17" t="s">
        <v>2787</v>
      </c>
      <c r="B586" s="50" t="n">
        <f aca="false">(RATES!I586/RATES!H586)*10</f>
        <v>29.4871794871795</v>
      </c>
      <c r="C586" s="27" t="n">
        <f aca="false">B586-((RATES!H586-73)/10)</f>
        <v>28.9871794871795</v>
      </c>
      <c r="D586" s="27" t="n">
        <f aca="false">VLOOKUP(C586,'ST - MASSE CORPORELLE'!$A$3:$B$69,2)</f>
        <v>86</v>
      </c>
    </row>
    <row r="587" customFormat="false" ht="13" hidden="false" customHeight="true" outlineLevel="0" collapsed="false">
      <c r="A587" s="17" t="s">
        <v>2790</v>
      </c>
      <c r="B587" s="50" t="n">
        <f aca="false">(RATES!I587/RATES!H587)*10</f>
        <v>27.7777777777778</v>
      </c>
      <c r="C587" s="27" t="n">
        <f aca="false">B587-((RATES!H587-73)/10)</f>
        <v>27.8777777777778</v>
      </c>
      <c r="D587" s="27" t="n">
        <f aca="false">VLOOKUP(C587,'ST - MASSE CORPORELLE'!$A$3:$B$69,2)</f>
        <v>73</v>
      </c>
    </row>
    <row r="588" customFormat="false" ht="13" hidden="false" customHeight="true" outlineLevel="0" collapsed="false">
      <c r="A588" s="17" t="s">
        <v>2793</v>
      </c>
      <c r="B588" s="50" t="n">
        <f aca="false">(RATES!I588/RATES!H588)*10</f>
        <v>28</v>
      </c>
      <c r="C588" s="27" t="n">
        <f aca="false">B588-((RATES!H588-73)/10)</f>
        <v>27.8</v>
      </c>
      <c r="D588" s="27" t="n">
        <f aca="false">VLOOKUP(C588,'ST - MASSE CORPORELLE'!$A$3:$B$69,2)</f>
        <v>72</v>
      </c>
    </row>
    <row r="589" customFormat="false" ht="13" hidden="false" customHeight="true" outlineLevel="0" collapsed="false">
      <c r="A589" s="17" t="s">
        <v>2796</v>
      </c>
      <c r="B589" s="50" t="n">
        <f aca="false">(RATES!I589/RATES!H589)*10</f>
        <v>26.9444444444444</v>
      </c>
      <c r="C589" s="27" t="n">
        <f aca="false">B589-((RATES!H589-73)/10)</f>
        <v>27.0444444444445</v>
      </c>
      <c r="D589" s="27" t="n">
        <f aca="false">VLOOKUP(C589,'ST - MASSE CORPORELLE'!$A$3:$B$69,2)</f>
        <v>63</v>
      </c>
    </row>
    <row r="590" customFormat="false" ht="13" hidden="false" customHeight="true" outlineLevel="0" collapsed="false">
      <c r="A590" s="17" t="s">
        <v>2802</v>
      </c>
      <c r="B590" s="50" t="n">
        <f aca="false">(RATES!I590/RATES!H590)*10</f>
        <v>28.1081081081081</v>
      </c>
      <c r="C590" s="27" t="n">
        <f aca="false">B590-((RATES!H590-73)/10)</f>
        <v>28.0081081081081</v>
      </c>
      <c r="D590" s="27" t="n">
        <f aca="false">VLOOKUP(C590,'ST - MASSE CORPORELLE'!$A$3:$B$69,2)</f>
        <v>75</v>
      </c>
    </row>
    <row r="591" customFormat="false" ht="13" hidden="false" customHeight="true" outlineLevel="0" collapsed="false">
      <c r="A591" s="17" t="s">
        <v>2806</v>
      </c>
      <c r="B591" s="50" t="n">
        <f aca="false">(RATES!I591/RATES!H591)*10</f>
        <v>28.8732394366197</v>
      </c>
      <c r="C591" s="27" t="n">
        <f aca="false">B591-((RATES!H591-73)/10)</f>
        <v>29.0732394366197</v>
      </c>
      <c r="D591" s="27" t="n">
        <f aca="false">VLOOKUP(C591,'ST - MASSE CORPORELLE'!$A$3:$B$69,2)</f>
        <v>87</v>
      </c>
    </row>
    <row r="592" customFormat="false" ht="13" hidden="false" customHeight="true" outlineLevel="0" collapsed="false">
      <c r="A592" s="17" t="s">
        <v>2809</v>
      </c>
      <c r="B592" s="50" t="n">
        <f aca="false">(RATES!I592/RATES!H592)*10</f>
        <v>28.5915492957746</v>
      </c>
      <c r="C592" s="27" t="n">
        <f aca="false">B592-((RATES!H592-73)/10)</f>
        <v>28.7915492957746</v>
      </c>
      <c r="D592" s="27" t="n">
        <f aca="false">VLOOKUP(C592,'ST - MASSE CORPORELLE'!$A$3:$B$69,2)</f>
        <v>85</v>
      </c>
    </row>
    <row r="593" customFormat="false" ht="13" hidden="false" customHeight="true" outlineLevel="0" collapsed="false">
      <c r="A593" s="17" t="s">
        <v>2814</v>
      </c>
      <c r="B593" s="50" t="n">
        <f aca="false">(RATES!I593/RATES!H593)*10</f>
        <v>30.6756756756757</v>
      </c>
      <c r="C593" s="27" t="n">
        <f aca="false">B593-((RATES!H593-73)/10)</f>
        <v>30.5756756756757</v>
      </c>
      <c r="D593" s="27" t="n">
        <f aca="false">VLOOKUP(C593,'ST - MASSE CORPORELLE'!$A$3:$B$69,2)</f>
        <v>95</v>
      </c>
    </row>
    <row r="594" customFormat="false" ht="13" hidden="false" customHeight="true" outlineLevel="0" collapsed="false">
      <c r="A594" s="17" t="s">
        <v>2818</v>
      </c>
      <c r="B594" s="50" t="n">
        <f aca="false">(RATES!I594/RATES!H594)*10</f>
        <v>27.2602739726027</v>
      </c>
      <c r="C594" s="27" t="n">
        <f aca="false">B594-((RATES!H594-73)/10)</f>
        <v>27.2602739726027</v>
      </c>
      <c r="D594" s="27" t="n">
        <f aca="false">VLOOKUP(C594,'ST - MASSE CORPORELLE'!$A$3:$B$69,2)</f>
        <v>65</v>
      </c>
    </row>
    <row r="595" customFormat="false" ht="13" hidden="false" customHeight="true" outlineLevel="0" collapsed="false">
      <c r="A595" s="17" t="s">
        <v>2822</v>
      </c>
      <c r="B595" s="50" t="n">
        <f aca="false">(RATES!I595/RATES!H595)*10</f>
        <v>26.4285714285714</v>
      </c>
      <c r="C595" s="27" t="n">
        <f aca="false">B595-((RATES!H595-73)/10)</f>
        <v>26.7285714285714</v>
      </c>
      <c r="D595" s="27" t="n">
        <f aca="false">VLOOKUP(C595,'ST - MASSE CORPORELLE'!$A$3:$B$69,2)</f>
        <v>58</v>
      </c>
    </row>
    <row r="596" customFormat="false" ht="13" hidden="false" customHeight="true" outlineLevel="0" collapsed="false">
      <c r="A596" s="17" t="s">
        <v>2824</v>
      </c>
      <c r="B596" s="50" t="n">
        <f aca="false">(RATES!I596/RATES!H596)*10</f>
        <v>28.5526315789474</v>
      </c>
      <c r="C596" s="27" t="n">
        <f aca="false">B596-((RATES!H596-73)/10)</f>
        <v>28.2526315789474</v>
      </c>
      <c r="D596" s="27" t="n">
        <f aca="false">VLOOKUP(C596,'ST - MASSE CORPORELLE'!$A$3:$B$69,2)</f>
        <v>79</v>
      </c>
    </row>
    <row r="597" customFormat="false" ht="13" hidden="false" customHeight="true" outlineLevel="0" collapsed="false">
      <c r="A597" s="17" t="s">
        <v>2828</v>
      </c>
      <c r="B597" s="50" t="n">
        <f aca="false">(RATES!I597/RATES!H597)*10</f>
        <v>26.8115942028985</v>
      </c>
      <c r="C597" s="27" t="n">
        <f aca="false">B597-((RATES!H597-73)/10)</f>
        <v>27.2115942028985</v>
      </c>
      <c r="D597" s="27" t="n">
        <f aca="false">VLOOKUP(C597,'ST - MASSE CORPORELLE'!$A$3:$B$69,2)</f>
        <v>65</v>
      </c>
    </row>
    <row r="598" customFormat="false" ht="13" hidden="false" customHeight="true" outlineLevel="0" collapsed="false">
      <c r="A598" s="17" t="s">
        <v>2832</v>
      </c>
      <c r="B598" s="50" t="n">
        <f aca="false">(RATES!I598/RATES!H598)*10</f>
        <v>29.5890410958904</v>
      </c>
      <c r="C598" s="27" t="n">
        <f aca="false">B598-((RATES!H598-73)/10)</f>
        <v>29.5890410958904</v>
      </c>
      <c r="D598" s="27" t="n">
        <f aca="false">VLOOKUP(C598,'ST - MASSE CORPORELLE'!$A$3:$B$69,2)</f>
        <v>91</v>
      </c>
    </row>
    <row r="599" customFormat="false" ht="13" hidden="false" customHeight="true" outlineLevel="0" collapsed="false">
      <c r="A599" s="17" t="s">
        <v>2835</v>
      </c>
      <c r="B599" s="50" t="n">
        <f aca="false">(RATES!I599/RATES!H599)*10</f>
        <v>28.3561643835616</v>
      </c>
      <c r="C599" s="27" t="n">
        <f aca="false">B599-((RATES!H599-73)/10)</f>
        <v>28.3561643835616</v>
      </c>
      <c r="D599" s="27" t="n">
        <f aca="false">VLOOKUP(C599,'ST - MASSE CORPORELLE'!$A$3:$B$69,2)</f>
        <v>80</v>
      </c>
    </row>
    <row r="600" customFormat="false" ht="13" hidden="false" customHeight="true" outlineLevel="0" collapsed="false">
      <c r="A600" s="17" t="s">
        <v>2838</v>
      </c>
      <c r="B600" s="50" t="n">
        <f aca="false">(RATES!I600/RATES!H600)*10</f>
        <v>25</v>
      </c>
      <c r="C600" s="27" t="n">
        <f aca="false">B600-((RATES!H600-73)/10)</f>
        <v>25.1</v>
      </c>
      <c r="D600" s="27" t="n">
        <f aca="false">VLOOKUP(C600,'ST - MASSE CORPORELLE'!$A$3:$B$69,2)</f>
        <v>40</v>
      </c>
    </row>
    <row r="601" customFormat="false" ht="13" hidden="false" customHeight="true" outlineLevel="0" collapsed="false">
      <c r="A601" s="17" t="s">
        <v>2841</v>
      </c>
      <c r="B601" s="50" t="n">
        <f aca="false">(RATES!I601/RATES!H601)*10</f>
        <v>28</v>
      </c>
      <c r="C601" s="27" t="n">
        <f aca="false">B601-((RATES!H601-73)/10)</f>
        <v>28.3</v>
      </c>
      <c r="D601" s="27" t="n">
        <f aca="false">VLOOKUP(C601,'ST - MASSE CORPORELLE'!$A$3:$B$69,2)</f>
        <v>80</v>
      </c>
    </row>
    <row r="602" customFormat="false" ht="13" hidden="false" customHeight="true" outlineLevel="0" collapsed="false">
      <c r="A602" s="17" t="s">
        <v>2844</v>
      </c>
      <c r="B602" s="50" t="n">
        <f aca="false">(RATES!I602/RATES!H602)*10</f>
        <v>25.945945945946</v>
      </c>
      <c r="C602" s="27" t="n">
        <f aca="false">B602-((RATES!H602-73)/10)</f>
        <v>25.8459459459459</v>
      </c>
      <c r="D602" s="27" t="n">
        <f aca="false">VLOOKUP(C602,'ST - MASSE CORPORELLE'!$A$3:$B$69,2)</f>
        <v>47</v>
      </c>
    </row>
    <row r="603" customFormat="false" ht="13" hidden="false" customHeight="true" outlineLevel="0" collapsed="false">
      <c r="A603" s="17" t="s">
        <v>2847</v>
      </c>
      <c r="B603" s="50" t="n">
        <f aca="false">(RATES!I603/RATES!H603)*10</f>
        <v>26.3513513513513</v>
      </c>
      <c r="C603" s="27" t="n">
        <f aca="false">B603-((RATES!H603-73)/10)</f>
        <v>26.2513513513513</v>
      </c>
      <c r="D603" s="27" t="n">
        <f aca="false">VLOOKUP(C603,'ST - MASSE CORPORELLE'!$A$3:$B$69,2)</f>
        <v>52</v>
      </c>
    </row>
    <row r="604" customFormat="false" ht="13" hidden="false" customHeight="true" outlineLevel="0" collapsed="false">
      <c r="A604" s="17" t="s">
        <v>2852</v>
      </c>
      <c r="B604" s="50" t="n">
        <f aca="false">(RATES!I604/RATES!H604)*10</f>
        <v>28.6666666666667</v>
      </c>
      <c r="C604" s="27" t="n">
        <f aca="false">B604-((RATES!H604-73)/10)</f>
        <v>28.4666666666667</v>
      </c>
      <c r="D604" s="27" t="n">
        <f aca="false">VLOOKUP(C604,'ST - MASSE CORPORELLE'!$A$3:$B$69,2)</f>
        <v>82</v>
      </c>
    </row>
    <row r="605" customFormat="false" ht="13" hidden="false" customHeight="true" outlineLevel="0" collapsed="false">
      <c r="A605" s="17" t="s">
        <v>2857</v>
      </c>
      <c r="B605" s="50" t="n">
        <f aca="false">(RATES!I605/RATES!H605)*10</f>
        <v>29.1666666666667</v>
      </c>
      <c r="C605" s="27" t="n">
        <f aca="false">B605-((RATES!H605-73)/10)</f>
        <v>29.2666666666667</v>
      </c>
      <c r="D605" s="27" t="n">
        <f aca="false">VLOOKUP(C605,'ST - MASSE CORPORELLE'!$A$3:$B$69,2)</f>
        <v>88</v>
      </c>
    </row>
    <row r="606" customFormat="false" ht="13" hidden="false" customHeight="true" outlineLevel="0" collapsed="false">
      <c r="A606" s="17" t="s">
        <v>2862</v>
      </c>
      <c r="B606" s="50" t="n">
        <f aca="false">(RATES!I606/RATES!H606)*10</f>
        <v>28.6666666666667</v>
      </c>
      <c r="C606" s="27" t="n">
        <f aca="false">B606-((RATES!H606-73)/10)</f>
        <v>28.4666666666667</v>
      </c>
      <c r="D606" s="27" t="n">
        <f aca="false">VLOOKUP(C606,'ST - MASSE CORPORELLE'!$A$3:$B$69,2)</f>
        <v>82</v>
      </c>
    </row>
    <row r="607" customFormat="false" ht="13" hidden="false" customHeight="true" outlineLevel="0" collapsed="false">
      <c r="A607" s="17" t="s">
        <v>2867</v>
      </c>
      <c r="B607" s="50" t="n">
        <f aca="false">(RATES!I607/RATES!H607)*10</f>
        <v>27.7631578947368</v>
      </c>
      <c r="C607" s="27" t="n">
        <f aca="false">B607-((RATES!H607-73)/10)</f>
        <v>27.4631578947368</v>
      </c>
      <c r="D607" s="27" t="n">
        <f aca="false">VLOOKUP(C607,'ST - MASSE CORPORELLE'!$A$3:$B$69,2)</f>
        <v>68</v>
      </c>
    </row>
    <row r="608" customFormat="false" ht="13" hidden="false" customHeight="true" outlineLevel="0" collapsed="false">
      <c r="A608" s="17" t="s">
        <v>2870</v>
      </c>
      <c r="B608" s="50" t="n">
        <f aca="false">(RATES!I608/RATES!H608)*10</f>
        <v>31.4666666666667</v>
      </c>
      <c r="C608" s="27" t="n">
        <f aca="false">B608-((RATES!H608-73)/10)</f>
        <v>31.2666666666667</v>
      </c>
      <c r="D608" s="27" t="n">
        <f aca="false">VLOOKUP(C608,'ST - MASSE CORPORELLE'!$A$3:$B$69,2)</f>
        <v>97</v>
      </c>
    </row>
    <row r="609" customFormat="false" ht="13" hidden="false" customHeight="true" outlineLevel="0" collapsed="false">
      <c r="A609" s="17" t="s">
        <v>2874</v>
      </c>
      <c r="B609" s="50" t="n">
        <f aca="false">(RATES!I609/RATES!H609)*10</f>
        <v>26.3513513513513</v>
      </c>
      <c r="C609" s="27" t="n">
        <f aca="false">B609-((RATES!H609-73)/10)</f>
        <v>26.2513513513513</v>
      </c>
      <c r="D609" s="27" t="n">
        <f aca="false">VLOOKUP(C609,'ST - MASSE CORPORELLE'!$A$3:$B$69,2)</f>
        <v>52</v>
      </c>
    </row>
    <row r="610" customFormat="false" ht="13" hidden="false" customHeight="true" outlineLevel="0" collapsed="false">
      <c r="A610" s="17" t="s">
        <v>2879</v>
      </c>
      <c r="B610" s="50" t="n">
        <f aca="false">(RATES!I610/RATES!H610)*10</f>
        <v>28</v>
      </c>
      <c r="C610" s="27" t="n">
        <f aca="false">B610-((RATES!H610-73)/10)</f>
        <v>27.8</v>
      </c>
      <c r="D610" s="27" t="n">
        <f aca="false">VLOOKUP(C610,'ST - MASSE CORPORELLE'!$A$3:$B$69,2)</f>
        <v>72</v>
      </c>
    </row>
    <row r="611" customFormat="false" ht="13" hidden="false" customHeight="true" outlineLevel="0" collapsed="false">
      <c r="A611" s="17" t="s">
        <v>2884</v>
      </c>
      <c r="B611" s="50" t="n">
        <f aca="false">(RATES!I611/RATES!H611)*10</f>
        <v>25.4929577464789</v>
      </c>
      <c r="C611" s="27" t="n">
        <f aca="false">B611-((RATES!H611-73)/10)</f>
        <v>25.6929577464789</v>
      </c>
      <c r="D611" s="27" t="n">
        <f aca="false">VLOOKUP(C611,'ST - MASSE CORPORELLE'!$A$3:$B$69,2)</f>
        <v>46</v>
      </c>
    </row>
    <row r="612" customFormat="false" ht="13" hidden="false" customHeight="true" outlineLevel="0" collapsed="false">
      <c r="A612" s="17" t="s">
        <v>2889</v>
      </c>
      <c r="B612" s="50" t="n">
        <f aca="false">(RATES!I612/RATES!H612)*10</f>
        <v>24.3055555555555</v>
      </c>
      <c r="C612" s="27" t="n">
        <f aca="false">B612-((RATES!H612-73)/10)</f>
        <v>24.4055555555556</v>
      </c>
      <c r="D612" s="27" t="n">
        <f aca="false">VLOOKUP(C612,'ST - MASSE CORPORELLE'!$A$3:$B$69,2)</f>
        <v>37</v>
      </c>
    </row>
    <row r="613" customFormat="false" ht="13" hidden="false" customHeight="true" outlineLevel="0" collapsed="false">
      <c r="A613" s="17" t="s">
        <v>2893</v>
      </c>
      <c r="B613" s="50" t="n">
        <f aca="false">(RATES!I613/RATES!H613)*10</f>
        <v>25.6944444444444</v>
      </c>
      <c r="C613" s="27" t="n">
        <f aca="false">B613-((RATES!H613-73)/10)</f>
        <v>25.7944444444445</v>
      </c>
      <c r="D613" s="27" t="n">
        <f aca="false">VLOOKUP(C613,'ST - MASSE CORPORELLE'!$A$3:$B$69,2)</f>
        <v>47</v>
      </c>
    </row>
    <row r="614" customFormat="false" ht="13" hidden="false" customHeight="true" outlineLevel="0" collapsed="false">
      <c r="A614" s="17" t="s">
        <v>2897</v>
      </c>
      <c r="B614" s="50" t="n">
        <f aca="false">(RATES!I614/RATES!H614)*10</f>
        <v>29.7260273972603</v>
      </c>
      <c r="C614" s="27" t="n">
        <f aca="false">B614-((RATES!H614-73)/10)</f>
        <v>29.7260273972603</v>
      </c>
      <c r="D614" s="27" t="n">
        <f aca="false">VLOOKUP(C614,'ST - MASSE CORPORELLE'!$A$3:$B$69,2)</f>
        <v>91</v>
      </c>
    </row>
    <row r="615" customFormat="false" ht="13" hidden="false" customHeight="true" outlineLevel="0" collapsed="false">
      <c r="A615" s="17" t="s">
        <v>2900</v>
      </c>
      <c r="B615" s="50" t="n">
        <f aca="false">(RATES!I615/RATES!H615)*10</f>
        <v>27.4647887323944</v>
      </c>
      <c r="C615" s="27" t="n">
        <f aca="false">B615-((RATES!H615-73)/10)</f>
        <v>27.6647887323944</v>
      </c>
      <c r="D615" s="27" t="n">
        <f aca="false">VLOOKUP(C615,'ST - MASSE CORPORELLE'!$A$3:$B$69,2)</f>
        <v>70</v>
      </c>
    </row>
    <row r="616" customFormat="false" ht="13" hidden="false" customHeight="true" outlineLevel="0" collapsed="false">
      <c r="A616" s="17" t="s">
        <v>2904</v>
      </c>
      <c r="B616" s="50" t="n">
        <f aca="false">(RATES!I616/RATES!H616)*10</f>
        <v>27.8378378378378</v>
      </c>
      <c r="C616" s="27" t="n">
        <f aca="false">B616-((RATES!H616-73)/10)</f>
        <v>27.7378378378378</v>
      </c>
      <c r="D616" s="27" t="n">
        <f aca="false">VLOOKUP(C616,'ST - MASSE CORPORELLE'!$A$3:$B$69,2)</f>
        <v>71</v>
      </c>
    </row>
    <row r="617" customFormat="false" ht="13" hidden="false" customHeight="true" outlineLevel="0" collapsed="false">
      <c r="A617" s="17" t="s">
        <v>2910</v>
      </c>
      <c r="B617" s="50" t="n">
        <f aca="false">(RATES!I617/RATES!H617)*10</f>
        <v>26.5753424657534</v>
      </c>
      <c r="C617" s="27" t="n">
        <f aca="false">B617-((RATES!H617-73)/10)</f>
        <v>26.5753424657534</v>
      </c>
      <c r="D617" s="27" t="n">
        <f aca="false">VLOOKUP(C617,'ST - MASSE CORPORELLE'!$A$3:$B$69,2)</f>
        <v>56</v>
      </c>
    </row>
    <row r="618" customFormat="false" ht="13" hidden="false" customHeight="true" outlineLevel="0" collapsed="false">
      <c r="A618" s="17" t="s">
        <v>2913</v>
      </c>
      <c r="B618" s="50" t="n">
        <f aca="false">(RATES!I618/RATES!H618)*10</f>
        <v>29.4444444444444</v>
      </c>
      <c r="C618" s="27" t="n">
        <f aca="false">B618-((RATES!H618-73)/10)</f>
        <v>29.5444444444445</v>
      </c>
      <c r="D618" s="27" t="n">
        <f aca="false">VLOOKUP(C618,'ST - MASSE CORPORELLE'!$A$3:$B$69,2)</f>
        <v>91</v>
      </c>
    </row>
    <row r="619" customFormat="false" ht="13" hidden="false" customHeight="true" outlineLevel="0" collapsed="false">
      <c r="A619" s="17" t="s">
        <v>2917</v>
      </c>
      <c r="B619" s="50" t="n">
        <f aca="false">(RATES!I619/RATES!H619)*10</f>
        <v>27.027027027027</v>
      </c>
      <c r="C619" s="27" t="n">
        <f aca="false">B619-((RATES!H619-73)/10)</f>
        <v>26.927027027027</v>
      </c>
      <c r="D619" s="27" t="n">
        <f aca="false">VLOOKUP(C619,'ST - MASSE CORPORELLE'!$A$3:$B$69,2)</f>
        <v>61</v>
      </c>
    </row>
    <row r="620" customFormat="false" ht="13" hidden="false" customHeight="true" outlineLevel="0" collapsed="false">
      <c r="A620" s="17" t="s">
        <v>2922</v>
      </c>
      <c r="B620" s="50" t="n">
        <f aca="false">(RATES!I620/RATES!H620)*10</f>
        <v>27.5</v>
      </c>
      <c r="C620" s="27" t="n">
        <f aca="false">B620-((RATES!H620-73)/10)</f>
        <v>28.4</v>
      </c>
      <c r="D620" s="27" t="n">
        <f aca="false">VLOOKUP(C620,'ST - MASSE CORPORELLE'!$A$3:$B$69,2)</f>
        <v>81</v>
      </c>
    </row>
    <row r="621" customFormat="false" ht="13" hidden="false" customHeight="true" outlineLevel="0" collapsed="false">
      <c r="A621" s="17" t="s">
        <v>2925</v>
      </c>
      <c r="B621" s="50" t="n">
        <f aca="false">(RATES!I621/RATES!H621)*10</f>
        <v>28.4722222222222</v>
      </c>
      <c r="C621" s="27" t="n">
        <f aca="false">B621-((RATES!H621-73)/10)</f>
        <v>28.5722222222222</v>
      </c>
      <c r="D621" s="27" t="n">
        <f aca="false">VLOOKUP(C621,'ST - MASSE CORPORELLE'!$A$3:$B$69,2)</f>
        <v>83</v>
      </c>
    </row>
    <row r="622" customFormat="false" ht="13" hidden="false" customHeight="true" outlineLevel="0" collapsed="false">
      <c r="A622" s="17" t="s">
        <v>2930</v>
      </c>
      <c r="B622" s="50" t="n">
        <f aca="false">(RATES!I622/RATES!H622)*10</f>
        <v>26.9565217391304</v>
      </c>
      <c r="C622" s="27" t="n">
        <f aca="false">B622-((RATES!H622-73)/10)</f>
        <v>27.3565217391304</v>
      </c>
      <c r="D622" s="27" t="n">
        <f aca="false">VLOOKUP(C622,'ST - MASSE CORPORELLE'!$A$3:$B$69,2)</f>
        <v>66</v>
      </c>
    </row>
    <row r="623" customFormat="false" ht="13" hidden="false" customHeight="true" outlineLevel="0" collapsed="false">
      <c r="A623" s="17" t="s">
        <v>2934</v>
      </c>
      <c r="B623" s="50" t="n">
        <f aca="false">(RATES!I623/RATES!H623)*10</f>
        <v>26.3888888888889</v>
      </c>
      <c r="C623" s="27" t="n">
        <f aca="false">B623-((RATES!H623-73)/10)</f>
        <v>26.4888888888889</v>
      </c>
      <c r="D623" s="27" t="n">
        <f aca="false">VLOOKUP(C623,'ST - MASSE CORPORELLE'!$A$3:$B$69,2)</f>
        <v>55</v>
      </c>
    </row>
    <row r="624" customFormat="false" ht="13" hidden="false" customHeight="true" outlineLevel="0" collapsed="false">
      <c r="A624" s="17" t="s">
        <v>2939</v>
      </c>
      <c r="B624" s="50" t="n">
        <f aca="false">(RATES!I624/RATES!H624)*10</f>
        <v>26.3888888888889</v>
      </c>
      <c r="C624" s="27" t="n">
        <f aca="false">B624-((RATES!H624-73)/10)</f>
        <v>26.4888888888889</v>
      </c>
      <c r="D624" s="27" t="n">
        <f aca="false">VLOOKUP(C624,'ST - MASSE CORPORELLE'!$A$3:$B$69,2)</f>
        <v>55</v>
      </c>
    </row>
    <row r="625" customFormat="false" ht="13" hidden="false" customHeight="true" outlineLevel="0" collapsed="false">
      <c r="A625" s="17" t="s">
        <v>2944</v>
      </c>
      <c r="B625" s="50" t="n">
        <f aca="false">(RATES!I625/RATES!H625)*10</f>
        <v>26.6216216216216</v>
      </c>
      <c r="C625" s="27" t="n">
        <f aca="false">B625-((RATES!H625-73)/10)</f>
        <v>26.5216216216216</v>
      </c>
      <c r="D625" s="27" t="n">
        <f aca="false">VLOOKUP(C625,'ST - MASSE CORPORELLE'!$A$3:$B$69,2)</f>
        <v>56</v>
      </c>
    </row>
    <row r="626" customFormat="false" ht="13" hidden="false" customHeight="true" outlineLevel="0" collapsed="false">
      <c r="A626" s="17" t="s">
        <v>2950</v>
      </c>
      <c r="B626" s="50" t="n">
        <f aca="false">(RATES!I626/RATES!H626)*10</f>
        <v>25.9420289855072</v>
      </c>
      <c r="C626" s="27" t="n">
        <f aca="false">B626-((RATES!H626-73)/10)</f>
        <v>26.3420289855072</v>
      </c>
      <c r="D626" s="27" t="n">
        <f aca="false">VLOOKUP(C626,'ST - MASSE CORPORELLE'!$A$3:$B$69,2)</f>
        <v>53</v>
      </c>
    </row>
    <row r="627" customFormat="false" ht="13" hidden="false" customHeight="true" outlineLevel="0" collapsed="false">
      <c r="A627" s="17" t="s">
        <v>2953</v>
      </c>
      <c r="B627" s="50" t="n">
        <f aca="false">(RATES!I627/RATES!H627)*10</f>
        <v>28.0821917808219</v>
      </c>
      <c r="C627" s="27" t="n">
        <f aca="false">B627-((RATES!H627-73)/10)</f>
        <v>28.0821917808219</v>
      </c>
      <c r="D627" s="27" t="n">
        <f aca="false">VLOOKUP(C627,'ST - MASSE CORPORELLE'!$A$3:$B$69,2)</f>
        <v>76</v>
      </c>
    </row>
    <row r="628" customFormat="false" ht="13" hidden="false" customHeight="true" outlineLevel="0" collapsed="false">
      <c r="A628" s="17" t="s">
        <v>2957</v>
      </c>
      <c r="B628" s="50" t="n">
        <f aca="false">(RATES!I628/RATES!H628)*10</f>
        <v>27.7142857142857</v>
      </c>
      <c r="C628" s="27" t="n">
        <f aca="false">B628-((RATES!H628-73)/10)</f>
        <v>28.0142857142857</v>
      </c>
      <c r="D628" s="27" t="n">
        <f aca="false">VLOOKUP(C628,'ST - MASSE CORPORELLE'!$A$3:$B$69,2)</f>
        <v>75</v>
      </c>
    </row>
    <row r="629" customFormat="false" ht="13" hidden="false" customHeight="true" outlineLevel="0" collapsed="false">
      <c r="A629" s="17" t="s">
        <v>2960</v>
      </c>
      <c r="B629" s="50" t="n">
        <f aca="false">(RATES!I629/RATES!H629)*10</f>
        <v>27.9487179487179</v>
      </c>
      <c r="C629" s="27" t="n">
        <f aca="false">B629-((RATES!H629-73)/10)</f>
        <v>27.4487179487179</v>
      </c>
      <c r="D629" s="27" t="n">
        <f aca="false">VLOOKUP(C629,'ST - MASSE CORPORELLE'!$A$3:$B$69,2)</f>
        <v>67</v>
      </c>
    </row>
    <row r="630" customFormat="false" ht="13" hidden="false" customHeight="true" outlineLevel="0" collapsed="false">
      <c r="A630" s="17" t="s">
        <v>2965</v>
      </c>
      <c r="B630" s="50" t="n">
        <f aca="false">(RATES!I630/RATES!H630)*10</f>
        <v>26.8493150684932</v>
      </c>
      <c r="C630" s="27" t="n">
        <f aca="false">B630-((RATES!H630-73)/10)</f>
        <v>26.8493150684932</v>
      </c>
      <c r="D630" s="27" t="n">
        <f aca="false">VLOOKUP(C630,'ST - MASSE CORPORELLE'!$A$3:$B$69,2)</f>
        <v>60</v>
      </c>
    </row>
    <row r="631" customFormat="false" ht="13" hidden="false" customHeight="true" outlineLevel="0" collapsed="false">
      <c r="A631" s="17" t="s">
        <v>2968</v>
      </c>
      <c r="B631" s="50" t="n">
        <f aca="false">(RATES!I631/RATES!H631)*10</f>
        <v>26.056338028169</v>
      </c>
      <c r="C631" s="27" t="n">
        <f aca="false">B631-((RATES!H631-73)/10)</f>
        <v>26.256338028169</v>
      </c>
      <c r="D631" s="27" t="n">
        <f aca="false">VLOOKUP(C631,'ST - MASSE CORPORELLE'!$A$3:$B$69,2)</f>
        <v>52</v>
      </c>
    </row>
    <row r="632" customFormat="false" ht="13" hidden="false" customHeight="true" outlineLevel="0" collapsed="false">
      <c r="A632" s="17" t="s">
        <v>2971</v>
      </c>
      <c r="B632" s="50" t="n">
        <f aca="false">(RATES!I632/RATES!H632)*10</f>
        <v>28.0555555555555</v>
      </c>
      <c r="C632" s="27" t="n">
        <f aca="false">B632-((RATES!H632-73)/10)</f>
        <v>28.1555555555556</v>
      </c>
      <c r="D632" s="27" t="n">
        <f aca="false">VLOOKUP(C632,'ST - MASSE CORPORELLE'!$A$3:$B$69,2)</f>
        <v>77</v>
      </c>
    </row>
    <row r="633" customFormat="false" ht="13" hidden="false" customHeight="true" outlineLevel="0" collapsed="false">
      <c r="A633" s="17" t="s">
        <v>2973</v>
      </c>
      <c r="B633" s="50" t="n">
        <f aca="false">(RATES!I633/RATES!H633)*10</f>
        <v>28.1578947368421</v>
      </c>
      <c r="C633" s="27" t="n">
        <f aca="false">B633-((RATES!H633-73)/10)</f>
        <v>27.8578947368421</v>
      </c>
      <c r="D633" s="27" t="n">
        <f aca="false">VLOOKUP(C633,'ST - MASSE CORPORELLE'!$A$3:$B$69,2)</f>
        <v>73</v>
      </c>
    </row>
    <row r="634" customFormat="false" ht="13" hidden="false" customHeight="true" outlineLevel="0" collapsed="false">
      <c r="A634" s="17" t="s">
        <v>2977</v>
      </c>
      <c r="B634" s="50" t="n">
        <f aca="false">(RATES!I634/RATES!H634)*10</f>
        <v>26.9444444444444</v>
      </c>
      <c r="C634" s="27" t="n">
        <f aca="false">B634-((RATES!H634-73)/10)</f>
        <v>27.0444444444445</v>
      </c>
      <c r="D634" s="27" t="n">
        <f aca="false">VLOOKUP(C634,'ST - MASSE CORPORELLE'!$A$3:$B$69,2)</f>
        <v>63</v>
      </c>
    </row>
    <row r="635" customFormat="false" ht="13" hidden="false" customHeight="true" outlineLevel="0" collapsed="false">
      <c r="A635" s="17" t="s">
        <v>2981</v>
      </c>
      <c r="B635" s="50" t="n">
        <f aca="false">(RATES!I635/RATES!H635)*10</f>
        <v>23.972602739726</v>
      </c>
      <c r="C635" s="27" t="n">
        <f aca="false">B635-((RATES!H635-73)/10)</f>
        <v>23.972602739726</v>
      </c>
      <c r="D635" s="27" t="n">
        <f aca="false">VLOOKUP(C635,'ST - MASSE CORPORELLE'!$A$3:$B$69,2)</f>
        <v>35</v>
      </c>
    </row>
    <row r="636" customFormat="false" ht="13" hidden="false" customHeight="true" outlineLevel="0" collapsed="false">
      <c r="A636" s="17" t="s">
        <v>2984</v>
      </c>
      <c r="B636" s="50" t="n">
        <f aca="false">(RATES!I636/RATES!H636)*10</f>
        <v>28.3333333333333</v>
      </c>
      <c r="C636" s="27" t="n">
        <f aca="false">B636-((RATES!H636-73)/10)</f>
        <v>28.4333333333333</v>
      </c>
      <c r="D636" s="27" t="n">
        <f aca="false">VLOOKUP(C636,'ST - MASSE CORPORELLE'!$A$3:$B$69,2)</f>
        <v>81</v>
      </c>
    </row>
    <row r="637" customFormat="false" ht="13" hidden="false" customHeight="true" outlineLevel="0" collapsed="false">
      <c r="A637" s="17" t="s">
        <v>2987</v>
      </c>
      <c r="B637" s="50" t="n">
        <f aca="false">(RATES!I637/RATES!H637)*10</f>
        <v>30.2631578947368</v>
      </c>
      <c r="C637" s="27" t="n">
        <f aca="false">B637-((RATES!H637-73)/10)</f>
        <v>29.9631578947368</v>
      </c>
      <c r="D637" s="27" t="n">
        <f aca="false">VLOOKUP(C637,'ST - MASSE CORPORELLE'!$A$3:$B$69,2)</f>
        <v>93</v>
      </c>
    </row>
    <row r="638" customFormat="false" ht="13" hidden="false" customHeight="true" outlineLevel="0" collapsed="false">
      <c r="A638" s="17" t="s">
        <v>2990</v>
      </c>
      <c r="B638" s="50" t="n">
        <f aca="false">(RATES!I638/RATES!H638)*10</f>
        <v>31.6216216216216</v>
      </c>
      <c r="C638" s="27" t="n">
        <f aca="false">B638-((RATES!H638-73)/10)</f>
        <v>31.5216216216216</v>
      </c>
      <c r="D638" s="27" t="n">
        <f aca="false">VLOOKUP(C638,'ST - MASSE CORPORELLE'!$A$3:$B$69,2)</f>
        <v>97</v>
      </c>
    </row>
    <row r="639" customFormat="false" ht="13" hidden="false" customHeight="true" outlineLevel="0" collapsed="false">
      <c r="A639" s="17" t="s">
        <v>2992</v>
      </c>
      <c r="B639" s="50" t="n">
        <f aca="false">(RATES!I639/RATES!H639)*10</f>
        <v>24.5833333333333</v>
      </c>
      <c r="C639" s="27" t="n">
        <f aca="false">B639-((RATES!H639-73)/10)</f>
        <v>24.6833333333333</v>
      </c>
      <c r="D639" s="27" t="n">
        <f aca="false">VLOOKUP(C639,'ST - MASSE CORPORELLE'!$A$3:$B$69,2)</f>
        <v>38</v>
      </c>
    </row>
    <row r="640" customFormat="false" ht="13" hidden="false" customHeight="true" outlineLevel="0" collapsed="false">
      <c r="A640" s="17" t="s">
        <v>2994</v>
      </c>
      <c r="B640" s="50" t="n">
        <f aca="false">(RATES!I640/RATES!H640)*10</f>
        <v>27.027027027027</v>
      </c>
      <c r="C640" s="27" t="n">
        <f aca="false">B640-((RATES!H640-73)/10)</f>
        <v>26.927027027027</v>
      </c>
      <c r="D640" s="27" t="n">
        <f aca="false">VLOOKUP(C640,'ST - MASSE CORPORELLE'!$A$3:$B$69,2)</f>
        <v>61</v>
      </c>
    </row>
    <row r="641" customFormat="false" ht="13" hidden="false" customHeight="true" outlineLevel="0" collapsed="false">
      <c r="A641" s="17" t="s">
        <v>2998</v>
      </c>
      <c r="B641" s="50" t="n">
        <f aca="false">(RATES!I641/RATES!H641)*10</f>
        <v>26.7123287671233</v>
      </c>
      <c r="C641" s="27" t="n">
        <f aca="false">B641-((RATES!H641-73)/10)</f>
        <v>26.7123287671233</v>
      </c>
      <c r="D641" s="27" t="n">
        <f aca="false">VLOOKUP(C641,'ST - MASSE CORPORELLE'!$A$3:$B$69,2)</f>
        <v>58</v>
      </c>
    </row>
    <row r="642" customFormat="false" ht="13" hidden="false" customHeight="true" outlineLevel="0" collapsed="false">
      <c r="A642" s="17" t="s">
        <v>3002</v>
      </c>
      <c r="B642" s="50" t="n">
        <f aca="false">(RATES!I642/RATES!H642)*10</f>
        <v>28.7671232876712</v>
      </c>
      <c r="C642" s="27" t="n">
        <f aca="false">B642-((RATES!H642-73)/10)</f>
        <v>28.7671232876712</v>
      </c>
      <c r="D642" s="27" t="n">
        <f aca="false">VLOOKUP(C642,'ST - MASSE CORPORELLE'!$A$3:$B$69,2)</f>
        <v>84</v>
      </c>
    </row>
    <row r="643" customFormat="false" ht="13" hidden="false" customHeight="true" outlineLevel="0" collapsed="false">
      <c r="A643" s="17" t="s">
        <v>3007</v>
      </c>
      <c r="B643" s="50" t="n">
        <f aca="false">(RATES!I643/RATES!H643)*10</f>
        <v>23.972602739726</v>
      </c>
      <c r="C643" s="27" t="n">
        <f aca="false">B643-((RATES!H643-73)/10)</f>
        <v>23.972602739726</v>
      </c>
      <c r="D643" s="27" t="n">
        <f aca="false">VLOOKUP(C643,'ST - MASSE CORPORELLE'!$A$3:$B$69,2)</f>
        <v>35</v>
      </c>
    </row>
    <row r="644" customFormat="false" ht="13" hidden="false" customHeight="true" outlineLevel="0" collapsed="false">
      <c r="A644" s="17" t="s">
        <v>3012</v>
      </c>
      <c r="B644" s="50" t="n">
        <f aca="false">(RATES!I644/RATES!H644)*10</f>
        <v>29.4520547945205</v>
      </c>
      <c r="C644" s="27" t="n">
        <f aca="false">B644-((RATES!H644-73)/10)</f>
        <v>29.4520547945205</v>
      </c>
      <c r="D644" s="27" t="n">
        <f aca="false">VLOOKUP(C644,'ST - MASSE CORPORELLE'!$A$3:$B$69,2)</f>
        <v>90</v>
      </c>
    </row>
    <row r="645" customFormat="false" ht="13" hidden="false" customHeight="true" outlineLevel="0" collapsed="false">
      <c r="A645" s="17" t="s">
        <v>3017</v>
      </c>
      <c r="B645" s="50" t="n">
        <f aca="false">(RATES!I645/RATES!H645)*10</f>
        <v>27.027027027027</v>
      </c>
      <c r="C645" s="27" t="n">
        <f aca="false">B645-((RATES!H645-73)/10)</f>
        <v>26.927027027027</v>
      </c>
      <c r="D645" s="27" t="n">
        <f aca="false">VLOOKUP(C645,'ST - MASSE CORPORELLE'!$A$3:$B$69,2)</f>
        <v>61</v>
      </c>
    </row>
    <row r="646" customFormat="false" ht="13" hidden="false" customHeight="true" outlineLevel="0" collapsed="false">
      <c r="A646" s="17" t="s">
        <v>3021</v>
      </c>
      <c r="B646" s="50" t="n">
        <f aca="false">(RATES!I646/RATES!H646)*10</f>
        <v>27.3684210526316</v>
      </c>
      <c r="C646" s="27" t="n">
        <f aca="false">B646-((RATES!H646-73)/10)</f>
        <v>27.0684210526316</v>
      </c>
      <c r="D646" s="27" t="n">
        <f aca="false">VLOOKUP(C646,'ST - MASSE CORPORELLE'!$A$3:$B$69,2)</f>
        <v>63</v>
      </c>
    </row>
    <row r="647" customFormat="false" ht="13" hidden="false" customHeight="true" outlineLevel="0" collapsed="false">
      <c r="A647" s="17" t="s">
        <v>3024</v>
      </c>
      <c r="B647" s="50" t="n">
        <f aca="false">(RATES!I647/RATES!H647)*10</f>
        <v>25.0704225352113</v>
      </c>
      <c r="C647" s="27" t="n">
        <f aca="false">B647-((RATES!H647-73)/10)</f>
        <v>25.2704225352113</v>
      </c>
      <c r="D647" s="27" t="n">
        <f aca="false">VLOOKUP(C647,'ST - MASSE CORPORELLE'!$A$3:$B$69,2)</f>
        <v>42</v>
      </c>
    </row>
    <row r="648" customFormat="false" ht="13" hidden="false" customHeight="true" outlineLevel="0" collapsed="false">
      <c r="A648" s="17" t="s">
        <v>3028</v>
      </c>
      <c r="B648" s="50" t="n">
        <f aca="false">(RATES!I648/RATES!H648)*10</f>
        <v>25.945945945946</v>
      </c>
      <c r="C648" s="27" t="n">
        <f aca="false">B648-((RATES!H648-73)/10)</f>
        <v>25.8459459459459</v>
      </c>
      <c r="D648" s="27" t="n">
        <f aca="false">VLOOKUP(C648,'ST - MASSE CORPORELLE'!$A$3:$B$69,2)</f>
        <v>47</v>
      </c>
    </row>
    <row r="649" customFormat="false" ht="13" hidden="false" customHeight="true" outlineLevel="0" collapsed="false">
      <c r="A649" s="17" t="s">
        <v>3031</v>
      </c>
      <c r="B649" s="50" t="n">
        <f aca="false">(RATES!I649/RATES!H649)*10</f>
        <v>26.056338028169</v>
      </c>
      <c r="C649" s="27" t="n">
        <f aca="false">B649-((RATES!H649-73)/10)</f>
        <v>26.256338028169</v>
      </c>
      <c r="D649" s="27" t="n">
        <f aca="false">VLOOKUP(C649,'ST - MASSE CORPORELLE'!$A$3:$B$69,2)</f>
        <v>52</v>
      </c>
    </row>
    <row r="650" customFormat="false" ht="13" hidden="false" customHeight="true" outlineLevel="0" collapsed="false">
      <c r="A650" s="17" t="s">
        <v>3036</v>
      </c>
      <c r="B650" s="50" t="n">
        <f aca="false">(RATES!I650/RATES!H650)*10</f>
        <v>29.8701298701299</v>
      </c>
      <c r="C650" s="27" t="n">
        <f aca="false">B650-((RATES!H650-73)/10)</f>
        <v>29.4701298701299</v>
      </c>
      <c r="D650" s="27" t="n">
        <f aca="false">VLOOKUP(C650,'ST - MASSE CORPORELLE'!$A$3:$B$69,2)</f>
        <v>90</v>
      </c>
    </row>
    <row r="651" customFormat="false" ht="13" hidden="false" customHeight="true" outlineLevel="0" collapsed="false">
      <c r="A651" s="17" t="s">
        <v>3039</v>
      </c>
      <c r="B651" s="50" t="n">
        <f aca="false">(RATES!I651/RATES!H651)*10</f>
        <v>26.3513513513513</v>
      </c>
      <c r="C651" s="27" t="n">
        <f aca="false">B651-((RATES!H651-73)/10)</f>
        <v>26.2513513513513</v>
      </c>
      <c r="D651" s="27" t="n">
        <f aca="false">VLOOKUP(C651,'ST - MASSE CORPORELLE'!$A$3:$B$69,2)</f>
        <v>52</v>
      </c>
    </row>
    <row r="652" customFormat="false" ht="13" hidden="false" customHeight="true" outlineLevel="0" collapsed="false">
      <c r="A652" s="17" t="s">
        <v>3043</v>
      </c>
      <c r="B652" s="50" t="n">
        <f aca="false">(RATES!I652/RATES!H652)*10</f>
        <v>26.2666666666667</v>
      </c>
      <c r="C652" s="27" t="n">
        <f aca="false">B652-((RATES!H652-73)/10)</f>
        <v>26.0666666666667</v>
      </c>
      <c r="D652" s="27" t="n">
        <f aca="false">VLOOKUP(C652,'ST - MASSE CORPORELLE'!$A$3:$B$69,2)</f>
        <v>49</v>
      </c>
    </row>
    <row r="653" customFormat="false" ht="13" hidden="false" customHeight="true" outlineLevel="0" collapsed="false">
      <c r="A653" s="17" t="s">
        <v>3047</v>
      </c>
      <c r="B653" s="50" t="n">
        <f aca="false">(RATES!I653/RATES!H653)*10</f>
        <v>26.9444444444444</v>
      </c>
      <c r="C653" s="27" t="n">
        <f aca="false">B653-((RATES!H653-73)/10)</f>
        <v>27.0444444444445</v>
      </c>
      <c r="D653" s="27" t="n">
        <f aca="false">VLOOKUP(C653,'ST - MASSE CORPORELLE'!$A$3:$B$69,2)</f>
        <v>63</v>
      </c>
    </row>
    <row r="654" customFormat="false" ht="13" hidden="false" customHeight="true" outlineLevel="0" collapsed="false">
      <c r="A654" s="17" t="s">
        <v>3050</v>
      </c>
      <c r="B654" s="50" t="n">
        <f aca="false">(RATES!I654/RATES!H654)*10</f>
        <v>23.8888888888889</v>
      </c>
      <c r="C654" s="27" t="n">
        <f aca="false">B654-((RATES!H654-73)/10)</f>
        <v>23.9888888888889</v>
      </c>
      <c r="D654" s="27" t="n">
        <f aca="false">VLOOKUP(C654,'ST - MASSE CORPORELLE'!$A$3:$B$69,2)</f>
        <v>35</v>
      </c>
    </row>
    <row r="655" customFormat="false" ht="13" hidden="false" customHeight="true" outlineLevel="0" collapsed="false">
      <c r="A655" s="17" t="s">
        <v>3055</v>
      </c>
      <c r="B655" s="50" t="n">
        <f aca="false">(RATES!I655/RATES!H655)*10</f>
        <v>26.056338028169</v>
      </c>
      <c r="C655" s="27" t="n">
        <f aca="false">B655-((RATES!H655-73)/10)</f>
        <v>26.256338028169</v>
      </c>
      <c r="D655" s="27" t="n">
        <f aca="false">VLOOKUP(C655,'ST - MASSE CORPORELLE'!$A$3:$B$69,2)</f>
        <v>52</v>
      </c>
    </row>
    <row r="656" customFormat="false" ht="13" hidden="false" customHeight="true" outlineLevel="0" collapsed="false">
      <c r="A656" s="17" t="s">
        <v>3059</v>
      </c>
      <c r="B656" s="50" t="n">
        <f aca="false">(RATES!I656/RATES!H656)*10</f>
        <v>31.2328767123288</v>
      </c>
      <c r="C656" s="27" t="n">
        <f aca="false">B656-((RATES!H656-73)/10)</f>
        <v>31.2328767123288</v>
      </c>
      <c r="D656" s="27" t="n">
        <f aca="false">VLOOKUP(C656,'ST - MASSE CORPORELLE'!$A$3:$B$69,2)</f>
        <v>97</v>
      </c>
    </row>
    <row r="657" customFormat="false" ht="13" hidden="false" customHeight="true" outlineLevel="0" collapsed="false">
      <c r="A657" s="17" t="s">
        <v>3063</v>
      </c>
      <c r="B657" s="50" t="n">
        <f aca="false">(RATES!I657/RATES!H657)*10</f>
        <v>29.1891891891892</v>
      </c>
      <c r="C657" s="27" t="n">
        <f aca="false">B657-((RATES!H657-73)/10)</f>
        <v>29.0891891891892</v>
      </c>
      <c r="D657" s="27" t="n">
        <f aca="false">VLOOKUP(C657,'ST - MASSE CORPORELLE'!$A$3:$B$69,2)</f>
        <v>87</v>
      </c>
    </row>
    <row r="658" customFormat="false" ht="13" hidden="false" customHeight="true" outlineLevel="0" collapsed="false">
      <c r="A658" s="17" t="s">
        <v>3067</v>
      </c>
      <c r="B658" s="50" t="n">
        <f aca="false">(RATES!I658/RATES!H658)*10</f>
        <v>27.4666666666667</v>
      </c>
      <c r="C658" s="27" t="n">
        <f aca="false">B658-((RATES!H658-73)/10)</f>
        <v>27.2666666666667</v>
      </c>
      <c r="D658" s="27" t="n">
        <f aca="false">VLOOKUP(C658,'ST - MASSE CORPORELLE'!$A$3:$B$69,2)</f>
        <v>65</v>
      </c>
    </row>
    <row r="659" customFormat="false" ht="13" hidden="false" customHeight="true" outlineLevel="0" collapsed="false">
      <c r="A659" s="17" t="s">
        <v>3071</v>
      </c>
      <c r="B659" s="50" t="n">
        <f aca="false">(RATES!I659/RATES!H659)*10</f>
        <v>23.6486486486486</v>
      </c>
      <c r="C659" s="27" t="n">
        <f aca="false">B659-((RATES!H659-73)/10)</f>
        <v>23.5486486486487</v>
      </c>
      <c r="D659" s="27" t="n">
        <f aca="false">VLOOKUP(C659,'ST - MASSE CORPORELLE'!$A$3:$B$69,2)</f>
        <v>34</v>
      </c>
    </row>
    <row r="660" customFormat="false" ht="13" hidden="false" customHeight="true" outlineLevel="0" collapsed="false">
      <c r="A660" s="17" t="s">
        <v>3076</v>
      </c>
      <c r="B660" s="50" t="n">
        <f aca="false">(RATES!I660/RATES!H660)*10</f>
        <v>29.7142857142857</v>
      </c>
      <c r="C660" s="27" t="n">
        <f aca="false">B660-((RATES!H660-73)/10)</f>
        <v>30.0142857142857</v>
      </c>
      <c r="D660" s="27" t="n">
        <f aca="false">VLOOKUP(C660,'ST - MASSE CORPORELLE'!$A$3:$B$69,2)</f>
        <v>93</v>
      </c>
    </row>
    <row r="661" customFormat="false" ht="13" hidden="false" customHeight="true" outlineLevel="0" collapsed="false">
      <c r="A661" s="17" t="s">
        <v>3080</v>
      </c>
      <c r="B661" s="50" t="n">
        <f aca="false">(RATES!I661/RATES!H661)*10</f>
        <v>26.7567567567568</v>
      </c>
      <c r="C661" s="27" t="n">
        <f aca="false">B661-((RATES!H661-73)/10)</f>
        <v>26.6567567567568</v>
      </c>
      <c r="D661" s="27" t="n">
        <f aca="false">VLOOKUP(C661,'ST - MASSE CORPORELLE'!$A$3:$B$69,2)</f>
        <v>57</v>
      </c>
    </row>
    <row r="662" customFormat="false" ht="13" hidden="false" customHeight="true" outlineLevel="0" collapsed="false">
      <c r="A662" s="17" t="s">
        <v>3083</v>
      </c>
      <c r="B662" s="50" t="n">
        <f aca="false">(RATES!I662/RATES!H662)*10</f>
        <v>24.5833333333333</v>
      </c>
      <c r="C662" s="27" t="n">
        <f aca="false">B662-((RATES!H662-73)/10)</f>
        <v>24.6833333333333</v>
      </c>
      <c r="D662" s="27" t="n">
        <f aca="false">VLOOKUP(C662,'ST - MASSE CORPORELLE'!$A$3:$B$69,2)</f>
        <v>38</v>
      </c>
    </row>
    <row r="663" customFormat="false" ht="13" hidden="false" customHeight="true" outlineLevel="0" collapsed="false">
      <c r="A663" s="17" t="s">
        <v>3087</v>
      </c>
      <c r="B663" s="50" t="n">
        <f aca="false">(RATES!I663/RATES!H663)*10</f>
        <v>27.027027027027</v>
      </c>
      <c r="C663" s="27" t="n">
        <f aca="false">B663-((RATES!H663-73)/10)</f>
        <v>26.927027027027</v>
      </c>
      <c r="D663" s="27" t="n">
        <f aca="false">VLOOKUP(C663,'ST - MASSE CORPORELLE'!$A$3:$B$69,2)</f>
        <v>61</v>
      </c>
    </row>
    <row r="664" customFormat="false" ht="13" hidden="false" customHeight="true" outlineLevel="0" collapsed="false">
      <c r="A664" s="17" t="s">
        <v>3090</v>
      </c>
      <c r="B664" s="50" t="n">
        <f aca="false">(RATES!I664/RATES!H664)*10</f>
        <v>27.8378378378378</v>
      </c>
      <c r="C664" s="27" t="n">
        <f aca="false">B664-((RATES!H664-73)/10)</f>
        <v>27.7378378378378</v>
      </c>
      <c r="D664" s="27" t="n">
        <f aca="false">VLOOKUP(C664,'ST - MASSE CORPORELLE'!$A$3:$B$69,2)</f>
        <v>71</v>
      </c>
    </row>
    <row r="665" customFormat="false" ht="13" hidden="false" customHeight="true" outlineLevel="0" collapsed="false">
      <c r="A665" s="17" t="s">
        <v>3095</v>
      </c>
      <c r="B665" s="50" t="n">
        <f aca="false">(RATES!I665/RATES!H665)*10</f>
        <v>25.6944444444444</v>
      </c>
      <c r="C665" s="27" t="n">
        <f aca="false">B665-((RATES!H665-73)/10)</f>
        <v>25.7944444444445</v>
      </c>
      <c r="D665" s="27" t="n">
        <f aca="false">VLOOKUP(C665,'ST - MASSE CORPORELLE'!$A$3:$B$69,2)</f>
        <v>47</v>
      </c>
    </row>
    <row r="666" customFormat="false" ht="13" hidden="false" customHeight="true" outlineLevel="0" collapsed="false">
      <c r="A666" s="17" t="s">
        <v>3101</v>
      </c>
      <c r="B666" s="50" t="n">
        <f aca="false">(RATES!I666/RATES!H666)*10</f>
        <v>26.1111111111111</v>
      </c>
      <c r="C666" s="27" t="n">
        <f aca="false">B666-((RATES!H666-73)/10)</f>
        <v>26.2111111111111</v>
      </c>
      <c r="D666" s="27" t="n">
        <f aca="false">VLOOKUP(C666,'ST - MASSE CORPORELLE'!$A$3:$B$69,2)</f>
        <v>52</v>
      </c>
    </row>
    <row r="667" customFormat="false" ht="13" hidden="false" customHeight="true" outlineLevel="0" collapsed="false">
      <c r="A667" s="17" t="s">
        <v>3105</v>
      </c>
      <c r="B667" s="50" t="n">
        <f aca="false">(RATES!I667/RATES!H667)*10</f>
        <v>29.1666666666667</v>
      </c>
      <c r="C667" s="27" t="n">
        <f aca="false">B667-((RATES!H667-73)/10)</f>
        <v>29.2666666666667</v>
      </c>
      <c r="D667" s="27" t="n">
        <f aca="false">VLOOKUP(C667,'ST - MASSE CORPORELLE'!$A$3:$B$69,2)</f>
        <v>88</v>
      </c>
    </row>
    <row r="668" customFormat="false" ht="13" hidden="false" customHeight="true" outlineLevel="0" collapsed="false">
      <c r="A668" s="17" t="s">
        <v>3109</v>
      </c>
      <c r="B668" s="50" t="n">
        <f aca="false">(RATES!I668/RATES!H668)*10</f>
        <v>28.6666666666667</v>
      </c>
      <c r="C668" s="27" t="n">
        <f aca="false">B668-((RATES!H668-73)/10)</f>
        <v>28.4666666666667</v>
      </c>
      <c r="D668" s="27" t="n">
        <f aca="false">VLOOKUP(C668,'ST - MASSE CORPORELLE'!$A$3:$B$69,2)</f>
        <v>82</v>
      </c>
    </row>
    <row r="669" customFormat="false" ht="13" hidden="false" customHeight="true" outlineLevel="0" collapsed="false">
      <c r="A669" s="17" t="s">
        <v>3113</v>
      </c>
      <c r="B669" s="50" t="n">
        <f aca="false">(RATES!I669/RATES!H669)*10</f>
        <v>27.6712328767123</v>
      </c>
      <c r="C669" s="27" t="n">
        <f aca="false">B669-((RATES!H669-73)/10)</f>
        <v>27.6712328767123</v>
      </c>
      <c r="D669" s="27" t="n">
        <f aca="false">VLOOKUP(C669,'ST - MASSE CORPORELLE'!$A$3:$B$69,2)</f>
        <v>71</v>
      </c>
    </row>
    <row r="670" customFormat="false" ht="13" hidden="false" customHeight="true" outlineLevel="0" collapsed="false">
      <c r="A670" s="17" t="s">
        <v>3116</v>
      </c>
      <c r="B670" s="50" t="n">
        <f aca="false">(RATES!I670/RATES!H670)*10</f>
        <v>26.1643835616438</v>
      </c>
      <c r="C670" s="27" t="n">
        <f aca="false">B670-((RATES!H670-73)/10)</f>
        <v>26.1643835616438</v>
      </c>
      <c r="D670" s="27" t="n">
        <f aca="false">VLOOKUP(C670,'ST - MASSE CORPORELLE'!$A$3:$B$69,2)</f>
        <v>51</v>
      </c>
    </row>
    <row r="671" customFormat="false" ht="13" hidden="false" customHeight="true" outlineLevel="0" collapsed="false">
      <c r="A671" s="17" t="s">
        <v>3120</v>
      </c>
      <c r="B671" s="50" t="n">
        <f aca="false">(RATES!I671/RATES!H671)*10</f>
        <v>27.8666666666667</v>
      </c>
      <c r="C671" s="27" t="n">
        <f aca="false">B671-((RATES!H671-73)/10)</f>
        <v>27.6666666666667</v>
      </c>
      <c r="D671" s="27" t="n">
        <f aca="false">VLOOKUP(C671,'ST - MASSE CORPORELLE'!$A$3:$B$69,2)</f>
        <v>70</v>
      </c>
    </row>
    <row r="672" customFormat="false" ht="13" hidden="false" customHeight="true" outlineLevel="0" collapsed="false">
      <c r="A672" s="17" t="s">
        <v>3123</v>
      </c>
      <c r="B672" s="50" t="n">
        <f aca="false">(RATES!I672/RATES!H672)*10</f>
        <v>27.3972602739726</v>
      </c>
      <c r="C672" s="27" t="n">
        <f aca="false">B672-((RATES!H672-73)/10)</f>
        <v>27.3972602739726</v>
      </c>
      <c r="D672" s="27" t="n">
        <f aca="false">VLOOKUP(C672,'ST - MASSE CORPORELLE'!$A$3:$B$69,2)</f>
        <v>67</v>
      </c>
    </row>
    <row r="673" customFormat="false" ht="13" hidden="false" customHeight="true" outlineLevel="0" collapsed="false">
      <c r="A673" s="17" t="s">
        <v>3127</v>
      </c>
      <c r="B673" s="50" t="n">
        <f aca="false">(RATES!I673/RATES!H673)*10</f>
        <v>29.1666666666667</v>
      </c>
      <c r="C673" s="27" t="n">
        <f aca="false">B673-((RATES!H673-73)/10)</f>
        <v>29.2666666666667</v>
      </c>
      <c r="D673" s="27" t="n">
        <f aca="false">VLOOKUP(C673,'ST - MASSE CORPORELLE'!$A$3:$B$69,2)</f>
        <v>88</v>
      </c>
    </row>
    <row r="674" customFormat="false" ht="13" hidden="false" customHeight="true" outlineLevel="0" collapsed="false">
      <c r="A674" s="17" t="s">
        <v>3132</v>
      </c>
      <c r="B674" s="50" t="n">
        <f aca="false">(RATES!I674/RATES!H674)*10</f>
        <v>26.6197183098592</v>
      </c>
      <c r="C674" s="27" t="n">
        <f aca="false">B674-((RATES!H674-73)/10)</f>
        <v>26.8197183098592</v>
      </c>
      <c r="D674" s="27" t="n">
        <f aca="false">VLOOKUP(C674,'ST - MASSE CORPORELLE'!$A$3:$B$69,2)</f>
        <v>60</v>
      </c>
    </row>
    <row r="675" customFormat="false" ht="13" hidden="false" customHeight="true" outlineLevel="0" collapsed="false">
      <c r="A675" s="17" t="s">
        <v>3137</v>
      </c>
      <c r="B675" s="50" t="n">
        <f aca="false">(RATES!I675/RATES!H675)*10</f>
        <v>26.7123287671233</v>
      </c>
      <c r="C675" s="27" t="n">
        <f aca="false">B675-((RATES!H675-73)/10)</f>
        <v>26.7123287671233</v>
      </c>
      <c r="D675" s="27" t="n">
        <f aca="false">VLOOKUP(C675,'ST - MASSE CORPORELLE'!$A$3:$B$69,2)</f>
        <v>58</v>
      </c>
    </row>
    <row r="676" customFormat="false" ht="13" hidden="false" customHeight="true" outlineLevel="0" collapsed="false">
      <c r="A676" s="17" t="s">
        <v>3141</v>
      </c>
      <c r="B676" s="50" t="n">
        <f aca="false">(RATES!I676/RATES!H676)*10</f>
        <v>28.8571428571429</v>
      </c>
      <c r="C676" s="27" t="n">
        <f aca="false">B676-((RATES!H676-73)/10)</f>
        <v>29.1571428571429</v>
      </c>
      <c r="D676" s="27" t="n">
        <f aca="false">VLOOKUP(C676,'ST - MASSE CORPORELLE'!$A$3:$B$69,2)</f>
        <v>88</v>
      </c>
    </row>
    <row r="677" customFormat="false" ht="13" hidden="false" customHeight="true" outlineLevel="0" collapsed="false">
      <c r="A677" s="17" t="s">
        <v>3144</v>
      </c>
      <c r="B677" s="50" t="n">
        <f aca="false">(RATES!I677/RATES!H677)*10</f>
        <v>24.9295774647887</v>
      </c>
      <c r="C677" s="27" t="n">
        <f aca="false">B677-((RATES!H677-73)/10)</f>
        <v>25.1295774647887</v>
      </c>
      <c r="D677" s="27" t="n">
        <f aca="false">VLOOKUP(C677,'ST - MASSE CORPORELLE'!$A$3:$B$69,2)</f>
        <v>40</v>
      </c>
    </row>
    <row r="678" customFormat="false" ht="13" hidden="false" customHeight="true" outlineLevel="0" collapsed="false">
      <c r="A678" s="17" t="s">
        <v>3147</v>
      </c>
      <c r="B678" s="50" t="n">
        <f aca="false">(RATES!I678/RATES!H678)*10</f>
        <v>29.054054054054</v>
      </c>
      <c r="C678" s="27" t="n">
        <f aca="false">B678-((RATES!H678-73)/10)</f>
        <v>28.954054054054</v>
      </c>
      <c r="D678" s="27" t="n">
        <f aca="false">VLOOKUP(C678,'ST - MASSE CORPORELLE'!$A$3:$B$69,2)</f>
        <v>86</v>
      </c>
    </row>
    <row r="679" customFormat="false" ht="13" hidden="false" customHeight="true" outlineLevel="0" collapsed="false">
      <c r="A679" s="17" t="s">
        <v>3150</v>
      </c>
      <c r="B679" s="50" t="n">
        <f aca="false">(RATES!I679/RATES!H679)*10</f>
        <v>30</v>
      </c>
      <c r="C679" s="27" t="n">
        <f aca="false">B679-((RATES!H679-73)/10)</f>
        <v>29.8</v>
      </c>
      <c r="D679" s="27" t="n">
        <f aca="false">VLOOKUP(C679,'ST - MASSE CORPORELLE'!$A$3:$B$69,2)</f>
        <v>92</v>
      </c>
    </row>
    <row r="680" customFormat="false" ht="13" hidden="false" customHeight="true" outlineLevel="0" collapsed="false">
      <c r="A680" s="17" t="s">
        <v>3154</v>
      </c>
      <c r="B680" s="50" t="n">
        <f aca="false">(RATES!I680/RATES!H680)*10</f>
        <v>27.3972602739726</v>
      </c>
      <c r="C680" s="27" t="n">
        <f aca="false">B680-((RATES!H680-73)/10)</f>
        <v>27.3972602739726</v>
      </c>
      <c r="D680" s="27" t="n">
        <f aca="false">VLOOKUP(C680,'ST - MASSE CORPORELLE'!$A$3:$B$69,2)</f>
        <v>67</v>
      </c>
    </row>
    <row r="681" customFormat="false" ht="13" hidden="false" customHeight="true" outlineLevel="0" collapsed="false">
      <c r="A681" s="17" t="s">
        <v>3157</v>
      </c>
      <c r="B681" s="50" t="n">
        <f aca="false">(RATES!I681/RATES!H681)*10</f>
        <v>28.0821917808219</v>
      </c>
      <c r="C681" s="27" t="n">
        <f aca="false">B681-((RATES!H681-73)/10)</f>
        <v>28.0821917808219</v>
      </c>
      <c r="D681" s="27" t="n">
        <f aca="false">VLOOKUP(C681,'ST - MASSE CORPORELLE'!$A$3:$B$69,2)</f>
        <v>76</v>
      </c>
    </row>
    <row r="682" customFormat="false" ht="13" hidden="false" customHeight="true" outlineLevel="0" collapsed="false">
      <c r="A682" s="17" t="s">
        <v>3161</v>
      </c>
      <c r="B682" s="50" t="n">
        <f aca="false">(RATES!I682/RATES!H682)*10</f>
        <v>28.8157894736842</v>
      </c>
      <c r="C682" s="27" t="n">
        <f aca="false">B682-((RATES!H682-73)/10)</f>
        <v>28.5157894736842</v>
      </c>
      <c r="D682" s="27" t="n">
        <f aca="false">VLOOKUP(C682,'ST - MASSE CORPORELLE'!$A$3:$B$69,2)</f>
        <v>82</v>
      </c>
    </row>
    <row r="683" customFormat="false" ht="13" hidden="false" customHeight="true" outlineLevel="0" collapsed="false">
      <c r="A683" s="17" t="s">
        <v>3165</v>
      </c>
      <c r="B683" s="50" t="n">
        <f aca="false">(RATES!I683/RATES!H683)*10</f>
        <v>26.7532467532467</v>
      </c>
      <c r="C683" s="27" t="n">
        <f aca="false">B683-((RATES!H683-73)/10)</f>
        <v>26.3532467532467</v>
      </c>
      <c r="D683" s="27" t="n">
        <f aca="false">VLOOKUP(C683,'ST - MASSE CORPORELLE'!$A$3:$B$69,2)</f>
        <v>53</v>
      </c>
    </row>
    <row r="684" customFormat="false" ht="13" hidden="false" customHeight="true" outlineLevel="0" collapsed="false">
      <c r="A684" s="17" t="s">
        <v>3168</v>
      </c>
      <c r="B684" s="50" t="n">
        <f aca="false">(RATES!I684/RATES!H684)*10</f>
        <v>29.2</v>
      </c>
      <c r="C684" s="27" t="n">
        <f aca="false">B684-((RATES!H684-73)/10)</f>
        <v>29</v>
      </c>
      <c r="D684" s="27" t="n">
        <f aca="false">VLOOKUP(C684,'ST - MASSE CORPORELLE'!$A$3:$B$69,2)</f>
        <v>86</v>
      </c>
    </row>
    <row r="685" customFormat="false" ht="13" hidden="false" customHeight="true" outlineLevel="0" collapsed="false">
      <c r="A685" s="17" t="s">
        <v>3171</v>
      </c>
      <c r="B685" s="50" t="n">
        <f aca="false">(RATES!I685/RATES!H685)*10</f>
        <v>23.4782608695652</v>
      </c>
      <c r="C685" s="27" t="n">
        <f aca="false">B685-((RATES!H685-73)/10)</f>
        <v>23.8782608695652</v>
      </c>
      <c r="D685" s="27" t="n">
        <f aca="false">VLOOKUP(C685,'ST - MASSE CORPORELLE'!$A$3:$B$69,2)</f>
        <v>35</v>
      </c>
    </row>
    <row r="686" customFormat="false" ht="13" hidden="false" customHeight="true" outlineLevel="0" collapsed="false">
      <c r="A686" s="17" t="s">
        <v>3173</v>
      </c>
      <c r="B686" s="50" t="n">
        <f aca="false">(RATES!I686/RATES!H686)*10</f>
        <v>27.3972602739726</v>
      </c>
      <c r="C686" s="27" t="n">
        <f aca="false">B686-((RATES!H686-73)/10)</f>
        <v>27.3972602739726</v>
      </c>
      <c r="D686" s="27" t="n">
        <f aca="false">VLOOKUP(C686,'ST - MASSE CORPORELLE'!$A$3:$B$69,2)</f>
        <v>67</v>
      </c>
    </row>
    <row r="687" customFormat="false" ht="13" hidden="false" customHeight="true" outlineLevel="0" collapsed="false">
      <c r="A687" s="17" t="s">
        <v>3178</v>
      </c>
      <c r="B687" s="50" t="n">
        <f aca="false">(RATES!I687/RATES!H687)*10</f>
        <v>26.7567567567568</v>
      </c>
      <c r="C687" s="27" t="n">
        <f aca="false">B687-((RATES!H687-73)/10)</f>
        <v>26.6567567567568</v>
      </c>
      <c r="D687" s="27" t="n">
        <f aca="false">VLOOKUP(C687,'ST - MASSE CORPORELLE'!$A$3:$B$69,2)</f>
        <v>57</v>
      </c>
    </row>
    <row r="688" customFormat="false" ht="13" hidden="false" customHeight="true" outlineLevel="0" collapsed="false">
      <c r="A688" s="17" t="s">
        <v>3181</v>
      </c>
      <c r="B688" s="50" t="n">
        <f aca="false">(RATES!I688/RATES!H688)*10</f>
        <v>27.3972602739726</v>
      </c>
      <c r="C688" s="27" t="n">
        <f aca="false">B688-((RATES!H688-73)/10)</f>
        <v>27.3972602739726</v>
      </c>
      <c r="D688" s="27" t="n">
        <f aca="false">VLOOKUP(C688,'ST - MASSE CORPORELLE'!$A$3:$B$69,2)</f>
        <v>67</v>
      </c>
    </row>
    <row r="689" customFormat="false" ht="13" hidden="false" customHeight="true" outlineLevel="0" collapsed="false">
      <c r="A689" s="17" t="s">
        <v>3183</v>
      </c>
      <c r="B689" s="50" t="n">
        <f aca="false">(RATES!I689/RATES!H689)*10</f>
        <v>26</v>
      </c>
      <c r="C689" s="27" t="n">
        <f aca="false">B689-((RATES!H689-73)/10)</f>
        <v>25.8</v>
      </c>
      <c r="D689" s="27" t="n">
        <f aca="false">VLOOKUP(C689,'ST - MASSE CORPORELLE'!$A$3:$B$69,2)</f>
        <v>47</v>
      </c>
    </row>
    <row r="690" customFormat="false" ht="13" hidden="false" customHeight="true" outlineLevel="0" collapsed="false">
      <c r="A690" s="17" t="s">
        <v>3186</v>
      </c>
      <c r="B690" s="50" t="n">
        <f aca="false">(RATES!I690/RATES!H690)*10</f>
        <v>26.8055555555555</v>
      </c>
      <c r="C690" s="27" t="n">
        <f aca="false">B690-((RATES!H690-73)/10)</f>
        <v>26.9055555555556</v>
      </c>
      <c r="D690" s="27" t="n">
        <f aca="false">VLOOKUP(C690,'ST - MASSE CORPORELLE'!$A$3:$B$69,2)</f>
        <v>61</v>
      </c>
    </row>
    <row r="691" customFormat="false" ht="13" hidden="false" customHeight="true" outlineLevel="0" collapsed="false">
      <c r="A691" s="17" t="s">
        <v>3191</v>
      </c>
      <c r="B691" s="50" t="n">
        <f aca="false">(RATES!I691/RATES!H691)*10</f>
        <v>25.8108108108108</v>
      </c>
      <c r="C691" s="27" t="n">
        <f aca="false">B691-((RATES!H691-73)/10)</f>
        <v>25.7108108108108</v>
      </c>
      <c r="D691" s="27" t="n">
        <f aca="false">VLOOKUP(C691,'ST - MASSE CORPORELLE'!$A$3:$B$69,2)</f>
        <v>46</v>
      </c>
    </row>
    <row r="692" customFormat="false" ht="13" hidden="false" customHeight="true" outlineLevel="0" collapsed="false">
      <c r="A692" s="17" t="s">
        <v>3196</v>
      </c>
      <c r="B692" s="50" t="n">
        <f aca="false">(RATES!I692/RATES!H692)*10</f>
        <v>28</v>
      </c>
      <c r="C692" s="27" t="n">
        <f aca="false">B692-((RATES!H692-73)/10)</f>
        <v>27.8</v>
      </c>
      <c r="D692" s="27" t="n">
        <f aca="false">VLOOKUP(C692,'ST - MASSE CORPORELLE'!$A$3:$B$69,2)</f>
        <v>72</v>
      </c>
    </row>
    <row r="693" customFormat="false" ht="13" hidden="false" customHeight="true" outlineLevel="0" collapsed="false">
      <c r="A693" s="17" t="s">
        <v>3200</v>
      </c>
      <c r="B693" s="50" t="n">
        <f aca="false">(RATES!I693/RATES!H693)*10</f>
        <v>27.2972972972973</v>
      </c>
      <c r="C693" s="27" t="n">
        <f aca="false">B693-((RATES!H693-73)/10)</f>
        <v>27.1972972972973</v>
      </c>
      <c r="D693" s="27" t="n">
        <f aca="false">VLOOKUP(C693,'ST - MASSE CORPORELLE'!$A$3:$B$69,2)</f>
        <v>64</v>
      </c>
    </row>
    <row r="694" customFormat="false" ht="13" hidden="false" customHeight="true" outlineLevel="0" collapsed="false">
      <c r="A694" s="17" t="s">
        <v>3204</v>
      </c>
      <c r="B694" s="50" t="n">
        <f aca="false">(RATES!I694/RATES!H694)*10</f>
        <v>27.7027027027027</v>
      </c>
      <c r="C694" s="27" t="n">
        <f aca="false">B694-((RATES!H694-73)/10)</f>
        <v>27.6027027027027</v>
      </c>
      <c r="D694" s="27" t="n">
        <f aca="false">VLOOKUP(C694,'ST - MASSE CORPORELLE'!$A$3:$B$69,2)</f>
        <v>70</v>
      </c>
    </row>
    <row r="695" customFormat="false" ht="13" hidden="false" customHeight="true" outlineLevel="0" collapsed="false">
      <c r="A695" s="17" t="s">
        <v>3206</v>
      </c>
      <c r="B695" s="50" t="n">
        <f aca="false">(RATES!I695/RATES!H695)*10</f>
        <v>28.0555555555555</v>
      </c>
      <c r="C695" s="27" t="n">
        <f aca="false">B695-((RATES!H695-73)/10)</f>
        <v>28.1555555555556</v>
      </c>
      <c r="D695" s="27" t="n">
        <f aca="false">VLOOKUP(C695,'ST - MASSE CORPORELLE'!$A$3:$B$69,2)</f>
        <v>77</v>
      </c>
    </row>
    <row r="696" customFormat="false" ht="13" hidden="false" customHeight="true" outlineLevel="0" collapsed="false">
      <c r="A696" s="17" t="s">
        <v>3210</v>
      </c>
      <c r="B696" s="50" t="n">
        <f aca="false">(RATES!I696/RATES!H696)*10</f>
        <v>26.027397260274</v>
      </c>
      <c r="C696" s="27" t="n">
        <f aca="false">B696-((RATES!H696-73)/10)</f>
        <v>26.027397260274</v>
      </c>
      <c r="D696" s="27" t="n">
        <f aca="false">VLOOKUP(C696,'ST - MASSE CORPORELLE'!$A$3:$B$69,2)</f>
        <v>49</v>
      </c>
    </row>
    <row r="697" customFormat="false" ht="13" hidden="false" customHeight="true" outlineLevel="0" collapsed="false">
      <c r="A697" s="17" t="s">
        <v>3215</v>
      </c>
      <c r="B697" s="50" t="n">
        <f aca="false">(RATES!I697/RATES!H697)*10</f>
        <v>26.7123287671233</v>
      </c>
      <c r="C697" s="27" t="n">
        <f aca="false">B697-((RATES!H697-73)/10)</f>
        <v>26.7123287671233</v>
      </c>
      <c r="D697" s="27" t="n">
        <f aca="false">VLOOKUP(C697,'ST - MASSE CORPORELLE'!$A$3:$B$69,2)</f>
        <v>58</v>
      </c>
    </row>
    <row r="698" customFormat="false" ht="13" hidden="false" customHeight="true" outlineLevel="0" collapsed="false">
      <c r="A698" s="17" t="s">
        <v>3219</v>
      </c>
      <c r="B698" s="50" t="n">
        <f aca="false">(RATES!I698/RATES!H698)*10</f>
        <v>27.7777777777778</v>
      </c>
      <c r="C698" s="27" t="n">
        <f aca="false">B698-((RATES!H698-73)/10)</f>
        <v>27.8777777777778</v>
      </c>
      <c r="D698" s="27" t="n">
        <f aca="false">VLOOKUP(C698,'ST - MASSE CORPORELLE'!$A$3:$B$69,2)</f>
        <v>73</v>
      </c>
    </row>
    <row r="699" customFormat="false" ht="13" hidden="false" customHeight="true" outlineLevel="0" collapsed="false">
      <c r="A699" s="17" t="s">
        <v>3223</v>
      </c>
      <c r="B699" s="50" t="n">
        <f aca="false">(RATES!I699/RATES!H699)*10</f>
        <v>27.5</v>
      </c>
      <c r="C699" s="27" t="n">
        <f aca="false">B699-((RATES!H699-73)/10)</f>
        <v>27.6</v>
      </c>
      <c r="D699" s="27" t="n">
        <f aca="false">VLOOKUP(C699,'ST - MASSE CORPORELLE'!$A$3:$B$69,2)</f>
        <v>70</v>
      </c>
    </row>
    <row r="700" customFormat="false" ht="13" hidden="false" customHeight="true" outlineLevel="0" collapsed="false">
      <c r="A700" s="17" t="s">
        <v>3228</v>
      </c>
      <c r="B700" s="50" t="n">
        <f aca="false">(RATES!I700/RATES!H700)*10</f>
        <v>27.6</v>
      </c>
      <c r="C700" s="27" t="n">
        <f aca="false">B700-((RATES!H700-73)/10)</f>
        <v>27.4</v>
      </c>
      <c r="D700" s="27" t="n">
        <f aca="false">VLOOKUP(C700,'ST - MASSE CORPORELLE'!$A$3:$B$69,2)</f>
        <v>67</v>
      </c>
    </row>
    <row r="701" customFormat="false" ht="13" hidden="false" customHeight="true" outlineLevel="0" collapsed="false">
      <c r="A701" s="17" t="s">
        <v>3232</v>
      </c>
      <c r="B701" s="50" t="n">
        <f aca="false">(RATES!I701/RATES!H701)*10</f>
        <v>27.6056338028169</v>
      </c>
      <c r="C701" s="27" t="n">
        <f aca="false">B701-((RATES!H701-73)/10)</f>
        <v>27.8056338028169</v>
      </c>
      <c r="D701" s="27" t="n">
        <f aca="false">VLOOKUP(C701,'ST - MASSE CORPORELLE'!$A$3:$B$69,2)</f>
        <v>72</v>
      </c>
    </row>
    <row r="702" customFormat="false" ht="13" hidden="false" customHeight="true" outlineLevel="0" collapsed="false">
      <c r="A702" s="17" t="s">
        <v>3238</v>
      </c>
      <c r="B702" s="50" t="n">
        <f aca="false">(RATES!I702/RATES!H702)*10</f>
        <v>28.8</v>
      </c>
      <c r="C702" s="27" t="n">
        <f aca="false">B702-((RATES!H702-73)/10)</f>
        <v>28.6</v>
      </c>
      <c r="D702" s="27" t="n">
        <f aca="false">VLOOKUP(C702,'ST - MASSE CORPORELLE'!$A$3:$B$69,2)</f>
        <v>83</v>
      </c>
    </row>
    <row r="703" customFormat="false" ht="13" hidden="false" customHeight="true" outlineLevel="0" collapsed="false">
      <c r="A703" s="17" t="s">
        <v>3244</v>
      </c>
      <c r="B703" s="50" t="n">
        <f aca="false">(RATES!I703/RATES!H703)*10</f>
        <v>26.5753424657534</v>
      </c>
      <c r="C703" s="27" t="n">
        <f aca="false">B703-((RATES!H703-73)/10)</f>
        <v>26.5753424657534</v>
      </c>
      <c r="D703" s="27" t="n">
        <f aca="false">VLOOKUP(C703,'ST - MASSE CORPORELLE'!$A$3:$B$69,2)</f>
        <v>56</v>
      </c>
    </row>
    <row r="704" customFormat="false" ht="13" hidden="false" customHeight="true" outlineLevel="0" collapsed="false">
      <c r="A704" s="17" t="s">
        <v>3249</v>
      </c>
      <c r="B704" s="50" t="n">
        <f aca="false">(RATES!I704/RATES!H704)*10</f>
        <v>28.3333333333333</v>
      </c>
      <c r="C704" s="27" t="n">
        <f aca="false">B704-((RATES!H704-73)/10)</f>
        <v>28.4333333333333</v>
      </c>
      <c r="D704" s="27" t="n">
        <f aca="false">VLOOKUP(C704,'ST - MASSE CORPORELLE'!$A$3:$B$69,2)</f>
        <v>81</v>
      </c>
    </row>
    <row r="705" customFormat="false" ht="13" hidden="false" customHeight="true" outlineLevel="0" collapsed="false">
      <c r="A705" s="17" t="s">
        <v>3253</v>
      </c>
      <c r="B705" s="50" t="n">
        <f aca="false">(RATES!I705/RATES!H705)*10</f>
        <v>29.3150684931507</v>
      </c>
      <c r="C705" s="27" t="n">
        <f aca="false">B705-((RATES!H705-73)/10)</f>
        <v>29.3150684931507</v>
      </c>
      <c r="D705" s="27" t="n">
        <f aca="false">VLOOKUP(C705,'ST - MASSE CORPORELLE'!$A$3:$B$69,2)</f>
        <v>89</v>
      </c>
    </row>
    <row r="706" customFormat="false" ht="13" hidden="false" customHeight="true" outlineLevel="0" collapsed="false">
      <c r="A706" s="17" t="s">
        <v>3256</v>
      </c>
      <c r="B706" s="50" t="n">
        <f aca="false">(RATES!I706/RATES!H706)*10</f>
        <v>28.6842105263158</v>
      </c>
      <c r="C706" s="27" t="n">
        <f aca="false">B706-((RATES!H706-73)/10)</f>
        <v>28.3842105263158</v>
      </c>
      <c r="D706" s="27" t="n">
        <f aca="false">VLOOKUP(C706,'ST - MASSE CORPORELLE'!$A$3:$B$69,2)</f>
        <v>81</v>
      </c>
    </row>
    <row r="707" customFormat="false" ht="13" hidden="false" customHeight="true" outlineLevel="0" collapsed="false">
      <c r="A707" s="17" t="s">
        <v>3260</v>
      </c>
      <c r="B707" s="50" t="n">
        <f aca="false">(RATES!I707/RATES!H707)*10</f>
        <v>27.8571428571429</v>
      </c>
      <c r="C707" s="27" t="n">
        <f aca="false">B707-((RATES!H707-73)/10)</f>
        <v>28.1571428571428</v>
      </c>
      <c r="D707" s="27" t="n">
        <f aca="false">VLOOKUP(C707,'ST - MASSE CORPORELLE'!$A$3:$B$69,2)</f>
        <v>77</v>
      </c>
    </row>
    <row r="708" customFormat="false" ht="13" hidden="false" customHeight="true" outlineLevel="0" collapsed="false">
      <c r="A708" s="17" t="s">
        <v>3264</v>
      </c>
      <c r="B708" s="50" t="n">
        <f aca="false">(RATES!I708/RATES!H708)*10</f>
        <v>25.6944444444444</v>
      </c>
      <c r="C708" s="27" t="n">
        <f aca="false">B708-((RATES!H708-73)/10)</f>
        <v>25.7944444444445</v>
      </c>
      <c r="D708" s="27" t="n">
        <f aca="false">VLOOKUP(C708,'ST - MASSE CORPORELLE'!$A$3:$B$69,2)</f>
        <v>47</v>
      </c>
    </row>
    <row r="709" customFormat="false" ht="13" hidden="false" customHeight="true" outlineLevel="0" collapsed="false">
      <c r="A709" s="17" t="s">
        <v>3267</v>
      </c>
      <c r="B709" s="50" t="n">
        <f aca="false">(RATES!I709/RATES!H709)*10</f>
        <v>28.7671232876712</v>
      </c>
      <c r="C709" s="27" t="n">
        <f aca="false">B709-((RATES!H709-73)/10)</f>
        <v>28.7671232876712</v>
      </c>
      <c r="D709" s="27" t="n">
        <f aca="false">VLOOKUP(C709,'ST - MASSE CORPORELLE'!$A$3:$B$69,2)</f>
        <v>84</v>
      </c>
    </row>
    <row r="710" customFormat="false" ht="13" hidden="false" customHeight="true" outlineLevel="0" collapsed="false">
      <c r="A710" s="17" t="s">
        <v>3271</v>
      </c>
      <c r="B710" s="50" t="n">
        <f aca="false">(RATES!I710/RATES!H710)*10</f>
        <v>28.4931506849315</v>
      </c>
      <c r="C710" s="27" t="n">
        <f aca="false">B710-((RATES!H710-73)/10)</f>
        <v>28.4931506849315</v>
      </c>
      <c r="D710" s="27" t="n">
        <f aca="false">VLOOKUP(C710,'ST - MASSE CORPORELLE'!$A$3:$B$69,2)</f>
        <v>82</v>
      </c>
    </row>
    <row r="711" customFormat="false" ht="13" hidden="false" customHeight="true" outlineLevel="0" collapsed="false">
      <c r="A711" s="17" t="s">
        <v>3277</v>
      </c>
      <c r="B711" s="50" t="n">
        <f aca="false">(RATES!I711/RATES!H711)*10</f>
        <v>27.7631578947368</v>
      </c>
      <c r="C711" s="27" t="n">
        <f aca="false">B711-((RATES!H711-73)/10)</f>
        <v>27.4631578947368</v>
      </c>
      <c r="D711" s="27" t="n">
        <f aca="false">VLOOKUP(C711,'ST - MASSE CORPORELLE'!$A$3:$B$69,2)</f>
        <v>68</v>
      </c>
    </row>
    <row r="712" customFormat="false" ht="13" hidden="false" customHeight="true" outlineLevel="0" collapsed="false">
      <c r="A712" s="17" t="s">
        <v>3282</v>
      </c>
      <c r="B712" s="50" t="n">
        <f aca="false">(RATES!I712/RATES!H712)*10</f>
        <v>26.7567567567568</v>
      </c>
      <c r="C712" s="27" t="n">
        <f aca="false">B712-((RATES!H712-73)/10)</f>
        <v>26.6567567567568</v>
      </c>
      <c r="D712" s="27" t="n">
        <f aca="false">VLOOKUP(C712,'ST - MASSE CORPORELLE'!$A$3:$B$69,2)</f>
        <v>57</v>
      </c>
    </row>
    <row r="713" customFormat="false" ht="13" hidden="false" customHeight="true" outlineLevel="0" collapsed="false">
      <c r="A713" s="17" t="s">
        <v>3287</v>
      </c>
      <c r="B713" s="50" t="n">
        <f aca="false">(RATES!I713/RATES!H713)*10</f>
        <v>26.027397260274</v>
      </c>
      <c r="C713" s="27" t="n">
        <f aca="false">B713-((RATES!H713-73)/10)</f>
        <v>26.027397260274</v>
      </c>
      <c r="D713" s="27" t="n">
        <f aca="false">VLOOKUP(C713,'ST - MASSE CORPORELLE'!$A$3:$B$69,2)</f>
        <v>49</v>
      </c>
    </row>
    <row r="714" customFormat="false" ht="13" hidden="false" customHeight="true" outlineLevel="0" collapsed="false">
      <c r="A714" s="17" t="s">
        <v>3291</v>
      </c>
      <c r="B714" s="50" t="n">
        <f aca="false">(RATES!I714/RATES!H714)*10</f>
        <v>28.5333333333333</v>
      </c>
      <c r="C714" s="27" t="n">
        <f aca="false">B714-((RATES!H714-73)/10)</f>
        <v>28.3333333333333</v>
      </c>
      <c r="D714" s="27" t="n">
        <f aca="false">VLOOKUP(C714,'ST - MASSE CORPORELLE'!$A$3:$B$69,2)</f>
        <v>80</v>
      </c>
    </row>
    <row r="715" customFormat="false" ht="13" hidden="false" customHeight="true" outlineLevel="0" collapsed="false">
      <c r="A715" s="17" t="s">
        <v>3296</v>
      </c>
      <c r="B715" s="50" t="n">
        <f aca="false">(RATES!I715/RATES!H715)*10</f>
        <v>28.6666666666667</v>
      </c>
      <c r="C715" s="27" t="n">
        <f aca="false">B715-((RATES!H715-73)/10)</f>
        <v>28.4666666666667</v>
      </c>
      <c r="D715" s="27" t="n">
        <f aca="false">VLOOKUP(C715,'ST - MASSE CORPORELLE'!$A$3:$B$69,2)</f>
        <v>82</v>
      </c>
    </row>
    <row r="716" customFormat="false" ht="13" hidden="false" customHeight="true" outlineLevel="0" collapsed="false">
      <c r="A716" s="17" t="s">
        <v>3301</v>
      </c>
      <c r="B716" s="50" t="n">
        <f aca="false">(RATES!I716/RATES!H716)*10</f>
        <v>27.2368421052632</v>
      </c>
      <c r="C716" s="27" t="n">
        <f aca="false">B716-((RATES!H716-73)/10)</f>
        <v>26.9368421052632</v>
      </c>
      <c r="D716" s="27" t="n">
        <f aca="false">VLOOKUP(C716,'ST - MASSE CORPORELLE'!$A$3:$B$69,2)</f>
        <v>61</v>
      </c>
    </row>
    <row r="717" customFormat="false" ht="13" hidden="false" customHeight="true" outlineLevel="0" collapsed="false">
      <c r="A717" s="17" t="s">
        <v>3305</v>
      </c>
      <c r="B717" s="50" t="n">
        <f aca="false">(RATES!I717/RATES!H717)*10</f>
        <v>28.4210526315789</v>
      </c>
      <c r="C717" s="27" t="n">
        <f aca="false">B717-((RATES!H717-73)/10)</f>
        <v>28.1210526315789</v>
      </c>
      <c r="D717" s="27" t="n">
        <f aca="false">VLOOKUP(C717,'ST - MASSE CORPORELLE'!$A$3:$B$69,2)</f>
        <v>77</v>
      </c>
    </row>
    <row r="718" customFormat="false" ht="13" hidden="false" customHeight="true" outlineLevel="0" collapsed="false">
      <c r="A718" s="17" t="s">
        <v>3310</v>
      </c>
      <c r="B718" s="50" t="n">
        <f aca="false">(RATES!I718/RATES!H718)*10</f>
        <v>27.5675675675676</v>
      </c>
      <c r="C718" s="27" t="n">
        <f aca="false">B718-((RATES!H718-73)/10)</f>
        <v>27.4675675675676</v>
      </c>
      <c r="D718" s="27" t="n">
        <f aca="false">VLOOKUP(C718,'ST - MASSE CORPORELLE'!$A$3:$B$69,2)</f>
        <v>68</v>
      </c>
    </row>
    <row r="719" customFormat="false" ht="13" hidden="false" customHeight="true" outlineLevel="0" collapsed="false">
      <c r="A719" s="17" t="s">
        <v>3313</v>
      </c>
      <c r="B719" s="50" t="n">
        <f aca="false">(RATES!I719/RATES!H719)*10</f>
        <v>27.2727272727273</v>
      </c>
      <c r="C719" s="27" t="n">
        <f aca="false">B719-((RATES!H719-73)/10)</f>
        <v>27.9727272727273</v>
      </c>
      <c r="D719" s="27" t="n">
        <f aca="false">VLOOKUP(C719,'ST - MASSE CORPORELLE'!$A$3:$B$69,2)</f>
        <v>75</v>
      </c>
    </row>
    <row r="720" customFormat="false" ht="13" hidden="false" customHeight="true" outlineLevel="0" collapsed="false">
      <c r="A720" s="17" t="s">
        <v>3318</v>
      </c>
      <c r="B720" s="50" t="n">
        <f aca="false">(RATES!I720/RATES!H720)*10</f>
        <v>26.7123287671233</v>
      </c>
      <c r="C720" s="27" t="n">
        <f aca="false">B720-((RATES!H720-73)/10)</f>
        <v>26.7123287671233</v>
      </c>
      <c r="D720" s="27" t="n">
        <f aca="false">VLOOKUP(C720,'ST - MASSE CORPORELLE'!$A$3:$B$69,2)</f>
        <v>58</v>
      </c>
    </row>
    <row r="721" customFormat="false" ht="13" hidden="false" customHeight="true" outlineLevel="0" collapsed="false">
      <c r="A721" s="17" t="s">
        <v>3322</v>
      </c>
      <c r="B721" s="50" t="n">
        <f aca="false">(RATES!I721/RATES!H721)*10</f>
        <v>27.5342465753425</v>
      </c>
      <c r="C721" s="27" t="n">
        <f aca="false">B721-((RATES!H721-73)/10)</f>
        <v>27.5342465753425</v>
      </c>
      <c r="D721" s="27" t="n">
        <f aca="false">VLOOKUP(C721,'ST - MASSE CORPORELLE'!$A$3:$B$69,2)</f>
        <v>69</v>
      </c>
    </row>
    <row r="722" customFormat="false" ht="13" hidden="false" customHeight="true" outlineLevel="0" collapsed="false">
      <c r="A722" s="17" t="s">
        <v>3327</v>
      </c>
      <c r="B722" s="50" t="n">
        <f aca="false">(RATES!I722/RATES!H722)*10</f>
        <v>31.7567567567568</v>
      </c>
      <c r="C722" s="27" t="n">
        <f aca="false">B722-((RATES!H722-73)/10)</f>
        <v>31.6567567567568</v>
      </c>
      <c r="D722" s="27" t="n">
        <f aca="false">VLOOKUP(C722,'ST - MASSE CORPORELLE'!$A$3:$B$69,2)</f>
        <v>98</v>
      </c>
    </row>
    <row r="723" customFormat="false" ht="13" hidden="false" customHeight="true" outlineLevel="0" collapsed="false">
      <c r="A723" s="17" t="s">
        <v>3331</v>
      </c>
      <c r="B723" s="50" t="n">
        <f aca="false">(RATES!I723/RATES!H723)*10</f>
        <v>27.3333333333333</v>
      </c>
      <c r="C723" s="27" t="n">
        <f aca="false">B723-((RATES!H723-73)/10)</f>
        <v>27.1333333333333</v>
      </c>
      <c r="D723" s="27" t="n">
        <f aca="false">VLOOKUP(C723,'ST - MASSE CORPORELLE'!$A$3:$B$69,2)</f>
        <v>64</v>
      </c>
    </row>
    <row r="724" customFormat="false" ht="13" hidden="false" customHeight="true" outlineLevel="0" collapsed="false">
      <c r="A724" s="17" t="s">
        <v>3335</v>
      </c>
      <c r="B724" s="50" t="n">
        <f aca="false">(RATES!I724/RATES!H724)*10</f>
        <v>30.5194805194805</v>
      </c>
      <c r="C724" s="27" t="n">
        <f aca="false">B724-((RATES!H724-73)/10)</f>
        <v>30.1194805194805</v>
      </c>
      <c r="D724" s="27" t="n">
        <f aca="false">VLOOKUP(C724,'ST - MASSE CORPORELLE'!$A$3:$B$69,2)</f>
        <v>93</v>
      </c>
    </row>
    <row r="725" customFormat="false" ht="13" hidden="false" customHeight="true" outlineLevel="0" collapsed="false">
      <c r="A725" s="17" t="s">
        <v>3338</v>
      </c>
      <c r="B725" s="50" t="n">
        <f aca="false">(RATES!I725/RATES!H725)*10</f>
        <v>26.7142857142857</v>
      </c>
      <c r="C725" s="27" t="n">
        <f aca="false">B725-((RATES!H725-73)/10)</f>
        <v>27.0142857142857</v>
      </c>
      <c r="D725" s="27" t="n">
        <f aca="false">VLOOKUP(C725,'ST - MASSE CORPORELLE'!$A$3:$B$69,2)</f>
        <v>62</v>
      </c>
    </row>
    <row r="726" customFormat="false" ht="13" hidden="false" customHeight="true" outlineLevel="0" collapsed="false">
      <c r="A726" s="17" t="s">
        <v>3342</v>
      </c>
      <c r="B726" s="50" t="n">
        <f aca="false">(RATES!I726/RATES!H726)*10</f>
        <v>27.7777777777778</v>
      </c>
      <c r="C726" s="27" t="n">
        <f aca="false">B726-((RATES!H726-73)/10)</f>
        <v>27.8777777777778</v>
      </c>
      <c r="D726" s="27" t="n">
        <f aca="false">VLOOKUP(C726,'ST - MASSE CORPORELLE'!$A$3:$B$69,2)</f>
        <v>73</v>
      </c>
    </row>
    <row r="727" customFormat="false" ht="13" hidden="false" customHeight="true" outlineLevel="0" collapsed="false">
      <c r="A727" s="17" t="s">
        <v>3346</v>
      </c>
      <c r="B727" s="50" t="n">
        <f aca="false">(RATES!I727/RATES!H727)*10</f>
        <v>25.1388888888889</v>
      </c>
      <c r="C727" s="27" t="n">
        <f aca="false">B727-((RATES!H727-73)/10)</f>
        <v>25.2388888888889</v>
      </c>
      <c r="D727" s="27" t="n">
        <f aca="false">VLOOKUP(C727,'ST - MASSE CORPORELLE'!$A$3:$B$69,2)</f>
        <v>42</v>
      </c>
    </row>
    <row r="728" customFormat="false" ht="13" hidden="false" customHeight="true" outlineLevel="0" collapsed="false">
      <c r="A728" s="17" t="s">
        <v>3350</v>
      </c>
      <c r="B728" s="50" t="n">
        <f aca="false">(RATES!I728/RATES!H728)*10</f>
        <v>25.9722222222222</v>
      </c>
      <c r="C728" s="27" t="n">
        <f aca="false">B728-((RATES!H728-73)/10)</f>
        <v>26.0722222222222</v>
      </c>
      <c r="D728" s="27" t="n">
        <f aca="false">VLOOKUP(C728,'ST - MASSE CORPORELLE'!$A$3:$B$69,2)</f>
        <v>50</v>
      </c>
    </row>
    <row r="729" customFormat="false" ht="13" hidden="false" customHeight="true" outlineLevel="0" collapsed="false">
      <c r="A729" s="17" t="s">
        <v>3353</v>
      </c>
      <c r="B729" s="50" t="n">
        <f aca="false">(RATES!I729/RATES!H729)*10</f>
        <v>25.7142857142857</v>
      </c>
      <c r="C729" s="27" t="n">
        <f aca="false">B729-((RATES!H729-73)/10)</f>
        <v>26.0142857142857</v>
      </c>
      <c r="D729" s="27" t="n">
        <f aca="false">VLOOKUP(C729,'ST - MASSE CORPORELLE'!$A$3:$B$69,2)</f>
        <v>49</v>
      </c>
    </row>
    <row r="730" customFormat="false" ht="13" hidden="false" customHeight="true" outlineLevel="0" collapsed="false">
      <c r="A730" s="17" t="s">
        <v>3356</v>
      </c>
      <c r="B730" s="50" t="n">
        <f aca="false">(RATES!I730/RATES!H730)*10</f>
        <v>29.3421052631579</v>
      </c>
      <c r="C730" s="27" t="n">
        <f aca="false">B730-((RATES!H730-73)/10)</f>
        <v>29.0421052631579</v>
      </c>
      <c r="D730" s="27" t="n">
        <f aca="false">VLOOKUP(C730,'ST - MASSE CORPORELLE'!$A$3:$B$69,2)</f>
        <v>87</v>
      </c>
    </row>
    <row r="731" customFormat="false" ht="13" hidden="false" customHeight="true" outlineLevel="0" collapsed="false">
      <c r="A731" s="17" t="s">
        <v>3360</v>
      </c>
      <c r="B731" s="50" t="n">
        <f aca="false">(RATES!I731/RATES!H731)*10</f>
        <v>25.1388888888889</v>
      </c>
      <c r="C731" s="27" t="n">
        <f aca="false">B731-((RATES!H731-73)/10)</f>
        <v>25.2388888888889</v>
      </c>
      <c r="D731" s="27" t="n">
        <f aca="false">VLOOKUP(C731,'ST - MASSE CORPORELLE'!$A$3:$B$69,2)</f>
        <v>42</v>
      </c>
    </row>
    <row r="732" customFormat="false" ht="13" hidden="false" customHeight="true" outlineLevel="0" collapsed="false">
      <c r="A732" s="17" t="s">
        <v>3365</v>
      </c>
      <c r="B732" s="50" t="n">
        <f aca="false">(RATES!I732/RATES!H732)*10</f>
        <v>29.0666666666667</v>
      </c>
      <c r="C732" s="27" t="n">
        <f aca="false">B732-((RATES!H732-73)/10)</f>
        <v>28.8666666666667</v>
      </c>
      <c r="D732" s="27" t="n">
        <f aca="false">VLOOKUP(C732,'ST - MASSE CORPORELLE'!$A$3:$B$69,2)</f>
        <v>85</v>
      </c>
    </row>
    <row r="733" customFormat="false" ht="13" hidden="false" customHeight="true" outlineLevel="0" collapsed="false">
      <c r="A733" s="17" t="s">
        <v>3369</v>
      </c>
      <c r="B733" s="50" t="n">
        <f aca="false">(RATES!I733/RATES!H733)*10</f>
        <v>27.2972972972973</v>
      </c>
      <c r="C733" s="27" t="n">
        <f aca="false">B733-((RATES!H733-73)/10)</f>
        <v>27.1972972972973</v>
      </c>
      <c r="D733" s="27" t="n">
        <f aca="false">VLOOKUP(C733,'ST - MASSE CORPORELLE'!$A$3:$B$69,2)</f>
        <v>64</v>
      </c>
    </row>
    <row r="734" customFormat="false" ht="13" hidden="false" customHeight="true" outlineLevel="0" collapsed="false">
      <c r="A734" s="17" t="s">
        <v>3373</v>
      </c>
      <c r="B734" s="50" t="n">
        <f aca="false">(RATES!I734/RATES!H734)*10</f>
        <v>27.1014492753623</v>
      </c>
      <c r="C734" s="27" t="n">
        <f aca="false">B734-((RATES!H734-73)/10)</f>
        <v>27.5014492753623</v>
      </c>
      <c r="D734" s="27" t="n">
        <f aca="false">VLOOKUP(C734,'ST - MASSE CORPORELLE'!$A$3:$B$69,2)</f>
        <v>68</v>
      </c>
    </row>
    <row r="735" customFormat="false" ht="13" hidden="false" customHeight="true" outlineLevel="0" collapsed="false">
      <c r="A735" s="17" t="s">
        <v>3376</v>
      </c>
      <c r="B735" s="50" t="n">
        <f aca="false">(RATES!I735/RATES!H735)*10</f>
        <v>29.4520547945205</v>
      </c>
      <c r="C735" s="27" t="n">
        <f aca="false">B735-((RATES!H735-73)/10)</f>
        <v>29.4520547945205</v>
      </c>
      <c r="D735" s="27" t="n">
        <f aca="false">VLOOKUP(C735,'ST - MASSE CORPORELLE'!$A$3:$B$69,2)</f>
        <v>90</v>
      </c>
    </row>
    <row r="736" customFormat="false" ht="13" hidden="false" customHeight="true" outlineLevel="0" collapsed="false">
      <c r="A736" s="17" t="s">
        <v>3379</v>
      </c>
      <c r="B736" s="50" t="n">
        <f aca="false">(RATES!I736/RATES!H736)*10</f>
        <v>26.056338028169</v>
      </c>
      <c r="C736" s="27" t="n">
        <f aca="false">B736-((RATES!H736-73)/10)</f>
        <v>26.256338028169</v>
      </c>
      <c r="D736" s="27" t="n">
        <f aca="false">VLOOKUP(C736,'ST - MASSE CORPORELLE'!$A$3:$B$69,2)</f>
        <v>52</v>
      </c>
    </row>
    <row r="737" customFormat="false" ht="13" hidden="false" customHeight="true" outlineLevel="0" collapsed="false">
      <c r="A737" s="17" t="s">
        <v>3381</v>
      </c>
      <c r="B737" s="50" t="n">
        <f aca="false">(RATES!I737/RATES!H737)*10</f>
        <v>28.0821917808219</v>
      </c>
      <c r="C737" s="27" t="n">
        <f aca="false">B737-((RATES!H737-73)/10)</f>
        <v>28.0821917808219</v>
      </c>
      <c r="D737" s="27" t="n">
        <f aca="false">VLOOKUP(C737,'ST - MASSE CORPORELLE'!$A$3:$B$69,2)</f>
        <v>76</v>
      </c>
    </row>
    <row r="738" customFormat="false" ht="13" hidden="false" customHeight="true" outlineLevel="0" collapsed="false">
      <c r="A738" s="17" t="s">
        <v>3384</v>
      </c>
      <c r="B738" s="50" t="n">
        <f aca="false">(RATES!I738/RATES!H738)*10</f>
        <v>26.5277777777778</v>
      </c>
      <c r="C738" s="27" t="n">
        <f aca="false">B738-((RATES!H738-73)/10)</f>
        <v>26.6277777777778</v>
      </c>
      <c r="D738" s="27" t="n">
        <f aca="false">VLOOKUP(C738,'ST - MASSE CORPORELLE'!$A$3:$B$69,2)</f>
        <v>57</v>
      </c>
    </row>
    <row r="739" customFormat="false" ht="13" hidden="false" customHeight="true" outlineLevel="0" collapsed="false">
      <c r="A739" s="17" t="s">
        <v>3388</v>
      </c>
      <c r="B739" s="50" t="n">
        <f aca="false">(RATES!I739/RATES!H739)*10</f>
        <v>29.5890410958904</v>
      </c>
      <c r="C739" s="27" t="n">
        <f aca="false">B739-((RATES!H739-73)/10)</f>
        <v>29.5890410958904</v>
      </c>
      <c r="D739" s="27" t="n">
        <f aca="false">VLOOKUP(C739,'ST - MASSE CORPORELLE'!$A$3:$B$69,2)</f>
        <v>91</v>
      </c>
    </row>
    <row r="740" customFormat="false" ht="13" hidden="false" customHeight="true" outlineLevel="0" collapsed="false">
      <c r="A740" s="17" t="s">
        <v>3390</v>
      </c>
      <c r="B740" s="50" t="n">
        <f aca="false">(RATES!I740/RATES!H740)*10</f>
        <v>28.9189189189189</v>
      </c>
      <c r="C740" s="27" t="n">
        <f aca="false">B740-((RATES!H740-73)/10)</f>
        <v>28.8189189189189</v>
      </c>
      <c r="D740" s="27" t="n">
        <f aca="false">VLOOKUP(C740,'ST - MASSE CORPORELLE'!$A$3:$B$69,2)</f>
        <v>85</v>
      </c>
    </row>
    <row r="741" customFormat="false" ht="13" hidden="false" customHeight="true" outlineLevel="0" collapsed="false">
      <c r="A741" s="17" t="s">
        <v>3393</v>
      </c>
      <c r="B741" s="50" t="n">
        <f aca="false">(RATES!I741/RATES!H741)*10</f>
        <v>30.8219178082192</v>
      </c>
      <c r="C741" s="27" t="n">
        <f aca="false">B741-((RATES!H741-73)/10)</f>
        <v>30.8219178082192</v>
      </c>
      <c r="D741" s="27" t="n">
        <f aca="false">VLOOKUP(C741,'ST - MASSE CORPORELLE'!$A$3:$B$69,2)</f>
        <v>96</v>
      </c>
    </row>
    <row r="742" customFormat="false" ht="13" hidden="false" customHeight="true" outlineLevel="0" collapsed="false">
      <c r="A742" s="17" t="s">
        <v>3397</v>
      </c>
      <c r="B742" s="50" t="n">
        <f aca="false">(RATES!I742/RATES!H742)*10</f>
        <v>26.7142857142857</v>
      </c>
      <c r="C742" s="27" t="n">
        <f aca="false">B742-((RATES!H742-73)/10)</f>
        <v>27.0142857142857</v>
      </c>
      <c r="D742" s="27" t="n">
        <f aca="false">VLOOKUP(C742,'ST - MASSE CORPORELLE'!$A$3:$B$69,2)</f>
        <v>62</v>
      </c>
    </row>
    <row r="743" customFormat="false" ht="13" hidden="false" customHeight="true" outlineLevel="0" collapsed="false">
      <c r="A743" s="17" t="s">
        <v>3400</v>
      </c>
      <c r="B743" s="50" t="n">
        <f aca="false">(RATES!I743/RATES!H743)*10</f>
        <v>26.9736842105263</v>
      </c>
      <c r="C743" s="27" t="n">
        <f aca="false">B743-((RATES!H743-73)/10)</f>
        <v>26.6736842105263</v>
      </c>
      <c r="D743" s="27" t="n">
        <f aca="false">VLOOKUP(C743,'ST - MASSE CORPORELLE'!$A$3:$B$69,2)</f>
        <v>57</v>
      </c>
    </row>
    <row r="744" customFormat="false" ht="13" hidden="false" customHeight="true" outlineLevel="0" collapsed="false">
      <c r="A744" s="17" t="s">
        <v>3403</v>
      </c>
      <c r="B744" s="50" t="n">
        <f aca="false">(RATES!I744/RATES!H744)*10</f>
        <v>26.5753424657534</v>
      </c>
      <c r="C744" s="27" t="n">
        <f aca="false">B744-((RATES!H744-73)/10)</f>
        <v>26.5753424657534</v>
      </c>
      <c r="D744" s="27" t="n">
        <f aca="false">VLOOKUP(C744,'ST - MASSE CORPORELLE'!$A$3:$B$69,2)</f>
        <v>56</v>
      </c>
    </row>
    <row r="745" customFormat="false" ht="13" hidden="false" customHeight="true" outlineLevel="0" collapsed="false">
      <c r="A745" s="17" t="s">
        <v>3405</v>
      </c>
      <c r="B745" s="50" t="n">
        <f aca="false">(RATES!I745/RATES!H745)*10</f>
        <v>27.2972972972973</v>
      </c>
      <c r="C745" s="27" t="n">
        <f aca="false">B745-((RATES!H745-73)/10)</f>
        <v>27.1972972972973</v>
      </c>
      <c r="D745" s="27" t="n">
        <f aca="false">VLOOKUP(C745,'ST - MASSE CORPORELLE'!$A$3:$B$69,2)</f>
        <v>64</v>
      </c>
    </row>
    <row r="746" customFormat="false" ht="13" hidden="false" customHeight="true" outlineLevel="0" collapsed="false">
      <c r="A746" s="17" t="s">
        <v>3409</v>
      </c>
      <c r="B746" s="50" t="n">
        <f aca="false">(RATES!I746/RATES!H746)*10</f>
        <v>27.3972602739726</v>
      </c>
      <c r="C746" s="27" t="n">
        <f aca="false">B746-((RATES!H746-73)/10)</f>
        <v>27.3972602739726</v>
      </c>
      <c r="D746" s="27" t="n">
        <f aca="false">VLOOKUP(C746,'ST - MASSE CORPORELLE'!$A$3:$B$69,2)</f>
        <v>67</v>
      </c>
    </row>
    <row r="747" customFormat="false" ht="13" hidden="false" customHeight="true" outlineLevel="0" collapsed="false">
      <c r="A747" s="17" t="s">
        <v>3412</v>
      </c>
      <c r="B747" s="50" t="n">
        <f aca="false">(RATES!I747/RATES!H747)*10</f>
        <v>28.169014084507</v>
      </c>
      <c r="C747" s="27" t="n">
        <f aca="false">B747-((RATES!H747-73)/10)</f>
        <v>28.369014084507</v>
      </c>
      <c r="D747" s="27" t="n">
        <f aca="false">VLOOKUP(C747,'ST - MASSE CORPORELLE'!$A$3:$B$69,2)</f>
        <v>80</v>
      </c>
    </row>
    <row r="748" customFormat="false" ht="13" hidden="false" customHeight="true" outlineLevel="0" collapsed="false">
      <c r="A748" s="17" t="s">
        <v>3416</v>
      </c>
      <c r="B748" s="50" t="n">
        <f aca="false">(RATES!I748/RATES!H748)*10</f>
        <v>26.3013698630137</v>
      </c>
      <c r="C748" s="27" t="n">
        <f aca="false">B748-((RATES!H748-73)/10)</f>
        <v>26.3013698630137</v>
      </c>
      <c r="D748" s="27" t="n">
        <f aca="false">VLOOKUP(C748,'ST - MASSE CORPORELLE'!$A$3:$B$69,2)</f>
        <v>53</v>
      </c>
    </row>
    <row r="749" customFormat="false" ht="13" hidden="false" customHeight="true" outlineLevel="0" collapsed="false">
      <c r="A749" s="17" t="s">
        <v>3420</v>
      </c>
      <c r="B749" s="50" t="n">
        <f aca="false">(RATES!I749/RATES!H749)*10</f>
        <v>24.1095890410959</v>
      </c>
      <c r="C749" s="27" t="n">
        <f aca="false">B749-((RATES!H749-73)/10)</f>
        <v>24.1095890410959</v>
      </c>
      <c r="D749" s="27" t="n">
        <f aca="false">VLOOKUP(C749,'ST - MASSE CORPORELLE'!$A$3:$B$69,2)</f>
        <v>36</v>
      </c>
    </row>
    <row r="750" customFormat="false" ht="13" hidden="false" customHeight="true" outlineLevel="0" collapsed="false">
      <c r="A750" s="17" t="s">
        <v>3424</v>
      </c>
      <c r="B750" s="50" t="n">
        <f aca="false">(RATES!I750/RATES!H750)*10</f>
        <v>26.4285714285714</v>
      </c>
      <c r="C750" s="27" t="n">
        <f aca="false">B750-((RATES!H750-73)/10)</f>
        <v>26.7285714285714</v>
      </c>
      <c r="D750" s="27" t="n">
        <f aca="false">VLOOKUP(C750,'ST - MASSE CORPORELLE'!$A$3:$B$69,2)</f>
        <v>58</v>
      </c>
    </row>
    <row r="751" customFormat="false" ht="13" hidden="false" customHeight="true" outlineLevel="0" collapsed="false">
      <c r="A751" s="17" t="s">
        <v>3429</v>
      </c>
      <c r="B751" s="50" t="n">
        <f aca="false">(RATES!I751/RATES!H751)*10</f>
        <v>27.7027027027027</v>
      </c>
      <c r="C751" s="27" t="n">
        <f aca="false">B751-((RATES!H751-73)/10)</f>
        <v>27.6027027027027</v>
      </c>
      <c r="D751" s="27" t="n">
        <f aca="false">VLOOKUP(C751,'ST - MASSE CORPORELLE'!$A$3:$B$69,2)</f>
        <v>70</v>
      </c>
    </row>
    <row r="752" customFormat="false" ht="13" hidden="false" customHeight="true" outlineLevel="0" collapsed="false">
      <c r="A752" s="17" t="s">
        <v>3434</v>
      </c>
      <c r="B752" s="50" t="n">
        <f aca="false">(RATES!I752/RATES!H752)*10</f>
        <v>23.1428571428571</v>
      </c>
      <c r="C752" s="27" t="n">
        <f aca="false">B752-((RATES!H752-73)/10)</f>
        <v>23.4428571428572</v>
      </c>
      <c r="D752" s="27" t="n">
        <f aca="false">VLOOKUP(C752,'ST - MASSE CORPORELLE'!$A$3:$B$69,2)</f>
        <v>34</v>
      </c>
    </row>
    <row r="753" customFormat="false" ht="13" hidden="false" customHeight="true" outlineLevel="0" collapsed="false">
      <c r="A753" s="17" t="s">
        <v>3440</v>
      </c>
      <c r="B753" s="50" t="n">
        <f aca="false">(RATES!I753/RATES!H753)*10</f>
        <v>25.8974358974359</v>
      </c>
      <c r="C753" s="27" t="n">
        <f aca="false">B753-((RATES!H753-73)/10)</f>
        <v>25.3974358974359</v>
      </c>
      <c r="D753" s="27" t="n">
        <f aca="false">VLOOKUP(C753,'ST - MASSE CORPORELLE'!$A$3:$B$69,2)</f>
        <v>43</v>
      </c>
    </row>
    <row r="754" customFormat="false" ht="13" hidden="false" customHeight="true" outlineLevel="0" collapsed="false">
      <c r="A754" s="17" t="s">
        <v>3444</v>
      </c>
      <c r="B754" s="50" t="n">
        <f aca="false">(RATES!I754/RATES!H754)*10</f>
        <v>27.972972972973</v>
      </c>
      <c r="C754" s="27" t="n">
        <f aca="false">B754-((RATES!H754-73)/10)</f>
        <v>27.872972972973</v>
      </c>
      <c r="D754" s="27" t="n">
        <f aca="false">VLOOKUP(C754,'ST - MASSE CORPORELLE'!$A$3:$B$69,2)</f>
        <v>73</v>
      </c>
    </row>
    <row r="755" customFormat="false" ht="13" hidden="false" customHeight="true" outlineLevel="0" collapsed="false">
      <c r="A755" s="17" t="s">
        <v>3448</v>
      </c>
      <c r="B755" s="50" t="n">
        <f aca="false">(RATES!I755/RATES!H755)*10</f>
        <v>29.054054054054</v>
      </c>
      <c r="C755" s="27" t="n">
        <f aca="false">B755-((RATES!H755-73)/10)</f>
        <v>28.954054054054</v>
      </c>
      <c r="D755" s="27" t="n">
        <f aca="false">VLOOKUP(C755,'ST - MASSE CORPORELLE'!$A$3:$B$69,2)</f>
        <v>86</v>
      </c>
    </row>
    <row r="756" customFormat="false" ht="13" hidden="false" customHeight="true" outlineLevel="0" collapsed="false">
      <c r="A756" s="17" t="s">
        <v>3452</v>
      </c>
      <c r="B756" s="50" t="n">
        <f aca="false">(RATES!I756/RATES!H756)*10</f>
        <v>26.027397260274</v>
      </c>
      <c r="C756" s="27" t="n">
        <f aca="false">B756-((RATES!H756-73)/10)</f>
        <v>26.027397260274</v>
      </c>
      <c r="D756" s="27" t="n">
        <f aca="false">VLOOKUP(C756,'ST - MASSE CORPORELLE'!$A$3:$B$69,2)</f>
        <v>49</v>
      </c>
    </row>
    <row r="757" customFormat="false" ht="13" hidden="false" customHeight="true" outlineLevel="0" collapsed="false">
      <c r="A757" s="17" t="s">
        <v>3455</v>
      </c>
      <c r="B757" s="50" t="n">
        <f aca="false">(RATES!I757/RATES!H757)*10</f>
        <v>29.8684210526316</v>
      </c>
      <c r="C757" s="27" t="n">
        <f aca="false">B757-((RATES!H757-73)/10)</f>
        <v>29.5684210526316</v>
      </c>
      <c r="D757" s="27" t="n">
        <f aca="false">VLOOKUP(C757,'ST - MASSE CORPORELLE'!$A$3:$B$69,2)</f>
        <v>91</v>
      </c>
    </row>
    <row r="758" customFormat="false" ht="13" hidden="false" customHeight="true" outlineLevel="0" collapsed="false">
      <c r="A758" s="17" t="s">
        <v>3459</v>
      </c>
      <c r="B758" s="50" t="n">
        <f aca="false">(RATES!I758/RATES!H758)*10</f>
        <v>25.7746478873239</v>
      </c>
      <c r="C758" s="27" t="n">
        <f aca="false">B758-((RATES!H758-73)/10)</f>
        <v>25.9746478873239</v>
      </c>
      <c r="D758" s="27" t="n">
        <f aca="false">VLOOKUP(C758,'ST - MASSE CORPORELLE'!$A$3:$B$69,2)</f>
        <v>49</v>
      </c>
    </row>
    <row r="759" customFormat="false" ht="13" hidden="false" customHeight="true" outlineLevel="0" collapsed="false">
      <c r="A759" s="17" t="s">
        <v>3463</v>
      </c>
      <c r="B759" s="50" t="n">
        <f aca="false">(RATES!I759/RATES!H759)*10</f>
        <v>27.7777777777778</v>
      </c>
      <c r="C759" s="27" t="n">
        <f aca="false">B759-((RATES!H759-73)/10)</f>
        <v>27.8777777777778</v>
      </c>
      <c r="D759" s="27" t="n">
        <f aca="false">VLOOKUP(C759,'ST - MASSE CORPORELLE'!$A$3:$B$69,2)</f>
        <v>73</v>
      </c>
    </row>
    <row r="760" customFormat="false" ht="13" hidden="false" customHeight="true" outlineLevel="0" collapsed="false">
      <c r="A760" s="17" t="s">
        <v>3469</v>
      </c>
      <c r="B760" s="50" t="n">
        <f aca="false">(RATES!I760/RATES!H760)*10</f>
        <v>28.1333333333333</v>
      </c>
      <c r="C760" s="27" t="n">
        <f aca="false">B760-((RATES!H760-73)/10)</f>
        <v>27.9333333333333</v>
      </c>
      <c r="D760" s="27" t="n">
        <f aca="false">VLOOKUP(C760,'ST - MASSE CORPORELLE'!$A$3:$B$69,2)</f>
        <v>74</v>
      </c>
    </row>
    <row r="761" customFormat="false" ht="13" hidden="false" customHeight="true" outlineLevel="0" collapsed="false">
      <c r="A761" s="17" t="s">
        <v>3473</v>
      </c>
      <c r="B761" s="50" t="n">
        <f aca="false">(RATES!I761/RATES!H761)*10</f>
        <v>28.7837837837838</v>
      </c>
      <c r="C761" s="27" t="n">
        <f aca="false">B761-((RATES!H761-73)/10)</f>
        <v>28.6837837837838</v>
      </c>
      <c r="D761" s="27" t="n">
        <f aca="false">VLOOKUP(C761,'ST - MASSE CORPORELLE'!$A$3:$B$69,2)</f>
        <v>84</v>
      </c>
    </row>
    <row r="762" customFormat="false" ht="13" hidden="false" customHeight="true" outlineLevel="0" collapsed="false">
      <c r="A762" s="17" t="s">
        <v>3476</v>
      </c>
      <c r="B762" s="50" t="n">
        <f aca="false">(RATES!I762/RATES!H762)*10</f>
        <v>26</v>
      </c>
      <c r="C762" s="27" t="n">
        <f aca="false">B762-((RATES!H762-73)/10)</f>
        <v>25.8</v>
      </c>
      <c r="D762" s="27" t="n">
        <f aca="false">VLOOKUP(C762,'ST - MASSE CORPORELLE'!$A$3:$B$69,2)</f>
        <v>47</v>
      </c>
    </row>
    <row r="763" customFormat="false" ht="13" hidden="false" customHeight="true" outlineLevel="0" collapsed="false">
      <c r="A763" s="17" t="s">
        <v>3481</v>
      </c>
      <c r="B763" s="50" t="n">
        <f aca="false">(RATES!I763/RATES!H763)*10</f>
        <v>24.2253521126761</v>
      </c>
      <c r="C763" s="27" t="n">
        <f aca="false">B763-((RATES!H763-73)/10)</f>
        <v>24.4253521126761</v>
      </c>
      <c r="D763" s="27" t="n">
        <f aca="false">VLOOKUP(C763,'ST - MASSE CORPORELLE'!$A$3:$B$69,2)</f>
        <v>37</v>
      </c>
    </row>
    <row r="764" customFormat="false" ht="13" hidden="false" customHeight="true" outlineLevel="0" collapsed="false">
      <c r="A764" s="17" t="s">
        <v>3481</v>
      </c>
      <c r="B764" s="50" t="n">
        <f aca="false">(RATES!I764/RATES!H764)*10</f>
        <v>24.2857142857143</v>
      </c>
      <c r="C764" s="27" t="n">
        <f aca="false">B764-((RATES!H764-73)/10)</f>
        <v>24.5857142857143</v>
      </c>
      <c r="D764" s="27" t="n">
        <f aca="false">VLOOKUP(C764,'ST - MASSE CORPORELLE'!$A$3:$B$69,2)</f>
        <v>38</v>
      </c>
    </row>
    <row r="765" customFormat="false" ht="13" hidden="false" customHeight="true" outlineLevel="0" collapsed="false">
      <c r="A765" s="17" t="s">
        <v>3487</v>
      </c>
      <c r="B765" s="50" t="n">
        <f aca="false">(RATES!I765/RATES!H765)*10</f>
        <v>27.536231884058</v>
      </c>
      <c r="C765" s="27" t="n">
        <f aca="false">B765-((RATES!H765-73)/10)</f>
        <v>27.936231884058</v>
      </c>
      <c r="D765" s="27" t="n">
        <f aca="false">VLOOKUP(C765,'ST - MASSE CORPORELLE'!$A$3:$B$69,2)</f>
        <v>74</v>
      </c>
    </row>
    <row r="766" customFormat="false" ht="13" hidden="false" customHeight="true" outlineLevel="0" collapsed="false">
      <c r="A766" s="17" t="s">
        <v>3492</v>
      </c>
      <c r="B766" s="50" t="n">
        <f aca="false">(RATES!I766/RATES!H766)*10</f>
        <v>27.6315789473684</v>
      </c>
      <c r="C766" s="27" t="n">
        <f aca="false">B766-((RATES!H766-73)/10)</f>
        <v>27.3315789473684</v>
      </c>
      <c r="D766" s="27" t="n">
        <f aca="false">VLOOKUP(C766,'ST - MASSE CORPORELLE'!$A$3:$B$69,2)</f>
        <v>66</v>
      </c>
    </row>
    <row r="767" customFormat="false" ht="13" hidden="false" customHeight="true" outlineLevel="0" collapsed="false">
      <c r="A767" s="17" t="s">
        <v>3496</v>
      </c>
      <c r="B767" s="50" t="n">
        <f aca="false">(RATES!I767/RATES!H767)*10</f>
        <v>24.6478873239437</v>
      </c>
      <c r="C767" s="27" t="n">
        <f aca="false">B767-((RATES!H767-73)/10)</f>
        <v>24.8478873239437</v>
      </c>
      <c r="D767" s="27" t="n">
        <f aca="false">VLOOKUP(C767,'ST - MASSE CORPORELLE'!$A$3:$B$69,2)</f>
        <v>39</v>
      </c>
    </row>
    <row r="768" customFormat="false" ht="13" hidden="false" customHeight="true" outlineLevel="0" collapsed="false">
      <c r="A768" s="17" t="s">
        <v>3500</v>
      </c>
      <c r="B768" s="50" t="n">
        <f aca="false">(RATES!I768/RATES!H768)*10</f>
        <v>27.1830985915493</v>
      </c>
      <c r="C768" s="27" t="n">
        <f aca="false">B768-((RATES!H768-73)/10)</f>
        <v>27.3830985915493</v>
      </c>
      <c r="D768" s="27" t="n">
        <f aca="false">VLOOKUP(C768,'ST - MASSE CORPORELLE'!$A$3:$B$69,2)</f>
        <v>66</v>
      </c>
    </row>
    <row r="769" customFormat="false" ht="13" hidden="false" customHeight="true" outlineLevel="0" collapsed="false">
      <c r="A769" s="17" t="s">
        <v>3503</v>
      </c>
      <c r="B769" s="50" t="n">
        <f aca="false">(RATES!I769/RATES!H769)*10</f>
        <v>30.3947368421053</v>
      </c>
      <c r="C769" s="27" t="n">
        <f aca="false">B769-((RATES!H769-73)/10)</f>
        <v>30.0947368421053</v>
      </c>
      <c r="D769" s="27" t="n">
        <f aca="false">VLOOKUP(C769,'ST - MASSE CORPORELLE'!$A$3:$B$69,2)</f>
        <v>93</v>
      </c>
    </row>
    <row r="770" customFormat="false" ht="13" hidden="false" customHeight="true" outlineLevel="0" collapsed="false">
      <c r="A770" s="17" t="s">
        <v>3508</v>
      </c>
      <c r="B770" s="50" t="n">
        <f aca="false">(RATES!I770/RATES!H770)*10</f>
        <v>25.3521126760563</v>
      </c>
      <c r="C770" s="27" t="n">
        <f aca="false">B770-((RATES!H770-73)/10)</f>
        <v>25.5521126760563</v>
      </c>
      <c r="D770" s="27" t="n">
        <f aca="false">VLOOKUP(C770,'ST - MASSE CORPORELLE'!$A$3:$B$69,2)</f>
        <v>45</v>
      </c>
    </row>
    <row r="771" customFormat="false" ht="13" hidden="false" customHeight="true" outlineLevel="0" collapsed="false">
      <c r="A771" s="17" t="s">
        <v>3512</v>
      </c>
      <c r="B771" s="50" t="n">
        <f aca="false">(RATES!I771/RATES!H771)*10</f>
        <v>26.3513513513513</v>
      </c>
      <c r="C771" s="27" t="n">
        <f aca="false">B771-((RATES!H771-73)/10)</f>
        <v>26.2513513513513</v>
      </c>
      <c r="D771" s="27" t="n">
        <f aca="false">VLOOKUP(C771,'ST - MASSE CORPORELLE'!$A$3:$B$69,2)</f>
        <v>52</v>
      </c>
    </row>
    <row r="772" customFormat="false" ht="13" hidden="false" customHeight="true" outlineLevel="0" collapsed="false">
      <c r="A772" s="17" t="s">
        <v>3517</v>
      </c>
      <c r="B772" s="50" t="n">
        <f aca="false">(RATES!I772/RATES!H772)*10</f>
        <v>30.2631578947368</v>
      </c>
      <c r="C772" s="27" t="n">
        <f aca="false">B772-((RATES!H772-73)/10)</f>
        <v>29.9631578947368</v>
      </c>
      <c r="D772" s="27" t="n">
        <f aca="false">VLOOKUP(C772,'ST - MASSE CORPORELLE'!$A$3:$B$69,2)</f>
        <v>93</v>
      </c>
    </row>
    <row r="773" customFormat="false" ht="13" hidden="false" customHeight="true" outlineLevel="0" collapsed="false">
      <c r="A773" s="17" t="s">
        <v>3521</v>
      </c>
      <c r="B773" s="50" t="n">
        <f aca="false">(RATES!I773/RATES!H773)*10</f>
        <v>28.169014084507</v>
      </c>
      <c r="C773" s="27" t="n">
        <f aca="false">B773-((RATES!H773-73)/10)</f>
        <v>28.369014084507</v>
      </c>
      <c r="D773" s="27" t="n">
        <f aca="false">VLOOKUP(C773,'ST - MASSE CORPORELLE'!$A$3:$B$69,2)</f>
        <v>80</v>
      </c>
    </row>
    <row r="774" customFormat="false" ht="13" hidden="false" customHeight="true" outlineLevel="0" collapsed="false">
      <c r="A774" s="17" t="s">
        <v>3525</v>
      </c>
      <c r="B774" s="50" t="n">
        <f aca="false">(RATES!I774/RATES!H774)*10</f>
        <v>26.0810810810811</v>
      </c>
      <c r="C774" s="27" t="n">
        <f aca="false">B774-((RATES!H774-73)/10)</f>
        <v>25.9810810810811</v>
      </c>
      <c r="D774" s="27" t="n">
        <f aca="false">VLOOKUP(C774,'ST - MASSE CORPORELLE'!$A$3:$B$69,2)</f>
        <v>49</v>
      </c>
    </row>
    <row r="775" customFormat="false" ht="13" hidden="false" customHeight="true" outlineLevel="0" collapsed="false">
      <c r="A775" s="17" t="s">
        <v>3529</v>
      </c>
      <c r="B775" s="50" t="n">
        <f aca="false">(RATES!I775/RATES!H775)*10</f>
        <v>27.0833333333333</v>
      </c>
      <c r="C775" s="27" t="n">
        <f aca="false">B775-((RATES!H775-73)/10)</f>
        <v>27.1833333333333</v>
      </c>
      <c r="D775" s="27" t="n">
        <f aca="false">VLOOKUP(C775,'ST - MASSE CORPORELLE'!$A$3:$B$69,2)</f>
        <v>64</v>
      </c>
    </row>
    <row r="776" customFormat="false" ht="13" hidden="false" customHeight="true" outlineLevel="0" collapsed="false">
      <c r="A776" s="17" t="s">
        <v>3534</v>
      </c>
      <c r="B776" s="50" t="n">
        <f aca="false">(RATES!I776/RATES!H776)*10</f>
        <v>26.3888888888889</v>
      </c>
      <c r="C776" s="27" t="n">
        <f aca="false">B776-((RATES!H776-73)/10)</f>
        <v>26.4888888888889</v>
      </c>
      <c r="D776" s="27" t="n">
        <f aca="false">VLOOKUP(C776,'ST - MASSE CORPORELLE'!$A$3:$B$69,2)</f>
        <v>55</v>
      </c>
    </row>
    <row r="777" customFormat="false" ht="13" hidden="false" customHeight="true" outlineLevel="0" collapsed="false">
      <c r="A777" s="17" t="s">
        <v>3538</v>
      </c>
      <c r="B777" s="50" t="n">
        <f aca="false">(RATES!I777/RATES!H777)*10</f>
        <v>29.7297297297297</v>
      </c>
      <c r="C777" s="27" t="n">
        <f aca="false">B777-((RATES!H777-73)/10)</f>
        <v>29.6297297297297</v>
      </c>
      <c r="D777" s="27" t="n">
        <f aca="false">VLOOKUP(C777,'ST - MASSE CORPORELLE'!$A$3:$B$69,2)</f>
        <v>91</v>
      </c>
    </row>
    <row r="778" customFormat="false" ht="13" hidden="false" customHeight="true" outlineLevel="0" collapsed="false">
      <c r="A778" s="17" t="s">
        <v>3542</v>
      </c>
      <c r="B778" s="50" t="n">
        <f aca="false">(RATES!I778/RATES!H778)*10</f>
        <v>28.0821917808219</v>
      </c>
      <c r="C778" s="27" t="n">
        <f aca="false">B778-((RATES!H778-73)/10)</f>
        <v>28.0821917808219</v>
      </c>
      <c r="D778" s="27" t="n">
        <f aca="false">VLOOKUP(C778,'ST - MASSE CORPORELLE'!$A$3:$B$69,2)</f>
        <v>76</v>
      </c>
    </row>
    <row r="779" customFormat="false" ht="13" hidden="false" customHeight="true" outlineLevel="0" collapsed="false">
      <c r="A779" s="17" t="s">
        <v>3546</v>
      </c>
      <c r="B779" s="50" t="n">
        <f aca="false">(RATES!I779/RATES!H779)*10</f>
        <v>29.0789473684211</v>
      </c>
      <c r="C779" s="27" t="n">
        <f aca="false">B779-((RATES!H779-73)/10)</f>
        <v>28.7789473684211</v>
      </c>
      <c r="D779" s="27" t="n">
        <f aca="false">VLOOKUP(C779,'ST - MASSE CORPORELLE'!$A$3:$B$69,2)</f>
        <v>85</v>
      </c>
    </row>
    <row r="780" customFormat="false" ht="13" hidden="false" customHeight="true" outlineLevel="0" collapsed="false">
      <c r="A780" s="17" t="s">
        <v>3550</v>
      </c>
      <c r="B780" s="50" t="n">
        <f aca="false">(RATES!I780/RATES!H780)*10</f>
        <v>29.8666666666667</v>
      </c>
      <c r="C780" s="27" t="n">
        <f aca="false">B780-((RATES!H780-73)/10)</f>
        <v>29.6666666666667</v>
      </c>
      <c r="D780" s="27" t="n">
        <f aca="false">VLOOKUP(C780,'ST - MASSE CORPORELLE'!$A$3:$B$69,2)</f>
        <v>91</v>
      </c>
    </row>
    <row r="781" customFormat="false" ht="13" hidden="false" customHeight="true" outlineLevel="0" collapsed="false">
      <c r="A781" s="17" t="s">
        <v>3555</v>
      </c>
      <c r="B781" s="50" t="n">
        <f aca="false">(RATES!I781/RATES!H781)*10</f>
        <v>27.8666666666667</v>
      </c>
      <c r="C781" s="27" t="n">
        <f aca="false">B781-((RATES!H781-73)/10)</f>
        <v>27.6666666666667</v>
      </c>
      <c r="D781" s="27" t="n">
        <f aca="false">VLOOKUP(C781,'ST - MASSE CORPORELLE'!$A$3:$B$69,2)</f>
        <v>70</v>
      </c>
    </row>
    <row r="782" customFormat="false" ht="13" hidden="false" customHeight="true" outlineLevel="0" collapsed="false">
      <c r="A782" s="17" t="s">
        <v>3559</v>
      </c>
      <c r="B782" s="50" t="n">
        <f aca="false">(RATES!I782/RATES!H782)*10</f>
        <v>27.4647887323944</v>
      </c>
      <c r="C782" s="27" t="n">
        <f aca="false">B782-((RATES!H782-73)/10)</f>
        <v>27.6647887323944</v>
      </c>
      <c r="D782" s="27" t="n">
        <f aca="false">VLOOKUP(C782,'ST - MASSE CORPORELLE'!$A$3:$B$69,2)</f>
        <v>70</v>
      </c>
    </row>
    <row r="783" customFormat="false" ht="13" hidden="false" customHeight="true" outlineLevel="0" collapsed="false">
      <c r="A783" s="17" t="s">
        <v>3563</v>
      </c>
      <c r="B783" s="50" t="n">
        <f aca="false">(RATES!I783/RATES!H783)*10</f>
        <v>27.7027027027027</v>
      </c>
      <c r="C783" s="27" t="n">
        <f aca="false">B783-((RATES!H783-73)/10)</f>
        <v>27.6027027027027</v>
      </c>
      <c r="D783" s="27" t="n">
        <f aca="false">VLOOKUP(C783,'ST - MASSE CORPORELLE'!$A$3:$B$69,2)</f>
        <v>70</v>
      </c>
    </row>
    <row r="784" customFormat="false" ht="13" hidden="false" customHeight="true" outlineLevel="0" collapsed="false">
      <c r="A784" s="17" t="s">
        <v>3566</v>
      </c>
      <c r="B784" s="50" t="n">
        <f aca="false">(RATES!I784/RATES!H784)*10</f>
        <v>26.5753424657534</v>
      </c>
      <c r="C784" s="27" t="n">
        <f aca="false">B784-((RATES!H784-73)/10)</f>
        <v>26.5753424657534</v>
      </c>
      <c r="D784" s="27" t="n">
        <f aca="false">VLOOKUP(C784,'ST - MASSE CORPORELLE'!$A$3:$B$69,2)</f>
        <v>56</v>
      </c>
    </row>
    <row r="785" customFormat="false" ht="13" hidden="false" customHeight="true" outlineLevel="0" collapsed="false">
      <c r="A785" s="17" t="s">
        <v>3570</v>
      </c>
      <c r="B785" s="50" t="n">
        <f aca="false">(RATES!I785/RATES!H785)*10</f>
        <v>26.8571428571428</v>
      </c>
      <c r="C785" s="27" t="n">
        <f aca="false">B785-((RATES!H785-73)/10)</f>
        <v>27.1571428571429</v>
      </c>
      <c r="D785" s="27" t="n">
        <f aca="false">VLOOKUP(C785,'ST - MASSE CORPORELLE'!$A$3:$B$69,2)</f>
        <v>64</v>
      </c>
    </row>
    <row r="786" customFormat="false" ht="13" hidden="false" customHeight="true" outlineLevel="0" collapsed="false">
      <c r="A786" s="17" t="s">
        <v>3574</v>
      </c>
      <c r="B786" s="50" t="n">
        <f aca="false">(RATES!I786/RATES!H786)*10</f>
        <v>27.0422535211268</v>
      </c>
      <c r="C786" s="27" t="n">
        <f aca="false">B786-((RATES!H786-73)/10)</f>
        <v>27.2422535211268</v>
      </c>
      <c r="D786" s="27" t="n">
        <f aca="false">VLOOKUP(C786,'ST - MASSE CORPORELLE'!$A$3:$B$69,2)</f>
        <v>65</v>
      </c>
    </row>
    <row r="787" customFormat="false" ht="13" hidden="false" customHeight="true" outlineLevel="0" collapsed="false">
      <c r="A787" s="17" t="s">
        <v>3579</v>
      </c>
      <c r="B787" s="50" t="n">
        <f aca="false">(RATES!I787/RATES!H787)*10</f>
        <v>27.4647887323944</v>
      </c>
      <c r="C787" s="27" t="n">
        <f aca="false">B787-((RATES!H787-73)/10)</f>
        <v>27.6647887323944</v>
      </c>
      <c r="D787" s="27" t="n">
        <f aca="false">VLOOKUP(C787,'ST - MASSE CORPORELLE'!$A$3:$B$69,2)</f>
        <v>70</v>
      </c>
    </row>
    <row r="788" customFormat="false" ht="13" hidden="false" customHeight="true" outlineLevel="0" collapsed="false">
      <c r="A788" s="17" t="s">
        <v>3583</v>
      </c>
      <c r="B788" s="50" t="n">
        <f aca="false">(RATES!I788/RATES!H788)*10</f>
        <v>24.025974025974</v>
      </c>
      <c r="C788" s="27" t="n">
        <f aca="false">B788-((RATES!H788-73)/10)</f>
        <v>23.625974025974</v>
      </c>
      <c r="D788" s="27" t="n">
        <f aca="false">VLOOKUP(C788,'ST - MASSE CORPORELLE'!$A$3:$B$69,2)</f>
        <v>35</v>
      </c>
    </row>
    <row r="789" customFormat="false" ht="13" hidden="false" customHeight="true" outlineLevel="0" collapsed="false">
      <c r="A789" s="17" t="s">
        <v>3587</v>
      </c>
      <c r="B789" s="50" t="n">
        <f aca="false">(RATES!I789/RATES!H789)*10</f>
        <v>27.0422535211268</v>
      </c>
      <c r="C789" s="27" t="n">
        <f aca="false">B789-((RATES!H789-73)/10)</f>
        <v>27.2422535211268</v>
      </c>
      <c r="D789" s="27" t="n">
        <f aca="false">VLOOKUP(C789,'ST - MASSE CORPORELLE'!$A$3:$B$69,2)</f>
        <v>65</v>
      </c>
    </row>
    <row r="790" customFormat="false" ht="13" hidden="false" customHeight="true" outlineLevel="0" collapsed="false">
      <c r="A790" s="17" t="s">
        <v>3591</v>
      </c>
      <c r="B790" s="50" t="n">
        <f aca="false">(RATES!I790/RATES!H790)*10</f>
        <v>29.1780821917808</v>
      </c>
      <c r="C790" s="27" t="n">
        <f aca="false">B790-((RATES!H790-73)/10)</f>
        <v>29.1780821917808</v>
      </c>
      <c r="D790" s="27" t="n">
        <f aca="false">VLOOKUP(C790,'ST - MASSE CORPORELLE'!$A$3:$B$69,2)</f>
        <v>88</v>
      </c>
    </row>
    <row r="791" customFormat="false" ht="13" hidden="false" customHeight="true" outlineLevel="0" collapsed="false">
      <c r="A791" s="17" t="s">
        <v>3595</v>
      </c>
      <c r="B791" s="50" t="n">
        <f aca="false">(RATES!I791/RATES!H791)*10</f>
        <v>25.6944444444444</v>
      </c>
      <c r="C791" s="27" t="n">
        <f aca="false">B791-((RATES!H791-73)/10)</f>
        <v>25.7944444444445</v>
      </c>
      <c r="D791" s="27" t="n">
        <f aca="false">VLOOKUP(C791,'ST - MASSE CORPORELLE'!$A$3:$B$69,2)</f>
        <v>47</v>
      </c>
    </row>
    <row r="792" customFormat="false" ht="13" hidden="false" customHeight="true" outlineLevel="0" collapsed="false">
      <c r="A792" s="17" t="s">
        <v>3599</v>
      </c>
      <c r="B792" s="50" t="n">
        <f aca="false">(RATES!I792/RATES!H792)*10</f>
        <v>27.5342465753425</v>
      </c>
      <c r="C792" s="27" t="n">
        <f aca="false">B792-((RATES!H792-73)/10)</f>
        <v>27.5342465753425</v>
      </c>
      <c r="D792" s="27" t="n">
        <f aca="false">VLOOKUP(C792,'ST - MASSE CORPORELLE'!$A$3:$B$69,2)</f>
        <v>69</v>
      </c>
    </row>
    <row r="793" customFormat="false" ht="13" hidden="false" customHeight="true" outlineLevel="0" collapsed="false">
      <c r="A793" s="17" t="s">
        <v>3602</v>
      </c>
      <c r="B793" s="50" t="n">
        <f aca="false">(RATES!I793/RATES!H793)*10</f>
        <v>26.8055555555555</v>
      </c>
      <c r="C793" s="27" t="n">
        <f aca="false">B793-((RATES!H793-73)/10)</f>
        <v>26.9055555555556</v>
      </c>
      <c r="D793" s="27" t="n">
        <f aca="false">VLOOKUP(C793,'ST - MASSE CORPORELLE'!$A$3:$B$69,2)</f>
        <v>61</v>
      </c>
    </row>
    <row r="794" customFormat="false" ht="13" hidden="false" customHeight="true" outlineLevel="0" collapsed="false">
      <c r="A794" s="17" t="s">
        <v>3605</v>
      </c>
      <c r="B794" s="50" t="n">
        <f aca="false">(RATES!I794/RATES!H794)*10</f>
        <v>27.5342465753425</v>
      </c>
      <c r="C794" s="27" t="n">
        <f aca="false">B794-((RATES!H794-73)/10)</f>
        <v>27.5342465753425</v>
      </c>
      <c r="D794" s="27" t="n">
        <f aca="false">VLOOKUP(C794,'ST - MASSE CORPORELLE'!$A$3:$B$69,2)</f>
        <v>69</v>
      </c>
    </row>
    <row r="795" customFormat="false" ht="13" hidden="false" customHeight="true" outlineLevel="0" collapsed="false">
      <c r="A795" s="17" t="s">
        <v>3610</v>
      </c>
      <c r="B795" s="50" t="n">
        <f aca="false">(RATES!I795/RATES!H795)*10</f>
        <v>28.0821917808219</v>
      </c>
      <c r="C795" s="27" t="n">
        <f aca="false">B795-((RATES!H795-73)/10)</f>
        <v>28.0821917808219</v>
      </c>
      <c r="D795" s="27" t="n">
        <f aca="false">VLOOKUP(C795,'ST - MASSE CORPORELLE'!$A$3:$B$69,2)</f>
        <v>76</v>
      </c>
    </row>
    <row r="796" customFormat="false" ht="13" hidden="false" customHeight="true" outlineLevel="0" collapsed="false">
      <c r="A796" s="17" t="s">
        <v>3613</v>
      </c>
      <c r="B796" s="50" t="n">
        <f aca="false">(RATES!I796/RATES!H796)*10</f>
        <v>25.3521126760563</v>
      </c>
      <c r="C796" s="27" t="n">
        <f aca="false">B796-((RATES!H796-73)/10)</f>
        <v>25.5521126760563</v>
      </c>
      <c r="D796" s="27" t="n">
        <f aca="false">VLOOKUP(C796,'ST - MASSE CORPORELLE'!$A$3:$B$69,2)</f>
        <v>45</v>
      </c>
    </row>
    <row r="797" customFormat="false" ht="13" hidden="false" customHeight="true" outlineLevel="0" collapsed="false">
      <c r="A797" s="17" t="s">
        <v>3617</v>
      </c>
      <c r="B797" s="50" t="n">
        <f aca="false">(RATES!I797/RATES!H797)*10</f>
        <v>25.0704225352113</v>
      </c>
      <c r="C797" s="27" t="n">
        <f aca="false">B797-((RATES!H797-73)/10)</f>
        <v>25.2704225352113</v>
      </c>
      <c r="D797" s="27" t="n">
        <f aca="false">VLOOKUP(C797,'ST - MASSE CORPORELLE'!$A$3:$B$69,2)</f>
        <v>42</v>
      </c>
    </row>
    <row r="798" customFormat="false" ht="13" hidden="false" customHeight="true" outlineLevel="0" collapsed="false">
      <c r="A798" s="17" t="s">
        <v>3620</v>
      </c>
      <c r="B798" s="50" t="n">
        <f aca="false">(RATES!I798/RATES!H798)*10</f>
        <v>25.6756756756757</v>
      </c>
      <c r="C798" s="27" t="n">
        <f aca="false">B798-((RATES!H798-73)/10)</f>
        <v>25.5756756756757</v>
      </c>
      <c r="D798" s="27" t="n">
        <f aca="false">VLOOKUP(C798,'ST - MASSE CORPORELLE'!$A$3:$B$69,2)</f>
        <v>45</v>
      </c>
    </row>
    <row r="799" customFormat="false" ht="13" hidden="false" customHeight="true" outlineLevel="0" collapsed="false">
      <c r="A799" s="17" t="s">
        <v>3625</v>
      </c>
      <c r="B799" s="50" t="n">
        <f aca="false">(RATES!I799/RATES!H799)*10</f>
        <v>26.1111111111111</v>
      </c>
      <c r="C799" s="27" t="n">
        <f aca="false">B799-((RATES!H799-73)/10)</f>
        <v>26.2111111111111</v>
      </c>
      <c r="D799" s="27" t="n">
        <f aca="false">VLOOKUP(C799,'ST - MASSE CORPORELLE'!$A$3:$B$69,2)</f>
        <v>52</v>
      </c>
    </row>
    <row r="800" customFormat="false" ht="13" hidden="false" customHeight="true" outlineLevel="0" collapsed="false">
      <c r="A800" s="17" t="s">
        <v>3629</v>
      </c>
      <c r="B800" s="50" t="n">
        <f aca="false">(RATES!I800/RATES!H800)*10</f>
        <v>28.9189189189189</v>
      </c>
      <c r="C800" s="27" t="n">
        <f aca="false">B800-((RATES!H800-73)/10)</f>
        <v>28.8189189189189</v>
      </c>
      <c r="D800" s="27" t="n">
        <f aca="false">VLOOKUP(C800,'ST - MASSE CORPORELLE'!$A$3:$B$69,2)</f>
        <v>85</v>
      </c>
    </row>
    <row r="801" customFormat="false" ht="13" hidden="false" customHeight="true" outlineLevel="0" collapsed="false">
      <c r="A801" s="17" t="s">
        <v>3633</v>
      </c>
      <c r="B801" s="50" t="n">
        <f aca="false">(RATES!I801/RATES!H801)*10</f>
        <v>25.6944444444444</v>
      </c>
      <c r="C801" s="27" t="n">
        <f aca="false">B801-((RATES!H801-73)/10)</f>
        <v>25.7944444444445</v>
      </c>
      <c r="D801" s="27" t="n">
        <f aca="false">VLOOKUP(C801,'ST - MASSE CORPORELLE'!$A$3:$B$69,2)</f>
        <v>47</v>
      </c>
    </row>
    <row r="802" customFormat="false" ht="13" hidden="false" customHeight="true" outlineLevel="0" collapsed="false">
      <c r="A802" s="17" t="s">
        <v>3637</v>
      </c>
      <c r="B802" s="50" t="n">
        <f aca="false">(RATES!I802/RATES!H802)*10</f>
        <v>28.3783783783784</v>
      </c>
      <c r="C802" s="27" t="n">
        <f aca="false">B802-((RATES!H802-73)/10)</f>
        <v>28.2783783783784</v>
      </c>
      <c r="D802" s="27" t="n">
        <f aca="false">VLOOKUP(C802,'ST - MASSE CORPORELLE'!$A$3:$B$69,2)</f>
        <v>79</v>
      </c>
    </row>
    <row r="803" customFormat="false" ht="13" hidden="false" customHeight="true" outlineLevel="0" collapsed="false">
      <c r="A803" s="17" t="s">
        <v>3642</v>
      </c>
      <c r="B803" s="50" t="n">
        <f aca="false">(RATES!I803/RATES!H803)*10</f>
        <v>29.8611111111111</v>
      </c>
      <c r="C803" s="27" t="n">
        <f aca="false">B803-((RATES!H803-73)/10)</f>
        <v>29.9611111111111</v>
      </c>
      <c r="D803" s="27" t="n">
        <f aca="false">VLOOKUP(C803,'ST - MASSE CORPORELLE'!$A$3:$B$69,2)</f>
        <v>93</v>
      </c>
    </row>
    <row r="804" customFormat="false" ht="13" hidden="false" customHeight="true" outlineLevel="0" collapsed="false">
      <c r="A804" s="17" t="s">
        <v>3646</v>
      </c>
      <c r="B804" s="50" t="n">
        <f aca="false">(RATES!I804/RATES!H804)*10</f>
        <v>24.9315068493151</v>
      </c>
      <c r="C804" s="27" t="n">
        <f aca="false">B804-((RATES!H804-73)/10)</f>
        <v>24.9315068493151</v>
      </c>
      <c r="D804" s="27" t="n">
        <f aca="false">VLOOKUP(C804,'ST - MASSE CORPORELLE'!$A$3:$B$69,2)</f>
        <v>40</v>
      </c>
    </row>
    <row r="805" customFormat="false" ht="13" hidden="false" customHeight="true" outlineLevel="0" collapsed="false">
      <c r="A805" s="17" t="s">
        <v>3651</v>
      </c>
      <c r="B805" s="50" t="n">
        <f aca="false">(RATES!I805/RATES!H805)*10</f>
        <v>26.4788732394366</v>
      </c>
      <c r="C805" s="27" t="n">
        <f aca="false">B805-((RATES!H805-73)/10)</f>
        <v>26.6788732394366</v>
      </c>
      <c r="D805" s="27" t="n">
        <f aca="false">VLOOKUP(C805,'ST - MASSE CORPORELLE'!$A$3:$B$69,2)</f>
        <v>57</v>
      </c>
    </row>
    <row r="806" customFormat="false" ht="13" hidden="false" customHeight="true" outlineLevel="0" collapsed="false">
      <c r="A806" s="17" t="s">
        <v>3657</v>
      </c>
      <c r="B806" s="50" t="n">
        <f aca="false">(RATES!I806/RATES!H806)*10</f>
        <v>25.7142857142857</v>
      </c>
      <c r="C806" s="27" t="n">
        <f aca="false">B806-((RATES!H806-73)/10)</f>
        <v>26.0142857142857</v>
      </c>
      <c r="D806" s="27" t="n">
        <f aca="false">VLOOKUP(C806,'ST - MASSE CORPORELLE'!$A$3:$B$69,2)</f>
        <v>49</v>
      </c>
    </row>
    <row r="807" customFormat="false" ht="13" hidden="false" customHeight="true" outlineLevel="0" collapsed="false">
      <c r="A807" s="17" t="s">
        <v>3661</v>
      </c>
      <c r="B807" s="50" t="n">
        <f aca="false">(RATES!I807/RATES!H807)*10</f>
        <v>26.4864864864865</v>
      </c>
      <c r="C807" s="27" t="n">
        <f aca="false">B807-((RATES!H807-73)/10)</f>
        <v>26.3864864864865</v>
      </c>
      <c r="D807" s="27" t="n">
        <f aca="false">VLOOKUP(C807,'ST - MASSE CORPORELLE'!$A$3:$B$69,2)</f>
        <v>54</v>
      </c>
    </row>
    <row r="808" customFormat="false" ht="13" hidden="false" customHeight="true" outlineLevel="0" collapsed="false">
      <c r="A808" s="17" t="s">
        <v>3665</v>
      </c>
      <c r="B808" s="50" t="n">
        <f aca="false">(RATES!I808/RATES!H808)*10</f>
        <v>26.056338028169</v>
      </c>
      <c r="C808" s="27" t="n">
        <f aca="false">B808-((RATES!H808-73)/10)</f>
        <v>26.256338028169</v>
      </c>
      <c r="D808" s="27" t="n">
        <f aca="false">VLOOKUP(C808,'ST - MASSE CORPORELLE'!$A$3:$B$69,2)</f>
        <v>52</v>
      </c>
    </row>
    <row r="809" customFormat="false" ht="13" hidden="false" customHeight="true" outlineLevel="0" collapsed="false">
      <c r="A809" s="17" t="s">
        <v>3668</v>
      </c>
      <c r="B809" s="50" t="n">
        <f aca="false">(RATES!I809/RATES!H809)*10</f>
        <v>28.6842105263158</v>
      </c>
      <c r="C809" s="27" t="n">
        <f aca="false">B809-((RATES!H809-73)/10)</f>
        <v>28.3842105263158</v>
      </c>
      <c r="D809" s="27" t="n">
        <f aca="false">VLOOKUP(C809,'ST - MASSE CORPORELLE'!$A$3:$B$69,2)</f>
        <v>81</v>
      </c>
    </row>
    <row r="810" customFormat="false" ht="13" hidden="false" customHeight="true" outlineLevel="0" collapsed="false">
      <c r="A810" s="17" t="s">
        <v>3671</v>
      </c>
      <c r="B810" s="50" t="n">
        <f aca="false">(RATES!I810/RATES!H810)*10</f>
        <v>29.7297297297297</v>
      </c>
      <c r="C810" s="27" t="n">
        <f aca="false">B810-((RATES!H810-73)/10)</f>
        <v>29.6297297297297</v>
      </c>
      <c r="D810" s="27" t="n">
        <f aca="false">VLOOKUP(C810,'ST - MASSE CORPORELLE'!$A$3:$B$69,2)</f>
        <v>91</v>
      </c>
    </row>
    <row r="811" customFormat="false" ht="13" hidden="false" customHeight="true" outlineLevel="0" collapsed="false">
      <c r="A811" s="17" t="s">
        <v>3675</v>
      </c>
      <c r="B811" s="50" t="n">
        <f aca="false">(RATES!I811/RATES!H811)*10</f>
        <v>22.5352112676056</v>
      </c>
      <c r="C811" s="27" t="n">
        <f aca="false">B811-((RATES!H811-73)/10)</f>
        <v>22.7352112676056</v>
      </c>
      <c r="D811" s="27" t="n">
        <f aca="false">VLOOKUP(C811,'ST - MASSE CORPORELLE'!$A$3:$B$69,2)</f>
        <v>33</v>
      </c>
    </row>
    <row r="812" customFormat="false" ht="13" hidden="false" customHeight="true" outlineLevel="0" collapsed="false">
      <c r="A812" s="17" t="s">
        <v>3678</v>
      </c>
      <c r="B812" s="50" t="n">
        <f aca="false">(RATES!I812/RATES!H812)*10</f>
        <v>25.4054054054054</v>
      </c>
      <c r="C812" s="27" t="n">
        <f aca="false">B812-((RATES!H812-73)/10)</f>
        <v>25.3054054054054</v>
      </c>
      <c r="D812" s="27" t="n">
        <f aca="false">VLOOKUP(C812,'ST - MASSE CORPORELLE'!$A$3:$B$69,2)</f>
        <v>42</v>
      </c>
    </row>
    <row r="813" customFormat="false" ht="13" hidden="false" customHeight="true" outlineLevel="0" collapsed="false">
      <c r="A813" s="17" t="s">
        <v>3681</v>
      </c>
      <c r="B813" s="50" t="n">
        <f aca="false">(RATES!I813/RATES!H813)*10</f>
        <v>28</v>
      </c>
      <c r="C813" s="27" t="n">
        <f aca="false">B813-((RATES!H813-73)/10)</f>
        <v>27.8</v>
      </c>
      <c r="D813" s="27" t="n">
        <f aca="false">VLOOKUP(C813,'ST - MASSE CORPORELLE'!$A$3:$B$69,2)</f>
        <v>72</v>
      </c>
    </row>
    <row r="814" customFormat="false" ht="13" hidden="false" customHeight="true" outlineLevel="0" collapsed="false">
      <c r="A814" s="17" t="s">
        <v>3684</v>
      </c>
      <c r="B814" s="50" t="n">
        <f aca="false">(RATES!I814/RATES!H814)*10</f>
        <v>27.1830985915493</v>
      </c>
      <c r="C814" s="27" t="n">
        <f aca="false">B814-((RATES!H814-73)/10)</f>
        <v>27.3830985915493</v>
      </c>
      <c r="D814" s="27" t="n">
        <f aca="false">VLOOKUP(C814,'ST - MASSE CORPORELLE'!$A$3:$B$69,2)</f>
        <v>66</v>
      </c>
    </row>
    <row r="815" customFormat="false" ht="13" hidden="false" customHeight="true" outlineLevel="0" collapsed="false">
      <c r="A815" s="17" t="s">
        <v>3689</v>
      </c>
      <c r="B815" s="50" t="n">
        <f aca="false">(RATES!I815/RATES!H815)*10</f>
        <v>26.4285714285714</v>
      </c>
      <c r="C815" s="27" t="n">
        <f aca="false">B815-((RATES!H815-73)/10)</f>
        <v>26.7285714285714</v>
      </c>
      <c r="D815" s="27" t="n">
        <f aca="false">VLOOKUP(C815,'ST - MASSE CORPORELLE'!$A$3:$B$69,2)</f>
        <v>58</v>
      </c>
    </row>
    <row r="816" customFormat="false" ht="13" hidden="false" customHeight="true" outlineLevel="0" collapsed="false">
      <c r="A816" s="17" t="s">
        <v>3694</v>
      </c>
      <c r="B816" s="50" t="n">
        <f aca="false">(RATES!I816/RATES!H816)*10</f>
        <v>27.7777777777778</v>
      </c>
      <c r="C816" s="27" t="n">
        <f aca="false">B816-((RATES!H816-73)/10)</f>
        <v>27.8777777777778</v>
      </c>
      <c r="D816" s="27" t="n">
        <f aca="false">VLOOKUP(C816,'ST - MASSE CORPORELLE'!$A$3:$B$69,2)</f>
        <v>73</v>
      </c>
    </row>
    <row r="817" customFormat="false" ht="13" hidden="false" customHeight="true" outlineLevel="0" collapsed="false">
      <c r="A817" s="17" t="s">
        <v>3699</v>
      </c>
      <c r="B817" s="50" t="n">
        <f aca="false">(RATES!I817/RATES!H817)*10</f>
        <v>26.9565217391304</v>
      </c>
      <c r="C817" s="27" t="n">
        <f aca="false">B817-((RATES!H817-73)/10)</f>
        <v>27.3565217391304</v>
      </c>
      <c r="D817" s="27" t="n">
        <f aca="false">VLOOKUP(C817,'ST - MASSE CORPORELLE'!$A$3:$B$69,2)</f>
        <v>66</v>
      </c>
    </row>
    <row r="818" customFormat="false" ht="13" hidden="false" customHeight="true" outlineLevel="0" collapsed="false">
      <c r="A818" s="17" t="s">
        <v>3703</v>
      </c>
      <c r="B818" s="50" t="n">
        <f aca="false">(RATES!I818/RATES!H818)*10</f>
        <v>26.1971830985915</v>
      </c>
      <c r="C818" s="27" t="n">
        <f aca="false">B818-((RATES!H818-73)/10)</f>
        <v>26.3971830985915</v>
      </c>
      <c r="D818" s="27" t="n">
        <f aca="false">VLOOKUP(C818,'ST - MASSE CORPORELLE'!$A$3:$B$69,2)</f>
        <v>54</v>
      </c>
    </row>
    <row r="819" customFormat="false" ht="13" hidden="false" customHeight="true" outlineLevel="0" collapsed="false">
      <c r="A819" s="17" t="s">
        <v>3708</v>
      </c>
      <c r="B819" s="50" t="n">
        <f aca="false">(RATES!I819/RATES!H819)*10</f>
        <v>26.056338028169</v>
      </c>
      <c r="C819" s="27" t="n">
        <f aca="false">B819-((RATES!H819-73)/10)</f>
        <v>26.256338028169</v>
      </c>
      <c r="D819" s="27" t="n">
        <f aca="false">VLOOKUP(C819,'ST - MASSE CORPORELLE'!$A$3:$B$69,2)</f>
        <v>52</v>
      </c>
    </row>
    <row r="820" customFormat="false" ht="13" hidden="false" customHeight="true" outlineLevel="0" collapsed="false">
      <c r="A820" s="17" t="s">
        <v>3712</v>
      </c>
      <c r="B820" s="50" t="n">
        <f aca="false">(RATES!I820/RATES!H820)*10</f>
        <v>28.8888888888889</v>
      </c>
      <c r="C820" s="27" t="n">
        <f aca="false">B820-((RATES!H820-73)/10)</f>
        <v>28.9888888888889</v>
      </c>
      <c r="D820" s="27" t="n">
        <f aca="false">VLOOKUP(C820,'ST - MASSE CORPORELLE'!$A$3:$B$69,2)</f>
        <v>86</v>
      </c>
    </row>
    <row r="821" customFormat="false" ht="13" hidden="false" customHeight="true" outlineLevel="0" collapsed="false">
      <c r="A821" s="17" t="s">
        <v>3716</v>
      </c>
      <c r="B821" s="50" t="n">
        <f aca="false">(RATES!I821/RATES!H821)*10</f>
        <v>27.7027027027027</v>
      </c>
      <c r="C821" s="27" t="n">
        <f aca="false">B821-((RATES!H821-73)/10)</f>
        <v>27.6027027027027</v>
      </c>
      <c r="D821" s="27" t="n">
        <f aca="false">VLOOKUP(C821,'ST - MASSE CORPORELLE'!$A$3:$B$69,2)</f>
        <v>70</v>
      </c>
    </row>
    <row r="822" customFormat="false" ht="13" hidden="false" customHeight="true" outlineLevel="0" collapsed="false">
      <c r="A822" s="17" t="s">
        <v>3719</v>
      </c>
      <c r="B822" s="50" t="n">
        <f aca="false">(RATES!I822/RATES!H822)*10</f>
        <v>25</v>
      </c>
      <c r="C822" s="27" t="n">
        <f aca="false">B822-((RATES!H822-73)/10)</f>
        <v>25.3</v>
      </c>
      <c r="D822" s="27" t="n">
        <f aca="false">VLOOKUP(C822,'ST - MASSE CORPORELLE'!$A$3:$B$69,2)</f>
        <v>42</v>
      </c>
    </row>
    <row r="823" customFormat="false" ht="13" hidden="false" customHeight="true" outlineLevel="0" collapsed="false">
      <c r="A823" s="17" t="s">
        <v>3723</v>
      </c>
      <c r="B823" s="50" t="n">
        <f aca="false">(RATES!I823/RATES!H823)*10</f>
        <v>24.1333333333333</v>
      </c>
      <c r="C823" s="27" t="n">
        <f aca="false">B823-((RATES!H823-73)/10)</f>
        <v>23.9333333333333</v>
      </c>
      <c r="D823" s="27" t="n">
        <f aca="false">VLOOKUP(C823,'ST - MASSE CORPORELLE'!$A$3:$B$69,2)</f>
        <v>35</v>
      </c>
    </row>
    <row r="824" customFormat="false" ht="13" hidden="false" customHeight="true" outlineLevel="0" collapsed="false">
      <c r="A824" s="17" t="s">
        <v>3726</v>
      </c>
      <c r="B824" s="50" t="n">
        <f aca="false">(RATES!I824/RATES!H824)*10</f>
        <v>25</v>
      </c>
      <c r="C824" s="27" t="n">
        <f aca="false">B824-((RATES!H824-73)/10)</f>
        <v>24.9</v>
      </c>
      <c r="D824" s="27" t="n">
        <f aca="false">VLOOKUP(C824,'ST - MASSE CORPORELLE'!$A$3:$B$69,2)</f>
        <v>39</v>
      </c>
    </row>
    <row r="825" customFormat="false" ht="13" hidden="false" customHeight="true" outlineLevel="0" collapsed="false">
      <c r="A825" s="17" t="s">
        <v>3729</v>
      </c>
      <c r="B825" s="50" t="n">
        <f aca="false">(RATES!I825/RATES!H825)*10</f>
        <v>25.1351351351351</v>
      </c>
      <c r="C825" s="27" t="n">
        <f aca="false">B825-((RATES!H825-73)/10)</f>
        <v>25.0351351351351</v>
      </c>
      <c r="D825" s="27" t="n">
        <f aca="false">VLOOKUP(C825,'ST - MASSE CORPORELLE'!$A$3:$B$69,2)</f>
        <v>40</v>
      </c>
    </row>
    <row r="826" customFormat="false" ht="13" hidden="false" customHeight="true" outlineLevel="0" collapsed="false">
      <c r="A826" s="17" t="s">
        <v>3732</v>
      </c>
      <c r="B826" s="50" t="n">
        <f aca="false">(RATES!I826/RATES!H826)*10</f>
        <v>27.4647887323944</v>
      </c>
      <c r="C826" s="27" t="n">
        <f aca="false">B826-((RATES!H826-73)/10)</f>
        <v>27.6647887323944</v>
      </c>
      <c r="D826" s="27" t="n">
        <f aca="false">VLOOKUP(C826,'ST - MASSE CORPORELLE'!$A$3:$B$69,2)</f>
        <v>70</v>
      </c>
    </row>
    <row r="827" customFormat="false" ht="13" hidden="false" customHeight="true" outlineLevel="0" collapsed="false">
      <c r="A827" s="17" t="s">
        <v>3736</v>
      </c>
      <c r="B827" s="50" t="n">
        <f aca="false">(RATES!I827/RATES!H827)*10</f>
        <v>28.0821917808219</v>
      </c>
      <c r="C827" s="27" t="n">
        <f aca="false">B827-((RATES!H827-73)/10)</f>
        <v>28.0821917808219</v>
      </c>
      <c r="D827" s="27" t="n">
        <f aca="false">VLOOKUP(C827,'ST - MASSE CORPORELLE'!$A$3:$B$69,2)</f>
        <v>76</v>
      </c>
    </row>
    <row r="828" customFormat="false" ht="13" hidden="false" customHeight="true" outlineLevel="0" collapsed="false">
      <c r="A828" s="17" t="s">
        <v>3740</v>
      </c>
      <c r="B828" s="50" t="n">
        <f aca="false">(RATES!I828/RATES!H828)*10</f>
        <v>25.7142857142857</v>
      </c>
      <c r="C828" s="27" t="n">
        <f aca="false">B828-((RATES!H828-73)/10)</f>
        <v>26.0142857142857</v>
      </c>
      <c r="D828" s="27" t="n">
        <f aca="false">VLOOKUP(C828,'ST - MASSE CORPORELLE'!$A$3:$B$69,2)</f>
        <v>49</v>
      </c>
    </row>
    <row r="829" customFormat="false" ht="13" hidden="false" customHeight="true" outlineLevel="0" collapsed="false">
      <c r="A829" s="17" t="s">
        <v>3742</v>
      </c>
      <c r="B829" s="50" t="n">
        <f aca="false">(RATES!I829/RATES!H829)*10</f>
        <v>25.4054054054054</v>
      </c>
      <c r="C829" s="27" t="n">
        <f aca="false">B829-((RATES!H829-73)/10)</f>
        <v>25.3054054054054</v>
      </c>
      <c r="D829" s="27" t="n">
        <f aca="false">VLOOKUP(C829,'ST - MASSE CORPORELLE'!$A$3:$B$69,2)</f>
        <v>42</v>
      </c>
    </row>
    <row r="830" customFormat="false" ht="13" hidden="false" customHeight="true" outlineLevel="0" collapsed="false">
      <c r="A830" s="17" t="s">
        <v>3744</v>
      </c>
      <c r="B830" s="50" t="n">
        <f aca="false">(RATES!I830/RATES!H830)*10</f>
        <v>28.6666666666667</v>
      </c>
      <c r="C830" s="27" t="n">
        <f aca="false">B830-((RATES!H830-73)/10)</f>
        <v>28.4666666666667</v>
      </c>
      <c r="D830" s="27" t="n">
        <f aca="false">VLOOKUP(C830,'ST - MASSE CORPORELLE'!$A$3:$B$69,2)</f>
        <v>82</v>
      </c>
    </row>
    <row r="831" customFormat="false" ht="13" hidden="false" customHeight="true" outlineLevel="0" collapsed="false">
      <c r="A831" s="17" t="s">
        <v>3748</v>
      </c>
      <c r="B831" s="50" t="n">
        <f aca="false">(RATES!I831/RATES!H831)*10</f>
        <v>27.1428571428571</v>
      </c>
      <c r="C831" s="27" t="n">
        <f aca="false">B831-((RATES!H831-73)/10)</f>
        <v>27.4428571428571</v>
      </c>
      <c r="D831" s="27" t="n">
        <f aca="false">VLOOKUP(C831,'ST - MASSE CORPORELLE'!$A$3:$B$69,2)</f>
        <v>67</v>
      </c>
    </row>
    <row r="832" customFormat="false" ht="13" hidden="false" customHeight="true" outlineLevel="0" collapsed="false">
      <c r="A832" s="17" t="s">
        <v>3751</v>
      </c>
      <c r="B832" s="50" t="n">
        <f aca="false">(RATES!I832/RATES!H832)*10</f>
        <v>23.972602739726</v>
      </c>
      <c r="C832" s="27" t="n">
        <f aca="false">B832-((RATES!H832-73)/10)</f>
        <v>23.972602739726</v>
      </c>
      <c r="D832" s="27" t="n">
        <f aca="false">VLOOKUP(C832,'ST - MASSE CORPORELLE'!$A$3:$B$69,2)</f>
        <v>35</v>
      </c>
    </row>
    <row r="833" customFormat="false" ht="13" hidden="false" customHeight="true" outlineLevel="0" collapsed="false">
      <c r="A833" s="17" t="s">
        <v>3756</v>
      </c>
      <c r="B833" s="50" t="n">
        <f aca="false">(RATES!I833/RATES!H833)*10</f>
        <v>26.8918918918919</v>
      </c>
      <c r="C833" s="27" t="n">
        <f aca="false">B833-((RATES!H833-73)/10)</f>
        <v>26.7918918918919</v>
      </c>
      <c r="D833" s="27" t="n">
        <f aca="false">VLOOKUP(C833,'ST - MASSE CORPORELLE'!$A$3:$B$69,2)</f>
        <v>59</v>
      </c>
    </row>
    <row r="834" customFormat="false" ht="13" hidden="false" customHeight="true" outlineLevel="0" collapsed="false">
      <c r="A834" s="17" t="s">
        <v>3760</v>
      </c>
      <c r="B834" s="50" t="n">
        <f aca="false">(RATES!I834/RATES!H834)*10</f>
        <v>25.9154929577465</v>
      </c>
      <c r="C834" s="27" t="n">
        <f aca="false">B834-((RATES!H834-73)/10)</f>
        <v>26.1154929577465</v>
      </c>
      <c r="D834" s="27" t="n">
        <f aca="false">VLOOKUP(C834,'ST - MASSE CORPORELLE'!$A$3:$B$69,2)</f>
        <v>50</v>
      </c>
    </row>
    <row r="835" customFormat="false" ht="13" hidden="false" customHeight="true" outlineLevel="0" collapsed="false">
      <c r="A835" s="17" t="s">
        <v>3764</v>
      </c>
      <c r="B835" s="50" t="n">
        <f aca="false">(RATES!I835/RATES!H835)*10</f>
        <v>26.3888888888889</v>
      </c>
      <c r="C835" s="27" t="n">
        <f aca="false">B835-((RATES!H835-73)/10)</f>
        <v>26.4888888888889</v>
      </c>
      <c r="D835" s="27" t="n">
        <f aca="false">VLOOKUP(C835,'ST - MASSE CORPORELLE'!$A$3:$B$69,2)</f>
        <v>55</v>
      </c>
    </row>
    <row r="836" customFormat="false" ht="13" hidden="false" customHeight="true" outlineLevel="0" collapsed="false">
      <c r="A836" s="17" t="s">
        <v>3768</v>
      </c>
      <c r="B836" s="50" t="n">
        <f aca="false">(RATES!I836/RATES!H836)*10</f>
        <v>27.2602739726027</v>
      </c>
      <c r="C836" s="27" t="n">
        <f aca="false">B836-((RATES!H836-73)/10)</f>
        <v>27.2602739726027</v>
      </c>
      <c r="D836" s="27" t="n">
        <f aca="false">VLOOKUP(C836,'ST - MASSE CORPORELLE'!$A$3:$B$69,2)</f>
        <v>65</v>
      </c>
    </row>
    <row r="837" customFormat="false" ht="13" hidden="false" customHeight="true" outlineLevel="0" collapsed="false">
      <c r="A837" s="17" t="s">
        <v>3771</v>
      </c>
      <c r="B837" s="50" t="n">
        <f aca="false">(RATES!I837/RATES!H837)*10</f>
        <v>23.3333333333333</v>
      </c>
      <c r="C837" s="27" t="n">
        <f aca="false">B837-((RATES!H837-73)/10)</f>
        <v>23.7333333333333</v>
      </c>
      <c r="D837" s="27" t="n">
        <f aca="false">VLOOKUP(C837,'ST - MASSE CORPORELLE'!$A$3:$B$69,2)</f>
        <v>35</v>
      </c>
    </row>
    <row r="838" customFormat="false" ht="13" hidden="false" customHeight="true" outlineLevel="0" collapsed="false">
      <c r="A838" s="17" t="s">
        <v>3774</v>
      </c>
      <c r="B838" s="50" t="n">
        <f aca="false">(RATES!I838/RATES!H838)*10</f>
        <v>27.012987012987</v>
      </c>
      <c r="C838" s="27" t="n">
        <f aca="false">B838-((RATES!H838-73)/10)</f>
        <v>26.612987012987</v>
      </c>
      <c r="D838" s="27" t="n">
        <f aca="false">VLOOKUP(C838,'ST - MASSE CORPORELLE'!$A$3:$B$69,2)</f>
        <v>57</v>
      </c>
    </row>
    <row r="839" customFormat="false" ht="13" hidden="false" customHeight="true" outlineLevel="0" collapsed="false">
      <c r="A839" s="17" t="s">
        <v>3777</v>
      </c>
      <c r="B839" s="50" t="n">
        <f aca="false">(RATES!I839/RATES!H839)*10</f>
        <v>26.9117647058824</v>
      </c>
      <c r="C839" s="27" t="n">
        <f aca="false">B839-((RATES!H839-73)/10)</f>
        <v>27.4117647058824</v>
      </c>
      <c r="D839" s="27" t="n">
        <f aca="false">VLOOKUP(C839,'ST - MASSE CORPORELLE'!$A$3:$B$69,2)</f>
        <v>67</v>
      </c>
    </row>
    <row r="840" customFormat="false" ht="13" hidden="false" customHeight="true" outlineLevel="0" collapsed="false">
      <c r="A840" s="17" t="s">
        <v>3780</v>
      </c>
      <c r="B840" s="50" t="n">
        <f aca="false">(RATES!I840/RATES!H840)*10</f>
        <v>27.2857142857143</v>
      </c>
      <c r="C840" s="27" t="n">
        <f aca="false">B840-((RATES!H840-73)/10)</f>
        <v>27.5857142857143</v>
      </c>
      <c r="D840" s="27" t="n">
        <f aca="false">VLOOKUP(C840,'ST - MASSE CORPORELLE'!$A$3:$B$69,2)</f>
        <v>69</v>
      </c>
    </row>
    <row r="841" customFormat="false" ht="13" hidden="false" customHeight="true" outlineLevel="0" collapsed="false">
      <c r="A841" s="17" t="s">
        <v>3785</v>
      </c>
      <c r="B841" s="50" t="n">
        <f aca="false">(RATES!I841/RATES!H841)*10</f>
        <v>28.625</v>
      </c>
      <c r="C841" s="27" t="n">
        <f aca="false">B841-((RATES!H841-73)/10)</f>
        <v>27.925</v>
      </c>
      <c r="D841" s="27" t="n">
        <f aca="false">VLOOKUP(C841,'ST - MASSE CORPORELLE'!$A$3:$B$69,2)</f>
        <v>74</v>
      </c>
    </row>
    <row r="842" customFormat="false" ht="13" hidden="false" customHeight="true" outlineLevel="0" collapsed="false">
      <c r="A842" s="17" t="s">
        <v>3788</v>
      </c>
      <c r="B842" s="50" t="n">
        <f aca="false">(RATES!I842/RATES!H842)*10</f>
        <v>27.027027027027</v>
      </c>
      <c r="C842" s="27" t="n">
        <f aca="false">B842-((RATES!H842-73)/10)</f>
        <v>26.927027027027</v>
      </c>
      <c r="D842" s="27" t="n">
        <f aca="false">VLOOKUP(C842,'ST - MASSE CORPORELLE'!$A$3:$B$69,2)</f>
        <v>61</v>
      </c>
    </row>
    <row r="843" customFormat="false" ht="13" hidden="false" customHeight="true" outlineLevel="0" collapsed="false">
      <c r="A843" s="17" t="s">
        <v>3791</v>
      </c>
      <c r="B843" s="50" t="n">
        <f aca="false">(RATES!I843/RATES!H843)*10</f>
        <v>27.5342465753425</v>
      </c>
      <c r="C843" s="27" t="n">
        <f aca="false">B843-((RATES!H843-73)/10)</f>
        <v>27.5342465753425</v>
      </c>
      <c r="D843" s="27" t="n">
        <f aca="false">VLOOKUP(C843,'ST - MASSE CORPORELLE'!$A$3:$B$69,2)</f>
        <v>69</v>
      </c>
    </row>
    <row r="844" customFormat="false" ht="13" hidden="false" customHeight="true" outlineLevel="0" collapsed="false">
      <c r="A844" s="17" t="s">
        <v>3794</v>
      </c>
      <c r="B844" s="50" t="n">
        <f aca="false">(RATES!I844/RATES!H844)*10</f>
        <v>27.3611111111111</v>
      </c>
      <c r="C844" s="27" t="n">
        <f aca="false">B844-((RATES!H844-73)/10)</f>
        <v>27.4611111111111</v>
      </c>
      <c r="D844" s="27" t="n">
        <f aca="false">VLOOKUP(C844,'ST - MASSE CORPORELLE'!$A$3:$B$69,2)</f>
        <v>68</v>
      </c>
    </row>
    <row r="845" customFormat="false" ht="13" hidden="false" customHeight="true" outlineLevel="0" collapsed="false">
      <c r="A845" s="17" t="s">
        <v>3797</v>
      </c>
      <c r="B845" s="50" t="n">
        <f aca="false">(RATES!I845/RATES!H845)*10</f>
        <v>27.4647887323944</v>
      </c>
      <c r="C845" s="27" t="n">
        <f aca="false">B845-((RATES!H845-73)/10)</f>
        <v>27.6647887323944</v>
      </c>
      <c r="D845" s="27" t="n">
        <f aca="false">VLOOKUP(C845,'ST - MASSE CORPORELLE'!$A$3:$B$69,2)</f>
        <v>70</v>
      </c>
    </row>
    <row r="846" customFormat="false" ht="13" hidden="false" customHeight="true" outlineLevel="0" collapsed="false">
      <c r="A846" s="17" t="s">
        <v>3801</v>
      </c>
      <c r="B846" s="50" t="n">
        <f aca="false">(RATES!I846/RATES!H846)*10</f>
        <v>27.1428571428571</v>
      </c>
      <c r="C846" s="27" t="n">
        <f aca="false">B846-((RATES!H846-73)/10)</f>
        <v>27.4428571428571</v>
      </c>
      <c r="D846" s="27" t="n">
        <f aca="false">VLOOKUP(C846,'ST - MASSE CORPORELLE'!$A$3:$B$69,2)</f>
        <v>67</v>
      </c>
    </row>
    <row r="847" customFormat="false" ht="13" hidden="false" customHeight="true" outlineLevel="0" collapsed="false">
      <c r="A847" s="17" t="s">
        <v>3804</v>
      </c>
      <c r="B847" s="50" t="n">
        <f aca="false">(RATES!I847/RATES!H847)*10</f>
        <v>26.9014084507042</v>
      </c>
      <c r="C847" s="27" t="n">
        <f aca="false">B847-((RATES!H847-73)/10)</f>
        <v>27.1014084507042</v>
      </c>
      <c r="D847" s="27" t="n">
        <f aca="false">VLOOKUP(C847,'ST - MASSE CORPORELLE'!$A$3:$B$69,2)</f>
        <v>63</v>
      </c>
    </row>
    <row r="848" customFormat="false" ht="13" hidden="false" customHeight="true" outlineLevel="0" collapsed="false">
      <c r="A848" s="17" t="s">
        <v>3808</v>
      </c>
      <c r="B848" s="50" t="n">
        <f aca="false">(RATES!I848/RATES!H848)*10</f>
        <v>25.9722222222222</v>
      </c>
      <c r="C848" s="27" t="n">
        <f aca="false">B848-((RATES!H848-73)/10)</f>
        <v>26.0722222222222</v>
      </c>
      <c r="D848" s="27" t="n">
        <f aca="false">VLOOKUP(C848,'ST - MASSE CORPORELLE'!$A$3:$B$69,2)</f>
        <v>50</v>
      </c>
    </row>
    <row r="849" customFormat="false" ht="13" hidden="false" customHeight="true" outlineLevel="0" collapsed="false">
      <c r="A849" s="17" t="s">
        <v>3813</v>
      </c>
      <c r="B849" s="50" t="n">
        <f aca="false">(RATES!I849/RATES!H849)*10</f>
        <v>30.6849315068493</v>
      </c>
      <c r="C849" s="27" t="n">
        <f aca="false">B849-((RATES!H849-73)/10)</f>
        <v>30.6849315068493</v>
      </c>
      <c r="D849" s="27" t="n">
        <f aca="false">VLOOKUP(C849,'ST - MASSE CORPORELLE'!$A$3:$B$69,2)</f>
        <v>95</v>
      </c>
    </row>
    <row r="850" customFormat="false" ht="13" hidden="false" customHeight="true" outlineLevel="0" collapsed="false">
      <c r="A850" s="17" t="s">
        <v>3817</v>
      </c>
      <c r="B850" s="50" t="n">
        <f aca="false">(RATES!I850/RATES!H850)*10</f>
        <v>27.2222222222222</v>
      </c>
      <c r="C850" s="27" t="n">
        <f aca="false">B850-((RATES!H850-73)/10)</f>
        <v>27.3222222222222</v>
      </c>
      <c r="D850" s="27" t="n">
        <f aca="false">VLOOKUP(C850,'ST - MASSE CORPORELLE'!$A$3:$B$69,2)</f>
        <v>66</v>
      </c>
    </row>
    <row r="851" customFormat="false" ht="13" hidden="false" customHeight="true" outlineLevel="0" collapsed="false">
      <c r="A851" s="17" t="s">
        <v>3823</v>
      </c>
      <c r="B851" s="50" t="n">
        <f aca="false">(RATES!I851/RATES!H851)*10</f>
        <v>24.6478873239437</v>
      </c>
      <c r="C851" s="27" t="n">
        <f aca="false">B851-((RATES!H851-73)/10)</f>
        <v>24.8478873239437</v>
      </c>
      <c r="D851" s="27" t="n">
        <f aca="false">VLOOKUP(C851,'ST - MASSE CORPORELLE'!$A$3:$B$69,2)</f>
        <v>39</v>
      </c>
    </row>
    <row r="852" customFormat="false" ht="13" hidden="false" customHeight="true" outlineLevel="0" collapsed="false">
      <c r="A852" s="17" t="s">
        <v>3827</v>
      </c>
      <c r="B852" s="50" t="n">
        <f aca="false">(RATES!I852/RATES!H852)*10</f>
        <v>27.7922077922078</v>
      </c>
      <c r="C852" s="27" t="n">
        <f aca="false">B852-((RATES!H852-73)/10)</f>
        <v>27.3922077922078</v>
      </c>
      <c r="D852" s="27" t="n">
        <f aca="false">VLOOKUP(C852,'ST - MASSE CORPORELLE'!$A$3:$B$69,2)</f>
        <v>67</v>
      </c>
    </row>
    <row r="853" customFormat="false" ht="13" hidden="false" customHeight="true" outlineLevel="0" collapsed="false">
      <c r="A853" s="17" t="s">
        <v>3830</v>
      </c>
      <c r="B853" s="50" t="n">
        <f aca="false">(RATES!I853/RATES!H853)*10</f>
        <v>28.5897435897436</v>
      </c>
      <c r="C853" s="27" t="n">
        <f aca="false">B853-((RATES!H853-73)/10)</f>
        <v>28.0897435897436</v>
      </c>
      <c r="D853" s="27" t="n">
        <f aca="false">VLOOKUP(C853,'ST - MASSE CORPORELLE'!$A$3:$B$69,2)</f>
        <v>76</v>
      </c>
    </row>
    <row r="854" customFormat="false" ht="13" hidden="false" customHeight="true" outlineLevel="0" collapsed="false">
      <c r="A854" s="17" t="s">
        <v>3834</v>
      </c>
      <c r="B854" s="50" t="n">
        <f aca="false">(RATES!I854/RATES!H854)*10</f>
        <v>26.6666666666667</v>
      </c>
      <c r="C854" s="27" t="n">
        <f aca="false">B854-((RATES!H854-73)/10)</f>
        <v>27.0666666666667</v>
      </c>
      <c r="D854" s="27" t="n">
        <f aca="false">VLOOKUP(C854,'ST - MASSE CORPORELLE'!$A$3:$B$69,2)</f>
        <v>63</v>
      </c>
    </row>
    <row r="855" customFormat="false" ht="13" hidden="false" customHeight="true" outlineLevel="0" collapsed="false">
      <c r="A855" s="17" t="s">
        <v>3839</v>
      </c>
      <c r="B855" s="50" t="n">
        <f aca="false">(RATES!I855/RATES!H855)*10</f>
        <v>27.027027027027</v>
      </c>
      <c r="C855" s="27" t="n">
        <f aca="false">B855-((RATES!H855-73)/10)</f>
        <v>26.927027027027</v>
      </c>
      <c r="D855" s="27" t="n">
        <f aca="false">VLOOKUP(C855,'ST - MASSE CORPORELLE'!$A$3:$B$69,2)</f>
        <v>61</v>
      </c>
    </row>
    <row r="856" customFormat="false" ht="13" hidden="false" customHeight="true" outlineLevel="0" collapsed="false">
      <c r="A856" s="17" t="s">
        <v>3842</v>
      </c>
      <c r="B856" s="50" t="n">
        <f aca="false">(RATES!I856/RATES!H856)*10</f>
        <v>26.0869565217391</v>
      </c>
      <c r="C856" s="27" t="n">
        <f aca="false">B856-((RATES!H856-73)/10)</f>
        <v>26.4869565217391</v>
      </c>
      <c r="D856" s="27" t="n">
        <f aca="false">VLOOKUP(C856,'ST - MASSE CORPORELLE'!$A$3:$B$69,2)</f>
        <v>55</v>
      </c>
    </row>
    <row r="857" customFormat="false" ht="13" hidden="false" customHeight="true" outlineLevel="0" collapsed="false">
      <c r="A857" s="17" t="s">
        <v>3846</v>
      </c>
      <c r="B857" s="50" t="n">
        <f aca="false">(RATES!I857/RATES!H857)*10</f>
        <v>28.1944444444444</v>
      </c>
      <c r="C857" s="27" t="n">
        <f aca="false">B857-((RATES!H857-73)/10)</f>
        <v>28.2944444444445</v>
      </c>
      <c r="D857" s="27" t="n">
        <f aca="false">VLOOKUP(C857,'ST - MASSE CORPORELLE'!$A$3:$B$69,2)</f>
        <v>79</v>
      </c>
    </row>
    <row r="858" customFormat="false" ht="13" hidden="false" customHeight="true" outlineLevel="0" collapsed="false">
      <c r="A858" s="17" t="s">
        <v>3850</v>
      </c>
      <c r="B858" s="50" t="n">
        <f aca="false">(RATES!I858/RATES!H858)*10</f>
        <v>26</v>
      </c>
      <c r="C858" s="27" t="n">
        <f aca="false">B858-((RATES!H858-73)/10)</f>
        <v>26.3</v>
      </c>
      <c r="D858" s="27" t="n">
        <f aca="false">VLOOKUP(C858,'ST - MASSE CORPORELLE'!$A$3:$B$69,2)</f>
        <v>53</v>
      </c>
    </row>
    <row r="859" customFormat="false" ht="13" hidden="false" customHeight="true" outlineLevel="0" collapsed="false">
      <c r="A859" s="17" t="s">
        <v>3855</v>
      </c>
      <c r="B859" s="50" t="n">
        <f aca="false">(RATES!I859/RATES!H859)*10</f>
        <v>27.4647887323944</v>
      </c>
      <c r="C859" s="27" t="n">
        <f aca="false">B859-((RATES!H859-73)/10)</f>
        <v>27.6647887323944</v>
      </c>
      <c r="D859" s="27" t="n">
        <f aca="false">VLOOKUP(C859,'ST - MASSE CORPORELLE'!$A$3:$B$69,2)</f>
        <v>70</v>
      </c>
    </row>
    <row r="860" customFormat="false" ht="13" hidden="false" customHeight="true" outlineLevel="0" collapsed="false">
      <c r="A860" s="17" t="s">
        <v>3859</v>
      </c>
      <c r="B860" s="50" t="n">
        <f aca="false">(RATES!I860/RATES!H860)*10</f>
        <v>25.0724637681159</v>
      </c>
      <c r="C860" s="27" t="n">
        <f aca="false">B860-((RATES!H860-73)/10)</f>
        <v>25.4724637681159</v>
      </c>
      <c r="D860" s="27" t="n">
        <f aca="false">VLOOKUP(C860,'ST - MASSE CORPORELLE'!$A$3:$B$69,2)</f>
        <v>44</v>
      </c>
    </row>
    <row r="861" customFormat="false" ht="13" hidden="false" customHeight="true" outlineLevel="0" collapsed="false">
      <c r="A861" s="17" t="s">
        <v>3864</v>
      </c>
      <c r="B861" s="50" t="n">
        <f aca="false">(RATES!I861/RATES!H861)*10</f>
        <v>26.2857142857143</v>
      </c>
      <c r="C861" s="27" t="n">
        <f aca="false">B861-((RATES!H861-73)/10)</f>
        <v>26.5857142857143</v>
      </c>
      <c r="D861" s="27" t="n">
        <f aca="false">VLOOKUP(C861,'ST - MASSE CORPORELLE'!$A$3:$B$69,2)</f>
        <v>56</v>
      </c>
    </row>
    <row r="862" customFormat="false" ht="13" hidden="false" customHeight="true" outlineLevel="0" collapsed="false">
      <c r="A862" s="17" t="s">
        <v>3868</v>
      </c>
      <c r="B862" s="50" t="n">
        <f aca="false">(RATES!I862/RATES!H862)*10</f>
        <v>31.25</v>
      </c>
      <c r="C862" s="27" t="n">
        <f aca="false">B862-((RATES!H862-73)/10)</f>
        <v>31.35</v>
      </c>
      <c r="D862" s="27" t="n">
        <f aca="false">VLOOKUP(C862,'ST - MASSE CORPORELLE'!$A$3:$B$69,2)</f>
        <v>97</v>
      </c>
    </row>
    <row r="863" customFormat="false" ht="13" hidden="false" customHeight="true" outlineLevel="0" collapsed="false">
      <c r="A863" s="17" t="s">
        <v>3872</v>
      </c>
      <c r="B863" s="50" t="n">
        <f aca="false">(RATES!I863/RATES!H863)*10</f>
        <v>26.2162162162162</v>
      </c>
      <c r="C863" s="27" t="n">
        <f aca="false">B863-((RATES!H863-73)/10)</f>
        <v>26.1162162162162</v>
      </c>
      <c r="D863" s="27" t="n">
        <f aca="false">VLOOKUP(C863,'ST - MASSE CORPORELLE'!$A$3:$B$69,2)</f>
        <v>50</v>
      </c>
    </row>
    <row r="864" customFormat="false" ht="13" hidden="false" customHeight="true" outlineLevel="0" collapsed="false">
      <c r="A864" s="17" t="s">
        <v>3877</v>
      </c>
      <c r="B864" s="50" t="n">
        <f aca="false">(RATES!I864/RATES!H864)*10</f>
        <v>25.3521126760563</v>
      </c>
      <c r="C864" s="27" t="n">
        <f aca="false">B864-((RATES!H864-73)/10)</f>
        <v>25.5521126760563</v>
      </c>
      <c r="D864" s="27" t="n">
        <f aca="false">VLOOKUP(C864,'ST - MASSE CORPORELLE'!$A$3:$B$69,2)</f>
        <v>45</v>
      </c>
    </row>
    <row r="865" customFormat="false" ht="13" hidden="false" customHeight="true" outlineLevel="0" collapsed="false">
      <c r="A865" s="17" t="s">
        <v>3881</v>
      </c>
      <c r="B865" s="50" t="n">
        <f aca="false">(RATES!I865/RATES!H865)*10</f>
        <v>26.1643835616438</v>
      </c>
      <c r="C865" s="27" t="n">
        <f aca="false">B865-((RATES!H865-73)/10)</f>
        <v>26.1643835616438</v>
      </c>
      <c r="D865" s="27" t="n">
        <f aca="false">VLOOKUP(C865,'ST - MASSE CORPORELLE'!$A$3:$B$69,2)</f>
        <v>51</v>
      </c>
    </row>
    <row r="866" customFormat="false" ht="13" hidden="false" customHeight="true" outlineLevel="0" collapsed="false">
      <c r="A866" s="17" t="s">
        <v>3885</v>
      </c>
      <c r="B866" s="50" t="n">
        <f aca="false">(RATES!I866/RATES!H866)*10</f>
        <v>25.6756756756757</v>
      </c>
      <c r="C866" s="27" t="n">
        <f aca="false">B866-((RATES!H866-73)/10)</f>
        <v>25.5756756756757</v>
      </c>
      <c r="D866" s="27" t="n">
        <f aca="false">VLOOKUP(C866,'ST - MASSE CORPORELLE'!$A$3:$B$69,2)</f>
        <v>45</v>
      </c>
    </row>
    <row r="867" customFormat="false" ht="13" hidden="false" customHeight="true" outlineLevel="0" collapsed="false">
      <c r="A867" s="17" t="s">
        <v>3888</v>
      </c>
      <c r="B867" s="50" t="n">
        <f aca="false">(RATES!I867/RATES!H867)*10</f>
        <v>25</v>
      </c>
      <c r="C867" s="27" t="n">
        <f aca="false">B867-((RATES!H867-73)/10)</f>
        <v>24.9</v>
      </c>
      <c r="D867" s="27" t="n">
        <f aca="false">VLOOKUP(C867,'ST - MASSE CORPORELLE'!$A$3:$B$69,2)</f>
        <v>39</v>
      </c>
    </row>
    <row r="868" customFormat="false" ht="13" hidden="false" customHeight="true" outlineLevel="0" collapsed="false">
      <c r="A868" s="17" t="s">
        <v>3893</v>
      </c>
      <c r="B868" s="50" t="n">
        <f aca="false">(RATES!I868/RATES!H868)*10</f>
        <v>27.1428571428571</v>
      </c>
      <c r="C868" s="27" t="n">
        <f aca="false">B868-((RATES!H868-73)/10)</f>
        <v>27.4428571428571</v>
      </c>
      <c r="D868" s="27" t="n">
        <f aca="false">VLOOKUP(C868,'ST - MASSE CORPORELLE'!$A$3:$B$69,2)</f>
        <v>67</v>
      </c>
    </row>
    <row r="869" customFormat="false" ht="13" hidden="false" customHeight="true" outlineLevel="0" collapsed="false">
      <c r="A869" s="17" t="s">
        <v>3897</v>
      </c>
      <c r="B869" s="50" t="n">
        <f aca="false">(RATES!I869/RATES!H869)*10</f>
        <v>26.027397260274</v>
      </c>
      <c r="C869" s="27" t="n">
        <f aca="false">B869-((RATES!H869-73)/10)</f>
        <v>26.027397260274</v>
      </c>
      <c r="D869" s="27" t="n">
        <f aca="false">VLOOKUP(C869,'ST - MASSE CORPORELLE'!$A$3:$B$69,2)</f>
        <v>49</v>
      </c>
    </row>
    <row r="870" customFormat="false" ht="13" hidden="false" customHeight="true" outlineLevel="0" collapsed="false">
      <c r="A870" s="17" t="s">
        <v>3900</v>
      </c>
      <c r="B870" s="50" t="n">
        <f aca="false">(RATES!I870/RATES!H870)*10</f>
        <v>28.6486486486486</v>
      </c>
      <c r="C870" s="27" t="n">
        <f aca="false">B870-((RATES!H870-73)/10)</f>
        <v>28.5486486486487</v>
      </c>
      <c r="D870" s="27" t="n">
        <f aca="false">VLOOKUP(C870,'ST - MASSE CORPORELLE'!$A$3:$B$69,2)</f>
        <v>83</v>
      </c>
    </row>
    <row r="871" customFormat="false" ht="13" hidden="false" customHeight="true" outlineLevel="0" collapsed="false">
      <c r="A871" s="17" t="s">
        <v>3905</v>
      </c>
      <c r="B871" s="50" t="n">
        <f aca="false">(RATES!I871/RATES!H871)*10</f>
        <v>25.8904109589041</v>
      </c>
      <c r="C871" s="27" t="n">
        <f aca="false">B871-((RATES!H871-73)/10)</f>
        <v>25.8904109589041</v>
      </c>
      <c r="D871" s="27" t="n">
        <f aca="false">VLOOKUP(C871,'ST - MASSE CORPORELLE'!$A$3:$B$69,2)</f>
        <v>48</v>
      </c>
    </row>
    <row r="872" customFormat="false" ht="13" hidden="false" customHeight="true" outlineLevel="0" collapsed="false">
      <c r="A872" s="17" t="s">
        <v>3907</v>
      </c>
      <c r="B872" s="50" t="n">
        <f aca="false">(RATES!I872/RATES!H872)*10</f>
        <v>26.5277777777778</v>
      </c>
      <c r="C872" s="27" t="n">
        <f aca="false">B872-((RATES!H872-73)/10)</f>
        <v>26.6277777777778</v>
      </c>
      <c r="D872" s="27" t="n">
        <f aca="false">VLOOKUP(C872,'ST - MASSE CORPORELLE'!$A$3:$B$69,2)</f>
        <v>57</v>
      </c>
    </row>
    <row r="873" customFormat="false" ht="13" hidden="false" customHeight="true" outlineLevel="0" collapsed="false">
      <c r="A873" s="17" t="s">
        <v>3910</v>
      </c>
      <c r="B873" s="50" t="n">
        <f aca="false">(RATES!I873/RATES!H873)*10</f>
        <v>25.3424657534247</v>
      </c>
      <c r="C873" s="27" t="n">
        <f aca="false">B873-((RATES!H873-73)/10)</f>
        <v>25.3424657534247</v>
      </c>
      <c r="D873" s="27" t="n">
        <f aca="false">VLOOKUP(C873,'ST - MASSE CORPORELLE'!$A$3:$B$69,2)</f>
        <v>43</v>
      </c>
    </row>
    <row r="874" customFormat="false" ht="13" hidden="false" customHeight="true" outlineLevel="0" collapsed="false">
      <c r="A874" s="17" t="s">
        <v>3915</v>
      </c>
      <c r="B874" s="50" t="n">
        <f aca="false">(RATES!I874/RATES!H874)*10</f>
        <v>24.9275362318841</v>
      </c>
      <c r="C874" s="27" t="n">
        <f aca="false">B874-((RATES!H874-73)/10)</f>
        <v>25.3275362318841</v>
      </c>
      <c r="D874" s="27" t="n">
        <f aca="false">VLOOKUP(C874,'ST - MASSE CORPORELLE'!$A$3:$B$69,2)</f>
        <v>42</v>
      </c>
    </row>
    <row r="875" customFormat="false" ht="13" hidden="false" customHeight="true" outlineLevel="0" collapsed="false">
      <c r="A875" s="17" t="s">
        <v>3920</v>
      </c>
      <c r="B875" s="50" t="n">
        <f aca="false">(RATES!I875/RATES!H875)*10</f>
        <v>28.169014084507</v>
      </c>
      <c r="C875" s="27" t="n">
        <f aca="false">B875-((RATES!H875-73)/10)</f>
        <v>28.369014084507</v>
      </c>
      <c r="D875" s="27" t="n">
        <f aca="false">VLOOKUP(C875,'ST - MASSE CORPORELLE'!$A$3:$B$69,2)</f>
        <v>80</v>
      </c>
    </row>
    <row r="876" customFormat="false" ht="13" hidden="false" customHeight="true" outlineLevel="0" collapsed="false">
      <c r="A876" s="17" t="s">
        <v>3924</v>
      </c>
      <c r="B876" s="50" t="n">
        <f aca="false">(RATES!I876/RATES!H876)*10</f>
        <v>26.3380281690141</v>
      </c>
      <c r="C876" s="27" t="n">
        <f aca="false">B876-((RATES!H876-73)/10)</f>
        <v>26.5380281690141</v>
      </c>
      <c r="D876" s="27" t="n">
        <f aca="false">VLOOKUP(C876,'ST - MASSE CORPORELLE'!$A$3:$B$69,2)</f>
        <v>56</v>
      </c>
    </row>
    <row r="877" customFormat="false" ht="13" hidden="false" customHeight="true" outlineLevel="0" collapsed="false">
      <c r="A877" s="17" t="s">
        <v>3929</v>
      </c>
      <c r="B877" s="50" t="n">
        <f aca="false">(RATES!I877/RATES!H877)*10</f>
        <v>26.2162162162162</v>
      </c>
      <c r="C877" s="27" t="n">
        <f aca="false">B877-((RATES!H877-73)/10)</f>
        <v>26.1162162162162</v>
      </c>
      <c r="D877" s="27" t="n">
        <f aca="false">VLOOKUP(C877,'ST - MASSE CORPORELLE'!$A$3:$B$69,2)</f>
        <v>50</v>
      </c>
    </row>
    <row r="878" customFormat="false" ht="13" hidden="false" customHeight="true" outlineLevel="0" collapsed="false">
      <c r="A878" s="17" t="s">
        <v>3933</v>
      </c>
      <c r="B878" s="50" t="n">
        <f aca="false">(RATES!I878/RATES!H878)*10</f>
        <v>27.4285714285714</v>
      </c>
      <c r="C878" s="27" t="n">
        <f aca="false">B878-((RATES!H878-73)/10)</f>
        <v>27.7285714285714</v>
      </c>
      <c r="D878" s="27" t="n">
        <f aca="false">VLOOKUP(C878,'ST - MASSE CORPORELLE'!$A$3:$B$69,2)</f>
        <v>71</v>
      </c>
    </row>
    <row r="879" customFormat="false" ht="13" hidden="false" customHeight="true" outlineLevel="0" collapsed="false">
      <c r="A879" s="17" t="s">
        <v>3937</v>
      </c>
      <c r="B879" s="50" t="n">
        <f aca="false">(RATES!I879/RATES!H879)*10</f>
        <v>28.3333333333333</v>
      </c>
      <c r="C879" s="27" t="n">
        <f aca="false">B879-((RATES!H879-73)/10)</f>
        <v>28.4333333333333</v>
      </c>
      <c r="D879" s="27" t="n">
        <f aca="false">VLOOKUP(C879,'ST - MASSE CORPORELLE'!$A$3:$B$69,2)</f>
        <v>81</v>
      </c>
    </row>
    <row r="880" customFormat="false" ht="13" hidden="false" customHeight="true" outlineLevel="0" collapsed="false">
      <c r="A880" s="17" t="s">
        <v>3942</v>
      </c>
      <c r="B880" s="50" t="n">
        <f aca="false">(RATES!I880/RATES!H880)*10</f>
        <v>29.4666666666667</v>
      </c>
      <c r="C880" s="27" t="n">
        <f aca="false">B880-((RATES!H880-73)/10)</f>
        <v>29.2666666666667</v>
      </c>
      <c r="D880" s="27" t="n">
        <f aca="false">VLOOKUP(C880,'ST - MASSE CORPORELLE'!$A$3:$B$69,2)</f>
        <v>88</v>
      </c>
    </row>
    <row r="881" customFormat="false" ht="13" hidden="false" customHeight="true" outlineLevel="0" collapsed="false">
      <c r="A881" s="17" t="s">
        <v>3945</v>
      </c>
      <c r="B881" s="50" t="n">
        <f aca="false">(RATES!I881/RATES!H881)*10</f>
        <v>29.1780821917808</v>
      </c>
      <c r="C881" s="27" t="n">
        <f aca="false">B881-((RATES!H881-73)/10)</f>
        <v>29.1780821917808</v>
      </c>
      <c r="D881" s="27" t="n">
        <f aca="false">VLOOKUP(C881,'ST - MASSE CORPORELLE'!$A$3:$B$69,2)</f>
        <v>88</v>
      </c>
    </row>
    <row r="882" customFormat="false" ht="13" hidden="false" customHeight="true" outlineLevel="0" collapsed="false">
      <c r="A882" s="17" t="s">
        <v>3948</v>
      </c>
      <c r="B882" s="50" t="n">
        <f aca="false">(RATES!I882/RATES!H882)*10</f>
        <v>27.4647887323944</v>
      </c>
      <c r="C882" s="27" t="n">
        <f aca="false">B882-((RATES!H882-73)/10)</f>
        <v>27.6647887323944</v>
      </c>
      <c r="D882" s="27" t="n">
        <f aca="false">VLOOKUP(C882,'ST - MASSE CORPORELLE'!$A$3:$B$69,2)</f>
        <v>70</v>
      </c>
    </row>
    <row r="883" customFormat="false" ht="13" hidden="false" customHeight="true" outlineLevel="0" collapsed="false">
      <c r="A883" s="17" t="s">
        <v>3952</v>
      </c>
      <c r="B883" s="50" t="n">
        <f aca="false">(RATES!I883/RATES!H883)*10</f>
        <v>28.6486486486486</v>
      </c>
      <c r="C883" s="27" t="n">
        <f aca="false">B883-((RATES!H883-73)/10)</f>
        <v>28.5486486486487</v>
      </c>
      <c r="D883" s="27" t="n">
        <f aca="false">VLOOKUP(C883,'ST - MASSE CORPORELLE'!$A$3:$B$69,2)</f>
        <v>83</v>
      </c>
    </row>
    <row r="884" customFormat="false" ht="13" hidden="false" customHeight="true" outlineLevel="0" collapsed="false">
      <c r="A884" s="17" t="s">
        <v>3956</v>
      </c>
      <c r="B884" s="50" t="n">
        <f aca="false">(RATES!I884/RATES!H884)*10</f>
        <v>28.9333333333333</v>
      </c>
      <c r="C884" s="27" t="n">
        <f aca="false">B884-((RATES!H884-73)/10)</f>
        <v>28.7333333333333</v>
      </c>
      <c r="D884" s="27" t="n">
        <f aca="false">VLOOKUP(C884,'ST - MASSE CORPORELLE'!$A$3:$B$69,2)</f>
        <v>84</v>
      </c>
    </row>
    <row r="885" customFormat="false" ht="13" hidden="false" customHeight="true" outlineLevel="0" collapsed="false">
      <c r="A885" s="17" t="s">
        <v>3959</v>
      </c>
      <c r="B885" s="50" t="n">
        <f aca="false">(RATES!I885/RATES!H885)*10</f>
        <v>28.2432432432432</v>
      </c>
      <c r="C885" s="27" t="n">
        <f aca="false">B885-((RATES!H885-73)/10)</f>
        <v>28.1432432432432</v>
      </c>
      <c r="D885" s="27" t="n">
        <f aca="false">VLOOKUP(C885,'ST - MASSE CORPORELLE'!$A$3:$B$69,2)</f>
        <v>77</v>
      </c>
    </row>
    <row r="886" customFormat="false" ht="13" hidden="false" customHeight="true" outlineLevel="0" collapsed="false">
      <c r="A886" s="17" t="s">
        <v>3962</v>
      </c>
      <c r="B886" s="50" t="n">
        <f aca="false">(RATES!I886/RATES!H886)*10</f>
        <v>28.2432432432432</v>
      </c>
      <c r="C886" s="27" t="n">
        <f aca="false">B886-((RATES!H886-73)/10)</f>
        <v>28.1432432432432</v>
      </c>
      <c r="D886" s="27" t="n">
        <f aca="false">VLOOKUP(C886,'ST - MASSE CORPORELLE'!$A$3:$B$69,2)</f>
        <v>77</v>
      </c>
    </row>
    <row r="887" customFormat="false" ht="13" hidden="false" customHeight="true" outlineLevel="0" collapsed="false">
      <c r="A887" s="17" t="s">
        <v>3965</v>
      </c>
      <c r="B887" s="50" t="n">
        <f aca="false">(RATES!I887/RATES!H887)*10</f>
        <v>27.8666666666667</v>
      </c>
      <c r="C887" s="27" t="n">
        <f aca="false">B887-((RATES!H887-73)/10)</f>
        <v>27.6666666666667</v>
      </c>
      <c r="D887" s="27" t="n">
        <f aca="false">VLOOKUP(C887,'ST - MASSE CORPORELLE'!$A$3:$B$69,2)</f>
        <v>70</v>
      </c>
    </row>
    <row r="888" customFormat="false" ht="13" hidden="false" customHeight="true" outlineLevel="0" collapsed="false">
      <c r="A888" s="17" t="s">
        <v>3970</v>
      </c>
      <c r="B888" s="50" t="n">
        <f aca="false">(RATES!I888/RATES!H888)*10</f>
        <v>26.8493150684932</v>
      </c>
      <c r="C888" s="27" t="n">
        <f aca="false">B888-((RATES!H888-73)/10)</f>
        <v>26.8493150684932</v>
      </c>
      <c r="D888" s="27" t="n">
        <f aca="false">VLOOKUP(C888,'ST - MASSE CORPORELLE'!$A$3:$B$69,2)</f>
        <v>60</v>
      </c>
    </row>
    <row r="889" customFormat="false" ht="13" hidden="false" customHeight="true" outlineLevel="0" collapsed="false">
      <c r="A889" s="17" t="s">
        <v>3973</v>
      </c>
      <c r="B889" s="50" t="n">
        <f aca="false">(RATES!I889/RATES!H889)*10</f>
        <v>28.1081081081081</v>
      </c>
      <c r="C889" s="27" t="n">
        <f aca="false">B889-((RATES!H889-73)/10)</f>
        <v>28.0081081081081</v>
      </c>
      <c r="D889" s="27" t="n">
        <f aca="false">VLOOKUP(C889,'ST - MASSE CORPORELLE'!$A$3:$B$69,2)</f>
        <v>75</v>
      </c>
    </row>
    <row r="890" customFormat="false" ht="13" hidden="false" customHeight="true" outlineLevel="0" collapsed="false">
      <c r="A890" s="17" t="s">
        <v>3975</v>
      </c>
      <c r="B890" s="50" t="n">
        <f aca="false">(RATES!I890/RATES!H890)*10</f>
        <v>30.8641975308642</v>
      </c>
      <c r="C890" s="27" t="n">
        <f aca="false">B890-((RATES!H890-73)/10)</f>
        <v>30.0641975308642</v>
      </c>
      <c r="D890" s="27" t="n">
        <f aca="false">VLOOKUP(C890,'ST - MASSE CORPORELLE'!$A$3:$B$69,2)</f>
        <v>93</v>
      </c>
    </row>
    <row r="891" customFormat="false" ht="13" hidden="false" customHeight="true" outlineLevel="0" collapsed="false">
      <c r="A891" s="17" t="s">
        <v>3981</v>
      </c>
      <c r="B891" s="50" t="n">
        <f aca="false">(RATES!I891/RATES!H891)*10</f>
        <v>27.972972972973</v>
      </c>
      <c r="C891" s="27" t="n">
        <f aca="false">B891-((RATES!H891-73)/10)</f>
        <v>27.872972972973</v>
      </c>
      <c r="D891" s="27" t="n">
        <f aca="false">VLOOKUP(C891,'ST - MASSE CORPORELLE'!$A$3:$B$69,2)</f>
        <v>73</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8.xml><?xml version="1.0" encoding="utf-8"?>
<worksheet xmlns="http://schemas.openxmlformats.org/spreadsheetml/2006/main" xmlns:r="http://schemas.openxmlformats.org/officeDocument/2006/relationships">
  <sheetPr filterMode="false">
    <pageSetUpPr fitToPage="true"/>
  </sheetPr>
  <dimension ref="A1:B69"/>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33</v>
      </c>
      <c r="B1" s="46"/>
    </row>
    <row r="2" customFormat="false" ht="20.55" hidden="false" customHeight="true" outlineLevel="0" collapsed="false">
      <c r="A2" s="51"/>
      <c r="B2" s="51"/>
    </row>
    <row r="3" customFormat="false" ht="20.55" hidden="false" customHeight="true" outlineLevel="0" collapsed="false">
      <c r="A3" s="52" t="n">
        <v>32.33</v>
      </c>
      <c r="B3" s="53" t="n">
        <v>99</v>
      </c>
    </row>
    <row r="4" customFormat="false" ht="20.35" hidden="false" customHeight="true" outlineLevel="0" collapsed="false">
      <c r="A4" s="52" t="n">
        <v>31.62</v>
      </c>
      <c r="B4" s="53" t="n">
        <f aca="false">B3-1</f>
        <v>98</v>
      </c>
    </row>
    <row r="5" customFormat="false" ht="20.35" hidden="false" customHeight="true" outlineLevel="0" collapsed="false">
      <c r="A5" s="52" t="n">
        <v>31.08</v>
      </c>
      <c r="B5" s="53" t="n">
        <f aca="false">B4-1</f>
        <v>97</v>
      </c>
    </row>
    <row r="6" customFormat="false" ht="20.35" hidden="false" customHeight="true" outlineLevel="0" collapsed="false">
      <c r="A6" s="52" t="n">
        <v>30.71</v>
      </c>
      <c r="B6" s="53" t="n">
        <f aca="false">B5-1</f>
        <v>96</v>
      </c>
    </row>
    <row r="7" customFormat="false" ht="20.35" hidden="false" customHeight="true" outlineLevel="0" collapsed="false">
      <c r="A7" s="52" t="n">
        <v>30.33</v>
      </c>
      <c r="B7" s="53" t="n">
        <f aca="false">B6-1</f>
        <v>95</v>
      </c>
    </row>
    <row r="8" customFormat="false" ht="20.35" hidden="false" customHeight="true" outlineLevel="0" collapsed="false">
      <c r="A8" s="52" t="n">
        <v>30.13</v>
      </c>
      <c r="B8" s="53" t="n">
        <f aca="false">B7-1</f>
        <v>94</v>
      </c>
    </row>
    <row r="9" customFormat="false" ht="20.35" hidden="false" customHeight="true" outlineLevel="0" collapsed="false">
      <c r="A9" s="52" t="n">
        <v>29.93</v>
      </c>
      <c r="B9" s="53" t="n">
        <f aca="false">B8-1</f>
        <v>93</v>
      </c>
    </row>
    <row r="10" customFormat="false" ht="20.35" hidden="false" customHeight="true" outlineLevel="0" collapsed="false">
      <c r="A10" s="52" t="n">
        <v>29.73</v>
      </c>
      <c r="B10" s="53" t="n">
        <f aca="false">B9-1</f>
        <v>92</v>
      </c>
    </row>
    <row r="11" customFormat="false" ht="20.35" hidden="false" customHeight="true" outlineLevel="0" collapsed="false">
      <c r="A11" s="52" t="n">
        <v>29.53</v>
      </c>
      <c r="B11" s="53" t="n">
        <f aca="false">B10-1</f>
        <v>91</v>
      </c>
    </row>
    <row r="12" customFormat="false" ht="20.35" hidden="false" customHeight="true" outlineLevel="0" collapsed="false">
      <c r="A12" s="52" t="n">
        <v>29.4</v>
      </c>
      <c r="B12" s="53" t="n">
        <f aca="false">B11-1</f>
        <v>90</v>
      </c>
    </row>
    <row r="13" customFormat="false" ht="20.35" hidden="false" customHeight="true" outlineLevel="0" collapsed="false">
      <c r="A13" s="52" t="n">
        <v>29.27</v>
      </c>
      <c r="B13" s="53" t="n">
        <f aca="false">B12-1</f>
        <v>89</v>
      </c>
    </row>
    <row r="14" customFormat="false" ht="20.35" hidden="false" customHeight="true" outlineLevel="0" collapsed="false">
      <c r="A14" s="52" t="n">
        <v>29.14</v>
      </c>
      <c r="B14" s="53" t="n">
        <f aca="false">B13-1</f>
        <v>88</v>
      </c>
    </row>
    <row r="15" customFormat="false" ht="20.35" hidden="false" customHeight="true" outlineLevel="0" collapsed="false">
      <c r="A15" s="52" t="n">
        <v>29.01</v>
      </c>
      <c r="B15" s="53" t="n">
        <f aca="false">B14-1</f>
        <v>87</v>
      </c>
    </row>
    <row r="16" customFormat="false" ht="20.35" hidden="false" customHeight="true" outlineLevel="0" collapsed="false">
      <c r="A16" s="52" t="n">
        <v>28.89</v>
      </c>
      <c r="B16" s="53" t="n">
        <f aca="false">B15-1</f>
        <v>86</v>
      </c>
    </row>
    <row r="17" customFormat="false" ht="20.35" hidden="false" customHeight="true" outlineLevel="0" collapsed="false">
      <c r="A17" s="52" t="n">
        <v>28.77</v>
      </c>
      <c r="B17" s="53" t="n">
        <f aca="false">B16-1</f>
        <v>85</v>
      </c>
    </row>
    <row r="18" customFormat="false" ht="20.35" hidden="false" customHeight="true" outlineLevel="0" collapsed="false">
      <c r="A18" s="52" t="n">
        <v>28.65</v>
      </c>
      <c r="B18" s="53" t="n">
        <f aca="false">B17-1</f>
        <v>84</v>
      </c>
    </row>
    <row r="19" customFormat="false" ht="20.35" hidden="false" customHeight="true" outlineLevel="0" collapsed="false">
      <c r="A19" s="52" t="n">
        <v>28.53</v>
      </c>
      <c r="B19" s="53" t="n">
        <f aca="false">B18-1</f>
        <v>83</v>
      </c>
    </row>
    <row r="20" customFormat="false" ht="20.35" hidden="false" customHeight="true" outlineLevel="0" collapsed="false">
      <c r="A20" s="52" t="n">
        <v>28.45</v>
      </c>
      <c r="B20" s="53" t="n">
        <f aca="false">B19-1</f>
        <v>82</v>
      </c>
    </row>
    <row r="21" customFormat="false" ht="20.35" hidden="false" customHeight="true" outlineLevel="0" collapsed="false">
      <c r="A21" s="52" t="n">
        <v>28.37</v>
      </c>
      <c r="B21" s="53" t="n">
        <f aca="false">B20-1</f>
        <v>81</v>
      </c>
    </row>
    <row r="22" customFormat="false" ht="20.35" hidden="false" customHeight="true" outlineLevel="0" collapsed="false">
      <c r="A22" s="52" t="n">
        <v>28.3</v>
      </c>
      <c r="B22" s="53" t="n">
        <f aca="false">B21-1</f>
        <v>80</v>
      </c>
    </row>
    <row r="23" customFormat="false" ht="20.35" hidden="false" customHeight="true" outlineLevel="0" collapsed="false">
      <c r="A23" s="52" t="n">
        <v>28.23</v>
      </c>
      <c r="B23" s="53" t="n">
        <f aca="false">B22-1</f>
        <v>79</v>
      </c>
    </row>
    <row r="24" customFormat="false" ht="20.35" hidden="false" customHeight="true" outlineLevel="0" collapsed="false">
      <c r="A24" s="52" t="n">
        <v>28.16</v>
      </c>
      <c r="B24" s="53" t="n">
        <f aca="false">B23-1</f>
        <v>78</v>
      </c>
    </row>
    <row r="25" customFormat="false" ht="20.35" hidden="false" customHeight="true" outlineLevel="0" collapsed="false">
      <c r="A25" s="52" t="n">
        <v>28.09</v>
      </c>
      <c r="B25" s="53" t="n">
        <f aca="false">B24-1</f>
        <v>77</v>
      </c>
    </row>
    <row r="26" customFormat="false" ht="20.35" hidden="false" customHeight="true" outlineLevel="0" collapsed="false">
      <c r="A26" s="52" t="n">
        <v>28.02</v>
      </c>
      <c r="B26" s="53" t="n">
        <f aca="false">B25-1</f>
        <v>76</v>
      </c>
    </row>
    <row r="27" customFormat="false" ht="20.35" hidden="false" customHeight="true" outlineLevel="0" collapsed="false">
      <c r="A27" s="52" t="n">
        <v>27.95</v>
      </c>
      <c r="B27" s="53" t="n">
        <f aca="false">B26-1</f>
        <v>75</v>
      </c>
    </row>
    <row r="28" customFormat="false" ht="20.35" hidden="false" customHeight="true" outlineLevel="0" collapsed="false">
      <c r="A28" s="52" t="n">
        <v>27.88</v>
      </c>
      <c r="B28" s="53" t="n">
        <f aca="false">B27-1</f>
        <v>74</v>
      </c>
    </row>
    <row r="29" customFormat="false" ht="20.35" hidden="false" customHeight="true" outlineLevel="0" collapsed="false">
      <c r="A29" s="52" t="n">
        <v>27.81</v>
      </c>
      <c r="B29" s="53" t="n">
        <f aca="false">B28-1</f>
        <v>73</v>
      </c>
    </row>
    <row r="30" customFormat="false" ht="20.35" hidden="false" customHeight="true" outlineLevel="0" collapsed="false">
      <c r="A30" s="52" t="n">
        <v>27.74</v>
      </c>
      <c r="B30" s="53" t="n">
        <f aca="false">B29-1</f>
        <v>72</v>
      </c>
    </row>
    <row r="31" customFormat="false" ht="20.35" hidden="false" customHeight="true" outlineLevel="0" collapsed="false">
      <c r="A31" s="52" t="n">
        <v>27.67</v>
      </c>
      <c r="B31" s="53" t="n">
        <f aca="false">B30-1</f>
        <v>71</v>
      </c>
    </row>
    <row r="32" customFormat="false" ht="20.35" hidden="false" customHeight="true" outlineLevel="0" collapsed="false">
      <c r="A32" s="52" t="n">
        <v>27.6</v>
      </c>
      <c r="B32" s="53" t="n">
        <f aca="false">B31-1</f>
        <v>70</v>
      </c>
    </row>
    <row r="33" customFormat="false" ht="20.35" hidden="false" customHeight="true" outlineLevel="0" collapsed="false">
      <c r="A33" s="52" t="n">
        <v>27.53</v>
      </c>
      <c r="B33" s="53" t="n">
        <f aca="false">B32-1</f>
        <v>69</v>
      </c>
    </row>
    <row r="34" customFormat="false" ht="20.35" hidden="false" customHeight="true" outlineLevel="0" collapsed="false">
      <c r="A34" s="52" t="n">
        <v>27.46</v>
      </c>
      <c r="B34" s="53" t="n">
        <f aca="false">B33-1</f>
        <v>68</v>
      </c>
    </row>
    <row r="35" customFormat="false" ht="20.35" hidden="false" customHeight="true" outlineLevel="0" collapsed="false">
      <c r="A35" s="52" t="n">
        <v>27.39</v>
      </c>
      <c r="B35" s="53" t="n">
        <f aca="false">B34-1</f>
        <v>67</v>
      </c>
    </row>
    <row r="36" customFormat="false" ht="20.35" hidden="false" customHeight="true" outlineLevel="0" collapsed="false">
      <c r="A36" s="52" t="n">
        <v>27.32</v>
      </c>
      <c r="B36" s="53" t="n">
        <f aca="false">B35-1</f>
        <v>66</v>
      </c>
    </row>
    <row r="37" customFormat="false" ht="20.35" hidden="false" customHeight="true" outlineLevel="0" collapsed="false">
      <c r="A37" s="52" t="n">
        <v>27.2</v>
      </c>
      <c r="B37" s="53" t="n">
        <f aca="false">B36-1</f>
        <v>65</v>
      </c>
    </row>
    <row r="38" customFormat="false" ht="20.35" hidden="false" customHeight="true" outlineLevel="0" collapsed="false">
      <c r="A38" s="52" t="n">
        <v>27.12</v>
      </c>
      <c r="B38" s="53" t="n">
        <f aca="false">B37-1</f>
        <v>64</v>
      </c>
    </row>
    <row r="39" customFormat="false" ht="20.35" hidden="false" customHeight="true" outlineLevel="0" collapsed="false">
      <c r="A39" s="52" t="n">
        <v>27.04</v>
      </c>
      <c r="B39" s="53" t="n">
        <f aca="false">B38-1</f>
        <v>63</v>
      </c>
    </row>
    <row r="40" customFormat="false" ht="20.35" hidden="false" customHeight="true" outlineLevel="0" collapsed="false">
      <c r="A40" s="52" t="n">
        <v>26.96</v>
      </c>
      <c r="B40" s="53" t="n">
        <f aca="false">B39-1</f>
        <v>62</v>
      </c>
    </row>
    <row r="41" customFormat="false" ht="20.35" hidden="false" customHeight="true" outlineLevel="0" collapsed="false">
      <c r="A41" s="52" t="n">
        <v>26.88</v>
      </c>
      <c r="B41" s="53" t="n">
        <f aca="false">B40-1</f>
        <v>61</v>
      </c>
    </row>
    <row r="42" customFormat="false" ht="20.35" hidden="false" customHeight="true" outlineLevel="0" collapsed="false">
      <c r="A42" s="52" t="n">
        <v>26.8</v>
      </c>
      <c r="B42" s="53" t="n">
        <f aca="false">B41-1</f>
        <v>60</v>
      </c>
    </row>
    <row r="43" customFormat="false" ht="20.35" hidden="false" customHeight="true" outlineLevel="0" collapsed="false">
      <c r="A43" s="52" t="n">
        <v>26.76</v>
      </c>
      <c r="B43" s="53" t="n">
        <f aca="false">B42-1</f>
        <v>59</v>
      </c>
    </row>
    <row r="44" customFormat="false" ht="20.35" hidden="false" customHeight="true" outlineLevel="0" collapsed="false">
      <c r="A44" s="52" t="n">
        <v>26.68</v>
      </c>
      <c r="B44" s="53" t="n">
        <f aca="false">B43-1</f>
        <v>58</v>
      </c>
    </row>
    <row r="45" customFormat="false" ht="20.35" hidden="false" customHeight="true" outlineLevel="0" collapsed="false">
      <c r="A45" s="52" t="n">
        <v>26.6</v>
      </c>
      <c r="B45" s="53" t="n">
        <f aca="false">B44-1</f>
        <v>57</v>
      </c>
    </row>
    <row r="46" customFormat="false" ht="20.35" hidden="false" customHeight="true" outlineLevel="0" collapsed="false">
      <c r="A46" s="52" t="n">
        <v>26.52</v>
      </c>
      <c r="B46" s="53" t="n">
        <f aca="false">B45-1</f>
        <v>56</v>
      </c>
    </row>
    <row r="47" customFormat="false" ht="20.35" hidden="false" customHeight="true" outlineLevel="0" collapsed="false">
      <c r="A47" s="52" t="n">
        <v>26.44</v>
      </c>
      <c r="B47" s="53" t="n">
        <f aca="false">B46-1</f>
        <v>55</v>
      </c>
    </row>
    <row r="48" customFormat="false" ht="20.35" hidden="false" customHeight="true" outlineLevel="0" collapsed="false">
      <c r="A48" s="52" t="n">
        <v>26.36</v>
      </c>
      <c r="B48" s="53" t="n">
        <f aca="false">B47-1</f>
        <v>54</v>
      </c>
    </row>
    <row r="49" customFormat="false" ht="20.35" hidden="false" customHeight="true" outlineLevel="0" collapsed="false">
      <c r="A49" s="52" t="n">
        <v>26.28</v>
      </c>
      <c r="B49" s="53" t="n">
        <f aca="false">B48-1</f>
        <v>53</v>
      </c>
    </row>
    <row r="50" customFormat="false" ht="20.35" hidden="false" customHeight="true" outlineLevel="0" collapsed="false">
      <c r="A50" s="52" t="n">
        <v>26.21</v>
      </c>
      <c r="B50" s="53" t="n">
        <f aca="false">B49-1</f>
        <v>52</v>
      </c>
    </row>
    <row r="51" customFormat="false" ht="20.35" hidden="false" customHeight="true" outlineLevel="0" collapsed="false">
      <c r="A51" s="52" t="n">
        <v>26.14</v>
      </c>
      <c r="B51" s="53" t="n">
        <f aca="false">B50-1</f>
        <v>51</v>
      </c>
    </row>
    <row r="52" customFormat="false" ht="20.35" hidden="false" customHeight="true" outlineLevel="0" collapsed="false">
      <c r="A52" s="52" t="n">
        <v>26.07</v>
      </c>
      <c r="B52" s="53" t="n">
        <f aca="false">B51-1</f>
        <v>50</v>
      </c>
    </row>
    <row r="53" customFormat="false" ht="20.35" hidden="false" customHeight="true" outlineLevel="0" collapsed="false">
      <c r="A53" s="52" t="n">
        <v>25.96</v>
      </c>
      <c r="B53" s="53" t="n">
        <f aca="false">B52-1</f>
        <v>49</v>
      </c>
    </row>
    <row r="54" customFormat="false" ht="20.35" hidden="false" customHeight="true" outlineLevel="0" collapsed="false">
      <c r="A54" s="52" t="n">
        <v>25.85</v>
      </c>
      <c r="B54" s="53" t="n">
        <f aca="false">B53-1</f>
        <v>48</v>
      </c>
    </row>
    <row r="55" customFormat="false" ht="20.35" hidden="false" customHeight="true" outlineLevel="0" collapsed="false">
      <c r="A55" s="52" t="n">
        <v>25.74</v>
      </c>
      <c r="B55" s="53" t="n">
        <f aca="false">B54-1</f>
        <v>47</v>
      </c>
    </row>
    <row r="56" customFormat="false" ht="20.35" hidden="false" customHeight="true" outlineLevel="0" collapsed="false">
      <c r="A56" s="52" t="n">
        <v>25.63</v>
      </c>
      <c r="B56" s="53" t="n">
        <f aca="false">B55-1</f>
        <v>46</v>
      </c>
    </row>
    <row r="57" customFormat="false" ht="20.35" hidden="false" customHeight="true" outlineLevel="0" collapsed="false">
      <c r="A57" s="52" t="n">
        <v>25.53</v>
      </c>
      <c r="B57" s="53" t="n">
        <f aca="false">B56-1</f>
        <v>45</v>
      </c>
    </row>
    <row r="58" customFormat="false" ht="20.35" hidden="false" customHeight="true" outlineLevel="0" collapsed="false">
      <c r="A58" s="52" t="n">
        <v>25.43</v>
      </c>
      <c r="B58" s="53" t="n">
        <f aca="false">B57-1</f>
        <v>44</v>
      </c>
    </row>
    <row r="59" customFormat="false" ht="20.35" hidden="false" customHeight="true" outlineLevel="0" collapsed="false">
      <c r="A59" s="52" t="n">
        <v>25.33</v>
      </c>
      <c r="B59" s="53" t="n">
        <f aca="false">B58-1</f>
        <v>43</v>
      </c>
    </row>
    <row r="60" customFormat="false" ht="20.35" hidden="false" customHeight="true" outlineLevel="0" collapsed="false">
      <c r="A60" s="52" t="n">
        <v>25.23</v>
      </c>
      <c r="B60" s="53" t="n">
        <f aca="false">B59-1</f>
        <v>42</v>
      </c>
    </row>
    <row r="61" customFormat="false" ht="20.35" hidden="false" customHeight="true" outlineLevel="0" collapsed="false">
      <c r="A61" s="52" t="n">
        <v>25.13</v>
      </c>
      <c r="B61" s="53" t="n">
        <f aca="false">B60-1</f>
        <v>41</v>
      </c>
    </row>
    <row r="62" customFormat="false" ht="20.35" hidden="false" customHeight="true" outlineLevel="0" collapsed="false">
      <c r="A62" s="52" t="n">
        <v>24.93</v>
      </c>
      <c r="B62" s="53" t="n">
        <f aca="false">B61-1</f>
        <v>40</v>
      </c>
    </row>
    <row r="63" customFormat="false" ht="20.35" hidden="false" customHeight="true" outlineLevel="0" collapsed="false">
      <c r="A63" s="52" t="n">
        <v>24.74</v>
      </c>
      <c r="B63" s="53" t="n">
        <f aca="false">B62-1</f>
        <v>39</v>
      </c>
    </row>
    <row r="64" customFormat="false" ht="20.35" hidden="false" customHeight="true" outlineLevel="0" collapsed="false">
      <c r="A64" s="52" t="n">
        <v>24.55</v>
      </c>
      <c r="B64" s="53" t="n">
        <f aca="false">B63-1</f>
        <v>38</v>
      </c>
    </row>
    <row r="65" customFormat="false" ht="20.35" hidden="false" customHeight="true" outlineLevel="0" collapsed="false">
      <c r="A65" s="52" t="n">
        <v>24.36</v>
      </c>
      <c r="B65" s="53" t="n">
        <f aca="false">B64-1</f>
        <v>37</v>
      </c>
    </row>
    <row r="66" customFormat="false" ht="20.35" hidden="false" customHeight="true" outlineLevel="0" collapsed="false">
      <c r="A66" s="52" t="n">
        <v>23.99</v>
      </c>
      <c r="B66" s="53" t="n">
        <f aca="false">B65-1</f>
        <v>36</v>
      </c>
    </row>
    <row r="67" customFormat="false" ht="20.35" hidden="false" customHeight="true" outlineLevel="0" collapsed="false">
      <c r="A67" s="52" t="n">
        <v>23.61</v>
      </c>
      <c r="B67" s="53" t="n">
        <f aca="false">B66-1</f>
        <v>35</v>
      </c>
    </row>
    <row r="68" customFormat="false" ht="20.35" hidden="false" customHeight="true" outlineLevel="0" collapsed="false">
      <c r="A68" s="52" t="n">
        <v>23.12</v>
      </c>
      <c r="B68" s="53" t="n">
        <f aca="false">B67-1</f>
        <v>34</v>
      </c>
    </row>
    <row r="69" customFormat="false" ht="20.35" hidden="false" customHeight="true" outlineLevel="0" collapsed="false">
      <c r="A69" s="52" t="n">
        <v>22</v>
      </c>
      <c r="B69" s="53" t="n">
        <f aca="false">B68-1</f>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19.xml><?xml version="1.0" encoding="utf-8"?>
<worksheet xmlns="http://schemas.openxmlformats.org/spreadsheetml/2006/main" xmlns:r="http://schemas.openxmlformats.org/officeDocument/2006/relationships">
  <sheetPr filterMode="false">
    <pageSetUpPr fitToPage="true"/>
  </sheetPr>
  <dimension ref="A1:E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13.2" hidden="false" customHeight="true" outlineLevel="0" collapsed="false">
      <c r="A1" s="22"/>
      <c r="B1" s="22"/>
      <c r="C1" s="22"/>
      <c r="D1" s="22"/>
      <c r="E1" s="22"/>
    </row>
    <row r="2" customFormat="false" ht="13.2" hidden="false" customHeight="true" outlineLevel="0" collapsed="false">
      <c r="A2" s="17" t="s">
        <v>265</v>
      </c>
      <c r="B2" s="27" t="n">
        <f aca="false">IF('POSITION - Tableau 1'!B2=8,VLOOKUP(TOT!AN4,'EN - TEMPS DE GLACE DÉF.'!$A$3:$B$69,2),VLOOKUP(TOT!AN4,'EN - TEMPS DE GLACE ATT.'!$A$3:$B$69,2))</f>
        <v>33</v>
      </c>
      <c r="C2" s="27" t="n">
        <f aca="false">IF(TOT!V4&lt;28,IF(B2&gt;53,53,B2),B2)</f>
        <v>33</v>
      </c>
      <c r="D2" s="27" t="n">
        <f aca="false">IF(TOT!V4&lt;20,IF(C2&gt;46,46,C2),C2)</f>
        <v>33</v>
      </c>
      <c r="E2" s="28"/>
    </row>
    <row r="3" customFormat="false" ht="13" hidden="false" customHeight="true" outlineLevel="0" collapsed="false">
      <c r="A3" s="17" t="s">
        <v>275</v>
      </c>
      <c r="B3" s="27" t="n">
        <f aca="false">IF('POSITION - Tableau 1'!B3=8,VLOOKUP(TOT!AN5,'EN - TEMPS DE GLACE DÉF.'!$A$3:$B$69,2),VLOOKUP(TOT!AN5,'EN - TEMPS DE GLACE ATT.'!$A$3:$B$69,2))</f>
        <v>87</v>
      </c>
      <c r="C3" s="27" t="n">
        <f aca="false">IF(TOT!V5&lt;28,IF(B3&gt;53,53,B3),B3)</f>
        <v>87</v>
      </c>
      <c r="D3" s="27" t="n">
        <f aca="false">IF(TOT!V5&lt;20,IF(C3&gt;46,46,C3),C3)</f>
        <v>87</v>
      </c>
      <c r="E3" s="28"/>
    </row>
    <row r="4" customFormat="false" ht="13" hidden="false" customHeight="true" outlineLevel="0" collapsed="false">
      <c r="A4" s="17" t="s">
        <v>285</v>
      </c>
      <c r="B4" s="27" t="n">
        <f aca="false">IF('POSITION - Tableau 1'!B4=8,VLOOKUP(TOT!AN6,'EN - TEMPS DE GLACE DÉF.'!$A$3:$B$69,2),VLOOKUP(TOT!AN6,'EN - TEMPS DE GLACE ATT.'!$A$3:$B$69,2))</f>
        <v>33</v>
      </c>
      <c r="C4" s="27" t="n">
        <f aca="false">IF(TOT!V6&lt;28,IF(B4&gt;53,53,B4),B4)</f>
        <v>33</v>
      </c>
      <c r="D4" s="27" t="n">
        <f aca="false">IF(TOT!V6&lt;20,IF(C4&gt;46,46,C4),C4)</f>
        <v>33</v>
      </c>
      <c r="E4" s="28"/>
    </row>
    <row r="5" customFormat="false" ht="13" hidden="false" customHeight="true" outlineLevel="0" collapsed="false">
      <c r="A5" s="17" t="s">
        <v>291</v>
      </c>
      <c r="B5" s="27" t="n">
        <f aca="false">IF('POSITION - Tableau 1'!B5=8,VLOOKUP(TOT!AN7,'EN - TEMPS DE GLACE DÉF.'!$A$3:$B$69,2),VLOOKUP(TOT!AN7,'EN - TEMPS DE GLACE ATT.'!$A$3:$B$69,2))</f>
        <v>33</v>
      </c>
      <c r="C5" s="27" t="n">
        <f aca="false">IF(TOT!V7&lt;28,IF(B5&gt;53,53,B5),B5)</f>
        <v>33</v>
      </c>
      <c r="D5" s="27" t="n">
        <f aca="false">IF(TOT!V7&lt;20,IF(C5&gt;46,46,C5),C5)</f>
        <v>33</v>
      </c>
      <c r="E5" s="28"/>
    </row>
    <row r="6" customFormat="false" ht="13" hidden="false" customHeight="true" outlineLevel="0" collapsed="false">
      <c r="A6" s="17" t="s">
        <v>297</v>
      </c>
      <c r="B6" s="27" t="n">
        <f aca="false">IF('POSITION - Tableau 1'!B6=8,VLOOKUP(TOT!AN8,'EN - TEMPS DE GLACE DÉF.'!$A$3:$B$69,2),VLOOKUP(TOT!AN8,'EN - TEMPS DE GLACE ATT.'!$A$3:$B$69,2))</f>
        <v>33</v>
      </c>
      <c r="C6" s="27" t="n">
        <f aca="false">IF(TOT!V8&lt;28,IF(B6&gt;53,53,B6),B6)</f>
        <v>33</v>
      </c>
      <c r="D6" s="27" t="n">
        <f aca="false">IF(TOT!V8&lt;20,IF(C6&gt;46,46,C6),C6)</f>
        <v>33</v>
      </c>
      <c r="E6" s="28"/>
    </row>
    <row r="7" customFormat="false" ht="13" hidden="false" customHeight="true" outlineLevel="0" collapsed="false">
      <c r="A7" s="17" t="s">
        <v>304</v>
      </c>
      <c r="B7" s="27" t="n">
        <f aca="false">IF('POSITION - Tableau 1'!B7=8,VLOOKUP(TOT!AN9,'EN - TEMPS DE GLACE DÉF.'!$A$3:$B$69,2),VLOOKUP(TOT!AN9,'EN - TEMPS DE GLACE ATT.'!$A$3:$B$69,2))</f>
        <v>33</v>
      </c>
      <c r="C7" s="27" t="n">
        <f aca="false">IF(TOT!V9&lt;28,IF(B7&gt;53,53,B7),B7)</f>
        <v>33</v>
      </c>
      <c r="D7" s="27" t="n">
        <f aca="false">IF(TOT!V9&lt;20,IF(C7&gt;46,46,C7),C7)</f>
        <v>33</v>
      </c>
      <c r="E7" s="28"/>
    </row>
    <row r="8" customFormat="false" ht="13" hidden="false" customHeight="true" outlineLevel="0" collapsed="false">
      <c r="A8" s="17" t="s">
        <v>311</v>
      </c>
      <c r="B8" s="27" t="n">
        <f aca="false">IF('POSITION - Tableau 1'!B8=8,VLOOKUP(TOT!AN10,'EN - TEMPS DE GLACE DÉF.'!$A$3:$B$69,2),VLOOKUP(TOT!AN10,'EN - TEMPS DE GLACE ATT.'!$A$3:$B$69,2))</f>
        <v>33</v>
      </c>
      <c r="C8" s="27" t="n">
        <f aca="false">IF(TOT!V10&lt;28,IF(B8&gt;53,53,B8),B8)</f>
        <v>33</v>
      </c>
      <c r="D8" s="27" t="n">
        <f aca="false">IF(TOT!V10&lt;20,IF(C8&gt;46,46,C8),C8)</f>
        <v>33</v>
      </c>
      <c r="E8" s="28"/>
    </row>
    <row r="9" customFormat="false" ht="13" hidden="false" customHeight="true" outlineLevel="0" collapsed="false">
      <c r="A9" s="17" t="s">
        <v>317</v>
      </c>
      <c r="B9" s="27" t="n">
        <f aca="false">IF('POSITION - Tableau 1'!B9=8,VLOOKUP(TOT!AN11,'EN - TEMPS DE GLACE DÉF.'!$A$3:$B$69,2),VLOOKUP(TOT!AN11,'EN - TEMPS DE GLACE ATT.'!$A$3:$B$69,2))</f>
        <v>79</v>
      </c>
      <c r="C9" s="27" t="n">
        <f aca="false">IF(TOT!V11&lt;28,IF(B9&gt;53,53,B9),B9)</f>
        <v>79</v>
      </c>
      <c r="D9" s="27" t="n">
        <f aca="false">IF(TOT!V11&lt;20,IF(C9&gt;46,46,C9),C9)</f>
        <v>79</v>
      </c>
      <c r="E9" s="28"/>
    </row>
    <row r="10" customFormat="false" ht="13" hidden="false" customHeight="true" outlineLevel="0" collapsed="false">
      <c r="A10" s="17" t="s">
        <v>323</v>
      </c>
      <c r="B10" s="27" t="n">
        <f aca="false">IF('POSITION - Tableau 1'!B10=8,VLOOKUP(TOT!AN12,'EN - TEMPS DE GLACE DÉF.'!$A$3:$B$69,2),VLOOKUP(TOT!AN12,'EN - TEMPS DE GLACE ATT.'!$A$3:$B$69,2))</f>
        <v>73</v>
      </c>
      <c r="C10" s="27" t="n">
        <f aca="false">IF(TOT!V12&lt;28,IF(B10&gt;53,53,B10),B10)</f>
        <v>73</v>
      </c>
      <c r="D10" s="27" t="n">
        <f aca="false">IF(TOT!V12&lt;20,IF(C10&gt;46,46,C10),C10)</f>
        <v>73</v>
      </c>
      <c r="E10" s="28"/>
    </row>
    <row r="11" customFormat="false" ht="13" hidden="false" customHeight="true" outlineLevel="0" collapsed="false">
      <c r="A11" s="17" t="s">
        <v>330</v>
      </c>
      <c r="B11" s="27" t="n">
        <f aca="false">IF('POSITION - Tableau 1'!B11=8,VLOOKUP(TOT!AN13,'EN - TEMPS DE GLACE DÉF.'!$A$3:$B$69,2),VLOOKUP(TOT!AN13,'EN - TEMPS DE GLACE ATT.'!$A$3:$B$69,2))</f>
        <v>49</v>
      </c>
      <c r="C11" s="27" t="n">
        <f aca="false">IF(TOT!V13&lt;28,IF(B11&gt;53,53,B11),B11)</f>
        <v>49</v>
      </c>
      <c r="D11" s="27" t="n">
        <f aca="false">IF(TOT!V13&lt;20,IF(C11&gt;46,46,C11),C11)</f>
        <v>49</v>
      </c>
      <c r="E11" s="28"/>
    </row>
    <row r="12" customFormat="false" ht="13" hidden="false" customHeight="true" outlineLevel="0" collapsed="false">
      <c r="A12" s="17" t="s">
        <v>336</v>
      </c>
      <c r="B12" s="27" t="n">
        <f aca="false">IF('POSITION - Tableau 1'!B12=8,VLOOKUP(TOT!AN14,'EN - TEMPS DE GLACE DÉF.'!$A$3:$B$69,2),VLOOKUP(TOT!AN14,'EN - TEMPS DE GLACE ATT.'!$A$3:$B$69,2))</f>
        <v>33</v>
      </c>
      <c r="C12" s="27" t="n">
        <f aca="false">IF(TOT!V14&lt;28,IF(B12&gt;53,53,B12),B12)</f>
        <v>33</v>
      </c>
      <c r="D12" s="27" t="n">
        <f aca="false">IF(TOT!V14&lt;20,IF(C12&gt;46,46,C12),C12)</f>
        <v>33</v>
      </c>
      <c r="E12" s="28"/>
    </row>
    <row r="13" customFormat="false" ht="13" hidden="false" customHeight="true" outlineLevel="0" collapsed="false">
      <c r="A13" s="17" t="s">
        <v>342</v>
      </c>
      <c r="B13" s="27" t="n">
        <f aca="false">IF('POSITION - Tableau 1'!B13=8,VLOOKUP(TOT!AN15,'EN - TEMPS DE GLACE DÉF.'!$A$3:$B$69,2),VLOOKUP(TOT!AN15,'EN - TEMPS DE GLACE ATT.'!$A$3:$B$69,2))</f>
        <v>46</v>
      </c>
      <c r="C13" s="27" t="n">
        <f aca="false">IF(TOT!V15&lt;28,IF(B13&gt;53,53,B13),B13)</f>
        <v>46</v>
      </c>
      <c r="D13" s="27" t="n">
        <f aca="false">IF(TOT!V15&lt;20,IF(C13&gt;46,46,C13),C13)</f>
        <v>46</v>
      </c>
      <c r="E13" s="28"/>
    </row>
    <row r="14" customFormat="false" ht="13" hidden="false" customHeight="true" outlineLevel="0" collapsed="false">
      <c r="A14" s="17" t="s">
        <v>348</v>
      </c>
      <c r="B14" s="27" t="n">
        <f aca="false">IF('POSITION - Tableau 1'!B14=8,VLOOKUP(TOT!AN16,'EN - TEMPS DE GLACE DÉF.'!$A$3:$B$69,2),VLOOKUP(TOT!AN16,'EN - TEMPS DE GLACE ATT.'!$A$3:$B$69,2))</f>
        <v>35</v>
      </c>
      <c r="C14" s="27" t="n">
        <f aca="false">IF(TOT!V16&lt;28,IF(B14&gt;53,53,B14),B14)</f>
        <v>35</v>
      </c>
      <c r="D14" s="27" t="n">
        <f aca="false">IF(TOT!V16&lt;20,IF(C14&gt;46,46,C14),C14)</f>
        <v>35</v>
      </c>
      <c r="E14" s="28"/>
    </row>
    <row r="15" customFormat="false" ht="13" hidden="false" customHeight="true" outlineLevel="0" collapsed="false">
      <c r="A15" s="17" t="s">
        <v>355</v>
      </c>
      <c r="B15" s="27" t="n">
        <f aca="false">IF('POSITION - Tableau 1'!B15=8,VLOOKUP(TOT!AN17,'EN - TEMPS DE GLACE DÉF.'!$A$3:$B$69,2),VLOOKUP(TOT!AN17,'EN - TEMPS DE GLACE ATT.'!$A$3:$B$69,2))</f>
        <v>33</v>
      </c>
      <c r="C15" s="27" t="n">
        <f aca="false">IF(TOT!V17&lt;28,IF(B15&gt;53,53,B15),B15)</f>
        <v>33</v>
      </c>
      <c r="D15" s="27" t="n">
        <f aca="false">IF(TOT!V17&lt;20,IF(C15&gt;46,46,C15),C15)</f>
        <v>33</v>
      </c>
      <c r="E15" s="28"/>
    </row>
    <row r="16" customFormat="false" ht="13" hidden="false" customHeight="true" outlineLevel="0" collapsed="false">
      <c r="A16" s="17" t="s">
        <v>362</v>
      </c>
      <c r="B16" s="27" t="n">
        <f aca="false">IF('POSITION - Tableau 1'!B16=8,VLOOKUP(TOT!AN18,'EN - TEMPS DE GLACE DÉF.'!$A$3:$B$69,2),VLOOKUP(TOT!AN18,'EN - TEMPS DE GLACE ATT.'!$A$3:$B$69,2))</f>
        <v>82</v>
      </c>
      <c r="C16" s="27" t="n">
        <f aca="false">IF(TOT!V18&lt;28,IF(B16&gt;53,53,B16),B16)</f>
        <v>82</v>
      </c>
      <c r="D16" s="27" t="n">
        <f aca="false">IF(TOT!V18&lt;20,IF(C16&gt;46,46,C16),C16)</f>
        <v>82</v>
      </c>
      <c r="E16" s="28"/>
    </row>
    <row r="17" customFormat="false" ht="13" hidden="false" customHeight="true" outlineLevel="0" collapsed="false">
      <c r="A17" s="17" t="s">
        <v>368</v>
      </c>
      <c r="B17" s="27" t="n">
        <f aca="false">IF('POSITION - Tableau 1'!B17=8,VLOOKUP(TOT!AN19,'EN - TEMPS DE GLACE DÉF.'!$A$3:$B$69,2),VLOOKUP(TOT!AN19,'EN - TEMPS DE GLACE ATT.'!$A$3:$B$69,2))</f>
        <v>99</v>
      </c>
      <c r="C17" s="27" t="n">
        <f aca="false">IF(TOT!V19&lt;28,IF(B17&gt;53,53,B17),B17)</f>
        <v>99</v>
      </c>
      <c r="D17" s="27" t="n">
        <f aca="false">IF(TOT!V19&lt;20,IF(C17&gt;46,46,C17),C17)</f>
        <v>99</v>
      </c>
      <c r="E17" s="28"/>
    </row>
    <row r="18" customFormat="false" ht="13" hidden="false" customHeight="true" outlineLevel="0" collapsed="false">
      <c r="A18" s="17" t="s">
        <v>374</v>
      </c>
      <c r="B18" s="27" t="n">
        <f aca="false">IF('POSITION - Tableau 1'!B18=8,VLOOKUP(TOT!AN20,'EN - TEMPS DE GLACE DÉF.'!$A$3:$B$69,2),VLOOKUP(TOT!AN20,'EN - TEMPS DE GLACE ATT.'!$A$3:$B$69,2))</f>
        <v>33</v>
      </c>
      <c r="C18" s="27" t="n">
        <f aca="false">IF(TOT!V20&lt;28,IF(B18&gt;53,53,B18),B18)</f>
        <v>33</v>
      </c>
      <c r="D18" s="27" t="n">
        <f aca="false">IF(TOT!V20&lt;20,IF(C18&gt;46,46,C18),C18)</f>
        <v>33</v>
      </c>
      <c r="E18" s="28"/>
    </row>
    <row r="19" customFormat="false" ht="13" hidden="false" customHeight="true" outlineLevel="0" collapsed="false">
      <c r="A19" s="17" t="s">
        <v>381</v>
      </c>
      <c r="B19" s="27" t="n">
        <f aca="false">IF('POSITION - Tableau 1'!B19=8,VLOOKUP(TOT!AN21,'EN - TEMPS DE GLACE DÉF.'!$A$3:$B$69,2),VLOOKUP(TOT!AN21,'EN - TEMPS DE GLACE ATT.'!$A$3:$B$69,2))</f>
        <v>33</v>
      </c>
      <c r="C19" s="27" t="n">
        <f aca="false">IF(TOT!V21&lt;28,IF(B19&gt;53,53,B19),B19)</f>
        <v>33</v>
      </c>
      <c r="D19" s="27" t="n">
        <f aca="false">IF(TOT!V21&lt;20,IF(C19&gt;46,46,C19),C19)</f>
        <v>33</v>
      </c>
      <c r="E19" s="28"/>
    </row>
    <row r="20" customFormat="false" ht="13" hidden="false" customHeight="true" outlineLevel="0" collapsed="false">
      <c r="A20" s="17" t="s">
        <v>387</v>
      </c>
      <c r="B20" s="27" t="n">
        <f aca="false">IF('POSITION - Tableau 1'!B20=8,VLOOKUP(TOT!AN22,'EN - TEMPS DE GLACE DÉF.'!$A$3:$B$69,2),VLOOKUP(TOT!AN22,'EN - TEMPS DE GLACE ATT.'!$A$3:$B$69,2))</f>
        <v>33</v>
      </c>
      <c r="C20" s="27" t="n">
        <f aca="false">IF(TOT!V22&lt;28,IF(B20&gt;53,53,B20),B20)</f>
        <v>33</v>
      </c>
      <c r="D20" s="27" t="n">
        <f aca="false">IF(TOT!V22&lt;20,IF(C20&gt;46,46,C20),C20)</f>
        <v>33</v>
      </c>
      <c r="E20" s="28"/>
    </row>
    <row r="21" customFormat="false" ht="13" hidden="false" customHeight="true" outlineLevel="0" collapsed="false">
      <c r="A21" s="17" t="s">
        <v>391</v>
      </c>
      <c r="B21" s="27" t="n">
        <f aca="false">IF('POSITION - Tableau 1'!B21=8,VLOOKUP(TOT!AN23,'EN - TEMPS DE GLACE DÉF.'!$A$3:$B$69,2),VLOOKUP(TOT!AN23,'EN - TEMPS DE GLACE ATT.'!$A$3:$B$69,2))</f>
        <v>33</v>
      </c>
      <c r="C21" s="27" t="n">
        <f aca="false">IF(TOT!V23&lt;28,IF(B21&gt;53,53,B21),B21)</f>
        <v>33</v>
      </c>
      <c r="D21" s="27" t="n">
        <f aca="false">IF(TOT!V23&lt;20,IF(C21&gt;46,46,C21),C21)</f>
        <v>33</v>
      </c>
      <c r="E21" s="28"/>
    </row>
    <row r="22" customFormat="false" ht="13" hidden="false" customHeight="true" outlineLevel="0" collapsed="false">
      <c r="A22" s="17" t="s">
        <v>395</v>
      </c>
      <c r="B22" s="27" t="n">
        <f aca="false">IF('POSITION - Tableau 1'!B22=8,VLOOKUP(TOT!AN24,'EN - TEMPS DE GLACE DÉF.'!$A$3:$B$69,2),VLOOKUP(TOT!AN24,'EN - TEMPS DE GLACE ATT.'!$A$3:$B$69,2))</f>
        <v>49</v>
      </c>
      <c r="C22" s="27" t="n">
        <f aca="false">IF(TOT!V24&lt;28,IF(B22&gt;53,53,B22),B22)</f>
        <v>49</v>
      </c>
      <c r="D22" s="27" t="n">
        <f aca="false">IF(TOT!V24&lt;20,IF(C22&gt;46,46,C22),C22)</f>
        <v>49</v>
      </c>
      <c r="E22" s="28"/>
    </row>
    <row r="23" customFormat="false" ht="13" hidden="false" customHeight="true" outlineLevel="0" collapsed="false">
      <c r="A23" s="17" t="s">
        <v>400</v>
      </c>
      <c r="B23" s="27" t="n">
        <f aca="false">IF('POSITION - Tableau 1'!B23=8,VLOOKUP(TOT!AN25,'EN - TEMPS DE GLACE DÉF.'!$A$3:$B$69,2),VLOOKUP(TOT!AN25,'EN - TEMPS DE GLACE ATT.'!$A$3:$B$69,2))</f>
        <v>33</v>
      </c>
      <c r="C23" s="27" t="n">
        <f aca="false">IF(TOT!V25&lt;28,IF(B23&gt;53,53,B23),B23)</f>
        <v>33</v>
      </c>
      <c r="D23" s="27" t="n">
        <f aca="false">IF(TOT!V25&lt;20,IF(C23&gt;46,46,C23),C23)</f>
        <v>33</v>
      </c>
      <c r="E23" s="28"/>
    </row>
    <row r="24" customFormat="false" ht="13" hidden="false" customHeight="true" outlineLevel="0" collapsed="false">
      <c r="A24" s="17" t="s">
        <v>406</v>
      </c>
      <c r="B24" s="27" t="n">
        <f aca="false">IF('POSITION - Tableau 1'!B24=8,VLOOKUP(TOT!AN26,'EN - TEMPS DE GLACE DÉF.'!$A$3:$B$69,2),VLOOKUP(TOT!AN26,'EN - TEMPS DE GLACE ATT.'!$A$3:$B$69,2))</f>
        <v>63</v>
      </c>
      <c r="C24" s="27" t="n">
        <f aca="false">IF(TOT!V26&lt;28,IF(B24&gt;53,53,B24),B24)</f>
        <v>63</v>
      </c>
      <c r="D24" s="27" t="n">
        <f aca="false">IF(TOT!V26&lt;20,IF(C24&gt;46,46,C24),C24)</f>
        <v>63</v>
      </c>
      <c r="E24" s="28"/>
    </row>
    <row r="25" customFormat="false" ht="13" hidden="false" customHeight="true" outlineLevel="0" collapsed="false">
      <c r="A25" s="17" t="s">
        <v>410</v>
      </c>
      <c r="B25" s="27" t="n">
        <f aca="false">IF('POSITION - Tableau 1'!B25=8,VLOOKUP(TOT!AN27,'EN - TEMPS DE GLACE DÉF.'!$A$3:$B$69,2),VLOOKUP(TOT!AN27,'EN - TEMPS DE GLACE ATT.'!$A$3:$B$69,2))</f>
        <v>86</v>
      </c>
      <c r="C25" s="27" t="n">
        <f aca="false">IF(TOT!V27&lt;28,IF(B25&gt;53,53,B25),B25)</f>
        <v>86</v>
      </c>
      <c r="D25" s="27" t="n">
        <f aca="false">IF(TOT!V27&lt;20,IF(C25&gt;46,46,C25),C25)</f>
        <v>86</v>
      </c>
      <c r="E25" s="28"/>
    </row>
    <row r="26" customFormat="false" ht="13" hidden="false" customHeight="true" outlineLevel="0" collapsed="false">
      <c r="A26" s="17" t="s">
        <v>415</v>
      </c>
      <c r="B26" s="27" t="n">
        <f aca="false">IF('POSITION - Tableau 1'!B26=8,VLOOKUP(TOT!AN28,'EN - TEMPS DE GLACE DÉF.'!$A$3:$B$69,2),VLOOKUP(TOT!AN28,'EN - TEMPS DE GLACE ATT.'!$A$3:$B$69,2))</f>
        <v>51</v>
      </c>
      <c r="C26" s="27" t="n">
        <f aca="false">IF(TOT!V28&lt;28,IF(B26&gt;53,53,B26),B26)</f>
        <v>51</v>
      </c>
      <c r="D26" s="27" t="n">
        <f aca="false">IF(TOT!V28&lt;20,IF(C26&gt;46,46,C26),C26)</f>
        <v>51</v>
      </c>
      <c r="E26" s="28"/>
    </row>
    <row r="27" customFormat="false" ht="13" hidden="false" customHeight="true" outlineLevel="0" collapsed="false">
      <c r="A27" s="17" t="s">
        <v>420</v>
      </c>
      <c r="B27" s="27" t="n">
        <f aca="false">IF('POSITION - Tableau 1'!B27=8,VLOOKUP(TOT!AN29,'EN - TEMPS DE GLACE DÉF.'!$A$3:$B$69,2),VLOOKUP(TOT!AN29,'EN - TEMPS DE GLACE ATT.'!$A$3:$B$69,2))</f>
        <v>68</v>
      </c>
      <c r="C27" s="27" t="n">
        <f aca="false">IF(TOT!V29&lt;28,IF(B27&gt;53,53,B27),B27)</f>
        <v>68</v>
      </c>
      <c r="D27" s="27" t="n">
        <f aca="false">IF(TOT!V29&lt;20,IF(C27&gt;46,46,C27),C27)</f>
        <v>68</v>
      </c>
      <c r="E27" s="28"/>
    </row>
    <row r="28" customFormat="false" ht="13" hidden="false" customHeight="true" outlineLevel="0" collapsed="false">
      <c r="A28" s="17" t="s">
        <v>425</v>
      </c>
      <c r="B28" s="27" t="n">
        <f aca="false">IF('POSITION - Tableau 1'!B28=8,VLOOKUP(TOT!AN30,'EN - TEMPS DE GLACE DÉF.'!$A$3:$B$69,2),VLOOKUP(TOT!AN30,'EN - TEMPS DE GLACE ATT.'!$A$3:$B$69,2))</f>
        <v>99</v>
      </c>
      <c r="C28" s="27" t="n">
        <f aca="false">IF(TOT!V30&lt;28,IF(B28&gt;53,53,B28),B28)</f>
        <v>99</v>
      </c>
      <c r="D28" s="27" t="n">
        <f aca="false">IF(TOT!V30&lt;20,IF(C28&gt;46,46,C28),C28)</f>
        <v>99</v>
      </c>
      <c r="E28" s="28"/>
    </row>
    <row r="29" customFormat="false" ht="13" hidden="false" customHeight="true" outlineLevel="0" collapsed="false">
      <c r="A29" s="17" t="s">
        <v>430</v>
      </c>
      <c r="B29" s="27" t="n">
        <f aca="false">IF('POSITION - Tableau 1'!B29=8,VLOOKUP(TOT!AN31,'EN - TEMPS DE GLACE DÉF.'!$A$3:$B$69,2),VLOOKUP(TOT!AN31,'EN - TEMPS DE GLACE ATT.'!$A$3:$B$69,2))</f>
        <v>99</v>
      </c>
      <c r="C29" s="27" t="n">
        <f aca="false">IF(TOT!V31&lt;28,IF(B29&gt;53,53,B29),B29)</f>
        <v>99</v>
      </c>
      <c r="D29" s="27" t="n">
        <f aca="false">IF(TOT!V31&lt;20,IF(C29&gt;46,46,C29),C29)</f>
        <v>99</v>
      </c>
      <c r="E29" s="28"/>
    </row>
    <row r="30" customFormat="false" ht="13" hidden="false" customHeight="true" outlineLevel="0" collapsed="false">
      <c r="A30" s="17" t="s">
        <v>437</v>
      </c>
      <c r="B30" s="27" t="n">
        <f aca="false">IF('POSITION - Tableau 1'!B30=8,VLOOKUP(TOT!AN32,'EN - TEMPS DE GLACE DÉF.'!$A$3:$B$69,2),VLOOKUP(TOT!AN32,'EN - TEMPS DE GLACE ATT.'!$A$3:$B$69,2))</f>
        <v>89</v>
      </c>
      <c r="C30" s="27" t="n">
        <f aca="false">IF(TOT!V32&lt;28,IF(B30&gt;53,53,B30),B30)</f>
        <v>89</v>
      </c>
      <c r="D30" s="27" t="n">
        <f aca="false">IF(TOT!V32&lt;20,IF(C30&gt;46,46,C30),C30)</f>
        <v>89</v>
      </c>
      <c r="E30" s="28"/>
    </row>
    <row r="31" customFormat="false" ht="13" hidden="false" customHeight="true" outlineLevel="0" collapsed="false">
      <c r="A31" s="17" t="s">
        <v>442</v>
      </c>
      <c r="B31" s="27" t="n">
        <f aca="false">IF('POSITION - Tableau 1'!B31=8,VLOOKUP(TOT!AN33,'EN - TEMPS DE GLACE DÉF.'!$A$3:$B$69,2),VLOOKUP(TOT!AN33,'EN - TEMPS DE GLACE ATT.'!$A$3:$B$69,2))</f>
        <v>54</v>
      </c>
      <c r="C31" s="27" t="n">
        <f aca="false">IF(TOT!V33&lt;28,IF(B31&gt;53,53,B31),B31)</f>
        <v>54</v>
      </c>
      <c r="D31" s="27" t="n">
        <f aca="false">IF(TOT!V33&lt;20,IF(C31&gt;46,46,C31),C31)</f>
        <v>54</v>
      </c>
      <c r="E31" s="28"/>
    </row>
    <row r="32" customFormat="false" ht="13" hidden="false" customHeight="true" outlineLevel="0" collapsed="false">
      <c r="A32" s="17" t="s">
        <v>447</v>
      </c>
      <c r="B32" s="27" t="n">
        <f aca="false">IF('POSITION - Tableau 1'!B32=8,VLOOKUP(TOT!AN34,'EN - TEMPS DE GLACE DÉF.'!$A$3:$B$69,2),VLOOKUP(TOT!AN34,'EN - TEMPS DE GLACE ATT.'!$A$3:$B$69,2))</f>
        <v>33</v>
      </c>
      <c r="C32" s="27" t="n">
        <f aca="false">IF(TOT!V34&lt;28,IF(B32&gt;53,53,B32),B32)</f>
        <v>33</v>
      </c>
      <c r="D32" s="27" t="n">
        <f aca="false">IF(TOT!V34&lt;20,IF(C32&gt;46,46,C32),C32)</f>
        <v>33</v>
      </c>
      <c r="E32" s="28"/>
    </row>
    <row r="33" customFormat="false" ht="13" hidden="false" customHeight="true" outlineLevel="0" collapsed="false">
      <c r="A33" s="17" t="s">
        <v>451</v>
      </c>
      <c r="B33" s="27" t="n">
        <f aca="false">IF('POSITION - Tableau 1'!B33=8,VLOOKUP(TOT!AN35,'EN - TEMPS DE GLACE DÉF.'!$A$3:$B$69,2),VLOOKUP(TOT!AN35,'EN - TEMPS DE GLACE ATT.'!$A$3:$B$69,2))</f>
        <v>96</v>
      </c>
      <c r="C33" s="27" t="n">
        <f aca="false">IF(TOT!V35&lt;28,IF(B33&gt;53,53,B33),B33)</f>
        <v>96</v>
      </c>
      <c r="D33" s="27" t="n">
        <f aca="false">IF(TOT!V35&lt;20,IF(C33&gt;46,46,C33),C33)</f>
        <v>96</v>
      </c>
      <c r="E33" s="28"/>
    </row>
    <row r="34" customFormat="false" ht="13" hidden="false" customHeight="true" outlineLevel="0" collapsed="false">
      <c r="A34" s="17" t="s">
        <v>457</v>
      </c>
      <c r="B34" s="27" t="n">
        <f aca="false">IF('POSITION - Tableau 1'!B34=8,VLOOKUP(TOT!AN36,'EN - TEMPS DE GLACE DÉF.'!$A$3:$B$69,2),VLOOKUP(TOT!AN36,'EN - TEMPS DE GLACE ATT.'!$A$3:$B$69,2))</f>
        <v>37</v>
      </c>
      <c r="C34" s="27" t="n">
        <f aca="false">IF(TOT!V36&lt;28,IF(B34&gt;53,53,B34),B34)</f>
        <v>37</v>
      </c>
      <c r="D34" s="27" t="n">
        <f aca="false">IF(TOT!V36&lt;20,IF(C34&gt;46,46,C34),C34)</f>
        <v>37</v>
      </c>
      <c r="E34" s="28"/>
    </row>
    <row r="35" customFormat="false" ht="13" hidden="false" customHeight="true" outlineLevel="0" collapsed="false">
      <c r="A35" s="17" t="s">
        <v>462</v>
      </c>
      <c r="B35" s="27" t="n">
        <f aca="false">IF('POSITION - Tableau 1'!B35=8,VLOOKUP(TOT!AN37,'EN - TEMPS DE GLACE DÉF.'!$A$3:$B$69,2),VLOOKUP(TOT!AN37,'EN - TEMPS DE GLACE ATT.'!$A$3:$B$69,2))</f>
        <v>33</v>
      </c>
      <c r="C35" s="27" t="n">
        <f aca="false">IF(TOT!V37&lt;28,IF(B35&gt;53,53,B35),B35)</f>
        <v>33</v>
      </c>
      <c r="D35" s="27" t="n">
        <f aca="false">IF(TOT!V37&lt;20,IF(C35&gt;46,46,C35),C35)</f>
        <v>33</v>
      </c>
      <c r="E35" s="28"/>
    </row>
    <row r="36" customFormat="false" ht="13" hidden="false" customHeight="true" outlineLevel="0" collapsed="false">
      <c r="A36" s="17" t="s">
        <v>467</v>
      </c>
      <c r="B36" s="27" t="n">
        <f aca="false">IF('POSITION - Tableau 1'!B36=8,VLOOKUP(TOT!AN38,'EN - TEMPS DE GLACE DÉF.'!$A$3:$B$69,2),VLOOKUP(TOT!AN38,'EN - TEMPS DE GLACE ATT.'!$A$3:$B$69,2))</f>
        <v>33</v>
      </c>
      <c r="C36" s="27" t="n">
        <f aca="false">IF(TOT!V38&lt;28,IF(B36&gt;53,53,B36),B36)</f>
        <v>33</v>
      </c>
      <c r="D36" s="27" t="n">
        <f aca="false">IF(TOT!V38&lt;20,IF(C36&gt;46,46,C36),C36)</f>
        <v>33</v>
      </c>
      <c r="E36" s="28"/>
    </row>
    <row r="37" customFormat="false" ht="13" hidden="false" customHeight="true" outlineLevel="0" collapsed="false">
      <c r="A37" s="17" t="s">
        <v>471</v>
      </c>
      <c r="B37" s="27" t="n">
        <f aca="false">IF('POSITION - Tableau 1'!B37=8,VLOOKUP(TOT!AN39,'EN - TEMPS DE GLACE DÉF.'!$A$3:$B$69,2),VLOOKUP(TOT!AN39,'EN - TEMPS DE GLACE ATT.'!$A$3:$B$69,2))</f>
        <v>99</v>
      </c>
      <c r="C37" s="27" t="n">
        <f aca="false">IF(TOT!V39&lt;28,IF(B37&gt;53,53,B37),B37)</f>
        <v>99</v>
      </c>
      <c r="D37" s="27" t="n">
        <f aca="false">IF(TOT!V39&lt;20,IF(C37&gt;46,46,C37),C37)</f>
        <v>99</v>
      </c>
      <c r="E37" s="28"/>
    </row>
    <row r="38" customFormat="false" ht="13" hidden="false" customHeight="true" outlineLevel="0" collapsed="false">
      <c r="A38" s="17" t="s">
        <v>476</v>
      </c>
      <c r="B38" s="27" t="n">
        <f aca="false">IF('POSITION - Tableau 1'!B38=8,VLOOKUP(TOT!AN40,'EN - TEMPS DE GLACE DÉF.'!$A$3:$B$69,2),VLOOKUP(TOT!AN40,'EN - TEMPS DE GLACE ATT.'!$A$3:$B$69,2))</f>
        <v>82</v>
      </c>
      <c r="C38" s="27" t="n">
        <f aca="false">IF(TOT!V40&lt;28,IF(B38&gt;53,53,B38),B38)</f>
        <v>82</v>
      </c>
      <c r="D38" s="27" t="n">
        <f aca="false">IF(TOT!V40&lt;20,IF(C38&gt;46,46,C38),C38)</f>
        <v>82</v>
      </c>
      <c r="E38" s="28"/>
    </row>
    <row r="39" customFormat="false" ht="13" hidden="false" customHeight="true" outlineLevel="0" collapsed="false">
      <c r="A39" s="17" t="s">
        <v>480</v>
      </c>
      <c r="B39" s="27" t="n">
        <f aca="false">IF('POSITION - Tableau 1'!B39=8,VLOOKUP(TOT!AN41,'EN - TEMPS DE GLACE DÉF.'!$A$3:$B$69,2),VLOOKUP(TOT!AN41,'EN - TEMPS DE GLACE ATT.'!$A$3:$B$69,2))</f>
        <v>33</v>
      </c>
      <c r="C39" s="27" t="n">
        <f aca="false">IF(TOT!V41&lt;28,IF(B39&gt;53,53,B39),B39)</f>
        <v>33</v>
      </c>
      <c r="D39" s="27" t="n">
        <f aca="false">IF(TOT!V41&lt;20,IF(C39&gt;46,46,C39),C39)</f>
        <v>33</v>
      </c>
      <c r="E39" s="28"/>
    </row>
    <row r="40" customFormat="false" ht="13" hidden="false" customHeight="true" outlineLevel="0" collapsed="false">
      <c r="A40" s="17" t="s">
        <v>485</v>
      </c>
      <c r="B40" s="27" t="n">
        <f aca="false">IF('POSITION - Tableau 1'!B40=8,VLOOKUP(TOT!AN42,'EN - TEMPS DE GLACE DÉF.'!$A$3:$B$69,2),VLOOKUP(TOT!AN42,'EN - TEMPS DE GLACE ATT.'!$A$3:$B$69,2))</f>
        <v>33</v>
      </c>
      <c r="C40" s="27" t="n">
        <f aca="false">IF(TOT!V42&lt;28,IF(B40&gt;53,53,B40),B40)</f>
        <v>33</v>
      </c>
      <c r="D40" s="27" t="n">
        <f aca="false">IF(TOT!V42&lt;20,IF(C40&gt;46,46,C40),C40)</f>
        <v>33</v>
      </c>
      <c r="E40" s="28"/>
    </row>
    <row r="41" customFormat="false" ht="13" hidden="false" customHeight="true" outlineLevel="0" collapsed="false">
      <c r="A41" s="17" t="s">
        <v>491</v>
      </c>
      <c r="B41" s="27" t="n">
        <f aca="false">IF('POSITION - Tableau 1'!B41=8,VLOOKUP(TOT!AN43,'EN - TEMPS DE GLACE DÉF.'!$A$3:$B$69,2),VLOOKUP(TOT!AN43,'EN - TEMPS DE GLACE ATT.'!$A$3:$B$69,2))</f>
        <v>33</v>
      </c>
      <c r="C41" s="27" t="n">
        <f aca="false">IF(TOT!V43&lt;28,IF(B41&gt;53,53,B41),B41)</f>
        <v>33</v>
      </c>
      <c r="D41" s="27" t="n">
        <f aca="false">IF(TOT!V43&lt;20,IF(C41&gt;46,46,C41),C41)</f>
        <v>33</v>
      </c>
      <c r="E41" s="28"/>
    </row>
    <row r="42" customFormat="false" ht="13" hidden="false" customHeight="true" outlineLevel="0" collapsed="false">
      <c r="A42" s="17" t="s">
        <v>496</v>
      </c>
      <c r="B42" s="27" t="n">
        <f aca="false">IF('POSITION - Tableau 1'!B42=8,VLOOKUP(TOT!AN44,'EN - TEMPS DE GLACE DÉF.'!$A$3:$B$69,2),VLOOKUP(TOT!AN44,'EN - TEMPS DE GLACE ATT.'!$A$3:$B$69,2))</f>
        <v>74</v>
      </c>
      <c r="C42" s="27" t="n">
        <f aca="false">IF(TOT!V44&lt;28,IF(B42&gt;53,53,B42),B42)</f>
        <v>74</v>
      </c>
      <c r="D42" s="27" t="n">
        <f aca="false">IF(TOT!V44&lt;20,IF(C42&gt;46,46,C42),C42)</f>
        <v>74</v>
      </c>
      <c r="E42" s="28"/>
    </row>
    <row r="43" customFormat="false" ht="13" hidden="false" customHeight="true" outlineLevel="0" collapsed="false">
      <c r="A43" s="17" t="s">
        <v>501</v>
      </c>
      <c r="B43" s="27" t="n">
        <f aca="false">IF('POSITION - Tableau 1'!B43=8,VLOOKUP(TOT!AN45,'EN - TEMPS DE GLACE DÉF.'!$A$3:$B$69,2),VLOOKUP(TOT!AN45,'EN - TEMPS DE GLACE ATT.'!$A$3:$B$69,2))</f>
        <v>39</v>
      </c>
      <c r="C43" s="27" t="n">
        <f aca="false">IF(TOT!V45&lt;28,IF(B43&gt;53,53,B43),B43)</f>
        <v>39</v>
      </c>
      <c r="D43" s="27" t="n">
        <f aca="false">IF(TOT!V45&lt;20,IF(C43&gt;46,46,C43),C43)</f>
        <v>39</v>
      </c>
      <c r="E43" s="28"/>
    </row>
    <row r="44" customFormat="false" ht="13" hidden="false" customHeight="true" outlineLevel="0" collapsed="false">
      <c r="A44" s="17" t="s">
        <v>507</v>
      </c>
      <c r="B44" s="27" t="n">
        <f aca="false">IF('POSITION - Tableau 1'!B44=8,VLOOKUP(TOT!AN46,'EN - TEMPS DE GLACE DÉF.'!$A$3:$B$69,2),VLOOKUP(TOT!AN46,'EN - TEMPS DE GLACE ATT.'!$A$3:$B$69,2))</f>
        <v>55</v>
      </c>
      <c r="C44" s="27" t="n">
        <f aca="false">IF(TOT!V46&lt;28,IF(B44&gt;53,53,B44),B44)</f>
        <v>55</v>
      </c>
      <c r="D44" s="27" t="n">
        <f aca="false">IF(TOT!V46&lt;20,IF(C44&gt;46,46,C44),C44)</f>
        <v>55</v>
      </c>
      <c r="E44" s="28"/>
    </row>
    <row r="45" customFormat="false" ht="13" hidden="false" customHeight="true" outlineLevel="0" collapsed="false">
      <c r="A45" s="17" t="s">
        <v>512</v>
      </c>
      <c r="B45" s="27" t="n">
        <f aca="false">IF('POSITION - Tableau 1'!B45=8,VLOOKUP(TOT!AN47,'EN - TEMPS DE GLACE DÉF.'!$A$3:$B$69,2),VLOOKUP(TOT!AN47,'EN - TEMPS DE GLACE ATT.'!$A$3:$B$69,2))</f>
        <v>33</v>
      </c>
      <c r="C45" s="27" t="n">
        <f aca="false">IF(TOT!V47&lt;28,IF(B45&gt;53,53,B45),B45)</f>
        <v>33</v>
      </c>
      <c r="D45" s="27" t="n">
        <f aca="false">IF(TOT!V47&lt;20,IF(C45&gt;46,46,C45),C45)</f>
        <v>33</v>
      </c>
      <c r="E45" s="28"/>
    </row>
    <row r="46" customFormat="false" ht="13" hidden="false" customHeight="true" outlineLevel="0" collapsed="false">
      <c r="A46" s="17" t="s">
        <v>516</v>
      </c>
      <c r="B46" s="27" t="n">
        <f aca="false">IF('POSITION - Tableau 1'!B46=8,VLOOKUP(TOT!AN48,'EN - TEMPS DE GLACE DÉF.'!$A$3:$B$69,2),VLOOKUP(TOT!AN48,'EN - TEMPS DE GLACE ATT.'!$A$3:$B$69,2))</f>
        <v>33</v>
      </c>
      <c r="C46" s="27" t="n">
        <f aca="false">IF(TOT!V48&lt;28,IF(B46&gt;53,53,B46),B46)</f>
        <v>33</v>
      </c>
      <c r="D46" s="27" t="n">
        <f aca="false">IF(TOT!V48&lt;20,IF(C46&gt;46,46,C46),C46)</f>
        <v>33</v>
      </c>
      <c r="E46" s="28"/>
    </row>
    <row r="47" customFormat="false" ht="13" hidden="false" customHeight="true" outlineLevel="0" collapsed="false">
      <c r="A47" s="17" t="s">
        <v>520</v>
      </c>
      <c r="B47" s="27" t="n">
        <f aca="false">IF('POSITION - Tableau 1'!B47=8,VLOOKUP(TOT!AN49,'EN - TEMPS DE GLACE DÉF.'!$A$3:$B$69,2),VLOOKUP(TOT!AN49,'EN - TEMPS DE GLACE ATT.'!$A$3:$B$69,2))</f>
        <v>33</v>
      </c>
      <c r="C47" s="27" t="n">
        <f aca="false">IF(TOT!V49&lt;28,IF(B47&gt;53,53,B47),B47)</f>
        <v>33</v>
      </c>
      <c r="D47" s="27" t="n">
        <f aca="false">IF(TOT!V49&lt;20,IF(C47&gt;46,46,C47),C47)</f>
        <v>33</v>
      </c>
      <c r="E47" s="28"/>
    </row>
    <row r="48" customFormat="false" ht="13" hidden="false" customHeight="true" outlineLevel="0" collapsed="false">
      <c r="A48" s="17" t="s">
        <v>525</v>
      </c>
      <c r="B48" s="27" t="n">
        <f aca="false">IF('POSITION - Tableau 1'!B48=8,VLOOKUP(TOT!AN50,'EN - TEMPS DE GLACE DÉF.'!$A$3:$B$69,2),VLOOKUP(TOT!AN50,'EN - TEMPS DE GLACE ATT.'!$A$3:$B$69,2))</f>
        <v>33</v>
      </c>
      <c r="C48" s="27" t="n">
        <f aca="false">IF(TOT!V50&lt;28,IF(B48&gt;53,53,B48),B48)</f>
        <v>33</v>
      </c>
      <c r="D48" s="27" t="n">
        <f aca="false">IF(TOT!V50&lt;20,IF(C48&gt;46,46,C48),C48)</f>
        <v>33</v>
      </c>
      <c r="E48" s="28"/>
    </row>
    <row r="49" customFormat="false" ht="13" hidden="false" customHeight="true" outlineLevel="0" collapsed="false">
      <c r="A49" s="17" t="s">
        <v>528</v>
      </c>
      <c r="B49" s="27" t="n">
        <f aca="false">IF('POSITION - Tableau 1'!B49=8,VLOOKUP(TOT!AN51,'EN - TEMPS DE GLACE DÉF.'!$A$3:$B$69,2),VLOOKUP(TOT!AN51,'EN - TEMPS DE GLACE ATT.'!$A$3:$B$69,2))</f>
        <v>33</v>
      </c>
      <c r="C49" s="27" t="n">
        <f aca="false">IF(TOT!V51&lt;28,IF(B49&gt;53,53,B49),B49)</f>
        <v>33</v>
      </c>
      <c r="D49" s="27" t="n">
        <f aca="false">IF(TOT!V51&lt;20,IF(C49&gt;46,46,C49),C49)</f>
        <v>33</v>
      </c>
      <c r="E49" s="28"/>
    </row>
    <row r="50" customFormat="false" ht="13" hidden="false" customHeight="true" outlineLevel="0" collapsed="false">
      <c r="A50" s="17" t="s">
        <v>534</v>
      </c>
      <c r="B50" s="27" t="n">
        <f aca="false">IF('POSITION - Tableau 1'!B50=8,VLOOKUP(TOT!AN52,'EN - TEMPS DE GLACE DÉF.'!$A$3:$B$69,2),VLOOKUP(TOT!AN52,'EN - TEMPS DE GLACE ATT.'!$A$3:$B$69,2))</f>
        <v>33</v>
      </c>
      <c r="C50" s="27" t="n">
        <f aca="false">IF(TOT!V52&lt;28,IF(B50&gt;53,53,B50),B50)</f>
        <v>33</v>
      </c>
      <c r="D50" s="27" t="n">
        <f aca="false">IF(TOT!V52&lt;20,IF(C50&gt;46,46,C50),C50)</f>
        <v>33</v>
      </c>
      <c r="E50" s="28"/>
    </row>
    <row r="51" customFormat="false" ht="13" hidden="false" customHeight="true" outlineLevel="0" collapsed="false">
      <c r="A51" s="17" t="s">
        <v>539</v>
      </c>
      <c r="B51" s="27" t="n">
        <f aca="false">IF('POSITION - Tableau 1'!B51=8,VLOOKUP(TOT!AN53,'EN - TEMPS DE GLACE DÉF.'!$A$3:$B$69,2),VLOOKUP(TOT!AN53,'EN - TEMPS DE GLACE ATT.'!$A$3:$B$69,2))</f>
        <v>33</v>
      </c>
      <c r="C51" s="27" t="n">
        <f aca="false">IF(TOT!V53&lt;28,IF(B51&gt;53,53,B51),B51)</f>
        <v>33</v>
      </c>
      <c r="D51" s="27" t="n">
        <f aca="false">IF(TOT!V53&lt;20,IF(C51&gt;46,46,C51),C51)</f>
        <v>33</v>
      </c>
      <c r="E51" s="28"/>
    </row>
    <row r="52" customFormat="false" ht="13" hidden="false" customHeight="true" outlineLevel="0" collapsed="false">
      <c r="A52" s="17" t="s">
        <v>542</v>
      </c>
      <c r="B52" s="27" t="n">
        <f aca="false">IF('POSITION - Tableau 1'!B52=8,VLOOKUP(TOT!AN54,'EN - TEMPS DE GLACE DÉF.'!$A$3:$B$69,2),VLOOKUP(TOT!AN54,'EN - TEMPS DE GLACE ATT.'!$A$3:$B$69,2))</f>
        <v>53</v>
      </c>
      <c r="C52" s="27" t="n">
        <f aca="false">IF(TOT!V54&lt;28,IF(B52&gt;53,53,B52),B52)</f>
        <v>53</v>
      </c>
      <c r="D52" s="27" t="n">
        <f aca="false">IF(TOT!V54&lt;20,IF(C52&gt;46,46,C52),C52)</f>
        <v>53</v>
      </c>
      <c r="E52" s="28"/>
    </row>
    <row r="53" customFormat="false" ht="13" hidden="false" customHeight="true" outlineLevel="0" collapsed="false">
      <c r="A53" s="17" t="s">
        <v>548</v>
      </c>
      <c r="B53" s="27" t="n">
        <f aca="false">IF('POSITION - Tableau 1'!B53=8,VLOOKUP(TOT!AN55,'EN - TEMPS DE GLACE DÉF.'!$A$3:$B$69,2),VLOOKUP(TOT!AN55,'EN - TEMPS DE GLACE ATT.'!$A$3:$B$69,2))</f>
        <v>39</v>
      </c>
      <c r="C53" s="27" t="n">
        <f aca="false">IF(TOT!V55&lt;28,IF(B53&gt;53,53,B53),B53)</f>
        <v>39</v>
      </c>
      <c r="D53" s="27" t="n">
        <f aca="false">IF(TOT!V55&lt;20,IF(C53&gt;46,46,C53),C53)</f>
        <v>39</v>
      </c>
      <c r="E53" s="28"/>
    </row>
    <row r="54" customFormat="false" ht="13" hidden="false" customHeight="true" outlineLevel="0" collapsed="false">
      <c r="A54" s="17" t="s">
        <v>552</v>
      </c>
      <c r="B54" s="27" t="n">
        <f aca="false">IF('POSITION - Tableau 1'!B54=8,VLOOKUP(TOT!AN56,'EN - TEMPS DE GLACE DÉF.'!$A$3:$B$69,2),VLOOKUP(TOT!AN56,'EN - TEMPS DE GLACE ATT.'!$A$3:$B$69,2))</f>
        <v>33</v>
      </c>
      <c r="C54" s="27" t="n">
        <f aca="false">IF(TOT!V56&lt;28,IF(B54&gt;53,53,B54),B54)</f>
        <v>33</v>
      </c>
      <c r="D54" s="27" t="n">
        <f aca="false">IF(TOT!V56&lt;20,IF(C54&gt;46,46,C54),C54)</f>
        <v>33</v>
      </c>
      <c r="E54" s="28"/>
    </row>
    <row r="55" customFormat="false" ht="13" hidden="false" customHeight="true" outlineLevel="0" collapsed="false">
      <c r="A55" s="17" t="s">
        <v>556</v>
      </c>
      <c r="B55" s="27" t="n">
        <f aca="false">IF('POSITION - Tableau 1'!B55=8,VLOOKUP(TOT!AN57,'EN - TEMPS DE GLACE DÉF.'!$A$3:$B$69,2),VLOOKUP(TOT!AN57,'EN - TEMPS DE GLACE ATT.'!$A$3:$B$69,2))</f>
        <v>59</v>
      </c>
      <c r="C55" s="27" t="n">
        <f aca="false">IF(TOT!V57&lt;28,IF(B55&gt;53,53,B55),B55)</f>
        <v>59</v>
      </c>
      <c r="D55" s="27" t="n">
        <f aca="false">IF(TOT!V57&lt;20,IF(C55&gt;46,46,C55),C55)</f>
        <v>59</v>
      </c>
      <c r="E55" s="28"/>
    </row>
    <row r="56" customFormat="false" ht="13" hidden="false" customHeight="true" outlineLevel="0" collapsed="false">
      <c r="A56" s="17" t="s">
        <v>560</v>
      </c>
      <c r="B56" s="27" t="n">
        <f aca="false">IF('POSITION - Tableau 1'!B56=8,VLOOKUP(TOT!AN58,'EN - TEMPS DE GLACE DÉF.'!$A$3:$B$69,2),VLOOKUP(TOT!AN58,'EN - TEMPS DE GLACE ATT.'!$A$3:$B$69,2))</f>
        <v>52</v>
      </c>
      <c r="C56" s="27" t="n">
        <f aca="false">IF(TOT!V58&lt;28,IF(B56&gt;53,53,B56),B56)</f>
        <v>52</v>
      </c>
      <c r="D56" s="27" t="n">
        <f aca="false">IF(TOT!V58&lt;20,IF(C56&gt;46,46,C56),C56)</f>
        <v>52</v>
      </c>
      <c r="E56" s="28"/>
    </row>
    <row r="57" customFormat="false" ht="13" hidden="false" customHeight="true" outlineLevel="0" collapsed="false">
      <c r="A57" s="17" t="s">
        <v>565</v>
      </c>
      <c r="B57" s="27" t="n">
        <f aca="false">IF('POSITION - Tableau 1'!B57=8,VLOOKUP(TOT!AN59,'EN - TEMPS DE GLACE DÉF.'!$A$3:$B$69,2),VLOOKUP(TOT!AN59,'EN - TEMPS DE GLACE ATT.'!$A$3:$B$69,2))</f>
        <v>33</v>
      </c>
      <c r="C57" s="27" t="n">
        <f aca="false">IF(TOT!V59&lt;28,IF(B57&gt;53,53,B57),B57)</f>
        <v>33</v>
      </c>
      <c r="D57" s="27" t="n">
        <f aca="false">IF(TOT!V59&lt;20,IF(C57&gt;46,46,C57),C57)</f>
        <v>33</v>
      </c>
      <c r="E57" s="28"/>
    </row>
    <row r="58" customFormat="false" ht="13" hidden="false" customHeight="true" outlineLevel="0" collapsed="false">
      <c r="A58" s="17" t="s">
        <v>569</v>
      </c>
      <c r="B58" s="27" t="n">
        <f aca="false">IF('POSITION - Tableau 1'!B58=8,VLOOKUP(TOT!AN60,'EN - TEMPS DE GLACE DÉF.'!$A$3:$B$69,2),VLOOKUP(TOT!AN60,'EN - TEMPS DE GLACE ATT.'!$A$3:$B$69,2))</f>
        <v>59</v>
      </c>
      <c r="C58" s="27" t="n">
        <f aca="false">IF(TOT!V60&lt;28,IF(B58&gt;53,53,B58),B58)</f>
        <v>59</v>
      </c>
      <c r="D58" s="27" t="n">
        <f aca="false">IF(TOT!V60&lt;20,IF(C58&gt;46,46,C58),C58)</f>
        <v>59</v>
      </c>
      <c r="E58" s="28"/>
    </row>
    <row r="59" customFormat="false" ht="13" hidden="false" customHeight="true" outlineLevel="0" collapsed="false">
      <c r="A59" s="17" t="s">
        <v>574</v>
      </c>
      <c r="B59" s="27" t="n">
        <f aca="false">IF('POSITION - Tableau 1'!B59=8,VLOOKUP(TOT!AN61,'EN - TEMPS DE GLACE DÉF.'!$A$3:$B$69,2),VLOOKUP(TOT!AN61,'EN - TEMPS DE GLACE ATT.'!$A$3:$B$69,2))</f>
        <v>33</v>
      </c>
      <c r="C59" s="27" t="n">
        <f aca="false">IF(TOT!V61&lt;28,IF(B59&gt;53,53,B59),B59)</f>
        <v>33</v>
      </c>
      <c r="D59" s="27" t="n">
        <f aca="false">IF(TOT!V61&lt;20,IF(C59&gt;46,46,C59),C59)</f>
        <v>33</v>
      </c>
      <c r="E59" s="28"/>
    </row>
    <row r="60" customFormat="false" ht="13" hidden="false" customHeight="true" outlineLevel="0" collapsed="false">
      <c r="A60" s="17" t="s">
        <v>579</v>
      </c>
      <c r="B60" s="27" t="n">
        <f aca="false">IF('POSITION - Tableau 1'!B60=8,VLOOKUP(TOT!AN62,'EN - TEMPS DE GLACE DÉF.'!$A$3:$B$69,2),VLOOKUP(TOT!AN62,'EN - TEMPS DE GLACE ATT.'!$A$3:$B$69,2))</f>
        <v>65</v>
      </c>
      <c r="C60" s="27" t="n">
        <f aca="false">IF(TOT!V62&lt;28,IF(B60&gt;53,53,B60),B60)</f>
        <v>65</v>
      </c>
      <c r="D60" s="27" t="n">
        <f aca="false">IF(TOT!V62&lt;20,IF(C60&gt;46,46,C60),C60)</f>
        <v>65</v>
      </c>
      <c r="E60" s="28"/>
    </row>
    <row r="61" customFormat="false" ht="13" hidden="false" customHeight="true" outlineLevel="0" collapsed="false">
      <c r="A61" s="17" t="s">
        <v>584</v>
      </c>
      <c r="B61" s="27" t="n">
        <f aca="false">IF('POSITION - Tableau 1'!B61=8,VLOOKUP(TOT!AN63,'EN - TEMPS DE GLACE DÉF.'!$A$3:$B$69,2),VLOOKUP(TOT!AN63,'EN - TEMPS DE GLACE ATT.'!$A$3:$B$69,2))</f>
        <v>33</v>
      </c>
      <c r="C61" s="27" t="n">
        <f aca="false">IF(TOT!V63&lt;28,IF(B61&gt;53,53,B61),B61)</f>
        <v>33</v>
      </c>
      <c r="D61" s="27" t="n">
        <f aca="false">IF(TOT!V63&lt;20,IF(C61&gt;46,46,C61),C61)</f>
        <v>33</v>
      </c>
      <c r="E61" s="28"/>
    </row>
    <row r="62" customFormat="false" ht="13" hidden="false" customHeight="true" outlineLevel="0" collapsed="false">
      <c r="A62" s="17" t="s">
        <v>588</v>
      </c>
      <c r="B62" s="27" t="n">
        <f aca="false">IF('POSITION - Tableau 1'!B62=8,VLOOKUP(TOT!AN64,'EN - TEMPS DE GLACE DÉF.'!$A$3:$B$69,2),VLOOKUP(TOT!AN64,'EN - TEMPS DE GLACE ATT.'!$A$3:$B$69,2))</f>
        <v>48</v>
      </c>
      <c r="C62" s="27" t="n">
        <f aca="false">IF(TOT!V64&lt;28,IF(B62&gt;53,53,B62),B62)</f>
        <v>48</v>
      </c>
      <c r="D62" s="27" t="n">
        <f aca="false">IF(TOT!V64&lt;20,IF(C62&gt;46,46,C62),C62)</f>
        <v>48</v>
      </c>
      <c r="E62" s="28"/>
    </row>
    <row r="63" customFormat="false" ht="13" hidden="false" customHeight="true" outlineLevel="0" collapsed="false">
      <c r="A63" s="17" t="s">
        <v>594</v>
      </c>
      <c r="B63" s="27" t="n">
        <f aca="false">IF('POSITION - Tableau 1'!B63=8,VLOOKUP(TOT!AN65,'EN - TEMPS DE GLACE DÉF.'!$A$3:$B$69,2),VLOOKUP(TOT!AN65,'EN - TEMPS DE GLACE ATT.'!$A$3:$B$69,2))</f>
        <v>33</v>
      </c>
      <c r="C63" s="27" t="n">
        <f aca="false">IF(TOT!V65&lt;28,IF(B63&gt;53,53,B63),B63)</f>
        <v>33</v>
      </c>
      <c r="D63" s="27" t="n">
        <f aca="false">IF(TOT!V65&lt;20,IF(C63&gt;46,46,C63),C63)</f>
        <v>33</v>
      </c>
      <c r="E63" s="28"/>
    </row>
    <row r="64" customFormat="false" ht="13" hidden="false" customHeight="true" outlineLevel="0" collapsed="false">
      <c r="A64" s="17" t="s">
        <v>598</v>
      </c>
      <c r="B64" s="27" t="n">
        <f aca="false">IF('POSITION - Tableau 1'!B64=8,VLOOKUP(TOT!AN66,'EN - TEMPS DE GLACE DÉF.'!$A$3:$B$69,2),VLOOKUP(TOT!AN66,'EN - TEMPS DE GLACE ATT.'!$A$3:$B$69,2))</f>
        <v>33</v>
      </c>
      <c r="C64" s="27" t="n">
        <f aca="false">IF(TOT!V66&lt;28,IF(B64&gt;53,53,B64),B64)</f>
        <v>33</v>
      </c>
      <c r="D64" s="27" t="n">
        <f aca="false">IF(TOT!V66&lt;20,IF(C64&gt;46,46,C64),C64)</f>
        <v>33</v>
      </c>
      <c r="E64" s="28"/>
    </row>
    <row r="65" customFormat="false" ht="13" hidden="false" customHeight="true" outlineLevel="0" collapsed="false">
      <c r="A65" s="17" t="s">
        <v>603</v>
      </c>
      <c r="B65" s="27" t="n">
        <f aca="false">IF('POSITION - Tableau 1'!B65=8,VLOOKUP(TOT!AN67,'EN - TEMPS DE GLACE DÉF.'!$A$3:$B$69,2),VLOOKUP(TOT!AN67,'EN - TEMPS DE GLACE ATT.'!$A$3:$B$69,2))</f>
        <v>33</v>
      </c>
      <c r="C65" s="27" t="n">
        <f aca="false">IF(TOT!V67&lt;28,IF(B65&gt;53,53,B65),B65)</f>
        <v>33</v>
      </c>
      <c r="D65" s="27" t="n">
        <f aca="false">IF(TOT!V67&lt;20,IF(C65&gt;46,46,C65),C65)</f>
        <v>33</v>
      </c>
      <c r="E65" s="28"/>
    </row>
    <row r="66" customFormat="false" ht="13" hidden="false" customHeight="true" outlineLevel="0" collapsed="false">
      <c r="A66" s="17" t="s">
        <v>610</v>
      </c>
      <c r="B66" s="27" t="n">
        <f aca="false">IF('POSITION - Tableau 1'!B66=8,VLOOKUP(TOT!AN68,'EN - TEMPS DE GLACE DÉF.'!$A$3:$B$69,2),VLOOKUP(TOT!AN68,'EN - TEMPS DE GLACE ATT.'!$A$3:$B$69,2))</f>
        <v>34</v>
      </c>
      <c r="C66" s="27" t="n">
        <f aca="false">IF(TOT!V68&lt;28,IF(B66&gt;53,53,B66),B66)</f>
        <v>34</v>
      </c>
      <c r="D66" s="27" t="n">
        <f aca="false">IF(TOT!V68&lt;20,IF(C66&gt;46,46,C66),C66)</f>
        <v>34</v>
      </c>
      <c r="E66" s="28"/>
    </row>
    <row r="67" customFormat="false" ht="13" hidden="false" customHeight="true" outlineLevel="0" collapsed="false">
      <c r="A67" s="17" t="s">
        <v>615</v>
      </c>
      <c r="B67" s="27" t="n">
        <f aca="false">IF('POSITION - Tableau 1'!B67=8,VLOOKUP(TOT!AN69,'EN - TEMPS DE GLACE DÉF.'!$A$3:$B$69,2),VLOOKUP(TOT!AN69,'EN - TEMPS DE GLACE ATT.'!$A$3:$B$69,2))</f>
        <v>74</v>
      </c>
      <c r="C67" s="27" t="n">
        <f aca="false">IF(TOT!V69&lt;28,IF(B67&gt;53,53,B67),B67)</f>
        <v>74</v>
      </c>
      <c r="D67" s="27" t="n">
        <f aca="false">IF(TOT!V69&lt;20,IF(C67&gt;46,46,C67),C67)</f>
        <v>74</v>
      </c>
      <c r="E67" s="28"/>
    </row>
    <row r="68" customFormat="false" ht="13" hidden="false" customHeight="true" outlineLevel="0" collapsed="false">
      <c r="A68" s="17" t="s">
        <v>620</v>
      </c>
      <c r="B68" s="27" t="n">
        <f aca="false">IF('POSITION - Tableau 1'!B68=8,VLOOKUP(TOT!AN70,'EN - TEMPS DE GLACE DÉF.'!$A$3:$B$69,2),VLOOKUP(TOT!AN70,'EN - TEMPS DE GLACE ATT.'!$A$3:$B$69,2))</f>
        <v>33</v>
      </c>
      <c r="C68" s="27" t="n">
        <f aca="false">IF(TOT!V70&lt;28,IF(B68&gt;53,53,B68),B68)</f>
        <v>33</v>
      </c>
      <c r="D68" s="27" t="n">
        <f aca="false">IF(TOT!V70&lt;20,IF(C68&gt;46,46,C68),C68)</f>
        <v>33</v>
      </c>
      <c r="E68" s="28"/>
    </row>
    <row r="69" customFormat="false" ht="13" hidden="false" customHeight="true" outlineLevel="0" collapsed="false">
      <c r="A69" s="17" t="s">
        <v>625</v>
      </c>
      <c r="B69" s="27" t="n">
        <f aca="false">IF('POSITION - Tableau 1'!B69=8,VLOOKUP(TOT!AN71,'EN - TEMPS DE GLACE DÉF.'!$A$3:$B$69,2),VLOOKUP(TOT!AN71,'EN - TEMPS DE GLACE ATT.'!$A$3:$B$69,2))</f>
        <v>33</v>
      </c>
      <c r="C69" s="27" t="n">
        <f aca="false">IF(TOT!V71&lt;28,IF(B69&gt;53,53,B69),B69)</f>
        <v>33</v>
      </c>
      <c r="D69" s="27" t="n">
        <f aca="false">IF(TOT!V71&lt;20,IF(C69&gt;46,46,C69),C69)</f>
        <v>33</v>
      </c>
      <c r="E69" s="28"/>
    </row>
    <row r="70" customFormat="false" ht="13" hidden="false" customHeight="true" outlineLevel="0" collapsed="false">
      <c r="A70" s="17" t="s">
        <v>631</v>
      </c>
      <c r="B70" s="27" t="n">
        <f aca="false">IF('POSITION - Tableau 1'!B70=8,VLOOKUP(TOT!AN72,'EN - TEMPS DE GLACE DÉF.'!$A$3:$B$69,2),VLOOKUP(TOT!AN72,'EN - TEMPS DE GLACE ATT.'!$A$3:$B$69,2))</f>
        <v>39</v>
      </c>
      <c r="C70" s="27" t="n">
        <f aca="false">IF(TOT!V72&lt;28,IF(B70&gt;53,53,B70),B70)</f>
        <v>39</v>
      </c>
      <c r="D70" s="27" t="n">
        <f aca="false">IF(TOT!V72&lt;20,IF(C70&gt;46,46,C70),C70)</f>
        <v>39</v>
      </c>
      <c r="E70" s="28"/>
    </row>
    <row r="71" customFormat="false" ht="13" hidden="false" customHeight="true" outlineLevel="0" collapsed="false">
      <c r="A71" s="17" t="s">
        <v>635</v>
      </c>
      <c r="B71" s="27" t="n">
        <f aca="false">IF('POSITION - Tableau 1'!B71=8,VLOOKUP(TOT!AN73,'EN - TEMPS DE GLACE DÉF.'!$A$3:$B$69,2),VLOOKUP(TOT!AN73,'EN - TEMPS DE GLACE ATT.'!$A$3:$B$69,2))</f>
        <v>33</v>
      </c>
      <c r="C71" s="27" t="n">
        <f aca="false">IF(TOT!V73&lt;28,IF(B71&gt;53,53,B71),B71)</f>
        <v>33</v>
      </c>
      <c r="D71" s="27" t="n">
        <f aca="false">IF(TOT!V73&lt;20,IF(C71&gt;46,46,C71),C71)</f>
        <v>33</v>
      </c>
      <c r="E71" s="28"/>
    </row>
    <row r="72" customFormat="false" ht="13" hidden="false" customHeight="true" outlineLevel="0" collapsed="false">
      <c r="A72" s="17" t="s">
        <v>639</v>
      </c>
      <c r="B72" s="27" t="n">
        <f aca="false">IF('POSITION - Tableau 1'!B72=8,VLOOKUP(TOT!AN74,'EN - TEMPS DE GLACE DÉF.'!$A$3:$B$69,2),VLOOKUP(TOT!AN74,'EN - TEMPS DE GLACE ATT.'!$A$3:$B$69,2))</f>
        <v>33</v>
      </c>
      <c r="C72" s="27" t="n">
        <f aca="false">IF(TOT!V74&lt;28,IF(B72&gt;53,53,B72),B72)</f>
        <v>33</v>
      </c>
      <c r="D72" s="27" t="n">
        <f aca="false">IF(TOT!V74&lt;20,IF(C72&gt;46,46,C72),C72)</f>
        <v>33</v>
      </c>
      <c r="E72" s="28"/>
    </row>
    <row r="73" customFormat="false" ht="13" hidden="false" customHeight="true" outlineLevel="0" collapsed="false">
      <c r="A73" s="17" t="s">
        <v>644</v>
      </c>
      <c r="B73" s="27" t="n">
        <f aca="false">IF('POSITION - Tableau 1'!B73=8,VLOOKUP(TOT!AN75,'EN - TEMPS DE GLACE DÉF.'!$A$3:$B$69,2),VLOOKUP(TOT!AN75,'EN - TEMPS DE GLACE ATT.'!$A$3:$B$69,2))</f>
        <v>33</v>
      </c>
      <c r="C73" s="27" t="n">
        <f aca="false">IF(TOT!V75&lt;28,IF(B73&gt;53,53,B73),B73)</f>
        <v>33</v>
      </c>
      <c r="D73" s="27" t="n">
        <f aca="false">IF(TOT!V75&lt;20,IF(C73&gt;46,46,C73),C73)</f>
        <v>33</v>
      </c>
      <c r="E73" s="28"/>
    </row>
    <row r="74" customFormat="false" ht="13" hidden="false" customHeight="true" outlineLevel="0" collapsed="false">
      <c r="A74" s="17" t="s">
        <v>649</v>
      </c>
      <c r="B74" s="27" t="n">
        <f aca="false">IF('POSITION - Tableau 1'!B74=8,VLOOKUP(TOT!AN76,'EN - TEMPS DE GLACE DÉF.'!$A$3:$B$69,2),VLOOKUP(TOT!AN76,'EN - TEMPS DE GLACE ATT.'!$A$3:$B$69,2))</f>
        <v>68</v>
      </c>
      <c r="C74" s="27" t="n">
        <f aca="false">IF(TOT!V76&lt;28,IF(B74&gt;53,53,B74),B74)</f>
        <v>68</v>
      </c>
      <c r="D74" s="27" t="n">
        <f aca="false">IF(TOT!V76&lt;20,IF(C74&gt;46,46,C74),C74)</f>
        <v>68</v>
      </c>
      <c r="E74" s="28"/>
    </row>
    <row r="75" customFormat="false" ht="13" hidden="false" customHeight="true" outlineLevel="0" collapsed="false">
      <c r="A75" s="17" t="s">
        <v>654</v>
      </c>
      <c r="B75" s="27" t="n">
        <f aca="false">IF('POSITION - Tableau 1'!B75=8,VLOOKUP(TOT!AN77,'EN - TEMPS DE GLACE DÉF.'!$A$3:$B$69,2),VLOOKUP(TOT!AN77,'EN - TEMPS DE GLACE ATT.'!$A$3:$B$69,2))</f>
        <v>99</v>
      </c>
      <c r="C75" s="27" t="n">
        <f aca="false">IF(TOT!V77&lt;28,IF(B75&gt;53,53,B75),B75)</f>
        <v>99</v>
      </c>
      <c r="D75" s="27" t="n">
        <f aca="false">IF(TOT!V77&lt;20,IF(C75&gt;46,46,C75),C75)</f>
        <v>99</v>
      </c>
      <c r="E75" s="28"/>
    </row>
    <row r="76" customFormat="false" ht="13" hidden="false" customHeight="true" outlineLevel="0" collapsed="false">
      <c r="A76" s="17" t="s">
        <v>659</v>
      </c>
      <c r="B76" s="27" t="n">
        <f aca="false">IF('POSITION - Tableau 1'!B76=8,VLOOKUP(TOT!AN78,'EN - TEMPS DE GLACE DÉF.'!$A$3:$B$69,2),VLOOKUP(TOT!AN78,'EN - TEMPS DE GLACE ATT.'!$A$3:$B$69,2))</f>
        <v>69</v>
      </c>
      <c r="C76" s="27" t="n">
        <f aca="false">IF(TOT!V78&lt;28,IF(B76&gt;53,53,B76),B76)</f>
        <v>69</v>
      </c>
      <c r="D76" s="27" t="n">
        <f aca="false">IF(TOT!V78&lt;20,IF(C76&gt;46,46,C76),C76)</f>
        <v>69</v>
      </c>
      <c r="E76" s="28"/>
    </row>
    <row r="77" customFormat="false" ht="13" hidden="false" customHeight="true" outlineLevel="0" collapsed="false">
      <c r="A77" s="17" t="s">
        <v>664</v>
      </c>
      <c r="B77" s="27" t="n">
        <f aca="false">IF('POSITION - Tableau 1'!B77=8,VLOOKUP(TOT!AN79,'EN - TEMPS DE GLACE DÉF.'!$A$3:$B$69,2),VLOOKUP(TOT!AN79,'EN - TEMPS DE GLACE ATT.'!$A$3:$B$69,2))</f>
        <v>99</v>
      </c>
      <c r="C77" s="27" t="n">
        <f aca="false">IF(TOT!V79&lt;28,IF(B77&gt;53,53,B77),B77)</f>
        <v>99</v>
      </c>
      <c r="D77" s="27" t="n">
        <f aca="false">IF(TOT!V79&lt;20,IF(C77&gt;46,46,C77),C77)</f>
        <v>99</v>
      </c>
      <c r="E77" s="28"/>
    </row>
    <row r="78" customFormat="false" ht="13" hidden="false" customHeight="true" outlineLevel="0" collapsed="false">
      <c r="A78" s="17" t="s">
        <v>669</v>
      </c>
      <c r="B78" s="27" t="n">
        <f aca="false">IF('POSITION - Tableau 1'!B78=8,VLOOKUP(TOT!AN80,'EN - TEMPS DE GLACE DÉF.'!$A$3:$B$69,2),VLOOKUP(TOT!AN80,'EN - TEMPS DE GLACE ATT.'!$A$3:$B$69,2))</f>
        <v>68</v>
      </c>
      <c r="C78" s="27" t="n">
        <f aca="false">IF(TOT!V80&lt;28,IF(B78&gt;53,53,B78),B78)</f>
        <v>68</v>
      </c>
      <c r="D78" s="27" t="n">
        <f aca="false">IF(TOT!V80&lt;20,IF(C78&gt;46,46,C78),C78)</f>
        <v>68</v>
      </c>
      <c r="E78" s="28"/>
    </row>
    <row r="79" customFormat="false" ht="13" hidden="false" customHeight="true" outlineLevel="0" collapsed="false">
      <c r="A79" s="17" t="s">
        <v>674</v>
      </c>
      <c r="B79" s="27" t="n">
        <f aca="false">IF('POSITION - Tableau 1'!B79=8,VLOOKUP(TOT!AN81,'EN - TEMPS DE GLACE DÉF.'!$A$3:$B$69,2),VLOOKUP(TOT!AN81,'EN - TEMPS DE GLACE ATT.'!$A$3:$B$69,2))</f>
        <v>33</v>
      </c>
      <c r="C79" s="27" t="n">
        <f aca="false">IF(TOT!V81&lt;28,IF(B79&gt;53,53,B79),B79)</f>
        <v>33</v>
      </c>
      <c r="D79" s="27" t="n">
        <f aca="false">IF(TOT!V81&lt;20,IF(C79&gt;46,46,C79),C79)</f>
        <v>33</v>
      </c>
      <c r="E79" s="28"/>
    </row>
    <row r="80" customFormat="false" ht="13" hidden="false" customHeight="true" outlineLevel="0" collapsed="false">
      <c r="A80" s="17" t="s">
        <v>679</v>
      </c>
      <c r="B80" s="27" t="n">
        <f aca="false">IF('POSITION - Tableau 1'!B80=8,VLOOKUP(TOT!AN82,'EN - TEMPS DE GLACE DÉF.'!$A$3:$B$69,2),VLOOKUP(TOT!AN82,'EN - TEMPS DE GLACE ATT.'!$A$3:$B$69,2))</f>
        <v>33</v>
      </c>
      <c r="C80" s="27" t="n">
        <f aca="false">IF(TOT!V82&lt;28,IF(B80&gt;53,53,B80),B80)</f>
        <v>33</v>
      </c>
      <c r="D80" s="27" t="n">
        <f aca="false">IF(TOT!V82&lt;20,IF(C80&gt;46,46,C80),C80)</f>
        <v>33</v>
      </c>
      <c r="E80" s="28"/>
    </row>
    <row r="81" customFormat="false" ht="13" hidden="false" customHeight="true" outlineLevel="0" collapsed="false">
      <c r="A81" s="17" t="s">
        <v>683</v>
      </c>
      <c r="B81" s="27" t="n">
        <f aca="false">IF('POSITION - Tableau 1'!B81=8,VLOOKUP(TOT!AN83,'EN - TEMPS DE GLACE DÉF.'!$A$3:$B$69,2),VLOOKUP(TOT!AN83,'EN - TEMPS DE GLACE ATT.'!$A$3:$B$69,2))</f>
        <v>33</v>
      </c>
      <c r="C81" s="27" t="n">
        <f aca="false">IF(TOT!V83&lt;28,IF(B81&gt;53,53,B81),B81)</f>
        <v>33</v>
      </c>
      <c r="D81" s="27" t="n">
        <f aca="false">IF(TOT!V83&lt;20,IF(C81&gt;46,46,C81),C81)</f>
        <v>33</v>
      </c>
      <c r="E81" s="28"/>
    </row>
    <row r="82" customFormat="false" ht="13" hidden="false" customHeight="true" outlineLevel="0" collapsed="false">
      <c r="A82" s="17" t="s">
        <v>687</v>
      </c>
      <c r="B82" s="27" t="n">
        <f aca="false">IF('POSITION - Tableau 1'!B82=8,VLOOKUP(TOT!AN84,'EN - TEMPS DE GLACE DÉF.'!$A$3:$B$69,2),VLOOKUP(TOT!AN84,'EN - TEMPS DE GLACE ATT.'!$A$3:$B$69,2))</f>
        <v>82</v>
      </c>
      <c r="C82" s="27" t="n">
        <f aca="false">IF(TOT!V84&lt;28,IF(B82&gt;53,53,B82),B82)</f>
        <v>82</v>
      </c>
      <c r="D82" s="27" t="n">
        <f aca="false">IF(TOT!V84&lt;20,IF(C82&gt;46,46,C82),C82)</f>
        <v>82</v>
      </c>
      <c r="E82" s="28"/>
    </row>
    <row r="83" customFormat="false" ht="13" hidden="false" customHeight="true" outlineLevel="0" collapsed="false">
      <c r="A83" s="17" t="s">
        <v>691</v>
      </c>
      <c r="B83" s="27" t="n">
        <f aca="false">IF('POSITION - Tableau 1'!B83=8,VLOOKUP(TOT!AN85,'EN - TEMPS DE GLACE DÉF.'!$A$3:$B$69,2),VLOOKUP(TOT!AN85,'EN - TEMPS DE GLACE ATT.'!$A$3:$B$69,2))</f>
        <v>33</v>
      </c>
      <c r="C83" s="27" t="n">
        <f aca="false">IF(TOT!V85&lt;28,IF(B83&gt;53,53,B83),B83)</f>
        <v>33</v>
      </c>
      <c r="D83" s="27" t="n">
        <f aca="false">IF(TOT!V85&lt;20,IF(C83&gt;46,46,C83),C83)</f>
        <v>33</v>
      </c>
      <c r="E83" s="28"/>
    </row>
    <row r="84" customFormat="false" ht="13" hidden="false" customHeight="true" outlineLevel="0" collapsed="false">
      <c r="A84" s="17" t="s">
        <v>697</v>
      </c>
      <c r="B84" s="27" t="n">
        <f aca="false">IF('POSITION - Tableau 1'!B84=8,VLOOKUP(TOT!AN86,'EN - TEMPS DE GLACE DÉF.'!$A$3:$B$69,2),VLOOKUP(TOT!AN86,'EN - TEMPS DE GLACE ATT.'!$A$3:$B$69,2))</f>
        <v>33</v>
      </c>
      <c r="C84" s="27" t="n">
        <f aca="false">IF(TOT!V86&lt;28,IF(B84&gt;53,53,B84),B84)</f>
        <v>33</v>
      </c>
      <c r="D84" s="27" t="n">
        <f aca="false">IF(TOT!V86&lt;20,IF(C84&gt;46,46,C84),C84)</f>
        <v>33</v>
      </c>
      <c r="E84" s="28"/>
    </row>
    <row r="85" customFormat="false" ht="13" hidden="false" customHeight="true" outlineLevel="0" collapsed="false">
      <c r="A85" s="17" t="s">
        <v>702</v>
      </c>
      <c r="B85" s="27" t="n">
        <f aca="false">IF('POSITION - Tableau 1'!B85=8,VLOOKUP(TOT!AN87,'EN - TEMPS DE GLACE DÉF.'!$A$3:$B$69,2),VLOOKUP(TOT!AN87,'EN - TEMPS DE GLACE ATT.'!$A$3:$B$69,2))</f>
        <v>33</v>
      </c>
      <c r="C85" s="27" t="n">
        <f aca="false">IF(TOT!V87&lt;28,IF(B85&gt;53,53,B85),B85)</f>
        <v>33</v>
      </c>
      <c r="D85" s="27" t="n">
        <f aca="false">IF(TOT!V87&lt;20,IF(C85&gt;46,46,C85),C85)</f>
        <v>33</v>
      </c>
      <c r="E85" s="28"/>
    </row>
    <row r="86" customFormat="false" ht="13" hidden="false" customHeight="true" outlineLevel="0" collapsed="false">
      <c r="A86" s="17" t="s">
        <v>706</v>
      </c>
      <c r="B86" s="27" t="n">
        <f aca="false">IF('POSITION - Tableau 1'!B86=8,VLOOKUP(TOT!AN88,'EN - TEMPS DE GLACE DÉF.'!$A$3:$B$69,2),VLOOKUP(TOT!AN88,'EN - TEMPS DE GLACE ATT.'!$A$3:$B$69,2))</f>
        <v>33</v>
      </c>
      <c r="C86" s="27" t="n">
        <f aca="false">IF(TOT!V88&lt;28,IF(B86&gt;53,53,B86),B86)</f>
        <v>33</v>
      </c>
      <c r="D86" s="27" t="n">
        <f aca="false">IF(TOT!V88&lt;20,IF(C86&gt;46,46,C86),C86)</f>
        <v>33</v>
      </c>
      <c r="E86" s="28"/>
    </row>
    <row r="87" customFormat="false" ht="13" hidden="false" customHeight="true" outlineLevel="0" collapsed="false">
      <c r="A87" s="17" t="s">
        <v>711</v>
      </c>
      <c r="B87" s="27" t="n">
        <f aca="false">IF('POSITION - Tableau 1'!B87=8,VLOOKUP(TOT!AN89,'EN - TEMPS DE GLACE DÉF.'!$A$3:$B$69,2),VLOOKUP(TOT!AN89,'EN - TEMPS DE GLACE ATT.'!$A$3:$B$69,2))</f>
        <v>38</v>
      </c>
      <c r="C87" s="27" t="n">
        <f aca="false">IF(TOT!V89&lt;28,IF(B87&gt;53,53,B87),B87)</f>
        <v>38</v>
      </c>
      <c r="D87" s="27" t="n">
        <f aca="false">IF(TOT!V89&lt;20,IF(C87&gt;46,46,C87),C87)</f>
        <v>38</v>
      </c>
      <c r="E87" s="28"/>
    </row>
    <row r="88" customFormat="false" ht="13" hidden="false" customHeight="true" outlineLevel="0" collapsed="false">
      <c r="A88" s="17" t="s">
        <v>716</v>
      </c>
      <c r="B88" s="27" t="n">
        <f aca="false">IF('POSITION - Tableau 1'!B88=8,VLOOKUP(TOT!AN90,'EN - TEMPS DE GLACE DÉF.'!$A$3:$B$69,2),VLOOKUP(TOT!AN90,'EN - TEMPS DE GLACE ATT.'!$A$3:$B$69,2))</f>
        <v>33</v>
      </c>
      <c r="C88" s="27" t="n">
        <f aca="false">IF(TOT!V90&lt;28,IF(B88&gt;53,53,B88),B88)</f>
        <v>33</v>
      </c>
      <c r="D88" s="27" t="n">
        <f aca="false">IF(TOT!V90&lt;20,IF(C88&gt;46,46,C88),C88)</f>
        <v>33</v>
      </c>
      <c r="E88" s="28"/>
    </row>
    <row r="89" customFormat="false" ht="13" hidden="false" customHeight="true" outlineLevel="0" collapsed="false">
      <c r="A89" s="17" t="s">
        <v>720</v>
      </c>
      <c r="B89" s="27" t="n">
        <f aca="false">IF('POSITION - Tableau 1'!B89=8,VLOOKUP(TOT!AN91,'EN - TEMPS DE GLACE DÉF.'!$A$3:$B$69,2),VLOOKUP(TOT!AN91,'EN - TEMPS DE GLACE ATT.'!$A$3:$B$69,2))</f>
        <v>33</v>
      </c>
      <c r="C89" s="27" t="n">
        <f aca="false">IF(TOT!V91&lt;28,IF(B89&gt;53,53,B89),B89)</f>
        <v>33</v>
      </c>
      <c r="D89" s="27" t="n">
        <f aca="false">IF(TOT!V91&lt;20,IF(C89&gt;46,46,C89),C89)</f>
        <v>33</v>
      </c>
      <c r="E89" s="28"/>
    </row>
    <row r="90" customFormat="false" ht="13" hidden="false" customHeight="true" outlineLevel="0" collapsed="false">
      <c r="A90" s="17" t="s">
        <v>724</v>
      </c>
      <c r="B90" s="27" t="n">
        <f aca="false">IF('POSITION - Tableau 1'!B90=8,VLOOKUP(TOT!AN92,'EN - TEMPS DE GLACE DÉF.'!$A$3:$B$69,2),VLOOKUP(TOT!AN92,'EN - TEMPS DE GLACE ATT.'!$A$3:$B$69,2))</f>
        <v>39</v>
      </c>
      <c r="C90" s="27" t="n">
        <f aca="false">IF(TOT!V92&lt;28,IF(B90&gt;53,53,B90),B90)</f>
        <v>39</v>
      </c>
      <c r="D90" s="27" t="n">
        <f aca="false">IF(TOT!V92&lt;20,IF(C90&gt;46,46,C90),C90)</f>
        <v>39</v>
      </c>
      <c r="E90" s="28"/>
    </row>
    <row r="91" customFormat="false" ht="13" hidden="false" customHeight="true" outlineLevel="0" collapsed="false">
      <c r="A91" s="17" t="s">
        <v>730</v>
      </c>
      <c r="B91" s="27" t="n">
        <f aca="false">IF('POSITION - Tableau 1'!B91=8,VLOOKUP(TOT!AN93,'EN - TEMPS DE GLACE DÉF.'!$A$3:$B$69,2),VLOOKUP(TOT!AN93,'EN - TEMPS DE GLACE ATT.'!$A$3:$B$69,2))</f>
        <v>46</v>
      </c>
      <c r="C91" s="27" t="n">
        <f aca="false">IF(TOT!V93&lt;28,IF(B91&gt;53,53,B91),B91)</f>
        <v>46</v>
      </c>
      <c r="D91" s="27" t="n">
        <f aca="false">IF(TOT!V93&lt;20,IF(C91&gt;46,46,C91),C91)</f>
        <v>46</v>
      </c>
      <c r="E91" s="28"/>
    </row>
    <row r="92" customFormat="false" ht="13" hidden="false" customHeight="true" outlineLevel="0" collapsed="false">
      <c r="A92" s="17" t="s">
        <v>735</v>
      </c>
      <c r="B92" s="27" t="n">
        <f aca="false">IF('POSITION - Tableau 1'!B92=8,VLOOKUP(TOT!AN94,'EN - TEMPS DE GLACE DÉF.'!$A$3:$B$69,2),VLOOKUP(TOT!AN94,'EN - TEMPS DE GLACE ATT.'!$A$3:$B$69,2))</f>
        <v>59</v>
      </c>
      <c r="C92" s="27" t="n">
        <f aca="false">IF(TOT!V94&lt;28,IF(B92&gt;53,53,B92),B92)</f>
        <v>59</v>
      </c>
      <c r="D92" s="27" t="n">
        <f aca="false">IF(TOT!V94&lt;20,IF(C92&gt;46,46,C92),C92)</f>
        <v>59</v>
      </c>
      <c r="E92" s="28"/>
    </row>
    <row r="93" customFormat="false" ht="13" hidden="false" customHeight="true" outlineLevel="0" collapsed="false">
      <c r="A93" s="17" t="s">
        <v>739</v>
      </c>
      <c r="B93" s="27" t="n">
        <f aca="false">IF('POSITION - Tableau 1'!B93=8,VLOOKUP(TOT!AN95,'EN - TEMPS DE GLACE DÉF.'!$A$3:$B$69,2),VLOOKUP(TOT!AN95,'EN - TEMPS DE GLACE ATT.'!$A$3:$B$69,2))</f>
        <v>34</v>
      </c>
      <c r="C93" s="27" t="n">
        <f aca="false">IF(TOT!V95&lt;28,IF(B93&gt;53,53,B93),B93)</f>
        <v>34</v>
      </c>
      <c r="D93" s="27" t="n">
        <f aca="false">IF(TOT!V95&lt;20,IF(C93&gt;46,46,C93),C93)</f>
        <v>34</v>
      </c>
      <c r="E93" s="28"/>
    </row>
    <row r="94" customFormat="false" ht="13" hidden="false" customHeight="true" outlineLevel="0" collapsed="false">
      <c r="A94" s="17" t="s">
        <v>743</v>
      </c>
      <c r="B94" s="27" t="n">
        <f aca="false">IF('POSITION - Tableau 1'!B94=8,VLOOKUP(TOT!AN96,'EN - TEMPS DE GLACE DÉF.'!$A$3:$B$69,2),VLOOKUP(TOT!AN96,'EN - TEMPS DE GLACE ATT.'!$A$3:$B$69,2))</f>
        <v>33</v>
      </c>
      <c r="C94" s="27" t="n">
        <f aca="false">IF(TOT!V96&lt;28,IF(B94&gt;53,53,B94),B94)</f>
        <v>33</v>
      </c>
      <c r="D94" s="27" t="n">
        <f aca="false">IF(TOT!V96&lt;20,IF(C94&gt;46,46,C94),C94)</f>
        <v>33</v>
      </c>
      <c r="E94" s="28"/>
    </row>
    <row r="95" customFormat="false" ht="13" hidden="false" customHeight="true" outlineLevel="0" collapsed="false">
      <c r="A95" s="17" t="s">
        <v>747</v>
      </c>
      <c r="B95" s="27" t="n">
        <f aca="false">IF('POSITION - Tableau 1'!B95=8,VLOOKUP(TOT!AN97,'EN - TEMPS DE GLACE DÉF.'!$A$3:$B$69,2),VLOOKUP(TOT!AN97,'EN - TEMPS DE GLACE ATT.'!$A$3:$B$69,2))</f>
        <v>99</v>
      </c>
      <c r="C95" s="27" t="n">
        <f aca="false">IF(TOT!V97&lt;28,IF(B95&gt;53,53,B95),B95)</f>
        <v>99</v>
      </c>
      <c r="D95" s="27" t="n">
        <f aca="false">IF(TOT!V97&lt;20,IF(C95&gt;46,46,C95),C95)</f>
        <v>99</v>
      </c>
      <c r="E95" s="28"/>
    </row>
    <row r="96" customFormat="false" ht="13" hidden="false" customHeight="true" outlineLevel="0" collapsed="false">
      <c r="A96" s="17" t="s">
        <v>750</v>
      </c>
      <c r="B96" s="27" t="n">
        <f aca="false">IF('POSITION - Tableau 1'!B96=8,VLOOKUP(TOT!AN98,'EN - TEMPS DE GLACE DÉF.'!$A$3:$B$69,2),VLOOKUP(TOT!AN98,'EN - TEMPS DE GLACE ATT.'!$A$3:$B$69,2))</f>
        <v>95</v>
      </c>
      <c r="C96" s="27" t="n">
        <f aca="false">IF(TOT!V98&lt;28,IF(B96&gt;53,53,B96),B96)</f>
        <v>95</v>
      </c>
      <c r="D96" s="27" t="n">
        <f aca="false">IF(TOT!V98&lt;20,IF(C96&gt;46,46,C96),C96)</f>
        <v>95</v>
      </c>
      <c r="E96" s="28"/>
    </row>
    <row r="97" customFormat="false" ht="13" hidden="false" customHeight="true" outlineLevel="0" collapsed="false">
      <c r="A97" s="17" t="s">
        <v>755</v>
      </c>
      <c r="B97" s="27" t="n">
        <f aca="false">IF('POSITION - Tableau 1'!B97=8,VLOOKUP(TOT!AN99,'EN - TEMPS DE GLACE DÉF.'!$A$3:$B$69,2),VLOOKUP(TOT!AN99,'EN - TEMPS DE GLACE ATT.'!$A$3:$B$69,2))</f>
        <v>67</v>
      </c>
      <c r="C97" s="27" t="n">
        <f aca="false">IF(TOT!V99&lt;28,IF(B97&gt;53,53,B97),B97)</f>
        <v>67</v>
      </c>
      <c r="D97" s="27" t="n">
        <f aca="false">IF(TOT!V99&lt;20,IF(C97&gt;46,46,C97),C97)</f>
        <v>67</v>
      </c>
      <c r="E97" s="28"/>
    </row>
    <row r="98" customFormat="false" ht="13" hidden="false" customHeight="true" outlineLevel="0" collapsed="false">
      <c r="A98" s="17" t="s">
        <v>759</v>
      </c>
      <c r="B98" s="27" t="n">
        <f aca="false">IF('POSITION - Tableau 1'!B98=8,VLOOKUP(TOT!AN100,'EN - TEMPS DE GLACE DÉF.'!$A$3:$B$69,2),VLOOKUP(TOT!AN100,'EN - TEMPS DE GLACE ATT.'!$A$3:$B$69,2))</f>
        <v>33</v>
      </c>
      <c r="C98" s="27" t="n">
        <f aca="false">IF(TOT!V100&lt;28,IF(B98&gt;53,53,B98),B98)</f>
        <v>33</v>
      </c>
      <c r="D98" s="27" t="n">
        <f aca="false">IF(TOT!V100&lt;20,IF(C98&gt;46,46,C98),C98)</f>
        <v>33</v>
      </c>
      <c r="E98" s="28"/>
    </row>
    <row r="99" customFormat="false" ht="13" hidden="false" customHeight="true" outlineLevel="0" collapsed="false">
      <c r="A99" s="17" t="s">
        <v>765</v>
      </c>
      <c r="B99" s="27" t="n">
        <f aca="false">IF('POSITION - Tableau 1'!B99=8,VLOOKUP(TOT!AN101,'EN - TEMPS DE GLACE DÉF.'!$A$3:$B$69,2),VLOOKUP(TOT!AN101,'EN - TEMPS DE GLACE ATT.'!$A$3:$B$69,2))</f>
        <v>67</v>
      </c>
      <c r="C99" s="27" t="n">
        <f aca="false">IF(TOT!V101&lt;28,IF(B99&gt;53,53,B99),B99)</f>
        <v>67</v>
      </c>
      <c r="D99" s="27" t="n">
        <f aca="false">IF(TOT!V101&lt;20,IF(C99&gt;46,46,C99),C99)</f>
        <v>67</v>
      </c>
      <c r="E99" s="28"/>
    </row>
    <row r="100" customFormat="false" ht="13" hidden="false" customHeight="true" outlineLevel="0" collapsed="false">
      <c r="A100" s="17" t="s">
        <v>770</v>
      </c>
      <c r="B100" s="27" t="n">
        <f aca="false">IF('POSITION - Tableau 1'!B100=8,VLOOKUP(TOT!AN102,'EN - TEMPS DE GLACE DÉF.'!$A$3:$B$69,2),VLOOKUP(TOT!AN102,'EN - TEMPS DE GLACE ATT.'!$A$3:$B$69,2))</f>
        <v>33</v>
      </c>
      <c r="C100" s="27" t="n">
        <f aca="false">IF(TOT!V102&lt;28,IF(B100&gt;53,53,B100),B100)</f>
        <v>33</v>
      </c>
      <c r="D100" s="27" t="n">
        <f aca="false">IF(TOT!V102&lt;20,IF(C100&gt;46,46,C100),C100)</f>
        <v>33</v>
      </c>
      <c r="E100" s="28"/>
    </row>
    <row r="101" customFormat="false" ht="13" hidden="false" customHeight="true" outlineLevel="0" collapsed="false">
      <c r="A101" s="17" t="s">
        <v>776</v>
      </c>
      <c r="B101" s="27" t="n">
        <f aca="false">IF('POSITION - Tableau 1'!B101=8,VLOOKUP(TOT!AN103,'EN - TEMPS DE GLACE DÉF.'!$A$3:$B$69,2),VLOOKUP(TOT!AN103,'EN - TEMPS DE GLACE ATT.'!$A$3:$B$69,2))</f>
        <v>33</v>
      </c>
      <c r="C101" s="27" t="n">
        <f aca="false">IF(TOT!V103&lt;28,IF(B101&gt;53,53,B101),B101)</f>
        <v>33</v>
      </c>
      <c r="D101" s="27" t="n">
        <f aca="false">IF(TOT!V103&lt;20,IF(C101&gt;46,46,C101),C101)</f>
        <v>33</v>
      </c>
      <c r="E101" s="28"/>
    </row>
    <row r="102" customFormat="false" ht="13" hidden="false" customHeight="true" outlineLevel="0" collapsed="false">
      <c r="A102" s="17" t="s">
        <v>779</v>
      </c>
      <c r="B102" s="27" t="n">
        <f aca="false">IF('POSITION - Tableau 1'!B102=8,VLOOKUP(TOT!AN104,'EN - TEMPS DE GLACE DÉF.'!$A$3:$B$69,2),VLOOKUP(TOT!AN104,'EN - TEMPS DE GLACE ATT.'!$A$3:$B$69,2))</f>
        <v>99</v>
      </c>
      <c r="C102" s="27" t="n">
        <f aca="false">IF(TOT!V104&lt;28,IF(B102&gt;53,53,B102),B102)</f>
        <v>99</v>
      </c>
      <c r="D102" s="27" t="n">
        <f aca="false">IF(TOT!V104&lt;20,IF(C102&gt;46,46,C102),C102)</f>
        <v>99</v>
      </c>
      <c r="E102" s="28"/>
    </row>
    <row r="103" customFormat="false" ht="13" hidden="false" customHeight="true" outlineLevel="0" collapsed="false">
      <c r="A103" s="17" t="s">
        <v>782</v>
      </c>
      <c r="B103" s="27" t="n">
        <f aca="false">IF('POSITION - Tableau 1'!B103=8,VLOOKUP(TOT!AN105,'EN - TEMPS DE GLACE DÉF.'!$A$3:$B$69,2),VLOOKUP(TOT!AN105,'EN - TEMPS DE GLACE ATT.'!$A$3:$B$69,2))</f>
        <v>49</v>
      </c>
      <c r="C103" s="27" t="n">
        <f aca="false">IF(TOT!V105&lt;28,IF(B103&gt;53,53,B103),B103)</f>
        <v>49</v>
      </c>
      <c r="D103" s="27" t="n">
        <f aca="false">IF(TOT!V105&lt;20,IF(C103&gt;46,46,C103),C103)</f>
        <v>49</v>
      </c>
      <c r="E103" s="28"/>
    </row>
    <row r="104" customFormat="false" ht="13" hidden="false" customHeight="true" outlineLevel="0" collapsed="false">
      <c r="A104" s="17" t="s">
        <v>786</v>
      </c>
      <c r="B104" s="27" t="n">
        <f aca="false">IF('POSITION - Tableau 1'!B104=8,VLOOKUP(TOT!AN106,'EN - TEMPS DE GLACE DÉF.'!$A$3:$B$69,2),VLOOKUP(TOT!AN106,'EN - TEMPS DE GLACE ATT.'!$A$3:$B$69,2))</f>
        <v>64</v>
      </c>
      <c r="C104" s="27" t="n">
        <f aca="false">IF(TOT!V106&lt;28,IF(B104&gt;53,53,B104),B104)</f>
        <v>64</v>
      </c>
      <c r="D104" s="27" t="n">
        <f aca="false">IF(TOT!V106&lt;20,IF(C104&gt;46,46,C104),C104)</f>
        <v>64</v>
      </c>
      <c r="E104" s="28"/>
    </row>
    <row r="105" customFormat="false" ht="13" hidden="false" customHeight="true" outlineLevel="0" collapsed="false">
      <c r="A105" s="17" t="s">
        <v>792</v>
      </c>
      <c r="B105" s="27" t="n">
        <f aca="false">IF('POSITION - Tableau 1'!B105=8,VLOOKUP(TOT!AN107,'EN - TEMPS DE GLACE DÉF.'!$A$3:$B$69,2),VLOOKUP(TOT!AN107,'EN - TEMPS DE GLACE ATT.'!$A$3:$B$69,2))</f>
        <v>46</v>
      </c>
      <c r="C105" s="27" t="n">
        <f aca="false">IF(TOT!V107&lt;28,IF(B105&gt;53,53,B105),B105)</f>
        <v>46</v>
      </c>
      <c r="D105" s="27" t="n">
        <f aca="false">IF(TOT!V107&lt;20,IF(C105&gt;46,46,C105),C105)</f>
        <v>46</v>
      </c>
      <c r="E105" s="28"/>
    </row>
    <row r="106" customFormat="false" ht="13" hidden="false" customHeight="true" outlineLevel="0" collapsed="false">
      <c r="A106" s="17" t="s">
        <v>797</v>
      </c>
      <c r="B106" s="27" t="n">
        <f aca="false">IF('POSITION - Tableau 1'!B106=8,VLOOKUP(TOT!AN108,'EN - TEMPS DE GLACE DÉF.'!$A$3:$B$69,2),VLOOKUP(TOT!AN108,'EN - TEMPS DE GLACE ATT.'!$A$3:$B$69,2))</f>
        <v>33</v>
      </c>
      <c r="C106" s="27" t="n">
        <f aca="false">IF(TOT!V108&lt;28,IF(B106&gt;53,53,B106),B106)</f>
        <v>33</v>
      </c>
      <c r="D106" s="27" t="n">
        <f aca="false">IF(TOT!V108&lt;20,IF(C106&gt;46,46,C106),C106)</f>
        <v>33</v>
      </c>
      <c r="E106" s="28"/>
    </row>
    <row r="107" customFormat="false" ht="13" hidden="false" customHeight="true" outlineLevel="0" collapsed="false">
      <c r="A107" s="17" t="s">
        <v>803</v>
      </c>
      <c r="B107" s="27" t="n">
        <f aca="false">IF('POSITION - Tableau 1'!B107=8,VLOOKUP(TOT!AN109,'EN - TEMPS DE GLACE DÉF.'!$A$3:$B$69,2),VLOOKUP(TOT!AN109,'EN - TEMPS DE GLACE ATT.'!$A$3:$B$69,2))</f>
        <v>55</v>
      </c>
      <c r="C107" s="27" t="n">
        <f aca="false">IF(TOT!V109&lt;28,IF(B107&gt;53,53,B107),B107)</f>
        <v>55</v>
      </c>
      <c r="D107" s="27" t="n">
        <f aca="false">IF(TOT!V109&lt;20,IF(C107&gt;46,46,C107),C107)</f>
        <v>55</v>
      </c>
      <c r="E107" s="28"/>
    </row>
    <row r="108" customFormat="false" ht="13" hidden="false" customHeight="true" outlineLevel="0" collapsed="false">
      <c r="A108" s="17" t="s">
        <v>808</v>
      </c>
      <c r="B108" s="27" t="n">
        <f aca="false">IF('POSITION - Tableau 1'!B108=8,VLOOKUP(TOT!AN110,'EN - TEMPS DE GLACE DÉF.'!$A$3:$B$69,2),VLOOKUP(TOT!AN110,'EN - TEMPS DE GLACE ATT.'!$A$3:$B$69,2))</f>
        <v>33</v>
      </c>
      <c r="C108" s="27" t="n">
        <f aca="false">IF(TOT!V110&lt;28,IF(B108&gt;53,53,B108),B108)</f>
        <v>33</v>
      </c>
      <c r="D108" s="27" t="n">
        <f aca="false">IF(TOT!V110&lt;20,IF(C108&gt;46,46,C108),C108)</f>
        <v>33</v>
      </c>
      <c r="E108" s="28"/>
    </row>
    <row r="109" customFormat="false" ht="13" hidden="false" customHeight="true" outlineLevel="0" collapsed="false">
      <c r="A109" s="17" t="s">
        <v>811</v>
      </c>
      <c r="B109" s="27" t="n">
        <f aca="false">IF('POSITION - Tableau 1'!B109=8,VLOOKUP(TOT!AN111,'EN - TEMPS DE GLACE DÉF.'!$A$3:$B$69,2),VLOOKUP(TOT!AN111,'EN - TEMPS DE GLACE ATT.'!$A$3:$B$69,2))</f>
        <v>58</v>
      </c>
      <c r="C109" s="27" t="n">
        <f aca="false">IF(TOT!V111&lt;28,IF(B109&gt;53,53,B109),B109)</f>
        <v>58</v>
      </c>
      <c r="D109" s="27" t="n">
        <f aca="false">IF(TOT!V111&lt;20,IF(C109&gt;46,46,C109),C109)</f>
        <v>58</v>
      </c>
      <c r="E109" s="28"/>
    </row>
    <row r="110" customFormat="false" ht="13" hidden="false" customHeight="true" outlineLevel="0" collapsed="false">
      <c r="A110" s="17" t="s">
        <v>815</v>
      </c>
      <c r="B110" s="27" t="n">
        <f aca="false">IF('POSITION - Tableau 1'!B110=8,VLOOKUP(TOT!AN112,'EN - TEMPS DE GLACE DÉF.'!$A$3:$B$69,2),VLOOKUP(TOT!AN112,'EN - TEMPS DE GLACE ATT.'!$A$3:$B$69,2))</f>
        <v>79</v>
      </c>
      <c r="C110" s="27" t="n">
        <f aca="false">IF(TOT!V112&lt;28,IF(B110&gt;53,53,B110),B110)</f>
        <v>53</v>
      </c>
      <c r="D110" s="27" t="n">
        <f aca="false">IF(TOT!V112&lt;20,IF(C110&gt;46,46,C110),C110)</f>
        <v>46</v>
      </c>
      <c r="E110" s="28"/>
    </row>
    <row r="111" customFormat="false" ht="13" hidden="false" customHeight="true" outlineLevel="0" collapsed="false">
      <c r="A111" s="17" t="s">
        <v>820</v>
      </c>
      <c r="B111" s="27" t="n">
        <f aca="false">IF('POSITION - Tableau 1'!B111=8,VLOOKUP(TOT!AN113,'EN - TEMPS DE GLACE DÉF.'!$A$3:$B$69,2),VLOOKUP(TOT!AN113,'EN - TEMPS DE GLACE ATT.'!$A$3:$B$69,2))</f>
        <v>78</v>
      </c>
      <c r="C111" s="27" t="n">
        <f aca="false">IF(TOT!V113&lt;28,IF(B111&gt;53,53,B111),B111)</f>
        <v>78</v>
      </c>
      <c r="D111" s="27" t="n">
        <f aca="false">IF(TOT!V113&lt;20,IF(C111&gt;46,46,C111),C111)</f>
        <v>78</v>
      </c>
      <c r="E111" s="28"/>
    </row>
    <row r="112" customFormat="false" ht="13" hidden="false" customHeight="true" outlineLevel="0" collapsed="false">
      <c r="A112" s="17" t="s">
        <v>824</v>
      </c>
      <c r="B112" s="27" t="n">
        <f aca="false">IF('POSITION - Tableau 1'!B112=8,VLOOKUP(TOT!AN114,'EN - TEMPS DE GLACE DÉF.'!$A$3:$B$69,2),VLOOKUP(TOT!AN114,'EN - TEMPS DE GLACE ATT.'!$A$3:$B$69,2))</f>
        <v>75</v>
      </c>
      <c r="C112" s="27" t="n">
        <f aca="false">IF(TOT!V114&lt;28,IF(B112&gt;53,53,B112),B112)</f>
        <v>75</v>
      </c>
      <c r="D112" s="27" t="n">
        <f aca="false">IF(TOT!V114&lt;20,IF(C112&gt;46,46,C112),C112)</f>
        <v>75</v>
      </c>
      <c r="E112" s="28"/>
    </row>
    <row r="113" customFormat="false" ht="13" hidden="false" customHeight="true" outlineLevel="0" collapsed="false">
      <c r="A113" s="17" t="s">
        <v>827</v>
      </c>
      <c r="B113" s="27" t="n">
        <f aca="false">IF('POSITION - Tableau 1'!B113=8,VLOOKUP(TOT!AN115,'EN - TEMPS DE GLACE DÉF.'!$A$3:$B$69,2),VLOOKUP(TOT!AN115,'EN - TEMPS DE GLACE ATT.'!$A$3:$B$69,2))</f>
        <v>33</v>
      </c>
      <c r="C113" s="27" t="n">
        <f aca="false">IF(TOT!V115&lt;28,IF(B113&gt;53,53,B113),B113)</f>
        <v>33</v>
      </c>
      <c r="D113" s="27" t="n">
        <f aca="false">IF(TOT!V115&lt;20,IF(C113&gt;46,46,C113),C113)</f>
        <v>33</v>
      </c>
      <c r="E113" s="28"/>
    </row>
    <row r="114" customFormat="false" ht="13" hidden="false" customHeight="true" outlineLevel="0" collapsed="false">
      <c r="A114" s="17" t="s">
        <v>830</v>
      </c>
      <c r="B114" s="27" t="n">
        <f aca="false">IF('POSITION - Tableau 1'!B114=8,VLOOKUP(TOT!AN116,'EN - TEMPS DE GLACE DÉF.'!$A$3:$B$69,2),VLOOKUP(TOT!AN116,'EN - TEMPS DE GLACE ATT.'!$A$3:$B$69,2))</f>
        <v>55</v>
      </c>
      <c r="C114" s="27" t="n">
        <f aca="false">IF(TOT!V116&lt;28,IF(B114&gt;53,53,B114),B114)</f>
        <v>55</v>
      </c>
      <c r="D114" s="27" t="n">
        <f aca="false">IF(TOT!V116&lt;20,IF(C114&gt;46,46,C114),C114)</f>
        <v>55</v>
      </c>
      <c r="E114" s="28"/>
    </row>
    <row r="115" customFormat="false" ht="13" hidden="false" customHeight="true" outlineLevel="0" collapsed="false">
      <c r="A115" s="17" t="s">
        <v>834</v>
      </c>
      <c r="B115" s="27" t="n">
        <f aca="false">IF('POSITION - Tableau 1'!B115=8,VLOOKUP(TOT!AN117,'EN - TEMPS DE GLACE DÉF.'!$A$3:$B$69,2),VLOOKUP(TOT!AN117,'EN - TEMPS DE GLACE ATT.'!$A$3:$B$69,2))</f>
        <v>99</v>
      </c>
      <c r="C115" s="27" t="n">
        <f aca="false">IF(TOT!V117&lt;28,IF(B115&gt;53,53,B115),B115)</f>
        <v>99</v>
      </c>
      <c r="D115" s="27" t="n">
        <f aca="false">IF(TOT!V117&lt;20,IF(C115&gt;46,46,C115),C115)</f>
        <v>99</v>
      </c>
      <c r="E115" s="28"/>
    </row>
    <row r="116" customFormat="false" ht="13" hidden="false" customHeight="true" outlineLevel="0" collapsed="false">
      <c r="A116" s="17" t="s">
        <v>838</v>
      </c>
      <c r="B116" s="27" t="n">
        <f aca="false">IF('POSITION - Tableau 1'!B116=8,VLOOKUP(TOT!AN118,'EN - TEMPS DE GLACE DÉF.'!$A$3:$B$69,2),VLOOKUP(TOT!AN118,'EN - TEMPS DE GLACE ATT.'!$A$3:$B$69,2))</f>
        <v>99</v>
      </c>
      <c r="C116" s="27" t="n">
        <f aca="false">IF(TOT!V118&lt;28,IF(B116&gt;53,53,B116),B116)</f>
        <v>99</v>
      </c>
      <c r="D116" s="27" t="n">
        <f aca="false">IF(TOT!V118&lt;20,IF(C116&gt;46,46,C116),C116)</f>
        <v>99</v>
      </c>
      <c r="E116" s="28"/>
    </row>
    <row r="117" customFormat="false" ht="13" hidden="false" customHeight="true" outlineLevel="0" collapsed="false">
      <c r="A117" s="17" t="s">
        <v>842</v>
      </c>
      <c r="B117" s="27" t="n">
        <f aca="false">IF('POSITION - Tableau 1'!B117=8,VLOOKUP(TOT!AN119,'EN - TEMPS DE GLACE DÉF.'!$A$3:$B$69,2),VLOOKUP(TOT!AN119,'EN - TEMPS DE GLACE ATT.'!$A$3:$B$69,2))</f>
        <v>33</v>
      </c>
      <c r="C117" s="27" t="n">
        <f aca="false">IF(TOT!V119&lt;28,IF(B117&gt;53,53,B117),B117)</f>
        <v>33</v>
      </c>
      <c r="D117" s="27" t="n">
        <f aca="false">IF(TOT!V119&lt;20,IF(C117&gt;46,46,C117),C117)</f>
        <v>33</v>
      </c>
      <c r="E117" s="28"/>
    </row>
    <row r="118" customFormat="false" ht="13" hidden="false" customHeight="true" outlineLevel="0" collapsed="false">
      <c r="A118" s="17" t="s">
        <v>846</v>
      </c>
      <c r="B118" s="27" t="n">
        <f aca="false">IF('POSITION - Tableau 1'!B118=8,VLOOKUP(TOT!AN120,'EN - TEMPS DE GLACE DÉF.'!$A$3:$B$69,2),VLOOKUP(TOT!AN120,'EN - TEMPS DE GLACE ATT.'!$A$3:$B$69,2))</f>
        <v>62</v>
      </c>
      <c r="C118" s="27" t="n">
        <f aca="false">IF(TOT!V120&lt;28,IF(B118&gt;53,53,B118),B118)</f>
        <v>62</v>
      </c>
      <c r="D118" s="27" t="n">
        <f aca="false">IF(TOT!V120&lt;20,IF(C118&gt;46,46,C118),C118)</f>
        <v>62</v>
      </c>
      <c r="E118" s="28"/>
    </row>
    <row r="119" customFormat="false" ht="13" hidden="false" customHeight="true" outlineLevel="0" collapsed="false">
      <c r="A119" s="17" t="s">
        <v>851</v>
      </c>
      <c r="B119" s="27" t="n">
        <f aca="false">IF('POSITION - Tableau 1'!B119=8,VLOOKUP(TOT!AN121,'EN - TEMPS DE GLACE DÉF.'!$A$3:$B$69,2),VLOOKUP(TOT!AN121,'EN - TEMPS DE GLACE ATT.'!$A$3:$B$69,2))</f>
        <v>35</v>
      </c>
      <c r="C119" s="27" t="n">
        <f aca="false">IF(TOT!V121&lt;28,IF(B119&gt;53,53,B119),B119)</f>
        <v>35</v>
      </c>
      <c r="D119" s="27" t="n">
        <f aca="false">IF(TOT!V121&lt;20,IF(C119&gt;46,46,C119),C119)</f>
        <v>35</v>
      </c>
      <c r="E119" s="28"/>
    </row>
    <row r="120" customFormat="false" ht="13" hidden="false" customHeight="true" outlineLevel="0" collapsed="false">
      <c r="A120" s="17" t="s">
        <v>854</v>
      </c>
      <c r="B120" s="27" t="n">
        <f aca="false">IF('POSITION - Tableau 1'!B120=8,VLOOKUP(TOT!AN122,'EN - TEMPS DE GLACE DÉF.'!$A$3:$B$69,2),VLOOKUP(TOT!AN122,'EN - TEMPS DE GLACE ATT.'!$A$3:$B$69,2))</f>
        <v>35</v>
      </c>
      <c r="C120" s="27" t="n">
        <f aca="false">IF(TOT!V122&lt;28,IF(B120&gt;53,53,B120),B120)</f>
        <v>35</v>
      </c>
      <c r="D120" s="27" t="n">
        <f aca="false">IF(TOT!V122&lt;20,IF(C120&gt;46,46,C120),C120)</f>
        <v>35</v>
      </c>
      <c r="E120" s="28"/>
    </row>
    <row r="121" customFormat="false" ht="13" hidden="false" customHeight="true" outlineLevel="0" collapsed="false">
      <c r="A121" s="17" t="s">
        <v>857</v>
      </c>
      <c r="B121" s="27" t="n">
        <f aca="false">IF('POSITION - Tableau 1'!B121=8,VLOOKUP(TOT!AN123,'EN - TEMPS DE GLACE DÉF.'!$A$3:$B$69,2),VLOOKUP(TOT!AN123,'EN - TEMPS DE GLACE ATT.'!$A$3:$B$69,2))</f>
        <v>33</v>
      </c>
      <c r="C121" s="27" t="n">
        <f aca="false">IF(TOT!V123&lt;28,IF(B121&gt;53,53,B121),B121)</f>
        <v>33</v>
      </c>
      <c r="D121" s="27" t="n">
        <f aca="false">IF(TOT!V123&lt;20,IF(C121&gt;46,46,C121),C121)</f>
        <v>33</v>
      </c>
      <c r="E121" s="28"/>
    </row>
    <row r="122" customFormat="false" ht="13" hidden="false" customHeight="true" outlineLevel="0" collapsed="false">
      <c r="A122" s="17" t="s">
        <v>863</v>
      </c>
      <c r="B122" s="27" t="n">
        <f aca="false">IF('POSITION - Tableau 1'!B122=8,VLOOKUP(TOT!AN124,'EN - TEMPS DE GLACE DÉF.'!$A$3:$B$69,2),VLOOKUP(TOT!AN124,'EN - TEMPS DE GLACE ATT.'!$A$3:$B$69,2))</f>
        <v>33</v>
      </c>
      <c r="C122" s="27" t="n">
        <f aca="false">IF(TOT!V124&lt;28,IF(B122&gt;53,53,B122),B122)</f>
        <v>33</v>
      </c>
      <c r="D122" s="27" t="n">
        <f aca="false">IF(TOT!V124&lt;20,IF(C122&gt;46,46,C122),C122)</f>
        <v>33</v>
      </c>
      <c r="E122" s="28"/>
    </row>
    <row r="123" customFormat="false" ht="13" hidden="false" customHeight="true" outlineLevel="0" collapsed="false">
      <c r="A123" s="17" t="s">
        <v>868</v>
      </c>
      <c r="B123" s="27" t="n">
        <f aca="false">IF('POSITION - Tableau 1'!B123=8,VLOOKUP(TOT!AN125,'EN - TEMPS DE GLACE DÉF.'!$A$3:$B$69,2),VLOOKUP(TOT!AN125,'EN - TEMPS DE GLACE ATT.'!$A$3:$B$69,2))</f>
        <v>48</v>
      </c>
      <c r="C123" s="27" t="n">
        <f aca="false">IF(TOT!V125&lt;28,IF(B123&gt;53,53,B123),B123)</f>
        <v>48</v>
      </c>
      <c r="D123" s="27" t="n">
        <f aca="false">IF(TOT!V125&lt;20,IF(C123&gt;46,46,C123),C123)</f>
        <v>48</v>
      </c>
      <c r="E123" s="28"/>
    </row>
    <row r="124" customFormat="false" ht="13" hidden="false" customHeight="true" outlineLevel="0" collapsed="false">
      <c r="A124" s="17" t="s">
        <v>872</v>
      </c>
      <c r="B124" s="27" t="n">
        <f aca="false">IF('POSITION - Tableau 1'!B124=8,VLOOKUP(TOT!AN126,'EN - TEMPS DE GLACE DÉF.'!$A$3:$B$69,2),VLOOKUP(TOT!AN126,'EN - TEMPS DE GLACE ATT.'!$A$3:$B$69,2))</f>
        <v>33</v>
      </c>
      <c r="C124" s="27" t="n">
        <f aca="false">IF(TOT!V126&lt;28,IF(B124&gt;53,53,B124),B124)</f>
        <v>33</v>
      </c>
      <c r="D124" s="27" t="n">
        <f aca="false">IF(TOT!V126&lt;20,IF(C124&gt;46,46,C124),C124)</f>
        <v>33</v>
      </c>
      <c r="E124" s="28"/>
    </row>
    <row r="125" customFormat="false" ht="13" hidden="false" customHeight="true" outlineLevel="0" collapsed="false">
      <c r="A125" s="17" t="s">
        <v>876</v>
      </c>
      <c r="B125" s="27" t="n">
        <f aca="false">IF('POSITION - Tableau 1'!B125=8,VLOOKUP(TOT!AN127,'EN - TEMPS DE GLACE DÉF.'!$A$3:$B$69,2),VLOOKUP(TOT!AN127,'EN - TEMPS DE GLACE ATT.'!$A$3:$B$69,2))</f>
        <v>33</v>
      </c>
      <c r="C125" s="27" t="n">
        <f aca="false">IF(TOT!V127&lt;28,IF(B125&gt;53,53,B125),B125)</f>
        <v>33</v>
      </c>
      <c r="D125" s="27" t="n">
        <f aca="false">IF(TOT!V127&lt;20,IF(C125&gt;46,46,C125),C125)</f>
        <v>33</v>
      </c>
      <c r="E125" s="28"/>
    </row>
    <row r="126" customFormat="false" ht="13" hidden="false" customHeight="true" outlineLevel="0" collapsed="false">
      <c r="A126" s="17" t="s">
        <v>880</v>
      </c>
      <c r="B126" s="27" t="n">
        <f aca="false">IF('POSITION - Tableau 1'!B126=8,VLOOKUP(TOT!AN128,'EN - TEMPS DE GLACE DÉF.'!$A$3:$B$69,2),VLOOKUP(TOT!AN128,'EN - TEMPS DE GLACE ATT.'!$A$3:$B$69,2))</f>
        <v>99</v>
      </c>
      <c r="C126" s="27" t="n">
        <f aca="false">IF(TOT!V128&lt;28,IF(B126&gt;53,53,B126),B126)</f>
        <v>99</v>
      </c>
      <c r="D126" s="27" t="n">
        <f aca="false">IF(TOT!V128&lt;20,IF(C126&gt;46,46,C126),C126)</f>
        <v>99</v>
      </c>
      <c r="E126" s="28"/>
    </row>
    <row r="127" customFormat="false" ht="13" hidden="false" customHeight="true" outlineLevel="0" collapsed="false">
      <c r="A127" s="17" t="s">
        <v>885</v>
      </c>
      <c r="B127" s="27" t="n">
        <f aca="false">IF('POSITION - Tableau 1'!B127=8,VLOOKUP(TOT!AN129,'EN - TEMPS DE GLACE DÉF.'!$A$3:$B$69,2),VLOOKUP(TOT!AN129,'EN - TEMPS DE GLACE ATT.'!$A$3:$B$69,2))</f>
        <v>55</v>
      </c>
      <c r="C127" s="27" t="n">
        <f aca="false">IF(TOT!V129&lt;28,IF(B127&gt;53,53,B127),B127)</f>
        <v>55</v>
      </c>
      <c r="D127" s="27" t="n">
        <f aca="false">IF(TOT!V129&lt;20,IF(C127&gt;46,46,C127),C127)</f>
        <v>55</v>
      </c>
      <c r="E127" s="28"/>
    </row>
    <row r="128" customFormat="false" ht="13" hidden="false" customHeight="true" outlineLevel="0" collapsed="false">
      <c r="A128" s="17" t="s">
        <v>889</v>
      </c>
      <c r="B128" s="27" t="n">
        <f aca="false">IF('POSITION - Tableau 1'!B128=8,VLOOKUP(TOT!AN130,'EN - TEMPS DE GLACE DÉF.'!$A$3:$B$69,2),VLOOKUP(TOT!AN130,'EN - TEMPS DE GLACE ATT.'!$A$3:$B$69,2))</f>
        <v>33</v>
      </c>
      <c r="C128" s="27" t="n">
        <f aca="false">IF(TOT!V130&lt;28,IF(B128&gt;53,53,B128),B128)</f>
        <v>33</v>
      </c>
      <c r="D128" s="27" t="n">
        <f aca="false">IF(TOT!V130&lt;20,IF(C128&gt;46,46,C128),C128)</f>
        <v>33</v>
      </c>
      <c r="E128" s="28"/>
    </row>
    <row r="129" customFormat="false" ht="13" hidden="false" customHeight="true" outlineLevel="0" collapsed="false">
      <c r="A129" s="17" t="s">
        <v>893</v>
      </c>
      <c r="B129" s="27" t="n">
        <f aca="false">IF('POSITION - Tableau 1'!B129=8,VLOOKUP(TOT!AN131,'EN - TEMPS DE GLACE DÉF.'!$A$3:$B$69,2),VLOOKUP(TOT!AN131,'EN - TEMPS DE GLACE ATT.'!$A$3:$B$69,2))</f>
        <v>33</v>
      </c>
      <c r="C129" s="27" t="n">
        <f aca="false">IF(TOT!V131&lt;28,IF(B129&gt;53,53,B129),B129)</f>
        <v>33</v>
      </c>
      <c r="D129" s="27" t="n">
        <f aca="false">IF(TOT!V131&lt;20,IF(C129&gt;46,46,C129),C129)</f>
        <v>33</v>
      </c>
      <c r="E129" s="28"/>
    </row>
    <row r="130" customFormat="false" ht="13" hidden="false" customHeight="true" outlineLevel="0" collapsed="false">
      <c r="A130" s="17" t="s">
        <v>896</v>
      </c>
      <c r="B130" s="27" t="n">
        <f aca="false">IF('POSITION - Tableau 1'!B130=8,VLOOKUP(TOT!AN132,'EN - TEMPS DE GLACE DÉF.'!$A$3:$B$69,2),VLOOKUP(TOT!AN132,'EN - TEMPS DE GLACE ATT.'!$A$3:$B$69,2))</f>
        <v>33</v>
      </c>
      <c r="C130" s="27" t="n">
        <f aca="false">IF(TOT!V132&lt;28,IF(B130&gt;53,53,B130),B130)</f>
        <v>33</v>
      </c>
      <c r="D130" s="27" t="n">
        <f aca="false">IF(TOT!V132&lt;20,IF(C130&gt;46,46,C130),C130)</f>
        <v>33</v>
      </c>
      <c r="E130" s="28"/>
    </row>
    <row r="131" customFormat="false" ht="13" hidden="false" customHeight="true" outlineLevel="0" collapsed="false">
      <c r="A131" s="17" t="s">
        <v>900</v>
      </c>
      <c r="B131" s="27" t="n">
        <f aca="false">IF('POSITION - Tableau 1'!B131=8,VLOOKUP(TOT!AN133,'EN - TEMPS DE GLACE DÉF.'!$A$3:$B$69,2),VLOOKUP(TOT!AN133,'EN - TEMPS DE GLACE ATT.'!$A$3:$B$69,2))</f>
        <v>63</v>
      </c>
      <c r="C131" s="27" t="n">
        <f aca="false">IF(TOT!V133&lt;28,IF(B131&gt;53,53,B131),B131)</f>
        <v>63</v>
      </c>
      <c r="D131" s="27" t="n">
        <f aca="false">IF(TOT!V133&lt;20,IF(C131&gt;46,46,C131),C131)</f>
        <v>63</v>
      </c>
      <c r="E131" s="28"/>
    </row>
    <row r="132" customFormat="false" ht="13" hidden="false" customHeight="true" outlineLevel="0" collapsed="false">
      <c r="A132" s="17" t="s">
        <v>905</v>
      </c>
      <c r="B132" s="27" t="n">
        <f aca="false">IF('POSITION - Tableau 1'!B132=8,VLOOKUP(TOT!AN134,'EN - TEMPS DE GLACE DÉF.'!$A$3:$B$69,2),VLOOKUP(TOT!AN134,'EN - TEMPS DE GLACE ATT.'!$A$3:$B$69,2))</f>
        <v>33</v>
      </c>
      <c r="C132" s="27" t="n">
        <f aca="false">IF(TOT!V134&lt;28,IF(B132&gt;53,53,B132),B132)</f>
        <v>33</v>
      </c>
      <c r="D132" s="27" t="n">
        <f aca="false">IF(TOT!V134&lt;20,IF(C132&gt;46,46,C132),C132)</f>
        <v>33</v>
      </c>
      <c r="E132" s="28"/>
    </row>
    <row r="133" customFormat="false" ht="13" hidden="false" customHeight="true" outlineLevel="0" collapsed="false">
      <c r="A133" s="17" t="s">
        <v>909</v>
      </c>
      <c r="B133" s="27" t="n">
        <f aca="false">IF('POSITION - Tableau 1'!B133=8,VLOOKUP(TOT!AN135,'EN - TEMPS DE GLACE DÉF.'!$A$3:$B$69,2),VLOOKUP(TOT!AN135,'EN - TEMPS DE GLACE ATT.'!$A$3:$B$69,2))</f>
        <v>34</v>
      </c>
      <c r="C133" s="27" t="n">
        <f aca="false">IF(TOT!V135&lt;28,IF(B133&gt;53,53,B133),B133)</f>
        <v>34</v>
      </c>
      <c r="D133" s="27" t="n">
        <f aca="false">IF(TOT!V135&lt;20,IF(C133&gt;46,46,C133),C133)</f>
        <v>34</v>
      </c>
      <c r="E133" s="28"/>
    </row>
    <row r="134" customFormat="false" ht="13" hidden="false" customHeight="true" outlineLevel="0" collapsed="false">
      <c r="A134" s="17" t="s">
        <v>915</v>
      </c>
      <c r="B134" s="27" t="n">
        <f aca="false">IF('POSITION - Tableau 1'!B134=8,VLOOKUP(TOT!AN136,'EN - TEMPS DE GLACE DÉF.'!$A$3:$B$69,2),VLOOKUP(TOT!AN136,'EN - TEMPS DE GLACE ATT.'!$A$3:$B$69,2))</f>
        <v>60</v>
      </c>
      <c r="C134" s="27" t="n">
        <f aca="false">IF(TOT!V136&lt;28,IF(B134&gt;53,53,B134),B134)</f>
        <v>60</v>
      </c>
      <c r="D134" s="27" t="n">
        <f aca="false">IF(TOT!V136&lt;20,IF(C134&gt;46,46,C134),C134)</f>
        <v>60</v>
      </c>
      <c r="E134" s="28"/>
    </row>
    <row r="135" customFormat="false" ht="13" hidden="false" customHeight="true" outlineLevel="0" collapsed="false">
      <c r="A135" s="17" t="s">
        <v>919</v>
      </c>
      <c r="B135" s="27" t="n">
        <f aca="false">IF('POSITION - Tableau 1'!B135=8,VLOOKUP(TOT!AN137,'EN - TEMPS DE GLACE DÉF.'!$A$3:$B$69,2),VLOOKUP(TOT!AN137,'EN - TEMPS DE GLACE ATT.'!$A$3:$B$69,2))</f>
        <v>47</v>
      </c>
      <c r="C135" s="27" t="n">
        <f aca="false">IF(TOT!V137&lt;28,IF(B135&gt;53,53,B135),B135)</f>
        <v>47</v>
      </c>
      <c r="D135" s="27" t="n">
        <f aca="false">IF(TOT!V137&lt;20,IF(C135&gt;46,46,C135),C135)</f>
        <v>47</v>
      </c>
      <c r="E135" s="28"/>
    </row>
    <row r="136" customFormat="false" ht="13" hidden="false" customHeight="true" outlineLevel="0" collapsed="false">
      <c r="A136" s="17" t="s">
        <v>923</v>
      </c>
      <c r="B136" s="27" t="n">
        <f aca="false">IF('POSITION - Tableau 1'!B136=8,VLOOKUP(TOT!AN138,'EN - TEMPS DE GLACE DÉF.'!$A$3:$B$69,2),VLOOKUP(TOT!AN138,'EN - TEMPS DE GLACE ATT.'!$A$3:$B$69,2))</f>
        <v>33</v>
      </c>
      <c r="C136" s="27" t="n">
        <f aca="false">IF(TOT!V138&lt;28,IF(B136&gt;53,53,B136),B136)</f>
        <v>33</v>
      </c>
      <c r="D136" s="27" t="n">
        <f aca="false">IF(TOT!V138&lt;20,IF(C136&gt;46,46,C136),C136)</f>
        <v>33</v>
      </c>
      <c r="E136" s="28"/>
    </row>
    <row r="137" customFormat="false" ht="13" hidden="false" customHeight="true" outlineLevel="0" collapsed="false">
      <c r="A137" s="17" t="s">
        <v>927</v>
      </c>
      <c r="B137" s="27" t="n">
        <f aca="false">IF('POSITION - Tableau 1'!B137=8,VLOOKUP(TOT!AN139,'EN - TEMPS DE GLACE DÉF.'!$A$3:$B$69,2),VLOOKUP(TOT!AN139,'EN - TEMPS DE GLACE ATT.'!$A$3:$B$69,2))</f>
        <v>33</v>
      </c>
      <c r="C137" s="27" t="n">
        <f aca="false">IF(TOT!V139&lt;28,IF(B137&gt;53,53,B137),B137)</f>
        <v>33</v>
      </c>
      <c r="D137" s="27" t="n">
        <f aca="false">IF(TOT!V139&lt;20,IF(C137&gt;46,46,C137),C137)</f>
        <v>33</v>
      </c>
      <c r="E137" s="28"/>
    </row>
    <row r="138" customFormat="false" ht="13" hidden="false" customHeight="true" outlineLevel="0" collapsed="false">
      <c r="A138" s="17" t="s">
        <v>931</v>
      </c>
      <c r="B138" s="27" t="n">
        <f aca="false">IF('POSITION - Tableau 1'!B138=8,VLOOKUP(TOT!AN140,'EN - TEMPS DE GLACE DÉF.'!$A$3:$B$69,2),VLOOKUP(TOT!AN140,'EN - TEMPS DE GLACE ATT.'!$A$3:$B$69,2))</f>
        <v>78</v>
      </c>
      <c r="C138" s="27" t="n">
        <f aca="false">IF(TOT!V140&lt;28,IF(B138&gt;53,53,B138),B138)</f>
        <v>78</v>
      </c>
      <c r="D138" s="27" t="n">
        <f aca="false">IF(TOT!V140&lt;20,IF(C138&gt;46,46,C138),C138)</f>
        <v>78</v>
      </c>
      <c r="E138" s="28"/>
    </row>
    <row r="139" customFormat="false" ht="13" hidden="false" customHeight="true" outlineLevel="0" collapsed="false">
      <c r="A139" s="17" t="s">
        <v>936</v>
      </c>
      <c r="B139" s="27" t="n">
        <f aca="false">IF('POSITION - Tableau 1'!B139=8,VLOOKUP(TOT!AN141,'EN - TEMPS DE GLACE DÉF.'!$A$3:$B$69,2),VLOOKUP(TOT!AN141,'EN - TEMPS DE GLACE ATT.'!$A$3:$B$69,2))</f>
        <v>48</v>
      </c>
      <c r="C139" s="27" t="n">
        <f aca="false">IF(TOT!V141&lt;28,IF(B139&gt;53,53,B139),B139)</f>
        <v>48</v>
      </c>
      <c r="D139" s="27" t="n">
        <f aca="false">IF(TOT!V141&lt;20,IF(C139&gt;46,46,C139),C139)</f>
        <v>48</v>
      </c>
      <c r="E139" s="28"/>
    </row>
    <row r="140" customFormat="false" ht="13" hidden="false" customHeight="true" outlineLevel="0" collapsed="false">
      <c r="A140" s="17" t="s">
        <v>940</v>
      </c>
      <c r="B140" s="27" t="n">
        <f aca="false">IF('POSITION - Tableau 1'!B140=8,VLOOKUP(TOT!AN142,'EN - TEMPS DE GLACE DÉF.'!$A$3:$B$69,2),VLOOKUP(TOT!AN142,'EN - TEMPS DE GLACE ATT.'!$A$3:$B$69,2))</f>
        <v>49</v>
      </c>
      <c r="C140" s="27" t="n">
        <f aca="false">IF(TOT!V142&lt;28,IF(B140&gt;53,53,B140),B140)</f>
        <v>49</v>
      </c>
      <c r="D140" s="27" t="n">
        <f aca="false">IF(TOT!V142&lt;20,IF(C140&gt;46,46,C140),C140)</f>
        <v>49</v>
      </c>
      <c r="E140" s="28"/>
    </row>
    <row r="141" customFormat="false" ht="13" hidden="false" customHeight="true" outlineLevel="0" collapsed="false">
      <c r="A141" s="17" t="s">
        <v>944</v>
      </c>
      <c r="B141" s="27" t="n">
        <f aca="false">IF('POSITION - Tableau 1'!B141=8,VLOOKUP(TOT!AN143,'EN - TEMPS DE GLACE DÉF.'!$A$3:$B$69,2),VLOOKUP(TOT!AN143,'EN - TEMPS DE GLACE ATT.'!$A$3:$B$69,2))</f>
        <v>33</v>
      </c>
      <c r="C141" s="27" t="n">
        <f aca="false">IF(TOT!V143&lt;28,IF(B141&gt;53,53,B141),B141)</f>
        <v>33</v>
      </c>
      <c r="D141" s="27" t="n">
        <f aca="false">IF(TOT!V143&lt;20,IF(C141&gt;46,46,C141),C141)</f>
        <v>33</v>
      </c>
      <c r="E141" s="28"/>
    </row>
    <row r="142" customFormat="false" ht="13" hidden="false" customHeight="true" outlineLevel="0" collapsed="false">
      <c r="A142" s="17" t="s">
        <v>949</v>
      </c>
      <c r="B142" s="27" t="n">
        <f aca="false">IF('POSITION - Tableau 1'!B142=8,VLOOKUP(TOT!AN144,'EN - TEMPS DE GLACE DÉF.'!$A$3:$B$69,2),VLOOKUP(TOT!AN144,'EN - TEMPS DE GLACE ATT.'!$A$3:$B$69,2))</f>
        <v>47</v>
      </c>
      <c r="C142" s="27" t="n">
        <f aca="false">IF(TOT!V144&lt;28,IF(B142&gt;53,53,B142),B142)</f>
        <v>47</v>
      </c>
      <c r="D142" s="27" t="n">
        <f aca="false">IF(TOT!V144&lt;20,IF(C142&gt;46,46,C142),C142)</f>
        <v>47</v>
      </c>
      <c r="E142" s="28"/>
    </row>
    <row r="143" customFormat="false" ht="13" hidden="false" customHeight="true" outlineLevel="0" collapsed="false">
      <c r="A143" s="17" t="s">
        <v>952</v>
      </c>
      <c r="B143" s="27" t="n">
        <f aca="false">IF('POSITION - Tableau 1'!B143=8,VLOOKUP(TOT!AN145,'EN - TEMPS DE GLACE DÉF.'!$A$3:$B$69,2),VLOOKUP(TOT!AN145,'EN - TEMPS DE GLACE ATT.'!$A$3:$B$69,2))</f>
        <v>69</v>
      </c>
      <c r="C143" s="27" t="n">
        <f aca="false">IF(TOT!V145&lt;28,IF(B143&gt;53,53,B143),B143)</f>
        <v>69</v>
      </c>
      <c r="D143" s="27" t="n">
        <f aca="false">IF(TOT!V145&lt;20,IF(C143&gt;46,46,C143),C143)</f>
        <v>69</v>
      </c>
      <c r="E143" s="28"/>
    </row>
    <row r="144" customFormat="false" ht="13" hidden="false" customHeight="true" outlineLevel="0" collapsed="false">
      <c r="A144" s="17" t="s">
        <v>957</v>
      </c>
      <c r="B144" s="27" t="n">
        <f aca="false">IF('POSITION - Tableau 1'!B144=8,VLOOKUP(TOT!AN146,'EN - TEMPS DE GLACE DÉF.'!$A$3:$B$69,2),VLOOKUP(TOT!AN146,'EN - TEMPS DE GLACE ATT.'!$A$3:$B$69,2))</f>
        <v>60</v>
      </c>
      <c r="C144" s="27" t="n">
        <f aca="false">IF(TOT!V146&lt;28,IF(B144&gt;53,53,B144),B144)</f>
        <v>60</v>
      </c>
      <c r="D144" s="27" t="n">
        <f aca="false">IF(TOT!V146&lt;20,IF(C144&gt;46,46,C144),C144)</f>
        <v>60</v>
      </c>
      <c r="E144" s="28"/>
    </row>
    <row r="145" customFormat="false" ht="13" hidden="false" customHeight="true" outlineLevel="0" collapsed="false">
      <c r="A145" s="17" t="s">
        <v>961</v>
      </c>
      <c r="B145" s="27" t="n">
        <f aca="false">IF('POSITION - Tableau 1'!B145=8,VLOOKUP(TOT!AN147,'EN - TEMPS DE GLACE DÉF.'!$A$3:$B$69,2),VLOOKUP(TOT!AN147,'EN - TEMPS DE GLACE ATT.'!$A$3:$B$69,2))</f>
        <v>33</v>
      </c>
      <c r="C145" s="27" t="n">
        <f aca="false">IF(TOT!V147&lt;28,IF(B145&gt;53,53,B145),B145)</f>
        <v>33</v>
      </c>
      <c r="D145" s="27" t="n">
        <f aca="false">IF(TOT!V147&lt;20,IF(C145&gt;46,46,C145),C145)</f>
        <v>33</v>
      </c>
      <c r="E145" s="28"/>
    </row>
    <row r="146" customFormat="false" ht="13" hidden="false" customHeight="true" outlineLevel="0" collapsed="false">
      <c r="A146" s="17" t="s">
        <v>966</v>
      </c>
      <c r="B146" s="27" t="n">
        <f aca="false">IF('POSITION - Tableau 1'!B146=8,VLOOKUP(TOT!AN148,'EN - TEMPS DE GLACE DÉF.'!$A$3:$B$69,2),VLOOKUP(TOT!AN148,'EN - TEMPS DE GLACE ATT.'!$A$3:$B$69,2))</f>
        <v>33</v>
      </c>
      <c r="C146" s="27" t="n">
        <f aca="false">IF(TOT!V148&lt;28,IF(B146&gt;53,53,B146),B146)</f>
        <v>33</v>
      </c>
      <c r="D146" s="27" t="n">
        <f aca="false">IF(TOT!V148&lt;20,IF(C146&gt;46,46,C146),C146)</f>
        <v>33</v>
      </c>
      <c r="E146" s="28"/>
    </row>
    <row r="147" customFormat="false" ht="13" hidden="false" customHeight="true" outlineLevel="0" collapsed="false">
      <c r="A147" s="17" t="s">
        <v>970</v>
      </c>
      <c r="B147" s="27" t="n">
        <f aca="false">IF('POSITION - Tableau 1'!B147=8,VLOOKUP(TOT!AN149,'EN - TEMPS DE GLACE DÉF.'!$A$3:$B$69,2),VLOOKUP(TOT!AN149,'EN - TEMPS DE GLACE ATT.'!$A$3:$B$69,2))</f>
        <v>33</v>
      </c>
      <c r="C147" s="27" t="n">
        <f aca="false">IF(TOT!V149&lt;28,IF(B147&gt;53,53,B147),B147)</f>
        <v>33</v>
      </c>
      <c r="D147" s="27" t="n">
        <f aca="false">IF(TOT!V149&lt;20,IF(C147&gt;46,46,C147),C147)</f>
        <v>33</v>
      </c>
      <c r="E147" s="28"/>
    </row>
    <row r="148" customFormat="false" ht="13" hidden="false" customHeight="true" outlineLevel="0" collapsed="false">
      <c r="A148" s="17" t="s">
        <v>974</v>
      </c>
      <c r="B148" s="27" t="n">
        <f aca="false">IF('POSITION - Tableau 1'!B148=8,VLOOKUP(TOT!AN150,'EN - TEMPS DE GLACE DÉF.'!$A$3:$B$69,2),VLOOKUP(TOT!AN150,'EN - TEMPS DE GLACE ATT.'!$A$3:$B$69,2))</f>
        <v>59</v>
      </c>
      <c r="C148" s="27" t="n">
        <f aca="false">IF(TOT!V150&lt;28,IF(B148&gt;53,53,B148),B148)</f>
        <v>59</v>
      </c>
      <c r="D148" s="27" t="n">
        <f aca="false">IF(TOT!V150&lt;20,IF(C148&gt;46,46,C148),C148)</f>
        <v>59</v>
      </c>
      <c r="E148" s="28"/>
    </row>
    <row r="149" customFormat="false" ht="13" hidden="false" customHeight="true" outlineLevel="0" collapsed="false">
      <c r="A149" s="17" t="s">
        <v>979</v>
      </c>
      <c r="B149" s="27" t="n">
        <f aca="false">IF('POSITION - Tableau 1'!B149=8,VLOOKUP(TOT!AN151,'EN - TEMPS DE GLACE DÉF.'!$A$3:$B$69,2),VLOOKUP(TOT!AN151,'EN - TEMPS DE GLACE ATT.'!$A$3:$B$69,2))</f>
        <v>33</v>
      </c>
      <c r="C149" s="27" t="n">
        <f aca="false">IF(TOT!V151&lt;28,IF(B149&gt;53,53,B149),B149)</f>
        <v>33</v>
      </c>
      <c r="D149" s="27" t="n">
        <f aca="false">IF(TOT!V151&lt;20,IF(C149&gt;46,46,C149),C149)</f>
        <v>33</v>
      </c>
      <c r="E149" s="28"/>
    </row>
    <row r="150" customFormat="false" ht="13" hidden="false" customHeight="true" outlineLevel="0" collapsed="false">
      <c r="A150" s="17" t="s">
        <v>983</v>
      </c>
      <c r="B150" s="27" t="n">
        <f aca="false">IF('POSITION - Tableau 1'!B150=8,VLOOKUP(TOT!AN152,'EN - TEMPS DE GLACE DÉF.'!$A$3:$B$69,2),VLOOKUP(TOT!AN152,'EN - TEMPS DE GLACE ATT.'!$A$3:$B$69,2))</f>
        <v>41</v>
      </c>
      <c r="C150" s="27" t="n">
        <f aca="false">IF(TOT!V152&lt;28,IF(B150&gt;53,53,B150),B150)</f>
        <v>41</v>
      </c>
      <c r="D150" s="27" t="n">
        <f aca="false">IF(TOT!V152&lt;20,IF(C150&gt;46,46,C150),C150)</f>
        <v>41</v>
      </c>
      <c r="E150" s="28"/>
    </row>
    <row r="151" customFormat="false" ht="13" hidden="false" customHeight="true" outlineLevel="0" collapsed="false">
      <c r="A151" s="17" t="s">
        <v>988</v>
      </c>
      <c r="B151" s="27" t="n">
        <f aca="false">IF('POSITION - Tableau 1'!B151=8,VLOOKUP(TOT!AN153,'EN - TEMPS DE GLACE DÉF.'!$A$3:$B$69,2),VLOOKUP(TOT!AN153,'EN - TEMPS DE GLACE ATT.'!$A$3:$B$69,2))</f>
        <v>89</v>
      </c>
      <c r="C151" s="27" t="n">
        <f aca="false">IF(TOT!V153&lt;28,IF(B151&gt;53,53,B151),B151)</f>
        <v>89</v>
      </c>
      <c r="D151" s="27" t="n">
        <f aca="false">IF(TOT!V153&lt;20,IF(C151&gt;46,46,C151),C151)</f>
        <v>89</v>
      </c>
      <c r="E151" s="28"/>
    </row>
    <row r="152" customFormat="false" ht="13" hidden="false" customHeight="true" outlineLevel="0" collapsed="false">
      <c r="A152" s="17" t="s">
        <v>992</v>
      </c>
      <c r="B152" s="27" t="n">
        <f aca="false">IF('POSITION - Tableau 1'!B152=8,VLOOKUP(TOT!AN154,'EN - TEMPS DE GLACE DÉF.'!$A$3:$B$69,2),VLOOKUP(TOT!AN154,'EN - TEMPS DE GLACE ATT.'!$A$3:$B$69,2))</f>
        <v>99</v>
      </c>
      <c r="C152" s="27" t="n">
        <f aca="false">IF(TOT!V154&lt;28,IF(B152&gt;53,53,B152),B152)</f>
        <v>99</v>
      </c>
      <c r="D152" s="27" t="n">
        <f aca="false">IF(TOT!V154&lt;20,IF(C152&gt;46,46,C152),C152)</f>
        <v>99</v>
      </c>
      <c r="E152" s="28"/>
    </row>
    <row r="153" customFormat="false" ht="13" hidden="false" customHeight="true" outlineLevel="0" collapsed="false">
      <c r="A153" s="17" t="s">
        <v>996</v>
      </c>
      <c r="B153" s="27" t="n">
        <f aca="false">IF('POSITION - Tableau 1'!B153=8,VLOOKUP(TOT!AN155,'EN - TEMPS DE GLACE DÉF.'!$A$3:$B$69,2),VLOOKUP(TOT!AN155,'EN - TEMPS DE GLACE ATT.'!$A$3:$B$69,2))</f>
        <v>33</v>
      </c>
      <c r="C153" s="27" t="n">
        <f aca="false">IF(TOT!V155&lt;28,IF(B153&gt;53,53,B153),B153)</f>
        <v>33</v>
      </c>
      <c r="D153" s="27" t="n">
        <f aca="false">IF(TOT!V155&lt;20,IF(C153&gt;46,46,C153),C153)</f>
        <v>33</v>
      </c>
      <c r="E153" s="28"/>
    </row>
    <row r="154" customFormat="false" ht="13" hidden="false" customHeight="true" outlineLevel="0" collapsed="false">
      <c r="A154" s="17" t="s">
        <v>1001</v>
      </c>
      <c r="B154" s="27" t="n">
        <f aca="false">IF('POSITION - Tableau 1'!B154=8,VLOOKUP(TOT!AN156,'EN - TEMPS DE GLACE DÉF.'!$A$3:$B$69,2),VLOOKUP(TOT!AN156,'EN - TEMPS DE GLACE ATT.'!$A$3:$B$69,2))</f>
        <v>33</v>
      </c>
      <c r="C154" s="27" t="n">
        <f aca="false">IF(TOT!V156&lt;28,IF(B154&gt;53,53,B154),B154)</f>
        <v>33</v>
      </c>
      <c r="D154" s="27" t="n">
        <f aca="false">IF(TOT!V156&lt;20,IF(C154&gt;46,46,C154),C154)</f>
        <v>33</v>
      </c>
      <c r="E154" s="28"/>
    </row>
    <row r="155" customFormat="false" ht="13" hidden="false" customHeight="true" outlineLevel="0" collapsed="false">
      <c r="A155" s="17" t="s">
        <v>1006</v>
      </c>
      <c r="B155" s="27" t="n">
        <f aca="false">IF('POSITION - Tableau 1'!B155=8,VLOOKUP(TOT!AN157,'EN - TEMPS DE GLACE DÉF.'!$A$3:$B$69,2),VLOOKUP(TOT!AN157,'EN - TEMPS DE GLACE ATT.'!$A$3:$B$69,2))</f>
        <v>59</v>
      </c>
      <c r="C155" s="27" t="n">
        <f aca="false">IF(TOT!V157&lt;28,IF(B155&gt;53,53,B155),B155)</f>
        <v>59</v>
      </c>
      <c r="D155" s="27" t="n">
        <f aca="false">IF(TOT!V157&lt;20,IF(C155&gt;46,46,C155),C155)</f>
        <v>59</v>
      </c>
      <c r="E155" s="28"/>
    </row>
    <row r="156" customFormat="false" ht="13" hidden="false" customHeight="true" outlineLevel="0" collapsed="false">
      <c r="A156" s="17" t="s">
        <v>1010</v>
      </c>
      <c r="B156" s="27" t="n">
        <f aca="false">IF('POSITION - Tableau 1'!B156=8,VLOOKUP(TOT!AN158,'EN - TEMPS DE GLACE DÉF.'!$A$3:$B$69,2),VLOOKUP(TOT!AN158,'EN - TEMPS DE GLACE ATT.'!$A$3:$B$69,2))</f>
        <v>75</v>
      </c>
      <c r="C156" s="27" t="n">
        <f aca="false">IF(TOT!V158&lt;28,IF(B156&gt;53,53,B156),B156)</f>
        <v>75</v>
      </c>
      <c r="D156" s="27" t="n">
        <f aca="false">IF(TOT!V158&lt;20,IF(C156&gt;46,46,C156),C156)</f>
        <v>75</v>
      </c>
      <c r="E156" s="28"/>
    </row>
    <row r="157" customFormat="false" ht="13" hidden="false" customHeight="true" outlineLevel="0" collapsed="false">
      <c r="A157" s="17" t="s">
        <v>1014</v>
      </c>
      <c r="B157" s="27" t="n">
        <f aca="false">IF('POSITION - Tableau 1'!B157=8,VLOOKUP(TOT!AN159,'EN - TEMPS DE GLACE DÉF.'!$A$3:$B$69,2),VLOOKUP(TOT!AN159,'EN - TEMPS DE GLACE ATT.'!$A$3:$B$69,2))</f>
        <v>33</v>
      </c>
      <c r="C157" s="27" t="n">
        <f aca="false">IF(TOT!V159&lt;28,IF(B157&gt;53,53,B157),B157)</f>
        <v>33</v>
      </c>
      <c r="D157" s="27" t="n">
        <f aca="false">IF(TOT!V159&lt;20,IF(C157&gt;46,46,C157),C157)</f>
        <v>33</v>
      </c>
      <c r="E157" s="28"/>
    </row>
    <row r="158" customFormat="false" ht="13" hidden="false" customHeight="true" outlineLevel="0" collapsed="false">
      <c r="A158" s="17" t="s">
        <v>1019</v>
      </c>
      <c r="B158" s="27" t="n">
        <f aca="false">IF('POSITION - Tableau 1'!B158=8,VLOOKUP(TOT!AN160,'EN - TEMPS DE GLACE DÉF.'!$A$3:$B$69,2),VLOOKUP(TOT!AN160,'EN - TEMPS DE GLACE ATT.'!$A$3:$B$69,2))</f>
        <v>33</v>
      </c>
      <c r="C158" s="27" t="n">
        <f aca="false">IF(TOT!V160&lt;28,IF(B158&gt;53,53,B158),B158)</f>
        <v>33</v>
      </c>
      <c r="D158" s="27" t="n">
        <f aca="false">IF(TOT!V160&lt;20,IF(C158&gt;46,46,C158),C158)</f>
        <v>33</v>
      </c>
      <c r="E158" s="28"/>
    </row>
    <row r="159" customFormat="false" ht="13" hidden="false" customHeight="true" outlineLevel="0" collapsed="false">
      <c r="A159" s="17" t="s">
        <v>1023</v>
      </c>
      <c r="B159" s="27" t="n">
        <f aca="false">IF('POSITION - Tableau 1'!B159=8,VLOOKUP(TOT!AN161,'EN - TEMPS DE GLACE DÉF.'!$A$3:$B$69,2),VLOOKUP(TOT!AN161,'EN - TEMPS DE GLACE ATT.'!$A$3:$B$69,2))</f>
        <v>33</v>
      </c>
      <c r="C159" s="27" t="n">
        <f aca="false">IF(TOT!V161&lt;28,IF(B159&gt;53,53,B159),B159)</f>
        <v>33</v>
      </c>
      <c r="D159" s="27" t="n">
        <f aca="false">IF(TOT!V161&lt;20,IF(C159&gt;46,46,C159),C159)</f>
        <v>33</v>
      </c>
      <c r="E159" s="28"/>
    </row>
    <row r="160" customFormat="false" ht="13" hidden="false" customHeight="true" outlineLevel="0" collapsed="false">
      <c r="A160" s="17" t="s">
        <v>1028</v>
      </c>
      <c r="B160" s="27" t="n">
        <f aca="false">IF('POSITION - Tableau 1'!B160=8,VLOOKUP(TOT!AN162,'EN - TEMPS DE GLACE DÉF.'!$A$3:$B$69,2),VLOOKUP(TOT!AN162,'EN - TEMPS DE GLACE ATT.'!$A$3:$B$69,2))</f>
        <v>40</v>
      </c>
      <c r="C160" s="27" t="n">
        <f aca="false">IF(TOT!V162&lt;28,IF(B160&gt;53,53,B160),B160)</f>
        <v>40</v>
      </c>
      <c r="D160" s="27" t="n">
        <f aca="false">IF(TOT!V162&lt;20,IF(C160&gt;46,46,C160),C160)</f>
        <v>40</v>
      </c>
      <c r="E160" s="28"/>
    </row>
    <row r="161" customFormat="false" ht="13" hidden="false" customHeight="true" outlineLevel="0" collapsed="false">
      <c r="A161" s="17" t="s">
        <v>1032</v>
      </c>
      <c r="B161" s="27" t="n">
        <f aca="false">IF('POSITION - Tableau 1'!B161=8,VLOOKUP(TOT!AN163,'EN - TEMPS DE GLACE DÉF.'!$A$3:$B$69,2),VLOOKUP(TOT!AN163,'EN - TEMPS DE GLACE ATT.'!$A$3:$B$69,2))</f>
        <v>41</v>
      </c>
      <c r="C161" s="27" t="n">
        <f aca="false">IF(TOT!V163&lt;28,IF(B161&gt;53,53,B161),B161)</f>
        <v>41</v>
      </c>
      <c r="D161" s="27" t="n">
        <f aca="false">IF(TOT!V163&lt;20,IF(C161&gt;46,46,C161),C161)</f>
        <v>41</v>
      </c>
      <c r="E161" s="28"/>
    </row>
    <row r="162" customFormat="false" ht="13" hidden="false" customHeight="true" outlineLevel="0" collapsed="false">
      <c r="A162" s="17" t="s">
        <v>1035</v>
      </c>
      <c r="B162" s="27" t="n">
        <f aca="false">IF('POSITION - Tableau 1'!B162=8,VLOOKUP(TOT!AN164,'EN - TEMPS DE GLACE DÉF.'!$A$3:$B$69,2),VLOOKUP(TOT!AN164,'EN - TEMPS DE GLACE ATT.'!$A$3:$B$69,2))</f>
        <v>33</v>
      </c>
      <c r="C162" s="27" t="n">
        <f aca="false">IF(TOT!V164&lt;28,IF(B162&gt;53,53,B162),B162)</f>
        <v>33</v>
      </c>
      <c r="D162" s="27" t="n">
        <f aca="false">IF(TOT!V164&lt;20,IF(C162&gt;46,46,C162),C162)</f>
        <v>33</v>
      </c>
      <c r="E162" s="28"/>
    </row>
    <row r="163" customFormat="false" ht="13" hidden="false" customHeight="true" outlineLevel="0" collapsed="false">
      <c r="A163" s="17" t="s">
        <v>1040</v>
      </c>
      <c r="B163" s="27" t="n">
        <f aca="false">IF('POSITION - Tableau 1'!B163=8,VLOOKUP(TOT!AN165,'EN - TEMPS DE GLACE DÉF.'!$A$3:$B$69,2),VLOOKUP(TOT!AN165,'EN - TEMPS DE GLACE ATT.'!$A$3:$B$69,2))</f>
        <v>33</v>
      </c>
      <c r="C163" s="27" t="n">
        <f aca="false">IF(TOT!V165&lt;28,IF(B163&gt;53,53,B163),B163)</f>
        <v>33</v>
      </c>
      <c r="D163" s="27" t="n">
        <f aca="false">IF(TOT!V165&lt;20,IF(C163&gt;46,46,C163),C163)</f>
        <v>33</v>
      </c>
      <c r="E163" s="28"/>
    </row>
    <row r="164" customFormat="false" ht="13" hidden="false" customHeight="true" outlineLevel="0" collapsed="false">
      <c r="A164" s="17" t="s">
        <v>1044</v>
      </c>
      <c r="B164" s="27" t="n">
        <f aca="false">IF('POSITION - Tableau 1'!B164=8,VLOOKUP(TOT!AN166,'EN - TEMPS DE GLACE DÉF.'!$A$3:$B$69,2),VLOOKUP(TOT!AN166,'EN - TEMPS DE GLACE ATT.'!$A$3:$B$69,2))</f>
        <v>33</v>
      </c>
      <c r="C164" s="27" t="n">
        <f aca="false">IF(TOT!V166&lt;28,IF(B164&gt;53,53,B164),B164)</f>
        <v>33</v>
      </c>
      <c r="D164" s="27" t="n">
        <f aca="false">IF(TOT!V166&lt;20,IF(C164&gt;46,46,C164),C164)</f>
        <v>33</v>
      </c>
      <c r="E164" s="28"/>
    </row>
    <row r="165" customFormat="false" ht="13" hidden="false" customHeight="true" outlineLevel="0" collapsed="false">
      <c r="A165" s="17" t="s">
        <v>1049</v>
      </c>
      <c r="B165" s="27" t="n">
        <f aca="false">IF('POSITION - Tableau 1'!B165=8,VLOOKUP(TOT!AN167,'EN - TEMPS DE GLACE DÉF.'!$A$3:$B$69,2),VLOOKUP(TOT!AN167,'EN - TEMPS DE GLACE ATT.'!$A$3:$B$69,2))</f>
        <v>40</v>
      </c>
      <c r="C165" s="27" t="n">
        <f aca="false">IF(TOT!V167&lt;28,IF(B165&gt;53,53,B165),B165)</f>
        <v>40</v>
      </c>
      <c r="D165" s="27" t="n">
        <f aca="false">IF(TOT!V167&lt;20,IF(C165&gt;46,46,C165),C165)</f>
        <v>40</v>
      </c>
      <c r="E165" s="28"/>
    </row>
    <row r="166" customFormat="false" ht="13" hidden="false" customHeight="true" outlineLevel="0" collapsed="false">
      <c r="A166" s="17" t="s">
        <v>1054</v>
      </c>
      <c r="B166" s="27" t="n">
        <f aca="false">IF('POSITION - Tableau 1'!B166=8,VLOOKUP(TOT!AN168,'EN - TEMPS DE GLACE DÉF.'!$A$3:$B$69,2),VLOOKUP(TOT!AN168,'EN - TEMPS DE GLACE ATT.'!$A$3:$B$69,2))</f>
        <v>68</v>
      </c>
      <c r="C166" s="27" t="n">
        <f aca="false">IF(TOT!V168&lt;28,IF(B166&gt;53,53,B166),B166)</f>
        <v>68</v>
      </c>
      <c r="D166" s="27" t="n">
        <f aca="false">IF(TOT!V168&lt;20,IF(C166&gt;46,46,C166),C166)</f>
        <v>68</v>
      </c>
      <c r="E166" s="28"/>
    </row>
    <row r="167" customFormat="false" ht="13" hidden="false" customHeight="true" outlineLevel="0" collapsed="false">
      <c r="A167" s="17" t="s">
        <v>1059</v>
      </c>
      <c r="B167" s="27" t="n">
        <f aca="false">IF('POSITION - Tableau 1'!B167=8,VLOOKUP(TOT!AN169,'EN - TEMPS DE GLACE DÉF.'!$A$3:$B$69,2),VLOOKUP(TOT!AN169,'EN - TEMPS DE GLACE ATT.'!$A$3:$B$69,2))</f>
        <v>75</v>
      </c>
      <c r="C167" s="27" t="n">
        <f aca="false">IF(TOT!V169&lt;28,IF(B167&gt;53,53,B167),B167)</f>
        <v>75</v>
      </c>
      <c r="D167" s="27" t="n">
        <f aca="false">IF(TOT!V169&lt;20,IF(C167&gt;46,46,C167),C167)</f>
        <v>75</v>
      </c>
      <c r="E167" s="28"/>
    </row>
    <row r="168" customFormat="false" ht="13" hidden="false" customHeight="true" outlineLevel="0" collapsed="false">
      <c r="A168" s="17" t="s">
        <v>1063</v>
      </c>
      <c r="B168" s="27" t="n">
        <f aca="false">IF('POSITION - Tableau 1'!B168=8,VLOOKUP(TOT!AN170,'EN - TEMPS DE GLACE DÉF.'!$A$3:$B$69,2),VLOOKUP(TOT!AN170,'EN - TEMPS DE GLACE ATT.'!$A$3:$B$69,2))</f>
        <v>33</v>
      </c>
      <c r="C168" s="27" t="n">
        <f aca="false">IF(TOT!V170&lt;28,IF(B168&gt;53,53,B168),B168)</f>
        <v>33</v>
      </c>
      <c r="D168" s="27" t="n">
        <f aca="false">IF(TOT!V170&lt;20,IF(C168&gt;46,46,C168),C168)</f>
        <v>33</v>
      </c>
      <c r="E168" s="28"/>
    </row>
    <row r="169" customFormat="false" ht="13" hidden="false" customHeight="true" outlineLevel="0" collapsed="false">
      <c r="A169" s="17" t="s">
        <v>1068</v>
      </c>
      <c r="B169" s="27" t="n">
        <f aca="false">IF('POSITION - Tableau 1'!B169=8,VLOOKUP(TOT!AN171,'EN - TEMPS DE GLACE DÉF.'!$A$3:$B$69,2),VLOOKUP(TOT!AN171,'EN - TEMPS DE GLACE ATT.'!$A$3:$B$69,2))</f>
        <v>33</v>
      </c>
      <c r="C169" s="27" t="n">
        <f aca="false">IF(TOT!V171&lt;28,IF(B169&gt;53,53,B169),B169)</f>
        <v>33</v>
      </c>
      <c r="D169" s="27" t="n">
        <f aca="false">IF(TOT!V171&lt;20,IF(C169&gt;46,46,C169),C169)</f>
        <v>33</v>
      </c>
      <c r="E169" s="28"/>
    </row>
    <row r="170" customFormat="false" ht="13" hidden="false" customHeight="true" outlineLevel="0" collapsed="false">
      <c r="A170" s="17" t="s">
        <v>1072</v>
      </c>
      <c r="B170" s="27" t="n">
        <f aca="false">IF('POSITION - Tableau 1'!B170=8,VLOOKUP(TOT!AN172,'EN - TEMPS DE GLACE DÉF.'!$A$3:$B$69,2),VLOOKUP(TOT!AN172,'EN - TEMPS DE GLACE ATT.'!$A$3:$B$69,2))</f>
        <v>33</v>
      </c>
      <c r="C170" s="27" t="n">
        <f aca="false">IF(TOT!V172&lt;28,IF(B170&gt;53,53,B170),B170)</f>
        <v>33</v>
      </c>
      <c r="D170" s="27" t="n">
        <f aca="false">IF(TOT!V172&lt;20,IF(C170&gt;46,46,C170),C170)</f>
        <v>33</v>
      </c>
      <c r="E170" s="28"/>
    </row>
    <row r="171" customFormat="false" ht="13" hidden="false" customHeight="true" outlineLevel="0" collapsed="false">
      <c r="A171" s="17" t="s">
        <v>1075</v>
      </c>
      <c r="B171" s="27" t="n">
        <f aca="false">IF('POSITION - Tableau 1'!B171=8,VLOOKUP(TOT!AN173,'EN - TEMPS DE GLACE DÉF.'!$A$3:$B$69,2),VLOOKUP(TOT!AN173,'EN - TEMPS DE GLACE ATT.'!$A$3:$B$69,2))</f>
        <v>33</v>
      </c>
      <c r="C171" s="27" t="n">
        <f aca="false">IF(TOT!V173&lt;28,IF(B171&gt;53,53,B171),B171)</f>
        <v>33</v>
      </c>
      <c r="D171" s="27" t="n">
        <f aca="false">IF(TOT!V173&lt;20,IF(C171&gt;46,46,C171),C171)</f>
        <v>33</v>
      </c>
      <c r="E171" s="28"/>
    </row>
    <row r="172" customFormat="false" ht="13" hidden="false" customHeight="true" outlineLevel="0" collapsed="false">
      <c r="A172" s="17" t="s">
        <v>1079</v>
      </c>
      <c r="B172" s="27" t="n">
        <f aca="false">IF('POSITION - Tableau 1'!B172=8,VLOOKUP(TOT!AN174,'EN - TEMPS DE GLACE DÉF.'!$A$3:$B$69,2),VLOOKUP(TOT!AN174,'EN - TEMPS DE GLACE ATT.'!$A$3:$B$69,2))</f>
        <v>59</v>
      </c>
      <c r="C172" s="27" t="n">
        <f aca="false">IF(TOT!V174&lt;28,IF(B172&gt;53,53,B172),B172)</f>
        <v>59</v>
      </c>
      <c r="D172" s="27" t="n">
        <f aca="false">IF(TOT!V174&lt;20,IF(C172&gt;46,46,C172),C172)</f>
        <v>59</v>
      </c>
      <c r="E172" s="28"/>
    </row>
    <row r="173" customFormat="false" ht="13" hidden="false" customHeight="true" outlineLevel="0" collapsed="false">
      <c r="A173" s="17" t="s">
        <v>1084</v>
      </c>
      <c r="B173" s="27" t="n">
        <f aca="false">IF('POSITION - Tableau 1'!B173=8,VLOOKUP(TOT!AN175,'EN - TEMPS DE GLACE DÉF.'!$A$3:$B$69,2),VLOOKUP(TOT!AN175,'EN - TEMPS DE GLACE ATT.'!$A$3:$B$69,2))</f>
        <v>33</v>
      </c>
      <c r="C173" s="27" t="n">
        <f aca="false">IF(TOT!V175&lt;28,IF(B173&gt;53,53,B173),B173)</f>
        <v>33</v>
      </c>
      <c r="D173" s="27" t="n">
        <f aca="false">IF(TOT!V175&lt;20,IF(C173&gt;46,46,C173),C173)</f>
        <v>33</v>
      </c>
      <c r="E173" s="28"/>
    </row>
    <row r="174" customFormat="false" ht="13" hidden="false" customHeight="true" outlineLevel="0" collapsed="false">
      <c r="A174" s="17" t="s">
        <v>1087</v>
      </c>
      <c r="B174" s="27" t="n">
        <f aca="false">IF('POSITION - Tableau 1'!B174=8,VLOOKUP(TOT!AN176,'EN - TEMPS DE GLACE DÉF.'!$A$3:$B$69,2),VLOOKUP(TOT!AN176,'EN - TEMPS DE GLACE ATT.'!$A$3:$B$69,2))</f>
        <v>33</v>
      </c>
      <c r="C174" s="27" t="n">
        <f aca="false">IF(TOT!V176&lt;28,IF(B174&gt;53,53,B174),B174)</f>
        <v>33</v>
      </c>
      <c r="D174" s="27" t="n">
        <f aca="false">IF(TOT!V176&lt;20,IF(C174&gt;46,46,C174),C174)</f>
        <v>33</v>
      </c>
      <c r="E174" s="28"/>
    </row>
    <row r="175" customFormat="false" ht="13" hidden="false" customHeight="true" outlineLevel="0" collapsed="false">
      <c r="A175" s="17" t="s">
        <v>1091</v>
      </c>
      <c r="B175" s="27" t="n">
        <f aca="false">IF('POSITION - Tableau 1'!B175=8,VLOOKUP(TOT!AN177,'EN - TEMPS DE GLACE DÉF.'!$A$3:$B$69,2),VLOOKUP(TOT!AN177,'EN - TEMPS DE GLACE ATT.'!$A$3:$B$69,2))</f>
        <v>51</v>
      </c>
      <c r="C175" s="27" t="n">
        <f aca="false">IF(TOT!V177&lt;28,IF(B175&gt;53,53,B175),B175)</f>
        <v>51</v>
      </c>
      <c r="D175" s="27" t="n">
        <f aca="false">IF(TOT!V177&lt;20,IF(C175&gt;46,46,C175),C175)</f>
        <v>51</v>
      </c>
      <c r="E175" s="28"/>
    </row>
    <row r="176" customFormat="false" ht="13" hidden="false" customHeight="true" outlineLevel="0" collapsed="false">
      <c r="A176" s="17" t="s">
        <v>1096</v>
      </c>
      <c r="B176" s="27" t="n">
        <f aca="false">IF('POSITION - Tableau 1'!B176=8,VLOOKUP(TOT!AN178,'EN - TEMPS DE GLACE DÉF.'!$A$3:$B$69,2),VLOOKUP(TOT!AN178,'EN - TEMPS DE GLACE ATT.'!$A$3:$B$69,2))</f>
        <v>33</v>
      </c>
      <c r="C176" s="27" t="n">
        <f aca="false">IF(TOT!V178&lt;28,IF(B176&gt;53,53,B176),B176)</f>
        <v>33</v>
      </c>
      <c r="D176" s="27" t="n">
        <f aca="false">IF(TOT!V178&lt;20,IF(C176&gt;46,46,C176),C176)</f>
        <v>33</v>
      </c>
      <c r="E176" s="28"/>
    </row>
    <row r="177" customFormat="false" ht="13" hidden="false" customHeight="true" outlineLevel="0" collapsed="false">
      <c r="A177" s="17" t="s">
        <v>1100</v>
      </c>
      <c r="B177" s="27" t="n">
        <f aca="false">IF('POSITION - Tableau 1'!B177=8,VLOOKUP(TOT!AN179,'EN - TEMPS DE GLACE DÉF.'!$A$3:$B$69,2),VLOOKUP(TOT!AN179,'EN - TEMPS DE GLACE ATT.'!$A$3:$B$69,2))</f>
        <v>59</v>
      </c>
      <c r="C177" s="27" t="n">
        <f aca="false">IF(TOT!V179&lt;28,IF(B177&gt;53,53,B177),B177)</f>
        <v>59</v>
      </c>
      <c r="D177" s="27" t="n">
        <f aca="false">IF(TOT!V179&lt;20,IF(C177&gt;46,46,C177),C177)</f>
        <v>59</v>
      </c>
      <c r="E177" s="28"/>
    </row>
    <row r="178" customFormat="false" ht="13" hidden="false" customHeight="true" outlineLevel="0" collapsed="false">
      <c r="A178" s="17" t="s">
        <v>1104</v>
      </c>
      <c r="B178" s="27" t="n">
        <f aca="false">IF('POSITION - Tableau 1'!B178=8,VLOOKUP(TOT!AN180,'EN - TEMPS DE GLACE DÉF.'!$A$3:$B$69,2),VLOOKUP(TOT!AN180,'EN - TEMPS DE GLACE ATT.'!$A$3:$B$69,2))</f>
        <v>34</v>
      </c>
      <c r="C178" s="27" t="n">
        <f aca="false">IF(TOT!V180&lt;28,IF(B178&gt;53,53,B178),B178)</f>
        <v>34</v>
      </c>
      <c r="D178" s="27" t="n">
        <f aca="false">IF(TOT!V180&lt;20,IF(C178&gt;46,46,C178),C178)</f>
        <v>34</v>
      </c>
      <c r="E178" s="28"/>
    </row>
    <row r="179" customFormat="false" ht="13" hidden="false" customHeight="true" outlineLevel="0" collapsed="false">
      <c r="A179" s="17" t="s">
        <v>1109</v>
      </c>
      <c r="B179" s="27" t="n">
        <f aca="false">IF('POSITION - Tableau 1'!B179=8,VLOOKUP(TOT!AN181,'EN - TEMPS DE GLACE DÉF.'!$A$3:$B$69,2),VLOOKUP(TOT!AN181,'EN - TEMPS DE GLACE ATT.'!$A$3:$B$69,2))</f>
        <v>33</v>
      </c>
      <c r="C179" s="27" t="n">
        <f aca="false">IF(TOT!V181&lt;28,IF(B179&gt;53,53,B179),B179)</f>
        <v>33</v>
      </c>
      <c r="D179" s="27" t="n">
        <f aca="false">IF(TOT!V181&lt;20,IF(C179&gt;46,46,C179),C179)</f>
        <v>33</v>
      </c>
      <c r="E179" s="28"/>
    </row>
    <row r="180" customFormat="false" ht="13" hidden="false" customHeight="true" outlineLevel="0" collapsed="false">
      <c r="A180" s="17" t="s">
        <v>1114</v>
      </c>
      <c r="B180" s="27" t="n">
        <f aca="false">IF('POSITION - Tableau 1'!B180=8,VLOOKUP(TOT!AN182,'EN - TEMPS DE GLACE DÉF.'!$A$3:$B$69,2),VLOOKUP(TOT!AN182,'EN - TEMPS DE GLACE ATT.'!$A$3:$B$69,2))</f>
        <v>33</v>
      </c>
      <c r="C180" s="27" t="n">
        <f aca="false">IF(TOT!V182&lt;28,IF(B180&gt;53,53,B180),B180)</f>
        <v>33</v>
      </c>
      <c r="D180" s="27" t="n">
        <f aca="false">IF(TOT!V182&lt;20,IF(C180&gt;46,46,C180),C180)</f>
        <v>33</v>
      </c>
      <c r="E180" s="28"/>
    </row>
    <row r="181" customFormat="false" ht="13" hidden="false" customHeight="true" outlineLevel="0" collapsed="false">
      <c r="A181" s="17" t="s">
        <v>1119</v>
      </c>
      <c r="B181" s="27" t="n">
        <f aca="false">IF('POSITION - Tableau 1'!B181=8,VLOOKUP(TOT!AN183,'EN - TEMPS DE GLACE DÉF.'!$A$3:$B$69,2),VLOOKUP(TOT!AN183,'EN - TEMPS DE GLACE ATT.'!$A$3:$B$69,2))</f>
        <v>67</v>
      </c>
      <c r="C181" s="27" t="n">
        <f aca="false">IF(TOT!V183&lt;28,IF(B181&gt;53,53,B181),B181)</f>
        <v>67</v>
      </c>
      <c r="D181" s="27" t="n">
        <f aca="false">IF(TOT!V183&lt;20,IF(C181&gt;46,46,C181),C181)</f>
        <v>67</v>
      </c>
      <c r="E181" s="28"/>
    </row>
    <row r="182" customFormat="false" ht="13" hidden="false" customHeight="true" outlineLevel="0" collapsed="false">
      <c r="A182" s="17" t="s">
        <v>1123</v>
      </c>
      <c r="B182" s="27" t="n">
        <f aca="false">IF('POSITION - Tableau 1'!B182=8,VLOOKUP(TOT!AN184,'EN - TEMPS DE GLACE DÉF.'!$A$3:$B$69,2),VLOOKUP(TOT!AN184,'EN - TEMPS DE GLACE ATT.'!$A$3:$B$69,2))</f>
        <v>39</v>
      </c>
      <c r="C182" s="27" t="n">
        <f aca="false">IF(TOT!V184&lt;28,IF(B182&gt;53,53,B182),B182)</f>
        <v>39</v>
      </c>
      <c r="D182" s="27" t="n">
        <f aca="false">IF(TOT!V184&lt;20,IF(C182&gt;46,46,C182),C182)</f>
        <v>39</v>
      </c>
      <c r="E182" s="28"/>
    </row>
    <row r="183" customFormat="false" ht="13" hidden="false" customHeight="true" outlineLevel="0" collapsed="false">
      <c r="A183" s="17" t="s">
        <v>1126</v>
      </c>
      <c r="B183" s="27" t="n">
        <f aca="false">IF('POSITION - Tableau 1'!B183=8,VLOOKUP(TOT!AN185,'EN - TEMPS DE GLACE DÉF.'!$A$3:$B$69,2),VLOOKUP(TOT!AN185,'EN - TEMPS DE GLACE ATT.'!$A$3:$B$69,2))</f>
        <v>33</v>
      </c>
      <c r="C183" s="27" t="n">
        <f aca="false">IF(TOT!V185&lt;28,IF(B183&gt;53,53,B183),B183)</f>
        <v>33</v>
      </c>
      <c r="D183" s="27" t="n">
        <f aca="false">IF(TOT!V185&lt;20,IF(C183&gt;46,46,C183),C183)</f>
        <v>33</v>
      </c>
      <c r="E183" s="28"/>
    </row>
    <row r="184" customFormat="false" ht="13" hidden="false" customHeight="true" outlineLevel="0" collapsed="false">
      <c r="A184" s="17" t="s">
        <v>1130</v>
      </c>
      <c r="B184" s="27" t="n">
        <f aca="false">IF('POSITION - Tableau 1'!B184=8,VLOOKUP(TOT!AN186,'EN - TEMPS DE GLACE DÉF.'!$A$3:$B$69,2),VLOOKUP(TOT!AN186,'EN - TEMPS DE GLACE ATT.'!$A$3:$B$69,2))</f>
        <v>33</v>
      </c>
      <c r="C184" s="27" t="n">
        <f aca="false">IF(TOT!V186&lt;28,IF(B184&gt;53,53,B184),B184)</f>
        <v>33</v>
      </c>
      <c r="D184" s="27" t="n">
        <f aca="false">IF(TOT!V186&lt;20,IF(C184&gt;46,46,C184),C184)</f>
        <v>33</v>
      </c>
      <c r="E184" s="28"/>
    </row>
    <row r="185" customFormat="false" ht="13" hidden="false" customHeight="true" outlineLevel="0" collapsed="false">
      <c r="A185" s="17" t="s">
        <v>1134</v>
      </c>
      <c r="B185" s="27" t="n">
        <f aca="false">IF('POSITION - Tableau 1'!B185=8,VLOOKUP(TOT!AN187,'EN - TEMPS DE GLACE DÉF.'!$A$3:$B$69,2),VLOOKUP(TOT!AN187,'EN - TEMPS DE GLACE ATT.'!$A$3:$B$69,2))</f>
        <v>33</v>
      </c>
      <c r="C185" s="27" t="n">
        <f aca="false">IF(TOT!V187&lt;28,IF(B185&gt;53,53,B185),B185)</f>
        <v>33</v>
      </c>
      <c r="D185" s="27" t="n">
        <f aca="false">IF(TOT!V187&lt;20,IF(C185&gt;46,46,C185),C185)</f>
        <v>33</v>
      </c>
      <c r="E185" s="28"/>
    </row>
    <row r="186" customFormat="false" ht="13" hidden="false" customHeight="true" outlineLevel="0" collapsed="false">
      <c r="A186" s="17" t="s">
        <v>1139</v>
      </c>
      <c r="B186" s="27" t="n">
        <f aca="false">IF('POSITION - Tableau 1'!B186=8,VLOOKUP(TOT!AN188,'EN - TEMPS DE GLACE DÉF.'!$A$3:$B$69,2),VLOOKUP(TOT!AN188,'EN - TEMPS DE GLACE ATT.'!$A$3:$B$69,2))</f>
        <v>33</v>
      </c>
      <c r="C186" s="27" t="n">
        <f aca="false">IF(TOT!V188&lt;28,IF(B186&gt;53,53,B186),B186)</f>
        <v>33</v>
      </c>
      <c r="D186" s="27" t="n">
        <f aca="false">IF(TOT!V188&lt;20,IF(C186&gt;46,46,C186),C186)</f>
        <v>33</v>
      </c>
      <c r="E186" s="28"/>
    </row>
    <row r="187" customFormat="false" ht="13" hidden="false" customHeight="true" outlineLevel="0" collapsed="false">
      <c r="A187" s="17" t="s">
        <v>1143</v>
      </c>
      <c r="B187" s="27" t="n">
        <f aca="false">IF('POSITION - Tableau 1'!B187=8,VLOOKUP(TOT!AN189,'EN - TEMPS DE GLACE DÉF.'!$A$3:$B$69,2),VLOOKUP(TOT!AN189,'EN - TEMPS DE GLACE ATT.'!$A$3:$B$69,2))</f>
        <v>33</v>
      </c>
      <c r="C187" s="27" t="n">
        <f aca="false">IF(TOT!V189&lt;28,IF(B187&gt;53,53,B187),B187)</f>
        <v>33</v>
      </c>
      <c r="D187" s="27" t="n">
        <f aca="false">IF(TOT!V189&lt;20,IF(C187&gt;46,46,C187),C187)</f>
        <v>33</v>
      </c>
      <c r="E187" s="28"/>
    </row>
    <row r="188" customFormat="false" ht="13" hidden="false" customHeight="true" outlineLevel="0" collapsed="false">
      <c r="A188" s="17" t="s">
        <v>1147</v>
      </c>
      <c r="B188" s="27" t="n">
        <f aca="false">IF('POSITION - Tableau 1'!B188=8,VLOOKUP(TOT!AN190,'EN - TEMPS DE GLACE DÉF.'!$A$3:$B$69,2),VLOOKUP(TOT!AN190,'EN - TEMPS DE GLACE ATT.'!$A$3:$B$69,2))</f>
        <v>99</v>
      </c>
      <c r="C188" s="27" t="n">
        <f aca="false">IF(TOT!V190&lt;28,IF(B188&gt;53,53,B188),B188)</f>
        <v>99</v>
      </c>
      <c r="D188" s="27" t="n">
        <f aca="false">IF(TOT!V190&lt;20,IF(C188&gt;46,46,C188),C188)</f>
        <v>99</v>
      </c>
      <c r="E188" s="28"/>
    </row>
    <row r="189" customFormat="false" ht="13" hidden="false" customHeight="true" outlineLevel="0" collapsed="false">
      <c r="A189" s="17" t="s">
        <v>1152</v>
      </c>
      <c r="B189" s="27" t="n">
        <f aca="false">IF('POSITION - Tableau 1'!B189=8,VLOOKUP(TOT!AN191,'EN - TEMPS DE GLACE DÉF.'!$A$3:$B$69,2),VLOOKUP(TOT!AN191,'EN - TEMPS DE GLACE ATT.'!$A$3:$B$69,2))</f>
        <v>81</v>
      </c>
      <c r="C189" s="27" t="n">
        <f aca="false">IF(TOT!V191&lt;28,IF(B189&gt;53,53,B189),B189)</f>
        <v>81</v>
      </c>
      <c r="D189" s="27" t="n">
        <f aca="false">IF(TOT!V191&lt;20,IF(C189&gt;46,46,C189),C189)</f>
        <v>81</v>
      </c>
      <c r="E189" s="28"/>
    </row>
    <row r="190" customFormat="false" ht="13" hidden="false" customHeight="true" outlineLevel="0" collapsed="false">
      <c r="A190" s="17" t="s">
        <v>1156</v>
      </c>
      <c r="B190" s="27" t="n">
        <f aca="false">IF('POSITION - Tableau 1'!B190=8,VLOOKUP(TOT!AN192,'EN - TEMPS DE GLACE DÉF.'!$A$3:$B$69,2),VLOOKUP(TOT!AN192,'EN - TEMPS DE GLACE ATT.'!$A$3:$B$69,2))</f>
        <v>87</v>
      </c>
      <c r="C190" s="27" t="n">
        <f aca="false">IF(TOT!V192&lt;28,IF(B190&gt;53,53,B190),B190)</f>
        <v>87</v>
      </c>
      <c r="D190" s="27" t="n">
        <f aca="false">IF(TOT!V192&lt;20,IF(C190&gt;46,46,C190),C190)</f>
        <v>87</v>
      </c>
      <c r="E190" s="28"/>
    </row>
    <row r="191" customFormat="false" ht="13" hidden="false" customHeight="true" outlineLevel="0" collapsed="false">
      <c r="A191" s="17" t="s">
        <v>1160</v>
      </c>
      <c r="B191" s="27" t="n">
        <f aca="false">IF('POSITION - Tableau 1'!B191=8,VLOOKUP(TOT!AN193,'EN - TEMPS DE GLACE DÉF.'!$A$3:$B$69,2),VLOOKUP(TOT!AN193,'EN - TEMPS DE GLACE ATT.'!$A$3:$B$69,2))</f>
        <v>48</v>
      </c>
      <c r="C191" s="27" t="n">
        <f aca="false">IF(TOT!V193&lt;28,IF(B191&gt;53,53,B191),B191)</f>
        <v>48</v>
      </c>
      <c r="D191" s="27" t="n">
        <f aca="false">IF(TOT!V193&lt;20,IF(C191&gt;46,46,C191),C191)</f>
        <v>48</v>
      </c>
      <c r="E191" s="28"/>
    </row>
    <row r="192" customFormat="false" ht="13" hidden="false" customHeight="true" outlineLevel="0" collapsed="false">
      <c r="A192" s="17" t="s">
        <v>1164</v>
      </c>
      <c r="B192" s="27" t="n">
        <f aca="false">IF('POSITION - Tableau 1'!B192=8,VLOOKUP(TOT!AN194,'EN - TEMPS DE GLACE DÉF.'!$A$3:$B$69,2),VLOOKUP(TOT!AN194,'EN - TEMPS DE GLACE ATT.'!$A$3:$B$69,2))</f>
        <v>33</v>
      </c>
      <c r="C192" s="27" t="n">
        <f aca="false">IF(TOT!V194&lt;28,IF(B192&gt;53,53,B192),B192)</f>
        <v>33</v>
      </c>
      <c r="D192" s="27" t="n">
        <f aca="false">IF(TOT!V194&lt;20,IF(C192&gt;46,46,C192),C192)</f>
        <v>33</v>
      </c>
      <c r="E192" s="28"/>
    </row>
    <row r="193" customFormat="false" ht="13" hidden="false" customHeight="true" outlineLevel="0" collapsed="false">
      <c r="A193" s="17" t="s">
        <v>1168</v>
      </c>
      <c r="B193" s="27" t="n">
        <f aca="false">IF('POSITION - Tableau 1'!B193=8,VLOOKUP(TOT!AN195,'EN - TEMPS DE GLACE DÉF.'!$A$3:$B$69,2),VLOOKUP(TOT!AN195,'EN - TEMPS DE GLACE ATT.'!$A$3:$B$69,2))</f>
        <v>33</v>
      </c>
      <c r="C193" s="27" t="n">
        <f aca="false">IF(TOT!V195&lt;28,IF(B193&gt;53,53,B193),B193)</f>
        <v>33</v>
      </c>
      <c r="D193" s="27" t="n">
        <f aca="false">IF(TOT!V195&lt;20,IF(C193&gt;46,46,C193),C193)</f>
        <v>33</v>
      </c>
      <c r="E193" s="28"/>
    </row>
    <row r="194" customFormat="false" ht="13" hidden="false" customHeight="true" outlineLevel="0" collapsed="false">
      <c r="A194" s="17" t="s">
        <v>1174</v>
      </c>
      <c r="B194" s="27" t="n">
        <f aca="false">IF('POSITION - Tableau 1'!B194=8,VLOOKUP(TOT!AN196,'EN - TEMPS DE GLACE DÉF.'!$A$3:$B$69,2),VLOOKUP(TOT!AN196,'EN - TEMPS DE GLACE ATT.'!$A$3:$B$69,2))</f>
        <v>33</v>
      </c>
      <c r="C194" s="27" t="n">
        <f aca="false">IF(TOT!V196&lt;28,IF(B194&gt;53,53,B194),B194)</f>
        <v>33</v>
      </c>
      <c r="D194" s="27" t="n">
        <f aca="false">IF(TOT!V196&lt;20,IF(C194&gt;46,46,C194),C194)</f>
        <v>33</v>
      </c>
      <c r="E194" s="28"/>
    </row>
    <row r="195" customFormat="false" ht="13" hidden="false" customHeight="true" outlineLevel="0" collapsed="false">
      <c r="A195" s="17" t="s">
        <v>1178</v>
      </c>
      <c r="B195" s="27" t="n">
        <f aca="false">IF('POSITION - Tableau 1'!B195=8,VLOOKUP(TOT!AN197,'EN - TEMPS DE GLACE DÉF.'!$A$3:$B$69,2),VLOOKUP(TOT!AN197,'EN - TEMPS DE GLACE ATT.'!$A$3:$B$69,2))</f>
        <v>47</v>
      </c>
      <c r="C195" s="27" t="n">
        <f aca="false">IF(TOT!V197&lt;28,IF(B195&gt;53,53,B195),B195)</f>
        <v>47</v>
      </c>
      <c r="D195" s="27" t="n">
        <f aca="false">IF(TOT!V197&lt;20,IF(C195&gt;46,46,C195),C195)</f>
        <v>47</v>
      </c>
      <c r="E195" s="28"/>
    </row>
    <row r="196" customFormat="false" ht="13" hidden="false" customHeight="true" outlineLevel="0" collapsed="false">
      <c r="A196" s="17" t="s">
        <v>1183</v>
      </c>
      <c r="B196" s="27" t="n">
        <f aca="false">IF('POSITION - Tableau 1'!B196=8,VLOOKUP(TOT!AN198,'EN - TEMPS DE GLACE DÉF.'!$A$3:$B$69,2),VLOOKUP(TOT!AN198,'EN - TEMPS DE GLACE ATT.'!$A$3:$B$69,2))</f>
        <v>35</v>
      </c>
      <c r="C196" s="27" t="n">
        <f aca="false">IF(TOT!V198&lt;28,IF(B196&gt;53,53,B196),B196)</f>
        <v>35</v>
      </c>
      <c r="D196" s="27" t="n">
        <f aca="false">IF(TOT!V198&lt;20,IF(C196&gt;46,46,C196),C196)</f>
        <v>35</v>
      </c>
      <c r="E196" s="28"/>
    </row>
    <row r="197" customFormat="false" ht="13" hidden="false" customHeight="true" outlineLevel="0" collapsed="false">
      <c r="A197" s="17" t="s">
        <v>1187</v>
      </c>
      <c r="B197" s="27" t="n">
        <f aca="false">IF('POSITION - Tableau 1'!B197=8,VLOOKUP(TOT!AN199,'EN - TEMPS DE GLACE DÉF.'!$A$3:$B$69,2),VLOOKUP(TOT!AN199,'EN - TEMPS DE GLACE ATT.'!$A$3:$B$69,2))</f>
        <v>33</v>
      </c>
      <c r="C197" s="27" t="n">
        <f aca="false">IF(TOT!V199&lt;28,IF(B197&gt;53,53,B197),B197)</f>
        <v>33</v>
      </c>
      <c r="D197" s="27" t="n">
        <f aca="false">IF(TOT!V199&lt;20,IF(C197&gt;46,46,C197),C197)</f>
        <v>33</v>
      </c>
      <c r="E197" s="28"/>
    </row>
    <row r="198" customFormat="false" ht="13" hidden="false" customHeight="true" outlineLevel="0" collapsed="false">
      <c r="A198" s="17" t="s">
        <v>1191</v>
      </c>
      <c r="B198" s="27" t="n">
        <f aca="false">IF('POSITION - Tableau 1'!B198=8,VLOOKUP(TOT!AN200,'EN - TEMPS DE GLACE DÉF.'!$A$3:$B$69,2),VLOOKUP(TOT!AN200,'EN - TEMPS DE GLACE ATT.'!$A$3:$B$69,2))</f>
        <v>80</v>
      </c>
      <c r="C198" s="27" t="n">
        <f aca="false">IF(TOT!V200&lt;28,IF(B198&gt;53,53,B198),B198)</f>
        <v>80</v>
      </c>
      <c r="D198" s="27" t="n">
        <f aca="false">IF(TOT!V200&lt;20,IF(C198&gt;46,46,C198),C198)</f>
        <v>80</v>
      </c>
      <c r="E198" s="28"/>
    </row>
    <row r="199" customFormat="false" ht="13" hidden="false" customHeight="true" outlineLevel="0" collapsed="false">
      <c r="A199" s="17" t="s">
        <v>1196</v>
      </c>
      <c r="B199" s="27" t="n">
        <f aca="false">IF('POSITION - Tableau 1'!B199=8,VLOOKUP(TOT!AN201,'EN - TEMPS DE GLACE DÉF.'!$A$3:$B$69,2),VLOOKUP(TOT!AN201,'EN - TEMPS DE GLACE ATT.'!$A$3:$B$69,2))</f>
        <v>37</v>
      </c>
      <c r="C199" s="27" t="n">
        <f aca="false">IF(TOT!V201&lt;28,IF(B199&gt;53,53,B199),B199)</f>
        <v>37</v>
      </c>
      <c r="D199" s="27" t="n">
        <f aca="false">IF(TOT!V201&lt;20,IF(C199&gt;46,46,C199),C199)</f>
        <v>37</v>
      </c>
      <c r="E199" s="28"/>
    </row>
    <row r="200" customFormat="false" ht="13" hidden="false" customHeight="true" outlineLevel="0" collapsed="false">
      <c r="A200" s="17" t="s">
        <v>1201</v>
      </c>
      <c r="B200" s="27" t="n">
        <f aca="false">IF('POSITION - Tableau 1'!B200=8,VLOOKUP(TOT!AN202,'EN - TEMPS DE GLACE DÉF.'!$A$3:$B$69,2),VLOOKUP(TOT!AN202,'EN - TEMPS DE GLACE ATT.'!$A$3:$B$69,2))</f>
        <v>61</v>
      </c>
      <c r="C200" s="27" t="n">
        <f aca="false">IF(TOT!V202&lt;28,IF(B200&gt;53,53,B200),B200)</f>
        <v>61</v>
      </c>
      <c r="D200" s="27" t="n">
        <f aca="false">IF(TOT!V202&lt;20,IF(C200&gt;46,46,C200),C200)</f>
        <v>61</v>
      </c>
      <c r="E200" s="28"/>
    </row>
    <row r="201" customFormat="false" ht="13" hidden="false" customHeight="true" outlineLevel="0" collapsed="false">
      <c r="A201" s="17" t="s">
        <v>1205</v>
      </c>
      <c r="B201" s="27" t="n">
        <f aca="false">IF('POSITION - Tableau 1'!B201=8,VLOOKUP(TOT!AN203,'EN - TEMPS DE GLACE DÉF.'!$A$3:$B$69,2),VLOOKUP(TOT!AN203,'EN - TEMPS DE GLACE ATT.'!$A$3:$B$69,2))</f>
        <v>33</v>
      </c>
      <c r="C201" s="27" t="n">
        <f aca="false">IF(TOT!V203&lt;28,IF(B201&gt;53,53,B201),B201)</f>
        <v>33</v>
      </c>
      <c r="D201" s="27" t="n">
        <f aca="false">IF(TOT!V203&lt;20,IF(C201&gt;46,46,C201),C201)</f>
        <v>33</v>
      </c>
      <c r="E201" s="28"/>
    </row>
    <row r="202" customFormat="false" ht="13" hidden="false" customHeight="true" outlineLevel="0" collapsed="false">
      <c r="A202" s="17" t="s">
        <v>1209</v>
      </c>
      <c r="B202" s="27" t="n">
        <f aca="false">IF('POSITION - Tableau 1'!B202=8,VLOOKUP(TOT!AN204,'EN - TEMPS DE GLACE DÉF.'!$A$3:$B$69,2),VLOOKUP(TOT!AN204,'EN - TEMPS DE GLACE ATT.'!$A$3:$B$69,2))</f>
        <v>50</v>
      </c>
      <c r="C202" s="27" t="n">
        <f aca="false">IF(TOT!V204&lt;28,IF(B202&gt;53,53,B202),B202)</f>
        <v>50</v>
      </c>
      <c r="D202" s="27" t="n">
        <f aca="false">IF(TOT!V204&lt;20,IF(C202&gt;46,46,C202),C202)</f>
        <v>50</v>
      </c>
      <c r="E202" s="28"/>
    </row>
    <row r="203" customFormat="false" ht="13" hidden="false" customHeight="true" outlineLevel="0" collapsed="false">
      <c r="A203" s="17" t="s">
        <v>1213</v>
      </c>
      <c r="B203" s="27" t="n">
        <f aca="false">IF('POSITION - Tableau 1'!B203=8,VLOOKUP(TOT!AN205,'EN - TEMPS DE GLACE DÉF.'!$A$3:$B$69,2),VLOOKUP(TOT!AN205,'EN - TEMPS DE GLACE ATT.'!$A$3:$B$69,2))</f>
        <v>33</v>
      </c>
      <c r="C203" s="27" t="n">
        <f aca="false">IF(TOT!V205&lt;28,IF(B203&gt;53,53,B203),B203)</f>
        <v>33</v>
      </c>
      <c r="D203" s="27" t="n">
        <f aca="false">IF(TOT!V205&lt;20,IF(C203&gt;46,46,C203),C203)</f>
        <v>33</v>
      </c>
      <c r="E203" s="28"/>
    </row>
    <row r="204" customFormat="false" ht="13" hidden="false" customHeight="true" outlineLevel="0" collapsed="false">
      <c r="A204" s="17" t="s">
        <v>1217</v>
      </c>
      <c r="B204" s="27" t="n">
        <f aca="false">IF('POSITION - Tableau 1'!B204=8,VLOOKUP(TOT!AN206,'EN - TEMPS DE GLACE DÉF.'!$A$3:$B$69,2),VLOOKUP(TOT!AN206,'EN - TEMPS DE GLACE ATT.'!$A$3:$B$69,2))</f>
        <v>99</v>
      </c>
      <c r="C204" s="27" t="n">
        <f aca="false">IF(TOT!V206&lt;28,IF(B204&gt;53,53,B204),B204)</f>
        <v>99</v>
      </c>
      <c r="D204" s="27" t="n">
        <f aca="false">IF(TOT!V206&lt;20,IF(C204&gt;46,46,C204),C204)</f>
        <v>99</v>
      </c>
      <c r="E204" s="28"/>
    </row>
    <row r="205" customFormat="false" ht="13" hidden="false" customHeight="true" outlineLevel="0" collapsed="false">
      <c r="A205" s="17" t="s">
        <v>1222</v>
      </c>
      <c r="B205" s="27" t="n">
        <f aca="false">IF('POSITION - Tableau 1'!B205=8,VLOOKUP(TOT!AN207,'EN - TEMPS DE GLACE DÉF.'!$A$3:$B$69,2),VLOOKUP(TOT!AN207,'EN - TEMPS DE GLACE ATT.'!$A$3:$B$69,2))</f>
        <v>33</v>
      </c>
      <c r="C205" s="27" t="n">
        <f aca="false">IF(TOT!V207&lt;28,IF(B205&gt;53,53,B205),B205)</f>
        <v>33</v>
      </c>
      <c r="D205" s="27" t="n">
        <f aca="false">IF(TOT!V207&lt;20,IF(C205&gt;46,46,C205),C205)</f>
        <v>33</v>
      </c>
      <c r="E205" s="28"/>
    </row>
    <row r="206" customFormat="false" ht="13" hidden="false" customHeight="true" outlineLevel="0" collapsed="false">
      <c r="A206" s="17" t="s">
        <v>1226</v>
      </c>
      <c r="B206" s="27" t="n">
        <f aca="false">IF('POSITION - Tableau 1'!B206=8,VLOOKUP(TOT!AN208,'EN - TEMPS DE GLACE DÉF.'!$A$3:$B$69,2),VLOOKUP(TOT!AN208,'EN - TEMPS DE GLACE ATT.'!$A$3:$B$69,2))</f>
        <v>39</v>
      </c>
      <c r="C206" s="27" t="n">
        <f aca="false">IF(TOT!V208&lt;28,IF(B206&gt;53,53,B206),B206)</f>
        <v>39</v>
      </c>
      <c r="D206" s="27" t="n">
        <f aca="false">IF(TOT!V208&lt;20,IF(C206&gt;46,46,C206),C206)</f>
        <v>39</v>
      </c>
      <c r="E206" s="28"/>
    </row>
    <row r="207" customFormat="false" ht="13" hidden="false" customHeight="true" outlineLevel="0" collapsed="false">
      <c r="A207" s="17" t="s">
        <v>1231</v>
      </c>
      <c r="B207" s="27" t="n">
        <f aca="false">IF('POSITION - Tableau 1'!B207=8,VLOOKUP(TOT!AN209,'EN - TEMPS DE GLACE DÉF.'!$A$3:$B$69,2),VLOOKUP(TOT!AN209,'EN - TEMPS DE GLACE ATT.'!$A$3:$B$69,2))</f>
        <v>79</v>
      </c>
      <c r="C207" s="27" t="n">
        <f aca="false">IF(TOT!V209&lt;28,IF(B207&gt;53,53,B207),B207)</f>
        <v>79</v>
      </c>
      <c r="D207" s="27" t="n">
        <f aca="false">IF(TOT!V209&lt;20,IF(C207&gt;46,46,C207),C207)</f>
        <v>79</v>
      </c>
      <c r="E207" s="28"/>
    </row>
    <row r="208" customFormat="false" ht="13" hidden="false" customHeight="true" outlineLevel="0" collapsed="false">
      <c r="A208" s="17" t="s">
        <v>1236</v>
      </c>
      <c r="B208" s="27" t="n">
        <f aca="false">IF('POSITION - Tableau 1'!B208=8,VLOOKUP(TOT!AN210,'EN - TEMPS DE GLACE DÉF.'!$A$3:$B$69,2),VLOOKUP(TOT!AN210,'EN - TEMPS DE GLACE ATT.'!$A$3:$B$69,2))</f>
        <v>33</v>
      </c>
      <c r="C208" s="27" t="n">
        <f aca="false">IF(TOT!V210&lt;28,IF(B208&gt;53,53,B208),B208)</f>
        <v>33</v>
      </c>
      <c r="D208" s="27" t="n">
        <f aca="false">IF(TOT!V210&lt;20,IF(C208&gt;46,46,C208),C208)</f>
        <v>33</v>
      </c>
      <c r="E208" s="28"/>
    </row>
    <row r="209" customFormat="false" ht="13" hidden="false" customHeight="true" outlineLevel="0" collapsed="false">
      <c r="A209" s="17" t="s">
        <v>1241</v>
      </c>
      <c r="B209" s="27" t="n">
        <f aca="false">IF('POSITION - Tableau 1'!B209=8,VLOOKUP(TOT!AN211,'EN - TEMPS DE GLACE DÉF.'!$A$3:$B$69,2),VLOOKUP(TOT!AN211,'EN - TEMPS DE GLACE ATT.'!$A$3:$B$69,2))</f>
        <v>56</v>
      </c>
      <c r="C209" s="27" t="n">
        <f aca="false">IF(TOT!V211&lt;28,IF(B209&gt;53,53,B209),B209)</f>
        <v>56</v>
      </c>
      <c r="D209" s="27" t="n">
        <f aca="false">IF(TOT!V211&lt;20,IF(C209&gt;46,46,C209),C209)</f>
        <v>56</v>
      </c>
      <c r="E209" s="28"/>
    </row>
    <row r="210" customFormat="false" ht="13" hidden="false" customHeight="true" outlineLevel="0" collapsed="false">
      <c r="A210" s="17" t="s">
        <v>1245</v>
      </c>
      <c r="B210" s="27" t="n">
        <f aca="false">IF('POSITION - Tableau 1'!B210=8,VLOOKUP(TOT!AN212,'EN - TEMPS DE GLACE DÉF.'!$A$3:$B$69,2),VLOOKUP(TOT!AN212,'EN - TEMPS DE GLACE ATT.'!$A$3:$B$69,2))</f>
        <v>33</v>
      </c>
      <c r="C210" s="27" t="n">
        <f aca="false">IF(TOT!V212&lt;28,IF(B210&gt;53,53,B210),B210)</f>
        <v>33</v>
      </c>
      <c r="D210" s="27" t="n">
        <f aca="false">IF(TOT!V212&lt;20,IF(C210&gt;46,46,C210),C210)</f>
        <v>33</v>
      </c>
      <c r="E210" s="28"/>
    </row>
    <row r="211" customFormat="false" ht="13" hidden="false" customHeight="true" outlineLevel="0" collapsed="false">
      <c r="A211" s="17" t="s">
        <v>1250</v>
      </c>
      <c r="B211" s="27" t="n">
        <f aca="false">IF('POSITION - Tableau 1'!B211=8,VLOOKUP(TOT!AN213,'EN - TEMPS DE GLACE DÉF.'!$A$3:$B$69,2),VLOOKUP(TOT!AN213,'EN - TEMPS DE GLACE ATT.'!$A$3:$B$69,2))</f>
        <v>33</v>
      </c>
      <c r="C211" s="27" t="n">
        <f aca="false">IF(TOT!V213&lt;28,IF(B211&gt;53,53,B211),B211)</f>
        <v>33</v>
      </c>
      <c r="D211" s="27" t="n">
        <f aca="false">IF(TOT!V213&lt;20,IF(C211&gt;46,46,C211),C211)</f>
        <v>33</v>
      </c>
      <c r="E211" s="28"/>
    </row>
    <row r="212" customFormat="false" ht="13" hidden="false" customHeight="true" outlineLevel="0" collapsed="false">
      <c r="A212" s="17" t="s">
        <v>1254</v>
      </c>
      <c r="B212" s="27" t="n">
        <f aca="false">IF('POSITION - Tableau 1'!B212=8,VLOOKUP(TOT!AN214,'EN - TEMPS DE GLACE DÉF.'!$A$3:$B$69,2),VLOOKUP(TOT!AN214,'EN - TEMPS DE GLACE ATT.'!$A$3:$B$69,2))</f>
        <v>33</v>
      </c>
      <c r="C212" s="27" t="n">
        <f aca="false">IF(TOT!V214&lt;28,IF(B212&gt;53,53,B212),B212)</f>
        <v>33</v>
      </c>
      <c r="D212" s="27" t="n">
        <f aca="false">IF(TOT!V214&lt;20,IF(C212&gt;46,46,C212),C212)</f>
        <v>33</v>
      </c>
      <c r="E212" s="28"/>
    </row>
    <row r="213" customFormat="false" ht="13" hidden="false" customHeight="true" outlineLevel="0" collapsed="false">
      <c r="A213" s="17" t="s">
        <v>1258</v>
      </c>
      <c r="B213" s="27" t="n">
        <f aca="false">IF('POSITION - Tableau 1'!B213=8,VLOOKUP(TOT!AN215,'EN - TEMPS DE GLACE DÉF.'!$A$3:$B$69,2),VLOOKUP(TOT!AN215,'EN - TEMPS DE GLACE ATT.'!$A$3:$B$69,2))</f>
        <v>33</v>
      </c>
      <c r="C213" s="27" t="n">
        <f aca="false">IF(TOT!V215&lt;28,IF(B213&gt;53,53,B213),B213)</f>
        <v>33</v>
      </c>
      <c r="D213" s="27" t="n">
        <f aca="false">IF(TOT!V215&lt;20,IF(C213&gt;46,46,C213),C213)</f>
        <v>33</v>
      </c>
      <c r="E213" s="28"/>
    </row>
    <row r="214" customFormat="false" ht="13" hidden="false" customHeight="true" outlineLevel="0" collapsed="false">
      <c r="A214" s="17" t="s">
        <v>1262</v>
      </c>
      <c r="B214" s="27" t="n">
        <f aca="false">IF('POSITION - Tableau 1'!B214=8,VLOOKUP(TOT!AN216,'EN - TEMPS DE GLACE DÉF.'!$A$3:$B$69,2),VLOOKUP(TOT!AN216,'EN - TEMPS DE GLACE ATT.'!$A$3:$B$69,2))</f>
        <v>33</v>
      </c>
      <c r="C214" s="27" t="n">
        <f aca="false">IF(TOT!V216&lt;28,IF(B214&gt;53,53,B214),B214)</f>
        <v>33</v>
      </c>
      <c r="D214" s="27" t="n">
        <f aca="false">IF(TOT!V216&lt;20,IF(C214&gt;46,46,C214),C214)</f>
        <v>33</v>
      </c>
      <c r="E214" s="28"/>
    </row>
    <row r="215" customFormat="false" ht="13" hidden="false" customHeight="true" outlineLevel="0" collapsed="false">
      <c r="A215" s="17" t="s">
        <v>1267</v>
      </c>
      <c r="B215" s="27" t="n">
        <f aca="false">IF('POSITION - Tableau 1'!B215=8,VLOOKUP(TOT!AN217,'EN - TEMPS DE GLACE DÉF.'!$A$3:$B$69,2),VLOOKUP(TOT!AN217,'EN - TEMPS DE GLACE ATT.'!$A$3:$B$69,2))</f>
        <v>33</v>
      </c>
      <c r="C215" s="27" t="n">
        <f aca="false">IF(TOT!V217&lt;28,IF(B215&gt;53,53,B215),B215)</f>
        <v>33</v>
      </c>
      <c r="D215" s="27" t="n">
        <f aca="false">IF(TOT!V217&lt;20,IF(C215&gt;46,46,C215),C215)</f>
        <v>33</v>
      </c>
      <c r="E215" s="28"/>
    </row>
    <row r="216" customFormat="false" ht="13" hidden="false" customHeight="true" outlineLevel="0" collapsed="false">
      <c r="A216" s="17" t="s">
        <v>1272</v>
      </c>
      <c r="B216" s="27" t="n">
        <f aca="false">IF('POSITION - Tableau 1'!B216=8,VLOOKUP(TOT!AN218,'EN - TEMPS DE GLACE DÉF.'!$A$3:$B$69,2),VLOOKUP(TOT!AN218,'EN - TEMPS DE GLACE ATT.'!$A$3:$B$69,2))</f>
        <v>50</v>
      </c>
      <c r="C216" s="27" t="n">
        <f aca="false">IF(TOT!V218&lt;28,IF(B216&gt;53,53,B216),B216)</f>
        <v>50</v>
      </c>
      <c r="D216" s="27" t="n">
        <f aca="false">IF(TOT!V218&lt;20,IF(C216&gt;46,46,C216),C216)</f>
        <v>50</v>
      </c>
      <c r="E216" s="28"/>
    </row>
    <row r="217" customFormat="false" ht="13" hidden="false" customHeight="true" outlineLevel="0" collapsed="false">
      <c r="A217" s="17" t="s">
        <v>1276</v>
      </c>
      <c r="B217" s="27" t="n">
        <f aca="false">IF('POSITION - Tableau 1'!B217=8,VLOOKUP(TOT!AN219,'EN - TEMPS DE GLACE DÉF.'!$A$3:$B$69,2),VLOOKUP(TOT!AN219,'EN - TEMPS DE GLACE ATT.'!$A$3:$B$69,2))</f>
        <v>33</v>
      </c>
      <c r="C217" s="27" t="n">
        <f aca="false">IF(TOT!V219&lt;28,IF(B217&gt;53,53,B217),B217)</f>
        <v>33</v>
      </c>
      <c r="D217" s="27" t="n">
        <f aca="false">IF(TOT!V219&lt;20,IF(C217&gt;46,46,C217),C217)</f>
        <v>33</v>
      </c>
      <c r="E217" s="28"/>
    </row>
    <row r="218" customFormat="false" ht="13" hidden="false" customHeight="true" outlineLevel="0" collapsed="false">
      <c r="A218" s="17" t="s">
        <v>1282</v>
      </c>
      <c r="B218" s="27" t="n">
        <f aca="false">IF('POSITION - Tableau 1'!B218=8,VLOOKUP(TOT!AN220,'EN - TEMPS DE GLACE DÉF.'!$A$3:$B$69,2),VLOOKUP(TOT!AN220,'EN - TEMPS DE GLACE ATT.'!$A$3:$B$69,2))</f>
        <v>55</v>
      </c>
      <c r="C218" s="27" t="n">
        <f aca="false">IF(TOT!V220&lt;28,IF(B218&gt;53,53,B218),B218)</f>
        <v>55</v>
      </c>
      <c r="D218" s="27" t="n">
        <f aca="false">IF(TOT!V220&lt;20,IF(C218&gt;46,46,C218),C218)</f>
        <v>55</v>
      </c>
      <c r="E218" s="28"/>
    </row>
    <row r="219" customFormat="false" ht="13" hidden="false" customHeight="true" outlineLevel="0" collapsed="false">
      <c r="A219" s="17" t="s">
        <v>1286</v>
      </c>
      <c r="B219" s="27" t="n">
        <f aca="false">IF('POSITION - Tableau 1'!B219=8,VLOOKUP(TOT!AN221,'EN - TEMPS DE GLACE DÉF.'!$A$3:$B$69,2),VLOOKUP(TOT!AN221,'EN - TEMPS DE GLACE ATT.'!$A$3:$B$69,2))</f>
        <v>33</v>
      </c>
      <c r="C219" s="27" t="n">
        <f aca="false">IF(TOT!V221&lt;28,IF(B219&gt;53,53,B219),B219)</f>
        <v>33</v>
      </c>
      <c r="D219" s="27" t="n">
        <f aca="false">IF(TOT!V221&lt;20,IF(C219&gt;46,46,C219),C219)</f>
        <v>33</v>
      </c>
      <c r="E219" s="28"/>
    </row>
    <row r="220" customFormat="false" ht="13" hidden="false" customHeight="true" outlineLevel="0" collapsed="false">
      <c r="A220" s="17" t="s">
        <v>1292</v>
      </c>
      <c r="B220" s="27" t="n">
        <f aca="false">IF('POSITION - Tableau 1'!B220=8,VLOOKUP(TOT!AN222,'EN - TEMPS DE GLACE DÉF.'!$A$3:$B$69,2),VLOOKUP(TOT!AN222,'EN - TEMPS DE GLACE ATT.'!$A$3:$B$69,2))</f>
        <v>33</v>
      </c>
      <c r="C220" s="27" t="n">
        <f aca="false">IF(TOT!V222&lt;28,IF(B220&gt;53,53,B220),B220)</f>
        <v>33</v>
      </c>
      <c r="D220" s="27" t="n">
        <f aca="false">IF(TOT!V222&lt;20,IF(C220&gt;46,46,C220),C220)</f>
        <v>33</v>
      </c>
      <c r="E220" s="28"/>
    </row>
    <row r="221" customFormat="false" ht="13" hidden="false" customHeight="true" outlineLevel="0" collapsed="false">
      <c r="A221" s="17" t="s">
        <v>1296</v>
      </c>
      <c r="B221" s="27" t="n">
        <f aca="false">IF('POSITION - Tableau 1'!B221=8,VLOOKUP(TOT!AN223,'EN - TEMPS DE GLACE DÉF.'!$A$3:$B$69,2),VLOOKUP(TOT!AN223,'EN - TEMPS DE GLACE ATT.'!$A$3:$B$69,2))</f>
        <v>33</v>
      </c>
      <c r="C221" s="27" t="n">
        <f aca="false">IF(TOT!V223&lt;28,IF(B221&gt;53,53,B221),B221)</f>
        <v>33</v>
      </c>
      <c r="D221" s="27" t="n">
        <f aca="false">IF(TOT!V223&lt;20,IF(C221&gt;46,46,C221),C221)</f>
        <v>33</v>
      </c>
      <c r="E221" s="28"/>
    </row>
    <row r="222" customFormat="false" ht="13" hidden="false" customHeight="true" outlineLevel="0" collapsed="false">
      <c r="A222" s="17" t="s">
        <v>1299</v>
      </c>
      <c r="B222" s="27" t="n">
        <f aca="false">IF('POSITION - Tableau 1'!B222=8,VLOOKUP(TOT!AN224,'EN - TEMPS DE GLACE DÉF.'!$A$3:$B$69,2),VLOOKUP(TOT!AN224,'EN - TEMPS DE GLACE ATT.'!$A$3:$B$69,2))</f>
        <v>33</v>
      </c>
      <c r="C222" s="27" t="n">
        <f aca="false">IF(TOT!V224&lt;28,IF(B222&gt;53,53,B222),B222)</f>
        <v>33</v>
      </c>
      <c r="D222" s="27" t="n">
        <f aca="false">IF(TOT!V224&lt;20,IF(C222&gt;46,46,C222),C222)</f>
        <v>33</v>
      </c>
      <c r="E222" s="28"/>
    </row>
    <row r="223" customFormat="false" ht="13" hidden="false" customHeight="true" outlineLevel="0" collapsed="false">
      <c r="A223" s="17" t="s">
        <v>1304</v>
      </c>
      <c r="B223" s="27" t="n">
        <f aca="false">IF('POSITION - Tableau 1'!B223=8,VLOOKUP(TOT!AN225,'EN - TEMPS DE GLACE DÉF.'!$A$3:$B$69,2),VLOOKUP(TOT!AN225,'EN - TEMPS DE GLACE ATT.'!$A$3:$B$69,2))</f>
        <v>33</v>
      </c>
      <c r="C223" s="27" t="n">
        <f aca="false">IF(TOT!V225&lt;28,IF(B223&gt;53,53,B223),B223)</f>
        <v>33</v>
      </c>
      <c r="D223" s="27" t="n">
        <f aca="false">IF(TOT!V225&lt;20,IF(C223&gt;46,46,C223),C223)</f>
        <v>33</v>
      </c>
      <c r="E223" s="28"/>
    </row>
    <row r="224" customFormat="false" ht="13" hidden="false" customHeight="true" outlineLevel="0" collapsed="false">
      <c r="A224" s="17" t="s">
        <v>1310</v>
      </c>
      <c r="B224" s="27" t="n">
        <f aca="false">IF('POSITION - Tableau 1'!B224=8,VLOOKUP(TOT!AN226,'EN - TEMPS DE GLACE DÉF.'!$A$3:$B$69,2),VLOOKUP(TOT!AN226,'EN - TEMPS DE GLACE ATT.'!$A$3:$B$69,2))</f>
        <v>54</v>
      </c>
      <c r="C224" s="27" t="n">
        <f aca="false">IF(TOT!V226&lt;28,IF(B224&gt;53,53,B224),B224)</f>
        <v>54</v>
      </c>
      <c r="D224" s="27" t="n">
        <f aca="false">IF(TOT!V226&lt;20,IF(C224&gt;46,46,C224),C224)</f>
        <v>54</v>
      </c>
      <c r="E224" s="28"/>
    </row>
    <row r="225" customFormat="false" ht="13" hidden="false" customHeight="true" outlineLevel="0" collapsed="false">
      <c r="A225" s="17" t="s">
        <v>1315</v>
      </c>
      <c r="B225" s="27" t="n">
        <f aca="false">IF('POSITION - Tableau 1'!B225=8,VLOOKUP(TOT!AN227,'EN - TEMPS DE GLACE DÉF.'!$A$3:$B$69,2),VLOOKUP(TOT!AN227,'EN - TEMPS DE GLACE ATT.'!$A$3:$B$69,2))</f>
        <v>39</v>
      </c>
      <c r="C225" s="27" t="n">
        <f aca="false">IF(TOT!V227&lt;28,IF(B225&gt;53,53,B225),B225)</f>
        <v>39</v>
      </c>
      <c r="D225" s="27" t="n">
        <f aca="false">IF(TOT!V227&lt;20,IF(C225&gt;46,46,C225),C225)</f>
        <v>39</v>
      </c>
      <c r="E225" s="28"/>
    </row>
    <row r="226" customFormat="false" ht="13" hidden="false" customHeight="true" outlineLevel="0" collapsed="false">
      <c r="A226" s="17" t="s">
        <v>1318</v>
      </c>
      <c r="B226" s="27" t="n">
        <f aca="false">IF('POSITION - Tableau 1'!B226=8,VLOOKUP(TOT!AN228,'EN - TEMPS DE GLACE DÉF.'!$A$3:$B$69,2),VLOOKUP(TOT!AN228,'EN - TEMPS DE GLACE ATT.'!$A$3:$B$69,2))</f>
        <v>39</v>
      </c>
      <c r="C226" s="27" t="n">
        <f aca="false">IF(TOT!V228&lt;28,IF(B226&gt;53,53,B226),B226)</f>
        <v>39</v>
      </c>
      <c r="D226" s="27" t="n">
        <f aca="false">IF(TOT!V228&lt;20,IF(C226&gt;46,46,C226),C226)</f>
        <v>39</v>
      </c>
      <c r="E226" s="28"/>
    </row>
    <row r="227" customFormat="false" ht="13" hidden="false" customHeight="true" outlineLevel="0" collapsed="false">
      <c r="A227" s="17" t="s">
        <v>1321</v>
      </c>
      <c r="B227" s="27" t="n">
        <f aca="false">IF('POSITION - Tableau 1'!B227=8,VLOOKUP(TOT!AN229,'EN - TEMPS DE GLACE DÉF.'!$A$3:$B$69,2),VLOOKUP(TOT!AN229,'EN - TEMPS DE GLACE ATT.'!$A$3:$B$69,2))</f>
        <v>57</v>
      </c>
      <c r="C227" s="27" t="n">
        <f aca="false">IF(TOT!V229&lt;28,IF(B227&gt;53,53,B227),B227)</f>
        <v>57</v>
      </c>
      <c r="D227" s="27" t="n">
        <f aca="false">IF(TOT!V229&lt;20,IF(C227&gt;46,46,C227),C227)</f>
        <v>57</v>
      </c>
      <c r="E227" s="28"/>
    </row>
    <row r="228" customFormat="false" ht="13" hidden="false" customHeight="true" outlineLevel="0" collapsed="false">
      <c r="A228" s="17" t="s">
        <v>1325</v>
      </c>
      <c r="B228" s="27" t="n">
        <f aca="false">IF('POSITION - Tableau 1'!B228=8,VLOOKUP(TOT!AN230,'EN - TEMPS DE GLACE DÉF.'!$A$3:$B$69,2),VLOOKUP(TOT!AN230,'EN - TEMPS DE GLACE ATT.'!$A$3:$B$69,2))</f>
        <v>50</v>
      </c>
      <c r="C228" s="27" t="n">
        <f aca="false">IF(TOT!V230&lt;28,IF(B228&gt;53,53,B228),B228)</f>
        <v>50</v>
      </c>
      <c r="D228" s="27" t="n">
        <f aca="false">IF(TOT!V230&lt;20,IF(C228&gt;46,46,C228),C228)</f>
        <v>50</v>
      </c>
      <c r="E228" s="28"/>
    </row>
    <row r="229" customFormat="false" ht="13" hidden="false" customHeight="true" outlineLevel="0" collapsed="false">
      <c r="A229" s="17" t="s">
        <v>1329</v>
      </c>
      <c r="B229" s="27" t="n">
        <f aca="false">IF('POSITION - Tableau 1'!B229=8,VLOOKUP(TOT!AN231,'EN - TEMPS DE GLACE DÉF.'!$A$3:$B$69,2),VLOOKUP(TOT!AN231,'EN - TEMPS DE GLACE ATT.'!$A$3:$B$69,2))</f>
        <v>76</v>
      </c>
      <c r="C229" s="27" t="n">
        <f aca="false">IF(TOT!V231&lt;28,IF(B229&gt;53,53,B229),B229)</f>
        <v>76</v>
      </c>
      <c r="D229" s="27" t="n">
        <f aca="false">IF(TOT!V231&lt;20,IF(C229&gt;46,46,C229),C229)</f>
        <v>76</v>
      </c>
      <c r="E229" s="28"/>
    </row>
    <row r="230" customFormat="false" ht="13" hidden="false" customHeight="true" outlineLevel="0" collapsed="false">
      <c r="A230" s="17" t="s">
        <v>1334</v>
      </c>
      <c r="B230" s="27" t="n">
        <f aca="false">IF('POSITION - Tableau 1'!B230=8,VLOOKUP(TOT!AN232,'EN - TEMPS DE GLACE DÉF.'!$A$3:$B$69,2),VLOOKUP(TOT!AN232,'EN - TEMPS DE GLACE ATT.'!$A$3:$B$69,2))</f>
        <v>49</v>
      </c>
      <c r="C230" s="27" t="n">
        <f aca="false">IF(TOT!V232&lt;28,IF(B230&gt;53,53,B230),B230)</f>
        <v>49</v>
      </c>
      <c r="D230" s="27" t="n">
        <f aca="false">IF(TOT!V232&lt;20,IF(C230&gt;46,46,C230),C230)</f>
        <v>49</v>
      </c>
      <c r="E230" s="28"/>
    </row>
    <row r="231" customFormat="false" ht="13" hidden="false" customHeight="true" outlineLevel="0" collapsed="false">
      <c r="A231" s="17" t="s">
        <v>1339</v>
      </c>
      <c r="B231" s="27" t="n">
        <f aca="false">IF('POSITION - Tableau 1'!B231=8,VLOOKUP(TOT!AN233,'EN - TEMPS DE GLACE DÉF.'!$A$3:$B$69,2),VLOOKUP(TOT!AN233,'EN - TEMPS DE GLACE ATT.'!$A$3:$B$69,2))</f>
        <v>59</v>
      </c>
      <c r="C231" s="27" t="n">
        <f aca="false">IF(TOT!V233&lt;28,IF(B231&gt;53,53,B231),B231)</f>
        <v>59</v>
      </c>
      <c r="D231" s="27" t="n">
        <f aca="false">IF(TOT!V233&lt;20,IF(C231&gt;46,46,C231),C231)</f>
        <v>59</v>
      </c>
      <c r="E231" s="28"/>
    </row>
    <row r="232" customFormat="false" ht="13" hidden="false" customHeight="true" outlineLevel="0" collapsed="false">
      <c r="A232" s="17" t="s">
        <v>1344</v>
      </c>
      <c r="B232" s="27" t="n">
        <f aca="false">IF('POSITION - Tableau 1'!B232=8,VLOOKUP(TOT!AN234,'EN - TEMPS DE GLACE DÉF.'!$A$3:$B$69,2),VLOOKUP(TOT!AN234,'EN - TEMPS DE GLACE ATT.'!$A$3:$B$69,2))</f>
        <v>56</v>
      </c>
      <c r="C232" s="27" t="n">
        <f aca="false">IF(TOT!V234&lt;28,IF(B232&gt;53,53,B232),B232)</f>
        <v>56</v>
      </c>
      <c r="D232" s="27" t="n">
        <f aca="false">IF(TOT!V234&lt;20,IF(C232&gt;46,46,C232),C232)</f>
        <v>56</v>
      </c>
      <c r="E232" s="28"/>
    </row>
    <row r="233" customFormat="false" ht="13" hidden="false" customHeight="true" outlineLevel="0" collapsed="false">
      <c r="A233" s="17" t="s">
        <v>1348</v>
      </c>
      <c r="B233" s="27" t="n">
        <f aca="false">IF('POSITION - Tableau 1'!B233=8,VLOOKUP(TOT!AN235,'EN - TEMPS DE GLACE DÉF.'!$A$3:$B$69,2),VLOOKUP(TOT!AN235,'EN - TEMPS DE GLACE ATT.'!$A$3:$B$69,2))</f>
        <v>33</v>
      </c>
      <c r="C233" s="27" t="n">
        <f aca="false">IF(TOT!V235&lt;28,IF(B233&gt;53,53,B233),B233)</f>
        <v>33</v>
      </c>
      <c r="D233" s="27" t="n">
        <f aca="false">IF(TOT!V235&lt;20,IF(C233&gt;46,46,C233),C233)</f>
        <v>33</v>
      </c>
      <c r="E233" s="28"/>
    </row>
    <row r="234" customFormat="false" ht="13" hidden="false" customHeight="true" outlineLevel="0" collapsed="false">
      <c r="A234" s="17" t="s">
        <v>1352</v>
      </c>
      <c r="B234" s="27" t="n">
        <f aca="false">IF('POSITION - Tableau 1'!B234=8,VLOOKUP(TOT!AN236,'EN - TEMPS DE GLACE DÉF.'!$A$3:$B$69,2),VLOOKUP(TOT!AN236,'EN - TEMPS DE GLACE ATT.'!$A$3:$B$69,2))</f>
        <v>33</v>
      </c>
      <c r="C234" s="27" t="n">
        <f aca="false">IF(TOT!V236&lt;28,IF(B234&gt;53,53,B234),B234)</f>
        <v>33</v>
      </c>
      <c r="D234" s="27" t="n">
        <f aca="false">IF(TOT!V236&lt;20,IF(C234&gt;46,46,C234),C234)</f>
        <v>33</v>
      </c>
      <c r="E234" s="28"/>
    </row>
    <row r="235" customFormat="false" ht="13" hidden="false" customHeight="true" outlineLevel="0" collapsed="false">
      <c r="A235" s="17" t="s">
        <v>1357</v>
      </c>
      <c r="B235" s="27" t="n">
        <f aca="false">IF('POSITION - Tableau 1'!B235=8,VLOOKUP(TOT!AN237,'EN - TEMPS DE GLACE DÉF.'!$A$3:$B$69,2),VLOOKUP(TOT!AN237,'EN - TEMPS DE GLACE ATT.'!$A$3:$B$69,2))</f>
        <v>33</v>
      </c>
      <c r="C235" s="27" t="n">
        <f aca="false">IF(TOT!V237&lt;28,IF(B235&gt;53,53,B235),B235)</f>
        <v>33</v>
      </c>
      <c r="D235" s="27" t="n">
        <f aca="false">IF(TOT!V237&lt;20,IF(C235&gt;46,46,C235),C235)</f>
        <v>33</v>
      </c>
      <c r="E235" s="28"/>
    </row>
    <row r="236" customFormat="false" ht="13" hidden="false" customHeight="true" outlineLevel="0" collapsed="false">
      <c r="A236" s="17" t="s">
        <v>1361</v>
      </c>
      <c r="B236" s="27" t="n">
        <f aca="false">IF('POSITION - Tableau 1'!B236=8,VLOOKUP(TOT!AN238,'EN - TEMPS DE GLACE DÉF.'!$A$3:$B$69,2),VLOOKUP(TOT!AN238,'EN - TEMPS DE GLACE ATT.'!$A$3:$B$69,2))</f>
        <v>69</v>
      </c>
      <c r="C236" s="27" t="n">
        <f aca="false">IF(TOT!V238&lt;28,IF(B236&gt;53,53,B236),B236)</f>
        <v>69</v>
      </c>
      <c r="D236" s="27" t="n">
        <f aca="false">IF(TOT!V238&lt;20,IF(C236&gt;46,46,C236),C236)</f>
        <v>69</v>
      </c>
      <c r="E236" s="28"/>
    </row>
    <row r="237" customFormat="false" ht="13" hidden="false" customHeight="true" outlineLevel="0" collapsed="false">
      <c r="A237" s="17" t="s">
        <v>1365</v>
      </c>
      <c r="B237" s="27" t="n">
        <f aca="false">IF('POSITION - Tableau 1'!B237=8,VLOOKUP(TOT!AN239,'EN - TEMPS DE GLACE DÉF.'!$A$3:$B$69,2),VLOOKUP(TOT!AN239,'EN - TEMPS DE GLACE ATT.'!$A$3:$B$69,2))</f>
        <v>79</v>
      </c>
      <c r="C237" s="27" t="n">
        <f aca="false">IF(TOT!V239&lt;28,IF(B237&gt;53,53,B237),B237)</f>
        <v>79</v>
      </c>
      <c r="D237" s="27" t="n">
        <f aca="false">IF(TOT!V239&lt;20,IF(C237&gt;46,46,C237),C237)</f>
        <v>79</v>
      </c>
      <c r="E237" s="28"/>
    </row>
    <row r="238" customFormat="false" ht="13" hidden="false" customHeight="true" outlineLevel="0" collapsed="false">
      <c r="A238" s="17" t="s">
        <v>1369</v>
      </c>
      <c r="B238" s="27" t="n">
        <f aca="false">IF('POSITION - Tableau 1'!B238=8,VLOOKUP(TOT!AN240,'EN - TEMPS DE GLACE DÉF.'!$A$3:$B$69,2),VLOOKUP(TOT!AN240,'EN - TEMPS DE GLACE ATT.'!$A$3:$B$69,2))</f>
        <v>79</v>
      </c>
      <c r="C238" s="27" t="n">
        <f aca="false">IF(TOT!V240&lt;28,IF(B238&gt;53,53,B238),B238)</f>
        <v>79</v>
      </c>
      <c r="D238" s="27" t="n">
        <f aca="false">IF(TOT!V240&lt;20,IF(C238&gt;46,46,C238),C238)</f>
        <v>79</v>
      </c>
      <c r="E238" s="28"/>
    </row>
    <row r="239" customFormat="false" ht="13" hidden="false" customHeight="true" outlineLevel="0" collapsed="false">
      <c r="A239" s="17" t="s">
        <v>1373</v>
      </c>
      <c r="B239" s="27" t="n">
        <f aca="false">IF('POSITION - Tableau 1'!B239=8,VLOOKUP(TOT!AN241,'EN - TEMPS DE GLACE DÉF.'!$A$3:$B$69,2),VLOOKUP(TOT!AN241,'EN - TEMPS DE GLACE ATT.'!$A$3:$B$69,2))</f>
        <v>47</v>
      </c>
      <c r="C239" s="27" t="n">
        <f aca="false">IF(TOT!V241&lt;28,IF(B239&gt;53,53,B239),B239)</f>
        <v>47</v>
      </c>
      <c r="D239" s="27" t="n">
        <f aca="false">IF(TOT!V241&lt;20,IF(C239&gt;46,46,C239),C239)</f>
        <v>47</v>
      </c>
      <c r="E239" s="28"/>
    </row>
    <row r="240" customFormat="false" ht="13" hidden="false" customHeight="true" outlineLevel="0" collapsed="false">
      <c r="A240" s="17" t="s">
        <v>1376</v>
      </c>
      <c r="B240" s="27" t="n">
        <f aca="false">IF('POSITION - Tableau 1'!B240=8,VLOOKUP(TOT!AN242,'EN - TEMPS DE GLACE DÉF.'!$A$3:$B$69,2),VLOOKUP(TOT!AN242,'EN - TEMPS DE GLACE ATT.'!$A$3:$B$69,2))</f>
        <v>34</v>
      </c>
      <c r="C240" s="27" t="n">
        <f aca="false">IF(TOT!V242&lt;28,IF(B240&gt;53,53,B240),B240)</f>
        <v>34</v>
      </c>
      <c r="D240" s="27" t="n">
        <f aca="false">IF(TOT!V242&lt;20,IF(C240&gt;46,46,C240),C240)</f>
        <v>34</v>
      </c>
      <c r="E240" s="28"/>
    </row>
    <row r="241" customFormat="false" ht="13" hidden="false" customHeight="true" outlineLevel="0" collapsed="false">
      <c r="A241" s="17" t="s">
        <v>1380</v>
      </c>
      <c r="B241" s="27" t="n">
        <f aca="false">IF('POSITION - Tableau 1'!B241=8,VLOOKUP(TOT!AN243,'EN - TEMPS DE GLACE DÉF.'!$A$3:$B$69,2),VLOOKUP(TOT!AN243,'EN - TEMPS DE GLACE ATT.'!$A$3:$B$69,2))</f>
        <v>33</v>
      </c>
      <c r="C241" s="27" t="n">
        <f aca="false">IF(TOT!V243&lt;28,IF(B241&gt;53,53,B241),B241)</f>
        <v>33</v>
      </c>
      <c r="D241" s="27" t="n">
        <f aca="false">IF(TOT!V243&lt;20,IF(C241&gt;46,46,C241),C241)</f>
        <v>33</v>
      </c>
      <c r="E241" s="28"/>
    </row>
    <row r="242" customFormat="false" ht="13" hidden="false" customHeight="true" outlineLevel="0" collapsed="false">
      <c r="A242" s="17" t="s">
        <v>1384</v>
      </c>
      <c r="B242" s="27" t="n">
        <f aca="false">IF('POSITION - Tableau 1'!B242=8,VLOOKUP(TOT!AN244,'EN - TEMPS DE GLACE DÉF.'!$A$3:$B$69,2),VLOOKUP(TOT!AN244,'EN - TEMPS DE GLACE ATT.'!$A$3:$B$69,2))</f>
        <v>33</v>
      </c>
      <c r="C242" s="27" t="n">
        <f aca="false">IF(TOT!V244&lt;28,IF(B242&gt;53,53,B242),B242)</f>
        <v>33</v>
      </c>
      <c r="D242" s="27" t="n">
        <f aca="false">IF(TOT!V244&lt;20,IF(C242&gt;46,46,C242),C242)</f>
        <v>33</v>
      </c>
      <c r="E242" s="28"/>
    </row>
    <row r="243" customFormat="false" ht="13" hidden="false" customHeight="true" outlineLevel="0" collapsed="false">
      <c r="A243" s="17" t="s">
        <v>1389</v>
      </c>
      <c r="B243" s="27" t="n">
        <f aca="false">IF('POSITION - Tableau 1'!B243=8,VLOOKUP(TOT!AN245,'EN - TEMPS DE GLACE DÉF.'!$A$3:$B$69,2),VLOOKUP(TOT!AN245,'EN - TEMPS DE GLACE ATT.'!$A$3:$B$69,2))</f>
        <v>39</v>
      </c>
      <c r="C243" s="27" t="n">
        <f aca="false">IF(TOT!V245&lt;28,IF(B243&gt;53,53,B243),B243)</f>
        <v>39</v>
      </c>
      <c r="D243" s="27" t="n">
        <f aca="false">IF(TOT!V245&lt;20,IF(C243&gt;46,46,C243),C243)</f>
        <v>39</v>
      </c>
      <c r="E243" s="28"/>
    </row>
    <row r="244" customFormat="false" ht="13" hidden="false" customHeight="true" outlineLevel="0" collapsed="false">
      <c r="A244" s="17" t="s">
        <v>1394</v>
      </c>
      <c r="B244" s="27" t="n">
        <f aca="false">IF('POSITION - Tableau 1'!B244=8,VLOOKUP(TOT!AN246,'EN - TEMPS DE GLACE DÉF.'!$A$3:$B$69,2),VLOOKUP(TOT!AN246,'EN - TEMPS DE GLACE ATT.'!$A$3:$B$69,2))</f>
        <v>33</v>
      </c>
      <c r="C244" s="27" t="n">
        <f aca="false">IF(TOT!V246&lt;28,IF(B244&gt;53,53,B244),B244)</f>
        <v>33</v>
      </c>
      <c r="D244" s="27" t="n">
        <f aca="false">IF(TOT!V246&lt;20,IF(C244&gt;46,46,C244),C244)</f>
        <v>33</v>
      </c>
      <c r="E244" s="28"/>
    </row>
    <row r="245" customFormat="false" ht="13" hidden="false" customHeight="true" outlineLevel="0" collapsed="false">
      <c r="A245" s="17" t="s">
        <v>1399</v>
      </c>
      <c r="B245" s="27" t="n">
        <f aca="false">IF('POSITION - Tableau 1'!B245=8,VLOOKUP(TOT!AN247,'EN - TEMPS DE GLACE DÉF.'!$A$3:$B$69,2),VLOOKUP(TOT!AN247,'EN - TEMPS DE GLACE ATT.'!$A$3:$B$69,2))</f>
        <v>33</v>
      </c>
      <c r="C245" s="27" t="n">
        <f aca="false">IF(TOT!V247&lt;28,IF(B245&gt;53,53,B245),B245)</f>
        <v>33</v>
      </c>
      <c r="D245" s="27" t="n">
        <f aca="false">IF(TOT!V247&lt;20,IF(C245&gt;46,46,C245),C245)</f>
        <v>33</v>
      </c>
      <c r="E245" s="28"/>
    </row>
    <row r="246" customFormat="false" ht="13" hidden="false" customHeight="true" outlineLevel="0" collapsed="false">
      <c r="A246" s="17" t="s">
        <v>1403</v>
      </c>
      <c r="B246" s="27" t="n">
        <f aca="false">IF('POSITION - Tableau 1'!B246=8,VLOOKUP(TOT!AN248,'EN - TEMPS DE GLACE DÉF.'!$A$3:$B$69,2),VLOOKUP(TOT!AN248,'EN - TEMPS DE GLACE ATT.'!$A$3:$B$69,2))</f>
        <v>54</v>
      </c>
      <c r="C246" s="27" t="n">
        <f aca="false">IF(TOT!V248&lt;28,IF(B246&gt;53,53,B246),B246)</f>
        <v>53</v>
      </c>
      <c r="D246" s="27" t="n">
        <f aca="false">IF(TOT!V248&lt;20,IF(C246&gt;46,46,C246),C246)</f>
        <v>53</v>
      </c>
      <c r="E246" s="28"/>
    </row>
    <row r="247" customFormat="false" ht="13" hidden="false" customHeight="true" outlineLevel="0" collapsed="false">
      <c r="A247" s="17" t="s">
        <v>1407</v>
      </c>
      <c r="B247" s="27" t="n">
        <f aca="false">IF('POSITION - Tableau 1'!B247=8,VLOOKUP(TOT!AN249,'EN - TEMPS DE GLACE DÉF.'!$A$3:$B$69,2),VLOOKUP(TOT!AN249,'EN - TEMPS DE GLACE ATT.'!$A$3:$B$69,2))</f>
        <v>61</v>
      </c>
      <c r="C247" s="27" t="n">
        <f aca="false">IF(TOT!V249&lt;28,IF(B247&gt;53,53,B247),B247)</f>
        <v>61</v>
      </c>
      <c r="D247" s="27" t="n">
        <f aca="false">IF(TOT!V249&lt;20,IF(C247&gt;46,46,C247),C247)</f>
        <v>61</v>
      </c>
      <c r="E247" s="28"/>
    </row>
    <row r="248" customFormat="false" ht="13" hidden="false" customHeight="true" outlineLevel="0" collapsed="false">
      <c r="A248" s="17" t="s">
        <v>1411</v>
      </c>
      <c r="B248" s="27" t="n">
        <f aca="false">IF('POSITION - Tableau 1'!B248=8,VLOOKUP(TOT!AN250,'EN - TEMPS DE GLACE DÉF.'!$A$3:$B$69,2),VLOOKUP(TOT!AN250,'EN - TEMPS DE GLACE ATT.'!$A$3:$B$69,2))</f>
        <v>33</v>
      </c>
      <c r="C248" s="27" t="n">
        <f aca="false">IF(TOT!V250&lt;28,IF(B248&gt;53,53,B248),B248)</f>
        <v>33</v>
      </c>
      <c r="D248" s="27" t="n">
        <f aca="false">IF(TOT!V250&lt;20,IF(C248&gt;46,46,C248),C248)</f>
        <v>33</v>
      </c>
      <c r="E248" s="28"/>
    </row>
    <row r="249" customFormat="false" ht="13" hidden="false" customHeight="true" outlineLevel="0" collapsed="false">
      <c r="A249" s="17" t="s">
        <v>1414</v>
      </c>
      <c r="B249" s="27" t="n">
        <f aca="false">IF('POSITION - Tableau 1'!B249=8,VLOOKUP(TOT!AN251,'EN - TEMPS DE GLACE DÉF.'!$A$3:$B$69,2),VLOOKUP(TOT!AN251,'EN - TEMPS DE GLACE ATT.'!$A$3:$B$69,2))</f>
        <v>33</v>
      </c>
      <c r="C249" s="27" t="n">
        <f aca="false">IF(TOT!V251&lt;28,IF(B249&gt;53,53,B249),B249)</f>
        <v>33</v>
      </c>
      <c r="D249" s="27" t="n">
        <f aca="false">IF(TOT!V251&lt;20,IF(C249&gt;46,46,C249),C249)</f>
        <v>33</v>
      </c>
      <c r="E249" s="28"/>
    </row>
    <row r="250" customFormat="false" ht="13" hidden="false" customHeight="true" outlineLevel="0" collapsed="false">
      <c r="A250" s="17" t="s">
        <v>1419</v>
      </c>
      <c r="B250" s="27" t="n">
        <f aca="false">IF('POSITION - Tableau 1'!B250=8,VLOOKUP(TOT!AN252,'EN - TEMPS DE GLACE DÉF.'!$A$3:$B$69,2),VLOOKUP(TOT!AN252,'EN - TEMPS DE GLACE ATT.'!$A$3:$B$69,2))</f>
        <v>59</v>
      </c>
      <c r="C250" s="27" t="n">
        <f aca="false">IF(TOT!V252&lt;28,IF(B250&gt;53,53,B250),B250)</f>
        <v>59</v>
      </c>
      <c r="D250" s="27" t="n">
        <f aca="false">IF(TOT!V252&lt;20,IF(C250&gt;46,46,C250),C250)</f>
        <v>59</v>
      </c>
      <c r="E250" s="28"/>
    </row>
    <row r="251" customFormat="false" ht="13" hidden="false" customHeight="true" outlineLevel="0" collapsed="false">
      <c r="A251" s="17" t="s">
        <v>1422</v>
      </c>
      <c r="B251" s="27" t="n">
        <f aca="false">IF('POSITION - Tableau 1'!B251=8,VLOOKUP(TOT!AN253,'EN - TEMPS DE GLACE DÉF.'!$A$3:$B$69,2),VLOOKUP(TOT!AN253,'EN - TEMPS DE GLACE ATT.'!$A$3:$B$69,2))</f>
        <v>94</v>
      </c>
      <c r="C251" s="27" t="n">
        <f aca="false">IF(TOT!V253&lt;28,IF(B251&gt;53,53,B251),B251)</f>
        <v>94</v>
      </c>
      <c r="D251" s="27" t="n">
        <f aca="false">IF(TOT!V253&lt;20,IF(C251&gt;46,46,C251),C251)</f>
        <v>94</v>
      </c>
      <c r="E251" s="28"/>
    </row>
    <row r="252" customFormat="false" ht="13" hidden="false" customHeight="true" outlineLevel="0" collapsed="false">
      <c r="A252" s="17" t="s">
        <v>1426</v>
      </c>
      <c r="B252" s="27" t="n">
        <f aca="false">IF('POSITION - Tableau 1'!B252=8,VLOOKUP(TOT!AN254,'EN - TEMPS DE GLACE DÉF.'!$A$3:$B$69,2),VLOOKUP(TOT!AN254,'EN - TEMPS DE GLACE ATT.'!$A$3:$B$69,2))</f>
        <v>79</v>
      </c>
      <c r="C252" s="27" t="n">
        <f aca="false">IF(TOT!V254&lt;28,IF(B252&gt;53,53,B252),B252)</f>
        <v>79</v>
      </c>
      <c r="D252" s="27" t="n">
        <f aca="false">IF(TOT!V254&lt;20,IF(C252&gt;46,46,C252),C252)</f>
        <v>79</v>
      </c>
      <c r="E252" s="28"/>
    </row>
    <row r="253" customFormat="false" ht="13" hidden="false" customHeight="true" outlineLevel="0" collapsed="false">
      <c r="A253" s="17" t="s">
        <v>1433</v>
      </c>
      <c r="B253" s="27" t="n">
        <f aca="false">IF('POSITION - Tableau 1'!B253=8,VLOOKUP(TOT!AN255,'EN - TEMPS DE GLACE DÉF.'!$A$3:$B$69,2),VLOOKUP(TOT!AN255,'EN - TEMPS DE GLACE ATT.'!$A$3:$B$69,2))</f>
        <v>33</v>
      </c>
      <c r="C253" s="27" t="n">
        <f aca="false">IF(TOT!V255&lt;28,IF(B253&gt;53,53,B253),B253)</f>
        <v>33</v>
      </c>
      <c r="D253" s="27" t="n">
        <f aca="false">IF(TOT!V255&lt;20,IF(C253&gt;46,46,C253),C253)</f>
        <v>33</v>
      </c>
      <c r="E253" s="28"/>
    </row>
    <row r="254" customFormat="false" ht="13" hidden="false" customHeight="true" outlineLevel="0" collapsed="false">
      <c r="A254" s="17" t="s">
        <v>1436</v>
      </c>
      <c r="B254" s="27" t="n">
        <f aca="false">IF('POSITION - Tableau 1'!B254=8,VLOOKUP(TOT!AN256,'EN - TEMPS DE GLACE DÉF.'!$A$3:$B$69,2),VLOOKUP(TOT!AN256,'EN - TEMPS DE GLACE ATT.'!$A$3:$B$69,2))</f>
        <v>56</v>
      </c>
      <c r="C254" s="27" t="n">
        <f aca="false">IF(TOT!V256&lt;28,IF(B254&gt;53,53,B254),B254)</f>
        <v>56</v>
      </c>
      <c r="D254" s="27" t="n">
        <f aca="false">IF(TOT!V256&lt;20,IF(C254&gt;46,46,C254),C254)</f>
        <v>56</v>
      </c>
      <c r="E254" s="28"/>
    </row>
    <row r="255" customFormat="false" ht="13" hidden="false" customHeight="true" outlineLevel="0" collapsed="false">
      <c r="A255" s="17" t="s">
        <v>1442</v>
      </c>
      <c r="B255" s="27" t="n">
        <f aca="false">IF('POSITION - Tableau 1'!B255=8,VLOOKUP(TOT!AN257,'EN - TEMPS DE GLACE DÉF.'!$A$3:$B$69,2),VLOOKUP(TOT!AN257,'EN - TEMPS DE GLACE ATT.'!$A$3:$B$69,2))</f>
        <v>33</v>
      </c>
      <c r="C255" s="27" t="n">
        <f aca="false">IF(TOT!V257&lt;28,IF(B255&gt;53,53,B255),B255)</f>
        <v>33</v>
      </c>
      <c r="D255" s="27" t="n">
        <f aca="false">IF(TOT!V257&lt;20,IF(C255&gt;46,46,C255),C255)</f>
        <v>33</v>
      </c>
      <c r="E255" s="28"/>
    </row>
    <row r="256" customFormat="false" ht="13" hidden="false" customHeight="true" outlineLevel="0" collapsed="false">
      <c r="A256" s="17" t="s">
        <v>1447</v>
      </c>
      <c r="B256" s="27" t="n">
        <f aca="false">IF('POSITION - Tableau 1'!B256=8,VLOOKUP(TOT!AN258,'EN - TEMPS DE GLACE DÉF.'!$A$3:$B$69,2),VLOOKUP(TOT!AN258,'EN - TEMPS DE GLACE ATT.'!$A$3:$B$69,2))</f>
        <v>57</v>
      </c>
      <c r="C256" s="27" t="n">
        <f aca="false">IF(TOT!V258&lt;28,IF(B256&gt;53,53,B256),B256)</f>
        <v>57</v>
      </c>
      <c r="D256" s="27" t="n">
        <f aca="false">IF(TOT!V258&lt;20,IF(C256&gt;46,46,C256),C256)</f>
        <v>57</v>
      </c>
      <c r="E256" s="28"/>
    </row>
    <row r="257" customFormat="false" ht="13" hidden="false" customHeight="true" outlineLevel="0" collapsed="false">
      <c r="A257" s="17" t="s">
        <v>1451</v>
      </c>
      <c r="B257" s="27" t="n">
        <f aca="false">IF('POSITION - Tableau 1'!B257=8,VLOOKUP(TOT!AN259,'EN - TEMPS DE GLACE DÉF.'!$A$3:$B$69,2),VLOOKUP(TOT!AN259,'EN - TEMPS DE GLACE ATT.'!$A$3:$B$69,2))</f>
        <v>33</v>
      </c>
      <c r="C257" s="27" t="n">
        <f aca="false">IF(TOT!V259&lt;28,IF(B257&gt;53,53,B257),B257)</f>
        <v>33</v>
      </c>
      <c r="D257" s="27" t="n">
        <f aca="false">IF(TOT!V259&lt;20,IF(C257&gt;46,46,C257),C257)</f>
        <v>33</v>
      </c>
      <c r="E257" s="28"/>
    </row>
    <row r="258" customFormat="false" ht="13" hidden="false" customHeight="true" outlineLevel="0" collapsed="false">
      <c r="A258" s="17" t="s">
        <v>1454</v>
      </c>
      <c r="B258" s="27" t="n">
        <f aca="false">IF('POSITION - Tableau 1'!B258=8,VLOOKUP(TOT!AN260,'EN - TEMPS DE GLACE DÉF.'!$A$3:$B$69,2),VLOOKUP(TOT!AN260,'EN - TEMPS DE GLACE ATT.'!$A$3:$B$69,2))</f>
        <v>53</v>
      </c>
      <c r="C258" s="27" t="n">
        <f aca="false">IF(TOT!V260&lt;28,IF(B258&gt;53,53,B258),B258)</f>
        <v>53</v>
      </c>
      <c r="D258" s="27" t="n">
        <f aca="false">IF(TOT!V260&lt;20,IF(C258&gt;46,46,C258),C258)</f>
        <v>53</v>
      </c>
      <c r="E258" s="28"/>
    </row>
    <row r="259" customFormat="false" ht="13" hidden="false" customHeight="true" outlineLevel="0" collapsed="false">
      <c r="A259" s="17" t="s">
        <v>1460</v>
      </c>
      <c r="B259" s="27" t="n">
        <f aca="false">IF('POSITION - Tableau 1'!B259=8,VLOOKUP(TOT!AN261,'EN - TEMPS DE GLACE DÉF.'!$A$3:$B$69,2),VLOOKUP(TOT!AN261,'EN - TEMPS DE GLACE ATT.'!$A$3:$B$69,2))</f>
        <v>33</v>
      </c>
      <c r="C259" s="27" t="n">
        <f aca="false">IF(TOT!V261&lt;28,IF(B259&gt;53,53,B259),B259)</f>
        <v>33</v>
      </c>
      <c r="D259" s="27" t="n">
        <f aca="false">IF(TOT!V261&lt;20,IF(C259&gt;46,46,C259),C259)</f>
        <v>33</v>
      </c>
      <c r="E259" s="28"/>
    </row>
    <row r="260" customFormat="false" ht="13" hidden="false" customHeight="true" outlineLevel="0" collapsed="false">
      <c r="A260" s="17" t="s">
        <v>1465</v>
      </c>
      <c r="B260" s="27" t="n">
        <f aca="false">IF('POSITION - Tableau 1'!B260=8,VLOOKUP(TOT!AN262,'EN - TEMPS DE GLACE DÉF.'!$A$3:$B$69,2),VLOOKUP(TOT!AN262,'EN - TEMPS DE GLACE ATT.'!$A$3:$B$69,2))</f>
        <v>33</v>
      </c>
      <c r="C260" s="27" t="n">
        <f aca="false">IF(TOT!V262&lt;28,IF(B260&gt;53,53,B260),B260)</f>
        <v>33</v>
      </c>
      <c r="D260" s="27" t="n">
        <f aca="false">IF(TOT!V262&lt;20,IF(C260&gt;46,46,C260),C260)</f>
        <v>33</v>
      </c>
      <c r="E260" s="28"/>
    </row>
    <row r="261" customFormat="false" ht="13" hidden="false" customHeight="true" outlineLevel="0" collapsed="false">
      <c r="A261" s="17" t="s">
        <v>1470</v>
      </c>
      <c r="B261" s="27" t="n">
        <f aca="false">IF('POSITION - Tableau 1'!B261=8,VLOOKUP(TOT!AN263,'EN - TEMPS DE GLACE DÉF.'!$A$3:$B$69,2),VLOOKUP(TOT!AN263,'EN - TEMPS DE GLACE ATT.'!$A$3:$B$69,2))</f>
        <v>85</v>
      </c>
      <c r="C261" s="27" t="n">
        <f aca="false">IF(TOT!V263&lt;28,IF(B261&gt;53,53,B261),B261)</f>
        <v>85</v>
      </c>
      <c r="D261" s="27" t="n">
        <f aca="false">IF(TOT!V263&lt;20,IF(C261&gt;46,46,C261),C261)</f>
        <v>85</v>
      </c>
      <c r="E261" s="28"/>
    </row>
    <row r="262" customFormat="false" ht="13" hidden="false" customHeight="true" outlineLevel="0" collapsed="false">
      <c r="A262" s="17" t="s">
        <v>1473</v>
      </c>
      <c r="B262" s="27" t="n">
        <f aca="false">IF('POSITION - Tableau 1'!B262=8,VLOOKUP(TOT!AN264,'EN - TEMPS DE GLACE DÉF.'!$A$3:$B$69,2),VLOOKUP(TOT!AN264,'EN - TEMPS DE GLACE ATT.'!$A$3:$B$69,2))</f>
        <v>33</v>
      </c>
      <c r="C262" s="27" t="n">
        <f aca="false">IF(TOT!V264&lt;28,IF(B262&gt;53,53,B262),B262)</f>
        <v>33</v>
      </c>
      <c r="D262" s="27" t="n">
        <f aca="false">IF(TOT!V264&lt;20,IF(C262&gt;46,46,C262),C262)</f>
        <v>33</v>
      </c>
      <c r="E262" s="28"/>
    </row>
    <row r="263" customFormat="false" ht="13" hidden="false" customHeight="true" outlineLevel="0" collapsed="false">
      <c r="A263" s="17" t="s">
        <v>1477</v>
      </c>
      <c r="B263" s="27" t="n">
        <f aca="false">IF('POSITION - Tableau 1'!B263=8,VLOOKUP(TOT!AN265,'EN - TEMPS DE GLACE DÉF.'!$A$3:$B$69,2),VLOOKUP(TOT!AN265,'EN - TEMPS DE GLACE ATT.'!$A$3:$B$69,2))</f>
        <v>33</v>
      </c>
      <c r="C263" s="27" t="n">
        <f aca="false">IF(TOT!V265&lt;28,IF(B263&gt;53,53,B263),B263)</f>
        <v>33</v>
      </c>
      <c r="D263" s="27" t="n">
        <f aca="false">IF(TOT!V265&lt;20,IF(C263&gt;46,46,C263),C263)</f>
        <v>33</v>
      </c>
      <c r="E263" s="28"/>
    </row>
    <row r="264" customFormat="false" ht="13" hidden="false" customHeight="true" outlineLevel="0" collapsed="false">
      <c r="A264" s="17" t="s">
        <v>1480</v>
      </c>
      <c r="B264" s="27" t="n">
        <f aca="false">IF('POSITION - Tableau 1'!B264=8,VLOOKUP(TOT!AN266,'EN - TEMPS DE GLACE DÉF.'!$A$3:$B$69,2),VLOOKUP(TOT!AN266,'EN - TEMPS DE GLACE ATT.'!$A$3:$B$69,2))</f>
        <v>33</v>
      </c>
      <c r="C264" s="27" t="n">
        <f aca="false">IF(TOT!V266&lt;28,IF(B264&gt;53,53,B264),B264)</f>
        <v>33</v>
      </c>
      <c r="D264" s="27" t="n">
        <f aca="false">IF(TOT!V266&lt;20,IF(C264&gt;46,46,C264),C264)</f>
        <v>33</v>
      </c>
      <c r="E264" s="28"/>
    </row>
    <row r="265" customFormat="false" ht="13" hidden="false" customHeight="true" outlineLevel="0" collapsed="false">
      <c r="A265" s="17" t="s">
        <v>1484</v>
      </c>
      <c r="B265" s="27" t="n">
        <f aca="false">IF('POSITION - Tableau 1'!B265=8,VLOOKUP(TOT!AN267,'EN - TEMPS DE GLACE DÉF.'!$A$3:$B$69,2),VLOOKUP(TOT!AN267,'EN - TEMPS DE GLACE ATT.'!$A$3:$B$69,2))</f>
        <v>33</v>
      </c>
      <c r="C265" s="27" t="n">
        <f aca="false">IF(TOT!V267&lt;28,IF(B265&gt;53,53,B265),B265)</f>
        <v>33</v>
      </c>
      <c r="D265" s="27" t="n">
        <f aca="false">IF(TOT!V267&lt;20,IF(C265&gt;46,46,C265),C265)</f>
        <v>33</v>
      </c>
      <c r="E265" s="28"/>
    </row>
    <row r="266" customFormat="false" ht="13" hidden="false" customHeight="true" outlineLevel="0" collapsed="false">
      <c r="A266" s="17" t="s">
        <v>1488</v>
      </c>
      <c r="B266" s="27" t="n">
        <f aca="false">IF('POSITION - Tableau 1'!B266=8,VLOOKUP(TOT!AN268,'EN - TEMPS DE GLACE DÉF.'!$A$3:$B$69,2),VLOOKUP(TOT!AN268,'EN - TEMPS DE GLACE ATT.'!$A$3:$B$69,2))</f>
        <v>69</v>
      </c>
      <c r="C266" s="27" t="n">
        <f aca="false">IF(TOT!V268&lt;28,IF(B266&gt;53,53,B266),B266)</f>
        <v>69</v>
      </c>
      <c r="D266" s="27" t="n">
        <f aca="false">IF(TOT!V268&lt;20,IF(C266&gt;46,46,C266),C266)</f>
        <v>69</v>
      </c>
      <c r="E266" s="28"/>
    </row>
    <row r="267" customFormat="false" ht="13" hidden="false" customHeight="true" outlineLevel="0" collapsed="false">
      <c r="A267" s="17" t="s">
        <v>1491</v>
      </c>
      <c r="B267" s="27" t="n">
        <f aca="false">IF('POSITION - Tableau 1'!B267=8,VLOOKUP(TOT!AN269,'EN - TEMPS DE GLACE DÉF.'!$A$3:$B$69,2),VLOOKUP(TOT!AN269,'EN - TEMPS DE GLACE ATT.'!$A$3:$B$69,2))</f>
        <v>39</v>
      </c>
      <c r="C267" s="27" t="n">
        <f aca="false">IF(TOT!V269&lt;28,IF(B267&gt;53,53,B267),B267)</f>
        <v>39</v>
      </c>
      <c r="D267" s="27" t="n">
        <f aca="false">IF(TOT!V269&lt;20,IF(C267&gt;46,46,C267),C267)</f>
        <v>39</v>
      </c>
      <c r="E267" s="28"/>
    </row>
    <row r="268" customFormat="false" ht="13" hidden="false" customHeight="true" outlineLevel="0" collapsed="false">
      <c r="A268" s="17" t="s">
        <v>1496</v>
      </c>
      <c r="B268" s="27" t="n">
        <f aca="false">IF('POSITION - Tableau 1'!B268=8,VLOOKUP(TOT!AN270,'EN - TEMPS DE GLACE DÉF.'!$A$3:$B$69,2),VLOOKUP(TOT!AN270,'EN - TEMPS DE GLACE ATT.'!$A$3:$B$69,2))</f>
        <v>99</v>
      </c>
      <c r="C268" s="27" t="n">
        <f aca="false">IF(TOT!V270&lt;28,IF(B268&gt;53,53,B268),B268)</f>
        <v>99</v>
      </c>
      <c r="D268" s="27" t="n">
        <f aca="false">IF(TOT!V270&lt;20,IF(C268&gt;46,46,C268),C268)</f>
        <v>99</v>
      </c>
      <c r="E268" s="28"/>
    </row>
    <row r="269" customFormat="false" ht="13" hidden="false" customHeight="true" outlineLevel="0" collapsed="false">
      <c r="A269" s="17" t="s">
        <v>1500</v>
      </c>
      <c r="B269" s="27" t="n">
        <f aca="false">IF('POSITION - Tableau 1'!B269=8,VLOOKUP(TOT!AN271,'EN - TEMPS DE GLACE DÉF.'!$A$3:$B$69,2),VLOOKUP(TOT!AN271,'EN - TEMPS DE GLACE ATT.'!$A$3:$B$69,2))</f>
        <v>39</v>
      </c>
      <c r="C269" s="27" t="n">
        <f aca="false">IF(TOT!V271&lt;28,IF(B269&gt;53,53,B269),B269)</f>
        <v>39</v>
      </c>
      <c r="D269" s="27" t="n">
        <f aca="false">IF(TOT!V271&lt;20,IF(C269&gt;46,46,C269),C269)</f>
        <v>39</v>
      </c>
      <c r="E269" s="28"/>
    </row>
    <row r="270" customFormat="false" ht="13" hidden="false" customHeight="true" outlineLevel="0" collapsed="false">
      <c r="A270" s="17" t="s">
        <v>1504</v>
      </c>
      <c r="B270" s="27" t="n">
        <f aca="false">IF('POSITION - Tableau 1'!B270=8,VLOOKUP(TOT!AN272,'EN - TEMPS DE GLACE DÉF.'!$A$3:$B$69,2),VLOOKUP(TOT!AN272,'EN - TEMPS DE GLACE ATT.'!$A$3:$B$69,2))</f>
        <v>33</v>
      </c>
      <c r="C270" s="27" t="n">
        <f aca="false">IF(TOT!V272&lt;28,IF(B270&gt;53,53,B270),B270)</f>
        <v>33</v>
      </c>
      <c r="D270" s="27" t="n">
        <f aca="false">IF(TOT!V272&lt;20,IF(C270&gt;46,46,C270),C270)</f>
        <v>33</v>
      </c>
      <c r="E270" s="28"/>
    </row>
    <row r="271" customFormat="false" ht="13" hidden="false" customHeight="true" outlineLevel="0" collapsed="false">
      <c r="A271" s="17" t="s">
        <v>1507</v>
      </c>
      <c r="B271" s="27" t="n">
        <f aca="false">IF('POSITION - Tableau 1'!B271=8,VLOOKUP(TOT!AN273,'EN - TEMPS DE GLACE DÉF.'!$A$3:$B$69,2),VLOOKUP(TOT!AN273,'EN - TEMPS DE GLACE ATT.'!$A$3:$B$69,2))</f>
        <v>92</v>
      </c>
      <c r="C271" s="27" t="n">
        <f aca="false">IF(TOT!V273&lt;28,IF(B271&gt;53,53,B271),B271)</f>
        <v>92</v>
      </c>
      <c r="D271" s="27" t="n">
        <f aca="false">IF(TOT!V273&lt;20,IF(C271&gt;46,46,C271),C271)</f>
        <v>92</v>
      </c>
      <c r="E271" s="28"/>
    </row>
    <row r="272" customFormat="false" ht="13" hidden="false" customHeight="true" outlineLevel="0" collapsed="false">
      <c r="A272" s="17" t="s">
        <v>1511</v>
      </c>
      <c r="B272" s="27" t="n">
        <f aca="false">IF('POSITION - Tableau 1'!B272=8,VLOOKUP(TOT!AN274,'EN - TEMPS DE GLACE DÉF.'!$A$3:$B$69,2),VLOOKUP(TOT!AN274,'EN - TEMPS DE GLACE ATT.'!$A$3:$B$69,2))</f>
        <v>33</v>
      </c>
      <c r="C272" s="27" t="n">
        <f aca="false">IF(TOT!V274&lt;28,IF(B272&gt;53,53,B272),B272)</f>
        <v>33</v>
      </c>
      <c r="D272" s="27" t="n">
        <f aca="false">IF(TOT!V274&lt;20,IF(C272&gt;46,46,C272),C272)</f>
        <v>33</v>
      </c>
      <c r="E272" s="28"/>
    </row>
    <row r="273" customFormat="false" ht="13" hidden="false" customHeight="true" outlineLevel="0" collapsed="false">
      <c r="A273" s="17" t="s">
        <v>1515</v>
      </c>
      <c r="B273" s="27" t="n">
        <f aca="false">IF('POSITION - Tableau 1'!B273=8,VLOOKUP(TOT!AN275,'EN - TEMPS DE GLACE DÉF.'!$A$3:$B$69,2),VLOOKUP(TOT!AN275,'EN - TEMPS DE GLACE ATT.'!$A$3:$B$69,2))</f>
        <v>99</v>
      </c>
      <c r="C273" s="27" t="n">
        <f aca="false">IF(TOT!V275&lt;28,IF(B273&gt;53,53,B273),B273)</f>
        <v>99</v>
      </c>
      <c r="D273" s="27" t="n">
        <f aca="false">IF(TOT!V275&lt;20,IF(C273&gt;46,46,C273),C273)</f>
        <v>99</v>
      </c>
      <c r="E273" s="28"/>
    </row>
    <row r="274" customFormat="false" ht="13" hidden="false" customHeight="true" outlineLevel="0" collapsed="false">
      <c r="A274" s="17" t="s">
        <v>1518</v>
      </c>
      <c r="B274" s="27" t="n">
        <f aca="false">IF('POSITION - Tableau 1'!B274=8,VLOOKUP(TOT!AN276,'EN - TEMPS DE GLACE DÉF.'!$A$3:$B$69,2),VLOOKUP(TOT!AN276,'EN - TEMPS DE GLACE ATT.'!$A$3:$B$69,2))</f>
        <v>97</v>
      </c>
      <c r="C274" s="27" t="n">
        <f aca="false">IF(TOT!V276&lt;28,IF(B274&gt;53,53,B274),B274)</f>
        <v>97</v>
      </c>
      <c r="D274" s="27" t="n">
        <f aca="false">IF(TOT!V276&lt;20,IF(C274&gt;46,46,C274),C274)</f>
        <v>97</v>
      </c>
      <c r="E274" s="28"/>
    </row>
    <row r="275" customFormat="false" ht="13" hidden="false" customHeight="true" outlineLevel="0" collapsed="false">
      <c r="A275" s="17" t="s">
        <v>1521</v>
      </c>
      <c r="B275" s="27" t="n">
        <f aca="false">IF('POSITION - Tableau 1'!B275=8,VLOOKUP(TOT!AN277,'EN - TEMPS DE GLACE DÉF.'!$A$3:$B$69,2),VLOOKUP(TOT!AN277,'EN - TEMPS DE GLACE ATT.'!$A$3:$B$69,2))</f>
        <v>33</v>
      </c>
      <c r="C275" s="27" t="n">
        <f aca="false">IF(TOT!V277&lt;28,IF(B275&gt;53,53,B275),B275)</f>
        <v>33</v>
      </c>
      <c r="D275" s="27" t="n">
        <f aca="false">IF(TOT!V277&lt;20,IF(C275&gt;46,46,C275),C275)</f>
        <v>33</v>
      </c>
      <c r="E275" s="28"/>
    </row>
    <row r="276" customFormat="false" ht="13" hidden="false" customHeight="true" outlineLevel="0" collapsed="false">
      <c r="A276" s="17" t="s">
        <v>1527</v>
      </c>
      <c r="B276" s="27" t="n">
        <f aca="false">IF('POSITION - Tableau 1'!B276=8,VLOOKUP(TOT!AN278,'EN - TEMPS DE GLACE DÉF.'!$A$3:$B$69,2),VLOOKUP(TOT!AN278,'EN - TEMPS DE GLACE ATT.'!$A$3:$B$69,2))</f>
        <v>33</v>
      </c>
      <c r="C276" s="27" t="n">
        <f aca="false">IF(TOT!V278&lt;28,IF(B276&gt;53,53,B276),B276)</f>
        <v>33</v>
      </c>
      <c r="D276" s="27" t="n">
        <f aca="false">IF(TOT!V278&lt;20,IF(C276&gt;46,46,C276),C276)</f>
        <v>33</v>
      </c>
      <c r="E276" s="28"/>
    </row>
    <row r="277" customFormat="false" ht="13" hidden="false" customHeight="true" outlineLevel="0" collapsed="false">
      <c r="A277" s="17" t="s">
        <v>1531</v>
      </c>
      <c r="B277" s="27" t="n">
        <f aca="false">IF('POSITION - Tableau 1'!B277=8,VLOOKUP(TOT!AN279,'EN - TEMPS DE GLACE DÉF.'!$A$3:$B$69,2),VLOOKUP(TOT!AN279,'EN - TEMPS DE GLACE ATT.'!$A$3:$B$69,2))</f>
        <v>99</v>
      </c>
      <c r="C277" s="27" t="n">
        <f aca="false">IF(TOT!V279&lt;28,IF(B277&gt;53,53,B277),B277)</f>
        <v>99</v>
      </c>
      <c r="D277" s="27" t="n">
        <f aca="false">IF(TOT!V279&lt;20,IF(C277&gt;46,46,C277),C277)</f>
        <v>99</v>
      </c>
      <c r="E277" s="28"/>
    </row>
    <row r="278" customFormat="false" ht="13" hidden="false" customHeight="true" outlineLevel="0" collapsed="false">
      <c r="A278" s="17" t="s">
        <v>1535</v>
      </c>
      <c r="B278" s="27" t="n">
        <f aca="false">IF('POSITION - Tableau 1'!B278=8,VLOOKUP(TOT!AN280,'EN - TEMPS DE GLACE DÉF.'!$A$3:$B$69,2),VLOOKUP(TOT!AN280,'EN - TEMPS DE GLACE ATT.'!$A$3:$B$69,2))</f>
        <v>36</v>
      </c>
      <c r="C278" s="27" t="n">
        <f aca="false">IF(TOT!V280&lt;28,IF(B278&gt;53,53,B278),B278)</f>
        <v>36</v>
      </c>
      <c r="D278" s="27" t="n">
        <f aca="false">IF(TOT!V280&lt;20,IF(C278&gt;46,46,C278),C278)</f>
        <v>36</v>
      </c>
      <c r="E278" s="28"/>
    </row>
    <row r="279" customFormat="false" ht="13" hidden="false" customHeight="true" outlineLevel="0" collapsed="false">
      <c r="A279" s="17" t="s">
        <v>1539</v>
      </c>
      <c r="B279" s="27" t="n">
        <f aca="false">IF('POSITION - Tableau 1'!B279=8,VLOOKUP(TOT!AN281,'EN - TEMPS DE GLACE DÉF.'!$A$3:$B$69,2),VLOOKUP(TOT!AN281,'EN - TEMPS DE GLACE ATT.'!$A$3:$B$69,2))</f>
        <v>33</v>
      </c>
      <c r="C279" s="27" t="n">
        <f aca="false">IF(TOT!V281&lt;28,IF(B279&gt;53,53,B279),B279)</f>
        <v>33</v>
      </c>
      <c r="D279" s="27" t="n">
        <f aca="false">IF(TOT!V281&lt;20,IF(C279&gt;46,46,C279),C279)</f>
        <v>33</v>
      </c>
      <c r="E279" s="28"/>
    </row>
    <row r="280" customFormat="false" ht="13" hidden="false" customHeight="true" outlineLevel="0" collapsed="false">
      <c r="A280" s="17" t="s">
        <v>1543</v>
      </c>
      <c r="B280" s="27" t="n">
        <f aca="false">IF('POSITION - Tableau 1'!B280=8,VLOOKUP(TOT!AN282,'EN - TEMPS DE GLACE DÉF.'!$A$3:$B$69,2),VLOOKUP(TOT!AN282,'EN - TEMPS DE GLACE ATT.'!$A$3:$B$69,2))</f>
        <v>33</v>
      </c>
      <c r="C280" s="27" t="n">
        <f aca="false">IF(TOT!V282&lt;28,IF(B280&gt;53,53,B280),B280)</f>
        <v>33</v>
      </c>
      <c r="D280" s="27" t="n">
        <f aca="false">IF(TOT!V282&lt;20,IF(C280&gt;46,46,C280),C280)</f>
        <v>33</v>
      </c>
      <c r="E280" s="28"/>
    </row>
    <row r="281" customFormat="false" ht="13" hidden="false" customHeight="true" outlineLevel="0" collapsed="false">
      <c r="A281" s="17" t="s">
        <v>1548</v>
      </c>
      <c r="B281" s="27" t="n">
        <f aca="false">IF('POSITION - Tableau 1'!B281=8,VLOOKUP(TOT!AN283,'EN - TEMPS DE GLACE DÉF.'!$A$3:$B$69,2),VLOOKUP(TOT!AN283,'EN - TEMPS DE GLACE ATT.'!$A$3:$B$69,2))</f>
        <v>79</v>
      </c>
      <c r="C281" s="27" t="n">
        <f aca="false">IF(TOT!V283&lt;28,IF(B281&gt;53,53,B281),B281)</f>
        <v>79</v>
      </c>
      <c r="D281" s="27" t="n">
        <f aca="false">IF(TOT!V283&lt;20,IF(C281&gt;46,46,C281),C281)</f>
        <v>79</v>
      </c>
      <c r="E281" s="28"/>
    </row>
    <row r="282" customFormat="false" ht="13" hidden="false" customHeight="true" outlineLevel="0" collapsed="false">
      <c r="A282" s="17" t="s">
        <v>1551</v>
      </c>
      <c r="B282" s="27" t="n">
        <f aca="false">IF('POSITION - Tableau 1'!B282=8,VLOOKUP(TOT!AN284,'EN - TEMPS DE GLACE DÉF.'!$A$3:$B$69,2),VLOOKUP(TOT!AN284,'EN - TEMPS DE GLACE ATT.'!$A$3:$B$69,2))</f>
        <v>33</v>
      </c>
      <c r="C282" s="27" t="n">
        <f aca="false">IF(TOT!V284&lt;28,IF(B282&gt;53,53,B282),B282)</f>
        <v>33</v>
      </c>
      <c r="D282" s="27" t="n">
        <f aca="false">IF(TOT!V284&lt;20,IF(C282&gt;46,46,C282),C282)</f>
        <v>33</v>
      </c>
      <c r="E282" s="28"/>
    </row>
    <row r="283" customFormat="false" ht="13" hidden="false" customHeight="true" outlineLevel="0" collapsed="false">
      <c r="A283" s="17" t="s">
        <v>1556</v>
      </c>
      <c r="B283" s="27" t="n">
        <f aca="false">IF('POSITION - Tableau 1'!B283=8,VLOOKUP(TOT!AN285,'EN - TEMPS DE GLACE DÉF.'!$A$3:$B$69,2),VLOOKUP(TOT!AN285,'EN - TEMPS DE GLACE ATT.'!$A$3:$B$69,2))</f>
        <v>33</v>
      </c>
      <c r="C283" s="27" t="n">
        <f aca="false">IF(TOT!V285&lt;28,IF(B283&gt;53,53,B283),B283)</f>
        <v>33</v>
      </c>
      <c r="D283" s="27" t="n">
        <f aca="false">IF(TOT!V285&lt;20,IF(C283&gt;46,46,C283),C283)</f>
        <v>33</v>
      </c>
      <c r="E283" s="28"/>
    </row>
    <row r="284" customFormat="false" ht="13" hidden="false" customHeight="true" outlineLevel="0" collapsed="false">
      <c r="A284" s="17" t="s">
        <v>1560</v>
      </c>
      <c r="B284" s="27" t="n">
        <f aca="false">IF('POSITION - Tableau 1'!B284=8,VLOOKUP(TOT!AN286,'EN - TEMPS DE GLACE DÉF.'!$A$3:$B$69,2),VLOOKUP(TOT!AN286,'EN - TEMPS DE GLACE ATT.'!$A$3:$B$69,2))</f>
        <v>33</v>
      </c>
      <c r="C284" s="27" t="n">
        <f aca="false">IF(TOT!V286&lt;28,IF(B284&gt;53,53,B284),B284)</f>
        <v>33</v>
      </c>
      <c r="D284" s="27" t="n">
        <f aca="false">IF(TOT!V286&lt;20,IF(C284&gt;46,46,C284),C284)</f>
        <v>33</v>
      </c>
      <c r="E284" s="28"/>
    </row>
    <row r="285" customFormat="false" ht="13" hidden="false" customHeight="true" outlineLevel="0" collapsed="false">
      <c r="A285" s="17" t="s">
        <v>1564</v>
      </c>
      <c r="B285" s="27" t="n">
        <f aca="false">IF('POSITION - Tableau 1'!B285=8,VLOOKUP(TOT!AN287,'EN - TEMPS DE GLACE DÉF.'!$A$3:$B$69,2),VLOOKUP(TOT!AN287,'EN - TEMPS DE GLACE ATT.'!$A$3:$B$69,2))</f>
        <v>79</v>
      </c>
      <c r="C285" s="27" t="n">
        <f aca="false">IF(TOT!V287&lt;28,IF(B285&gt;53,53,B285),B285)</f>
        <v>79</v>
      </c>
      <c r="D285" s="27" t="n">
        <f aca="false">IF(TOT!V287&lt;20,IF(C285&gt;46,46,C285),C285)</f>
        <v>79</v>
      </c>
      <c r="E285" s="28"/>
    </row>
    <row r="286" customFormat="false" ht="13" hidden="false" customHeight="true" outlineLevel="0" collapsed="false">
      <c r="A286" s="17" t="s">
        <v>1568</v>
      </c>
      <c r="B286" s="27" t="n">
        <f aca="false">IF('POSITION - Tableau 1'!B286=8,VLOOKUP(TOT!AN288,'EN - TEMPS DE GLACE DÉF.'!$A$3:$B$69,2),VLOOKUP(TOT!AN288,'EN - TEMPS DE GLACE ATT.'!$A$3:$B$69,2))</f>
        <v>33</v>
      </c>
      <c r="C286" s="27" t="n">
        <f aca="false">IF(TOT!V288&lt;28,IF(B286&gt;53,53,B286),B286)</f>
        <v>33</v>
      </c>
      <c r="D286" s="27" t="n">
        <f aca="false">IF(TOT!V288&lt;20,IF(C286&gt;46,46,C286),C286)</f>
        <v>33</v>
      </c>
      <c r="E286" s="28"/>
    </row>
    <row r="287" customFormat="false" ht="13" hidden="false" customHeight="true" outlineLevel="0" collapsed="false">
      <c r="A287" s="17" t="s">
        <v>1572</v>
      </c>
      <c r="B287" s="27" t="n">
        <f aca="false">IF('POSITION - Tableau 1'!B287=8,VLOOKUP(TOT!AN289,'EN - TEMPS DE GLACE DÉF.'!$A$3:$B$69,2),VLOOKUP(TOT!AN289,'EN - TEMPS DE GLACE ATT.'!$A$3:$B$69,2))</f>
        <v>38</v>
      </c>
      <c r="C287" s="27" t="n">
        <f aca="false">IF(TOT!V289&lt;28,IF(B287&gt;53,53,B287),B287)</f>
        <v>38</v>
      </c>
      <c r="D287" s="27" t="n">
        <f aca="false">IF(TOT!V289&lt;20,IF(C287&gt;46,46,C287),C287)</f>
        <v>38</v>
      </c>
      <c r="E287" s="28"/>
    </row>
    <row r="288" customFormat="false" ht="13" hidden="false" customHeight="true" outlineLevel="0" collapsed="false">
      <c r="A288" s="17" t="s">
        <v>1577</v>
      </c>
      <c r="B288" s="27" t="n">
        <f aca="false">IF('POSITION - Tableau 1'!B288=8,VLOOKUP(TOT!AN290,'EN - TEMPS DE GLACE DÉF.'!$A$3:$B$69,2),VLOOKUP(TOT!AN290,'EN - TEMPS DE GLACE ATT.'!$A$3:$B$69,2))</f>
        <v>39</v>
      </c>
      <c r="C288" s="27" t="n">
        <f aca="false">IF(TOT!V290&lt;28,IF(B288&gt;53,53,B288),B288)</f>
        <v>39</v>
      </c>
      <c r="D288" s="27" t="n">
        <f aca="false">IF(TOT!V290&lt;20,IF(C288&gt;46,46,C288),C288)</f>
        <v>39</v>
      </c>
      <c r="E288" s="28"/>
    </row>
    <row r="289" customFormat="false" ht="13" hidden="false" customHeight="true" outlineLevel="0" collapsed="false">
      <c r="A289" s="17" t="s">
        <v>1581</v>
      </c>
      <c r="B289" s="27" t="n">
        <f aca="false">IF('POSITION - Tableau 1'!B289=8,VLOOKUP(TOT!AN291,'EN - TEMPS DE GLACE DÉF.'!$A$3:$B$69,2),VLOOKUP(TOT!AN291,'EN - TEMPS DE GLACE ATT.'!$A$3:$B$69,2))</f>
        <v>76</v>
      </c>
      <c r="C289" s="27" t="n">
        <f aca="false">IF(TOT!V291&lt;28,IF(B289&gt;53,53,B289),B289)</f>
        <v>76</v>
      </c>
      <c r="D289" s="27" t="n">
        <f aca="false">IF(TOT!V291&lt;20,IF(C289&gt;46,46,C289),C289)</f>
        <v>76</v>
      </c>
      <c r="E289" s="28"/>
    </row>
    <row r="290" customFormat="false" ht="13" hidden="false" customHeight="true" outlineLevel="0" collapsed="false">
      <c r="A290" s="17" t="s">
        <v>1586</v>
      </c>
      <c r="B290" s="27" t="n">
        <f aca="false">IF('POSITION - Tableau 1'!B290=8,VLOOKUP(TOT!AN292,'EN - TEMPS DE GLACE DÉF.'!$A$3:$B$69,2),VLOOKUP(TOT!AN292,'EN - TEMPS DE GLACE ATT.'!$A$3:$B$69,2))</f>
        <v>99</v>
      </c>
      <c r="C290" s="27" t="n">
        <f aca="false">IF(TOT!V292&lt;28,IF(B290&gt;53,53,B290),B290)</f>
        <v>99</v>
      </c>
      <c r="D290" s="27" t="n">
        <f aca="false">IF(TOT!V292&lt;20,IF(C290&gt;46,46,C290),C290)</f>
        <v>99</v>
      </c>
      <c r="E290" s="28"/>
    </row>
    <row r="291" customFormat="false" ht="13" hidden="false" customHeight="true" outlineLevel="0" collapsed="false">
      <c r="A291" s="17" t="s">
        <v>1590</v>
      </c>
      <c r="B291" s="27" t="n">
        <f aca="false">IF('POSITION - Tableau 1'!B291=8,VLOOKUP(TOT!AN293,'EN - TEMPS DE GLACE DÉF.'!$A$3:$B$69,2),VLOOKUP(TOT!AN293,'EN - TEMPS DE GLACE ATT.'!$A$3:$B$69,2))</f>
        <v>99</v>
      </c>
      <c r="C291" s="27" t="n">
        <f aca="false">IF(TOT!V293&lt;28,IF(B291&gt;53,53,B291),B291)</f>
        <v>99</v>
      </c>
      <c r="D291" s="27" t="n">
        <f aca="false">IF(TOT!V293&lt;20,IF(C291&gt;46,46,C291),C291)</f>
        <v>99</v>
      </c>
      <c r="E291" s="28"/>
    </row>
    <row r="292" customFormat="false" ht="13" hidden="false" customHeight="true" outlineLevel="0" collapsed="false">
      <c r="A292" s="17" t="s">
        <v>1594</v>
      </c>
      <c r="B292" s="27" t="n">
        <f aca="false">IF('POSITION - Tableau 1'!B292=8,VLOOKUP(TOT!AN294,'EN - TEMPS DE GLACE DÉF.'!$A$3:$B$69,2),VLOOKUP(TOT!AN294,'EN - TEMPS DE GLACE ATT.'!$A$3:$B$69,2))</f>
        <v>74</v>
      </c>
      <c r="C292" s="27" t="n">
        <f aca="false">IF(TOT!V294&lt;28,IF(B292&gt;53,53,B292),B292)</f>
        <v>74</v>
      </c>
      <c r="D292" s="27" t="n">
        <f aca="false">IF(TOT!V294&lt;20,IF(C292&gt;46,46,C292),C292)</f>
        <v>74</v>
      </c>
      <c r="E292" s="28"/>
    </row>
    <row r="293" customFormat="false" ht="13" hidden="false" customHeight="true" outlineLevel="0" collapsed="false">
      <c r="A293" s="17" t="s">
        <v>1598</v>
      </c>
      <c r="B293" s="27" t="n">
        <f aca="false">IF('POSITION - Tableau 1'!B293=8,VLOOKUP(TOT!AN295,'EN - TEMPS DE GLACE DÉF.'!$A$3:$B$69,2),VLOOKUP(TOT!AN295,'EN - TEMPS DE GLACE ATT.'!$A$3:$B$69,2))</f>
        <v>40</v>
      </c>
      <c r="C293" s="27" t="n">
        <f aca="false">IF(TOT!V295&lt;28,IF(B293&gt;53,53,B293),B293)</f>
        <v>40</v>
      </c>
      <c r="D293" s="27" t="n">
        <f aca="false">IF(TOT!V295&lt;20,IF(C293&gt;46,46,C293),C293)</f>
        <v>40</v>
      </c>
      <c r="E293" s="28"/>
    </row>
    <row r="294" customFormat="false" ht="13" hidden="false" customHeight="true" outlineLevel="0" collapsed="false">
      <c r="A294" s="17" t="s">
        <v>1602</v>
      </c>
      <c r="B294" s="27" t="n">
        <f aca="false">IF('POSITION - Tableau 1'!B294=8,VLOOKUP(TOT!AN296,'EN - TEMPS DE GLACE DÉF.'!$A$3:$B$69,2),VLOOKUP(TOT!AN296,'EN - TEMPS DE GLACE ATT.'!$A$3:$B$69,2))</f>
        <v>39</v>
      </c>
      <c r="C294" s="27" t="n">
        <f aca="false">IF(TOT!V296&lt;28,IF(B294&gt;53,53,B294),B294)</f>
        <v>39</v>
      </c>
      <c r="D294" s="27" t="n">
        <f aca="false">IF(TOT!V296&lt;20,IF(C294&gt;46,46,C294),C294)</f>
        <v>39</v>
      </c>
      <c r="E294" s="28"/>
    </row>
    <row r="295" customFormat="false" ht="13" hidden="false" customHeight="true" outlineLevel="0" collapsed="false">
      <c r="A295" s="17" t="s">
        <v>1607</v>
      </c>
      <c r="B295" s="27" t="n">
        <f aca="false">IF('POSITION - Tableau 1'!B295=8,VLOOKUP(TOT!AN297,'EN - TEMPS DE GLACE DÉF.'!$A$3:$B$69,2),VLOOKUP(TOT!AN297,'EN - TEMPS DE GLACE ATT.'!$A$3:$B$69,2))</f>
        <v>99</v>
      </c>
      <c r="C295" s="27" t="n">
        <f aca="false">IF(TOT!V297&lt;28,IF(B295&gt;53,53,B295),B295)</f>
        <v>99</v>
      </c>
      <c r="D295" s="27" t="n">
        <f aca="false">IF(TOT!V297&lt;20,IF(C295&gt;46,46,C295),C295)</f>
        <v>99</v>
      </c>
      <c r="E295" s="28"/>
    </row>
    <row r="296" customFormat="false" ht="13" hidden="false" customHeight="true" outlineLevel="0" collapsed="false">
      <c r="A296" s="17" t="s">
        <v>1614</v>
      </c>
      <c r="B296" s="27" t="n">
        <f aca="false">IF('POSITION - Tableau 1'!B296=8,VLOOKUP(TOT!AN298,'EN - TEMPS DE GLACE DÉF.'!$A$3:$B$69,2),VLOOKUP(TOT!AN298,'EN - TEMPS DE GLACE ATT.'!$A$3:$B$69,2))</f>
        <v>89</v>
      </c>
      <c r="C296" s="27" t="n">
        <f aca="false">IF(TOT!V298&lt;28,IF(B296&gt;53,53,B296),B296)</f>
        <v>89</v>
      </c>
      <c r="D296" s="27" t="n">
        <f aca="false">IF(TOT!V298&lt;20,IF(C296&gt;46,46,C296),C296)</f>
        <v>89</v>
      </c>
      <c r="E296" s="28"/>
    </row>
    <row r="297" customFormat="false" ht="13" hidden="false" customHeight="true" outlineLevel="0" collapsed="false">
      <c r="A297" s="17" t="s">
        <v>1619</v>
      </c>
      <c r="B297" s="27" t="n">
        <f aca="false">IF('POSITION - Tableau 1'!B297=8,VLOOKUP(TOT!AN299,'EN - TEMPS DE GLACE DÉF.'!$A$3:$B$69,2),VLOOKUP(TOT!AN299,'EN - TEMPS DE GLACE ATT.'!$A$3:$B$69,2))</f>
        <v>89</v>
      </c>
      <c r="C297" s="27" t="n">
        <f aca="false">IF(TOT!V299&lt;28,IF(B297&gt;53,53,B297),B297)</f>
        <v>89</v>
      </c>
      <c r="D297" s="27" t="n">
        <f aca="false">IF(TOT!V299&lt;20,IF(C297&gt;46,46,C297),C297)</f>
        <v>89</v>
      </c>
      <c r="E297" s="28"/>
    </row>
    <row r="298" customFormat="false" ht="13" hidden="false" customHeight="true" outlineLevel="0" collapsed="false">
      <c r="A298" s="17" t="s">
        <v>1623</v>
      </c>
      <c r="B298" s="27" t="n">
        <f aca="false">IF('POSITION - Tableau 1'!B298=8,VLOOKUP(TOT!AN300,'EN - TEMPS DE GLACE DÉF.'!$A$3:$B$69,2),VLOOKUP(TOT!AN300,'EN - TEMPS DE GLACE ATT.'!$A$3:$B$69,2))</f>
        <v>89</v>
      </c>
      <c r="C298" s="27" t="n">
        <f aca="false">IF(TOT!V300&lt;28,IF(B298&gt;53,53,B298),B298)</f>
        <v>89</v>
      </c>
      <c r="D298" s="27" t="n">
        <f aca="false">IF(TOT!V300&lt;20,IF(C298&gt;46,46,C298),C298)</f>
        <v>89</v>
      </c>
      <c r="E298" s="28"/>
    </row>
    <row r="299" customFormat="false" ht="13" hidden="false" customHeight="true" outlineLevel="0" collapsed="false">
      <c r="A299" s="17" t="s">
        <v>1628</v>
      </c>
      <c r="B299" s="27" t="n">
        <f aca="false">IF('POSITION - Tableau 1'!B299=8,VLOOKUP(TOT!AN301,'EN - TEMPS DE GLACE DÉF.'!$A$3:$B$69,2),VLOOKUP(TOT!AN301,'EN - TEMPS DE GLACE ATT.'!$A$3:$B$69,2))</f>
        <v>33</v>
      </c>
      <c r="C299" s="27" t="n">
        <f aca="false">IF(TOT!V301&lt;28,IF(B299&gt;53,53,B299),B299)</f>
        <v>33</v>
      </c>
      <c r="D299" s="27" t="n">
        <f aca="false">IF(TOT!V301&lt;20,IF(C299&gt;46,46,C299),C299)</f>
        <v>33</v>
      </c>
      <c r="E299" s="28"/>
    </row>
    <row r="300" customFormat="false" ht="13" hidden="false" customHeight="true" outlineLevel="0" collapsed="false">
      <c r="A300" s="17" t="s">
        <v>1631</v>
      </c>
      <c r="B300" s="27" t="n">
        <f aca="false">IF('POSITION - Tableau 1'!B300=8,VLOOKUP(TOT!AN302,'EN - TEMPS DE GLACE DÉF.'!$A$3:$B$69,2),VLOOKUP(TOT!AN302,'EN - TEMPS DE GLACE ATT.'!$A$3:$B$69,2))</f>
        <v>33</v>
      </c>
      <c r="C300" s="27" t="n">
        <f aca="false">IF(TOT!V302&lt;28,IF(B300&gt;53,53,B300),B300)</f>
        <v>33</v>
      </c>
      <c r="D300" s="27" t="n">
        <f aca="false">IF(TOT!V302&lt;20,IF(C300&gt;46,46,C300),C300)</f>
        <v>33</v>
      </c>
      <c r="E300" s="28"/>
    </row>
    <row r="301" customFormat="false" ht="13" hidden="false" customHeight="true" outlineLevel="0" collapsed="false">
      <c r="A301" s="17" t="s">
        <v>1636</v>
      </c>
      <c r="B301" s="27" t="n">
        <f aca="false">IF('POSITION - Tableau 1'!B301=8,VLOOKUP(TOT!AN303,'EN - TEMPS DE GLACE DÉF.'!$A$3:$B$69,2),VLOOKUP(TOT!AN303,'EN - TEMPS DE GLACE ATT.'!$A$3:$B$69,2))</f>
        <v>39</v>
      </c>
      <c r="C301" s="27" t="n">
        <f aca="false">IF(TOT!V303&lt;28,IF(B301&gt;53,53,B301),B301)</f>
        <v>39</v>
      </c>
      <c r="D301" s="27" t="n">
        <f aca="false">IF(TOT!V303&lt;20,IF(C301&gt;46,46,C301),C301)</f>
        <v>39</v>
      </c>
      <c r="E301" s="28"/>
    </row>
    <row r="302" customFormat="false" ht="13" hidden="false" customHeight="true" outlineLevel="0" collapsed="false">
      <c r="A302" s="17" t="s">
        <v>1640</v>
      </c>
      <c r="B302" s="27" t="n">
        <f aca="false">IF('POSITION - Tableau 1'!B302=8,VLOOKUP(TOT!AN304,'EN - TEMPS DE GLACE DÉF.'!$A$3:$B$69,2),VLOOKUP(TOT!AN304,'EN - TEMPS DE GLACE ATT.'!$A$3:$B$69,2))</f>
        <v>77</v>
      </c>
      <c r="C302" s="27" t="n">
        <f aca="false">IF(TOT!V304&lt;28,IF(B302&gt;53,53,B302),B302)</f>
        <v>77</v>
      </c>
      <c r="D302" s="27" t="n">
        <f aca="false">IF(TOT!V304&lt;20,IF(C302&gt;46,46,C302),C302)</f>
        <v>77</v>
      </c>
      <c r="E302" s="28"/>
    </row>
    <row r="303" customFormat="false" ht="13" hidden="false" customHeight="true" outlineLevel="0" collapsed="false">
      <c r="A303" s="17" t="s">
        <v>1644</v>
      </c>
      <c r="B303" s="27" t="n">
        <f aca="false">IF('POSITION - Tableau 1'!B303=8,VLOOKUP(TOT!AN305,'EN - TEMPS DE GLACE DÉF.'!$A$3:$B$69,2),VLOOKUP(TOT!AN305,'EN - TEMPS DE GLACE ATT.'!$A$3:$B$69,2))</f>
        <v>33</v>
      </c>
      <c r="C303" s="27" t="n">
        <f aca="false">IF(TOT!V305&lt;28,IF(B303&gt;53,53,B303),B303)</f>
        <v>33</v>
      </c>
      <c r="D303" s="27" t="n">
        <f aca="false">IF(TOT!V305&lt;20,IF(C303&gt;46,46,C303),C303)</f>
        <v>33</v>
      </c>
      <c r="E303" s="28"/>
    </row>
    <row r="304" customFormat="false" ht="13" hidden="false" customHeight="true" outlineLevel="0" collapsed="false">
      <c r="A304" s="17" t="s">
        <v>1648</v>
      </c>
      <c r="B304" s="27" t="n">
        <f aca="false">IF('POSITION - Tableau 1'!B304=8,VLOOKUP(TOT!AN306,'EN - TEMPS DE GLACE DÉF.'!$A$3:$B$69,2),VLOOKUP(TOT!AN306,'EN - TEMPS DE GLACE ATT.'!$A$3:$B$69,2))</f>
        <v>33</v>
      </c>
      <c r="C304" s="27" t="n">
        <f aca="false">IF(TOT!V306&lt;28,IF(B304&gt;53,53,B304),B304)</f>
        <v>33</v>
      </c>
      <c r="D304" s="27" t="n">
        <f aca="false">IF(TOT!V306&lt;20,IF(C304&gt;46,46,C304),C304)</f>
        <v>33</v>
      </c>
      <c r="E304" s="28"/>
    </row>
    <row r="305" customFormat="false" ht="13" hidden="false" customHeight="true" outlineLevel="0" collapsed="false">
      <c r="A305" s="17" t="s">
        <v>1653</v>
      </c>
      <c r="B305" s="27" t="n">
        <f aca="false">IF('POSITION - Tableau 1'!B305=8,VLOOKUP(TOT!AN307,'EN - TEMPS DE GLACE DÉF.'!$A$3:$B$69,2),VLOOKUP(TOT!AN307,'EN - TEMPS DE GLACE ATT.'!$A$3:$B$69,2))</f>
        <v>33</v>
      </c>
      <c r="C305" s="27" t="n">
        <f aca="false">IF(TOT!V307&lt;28,IF(B305&gt;53,53,B305),B305)</f>
        <v>33</v>
      </c>
      <c r="D305" s="27" t="n">
        <f aca="false">IF(TOT!V307&lt;20,IF(C305&gt;46,46,C305),C305)</f>
        <v>33</v>
      </c>
      <c r="E305" s="28"/>
    </row>
    <row r="306" customFormat="false" ht="13" hidden="false" customHeight="true" outlineLevel="0" collapsed="false">
      <c r="A306" s="17" t="s">
        <v>1659</v>
      </c>
      <c r="B306" s="27" t="n">
        <f aca="false">IF('POSITION - Tableau 1'!B306=8,VLOOKUP(TOT!AN308,'EN - TEMPS DE GLACE DÉF.'!$A$3:$B$69,2),VLOOKUP(TOT!AN308,'EN - TEMPS DE GLACE ATT.'!$A$3:$B$69,2))</f>
        <v>59</v>
      </c>
      <c r="C306" s="27" t="n">
        <f aca="false">IF(TOT!V308&lt;28,IF(B306&gt;53,53,B306),B306)</f>
        <v>59</v>
      </c>
      <c r="D306" s="27" t="n">
        <f aca="false">IF(TOT!V308&lt;20,IF(C306&gt;46,46,C306),C306)</f>
        <v>59</v>
      </c>
      <c r="E306" s="28"/>
    </row>
    <row r="307" customFormat="false" ht="13" hidden="false" customHeight="true" outlineLevel="0" collapsed="false">
      <c r="A307" s="17" t="s">
        <v>1663</v>
      </c>
      <c r="B307" s="27" t="n">
        <f aca="false">IF('POSITION - Tableau 1'!B307=8,VLOOKUP(TOT!AN309,'EN - TEMPS DE GLACE DÉF.'!$A$3:$B$69,2),VLOOKUP(TOT!AN309,'EN - TEMPS DE GLACE ATT.'!$A$3:$B$69,2))</f>
        <v>33</v>
      </c>
      <c r="C307" s="27" t="n">
        <f aca="false">IF(TOT!V309&lt;28,IF(B307&gt;53,53,B307),B307)</f>
        <v>33</v>
      </c>
      <c r="D307" s="27" t="n">
        <f aca="false">IF(TOT!V309&lt;20,IF(C307&gt;46,46,C307),C307)</f>
        <v>33</v>
      </c>
      <c r="E307" s="28"/>
    </row>
    <row r="308" customFormat="false" ht="13" hidden="false" customHeight="true" outlineLevel="0" collapsed="false">
      <c r="A308" s="17" t="s">
        <v>1668</v>
      </c>
      <c r="B308" s="27" t="n">
        <f aca="false">IF('POSITION - Tableau 1'!B308=8,VLOOKUP(TOT!AN310,'EN - TEMPS DE GLACE DÉF.'!$A$3:$B$69,2),VLOOKUP(TOT!AN310,'EN - TEMPS DE GLACE ATT.'!$A$3:$B$69,2))</f>
        <v>33</v>
      </c>
      <c r="C308" s="27" t="n">
        <f aca="false">IF(TOT!V310&lt;28,IF(B308&gt;53,53,B308),B308)</f>
        <v>33</v>
      </c>
      <c r="D308" s="27" t="n">
        <f aca="false">IF(TOT!V310&lt;20,IF(C308&gt;46,46,C308),C308)</f>
        <v>33</v>
      </c>
      <c r="E308" s="28"/>
    </row>
    <row r="309" customFormat="false" ht="13" hidden="false" customHeight="true" outlineLevel="0" collapsed="false">
      <c r="A309" s="17" t="s">
        <v>1673</v>
      </c>
      <c r="B309" s="27" t="n">
        <f aca="false">IF('POSITION - Tableau 1'!B309=8,VLOOKUP(TOT!AN311,'EN - TEMPS DE GLACE DÉF.'!$A$3:$B$69,2),VLOOKUP(TOT!AN311,'EN - TEMPS DE GLACE ATT.'!$A$3:$B$69,2))</f>
        <v>33</v>
      </c>
      <c r="C309" s="27" t="n">
        <f aca="false">IF(TOT!V311&lt;28,IF(B309&gt;53,53,B309),B309)</f>
        <v>33</v>
      </c>
      <c r="D309" s="27" t="n">
        <f aca="false">IF(TOT!V311&lt;20,IF(C309&gt;46,46,C309),C309)</f>
        <v>33</v>
      </c>
      <c r="E309" s="28"/>
    </row>
    <row r="310" customFormat="false" ht="13" hidden="false" customHeight="true" outlineLevel="0" collapsed="false">
      <c r="A310" s="17" t="s">
        <v>1677</v>
      </c>
      <c r="B310" s="27" t="n">
        <f aca="false">IF('POSITION - Tableau 1'!B310=8,VLOOKUP(TOT!AN312,'EN - TEMPS DE GLACE DÉF.'!$A$3:$B$69,2),VLOOKUP(TOT!AN312,'EN - TEMPS DE GLACE ATT.'!$A$3:$B$69,2))</f>
        <v>33</v>
      </c>
      <c r="C310" s="27" t="n">
        <f aca="false">IF(TOT!V312&lt;28,IF(B310&gt;53,53,B310),B310)</f>
        <v>33</v>
      </c>
      <c r="D310" s="27" t="n">
        <f aca="false">IF(TOT!V312&lt;20,IF(C310&gt;46,46,C310),C310)</f>
        <v>33</v>
      </c>
      <c r="E310" s="28"/>
    </row>
    <row r="311" customFormat="false" ht="13" hidden="false" customHeight="true" outlineLevel="0" collapsed="false">
      <c r="A311" s="17" t="s">
        <v>1682</v>
      </c>
      <c r="B311" s="27" t="n">
        <f aca="false">IF('POSITION - Tableau 1'!B311=8,VLOOKUP(TOT!AN313,'EN - TEMPS DE GLACE DÉF.'!$A$3:$B$69,2),VLOOKUP(TOT!AN313,'EN - TEMPS DE GLACE ATT.'!$A$3:$B$69,2))</f>
        <v>33</v>
      </c>
      <c r="C311" s="27" t="n">
        <f aca="false">IF(TOT!V313&lt;28,IF(B311&gt;53,53,B311),B311)</f>
        <v>33</v>
      </c>
      <c r="D311" s="27" t="n">
        <f aca="false">IF(TOT!V313&lt;20,IF(C311&gt;46,46,C311),C311)</f>
        <v>33</v>
      </c>
      <c r="E311" s="28"/>
    </row>
    <row r="312" customFormat="false" ht="13" hidden="false" customHeight="true" outlineLevel="0" collapsed="false">
      <c r="A312" s="17" t="s">
        <v>1686</v>
      </c>
      <c r="B312" s="27" t="n">
        <f aca="false">IF('POSITION - Tableau 1'!B312=8,VLOOKUP(TOT!AN314,'EN - TEMPS DE GLACE DÉF.'!$A$3:$B$69,2),VLOOKUP(TOT!AN314,'EN - TEMPS DE GLACE ATT.'!$A$3:$B$69,2))</f>
        <v>33</v>
      </c>
      <c r="C312" s="27" t="n">
        <f aca="false">IF(TOT!V314&lt;28,IF(B312&gt;53,53,B312),B312)</f>
        <v>33</v>
      </c>
      <c r="D312" s="27" t="n">
        <f aca="false">IF(TOT!V314&lt;20,IF(C312&gt;46,46,C312),C312)</f>
        <v>33</v>
      </c>
      <c r="E312" s="28"/>
    </row>
    <row r="313" customFormat="false" ht="13" hidden="false" customHeight="true" outlineLevel="0" collapsed="false">
      <c r="A313" s="17" t="s">
        <v>1690</v>
      </c>
      <c r="B313" s="27" t="n">
        <f aca="false">IF('POSITION - Tableau 1'!B313=8,VLOOKUP(TOT!AN315,'EN - TEMPS DE GLACE DÉF.'!$A$3:$B$69,2),VLOOKUP(TOT!AN315,'EN - TEMPS DE GLACE ATT.'!$A$3:$B$69,2))</f>
        <v>33</v>
      </c>
      <c r="C313" s="27" t="n">
        <f aca="false">IF(TOT!V315&lt;28,IF(B313&gt;53,53,B313),B313)</f>
        <v>33</v>
      </c>
      <c r="D313" s="27" t="n">
        <f aca="false">IF(TOT!V315&lt;20,IF(C313&gt;46,46,C313),C313)</f>
        <v>33</v>
      </c>
      <c r="E313" s="28"/>
    </row>
    <row r="314" customFormat="false" ht="13" hidden="false" customHeight="true" outlineLevel="0" collapsed="false">
      <c r="A314" s="17" t="s">
        <v>1694</v>
      </c>
      <c r="B314" s="27" t="n">
        <f aca="false">IF('POSITION - Tableau 1'!B314=8,VLOOKUP(TOT!AN316,'EN - TEMPS DE GLACE DÉF.'!$A$3:$B$69,2),VLOOKUP(TOT!AN316,'EN - TEMPS DE GLACE ATT.'!$A$3:$B$69,2))</f>
        <v>99</v>
      </c>
      <c r="C314" s="27" t="n">
        <f aca="false">IF(TOT!V316&lt;28,IF(B314&gt;53,53,B314),B314)</f>
        <v>99</v>
      </c>
      <c r="D314" s="27" t="n">
        <f aca="false">IF(TOT!V316&lt;20,IF(C314&gt;46,46,C314),C314)</f>
        <v>99</v>
      </c>
      <c r="E314" s="28"/>
    </row>
    <row r="315" customFormat="false" ht="13" hidden="false" customHeight="true" outlineLevel="0" collapsed="false">
      <c r="A315" s="17" t="s">
        <v>1698</v>
      </c>
      <c r="B315" s="27" t="n">
        <f aca="false">IF('POSITION - Tableau 1'!B315=8,VLOOKUP(TOT!AN317,'EN - TEMPS DE GLACE DÉF.'!$A$3:$B$69,2),VLOOKUP(TOT!AN317,'EN - TEMPS DE GLACE ATT.'!$A$3:$B$69,2))</f>
        <v>33</v>
      </c>
      <c r="C315" s="27" t="n">
        <f aca="false">IF(TOT!V317&lt;28,IF(B315&gt;53,53,B315),B315)</f>
        <v>33</v>
      </c>
      <c r="D315" s="27" t="n">
        <f aca="false">IF(TOT!V317&lt;20,IF(C315&gt;46,46,C315),C315)</f>
        <v>33</v>
      </c>
      <c r="E315" s="28"/>
    </row>
    <row r="316" customFormat="false" ht="13" hidden="false" customHeight="true" outlineLevel="0" collapsed="false">
      <c r="A316" s="17" t="s">
        <v>1702</v>
      </c>
      <c r="B316" s="27" t="n">
        <f aca="false">IF('POSITION - Tableau 1'!B316=8,VLOOKUP(TOT!AN318,'EN - TEMPS DE GLACE DÉF.'!$A$3:$B$69,2),VLOOKUP(TOT!AN318,'EN - TEMPS DE GLACE ATT.'!$A$3:$B$69,2))</f>
        <v>33</v>
      </c>
      <c r="C316" s="27" t="n">
        <f aca="false">IF(TOT!V318&lt;28,IF(B316&gt;53,53,B316),B316)</f>
        <v>33</v>
      </c>
      <c r="D316" s="27" t="n">
        <f aca="false">IF(TOT!V318&lt;20,IF(C316&gt;46,46,C316),C316)</f>
        <v>33</v>
      </c>
      <c r="E316" s="28"/>
    </row>
    <row r="317" customFormat="false" ht="13" hidden="false" customHeight="true" outlineLevel="0" collapsed="false">
      <c r="A317" s="17" t="s">
        <v>1705</v>
      </c>
      <c r="B317" s="27" t="n">
        <f aca="false">IF('POSITION - Tableau 1'!B317=8,VLOOKUP(TOT!AN319,'EN - TEMPS DE GLACE DÉF.'!$A$3:$B$69,2),VLOOKUP(TOT!AN319,'EN - TEMPS DE GLACE ATT.'!$A$3:$B$69,2))</f>
        <v>33</v>
      </c>
      <c r="C317" s="27" t="n">
        <f aca="false">IF(TOT!V319&lt;28,IF(B317&gt;53,53,B317),B317)</f>
        <v>33</v>
      </c>
      <c r="D317" s="27" t="n">
        <f aca="false">IF(TOT!V319&lt;20,IF(C317&gt;46,46,C317),C317)</f>
        <v>33</v>
      </c>
      <c r="E317" s="28"/>
    </row>
    <row r="318" customFormat="false" ht="13" hidden="false" customHeight="true" outlineLevel="0" collapsed="false">
      <c r="A318" s="17" t="s">
        <v>1710</v>
      </c>
      <c r="B318" s="27" t="n">
        <f aca="false">IF('POSITION - Tableau 1'!B318=8,VLOOKUP(TOT!AN320,'EN - TEMPS DE GLACE DÉF.'!$A$3:$B$69,2),VLOOKUP(TOT!AN320,'EN - TEMPS DE GLACE ATT.'!$A$3:$B$69,2))</f>
        <v>33</v>
      </c>
      <c r="C318" s="27" t="n">
        <f aca="false">IF(TOT!V320&lt;28,IF(B318&gt;53,53,B318),B318)</f>
        <v>33</v>
      </c>
      <c r="D318" s="27" t="n">
        <f aca="false">IF(TOT!V320&lt;20,IF(C318&gt;46,46,C318),C318)</f>
        <v>33</v>
      </c>
      <c r="E318" s="28"/>
    </row>
    <row r="319" customFormat="false" ht="13" hidden="false" customHeight="true" outlineLevel="0" collapsed="false">
      <c r="A319" s="17" t="s">
        <v>1715</v>
      </c>
      <c r="B319" s="27" t="n">
        <f aca="false">IF('POSITION - Tableau 1'!B319=8,VLOOKUP(TOT!AN321,'EN - TEMPS DE GLACE DÉF.'!$A$3:$B$69,2),VLOOKUP(TOT!AN321,'EN - TEMPS DE GLACE ATT.'!$A$3:$B$69,2))</f>
        <v>50</v>
      </c>
      <c r="C319" s="27" t="n">
        <f aca="false">IF(TOT!V321&lt;28,IF(B319&gt;53,53,B319),B319)</f>
        <v>50</v>
      </c>
      <c r="D319" s="27" t="n">
        <f aca="false">IF(TOT!V321&lt;20,IF(C319&gt;46,46,C319),C319)</f>
        <v>50</v>
      </c>
      <c r="E319" s="28"/>
    </row>
    <row r="320" customFormat="false" ht="13" hidden="false" customHeight="true" outlineLevel="0" collapsed="false">
      <c r="A320" s="17" t="s">
        <v>1719</v>
      </c>
      <c r="B320" s="27" t="n">
        <f aca="false">IF('POSITION - Tableau 1'!B320=8,VLOOKUP(TOT!AN322,'EN - TEMPS DE GLACE DÉF.'!$A$3:$B$69,2),VLOOKUP(TOT!AN322,'EN - TEMPS DE GLACE ATT.'!$A$3:$B$69,2))</f>
        <v>45</v>
      </c>
      <c r="C320" s="27" t="n">
        <f aca="false">IF(TOT!V322&lt;28,IF(B320&gt;53,53,B320),B320)</f>
        <v>45</v>
      </c>
      <c r="D320" s="27" t="n">
        <f aca="false">IF(TOT!V322&lt;20,IF(C320&gt;46,46,C320),C320)</f>
        <v>45</v>
      </c>
      <c r="E320" s="28"/>
    </row>
    <row r="321" customFormat="false" ht="13" hidden="false" customHeight="true" outlineLevel="0" collapsed="false">
      <c r="A321" s="17" t="s">
        <v>1725</v>
      </c>
      <c r="B321" s="27" t="n">
        <f aca="false">IF('POSITION - Tableau 1'!B321=8,VLOOKUP(TOT!AN323,'EN - TEMPS DE GLACE DÉF.'!$A$3:$B$69,2),VLOOKUP(TOT!AN323,'EN - TEMPS DE GLACE ATT.'!$A$3:$B$69,2))</f>
        <v>79</v>
      </c>
      <c r="C321" s="27" t="n">
        <f aca="false">IF(TOT!V323&lt;28,IF(B321&gt;53,53,B321),B321)</f>
        <v>79</v>
      </c>
      <c r="D321" s="27" t="n">
        <f aca="false">IF(TOT!V323&lt;20,IF(C321&gt;46,46,C321),C321)</f>
        <v>79</v>
      </c>
      <c r="E321" s="28"/>
    </row>
    <row r="322" customFormat="false" ht="13" hidden="false" customHeight="true" outlineLevel="0" collapsed="false">
      <c r="A322" s="17" t="s">
        <v>1729</v>
      </c>
      <c r="B322" s="27" t="n">
        <f aca="false">IF('POSITION - Tableau 1'!B322=8,VLOOKUP(TOT!AN324,'EN - TEMPS DE GLACE DÉF.'!$A$3:$B$69,2),VLOOKUP(TOT!AN324,'EN - TEMPS DE GLACE ATT.'!$A$3:$B$69,2))</f>
        <v>33</v>
      </c>
      <c r="C322" s="27" t="n">
        <f aca="false">IF(TOT!V324&lt;28,IF(B322&gt;53,53,B322),B322)</f>
        <v>33</v>
      </c>
      <c r="D322" s="27" t="n">
        <f aca="false">IF(TOT!V324&lt;20,IF(C322&gt;46,46,C322),C322)</f>
        <v>33</v>
      </c>
      <c r="E322" s="28"/>
    </row>
    <row r="323" customFormat="false" ht="13" hidden="false" customHeight="true" outlineLevel="0" collapsed="false">
      <c r="A323" s="17" t="s">
        <v>1733</v>
      </c>
      <c r="B323" s="27" t="n">
        <f aca="false">IF('POSITION - Tableau 1'!B323=8,VLOOKUP(TOT!AN325,'EN - TEMPS DE GLACE DÉF.'!$A$3:$B$69,2),VLOOKUP(TOT!AN325,'EN - TEMPS DE GLACE ATT.'!$A$3:$B$69,2))</f>
        <v>81</v>
      </c>
      <c r="C323" s="27" t="n">
        <f aca="false">IF(TOT!V325&lt;28,IF(B323&gt;53,53,B323),B323)</f>
        <v>81</v>
      </c>
      <c r="D323" s="27" t="n">
        <f aca="false">IF(TOT!V325&lt;20,IF(C323&gt;46,46,C323),C323)</f>
        <v>81</v>
      </c>
      <c r="E323" s="28"/>
    </row>
    <row r="324" customFormat="false" ht="13" hidden="false" customHeight="true" outlineLevel="0" collapsed="false">
      <c r="A324" s="17" t="s">
        <v>1737</v>
      </c>
      <c r="B324" s="27" t="n">
        <f aca="false">IF('POSITION - Tableau 1'!B324=8,VLOOKUP(TOT!AN326,'EN - TEMPS DE GLACE DÉF.'!$A$3:$B$69,2),VLOOKUP(TOT!AN326,'EN - TEMPS DE GLACE ATT.'!$A$3:$B$69,2))</f>
        <v>33</v>
      </c>
      <c r="C324" s="27" t="n">
        <f aca="false">IF(TOT!V326&lt;28,IF(B324&gt;53,53,B324),B324)</f>
        <v>33</v>
      </c>
      <c r="D324" s="27" t="n">
        <f aca="false">IF(TOT!V326&lt;20,IF(C324&gt;46,46,C324),C324)</f>
        <v>33</v>
      </c>
      <c r="E324" s="28"/>
    </row>
    <row r="325" customFormat="false" ht="13" hidden="false" customHeight="true" outlineLevel="0" collapsed="false">
      <c r="A325" s="17" t="s">
        <v>1742</v>
      </c>
      <c r="B325" s="27" t="n">
        <f aca="false">IF('POSITION - Tableau 1'!B325=8,VLOOKUP(TOT!AN327,'EN - TEMPS DE GLACE DÉF.'!$A$3:$B$69,2),VLOOKUP(TOT!AN327,'EN - TEMPS DE GLACE ATT.'!$A$3:$B$69,2))</f>
        <v>33</v>
      </c>
      <c r="C325" s="27" t="n">
        <f aca="false">IF(TOT!V327&lt;28,IF(B325&gt;53,53,B325),B325)</f>
        <v>33</v>
      </c>
      <c r="D325" s="27" t="n">
        <f aca="false">IF(TOT!V327&lt;20,IF(C325&gt;46,46,C325),C325)</f>
        <v>33</v>
      </c>
      <c r="E325" s="28"/>
    </row>
    <row r="326" customFormat="false" ht="13" hidden="false" customHeight="true" outlineLevel="0" collapsed="false">
      <c r="A326" s="17" t="s">
        <v>1747</v>
      </c>
      <c r="B326" s="27" t="n">
        <f aca="false">IF('POSITION - Tableau 1'!B326=8,VLOOKUP(TOT!AN328,'EN - TEMPS DE GLACE DÉF.'!$A$3:$B$69,2),VLOOKUP(TOT!AN328,'EN - TEMPS DE GLACE ATT.'!$A$3:$B$69,2))</f>
        <v>39</v>
      </c>
      <c r="C326" s="27" t="n">
        <f aca="false">IF(TOT!V328&lt;28,IF(B326&gt;53,53,B326),B326)</f>
        <v>39</v>
      </c>
      <c r="D326" s="27" t="n">
        <f aca="false">IF(TOT!V328&lt;20,IF(C326&gt;46,46,C326),C326)</f>
        <v>39</v>
      </c>
      <c r="E326" s="28"/>
    </row>
    <row r="327" customFormat="false" ht="13" hidden="false" customHeight="true" outlineLevel="0" collapsed="false">
      <c r="A327" s="17" t="s">
        <v>1750</v>
      </c>
      <c r="B327" s="27" t="n">
        <f aca="false">IF('POSITION - Tableau 1'!B327=8,VLOOKUP(TOT!AN329,'EN - TEMPS DE GLACE DÉF.'!$A$3:$B$69,2),VLOOKUP(TOT!AN329,'EN - TEMPS DE GLACE ATT.'!$A$3:$B$69,2))</f>
        <v>59</v>
      </c>
      <c r="C327" s="27" t="n">
        <f aca="false">IF(TOT!V329&lt;28,IF(B327&gt;53,53,B327),B327)</f>
        <v>59</v>
      </c>
      <c r="D327" s="27" t="n">
        <f aca="false">IF(TOT!V329&lt;20,IF(C327&gt;46,46,C327),C327)</f>
        <v>59</v>
      </c>
      <c r="E327" s="28"/>
    </row>
    <row r="328" customFormat="false" ht="13" hidden="false" customHeight="true" outlineLevel="0" collapsed="false">
      <c r="A328" s="17" t="s">
        <v>1753</v>
      </c>
      <c r="B328" s="27" t="n">
        <f aca="false">IF('POSITION - Tableau 1'!B328=8,VLOOKUP(TOT!AN330,'EN - TEMPS DE GLACE DÉF.'!$A$3:$B$69,2),VLOOKUP(TOT!AN330,'EN - TEMPS DE GLACE ATT.'!$A$3:$B$69,2))</f>
        <v>98</v>
      </c>
      <c r="C328" s="27" t="n">
        <f aca="false">IF(TOT!V330&lt;28,IF(B328&gt;53,53,B328),B328)</f>
        <v>98</v>
      </c>
      <c r="D328" s="27" t="n">
        <f aca="false">IF(TOT!V330&lt;20,IF(C328&gt;46,46,C328),C328)</f>
        <v>98</v>
      </c>
      <c r="E328" s="28"/>
    </row>
    <row r="329" customFormat="false" ht="13" hidden="false" customHeight="true" outlineLevel="0" collapsed="false">
      <c r="A329" s="17" t="s">
        <v>1756</v>
      </c>
      <c r="B329" s="27" t="n">
        <f aca="false">IF('POSITION - Tableau 1'!B329=8,VLOOKUP(TOT!AN331,'EN - TEMPS DE GLACE DÉF.'!$A$3:$B$69,2),VLOOKUP(TOT!AN331,'EN - TEMPS DE GLACE ATT.'!$A$3:$B$69,2))</f>
        <v>33</v>
      </c>
      <c r="C329" s="27" t="n">
        <f aca="false">IF(TOT!V331&lt;28,IF(B329&gt;53,53,B329),B329)</f>
        <v>33</v>
      </c>
      <c r="D329" s="27" t="n">
        <f aca="false">IF(TOT!V331&lt;20,IF(C329&gt;46,46,C329),C329)</f>
        <v>33</v>
      </c>
      <c r="E329" s="28"/>
    </row>
    <row r="330" customFormat="false" ht="13" hidden="false" customHeight="true" outlineLevel="0" collapsed="false">
      <c r="A330" s="17" t="s">
        <v>1760</v>
      </c>
      <c r="B330" s="27" t="n">
        <f aca="false">IF('POSITION - Tableau 1'!B330=8,VLOOKUP(TOT!AN332,'EN - TEMPS DE GLACE DÉF.'!$A$3:$B$69,2),VLOOKUP(TOT!AN332,'EN - TEMPS DE GLACE ATT.'!$A$3:$B$69,2))</f>
        <v>33</v>
      </c>
      <c r="C330" s="27" t="n">
        <f aca="false">IF(TOT!V332&lt;28,IF(B330&gt;53,53,B330),B330)</f>
        <v>33</v>
      </c>
      <c r="D330" s="27" t="n">
        <f aca="false">IF(TOT!V332&lt;20,IF(C330&gt;46,46,C330),C330)</f>
        <v>33</v>
      </c>
      <c r="E330" s="28"/>
    </row>
    <row r="331" customFormat="false" ht="13" hidden="false" customHeight="true" outlineLevel="0" collapsed="false">
      <c r="A331" s="17" t="s">
        <v>1767</v>
      </c>
      <c r="B331" s="27" t="n">
        <f aca="false">IF('POSITION - Tableau 1'!B331=8,VLOOKUP(TOT!AN333,'EN - TEMPS DE GLACE DÉF.'!$A$3:$B$69,2),VLOOKUP(TOT!AN333,'EN - TEMPS DE GLACE ATT.'!$A$3:$B$69,2))</f>
        <v>33</v>
      </c>
      <c r="C331" s="27" t="n">
        <f aca="false">IF(TOT!V333&lt;28,IF(B331&gt;53,53,B331),B331)</f>
        <v>33</v>
      </c>
      <c r="D331" s="27" t="n">
        <f aca="false">IF(TOT!V333&lt;20,IF(C331&gt;46,46,C331),C331)</f>
        <v>33</v>
      </c>
      <c r="E331" s="28"/>
    </row>
    <row r="332" customFormat="false" ht="13" hidden="false" customHeight="true" outlineLevel="0" collapsed="false">
      <c r="A332" s="17" t="s">
        <v>1771</v>
      </c>
      <c r="B332" s="27" t="n">
        <f aca="false">IF('POSITION - Tableau 1'!B332=8,VLOOKUP(TOT!AN334,'EN - TEMPS DE GLACE DÉF.'!$A$3:$B$69,2),VLOOKUP(TOT!AN334,'EN - TEMPS DE GLACE ATT.'!$A$3:$B$69,2))</f>
        <v>33</v>
      </c>
      <c r="C332" s="27" t="n">
        <f aca="false">IF(TOT!V334&lt;28,IF(B332&gt;53,53,B332),B332)</f>
        <v>33</v>
      </c>
      <c r="D332" s="27" t="n">
        <f aca="false">IF(TOT!V334&lt;20,IF(C332&gt;46,46,C332),C332)</f>
        <v>33</v>
      </c>
      <c r="E332" s="28"/>
    </row>
    <row r="333" customFormat="false" ht="13" hidden="false" customHeight="true" outlineLevel="0" collapsed="false">
      <c r="A333" s="17" t="s">
        <v>1775</v>
      </c>
      <c r="B333" s="27" t="n">
        <f aca="false">IF('POSITION - Tableau 1'!B333=8,VLOOKUP(TOT!AN335,'EN - TEMPS DE GLACE DÉF.'!$A$3:$B$69,2),VLOOKUP(TOT!AN335,'EN - TEMPS DE GLACE ATT.'!$A$3:$B$69,2))</f>
        <v>33</v>
      </c>
      <c r="C333" s="27" t="n">
        <f aca="false">IF(TOT!V335&lt;28,IF(B333&gt;53,53,B333),B333)</f>
        <v>33</v>
      </c>
      <c r="D333" s="27" t="n">
        <f aca="false">IF(TOT!V335&lt;20,IF(C333&gt;46,46,C333),C333)</f>
        <v>33</v>
      </c>
      <c r="E333" s="28"/>
    </row>
    <row r="334" customFormat="false" ht="13" hidden="false" customHeight="true" outlineLevel="0" collapsed="false">
      <c r="A334" s="17" t="s">
        <v>1779</v>
      </c>
      <c r="B334" s="27" t="n">
        <f aca="false">IF('POSITION - Tableau 1'!B334=8,VLOOKUP(TOT!AN336,'EN - TEMPS DE GLACE DÉF.'!$A$3:$B$69,2),VLOOKUP(TOT!AN336,'EN - TEMPS DE GLACE ATT.'!$A$3:$B$69,2))</f>
        <v>95</v>
      </c>
      <c r="C334" s="27" t="n">
        <f aca="false">IF(TOT!V336&lt;28,IF(B334&gt;53,53,B334),B334)</f>
        <v>95</v>
      </c>
      <c r="D334" s="27" t="n">
        <f aca="false">IF(TOT!V336&lt;20,IF(C334&gt;46,46,C334),C334)</f>
        <v>95</v>
      </c>
      <c r="E334" s="28"/>
    </row>
    <row r="335" customFormat="false" ht="13" hidden="false" customHeight="true" outlineLevel="0" collapsed="false">
      <c r="A335" s="17" t="s">
        <v>1782</v>
      </c>
      <c r="B335" s="27" t="n">
        <f aca="false">IF('POSITION - Tableau 1'!B335=8,VLOOKUP(TOT!AN337,'EN - TEMPS DE GLACE DÉF.'!$A$3:$B$69,2),VLOOKUP(TOT!AN337,'EN - TEMPS DE GLACE ATT.'!$A$3:$B$69,2))</f>
        <v>33</v>
      </c>
      <c r="C335" s="27" t="n">
        <f aca="false">IF(TOT!V337&lt;28,IF(B335&gt;53,53,B335),B335)</f>
        <v>33</v>
      </c>
      <c r="D335" s="27" t="n">
        <f aca="false">IF(TOT!V337&lt;20,IF(C335&gt;46,46,C335),C335)</f>
        <v>33</v>
      </c>
      <c r="E335" s="28"/>
    </row>
    <row r="336" customFormat="false" ht="13" hidden="false" customHeight="true" outlineLevel="0" collapsed="false">
      <c r="A336" s="17" t="s">
        <v>1787</v>
      </c>
      <c r="B336" s="27" t="n">
        <f aca="false">IF('POSITION - Tableau 1'!B336=8,VLOOKUP(TOT!AN338,'EN - TEMPS DE GLACE DÉF.'!$A$3:$B$69,2),VLOOKUP(TOT!AN338,'EN - TEMPS DE GLACE ATT.'!$A$3:$B$69,2))</f>
        <v>59</v>
      </c>
      <c r="C336" s="27" t="n">
        <f aca="false">IF(TOT!V338&lt;28,IF(B336&gt;53,53,B336),B336)</f>
        <v>59</v>
      </c>
      <c r="D336" s="27" t="n">
        <f aca="false">IF(TOT!V338&lt;20,IF(C336&gt;46,46,C336),C336)</f>
        <v>59</v>
      </c>
      <c r="E336" s="28"/>
    </row>
    <row r="337" customFormat="false" ht="13" hidden="false" customHeight="true" outlineLevel="0" collapsed="false">
      <c r="A337" s="17" t="s">
        <v>1791</v>
      </c>
      <c r="B337" s="27" t="n">
        <f aca="false">IF('POSITION - Tableau 1'!B337=8,VLOOKUP(TOT!AN339,'EN - TEMPS DE GLACE DÉF.'!$A$3:$B$69,2),VLOOKUP(TOT!AN339,'EN - TEMPS DE GLACE ATT.'!$A$3:$B$69,2))</f>
        <v>70</v>
      </c>
      <c r="C337" s="27" t="n">
        <f aca="false">IF(TOT!V339&lt;28,IF(B337&gt;53,53,B337),B337)</f>
        <v>70</v>
      </c>
      <c r="D337" s="27" t="n">
        <f aca="false">IF(TOT!V339&lt;20,IF(C337&gt;46,46,C337),C337)</f>
        <v>70</v>
      </c>
      <c r="E337" s="28"/>
    </row>
    <row r="338" customFormat="false" ht="13" hidden="false" customHeight="true" outlineLevel="0" collapsed="false">
      <c r="A338" s="17" t="s">
        <v>1794</v>
      </c>
      <c r="B338" s="27" t="n">
        <f aca="false">IF('POSITION - Tableau 1'!B338=8,VLOOKUP(TOT!AN340,'EN - TEMPS DE GLACE DÉF.'!$A$3:$B$69,2),VLOOKUP(TOT!AN340,'EN - TEMPS DE GLACE ATT.'!$A$3:$B$69,2))</f>
        <v>79</v>
      </c>
      <c r="C338" s="27" t="n">
        <f aca="false">IF(TOT!V340&lt;28,IF(B338&gt;53,53,B338),B338)</f>
        <v>79</v>
      </c>
      <c r="D338" s="27" t="n">
        <f aca="false">IF(TOT!V340&lt;20,IF(C338&gt;46,46,C338),C338)</f>
        <v>79</v>
      </c>
      <c r="E338" s="28"/>
    </row>
    <row r="339" customFormat="false" ht="13" hidden="false" customHeight="true" outlineLevel="0" collapsed="false">
      <c r="A339" s="17" t="s">
        <v>1799</v>
      </c>
      <c r="B339" s="27" t="n">
        <f aca="false">IF('POSITION - Tableau 1'!B339=8,VLOOKUP(TOT!AN341,'EN - TEMPS DE GLACE DÉF.'!$A$3:$B$69,2),VLOOKUP(TOT!AN341,'EN - TEMPS DE GLACE ATT.'!$A$3:$B$69,2))</f>
        <v>99</v>
      </c>
      <c r="C339" s="27" t="n">
        <f aca="false">IF(TOT!V341&lt;28,IF(B339&gt;53,53,B339),B339)</f>
        <v>99</v>
      </c>
      <c r="D339" s="27" t="n">
        <f aca="false">IF(TOT!V341&lt;20,IF(C339&gt;46,46,C339),C339)</f>
        <v>99</v>
      </c>
      <c r="E339" s="28"/>
    </row>
    <row r="340" customFormat="false" ht="13" hidden="false" customHeight="true" outlineLevel="0" collapsed="false">
      <c r="A340" s="17" t="s">
        <v>1805</v>
      </c>
      <c r="B340" s="27" t="n">
        <f aca="false">IF('POSITION - Tableau 1'!B340=8,VLOOKUP(TOT!AN342,'EN - TEMPS DE GLACE DÉF.'!$A$3:$B$69,2),VLOOKUP(TOT!AN342,'EN - TEMPS DE GLACE ATT.'!$A$3:$B$69,2))</f>
        <v>49</v>
      </c>
      <c r="C340" s="27" t="n">
        <f aca="false">IF(TOT!V342&lt;28,IF(B340&gt;53,53,B340),B340)</f>
        <v>49</v>
      </c>
      <c r="D340" s="27" t="n">
        <f aca="false">IF(TOT!V342&lt;20,IF(C340&gt;46,46,C340),C340)</f>
        <v>49</v>
      </c>
      <c r="E340" s="28"/>
    </row>
    <row r="341" customFormat="false" ht="13" hidden="false" customHeight="true" outlineLevel="0" collapsed="false">
      <c r="A341" s="17" t="s">
        <v>1807</v>
      </c>
      <c r="B341" s="27" t="n">
        <f aca="false">IF('POSITION - Tableau 1'!B341=8,VLOOKUP(TOT!AN343,'EN - TEMPS DE GLACE DÉF.'!$A$3:$B$69,2),VLOOKUP(TOT!AN343,'EN - TEMPS DE GLACE ATT.'!$A$3:$B$69,2))</f>
        <v>33</v>
      </c>
      <c r="C341" s="27" t="n">
        <f aca="false">IF(TOT!V343&lt;28,IF(B341&gt;53,53,B341),B341)</f>
        <v>33</v>
      </c>
      <c r="D341" s="27" t="n">
        <f aca="false">IF(TOT!V343&lt;20,IF(C341&gt;46,46,C341),C341)</f>
        <v>33</v>
      </c>
      <c r="E341" s="28"/>
    </row>
    <row r="342" customFormat="false" ht="13" hidden="false" customHeight="true" outlineLevel="0" collapsed="false">
      <c r="A342" s="17" t="s">
        <v>1811</v>
      </c>
      <c r="B342" s="27" t="n">
        <f aca="false">IF('POSITION - Tableau 1'!B342=8,VLOOKUP(TOT!AN344,'EN - TEMPS DE GLACE DÉF.'!$A$3:$B$69,2),VLOOKUP(TOT!AN344,'EN - TEMPS DE GLACE ATT.'!$A$3:$B$69,2))</f>
        <v>33</v>
      </c>
      <c r="C342" s="27" t="n">
        <f aca="false">IF(TOT!V344&lt;28,IF(B342&gt;53,53,B342),B342)</f>
        <v>33</v>
      </c>
      <c r="D342" s="27" t="n">
        <f aca="false">IF(TOT!V344&lt;20,IF(C342&gt;46,46,C342),C342)</f>
        <v>33</v>
      </c>
      <c r="E342" s="28"/>
    </row>
    <row r="343" customFormat="false" ht="13" hidden="false" customHeight="true" outlineLevel="0" collapsed="false">
      <c r="A343" s="17" t="s">
        <v>1815</v>
      </c>
      <c r="B343" s="27" t="n">
        <f aca="false">IF('POSITION - Tableau 1'!B343=8,VLOOKUP(TOT!AN345,'EN - TEMPS DE GLACE DÉF.'!$A$3:$B$69,2),VLOOKUP(TOT!AN345,'EN - TEMPS DE GLACE ATT.'!$A$3:$B$69,2))</f>
        <v>33</v>
      </c>
      <c r="C343" s="27" t="n">
        <f aca="false">IF(TOT!V345&lt;28,IF(B343&gt;53,53,B343),B343)</f>
        <v>33</v>
      </c>
      <c r="D343" s="27" t="n">
        <f aca="false">IF(TOT!V345&lt;20,IF(C343&gt;46,46,C343),C343)</f>
        <v>33</v>
      </c>
      <c r="E343" s="28"/>
    </row>
    <row r="344" customFormat="false" ht="13" hidden="false" customHeight="true" outlineLevel="0" collapsed="false">
      <c r="A344" s="17" t="s">
        <v>1819</v>
      </c>
      <c r="B344" s="27" t="n">
        <f aca="false">IF('POSITION - Tableau 1'!B344=8,VLOOKUP(TOT!AN346,'EN - TEMPS DE GLACE DÉF.'!$A$3:$B$69,2),VLOOKUP(TOT!AN346,'EN - TEMPS DE GLACE ATT.'!$A$3:$B$69,2))</f>
        <v>33</v>
      </c>
      <c r="C344" s="27" t="n">
        <f aca="false">IF(TOT!V346&lt;28,IF(B344&gt;53,53,B344),B344)</f>
        <v>33</v>
      </c>
      <c r="D344" s="27" t="n">
        <f aca="false">IF(TOT!V346&lt;20,IF(C344&gt;46,46,C344),C344)</f>
        <v>33</v>
      </c>
      <c r="E344" s="28"/>
    </row>
    <row r="345" customFormat="false" ht="13" hidden="false" customHeight="true" outlineLevel="0" collapsed="false">
      <c r="A345" s="17" t="s">
        <v>1822</v>
      </c>
      <c r="B345" s="27" t="n">
        <f aca="false">IF('POSITION - Tableau 1'!B345=8,VLOOKUP(TOT!AN347,'EN - TEMPS DE GLACE DÉF.'!$A$3:$B$69,2),VLOOKUP(TOT!AN347,'EN - TEMPS DE GLACE ATT.'!$A$3:$B$69,2))</f>
        <v>72</v>
      </c>
      <c r="C345" s="27" t="n">
        <f aca="false">IF(TOT!V347&lt;28,IF(B345&gt;53,53,B345),B345)</f>
        <v>72</v>
      </c>
      <c r="D345" s="27" t="n">
        <f aca="false">IF(TOT!V347&lt;20,IF(C345&gt;46,46,C345),C345)</f>
        <v>72</v>
      </c>
      <c r="E345" s="28"/>
    </row>
    <row r="346" customFormat="false" ht="13" hidden="false" customHeight="true" outlineLevel="0" collapsed="false">
      <c r="A346" s="17" t="s">
        <v>1826</v>
      </c>
      <c r="B346" s="27" t="n">
        <f aca="false">IF('POSITION - Tableau 1'!B346=8,VLOOKUP(TOT!AN348,'EN - TEMPS DE GLACE DÉF.'!$A$3:$B$69,2),VLOOKUP(TOT!AN348,'EN - TEMPS DE GLACE ATT.'!$A$3:$B$69,2))</f>
        <v>96</v>
      </c>
      <c r="C346" s="27" t="n">
        <f aca="false">IF(TOT!V348&lt;28,IF(B346&gt;53,53,B346),B346)</f>
        <v>96</v>
      </c>
      <c r="D346" s="27" t="n">
        <f aca="false">IF(TOT!V348&lt;20,IF(C346&gt;46,46,C346),C346)</f>
        <v>96</v>
      </c>
      <c r="E346" s="28"/>
    </row>
    <row r="347" customFormat="false" ht="13" hidden="false" customHeight="true" outlineLevel="0" collapsed="false">
      <c r="A347" s="17" t="s">
        <v>1830</v>
      </c>
      <c r="B347" s="27" t="n">
        <f aca="false">IF('POSITION - Tableau 1'!B347=8,VLOOKUP(TOT!AN349,'EN - TEMPS DE GLACE DÉF.'!$A$3:$B$69,2),VLOOKUP(TOT!AN349,'EN - TEMPS DE GLACE ATT.'!$A$3:$B$69,2))</f>
        <v>46</v>
      </c>
      <c r="C347" s="27" t="n">
        <f aca="false">IF(TOT!V349&lt;28,IF(B347&gt;53,53,B347),B347)</f>
        <v>46</v>
      </c>
      <c r="D347" s="27" t="n">
        <f aca="false">IF(TOT!V349&lt;20,IF(C347&gt;46,46,C347),C347)</f>
        <v>46</v>
      </c>
      <c r="E347" s="28"/>
    </row>
    <row r="348" customFormat="false" ht="13" hidden="false" customHeight="true" outlineLevel="0" collapsed="false">
      <c r="A348" s="17" t="s">
        <v>1835</v>
      </c>
      <c r="B348" s="27" t="n">
        <f aca="false">IF('POSITION - Tableau 1'!B348=8,VLOOKUP(TOT!AN350,'EN - TEMPS DE GLACE DÉF.'!$A$3:$B$69,2),VLOOKUP(TOT!AN350,'EN - TEMPS DE GLACE ATT.'!$A$3:$B$69,2))</f>
        <v>33</v>
      </c>
      <c r="C348" s="27" t="n">
        <f aca="false">IF(TOT!V350&lt;28,IF(B348&gt;53,53,B348),B348)</f>
        <v>33</v>
      </c>
      <c r="D348" s="27" t="n">
        <f aca="false">IF(TOT!V350&lt;20,IF(C348&gt;46,46,C348),C348)</f>
        <v>33</v>
      </c>
      <c r="E348" s="28"/>
    </row>
    <row r="349" customFormat="false" ht="13" hidden="false" customHeight="true" outlineLevel="0" collapsed="false">
      <c r="A349" s="17" t="s">
        <v>1839</v>
      </c>
      <c r="B349" s="27" t="n">
        <f aca="false">IF('POSITION - Tableau 1'!B349=8,VLOOKUP(TOT!AN351,'EN - TEMPS DE GLACE DÉF.'!$A$3:$B$69,2),VLOOKUP(TOT!AN351,'EN - TEMPS DE GLACE ATT.'!$A$3:$B$69,2))</f>
        <v>79</v>
      </c>
      <c r="C349" s="27" t="n">
        <f aca="false">IF(TOT!V351&lt;28,IF(B349&gt;53,53,B349),B349)</f>
        <v>79</v>
      </c>
      <c r="D349" s="27" t="n">
        <f aca="false">IF(TOT!V351&lt;20,IF(C349&gt;46,46,C349),C349)</f>
        <v>79</v>
      </c>
      <c r="E349" s="28"/>
    </row>
    <row r="350" customFormat="false" ht="13" hidden="false" customHeight="true" outlineLevel="0" collapsed="false">
      <c r="A350" s="17" t="s">
        <v>1844</v>
      </c>
      <c r="B350" s="27" t="n">
        <f aca="false">IF('POSITION - Tableau 1'!B350=8,VLOOKUP(TOT!AN352,'EN - TEMPS DE GLACE DÉF.'!$A$3:$B$69,2),VLOOKUP(TOT!AN352,'EN - TEMPS DE GLACE ATT.'!$A$3:$B$69,2))</f>
        <v>68</v>
      </c>
      <c r="C350" s="27" t="n">
        <f aca="false">IF(TOT!V352&lt;28,IF(B350&gt;53,53,B350),B350)</f>
        <v>68</v>
      </c>
      <c r="D350" s="27" t="n">
        <f aca="false">IF(TOT!V352&lt;20,IF(C350&gt;46,46,C350),C350)</f>
        <v>68</v>
      </c>
      <c r="E350" s="28"/>
    </row>
    <row r="351" customFormat="false" ht="13" hidden="false" customHeight="true" outlineLevel="0" collapsed="false">
      <c r="A351" s="17" t="s">
        <v>1848</v>
      </c>
      <c r="B351" s="27" t="n">
        <f aca="false">IF('POSITION - Tableau 1'!B351=8,VLOOKUP(TOT!AN353,'EN - TEMPS DE GLACE DÉF.'!$A$3:$B$69,2),VLOOKUP(TOT!AN353,'EN - TEMPS DE GLACE ATT.'!$A$3:$B$69,2))</f>
        <v>49</v>
      </c>
      <c r="C351" s="27" t="n">
        <f aca="false">IF(TOT!V353&lt;28,IF(B351&gt;53,53,B351),B351)</f>
        <v>49</v>
      </c>
      <c r="D351" s="27" t="n">
        <f aca="false">IF(TOT!V353&lt;20,IF(C351&gt;46,46,C351),C351)</f>
        <v>49</v>
      </c>
      <c r="E351" s="28"/>
    </row>
    <row r="352" customFormat="false" ht="13" hidden="false" customHeight="true" outlineLevel="0" collapsed="false">
      <c r="A352" s="17" t="s">
        <v>1852</v>
      </c>
      <c r="B352" s="27" t="n">
        <f aca="false">IF('POSITION - Tableau 1'!B352=8,VLOOKUP(TOT!AN354,'EN - TEMPS DE GLACE DÉF.'!$A$3:$B$69,2),VLOOKUP(TOT!AN354,'EN - TEMPS DE GLACE ATT.'!$A$3:$B$69,2))</f>
        <v>70</v>
      </c>
      <c r="C352" s="27" t="n">
        <f aca="false">IF(TOT!V354&lt;28,IF(B352&gt;53,53,B352),B352)</f>
        <v>70</v>
      </c>
      <c r="D352" s="27" t="n">
        <f aca="false">IF(TOT!V354&lt;20,IF(C352&gt;46,46,C352),C352)</f>
        <v>70</v>
      </c>
      <c r="E352" s="28"/>
    </row>
    <row r="353" customFormat="false" ht="13" hidden="false" customHeight="true" outlineLevel="0" collapsed="false">
      <c r="A353" s="17" t="s">
        <v>1855</v>
      </c>
      <c r="B353" s="27" t="n">
        <f aca="false">IF('POSITION - Tableau 1'!B353=8,VLOOKUP(TOT!AN355,'EN - TEMPS DE GLACE DÉF.'!$A$3:$B$69,2),VLOOKUP(TOT!AN355,'EN - TEMPS DE GLACE ATT.'!$A$3:$B$69,2))</f>
        <v>33</v>
      </c>
      <c r="C353" s="27" t="n">
        <f aca="false">IF(TOT!V355&lt;28,IF(B353&gt;53,53,B353),B353)</f>
        <v>33</v>
      </c>
      <c r="D353" s="27" t="n">
        <f aca="false">IF(TOT!V355&lt;20,IF(C353&gt;46,46,C353),C353)</f>
        <v>33</v>
      </c>
      <c r="E353" s="28"/>
    </row>
    <row r="354" customFormat="false" ht="13" hidden="false" customHeight="true" outlineLevel="0" collapsed="false">
      <c r="A354" s="17" t="s">
        <v>1860</v>
      </c>
      <c r="B354" s="27" t="n">
        <f aca="false">IF('POSITION - Tableau 1'!B354=8,VLOOKUP(TOT!AN356,'EN - TEMPS DE GLACE DÉF.'!$A$3:$B$69,2),VLOOKUP(TOT!AN356,'EN - TEMPS DE GLACE ATT.'!$A$3:$B$69,2))</f>
        <v>56</v>
      </c>
      <c r="C354" s="27" t="n">
        <f aca="false">IF(TOT!V356&lt;28,IF(B354&gt;53,53,B354),B354)</f>
        <v>56</v>
      </c>
      <c r="D354" s="27" t="n">
        <f aca="false">IF(TOT!V356&lt;20,IF(C354&gt;46,46,C354),C354)</f>
        <v>56</v>
      </c>
      <c r="E354" s="28"/>
    </row>
    <row r="355" customFormat="false" ht="13" hidden="false" customHeight="true" outlineLevel="0" collapsed="false">
      <c r="A355" s="17" t="s">
        <v>1864</v>
      </c>
      <c r="B355" s="27" t="n">
        <f aca="false">IF('POSITION - Tableau 1'!B355=8,VLOOKUP(TOT!AN357,'EN - TEMPS DE GLACE DÉF.'!$A$3:$B$69,2),VLOOKUP(TOT!AN357,'EN - TEMPS DE GLACE ATT.'!$A$3:$B$69,2))</f>
        <v>79</v>
      </c>
      <c r="C355" s="27" t="n">
        <f aca="false">IF(TOT!V357&lt;28,IF(B355&gt;53,53,B355),B355)</f>
        <v>79</v>
      </c>
      <c r="D355" s="27" t="n">
        <f aca="false">IF(TOT!V357&lt;20,IF(C355&gt;46,46,C355),C355)</f>
        <v>79</v>
      </c>
      <c r="E355" s="28"/>
    </row>
    <row r="356" customFormat="false" ht="13" hidden="false" customHeight="true" outlineLevel="0" collapsed="false">
      <c r="A356" s="17" t="s">
        <v>1868</v>
      </c>
      <c r="B356" s="27" t="n">
        <f aca="false">IF('POSITION - Tableau 1'!B356=8,VLOOKUP(TOT!AN358,'EN - TEMPS DE GLACE DÉF.'!$A$3:$B$69,2),VLOOKUP(TOT!AN358,'EN - TEMPS DE GLACE ATT.'!$A$3:$B$69,2))</f>
        <v>33</v>
      </c>
      <c r="C356" s="27" t="n">
        <f aca="false">IF(TOT!V358&lt;28,IF(B356&gt;53,53,B356),B356)</f>
        <v>33</v>
      </c>
      <c r="D356" s="27" t="n">
        <f aca="false">IF(TOT!V358&lt;20,IF(C356&gt;46,46,C356),C356)</f>
        <v>33</v>
      </c>
      <c r="E356" s="28"/>
    </row>
    <row r="357" customFormat="false" ht="13" hidden="false" customHeight="true" outlineLevel="0" collapsed="false">
      <c r="A357" s="17" t="s">
        <v>1874</v>
      </c>
      <c r="B357" s="27" t="n">
        <f aca="false">IF('POSITION - Tableau 1'!B357=8,VLOOKUP(TOT!AN359,'EN - TEMPS DE GLACE DÉF.'!$A$3:$B$69,2),VLOOKUP(TOT!AN359,'EN - TEMPS DE GLACE ATT.'!$A$3:$B$69,2))</f>
        <v>97</v>
      </c>
      <c r="C357" s="27" t="n">
        <f aca="false">IF(TOT!V359&lt;28,IF(B357&gt;53,53,B357),B357)</f>
        <v>97</v>
      </c>
      <c r="D357" s="27" t="n">
        <f aca="false">IF(TOT!V359&lt;20,IF(C357&gt;46,46,C357),C357)</f>
        <v>97</v>
      </c>
      <c r="E357" s="28"/>
    </row>
    <row r="358" customFormat="false" ht="13" hidden="false" customHeight="true" outlineLevel="0" collapsed="false">
      <c r="A358" s="17" t="s">
        <v>1877</v>
      </c>
      <c r="B358" s="27" t="n">
        <f aca="false">IF('POSITION - Tableau 1'!B358=8,VLOOKUP(TOT!AN360,'EN - TEMPS DE GLACE DÉF.'!$A$3:$B$69,2),VLOOKUP(TOT!AN360,'EN - TEMPS DE GLACE ATT.'!$A$3:$B$69,2))</f>
        <v>33</v>
      </c>
      <c r="C358" s="27" t="n">
        <f aca="false">IF(TOT!V360&lt;28,IF(B358&gt;53,53,B358),B358)</f>
        <v>33</v>
      </c>
      <c r="D358" s="27" t="n">
        <f aca="false">IF(TOT!V360&lt;20,IF(C358&gt;46,46,C358),C358)</f>
        <v>33</v>
      </c>
      <c r="E358" s="28"/>
    </row>
    <row r="359" customFormat="false" ht="13" hidden="false" customHeight="true" outlineLevel="0" collapsed="false">
      <c r="A359" s="17" t="s">
        <v>1881</v>
      </c>
      <c r="B359" s="27" t="n">
        <f aca="false">IF('POSITION - Tableau 1'!B359=8,VLOOKUP(TOT!AN361,'EN - TEMPS DE GLACE DÉF.'!$A$3:$B$69,2),VLOOKUP(TOT!AN361,'EN - TEMPS DE GLACE ATT.'!$A$3:$B$69,2))</f>
        <v>72</v>
      </c>
      <c r="C359" s="27" t="n">
        <f aca="false">IF(TOT!V361&lt;28,IF(B359&gt;53,53,B359),B359)</f>
        <v>72</v>
      </c>
      <c r="D359" s="27" t="n">
        <f aca="false">IF(TOT!V361&lt;20,IF(C359&gt;46,46,C359),C359)</f>
        <v>72</v>
      </c>
      <c r="E359" s="28"/>
    </row>
    <row r="360" customFormat="false" ht="13" hidden="false" customHeight="true" outlineLevel="0" collapsed="false">
      <c r="A360" s="17" t="s">
        <v>1887</v>
      </c>
      <c r="B360" s="27" t="n">
        <f aca="false">IF('POSITION - Tableau 1'!B360=8,VLOOKUP(TOT!AN362,'EN - TEMPS DE GLACE DÉF.'!$A$3:$B$69,2),VLOOKUP(TOT!AN362,'EN - TEMPS DE GLACE ATT.'!$A$3:$B$69,2))</f>
        <v>49</v>
      </c>
      <c r="C360" s="27" t="n">
        <f aca="false">IF(TOT!V362&lt;28,IF(B360&gt;53,53,B360),B360)</f>
        <v>49</v>
      </c>
      <c r="D360" s="27" t="n">
        <f aca="false">IF(TOT!V362&lt;20,IF(C360&gt;46,46,C360),C360)</f>
        <v>49</v>
      </c>
      <c r="E360" s="28"/>
    </row>
    <row r="361" customFormat="false" ht="13" hidden="false" customHeight="true" outlineLevel="0" collapsed="false">
      <c r="A361" s="17" t="s">
        <v>1891</v>
      </c>
      <c r="B361" s="27" t="n">
        <f aca="false">IF('POSITION - Tableau 1'!B361=8,VLOOKUP(TOT!AN363,'EN - TEMPS DE GLACE DÉF.'!$A$3:$B$69,2),VLOOKUP(TOT!AN363,'EN - TEMPS DE GLACE ATT.'!$A$3:$B$69,2))</f>
        <v>99</v>
      </c>
      <c r="C361" s="27" t="n">
        <f aca="false">IF(TOT!V363&lt;28,IF(B361&gt;53,53,B361),B361)</f>
        <v>99</v>
      </c>
      <c r="D361" s="27" t="n">
        <f aca="false">IF(TOT!V363&lt;20,IF(C361&gt;46,46,C361),C361)</f>
        <v>99</v>
      </c>
      <c r="E361" s="28"/>
    </row>
    <row r="362" customFormat="false" ht="13" hidden="false" customHeight="true" outlineLevel="0" collapsed="false">
      <c r="A362" s="17" t="s">
        <v>1895</v>
      </c>
      <c r="B362" s="27" t="n">
        <f aca="false">IF('POSITION - Tableau 1'!B362=8,VLOOKUP(TOT!AN364,'EN - TEMPS DE GLACE DÉF.'!$A$3:$B$69,2),VLOOKUP(TOT!AN364,'EN - TEMPS DE GLACE ATT.'!$A$3:$B$69,2))</f>
        <v>37</v>
      </c>
      <c r="C362" s="27" t="n">
        <f aca="false">IF(TOT!V364&lt;28,IF(B362&gt;53,53,B362),B362)</f>
        <v>37</v>
      </c>
      <c r="D362" s="27" t="n">
        <f aca="false">IF(TOT!V364&lt;20,IF(C362&gt;46,46,C362),C362)</f>
        <v>37</v>
      </c>
      <c r="E362" s="28"/>
    </row>
    <row r="363" customFormat="false" ht="13" hidden="false" customHeight="true" outlineLevel="0" collapsed="false">
      <c r="A363" s="17" t="s">
        <v>1897</v>
      </c>
      <c r="B363" s="27" t="n">
        <f aca="false">IF('POSITION - Tableau 1'!B363=8,VLOOKUP(TOT!AN365,'EN - TEMPS DE GLACE DÉF.'!$A$3:$B$69,2),VLOOKUP(TOT!AN365,'EN - TEMPS DE GLACE ATT.'!$A$3:$B$69,2))</f>
        <v>33</v>
      </c>
      <c r="C363" s="27" t="n">
        <f aca="false">IF(TOT!V365&lt;28,IF(B363&gt;53,53,B363),B363)</f>
        <v>33</v>
      </c>
      <c r="D363" s="27" t="n">
        <f aca="false">IF(TOT!V365&lt;20,IF(C363&gt;46,46,C363),C363)</f>
        <v>33</v>
      </c>
      <c r="E363" s="28"/>
    </row>
    <row r="364" customFormat="false" ht="13" hidden="false" customHeight="true" outlineLevel="0" collapsed="false">
      <c r="A364" s="17" t="s">
        <v>1902</v>
      </c>
      <c r="B364" s="27" t="n">
        <f aca="false">IF('POSITION - Tableau 1'!B364=8,VLOOKUP(TOT!AN366,'EN - TEMPS DE GLACE DÉF.'!$A$3:$B$69,2),VLOOKUP(TOT!AN366,'EN - TEMPS DE GLACE ATT.'!$A$3:$B$69,2))</f>
        <v>46</v>
      </c>
      <c r="C364" s="27" t="n">
        <f aca="false">IF(TOT!V366&lt;28,IF(B364&gt;53,53,B364),B364)</f>
        <v>46</v>
      </c>
      <c r="D364" s="27" t="n">
        <f aca="false">IF(TOT!V366&lt;20,IF(C364&gt;46,46,C364),C364)</f>
        <v>46</v>
      </c>
      <c r="E364" s="28"/>
    </row>
    <row r="365" customFormat="false" ht="13" hidden="false" customHeight="true" outlineLevel="0" collapsed="false">
      <c r="A365" s="17" t="s">
        <v>1907</v>
      </c>
      <c r="B365" s="27" t="n">
        <f aca="false">IF('POSITION - Tableau 1'!B365=8,VLOOKUP(TOT!AN367,'EN - TEMPS DE GLACE DÉF.'!$A$3:$B$69,2),VLOOKUP(TOT!AN367,'EN - TEMPS DE GLACE ATT.'!$A$3:$B$69,2))</f>
        <v>33</v>
      </c>
      <c r="C365" s="27" t="n">
        <f aca="false">IF(TOT!V367&lt;28,IF(B365&gt;53,53,B365),B365)</f>
        <v>33</v>
      </c>
      <c r="D365" s="27" t="n">
        <f aca="false">IF(TOT!V367&lt;20,IF(C365&gt;46,46,C365),C365)</f>
        <v>33</v>
      </c>
      <c r="E365" s="28"/>
    </row>
    <row r="366" customFormat="false" ht="13" hidden="false" customHeight="true" outlineLevel="0" collapsed="false">
      <c r="A366" s="17" t="s">
        <v>1912</v>
      </c>
      <c r="B366" s="27" t="n">
        <f aca="false">IF('POSITION - Tableau 1'!B366=8,VLOOKUP(TOT!AN368,'EN - TEMPS DE GLACE DÉF.'!$A$3:$B$69,2),VLOOKUP(TOT!AN368,'EN - TEMPS DE GLACE ATT.'!$A$3:$B$69,2))</f>
        <v>33</v>
      </c>
      <c r="C366" s="27" t="n">
        <f aca="false">IF(TOT!V368&lt;28,IF(B366&gt;53,53,B366),B366)</f>
        <v>33</v>
      </c>
      <c r="D366" s="27" t="n">
        <f aca="false">IF(TOT!V368&lt;20,IF(C366&gt;46,46,C366),C366)</f>
        <v>33</v>
      </c>
      <c r="E366" s="28"/>
    </row>
    <row r="367" customFormat="false" ht="13" hidden="false" customHeight="true" outlineLevel="0" collapsed="false">
      <c r="A367" s="17" t="s">
        <v>1918</v>
      </c>
      <c r="B367" s="27" t="n">
        <f aca="false">IF('POSITION - Tableau 1'!B367=8,VLOOKUP(TOT!AN369,'EN - TEMPS DE GLACE DÉF.'!$A$3:$B$69,2),VLOOKUP(TOT!AN369,'EN - TEMPS DE GLACE ATT.'!$A$3:$B$69,2))</f>
        <v>33</v>
      </c>
      <c r="C367" s="27" t="n">
        <f aca="false">IF(TOT!V369&lt;28,IF(B367&gt;53,53,B367),B367)</f>
        <v>33</v>
      </c>
      <c r="D367" s="27" t="n">
        <f aca="false">IF(TOT!V369&lt;20,IF(C367&gt;46,46,C367),C367)</f>
        <v>33</v>
      </c>
      <c r="E367" s="28"/>
    </row>
    <row r="368" customFormat="false" ht="13" hidden="false" customHeight="true" outlineLevel="0" collapsed="false">
      <c r="A368" s="17" t="s">
        <v>1923</v>
      </c>
      <c r="B368" s="27" t="n">
        <f aca="false">IF('POSITION - Tableau 1'!B368=8,VLOOKUP(TOT!AN370,'EN - TEMPS DE GLACE DÉF.'!$A$3:$B$69,2),VLOOKUP(TOT!AN370,'EN - TEMPS DE GLACE ATT.'!$A$3:$B$69,2))</f>
        <v>34</v>
      </c>
      <c r="C368" s="27" t="n">
        <f aca="false">IF(TOT!V370&lt;28,IF(B368&gt;53,53,B368),B368)</f>
        <v>34</v>
      </c>
      <c r="D368" s="27" t="n">
        <f aca="false">IF(TOT!V370&lt;20,IF(C368&gt;46,46,C368),C368)</f>
        <v>34</v>
      </c>
      <c r="E368" s="28"/>
    </row>
    <row r="369" customFormat="false" ht="13" hidden="false" customHeight="true" outlineLevel="0" collapsed="false">
      <c r="A369" s="17" t="s">
        <v>1926</v>
      </c>
      <c r="B369" s="27" t="n">
        <f aca="false">IF('POSITION - Tableau 1'!B369=8,VLOOKUP(TOT!AN371,'EN - TEMPS DE GLACE DÉF.'!$A$3:$B$69,2),VLOOKUP(TOT!AN371,'EN - TEMPS DE GLACE ATT.'!$A$3:$B$69,2))</f>
        <v>99</v>
      </c>
      <c r="C369" s="27" t="n">
        <f aca="false">IF(TOT!V371&lt;28,IF(B369&gt;53,53,B369),B369)</f>
        <v>99</v>
      </c>
      <c r="D369" s="27" t="n">
        <f aca="false">IF(TOT!V371&lt;20,IF(C369&gt;46,46,C369),C369)</f>
        <v>99</v>
      </c>
      <c r="E369" s="28"/>
    </row>
    <row r="370" customFormat="false" ht="13" hidden="false" customHeight="true" outlineLevel="0" collapsed="false">
      <c r="A370" s="17" t="s">
        <v>1929</v>
      </c>
      <c r="B370" s="27" t="n">
        <f aca="false">IF('POSITION - Tableau 1'!B370=8,VLOOKUP(TOT!AN372,'EN - TEMPS DE GLACE DÉF.'!$A$3:$B$69,2),VLOOKUP(TOT!AN372,'EN - TEMPS DE GLACE ATT.'!$A$3:$B$69,2))</f>
        <v>33</v>
      </c>
      <c r="C370" s="27" t="n">
        <f aca="false">IF(TOT!V372&lt;28,IF(B370&gt;53,53,B370),B370)</f>
        <v>33</v>
      </c>
      <c r="D370" s="27" t="n">
        <f aca="false">IF(TOT!V372&lt;20,IF(C370&gt;46,46,C370),C370)</f>
        <v>33</v>
      </c>
      <c r="E370" s="28"/>
    </row>
    <row r="371" customFormat="false" ht="13" hidden="false" customHeight="true" outlineLevel="0" collapsed="false">
      <c r="A371" s="17" t="s">
        <v>1933</v>
      </c>
      <c r="B371" s="27" t="n">
        <f aca="false">IF('POSITION - Tableau 1'!B371=8,VLOOKUP(TOT!AN373,'EN - TEMPS DE GLACE DÉF.'!$A$3:$B$69,2),VLOOKUP(TOT!AN373,'EN - TEMPS DE GLACE ATT.'!$A$3:$B$69,2))</f>
        <v>33</v>
      </c>
      <c r="C371" s="27" t="n">
        <f aca="false">IF(TOT!V373&lt;28,IF(B371&gt;53,53,B371),B371)</f>
        <v>33</v>
      </c>
      <c r="D371" s="27" t="n">
        <f aca="false">IF(TOT!V373&lt;20,IF(C371&gt;46,46,C371),C371)</f>
        <v>33</v>
      </c>
      <c r="E371" s="28"/>
    </row>
    <row r="372" customFormat="false" ht="13" hidden="false" customHeight="true" outlineLevel="0" collapsed="false">
      <c r="A372" s="17" t="s">
        <v>1939</v>
      </c>
      <c r="B372" s="27" t="n">
        <f aca="false">IF('POSITION - Tableau 1'!B372=8,VLOOKUP(TOT!AN374,'EN - TEMPS DE GLACE DÉF.'!$A$3:$B$69,2),VLOOKUP(TOT!AN374,'EN - TEMPS DE GLACE ATT.'!$A$3:$B$69,2))</f>
        <v>65</v>
      </c>
      <c r="C372" s="27" t="n">
        <f aca="false">IF(TOT!V374&lt;28,IF(B372&gt;53,53,B372),B372)</f>
        <v>65</v>
      </c>
      <c r="D372" s="27" t="n">
        <f aca="false">IF(TOT!V374&lt;20,IF(C372&gt;46,46,C372),C372)</f>
        <v>65</v>
      </c>
      <c r="E372" s="28"/>
    </row>
    <row r="373" customFormat="false" ht="13" hidden="false" customHeight="true" outlineLevel="0" collapsed="false">
      <c r="A373" s="17" t="s">
        <v>1943</v>
      </c>
      <c r="B373" s="27" t="n">
        <f aca="false">IF('POSITION - Tableau 1'!B373=8,VLOOKUP(TOT!AN375,'EN - TEMPS DE GLACE DÉF.'!$A$3:$B$69,2),VLOOKUP(TOT!AN375,'EN - TEMPS DE GLACE ATT.'!$A$3:$B$69,2))</f>
        <v>33</v>
      </c>
      <c r="C373" s="27" t="n">
        <f aca="false">IF(TOT!V375&lt;28,IF(B373&gt;53,53,B373),B373)</f>
        <v>33</v>
      </c>
      <c r="D373" s="27" t="n">
        <f aca="false">IF(TOT!V375&lt;20,IF(C373&gt;46,46,C373),C373)</f>
        <v>33</v>
      </c>
      <c r="E373" s="28"/>
    </row>
    <row r="374" customFormat="false" ht="13" hidden="false" customHeight="true" outlineLevel="0" collapsed="false">
      <c r="A374" s="17" t="s">
        <v>1947</v>
      </c>
      <c r="B374" s="27" t="n">
        <f aca="false">IF('POSITION - Tableau 1'!B374=8,VLOOKUP(TOT!AN376,'EN - TEMPS DE GLACE DÉF.'!$A$3:$B$69,2),VLOOKUP(TOT!AN376,'EN - TEMPS DE GLACE ATT.'!$A$3:$B$69,2))</f>
        <v>44</v>
      </c>
      <c r="C374" s="27" t="n">
        <f aca="false">IF(TOT!V376&lt;28,IF(B374&gt;53,53,B374),B374)</f>
        <v>44</v>
      </c>
      <c r="D374" s="27" t="n">
        <f aca="false">IF(TOT!V376&lt;20,IF(C374&gt;46,46,C374),C374)</f>
        <v>44</v>
      </c>
      <c r="E374" s="28"/>
    </row>
    <row r="375" customFormat="false" ht="13" hidden="false" customHeight="true" outlineLevel="0" collapsed="false">
      <c r="A375" s="17" t="s">
        <v>1951</v>
      </c>
      <c r="B375" s="27" t="n">
        <f aca="false">IF('POSITION - Tableau 1'!B375=8,VLOOKUP(TOT!AN377,'EN - TEMPS DE GLACE DÉF.'!$A$3:$B$69,2),VLOOKUP(TOT!AN377,'EN - TEMPS DE GLACE ATT.'!$A$3:$B$69,2))</f>
        <v>49</v>
      </c>
      <c r="C375" s="27" t="n">
        <f aca="false">IF(TOT!V377&lt;28,IF(B375&gt;53,53,B375),B375)</f>
        <v>49</v>
      </c>
      <c r="D375" s="27" t="n">
        <f aca="false">IF(TOT!V377&lt;20,IF(C375&gt;46,46,C375),C375)</f>
        <v>49</v>
      </c>
      <c r="E375" s="28"/>
    </row>
    <row r="376" customFormat="false" ht="13" hidden="false" customHeight="true" outlineLevel="0" collapsed="false">
      <c r="A376" s="17" t="s">
        <v>1954</v>
      </c>
      <c r="B376" s="27" t="n">
        <f aca="false">IF('POSITION - Tableau 1'!B376=8,VLOOKUP(TOT!AN378,'EN - TEMPS DE GLACE DÉF.'!$A$3:$B$69,2),VLOOKUP(TOT!AN378,'EN - TEMPS DE GLACE ATT.'!$A$3:$B$69,2))</f>
        <v>33</v>
      </c>
      <c r="C376" s="27" t="n">
        <f aca="false">IF(TOT!V378&lt;28,IF(B376&gt;53,53,B376),B376)</f>
        <v>33</v>
      </c>
      <c r="D376" s="27" t="n">
        <f aca="false">IF(TOT!V378&lt;20,IF(C376&gt;46,46,C376),C376)</f>
        <v>33</v>
      </c>
      <c r="E376" s="28"/>
    </row>
    <row r="377" customFormat="false" ht="13" hidden="false" customHeight="true" outlineLevel="0" collapsed="false">
      <c r="A377" s="17" t="s">
        <v>1958</v>
      </c>
      <c r="B377" s="27" t="n">
        <f aca="false">IF('POSITION - Tableau 1'!B377=8,VLOOKUP(TOT!AN379,'EN - TEMPS DE GLACE DÉF.'!$A$3:$B$69,2),VLOOKUP(TOT!AN379,'EN - TEMPS DE GLACE ATT.'!$A$3:$B$69,2))</f>
        <v>69</v>
      </c>
      <c r="C377" s="27" t="n">
        <f aca="false">IF(TOT!V379&lt;28,IF(B377&gt;53,53,B377),B377)</f>
        <v>69</v>
      </c>
      <c r="D377" s="27" t="n">
        <f aca="false">IF(TOT!V379&lt;20,IF(C377&gt;46,46,C377),C377)</f>
        <v>69</v>
      </c>
      <c r="E377" s="28"/>
    </row>
    <row r="378" customFormat="false" ht="13" hidden="false" customHeight="true" outlineLevel="0" collapsed="false">
      <c r="A378" s="17" t="s">
        <v>1961</v>
      </c>
      <c r="B378" s="27" t="n">
        <f aca="false">IF('POSITION - Tableau 1'!B378=8,VLOOKUP(TOT!AN380,'EN - TEMPS DE GLACE DÉF.'!$A$3:$B$69,2),VLOOKUP(TOT!AN380,'EN - TEMPS DE GLACE ATT.'!$A$3:$B$69,2))</f>
        <v>33</v>
      </c>
      <c r="C378" s="27" t="n">
        <f aca="false">IF(TOT!V380&lt;28,IF(B378&gt;53,53,B378),B378)</f>
        <v>33</v>
      </c>
      <c r="D378" s="27" t="n">
        <f aca="false">IF(TOT!V380&lt;20,IF(C378&gt;46,46,C378),C378)</f>
        <v>33</v>
      </c>
      <c r="E378" s="28"/>
    </row>
    <row r="379" customFormat="false" ht="13" hidden="false" customHeight="true" outlineLevel="0" collapsed="false">
      <c r="A379" s="17" t="s">
        <v>1965</v>
      </c>
      <c r="B379" s="27" t="n">
        <f aca="false">IF('POSITION - Tableau 1'!B379=8,VLOOKUP(TOT!AN381,'EN - TEMPS DE GLACE DÉF.'!$A$3:$B$69,2),VLOOKUP(TOT!AN381,'EN - TEMPS DE GLACE ATT.'!$A$3:$B$69,2))</f>
        <v>55</v>
      </c>
      <c r="C379" s="27" t="n">
        <f aca="false">IF(TOT!V381&lt;28,IF(B379&gt;53,53,B379),B379)</f>
        <v>55</v>
      </c>
      <c r="D379" s="27" t="n">
        <f aca="false">IF(TOT!V381&lt;20,IF(C379&gt;46,46,C379),C379)</f>
        <v>55</v>
      </c>
      <c r="E379" s="28"/>
    </row>
    <row r="380" customFormat="false" ht="13" hidden="false" customHeight="true" outlineLevel="0" collapsed="false">
      <c r="A380" s="17" t="s">
        <v>1970</v>
      </c>
      <c r="B380" s="27" t="n">
        <f aca="false">IF('POSITION - Tableau 1'!B380=8,VLOOKUP(TOT!AN382,'EN - TEMPS DE GLACE DÉF.'!$A$3:$B$69,2),VLOOKUP(TOT!AN382,'EN - TEMPS DE GLACE ATT.'!$A$3:$B$69,2))</f>
        <v>33</v>
      </c>
      <c r="C380" s="27" t="n">
        <f aca="false">IF(TOT!V382&lt;28,IF(B380&gt;53,53,B380),B380)</f>
        <v>33</v>
      </c>
      <c r="D380" s="27" t="n">
        <f aca="false">IF(TOT!V382&lt;20,IF(C380&gt;46,46,C380),C380)</f>
        <v>33</v>
      </c>
      <c r="E380" s="28"/>
    </row>
    <row r="381" customFormat="false" ht="13" hidden="false" customHeight="true" outlineLevel="0" collapsed="false">
      <c r="A381" s="17" t="s">
        <v>1975</v>
      </c>
      <c r="B381" s="27" t="n">
        <f aca="false">IF('POSITION - Tableau 1'!B381=8,VLOOKUP(TOT!AN383,'EN - TEMPS DE GLACE DÉF.'!$A$3:$B$69,2),VLOOKUP(TOT!AN383,'EN - TEMPS DE GLACE ATT.'!$A$3:$B$69,2))</f>
        <v>33</v>
      </c>
      <c r="C381" s="27" t="n">
        <f aca="false">IF(TOT!V383&lt;28,IF(B381&gt;53,53,B381),B381)</f>
        <v>33</v>
      </c>
      <c r="D381" s="27" t="n">
        <f aca="false">IF(TOT!V383&lt;20,IF(C381&gt;46,46,C381),C381)</f>
        <v>33</v>
      </c>
      <c r="E381" s="28"/>
    </row>
    <row r="382" customFormat="false" ht="13" hidden="false" customHeight="true" outlineLevel="0" collapsed="false">
      <c r="A382" s="17" t="s">
        <v>1978</v>
      </c>
      <c r="B382" s="27" t="n">
        <f aca="false">IF('POSITION - Tableau 1'!B382=8,VLOOKUP(TOT!AN384,'EN - TEMPS DE GLACE DÉF.'!$A$3:$B$69,2),VLOOKUP(TOT!AN384,'EN - TEMPS DE GLACE ATT.'!$A$3:$B$69,2))</f>
        <v>69</v>
      </c>
      <c r="C382" s="27" t="n">
        <f aca="false">IF(TOT!V384&lt;28,IF(B382&gt;53,53,B382),B382)</f>
        <v>69</v>
      </c>
      <c r="D382" s="27" t="n">
        <f aca="false">IF(TOT!V384&lt;20,IF(C382&gt;46,46,C382),C382)</f>
        <v>69</v>
      </c>
      <c r="E382" s="28"/>
    </row>
    <row r="383" customFormat="false" ht="13" hidden="false" customHeight="true" outlineLevel="0" collapsed="false">
      <c r="A383" s="17" t="s">
        <v>1982</v>
      </c>
      <c r="B383" s="27" t="n">
        <f aca="false">IF('POSITION - Tableau 1'!B383=8,VLOOKUP(TOT!AN385,'EN - TEMPS DE GLACE DÉF.'!$A$3:$B$69,2),VLOOKUP(TOT!AN385,'EN - TEMPS DE GLACE ATT.'!$A$3:$B$69,2))</f>
        <v>33</v>
      </c>
      <c r="C383" s="27" t="n">
        <f aca="false">IF(TOT!V385&lt;28,IF(B383&gt;53,53,B383),B383)</f>
        <v>33</v>
      </c>
      <c r="D383" s="27" t="n">
        <f aca="false">IF(TOT!V385&lt;20,IF(C383&gt;46,46,C383),C383)</f>
        <v>33</v>
      </c>
      <c r="E383" s="28"/>
    </row>
    <row r="384" customFormat="false" ht="13" hidden="false" customHeight="true" outlineLevel="0" collapsed="false">
      <c r="A384" s="17" t="s">
        <v>1986</v>
      </c>
      <c r="B384" s="27" t="n">
        <f aca="false">IF('POSITION - Tableau 1'!B384=8,VLOOKUP(TOT!AN386,'EN - TEMPS DE GLACE DÉF.'!$A$3:$B$69,2),VLOOKUP(TOT!AN386,'EN - TEMPS DE GLACE ATT.'!$A$3:$B$69,2))</f>
        <v>79</v>
      </c>
      <c r="C384" s="27" t="n">
        <f aca="false">IF(TOT!V386&lt;28,IF(B384&gt;53,53,B384),B384)</f>
        <v>53</v>
      </c>
      <c r="D384" s="27" t="n">
        <f aca="false">IF(TOT!V386&lt;20,IF(C384&gt;46,46,C384),C384)</f>
        <v>53</v>
      </c>
      <c r="E384" s="28"/>
    </row>
    <row r="385" customFormat="false" ht="13" hidden="false" customHeight="true" outlineLevel="0" collapsed="false">
      <c r="A385" s="17" t="s">
        <v>1989</v>
      </c>
      <c r="B385" s="27" t="n">
        <f aca="false">IF('POSITION - Tableau 1'!B385=8,VLOOKUP(TOT!AN387,'EN - TEMPS DE GLACE DÉF.'!$A$3:$B$69,2),VLOOKUP(TOT!AN387,'EN - TEMPS DE GLACE ATT.'!$A$3:$B$69,2))</f>
        <v>88</v>
      </c>
      <c r="C385" s="27" t="n">
        <f aca="false">IF(TOT!V387&lt;28,IF(B385&gt;53,53,B385),B385)</f>
        <v>88</v>
      </c>
      <c r="D385" s="27" t="n">
        <f aca="false">IF(TOT!V387&lt;20,IF(C385&gt;46,46,C385),C385)</f>
        <v>88</v>
      </c>
      <c r="E385" s="28"/>
    </row>
    <row r="386" customFormat="false" ht="13" hidden="false" customHeight="true" outlineLevel="0" collapsed="false">
      <c r="A386" s="17" t="s">
        <v>1992</v>
      </c>
      <c r="B386" s="27" t="n">
        <f aca="false">IF('POSITION - Tableau 1'!B386=8,VLOOKUP(TOT!AN388,'EN - TEMPS DE GLACE DÉF.'!$A$3:$B$69,2),VLOOKUP(TOT!AN388,'EN - TEMPS DE GLACE ATT.'!$A$3:$B$69,2))</f>
        <v>69</v>
      </c>
      <c r="C386" s="27" t="n">
        <f aca="false">IF(TOT!V388&lt;28,IF(B386&gt;53,53,B386),B386)</f>
        <v>69</v>
      </c>
      <c r="D386" s="27" t="n">
        <f aca="false">IF(TOT!V388&lt;20,IF(C386&gt;46,46,C386),C386)</f>
        <v>69</v>
      </c>
      <c r="E386" s="28"/>
    </row>
    <row r="387" customFormat="false" ht="13" hidden="false" customHeight="true" outlineLevel="0" collapsed="false">
      <c r="A387" s="17" t="s">
        <v>1995</v>
      </c>
      <c r="B387" s="27" t="n">
        <f aca="false">IF('POSITION - Tableau 1'!B387=8,VLOOKUP(TOT!AN389,'EN - TEMPS DE GLACE DÉF.'!$A$3:$B$69,2),VLOOKUP(TOT!AN389,'EN - TEMPS DE GLACE ATT.'!$A$3:$B$69,2))</f>
        <v>54</v>
      </c>
      <c r="C387" s="27" t="n">
        <f aca="false">IF(TOT!V389&lt;28,IF(B387&gt;53,53,B387),B387)</f>
        <v>54</v>
      </c>
      <c r="D387" s="27" t="n">
        <f aca="false">IF(TOT!V389&lt;20,IF(C387&gt;46,46,C387),C387)</f>
        <v>54</v>
      </c>
      <c r="E387" s="28"/>
    </row>
    <row r="388" customFormat="false" ht="13" hidden="false" customHeight="true" outlineLevel="0" collapsed="false">
      <c r="A388" s="17" t="s">
        <v>2000</v>
      </c>
      <c r="B388" s="27" t="n">
        <f aca="false">IF('POSITION - Tableau 1'!B388=8,VLOOKUP(TOT!AN390,'EN - TEMPS DE GLACE DÉF.'!$A$3:$B$69,2),VLOOKUP(TOT!AN390,'EN - TEMPS DE GLACE ATT.'!$A$3:$B$69,2))</f>
        <v>49</v>
      </c>
      <c r="C388" s="27" t="n">
        <f aca="false">IF(TOT!V390&lt;28,IF(B388&gt;53,53,B388),B388)</f>
        <v>49</v>
      </c>
      <c r="D388" s="27" t="n">
        <f aca="false">IF(TOT!V390&lt;20,IF(C388&gt;46,46,C388),C388)</f>
        <v>49</v>
      </c>
      <c r="E388" s="28"/>
    </row>
    <row r="389" customFormat="false" ht="13" hidden="false" customHeight="true" outlineLevel="0" collapsed="false">
      <c r="A389" s="17" t="s">
        <v>2004</v>
      </c>
      <c r="B389" s="27" t="n">
        <f aca="false">IF('POSITION - Tableau 1'!B389=8,VLOOKUP(TOT!AN391,'EN - TEMPS DE GLACE DÉF.'!$A$3:$B$69,2),VLOOKUP(TOT!AN391,'EN - TEMPS DE GLACE ATT.'!$A$3:$B$69,2))</f>
        <v>36</v>
      </c>
      <c r="C389" s="27" t="n">
        <f aca="false">IF(TOT!V391&lt;28,IF(B389&gt;53,53,B389),B389)</f>
        <v>36</v>
      </c>
      <c r="D389" s="27" t="n">
        <f aca="false">IF(TOT!V391&lt;20,IF(C389&gt;46,46,C389),C389)</f>
        <v>36</v>
      </c>
      <c r="E389" s="28"/>
    </row>
    <row r="390" customFormat="false" ht="13" hidden="false" customHeight="true" outlineLevel="0" collapsed="false">
      <c r="A390" s="17" t="s">
        <v>2009</v>
      </c>
      <c r="B390" s="27" t="n">
        <f aca="false">IF('POSITION - Tableau 1'!B390=8,VLOOKUP(TOT!AN392,'EN - TEMPS DE GLACE DÉF.'!$A$3:$B$69,2),VLOOKUP(TOT!AN392,'EN - TEMPS DE GLACE ATT.'!$A$3:$B$69,2))</f>
        <v>33</v>
      </c>
      <c r="C390" s="27" t="n">
        <f aca="false">IF(TOT!V392&lt;28,IF(B390&gt;53,53,B390),B390)</f>
        <v>33</v>
      </c>
      <c r="D390" s="27" t="n">
        <f aca="false">IF(TOT!V392&lt;20,IF(C390&gt;46,46,C390),C390)</f>
        <v>33</v>
      </c>
      <c r="E390" s="28"/>
    </row>
    <row r="391" customFormat="false" ht="13" hidden="false" customHeight="true" outlineLevel="0" collapsed="false">
      <c r="A391" s="17" t="s">
        <v>2013</v>
      </c>
      <c r="B391" s="27" t="n">
        <f aca="false">IF('POSITION - Tableau 1'!B391=8,VLOOKUP(TOT!AN393,'EN - TEMPS DE GLACE DÉF.'!$A$3:$B$69,2),VLOOKUP(TOT!AN393,'EN - TEMPS DE GLACE ATT.'!$A$3:$B$69,2))</f>
        <v>33</v>
      </c>
      <c r="C391" s="27" t="n">
        <f aca="false">IF(TOT!V393&lt;28,IF(B391&gt;53,53,B391),B391)</f>
        <v>33</v>
      </c>
      <c r="D391" s="27" t="n">
        <f aca="false">IF(TOT!V393&lt;20,IF(C391&gt;46,46,C391),C391)</f>
        <v>33</v>
      </c>
      <c r="E391" s="28"/>
    </row>
    <row r="392" customFormat="false" ht="13" hidden="false" customHeight="true" outlineLevel="0" collapsed="false">
      <c r="A392" s="17" t="s">
        <v>2017</v>
      </c>
      <c r="B392" s="27" t="n">
        <f aca="false">IF('POSITION - Tableau 1'!B392=8,VLOOKUP(TOT!AN394,'EN - TEMPS DE GLACE DÉF.'!$A$3:$B$69,2),VLOOKUP(TOT!AN394,'EN - TEMPS DE GLACE ATT.'!$A$3:$B$69,2))</f>
        <v>45</v>
      </c>
      <c r="C392" s="27" t="n">
        <f aca="false">IF(TOT!V394&lt;28,IF(B392&gt;53,53,B392),B392)</f>
        <v>45</v>
      </c>
      <c r="D392" s="27" t="n">
        <f aca="false">IF(TOT!V394&lt;20,IF(C392&gt;46,46,C392),C392)</f>
        <v>45</v>
      </c>
      <c r="E392" s="28"/>
    </row>
    <row r="393" customFormat="false" ht="13" hidden="false" customHeight="true" outlineLevel="0" collapsed="false">
      <c r="A393" s="17" t="s">
        <v>2020</v>
      </c>
      <c r="B393" s="27" t="n">
        <f aca="false">IF('POSITION - Tableau 1'!B393=8,VLOOKUP(TOT!AN395,'EN - TEMPS DE GLACE DÉF.'!$A$3:$B$69,2),VLOOKUP(TOT!AN395,'EN - TEMPS DE GLACE ATT.'!$A$3:$B$69,2))</f>
        <v>33</v>
      </c>
      <c r="C393" s="27" t="n">
        <f aca="false">IF(TOT!V395&lt;28,IF(B393&gt;53,53,B393),B393)</f>
        <v>33</v>
      </c>
      <c r="D393" s="27" t="n">
        <f aca="false">IF(TOT!V395&lt;20,IF(C393&gt;46,46,C393),C393)</f>
        <v>33</v>
      </c>
      <c r="E393" s="28"/>
    </row>
    <row r="394" customFormat="false" ht="13" hidden="false" customHeight="true" outlineLevel="0" collapsed="false">
      <c r="A394" s="17" t="s">
        <v>2026</v>
      </c>
      <c r="B394" s="27" t="n">
        <f aca="false">IF('POSITION - Tableau 1'!B394=8,VLOOKUP(TOT!AN396,'EN - TEMPS DE GLACE DÉF.'!$A$3:$B$69,2),VLOOKUP(TOT!AN396,'EN - TEMPS DE GLACE ATT.'!$A$3:$B$69,2))</f>
        <v>33</v>
      </c>
      <c r="C394" s="27" t="n">
        <f aca="false">IF(TOT!V396&lt;28,IF(B394&gt;53,53,B394),B394)</f>
        <v>33</v>
      </c>
      <c r="D394" s="27" t="n">
        <f aca="false">IF(TOT!V396&lt;20,IF(C394&gt;46,46,C394),C394)</f>
        <v>33</v>
      </c>
      <c r="E394" s="28"/>
    </row>
    <row r="395" customFormat="false" ht="13" hidden="false" customHeight="true" outlineLevel="0" collapsed="false">
      <c r="A395" s="17" t="s">
        <v>2029</v>
      </c>
      <c r="B395" s="27" t="n">
        <f aca="false">IF('POSITION - Tableau 1'!B395=8,VLOOKUP(TOT!AN397,'EN - TEMPS DE GLACE DÉF.'!$A$3:$B$69,2),VLOOKUP(TOT!AN397,'EN - TEMPS DE GLACE ATT.'!$A$3:$B$69,2))</f>
        <v>33</v>
      </c>
      <c r="C395" s="27" t="n">
        <f aca="false">IF(TOT!V397&lt;28,IF(B395&gt;53,53,B395),B395)</f>
        <v>33</v>
      </c>
      <c r="D395" s="27" t="n">
        <f aca="false">IF(TOT!V397&lt;20,IF(C395&gt;46,46,C395),C395)</f>
        <v>33</v>
      </c>
      <c r="E395" s="28"/>
    </row>
    <row r="396" customFormat="false" ht="13" hidden="false" customHeight="true" outlineLevel="0" collapsed="false">
      <c r="A396" s="17" t="s">
        <v>2034</v>
      </c>
      <c r="B396" s="27" t="n">
        <f aca="false">IF('POSITION - Tableau 1'!B396=8,VLOOKUP(TOT!AN398,'EN - TEMPS DE GLACE DÉF.'!$A$3:$B$69,2),VLOOKUP(TOT!AN398,'EN - TEMPS DE GLACE ATT.'!$A$3:$B$69,2))</f>
        <v>94</v>
      </c>
      <c r="C396" s="27" t="n">
        <f aca="false">IF(TOT!V398&lt;28,IF(B396&gt;53,53,B396),B396)</f>
        <v>94</v>
      </c>
      <c r="D396" s="27" t="n">
        <f aca="false">IF(TOT!V398&lt;20,IF(C396&gt;46,46,C396),C396)</f>
        <v>94</v>
      </c>
      <c r="E396" s="28"/>
    </row>
    <row r="397" customFormat="false" ht="13" hidden="false" customHeight="true" outlineLevel="0" collapsed="false">
      <c r="A397" s="17" t="s">
        <v>2037</v>
      </c>
      <c r="B397" s="27" t="n">
        <f aca="false">IF('POSITION - Tableau 1'!B397=8,VLOOKUP(TOT!AN399,'EN - TEMPS DE GLACE DÉF.'!$A$3:$B$69,2),VLOOKUP(TOT!AN399,'EN - TEMPS DE GLACE ATT.'!$A$3:$B$69,2))</f>
        <v>85</v>
      </c>
      <c r="C397" s="27" t="n">
        <f aca="false">IF(TOT!V399&lt;28,IF(B397&gt;53,53,B397),B397)</f>
        <v>85</v>
      </c>
      <c r="D397" s="27" t="n">
        <f aca="false">IF(TOT!V399&lt;20,IF(C397&gt;46,46,C397),C397)</f>
        <v>85</v>
      </c>
      <c r="E397" s="28"/>
    </row>
    <row r="398" customFormat="false" ht="13" hidden="false" customHeight="true" outlineLevel="0" collapsed="false">
      <c r="A398" s="17" t="s">
        <v>2040</v>
      </c>
      <c r="B398" s="27" t="n">
        <f aca="false">IF('POSITION - Tableau 1'!B398=8,VLOOKUP(TOT!AN400,'EN - TEMPS DE GLACE DÉF.'!$A$3:$B$69,2),VLOOKUP(TOT!AN400,'EN - TEMPS DE GLACE ATT.'!$A$3:$B$69,2))</f>
        <v>33</v>
      </c>
      <c r="C398" s="27" t="n">
        <f aca="false">IF(TOT!V400&lt;28,IF(B398&gt;53,53,B398),B398)</f>
        <v>33</v>
      </c>
      <c r="D398" s="27" t="n">
        <f aca="false">IF(TOT!V400&lt;20,IF(C398&gt;46,46,C398),C398)</f>
        <v>33</v>
      </c>
      <c r="E398" s="28"/>
    </row>
    <row r="399" customFormat="false" ht="13" hidden="false" customHeight="true" outlineLevel="0" collapsed="false">
      <c r="A399" s="17" t="s">
        <v>2044</v>
      </c>
      <c r="B399" s="27" t="n">
        <f aca="false">IF('POSITION - Tableau 1'!B399=8,VLOOKUP(TOT!AN401,'EN - TEMPS DE GLACE DÉF.'!$A$3:$B$69,2),VLOOKUP(TOT!AN401,'EN - TEMPS DE GLACE ATT.'!$A$3:$B$69,2))</f>
        <v>61</v>
      </c>
      <c r="C399" s="27" t="n">
        <f aca="false">IF(TOT!V401&lt;28,IF(B399&gt;53,53,B399),B399)</f>
        <v>61</v>
      </c>
      <c r="D399" s="27" t="n">
        <f aca="false">IF(TOT!V401&lt;20,IF(C399&gt;46,46,C399),C399)</f>
        <v>61</v>
      </c>
      <c r="E399" s="28"/>
    </row>
    <row r="400" customFormat="false" ht="13" hidden="false" customHeight="true" outlineLevel="0" collapsed="false">
      <c r="A400" s="17" t="s">
        <v>2048</v>
      </c>
      <c r="B400" s="27" t="n">
        <f aca="false">IF('POSITION - Tableau 1'!B400=8,VLOOKUP(TOT!AN402,'EN - TEMPS DE GLACE DÉF.'!$A$3:$B$69,2),VLOOKUP(TOT!AN402,'EN - TEMPS DE GLACE ATT.'!$A$3:$B$69,2))</f>
        <v>33</v>
      </c>
      <c r="C400" s="27" t="n">
        <f aca="false">IF(TOT!V402&lt;28,IF(B400&gt;53,53,B400),B400)</f>
        <v>33</v>
      </c>
      <c r="D400" s="27" t="n">
        <f aca="false">IF(TOT!V402&lt;20,IF(C400&gt;46,46,C400),C400)</f>
        <v>33</v>
      </c>
      <c r="E400" s="28"/>
    </row>
    <row r="401" customFormat="false" ht="13" hidden="false" customHeight="true" outlineLevel="0" collapsed="false">
      <c r="A401" s="17" t="s">
        <v>2051</v>
      </c>
      <c r="B401" s="27" t="n">
        <f aca="false">IF('POSITION - Tableau 1'!B401=8,VLOOKUP(TOT!AN403,'EN - TEMPS DE GLACE DÉF.'!$A$3:$B$69,2),VLOOKUP(TOT!AN403,'EN - TEMPS DE GLACE ATT.'!$A$3:$B$69,2))</f>
        <v>33</v>
      </c>
      <c r="C401" s="27" t="n">
        <f aca="false">IF(TOT!V403&lt;28,IF(B401&gt;53,53,B401),B401)</f>
        <v>33</v>
      </c>
      <c r="D401" s="27" t="n">
        <f aca="false">IF(TOT!V403&lt;20,IF(C401&gt;46,46,C401),C401)</f>
        <v>33</v>
      </c>
      <c r="E401" s="28"/>
    </row>
    <row r="402" customFormat="false" ht="13" hidden="false" customHeight="true" outlineLevel="0" collapsed="false">
      <c r="A402" s="17" t="s">
        <v>2054</v>
      </c>
      <c r="B402" s="27" t="n">
        <f aca="false">IF('POSITION - Tableau 1'!B402=8,VLOOKUP(TOT!AN404,'EN - TEMPS DE GLACE DÉF.'!$A$3:$B$69,2),VLOOKUP(TOT!AN404,'EN - TEMPS DE GLACE ATT.'!$A$3:$B$69,2))</f>
        <v>33</v>
      </c>
      <c r="C402" s="27" t="n">
        <f aca="false">IF(TOT!V404&lt;28,IF(B402&gt;53,53,B402),B402)</f>
        <v>33</v>
      </c>
      <c r="D402" s="27" t="n">
        <f aca="false">IF(TOT!V404&lt;20,IF(C402&gt;46,46,C402),C402)</f>
        <v>33</v>
      </c>
      <c r="E402" s="28"/>
    </row>
    <row r="403" customFormat="false" ht="13" hidden="false" customHeight="true" outlineLevel="0" collapsed="false">
      <c r="A403" s="17" t="s">
        <v>2058</v>
      </c>
      <c r="B403" s="27" t="n">
        <f aca="false">IF('POSITION - Tableau 1'!B403=8,VLOOKUP(TOT!AN405,'EN - TEMPS DE GLACE DÉF.'!$A$3:$B$69,2),VLOOKUP(TOT!AN405,'EN - TEMPS DE GLACE ATT.'!$A$3:$B$69,2))</f>
        <v>41</v>
      </c>
      <c r="C403" s="27" t="n">
        <f aca="false">IF(TOT!V405&lt;28,IF(B403&gt;53,53,B403),B403)</f>
        <v>41</v>
      </c>
      <c r="D403" s="27" t="n">
        <f aca="false">IF(TOT!V405&lt;20,IF(C403&gt;46,46,C403),C403)</f>
        <v>41</v>
      </c>
      <c r="E403" s="28"/>
    </row>
    <row r="404" customFormat="false" ht="13" hidden="false" customHeight="true" outlineLevel="0" collapsed="false">
      <c r="A404" s="17" t="s">
        <v>2062</v>
      </c>
      <c r="B404" s="27" t="n">
        <f aca="false">IF('POSITION - Tableau 1'!B404=8,VLOOKUP(TOT!AN406,'EN - TEMPS DE GLACE DÉF.'!$A$3:$B$69,2),VLOOKUP(TOT!AN406,'EN - TEMPS DE GLACE ATT.'!$A$3:$B$69,2))</f>
        <v>99</v>
      </c>
      <c r="C404" s="27" t="n">
        <f aca="false">IF(TOT!V406&lt;28,IF(B404&gt;53,53,B404),B404)</f>
        <v>99</v>
      </c>
      <c r="D404" s="27" t="n">
        <f aca="false">IF(TOT!V406&lt;20,IF(C404&gt;46,46,C404),C404)</f>
        <v>99</v>
      </c>
      <c r="E404" s="28"/>
    </row>
    <row r="405" customFormat="false" ht="13" hidden="false" customHeight="true" outlineLevel="0" collapsed="false">
      <c r="A405" s="17" t="s">
        <v>2066</v>
      </c>
      <c r="B405" s="27" t="n">
        <f aca="false">IF('POSITION - Tableau 1'!B405=8,VLOOKUP(TOT!AN407,'EN - TEMPS DE GLACE DÉF.'!$A$3:$B$69,2),VLOOKUP(TOT!AN407,'EN - TEMPS DE GLACE ATT.'!$A$3:$B$69,2))</f>
        <v>33</v>
      </c>
      <c r="C405" s="27" t="n">
        <f aca="false">IF(TOT!V407&lt;28,IF(B405&gt;53,53,B405),B405)</f>
        <v>33</v>
      </c>
      <c r="D405" s="27" t="n">
        <f aca="false">IF(TOT!V407&lt;20,IF(C405&gt;46,46,C405),C405)</f>
        <v>33</v>
      </c>
      <c r="E405" s="28"/>
    </row>
    <row r="406" customFormat="false" ht="13" hidden="false" customHeight="true" outlineLevel="0" collapsed="false">
      <c r="A406" s="17" t="s">
        <v>2069</v>
      </c>
      <c r="B406" s="27" t="n">
        <f aca="false">IF('POSITION - Tableau 1'!B406=8,VLOOKUP(TOT!AN408,'EN - TEMPS DE GLACE DÉF.'!$A$3:$B$69,2),VLOOKUP(TOT!AN408,'EN - TEMPS DE GLACE ATT.'!$A$3:$B$69,2))</f>
        <v>33</v>
      </c>
      <c r="C406" s="27" t="n">
        <f aca="false">IF(TOT!V408&lt;28,IF(B406&gt;53,53,B406),B406)</f>
        <v>33</v>
      </c>
      <c r="D406" s="27" t="n">
        <f aca="false">IF(TOT!V408&lt;20,IF(C406&gt;46,46,C406),C406)</f>
        <v>33</v>
      </c>
      <c r="E406" s="28"/>
    </row>
    <row r="407" customFormat="false" ht="13" hidden="false" customHeight="true" outlineLevel="0" collapsed="false">
      <c r="A407" s="17" t="s">
        <v>2072</v>
      </c>
      <c r="B407" s="27" t="n">
        <f aca="false">IF('POSITION - Tableau 1'!B407=8,VLOOKUP(TOT!AN409,'EN - TEMPS DE GLACE DÉF.'!$A$3:$B$69,2),VLOOKUP(TOT!AN409,'EN - TEMPS DE GLACE ATT.'!$A$3:$B$69,2))</f>
        <v>94</v>
      </c>
      <c r="C407" s="27" t="n">
        <f aca="false">IF(TOT!V409&lt;28,IF(B407&gt;53,53,B407),B407)</f>
        <v>94</v>
      </c>
      <c r="D407" s="27" t="n">
        <f aca="false">IF(TOT!V409&lt;20,IF(C407&gt;46,46,C407),C407)</f>
        <v>94</v>
      </c>
      <c r="E407" s="28"/>
    </row>
    <row r="408" customFormat="false" ht="13" hidden="false" customHeight="true" outlineLevel="0" collapsed="false">
      <c r="A408" s="17" t="s">
        <v>2076</v>
      </c>
      <c r="B408" s="27" t="n">
        <f aca="false">IF('POSITION - Tableau 1'!B408=8,VLOOKUP(TOT!AN410,'EN - TEMPS DE GLACE DÉF.'!$A$3:$B$69,2),VLOOKUP(TOT!AN410,'EN - TEMPS DE GLACE ATT.'!$A$3:$B$69,2))</f>
        <v>54</v>
      </c>
      <c r="C408" s="27" t="n">
        <f aca="false">IF(TOT!V410&lt;28,IF(B408&gt;53,53,B408),B408)</f>
        <v>54</v>
      </c>
      <c r="D408" s="27" t="n">
        <f aca="false">IF(TOT!V410&lt;20,IF(C408&gt;46,46,C408),C408)</f>
        <v>54</v>
      </c>
      <c r="E408" s="28"/>
    </row>
    <row r="409" customFormat="false" ht="13" hidden="false" customHeight="true" outlineLevel="0" collapsed="false">
      <c r="A409" s="17" t="s">
        <v>2078</v>
      </c>
      <c r="B409" s="27" t="n">
        <f aca="false">IF('POSITION - Tableau 1'!B409=8,VLOOKUP(TOT!AN411,'EN - TEMPS DE GLACE DÉF.'!$A$3:$B$69,2),VLOOKUP(TOT!AN411,'EN - TEMPS DE GLACE ATT.'!$A$3:$B$69,2))</f>
        <v>34</v>
      </c>
      <c r="C409" s="27" t="n">
        <f aca="false">IF(TOT!V411&lt;28,IF(B409&gt;53,53,B409),B409)</f>
        <v>34</v>
      </c>
      <c r="D409" s="27" t="n">
        <f aca="false">IF(TOT!V411&lt;20,IF(C409&gt;46,46,C409),C409)</f>
        <v>34</v>
      </c>
      <c r="E409" s="28"/>
    </row>
    <row r="410" customFormat="false" ht="13" hidden="false" customHeight="true" outlineLevel="0" collapsed="false">
      <c r="A410" s="17" t="s">
        <v>2081</v>
      </c>
      <c r="B410" s="27" t="n">
        <f aca="false">IF('POSITION - Tableau 1'!B410=8,VLOOKUP(TOT!AN412,'EN - TEMPS DE GLACE DÉF.'!$A$3:$B$69,2),VLOOKUP(TOT!AN412,'EN - TEMPS DE GLACE ATT.'!$A$3:$B$69,2))</f>
        <v>99</v>
      </c>
      <c r="C410" s="27" t="n">
        <f aca="false">IF(TOT!V412&lt;28,IF(B410&gt;53,53,B410),B410)</f>
        <v>99</v>
      </c>
      <c r="D410" s="27" t="n">
        <f aca="false">IF(TOT!V412&lt;20,IF(C410&gt;46,46,C410),C410)</f>
        <v>99</v>
      </c>
      <c r="E410" s="28"/>
    </row>
    <row r="411" customFormat="false" ht="13" hidden="false" customHeight="true" outlineLevel="0" collapsed="false">
      <c r="A411" s="17" t="s">
        <v>2084</v>
      </c>
      <c r="B411" s="27" t="n">
        <f aca="false">IF('POSITION - Tableau 1'!B411=8,VLOOKUP(TOT!AN413,'EN - TEMPS DE GLACE DÉF.'!$A$3:$B$69,2),VLOOKUP(TOT!AN413,'EN - TEMPS DE GLACE ATT.'!$A$3:$B$69,2))</f>
        <v>55</v>
      </c>
      <c r="C411" s="27" t="n">
        <f aca="false">IF(TOT!V413&lt;28,IF(B411&gt;53,53,B411),B411)</f>
        <v>55</v>
      </c>
      <c r="D411" s="27" t="n">
        <f aca="false">IF(TOT!V413&lt;20,IF(C411&gt;46,46,C411),C411)</f>
        <v>55</v>
      </c>
      <c r="E411" s="28"/>
    </row>
    <row r="412" customFormat="false" ht="13" hidden="false" customHeight="true" outlineLevel="0" collapsed="false">
      <c r="A412" s="17" t="s">
        <v>2089</v>
      </c>
      <c r="B412" s="27" t="n">
        <f aca="false">IF('POSITION - Tableau 1'!B412=8,VLOOKUP(TOT!AN414,'EN - TEMPS DE GLACE DÉF.'!$A$3:$B$69,2),VLOOKUP(TOT!AN414,'EN - TEMPS DE GLACE ATT.'!$A$3:$B$69,2))</f>
        <v>97</v>
      </c>
      <c r="C412" s="27" t="n">
        <f aca="false">IF(TOT!V414&lt;28,IF(B412&gt;53,53,B412),B412)</f>
        <v>97</v>
      </c>
      <c r="D412" s="27" t="n">
        <f aca="false">IF(TOT!V414&lt;20,IF(C412&gt;46,46,C412),C412)</f>
        <v>97</v>
      </c>
      <c r="E412" s="28"/>
    </row>
    <row r="413" customFormat="false" ht="13" hidden="false" customHeight="true" outlineLevel="0" collapsed="false">
      <c r="A413" s="17" t="s">
        <v>2091</v>
      </c>
      <c r="B413" s="27" t="n">
        <f aca="false">IF('POSITION - Tableau 1'!B413=8,VLOOKUP(TOT!AN415,'EN - TEMPS DE GLACE DÉF.'!$A$3:$B$69,2),VLOOKUP(TOT!AN415,'EN - TEMPS DE GLACE ATT.'!$A$3:$B$69,2))</f>
        <v>33</v>
      </c>
      <c r="C413" s="27" t="n">
        <f aca="false">IF(TOT!V415&lt;28,IF(B413&gt;53,53,B413),B413)</f>
        <v>33</v>
      </c>
      <c r="D413" s="27" t="n">
        <f aca="false">IF(TOT!V415&lt;20,IF(C413&gt;46,46,C413),C413)</f>
        <v>33</v>
      </c>
      <c r="E413" s="28"/>
    </row>
    <row r="414" customFormat="false" ht="13" hidden="false" customHeight="true" outlineLevel="0" collapsed="false">
      <c r="A414" s="17" t="s">
        <v>2096</v>
      </c>
      <c r="B414" s="27" t="n">
        <f aca="false">IF('POSITION - Tableau 1'!B414=8,VLOOKUP(TOT!AN416,'EN - TEMPS DE GLACE DÉF.'!$A$3:$B$69,2),VLOOKUP(TOT!AN416,'EN - TEMPS DE GLACE ATT.'!$A$3:$B$69,2))</f>
        <v>78</v>
      </c>
      <c r="C414" s="27" t="n">
        <f aca="false">IF(TOT!V416&lt;28,IF(B414&gt;53,53,B414),B414)</f>
        <v>78</v>
      </c>
      <c r="D414" s="27" t="n">
        <f aca="false">IF(TOT!V416&lt;20,IF(C414&gt;46,46,C414),C414)</f>
        <v>78</v>
      </c>
      <c r="E414" s="28"/>
    </row>
    <row r="415" customFormat="false" ht="13" hidden="false" customHeight="true" outlineLevel="0" collapsed="false">
      <c r="A415" s="17" t="s">
        <v>2100</v>
      </c>
      <c r="B415" s="27" t="n">
        <f aca="false">IF('POSITION - Tableau 1'!B415=8,VLOOKUP(TOT!AN417,'EN - TEMPS DE GLACE DÉF.'!$A$3:$B$69,2),VLOOKUP(TOT!AN417,'EN - TEMPS DE GLACE ATT.'!$A$3:$B$69,2))</f>
        <v>70</v>
      </c>
      <c r="C415" s="27" t="n">
        <f aca="false">IF(TOT!V417&lt;28,IF(B415&gt;53,53,B415),B415)</f>
        <v>70</v>
      </c>
      <c r="D415" s="27" t="n">
        <f aca="false">IF(TOT!V417&lt;20,IF(C415&gt;46,46,C415),C415)</f>
        <v>70</v>
      </c>
      <c r="E415" s="28"/>
    </row>
    <row r="416" customFormat="false" ht="13" hidden="false" customHeight="true" outlineLevel="0" collapsed="false">
      <c r="A416" s="17" t="s">
        <v>2105</v>
      </c>
      <c r="B416" s="27" t="n">
        <f aca="false">IF('POSITION - Tableau 1'!B416=8,VLOOKUP(TOT!AN418,'EN - TEMPS DE GLACE DÉF.'!$A$3:$B$69,2),VLOOKUP(TOT!AN418,'EN - TEMPS DE GLACE ATT.'!$A$3:$B$69,2))</f>
        <v>79</v>
      </c>
      <c r="C416" s="27" t="n">
        <f aca="false">IF(TOT!V418&lt;28,IF(B416&gt;53,53,B416),B416)</f>
        <v>79</v>
      </c>
      <c r="D416" s="27" t="n">
        <f aca="false">IF(TOT!V418&lt;20,IF(C416&gt;46,46,C416),C416)</f>
        <v>79</v>
      </c>
      <c r="E416" s="28"/>
    </row>
    <row r="417" customFormat="false" ht="13" hidden="false" customHeight="true" outlineLevel="0" collapsed="false">
      <c r="A417" s="17" t="s">
        <v>2109</v>
      </c>
      <c r="B417" s="27" t="n">
        <f aca="false">IF('POSITION - Tableau 1'!B417=8,VLOOKUP(TOT!AN419,'EN - TEMPS DE GLACE DÉF.'!$A$3:$B$69,2),VLOOKUP(TOT!AN419,'EN - TEMPS DE GLACE ATT.'!$A$3:$B$69,2))</f>
        <v>47</v>
      </c>
      <c r="C417" s="27" t="n">
        <f aca="false">IF(TOT!V419&lt;28,IF(B417&gt;53,53,B417),B417)</f>
        <v>47</v>
      </c>
      <c r="D417" s="27" t="n">
        <f aca="false">IF(TOT!V419&lt;20,IF(C417&gt;46,46,C417),C417)</f>
        <v>47</v>
      </c>
      <c r="E417" s="28"/>
    </row>
    <row r="418" customFormat="false" ht="13" hidden="false" customHeight="true" outlineLevel="0" collapsed="false">
      <c r="A418" s="17" t="s">
        <v>2113</v>
      </c>
      <c r="B418" s="27" t="n">
        <f aca="false">IF('POSITION - Tableau 1'!B418=8,VLOOKUP(TOT!AN420,'EN - TEMPS DE GLACE DÉF.'!$A$3:$B$69,2),VLOOKUP(TOT!AN420,'EN - TEMPS DE GLACE ATT.'!$A$3:$B$69,2))</f>
        <v>93</v>
      </c>
      <c r="C418" s="27" t="n">
        <f aca="false">IF(TOT!V420&lt;28,IF(B418&gt;53,53,B418),B418)</f>
        <v>93</v>
      </c>
      <c r="D418" s="27" t="n">
        <f aca="false">IF(TOT!V420&lt;20,IF(C418&gt;46,46,C418),C418)</f>
        <v>93</v>
      </c>
      <c r="E418" s="28"/>
    </row>
    <row r="419" customFormat="false" ht="13" hidden="false" customHeight="true" outlineLevel="0" collapsed="false">
      <c r="A419" s="17" t="s">
        <v>2116</v>
      </c>
      <c r="B419" s="27" t="n">
        <f aca="false">IF('POSITION - Tableau 1'!B419=8,VLOOKUP(TOT!AN421,'EN - TEMPS DE GLACE DÉF.'!$A$3:$B$69,2),VLOOKUP(TOT!AN421,'EN - TEMPS DE GLACE ATT.'!$A$3:$B$69,2))</f>
        <v>99</v>
      </c>
      <c r="C419" s="27" t="n">
        <f aca="false">IF(TOT!V421&lt;28,IF(B419&gt;53,53,B419),B419)</f>
        <v>99</v>
      </c>
      <c r="D419" s="27" t="n">
        <f aca="false">IF(TOT!V421&lt;20,IF(C419&gt;46,46,C419),C419)</f>
        <v>99</v>
      </c>
      <c r="E419" s="28"/>
    </row>
    <row r="420" customFormat="false" ht="13" hidden="false" customHeight="true" outlineLevel="0" collapsed="false">
      <c r="A420" s="17" t="s">
        <v>2121</v>
      </c>
      <c r="B420" s="27" t="n">
        <f aca="false">IF('POSITION - Tableau 1'!B420=8,VLOOKUP(TOT!AN422,'EN - TEMPS DE GLACE DÉF.'!$A$3:$B$69,2),VLOOKUP(TOT!AN422,'EN - TEMPS DE GLACE ATT.'!$A$3:$B$69,2))</f>
        <v>33</v>
      </c>
      <c r="C420" s="27" t="n">
        <f aca="false">IF(TOT!V422&lt;28,IF(B420&gt;53,53,B420),B420)</f>
        <v>33</v>
      </c>
      <c r="D420" s="27" t="n">
        <f aca="false">IF(TOT!V422&lt;20,IF(C420&gt;46,46,C420),C420)</f>
        <v>33</v>
      </c>
      <c r="E420" s="28"/>
    </row>
    <row r="421" customFormat="false" ht="13" hidden="false" customHeight="true" outlineLevel="0" collapsed="false">
      <c r="A421" s="17" t="s">
        <v>2126</v>
      </c>
      <c r="B421" s="27" t="n">
        <f aca="false">IF('POSITION - Tableau 1'!B421=8,VLOOKUP(TOT!AN423,'EN - TEMPS DE GLACE DÉF.'!$A$3:$B$69,2),VLOOKUP(TOT!AN423,'EN - TEMPS DE GLACE ATT.'!$A$3:$B$69,2))</f>
        <v>33</v>
      </c>
      <c r="C421" s="27" t="n">
        <f aca="false">IF(TOT!V423&lt;28,IF(B421&gt;53,53,B421),B421)</f>
        <v>33</v>
      </c>
      <c r="D421" s="27" t="n">
        <f aca="false">IF(TOT!V423&lt;20,IF(C421&gt;46,46,C421),C421)</f>
        <v>33</v>
      </c>
      <c r="E421" s="28"/>
    </row>
    <row r="422" customFormat="false" ht="13" hidden="false" customHeight="true" outlineLevel="0" collapsed="false">
      <c r="A422" s="17" t="s">
        <v>2131</v>
      </c>
      <c r="B422" s="27" t="n">
        <f aca="false">IF('POSITION - Tableau 1'!B422=8,VLOOKUP(TOT!AN424,'EN - TEMPS DE GLACE DÉF.'!$A$3:$B$69,2),VLOOKUP(TOT!AN424,'EN - TEMPS DE GLACE ATT.'!$A$3:$B$69,2))</f>
        <v>49</v>
      </c>
      <c r="C422" s="27" t="n">
        <f aca="false">IF(TOT!V424&lt;28,IF(B422&gt;53,53,B422),B422)</f>
        <v>49</v>
      </c>
      <c r="D422" s="27" t="n">
        <f aca="false">IF(TOT!V424&lt;20,IF(C422&gt;46,46,C422),C422)</f>
        <v>49</v>
      </c>
      <c r="E422" s="28"/>
    </row>
    <row r="423" customFormat="false" ht="13" hidden="false" customHeight="true" outlineLevel="0" collapsed="false">
      <c r="A423" s="17" t="s">
        <v>2135</v>
      </c>
      <c r="B423" s="27" t="n">
        <f aca="false">IF('POSITION - Tableau 1'!B423=8,VLOOKUP(TOT!AN425,'EN - TEMPS DE GLACE DÉF.'!$A$3:$B$69,2),VLOOKUP(TOT!AN425,'EN - TEMPS DE GLACE ATT.'!$A$3:$B$69,2))</f>
        <v>61</v>
      </c>
      <c r="C423" s="27" t="n">
        <f aca="false">IF(TOT!V425&lt;28,IF(B423&gt;53,53,B423),B423)</f>
        <v>61</v>
      </c>
      <c r="D423" s="27" t="n">
        <f aca="false">IF(TOT!V425&lt;20,IF(C423&gt;46,46,C423),C423)</f>
        <v>61</v>
      </c>
      <c r="E423" s="28"/>
    </row>
    <row r="424" customFormat="false" ht="13" hidden="false" customHeight="true" outlineLevel="0" collapsed="false">
      <c r="A424" s="17" t="s">
        <v>2140</v>
      </c>
      <c r="B424" s="27" t="n">
        <f aca="false">IF('POSITION - Tableau 1'!B424=8,VLOOKUP(TOT!AN426,'EN - TEMPS DE GLACE DÉF.'!$A$3:$B$69,2),VLOOKUP(TOT!AN426,'EN - TEMPS DE GLACE ATT.'!$A$3:$B$69,2))</f>
        <v>33</v>
      </c>
      <c r="C424" s="27" t="n">
        <f aca="false">IF(TOT!V426&lt;28,IF(B424&gt;53,53,B424),B424)</f>
        <v>33</v>
      </c>
      <c r="D424" s="27" t="n">
        <f aca="false">IF(TOT!V426&lt;20,IF(C424&gt;46,46,C424),C424)</f>
        <v>33</v>
      </c>
      <c r="E424" s="28"/>
    </row>
    <row r="425" customFormat="false" ht="13" hidden="false" customHeight="true" outlineLevel="0" collapsed="false">
      <c r="A425" s="17" t="s">
        <v>2143</v>
      </c>
      <c r="B425" s="27" t="n">
        <f aca="false">IF('POSITION - Tableau 1'!B425=8,VLOOKUP(TOT!AN427,'EN - TEMPS DE GLACE DÉF.'!$A$3:$B$69,2),VLOOKUP(TOT!AN427,'EN - TEMPS DE GLACE ATT.'!$A$3:$B$69,2))</f>
        <v>40</v>
      </c>
      <c r="C425" s="27" t="n">
        <f aca="false">IF(TOT!V427&lt;28,IF(B425&gt;53,53,B425),B425)</f>
        <v>40</v>
      </c>
      <c r="D425" s="27" t="n">
        <f aca="false">IF(TOT!V427&lt;20,IF(C425&gt;46,46,C425),C425)</f>
        <v>40</v>
      </c>
      <c r="E425" s="28"/>
    </row>
    <row r="426" customFormat="false" ht="13" hidden="false" customHeight="true" outlineLevel="0" collapsed="false">
      <c r="A426" s="17" t="s">
        <v>2147</v>
      </c>
      <c r="B426" s="27" t="n">
        <f aca="false">IF('POSITION - Tableau 1'!B426=8,VLOOKUP(TOT!AN428,'EN - TEMPS DE GLACE DÉF.'!$A$3:$B$69,2),VLOOKUP(TOT!AN428,'EN - TEMPS DE GLACE ATT.'!$A$3:$B$69,2))</f>
        <v>33</v>
      </c>
      <c r="C426" s="27" t="n">
        <f aca="false">IF(TOT!V428&lt;28,IF(B426&gt;53,53,B426),B426)</f>
        <v>33</v>
      </c>
      <c r="D426" s="27" t="n">
        <f aca="false">IF(TOT!V428&lt;20,IF(C426&gt;46,46,C426),C426)</f>
        <v>33</v>
      </c>
      <c r="E426" s="28"/>
    </row>
    <row r="427" customFormat="false" ht="13" hidden="false" customHeight="true" outlineLevel="0" collapsed="false">
      <c r="A427" s="17" t="s">
        <v>2151</v>
      </c>
      <c r="B427" s="27" t="n">
        <f aca="false">IF('POSITION - Tableau 1'!B427=8,VLOOKUP(TOT!AN429,'EN - TEMPS DE GLACE DÉF.'!$A$3:$B$69,2),VLOOKUP(TOT!AN429,'EN - TEMPS DE GLACE ATT.'!$A$3:$B$69,2))</f>
        <v>59</v>
      </c>
      <c r="C427" s="27" t="n">
        <f aca="false">IF(TOT!V429&lt;28,IF(B427&gt;53,53,B427),B427)</f>
        <v>59</v>
      </c>
      <c r="D427" s="27" t="n">
        <f aca="false">IF(TOT!V429&lt;20,IF(C427&gt;46,46,C427),C427)</f>
        <v>59</v>
      </c>
      <c r="E427" s="28"/>
    </row>
    <row r="428" customFormat="false" ht="13" hidden="false" customHeight="true" outlineLevel="0" collapsed="false">
      <c r="A428" s="17" t="s">
        <v>2154</v>
      </c>
      <c r="B428" s="27" t="n">
        <f aca="false">IF('POSITION - Tableau 1'!B428=8,VLOOKUP(TOT!AN430,'EN - TEMPS DE GLACE DÉF.'!$A$3:$B$69,2),VLOOKUP(TOT!AN430,'EN - TEMPS DE GLACE ATT.'!$A$3:$B$69,2))</f>
        <v>33</v>
      </c>
      <c r="C428" s="27" t="n">
        <f aca="false">IF(TOT!V430&lt;28,IF(B428&gt;53,53,B428),B428)</f>
        <v>33</v>
      </c>
      <c r="D428" s="27" t="n">
        <f aca="false">IF(TOT!V430&lt;20,IF(C428&gt;46,46,C428),C428)</f>
        <v>33</v>
      </c>
      <c r="E428" s="28"/>
    </row>
    <row r="429" customFormat="false" ht="13" hidden="false" customHeight="true" outlineLevel="0" collapsed="false">
      <c r="A429" s="17" t="s">
        <v>2157</v>
      </c>
      <c r="B429" s="27" t="n">
        <f aca="false">IF('POSITION - Tableau 1'!B429=8,VLOOKUP(TOT!AN431,'EN - TEMPS DE GLACE DÉF.'!$A$3:$B$69,2),VLOOKUP(TOT!AN431,'EN - TEMPS DE GLACE ATT.'!$A$3:$B$69,2))</f>
        <v>33</v>
      </c>
      <c r="C429" s="27" t="n">
        <f aca="false">IF(TOT!V431&lt;28,IF(B429&gt;53,53,B429),B429)</f>
        <v>33</v>
      </c>
      <c r="D429" s="27" t="n">
        <f aca="false">IF(TOT!V431&lt;20,IF(C429&gt;46,46,C429),C429)</f>
        <v>33</v>
      </c>
      <c r="E429" s="28"/>
    </row>
    <row r="430" customFormat="false" ht="13" hidden="false" customHeight="true" outlineLevel="0" collapsed="false">
      <c r="A430" s="17" t="s">
        <v>2160</v>
      </c>
      <c r="B430" s="27" t="n">
        <f aca="false">IF('POSITION - Tableau 1'!B430=8,VLOOKUP(TOT!AN432,'EN - TEMPS DE GLACE DÉF.'!$A$3:$B$69,2),VLOOKUP(TOT!AN432,'EN - TEMPS DE GLACE ATT.'!$A$3:$B$69,2))</f>
        <v>94</v>
      </c>
      <c r="C430" s="27" t="n">
        <f aca="false">IF(TOT!V432&lt;28,IF(B430&gt;53,53,B430),B430)</f>
        <v>94</v>
      </c>
      <c r="D430" s="27" t="n">
        <f aca="false">IF(TOT!V432&lt;20,IF(C430&gt;46,46,C430),C430)</f>
        <v>94</v>
      </c>
      <c r="E430" s="28"/>
    </row>
    <row r="431" customFormat="false" ht="13" hidden="false" customHeight="true" outlineLevel="0" collapsed="false">
      <c r="A431" s="17" t="s">
        <v>2162</v>
      </c>
      <c r="B431" s="27" t="n">
        <f aca="false">IF('POSITION - Tableau 1'!B431=8,VLOOKUP(TOT!AN433,'EN - TEMPS DE GLACE DÉF.'!$A$3:$B$69,2),VLOOKUP(TOT!AN433,'EN - TEMPS DE GLACE ATT.'!$A$3:$B$69,2))</f>
        <v>33</v>
      </c>
      <c r="C431" s="27" t="n">
        <f aca="false">IF(TOT!V433&lt;28,IF(B431&gt;53,53,B431),B431)</f>
        <v>33</v>
      </c>
      <c r="D431" s="27" t="n">
        <f aca="false">IF(TOT!V433&lt;20,IF(C431&gt;46,46,C431),C431)</f>
        <v>33</v>
      </c>
      <c r="E431" s="28"/>
    </row>
    <row r="432" customFormat="false" ht="13" hidden="false" customHeight="true" outlineLevel="0" collapsed="false">
      <c r="A432" s="17" t="s">
        <v>2165</v>
      </c>
      <c r="B432" s="27" t="n">
        <f aca="false">IF('POSITION - Tableau 1'!B432=8,VLOOKUP(TOT!AN434,'EN - TEMPS DE GLACE DÉF.'!$A$3:$B$69,2),VLOOKUP(TOT!AN434,'EN - TEMPS DE GLACE ATT.'!$A$3:$B$69,2))</f>
        <v>33</v>
      </c>
      <c r="C432" s="27" t="n">
        <f aca="false">IF(TOT!V434&lt;28,IF(B432&gt;53,53,B432),B432)</f>
        <v>33</v>
      </c>
      <c r="D432" s="27" t="n">
        <f aca="false">IF(TOT!V434&lt;20,IF(C432&gt;46,46,C432),C432)</f>
        <v>33</v>
      </c>
      <c r="E432" s="28"/>
    </row>
    <row r="433" customFormat="false" ht="13" hidden="false" customHeight="true" outlineLevel="0" collapsed="false">
      <c r="A433" s="17" t="s">
        <v>2168</v>
      </c>
      <c r="B433" s="27" t="n">
        <f aca="false">IF('POSITION - Tableau 1'!B433=8,VLOOKUP(TOT!AN435,'EN - TEMPS DE GLACE DÉF.'!$A$3:$B$69,2),VLOOKUP(TOT!AN435,'EN - TEMPS DE GLACE ATT.'!$A$3:$B$69,2))</f>
        <v>43</v>
      </c>
      <c r="C433" s="27" t="n">
        <f aca="false">IF(TOT!V435&lt;28,IF(B433&gt;53,53,B433),B433)</f>
        <v>43</v>
      </c>
      <c r="D433" s="27" t="n">
        <f aca="false">IF(TOT!V435&lt;20,IF(C433&gt;46,46,C433),C433)</f>
        <v>43</v>
      </c>
      <c r="E433" s="28"/>
    </row>
    <row r="434" customFormat="false" ht="13" hidden="false" customHeight="true" outlineLevel="0" collapsed="false">
      <c r="A434" s="17" t="s">
        <v>2171</v>
      </c>
      <c r="B434" s="27" t="n">
        <f aca="false">IF('POSITION - Tableau 1'!B434=8,VLOOKUP(TOT!AN436,'EN - TEMPS DE GLACE DÉF.'!$A$3:$B$69,2),VLOOKUP(TOT!AN436,'EN - TEMPS DE GLACE ATT.'!$A$3:$B$69,2))</f>
        <v>33</v>
      </c>
      <c r="C434" s="27" t="n">
        <f aca="false">IF(TOT!V436&lt;28,IF(B434&gt;53,53,B434),B434)</f>
        <v>33</v>
      </c>
      <c r="D434" s="27" t="n">
        <f aca="false">IF(TOT!V436&lt;20,IF(C434&gt;46,46,C434),C434)</f>
        <v>33</v>
      </c>
      <c r="E434" s="28"/>
    </row>
    <row r="435" customFormat="false" ht="13" hidden="false" customHeight="true" outlineLevel="0" collapsed="false">
      <c r="A435" s="17" t="s">
        <v>2176</v>
      </c>
      <c r="B435" s="27" t="n">
        <f aca="false">IF('POSITION - Tableau 1'!B435=8,VLOOKUP(TOT!AN437,'EN - TEMPS DE GLACE DÉF.'!$A$3:$B$69,2),VLOOKUP(TOT!AN437,'EN - TEMPS DE GLACE ATT.'!$A$3:$B$69,2))</f>
        <v>33</v>
      </c>
      <c r="C435" s="27" t="n">
        <f aca="false">IF(TOT!V437&lt;28,IF(B435&gt;53,53,B435),B435)</f>
        <v>33</v>
      </c>
      <c r="D435" s="27" t="n">
        <f aca="false">IF(TOT!V437&lt;20,IF(C435&gt;46,46,C435),C435)</f>
        <v>33</v>
      </c>
      <c r="E435" s="28"/>
    </row>
    <row r="436" customFormat="false" ht="13" hidden="false" customHeight="true" outlineLevel="0" collapsed="false">
      <c r="A436" s="17" t="s">
        <v>2180</v>
      </c>
      <c r="B436" s="27" t="n">
        <f aca="false">IF('POSITION - Tableau 1'!B436=8,VLOOKUP(TOT!AN438,'EN - TEMPS DE GLACE DÉF.'!$A$3:$B$69,2),VLOOKUP(TOT!AN438,'EN - TEMPS DE GLACE ATT.'!$A$3:$B$69,2))</f>
        <v>33</v>
      </c>
      <c r="C436" s="27" t="n">
        <f aca="false">IF(TOT!V438&lt;28,IF(B436&gt;53,53,B436),B436)</f>
        <v>33</v>
      </c>
      <c r="D436" s="27" t="n">
        <f aca="false">IF(TOT!V438&lt;20,IF(C436&gt;46,46,C436),C436)</f>
        <v>33</v>
      </c>
      <c r="E436" s="28"/>
    </row>
    <row r="437" customFormat="false" ht="13" hidden="false" customHeight="true" outlineLevel="0" collapsed="false">
      <c r="A437" s="17" t="s">
        <v>2184</v>
      </c>
      <c r="B437" s="27" t="n">
        <f aca="false">IF('POSITION - Tableau 1'!B437=8,VLOOKUP(TOT!AN439,'EN - TEMPS DE GLACE DÉF.'!$A$3:$B$69,2),VLOOKUP(TOT!AN439,'EN - TEMPS DE GLACE ATT.'!$A$3:$B$69,2))</f>
        <v>80</v>
      </c>
      <c r="C437" s="27" t="n">
        <f aca="false">IF(TOT!V439&lt;28,IF(B437&gt;53,53,B437),B437)</f>
        <v>80</v>
      </c>
      <c r="D437" s="27" t="n">
        <f aca="false">IF(TOT!V439&lt;20,IF(C437&gt;46,46,C437),C437)</f>
        <v>80</v>
      </c>
      <c r="E437" s="28"/>
    </row>
    <row r="438" customFormat="false" ht="13" hidden="false" customHeight="true" outlineLevel="0" collapsed="false">
      <c r="A438" s="17" t="s">
        <v>2188</v>
      </c>
      <c r="B438" s="27" t="n">
        <f aca="false">IF('POSITION - Tableau 1'!B438=8,VLOOKUP(TOT!AN440,'EN - TEMPS DE GLACE DÉF.'!$A$3:$B$69,2),VLOOKUP(TOT!AN440,'EN - TEMPS DE GLACE ATT.'!$A$3:$B$69,2))</f>
        <v>33</v>
      </c>
      <c r="C438" s="27" t="n">
        <f aca="false">IF(TOT!V440&lt;28,IF(B438&gt;53,53,B438),B438)</f>
        <v>33</v>
      </c>
      <c r="D438" s="27" t="n">
        <f aca="false">IF(TOT!V440&lt;20,IF(C438&gt;46,46,C438),C438)</f>
        <v>33</v>
      </c>
      <c r="E438" s="28"/>
    </row>
    <row r="439" customFormat="false" ht="13" hidden="false" customHeight="true" outlineLevel="0" collapsed="false">
      <c r="A439" s="17" t="s">
        <v>2192</v>
      </c>
      <c r="B439" s="27" t="n">
        <f aca="false">IF('POSITION - Tableau 1'!B439=8,VLOOKUP(TOT!AN441,'EN - TEMPS DE GLACE DÉF.'!$A$3:$B$69,2),VLOOKUP(TOT!AN441,'EN - TEMPS DE GLACE ATT.'!$A$3:$B$69,2))</f>
        <v>79</v>
      </c>
      <c r="C439" s="27" t="n">
        <f aca="false">IF(TOT!V441&lt;28,IF(B439&gt;53,53,B439),B439)</f>
        <v>79</v>
      </c>
      <c r="D439" s="27" t="n">
        <f aca="false">IF(TOT!V441&lt;20,IF(C439&gt;46,46,C439),C439)</f>
        <v>79</v>
      </c>
      <c r="E439" s="28"/>
    </row>
    <row r="440" customFormat="false" ht="13" hidden="false" customHeight="true" outlineLevel="0" collapsed="false">
      <c r="A440" s="17" t="s">
        <v>2196</v>
      </c>
      <c r="B440" s="27" t="n">
        <f aca="false">IF('POSITION - Tableau 1'!B440=8,VLOOKUP(TOT!AN442,'EN - TEMPS DE GLACE DÉF.'!$A$3:$B$69,2),VLOOKUP(TOT!AN442,'EN - TEMPS DE GLACE ATT.'!$A$3:$B$69,2))</f>
        <v>33</v>
      </c>
      <c r="C440" s="27" t="n">
        <f aca="false">IF(TOT!V442&lt;28,IF(B440&gt;53,53,B440),B440)</f>
        <v>33</v>
      </c>
      <c r="D440" s="27" t="n">
        <f aca="false">IF(TOT!V442&lt;20,IF(C440&gt;46,46,C440),C440)</f>
        <v>33</v>
      </c>
      <c r="E440" s="28"/>
    </row>
    <row r="441" customFormat="false" ht="13" hidden="false" customHeight="true" outlineLevel="0" collapsed="false">
      <c r="A441" s="17" t="s">
        <v>2199</v>
      </c>
      <c r="B441" s="27" t="n">
        <f aca="false">IF('POSITION - Tableau 1'!B441=8,VLOOKUP(TOT!AN443,'EN - TEMPS DE GLACE DÉF.'!$A$3:$B$69,2),VLOOKUP(TOT!AN443,'EN - TEMPS DE GLACE ATT.'!$A$3:$B$69,2))</f>
        <v>33</v>
      </c>
      <c r="C441" s="27" t="n">
        <f aca="false">IF(TOT!V443&lt;28,IF(B441&gt;53,53,B441),B441)</f>
        <v>33</v>
      </c>
      <c r="D441" s="27" t="n">
        <f aca="false">IF(TOT!V443&lt;20,IF(C441&gt;46,46,C441),C441)</f>
        <v>33</v>
      </c>
      <c r="E441" s="28"/>
    </row>
    <row r="442" customFormat="false" ht="13" hidden="false" customHeight="true" outlineLevel="0" collapsed="false">
      <c r="A442" s="17" t="s">
        <v>2204</v>
      </c>
      <c r="B442" s="27" t="n">
        <f aca="false">IF('POSITION - Tableau 1'!B442=8,VLOOKUP(TOT!AN444,'EN - TEMPS DE GLACE DÉF.'!$A$3:$B$69,2),VLOOKUP(TOT!AN444,'EN - TEMPS DE GLACE ATT.'!$A$3:$B$69,2))</f>
        <v>33</v>
      </c>
      <c r="C442" s="27" t="n">
        <f aca="false">IF(TOT!V444&lt;28,IF(B442&gt;53,53,B442),B442)</f>
        <v>33</v>
      </c>
      <c r="D442" s="27" t="n">
        <f aca="false">IF(TOT!V444&lt;20,IF(C442&gt;46,46,C442),C442)</f>
        <v>33</v>
      </c>
      <c r="E442" s="28"/>
    </row>
    <row r="443" customFormat="false" ht="13" hidden="false" customHeight="true" outlineLevel="0" collapsed="false">
      <c r="A443" s="17" t="s">
        <v>2208</v>
      </c>
      <c r="B443" s="27" t="n">
        <f aca="false">IF('POSITION - Tableau 1'!B443=8,VLOOKUP(TOT!AN445,'EN - TEMPS DE GLACE DÉF.'!$A$3:$B$69,2),VLOOKUP(TOT!AN445,'EN - TEMPS DE GLACE ATT.'!$A$3:$B$69,2))</f>
        <v>57</v>
      </c>
      <c r="C443" s="27" t="n">
        <f aca="false">IF(TOT!V445&lt;28,IF(B443&gt;53,53,B443),B443)</f>
        <v>57</v>
      </c>
      <c r="D443" s="27" t="n">
        <f aca="false">IF(TOT!V445&lt;20,IF(C443&gt;46,46,C443),C443)</f>
        <v>57</v>
      </c>
      <c r="E443" s="28"/>
    </row>
    <row r="444" customFormat="false" ht="13" hidden="false" customHeight="true" outlineLevel="0" collapsed="false">
      <c r="A444" s="17" t="s">
        <v>2211</v>
      </c>
      <c r="B444" s="27" t="n">
        <f aca="false">IF('POSITION - Tableau 1'!B444=8,VLOOKUP(TOT!AN446,'EN - TEMPS DE GLACE DÉF.'!$A$3:$B$69,2),VLOOKUP(TOT!AN446,'EN - TEMPS DE GLACE ATT.'!$A$3:$B$69,2))</f>
        <v>58</v>
      </c>
      <c r="C444" s="27" t="n">
        <f aca="false">IF(TOT!V446&lt;28,IF(B444&gt;53,53,B444),B444)</f>
        <v>58</v>
      </c>
      <c r="D444" s="27" t="n">
        <f aca="false">IF(TOT!V446&lt;20,IF(C444&gt;46,46,C444),C444)</f>
        <v>58</v>
      </c>
      <c r="E444" s="28"/>
    </row>
    <row r="445" customFormat="false" ht="13" hidden="false" customHeight="true" outlineLevel="0" collapsed="false">
      <c r="A445" s="17" t="s">
        <v>2214</v>
      </c>
      <c r="B445" s="27" t="n">
        <f aca="false">IF('POSITION - Tableau 1'!B445=8,VLOOKUP(TOT!AN447,'EN - TEMPS DE GLACE DÉF.'!$A$3:$B$69,2),VLOOKUP(TOT!AN447,'EN - TEMPS DE GLACE ATT.'!$A$3:$B$69,2))</f>
        <v>44</v>
      </c>
      <c r="C445" s="27" t="n">
        <f aca="false">IF(TOT!V447&lt;28,IF(B445&gt;53,53,B445),B445)</f>
        <v>44</v>
      </c>
      <c r="D445" s="27" t="n">
        <f aca="false">IF(TOT!V447&lt;20,IF(C445&gt;46,46,C445),C445)</f>
        <v>44</v>
      </c>
      <c r="E445" s="28"/>
    </row>
    <row r="446" customFormat="false" ht="13" hidden="false" customHeight="true" outlineLevel="0" collapsed="false">
      <c r="A446" s="17" t="s">
        <v>2219</v>
      </c>
      <c r="B446" s="27" t="n">
        <f aca="false">IF('POSITION - Tableau 1'!B446=8,VLOOKUP(TOT!AN448,'EN - TEMPS DE GLACE DÉF.'!$A$3:$B$69,2),VLOOKUP(TOT!AN448,'EN - TEMPS DE GLACE ATT.'!$A$3:$B$69,2))</f>
        <v>33</v>
      </c>
      <c r="C446" s="27" t="n">
        <f aca="false">IF(TOT!V448&lt;28,IF(B446&gt;53,53,B446),B446)</f>
        <v>33</v>
      </c>
      <c r="D446" s="27" t="n">
        <f aca="false">IF(TOT!V448&lt;20,IF(C446&gt;46,46,C446),C446)</f>
        <v>33</v>
      </c>
      <c r="E446" s="28"/>
    </row>
    <row r="447" customFormat="false" ht="13" hidden="false" customHeight="true" outlineLevel="0" collapsed="false">
      <c r="A447" s="17" t="s">
        <v>2224</v>
      </c>
      <c r="B447" s="27" t="n">
        <f aca="false">IF('POSITION - Tableau 1'!B447=8,VLOOKUP(TOT!AN449,'EN - TEMPS DE GLACE DÉF.'!$A$3:$B$69,2),VLOOKUP(TOT!AN449,'EN - TEMPS DE GLACE ATT.'!$A$3:$B$69,2))</f>
        <v>33</v>
      </c>
      <c r="C447" s="27" t="n">
        <f aca="false">IF(TOT!V449&lt;28,IF(B447&gt;53,53,B447),B447)</f>
        <v>33</v>
      </c>
      <c r="D447" s="27" t="n">
        <f aca="false">IF(TOT!V449&lt;20,IF(C447&gt;46,46,C447),C447)</f>
        <v>33</v>
      </c>
      <c r="E447" s="28"/>
    </row>
    <row r="448" customFormat="false" ht="13" hidden="false" customHeight="true" outlineLevel="0" collapsed="false">
      <c r="A448" s="17" t="s">
        <v>2229</v>
      </c>
      <c r="B448" s="27" t="n">
        <f aca="false">IF('POSITION - Tableau 1'!B448=8,VLOOKUP(TOT!AN450,'EN - TEMPS DE GLACE DÉF.'!$A$3:$B$69,2),VLOOKUP(TOT!AN450,'EN - TEMPS DE GLACE ATT.'!$A$3:$B$69,2))</f>
        <v>33</v>
      </c>
      <c r="C448" s="27" t="n">
        <f aca="false">IF(TOT!V450&lt;28,IF(B448&gt;53,53,B448),B448)</f>
        <v>33</v>
      </c>
      <c r="D448" s="27" t="n">
        <f aca="false">IF(TOT!V450&lt;20,IF(C448&gt;46,46,C448),C448)</f>
        <v>33</v>
      </c>
      <c r="E448" s="28"/>
    </row>
    <row r="449" customFormat="false" ht="13" hidden="false" customHeight="true" outlineLevel="0" collapsed="false">
      <c r="A449" s="17" t="s">
        <v>2235</v>
      </c>
      <c r="B449" s="27" t="n">
        <f aca="false">IF('POSITION - Tableau 1'!B449=8,VLOOKUP(TOT!AN451,'EN - TEMPS DE GLACE DÉF.'!$A$3:$B$69,2),VLOOKUP(TOT!AN451,'EN - TEMPS DE GLACE ATT.'!$A$3:$B$69,2))</f>
        <v>69</v>
      </c>
      <c r="C449" s="27" t="n">
        <f aca="false">IF(TOT!V451&lt;28,IF(B449&gt;53,53,B449),B449)</f>
        <v>69</v>
      </c>
      <c r="D449" s="27" t="n">
        <f aca="false">IF(TOT!V451&lt;20,IF(C449&gt;46,46,C449),C449)</f>
        <v>69</v>
      </c>
      <c r="E449" s="28"/>
    </row>
    <row r="450" customFormat="false" ht="13" hidden="false" customHeight="true" outlineLevel="0" collapsed="false">
      <c r="A450" s="17" t="s">
        <v>2240</v>
      </c>
      <c r="B450" s="27" t="n">
        <f aca="false">IF('POSITION - Tableau 1'!B450=8,VLOOKUP(TOT!AN452,'EN - TEMPS DE GLACE DÉF.'!$A$3:$B$69,2),VLOOKUP(TOT!AN452,'EN - TEMPS DE GLACE ATT.'!$A$3:$B$69,2))</f>
        <v>33</v>
      </c>
      <c r="C450" s="27" t="n">
        <f aca="false">IF(TOT!V452&lt;28,IF(B450&gt;53,53,B450),B450)</f>
        <v>33</v>
      </c>
      <c r="D450" s="27" t="n">
        <f aca="false">IF(TOT!V452&lt;20,IF(C450&gt;46,46,C450),C450)</f>
        <v>33</v>
      </c>
      <c r="E450" s="28"/>
    </row>
    <row r="451" customFormat="false" ht="13" hidden="false" customHeight="true" outlineLevel="0" collapsed="false">
      <c r="A451" s="17" t="s">
        <v>2244</v>
      </c>
      <c r="B451" s="27" t="n">
        <f aca="false">IF('POSITION - Tableau 1'!B451=8,VLOOKUP(TOT!AN453,'EN - TEMPS DE GLACE DÉF.'!$A$3:$B$69,2),VLOOKUP(TOT!AN453,'EN - TEMPS DE GLACE ATT.'!$A$3:$B$69,2))</f>
        <v>33</v>
      </c>
      <c r="C451" s="27" t="n">
        <f aca="false">IF(TOT!V453&lt;28,IF(B451&gt;53,53,B451),B451)</f>
        <v>33</v>
      </c>
      <c r="D451" s="27" t="n">
        <f aca="false">IF(TOT!V453&lt;20,IF(C451&gt;46,46,C451),C451)</f>
        <v>33</v>
      </c>
      <c r="E451" s="28"/>
    </row>
    <row r="452" customFormat="false" ht="13" hidden="false" customHeight="true" outlineLevel="0" collapsed="false">
      <c r="A452" s="17" t="s">
        <v>2246</v>
      </c>
      <c r="B452" s="27" t="n">
        <f aca="false">IF('POSITION - Tableau 1'!B452=8,VLOOKUP(TOT!AN454,'EN - TEMPS DE GLACE DÉF.'!$A$3:$B$69,2),VLOOKUP(TOT!AN454,'EN - TEMPS DE GLACE ATT.'!$A$3:$B$69,2))</f>
        <v>67</v>
      </c>
      <c r="C452" s="27" t="n">
        <f aca="false">IF(TOT!V454&lt;28,IF(B452&gt;53,53,B452),B452)</f>
        <v>67</v>
      </c>
      <c r="D452" s="27" t="n">
        <f aca="false">IF(TOT!V454&lt;20,IF(C452&gt;46,46,C452),C452)</f>
        <v>67</v>
      </c>
      <c r="E452" s="28"/>
    </row>
    <row r="453" customFormat="false" ht="13" hidden="false" customHeight="true" outlineLevel="0" collapsed="false">
      <c r="A453" s="17" t="s">
        <v>2250</v>
      </c>
      <c r="B453" s="27" t="n">
        <f aca="false">IF('POSITION - Tableau 1'!B453=8,VLOOKUP(TOT!AN455,'EN - TEMPS DE GLACE DÉF.'!$A$3:$B$69,2),VLOOKUP(TOT!AN455,'EN - TEMPS DE GLACE ATT.'!$A$3:$B$69,2))</f>
        <v>33</v>
      </c>
      <c r="C453" s="27" t="n">
        <f aca="false">IF(TOT!V455&lt;28,IF(B453&gt;53,53,B453),B453)</f>
        <v>33</v>
      </c>
      <c r="D453" s="27" t="n">
        <f aca="false">IF(TOT!V455&lt;20,IF(C453&gt;46,46,C453),C453)</f>
        <v>33</v>
      </c>
      <c r="E453" s="28"/>
    </row>
    <row r="454" customFormat="false" ht="13" hidden="false" customHeight="true" outlineLevel="0" collapsed="false">
      <c r="A454" s="17" t="s">
        <v>2254</v>
      </c>
      <c r="B454" s="27" t="n">
        <f aca="false">IF('POSITION - Tableau 1'!B454=8,VLOOKUP(TOT!AN456,'EN - TEMPS DE GLACE DÉF.'!$A$3:$B$69,2),VLOOKUP(TOT!AN456,'EN - TEMPS DE GLACE ATT.'!$A$3:$B$69,2))</f>
        <v>76</v>
      </c>
      <c r="C454" s="27" t="n">
        <f aca="false">IF(TOT!V456&lt;28,IF(B454&gt;53,53,B454),B454)</f>
        <v>76</v>
      </c>
      <c r="D454" s="27" t="n">
        <f aca="false">IF(TOT!V456&lt;20,IF(C454&gt;46,46,C454),C454)</f>
        <v>76</v>
      </c>
      <c r="E454" s="28"/>
    </row>
    <row r="455" customFormat="false" ht="13" hidden="false" customHeight="true" outlineLevel="0" collapsed="false">
      <c r="A455" s="17" t="s">
        <v>2258</v>
      </c>
      <c r="B455" s="27" t="n">
        <f aca="false">IF('POSITION - Tableau 1'!B455=8,VLOOKUP(TOT!AN457,'EN - TEMPS DE GLACE DÉF.'!$A$3:$B$69,2),VLOOKUP(TOT!AN457,'EN - TEMPS DE GLACE ATT.'!$A$3:$B$69,2))</f>
        <v>33</v>
      </c>
      <c r="C455" s="27" t="n">
        <f aca="false">IF(TOT!V457&lt;28,IF(B455&gt;53,53,B455),B455)</f>
        <v>33</v>
      </c>
      <c r="D455" s="27" t="n">
        <f aca="false">IF(TOT!V457&lt;20,IF(C455&gt;46,46,C455),C455)</f>
        <v>33</v>
      </c>
      <c r="E455" s="28"/>
    </row>
    <row r="456" customFormat="false" ht="13" hidden="false" customHeight="true" outlineLevel="0" collapsed="false">
      <c r="A456" s="17" t="s">
        <v>2261</v>
      </c>
      <c r="B456" s="27" t="n">
        <f aca="false">IF('POSITION - Tableau 1'!B456=8,VLOOKUP(TOT!AN458,'EN - TEMPS DE GLACE DÉF.'!$A$3:$B$69,2),VLOOKUP(TOT!AN458,'EN - TEMPS DE GLACE ATT.'!$A$3:$B$69,2))</f>
        <v>33</v>
      </c>
      <c r="C456" s="27" t="n">
        <f aca="false">IF(TOT!V458&lt;28,IF(B456&gt;53,53,B456),B456)</f>
        <v>33</v>
      </c>
      <c r="D456" s="27" t="n">
        <f aca="false">IF(TOT!V458&lt;20,IF(C456&gt;46,46,C456),C456)</f>
        <v>33</v>
      </c>
      <c r="E456" s="28"/>
    </row>
    <row r="457" customFormat="false" ht="13" hidden="false" customHeight="true" outlineLevel="0" collapsed="false">
      <c r="A457" s="17" t="s">
        <v>2264</v>
      </c>
      <c r="B457" s="27" t="n">
        <f aca="false">IF('POSITION - Tableau 1'!B457=8,VLOOKUP(TOT!AN459,'EN - TEMPS DE GLACE DÉF.'!$A$3:$B$69,2),VLOOKUP(TOT!AN459,'EN - TEMPS DE GLACE ATT.'!$A$3:$B$69,2))</f>
        <v>49</v>
      </c>
      <c r="C457" s="27" t="n">
        <f aca="false">IF(TOT!V459&lt;28,IF(B457&gt;53,53,B457),B457)</f>
        <v>49</v>
      </c>
      <c r="D457" s="27" t="n">
        <f aca="false">IF(TOT!V459&lt;20,IF(C457&gt;46,46,C457),C457)</f>
        <v>49</v>
      </c>
      <c r="E457" s="28"/>
    </row>
    <row r="458" customFormat="false" ht="13" hidden="false" customHeight="true" outlineLevel="0" collapsed="false">
      <c r="A458" s="17" t="s">
        <v>2269</v>
      </c>
      <c r="B458" s="27" t="n">
        <f aca="false">IF('POSITION - Tableau 1'!B458=8,VLOOKUP(TOT!AN460,'EN - TEMPS DE GLACE DÉF.'!$A$3:$B$69,2),VLOOKUP(TOT!AN460,'EN - TEMPS DE GLACE ATT.'!$A$3:$B$69,2))</f>
        <v>69</v>
      </c>
      <c r="C458" s="27" t="n">
        <f aca="false">IF(TOT!V460&lt;28,IF(B458&gt;53,53,B458),B458)</f>
        <v>69</v>
      </c>
      <c r="D458" s="27" t="n">
        <f aca="false">IF(TOT!V460&lt;20,IF(C458&gt;46,46,C458),C458)</f>
        <v>69</v>
      </c>
      <c r="E458" s="28"/>
    </row>
    <row r="459" customFormat="false" ht="13" hidden="false" customHeight="true" outlineLevel="0" collapsed="false">
      <c r="A459" s="17" t="s">
        <v>2272</v>
      </c>
      <c r="B459" s="27" t="n">
        <f aca="false">IF('POSITION - Tableau 1'!B459=8,VLOOKUP(TOT!AN461,'EN - TEMPS DE GLACE DÉF.'!$A$3:$B$69,2),VLOOKUP(TOT!AN461,'EN - TEMPS DE GLACE ATT.'!$A$3:$B$69,2))</f>
        <v>52</v>
      </c>
      <c r="C459" s="27" t="n">
        <f aca="false">IF(TOT!V461&lt;28,IF(B459&gt;53,53,B459),B459)</f>
        <v>52</v>
      </c>
      <c r="D459" s="27" t="n">
        <f aca="false">IF(TOT!V461&lt;20,IF(C459&gt;46,46,C459),C459)</f>
        <v>46</v>
      </c>
      <c r="E459" s="28"/>
    </row>
    <row r="460" customFormat="false" ht="13" hidden="false" customHeight="true" outlineLevel="0" collapsed="false">
      <c r="A460" s="17" t="s">
        <v>2277</v>
      </c>
      <c r="B460" s="27" t="n">
        <f aca="false">IF('POSITION - Tableau 1'!B460=8,VLOOKUP(TOT!AN462,'EN - TEMPS DE GLACE DÉF.'!$A$3:$B$69,2),VLOOKUP(TOT!AN462,'EN - TEMPS DE GLACE ATT.'!$A$3:$B$69,2))</f>
        <v>33</v>
      </c>
      <c r="C460" s="27" t="n">
        <f aca="false">IF(TOT!V462&lt;28,IF(B460&gt;53,53,B460),B460)</f>
        <v>33</v>
      </c>
      <c r="D460" s="27" t="n">
        <f aca="false">IF(TOT!V462&lt;20,IF(C460&gt;46,46,C460),C460)</f>
        <v>33</v>
      </c>
      <c r="E460" s="28"/>
    </row>
    <row r="461" customFormat="false" ht="13" hidden="false" customHeight="true" outlineLevel="0" collapsed="false">
      <c r="A461" s="17" t="s">
        <v>2282</v>
      </c>
      <c r="B461" s="27" t="n">
        <f aca="false">IF('POSITION - Tableau 1'!B461=8,VLOOKUP(TOT!AN463,'EN - TEMPS DE GLACE DÉF.'!$A$3:$B$69,2),VLOOKUP(TOT!AN463,'EN - TEMPS DE GLACE ATT.'!$A$3:$B$69,2))</f>
        <v>54</v>
      </c>
      <c r="C461" s="27" t="n">
        <f aca="false">IF(TOT!V463&lt;28,IF(B461&gt;53,53,B461),B461)</f>
        <v>54</v>
      </c>
      <c r="D461" s="27" t="n">
        <f aca="false">IF(TOT!V463&lt;20,IF(C461&gt;46,46,C461),C461)</f>
        <v>54</v>
      </c>
      <c r="E461" s="28"/>
    </row>
    <row r="462" customFormat="false" ht="13" hidden="false" customHeight="true" outlineLevel="0" collapsed="false">
      <c r="A462" s="17" t="s">
        <v>2287</v>
      </c>
      <c r="B462" s="27" t="n">
        <f aca="false">IF('POSITION - Tableau 1'!B462=8,VLOOKUP(TOT!AN464,'EN - TEMPS DE GLACE DÉF.'!$A$3:$B$69,2),VLOOKUP(TOT!AN464,'EN - TEMPS DE GLACE ATT.'!$A$3:$B$69,2))</f>
        <v>33</v>
      </c>
      <c r="C462" s="27" t="n">
        <f aca="false">IF(TOT!V464&lt;28,IF(B462&gt;53,53,B462),B462)</f>
        <v>33</v>
      </c>
      <c r="D462" s="27" t="n">
        <f aca="false">IF(TOT!V464&lt;20,IF(C462&gt;46,46,C462),C462)</f>
        <v>33</v>
      </c>
      <c r="E462" s="28"/>
    </row>
    <row r="463" customFormat="false" ht="13" hidden="false" customHeight="true" outlineLevel="0" collapsed="false">
      <c r="A463" s="17" t="s">
        <v>2291</v>
      </c>
      <c r="B463" s="27" t="n">
        <f aca="false">IF('POSITION - Tableau 1'!B463=8,VLOOKUP(TOT!AN465,'EN - TEMPS DE GLACE DÉF.'!$A$3:$B$69,2),VLOOKUP(TOT!AN465,'EN - TEMPS DE GLACE ATT.'!$A$3:$B$69,2))</f>
        <v>33</v>
      </c>
      <c r="C463" s="27" t="n">
        <f aca="false">IF(TOT!V465&lt;28,IF(B463&gt;53,53,B463),B463)</f>
        <v>33</v>
      </c>
      <c r="D463" s="27" t="n">
        <f aca="false">IF(TOT!V465&lt;20,IF(C463&gt;46,46,C463),C463)</f>
        <v>33</v>
      </c>
      <c r="E463" s="28"/>
    </row>
    <row r="464" customFormat="false" ht="13" hidden="false" customHeight="true" outlineLevel="0" collapsed="false">
      <c r="A464" s="17" t="s">
        <v>2295</v>
      </c>
      <c r="B464" s="27" t="n">
        <f aca="false">IF('POSITION - Tableau 1'!B464=8,VLOOKUP(TOT!AN466,'EN - TEMPS DE GLACE DÉF.'!$A$3:$B$69,2),VLOOKUP(TOT!AN466,'EN - TEMPS DE GLACE ATT.'!$A$3:$B$69,2))</f>
        <v>98</v>
      </c>
      <c r="C464" s="27" t="n">
        <f aca="false">IF(TOT!V466&lt;28,IF(B464&gt;53,53,B464),B464)</f>
        <v>98</v>
      </c>
      <c r="D464" s="27" t="n">
        <f aca="false">IF(TOT!V466&lt;20,IF(C464&gt;46,46,C464),C464)</f>
        <v>98</v>
      </c>
      <c r="E464" s="28"/>
    </row>
    <row r="465" customFormat="false" ht="13" hidden="false" customHeight="true" outlineLevel="0" collapsed="false">
      <c r="A465" s="17" t="s">
        <v>2299</v>
      </c>
      <c r="B465" s="27" t="n">
        <f aca="false">IF('POSITION - Tableau 1'!B465=8,VLOOKUP(TOT!AN467,'EN - TEMPS DE GLACE DÉF.'!$A$3:$B$69,2),VLOOKUP(TOT!AN467,'EN - TEMPS DE GLACE ATT.'!$A$3:$B$69,2))</f>
        <v>33</v>
      </c>
      <c r="C465" s="27" t="n">
        <f aca="false">IF(TOT!V467&lt;28,IF(B465&gt;53,53,B465),B465)</f>
        <v>33</v>
      </c>
      <c r="D465" s="27" t="n">
        <f aca="false">IF(TOT!V467&lt;20,IF(C465&gt;46,46,C465),C465)</f>
        <v>33</v>
      </c>
      <c r="E465" s="28"/>
    </row>
    <row r="466" customFormat="false" ht="13" hidden="false" customHeight="true" outlineLevel="0" collapsed="false">
      <c r="A466" s="17" t="s">
        <v>2304</v>
      </c>
      <c r="B466" s="27" t="n">
        <f aca="false">IF('POSITION - Tableau 1'!B466=8,VLOOKUP(TOT!AN468,'EN - TEMPS DE GLACE DÉF.'!$A$3:$B$69,2),VLOOKUP(TOT!AN468,'EN - TEMPS DE GLACE ATT.'!$A$3:$B$69,2))</f>
        <v>33</v>
      </c>
      <c r="C466" s="27" t="n">
        <f aca="false">IF(TOT!V468&lt;28,IF(B466&gt;53,53,B466),B466)</f>
        <v>33</v>
      </c>
      <c r="D466" s="27" t="n">
        <f aca="false">IF(TOT!V468&lt;20,IF(C466&gt;46,46,C466),C466)</f>
        <v>33</v>
      </c>
      <c r="E466" s="28"/>
    </row>
    <row r="467" customFormat="false" ht="13" hidden="false" customHeight="true" outlineLevel="0" collapsed="false">
      <c r="A467" s="17" t="s">
        <v>2309</v>
      </c>
      <c r="B467" s="27" t="n">
        <f aca="false">IF('POSITION - Tableau 1'!B467=8,VLOOKUP(TOT!AN469,'EN - TEMPS DE GLACE DÉF.'!$A$3:$B$69,2),VLOOKUP(TOT!AN469,'EN - TEMPS DE GLACE ATT.'!$A$3:$B$69,2))</f>
        <v>48</v>
      </c>
      <c r="C467" s="27" t="n">
        <f aca="false">IF(TOT!V469&lt;28,IF(B467&gt;53,53,B467),B467)</f>
        <v>48</v>
      </c>
      <c r="D467" s="27" t="n">
        <f aca="false">IF(TOT!V469&lt;20,IF(C467&gt;46,46,C467),C467)</f>
        <v>48</v>
      </c>
      <c r="E467" s="28"/>
    </row>
    <row r="468" customFormat="false" ht="13" hidden="false" customHeight="true" outlineLevel="0" collapsed="false">
      <c r="A468" s="17" t="s">
        <v>2313</v>
      </c>
      <c r="B468" s="27" t="n">
        <f aca="false">IF('POSITION - Tableau 1'!B468=8,VLOOKUP(TOT!AN470,'EN - TEMPS DE GLACE DÉF.'!$A$3:$B$69,2),VLOOKUP(TOT!AN470,'EN - TEMPS DE GLACE ATT.'!$A$3:$B$69,2))</f>
        <v>34</v>
      </c>
      <c r="C468" s="27" t="n">
        <f aca="false">IF(TOT!V470&lt;28,IF(B468&gt;53,53,B468),B468)</f>
        <v>34</v>
      </c>
      <c r="D468" s="27" t="n">
        <f aca="false">IF(TOT!V470&lt;20,IF(C468&gt;46,46,C468),C468)</f>
        <v>34</v>
      </c>
      <c r="E468" s="28"/>
    </row>
    <row r="469" customFormat="false" ht="13" hidden="false" customHeight="true" outlineLevel="0" collapsed="false">
      <c r="A469" s="17" t="s">
        <v>2317</v>
      </c>
      <c r="B469" s="27" t="n">
        <f aca="false">IF('POSITION - Tableau 1'!B469=8,VLOOKUP(TOT!AN471,'EN - TEMPS DE GLACE DÉF.'!$A$3:$B$69,2),VLOOKUP(TOT!AN471,'EN - TEMPS DE GLACE ATT.'!$A$3:$B$69,2))</f>
        <v>33</v>
      </c>
      <c r="C469" s="27" t="n">
        <f aca="false">IF(TOT!V471&lt;28,IF(B469&gt;53,53,B469),B469)</f>
        <v>33</v>
      </c>
      <c r="D469" s="27" t="n">
        <f aca="false">IF(TOT!V471&lt;20,IF(C469&gt;46,46,C469),C469)</f>
        <v>33</v>
      </c>
      <c r="E469" s="28"/>
    </row>
    <row r="470" customFormat="false" ht="13" hidden="false" customHeight="true" outlineLevel="0" collapsed="false">
      <c r="A470" s="17" t="s">
        <v>2321</v>
      </c>
      <c r="B470" s="27" t="n">
        <f aca="false">IF('POSITION - Tableau 1'!B470=8,VLOOKUP(TOT!AN472,'EN - TEMPS DE GLACE DÉF.'!$A$3:$B$69,2),VLOOKUP(TOT!AN472,'EN - TEMPS DE GLACE ATT.'!$A$3:$B$69,2))</f>
        <v>52</v>
      </c>
      <c r="C470" s="27" t="n">
        <f aca="false">IF(TOT!V472&lt;28,IF(B470&gt;53,53,B470),B470)</f>
        <v>52</v>
      </c>
      <c r="D470" s="27" t="n">
        <f aca="false">IF(TOT!V472&lt;20,IF(C470&gt;46,46,C470),C470)</f>
        <v>52</v>
      </c>
      <c r="E470" s="28"/>
    </row>
    <row r="471" customFormat="false" ht="13" hidden="false" customHeight="true" outlineLevel="0" collapsed="false">
      <c r="A471" s="17" t="s">
        <v>2325</v>
      </c>
      <c r="B471" s="27" t="n">
        <f aca="false">IF('POSITION - Tableau 1'!B471=8,VLOOKUP(TOT!AN473,'EN - TEMPS DE GLACE DÉF.'!$A$3:$B$69,2),VLOOKUP(TOT!AN473,'EN - TEMPS DE GLACE ATT.'!$A$3:$B$69,2))</f>
        <v>33</v>
      </c>
      <c r="C471" s="27" t="n">
        <f aca="false">IF(TOT!V473&lt;28,IF(B471&gt;53,53,B471),B471)</f>
        <v>33</v>
      </c>
      <c r="D471" s="27" t="n">
        <f aca="false">IF(TOT!V473&lt;20,IF(C471&gt;46,46,C471),C471)</f>
        <v>33</v>
      </c>
      <c r="E471" s="28"/>
    </row>
    <row r="472" customFormat="false" ht="13" hidden="false" customHeight="true" outlineLevel="0" collapsed="false">
      <c r="A472" s="17" t="s">
        <v>2328</v>
      </c>
      <c r="B472" s="27" t="n">
        <f aca="false">IF('POSITION - Tableau 1'!B472=8,VLOOKUP(TOT!AN474,'EN - TEMPS DE GLACE DÉF.'!$A$3:$B$69,2),VLOOKUP(TOT!AN474,'EN - TEMPS DE GLACE ATT.'!$A$3:$B$69,2))</f>
        <v>75</v>
      </c>
      <c r="C472" s="27" t="n">
        <f aca="false">IF(TOT!V474&lt;28,IF(B472&gt;53,53,B472),B472)</f>
        <v>75</v>
      </c>
      <c r="D472" s="27" t="n">
        <f aca="false">IF(TOT!V474&lt;20,IF(C472&gt;46,46,C472),C472)</f>
        <v>75</v>
      </c>
      <c r="E472" s="28"/>
    </row>
    <row r="473" customFormat="false" ht="13" hidden="false" customHeight="true" outlineLevel="0" collapsed="false">
      <c r="A473" s="17" t="s">
        <v>2331</v>
      </c>
      <c r="B473" s="27" t="n">
        <f aca="false">IF('POSITION - Tableau 1'!B473=8,VLOOKUP(TOT!AN475,'EN - TEMPS DE GLACE DÉF.'!$A$3:$B$69,2),VLOOKUP(TOT!AN475,'EN - TEMPS DE GLACE ATT.'!$A$3:$B$69,2))</f>
        <v>45</v>
      </c>
      <c r="C473" s="27" t="n">
        <f aca="false">IF(TOT!V475&lt;28,IF(B473&gt;53,53,B473),B473)</f>
        <v>45</v>
      </c>
      <c r="D473" s="27" t="n">
        <f aca="false">IF(TOT!V475&lt;20,IF(C473&gt;46,46,C473),C473)</f>
        <v>45</v>
      </c>
      <c r="E473" s="28"/>
    </row>
    <row r="474" customFormat="false" ht="13" hidden="false" customHeight="true" outlineLevel="0" collapsed="false">
      <c r="A474" s="17" t="s">
        <v>2334</v>
      </c>
      <c r="B474" s="27" t="n">
        <f aca="false">IF('POSITION - Tableau 1'!B474=8,VLOOKUP(TOT!AN476,'EN - TEMPS DE GLACE DÉF.'!$A$3:$B$69,2),VLOOKUP(TOT!AN476,'EN - TEMPS DE GLACE ATT.'!$A$3:$B$69,2))</f>
        <v>33</v>
      </c>
      <c r="C474" s="27" t="n">
        <f aca="false">IF(TOT!V476&lt;28,IF(B474&gt;53,53,B474),B474)</f>
        <v>33</v>
      </c>
      <c r="D474" s="27" t="n">
        <f aca="false">IF(TOT!V476&lt;20,IF(C474&gt;46,46,C474),C474)</f>
        <v>33</v>
      </c>
      <c r="E474" s="28"/>
    </row>
    <row r="475" customFormat="false" ht="13" hidden="false" customHeight="true" outlineLevel="0" collapsed="false">
      <c r="A475" s="17" t="s">
        <v>2338</v>
      </c>
      <c r="B475" s="27" t="n">
        <f aca="false">IF('POSITION - Tableau 1'!B475=8,VLOOKUP(TOT!AN477,'EN - TEMPS DE GLACE DÉF.'!$A$3:$B$69,2),VLOOKUP(TOT!AN477,'EN - TEMPS DE GLACE ATT.'!$A$3:$B$69,2))</f>
        <v>39</v>
      </c>
      <c r="C475" s="27" t="n">
        <f aca="false">IF(TOT!V477&lt;28,IF(B475&gt;53,53,B475),B475)</f>
        <v>39</v>
      </c>
      <c r="D475" s="27" t="n">
        <f aca="false">IF(TOT!V477&lt;20,IF(C475&gt;46,46,C475),C475)</f>
        <v>39</v>
      </c>
      <c r="E475" s="28"/>
    </row>
    <row r="476" customFormat="false" ht="13" hidden="false" customHeight="true" outlineLevel="0" collapsed="false">
      <c r="A476" s="17" t="s">
        <v>2342</v>
      </c>
      <c r="B476" s="27" t="n">
        <f aca="false">IF('POSITION - Tableau 1'!B476=8,VLOOKUP(TOT!AN478,'EN - TEMPS DE GLACE DÉF.'!$A$3:$B$69,2),VLOOKUP(TOT!AN478,'EN - TEMPS DE GLACE ATT.'!$A$3:$B$69,2))</f>
        <v>56</v>
      </c>
      <c r="C476" s="27" t="n">
        <f aca="false">IF(TOT!V478&lt;28,IF(B476&gt;53,53,B476),B476)</f>
        <v>56</v>
      </c>
      <c r="D476" s="27" t="n">
        <f aca="false">IF(TOT!V478&lt;20,IF(C476&gt;46,46,C476),C476)</f>
        <v>56</v>
      </c>
      <c r="E476" s="28"/>
    </row>
    <row r="477" customFormat="false" ht="13" hidden="false" customHeight="true" outlineLevel="0" collapsed="false">
      <c r="A477" s="17" t="s">
        <v>2346</v>
      </c>
      <c r="B477" s="27" t="n">
        <f aca="false">IF('POSITION - Tableau 1'!B477=8,VLOOKUP(TOT!AN479,'EN - TEMPS DE GLACE DÉF.'!$A$3:$B$69,2),VLOOKUP(TOT!AN479,'EN - TEMPS DE GLACE ATT.'!$A$3:$B$69,2))</f>
        <v>33</v>
      </c>
      <c r="C477" s="27" t="n">
        <f aca="false">IF(TOT!V479&lt;28,IF(B477&gt;53,53,B477),B477)</f>
        <v>33</v>
      </c>
      <c r="D477" s="27" t="n">
        <f aca="false">IF(TOT!V479&lt;20,IF(C477&gt;46,46,C477),C477)</f>
        <v>33</v>
      </c>
      <c r="E477" s="28"/>
    </row>
    <row r="478" customFormat="false" ht="13" hidden="false" customHeight="true" outlineLevel="0" collapsed="false">
      <c r="A478" s="17" t="s">
        <v>2351</v>
      </c>
      <c r="B478" s="27" t="n">
        <f aca="false">IF('POSITION - Tableau 1'!B478=8,VLOOKUP(TOT!AN480,'EN - TEMPS DE GLACE DÉF.'!$A$3:$B$69,2),VLOOKUP(TOT!AN480,'EN - TEMPS DE GLACE ATT.'!$A$3:$B$69,2))</f>
        <v>33</v>
      </c>
      <c r="C478" s="27" t="n">
        <f aca="false">IF(TOT!V480&lt;28,IF(B478&gt;53,53,B478),B478)</f>
        <v>33</v>
      </c>
      <c r="D478" s="27" t="n">
        <f aca="false">IF(TOT!V480&lt;20,IF(C478&gt;46,46,C478),C478)</f>
        <v>33</v>
      </c>
      <c r="E478" s="28"/>
    </row>
    <row r="479" customFormat="false" ht="13" hidden="false" customHeight="true" outlineLevel="0" collapsed="false">
      <c r="A479" s="17" t="s">
        <v>2355</v>
      </c>
      <c r="B479" s="27" t="n">
        <f aca="false">IF('POSITION - Tableau 1'!B479=8,VLOOKUP(TOT!AN481,'EN - TEMPS DE GLACE DÉF.'!$A$3:$B$69,2),VLOOKUP(TOT!AN481,'EN - TEMPS DE GLACE ATT.'!$A$3:$B$69,2))</f>
        <v>99</v>
      </c>
      <c r="C479" s="27" t="n">
        <f aca="false">IF(TOT!V481&lt;28,IF(B479&gt;53,53,B479),B479)</f>
        <v>99</v>
      </c>
      <c r="D479" s="27" t="n">
        <f aca="false">IF(TOT!V481&lt;20,IF(C479&gt;46,46,C479),C479)</f>
        <v>99</v>
      </c>
      <c r="E479" s="28"/>
    </row>
    <row r="480" customFormat="false" ht="13" hidden="false" customHeight="true" outlineLevel="0" collapsed="false">
      <c r="A480" s="17" t="s">
        <v>2360</v>
      </c>
      <c r="B480" s="27" t="n">
        <f aca="false">IF('POSITION - Tableau 1'!B480=8,VLOOKUP(TOT!AN482,'EN - TEMPS DE GLACE DÉF.'!$A$3:$B$69,2),VLOOKUP(TOT!AN482,'EN - TEMPS DE GLACE ATT.'!$A$3:$B$69,2))</f>
        <v>44</v>
      </c>
      <c r="C480" s="27" t="n">
        <f aca="false">IF(TOT!V482&lt;28,IF(B480&gt;53,53,B480),B480)</f>
        <v>44</v>
      </c>
      <c r="D480" s="27" t="n">
        <f aca="false">IF(TOT!V482&lt;20,IF(C480&gt;46,46,C480),C480)</f>
        <v>44</v>
      </c>
      <c r="E480" s="28"/>
    </row>
    <row r="481" customFormat="false" ht="13" hidden="false" customHeight="true" outlineLevel="0" collapsed="false">
      <c r="A481" s="17" t="s">
        <v>2365</v>
      </c>
      <c r="B481" s="27" t="n">
        <f aca="false">IF('POSITION - Tableau 1'!B481=8,VLOOKUP(TOT!AN483,'EN - TEMPS DE GLACE DÉF.'!$A$3:$B$69,2),VLOOKUP(TOT!AN483,'EN - TEMPS DE GLACE ATT.'!$A$3:$B$69,2))</f>
        <v>33</v>
      </c>
      <c r="C481" s="27" t="n">
        <f aca="false">IF(TOT!V483&lt;28,IF(B481&gt;53,53,B481),B481)</f>
        <v>33</v>
      </c>
      <c r="D481" s="27" t="n">
        <f aca="false">IF(TOT!V483&lt;20,IF(C481&gt;46,46,C481),C481)</f>
        <v>33</v>
      </c>
      <c r="E481" s="28"/>
    </row>
    <row r="482" customFormat="false" ht="13" hidden="false" customHeight="true" outlineLevel="0" collapsed="false">
      <c r="A482" s="17" t="s">
        <v>2370</v>
      </c>
      <c r="B482" s="27" t="n">
        <f aca="false">IF('POSITION - Tableau 1'!B482=8,VLOOKUP(TOT!AN484,'EN - TEMPS DE GLACE DÉF.'!$A$3:$B$69,2),VLOOKUP(TOT!AN484,'EN - TEMPS DE GLACE ATT.'!$A$3:$B$69,2))</f>
        <v>33</v>
      </c>
      <c r="C482" s="27" t="n">
        <f aca="false">IF(TOT!V484&lt;28,IF(B482&gt;53,53,B482),B482)</f>
        <v>33</v>
      </c>
      <c r="D482" s="27" t="n">
        <f aca="false">IF(TOT!V484&lt;20,IF(C482&gt;46,46,C482),C482)</f>
        <v>33</v>
      </c>
      <c r="E482" s="28"/>
    </row>
    <row r="483" customFormat="false" ht="13" hidden="false" customHeight="true" outlineLevel="0" collapsed="false">
      <c r="A483" s="17" t="s">
        <v>2375</v>
      </c>
      <c r="B483" s="27" t="n">
        <f aca="false">IF('POSITION - Tableau 1'!B483=8,VLOOKUP(TOT!AN485,'EN - TEMPS DE GLACE DÉF.'!$A$3:$B$69,2),VLOOKUP(TOT!AN485,'EN - TEMPS DE GLACE ATT.'!$A$3:$B$69,2))</f>
        <v>37</v>
      </c>
      <c r="C483" s="27" t="n">
        <f aca="false">IF(TOT!V485&lt;28,IF(B483&gt;53,53,B483),B483)</f>
        <v>37</v>
      </c>
      <c r="D483" s="27" t="n">
        <f aca="false">IF(TOT!V485&lt;20,IF(C483&gt;46,46,C483),C483)</f>
        <v>37</v>
      </c>
      <c r="E483" s="28"/>
    </row>
    <row r="484" customFormat="false" ht="13" hidden="false" customHeight="true" outlineLevel="0" collapsed="false">
      <c r="A484" s="17" t="s">
        <v>2379</v>
      </c>
      <c r="B484" s="27" t="n">
        <f aca="false">IF('POSITION - Tableau 1'!B484=8,VLOOKUP(TOT!AN486,'EN - TEMPS DE GLACE DÉF.'!$A$3:$B$69,2),VLOOKUP(TOT!AN486,'EN - TEMPS DE GLACE ATT.'!$A$3:$B$69,2))</f>
        <v>33</v>
      </c>
      <c r="C484" s="27" t="n">
        <f aca="false">IF(TOT!V486&lt;28,IF(B484&gt;53,53,B484),B484)</f>
        <v>33</v>
      </c>
      <c r="D484" s="27" t="n">
        <f aca="false">IF(TOT!V486&lt;20,IF(C484&gt;46,46,C484),C484)</f>
        <v>33</v>
      </c>
      <c r="E484" s="28"/>
    </row>
    <row r="485" customFormat="false" ht="13" hidden="false" customHeight="true" outlineLevel="0" collapsed="false">
      <c r="A485" s="17" t="s">
        <v>2383</v>
      </c>
      <c r="B485" s="27" t="n">
        <f aca="false">IF('POSITION - Tableau 1'!B485=8,VLOOKUP(TOT!AN487,'EN - TEMPS DE GLACE DÉF.'!$A$3:$B$69,2),VLOOKUP(TOT!AN487,'EN - TEMPS DE GLACE ATT.'!$A$3:$B$69,2))</f>
        <v>33</v>
      </c>
      <c r="C485" s="27" t="n">
        <f aca="false">IF(TOT!V487&lt;28,IF(B485&gt;53,53,B485),B485)</f>
        <v>33</v>
      </c>
      <c r="D485" s="27" t="n">
        <f aca="false">IF(TOT!V487&lt;20,IF(C485&gt;46,46,C485),C485)</f>
        <v>33</v>
      </c>
      <c r="E485" s="28"/>
    </row>
    <row r="486" customFormat="false" ht="13" hidden="false" customHeight="true" outlineLevel="0" collapsed="false">
      <c r="A486" s="17" t="s">
        <v>2387</v>
      </c>
      <c r="B486" s="27" t="n">
        <f aca="false">IF('POSITION - Tableau 1'!B486=8,VLOOKUP(TOT!AN488,'EN - TEMPS DE GLACE DÉF.'!$A$3:$B$69,2),VLOOKUP(TOT!AN488,'EN - TEMPS DE GLACE ATT.'!$A$3:$B$69,2))</f>
        <v>69</v>
      </c>
      <c r="C486" s="27" t="n">
        <f aca="false">IF(TOT!V488&lt;28,IF(B486&gt;53,53,B486),B486)</f>
        <v>69</v>
      </c>
      <c r="D486" s="27" t="n">
        <f aca="false">IF(TOT!V488&lt;20,IF(C486&gt;46,46,C486),C486)</f>
        <v>69</v>
      </c>
      <c r="E486" s="28"/>
    </row>
    <row r="487" customFormat="false" ht="13" hidden="false" customHeight="true" outlineLevel="0" collapsed="false">
      <c r="A487" s="17" t="s">
        <v>2390</v>
      </c>
      <c r="B487" s="27" t="n">
        <f aca="false">IF('POSITION - Tableau 1'!B487=8,VLOOKUP(TOT!AN489,'EN - TEMPS DE GLACE DÉF.'!$A$3:$B$69,2),VLOOKUP(TOT!AN489,'EN - TEMPS DE GLACE ATT.'!$A$3:$B$69,2))</f>
        <v>33</v>
      </c>
      <c r="C487" s="27" t="n">
        <f aca="false">IF(TOT!V489&lt;28,IF(B487&gt;53,53,B487),B487)</f>
        <v>33</v>
      </c>
      <c r="D487" s="27" t="n">
        <f aca="false">IF(TOT!V489&lt;20,IF(C487&gt;46,46,C487),C487)</f>
        <v>33</v>
      </c>
      <c r="E487" s="28"/>
    </row>
    <row r="488" customFormat="false" ht="13" hidden="false" customHeight="true" outlineLevel="0" collapsed="false">
      <c r="A488" s="17" t="s">
        <v>2393</v>
      </c>
      <c r="B488" s="27" t="n">
        <f aca="false">IF('POSITION - Tableau 1'!B488=8,VLOOKUP(TOT!AN490,'EN - TEMPS DE GLACE DÉF.'!$A$3:$B$69,2),VLOOKUP(TOT!AN490,'EN - TEMPS DE GLACE ATT.'!$A$3:$B$69,2))</f>
        <v>70</v>
      </c>
      <c r="C488" s="27" t="n">
        <f aca="false">IF(TOT!V490&lt;28,IF(B488&gt;53,53,B488),B488)</f>
        <v>70</v>
      </c>
      <c r="D488" s="27" t="n">
        <f aca="false">IF(TOT!V490&lt;20,IF(C488&gt;46,46,C488),C488)</f>
        <v>70</v>
      </c>
      <c r="E488" s="28"/>
    </row>
    <row r="489" customFormat="false" ht="13" hidden="false" customHeight="true" outlineLevel="0" collapsed="false">
      <c r="A489" s="17" t="s">
        <v>2398</v>
      </c>
      <c r="B489" s="27" t="n">
        <f aca="false">IF('POSITION - Tableau 1'!B489=8,VLOOKUP(TOT!AN491,'EN - TEMPS DE GLACE DÉF.'!$A$3:$B$69,2),VLOOKUP(TOT!AN491,'EN - TEMPS DE GLACE ATT.'!$A$3:$B$69,2))</f>
        <v>75</v>
      </c>
      <c r="C489" s="27" t="n">
        <f aca="false">IF(TOT!V491&lt;28,IF(B489&gt;53,53,B489),B489)</f>
        <v>75</v>
      </c>
      <c r="D489" s="27" t="n">
        <f aca="false">IF(TOT!V491&lt;20,IF(C489&gt;46,46,C489),C489)</f>
        <v>75</v>
      </c>
      <c r="E489" s="28"/>
    </row>
    <row r="490" customFormat="false" ht="13" hidden="false" customHeight="true" outlineLevel="0" collapsed="false">
      <c r="A490" s="17" t="s">
        <v>2401</v>
      </c>
      <c r="B490" s="27" t="n">
        <f aca="false">IF('POSITION - Tableau 1'!B490=8,VLOOKUP(TOT!AN492,'EN - TEMPS DE GLACE DÉF.'!$A$3:$B$69,2),VLOOKUP(TOT!AN492,'EN - TEMPS DE GLACE ATT.'!$A$3:$B$69,2))</f>
        <v>33</v>
      </c>
      <c r="C490" s="27" t="n">
        <f aca="false">IF(TOT!V492&lt;28,IF(B490&gt;53,53,B490),B490)</f>
        <v>33</v>
      </c>
      <c r="D490" s="27" t="n">
        <f aca="false">IF(TOT!V492&lt;20,IF(C490&gt;46,46,C490),C490)</f>
        <v>33</v>
      </c>
      <c r="E490" s="28"/>
    </row>
    <row r="491" customFormat="false" ht="13" hidden="false" customHeight="true" outlineLevel="0" collapsed="false">
      <c r="A491" s="17" t="s">
        <v>2404</v>
      </c>
      <c r="B491" s="27" t="n">
        <f aca="false">IF('POSITION - Tableau 1'!B491=8,VLOOKUP(TOT!AN493,'EN - TEMPS DE GLACE DÉF.'!$A$3:$B$69,2),VLOOKUP(TOT!AN493,'EN - TEMPS DE GLACE ATT.'!$A$3:$B$69,2))</f>
        <v>33</v>
      </c>
      <c r="C491" s="27" t="n">
        <f aca="false">IF(TOT!V493&lt;28,IF(B491&gt;53,53,B491),B491)</f>
        <v>33</v>
      </c>
      <c r="D491" s="27" t="n">
        <f aca="false">IF(TOT!V493&lt;20,IF(C491&gt;46,46,C491),C491)</f>
        <v>33</v>
      </c>
      <c r="E491" s="28"/>
    </row>
    <row r="492" customFormat="false" ht="13" hidden="false" customHeight="true" outlineLevel="0" collapsed="false">
      <c r="A492" s="17" t="s">
        <v>2407</v>
      </c>
      <c r="B492" s="27" t="n">
        <f aca="false">IF('POSITION - Tableau 1'!B492=8,VLOOKUP(TOT!AN494,'EN - TEMPS DE GLACE DÉF.'!$A$3:$B$69,2),VLOOKUP(TOT!AN494,'EN - TEMPS DE GLACE ATT.'!$A$3:$B$69,2))</f>
        <v>69</v>
      </c>
      <c r="C492" s="27" t="n">
        <f aca="false">IF(TOT!V494&lt;28,IF(B492&gt;53,53,B492),B492)</f>
        <v>69</v>
      </c>
      <c r="D492" s="27" t="n">
        <f aca="false">IF(TOT!V494&lt;20,IF(C492&gt;46,46,C492),C492)</f>
        <v>69</v>
      </c>
      <c r="E492" s="28"/>
    </row>
    <row r="493" customFormat="false" ht="13" hidden="false" customHeight="true" outlineLevel="0" collapsed="false">
      <c r="A493" s="17" t="s">
        <v>2413</v>
      </c>
      <c r="B493" s="27" t="n">
        <f aca="false">IF('POSITION - Tableau 1'!B493=8,VLOOKUP(TOT!AN495,'EN - TEMPS DE GLACE DÉF.'!$A$3:$B$69,2),VLOOKUP(TOT!AN495,'EN - TEMPS DE GLACE ATT.'!$A$3:$B$69,2))</f>
        <v>33</v>
      </c>
      <c r="C493" s="27" t="n">
        <f aca="false">IF(TOT!V495&lt;28,IF(B493&gt;53,53,B493),B493)</f>
        <v>33</v>
      </c>
      <c r="D493" s="27" t="n">
        <f aca="false">IF(TOT!V495&lt;20,IF(C493&gt;46,46,C493),C493)</f>
        <v>33</v>
      </c>
      <c r="E493" s="28"/>
    </row>
    <row r="494" customFormat="false" ht="13" hidden="false" customHeight="true" outlineLevel="0" collapsed="false">
      <c r="A494" s="17" t="s">
        <v>2418</v>
      </c>
      <c r="B494" s="27" t="n">
        <f aca="false">IF('POSITION - Tableau 1'!B494=8,VLOOKUP(TOT!AN496,'EN - TEMPS DE GLACE DÉF.'!$A$3:$B$69,2),VLOOKUP(TOT!AN496,'EN - TEMPS DE GLACE ATT.'!$A$3:$B$69,2))</f>
        <v>33</v>
      </c>
      <c r="C494" s="27" t="n">
        <f aca="false">IF(TOT!V496&lt;28,IF(B494&gt;53,53,B494),B494)</f>
        <v>33</v>
      </c>
      <c r="D494" s="27" t="n">
        <f aca="false">IF(TOT!V496&lt;20,IF(C494&gt;46,46,C494),C494)</f>
        <v>33</v>
      </c>
      <c r="E494" s="28"/>
    </row>
    <row r="495" customFormat="false" ht="13" hidden="false" customHeight="true" outlineLevel="0" collapsed="false">
      <c r="A495" s="17" t="s">
        <v>2423</v>
      </c>
      <c r="B495" s="27" t="n">
        <f aca="false">IF('POSITION - Tableau 1'!B495=8,VLOOKUP(TOT!AN497,'EN - TEMPS DE GLACE DÉF.'!$A$3:$B$69,2),VLOOKUP(TOT!AN497,'EN - TEMPS DE GLACE ATT.'!$A$3:$B$69,2))</f>
        <v>55</v>
      </c>
      <c r="C495" s="27" t="n">
        <f aca="false">IF(TOT!V497&lt;28,IF(B495&gt;53,53,B495),B495)</f>
        <v>55</v>
      </c>
      <c r="D495" s="27" t="n">
        <f aca="false">IF(TOT!V497&lt;20,IF(C495&gt;46,46,C495),C495)</f>
        <v>55</v>
      </c>
      <c r="E495" s="28"/>
    </row>
    <row r="496" customFormat="false" ht="13" hidden="false" customHeight="true" outlineLevel="0" collapsed="false">
      <c r="A496" s="17" t="s">
        <v>2427</v>
      </c>
      <c r="B496" s="27" t="n">
        <f aca="false">IF('POSITION - Tableau 1'!B496=8,VLOOKUP(TOT!AN498,'EN - TEMPS DE GLACE DÉF.'!$A$3:$B$69,2),VLOOKUP(TOT!AN498,'EN - TEMPS DE GLACE ATT.'!$A$3:$B$69,2))</f>
        <v>33</v>
      </c>
      <c r="C496" s="27" t="n">
        <f aca="false">IF(TOT!V498&lt;28,IF(B496&gt;53,53,B496),B496)</f>
        <v>33</v>
      </c>
      <c r="D496" s="27" t="n">
        <f aca="false">IF(TOT!V498&lt;20,IF(C496&gt;46,46,C496),C496)</f>
        <v>33</v>
      </c>
      <c r="E496" s="28"/>
    </row>
    <row r="497" customFormat="false" ht="13" hidden="false" customHeight="true" outlineLevel="0" collapsed="false">
      <c r="A497" s="17" t="s">
        <v>2432</v>
      </c>
      <c r="B497" s="27" t="n">
        <f aca="false">IF('POSITION - Tableau 1'!B497=8,VLOOKUP(TOT!AN499,'EN - TEMPS DE GLACE DÉF.'!$A$3:$B$69,2),VLOOKUP(TOT!AN499,'EN - TEMPS DE GLACE ATT.'!$A$3:$B$69,2))</f>
        <v>33</v>
      </c>
      <c r="C497" s="27" t="n">
        <f aca="false">IF(TOT!V499&lt;28,IF(B497&gt;53,53,B497),B497)</f>
        <v>33</v>
      </c>
      <c r="D497" s="27" t="n">
        <f aca="false">IF(TOT!V499&lt;20,IF(C497&gt;46,46,C497),C497)</f>
        <v>33</v>
      </c>
      <c r="E497" s="28"/>
    </row>
    <row r="498" customFormat="false" ht="13" hidden="false" customHeight="true" outlineLevel="0" collapsed="false">
      <c r="A498" s="17" t="s">
        <v>2437</v>
      </c>
      <c r="B498" s="27" t="n">
        <f aca="false">IF('POSITION - Tableau 1'!B498=8,VLOOKUP(TOT!AN500,'EN - TEMPS DE GLACE DÉF.'!$A$3:$B$69,2),VLOOKUP(TOT!AN500,'EN - TEMPS DE GLACE ATT.'!$A$3:$B$69,2))</f>
        <v>33</v>
      </c>
      <c r="C498" s="27" t="n">
        <f aca="false">IF(TOT!V500&lt;28,IF(B498&gt;53,53,B498),B498)</f>
        <v>33</v>
      </c>
      <c r="D498" s="27" t="n">
        <f aca="false">IF(TOT!V500&lt;20,IF(C498&gt;46,46,C498),C498)</f>
        <v>33</v>
      </c>
      <c r="E498" s="28"/>
    </row>
    <row r="499" customFormat="false" ht="13" hidden="false" customHeight="true" outlineLevel="0" collapsed="false">
      <c r="A499" s="17" t="s">
        <v>2442</v>
      </c>
      <c r="B499" s="27" t="n">
        <f aca="false">IF('POSITION - Tableau 1'!B499=8,VLOOKUP(TOT!AN501,'EN - TEMPS DE GLACE DÉF.'!$A$3:$B$69,2),VLOOKUP(TOT!AN501,'EN - TEMPS DE GLACE ATT.'!$A$3:$B$69,2))</f>
        <v>59</v>
      </c>
      <c r="C499" s="27" t="n">
        <f aca="false">IF(TOT!V501&lt;28,IF(B499&gt;53,53,B499),B499)</f>
        <v>59</v>
      </c>
      <c r="D499" s="27" t="n">
        <f aca="false">IF(TOT!V501&lt;20,IF(C499&gt;46,46,C499),C499)</f>
        <v>59</v>
      </c>
      <c r="E499" s="28"/>
    </row>
    <row r="500" customFormat="false" ht="13" hidden="false" customHeight="true" outlineLevel="0" collapsed="false">
      <c r="A500" s="17" t="s">
        <v>2447</v>
      </c>
      <c r="B500" s="27" t="n">
        <f aca="false">IF('POSITION - Tableau 1'!B500=8,VLOOKUP(TOT!AN502,'EN - TEMPS DE GLACE DÉF.'!$A$3:$B$69,2),VLOOKUP(TOT!AN502,'EN - TEMPS DE GLACE ATT.'!$A$3:$B$69,2))</f>
        <v>95</v>
      </c>
      <c r="C500" s="27" t="n">
        <f aca="false">IF(TOT!V502&lt;28,IF(B500&gt;53,53,B500),B500)</f>
        <v>95</v>
      </c>
      <c r="D500" s="27" t="n">
        <f aca="false">IF(TOT!V502&lt;20,IF(C500&gt;46,46,C500),C500)</f>
        <v>95</v>
      </c>
      <c r="E500" s="28"/>
    </row>
    <row r="501" customFormat="false" ht="13" hidden="false" customHeight="true" outlineLevel="0" collapsed="false">
      <c r="A501" s="17" t="s">
        <v>2451</v>
      </c>
      <c r="B501" s="27" t="n">
        <f aca="false">IF('POSITION - Tableau 1'!B501=8,VLOOKUP(TOT!AN503,'EN - TEMPS DE GLACE DÉF.'!$A$3:$B$69,2),VLOOKUP(TOT!AN503,'EN - TEMPS DE GLACE ATT.'!$A$3:$B$69,2))</f>
        <v>33</v>
      </c>
      <c r="C501" s="27" t="n">
        <f aca="false">IF(TOT!V503&lt;28,IF(B501&gt;53,53,B501),B501)</f>
        <v>33</v>
      </c>
      <c r="D501" s="27" t="n">
        <f aca="false">IF(TOT!V503&lt;20,IF(C501&gt;46,46,C501),C501)</f>
        <v>33</v>
      </c>
      <c r="E501" s="28"/>
    </row>
    <row r="502" customFormat="false" ht="13" hidden="false" customHeight="true" outlineLevel="0" collapsed="false">
      <c r="A502" s="17" t="s">
        <v>2455</v>
      </c>
      <c r="B502" s="27" t="n">
        <f aca="false">IF('POSITION - Tableau 1'!B502=8,VLOOKUP(TOT!AN504,'EN - TEMPS DE GLACE DÉF.'!$A$3:$B$69,2),VLOOKUP(TOT!AN504,'EN - TEMPS DE GLACE ATT.'!$A$3:$B$69,2))</f>
        <v>33</v>
      </c>
      <c r="C502" s="27" t="n">
        <f aca="false">IF(TOT!V504&lt;28,IF(B502&gt;53,53,B502),B502)</f>
        <v>33</v>
      </c>
      <c r="D502" s="27" t="n">
        <f aca="false">IF(TOT!V504&lt;20,IF(C502&gt;46,46,C502),C502)</f>
        <v>33</v>
      </c>
      <c r="E502" s="28"/>
    </row>
    <row r="503" customFormat="false" ht="13" hidden="false" customHeight="true" outlineLevel="0" collapsed="false">
      <c r="A503" s="17" t="s">
        <v>2460</v>
      </c>
      <c r="B503" s="27" t="n">
        <f aca="false">IF('POSITION - Tableau 1'!B503=8,VLOOKUP(TOT!AN505,'EN - TEMPS DE GLACE DÉF.'!$A$3:$B$69,2),VLOOKUP(TOT!AN505,'EN - TEMPS DE GLACE ATT.'!$A$3:$B$69,2))</f>
        <v>33</v>
      </c>
      <c r="C503" s="27" t="n">
        <f aca="false">IF(TOT!V505&lt;28,IF(B503&gt;53,53,B503),B503)</f>
        <v>33</v>
      </c>
      <c r="D503" s="27" t="n">
        <f aca="false">IF(TOT!V505&lt;20,IF(C503&gt;46,46,C503),C503)</f>
        <v>33</v>
      </c>
      <c r="E503" s="28"/>
    </row>
    <row r="504" customFormat="false" ht="13" hidden="false" customHeight="true" outlineLevel="0" collapsed="false">
      <c r="A504" s="17" t="s">
        <v>2464</v>
      </c>
      <c r="B504" s="27" t="n">
        <f aca="false">IF('POSITION - Tableau 1'!B504=8,VLOOKUP(TOT!AN506,'EN - TEMPS DE GLACE DÉF.'!$A$3:$B$69,2),VLOOKUP(TOT!AN506,'EN - TEMPS DE GLACE ATT.'!$A$3:$B$69,2))</f>
        <v>89</v>
      </c>
      <c r="C504" s="27" t="n">
        <f aca="false">IF(TOT!V506&lt;28,IF(B504&gt;53,53,B504),B504)</f>
        <v>89</v>
      </c>
      <c r="D504" s="27" t="n">
        <f aca="false">IF(TOT!V506&lt;20,IF(C504&gt;46,46,C504),C504)</f>
        <v>89</v>
      </c>
      <c r="E504" s="28"/>
    </row>
    <row r="505" customFormat="false" ht="13" hidden="false" customHeight="true" outlineLevel="0" collapsed="false">
      <c r="A505" s="17" t="s">
        <v>2468</v>
      </c>
      <c r="B505" s="27" t="n">
        <f aca="false">IF('POSITION - Tableau 1'!B505=8,VLOOKUP(TOT!AN507,'EN - TEMPS DE GLACE DÉF.'!$A$3:$B$69,2),VLOOKUP(TOT!AN507,'EN - TEMPS DE GLACE ATT.'!$A$3:$B$69,2))</f>
        <v>33</v>
      </c>
      <c r="C505" s="27" t="n">
        <f aca="false">IF(TOT!V507&lt;28,IF(B505&gt;53,53,B505),B505)</f>
        <v>33</v>
      </c>
      <c r="D505" s="27" t="n">
        <f aca="false">IF(TOT!V507&lt;20,IF(C505&gt;46,46,C505),C505)</f>
        <v>33</v>
      </c>
      <c r="E505" s="28"/>
    </row>
    <row r="506" customFormat="false" ht="13" hidden="false" customHeight="true" outlineLevel="0" collapsed="false">
      <c r="A506" s="17" t="s">
        <v>2471</v>
      </c>
      <c r="B506" s="27" t="n">
        <f aca="false">IF('POSITION - Tableau 1'!B506=8,VLOOKUP(TOT!AN508,'EN - TEMPS DE GLACE DÉF.'!$A$3:$B$69,2),VLOOKUP(TOT!AN508,'EN - TEMPS DE GLACE ATT.'!$A$3:$B$69,2))</f>
        <v>64</v>
      </c>
      <c r="C506" s="27" t="n">
        <f aca="false">IF(TOT!V508&lt;28,IF(B506&gt;53,53,B506),B506)</f>
        <v>64</v>
      </c>
      <c r="D506" s="27" t="n">
        <f aca="false">IF(TOT!V508&lt;20,IF(C506&gt;46,46,C506),C506)</f>
        <v>64</v>
      </c>
      <c r="E506" s="28"/>
    </row>
    <row r="507" customFormat="false" ht="13" hidden="false" customHeight="true" outlineLevel="0" collapsed="false">
      <c r="A507" s="17" t="s">
        <v>2476</v>
      </c>
      <c r="B507" s="27" t="n">
        <f aca="false">IF('POSITION - Tableau 1'!B507=8,VLOOKUP(TOT!AN509,'EN - TEMPS DE GLACE DÉF.'!$A$3:$B$69,2),VLOOKUP(TOT!AN509,'EN - TEMPS DE GLACE ATT.'!$A$3:$B$69,2))</f>
        <v>33</v>
      </c>
      <c r="C507" s="27" t="n">
        <f aca="false">IF(TOT!V509&lt;28,IF(B507&gt;53,53,B507),B507)</f>
        <v>33</v>
      </c>
      <c r="D507" s="27" t="n">
        <f aca="false">IF(TOT!V509&lt;20,IF(C507&gt;46,46,C507),C507)</f>
        <v>33</v>
      </c>
      <c r="E507" s="28"/>
    </row>
    <row r="508" customFormat="false" ht="13" hidden="false" customHeight="true" outlineLevel="0" collapsed="false">
      <c r="A508" s="17" t="s">
        <v>2482</v>
      </c>
      <c r="B508" s="27" t="n">
        <f aca="false">IF('POSITION - Tableau 1'!B508=8,VLOOKUP(TOT!AN510,'EN - TEMPS DE GLACE DÉF.'!$A$3:$B$69,2),VLOOKUP(TOT!AN510,'EN - TEMPS DE GLACE ATT.'!$A$3:$B$69,2))</f>
        <v>49</v>
      </c>
      <c r="C508" s="27" t="n">
        <f aca="false">IF(TOT!V510&lt;28,IF(B508&gt;53,53,B508),B508)</f>
        <v>49</v>
      </c>
      <c r="D508" s="27" t="n">
        <f aca="false">IF(TOT!V510&lt;20,IF(C508&gt;46,46,C508),C508)</f>
        <v>49</v>
      </c>
      <c r="E508" s="28"/>
    </row>
    <row r="509" customFormat="false" ht="13" hidden="false" customHeight="true" outlineLevel="0" collapsed="false">
      <c r="A509" s="17" t="s">
        <v>2487</v>
      </c>
      <c r="B509" s="27" t="n">
        <f aca="false">IF('POSITION - Tableau 1'!B509=8,VLOOKUP(TOT!AN511,'EN - TEMPS DE GLACE DÉF.'!$A$3:$B$69,2),VLOOKUP(TOT!AN511,'EN - TEMPS DE GLACE ATT.'!$A$3:$B$69,2))</f>
        <v>33</v>
      </c>
      <c r="C509" s="27" t="n">
        <f aca="false">IF(TOT!V511&lt;28,IF(B509&gt;53,53,B509),B509)</f>
        <v>33</v>
      </c>
      <c r="D509" s="27" t="n">
        <f aca="false">IF(TOT!V511&lt;20,IF(C509&gt;46,46,C509),C509)</f>
        <v>33</v>
      </c>
      <c r="E509" s="28"/>
    </row>
    <row r="510" customFormat="false" ht="13" hidden="false" customHeight="true" outlineLevel="0" collapsed="false">
      <c r="A510" s="17" t="s">
        <v>2492</v>
      </c>
      <c r="B510" s="27" t="n">
        <f aca="false">IF('POSITION - Tableau 1'!B510=8,VLOOKUP(TOT!AN512,'EN - TEMPS DE GLACE DÉF.'!$A$3:$B$69,2),VLOOKUP(TOT!AN512,'EN - TEMPS DE GLACE ATT.'!$A$3:$B$69,2))</f>
        <v>33</v>
      </c>
      <c r="C510" s="27" t="n">
        <f aca="false">IF(TOT!V512&lt;28,IF(B510&gt;53,53,B510),B510)</f>
        <v>33</v>
      </c>
      <c r="D510" s="27" t="n">
        <f aca="false">IF(TOT!V512&lt;20,IF(C510&gt;46,46,C510),C510)</f>
        <v>33</v>
      </c>
      <c r="E510" s="28"/>
    </row>
    <row r="511" customFormat="false" ht="13" hidden="false" customHeight="true" outlineLevel="0" collapsed="false">
      <c r="A511" s="17" t="s">
        <v>2497</v>
      </c>
      <c r="B511" s="27" t="n">
        <f aca="false">IF('POSITION - Tableau 1'!B511=8,VLOOKUP(TOT!AN513,'EN - TEMPS DE GLACE DÉF.'!$A$3:$B$69,2),VLOOKUP(TOT!AN513,'EN - TEMPS DE GLACE ATT.'!$A$3:$B$69,2))</f>
        <v>33</v>
      </c>
      <c r="C511" s="27" t="n">
        <f aca="false">IF(TOT!V513&lt;28,IF(B511&gt;53,53,B511),B511)</f>
        <v>33</v>
      </c>
      <c r="D511" s="27" t="n">
        <f aca="false">IF(TOT!V513&lt;20,IF(C511&gt;46,46,C511),C511)</f>
        <v>33</v>
      </c>
      <c r="E511" s="28"/>
    </row>
    <row r="512" customFormat="false" ht="13" hidden="false" customHeight="true" outlineLevel="0" collapsed="false">
      <c r="A512" s="17" t="s">
        <v>2502</v>
      </c>
      <c r="B512" s="27" t="n">
        <f aca="false">IF('POSITION - Tableau 1'!B512=8,VLOOKUP(TOT!AN514,'EN - TEMPS DE GLACE DÉF.'!$A$3:$B$69,2),VLOOKUP(TOT!AN514,'EN - TEMPS DE GLACE ATT.'!$A$3:$B$69,2))</f>
        <v>33</v>
      </c>
      <c r="C512" s="27" t="n">
        <f aca="false">IF(TOT!V514&lt;28,IF(B512&gt;53,53,B512),B512)</f>
        <v>33</v>
      </c>
      <c r="D512" s="27" t="n">
        <f aca="false">IF(TOT!V514&lt;20,IF(C512&gt;46,46,C512),C512)</f>
        <v>33</v>
      </c>
      <c r="E512" s="28"/>
    </row>
    <row r="513" customFormat="false" ht="13" hidden="false" customHeight="true" outlineLevel="0" collapsed="false">
      <c r="A513" s="17" t="s">
        <v>2505</v>
      </c>
      <c r="B513" s="27" t="n">
        <f aca="false">IF('POSITION - Tableau 1'!B513=8,VLOOKUP(TOT!AN515,'EN - TEMPS DE GLACE DÉF.'!$A$3:$B$69,2),VLOOKUP(TOT!AN515,'EN - TEMPS DE GLACE ATT.'!$A$3:$B$69,2))</f>
        <v>33</v>
      </c>
      <c r="C513" s="27" t="n">
        <f aca="false">IF(TOT!V515&lt;28,IF(B513&gt;53,53,B513),B513)</f>
        <v>33</v>
      </c>
      <c r="D513" s="27" t="n">
        <f aca="false">IF(TOT!V515&lt;20,IF(C513&gt;46,46,C513),C513)</f>
        <v>33</v>
      </c>
      <c r="E513" s="28"/>
    </row>
    <row r="514" customFormat="false" ht="13" hidden="false" customHeight="true" outlineLevel="0" collapsed="false">
      <c r="A514" s="17" t="s">
        <v>2508</v>
      </c>
      <c r="B514" s="27" t="n">
        <f aca="false">IF('POSITION - Tableau 1'!B514=8,VLOOKUP(TOT!AN516,'EN - TEMPS DE GLACE DÉF.'!$A$3:$B$69,2),VLOOKUP(TOT!AN516,'EN - TEMPS DE GLACE ATT.'!$A$3:$B$69,2))</f>
        <v>33</v>
      </c>
      <c r="C514" s="27" t="n">
        <f aca="false">IF(TOT!V516&lt;28,IF(B514&gt;53,53,B514),B514)</f>
        <v>33</v>
      </c>
      <c r="D514" s="27" t="n">
        <f aca="false">IF(TOT!V516&lt;20,IF(C514&gt;46,46,C514),C514)</f>
        <v>33</v>
      </c>
      <c r="E514" s="28"/>
    </row>
    <row r="515" customFormat="false" ht="13" hidden="false" customHeight="true" outlineLevel="0" collapsed="false">
      <c r="A515" s="17" t="s">
        <v>2511</v>
      </c>
      <c r="B515" s="27" t="n">
        <f aca="false">IF('POSITION - Tableau 1'!B515=8,VLOOKUP(TOT!AN517,'EN - TEMPS DE GLACE DÉF.'!$A$3:$B$69,2),VLOOKUP(TOT!AN517,'EN - TEMPS DE GLACE ATT.'!$A$3:$B$69,2))</f>
        <v>33</v>
      </c>
      <c r="C515" s="27" t="n">
        <f aca="false">IF(TOT!V517&lt;28,IF(B515&gt;53,53,B515),B515)</f>
        <v>33</v>
      </c>
      <c r="D515" s="27" t="n">
        <f aca="false">IF(TOT!V517&lt;20,IF(C515&gt;46,46,C515),C515)</f>
        <v>33</v>
      </c>
      <c r="E515" s="28"/>
    </row>
    <row r="516" customFormat="false" ht="13" hidden="false" customHeight="true" outlineLevel="0" collapsed="false">
      <c r="A516" s="17" t="s">
        <v>2514</v>
      </c>
      <c r="B516" s="27" t="n">
        <f aca="false">IF('POSITION - Tableau 1'!B516=8,VLOOKUP(TOT!AN518,'EN - TEMPS DE GLACE DÉF.'!$A$3:$B$69,2),VLOOKUP(TOT!AN518,'EN - TEMPS DE GLACE ATT.'!$A$3:$B$69,2))</f>
        <v>33</v>
      </c>
      <c r="C516" s="27" t="n">
        <f aca="false">IF(TOT!V518&lt;28,IF(B516&gt;53,53,B516),B516)</f>
        <v>33</v>
      </c>
      <c r="D516" s="27" t="n">
        <f aca="false">IF(TOT!V518&lt;20,IF(C516&gt;46,46,C516),C516)</f>
        <v>33</v>
      </c>
      <c r="E516" s="28"/>
    </row>
    <row r="517" customFormat="false" ht="13" hidden="false" customHeight="true" outlineLevel="0" collapsed="false">
      <c r="A517" s="17" t="s">
        <v>2518</v>
      </c>
      <c r="B517" s="27" t="n">
        <f aca="false">IF('POSITION - Tableau 1'!B517=8,VLOOKUP(TOT!AN519,'EN - TEMPS DE GLACE DÉF.'!$A$3:$B$69,2),VLOOKUP(TOT!AN519,'EN - TEMPS DE GLACE ATT.'!$A$3:$B$69,2))</f>
        <v>33</v>
      </c>
      <c r="C517" s="27" t="n">
        <f aca="false">IF(TOT!V519&lt;28,IF(B517&gt;53,53,B517),B517)</f>
        <v>33</v>
      </c>
      <c r="D517" s="27" t="n">
        <f aca="false">IF(TOT!V519&lt;20,IF(C517&gt;46,46,C517),C517)</f>
        <v>33</v>
      </c>
      <c r="E517" s="28"/>
    </row>
    <row r="518" customFormat="false" ht="13" hidden="false" customHeight="true" outlineLevel="0" collapsed="false">
      <c r="A518" s="17" t="s">
        <v>2523</v>
      </c>
      <c r="B518" s="27" t="n">
        <f aca="false">IF('POSITION - Tableau 1'!B518=8,VLOOKUP(TOT!AN520,'EN - TEMPS DE GLACE DÉF.'!$A$3:$B$69,2),VLOOKUP(TOT!AN520,'EN - TEMPS DE GLACE ATT.'!$A$3:$B$69,2))</f>
        <v>33</v>
      </c>
      <c r="C518" s="27" t="n">
        <f aca="false">IF(TOT!V520&lt;28,IF(B518&gt;53,53,B518),B518)</f>
        <v>33</v>
      </c>
      <c r="D518" s="27" t="n">
        <f aca="false">IF(TOT!V520&lt;20,IF(C518&gt;46,46,C518),C518)</f>
        <v>33</v>
      </c>
      <c r="E518" s="28"/>
    </row>
    <row r="519" customFormat="false" ht="13" hidden="false" customHeight="true" outlineLevel="0" collapsed="false">
      <c r="A519" s="17" t="s">
        <v>2528</v>
      </c>
      <c r="B519" s="27" t="n">
        <f aca="false">IF('POSITION - Tableau 1'!B519=8,VLOOKUP(TOT!AN521,'EN - TEMPS DE GLACE DÉF.'!$A$3:$B$69,2),VLOOKUP(TOT!AN521,'EN - TEMPS DE GLACE ATT.'!$A$3:$B$69,2))</f>
        <v>39</v>
      </c>
      <c r="C519" s="27" t="n">
        <f aca="false">IF(TOT!V521&lt;28,IF(B519&gt;53,53,B519),B519)</f>
        <v>39</v>
      </c>
      <c r="D519" s="27" t="n">
        <f aca="false">IF(TOT!V521&lt;20,IF(C519&gt;46,46,C519),C519)</f>
        <v>39</v>
      </c>
      <c r="E519" s="28"/>
    </row>
    <row r="520" customFormat="false" ht="13" hidden="false" customHeight="true" outlineLevel="0" collapsed="false">
      <c r="A520" s="17" t="s">
        <v>2531</v>
      </c>
      <c r="B520" s="27" t="n">
        <f aca="false">IF('POSITION - Tableau 1'!B520=8,VLOOKUP(TOT!AN522,'EN - TEMPS DE GLACE DÉF.'!$A$3:$B$69,2),VLOOKUP(TOT!AN522,'EN - TEMPS DE GLACE ATT.'!$A$3:$B$69,2))</f>
        <v>79</v>
      </c>
      <c r="C520" s="27" t="n">
        <f aca="false">IF(TOT!V522&lt;28,IF(B520&gt;53,53,B520),B520)</f>
        <v>79</v>
      </c>
      <c r="D520" s="27" t="n">
        <f aca="false">IF(TOT!V522&lt;20,IF(C520&gt;46,46,C520),C520)</f>
        <v>79</v>
      </c>
      <c r="E520" s="28"/>
    </row>
    <row r="521" customFormat="false" ht="13" hidden="false" customHeight="true" outlineLevel="0" collapsed="false">
      <c r="A521" s="17" t="s">
        <v>2535</v>
      </c>
      <c r="B521" s="27" t="n">
        <f aca="false">IF('POSITION - Tableau 1'!B521=8,VLOOKUP(TOT!AN523,'EN - TEMPS DE GLACE DÉF.'!$A$3:$B$69,2),VLOOKUP(TOT!AN523,'EN - TEMPS DE GLACE ATT.'!$A$3:$B$69,2))</f>
        <v>87</v>
      </c>
      <c r="C521" s="27" t="n">
        <f aca="false">IF(TOT!V523&lt;28,IF(B521&gt;53,53,B521),B521)</f>
        <v>87</v>
      </c>
      <c r="D521" s="27" t="n">
        <f aca="false">IF(TOT!V523&lt;20,IF(C521&gt;46,46,C521),C521)</f>
        <v>87</v>
      </c>
      <c r="E521" s="28"/>
    </row>
    <row r="522" customFormat="false" ht="13" hidden="false" customHeight="true" outlineLevel="0" collapsed="false">
      <c r="A522" s="17" t="s">
        <v>2539</v>
      </c>
      <c r="B522" s="27" t="n">
        <f aca="false">IF('POSITION - Tableau 1'!B522=8,VLOOKUP(TOT!AN524,'EN - TEMPS DE GLACE DÉF.'!$A$3:$B$69,2),VLOOKUP(TOT!AN524,'EN - TEMPS DE GLACE ATT.'!$A$3:$B$69,2))</f>
        <v>33</v>
      </c>
      <c r="C522" s="27" t="n">
        <f aca="false">IF(TOT!V524&lt;28,IF(B522&gt;53,53,B522),B522)</f>
        <v>33</v>
      </c>
      <c r="D522" s="27" t="n">
        <f aca="false">IF(TOT!V524&lt;20,IF(C522&gt;46,46,C522),C522)</f>
        <v>33</v>
      </c>
      <c r="E522" s="28"/>
    </row>
    <row r="523" customFormat="false" ht="13" hidden="false" customHeight="true" outlineLevel="0" collapsed="false">
      <c r="A523" s="17" t="s">
        <v>2545</v>
      </c>
      <c r="B523" s="27" t="n">
        <f aca="false">IF('POSITION - Tableau 1'!B523=8,VLOOKUP(TOT!AN525,'EN - TEMPS DE GLACE DÉF.'!$A$3:$B$69,2),VLOOKUP(TOT!AN525,'EN - TEMPS DE GLACE ATT.'!$A$3:$B$69,2))</f>
        <v>59</v>
      </c>
      <c r="C523" s="27" t="n">
        <f aca="false">IF(TOT!V525&lt;28,IF(B523&gt;53,53,B523),B523)</f>
        <v>59</v>
      </c>
      <c r="D523" s="27" t="n">
        <f aca="false">IF(TOT!V525&lt;20,IF(C523&gt;46,46,C523),C523)</f>
        <v>59</v>
      </c>
      <c r="E523" s="28"/>
    </row>
    <row r="524" customFormat="false" ht="13" hidden="false" customHeight="true" outlineLevel="0" collapsed="false">
      <c r="A524" s="17" t="s">
        <v>2549</v>
      </c>
      <c r="B524" s="27" t="n">
        <f aca="false">IF('POSITION - Tableau 1'!B524=8,VLOOKUP(TOT!AN526,'EN - TEMPS DE GLACE DÉF.'!$A$3:$B$69,2),VLOOKUP(TOT!AN526,'EN - TEMPS DE GLACE ATT.'!$A$3:$B$69,2))</f>
        <v>33</v>
      </c>
      <c r="C524" s="27" t="n">
        <f aca="false">IF(TOT!V526&lt;28,IF(B524&gt;53,53,B524),B524)</f>
        <v>33</v>
      </c>
      <c r="D524" s="27" t="n">
        <f aca="false">IF(TOT!V526&lt;20,IF(C524&gt;46,46,C524),C524)</f>
        <v>33</v>
      </c>
      <c r="E524" s="28"/>
    </row>
    <row r="525" customFormat="false" ht="13" hidden="false" customHeight="true" outlineLevel="0" collapsed="false">
      <c r="A525" s="17" t="s">
        <v>2552</v>
      </c>
      <c r="B525" s="27" t="n">
        <f aca="false">IF('POSITION - Tableau 1'!B525=8,VLOOKUP(TOT!AN527,'EN - TEMPS DE GLACE DÉF.'!$A$3:$B$69,2),VLOOKUP(TOT!AN527,'EN - TEMPS DE GLACE ATT.'!$A$3:$B$69,2))</f>
        <v>33</v>
      </c>
      <c r="C525" s="27" t="n">
        <f aca="false">IF(TOT!V527&lt;28,IF(B525&gt;53,53,B525),B525)</f>
        <v>33</v>
      </c>
      <c r="D525" s="27" t="n">
        <f aca="false">IF(TOT!V527&lt;20,IF(C525&gt;46,46,C525),C525)</f>
        <v>33</v>
      </c>
      <c r="E525" s="28"/>
    </row>
    <row r="526" customFormat="false" ht="13" hidden="false" customHeight="true" outlineLevel="0" collapsed="false">
      <c r="A526" s="17" t="s">
        <v>2555</v>
      </c>
      <c r="B526" s="27" t="n">
        <f aca="false">IF('POSITION - Tableau 1'!B526=8,VLOOKUP(TOT!AN528,'EN - TEMPS DE GLACE DÉF.'!$A$3:$B$69,2),VLOOKUP(TOT!AN528,'EN - TEMPS DE GLACE ATT.'!$A$3:$B$69,2))</f>
        <v>33</v>
      </c>
      <c r="C526" s="27" t="n">
        <f aca="false">IF(TOT!V528&lt;28,IF(B526&gt;53,53,B526),B526)</f>
        <v>33</v>
      </c>
      <c r="D526" s="27" t="n">
        <f aca="false">IF(TOT!V528&lt;20,IF(C526&gt;46,46,C526),C526)</f>
        <v>33</v>
      </c>
      <c r="E526" s="28"/>
    </row>
    <row r="527" customFormat="false" ht="13" hidden="false" customHeight="true" outlineLevel="0" collapsed="false">
      <c r="A527" s="17" t="s">
        <v>2559</v>
      </c>
      <c r="B527" s="27" t="n">
        <f aca="false">IF('POSITION - Tableau 1'!B527=8,VLOOKUP(TOT!AN529,'EN - TEMPS DE GLACE DÉF.'!$A$3:$B$69,2),VLOOKUP(TOT!AN529,'EN - TEMPS DE GLACE ATT.'!$A$3:$B$69,2))</f>
        <v>33</v>
      </c>
      <c r="C527" s="27" t="n">
        <f aca="false">IF(TOT!V529&lt;28,IF(B527&gt;53,53,B527),B527)</f>
        <v>33</v>
      </c>
      <c r="D527" s="27" t="n">
        <f aca="false">IF(TOT!V529&lt;20,IF(C527&gt;46,46,C527),C527)</f>
        <v>33</v>
      </c>
      <c r="E527" s="28"/>
    </row>
    <row r="528" customFormat="false" ht="13" hidden="false" customHeight="true" outlineLevel="0" collapsed="false">
      <c r="A528" s="17" t="s">
        <v>2564</v>
      </c>
      <c r="B528" s="27" t="n">
        <f aca="false">IF('POSITION - Tableau 1'!B528=8,VLOOKUP(TOT!AN530,'EN - TEMPS DE GLACE DÉF.'!$A$3:$B$69,2),VLOOKUP(TOT!AN530,'EN - TEMPS DE GLACE ATT.'!$A$3:$B$69,2))</f>
        <v>39</v>
      </c>
      <c r="C528" s="27" t="n">
        <f aca="false">IF(TOT!V530&lt;28,IF(B528&gt;53,53,B528),B528)</f>
        <v>39</v>
      </c>
      <c r="D528" s="27" t="n">
        <f aca="false">IF(TOT!V530&lt;20,IF(C528&gt;46,46,C528),C528)</f>
        <v>39</v>
      </c>
      <c r="E528" s="28"/>
    </row>
    <row r="529" customFormat="false" ht="13" hidden="false" customHeight="true" outlineLevel="0" collapsed="false">
      <c r="A529" s="17" t="s">
        <v>2570</v>
      </c>
      <c r="B529" s="27" t="n">
        <f aca="false">IF('POSITION - Tableau 1'!B529=8,VLOOKUP(TOT!AN531,'EN - TEMPS DE GLACE DÉF.'!$A$3:$B$69,2),VLOOKUP(TOT!AN531,'EN - TEMPS DE GLACE ATT.'!$A$3:$B$69,2))</f>
        <v>33</v>
      </c>
      <c r="C529" s="27" t="n">
        <f aca="false">IF(TOT!V531&lt;28,IF(B529&gt;53,53,B529),B529)</f>
        <v>33</v>
      </c>
      <c r="D529" s="27" t="n">
        <f aca="false">IF(TOT!V531&lt;20,IF(C529&gt;46,46,C529),C529)</f>
        <v>33</v>
      </c>
      <c r="E529" s="28"/>
    </row>
    <row r="530" customFormat="false" ht="13" hidden="false" customHeight="true" outlineLevel="0" collapsed="false">
      <c r="A530" s="17" t="s">
        <v>2574</v>
      </c>
      <c r="B530" s="27" t="n">
        <f aca="false">IF('POSITION - Tableau 1'!B530=8,VLOOKUP(TOT!AN532,'EN - TEMPS DE GLACE DÉF.'!$A$3:$B$69,2),VLOOKUP(TOT!AN532,'EN - TEMPS DE GLACE ATT.'!$A$3:$B$69,2))</f>
        <v>33</v>
      </c>
      <c r="C530" s="27" t="n">
        <f aca="false">IF(TOT!V532&lt;28,IF(B530&gt;53,53,B530),B530)</f>
        <v>33</v>
      </c>
      <c r="D530" s="27" t="n">
        <f aca="false">IF(TOT!V532&lt;20,IF(C530&gt;46,46,C530),C530)</f>
        <v>33</v>
      </c>
      <c r="E530" s="28"/>
    </row>
    <row r="531" customFormat="false" ht="13" hidden="false" customHeight="true" outlineLevel="0" collapsed="false">
      <c r="A531" s="17" t="s">
        <v>2579</v>
      </c>
      <c r="B531" s="27" t="n">
        <f aca="false">IF('POSITION - Tableau 1'!B531=8,VLOOKUP(TOT!AN533,'EN - TEMPS DE GLACE DÉF.'!$A$3:$B$69,2),VLOOKUP(TOT!AN533,'EN - TEMPS DE GLACE ATT.'!$A$3:$B$69,2))</f>
        <v>33</v>
      </c>
      <c r="C531" s="27" t="n">
        <f aca="false">IF(TOT!V533&lt;28,IF(B531&gt;53,53,B531),B531)</f>
        <v>33</v>
      </c>
      <c r="D531" s="27" t="n">
        <f aca="false">IF(TOT!V533&lt;20,IF(C531&gt;46,46,C531),C531)</f>
        <v>33</v>
      </c>
      <c r="E531" s="28"/>
    </row>
    <row r="532" customFormat="false" ht="13" hidden="false" customHeight="true" outlineLevel="0" collapsed="false">
      <c r="A532" s="17" t="s">
        <v>2582</v>
      </c>
      <c r="B532" s="27" t="n">
        <f aca="false">IF('POSITION - Tableau 1'!B532=8,VLOOKUP(TOT!AN534,'EN - TEMPS DE GLACE DÉF.'!$A$3:$B$69,2),VLOOKUP(TOT!AN534,'EN - TEMPS DE GLACE ATT.'!$A$3:$B$69,2))</f>
        <v>33</v>
      </c>
      <c r="C532" s="27" t="n">
        <f aca="false">IF(TOT!V534&lt;28,IF(B532&gt;53,53,B532),B532)</f>
        <v>33</v>
      </c>
      <c r="D532" s="27" t="n">
        <f aca="false">IF(TOT!V534&lt;20,IF(C532&gt;46,46,C532),C532)</f>
        <v>33</v>
      </c>
      <c r="E532" s="28"/>
    </row>
    <row r="533" customFormat="false" ht="13" hidden="false" customHeight="true" outlineLevel="0" collapsed="false">
      <c r="A533" s="17" t="s">
        <v>2585</v>
      </c>
      <c r="B533" s="27" t="n">
        <f aca="false">IF('POSITION - Tableau 1'!B533=8,VLOOKUP(TOT!AN535,'EN - TEMPS DE GLACE DÉF.'!$A$3:$B$69,2),VLOOKUP(TOT!AN535,'EN - TEMPS DE GLACE ATT.'!$A$3:$B$69,2))</f>
        <v>99</v>
      </c>
      <c r="C533" s="27" t="n">
        <f aca="false">IF(TOT!V535&lt;28,IF(B533&gt;53,53,B533),B533)</f>
        <v>99</v>
      </c>
      <c r="D533" s="27" t="n">
        <f aca="false">IF(TOT!V535&lt;20,IF(C533&gt;46,46,C533),C533)</f>
        <v>99</v>
      </c>
      <c r="E533" s="28"/>
    </row>
    <row r="534" customFormat="false" ht="13" hidden="false" customHeight="true" outlineLevel="0" collapsed="false">
      <c r="A534" s="17" t="s">
        <v>2588</v>
      </c>
      <c r="B534" s="27" t="n">
        <f aca="false">IF('POSITION - Tableau 1'!B534=8,VLOOKUP(TOT!AN536,'EN - TEMPS DE GLACE DÉF.'!$A$3:$B$69,2),VLOOKUP(TOT!AN536,'EN - TEMPS DE GLACE ATT.'!$A$3:$B$69,2))</f>
        <v>35</v>
      </c>
      <c r="C534" s="27" t="n">
        <f aca="false">IF(TOT!V536&lt;28,IF(B534&gt;53,53,B534),B534)</f>
        <v>35</v>
      </c>
      <c r="D534" s="27" t="n">
        <f aca="false">IF(TOT!V536&lt;20,IF(C534&gt;46,46,C534),C534)</f>
        <v>35</v>
      </c>
      <c r="E534" s="28"/>
    </row>
    <row r="535" customFormat="false" ht="13" hidden="false" customHeight="true" outlineLevel="0" collapsed="false">
      <c r="A535" s="17" t="s">
        <v>2592</v>
      </c>
      <c r="B535" s="27" t="n">
        <f aca="false">IF('POSITION - Tableau 1'!B535=8,VLOOKUP(TOT!AN537,'EN - TEMPS DE GLACE DÉF.'!$A$3:$B$69,2),VLOOKUP(TOT!AN537,'EN - TEMPS DE GLACE ATT.'!$A$3:$B$69,2))</f>
        <v>33</v>
      </c>
      <c r="C535" s="27" t="n">
        <f aca="false">IF(TOT!V537&lt;28,IF(B535&gt;53,53,B535),B535)</f>
        <v>33</v>
      </c>
      <c r="D535" s="27" t="n">
        <f aca="false">IF(TOT!V537&lt;20,IF(C535&gt;46,46,C535),C535)</f>
        <v>33</v>
      </c>
      <c r="E535" s="28"/>
    </row>
    <row r="536" customFormat="false" ht="13" hidden="false" customHeight="true" outlineLevel="0" collapsed="false">
      <c r="A536" s="17" t="s">
        <v>2596</v>
      </c>
      <c r="B536" s="27" t="n">
        <f aca="false">IF('POSITION - Tableau 1'!B536=8,VLOOKUP(TOT!AN538,'EN - TEMPS DE GLACE DÉF.'!$A$3:$B$69,2),VLOOKUP(TOT!AN538,'EN - TEMPS DE GLACE ATT.'!$A$3:$B$69,2))</f>
        <v>41</v>
      </c>
      <c r="C536" s="27" t="n">
        <f aca="false">IF(TOT!V538&lt;28,IF(B536&gt;53,53,B536),B536)</f>
        <v>41</v>
      </c>
      <c r="D536" s="27" t="n">
        <f aca="false">IF(TOT!V538&lt;20,IF(C536&gt;46,46,C536),C536)</f>
        <v>41</v>
      </c>
      <c r="E536" s="28"/>
    </row>
    <row r="537" customFormat="false" ht="13" hidden="false" customHeight="true" outlineLevel="0" collapsed="false">
      <c r="A537" s="17" t="s">
        <v>2599</v>
      </c>
      <c r="B537" s="27" t="n">
        <f aca="false">IF('POSITION - Tableau 1'!B537=8,VLOOKUP(TOT!AN539,'EN - TEMPS DE GLACE DÉF.'!$A$3:$B$69,2),VLOOKUP(TOT!AN539,'EN - TEMPS DE GLACE ATT.'!$A$3:$B$69,2))</f>
        <v>99</v>
      </c>
      <c r="C537" s="27" t="n">
        <f aca="false">IF(TOT!V539&lt;28,IF(B537&gt;53,53,B537),B537)</f>
        <v>99</v>
      </c>
      <c r="D537" s="27" t="n">
        <f aca="false">IF(TOT!V539&lt;20,IF(C537&gt;46,46,C537),C537)</f>
        <v>99</v>
      </c>
      <c r="E537" s="28"/>
    </row>
    <row r="538" customFormat="false" ht="13" hidden="false" customHeight="true" outlineLevel="0" collapsed="false">
      <c r="A538" s="17" t="s">
        <v>2602</v>
      </c>
      <c r="B538" s="27" t="n">
        <f aca="false">IF('POSITION - Tableau 1'!B538=8,VLOOKUP(TOT!AN540,'EN - TEMPS DE GLACE DÉF.'!$A$3:$B$69,2),VLOOKUP(TOT!AN540,'EN - TEMPS DE GLACE ATT.'!$A$3:$B$69,2))</f>
        <v>99</v>
      </c>
      <c r="C538" s="27" t="n">
        <f aca="false">IF(TOT!V540&lt;28,IF(B538&gt;53,53,B538),B538)</f>
        <v>99</v>
      </c>
      <c r="D538" s="27" t="n">
        <f aca="false">IF(TOT!V540&lt;20,IF(C538&gt;46,46,C538),C538)</f>
        <v>99</v>
      </c>
      <c r="E538" s="28"/>
    </row>
    <row r="539" customFormat="false" ht="13" hidden="false" customHeight="true" outlineLevel="0" collapsed="false">
      <c r="A539" s="17" t="s">
        <v>2606</v>
      </c>
      <c r="B539" s="27" t="n">
        <f aca="false">IF('POSITION - Tableau 1'!B539=8,VLOOKUP(TOT!AN541,'EN - TEMPS DE GLACE DÉF.'!$A$3:$B$69,2),VLOOKUP(TOT!AN541,'EN - TEMPS DE GLACE ATT.'!$A$3:$B$69,2))</f>
        <v>33</v>
      </c>
      <c r="C539" s="27" t="n">
        <f aca="false">IF(TOT!V541&lt;28,IF(B539&gt;53,53,B539),B539)</f>
        <v>33</v>
      </c>
      <c r="D539" s="27" t="n">
        <f aca="false">IF(TOT!V541&lt;20,IF(C539&gt;46,46,C539),C539)</f>
        <v>33</v>
      </c>
      <c r="E539" s="28"/>
    </row>
    <row r="540" customFormat="false" ht="13" hidden="false" customHeight="true" outlineLevel="0" collapsed="false">
      <c r="A540" s="17" t="s">
        <v>2610</v>
      </c>
      <c r="B540" s="27" t="n">
        <f aca="false">IF('POSITION - Tableau 1'!B540=8,VLOOKUP(TOT!AN542,'EN - TEMPS DE GLACE DÉF.'!$A$3:$B$69,2),VLOOKUP(TOT!AN542,'EN - TEMPS DE GLACE ATT.'!$A$3:$B$69,2))</f>
        <v>33</v>
      </c>
      <c r="C540" s="27" t="n">
        <f aca="false">IF(TOT!V542&lt;28,IF(B540&gt;53,53,B540),B540)</f>
        <v>33</v>
      </c>
      <c r="D540" s="27" t="n">
        <f aca="false">IF(TOT!V542&lt;20,IF(C540&gt;46,46,C540),C540)</f>
        <v>33</v>
      </c>
      <c r="E540" s="28"/>
    </row>
    <row r="541" customFormat="false" ht="13" hidden="false" customHeight="true" outlineLevel="0" collapsed="false">
      <c r="A541" s="17" t="s">
        <v>2615</v>
      </c>
      <c r="B541" s="27" t="n">
        <f aca="false">IF('POSITION - Tableau 1'!B541=8,VLOOKUP(TOT!AN543,'EN - TEMPS DE GLACE DÉF.'!$A$3:$B$69,2),VLOOKUP(TOT!AN543,'EN - TEMPS DE GLACE ATT.'!$A$3:$B$69,2))</f>
        <v>64</v>
      </c>
      <c r="C541" s="27" t="n">
        <f aca="false">IF(TOT!V543&lt;28,IF(B541&gt;53,53,B541),B541)</f>
        <v>64</v>
      </c>
      <c r="D541" s="27" t="n">
        <f aca="false">IF(TOT!V543&lt;20,IF(C541&gt;46,46,C541),C541)</f>
        <v>64</v>
      </c>
      <c r="E541" s="28"/>
    </row>
    <row r="542" customFormat="false" ht="13" hidden="false" customHeight="true" outlineLevel="0" collapsed="false">
      <c r="A542" s="17" t="s">
        <v>2619</v>
      </c>
      <c r="B542" s="27" t="n">
        <f aca="false">IF('POSITION - Tableau 1'!B542=8,VLOOKUP(TOT!AN544,'EN - TEMPS DE GLACE DÉF.'!$A$3:$B$69,2),VLOOKUP(TOT!AN544,'EN - TEMPS DE GLACE ATT.'!$A$3:$B$69,2))</f>
        <v>33</v>
      </c>
      <c r="C542" s="27" t="n">
        <f aca="false">IF(TOT!V544&lt;28,IF(B542&gt;53,53,B542),B542)</f>
        <v>33</v>
      </c>
      <c r="D542" s="27" t="n">
        <f aca="false">IF(TOT!V544&lt;20,IF(C542&gt;46,46,C542),C542)</f>
        <v>33</v>
      </c>
      <c r="E542" s="28"/>
    </row>
    <row r="543" customFormat="false" ht="13" hidden="false" customHeight="true" outlineLevel="0" collapsed="false">
      <c r="A543" s="17" t="s">
        <v>2622</v>
      </c>
      <c r="B543" s="27" t="n">
        <f aca="false">IF('POSITION - Tableau 1'!B543=8,VLOOKUP(TOT!AN545,'EN - TEMPS DE GLACE DÉF.'!$A$3:$B$69,2),VLOOKUP(TOT!AN545,'EN - TEMPS DE GLACE ATT.'!$A$3:$B$69,2))</f>
        <v>33</v>
      </c>
      <c r="C543" s="27" t="n">
        <f aca="false">IF(TOT!V545&lt;28,IF(B543&gt;53,53,B543),B543)</f>
        <v>33</v>
      </c>
      <c r="D543" s="27" t="n">
        <f aca="false">IF(TOT!V545&lt;20,IF(C543&gt;46,46,C543),C543)</f>
        <v>33</v>
      </c>
      <c r="E543" s="28"/>
    </row>
    <row r="544" customFormat="false" ht="13" hidden="false" customHeight="true" outlineLevel="0" collapsed="false">
      <c r="A544" s="17" t="s">
        <v>2626</v>
      </c>
      <c r="B544" s="27" t="n">
        <f aca="false">IF('POSITION - Tableau 1'!B544=8,VLOOKUP(TOT!AN546,'EN - TEMPS DE GLACE DÉF.'!$A$3:$B$69,2),VLOOKUP(TOT!AN546,'EN - TEMPS DE GLACE ATT.'!$A$3:$B$69,2))</f>
        <v>33</v>
      </c>
      <c r="C544" s="27" t="n">
        <f aca="false">IF(TOT!V546&lt;28,IF(B544&gt;53,53,B544),B544)</f>
        <v>33</v>
      </c>
      <c r="D544" s="27" t="n">
        <f aca="false">IF(TOT!V546&lt;20,IF(C544&gt;46,46,C544),C544)</f>
        <v>33</v>
      </c>
      <c r="E544" s="28"/>
    </row>
    <row r="545" customFormat="false" ht="13" hidden="false" customHeight="true" outlineLevel="0" collapsed="false">
      <c r="A545" s="17" t="s">
        <v>2631</v>
      </c>
      <c r="B545" s="27" t="n">
        <f aca="false">IF('POSITION - Tableau 1'!B545=8,VLOOKUP(TOT!AN547,'EN - TEMPS DE GLACE DÉF.'!$A$3:$B$69,2),VLOOKUP(TOT!AN547,'EN - TEMPS DE GLACE ATT.'!$A$3:$B$69,2))</f>
        <v>41</v>
      </c>
      <c r="C545" s="27" t="n">
        <f aca="false">IF(TOT!V547&lt;28,IF(B545&gt;53,53,B545),B545)</f>
        <v>41</v>
      </c>
      <c r="D545" s="27" t="n">
        <f aca="false">IF(TOT!V547&lt;20,IF(C545&gt;46,46,C545),C545)</f>
        <v>41</v>
      </c>
      <c r="E545" s="28"/>
    </row>
    <row r="546" customFormat="false" ht="13" hidden="false" customHeight="true" outlineLevel="0" collapsed="false">
      <c r="A546" s="17" t="s">
        <v>2634</v>
      </c>
      <c r="B546" s="27" t="n">
        <f aca="false">IF('POSITION - Tableau 1'!B546=8,VLOOKUP(TOT!AN548,'EN - TEMPS DE GLACE DÉF.'!$A$3:$B$69,2),VLOOKUP(TOT!AN548,'EN - TEMPS DE GLACE ATT.'!$A$3:$B$69,2))</f>
        <v>33</v>
      </c>
      <c r="C546" s="27" t="n">
        <f aca="false">IF(TOT!V548&lt;28,IF(B546&gt;53,53,B546),B546)</f>
        <v>33</v>
      </c>
      <c r="D546" s="27" t="n">
        <f aca="false">IF(TOT!V548&lt;20,IF(C546&gt;46,46,C546),C546)</f>
        <v>33</v>
      </c>
      <c r="E546" s="28"/>
    </row>
    <row r="547" customFormat="false" ht="13" hidden="false" customHeight="true" outlineLevel="0" collapsed="false">
      <c r="A547" s="17" t="s">
        <v>2638</v>
      </c>
      <c r="B547" s="27" t="n">
        <f aca="false">IF('POSITION - Tableau 1'!B547=8,VLOOKUP(TOT!AN549,'EN - TEMPS DE GLACE DÉF.'!$A$3:$B$69,2),VLOOKUP(TOT!AN549,'EN - TEMPS DE GLACE ATT.'!$A$3:$B$69,2))</f>
        <v>33</v>
      </c>
      <c r="C547" s="27" t="n">
        <f aca="false">IF(TOT!V549&lt;28,IF(B547&gt;53,53,B547),B547)</f>
        <v>33</v>
      </c>
      <c r="D547" s="27" t="n">
        <f aca="false">IF(TOT!V549&lt;20,IF(C547&gt;46,46,C547),C547)</f>
        <v>33</v>
      </c>
      <c r="E547" s="28"/>
    </row>
    <row r="548" customFormat="false" ht="13" hidden="false" customHeight="true" outlineLevel="0" collapsed="false">
      <c r="A548" s="17" t="s">
        <v>2642</v>
      </c>
      <c r="B548" s="27" t="n">
        <f aca="false">IF('POSITION - Tableau 1'!B548=8,VLOOKUP(TOT!AN550,'EN - TEMPS DE GLACE DÉF.'!$A$3:$B$69,2),VLOOKUP(TOT!AN550,'EN - TEMPS DE GLACE ATT.'!$A$3:$B$69,2))</f>
        <v>79</v>
      </c>
      <c r="C548" s="27" t="n">
        <f aca="false">IF(TOT!V550&lt;28,IF(B548&gt;53,53,B548),B548)</f>
        <v>79</v>
      </c>
      <c r="D548" s="27" t="n">
        <f aca="false">IF(TOT!V550&lt;20,IF(C548&gt;46,46,C548),C548)</f>
        <v>79</v>
      </c>
      <c r="E548" s="28"/>
    </row>
    <row r="549" customFormat="false" ht="13" hidden="false" customHeight="true" outlineLevel="0" collapsed="false">
      <c r="A549" s="17" t="s">
        <v>2646</v>
      </c>
      <c r="B549" s="27" t="n">
        <f aca="false">IF('POSITION - Tableau 1'!B549=8,VLOOKUP(TOT!AN551,'EN - TEMPS DE GLACE DÉF.'!$A$3:$B$69,2),VLOOKUP(TOT!AN551,'EN - TEMPS DE GLACE ATT.'!$A$3:$B$69,2))</f>
        <v>92</v>
      </c>
      <c r="C549" s="27" t="n">
        <f aca="false">IF(TOT!V551&lt;28,IF(B549&gt;53,53,B549),B549)</f>
        <v>92</v>
      </c>
      <c r="D549" s="27" t="n">
        <f aca="false">IF(TOT!V551&lt;20,IF(C549&gt;46,46,C549),C549)</f>
        <v>92</v>
      </c>
      <c r="E549" s="28"/>
    </row>
    <row r="550" customFormat="false" ht="13" hidden="false" customHeight="true" outlineLevel="0" collapsed="false">
      <c r="A550" s="17" t="s">
        <v>2650</v>
      </c>
      <c r="B550" s="27" t="n">
        <f aca="false">IF('POSITION - Tableau 1'!B550=8,VLOOKUP(TOT!AN552,'EN - TEMPS DE GLACE DÉF.'!$A$3:$B$69,2),VLOOKUP(TOT!AN552,'EN - TEMPS DE GLACE ATT.'!$A$3:$B$69,2))</f>
        <v>47</v>
      </c>
      <c r="C550" s="27" t="n">
        <f aca="false">IF(TOT!V552&lt;28,IF(B550&gt;53,53,B550),B550)</f>
        <v>47</v>
      </c>
      <c r="D550" s="27" t="n">
        <f aca="false">IF(TOT!V552&lt;20,IF(C550&gt;46,46,C550),C550)</f>
        <v>47</v>
      </c>
      <c r="E550" s="28"/>
    </row>
    <row r="551" customFormat="false" ht="13" hidden="false" customHeight="true" outlineLevel="0" collapsed="false">
      <c r="A551" s="17" t="s">
        <v>2655</v>
      </c>
      <c r="B551" s="27" t="n">
        <f aca="false">IF('POSITION - Tableau 1'!B551=8,VLOOKUP(TOT!AN553,'EN - TEMPS DE GLACE DÉF.'!$A$3:$B$69,2),VLOOKUP(TOT!AN553,'EN - TEMPS DE GLACE ATT.'!$A$3:$B$69,2))</f>
        <v>89</v>
      </c>
      <c r="C551" s="27" t="n">
        <f aca="false">IF(TOT!V553&lt;28,IF(B551&gt;53,53,B551),B551)</f>
        <v>89</v>
      </c>
      <c r="D551" s="27" t="n">
        <f aca="false">IF(TOT!V553&lt;20,IF(C551&gt;46,46,C551),C551)</f>
        <v>89</v>
      </c>
      <c r="E551" s="28"/>
    </row>
    <row r="552" customFormat="false" ht="13" hidden="false" customHeight="true" outlineLevel="0" collapsed="false">
      <c r="A552" s="17" t="s">
        <v>2659</v>
      </c>
      <c r="B552" s="27" t="n">
        <f aca="false">IF('POSITION - Tableau 1'!B552=8,VLOOKUP(TOT!AN554,'EN - TEMPS DE GLACE DÉF.'!$A$3:$B$69,2),VLOOKUP(TOT!AN554,'EN - TEMPS DE GLACE ATT.'!$A$3:$B$69,2))</f>
        <v>33</v>
      </c>
      <c r="C552" s="27" t="n">
        <f aca="false">IF(TOT!V554&lt;28,IF(B552&gt;53,53,B552),B552)</f>
        <v>33</v>
      </c>
      <c r="D552" s="27" t="n">
        <f aca="false">IF(TOT!V554&lt;20,IF(C552&gt;46,46,C552),C552)</f>
        <v>33</v>
      </c>
      <c r="E552" s="28"/>
    </row>
    <row r="553" customFormat="false" ht="13" hidden="false" customHeight="true" outlineLevel="0" collapsed="false">
      <c r="A553" s="17" t="s">
        <v>2662</v>
      </c>
      <c r="B553" s="27" t="n">
        <f aca="false">IF('POSITION - Tableau 1'!B553=8,VLOOKUP(TOT!AN555,'EN - TEMPS DE GLACE DÉF.'!$A$3:$B$69,2),VLOOKUP(TOT!AN555,'EN - TEMPS DE GLACE ATT.'!$A$3:$B$69,2))</f>
        <v>33</v>
      </c>
      <c r="C553" s="27" t="n">
        <f aca="false">IF(TOT!V555&lt;28,IF(B553&gt;53,53,B553),B553)</f>
        <v>33</v>
      </c>
      <c r="D553" s="27" t="n">
        <f aca="false">IF(TOT!V555&lt;20,IF(C553&gt;46,46,C553),C553)</f>
        <v>33</v>
      </c>
      <c r="E553" s="28"/>
    </row>
    <row r="554" customFormat="false" ht="13" hidden="false" customHeight="true" outlineLevel="0" collapsed="false">
      <c r="A554" s="17" t="s">
        <v>2666</v>
      </c>
      <c r="B554" s="27" t="n">
        <f aca="false">IF('POSITION - Tableau 1'!B554=8,VLOOKUP(TOT!AN556,'EN - TEMPS DE GLACE DÉF.'!$A$3:$B$69,2),VLOOKUP(TOT!AN556,'EN - TEMPS DE GLACE ATT.'!$A$3:$B$69,2))</f>
        <v>33</v>
      </c>
      <c r="C554" s="27" t="n">
        <f aca="false">IF(TOT!V556&lt;28,IF(B554&gt;53,53,B554),B554)</f>
        <v>33</v>
      </c>
      <c r="D554" s="27" t="n">
        <f aca="false">IF(TOT!V556&lt;20,IF(C554&gt;46,46,C554),C554)</f>
        <v>33</v>
      </c>
      <c r="E554" s="28"/>
    </row>
    <row r="555" customFormat="false" ht="13" hidden="false" customHeight="true" outlineLevel="0" collapsed="false">
      <c r="A555" s="17" t="s">
        <v>2669</v>
      </c>
      <c r="B555" s="27" t="n">
        <f aca="false">IF('POSITION - Tableau 1'!B555=8,VLOOKUP(TOT!AN557,'EN - TEMPS DE GLACE DÉF.'!$A$3:$B$69,2),VLOOKUP(TOT!AN557,'EN - TEMPS DE GLACE ATT.'!$A$3:$B$69,2))</f>
        <v>36</v>
      </c>
      <c r="C555" s="27" t="n">
        <f aca="false">IF(TOT!V557&lt;28,IF(B555&gt;53,53,B555),B555)</f>
        <v>36</v>
      </c>
      <c r="D555" s="27" t="n">
        <f aca="false">IF(TOT!V557&lt;20,IF(C555&gt;46,46,C555),C555)</f>
        <v>36</v>
      </c>
      <c r="E555" s="28"/>
    </row>
    <row r="556" customFormat="false" ht="13" hidden="false" customHeight="true" outlineLevel="0" collapsed="false">
      <c r="A556" s="17" t="s">
        <v>2673</v>
      </c>
      <c r="B556" s="27" t="n">
        <f aca="false">IF('POSITION - Tableau 1'!B556=8,VLOOKUP(TOT!AN558,'EN - TEMPS DE GLACE DÉF.'!$A$3:$B$69,2),VLOOKUP(TOT!AN558,'EN - TEMPS DE GLACE ATT.'!$A$3:$B$69,2))</f>
        <v>33</v>
      </c>
      <c r="C556" s="27" t="n">
        <f aca="false">IF(TOT!V558&lt;28,IF(B556&gt;53,53,B556),B556)</f>
        <v>33</v>
      </c>
      <c r="D556" s="27" t="n">
        <f aca="false">IF(TOT!V558&lt;20,IF(C556&gt;46,46,C556),C556)</f>
        <v>33</v>
      </c>
      <c r="E556" s="28"/>
    </row>
    <row r="557" customFormat="false" ht="13" hidden="false" customHeight="true" outlineLevel="0" collapsed="false">
      <c r="A557" s="17" t="s">
        <v>2677</v>
      </c>
      <c r="B557" s="27" t="n">
        <f aca="false">IF('POSITION - Tableau 1'!B557=8,VLOOKUP(TOT!AN559,'EN - TEMPS DE GLACE DÉF.'!$A$3:$B$69,2),VLOOKUP(TOT!AN559,'EN - TEMPS DE GLACE ATT.'!$A$3:$B$69,2))</f>
        <v>85</v>
      </c>
      <c r="C557" s="27" t="n">
        <f aca="false">IF(TOT!V559&lt;28,IF(B557&gt;53,53,B557),B557)</f>
        <v>85</v>
      </c>
      <c r="D557" s="27" t="n">
        <f aca="false">IF(TOT!V559&lt;20,IF(C557&gt;46,46,C557),C557)</f>
        <v>85</v>
      </c>
      <c r="E557" s="28"/>
    </row>
    <row r="558" customFormat="false" ht="13" hidden="false" customHeight="true" outlineLevel="0" collapsed="false">
      <c r="A558" s="17" t="s">
        <v>2682</v>
      </c>
      <c r="B558" s="27" t="n">
        <f aca="false">IF('POSITION - Tableau 1'!B558=8,VLOOKUP(TOT!AN560,'EN - TEMPS DE GLACE DÉF.'!$A$3:$B$69,2),VLOOKUP(TOT!AN560,'EN - TEMPS DE GLACE ATT.'!$A$3:$B$69,2))</f>
        <v>33</v>
      </c>
      <c r="C558" s="27" t="n">
        <f aca="false">IF(TOT!V560&lt;28,IF(B558&gt;53,53,B558),B558)</f>
        <v>33</v>
      </c>
      <c r="D558" s="27" t="n">
        <f aca="false">IF(TOT!V560&lt;20,IF(C558&gt;46,46,C558),C558)</f>
        <v>33</v>
      </c>
      <c r="E558" s="28"/>
    </row>
    <row r="559" customFormat="false" ht="13" hidden="false" customHeight="true" outlineLevel="0" collapsed="false">
      <c r="A559" s="17" t="s">
        <v>2686</v>
      </c>
      <c r="B559" s="27" t="n">
        <f aca="false">IF('POSITION - Tableau 1'!B559=8,VLOOKUP(TOT!AN561,'EN - TEMPS DE GLACE DÉF.'!$A$3:$B$69,2),VLOOKUP(TOT!AN561,'EN - TEMPS DE GLACE ATT.'!$A$3:$B$69,2))</f>
        <v>33</v>
      </c>
      <c r="C559" s="27" t="n">
        <f aca="false">IF(TOT!V561&lt;28,IF(B559&gt;53,53,B559),B559)</f>
        <v>33</v>
      </c>
      <c r="D559" s="27" t="n">
        <f aca="false">IF(TOT!V561&lt;20,IF(C559&gt;46,46,C559),C559)</f>
        <v>33</v>
      </c>
      <c r="E559" s="28"/>
    </row>
    <row r="560" customFormat="false" ht="13" hidden="false" customHeight="true" outlineLevel="0" collapsed="false">
      <c r="A560" s="17" t="s">
        <v>2690</v>
      </c>
      <c r="B560" s="27" t="n">
        <f aca="false">IF('POSITION - Tableau 1'!B560=8,VLOOKUP(TOT!AN562,'EN - TEMPS DE GLACE DÉF.'!$A$3:$B$69,2),VLOOKUP(TOT!AN562,'EN - TEMPS DE GLACE ATT.'!$A$3:$B$69,2))</f>
        <v>33</v>
      </c>
      <c r="C560" s="27" t="n">
        <f aca="false">IF(TOT!V562&lt;28,IF(B560&gt;53,53,B560),B560)</f>
        <v>33</v>
      </c>
      <c r="D560" s="27" t="n">
        <f aca="false">IF(TOT!V562&lt;20,IF(C560&gt;46,46,C560),C560)</f>
        <v>33</v>
      </c>
      <c r="E560" s="28"/>
    </row>
    <row r="561" customFormat="false" ht="13" hidden="false" customHeight="true" outlineLevel="0" collapsed="false">
      <c r="A561" s="17" t="s">
        <v>2693</v>
      </c>
      <c r="B561" s="27" t="n">
        <f aca="false">IF('POSITION - Tableau 1'!B561=8,VLOOKUP(TOT!AN563,'EN - TEMPS DE GLACE DÉF.'!$A$3:$B$69,2),VLOOKUP(TOT!AN563,'EN - TEMPS DE GLACE ATT.'!$A$3:$B$69,2))</f>
        <v>33</v>
      </c>
      <c r="C561" s="27" t="n">
        <f aca="false">IF(TOT!V563&lt;28,IF(B561&gt;53,53,B561),B561)</f>
        <v>33</v>
      </c>
      <c r="D561" s="27" t="n">
        <f aca="false">IF(TOT!V563&lt;20,IF(C561&gt;46,46,C561),C561)</f>
        <v>33</v>
      </c>
      <c r="E561" s="28"/>
    </row>
    <row r="562" customFormat="false" ht="13" hidden="false" customHeight="true" outlineLevel="0" collapsed="false">
      <c r="A562" s="17" t="s">
        <v>2696</v>
      </c>
      <c r="B562" s="27" t="n">
        <f aca="false">IF('POSITION - Tableau 1'!B562=8,VLOOKUP(TOT!AN564,'EN - TEMPS DE GLACE DÉF.'!$A$3:$B$69,2),VLOOKUP(TOT!AN564,'EN - TEMPS DE GLACE ATT.'!$A$3:$B$69,2))</f>
        <v>33</v>
      </c>
      <c r="C562" s="27" t="n">
        <f aca="false">IF(TOT!V564&lt;28,IF(B562&gt;53,53,B562),B562)</f>
        <v>33</v>
      </c>
      <c r="D562" s="27" t="n">
        <f aca="false">IF(TOT!V564&lt;20,IF(C562&gt;46,46,C562),C562)</f>
        <v>33</v>
      </c>
      <c r="E562" s="28"/>
    </row>
    <row r="563" customFormat="false" ht="13" hidden="false" customHeight="true" outlineLevel="0" collapsed="false">
      <c r="A563" s="17" t="s">
        <v>2698</v>
      </c>
      <c r="B563" s="27" t="n">
        <f aca="false">IF('POSITION - Tableau 1'!B563=8,VLOOKUP(TOT!AN565,'EN - TEMPS DE GLACE DÉF.'!$A$3:$B$69,2),VLOOKUP(TOT!AN565,'EN - TEMPS DE GLACE ATT.'!$A$3:$B$69,2))</f>
        <v>33</v>
      </c>
      <c r="C563" s="27" t="n">
        <f aca="false">IF(TOT!V565&lt;28,IF(B563&gt;53,53,B563),B563)</f>
        <v>33</v>
      </c>
      <c r="D563" s="27" t="n">
        <f aca="false">IF(TOT!V565&lt;20,IF(C563&gt;46,46,C563),C563)</f>
        <v>33</v>
      </c>
      <c r="E563" s="28"/>
    </row>
    <row r="564" customFormat="false" ht="13" hidden="false" customHeight="true" outlineLevel="0" collapsed="false">
      <c r="A564" s="17" t="s">
        <v>2701</v>
      </c>
      <c r="B564" s="27" t="n">
        <f aca="false">IF('POSITION - Tableau 1'!B564=8,VLOOKUP(TOT!AN566,'EN - TEMPS DE GLACE DÉF.'!$A$3:$B$69,2),VLOOKUP(TOT!AN566,'EN - TEMPS DE GLACE ATT.'!$A$3:$B$69,2))</f>
        <v>80</v>
      </c>
      <c r="C564" s="27" t="n">
        <f aca="false">IF(TOT!V566&lt;28,IF(B564&gt;53,53,B564),B564)</f>
        <v>80</v>
      </c>
      <c r="D564" s="27" t="n">
        <f aca="false">IF(TOT!V566&lt;20,IF(C564&gt;46,46,C564),C564)</f>
        <v>80</v>
      </c>
      <c r="E564" s="28"/>
    </row>
    <row r="565" customFormat="false" ht="13" hidden="false" customHeight="true" outlineLevel="0" collapsed="false">
      <c r="A565" s="17" t="s">
        <v>2705</v>
      </c>
      <c r="B565" s="27" t="n">
        <f aca="false">IF('POSITION - Tableau 1'!B565=8,VLOOKUP(TOT!AN567,'EN - TEMPS DE GLACE DÉF.'!$A$3:$B$69,2),VLOOKUP(TOT!AN567,'EN - TEMPS DE GLACE ATT.'!$A$3:$B$69,2))</f>
        <v>33</v>
      </c>
      <c r="C565" s="27" t="n">
        <f aca="false">IF(TOT!V567&lt;28,IF(B565&gt;53,53,B565),B565)</f>
        <v>33</v>
      </c>
      <c r="D565" s="27" t="n">
        <f aca="false">IF(TOT!V567&lt;20,IF(C565&gt;46,46,C565),C565)</f>
        <v>33</v>
      </c>
      <c r="E565" s="28"/>
    </row>
    <row r="566" customFormat="false" ht="13" hidden="false" customHeight="true" outlineLevel="0" collapsed="false">
      <c r="A566" s="17" t="s">
        <v>2708</v>
      </c>
      <c r="B566" s="27" t="n">
        <f aca="false">IF('POSITION - Tableau 1'!B566=8,VLOOKUP(TOT!AN568,'EN - TEMPS DE GLACE DÉF.'!$A$3:$B$69,2),VLOOKUP(TOT!AN568,'EN - TEMPS DE GLACE ATT.'!$A$3:$B$69,2))</f>
        <v>33</v>
      </c>
      <c r="C566" s="27" t="n">
        <f aca="false">IF(TOT!V568&lt;28,IF(B566&gt;53,53,B566),B566)</f>
        <v>33</v>
      </c>
      <c r="D566" s="27" t="n">
        <f aca="false">IF(TOT!V568&lt;20,IF(C566&gt;46,46,C566),C566)</f>
        <v>33</v>
      </c>
      <c r="E566" s="28"/>
    </row>
    <row r="567" customFormat="false" ht="13" hidden="false" customHeight="true" outlineLevel="0" collapsed="false">
      <c r="A567" s="17" t="s">
        <v>2711</v>
      </c>
      <c r="B567" s="27" t="n">
        <f aca="false">IF('POSITION - Tableau 1'!B567=8,VLOOKUP(TOT!AN569,'EN - TEMPS DE GLACE DÉF.'!$A$3:$B$69,2),VLOOKUP(TOT!AN569,'EN - TEMPS DE GLACE ATT.'!$A$3:$B$69,2))</f>
        <v>33</v>
      </c>
      <c r="C567" s="27" t="n">
        <f aca="false">IF(TOT!V569&lt;28,IF(B567&gt;53,53,B567),B567)</f>
        <v>33</v>
      </c>
      <c r="D567" s="27" t="n">
        <f aca="false">IF(TOT!V569&lt;20,IF(C567&gt;46,46,C567),C567)</f>
        <v>33</v>
      </c>
      <c r="E567" s="28"/>
    </row>
    <row r="568" customFormat="false" ht="13" hidden="false" customHeight="true" outlineLevel="0" collapsed="false">
      <c r="A568" s="17" t="s">
        <v>2714</v>
      </c>
      <c r="B568" s="27" t="n">
        <f aca="false">IF('POSITION - Tableau 1'!B568=8,VLOOKUP(TOT!AN570,'EN - TEMPS DE GLACE DÉF.'!$A$3:$B$69,2),VLOOKUP(TOT!AN570,'EN - TEMPS DE GLACE ATT.'!$A$3:$B$69,2))</f>
        <v>33</v>
      </c>
      <c r="C568" s="27" t="n">
        <f aca="false">IF(TOT!V570&lt;28,IF(B568&gt;53,53,B568),B568)</f>
        <v>33</v>
      </c>
      <c r="D568" s="27" t="n">
        <f aca="false">IF(TOT!V570&lt;20,IF(C568&gt;46,46,C568),C568)</f>
        <v>33</v>
      </c>
      <c r="E568" s="28"/>
    </row>
    <row r="569" customFormat="false" ht="13" hidden="false" customHeight="true" outlineLevel="0" collapsed="false">
      <c r="A569" s="17" t="s">
        <v>2718</v>
      </c>
      <c r="B569" s="27" t="n">
        <f aca="false">IF('POSITION - Tableau 1'!B569=8,VLOOKUP(TOT!AN571,'EN - TEMPS DE GLACE DÉF.'!$A$3:$B$69,2),VLOOKUP(TOT!AN571,'EN - TEMPS DE GLACE ATT.'!$A$3:$B$69,2))</f>
        <v>49</v>
      </c>
      <c r="C569" s="27" t="n">
        <f aca="false">IF(TOT!V571&lt;28,IF(B569&gt;53,53,B569),B569)</f>
        <v>49</v>
      </c>
      <c r="D569" s="27" t="n">
        <f aca="false">IF(TOT!V571&lt;20,IF(C569&gt;46,46,C569),C569)</f>
        <v>49</v>
      </c>
      <c r="E569" s="28"/>
    </row>
    <row r="570" customFormat="false" ht="13" hidden="false" customHeight="true" outlineLevel="0" collapsed="false">
      <c r="A570" s="17" t="s">
        <v>2722</v>
      </c>
      <c r="B570" s="27" t="n">
        <f aca="false">IF('POSITION - Tableau 1'!B570=8,VLOOKUP(TOT!AN572,'EN - TEMPS DE GLACE DÉF.'!$A$3:$B$69,2),VLOOKUP(TOT!AN572,'EN - TEMPS DE GLACE ATT.'!$A$3:$B$69,2))</f>
        <v>39</v>
      </c>
      <c r="C570" s="27" t="n">
        <f aca="false">IF(TOT!V572&lt;28,IF(B570&gt;53,53,B570),B570)</f>
        <v>39</v>
      </c>
      <c r="D570" s="27" t="n">
        <f aca="false">IF(TOT!V572&lt;20,IF(C570&gt;46,46,C570),C570)</f>
        <v>39</v>
      </c>
      <c r="E570" s="28"/>
    </row>
    <row r="571" customFormat="false" ht="13" hidden="false" customHeight="true" outlineLevel="0" collapsed="false">
      <c r="A571" s="17" t="s">
        <v>2727</v>
      </c>
      <c r="B571" s="27" t="n">
        <f aca="false">IF('POSITION - Tableau 1'!B571=8,VLOOKUP(TOT!AN573,'EN - TEMPS DE GLACE DÉF.'!$A$3:$B$69,2),VLOOKUP(TOT!AN573,'EN - TEMPS DE GLACE ATT.'!$A$3:$B$69,2))</f>
        <v>74</v>
      </c>
      <c r="C571" s="27" t="n">
        <f aca="false">IF(TOT!V573&lt;28,IF(B571&gt;53,53,B571),B571)</f>
        <v>74</v>
      </c>
      <c r="D571" s="27" t="n">
        <f aca="false">IF(TOT!V573&lt;20,IF(C571&gt;46,46,C571),C571)</f>
        <v>74</v>
      </c>
      <c r="E571" s="28"/>
    </row>
    <row r="572" customFormat="false" ht="13" hidden="false" customHeight="true" outlineLevel="0" collapsed="false">
      <c r="A572" s="17" t="s">
        <v>2731</v>
      </c>
      <c r="B572" s="27" t="n">
        <f aca="false">IF('POSITION - Tableau 1'!B572=8,VLOOKUP(TOT!AN574,'EN - TEMPS DE GLACE DÉF.'!$A$3:$B$69,2),VLOOKUP(TOT!AN574,'EN - TEMPS DE GLACE ATT.'!$A$3:$B$69,2))</f>
        <v>89</v>
      </c>
      <c r="C572" s="27" t="n">
        <f aca="false">IF(TOT!V574&lt;28,IF(B572&gt;53,53,B572),B572)</f>
        <v>89</v>
      </c>
      <c r="D572" s="27" t="n">
        <f aca="false">IF(TOT!V574&lt;20,IF(C572&gt;46,46,C572),C572)</f>
        <v>89</v>
      </c>
      <c r="E572" s="28"/>
    </row>
    <row r="573" customFormat="false" ht="13" hidden="false" customHeight="true" outlineLevel="0" collapsed="false">
      <c r="A573" s="17" t="s">
        <v>2735</v>
      </c>
      <c r="B573" s="27" t="n">
        <f aca="false">IF('POSITION - Tableau 1'!B573=8,VLOOKUP(TOT!AN575,'EN - TEMPS DE GLACE DÉF.'!$A$3:$B$69,2),VLOOKUP(TOT!AN575,'EN - TEMPS DE GLACE ATT.'!$A$3:$B$69,2))</f>
        <v>69</v>
      </c>
      <c r="C573" s="27" t="n">
        <f aca="false">IF(TOT!V575&lt;28,IF(B573&gt;53,53,B573),B573)</f>
        <v>69</v>
      </c>
      <c r="D573" s="27" t="n">
        <f aca="false">IF(TOT!V575&lt;20,IF(C573&gt;46,46,C573),C573)</f>
        <v>69</v>
      </c>
      <c r="E573" s="28"/>
    </row>
    <row r="574" customFormat="false" ht="13" hidden="false" customHeight="true" outlineLevel="0" collapsed="false">
      <c r="A574" s="17" t="s">
        <v>2738</v>
      </c>
      <c r="B574" s="27" t="n">
        <f aca="false">IF('POSITION - Tableau 1'!B574=8,VLOOKUP(TOT!AN576,'EN - TEMPS DE GLACE DÉF.'!$A$3:$B$69,2),VLOOKUP(TOT!AN576,'EN - TEMPS DE GLACE ATT.'!$A$3:$B$69,2))</f>
        <v>69</v>
      </c>
      <c r="C574" s="27" t="n">
        <f aca="false">IF(TOT!V576&lt;28,IF(B574&gt;53,53,B574),B574)</f>
        <v>69</v>
      </c>
      <c r="D574" s="27" t="n">
        <f aca="false">IF(TOT!V576&lt;20,IF(C574&gt;46,46,C574),C574)</f>
        <v>69</v>
      </c>
      <c r="E574" s="28"/>
    </row>
    <row r="575" customFormat="false" ht="13" hidden="false" customHeight="true" outlineLevel="0" collapsed="false">
      <c r="A575" s="17" t="s">
        <v>2743</v>
      </c>
      <c r="B575" s="27" t="n">
        <f aca="false">IF('POSITION - Tableau 1'!B575=8,VLOOKUP(TOT!AN577,'EN - TEMPS DE GLACE DÉF.'!$A$3:$B$69,2),VLOOKUP(TOT!AN577,'EN - TEMPS DE GLACE ATT.'!$A$3:$B$69,2))</f>
        <v>33</v>
      </c>
      <c r="C575" s="27" t="n">
        <f aca="false">IF(TOT!V577&lt;28,IF(B575&gt;53,53,B575),B575)</f>
        <v>33</v>
      </c>
      <c r="D575" s="27" t="n">
        <f aca="false">IF(TOT!V577&lt;20,IF(C575&gt;46,46,C575),C575)</f>
        <v>33</v>
      </c>
      <c r="E575" s="28"/>
    </row>
    <row r="576" customFormat="false" ht="13" hidden="false" customHeight="true" outlineLevel="0" collapsed="false">
      <c r="A576" s="17" t="s">
        <v>2747</v>
      </c>
      <c r="B576" s="27" t="n">
        <f aca="false">IF('POSITION - Tableau 1'!B576=8,VLOOKUP(TOT!AN578,'EN - TEMPS DE GLACE DÉF.'!$A$3:$B$69,2),VLOOKUP(TOT!AN578,'EN - TEMPS DE GLACE ATT.'!$A$3:$B$69,2))</f>
        <v>90</v>
      </c>
      <c r="C576" s="27" t="n">
        <f aca="false">IF(TOT!V578&lt;28,IF(B576&gt;53,53,B576),B576)</f>
        <v>90</v>
      </c>
      <c r="D576" s="27" t="n">
        <f aca="false">IF(TOT!V578&lt;20,IF(C576&gt;46,46,C576),C576)</f>
        <v>90</v>
      </c>
      <c r="E576" s="28"/>
    </row>
    <row r="577" customFormat="false" ht="13" hidden="false" customHeight="true" outlineLevel="0" collapsed="false">
      <c r="A577" s="17" t="s">
        <v>2750</v>
      </c>
      <c r="B577" s="27" t="n">
        <f aca="false">IF('POSITION - Tableau 1'!B577=8,VLOOKUP(TOT!AN579,'EN - TEMPS DE GLACE DÉF.'!$A$3:$B$69,2),VLOOKUP(TOT!AN579,'EN - TEMPS DE GLACE ATT.'!$A$3:$B$69,2))</f>
        <v>33</v>
      </c>
      <c r="C577" s="27" t="n">
        <f aca="false">IF(TOT!V579&lt;28,IF(B577&gt;53,53,B577),B577)</f>
        <v>33</v>
      </c>
      <c r="D577" s="27" t="n">
        <f aca="false">IF(TOT!V579&lt;20,IF(C577&gt;46,46,C577),C577)</f>
        <v>33</v>
      </c>
      <c r="E577" s="28"/>
    </row>
    <row r="578" customFormat="false" ht="13" hidden="false" customHeight="true" outlineLevel="0" collapsed="false">
      <c r="A578" s="17" t="s">
        <v>2755</v>
      </c>
      <c r="B578" s="27" t="n">
        <f aca="false">IF('POSITION - Tableau 1'!B578=8,VLOOKUP(TOT!AN580,'EN - TEMPS DE GLACE DÉF.'!$A$3:$B$69,2),VLOOKUP(TOT!AN580,'EN - TEMPS DE GLACE ATT.'!$A$3:$B$69,2))</f>
        <v>34</v>
      </c>
      <c r="C578" s="27" t="n">
        <f aca="false">IF(TOT!V580&lt;28,IF(B578&gt;53,53,B578),B578)</f>
        <v>34</v>
      </c>
      <c r="D578" s="27" t="n">
        <f aca="false">IF(TOT!V580&lt;20,IF(C578&gt;46,46,C578),C578)</f>
        <v>34</v>
      </c>
      <c r="E578" s="28"/>
    </row>
    <row r="579" customFormat="false" ht="13" hidden="false" customHeight="true" outlineLevel="0" collapsed="false">
      <c r="A579" s="17" t="s">
        <v>2758</v>
      </c>
      <c r="B579" s="27" t="n">
        <f aca="false">IF('POSITION - Tableau 1'!B579=8,VLOOKUP(TOT!AN581,'EN - TEMPS DE GLACE DÉF.'!$A$3:$B$69,2),VLOOKUP(TOT!AN581,'EN - TEMPS DE GLACE ATT.'!$A$3:$B$69,2))</f>
        <v>33</v>
      </c>
      <c r="C579" s="27" t="n">
        <f aca="false">IF(TOT!V581&lt;28,IF(B579&gt;53,53,B579),B579)</f>
        <v>33</v>
      </c>
      <c r="D579" s="27" t="n">
        <f aca="false">IF(TOT!V581&lt;20,IF(C579&gt;46,46,C579),C579)</f>
        <v>33</v>
      </c>
      <c r="E579" s="28"/>
    </row>
    <row r="580" customFormat="false" ht="13" hidden="false" customHeight="true" outlineLevel="0" collapsed="false">
      <c r="A580" s="17" t="s">
        <v>2763</v>
      </c>
      <c r="B580" s="27" t="n">
        <f aca="false">IF('POSITION - Tableau 1'!B580=8,VLOOKUP(TOT!AN582,'EN - TEMPS DE GLACE DÉF.'!$A$3:$B$69,2),VLOOKUP(TOT!AN582,'EN - TEMPS DE GLACE ATT.'!$A$3:$B$69,2))</f>
        <v>33</v>
      </c>
      <c r="C580" s="27" t="n">
        <f aca="false">IF(TOT!V582&lt;28,IF(B580&gt;53,53,B580),B580)</f>
        <v>33</v>
      </c>
      <c r="D580" s="27" t="n">
        <f aca="false">IF(TOT!V582&lt;20,IF(C580&gt;46,46,C580),C580)</f>
        <v>33</v>
      </c>
      <c r="E580" s="28"/>
    </row>
    <row r="581" customFormat="false" ht="13" hidden="false" customHeight="true" outlineLevel="0" collapsed="false">
      <c r="A581" s="17" t="s">
        <v>2767</v>
      </c>
      <c r="B581" s="27" t="n">
        <f aca="false">IF('POSITION - Tableau 1'!B581=8,VLOOKUP(TOT!AN583,'EN - TEMPS DE GLACE DÉF.'!$A$3:$B$69,2),VLOOKUP(TOT!AN583,'EN - TEMPS DE GLACE ATT.'!$A$3:$B$69,2))</f>
        <v>33</v>
      </c>
      <c r="C581" s="27" t="n">
        <f aca="false">IF(TOT!V583&lt;28,IF(B581&gt;53,53,B581),B581)</f>
        <v>33</v>
      </c>
      <c r="D581" s="27" t="n">
        <f aca="false">IF(TOT!V583&lt;20,IF(C581&gt;46,46,C581),C581)</f>
        <v>33</v>
      </c>
      <c r="E581" s="28"/>
    </row>
    <row r="582" customFormat="false" ht="13" hidden="false" customHeight="true" outlineLevel="0" collapsed="false">
      <c r="A582" s="17" t="s">
        <v>2770</v>
      </c>
      <c r="B582" s="27" t="n">
        <f aca="false">IF('POSITION - Tableau 1'!B582=8,VLOOKUP(TOT!AN584,'EN - TEMPS DE GLACE DÉF.'!$A$3:$B$69,2),VLOOKUP(TOT!AN584,'EN - TEMPS DE GLACE ATT.'!$A$3:$B$69,2))</f>
        <v>35</v>
      </c>
      <c r="C582" s="27" t="n">
        <f aca="false">IF(TOT!V584&lt;28,IF(B582&gt;53,53,B582),B582)</f>
        <v>35</v>
      </c>
      <c r="D582" s="27" t="n">
        <f aca="false">IF(TOT!V584&lt;20,IF(C582&gt;46,46,C582),C582)</f>
        <v>35</v>
      </c>
      <c r="E582" s="28"/>
    </row>
    <row r="583" customFormat="false" ht="13" hidden="false" customHeight="true" outlineLevel="0" collapsed="false">
      <c r="A583" s="17" t="s">
        <v>2774</v>
      </c>
      <c r="B583" s="27" t="n">
        <f aca="false">IF('POSITION - Tableau 1'!B583=8,VLOOKUP(TOT!AN585,'EN - TEMPS DE GLACE DÉF.'!$A$3:$B$69,2),VLOOKUP(TOT!AN585,'EN - TEMPS DE GLACE ATT.'!$A$3:$B$69,2))</f>
        <v>62</v>
      </c>
      <c r="C583" s="27" t="n">
        <f aca="false">IF(TOT!V585&lt;28,IF(B583&gt;53,53,B583),B583)</f>
        <v>62</v>
      </c>
      <c r="D583" s="27" t="n">
        <f aca="false">IF(TOT!V585&lt;20,IF(C583&gt;46,46,C583),C583)</f>
        <v>62</v>
      </c>
      <c r="E583" s="28"/>
    </row>
    <row r="584" customFormat="false" ht="13" hidden="false" customHeight="true" outlineLevel="0" collapsed="false">
      <c r="A584" s="17" t="s">
        <v>2777</v>
      </c>
      <c r="B584" s="27" t="n">
        <f aca="false">IF('POSITION - Tableau 1'!B584=8,VLOOKUP(TOT!AN586,'EN - TEMPS DE GLACE DÉF.'!$A$3:$B$69,2),VLOOKUP(TOT!AN586,'EN - TEMPS DE GLACE ATT.'!$A$3:$B$69,2))</f>
        <v>69</v>
      </c>
      <c r="C584" s="27" t="n">
        <f aca="false">IF(TOT!V586&lt;28,IF(B584&gt;53,53,B584),B584)</f>
        <v>69</v>
      </c>
      <c r="D584" s="27" t="n">
        <f aca="false">IF(TOT!V586&lt;20,IF(C584&gt;46,46,C584),C584)</f>
        <v>69</v>
      </c>
      <c r="E584" s="28"/>
    </row>
    <row r="585" customFormat="false" ht="13" hidden="false" customHeight="true" outlineLevel="0" collapsed="false">
      <c r="A585" s="17" t="s">
        <v>2782</v>
      </c>
      <c r="B585" s="27" t="n">
        <f aca="false">IF('POSITION - Tableau 1'!B585=8,VLOOKUP(TOT!AN587,'EN - TEMPS DE GLACE DÉF.'!$A$3:$B$69,2),VLOOKUP(TOT!AN587,'EN - TEMPS DE GLACE ATT.'!$A$3:$B$69,2))</f>
        <v>49</v>
      </c>
      <c r="C585" s="27" t="n">
        <f aca="false">IF(TOT!V587&lt;28,IF(B585&gt;53,53,B585),B585)</f>
        <v>49</v>
      </c>
      <c r="D585" s="27" t="n">
        <f aca="false">IF(TOT!V587&lt;20,IF(C585&gt;46,46,C585),C585)</f>
        <v>49</v>
      </c>
      <c r="E585" s="28"/>
    </row>
    <row r="586" customFormat="false" ht="13" hidden="false" customHeight="true" outlineLevel="0" collapsed="false">
      <c r="A586" s="17" t="s">
        <v>2787</v>
      </c>
      <c r="B586" s="27" t="n">
        <f aca="false">IF('POSITION - Tableau 1'!B586=8,VLOOKUP(TOT!AN588,'EN - TEMPS DE GLACE DÉF.'!$A$3:$B$69,2),VLOOKUP(TOT!AN588,'EN - TEMPS DE GLACE ATT.'!$A$3:$B$69,2))</f>
        <v>33</v>
      </c>
      <c r="C586" s="27" t="n">
        <f aca="false">IF(TOT!V588&lt;28,IF(B586&gt;53,53,B586),B586)</f>
        <v>33</v>
      </c>
      <c r="D586" s="27" t="n">
        <f aca="false">IF(TOT!V588&lt;20,IF(C586&gt;46,46,C586),C586)</f>
        <v>33</v>
      </c>
      <c r="E586" s="28"/>
    </row>
    <row r="587" customFormat="false" ht="13" hidden="false" customHeight="true" outlineLevel="0" collapsed="false">
      <c r="A587" s="17" t="s">
        <v>2790</v>
      </c>
      <c r="B587" s="27" t="n">
        <f aca="false">IF('POSITION - Tableau 1'!B587=8,VLOOKUP(TOT!AN589,'EN - TEMPS DE GLACE DÉF.'!$A$3:$B$69,2),VLOOKUP(TOT!AN589,'EN - TEMPS DE GLACE ATT.'!$A$3:$B$69,2))</f>
        <v>34</v>
      </c>
      <c r="C587" s="27" t="n">
        <f aca="false">IF(TOT!V589&lt;28,IF(B587&gt;53,53,B587),B587)</f>
        <v>34</v>
      </c>
      <c r="D587" s="27" t="n">
        <f aca="false">IF(TOT!V589&lt;20,IF(C587&gt;46,46,C587),C587)</f>
        <v>34</v>
      </c>
      <c r="E587" s="28"/>
    </row>
    <row r="588" customFormat="false" ht="13" hidden="false" customHeight="true" outlineLevel="0" collapsed="false">
      <c r="A588" s="17" t="s">
        <v>2793</v>
      </c>
      <c r="B588" s="27" t="n">
        <f aca="false">IF('POSITION - Tableau 1'!B588=8,VLOOKUP(TOT!AN590,'EN - TEMPS DE GLACE DÉF.'!$A$3:$B$69,2),VLOOKUP(TOT!AN590,'EN - TEMPS DE GLACE ATT.'!$A$3:$B$69,2))</f>
        <v>33</v>
      </c>
      <c r="C588" s="27" t="n">
        <f aca="false">IF(TOT!V590&lt;28,IF(B588&gt;53,53,B588),B588)</f>
        <v>33</v>
      </c>
      <c r="D588" s="27" t="n">
        <f aca="false">IF(TOT!V590&lt;20,IF(C588&gt;46,46,C588),C588)</f>
        <v>33</v>
      </c>
      <c r="E588" s="28"/>
    </row>
    <row r="589" customFormat="false" ht="13" hidden="false" customHeight="true" outlineLevel="0" collapsed="false">
      <c r="A589" s="17" t="s">
        <v>2796</v>
      </c>
      <c r="B589" s="27" t="n">
        <f aca="false">IF('POSITION - Tableau 1'!B589=8,VLOOKUP(TOT!AN591,'EN - TEMPS DE GLACE DÉF.'!$A$3:$B$69,2),VLOOKUP(TOT!AN591,'EN - TEMPS DE GLACE ATT.'!$A$3:$B$69,2))</f>
        <v>33</v>
      </c>
      <c r="C589" s="27" t="n">
        <f aca="false">IF(TOT!V591&lt;28,IF(B589&gt;53,53,B589),B589)</f>
        <v>33</v>
      </c>
      <c r="D589" s="27" t="n">
        <f aca="false">IF(TOT!V591&lt;20,IF(C589&gt;46,46,C589),C589)</f>
        <v>33</v>
      </c>
      <c r="E589" s="28"/>
    </row>
    <row r="590" customFormat="false" ht="13" hidden="false" customHeight="true" outlineLevel="0" collapsed="false">
      <c r="A590" s="17" t="s">
        <v>2802</v>
      </c>
      <c r="B590" s="27" t="n">
        <f aca="false">IF('POSITION - Tableau 1'!B590=8,VLOOKUP(TOT!AN592,'EN - TEMPS DE GLACE DÉF.'!$A$3:$B$69,2),VLOOKUP(TOT!AN592,'EN - TEMPS DE GLACE ATT.'!$A$3:$B$69,2))</f>
        <v>50</v>
      </c>
      <c r="C590" s="27" t="n">
        <f aca="false">IF(TOT!V592&lt;28,IF(B590&gt;53,53,B590),B590)</f>
        <v>50</v>
      </c>
      <c r="D590" s="27" t="n">
        <f aca="false">IF(TOT!V592&lt;20,IF(C590&gt;46,46,C590),C590)</f>
        <v>50</v>
      </c>
      <c r="E590" s="28"/>
    </row>
    <row r="591" customFormat="false" ht="13" hidden="false" customHeight="true" outlineLevel="0" collapsed="false">
      <c r="A591" s="17" t="s">
        <v>2806</v>
      </c>
      <c r="B591" s="27" t="n">
        <f aca="false">IF('POSITION - Tableau 1'!B591=8,VLOOKUP(TOT!AN593,'EN - TEMPS DE GLACE DÉF.'!$A$3:$B$69,2),VLOOKUP(TOT!AN593,'EN - TEMPS DE GLACE ATT.'!$A$3:$B$69,2))</f>
        <v>33</v>
      </c>
      <c r="C591" s="27" t="n">
        <f aca="false">IF(TOT!V593&lt;28,IF(B591&gt;53,53,B591),B591)</f>
        <v>33</v>
      </c>
      <c r="D591" s="27" t="n">
        <f aca="false">IF(TOT!V593&lt;20,IF(C591&gt;46,46,C591),C591)</f>
        <v>33</v>
      </c>
      <c r="E591" s="28"/>
    </row>
    <row r="592" customFormat="false" ht="13" hidden="false" customHeight="true" outlineLevel="0" collapsed="false">
      <c r="A592" s="17" t="s">
        <v>2809</v>
      </c>
      <c r="B592" s="27" t="n">
        <f aca="false">IF('POSITION - Tableau 1'!B592=8,VLOOKUP(TOT!AN594,'EN - TEMPS DE GLACE DÉF.'!$A$3:$B$69,2),VLOOKUP(TOT!AN594,'EN - TEMPS DE GLACE ATT.'!$A$3:$B$69,2))</f>
        <v>33</v>
      </c>
      <c r="C592" s="27" t="n">
        <f aca="false">IF(TOT!V594&lt;28,IF(B592&gt;53,53,B592),B592)</f>
        <v>33</v>
      </c>
      <c r="D592" s="27" t="n">
        <f aca="false">IF(TOT!V594&lt;20,IF(C592&gt;46,46,C592),C592)</f>
        <v>33</v>
      </c>
      <c r="E592" s="28"/>
    </row>
    <row r="593" customFormat="false" ht="13" hidden="false" customHeight="true" outlineLevel="0" collapsed="false">
      <c r="A593" s="17" t="s">
        <v>2814</v>
      </c>
      <c r="B593" s="27" t="n">
        <f aca="false">IF('POSITION - Tableau 1'!B593=8,VLOOKUP(TOT!AN595,'EN - TEMPS DE GLACE DÉF.'!$A$3:$B$69,2),VLOOKUP(TOT!AN595,'EN - TEMPS DE GLACE ATT.'!$A$3:$B$69,2))</f>
        <v>79</v>
      </c>
      <c r="C593" s="27" t="n">
        <f aca="false">IF(TOT!V595&lt;28,IF(B593&gt;53,53,B593),B593)</f>
        <v>79</v>
      </c>
      <c r="D593" s="27" t="n">
        <f aca="false">IF(TOT!V595&lt;20,IF(C593&gt;46,46,C593),C593)</f>
        <v>79</v>
      </c>
      <c r="E593" s="28"/>
    </row>
    <row r="594" customFormat="false" ht="13" hidden="false" customHeight="true" outlineLevel="0" collapsed="false">
      <c r="A594" s="17" t="s">
        <v>2818</v>
      </c>
      <c r="B594" s="27" t="n">
        <f aca="false">IF('POSITION - Tableau 1'!B594=8,VLOOKUP(TOT!AN596,'EN - TEMPS DE GLACE DÉF.'!$A$3:$B$69,2),VLOOKUP(TOT!AN596,'EN - TEMPS DE GLACE ATT.'!$A$3:$B$69,2))</f>
        <v>90</v>
      </c>
      <c r="C594" s="27" t="n">
        <f aca="false">IF(TOT!V596&lt;28,IF(B594&gt;53,53,B594),B594)</f>
        <v>90</v>
      </c>
      <c r="D594" s="27" t="n">
        <f aca="false">IF(TOT!V596&lt;20,IF(C594&gt;46,46,C594),C594)</f>
        <v>90</v>
      </c>
      <c r="E594" s="28"/>
    </row>
    <row r="595" customFormat="false" ht="13" hidden="false" customHeight="true" outlineLevel="0" collapsed="false">
      <c r="A595" s="17" t="s">
        <v>2822</v>
      </c>
      <c r="B595" s="27" t="n">
        <f aca="false">IF('POSITION - Tableau 1'!B595=8,VLOOKUP(TOT!AN597,'EN - TEMPS DE GLACE DÉF.'!$A$3:$B$69,2),VLOOKUP(TOT!AN597,'EN - TEMPS DE GLACE ATT.'!$A$3:$B$69,2))</f>
        <v>89</v>
      </c>
      <c r="C595" s="27" t="n">
        <f aca="false">IF(TOT!V597&lt;28,IF(B595&gt;53,53,B595),B595)</f>
        <v>89</v>
      </c>
      <c r="D595" s="27" t="n">
        <f aca="false">IF(TOT!V597&lt;20,IF(C595&gt;46,46,C595),C595)</f>
        <v>89</v>
      </c>
      <c r="E595" s="28"/>
    </row>
    <row r="596" customFormat="false" ht="13" hidden="false" customHeight="true" outlineLevel="0" collapsed="false">
      <c r="A596" s="17" t="s">
        <v>2824</v>
      </c>
      <c r="B596" s="27" t="n">
        <f aca="false">IF('POSITION - Tableau 1'!B596=8,VLOOKUP(TOT!AN598,'EN - TEMPS DE GLACE DÉF.'!$A$3:$B$69,2),VLOOKUP(TOT!AN598,'EN - TEMPS DE GLACE ATT.'!$A$3:$B$69,2))</f>
        <v>33</v>
      </c>
      <c r="C596" s="27" t="n">
        <f aca="false">IF(TOT!V598&lt;28,IF(B596&gt;53,53,B596),B596)</f>
        <v>33</v>
      </c>
      <c r="D596" s="27" t="n">
        <f aca="false">IF(TOT!V598&lt;20,IF(C596&gt;46,46,C596),C596)</f>
        <v>33</v>
      </c>
      <c r="E596" s="28"/>
    </row>
    <row r="597" customFormat="false" ht="13" hidden="false" customHeight="true" outlineLevel="0" collapsed="false">
      <c r="A597" s="17" t="s">
        <v>2828</v>
      </c>
      <c r="B597" s="27" t="n">
        <f aca="false">IF('POSITION - Tableau 1'!B597=8,VLOOKUP(TOT!AN599,'EN - TEMPS DE GLACE DÉF.'!$A$3:$B$69,2),VLOOKUP(TOT!AN599,'EN - TEMPS DE GLACE ATT.'!$A$3:$B$69,2))</f>
        <v>39</v>
      </c>
      <c r="C597" s="27" t="n">
        <f aca="false">IF(TOT!V599&lt;28,IF(B597&gt;53,53,B597),B597)</f>
        <v>39</v>
      </c>
      <c r="D597" s="27" t="n">
        <f aca="false">IF(TOT!V599&lt;20,IF(C597&gt;46,46,C597),C597)</f>
        <v>39</v>
      </c>
      <c r="E597" s="28"/>
    </row>
    <row r="598" customFormat="false" ht="13" hidden="false" customHeight="true" outlineLevel="0" collapsed="false">
      <c r="A598" s="17" t="s">
        <v>2832</v>
      </c>
      <c r="B598" s="27" t="n">
        <f aca="false">IF('POSITION - Tableau 1'!B598=8,VLOOKUP(TOT!AN600,'EN - TEMPS DE GLACE DÉF.'!$A$3:$B$69,2),VLOOKUP(TOT!AN600,'EN - TEMPS DE GLACE ATT.'!$A$3:$B$69,2))</f>
        <v>33</v>
      </c>
      <c r="C598" s="27" t="n">
        <f aca="false">IF(TOT!V600&lt;28,IF(B598&gt;53,53,B598),B598)</f>
        <v>33</v>
      </c>
      <c r="D598" s="27" t="n">
        <f aca="false">IF(TOT!V600&lt;20,IF(C598&gt;46,46,C598),C598)</f>
        <v>33</v>
      </c>
      <c r="E598" s="28"/>
    </row>
    <row r="599" customFormat="false" ht="13" hidden="false" customHeight="true" outlineLevel="0" collapsed="false">
      <c r="A599" s="17" t="s">
        <v>2835</v>
      </c>
      <c r="B599" s="27" t="n">
        <f aca="false">IF('POSITION - Tableau 1'!B599=8,VLOOKUP(TOT!AN601,'EN - TEMPS DE GLACE DÉF.'!$A$3:$B$69,2),VLOOKUP(TOT!AN601,'EN - TEMPS DE GLACE ATT.'!$A$3:$B$69,2))</f>
        <v>74</v>
      </c>
      <c r="C599" s="27" t="n">
        <f aca="false">IF(TOT!V601&lt;28,IF(B599&gt;53,53,B599),B599)</f>
        <v>74</v>
      </c>
      <c r="D599" s="27" t="n">
        <f aca="false">IF(TOT!V601&lt;20,IF(C599&gt;46,46,C599),C599)</f>
        <v>74</v>
      </c>
      <c r="E599" s="28"/>
    </row>
    <row r="600" customFormat="false" ht="13" hidden="false" customHeight="true" outlineLevel="0" collapsed="false">
      <c r="A600" s="17" t="s">
        <v>2838</v>
      </c>
      <c r="B600" s="27" t="n">
        <f aca="false">IF('POSITION - Tableau 1'!B600=8,VLOOKUP(TOT!AN602,'EN - TEMPS DE GLACE DÉF.'!$A$3:$B$69,2),VLOOKUP(TOT!AN602,'EN - TEMPS DE GLACE ATT.'!$A$3:$B$69,2))</f>
        <v>86</v>
      </c>
      <c r="C600" s="27" t="n">
        <f aca="false">IF(TOT!V602&lt;28,IF(B600&gt;53,53,B600),B600)</f>
        <v>86</v>
      </c>
      <c r="D600" s="27" t="n">
        <f aca="false">IF(TOT!V602&lt;20,IF(C600&gt;46,46,C600),C600)</f>
        <v>86</v>
      </c>
      <c r="E600" s="28"/>
    </row>
    <row r="601" customFormat="false" ht="13" hidden="false" customHeight="true" outlineLevel="0" collapsed="false">
      <c r="A601" s="17" t="s">
        <v>2841</v>
      </c>
      <c r="B601" s="27" t="n">
        <f aca="false">IF('POSITION - Tableau 1'!B601=8,VLOOKUP(TOT!AN603,'EN - TEMPS DE GLACE DÉF.'!$A$3:$B$69,2),VLOOKUP(TOT!AN603,'EN - TEMPS DE GLACE ATT.'!$A$3:$B$69,2))</f>
        <v>33</v>
      </c>
      <c r="C601" s="27" t="n">
        <f aca="false">IF(TOT!V603&lt;28,IF(B601&gt;53,53,B601),B601)</f>
        <v>33</v>
      </c>
      <c r="D601" s="27" t="n">
        <f aca="false">IF(TOT!V603&lt;20,IF(C601&gt;46,46,C601),C601)</f>
        <v>33</v>
      </c>
      <c r="E601" s="28"/>
    </row>
    <row r="602" customFormat="false" ht="13" hidden="false" customHeight="true" outlineLevel="0" collapsed="false">
      <c r="A602" s="17" t="s">
        <v>2844</v>
      </c>
      <c r="B602" s="27" t="n">
        <f aca="false">IF('POSITION - Tableau 1'!B602=8,VLOOKUP(TOT!AN604,'EN - TEMPS DE GLACE DÉF.'!$A$3:$B$69,2),VLOOKUP(TOT!AN604,'EN - TEMPS DE GLACE ATT.'!$A$3:$B$69,2))</f>
        <v>67</v>
      </c>
      <c r="C602" s="27" t="n">
        <f aca="false">IF(TOT!V604&lt;28,IF(B602&gt;53,53,B602),B602)</f>
        <v>67</v>
      </c>
      <c r="D602" s="27" t="n">
        <f aca="false">IF(TOT!V604&lt;20,IF(C602&gt;46,46,C602),C602)</f>
        <v>67</v>
      </c>
      <c r="E602" s="28"/>
    </row>
    <row r="603" customFormat="false" ht="13" hidden="false" customHeight="true" outlineLevel="0" collapsed="false">
      <c r="A603" s="17" t="s">
        <v>2847</v>
      </c>
      <c r="B603" s="27" t="n">
        <f aca="false">IF('POSITION - Tableau 1'!B603=8,VLOOKUP(TOT!AN605,'EN - TEMPS DE GLACE DÉF.'!$A$3:$B$69,2),VLOOKUP(TOT!AN605,'EN - TEMPS DE GLACE ATT.'!$A$3:$B$69,2))</f>
        <v>33</v>
      </c>
      <c r="C603" s="27" t="n">
        <f aca="false">IF(TOT!V605&lt;28,IF(B603&gt;53,53,B603),B603)</f>
        <v>33</v>
      </c>
      <c r="D603" s="27" t="n">
        <f aca="false">IF(TOT!V605&lt;20,IF(C603&gt;46,46,C603),C603)</f>
        <v>33</v>
      </c>
      <c r="E603" s="28"/>
    </row>
    <row r="604" customFormat="false" ht="13" hidden="false" customHeight="true" outlineLevel="0" collapsed="false">
      <c r="A604" s="17" t="s">
        <v>2852</v>
      </c>
      <c r="B604" s="27" t="n">
        <f aca="false">IF('POSITION - Tableau 1'!B604=8,VLOOKUP(TOT!AN606,'EN - TEMPS DE GLACE DÉF.'!$A$3:$B$69,2),VLOOKUP(TOT!AN606,'EN - TEMPS DE GLACE ATT.'!$A$3:$B$69,2))</f>
        <v>33</v>
      </c>
      <c r="C604" s="27" t="n">
        <f aca="false">IF(TOT!V606&lt;28,IF(B604&gt;53,53,B604),B604)</f>
        <v>33</v>
      </c>
      <c r="D604" s="27" t="n">
        <f aca="false">IF(TOT!V606&lt;20,IF(C604&gt;46,46,C604),C604)</f>
        <v>33</v>
      </c>
      <c r="E604" s="28"/>
    </row>
    <row r="605" customFormat="false" ht="13" hidden="false" customHeight="true" outlineLevel="0" collapsed="false">
      <c r="A605" s="17" t="s">
        <v>2857</v>
      </c>
      <c r="B605" s="27" t="n">
        <f aca="false">IF('POSITION - Tableau 1'!B605=8,VLOOKUP(TOT!AN607,'EN - TEMPS DE GLACE DÉF.'!$A$3:$B$69,2),VLOOKUP(TOT!AN607,'EN - TEMPS DE GLACE ATT.'!$A$3:$B$69,2))</f>
        <v>35</v>
      </c>
      <c r="C605" s="27" t="n">
        <f aca="false">IF(TOT!V607&lt;28,IF(B605&gt;53,53,B605),B605)</f>
        <v>35</v>
      </c>
      <c r="D605" s="27" t="n">
        <f aca="false">IF(TOT!V607&lt;20,IF(C605&gt;46,46,C605),C605)</f>
        <v>35</v>
      </c>
      <c r="E605" s="28"/>
    </row>
    <row r="606" customFormat="false" ht="13" hidden="false" customHeight="true" outlineLevel="0" collapsed="false">
      <c r="A606" s="17" t="s">
        <v>2862</v>
      </c>
      <c r="B606" s="27" t="n">
        <f aca="false">IF('POSITION - Tableau 1'!B606=8,VLOOKUP(TOT!AN608,'EN - TEMPS DE GLACE DÉF.'!$A$3:$B$69,2),VLOOKUP(TOT!AN608,'EN - TEMPS DE GLACE ATT.'!$A$3:$B$69,2))</f>
        <v>88</v>
      </c>
      <c r="C606" s="27" t="n">
        <f aca="false">IF(TOT!V608&lt;28,IF(B606&gt;53,53,B606),B606)</f>
        <v>88</v>
      </c>
      <c r="D606" s="27" t="n">
        <f aca="false">IF(TOT!V608&lt;20,IF(C606&gt;46,46,C606),C606)</f>
        <v>88</v>
      </c>
      <c r="E606" s="28"/>
    </row>
    <row r="607" customFormat="false" ht="13" hidden="false" customHeight="true" outlineLevel="0" collapsed="false">
      <c r="A607" s="17" t="s">
        <v>2867</v>
      </c>
      <c r="B607" s="27" t="n">
        <f aca="false">IF('POSITION - Tableau 1'!B607=8,VLOOKUP(TOT!AN609,'EN - TEMPS DE GLACE DÉF.'!$A$3:$B$69,2),VLOOKUP(TOT!AN609,'EN - TEMPS DE GLACE ATT.'!$A$3:$B$69,2))</f>
        <v>89</v>
      </c>
      <c r="C607" s="27" t="n">
        <f aca="false">IF(TOT!V609&lt;28,IF(B607&gt;53,53,B607),B607)</f>
        <v>89</v>
      </c>
      <c r="D607" s="27" t="n">
        <f aca="false">IF(TOT!V609&lt;20,IF(C607&gt;46,46,C607),C607)</f>
        <v>89</v>
      </c>
      <c r="E607" s="28"/>
    </row>
    <row r="608" customFormat="false" ht="13" hidden="false" customHeight="true" outlineLevel="0" collapsed="false">
      <c r="A608" s="17" t="s">
        <v>2870</v>
      </c>
      <c r="B608" s="27" t="n">
        <f aca="false">IF('POSITION - Tableau 1'!B608=8,VLOOKUP(TOT!AN610,'EN - TEMPS DE GLACE DÉF.'!$A$3:$B$69,2),VLOOKUP(TOT!AN610,'EN - TEMPS DE GLACE ATT.'!$A$3:$B$69,2))</f>
        <v>59</v>
      </c>
      <c r="C608" s="27" t="n">
        <f aca="false">IF(TOT!V610&lt;28,IF(B608&gt;53,53,B608),B608)</f>
        <v>59</v>
      </c>
      <c r="D608" s="27" t="n">
        <f aca="false">IF(TOT!V610&lt;20,IF(C608&gt;46,46,C608),C608)</f>
        <v>59</v>
      </c>
      <c r="E608" s="28"/>
    </row>
    <row r="609" customFormat="false" ht="13" hidden="false" customHeight="true" outlineLevel="0" collapsed="false">
      <c r="A609" s="17" t="s">
        <v>2874</v>
      </c>
      <c r="B609" s="27" t="n">
        <f aca="false">IF('POSITION - Tableau 1'!B609=8,VLOOKUP(TOT!AN611,'EN - TEMPS DE GLACE DÉF.'!$A$3:$B$69,2),VLOOKUP(TOT!AN611,'EN - TEMPS DE GLACE ATT.'!$A$3:$B$69,2))</f>
        <v>33</v>
      </c>
      <c r="C609" s="27" t="n">
        <f aca="false">IF(TOT!V611&lt;28,IF(B609&gt;53,53,B609),B609)</f>
        <v>33</v>
      </c>
      <c r="D609" s="27" t="n">
        <f aca="false">IF(TOT!V611&lt;20,IF(C609&gt;46,46,C609),C609)</f>
        <v>33</v>
      </c>
      <c r="E609" s="28"/>
    </row>
    <row r="610" customFormat="false" ht="13" hidden="false" customHeight="true" outlineLevel="0" collapsed="false">
      <c r="A610" s="17" t="s">
        <v>2879</v>
      </c>
      <c r="B610" s="27" t="n">
        <f aca="false">IF('POSITION - Tableau 1'!B610=8,VLOOKUP(TOT!AN612,'EN - TEMPS DE GLACE DÉF.'!$A$3:$B$69,2),VLOOKUP(TOT!AN612,'EN - TEMPS DE GLACE ATT.'!$A$3:$B$69,2))</f>
        <v>33</v>
      </c>
      <c r="C610" s="27" t="n">
        <f aca="false">IF(TOT!V612&lt;28,IF(B610&gt;53,53,B610),B610)</f>
        <v>33</v>
      </c>
      <c r="D610" s="27" t="n">
        <f aca="false">IF(TOT!V612&lt;20,IF(C610&gt;46,46,C610),C610)</f>
        <v>33</v>
      </c>
      <c r="E610" s="28"/>
    </row>
    <row r="611" customFormat="false" ht="13" hidden="false" customHeight="true" outlineLevel="0" collapsed="false">
      <c r="A611" s="17" t="s">
        <v>2884</v>
      </c>
      <c r="B611" s="27" t="n">
        <f aca="false">IF('POSITION - Tableau 1'!B611=8,VLOOKUP(TOT!AN613,'EN - TEMPS DE GLACE DÉF.'!$A$3:$B$69,2),VLOOKUP(TOT!AN613,'EN - TEMPS DE GLACE ATT.'!$A$3:$B$69,2))</f>
        <v>66</v>
      </c>
      <c r="C611" s="27" t="n">
        <f aca="false">IF(TOT!V613&lt;28,IF(B611&gt;53,53,B611),B611)</f>
        <v>66</v>
      </c>
      <c r="D611" s="27" t="n">
        <f aca="false">IF(TOT!V613&lt;20,IF(C611&gt;46,46,C611),C611)</f>
        <v>66</v>
      </c>
      <c r="E611" s="28"/>
    </row>
    <row r="612" customFormat="false" ht="13" hidden="false" customHeight="true" outlineLevel="0" collapsed="false">
      <c r="A612" s="17" t="s">
        <v>2889</v>
      </c>
      <c r="B612" s="27" t="n">
        <f aca="false">IF('POSITION - Tableau 1'!B612=8,VLOOKUP(TOT!AN614,'EN - TEMPS DE GLACE DÉF.'!$A$3:$B$69,2),VLOOKUP(TOT!AN614,'EN - TEMPS DE GLACE ATT.'!$A$3:$B$69,2))</f>
        <v>33</v>
      </c>
      <c r="C612" s="27" t="n">
        <f aca="false">IF(TOT!V614&lt;28,IF(B612&gt;53,53,B612),B612)</f>
        <v>33</v>
      </c>
      <c r="D612" s="27" t="n">
        <f aca="false">IF(TOT!V614&lt;20,IF(C612&gt;46,46,C612),C612)</f>
        <v>33</v>
      </c>
      <c r="E612" s="28"/>
    </row>
    <row r="613" customFormat="false" ht="13" hidden="false" customHeight="true" outlineLevel="0" collapsed="false">
      <c r="A613" s="17" t="s">
        <v>2893</v>
      </c>
      <c r="B613" s="27" t="n">
        <f aca="false">IF('POSITION - Tableau 1'!B613=8,VLOOKUP(TOT!AN615,'EN - TEMPS DE GLACE DÉF.'!$A$3:$B$69,2),VLOOKUP(TOT!AN615,'EN - TEMPS DE GLACE ATT.'!$A$3:$B$69,2))</f>
        <v>33</v>
      </c>
      <c r="C613" s="27" t="n">
        <f aca="false">IF(TOT!V615&lt;28,IF(B613&gt;53,53,B613),B613)</f>
        <v>33</v>
      </c>
      <c r="D613" s="27" t="n">
        <f aca="false">IF(TOT!V615&lt;20,IF(C613&gt;46,46,C613),C613)</f>
        <v>33</v>
      </c>
      <c r="E613" s="28"/>
    </row>
    <row r="614" customFormat="false" ht="13" hidden="false" customHeight="true" outlineLevel="0" collapsed="false">
      <c r="A614" s="17" t="s">
        <v>2897</v>
      </c>
      <c r="B614" s="27" t="n">
        <f aca="false">IF('POSITION - Tableau 1'!B614=8,VLOOKUP(TOT!AN616,'EN - TEMPS DE GLACE DÉF.'!$A$3:$B$69,2),VLOOKUP(TOT!AN616,'EN - TEMPS DE GLACE ATT.'!$A$3:$B$69,2))</f>
        <v>69</v>
      </c>
      <c r="C614" s="27" t="n">
        <f aca="false">IF(TOT!V616&lt;28,IF(B614&gt;53,53,B614),B614)</f>
        <v>69</v>
      </c>
      <c r="D614" s="27" t="n">
        <f aca="false">IF(TOT!V616&lt;20,IF(C614&gt;46,46,C614),C614)</f>
        <v>69</v>
      </c>
      <c r="E614" s="28"/>
    </row>
    <row r="615" customFormat="false" ht="13" hidden="false" customHeight="true" outlineLevel="0" collapsed="false">
      <c r="A615" s="17" t="s">
        <v>2900</v>
      </c>
      <c r="B615" s="27" t="n">
        <f aca="false">IF('POSITION - Tableau 1'!B615=8,VLOOKUP(TOT!AN617,'EN - TEMPS DE GLACE DÉF.'!$A$3:$B$69,2),VLOOKUP(TOT!AN617,'EN - TEMPS DE GLACE ATT.'!$A$3:$B$69,2))</f>
        <v>33</v>
      </c>
      <c r="C615" s="27" t="n">
        <f aca="false">IF(TOT!V617&lt;28,IF(B615&gt;53,53,B615),B615)</f>
        <v>33</v>
      </c>
      <c r="D615" s="27" t="n">
        <f aca="false">IF(TOT!V617&lt;20,IF(C615&gt;46,46,C615),C615)</f>
        <v>33</v>
      </c>
      <c r="E615" s="28"/>
    </row>
    <row r="616" customFormat="false" ht="13" hidden="false" customHeight="true" outlineLevel="0" collapsed="false">
      <c r="A616" s="17" t="s">
        <v>2904</v>
      </c>
      <c r="B616" s="27" t="n">
        <f aca="false">IF('POSITION - Tableau 1'!B616=8,VLOOKUP(TOT!AN618,'EN - TEMPS DE GLACE DÉF.'!$A$3:$B$69,2),VLOOKUP(TOT!AN618,'EN - TEMPS DE GLACE ATT.'!$A$3:$B$69,2))</f>
        <v>33</v>
      </c>
      <c r="C616" s="27" t="n">
        <f aca="false">IF(TOT!V618&lt;28,IF(B616&gt;53,53,B616),B616)</f>
        <v>33</v>
      </c>
      <c r="D616" s="27" t="n">
        <f aca="false">IF(TOT!V618&lt;20,IF(C616&gt;46,46,C616),C616)</f>
        <v>33</v>
      </c>
      <c r="E616" s="28"/>
    </row>
    <row r="617" customFormat="false" ht="13" hidden="false" customHeight="true" outlineLevel="0" collapsed="false">
      <c r="A617" s="17" t="s">
        <v>2910</v>
      </c>
      <c r="B617" s="27" t="n">
        <f aca="false">IF('POSITION - Tableau 1'!B617=8,VLOOKUP(TOT!AN619,'EN - TEMPS DE GLACE DÉF.'!$A$3:$B$69,2),VLOOKUP(TOT!AN619,'EN - TEMPS DE GLACE ATT.'!$A$3:$B$69,2))</f>
        <v>76</v>
      </c>
      <c r="C617" s="27" t="n">
        <f aca="false">IF(TOT!V619&lt;28,IF(B617&gt;53,53,B617),B617)</f>
        <v>76</v>
      </c>
      <c r="D617" s="27" t="n">
        <f aca="false">IF(TOT!V619&lt;20,IF(C617&gt;46,46,C617),C617)</f>
        <v>76</v>
      </c>
      <c r="E617" s="28"/>
    </row>
    <row r="618" customFormat="false" ht="13" hidden="false" customHeight="true" outlineLevel="0" collapsed="false">
      <c r="A618" s="17" t="s">
        <v>2913</v>
      </c>
      <c r="B618" s="27" t="n">
        <f aca="false">IF('POSITION - Tableau 1'!B618=8,VLOOKUP(TOT!AN620,'EN - TEMPS DE GLACE DÉF.'!$A$3:$B$69,2),VLOOKUP(TOT!AN620,'EN - TEMPS DE GLACE ATT.'!$A$3:$B$69,2))</f>
        <v>33</v>
      </c>
      <c r="C618" s="27" t="n">
        <f aca="false">IF(TOT!V620&lt;28,IF(B618&gt;53,53,B618),B618)</f>
        <v>33</v>
      </c>
      <c r="D618" s="27" t="n">
        <f aca="false">IF(TOT!V620&lt;20,IF(C618&gt;46,46,C618),C618)</f>
        <v>33</v>
      </c>
      <c r="E618" s="28"/>
    </row>
    <row r="619" customFormat="false" ht="13" hidden="false" customHeight="true" outlineLevel="0" collapsed="false">
      <c r="A619" s="17" t="s">
        <v>2917</v>
      </c>
      <c r="B619" s="27" t="n">
        <f aca="false">IF('POSITION - Tableau 1'!B619=8,VLOOKUP(TOT!AN621,'EN - TEMPS DE GLACE DÉF.'!$A$3:$B$69,2),VLOOKUP(TOT!AN621,'EN - TEMPS DE GLACE ATT.'!$A$3:$B$69,2))</f>
        <v>33</v>
      </c>
      <c r="C619" s="27" t="n">
        <f aca="false">IF(TOT!V621&lt;28,IF(B619&gt;53,53,B619),B619)</f>
        <v>33</v>
      </c>
      <c r="D619" s="27" t="n">
        <f aca="false">IF(TOT!V621&lt;20,IF(C619&gt;46,46,C619),C619)</f>
        <v>33</v>
      </c>
      <c r="E619" s="28"/>
    </row>
    <row r="620" customFormat="false" ht="13" hidden="false" customHeight="true" outlineLevel="0" collapsed="false">
      <c r="A620" s="17" t="s">
        <v>2922</v>
      </c>
      <c r="B620" s="27" t="n">
        <f aca="false">IF('POSITION - Tableau 1'!B620=8,VLOOKUP(TOT!AN622,'EN - TEMPS DE GLACE DÉF.'!$A$3:$B$69,2),VLOOKUP(TOT!AN622,'EN - TEMPS DE GLACE ATT.'!$A$3:$B$69,2))</f>
        <v>33</v>
      </c>
      <c r="C620" s="27" t="n">
        <f aca="false">IF(TOT!V622&lt;28,IF(B620&gt;53,53,B620),B620)</f>
        <v>33</v>
      </c>
      <c r="D620" s="27" t="n">
        <f aca="false">IF(TOT!V622&lt;20,IF(C620&gt;46,46,C620),C620)</f>
        <v>33</v>
      </c>
      <c r="E620" s="28"/>
    </row>
    <row r="621" customFormat="false" ht="13" hidden="false" customHeight="true" outlineLevel="0" collapsed="false">
      <c r="A621" s="17" t="s">
        <v>2925</v>
      </c>
      <c r="B621" s="27" t="n">
        <f aca="false">IF('POSITION - Tableau 1'!B621=8,VLOOKUP(TOT!AN623,'EN - TEMPS DE GLACE DÉF.'!$A$3:$B$69,2),VLOOKUP(TOT!AN623,'EN - TEMPS DE GLACE ATT.'!$A$3:$B$69,2))</f>
        <v>99</v>
      </c>
      <c r="C621" s="27" t="n">
        <f aca="false">IF(TOT!V623&lt;28,IF(B621&gt;53,53,B621),B621)</f>
        <v>99</v>
      </c>
      <c r="D621" s="27" t="n">
        <f aca="false">IF(TOT!V623&lt;20,IF(C621&gt;46,46,C621),C621)</f>
        <v>99</v>
      </c>
      <c r="E621" s="28"/>
    </row>
    <row r="622" customFormat="false" ht="13" hidden="false" customHeight="true" outlineLevel="0" collapsed="false">
      <c r="A622" s="17" t="s">
        <v>2930</v>
      </c>
      <c r="B622" s="27" t="n">
        <f aca="false">IF('POSITION - Tableau 1'!B622=8,VLOOKUP(TOT!AN624,'EN - TEMPS DE GLACE DÉF.'!$A$3:$B$69,2),VLOOKUP(TOT!AN624,'EN - TEMPS DE GLACE ATT.'!$A$3:$B$69,2))</f>
        <v>33</v>
      </c>
      <c r="C622" s="27" t="n">
        <f aca="false">IF(TOT!V624&lt;28,IF(B622&gt;53,53,B622),B622)</f>
        <v>33</v>
      </c>
      <c r="D622" s="27" t="n">
        <f aca="false">IF(TOT!V624&lt;20,IF(C622&gt;46,46,C622),C622)</f>
        <v>33</v>
      </c>
      <c r="E622" s="28"/>
    </row>
    <row r="623" customFormat="false" ht="13" hidden="false" customHeight="true" outlineLevel="0" collapsed="false">
      <c r="A623" s="17" t="s">
        <v>2934</v>
      </c>
      <c r="B623" s="27" t="n">
        <f aca="false">IF('POSITION - Tableau 1'!B623=8,VLOOKUP(TOT!AN625,'EN - TEMPS DE GLACE DÉF.'!$A$3:$B$69,2),VLOOKUP(TOT!AN625,'EN - TEMPS DE GLACE ATT.'!$A$3:$B$69,2))</f>
        <v>69</v>
      </c>
      <c r="C623" s="27" t="n">
        <f aca="false">IF(TOT!V625&lt;28,IF(B623&gt;53,53,B623),B623)</f>
        <v>69</v>
      </c>
      <c r="D623" s="27" t="n">
        <f aca="false">IF(TOT!V625&lt;20,IF(C623&gt;46,46,C623),C623)</f>
        <v>69</v>
      </c>
      <c r="E623" s="28"/>
    </row>
    <row r="624" customFormat="false" ht="13" hidden="false" customHeight="true" outlineLevel="0" collapsed="false">
      <c r="A624" s="17" t="s">
        <v>2939</v>
      </c>
      <c r="B624" s="27" t="n">
        <f aca="false">IF('POSITION - Tableau 1'!B624=8,VLOOKUP(TOT!AN626,'EN - TEMPS DE GLACE DÉF.'!$A$3:$B$69,2),VLOOKUP(TOT!AN626,'EN - TEMPS DE GLACE ATT.'!$A$3:$B$69,2))</f>
        <v>77</v>
      </c>
      <c r="C624" s="27" t="n">
        <f aca="false">IF(TOT!V626&lt;28,IF(B624&gt;53,53,B624),B624)</f>
        <v>77</v>
      </c>
      <c r="D624" s="27" t="n">
        <f aca="false">IF(TOT!V626&lt;20,IF(C624&gt;46,46,C624),C624)</f>
        <v>77</v>
      </c>
      <c r="E624" s="28"/>
    </row>
    <row r="625" customFormat="false" ht="13" hidden="false" customHeight="true" outlineLevel="0" collapsed="false">
      <c r="A625" s="17" t="s">
        <v>2944</v>
      </c>
      <c r="B625" s="27" t="n">
        <f aca="false">IF('POSITION - Tableau 1'!B625=8,VLOOKUP(TOT!AN627,'EN - TEMPS DE GLACE DÉF.'!$A$3:$B$69,2),VLOOKUP(TOT!AN627,'EN - TEMPS DE GLACE ATT.'!$A$3:$B$69,2))</f>
        <v>33</v>
      </c>
      <c r="C625" s="27" t="n">
        <f aca="false">IF(TOT!V627&lt;28,IF(B625&gt;53,53,B625),B625)</f>
        <v>33</v>
      </c>
      <c r="D625" s="27" t="n">
        <f aca="false">IF(TOT!V627&lt;20,IF(C625&gt;46,46,C625),C625)</f>
        <v>33</v>
      </c>
      <c r="E625" s="28"/>
    </row>
    <row r="626" customFormat="false" ht="13" hidden="false" customHeight="true" outlineLevel="0" collapsed="false">
      <c r="A626" s="17" t="s">
        <v>2950</v>
      </c>
      <c r="B626" s="27" t="n">
        <f aca="false">IF('POSITION - Tableau 1'!B626=8,VLOOKUP(TOT!AN628,'EN - TEMPS DE GLACE DÉF.'!$A$3:$B$69,2),VLOOKUP(TOT!AN628,'EN - TEMPS DE GLACE ATT.'!$A$3:$B$69,2))</f>
        <v>33</v>
      </c>
      <c r="C626" s="27" t="n">
        <f aca="false">IF(TOT!V628&lt;28,IF(B626&gt;53,53,B626),B626)</f>
        <v>33</v>
      </c>
      <c r="D626" s="27" t="n">
        <f aca="false">IF(TOT!V628&lt;20,IF(C626&gt;46,46,C626),C626)</f>
        <v>33</v>
      </c>
      <c r="E626" s="28"/>
    </row>
    <row r="627" customFormat="false" ht="13" hidden="false" customHeight="true" outlineLevel="0" collapsed="false">
      <c r="A627" s="17" t="s">
        <v>2953</v>
      </c>
      <c r="B627" s="27" t="n">
        <f aca="false">IF('POSITION - Tableau 1'!B627=8,VLOOKUP(TOT!AN629,'EN - TEMPS DE GLACE DÉF.'!$A$3:$B$69,2),VLOOKUP(TOT!AN629,'EN - TEMPS DE GLACE ATT.'!$A$3:$B$69,2))</f>
        <v>33</v>
      </c>
      <c r="C627" s="27" t="n">
        <f aca="false">IF(TOT!V629&lt;28,IF(B627&gt;53,53,B627),B627)</f>
        <v>33</v>
      </c>
      <c r="D627" s="27" t="n">
        <f aca="false">IF(TOT!V629&lt;20,IF(C627&gt;46,46,C627),C627)</f>
        <v>33</v>
      </c>
      <c r="E627" s="28"/>
    </row>
    <row r="628" customFormat="false" ht="13" hidden="false" customHeight="true" outlineLevel="0" collapsed="false">
      <c r="A628" s="17" t="s">
        <v>2957</v>
      </c>
      <c r="B628" s="27" t="n">
        <f aca="false">IF('POSITION - Tableau 1'!B628=8,VLOOKUP(TOT!AN630,'EN - TEMPS DE GLACE DÉF.'!$A$3:$B$69,2),VLOOKUP(TOT!AN630,'EN - TEMPS DE GLACE ATT.'!$A$3:$B$69,2))</f>
        <v>38</v>
      </c>
      <c r="C628" s="27" t="n">
        <f aca="false">IF(TOT!V630&lt;28,IF(B628&gt;53,53,B628),B628)</f>
        <v>38</v>
      </c>
      <c r="D628" s="27" t="n">
        <f aca="false">IF(TOT!V630&lt;20,IF(C628&gt;46,46,C628),C628)</f>
        <v>38</v>
      </c>
      <c r="E628" s="28"/>
    </row>
    <row r="629" customFormat="false" ht="13" hidden="false" customHeight="true" outlineLevel="0" collapsed="false">
      <c r="A629" s="17" t="s">
        <v>2960</v>
      </c>
      <c r="B629" s="27" t="n">
        <f aca="false">IF('POSITION - Tableau 1'!B629=8,VLOOKUP(TOT!AN631,'EN - TEMPS DE GLACE DÉF.'!$A$3:$B$69,2),VLOOKUP(TOT!AN631,'EN - TEMPS DE GLACE ATT.'!$A$3:$B$69,2))</f>
        <v>51</v>
      </c>
      <c r="C629" s="27" t="n">
        <f aca="false">IF(TOT!V631&lt;28,IF(B629&gt;53,53,B629),B629)</f>
        <v>51</v>
      </c>
      <c r="D629" s="27" t="n">
        <f aca="false">IF(TOT!V631&lt;20,IF(C629&gt;46,46,C629),C629)</f>
        <v>51</v>
      </c>
      <c r="E629" s="28"/>
    </row>
    <row r="630" customFormat="false" ht="13" hidden="false" customHeight="true" outlineLevel="0" collapsed="false">
      <c r="A630" s="17" t="s">
        <v>2965</v>
      </c>
      <c r="B630" s="27" t="n">
        <f aca="false">IF('POSITION - Tableau 1'!B630=8,VLOOKUP(TOT!AN632,'EN - TEMPS DE GLACE DÉF.'!$A$3:$B$69,2),VLOOKUP(TOT!AN632,'EN - TEMPS DE GLACE ATT.'!$A$3:$B$69,2))</f>
        <v>59</v>
      </c>
      <c r="C630" s="27" t="n">
        <f aca="false">IF(TOT!V632&lt;28,IF(B630&gt;53,53,B630),B630)</f>
        <v>59</v>
      </c>
      <c r="D630" s="27" t="n">
        <f aca="false">IF(TOT!V632&lt;20,IF(C630&gt;46,46,C630),C630)</f>
        <v>59</v>
      </c>
      <c r="E630" s="28"/>
    </row>
    <row r="631" customFormat="false" ht="13" hidden="false" customHeight="true" outlineLevel="0" collapsed="false">
      <c r="A631" s="17" t="s">
        <v>2968</v>
      </c>
      <c r="B631" s="27" t="n">
        <f aca="false">IF('POSITION - Tableau 1'!B631=8,VLOOKUP(TOT!AN633,'EN - TEMPS DE GLACE DÉF.'!$A$3:$B$69,2),VLOOKUP(TOT!AN633,'EN - TEMPS DE GLACE ATT.'!$A$3:$B$69,2))</f>
        <v>33</v>
      </c>
      <c r="C631" s="27" t="n">
        <f aca="false">IF(TOT!V633&lt;28,IF(B631&gt;53,53,B631),B631)</f>
        <v>33</v>
      </c>
      <c r="D631" s="27" t="n">
        <f aca="false">IF(TOT!V633&lt;20,IF(C631&gt;46,46,C631),C631)</f>
        <v>33</v>
      </c>
      <c r="E631" s="28"/>
    </row>
    <row r="632" customFormat="false" ht="13" hidden="false" customHeight="true" outlineLevel="0" collapsed="false">
      <c r="A632" s="17" t="s">
        <v>2971</v>
      </c>
      <c r="B632" s="27" t="n">
        <f aca="false">IF('POSITION - Tableau 1'!B632=8,VLOOKUP(TOT!AN634,'EN - TEMPS DE GLACE DÉF.'!$A$3:$B$69,2),VLOOKUP(TOT!AN634,'EN - TEMPS DE GLACE ATT.'!$A$3:$B$69,2))</f>
        <v>85</v>
      </c>
      <c r="C632" s="27" t="n">
        <f aca="false">IF(TOT!V634&lt;28,IF(B632&gt;53,53,B632),B632)</f>
        <v>85</v>
      </c>
      <c r="D632" s="27" t="n">
        <f aca="false">IF(TOT!V634&lt;20,IF(C632&gt;46,46,C632),C632)</f>
        <v>85</v>
      </c>
      <c r="E632" s="28"/>
    </row>
    <row r="633" customFormat="false" ht="13" hidden="false" customHeight="true" outlineLevel="0" collapsed="false">
      <c r="A633" s="17" t="s">
        <v>2973</v>
      </c>
      <c r="B633" s="27" t="n">
        <f aca="false">IF('POSITION - Tableau 1'!B633=8,VLOOKUP(TOT!AN635,'EN - TEMPS DE GLACE DÉF.'!$A$3:$B$69,2),VLOOKUP(TOT!AN635,'EN - TEMPS DE GLACE ATT.'!$A$3:$B$69,2))</f>
        <v>44</v>
      </c>
      <c r="C633" s="27" t="n">
        <f aca="false">IF(TOT!V635&lt;28,IF(B633&gt;53,53,B633),B633)</f>
        <v>44</v>
      </c>
      <c r="D633" s="27" t="n">
        <f aca="false">IF(TOT!V635&lt;20,IF(C633&gt;46,46,C633),C633)</f>
        <v>44</v>
      </c>
      <c r="E633" s="28"/>
    </row>
    <row r="634" customFormat="false" ht="13" hidden="false" customHeight="true" outlineLevel="0" collapsed="false">
      <c r="A634" s="17" t="s">
        <v>2977</v>
      </c>
      <c r="B634" s="27" t="n">
        <f aca="false">IF('POSITION - Tableau 1'!B634=8,VLOOKUP(TOT!AN636,'EN - TEMPS DE GLACE DÉF.'!$A$3:$B$69,2),VLOOKUP(TOT!AN636,'EN - TEMPS DE GLACE ATT.'!$A$3:$B$69,2))</f>
        <v>33</v>
      </c>
      <c r="C634" s="27" t="n">
        <f aca="false">IF(TOT!V636&lt;28,IF(B634&gt;53,53,B634),B634)</f>
        <v>33</v>
      </c>
      <c r="D634" s="27" t="n">
        <f aca="false">IF(TOT!V636&lt;20,IF(C634&gt;46,46,C634),C634)</f>
        <v>33</v>
      </c>
      <c r="E634" s="28"/>
    </row>
    <row r="635" customFormat="false" ht="13" hidden="false" customHeight="true" outlineLevel="0" collapsed="false">
      <c r="A635" s="17" t="s">
        <v>2981</v>
      </c>
      <c r="B635" s="27" t="n">
        <f aca="false">IF('POSITION - Tableau 1'!B635=8,VLOOKUP(TOT!AN637,'EN - TEMPS DE GLACE DÉF.'!$A$3:$B$69,2),VLOOKUP(TOT!AN637,'EN - TEMPS DE GLACE ATT.'!$A$3:$B$69,2))</f>
        <v>33</v>
      </c>
      <c r="C635" s="27" t="n">
        <f aca="false">IF(TOT!V637&lt;28,IF(B635&gt;53,53,B635),B635)</f>
        <v>33</v>
      </c>
      <c r="D635" s="27" t="n">
        <f aca="false">IF(TOT!V637&lt;20,IF(C635&gt;46,46,C635),C635)</f>
        <v>33</v>
      </c>
      <c r="E635" s="28"/>
    </row>
    <row r="636" customFormat="false" ht="13" hidden="false" customHeight="true" outlineLevel="0" collapsed="false">
      <c r="A636" s="17" t="s">
        <v>2984</v>
      </c>
      <c r="B636" s="27" t="n">
        <f aca="false">IF('POSITION - Tableau 1'!B636=8,VLOOKUP(TOT!AN638,'EN - TEMPS DE GLACE DÉF.'!$A$3:$B$69,2),VLOOKUP(TOT!AN638,'EN - TEMPS DE GLACE ATT.'!$A$3:$B$69,2))</f>
        <v>78</v>
      </c>
      <c r="C636" s="27" t="n">
        <f aca="false">IF(TOT!V638&lt;28,IF(B636&gt;53,53,B636),B636)</f>
        <v>78</v>
      </c>
      <c r="D636" s="27" t="n">
        <f aca="false">IF(TOT!V638&lt;20,IF(C636&gt;46,46,C636),C636)</f>
        <v>78</v>
      </c>
      <c r="E636" s="28"/>
    </row>
    <row r="637" customFormat="false" ht="13" hidden="false" customHeight="true" outlineLevel="0" collapsed="false">
      <c r="A637" s="17" t="s">
        <v>2987</v>
      </c>
      <c r="B637" s="27" t="n">
        <f aca="false">IF('POSITION - Tableau 1'!B637=8,VLOOKUP(TOT!AN639,'EN - TEMPS DE GLACE DÉF.'!$A$3:$B$69,2),VLOOKUP(TOT!AN639,'EN - TEMPS DE GLACE ATT.'!$A$3:$B$69,2))</f>
        <v>33</v>
      </c>
      <c r="C637" s="27" t="n">
        <f aca="false">IF(TOT!V639&lt;28,IF(B637&gt;53,53,B637),B637)</f>
        <v>33</v>
      </c>
      <c r="D637" s="27" t="n">
        <f aca="false">IF(TOT!V639&lt;20,IF(C637&gt;46,46,C637),C637)</f>
        <v>33</v>
      </c>
      <c r="E637" s="28"/>
    </row>
    <row r="638" customFormat="false" ht="13" hidden="false" customHeight="true" outlineLevel="0" collapsed="false">
      <c r="A638" s="17" t="s">
        <v>2990</v>
      </c>
      <c r="B638" s="27" t="n">
        <f aca="false">IF('POSITION - Tableau 1'!B638=8,VLOOKUP(TOT!AN640,'EN - TEMPS DE GLACE DÉF.'!$A$3:$B$69,2),VLOOKUP(TOT!AN640,'EN - TEMPS DE GLACE ATT.'!$A$3:$B$69,2))</f>
        <v>33</v>
      </c>
      <c r="C638" s="27" t="n">
        <f aca="false">IF(TOT!V640&lt;28,IF(B638&gt;53,53,B638),B638)</f>
        <v>33</v>
      </c>
      <c r="D638" s="27" t="n">
        <f aca="false">IF(TOT!V640&lt;20,IF(C638&gt;46,46,C638),C638)</f>
        <v>33</v>
      </c>
      <c r="E638" s="28"/>
    </row>
    <row r="639" customFormat="false" ht="13" hidden="false" customHeight="true" outlineLevel="0" collapsed="false">
      <c r="A639" s="17" t="s">
        <v>2992</v>
      </c>
      <c r="B639" s="27" t="n">
        <f aca="false">IF('POSITION - Tableau 1'!B639=8,VLOOKUP(TOT!AN641,'EN - TEMPS DE GLACE DÉF.'!$A$3:$B$69,2),VLOOKUP(TOT!AN641,'EN - TEMPS DE GLACE ATT.'!$A$3:$B$69,2))</f>
        <v>83</v>
      </c>
      <c r="C639" s="27" t="n">
        <f aca="false">IF(TOT!V641&lt;28,IF(B639&gt;53,53,B639),B639)</f>
        <v>83</v>
      </c>
      <c r="D639" s="27" t="n">
        <f aca="false">IF(TOT!V641&lt;20,IF(C639&gt;46,46,C639),C639)</f>
        <v>83</v>
      </c>
      <c r="E639" s="28"/>
    </row>
    <row r="640" customFormat="false" ht="13" hidden="false" customHeight="true" outlineLevel="0" collapsed="false">
      <c r="A640" s="17" t="s">
        <v>2994</v>
      </c>
      <c r="B640" s="27" t="n">
        <f aca="false">IF('POSITION - Tableau 1'!B640=8,VLOOKUP(TOT!AN642,'EN - TEMPS DE GLACE DÉF.'!$A$3:$B$69,2),VLOOKUP(TOT!AN642,'EN - TEMPS DE GLACE ATT.'!$A$3:$B$69,2))</f>
        <v>33</v>
      </c>
      <c r="C640" s="27" t="n">
        <f aca="false">IF(TOT!V642&lt;28,IF(B640&gt;53,53,B640),B640)</f>
        <v>33</v>
      </c>
      <c r="D640" s="27" t="n">
        <f aca="false">IF(TOT!V642&lt;20,IF(C640&gt;46,46,C640),C640)</f>
        <v>33</v>
      </c>
      <c r="E640" s="28"/>
    </row>
    <row r="641" customFormat="false" ht="13" hidden="false" customHeight="true" outlineLevel="0" collapsed="false">
      <c r="A641" s="17" t="s">
        <v>2998</v>
      </c>
      <c r="B641" s="27" t="n">
        <f aca="false">IF('POSITION - Tableau 1'!B641=8,VLOOKUP(TOT!AN643,'EN - TEMPS DE GLACE DÉF.'!$A$3:$B$69,2),VLOOKUP(TOT!AN643,'EN - TEMPS DE GLACE ATT.'!$A$3:$B$69,2))</f>
        <v>42</v>
      </c>
      <c r="C641" s="27" t="n">
        <f aca="false">IF(TOT!V643&lt;28,IF(B641&gt;53,53,B641),B641)</f>
        <v>42</v>
      </c>
      <c r="D641" s="27" t="n">
        <f aca="false">IF(TOT!V643&lt;20,IF(C641&gt;46,46,C641),C641)</f>
        <v>42</v>
      </c>
      <c r="E641" s="28"/>
    </row>
    <row r="642" customFormat="false" ht="13" hidden="false" customHeight="true" outlineLevel="0" collapsed="false">
      <c r="A642" s="17" t="s">
        <v>3002</v>
      </c>
      <c r="B642" s="27" t="n">
        <f aca="false">IF('POSITION - Tableau 1'!B642=8,VLOOKUP(TOT!AN644,'EN - TEMPS DE GLACE DÉF.'!$A$3:$B$69,2),VLOOKUP(TOT!AN644,'EN - TEMPS DE GLACE ATT.'!$A$3:$B$69,2))</f>
        <v>99</v>
      </c>
      <c r="C642" s="27" t="n">
        <f aca="false">IF(TOT!V644&lt;28,IF(B642&gt;53,53,B642),B642)</f>
        <v>99</v>
      </c>
      <c r="D642" s="27" t="n">
        <f aca="false">IF(TOT!V644&lt;20,IF(C642&gt;46,46,C642),C642)</f>
        <v>99</v>
      </c>
      <c r="E642" s="28"/>
    </row>
    <row r="643" customFormat="false" ht="13" hidden="false" customHeight="true" outlineLevel="0" collapsed="false">
      <c r="A643" s="17" t="s">
        <v>3007</v>
      </c>
      <c r="B643" s="27" t="n">
        <f aca="false">IF('POSITION - Tableau 1'!B643=8,VLOOKUP(TOT!AN645,'EN - TEMPS DE GLACE DÉF.'!$A$3:$B$69,2),VLOOKUP(TOT!AN645,'EN - TEMPS DE GLACE ATT.'!$A$3:$B$69,2))</f>
        <v>65</v>
      </c>
      <c r="C643" s="27" t="n">
        <f aca="false">IF(TOT!V645&lt;28,IF(B643&gt;53,53,B643),B643)</f>
        <v>65</v>
      </c>
      <c r="D643" s="27" t="n">
        <f aca="false">IF(TOT!V645&lt;20,IF(C643&gt;46,46,C643),C643)</f>
        <v>65</v>
      </c>
      <c r="E643" s="28"/>
    </row>
    <row r="644" customFormat="false" ht="13" hidden="false" customHeight="true" outlineLevel="0" collapsed="false">
      <c r="A644" s="17" t="s">
        <v>3012</v>
      </c>
      <c r="B644" s="27" t="n">
        <f aca="false">IF('POSITION - Tableau 1'!B644=8,VLOOKUP(TOT!AN646,'EN - TEMPS DE GLACE DÉF.'!$A$3:$B$69,2),VLOOKUP(TOT!AN646,'EN - TEMPS DE GLACE ATT.'!$A$3:$B$69,2))</f>
        <v>33</v>
      </c>
      <c r="C644" s="27" t="n">
        <f aca="false">IF(TOT!V646&lt;28,IF(B644&gt;53,53,B644),B644)</f>
        <v>33</v>
      </c>
      <c r="D644" s="27" t="n">
        <f aca="false">IF(TOT!V646&lt;20,IF(C644&gt;46,46,C644),C644)</f>
        <v>33</v>
      </c>
      <c r="E644" s="28"/>
    </row>
    <row r="645" customFormat="false" ht="13" hidden="false" customHeight="true" outlineLevel="0" collapsed="false">
      <c r="A645" s="17" t="s">
        <v>3017</v>
      </c>
      <c r="B645" s="27" t="n">
        <f aca="false">IF('POSITION - Tableau 1'!B645=8,VLOOKUP(TOT!AN647,'EN - TEMPS DE GLACE DÉF.'!$A$3:$B$69,2),VLOOKUP(TOT!AN647,'EN - TEMPS DE GLACE ATT.'!$A$3:$B$69,2))</f>
        <v>33</v>
      </c>
      <c r="C645" s="27" t="n">
        <f aca="false">IF(TOT!V647&lt;28,IF(B645&gt;53,53,B645),B645)</f>
        <v>33</v>
      </c>
      <c r="D645" s="27" t="n">
        <f aca="false">IF(TOT!V647&lt;20,IF(C645&gt;46,46,C645),C645)</f>
        <v>33</v>
      </c>
      <c r="E645" s="28"/>
    </row>
    <row r="646" customFormat="false" ht="13" hidden="false" customHeight="true" outlineLevel="0" collapsed="false">
      <c r="A646" s="17" t="s">
        <v>3021</v>
      </c>
      <c r="B646" s="27" t="n">
        <f aca="false">IF('POSITION - Tableau 1'!B646=8,VLOOKUP(TOT!AN648,'EN - TEMPS DE GLACE DÉF.'!$A$3:$B$69,2),VLOOKUP(TOT!AN648,'EN - TEMPS DE GLACE ATT.'!$A$3:$B$69,2))</f>
        <v>33</v>
      </c>
      <c r="C646" s="27" t="n">
        <f aca="false">IF(TOT!V648&lt;28,IF(B646&gt;53,53,B646),B646)</f>
        <v>33</v>
      </c>
      <c r="D646" s="27" t="n">
        <f aca="false">IF(TOT!V648&lt;20,IF(C646&gt;46,46,C646),C646)</f>
        <v>33</v>
      </c>
      <c r="E646" s="28"/>
    </row>
    <row r="647" customFormat="false" ht="13" hidden="false" customHeight="true" outlineLevel="0" collapsed="false">
      <c r="A647" s="17" t="s">
        <v>3024</v>
      </c>
      <c r="B647" s="27" t="n">
        <f aca="false">IF('POSITION - Tableau 1'!B647=8,VLOOKUP(TOT!AN649,'EN - TEMPS DE GLACE DÉF.'!$A$3:$B$69,2),VLOOKUP(TOT!AN649,'EN - TEMPS DE GLACE ATT.'!$A$3:$B$69,2))</f>
        <v>99</v>
      </c>
      <c r="C647" s="27" t="n">
        <f aca="false">IF(TOT!V649&lt;28,IF(B647&gt;53,53,B647),B647)</f>
        <v>99</v>
      </c>
      <c r="D647" s="27" t="n">
        <f aca="false">IF(TOT!V649&lt;20,IF(C647&gt;46,46,C647),C647)</f>
        <v>99</v>
      </c>
      <c r="E647" s="28"/>
    </row>
    <row r="648" customFormat="false" ht="13" hidden="false" customHeight="true" outlineLevel="0" collapsed="false">
      <c r="A648" s="17" t="s">
        <v>3028</v>
      </c>
      <c r="B648" s="27" t="n">
        <f aca="false">IF('POSITION - Tableau 1'!B648=8,VLOOKUP(TOT!AN650,'EN - TEMPS DE GLACE DÉF.'!$A$3:$B$69,2),VLOOKUP(TOT!AN650,'EN - TEMPS DE GLACE ATT.'!$A$3:$B$69,2))</f>
        <v>36</v>
      </c>
      <c r="C648" s="27" t="n">
        <f aca="false">IF(TOT!V650&lt;28,IF(B648&gt;53,53,B648),B648)</f>
        <v>36</v>
      </c>
      <c r="D648" s="27" t="n">
        <f aca="false">IF(TOT!V650&lt;20,IF(C648&gt;46,46,C648),C648)</f>
        <v>36</v>
      </c>
      <c r="E648" s="28"/>
    </row>
    <row r="649" customFormat="false" ht="13" hidden="false" customHeight="true" outlineLevel="0" collapsed="false">
      <c r="A649" s="17" t="s">
        <v>3031</v>
      </c>
      <c r="B649" s="27" t="n">
        <f aca="false">IF('POSITION - Tableau 1'!B649=8,VLOOKUP(TOT!AN651,'EN - TEMPS DE GLACE DÉF.'!$A$3:$B$69,2),VLOOKUP(TOT!AN651,'EN - TEMPS DE GLACE ATT.'!$A$3:$B$69,2))</f>
        <v>33</v>
      </c>
      <c r="C649" s="27" t="n">
        <f aca="false">IF(TOT!V651&lt;28,IF(B649&gt;53,53,B649),B649)</f>
        <v>33</v>
      </c>
      <c r="D649" s="27" t="n">
        <f aca="false">IF(TOT!V651&lt;20,IF(C649&gt;46,46,C649),C649)</f>
        <v>33</v>
      </c>
      <c r="E649" s="28"/>
    </row>
    <row r="650" customFormat="false" ht="13" hidden="false" customHeight="true" outlineLevel="0" collapsed="false">
      <c r="A650" s="17" t="s">
        <v>3036</v>
      </c>
      <c r="B650" s="27" t="n">
        <f aca="false">IF('POSITION - Tableau 1'!B650=8,VLOOKUP(TOT!AN652,'EN - TEMPS DE GLACE DÉF.'!$A$3:$B$69,2),VLOOKUP(TOT!AN652,'EN - TEMPS DE GLACE ATT.'!$A$3:$B$69,2))</f>
        <v>48</v>
      </c>
      <c r="C650" s="27" t="n">
        <f aca="false">IF(TOT!V652&lt;28,IF(B650&gt;53,53,B650),B650)</f>
        <v>48</v>
      </c>
      <c r="D650" s="27" t="n">
        <f aca="false">IF(TOT!V652&lt;20,IF(C650&gt;46,46,C650),C650)</f>
        <v>48</v>
      </c>
      <c r="E650" s="28"/>
    </row>
    <row r="651" customFormat="false" ht="13" hidden="false" customHeight="true" outlineLevel="0" collapsed="false">
      <c r="A651" s="17" t="s">
        <v>3039</v>
      </c>
      <c r="B651" s="27" t="n">
        <f aca="false">IF('POSITION - Tableau 1'!B651=8,VLOOKUP(TOT!AN653,'EN - TEMPS DE GLACE DÉF.'!$A$3:$B$69,2),VLOOKUP(TOT!AN653,'EN - TEMPS DE GLACE ATT.'!$A$3:$B$69,2))</f>
        <v>76</v>
      </c>
      <c r="C651" s="27" t="n">
        <f aca="false">IF(TOT!V653&lt;28,IF(B651&gt;53,53,B651),B651)</f>
        <v>76</v>
      </c>
      <c r="D651" s="27" t="n">
        <f aca="false">IF(TOT!V653&lt;20,IF(C651&gt;46,46,C651),C651)</f>
        <v>76</v>
      </c>
      <c r="E651" s="28"/>
    </row>
    <row r="652" customFormat="false" ht="13" hidden="false" customHeight="true" outlineLevel="0" collapsed="false">
      <c r="A652" s="17" t="s">
        <v>3043</v>
      </c>
      <c r="B652" s="27" t="n">
        <f aca="false">IF('POSITION - Tableau 1'!B652=8,VLOOKUP(TOT!AN654,'EN - TEMPS DE GLACE DÉF.'!$A$3:$B$69,2),VLOOKUP(TOT!AN654,'EN - TEMPS DE GLACE ATT.'!$A$3:$B$69,2))</f>
        <v>60</v>
      </c>
      <c r="C652" s="27" t="n">
        <f aca="false">IF(TOT!V654&lt;28,IF(B652&gt;53,53,B652),B652)</f>
        <v>60</v>
      </c>
      <c r="D652" s="27" t="n">
        <f aca="false">IF(TOT!V654&lt;20,IF(C652&gt;46,46,C652),C652)</f>
        <v>60</v>
      </c>
      <c r="E652" s="28"/>
    </row>
    <row r="653" customFormat="false" ht="13" hidden="false" customHeight="true" outlineLevel="0" collapsed="false">
      <c r="A653" s="17" t="s">
        <v>3047</v>
      </c>
      <c r="B653" s="27" t="n">
        <f aca="false">IF('POSITION - Tableau 1'!B653=8,VLOOKUP(TOT!AN655,'EN - TEMPS DE GLACE DÉF.'!$A$3:$B$69,2),VLOOKUP(TOT!AN655,'EN - TEMPS DE GLACE ATT.'!$A$3:$B$69,2))</f>
        <v>39</v>
      </c>
      <c r="C653" s="27" t="n">
        <f aca="false">IF(TOT!V655&lt;28,IF(B653&gt;53,53,B653),B653)</f>
        <v>39</v>
      </c>
      <c r="D653" s="27" t="n">
        <f aca="false">IF(TOT!V655&lt;20,IF(C653&gt;46,46,C653),C653)</f>
        <v>39</v>
      </c>
      <c r="E653" s="28"/>
    </row>
    <row r="654" customFormat="false" ht="13" hidden="false" customHeight="true" outlineLevel="0" collapsed="false">
      <c r="A654" s="17" t="s">
        <v>3050</v>
      </c>
      <c r="B654" s="27" t="n">
        <f aca="false">IF('POSITION - Tableau 1'!B654=8,VLOOKUP(TOT!AN656,'EN - TEMPS DE GLACE DÉF.'!$A$3:$B$69,2),VLOOKUP(TOT!AN656,'EN - TEMPS DE GLACE ATT.'!$A$3:$B$69,2))</f>
        <v>33</v>
      </c>
      <c r="C654" s="27" t="n">
        <f aca="false">IF(TOT!V656&lt;28,IF(B654&gt;53,53,B654),B654)</f>
        <v>33</v>
      </c>
      <c r="D654" s="27" t="n">
        <f aca="false">IF(TOT!V656&lt;20,IF(C654&gt;46,46,C654),C654)</f>
        <v>33</v>
      </c>
      <c r="E654" s="28"/>
    </row>
    <row r="655" customFormat="false" ht="13" hidden="false" customHeight="true" outlineLevel="0" collapsed="false">
      <c r="A655" s="17" t="s">
        <v>3055</v>
      </c>
      <c r="B655" s="27" t="n">
        <f aca="false">IF('POSITION - Tableau 1'!B655=8,VLOOKUP(TOT!AN657,'EN - TEMPS DE GLACE DÉF.'!$A$3:$B$69,2),VLOOKUP(TOT!AN657,'EN - TEMPS DE GLACE ATT.'!$A$3:$B$69,2))</f>
        <v>61</v>
      </c>
      <c r="C655" s="27" t="n">
        <f aca="false">IF(TOT!V657&lt;28,IF(B655&gt;53,53,B655),B655)</f>
        <v>61</v>
      </c>
      <c r="D655" s="27" t="n">
        <f aca="false">IF(TOT!V657&lt;20,IF(C655&gt;46,46,C655),C655)</f>
        <v>61</v>
      </c>
      <c r="E655" s="28"/>
    </row>
    <row r="656" customFormat="false" ht="13" hidden="false" customHeight="true" outlineLevel="0" collapsed="false">
      <c r="A656" s="17" t="s">
        <v>3059</v>
      </c>
      <c r="B656" s="27" t="n">
        <f aca="false">IF('POSITION - Tableau 1'!B656=8,VLOOKUP(TOT!AN658,'EN - TEMPS DE GLACE DÉF.'!$A$3:$B$69,2),VLOOKUP(TOT!AN658,'EN - TEMPS DE GLACE ATT.'!$A$3:$B$69,2))</f>
        <v>33</v>
      </c>
      <c r="C656" s="27" t="n">
        <f aca="false">IF(TOT!V658&lt;28,IF(B656&gt;53,53,B656),B656)</f>
        <v>33</v>
      </c>
      <c r="D656" s="27" t="n">
        <f aca="false">IF(TOT!V658&lt;20,IF(C656&gt;46,46,C656),C656)</f>
        <v>33</v>
      </c>
      <c r="E656" s="28"/>
    </row>
    <row r="657" customFormat="false" ht="13" hidden="false" customHeight="true" outlineLevel="0" collapsed="false">
      <c r="A657" s="17" t="s">
        <v>3063</v>
      </c>
      <c r="B657" s="27" t="n">
        <f aca="false">IF('POSITION - Tableau 1'!B657=8,VLOOKUP(TOT!AN659,'EN - TEMPS DE GLACE DÉF.'!$A$3:$B$69,2),VLOOKUP(TOT!AN659,'EN - TEMPS DE GLACE ATT.'!$A$3:$B$69,2))</f>
        <v>50</v>
      </c>
      <c r="C657" s="27" t="n">
        <f aca="false">IF(TOT!V659&lt;28,IF(B657&gt;53,53,B657),B657)</f>
        <v>50</v>
      </c>
      <c r="D657" s="27" t="n">
        <f aca="false">IF(TOT!V659&lt;20,IF(C657&gt;46,46,C657),C657)</f>
        <v>50</v>
      </c>
      <c r="E657" s="28"/>
    </row>
    <row r="658" customFormat="false" ht="13" hidden="false" customHeight="true" outlineLevel="0" collapsed="false">
      <c r="A658" s="17" t="s">
        <v>3067</v>
      </c>
      <c r="B658" s="27" t="n">
        <f aca="false">IF('POSITION - Tableau 1'!B658=8,VLOOKUP(TOT!AN660,'EN - TEMPS DE GLACE DÉF.'!$A$3:$B$69,2),VLOOKUP(TOT!AN660,'EN - TEMPS DE GLACE ATT.'!$A$3:$B$69,2))</f>
        <v>42</v>
      </c>
      <c r="C658" s="27" t="n">
        <f aca="false">IF(TOT!V660&lt;28,IF(B658&gt;53,53,B658),B658)</f>
        <v>42</v>
      </c>
      <c r="D658" s="27" t="n">
        <f aca="false">IF(TOT!V660&lt;20,IF(C658&gt;46,46,C658),C658)</f>
        <v>42</v>
      </c>
      <c r="E658" s="28"/>
    </row>
    <row r="659" customFormat="false" ht="13" hidden="false" customHeight="true" outlineLevel="0" collapsed="false">
      <c r="A659" s="17" t="s">
        <v>3071</v>
      </c>
      <c r="B659" s="27" t="n">
        <f aca="false">IF('POSITION - Tableau 1'!B659=8,VLOOKUP(TOT!AN661,'EN - TEMPS DE GLACE DÉF.'!$A$3:$B$69,2),VLOOKUP(TOT!AN661,'EN - TEMPS DE GLACE ATT.'!$A$3:$B$69,2))</f>
        <v>48</v>
      </c>
      <c r="C659" s="27" t="n">
        <f aca="false">IF(TOT!V661&lt;28,IF(B659&gt;53,53,B659),B659)</f>
        <v>48</v>
      </c>
      <c r="D659" s="27" t="n">
        <f aca="false">IF(TOT!V661&lt;20,IF(C659&gt;46,46,C659),C659)</f>
        <v>48</v>
      </c>
      <c r="E659" s="28"/>
    </row>
    <row r="660" customFormat="false" ht="13" hidden="false" customHeight="true" outlineLevel="0" collapsed="false">
      <c r="A660" s="17" t="s">
        <v>3076</v>
      </c>
      <c r="B660" s="27" t="n">
        <f aca="false">IF('POSITION - Tableau 1'!B660=8,VLOOKUP(TOT!AN662,'EN - TEMPS DE GLACE DÉF.'!$A$3:$B$69,2),VLOOKUP(TOT!AN662,'EN - TEMPS DE GLACE ATT.'!$A$3:$B$69,2))</f>
        <v>33</v>
      </c>
      <c r="C660" s="27" t="n">
        <f aca="false">IF(TOT!V662&lt;28,IF(B660&gt;53,53,B660),B660)</f>
        <v>33</v>
      </c>
      <c r="D660" s="27" t="n">
        <f aca="false">IF(TOT!V662&lt;20,IF(C660&gt;46,46,C660),C660)</f>
        <v>33</v>
      </c>
      <c r="E660" s="28"/>
    </row>
    <row r="661" customFormat="false" ht="13" hidden="false" customHeight="true" outlineLevel="0" collapsed="false">
      <c r="A661" s="17" t="s">
        <v>3080</v>
      </c>
      <c r="B661" s="27" t="n">
        <f aca="false">IF('POSITION - Tableau 1'!B661=8,VLOOKUP(TOT!AN663,'EN - TEMPS DE GLACE DÉF.'!$A$3:$B$69,2),VLOOKUP(TOT!AN663,'EN - TEMPS DE GLACE ATT.'!$A$3:$B$69,2))</f>
        <v>39</v>
      </c>
      <c r="C661" s="27" t="n">
        <f aca="false">IF(TOT!V663&lt;28,IF(B661&gt;53,53,B661),B661)</f>
        <v>39</v>
      </c>
      <c r="D661" s="27" t="n">
        <f aca="false">IF(TOT!V663&lt;20,IF(C661&gt;46,46,C661),C661)</f>
        <v>39</v>
      </c>
      <c r="E661" s="28"/>
    </row>
    <row r="662" customFormat="false" ht="13" hidden="false" customHeight="true" outlineLevel="0" collapsed="false">
      <c r="A662" s="17" t="s">
        <v>3083</v>
      </c>
      <c r="B662" s="27" t="n">
        <f aca="false">IF('POSITION - Tableau 1'!B662=8,VLOOKUP(TOT!AN664,'EN - TEMPS DE GLACE DÉF.'!$A$3:$B$69,2),VLOOKUP(TOT!AN664,'EN - TEMPS DE GLACE ATT.'!$A$3:$B$69,2))</f>
        <v>44</v>
      </c>
      <c r="C662" s="27" t="n">
        <f aca="false">IF(TOT!V664&lt;28,IF(B662&gt;53,53,B662),B662)</f>
        <v>44</v>
      </c>
      <c r="D662" s="27" t="n">
        <f aca="false">IF(TOT!V664&lt;20,IF(C662&gt;46,46,C662),C662)</f>
        <v>44</v>
      </c>
      <c r="E662" s="28"/>
    </row>
    <row r="663" customFormat="false" ht="13" hidden="false" customHeight="true" outlineLevel="0" collapsed="false">
      <c r="A663" s="17" t="s">
        <v>3087</v>
      </c>
      <c r="B663" s="27" t="n">
        <f aca="false">IF('POSITION - Tableau 1'!B663=8,VLOOKUP(TOT!AN665,'EN - TEMPS DE GLACE DÉF.'!$A$3:$B$69,2),VLOOKUP(TOT!AN665,'EN - TEMPS DE GLACE ATT.'!$A$3:$B$69,2))</f>
        <v>90</v>
      </c>
      <c r="C663" s="27" t="n">
        <f aca="false">IF(TOT!V665&lt;28,IF(B663&gt;53,53,B663),B663)</f>
        <v>90</v>
      </c>
      <c r="D663" s="27" t="n">
        <f aca="false">IF(TOT!V665&lt;20,IF(C663&gt;46,46,C663),C663)</f>
        <v>90</v>
      </c>
      <c r="E663" s="28"/>
    </row>
    <row r="664" customFormat="false" ht="13" hidden="false" customHeight="true" outlineLevel="0" collapsed="false">
      <c r="A664" s="17" t="s">
        <v>3090</v>
      </c>
      <c r="B664" s="27" t="n">
        <f aca="false">IF('POSITION - Tableau 1'!B664=8,VLOOKUP(TOT!AN666,'EN - TEMPS DE GLACE DÉF.'!$A$3:$B$69,2),VLOOKUP(TOT!AN666,'EN - TEMPS DE GLACE ATT.'!$A$3:$B$69,2))</f>
        <v>41</v>
      </c>
      <c r="C664" s="27" t="n">
        <f aca="false">IF(TOT!V666&lt;28,IF(B664&gt;53,53,B664),B664)</f>
        <v>41</v>
      </c>
      <c r="D664" s="27" t="n">
        <f aca="false">IF(TOT!V666&lt;20,IF(C664&gt;46,46,C664),C664)</f>
        <v>41</v>
      </c>
      <c r="E664" s="28"/>
    </row>
    <row r="665" customFormat="false" ht="13" hidden="false" customHeight="true" outlineLevel="0" collapsed="false">
      <c r="A665" s="17" t="s">
        <v>3095</v>
      </c>
      <c r="B665" s="27" t="n">
        <f aca="false">IF('POSITION - Tableau 1'!B665=8,VLOOKUP(TOT!AN667,'EN - TEMPS DE GLACE DÉF.'!$A$3:$B$69,2),VLOOKUP(TOT!AN667,'EN - TEMPS DE GLACE ATT.'!$A$3:$B$69,2))</f>
        <v>39</v>
      </c>
      <c r="C665" s="27" t="n">
        <f aca="false">IF(TOT!V667&lt;28,IF(B665&gt;53,53,B665),B665)</f>
        <v>39</v>
      </c>
      <c r="D665" s="27" t="n">
        <f aca="false">IF(TOT!V667&lt;20,IF(C665&gt;46,46,C665),C665)</f>
        <v>39</v>
      </c>
      <c r="E665" s="28"/>
    </row>
    <row r="666" customFormat="false" ht="13" hidden="false" customHeight="true" outlineLevel="0" collapsed="false">
      <c r="A666" s="17" t="s">
        <v>3101</v>
      </c>
      <c r="B666" s="27" t="n">
        <f aca="false">IF('POSITION - Tableau 1'!B666=8,VLOOKUP(TOT!AN668,'EN - TEMPS DE GLACE DÉF.'!$A$3:$B$69,2),VLOOKUP(TOT!AN668,'EN - TEMPS DE GLACE ATT.'!$A$3:$B$69,2))</f>
        <v>69</v>
      </c>
      <c r="C666" s="27" t="n">
        <f aca="false">IF(TOT!V668&lt;28,IF(B666&gt;53,53,B666),B666)</f>
        <v>69</v>
      </c>
      <c r="D666" s="27" t="n">
        <f aca="false">IF(TOT!V668&lt;20,IF(C666&gt;46,46,C666),C666)</f>
        <v>69</v>
      </c>
      <c r="E666" s="28"/>
    </row>
    <row r="667" customFormat="false" ht="13" hidden="false" customHeight="true" outlineLevel="0" collapsed="false">
      <c r="A667" s="17" t="s">
        <v>3105</v>
      </c>
      <c r="B667" s="27" t="n">
        <f aca="false">IF('POSITION - Tableau 1'!B667=8,VLOOKUP(TOT!AN669,'EN - TEMPS DE GLACE DÉF.'!$A$3:$B$69,2),VLOOKUP(TOT!AN669,'EN - TEMPS DE GLACE ATT.'!$A$3:$B$69,2))</f>
        <v>33</v>
      </c>
      <c r="C667" s="27" t="n">
        <f aca="false">IF(TOT!V669&lt;28,IF(B667&gt;53,53,B667),B667)</f>
        <v>33</v>
      </c>
      <c r="D667" s="27" t="n">
        <f aca="false">IF(TOT!V669&lt;20,IF(C667&gt;46,46,C667),C667)</f>
        <v>33</v>
      </c>
      <c r="E667" s="28"/>
    </row>
    <row r="668" customFormat="false" ht="13" hidden="false" customHeight="true" outlineLevel="0" collapsed="false">
      <c r="A668" s="17" t="s">
        <v>3109</v>
      </c>
      <c r="B668" s="27" t="n">
        <f aca="false">IF('POSITION - Tableau 1'!B668=8,VLOOKUP(TOT!AN670,'EN - TEMPS DE GLACE DÉF.'!$A$3:$B$69,2),VLOOKUP(TOT!AN670,'EN - TEMPS DE GLACE ATT.'!$A$3:$B$69,2))</f>
        <v>82</v>
      </c>
      <c r="C668" s="27" t="n">
        <f aca="false">IF(TOT!V670&lt;28,IF(B668&gt;53,53,B668),B668)</f>
        <v>82</v>
      </c>
      <c r="D668" s="27" t="n">
        <f aca="false">IF(TOT!V670&lt;20,IF(C668&gt;46,46,C668),C668)</f>
        <v>82</v>
      </c>
      <c r="E668" s="28"/>
    </row>
    <row r="669" customFormat="false" ht="13" hidden="false" customHeight="true" outlineLevel="0" collapsed="false">
      <c r="A669" s="17" t="s">
        <v>3113</v>
      </c>
      <c r="B669" s="27" t="n">
        <f aca="false">IF('POSITION - Tableau 1'!B669=8,VLOOKUP(TOT!AN671,'EN - TEMPS DE GLACE DÉF.'!$A$3:$B$69,2),VLOOKUP(TOT!AN671,'EN - TEMPS DE GLACE ATT.'!$A$3:$B$69,2))</f>
        <v>33</v>
      </c>
      <c r="C669" s="27" t="n">
        <f aca="false">IF(TOT!V671&lt;28,IF(B669&gt;53,53,B669),B669)</f>
        <v>33</v>
      </c>
      <c r="D669" s="27" t="n">
        <f aca="false">IF(TOT!V671&lt;20,IF(C669&gt;46,46,C669),C669)</f>
        <v>33</v>
      </c>
      <c r="E669" s="28"/>
    </row>
    <row r="670" customFormat="false" ht="13" hidden="false" customHeight="true" outlineLevel="0" collapsed="false">
      <c r="A670" s="17" t="s">
        <v>3116</v>
      </c>
      <c r="B670" s="27" t="n">
        <f aca="false">IF('POSITION - Tableau 1'!B670=8,VLOOKUP(TOT!AN672,'EN - TEMPS DE GLACE DÉF.'!$A$3:$B$69,2),VLOOKUP(TOT!AN672,'EN - TEMPS DE GLACE ATT.'!$A$3:$B$69,2))</f>
        <v>49</v>
      </c>
      <c r="C670" s="27" t="n">
        <f aca="false">IF(TOT!V672&lt;28,IF(B670&gt;53,53,B670),B670)</f>
        <v>49</v>
      </c>
      <c r="D670" s="27" t="n">
        <f aca="false">IF(TOT!V672&lt;20,IF(C670&gt;46,46,C670),C670)</f>
        <v>49</v>
      </c>
      <c r="E670" s="28"/>
    </row>
    <row r="671" customFormat="false" ht="13" hidden="false" customHeight="true" outlineLevel="0" collapsed="false">
      <c r="A671" s="17" t="s">
        <v>3120</v>
      </c>
      <c r="B671" s="27" t="n">
        <f aca="false">IF('POSITION - Tableau 1'!B671=8,VLOOKUP(TOT!AN673,'EN - TEMPS DE GLACE DÉF.'!$A$3:$B$69,2),VLOOKUP(TOT!AN673,'EN - TEMPS DE GLACE ATT.'!$A$3:$B$69,2))</f>
        <v>33</v>
      </c>
      <c r="C671" s="27" t="n">
        <f aca="false">IF(TOT!V673&lt;28,IF(B671&gt;53,53,B671),B671)</f>
        <v>33</v>
      </c>
      <c r="D671" s="27" t="n">
        <f aca="false">IF(TOT!V673&lt;20,IF(C671&gt;46,46,C671),C671)</f>
        <v>33</v>
      </c>
      <c r="E671" s="28"/>
    </row>
    <row r="672" customFormat="false" ht="13" hidden="false" customHeight="true" outlineLevel="0" collapsed="false">
      <c r="A672" s="17" t="s">
        <v>3123</v>
      </c>
      <c r="B672" s="27" t="n">
        <f aca="false">IF('POSITION - Tableau 1'!B672=8,VLOOKUP(TOT!AN674,'EN - TEMPS DE GLACE DÉF.'!$A$3:$B$69,2),VLOOKUP(TOT!AN674,'EN - TEMPS DE GLACE ATT.'!$A$3:$B$69,2))</f>
        <v>33</v>
      </c>
      <c r="C672" s="27" t="n">
        <f aca="false">IF(TOT!V674&lt;28,IF(B672&gt;53,53,B672),B672)</f>
        <v>33</v>
      </c>
      <c r="D672" s="27" t="n">
        <f aca="false">IF(TOT!V674&lt;20,IF(C672&gt;46,46,C672),C672)</f>
        <v>33</v>
      </c>
      <c r="E672" s="28"/>
    </row>
    <row r="673" customFormat="false" ht="13" hidden="false" customHeight="true" outlineLevel="0" collapsed="false">
      <c r="A673" s="17" t="s">
        <v>3127</v>
      </c>
      <c r="B673" s="27" t="n">
        <f aca="false">IF('POSITION - Tableau 1'!B673=8,VLOOKUP(TOT!AN675,'EN - TEMPS DE GLACE DÉF.'!$A$3:$B$69,2),VLOOKUP(TOT!AN675,'EN - TEMPS DE GLACE ATT.'!$A$3:$B$69,2))</f>
        <v>95</v>
      </c>
      <c r="C673" s="27" t="n">
        <f aca="false">IF(TOT!V675&lt;28,IF(B673&gt;53,53,B673),B673)</f>
        <v>95</v>
      </c>
      <c r="D673" s="27" t="n">
        <f aca="false">IF(TOT!V675&lt;20,IF(C673&gt;46,46,C673),C673)</f>
        <v>95</v>
      </c>
      <c r="E673" s="28"/>
    </row>
    <row r="674" customFormat="false" ht="13" hidden="false" customHeight="true" outlineLevel="0" collapsed="false">
      <c r="A674" s="17" t="s">
        <v>3132</v>
      </c>
      <c r="B674" s="27" t="n">
        <f aca="false">IF('POSITION - Tableau 1'!B674=8,VLOOKUP(TOT!AN676,'EN - TEMPS DE GLACE DÉF.'!$A$3:$B$69,2),VLOOKUP(TOT!AN676,'EN - TEMPS DE GLACE ATT.'!$A$3:$B$69,2))</f>
        <v>75</v>
      </c>
      <c r="C674" s="27" t="n">
        <f aca="false">IF(TOT!V676&lt;28,IF(B674&gt;53,53,B674),B674)</f>
        <v>75</v>
      </c>
      <c r="D674" s="27" t="n">
        <f aca="false">IF(TOT!V676&lt;20,IF(C674&gt;46,46,C674),C674)</f>
        <v>75</v>
      </c>
      <c r="E674" s="28"/>
    </row>
    <row r="675" customFormat="false" ht="13" hidden="false" customHeight="true" outlineLevel="0" collapsed="false">
      <c r="A675" s="17" t="s">
        <v>3137</v>
      </c>
      <c r="B675" s="27" t="n">
        <f aca="false">IF('POSITION - Tableau 1'!B675=8,VLOOKUP(TOT!AN677,'EN - TEMPS DE GLACE DÉF.'!$A$3:$B$69,2),VLOOKUP(TOT!AN677,'EN - TEMPS DE GLACE ATT.'!$A$3:$B$69,2))</f>
        <v>97</v>
      </c>
      <c r="C675" s="27" t="n">
        <f aca="false">IF(TOT!V677&lt;28,IF(B675&gt;53,53,B675),B675)</f>
        <v>97</v>
      </c>
      <c r="D675" s="27" t="n">
        <f aca="false">IF(TOT!V677&lt;20,IF(C675&gt;46,46,C675),C675)</f>
        <v>97</v>
      </c>
      <c r="E675" s="28"/>
    </row>
    <row r="676" customFormat="false" ht="13" hidden="false" customHeight="true" outlineLevel="0" collapsed="false">
      <c r="A676" s="17" t="s">
        <v>3141</v>
      </c>
      <c r="B676" s="27" t="n">
        <f aca="false">IF('POSITION - Tableau 1'!B676=8,VLOOKUP(TOT!AN678,'EN - TEMPS DE GLACE DÉF.'!$A$3:$B$69,2),VLOOKUP(TOT!AN678,'EN - TEMPS DE GLACE ATT.'!$A$3:$B$69,2))</f>
        <v>67</v>
      </c>
      <c r="C676" s="27" t="n">
        <f aca="false">IF(TOT!V678&lt;28,IF(B676&gt;53,53,B676),B676)</f>
        <v>53</v>
      </c>
      <c r="D676" s="27" t="n">
        <f aca="false">IF(TOT!V678&lt;20,IF(C676&gt;46,46,C676),C676)</f>
        <v>46</v>
      </c>
      <c r="E676" s="28"/>
    </row>
    <row r="677" customFormat="false" ht="13" hidden="false" customHeight="true" outlineLevel="0" collapsed="false">
      <c r="A677" s="17" t="s">
        <v>3144</v>
      </c>
      <c r="B677" s="27" t="n">
        <f aca="false">IF('POSITION - Tableau 1'!B677=8,VLOOKUP(TOT!AN679,'EN - TEMPS DE GLACE DÉF.'!$A$3:$B$69,2),VLOOKUP(TOT!AN679,'EN - TEMPS DE GLACE ATT.'!$A$3:$B$69,2))</f>
        <v>99</v>
      </c>
      <c r="C677" s="27" t="n">
        <f aca="false">IF(TOT!V679&lt;28,IF(B677&gt;53,53,B677),B677)</f>
        <v>99</v>
      </c>
      <c r="D677" s="27" t="n">
        <f aca="false">IF(TOT!V679&lt;20,IF(C677&gt;46,46,C677),C677)</f>
        <v>99</v>
      </c>
      <c r="E677" s="28"/>
    </row>
    <row r="678" customFormat="false" ht="13" hidden="false" customHeight="true" outlineLevel="0" collapsed="false">
      <c r="A678" s="17" t="s">
        <v>3147</v>
      </c>
      <c r="B678" s="27" t="n">
        <f aca="false">IF('POSITION - Tableau 1'!B678=8,VLOOKUP(TOT!AN680,'EN - TEMPS DE GLACE DÉF.'!$A$3:$B$69,2),VLOOKUP(TOT!AN680,'EN - TEMPS DE GLACE ATT.'!$A$3:$B$69,2))</f>
        <v>69</v>
      </c>
      <c r="C678" s="27" t="n">
        <f aca="false">IF(TOT!V680&lt;28,IF(B678&gt;53,53,B678),B678)</f>
        <v>69</v>
      </c>
      <c r="D678" s="27" t="n">
        <f aca="false">IF(TOT!V680&lt;20,IF(C678&gt;46,46,C678),C678)</f>
        <v>69</v>
      </c>
      <c r="E678" s="28"/>
    </row>
    <row r="679" customFormat="false" ht="13" hidden="false" customHeight="true" outlineLevel="0" collapsed="false">
      <c r="A679" s="17" t="s">
        <v>3150</v>
      </c>
      <c r="B679" s="27" t="n">
        <f aca="false">IF('POSITION - Tableau 1'!B679=8,VLOOKUP(TOT!AN681,'EN - TEMPS DE GLACE DÉF.'!$A$3:$B$69,2),VLOOKUP(TOT!AN681,'EN - TEMPS DE GLACE ATT.'!$A$3:$B$69,2))</f>
        <v>68</v>
      </c>
      <c r="C679" s="27" t="n">
        <f aca="false">IF(TOT!V681&lt;28,IF(B679&gt;53,53,B679),B679)</f>
        <v>68</v>
      </c>
      <c r="D679" s="27" t="n">
        <f aca="false">IF(TOT!V681&lt;20,IF(C679&gt;46,46,C679),C679)</f>
        <v>68</v>
      </c>
      <c r="E679" s="28"/>
    </row>
    <row r="680" customFormat="false" ht="13" hidden="false" customHeight="true" outlineLevel="0" collapsed="false">
      <c r="A680" s="17" t="s">
        <v>3154</v>
      </c>
      <c r="B680" s="27" t="n">
        <f aca="false">IF('POSITION - Tableau 1'!B680=8,VLOOKUP(TOT!AN682,'EN - TEMPS DE GLACE DÉF.'!$A$3:$B$69,2),VLOOKUP(TOT!AN682,'EN - TEMPS DE GLACE ATT.'!$A$3:$B$69,2))</f>
        <v>33</v>
      </c>
      <c r="C680" s="27" t="n">
        <f aca="false">IF(TOT!V682&lt;28,IF(B680&gt;53,53,B680),B680)</f>
        <v>33</v>
      </c>
      <c r="D680" s="27" t="n">
        <f aca="false">IF(TOT!V682&lt;20,IF(C680&gt;46,46,C680),C680)</f>
        <v>33</v>
      </c>
      <c r="E680" s="28"/>
    </row>
    <row r="681" customFormat="false" ht="13" hidden="false" customHeight="true" outlineLevel="0" collapsed="false">
      <c r="A681" s="17" t="s">
        <v>3157</v>
      </c>
      <c r="B681" s="27" t="n">
        <f aca="false">IF('POSITION - Tableau 1'!B681=8,VLOOKUP(TOT!AN683,'EN - TEMPS DE GLACE DÉF.'!$A$3:$B$69,2),VLOOKUP(TOT!AN683,'EN - TEMPS DE GLACE ATT.'!$A$3:$B$69,2))</f>
        <v>33</v>
      </c>
      <c r="C681" s="27" t="n">
        <f aca="false">IF(TOT!V683&lt;28,IF(B681&gt;53,53,B681),B681)</f>
        <v>33</v>
      </c>
      <c r="D681" s="27" t="n">
        <f aca="false">IF(TOT!V683&lt;20,IF(C681&gt;46,46,C681),C681)</f>
        <v>33</v>
      </c>
      <c r="E681" s="28"/>
    </row>
    <row r="682" customFormat="false" ht="13" hidden="false" customHeight="true" outlineLevel="0" collapsed="false">
      <c r="A682" s="17" t="s">
        <v>3161</v>
      </c>
      <c r="B682" s="27" t="n">
        <f aca="false">IF('POSITION - Tableau 1'!B682=8,VLOOKUP(TOT!AN684,'EN - TEMPS DE GLACE DÉF.'!$A$3:$B$69,2),VLOOKUP(TOT!AN684,'EN - TEMPS DE GLACE ATT.'!$A$3:$B$69,2))</f>
        <v>62</v>
      </c>
      <c r="C682" s="27" t="n">
        <f aca="false">IF(TOT!V684&lt;28,IF(B682&gt;53,53,B682),B682)</f>
        <v>62</v>
      </c>
      <c r="D682" s="27" t="n">
        <f aca="false">IF(TOT!V684&lt;20,IF(C682&gt;46,46,C682),C682)</f>
        <v>62</v>
      </c>
      <c r="E682" s="28"/>
    </row>
    <row r="683" customFormat="false" ht="13" hidden="false" customHeight="true" outlineLevel="0" collapsed="false">
      <c r="A683" s="17" t="s">
        <v>3165</v>
      </c>
      <c r="B683" s="27" t="n">
        <f aca="false">IF('POSITION - Tableau 1'!B683=8,VLOOKUP(TOT!AN685,'EN - TEMPS DE GLACE DÉF.'!$A$3:$B$69,2),VLOOKUP(TOT!AN685,'EN - TEMPS DE GLACE ATT.'!$A$3:$B$69,2))</f>
        <v>68</v>
      </c>
      <c r="C683" s="27" t="n">
        <f aca="false">IF(TOT!V685&lt;28,IF(B683&gt;53,53,B683),B683)</f>
        <v>68</v>
      </c>
      <c r="D683" s="27" t="n">
        <f aca="false">IF(TOT!V685&lt;20,IF(C683&gt;46,46,C683),C683)</f>
        <v>68</v>
      </c>
      <c r="E683" s="28"/>
    </row>
    <row r="684" customFormat="false" ht="13" hidden="false" customHeight="true" outlineLevel="0" collapsed="false">
      <c r="A684" s="17" t="s">
        <v>3168</v>
      </c>
      <c r="B684" s="27" t="n">
        <f aca="false">IF('POSITION - Tableau 1'!B684=8,VLOOKUP(TOT!AN686,'EN - TEMPS DE GLACE DÉF.'!$A$3:$B$69,2),VLOOKUP(TOT!AN686,'EN - TEMPS DE GLACE ATT.'!$A$3:$B$69,2))</f>
        <v>52</v>
      </c>
      <c r="C684" s="27" t="n">
        <f aca="false">IF(TOT!V686&lt;28,IF(B684&gt;53,53,B684),B684)</f>
        <v>52</v>
      </c>
      <c r="D684" s="27" t="n">
        <f aca="false">IF(TOT!V686&lt;20,IF(C684&gt;46,46,C684),C684)</f>
        <v>52</v>
      </c>
      <c r="E684" s="28"/>
    </row>
    <row r="685" customFormat="false" ht="13" hidden="false" customHeight="true" outlineLevel="0" collapsed="false">
      <c r="A685" s="17" t="s">
        <v>3171</v>
      </c>
      <c r="B685" s="27" t="n">
        <f aca="false">IF('POSITION - Tableau 1'!B685=8,VLOOKUP(TOT!AN687,'EN - TEMPS DE GLACE DÉF.'!$A$3:$B$69,2),VLOOKUP(TOT!AN687,'EN - TEMPS DE GLACE ATT.'!$A$3:$B$69,2))</f>
        <v>62</v>
      </c>
      <c r="C685" s="27" t="n">
        <f aca="false">IF(TOT!V687&lt;28,IF(B685&gt;53,53,B685),B685)</f>
        <v>62</v>
      </c>
      <c r="D685" s="27" t="n">
        <f aca="false">IF(TOT!V687&lt;20,IF(C685&gt;46,46,C685),C685)</f>
        <v>62</v>
      </c>
      <c r="E685" s="28"/>
    </row>
    <row r="686" customFormat="false" ht="13" hidden="false" customHeight="true" outlineLevel="0" collapsed="false">
      <c r="A686" s="17" t="s">
        <v>3173</v>
      </c>
      <c r="B686" s="27" t="n">
        <f aca="false">IF('POSITION - Tableau 1'!B686=8,VLOOKUP(TOT!AN688,'EN - TEMPS DE GLACE DÉF.'!$A$3:$B$69,2),VLOOKUP(TOT!AN688,'EN - TEMPS DE GLACE ATT.'!$A$3:$B$69,2))</f>
        <v>33</v>
      </c>
      <c r="C686" s="27" t="n">
        <f aca="false">IF(TOT!V688&lt;28,IF(B686&gt;53,53,B686),B686)</f>
        <v>33</v>
      </c>
      <c r="D686" s="27" t="n">
        <f aca="false">IF(TOT!V688&lt;20,IF(C686&gt;46,46,C686),C686)</f>
        <v>33</v>
      </c>
      <c r="E686" s="28"/>
    </row>
    <row r="687" customFormat="false" ht="13" hidden="false" customHeight="true" outlineLevel="0" collapsed="false">
      <c r="A687" s="17" t="s">
        <v>3178</v>
      </c>
      <c r="B687" s="27" t="n">
        <f aca="false">IF('POSITION - Tableau 1'!B687=8,VLOOKUP(TOT!AN689,'EN - TEMPS DE GLACE DÉF.'!$A$3:$B$69,2),VLOOKUP(TOT!AN689,'EN - TEMPS DE GLACE ATT.'!$A$3:$B$69,2))</f>
        <v>33</v>
      </c>
      <c r="C687" s="27" t="n">
        <f aca="false">IF(TOT!V689&lt;28,IF(B687&gt;53,53,B687),B687)</f>
        <v>33</v>
      </c>
      <c r="D687" s="27" t="n">
        <f aca="false">IF(TOT!V689&lt;20,IF(C687&gt;46,46,C687),C687)</f>
        <v>33</v>
      </c>
      <c r="E687" s="28"/>
    </row>
    <row r="688" customFormat="false" ht="13" hidden="false" customHeight="true" outlineLevel="0" collapsed="false">
      <c r="A688" s="17" t="s">
        <v>3181</v>
      </c>
      <c r="B688" s="27" t="n">
        <f aca="false">IF('POSITION - Tableau 1'!B688=8,VLOOKUP(TOT!AN690,'EN - TEMPS DE GLACE DÉF.'!$A$3:$B$69,2),VLOOKUP(TOT!AN690,'EN - TEMPS DE GLACE ATT.'!$A$3:$B$69,2))</f>
        <v>33</v>
      </c>
      <c r="C688" s="27" t="n">
        <f aca="false">IF(TOT!V690&lt;28,IF(B688&gt;53,53,B688),B688)</f>
        <v>33</v>
      </c>
      <c r="D688" s="27" t="n">
        <f aca="false">IF(TOT!V690&lt;20,IF(C688&gt;46,46,C688),C688)</f>
        <v>33</v>
      </c>
      <c r="E688" s="28"/>
    </row>
    <row r="689" customFormat="false" ht="13" hidden="false" customHeight="true" outlineLevel="0" collapsed="false">
      <c r="A689" s="17" t="s">
        <v>3183</v>
      </c>
      <c r="B689" s="27" t="n">
        <f aca="false">IF('POSITION - Tableau 1'!B689=8,VLOOKUP(TOT!AN691,'EN - TEMPS DE GLACE DÉF.'!$A$3:$B$69,2),VLOOKUP(TOT!AN691,'EN - TEMPS DE GLACE ATT.'!$A$3:$B$69,2))</f>
        <v>33</v>
      </c>
      <c r="C689" s="27" t="n">
        <f aca="false">IF(TOT!V691&lt;28,IF(B689&gt;53,53,B689),B689)</f>
        <v>33</v>
      </c>
      <c r="D689" s="27" t="n">
        <f aca="false">IF(TOT!V691&lt;20,IF(C689&gt;46,46,C689),C689)</f>
        <v>33</v>
      </c>
      <c r="E689" s="28"/>
    </row>
    <row r="690" customFormat="false" ht="13" hidden="false" customHeight="true" outlineLevel="0" collapsed="false">
      <c r="A690" s="17" t="s">
        <v>3186</v>
      </c>
      <c r="B690" s="27" t="n">
        <f aca="false">IF('POSITION - Tableau 1'!B690=8,VLOOKUP(TOT!AN692,'EN - TEMPS DE GLACE DÉF.'!$A$3:$B$69,2),VLOOKUP(TOT!AN692,'EN - TEMPS DE GLACE ATT.'!$A$3:$B$69,2))</f>
        <v>85</v>
      </c>
      <c r="C690" s="27" t="n">
        <f aca="false">IF(TOT!V692&lt;28,IF(B690&gt;53,53,B690),B690)</f>
        <v>85</v>
      </c>
      <c r="D690" s="27" t="n">
        <f aca="false">IF(TOT!V692&lt;20,IF(C690&gt;46,46,C690),C690)</f>
        <v>85</v>
      </c>
      <c r="E690" s="28"/>
    </row>
    <row r="691" customFormat="false" ht="13" hidden="false" customHeight="true" outlineLevel="0" collapsed="false">
      <c r="A691" s="17" t="s">
        <v>3191</v>
      </c>
      <c r="B691" s="27" t="n">
        <f aca="false">IF('POSITION - Tableau 1'!B691=8,VLOOKUP(TOT!AN693,'EN - TEMPS DE GLACE DÉF.'!$A$3:$B$69,2),VLOOKUP(TOT!AN693,'EN - TEMPS DE GLACE ATT.'!$A$3:$B$69,2))</f>
        <v>50</v>
      </c>
      <c r="C691" s="27" t="n">
        <f aca="false">IF(TOT!V693&lt;28,IF(B691&gt;53,53,B691),B691)</f>
        <v>50</v>
      </c>
      <c r="D691" s="27" t="n">
        <f aca="false">IF(TOT!V693&lt;20,IF(C691&gt;46,46,C691),C691)</f>
        <v>50</v>
      </c>
      <c r="E691" s="28"/>
    </row>
    <row r="692" customFormat="false" ht="13" hidden="false" customHeight="true" outlineLevel="0" collapsed="false">
      <c r="A692" s="17" t="s">
        <v>3196</v>
      </c>
      <c r="B692" s="27" t="n">
        <f aca="false">IF('POSITION - Tableau 1'!B692=8,VLOOKUP(TOT!AN694,'EN - TEMPS DE GLACE DÉF.'!$A$3:$B$69,2),VLOOKUP(TOT!AN694,'EN - TEMPS DE GLACE ATT.'!$A$3:$B$69,2))</f>
        <v>46</v>
      </c>
      <c r="C692" s="27" t="n">
        <f aca="false">IF(TOT!V694&lt;28,IF(B692&gt;53,53,B692),B692)</f>
        <v>46</v>
      </c>
      <c r="D692" s="27" t="n">
        <f aca="false">IF(TOT!V694&lt;20,IF(C692&gt;46,46,C692),C692)</f>
        <v>46</v>
      </c>
      <c r="E692" s="28"/>
    </row>
    <row r="693" customFormat="false" ht="13" hidden="false" customHeight="true" outlineLevel="0" collapsed="false">
      <c r="A693" s="17" t="s">
        <v>3200</v>
      </c>
      <c r="B693" s="27" t="n">
        <f aca="false">IF('POSITION - Tableau 1'!B693=8,VLOOKUP(TOT!AN695,'EN - TEMPS DE GLACE DÉF.'!$A$3:$B$69,2),VLOOKUP(TOT!AN695,'EN - TEMPS DE GLACE ATT.'!$A$3:$B$69,2))</f>
        <v>39</v>
      </c>
      <c r="C693" s="27" t="n">
        <f aca="false">IF(TOT!V695&lt;28,IF(B693&gt;53,53,B693),B693)</f>
        <v>39</v>
      </c>
      <c r="D693" s="27" t="n">
        <f aca="false">IF(TOT!V695&lt;20,IF(C693&gt;46,46,C693),C693)</f>
        <v>39</v>
      </c>
      <c r="E693" s="28"/>
    </row>
    <row r="694" customFormat="false" ht="13" hidden="false" customHeight="true" outlineLevel="0" collapsed="false">
      <c r="A694" s="17" t="s">
        <v>3204</v>
      </c>
      <c r="B694" s="27" t="n">
        <f aca="false">IF('POSITION - Tableau 1'!B694=8,VLOOKUP(TOT!AN696,'EN - TEMPS DE GLACE DÉF.'!$A$3:$B$69,2),VLOOKUP(TOT!AN696,'EN - TEMPS DE GLACE ATT.'!$A$3:$B$69,2))</f>
        <v>33</v>
      </c>
      <c r="C694" s="27" t="n">
        <f aca="false">IF(TOT!V696&lt;28,IF(B694&gt;53,53,B694),B694)</f>
        <v>33</v>
      </c>
      <c r="D694" s="27" t="n">
        <f aca="false">IF(TOT!V696&lt;20,IF(C694&gt;46,46,C694),C694)</f>
        <v>33</v>
      </c>
      <c r="E694" s="28"/>
    </row>
    <row r="695" customFormat="false" ht="13" hidden="false" customHeight="true" outlineLevel="0" collapsed="false">
      <c r="A695" s="17" t="s">
        <v>3206</v>
      </c>
      <c r="B695" s="27" t="n">
        <f aca="false">IF('POSITION - Tableau 1'!B695=8,VLOOKUP(TOT!AN697,'EN - TEMPS DE GLACE DÉF.'!$A$3:$B$69,2),VLOOKUP(TOT!AN697,'EN - TEMPS DE GLACE ATT.'!$A$3:$B$69,2))</f>
        <v>89</v>
      </c>
      <c r="C695" s="27" t="n">
        <f aca="false">IF(TOT!V697&lt;28,IF(B695&gt;53,53,B695),B695)</f>
        <v>89</v>
      </c>
      <c r="D695" s="27" t="n">
        <f aca="false">IF(TOT!V697&lt;20,IF(C695&gt;46,46,C695),C695)</f>
        <v>89</v>
      </c>
      <c r="E695" s="28"/>
    </row>
    <row r="696" customFormat="false" ht="13" hidden="false" customHeight="true" outlineLevel="0" collapsed="false">
      <c r="A696" s="17" t="s">
        <v>3210</v>
      </c>
      <c r="B696" s="27" t="n">
        <f aca="false">IF('POSITION - Tableau 1'!B696=8,VLOOKUP(TOT!AN698,'EN - TEMPS DE GLACE DÉF.'!$A$3:$B$69,2),VLOOKUP(TOT!AN698,'EN - TEMPS DE GLACE ATT.'!$A$3:$B$69,2))</f>
        <v>33</v>
      </c>
      <c r="C696" s="27" t="n">
        <f aca="false">IF(TOT!V698&lt;28,IF(B696&gt;53,53,B696),B696)</f>
        <v>33</v>
      </c>
      <c r="D696" s="27" t="n">
        <f aca="false">IF(TOT!V698&lt;20,IF(C696&gt;46,46,C696),C696)</f>
        <v>33</v>
      </c>
      <c r="E696" s="28"/>
    </row>
    <row r="697" customFormat="false" ht="13" hidden="false" customHeight="true" outlineLevel="0" collapsed="false">
      <c r="A697" s="17" t="s">
        <v>3215</v>
      </c>
      <c r="B697" s="27" t="n">
        <f aca="false">IF('POSITION - Tableau 1'!B697=8,VLOOKUP(TOT!AN699,'EN - TEMPS DE GLACE DÉF.'!$A$3:$B$69,2),VLOOKUP(TOT!AN699,'EN - TEMPS DE GLACE ATT.'!$A$3:$B$69,2))</f>
        <v>69</v>
      </c>
      <c r="C697" s="27" t="n">
        <f aca="false">IF(TOT!V699&lt;28,IF(B697&gt;53,53,B697),B697)</f>
        <v>69</v>
      </c>
      <c r="D697" s="27" t="n">
        <f aca="false">IF(TOT!V699&lt;20,IF(C697&gt;46,46,C697),C697)</f>
        <v>69</v>
      </c>
      <c r="E697" s="28"/>
    </row>
    <row r="698" customFormat="false" ht="13" hidden="false" customHeight="true" outlineLevel="0" collapsed="false">
      <c r="A698" s="17" t="s">
        <v>3219</v>
      </c>
      <c r="B698" s="27" t="n">
        <f aca="false">IF('POSITION - Tableau 1'!B698=8,VLOOKUP(TOT!AN700,'EN - TEMPS DE GLACE DÉF.'!$A$3:$B$69,2),VLOOKUP(TOT!AN700,'EN - TEMPS DE GLACE ATT.'!$A$3:$B$69,2))</f>
        <v>33</v>
      </c>
      <c r="C698" s="27" t="n">
        <f aca="false">IF(TOT!V700&lt;28,IF(B698&gt;53,53,B698),B698)</f>
        <v>33</v>
      </c>
      <c r="D698" s="27" t="n">
        <f aca="false">IF(TOT!V700&lt;20,IF(C698&gt;46,46,C698),C698)</f>
        <v>33</v>
      </c>
      <c r="E698" s="28"/>
    </row>
    <row r="699" customFormat="false" ht="13" hidden="false" customHeight="true" outlineLevel="0" collapsed="false">
      <c r="A699" s="17" t="s">
        <v>3223</v>
      </c>
      <c r="B699" s="27" t="n">
        <f aca="false">IF('POSITION - Tableau 1'!B699=8,VLOOKUP(TOT!AN701,'EN - TEMPS DE GLACE DÉF.'!$A$3:$B$69,2),VLOOKUP(TOT!AN701,'EN - TEMPS DE GLACE ATT.'!$A$3:$B$69,2))</f>
        <v>33</v>
      </c>
      <c r="C699" s="27" t="n">
        <f aca="false">IF(TOT!V701&lt;28,IF(B699&gt;53,53,B699),B699)</f>
        <v>33</v>
      </c>
      <c r="D699" s="27" t="n">
        <f aca="false">IF(TOT!V701&lt;20,IF(C699&gt;46,46,C699),C699)</f>
        <v>33</v>
      </c>
      <c r="E699" s="28"/>
    </row>
    <row r="700" customFormat="false" ht="13" hidden="false" customHeight="true" outlineLevel="0" collapsed="false">
      <c r="A700" s="17" t="s">
        <v>3228</v>
      </c>
      <c r="B700" s="27" t="n">
        <f aca="false">IF('POSITION - Tableau 1'!B700=8,VLOOKUP(TOT!AN702,'EN - TEMPS DE GLACE DÉF.'!$A$3:$B$69,2),VLOOKUP(TOT!AN702,'EN - TEMPS DE GLACE ATT.'!$A$3:$B$69,2))</f>
        <v>69</v>
      </c>
      <c r="C700" s="27" t="n">
        <f aca="false">IF(TOT!V702&lt;28,IF(B700&gt;53,53,B700),B700)</f>
        <v>69</v>
      </c>
      <c r="D700" s="27" t="n">
        <f aca="false">IF(TOT!V702&lt;20,IF(C700&gt;46,46,C700),C700)</f>
        <v>69</v>
      </c>
      <c r="E700" s="28"/>
    </row>
    <row r="701" customFormat="false" ht="13" hidden="false" customHeight="true" outlineLevel="0" collapsed="false">
      <c r="A701" s="17" t="s">
        <v>3232</v>
      </c>
      <c r="B701" s="27" t="n">
        <f aca="false">IF('POSITION - Tableau 1'!B701=8,VLOOKUP(TOT!AN703,'EN - TEMPS DE GLACE DÉF.'!$A$3:$B$69,2),VLOOKUP(TOT!AN703,'EN - TEMPS DE GLACE ATT.'!$A$3:$B$69,2))</f>
        <v>33</v>
      </c>
      <c r="C701" s="27" t="n">
        <f aca="false">IF(TOT!V703&lt;28,IF(B701&gt;53,53,B701),B701)</f>
        <v>33</v>
      </c>
      <c r="D701" s="27" t="n">
        <f aca="false">IF(TOT!V703&lt;20,IF(C701&gt;46,46,C701),C701)</f>
        <v>33</v>
      </c>
      <c r="E701" s="28"/>
    </row>
    <row r="702" customFormat="false" ht="13" hidden="false" customHeight="true" outlineLevel="0" collapsed="false">
      <c r="A702" s="17" t="s">
        <v>3238</v>
      </c>
      <c r="B702" s="27" t="n">
        <f aca="false">IF('POSITION - Tableau 1'!B702=8,VLOOKUP(TOT!AN704,'EN - TEMPS DE GLACE DÉF.'!$A$3:$B$69,2),VLOOKUP(TOT!AN704,'EN - TEMPS DE GLACE ATT.'!$A$3:$B$69,2))</f>
        <v>54</v>
      </c>
      <c r="C702" s="27" t="n">
        <f aca="false">IF(TOT!V704&lt;28,IF(B702&gt;53,53,B702),B702)</f>
        <v>54</v>
      </c>
      <c r="D702" s="27" t="n">
        <f aca="false">IF(TOT!V704&lt;20,IF(C702&gt;46,46,C702),C702)</f>
        <v>54</v>
      </c>
      <c r="E702" s="28"/>
    </row>
    <row r="703" customFormat="false" ht="13" hidden="false" customHeight="true" outlineLevel="0" collapsed="false">
      <c r="A703" s="17" t="s">
        <v>3244</v>
      </c>
      <c r="B703" s="27" t="n">
        <f aca="false">IF('POSITION - Tableau 1'!B703=8,VLOOKUP(TOT!AN705,'EN - TEMPS DE GLACE DÉF.'!$A$3:$B$69,2),VLOOKUP(TOT!AN705,'EN - TEMPS DE GLACE ATT.'!$A$3:$B$69,2))</f>
        <v>33</v>
      </c>
      <c r="C703" s="27" t="n">
        <f aca="false">IF(TOT!V705&lt;28,IF(B703&gt;53,53,B703),B703)</f>
        <v>33</v>
      </c>
      <c r="D703" s="27" t="n">
        <f aca="false">IF(TOT!V705&lt;20,IF(C703&gt;46,46,C703),C703)</f>
        <v>33</v>
      </c>
      <c r="E703" s="28"/>
    </row>
    <row r="704" customFormat="false" ht="13" hidden="false" customHeight="true" outlineLevel="0" collapsed="false">
      <c r="A704" s="17" t="s">
        <v>3249</v>
      </c>
      <c r="B704" s="27" t="n">
        <f aca="false">IF('POSITION - Tableau 1'!B704=8,VLOOKUP(TOT!AN706,'EN - TEMPS DE GLACE DÉF.'!$A$3:$B$69,2),VLOOKUP(TOT!AN706,'EN - TEMPS DE GLACE ATT.'!$A$3:$B$69,2))</f>
        <v>33</v>
      </c>
      <c r="C704" s="27" t="n">
        <f aca="false">IF(TOT!V706&lt;28,IF(B704&gt;53,53,B704),B704)</f>
        <v>33</v>
      </c>
      <c r="D704" s="27" t="n">
        <f aca="false">IF(TOT!V706&lt;20,IF(C704&gt;46,46,C704),C704)</f>
        <v>33</v>
      </c>
      <c r="E704" s="28"/>
    </row>
    <row r="705" customFormat="false" ht="13" hidden="false" customHeight="true" outlineLevel="0" collapsed="false">
      <c r="A705" s="17" t="s">
        <v>3253</v>
      </c>
      <c r="B705" s="27" t="n">
        <f aca="false">IF('POSITION - Tableau 1'!B705=8,VLOOKUP(TOT!AN707,'EN - TEMPS DE GLACE DÉF.'!$A$3:$B$69,2),VLOOKUP(TOT!AN707,'EN - TEMPS DE GLACE ATT.'!$A$3:$B$69,2))</f>
        <v>33</v>
      </c>
      <c r="C705" s="27" t="n">
        <f aca="false">IF(TOT!V707&lt;28,IF(B705&gt;53,53,B705),B705)</f>
        <v>33</v>
      </c>
      <c r="D705" s="27" t="n">
        <f aca="false">IF(TOT!V707&lt;20,IF(C705&gt;46,46,C705),C705)</f>
        <v>33</v>
      </c>
      <c r="E705" s="28"/>
    </row>
    <row r="706" customFormat="false" ht="13" hidden="false" customHeight="true" outlineLevel="0" collapsed="false">
      <c r="A706" s="17" t="s">
        <v>3256</v>
      </c>
      <c r="B706" s="27" t="n">
        <f aca="false">IF('POSITION - Tableau 1'!B706=8,VLOOKUP(TOT!AN708,'EN - TEMPS DE GLACE DÉF.'!$A$3:$B$69,2),VLOOKUP(TOT!AN708,'EN - TEMPS DE GLACE ATT.'!$A$3:$B$69,2))</f>
        <v>99</v>
      </c>
      <c r="C706" s="27" t="n">
        <f aca="false">IF(TOT!V708&lt;28,IF(B706&gt;53,53,B706),B706)</f>
        <v>99</v>
      </c>
      <c r="D706" s="27" t="n">
        <f aca="false">IF(TOT!V708&lt;20,IF(C706&gt;46,46,C706),C706)</f>
        <v>99</v>
      </c>
      <c r="E706" s="28"/>
    </row>
    <row r="707" customFormat="false" ht="13" hidden="false" customHeight="true" outlineLevel="0" collapsed="false">
      <c r="A707" s="17" t="s">
        <v>3260</v>
      </c>
      <c r="B707" s="27" t="n">
        <f aca="false">IF('POSITION - Tableau 1'!B707=8,VLOOKUP(TOT!AN709,'EN - TEMPS DE GLACE DÉF.'!$A$3:$B$69,2),VLOOKUP(TOT!AN709,'EN - TEMPS DE GLACE ATT.'!$A$3:$B$69,2))</f>
        <v>33</v>
      </c>
      <c r="C707" s="27" t="n">
        <f aca="false">IF(TOT!V709&lt;28,IF(B707&gt;53,53,B707),B707)</f>
        <v>33</v>
      </c>
      <c r="D707" s="27" t="n">
        <f aca="false">IF(TOT!V709&lt;20,IF(C707&gt;46,46,C707),C707)</f>
        <v>33</v>
      </c>
      <c r="E707" s="28"/>
    </row>
    <row r="708" customFormat="false" ht="13" hidden="false" customHeight="true" outlineLevel="0" collapsed="false">
      <c r="A708" s="17" t="s">
        <v>3264</v>
      </c>
      <c r="B708" s="27" t="n">
        <f aca="false">IF('POSITION - Tableau 1'!B708=8,VLOOKUP(TOT!AN710,'EN - TEMPS DE GLACE DÉF.'!$A$3:$B$69,2),VLOOKUP(TOT!AN710,'EN - TEMPS DE GLACE ATT.'!$A$3:$B$69,2))</f>
        <v>79</v>
      </c>
      <c r="C708" s="27" t="n">
        <f aca="false">IF(TOT!V710&lt;28,IF(B708&gt;53,53,B708),B708)</f>
        <v>79</v>
      </c>
      <c r="D708" s="27" t="n">
        <f aca="false">IF(TOT!V710&lt;20,IF(C708&gt;46,46,C708),C708)</f>
        <v>79</v>
      </c>
      <c r="E708" s="28"/>
    </row>
    <row r="709" customFormat="false" ht="13" hidden="false" customHeight="true" outlineLevel="0" collapsed="false">
      <c r="A709" s="17" t="s">
        <v>3267</v>
      </c>
      <c r="B709" s="27" t="n">
        <f aca="false">IF('POSITION - Tableau 1'!B709=8,VLOOKUP(TOT!AN711,'EN - TEMPS DE GLACE DÉF.'!$A$3:$B$69,2),VLOOKUP(TOT!AN711,'EN - TEMPS DE GLACE ATT.'!$A$3:$B$69,2))</f>
        <v>33</v>
      </c>
      <c r="C709" s="27" t="n">
        <f aca="false">IF(TOT!V711&lt;28,IF(B709&gt;53,53,B709),B709)</f>
        <v>33</v>
      </c>
      <c r="D709" s="27" t="n">
        <f aca="false">IF(TOT!V711&lt;20,IF(C709&gt;46,46,C709),C709)</f>
        <v>33</v>
      </c>
      <c r="E709" s="28"/>
    </row>
    <row r="710" customFormat="false" ht="13" hidden="false" customHeight="true" outlineLevel="0" collapsed="false">
      <c r="A710" s="17" t="s">
        <v>3271</v>
      </c>
      <c r="B710" s="27" t="n">
        <f aca="false">IF('POSITION - Tableau 1'!B710=8,VLOOKUP(TOT!AN712,'EN - TEMPS DE GLACE DÉF.'!$A$3:$B$69,2),VLOOKUP(TOT!AN712,'EN - TEMPS DE GLACE ATT.'!$A$3:$B$69,2))</f>
        <v>53</v>
      </c>
      <c r="C710" s="27" t="n">
        <f aca="false">IF(TOT!V712&lt;28,IF(B710&gt;53,53,B710),B710)</f>
        <v>53</v>
      </c>
      <c r="D710" s="27" t="n">
        <f aca="false">IF(TOT!V712&lt;20,IF(C710&gt;46,46,C710),C710)</f>
        <v>53</v>
      </c>
      <c r="E710" s="28"/>
    </row>
    <row r="711" customFormat="false" ht="13" hidden="false" customHeight="true" outlineLevel="0" collapsed="false">
      <c r="A711" s="17" t="s">
        <v>3277</v>
      </c>
      <c r="B711" s="27" t="n">
        <f aca="false">IF('POSITION - Tableau 1'!B711=8,VLOOKUP(TOT!AN713,'EN - TEMPS DE GLACE DÉF.'!$A$3:$B$69,2),VLOOKUP(TOT!AN713,'EN - TEMPS DE GLACE ATT.'!$A$3:$B$69,2))</f>
        <v>70</v>
      </c>
      <c r="C711" s="27" t="n">
        <f aca="false">IF(TOT!V713&lt;28,IF(B711&gt;53,53,B711),B711)</f>
        <v>70</v>
      </c>
      <c r="D711" s="27" t="n">
        <f aca="false">IF(TOT!V713&lt;20,IF(C711&gt;46,46,C711),C711)</f>
        <v>70</v>
      </c>
      <c r="E711" s="28"/>
    </row>
    <row r="712" customFormat="false" ht="13" hidden="false" customHeight="true" outlineLevel="0" collapsed="false">
      <c r="A712" s="17" t="s">
        <v>3282</v>
      </c>
      <c r="B712" s="27" t="n">
        <f aca="false">IF('POSITION - Tableau 1'!B712=8,VLOOKUP(TOT!AN714,'EN - TEMPS DE GLACE DÉF.'!$A$3:$B$69,2),VLOOKUP(TOT!AN714,'EN - TEMPS DE GLACE ATT.'!$A$3:$B$69,2))</f>
        <v>96</v>
      </c>
      <c r="C712" s="27" t="n">
        <f aca="false">IF(TOT!V714&lt;28,IF(B712&gt;53,53,B712),B712)</f>
        <v>96</v>
      </c>
      <c r="D712" s="27" t="n">
        <f aca="false">IF(TOT!V714&lt;20,IF(C712&gt;46,46,C712),C712)</f>
        <v>96</v>
      </c>
      <c r="E712" s="28"/>
    </row>
    <row r="713" customFormat="false" ht="13" hidden="false" customHeight="true" outlineLevel="0" collapsed="false">
      <c r="A713" s="17" t="s">
        <v>3287</v>
      </c>
      <c r="B713" s="27" t="n">
        <f aca="false">IF('POSITION - Tableau 1'!B713=8,VLOOKUP(TOT!AN715,'EN - TEMPS DE GLACE DÉF.'!$A$3:$B$69,2),VLOOKUP(TOT!AN715,'EN - TEMPS DE GLACE ATT.'!$A$3:$B$69,2))</f>
        <v>56</v>
      </c>
      <c r="C713" s="27" t="n">
        <f aca="false">IF(TOT!V715&lt;28,IF(B713&gt;53,53,B713),B713)</f>
        <v>56</v>
      </c>
      <c r="D713" s="27" t="n">
        <f aca="false">IF(TOT!V715&lt;20,IF(C713&gt;46,46,C713),C713)</f>
        <v>56</v>
      </c>
      <c r="E713" s="28"/>
    </row>
    <row r="714" customFormat="false" ht="13" hidden="false" customHeight="true" outlineLevel="0" collapsed="false">
      <c r="A714" s="17" t="s">
        <v>3291</v>
      </c>
      <c r="B714" s="27" t="n">
        <f aca="false">IF('POSITION - Tableau 1'!B714=8,VLOOKUP(TOT!AN716,'EN - TEMPS DE GLACE DÉF.'!$A$3:$B$69,2),VLOOKUP(TOT!AN716,'EN - TEMPS DE GLACE ATT.'!$A$3:$B$69,2))</f>
        <v>49</v>
      </c>
      <c r="C714" s="27" t="n">
        <f aca="false">IF(TOT!V716&lt;28,IF(B714&gt;53,53,B714),B714)</f>
        <v>49</v>
      </c>
      <c r="D714" s="27" t="n">
        <f aca="false">IF(TOT!V716&lt;20,IF(C714&gt;46,46,C714),C714)</f>
        <v>49</v>
      </c>
      <c r="E714" s="28"/>
    </row>
    <row r="715" customFormat="false" ht="13" hidden="false" customHeight="true" outlineLevel="0" collapsed="false">
      <c r="A715" s="17" t="s">
        <v>3296</v>
      </c>
      <c r="B715" s="27" t="n">
        <f aca="false">IF('POSITION - Tableau 1'!B715=8,VLOOKUP(TOT!AN717,'EN - TEMPS DE GLACE DÉF.'!$A$3:$B$69,2),VLOOKUP(TOT!AN717,'EN - TEMPS DE GLACE ATT.'!$A$3:$B$69,2))</f>
        <v>33</v>
      </c>
      <c r="C715" s="27" t="n">
        <f aca="false">IF(TOT!V717&lt;28,IF(B715&gt;53,53,B715),B715)</f>
        <v>33</v>
      </c>
      <c r="D715" s="27" t="n">
        <f aca="false">IF(TOT!V717&lt;20,IF(C715&gt;46,46,C715),C715)</f>
        <v>33</v>
      </c>
      <c r="E715" s="28"/>
    </row>
    <row r="716" customFormat="false" ht="13" hidden="false" customHeight="true" outlineLevel="0" collapsed="false">
      <c r="A716" s="17" t="s">
        <v>3301</v>
      </c>
      <c r="B716" s="27" t="n">
        <f aca="false">IF('POSITION - Tableau 1'!B716=8,VLOOKUP(TOT!AN718,'EN - TEMPS DE GLACE DÉF.'!$A$3:$B$69,2),VLOOKUP(TOT!AN718,'EN - TEMPS DE GLACE ATT.'!$A$3:$B$69,2))</f>
        <v>33</v>
      </c>
      <c r="C716" s="27" t="n">
        <f aca="false">IF(TOT!V718&lt;28,IF(B716&gt;53,53,B716),B716)</f>
        <v>33</v>
      </c>
      <c r="D716" s="27" t="n">
        <f aca="false">IF(TOT!V718&lt;20,IF(C716&gt;46,46,C716),C716)</f>
        <v>33</v>
      </c>
      <c r="E716" s="28"/>
    </row>
    <row r="717" customFormat="false" ht="13" hidden="false" customHeight="true" outlineLevel="0" collapsed="false">
      <c r="A717" s="17" t="s">
        <v>3305</v>
      </c>
      <c r="B717" s="27" t="n">
        <f aca="false">IF('POSITION - Tableau 1'!B717=8,VLOOKUP(TOT!AN719,'EN - TEMPS DE GLACE DÉF.'!$A$3:$B$69,2),VLOOKUP(TOT!AN719,'EN - TEMPS DE GLACE ATT.'!$A$3:$B$69,2))</f>
        <v>33</v>
      </c>
      <c r="C717" s="27" t="n">
        <f aca="false">IF(TOT!V719&lt;28,IF(B717&gt;53,53,B717),B717)</f>
        <v>33</v>
      </c>
      <c r="D717" s="27" t="n">
        <f aca="false">IF(TOT!V719&lt;20,IF(C717&gt;46,46,C717),C717)</f>
        <v>33</v>
      </c>
      <c r="E717" s="28"/>
    </row>
    <row r="718" customFormat="false" ht="13" hidden="false" customHeight="true" outlineLevel="0" collapsed="false">
      <c r="A718" s="17" t="s">
        <v>3310</v>
      </c>
      <c r="B718" s="27" t="n">
        <f aca="false">IF('POSITION - Tableau 1'!B718=8,VLOOKUP(TOT!AN720,'EN - TEMPS DE GLACE DÉF.'!$A$3:$B$69,2),VLOOKUP(TOT!AN720,'EN - TEMPS DE GLACE ATT.'!$A$3:$B$69,2))</f>
        <v>35</v>
      </c>
      <c r="C718" s="27" t="n">
        <f aca="false">IF(TOT!V720&lt;28,IF(B718&gt;53,53,B718),B718)</f>
        <v>35</v>
      </c>
      <c r="D718" s="27" t="n">
        <f aca="false">IF(TOT!V720&lt;20,IF(C718&gt;46,46,C718),C718)</f>
        <v>35</v>
      </c>
      <c r="E718" s="28"/>
    </row>
    <row r="719" customFormat="false" ht="13" hidden="false" customHeight="true" outlineLevel="0" collapsed="false">
      <c r="A719" s="17" t="s">
        <v>3313</v>
      </c>
      <c r="B719" s="27" t="n">
        <f aca="false">IF('POSITION - Tableau 1'!B719=8,VLOOKUP(TOT!AN721,'EN - TEMPS DE GLACE DÉF.'!$A$3:$B$69,2),VLOOKUP(TOT!AN721,'EN - TEMPS DE GLACE ATT.'!$A$3:$B$69,2))</f>
        <v>33</v>
      </c>
      <c r="C719" s="27" t="n">
        <f aca="false">IF(TOT!V721&lt;28,IF(B719&gt;53,53,B719),B719)</f>
        <v>33</v>
      </c>
      <c r="D719" s="27" t="n">
        <f aca="false">IF(TOT!V721&lt;20,IF(C719&gt;46,46,C719),C719)</f>
        <v>33</v>
      </c>
      <c r="E719" s="28"/>
    </row>
    <row r="720" customFormat="false" ht="13" hidden="false" customHeight="true" outlineLevel="0" collapsed="false">
      <c r="A720" s="17" t="s">
        <v>3318</v>
      </c>
      <c r="B720" s="27" t="n">
        <f aca="false">IF('POSITION - Tableau 1'!B720=8,VLOOKUP(TOT!AN722,'EN - TEMPS DE GLACE DÉF.'!$A$3:$B$69,2),VLOOKUP(TOT!AN722,'EN - TEMPS DE GLACE ATT.'!$A$3:$B$69,2))</f>
        <v>33</v>
      </c>
      <c r="C720" s="27" t="n">
        <f aca="false">IF(TOT!V722&lt;28,IF(B720&gt;53,53,B720),B720)</f>
        <v>33</v>
      </c>
      <c r="D720" s="27" t="n">
        <f aca="false">IF(TOT!V722&lt;20,IF(C720&gt;46,46,C720),C720)</f>
        <v>33</v>
      </c>
      <c r="E720" s="28"/>
    </row>
    <row r="721" customFormat="false" ht="13" hidden="false" customHeight="true" outlineLevel="0" collapsed="false">
      <c r="A721" s="17" t="s">
        <v>3322</v>
      </c>
      <c r="B721" s="27" t="n">
        <f aca="false">IF('POSITION - Tableau 1'!B721=8,VLOOKUP(TOT!AN723,'EN - TEMPS DE GLACE DÉF.'!$A$3:$B$69,2),VLOOKUP(TOT!AN723,'EN - TEMPS DE GLACE ATT.'!$A$3:$B$69,2))</f>
        <v>98</v>
      </c>
      <c r="C721" s="27" t="n">
        <f aca="false">IF(TOT!V723&lt;28,IF(B721&gt;53,53,B721),B721)</f>
        <v>98</v>
      </c>
      <c r="D721" s="27" t="n">
        <f aca="false">IF(TOT!V723&lt;20,IF(C721&gt;46,46,C721),C721)</f>
        <v>98</v>
      </c>
      <c r="E721" s="28"/>
    </row>
    <row r="722" customFormat="false" ht="13" hidden="false" customHeight="true" outlineLevel="0" collapsed="false">
      <c r="A722" s="17" t="s">
        <v>3327</v>
      </c>
      <c r="B722" s="27" t="n">
        <f aca="false">IF('POSITION - Tableau 1'!B722=8,VLOOKUP(TOT!AN724,'EN - TEMPS DE GLACE DÉF.'!$A$3:$B$69,2),VLOOKUP(TOT!AN724,'EN - TEMPS DE GLACE ATT.'!$A$3:$B$69,2))</f>
        <v>33</v>
      </c>
      <c r="C722" s="27" t="n">
        <f aca="false">IF(TOT!V724&lt;28,IF(B722&gt;53,53,B722),B722)</f>
        <v>33</v>
      </c>
      <c r="D722" s="27" t="n">
        <f aca="false">IF(TOT!V724&lt;20,IF(C722&gt;46,46,C722),C722)</f>
        <v>33</v>
      </c>
      <c r="E722" s="28"/>
    </row>
    <row r="723" customFormat="false" ht="13" hidden="false" customHeight="true" outlineLevel="0" collapsed="false">
      <c r="A723" s="17" t="s">
        <v>3331</v>
      </c>
      <c r="B723" s="27" t="n">
        <f aca="false">IF('POSITION - Tableau 1'!B723=8,VLOOKUP(TOT!AN725,'EN - TEMPS DE GLACE DÉF.'!$A$3:$B$69,2),VLOOKUP(TOT!AN725,'EN - TEMPS DE GLACE ATT.'!$A$3:$B$69,2))</f>
        <v>72</v>
      </c>
      <c r="C723" s="27" t="n">
        <f aca="false">IF(TOT!V725&lt;28,IF(B723&gt;53,53,B723),B723)</f>
        <v>72</v>
      </c>
      <c r="D723" s="27" t="n">
        <f aca="false">IF(TOT!V725&lt;20,IF(C723&gt;46,46,C723),C723)</f>
        <v>72</v>
      </c>
      <c r="E723" s="28"/>
    </row>
    <row r="724" customFormat="false" ht="13" hidden="false" customHeight="true" outlineLevel="0" collapsed="false">
      <c r="A724" s="17" t="s">
        <v>3335</v>
      </c>
      <c r="B724" s="27" t="n">
        <f aca="false">IF('POSITION - Tableau 1'!B724=8,VLOOKUP(TOT!AN726,'EN - TEMPS DE GLACE DÉF.'!$A$3:$B$69,2),VLOOKUP(TOT!AN726,'EN - TEMPS DE GLACE ATT.'!$A$3:$B$69,2))</f>
        <v>33</v>
      </c>
      <c r="C724" s="27" t="n">
        <f aca="false">IF(TOT!V726&lt;28,IF(B724&gt;53,53,B724),B724)</f>
        <v>33</v>
      </c>
      <c r="D724" s="27" t="n">
        <f aca="false">IF(TOT!V726&lt;20,IF(C724&gt;46,46,C724),C724)</f>
        <v>33</v>
      </c>
      <c r="E724" s="28"/>
    </row>
    <row r="725" customFormat="false" ht="13" hidden="false" customHeight="true" outlineLevel="0" collapsed="false">
      <c r="A725" s="17" t="s">
        <v>3338</v>
      </c>
      <c r="B725" s="27" t="n">
        <f aca="false">IF('POSITION - Tableau 1'!B725=8,VLOOKUP(TOT!AN727,'EN - TEMPS DE GLACE DÉF.'!$A$3:$B$69,2),VLOOKUP(TOT!AN727,'EN - TEMPS DE GLACE ATT.'!$A$3:$B$69,2))</f>
        <v>35</v>
      </c>
      <c r="C725" s="27" t="n">
        <f aca="false">IF(TOT!V727&lt;28,IF(B725&gt;53,53,B725),B725)</f>
        <v>35</v>
      </c>
      <c r="D725" s="27" t="n">
        <f aca="false">IF(TOT!V727&lt;20,IF(C725&gt;46,46,C725),C725)</f>
        <v>35</v>
      </c>
      <c r="E725" s="28"/>
    </row>
    <row r="726" customFormat="false" ht="13" hidden="false" customHeight="true" outlineLevel="0" collapsed="false">
      <c r="A726" s="17" t="s">
        <v>3342</v>
      </c>
      <c r="B726" s="27" t="n">
        <f aca="false">IF('POSITION - Tableau 1'!B726=8,VLOOKUP(TOT!AN728,'EN - TEMPS DE GLACE DÉF.'!$A$3:$B$69,2),VLOOKUP(TOT!AN728,'EN - TEMPS DE GLACE ATT.'!$A$3:$B$69,2))</f>
        <v>33</v>
      </c>
      <c r="C726" s="27" t="n">
        <f aca="false">IF(TOT!V728&lt;28,IF(B726&gt;53,53,B726),B726)</f>
        <v>33</v>
      </c>
      <c r="D726" s="27" t="n">
        <f aca="false">IF(TOT!V728&lt;20,IF(C726&gt;46,46,C726),C726)</f>
        <v>33</v>
      </c>
      <c r="E726" s="28"/>
    </row>
    <row r="727" customFormat="false" ht="13" hidden="false" customHeight="true" outlineLevel="0" collapsed="false">
      <c r="A727" s="17" t="s">
        <v>3346</v>
      </c>
      <c r="B727" s="27" t="n">
        <f aca="false">IF('POSITION - Tableau 1'!B727=8,VLOOKUP(TOT!AN729,'EN - TEMPS DE GLACE DÉF.'!$A$3:$B$69,2),VLOOKUP(TOT!AN729,'EN - TEMPS DE GLACE ATT.'!$A$3:$B$69,2))</f>
        <v>49</v>
      </c>
      <c r="C727" s="27" t="n">
        <f aca="false">IF(TOT!V729&lt;28,IF(B727&gt;53,53,B727),B727)</f>
        <v>49</v>
      </c>
      <c r="D727" s="27" t="n">
        <f aca="false">IF(TOT!V729&lt;20,IF(C727&gt;46,46,C727),C727)</f>
        <v>46</v>
      </c>
      <c r="E727" s="28"/>
    </row>
    <row r="728" customFormat="false" ht="13" hidden="false" customHeight="true" outlineLevel="0" collapsed="false">
      <c r="A728" s="17" t="s">
        <v>3350</v>
      </c>
      <c r="B728" s="27" t="n">
        <f aca="false">IF('POSITION - Tableau 1'!B728=8,VLOOKUP(TOT!AN730,'EN - TEMPS DE GLACE DÉF.'!$A$3:$B$69,2),VLOOKUP(TOT!AN730,'EN - TEMPS DE GLACE ATT.'!$A$3:$B$69,2))</f>
        <v>68</v>
      </c>
      <c r="C728" s="27" t="n">
        <f aca="false">IF(TOT!V730&lt;28,IF(B728&gt;53,53,B728),B728)</f>
        <v>68</v>
      </c>
      <c r="D728" s="27" t="n">
        <f aca="false">IF(TOT!V730&lt;20,IF(C728&gt;46,46,C728),C728)</f>
        <v>68</v>
      </c>
      <c r="E728" s="28"/>
    </row>
    <row r="729" customFormat="false" ht="13" hidden="false" customHeight="true" outlineLevel="0" collapsed="false">
      <c r="A729" s="17" t="s">
        <v>3353</v>
      </c>
      <c r="B729" s="27" t="n">
        <f aca="false">IF('POSITION - Tableau 1'!B729=8,VLOOKUP(TOT!AN731,'EN - TEMPS DE GLACE DÉF.'!$A$3:$B$69,2),VLOOKUP(TOT!AN731,'EN - TEMPS DE GLACE ATT.'!$A$3:$B$69,2))</f>
        <v>87</v>
      </c>
      <c r="C729" s="27" t="n">
        <f aca="false">IF(TOT!V731&lt;28,IF(B729&gt;53,53,B729),B729)</f>
        <v>87</v>
      </c>
      <c r="D729" s="27" t="n">
        <f aca="false">IF(TOT!V731&lt;20,IF(C729&gt;46,46,C729),C729)</f>
        <v>87</v>
      </c>
      <c r="E729" s="28"/>
    </row>
    <row r="730" customFormat="false" ht="13" hidden="false" customHeight="true" outlineLevel="0" collapsed="false">
      <c r="A730" s="17" t="s">
        <v>3356</v>
      </c>
      <c r="B730" s="27" t="n">
        <f aca="false">IF('POSITION - Tableau 1'!B730=8,VLOOKUP(TOT!AN732,'EN - TEMPS DE GLACE DÉF.'!$A$3:$B$69,2),VLOOKUP(TOT!AN732,'EN - TEMPS DE GLACE ATT.'!$A$3:$B$69,2))</f>
        <v>99</v>
      </c>
      <c r="C730" s="27" t="n">
        <f aca="false">IF(TOT!V732&lt;28,IF(B730&gt;53,53,B730),B730)</f>
        <v>99</v>
      </c>
      <c r="D730" s="27" t="n">
        <f aca="false">IF(TOT!V732&lt;20,IF(C730&gt;46,46,C730),C730)</f>
        <v>99</v>
      </c>
      <c r="E730" s="28"/>
    </row>
    <row r="731" customFormat="false" ht="13" hidden="false" customHeight="true" outlineLevel="0" collapsed="false">
      <c r="A731" s="17" t="s">
        <v>3360</v>
      </c>
      <c r="B731" s="27" t="n">
        <f aca="false">IF('POSITION - Tableau 1'!B731=8,VLOOKUP(TOT!AN733,'EN - TEMPS DE GLACE DÉF.'!$A$3:$B$69,2),VLOOKUP(TOT!AN733,'EN - TEMPS DE GLACE ATT.'!$A$3:$B$69,2))</f>
        <v>33</v>
      </c>
      <c r="C731" s="27" t="n">
        <f aca="false">IF(TOT!V733&lt;28,IF(B731&gt;53,53,B731),B731)</f>
        <v>33</v>
      </c>
      <c r="D731" s="27" t="n">
        <f aca="false">IF(TOT!V733&lt;20,IF(C731&gt;46,46,C731),C731)</f>
        <v>33</v>
      </c>
      <c r="E731" s="28"/>
    </row>
    <row r="732" customFormat="false" ht="13" hidden="false" customHeight="true" outlineLevel="0" collapsed="false">
      <c r="A732" s="17" t="s">
        <v>3365</v>
      </c>
      <c r="B732" s="27" t="n">
        <f aca="false">IF('POSITION - Tableau 1'!B732=8,VLOOKUP(TOT!AN734,'EN - TEMPS DE GLACE DÉF.'!$A$3:$B$69,2),VLOOKUP(TOT!AN734,'EN - TEMPS DE GLACE ATT.'!$A$3:$B$69,2))</f>
        <v>89</v>
      </c>
      <c r="C732" s="27" t="n">
        <f aca="false">IF(TOT!V734&lt;28,IF(B732&gt;53,53,B732),B732)</f>
        <v>89</v>
      </c>
      <c r="D732" s="27" t="n">
        <f aca="false">IF(TOT!V734&lt;20,IF(C732&gt;46,46,C732),C732)</f>
        <v>89</v>
      </c>
      <c r="E732" s="28"/>
    </row>
    <row r="733" customFormat="false" ht="13" hidden="false" customHeight="true" outlineLevel="0" collapsed="false">
      <c r="A733" s="17" t="s">
        <v>3369</v>
      </c>
      <c r="B733" s="27" t="n">
        <f aca="false">IF('POSITION - Tableau 1'!B733=8,VLOOKUP(TOT!AN735,'EN - TEMPS DE GLACE DÉF.'!$A$3:$B$69,2),VLOOKUP(TOT!AN735,'EN - TEMPS DE GLACE ATT.'!$A$3:$B$69,2))</f>
        <v>80</v>
      </c>
      <c r="C733" s="27" t="n">
        <f aca="false">IF(TOT!V735&lt;28,IF(B733&gt;53,53,B733),B733)</f>
        <v>80</v>
      </c>
      <c r="D733" s="27" t="n">
        <f aca="false">IF(TOT!V735&lt;20,IF(C733&gt;46,46,C733),C733)</f>
        <v>80</v>
      </c>
      <c r="E733" s="28"/>
    </row>
    <row r="734" customFormat="false" ht="13" hidden="false" customHeight="true" outlineLevel="0" collapsed="false">
      <c r="A734" s="17" t="s">
        <v>3373</v>
      </c>
      <c r="B734" s="27" t="n">
        <f aca="false">IF('POSITION - Tableau 1'!B734=8,VLOOKUP(TOT!AN736,'EN - TEMPS DE GLACE DÉF.'!$A$3:$B$69,2),VLOOKUP(TOT!AN736,'EN - TEMPS DE GLACE ATT.'!$A$3:$B$69,2))</f>
        <v>33</v>
      </c>
      <c r="C734" s="27" t="n">
        <f aca="false">IF(TOT!V736&lt;28,IF(B734&gt;53,53,B734),B734)</f>
        <v>33</v>
      </c>
      <c r="D734" s="27" t="n">
        <f aca="false">IF(TOT!V736&lt;20,IF(C734&gt;46,46,C734),C734)</f>
        <v>33</v>
      </c>
      <c r="E734" s="28"/>
    </row>
    <row r="735" customFormat="false" ht="13" hidden="false" customHeight="true" outlineLevel="0" collapsed="false">
      <c r="A735" s="17" t="s">
        <v>3376</v>
      </c>
      <c r="B735" s="27" t="n">
        <f aca="false">IF('POSITION - Tableau 1'!B735=8,VLOOKUP(TOT!AN737,'EN - TEMPS DE GLACE DÉF.'!$A$3:$B$69,2),VLOOKUP(TOT!AN737,'EN - TEMPS DE GLACE ATT.'!$A$3:$B$69,2))</f>
        <v>87</v>
      </c>
      <c r="C735" s="27" t="n">
        <f aca="false">IF(TOT!V737&lt;28,IF(B735&gt;53,53,B735),B735)</f>
        <v>87</v>
      </c>
      <c r="D735" s="27" t="n">
        <f aca="false">IF(TOT!V737&lt;20,IF(C735&gt;46,46,C735),C735)</f>
        <v>87</v>
      </c>
      <c r="E735" s="28"/>
    </row>
    <row r="736" customFormat="false" ht="13" hidden="false" customHeight="true" outlineLevel="0" collapsed="false">
      <c r="A736" s="17" t="s">
        <v>3379</v>
      </c>
      <c r="B736" s="27" t="n">
        <f aca="false">IF('POSITION - Tableau 1'!B736=8,VLOOKUP(TOT!AN738,'EN - TEMPS DE GLACE DÉF.'!$A$3:$B$69,2),VLOOKUP(TOT!AN738,'EN - TEMPS DE GLACE ATT.'!$A$3:$B$69,2))</f>
        <v>44</v>
      </c>
      <c r="C736" s="27" t="n">
        <f aca="false">IF(TOT!V738&lt;28,IF(B736&gt;53,53,B736),B736)</f>
        <v>44</v>
      </c>
      <c r="D736" s="27" t="n">
        <f aca="false">IF(TOT!V738&lt;20,IF(C736&gt;46,46,C736),C736)</f>
        <v>44</v>
      </c>
      <c r="E736" s="28"/>
    </row>
    <row r="737" customFormat="false" ht="13" hidden="false" customHeight="true" outlineLevel="0" collapsed="false">
      <c r="A737" s="17" t="s">
        <v>3381</v>
      </c>
      <c r="B737" s="27" t="n">
        <f aca="false">IF('POSITION - Tableau 1'!B737=8,VLOOKUP(TOT!AN739,'EN - TEMPS DE GLACE DÉF.'!$A$3:$B$69,2),VLOOKUP(TOT!AN739,'EN - TEMPS DE GLACE ATT.'!$A$3:$B$69,2))</f>
        <v>38</v>
      </c>
      <c r="C737" s="27" t="n">
        <f aca="false">IF(TOT!V739&lt;28,IF(B737&gt;53,53,B737),B737)</f>
        <v>38</v>
      </c>
      <c r="D737" s="27" t="n">
        <f aca="false">IF(TOT!V739&lt;20,IF(C737&gt;46,46,C737),C737)</f>
        <v>38</v>
      </c>
      <c r="E737" s="28"/>
    </row>
    <row r="738" customFormat="false" ht="13" hidden="false" customHeight="true" outlineLevel="0" collapsed="false">
      <c r="A738" s="17" t="s">
        <v>3384</v>
      </c>
      <c r="B738" s="27" t="n">
        <f aca="false">IF('POSITION - Tableau 1'!B738=8,VLOOKUP(TOT!AN740,'EN - TEMPS DE GLACE DÉF.'!$A$3:$B$69,2),VLOOKUP(TOT!AN740,'EN - TEMPS DE GLACE ATT.'!$A$3:$B$69,2))</f>
        <v>81</v>
      </c>
      <c r="C738" s="27" t="n">
        <f aca="false">IF(TOT!V740&lt;28,IF(B738&gt;53,53,B738),B738)</f>
        <v>81</v>
      </c>
      <c r="D738" s="27" t="n">
        <f aca="false">IF(TOT!V740&lt;20,IF(C738&gt;46,46,C738),C738)</f>
        <v>81</v>
      </c>
      <c r="E738" s="28"/>
    </row>
    <row r="739" customFormat="false" ht="13" hidden="false" customHeight="true" outlineLevel="0" collapsed="false">
      <c r="A739" s="17" t="s">
        <v>3388</v>
      </c>
      <c r="B739" s="27" t="n">
        <f aca="false">IF('POSITION - Tableau 1'!B739=8,VLOOKUP(TOT!AN741,'EN - TEMPS DE GLACE DÉF.'!$A$3:$B$69,2),VLOOKUP(TOT!AN741,'EN - TEMPS DE GLACE ATT.'!$A$3:$B$69,2))</f>
        <v>99</v>
      </c>
      <c r="C739" s="27" t="n">
        <f aca="false">IF(TOT!V741&lt;28,IF(B739&gt;53,53,B739),B739)</f>
        <v>99</v>
      </c>
      <c r="D739" s="27" t="n">
        <f aca="false">IF(TOT!V741&lt;20,IF(C739&gt;46,46,C739),C739)</f>
        <v>99</v>
      </c>
      <c r="E739" s="28"/>
    </row>
    <row r="740" customFormat="false" ht="13" hidden="false" customHeight="true" outlineLevel="0" collapsed="false">
      <c r="A740" s="17" t="s">
        <v>3390</v>
      </c>
      <c r="B740" s="27" t="n">
        <f aca="false">IF('POSITION - Tableau 1'!B740=8,VLOOKUP(TOT!AN742,'EN - TEMPS DE GLACE DÉF.'!$A$3:$B$69,2),VLOOKUP(TOT!AN742,'EN - TEMPS DE GLACE ATT.'!$A$3:$B$69,2))</f>
        <v>38</v>
      </c>
      <c r="C740" s="27" t="n">
        <f aca="false">IF(TOT!V742&lt;28,IF(B740&gt;53,53,B740),B740)</f>
        <v>38</v>
      </c>
      <c r="D740" s="27" t="n">
        <f aca="false">IF(TOT!V742&lt;20,IF(C740&gt;46,46,C740),C740)</f>
        <v>38</v>
      </c>
      <c r="E740" s="28"/>
    </row>
    <row r="741" customFormat="false" ht="13" hidden="false" customHeight="true" outlineLevel="0" collapsed="false">
      <c r="A741" s="17" t="s">
        <v>3393</v>
      </c>
      <c r="B741" s="27" t="n">
        <f aca="false">IF('POSITION - Tableau 1'!B741=8,VLOOKUP(TOT!AN743,'EN - TEMPS DE GLACE DÉF.'!$A$3:$B$69,2),VLOOKUP(TOT!AN743,'EN - TEMPS DE GLACE ATT.'!$A$3:$B$69,2))</f>
        <v>33</v>
      </c>
      <c r="C741" s="27" t="n">
        <f aca="false">IF(TOT!V743&lt;28,IF(B741&gt;53,53,B741),B741)</f>
        <v>33</v>
      </c>
      <c r="D741" s="27" t="n">
        <f aca="false">IF(TOT!V743&lt;20,IF(C741&gt;46,46,C741),C741)</f>
        <v>33</v>
      </c>
      <c r="E741" s="28"/>
    </row>
    <row r="742" customFormat="false" ht="13" hidden="false" customHeight="true" outlineLevel="0" collapsed="false">
      <c r="A742" s="17" t="s">
        <v>3397</v>
      </c>
      <c r="B742" s="27" t="n">
        <f aca="false">IF('POSITION - Tableau 1'!B742=8,VLOOKUP(TOT!AN744,'EN - TEMPS DE GLACE DÉF.'!$A$3:$B$69,2),VLOOKUP(TOT!AN744,'EN - TEMPS DE GLACE ATT.'!$A$3:$B$69,2))</f>
        <v>54</v>
      </c>
      <c r="C742" s="27" t="n">
        <f aca="false">IF(TOT!V744&lt;28,IF(B742&gt;53,53,B742),B742)</f>
        <v>54</v>
      </c>
      <c r="D742" s="27" t="n">
        <f aca="false">IF(TOT!V744&lt;20,IF(C742&gt;46,46,C742),C742)</f>
        <v>54</v>
      </c>
      <c r="E742" s="28"/>
    </row>
    <row r="743" customFormat="false" ht="13" hidden="false" customHeight="true" outlineLevel="0" collapsed="false">
      <c r="A743" s="17" t="s">
        <v>3400</v>
      </c>
      <c r="B743" s="27" t="n">
        <f aca="false">IF('POSITION - Tableau 1'!B743=8,VLOOKUP(TOT!AN745,'EN - TEMPS DE GLACE DÉF.'!$A$3:$B$69,2),VLOOKUP(TOT!AN745,'EN - TEMPS DE GLACE ATT.'!$A$3:$B$69,2))</f>
        <v>33</v>
      </c>
      <c r="C743" s="27" t="n">
        <f aca="false">IF(TOT!V745&lt;28,IF(B743&gt;53,53,B743),B743)</f>
        <v>33</v>
      </c>
      <c r="D743" s="27" t="n">
        <f aca="false">IF(TOT!V745&lt;20,IF(C743&gt;46,46,C743),C743)</f>
        <v>33</v>
      </c>
      <c r="E743" s="28"/>
    </row>
    <row r="744" customFormat="false" ht="13" hidden="false" customHeight="true" outlineLevel="0" collapsed="false">
      <c r="A744" s="17" t="s">
        <v>3403</v>
      </c>
      <c r="B744" s="27" t="n">
        <f aca="false">IF('POSITION - Tableau 1'!B744=8,VLOOKUP(TOT!AN746,'EN - TEMPS DE GLACE DÉF.'!$A$3:$B$69,2),VLOOKUP(TOT!AN746,'EN - TEMPS DE GLACE ATT.'!$A$3:$B$69,2))</f>
        <v>53</v>
      </c>
      <c r="C744" s="27" t="n">
        <f aca="false">IF(TOT!V746&lt;28,IF(B744&gt;53,53,B744),B744)</f>
        <v>53</v>
      </c>
      <c r="D744" s="27" t="n">
        <f aca="false">IF(TOT!V746&lt;20,IF(C744&gt;46,46,C744),C744)</f>
        <v>53</v>
      </c>
      <c r="E744" s="28"/>
    </row>
    <row r="745" customFormat="false" ht="13" hidden="false" customHeight="true" outlineLevel="0" collapsed="false">
      <c r="A745" s="17" t="s">
        <v>3405</v>
      </c>
      <c r="B745" s="27" t="n">
        <f aca="false">IF('POSITION - Tableau 1'!B745=8,VLOOKUP(TOT!AN747,'EN - TEMPS DE GLACE DÉF.'!$A$3:$B$69,2),VLOOKUP(TOT!AN747,'EN - TEMPS DE GLACE ATT.'!$A$3:$B$69,2))</f>
        <v>99</v>
      </c>
      <c r="C745" s="27" t="n">
        <f aca="false">IF(TOT!V747&lt;28,IF(B745&gt;53,53,B745),B745)</f>
        <v>99</v>
      </c>
      <c r="D745" s="27" t="n">
        <f aca="false">IF(TOT!V747&lt;20,IF(C745&gt;46,46,C745),C745)</f>
        <v>99</v>
      </c>
      <c r="E745" s="28"/>
    </row>
    <row r="746" customFormat="false" ht="13" hidden="false" customHeight="true" outlineLevel="0" collapsed="false">
      <c r="A746" s="17" t="s">
        <v>3409</v>
      </c>
      <c r="B746" s="27" t="n">
        <f aca="false">IF('POSITION - Tableau 1'!B746=8,VLOOKUP(TOT!AN748,'EN - TEMPS DE GLACE DÉF.'!$A$3:$B$69,2),VLOOKUP(TOT!AN748,'EN - TEMPS DE GLACE ATT.'!$A$3:$B$69,2))</f>
        <v>46</v>
      </c>
      <c r="C746" s="27" t="n">
        <f aca="false">IF(TOT!V748&lt;28,IF(B746&gt;53,53,B746),B746)</f>
        <v>46</v>
      </c>
      <c r="D746" s="27" t="n">
        <f aca="false">IF(TOT!V748&lt;20,IF(C746&gt;46,46,C746),C746)</f>
        <v>46</v>
      </c>
      <c r="E746" s="28"/>
    </row>
    <row r="747" customFormat="false" ht="13" hidden="false" customHeight="true" outlineLevel="0" collapsed="false">
      <c r="A747" s="17" t="s">
        <v>3412</v>
      </c>
      <c r="B747" s="27" t="n">
        <f aca="false">IF('POSITION - Tableau 1'!B747=8,VLOOKUP(TOT!AN749,'EN - TEMPS DE GLACE DÉF.'!$A$3:$B$69,2),VLOOKUP(TOT!AN749,'EN - TEMPS DE GLACE ATT.'!$A$3:$B$69,2))</f>
        <v>51</v>
      </c>
      <c r="C747" s="27" t="n">
        <f aca="false">IF(TOT!V749&lt;28,IF(B747&gt;53,53,B747),B747)</f>
        <v>51</v>
      </c>
      <c r="D747" s="27" t="n">
        <f aca="false">IF(TOT!V749&lt;20,IF(C747&gt;46,46,C747),C747)</f>
        <v>51</v>
      </c>
      <c r="E747" s="28"/>
    </row>
    <row r="748" customFormat="false" ht="13" hidden="false" customHeight="true" outlineLevel="0" collapsed="false">
      <c r="A748" s="17" t="s">
        <v>3416</v>
      </c>
      <c r="B748" s="27" t="n">
        <f aca="false">IF('POSITION - Tableau 1'!B748=8,VLOOKUP(TOT!AN750,'EN - TEMPS DE GLACE DÉF.'!$A$3:$B$69,2),VLOOKUP(TOT!AN750,'EN - TEMPS DE GLACE ATT.'!$A$3:$B$69,2))</f>
        <v>71</v>
      </c>
      <c r="C748" s="27" t="n">
        <f aca="false">IF(TOT!V750&lt;28,IF(B748&gt;53,53,B748),B748)</f>
        <v>71</v>
      </c>
      <c r="D748" s="27" t="n">
        <f aca="false">IF(TOT!V750&lt;20,IF(C748&gt;46,46,C748),C748)</f>
        <v>71</v>
      </c>
      <c r="E748" s="28"/>
    </row>
    <row r="749" customFormat="false" ht="13" hidden="false" customHeight="true" outlineLevel="0" collapsed="false">
      <c r="A749" s="17" t="s">
        <v>3420</v>
      </c>
      <c r="B749" s="27" t="n">
        <f aca="false">IF('POSITION - Tableau 1'!B749=8,VLOOKUP(TOT!AN751,'EN - TEMPS DE GLACE DÉF.'!$A$3:$B$69,2),VLOOKUP(TOT!AN751,'EN - TEMPS DE GLACE ATT.'!$A$3:$B$69,2))</f>
        <v>33</v>
      </c>
      <c r="C749" s="27" t="n">
        <f aca="false">IF(TOT!V751&lt;28,IF(B749&gt;53,53,B749),B749)</f>
        <v>33</v>
      </c>
      <c r="D749" s="27" t="n">
        <f aca="false">IF(TOT!V751&lt;20,IF(C749&gt;46,46,C749),C749)</f>
        <v>33</v>
      </c>
      <c r="E749" s="28"/>
    </row>
    <row r="750" customFormat="false" ht="13" hidden="false" customHeight="true" outlineLevel="0" collapsed="false">
      <c r="A750" s="17" t="s">
        <v>3424</v>
      </c>
      <c r="B750" s="27" t="n">
        <f aca="false">IF('POSITION - Tableau 1'!B750=8,VLOOKUP(TOT!AN752,'EN - TEMPS DE GLACE DÉF.'!$A$3:$B$69,2),VLOOKUP(TOT!AN752,'EN - TEMPS DE GLACE ATT.'!$A$3:$B$69,2))</f>
        <v>78</v>
      </c>
      <c r="C750" s="27" t="n">
        <f aca="false">IF(TOT!V752&lt;28,IF(B750&gt;53,53,B750),B750)</f>
        <v>78</v>
      </c>
      <c r="D750" s="27" t="n">
        <f aca="false">IF(TOT!V752&lt;20,IF(C750&gt;46,46,C750),C750)</f>
        <v>78</v>
      </c>
      <c r="E750" s="28"/>
    </row>
    <row r="751" customFormat="false" ht="13" hidden="false" customHeight="true" outlineLevel="0" collapsed="false">
      <c r="A751" s="17" t="s">
        <v>3429</v>
      </c>
      <c r="B751" s="27" t="n">
        <f aca="false">IF('POSITION - Tableau 1'!B751=8,VLOOKUP(TOT!AN753,'EN - TEMPS DE GLACE DÉF.'!$A$3:$B$69,2),VLOOKUP(TOT!AN753,'EN - TEMPS DE GLACE ATT.'!$A$3:$B$69,2))</f>
        <v>33</v>
      </c>
      <c r="C751" s="27" t="n">
        <f aca="false">IF(TOT!V753&lt;28,IF(B751&gt;53,53,B751),B751)</f>
        <v>33</v>
      </c>
      <c r="D751" s="27" t="n">
        <f aca="false">IF(TOT!V753&lt;20,IF(C751&gt;46,46,C751),C751)</f>
        <v>33</v>
      </c>
      <c r="E751" s="28"/>
    </row>
    <row r="752" customFormat="false" ht="13" hidden="false" customHeight="true" outlineLevel="0" collapsed="false">
      <c r="A752" s="17" t="s">
        <v>3434</v>
      </c>
      <c r="B752" s="27" t="n">
        <f aca="false">IF('POSITION - Tableau 1'!B752=8,VLOOKUP(TOT!AN754,'EN - TEMPS DE GLACE DÉF.'!$A$3:$B$69,2),VLOOKUP(TOT!AN754,'EN - TEMPS DE GLACE ATT.'!$A$3:$B$69,2))</f>
        <v>33</v>
      </c>
      <c r="C752" s="27" t="n">
        <f aca="false">IF(TOT!V754&lt;28,IF(B752&gt;53,53,B752),B752)</f>
        <v>33</v>
      </c>
      <c r="D752" s="27" t="n">
        <f aca="false">IF(TOT!V754&lt;20,IF(C752&gt;46,46,C752),C752)</f>
        <v>33</v>
      </c>
      <c r="E752" s="28"/>
    </row>
    <row r="753" customFormat="false" ht="13" hidden="false" customHeight="true" outlineLevel="0" collapsed="false">
      <c r="A753" s="17" t="s">
        <v>3440</v>
      </c>
      <c r="B753" s="27" t="n">
        <f aca="false">IF('POSITION - Tableau 1'!B753=8,VLOOKUP(TOT!AN755,'EN - TEMPS DE GLACE DÉF.'!$A$3:$B$69,2),VLOOKUP(TOT!AN755,'EN - TEMPS DE GLACE ATT.'!$A$3:$B$69,2))</f>
        <v>33</v>
      </c>
      <c r="C753" s="27" t="n">
        <f aca="false">IF(TOT!V755&lt;28,IF(B753&gt;53,53,B753),B753)</f>
        <v>33</v>
      </c>
      <c r="D753" s="27" t="n">
        <f aca="false">IF(TOT!V755&lt;20,IF(C753&gt;46,46,C753),C753)</f>
        <v>33</v>
      </c>
      <c r="E753" s="28"/>
    </row>
    <row r="754" customFormat="false" ht="13" hidden="false" customHeight="true" outlineLevel="0" collapsed="false">
      <c r="A754" s="17" t="s">
        <v>3444</v>
      </c>
      <c r="B754" s="27" t="n">
        <f aca="false">IF('POSITION - Tableau 1'!B754=8,VLOOKUP(TOT!AN756,'EN - TEMPS DE GLACE DÉF.'!$A$3:$B$69,2),VLOOKUP(TOT!AN756,'EN - TEMPS DE GLACE ATT.'!$A$3:$B$69,2))</f>
        <v>33</v>
      </c>
      <c r="C754" s="27" t="n">
        <f aca="false">IF(TOT!V756&lt;28,IF(B754&gt;53,53,B754),B754)</f>
        <v>33</v>
      </c>
      <c r="D754" s="27" t="n">
        <f aca="false">IF(TOT!V756&lt;20,IF(C754&gt;46,46,C754),C754)</f>
        <v>33</v>
      </c>
      <c r="E754" s="28"/>
    </row>
    <row r="755" customFormat="false" ht="13" hidden="false" customHeight="true" outlineLevel="0" collapsed="false">
      <c r="A755" s="17" t="s">
        <v>3448</v>
      </c>
      <c r="B755" s="27" t="n">
        <f aca="false">IF('POSITION - Tableau 1'!B755=8,VLOOKUP(TOT!AN757,'EN - TEMPS DE GLACE DÉF.'!$A$3:$B$69,2),VLOOKUP(TOT!AN757,'EN - TEMPS DE GLACE ATT.'!$A$3:$B$69,2))</f>
        <v>33</v>
      </c>
      <c r="C755" s="27" t="n">
        <f aca="false">IF(TOT!V757&lt;28,IF(B755&gt;53,53,B755),B755)</f>
        <v>33</v>
      </c>
      <c r="D755" s="27" t="n">
        <f aca="false">IF(TOT!V757&lt;20,IF(C755&gt;46,46,C755),C755)</f>
        <v>33</v>
      </c>
      <c r="E755" s="28"/>
    </row>
    <row r="756" customFormat="false" ht="13" hidden="false" customHeight="true" outlineLevel="0" collapsed="false">
      <c r="A756" s="17" t="s">
        <v>3452</v>
      </c>
      <c r="B756" s="27" t="n">
        <f aca="false">IF('POSITION - Tableau 1'!B756=8,VLOOKUP(TOT!AN758,'EN - TEMPS DE GLACE DÉF.'!$A$3:$B$69,2),VLOOKUP(TOT!AN758,'EN - TEMPS DE GLACE ATT.'!$A$3:$B$69,2))</f>
        <v>33</v>
      </c>
      <c r="C756" s="27" t="n">
        <f aca="false">IF(TOT!V758&lt;28,IF(B756&gt;53,53,B756),B756)</f>
        <v>33</v>
      </c>
      <c r="D756" s="27" t="n">
        <f aca="false">IF(TOT!V758&lt;20,IF(C756&gt;46,46,C756),C756)</f>
        <v>33</v>
      </c>
      <c r="E756" s="28"/>
    </row>
    <row r="757" customFormat="false" ht="13" hidden="false" customHeight="true" outlineLevel="0" collapsed="false">
      <c r="A757" s="17" t="s">
        <v>3455</v>
      </c>
      <c r="B757" s="27" t="n">
        <f aca="false">IF('POSITION - Tableau 1'!B757=8,VLOOKUP(TOT!AN759,'EN - TEMPS DE GLACE DÉF.'!$A$3:$B$69,2),VLOOKUP(TOT!AN759,'EN - TEMPS DE GLACE ATT.'!$A$3:$B$69,2))</f>
        <v>33</v>
      </c>
      <c r="C757" s="27" t="n">
        <f aca="false">IF(TOT!V759&lt;28,IF(B757&gt;53,53,B757),B757)</f>
        <v>33</v>
      </c>
      <c r="D757" s="27" t="n">
        <f aca="false">IF(TOT!V759&lt;20,IF(C757&gt;46,46,C757),C757)</f>
        <v>33</v>
      </c>
      <c r="E757" s="28"/>
    </row>
    <row r="758" customFormat="false" ht="13" hidden="false" customHeight="true" outlineLevel="0" collapsed="false">
      <c r="A758" s="17" t="s">
        <v>3459</v>
      </c>
      <c r="B758" s="27" t="n">
        <f aca="false">IF('POSITION - Tableau 1'!B758=8,VLOOKUP(TOT!AN760,'EN - TEMPS DE GLACE DÉF.'!$A$3:$B$69,2),VLOOKUP(TOT!AN760,'EN - TEMPS DE GLACE ATT.'!$A$3:$B$69,2))</f>
        <v>33</v>
      </c>
      <c r="C758" s="27" t="n">
        <f aca="false">IF(TOT!V760&lt;28,IF(B758&gt;53,53,B758),B758)</f>
        <v>33</v>
      </c>
      <c r="D758" s="27" t="n">
        <f aca="false">IF(TOT!V760&lt;20,IF(C758&gt;46,46,C758),C758)</f>
        <v>33</v>
      </c>
      <c r="E758" s="28"/>
    </row>
    <row r="759" customFormat="false" ht="13" hidden="false" customHeight="true" outlineLevel="0" collapsed="false">
      <c r="A759" s="17" t="s">
        <v>3463</v>
      </c>
      <c r="B759" s="27" t="n">
        <f aca="false">IF('POSITION - Tableau 1'!B759=8,VLOOKUP(TOT!AN761,'EN - TEMPS DE GLACE DÉF.'!$A$3:$B$69,2),VLOOKUP(TOT!AN761,'EN - TEMPS DE GLACE ATT.'!$A$3:$B$69,2))</f>
        <v>33</v>
      </c>
      <c r="C759" s="27" t="n">
        <f aca="false">IF(TOT!V761&lt;28,IF(B759&gt;53,53,B759),B759)</f>
        <v>33</v>
      </c>
      <c r="D759" s="27" t="n">
        <f aca="false">IF(TOT!V761&lt;20,IF(C759&gt;46,46,C759),C759)</f>
        <v>33</v>
      </c>
      <c r="E759" s="28"/>
    </row>
    <row r="760" customFormat="false" ht="13" hidden="false" customHeight="true" outlineLevel="0" collapsed="false">
      <c r="A760" s="17" t="s">
        <v>3469</v>
      </c>
      <c r="B760" s="27" t="n">
        <f aca="false">IF('POSITION - Tableau 1'!B760=8,VLOOKUP(TOT!AN762,'EN - TEMPS DE GLACE DÉF.'!$A$3:$B$69,2),VLOOKUP(TOT!AN762,'EN - TEMPS DE GLACE ATT.'!$A$3:$B$69,2))</f>
        <v>99</v>
      </c>
      <c r="C760" s="27" t="n">
        <f aca="false">IF(TOT!V762&lt;28,IF(B760&gt;53,53,B760),B760)</f>
        <v>99</v>
      </c>
      <c r="D760" s="27" t="n">
        <f aca="false">IF(TOT!V762&lt;20,IF(C760&gt;46,46,C760),C760)</f>
        <v>99</v>
      </c>
      <c r="E760" s="28"/>
    </row>
    <row r="761" customFormat="false" ht="13" hidden="false" customHeight="true" outlineLevel="0" collapsed="false">
      <c r="A761" s="17" t="s">
        <v>3473</v>
      </c>
      <c r="B761" s="27" t="n">
        <f aca="false">IF('POSITION - Tableau 1'!B761=8,VLOOKUP(TOT!AN763,'EN - TEMPS DE GLACE DÉF.'!$A$3:$B$69,2),VLOOKUP(TOT!AN763,'EN - TEMPS DE GLACE ATT.'!$A$3:$B$69,2))</f>
        <v>33</v>
      </c>
      <c r="C761" s="27" t="n">
        <f aca="false">IF(TOT!V763&lt;28,IF(B761&gt;53,53,B761),B761)</f>
        <v>33</v>
      </c>
      <c r="D761" s="27" t="n">
        <f aca="false">IF(TOT!V763&lt;20,IF(C761&gt;46,46,C761),C761)</f>
        <v>33</v>
      </c>
      <c r="E761" s="28"/>
    </row>
    <row r="762" customFormat="false" ht="13" hidden="false" customHeight="true" outlineLevel="0" collapsed="false">
      <c r="A762" s="17" t="s">
        <v>3476</v>
      </c>
      <c r="B762" s="27" t="n">
        <f aca="false">IF('POSITION - Tableau 1'!B762=8,VLOOKUP(TOT!AN764,'EN - TEMPS DE GLACE DÉF.'!$A$3:$B$69,2),VLOOKUP(TOT!AN764,'EN - TEMPS DE GLACE ATT.'!$A$3:$B$69,2))</f>
        <v>89</v>
      </c>
      <c r="C762" s="27" t="n">
        <f aca="false">IF(TOT!V764&lt;28,IF(B762&gt;53,53,B762),B762)</f>
        <v>89</v>
      </c>
      <c r="D762" s="27" t="n">
        <f aca="false">IF(TOT!V764&lt;20,IF(C762&gt;46,46,C762),C762)</f>
        <v>89</v>
      </c>
      <c r="E762" s="28"/>
    </row>
    <row r="763" customFormat="false" ht="13" hidden="false" customHeight="true" outlineLevel="0" collapsed="false">
      <c r="A763" s="17" t="s">
        <v>3481</v>
      </c>
      <c r="B763" s="27" t="n">
        <f aca="false">IF('POSITION - Tableau 1'!B763=8,VLOOKUP(TOT!AN765,'EN - TEMPS DE GLACE DÉF.'!$A$3:$B$69,2),VLOOKUP(TOT!AN765,'EN - TEMPS DE GLACE ATT.'!$A$3:$B$69,2))</f>
        <v>79</v>
      </c>
      <c r="C763" s="27" t="n">
        <f aca="false">IF(TOT!V765&lt;28,IF(B763&gt;53,53,B763),B763)</f>
        <v>79</v>
      </c>
      <c r="D763" s="27" t="n">
        <f aca="false">IF(TOT!V765&lt;20,IF(C763&gt;46,46,C763),C763)</f>
        <v>79</v>
      </c>
      <c r="E763" s="28"/>
    </row>
    <row r="764" customFormat="false" ht="13" hidden="false" customHeight="true" outlineLevel="0" collapsed="false">
      <c r="A764" s="17" t="s">
        <v>3481</v>
      </c>
      <c r="B764" s="27" t="n">
        <f aca="false">IF('POSITION - Tableau 1'!B764=8,VLOOKUP(TOT!AN766,'EN - TEMPS DE GLACE DÉF.'!$A$3:$B$69,2),VLOOKUP(TOT!AN766,'EN - TEMPS DE GLACE ATT.'!$A$3:$B$69,2))</f>
        <v>33</v>
      </c>
      <c r="C764" s="27" t="n">
        <f aca="false">IF(TOT!V766&lt;28,IF(B764&gt;53,53,B764),B764)</f>
        <v>33</v>
      </c>
      <c r="D764" s="27" t="n">
        <f aca="false">IF(TOT!V766&lt;20,IF(C764&gt;46,46,C764),C764)</f>
        <v>33</v>
      </c>
      <c r="E764" s="28"/>
    </row>
    <row r="765" customFormat="false" ht="13" hidden="false" customHeight="true" outlineLevel="0" collapsed="false">
      <c r="A765" s="17" t="s">
        <v>3487</v>
      </c>
      <c r="B765" s="27" t="n">
        <f aca="false">IF('POSITION - Tableau 1'!B765=8,VLOOKUP(TOT!AN767,'EN - TEMPS DE GLACE DÉF.'!$A$3:$B$69,2),VLOOKUP(TOT!AN767,'EN - TEMPS DE GLACE ATT.'!$A$3:$B$69,2))</f>
        <v>33</v>
      </c>
      <c r="C765" s="27" t="n">
        <f aca="false">IF(TOT!V767&lt;28,IF(B765&gt;53,53,B765),B765)</f>
        <v>33</v>
      </c>
      <c r="D765" s="27" t="n">
        <f aca="false">IF(TOT!V767&lt;20,IF(C765&gt;46,46,C765),C765)</f>
        <v>33</v>
      </c>
      <c r="E765" s="28"/>
    </row>
    <row r="766" customFormat="false" ht="13" hidden="false" customHeight="true" outlineLevel="0" collapsed="false">
      <c r="A766" s="17" t="s">
        <v>3492</v>
      </c>
      <c r="B766" s="27" t="n">
        <f aca="false">IF('POSITION - Tableau 1'!B766=8,VLOOKUP(TOT!AN768,'EN - TEMPS DE GLACE DÉF.'!$A$3:$B$69,2),VLOOKUP(TOT!AN768,'EN - TEMPS DE GLACE ATT.'!$A$3:$B$69,2))</f>
        <v>99</v>
      </c>
      <c r="C766" s="27" t="n">
        <f aca="false">IF(TOT!V768&lt;28,IF(B766&gt;53,53,B766),B766)</f>
        <v>99</v>
      </c>
      <c r="D766" s="27" t="n">
        <f aca="false">IF(TOT!V768&lt;20,IF(C766&gt;46,46,C766),C766)</f>
        <v>99</v>
      </c>
      <c r="E766" s="28"/>
    </row>
    <row r="767" customFormat="false" ht="13" hidden="false" customHeight="true" outlineLevel="0" collapsed="false">
      <c r="A767" s="17" t="s">
        <v>3496</v>
      </c>
      <c r="B767" s="27" t="n">
        <f aca="false">IF('POSITION - Tableau 1'!B767=8,VLOOKUP(TOT!AN769,'EN - TEMPS DE GLACE DÉF.'!$A$3:$B$69,2),VLOOKUP(TOT!AN769,'EN - TEMPS DE GLACE ATT.'!$A$3:$B$69,2))</f>
        <v>33</v>
      </c>
      <c r="C767" s="27" t="n">
        <f aca="false">IF(TOT!V769&lt;28,IF(B767&gt;53,53,B767),B767)</f>
        <v>33</v>
      </c>
      <c r="D767" s="27" t="n">
        <f aca="false">IF(TOT!V769&lt;20,IF(C767&gt;46,46,C767),C767)</f>
        <v>33</v>
      </c>
      <c r="E767" s="28"/>
    </row>
    <row r="768" customFormat="false" ht="13" hidden="false" customHeight="true" outlineLevel="0" collapsed="false">
      <c r="A768" s="17" t="s">
        <v>3500</v>
      </c>
      <c r="B768" s="27" t="n">
        <f aca="false">IF('POSITION - Tableau 1'!B768=8,VLOOKUP(TOT!AN770,'EN - TEMPS DE GLACE DÉF.'!$A$3:$B$69,2),VLOOKUP(TOT!AN770,'EN - TEMPS DE GLACE ATT.'!$A$3:$B$69,2))</f>
        <v>33</v>
      </c>
      <c r="C768" s="27" t="n">
        <f aca="false">IF(TOT!V770&lt;28,IF(B768&gt;53,53,B768),B768)</f>
        <v>33</v>
      </c>
      <c r="D768" s="27" t="n">
        <f aca="false">IF(TOT!V770&lt;20,IF(C768&gt;46,46,C768),C768)</f>
        <v>33</v>
      </c>
      <c r="E768" s="28"/>
    </row>
    <row r="769" customFormat="false" ht="13" hidden="false" customHeight="true" outlineLevel="0" collapsed="false">
      <c r="A769" s="17" t="s">
        <v>3503</v>
      </c>
      <c r="B769" s="27" t="n">
        <f aca="false">IF('POSITION - Tableau 1'!B769=8,VLOOKUP(TOT!AN771,'EN - TEMPS DE GLACE DÉF.'!$A$3:$B$69,2),VLOOKUP(TOT!AN771,'EN - TEMPS DE GLACE ATT.'!$A$3:$B$69,2))</f>
        <v>33</v>
      </c>
      <c r="C769" s="27" t="n">
        <f aca="false">IF(TOT!V771&lt;28,IF(B769&gt;53,53,B769),B769)</f>
        <v>33</v>
      </c>
      <c r="D769" s="27" t="n">
        <f aca="false">IF(TOT!V771&lt;20,IF(C769&gt;46,46,C769),C769)</f>
        <v>33</v>
      </c>
      <c r="E769" s="28"/>
    </row>
    <row r="770" customFormat="false" ht="13" hidden="false" customHeight="true" outlineLevel="0" collapsed="false">
      <c r="A770" s="17" t="s">
        <v>3508</v>
      </c>
      <c r="B770" s="27" t="n">
        <f aca="false">IF('POSITION - Tableau 1'!B770=8,VLOOKUP(TOT!AN772,'EN - TEMPS DE GLACE DÉF.'!$A$3:$B$69,2),VLOOKUP(TOT!AN772,'EN - TEMPS DE GLACE ATT.'!$A$3:$B$69,2))</f>
        <v>68</v>
      </c>
      <c r="C770" s="27" t="n">
        <f aca="false">IF(TOT!V772&lt;28,IF(B770&gt;53,53,B770),B770)</f>
        <v>68</v>
      </c>
      <c r="D770" s="27" t="n">
        <f aca="false">IF(TOT!V772&lt;20,IF(C770&gt;46,46,C770),C770)</f>
        <v>68</v>
      </c>
      <c r="E770" s="28"/>
    </row>
    <row r="771" customFormat="false" ht="13" hidden="false" customHeight="true" outlineLevel="0" collapsed="false">
      <c r="A771" s="17" t="s">
        <v>3512</v>
      </c>
      <c r="B771" s="27" t="n">
        <f aca="false">IF('POSITION - Tableau 1'!B771=8,VLOOKUP(TOT!AN773,'EN - TEMPS DE GLACE DÉF.'!$A$3:$B$69,2),VLOOKUP(TOT!AN773,'EN - TEMPS DE GLACE ATT.'!$A$3:$B$69,2))</f>
        <v>57</v>
      </c>
      <c r="C771" s="27" t="n">
        <f aca="false">IF(TOT!V773&lt;28,IF(B771&gt;53,53,B771),B771)</f>
        <v>57</v>
      </c>
      <c r="D771" s="27" t="n">
        <f aca="false">IF(TOT!V773&lt;20,IF(C771&gt;46,46,C771),C771)</f>
        <v>57</v>
      </c>
      <c r="E771" s="28"/>
    </row>
    <row r="772" customFormat="false" ht="13" hidden="false" customHeight="true" outlineLevel="0" collapsed="false">
      <c r="A772" s="17" t="s">
        <v>3517</v>
      </c>
      <c r="B772" s="27" t="n">
        <f aca="false">IF('POSITION - Tableau 1'!B772=8,VLOOKUP(TOT!AN774,'EN - TEMPS DE GLACE DÉF.'!$A$3:$B$69,2),VLOOKUP(TOT!AN774,'EN - TEMPS DE GLACE ATT.'!$A$3:$B$69,2))</f>
        <v>99</v>
      </c>
      <c r="C772" s="27" t="n">
        <f aca="false">IF(TOT!V774&lt;28,IF(B772&gt;53,53,B772),B772)</f>
        <v>53</v>
      </c>
      <c r="D772" s="27" t="n">
        <f aca="false">IF(TOT!V774&lt;20,IF(C772&gt;46,46,C772),C772)</f>
        <v>53</v>
      </c>
      <c r="E772" s="28"/>
    </row>
    <row r="773" customFormat="false" ht="13" hidden="false" customHeight="true" outlineLevel="0" collapsed="false">
      <c r="A773" s="17" t="s">
        <v>3521</v>
      </c>
      <c r="B773" s="27" t="n">
        <f aca="false">IF('POSITION - Tableau 1'!B773=8,VLOOKUP(TOT!AN775,'EN - TEMPS DE GLACE DÉF.'!$A$3:$B$69,2),VLOOKUP(TOT!AN775,'EN - TEMPS DE GLACE ATT.'!$A$3:$B$69,2))</f>
        <v>99</v>
      </c>
      <c r="C773" s="27" t="n">
        <f aca="false">IF(TOT!V775&lt;28,IF(B773&gt;53,53,B773),B773)</f>
        <v>99</v>
      </c>
      <c r="D773" s="27" t="n">
        <f aca="false">IF(TOT!V775&lt;20,IF(C773&gt;46,46,C773),C773)</f>
        <v>99</v>
      </c>
      <c r="E773" s="28"/>
    </row>
    <row r="774" customFormat="false" ht="13" hidden="false" customHeight="true" outlineLevel="0" collapsed="false">
      <c r="A774" s="17" t="s">
        <v>3525</v>
      </c>
      <c r="B774" s="27" t="n">
        <f aca="false">IF('POSITION - Tableau 1'!B774=8,VLOOKUP(TOT!AN776,'EN - TEMPS DE GLACE DÉF.'!$A$3:$B$69,2),VLOOKUP(TOT!AN776,'EN - TEMPS DE GLACE ATT.'!$A$3:$B$69,2))</f>
        <v>33</v>
      </c>
      <c r="C774" s="27" t="n">
        <f aca="false">IF(TOT!V776&lt;28,IF(B774&gt;53,53,B774),B774)</f>
        <v>33</v>
      </c>
      <c r="D774" s="27" t="n">
        <f aca="false">IF(TOT!V776&lt;20,IF(C774&gt;46,46,C774),C774)</f>
        <v>33</v>
      </c>
      <c r="E774" s="28"/>
    </row>
    <row r="775" customFormat="false" ht="13" hidden="false" customHeight="true" outlineLevel="0" collapsed="false">
      <c r="A775" s="17" t="s">
        <v>3529</v>
      </c>
      <c r="B775" s="27" t="n">
        <f aca="false">IF('POSITION - Tableau 1'!B775=8,VLOOKUP(TOT!AN777,'EN - TEMPS DE GLACE DÉF.'!$A$3:$B$69,2),VLOOKUP(TOT!AN777,'EN - TEMPS DE GLACE ATT.'!$A$3:$B$69,2))</f>
        <v>33</v>
      </c>
      <c r="C775" s="27" t="n">
        <f aca="false">IF(TOT!V777&lt;28,IF(B775&gt;53,53,B775),B775)</f>
        <v>33</v>
      </c>
      <c r="D775" s="27" t="n">
        <f aca="false">IF(TOT!V777&lt;20,IF(C775&gt;46,46,C775),C775)</f>
        <v>33</v>
      </c>
      <c r="E775" s="28"/>
    </row>
    <row r="776" customFormat="false" ht="13" hidden="false" customHeight="true" outlineLevel="0" collapsed="false">
      <c r="A776" s="17" t="s">
        <v>3534</v>
      </c>
      <c r="B776" s="27" t="n">
        <f aca="false">IF('POSITION - Tableau 1'!B776=8,VLOOKUP(TOT!AN778,'EN - TEMPS DE GLACE DÉF.'!$A$3:$B$69,2),VLOOKUP(TOT!AN778,'EN - TEMPS DE GLACE ATT.'!$A$3:$B$69,2))</f>
        <v>59</v>
      </c>
      <c r="C776" s="27" t="n">
        <f aca="false">IF(TOT!V778&lt;28,IF(B776&gt;53,53,B776),B776)</f>
        <v>53</v>
      </c>
      <c r="D776" s="27" t="n">
        <f aca="false">IF(TOT!V778&lt;20,IF(C776&gt;46,46,C776),C776)</f>
        <v>46</v>
      </c>
      <c r="E776" s="28"/>
    </row>
    <row r="777" customFormat="false" ht="13" hidden="false" customHeight="true" outlineLevel="0" collapsed="false">
      <c r="A777" s="17" t="s">
        <v>3538</v>
      </c>
      <c r="B777" s="27" t="n">
        <f aca="false">IF('POSITION - Tableau 1'!B777=8,VLOOKUP(TOT!AN779,'EN - TEMPS DE GLACE DÉF.'!$A$3:$B$69,2),VLOOKUP(TOT!AN779,'EN - TEMPS DE GLACE ATT.'!$A$3:$B$69,2))</f>
        <v>33</v>
      </c>
      <c r="C777" s="27" t="n">
        <f aca="false">IF(TOT!V779&lt;28,IF(B777&gt;53,53,B777),B777)</f>
        <v>33</v>
      </c>
      <c r="D777" s="27" t="n">
        <f aca="false">IF(TOT!V779&lt;20,IF(C777&gt;46,46,C777),C777)</f>
        <v>33</v>
      </c>
      <c r="E777" s="28"/>
    </row>
    <row r="778" customFormat="false" ht="13" hidden="false" customHeight="true" outlineLevel="0" collapsed="false">
      <c r="A778" s="17" t="s">
        <v>3542</v>
      </c>
      <c r="B778" s="27" t="n">
        <f aca="false">IF('POSITION - Tableau 1'!B778=8,VLOOKUP(TOT!AN780,'EN - TEMPS DE GLACE DÉF.'!$A$3:$B$69,2),VLOOKUP(TOT!AN780,'EN - TEMPS DE GLACE ATT.'!$A$3:$B$69,2))</f>
        <v>34</v>
      </c>
      <c r="C778" s="27" t="n">
        <f aca="false">IF(TOT!V780&lt;28,IF(B778&gt;53,53,B778),B778)</f>
        <v>34</v>
      </c>
      <c r="D778" s="27" t="n">
        <f aca="false">IF(TOT!V780&lt;20,IF(C778&gt;46,46,C778),C778)</f>
        <v>34</v>
      </c>
      <c r="E778" s="28"/>
    </row>
    <row r="779" customFormat="false" ht="13" hidden="false" customHeight="true" outlineLevel="0" collapsed="false">
      <c r="A779" s="17" t="s">
        <v>3546</v>
      </c>
      <c r="B779" s="27" t="n">
        <f aca="false">IF('POSITION - Tableau 1'!B779=8,VLOOKUP(TOT!AN781,'EN - TEMPS DE GLACE DÉF.'!$A$3:$B$69,2),VLOOKUP(TOT!AN781,'EN - TEMPS DE GLACE ATT.'!$A$3:$B$69,2))</f>
        <v>33</v>
      </c>
      <c r="C779" s="27" t="n">
        <f aca="false">IF(TOT!V781&lt;28,IF(B779&gt;53,53,B779),B779)</f>
        <v>33</v>
      </c>
      <c r="D779" s="27" t="n">
        <f aca="false">IF(TOT!V781&lt;20,IF(C779&gt;46,46,C779),C779)</f>
        <v>33</v>
      </c>
      <c r="E779" s="28"/>
    </row>
    <row r="780" customFormat="false" ht="13" hidden="false" customHeight="true" outlineLevel="0" collapsed="false">
      <c r="A780" s="17" t="s">
        <v>3550</v>
      </c>
      <c r="B780" s="27" t="n">
        <f aca="false">IF('POSITION - Tableau 1'!B780=8,VLOOKUP(TOT!AN782,'EN - TEMPS DE GLACE DÉF.'!$A$3:$B$69,2),VLOOKUP(TOT!AN782,'EN - TEMPS DE GLACE ATT.'!$A$3:$B$69,2))</f>
        <v>33</v>
      </c>
      <c r="C780" s="27" t="n">
        <f aca="false">IF(TOT!V782&lt;28,IF(B780&gt;53,53,B780),B780)</f>
        <v>33</v>
      </c>
      <c r="D780" s="27" t="n">
        <f aca="false">IF(TOT!V782&lt;20,IF(C780&gt;46,46,C780),C780)</f>
        <v>33</v>
      </c>
      <c r="E780" s="28"/>
    </row>
    <row r="781" customFormat="false" ht="13" hidden="false" customHeight="true" outlineLevel="0" collapsed="false">
      <c r="A781" s="17" t="s">
        <v>3555</v>
      </c>
      <c r="B781" s="27" t="n">
        <f aca="false">IF('POSITION - Tableau 1'!B781=8,VLOOKUP(TOT!AN783,'EN - TEMPS DE GLACE DÉF.'!$A$3:$B$69,2),VLOOKUP(TOT!AN783,'EN - TEMPS DE GLACE ATT.'!$A$3:$B$69,2))</f>
        <v>33</v>
      </c>
      <c r="C781" s="27" t="n">
        <f aca="false">IF(TOT!V783&lt;28,IF(B781&gt;53,53,B781),B781)</f>
        <v>33</v>
      </c>
      <c r="D781" s="27" t="n">
        <f aca="false">IF(TOT!V783&lt;20,IF(C781&gt;46,46,C781),C781)</f>
        <v>33</v>
      </c>
      <c r="E781" s="28"/>
    </row>
    <row r="782" customFormat="false" ht="13" hidden="false" customHeight="true" outlineLevel="0" collapsed="false">
      <c r="A782" s="17" t="s">
        <v>3559</v>
      </c>
      <c r="B782" s="27" t="n">
        <f aca="false">IF('POSITION - Tableau 1'!B782=8,VLOOKUP(TOT!AN784,'EN - TEMPS DE GLACE DÉF.'!$A$3:$B$69,2),VLOOKUP(TOT!AN784,'EN - TEMPS DE GLACE ATT.'!$A$3:$B$69,2))</f>
        <v>33</v>
      </c>
      <c r="C782" s="27" t="n">
        <f aca="false">IF(TOT!V784&lt;28,IF(B782&gt;53,53,B782),B782)</f>
        <v>33</v>
      </c>
      <c r="D782" s="27" t="n">
        <f aca="false">IF(TOT!V784&lt;20,IF(C782&gt;46,46,C782),C782)</f>
        <v>33</v>
      </c>
      <c r="E782" s="28"/>
    </row>
    <row r="783" customFormat="false" ht="13" hidden="false" customHeight="true" outlineLevel="0" collapsed="false">
      <c r="A783" s="17" t="s">
        <v>3563</v>
      </c>
      <c r="B783" s="27" t="n">
        <f aca="false">IF('POSITION - Tableau 1'!B783=8,VLOOKUP(TOT!AN785,'EN - TEMPS DE GLACE DÉF.'!$A$3:$B$69,2),VLOOKUP(TOT!AN785,'EN - TEMPS DE GLACE ATT.'!$A$3:$B$69,2))</f>
        <v>56</v>
      </c>
      <c r="C783" s="27" t="n">
        <f aca="false">IF(TOT!V785&lt;28,IF(B783&gt;53,53,B783),B783)</f>
        <v>56</v>
      </c>
      <c r="D783" s="27" t="n">
        <f aca="false">IF(TOT!V785&lt;20,IF(C783&gt;46,46,C783),C783)</f>
        <v>56</v>
      </c>
      <c r="E783" s="28"/>
    </row>
    <row r="784" customFormat="false" ht="13" hidden="false" customHeight="true" outlineLevel="0" collapsed="false">
      <c r="A784" s="17" t="s">
        <v>3566</v>
      </c>
      <c r="B784" s="27" t="n">
        <f aca="false">IF('POSITION - Tableau 1'!B784=8,VLOOKUP(TOT!AN786,'EN - TEMPS DE GLACE DÉF.'!$A$3:$B$69,2),VLOOKUP(TOT!AN786,'EN - TEMPS DE GLACE ATT.'!$A$3:$B$69,2))</f>
        <v>89</v>
      </c>
      <c r="C784" s="27" t="n">
        <f aca="false">IF(TOT!V786&lt;28,IF(B784&gt;53,53,B784),B784)</f>
        <v>89</v>
      </c>
      <c r="D784" s="27" t="n">
        <f aca="false">IF(TOT!V786&lt;20,IF(C784&gt;46,46,C784),C784)</f>
        <v>89</v>
      </c>
      <c r="E784" s="28"/>
    </row>
    <row r="785" customFormat="false" ht="13" hidden="false" customHeight="true" outlineLevel="0" collapsed="false">
      <c r="A785" s="17" t="s">
        <v>3570</v>
      </c>
      <c r="B785" s="27" t="n">
        <f aca="false">IF('POSITION - Tableau 1'!B785=8,VLOOKUP(TOT!AN787,'EN - TEMPS DE GLACE DÉF.'!$A$3:$B$69,2),VLOOKUP(TOT!AN787,'EN - TEMPS DE GLACE ATT.'!$A$3:$B$69,2))</f>
        <v>48</v>
      </c>
      <c r="C785" s="27" t="n">
        <f aca="false">IF(TOT!V787&lt;28,IF(B785&gt;53,53,B785),B785)</f>
        <v>48</v>
      </c>
      <c r="D785" s="27" t="n">
        <f aca="false">IF(TOT!V787&lt;20,IF(C785&gt;46,46,C785),C785)</f>
        <v>48</v>
      </c>
      <c r="E785" s="28"/>
    </row>
    <row r="786" customFormat="false" ht="13" hidden="false" customHeight="true" outlineLevel="0" collapsed="false">
      <c r="A786" s="17" t="s">
        <v>3574</v>
      </c>
      <c r="B786" s="27" t="n">
        <f aca="false">IF('POSITION - Tableau 1'!B786=8,VLOOKUP(TOT!AN788,'EN - TEMPS DE GLACE DÉF.'!$A$3:$B$69,2),VLOOKUP(TOT!AN788,'EN - TEMPS DE GLACE ATT.'!$A$3:$B$69,2))</f>
        <v>59</v>
      </c>
      <c r="C786" s="27" t="n">
        <f aca="false">IF(TOT!V788&lt;28,IF(B786&gt;53,53,B786),B786)</f>
        <v>59</v>
      </c>
      <c r="D786" s="27" t="n">
        <f aca="false">IF(TOT!V788&lt;20,IF(C786&gt;46,46,C786),C786)</f>
        <v>59</v>
      </c>
      <c r="E786" s="28"/>
    </row>
    <row r="787" customFormat="false" ht="13" hidden="false" customHeight="true" outlineLevel="0" collapsed="false">
      <c r="A787" s="17" t="s">
        <v>3579</v>
      </c>
      <c r="B787" s="27" t="n">
        <f aca="false">IF('POSITION - Tableau 1'!B787=8,VLOOKUP(TOT!AN789,'EN - TEMPS DE GLACE DÉF.'!$A$3:$B$69,2),VLOOKUP(TOT!AN789,'EN - TEMPS DE GLACE ATT.'!$A$3:$B$69,2))</f>
        <v>90</v>
      </c>
      <c r="C787" s="27" t="n">
        <f aca="false">IF(TOT!V789&lt;28,IF(B787&gt;53,53,B787),B787)</f>
        <v>90</v>
      </c>
      <c r="D787" s="27" t="n">
        <f aca="false">IF(TOT!V789&lt;20,IF(C787&gt;46,46,C787),C787)</f>
        <v>90</v>
      </c>
      <c r="E787" s="28"/>
    </row>
    <row r="788" customFormat="false" ht="13" hidden="false" customHeight="true" outlineLevel="0" collapsed="false">
      <c r="A788" s="17" t="s">
        <v>3583</v>
      </c>
      <c r="B788" s="27" t="n">
        <f aca="false">IF('POSITION - Tableau 1'!B788=8,VLOOKUP(TOT!AN790,'EN - TEMPS DE GLACE DÉF.'!$A$3:$B$69,2),VLOOKUP(TOT!AN790,'EN - TEMPS DE GLACE ATT.'!$A$3:$B$69,2))</f>
        <v>86</v>
      </c>
      <c r="C788" s="27" t="n">
        <f aca="false">IF(TOT!V790&lt;28,IF(B788&gt;53,53,B788),B788)</f>
        <v>86</v>
      </c>
      <c r="D788" s="27" t="n">
        <f aca="false">IF(TOT!V790&lt;20,IF(C788&gt;46,46,C788),C788)</f>
        <v>86</v>
      </c>
      <c r="E788" s="28"/>
    </row>
    <row r="789" customFormat="false" ht="13" hidden="false" customHeight="true" outlineLevel="0" collapsed="false">
      <c r="A789" s="17" t="s">
        <v>3587</v>
      </c>
      <c r="B789" s="27" t="n">
        <f aca="false">IF('POSITION - Tableau 1'!B789=8,VLOOKUP(TOT!AN791,'EN - TEMPS DE GLACE DÉF.'!$A$3:$B$69,2),VLOOKUP(TOT!AN791,'EN - TEMPS DE GLACE ATT.'!$A$3:$B$69,2))</f>
        <v>33</v>
      </c>
      <c r="C789" s="27" t="n">
        <f aca="false">IF(TOT!V791&lt;28,IF(B789&gt;53,53,B789),B789)</f>
        <v>33</v>
      </c>
      <c r="D789" s="27" t="n">
        <f aca="false">IF(TOT!V791&lt;20,IF(C789&gt;46,46,C789),C789)</f>
        <v>33</v>
      </c>
      <c r="E789" s="28"/>
    </row>
    <row r="790" customFormat="false" ht="13" hidden="false" customHeight="true" outlineLevel="0" collapsed="false">
      <c r="A790" s="17" t="s">
        <v>3591</v>
      </c>
      <c r="B790" s="27" t="n">
        <f aca="false">IF('POSITION - Tableau 1'!B790=8,VLOOKUP(TOT!AN792,'EN - TEMPS DE GLACE DÉF.'!$A$3:$B$69,2),VLOOKUP(TOT!AN792,'EN - TEMPS DE GLACE ATT.'!$A$3:$B$69,2))</f>
        <v>33</v>
      </c>
      <c r="C790" s="27" t="n">
        <f aca="false">IF(TOT!V792&lt;28,IF(B790&gt;53,53,B790),B790)</f>
        <v>33</v>
      </c>
      <c r="D790" s="27" t="n">
        <f aca="false">IF(TOT!V792&lt;20,IF(C790&gt;46,46,C790),C790)</f>
        <v>33</v>
      </c>
      <c r="E790" s="28"/>
    </row>
    <row r="791" customFormat="false" ht="13" hidden="false" customHeight="true" outlineLevel="0" collapsed="false">
      <c r="A791" s="17" t="s">
        <v>3595</v>
      </c>
      <c r="B791" s="27" t="n">
        <f aca="false">IF('POSITION - Tableau 1'!B791=8,VLOOKUP(TOT!AN793,'EN - TEMPS DE GLACE DÉF.'!$A$3:$B$69,2),VLOOKUP(TOT!AN793,'EN - TEMPS DE GLACE ATT.'!$A$3:$B$69,2))</f>
        <v>33</v>
      </c>
      <c r="C791" s="27" t="n">
        <f aca="false">IF(TOT!V793&lt;28,IF(B791&gt;53,53,B791),B791)</f>
        <v>33</v>
      </c>
      <c r="D791" s="27" t="n">
        <f aca="false">IF(TOT!V793&lt;20,IF(C791&gt;46,46,C791),C791)</f>
        <v>33</v>
      </c>
      <c r="E791" s="28"/>
    </row>
    <row r="792" customFormat="false" ht="13" hidden="false" customHeight="true" outlineLevel="0" collapsed="false">
      <c r="A792" s="17" t="s">
        <v>3599</v>
      </c>
      <c r="B792" s="27" t="n">
        <f aca="false">IF('POSITION - Tableau 1'!B792=8,VLOOKUP(TOT!AN794,'EN - TEMPS DE GLACE DÉF.'!$A$3:$B$69,2),VLOOKUP(TOT!AN794,'EN - TEMPS DE GLACE ATT.'!$A$3:$B$69,2))</f>
        <v>33</v>
      </c>
      <c r="C792" s="27" t="n">
        <f aca="false">IF(TOT!V794&lt;28,IF(B792&gt;53,53,B792),B792)</f>
        <v>33</v>
      </c>
      <c r="D792" s="27" t="n">
        <f aca="false">IF(TOT!V794&lt;20,IF(C792&gt;46,46,C792),C792)</f>
        <v>33</v>
      </c>
      <c r="E792" s="28"/>
    </row>
    <row r="793" customFormat="false" ht="13" hidden="false" customHeight="true" outlineLevel="0" collapsed="false">
      <c r="A793" s="17" t="s">
        <v>3602</v>
      </c>
      <c r="B793" s="27" t="n">
        <f aca="false">IF('POSITION - Tableau 1'!B793=8,VLOOKUP(TOT!AN795,'EN - TEMPS DE GLACE DÉF.'!$A$3:$B$69,2),VLOOKUP(TOT!AN795,'EN - TEMPS DE GLACE ATT.'!$A$3:$B$69,2))</f>
        <v>59</v>
      </c>
      <c r="C793" s="27" t="n">
        <f aca="false">IF(TOT!V795&lt;28,IF(B793&gt;53,53,B793),B793)</f>
        <v>59</v>
      </c>
      <c r="D793" s="27" t="n">
        <f aca="false">IF(TOT!V795&lt;20,IF(C793&gt;46,46,C793),C793)</f>
        <v>59</v>
      </c>
      <c r="E793" s="28"/>
    </row>
    <row r="794" customFormat="false" ht="13" hidden="false" customHeight="true" outlineLevel="0" collapsed="false">
      <c r="A794" s="17" t="s">
        <v>3605</v>
      </c>
      <c r="B794" s="27" t="n">
        <f aca="false">IF('POSITION - Tableau 1'!B794=8,VLOOKUP(TOT!AN796,'EN - TEMPS DE GLACE DÉF.'!$A$3:$B$69,2),VLOOKUP(TOT!AN796,'EN - TEMPS DE GLACE ATT.'!$A$3:$B$69,2))</f>
        <v>33</v>
      </c>
      <c r="C794" s="27" t="n">
        <f aca="false">IF(TOT!V796&lt;28,IF(B794&gt;53,53,B794),B794)</f>
        <v>33</v>
      </c>
      <c r="D794" s="27" t="n">
        <f aca="false">IF(TOT!V796&lt;20,IF(C794&gt;46,46,C794),C794)</f>
        <v>33</v>
      </c>
      <c r="E794" s="28"/>
    </row>
    <row r="795" customFormat="false" ht="13" hidden="false" customHeight="true" outlineLevel="0" collapsed="false">
      <c r="A795" s="17" t="s">
        <v>3610</v>
      </c>
      <c r="B795" s="27" t="n">
        <f aca="false">IF('POSITION - Tableau 1'!B795=8,VLOOKUP(TOT!AN797,'EN - TEMPS DE GLACE DÉF.'!$A$3:$B$69,2),VLOOKUP(TOT!AN797,'EN - TEMPS DE GLACE ATT.'!$A$3:$B$69,2))</f>
        <v>33</v>
      </c>
      <c r="C795" s="27" t="n">
        <f aca="false">IF(TOT!V797&lt;28,IF(B795&gt;53,53,B795),B795)</f>
        <v>33</v>
      </c>
      <c r="D795" s="27" t="n">
        <f aca="false">IF(TOT!V797&lt;20,IF(C795&gt;46,46,C795),C795)</f>
        <v>33</v>
      </c>
      <c r="E795" s="28"/>
    </row>
    <row r="796" customFormat="false" ht="13" hidden="false" customHeight="true" outlineLevel="0" collapsed="false">
      <c r="A796" s="17" t="s">
        <v>3613</v>
      </c>
      <c r="B796" s="27" t="n">
        <f aca="false">IF('POSITION - Tableau 1'!B796=8,VLOOKUP(TOT!AN798,'EN - TEMPS DE GLACE DÉF.'!$A$3:$B$69,2),VLOOKUP(TOT!AN798,'EN - TEMPS DE GLACE ATT.'!$A$3:$B$69,2))</f>
        <v>92</v>
      </c>
      <c r="C796" s="27" t="n">
        <f aca="false">IF(TOT!V798&lt;28,IF(B796&gt;53,53,B796),B796)</f>
        <v>92</v>
      </c>
      <c r="D796" s="27" t="n">
        <f aca="false">IF(TOT!V798&lt;20,IF(C796&gt;46,46,C796),C796)</f>
        <v>92</v>
      </c>
      <c r="E796" s="28"/>
    </row>
    <row r="797" customFormat="false" ht="13" hidden="false" customHeight="true" outlineLevel="0" collapsed="false">
      <c r="A797" s="17" t="s">
        <v>3617</v>
      </c>
      <c r="B797" s="27" t="n">
        <f aca="false">IF('POSITION - Tableau 1'!B797=8,VLOOKUP(TOT!AN799,'EN - TEMPS DE GLACE DÉF.'!$A$3:$B$69,2),VLOOKUP(TOT!AN799,'EN - TEMPS DE GLACE ATT.'!$A$3:$B$69,2))</f>
        <v>33</v>
      </c>
      <c r="C797" s="27" t="n">
        <f aca="false">IF(TOT!V799&lt;28,IF(B797&gt;53,53,B797),B797)</f>
        <v>33</v>
      </c>
      <c r="D797" s="27" t="n">
        <f aca="false">IF(TOT!V799&lt;20,IF(C797&gt;46,46,C797),C797)</f>
        <v>33</v>
      </c>
      <c r="E797" s="28"/>
    </row>
    <row r="798" customFormat="false" ht="13" hidden="false" customHeight="true" outlineLevel="0" collapsed="false">
      <c r="A798" s="17" t="s">
        <v>3620</v>
      </c>
      <c r="B798" s="27" t="n">
        <f aca="false">IF('POSITION - Tableau 1'!B798=8,VLOOKUP(TOT!AN800,'EN - TEMPS DE GLACE DÉF.'!$A$3:$B$69,2),VLOOKUP(TOT!AN800,'EN - TEMPS DE GLACE ATT.'!$A$3:$B$69,2))</f>
        <v>69</v>
      </c>
      <c r="C798" s="27" t="n">
        <f aca="false">IF(TOT!V800&lt;28,IF(B798&gt;53,53,B798),B798)</f>
        <v>69</v>
      </c>
      <c r="D798" s="27" t="n">
        <f aca="false">IF(TOT!V800&lt;20,IF(C798&gt;46,46,C798),C798)</f>
        <v>69</v>
      </c>
      <c r="E798" s="28"/>
    </row>
    <row r="799" customFormat="false" ht="13" hidden="false" customHeight="true" outlineLevel="0" collapsed="false">
      <c r="A799" s="17" t="s">
        <v>3625</v>
      </c>
      <c r="B799" s="27" t="n">
        <f aca="false">IF('POSITION - Tableau 1'!B799=8,VLOOKUP(TOT!AN801,'EN - TEMPS DE GLACE DÉF.'!$A$3:$B$69,2),VLOOKUP(TOT!AN801,'EN - TEMPS DE GLACE ATT.'!$A$3:$B$69,2))</f>
        <v>33</v>
      </c>
      <c r="C799" s="27" t="n">
        <f aca="false">IF(TOT!V801&lt;28,IF(B799&gt;53,53,B799),B799)</f>
        <v>33</v>
      </c>
      <c r="D799" s="27" t="n">
        <f aca="false">IF(TOT!V801&lt;20,IF(C799&gt;46,46,C799),C799)</f>
        <v>33</v>
      </c>
      <c r="E799" s="28"/>
    </row>
    <row r="800" customFormat="false" ht="13" hidden="false" customHeight="true" outlineLevel="0" collapsed="false">
      <c r="A800" s="17" t="s">
        <v>3629</v>
      </c>
      <c r="B800" s="27" t="n">
        <f aca="false">IF('POSITION - Tableau 1'!B800=8,VLOOKUP(TOT!AN802,'EN - TEMPS DE GLACE DÉF.'!$A$3:$B$69,2),VLOOKUP(TOT!AN802,'EN - TEMPS DE GLACE ATT.'!$A$3:$B$69,2))</f>
        <v>34</v>
      </c>
      <c r="C800" s="27" t="n">
        <f aca="false">IF(TOT!V802&lt;28,IF(B800&gt;53,53,B800),B800)</f>
        <v>34</v>
      </c>
      <c r="D800" s="27" t="n">
        <f aca="false">IF(TOT!V802&lt;20,IF(C800&gt;46,46,C800),C800)</f>
        <v>34</v>
      </c>
      <c r="E800" s="28"/>
    </row>
    <row r="801" customFormat="false" ht="13" hidden="false" customHeight="true" outlineLevel="0" collapsed="false">
      <c r="A801" s="17" t="s">
        <v>3633</v>
      </c>
      <c r="B801" s="27" t="n">
        <f aca="false">IF('POSITION - Tableau 1'!B801=8,VLOOKUP(TOT!AN803,'EN - TEMPS DE GLACE DÉF.'!$A$3:$B$69,2),VLOOKUP(TOT!AN803,'EN - TEMPS DE GLACE ATT.'!$A$3:$B$69,2))</f>
        <v>41</v>
      </c>
      <c r="C801" s="27" t="n">
        <f aca="false">IF(TOT!V803&lt;28,IF(B801&gt;53,53,B801),B801)</f>
        <v>41</v>
      </c>
      <c r="D801" s="27" t="n">
        <f aca="false">IF(TOT!V803&lt;20,IF(C801&gt;46,46,C801),C801)</f>
        <v>41</v>
      </c>
      <c r="E801" s="28"/>
    </row>
    <row r="802" customFormat="false" ht="13" hidden="false" customHeight="true" outlineLevel="0" collapsed="false">
      <c r="A802" s="17" t="s">
        <v>3637</v>
      </c>
      <c r="B802" s="27" t="n">
        <f aca="false">IF('POSITION - Tableau 1'!B802=8,VLOOKUP(TOT!AN804,'EN - TEMPS DE GLACE DÉF.'!$A$3:$B$69,2),VLOOKUP(TOT!AN804,'EN - TEMPS DE GLACE ATT.'!$A$3:$B$69,2))</f>
        <v>33</v>
      </c>
      <c r="C802" s="27" t="n">
        <f aca="false">IF(TOT!V804&lt;28,IF(B802&gt;53,53,B802),B802)</f>
        <v>33</v>
      </c>
      <c r="D802" s="27" t="n">
        <f aca="false">IF(TOT!V804&lt;20,IF(C802&gt;46,46,C802),C802)</f>
        <v>33</v>
      </c>
      <c r="E802" s="28"/>
    </row>
    <row r="803" customFormat="false" ht="13" hidden="false" customHeight="true" outlineLevel="0" collapsed="false">
      <c r="A803" s="17" t="s">
        <v>3642</v>
      </c>
      <c r="B803" s="27" t="n">
        <f aca="false">IF('POSITION - Tableau 1'!B803=8,VLOOKUP(TOT!AN805,'EN - TEMPS DE GLACE DÉF.'!$A$3:$B$69,2),VLOOKUP(TOT!AN805,'EN - TEMPS DE GLACE ATT.'!$A$3:$B$69,2))</f>
        <v>34</v>
      </c>
      <c r="C803" s="27" t="n">
        <f aca="false">IF(TOT!V805&lt;28,IF(B803&gt;53,53,B803),B803)</f>
        <v>34</v>
      </c>
      <c r="D803" s="27" t="n">
        <f aca="false">IF(TOT!V805&lt;20,IF(C803&gt;46,46,C803),C803)</f>
        <v>34</v>
      </c>
      <c r="E803" s="28"/>
    </row>
    <row r="804" customFormat="false" ht="13" hidden="false" customHeight="true" outlineLevel="0" collapsed="false">
      <c r="A804" s="17" t="s">
        <v>3646</v>
      </c>
      <c r="B804" s="27" t="n">
        <f aca="false">IF('POSITION - Tableau 1'!B804=8,VLOOKUP(TOT!AN806,'EN - TEMPS DE GLACE DÉF.'!$A$3:$B$69,2),VLOOKUP(TOT!AN806,'EN - TEMPS DE GLACE ATT.'!$A$3:$B$69,2))</f>
        <v>49</v>
      </c>
      <c r="C804" s="27" t="n">
        <f aca="false">IF(TOT!V806&lt;28,IF(B804&gt;53,53,B804),B804)</f>
        <v>49</v>
      </c>
      <c r="D804" s="27" t="n">
        <f aca="false">IF(TOT!V806&lt;20,IF(C804&gt;46,46,C804),C804)</f>
        <v>49</v>
      </c>
      <c r="E804" s="28"/>
    </row>
    <row r="805" customFormat="false" ht="13" hidden="false" customHeight="true" outlineLevel="0" collapsed="false">
      <c r="A805" s="17" t="s">
        <v>3651</v>
      </c>
      <c r="B805" s="27" t="n">
        <f aca="false">IF('POSITION - Tableau 1'!B805=8,VLOOKUP(TOT!AN807,'EN - TEMPS DE GLACE DÉF.'!$A$3:$B$69,2),VLOOKUP(TOT!AN807,'EN - TEMPS DE GLACE ATT.'!$A$3:$B$69,2))</f>
        <v>49</v>
      </c>
      <c r="C805" s="27" t="n">
        <f aca="false">IF(TOT!V807&lt;28,IF(B805&gt;53,53,B805),B805)</f>
        <v>49</v>
      </c>
      <c r="D805" s="27" t="n">
        <f aca="false">IF(TOT!V807&lt;20,IF(C805&gt;46,46,C805),C805)</f>
        <v>49</v>
      </c>
      <c r="E805" s="28"/>
    </row>
    <row r="806" customFormat="false" ht="13" hidden="false" customHeight="true" outlineLevel="0" collapsed="false">
      <c r="A806" s="17" t="s">
        <v>3657</v>
      </c>
      <c r="B806" s="27" t="n">
        <f aca="false">IF('POSITION - Tableau 1'!B806=8,VLOOKUP(TOT!AN808,'EN - TEMPS DE GLACE DÉF.'!$A$3:$B$69,2),VLOOKUP(TOT!AN808,'EN - TEMPS DE GLACE ATT.'!$A$3:$B$69,2))</f>
        <v>33</v>
      </c>
      <c r="C806" s="27" t="n">
        <f aca="false">IF(TOT!V808&lt;28,IF(B806&gt;53,53,B806),B806)</f>
        <v>33</v>
      </c>
      <c r="D806" s="27" t="n">
        <f aca="false">IF(TOT!V808&lt;20,IF(C806&gt;46,46,C806),C806)</f>
        <v>33</v>
      </c>
      <c r="E806" s="28"/>
    </row>
    <row r="807" customFormat="false" ht="13" hidden="false" customHeight="true" outlineLevel="0" collapsed="false">
      <c r="A807" s="17" t="s">
        <v>3661</v>
      </c>
      <c r="B807" s="27" t="n">
        <f aca="false">IF('POSITION - Tableau 1'!B807=8,VLOOKUP(TOT!AN809,'EN - TEMPS DE GLACE DÉF.'!$A$3:$B$69,2),VLOOKUP(TOT!AN809,'EN - TEMPS DE GLACE ATT.'!$A$3:$B$69,2))</f>
        <v>33</v>
      </c>
      <c r="C807" s="27" t="n">
        <f aca="false">IF(TOT!V809&lt;28,IF(B807&gt;53,53,B807),B807)</f>
        <v>33</v>
      </c>
      <c r="D807" s="27" t="n">
        <f aca="false">IF(TOT!V809&lt;20,IF(C807&gt;46,46,C807),C807)</f>
        <v>33</v>
      </c>
      <c r="E807" s="28"/>
    </row>
    <row r="808" customFormat="false" ht="13" hidden="false" customHeight="true" outlineLevel="0" collapsed="false">
      <c r="A808" s="17" t="s">
        <v>3665</v>
      </c>
      <c r="B808" s="27" t="n">
        <f aca="false">IF('POSITION - Tableau 1'!B808=8,VLOOKUP(TOT!AN810,'EN - TEMPS DE GLACE DÉF.'!$A$3:$B$69,2),VLOOKUP(TOT!AN810,'EN - TEMPS DE GLACE ATT.'!$A$3:$B$69,2))</f>
        <v>40</v>
      </c>
      <c r="C808" s="27" t="n">
        <f aca="false">IF(TOT!V810&lt;28,IF(B808&gt;53,53,B808),B808)</f>
        <v>40</v>
      </c>
      <c r="D808" s="27" t="n">
        <f aca="false">IF(TOT!V810&lt;20,IF(C808&gt;46,46,C808),C808)</f>
        <v>40</v>
      </c>
      <c r="E808" s="28"/>
    </row>
    <row r="809" customFormat="false" ht="13" hidden="false" customHeight="true" outlineLevel="0" collapsed="false">
      <c r="A809" s="17" t="s">
        <v>3668</v>
      </c>
      <c r="B809" s="27" t="n">
        <f aca="false">IF('POSITION - Tableau 1'!B809=8,VLOOKUP(TOT!AN811,'EN - TEMPS DE GLACE DÉF.'!$A$3:$B$69,2),VLOOKUP(TOT!AN811,'EN - TEMPS DE GLACE ATT.'!$A$3:$B$69,2))</f>
        <v>59</v>
      </c>
      <c r="C809" s="27" t="n">
        <f aca="false">IF(TOT!V811&lt;28,IF(B809&gt;53,53,B809),B809)</f>
        <v>59</v>
      </c>
      <c r="D809" s="27" t="n">
        <f aca="false">IF(TOT!V811&lt;20,IF(C809&gt;46,46,C809),C809)</f>
        <v>59</v>
      </c>
      <c r="E809" s="28"/>
    </row>
    <row r="810" customFormat="false" ht="13" hidden="false" customHeight="true" outlineLevel="0" collapsed="false">
      <c r="A810" s="17" t="s">
        <v>3671</v>
      </c>
      <c r="B810" s="27" t="n">
        <f aca="false">IF('POSITION - Tableau 1'!B810=8,VLOOKUP(TOT!AN812,'EN - TEMPS DE GLACE DÉF.'!$A$3:$B$69,2),VLOOKUP(TOT!AN812,'EN - TEMPS DE GLACE ATT.'!$A$3:$B$69,2))</f>
        <v>81</v>
      </c>
      <c r="C810" s="27" t="n">
        <f aca="false">IF(TOT!V812&lt;28,IF(B810&gt;53,53,B810),B810)</f>
        <v>81</v>
      </c>
      <c r="D810" s="27" t="n">
        <f aca="false">IF(TOT!V812&lt;20,IF(C810&gt;46,46,C810),C810)</f>
        <v>81</v>
      </c>
      <c r="E810" s="28"/>
    </row>
    <row r="811" customFormat="false" ht="13" hidden="false" customHeight="true" outlineLevel="0" collapsed="false">
      <c r="A811" s="17" t="s">
        <v>3675</v>
      </c>
      <c r="B811" s="27" t="n">
        <f aca="false">IF('POSITION - Tableau 1'!B811=8,VLOOKUP(TOT!AN813,'EN - TEMPS DE GLACE DÉF.'!$A$3:$B$69,2),VLOOKUP(TOT!AN813,'EN - TEMPS DE GLACE ATT.'!$A$3:$B$69,2))</f>
        <v>33</v>
      </c>
      <c r="C811" s="27" t="n">
        <f aca="false">IF(TOT!V813&lt;28,IF(B811&gt;53,53,B811),B811)</f>
        <v>33</v>
      </c>
      <c r="D811" s="27" t="n">
        <f aca="false">IF(TOT!V813&lt;20,IF(C811&gt;46,46,C811),C811)</f>
        <v>33</v>
      </c>
      <c r="E811" s="28"/>
    </row>
    <row r="812" customFormat="false" ht="13" hidden="false" customHeight="true" outlineLevel="0" collapsed="false">
      <c r="A812" s="17" t="s">
        <v>3678</v>
      </c>
      <c r="B812" s="27" t="n">
        <f aca="false">IF('POSITION - Tableau 1'!B812=8,VLOOKUP(TOT!AN814,'EN - TEMPS DE GLACE DÉF.'!$A$3:$B$69,2),VLOOKUP(TOT!AN814,'EN - TEMPS DE GLACE ATT.'!$A$3:$B$69,2))</f>
        <v>33</v>
      </c>
      <c r="C812" s="27" t="n">
        <f aca="false">IF(TOT!V814&lt;28,IF(B812&gt;53,53,B812),B812)</f>
        <v>33</v>
      </c>
      <c r="D812" s="27" t="n">
        <f aca="false">IF(TOT!V814&lt;20,IF(C812&gt;46,46,C812),C812)</f>
        <v>33</v>
      </c>
      <c r="E812" s="28"/>
    </row>
    <row r="813" customFormat="false" ht="13" hidden="false" customHeight="true" outlineLevel="0" collapsed="false">
      <c r="A813" s="17" t="s">
        <v>3681</v>
      </c>
      <c r="B813" s="27" t="n">
        <f aca="false">IF('POSITION - Tableau 1'!B813=8,VLOOKUP(TOT!AN815,'EN - TEMPS DE GLACE DÉF.'!$A$3:$B$69,2),VLOOKUP(TOT!AN815,'EN - TEMPS DE GLACE ATT.'!$A$3:$B$69,2))</f>
        <v>33</v>
      </c>
      <c r="C813" s="27" t="n">
        <f aca="false">IF(TOT!V815&lt;28,IF(B813&gt;53,53,B813),B813)</f>
        <v>33</v>
      </c>
      <c r="D813" s="27" t="n">
        <f aca="false">IF(TOT!V815&lt;20,IF(C813&gt;46,46,C813),C813)</f>
        <v>33</v>
      </c>
      <c r="E813" s="28"/>
    </row>
    <row r="814" customFormat="false" ht="13" hidden="false" customHeight="true" outlineLevel="0" collapsed="false">
      <c r="A814" s="17" t="s">
        <v>3684</v>
      </c>
      <c r="B814" s="27" t="n">
        <f aca="false">IF('POSITION - Tableau 1'!B814=8,VLOOKUP(TOT!AN816,'EN - TEMPS DE GLACE DÉF.'!$A$3:$B$69,2),VLOOKUP(TOT!AN816,'EN - TEMPS DE GLACE ATT.'!$A$3:$B$69,2))</f>
        <v>52</v>
      </c>
      <c r="C814" s="27" t="n">
        <f aca="false">IF(TOT!V816&lt;28,IF(B814&gt;53,53,B814),B814)</f>
        <v>52</v>
      </c>
      <c r="D814" s="27" t="n">
        <f aca="false">IF(TOT!V816&lt;20,IF(C814&gt;46,46,C814),C814)</f>
        <v>52</v>
      </c>
      <c r="E814" s="28"/>
    </row>
    <row r="815" customFormat="false" ht="13" hidden="false" customHeight="true" outlineLevel="0" collapsed="false">
      <c r="A815" s="17" t="s">
        <v>3689</v>
      </c>
      <c r="B815" s="27" t="n">
        <f aca="false">IF('POSITION - Tableau 1'!B815=8,VLOOKUP(TOT!AN817,'EN - TEMPS DE GLACE DÉF.'!$A$3:$B$69,2),VLOOKUP(TOT!AN817,'EN - TEMPS DE GLACE ATT.'!$A$3:$B$69,2))</f>
        <v>64</v>
      </c>
      <c r="C815" s="27" t="n">
        <f aca="false">IF(TOT!V817&lt;28,IF(B815&gt;53,53,B815),B815)</f>
        <v>64</v>
      </c>
      <c r="D815" s="27" t="n">
        <f aca="false">IF(TOT!V817&lt;20,IF(C815&gt;46,46,C815),C815)</f>
        <v>64</v>
      </c>
      <c r="E815" s="28"/>
    </row>
    <row r="816" customFormat="false" ht="13" hidden="false" customHeight="true" outlineLevel="0" collapsed="false">
      <c r="A816" s="17" t="s">
        <v>3694</v>
      </c>
      <c r="B816" s="27" t="n">
        <f aca="false">IF('POSITION - Tableau 1'!B816=8,VLOOKUP(TOT!AN818,'EN - TEMPS DE GLACE DÉF.'!$A$3:$B$69,2),VLOOKUP(TOT!AN818,'EN - TEMPS DE GLACE ATT.'!$A$3:$B$69,2))</f>
        <v>33</v>
      </c>
      <c r="C816" s="27" t="n">
        <f aca="false">IF(TOT!V818&lt;28,IF(B816&gt;53,53,B816),B816)</f>
        <v>33</v>
      </c>
      <c r="D816" s="27" t="n">
        <f aca="false">IF(TOT!V818&lt;20,IF(C816&gt;46,46,C816),C816)</f>
        <v>33</v>
      </c>
      <c r="E816" s="28"/>
    </row>
    <row r="817" customFormat="false" ht="13" hidden="false" customHeight="true" outlineLevel="0" collapsed="false">
      <c r="A817" s="17" t="s">
        <v>3699</v>
      </c>
      <c r="B817" s="27" t="n">
        <f aca="false">IF('POSITION - Tableau 1'!B817=8,VLOOKUP(TOT!AN819,'EN - TEMPS DE GLACE DÉF.'!$A$3:$B$69,2),VLOOKUP(TOT!AN819,'EN - TEMPS DE GLACE ATT.'!$A$3:$B$69,2))</f>
        <v>58</v>
      </c>
      <c r="C817" s="27" t="n">
        <f aca="false">IF(TOT!V819&lt;28,IF(B817&gt;53,53,B817),B817)</f>
        <v>58</v>
      </c>
      <c r="D817" s="27" t="n">
        <f aca="false">IF(TOT!V819&lt;20,IF(C817&gt;46,46,C817),C817)</f>
        <v>58</v>
      </c>
      <c r="E817" s="28"/>
    </row>
    <row r="818" customFormat="false" ht="13" hidden="false" customHeight="true" outlineLevel="0" collapsed="false">
      <c r="A818" s="17" t="s">
        <v>3703</v>
      </c>
      <c r="B818" s="27" t="n">
        <f aca="false">IF('POSITION - Tableau 1'!B818=8,VLOOKUP(TOT!AN820,'EN - TEMPS DE GLACE DÉF.'!$A$3:$B$69,2),VLOOKUP(TOT!AN820,'EN - TEMPS DE GLACE ATT.'!$A$3:$B$69,2))</f>
        <v>33</v>
      </c>
      <c r="C818" s="27" t="n">
        <f aca="false">IF(TOT!V820&lt;28,IF(B818&gt;53,53,B818),B818)</f>
        <v>33</v>
      </c>
      <c r="D818" s="27" t="n">
        <f aca="false">IF(TOT!V820&lt;20,IF(C818&gt;46,46,C818),C818)</f>
        <v>33</v>
      </c>
      <c r="E818" s="28"/>
    </row>
    <row r="819" customFormat="false" ht="13" hidden="false" customHeight="true" outlineLevel="0" collapsed="false">
      <c r="A819" s="17" t="s">
        <v>3708</v>
      </c>
      <c r="B819" s="27" t="n">
        <f aca="false">IF('POSITION - Tableau 1'!B819=8,VLOOKUP(TOT!AN821,'EN - TEMPS DE GLACE DÉF.'!$A$3:$B$69,2),VLOOKUP(TOT!AN821,'EN - TEMPS DE GLACE ATT.'!$A$3:$B$69,2))</f>
        <v>33</v>
      </c>
      <c r="C819" s="27" t="n">
        <f aca="false">IF(TOT!V821&lt;28,IF(B819&gt;53,53,B819),B819)</f>
        <v>33</v>
      </c>
      <c r="D819" s="27" t="n">
        <f aca="false">IF(TOT!V821&lt;20,IF(C819&gt;46,46,C819),C819)</f>
        <v>33</v>
      </c>
      <c r="E819" s="28"/>
    </row>
    <row r="820" customFormat="false" ht="13" hidden="false" customHeight="true" outlineLevel="0" collapsed="false">
      <c r="A820" s="17" t="s">
        <v>3712</v>
      </c>
      <c r="B820" s="27" t="n">
        <f aca="false">IF('POSITION - Tableau 1'!B820=8,VLOOKUP(TOT!AN822,'EN - TEMPS DE GLACE DÉF.'!$A$3:$B$69,2),VLOOKUP(TOT!AN822,'EN - TEMPS DE GLACE ATT.'!$A$3:$B$69,2))</f>
        <v>33</v>
      </c>
      <c r="C820" s="27" t="n">
        <f aca="false">IF(TOT!V822&lt;28,IF(B820&gt;53,53,B820),B820)</f>
        <v>33</v>
      </c>
      <c r="D820" s="27" t="n">
        <f aca="false">IF(TOT!V822&lt;20,IF(C820&gt;46,46,C820),C820)</f>
        <v>33</v>
      </c>
      <c r="E820" s="28"/>
    </row>
    <row r="821" customFormat="false" ht="13" hidden="false" customHeight="true" outlineLevel="0" collapsed="false">
      <c r="A821" s="17" t="s">
        <v>3716</v>
      </c>
      <c r="B821" s="27" t="n">
        <f aca="false">IF('POSITION - Tableau 1'!B821=8,VLOOKUP(TOT!AN823,'EN - TEMPS DE GLACE DÉF.'!$A$3:$B$69,2),VLOOKUP(TOT!AN823,'EN - TEMPS DE GLACE ATT.'!$A$3:$B$69,2))</f>
        <v>60</v>
      </c>
      <c r="C821" s="27" t="n">
        <f aca="false">IF(TOT!V823&lt;28,IF(B821&gt;53,53,B821),B821)</f>
        <v>60</v>
      </c>
      <c r="D821" s="27" t="n">
        <f aca="false">IF(TOT!V823&lt;20,IF(C821&gt;46,46,C821),C821)</f>
        <v>60</v>
      </c>
      <c r="E821" s="28"/>
    </row>
    <row r="822" customFormat="false" ht="13" hidden="false" customHeight="true" outlineLevel="0" collapsed="false">
      <c r="A822" s="17" t="s">
        <v>3719</v>
      </c>
      <c r="B822" s="27" t="n">
        <f aca="false">IF('POSITION - Tableau 1'!B822=8,VLOOKUP(TOT!AN824,'EN - TEMPS DE GLACE DÉF.'!$A$3:$B$69,2),VLOOKUP(TOT!AN824,'EN - TEMPS DE GLACE ATT.'!$A$3:$B$69,2))</f>
        <v>49</v>
      </c>
      <c r="C822" s="27" t="n">
        <f aca="false">IF(TOT!V824&lt;28,IF(B822&gt;53,53,B822),B822)</f>
        <v>49</v>
      </c>
      <c r="D822" s="27" t="n">
        <f aca="false">IF(TOT!V824&lt;20,IF(C822&gt;46,46,C822),C822)</f>
        <v>49</v>
      </c>
      <c r="E822" s="28"/>
    </row>
    <row r="823" customFormat="false" ht="13" hidden="false" customHeight="true" outlineLevel="0" collapsed="false">
      <c r="A823" s="17" t="s">
        <v>3723</v>
      </c>
      <c r="B823" s="27" t="n">
        <f aca="false">IF('POSITION - Tableau 1'!B823=8,VLOOKUP(TOT!AN825,'EN - TEMPS DE GLACE DÉF.'!$A$3:$B$69,2),VLOOKUP(TOT!AN825,'EN - TEMPS DE GLACE ATT.'!$A$3:$B$69,2))</f>
        <v>33</v>
      </c>
      <c r="C823" s="27" t="n">
        <f aca="false">IF(TOT!V825&lt;28,IF(B823&gt;53,53,B823),B823)</f>
        <v>33</v>
      </c>
      <c r="D823" s="27" t="n">
        <f aca="false">IF(TOT!V825&lt;20,IF(C823&gt;46,46,C823),C823)</f>
        <v>33</v>
      </c>
      <c r="E823" s="28"/>
    </row>
    <row r="824" customFormat="false" ht="13" hidden="false" customHeight="true" outlineLevel="0" collapsed="false">
      <c r="A824" s="17" t="s">
        <v>3726</v>
      </c>
      <c r="B824" s="27" t="n">
        <f aca="false">IF('POSITION - Tableau 1'!B824=8,VLOOKUP(TOT!AN826,'EN - TEMPS DE GLACE DÉF.'!$A$3:$B$69,2),VLOOKUP(TOT!AN826,'EN - TEMPS DE GLACE ATT.'!$A$3:$B$69,2))</f>
        <v>79</v>
      </c>
      <c r="C824" s="27" t="n">
        <f aca="false">IF(TOT!V826&lt;28,IF(B824&gt;53,53,B824),B824)</f>
        <v>79</v>
      </c>
      <c r="D824" s="27" t="n">
        <f aca="false">IF(TOT!V826&lt;20,IF(C824&gt;46,46,C824),C824)</f>
        <v>79</v>
      </c>
      <c r="E824" s="28"/>
    </row>
    <row r="825" customFormat="false" ht="13" hidden="false" customHeight="true" outlineLevel="0" collapsed="false">
      <c r="A825" s="17" t="s">
        <v>3729</v>
      </c>
      <c r="B825" s="27" t="n">
        <f aca="false">IF('POSITION - Tableau 1'!B825=8,VLOOKUP(TOT!AN827,'EN - TEMPS DE GLACE DÉF.'!$A$3:$B$69,2),VLOOKUP(TOT!AN827,'EN - TEMPS DE GLACE ATT.'!$A$3:$B$69,2))</f>
        <v>33</v>
      </c>
      <c r="C825" s="27" t="n">
        <f aca="false">IF(TOT!V827&lt;28,IF(B825&gt;53,53,B825),B825)</f>
        <v>33</v>
      </c>
      <c r="D825" s="27" t="n">
        <f aca="false">IF(TOT!V827&lt;20,IF(C825&gt;46,46,C825),C825)</f>
        <v>33</v>
      </c>
      <c r="E825" s="28"/>
    </row>
    <row r="826" customFormat="false" ht="13" hidden="false" customHeight="true" outlineLevel="0" collapsed="false">
      <c r="A826" s="17" t="s">
        <v>3732</v>
      </c>
      <c r="B826" s="27" t="n">
        <f aca="false">IF('POSITION - Tableau 1'!B826=8,VLOOKUP(TOT!AN828,'EN - TEMPS DE GLACE DÉF.'!$A$3:$B$69,2),VLOOKUP(TOT!AN828,'EN - TEMPS DE GLACE ATT.'!$A$3:$B$69,2))</f>
        <v>60</v>
      </c>
      <c r="C826" s="27" t="n">
        <f aca="false">IF(TOT!V828&lt;28,IF(B826&gt;53,53,B826),B826)</f>
        <v>60</v>
      </c>
      <c r="D826" s="27" t="n">
        <f aca="false">IF(TOT!V828&lt;20,IF(C826&gt;46,46,C826),C826)</f>
        <v>60</v>
      </c>
      <c r="E826" s="28"/>
    </row>
    <row r="827" customFormat="false" ht="13" hidden="false" customHeight="true" outlineLevel="0" collapsed="false">
      <c r="A827" s="17" t="s">
        <v>3736</v>
      </c>
      <c r="B827" s="27" t="n">
        <f aca="false">IF('POSITION - Tableau 1'!B827=8,VLOOKUP(TOT!AN829,'EN - TEMPS DE GLACE DÉF.'!$A$3:$B$69,2),VLOOKUP(TOT!AN829,'EN - TEMPS DE GLACE ATT.'!$A$3:$B$69,2))</f>
        <v>53</v>
      </c>
      <c r="C827" s="27" t="n">
        <f aca="false">IF(TOT!V829&lt;28,IF(B827&gt;53,53,B827),B827)</f>
        <v>53</v>
      </c>
      <c r="D827" s="27" t="n">
        <f aca="false">IF(TOT!V829&lt;20,IF(C827&gt;46,46,C827),C827)</f>
        <v>53</v>
      </c>
      <c r="E827" s="28"/>
    </row>
    <row r="828" customFormat="false" ht="13" hidden="false" customHeight="true" outlineLevel="0" collapsed="false">
      <c r="A828" s="17" t="s">
        <v>3740</v>
      </c>
      <c r="B828" s="27" t="n">
        <f aca="false">IF('POSITION - Tableau 1'!B828=8,VLOOKUP(TOT!AN830,'EN - TEMPS DE GLACE DÉF.'!$A$3:$B$69,2),VLOOKUP(TOT!AN830,'EN - TEMPS DE GLACE ATT.'!$A$3:$B$69,2))</f>
        <v>33</v>
      </c>
      <c r="C828" s="27" t="n">
        <f aca="false">IF(TOT!V830&lt;28,IF(B828&gt;53,53,B828),B828)</f>
        <v>33</v>
      </c>
      <c r="D828" s="27" t="n">
        <f aca="false">IF(TOT!V830&lt;20,IF(C828&gt;46,46,C828),C828)</f>
        <v>33</v>
      </c>
      <c r="E828" s="28"/>
    </row>
    <row r="829" customFormat="false" ht="13" hidden="false" customHeight="true" outlineLevel="0" collapsed="false">
      <c r="A829" s="17" t="s">
        <v>3742</v>
      </c>
      <c r="B829" s="27" t="n">
        <f aca="false">IF('POSITION - Tableau 1'!B829=8,VLOOKUP(TOT!AN831,'EN - TEMPS DE GLACE DÉF.'!$A$3:$B$69,2),VLOOKUP(TOT!AN831,'EN - TEMPS DE GLACE ATT.'!$A$3:$B$69,2))</f>
        <v>33</v>
      </c>
      <c r="C829" s="27" t="n">
        <f aca="false">IF(TOT!V831&lt;28,IF(B829&gt;53,53,B829),B829)</f>
        <v>33</v>
      </c>
      <c r="D829" s="27" t="n">
        <f aca="false">IF(TOT!V831&lt;20,IF(C829&gt;46,46,C829),C829)</f>
        <v>33</v>
      </c>
      <c r="E829" s="28"/>
    </row>
    <row r="830" customFormat="false" ht="13" hidden="false" customHeight="true" outlineLevel="0" collapsed="false">
      <c r="A830" s="17" t="s">
        <v>3744</v>
      </c>
      <c r="B830" s="27" t="n">
        <f aca="false">IF('POSITION - Tableau 1'!B830=8,VLOOKUP(TOT!AN832,'EN - TEMPS DE GLACE DÉF.'!$A$3:$B$69,2),VLOOKUP(TOT!AN832,'EN - TEMPS DE GLACE ATT.'!$A$3:$B$69,2))</f>
        <v>39</v>
      </c>
      <c r="C830" s="27" t="n">
        <f aca="false">IF(TOT!V832&lt;28,IF(B830&gt;53,53,B830),B830)</f>
        <v>39</v>
      </c>
      <c r="D830" s="27" t="n">
        <f aca="false">IF(TOT!V832&lt;20,IF(C830&gt;46,46,C830),C830)</f>
        <v>39</v>
      </c>
      <c r="E830" s="28"/>
    </row>
    <row r="831" customFormat="false" ht="13" hidden="false" customHeight="true" outlineLevel="0" collapsed="false">
      <c r="A831" s="17" t="s">
        <v>3748</v>
      </c>
      <c r="B831" s="27" t="n">
        <f aca="false">IF('POSITION - Tableau 1'!B831=8,VLOOKUP(TOT!AN833,'EN - TEMPS DE GLACE DÉF.'!$A$3:$B$69,2),VLOOKUP(TOT!AN833,'EN - TEMPS DE GLACE ATT.'!$A$3:$B$69,2))</f>
        <v>42</v>
      </c>
      <c r="C831" s="27" t="n">
        <f aca="false">IF(TOT!V833&lt;28,IF(B831&gt;53,53,B831),B831)</f>
        <v>42</v>
      </c>
      <c r="D831" s="27" t="n">
        <f aca="false">IF(TOT!V833&lt;20,IF(C831&gt;46,46,C831),C831)</f>
        <v>42</v>
      </c>
      <c r="E831" s="28"/>
    </row>
    <row r="832" customFormat="false" ht="13" hidden="false" customHeight="true" outlineLevel="0" collapsed="false">
      <c r="A832" s="17" t="s">
        <v>3751</v>
      </c>
      <c r="B832" s="27" t="n">
        <f aca="false">IF('POSITION - Tableau 1'!B832=8,VLOOKUP(TOT!AN834,'EN - TEMPS DE GLACE DÉF.'!$A$3:$B$69,2),VLOOKUP(TOT!AN834,'EN - TEMPS DE GLACE ATT.'!$A$3:$B$69,2))</f>
        <v>33</v>
      </c>
      <c r="C832" s="27" t="n">
        <f aca="false">IF(TOT!V834&lt;28,IF(B832&gt;53,53,B832),B832)</f>
        <v>33</v>
      </c>
      <c r="D832" s="27" t="n">
        <f aca="false">IF(TOT!V834&lt;20,IF(C832&gt;46,46,C832),C832)</f>
        <v>33</v>
      </c>
      <c r="E832" s="28"/>
    </row>
    <row r="833" customFormat="false" ht="13" hidden="false" customHeight="true" outlineLevel="0" collapsed="false">
      <c r="A833" s="17" t="s">
        <v>3756</v>
      </c>
      <c r="B833" s="27" t="n">
        <f aca="false">IF('POSITION - Tableau 1'!B833=8,VLOOKUP(TOT!AN835,'EN - TEMPS DE GLACE DÉF.'!$A$3:$B$69,2),VLOOKUP(TOT!AN835,'EN - TEMPS DE GLACE ATT.'!$A$3:$B$69,2))</f>
        <v>33</v>
      </c>
      <c r="C833" s="27" t="n">
        <f aca="false">IF(TOT!V835&lt;28,IF(B833&gt;53,53,B833),B833)</f>
        <v>33</v>
      </c>
      <c r="D833" s="27" t="n">
        <f aca="false">IF(TOT!V835&lt;20,IF(C833&gt;46,46,C833),C833)</f>
        <v>33</v>
      </c>
      <c r="E833" s="28"/>
    </row>
    <row r="834" customFormat="false" ht="13" hidden="false" customHeight="true" outlineLevel="0" collapsed="false">
      <c r="A834" s="17" t="s">
        <v>3760</v>
      </c>
      <c r="B834" s="27" t="n">
        <f aca="false">IF('POSITION - Tableau 1'!B834=8,VLOOKUP(TOT!AN836,'EN - TEMPS DE GLACE DÉF.'!$A$3:$B$69,2),VLOOKUP(TOT!AN836,'EN - TEMPS DE GLACE ATT.'!$A$3:$B$69,2))</f>
        <v>57</v>
      </c>
      <c r="C834" s="27" t="n">
        <f aca="false">IF(TOT!V836&lt;28,IF(B834&gt;53,53,B834),B834)</f>
        <v>53</v>
      </c>
      <c r="D834" s="27" t="n">
        <f aca="false">IF(TOT!V836&lt;20,IF(C834&gt;46,46,C834),C834)</f>
        <v>46</v>
      </c>
      <c r="E834" s="28"/>
    </row>
    <row r="835" customFormat="false" ht="13" hidden="false" customHeight="true" outlineLevel="0" collapsed="false">
      <c r="A835" s="17" t="s">
        <v>3764</v>
      </c>
      <c r="B835" s="27" t="n">
        <f aca="false">IF('POSITION - Tableau 1'!B835=8,VLOOKUP(TOT!AN837,'EN - TEMPS DE GLACE DÉF.'!$A$3:$B$69,2),VLOOKUP(TOT!AN837,'EN - TEMPS DE GLACE ATT.'!$A$3:$B$69,2))</f>
        <v>46</v>
      </c>
      <c r="C835" s="27" t="n">
        <f aca="false">IF(TOT!V837&lt;28,IF(B835&gt;53,53,B835),B835)</f>
        <v>46</v>
      </c>
      <c r="D835" s="27" t="n">
        <f aca="false">IF(TOT!V837&lt;20,IF(C835&gt;46,46,C835),C835)</f>
        <v>46</v>
      </c>
      <c r="E835" s="28"/>
    </row>
    <row r="836" customFormat="false" ht="13" hidden="false" customHeight="true" outlineLevel="0" collapsed="false">
      <c r="A836" s="17" t="s">
        <v>3768</v>
      </c>
      <c r="B836" s="27" t="n">
        <f aca="false">IF('POSITION - Tableau 1'!B836=8,VLOOKUP(TOT!AN838,'EN - TEMPS DE GLACE DÉF.'!$A$3:$B$69,2),VLOOKUP(TOT!AN838,'EN - TEMPS DE GLACE ATT.'!$A$3:$B$69,2))</f>
        <v>59</v>
      </c>
      <c r="C836" s="27" t="n">
        <f aca="false">IF(TOT!V838&lt;28,IF(B836&gt;53,53,B836),B836)</f>
        <v>59</v>
      </c>
      <c r="D836" s="27" t="n">
        <f aca="false">IF(TOT!V838&lt;20,IF(C836&gt;46,46,C836),C836)</f>
        <v>59</v>
      </c>
      <c r="E836" s="28"/>
    </row>
    <row r="837" customFormat="false" ht="13" hidden="false" customHeight="true" outlineLevel="0" collapsed="false">
      <c r="A837" s="17" t="s">
        <v>3771</v>
      </c>
      <c r="B837" s="27" t="n">
        <f aca="false">IF('POSITION - Tableau 1'!B837=8,VLOOKUP(TOT!AN839,'EN - TEMPS DE GLACE DÉF.'!$A$3:$B$69,2),VLOOKUP(TOT!AN839,'EN - TEMPS DE GLACE ATT.'!$A$3:$B$69,2))</f>
        <v>33</v>
      </c>
      <c r="C837" s="27" t="n">
        <f aca="false">IF(TOT!V839&lt;28,IF(B837&gt;53,53,B837),B837)</f>
        <v>33</v>
      </c>
      <c r="D837" s="27" t="n">
        <f aca="false">IF(TOT!V839&lt;20,IF(C837&gt;46,46,C837),C837)</f>
        <v>33</v>
      </c>
      <c r="E837" s="28"/>
    </row>
    <row r="838" customFormat="false" ht="13" hidden="false" customHeight="true" outlineLevel="0" collapsed="false">
      <c r="A838" s="17" t="s">
        <v>3774</v>
      </c>
      <c r="B838" s="27" t="n">
        <f aca="false">IF('POSITION - Tableau 1'!B838=8,VLOOKUP(TOT!AN840,'EN - TEMPS DE GLACE DÉF.'!$A$3:$B$69,2),VLOOKUP(TOT!AN840,'EN - TEMPS DE GLACE ATT.'!$A$3:$B$69,2))</f>
        <v>33</v>
      </c>
      <c r="C838" s="27" t="n">
        <f aca="false">IF(TOT!V840&lt;28,IF(B838&gt;53,53,B838),B838)</f>
        <v>33</v>
      </c>
      <c r="D838" s="27" t="n">
        <f aca="false">IF(TOT!V840&lt;20,IF(C838&gt;46,46,C838),C838)</f>
        <v>33</v>
      </c>
      <c r="E838" s="28"/>
    </row>
    <row r="839" customFormat="false" ht="13" hidden="false" customHeight="true" outlineLevel="0" collapsed="false">
      <c r="A839" s="17" t="s">
        <v>3777</v>
      </c>
      <c r="B839" s="27" t="n">
        <f aca="false">IF('POSITION - Tableau 1'!B839=8,VLOOKUP(TOT!AN841,'EN - TEMPS DE GLACE DÉF.'!$A$3:$B$69,2),VLOOKUP(TOT!AN841,'EN - TEMPS DE GLACE ATT.'!$A$3:$B$69,2))</f>
        <v>69</v>
      </c>
      <c r="C839" s="27" t="n">
        <f aca="false">IF(TOT!V841&lt;28,IF(B839&gt;53,53,B839),B839)</f>
        <v>69</v>
      </c>
      <c r="D839" s="27" t="n">
        <f aca="false">IF(TOT!V841&lt;20,IF(C839&gt;46,46,C839),C839)</f>
        <v>69</v>
      </c>
      <c r="E839" s="28"/>
    </row>
    <row r="840" customFormat="false" ht="13" hidden="false" customHeight="true" outlineLevel="0" collapsed="false">
      <c r="A840" s="17" t="s">
        <v>3780</v>
      </c>
      <c r="B840" s="27" t="n">
        <f aca="false">IF('POSITION - Tableau 1'!B840=8,VLOOKUP(TOT!AN842,'EN - TEMPS DE GLACE DÉF.'!$A$3:$B$69,2),VLOOKUP(TOT!AN842,'EN - TEMPS DE GLACE ATT.'!$A$3:$B$69,2))</f>
        <v>33</v>
      </c>
      <c r="C840" s="27" t="n">
        <f aca="false">IF(TOT!V842&lt;28,IF(B840&gt;53,53,B840),B840)</f>
        <v>33</v>
      </c>
      <c r="D840" s="27" t="n">
        <f aca="false">IF(TOT!V842&lt;20,IF(C840&gt;46,46,C840),C840)</f>
        <v>33</v>
      </c>
      <c r="E840" s="28"/>
    </row>
    <row r="841" customFormat="false" ht="13" hidden="false" customHeight="true" outlineLevel="0" collapsed="false">
      <c r="A841" s="17" t="s">
        <v>3785</v>
      </c>
      <c r="B841" s="27" t="n">
        <f aca="false">IF('POSITION - Tableau 1'!B841=8,VLOOKUP(TOT!AN843,'EN - TEMPS DE GLACE DÉF.'!$A$3:$B$69,2),VLOOKUP(TOT!AN843,'EN - TEMPS DE GLACE ATT.'!$A$3:$B$69,2))</f>
        <v>68</v>
      </c>
      <c r="C841" s="27" t="n">
        <f aca="false">IF(TOT!V843&lt;28,IF(B841&gt;53,53,B841),B841)</f>
        <v>68</v>
      </c>
      <c r="D841" s="27" t="n">
        <f aca="false">IF(TOT!V843&lt;20,IF(C841&gt;46,46,C841),C841)</f>
        <v>68</v>
      </c>
      <c r="E841" s="28"/>
    </row>
    <row r="842" customFormat="false" ht="13" hidden="false" customHeight="true" outlineLevel="0" collapsed="false">
      <c r="A842" s="17" t="s">
        <v>3788</v>
      </c>
      <c r="B842" s="27" t="n">
        <f aca="false">IF('POSITION - Tableau 1'!B842=8,VLOOKUP(TOT!AN844,'EN - TEMPS DE GLACE DÉF.'!$A$3:$B$69,2),VLOOKUP(TOT!AN844,'EN - TEMPS DE GLACE ATT.'!$A$3:$B$69,2))</f>
        <v>39</v>
      </c>
      <c r="C842" s="27" t="n">
        <f aca="false">IF(TOT!V844&lt;28,IF(B842&gt;53,53,B842),B842)</f>
        <v>39</v>
      </c>
      <c r="D842" s="27" t="n">
        <f aca="false">IF(TOT!V844&lt;20,IF(C842&gt;46,46,C842),C842)</f>
        <v>39</v>
      </c>
      <c r="E842" s="28"/>
    </row>
    <row r="843" customFormat="false" ht="13" hidden="false" customHeight="true" outlineLevel="0" collapsed="false">
      <c r="A843" s="17" t="s">
        <v>3791</v>
      </c>
      <c r="B843" s="27" t="n">
        <f aca="false">IF('POSITION - Tableau 1'!B843=8,VLOOKUP(TOT!AN845,'EN - TEMPS DE GLACE DÉF.'!$A$3:$B$69,2),VLOOKUP(TOT!AN845,'EN - TEMPS DE GLACE ATT.'!$A$3:$B$69,2))</f>
        <v>99</v>
      </c>
      <c r="C843" s="27" t="n">
        <f aca="false">IF(TOT!V845&lt;28,IF(B843&gt;53,53,B843),B843)</f>
        <v>99</v>
      </c>
      <c r="D843" s="27" t="n">
        <f aca="false">IF(TOT!V845&lt;20,IF(C843&gt;46,46,C843),C843)</f>
        <v>99</v>
      </c>
      <c r="E843" s="28"/>
    </row>
    <row r="844" customFormat="false" ht="13" hidden="false" customHeight="true" outlineLevel="0" collapsed="false">
      <c r="A844" s="17" t="s">
        <v>3794</v>
      </c>
      <c r="B844" s="27" t="n">
        <f aca="false">IF('POSITION - Tableau 1'!B844=8,VLOOKUP(TOT!AN846,'EN - TEMPS DE GLACE DÉF.'!$A$3:$B$69,2),VLOOKUP(TOT!AN846,'EN - TEMPS DE GLACE ATT.'!$A$3:$B$69,2))</f>
        <v>61</v>
      </c>
      <c r="C844" s="27" t="n">
        <f aca="false">IF(TOT!V846&lt;28,IF(B844&gt;53,53,B844),B844)</f>
        <v>61</v>
      </c>
      <c r="D844" s="27" t="n">
        <f aca="false">IF(TOT!V846&lt;20,IF(C844&gt;46,46,C844),C844)</f>
        <v>61</v>
      </c>
      <c r="E844" s="28"/>
    </row>
    <row r="845" customFormat="false" ht="13" hidden="false" customHeight="true" outlineLevel="0" collapsed="false">
      <c r="A845" s="17" t="s">
        <v>3797</v>
      </c>
      <c r="B845" s="27" t="n">
        <f aca="false">IF('POSITION - Tableau 1'!B845=8,VLOOKUP(TOT!AN847,'EN - TEMPS DE GLACE DÉF.'!$A$3:$B$69,2),VLOOKUP(TOT!AN847,'EN - TEMPS DE GLACE ATT.'!$A$3:$B$69,2))</f>
        <v>33</v>
      </c>
      <c r="C845" s="27" t="n">
        <f aca="false">IF(TOT!V847&lt;28,IF(B845&gt;53,53,B845),B845)</f>
        <v>33</v>
      </c>
      <c r="D845" s="27" t="n">
        <f aca="false">IF(TOT!V847&lt;20,IF(C845&gt;46,46,C845),C845)</f>
        <v>33</v>
      </c>
      <c r="E845" s="28"/>
    </row>
    <row r="846" customFormat="false" ht="13" hidden="false" customHeight="true" outlineLevel="0" collapsed="false">
      <c r="A846" s="17" t="s">
        <v>3801</v>
      </c>
      <c r="B846" s="27" t="n">
        <f aca="false">IF('POSITION - Tableau 1'!B846=8,VLOOKUP(TOT!AN848,'EN - TEMPS DE GLACE DÉF.'!$A$3:$B$69,2),VLOOKUP(TOT!AN848,'EN - TEMPS DE GLACE ATT.'!$A$3:$B$69,2))</f>
        <v>80</v>
      </c>
      <c r="C846" s="27" t="n">
        <f aca="false">IF(TOT!V848&lt;28,IF(B846&gt;53,53,B846),B846)</f>
        <v>80</v>
      </c>
      <c r="D846" s="27" t="n">
        <f aca="false">IF(TOT!V848&lt;20,IF(C846&gt;46,46,C846),C846)</f>
        <v>80</v>
      </c>
      <c r="E846" s="28"/>
    </row>
    <row r="847" customFormat="false" ht="13" hidden="false" customHeight="true" outlineLevel="0" collapsed="false">
      <c r="A847" s="17" t="s">
        <v>3804</v>
      </c>
      <c r="B847" s="27" t="n">
        <f aca="false">IF('POSITION - Tableau 1'!B847=8,VLOOKUP(TOT!AN849,'EN - TEMPS DE GLACE DÉF.'!$A$3:$B$69,2),VLOOKUP(TOT!AN849,'EN - TEMPS DE GLACE ATT.'!$A$3:$B$69,2))</f>
        <v>49</v>
      </c>
      <c r="C847" s="27" t="n">
        <f aca="false">IF(TOT!V849&lt;28,IF(B847&gt;53,53,B847),B847)</f>
        <v>49</v>
      </c>
      <c r="D847" s="27" t="n">
        <f aca="false">IF(TOT!V849&lt;20,IF(C847&gt;46,46,C847),C847)</f>
        <v>49</v>
      </c>
      <c r="E847" s="28"/>
    </row>
    <row r="848" customFormat="false" ht="13" hidden="false" customHeight="true" outlineLevel="0" collapsed="false">
      <c r="A848" s="17" t="s">
        <v>3808</v>
      </c>
      <c r="B848" s="27" t="n">
        <f aca="false">IF('POSITION - Tableau 1'!B848=8,VLOOKUP(TOT!AN850,'EN - TEMPS DE GLACE DÉF.'!$A$3:$B$69,2),VLOOKUP(TOT!AN850,'EN - TEMPS DE GLACE ATT.'!$A$3:$B$69,2))</f>
        <v>33</v>
      </c>
      <c r="C848" s="27" t="n">
        <f aca="false">IF(TOT!V850&lt;28,IF(B848&gt;53,53,B848),B848)</f>
        <v>33</v>
      </c>
      <c r="D848" s="27" t="n">
        <f aca="false">IF(TOT!V850&lt;20,IF(C848&gt;46,46,C848),C848)</f>
        <v>33</v>
      </c>
      <c r="E848" s="28"/>
    </row>
    <row r="849" customFormat="false" ht="13" hidden="false" customHeight="true" outlineLevel="0" collapsed="false">
      <c r="A849" s="17" t="s">
        <v>3813</v>
      </c>
      <c r="B849" s="27" t="n">
        <f aca="false">IF('POSITION - Tableau 1'!B849=8,VLOOKUP(TOT!AN851,'EN - TEMPS DE GLACE DÉF.'!$A$3:$B$69,2),VLOOKUP(TOT!AN851,'EN - TEMPS DE GLACE ATT.'!$A$3:$B$69,2))</f>
        <v>39</v>
      </c>
      <c r="C849" s="27" t="n">
        <f aca="false">IF(TOT!V851&lt;28,IF(B849&gt;53,53,B849),B849)</f>
        <v>39</v>
      </c>
      <c r="D849" s="27" t="n">
        <f aca="false">IF(TOT!V851&lt;20,IF(C849&gt;46,46,C849),C849)</f>
        <v>39</v>
      </c>
      <c r="E849" s="28"/>
    </row>
    <row r="850" customFormat="false" ht="13" hidden="false" customHeight="true" outlineLevel="0" collapsed="false">
      <c r="A850" s="17" t="s">
        <v>3817</v>
      </c>
      <c r="B850" s="27" t="n">
        <f aca="false">IF('POSITION - Tableau 1'!B850=8,VLOOKUP(TOT!AN852,'EN - TEMPS DE GLACE DÉF.'!$A$3:$B$69,2),VLOOKUP(TOT!AN852,'EN - TEMPS DE GLACE ATT.'!$A$3:$B$69,2))</f>
        <v>67</v>
      </c>
      <c r="C850" s="27" t="n">
        <f aca="false">IF(TOT!V852&lt;28,IF(B850&gt;53,53,B850),B850)</f>
        <v>67</v>
      </c>
      <c r="D850" s="27" t="n">
        <f aca="false">IF(TOT!V852&lt;20,IF(C850&gt;46,46,C850),C850)</f>
        <v>67</v>
      </c>
      <c r="E850" s="28"/>
    </row>
    <row r="851" customFormat="false" ht="13" hidden="false" customHeight="true" outlineLevel="0" collapsed="false">
      <c r="A851" s="17" t="s">
        <v>3823</v>
      </c>
      <c r="B851" s="27" t="n">
        <f aca="false">IF('POSITION - Tableau 1'!B851=8,VLOOKUP(TOT!AN853,'EN - TEMPS DE GLACE DÉF.'!$A$3:$B$69,2),VLOOKUP(TOT!AN853,'EN - TEMPS DE GLACE ATT.'!$A$3:$B$69,2))</f>
        <v>33</v>
      </c>
      <c r="C851" s="27" t="n">
        <f aca="false">IF(TOT!V853&lt;28,IF(B851&gt;53,53,B851),B851)</f>
        <v>33</v>
      </c>
      <c r="D851" s="27" t="n">
        <f aca="false">IF(TOT!V853&lt;20,IF(C851&gt;46,46,C851),C851)</f>
        <v>33</v>
      </c>
      <c r="E851" s="28"/>
    </row>
    <row r="852" customFormat="false" ht="13" hidden="false" customHeight="true" outlineLevel="0" collapsed="false">
      <c r="A852" s="17" t="s">
        <v>3827</v>
      </c>
      <c r="B852" s="27" t="n">
        <f aca="false">IF('POSITION - Tableau 1'!B852=8,VLOOKUP(TOT!AN854,'EN - TEMPS DE GLACE DÉF.'!$A$3:$B$69,2),VLOOKUP(TOT!AN854,'EN - TEMPS DE GLACE ATT.'!$A$3:$B$69,2))</f>
        <v>35</v>
      </c>
      <c r="C852" s="27" t="n">
        <f aca="false">IF(TOT!V854&lt;28,IF(B852&gt;53,53,B852),B852)</f>
        <v>35</v>
      </c>
      <c r="D852" s="27" t="n">
        <f aca="false">IF(TOT!V854&lt;20,IF(C852&gt;46,46,C852),C852)</f>
        <v>35</v>
      </c>
      <c r="E852" s="28"/>
    </row>
    <row r="853" customFormat="false" ht="13" hidden="false" customHeight="true" outlineLevel="0" collapsed="false">
      <c r="A853" s="17" t="s">
        <v>3830</v>
      </c>
      <c r="B853" s="27" t="n">
        <f aca="false">IF('POSITION - Tableau 1'!B853=8,VLOOKUP(TOT!AN855,'EN - TEMPS DE GLACE DÉF.'!$A$3:$B$69,2),VLOOKUP(TOT!AN855,'EN - TEMPS DE GLACE ATT.'!$A$3:$B$69,2))</f>
        <v>99</v>
      </c>
      <c r="C853" s="27" t="n">
        <f aca="false">IF(TOT!V855&lt;28,IF(B853&gt;53,53,B853),B853)</f>
        <v>99</v>
      </c>
      <c r="D853" s="27" t="n">
        <f aca="false">IF(TOT!V855&lt;20,IF(C853&gt;46,46,C853),C853)</f>
        <v>99</v>
      </c>
      <c r="E853" s="28"/>
    </row>
    <row r="854" customFormat="false" ht="13" hidden="false" customHeight="true" outlineLevel="0" collapsed="false">
      <c r="A854" s="17" t="s">
        <v>3834</v>
      </c>
      <c r="B854" s="27" t="n">
        <f aca="false">IF('POSITION - Tableau 1'!B854=8,VLOOKUP(TOT!AN856,'EN - TEMPS DE GLACE DÉF.'!$A$3:$B$69,2),VLOOKUP(TOT!AN856,'EN - TEMPS DE GLACE ATT.'!$A$3:$B$69,2))</f>
        <v>33</v>
      </c>
      <c r="C854" s="27" t="n">
        <f aca="false">IF(TOT!V856&lt;28,IF(B854&gt;53,53,B854),B854)</f>
        <v>33</v>
      </c>
      <c r="D854" s="27" t="n">
        <f aca="false">IF(TOT!V856&lt;20,IF(C854&gt;46,46,C854),C854)</f>
        <v>33</v>
      </c>
      <c r="E854" s="28"/>
    </row>
    <row r="855" customFormat="false" ht="13" hidden="false" customHeight="true" outlineLevel="0" collapsed="false">
      <c r="A855" s="17" t="s">
        <v>3839</v>
      </c>
      <c r="B855" s="27" t="n">
        <f aca="false">IF('POSITION - Tableau 1'!B855=8,VLOOKUP(TOT!AN857,'EN - TEMPS DE GLACE DÉF.'!$A$3:$B$69,2),VLOOKUP(TOT!AN857,'EN - TEMPS DE GLACE ATT.'!$A$3:$B$69,2))</f>
        <v>56</v>
      </c>
      <c r="C855" s="27" t="n">
        <f aca="false">IF(TOT!V857&lt;28,IF(B855&gt;53,53,B855),B855)</f>
        <v>56</v>
      </c>
      <c r="D855" s="27" t="n">
        <f aca="false">IF(TOT!V857&lt;20,IF(C855&gt;46,46,C855),C855)</f>
        <v>56</v>
      </c>
      <c r="E855" s="28"/>
    </row>
    <row r="856" customFormat="false" ht="13" hidden="false" customHeight="true" outlineLevel="0" collapsed="false">
      <c r="A856" s="17" t="s">
        <v>3842</v>
      </c>
      <c r="B856" s="27" t="n">
        <f aca="false">IF('POSITION - Tableau 1'!B856=8,VLOOKUP(TOT!AN858,'EN - TEMPS DE GLACE DÉF.'!$A$3:$B$69,2),VLOOKUP(TOT!AN858,'EN - TEMPS DE GLACE ATT.'!$A$3:$B$69,2))</f>
        <v>79</v>
      </c>
      <c r="C856" s="27" t="n">
        <f aca="false">IF(TOT!V858&lt;28,IF(B856&gt;53,53,B856),B856)</f>
        <v>79</v>
      </c>
      <c r="D856" s="27" t="n">
        <f aca="false">IF(TOT!V858&lt;20,IF(C856&gt;46,46,C856),C856)</f>
        <v>79</v>
      </c>
      <c r="E856" s="28"/>
    </row>
    <row r="857" customFormat="false" ht="13" hidden="false" customHeight="true" outlineLevel="0" collapsed="false">
      <c r="A857" s="17" t="s">
        <v>3846</v>
      </c>
      <c r="B857" s="27" t="n">
        <f aca="false">IF('POSITION - Tableau 1'!B857=8,VLOOKUP(TOT!AN859,'EN - TEMPS DE GLACE DÉF.'!$A$3:$B$69,2),VLOOKUP(TOT!AN859,'EN - TEMPS DE GLACE ATT.'!$A$3:$B$69,2))</f>
        <v>33</v>
      </c>
      <c r="C857" s="27" t="n">
        <f aca="false">IF(TOT!V859&lt;28,IF(B857&gt;53,53,B857),B857)</f>
        <v>33</v>
      </c>
      <c r="D857" s="27" t="n">
        <f aca="false">IF(TOT!V859&lt;20,IF(C857&gt;46,46,C857),C857)</f>
        <v>33</v>
      </c>
      <c r="E857" s="28"/>
    </row>
    <row r="858" customFormat="false" ht="13" hidden="false" customHeight="true" outlineLevel="0" collapsed="false">
      <c r="A858" s="17" t="s">
        <v>3850</v>
      </c>
      <c r="B858" s="27" t="n">
        <f aca="false">IF('POSITION - Tableau 1'!B858=8,VLOOKUP(TOT!AN860,'EN - TEMPS DE GLACE DÉF.'!$A$3:$B$69,2),VLOOKUP(TOT!AN860,'EN - TEMPS DE GLACE ATT.'!$A$3:$B$69,2))</f>
        <v>99</v>
      </c>
      <c r="C858" s="27" t="n">
        <f aca="false">IF(TOT!V860&lt;28,IF(B858&gt;53,53,B858),B858)</f>
        <v>99</v>
      </c>
      <c r="D858" s="27" t="n">
        <f aca="false">IF(TOT!V860&lt;20,IF(C858&gt;46,46,C858),C858)</f>
        <v>99</v>
      </c>
      <c r="E858" s="28"/>
    </row>
    <row r="859" customFormat="false" ht="13" hidden="false" customHeight="true" outlineLevel="0" collapsed="false">
      <c r="A859" s="17" t="s">
        <v>3855</v>
      </c>
      <c r="B859" s="27" t="n">
        <f aca="false">IF('POSITION - Tableau 1'!B859=8,VLOOKUP(TOT!AN861,'EN - TEMPS DE GLACE DÉF.'!$A$3:$B$69,2),VLOOKUP(TOT!AN861,'EN - TEMPS DE GLACE ATT.'!$A$3:$B$69,2))</f>
        <v>33</v>
      </c>
      <c r="C859" s="27" t="n">
        <f aca="false">IF(TOT!V861&lt;28,IF(B859&gt;53,53,B859),B859)</f>
        <v>33</v>
      </c>
      <c r="D859" s="27" t="n">
        <f aca="false">IF(TOT!V861&lt;20,IF(C859&gt;46,46,C859),C859)</f>
        <v>33</v>
      </c>
      <c r="E859" s="28"/>
    </row>
    <row r="860" customFormat="false" ht="13" hidden="false" customHeight="true" outlineLevel="0" collapsed="false">
      <c r="A860" s="17" t="s">
        <v>3859</v>
      </c>
      <c r="B860" s="27" t="n">
        <f aca="false">IF('POSITION - Tableau 1'!B860=8,VLOOKUP(TOT!AN862,'EN - TEMPS DE GLACE DÉF.'!$A$3:$B$69,2),VLOOKUP(TOT!AN862,'EN - TEMPS DE GLACE ATT.'!$A$3:$B$69,2))</f>
        <v>39</v>
      </c>
      <c r="C860" s="27" t="n">
        <f aca="false">IF(TOT!V862&lt;28,IF(B860&gt;53,53,B860),B860)</f>
        <v>39</v>
      </c>
      <c r="D860" s="27" t="n">
        <f aca="false">IF(TOT!V862&lt;20,IF(C860&gt;46,46,C860),C860)</f>
        <v>39</v>
      </c>
      <c r="E860" s="28"/>
    </row>
    <row r="861" customFormat="false" ht="13" hidden="false" customHeight="true" outlineLevel="0" collapsed="false">
      <c r="A861" s="17" t="s">
        <v>3864</v>
      </c>
      <c r="B861" s="27" t="n">
        <f aca="false">IF('POSITION - Tableau 1'!B861=8,VLOOKUP(TOT!AN863,'EN - TEMPS DE GLACE DÉF.'!$A$3:$B$69,2),VLOOKUP(TOT!AN863,'EN - TEMPS DE GLACE ATT.'!$A$3:$B$69,2))</f>
        <v>72</v>
      </c>
      <c r="C861" s="27" t="n">
        <f aca="false">IF(TOT!V863&lt;28,IF(B861&gt;53,53,B861),B861)</f>
        <v>72</v>
      </c>
      <c r="D861" s="27" t="n">
        <f aca="false">IF(TOT!V863&lt;20,IF(C861&gt;46,46,C861),C861)</f>
        <v>72</v>
      </c>
      <c r="E861" s="28"/>
    </row>
    <row r="862" customFormat="false" ht="13" hidden="false" customHeight="true" outlineLevel="0" collapsed="false">
      <c r="A862" s="17" t="s">
        <v>3868</v>
      </c>
      <c r="B862" s="27" t="n">
        <f aca="false">IF('POSITION - Tableau 1'!B862=8,VLOOKUP(TOT!AN864,'EN - TEMPS DE GLACE DÉF.'!$A$3:$B$69,2),VLOOKUP(TOT!AN864,'EN - TEMPS DE GLACE ATT.'!$A$3:$B$69,2))</f>
        <v>90</v>
      </c>
      <c r="C862" s="27" t="n">
        <f aca="false">IF(TOT!V864&lt;28,IF(B862&gt;53,53,B862),B862)</f>
        <v>90</v>
      </c>
      <c r="D862" s="27" t="n">
        <f aca="false">IF(TOT!V864&lt;20,IF(C862&gt;46,46,C862),C862)</f>
        <v>90</v>
      </c>
      <c r="E862" s="28"/>
    </row>
    <row r="863" customFormat="false" ht="13" hidden="false" customHeight="true" outlineLevel="0" collapsed="false">
      <c r="A863" s="17" t="s">
        <v>3872</v>
      </c>
      <c r="B863" s="27" t="n">
        <f aca="false">IF('POSITION - Tableau 1'!B863=8,VLOOKUP(TOT!AN865,'EN - TEMPS DE GLACE DÉF.'!$A$3:$B$69,2),VLOOKUP(TOT!AN865,'EN - TEMPS DE GLACE ATT.'!$A$3:$B$69,2))</f>
        <v>33</v>
      </c>
      <c r="C863" s="27" t="n">
        <f aca="false">IF(TOT!V865&lt;28,IF(B863&gt;53,53,B863),B863)</f>
        <v>33</v>
      </c>
      <c r="D863" s="27" t="n">
        <f aca="false">IF(TOT!V865&lt;20,IF(C863&gt;46,46,C863),C863)</f>
        <v>33</v>
      </c>
      <c r="E863" s="28"/>
    </row>
    <row r="864" customFormat="false" ht="13" hidden="false" customHeight="true" outlineLevel="0" collapsed="false">
      <c r="A864" s="17" t="s">
        <v>3877</v>
      </c>
      <c r="B864" s="27" t="n">
        <f aca="false">IF('POSITION - Tableau 1'!B864=8,VLOOKUP(TOT!AN866,'EN - TEMPS DE GLACE DÉF.'!$A$3:$B$69,2),VLOOKUP(TOT!AN866,'EN - TEMPS DE GLACE ATT.'!$A$3:$B$69,2))</f>
        <v>71</v>
      </c>
      <c r="C864" s="27" t="n">
        <f aca="false">IF(TOT!V866&lt;28,IF(B864&gt;53,53,B864),B864)</f>
        <v>71</v>
      </c>
      <c r="D864" s="27" t="n">
        <f aca="false">IF(TOT!V866&lt;20,IF(C864&gt;46,46,C864),C864)</f>
        <v>71</v>
      </c>
      <c r="E864" s="28"/>
    </row>
    <row r="865" customFormat="false" ht="13" hidden="false" customHeight="true" outlineLevel="0" collapsed="false">
      <c r="A865" s="17" t="s">
        <v>3881</v>
      </c>
      <c r="B865" s="27" t="n">
        <f aca="false">IF('POSITION - Tableau 1'!B865=8,VLOOKUP(TOT!AN867,'EN - TEMPS DE GLACE DÉF.'!$A$3:$B$69,2),VLOOKUP(TOT!AN867,'EN - TEMPS DE GLACE ATT.'!$A$3:$B$69,2))</f>
        <v>33</v>
      </c>
      <c r="C865" s="27" t="n">
        <f aca="false">IF(TOT!V867&lt;28,IF(B865&gt;53,53,B865),B865)</f>
        <v>33</v>
      </c>
      <c r="D865" s="27" t="n">
        <f aca="false">IF(TOT!V867&lt;20,IF(C865&gt;46,46,C865),C865)</f>
        <v>33</v>
      </c>
      <c r="E865" s="28"/>
    </row>
    <row r="866" customFormat="false" ht="13" hidden="false" customHeight="true" outlineLevel="0" collapsed="false">
      <c r="A866" s="17" t="s">
        <v>3885</v>
      </c>
      <c r="B866" s="27" t="n">
        <f aca="false">IF('POSITION - Tableau 1'!B866=8,VLOOKUP(TOT!AN868,'EN - TEMPS DE GLACE DÉF.'!$A$3:$B$69,2),VLOOKUP(TOT!AN868,'EN - TEMPS DE GLACE ATT.'!$A$3:$B$69,2))</f>
        <v>33</v>
      </c>
      <c r="C866" s="27" t="n">
        <f aca="false">IF(TOT!V868&lt;28,IF(B866&gt;53,53,B866),B866)</f>
        <v>33</v>
      </c>
      <c r="D866" s="27" t="n">
        <f aca="false">IF(TOT!V868&lt;20,IF(C866&gt;46,46,C866),C866)</f>
        <v>33</v>
      </c>
      <c r="E866" s="28"/>
    </row>
    <row r="867" customFormat="false" ht="13" hidden="false" customHeight="true" outlineLevel="0" collapsed="false">
      <c r="A867" s="17" t="s">
        <v>3888</v>
      </c>
      <c r="B867" s="27" t="n">
        <f aca="false">IF('POSITION - Tableau 1'!B867=8,VLOOKUP(TOT!AN869,'EN - TEMPS DE GLACE DÉF.'!$A$3:$B$69,2),VLOOKUP(TOT!AN869,'EN - TEMPS DE GLACE ATT.'!$A$3:$B$69,2))</f>
        <v>81</v>
      </c>
      <c r="C867" s="27" t="n">
        <f aca="false">IF(TOT!V869&lt;28,IF(B867&gt;53,53,B867),B867)</f>
        <v>81</v>
      </c>
      <c r="D867" s="27" t="n">
        <f aca="false">IF(TOT!V869&lt;20,IF(C867&gt;46,46,C867),C867)</f>
        <v>81</v>
      </c>
      <c r="E867" s="28"/>
    </row>
    <row r="868" customFormat="false" ht="13" hidden="false" customHeight="true" outlineLevel="0" collapsed="false">
      <c r="A868" s="17" t="s">
        <v>3893</v>
      </c>
      <c r="B868" s="27" t="n">
        <f aca="false">IF('POSITION - Tableau 1'!B868=8,VLOOKUP(TOT!AN870,'EN - TEMPS DE GLACE DÉF.'!$A$3:$B$69,2),VLOOKUP(TOT!AN870,'EN - TEMPS DE GLACE ATT.'!$A$3:$B$69,2))</f>
        <v>33</v>
      </c>
      <c r="C868" s="27" t="n">
        <f aca="false">IF(TOT!V870&lt;28,IF(B868&gt;53,53,B868),B868)</f>
        <v>33</v>
      </c>
      <c r="D868" s="27" t="n">
        <f aca="false">IF(TOT!V870&lt;20,IF(C868&gt;46,46,C868),C868)</f>
        <v>33</v>
      </c>
      <c r="E868" s="28"/>
    </row>
    <row r="869" customFormat="false" ht="13" hidden="false" customHeight="true" outlineLevel="0" collapsed="false">
      <c r="A869" s="17" t="s">
        <v>3897</v>
      </c>
      <c r="B869" s="27" t="n">
        <f aca="false">IF('POSITION - Tableau 1'!B869=8,VLOOKUP(TOT!AN871,'EN - TEMPS DE GLACE DÉF.'!$A$3:$B$69,2),VLOOKUP(TOT!AN871,'EN - TEMPS DE GLACE ATT.'!$A$3:$B$69,2))</f>
        <v>33</v>
      </c>
      <c r="C869" s="27" t="n">
        <f aca="false">IF(TOT!V871&lt;28,IF(B869&gt;53,53,B869),B869)</f>
        <v>33</v>
      </c>
      <c r="D869" s="27" t="n">
        <f aca="false">IF(TOT!V871&lt;20,IF(C869&gt;46,46,C869),C869)</f>
        <v>33</v>
      </c>
      <c r="E869" s="28"/>
    </row>
    <row r="870" customFormat="false" ht="13" hidden="false" customHeight="true" outlineLevel="0" collapsed="false">
      <c r="A870" s="17" t="s">
        <v>3900</v>
      </c>
      <c r="B870" s="27" t="n">
        <f aca="false">IF('POSITION - Tableau 1'!B870=8,VLOOKUP(TOT!AN872,'EN - TEMPS DE GLACE DÉF.'!$A$3:$B$69,2),VLOOKUP(TOT!AN872,'EN - TEMPS DE GLACE ATT.'!$A$3:$B$69,2))</f>
        <v>33</v>
      </c>
      <c r="C870" s="27" t="n">
        <f aca="false">IF(TOT!V872&lt;28,IF(B870&gt;53,53,B870),B870)</f>
        <v>33</v>
      </c>
      <c r="D870" s="27" t="n">
        <f aca="false">IF(TOT!V872&lt;20,IF(C870&gt;46,46,C870),C870)</f>
        <v>33</v>
      </c>
      <c r="E870" s="28"/>
    </row>
    <row r="871" customFormat="false" ht="13" hidden="false" customHeight="true" outlineLevel="0" collapsed="false">
      <c r="A871" s="17" t="s">
        <v>3905</v>
      </c>
      <c r="B871" s="27" t="n">
        <f aca="false">IF('POSITION - Tableau 1'!B871=8,VLOOKUP(TOT!AN873,'EN - TEMPS DE GLACE DÉF.'!$A$3:$B$69,2),VLOOKUP(TOT!AN873,'EN - TEMPS DE GLACE ATT.'!$A$3:$B$69,2))</f>
        <v>89</v>
      </c>
      <c r="C871" s="27" t="n">
        <f aca="false">IF(TOT!V873&lt;28,IF(B871&gt;53,53,B871),B871)</f>
        <v>89</v>
      </c>
      <c r="D871" s="27" t="n">
        <f aca="false">IF(TOT!V873&lt;20,IF(C871&gt;46,46,C871),C871)</f>
        <v>89</v>
      </c>
      <c r="E871" s="28"/>
    </row>
    <row r="872" customFormat="false" ht="13" hidden="false" customHeight="true" outlineLevel="0" collapsed="false">
      <c r="A872" s="17" t="s">
        <v>3907</v>
      </c>
      <c r="B872" s="27" t="n">
        <f aca="false">IF('POSITION - Tableau 1'!B872=8,VLOOKUP(TOT!AN874,'EN - TEMPS DE GLACE DÉF.'!$A$3:$B$69,2),VLOOKUP(TOT!AN874,'EN - TEMPS DE GLACE ATT.'!$A$3:$B$69,2))</f>
        <v>69</v>
      </c>
      <c r="C872" s="27" t="n">
        <f aca="false">IF(TOT!V874&lt;28,IF(B872&gt;53,53,B872),B872)</f>
        <v>69</v>
      </c>
      <c r="D872" s="27" t="n">
        <f aca="false">IF(TOT!V874&lt;20,IF(C872&gt;46,46,C872),C872)</f>
        <v>69</v>
      </c>
      <c r="E872" s="28"/>
    </row>
    <row r="873" customFormat="false" ht="13" hidden="false" customHeight="true" outlineLevel="0" collapsed="false">
      <c r="A873" s="17" t="s">
        <v>3910</v>
      </c>
      <c r="B873" s="27" t="n">
        <f aca="false">IF('POSITION - Tableau 1'!B873=8,VLOOKUP(TOT!AN875,'EN - TEMPS DE GLACE DÉF.'!$A$3:$B$69,2),VLOOKUP(TOT!AN875,'EN - TEMPS DE GLACE ATT.'!$A$3:$B$69,2))</f>
        <v>33</v>
      </c>
      <c r="C873" s="27" t="n">
        <f aca="false">IF(TOT!V875&lt;28,IF(B873&gt;53,53,B873),B873)</f>
        <v>33</v>
      </c>
      <c r="D873" s="27" t="n">
        <f aca="false">IF(TOT!V875&lt;20,IF(C873&gt;46,46,C873),C873)</f>
        <v>33</v>
      </c>
      <c r="E873" s="28"/>
    </row>
    <row r="874" customFormat="false" ht="13" hidden="false" customHeight="true" outlineLevel="0" collapsed="false">
      <c r="A874" s="17" t="s">
        <v>3915</v>
      </c>
      <c r="B874" s="27" t="n">
        <f aca="false">IF('POSITION - Tableau 1'!B874=8,VLOOKUP(TOT!AN876,'EN - TEMPS DE GLACE DÉF.'!$A$3:$B$69,2),VLOOKUP(TOT!AN876,'EN - TEMPS DE GLACE ATT.'!$A$3:$B$69,2))</f>
        <v>62</v>
      </c>
      <c r="C874" s="27" t="n">
        <f aca="false">IF(TOT!V876&lt;28,IF(B874&gt;53,53,B874),B874)</f>
        <v>62</v>
      </c>
      <c r="D874" s="27" t="n">
        <f aca="false">IF(TOT!V876&lt;20,IF(C874&gt;46,46,C874),C874)</f>
        <v>62</v>
      </c>
      <c r="E874" s="28"/>
    </row>
    <row r="875" customFormat="false" ht="13" hidden="false" customHeight="true" outlineLevel="0" collapsed="false">
      <c r="A875" s="17" t="s">
        <v>3920</v>
      </c>
      <c r="B875" s="27" t="n">
        <f aca="false">IF('POSITION - Tableau 1'!B875=8,VLOOKUP(TOT!AN877,'EN - TEMPS DE GLACE DÉF.'!$A$3:$B$69,2),VLOOKUP(TOT!AN877,'EN - TEMPS DE GLACE ATT.'!$A$3:$B$69,2))</f>
        <v>33</v>
      </c>
      <c r="C875" s="27" t="n">
        <f aca="false">IF(TOT!V877&lt;28,IF(B875&gt;53,53,B875),B875)</f>
        <v>33</v>
      </c>
      <c r="D875" s="27" t="n">
        <f aca="false">IF(TOT!V877&lt;20,IF(C875&gt;46,46,C875),C875)</f>
        <v>33</v>
      </c>
      <c r="E875" s="28"/>
    </row>
    <row r="876" customFormat="false" ht="13" hidden="false" customHeight="true" outlineLevel="0" collapsed="false">
      <c r="A876" s="17" t="s">
        <v>3924</v>
      </c>
      <c r="B876" s="27" t="n">
        <f aca="false">IF('POSITION - Tableau 1'!B876=8,VLOOKUP(TOT!AN878,'EN - TEMPS DE GLACE DÉF.'!$A$3:$B$69,2),VLOOKUP(TOT!AN878,'EN - TEMPS DE GLACE ATT.'!$A$3:$B$69,2))</f>
        <v>33</v>
      </c>
      <c r="C876" s="27" t="n">
        <f aca="false">IF(TOT!V878&lt;28,IF(B876&gt;53,53,B876),B876)</f>
        <v>33</v>
      </c>
      <c r="D876" s="27" t="n">
        <f aca="false">IF(TOT!V878&lt;20,IF(C876&gt;46,46,C876),C876)</f>
        <v>33</v>
      </c>
      <c r="E876" s="28"/>
    </row>
    <row r="877" customFormat="false" ht="13" hidden="false" customHeight="true" outlineLevel="0" collapsed="false">
      <c r="A877" s="17" t="s">
        <v>3929</v>
      </c>
      <c r="B877" s="27" t="n">
        <f aca="false">IF('POSITION - Tableau 1'!B877=8,VLOOKUP(TOT!AN879,'EN - TEMPS DE GLACE DÉF.'!$A$3:$B$69,2),VLOOKUP(TOT!AN879,'EN - TEMPS DE GLACE ATT.'!$A$3:$B$69,2))</f>
        <v>33</v>
      </c>
      <c r="C877" s="27" t="n">
        <f aca="false">IF(TOT!V879&lt;28,IF(B877&gt;53,53,B877),B877)</f>
        <v>33</v>
      </c>
      <c r="D877" s="27" t="n">
        <f aca="false">IF(TOT!V879&lt;20,IF(C877&gt;46,46,C877),C877)</f>
        <v>33</v>
      </c>
      <c r="E877" s="28"/>
    </row>
    <row r="878" customFormat="false" ht="13" hidden="false" customHeight="true" outlineLevel="0" collapsed="false">
      <c r="A878" s="17" t="s">
        <v>3933</v>
      </c>
      <c r="B878" s="27" t="n">
        <f aca="false">IF('POSITION - Tableau 1'!B878=8,VLOOKUP(TOT!AN880,'EN - TEMPS DE GLACE DÉF.'!$A$3:$B$69,2),VLOOKUP(TOT!AN880,'EN - TEMPS DE GLACE ATT.'!$A$3:$B$69,2))</f>
        <v>33</v>
      </c>
      <c r="C878" s="27" t="n">
        <f aca="false">IF(TOT!V880&lt;28,IF(B878&gt;53,53,B878),B878)</f>
        <v>33</v>
      </c>
      <c r="D878" s="27" t="n">
        <f aca="false">IF(TOT!V880&lt;20,IF(C878&gt;46,46,C878),C878)</f>
        <v>33</v>
      </c>
      <c r="E878" s="28"/>
    </row>
    <row r="879" customFormat="false" ht="13" hidden="false" customHeight="true" outlineLevel="0" collapsed="false">
      <c r="A879" s="17" t="s">
        <v>3937</v>
      </c>
      <c r="B879" s="27" t="n">
        <f aca="false">IF('POSITION - Tableau 1'!B879=8,VLOOKUP(TOT!AN881,'EN - TEMPS DE GLACE DÉF.'!$A$3:$B$69,2),VLOOKUP(TOT!AN881,'EN - TEMPS DE GLACE ATT.'!$A$3:$B$69,2))</f>
        <v>33</v>
      </c>
      <c r="C879" s="27" t="n">
        <f aca="false">IF(TOT!V881&lt;28,IF(B879&gt;53,53,B879),B879)</f>
        <v>33</v>
      </c>
      <c r="D879" s="27" t="n">
        <f aca="false">IF(TOT!V881&lt;20,IF(C879&gt;46,46,C879),C879)</f>
        <v>33</v>
      </c>
      <c r="E879" s="28"/>
    </row>
    <row r="880" customFormat="false" ht="13" hidden="false" customHeight="true" outlineLevel="0" collapsed="false">
      <c r="A880" s="17" t="s">
        <v>3942</v>
      </c>
      <c r="B880" s="27" t="n">
        <f aca="false">IF('POSITION - Tableau 1'!B880=8,VLOOKUP(TOT!AN882,'EN - TEMPS DE GLACE DÉF.'!$A$3:$B$69,2),VLOOKUP(TOT!AN882,'EN - TEMPS DE GLACE ATT.'!$A$3:$B$69,2))</f>
        <v>45</v>
      </c>
      <c r="C880" s="27" t="n">
        <f aca="false">IF(TOT!V882&lt;28,IF(B880&gt;53,53,B880),B880)</f>
        <v>45</v>
      </c>
      <c r="D880" s="27" t="n">
        <f aca="false">IF(TOT!V882&lt;20,IF(C880&gt;46,46,C880),C880)</f>
        <v>45</v>
      </c>
      <c r="E880" s="28"/>
    </row>
    <row r="881" customFormat="false" ht="13" hidden="false" customHeight="true" outlineLevel="0" collapsed="false">
      <c r="A881" s="17" t="s">
        <v>3945</v>
      </c>
      <c r="B881" s="27" t="n">
        <f aca="false">IF('POSITION - Tableau 1'!B881=8,VLOOKUP(TOT!AN883,'EN - TEMPS DE GLACE DÉF.'!$A$3:$B$69,2),VLOOKUP(TOT!AN883,'EN - TEMPS DE GLACE ATT.'!$A$3:$B$69,2))</f>
        <v>75</v>
      </c>
      <c r="C881" s="27" t="n">
        <f aca="false">IF(TOT!V883&lt;28,IF(B881&gt;53,53,B881),B881)</f>
        <v>75</v>
      </c>
      <c r="D881" s="27" t="n">
        <f aca="false">IF(TOT!V883&lt;20,IF(C881&gt;46,46,C881),C881)</f>
        <v>75</v>
      </c>
      <c r="E881" s="28"/>
    </row>
    <row r="882" customFormat="false" ht="13" hidden="false" customHeight="true" outlineLevel="0" collapsed="false">
      <c r="A882" s="17" t="s">
        <v>3948</v>
      </c>
      <c r="B882" s="27" t="n">
        <f aca="false">IF('POSITION - Tableau 1'!B882=8,VLOOKUP(TOT!AN884,'EN - TEMPS DE GLACE DÉF.'!$A$3:$B$69,2),VLOOKUP(TOT!AN884,'EN - TEMPS DE GLACE ATT.'!$A$3:$B$69,2))</f>
        <v>71</v>
      </c>
      <c r="C882" s="27" t="n">
        <f aca="false">IF(TOT!V884&lt;28,IF(B882&gt;53,53,B882),B882)</f>
        <v>71</v>
      </c>
      <c r="D882" s="27" t="n">
        <f aca="false">IF(TOT!V884&lt;20,IF(C882&gt;46,46,C882),C882)</f>
        <v>71</v>
      </c>
      <c r="E882" s="28"/>
    </row>
    <row r="883" customFormat="false" ht="13" hidden="false" customHeight="true" outlineLevel="0" collapsed="false">
      <c r="A883" s="17" t="s">
        <v>3952</v>
      </c>
      <c r="B883" s="27" t="n">
        <f aca="false">IF('POSITION - Tableau 1'!B883=8,VLOOKUP(TOT!AN885,'EN - TEMPS DE GLACE DÉF.'!$A$3:$B$69,2),VLOOKUP(TOT!AN885,'EN - TEMPS DE GLACE ATT.'!$A$3:$B$69,2))</f>
        <v>33</v>
      </c>
      <c r="C883" s="27" t="n">
        <f aca="false">IF(TOT!V885&lt;28,IF(B883&gt;53,53,B883),B883)</f>
        <v>33</v>
      </c>
      <c r="D883" s="27" t="n">
        <f aca="false">IF(TOT!V885&lt;20,IF(C883&gt;46,46,C883),C883)</f>
        <v>33</v>
      </c>
      <c r="E883" s="28"/>
    </row>
    <row r="884" customFormat="false" ht="13" hidden="false" customHeight="true" outlineLevel="0" collapsed="false">
      <c r="A884" s="17" t="s">
        <v>3956</v>
      </c>
      <c r="B884" s="27" t="n">
        <f aca="false">IF('POSITION - Tableau 1'!B884=8,VLOOKUP(TOT!AN886,'EN - TEMPS DE GLACE DÉF.'!$A$3:$B$69,2),VLOOKUP(TOT!AN886,'EN - TEMPS DE GLACE ATT.'!$A$3:$B$69,2))</f>
        <v>33</v>
      </c>
      <c r="C884" s="27" t="n">
        <f aca="false">IF(TOT!V886&lt;28,IF(B884&gt;53,53,B884),B884)</f>
        <v>33</v>
      </c>
      <c r="D884" s="27" t="n">
        <f aca="false">IF(TOT!V886&lt;20,IF(C884&gt;46,46,C884),C884)</f>
        <v>33</v>
      </c>
      <c r="E884" s="28"/>
    </row>
    <row r="885" customFormat="false" ht="13" hidden="false" customHeight="true" outlineLevel="0" collapsed="false">
      <c r="A885" s="17" t="s">
        <v>3959</v>
      </c>
      <c r="B885" s="27" t="n">
        <f aca="false">IF('POSITION - Tableau 1'!B885=8,VLOOKUP(TOT!AN887,'EN - TEMPS DE GLACE DÉF.'!$A$3:$B$69,2),VLOOKUP(TOT!AN887,'EN - TEMPS DE GLACE ATT.'!$A$3:$B$69,2))</f>
        <v>79</v>
      </c>
      <c r="C885" s="27" t="n">
        <f aca="false">IF(TOT!V887&lt;28,IF(B885&gt;53,53,B885),B885)</f>
        <v>79</v>
      </c>
      <c r="D885" s="27" t="n">
        <f aca="false">IF(TOT!V887&lt;20,IF(C885&gt;46,46,C885),C885)</f>
        <v>79</v>
      </c>
      <c r="E885" s="28"/>
    </row>
    <row r="886" customFormat="false" ht="13" hidden="false" customHeight="true" outlineLevel="0" collapsed="false">
      <c r="A886" s="17" t="s">
        <v>3962</v>
      </c>
      <c r="B886" s="27" t="n">
        <f aca="false">IF('POSITION - Tableau 1'!B886=8,VLOOKUP(TOT!AN888,'EN - TEMPS DE GLACE DÉF.'!$A$3:$B$69,2),VLOOKUP(TOT!AN888,'EN - TEMPS DE GLACE ATT.'!$A$3:$B$69,2))</f>
        <v>33</v>
      </c>
      <c r="C886" s="27" t="n">
        <f aca="false">IF(TOT!V888&lt;28,IF(B886&gt;53,53,B886),B886)</f>
        <v>33</v>
      </c>
      <c r="D886" s="27" t="n">
        <f aca="false">IF(TOT!V888&lt;20,IF(C886&gt;46,46,C886),C886)</f>
        <v>33</v>
      </c>
      <c r="E886" s="28"/>
    </row>
    <row r="887" customFormat="false" ht="13" hidden="false" customHeight="true" outlineLevel="0" collapsed="false">
      <c r="A887" s="17" t="s">
        <v>3965</v>
      </c>
      <c r="B887" s="27" t="n">
        <f aca="false">IF('POSITION - Tableau 1'!B887=8,VLOOKUP(TOT!AN889,'EN - TEMPS DE GLACE DÉF.'!$A$3:$B$69,2),VLOOKUP(TOT!AN889,'EN - TEMPS DE GLACE ATT.'!$A$3:$B$69,2))</f>
        <v>33</v>
      </c>
      <c r="C887" s="27" t="n">
        <f aca="false">IF(TOT!V889&lt;28,IF(B887&gt;53,53,B887),B887)</f>
        <v>33</v>
      </c>
      <c r="D887" s="27" t="n">
        <f aca="false">IF(TOT!V889&lt;20,IF(C887&gt;46,46,C887),C887)</f>
        <v>33</v>
      </c>
      <c r="E887" s="28"/>
    </row>
    <row r="888" customFormat="false" ht="13" hidden="false" customHeight="true" outlineLevel="0" collapsed="false">
      <c r="A888" s="17" t="s">
        <v>3970</v>
      </c>
      <c r="B888" s="27" t="n">
        <f aca="false">IF('POSITION - Tableau 1'!B888=8,VLOOKUP(TOT!AN890,'EN - TEMPS DE GLACE DÉF.'!$A$3:$B$69,2),VLOOKUP(TOT!AN890,'EN - TEMPS DE GLACE ATT.'!$A$3:$B$69,2))</f>
        <v>33</v>
      </c>
      <c r="C888" s="27" t="n">
        <f aca="false">IF(TOT!V890&lt;28,IF(B888&gt;53,53,B888),B888)</f>
        <v>33</v>
      </c>
      <c r="D888" s="27" t="n">
        <f aca="false">IF(TOT!V890&lt;20,IF(C888&gt;46,46,C888),C888)</f>
        <v>33</v>
      </c>
      <c r="E888" s="28"/>
    </row>
    <row r="889" customFormat="false" ht="13" hidden="false" customHeight="true" outlineLevel="0" collapsed="false">
      <c r="A889" s="17" t="s">
        <v>3973</v>
      </c>
      <c r="B889" s="27" t="n">
        <f aca="false">IF('POSITION - Tableau 1'!B889=8,VLOOKUP(TOT!AN891,'EN - TEMPS DE GLACE DÉF.'!$A$3:$B$69,2),VLOOKUP(TOT!AN891,'EN - TEMPS DE GLACE ATT.'!$A$3:$B$69,2))</f>
        <v>69</v>
      </c>
      <c r="C889" s="27" t="n">
        <f aca="false">IF(TOT!V891&lt;28,IF(B889&gt;53,53,B889),B889)</f>
        <v>69</v>
      </c>
      <c r="D889" s="27" t="n">
        <f aca="false">IF(TOT!V891&lt;20,IF(C889&gt;46,46,C889),C889)</f>
        <v>69</v>
      </c>
      <c r="E889" s="28"/>
    </row>
    <row r="890" customFormat="false" ht="13" hidden="false" customHeight="true" outlineLevel="0" collapsed="false">
      <c r="A890" s="17" t="s">
        <v>3975</v>
      </c>
      <c r="B890" s="27" t="n">
        <f aca="false">IF('POSITION - Tableau 1'!B890=8,VLOOKUP(TOT!AN892,'EN - TEMPS DE GLACE DÉF.'!$A$3:$B$69,2),VLOOKUP(TOT!AN892,'EN - TEMPS DE GLACE ATT.'!$A$3:$B$69,2))</f>
        <v>83</v>
      </c>
      <c r="C890" s="27" t="n">
        <f aca="false">IF(TOT!V892&lt;28,IF(B890&gt;53,53,B890),B890)</f>
        <v>83</v>
      </c>
      <c r="D890" s="27" t="n">
        <f aca="false">IF(TOT!V892&lt;20,IF(C890&gt;46,46,C890),C890)</f>
        <v>83</v>
      </c>
      <c r="E890" s="28"/>
    </row>
    <row r="891" customFormat="false" ht="13" hidden="false" customHeight="true" outlineLevel="0" collapsed="false">
      <c r="A891" s="17" t="s">
        <v>3981</v>
      </c>
      <c r="B891" s="27" t="n">
        <f aca="false">IF('POSITION - Tableau 1'!B891=8,VLOOKUP(TOT!AN893,'EN - TEMPS DE GLACE DÉF.'!$A$3:$B$69,2),VLOOKUP(TOT!AN893,'EN - TEMPS DE GLACE ATT.'!$A$3:$B$69,2))</f>
        <v>39</v>
      </c>
      <c r="C891" s="27" t="n">
        <f aca="false">IF(TOT!V893&lt;28,IF(B891&gt;53,53,B891),B891)</f>
        <v>39</v>
      </c>
      <c r="D891" s="27" t="n">
        <f aca="false">IF(TOT!V893&lt;20,IF(C891&gt;46,46,C891),C891)</f>
        <v>39</v>
      </c>
      <c r="E891" s="28"/>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0.xml><?xml version="1.0" encoding="utf-8"?>
<worksheet xmlns="http://schemas.openxmlformats.org/spreadsheetml/2006/main" xmlns:r="http://schemas.openxmlformats.org/officeDocument/2006/relationships">
  <sheetPr filterMode="false">
    <pageSetUpPr fitToPage="true"/>
  </sheetPr>
  <dimension ref="A1:B69"/>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3.45"/>
  <cols>
    <col collapsed="false" hidden="false" max="256" min="1" style="6" width="16.0663265306122"/>
  </cols>
  <sheetData>
    <row r="1" customFormat="false" ht="14.55" hidden="false" customHeight="true" outlineLevel="0" collapsed="false">
      <c r="A1" s="29" t="s">
        <v>37</v>
      </c>
      <c r="B1" s="29"/>
    </row>
    <row r="2" customFormat="false" ht="13.2" hidden="false" customHeight="true" outlineLevel="0" collapsed="false">
      <c r="A2" s="22"/>
      <c r="B2" s="22"/>
    </row>
    <row r="3" customFormat="false" ht="13.2" hidden="false" customHeight="true" outlineLevel="0" collapsed="false">
      <c r="A3" s="9" t="n">
        <v>19.54</v>
      </c>
      <c r="B3" s="27" t="n">
        <v>99</v>
      </c>
    </row>
    <row r="4" customFormat="false" ht="13" hidden="false" customHeight="true" outlineLevel="0" collapsed="false">
      <c r="A4" s="9" t="n">
        <f aca="false">A3-0.06</f>
        <v>19.48</v>
      </c>
      <c r="B4" s="27" t="n">
        <f aca="false">B3-1</f>
        <v>98</v>
      </c>
    </row>
    <row r="5" customFormat="false" ht="13" hidden="false" customHeight="true" outlineLevel="0" collapsed="false">
      <c r="A5" s="9" t="n">
        <f aca="false">A4-0.06</f>
        <v>19.42</v>
      </c>
      <c r="B5" s="27" t="n">
        <f aca="false">B4-1</f>
        <v>97</v>
      </c>
    </row>
    <row r="6" customFormat="false" ht="13" hidden="false" customHeight="true" outlineLevel="0" collapsed="false">
      <c r="A6" s="9" t="n">
        <f aca="false">A5-0.06</f>
        <v>19.36</v>
      </c>
      <c r="B6" s="27" t="n">
        <f aca="false">B5-1</f>
        <v>96</v>
      </c>
    </row>
    <row r="7" customFormat="false" ht="13" hidden="false" customHeight="true" outlineLevel="0" collapsed="false">
      <c r="A7" s="9" t="n">
        <f aca="false">A6-0.06</f>
        <v>19.3</v>
      </c>
      <c r="B7" s="27" t="n">
        <f aca="false">B6-1</f>
        <v>95</v>
      </c>
    </row>
    <row r="8" customFormat="false" ht="13" hidden="false" customHeight="true" outlineLevel="0" collapsed="false">
      <c r="A8" s="9" t="n">
        <f aca="false">A7-0.06</f>
        <v>19.24</v>
      </c>
      <c r="B8" s="27" t="n">
        <f aca="false">B7-1</f>
        <v>94</v>
      </c>
    </row>
    <row r="9" customFormat="false" ht="13" hidden="false" customHeight="true" outlineLevel="0" collapsed="false">
      <c r="A9" s="9" t="n">
        <f aca="false">A8-0.06</f>
        <v>19.18</v>
      </c>
      <c r="B9" s="27" t="n">
        <f aca="false">B8-1</f>
        <v>93</v>
      </c>
    </row>
    <row r="10" customFormat="false" ht="13" hidden="false" customHeight="true" outlineLevel="0" collapsed="false">
      <c r="A10" s="9" t="n">
        <f aca="false">A9-0.06</f>
        <v>19.12</v>
      </c>
      <c r="B10" s="27" t="n">
        <f aca="false">B9-1</f>
        <v>92</v>
      </c>
    </row>
    <row r="11" customFormat="false" ht="13" hidden="false" customHeight="true" outlineLevel="0" collapsed="false">
      <c r="A11" s="9" t="n">
        <f aca="false">A10-0.06</f>
        <v>19.06</v>
      </c>
      <c r="B11" s="27" t="n">
        <f aca="false">B10-1</f>
        <v>91</v>
      </c>
    </row>
    <row r="12" customFormat="false" ht="13" hidden="false" customHeight="true" outlineLevel="0" collapsed="false">
      <c r="A12" s="9" t="n">
        <f aca="false">A11-0.06</f>
        <v>19</v>
      </c>
      <c r="B12" s="27" t="n">
        <f aca="false">B11-1</f>
        <v>90</v>
      </c>
    </row>
    <row r="13" customFormat="false" ht="13" hidden="false" customHeight="true" outlineLevel="0" collapsed="false">
      <c r="A13" s="9" t="n">
        <v>18.54</v>
      </c>
      <c r="B13" s="27" t="n">
        <f aca="false">B12-1</f>
        <v>89</v>
      </c>
    </row>
    <row r="14" customFormat="false" ht="13" hidden="false" customHeight="true" outlineLevel="0" collapsed="false">
      <c r="A14" s="9" t="n">
        <f aca="false">A13-0.06</f>
        <v>18.48</v>
      </c>
      <c r="B14" s="27" t="n">
        <f aca="false">B13-1</f>
        <v>88</v>
      </c>
    </row>
    <row r="15" customFormat="false" ht="13" hidden="false" customHeight="true" outlineLevel="0" collapsed="false">
      <c r="A15" s="9" t="n">
        <f aca="false">A14-0.06</f>
        <v>18.42</v>
      </c>
      <c r="B15" s="27" t="n">
        <f aca="false">B14-1</f>
        <v>87</v>
      </c>
    </row>
    <row r="16" customFormat="false" ht="13" hidden="false" customHeight="true" outlineLevel="0" collapsed="false">
      <c r="A16" s="9" t="n">
        <f aca="false">A15-0.06</f>
        <v>18.36</v>
      </c>
      <c r="B16" s="27" t="n">
        <f aca="false">B15-1</f>
        <v>86</v>
      </c>
    </row>
    <row r="17" customFormat="false" ht="13" hidden="false" customHeight="true" outlineLevel="0" collapsed="false">
      <c r="A17" s="9" t="n">
        <f aca="false">A16-0.06</f>
        <v>18.3</v>
      </c>
      <c r="B17" s="27" t="n">
        <f aca="false">B16-1</f>
        <v>85</v>
      </c>
    </row>
    <row r="18" customFormat="false" ht="13" hidden="false" customHeight="true" outlineLevel="0" collapsed="false">
      <c r="A18" s="9" t="n">
        <f aca="false">A17-0.06</f>
        <v>18.24</v>
      </c>
      <c r="B18" s="27" t="n">
        <f aca="false">B17-1</f>
        <v>84</v>
      </c>
    </row>
    <row r="19" customFormat="false" ht="13" hidden="false" customHeight="true" outlineLevel="0" collapsed="false">
      <c r="A19" s="9" t="n">
        <f aca="false">A18-0.06</f>
        <v>18.18</v>
      </c>
      <c r="B19" s="27" t="n">
        <f aca="false">B18-1</f>
        <v>83</v>
      </c>
    </row>
    <row r="20" customFormat="false" ht="13" hidden="false" customHeight="true" outlineLevel="0" collapsed="false">
      <c r="A20" s="9" t="n">
        <f aca="false">A19-0.06</f>
        <v>18.12</v>
      </c>
      <c r="B20" s="27" t="n">
        <f aca="false">B19-1</f>
        <v>82</v>
      </c>
    </row>
    <row r="21" customFormat="false" ht="13" hidden="false" customHeight="true" outlineLevel="0" collapsed="false">
      <c r="A21" s="9" t="n">
        <f aca="false">A20-0.06</f>
        <v>18.06</v>
      </c>
      <c r="B21" s="27" t="n">
        <f aca="false">B20-1</f>
        <v>81</v>
      </c>
    </row>
    <row r="22" customFormat="false" ht="13" hidden="false" customHeight="true" outlineLevel="0" collapsed="false">
      <c r="A22" s="9" t="n">
        <f aca="false">A21-0.06</f>
        <v>18</v>
      </c>
      <c r="B22" s="27" t="n">
        <f aca="false">B21-1</f>
        <v>80</v>
      </c>
    </row>
    <row r="23" customFormat="false" ht="13" hidden="false" customHeight="true" outlineLevel="0" collapsed="false">
      <c r="A23" s="9" t="n">
        <v>17.54</v>
      </c>
      <c r="B23" s="27" t="n">
        <f aca="false">B22-1</f>
        <v>79</v>
      </c>
    </row>
    <row r="24" customFormat="false" ht="13" hidden="false" customHeight="true" outlineLevel="0" collapsed="false">
      <c r="A24" s="9" t="n">
        <f aca="false">A23-0.06</f>
        <v>17.48</v>
      </c>
      <c r="B24" s="27" t="n">
        <f aca="false">B23-1</f>
        <v>78</v>
      </c>
    </row>
    <row r="25" customFormat="false" ht="13" hidden="false" customHeight="true" outlineLevel="0" collapsed="false">
      <c r="A25" s="9" t="n">
        <f aca="false">A24-0.06</f>
        <v>17.42</v>
      </c>
      <c r="B25" s="27" t="n">
        <f aca="false">B24-1</f>
        <v>77</v>
      </c>
    </row>
    <row r="26" customFormat="false" ht="13" hidden="false" customHeight="true" outlineLevel="0" collapsed="false">
      <c r="A26" s="9" t="n">
        <f aca="false">A25-0.06</f>
        <v>17.36</v>
      </c>
      <c r="B26" s="27" t="n">
        <f aca="false">B25-1</f>
        <v>76</v>
      </c>
    </row>
    <row r="27" customFormat="false" ht="13" hidden="false" customHeight="true" outlineLevel="0" collapsed="false">
      <c r="A27" s="9" t="n">
        <f aca="false">A26-0.06</f>
        <v>17.3</v>
      </c>
      <c r="B27" s="27" t="n">
        <f aca="false">B26-1</f>
        <v>75</v>
      </c>
    </row>
    <row r="28" customFormat="false" ht="13" hidden="false" customHeight="true" outlineLevel="0" collapsed="false">
      <c r="A28" s="9" t="n">
        <f aca="false">A27-0.06</f>
        <v>17.24</v>
      </c>
      <c r="B28" s="27" t="n">
        <f aca="false">B27-1</f>
        <v>74</v>
      </c>
    </row>
    <row r="29" customFormat="false" ht="13" hidden="false" customHeight="true" outlineLevel="0" collapsed="false">
      <c r="A29" s="9" t="n">
        <f aca="false">A28-0.06</f>
        <v>17.18</v>
      </c>
      <c r="B29" s="27" t="n">
        <f aca="false">B28-1</f>
        <v>73</v>
      </c>
    </row>
    <row r="30" customFormat="false" ht="13" hidden="false" customHeight="true" outlineLevel="0" collapsed="false">
      <c r="A30" s="9" t="n">
        <f aca="false">A29-0.06</f>
        <v>17.12</v>
      </c>
      <c r="B30" s="27" t="n">
        <f aca="false">B29-1</f>
        <v>72</v>
      </c>
    </row>
    <row r="31" customFormat="false" ht="13" hidden="false" customHeight="true" outlineLevel="0" collapsed="false">
      <c r="A31" s="9" t="n">
        <f aca="false">A30-0.06</f>
        <v>17.06</v>
      </c>
      <c r="B31" s="27" t="n">
        <f aca="false">B30-1</f>
        <v>71</v>
      </c>
    </row>
    <row r="32" customFormat="false" ht="13" hidden="false" customHeight="true" outlineLevel="0" collapsed="false">
      <c r="A32" s="9" t="n">
        <f aca="false">A31-0.06</f>
        <v>17</v>
      </c>
      <c r="B32" s="27" t="n">
        <f aca="false">B31-1</f>
        <v>70</v>
      </c>
    </row>
    <row r="33" customFormat="false" ht="13" hidden="false" customHeight="true" outlineLevel="0" collapsed="false">
      <c r="A33" s="9" t="n">
        <v>16.54</v>
      </c>
      <c r="B33" s="27" t="n">
        <f aca="false">B32-1</f>
        <v>69</v>
      </c>
    </row>
    <row r="34" customFormat="false" ht="13" hidden="false" customHeight="true" outlineLevel="0" collapsed="false">
      <c r="A34" s="9" t="n">
        <f aca="false">A33-0.06</f>
        <v>16.48</v>
      </c>
      <c r="B34" s="27" t="n">
        <f aca="false">B33-1</f>
        <v>68</v>
      </c>
    </row>
    <row r="35" customFormat="false" ht="13" hidden="false" customHeight="true" outlineLevel="0" collapsed="false">
      <c r="A35" s="9" t="n">
        <f aca="false">A34-0.06</f>
        <v>16.42</v>
      </c>
      <c r="B35" s="27" t="n">
        <f aca="false">B34-1</f>
        <v>67</v>
      </c>
    </row>
    <row r="36" customFormat="false" ht="13" hidden="false" customHeight="true" outlineLevel="0" collapsed="false">
      <c r="A36" s="9" t="n">
        <f aca="false">A35-0.06</f>
        <v>16.36</v>
      </c>
      <c r="B36" s="27" t="n">
        <f aca="false">B35-1</f>
        <v>66</v>
      </c>
    </row>
    <row r="37" customFormat="false" ht="13" hidden="false" customHeight="true" outlineLevel="0" collapsed="false">
      <c r="A37" s="9" t="n">
        <f aca="false">A36-0.06</f>
        <v>16.3</v>
      </c>
      <c r="B37" s="27" t="n">
        <f aca="false">B36-1</f>
        <v>65</v>
      </c>
    </row>
    <row r="38" customFormat="false" ht="13" hidden="false" customHeight="true" outlineLevel="0" collapsed="false">
      <c r="A38" s="9" t="n">
        <f aca="false">A37-0.06</f>
        <v>16.24</v>
      </c>
      <c r="B38" s="27" t="n">
        <f aca="false">B37-1</f>
        <v>64</v>
      </c>
    </row>
    <row r="39" customFormat="false" ht="13" hidden="false" customHeight="true" outlineLevel="0" collapsed="false">
      <c r="A39" s="9" t="n">
        <f aca="false">A38-0.06</f>
        <v>16.18</v>
      </c>
      <c r="B39" s="27" t="n">
        <f aca="false">B38-1</f>
        <v>63</v>
      </c>
    </row>
    <row r="40" customFormat="false" ht="13" hidden="false" customHeight="true" outlineLevel="0" collapsed="false">
      <c r="A40" s="9" t="n">
        <f aca="false">A39-0.06</f>
        <v>16.12</v>
      </c>
      <c r="B40" s="27" t="n">
        <f aca="false">B39-1</f>
        <v>62</v>
      </c>
    </row>
    <row r="41" customFormat="false" ht="13" hidden="false" customHeight="true" outlineLevel="0" collapsed="false">
      <c r="A41" s="9" t="n">
        <f aca="false">A40-0.06</f>
        <v>16.06</v>
      </c>
      <c r="B41" s="27" t="n">
        <f aca="false">B40-1</f>
        <v>61</v>
      </c>
    </row>
    <row r="42" customFormat="false" ht="13" hidden="false" customHeight="true" outlineLevel="0" collapsed="false">
      <c r="A42" s="9" t="n">
        <f aca="false">A41-0.06</f>
        <v>16</v>
      </c>
      <c r="B42" s="27" t="n">
        <f aca="false">B41-1</f>
        <v>60</v>
      </c>
    </row>
    <row r="43" customFormat="false" ht="13" hidden="false" customHeight="true" outlineLevel="0" collapsed="false">
      <c r="A43" s="18" t="n">
        <v>15.54</v>
      </c>
      <c r="B43" s="27" t="n">
        <f aca="false">B42-1</f>
        <v>59</v>
      </c>
    </row>
    <row r="44" customFormat="false" ht="13" hidden="false" customHeight="true" outlineLevel="0" collapsed="false">
      <c r="A44" s="18" t="n">
        <f aca="false">A43-0.06</f>
        <v>15.48</v>
      </c>
      <c r="B44" s="27" t="n">
        <f aca="false">B43-1</f>
        <v>58</v>
      </c>
    </row>
    <row r="45" customFormat="false" ht="13" hidden="false" customHeight="true" outlineLevel="0" collapsed="false">
      <c r="A45" s="18" t="n">
        <f aca="false">A44-0.06</f>
        <v>15.42</v>
      </c>
      <c r="B45" s="27" t="n">
        <f aca="false">B44-1</f>
        <v>57</v>
      </c>
    </row>
    <row r="46" customFormat="false" ht="13" hidden="false" customHeight="true" outlineLevel="0" collapsed="false">
      <c r="A46" s="18" t="n">
        <f aca="false">A45-0.06</f>
        <v>15.36</v>
      </c>
      <c r="B46" s="27" t="n">
        <f aca="false">B45-1</f>
        <v>56</v>
      </c>
    </row>
    <row r="47" customFormat="false" ht="13" hidden="false" customHeight="true" outlineLevel="0" collapsed="false">
      <c r="A47" s="18" t="n">
        <f aca="false">A46-0.06</f>
        <v>15.3</v>
      </c>
      <c r="B47" s="27" t="n">
        <f aca="false">B46-1</f>
        <v>55</v>
      </c>
    </row>
    <row r="48" customFormat="false" ht="13" hidden="false" customHeight="true" outlineLevel="0" collapsed="false">
      <c r="A48" s="18" t="n">
        <f aca="false">A47-0.06</f>
        <v>15.24</v>
      </c>
      <c r="B48" s="27" t="n">
        <f aca="false">B47-1</f>
        <v>54</v>
      </c>
    </row>
    <row r="49" customFormat="false" ht="13" hidden="false" customHeight="true" outlineLevel="0" collapsed="false">
      <c r="A49" s="18" t="n">
        <f aca="false">A48-0.06</f>
        <v>15.18</v>
      </c>
      <c r="B49" s="27" t="n">
        <f aca="false">B48-1</f>
        <v>53</v>
      </c>
    </row>
    <row r="50" customFormat="false" ht="13" hidden="false" customHeight="true" outlineLevel="0" collapsed="false">
      <c r="A50" s="18" t="n">
        <f aca="false">A49-0.06</f>
        <v>15.12</v>
      </c>
      <c r="B50" s="27" t="n">
        <f aca="false">B49-1</f>
        <v>52</v>
      </c>
    </row>
    <row r="51" customFormat="false" ht="13" hidden="false" customHeight="true" outlineLevel="0" collapsed="false">
      <c r="A51" s="18" t="n">
        <f aca="false">A50-0.06</f>
        <v>15.06</v>
      </c>
      <c r="B51" s="27" t="n">
        <f aca="false">B50-1</f>
        <v>51</v>
      </c>
    </row>
    <row r="52" customFormat="false" ht="13" hidden="false" customHeight="true" outlineLevel="0" collapsed="false">
      <c r="A52" s="18" t="n">
        <f aca="false">A51-0.06</f>
        <v>15</v>
      </c>
      <c r="B52" s="27" t="n">
        <f aca="false">B51-1</f>
        <v>50</v>
      </c>
    </row>
    <row r="53" customFormat="false" ht="13" hidden="false" customHeight="true" outlineLevel="0" collapsed="false">
      <c r="A53" s="18" t="n">
        <v>14.54</v>
      </c>
      <c r="B53" s="27" t="n">
        <f aca="false">B52-1</f>
        <v>49</v>
      </c>
    </row>
    <row r="54" customFormat="false" ht="13" hidden="false" customHeight="true" outlineLevel="0" collapsed="false">
      <c r="A54" s="18" t="n">
        <f aca="false">A53-0.06</f>
        <v>14.48</v>
      </c>
      <c r="B54" s="27" t="n">
        <f aca="false">B53-1</f>
        <v>48</v>
      </c>
    </row>
    <row r="55" customFormat="false" ht="13" hidden="false" customHeight="true" outlineLevel="0" collapsed="false">
      <c r="A55" s="18" t="n">
        <f aca="false">A54-0.06</f>
        <v>14.42</v>
      </c>
      <c r="B55" s="27" t="n">
        <f aca="false">B54-1</f>
        <v>47</v>
      </c>
    </row>
    <row r="56" customFormat="false" ht="13" hidden="false" customHeight="true" outlineLevel="0" collapsed="false">
      <c r="A56" s="18" t="n">
        <f aca="false">A55-0.06</f>
        <v>14.36</v>
      </c>
      <c r="B56" s="27" t="n">
        <f aca="false">B55-1</f>
        <v>46</v>
      </c>
    </row>
    <row r="57" customFormat="false" ht="13" hidden="false" customHeight="true" outlineLevel="0" collapsed="false">
      <c r="A57" s="18" t="n">
        <f aca="false">A56-0.06</f>
        <v>14.3</v>
      </c>
      <c r="B57" s="27" t="n">
        <f aca="false">B56-1</f>
        <v>45</v>
      </c>
    </row>
    <row r="58" customFormat="false" ht="13" hidden="false" customHeight="true" outlineLevel="0" collapsed="false">
      <c r="A58" s="18" t="n">
        <f aca="false">A57-0.06</f>
        <v>14.24</v>
      </c>
      <c r="B58" s="27" t="n">
        <f aca="false">B57-1</f>
        <v>44</v>
      </c>
    </row>
    <row r="59" customFormat="false" ht="13" hidden="false" customHeight="true" outlineLevel="0" collapsed="false">
      <c r="A59" s="18" t="n">
        <f aca="false">A58-0.06</f>
        <v>14.18</v>
      </c>
      <c r="B59" s="27" t="n">
        <f aca="false">B58-1</f>
        <v>43</v>
      </c>
    </row>
    <row r="60" customFormat="false" ht="13" hidden="false" customHeight="true" outlineLevel="0" collapsed="false">
      <c r="A60" s="18" t="n">
        <f aca="false">A59-0.06</f>
        <v>14.12</v>
      </c>
      <c r="B60" s="27" t="n">
        <f aca="false">B59-1</f>
        <v>42</v>
      </c>
    </row>
    <row r="61" customFormat="false" ht="13" hidden="false" customHeight="true" outlineLevel="0" collapsed="false">
      <c r="A61" s="18" t="n">
        <f aca="false">A60-0.06</f>
        <v>14.06</v>
      </c>
      <c r="B61" s="27" t="n">
        <f aca="false">B60-1</f>
        <v>41</v>
      </c>
    </row>
    <row r="62" customFormat="false" ht="13" hidden="false" customHeight="true" outlineLevel="0" collapsed="false">
      <c r="A62" s="18" t="n">
        <f aca="false">A61-0.06</f>
        <v>14</v>
      </c>
      <c r="B62" s="27" t="n">
        <f aca="false">B61-1</f>
        <v>40</v>
      </c>
    </row>
    <row r="63" customFormat="false" ht="13" hidden="false" customHeight="true" outlineLevel="0" collapsed="false">
      <c r="A63" s="18" t="n">
        <v>13.54</v>
      </c>
      <c r="B63" s="27" t="n">
        <f aca="false">B62-1</f>
        <v>39</v>
      </c>
    </row>
    <row r="64" customFormat="false" ht="13" hidden="false" customHeight="true" outlineLevel="0" collapsed="false">
      <c r="A64" s="18" t="n">
        <f aca="false">A63-0.06</f>
        <v>13.48</v>
      </c>
      <c r="B64" s="27" t="n">
        <f aca="false">B63-1</f>
        <v>38</v>
      </c>
    </row>
    <row r="65" customFormat="false" ht="13" hidden="false" customHeight="true" outlineLevel="0" collapsed="false">
      <c r="A65" s="18" t="n">
        <f aca="false">A64-0.06</f>
        <v>13.42</v>
      </c>
      <c r="B65" s="27" t="n">
        <f aca="false">B64-1</f>
        <v>37</v>
      </c>
    </row>
    <row r="66" customFormat="false" ht="13" hidden="false" customHeight="true" outlineLevel="0" collapsed="false">
      <c r="A66" s="18" t="n">
        <f aca="false">A65-0.06</f>
        <v>13.36</v>
      </c>
      <c r="B66" s="27" t="n">
        <f aca="false">B65-1</f>
        <v>36</v>
      </c>
    </row>
    <row r="67" customFormat="false" ht="13" hidden="false" customHeight="true" outlineLevel="0" collapsed="false">
      <c r="A67" s="18" t="n">
        <f aca="false">A66-0.06</f>
        <v>13.3</v>
      </c>
      <c r="B67" s="27" t="n">
        <f aca="false">B66-1</f>
        <v>35</v>
      </c>
    </row>
    <row r="68" customFormat="false" ht="13" hidden="false" customHeight="true" outlineLevel="0" collapsed="false">
      <c r="A68" s="18" t="n">
        <f aca="false">A67-0.06</f>
        <v>13.24</v>
      </c>
      <c r="B68" s="27" t="n">
        <f aca="false">B67-1</f>
        <v>34</v>
      </c>
    </row>
    <row r="69" customFormat="false" ht="13" hidden="false" customHeight="true" outlineLevel="0" collapsed="false">
      <c r="A69" s="18" t="n">
        <f aca="false">0.01</f>
        <v>0.01</v>
      </c>
      <c r="B69" s="27" t="n">
        <f aca="false">B68-1</f>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1.xml><?xml version="1.0" encoding="utf-8"?>
<worksheet xmlns="http://schemas.openxmlformats.org/spreadsheetml/2006/main" xmlns:r="http://schemas.openxmlformats.org/officeDocument/2006/relationships">
  <sheetPr filterMode="false">
    <pageSetUpPr fitToPage="true"/>
  </sheetPr>
  <dimension ref="A1:B69"/>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3.45"/>
  <cols>
    <col collapsed="false" hidden="false" max="256" min="1" style="6" width="16.0663265306122"/>
  </cols>
  <sheetData>
    <row r="1" customFormat="false" ht="14.55" hidden="false" customHeight="true" outlineLevel="0" collapsed="false">
      <c r="A1" s="29" t="s">
        <v>39</v>
      </c>
      <c r="B1" s="29"/>
    </row>
    <row r="2" customFormat="false" ht="13.2" hidden="false" customHeight="true" outlineLevel="0" collapsed="false">
      <c r="A2" s="22"/>
      <c r="B2" s="22"/>
    </row>
    <row r="3" customFormat="false" ht="13.2" hidden="false" customHeight="true" outlineLevel="0" collapsed="false">
      <c r="A3" s="9" t="n">
        <v>24.5</v>
      </c>
      <c r="B3" s="27" t="n">
        <v>99</v>
      </c>
    </row>
    <row r="4" customFormat="false" ht="13" hidden="false" customHeight="true" outlineLevel="0" collapsed="false">
      <c r="A4" s="19" t="n">
        <f aca="false">A3-0.1</f>
        <v>24.4</v>
      </c>
      <c r="B4" s="27" t="n">
        <f aca="false">B3-1</f>
        <v>98</v>
      </c>
    </row>
    <row r="5" customFormat="false" ht="13" hidden="false" customHeight="true" outlineLevel="0" collapsed="false">
      <c r="A5" s="19" t="n">
        <f aca="false">A4-0.1</f>
        <v>24.3</v>
      </c>
      <c r="B5" s="27" t="n">
        <f aca="false">B4-1</f>
        <v>97</v>
      </c>
    </row>
    <row r="6" customFormat="false" ht="13" hidden="false" customHeight="true" outlineLevel="0" collapsed="false">
      <c r="A6" s="19" t="n">
        <f aca="false">A5-0.1</f>
        <v>24.2</v>
      </c>
      <c r="B6" s="27" t="n">
        <f aca="false">B5-1</f>
        <v>96</v>
      </c>
    </row>
    <row r="7" customFormat="false" ht="13" hidden="false" customHeight="true" outlineLevel="0" collapsed="false">
      <c r="A7" s="19" t="n">
        <f aca="false">A6-0.1</f>
        <v>24.1</v>
      </c>
      <c r="B7" s="27" t="n">
        <f aca="false">B6-1</f>
        <v>95</v>
      </c>
    </row>
    <row r="8" customFormat="false" ht="13" hidden="false" customHeight="true" outlineLevel="0" collapsed="false">
      <c r="A8" s="19" t="n">
        <f aca="false">A7-0.1</f>
        <v>24</v>
      </c>
      <c r="B8" s="27" t="n">
        <f aca="false">B7-1</f>
        <v>94</v>
      </c>
    </row>
    <row r="9" customFormat="false" ht="13" hidden="false" customHeight="true" outlineLevel="0" collapsed="false">
      <c r="A9" s="19" t="n">
        <f aca="false">A8-0.1</f>
        <v>23.9</v>
      </c>
      <c r="B9" s="27" t="n">
        <f aca="false">B8-1</f>
        <v>93</v>
      </c>
    </row>
    <row r="10" customFormat="false" ht="13" hidden="false" customHeight="true" outlineLevel="0" collapsed="false">
      <c r="A10" s="19" t="n">
        <f aca="false">A9-0.1</f>
        <v>23.8</v>
      </c>
      <c r="B10" s="27" t="n">
        <f aca="false">B9-1</f>
        <v>92</v>
      </c>
    </row>
    <row r="11" customFormat="false" ht="13" hidden="false" customHeight="true" outlineLevel="0" collapsed="false">
      <c r="A11" s="19" t="n">
        <f aca="false">A10-0.1</f>
        <v>23.7</v>
      </c>
      <c r="B11" s="27" t="n">
        <f aca="false">B10-1</f>
        <v>91</v>
      </c>
    </row>
    <row r="12" customFormat="false" ht="13" hidden="false" customHeight="true" outlineLevel="0" collapsed="false">
      <c r="A12" s="19" t="n">
        <f aca="false">A11-0.1</f>
        <v>23.6</v>
      </c>
      <c r="B12" s="27" t="n">
        <f aca="false">B11-1</f>
        <v>90</v>
      </c>
    </row>
    <row r="13" customFormat="false" ht="13" hidden="false" customHeight="true" outlineLevel="0" collapsed="false">
      <c r="A13" s="19" t="n">
        <f aca="false">A12-0.1</f>
        <v>23.5</v>
      </c>
      <c r="B13" s="27" t="n">
        <f aca="false">B12-1</f>
        <v>89</v>
      </c>
    </row>
    <row r="14" customFormat="false" ht="13" hidden="false" customHeight="true" outlineLevel="0" collapsed="false">
      <c r="A14" s="19" t="n">
        <f aca="false">A13-0.1</f>
        <v>23.4</v>
      </c>
      <c r="B14" s="27" t="n">
        <f aca="false">B13-1</f>
        <v>88</v>
      </c>
    </row>
    <row r="15" customFormat="false" ht="13" hidden="false" customHeight="true" outlineLevel="0" collapsed="false">
      <c r="A15" s="19" t="n">
        <f aca="false">A14-0.1</f>
        <v>23.3</v>
      </c>
      <c r="B15" s="27" t="n">
        <f aca="false">B14-1</f>
        <v>87</v>
      </c>
    </row>
    <row r="16" customFormat="false" ht="13" hidden="false" customHeight="true" outlineLevel="0" collapsed="false">
      <c r="A16" s="19" t="n">
        <f aca="false">A15-0.1</f>
        <v>23.2</v>
      </c>
      <c r="B16" s="27" t="n">
        <f aca="false">B15-1</f>
        <v>86</v>
      </c>
    </row>
    <row r="17" customFormat="false" ht="13" hidden="false" customHeight="true" outlineLevel="0" collapsed="false">
      <c r="A17" s="19" t="n">
        <f aca="false">A16-0.1</f>
        <v>23.1</v>
      </c>
      <c r="B17" s="27" t="n">
        <f aca="false">B16-1</f>
        <v>85</v>
      </c>
    </row>
    <row r="18" customFormat="false" ht="13" hidden="false" customHeight="true" outlineLevel="0" collapsed="false">
      <c r="A18" s="19" t="n">
        <f aca="false">A17-0.1</f>
        <v>23</v>
      </c>
      <c r="B18" s="27" t="n">
        <f aca="false">B17-1</f>
        <v>84</v>
      </c>
    </row>
    <row r="19" customFormat="false" ht="13" hidden="false" customHeight="true" outlineLevel="0" collapsed="false">
      <c r="A19" s="19" t="n">
        <f aca="false">A18-0.1</f>
        <v>22.9</v>
      </c>
      <c r="B19" s="27" t="n">
        <f aca="false">B18-1</f>
        <v>83</v>
      </c>
    </row>
    <row r="20" customFormat="false" ht="13" hidden="false" customHeight="true" outlineLevel="0" collapsed="false">
      <c r="A20" s="19" t="n">
        <f aca="false">A19-0.1</f>
        <v>22.8</v>
      </c>
      <c r="B20" s="27" t="n">
        <f aca="false">B19-1</f>
        <v>82</v>
      </c>
    </row>
    <row r="21" customFormat="false" ht="13" hidden="false" customHeight="true" outlineLevel="0" collapsed="false">
      <c r="A21" s="19" t="n">
        <f aca="false">A20-0.1</f>
        <v>22.7</v>
      </c>
      <c r="B21" s="27" t="n">
        <f aca="false">B20-1</f>
        <v>81</v>
      </c>
    </row>
    <row r="22" customFormat="false" ht="13" hidden="false" customHeight="true" outlineLevel="0" collapsed="false">
      <c r="A22" s="19" t="n">
        <f aca="false">A21-0.1</f>
        <v>22.6</v>
      </c>
      <c r="B22" s="27" t="n">
        <f aca="false">B21-1</f>
        <v>80</v>
      </c>
    </row>
    <row r="23" customFormat="false" ht="13" hidden="false" customHeight="true" outlineLevel="0" collapsed="false">
      <c r="A23" s="19" t="n">
        <f aca="false">A22-0.1</f>
        <v>22.5</v>
      </c>
      <c r="B23" s="27" t="n">
        <f aca="false">B22-1</f>
        <v>79</v>
      </c>
    </row>
    <row r="24" customFormat="false" ht="13" hidden="false" customHeight="true" outlineLevel="0" collapsed="false">
      <c r="A24" s="19" t="n">
        <f aca="false">A23-0.1</f>
        <v>22.4</v>
      </c>
      <c r="B24" s="27" t="n">
        <f aca="false">B23-1</f>
        <v>78</v>
      </c>
    </row>
    <row r="25" customFormat="false" ht="13" hidden="false" customHeight="true" outlineLevel="0" collapsed="false">
      <c r="A25" s="19" t="n">
        <f aca="false">A24-0.1</f>
        <v>22.3</v>
      </c>
      <c r="B25" s="27" t="n">
        <f aca="false">B24-1</f>
        <v>77</v>
      </c>
    </row>
    <row r="26" customFormat="false" ht="13" hidden="false" customHeight="true" outlineLevel="0" collapsed="false">
      <c r="A26" s="19" t="n">
        <f aca="false">A25-0.1</f>
        <v>22.2</v>
      </c>
      <c r="B26" s="27" t="n">
        <f aca="false">B25-1</f>
        <v>76</v>
      </c>
    </row>
    <row r="27" customFormat="false" ht="13" hidden="false" customHeight="true" outlineLevel="0" collapsed="false">
      <c r="A27" s="19" t="n">
        <f aca="false">A26-0.1</f>
        <v>22.1</v>
      </c>
      <c r="B27" s="27" t="n">
        <f aca="false">B26-1</f>
        <v>75</v>
      </c>
    </row>
    <row r="28" customFormat="false" ht="13" hidden="false" customHeight="true" outlineLevel="0" collapsed="false">
      <c r="A28" s="19" t="n">
        <f aca="false">A27-0.1</f>
        <v>22</v>
      </c>
      <c r="B28" s="27" t="n">
        <f aca="false">B27-1</f>
        <v>74</v>
      </c>
    </row>
    <row r="29" customFormat="false" ht="13" hidden="false" customHeight="true" outlineLevel="0" collapsed="false">
      <c r="A29" s="19" t="n">
        <f aca="false">A28-0.1</f>
        <v>21.9</v>
      </c>
      <c r="B29" s="27" t="n">
        <f aca="false">B28-1</f>
        <v>73</v>
      </c>
    </row>
    <row r="30" customFormat="false" ht="13" hidden="false" customHeight="true" outlineLevel="0" collapsed="false">
      <c r="A30" s="19" t="n">
        <f aca="false">A29-0.1</f>
        <v>21.8</v>
      </c>
      <c r="B30" s="27" t="n">
        <f aca="false">B29-1</f>
        <v>72</v>
      </c>
    </row>
    <row r="31" customFormat="false" ht="13" hidden="false" customHeight="true" outlineLevel="0" collapsed="false">
      <c r="A31" s="19" t="n">
        <f aca="false">A30-0.1</f>
        <v>21.7</v>
      </c>
      <c r="B31" s="27" t="n">
        <f aca="false">B30-1</f>
        <v>71</v>
      </c>
    </row>
    <row r="32" customFormat="false" ht="13" hidden="false" customHeight="true" outlineLevel="0" collapsed="false">
      <c r="A32" s="19" t="n">
        <f aca="false">A31-0.1</f>
        <v>21.6</v>
      </c>
      <c r="B32" s="27" t="n">
        <f aca="false">B31-1</f>
        <v>70</v>
      </c>
    </row>
    <row r="33" customFormat="false" ht="13" hidden="false" customHeight="true" outlineLevel="0" collapsed="false">
      <c r="A33" s="19" t="n">
        <f aca="false">A32-0.1</f>
        <v>21.5</v>
      </c>
      <c r="B33" s="27" t="n">
        <f aca="false">B32-1</f>
        <v>69</v>
      </c>
    </row>
    <row r="34" customFormat="false" ht="13" hidden="false" customHeight="true" outlineLevel="0" collapsed="false">
      <c r="A34" s="19" t="n">
        <f aca="false">A33-0.1</f>
        <v>21.4</v>
      </c>
      <c r="B34" s="27" t="n">
        <f aca="false">B33-1</f>
        <v>68</v>
      </c>
    </row>
    <row r="35" customFormat="false" ht="13" hidden="false" customHeight="true" outlineLevel="0" collapsed="false">
      <c r="A35" s="19" t="n">
        <f aca="false">A34-0.1</f>
        <v>21.2999999999999</v>
      </c>
      <c r="B35" s="27" t="n">
        <f aca="false">B34-1</f>
        <v>67</v>
      </c>
    </row>
    <row r="36" customFormat="false" ht="13" hidden="false" customHeight="true" outlineLevel="0" collapsed="false">
      <c r="A36" s="19" t="n">
        <f aca="false">A35-0.1</f>
        <v>21.1999999999999</v>
      </c>
      <c r="B36" s="27" t="n">
        <f aca="false">B35-1</f>
        <v>66</v>
      </c>
    </row>
    <row r="37" customFormat="false" ht="13" hidden="false" customHeight="true" outlineLevel="0" collapsed="false">
      <c r="A37" s="19" t="n">
        <f aca="false">A36-0.1</f>
        <v>21.0999999999999</v>
      </c>
      <c r="B37" s="27" t="n">
        <f aca="false">B36-1</f>
        <v>65</v>
      </c>
    </row>
    <row r="38" customFormat="false" ht="13" hidden="false" customHeight="true" outlineLevel="0" collapsed="false">
      <c r="A38" s="19" t="n">
        <f aca="false">A37-0.1</f>
        <v>21</v>
      </c>
      <c r="B38" s="27" t="n">
        <f aca="false">B37-1</f>
        <v>64</v>
      </c>
    </row>
    <row r="39" customFormat="false" ht="13" hidden="false" customHeight="true" outlineLevel="0" collapsed="false">
      <c r="A39" s="19" t="n">
        <f aca="false">A38-0.1</f>
        <v>20.8999999999999</v>
      </c>
      <c r="B39" s="27" t="n">
        <f aca="false">B38-1</f>
        <v>63</v>
      </c>
    </row>
    <row r="40" customFormat="false" ht="13" hidden="false" customHeight="true" outlineLevel="0" collapsed="false">
      <c r="A40" s="19" t="n">
        <f aca="false">A39-0.1</f>
        <v>20.8</v>
      </c>
      <c r="B40" s="27" t="n">
        <f aca="false">B39-1</f>
        <v>62</v>
      </c>
    </row>
    <row r="41" customFormat="false" ht="13" hidden="false" customHeight="true" outlineLevel="0" collapsed="false">
      <c r="A41" s="19" t="n">
        <f aca="false">A40-0.1</f>
        <v>20.6999999999999</v>
      </c>
      <c r="B41" s="27" t="n">
        <f aca="false">B40-1</f>
        <v>61</v>
      </c>
    </row>
    <row r="42" customFormat="false" ht="13" hidden="false" customHeight="true" outlineLevel="0" collapsed="false">
      <c r="A42" s="19" t="n">
        <f aca="false">A41-0.1</f>
        <v>20.5999999999999</v>
      </c>
      <c r="B42" s="27" t="n">
        <f aca="false">B41-1</f>
        <v>60</v>
      </c>
    </row>
    <row r="43" customFormat="false" ht="13" hidden="false" customHeight="true" outlineLevel="0" collapsed="false">
      <c r="A43" s="19" t="n">
        <f aca="false">A42-0.1</f>
        <v>20.4999999999999</v>
      </c>
      <c r="B43" s="27" t="n">
        <f aca="false">B42-1</f>
        <v>59</v>
      </c>
    </row>
    <row r="44" customFormat="false" ht="13" hidden="false" customHeight="true" outlineLevel="0" collapsed="false">
      <c r="A44" s="19" t="n">
        <f aca="false">A43-0.1</f>
        <v>20.3999999999999</v>
      </c>
      <c r="B44" s="27" t="n">
        <f aca="false">B43-1</f>
        <v>58</v>
      </c>
    </row>
    <row r="45" customFormat="false" ht="13" hidden="false" customHeight="true" outlineLevel="0" collapsed="false">
      <c r="A45" s="19" t="n">
        <f aca="false">A44-0.1</f>
        <v>20.2999999999999</v>
      </c>
      <c r="B45" s="27" t="n">
        <f aca="false">B44-1</f>
        <v>57</v>
      </c>
    </row>
    <row r="46" customFormat="false" ht="13" hidden="false" customHeight="true" outlineLevel="0" collapsed="false">
      <c r="A46" s="19" t="n">
        <f aca="false">A45-0.1</f>
        <v>20.1999999999999</v>
      </c>
      <c r="B46" s="27" t="n">
        <f aca="false">B45-1</f>
        <v>56</v>
      </c>
    </row>
    <row r="47" customFormat="false" ht="13" hidden="false" customHeight="true" outlineLevel="0" collapsed="false">
      <c r="A47" s="19" t="n">
        <f aca="false">A46-0.1</f>
        <v>20.0999999999999</v>
      </c>
      <c r="B47" s="27" t="n">
        <f aca="false">B46-1</f>
        <v>55</v>
      </c>
    </row>
    <row r="48" customFormat="false" ht="13" hidden="false" customHeight="true" outlineLevel="0" collapsed="false">
      <c r="A48" s="19" t="n">
        <f aca="false">A47-0.1</f>
        <v>20</v>
      </c>
      <c r="B48" s="27" t="n">
        <f aca="false">B47-1</f>
        <v>54</v>
      </c>
    </row>
    <row r="49" customFormat="false" ht="13" hidden="false" customHeight="true" outlineLevel="0" collapsed="false">
      <c r="A49" s="19" t="n">
        <f aca="false">A48-0.1</f>
        <v>19.8999999999999</v>
      </c>
      <c r="B49" s="27" t="n">
        <f aca="false">B48-1</f>
        <v>53</v>
      </c>
    </row>
    <row r="50" customFormat="false" ht="13" hidden="false" customHeight="true" outlineLevel="0" collapsed="false">
      <c r="A50" s="19" t="n">
        <f aca="false">A49-0.1</f>
        <v>19.7999999999999</v>
      </c>
      <c r="B50" s="27" t="n">
        <f aca="false">B49-1</f>
        <v>52</v>
      </c>
    </row>
    <row r="51" customFormat="false" ht="13" hidden="false" customHeight="true" outlineLevel="0" collapsed="false">
      <c r="A51" s="19" t="n">
        <f aca="false">A50-0.1</f>
        <v>19.6999999999999</v>
      </c>
      <c r="B51" s="27" t="n">
        <f aca="false">B50-1</f>
        <v>51</v>
      </c>
    </row>
    <row r="52" customFormat="false" ht="13" hidden="false" customHeight="true" outlineLevel="0" collapsed="false">
      <c r="A52" s="19" t="n">
        <f aca="false">A51-0.1</f>
        <v>19.5999999999999</v>
      </c>
      <c r="B52" s="27" t="n">
        <f aca="false">B51-1</f>
        <v>50</v>
      </c>
    </row>
    <row r="53" customFormat="false" ht="13" hidden="false" customHeight="true" outlineLevel="0" collapsed="false">
      <c r="A53" s="19" t="n">
        <f aca="false">A52-0.1</f>
        <v>19.4999999999999</v>
      </c>
      <c r="B53" s="27" t="n">
        <f aca="false">B52-1</f>
        <v>49</v>
      </c>
    </row>
    <row r="54" customFormat="false" ht="13" hidden="false" customHeight="true" outlineLevel="0" collapsed="false">
      <c r="A54" s="19" t="n">
        <f aca="false">A53-0.1</f>
        <v>19.3999999999999</v>
      </c>
      <c r="B54" s="27" t="n">
        <f aca="false">B53-1</f>
        <v>48</v>
      </c>
    </row>
    <row r="55" customFormat="false" ht="13" hidden="false" customHeight="true" outlineLevel="0" collapsed="false">
      <c r="A55" s="19" t="n">
        <f aca="false">A54-0.1</f>
        <v>19.2999999999999</v>
      </c>
      <c r="B55" s="27" t="n">
        <f aca="false">B54-1</f>
        <v>47</v>
      </c>
    </row>
    <row r="56" customFormat="false" ht="13" hidden="false" customHeight="true" outlineLevel="0" collapsed="false">
      <c r="A56" s="19" t="n">
        <f aca="false">A55-0.1</f>
        <v>19.1999999999999</v>
      </c>
      <c r="B56" s="27" t="n">
        <f aca="false">B55-1</f>
        <v>46</v>
      </c>
    </row>
    <row r="57" customFormat="false" ht="13" hidden="false" customHeight="true" outlineLevel="0" collapsed="false">
      <c r="A57" s="19" t="n">
        <f aca="false">A56-0.1</f>
        <v>19.0999999999999</v>
      </c>
      <c r="B57" s="27" t="n">
        <f aca="false">B56-1</f>
        <v>45</v>
      </c>
    </row>
    <row r="58" customFormat="false" ht="13" hidden="false" customHeight="true" outlineLevel="0" collapsed="false">
      <c r="A58" s="19" t="n">
        <f aca="false">A57-0.1</f>
        <v>18.9999999999999</v>
      </c>
      <c r="B58" s="27" t="n">
        <f aca="false">B57-1</f>
        <v>44</v>
      </c>
    </row>
    <row r="59" customFormat="false" ht="13" hidden="false" customHeight="true" outlineLevel="0" collapsed="false">
      <c r="A59" s="19" t="n">
        <f aca="false">A58-0.1</f>
        <v>18.8999999999999</v>
      </c>
      <c r="B59" s="27" t="n">
        <f aca="false">B58-1</f>
        <v>43</v>
      </c>
    </row>
    <row r="60" customFormat="false" ht="13" hidden="false" customHeight="true" outlineLevel="0" collapsed="false">
      <c r="A60" s="19" t="n">
        <f aca="false">A59-0.1</f>
        <v>18.7999999999999</v>
      </c>
      <c r="B60" s="27" t="n">
        <f aca="false">B59-1</f>
        <v>42</v>
      </c>
    </row>
    <row r="61" customFormat="false" ht="13" hidden="false" customHeight="true" outlineLevel="0" collapsed="false">
      <c r="A61" s="19" t="n">
        <f aca="false">A60-0.1</f>
        <v>18.6999999999999</v>
      </c>
      <c r="B61" s="27" t="n">
        <f aca="false">B60-1</f>
        <v>41</v>
      </c>
    </row>
    <row r="62" customFormat="false" ht="13" hidden="false" customHeight="true" outlineLevel="0" collapsed="false">
      <c r="A62" s="19" t="n">
        <f aca="false">A61-0.1</f>
        <v>18.5999999999999</v>
      </c>
      <c r="B62" s="27" t="n">
        <f aca="false">B61-1</f>
        <v>40</v>
      </c>
    </row>
    <row r="63" customFormat="false" ht="13" hidden="false" customHeight="true" outlineLevel="0" collapsed="false">
      <c r="A63" s="19" t="n">
        <f aca="false">A62-0.1</f>
        <v>18.4999999999999</v>
      </c>
      <c r="B63" s="27" t="n">
        <f aca="false">B62-1</f>
        <v>39</v>
      </c>
    </row>
    <row r="64" customFormat="false" ht="13" hidden="false" customHeight="true" outlineLevel="0" collapsed="false">
      <c r="A64" s="19" t="n">
        <f aca="false">A63-0.1</f>
        <v>18.3999999999999</v>
      </c>
      <c r="B64" s="27" t="n">
        <f aca="false">B63-1</f>
        <v>38</v>
      </c>
    </row>
    <row r="65" customFormat="false" ht="13" hidden="false" customHeight="true" outlineLevel="0" collapsed="false">
      <c r="A65" s="19" t="n">
        <f aca="false">A64-0.1</f>
        <v>18.2999999999999</v>
      </c>
      <c r="B65" s="27" t="n">
        <f aca="false">B64-1</f>
        <v>37</v>
      </c>
    </row>
    <row r="66" customFormat="false" ht="13" hidden="false" customHeight="true" outlineLevel="0" collapsed="false">
      <c r="A66" s="19" t="n">
        <f aca="false">A65-0.1</f>
        <v>18.1999999999999</v>
      </c>
      <c r="B66" s="27" t="n">
        <f aca="false">B65-1</f>
        <v>36</v>
      </c>
    </row>
    <row r="67" customFormat="false" ht="13" hidden="false" customHeight="true" outlineLevel="0" collapsed="false">
      <c r="A67" s="19" t="n">
        <f aca="false">A66-0.1</f>
        <v>18.0999999999999</v>
      </c>
      <c r="B67" s="27" t="n">
        <f aca="false">B66-1</f>
        <v>35</v>
      </c>
    </row>
    <row r="68" customFormat="false" ht="13" hidden="false" customHeight="true" outlineLevel="0" collapsed="false">
      <c r="A68" s="19" t="n">
        <f aca="false">A67-0.1</f>
        <v>17.9999999999999</v>
      </c>
      <c r="B68" s="27" t="n">
        <f aca="false">B67-1</f>
        <v>34</v>
      </c>
    </row>
    <row r="69" customFormat="false" ht="13" hidden="false" customHeight="true" outlineLevel="0" collapsed="false">
      <c r="A69" s="19" t="n">
        <f aca="false">0.1</f>
        <v>0.1</v>
      </c>
      <c r="B69" s="27" t="n">
        <f aca="false">B68-1</f>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2.xml><?xml version="1.0" encoding="utf-8"?>
<worksheet xmlns="http://schemas.openxmlformats.org/spreadsheetml/2006/main" xmlns:r="http://schemas.openxmlformats.org/officeDocument/2006/relationships">
  <sheetPr filterMode="false">
    <pageSetUpPr fitToPage="true"/>
  </sheetPr>
  <dimension ref="A1:E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13.2" hidden="false" customHeight="true" outlineLevel="0" collapsed="false">
      <c r="A1" s="22"/>
      <c r="B1" s="22"/>
      <c r="C1" s="22"/>
      <c r="D1" s="22"/>
      <c r="E1" s="22"/>
    </row>
    <row r="2" customFormat="false" ht="13.2" hidden="false" customHeight="true" outlineLevel="0" collapsed="false">
      <c r="A2" s="17" t="s">
        <v>265</v>
      </c>
      <c r="B2" s="27" t="n">
        <f aca="false">99-TOT!FS4</f>
        <v>99</v>
      </c>
      <c r="C2" s="27" t="n">
        <f aca="false">82-(TOT!V4+TOT!FS4)</f>
        <v>65</v>
      </c>
      <c r="D2" s="27" t="n">
        <f aca="false">ROUND(C2/4.4,0)</f>
        <v>15</v>
      </c>
      <c r="E2" s="27" t="n">
        <f aca="false">B2-D2</f>
        <v>84</v>
      </c>
    </row>
    <row r="3" customFormat="false" ht="13" hidden="false" customHeight="true" outlineLevel="0" collapsed="false">
      <c r="A3" s="17" t="s">
        <v>275</v>
      </c>
      <c r="B3" s="27" t="n">
        <f aca="false">99-TOT!FS5</f>
        <v>99</v>
      </c>
      <c r="C3" s="27" t="n">
        <f aca="false">82-(TOT!V5+TOT!FS5)</f>
        <v>0</v>
      </c>
      <c r="D3" s="27" t="n">
        <f aca="false">ROUND(C3/4.4,0)</f>
        <v>0</v>
      </c>
      <c r="E3" s="27" t="n">
        <f aca="false">B3-D3</f>
        <v>99</v>
      </c>
    </row>
    <row r="4" customFormat="false" ht="13" hidden="false" customHeight="true" outlineLevel="0" collapsed="false">
      <c r="A4" s="17" t="s">
        <v>285</v>
      </c>
      <c r="B4" s="27" t="n">
        <f aca="false">99-TOT!FS6</f>
        <v>99</v>
      </c>
      <c r="C4" s="27" t="n">
        <f aca="false">82-(TOT!V6+TOT!FS6)</f>
        <v>74</v>
      </c>
      <c r="D4" s="27" t="n">
        <f aca="false">ROUND(C4/4.4,0)</f>
        <v>17</v>
      </c>
      <c r="E4" s="27" t="n">
        <f aca="false">B4-D4</f>
        <v>82</v>
      </c>
    </row>
    <row r="5" customFormat="false" ht="13" hidden="false" customHeight="true" outlineLevel="0" collapsed="false">
      <c r="A5" s="17" t="s">
        <v>291</v>
      </c>
      <c r="B5" s="27" t="n">
        <f aca="false">99-TOT!FS7</f>
        <v>99</v>
      </c>
      <c r="C5" s="27" t="n">
        <f aca="false">82-(TOT!V7+TOT!FS7)</f>
        <v>77</v>
      </c>
      <c r="D5" s="27" t="n">
        <f aca="false">ROUND(C5/4.4,0)</f>
        <v>18</v>
      </c>
      <c r="E5" s="27" t="n">
        <f aca="false">B5-D5</f>
        <v>81</v>
      </c>
    </row>
    <row r="6" customFormat="false" ht="13" hidden="false" customHeight="true" outlineLevel="0" collapsed="false">
      <c r="A6" s="17" t="s">
        <v>297</v>
      </c>
      <c r="B6" s="27" t="n">
        <f aca="false">99-TOT!FS8</f>
        <v>99</v>
      </c>
      <c r="C6" s="27" t="n">
        <f aca="false">82-(TOT!V8+TOT!FS8)</f>
        <v>77</v>
      </c>
      <c r="D6" s="27" t="n">
        <f aca="false">ROUND(C6/4.4,0)</f>
        <v>18</v>
      </c>
      <c r="E6" s="27" t="n">
        <f aca="false">B6-D6</f>
        <v>81</v>
      </c>
    </row>
    <row r="7" customFormat="false" ht="13" hidden="false" customHeight="true" outlineLevel="0" collapsed="false">
      <c r="A7" s="17" t="s">
        <v>304</v>
      </c>
      <c r="B7" s="27" t="n">
        <f aca="false">99-TOT!FS9</f>
        <v>93</v>
      </c>
      <c r="C7" s="27" t="n">
        <f aca="false">82-(TOT!V9+TOT!FS9)</f>
        <v>53</v>
      </c>
      <c r="D7" s="27" t="n">
        <f aca="false">ROUND(C7/4.4,0)</f>
        <v>12</v>
      </c>
      <c r="E7" s="27" t="n">
        <f aca="false">B7-D7</f>
        <v>81</v>
      </c>
    </row>
    <row r="8" customFormat="false" ht="13" hidden="false" customHeight="true" outlineLevel="0" collapsed="false">
      <c r="A8" s="17" t="s">
        <v>311</v>
      </c>
      <c r="B8" s="27" t="n">
        <f aca="false">99-TOT!FS10</f>
        <v>99</v>
      </c>
      <c r="C8" s="27" t="n">
        <f aca="false">82-(TOT!V10+TOT!FS10)</f>
        <v>77</v>
      </c>
      <c r="D8" s="27" t="n">
        <f aca="false">ROUND(C8/4.4,0)</f>
        <v>18</v>
      </c>
      <c r="E8" s="27" t="n">
        <f aca="false">B8-D8</f>
        <v>81</v>
      </c>
    </row>
    <row r="9" customFormat="false" ht="13" hidden="false" customHeight="true" outlineLevel="0" collapsed="false">
      <c r="A9" s="17" t="s">
        <v>317</v>
      </c>
      <c r="B9" s="27" t="n">
        <f aca="false">99-TOT!FS11</f>
        <v>99</v>
      </c>
      <c r="C9" s="27" t="n">
        <f aca="false">82-(TOT!V11+TOT!FS11)</f>
        <v>1</v>
      </c>
      <c r="D9" s="27" t="n">
        <f aca="false">ROUND(C9/4.4,0)</f>
        <v>0</v>
      </c>
      <c r="E9" s="27" t="n">
        <f aca="false">B9-D9</f>
        <v>99</v>
      </c>
    </row>
    <row r="10" customFormat="false" ht="13" hidden="false" customHeight="true" outlineLevel="0" collapsed="false">
      <c r="A10" s="17" t="s">
        <v>323</v>
      </c>
      <c r="B10" s="27" t="n">
        <f aca="false">99-TOT!FS12</f>
        <v>95</v>
      </c>
      <c r="C10" s="27" t="n">
        <f aca="false">82-(TOT!V12+TOT!FS12)</f>
        <v>15</v>
      </c>
      <c r="D10" s="27" t="n">
        <f aca="false">ROUND(C10/4.4,0)</f>
        <v>3</v>
      </c>
      <c r="E10" s="27" t="n">
        <f aca="false">B10-D10</f>
        <v>92</v>
      </c>
    </row>
    <row r="11" customFormat="false" ht="13" hidden="false" customHeight="true" outlineLevel="0" collapsed="false">
      <c r="A11" s="17" t="s">
        <v>330</v>
      </c>
      <c r="B11" s="27" t="n">
        <f aca="false">99-TOT!FS13</f>
        <v>76</v>
      </c>
      <c r="C11" s="27" t="n">
        <f aca="false">82-(TOT!V13+TOT!FS13)</f>
        <v>14</v>
      </c>
      <c r="D11" s="27" t="n">
        <f aca="false">ROUND(C11/4.4,0)</f>
        <v>3</v>
      </c>
      <c r="E11" s="27" t="n">
        <f aca="false">B11-D11</f>
        <v>73</v>
      </c>
    </row>
    <row r="12" customFormat="false" ht="13" hidden="false" customHeight="true" outlineLevel="0" collapsed="false">
      <c r="A12" s="17" t="s">
        <v>336</v>
      </c>
      <c r="B12" s="27" t="n">
        <f aca="false">99-TOT!FS14</f>
        <v>63</v>
      </c>
      <c r="C12" s="27" t="n">
        <f aca="false">82-(TOT!V14+TOT!FS14)</f>
        <v>8</v>
      </c>
      <c r="D12" s="27" t="n">
        <f aca="false">ROUND(C12/4.4,0)</f>
        <v>2</v>
      </c>
      <c r="E12" s="27" t="n">
        <f aca="false">B12-D12</f>
        <v>61</v>
      </c>
    </row>
    <row r="13" customFormat="false" ht="13" hidden="false" customHeight="true" outlineLevel="0" collapsed="false">
      <c r="A13" s="17" t="s">
        <v>342</v>
      </c>
      <c r="B13" s="27" t="n">
        <f aca="false">99-TOT!FS15</f>
        <v>95</v>
      </c>
      <c r="C13" s="27" t="n">
        <f aca="false">82-(TOT!V15+TOT!FS15)</f>
        <v>0</v>
      </c>
      <c r="D13" s="27" t="n">
        <f aca="false">ROUND(C13/4.4,0)</f>
        <v>0</v>
      </c>
      <c r="E13" s="27" t="n">
        <f aca="false">B13-D13</f>
        <v>95</v>
      </c>
    </row>
    <row r="14" customFormat="false" ht="13" hidden="false" customHeight="true" outlineLevel="0" collapsed="false">
      <c r="A14" s="17" t="s">
        <v>348</v>
      </c>
      <c r="B14" s="27" t="n">
        <f aca="false">99-TOT!FS16</f>
        <v>98</v>
      </c>
      <c r="C14" s="27" t="n">
        <f aca="false">82-(TOT!V16+TOT!FS16)</f>
        <v>0</v>
      </c>
      <c r="D14" s="27" t="n">
        <f aca="false">ROUND(C14/4.4,0)</f>
        <v>0</v>
      </c>
      <c r="E14" s="27" t="n">
        <f aca="false">B14-D14</f>
        <v>98</v>
      </c>
    </row>
    <row r="15" customFormat="false" ht="13" hidden="false" customHeight="true" outlineLevel="0" collapsed="false">
      <c r="A15" s="17" t="s">
        <v>355</v>
      </c>
      <c r="B15" s="27" t="n">
        <f aca="false">99-TOT!FS17</f>
        <v>80</v>
      </c>
      <c r="C15" s="27" t="n">
        <f aca="false">82-(TOT!V17+TOT!FS17)</f>
        <v>42</v>
      </c>
      <c r="D15" s="27" t="n">
        <f aca="false">ROUND(C15/4.4,0)</f>
        <v>10</v>
      </c>
      <c r="E15" s="27" t="n">
        <f aca="false">B15-D15</f>
        <v>70</v>
      </c>
    </row>
    <row r="16" customFormat="false" ht="13" hidden="false" customHeight="true" outlineLevel="0" collapsed="false">
      <c r="A16" s="17" t="s">
        <v>362</v>
      </c>
      <c r="B16" s="27" t="n">
        <f aca="false">99-TOT!FS18</f>
        <v>93</v>
      </c>
      <c r="C16" s="27" t="n">
        <f aca="false">82-(TOT!V18+TOT!FS18)</f>
        <v>-1</v>
      </c>
      <c r="D16" s="27" t="n">
        <f aca="false">ROUND(C16/4.4,0)</f>
        <v>0</v>
      </c>
      <c r="E16" s="27" t="n">
        <f aca="false">B16-D16</f>
        <v>93</v>
      </c>
    </row>
    <row r="17" customFormat="false" ht="13" hidden="false" customHeight="true" outlineLevel="0" collapsed="false">
      <c r="A17" s="17" t="s">
        <v>368</v>
      </c>
      <c r="B17" s="27" t="n">
        <f aca="false">99-TOT!FS19</f>
        <v>93</v>
      </c>
      <c r="C17" s="27" t="n">
        <f aca="false">82-(TOT!V19+TOT!FS19)</f>
        <v>-3</v>
      </c>
      <c r="D17" s="27" t="n">
        <f aca="false">ROUND(C17/4.4,0)</f>
        <v>-1</v>
      </c>
      <c r="E17" s="27" t="n">
        <f aca="false">B17-D17</f>
        <v>94</v>
      </c>
    </row>
    <row r="18" customFormat="false" ht="13" hidden="false" customHeight="true" outlineLevel="0" collapsed="false">
      <c r="A18" s="17" t="s">
        <v>374</v>
      </c>
      <c r="B18" s="27" t="n">
        <f aca="false">99-TOT!FS20</f>
        <v>25</v>
      </c>
      <c r="C18" s="27" t="n">
        <f aca="false">82-(TOT!V20+TOT!FS20)</f>
        <v>1</v>
      </c>
      <c r="D18" s="27" t="n">
        <f aca="false">ROUND(C18/4.4,0)</f>
        <v>0</v>
      </c>
      <c r="E18" s="27" t="n">
        <f aca="false">B18-D18</f>
        <v>25</v>
      </c>
    </row>
    <row r="19" customFormat="false" ht="13" hidden="false" customHeight="true" outlineLevel="0" collapsed="false">
      <c r="A19" s="17" t="s">
        <v>381</v>
      </c>
      <c r="B19" s="27" t="n">
        <f aca="false">99-TOT!FS21</f>
        <v>99</v>
      </c>
      <c r="C19" s="27" t="n">
        <f aca="false">82-(TOT!V21+TOT!FS21)</f>
        <v>38</v>
      </c>
      <c r="D19" s="27" t="n">
        <f aca="false">ROUND(C19/4.4,0)</f>
        <v>9</v>
      </c>
      <c r="E19" s="27" t="n">
        <f aca="false">B19-D19</f>
        <v>90</v>
      </c>
    </row>
    <row r="20" customFormat="false" ht="13" hidden="false" customHeight="true" outlineLevel="0" collapsed="false">
      <c r="A20" s="17" t="s">
        <v>387</v>
      </c>
      <c r="B20" s="27" t="n">
        <f aca="false">99-TOT!FS22</f>
        <v>99</v>
      </c>
      <c r="C20" s="27" t="n">
        <f aca="false">82-(TOT!V22+TOT!FS22)</f>
        <v>80</v>
      </c>
      <c r="D20" s="27" t="n">
        <f aca="false">ROUND(C20/4.4,0)</f>
        <v>18</v>
      </c>
      <c r="E20" s="27" t="n">
        <f aca="false">B20-D20</f>
        <v>81</v>
      </c>
    </row>
    <row r="21" customFormat="false" ht="13" hidden="false" customHeight="true" outlineLevel="0" collapsed="false">
      <c r="A21" s="17" t="s">
        <v>391</v>
      </c>
      <c r="B21" s="27" t="n">
        <f aca="false">99-TOT!FS23</f>
        <v>99</v>
      </c>
      <c r="C21" s="27" t="n">
        <f aca="false">82-(TOT!V23+TOT!FS23)</f>
        <v>21</v>
      </c>
      <c r="D21" s="27" t="n">
        <f aca="false">ROUND(C21/4.4,0)</f>
        <v>5</v>
      </c>
      <c r="E21" s="27" t="n">
        <f aca="false">B21-D21</f>
        <v>94</v>
      </c>
    </row>
    <row r="22" customFormat="false" ht="13" hidden="false" customHeight="true" outlineLevel="0" collapsed="false">
      <c r="A22" s="17" t="s">
        <v>395</v>
      </c>
      <c r="B22" s="27" t="n">
        <f aca="false">99-TOT!FS24</f>
        <v>99</v>
      </c>
      <c r="C22" s="27" t="n">
        <f aca="false">82-(TOT!V24+TOT!FS24)</f>
        <v>0</v>
      </c>
      <c r="D22" s="27" t="n">
        <f aca="false">ROUND(C22/4.4,0)</f>
        <v>0</v>
      </c>
      <c r="E22" s="27" t="n">
        <f aca="false">B22-D22</f>
        <v>99</v>
      </c>
    </row>
    <row r="23" customFormat="false" ht="13" hidden="false" customHeight="true" outlineLevel="0" collapsed="false">
      <c r="A23" s="17" t="s">
        <v>400</v>
      </c>
      <c r="B23" s="27" t="n">
        <f aca="false">99-TOT!FS25</f>
        <v>99</v>
      </c>
      <c r="C23" s="27" t="n">
        <f aca="false">82-(TOT!V25+TOT!FS25)</f>
        <v>81</v>
      </c>
      <c r="D23" s="27" t="n">
        <f aca="false">ROUND(C23/4.4,0)</f>
        <v>18</v>
      </c>
      <c r="E23" s="27" t="n">
        <f aca="false">B23-D23</f>
        <v>81</v>
      </c>
    </row>
    <row r="24" customFormat="false" ht="13" hidden="false" customHeight="true" outlineLevel="0" collapsed="false">
      <c r="A24" s="17" t="s">
        <v>406</v>
      </c>
      <c r="B24" s="27" t="n">
        <f aca="false">99-TOT!FS26</f>
        <v>99</v>
      </c>
      <c r="C24" s="27" t="n">
        <f aca="false">82-(TOT!V26+TOT!FS26)</f>
        <v>0</v>
      </c>
      <c r="D24" s="27" t="n">
        <f aca="false">ROUND(C24/4.4,0)</f>
        <v>0</v>
      </c>
      <c r="E24" s="27" t="n">
        <f aca="false">B24-D24</f>
        <v>99</v>
      </c>
    </row>
    <row r="25" customFormat="false" ht="13" hidden="false" customHeight="true" outlineLevel="0" collapsed="false">
      <c r="A25" s="17" t="s">
        <v>410</v>
      </c>
      <c r="B25" s="27" t="n">
        <f aca="false">99-TOT!FS27</f>
        <v>95</v>
      </c>
      <c r="C25" s="27" t="n">
        <f aca="false">82-(TOT!V27+TOT!FS27)</f>
        <v>0</v>
      </c>
      <c r="D25" s="27" t="n">
        <f aca="false">ROUND(C25/4.4,0)</f>
        <v>0</v>
      </c>
      <c r="E25" s="27" t="n">
        <f aca="false">B25-D25</f>
        <v>95</v>
      </c>
    </row>
    <row r="26" customFormat="false" ht="13" hidden="false" customHeight="true" outlineLevel="0" collapsed="false">
      <c r="A26" s="17" t="s">
        <v>415</v>
      </c>
      <c r="B26" s="27" t="n">
        <f aca="false">99-TOT!FS28</f>
        <v>95</v>
      </c>
      <c r="C26" s="27" t="n">
        <f aca="false">82-(TOT!V28+TOT!FS28)</f>
        <v>3</v>
      </c>
      <c r="D26" s="27" t="n">
        <f aca="false">ROUND(C26/4.4,0)</f>
        <v>1</v>
      </c>
      <c r="E26" s="27" t="n">
        <f aca="false">B26-D26</f>
        <v>94</v>
      </c>
    </row>
    <row r="27" customFormat="false" ht="13" hidden="false" customHeight="true" outlineLevel="0" collapsed="false">
      <c r="A27" s="17" t="s">
        <v>420</v>
      </c>
      <c r="B27" s="27" t="n">
        <f aca="false">99-TOT!FS29</f>
        <v>99</v>
      </c>
      <c r="C27" s="27" t="n">
        <f aca="false">82-(TOT!V29+TOT!FS29)</f>
        <v>0</v>
      </c>
      <c r="D27" s="27" t="n">
        <f aca="false">ROUND(C27/4.4,0)</f>
        <v>0</v>
      </c>
      <c r="E27" s="27" t="n">
        <f aca="false">B27-D27</f>
        <v>99</v>
      </c>
    </row>
    <row r="28" customFormat="false" ht="13" hidden="false" customHeight="true" outlineLevel="0" collapsed="false">
      <c r="A28" s="17" t="s">
        <v>425</v>
      </c>
      <c r="B28" s="27" t="n">
        <f aca="false">99-TOT!FS30</f>
        <v>99</v>
      </c>
      <c r="C28" s="27" t="n">
        <f aca="false">82-(TOT!V30+TOT!FS30)</f>
        <v>0</v>
      </c>
      <c r="D28" s="27" t="n">
        <f aca="false">ROUND(C28/4.4,0)</f>
        <v>0</v>
      </c>
      <c r="E28" s="27" t="n">
        <f aca="false">B28-D28</f>
        <v>99</v>
      </c>
    </row>
    <row r="29" customFormat="false" ht="13" hidden="false" customHeight="true" outlineLevel="0" collapsed="false">
      <c r="A29" s="17" t="s">
        <v>430</v>
      </c>
      <c r="B29" s="27" t="n">
        <f aca="false">99-TOT!FS31</f>
        <v>95</v>
      </c>
      <c r="C29" s="27" t="n">
        <f aca="false">82-(TOT!V31+TOT!FS31)</f>
        <v>0</v>
      </c>
      <c r="D29" s="27" t="n">
        <f aca="false">ROUND(C29/4.4,0)</f>
        <v>0</v>
      </c>
      <c r="E29" s="27" t="n">
        <f aca="false">B29-D29</f>
        <v>95</v>
      </c>
    </row>
    <row r="30" customFormat="false" ht="13" hidden="false" customHeight="true" outlineLevel="0" collapsed="false">
      <c r="A30" s="17" t="s">
        <v>437</v>
      </c>
      <c r="B30" s="27" t="n">
        <f aca="false">99-TOT!FS32</f>
        <v>93</v>
      </c>
      <c r="C30" s="27" t="n">
        <f aca="false">82-(TOT!V32+TOT!FS32)</f>
        <v>0</v>
      </c>
      <c r="D30" s="27" t="n">
        <f aca="false">ROUND(C30/4.4,0)</f>
        <v>0</v>
      </c>
      <c r="E30" s="27" t="n">
        <f aca="false">B30-D30</f>
        <v>93</v>
      </c>
    </row>
    <row r="31" customFormat="false" ht="13" hidden="false" customHeight="true" outlineLevel="0" collapsed="false">
      <c r="A31" s="17" t="s">
        <v>442</v>
      </c>
      <c r="B31" s="27" t="n">
        <f aca="false">99-TOT!FS33</f>
        <v>99</v>
      </c>
      <c r="C31" s="27" t="n">
        <f aca="false">82-(TOT!V33+TOT!FS33)</f>
        <v>4</v>
      </c>
      <c r="D31" s="27" t="n">
        <f aca="false">ROUND(C31/4.4,0)</f>
        <v>1</v>
      </c>
      <c r="E31" s="27" t="n">
        <f aca="false">B31-D31</f>
        <v>98</v>
      </c>
    </row>
    <row r="32" customFormat="false" ht="13" hidden="false" customHeight="true" outlineLevel="0" collapsed="false">
      <c r="A32" s="17" t="s">
        <v>447</v>
      </c>
      <c r="B32" s="27" t="n">
        <f aca="false">99-TOT!FS34</f>
        <v>99</v>
      </c>
      <c r="C32" s="27" t="n">
        <f aca="false">82-(TOT!V34+TOT!FS34)</f>
        <v>58</v>
      </c>
      <c r="D32" s="27" t="n">
        <f aca="false">ROUND(C32/4.4,0)</f>
        <v>13</v>
      </c>
      <c r="E32" s="27" t="n">
        <f aca="false">B32-D32</f>
        <v>86</v>
      </c>
    </row>
    <row r="33" customFormat="false" ht="13" hidden="false" customHeight="true" outlineLevel="0" collapsed="false">
      <c r="A33" s="17" t="s">
        <v>451</v>
      </c>
      <c r="B33" s="27" t="n">
        <f aca="false">99-TOT!FS35</f>
        <v>95</v>
      </c>
      <c r="C33" s="27" t="n">
        <f aca="false">82-(TOT!V35+TOT!FS35)</f>
        <v>8</v>
      </c>
      <c r="D33" s="27" t="n">
        <f aca="false">ROUND(C33/4.4,0)</f>
        <v>2</v>
      </c>
      <c r="E33" s="27" t="n">
        <f aca="false">B33-D33</f>
        <v>93</v>
      </c>
    </row>
    <row r="34" customFormat="false" ht="13" hidden="false" customHeight="true" outlineLevel="0" collapsed="false">
      <c r="A34" s="17" t="s">
        <v>457</v>
      </c>
      <c r="B34" s="27" t="n">
        <f aca="false">99-TOT!FS36</f>
        <v>96</v>
      </c>
      <c r="C34" s="27" t="n">
        <f aca="false">82-(TOT!V36+TOT!FS36)</f>
        <v>0</v>
      </c>
      <c r="D34" s="27" t="n">
        <f aca="false">ROUND(C34/4.4,0)</f>
        <v>0</v>
      </c>
      <c r="E34" s="27" t="n">
        <f aca="false">B34-D34</f>
        <v>96</v>
      </c>
    </row>
    <row r="35" customFormat="false" ht="13" hidden="false" customHeight="true" outlineLevel="0" collapsed="false">
      <c r="A35" s="17" t="s">
        <v>462</v>
      </c>
      <c r="B35" s="27" t="n">
        <f aca="false">99-TOT!FS37</f>
        <v>99</v>
      </c>
      <c r="C35" s="27" t="n">
        <f aca="false">82-(TOT!V37+TOT!FS37)</f>
        <v>79</v>
      </c>
      <c r="D35" s="27" t="n">
        <f aca="false">ROUND(C35/4.4,0)</f>
        <v>18</v>
      </c>
      <c r="E35" s="27" t="n">
        <f aca="false">B35-D35</f>
        <v>81</v>
      </c>
    </row>
    <row r="36" customFormat="false" ht="13" hidden="false" customHeight="true" outlineLevel="0" collapsed="false">
      <c r="A36" s="17" t="s">
        <v>467</v>
      </c>
      <c r="B36" s="27" t="n">
        <f aca="false">99-TOT!FS38</f>
        <v>95</v>
      </c>
      <c r="C36" s="27" t="n">
        <f aca="false">82-(TOT!V38+TOT!FS38)</f>
        <v>11</v>
      </c>
      <c r="D36" s="27" t="n">
        <f aca="false">ROUND(C36/4.4,0)</f>
        <v>3</v>
      </c>
      <c r="E36" s="27" t="n">
        <f aca="false">B36-D36</f>
        <v>92</v>
      </c>
    </row>
    <row r="37" customFormat="false" ht="13" hidden="false" customHeight="true" outlineLevel="0" collapsed="false">
      <c r="A37" s="17" t="s">
        <v>471</v>
      </c>
      <c r="B37" s="27" t="n">
        <f aca="false">99-TOT!FS39</f>
        <v>99</v>
      </c>
      <c r="C37" s="27" t="n">
        <f aca="false">82-(TOT!V39+TOT!FS39)</f>
        <v>0</v>
      </c>
      <c r="D37" s="27" t="n">
        <f aca="false">ROUND(C37/4.4,0)</f>
        <v>0</v>
      </c>
      <c r="E37" s="27" t="n">
        <f aca="false">B37-D37</f>
        <v>99</v>
      </c>
    </row>
    <row r="38" customFormat="false" ht="13" hidden="false" customHeight="true" outlineLevel="0" collapsed="false">
      <c r="A38" s="17" t="s">
        <v>476</v>
      </c>
      <c r="B38" s="27" t="n">
        <f aca="false">99-TOT!FS40</f>
        <v>95</v>
      </c>
      <c r="C38" s="27" t="n">
        <f aca="false">82-(TOT!V40+TOT!FS40)</f>
        <v>12</v>
      </c>
      <c r="D38" s="27" t="n">
        <f aca="false">ROUND(C38/4.4,0)</f>
        <v>3</v>
      </c>
      <c r="E38" s="27" t="n">
        <f aca="false">B38-D38</f>
        <v>92</v>
      </c>
    </row>
    <row r="39" customFormat="false" ht="13" hidden="false" customHeight="true" outlineLevel="0" collapsed="false">
      <c r="A39" s="17" t="s">
        <v>480</v>
      </c>
      <c r="B39" s="27" t="n">
        <f aca="false">99-TOT!FS41</f>
        <v>99</v>
      </c>
      <c r="C39" s="27" t="n">
        <f aca="false">82-(TOT!V41+TOT!FS41)</f>
        <v>11</v>
      </c>
      <c r="D39" s="27" t="n">
        <f aca="false">ROUND(C39/4.4,0)</f>
        <v>3</v>
      </c>
      <c r="E39" s="27" t="n">
        <f aca="false">B39-D39</f>
        <v>96</v>
      </c>
    </row>
    <row r="40" customFormat="false" ht="13" hidden="false" customHeight="true" outlineLevel="0" collapsed="false">
      <c r="A40" s="17" t="s">
        <v>485</v>
      </c>
      <c r="B40" s="27" t="n">
        <f aca="false">99-TOT!FS42</f>
        <v>97</v>
      </c>
      <c r="C40" s="27" t="n">
        <f aca="false">82-(TOT!V42+TOT!FS42)</f>
        <v>4</v>
      </c>
      <c r="D40" s="27" t="n">
        <f aca="false">ROUND(C40/4.4,0)</f>
        <v>1</v>
      </c>
      <c r="E40" s="27" t="n">
        <f aca="false">B40-D40</f>
        <v>96</v>
      </c>
    </row>
    <row r="41" customFormat="false" ht="13" hidden="false" customHeight="true" outlineLevel="0" collapsed="false">
      <c r="A41" s="17" t="s">
        <v>491</v>
      </c>
      <c r="B41" s="27" t="n">
        <f aca="false">99-TOT!FS43</f>
        <v>95</v>
      </c>
      <c r="C41" s="27" t="n">
        <f aca="false">82-(TOT!V43+TOT!FS43)</f>
        <v>48</v>
      </c>
      <c r="D41" s="27" t="n">
        <f aca="false">ROUND(C41/4.4,0)</f>
        <v>11</v>
      </c>
      <c r="E41" s="27" t="n">
        <f aca="false">B41-D41</f>
        <v>84</v>
      </c>
    </row>
    <row r="42" customFormat="false" ht="13" hidden="false" customHeight="true" outlineLevel="0" collapsed="false">
      <c r="A42" s="17" t="s">
        <v>496</v>
      </c>
      <c r="B42" s="27" t="n">
        <f aca="false">99-TOT!FS44</f>
        <v>99</v>
      </c>
      <c r="C42" s="27" t="n">
        <f aca="false">82-(TOT!V44+TOT!FS44)</f>
        <v>0</v>
      </c>
      <c r="D42" s="27" t="n">
        <f aca="false">ROUND(C42/4.4,0)</f>
        <v>0</v>
      </c>
      <c r="E42" s="27" t="n">
        <f aca="false">B42-D42</f>
        <v>99</v>
      </c>
    </row>
    <row r="43" customFormat="false" ht="13" hidden="false" customHeight="true" outlineLevel="0" collapsed="false">
      <c r="A43" s="17" t="s">
        <v>501</v>
      </c>
      <c r="B43" s="27" t="n">
        <f aca="false">99-TOT!FS45</f>
        <v>95</v>
      </c>
      <c r="C43" s="27" t="n">
        <f aca="false">82-(TOT!V45+TOT!FS45)</f>
        <v>22</v>
      </c>
      <c r="D43" s="27" t="n">
        <f aca="false">ROUND(C43/4.4,0)</f>
        <v>5</v>
      </c>
      <c r="E43" s="27" t="n">
        <f aca="false">B43-D43</f>
        <v>90</v>
      </c>
    </row>
    <row r="44" customFormat="false" ht="13" hidden="false" customHeight="true" outlineLevel="0" collapsed="false">
      <c r="A44" s="17" t="s">
        <v>507</v>
      </c>
      <c r="B44" s="27" t="n">
        <f aca="false">99-TOT!FS46</f>
        <v>98</v>
      </c>
      <c r="C44" s="27" t="n">
        <f aca="false">82-(TOT!V46+TOT!FS46)</f>
        <v>10</v>
      </c>
      <c r="D44" s="27" t="n">
        <f aca="false">ROUND(C44/4.4,0)</f>
        <v>2</v>
      </c>
      <c r="E44" s="27" t="n">
        <f aca="false">B44-D44</f>
        <v>96</v>
      </c>
    </row>
    <row r="45" customFormat="false" ht="13" hidden="false" customHeight="true" outlineLevel="0" collapsed="false">
      <c r="A45" s="17" t="s">
        <v>512</v>
      </c>
      <c r="B45" s="27" t="n">
        <f aca="false">99-TOT!FS47</f>
        <v>99</v>
      </c>
      <c r="C45" s="27" t="n">
        <f aca="false">82-(TOT!V47+TOT!FS47)</f>
        <v>34</v>
      </c>
      <c r="D45" s="27" t="n">
        <f aca="false">ROUND(C45/4.4,0)</f>
        <v>8</v>
      </c>
      <c r="E45" s="27" t="n">
        <f aca="false">B45-D45</f>
        <v>91</v>
      </c>
    </row>
    <row r="46" customFormat="false" ht="13" hidden="false" customHeight="true" outlineLevel="0" collapsed="false">
      <c r="A46" s="17" t="s">
        <v>516</v>
      </c>
      <c r="B46" s="27" t="n">
        <f aca="false">99-TOT!FS48</f>
        <v>99</v>
      </c>
      <c r="C46" s="27" t="n">
        <f aca="false">82-(TOT!V48+TOT!FS48)</f>
        <v>81</v>
      </c>
      <c r="D46" s="27" t="n">
        <f aca="false">ROUND(C46/4.4,0)</f>
        <v>18</v>
      </c>
      <c r="E46" s="27" t="n">
        <f aca="false">B46-D46</f>
        <v>81</v>
      </c>
    </row>
    <row r="47" customFormat="false" ht="13" hidden="false" customHeight="true" outlineLevel="0" collapsed="false">
      <c r="A47" s="17" t="s">
        <v>520</v>
      </c>
      <c r="B47" s="27" t="n">
        <f aca="false">99-TOT!FS49</f>
        <v>99</v>
      </c>
      <c r="C47" s="27" t="n">
        <f aca="false">82-(TOT!V49+TOT!FS49)</f>
        <v>73</v>
      </c>
      <c r="D47" s="27" t="n">
        <f aca="false">ROUND(C47/4.4,0)</f>
        <v>17</v>
      </c>
      <c r="E47" s="27" t="n">
        <f aca="false">B47-D47</f>
        <v>82</v>
      </c>
    </row>
    <row r="48" customFormat="false" ht="13" hidden="false" customHeight="true" outlineLevel="0" collapsed="false">
      <c r="A48" s="17" t="s">
        <v>525</v>
      </c>
      <c r="B48" s="27" t="n">
        <f aca="false">99-TOT!FS50</f>
        <v>99</v>
      </c>
      <c r="C48" s="27" t="n">
        <f aca="false">82-(TOT!V50+TOT!FS50)</f>
        <v>73</v>
      </c>
      <c r="D48" s="27" t="n">
        <f aca="false">ROUND(C48/4.4,0)</f>
        <v>17</v>
      </c>
      <c r="E48" s="27" t="n">
        <f aca="false">B48-D48</f>
        <v>82</v>
      </c>
    </row>
    <row r="49" customFormat="false" ht="13" hidden="false" customHeight="true" outlineLevel="0" collapsed="false">
      <c r="A49" s="17" t="s">
        <v>528</v>
      </c>
      <c r="B49" s="27" t="n">
        <f aca="false">99-TOT!FS51</f>
        <v>99</v>
      </c>
      <c r="C49" s="27" t="n">
        <f aca="false">82-(TOT!V51+TOT!FS51)</f>
        <v>72</v>
      </c>
      <c r="D49" s="27" t="n">
        <f aca="false">ROUND(C49/4.4,0)</f>
        <v>16</v>
      </c>
      <c r="E49" s="27" t="n">
        <f aca="false">B49-D49</f>
        <v>83</v>
      </c>
    </row>
    <row r="50" customFormat="false" ht="13" hidden="false" customHeight="true" outlineLevel="0" collapsed="false">
      <c r="A50" s="17" t="s">
        <v>534</v>
      </c>
      <c r="B50" s="27" t="n">
        <f aca="false">99-TOT!FS52</f>
        <v>93</v>
      </c>
      <c r="C50" s="27" t="n">
        <f aca="false">82-(TOT!V52+TOT!FS52)</f>
        <v>40</v>
      </c>
      <c r="D50" s="27" t="n">
        <f aca="false">ROUND(C50/4.4,0)</f>
        <v>9</v>
      </c>
      <c r="E50" s="27" t="n">
        <f aca="false">B50-D50</f>
        <v>84</v>
      </c>
    </row>
    <row r="51" customFormat="false" ht="13" hidden="false" customHeight="true" outlineLevel="0" collapsed="false">
      <c r="A51" s="17" t="s">
        <v>539</v>
      </c>
      <c r="B51" s="27" t="n">
        <f aca="false">99-TOT!FS53</f>
        <v>99</v>
      </c>
      <c r="C51" s="27" t="n">
        <f aca="false">82-(TOT!V53+TOT!FS53)</f>
        <v>38</v>
      </c>
      <c r="D51" s="27" t="n">
        <f aca="false">ROUND(C51/4.4,0)</f>
        <v>9</v>
      </c>
      <c r="E51" s="27" t="n">
        <f aca="false">B51-D51</f>
        <v>90</v>
      </c>
    </row>
    <row r="52" customFormat="false" ht="13" hidden="false" customHeight="true" outlineLevel="0" collapsed="false">
      <c r="A52" s="17" t="s">
        <v>542</v>
      </c>
      <c r="B52" s="27" t="n">
        <f aca="false">99-TOT!FS54</f>
        <v>99</v>
      </c>
      <c r="C52" s="27" t="n">
        <f aca="false">82-(TOT!V54+TOT!FS54)</f>
        <v>2</v>
      </c>
      <c r="D52" s="27" t="n">
        <f aca="false">ROUND(C52/4.4,0)</f>
        <v>0</v>
      </c>
      <c r="E52" s="27" t="n">
        <f aca="false">B52-D52</f>
        <v>99</v>
      </c>
    </row>
    <row r="53" customFormat="false" ht="13" hidden="false" customHeight="true" outlineLevel="0" collapsed="false">
      <c r="A53" s="17" t="s">
        <v>548</v>
      </c>
      <c r="B53" s="27" t="n">
        <f aca="false">99-TOT!FS55</f>
        <v>99</v>
      </c>
      <c r="C53" s="27" t="n">
        <f aca="false">82-(TOT!V55+TOT!FS55)</f>
        <v>0</v>
      </c>
      <c r="D53" s="27" t="n">
        <f aca="false">ROUND(C53/4.4,0)</f>
        <v>0</v>
      </c>
      <c r="E53" s="27" t="n">
        <f aca="false">B53-D53</f>
        <v>99</v>
      </c>
    </row>
    <row r="54" customFormat="false" ht="13" hidden="false" customHeight="true" outlineLevel="0" collapsed="false">
      <c r="A54" s="17" t="s">
        <v>552</v>
      </c>
      <c r="B54" s="27" t="n">
        <f aca="false">99-TOT!FS56</f>
        <v>99</v>
      </c>
      <c r="C54" s="27" t="n">
        <f aca="false">82-(TOT!V56+TOT!FS56)</f>
        <v>80</v>
      </c>
      <c r="D54" s="27" t="n">
        <f aca="false">ROUND(C54/4.4,0)</f>
        <v>18</v>
      </c>
      <c r="E54" s="27" t="n">
        <f aca="false">B54-D54</f>
        <v>81</v>
      </c>
    </row>
    <row r="55" customFormat="false" ht="13" hidden="false" customHeight="true" outlineLevel="0" collapsed="false">
      <c r="A55" s="17" t="s">
        <v>556</v>
      </c>
      <c r="B55" s="27" t="n">
        <f aca="false">99-TOT!FS57</f>
        <v>95</v>
      </c>
      <c r="C55" s="27" t="n">
        <f aca="false">82-(TOT!V57+TOT!FS57)</f>
        <v>5</v>
      </c>
      <c r="D55" s="27" t="n">
        <f aca="false">ROUND(C55/4.4,0)</f>
        <v>1</v>
      </c>
      <c r="E55" s="27" t="n">
        <f aca="false">B55-D55</f>
        <v>94</v>
      </c>
    </row>
    <row r="56" customFormat="false" ht="13" hidden="false" customHeight="true" outlineLevel="0" collapsed="false">
      <c r="A56" s="17" t="s">
        <v>560</v>
      </c>
      <c r="B56" s="27" t="n">
        <f aca="false">99-TOT!FS58</f>
        <v>94</v>
      </c>
      <c r="C56" s="27" t="n">
        <f aca="false">82-(TOT!V58+TOT!FS58)</f>
        <v>11</v>
      </c>
      <c r="D56" s="27" t="n">
        <f aca="false">ROUND(C56/4.4,0)</f>
        <v>3</v>
      </c>
      <c r="E56" s="27" t="n">
        <f aca="false">B56-D56</f>
        <v>91</v>
      </c>
    </row>
    <row r="57" customFormat="false" ht="13" hidden="false" customHeight="true" outlineLevel="0" collapsed="false">
      <c r="A57" s="17" t="s">
        <v>565</v>
      </c>
      <c r="B57" s="27" t="n">
        <f aca="false">99-TOT!FS59</f>
        <v>99</v>
      </c>
      <c r="C57" s="27" t="n">
        <f aca="false">82-(TOT!V59+TOT!FS59)</f>
        <v>72</v>
      </c>
      <c r="D57" s="27" t="n">
        <f aca="false">ROUND(C57/4.4,0)</f>
        <v>16</v>
      </c>
      <c r="E57" s="27" t="n">
        <f aca="false">B57-D57</f>
        <v>83</v>
      </c>
    </row>
    <row r="58" customFormat="false" ht="13" hidden="false" customHeight="true" outlineLevel="0" collapsed="false">
      <c r="A58" s="17" t="s">
        <v>569</v>
      </c>
      <c r="B58" s="27" t="n">
        <f aca="false">99-TOT!FS60</f>
        <v>76</v>
      </c>
      <c r="C58" s="27" t="n">
        <f aca="false">82-(TOT!V60+TOT!FS60)</f>
        <v>8</v>
      </c>
      <c r="D58" s="27" t="n">
        <f aca="false">ROUND(C58/4.4,0)</f>
        <v>2</v>
      </c>
      <c r="E58" s="27" t="n">
        <f aca="false">B58-D58</f>
        <v>74</v>
      </c>
    </row>
    <row r="59" customFormat="false" ht="13" hidden="false" customHeight="true" outlineLevel="0" collapsed="false">
      <c r="A59" s="17" t="s">
        <v>574</v>
      </c>
      <c r="B59" s="27" t="n">
        <f aca="false">99-TOT!FS61</f>
        <v>95</v>
      </c>
      <c r="C59" s="27" t="n">
        <f aca="false">82-(TOT!V61+TOT!FS61)</f>
        <v>33</v>
      </c>
      <c r="D59" s="27" t="n">
        <f aca="false">ROUND(C59/4.4,0)</f>
        <v>7</v>
      </c>
      <c r="E59" s="27" t="n">
        <f aca="false">B59-D59</f>
        <v>88</v>
      </c>
    </row>
    <row r="60" customFormat="false" ht="13" hidden="false" customHeight="true" outlineLevel="0" collapsed="false">
      <c r="A60" s="17" t="s">
        <v>579</v>
      </c>
      <c r="B60" s="27" t="n">
        <f aca="false">99-TOT!FS62</f>
        <v>99</v>
      </c>
      <c r="C60" s="27" t="n">
        <f aca="false">82-(TOT!V62+TOT!FS62)</f>
        <v>1</v>
      </c>
      <c r="D60" s="27" t="n">
        <f aca="false">ROUND(C60/4.4,0)</f>
        <v>0</v>
      </c>
      <c r="E60" s="27" t="n">
        <f aca="false">B60-D60</f>
        <v>99</v>
      </c>
    </row>
    <row r="61" customFormat="false" ht="13" hidden="false" customHeight="true" outlineLevel="0" collapsed="false">
      <c r="A61" s="17" t="s">
        <v>584</v>
      </c>
      <c r="B61" s="27" t="n">
        <f aca="false">99-TOT!FS63</f>
        <v>99</v>
      </c>
      <c r="C61" s="27" t="n">
        <f aca="false">82-(TOT!V63+TOT!FS63)</f>
        <v>75</v>
      </c>
      <c r="D61" s="27" t="n">
        <f aca="false">ROUND(C61/4.4,0)</f>
        <v>17</v>
      </c>
      <c r="E61" s="27" t="n">
        <f aca="false">B61-D61</f>
        <v>82</v>
      </c>
    </row>
    <row r="62" customFormat="false" ht="13" hidden="false" customHeight="true" outlineLevel="0" collapsed="false">
      <c r="A62" s="17" t="s">
        <v>588</v>
      </c>
      <c r="B62" s="27" t="n">
        <f aca="false">99-TOT!FS64</f>
        <v>98</v>
      </c>
      <c r="C62" s="27" t="n">
        <f aca="false">82-(TOT!V64+TOT!FS64)</f>
        <v>10</v>
      </c>
      <c r="D62" s="27" t="n">
        <f aca="false">ROUND(C62/4.4,0)</f>
        <v>2</v>
      </c>
      <c r="E62" s="27" t="n">
        <f aca="false">B62-D62</f>
        <v>96</v>
      </c>
    </row>
    <row r="63" customFormat="false" ht="13" hidden="false" customHeight="true" outlineLevel="0" collapsed="false">
      <c r="A63" s="17" t="s">
        <v>594</v>
      </c>
      <c r="B63" s="27" t="n">
        <f aca="false">99-TOT!FS65</f>
        <v>99</v>
      </c>
      <c r="C63" s="27" t="n">
        <f aca="false">82-(TOT!V65+TOT!FS65)</f>
        <v>50</v>
      </c>
      <c r="D63" s="27" t="n">
        <f aca="false">ROUND(C63/4.4,0)</f>
        <v>11</v>
      </c>
      <c r="E63" s="27" t="n">
        <f aca="false">B63-D63</f>
        <v>88</v>
      </c>
    </row>
    <row r="64" customFormat="false" ht="13" hidden="false" customHeight="true" outlineLevel="0" collapsed="false">
      <c r="A64" s="17" t="s">
        <v>598</v>
      </c>
      <c r="B64" s="27" t="n">
        <f aca="false">99-TOT!FS66</f>
        <v>99</v>
      </c>
      <c r="C64" s="27" t="n">
        <f aca="false">82-(TOT!V66+TOT!FS66)</f>
        <v>64</v>
      </c>
      <c r="D64" s="27" t="n">
        <f aca="false">ROUND(C64/4.4,0)</f>
        <v>15</v>
      </c>
      <c r="E64" s="27" t="n">
        <f aca="false">B64-D64</f>
        <v>84</v>
      </c>
    </row>
    <row r="65" customFormat="false" ht="13" hidden="false" customHeight="true" outlineLevel="0" collapsed="false">
      <c r="A65" s="17" t="s">
        <v>603</v>
      </c>
      <c r="B65" s="27" t="n">
        <f aca="false">99-TOT!FS67</f>
        <v>87</v>
      </c>
      <c r="C65" s="27" t="n">
        <f aca="false">82-(TOT!V67+TOT!FS67)</f>
        <v>38</v>
      </c>
      <c r="D65" s="27" t="n">
        <f aca="false">ROUND(C65/4.4,0)</f>
        <v>9</v>
      </c>
      <c r="E65" s="27" t="n">
        <f aca="false">B65-D65</f>
        <v>78</v>
      </c>
    </row>
    <row r="66" customFormat="false" ht="13" hidden="false" customHeight="true" outlineLevel="0" collapsed="false">
      <c r="A66" s="17" t="s">
        <v>610</v>
      </c>
      <c r="B66" s="27" t="n">
        <f aca="false">99-TOT!FS68</f>
        <v>86</v>
      </c>
      <c r="C66" s="27" t="n">
        <f aca="false">82-(TOT!V68+TOT!FS68)</f>
        <v>13</v>
      </c>
      <c r="D66" s="27" t="n">
        <f aca="false">ROUND(C66/4.4,0)</f>
        <v>3</v>
      </c>
      <c r="E66" s="27" t="n">
        <f aca="false">B66-D66</f>
        <v>83</v>
      </c>
    </row>
    <row r="67" customFormat="false" ht="13" hidden="false" customHeight="true" outlineLevel="0" collapsed="false">
      <c r="A67" s="17" t="s">
        <v>615</v>
      </c>
      <c r="B67" s="27" t="n">
        <f aca="false">99-TOT!FS69</f>
        <v>95</v>
      </c>
      <c r="C67" s="27" t="n">
        <f aca="false">82-(TOT!V69+TOT!FS69)</f>
        <v>-2</v>
      </c>
      <c r="D67" s="27" t="n">
        <f aca="false">ROUND(C67/4.4,0)</f>
        <v>0</v>
      </c>
      <c r="E67" s="27" t="n">
        <f aca="false">B67-D67</f>
        <v>95</v>
      </c>
    </row>
    <row r="68" customFormat="false" ht="13" hidden="false" customHeight="true" outlineLevel="0" collapsed="false">
      <c r="A68" s="17" t="s">
        <v>620</v>
      </c>
      <c r="B68" s="27" t="n">
        <f aca="false">99-TOT!FS70</f>
        <v>99</v>
      </c>
      <c r="C68" s="27" t="n">
        <f aca="false">82-(TOT!V70+TOT!FS70)</f>
        <v>80</v>
      </c>
      <c r="D68" s="27" t="n">
        <f aca="false">ROUND(C68/4.4,0)</f>
        <v>18</v>
      </c>
      <c r="E68" s="27" t="n">
        <f aca="false">B68-D68</f>
        <v>81</v>
      </c>
    </row>
    <row r="69" customFormat="false" ht="13" hidden="false" customHeight="true" outlineLevel="0" collapsed="false">
      <c r="A69" s="17" t="s">
        <v>625</v>
      </c>
      <c r="B69" s="27" t="n">
        <f aca="false">99-TOT!FS71</f>
        <v>93</v>
      </c>
      <c r="C69" s="27" t="n">
        <f aca="false">82-(TOT!V71+TOT!FS71)</f>
        <v>3</v>
      </c>
      <c r="D69" s="27" t="n">
        <f aca="false">ROUND(C69/4.4,0)</f>
        <v>1</v>
      </c>
      <c r="E69" s="27" t="n">
        <f aca="false">B69-D69</f>
        <v>92</v>
      </c>
    </row>
    <row r="70" customFormat="false" ht="13" hidden="false" customHeight="true" outlineLevel="0" collapsed="false">
      <c r="A70" s="17" t="s">
        <v>631</v>
      </c>
      <c r="B70" s="27" t="n">
        <f aca="false">99-TOT!FS72</f>
        <v>99</v>
      </c>
      <c r="C70" s="27" t="n">
        <f aca="false">82-(TOT!V72+TOT!FS72)</f>
        <v>18</v>
      </c>
      <c r="D70" s="27" t="n">
        <f aca="false">ROUND(C70/4.4,0)</f>
        <v>4</v>
      </c>
      <c r="E70" s="27" t="n">
        <f aca="false">B70-D70</f>
        <v>95</v>
      </c>
    </row>
    <row r="71" customFormat="false" ht="13" hidden="false" customHeight="true" outlineLevel="0" collapsed="false">
      <c r="A71" s="17" t="s">
        <v>635</v>
      </c>
      <c r="B71" s="27" t="n">
        <f aca="false">99-TOT!FS73</f>
        <v>99</v>
      </c>
      <c r="C71" s="27" t="n">
        <f aca="false">82-(TOT!V73+TOT!FS73)</f>
        <v>81</v>
      </c>
      <c r="D71" s="27" t="n">
        <f aca="false">ROUND(C71/4.4,0)</f>
        <v>18</v>
      </c>
      <c r="E71" s="27" t="n">
        <f aca="false">B71-D71</f>
        <v>81</v>
      </c>
    </row>
    <row r="72" customFormat="false" ht="13" hidden="false" customHeight="true" outlineLevel="0" collapsed="false">
      <c r="A72" s="17" t="s">
        <v>639</v>
      </c>
      <c r="B72" s="27" t="n">
        <f aca="false">99-TOT!FS74</f>
        <v>90</v>
      </c>
      <c r="C72" s="27" t="n">
        <f aca="false">82-(TOT!V74+TOT!FS74)</f>
        <v>25</v>
      </c>
      <c r="D72" s="27" t="n">
        <f aca="false">ROUND(C72/4.4,0)</f>
        <v>6</v>
      </c>
      <c r="E72" s="27" t="n">
        <f aca="false">B72-D72</f>
        <v>84</v>
      </c>
    </row>
    <row r="73" customFormat="false" ht="13" hidden="false" customHeight="true" outlineLevel="0" collapsed="false">
      <c r="A73" s="17" t="s">
        <v>644</v>
      </c>
      <c r="B73" s="27" t="n">
        <f aca="false">99-TOT!FS75</f>
        <v>93</v>
      </c>
      <c r="C73" s="27" t="n">
        <f aca="false">82-(TOT!V75+TOT!FS75)</f>
        <v>26</v>
      </c>
      <c r="D73" s="27" t="n">
        <f aca="false">ROUND(C73/4.4,0)</f>
        <v>6</v>
      </c>
      <c r="E73" s="27" t="n">
        <f aca="false">B73-D73</f>
        <v>87</v>
      </c>
    </row>
    <row r="74" customFormat="false" ht="13" hidden="false" customHeight="true" outlineLevel="0" collapsed="false">
      <c r="A74" s="17" t="s">
        <v>649</v>
      </c>
      <c r="B74" s="27" t="n">
        <f aca="false">99-TOT!FS76</f>
        <v>97</v>
      </c>
      <c r="C74" s="27" t="n">
        <f aca="false">82-(TOT!V76+TOT!FS76)</f>
        <v>0</v>
      </c>
      <c r="D74" s="27" t="n">
        <f aca="false">ROUND(C74/4.4,0)</f>
        <v>0</v>
      </c>
      <c r="E74" s="27" t="n">
        <f aca="false">B74-D74</f>
        <v>97</v>
      </c>
    </row>
    <row r="75" customFormat="false" ht="13" hidden="false" customHeight="true" outlineLevel="0" collapsed="false">
      <c r="A75" s="17" t="s">
        <v>654</v>
      </c>
      <c r="B75" s="27" t="n">
        <f aca="false">99-TOT!FS77</f>
        <v>99</v>
      </c>
      <c r="C75" s="27" t="n">
        <f aca="false">82-(TOT!V77+TOT!FS77)</f>
        <v>0</v>
      </c>
      <c r="D75" s="27" t="n">
        <f aca="false">ROUND(C75/4.4,0)</f>
        <v>0</v>
      </c>
      <c r="E75" s="27" t="n">
        <f aca="false">B75-D75</f>
        <v>99</v>
      </c>
    </row>
    <row r="76" customFormat="false" ht="13" hidden="false" customHeight="true" outlineLevel="0" collapsed="false">
      <c r="A76" s="17" t="s">
        <v>659</v>
      </c>
      <c r="B76" s="27" t="n">
        <f aca="false">99-TOT!FS78</f>
        <v>95</v>
      </c>
      <c r="C76" s="27" t="n">
        <f aca="false">82-(TOT!V78+TOT!FS78)</f>
        <v>6</v>
      </c>
      <c r="D76" s="27" t="n">
        <f aca="false">ROUND(C76/4.4,0)</f>
        <v>1</v>
      </c>
      <c r="E76" s="27" t="n">
        <f aca="false">B76-D76</f>
        <v>94</v>
      </c>
    </row>
    <row r="77" customFormat="false" ht="13" hidden="false" customHeight="true" outlineLevel="0" collapsed="false">
      <c r="A77" s="17" t="s">
        <v>664</v>
      </c>
      <c r="B77" s="27" t="n">
        <f aca="false">99-TOT!FS79</f>
        <v>99</v>
      </c>
      <c r="C77" s="27" t="n">
        <f aca="false">82-(TOT!V79+TOT!FS79)</f>
        <v>1</v>
      </c>
      <c r="D77" s="27" t="n">
        <f aca="false">ROUND(C77/4.4,0)</f>
        <v>0</v>
      </c>
      <c r="E77" s="27" t="n">
        <f aca="false">B77-D77</f>
        <v>99</v>
      </c>
    </row>
    <row r="78" customFormat="false" ht="13" hidden="false" customHeight="true" outlineLevel="0" collapsed="false">
      <c r="A78" s="17" t="s">
        <v>669</v>
      </c>
      <c r="B78" s="27" t="n">
        <f aca="false">99-TOT!FS80</f>
        <v>95</v>
      </c>
      <c r="C78" s="27" t="n">
        <f aca="false">82-(TOT!V80+TOT!FS80)</f>
        <v>12</v>
      </c>
      <c r="D78" s="27" t="n">
        <f aca="false">ROUND(C78/4.4,0)</f>
        <v>3</v>
      </c>
      <c r="E78" s="27" t="n">
        <f aca="false">B78-D78</f>
        <v>92</v>
      </c>
    </row>
    <row r="79" customFormat="false" ht="13" hidden="false" customHeight="true" outlineLevel="0" collapsed="false">
      <c r="A79" s="17" t="s">
        <v>674</v>
      </c>
      <c r="B79" s="27" t="n">
        <f aca="false">99-TOT!FS81</f>
        <v>99</v>
      </c>
      <c r="C79" s="27" t="n">
        <f aca="false">82-(TOT!V81+TOT!FS81)</f>
        <v>77</v>
      </c>
      <c r="D79" s="27" t="n">
        <f aca="false">ROUND(C79/4.4,0)</f>
        <v>18</v>
      </c>
      <c r="E79" s="27" t="n">
        <f aca="false">B79-D79</f>
        <v>81</v>
      </c>
    </row>
    <row r="80" customFormat="false" ht="13" hidden="false" customHeight="true" outlineLevel="0" collapsed="false">
      <c r="A80" s="17" t="s">
        <v>679</v>
      </c>
      <c r="B80" s="27" t="n">
        <f aca="false">99-TOT!FS82</f>
        <v>95</v>
      </c>
      <c r="C80" s="27" t="n">
        <f aca="false">82-(TOT!V82+TOT!FS82)</f>
        <v>68</v>
      </c>
      <c r="D80" s="27" t="n">
        <f aca="false">ROUND(C80/4.4,0)</f>
        <v>15</v>
      </c>
      <c r="E80" s="27" t="n">
        <f aca="false">B80-D80</f>
        <v>80</v>
      </c>
    </row>
    <row r="81" customFormat="false" ht="13" hidden="false" customHeight="true" outlineLevel="0" collapsed="false">
      <c r="A81" s="17" t="s">
        <v>683</v>
      </c>
      <c r="B81" s="27" t="n">
        <f aca="false">99-TOT!FS83</f>
        <v>96</v>
      </c>
      <c r="C81" s="27" t="n">
        <f aca="false">82-(TOT!V83+TOT!FS83)</f>
        <v>3</v>
      </c>
      <c r="D81" s="27" t="n">
        <f aca="false">ROUND(C81/4.4,0)</f>
        <v>1</v>
      </c>
      <c r="E81" s="27" t="n">
        <f aca="false">B81-D81</f>
        <v>95</v>
      </c>
    </row>
    <row r="82" customFormat="false" ht="13" hidden="false" customHeight="true" outlineLevel="0" collapsed="false">
      <c r="A82" s="17" t="s">
        <v>687</v>
      </c>
      <c r="B82" s="27" t="n">
        <f aca="false">99-TOT!FS84</f>
        <v>95</v>
      </c>
      <c r="C82" s="27" t="n">
        <f aca="false">82-(TOT!V84+TOT!FS84)</f>
        <v>16</v>
      </c>
      <c r="D82" s="27" t="n">
        <f aca="false">ROUND(C82/4.4,0)</f>
        <v>4</v>
      </c>
      <c r="E82" s="27" t="n">
        <f aca="false">B82-D82</f>
        <v>91</v>
      </c>
    </row>
    <row r="83" customFormat="false" ht="13" hidden="false" customHeight="true" outlineLevel="0" collapsed="false">
      <c r="A83" s="17" t="s">
        <v>691</v>
      </c>
      <c r="B83" s="27" t="n">
        <f aca="false">99-TOT!FS85</f>
        <v>95</v>
      </c>
      <c r="C83" s="27" t="n">
        <f aca="false">82-(TOT!V85+TOT!FS85)</f>
        <v>31</v>
      </c>
      <c r="D83" s="27" t="n">
        <f aca="false">ROUND(C83/4.4,0)</f>
        <v>7</v>
      </c>
      <c r="E83" s="27" t="n">
        <f aca="false">B83-D83</f>
        <v>88</v>
      </c>
    </row>
    <row r="84" customFormat="false" ht="13" hidden="false" customHeight="true" outlineLevel="0" collapsed="false">
      <c r="A84" s="17" t="s">
        <v>697</v>
      </c>
      <c r="B84" s="27" t="n">
        <f aca="false">99-TOT!FS86</f>
        <v>99</v>
      </c>
      <c r="C84" s="27" t="n">
        <f aca="false">82-(TOT!V86+TOT!FS86)</f>
        <v>76</v>
      </c>
      <c r="D84" s="27" t="n">
        <f aca="false">ROUND(C84/4.4,0)</f>
        <v>17</v>
      </c>
      <c r="E84" s="27" t="n">
        <f aca="false">B84-D84</f>
        <v>82</v>
      </c>
    </row>
    <row r="85" customFormat="false" ht="13" hidden="false" customHeight="true" outlineLevel="0" collapsed="false">
      <c r="A85" s="17" t="s">
        <v>702</v>
      </c>
      <c r="B85" s="27" t="n">
        <f aca="false">99-TOT!FS87</f>
        <v>99</v>
      </c>
      <c r="C85" s="27" t="n">
        <f aca="false">82-(TOT!V87+TOT!FS87)</f>
        <v>25</v>
      </c>
      <c r="D85" s="27" t="n">
        <f aca="false">ROUND(C85/4.4,0)</f>
        <v>6</v>
      </c>
      <c r="E85" s="27" t="n">
        <f aca="false">B85-D85</f>
        <v>93</v>
      </c>
    </row>
    <row r="86" customFormat="false" ht="13" hidden="false" customHeight="true" outlineLevel="0" collapsed="false">
      <c r="A86" s="17" t="s">
        <v>706</v>
      </c>
      <c r="B86" s="27" t="n">
        <f aca="false">99-TOT!FS88</f>
        <v>95</v>
      </c>
      <c r="C86" s="27" t="n">
        <f aca="false">82-(TOT!V88+TOT!FS88)</f>
        <v>37</v>
      </c>
      <c r="D86" s="27" t="n">
        <f aca="false">ROUND(C86/4.4,0)</f>
        <v>8</v>
      </c>
      <c r="E86" s="27" t="n">
        <f aca="false">B86-D86</f>
        <v>87</v>
      </c>
    </row>
    <row r="87" customFormat="false" ht="13" hidden="false" customHeight="true" outlineLevel="0" collapsed="false">
      <c r="A87" s="17" t="s">
        <v>711</v>
      </c>
      <c r="B87" s="27" t="n">
        <f aca="false">99-TOT!FS89</f>
        <v>90</v>
      </c>
      <c r="C87" s="27" t="n">
        <f aca="false">82-(TOT!V89+TOT!FS89)</f>
        <v>12</v>
      </c>
      <c r="D87" s="27" t="n">
        <f aca="false">ROUND(C87/4.4,0)</f>
        <v>3</v>
      </c>
      <c r="E87" s="27" t="n">
        <f aca="false">B87-D87</f>
        <v>87</v>
      </c>
    </row>
    <row r="88" customFormat="false" ht="13" hidden="false" customHeight="true" outlineLevel="0" collapsed="false">
      <c r="A88" s="17" t="s">
        <v>716</v>
      </c>
      <c r="B88" s="27" t="n">
        <f aca="false">99-TOT!FS90</f>
        <v>99</v>
      </c>
      <c r="C88" s="27" t="n">
        <f aca="false">82-(TOT!V90+TOT!FS90)</f>
        <v>25</v>
      </c>
      <c r="D88" s="27" t="n">
        <f aca="false">ROUND(C88/4.4,0)</f>
        <v>6</v>
      </c>
      <c r="E88" s="27" t="n">
        <f aca="false">B88-D88</f>
        <v>93</v>
      </c>
    </row>
    <row r="89" customFormat="false" ht="13" hidden="false" customHeight="true" outlineLevel="0" collapsed="false">
      <c r="A89" s="17" t="s">
        <v>720</v>
      </c>
      <c r="B89" s="27" t="n">
        <f aca="false">99-TOT!FS91</f>
        <v>99</v>
      </c>
      <c r="C89" s="27" t="n">
        <f aca="false">82-(TOT!V91+TOT!FS91)</f>
        <v>80</v>
      </c>
      <c r="D89" s="27" t="n">
        <f aca="false">ROUND(C89/4.4,0)</f>
        <v>18</v>
      </c>
      <c r="E89" s="27" t="n">
        <f aca="false">B89-D89</f>
        <v>81</v>
      </c>
    </row>
    <row r="90" customFormat="false" ht="13" hidden="false" customHeight="true" outlineLevel="0" collapsed="false">
      <c r="A90" s="17" t="s">
        <v>724</v>
      </c>
      <c r="B90" s="27" t="n">
        <f aca="false">99-TOT!FS92</f>
        <v>99</v>
      </c>
      <c r="C90" s="27" t="n">
        <f aca="false">82-(TOT!V92+TOT!FS92)</f>
        <v>8</v>
      </c>
      <c r="D90" s="27" t="n">
        <f aca="false">ROUND(C90/4.4,0)</f>
        <v>2</v>
      </c>
      <c r="E90" s="27" t="n">
        <f aca="false">B90-D90</f>
        <v>97</v>
      </c>
    </row>
    <row r="91" customFormat="false" ht="13" hidden="false" customHeight="true" outlineLevel="0" collapsed="false">
      <c r="A91" s="17" t="s">
        <v>730</v>
      </c>
      <c r="B91" s="27" t="n">
        <f aca="false">99-TOT!FS93</f>
        <v>99</v>
      </c>
      <c r="C91" s="27" t="n">
        <f aca="false">82-(TOT!V93+TOT!FS93)</f>
        <v>3</v>
      </c>
      <c r="D91" s="27" t="n">
        <f aca="false">ROUND(C91/4.4,0)</f>
        <v>1</v>
      </c>
      <c r="E91" s="27" t="n">
        <f aca="false">B91-D91</f>
        <v>98</v>
      </c>
    </row>
    <row r="92" customFormat="false" ht="13" hidden="false" customHeight="true" outlineLevel="0" collapsed="false">
      <c r="A92" s="17" t="s">
        <v>735</v>
      </c>
      <c r="B92" s="27" t="n">
        <f aca="false">99-TOT!FS94</f>
        <v>96</v>
      </c>
      <c r="C92" s="27" t="n">
        <f aca="false">82-(TOT!V94+TOT!FS94)</f>
        <v>0</v>
      </c>
      <c r="D92" s="27" t="n">
        <f aca="false">ROUND(C92/4.4,0)</f>
        <v>0</v>
      </c>
      <c r="E92" s="27" t="n">
        <f aca="false">B92-D92</f>
        <v>96</v>
      </c>
    </row>
    <row r="93" customFormat="false" ht="13" hidden="false" customHeight="true" outlineLevel="0" collapsed="false">
      <c r="A93" s="17" t="s">
        <v>739</v>
      </c>
      <c r="B93" s="27" t="n">
        <f aca="false">99-TOT!FS95</f>
        <v>99</v>
      </c>
      <c r="C93" s="27" t="n">
        <f aca="false">82-(TOT!V95+TOT!FS95)</f>
        <v>78</v>
      </c>
      <c r="D93" s="27" t="n">
        <f aca="false">ROUND(C93/4.4,0)</f>
        <v>18</v>
      </c>
      <c r="E93" s="27" t="n">
        <f aca="false">B93-D93</f>
        <v>81</v>
      </c>
    </row>
    <row r="94" customFormat="false" ht="13" hidden="false" customHeight="true" outlineLevel="0" collapsed="false">
      <c r="A94" s="17" t="s">
        <v>743</v>
      </c>
      <c r="B94" s="27" t="n">
        <f aca="false">99-TOT!FS96</f>
        <v>99</v>
      </c>
      <c r="C94" s="27" t="n">
        <f aca="false">82-(TOT!V96+TOT!FS96)</f>
        <v>80</v>
      </c>
      <c r="D94" s="27" t="n">
        <f aca="false">ROUND(C94/4.4,0)</f>
        <v>18</v>
      </c>
      <c r="E94" s="27" t="n">
        <f aca="false">B94-D94</f>
        <v>81</v>
      </c>
    </row>
    <row r="95" customFormat="false" ht="13" hidden="false" customHeight="true" outlineLevel="0" collapsed="false">
      <c r="A95" s="17" t="s">
        <v>747</v>
      </c>
      <c r="B95" s="27" t="n">
        <f aca="false">99-TOT!FS97</f>
        <v>99</v>
      </c>
      <c r="C95" s="27" t="n">
        <f aca="false">82-(TOT!V97+TOT!FS97)</f>
        <v>1</v>
      </c>
      <c r="D95" s="27" t="n">
        <f aca="false">ROUND(C95/4.4,0)</f>
        <v>0</v>
      </c>
      <c r="E95" s="27" t="n">
        <f aca="false">B95-D95</f>
        <v>99</v>
      </c>
    </row>
    <row r="96" customFormat="false" ht="13" hidden="false" customHeight="true" outlineLevel="0" collapsed="false">
      <c r="A96" s="17" t="s">
        <v>750</v>
      </c>
      <c r="B96" s="27" t="n">
        <f aca="false">99-TOT!FS98</f>
        <v>95</v>
      </c>
      <c r="C96" s="27" t="n">
        <f aca="false">82-(TOT!V98+TOT!FS98)</f>
        <v>14</v>
      </c>
      <c r="D96" s="27" t="n">
        <f aca="false">ROUND(C96/4.4,0)</f>
        <v>3</v>
      </c>
      <c r="E96" s="27" t="n">
        <f aca="false">B96-D96</f>
        <v>92</v>
      </c>
    </row>
    <row r="97" customFormat="false" ht="13" hidden="false" customHeight="true" outlineLevel="0" collapsed="false">
      <c r="A97" s="17" t="s">
        <v>755</v>
      </c>
      <c r="B97" s="27" t="n">
        <f aca="false">99-TOT!FS99</f>
        <v>85</v>
      </c>
      <c r="C97" s="27" t="n">
        <f aca="false">82-(TOT!V99+TOT!FS99)</f>
        <v>6</v>
      </c>
      <c r="D97" s="27" t="n">
        <f aca="false">ROUND(C97/4.4,0)</f>
        <v>1</v>
      </c>
      <c r="E97" s="27" t="n">
        <f aca="false">B97-D97</f>
        <v>84</v>
      </c>
    </row>
    <row r="98" customFormat="false" ht="13" hidden="false" customHeight="true" outlineLevel="0" collapsed="false">
      <c r="A98" s="17" t="s">
        <v>759</v>
      </c>
      <c r="B98" s="27" t="n">
        <f aca="false">99-TOT!FS100</f>
        <v>94</v>
      </c>
      <c r="C98" s="27" t="n">
        <f aca="false">82-(TOT!V100+TOT!FS100)</f>
        <v>49</v>
      </c>
      <c r="D98" s="27" t="n">
        <f aca="false">ROUND(C98/4.4,0)</f>
        <v>11</v>
      </c>
      <c r="E98" s="27" t="n">
        <f aca="false">B98-D98</f>
        <v>83</v>
      </c>
    </row>
    <row r="99" customFormat="false" ht="13" hidden="false" customHeight="true" outlineLevel="0" collapsed="false">
      <c r="A99" s="17" t="s">
        <v>765</v>
      </c>
      <c r="B99" s="27" t="n">
        <f aca="false">99-TOT!FS101</f>
        <v>95</v>
      </c>
      <c r="C99" s="27" t="n">
        <f aca="false">82-(TOT!V101+TOT!FS101)</f>
        <v>3</v>
      </c>
      <c r="D99" s="27" t="n">
        <f aca="false">ROUND(C99/4.4,0)</f>
        <v>1</v>
      </c>
      <c r="E99" s="27" t="n">
        <f aca="false">B99-D99</f>
        <v>94</v>
      </c>
    </row>
    <row r="100" customFormat="false" ht="13" hidden="false" customHeight="true" outlineLevel="0" collapsed="false">
      <c r="A100" s="17" t="s">
        <v>770</v>
      </c>
      <c r="B100" s="27" t="n">
        <f aca="false">99-TOT!FS102</f>
        <v>99</v>
      </c>
      <c r="C100" s="27" t="n">
        <f aca="false">82-(TOT!V102+TOT!FS102)</f>
        <v>37</v>
      </c>
      <c r="D100" s="27" t="n">
        <f aca="false">ROUND(C100/4.4,0)</f>
        <v>8</v>
      </c>
      <c r="E100" s="27" t="n">
        <f aca="false">B100-D100</f>
        <v>91</v>
      </c>
    </row>
    <row r="101" customFormat="false" ht="13" hidden="false" customHeight="true" outlineLevel="0" collapsed="false">
      <c r="A101" s="17" t="s">
        <v>776</v>
      </c>
      <c r="B101" s="27" t="n">
        <f aca="false">99-TOT!FS103</f>
        <v>99</v>
      </c>
      <c r="C101" s="27" t="n">
        <f aca="false">82-(TOT!V103+TOT!FS103)</f>
        <v>75</v>
      </c>
      <c r="D101" s="27" t="n">
        <f aca="false">ROUND(C101/4.4,0)</f>
        <v>17</v>
      </c>
      <c r="E101" s="27" t="n">
        <f aca="false">B101-D101</f>
        <v>82</v>
      </c>
    </row>
    <row r="102" customFormat="false" ht="13" hidden="false" customHeight="true" outlineLevel="0" collapsed="false">
      <c r="A102" s="17" t="s">
        <v>779</v>
      </c>
      <c r="B102" s="27" t="n">
        <f aca="false">99-TOT!FS104</f>
        <v>95</v>
      </c>
      <c r="C102" s="27" t="n">
        <f aca="false">82-(TOT!V104+TOT!FS104)</f>
        <v>10</v>
      </c>
      <c r="D102" s="27" t="n">
        <f aca="false">ROUND(C102/4.4,0)</f>
        <v>2</v>
      </c>
      <c r="E102" s="27" t="n">
        <f aca="false">B102-D102</f>
        <v>93</v>
      </c>
    </row>
    <row r="103" customFormat="false" ht="13" hidden="false" customHeight="true" outlineLevel="0" collapsed="false">
      <c r="A103" s="17" t="s">
        <v>782</v>
      </c>
      <c r="B103" s="27" t="n">
        <f aca="false">99-TOT!FS105</f>
        <v>95</v>
      </c>
      <c r="C103" s="27" t="n">
        <f aca="false">82-(TOT!V105+TOT!FS105)</f>
        <v>2</v>
      </c>
      <c r="D103" s="27" t="n">
        <f aca="false">ROUND(C103/4.4,0)</f>
        <v>0</v>
      </c>
      <c r="E103" s="27" t="n">
        <f aca="false">B103-D103</f>
        <v>95</v>
      </c>
    </row>
    <row r="104" customFormat="false" ht="13" hidden="false" customHeight="true" outlineLevel="0" collapsed="false">
      <c r="A104" s="17" t="s">
        <v>786</v>
      </c>
      <c r="B104" s="27" t="n">
        <f aca="false">99-TOT!FS106</f>
        <v>99</v>
      </c>
      <c r="C104" s="27" t="n">
        <f aca="false">82-(TOT!V106+TOT!FS106)</f>
        <v>0</v>
      </c>
      <c r="D104" s="27" t="n">
        <f aca="false">ROUND(C104/4.4,0)</f>
        <v>0</v>
      </c>
      <c r="E104" s="27" t="n">
        <f aca="false">B104-D104</f>
        <v>99</v>
      </c>
    </row>
    <row r="105" customFormat="false" ht="13" hidden="false" customHeight="true" outlineLevel="0" collapsed="false">
      <c r="A105" s="17" t="s">
        <v>792</v>
      </c>
      <c r="B105" s="27" t="n">
        <f aca="false">99-TOT!FS107</f>
        <v>94</v>
      </c>
      <c r="C105" s="27" t="n">
        <f aca="false">82-(TOT!V107+TOT!FS107)</f>
        <v>1</v>
      </c>
      <c r="D105" s="27" t="n">
        <f aca="false">ROUND(C105/4.4,0)</f>
        <v>0</v>
      </c>
      <c r="E105" s="27" t="n">
        <f aca="false">B105-D105</f>
        <v>94</v>
      </c>
    </row>
    <row r="106" customFormat="false" ht="13" hidden="false" customHeight="true" outlineLevel="0" collapsed="false">
      <c r="A106" s="17" t="s">
        <v>797</v>
      </c>
      <c r="B106" s="27" t="n">
        <f aca="false">99-TOT!FS108</f>
        <v>96</v>
      </c>
      <c r="C106" s="27" t="n">
        <f aca="false">82-(TOT!V108+TOT!FS108)</f>
        <v>28</v>
      </c>
      <c r="D106" s="27" t="n">
        <f aca="false">ROUND(C106/4.4,0)</f>
        <v>6</v>
      </c>
      <c r="E106" s="27" t="n">
        <f aca="false">B106-D106</f>
        <v>90</v>
      </c>
    </row>
    <row r="107" customFormat="false" ht="13" hidden="false" customHeight="true" outlineLevel="0" collapsed="false">
      <c r="A107" s="17" t="s">
        <v>803</v>
      </c>
      <c r="B107" s="27" t="n">
        <f aca="false">99-TOT!FS109</f>
        <v>95</v>
      </c>
      <c r="C107" s="27" t="n">
        <f aca="false">82-(TOT!V109+TOT!FS109)</f>
        <v>16</v>
      </c>
      <c r="D107" s="27" t="n">
        <f aca="false">ROUND(C107/4.4,0)</f>
        <v>4</v>
      </c>
      <c r="E107" s="27" t="n">
        <f aca="false">B107-D107</f>
        <v>91</v>
      </c>
    </row>
    <row r="108" customFormat="false" ht="13" hidden="false" customHeight="true" outlineLevel="0" collapsed="false">
      <c r="A108" s="17" t="s">
        <v>808</v>
      </c>
      <c r="B108" s="27" t="n">
        <f aca="false">99-TOT!FS110</f>
        <v>95</v>
      </c>
      <c r="C108" s="27" t="n">
        <f aca="false">82-(TOT!V110+TOT!FS110)</f>
        <v>13</v>
      </c>
      <c r="D108" s="27" t="n">
        <f aca="false">ROUND(C108/4.4,0)</f>
        <v>3</v>
      </c>
      <c r="E108" s="27" t="n">
        <f aca="false">B108-D108</f>
        <v>92</v>
      </c>
    </row>
    <row r="109" customFormat="false" ht="13" hidden="false" customHeight="true" outlineLevel="0" collapsed="false">
      <c r="A109" s="17" t="s">
        <v>811</v>
      </c>
      <c r="B109" s="27" t="n">
        <f aca="false">99-TOT!FS111</f>
        <v>98</v>
      </c>
      <c r="C109" s="27" t="n">
        <f aca="false">82-(TOT!V111+TOT!FS111)</f>
        <v>1</v>
      </c>
      <c r="D109" s="27" t="n">
        <f aca="false">ROUND(C109/4.4,0)</f>
        <v>0</v>
      </c>
      <c r="E109" s="27" t="n">
        <f aca="false">B109-D109</f>
        <v>98</v>
      </c>
    </row>
    <row r="110" customFormat="false" ht="13" hidden="false" customHeight="true" outlineLevel="0" collapsed="false">
      <c r="A110" s="17" t="s">
        <v>815</v>
      </c>
      <c r="B110" s="27" t="n">
        <f aca="false">99-TOT!FS112</f>
        <v>99</v>
      </c>
      <c r="C110" s="27" t="n">
        <f aca="false">82-(TOT!V112+TOT!FS112)</f>
        <v>80</v>
      </c>
      <c r="D110" s="27" t="n">
        <f aca="false">ROUND(C110/4.4,0)</f>
        <v>18</v>
      </c>
      <c r="E110" s="27" t="n">
        <f aca="false">B110-D110</f>
        <v>81</v>
      </c>
    </row>
    <row r="111" customFormat="false" ht="13" hidden="false" customHeight="true" outlineLevel="0" collapsed="false">
      <c r="A111" s="17" t="s">
        <v>820</v>
      </c>
      <c r="B111" s="27" t="n">
        <f aca="false">99-TOT!FS113</f>
        <v>99</v>
      </c>
      <c r="C111" s="27" t="n">
        <f aca="false">82-(TOT!V113+TOT!FS113)</f>
        <v>0</v>
      </c>
      <c r="D111" s="27" t="n">
        <f aca="false">ROUND(C111/4.4,0)</f>
        <v>0</v>
      </c>
      <c r="E111" s="27" t="n">
        <f aca="false">B111-D111</f>
        <v>99</v>
      </c>
    </row>
    <row r="112" customFormat="false" ht="13" hidden="false" customHeight="true" outlineLevel="0" collapsed="false">
      <c r="A112" s="17" t="s">
        <v>824</v>
      </c>
      <c r="B112" s="27" t="n">
        <f aca="false">99-TOT!FS114</f>
        <v>95</v>
      </c>
      <c r="C112" s="27" t="n">
        <f aca="false">82-(TOT!V114+TOT!FS114)</f>
        <v>17</v>
      </c>
      <c r="D112" s="27" t="n">
        <f aca="false">ROUND(C112/4.4,0)</f>
        <v>4</v>
      </c>
      <c r="E112" s="27" t="n">
        <f aca="false">B112-D112</f>
        <v>91</v>
      </c>
    </row>
    <row r="113" customFormat="false" ht="13" hidden="false" customHeight="true" outlineLevel="0" collapsed="false">
      <c r="A113" s="17" t="s">
        <v>827</v>
      </c>
      <c r="B113" s="27" t="n">
        <f aca="false">99-TOT!FS115</f>
        <v>86</v>
      </c>
      <c r="C113" s="27" t="n">
        <f aca="false">82-(TOT!V115+TOT!FS115)</f>
        <v>8</v>
      </c>
      <c r="D113" s="27" t="n">
        <f aca="false">ROUND(C113/4.4,0)</f>
        <v>2</v>
      </c>
      <c r="E113" s="27" t="n">
        <f aca="false">B113-D113</f>
        <v>84</v>
      </c>
    </row>
    <row r="114" customFormat="false" ht="13" hidden="false" customHeight="true" outlineLevel="0" collapsed="false">
      <c r="A114" s="17" t="s">
        <v>830</v>
      </c>
      <c r="B114" s="27" t="n">
        <f aca="false">99-TOT!FS116</f>
        <v>95</v>
      </c>
      <c r="C114" s="27" t="n">
        <f aca="false">82-(TOT!V116+TOT!FS116)</f>
        <v>2</v>
      </c>
      <c r="D114" s="27" t="n">
        <f aca="false">ROUND(C114/4.4,0)</f>
        <v>0</v>
      </c>
      <c r="E114" s="27" t="n">
        <f aca="false">B114-D114</f>
        <v>95</v>
      </c>
    </row>
    <row r="115" customFormat="false" ht="13" hidden="false" customHeight="true" outlineLevel="0" collapsed="false">
      <c r="A115" s="17" t="s">
        <v>834</v>
      </c>
      <c r="B115" s="27" t="n">
        <f aca="false">99-TOT!FS117</f>
        <v>99</v>
      </c>
      <c r="C115" s="27" t="n">
        <f aca="false">82-(TOT!V117+TOT!FS117)</f>
        <v>0</v>
      </c>
      <c r="D115" s="27" t="n">
        <f aca="false">ROUND(C115/4.4,0)</f>
        <v>0</v>
      </c>
      <c r="E115" s="27" t="n">
        <f aca="false">B115-D115</f>
        <v>99</v>
      </c>
    </row>
    <row r="116" customFormat="false" ht="13" hidden="false" customHeight="true" outlineLevel="0" collapsed="false">
      <c r="A116" s="17" t="s">
        <v>838</v>
      </c>
      <c r="B116" s="27" t="n">
        <f aca="false">99-TOT!FS118</f>
        <v>99</v>
      </c>
      <c r="C116" s="27" t="n">
        <f aca="false">82-(TOT!V118+TOT!FS118)</f>
        <v>0</v>
      </c>
      <c r="D116" s="27" t="n">
        <f aca="false">ROUND(C116/4.4,0)</f>
        <v>0</v>
      </c>
      <c r="E116" s="27" t="n">
        <f aca="false">B116-D116</f>
        <v>99</v>
      </c>
    </row>
    <row r="117" customFormat="false" ht="13" hidden="false" customHeight="true" outlineLevel="0" collapsed="false">
      <c r="A117" s="17" t="s">
        <v>842</v>
      </c>
      <c r="B117" s="27" t="n">
        <f aca="false">99-TOT!FS119</f>
        <v>95</v>
      </c>
      <c r="C117" s="27" t="n">
        <f aca="false">82-(TOT!V119+TOT!FS119)</f>
        <v>6</v>
      </c>
      <c r="D117" s="27" t="n">
        <f aca="false">ROUND(C117/4.4,0)</f>
        <v>1</v>
      </c>
      <c r="E117" s="27" t="n">
        <f aca="false">B117-D117</f>
        <v>94</v>
      </c>
    </row>
    <row r="118" customFormat="false" ht="13" hidden="false" customHeight="true" outlineLevel="0" collapsed="false">
      <c r="A118" s="17" t="s">
        <v>846</v>
      </c>
      <c r="B118" s="27" t="n">
        <f aca="false">99-TOT!FS120</f>
        <v>99</v>
      </c>
      <c r="C118" s="27" t="n">
        <f aca="false">82-(TOT!V120+TOT!FS120)</f>
        <v>0</v>
      </c>
      <c r="D118" s="27" t="n">
        <f aca="false">ROUND(C118/4.4,0)</f>
        <v>0</v>
      </c>
      <c r="E118" s="27" t="n">
        <f aca="false">B118-D118</f>
        <v>99</v>
      </c>
    </row>
    <row r="119" customFormat="false" ht="13" hidden="false" customHeight="true" outlineLevel="0" collapsed="false">
      <c r="A119" s="17" t="s">
        <v>851</v>
      </c>
      <c r="B119" s="27" t="n">
        <f aca="false">99-TOT!FS121</f>
        <v>95</v>
      </c>
      <c r="C119" s="27" t="n">
        <f aca="false">82-(TOT!V121+TOT!FS121)</f>
        <v>41</v>
      </c>
      <c r="D119" s="27" t="n">
        <f aca="false">ROUND(C119/4.4,0)</f>
        <v>9</v>
      </c>
      <c r="E119" s="27" t="n">
        <f aca="false">B119-D119</f>
        <v>86</v>
      </c>
    </row>
    <row r="120" customFormat="false" ht="13" hidden="false" customHeight="true" outlineLevel="0" collapsed="false">
      <c r="A120" s="17" t="s">
        <v>854</v>
      </c>
      <c r="B120" s="27" t="n">
        <f aca="false">99-TOT!FS122</f>
        <v>95</v>
      </c>
      <c r="C120" s="27" t="n">
        <f aca="false">82-(TOT!V122+TOT!FS122)</f>
        <v>60</v>
      </c>
      <c r="D120" s="27" t="n">
        <f aca="false">ROUND(C120/4.4,0)</f>
        <v>14</v>
      </c>
      <c r="E120" s="27" t="n">
        <f aca="false">B120-D120</f>
        <v>81</v>
      </c>
    </row>
    <row r="121" customFormat="false" ht="13" hidden="false" customHeight="true" outlineLevel="0" collapsed="false">
      <c r="A121" s="17" t="s">
        <v>857</v>
      </c>
      <c r="B121" s="27" t="n">
        <f aca="false">99-TOT!FS123</f>
        <v>91</v>
      </c>
      <c r="C121" s="27" t="n">
        <f aca="false">82-(TOT!V123+TOT!FS123)</f>
        <v>16</v>
      </c>
      <c r="D121" s="27" t="n">
        <f aca="false">ROUND(C121/4.4,0)</f>
        <v>4</v>
      </c>
      <c r="E121" s="27" t="n">
        <f aca="false">B121-D121</f>
        <v>87</v>
      </c>
    </row>
    <row r="122" customFormat="false" ht="13" hidden="false" customHeight="true" outlineLevel="0" collapsed="false">
      <c r="A122" s="17" t="s">
        <v>863</v>
      </c>
      <c r="B122" s="27" t="n">
        <f aca="false">99-TOT!FS124</f>
        <v>99</v>
      </c>
      <c r="C122" s="27" t="n">
        <f aca="false">82-(TOT!V124+TOT!FS124)</f>
        <v>73</v>
      </c>
      <c r="D122" s="27" t="n">
        <f aca="false">ROUND(C122/4.4,0)</f>
        <v>17</v>
      </c>
      <c r="E122" s="27" t="n">
        <f aca="false">B122-D122</f>
        <v>82</v>
      </c>
    </row>
    <row r="123" customFormat="false" ht="13" hidden="false" customHeight="true" outlineLevel="0" collapsed="false">
      <c r="A123" s="17" t="s">
        <v>868</v>
      </c>
      <c r="B123" s="27" t="n">
        <f aca="false">99-TOT!FS125</f>
        <v>95</v>
      </c>
      <c r="C123" s="27" t="n">
        <f aca="false">82-(TOT!V125+TOT!FS125)</f>
        <v>4</v>
      </c>
      <c r="D123" s="27" t="n">
        <f aca="false">ROUND(C123/4.4,0)</f>
        <v>1</v>
      </c>
      <c r="E123" s="27" t="n">
        <f aca="false">B123-D123</f>
        <v>94</v>
      </c>
    </row>
    <row r="124" customFormat="false" ht="13" hidden="false" customHeight="true" outlineLevel="0" collapsed="false">
      <c r="A124" s="17" t="s">
        <v>872</v>
      </c>
      <c r="B124" s="27" t="n">
        <f aca="false">99-TOT!FS126</f>
        <v>99</v>
      </c>
      <c r="C124" s="27" t="n">
        <f aca="false">82-(TOT!V126+TOT!FS126)</f>
        <v>38</v>
      </c>
      <c r="D124" s="27" t="n">
        <f aca="false">ROUND(C124/4.4,0)</f>
        <v>9</v>
      </c>
      <c r="E124" s="27" t="n">
        <f aca="false">B124-D124</f>
        <v>90</v>
      </c>
    </row>
    <row r="125" customFormat="false" ht="13" hidden="false" customHeight="true" outlineLevel="0" collapsed="false">
      <c r="A125" s="17" t="s">
        <v>876</v>
      </c>
      <c r="B125" s="27" t="n">
        <f aca="false">99-TOT!FS127</f>
        <v>99</v>
      </c>
      <c r="C125" s="27" t="n">
        <f aca="false">82-(TOT!V127+TOT!FS127)</f>
        <v>1</v>
      </c>
      <c r="D125" s="27" t="n">
        <f aca="false">ROUND(C125/4.4,0)</f>
        <v>0</v>
      </c>
      <c r="E125" s="27" t="n">
        <f aca="false">B125-D125</f>
        <v>99</v>
      </c>
    </row>
    <row r="126" customFormat="false" ht="13" hidden="false" customHeight="true" outlineLevel="0" collapsed="false">
      <c r="A126" s="17" t="s">
        <v>880</v>
      </c>
      <c r="B126" s="27" t="n">
        <f aca="false">99-TOT!FS128</f>
        <v>99</v>
      </c>
      <c r="C126" s="27" t="n">
        <f aca="false">82-(TOT!V128+TOT!FS128)</f>
        <v>0</v>
      </c>
      <c r="D126" s="27" t="n">
        <f aca="false">ROUND(C126/4.4,0)</f>
        <v>0</v>
      </c>
      <c r="E126" s="27" t="n">
        <f aca="false">B126-D126</f>
        <v>99</v>
      </c>
    </row>
    <row r="127" customFormat="false" ht="13" hidden="false" customHeight="true" outlineLevel="0" collapsed="false">
      <c r="A127" s="17" t="s">
        <v>885</v>
      </c>
      <c r="B127" s="27" t="n">
        <f aca="false">99-TOT!FS129</f>
        <v>99</v>
      </c>
      <c r="C127" s="27" t="n">
        <f aca="false">82-(TOT!V129+TOT!FS129)</f>
        <v>1</v>
      </c>
      <c r="D127" s="27" t="n">
        <f aca="false">ROUND(C127/4.4,0)</f>
        <v>0</v>
      </c>
      <c r="E127" s="27" t="n">
        <f aca="false">B127-D127</f>
        <v>99</v>
      </c>
    </row>
    <row r="128" customFormat="false" ht="13" hidden="false" customHeight="true" outlineLevel="0" collapsed="false">
      <c r="A128" s="17" t="s">
        <v>889</v>
      </c>
      <c r="B128" s="27" t="n">
        <f aca="false">99-TOT!FS130</f>
        <v>92</v>
      </c>
      <c r="C128" s="27" t="n">
        <f aca="false">82-(TOT!V130+TOT!FS130)</f>
        <v>5</v>
      </c>
      <c r="D128" s="27" t="n">
        <f aca="false">ROUND(C128/4.4,0)</f>
        <v>1</v>
      </c>
      <c r="E128" s="27" t="n">
        <f aca="false">B128-D128</f>
        <v>91</v>
      </c>
    </row>
    <row r="129" customFormat="false" ht="13" hidden="false" customHeight="true" outlineLevel="0" collapsed="false">
      <c r="A129" s="17" t="s">
        <v>893</v>
      </c>
      <c r="B129" s="27" t="n">
        <f aca="false">99-TOT!FS131</f>
        <v>99</v>
      </c>
      <c r="C129" s="27" t="n">
        <f aca="false">82-(TOT!V131+TOT!FS131)</f>
        <v>11</v>
      </c>
      <c r="D129" s="27" t="n">
        <f aca="false">ROUND(C129/4.4,0)</f>
        <v>3</v>
      </c>
      <c r="E129" s="27" t="n">
        <f aca="false">B129-D129</f>
        <v>96</v>
      </c>
    </row>
    <row r="130" customFormat="false" ht="13" hidden="false" customHeight="true" outlineLevel="0" collapsed="false">
      <c r="A130" s="17" t="s">
        <v>896</v>
      </c>
      <c r="B130" s="27" t="n">
        <f aca="false">99-TOT!FS132</f>
        <v>99</v>
      </c>
      <c r="C130" s="27" t="n">
        <f aca="false">82-(TOT!V132+TOT!FS132)</f>
        <v>64</v>
      </c>
      <c r="D130" s="27" t="n">
        <f aca="false">ROUND(C130/4.4,0)</f>
        <v>15</v>
      </c>
      <c r="E130" s="27" t="n">
        <f aca="false">B130-D130</f>
        <v>84</v>
      </c>
    </row>
    <row r="131" customFormat="false" ht="13" hidden="false" customHeight="true" outlineLevel="0" collapsed="false">
      <c r="A131" s="17" t="s">
        <v>900</v>
      </c>
      <c r="B131" s="27" t="n">
        <f aca="false">99-TOT!FS133</f>
        <v>95</v>
      </c>
      <c r="C131" s="27" t="n">
        <f aca="false">82-(TOT!V133+TOT!FS133)</f>
        <v>13</v>
      </c>
      <c r="D131" s="27" t="n">
        <f aca="false">ROUND(C131/4.4,0)</f>
        <v>3</v>
      </c>
      <c r="E131" s="27" t="n">
        <f aca="false">B131-D131</f>
        <v>92</v>
      </c>
    </row>
    <row r="132" customFormat="false" ht="13" hidden="false" customHeight="true" outlineLevel="0" collapsed="false">
      <c r="A132" s="17" t="s">
        <v>905</v>
      </c>
      <c r="B132" s="27" t="n">
        <f aca="false">99-TOT!FS134</f>
        <v>92</v>
      </c>
      <c r="C132" s="27" t="n">
        <f aca="false">82-(TOT!V134+TOT!FS134)</f>
        <v>4</v>
      </c>
      <c r="D132" s="27" t="n">
        <f aca="false">ROUND(C132/4.4,0)</f>
        <v>1</v>
      </c>
      <c r="E132" s="27" t="n">
        <f aca="false">B132-D132</f>
        <v>91</v>
      </c>
    </row>
    <row r="133" customFormat="false" ht="13" hidden="false" customHeight="true" outlineLevel="0" collapsed="false">
      <c r="A133" s="17" t="s">
        <v>909</v>
      </c>
      <c r="B133" s="27" t="n">
        <f aca="false">99-TOT!FS135</f>
        <v>95</v>
      </c>
      <c r="C133" s="27" t="n">
        <f aca="false">82-(TOT!V135+TOT!FS135)</f>
        <v>9</v>
      </c>
      <c r="D133" s="27" t="n">
        <f aca="false">ROUND(C133/4.4,0)</f>
        <v>2</v>
      </c>
      <c r="E133" s="27" t="n">
        <f aca="false">B133-D133</f>
        <v>93</v>
      </c>
    </row>
    <row r="134" customFormat="false" ht="13" hidden="false" customHeight="true" outlineLevel="0" collapsed="false">
      <c r="A134" s="17" t="s">
        <v>915</v>
      </c>
      <c r="B134" s="27" t="n">
        <f aca="false">99-TOT!FS136</f>
        <v>97</v>
      </c>
      <c r="C134" s="27" t="n">
        <f aca="false">82-(TOT!V136+TOT!FS136)</f>
        <v>0</v>
      </c>
      <c r="D134" s="27" t="n">
        <f aca="false">ROUND(C134/4.4,0)</f>
        <v>0</v>
      </c>
      <c r="E134" s="27" t="n">
        <f aca="false">B134-D134</f>
        <v>97</v>
      </c>
    </row>
    <row r="135" customFormat="false" ht="13" hidden="false" customHeight="true" outlineLevel="0" collapsed="false">
      <c r="A135" s="17" t="s">
        <v>919</v>
      </c>
      <c r="B135" s="27" t="n">
        <f aca="false">99-TOT!FS137</f>
        <v>77</v>
      </c>
      <c r="C135" s="27" t="n">
        <f aca="false">82-(TOT!V137+TOT!FS137)</f>
        <v>1</v>
      </c>
      <c r="D135" s="27" t="n">
        <f aca="false">ROUND(C135/4.4,0)</f>
        <v>0</v>
      </c>
      <c r="E135" s="27" t="n">
        <f aca="false">B135-D135</f>
        <v>77</v>
      </c>
    </row>
    <row r="136" customFormat="false" ht="13" hidden="false" customHeight="true" outlineLevel="0" collapsed="false">
      <c r="A136" s="17" t="s">
        <v>923</v>
      </c>
      <c r="B136" s="27" t="n">
        <f aca="false">99-TOT!FS138</f>
        <v>99</v>
      </c>
      <c r="C136" s="27" t="n">
        <f aca="false">82-(TOT!V138+TOT!FS138)</f>
        <v>62</v>
      </c>
      <c r="D136" s="27" t="n">
        <f aca="false">ROUND(C136/4.4,0)</f>
        <v>14</v>
      </c>
      <c r="E136" s="27" t="n">
        <f aca="false">B136-D136</f>
        <v>85</v>
      </c>
    </row>
    <row r="137" customFormat="false" ht="13" hidden="false" customHeight="true" outlineLevel="0" collapsed="false">
      <c r="A137" s="17" t="s">
        <v>927</v>
      </c>
      <c r="B137" s="27" t="n">
        <f aca="false">99-TOT!FS139</f>
        <v>99</v>
      </c>
      <c r="C137" s="27" t="n">
        <f aca="false">82-(TOT!V139+TOT!FS139)</f>
        <v>81</v>
      </c>
      <c r="D137" s="27" t="n">
        <f aca="false">ROUND(C137/4.4,0)</f>
        <v>18</v>
      </c>
      <c r="E137" s="27" t="n">
        <f aca="false">B137-D137</f>
        <v>81</v>
      </c>
    </row>
    <row r="138" customFormat="false" ht="13" hidden="false" customHeight="true" outlineLevel="0" collapsed="false">
      <c r="A138" s="17" t="s">
        <v>931</v>
      </c>
      <c r="B138" s="27" t="n">
        <f aca="false">99-TOT!FS140</f>
        <v>95</v>
      </c>
      <c r="C138" s="27" t="n">
        <f aca="false">82-(TOT!V140+TOT!FS140)</f>
        <v>16</v>
      </c>
      <c r="D138" s="27" t="n">
        <f aca="false">ROUND(C138/4.4,0)</f>
        <v>4</v>
      </c>
      <c r="E138" s="27" t="n">
        <f aca="false">B138-D138</f>
        <v>91</v>
      </c>
    </row>
    <row r="139" customFormat="false" ht="13" hidden="false" customHeight="true" outlineLevel="0" collapsed="false">
      <c r="A139" s="17" t="s">
        <v>936</v>
      </c>
      <c r="B139" s="27" t="n">
        <f aca="false">99-TOT!FS141</f>
        <v>98</v>
      </c>
      <c r="C139" s="27" t="n">
        <f aca="false">82-(TOT!V141+TOT!FS141)</f>
        <v>1</v>
      </c>
      <c r="D139" s="27" t="n">
        <f aca="false">ROUND(C139/4.4,0)</f>
        <v>0</v>
      </c>
      <c r="E139" s="27" t="n">
        <f aca="false">B139-D139</f>
        <v>98</v>
      </c>
    </row>
    <row r="140" customFormat="false" ht="13" hidden="false" customHeight="true" outlineLevel="0" collapsed="false">
      <c r="A140" s="17" t="s">
        <v>940</v>
      </c>
      <c r="B140" s="27" t="n">
        <f aca="false">99-TOT!FS142</f>
        <v>99</v>
      </c>
      <c r="C140" s="27" t="n">
        <f aca="false">82-(TOT!V142+TOT!FS142)</f>
        <v>0</v>
      </c>
      <c r="D140" s="27" t="n">
        <f aca="false">ROUND(C140/4.4,0)</f>
        <v>0</v>
      </c>
      <c r="E140" s="27" t="n">
        <f aca="false">B140-D140</f>
        <v>99</v>
      </c>
    </row>
    <row r="141" customFormat="false" ht="13" hidden="false" customHeight="true" outlineLevel="0" collapsed="false">
      <c r="A141" s="17" t="s">
        <v>944</v>
      </c>
      <c r="B141" s="27" t="n">
        <f aca="false">99-TOT!FS143</f>
        <v>99</v>
      </c>
      <c r="C141" s="27" t="n">
        <f aca="false">82-(TOT!V143+TOT!FS143)</f>
        <v>70</v>
      </c>
      <c r="D141" s="27" t="n">
        <f aca="false">ROUND(C141/4.4,0)</f>
        <v>16</v>
      </c>
      <c r="E141" s="27" t="n">
        <f aca="false">B141-D141</f>
        <v>83</v>
      </c>
    </row>
    <row r="142" customFormat="false" ht="13" hidden="false" customHeight="true" outlineLevel="0" collapsed="false">
      <c r="A142" s="17" t="s">
        <v>949</v>
      </c>
      <c r="B142" s="27" t="n">
        <f aca="false">99-TOT!FS144</f>
        <v>95</v>
      </c>
      <c r="C142" s="27" t="n">
        <f aca="false">82-(TOT!V144+TOT!FS144)</f>
        <v>-3</v>
      </c>
      <c r="D142" s="27" t="n">
        <f aca="false">ROUND(C142/4.4,0)</f>
        <v>-1</v>
      </c>
      <c r="E142" s="27" t="n">
        <f aca="false">B142-D142</f>
        <v>96</v>
      </c>
    </row>
    <row r="143" customFormat="false" ht="13" hidden="false" customHeight="true" outlineLevel="0" collapsed="false">
      <c r="A143" s="17" t="s">
        <v>952</v>
      </c>
      <c r="B143" s="27" t="n">
        <f aca="false">99-TOT!FS145</f>
        <v>99</v>
      </c>
      <c r="C143" s="27" t="n">
        <f aca="false">82-(TOT!V145+TOT!FS145)</f>
        <v>0</v>
      </c>
      <c r="D143" s="27" t="n">
        <f aca="false">ROUND(C143/4.4,0)</f>
        <v>0</v>
      </c>
      <c r="E143" s="27" t="n">
        <f aca="false">B143-D143</f>
        <v>99</v>
      </c>
    </row>
    <row r="144" customFormat="false" ht="13" hidden="false" customHeight="true" outlineLevel="0" collapsed="false">
      <c r="A144" s="17" t="s">
        <v>957</v>
      </c>
      <c r="B144" s="27" t="n">
        <f aca="false">99-TOT!FS146</f>
        <v>95</v>
      </c>
      <c r="C144" s="27" t="n">
        <f aca="false">82-(TOT!V146+TOT!FS146)</f>
        <v>9</v>
      </c>
      <c r="D144" s="27" t="n">
        <f aca="false">ROUND(C144/4.4,0)</f>
        <v>2</v>
      </c>
      <c r="E144" s="27" t="n">
        <f aca="false">B144-D144</f>
        <v>93</v>
      </c>
    </row>
    <row r="145" customFormat="false" ht="13" hidden="false" customHeight="true" outlineLevel="0" collapsed="false">
      <c r="A145" s="17" t="s">
        <v>961</v>
      </c>
      <c r="B145" s="27" t="n">
        <f aca="false">99-TOT!FS147</f>
        <v>95</v>
      </c>
      <c r="C145" s="27" t="n">
        <f aca="false">82-(TOT!V147+TOT!FS147)</f>
        <v>30</v>
      </c>
      <c r="D145" s="27" t="n">
        <f aca="false">ROUND(C145/4.4,0)</f>
        <v>7</v>
      </c>
      <c r="E145" s="27" t="n">
        <f aca="false">B145-D145</f>
        <v>88</v>
      </c>
    </row>
    <row r="146" customFormat="false" ht="13" hidden="false" customHeight="true" outlineLevel="0" collapsed="false">
      <c r="A146" s="17" t="s">
        <v>966</v>
      </c>
      <c r="B146" s="27" t="n">
        <f aca="false">99-TOT!FS148</f>
        <v>95</v>
      </c>
      <c r="C146" s="27" t="n">
        <f aca="false">82-(TOT!V148+TOT!FS148)</f>
        <v>2</v>
      </c>
      <c r="D146" s="27" t="n">
        <f aca="false">ROUND(C146/4.4,0)</f>
        <v>0</v>
      </c>
      <c r="E146" s="27" t="n">
        <f aca="false">B146-D146</f>
        <v>95</v>
      </c>
    </row>
    <row r="147" customFormat="false" ht="13" hidden="false" customHeight="true" outlineLevel="0" collapsed="false">
      <c r="A147" s="17" t="s">
        <v>970</v>
      </c>
      <c r="B147" s="27" t="n">
        <f aca="false">99-TOT!FS149</f>
        <v>99</v>
      </c>
      <c r="C147" s="27" t="n">
        <f aca="false">82-(TOT!V149+TOT!FS149)</f>
        <v>81</v>
      </c>
      <c r="D147" s="27" t="n">
        <f aca="false">ROUND(C147/4.4,0)</f>
        <v>18</v>
      </c>
      <c r="E147" s="27" t="n">
        <f aca="false">B147-D147</f>
        <v>81</v>
      </c>
    </row>
    <row r="148" customFormat="false" ht="13" hidden="false" customHeight="true" outlineLevel="0" collapsed="false">
      <c r="A148" s="17" t="s">
        <v>974</v>
      </c>
      <c r="B148" s="27" t="n">
        <f aca="false">99-TOT!FS150</f>
        <v>95</v>
      </c>
      <c r="C148" s="27" t="n">
        <f aca="false">82-(TOT!V150+TOT!FS150)</f>
        <v>10</v>
      </c>
      <c r="D148" s="27" t="n">
        <f aca="false">ROUND(C148/4.4,0)</f>
        <v>2</v>
      </c>
      <c r="E148" s="27" t="n">
        <f aca="false">B148-D148</f>
        <v>93</v>
      </c>
    </row>
    <row r="149" customFormat="false" ht="13" hidden="false" customHeight="true" outlineLevel="0" collapsed="false">
      <c r="A149" s="17" t="s">
        <v>979</v>
      </c>
      <c r="B149" s="27" t="n">
        <f aca="false">99-TOT!FS151</f>
        <v>99</v>
      </c>
      <c r="C149" s="27" t="n">
        <f aca="false">82-(TOT!V151+TOT!FS151)</f>
        <v>78</v>
      </c>
      <c r="D149" s="27" t="n">
        <f aca="false">ROUND(C149/4.4,0)</f>
        <v>18</v>
      </c>
      <c r="E149" s="27" t="n">
        <f aca="false">B149-D149</f>
        <v>81</v>
      </c>
    </row>
    <row r="150" customFormat="false" ht="13" hidden="false" customHeight="true" outlineLevel="0" collapsed="false">
      <c r="A150" s="17" t="s">
        <v>983</v>
      </c>
      <c r="B150" s="27" t="n">
        <f aca="false">99-TOT!FS152</f>
        <v>95</v>
      </c>
      <c r="C150" s="27" t="n">
        <f aca="false">82-(TOT!V152+TOT!FS152)</f>
        <v>45</v>
      </c>
      <c r="D150" s="27" t="n">
        <f aca="false">ROUND(C150/4.4,0)</f>
        <v>10</v>
      </c>
      <c r="E150" s="27" t="n">
        <f aca="false">B150-D150</f>
        <v>85</v>
      </c>
    </row>
    <row r="151" customFormat="false" ht="13" hidden="false" customHeight="true" outlineLevel="0" collapsed="false">
      <c r="A151" s="17" t="s">
        <v>988</v>
      </c>
      <c r="B151" s="27" t="n">
        <f aca="false">99-TOT!FS153</f>
        <v>95</v>
      </c>
      <c r="C151" s="27" t="n">
        <f aca="false">82-(TOT!V153+TOT!FS153)</f>
        <v>13</v>
      </c>
      <c r="D151" s="27" t="n">
        <f aca="false">ROUND(C151/4.4,0)</f>
        <v>3</v>
      </c>
      <c r="E151" s="27" t="n">
        <f aca="false">B151-D151</f>
        <v>92</v>
      </c>
    </row>
    <row r="152" customFormat="false" ht="13" hidden="false" customHeight="true" outlineLevel="0" collapsed="false">
      <c r="A152" s="17" t="s">
        <v>992</v>
      </c>
      <c r="B152" s="27" t="n">
        <f aca="false">99-TOT!FS154</f>
        <v>92</v>
      </c>
      <c r="C152" s="27" t="n">
        <f aca="false">82-(TOT!V154+TOT!FS154)</f>
        <v>8</v>
      </c>
      <c r="D152" s="27" t="n">
        <f aca="false">ROUND(C152/4.4,0)</f>
        <v>2</v>
      </c>
      <c r="E152" s="27" t="n">
        <f aca="false">B152-D152</f>
        <v>90</v>
      </c>
    </row>
    <row r="153" customFormat="false" ht="13" hidden="false" customHeight="true" outlineLevel="0" collapsed="false">
      <c r="A153" s="17" t="s">
        <v>996</v>
      </c>
      <c r="B153" s="27" t="n">
        <f aca="false">99-TOT!FS155</f>
        <v>99</v>
      </c>
      <c r="C153" s="27" t="n">
        <f aca="false">82-(TOT!V155+TOT!FS155)</f>
        <v>71</v>
      </c>
      <c r="D153" s="27" t="n">
        <f aca="false">ROUND(C153/4.4,0)</f>
        <v>16</v>
      </c>
      <c r="E153" s="27" t="n">
        <f aca="false">B153-D153</f>
        <v>83</v>
      </c>
    </row>
    <row r="154" customFormat="false" ht="13" hidden="false" customHeight="true" outlineLevel="0" collapsed="false">
      <c r="A154" s="17" t="s">
        <v>1001</v>
      </c>
      <c r="B154" s="27" t="n">
        <f aca="false">99-TOT!FS156</f>
        <v>94</v>
      </c>
      <c r="C154" s="27" t="n">
        <f aca="false">82-(TOT!V156+TOT!FS156)</f>
        <v>14</v>
      </c>
      <c r="D154" s="27" t="n">
        <f aca="false">ROUND(C154/4.4,0)</f>
        <v>3</v>
      </c>
      <c r="E154" s="27" t="n">
        <f aca="false">B154-D154</f>
        <v>91</v>
      </c>
    </row>
    <row r="155" customFormat="false" ht="13" hidden="false" customHeight="true" outlineLevel="0" collapsed="false">
      <c r="A155" s="17" t="s">
        <v>1006</v>
      </c>
      <c r="B155" s="27" t="n">
        <f aca="false">99-TOT!FS157</f>
        <v>99</v>
      </c>
      <c r="C155" s="27" t="n">
        <f aca="false">82-(TOT!V157+TOT!FS157)</f>
        <v>1</v>
      </c>
      <c r="D155" s="27" t="n">
        <f aca="false">ROUND(C155/4.4,0)</f>
        <v>0</v>
      </c>
      <c r="E155" s="27" t="n">
        <f aca="false">B155-D155</f>
        <v>99</v>
      </c>
    </row>
    <row r="156" customFormat="false" ht="13" hidden="false" customHeight="true" outlineLevel="0" collapsed="false">
      <c r="A156" s="17" t="s">
        <v>1010</v>
      </c>
      <c r="B156" s="27" t="n">
        <f aca="false">99-TOT!FS158</f>
        <v>97</v>
      </c>
      <c r="C156" s="27" t="n">
        <f aca="false">82-(TOT!V158+TOT!FS158)</f>
        <v>3</v>
      </c>
      <c r="D156" s="27" t="n">
        <f aca="false">ROUND(C156/4.4,0)</f>
        <v>1</v>
      </c>
      <c r="E156" s="27" t="n">
        <f aca="false">B156-D156</f>
        <v>96</v>
      </c>
    </row>
    <row r="157" customFormat="false" ht="13" hidden="false" customHeight="true" outlineLevel="0" collapsed="false">
      <c r="A157" s="17" t="s">
        <v>1014</v>
      </c>
      <c r="B157" s="27" t="n">
        <f aca="false">99-TOT!FS159</f>
        <v>99</v>
      </c>
      <c r="C157" s="27" t="n">
        <f aca="false">82-(TOT!V159+TOT!FS159)</f>
        <v>79</v>
      </c>
      <c r="D157" s="27" t="n">
        <f aca="false">ROUND(C157/4.4,0)</f>
        <v>18</v>
      </c>
      <c r="E157" s="27" t="n">
        <f aca="false">B157-D157</f>
        <v>81</v>
      </c>
    </row>
    <row r="158" customFormat="false" ht="13" hidden="false" customHeight="true" outlineLevel="0" collapsed="false">
      <c r="A158" s="17" t="s">
        <v>1019</v>
      </c>
      <c r="B158" s="27" t="n">
        <f aca="false">99-TOT!FS160</f>
        <v>85</v>
      </c>
      <c r="C158" s="27" t="n">
        <f aca="false">82-(TOT!V160+TOT!FS160)</f>
        <v>24</v>
      </c>
      <c r="D158" s="27" t="n">
        <f aca="false">ROUND(C158/4.4,0)</f>
        <v>5</v>
      </c>
      <c r="E158" s="27" t="n">
        <f aca="false">B158-D158</f>
        <v>80</v>
      </c>
    </row>
    <row r="159" customFormat="false" ht="13" hidden="false" customHeight="true" outlineLevel="0" collapsed="false">
      <c r="A159" s="17" t="s">
        <v>1023</v>
      </c>
      <c r="B159" s="27" t="n">
        <f aca="false">99-TOT!FS161</f>
        <v>88</v>
      </c>
      <c r="C159" s="27" t="n">
        <f aca="false">82-(TOT!V161+TOT!FS161)</f>
        <v>7</v>
      </c>
      <c r="D159" s="27" t="n">
        <f aca="false">ROUND(C159/4.4,0)</f>
        <v>2</v>
      </c>
      <c r="E159" s="27" t="n">
        <f aca="false">B159-D159</f>
        <v>86</v>
      </c>
    </row>
    <row r="160" customFormat="false" ht="13" hidden="false" customHeight="true" outlineLevel="0" collapsed="false">
      <c r="A160" s="17" t="s">
        <v>1028</v>
      </c>
      <c r="B160" s="27" t="n">
        <f aca="false">99-TOT!FS162</f>
        <v>99</v>
      </c>
      <c r="C160" s="27" t="n">
        <f aca="false">82-(TOT!V162+TOT!FS162)</f>
        <v>76</v>
      </c>
      <c r="D160" s="27" t="n">
        <f aca="false">ROUND(C160/4.4,0)</f>
        <v>17</v>
      </c>
      <c r="E160" s="27" t="n">
        <f aca="false">B160-D160</f>
        <v>82</v>
      </c>
    </row>
    <row r="161" customFormat="false" ht="13" hidden="false" customHeight="true" outlineLevel="0" collapsed="false">
      <c r="A161" s="17" t="s">
        <v>1032</v>
      </c>
      <c r="B161" s="27" t="n">
        <f aca="false">99-TOT!FS163</f>
        <v>98</v>
      </c>
      <c r="C161" s="27" t="n">
        <f aca="false">82-(TOT!V163+TOT!FS163)</f>
        <v>44</v>
      </c>
      <c r="D161" s="27" t="n">
        <f aca="false">ROUND(C161/4.4,0)</f>
        <v>10</v>
      </c>
      <c r="E161" s="27" t="n">
        <f aca="false">B161-D161</f>
        <v>88</v>
      </c>
    </row>
    <row r="162" customFormat="false" ht="13" hidden="false" customHeight="true" outlineLevel="0" collapsed="false">
      <c r="A162" s="17" t="s">
        <v>1035</v>
      </c>
      <c r="B162" s="27" t="n">
        <f aca="false">99-TOT!FS164</f>
        <v>95</v>
      </c>
      <c r="C162" s="27" t="n">
        <f aca="false">82-(TOT!V164+TOT!FS164)</f>
        <v>22</v>
      </c>
      <c r="D162" s="27" t="n">
        <f aca="false">ROUND(C162/4.4,0)</f>
        <v>5</v>
      </c>
      <c r="E162" s="27" t="n">
        <f aca="false">B162-D162</f>
        <v>90</v>
      </c>
    </row>
    <row r="163" customFormat="false" ht="13" hidden="false" customHeight="true" outlineLevel="0" collapsed="false">
      <c r="A163" s="17" t="s">
        <v>1040</v>
      </c>
      <c r="B163" s="27" t="n">
        <f aca="false">99-TOT!FS165</f>
        <v>95</v>
      </c>
      <c r="C163" s="27" t="n">
        <f aca="false">82-(TOT!V165+TOT!FS165)</f>
        <v>34</v>
      </c>
      <c r="D163" s="27" t="n">
        <f aca="false">ROUND(C163/4.4,0)</f>
        <v>8</v>
      </c>
      <c r="E163" s="27" t="n">
        <f aca="false">B163-D163</f>
        <v>87</v>
      </c>
    </row>
    <row r="164" customFormat="false" ht="13" hidden="false" customHeight="true" outlineLevel="0" collapsed="false">
      <c r="A164" s="17" t="s">
        <v>1044</v>
      </c>
      <c r="B164" s="27" t="n">
        <f aca="false">99-TOT!FS166</f>
        <v>95</v>
      </c>
      <c r="C164" s="27" t="n">
        <f aca="false">82-(TOT!V166+TOT!FS166)</f>
        <v>11</v>
      </c>
      <c r="D164" s="27" t="n">
        <f aca="false">ROUND(C164/4.4,0)</f>
        <v>3</v>
      </c>
      <c r="E164" s="27" t="n">
        <f aca="false">B164-D164</f>
        <v>92</v>
      </c>
    </row>
    <row r="165" customFormat="false" ht="13" hidden="false" customHeight="true" outlineLevel="0" collapsed="false">
      <c r="A165" s="17" t="s">
        <v>1049</v>
      </c>
      <c r="B165" s="27" t="n">
        <f aca="false">99-TOT!FS167</f>
        <v>91</v>
      </c>
      <c r="C165" s="27" t="n">
        <f aca="false">82-(TOT!V167+TOT!FS167)</f>
        <v>2</v>
      </c>
      <c r="D165" s="27" t="n">
        <f aca="false">ROUND(C165/4.4,0)</f>
        <v>0</v>
      </c>
      <c r="E165" s="27" t="n">
        <f aca="false">B165-D165</f>
        <v>91</v>
      </c>
    </row>
    <row r="166" customFormat="false" ht="13" hidden="false" customHeight="true" outlineLevel="0" collapsed="false">
      <c r="A166" s="17" t="s">
        <v>1054</v>
      </c>
      <c r="B166" s="27" t="n">
        <f aca="false">99-TOT!FS168</f>
        <v>95</v>
      </c>
      <c r="C166" s="27" t="n">
        <f aca="false">82-(TOT!V168+TOT!FS168)</f>
        <v>12</v>
      </c>
      <c r="D166" s="27" t="n">
        <f aca="false">ROUND(C166/4.4,0)</f>
        <v>3</v>
      </c>
      <c r="E166" s="27" t="n">
        <f aca="false">B166-D166</f>
        <v>92</v>
      </c>
    </row>
    <row r="167" customFormat="false" ht="13" hidden="false" customHeight="true" outlineLevel="0" collapsed="false">
      <c r="A167" s="17" t="s">
        <v>1059</v>
      </c>
      <c r="B167" s="27" t="n">
        <f aca="false">99-TOT!FS169</f>
        <v>95</v>
      </c>
      <c r="C167" s="27" t="n">
        <f aca="false">82-(TOT!V169+TOT!FS169)</f>
        <v>15</v>
      </c>
      <c r="D167" s="27" t="n">
        <f aca="false">ROUND(C167/4.4,0)</f>
        <v>3</v>
      </c>
      <c r="E167" s="27" t="n">
        <f aca="false">B167-D167</f>
        <v>92</v>
      </c>
    </row>
    <row r="168" customFormat="false" ht="13" hidden="false" customHeight="true" outlineLevel="0" collapsed="false">
      <c r="A168" s="17" t="s">
        <v>1063</v>
      </c>
      <c r="B168" s="27" t="n">
        <f aca="false">99-TOT!FS170</f>
        <v>99</v>
      </c>
      <c r="C168" s="27" t="n">
        <f aca="false">82-(TOT!V170+TOT!FS170)</f>
        <v>74</v>
      </c>
      <c r="D168" s="27" t="n">
        <f aca="false">ROUND(C168/4.4,0)</f>
        <v>17</v>
      </c>
      <c r="E168" s="27" t="n">
        <f aca="false">B168-D168</f>
        <v>82</v>
      </c>
    </row>
    <row r="169" customFormat="false" ht="13" hidden="false" customHeight="true" outlineLevel="0" collapsed="false">
      <c r="A169" s="17" t="s">
        <v>1068</v>
      </c>
      <c r="B169" s="27" t="n">
        <f aca="false">99-TOT!FS171</f>
        <v>98</v>
      </c>
      <c r="C169" s="27" t="n">
        <f aca="false">82-(TOT!V171+TOT!FS171)</f>
        <v>66</v>
      </c>
      <c r="D169" s="27" t="n">
        <f aca="false">ROUND(C169/4.4,0)</f>
        <v>15</v>
      </c>
      <c r="E169" s="27" t="n">
        <f aca="false">B169-D169</f>
        <v>83</v>
      </c>
    </row>
    <row r="170" customFormat="false" ht="13" hidden="false" customHeight="true" outlineLevel="0" collapsed="false">
      <c r="A170" s="17" t="s">
        <v>1072</v>
      </c>
      <c r="B170" s="27" t="n">
        <f aca="false">99-TOT!FS172</f>
        <v>99</v>
      </c>
      <c r="C170" s="27" t="n">
        <f aca="false">82-(TOT!V172+TOT!FS172)</f>
        <v>76</v>
      </c>
      <c r="D170" s="27" t="n">
        <f aca="false">ROUND(C170/4.4,0)</f>
        <v>17</v>
      </c>
      <c r="E170" s="27" t="n">
        <f aca="false">B170-D170</f>
        <v>82</v>
      </c>
    </row>
    <row r="171" customFormat="false" ht="13" hidden="false" customHeight="true" outlineLevel="0" collapsed="false">
      <c r="A171" s="17" t="s">
        <v>1075</v>
      </c>
      <c r="B171" s="27" t="n">
        <f aca="false">99-TOT!FS173</f>
        <v>99</v>
      </c>
      <c r="C171" s="27" t="n">
        <f aca="false">82-(TOT!V173+TOT!FS173)</f>
        <v>70</v>
      </c>
      <c r="D171" s="27" t="n">
        <f aca="false">ROUND(C171/4.4,0)</f>
        <v>16</v>
      </c>
      <c r="E171" s="27" t="n">
        <f aca="false">B171-D171</f>
        <v>83</v>
      </c>
    </row>
    <row r="172" customFormat="false" ht="13" hidden="false" customHeight="true" outlineLevel="0" collapsed="false">
      <c r="A172" s="17" t="s">
        <v>1079</v>
      </c>
      <c r="B172" s="27" t="n">
        <f aca="false">99-TOT!FS174</f>
        <v>75</v>
      </c>
      <c r="C172" s="27" t="n">
        <f aca="false">82-(TOT!V174+TOT!FS174)</f>
        <v>0</v>
      </c>
      <c r="D172" s="27" t="n">
        <f aca="false">ROUND(C172/4.4,0)</f>
        <v>0</v>
      </c>
      <c r="E172" s="27" t="n">
        <f aca="false">B172-D172</f>
        <v>75</v>
      </c>
    </row>
    <row r="173" customFormat="false" ht="13" hidden="false" customHeight="true" outlineLevel="0" collapsed="false">
      <c r="A173" s="17" t="s">
        <v>1084</v>
      </c>
      <c r="B173" s="27" t="n">
        <f aca="false">99-TOT!FS175</f>
        <v>99</v>
      </c>
      <c r="C173" s="27" t="n">
        <f aca="false">82-(TOT!V175+TOT!FS175)</f>
        <v>0</v>
      </c>
      <c r="D173" s="27" t="n">
        <f aca="false">ROUND(C173/4.4,0)</f>
        <v>0</v>
      </c>
      <c r="E173" s="27" t="n">
        <f aca="false">B173-D173</f>
        <v>99</v>
      </c>
    </row>
    <row r="174" customFormat="false" ht="13" hidden="false" customHeight="true" outlineLevel="0" collapsed="false">
      <c r="A174" s="17" t="s">
        <v>1087</v>
      </c>
      <c r="B174" s="27" t="n">
        <f aca="false">99-TOT!FS176</f>
        <v>99</v>
      </c>
      <c r="C174" s="27" t="n">
        <f aca="false">82-(TOT!V176+TOT!FS176)</f>
        <v>28</v>
      </c>
      <c r="D174" s="27" t="n">
        <f aca="false">ROUND(C174/4.4,0)</f>
        <v>6</v>
      </c>
      <c r="E174" s="27" t="n">
        <f aca="false">B174-D174</f>
        <v>93</v>
      </c>
    </row>
    <row r="175" customFormat="false" ht="13" hidden="false" customHeight="true" outlineLevel="0" collapsed="false">
      <c r="A175" s="17" t="s">
        <v>1091</v>
      </c>
      <c r="B175" s="27" t="n">
        <f aca="false">99-TOT!FS177</f>
        <v>88</v>
      </c>
      <c r="C175" s="27" t="n">
        <f aca="false">82-(TOT!V177+TOT!FS177)</f>
        <v>29</v>
      </c>
      <c r="D175" s="27" t="n">
        <f aca="false">ROUND(C175/4.4,0)</f>
        <v>7</v>
      </c>
      <c r="E175" s="27" t="n">
        <f aca="false">B175-D175</f>
        <v>81</v>
      </c>
    </row>
    <row r="176" customFormat="false" ht="13" hidden="false" customHeight="true" outlineLevel="0" collapsed="false">
      <c r="A176" s="17" t="s">
        <v>1096</v>
      </c>
      <c r="B176" s="27" t="n">
        <f aca="false">99-TOT!FS178</f>
        <v>99</v>
      </c>
      <c r="C176" s="27" t="n">
        <f aca="false">82-(TOT!V178+TOT!FS178)</f>
        <v>32</v>
      </c>
      <c r="D176" s="27" t="n">
        <f aca="false">ROUND(C176/4.4,0)</f>
        <v>7</v>
      </c>
      <c r="E176" s="27" t="n">
        <f aca="false">B176-D176</f>
        <v>92</v>
      </c>
    </row>
    <row r="177" customFormat="false" ht="13" hidden="false" customHeight="true" outlineLevel="0" collapsed="false">
      <c r="A177" s="17" t="s">
        <v>1100</v>
      </c>
      <c r="B177" s="27" t="n">
        <f aca="false">99-TOT!FS179</f>
        <v>99</v>
      </c>
      <c r="C177" s="27" t="n">
        <f aca="false">82-(TOT!V179+TOT!FS179)</f>
        <v>0</v>
      </c>
      <c r="D177" s="27" t="n">
        <f aca="false">ROUND(C177/4.4,0)</f>
        <v>0</v>
      </c>
      <c r="E177" s="27" t="n">
        <f aca="false">B177-D177</f>
        <v>99</v>
      </c>
    </row>
    <row r="178" customFormat="false" ht="13" hidden="false" customHeight="true" outlineLevel="0" collapsed="false">
      <c r="A178" s="17" t="s">
        <v>1104</v>
      </c>
      <c r="B178" s="27" t="n">
        <f aca="false">99-TOT!FS180</f>
        <v>99</v>
      </c>
      <c r="C178" s="27" t="n">
        <f aca="false">82-(TOT!V180+TOT!FS180)</f>
        <v>3</v>
      </c>
      <c r="D178" s="27" t="n">
        <f aca="false">ROUND(C178/4.4,0)</f>
        <v>1</v>
      </c>
      <c r="E178" s="27" t="n">
        <f aca="false">B178-D178</f>
        <v>98</v>
      </c>
    </row>
    <row r="179" customFormat="false" ht="13" hidden="false" customHeight="true" outlineLevel="0" collapsed="false">
      <c r="A179" s="17" t="s">
        <v>1109</v>
      </c>
      <c r="B179" s="27" t="n">
        <f aca="false">99-TOT!FS181</f>
        <v>95</v>
      </c>
      <c r="C179" s="27" t="n">
        <f aca="false">82-(TOT!V181+TOT!FS181)</f>
        <v>62</v>
      </c>
      <c r="D179" s="27" t="n">
        <f aca="false">ROUND(C179/4.4,0)</f>
        <v>14</v>
      </c>
      <c r="E179" s="27" t="n">
        <f aca="false">B179-D179</f>
        <v>81</v>
      </c>
    </row>
    <row r="180" customFormat="false" ht="13" hidden="false" customHeight="true" outlineLevel="0" collapsed="false">
      <c r="A180" s="17" t="s">
        <v>1114</v>
      </c>
      <c r="B180" s="27" t="n">
        <f aca="false">99-TOT!FS182</f>
        <v>95</v>
      </c>
      <c r="C180" s="27" t="n">
        <f aca="false">82-(TOT!V182+TOT!FS182)</f>
        <v>15</v>
      </c>
      <c r="D180" s="27" t="n">
        <f aca="false">ROUND(C180/4.4,0)</f>
        <v>3</v>
      </c>
      <c r="E180" s="27" t="n">
        <f aca="false">B180-D180</f>
        <v>92</v>
      </c>
    </row>
    <row r="181" customFormat="false" ht="13" hidden="false" customHeight="true" outlineLevel="0" collapsed="false">
      <c r="A181" s="17" t="s">
        <v>1119</v>
      </c>
      <c r="B181" s="27" t="n">
        <f aca="false">99-TOT!FS183</f>
        <v>95</v>
      </c>
      <c r="C181" s="27" t="n">
        <f aca="false">82-(TOT!V183+TOT!FS183)</f>
        <v>0</v>
      </c>
      <c r="D181" s="27" t="n">
        <f aca="false">ROUND(C181/4.4,0)</f>
        <v>0</v>
      </c>
      <c r="E181" s="27" t="n">
        <f aca="false">B181-D181</f>
        <v>95</v>
      </c>
    </row>
    <row r="182" customFormat="false" ht="13" hidden="false" customHeight="true" outlineLevel="0" collapsed="false">
      <c r="A182" s="17" t="s">
        <v>1123</v>
      </c>
      <c r="B182" s="27" t="n">
        <f aca="false">99-TOT!FS184</f>
        <v>98</v>
      </c>
      <c r="C182" s="27" t="n">
        <f aca="false">82-(TOT!V184+TOT!FS184)</f>
        <v>2</v>
      </c>
      <c r="D182" s="27" t="n">
        <f aca="false">ROUND(C182/4.4,0)</f>
        <v>0</v>
      </c>
      <c r="E182" s="27" t="n">
        <f aca="false">B182-D182</f>
        <v>98</v>
      </c>
    </row>
    <row r="183" customFormat="false" ht="13" hidden="false" customHeight="true" outlineLevel="0" collapsed="false">
      <c r="A183" s="17" t="s">
        <v>1126</v>
      </c>
      <c r="B183" s="27" t="n">
        <f aca="false">99-TOT!FS185</f>
        <v>93</v>
      </c>
      <c r="C183" s="27" t="n">
        <f aca="false">82-(TOT!V185+TOT!FS185)</f>
        <v>11</v>
      </c>
      <c r="D183" s="27" t="n">
        <f aca="false">ROUND(C183/4.4,0)</f>
        <v>3</v>
      </c>
      <c r="E183" s="27" t="n">
        <f aca="false">B183-D183</f>
        <v>90</v>
      </c>
    </row>
    <row r="184" customFormat="false" ht="13" hidden="false" customHeight="true" outlineLevel="0" collapsed="false">
      <c r="A184" s="17" t="s">
        <v>1130</v>
      </c>
      <c r="B184" s="27" t="n">
        <f aca="false">99-TOT!FS186</f>
        <v>99</v>
      </c>
      <c r="C184" s="27" t="n">
        <f aca="false">82-(TOT!V186+TOT!FS186)</f>
        <v>80</v>
      </c>
      <c r="D184" s="27" t="n">
        <f aca="false">ROUND(C184/4.4,0)</f>
        <v>18</v>
      </c>
      <c r="E184" s="27" t="n">
        <f aca="false">B184-D184</f>
        <v>81</v>
      </c>
    </row>
    <row r="185" customFormat="false" ht="13" hidden="false" customHeight="true" outlineLevel="0" collapsed="false">
      <c r="A185" s="17" t="s">
        <v>1134</v>
      </c>
      <c r="B185" s="27" t="n">
        <f aca="false">99-TOT!FS187</f>
        <v>99</v>
      </c>
      <c r="C185" s="27" t="n">
        <f aca="false">82-(TOT!V187+TOT!FS187)</f>
        <v>72</v>
      </c>
      <c r="D185" s="27" t="n">
        <f aca="false">ROUND(C185/4.4,0)</f>
        <v>16</v>
      </c>
      <c r="E185" s="27" t="n">
        <f aca="false">B185-D185</f>
        <v>83</v>
      </c>
    </row>
    <row r="186" customFormat="false" ht="13" hidden="false" customHeight="true" outlineLevel="0" collapsed="false">
      <c r="A186" s="17" t="s">
        <v>1139</v>
      </c>
      <c r="B186" s="27" t="n">
        <f aca="false">99-TOT!FS188</f>
        <v>99</v>
      </c>
      <c r="C186" s="27" t="n">
        <f aca="false">82-(TOT!V188+TOT!FS188)</f>
        <v>81</v>
      </c>
      <c r="D186" s="27" t="n">
        <f aca="false">ROUND(C186/4.4,0)</f>
        <v>18</v>
      </c>
      <c r="E186" s="27" t="n">
        <f aca="false">B186-D186</f>
        <v>81</v>
      </c>
    </row>
    <row r="187" customFormat="false" ht="13" hidden="false" customHeight="true" outlineLevel="0" collapsed="false">
      <c r="A187" s="17" t="s">
        <v>1143</v>
      </c>
      <c r="B187" s="27" t="n">
        <f aca="false">99-TOT!FS189</f>
        <v>99</v>
      </c>
      <c r="C187" s="27" t="n">
        <f aca="false">82-(TOT!V189+TOT!FS189)</f>
        <v>58</v>
      </c>
      <c r="D187" s="27" t="n">
        <f aca="false">ROUND(C187/4.4,0)</f>
        <v>13</v>
      </c>
      <c r="E187" s="27" t="n">
        <f aca="false">B187-D187</f>
        <v>86</v>
      </c>
    </row>
    <row r="188" customFormat="false" ht="13" hidden="false" customHeight="true" outlineLevel="0" collapsed="false">
      <c r="A188" s="17" t="s">
        <v>1147</v>
      </c>
      <c r="B188" s="27" t="n">
        <f aca="false">99-TOT!FS190</f>
        <v>99</v>
      </c>
      <c r="C188" s="27" t="n">
        <f aca="false">82-(TOT!V190+TOT!FS190)</f>
        <v>0</v>
      </c>
      <c r="D188" s="27" t="n">
        <f aca="false">ROUND(C188/4.4,0)</f>
        <v>0</v>
      </c>
      <c r="E188" s="27" t="n">
        <f aca="false">B188-D188</f>
        <v>99</v>
      </c>
    </row>
    <row r="189" customFormat="false" ht="13" hidden="false" customHeight="true" outlineLevel="0" collapsed="false">
      <c r="A189" s="17" t="s">
        <v>1152</v>
      </c>
      <c r="B189" s="27" t="n">
        <f aca="false">99-TOT!FS191</f>
        <v>99</v>
      </c>
      <c r="C189" s="27" t="n">
        <f aca="false">82-(TOT!V191+TOT!FS191)</f>
        <v>0</v>
      </c>
      <c r="D189" s="27" t="n">
        <f aca="false">ROUND(C189/4.4,0)</f>
        <v>0</v>
      </c>
      <c r="E189" s="27" t="n">
        <f aca="false">B189-D189</f>
        <v>99</v>
      </c>
    </row>
    <row r="190" customFormat="false" ht="13" hidden="false" customHeight="true" outlineLevel="0" collapsed="false">
      <c r="A190" s="17" t="s">
        <v>1156</v>
      </c>
      <c r="B190" s="27" t="n">
        <f aca="false">99-TOT!FS192</f>
        <v>99</v>
      </c>
      <c r="C190" s="27" t="n">
        <f aca="false">82-(TOT!V192+TOT!FS192)</f>
        <v>0</v>
      </c>
      <c r="D190" s="27" t="n">
        <f aca="false">ROUND(C190/4.4,0)</f>
        <v>0</v>
      </c>
      <c r="E190" s="27" t="n">
        <f aca="false">B190-D190</f>
        <v>99</v>
      </c>
    </row>
    <row r="191" customFormat="false" ht="13" hidden="false" customHeight="true" outlineLevel="0" collapsed="false">
      <c r="A191" s="17" t="s">
        <v>1160</v>
      </c>
      <c r="B191" s="27" t="n">
        <f aca="false">99-TOT!FS193</f>
        <v>95</v>
      </c>
      <c r="C191" s="27" t="n">
        <f aca="false">82-(TOT!V193+TOT!FS193)</f>
        <v>-2</v>
      </c>
      <c r="D191" s="27" t="n">
        <f aca="false">ROUND(C191/4.4,0)</f>
        <v>0</v>
      </c>
      <c r="E191" s="27" t="n">
        <f aca="false">B191-D191</f>
        <v>95</v>
      </c>
    </row>
    <row r="192" customFormat="false" ht="13" hidden="false" customHeight="true" outlineLevel="0" collapsed="false">
      <c r="A192" s="17" t="s">
        <v>1164</v>
      </c>
      <c r="B192" s="27" t="n">
        <f aca="false">99-TOT!FS194</f>
        <v>95</v>
      </c>
      <c r="C192" s="27" t="n">
        <f aca="false">82-(TOT!V194+TOT!FS194)</f>
        <v>55</v>
      </c>
      <c r="D192" s="27" t="n">
        <f aca="false">ROUND(C192/4.4,0)</f>
        <v>12</v>
      </c>
      <c r="E192" s="27" t="n">
        <f aca="false">B192-D192</f>
        <v>83</v>
      </c>
    </row>
    <row r="193" customFormat="false" ht="13" hidden="false" customHeight="true" outlineLevel="0" collapsed="false">
      <c r="A193" s="17" t="s">
        <v>1168</v>
      </c>
      <c r="B193" s="27" t="n">
        <f aca="false">99-TOT!FS195</f>
        <v>96</v>
      </c>
      <c r="C193" s="27" t="n">
        <f aca="false">82-(TOT!V195+TOT!FS195)</f>
        <v>31</v>
      </c>
      <c r="D193" s="27" t="n">
        <f aca="false">ROUND(C193/4.4,0)</f>
        <v>7</v>
      </c>
      <c r="E193" s="27" t="n">
        <f aca="false">B193-D193</f>
        <v>89</v>
      </c>
    </row>
    <row r="194" customFormat="false" ht="13" hidden="false" customHeight="true" outlineLevel="0" collapsed="false">
      <c r="A194" s="17" t="s">
        <v>1174</v>
      </c>
      <c r="B194" s="27" t="n">
        <f aca="false">99-TOT!FS196</f>
        <v>99</v>
      </c>
      <c r="C194" s="27" t="n">
        <f aca="false">82-(TOT!V196+TOT!FS196)</f>
        <v>79</v>
      </c>
      <c r="D194" s="27" t="n">
        <f aca="false">ROUND(C194/4.4,0)</f>
        <v>18</v>
      </c>
      <c r="E194" s="27" t="n">
        <f aca="false">B194-D194</f>
        <v>81</v>
      </c>
    </row>
    <row r="195" customFormat="false" ht="13" hidden="false" customHeight="true" outlineLevel="0" collapsed="false">
      <c r="A195" s="17" t="s">
        <v>1178</v>
      </c>
      <c r="B195" s="27" t="n">
        <f aca="false">99-TOT!FS197</f>
        <v>99</v>
      </c>
      <c r="C195" s="27" t="n">
        <f aca="false">82-(TOT!V197+TOT!FS197)</f>
        <v>0</v>
      </c>
      <c r="D195" s="27" t="n">
        <f aca="false">ROUND(C195/4.4,0)</f>
        <v>0</v>
      </c>
      <c r="E195" s="27" t="n">
        <f aca="false">B195-D195</f>
        <v>99</v>
      </c>
    </row>
    <row r="196" customFormat="false" ht="13" hidden="false" customHeight="true" outlineLevel="0" collapsed="false">
      <c r="A196" s="17" t="s">
        <v>1183</v>
      </c>
      <c r="B196" s="27" t="n">
        <f aca="false">99-TOT!FS198</f>
        <v>99</v>
      </c>
      <c r="C196" s="27" t="n">
        <f aca="false">82-(TOT!V198+TOT!FS198)</f>
        <v>61</v>
      </c>
      <c r="D196" s="27" t="n">
        <f aca="false">ROUND(C196/4.4,0)</f>
        <v>14</v>
      </c>
      <c r="E196" s="27" t="n">
        <f aca="false">B196-D196</f>
        <v>85</v>
      </c>
    </row>
    <row r="197" customFormat="false" ht="13" hidden="false" customHeight="true" outlineLevel="0" collapsed="false">
      <c r="A197" s="17" t="s">
        <v>1187</v>
      </c>
      <c r="B197" s="27" t="n">
        <f aca="false">99-TOT!FS199</f>
        <v>95</v>
      </c>
      <c r="C197" s="27" t="n">
        <f aca="false">82-(TOT!V199+TOT!FS199)</f>
        <v>22</v>
      </c>
      <c r="D197" s="27" t="n">
        <f aca="false">ROUND(C197/4.4,0)</f>
        <v>5</v>
      </c>
      <c r="E197" s="27" t="n">
        <f aca="false">B197-D197</f>
        <v>90</v>
      </c>
    </row>
    <row r="198" customFormat="false" ht="13" hidden="false" customHeight="true" outlineLevel="0" collapsed="false">
      <c r="A198" s="17" t="s">
        <v>1191</v>
      </c>
      <c r="B198" s="27" t="n">
        <f aca="false">99-TOT!FS200</f>
        <v>99</v>
      </c>
      <c r="C198" s="27" t="n">
        <f aca="false">82-(TOT!V200+TOT!FS200)</f>
        <v>0</v>
      </c>
      <c r="D198" s="27" t="n">
        <f aca="false">ROUND(C198/4.4,0)</f>
        <v>0</v>
      </c>
      <c r="E198" s="27" t="n">
        <f aca="false">B198-D198</f>
        <v>99</v>
      </c>
    </row>
    <row r="199" customFormat="false" ht="13" hidden="false" customHeight="true" outlineLevel="0" collapsed="false">
      <c r="A199" s="17" t="s">
        <v>1196</v>
      </c>
      <c r="B199" s="27" t="n">
        <f aca="false">99-TOT!FS201</f>
        <v>90</v>
      </c>
      <c r="C199" s="27" t="n">
        <f aca="false">82-(TOT!V201+TOT!FS201)</f>
        <v>-3</v>
      </c>
      <c r="D199" s="27" t="n">
        <f aca="false">ROUND(C199/4.4,0)</f>
        <v>-1</v>
      </c>
      <c r="E199" s="27" t="n">
        <f aca="false">B199-D199</f>
        <v>91</v>
      </c>
    </row>
    <row r="200" customFormat="false" ht="13" hidden="false" customHeight="true" outlineLevel="0" collapsed="false">
      <c r="A200" s="17" t="s">
        <v>1201</v>
      </c>
      <c r="B200" s="27" t="n">
        <f aca="false">99-TOT!FS202</f>
        <v>95</v>
      </c>
      <c r="C200" s="27" t="n">
        <f aca="false">82-(TOT!V202+TOT!FS202)</f>
        <v>-3</v>
      </c>
      <c r="D200" s="27" t="n">
        <f aca="false">ROUND(C200/4.4,0)</f>
        <v>-1</v>
      </c>
      <c r="E200" s="27" t="n">
        <f aca="false">B200-D200</f>
        <v>96</v>
      </c>
    </row>
    <row r="201" customFormat="false" ht="13" hidden="false" customHeight="true" outlineLevel="0" collapsed="false">
      <c r="A201" s="17" t="s">
        <v>1205</v>
      </c>
      <c r="B201" s="27" t="n">
        <f aca="false">99-TOT!FS203</f>
        <v>95</v>
      </c>
      <c r="C201" s="27" t="n">
        <f aca="false">82-(TOT!V203+TOT!FS203)</f>
        <v>34</v>
      </c>
      <c r="D201" s="27" t="n">
        <f aca="false">ROUND(C201/4.4,0)</f>
        <v>8</v>
      </c>
      <c r="E201" s="27" t="n">
        <f aca="false">B201-D201</f>
        <v>87</v>
      </c>
    </row>
    <row r="202" customFormat="false" ht="13" hidden="false" customHeight="true" outlineLevel="0" collapsed="false">
      <c r="A202" s="17" t="s">
        <v>1209</v>
      </c>
      <c r="B202" s="27" t="n">
        <f aca="false">99-TOT!FS204</f>
        <v>95</v>
      </c>
      <c r="C202" s="27" t="n">
        <f aca="false">82-(TOT!V204+TOT!FS204)</f>
        <v>-4</v>
      </c>
      <c r="D202" s="27" t="n">
        <f aca="false">ROUND(C202/4.4,0)</f>
        <v>-1</v>
      </c>
      <c r="E202" s="27" t="n">
        <f aca="false">B202-D202</f>
        <v>96</v>
      </c>
    </row>
    <row r="203" customFormat="false" ht="13" hidden="false" customHeight="true" outlineLevel="0" collapsed="false">
      <c r="A203" s="17" t="s">
        <v>1213</v>
      </c>
      <c r="B203" s="27" t="n">
        <f aca="false">99-TOT!FS205</f>
        <v>95</v>
      </c>
      <c r="C203" s="27" t="n">
        <f aca="false">82-(TOT!V205+TOT!FS205)</f>
        <v>31</v>
      </c>
      <c r="D203" s="27" t="n">
        <f aca="false">ROUND(C203/4.4,0)</f>
        <v>7</v>
      </c>
      <c r="E203" s="27" t="n">
        <f aca="false">B203-D203</f>
        <v>88</v>
      </c>
    </row>
    <row r="204" customFormat="false" ht="13" hidden="false" customHeight="true" outlineLevel="0" collapsed="false">
      <c r="A204" s="17" t="s">
        <v>1217</v>
      </c>
      <c r="B204" s="27" t="n">
        <f aca="false">99-TOT!FS206</f>
        <v>99</v>
      </c>
      <c r="C204" s="27" t="n">
        <f aca="false">82-(TOT!V206+TOT!FS206)</f>
        <v>0</v>
      </c>
      <c r="D204" s="27" t="n">
        <f aca="false">ROUND(C204/4.4,0)</f>
        <v>0</v>
      </c>
      <c r="E204" s="27" t="n">
        <f aca="false">B204-D204</f>
        <v>99</v>
      </c>
    </row>
    <row r="205" customFormat="false" ht="13" hidden="false" customHeight="true" outlineLevel="0" collapsed="false">
      <c r="A205" s="17" t="s">
        <v>1222</v>
      </c>
      <c r="B205" s="27" t="n">
        <f aca="false">99-TOT!FS207</f>
        <v>99</v>
      </c>
      <c r="C205" s="27" t="n">
        <f aca="false">82-(TOT!V207+TOT!FS207)</f>
        <v>6</v>
      </c>
      <c r="D205" s="27" t="n">
        <f aca="false">ROUND(C205/4.4,0)</f>
        <v>1</v>
      </c>
      <c r="E205" s="27" t="n">
        <f aca="false">B205-D205</f>
        <v>98</v>
      </c>
    </row>
    <row r="206" customFormat="false" ht="13" hidden="false" customHeight="true" outlineLevel="0" collapsed="false">
      <c r="A206" s="17" t="s">
        <v>1226</v>
      </c>
      <c r="B206" s="27" t="n">
        <f aca="false">99-TOT!FS208</f>
        <v>95</v>
      </c>
      <c r="C206" s="27" t="n">
        <f aca="false">82-(TOT!V208+TOT!FS208)</f>
        <v>-1</v>
      </c>
      <c r="D206" s="27" t="n">
        <f aca="false">ROUND(C206/4.4,0)</f>
        <v>0</v>
      </c>
      <c r="E206" s="27" t="n">
        <f aca="false">B206-D206</f>
        <v>95</v>
      </c>
    </row>
    <row r="207" customFormat="false" ht="13" hidden="false" customHeight="true" outlineLevel="0" collapsed="false">
      <c r="A207" s="17" t="s">
        <v>1231</v>
      </c>
      <c r="B207" s="27" t="n">
        <f aca="false">99-TOT!FS209</f>
        <v>95</v>
      </c>
      <c r="C207" s="27" t="n">
        <f aca="false">82-(TOT!V209+TOT!FS209)</f>
        <v>7</v>
      </c>
      <c r="D207" s="27" t="n">
        <f aca="false">ROUND(C207/4.4,0)</f>
        <v>2</v>
      </c>
      <c r="E207" s="27" t="n">
        <f aca="false">B207-D207</f>
        <v>93</v>
      </c>
    </row>
    <row r="208" customFormat="false" ht="13" hidden="false" customHeight="true" outlineLevel="0" collapsed="false">
      <c r="A208" s="17" t="s">
        <v>1236</v>
      </c>
      <c r="B208" s="27" t="n">
        <f aca="false">99-TOT!FS210</f>
        <v>99</v>
      </c>
      <c r="C208" s="27" t="n">
        <f aca="false">82-(TOT!V210+TOT!FS210)</f>
        <v>46</v>
      </c>
      <c r="D208" s="27" t="n">
        <f aca="false">ROUND(C208/4.4,0)</f>
        <v>10</v>
      </c>
      <c r="E208" s="27" t="n">
        <f aca="false">B208-D208</f>
        <v>89</v>
      </c>
    </row>
    <row r="209" customFormat="false" ht="13" hidden="false" customHeight="true" outlineLevel="0" collapsed="false">
      <c r="A209" s="17" t="s">
        <v>1241</v>
      </c>
      <c r="B209" s="27" t="n">
        <f aca="false">99-TOT!FS211</f>
        <v>95</v>
      </c>
      <c r="C209" s="27" t="n">
        <f aca="false">82-(TOT!V211+TOT!FS211)</f>
        <v>-1</v>
      </c>
      <c r="D209" s="27" t="n">
        <f aca="false">ROUND(C209/4.4,0)</f>
        <v>0</v>
      </c>
      <c r="E209" s="27" t="n">
        <f aca="false">B209-D209</f>
        <v>95</v>
      </c>
    </row>
    <row r="210" customFormat="false" ht="13" hidden="false" customHeight="true" outlineLevel="0" collapsed="false">
      <c r="A210" s="17" t="s">
        <v>1245</v>
      </c>
      <c r="B210" s="27" t="n">
        <f aca="false">99-TOT!FS212</f>
        <v>99</v>
      </c>
      <c r="C210" s="27" t="n">
        <f aca="false">82-(TOT!V212+TOT!FS212)</f>
        <v>17</v>
      </c>
      <c r="D210" s="27" t="n">
        <f aca="false">ROUND(C210/4.4,0)</f>
        <v>4</v>
      </c>
      <c r="E210" s="27" t="n">
        <f aca="false">B210-D210</f>
        <v>95</v>
      </c>
    </row>
    <row r="211" customFormat="false" ht="13" hidden="false" customHeight="true" outlineLevel="0" collapsed="false">
      <c r="A211" s="17" t="s">
        <v>1250</v>
      </c>
      <c r="B211" s="27" t="n">
        <f aca="false">99-TOT!FS213</f>
        <v>99</v>
      </c>
      <c r="C211" s="27" t="n">
        <f aca="false">82-(TOT!V213+TOT!FS213)</f>
        <v>75</v>
      </c>
      <c r="D211" s="27" t="n">
        <f aca="false">ROUND(C211/4.4,0)</f>
        <v>17</v>
      </c>
      <c r="E211" s="27" t="n">
        <f aca="false">B211-D211</f>
        <v>82</v>
      </c>
    </row>
    <row r="212" customFormat="false" ht="13" hidden="false" customHeight="true" outlineLevel="0" collapsed="false">
      <c r="A212" s="17" t="s">
        <v>1254</v>
      </c>
      <c r="B212" s="27" t="n">
        <f aca="false">99-TOT!FS214</f>
        <v>99</v>
      </c>
      <c r="C212" s="27" t="n">
        <f aca="false">82-(TOT!V214+TOT!FS214)</f>
        <v>81</v>
      </c>
      <c r="D212" s="27" t="n">
        <f aca="false">ROUND(C212/4.4,0)</f>
        <v>18</v>
      </c>
      <c r="E212" s="27" t="n">
        <f aca="false">B212-D212</f>
        <v>81</v>
      </c>
    </row>
    <row r="213" customFormat="false" ht="13" hidden="false" customHeight="true" outlineLevel="0" collapsed="false">
      <c r="A213" s="17" t="s">
        <v>1258</v>
      </c>
      <c r="B213" s="27" t="n">
        <f aca="false">99-TOT!FS215</f>
        <v>99</v>
      </c>
      <c r="C213" s="27" t="n">
        <f aca="false">82-(TOT!V215+TOT!FS215)</f>
        <v>73</v>
      </c>
      <c r="D213" s="27" t="n">
        <f aca="false">ROUND(C213/4.4,0)</f>
        <v>17</v>
      </c>
      <c r="E213" s="27" t="n">
        <f aca="false">B213-D213</f>
        <v>82</v>
      </c>
    </row>
    <row r="214" customFormat="false" ht="13" hidden="false" customHeight="true" outlineLevel="0" collapsed="false">
      <c r="A214" s="17" t="s">
        <v>1262</v>
      </c>
      <c r="B214" s="27" t="n">
        <f aca="false">99-TOT!FS216</f>
        <v>99</v>
      </c>
      <c r="C214" s="27" t="n">
        <f aca="false">82-(TOT!V216+TOT!FS216)</f>
        <v>36</v>
      </c>
      <c r="D214" s="27" t="n">
        <f aca="false">ROUND(C214/4.4,0)</f>
        <v>8</v>
      </c>
      <c r="E214" s="27" t="n">
        <f aca="false">B214-D214</f>
        <v>91</v>
      </c>
    </row>
    <row r="215" customFormat="false" ht="13" hidden="false" customHeight="true" outlineLevel="0" collapsed="false">
      <c r="A215" s="17" t="s">
        <v>1267</v>
      </c>
      <c r="B215" s="27" t="n">
        <f aca="false">99-TOT!FS217</f>
        <v>99</v>
      </c>
      <c r="C215" s="27" t="n">
        <f aca="false">82-(TOT!V217+TOT!FS217)</f>
        <v>78</v>
      </c>
      <c r="D215" s="27" t="n">
        <f aca="false">ROUND(C215/4.4,0)</f>
        <v>18</v>
      </c>
      <c r="E215" s="27" t="n">
        <f aca="false">B215-D215</f>
        <v>81</v>
      </c>
    </row>
    <row r="216" customFormat="false" ht="13" hidden="false" customHeight="true" outlineLevel="0" collapsed="false">
      <c r="A216" s="17" t="s">
        <v>1272</v>
      </c>
      <c r="B216" s="27" t="n">
        <f aca="false">99-TOT!FS218</f>
        <v>99</v>
      </c>
      <c r="C216" s="27" t="n">
        <f aca="false">82-(TOT!V218+TOT!FS218)</f>
        <v>6</v>
      </c>
      <c r="D216" s="27" t="n">
        <f aca="false">ROUND(C216/4.4,0)</f>
        <v>1</v>
      </c>
      <c r="E216" s="27" t="n">
        <f aca="false">B216-D216</f>
        <v>98</v>
      </c>
    </row>
    <row r="217" customFormat="false" ht="13" hidden="false" customHeight="true" outlineLevel="0" collapsed="false">
      <c r="A217" s="17" t="s">
        <v>1276</v>
      </c>
      <c r="B217" s="27" t="n">
        <f aca="false">99-TOT!FS219</f>
        <v>93</v>
      </c>
      <c r="C217" s="27" t="n">
        <f aca="false">82-(TOT!V219+TOT!FS219)</f>
        <v>-1</v>
      </c>
      <c r="D217" s="27" t="n">
        <f aca="false">ROUND(C217/4.4,0)</f>
        <v>0</v>
      </c>
      <c r="E217" s="27" t="n">
        <f aca="false">B217-D217</f>
        <v>93</v>
      </c>
    </row>
    <row r="218" customFormat="false" ht="13" hidden="false" customHeight="true" outlineLevel="0" collapsed="false">
      <c r="A218" s="17" t="s">
        <v>1282</v>
      </c>
      <c r="B218" s="27" t="n">
        <f aca="false">99-TOT!FS220</f>
        <v>95</v>
      </c>
      <c r="C218" s="27" t="n">
        <f aca="false">82-(TOT!V220+TOT!FS220)</f>
        <v>-2</v>
      </c>
      <c r="D218" s="27" t="n">
        <f aca="false">ROUND(C218/4.4,0)</f>
        <v>0</v>
      </c>
      <c r="E218" s="27" t="n">
        <f aca="false">B218-D218</f>
        <v>95</v>
      </c>
    </row>
    <row r="219" customFormat="false" ht="13" hidden="false" customHeight="true" outlineLevel="0" collapsed="false">
      <c r="A219" s="17" t="s">
        <v>1286</v>
      </c>
      <c r="B219" s="27" t="n">
        <f aca="false">99-TOT!FS221</f>
        <v>99</v>
      </c>
      <c r="C219" s="27" t="n">
        <f aca="false">82-(TOT!V221+TOT!FS221)</f>
        <v>78</v>
      </c>
      <c r="D219" s="27" t="n">
        <f aca="false">ROUND(C219/4.4,0)</f>
        <v>18</v>
      </c>
      <c r="E219" s="27" t="n">
        <f aca="false">B219-D219</f>
        <v>81</v>
      </c>
    </row>
    <row r="220" customFormat="false" ht="13" hidden="false" customHeight="true" outlineLevel="0" collapsed="false">
      <c r="A220" s="17" t="s">
        <v>1292</v>
      </c>
      <c r="B220" s="27" t="n">
        <f aca="false">99-TOT!FS222</f>
        <v>99</v>
      </c>
      <c r="C220" s="27" t="n">
        <f aca="false">82-(TOT!V222+TOT!FS222)</f>
        <v>81</v>
      </c>
      <c r="D220" s="27" t="n">
        <f aca="false">ROUND(C220/4.4,0)</f>
        <v>18</v>
      </c>
      <c r="E220" s="27" t="n">
        <f aca="false">B220-D220</f>
        <v>81</v>
      </c>
    </row>
    <row r="221" customFormat="false" ht="13" hidden="false" customHeight="true" outlineLevel="0" collapsed="false">
      <c r="A221" s="17" t="s">
        <v>1296</v>
      </c>
      <c r="B221" s="27" t="n">
        <f aca="false">99-TOT!FS223</f>
        <v>99</v>
      </c>
      <c r="C221" s="27" t="n">
        <f aca="false">82-(TOT!V223+TOT!FS223)</f>
        <v>44</v>
      </c>
      <c r="D221" s="27" t="n">
        <f aca="false">ROUND(C221/4.4,0)</f>
        <v>10</v>
      </c>
      <c r="E221" s="27" t="n">
        <f aca="false">B221-D221</f>
        <v>89</v>
      </c>
    </row>
    <row r="222" customFormat="false" ht="13" hidden="false" customHeight="true" outlineLevel="0" collapsed="false">
      <c r="A222" s="17" t="s">
        <v>1299</v>
      </c>
      <c r="B222" s="27" t="n">
        <f aca="false">99-TOT!FS224</f>
        <v>99</v>
      </c>
      <c r="C222" s="27" t="n">
        <f aca="false">82-(TOT!V224+TOT!FS224)</f>
        <v>81</v>
      </c>
      <c r="D222" s="27" t="n">
        <f aca="false">ROUND(C222/4.4,0)</f>
        <v>18</v>
      </c>
      <c r="E222" s="27" t="n">
        <f aca="false">B222-D222</f>
        <v>81</v>
      </c>
    </row>
    <row r="223" customFormat="false" ht="13" hidden="false" customHeight="true" outlineLevel="0" collapsed="false">
      <c r="A223" s="17" t="s">
        <v>1304</v>
      </c>
      <c r="B223" s="27" t="n">
        <f aca="false">99-TOT!FS225</f>
        <v>99</v>
      </c>
      <c r="C223" s="27" t="n">
        <f aca="false">82-(TOT!V225+TOT!FS225)</f>
        <v>61</v>
      </c>
      <c r="D223" s="27" t="n">
        <f aca="false">ROUND(C223/4.4,0)</f>
        <v>14</v>
      </c>
      <c r="E223" s="27" t="n">
        <f aca="false">B223-D223</f>
        <v>85</v>
      </c>
    </row>
    <row r="224" customFormat="false" ht="13" hidden="false" customHeight="true" outlineLevel="0" collapsed="false">
      <c r="A224" s="17" t="s">
        <v>1310</v>
      </c>
      <c r="B224" s="27" t="n">
        <f aca="false">99-TOT!FS226</f>
        <v>95</v>
      </c>
      <c r="C224" s="27" t="n">
        <f aca="false">82-(TOT!V226+TOT!FS226)</f>
        <v>-3</v>
      </c>
      <c r="D224" s="27" t="n">
        <f aca="false">ROUND(C224/4.4,0)</f>
        <v>-1</v>
      </c>
      <c r="E224" s="27" t="n">
        <f aca="false">B224-D224</f>
        <v>96</v>
      </c>
    </row>
    <row r="225" customFormat="false" ht="13" hidden="false" customHeight="true" outlineLevel="0" collapsed="false">
      <c r="A225" s="17" t="s">
        <v>1315</v>
      </c>
      <c r="B225" s="27" t="n">
        <f aca="false">99-TOT!FS227</f>
        <v>99</v>
      </c>
      <c r="C225" s="27" t="n">
        <f aca="false">82-(TOT!V227+TOT!FS227)</f>
        <v>74</v>
      </c>
      <c r="D225" s="27" t="n">
        <f aca="false">ROUND(C225/4.4,0)</f>
        <v>17</v>
      </c>
      <c r="E225" s="27" t="n">
        <f aca="false">B225-D225</f>
        <v>82</v>
      </c>
    </row>
    <row r="226" customFormat="false" ht="13" hidden="false" customHeight="true" outlineLevel="0" collapsed="false">
      <c r="A226" s="17" t="s">
        <v>1318</v>
      </c>
      <c r="B226" s="27" t="n">
        <f aca="false">99-TOT!FS228</f>
        <v>99</v>
      </c>
      <c r="C226" s="27" t="n">
        <f aca="false">82-(TOT!V228+TOT!FS228)</f>
        <v>1</v>
      </c>
      <c r="D226" s="27" t="n">
        <f aca="false">ROUND(C226/4.4,0)</f>
        <v>0</v>
      </c>
      <c r="E226" s="27" t="n">
        <f aca="false">B226-D226</f>
        <v>99</v>
      </c>
    </row>
    <row r="227" customFormat="false" ht="13" hidden="false" customHeight="true" outlineLevel="0" collapsed="false">
      <c r="A227" s="17" t="s">
        <v>1321</v>
      </c>
      <c r="B227" s="27" t="n">
        <f aca="false">99-TOT!FS229</f>
        <v>95</v>
      </c>
      <c r="C227" s="27" t="n">
        <f aca="false">82-(TOT!V229+TOT!FS229)</f>
        <v>13</v>
      </c>
      <c r="D227" s="27" t="n">
        <f aca="false">ROUND(C227/4.4,0)</f>
        <v>3</v>
      </c>
      <c r="E227" s="27" t="n">
        <f aca="false">B227-D227</f>
        <v>92</v>
      </c>
    </row>
    <row r="228" customFormat="false" ht="13" hidden="false" customHeight="true" outlineLevel="0" collapsed="false">
      <c r="A228" s="17" t="s">
        <v>1325</v>
      </c>
      <c r="B228" s="27" t="n">
        <f aca="false">99-TOT!FS230</f>
        <v>99</v>
      </c>
      <c r="C228" s="27" t="n">
        <f aca="false">82-(TOT!V230+TOT!FS230)</f>
        <v>5</v>
      </c>
      <c r="D228" s="27" t="n">
        <f aca="false">ROUND(C228/4.4,0)</f>
        <v>1</v>
      </c>
      <c r="E228" s="27" t="n">
        <f aca="false">B228-D228</f>
        <v>98</v>
      </c>
    </row>
    <row r="229" customFormat="false" ht="13" hidden="false" customHeight="true" outlineLevel="0" collapsed="false">
      <c r="A229" s="17" t="s">
        <v>1329</v>
      </c>
      <c r="B229" s="27" t="n">
        <f aca="false">99-TOT!FS231</f>
        <v>99</v>
      </c>
      <c r="C229" s="27" t="n">
        <f aca="false">82-(TOT!V231+TOT!FS231)</f>
        <v>0</v>
      </c>
      <c r="D229" s="27" t="n">
        <f aca="false">ROUND(C229/4.4,0)</f>
        <v>0</v>
      </c>
      <c r="E229" s="27" t="n">
        <f aca="false">B229-D229</f>
        <v>99</v>
      </c>
    </row>
    <row r="230" customFormat="false" ht="13" hidden="false" customHeight="true" outlineLevel="0" collapsed="false">
      <c r="A230" s="17" t="s">
        <v>1334</v>
      </c>
      <c r="B230" s="27" t="n">
        <f aca="false">99-TOT!FS232</f>
        <v>99</v>
      </c>
      <c r="C230" s="27" t="n">
        <f aca="false">82-(TOT!V232+TOT!FS232)</f>
        <v>55</v>
      </c>
      <c r="D230" s="27" t="n">
        <f aca="false">ROUND(C230/4.4,0)</f>
        <v>12</v>
      </c>
      <c r="E230" s="27" t="n">
        <f aca="false">B230-D230</f>
        <v>87</v>
      </c>
    </row>
    <row r="231" customFormat="false" ht="13" hidden="false" customHeight="true" outlineLevel="0" collapsed="false">
      <c r="A231" s="17" t="s">
        <v>1339</v>
      </c>
      <c r="B231" s="27" t="n">
        <f aca="false">99-TOT!FS233</f>
        <v>94</v>
      </c>
      <c r="C231" s="27" t="n">
        <f aca="false">82-(TOT!V233+TOT!FS233)</f>
        <v>2</v>
      </c>
      <c r="D231" s="27" t="n">
        <f aca="false">ROUND(C231/4.4,0)</f>
        <v>0</v>
      </c>
      <c r="E231" s="27" t="n">
        <f aca="false">B231-D231</f>
        <v>94</v>
      </c>
    </row>
    <row r="232" customFormat="false" ht="13" hidden="false" customHeight="true" outlineLevel="0" collapsed="false">
      <c r="A232" s="17" t="s">
        <v>1344</v>
      </c>
      <c r="B232" s="27" t="n">
        <f aca="false">99-TOT!FS234</f>
        <v>95</v>
      </c>
      <c r="C232" s="27" t="n">
        <f aca="false">82-(TOT!V234+TOT!FS234)</f>
        <v>21</v>
      </c>
      <c r="D232" s="27" t="n">
        <f aca="false">ROUND(C232/4.4,0)</f>
        <v>5</v>
      </c>
      <c r="E232" s="27" t="n">
        <f aca="false">B232-D232</f>
        <v>90</v>
      </c>
    </row>
    <row r="233" customFormat="false" ht="13" hidden="false" customHeight="true" outlineLevel="0" collapsed="false">
      <c r="A233" s="17" t="s">
        <v>1348</v>
      </c>
      <c r="B233" s="27" t="n">
        <f aca="false">99-TOT!FS235</f>
        <v>95</v>
      </c>
      <c r="C233" s="27" t="n">
        <f aca="false">82-(TOT!V235+TOT!FS235)</f>
        <v>50</v>
      </c>
      <c r="D233" s="27" t="n">
        <f aca="false">ROUND(C233/4.4,0)</f>
        <v>11</v>
      </c>
      <c r="E233" s="27" t="n">
        <f aca="false">B233-D233</f>
        <v>84</v>
      </c>
    </row>
    <row r="234" customFormat="false" ht="13" hidden="false" customHeight="true" outlineLevel="0" collapsed="false">
      <c r="A234" s="17" t="s">
        <v>1352</v>
      </c>
      <c r="B234" s="27" t="n">
        <f aca="false">99-TOT!FS236</f>
        <v>94</v>
      </c>
      <c r="C234" s="27" t="n">
        <f aca="false">82-(TOT!V236+TOT!FS236)</f>
        <v>6</v>
      </c>
      <c r="D234" s="27" t="n">
        <f aca="false">ROUND(C234/4.4,0)</f>
        <v>1</v>
      </c>
      <c r="E234" s="27" t="n">
        <f aca="false">B234-D234</f>
        <v>93</v>
      </c>
    </row>
    <row r="235" customFormat="false" ht="13" hidden="false" customHeight="true" outlineLevel="0" collapsed="false">
      <c r="A235" s="17" t="s">
        <v>1357</v>
      </c>
      <c r="B235" s="27" t="n">
        <f aca="false">99-TOT!FS237</f>
        <v>99</v>
      </c>
      <c r="C235" s="27" t="n">
        <f aca="false">82-(TOT!V237+TOT!FS237)</f>
        <v>36</v>
      </c>
      <c r="D235" s="27" t="n">
        <f aca="false">ROUND(C235/4.4,0)</f>
        <v>8</v>
      </c>
      <c r="E235" s="27" t="n">
        <f aca="false">B235-D235</f>
        <v>91</v>
      </c>
    </row>
    <row r="236" customFormat="false" ht="13" hidden="false" customHeight="true" outlineLevel="0" collapsed="false">
      <c r="A236" s="17" t="s">
        <v>1361</v>
      </c>
      <c r="B236" s="27" t="n">
        <f aca="false">99-TOT!FS238</f>
        <v>89</v>
      </c>
      <c r="C236" s="27" t="n">
        <f aca="false">82-(TOT!V238+TOT!FS238)</f>
        <v>8</v>
      </c>
      <c r="D236" s="27" t="n">
        <f aca="false">ROUND(C236/4.4,0)</f>
        <v>2</v>
      </c>
      <c r="E236" s="27" t="n">
        <f aca="false">B236-D236</f>
        <v>87</v>
      </c>
    </row>
    <row r="237" customFormat="false" ht="13" hidden="false" customHeight="true" outlineLevel="0" collapsed="false">
      <c r="A237" s="17" t="s">
        <v>1365</v>
      </c>
      <c r="B237" s="27" t="n">
        <f aca="false">99-TOT!FS239</f>
        <v>99</v>
      </c>
      <c r="C237" s="27" t="n">
        <f aca="false">82-(TOT!V239+TOT!FS239)</f>
        <v>0</v>
      </c>
      <c r="D237" s="27" t="n">
        <f aca="false">ROUND(C237/4.4,0)</f>
        <v>0</v>
      </c>
      <c r="E237" s="27" t="n">
        <f aca="false">B237-D237</f>
        <v>99</v>
      </c>
    </row>
    <row r="238" customFormat="false" ht="13" hidden="false" customHeight="true" outlineLevel="0" collapsed="false">
      <c r="A238" s="17" t="s">
        <v>1369</v>
      </c>
      <c r="B238" s="27" t="n">
        <f aca="false">99-TOT!FS240</f>
        <v>95</v>
      </c>
      <c r="C238" s="27" t="n">
        <f aca="false">82-(TOT!V240+TOT!FS240)</f>
        <v>8</v>
      </c>
      <c r="D238" s="27" t="n">
        <f aca="false">ROUND(C238/4.4,0)</f>
        <v>2</v>
      </c>
      <c r="E238" s="27" t="n">
        <f aca="false">B238-D238</f>
        <v>93</v>
      </c>
    </row>
    <row r="239" customFormat="false" ht="13" hidden="false" customHeight="true" outlineLevel="0" collapsed="false">
      <c r="A239" s="17" t="s">
        <v>1373</v>
      </c>
      <c r="B239" s="27" t="n">
        <f aca="false">99-TOT!FS241</f>
        <v>99</v>
      </c>
      <c r="C239" s="27" t="n">
        <f aca="false">82-(TOT!V241+TOT!FS241)</f>
        <v>1</v>
      </c>
      <c r="D239" s="27" t="n">
        <f aca="false">ROUND(C239/4.4,0)</f>
        <v>0</v>
      </c>
      <c r="E239" s="27" t="n">
        <f aca="false">B239-D239</f>
        <v>99</v>
      </c>
    </row>
    <row r="240" customFormat="false" ht="13" hidden="false" customHeight="true" outlineLevel="0" collapsed="false">
      <c r="A240" s="17" t="s">
        <v>1376</v>
      </c>
      <c r="B240" s="27" t="n">
        <f aca="false">99-TOT!FS242</f>
        <v>95</v>
      </c>
      <c r="C240" s="27" t="n">
        <f aca="false">82-(TOT!V242+TOT!FS242)</f>
        <v>41</v>
      </c>
      <c r="D240" s="27" t="n">
        <f aca="false">ROUND(C240/4.4,0)</f>
        <v>9</v>
      </c>
      <c r="E240" s="27" t="n">
        <f aca="false">B240-D240</f>
        <v>86</v>
      </c>
    </row>
    <row r="241" customFormat="false" ht="13" hidden="false" customHeight="true" outlineLevel="0" collapsed="false">
      <c r="A241" s="17" t="s">
        <v>1380</v>
      </c>
      <c r="B241" s="27" t="n">
        <f aca="false">99-TOT!FS243</f>
        <v>99</v>
      </c>
      <c r="C241" s="27" t="n">
        <f aca="false">82-(TOT!V243+TOT!FS243)</f>
        <v>66</v>
      </c>
      <c r="D241" s="27" t="n">
        <f aca="false">ROUND(C241/4.4,0)</f>
        <v>15</v>
      </c>
      <c r="E241" s="27" t="n">
        <f aca="false">B241-D241</f>
        <v>84</v>
      </c>
    </row>
    <row r="242" customFormat="false" ht="13" hidden="false" customHeight="true" outlineLevel="0" collapsed="false">
      <c r="A242" s="17" t="s">
        <v>1384</v>
      </c>
      <c r="B242" s="27" t="n">
        <f aca="false">99-TOT!FS244</f>
        <v>95</v>
      </c>
      <c r="C242" s="27" t="n">
        <f aca="false">82-(TOT!V244+TOT!FS244)</f>
        <v>67</v>
      </c>
      <c r="D242" s="27" t="n">
        <f aca="false">ROUND(C242/4.4,0)</f>
        <v>15</v>
      </c>
      <c r="E242" s="27" t="n">
        <f aca="false">B242-D242</f>
        <v>80</v>
      </c>
    </row>
    <row r="243" customFormat="false" ht="13" hidden="false" customHeight="true" outlineLevel="0" collapsed="false">
      <c r="A243" s="17" t="s">
        <v>1389</v>
      </c>
      <c r="B243" s="27" t="n">
        <f aca="false">99-TOT!FS245</f>
        <v>95</v>
      </c>
      <c r="C243" s="27" t="n">
        <f aca="false">82-(TOT!V245+TOT!FS245)</f>
        <v>27</v>
      </c>
      <c r="D243" s="27" t="n">
        <f aca="false">ROUND(C243/4.4,0)</f>
        <v>6</v>
      </c>
      <c r="E243" s="27" t="n">
        <f aca="false">B243-D243</f>
        <v>89</v>
      </c>
    </row>
    <row r="244" customFormat="false" ht="13" hidden="false" customHeight="true" outlineLevel="0" collapsed="false">
      <c r="A244" s="17" t="s">
        <v>1394</v>
      </c>
      <c r="B244" s="27" t="n">
        <f aca="false">99-TOT!FS246</f>
        <v>99</v>
      </c>
      <c r="C244" s="27" t="n">
        <f aca="false">82-(TOT!V246+TOT!FS246)</f>
        <v>55</v>
      </c>
      <c r="D244" s="27" t="n">
        <f aca="false">ROUND(C244/4.4,0)</f>
        <v>12</v>
      </c>
      <c r="E244" s="27" t="n">
        <f aca="false">B244-D244</f>
        <v>87</v>
      </c>
    </row>
    <row r="245" customFormat="false" ht="13" hidden="false" customHeight="true" outlineLevel="0" collapsed="false">
      <c r="A245" s="17" t="s">
        <v>1399</v>
      </c>
      <c r="B245" s="27" t="n">
        <f aca="false">99-TOT!FS247</f>
        <v>99</v>
      </c>
      <c r="C245" s="27" t="n">
        <f aca="false">82-(TOT!V247+TOT!FS247)</f>
        <v>54</v>
      </c>
      <c r="D245" s="27" t="n">
        <f aca="false">ROUND(C245/4.4,0)</f>
        <v>12</v>
      </c>
      <c r="E245" s="27" t="n">
        <f aca="false">B245-D245</f>
        <v>87</v>
      </c>
    </row>
    <row r="246" customFormat="false" ht="13" hidden="false" customHeight="true" outlineLevel="0" collapsed="false">
      <c r="A246" s="17" t="s">
        <v>1403</v>
      </c>
      <c r="B246" s="27" t="n">
        <f aca="false">99-TOT!FS248</f>
        <v>37</v>
      </c>
      <c r="C246" s="27" t="n">
        <f aca="false">82-(TOT!V248+TOT!FS248)</f>
        <v>0</v>
      </c>
      <c r="D246" s="27" t="n">
        <f aca="false">ROUND(C246/4.4,0)</f>
        <v>0</v>
      </c>
      <c r="E246" s="27" t="n">
        <f aca="false">B246-D246</f>
        <v>37</v>
      </c>
    </row>
    <row r="247" customFormat="false" ht="13" hidden="false" customHeight="true" outlineLevel="0" collapsed="false">
      <c r="A247" s="17" t="s">
        <v>1407</v>
      </c>
      <c r="B247" s="27" t="n">
        <f aca="false">99-TOT!FS249</f>
        <v>93</v>
      </c>
      <c r="C247" s="27" t="n">
        <f aca="false">82-(TOT!V249+TOT!FS249)</f>
        <v>-2</v>
      </c>
      <c r="D247" s="27" t="n">
        <f aca="false">ROUND(C247/4.4,0)</f>
        <v>0</v>
      </c>
      <c r="E247" s="27" t="n">
        <f aca="false">B247-D247</f>
        <v>93</v>
      </c>
    </row>
    <row r="248" customFormat="false" ht="13" hidden="false" customHeight="true" outlineLevel="0" collapsed="false">
      <c r="A248" s="17" t="s">
        <v>1411</v>
      </c>
      <c r="B248" s="27" t="n">
        <f aca="false">99-TOT!FS250</f>
        <v>99</v>
      </c>
      <c r="C248" s="27" t="n">
        <f aca="false">82-(TOT!V250+TOT!FS250)</f>
        <v>16</v>
      </c>
      <c r="D248" s="27" t="n">
        <f aca="false">ROUND(C248/4.4,0)</f>
        <v>4</v>
      </c>
      <c r="E248" s="27" t="n">
        <f aca="false">B248-D248</f>
        <v>95</v>
      </c>
    </row>
    <row r="249" customFormat="false" ht="13" hidden="false" customHeight="true" outlineLevel="0" collapsed="false">
      <c r="A249" s="17" t="s">
        <v>1414</v>
      </c>
      <c r="B249" s="27" t="n">
        <f aca="false">99-TOT!FS251</f>
        <v>94</v>
      </c>
      <c r="C249" s="27" t="n">
        <f aca="false">82-(TOT!V251+TOT!FS251)</f>
        <v>2</v>
      </c>
      <c r="D249" s="27" t="n">
        <f aca="false">ROUND(C249/4.4,0)</f>
        <v>0</v>
      </c>
      <c r="E249" s="27" t="n">
        <f aca="false">B249-D249</f>
        <v>94</v>
      </c>
    </row>
    <row r="250" customFormat="false" ht="13" hidden="false" customHeight="true" outlineLevel="0" collapsed="false">
      <c r="A250" s="17" t="s">
        <v>1419</v>
      </c>
      <c r="B250" s="27" t="n">
        <f aca="false">99-TOT!FS252</f>
        <v>95</v>
      </c>
      <c r="C250" s="27" t="n">
        <f aca="false">82-(TOT!V252+TOT!FS252)</f>
        <v>-2</v>
      </c>
      <c r="D250" s="27" t="n">
        <f aca="false">ROUND(C250/4.4,0)</f>
        <v>0</v>
      </c>
      <c r="E250" s="27" t="n">
        <f aca="false">B250-D250</f>
        <v>95</v>
      </c>
    </row>
    <row r="251" customFormat="false" ht="13" hidden="false" customHeight="true" outlineLevel="0" collapsed="false">
      <c r="A251" s="17" t="s">
        <v>1422</v>
      </c>
      <c r="B251" s="27" t="n">
        <f aca="false">99-TOT!FS253</f>
        <v>99</v>
      </c>
      <c r="C251" s="27" t="n">
        <f aca="false">82-(TOT!V253+TOT!FS253)</f>
        <v>0</v>
      </c>
      <c r="D251" s="27" t="n">
        <f aca="false">ROUND(C251/4.4,0)</f>
        <v>0</v>
      </c>
      <c r="E251" s="27" t="n">
        <f aca="false">B251-D251</f>
        <v>99</v>
      </c>
    </row>
    <row r="252" customFormat="false" ht="13" hidden="false" customHeight="true" outlineLevel="0" collapsed="false">
      <c r="A252" s="17" t="s">
        <v>1426</v>
      </c>
      <c r="B252" s="27" t="n">
        <f aca="false">99-TOT!FS254</f>
        <v>92</v>
      </c>
      <c r="C252" s="27" t="n">
        <f aca="false">82-(TOT!V254+TOT!FS254)</f>
        <v>3</v>
      </c>
      <c r="D252" s="27" t="n">
        <f aca="false">ROUND(C252/4.4,0)</f>
        <v>1</v>
      </c>
      <c r="E252" s="27" t="n">
        <f aca="false">B252-D252</f>
        <v>91</v>
      </c>
    </row>
    <row r="253" customFormat="false" ht="13" hidden="false" customHeight="true" outlineLevel="0" collapsed="false">
      <c r="A253" s="17" t="s">
        <v>1433</v>
      </c>
      <c r="B253" s="27" t="n">
        <f aca="false">99-TOT!FS255</f>
        <v>99</v>
      </c>
      <c r="C253" s="27" t="n">
        <f aca="false">82-(TOT!V255+TOT!FS255)</f>
        <v>11</v>
      </c>
      <c r="D253" s="27" t="n">
        <f aca="false">ROUND(C253/4.4,0)</f>
        <v>3</v>
      </c>
      <c r="E253" s="27" t="n">
        <f aca="false">B253-D253</f>
        <v>96</v>
      </c>
    </row>
    <row r="254" customFormat="false" ht="13" hidden="false" customHeight="true" outlineLevel="0" collapsed="false">
      <c r="A254" s="17" t="s">
        <v>1436</v>
      </c>
      <c r="B254" s="27" t="n">
        <f aca="false">99-TOT!FS256</f>
        <v>95</v>
      </c>
      <c r="C254" s="27" t="n">
        <f aca="false">82-(TOT!V256+TOT!FS256)</f>
        <v>-1</v>
      </c>
      <c r="D254" s="27" t="n">
        <f aca="false">ROUND(C254/4.4,0)</f>
        <v>0</v>
      </c>
      <c r="E254" s="27" t="n">
        <f aca="false">B254-D254</f>
        <v>95</v>
      </c>
    </row>
    <row r="255" customFormat="false" ht="13" hidden="false" customHeight="true" outlineLevel="0" collapsed="false">
      <c r="A255" s="17" t="s">
        <v>1442</v>
      </c>
      <c r="B255" s="27" t="n">
        <f aca="false">99-TOT!FS257</f>
        <v>99</v>
      </c>
      <c r="C255" s="27" t="n">
        <f aca="false">82-(TOT!V257+TOT!FS257)</f>
        <v>7</v>
      </c>
      <c r="D255" s="27" t="n">
        <f aca="false">ROUND(C255/4.4,0)</f>
        <v>2</v>
      </c>
      <c r="E255" s="27" t="n">
        <f aca="false">B255-D255</f>
        <v>97</v>
      </c>
    </row>
    <row r="256" customFormat="false" ht="13" hidden="false" customHeight="true" outlineLevel="0" collapsed="false">
      <c r="A256" s="17" t="s">
        <v>1447</v>
      </c>
      <c r="B256" s="27" t="n">
        <f aca="false">99-TOT!FS258</f>
        <v>99</v>
      </c>
      <c r="C256" s="27" t="n">
        <f aca="false">82-(TOT!V258+TOT!FS258)</f>
        <v>0</v>
      </c>
      <c r="D256" s="27" t="n">
        <f aca="false">ROUND(C256/4.4,0)</f>
        <v>0</v>
      </c>
      <c r="E256" s="27" t="n">
        <f aca="false">B256-D256</f>
        <v>99</v>
      </c>
    </row>
    <row r="257" customFormat="false" ht="13" hidden="false" customHeight="true" outlineLevel="0" collapsed="false">
      <c r="A257" s="17" t="s">
        <v>1451</v>
      </c>
      <c r="B257" s="27" t="n">
        <f aca="false">99-TOT!FS259</f>
        <v>99</v>
      </c>
      <c r="C257" s="27" t="n">
        <f aca="false">82-(TOT!V259+TOT!FS259)</f>
        <v>76</v>
      </c>
      <c r="D257" s="27" t="n">
        <f aca="false">ROUND(C257/4.4,0)</f>
        <v>17</v>
      </c>
      <c r="E257" s="27" t="n">
        <f aca="false">B257-D257</f>
        <v>82</v>
      </c>
    </row>
    <row r="258" customFormat="false" ht="13" hidden="false" customHeight="true" outlineLevel="0" collapsed="false">
      <c r="A258" s="17" t="s">
        <v>1454</v>
      </c>
      <c r="B258" s="27" t="n">
        <f aca="false">99-TOT!FS260</f>
        <v>99</v>
      </c>
      <c r="C258" s="27" t="n">
        <f aca="false">82-(TOT!V260+TOT!FS260)</f>
        <v>3</v>
      </c>
      <c r="D258" s="27" t="n">
        <f aca="false">ROUND(C258/4.4,0)</f>
        <v>1</v>
      </c>
      <c r="E258" s="27" t="n">
        <f aca="false">B258-D258</f>
        <v>98</v>
      </c>
    </row>
    <row r="259" customFormat="false" ht="13" hidden="false" customHeight="true" outlineLevel="0" collapsed="false">
      <c r="A259" s="17" t="s">
        <v>1460</v>
      </c>
      <c r="B259" s="27" t="n">
        <f aca="false">99-TOT!FS261</f>
        <v>99</v>
      </c>
      <c r="C259" s="27" t="n">
        <f aca="false">82-(TOT!V261+TOT!FS261)</f>
        <v>6</v>
      </c>
      <c r="D259" s="27" t="n">
        <f aca="false">ROUND(C259/4.4,0)</f>
        <v>1</v>
      </c>
      <c r="E259" s="27" t="n">
        <f aca="false">B259-D259</f>
        <v>98</v>
      </c>
    </row>
    <row r="260" customFormat="false" ht="13" hidden="false" customHeight="true" outlineLevel="0" collapsed="false">
      <c r="A260" s="17" t="s">
        <v>1465</v>
      </c>
      <c r="B260" s="27" t="n">
        <f aca="false">99-TOT!FS262</f>
        <v>95</v>
      </c>
      <c r="C260" s="27" t="n">
        <f aca="false">82-(TOT!V262+TOT!FS262)</f>
        <v>16</v>
      </c>
      <c r="D260" s="27" t="n">
        <f aca="false">ROUND(C260/4.4,0)</f>
        <v>4</v>
      </c>
      <c r="E260" s="27" t="n">
        <f aca="false">B260-D260</f>
        <v>91</v>
      </c>
    </row>
    <row r="261" customFormat="false" ht="13" hidden="false" customHeight="true" outlineLevel="0" collapsed="false">
      <c r="A261" s="17" t="s">
        <v>1470</v>
      </c>
      <c r="B261" s="27" t="n">
        <f aca="false">99-TOT!FS263</f>
        <v>99</v>
      </c>
      <c r="C261" s="27" t="n">
        <f aca="false">82-(TOT!V263+TOT!FS263)</f>
        <v>0</v>
      </c>
      <c r="D261" s="27" t="n">
        <f aca="false">ROUND(C261/4.4,0)</f>
        <v>0</v>
      </c>
      <c r="E261" s="27" t="n">
        <f aca="false">B261-D261</f>
        <v>99</v>
      </c>
    </row>
    <row r="262" customFormat="false" ht="13" hidden="false" customHeight="true" outlineLevel="0" collapsed="false">
      <c r="A262" s="17" t="s">
        <v>1473</v>
      </c>
      <c r="B262" s="27" t="n">
        <f aca="false">99-TOT!FS264</f>
        <v>99</v>
      </c>
      <c r="C262" s="27" t="n">
        <f aca="false">82-(TOT!V264+TOT!FS264)</f>
        <v>32</v>
      </c>
      <c r="D262" s="27" t="n">
        <f aca="false">ROUND(C262/4.4,0)</f>
        <v>7</v>
      </c>
      <c r="E262" s="27" t="n">
        <f aca="false">B262-D262</f>
        <v>92</v>
      </c>
    </row>
    <row r="263" customFormat="false" ht="13" hidden="false" customHeight="true" outlineLevel="0" collapsed="false">
      <c r="A263" s="17" t="s">
        <v>1477</v>
      </c>
      <c r="B263" s="27" t="n">
        <f aca="false">99-TOT!FS265</f>
        <v>99</v>
      </c>
      <c r="C263" s="27" t="n">
        <f aca="false">82-(TOT!V265+TOT!FS265)</f>
        <v>45</v>
      </c>
      <c r="D263" s="27" t="n">
        <f aca="false">ROUND(C263/4.4,0)</f>
        <v>10</v>
      </c>
      <c r="E263" s="27" t="n">
        <f aca="false">B263-D263</f>
        <v>89</v>
      </c>
    </row>
    <row r="264" customFormat="false" ht="13" hidden="false" customHeight="true" outlineLevel="0" collapsed="false">
      <c r="A264" s="17" t="s">
        <v>1480</v>
      </c>
      <c r="B264" s="27" t="n">
        <f aca="false">99-TOT!FS266</f>
        <v>99</v>
      </c>
      <c r="C264" s="27" t="n">
        <f aca="false">82-(TOT!V266+TOT!FS266)</f>
        <v>77</v>
      </c>
      <c r="D264" s="27" t="n">
        <f aca="false">ROUND(C264/4.4,0)</f>
        <v>18</v>
      </c>
      <c r="E264" s="27" t="n">
        <f aca="false">B264-D264</f>
        <v>81</v>
      </c>
    </row>
    <row r="265" customFormat="false" ht="13" hidden="false" customHeight="true" outlineLevel="0" collapsed="false">
      <c r="A265" s="17" t="s">
        <v>1484</v>
      </c>
      <c r="B265" s="27" t="n">
        <f aca="false">99-TOT!FS267</f>
        <v>95</v>
      </c>
      <c r="C265" s="27" t="n">
        <f aca="false">82-(TOT!V267+TOT!FS267)</f>
        <v>45</v>
      </c>
      <c r="D265" s="27" t="n">
        <f aca="false">ROUND(C265/4.4,0)</f>
        <v>10</v>
      </c>
      <c r="E265" s="27" t="n">
        <f aca="false">B265-D265</f>
        <v>85</v>
      </c>
    </row>
    <row r="266" customFormat="false" ht="13" hidden="false" customHeight="true" outlineLevel="0" collapsed="false">
      <c r="A266" s="17" t="s">
        <v>1488</v>
      </c>
      <c r="B266" s="27" t="n">
        <f aca="false">99-TOT!FS268</f>
        <v>99</v>
      </c>
      <c r="C266" s="27" t="n">
        <f aca="false">82-(TOT!V268+TOT!FS268)</f>
        <v>0</v>
      </c>
      <c r="D266" s="27" t="n">
        <f aca="false">ROUND(C266/4.4,0)</f>
        <v>0</v>
      </c>
      <c r="E266" s="27" t="n">
        <f aca="false">B266-D266</f>
        <v>99</v>
      </c>
    </row>
    <row r="267" customFormat="false" ht="13" hidden="false" customHeight="true" outlineLevel="0" collapsed="false">
      <c r="A267" s="17" t="s">
        <v>1491</v>
      </c>
      <c r="B267" s="27" t="n">
        <f aca="false">99-TOT!FS269</f>
        <v>90</v>
      </c>
      <c r="C267" s="27" t="n">
        <f aca="false">82-(TOT!V269+TOT!FS269)</f>
        <v>6</v>
      </c>
      <c r="D267" s="27" t="n">
        <f aca="false">ROUND(C267/4.4,0)</f>
        <v>1</v>
      </c>
      <c r="E267" s="27" t="n">
        <f aca="false">B267-D267</f>
        <v>89</v>
      </c>
    </row>
    <row r="268" customFormat="false" ht="13" hidden="false" customHeight="true" outlineLevel="0" collapsed="false">
      <c r="A268" s="17" t="s">
        <v>1496</v>
      </c>
      <c r="B268" s="27" t="n">
        <f aca="false">99-TOT!FS270</f>
        <v>99</v>
      </c>
      <c r="C268" s="27" t="n">
        <f aca="false">82-(TOT!V270+TOT!FS270)</f>
        <v>0</v>
      </c>
      <c r="D268" s="27" t="n">
        <f aca="false">ROUND(C268/4.4,0)</f>
        <v>0</v>
      </c>
      <c r="E268" s="27" t="n">
        <f aca="false">B268-D268</f>
        <v>99</v>
      </c>
    </row>
    <row r="269" customFormat="false" ht="13" hidden="false" customHeight="true" outlineLevel="0" collapsed="false">
      <c r="A269" s="17" t="s">
        <v>1500</v>
      </c>
      <c r="B269" s="27" t="n">
        <f aca="false">99-TOT!FS271</f>
        <v>95</v>
      </c>
      <c r="C269" s="27" t="n">
        <f aca="false">82-(TOT!V271+TOT!FS271)</f>
        <v>19</v>
      </c>
      <c r="D269" s="27" t="n">
        <f aca="false">ROUND(C269/4.4,0)</f>
        <v>4</v>
      </c>
      <c r="E269" s="27" t="n">
        <f aca="false">B269-D269</f>
        <v>91</v>
      </c>
    </row>
    <row r="270" customFormat="false" ht="13" hidden="false" customHeight="true" outlineLevel="0" collapsed="false">
      <c r="A270" s="17" t="s">
        <v>1504</v>
      </c>
      <c r="B270" s="27" t="n">
        <f aca="false">99-TOT!FS272</f>
        <v>99</v>
      </c>
      <c r="C270" s="27" t="n">
        <f aca="false">82-(TOT!V272+TOT!FS272)</f>
        <v>71</v>
      </c>
      <c r="D270" s="27" t="n">
        <f aca="false">ROUND(C270/4.4,0)</f>
        <v>16</v>
      </c>
      <c r="E270" s="27" t="n">
        <f aca="false">B270-D270</f>
        <v>83</v>
      </c>
    </row>
    <row r="271" customFormat="false" ht="13" hidden="false" customHeight="true" outlineLevel="0" collapsed="false">
      <c r="A271" s="17" t="s">
        <v>1507</v>
      </c>
      <c r="B271" s="27" t="n">
        <f aca="false">99-TOT!FS273</f>
        <v>99</v>
      </c>
      <c r="C271" s="27" t="n">
        <f aca="false">82-(TOT!V273+TOT!FS273)</f>
        <v>0</v>
      </c>
      <c r="D271" s="27" t="n">
        <f aca="false">ROUND(C271/4.4,0)</f>
        <v>0</v>
      </c>
      <c r="E271" s="27" t="n">
        <f aca="false">B271-D271</f>
        <v>99</v>
      </c>
    </row>
    <row r="272" customFormat="false" ht="13" hidden="false" customHeight="true" outlineLevel="0" collapsed="false">
      <c r="A272" s="17" t="s">
        <v>1511</v>
      </c>
      <c r="B272" s="27" t="n">
        <f aca="false">99-TOT!FS274</f>
        <v>99</v>
      </c>
      <c r="C272" s="27" t="n">
        <f aca="false">82-(TOT!V274+TOT!FS274)</f>
        <v>66</v>
      </c>
      <c r="D272" s="27" t="n">
        <f aca="false">ROUND(C272/4.4,0)</f>
        <v>15</v>
      </c>
      <c r="E272" s="27" t="n">
        <f aca="false">B272-D272</f>
        <v>84</v>
      </c>
    </row>
    <row r="273" customFormat="false" ht="13" hidden="false" customHeight="true" outlineLevel="0" collapsed="false">
      <c r="A273" s="17" t="s">
        <v>1515</v>
      </c>
      <c r="B273" s="27" t="n">
        <f aca="false">99-TOT!FS275</f>
        <v>99</v>
      </c>
      <c r="C273" s="27" t="n">
        <f aca="false">82-(TOT!V275+TOT!FS275)</f>
        <v>1</v>
      </c>
      <c r="D273" s="27" t="n">
        <f aca="false">ROUND(C273/4.4,0)</f>
        <v>0</v>
      </c>
      <c r="E273" s="27" t="n">
        <f aca="false">B273-D273</f>
        <v>99</v>
      </c>
    </row>
    <row r="274" customFormat="false" ht="13" hidden="false" customHeight="true" outlineLevel="0" collapsed="false">
      <c r="A274" s="17" t="s">
        <v>1518</v>
      </c>
      <c r="B274" s="27" t="n">
        <f aca="false">99-TOT!FS276</f>
        <v>85</v>
      </c>
      <c r="C274" s="27" t="n">
        <f aca="false">82-(TOT!V276+TOT!FS276)</f>
        <v>-1</v>
      </c>
      <c r="D274" s="27" t="n">
        <f aca="false">ROUND(C274/4.4,0)</f>
        <v>0</v>
      </c>
      <c r="E274" s="27" t="n">
        <f aca="false">B274-D274</f>
        <v>85</v>
      </c>
    </row>
    <row r="275" customFormat="false" ht="13" hidden="false" customHeight="true" outlineLevel="0" collapsed="false">
      <c r="A275" s="17" t="s">
        <v>1521</v>
      </c>
      <c r="B275" s="27" t="n">
        <f aca="false">99-TOT!FS277</f>
        <v>95</v>
      </c>
      <c r="C275" s="27" t="n">
        <f aca="false">82-(TOT!V277+TOT!FS277)</f>
        <v>15</v>
      </c>
      <c r="D275" s="27" t="n">
        <f aca="false">ROUND(C275/4.4,0)</f>
        <v>3</v>
      </c>
      <c r="E275" s="27" t="n">
        <f aca="false">B275-D275</f>
        <v>92</v>
      </c>
    </row>
    <row r="276" customFormat="false" ht="13" hidden="false" customHeight="true" outlineLevel="0" collapsed="false">
      <c r="A276" s="17" t="s">
        <v>1527</v>
      </c>
      <c r="B276" s="27" t="n">
        <f aca="false">99-TOT!FS278</f>
        <v>99</v>
      </c>
      <c r="C276" s="27" t="n">
        <f aca="false">82-(TOT!V278+TOT!FS278)</f>
        <v>79</v>
      </c>
      <c r="D276" s="27" t="n">
        <f aca="false">ROUND(C276/4.4,0)</f>
        <v>18</v>
      </c>
      <c r="E276" s="27" t="n">
        <f aca="false">B276-D276</f>
        <v>81</v>
      </c>
    </row>
    <row r="277" customFormat="false" ht="13" hidden="false" customHeight="true" outlineLevel="0" collapsed="false">
      <c r="A277" s="17" t="s">
        <v>1531</v>
      </c>
      <c r="B277" s="27" t="n">
        <f aca="false">99-TOT!FS279</f>
        <v>99</v>
      </c>
      <c r="C277" s="27" t="n">
        <f aca="false">82-(TOT!V279+TOT!FS279)</f>
        <v>0</v>
      </c>
      <c r="D277" s="27" t="n">
        <f aca="false">ROUND(C277/4.4,0)</f>
        <v>0</v>
      </c>
      <c r="E277" s="27" t="n">
        <f aca="false">B277-D277</f>
        <v>99</v>
      </c>
    </row>
    <row r="278" customFormat="false" ht="13" hidden="false" customHeight="true" outlineLevel="0" collapsed="false">
      <c r="A278" s="17" t="s">
        <v>1535</v>
      </c>
      <c r="B278" s="27" t="n">
        <f aca="false">99-TOT!FS280</f>
        <v>99</v>
      </c>
      <c r="C278" s="27" t="n">
        <f aca="false">82-(TOT!V280+TOT!FS280)</f>
        <v>77</v>
      </c>
      <c r="D278" s="27" t="n">
        <f aca="false">ROUND(C278/4.4,0)</f>
        <v>18</v>
      </c>
      <c r="E278" s="27" t="n">
        <f aca="false">B278-D278</f>
        <v>81</v>
      </c>
    </row>
    <row r="279" customFormat="false" ht="13" hidden="false" customHeight="true" outlineLevel="0" collapsed="false">
      <c r="A279" s="17" t="s">
        <v>1539</v>
      </c>
      <c r="B279" s="27" t="n">
        <f aca="false">99-TOT!FS281</f>
        <v>99</v>
      </c>
      <c r="C279" s="27" t="n">
        <f aca="false">82-(TOT!V281+TOT!FS281)</f>
        <v>61</v>
      </c>
      <c r="D279" s="27" t="n">
        <f aca="false">ROUND(C279/4.4,0)</f>
        <v>14</v>
      </c>
      <c r="E279" s="27" t="n">
        <f aca="false">B279-D279</f>
        <v>85</v>
      </c>
    </row>
    <row r="280" customFormat="false" ht="13" hidden="false" customHeight="true" outlineLevel="0" collapsed="false">
      <c r="A280" s="17" t="s">
        <v>1543</v>
      </c>
      <c r="B280" s="27" t="n">
        <f aca="false">99-TOT!FS282</f>
        <v>99</v>
      </c>
      <c r="C280" s="27" t="n">
        <f aca="false">82-(TOT!V282+TOT!FS282)</f>
        <v>79</v>
      </c>
      <c r="D280" s="27" t="n">
        <f aca="false">ROUND(C280/4.4,0)</f>
        <v>18</v>
      </c>
      <c r="E280" s="27" t="n">
        <f aca="false">B280-D280</f>
        <v>81</v>
      </c>
    </row>
    <row r="281" customFormat="false" ht="13" hidden="false" customHeight="true" outlineLevel="0" collapsed="false">
      <c r="A281" s="17" t="s">
        <v>1548</v>
      </c>
      <c r="B281" s="27" t="n">
        <f aca="false">99-TOT!FS283</f>
        <v>95</v>
      </c>
      <c r="C281" s="27" t="n">
        <f aca="false">82-(TOT!V283+TOT!FS283)</f>
        <v>-3</v>
      </c>
      <c r="D281" s="27" t="n">
        <f aca="false">ROUND(C281/4.4,0)</f>
        <v>-1</v>
      </c>
      <c r="E281" s="27" t="n">
        <f aca="false">B281-D281</f>
        <v>96</v>
      </c>
    </row>
    <row r="282" customFormat="false" ht="13" hidden="false" customHeight="true" outlineLevel="0" collapsed="false">
      <c r="A282" s="17" t="s">
        <v>1551</v>
      </c>
      <c r="B282" s="27" t="n">
        <f aca="false">99-TOT!FS284</f>
        <v>88</v>
      </c>
      <c r="C282" s="27" t="n">
        <f aca="false">82-(TOT!V284+TOT!FS284)</f>
        <v>53</v>
      </c>
      <c r="D282" s="27" t="n">
        <f aca="false">ROUND(C282/4.4,0)</f>
        <v>12</v>
      </c>
      <c r="E282" s="27" t="n">
        <f aca="false">B282-D282</f>
        <v>76</v>
      </c>
    </row>
    <row r="283" customFormat="false" ht="13" hidden="false" customHeight="true" outlineLevel="0" collapsed="false">
      <c r="A283" s="17" t="s">
        <v>1556</v>
      </c>
      <c r="B283" s="27" t="n">
        <f aca="false">99-TOT!FS285</f>
        <v>99</v>
      </c>
      <c r="C283" s="27" t="n">
        <f aca="false">82-(TOT!V285+TOT!FS285)</f>
        <v>61</v>
      </c>
      <c r="D283" s="27" t="n">
        <f aca="false">ROUND(C283/4.4,0)</f>
        <v>14</v>
      </c>
      <c r="E283" s="27" t="n">
        <f aca="false">B283-D283</f>
        <v>85</v>
      </c>
    </row>
    <row r="284" customFormat="false" ht="13" hidden="false" customHeight="true" outlineLevel="0" collapsed="false">
      <c r="A284" s="17" t="s">
        <v>1560</v>
      </c>
      <c r="B284" s="27" t="n">
        <f aca="false">99-TOT!FS286</f>
        <v>99</v>
      </c>
      <c r="C284" s="27" t="n">
        <f aca="false">82-(TOT!V286+TOT!FS286)</f>
        <v>81</v>
      </c>
      <c r="D284" s="27" t="n">
        <f aca="false">ROUND(C284/4.4,0)</f>
        <v>18</v>
      </c>
      <c r="E284" s="27" t="n">
        <f aca="false">B284-D284</f>
        <v>81</v>
      </c>
    </row>
    <row r="285" customFormat="false" ht="13" hidden="false" customHeight="true" outlineLevel="0" collapsed="false">
      <c r="A285" s="17" t="s">
        <v>1564</v>
      </c>
      <c r="B285" s="27" t="n">
        <f aca="false">99-TOT!FS287</f>
        <v>99</v>
      </c>
      <c r="C285" s="27" t="n">
        <f aca="false">82-(TOT!V287+TOT!FS287)</f>
        <v>0</v>
      </c>
      <c r="D285" s="27" t="n">
        <f aca="false">ROUND(C285/4.4,0)</f>
        <v>0</v>
      </c>
      <c r="E285" s="27" t="n">
        <f aca="false">B285-D285</f>
        <v>99</v>
      </c>
    </row>
    <row r="286" customFormat="false" ht="13" hidden="false" customHeight="true" outlineLevel="0" collapsed="false">
      <c r="A286" s="17" t="s">
        <v>1568</v>
      </c>
      <c r="B286" s="27" t="n">
        <f aca="false">99-TOT!FS288</f>
        <v>99</v>
      </c>
      <c r="C286" s="27" t="n">
        <f aca="false">82-(TOT!V288+TOT!FS288)</f>
        <v>80</v>
      </c>
      <c r="D286" s="27" t="n">
        <f aca="false">ROUND(C286/4.4,0)</f>
        <v>18</v>
      </c>
      <c r="E286" s="27" t="n">
        <f aca="false">B286-D286</f>
        <v>81</v>
      </c>
    </row>
    <row r="287" customFormat="false" ht="13" hidden="false" customHeight="true" outlineLevel="0" collapsed="false">
      <c r="A287" s="17" t="s">
        <v>1572</v>
      </c>
      <c r="B287" s="27" t="n">
        <f aca="false">99-TOT!FS289</f>
        <v>83</v>
      </c>
      <c r="C287" s="27" t="n">
        <f aca="false">82-(TOT!V289+TOT!FS289)</f>
        <v>14</v>
      </c>
      <c r="D287" s="27" t="n">
        <f aca="false">ROUND(C287/4.4,0)</f>
        <v>3</v>
      </c>
      <c r="E287" s="27" t="n">
        <f aca="false">B287-D287</f>
        <v>80</v>
      </c>
    </row>
    <row r="288" customFormat="false" ht="13" hidden="false" customHeight="true" outlineLevel="0" collapsed="false">
      <c r="A288" s="17" t="s">
        <v>1577</v>
      </c>
      <c r="B288" s="27" t="n">
        <f aca="false">99-TOT!FS290</f>
        <v>99</v>
      </c>
      <c r="C288" s="27" t="n">
        <f aca="false">82-(TOT!V290+TOT!FS290)</f>
        <v>47</v>
      </c>
      <c r="D288" s="27" t="n">
        <f aca="false">ROUND(C288/4.4,0)</f>
        <v>11</v>
      </c>
      <c r="E288" s="27" t="n">
        <f aca="false">B288-D288</f>
        <v>88</v>
      </c>
    </row>
    <row r="289" customFormat="false" ht="13" hidden="false" customHeight="true" outlineLevel="0" collapsed="false">
      <c r="A289" s="17" t="s">
        <v>1581</v>
      </c>
      <c r="B289" s="27" t="n">
        <f aca="false">99-TOT!FS291</f>
        <v>91</v>
      </c>
      <c r="C289" s="27" t="n">
        <f aca="false">82-(TOT!V291+TOT!FS291)</f>
        <v>-2</v>
      </c>
      <c r="D289" s="27" t="n">
        <f aca="false">ROUND(C289/4.4,0)</f>
        <v>0</v>
      </c>
      <c r="E289" s="27" t="n">
        <f aca="false">B289-D289</f>
        <v>91</v>
      </c>
    </row>
    <row r="290" customFormat="false" ht="13" hidden="false" customHeight="true" outlineLevel="0" collapsed="false">
      <c r="A290" s="17" t="s">
        <v>1586</v>
      </c>
      <c r="B290" s="27" t="n">
        <f aca="false">99-TOT!FS292</f>
        <v>95</v>
      </c>
      <c r="C290" s="27" t="n">
        <f aca="false">82-(TOT!V292+TOT!FS292)</f>
        <v>16</v>
      </c>
      <c r="D290" s="27" t="n">
        <f aca="false">ROUND(C290/4.4,0)</f>
        <v>4</v>
      </c>
      <c r="E290" s="27" t="n">
        <f aca="false">B290-D290</f>
        <v>91</v>
      </c>
    </row>
    <row r="291" customFormat="false" ht="13" hidden="false" customHeight="true" outlineLevel="0" collapsed="false">
      <c r="A291" s="17" t="s">
        <v>1590</v>
      </c>
      <c r="B291" s="27" t="n">
        <f aca="false">99-TOT!FS293</f>
        <v>94</v>
      </c>
      <c r="C291" s="27" t="n">
        <f aca="false">82-(TOT!V293+TOT!FS293)</f>
        <v>6</v>
      </c>
      <c r="D291" s="27" t="n">
        <f aca="false">ROUND(C291/4.4,0)</f>
        <v>1</v>
      </c>
      <c r="E291" s="27" t="n">
        <f aca="false">B291-D291</f>
        <v>93</v>
      </c>
    </row>
    <row r="292" customFormat="false" ht="13" hidden="false" customHeight="true" outlineLevel="0" collapsed="false">
      <c r="A292" s="17" t="s">
        <v>1594</v>
      </c>
      <c r="B292" s="27" t="n">
        <f aca="false">99-TOT!FS294</f>
        <v>97</v>
      </c>
      <c r="C292" s="27" t="n">
        <f aca="false">82-(TOT!V294+TOT!FS294)</f>
        <v>0</v>
      </c>
      <c r="D292" s="27" t="n">
        <f aca="false">ROUND(C292/4.4,0)</f>
        <v>0</v>
      </c>
      <c r="E292" s="27" t="n">
        <f aca="false">B292-D292</f>
        <v>97</v>
      </c>
    </row>
    <row r="293" customFormat="false" ht="13" hidden="false" customHeight="true" outlineLevel="0" collapsed="false">
      <c r="A293" s="17" t="s">
        <v>1598</v>
      </c>
      <c r="B293" s="27" t="n">
        <f aca="false">99-TOT!FS295</f>
        <v>99</v>
      </c>
      <c r="C293" s="27" t="n">
        <f aca="false">82-(TOT!V295+TOT!FS295)</f>
        <v>64</v>
      </c>
      <c r="D293" s="27" t="n">
        <f aca="false">ROUND(C293/4.4,0)</f>
        <v>15</v>
      </c>
      <c r="E293" s="27" t="n">
        <f aca="false">B293-D293</f>
        <v>84</v>
      </c>
    </row>
    <row r="294" customFormat="false" ht="13" hidden="false" customHeight="true" outlineLevel="0" collapsed="false">
      <c r="A294" s="17" t="s">
        <v>1602</v>
      </c>
      <c r="B294" s="27" t="n">
        <f aca="false">99-TOT!FS296</f>
        <v>95</v>
      </c>
      <c r="C294" s="27" t="n">
        <f aca="false">82-(TOT!V296+TOT!FS296)</f>
        <v>30</v>
      </c>
      <c r="D294" s="27" t="n">
        <f aca="false">ROUND(C294/4.4,0)</f>
        <v>7</v>
      </c>
      <c r="E294" s="27" t="n">
        <f aca="false">B294-D294</f>
        <v>88</v>
      </c>
    </row>
    <row r="295" customFormat="false" ht="13" hidden="false" customHeight="true" outlineLevel="0" collapsed="false">
      <c r="A295" s="17" t="s">
        <v>1607</v>
      </c>
      <c r="B295" s="27" t="n">
        <f aca="false">99-TOT!FS297</f>
        <v>97</v>
      </c>
      <c r="C295" s="27" t="n">
        <f aca="false">82-(TOT!V297+TOT!FS297)</f>
        <v>2</v>
      </c>
      <c r="D295" s="27" t="n">
        <f aca="false">ROUND(C295/4.4,0)</f>
        <v>0</v>
      </c>
      <c r="E295" s="27" t="n">
        <f aca="false">B295-D295</f>
        <v>97</v>
      </c>
    </row>
    <row r="296" customFormat="false" ht="13" hidden="false" customHeight="true" outlineLevel="0" collapsed="false">
      <c r="A296" s="17" t="s">
        <v>1614</v>
      </c>
      <c r="B296" s="27" t="n">
        <f aca="false">99-TOT!FS298</f>
        <v>91</v>
      </c>
      <c r="C296" s="27" t="n">
        <f aca="false">82-(TOT!V298+TOT!FS298)</f>
        <v>0</v>
      </c>
      <c r="D296" s="27" t="n">
        <f aca="false">ROUND(C296/4.4,0)</f>
        <v>0</v>
      </c>
      <c r="E296" s="27" t="n">
        <f aca="false">B296-D296</f>
        <v>91</v>
      </c>
    </row>
    <row r="297" customFormat="false" ht="13" hidden="false" customHeight="true" outlineLevel="0" collapsed="false">
      <c r="A297" s="17" t="s">
        <v>1619</v>
      </c>
      <c r="B297" s="27" t="n">
        <f aca="false">99-TOT!FS299</f>
        <v>95</v>
      </c>
      <c r="C297" s="27" t="n">
        <f aca="false">82-(TOT!V299+TOT!FS299)</f>
        <v>0</v>
      </c>
      <c r="D297" s="27" t="n">
        <f aca="false">ROUND(C297/4.4,0)</f>
        <v>0</v>
      </c>
      <c r="E297" s="27" t="n">
        <f aca="false">B297-D297</f>
        <v>95</v>
      </c>
    </row>
    <row r="298" customFormat="false" ht="13" hidden="false" customHeight="true" outlineLevel="0" collapsed="false">
      <c r="A298" s="17" t="s">
        <v>1623</v>
      </c>
      <c r="B298" s="27" t="n">
        <f aca="false">99-TOT!FS300</f>
        <v>96</v>
      </c>
      <c r="C298" s="27" t="n">
        <f aca="false">82-(TOT!V300+TOT!FS300)</f>
        <v>0</v>
      </c>
      <c r="D298" s="27" t="n">
        <f aca="false">ROUND(C298/4.4,0)</f>
        <v>0</v>
      </c>
      <c r="E298" s="27" t="n">
        <f aca="false">B298-D298</f>
        <v>96</v>
      </c>
    </row>
    <row r="299" customFormat="false" ht="13" hidden="false" customHeight="true" outlineLevel="0" collapsed="false">
      <c r="A299" s="17" t="s">
        <v>1628</v>
      </c>
      <c r="B299" s="27" t="n">
        <f aca="false">99-TOT!FS301</f>
        <v>99</v>
      </c>
      <c r="C299" s="27" t="n">
        <f aca="false">82-(TOT!V301+TOT!FS301)</f>
        <v>68</v>
      </c>
      <c r="D299" s="27" t="n">
        <f aca="false">ROUND(C299/4.4,0)</f>
        <v>15</v>
      </c>
      <c r="E299" s="27" t="n">
        <f aca="false">B299-D299</f>
        <v>84</v>
      </c>
    </row>
    <row r="300" customFormat="false" ht="13" hidden="false" customHeight="true" outlineLevel="0" collapsed="false">
      <c r="A300" s="17" t="s">
        <v>1631</v>
      </c>
      <c r="B300" s="27" t="n">
        <f aca="false">99-TOT!FS302</f>
        <v>95</v>
      </c>
      <c r="C300" s="27" t="n">
        <f aca="false">82-(TOT!V302+TOT!FS302)</f>
        <v>58</v>
      </c>
      <c r="D300" s="27" t="n">
        <f aca="false">ROUND(C300/4.4,0)</f>
        <v>13</v>
      </c>
      <c r="E300" s="27" t="n">
        <f aca="false">B300-D300</f>
        <v>82</v>
      </c>
    </row>
    <row r="301" customFormat="false" ht="13" hidden="false" customHeight="true" outlineLevel="0" collapsed="false">
      <c r="A301" s="17" t="s">
        <v>1636</v>
      </c>
      <c r="B301" s="27" t="n">
        <f aca="false">99-TOT!FS303</f>
        <v>99</v>
      </c>
      <c r="C301" s="27" t="n">
        <f aca="false">82-(TOT!V303+TOT!FS303)</f>
        <v>73</v>
      </c>
      <c r="D301" s="27" t="n">
        <f aca="false">ROUND(C301/4.4,0)</f>
        <v>17</v>
      </c>
      <c r="E301" s="27" t="n">
        <f aca="false">B301-D301</f>
        <v>82</v>
      </c>
    </row>
    <row r="302" customFormat="false" ht="13" hidden="false" customHeight="true" outlineLevel="0" collapsed="false">
      <c r="A302" s="17" t="s">
        <v>1640</v>
      </c>
      <c r="B302" s="27" t="n">
        <f aca="false">99-TOT!FS304</f>
        <v>95</v>
      </c>
      <c r="C302" s="27" t="n">
        <f aca="false">82-(TOT!V304+TOT!FS304)</f>
        <v>11</v>
      </c>
      <c r="D302" s="27" t="n">
        <f aca="false">ROUND(C302/4.4,0)</f>
        <v>3</v>
      </c>
      <c r="E302" s="27" t="n">
        <f aca="false">B302-D302</f>
        <v>92</v>
      </c>
    </row>
    <row r="303" customFormat="false" ht="13" hidden="false" customHeight="true" outlineLevel="0" collapsed="false">
      <c r="A303" s="17" t="s">
        <v>1644</v>
      </c>
      <c r="B303" s="27" t="n">
        <f aca="false">99-TOT!FS305</f>
        <v>99</v>
      </c>
      <c r="C303" s="27" t="n">
        <f aca="false">82-(TOT!V305+TOT!FS305)</f>
        <v>15</v>
      </c>
      <c r="D303" s="27" t="n">
        <f aca="false">ROUND(C303/4.4,0)</f>
        <v>3</v>
      </c>
      <c r="E303" s="27" t="n">
        <f aca="false">B303-D303</f>
        <v>96</v>
      </c>
    </row>
    <row r="304" customFormat="false" ht="13" hidden="false" customHeight="true" outlineLevel="0" collapsed="false">
      <c r="A304" s="17" t="s">
        <v>1648</v>
      </c>
      <c r="B304" s="27" t="n">
        <f aca="false">99-TOT!FS306</f>
        <v>99</v>
      </c>
      <c r="C304" s="27" t="n">
        <f aca="false">82-(TOT!V306+TOT!FS306)</f>
        <v>77</v>
      </c>
      <c r="D304" s="27" t="n">
        <f aca="false">ROUND(C304/4.4,0)</f>
        <v>18</v>
      </c>
      <c r="E304" s="27" t="n">
        <f aca="false">B304-D304</f>
        <v>81</v>
      </c>
    </row>
    <row r="305" customFormat="false" ht="13" hidden="false" customHeight="true" outlineLevel="0" collapsed="false">
      <c r="A305" s="17" t="s">
        <v>1653</v>
      </c>
      <c r="B305" s="27" t="n">
        <f aca="false">99-TOT!FS307</f>
        <v>87</v>
      </c>
      <c r="C305" s="27" t="n">
        <f aca="false">82-(TOT!V307+TOT!FS307)</f>
        <v>29</v>
      </c>
      <c r="D305" s="27" t="n">
        <f aca="false">ROUND(C305/4.4,0)</f>
        <v>7</v>
      </c>
      <c r="E305" s="27" t="n">
        <f aca="false">B305-D305</f>
        <v>80</v>
      </c>
    </row>
    <row r="306" customFormat="false" ht="13" hidden="false" customHeight="true" outlineLevel="0" collapsed="false">
      <c r="A306" s="17" t="s">
        <v>1659</v>
      </c>
      <c r="B306" s="27" t="n">
        <f aca="false">99-TOT!FS308</f>
        <v>96</v>
      </c>
      <c r="C306" s="27" t="n">
        <f aca="false">82-(TOT!V308+TOT!FS308)</f>
        <v>0</v>
      </c>
      <c r="D306" s="27" t="n">
        <f aca="false">ROUND(C306/4.4,0)</f>
        <v>0</v>
      </c>
      <c r="E306" s="27" t="n">
        <f aca="false">B306-D306</f>
        <v>96</v>
      </c>
    </row>
    <row r="307" customFormat="false" ht="13" hidden="false" customHeight="true" outlineLevel="0" collapsed="false">
      <c r="A307" s="17" t="s">
        <v>1663</v>
      </c>
      <c r="B307" s="27" t="n">
        <f aca="false">99-TOT!FS309</f>
        <v>99</v>
      </c>
      <c r="C307" s="27" t="n">
        <f aca="false">82-(TOT!V309+TOT!FS309)</f>
        <v>66</v>
      </c>
      <c r="D307" s="27" t="n">
        <f aca="false">ROUND(C307/4.4,0)</f>
        <v>15</v>
      </c>
      <c r="E307" s="27" t="n">
        <f aca="false">B307-D307</f>
        <v>84</v>
      </c>
    </row>
    <row r="308" customFormat="false" ht="13" hidden="false" customHeight="true" outlineLevel="0" collapsed="false">
      <c r="A308" s="17" t="s">
        <v>1668</v>
      </c>
      <c r="B308" s="27" t="n">
        <f aca="false">99-TOT!FS310</f>
        <v>99</v>
      </c>
      <c r="C308" s="27" t="n">
        <f aca="false">82-(TOT!V310+TOT!FS310)</f>
        <v>62</v>
      </c>
      <c r="D308" s="27" t="n">
        <f aca="false">ROUND(C308/4.4,0)</f>
        <v>14</v>
      </c>
      <c r="E308" s="27" t="n">
        <f aca="false">B308-D308</f>
        <v>85</v>
      </c>
    </row>
    <row r="309" customFormat="false" ht="13" hidden="false" customHeight="true" outlineLevel="0" collapsed="false">
      <c r="A309" s="17" t="s">
        <v>1673</v>
      </c>
      <c r="B309" s="27" t="n">
        <f aca="false">99-TOT!FS311</f>
        <v>99</v>
      </c>
      <c r="C309" s="27" t="n">
        <f aca="false">82-(TOT!V311+TOT!FS311)</f>
        <v>73</v>
      </c>
      <c r="D309" s="27" t="n">
        <f aca="false">ROUND(C309/4.4,0)</f>
        <v>17</v>
      </c>
      <c r="E309" s="27" t="n">
        <f aca="false">B309-D309</f>
        <v>82</v>
      </c>
    </row>
    <row r="310" customFormat="false" ht="13" hidden="false" customHeight="true" outlineLevel="0" collapsed="false">
      <c r="A310" s="17" t="s">
        <v>1677</v>
      </c>
      <c r="B310" s="27" t="n">
        <f aca="false">99-TOT!FS312</f>
        <v>99</v>
      </c>
      <c r="C310" s="27" t="n">
        <f aca="false">82-(TOT!V312+TOT!FS312)</f>
        <v>18</v>
      </c>
      <c r="D310" s="27" t="n">
        <f aca="false">ROUND(C310/4.4,0)</f>
        <v>4</v>
      </c>
      <c r="E310" s="27" t="n">
        <f aca="false">B310-D310</f>
        <v>95</v>
      </c>
    </row>
    <row r="311" customFormat="false" ht="13" hidden="false" customHeight="true" outlineLevel="0" collapsed="false">
      <c r="A311" s="17" t="s">
        <v>1682</v>
      </c>
      <c r="B311" s="27" t="n">
        <f aca="false">99-TOT!FS313</f>
        <v>95</v>
      </c>
      <c r="C311" s="27" t="n">
        <f aca="false">82-(TOT!V313+TOT!FS313)</f>
        <v>20</v>
      </c>
      <c r="D311" s="27" t="n">
        <f aca="false">ROUND(C311/4.4,0)</f>
        <v>5</v>
      </c>
      <c r="E311" s="27" t="n">
        <f aca="false">B311-D311</f>
        <v>90</v>
      </c>
    </row>
    <row r="312" customFormat="false" ht="13" hidden="false" customHeight="true" outlineLevel="0" collapsed="false">
      <c r="A312" s="17" t="s">
        <v>1686</v>
      </c>
      <c r="B312" s="27" t="n">
        <f aca="false">99-TOT!FS314</f>
        <v>95</v>
      </c>
      <c r="C312" s="27" t="n">
        <f aca="false">82-(TOT!V314+TOT!FS314)</f>
        <v>64</v>
      </c>
      <c r="D312" s="27" t="n">
        <f aca="false">ROUND(C312/4.4,0)</f>
        <v>15</v>
      </c>
      <c r="E312" s="27" t="n">
        <f aca="false">B312-D312</f>
        <v>80</v>
      </c>
    </row>
    <row r="313" customFormat="false" ht="13" hidden="false" customHeight="true" outlineLevel="0" collapsed="false">
      <c r="A313" s="17" t="s">
        <v>1690</v>
      </c>
      <c r="B313" s="27" t="n">
        <f aca="false">99-TOT!FS315</f>
        <v>86</v>
      </c>
      <c r="C313" s="27" t="n">
        <f aca="false">82-(TOT!V315+TOT!FS315)</f>
        <v>39</v>
      </c>
      <c r="D313" s="27" t="n">
        <f aca="false">ROUND(C313/4.4,0)</f>
        <v>9</v>
      </c>
      <c r="E313" s="27" t="n">
        <f aca="false">B313-D313</f>
        <v>77</v>
      </c>
    </row>
    <row r="314" customFormat="false" ht="13" hidden="false" customHeight="true" outlineLevel="0" collapsed="false">
      <c r="A314" s="17" t="s">
        <v>1694</v>
      </c>
      <c r="B314" s="27" t="n">
        <f aca="false">99-TOT!FS316</f>
        <v>99</v>
      </c>
      <c r="C314" s="27" t="n">
        <f aca="false">82-(TOT!V316+TOT!FS316)</f>
        <v>4</v>
      </c>
      <c r="D314" s="27" t="n">
        <f aca="false">ROUND(C314/4.4,0)</f>
        <v>1</v>
      </c>
      <c r="E314" s="27" t="n">
        <f aca="false">B314-D314</f>
        <v>98</v>
      </c>
    </row>
    <row r="315" customFormat="false" ht="13" hidden="false" customHeight="true" outlineLevel="0" collapsed="false">
      <c r="A315" s="17" t="s">
        <v>1698</v>
      </c>
      <c r="B315" s="27" t="n">
        <f aca="false">99-TOT!FS317</f>
        <v>99</v>
      </c>
      <c r="C315" s="27" t="n">
        <f aca="false">82-(TOT!V317+TOT!FS317)</f>
        <v>23</v>
      </c>
      <c r="D315" s="27" t="n">
        <f aca="false">ROUND(C315/4.4,0)</f>
        <v>5</v>
      </c>
      <c r="E315" s="27" t="n">
        <f aca="false">B315-D315</f>
        <v>94</v>
      </c>
    </row>
    <row r="316" customFormat="false" ht="13" hidden="false" customHeight="true" outlineLevel="0" collapsed="false">
      <c r="A316" s="17" t="s">
        <v>1702</v>
      </c>
      <c r="B316" s="27" t="n">
        <f aca="false">99-TOT!FS318</f>
        <v>99</v>
      </c>
      <c r="C316" s="27" t="n">
        <f aca="false">82-(TOT!V318+TOT!FS318)</f>
        <v>36</v>
      </c>
      <c r="D316" s="27" t="n">
        <f aca="false">ROUND(C316/4.4,0)</f>
        <v>8</v>
      </c>
      <c r="E316" s="27" t="n">
        <f aca="false">B316-D316</f>
        <v>91</v>
      </c>
    </row>
    <row r="317" customFormat="false" ht="13" hidden="false" customHeight="true" outlineLevel="0" collapsed="false">
      <c r="A317" s="17" t="s">
        <v>1705</v>
      </c>
      <c r="B317" s="27" t="n">
        <f aca="false">99-TOT!FS319</f>
        <v>99</v>
      </c>
      <c r="C317" s="27" t="n">
        <f aca="false">82-(TOT!V319+TOT!FS319)</f>
        <v>81</v>
      </c>
      <c r="D317" s="27" t="n">
        <f aca="false">ROUND(C317/4.4,0)</f>
        <v>18</v>
      </c>
      <c r="E317" s="27" t="n">
        <f aca="false">B317-D317</f>
        <v>81</v>
      </c>
    </row>
    <row r="318" customFormat="false" ht="13" hidden="false" customHeight="true" outlineLevel="0" collapsed="false">
      <c r="A318" s="17" t="s">
        <v>1710</v>
      </c>
      <c r="B318" s="27" t="n">
        <f aca="false">99-TOT!FS320</f>
        <v>99</v>
      </c>
      <c r="C318" s="27" t="n">
        <f aca="false">82-(TOT!V320+TOT!FS320)</f>
        <v>56</v>
      </c>
      <c r="D318" s="27" t="n">
        <f aca="false">ROUND(C318/4.4,0)</f>
        <v>13</v>
      </c>
      <c r="E318" s="27" t="n">
        <f aca="false">B318-D318</f>
        <v>86</v>
      </c>
    </row>
    <row r="319" customFormat="false" ht="13" hidden="false" customHeight="true" outlineLevel="0" collapsed="false">
      <c r="A319" s="17" t="s">
        <v>1715</v>
      </c>
      <c r="B319" s="27" t="n">
        <f aca="false">99-TOT!FS321</f>
        <v>99</v>
      </c>
      <c r="C319" s="27" t="n">
        <f aca="false">82-(TOT!V321+TOT!FS321)</f>
        <v>9</v>
      </c>
      <c r="D319" s="27" t="n">
        <f aca="false">ROUND(C319/4.4,0)</f>
        <v>2</v>
      </c>
      <c r="E319" s="27" t="n">
        <f aca="false">B319-D319</f>
        <v>97</v>
      </c>
    </row>
    <row r="320" customFormat="false" ht="13" hidden="false" customHeight="true" outlineLevel="0" collapsed="false">
      <c r="A320" s="17" t="s">
        <v>1719</v>
      </c>
      <c r="B320" s="27" t="n">
        <f aca="false">99-TOT!FS322</f>
        <v>96</v>
      </c>
      <c r="C320" s="27" t="n">
        <f aca="false">82-(TOT!V322+TOT!FS322)</f>
        <v>38</v>
      </c>
      <c r="D320" s="27" t="n">
        <f aca="false">ROUND(C320/4.4,0)</f>
        <v>9</v>
      </c>
      <c r="E320" s="27" t="n">
        <f aca="false">B320-D320</f>
        <v>87</v>
      </c>
    </row>
    <row r="321" customFormat="false" ht="13" hidden="false" customHeight="true" outlineLevel="0" collapsed="false">
      <c r="A321" s="17" t="s">
        <v>1725</v>
      </c>
      <c r="B321" s="27" t="n">
        <f aca="false">99-TOT!FS323</f>
        <v>99</v>
      </c>
      <c r="C321" s="27" t="n">
        <f aca="false">82-(TOT!V323+TOT!FS323)</f>
        <v>0</v>
      </c>
      <c r="D321" s="27" t="n">
        <f aca="false">ROUND(C321/4.4,0)</f>
        <v>0</v>
      </c>
      <c r="E321" s="27" t="n">
        <f aca="false">B321-D321</f>
        <v>99</v>
      </c>
    </row>
    <row r="322" customFormat="false" ht="13" hidden="false" customHeight="true" outlineLevel="0" collapsed="false">
      <c r="A322" s="17" t="s">
        <v>1729</v>
      </c>
      <c r="B322" s="27" t="n">
        <f aca="false">99-TOT!FS324</f>
        <v>94</v>
      </c>
      <c r="C322" s="27" t="n">
        <f aca="false">82-(TOT!V324+TOT!FS324)</f>
        <v>36</v>
      </c>
      <c r="D322" s="27" t="n">
        <f aca="false">ROUND(C322/4.4,0)</f>
        <v>8</v>
      </c>
      <c r="E322" s="27" t="n">
        <f aca="false">B322-D322</f>
        <v>86</v>
      </c>
    </row>
    <row r="323" customFormat="false" ht="13" hidden="false" customHeight="true" outlineLevel="0" collapsed="false">
      <c r="A323" s="17" t="s">
        <v>1733</v>
      </c>
      <c r="B323" s="27" t="n">
        <f aca="false">99-TOT!FS325</f>
        <v>90</v>
      </c>
      <c r="C323" s="27" t="n">
        <f aca="false">82-(TOT!V325+TOT!FS325)</f>
        <v>4</v>
      </c>
      <c r="D323" s="27" t="n">
        <f aca="false">ROUND(C323/4.4,0)</f>
        <v>1</v>
      </c>
      <c r="E323" s="27" t="n">
        <f aca="false">B323-D323</f>
        <v>89</v>
      </c>
    </row>
    <row r="324" customFormat="false" ht="13" hidden="false" customHeight="true" outlineLevel="0" collapsed="false">
      <c r="A324" s="17" t="s">
        <v>1737</v>
      </c>
      <c r="B324" s="27" t="n">
        <f aca="false">99-TOT!FS326</f>
        <v>99</v>
      </c>
      <c r="C324" s="27" t="n">
        <f aca="false">82-(TOT!V326+TOT!FS326)</f>
        <v>15</v>
      </c>
      <c r="D324" s="27" t="n">
        <f aca="false">ROUND(C324/4.4,0)</f>
        <v>3</v>
      </c>
      <c r="E324" s="27" t="n">
        <f aca="false">B324-D324</f>
        <v>96</v>
      </c>
    </row>
    <row r="325" customFormat="false" ht="13" hidden="false" customHeight="true" outlineLevel="0" collapsed="false">
      <c r="A325" s="17" t="s">
        <v>1742</v>
      </c>
      <c r="B325" s="27" t="n">
        <f aca="false">99-TOT!FS327</f>
        <v>99</v>
      </c>
      <c r="C325" s="27" t="n">
        <f aca="false">82-(TOT!V327+TOT!FS327)</f>
        <v>78</v>
      </c>
      <c r="D325" s="27" t="n">
        <f aca="false">ROUND(C325/4.4,0)</f>
        <v>18</v>
      </c>
      <c r="E325" s="27" t="n">
        <f aca="false">B325-D325</f>
        <v>81</v>
      </c>
    </row>
    <row r="326" customFormat="false" ht="13" hidden="false" customHeight="true" outlineLevel="0" collapsed="false">
      <c r="A326" s="17" t="s">
        <v>1747</v>
      </c>
      <c r="B326" s="27" t="n">
        <f aca="false">99-TOT!FS328</f>
        <v>99</v>
      </c>
      <c r="C326" s="27" t="n">
        <f aca="false">82-(TOT!V328+TOT!FS328)</f>
        <v>77</v>
      </c>
      <c r="D326" s="27" t="n">
        <f aca="false">ROUND(C326/4.4,0)</f>
        <v>18</v>
      </c>
      <c r="E326" s="27" t="n">
        <f aca="false">B326-D326</f>
        <v>81</v>
      </c>
    </row>
    <row r="327" customFormat="false" ht="13" hidden="false" customHeight="true" outlineLevel="0" collapsed="false">
      <c r="A327" s="17" t="s">
        <v>1750</v>
      </c>
      <c r="B327" s="27" t="n">
        <f aca="false">99-TOT!FS329</f>
        <v>99</v>
      </c>
      <c r="C327" s="27" t="n">
        <f aca="false">82-(TOT!V329+TOT!FS329)</f>
        <v>0</v>
      </c>
      <c r="D327" s="27" t="n">
        <f aca="false">ROUND(C327/4.4,0)</f>
        <v>0</v>
      </c>
      <c r="E327" s="27" t="n">
        <f aca="false">B327-D327</f>
        <v>99</v>
      </c>
    </row>
    <row r="328" customFormat="false" ht="13" hidden="false" customHeight="true" outlineLevel="0" collapsed="false">
      <c r="A328" s="17" t="s">
        <v>1753</v>
      </c>
      <c r="B328" s="27" t="n">
        <f aca="false">99-TOT!FS330</f>
        <v>99</v>
      </c>
      <c r="C328" s="27" t="n">
        <f aca="false">82-(TOT!V330+TOT!FS330)</f>
        <v>0</v>
      </c>
      <c r="D328" s="27" t="n">
        <f aca="false">ROUND(C328/4.4,0)</f>
        <v>0</v>
      </c>
      <c r="E328" s="27" t="n">
        <f aca="false">B328-D328</f>
        <v>99</v>
      </c>
    </row>
    <row r="329" customFormat="false" ht="13" hidden="false" customHeight="true" outlineLevel="0" collapsed="false">
      <c r="A329" s="17" t="s">
        <v>1756</v>
      </c>
      <c r="B329" s="27" t="n">
        <f aca="false">99-TOT!FS331</f>
        <v>99</v>
      </c>
      <c r="C329" s="27" t="n">
        <f aca="false">82-(TOT!V331+TOT!FS331)</f>
        <v>77</v>
      </c>
      <c r="D329" s="27" t="n">
        <f aca="false">ROUND(C329/4.4,0)</f>
        <v>18</v>
      </c>
      <c r="E329" s="27" t="n">
        <f aca="false">B329-D329</f>
        <v>81</v>
      </c>
    </row>
    <row r="330" customFormat="false" ht="13" hidden="false" customHeight="true" outlineLevel="0" collapsed="false">
      <c r="A330" s="17" t="s">
        <v>1760</v>
      </c>
      <c r="B330" s="27" t="n">
        <f aca="false">99-TOT!FS332</f>
        <v>95</v>
      </c>
      <c r="C330" s="27" t="n">
        <f aca="false">82-(TOT!V332+TOT!FS332)</f>
        <v>11</v>
      </c>
      <c r="D330" s="27" t="n">
        <f aca="false">ROUND(C330/4.4,0)</f>
        <v>3</v>
      </c>
      <c r="E330" s="27" t="n">
        <f aca="false">B330-D330</f>
        <v>92</v>
      </c>
    </row>
    <row r="331" customFormat="false" ht="13" hidden="false" customHeight="true" outlineLevel="0" collapsed="false">
      <c r="A331" s="17" t="s">
        <v>1767</v>
      </c>
      <c r="B331" s="27" t="n">
        <f aca="false">99-TOT!FS333</f>
        <v>95</v>
      </c>
      <c r="C331" s="27" t="n">
        <f aca="false">82-(TOT!V333+TOT!FS333)</f>
        <v>40</v>
      </c>
      <c r="D331" s="27" t="n">
        <f aca="false">ROUND(C331/4.4,0)</f>
        <v>9</v>
      </c>
      <c r="E331" s="27" t="n">
        <f aca="false">B331-D331</f>
        <v>86</v>
      </c>
    </row>
    <row r="332" customFormat="false" ht="13" hidden="false" customHeight="true" outlineLevel="0" collapsed="false">
      <c r="A332" s="17" t="s">
        <v>1771</v>
      </c>
      <c r="B332" s="27" t="n">
        <f aca="false">99-TOT!FS334</f>
        <v>99</v>
      </c>
      <c r="C332" s="27" t="n">
        <f aca="false">82-(TOT!V334+TOT!FS334)</f>
        <v>42</v>
      </c>
      <c r="D332" s="27" t="n">
        <f aca="false">ROUND(C332/4.4,0)</f>
        <v>10</v>
      </c>
      <c r="E332" s="27" t="n">
        <f aca="false">B332-D332</f>
        <v>89</v>
      </c>
    </row>
    <row r="333" customFormat="false" ht="13" hidden="false" customHeight="true" outlineLevel="0" collapsed="false">
      <c r="A333" s="17" t="s">
        <v>1775</v>
      </c>
      <c r="B333" s="27" t="n">
        <f aca="false">99-TOT!FS335</f>
        <v>99</v>
      </c>
      <c r="C333" s="27" t="n">
        <f aca="false">82-(TOT!V335+TOT!FS335)</f>
        <v>29</v>
      </c>
      <c r="D333" s="27" t="n">
        <f aca="false">ROUND(C333/4.4,0)</f>
        <v>7</v>
      </c>
      <c r="E333" s="27" t="n">
        <f aca="false">B333-D333</f>
        <v>92</v>
      </c>
    </row>
    <row r="334" customFormat="false" ht="13" hidden="false" customHeight="true" outlineLevel="0" collapsed="false">
      <c r="A334" s="17" t="s">
        <v>1779</v>
      </c>
      <c r="B334" s="27" t="n">
        <f aca="false">99-TOT!FS336</f>
        <v>99</v>
      </c>
      <c r="C334" s="27" t="n">
        <f aca="false">82-(TOT!V336+TOT!FS336)</f>
        <v>0</v>
      </c>
      <c r="D334" s="27" t="n">
        <f aca="false">ROUND(C334/4.4,0)</f>
        <v>0</v>
      </c>
      <c r="E334" s="27" t="n">
        <f aca="false">B334-D334</f>
        <v>99</v>
      </c>
    </row>
    <row r="335" customFormat="false" ht="13" hidden="false" customHeight="true" outlineLevel="0" collapsed="false">
      <c r="A335" s="17" t="s">
        <v>1782</v>
      </c>
      <c r="B335" s="27" t="n">
        <f aca="false">99-TOT!FS337</f>
        <v>99</v>
      </c>
      <c r="C335" s="27" t="n">
        <f aca="false">82-(TOT!V337+TOT!FS337)</f>
        <v>35</v>
      </c>
      <c r="D335" s="27" t="n">
        <f aca="false">ROUND(C335/4.4,0)</f>
        <v>8</v>
      </c>
      <c r="E335" s="27" t="n">
        <f aca="false">B335-D335</f>
        <v>91</v>
      </c>
    </row>
    <row r="336" customFormat="false" ht="13" hidden="false" customHeight="true" outlineLevel="0" collapsed="false">
      <c r="A336" s="17" t="s">
        <v>1787</v>
      </c>
      <c r="B336" s="27" t="n">
        <f aca="false">99-TOT!FS338</f>
        <v>95</v>
      </c>
      <c r="C336" s="27" t="n">
        <f aca="false">82-(TOT!V338+TOT!FS338)</f>
        <v>9</v>
      </c>
      <c r="D336" s="27" t="n">
        <f aca="false">ROUND(C336/4.4,0)</f>
        <v>2</v>
      </c>
      <c r="E336" s="27" t="n">
        <f aca="false">B336-D336</f>
        <v>93</v>
      </c>
    </row>
    <row r="337" customFormat="false" ht="13" hidden="false" customHeight="true" outlineLevel="0" collapsed="false">
      <c r="A337" s="17" t="s">
        <v>1791</v>
      </c>
      <c r="B337" s="27" t="n">
        <f aca="false">99-TOT!FS339</f>
        <v>99</v>
      </c>
      <c r="C337" s="27" t="n">
        <f aca="false">82-(TOT!V339+TOT!FS339)</f>
        <v>0</v>
      </c>
      <c r="D337" s="27" t="n">
        <f aca="false">ROUND(C337/4.4,0)</f>
        <v>0</v>
      </c>
      <c r="E337" s="27" t="n">
        <f aca="false">B337-D337</f>
        <v>99</v>
      </c>
    </row>
    <row r="338" customFormat="false" ht="13" hidden="false" customHeight="true" outlineLevel="0" collapsed="false">
      <c r="A338" s="17" t="s">
        <v>1794</v>
      </c>
      <c r="B338" s="27" t="n">
        <f aca="false">99-TOT!FS340</f>
        <v>99</v>
      </c>
      <c r="C338" s="27" t="n">
        <f aca="false">82-(TOT!V340+TOT!FS340)</f>
        <v>0</v>
      </c>
      <c r="D338" s="27" t="n">
        <f aca="false">ROUND(C338/4.4,0)</f>
        <v>0</v>
      </c>
      <c r="E338" s="27" t="n">
        <f aca="false">B338-D338</f>
        <v>99</v>
      </c>
    </row>
    <row r="339" customFormat="false" ht="13" hidden="false" customHeight="true" outlineLevel="0" collapsed="false">
      <c r="A339" s="17" t="s">
        <v>1799</v>
      </c>
      <c r="B339" s="27" t="n">
        <f aca="false">99-TOT!FS341</f>
        <v>95</v>
      </c>
      <c r="C339" s="27" t="n">
        <f aca="false">82-(TOT!V341+TOT!FS341)</f>
        <v>11</v>
      </c>
      <c r="D339" s="27" t="n">
        <f aca="false">ROUND(C339/4.4,0)</f>
        <v>3</v>
      </c>
      <c r="E339" s="27" t="n">
        <f aca="false">B339-D339</f>
        <v>92</v>
      </c>
    </row>
    <row r="340" customFormat="false" ht="13" hidden="false" customHeight="true" outlineLevel="0" collapsed="false">
      <c r="A340" s="17" t="s">
        <v>1805</v>
      </c>
      <c r="B340" s="27" t="n">
        <f aca="false">99-TOT!FS342</f>
        <v>99</v>
      </c>
      <c r="C340" s="27" t="n">
        <f aca="false">82-(TOT!V342+TOT!FS342)</f>
        <v>5</v>
      </c>
      <c r="D340" s="27" t="n">
        <f aca="false">ROUND(C340/4.4,0)</f>
        <v>1</v>
      </c>
      <c r="E340" s="27" t="n">
        <f aca="false">B340-D340</f>
        <v>98</v>
      </c>
    </row>
    <row r="341" customFormat="false" ht="13" hidden="false" customHeight="true" outlineLevel="0" collapsed="false">
      <c r="A341" s="17" t="s">
        <v>1807</v>
      </c>
      <c r="B341" s="27" t="n">
        <f aca="false">99-TOT!FS343</f>
        <v>99</v>
      </c>
      <c r="C341" s="27" t="n">
        <f aca="false">82-(TOT!V343+TOT!FS343)</f>
        <v>78</v>
      </c>
      <c r="D341" s="27" t="n">
        <f aca="false">ROUND(C341/4.4,0)</f>
        <v>18</v>
      </c>
      <c r="E341" s="27" t="n">
        <f aca="false">B341-D341</f>
        <v>81</v>
      </c>
    </row>
    <row r="342" customFormat="false" ht="13" hidden="false" customHeight="true" outlineLevel="0" collapsed="false">
      <c r="A342" s="17" t="s">
        <v>1811</v>
      </c>
      <c r="B342" s="27" t="n">
        <f aca="false">99-TOT!FS344</f>
        <v>99</v>
      </c>
      <c r="C342" s="27" t="n">
        <f aca="false">82-(TOT!V344+TOT!FS344)</f>
        <v>51</v>
      </c>
      <c r="D342" s="27" t="n">
        <f aca="false">ROUND(C342/4.4,0)</f>
        <v>12</v>
      </c>
      <c r="E342" s="27" t="n">
        <f aca="false">B342-D342</f>
        <v>87</v>
      </c>
    </row>
    <row r="343" customFormat="false" ht="13" hidden="false" customHeight="true" outlineLevel="0" collapsed="false">
      <c r="A343" s="17" t="s">
        <v>1815</v>
      </c>
      <c r="B343" s="27" t="n">
        <f aca="false">99-TOT!FS345</f>
        <v>99</v>
      </c>
      <c r="C343" s="27" t="n">
        <f aca="false">82-(TOT!V345+TOT!FS345)</f>
        <v>27</v>
      </c>
      <c r="D343" s="27" t="n">
        <f aca="false">ROUND(C343/4.4,0)</f>
        <v>6</v>
      </c>
      <c r="E343" s="27" t="n">
        <f aca="false">B343-D343</f>
        <v>93</v>
      </c>
    </row>
    <row r="344" customFormat="false" ht="13" hidden="false" customHeight="true" outlineLevel="0" collapsed="false">
      <c r="A344" s="17" t="s">
        <v>1819</v>
      </c>
      <c r="B344" s="27" t="n">
        <f aca="false">99-TOT!FS346</f>
        <v>83</v>
      </c>
      <c r="C344" s="27" t="n">
        <f aca="false">82-(TOT!V346+TOT!FS346)</f>
        <v>27</v>
      </c>
      <c r="D344" s="27" t="n">
        <f aca="false">ROUND(C344/4.4,0)</f>
        <v>6</v>
      </c>
      <c r="E344" s="27" t="n">
        <f aca="false">B344-D344</f>
        <v>77</v>
      </c>
    </row>
    <row r="345" customFormat="false" ht="13" hidden="false" customHeight="true" outlineLevel="0" collapsed="false">
      <c r="A345" s="17" t="s">
        <v>1822</v>
      </c>
      <c r="B345" s="27" t="n">
        <f aca="false">99-TOT!FS347</f>
        <v>95</v>
      </c>
      <c r="C345" s="27" t="n">
        <f aca="false">82-(TOT!V347+TOT!FS347)</f>
        <v>23</v>
      </c>
      <c r="D345" s="27" t="n">
        <f aca="false">ROUND(C345/4.4,0)</f>
        <v>5</v>
      </c>
      <c r="E345" s="27" t="n">
        <f aca="false">B345-D345</f>
        <v>90</v>
      </c>
    </row>
    <row r="346" customFormat="false" ht="13" hidden="false" customHeight="true" outlineLevel="0" collapsed="false">
      <c r="A346" s="17" t="s">
        <v>1826</v>
      </c>
      <c r="B346" s="27" t="n">
        <f aca="false">99-TOT!FS348</f>
        <v>95</v>
      </c>
      <c r="C346" s="27" t="n">
        <f aca="false">82-(TOT!V348+TOT!FS348)</f>
        <v>16</v>
      </c>
      <c r="D346" s="27" t="n">
        <f aca="false">ROUND(C346/4.4,0)</f>
        <v>4</v>
      </c>
      <c r="E346" s="27" t="n">
        <f aca="false">B346-D346</f>
        <v>91</v>
      </c>
    </row>
    <row r="347" customFormat="false" ht="13" hidden="false" customHeight="true" outlineLevel="0" collapsed="false">
      <c r="A347" s="17" t="s">
        <v>1830</v>
      </c>
      <c r="B347" s="27" t="n">
        <f aca="false">99-TOT!FS349</f>
        <v>95</v>
      </c>
      <c r="C347" s="27" t="n">
        <f aca="false">82-(TOT!V349+TOT!FS349)</f>
        <v>8</v>
      </c>
      <c r="D347" s="27" t="n">
        <f aca="false">ROUND(C347/4.4,0)</f>
        <v>2</v>
      </c>
      <c r="E347" s="27" t="n">
        <f aca="false">B347-D347</f>
        <v>93</v>
      </c>
    </row>
    <row r="348" customFormat="false" ht="13" hidden="false" customHeight="true" outlineLevel="0" collapsed="false">
      <c r="A348" s="17" t="s">
        <v>1835</v>
      </c>
      <c r="B348" s="27" t="n">
        <f aca="false">99-TOT!FS350</f>
        <v>95</v>
      </c>
      <c r="C348" s="27" t="n">
        <f aca="false">82-(TOT!V350+TOT!FS350)</f>
        <v>30</v>
      </c>
      <c r="D348" s="27" t="n">
        <f aca="false">ROUND(C348/4.4,0)</f>
        <v>7</v>
      </c>
      <c r="E348" s="27" t="n">
        <f aca="false">B348-D348</f>
        <v>88</v>
      </c>
    </row>
    <row r="349" customFormat="false" ht="13" hidden="false" customHeight="true" outlineLevel="0" collapsed="false">
      <c r="A349" s="17" t="s">
        <v>1839</v>
      </c>
      <c r="B349" s="27" t="n">
        <f aca="false">99-TOT!FS351</f>
        <v>99</v>
      </c>
      <c r="C349" s="27" t="n">
        <f aca="false">82-(TOT!V351+TOT!FS351)</f>
        <v>0</v>
      </c>
      <c r="D349" s="27" t="n">
        <f aca="false">ROUND(C349/4.4,0)</f>
        <v>0</v>
      </c>
      <c r="E349" s="27" t="n">
        <f aca="false">B349-D349</f>
        <v>99</v>
      </c>
    </row>
    <row r="350" customFormat="false" ht="13" hidden="false" customHeight="true" outlineLevel="0" collapsed="false">
      <c r="A350" s="17" t="s">
        <v>1844</v>
      </c>
      <c r="B350" s="27" t="n">
        <f aca="false">99-TOT!FS352</f>
        <v>99</v>
      </c>
      <c r="C350" s="27" t="n">
        <f aca="false">82-(TOT!V352+TOT!FS352)</f>
        <v>0</v>
      </c>
      <c r="D350" s="27" t="n">
        <f aca="false">ROUND(C350/4.4,0)</f>
        <v>0</v>
      </c>
      <c r="E350" s="27" t="n">
        <f aca="false">B350-D350</f>
        <v>99</v>
      </c>
    </row>
    <row r="351" customFormat="false" ht="13" hidden="false" customHeight="true" outlineLevel="0" collapsed="false">
      <c r="A351" s="17" t="s">
        <v>1848</v>
      </c>
      <c r="B351" s="27" t="n">
        <f aca="false">99-TOT!FS353</f>
        <v>95</v>
      </c>
      <c r="C351" s="27" t="n">
        <f aca="false">82-(TOT!V353+TOT!FS353)</f>
        <v>25</v>
      </c>
      <c r="D351" s="27" t="n">
        <f aca="false">ROUND(C351/4.4,0)</f>
        <v>6</v>
      </c>
      <c r="E351" s="27" t="n">
        <f aca="false">B351-D351</f>
        <v>89</v>
      </c>
    </row>
    <row r="352" customFormat="false" ht="13" hidden="false" customHeight="true" outlineLevel="0" collapsed="false">
      <c r="A352" s="17" t="s">
        <v>1852</v>
      </c>
      <c r="B352" s="27" t="n">
        <f aca="false">99-TOT!FS354</f>
        <v>95</v>
      </c>
      <c r="C352" s="27" t="n">
        <f aca="false">82-(TOT!V354+TOT!FS354)</f>
        <v>4</v>
      </c>
      <c r="D352" s="27" t="n">
        <f aca="false">ROUND(C352/4.4,0)</f>
        <v>1</v>
      </c>
      <c r="E352" s="27" t="n">
        <f aca="false">B352-D352</f>
        <v>94</v>
      </c>
    </row>
    <row r="353" customFormat="false" ht="13" hidden="false" customHeight="true" outlineLevel="0" collapsed="false">
      <c r="A353" s="17" t="s">
        <v>1855</v>
      </c>
      <c r="B353" s="27" t="n">
        <f aca="false">99-TOT!FS355</f>
        <v>95</v>
      </c>
      <c r="C353" s="27" t="n">
        <f aca="false">82-(TOT!V355+TOT!FS355)</f>
        <v>3</v>
      </c>
      <c r="D353" s="27" t="n">
        <f aca="false">ROUND(C353/4.4,0)</f>
        <v>1</v>
      </c>
      <c r="E353" s="27" t="n">
        <f aca="false">B353-D353</f>
        <v>94</v>
      </c>
    </row>
    <row r="354" customFormat="false" ht="13" hidden="false" customHeight="true" outlineLevel="0" collapsed="false">
      <c r="A354" s="17" t="s">
        <v>1860</v>
      </c>
      <c r="B354" s="27" t="n">
        <f aca="false">99-TOT!FS356</f>
        <v>95</v>
      </c>
      <c r="C354" s="27" t="n">
        <f aca="false">82-(TOT!V356+TOT!FS356)</f>
        <v>28</v>
      </c>
      <c r="D354" s="27" t="n">
        <f aca="false">ROUND(C354/4.4,0)</f>
        <v>6</v>
      </c>
      <c r="E354" s="27" t="n">
        <f aca="false">B354-D354</f>
        <v>89</v>
      </c>
    </row>
    <row r="355" customFormat="false" ht="13" hidden="false" customHeight="true" outlineLevel="0" collapsed="false">
      <c r="A355" s="17" t="s">
        <v>1864</v>
      </c>
      <c r="B355" s="27" t="n">
        <f aca="false">99-TOT!FS357</f>
        <v>95</v>
      </c>
      <c r="C355" s="27" t="n">
        <f aca="false">82-(TOT!V357+TOT!FS357)</f>
        <v>1</v>
      </c>
      <c r="D355" s="27" t="n">
        <f aca="false">ROUND(C355/4.4,0)</f>
        <v>0</v>
      </c>
      <c r="E355" s="27" t="n">
        <f aca="false">B355-D355</f>
        <v>95</v>
      </c>
    </row>
    <row r="356" customFormat="false" ht="13" hidden="false" customHeight="true" outlineLevel="0" collapsed="false">
      <c r="A356" s="17" t="s">
        <v>1868</v>
      </c>
      <c r="B356" s="27" t="n">
        <f aca="false">99-TOT!FS358</f>
        <v>99</v>
      </c>
      <c r="C356" s="27" t="n">
        <f aca="false">82-(TOT!V358+TOT!FS358)</f>
        <v>46</v>
      </c>
      <c r="D356" s="27" t="n">
        <f aca="false">ROUND(C356/4.4,0)</f>
        <v>10</v>
      </c>
      <c r="E356" s="27" t="n">
        <f aca="false">B356-D356</f>
        <v>89</v>
      </c>
    </row>
    <row r="357" customFormat="false" ht="13" hidden="false" customHeight="true" outlineLevel="0" collapsed="false">
      <c r="A357" s="17" t="s">
        <v>1874</v>
      </c>
      <c r="B357" s="27" t="n">
        <f aca="false">99-TOT!FS359</f>
        <v>99</v>
      </c>
      <c r="C357" s="27" t="n">
        <f aca="false">82-(TOT!V359+TOT!FS359)</f>
        <v>0</v>
      </c>
      <c r="D357" s="27" t="n">
        <f aca="false">ROUND(C357/4.4,0)</f>
        <v>0</v>
      </c>
      <c r="E357" s="27" t="n">
        <f aca="false">B357-D357</f>
        <v>99</v>
      </c>
    </row>
    <row r="358" customFormat="false" ht="13" hidden="false" customHeight="true" outlineLevel="0" collapsed="false">
      <c r="A358" s="17" t="s">
        <v>1877</v>
      </c>
      <c r="B358" s="27" t="n">
        <f aca="false">99-TOT!FS360</f>
        <v>99</v>
      </c>
      <c r="C358" s="27" t="n">
        <f aca="false">82-(TOT!V360+TOT!FS360)</f>
        <v>9</v>
      </c>
      <c r="D358" s="27" t="n">
        <f aca="false">ROUND(C358/4.4,0)</f>
        <v>2</v>
      </c>
      <c r="E358" s="27" t="n">
        <f aca="false">B358-D358</f>
        <v>97</v>
      </c>
    </row>
    <row r="359" customFormat="false" ht="13" hidden="false" customHeight="true" outlineLevel="0" collapsed="false">
      <c r="A359" s="17" t="s">
        <v>1881</v>
      </c>
      <c r="B359" s="27" t="n">
        <f aca="false">99-TOT!FS361</f>
        <v>92</v>
      </c>
      <c r="C359" s="27" t="n">
        <f aca="false">82-(TOT!V361+TOT!FS361)</f>
        <v>4</v>
      </c>
      <c r="D359" s="27" t="n">
        <f aca="false">ROUND(C359/4.4,0)</f>
        <v>1</v>
      </c>
      <c r="E359" s="27" t="n">
        <f aca="false">B359-D359</f>
        <v>91</v>
      </c>
    </row>
    <row r="360" customFormat="false" ht="13" hidden="false" customHeight="true" outlineLevel="0" collapsed="false">
      <c r="A360" s="17" t="s">
        <v>1887</v>
      </c>
      <c r="B360" s="27" t="n">
        <f aca="false">99-TOT!FS362</f>
        <v>98</v>
      </c>
      <c r="C360" s="27" t="n">
        <f aca="false">82-(TOT!V362+TOT!FS362)</f>
        <v>0</v>
      </c>
      <c r="D360" s="27" t="n">
        <f aca="false">ROUND(C360/4.4,0)</f>
        <v>0</v>
      </c>
      <c r="E360" s="27" t="n">
        <f aca="false">B360-D360</f>
        <v>98</v>
      </c>
    </row>
    <row r="361" customFormat="false" ht="13" hidden="false" customHeight="true" outlineLevel="0" collapsed="false">
      <c r="A361" s="17" t="s">
        <v>1891</v>
      </c>
      <c r="B361" s="27" t="n">
        <f aca="false">99-TOT!FS363</f>
        <v>99</v>
      </c>
      <c r="C361" s="27" t="n">
        <f aca="false">82-(TOT!V363+TOT!FS363)</f>
        <v>0</v>
      </c>
      <c r="D361" s="27" t="n">
        <f aca="false">ROUND(C361/4.4,0)</f>
        <v>0</v>
      </c>
      <c r="E361" s="27" t="n">
        <f aca="false">B361-D361</f>
        <v>99</v>
      </c>
    </row>
    <row r="362" customFormat="false" ht="13" hidden="false" customHeight="true" outlineLevel="0" collapsed="false">
      <c r="A362" s="17" t="s">
        <v>1895</v>
      </c>
      <c r="B362" s="27" t="n">
        <f aca="false">99-TOT!FS364</f>
        <v>95</v>
      </c>
      <c r="C362" s="27" t="n">
        <f aca="false">82-(TOT!V364+TOT!FS364)</f>
        <v>2</v>
      </c>
      <c r="D362" s="27" t="n">
        <f aca="false">ROUND(C362/4.4,0)</f>
        <v>0</v>
      </c>
      <c r="E362" s="27" t="n">
        <f aca="false">B362-D362</f>
        <v>95</v>
      </c>
    </row>
    <row r="363" customFormat="false" ht="13" hidden="false" customHeight="true" outlineLevel="0" collapsed="false">
      <c r="A363" s="17" t="s">
        <v>1897</v>
      </c>
      <c r="B363" s="27" t="n">
        <f aca="false">99-TOT!FS365</f>
        <v>99</v>
      </c>
      <c r="C363" s="27" t="n">
        <f aca="false">82-(TOT!V365+TOT!FS365)</f>
        <v>14</v>
      </c>
      <c r="D363" s="27" t="n">
        <f aca="false">ROUND(C363/4.4,0)</f>
        <v>3</v>
      </c>
      <c r="E363" s="27" t="n">
        <f aca="false">B363-D363</f>
        <v>96</v>
      </c>
    </row>
    <row r="364" customFormat="false" ht="13" hidden="false" customHeight="true" outlineLevel="0" collapsed="false">
      <c r="A364" s="17" t="s">
        <v>1902</v>
      </c>
      <c r="B364" s="27" t="n">
        <f aca="false">99-TOT!FS366</f>
        <v>92</v>
      </c>
      <c r="C364" s="27" t="n">
        <f aca="false">82-(TOT!V366+TOT!FS366)</f>
        <v>18</v>
      </c>
      <c r="D364" s="27" t="n">
        <f aca="false">ROUND(C364/4.4,0)</f>
        <v>4</v>
      </c>
      <c r="E364" s="27" t="n">
        <f aca="false">B364-D364</f>
        <v>88</v>
      </c>
    </row>
    <row r="365" customFormat="false" ht="13" hidden="false" customHeight="true" outlineLevel="0" collapsed="false">
      <c r="A365" s="17" t="s">
        <v>1907</v>
      </c>
      <c r="B365" s="27" t="n">
        <f aca="false">99-TOT!FS367</f>
        <v>99</v>
      </c>
      <c r="C365" s="27" t="n">
        <f aca="false">82-(TOT!V367+TOT!FS367)</f>
        <v>78</v>
      </c>
      <c r="D365" s="27" t="n">
        <f aca="false">ROUND(C365/4.4,0)</f>
        <v>18</v>
      </c>
      <c r="E365" s="27" t="n">
        <f aca="false">B365-D365</f>
        <v>81</v>
      </c>
    </row>
    <row r="366" customFormat="false" ht="13" hidden="false" customHeight="true" outlineLevel="0" collapsed="false">
      <c r="A366" s="17" t="s">
        <v>1912</v>
      </c>
      <c r="B366" s="27" t="n">
        <f aca="false">99-TOT!FS368</f>
        <v>99</v>
      </c>
      <c r="C366" s="27" t="n">
        <f aca="false">82-(TOT!V368+TOT!FS368)</f>
        <v>36</v>
      </c>
      <c r="D366" s="27" t="n">
        <f aca="false">ROUND(C366/4.4,0)</f>
        <v>8</v>
      </c>
      <c r="E366" s="27" t="n">
        <f aca="false">B366-D366</f>
        <v>91</v>
      </c>
    </row>
    <row r="367" customFormat="false" ht="13" hidden="false" customHeight="true" outlineLevel="0" collapsed="false">
      <c r="A367" s="17" t="s">
        <v>1918</v>
      </c>
      <c r="B367" s="27" t="n">
        <f aca="false">99-TOT!FS369</f>
        <v>84</v>
      </c>
      <c r="C367" s="27" t="n">
        <f aca="false">82-(TOT!V369+TOT!FS369)</f>
        <v>57</v>
      </c>
      <c r="D367" s="27" t="n">
        <f aca="false">ROUND(C367/4.4,0)</f>
        <v>13</v>
      </c>
      <c r="E367" s="27" t="n">
        <f aca="false">B367-D367</f>
        <v>71</v>
      </c>
    </row>
    <row r="368" customFormat="false" ht="13" hidden="false" customHeight="true" outlineLevel="0" collapsed="false">
      <c r="A368" s="17" t="s">
        <v>1923</v>
      </c>
      <c r="B368" s="27" t="n">
        <f aca="false">99-TOT!FS370</f>
        <v>89</v>
      </c>
      <c r="C368" s="27" t="n">
        <f aca="false">82-(TOT!V370+TOT!FS370)</f>
        <v>4</v>
      </c>
      <c r="D368" s="27" t="n">
        <f aca="false">ROUND(C368/4.4,0)</f>
        <v>1</v>
      </c>
      <c r="E368" s="27" t="n">
        <f aca="false">B368-D368</f>
        <v>88</v>
      </c>
    </row>
    <row r="369" customFormat="false" ht="13" hidden="false" customHeight="true" outlineLevel="0" collapsed="false">
      <c r="A369" s="17" t="s">
        <v>1926</v>
      </c>
      <c r="B369" s="27" t="n">
        <f aca="false">99-TOT!FS371</f>
        <v>95</v>
      </c>
      <c r="C369" s="27" t="n">
        <f aca="false">82-(TOT!V371+TOT!FS371)</f>
        <v>17</v>
      </c>
      <c r="D369" s="27" t="n">
        <f aca="false">ROUND(C369/4.4,0)</f>
        <v>4</v>
      </c>
      <c r="E369" s="27" t="n">
        <f aca="false">B369-D369</f>
        <v>91</v>
      </c>
    </row>
    <row r="370" customFormat="false" ht="13" hidden="false" customHeight="true" outlineLevel="0" collapsed="false">
      <c r="A370" s="17" t="s">
        <v>1929</v>
      </c>
      <c r="B370" s="27" t="n">
        <f aca="false">99-TOT!FS372</f>
        <v>95</v>
      </c>
      <c r="C370" s="27" t="n">
        <f aca="false">82-(TOT!V372+TOT!FS372)</f>
        <v>56</v>
      </c>
      <c r="D370" s="27" t="n">
        <f aca="false">ROUND(C370/4.4,0)</f>
        <v>13</v>
      </c>
      <c r="E370" s="27" t="n">
        <f aca="false">B370-D370</f>
        <v>82</v>
      </c>
    </row>
    <row r="371" customFormat="false" ht="13" hidden="false" customHeight="true" outlineLevel="0" collapsed="false">
      <c r="A371" s="17" t="s">
        <v>1933</v>
      </c>
      <c r="B371" s="27" t="n">
        <f aca="false">99-TOT!FS373</f>
        <v>99</v>
      </c>
      <c r="C371" s="27" t="n">
        <f aca="false">82-(TOT!V373+TOT!FS373)</f>
        <v>8</v>
      </c>
      <c r="D371" s="27" t="n">
        <f aca="false">ROUND(C371/4.4,0)</f>
        <v>2</v>
      </c>
      <c r="E371" s="27" t="n">
        <f aca="false">B371-D371</f>
        <v>97</v>
      </c>
    </row>
    <row r="372" customFormat="false" ht="13" hidden="false" customHeight="true" outlineLevel="0" collapsed="false">
      <c r="A372" s="17" t="s">
        <v>1939</v>
      </c>
      <c r="B372" s="27" t="n">
        <f aca="false">99-TOT!FS374</f>
        <v>85</v>
      </c>
      <c r="C372" s="27" t="n">
        <f aca="false">82-(TOT!V374+TOT!FS374)</f>
        <v>-1</v>
      </c>
      <c r="D372" s="27" t="n">
        <f aca="false">ROUND(C372/4.4,0)</f>
        <v>0</v>
      </c>
      <c r="E372" s="27" t="n">
        <f aca="false">B372-D372</f>
        <v>85</v>
      </c>
    </row>
    <row r="373" customFormat="false" ht="13" hidden="false" customHeight="true" outlineLevel="0" collapsed="false">
      <c r="A373" s="17" t="s">
        <v>1943</v>
      </c>
      <c r="B373" s="27" t="n">
        <f aca="false">99-TOT!FS375</f>
        <v>99</v>
      </c>
      <c r="C373" s="27" t="n">
        <f aca="false">82-(TOT!V375+TOT!FS375)</f>
        <v>55</v>
      </c>
      <c r="D373" s="27" t="n">
        <f aca="false">ROUND(C373/4.4,0)</f>
        <v>12</v>
      </c>
      <c r="E373" s="27" t="n">
        <f aca="false">B373-D373</f>
        <v>87</v>
      </c>
    </row>
    <row r="374" customFormat="false" ht="13" hidden="false" customHeight="true" outlineLevel="0" collapsed="false">
      <c r="A374" s="17" t="s">
        <v>1947</v>
      </c>
      <c r="B374" s="27" t="n">
        <f aca="false">99-TOT!FS376</f>
        <v>99</v>
      </c>
      <c r="C374" s="27" t="n">
        <f aca="false">82-(TOT!V376+TOT!FS376)</f>
        <v>74</v>
      </c>
      <c r="D374" s="27" t="n">
        <f aca="false">ROUND(C374/4.4,0)</f>
        <v>17</v>
      </c>
      <c r="E374" s="27" t="n">
        <f aca="false">B374-D374</f>
        <v>82</v>
      </c>
    </row>
    <row r="375" customFormat="false" ht="13" hidden="false" customHeight="true" outlineLevel="0" collapsed="false">
      <c r="A375" s="17" t="s">
        <v>1951</v>
      </c>
      <c r="B375" s="27" t="n">
        <f aca="false">99-TOT!FS377</f>
        <v>99</v>
      </c>
      <c r="C375" s="27" t="n">
        <f aca="false">82-(TOT!V377+TOT!FS377)</f>
        <v>0</v>
      </c>
      <c r="D375" s="27" t="n">
        <f aca="false">ROUND(C375/4.4,0)</f>
        <v>0</v>
      </c>
      <c r="E375" s="27" t="n">
        <f aca="false">B375-D375</f>
        <v>99</v>
      </c>
    </row>
    <row r="376" customFormat="false" ht="13" hidden="false" customHeight="true" outlineLevel="0" collapsed="false">
      <c r="A376" s="17" t="s">
        <v>1954</v>
      </c>
      <c r="B376" s="27" t="n">
        <f aca="false">99-TOT!FS378</f>
        <v>95</v>
      </c>
      <c r="C376" s="27" t="n">
        <f aca="false">82-(TOT!V378+TOT!FS378)</f>
        <v>0</v>
      </c>
      <c r="D376" s="27" t="n">
        <f aca="false">ROUND(C376/4.4,0)</f>
        <v>0</v>
      </c>
      <c r="E376" s="27" t="n">
        <f aca="false">B376-D376</f>
        <v>95</v>
      </c>
    </row>
    <row r="377" customFormat="false" ht="13" hidden="false" customHeight="true" outlineLevel="0" collapsed="false">
      <c r="A377" s="17" t="s">
        <v>1958</v>
      </c>
      <c r="B377" s="27" t="n">
        <f aca="false">99-TOT!FS379</f>
        <v>99</v>
      </c>
      <c r="C377" s="27" t="n">
        <f aca="false">82-(TOT!V379+TOT!FS379)</f>
        <v>0</v>
      </c>
      <c r="D377" s="27" t="n">
        <f aca="false">ROUND(C377/4.4,0)</f>
        <v>0</v>
      </c>
      <c r="E377" s="27" t="n">
        <f aca="false">B377-D377</f>
        <v>99</v>
      </c>
    </row>
    <row r="378" customFormat="false" ht="13" hidden="false" customHeight="true" outlineLevel="0" collapsed="false">
      <c r="A378" s="17" t="s">
        <v>1961</v>
      </c>
      <c r="B378" s="27" t="n">
        <f aca="false">99-TOT!FS380</f>
        <v>95</v>
      </c>
      <c r="C378" s="27" t="n">
        <f aca="false">82-(TOT!V380+TOT!FS380)</f>
        <v>-1</v>
      </c>
      <c r="D378" s="27" t="n">
        <f aca="false">ROUND(C378/4.4,0)</f>
        <v>0</v>
      </c>
      <c r="E378" s="27" t="n">
        <f aca="false">B378-D378</f>
        <v>95</v>
      </c>
    </row>
    <row r="379" customFormat="false" ht="13" hidden="false" customHeight="true" outlineLevel="0" collapsed="false">
      <c r="A379" s="17" t="s">
        <v>1965</v>
      </c>
      <c r="B379" s="27" t="n">
        <f aca="false">99-TOT!FS381</f>
        <v>86</v>
      </c>
      <c r="C379" s="27" t="n">
        <f aca="false">82-(TOT!V381+TOT!FS381)</f>
        <v>34</v>
      </c>
      <c r="D379" s="27" t="n">
        <f aca="false">ROUND(C379/4.4,0)</f>
        <v>8</v>
      </c>
      <c r="E379" s="27" t="n">
        <f aca="false">B379-D379</f>
        <v>78</v>
      </c>
    </row>
    <row r="380" customFormat="false" ht="13" hidden="false" customHeight="true" outlineLevel="0" collapsed="false">
      <c r="A380" s="17" t="s">
        <v>1970</v>
      </c>
      <c r="B380" s="27" t="n">
        <f aca="false">99-TOT!FS382</f>
        <v>99</v>
      </c>
      <c r="C380" s="27" t="n">
        <f aca="false">82-(TOT!V382+TOT!FS382)</f>
        <v>68</v>
      </c>
      <c r="D380" s="27" t="n">
        <f aca="false">ROUND(C380/4.4,0)</f>
        <v>15</v>
      </c>
      <c r="E380" s="27" t="n">
        <f aca="false">B380-D380</f>
        <v>84</v>
      </c>
    </row>
    <row r="381" customFormat="false" ht="13" hidden="false" customHeight="true" outlineLevel="0" collapsed="false">
      <c r="A381" s="17" t="s">
        <v>1975</v>
      </c>
      <c r="B381" s="27" t="n">
        <f aca="false">99-TOT!FS383</f>
        <v>99</v>
      </c>
      <c r="C381" s="27" t="n">
        <f aca="false">82-(TOT!V383+TOT!FS383)</f>
        <v>81</v>
      </c>
      <c r="D381" s="27" t="n">
        <f aca="false">ROUND(C381/4.4,0)</f>
        <v>18</v>
      </c>
      <c r="E381" s="27" t="n">
        <f aca="false">B381-D381</f>
        <v>81</v>
      </c>
    </row>
    <row r="382" customFormat="false" ht="13" hidden="false" customHeight="true" outlineLevel="0" collapsed="false">
      <c r="A382" s="17" t="s">
        <v>1978</v>
      </c>
      <c r="B382" s="27" t="n">
        <f aca="false">99-TOT!FS384</f>
        <v>95</v>
      </c>
      <c r="C382" s="27" t="n">
        <f aca="false">82-(TOT!V384+TOT!FS384)</f>
        <v>0</v>
      </c>
      <c r="D382" s="27" t="n">
        <f aca="false">ROUND(C382/4.4,0)</f>
        <v>0</v>
      </c>
      <c r="E382" s="27" t="n">
        <f aca="false">B382-D382</f>
        <v>95</v>
      </c>
    </row>
    <row r="383" customFormat="false" ht="13" hidden="false" customHeight="true" outlineLevel="0" collapsed="false">
      <c r="A383" s="17" t="s">
        <v>1982</v>
      </c>
      <c r="B383" s="27" t="n">
        <f aca="false">99-TOT!FS385</f>
        <v>99</v>
      </c>
      <c r="C383" s="27" t="n">
        <f aca="false">82-(TOT!V385+TOT!FS385)</f>
        <v>77</v>
      </c>
      <c r="D383" s="27" t="n">
        <f aca="false">ROUND(C383/4.4,0)</f>
        <v>18</v>
      </c>
      <c r="E383" s="27" t="n">
        <f aca="false">B383-D383</f>
        <v>81</v>
      </c>
    </row>
    <row r="384" customFormat="false" ht="13" hidden="false" customHeight="true" outlineLevel="0" collapsed="false">
      <c r="A384" s="17" t="s">
        <v>1986</v>
      </c>
      <c r="B384" s="27" t="n">
        <f aca="false">99-TOT!FS386</f>
        <v>44</v>
      </c>
      <c r="C384" s="27" t="n">
        <f aca="false">82-(TOT!V386+TOT!FS386)</f>
        <v>0</v>
      </c>
      <c r="D384" s="27" t="n">
        <f aca="false">ROUND(C384/4.4,0)</f>
        <v>0</v>
      </c>
      <c r="E384" s="27" t="n">
        <f aca="false">B384-D384</f>
        <v>44</v>
      </c>
    </row>
    <row r="385" customFormat="false" ht="13" hidden="false" customHeight="true" outlineLevel="0" collapsed="false">
      <c r="A385" s="17" t="s">
        <v>1989</v>
      </c>
      <c r="B385" s="27" t="n">
        <f aca="false">99-TOT!FS387</f>
        <v>99</v>
      </c>
      <c r="C385" s="27" t="n">
        <f aca="false">82-(TOT!V387+TOT!FS387)</f>
        <v>0</v>
      </c>
      <c r="D385" s="27" t="n">
        <f aca="false">ROUND(C385/4.4,0)</f>
        <v>0</v>
      </c>
      <c r="E385" s="27" t="n">
        <f aca="false">B385-D385</f>
        <v>99</v>
      </c>
    </row>
    <row r="386" customFormat="false" ht="13" hidden="false" customHeight="true" outlineLevel="0" collapsed="false">
      <c r="A386" s="17" t="s">
        <v>1992</v>
      </c>
      <c r="B386" s="27" t="n">
        <f aca="false">99-TOT!FS388</f>
        <v>99</v>
      </c>
      <c r="C386" s="27" t="n">
        <f aca="false">82-(TOT!V388+TOT!FS388)</f>
        <v>0</v>
      </c>
      <c r="D386" s="27" t="n">
        <f aca="false">ROUND(C386/4.4,0)</f>
        <v>0</v>
      </c>
      <c r="E386" s="27" t="n">
        <f aca="false">B386-D386</f>
        <v>99</v>
      </c>
    </row>
    <row r="387" customFormat="false" ht="13" hidden="false" customHeight="true" outlineLevel="0" collapsed="false">
      <c r="A387" s="17" t="s">
        <v>1995</v>
      </c>
      <c r="B387" s="27" t="n">
        <f aca="false">99-TOT!FS389</f>
        <v>98</v>
      </c>
      <c r="C387" s="27" t="n">
        <f aca="false">82-(TOT!V389+TOT!FS389)</f>
        <v>7</v>
      </c>
      <c r="D387" s="27" t="n">
        <f aca="false">ROUND(C387/4.4,0)</f>
        <v>2</v>
      </c>
      <c r="E387" s="27" t="n">
        <f aca="false">B387-D387</f>
        <v>96</v>
      </c>
    </row>
    <row r="388" customFormat="false" ht="13" hidden="false" customHeight="true" outlineLevel="0" collapsed="false">
      <c r="A388" s="17" t="s">
        <v>2000</v>
      </c>
      <c r="B388" s="27" t="n">
        <f aca="false">99-TOT!FS390</f>
        <v>95</v>
      </c>
      <c r="C388" s="27" t="n">
        <f aca="false">82-(TOT!V390+TOT!FS390)</f>
        <v>7</v>
      </c>
      <c r="D388" s="27" t="n">
        <f aca="false">ROUND(C388/4.4,0)</f>
        <v>2</v>
      </c>
      <c r="E388" s="27" t="n">
        <f aca="false">B388-D388</f>
        <v>93</v>
      </c>
    </row>
    <row r="389" customFormat="false" ht="13" hidden="false" customHeight="true" outlineLevel="0" collapsed="false">
      <c r="A389" s="17" t="s">
        <v>2004</v>
      </c>
      <c r="B389" s="27" t="n">
        <f aca="false">99-TOT!FS391</f>
        <v>99</v>
      </c>
      <c r="C389" s="27" t="n">
        <f aca="false">82-(TOT!V391+TOT!FS391)</f>
        <v>17</v>
      </c>
      <c r="D389" s="27" t="n">
        <f aca="false">ROUND(C389/4.4,0)</f>
        <v>4</v>
      </c>
      <c r="E389" s="27" t="n">
        <f aca="false">B389-D389</f>
        <v>95</v>
      </c>
    </row>
    <row r="390" customFormat="false" ht="13" hidden="false" customHeight="true" outlineLevel="0" collapsed="false">
      <c r="A390" s="17" t="s">
        <v>2009</v>
      </c>
      <c r="B390" s="27" t="n">
        <f aca="false">99-TOT!FS392</f>
        <v>99</v>
      </c>
      <c r="C390" s="27" t="n">
        <f aca="false">82-(TOT!V392+TOT!FS392)</f>
        <v>72</v>
      </c>
      <c r="D390" s="27" t="n">
        <f aca="false">ROUND(C390/4.4,0)</f>
        <v>16</v>
      </c>
      <c r="E390" s="27" t="n">
        <f aca="false">B390-D390</f>
        <v>83</v>
      </c>
    </row>
    <row r="391" customFormat="false" ht="13" hidden="false" customHeight="true" outlineLevel="0" collapsed="false">
      <c r="A391" s="17" t="s">
        <v>2013</v>
      </c>
      <c r="B391" s="27" t="n">
        <f aca="false">99-TOT!FS393</f>
        <v>99</v>
      </c>
      <c r="C391" s="27" t="n">
        <f aca="false">82-(TOT!V393+TOT!FS393)</f>
        <v>49</v>
      </c>
      <c r="D391" s="27" t="n">
        <f aca="false">ROUND(C391/4.4,0)</f>
        <v>11</v>
      </c>
      <c r="E391" s="27" t="n">
        <f aca="false">B391-D391</f>
        <v>88</v>
      </c>
    </row>
    <row r="392" customFormat="false" ht="13" hidden="false" customHeight="true" outlineLevel="0" collapsed="false">
      <c r="A392" s="17" t="s">
        <v>2017</v>
      </c>
      <c r="B392" s="27" t="n">
        <f aca="false">99-TOT!FS394</f>
        <v>95</v>
      </c>
      <c r="C392" s="27" t="n">
        <f aca="false">82-(TOT!V394+TOT!FS394)</f>
        <v>-1</v>
      </c>
      <c r="D392" s="27" t="n">
        <f aca="false">ROUND(C392/4.4,0)</f>
        <v>0</v>
      </c>
      <c r="E392" s="27" t="n">
        <f aca="false">B392-D392</f>
        <v>95</v>
      </c>
    </row>
    <row r="393" customFormat="false" ht="13" hidden="false" customHeight="true" outlineLevel="0" collapsed="false">
      <c r="A393" s="17" t="s">
        <v>2020</v>
      </c>
      <c r="B393" s="27" t="n">
        <f aca="false">99-TOT!FS395</f>
        <v>91</v>
      </c>
      <c r="C393" s="27" t="n">
        <f aca="false">82-(TOT!V395+TOT!FS395)</f>
        <v>-1</v>
      </c>
      <c r="D393" s="27" t="n">
        <f aca="false">ROUND(C393/4.4,0)</f>
        <v>0</v>
      </c>
      <c r="E393" s="27" t="n">
        <f aca="false">B393-D393</f>
        <v>91</v>
      </c>
    </row>
    <row r="394" customFormat="false" ht="13" hidden="false" customHeight="true" outlineLevel="0" collapsed="false">
      <c r="A394" s="17" t="s">
        <v>2026</v>
      </c>
      <c r="B394" s="27" t="n">
        <f aca="false">99-TOT!FS396</f>
        <v>88</v>
      </c>
      <c r="C394" s="27" t="n">
        <f aca="false">82-(TOT!V396+TOT!FS396)</f>
        <v>9</v>
      </c>
      <c r="D394" s="27" t="n">
        <f aca="false">ROUND(C394/4.4,0)</f>
        <v>2</v>
      </c>
      <c r="E394" s="27" t="n">
        <f aca="false">B394-D394</f>
        <v>86</v>
      </c>
    </row>
    <row r="395" customFormat="false" ht="13" hidden="false" customHeight="true" outlineLevel="0" collapsed="false">
      <c r="A395" s="17" t="s">
        <v>2029</v>
      </c>
      <c r="B395" s="27" t="n">
        <f aca="false">99-TOT!FS397</f>
        <v>99</v>
      </c>
      <c r="C395" s="27" t="n">
        <f aca="false">82-(TOT!V397+TOT!FS397)</f>
        <v>77</v>
      </c>
      <c r="D395" s="27" t="n">
        <f aca="false">ROUND(C395/4.4,0)</f>
        <v>18</v>
      </c>
      <c r="E395" s="27" t="n">
        <f aca="false">B395-D395</f>
        <v>81</v>
      </c>
    </row>
    <row r="396" customFormat="false" ht="13" hidden="false" customHeight="true" outlineLevel="0" collapsed="false">
      <c r="A396" s="17" t="s">
        <v>2034</v>
      </c>
      <c r="B396" s="27" t="n">
        <f aca="false">99-TOT!FS398</f>
        <v>99</v>
      </c>
      <c r="C396" s="27" t="n">
        <f aca="false">82-(TOT!V398+TOT!FS398)</f>
        <v>0</v>
      </c>
      <c r="D396" s="27" t="n">
        <f aca="false">ROUND(C396/4.4,0)</f>
        <v>0</v>
      </c>
      <c r="E396" s="27" t="n">
        <f aca="false">B396-D396</f>
        <v>99</v>
      </c>
    </row>
    <row r="397" customFormat="false" ht="13" hidden="false" customHeight="true" outlineLevel="0" collapsed="false">
      <c r="A397" s="17" t="s">
        <v>2037</v>
      </c>
      <c r="B397" s="27" t="n">
        <f aca="false">99-TOT!FS399</f>
        <v>95</v>
      </c>
      <c r="C397" s="27" t="n">
        <f aca="false">82-(TOT!V399+TOT!FS399)</f>
        <v>31</v>
      </c>
      <c r="D397" s="27" t="n">
        <f aca="false">ROUND(C397/4.4,0)</f>
        <v>7</v>
      </c>
      <c r="E397" s="27" t="n">
        <f aca="false">B397-D397</f>
        <v>88</v>
      </c>
    </row>
    <row r="398" customFormat="false" ht="13" hidden="false" customHeight="true" outlineLevel="0" collapsed="false">
      <c r="A398" s="17" t="s">
        <v>2040</v>
      </c>
      <c r="B398" s="27" t="n">
        <f aca="false">99-TOT!FS400</f>
        <v>98</v>
      </c>
      <c r="C398" s="27" t="n">
        <f aca="false">82-(TOT!V400+TOT!FS400)</f>
        <v>2</v>
      </c>
      <c r="D398" s="27" t="n">
        <f aca="false">ROUND(C398/4.4,0)</f>
        <v>0</v>
      </c>
      <c r="E398" s="27" t="n">
        <f aca="false">B398-D398</f>
        <v>98</v>
      </c>
    </row>
    <row r="399" customFormat="false" ht="13" hidden="false" customHeight="true" outlineLevel="0" collapsed="false">
      <c r="A399" s="17" t="s">
        <v>2044</v>
      </c>
      <c r="B399" s="27" t="n">
        <f aca="false">99-TOT!FS401</f>
        <v>95</v>
      </c>
      <c r="C399" s="27" t="n">
        <f aca="false">82-(TOT!V401+TOT!FS401)</f>
        <v>9</v>
      </c>
      <c r="D399" s="27" t="n">
        <f aca="false">ROUND(C399/4.4,0)</f>
        <v>2</v>
      </c>
      <c r="E399" s="27" t="n">
        <f aca="false">B399-D399</f>
        <v>93</v>
      </c>
    </row>
    <row r="400" customFormat="false" ht="13" hidden="false" customHeight="true" outlineLevel="0" collapsed="false">
      <c r="A400" s="17" t="s">
        <v>2048</v>
      </c>
      <c r="B400" s="27" t="n">
        <f aca="false">99-TOT!FS402</f>
        <v>99</v>
      </c>
      <c r="C400" s="27" t="n">
        <f aca="false">82-(TOT!V402+TOT!FS402)</f>
        <v>7</v>
      </c>
      <c r="D400" s="27" t="n">
        <f aca="false">ROUND(C400/4.4,0)</f>
        <v>2</v>
      </c>
      <c r="E400" s="27" t="n">
        <f aca="false">B400-D400</f>
        <v>97</v>
      </c>
    </row>
    <row r="401" customFormat="false" ht="13" hidden="false" customHeight="true" outlineLevel="0" collapsed="false">
      <c r="A401" s="17" t="s">
        <v>2051</v>
      </c>
      <c r="B401" s="27" t="n">
        <f aca="false">99-TOT!FS403</f>
        <v>99</v>
      </c>
      <c r="C401" s="27" t="n">
        <f aca="false">82-(TOT!V403+TOT!FS403)</f>
        <v>77</v>
      </c>
      <c r="D401" s="27" t="n">
        <f aca="false">ROUND(C401/4.4,0)</f>
        <v>18</v>
      </c>
      <c r="E401" s="27" t="n">
        <f aca="false">B401-D401</f>
        <v>81</v>
      </c>
    </row>
    <row r="402" customFormat="false" ht="13" hidden="false" customHeight="true" outlineLevel="0" collapsed="false">
      <c r="A402" s="17" t="s">
        <v>2054</v>
      </c>
      <c r="B402" s="27" t="n">
        <f aca="false">99-TOT!FS404</f>
        <v>95</v>
      </c>
      <c r="C402" s="27" t="n">
        <f aca="false">82-(TOT!V404+TOT!FS404)</f>
        <v>26</v>
      </c>
      <c r="D402" s="27" t="n">
        <f aca="false">ROUND(C402/4.4,0)</f>
        <v>6</v>
      </c>
      <c r="E402" s="27" t="n">
        <f aca="false">B402-D402</f>
        <v>89</v>
      </c>
    </row>
    <row r="403" customFormat="false" ht="13" hidden="false" customHeight="true" outlineLevel="0" collapsed="false">
      <c r="A403" s="17" t="s">
        <v>2058</v>
      </c>
      <c r="B403" s="27" t="n">
        <f aca="false">99-TOT!FS405</f>
        <v>99</v>
      </c>
      <c r="C403" s="27" t="n">
        <f aca="false">82-(TOT!V405+TOT!FS405)</f>
        <v>2</v>
      </c>
      <c r="D403" s="27" t="n">
        <f aca="false">ROUND(C403/4.4,0)</f>
        <v>0</v>
      </c>
      <c r="E403" s="27" t="n">
        <f aca="false">B403-D403</f>
        <v>99</v>
      </c>
    </row>
    <row r="404" customFormat="false" ht="13" hidden="false" customHeight="true" outlineLevel="0" collapsed="false">
      <c r="A404" s="17" t="s">
        <v>2062</v>
      </c>
      <c r="B404" s="27" t="n">
        <f aca="false">99-TOT!FS406</f>
        <v>99</v>
      </c>
      <c r="C404" s="27" t="n">
        <f aca="false">82-(TOT!V406+TOT!FS406)</f>
        <v>0</v>
      </c>
      <c r="D404" s="27" t="n">
        <f aca="false">ROUND(C404/4.4,0)</f>
        <v>0</v>
      </c>
      <c r="E404" s="27" t="n">
        <f aca="false">B404-D404</f>
        <v>99</v>
      </c>
    </row>
    <row r="405" customFormat="false" ht="13" hidden="false" customHeight="true" outlineLevel="0" collapsed="false">
      <c r="A405" s="17" t="s">
        <v>2066</v>
      </c>
      <c r="B405" s="27" t="n">
        <f aca="false">99-TOT!FS407</f>
        <v>99</v>
      </c>
      <c r="C405" s="27" t="n">
        <f aca="false">82-(TOT!V407+TOT!FS407)</f>
        <v>54</v>
      </c>
      <c r="D405" s="27" t="n">
        <f aca="false">ROUND(C405/4.4,0)</f>
        <v>12</v>
      </c>
      <c r="E405" s="27" t="n">
        <f aca="false">B405-D405</f>
        <v>87</v>
      </c>
    </row>
    <row r="406" customFormat="false" ht="13" hidden="false" customHeight="true" outlineLevel="0" collapsed="false">
      <c r="A406" s="17" t="s">
        <v>2069</v>
      </c>
      <c r="B406" s="27" t="n">
        <f aca="false">99-TOT!FS408</f>
        <v>95</v>
      </c>
      <c r="C406" s="27" t="n">
        <f aca="false">82-(TOT!V408+TOT!FS408)</f>
        <v>31</v>
      </c>
      <c r="D406" s="27" t="n">
        <f aca="false">ROUND(C406/4.4,0)</f>
        <v>7</v>
      </c>
      <c r="E406" s="27" t="n">
        <f aca="false">B406-D406</f>
        <v>88</v>
      </c>
    </row>
    <row r="407" customFormat="false" ht="13" hidden="false" customHeight="true" outlineLevel="0" collapsed="false">
      <c r="A407" s="17" t="s">
        <v>2072</v>
      </c>
      <c r="B407" s="27" t="n">
        <f aca="false">99-TOT!FS409</f>
        <v>99</v>
      </c>
      <c r="C407" s="27" t="n">
        <f aca="false">82-(TOT!V409+TOT!FS409)</f>
        <v>0</v>
      </c>
      <c r="D407" s="27" t="n">
        <f aca="false">ROUND(C407/4.4,0)</f>
        <v>0</v>
      </c>
      <c r="E407" s="27" t="n">
        <f aca="false">B407-D407</f>
        <v>99</v>
      </c>
    </row>
    <row r="408" customFormat="false" ht="13" hidden="false" customHeight="true" outlineLevel="0" collapsed="false">
      <c r="A408" s="17" t="s">
        <v>2076</v>
      </c>
      <c r="B408" s="27" t="n">
        <f aca="false">99-TOT!FS410</f>
        <v>99</v>
      </c>
      <c r="C408" s="27" t="n">
        <f aca="false">82-(TOT!V410+TOT!FS410)</f>
        <v>1</v>
      </c>
      <c r="D408" s="27" t="n">
        <f aca="false">ROUND(C408/4.4,0)</f>
        <v>0</v>
      </c>
      <c r="E408" s="27" t="n">
        <f aca="false">B408-D408</f>
        <v>99</v>
      </c>
    </row>
    <row r="409" customFormat="false" ht="13" hidden="false" customHeight="true" outlineLevel="0" collapsed="false">
      <c r="A409" s="17" t="s">
        <v>2078</v>
      </c>
      <c r="B409" s="27" t="n">
        <f aca="false">99-TOT!FS411</f>
        <v>91</v>
      </c>
      <c r="C409" s="27" t="n">
        <f aca="false">82-(TOT!V411+TOT!FS411)</f>
        <v>72</v>
      </c>
      <c r="D409" s="27" t="n">
        <f aca="false">ROUND(C409/4.4,0)</f>
        <v>16</v>
      </c>
      <c r="E409" s="27" t="n">
        <f aca="false">B409-D409</f>
        <v>75</v>
      </c>
    </row>
    <row r="410" customFormat="false" ht="13" hidden="false" customHeight="true" outlineLevel="0" collapsed="false">
      <c r="A410" s="17" t="s">
        <v>2081</v>
      </c>
      <c r="B410" s="27" t="n">
        <f aca="false">99-TOT!FS412</f>
        <v>99</v>
      </c>
      <c r="C410" s="27" t="n">
        <f aca="false">82-(TOT!V412+TOT!FS412)</f>
        <v>0</v>
      </c>
      <c r="D410" s="27" t="n">
        <f aca="false">ROUND(C410/4.4,0)</f>
        <v>0</v>
      </c>
      <c r="E410" s="27" t="n">
        <f aca="false">B410-D410</f>
        <v>99</v>
      </c>
    </row>
    <row r="411" customFormat="false" ht="13" hidden="false" customHeight="true" outlineLevel="0" collapsed="false">
      <c r="A411" s="17" t="s">
        <v>2084</v>
      </c>
      <c r="B411" s="27" t="n">
        <f aca="false">99-TOT!FS413</f>
        <v>95</v>
      </c>
      <c r="C411" s="27" t="n">
        <f aca="false">82-(TOT!V413+TOT!FS413)</f>
        <v>20</v>
      </c>
      <c r="D411" s="27" t="n">
        <f aca="false">ROUND(C411/4.4,0)</f>
        <v>5</v>
      </c>
      <c r="E411" s="27" t="n">
        <f aca="false">B411-D411</f>
        <v>90</v>
      </c>
    </row>
    <row r="412" customFormat="false" ht="13" hidden="false" customHeight="true" outlineLevel="0" collapsed="false">
      <c r="A412" s="17" t="s">
        <v>2089</v>
      </c>
      <c r="B412" s="27" t="n">
        <f aca="false">99-TOT!FS414</f>
        <v>99</v>
      </c>
      <c r="C412" s="27" t="n">
        <f aca="false">82-(TOT!V414+TOT!FS414)</f>
        <v>2</v>
      </c>
      <c r="D412" s="27" t="n">
        <f aca="false">ROUND(C412/4.4,0)</f>
        <v>0</v>
      </c>
      <c r="E412" s="27" t="n">
        <f aca="false">B412-D412</f>
        <v>99</v>
      </c>
    </row>
    <row r="413" customFormat="false" ht="13" hidden="false" customHeight="true" outlineLevel="0" collapsed="false">
      <c r="A413" s="17" t="s">
        <v>2091</v>
      </c>
      <c r="B413" s="27" t="n">
        <f aca="false">99-TOT!FS415</f>
        <v>89</v>
      </c>
      <c r="C413" s="27" t="n">
        <f aca="false">82-(TOT!V415+TOT!FS415)</f>
        <v>20</v>
      </c>
      <c r="D413" s="27" t="n">
        <f aca="false">ROUND(C413/4.4,0)</f>
        <v>5</v>
      </c>
      <c r="E413" s="27" t="n">
        <f aca="false">B413-D413</f>
        <v>84</v>
      </c>
    </row>
    <row r="414" customFormat="false" ht="13" hidden="false" customHeight="true" outlineLevel="0" collapsed="false">
      <c r="A414" s="17" t="s">
        <v>2096</v>
      </c>
      <c r="B414" s="27" t="n">
        <f aca="false">99-TOT!FS416</f>
        <v>94</v>
      </c>
      <c r="C414" s="27" t="n">
        <f aca="false">82-(TOT!V416+TOT!FS416)</f>
        <v>0</v>
      </c>
      <c r="D414" s="27" t="n">
        <f aca="false">ROUND(C414/4.4,0)</f>
        <v>0</v>
      </c>
      <c r="E414" s="27" t="n">
        <f aca="false">B414-D414</f>
        <v>94</v>
      </c>
    </row>
    <row r="415" customFormat="false" ht="13" hidden="false" customHeight="true" outlineLevel="0" collapsed="false">
      <c r="A415" s="17" t="s">
        <v>2100</v>
      </c>
      <c r="B415" s="27" t="n">
        <f aca="false">99-TOT!FS417</f>
        <v>90</v>
      </c>
      <c r="C415" s="27" t="n">
        <f aca="false">82-(TOT!V417+TOT!FS417)</f>
        <v>0</v>
      </c>
      <c r="D415" s="27" t="n">
        <f aca="false">ROUND(C415/4.4,0)</f>
        <v>0</v>
      </c>
      <c r="E415" s="27" t="n">
        <f aca="false">B415-D415</f>
        <v>90</v>
      </c>
    </row>
    <row r="416" customFormat="false" ht="13" hidden="false" customHeight="true" outlineLevel="0" collapsed="false">
      <c r="A416" s="17" t="s">
        <v>2105</v>
      </c>
      <c r="B416" s="27" t="n">
        <f aca="false">99-TOT!FS418</f>
        <v>94</v>
      </c>
      <c r="C416" s="27" t="n">
        <f aca="false">82-(TOT!V418+TOT!FS418)</f>
        <v>0</v>
      </c>
      <c r="D416" s="27" t="n">
        <f aca="false">ROUND(C416/4.4,0)</f>
        <v>0</v>
      </c>
      <c r="E416" s="27" t="n">
        <f aca="false">B416-D416</f>
        <v>94</v>
      </c>
    </row>
    <row r="417" customFormat="false" ht="13" hidden="false" customHeight="true" outlineLevel="0" collapsed="false">
      <c r="A417" s="17" t="s">
        <v>2109</v>
      </c>
      <c r="B417" s="27" t="n">
        <f aca="false">99-TOT!FS419</f>
        <v>98</v>
      </c>
      <c r="C417" s="27" t="n">
        <f aca="false">82-(TOT!V419+TOT!FS419)</f>
        <v>0</v>
      </c>
      <c r="D417" s="27" t="n">
        <f aca="false">ROUND(C417/4.4,0)</f>
        <v>0</v>
      </c>
      <c r="E417" s="27" t="n">
        <f aca="false">B417-D417</f>
        <v>98</v>
      </c>
    </row>
    <row r="418" customFormat="false" ht="13" hidden="false" customHeight="true" outlineLevel="0" collapsed="false">
      <c r="A418" s="17" t="s">
        <v>2113</v>
      </c>
      <c r="B418" s="27" t="n">
        <f aca="false">99-TOT!FS420</f>
        <v>99</v>
      </c>
      <c r="C418" s="27" t="n">
        <f aca="false">82-(TOT!V420+TOT!FS420)</f>
        <v>0</v>
      </c>
      <c r="D418" s="27" t="n">
        <f aca="false">ROUND(C418/4.4,0)</f>
        <v>0</v>
      </c>
      <c r="E418" s="27" t="n">
        <f aca="false">B418-D418</f>
        <v>99</v>
      </c>
    </row>
    <row r="419" customFormat="false" ht="13" hidden="false" customHeight="true" outlineLevel="0" collapsed="false">
      <c r="A419" s="17" t="s">
        <v>2116</v>
      </c>
      <c r="B419" s="27" t="n">
        <f aca="false">99-TOT!FS421</f>
        <v>91</v>
      </c>
      <c r="C419" s="27" t="n">
        <f aca="false">82-(TOT!V421+TOT!FS421)</f>
        <v>0</v>
      </c>
      <c r="D419" s="27" t="n">
        <f aca="false">ROUND(C419/4.4,0)</f>
        <v>0</v>
      </c>
      <c r="E419" s="27" t="n">
        <f aca="false">B419-D419</f>
        <v>91</v>
      </c>
    </row>
    <row r="420" customFormat="false" ht="13" hidden="false" customHeight="true" outlineLevel="0" collapsed="false">
      <c r="A420" s="17" t="s">
        <v>2121</v>
      </c>
      <c r="B420" s="27" t="n">
        <f aca="false">99-TOT!FS422</f>
        <v>79</v>
      </c>
      <c r="C420" s="27" t="n">
        <f aca="false">82-(TOT!V422+TOT!FS422)</f>
        <v>28</v>
      </c>
      <c r="D420" s="27" t="n">
        <f aca="false">ROUND(C420/4.4,0)</f>
        <v>6</v>
      </c>
      <c r="E420" s="27" t="n">
        <f aca="false">B420-D420</f>
        <v>73</v>
      </c>
    </row>
    <row r="421" customFormat="false" ht="13" hidden="false" customHeight="true" outlineLevel="0" collapsed="false">
      <c r="A421" s="17" t="s">
        <v>2126</v>
      </c>
      <c r="B421" s="27" t="n">
        <f aca="false">99-TOT!FS423</f>
        <v>99</v>
      </c>
      <c r="C421" s="27" t="n">
        <f aca="false">82-(TOT!V423+TOT!FS423)</f>
        <v>47</v>
      </c>
      <c r="D421" s="27" t="n">
        <f aca="false">ROUND(C421/4.4,0)</f>
        <v>11</v>
      </c>
      <c r="E421" s="27" t="n">
        <f aca="false">B421-D421</f>
        <v>88</v>
      </c>
    </row>
    <row r="422" customFormat="false" ht="13" hidden="false" customHeight="true" outlineLevel="0" collapsed="false">
      <c r="A422" s="17" t="s">
        <v>2131</v>
      </c>
      <c r="B422" s="27" t="n">
        <f aca="false">99-TOT!FS424</f>
        <v>87</v>
      </c>
      <c r="C422" s="27" t="n">
        <f aca="false">82-(TOT!V424+TOT!FS424)</f>
        <v>4</v>
      </c>
      <c r="D422" s="27" t="n">
        <f aca="false">ROUND(C422/4.4,0)</f>
        <v>1</v>
      </c>
      <c r="E422" s="27" t="n">
        <f aca="false">B422-D422</f>
        <v>86</v>
      </c>
    </row>
    <row r="423" customFormat="false" ht="13" hidden="false" customHeight="true" outlineLevel="0" collapsed="false">
      <c r="A423" s="17" t="s">
        <v>2135</v>
      </c>
      <c r="B423" s="27" t="n">
        <f aca="false">99-TOT!FS425</f>
        <v>98</v>
      </c>
      <c r="C423" s="27" t="n">
        <f aca="false">82-(TOT!V425+TOT!FS425)</f>
        <v>0</v>
      </c>
      <c r="D423" s="27" t="n">
        <f aca="false">ROUND(C423/4.4,0)</f>
        <v>0</v>
      </c>
      <c r="E423" s="27" t="n">
        <f aca="false">B423-D423</f>
        <v>98</v>
      </c>
    </row>
    <row r="424" customFormat="false" ht="13" hidden="false" customHeight="true" outlineLevel="0" collapsed="false">
      <c r="A424" s="17" t="s">
        <v>2140</v>
      </c>
      <c r="B424" s="27" t="n">
        <f aca="false">99-TOT!FS426</f>
        <v>99</v>
      </c>
      <c r="C424" s="27" t="n">
        <f aca="false">82-(TOT!V426+TOT!FS426)</f>
        <v>76</v>
      </c>
      <c r="D424" s="27" t="n">
        <f aca="false">ROUND(C424/4.4,0)</f>
        <v>17</v>
      </c>
      <c r="E424" s="27" t="n">
        <f aca="false">B424-D424</f>
        <v>82</v>
      </c>
    </row>
    <row r="425" customFormat="false" ht="13" hidden="false" customHeight="true" outlineLevel="0" collapsed="false">
      <c r="A425" s="17" t="s">
        <v>2143</v>
      </c>
      <c r="B425" s="27" t="n">
        <f aca="false">99-TOT!FS427</f>
        <v>95</v>
      </c>
      <c r="C425" s="27" t="n">
        <f aca="false">82-(TOT!V427+TOT!FS427)</f>
        <v>-3</v>
      </c>
      <c r="D425" s="27" t="n">
        <f aca="false">ROUND(C425/4.4,0)</f>
        <v>-1</v>
      </c>
      <c r="E425" s="27" t="n">
        <f aca="false">B425-D425</f>
        <v>96</v>
      </c>
    </row>
    <row r="426" customFormat="false" ht="13" hidden="false" customHeight="true" outlineLevel="0" collapsed="false">
      <c r="A426" s="17" t="s">
        <v>2147</v>
      </c>
      <c r="B426" s="27" t="n">
        <f aca="false">99-TOT!FS428</f>
        <v>99</v>
      </c>
      <c r="C426" s="27" t="n">
        <f aca="false">82-(TOT!V428+TOT!FS428)</f>
        <v>13</v>
      </c>
      <c r="D426" s="27" t="n">
        <f aca="false">ROUND(C426/4.4,0)</f>
        <v>3</v>
      </c>
      <c r="E426" s="27" t="n">
        <f aca="false">B426-D426</f>
        <v>96</v>
      </c>
    </row>
    <row r="427" customFormat="false" ht="13" hidden="false" customHeight="true" outlineLevel="0" collapsed="false">
      <c r="A427" s="17" t="s">
        <v>2151</v>
      </c>
      <c r="B427" s="27" t="n">
        <f aca="false">99-TOT!FS429</f>
        <v>99</v>
      </c>
      <c r="C427" s="27" t="n">
        <f aca="false">82-(TOT!V429+TOT!FS429)</f>
        <v>27</v>
      </c>
      <c r="D427" s="27" t="n">
        <f aca="false">ROUND(C427/4.4,0)</f>
        <v>6</v>
      </c>
      <c r="E427" s="27" t="n">
        <f aca="false">B427-D427</f>
        <v>93</v>
      </c>
    </row>
    <row r="428" customFormat="false" ht="13" hidden="false" customHeight="true" outlineLevel="0" collapsed="false">
      <c r="A428" s="17" t="s">
        <v>2154</v>
      </c>
      <c r="B428" s="27" t="n">
        <f aca="false">99-TOT!FS430</f>
        <v>94</v>
      </c>
      <c r="C428" s="27" t="n">
        <f aca="false">82-(TOT!V430+TOT!FS430)</f>
        <v>64</v>
      </c>
      <c r="D428" s="27" t="n">
        <f aca="false">ROUND(C428/4.4,0)</f>
        <v>15</v>
      </c>
      <c r="E428" s="27" t="n">
        <f aca="false">B428-D428</f>
        <v>79</v>
      </c>
    </row>
    <row r="429" customFormat="false" ht="13" hidden="false" customHeight="true" outlineLevel="0" collapsed="false">
      <c r="A429" s="17" t="s">
        <v>2157</v>
      </c>
      <c r="B429" s="27" t="n">
        <f aca="false">99-TOT!FS431</f>
        <v>95</v>
      </c>
      <c r="C429" s="27" t="n">
        <f aca="false">82-(TOT!V431+TOT!FS431)</f>
        <v>57</v>
      </c>
      <c r="D429" s="27" t="n">
        <f aca="false">ROUND(C429/4.4,0)</f>
        <v>13</v>
      </c>
      <c r="E429" s="27" t="n">
        <f aca="false">B429-D429</f>
        <v>82</v>
      </c>
    </row>
    <row r="430" customFormat="false" ht="13" hidden="false" customHeight="true" outlineLevel="0" collapsed="false">
      <c r="A430" s="17" t="s">
        <v>2160</v>
      </c>
      <c r="B430" s="27" t="n">
        <f aca="false">99-TOT!FS432</f>
        <v>99</v>
      </c>
      <c r="C430" s="27" t="n">
        <f aca="false">82-(TOT!V432+TOT!FS432)</f>
        <v>3</v>
      </c>
      <c r="D430" s="27" t="n">
        <f aca="false">ROUND(C430/4.4,0)</f>
        <v>1</v>
      </c>
      <c r="E430" s="27" t="n">
        <f aca="false">B430-D430</f>
        <v>98</v>
      </c>
    </row>
    <row r="431" customFormat="false" ht="13" hidden="false" customHeight="true" outlineLevel="0" collapsed="false">
      <c r="A431" s="17" t="s">
        <v>2162</v>
      </c>
      <c r="B431" s="27" t="n">
        <f aca="false">99-TOT!FS433</f>
        <v>99</v>
      </c>
      <c r="C431" s="27" t="n">
        <f aca="false">82-(TOT!V433+TOT!FS433)</f>
        <v>70</v>
      </c>
      <c r="D431" s="27" t="n">
        <f aca="false">ROUND(C431/4.4,0)</f>
        <v>16</v>
      </c>
      <c r="E431" s="27" t="n">
        <f aca="false">B431-D431</f>
        <v>83</v>
      </c>
    </row>
    <row r="432" customFormat="false" ht="13" hidden="false" customHeight="true" outlineLevel="0" collapsed="false">
      <c r="A432" s="17" t="s">
        <v>2165</v>
      </c>
      <c r="B432" s="27" t="n">
        <f aca="false">99-TOT!FS434</f>
        <v>94</v>
      </c>
      <c r="C432" s="27" t="n">
        <f aca="false">82-(TOT!V434+TOT!FS434)</f>
        <v>8</v>
      </c>
      <c r="D432" s="27" t="n">
        <f aca="false">ROUND(C432/4.4,0)</f>
        <v>2</v>
      </c>
      <c r="E432" s="27" t="n">
        <f aca="false">B432-D432</f>
        <v>92</v>
      </c>
    </row>
    <row r="433" customFormat="false" ht="13" hidden="false" customHeight="true" outlineLevel="0" collapsed="false">
      <c r="A433" s="17" t="s">
        <v>2168</v>
      </c>
      <c r="B433" s="27" t="n">
        <f aca="false">99-TOT!FS435</f>
        <v>99</v>
      </c>
      <c r="C433" s="27" t="n">
        <f aca="false">82-(TOT!V435+TOT!FS435)</f>
        <v>5</v>
      </c>
      <c r="D433" s="27" t="n">
        <f aca="false">ROUND(C433/4.4,0)</f>
        <v>1</v>
      </c>
      <c r="E433" s="27" t="n">
        <f aca="false">B433-D433</f>
        <v>98</v>
      </c>
    </row>
    <row r="434" customFormat="false" ht="13" hidden="false" customHeight="true" outlineLevel="0" collapsed="false">
      <c r="A434" s="17" t="s">
        <v>2171</v>
      </c>
      <c r="B434" s="27" t="n">
        <f aca="false">99-TOT!FS436</f>
        <v>98</v>
      </c>
      <c r="C434" s="27" t="n">
        <f aca="false">82-(TOT!V436+TOT!FS436)</f>
        <v>19</v>
      </c>
      <c r="D434" s="27" t="n">
        <f aca="false">ROUND(C434/4.4,0)</f>
        <v>4</v>
      </c>
      <c r="E434" s="27" t="n">
        <f aca="false">B434-D434</f>
        <v>94</v>
      </c>
    </row>
    <row r="435" customFormat="false" ht="13" hidden="false" customHeight="true" outlineLevel="0" collapsed="false">
      <c r="A435" s="17" t="s">
        <v>2176</v>
      </c>
      <c r="B435" s="27" t="n">
        <f aca="false">99-TOT!FS437</f>
        <v>95</v>
      </c>
      <c r="C435" s="27" t="n">
        <f aca="false">82-(TOT!V437+TOT!FS437)</f>
        <v>75</v>
      </c>
      <c r="D435" s="27" t="n">
        <f aca="false">ROUND(C435/4.4,0)</f>
        <v>17</v>
      </c>
      <c r="E435" s="27" t="n">
        <f aca="false">B435-D435</f>
        <v>78</v>
      </c>
    </row>
    <row r="436" customFormat="false" ht="13" hidden="false" customHeight="true" outlineLevel="0" collapsed="false">
      <c r="A436" s="17" t="s">
        <v>2180</v>
      </c>
      <c r="B436" s="27" t="n">
        <f aca="false">99-TOT!FS438</f>
        <v>99</v>
      </c>
      <c r="C436" s="27" t="n">
        <f aca="false">82-(TOT!V438+TOT!FS438)</f>
        <v>26</v>
      </c>
      <c r="D436" s="27" t="n">
        <f aca="false">ROUND(C436/4.4,0)</f>
        <v>6</v>
      </c>
      <c r="E436" s="27" t="n">
        <f aca="false">B436-D436</f>
        <v>93</v>
      </c>
    </row>
    <row r="437" customFormat="false" ht="13" hidden="false" customHeight="true" outlineLevel="0" collapsed="false">
      <c r="A437" s="17" t="s">
        <v>2184</v>
      </c>
      <c r="B437" s="27" t="n">
        <f aca="false">99-TOT!FS439</f>
        <v>95</v>
      </c>
      <c r="C437" s="27" t="n">
        <f aca="false">82-(TOT!V439+TOT!FS439)</f>
        <v>15</v>
      </c>
      <c r="D437" s="27" t="n">
        <f aca="false">ROUND(C437/4.4,0)</f>
        <v>3</v>
      </c>
      <c r="E437" s="27" t="n">
        <f aca="false">B437-D437</f>
        <v>92</v>
      </c>
    </row>
    <row r="438" customFormat="false" ht="13" hidden="false" customHeight="true" outlineLevel="0" collapsed="false">
      <c r="A438" s="17" t="s">
        <v>2188</v>
      </c>
      <c r="B438" s="27" t="n">
        <f aca="false">99-TOT!FS440</f>
        <v>99</v>
      </c>
      <c r="C438" s="27" t="n">
        <f aca="false">82-(TOT!V440+TOT!FS440)</f>
        <v>40</v>
      </c>
      <c r="D438" s="27" t="n">
        <f aca="false">ROUND(C438/4.4,0)</f>
        <v>9</v>
      </c>
      <c r="E438" s="27" t="n">
        <f aca="false">B438-D438</f>
        <v>90</v>
      </c>
    </row>
    <row r="439" customFormat="false" ht="13" hidden="false" customHeight="true" outlineLevel="0" collapsed="false">
      <c r="A439" s="17" t="s">
        <v>2192</v>
      </c>
      <c r="B439" s="27" t="n">
        <f aca="false">99-TOT!FS441</f>
        <v>95</v>
      </c>
      <c r="C439" s="27" t="n">
        <f aca="false">82-(TOT!V441+TOT!FS441)</f>
        <v>2</v>
      </c>
      <c r="D439" s="27" t="n">
        <f aca="false">ROUND(C439/4.4,0)</f>
        <v>0</v>
      </c>
      <c r="E439" s="27" t="n">
        <f aca="false">B439-D439</f>
        <v>95</v>
      </c>
    </row>
    <row r="440" customFormat="false" ht="13" hidden="false" customHeight="true" outlineLevel="0" collapsed="false">
      <c r="A440" s="17" t="s">
        <v>2196</v>
      </c>
      <c r="B440" s="27" t="n">
        <f aca="false">99-TOT!FS442</f>
        <v>95</v>
      </c>
      <c r="C440" s="27" t="n">
        <f aca="false">82-(TOT!V442+TOT!FS442)</f>
        <v>44</v>
      </c>
      <c r="D440" s="27" t="n">
        <f aca="false">ROUND(C440/4.4,0)</f>
        <v>10</v>
      </c>
      <c r="E440" s="27" t="n">
        <f aca="false">B440-D440</f>
        <v>85</v>
      </c>
    </row>
    <row r="441" customFormat="false" ht="13" hidden="false" customHeight="true" outlineLevel="0" collapsed="false">
      <c r="A441" s="17" t="s">
        <v>2199</v>
      </c>
      <c r="B441" s="27" t="n">
        <f aca="false">99-TOT!FS443</f>
        <v>98</v>
      </c>
      <c r="C441" s="27" t="n">
        <f aca="false">82-(TOT!V443+TOT!FS443)</f>
        <v>41</v>
      </c>
      <c r="D441" s="27" t="n">
        <f aca="false">ROUND(C441/4.4,0)</f>
        <v>9</v>
      </c>
      <c r="E441" s="27" t="n">
        <f aca="false">B441-D441</f>
        <v>89</v>
      </c>
    </row>
    <row r="442" customFormat="false" ht="13" hidden="false" customHeight="true" outlineLevel="0" collapsed="false">
      <c r="A442" s="17" t="s">
        <v>2204</v>
      </c>
      <c r="B442" s="27" t="n">
        <f aca="false">99-TOT!FS444</f>
        <v>99</v>
      </c>
      <c r="C442" s="27" t="n">
        <f aca="false">82-(TOT!V444+TOT!FS444)</f>
        <v>66</v>
      </c>
      <c r="D442" s="27" t="n">
        <f aca="false">ROUND(C442/4.4,0)</f>
        <v>15</v>
      </c>
      <c r="E442" s="27" t="n">
        <f aca="false">B442-D442</f>
        <v>84</v>
      </c>
    </row>
    <row r="443" customFormat="false" ht="13" hidden="false" customHeight="true" outlineLevel="0" collapsed="false">
      <c r="A443" s="17" t="s">
        <v>2208</v>
      </c>
      <c r="B443" s="27" t="n">
        <f aca="false">99-TOT!FS445</f>
        <v>95</v>
      </c>
      <c r="C443" s="27" t="n">
        <f aca="false">82-(TOT!V445+TOT!FS445)</f>
        <v>-2</v>
      </c>
      <c r="D443" s="27" t="n">
        <f aca="false">ROUND(C443/4.4,0)</f>
        <v>0</v>
      </c>
      <c r="E443" s="27" t="n">
        <f aca="false">B443-D443</f>
        <v>95</v>
      </c>
    </row>
    <row r="444" customFormat="false" ht="13" hidden="false" customHeight="true" outlineLevel="0" collapsed="false">
      <c r="A444" s="17" t="s">
        <v>2211</v>
      </c>
      <c r="B444" s="27" t="n">
        <f aca="false">99-TOT!FS446</f>
        <v>99</v>
      </c>
      <c r="C444" s="27" t="n">
        <f aca="false">82-(TOT!V446+TOT!FS446)</f>
        <v>1</v>
      </c>
      <c r="D444" s="27" t="n">
        <f aca="false">ROUND(C444/4.4,0)</f>
        <v>0</v>
      </c>
      <c r="E444" s="27" t="n">
        <f aca="false">B444-D444</f>
        <v>99</v>
      </c>
    </row>
    <row r="445" customFormat="false" ht="13" hidden="false" customHeight="true" outlineLevel="0" collapsed="false">
      <c r="A445" s="17" t="s">
        <v>2214</v>
      </c>
      <c r="B445" s="27" t="n">
        <f aca="false">99-TOT!FS447</f>
        <v>99</v>
      </c>
      <c r="C445" s="27" t="n">
        <f aca="false">82-(TOT!V447+TOT!FS447)</f>
        <v>60</v>
      </c>
      <c r="D445" s="27" t="n">
        <f aca="false">ROUND(C445/4.4,0)</f>
        <v>14</v>
      </c>
      <c r="E445" s="27" t="n">
        <f aca="false">B445-D445</f>
        <v>85</v>
      </c>
    </row>
    <row r="446" customFormat="false" ht="13" hidden="false" customHeight="true" outlineLevel="0" collapsed="false">
      <c r="A446" s="17" t="s">
        <v>2219</v>
      </c>
      <c r="B446" s="27" t="n">
        <f aca="false">99-TOT!FS448</f>
        <v>94</v>
      </c>
      <c r="C446" s="27" t="n">
        <f aca="false">82-(TOT!V448+TOT!FS448)</f>
        <v>8</v>
      </c>
      <c r="D446" s="27" t="n">
        <f aca="false">ROUND(C446/4.4,0)</f>
        <v>2</v>
      </c>
      <c r="E446" s="27" t="n">
        <f aca="false">B446-D446</f>
        <v>92</v>
      </c>
    </row>
    <row r="447" customFormat="false" ht="13" hidden="false" customHeight="true" outlineLevel="0" collapsed="false">
      <c r="A447" s="17" t="s">
        <v>2224</v>
      </c>
      <c r="B447" s="27" t="n">
        <f aca="false">99-TOT!FS449</f>
        <v>98</v>
      </c>
      <c r="C447" s="27" t="n">
        <f aca="false">82-(TOT!V449+TOT!FS449)</f>
        <v>39</v>
      </c>
      <c r="D447" s="27" t="n">
        <f aca="false">ROUND(C447/4.4,0)</f>
        <v>9</v>
      </c>
      <c r="E447" s="27" t="n">
        <f aca="false">B447-D447</f>
        <v>89</v>
      </c>
    </row>
    <row r="448" customFormat="false" ht="13" hidden="false" customHeight="true" outlineLevel="0" collapsed="false">
      <c r="A448" s="17" t="s">
        <v>2229</v>
      </c>
      <c r="B448" s="27" t="n">
        <f aca="false">99-TOT!FS450</f>
        <v>99</v>
      </c>
      <c r="C448" s="27" t="n">
        <f aca="false">82-(TOT!V450+TOT!FS450)</f>
        <v>22</v>
      </c>
      <c r="D448" s="27" t="n">
        <f aca="false">ROUND(C448/4.4,0)</f>
        <v>5</v>
      </c>
      <c r="E448" s="27" t="n">
        <f aca="false">B448-D448</f>
        <v>94</v>
      </c>
    </row>
    <row r="449" customFormat="false" ht="13" hidden="false" customHeight="true" outlineLevel="0" collapsed="false">
      <c r="A449" s="17" t="s">
        <v>2235</v>
      </c>
      <c r="B449" s="27" t="n">
        <f aca="false">99-TOT!FS451</f>
        <v>95</v>
      </c>
      <c r="C449" s="27" t="n">
        <f aca="false">82-(TOT!V451+TOT!FS451)</f>
        <v>3</v>
      </c>
      <c r="D449" s="27" t="n">
        <f aca="false">ROUND(C449/4.4,0)</f>
        <v>1</v>
      </c>
      <c r="E449" s="27" t="n">
        <f aca="false">B449-D449</f>
        <v>94</v>
      </c>
    </row>
    <row r="450" customFormat="false" ht="13" hidden="false" customHeight="true" outlineLevel="0" collapsed="false">
      <c r="A450" s="17" t="s">
        <v>2240</v>
      </c>
      <c r="B450" s="27" t="n">
        <f aca="false">99-TOT!FS452</f>
        <v>99</v>
      </c>
      <c r="C450" s="27" t="n">
        <f aca="false">82-(TOT!V452+TOT!FS452)</f>
        <v>80</v>
      </c>
      <c r="D450" s="27" t="n">
        <f aca="false">ROUND(C450/4.4,0)</f>
        <v>18</v>
      </c>
      <c r="E450" s="27" t="n">
        <f aca="false">B450-D450</f>
        <v>81</v>
      </c>
    </row>
    <row r="451" customFormat="false" ht="13" hidden="false" customHeight="true" outlineLevel="0" collapsed="false">
      <c r="A451" s="17" t="s">
        <v>2244</v>
      </c>
      <c r="B451" s="27" t="n">
        <f aca="false">99-TOT!FS453</f>
        <v>94</v>
      </c>
      <c r="C451" s="27" t="n">
        <f aca="false">82-(TOT!V453+TOT!FS453)</f>
        <v>65</v>
      </c>
      <c r="D451" s="27" t="n">
        <f aca="false">ROUND(C451/4.4,0)</f>
        <v>15</v>
      </c>
      <c r="E451" s="27" t="n">
        <f aca="false">B451-D451</f>
        <v>79</v>
      </c>
    </row>
    <row r="452" customFormat="false" ht="13" hidden="false" customHeight="true" outlineLevel="0" collapsed="false">
      <c r="A452" s="17" t="s">
        <v>2246</v>
      </c>
      <c r="B452" s="27" t="n">
        <f aca="false">99-TOT!FS454</f>
        <v>95</v>
      </c>
      <c r="C452" s="27" t="n">
        <f aca="false">82-(TOT!V454+TOT!FS454)</f>
        <v>-3</v>
      </c>
      <c r="D452" s="27" t="n">
        <f aca="false">ROUND(C452/4.4,0)</f>
        <v>-1</v>
      </c>
      <c r="E452" s="27" t="n">
        <f aca="false">B452-D452</f>
        <v>96</v>
      </c>
    </row>
    <row r="453" customFormat="false" ht="13" hidden="false" customHeight="true" outlineLevel="0" collapsed="false">
      <c r="A453" s="17" t="s">
        <v>2250</v>
      </c>
      <c r="B453" s="27" t="n">
        <f aca="false">99-TOT!FS455</f>
        <v>87</v>
      </c>
      <c r="C453" s="27" t="n">
        <f aca="false">82-(TOT!V455+TOT!FS455)</f>
        <v>24</v>
      </c>
      <c r="D453" s="27" t="n">
        <f aca="false">ROUND(C453/4.4,0)</f>
        <v>5</v>
      </c>
      <c r="E453" s="27" t="n">
        <f aca="false">B453-D453</f>
        <v>82</v>
      </c>
    </row>
    <row r="454" customFormat="false" ht="13" hidden="false" customHeight="true" outlineLevel="0" collapsed="false">
      <c r="A454" s="17" t="s">
        <v>2254</v>
      </c>
      <c r="B454" s="27" t="n">
        <f aca="false">99-TOT!FS456</f>
        <v>92</v>
      </c>
      <c r="C454" s="27" t="n">
        <f aca="false">82-(TOT!V456+TOT!FS456)</f>
        <v>-1</v>
      </c>
      <c r="D454" s="27" t="n">
        <f aca="false">ROUND(C454/4.4,0)</f>
        <v>0</v>
      </c>
      <c r="E454" s="27" t="n">
        <f aca="false">B454-D454</f>
        <v>92</v>
      </c>
    </row>
    <row r="455" customFormat="false" ht="13" hidden="false" customHeight="true" outlineLevel="0" collapsed="false">
      <c r="A455" s="17" t="s">
        <v>2258</v>
      </c>
      <c r="B455" s="27" t="n">
        <f aca="false">99-TOT!FS457</f>
        <v>99</v>
      </c>
      <c r="C455" s="27" t="n">
        <f aca="false">82-(TOT!V457+TOT!FS457)</f>
        <v>80</v>
      </c>
      <c r="D455" s="27" t="n">
        <f aca="false">ROUND(C455/4.4,0)</f>
        <v>18</v>
      </c>
      <c r="E455" s="27" t="n">
        <f aca="false">B455-D455</f>
        <v>81</v>
      </c>
    </row>
    <row r="456" customFormat="false" ht="13" hidden="false" customHeight="true" outlineLevel="0" collapsed="false">
      <c r="A456" s="17" t="s">
        <v>2261</v>
      </c>
      <c r="B456" s="27" t="n">
        <f aca="false">99-TOT!FS458</f>
        <v>99</v>
      </c>
      <c r="C456" s="27" t="n">
        <f aca="false">82-(TOT!V458+TOT!FS458)</f>
        <v>81</v>
      </c>
      <c r="D456" s="27" t="n">
        <f aca="false">ROUND(C456/4.4,0)</f>
        <v>18</v>
      </c>
      <c r="E456" s="27" t="n">
        <f aca="false">B456-D456</f>
        <v>81</v>
      </c>
    </row>
    <row r="457" customFormat="false" ht="13" hidden="false" customHeight="true" outlineLevel="0" collapsed="false">
      <c r="A457" s="17" t="s">
        <v>2264</v>
      </c>
      <c r="B457" s="27" t="n">
        <f aca="false">99-TOT!FS459</f>
        <v>84</v>
      </c>
      <c r="C457" s="27" t="n">
        <f aca="false">82-(TOT!V459+TOT!FS459)</f>
        <v>4</v>
      </c>
      <c r="D457" s="27" t="n">
        <f aca="false">ROUND(C457/4.4,0)</f>
        <v>1</v>
      </c>
      <c r="E457" s="27" t="n">
        <f aca="false">B457-D457</f>
        <v>83</v>
      </c>
    </row>
    <row r="458" customFormat="false" ht="13" hidden="false" customHeight="true" outlineLevel="0" collapsed="false">
      <c r="A458" s="17" t="s">
        <v>2269</v>
      </c>
      <c r="B458" s="27" t="n">
        <f aca="false">99-TOT!FS460</f>
        <v>99</v>
      </c>
      <c r="C458" s="27" t="n">
        <f aca="false">82-(TOT!V460+TOT!FS460)</f>
        <v>0</v>
      </c>
      <c r="D458" s="27" t="n">
        <f aca="false">ROUND(C458/4.4,0)</f>
        <v>0</v>
      </c>
      <c r="E458" s="27" t="n">
        <f aca="false">B458-D458</f>
        <v>99</v>
      </c>
    </row>
    <row r="459" customFormat="false" ht="13" hidden="false" customHeight="true" outlineLevel="0" collapsed="false">
      <c r="A459" s="17" t="s">
        <v>2272</v>
      </c>
      <c r="B459" s="27" t="n">
        <f aca="false">99-TOT!FS461</f>
        <v>99</v>
      </c>
      <c r="C459" s="27" t="n">
        <f aca="false">82-(TOT!V461+TOT!FS461)</f>
        <v>73</v>
      </c>
      <c r="D459" s="27" t="n">
        <f aca="false">ROUND(C459/4.4,0)</f>
        <v>17</v>
      </c>
      <c r="E459" s="27" t="n">
        <f aca="false">B459-D459</f>
        <v>82</v>
      </c>
    </row>
    <row r="460" customFormat="false" ht="13" hidden="false" customHeight="true" outlineLevel="0" collapsed="false">
      <c r="A460" s="17" t="s">
        <v>2277</v>
      </c>
      <c r="B460" s="27" t="n">
        <f aca="false">99-TOT!FS462</f>
        <v>99</v>
      </c>
      <c r="C460" s="27" t="n">
        <f aca="false">82-(TOT!V462+TOT!FS462)</f>
        <v>72</v>
      </c>
      <c r="D460" s="27" t="n">
        <f aca="false">ROUND(C460/4.4,0)</f>
        <v>16</v>
      </c>
      <c r="E460" s="27" t="n">
        <f aca="false">B460-D460</f>
        <v>83</v>
      </c>
    </row>
    <row r="461" customFormat="false" ht="13" hidden="false" customHeight="true" outlineLevel="0" collapsed="false">
      <c r="A461" s="17" t="s">
        <v>2282</v>
      </c>
      <c r="B461" s="27" t="n">
        <f aca="false">99-TOT!FS463</f>
        <v>99</v>
      </c>
      <c r="C461" s="27" t="n">
        <f aca="false">82-(TOT!V463+TOT!FS463)</f>
        <v>0</v>
      </c>
      <c r="D461" s="27" t="n">
        <f aca="false">ROUND(C461/4.4,0)</f>
        <v>0</v>
      </c>
      <c r="E461" s="27" t="n">
        <f aca="false">B461-D461</f>
        <v>99</v>
      </c>
    </row>
    <row r="462" customFormat="false" ht="13" hidden="false" customHeight="true" outlineLevel="0" collapsed="false">
      <c r="A462" s="17" t="s">
        <v>2287</v>
      </c>
      <c r="B462" s="27" t="n">
        <f aca="false">99-TOT!FS464</f>
        <v>99</v>
      </c>
      <c r="C462" s="27" t="n">
        <f aca="false">82-(TOT!V464+TOT!FS464)</f>
        <v>44</v>
      </c>
      <c r="D462" s="27" t="n">
        <f aca="false">ROUND(C462/4.4,0)</f>
        <v>10</v>
      </c>
      <c r="E462" s="27" t="n">
        <f aca="false">B462-D462</f>
        <v>89</v>
      </c>
    </row>
    <row r="463" customFormat="false" ht="13" hidden="false" customHeight="true" outlineLevel="0" collapsed="false">
      <c r="A463" s="17" t="s">
        <v>2291</v>
      </c>
      <c r="B463" s="27" t="n">
        <f aca="false">99-TOT!FS465</f>
        <v>99</v>
      </c>
      <c r="C463" s="27" t="n">
        <f aca="false">82-(TOT!V465+TOT!FS465)</f>
        <v>80</v>
      </c>
      <c r="D463" s="27" t="n">
        <f aca="false">ROUND(C463/4.4,0)</f>
        <v>18</v>
      </c>
      <c r="E463" s="27" t="n">
        <f aca="false">B463-D463</f>
        <v>81</v>
      </c>
    </row>
    <row r="464" customFormat="false" ht="13" hidden="false" customHeight="true" outlineLevel="0" collapsed="false">
      <c r="A464" s="17" t="s">
        <v>2295</v>
      </c>
      <c r="B464" s="27" t="n">
        <f aca="false">99-TOT!FS466</f>
        <v>99</v>
      </c>
      <c r="C464" s="27" t="n">
        <f aca="false">82-(TOT!V466+TOT!FS466)</f>
        <v>0</v>
      </c>
      <c r="D464" s="27" t="n">
        <f aca="false">ROUND(C464/4.4,0)</f>
        <v>0</v>
      </c>
      <c r="E464" s="27" t="n">
        <f aca="false">B464-D464</f>
        <v>99</v>
      </c>
    </row>
    <row r="465" customFormat="false" ht="13" hidden="false" customHeight="true" outlineLevel="0" collapsed="false">
      <c r="A465" s="17" t="s">
        <v>2299</v>
      </c>
      <c r="B465" s="27" t="n">
        <f aca="false">99-TOT!FS467</f>
        <v>99</v>
      </c>
      <c r="C465" s="27" t="n">
        <f aca="false">82-(TOT!V467+TOT!FS467)</f>
        <v>77</v>
      </c>
      <c r="D465" s="27" t="n">
        <f aca="false">ROUND(C465/4.4,0)</f>
        <v>18</v>
      </c>
      <c r="E465" s="27" t="n">
        <f aca="false">B465-D465</f>
        <v>81</v>
      </c>
    </row>
    <row r="466" customFormat="false" ht="13" hidden="false" customHeight="true" outlineLevel="0" collapsed="false">
      <c r="A466" s="17" t="s">
        <v>2304</v>
      </c>
      <c r="B466" s="27" t="n">
        <f aca="false">99-TOT!FS468</f>
        <v>99</v>
      </c>
      <c r="C466" s="27" t="n">
        <f aca="false">82-(TOT!V468+TOT!FS468)</f>
        <v>78</v>
      </c>
      <c r="D466" s="27" t="n">
        <f aca="false">ROUND(C466/4.4,0)</f>
        <v>18</v>
      </c>
      <c r="E466" s="27" t="n">
        <f aca="false">B466-D466</f>
        <v>81</v>
      </c>
    </row>
    <row r="467" customFormat="false" ht="13" hidden="false" customHeight="true" outlineLevel="0" collapsed="false">
      <c r="A467" s="17" t="s">
        <v>2309</v>
      </c>
      <c r="B467" s="27" t="n">
        <f aca="false">99-TOT!FS469</f>
        <v>95</v>
      </c>
      <c r="C467" s="27" t="n">
        <f aca="false">82-(TOT!V469+TOT!FS469)</f>
        <v>10</v>
      </c>
      <c r="D467" s="27" t="n">
        <f aca="false">ROUND(C467/4.4,0)</f>
        <v>2</v>
      </c>
      <c r="E467" s="27" t="n">
        <f aca="false">B467-D467</f>
        <v>93</v>
      </c>
    </row>
    <row r="468" customFormat="false" ht="13" hidden="false" customHeight="true" outlineLevel="0" collapsed="false">
      <c r="A468" s="17" t="s">
        <v>2313</v>
      </c>
      <c r="B468" s="27" t="n">
        <f aca="false">99-TOT!FS470</f>
        <v>84</v>
      </c>
      <c r="C468" s="27" t="n">
        <f aca="false">82-(TOT!V470+TOT!FS470)</f>
        <v>8</v>
      </c>
      <c r="D468" s="27" t="n">
        <f aca="false">ROUND(C468/4.4,0)</f>
        <v>2</v>
      </c>
      <c r="E468" s="27" t="n">
        <f aca="false">B468-D468</f>
        <v>82</v>
      </c>
    </row>
    <row r="469" customFormat="false" ht="13" hidden="false" customHeight="true" outlineLevel="0" collapsed="false">
      <c r="A469" s="17" t="s">
        <v>2317</v>
      </c>
      <c r="B469" s="27" t="n">
        <f aca="false">99-TOT!FS471</f>
        <v>95</v>
      </c>
      <c r="C469" s="27" t="n">
        <f aca="false">82-(TOT!V471+TOT!FS471)</f>
        <v>5</v>
      </c>
      <c r="D469" s="27" t="n">
        <f aca="false">ROUND(C469/4.4,0)</f>
        <v>1</v>
      </c>
      <c r="E469" s="27" t="n">
        <f aca="false">B469-D469</f>
        <v>94</v>
      </c>
    </row>
    <row r="470" customFormat="false" ht="13" hidden="false" customHeight="true" outlineLevel="0" collapsed="false">
      <c r="A470" s="17" t="s">
        <v>2321</v>
      </c>
      <c r="B470" s="27" t="n">
        <f aca="false">99-TOT!FS472</f>
        <v>95</v>
      </c>
      <c r="C470" s="27" t="n">
        <f aca="false">82-(TOT!V472+TOT!FS472)</f>
        <v>-2</v>
      </c>
      <c r="D470" s="27" t="n">
        <f aca="false">ROUND(C470/4.4,0)</f>
        <v>0</v>
      </c>
      <c r="E470" s="27" t="n">
        <f aca="false">B470-D470</f>
        <v>95</v>
      </c>
    </row>
    <row r="471" customFormat="false" ht="13" hidden="false" customHeight="true" outlineLevel="0" collapsed="false">
      <c r="A471" s="17" t="s">
        <v>2325</v>
      </c>
      <c r="B471" s="27" t="n">
        <f aca="false">99-TOT!FS473</f>
        <v>99</v>
      </c>
      <c r="C471" s="27" t="n">
        <f aca="false">82-(TOT!V473+TOT!FS473)</f>
        <v>66</v>
      </c>
      <c r="D471" s="27" t="n">
        <f aca="false">ROUND(C471/4.4,0)</f>
        <v>15</v>
      </c>
      <c r="E471" s="27" t="n">
        <f aca="false">B471-D471</f>
        <v>84</v>
      </c>
    </row>
    <row r="472" customFormat="false" ht="13" hidden="false" customHeight="true" outlineLevel="0" collapsed="false">
      <c r="A472" s="17" t="s">
        <v>2328</v>
      </c>
      <c r="B472" s="27" t="n">
        <f aca="false">99-TOT!FS474</f>
        <v>93</v>
      </c>
      <c r="C472" s="27" t="n">
        <f aca="false">82-(TOT!V474+TOT!FS474)</f>
        <v>0</v>
      </c>
      <c r="D472" s="27" t="n">
        <f aca="false">ROUND(C472/4.4,0)</f>
        <v>0</v>
      </c>
      <c r="E472" s="27" t="n">
        <f aca="false">B472-D472</f>
        <v>93</v>
      </c>
    </row>
    <row r="473" customFormat="false" ht="13" hidden="false" customHeight="true" outlineLevel="0" collapsed="false">
      <c r="A473" s="17" t="s">
        <v>2331</v>
      </c>
      <c r="B473" s="27" t="n">
        <f aca="false">99-TOT!FS475</f>
        <v>99</v>
      </c>
      <c r="C473" s="27" t="n">
        <f aca="false">82-(TOT!V475+TOT!FS475)</f>
        <v>5</v>
      </c>
      <c r="D473" s="27" t="n">
        <f aca="false">ROUND(C473/4.4,0)</f>
        <v>1</v>
      </c>
      <c r="E473" s="27" t="n">
        <f aca="false">B473-D473</f>
        <v>98</v>
      </c>
    </row>
    <row r="474" customFormat="false" ht="13" hidden="false" customHeight="true" outlineLevel="0" collapsed="false">
      <c r="A474" s="17" t="s">
        <v>2334</v>
      </c>
      <c r="B474" s="27" t="n">
        <f aca="false">99-TOT!FS476</f>
        <v>99</v>
      </c>
      <c r="C474" s="27" t="n">
        <f aca="false">82-(TOT!V476+TOT!FS476)</f>
        <v>81</v>
      </c>
      <c r="D474" s="27" t="n">
        <f aca="false">ROUND(C474/4.4,0)</f>
        <v>18</v>
      </c>
      <c r="E474" s="27" t="n">
        <f aca="false">B474-D474</f>
        <v>81</v>
      </c>
    </row>
    <row r="475" customFormat="false" ht="13" hidden="false" customHeight="true" outlineLevel="0" collapsed="false">
      <c r="A475" s="17" t="s">
        <v>2338</v>
      </c>
      <c r="B475" s="27" t="n">
        <f aca="false">99-TOT!FS477</f>
        <v>99</v>
      </c>
      <c r="C475" s="27" t="n">
        <f aca="false">82-(TOT!V477+TOT!FS477)</f>
        <v>57</v>
      </c>
      <c r="D475" s="27" t="n">
        <f aca="false">ROUND(C475/4.4,0)</f>
        <v>13</v>
      </c>
      <c r="E475" s="27" t="n">
        <f aca="false">B475-D475</f>
        <v>86</v>
      </c>
    </row>
    <row r="476" customFormat="false" ht="13" hidden="false" customHeight="true" outlineLevel="0" collapsed="false">
      <c r="A476" s="17" t="s">
        <v>2342</v>
      </c>
      <c r="B476" s="27" t="n">
        <f aca="false">99-TOT!FS478</f>
        <v>63</v>
      </c>
      <c r="C476" s="27" t="n">
        <f aca="false">82-(TOT!V478+TOT!FS478)</f>
        <v>0</v>
      </c>
      <c r="D476" s="27" t="n">
        <f aca="false">ROUND(C476/4.4,0)</f>
        <v>0</v>
      </c>
      <c r="E476" s="27" t="n">
        <f aca="false">B476-D476</f>
        <v>63</v>
      </c>
    </row>
    <row r="477" customFormat="false" ht="13" hidden="false" customHeight="true" outlineLevel="0" collapsed="false">
      <c r="A477" s="17" t="s">
        <v>2346</v>
      </c>
      <c r="B477" s="27" t="n">
        <f aca="false">99-TOT!FS479</f>
        <v>99</v>
      </c>
      <c r="C477" s="27" t="n">
        <f aca="false">82-(TOT!V479+TOT!FS479)</f>
        <v>49</v>
      </c>
      <c r="D477" s="27" t="n">
        <f aca="false">ROUND(C477/4.4,0)</f>
        <v>11</v>
      </c>
      <c r="E477" s="27" t="n">
        <f aca="false">B477-D477</f>
        <v>88</v>
      </c>
    </row>
    <row r="478" customFormat="false" ht="13" hidden="false" customHeight="true" outlineLevel="0" collapsed="false">
      <c r="A478" s="17" t="s">
        <v>2351</v>
      </c>
      <c r="B478" s="27" t="n">
        <f aca="false">99-TOT!FS480</f>
        <v>99</v>
      </c>
      <c r="C478" s="27" t="n">
        <f aca="false">82-(TOT!V480+TOT!FS480)</f>
        <v>66</v>
      </c>
      <c r="D478" s="27" t="n">
        <f aca="false">ROUND(C478/4.4,0)</f>
        <v>15</v>
      </c>
      <c r="E478" s="27" t="n">
        <f aca="false">B478-D478</f>
        <v>84</v>
      </c>
    </row>
    <row r="479" customFormat="false" ht="13" hidden="false" customHeight="true" outlineLevel="0" collapsed="false">
      <c r="A479" s="17" t="s">
        <v>2355</v>
      </c>
      <c r="B479" s="27" t="n">
        <f aca="false">99-TOT!FS481</f>
        <v>95</v>
      </c>
      <c r="C479" s="27" t="n">
        <f aca="false">82-(TOT!V481+TOT!FS481)</f>
        <v>-1</v>
      </c>
      <c r="D479" s="27" t="n">
        <f aca="false">ROUND(C479/4.4,0)</f>
        <v>0</v>
      </c>
      <c r="E479" s="27" t="n">
        <f aca="false">B479-D479</f>
        <v>95</v>
      </c>
    </row>
    <row r="480" customFormat="false" ht="13" hidden="false" customHeight="true" outlineLevel="0" collapsed="false">
      <c r="A480" s="17" t="s">
        <v>2360</v>
      </c>
      <c r="B480" s="27" t="n">
        <f aca="false">99-TOT!FS482</f>
        <v>93</v>
      </c>
      <c r="C480" s="27" t="n">
        <f aca="false">82-(TOT!V482+TOT!FS482)</f>
        <v>-2</v>
      </c>
      <c r="D480" s="27" t="n">
        <f aca="false">ROUND(C480/4.4,0)</f>
        <v>0</v>
      </c>
      <c r="E480" s="27" t="n">
        <f aca="false">B480-D480</f>
        <v>93</v>
      </c>
    </row>
    <row r="481" customFormat="false" ht="13" hidden="false" customHeight="true" outlineLevel="0" collapsed="false">
      <c r="A481" s="17" t="s">
        <v>2365</v>
      </c>
      <c r="B481" s="27" t="n">
        <f aca="false">99-TOT!FS483</f>
        <v>95</v>
      </c>
      <c r="C481" s="27" t="n">
        <f aca="false">82-(TOT!V483+TOT!FS483)</f>
        <v>54</v>
      </c>
      <c r="D481" s="27" t="n">
        <f aca="false">ROUND(C481/4.4,0)</f>
        <v>12</v>
      </c>
      <c r="E481" s="27" t="n">
        <f aca="false">B481-D481</f>
        <v>83</v>
      </c>
    </row>
    <row r="482" customFormat="false" ht="13" hidden="false" customHeight="true" outlineLevel="0" collapsed="false">
      <c r="A482" s="17" t="s">
        <v>2370</v>
      </c>
      <c r="B482" s="27" t="n">
        <f aca="false">99-TOT!FS484</f>
        <v>99</v>
      </c>
      <c r="C482" s="27" t="n">
        <f aca="false">82-(TOT!V484+TOT!FS484)</f>
        <v>48</v>
      </c>
      <c r="D482" s="27" t="n">
        <f aca="false">ROUND(C482/4.4,0)</f>
        <v>11</v>
      </c>
      <c r="E482" s="27" t="n">
        <f aca="false">B482-D482</f>
        <v>88</v>
      </c>
    </row>
    <row r="483" customFormat="false" ht="13" hidden="false" customHeight="true" outlineLevel="0" collapsed="false">
      <c r="A483" s="17" t="s">
        <v>2375</v>
      </c>
      <c r="B483" s="27" t="n">
        <f aca="false">99-TOT!FS485</f>
        <v>95</v>
      </c>
      <c r="C483" s="27" t="n">
        <f aca="false">82-(TOT!V485+TOT!FS485)</f>
        <v>-3</v>
      </c>
      <c r="D483" s="27" t="n">
        <f aca="false">ROUND(C483/4.4,0)</f>
        <v>-1</v>
      </c>
      <c r="E483" s="27" t="n">
        <f aca="false">B483-D483</f>
        <v>96</v>
      </c>
    </row>
    <row r="484" customFormat="false" ht="13" hidden="false" customHeight="true" outlineLevel="0" collapsed="false">
      <c r="A484" s="17" t="s">
        <v>2379</v>
      </c>
      <c r="B484" s="27" t="n">
        <f aca="false">99-TOT!FS486</f>
        <v>99</v>
      </c>
      <c r="C484" s="27" t="n">
        <f aca="false">82-(TOT!V486+TOT!FS486)</f>
        <v>81</v>
      </c>
      <c r="D484" s="27" t="n">
        <f aca="false">ROUND(C484/4.4,0)</f>
        <v>18</v>
      </c>
      <c r="E484" s="27" t="n">
        <f aca="false">B484-D484</f>
        <v>81</v>
      </c>
    </row>
    <row r="485" customFormat="false" ht="13" hidden="false" customHeight="true" outlineLevel="0" collapsed="false">
      <c r="A485" s="17" t="s">
        <v>2383</v>
      </c>
      <c r="B485" s="27" t="n">
        <f aca="false">99-TOT!FS487</f>
        <v>67</v>
      </c>
      <c r="C485" s="27" t="n">
        <f aca="false">82-(TOT!V487+TOT!FS487)</f>
        <v>0</v>
      </c>
      <c r="D485" s="27" t="n">
        <f aca="false">ROUND(C485/4.4,0)</f>
        <v>0</v>
      </c>
      <c r="E485" s="27" t="n">
        <f aca="false">B485-D485</f>
        <v>67</v>
      </c>
    </row>
    <row r="486" customFormat="false" ht="13" hidden="false" customHeight="true" outlineLevel="0" collapsed="false">
      <c r="A486" s="17" t="s">
        <v>2387</v>
      </c>
      <c r="B486" s="27" t="n">
        <f aca="false">99-TOT!FS488</f>
        <v>95</v>
      </c>
      <c r="C486" s="27" t="n">
        <f aca="false">82-(TOT!V488+TOT!FS488)</f>
        <v>2</v>
      </c>
      <c r="D486" s="27" t="n">
        <f aca="false">ROUND(C486/4.4,0)</f>
        <v>0</v>
      </c>
      <c r="E486" s="27" t="n">
        <f aca="false">B486-D486</f>
        <v>95</v>
      </c>
    </row>
    <row r="487" customFormat="false" ht="13" hidden="false" customHeight="true" outlineLevel="0" collapsed="false">
      <c r="A487" s="17" t="s">
        <v>2390</v>
      </c>
      <c r="B487" s="27" t="n">
        <f aca="false">99-TOT!FS489</f>
        <v>88</v>
      </c>
      <c r="C487" s="27" t="n">
        <f aca="false">82-(TOT!V489+TOT!FS489)</f>
        <v>62</v>
      </c>
      <c r="D487" s="27" t="n">
        <f aca="false">ROUND(C487/4.4,0)</f>
        <v>14</v>
      </c>
      <c r="E487" s="27" t="n">
        <f aca="false">B487-D487</f>
        <v>74</v>
      </c>
    </row>
    <row r="488" customFormat="false" ht="13" hidden="false" customHeight="true" outlineLevel="0" collapsed="false">
      <c r="A488" s="17" t="s">
        <v>2393</v>
      </c>
      <c r="B488" s="27" t="n">
        <f aca="false">99-TOT!FS490</f>
        <v>93</v>
      </c>
      <c r="C488" s="27" t="n">
        <f aca="false">82-(TOT!V490+TOT!FS490)</f>
        <v>0</v>
      </c>
      <c r="D488" s="27" t="n">
        <f aca="false">ROUND(C488/4.4,0)</f>
        <v>0</v>
      </c>
      <c r="E488" s="27" t="n">
        <f aca="false">B488-D488</f>
        <v>93</v>
      </c>
    </row>
    <row r="489" customFormat="false" ht="13" hidden="false" customHeight="true" outlineLevel="0" collapsed="false">
      <c r="A489" s="17" t="s">
        <v>2398</v>
      </c>
      <c r="B489" s="27" t="n">
        <f aca="false">99-TOT!FS491</f>
        <v>95</v>
      </c>
      <c r="C489" s="27" t="n">
        <f aca="false">82-(TOT!V491+TOT!FS491)</f>
        <v>16</v>
      </c>
      <c r="D489" s="27" t="n">
        <f aca="false">ROUND(C489/4.4,0)</f>
        <v>4</v>
      </c>
      <c r="E489" s="27" t="n">
        <f aca="false">B489-D489</f>
        <v>91</v>
      </c>
    </row>
    <row r="490" customFormat="false" ht="13" hidden="false" customHeight="true" outlineLevel="0" collapsed="false">
      <c r="A490" s="17" t="s">
        <v>2401</v>
      </c>
      <c r="B490" s="27" t="n">
        <f aca="false">99-TOT!FS492</f>
        <v>99</v>
      </c>
      <c r="C490" s="27" t="n">
        <f aca="false">82-(TOT!V492+TOT!FS492)</f>
        <v>64</v>
      </c>
      <c r="D490" s="27" t="n">
        <f aca="false">ROUND(C490/4.4,0)</f>
        <v>15</v>
      </c>
      <c r="E490" s="27" t="n">
        <f aca="false">B490-D490</f>
        <v>84</v>
      </c>
    </row>
    <row r="491" customFormat="false" ht="13" hidden="false" customHeight="true" outlineLevel="0" collapsed="false">
      <c r="A491" s="17" t="s">
        <v>2404</v>
      </c>
      <c r="B491" s="27" t="n">
        <f aca="false">99-TOT!FS493</f>
        <v>99</v>
      </c>
      <c r="C491" s="27" t="n">
        <f aca="false">82-(TOT!V493+TOT!FS493)</f>
        <v>79</v>
      </c>
      <c r="D491" s="27" t="n">
        <f aca="false">ROUND(C491/4.4,0)</f>
        <v>18</v>
      </c>
      <c r="E491" s="27" t="n">
        <f aca="false">B491-D491</f>
        <v>81</v>
      </c>
    </row>
    <row r="492" customFormat="false" ht="13" hidden="false" customHeight="true" outlineLevel="0" collapsed="false">
      <c r="A492" s="17" t="s">
        <v>2407</v>
      </c>
      <c r="B492" s="27" t="n">
        <f aca="false">99-TOT!FS494</f>
        <v>91</v>
      </c>
      <c r="C492" s="27" t="n">
        <f aca="false">82-(TOT!V494+TOT!FS494)</f>
        <v>-2</v>
      </c>
      <c r="D492" s="27" t="n">
        <f aca="false">ROUND(C492/4.4,0)</f>
        <v>0</v>
      </c>
      <c r="E492" s="27" t="n">
        <f aca="false">B492-D492</f>
        <v>91</v>
      </c>
    </row>
    <row r="493" customFormat="false" ht="13" hidden="false" customHeight="true" outlineLevel="0" collapsed="false">
      <c r="A493" s="17" t="s">
        <v>2413</v>
      </c>
      <c r="B493" s="27" t="n">
        <f aca="false">99-TOT!FS495</f>
        <v>99</v>
      </c>
      <c r="C493" s="27" t="n">
        <f aca="false">82-(TOT!V495+TOT!FS495)</f>
        <v>29</v>
      </c>
      <c r="D493" s="27" t="n">
        <f aca="false">ROUND(C493/4.4,0)</f>
        <v>7</v>
      </c>
      <c r="E493" s="27" t="n">
        <f aca="false">B493-D493</f>
        <v>92</v>
      </c>
    </row>
    <row r="494" customFormat="false" ht="13" hidden="false" customHeight="true" outlineLevel="0" collapsed="false">
      <c r="A494" s="17" t="s">
        <v>2418</v>
      </c>
      <c r="B494" s="27" t="n">
        <f aca="false">99-TOT!FS496</f>
        <v>95</v>
      </c>
      <c r="C494" s="27" t="n">
        <f aca="false">82-(TOT!V496+TOT!FS496)</f>
        <v>76</v>
      </c>
      <c r="D494" s="27" t="n">
        <f aca="false">ROUND(C494/4.4,0)</f>
        <v>17</v>
      </c>
      <c r="E494" s="27" t="n">
        <f aca="false">B494-D494</f>
        <v>78</v>
      </c>
    </row>
    <row r="495" customFormat="false" ht="13" hidden="false" customHeight="true" outlineLevel="0" collapsed="false">
      <c r="A495" s="17" t="s">
        <v>2423</v>
      </c>
      <c r="B495" s="27" t="n">
        <f aca="false">99-TOT!FS497</f>
        <v>98</v>
      </c>
      <c r="C495" s="27" t="n">
        <f aca="false">82-(TOT!V497+TOT!FS497)</f>
        <v>0</v>
      </c>
      <c r="D495" s="27" t="n">
        <f aca="false">ROUND(C495/4.4,0)</f>
        <v>0</v>
      </c>
      <c r="E495" s="27" t="n">
        <f aca="false">B495-D495</f>
        <v>98</v>
      </c>
    </row>
    <row r="496" customFormat="false" ht="13" hidden="false" customHeight="true" outlineLevel="0" collapsed="false">
      <c r="A496" s="17" t="s">
        <v>2427</v>
      </c>
      <c r="B496" s="27" t="n">
        <f aca="false">99-TOT!FS498</f>
        <v>84</v>
      </c>
      <c r="C496" s="27" t="n">
        <f aca="false">82-(TOT!V498+TOT!FS498)</f>
        <v>65</v>
      </c>
      <c r="D496" s="27" t="n">
        <f aca="false">ROUND(C496/4.4,0)</f>
        <v>15</v>
      </c>
      <c r="E496" s="27" t="n">
        <f aca="false">B496-D496</f>
        <v>69</v>
      </c>
    </row>
    <row r="497" customFormat="false" ht="13" hidden="false" customHeight="true" outlineLevel="0" collapsed="false">
      <c r="A497" s="17" t="s">
        <v>2432</v>
      </c>
      <c r="B497" s="27" t="n">
        <f aca="false">99-TOT!FS499</f>
        <v>99</v>
      </c>
      <c r="C497" s="27" t="n">
        <f aca="false">82-(TOT!V499+TOT!FS499)</f>
        <v>71</v>
      </c>
      <c r="D497" s="27" t="n">
        <f aca="false">ROUND(C497/4.4,0)</f>
        <v>16</v>
      </c>
      <c r="E497" s="27" t="n">
        <f aca="false">B497-D497</f>
        <v>83</v>
      </c>
    </row>
    <row r="498" customFormat="false" ht="13" hidden="false" customHeight="true" outlineLevel="0" collapsed="false">
      <c r="A498" s="17" t="s">
        <v>2437</v>
      </c>
      <c r="B498" s="27" t="n">
        <f aca="false">99-TOT!FS500</f>
        <v>95</v>
      </c>
      <c r="C498" s="27" t="n">
        <f aca="false">82-(TOT!V500+TOT!FS500)</f>
        <v>41</v>
      </c>
      <c r="D498" s="27" t="n">
        <f aca="false">ROUND(C498/4.4,0)</f>
        <v>9</v>
      </c>
      <c r="E498" s="27" t="n">
        <f aca="false">B498-D498</f>
        <v>86</v>
      </c>
    </row>
    <row r="499" customFormat="false" ht="13" hidden="false" customHeight="true" outlineLevel="0" collapsed="false">
      <c r="A499" s="17" t="s">
        <v>2442</v>
      </c>
      <c r="B499" s="27" t="n">
        <f aca="false">99-TOT!FS501</f>
        <v>92</v>
      </c>
      <c r="C499" s="27" t="n">
        <f aca="false">82-(TOT!V501+TOT!FS501)</f>
        <v>1</v>
      </c>
      <c r="D499" s="27" t="n">
        <f aca="false">ROUND(C499/4.4,0)</f>
        <v>0</v>
      </c>
      <c r="E499" s="27" t="n">
        <f aca="false">B499-D499</f>
        <v>92</v>
      </c>
    </row>
    <row r="500" customFormat="false" ht="13" hidden="false" customHeight="true" outlineLevel="0" collapsed="false">
      <c r="A500" s="17" t="s">
        <v>2447</v>
      </c>
      <c r="B500" s="27" t="n">
        <f aca="false">99-TOT!FS502</f>
        <v>95</v>
      </c>
      <c r="C500" s="27" t="n">
        <f aca="false">82-(TOT!V502+TOT!FS502)</f>
        <v>0</v>
      </c>
      <c r="D500" s="27" t="n">
        <f aca="false">ROUND(C500/4.4,0)</f>
        <v>0</v>
      </c>
      <c r="E500" s="27" t="n">
        <f aca="false">B500-D500</f>
        <v>95</v>
      </c>
    </row>
    <row r="501" customFormat="false" ht="13" hidden="false" customHeight="true" outlineLevel="0" collapsed="false">
      <c r="A501" s="17" t="s">
        <v>2451</v>
      </c>
      <c r="B501" s="27" t="n">
        <f aca="false">99-TOT!FS503</f>
        <v>99</v>
      </c>
      <c r="C501" s="27" t="n">
        <f aca="false">82-(TOT!V503+TOT!FS503)</f>
        <v>79</v>
      </c>
      <c r="D501" s="27" t="n">
        <f aca="false">ROUND(C501/4.4,0)</f>
        <v>18</v>
      </c>
      <c r="E501" s="27" t="n">
        <f aca="false">B501-D501</f>
        <v>81</v>
      </c>
    </row>
    <row r="502" customFormat="false" ht="13" hidden="false" customHeight="true" outlineLevel="0" collapsed="false">
      <c r="A502" s="17" t="s">
        <v>2455</v>
      </c>
      <c r="B502" s="27" t="n">
        <f aca="false">99-TOT!FS504</f>
        <v>99</v>
      </c>
      <c r="C502" s="27" t="n">
        <f aca="false">82-(TOT!V504+TOT!FS504)</f>
        <v>75</v>
      </c>
      <c r="D502" s="27" t="n">
        <f aca="false">ROUND(C502/4.4,0)</f>
        <v>17</v>
      </c>
      <c r="E502" s="27" t="n">
        <f aca="false">B502-D502</f>
        <v>82</v>
      </c>
    </row>
    <row r="503" customFormat="false" ht="13" hidden="false" customHeight="true" outlineLevel="0" collapsed="false">
      <c r="A503" s="17" t="s">
        <v>2460</v>
      </c>
      <c r="B503" s="27" t="n">
        <f aca="false">99-TOT!FS505</f>
        <v>99</v>
      </c>
      <c r="C503" s="27" t="n">
        <f aca="false">82-(TOT!V505+TOT!FS505)</f>
        <v>78</v>
      </c>
      <c r="D503" s="27" t="n">
        <f aca="false">ROUND(C503/4.4,0)</f>
        <v>18</v>
      </c>
      <c r="E503" s="27" t="n">
        <f aca="false">B503-D503</f>
        <v>81</v>
      </c>
    </row>
    <row r="504" customFormat="false" ht="13" hidden="false" customHeight="true" outlineLevel="0" collapsed="false">
      <c r="A504" s="17" t="s">
        <v>2464</v>
      </c>
      <c r="B504" s="27" t="n">
        <f aca="false">99-TOT!FS506</f>
        <v>95</v>
      </c>
      <c r="C504" s="27" t="n">
        <f aca="false">82-(TOT!V506+TOT!FS506)</f>
        <v>0</v>
      </c>
      <c r="D504" s="27" t="n">
        <f aca="false">ROUND(C504/4.4,0)</f>
        <v>0</v>
      </c>
      <c r="E504" s="27" t="n">
        <f aca="false">B504-D504</f>
        <v>95</v>
      </c>
    </row>
    <row r="505" customFormat="false" ht="13" hidden="false" customHeight="true" outlineLevel="0" collapsed="false">
      <c r="A505" s="17" t="s">
        <v>2468</v>
      </c>
      <c r="B505" s="27" t="n">
        <f aca="false">99-TOT!FS507</f>
        <v>99</v>
      </c>
      <c r="C505" s="27" t="n">
        <f aca="false">82-(TOT!V507+TOT!FS507)</f>
        <v>10</v>
      </c>
      <c r="D505" s="27" t="n">
        <f aca="false">ROUND(C505/4.4,0)</f>
        <v>2</v>
      </c>
      <c r="E505" s="27" t="n">
        <f aca="false">B505-D505</f>
        <v>97</v>
      </c>
    </row>
    <row r="506" customFormat="false" ht="13" hidden="false" customHeight="true" outlineLevel="0" collapsed="false">
      <c r="A506" s="17" t="s">
        <v>2471</v>
      </c>
      <c r="B506" s="27" t="n">
        <f aca="false">99-TOT!FS508</f>
        <v>95</v>
      </c>
      <c r="C506" s="27" t="n">
        <f aca="false">82-(TOT!V508+TOT!FS508)</f>
        <v>28</v>
      </c>
      <c r="D506" s="27" t="n">
        <f aca="false">ROUND(C506/4.4,0)</f>
        <v>6</v>
      </c>
      <c r="E506" s="27" t="n">
        <f aca="false">B506-D506</f>
        <v>89</v>
      </c>
    </row>
    <row r="507" customFormat="false" ht="13" hidden="false" customHeight="true" outlineLevel="0" collapsed="false">
      <c r="A507" s="17" t="s">
        <v>2476</v>
      </c>
      <c r="B507" s="27" t="n">
        <f aca="false">99-TOT!FS509</f>
        <v>99</v>
      </c>
      <c r="C507" s="27" t="n">
        <f aca="false">82-(TOT!V509+TOT!FS509)</f>
        <v>81</v>
      </c>
      <c r="D507" s="27" t="n">
        <f aca="false">ROUND(C507/4.4,0)</f>
        <v>18</v>
      </c>
      <c r="E507" s="27" t="n">
        <f aca="false">B507-D507</f>
        <v>81</v>
      </c>
    </row>
    <row r="508" customFormat="false" ht="13" hidden="false" customHeight="true" outlineLevel="0" collapsed="false">
      <c r="A508" s="17" t="s">
        <v>2482</v>
      </c>
      <c r="B508" s="27" t="n">
        <f aca="false">99-TOT!FS510</f>
        <v>95</v>
      </c>
      <c r="C508" s="27" t="n">
        <f aca="false">82-(TOT!V510+TOT!FS510)</f>
        <v>48</v>
      </c>
      <c r="D508" s="27" t="n">
        <f aca="false">ROUND(C508/4.4,0)</f>
        <v>11</v>
      </c>
      <c r="E508" s="27" t="n">
        <f aca="false">B508-D508</f>
        <v>84</v>
      </c>
    </row>
    <row r="509" customFormat="false" ht="13" hidden="false" customHeight="true" outlineLevel="0" collapsed="false">
      <c r="A509" s="17" t="s">
        <v>2487</v>
      </c>
      <c r="B509" s="27" t="n">
        <f aca="false">99-TOT!FS511</f>
        <v>99</v>
      </c>
      <c r="C509" s="27" t="n">
        <f aca="false">82-(TOT!V511+TOT!FS511)</f>
        <v>71</v>
      </c>
      <c r="D509" s="27" t="n">
        <f aca="false">ROUND(C509/4.4,0)</f>
        <v>16</v>
      </c>
      <c r="E509" s="27" t="n">
        <f aca="false">B509-D509</f>
        <v>83</v>
      </c>
    </row>
    <row r="510" customFormat="false" ht="13" hidden="false" customHeight="true" outlineLevel="0" collapsed="false">
      <c r="A510" s="17" t="s">
        <v>2492</v>
      </c>
      <c r="B510" s="27" t="n">
        <f aca="false">99-TOT!FS512</f>
        <v>88</v>
      </c>
      <c r="C510" s="27" t="n">
        <f aca="false">82-(TOT!V512+TOT!FS512)</f>
        <v>18</v>
      </c>
      <c r="D510" s="27" t="n">
        <f aca="false">ROUND(C510/4.4,0)</f>
        <v>4</v>
      </c>
      <c r="E510" s="27" t="n">
        <f aca="false">B510-D510</f>
        <v>84</v>
      </c>
    </row>
    <row r="511" customFormat="false" ht="13" hidden="false" customHeight="true" outlineLevel="0" collapsed="false">
      <c r="A511" s="17" t="s">
        <v>2497</v>
      </c>
      <c r="B511" s="27" t="n">
        <f aca="false">99-TOT!FS513</f>
        <v>94</v>
      </c>
      <c r="C511" s="27" t="n">
        <f aca="false">82-(TOT!V513+TOT!FS513)</f>
        <v>8</v>
      </c>
      <c r="D511" s="27" t="n">
        <f aca="false">ROUND(C511/4.4,0)</f>
        <v>2</v>
      </c>
      <c r="E511" s="27" t="n">
        <f aca="false">B511-D511</f>
        <v>92</v>
      </c>
    </row>
    <row r="512" customFormat="false" ht="13" hidden="false" customHeight="true" outlineLevel="0" collapsed="false">
      <c r="A512" s="17" t="s">
        <v>2502</v>
      </c>
      <c r="B512" s="27" t="n">
        <f aca="false">99-TOT!FS514</f>
        <v>83</v>
      </c>
      <c r="C512" s="27" t="n">
        <f aca="false">82-(TOT!V514+TOT!FS514)</f>
        <v>47</v>
      </c>
      <c r="D512" s="27" t="n">
        <f aca="false">ROUND(C512/4.4,0)</f>
        <v>11</v>
      </c>
      <c r="E512" s="27" t="n">
        <f aca="false">B512-D512</f>
        <v>72</v>
      </c>
    </row>
    <row r="513" customFormat="false" ht="13" hidden="false" customHeight="true" outlineLevel="0" collapsed="false">
      <c r="A513" s="17" t="s">
        <v>2505</v>
      </c>
      <c r="B513" s="27" t="n">
        <f aca="false">99-TOT!FS515</f>
        <v>99</v>
      </c>
      <c r="C513" s="27" t="n">
        <f aca="false">82-(TOT!V515+TOT!FS515)</f>
        <v>18</v>
      </c>
      <c r="D513" s="27" t="n">
        <f aca="false">ROUND(C513/4.4,0)</f>
        <v>4</v>
      </c>
      <c r="E513" s="27" t="n">
        <f aca="false">B513-D513</f>
        <v>95</v>
      </c>
    </row>
    <row r="514" customFormat="false" ht="13" hidden="false" customHeight="true" outlineLevel="0" collapsed="false">
      <c r="A514" s="17" t="s">
        <v>2508</v>
      </c>
      <c r="B514" s="27" t="n">
        <f aca="false">99-TOT!FS516</f>
        <v>99</v>
      </c>
      <c r="C514" s="27" t="n">
        <f aca="false">82-(TOT!V516+TOT!FS516)</f>
        <v>51</v>
      </c>
      <c r="D514" s="27" t="n">
        <f aca="false">ROUND(C514/4.4,0)</f>
        <v>12</v>
      </c>
      <c r="E514" s="27" t="n">
        <f aca="false">B514-D514</f>
        <v>87</v>
      </c>
    </row>
    <row r="515" customFormat="false" ht="13" hidden="false" customHeight="true" outlineLevel="0" collapsed="false">
      <c r="A515" s="17" t="s">
        <v>2511</v>
      </c>
      <c r="B515" s="27" t="n">
        <f aca="false">99-TOT!FS517</f>
        <v>99</v>
      </c>
      <c r="C515" s="27" t="n">
        <f aca="false">82-(TOT!V517+TOT!FS517)</f>
        <v>22</v>
      </c>
      <c r="D515" s="27" t="n">
        <f aca="false">ROUND(C515/4.4,0)</f>
        <v>5</v>
      </c>
      <c r="E515" s="27" t="n">
        <f aca="false">B515-D515</f>
        <v>94</v>
      </c>
    </row>
    <row r="516" customFormat="false" ht="13" hidden="false" customHeight="true" outlineLevel="0" collapsed="false">
      <c r="A516" s="17" t="s">
        <v>2514</v>
      </c>
      <c r="B516" s="27" t="n">
        <f aca="false">99-TOT!FS518</f>
        <v>99</v>
      </c>
      <c r="C516" s="27" t="n">
        <f aca="false">82-(TOT!V518+TOT!FS518)</f>
        <v>31</v>
      </c>
      <c r="D516" s="27" t="n">
        <f aca="false">ROUND(C516/4.4,0)</f>
        <v>7</v>
      </c>
      <c r="E516" s="27" t="n">
        <f aca="false">B516-D516</f>
        <v>92</v>
      </c>
    </row>
    <row r="517" customFormat="false" ht="13" hidden="false" customHeight="true" outlineLevel="0" collapsed="false">
      <c r="A517" s="17" t="s">
        <v>2518</v>
      </c>
      <c r="B517" s="27" t="n">
        <f aca="false">99-TOT!FS519</f>
        <v>95</v>
      </c>
      <c r="C517" s="27" t="n">
        <f aca="false">82-(TOT!V519+TOT!FS519)</f>
        <v>-1</v>
      </c>
      <c r="D517" s="27" t="n">
        <f aca="false">ROUND(C517/4.4,0)</f>
        <v>0</v>
      </c>
      <c r="E517" s="27" t="n">
        <f aca="false">B517-D517</f>
        <v>95</v>
      </c>
    </row>
    <row r="518" customFormat="false" ht="13" hidden="false" customHeight="true" outlineLevel="0" collapsed="false">
      <c r="A518" s="17" t="s">
        <v>2523</v>
      </c>
      <c r="B518" s="27" t="n">
        <f aca="false">99-TOT!FS520</f>
        <v>94</v>
      </c>
      <c r="C518" s="27" t="n">
        <f aca="false">82-(TOT!V520+TOT!FS520)</f>
        <v>41</v>
      </c>
      <c r="D518" s="27" t="n">
        <f aca="false">ROUND(C518/4.4,0)</f>
        <v>9</v>
      </c>
      <c r="E518" s="27" t="n">
        <f aca="false">B518-D518</f>
        <v>85</v>
      </c>
    </row>
    <row r="519" customFormat="false" ht="13" hidden="false" customHeight="true" outlineLevel="0" collapsed="false">
      <c r="A519" s="17" t="s">
        <v>2528</v>
      </c>
      <c r="B519" s="27" t="n">
        <f aca="false">99-TOT!FS521</f>
        <v>87</v>
      </c>
      <c r="C519" s="27" t="n">
        <f aca="false">82-(TOT!V521+TOT!FS521)</f>
        <v>-2</v>
      </c>
      <c r="D519" s="27" t="n">
        <f aca="false">ROUND(C519/4.4,0)</f>
        <v>0</v>
      </c>
      <c r="E519" s="27" t="n">
        <f aca="false">B519-D519</f>
        <v>87</v>
      </c>
    </row>
    <row r="520" customFormat="false" ht="13" hidden="false" customHeight="true" outlineLevel="0" collapsed="false">
      <c r="A520" s="17" t="s">
        <v>2531</v>
      </c>
      <c r="B520" s="27" t="n">
        <f aca="false">99-TOT!FS522</f>
        <v>98</v>
      </c>
      <c r="C520" s="27" t="n">
        <f aca="false">82-(TOT!V522+TOT!FS522)</f>
        <v>0</v>
      </c>
      <c r="D520" s="27" t="n">
        <f aca="false">ROUND(C520/4.4,0)</f>
        <v>0</v>
      </c>
      <c r="E520" s="27" t="n">
        <f aca="false">B520-D520</f>
        <v>98</v>
      </c>
    </row>
    <row r="521" customFormat="false" ht="13" hidden="false" customHeight="true" outlineLevel="0" collapsed="false">
      <c r="A521" s="17" t="s">
        <v>2535</v>
      </c>
      <c r="B521" s="27" t="n">
        <f aca="false">99-TOT!FS523</f>
        <v>99</v>
      </c>
      <c r="C521" s="27" t="n">
        <f aca="false">82-(TOT!V523+TOT!FS523)</f>
        <v>0</v>
      </c>
      <c r="D521" s="27" t="n">
        <f aca="false">ROUND(C521/4.4,0)</f>
        <v>0</v>
      </c>
      <c r="E521" s="27" t="n">
        <f aca="false">B521-D521</f>
        <v>99</v>
      </c>
    </row>
    <row r="522" customFormat="false" ht="13" hidden="false" customHeight="true" outlineLevel="0" collapsed="false">
      <c r="A522" s="17" t="s">
        <v>2539</v>
      </c>
      <c r="B522" s="27" t="n">
        <f aca="false">99-TOT!FS524</f>
        <v>98</v>
      </c>
      <c r="C522" s="27" t="n">
        <f aca="false">82-(TOT!V524+TOT!FS524)</f>
        <v>4</v>
      </c>
      <c r="D522" s="27" t="n">
        <f aca="false">ROUND(C522/4.4,0)</f>
        <v>1</v>
      </c>
      <c r="E522" s="27" t="n">
        <f aca="false">B522-D522</f>
        <v>97</v>
      </c>
    </row>
    <row r="523" customFormat="false" ht="13" hidden="false" customHeight="true" outlineLevel="0" collapsed="false">
      <c r="A523" s="17" t="s">
        <v>2545</v>
      </c>
      <c r="B523" s="27" t="n">
        <f aca="false">99-TOT!FS525</f>
        <v>94</v>
      </c>
      <c r="C523" s="27" t="n">
        <f aca="false">82-(TOT!V525+TOT!FS525)</f>
        <v>48</v>
      </c>
      <c r="D523" s="27" t="n">
        <f aca="false">ROUND(C523/4.4,0)</f>
        <v>11</v>
      </c>
      <c r="E523" s="27" t="n">
        <f aca="false">B523-D523</f>
        <v>83</v>
      </c>
    </row>
    <row r="524" customFormat="false" ht="13" hidden="false" customHeight="true" outlineLevel="0" collapsed="false">
      <c r="A524" s="17" t="s">
        <v>2549</v>
      </c>
      <c r="B524" s="27" t="n">
        <f aca="false">99-TOT!FS526</f>
        <v>91</v>
      </c>
      <c r="C524" s="27" t="n">
        <f aca="false">82-(TOT!V526+TOT!FS526)</f>
        <v>26</v>
      </c>
      <c r="D524" s="27" t="n">
        <f aca="false">ROUND(C524/4.4,0)</f>
        <v>6</v>
      </c>
      <c r="E524" s="27" t="n">
        <f aca="false">B524-D524</f>
        <v>85</v>
      </c>
    </row>
    <row r="525" customFormat="false" ht="13" hidden="false" customHeight="true" outlineLevel="0" collapsed="false">
      <c r="A525" s="17" t="s">
        <v>2552</v>
      </c>
      <c r="B525" s="27" t="n">
        <f aca="false">99-TOT!FS527</f>
        <v>99</v>
      </c>
      <c r="C525" s="27" t="n">
        <f aca="false">82-(TOT!V527+TOT!FS527)</f>
        <v>60</v>
      </c>
      <c r="D525" s="27" t="n">
        <f aca="false">ROUND(C525/4.4,0)</f>
        <v>14</v>
      </c>
      <c r="E525" s="27" t="n">
        <f aca="false">B525-D525</f>
        <v>85</v>
      </c>
    </row>
    <row r="526" customFormat="false" ht="13" hidden="false" customHeight="true" outlineLevel="0" collapsed="false">
      <c r="A526" s="17" t="s">
        <v>2555</v>
      </c>
      <c r="B526" s="27" t="n">
        <f aca="false">99-TOT!FS528</f>
        <v>99</v>
      </c>
      <c r="C526" s="27" t="n">
        <f aca="false">82-(TOT!V528+TOT!FS528)</f>
        <v>50</v>
      </c>
      <c r="D526" s="27" t="n">
        <f aca="false">ROUND(C526/4.4,0)</f>
        <v>11</v>
      </c>
      <c r="E526" s="27" t="n">
        <f aca="false">B526-D526</f>
        <v>88</v>
      </c>
    </row>
    <row r="527" customFormat="false" ht="13" hidden="false" customHeight="true" outlineLevel="0" collapsed="false">
      <c r="A527" s="17" t="s">
        <v>2559</v>
      </c>
      <c r="B527" s="27" t="n">
        <f aca="false">99-TOT!FS529</f>
        <v>75</v>
      </c>
      <c r="C527" s="27" t="n">
        <f aca="false">82-(TOT!V529+TOT!FS529)</f>
        <v>55</v>
      </c>
      <c r="D527" s="27" t="n">
        <f aca="false">ROUND(C527/4.4,0)</f>
        <v>12</v>
      </c>
      <c r="E527" s="27" t="n">
        <f aca="false">B527-D527</f>
        <v>63</v>
      </c>
    </row>
    <row r="528" customFormat="false" ht="13" hidden="false" customHeight="true" outlineLevel="0" collapsed="false">
      <c r="A528" s="17" t="s">
        <v>2564</v>
      </c>
      <c r="B528" s="27" t="n">
        <f aca="false">99-TOT!FS530</f>
        <v>90</v>
      </c>
      <c r="C528" s="27" t="n">
        <f aca="false">82-(TOT!V530+TOT!FS530)</f>
        <v>27</v>
      </c>
      <c r="D528" s="27" t="n">
        <f aca="false">ROUND(C528/4.4,0)</f>
        <v>6</v>
      </c>
      <c r="E528" s="27" t="n">
        <f aca="false">B528-D528</f>
        <v>84</v>
      </c>
    </row>
    <row r="529" customFormat="false" ht="13" hidden="false" customHeight="true" outlineLevel="0" collapsed="false">
      <c r="A529" s="17" t="s">
        <v>2570</v>
      </c>
      <c r="B529" s="27" t="n">
        <f aca="false">99-TOT!FS531</f>
        <v>99</v>
      </c>
      <c r="C529" s="27" t="n">
        <f aca="false">82-(TOT!V531+TOT!FS531)</f>
        <v>64</v>
      </c>
      <c r="D529" s="27" t="n">
        <f aca="false">ROUND(C529/4.4,0)</f>
        <v>15</v>
      </c>
      <c r="E529" s="27" t="n">
        <f aca="false">B529-D529</f>
        <v>84</v>
      </c>
    </row>
    <row r="530" customFormat="false" ht="13" hidden="false" customHeight="true" outlineLevel="0" collapsed="false">
      <c r="A530" s="17" t="s">
        <v>2574</v>
      </c>
      <c r="B530" s="27" t="n">
        <f aca="false">99-TOT!FS532</f>
        <v>99</v>
      </c>
      <c r="C530" s="27" t="n">
        <f aca="false">82-(TOT!V532+TOT!FS532)</f>
        <v>67</v>
      </c>
      <c r="D530" s="27" t="n">
        <f aca="false">ROUND(C530/4.4,0)</f>
        <v>15</v>
      </c>
      <c r="E530" s="27" t="n">
        <f aca="false">B530-D530</f>
        <v>84</v>
      </c>
    </row>
    <row r="531" customFormat="false" ht="13" hidden="false" customHeight="true" outlineLevel="0" collapsed="false">
      <c r="A531" s="17" t="s">
        <v>2579</v>
      </c>
      <c r="B531" s="27" t="n">
        <f aca="false">99-TOT!FS533</f>
        <v>66</v>
      </c>
      <c r="C531" s="27" t="n">
        <f aca="false">82-(TOT!V533+TOT!FS533)</f>
        <v>3</v>
      </c>
      <c r="D531" s="27" t="n">
        <f aca="false">ROUND(C531/4.4,0)</f>
        <v>1</v>
      </c>
      <c r="E531" s="27" t="n">
        <f aca="false">B531-D531</f>
        <v>65</v>
      </c>
    </row>
    <row r="532" customFormat="false" ht="13" hidden="false" customHeight="true" outlineLevel="0" collapsed="false">
      <c r="A532" s="17" t="s">
        <v>2582</v>
      </c>
      <c r="B532" s="27" t="n">
        <f aca="false">99-TOT!FS534</f>
        <v>95</v>
      </c>
      <c r="C532" s="27" t="n">
        <f aca="false">82-(TOT!V534+TOT!FS534)</f>
        <v>26</v>
      </c>
      <c r="D532" s="27" t="n">
        <f aca="false">ROUND(C532/4.4,0)</f>
        <v>6</v>
      </c>
      <c r="E532" s="27" t="n">
        <f aca="false">B532-D532</f>
        <v>89</v>
      </c>
    </row>
    <row r="533" customFormat="false" ht="13" hidden="false" customHeight="true" outlineLevel="0" collapsed="false">
      <c r="A533" s="17" t="s">
        <v>2585</v>
      </c>
      <c r="B533" s="27" t="n">
        <f aca="false">99-TOT!FS535</f>
        <v>99</v>
      </c>
      <c r="C533" s="27" t="n">
        <f aca="false">82-(TOT!V535+TOT!FS535)</f>
        <v>0</v>
      </c>
      <c r="D533" s="27" t="n">
        <f aca="false">ROUND(C533/4.4,0)</f>
        <v>0</v>
      </c>
      <c r="E533" s="27" t="n">
        <f aca="false">B533-D533</f>
        <v>99</v>
      </c>
    </row>
    <row r="534" customFormat="false" ht="13" hidden="false" customHeight="true" outlineLevel="0" collapsed="false">
      <c r="A534" s="17" t="s">
        <v>2588</v>
      </c>
      <c r="B534" s="27" t="n">
        <f aca="false">99-TOT!FS536</f>
        <v>99</v>
      </c>
      <c r="C534" s="27" t="n">
        <f aca="false">82-(TOT!V536+TOT!FS536)</f>
        <v>10</v>
      </c>
      <c r="D534" s="27" t="n">
        <f aca="false">ROUND(C534/4.4,0)</f>
        <v>2</v>
      </c>
      <c r="E534" s="27" t="n">
        <f aca="false">B534-D534</f>
        <v>97</v>
      </c>
    </row>
    <row r="535" customFormat="false" ht="13" hidden="false" customHeight="true" outlineLevel="0" collapsed="false">
      <c r="A535" s="17" t="s">
        <v>2592</v>
      </c>
      <c r="B535" s="27" t="n">
        <f aca="false">99-TOT!FS537</f>
        <v>99</v>
      </c>
      <c r="C535" s="27" t="n">
        <f aca="false">82-(TOT!V537+TOT!FS537)</f>
        <v>2</v>
      </c>
      <c r="D535" s="27" t="n">
        <f aca="false">ROUND(C535/4.4,0)</f>
        <v>0</v>
      </c>
      <c r="E535" s="27" t="n">
        <f aca="false">B535-D535</f>
        <v>99</v>
      </c>
    </row>
    <row r="536" customFormat="false" ht="13" hidden="false" customHeight="true" outlineLevel="0" collapsed="false">
      <c r="A536" s="17" t="s">
        <v>2596</v>
      </c>
      <c r="B536" s="27" t="n">
        <f aca="false">99-TOT!FS538</f>
        <v>99</v>
      </c>
      <c r="C536" s="27" t="n">
        <f aca="false">82-(TOT!V538+TOT!FS538)</f>
        <v>0</v>
      </c>
      <c r="D536" s="27" t="n">
        <f aca="false">ROUND(C536/4.4,0)</f>
        <v>0</v>
      </c>
      <c r="E536" s="27" t="n">
        <f aca="false">B536-D536</f>
        <v>99</v>
      </c>
    </row>
    <row r="537" customFormat="false" ht="13" hidden="false" customHeight="true" outlineLevel="0" collapsed="false">
      <c r="A537" s="17" t="s">
        <v>2599</v>
      </c>
      <c r="B537" s="27" t="n">
        <f aca="false">99-TOT!FS539</f>
        <v>95</v>
      </c>
      <c r="C537" s="27" t="n">
        <f aca="false">82-(TOT!V539+TOT!FS539)</f>
        <v>18</v>
      </c>
      <c r="D537" s="27" t="n">
        <f aca="false">ROUND(C537/4.4,0)</f>
        <v>4</v>
      </c>
      <c r="E537" s="27" t="n">
        <f aca="false">B537-D537</f>
        <v>91</v>
      </c>
    </row>
    <row r="538" customFormat="false" ht="13" hidden="false" customHeight="true" outlineLevel="0" collapsed="false">
      <c r="A538" s="17" t="s">
        <v>2602</v>
      </c>
      <c r="B538" s="27" t="n">
        <f aca="false">99-TOT!FS540</f>
        <v>95</v>
      </c>
      <c r="C538" s="27" t="n">
        <f aca="false">82-(TOT!V540+TOT!FS540)</f>
        <v>20</v>
      </c>
      <c r="D538" s="27" t="n">
        <f aca="false">ROUND(C538/4.4,0)</f>
        <v>5</v>
      </c>
      <c r="E538" s="27" t="n">
        <f aca="false">B538-D538</f>
        <v>90</v>
      </c>
    </row>
    <row r="539" customFormat="false" ht="13" hidden="false" customHeight="true" outlineLevel="0" collapsed="false">
      <c r="A539" s="17" t="s">
        <v>2606</v>
      </c>
      <c r="B539" s="27" t="n">
        <f aca="false">99-TOT!FS541</f>
        <v>99</v>
      </c>
      <c r="C539" s="27" t="n">
        <f aca="false">82-(TOT!V541+TOT!FS541)</f>
        <v>80</v>
      </c>
      <c r="D539" s="27" t="n">
        <f aca="false">ROUND(C539/4.4,0)</f>
        <v>18</v>
      </c>
      <c r="E539" s="27" t="n">
        <f aca="false">B539-D539</f>
        <v>81</v>
      </c>
    </row>
    <row r="540" customFormat="false" ht="13" hidden="false" customHeight="true" outlineLevel="0" collapsed="false">
      <c r="A540" s="17" t="s">
        <v>2610</v>
      </c>
      <c r="B540" s="27" t="n">
        <f aca="false">99-TOT!FS542</f>
        <v>99</v>
      </c>
      <c r="C540" s="27" t="n">
        <f aca="false">82-(TOT!V542+TOT!FS542)</f>
        <v>59</v>
      </c>
      <c r="D540" s="27" t="n">
        <f aca="false">ROUND(C540/4.4,0)</f>
        <v>13</v>
      </c>
      <c r="E540" s="27" t="n">
        <f aca="false">B540-D540</f>
        <v>86</v>
      </c>
    </row>
    <row r="541" customFormat="false" ht="13" hidden="false" customHeight="true" outlineLevel="0" collapsed="false">
      <c r="A541" s="17" t="s">
        <v>2615</v>
      </c>
      <c r="B541" s="27" t="n">
        <f aca="false">99-TOT!FS543</f>
        <v>95</v>
      </c>
      <c r="C541" s="27" t="n">
        <f aca="false">82-(TOT!V543+TOT!FS543)</f>
        <v>25</v>
      </c>
      <c r="D541" s="27" t="n">
        <f aca="false">ROUND(C541/4.4,0)</f>
        <v>6</v>
      </c>
      <c r="E541" s="27" t="n">
        <f aca="false">B541-D541</f>
        <v>89</v>
      </c>
    </row>
    <row r="542" customFormat="false" ht="13" hidden="false" customHeight="true" outlineLevel="0" collapsed="false">
      <c r="A542" s="17" t="s">
        <v>2619</v>
      </c>
      <c r="B542" s="27" t="n">
        <f aca="false">99-TOT!FS544</f>
        <v>99</v>
      </c>
      <c r="C542" s="27" t="n">
        <f aca="false">82-(TOT!V544+TOT!FS544)</f>
        <v>49</v>
      </c>
      <c r="D542" s="27" t="n">
        <f aca="false">ROUND(C542/4.4,0)</f>
        <v>11</v>
      </c>
      <c r="E542" s="27" t="n">
        <f aca="false">B542-D542</f>
        <v>88</v>
      </c>
    </row>
    <row r="543" customFormat="false" ht="13" hidden="false" customHeight="true" outlineLevel="0" collapsed="false">
      <c r="A543" s="17" t="s">
        <v>2622</v>
      </c>
      <c r="B543" s="27" t="n">
        <f aca="false">99-TOT!FS545</f>
        <v>95</v>
      </c>
      <c r="C543" s="27" t="n">
        <f aca="false">82-(TOT!V545+TOT!FS545)</f>
        <v>17</v>
      </c>
      <c r="D543" s="27" t="n">
        <f aca="false">ROUND(C543/4.4,0)</f>
        <v>4</v>
      </c>
      <c r="E543" s="27" t="n">
        <f aca="false">B543-D543</f>
        <v>91</v>
      </c>
    </row>
    <row r="544" customFormat="false" ht="13" hidden="false" customHeight="true" outlineLevel="0" collapsed="false">
      <c r="A544" s="17" t="s">
        <v>2626</v>
      </c>
      <c r="B544" s="27" t="n">
        <f aca="false">99-TOT!FS546</f>
        <v>91</v>
      </c>
      <c r="C544" s="27" t="n">
        <f aca="false">82-(TOT!V546+TOT!FS546)</f>
        <v>6</v>
      </c>
      <c r="D544" s="27" t="n">
        <f aca="false">ROUND(C544/4.4,0)</f>
        <v>1</v>
      </c>
      <c r="E544" s="27" t="n">
        <f aca="false">B544-D544</f>
        <v>90</v>
      </c>
    </row>
    <row r="545" customFormat="false" ht="13" hidden="false" customHeight="true" outlineLevel="0" collapsed="false">
      <c r="A545" s="17" t="s">
        <v>2631</v>
      </c>
      <c r="B545" s="27" t="n">
        <f aca="false">99-TOT!FS547</f>
        <v>95</v>
      </c>
      <c r="C545" s="27" t="n">
        <f aca="false">82-(TOT!V547+TOT!FS547)</f>
        <v>40</v>
      </c>
      <c r="D545" s="27" t="n">
        <f aca="false">ROUND(C545/4.4,0)</f>
        <v>9</v>
      </c>
      <c r="E545" s="27" t="n">
        <f aca="false">B545-D545</f>
        <v>86</v>
      </c>
    </row>
    <row r="546" customFormat="false" ht="13" hidden="false" customHeight="true" outlineLevel="0" collapsed="false">
      <c r="A546" s="17" t="s">
        <v>2634</v>
      </c>
      <c r="B546" s="27" t="n">
        <f aca="false">99-TOT!FS548</f>
        <v>99</v>
      </c>
      <c r="C546" s="27" t="n">
        <f aca="false">82-(TOT!V548+TOT!FS548)</f>
        <v>80</v>
      </c>
      <c r="D546" s="27" t="n">
        <f aca="false">ROUND(C546/4.4,0)</f>
        <v>18</v>
      </c>
      <c r="E546" s="27" t="n">
        <f aca="false">B546-D546</f>
        <v>81</v>
      </c>
    </row>
    <row r="547" customFormat="false" ht="13" hidden="false" customHeight="true" outlineLevel="0" collapsed="false">
      <c r="A547" s="17" t="s">
        <v>2638</v>
      </c>
      <c r="B547" s="27" t="n">
        <f aca="false">99-TOT!FS549</f>
        <v>99</v>
      </c>
      <c r="C547" s="27" t="n">
        <f aca="false">82-(TOT!V549+TOT!FS549)</f>
        <v>81</v>
      </c>
      <c r="D547" s="27" t="n">
        <f aca="false">ROUND(C547/4.4,0)</f>
        <v>18</v>
      </c>
      <c r="E547" s="27" t="n">
        <f aca="false">B547-D547</f>
        <v>81</v>
      </c>
    </row>
    <row r="548" customFormat="false" ht="13" hidden="false" customHeight="true" outlineLevel="0" collapsed="false">
      <c r="A548" s="17" t="s">
        <v>2642</v>
      </c>
      <c r="B548" s="27" t="n">
        <f aca="false">99-TOT!FS550</f>
        <v>99</v>
      </c>
      <c r="C548" s="27" t="n">
        <f aca="false">82-(TOT!V550+TOT!FS550)</f>
        <v>0</v>
      </c>
      <c r="D548" s="27" t="n">
        <f aca="false">ROUND(C548/4.4,0)</f>
        <v>0</v>
      </c>
      <c r="E548" s="27" t="n">
        <f aca="false">B548-D548</f>
        <v>99</v>
      </c>
    </row>
    <row r="549" customFormat="false" ht="13" hidden="false" customHeight="true" outlineLevel="0" collapsed="false">
      <c r="A549" s="17" t="s">
        <v>2646</v>
      </c>
      <c r="B549" s="27" t="n">
        <f aca="false">99-TOT!FS551</f>
        <v>99</v>
      </c>
      <c r="C549" s="27" t="n">
        <f aca="false">82-(TOT!V551+TOT!FS551)</f>
        <v>0</v>
      </c>
      <c r="D549" s="27" t="n">
        <f aca="false">ROUND(C549/4.4,0)</f>
        <v>0</v>
      </c>
      <c r="E549" s="27" t="n">
        <f aca="false">B549-D549</f>
        <v>99</v>
      </c>
    </row>
    <row r="550" customFormat="false" ht="13" hidden="false" customHeight="true" outlineLevel="0" collapsed="false">
      <c r="A550" s="17" t="s">
        <v>2650</v>
      </c>
      <c r="B550" s="27" t="n">
        <f aca="false">99-TOT!FS552</f>
        <v>95</v>
      </c>
      <c r="C550" s="27" t="n">
        <f aca="false">82-(TOT!V552+TOT!FS552)</f>
        <v>8</v>
      </c>
      <c r="D550" s="27" t="n">
        <f aca="false">ROUND(C550/4.4,0)</f>
        <v>2</v>
      </c>
      <c r="E550" s="27" t="n">
        <f aca="false">B550-D550</f>
        <v>93</v>
      </c>
    </row>
    <row r="551" customFormat="false" ht="13" hidden="false" customHeight="true" outlineLevel="0" collapsed="false">
      <c r="A551" s="17" t="s">
        <v>2655</v>
      </c>
      <c r="B551" s="27" t="n">
        <f aca="false">99-TOT!FS553</f>
        <v>95</v>
      </c>
      <c r="C551" s="27" t="n">
        <f aca="false">82-(TOT!V553+TOT!FS553)</f>
        <v>-2</v>
      </c>
      <c r="D551" s="27" t="n">
        <f aca="false">ROUND(C551/4.4,0)</f>
        <v>0</v>
      </c>
      <c r="E551" s="27" t="n">
        <f aca="false">B551-D551</f>
        <v>95</v>
      </c>
    </row>
    <row r="552" customFormat="false" ht="13" hidden="false" customHeight="true" outlineLevel="0" collapsed="false">
      <c r="A552" s="17" t="s">
        <v>2659</v>
      </c>
      <c r="B552" s="27" t="n">
        <f aca="false">99-TOT!FS554</f>
        <v>99</v>
      </c>
      <c r="C552" s="27" t="n">
        <f aca="false">82-(TOT!V554+TOT!FS554)</f>
        <v>64</v>
      </c>
      <c r="D552" s="27" t="n">
        <f aca="false">ROUND(C552/4.4,0)</f>
        <v>15</v>
      </c>
      <c r="E552" s="27" t="n">
        <f aca="false">B552-D552</f>
        <v>84</v>
      </c>
    </row>
    <row r="553" customFormat="false" ht="13" hidden="false" customHeight="true" outlineLevel="0" collapsed="false">
      <c r="A553" s="17" t="s">
        <v>2662</v>
      </c>
      <c r="B553" s="27" t="n">
        <f aca="false">99-TOT!FS555</f>
        <v>99</v>
      </c>
      <c r="C553" s="27" t="n">
        <f aca="false">82-(TOT!V555+TOT!FS555)</f>
        <v>67</v>
      </c>
      <c r="D553" s="27" t="n">
        <f aca="false">ROUND(C553/4.4,0)</f>
        <v>15</v>
      </c>
      <c r="E553" s="27" t="n">
        <f aca="false">B553-D553</f>
        <v>84</v>
      </c>
    </row>
    <row r="554" customFormat="false" ht="13" hidden="false" customHeight="true" outlineLevel="0" collapsed="false">
      <c r="A554" s="17" t="s">
        <v>2666</v>
      </c>
      <c r="B554" s="27" t="n">
        <f aca="false">99-TOT!FS556</f>
        <v>93</v>
      </c>
      <c r="C554" s="27" t="n">
        <f aca="false">82-(TOT!V556+TOT!FS556)</f>
        <v>3</v>
      </c>
      <c r="D554" s="27" t="n">
        <f aca="false">ROUND(C554/4.4,0)</f>
        <v>1</v>
      </c>
      <c r="E554" s="27" t="n">
        <f aca="false">B554-D554</f>
        <v>92</v>
      </c>
    </row>
    <row r="555" customFormat="false" ht="13" hidden="false" customHeight="true" outlineLevel="0" collapsed="false">
      <c r="A555" s="17" t="s">
        <v>2669</v>
      </c>
      <c r="B555" s="27" t="n">
        <f aca="false">99-TOT!FS557</f>
        <v>83</v>
      </c>
      <c r="C555" s="27" t="n">
        <f aca="false">82-(TOT!V557+TOT!FS557)</f>
        <v>-3</v>
      </c>
      <c r="D555" s="27" t="n">
        <f aca="false">ROUND(C555/4.4,0)</f>
        <v>-1</v>
      </c>
      <c r="E555" s="27" t="n">
        <f aca="false">B555-D555</f>
        <v>84</v>
      </c>
    </row>
    <row r="556" customFormat="false" ht="13" hidden="false" customHeight="true" outlineLevel="0" collapsed="false">
      <c r="A556" s="17" t="s">
        <v>2673</v>
      </c>
      <c r="B556" s="27" t="n">
        <f aca="false">99-TOT!FS558</f>
        <v>99</v>
      </c>
      <c r="C556" s="27" t="n">
        <f aca="false">82-(TOT!V558+TOT!FS558)</f>
        <v>3</v>
      </c>
      <c r="D556" s="27" t="n">
        <f aca="false">ROUND(C556/4.4,0)</f>
        <v>1</v>
      </c>
      <c r="E556" s="27" t="n">
        <f aca="false">B556-D556</f>
        <v>98</v>
      </c>
    </row>
    <row r="557" customFormat="false" ht="13" hidden="false" customHeight="true" outlineLevel="0" collapsed="false">
      <c r="A557" s="17" t="s">
        <v>2677</v>
      </c>
      <c r="B557" s="27" t="n">
        <f aca="false">99-TOT!FS559</f>
        <v>99</v>
      </c>
      <c r="C557" s="27" t="n">
        <f aca="false">82-(TOT!V559+TOT!FS559)</f>
        <v>0</v>
      </c>
      <c r="D557" s="27" t="n">
        <f aca="false">ROUND(C557/4.4,0)</f>
        <v>0</v>
      </c>
      <c r="E557" s="27" t="n">
        <f aca="false">B557-D557</f>
        <v>99</v>
      </c>
    </row>
    <row r="558" customFormat="false" ht="13" hidden="false" customHeight="true" outlineLevel="0" collapsed="false">
      <c r="A558" s="17" t="s">
        <v>2682</v>
      </c>
      <c r="B558" s="27" t="n">
        <f aca="false">99-TOT!FS560</f>
        <v>97</v>
      </c>
      <c r="C558" s="27" t="n">
        <f aca="false">82-(TOT!V560+TOT!FS560)</f>
        <v>19</v>
      </c>
      <c r="D558" s="27" t="n">
        <f aca="false">ROUND(C558/4.4,0)</f>
        <v>4</v>
      </c>
      <c r="E558" s="27" t="n">
        <f aca="false">B558-D558</f>
        <v>93</v>
      </c>
    </row>
    <row r="559" customFormat="false" ht="13" hidden="false" customHeight="true" outlineLevel="0" collapsed="false">
      <c r="A559" s="17" t="s">
        <v>2686</v>
      </c>
      <c r="B559" s="27" t="n">
        <f aca="false">99-TOT!FS561</f>
        <v>93</v>
      </c>
      <c r="C559" s="27" t="n">
        <f aca="false">82-(TOT!V561+TOT!FS561)</f>
        <v>16</v>
      </c>
      <c r="D559" s="27" t="n">
        <f aca="false">ROUND(C559/4.4,0)</f>
        <v>4</v>
      </c>
      <c r="E559" s="27" t="n">
        <f aca="false">B559-D559</f>
        <v>89</v>
      </c>
    </row>
    <row r="560" customFormat="false" ht="13" hidden="false" customHeight="true" outlineLevel="0" collapsed="false">
      <c r="A560" s="17" t="s">
        <v>2690</v>
      </c>
      <c r="B560" s="27" t="n">
        <f aca="false">99-TOT!FS562</f>
        <v>93</v>
      </c>
      <c r="C560" s="27" t="n">
        <f aca="false">82-(TOT!V562+TOT!FS562)</f>
        <v>34</v>
      </c>
      <c r="D560" s="27" t="n">
        <f aca="false">ROUND(C560/4.4,0)</f>
        <v>8</v>
      </c>
      <c r="E560" s="27" t="n">
        <f aca="false">B560-D560</f>
        <v>85</v>
      </c>
    </row>
    <row r="561" customFormat="false" ht="13" hidden="false" customHeight="true" outlineLevel="0" collapsed="false">
      <c r="A561" s="17" t="s">
        <v>2693</v>
      </c>
      <c r="B561" s="27" t="n">
        <f aca="false">99-TOT!FS563</f>
        <v>99</v>
      </c>
      <c r="C561" s="27" t="n">
        <f aca="false">82-(TOT!V563+TOT!FS563)</f>
        <v>32</v>
      </c>
      <c r="D561" s="27" t="n">
        <f aca="false">ROUND(C561/4.4,0)</f>
        <v>7</v>
      </c>
      <c r="E561" s="27" t="n">
        <f aca="false">B561-D561</f>
        <v>92</v>
      </c>
    </row>
    <row r="562" customFormat="false" ht="13" hidden="false" customHeight="true" outlineLevel="0" collapsed="false">
      <c r="A562" s="17" t="s">
        <v>2696</v>
      </c>
      <c r="B562" s="27" t="n">
        <f aca="false">99-TOT!FS564</f>
        <v>98</v>
      </c>
      <c r="C562" s="27" t="n">
        <f aca="false">82-(TOT!V564+TOT!FS564)</f>
        <v>31</v>
      </c>
      <c r="D562" s="27" t="n">
        <f aca="false">ROUND(C562/4.4,0)</f>
        <v>7</v>
      </c>
      <c r="E562" s="27" t="n">
        <f aca="false">B562-D562</f>
        <v>91</v>
      </c>
    </row>
    <row r="563" customFormat="false" ht="13" hidden="false" customHeight="true" outlineLevel="0" collapsed="false">
      <c r="A563" s="17" t="s">
        <v>2698</v>
      </c>
      <c r="B563" s="27" t="n">
        <f aca="false">99-TOT!FS565</f>
        <v>99</v>
      </c>
      <c r="C563" s="27" t="n">
        <f aca="false">82-(TOT!V565+TOT!FS565)</f>
        <v>68</v>
      </c>
      <c r="D563" s="27" t="n">
        <f aca="false">ROUND(C563/4.4,0)</f>
        <v>15</v>
      </c>
      <c r="E563" s="27" t="n">
        <f aca="false">B563-D563</f>
        <v>84</v>
      </c>
    </row>
    <row r="564" customFormat="false" ht="13" hidden="false" customHeight="true" outlineLevel="0" collapsed="false">
      <c r="A564" s="17" t="s">
        <v>2701</v>
      </c>
      <c r="B564" s="27" t="n">
        <f aca="false">99-TOT!FS566</f>
        <v>94</v>
      </c>
      <c r="C564" s="27" t="n">
        <f aca="false">82-(TOT!V566+TOT!FS566)</f>
        <v>9</v>
      </c>
      <c r="D564" s="27" t="n">
        <f aca="false">ROUND(C564/4.4,0)</f>
        <v>2</v>
      </c>
      <c r="E564" s="27" t="n">
        <f aca="false">B564-D564</f>
        <v>92</v>
      </c>
    </row>
    <row r="565" customFormat="false" ht="13" hidden="false" customHeight="true" outlineLevel="0" collapsed="false">
      <c r="A565" s="17" t="s">
        <v>2705</v>
      </c>
      <c r="B565" s="27" t="n">
        <f aca="false">99-TOT!FS567</f>
        <v>99</v>
      </c>
      <c r="C565" s="27" t="n">
        <f aca="false">82-(TOT!V567+TOT!FS567)</f>
        <v>63</v>
      </c>
      <c r="D565" s="27" t="n">
        <f aca="false">ROUND(C565/4.4,0)</f>
        <v>14</v>
      </c>
      <c r="E565" s="27" t="n">
        <f aca="false">B565-D565</f>
        <v>85</v>
      </c>
    </row>
    <row r="566" customFormat="false" ht="13" hidden="false" customHeight="true" outlineLevel="0" collapsed="false">
      <c r="A566" s="17" t="s">
        <v>2708</v>
      </c>
      <c r="B566" s="27" t="n">
        <f aca="false">99-TOT!FS568</f>
        <v>99</v>
      </c>
      <c r="C566" s="27" t="n">
        <f aca="false">82-(TOT!V568+TOT!FS568)</f>
        <v>14</v>
      </c>
      <c r="D566" s="27" t="n">
        <f aca="false">ROUND(C566/4.4,0)</f>
        <v>3</v>
      </c>
      <c r="E566" s="27" t="n">
        <f aca="false">B566-D566</f>
        <v>96</v>
      </c>
    </row>
    <row r="567" customFormat="false" ht="13" hidden="false" customHeight="true" outlineLevel="0" collapsed="false">
      <c r="A567" s="17" t="s">
        <v>2711</v>
      </c>
      <c r="B567" s="27" t="n">
        <f aca="false">99-TOT!FS569</f>
        <v>88</v>
      </c>
      <c r="C567" s="27" t="n">
        <f aca="false">82-(TOT!V569+TOT!FS569)</f>
        <v>56</v>
      </c>
      <c r="D567" s="27" t="n">
        <f aca="false">ROUND(C567/4.4,0)</f>
        <v>13</v>
      </c>
      <c r="E567" s="27" t="n">
        <f aca="false">B567-D567</f>
        <v>75</v>
      </c>
    </row>
    <row r="568" customFormat="false" ht="13" hidden="false" customHeight="true" outlineLevel="0" collapsed="false">
      <c r="A568" s="17" t="s">
        <v>2714</v>
      </c>
      <c r="B568" s="27" t="n">
        <f aca="false">99-TOT!FS570</f>
        <v>98</v>
      </c>
      <c r="C568" s="27" t="n">
        <f aca="false">82-(TOT!V570+TOT!FS570)</f>
        <v>68</v>
      </c>
      <c r="D568" s="27" t="n">
        <f aca="false">ROUND(C568/4.4,0)</f>
        <v>15</v>
      </c>
      <c r="E568" s="27" t="n">
        <f aca="false">B568-D568</f>
        <v>83</v>
      </c>
    </row>
    <row r="569" customFormat="false" ht="13" hidden="false" customHeight="true" outlineLevel="0" collapsed="false">
      <c r="A569" s="17" t="s">
        <v>2718</v>
      </c>
      <c r="B569" s="27" t="n">
        <f aca="false">99-TOT!FS571</f>
        <v>93</v>
      </c>
      <c r="C569" s="27" t="n">
        <f aca="false">82-(TOT!V571+TOT!FS571)</f>
        <v>2</v>
      </c>
      <c r="D569" s="27" t="n">
        <f aca="false">ROUND(C569/4.4,0)</f>
        <v>0</v>
      </c>
      <c r="E569" s="27" t="n">
        <f aca="false">B569-D569</f>
        <v>93</v>
      </c>
    </row>
    <row r="570" customFormat="false" ht="13" hidden="false" customHeight="true" outlineLevel="0" collapsed="false">
      <c r="A570" s="17" t="s">
        <v>2722</v>
      </c>
      <c r="B570" s="27" t="n">
        <f aca="false">99-TOT!FS572</f>
        <v>99</v>
      </c>
      <c r="C570" s="27" t="n">
        <f aca="false">82-(TOT!V572+TOT!FS572)</f>
        <v>72</v>
      </c>
      <c r="D570" s="27" t="n">
        <f aca="false">ROUND(C570/4.4,0)</f>
        <v>16</v>
      </c>
      <c r="E570" s="27" t="n">
        <f aca="false">B570-D570</f>
        <v>83</v>
      </c>
    </row>
    <row r="571" customFormat="false" ht="13" hidden="false" customHeight="true" outlineLevel="0" collapsed="false">
      <c r="A571" s="17" t="s">
        <v>2727</v>
      </c>
      <c r="B571" s="27" t="n">
        <f aca="false">99-TOT!FS573</f>
        <v>95</v>
      </c>
      <c r="C571" s="27" t="n">
        <f aca="false">82-(TOT!V573+TOT!FS573)</f>
        <v>10</v>
      </c>
      <c r="D571" s="27" t="n">
        <f aca="false">ROUND(C571/4.4,0)</f>
        <v>2</v>
      </c>
      <c r="E571" s="27" t="n">
        <f aca="false">B571-D571</f>
        <v>93</v>
      </c>
    </row>
    <row r="572" customFormat="false" ht="13" hidden="false" customHeight="true" outlineLevel="0" collapsed="false">
      <c r="A572" s="17" t="s">
        <v>2731</v>
      </c>
      <c r="B572" s="27" t="n">
        <f aca="false">99-TOT!FS574</f>
        <v>98</v>
      </c>
      <c r="C572" s="27" t="n">
        <f aca="false">82-(TOT!V574+TOT!FS574)</f>
        <v>0</v>
      </c>
      <c r="D572" s="27" t="n">
        <f aca="false">ROUND(C572/4.4,0)</f>
        <v>0</v>
      </c>
      <c r="E572" s="27" t="n">
        <f aca="false">B572-D572</f>
        <v>98</v>
      </c>
    </row>
    <row r="573" customFormat="false" ht="13" hidden="false" customHeight="true" outlineLevel="0" collapsed="false">
      <c r="A573" s="17" t="s">
        <v>2735</v>
      </c>
      <c r="B573" s="27" t="n">
        <f aca="false">99-TOT!FS575</f>
        <v>95</v>
      </c>
      <c r="C573" s="27" t="n">
        <f aca="false">82-(TOT!V575+TOT!FS575)</f>
        <v>-3</v>
      </c>
      <c r="D573" s="27" t="n">
        <f aca="false">ROUND(C573/4.4,0)</f>
        <v>-1</v>
      </c>
      <c r="E573" s="27" t="n">
        <f aca="false">B573-D573</f>
        <v>96</v>
      </c>
    </row>
    <row r="574" customFormat="false" ht="13" hidden="false" customHeight="true" outlineLevel="0" collapsed="false">
      <c r="A574" s="17" t="s">
        <v>2738</v>
      </c>
      <c r="B574" s="27" t="n">
        <f aca="false">99-TOT!FS576</f>
        <v>99</v>
      </c>
      <c r="C574" s="27" t="n">
        <f aca="false">82-(TOT!V576+TOT!FS576)</f>
        <v>0</v>
      </c>
      <c r="D574" s="27" t="n">
        <f aca="false">ROUND(C574/4.4,0)</f>
        <v>0</v>
      </c>
      <c r="E574" s="27" t="n">
        <f aca="false">B574-D574</f>
        <v>99</v>
      </c>
    </row>
    <row r="575" customFormat="false" ht="13" hidden="false" customHeight="true" outlineLevel="0" collapsed="false">
      <c r="A575" s="17" t="s">
        <v>2743</v>
      </c>
      <c r="B575" s="27" t="n">
        <f aca="false">99-TOT!FS577</f>
        <v>99</v>
      </c>
      <c r="C575" s="27" t="n">
        <f aca="false">82-(TOT!V577+TOT!FS577)</f>
        <v>52</v>
      </c>
      <c r="D575" s="27" t="n">
        <f aca="false">ROUND(C575/4.4,0)</f>
        <v>12</v>
      </c>
      <c r="E575" s="27" t="n">
        <f aca="false">B575-D575</f>
        <v>87</v>
      </c>
    </row>
    <row r="576" customFormat="false" ht="13" hidden="false" customHeight="true" outlineLevel="0" collapsed="false">
      <c r="A576" s="17" t="s">
        <v>2747</v>
      </c>
      <c r="B576" s="27" t="n">
        <f aca="false">99-TOT!FS578</f>
        <v>81</v>
      </c>
      <c r="C576" s="27" t="n">
        <f aca="false">82-(TOT!V578+TOT!FS578)</f>
        <v>0</v>
      </c>
      <c r="D576" s="27" t="n">
        <f aca="false">ROUND(C576/4.4,0)</f>
        <v>0</v>
      </c>
      <c r="E576" s="27" t="n">
        <f aca="false">B576-D576</f>
        <v>81</v>
      </c>
    </row>
    <row r="577" customFormat="false" ht="13" hidden="false" customHeight="true" outlineLevel="0" collapsed="false">
      <c r="A577" s="17" t="s">
        <v>2750</v>
      </c>
      <c r="B577" s="27" t="n">
        <f aca="false">99-TOT!FS579</f>
        <v>99</v>
      </c>
      <c r="C577" s="27" t="n">
        <f aca="false">82-(TOT!V579+TOT!FS579)</f>
        <v>56</v>
      </c>
      <c r="D577" s="27" t="n">
        <f aca="false">ROUND(C577/4.4,0)</f>
        <v>13</v>
      </c>
      <c r="E577" s="27" t="n">
        <f aca="false">B577-D577</f>
        <v>86</v>
      </c>
    </row>
    <row r="578" customFormat="false" ht="13" hidden="false" customHeight="true" outlineLevel="0" collapsed="false">
      <c r="A578" s="17" t="s">
        <v>2755</v>
      </c>
      <c r="B578" s="27" t="n">
        <f aca="false">99-TOT!FS580</f>
        <v>95</v>
      </c>
      <c r="C578" s="27" t="n">
        <f aca="false">82-(TOT!V580+TOT!FS580)</f>
        <v>7</v>
      </c>
      <c r="D578" s="27" t="n">
        <f aca="false">ROUND(C578/4.4,0)</f>
        <v>2</v>
      </c>
      <c r="E578" s="27" t="n">
        <f aca="false">B578-D578</f>
        <v>93</v>
      </c>
    </row>
    <row r="579" customFormat="false" ht="13" hidden="false" customHeight="true" outlineLevel="0" collapsed="false">
      <c r="A579" s="17" t="s">
        <v>2758</v>
      </c>
      <c r="B579" s="27" t="n">
        <f aca="false">99-TOT!FS581</f>
        <v>99</v>
      </c>
      <c r="C579" s="27" t="n">
        <f aca="false">82-(TOT!V581+TOT!FS581)</f>
        <v>45</v>
      </c>
      <c r="D579" s="27" t="n">
        <f aca="false">ROUND(C579/4.4,0)</f>
        <v>10</v>
      </c>
      <c r="E579" s="27" t="n">
        <f aca="false">B579-D579</f>
        <v>89</v>
      </c>
    </row>
    <row r="580" customFormat="false" ht="13" hidden="false" customHeight="true" outlineLevel="0" collapsed="false">
      <c r="A580" s="17" t="s">
        <v>2763</v>
      </c>
      <c r="B580" s="27" t="n">
        <f aca="false">99-TOT!FS582</f>
        <v>99</v>
      </c>
      <c r="C580" s="27" t="n">
        <f aca="false">82-(TOT!V582+TOT!FS582)</f>
        <v>77</v>
      </c>
      <c r="D580" s="27" t="n">
        <f aca="false">ROUND(C580/4.4,0)</f>
        <v>18</v>
      </c>
      <c r="E580" s="27" t="n">
        <f aca="false">B580-D580</f>
        <v>81</v>
      </c>
    </row>
    <row r="581" customFormat="false" ht="13" hidden="false" customHeight="true" outlineLevel="0" collapsed="false">
      <c r="A581" s="17" t="s">
        <v>2767</v>
      </c>
      <c r="B581" s="27" t="n">
        <f aca="false">99-TOT!FS583</f>
        <v>99</v>
      </c>
      <c r="C581" s="27" t="n">
        <f aca="false">82-(TOT!V583+TOT!FS583)</f>
        <v>73</v>
      </c>
      <c r="D581" s="27" t="n">
        <f aca="false">ROUND(C581/4.4,0)</f>
        <v>17</v>
      </c>
      <c r="E581" s="27" t="n">
        <f aca="false">B581-D581</f>
        <v>82</v>
      </c>
    </row>
    <row r="582" customFormat="false" ht="13" hidden="false" customHeight="true" outlineLevel="0" collapsed="false">
      <c r="A582" s="17" t="s">
        <v>2770</v>
      </c>
      <c r="B582" s="27" t="n">
        <f aca="false">99-TOT!FS584</f>
        <v>99</v>
      </c>
      <c r="C582" s="27" t="n">
        <f aca="false">82-(TOT!V584+TOT!FS584)</f>
        <v>78</v>
      </c>
      <c r="D582" s="27" t="n">
        <f aca="false">ROUND(C582/4.4,0)</f>
        <v>18</v>
      </c>
      <c r="E582" s="27" t="n">
        <f aca="false">B582-D582</f>
        <v>81</v>
      </c>
    </row>
    <row r="583" customFormat="false" ht="13" hidden="false" customHeight="true" outlineLevel="0" collapsed="false">
      <c r="A583" s="17" t="s">
        <v>2774</v>
      </c>
      <c r="B583" s="27" t="n">
        <f aca="false">99-TOT!FS585</f>
        <v>99</v>
      </c>
      <c r="C583" s="27" t="n">
        <f aca="false">82-(TOT!V585+TOT!FS585)</f>
        <v>0</v>
      </c>
      <c r="D583" s="27" t="n">
        <f aca="false">ROUND(C583/4.4,0)</f>
        <v>0</v>
      </c>
      <c r="E583" s="27" t="n">
        <f aca="false">B583-D583</f>
        <v>99</v>
      </c>
    </row>
    <row r="584" customFormat="false" ht="13" hidden="false" customHeight="true" outlineLevel="0" collapsed="false">
      <c r="A584" s="17" t="s">
        <v>2777</v>
      </c>
      <c r="B584" s="27" t="n">
        <f aca="false">99-TOT!FS586</f>
        <v>87</v>
      </c>
      <c r="C584" s="27" t="n">
        <f aca="false">82-(TOT!V586+TOT!FS586)</f>
        <v>0</v>
      </c>
      <c r="D584" s="27" t="n">
        <f aca="false">ROUND(C584/4.4,0)</f>
        <v>0</v>
      </c>
      <c r="E584" s="27" t="n">
        <f aca="false">B584-D584</f>
        <v>87</v>
      </c>
    </row>
    <row r="585" customFormat="false" ht="13" hidden="false" customHeight="true" outlineLevel="0" collapsed="false">
      <c r="A585" s="17" t="s">
        <v>2782</v>
      </c>
      <c r="B585" s="27" t="n">
        <f aca="false">99-TOT!FS587</f>
        <v>95</v>
      </c>
      <c r="C585" s="27" t="n">
        <f aca="false">82-(TOT!V587+TOT!FS587)</f>
        <v>-2</v>
      </c>
      <c r="D585" s="27" t="n">
        <f aca="false">ROUND(C585/4.4,0)</f>
        <v>0</v>
      </c>
      <c r="E585" s="27" t="n">
        <f aca="false">B585-D585</f>
        <v>95</v>
      </c>
    </row>
    <row r="586" customFormat="false" ht="13" hidden="false" customHeight="true" outlineLevel="0" collapsed="false">
      <c r="A586" s="17" t="s">
        <v>2787</v>
      </c>
      <c r="B586" s="27" t="n">
        <f aca="false">99-TOT!FS588</f>
        <v>99</v>
      </c>
      <c r="C586" s="27" t="n">
        <f aca="false">82-(TOT!V588+TOT!FS588)</f>
        <v>64</v>
      </c>
      <c r="D586" s="27" t="n">
        <f aca="false">ROUND(C586/4.4,0)</f>
        <v>15</v>
      </c>
      <c r="E586" s="27" t="n">
        <f aca="false">B586-D586</f>
        <v>84</v>
      </c>
    </row>
    <row r="587" customFormat="false" ht="13" hidden="false" customHeight="true" outlineLevel="0" collapsed="false">
      <c r="A587" s="17" t="s">
        <v>2790</v>
      </c>
      <c r="B587" s="27" t="n">
        <f aca="false">99-TOT!FS589</f>
        <v>95</v>
      </c>
      <c r="C587" s="27" t="n">
        <f aca="false">82-(TOT!V589+TOT!FS589)</f>
        <v>2</v>
      </c>
      <c r="D587" s="27" t="n">
        <f aca="false">ROUND(C587/4.4,0)</f>
        <v>0</v>
      </c>
      <c r="E587" s="27" t="n">
        <f aca="false">B587-D587</f>
        <v>95</v>
      </c>
    </row>
    <row r="588" customFormat="false" ht="13" hidden="false" customHeight="true" outlineLevel="0" collapsed="false">
      <c r="A588" s="17" t="s">
        <v>2793</v>
      </c>
      <c r="B588" s="27" t="n">
        <f aca="false">99-TOT!FS590</f>
        <v>99</v>
      </c>
      <c r="C588" s="27" t="n">
        <f aca="false">82-(TOT!V590+TOT!FS590)</f>
        <v>0</v>
      </c>
      <c r="D588" s="27" t="n">
        <f aca="false">ROUND(C588/4.4,0)</f>
        <v>0</v>
      </c>
      <c r="E588" s="27" t="n">
        <f aca="false">B588-D588</f>
        <v>99</v>
      </c>
    </row>
    <row r="589" customFormat="false" ht="13" hidden="false" customHeight="true" outlineLevel="0" collapsed="false">
      <c r="A589" s="17" t="s">
        <v>2796</v>
      </c>
      <c r="B589" s="27" t="n">
        <f aca="false">99-TOT!FS591</f>
        <v>95</v>
      </c>
      <c r="C589" s="27" t="n">
        <f aca="false">82-(TOT!V591+TOT!FS591)</f>
        <v>25</v>
      </c>
      <c r="D589" s="27" t="n">
        <f aca="false">ROUND(C589/4.4,0)</f>
        <v>6</v>
      </c>
      <c r="E589" s="27" t="n">
        <f aca="false">B589-D589</f>
        <v>89</v>
      </c>
    </row>
    <row r="590" customFormat="false" ht="13" hidden="false" customHeight="true" outlineLevel="0" collapsed="false">
      <c r="A590" s="17" t="s">
        <v>2802</v>
      </c>
      <c r="B590" s="27" t="n">
        <f aca="false">99-TOT!FS592</f>
        <v>95</v>
      </c>
      <c r="C590" s="27" t="n">
        <f aca="false">82-(TOT!V592+TOT!FS592)</f>
        <v>1</v>
      </c>
      <c r="D590" s="27" t="n">
        <f aca="false">ROUND(C590/4.4,0)</f>
        <v>0</v>
      </c>
      <c r="E590" s="27" t="n">
        <f aca="false">B590-D590</f>
        <v>95</v>
      </c>
    </row>
    <row r="591" customFormat="false" ht="13" hidden="false" customHeight="true" outlineLevel="0" collapsed="false">
      <c r="A591" s="17" t="s">
        <v>2806</v>
      </c>
      <c r="B591" s="27" t="n">
        <f aca="false">99-TOT!FS593</f>
        <v>99</v>
      </c>
      <c r="C591" s="27" t="n">
        <f aca="false">82-(TOT!V593+TOT!FS593)</f>
        <v>7</v>
      </c>
      <c r="D591" s="27" t="n">
        <f aca="false">ROUND(C591/4.4,0)</f>
        <v>2</v>
      </c>
      <c r="E591" s="27" t="n">
        <f aca="false">B591-D591</f>
        <v>97</v>
      </c>
    </row>
    <row r="592" customFormat="false" ht="13" hidden="false" customHeight="true" outlineLevel="0" collapsed="false">
      <c r="A592" s="17" t="s">
        <v>2809</v>
      </c>
      <c r="B592" s="27" t="n">
        <f aca="false">99-TOT!FS594</f>
        <v>99</v>
      </c>
      <c r="C592" s="27" t="n">
        <f aca="false">82-(TOT!V594+TOT!FS594)</f>
        <v>24</v>
      </c>
      <c r="D592" s="27" t="n">
        <f aca="false">ROUND(C592/4.4,0)</f>
        <v>5</v>
      </c>
      <c r="E592" s="27" t="n">
        <f aca="false">B592-D592</f>
        <v>94</v>
      </c>
    </row>
    <row r="593" customFormat="false" ht="13" hidden="false" customHeight="true" outlineLevel="0" collapsed="false">
      <c r="A593" s="17" t="s">
        <v>2814</v>
      </c>
      <c r="B593" s="27" t="n">
        <f aca="false">99-TOT!FS595</f>
        <v>95</v>
      </c>
      <c r="C593" s="27" t="n">
        <f aca="false">82-(TOT!V595+TOT!FS595)</f>
        <v>6</v>
      </c>
      <c r="D593" s="27" t="n">
        <f aca="false">ROUND(C593/4.4,0)</f>
        <v>1</v>
      </c>
      <c r="E593" s="27" t="n">
        <f aca="false">B593-D593</f>
        <v>94</v>
      </c>
    </row>
    <row r="594" customFormat="false" ht="13" hidden="false" customHeight="true" outlineLevel="0" collapsed="false">
      <c r="A594" s="17" t="s">
        <v>2818</v>
      </c>
      <c r="B594" s="27" t="n">
        <f aca="false">99-TOT!FS596</f>
        <v>99</v>
      </c>
      <c r="C594" s="27" t="n">
        <f aca="false">82-(TOT!V596+TOT!FS596)</f>
        <v>0</v>
      </c>
      <c r="D594" s="27" t="n">
        <f aca="false">ROUND(C594/4.4,0)</f>
        <v>0</v>
      </c>
      <c r="E594" s="27" t="n">
        <f aca="false">B594-D594</f>
        <v>99</v>
      </c>
    </row>
    <row r="595" customFormat="false" ht="13" hidden="false" customHeight="true" outlineLevel="0" collapsed="false">
      <c r="A595" s="17" t="s">
        <v>2822</v>
      </c>
      <c r="B595" s="27" t="n">
        <f aca="false">99-TOT!FS597</f>
        <v>95</v>
      </c>
      <c r="C595" s="27" t="n">
        <f aca="false">82-(TOT!V597+TOT!FS597)</f>
        <v>1</v>
      </c>
      <c r="D595" s="27" t="n">
        <f aca="false">ROUND(C595/4.4,0)</f>
        <v>0</v>
      </c>
      <c r="E595" s="27" t="n">
        <f aca="false">B595-D595</f>
        <v>95</v>
      </c>
    </row>
    <row r="596" customFormat="false" ht="13" hidden="false" customHeight="true" outlineLevel="0" collapsed="false">
      <c r="A596" s="17" t="s">
        <v>2824</v>
      </c>
      <c r="B596" s="27" t="n">
        <f aca="false">99-TOT!FS598</f>
        <v>99</v>
      </c>
      <c r="C596" s="27" t="n">
        <f aca="false">82-(TOT!V598+TOT!FS598)</f>
        <v>81</v>
      </c>
      <c r="D596" s="27" t="n">
        <f aca="false">ROUND(C596/4.4,0)</f>
        <v>18</v>
      </c>
      <c r="E596" s="27" t="n">
        <f aca="false">B596-D596</f>
        <v>81</v>
      </c>
    </row>
    <row r="597" customFormat="false" ht="13" hidden="false" customHeight="true" outlineLevel="0" collapsed="false">
      <c r="A597" s="17" t="s">
        <v>2828</v>
      </c>
      <c r="B597" s="27" t="n">
        <f aca="false">99-TOT!FS599</f>
        <v>95</v>
      </c>
      <c r="C597" s="27" t="n">
        <f aca="false">82-(TOT!V599+TOT!FS599)</f>
        <v>12</v>
      </c>
      <c r="D597" s="27" t="n">
        <f aca="false">ROUND(C597/4.4,0)</f>
        <v>3</v>
      </c>
      <c r="E597" s="27" t="n">
        <f aca="false">B597-D597</f>
        <v>92</v>
      </c>
    </row>
    <row r="598" customFormat="false" ht="13" hidden="false" customHeight="true" outlineLevel="0" collapsed="false">
      <c r="A598" s="17" t="s">
        <v>2832</v>
      </c>
      <c r="B598" s="27" t="n">
        <f aca="false">99-TOT!FS600</f>
        <v>99</v>
      </c>
      <c r="C598" s="27" t="n">
        <f aca="false">82-(TOT!V600+TOT!FS600)</f>
        <v>66</v>
      </c>
      <c r="D598" s="27" t="n">
        <f aca="false">ROUND(C598/4.4,0)</f>
        <v>15</v>
      </c>
      <c r="E598" s="27" t="n">
        <f aca="false">B598-D598</f>
        <v>84</v>
      </c>
    </row>
    <row r="599" customFormat="false" ht="13" hidden="false" customHeight="true" outlineLevel="0" collapsed="false">
      <c r="A599" s="17" t="s">
        <v>2835</v>
      </c>
      <c r="B599" s="27" t="n">
        <f aca="false">99-TOT!FS601</f>
        <v>86</v>
      </c>
      <c r="C599" s="27" t="n">
        <f aca="false">82-(TOT!V601+TOT!FS601)</f>
        <v>3</v>
      </c>
      <c r="D599" s="27" t="n">
        <f aca="false">ROUND(C599/4.4,0)</f>
        <v>1</v>
      </c>
      <c r="E599" s="27" t="n">
        <f aca="false">B599-D599</f>
        <v>85</v>
      </c>
    </row>
    <row r="600" customFormat="false" ht="13" hidden="false" customHeight="true" outlineLevel="0" collapsed="false">
      <c r="A600" s="17" t="s">
        <v>2838</v>
      </c>
      <c r="B600" s="27" t="n">
        <f aca="false">99-TOT!FS602</f>
        <v>99</v>
      </c>
      <c r="C600" s="27" t="n">
        <f aca="false">82-(TOT!V602+TOT!FS602)</f>
        <v>0</v>
      </c>
      <c r="D600" s="27" t="n">
        <f aca="false">ROUND(C600/4.4,0)</f>
        <v>0</v>
      </c>
      <c r="E600" s="27" t="n">
        <f aca="false">B600-D600</f>
        <v>99</v>
      </c>
    </row>
    <row r="601" customFormat="false" ht="13" hidden="false" customHeight="true" outlineLevel="0" collapsed="false">
      <c r="A601" s="17" t="s">
        <v>2841</v>
      </c>
      <c r="B601" s="27" t="n">
        <f aca="false">99-TOT!FS603</f>
        <v>95</v>
      </c>
      <c r="C601" s="27" t="n">
        <f aca="false">82-(TOT!V603+TOT!FS603)</f>
        <v>71</v>
      </c>
      <c r="D601" s="27" t="n">
        <f aca="false">ROUND(C601/4.4,0)</f>
        <v>16</v>
      </c>
      <c r="E601" s="27" t="n">
        <f aca="false">B601-D601</f>
        <v>79</v>
      </c>
    </row>
    <row r="602" customFormat="false" ht="13" hidden="false" customHeight="true" outlineLevel="0" collapsed="false">
      <c r="A602" s="17" t="s">
        <v>2844</v>
      </c>
      <c r="B602" s="27" t="n">
        <f aca="false">99-TOT!FS604</f>
        <v>98</v>
      </c>
      <c r="C602" s="27" t="n">
        <f aca="false">82-(TOT!V604+TOT!FS604)</f>
        <v>0</v>
      </c>
      <c r="D602" s="27" t="n">
        <f aca="false">ROUND(C602/4.4,0)</f>
        <v>0</v>
      </c>
      <c r="E602" s="27" t="n">
        <f aca="false">B602-D602</f>
        <v>98</v>
      </c>
    </row>
    <row r="603" customFormat="false" ht="13" hidden="false" customHeight="true" outlineLevel="0" collapsed="false">
      <c r="A603" s="17" t="s">
        <v>2847</v>
      </c>
      <c r="B603" s="27" t="n">
        <f aca="false">99-TOT!FS605</f>
        <v>95</v>
      </c>
      <c r="C603" s="27" t="n">
        <f aca="false">82-(TOT!V605+TOT!FS605)</f>
        <v>21</v>
      </c>
      <c r="D603" s="27" t="n">
        <f aca="false">ROUND(C603/4.4,0)</f>
        <v>5</v>
      </c>
      <c r="E603" s="27" t="n">
        <f aca="false">B603-D603</f>
        <v>90</v>
      </c>
    </row>
    <row r="604" customFormat="false" ht="13" hidden="false" customHeight="true" outlineLevel="0" collapsed="false">
      <c r="A604" s="17" t="s">
        <v>2852</v>
      </c>
      <c r="B604" s="27" t="n">
        <f aca="false">99-TOT!FS606</f>
        <v>99</v>
      </c>
      <c r="C604" s="27" t="n">
        <f aca="false">82-(TOT!V606+TOT!FS606)</f>
        <v>3</v>
      </c>
      <c r="D604" s="27" t="n">
        <f aca="false">ROUND(C604/4.4,0)</f>
        <v>1</v>
      </c>
      <c r="E604" s="27" t="n">
        <f aca="false">B604-D604</f>
        <v>98</v>
      </c>
    </row>
    <row r="605" customFormat="false" ht="13" hidden="false" customHeight="true" outlineLevel="0" collapsed="false">
      <c r="A605" s="17" t="s">
        <v>2857</v>
      </c>
      <c r="B605" s="27" t="n">
        <f aca="false">99-TOT!FS607</f>
        <v>92</v>
      </c>
      <c r="C605" s="27" t="n">
        <f aca="false">82-(TOT!V607+TOT!FS607)</f>
        <v>1</v>
      </c>
      <c r="D605" s="27" t="n">
        <f aca="false">ROUND(C605/4.4,0)</f>
        <v>0</v>
      </c>
      <c r="E605" s="27" t="n">
        <f aca="false">B605-D605</f>
        <v>92</v>
      </c>
    </row>
    <row r="606" customFormat="false" ht="13" hidden="false" customHeight="true" outlineLevel="0" collapsed="false">
      <c r="A606" s="17" t="s">
        <v>2862</v>
      </c>
      <c r="B606" s="27" t="n">
        <f aca="false">99-TOT!FS608</f>
        <v>99</v>
      </c>
      <c r="C606" s="27" t="n">
        <f aca="false">82-(TOT!V608+TOT!FS608)</f>
        <v>0</v>
      </c>
      <c r="D606" s="27" t="n">
        <f aca="false">ROUND(C606/4.4,0)</f>
        <v>0</v>
      </c>
      <c r="E606" s="27" t="n">
        <f aca="false">B606-D606</f>
        <v>99</v>
      </c>
    </row>
    <row r="607" customFormat="false" ht="13" hidden="false" customHeight="true" outlineLevel="0" collapsed="false">
      <c r="A607" s="17" t="s">
        <v>2867</v>
      </c>
      <c r="B607" s="27" t="n">
        <f aca="false">99-TOT!FS609</f>
        <v>95</v>
      </c>
      <c r="C607" s="27" t="n">
        <f aca="false">82-(TOT!V609+TOT!FS609)</f>
        <v>-3</v>
      </c>
      <c r="D607" s="27" t="n">
        <f aca="false">ROUND(C607/4.4,0)</f>
        <v>-1</v>
      </c>
      <c r="E607" s="27" t="n">
        <f aca="false">B607-D607</f>
        <v>96</v>
      </c>
    </row>
    <row r="608" customFormat="false" ht="13" hidden="false" customHeight="true" outlineLevel="0" collapsed="false">
      <c r="A608" s="17" t="s">
        <v>2870</v>
      </c>
      <c r="B608" s="27" t="n">
        <f aca="false">99-TOT!FS610</f>
        <v>99</v>
      </c>
      <c r="C608" s="27" t="n">
        <f aca="false">82-(TOT!V610+TOT!FS610)</f>
        <v>0</v>
      </c>
      <c r="D608" s="27" t="n">
        <f aca="false">ROUND(C608/4.4,0)</f>
        <v>0</v>
      </c>
      <c r="E608" s="27" t="n">
        <f aca="false">B608-D608</f>
        <v>99</v>
      </c>
    </row>
    <row r="609" customFormat="false" ht="13" hidden="false" customHeight="true" outlineLevel="0" collapsed="false">
      <c r="A609" s="17" t="s">
        <v>2874</v>
      </c>
      <c r="B609" s="27" t="n">
        <f aca="false">99-TOT!FS611</f>
        <v>96</v>
      </c>
      <c r="C609" s="27" t="n">
        <f aca="false">82-(TOT!V611+TOT!FS611)</f>
        <v>3</v>
      </c>
      <c r="D609" s="27" t="n">
        <f aca="false">ROUND(C609/4.4,0)</f>
        <v>1</v>
      </c>
      <c r="E609" s="27" t="n">
        <f aca="false">B609-D609</f>
        <v>95</v>
      </c>
    </row>
    <row r="610" customFormat="false" ht="13" hidden="false" customHeight="true" outlineLevel="0" collapsed="false">
      <c r="A610" s="17" t="s">
        <v>2879</v>
      </c>
      <c r="B610" s="27" t="n">
        <f aca="false">99-TOT!FS612</f>
        <v>68</v>
      </c>
      <c r="C610" s="27" t="n">
        <f aca="false">82-(TOT!V612+TOT!FS612)</f>
        <v>23</v>
      </c>
      <c r="D610" s="27" t="n">
        <f aca="false">ROUND(C610/4.4,0)</f>
        <v>5</v>
      </c>
      <c r="E610" s="27" t="n">
        <f aca="false">B610-D610</f>
        <v>63</v>
      </c>
    </row>
    <row r="611" customFormat="false" ht="13" hidden="false" customHeight="true" outlineLevel="0" collapsed="false">
      <c r="A611" s="17" t="s">
        <v>2884</v>
      </c>
      <c r="B611" s="27" t="n">
        <f aca="false">99-TOT!FS613</f>
        <v>99</v>
      </c>
      <c r="C611" s="27" t="n">
        <f aca="false">82-(TOT!V613+TOT!FS613)</f>
        <v>0</v>
      </c>
      <c r="D611" s="27" t="n">
        <f aca="false">ROUND(C611/4.4,0)</f>
        <v>0</v>
      </c>
      <c r="E611" s="27" t="n">
        <f aca="false">B611-D611</f>
        <v>99</v>
      </c>
    </row>
    <row r="612" customFormat="false" ht="13" hidden="false" customHeight="true" outlineLevel="0" collapsed="false">
      <c r="A612" s="17" t="s">
        <v>2889</v>
      </c>
      <c r="B612" s="27" t="n">
        <f aca="false">99-TOT!FS614</f>
        <v>99</v>
      </c>
      <c r="C612" s="27" t="n">
        <f aca="false">82-(TOT!V614+TOT!FS614)</f>
        <v>81</v>
      </c>
      <c r="D612" s="27" t="n">
        <f aca="false">ROUND(C612/4.4,0)</f>
        <v>18</v>
      </c>
      <c r="E612" s="27" t="n">
        <f aca="false">B612-D612</f>
        <v>81</v>
      </c>
    </row>
    <row r="613" customFormat="false" ht="13" hidden="false" customHeight="true" outlineLevel="0" collapsed="false">
      <c r="A613" s="17" t="s">
        <v>2893</v>
      </c>
      <c r="B613" s="27" t="n">
        <f aca="false">99-TOT!FS615</f>
        <v>99</v>
      </c>
      <c r="C613" s="27" t="n">
        <f aca="false">82-(TOT!V615+TOT!FS615)</f>
        <v>81</v>
      </c>
      <c r="D613" s="27" t="n">
        <f aca="false">ROUND(C613/4.4,0)</f>
        <v>18</v>
      </c>
      <c r="E613" s="27" t="n">
        <f aca="false">B613-D613</f>
        <v>81</v>
      </c>
    </row>
    <row r="614" customFormat="false" ht="13" hidden="false" customHeight="true" outlineLevel="0" collapsed="false">
      <c r="A614" s="17" t="s">
        <v>2897</v>
      </c>
      <c r="B614" s="27" t="n">
        <f aca="false">99-TOT!FS616</f>
        <v>93</v>
      </c>
      <c r="C614" s="27" t="n">
        <f aca="false">82-(TOT!V616+TOT!FS616)</f>
        <v>0</v>
      </c>
      <c r="D614" s="27" t="n">
        <f aca="false">ROUND(C614/4.4,0)</f>
        <v>0</v>
      </c>
      <c r="E614" s="27" t="n">
        <f aca="false">B614-D614</f>
        <v>93</v>
      </c>
    </row>
    <row r="615" customFormat="false" ht="13" hidden="false" customHeight="true" outlineLevel="0" collapsed="false">
      <c r="A615" s="17" t="s">
        <v>2900</v>
      </c>
      <c r="B615" s="27" t="n">
        <f aca="false">99-TOT!FS617</f>
        <v>96</v>
      </c>
      <c r="C615" s="27" t="n">
        <f aca="false">82-(TOT!V617+TOT!FS617)</f>
        <v>21</v>
      </c>
      <c r="D615" s="27" t="n">
        <f aca="false">ROUND(C615/4.4,0)</f>
        <v>5</v>
      </c>
      <c r="E615" s="27" t="n">
        <f aca="false">B615-D615</f>
        <v>91</v>
      </c>
    </row>
    <row r="616" customFormat="false" ht="13" hidden="false" customHeight="true" outlineLevel="0" collapsed="false">
      <c r="A616" s="17" t="s">
        <v>2904</v>
      </c>
      <c r="B616" s="27" t="n">
        <f aca="false">99-TOT!FS618</f>
        <v>99</v>
      </c>
      <c r="C616" s="27" t="n">
        <f aca="false">82-(TOT!V618+TOT!FS618)</f>
        <v>25</v>
      </c>
      <c r="D616" s="27" t="n">
        <f aca="false">ROUND(C616/4.4,0)</f>
        <v>6</v>
      </c>
      <c r="E616" s="27" t="n">
        <f aca="false">B616-D616</f>
        <v>93</v>
      </c>
    </row>
    <row r="617" customFormat="false" ht="13" hidden="false" customHeight="true" outlineLevel="0" collapsed="false">
      <c r="A617" s="17" t="s">
        <v>2910</v>
      </c>
      <c r="B617" s="27" t="n">
        <f aca="false">99-TOT!FS619</f>
        <v>95</v>
      </c>
      <c r="C617" s="27" t="n">
        <f aca="false">82-(TOT!V619+TOT!FS619)</f>
        <v>2</v>
      </c>
      <c r="D617" s="27" t="n">
        <f aca="false">ROUND(C617/4.4,0)</f>
        <v>0</v>
      </c>
      <c r="E617" s="27" t="n">
        <f aca="false">B617-D617</f>
        <v>95</v>
      </c>
    </row>
    <row r="618" customFormat="false" ht="13" hidden="false" customHeight="true" outlineLevel="0" collapsed="false">
      <c r="A618" s="17" t="s">
        <v>2913</v>
      </c>
      <c r="B618" s="27" t="n">
        <f aca="false">99-TOT!FS620</f>
        <v>91</v>
      </c>
      <c r="C618" s="27" t="n">
        <f aca="false">82-(TOT!V620+TOT!FS620)</f>
        <v>5</v>
      </c>
      <c r="D618" s="27" t="n">
        <f aca="false">ROUND(C618/4.4,0)</f>
        <v>1</v>
      </c>
      <c r="E618" s="27" t="n">
        <f aca="false">B618-D618</f>
        <v>90</v>
      </c>
    </row>
    <row r="619" customFormat="false" ht="13" hidden="false" customHeight="true" outlineLevel="0" collapsed="false">
      <c r="A619" s="17" t="s">
        <v>2917</v>
      </c>
      <c r="B619" s="27" t="n">
        <f aca="false">99-TOT!FS621</f>
        <v>95</v>
      </c>
      <c r="C619" s="27" t="n">
        <f aca="false">82-(TOT!V621+TOT!FS621)</f>
        <v>19</v>
      </c>
      <c r="D619" s="27" t="n">
        <f aca="false">ROUND(C619/4.4,0)</f>
        <v>4</v>
      </c>
      <c r="E619" s="27" t="n">
        <f aca="false">B619-D619</f>
        <v>91</v>
      </c>
    </row>
    <row r="620" customFormat="false" ht="13" hidden="false" customHeight="true" outlineLevel="0" collapsed="false">
      <c r="A620" s="17" t="s">
        <v>2922</v>
      </c>
      <c r="B620" s="27" t="n">
        <f aca="false">99-TOT!FS622</f>
        <v>99</v>
      </c>
      <c r="C620" s="27" t="n">
        <f aca="false">82-(TOT!V622+TOT!FS622)</f>
        <v>80</v>
      </c>
      <c r="D620" s="27" t="n">
        <f aca="false">ROUND(C620/4.4,0)</f>
        <v>18</v>
      </c>
      <c r="E620" s="27" t="n">
        <f aca="false">B620-D620</f>
        <v>81</v>
      </c>
    </row>
    <row r="621" customFormat="false" ht="13" hidden="false" customHeight="true" outlineLevel="0" collapsed="false">
      <c r="A621" s="17" t="s">
        <v>2925</v>
      </c>
      <c r="B621" s="27" t="n">
        <f aca="false">99-TOT!FS623</f>
        <v>95</v>
      </c>
      <c r="C621" s="27" t="n">
        <f aca="false">82-(TOT!V623+TOT!FS623)</f>
        <v>4</v>
      </c>
      <c r="D621" s="27" t="n">
        <f aca="false">ROUND(C621/4.4,0)</f>
        <v>1</v>
      </c>
      <c r="E621" s="27" t="n">
        <f aca="false">B621-D621</f>
        <v>94</v>
      </c>
    </row>
    <row r="622" customFormat="false" ht="13" hidden="false" customHeight="true" outlineLevel="0" collapsed="false">
      <c r="A622" s="17" t="s">
        <v>2930</v>
      </c>
      <c r="B622" s="27" t="n">
        <f aca="false">99-TOT!FS624</f>
        <v>99</v>
      </c>
      <c r="C622" s="27" t="n">
        <f aca="false">82-(TOT!V624+TOT!FS624)</f>
        <v>73</v>
      </c>
      <c r="D622" s="27" t="n">
        <f aca="false">ROUND(C622/4.4,0)</f>
        <v>17</v>
      </c>
      <c r="E622" s="27" t="n">
        <f aca="false">B622-D622</f>
        <v>82</v>
      </c>
    </row>
    <row r="623" customFormat="false" ht="13" hidden="false" customHeight="true" outlineLevel="0" collapsed="false">
      <c r="A623" s="17" t="s">
        <v>2934</v>
      </c>
      <c r="B623" s="27" t="n">
        <f aca="false">99-TOT!FS625</f>
        <v>95</v>
      </c>
      <c r="C623" s="27" t="n">
        <f aca="false">82-(TOT!V625+TOT!FS625)</f>
        <v>-2</v>
      </c>
      <c r="D623" s="27" t="n">
        <f aca="false">ROUND(C623/4.4,0)</f>
        <v>0</v>
      </c>
      <c r="E623" s="27" t="n">
        <f aca="false">B623-D623</f>
        <v>95</v>
      </c>
    </row>
    <row r="624" customFormat="false" ht="13" hidden="false" customHeight="true" outlineLevel="0" collapsed="false">
      <c r="A624" s="17" t="s">
        <v>2939</v>
      </c>
      <c r="B624" s="27" t="n">
        <f aca="false">99-TOT!FS626</f>
        <v>99</v>
      </c>
      <c r="C624" s="27" t="n">
        <f aca="false">82-(TOT!V626+TOT!FS626)</f>
        <v>54</v>
      </c>
      <c r="D624" s="27" t="n">
        <f aca="false">ROUND(C624/4.4,0)</f>
        <v>12</v>
      </c>
      <c r="E624" s="27" t="n">
        <f aca="false">B624-D624</f>
        <v>87</v>
      </c>
    </row>
    <row r="625" customFormat="false" ht="13" hidden="false" customHeight="true" outlineLevel="0" collapsed="false">
      <c r="A625" s="17" t="s">
        <v>2944</v>
      </c>
      <c r="B625" s="27" t="n">
        <f aca="false">99-TOT!FS627</f>
        <v>99</v>
      </c>
      <c r="C625" s="27" t="n">
        <f aca="false">82-(TOT!V627+TOT!FS627)</f>
        <v>26</v>
      </c>
      <c r="D625" s="27" t="n">
        <f aca="false">ROUND(C625/4.4,0)</f>
        <v>6</v>
      </c>
      <c r="E625" s="27" t="n">
        <f aca="false">B625-D625</f>
        <v>93</v>
      </c>
    </row>
    <row r="626" customFormat="false" ht="13" hidden="false" customHeight="true" outlineLevel="0" collapsed="false">
      <c r="A626" s="17" t="s">
        <v>2950</v>
      </c>
      <c r="B626" s="27" t="n">
        <f aca="false">99-TOT!FS628</f>
        <v>99</v>
      </c>
      <c r="C626" s="27" t="n">
        <f aca="false">82-(TOT!V628+TOT!FS628)</f>
        <v>67</v>
      </c>
      <c r="D626" s="27" t="n">
        <f aca="false">ROUND(C626/4.4,0)</f>
        <v>15</v>
      </c>
      <c r="E626" s="27" t="n">
        <f aca="false">B626-D626</f>
        <v>84</v>
      </c>
    </row>
    <row r="627" customFormat="false" ht="13" hidden="false" customHeight="true" outlineLevel="0" collapsed="false">
      <c r="A627" s="17" t="s">
        <v>2953</v>
      </c>
      <c r="B627" s="27" t="n">
        <f aca="false">99-TOT!FS629</f>
        <v>99</v>
      </c>
      <c r="C627" s="27" t="n">
        <f aca="false">82-(TOT!V629+TOT!FS629)</f>
        <v>49</v>
      </c>
      <c r="D627" s="27" t="n">
        <f aca="false">ROUND(C627/4.4,0)</f>
        <v>11</v>
      </c>
      <c r="E627" s="27" t="n">
        <f aca="false">B627-D627</f>
        <v>88</v>
      </c>
    </row>
    <row r="628" customFormat="false" ht="13" hidden="false" customHeight="true" outlineLevel="0" collapsed="false">
      <c r="A628" s="17" t="s">
        <v>2957</v>
      </c>
      <c r="B628" s="27" t="n">
        <f aca="false">99-TOT!FS630</f>
        <v>99</v>
      </c>
      <c r="C628" s="27" t="n">
        <f aca="false">82-(TOT!V630+TOT!FS630)</f>
        <v>81</v>
      </c>
      <c r="D628" s="27" t="n">
        <f aca="false">ROUND(C628/4.4,0)</f>
        <v>18</v>
      </c>
      <c r="E628" s="27" t="n">
        <f aca="false">B628-D628</f>
        <v>81</v>
      </c>
    </row>
    <row r="629" customFormat="false" ht="13" hidden="false" customHeight="true" outlineLevel="0" collapsed="false">
      <c r="A629" s="17" t="s">
        <v>2960</v>
      </c>
      <c r="B629" s="27" t="n">
        <f aca="false">99-TOT!FS631</f>
        <v>99</v>
      </c>
      <c r="C629" s="27" t="n">
        <f aca="false">82-(TOT!V631+TOT!FS631)</f>
        <v>0</v>
      </c>
      <c r="D629" s="27" t="n">
        <f aca="false">ROUND(C629/4.4,0)</f>
        <v>0</v>
      </c>
      <c r="E629" s="27" t="n">
        <f aca="false">B629-D629</f>
        <v>99</v>
      </c>
    </row>
    <row r="630" customFormat="false" ht="13" hidden="false" customHeight="true" outlineLevel="0" collapsed="false">
      <c r="A630" s="17" t="s">
        <v>2965</v>
      </c>
      <c r="B630" s="27" t="n">
        <f aca="false">99-TOT!FS632</f>
        <v>88</v>
      </c>
      <c r="C630" s="27" t="n">
        <f aca="false">82-(TOT!V632+TOT!FS632)</f>
        <v>0</v>
      </c>
      <c r="D630" s="27" t="n">
        <f aca="false">ROUND(C630/4.4,0)</f>
        <v>0</v>
      </c>
      <c r="E630" s="27" t="n">
        <f aca="false">B630-D630</f>
        <v>88</v>
      </c>
    </row>
    <row r="631" customFormat="false" ht="13" hidden="false" customHeight="true" outlineLevel="0" collapsed="false">
      <c r="A631" s="17" t="s">
        <v>2968</v>
      </c>
      <c r="B631" s="27" t="n">
        <f aca="false">99-TOT!FS633</f>
        <v>99</v>
      </c>
      <c r="C631" s="27" t="n">
        <f aca="false">82-(TOT!V633+TOT!FS633)</f>
        <v>11</v>
      </c>
      <c r="D631" s="27" t="n">
        <f aca="false">ROUND(C631/4.4,0)</f>
        <v>3</v>
      </c>
      <c r="E631" s="27" t="n">
        <f aca="false">B631-D631</f>
        <v>96</v>
      </c>
    </row>
    <row r="632" customFormat="false" ht="13" hidden="false" customHeight="true" outlineLevel="0" collapsed="false">
      <c r="A632" s="17" t="s">
        <v>2971</v>
      </c>
      <c r="B632" s="27" t="n">
        <f aca="false">99-TOT!FS634</f>
        <v>95</v>
      </c>
      <c r="C632" s="27" t="n">
        <f aca="false">82-(TOT!V634+TOT!FS634)</f>
        <v>6</v>
      </c>
      <c r="D632" s="27" t="n">
        <f aca="false">ROUND(C632/4.4,0)</f>
        <v>1</v>
      </c>
      <c r="E632" s="27" t="n">
        <f aca="false">B632-D632</f>
        <v>94</v>
      </c>
    </row>
    <row r="633" customFormat="false" ht="13" hidden="false" customHeight="true" outlineLevel="0" collapsed="false">
      <c r="A633" s="17" t="s">
        <v>2973</v>
      </c>
      <c r="B633" s="27" t="n">
        <f aca="false">99-TOT!FS635</f>
        <v>99</v>
      </c>
      <c r="C633" s="27" t="n">
        <f aca="false">82-(TOT!V635+TOT!FS635)</f>
        <v>9</v>
      </c>
      <c r="D633" s="27" t="n">
        <f aca="false">ROUND(C633/4.4,0)</f>
        <v>2</v>
      </c>
      <c r="E633" s="27" t="n">
        <f aca="false">B633-D633</f>
        <v>97</v>
      </c>
    </row>
    <row r="634" customFormat="false" ht="13" hidden="false" customHeight="true" outlineLevel="0" collapsed="false">
      <c r="A634" s="17" t="s">
        <v>2977</v>
      </c>
      <c r="B634" s="27" t="n">
        <f aca="false">99-TOT!FS636</f>
        <v>99</v>
      </c>
      <c r="C634" s="27" t="n">
        <f aca="false">82-(TOT!V636+TOT!FS636)</f>
        <v>1</v>
      </c>
      <c r="D634" s="27" t="n">
        <f aca="false">ROUND(C634/4.4,0)</f>
        <v>0</v>
      </c>
      <c r="E634" s="27" t="n">
        <f aca="false">B634-D634</f>
        <v>99</v>
      </c>
    </row>
    <row r="635" customFormat="false" ht="13" hidden="false" customHeight="true" outlineLevel="0" collapsed="false">
      <c r="A635" s="17" t="s">
        <v>2981</v>
      </c>
      <c r="B635" s="27" t="n">
        <f aca="false">99-TOT!FS637</f>
        <v>99</v>
      </c>
      <c r="C635" s="27" t="n">
        <f aca="false">82-(TOT!V637+TOT!FS637)</f>
        <v>76</v>
      </c>
      <c r="D635" s="27" t="n">
        <f aca="false">ROUND(C635/4.4,0)</f>
        <v>17</v>
      </c>
      <c r="E635" s="27" t="n">
        <f aca="false">B635-D635</f>
        <v>82</v>
      </c>
    </row>
    <row r="636" customFormat="false" ht="13" hidden="false" customHeight="true" outlineLevel="0" collapsed="false">
      <c r="A636" s="17" t="s">
        <v>2984</v>
      </c>
      <c r="B636" s="27" t="n">
        <f aca="false">99-TOT!FS638</f>
        <v>98</v>
      </c>
      <c r="C636" s="27" t="n">
        <f aca="false">82-(TOT!V638+TOT!FS638)</f>
        <v>1</v>
      </c>
      <c r="D636" s="27" t="n">
        <f aca="false">ROUND(C636/4.4,0)</f>
        <v>0</v>
      </c>
      <c r="E636" s="27" t="n">
        <f aca="false">B636-D636</f>
        <v>98</v>
      </c>
    </row>
    <row r="637" customFormat="false" ht="13" hidden="false" customHeight="true" outlineLevel="0" collapsed="false">
      <c r="A637" s="17" t="s">
        <v>2987</v>
      </c>
      <c r="B637" s="27" t="n">
        <f aca="false">99-TOT!FS639</f>
        <v>99</v>
      </c>
      <c r="C637" s="27" t="n">
        <f aca="false">82-(TOT!V639+TOT!FS639)</f>
        <v>71</v>
      </c>
      <c r="D637" s="27" t="n">
        <f aca="false">ROUND(C637/4.4,0)</f>
        <v>16</v>
      </c>
      <c r="E637" s="27" t="n">
        <f aca="false">B637-D637</f>
        <v>83</v>
      </c>
    </row>
    <row r="638" customFormat="false" ht="13" hidden="false" customHeight="true" outlineLevel="0" collapsed="false">
      <c r="A638" s="17" t="s">
        <v>2990</v>
      </c>
      <c r="B638" s="27" t="n">
        <f aca="false">99-TOT!FS640</f>
        <v>92</v>
      </c>
      <c r="C638" s="27" t="n">
        <f aca="false">82-(TOT!V640+TOT!FS640)</f>
        <v>-1</v>
      </c>
      <c r="D638" s="27" t="n">
        <f aca="false">ROUND(C638/4.4,0)</f>
        <v>0</v>
      </c>
      <c r="E638" s="27" t="n">
        <f aca="false">B638-D638</f>
        <v>92</v>
      </c>
    </row>
    <row r="639" customFormat="false" ht="13" hidden="false" customHeight="true" outlineLevel="0" collapsed="false">
      <c r="A639" s="17" t="s">
        <v>2992</v>
      </c>
      <c r="B639" s="27" t="n">
        <f aca="false">99-TOT!FS641</f>
        <v>95</v>
      </c>
      <c r="C639" s="27" t="n">
        <f aca="false">82-(TOT!V641+TOT!FS641)</f>
        <v>0</v>
      </c>
      <c r="D639" s="27" t="n">
        <f aca="false">ROUND(C639/4.4,0)</f>
        <v>0</v>
      </c>
      <c r="E639" s="27" t="n">
        <f aca="false">B639-D639</f>
        <v>95</v>
      </c>
    </row>
    <row r="640" customFormat="false" ht="13" hidden="false" customHeight="true" outlineLevel="0" collapsed="false">
      <c r="A640" s="17" t="s">
        <v>2994</v>
      </c>
      <c r="B640" s="27" t="n">
        <f aca="false">99-TOT!FS642</f>
        <v>96</v>
      </c>
      <c r="C640" s="27" t="n">
        <f aca="false">82-(TOT!V642+TOT!FS642)</f>
        <v>57</v>
      </c>
      <c r="D640" s="27" t="n">
        <f aca="false">ROUND(C640/4.4,0)</f>
        <v>13</v>
      </c>
      <c r="E640" s="27" t="n">
        <f aca="false">B640-D640</f>
        <v>83</v>
      </c>
    </row>
    <row r="641" customFormat="false" ht="13" hidden="false" customHeight="true" outlineLevel="0" collapsed="false">
      <c r="A641" s="17" t="s">
        <v>2998</v>
      </c>
      <c r="B641" s="27" t="n">
        <f aca="false">99-TOT!FS643</f>
        <v>94</v>
      </c>
      <c r="C641" s="27" t="n">
        <f aca="false">82-(TOT!V643+TOT!FS643)</f>
        <v>13</v>
      </c>
      <c r="D641" s="27" t="n">
        <f aca="false">ROUND(C641/4.4,0)</f>
        <v>3</v>
      </c>
      <c r="E641" s="27" t="n">
        <f aca="false">B641-D641</f>
        <v>91</v>
      </c>
    </row>
    <row r="642" customFormat="false" ht="13" hidden="false" customHeight="true" outlineLevel="0" collapsed="false">
      <c r="A642" s="17" t="s">
        <v>3002</v>
      </c>
      <c r="B642" s="27" t="n">
        <f aca="false">99-TOT!FS644</f>
        <v>98</v>
      </c>
      <c r="C642" s="27" t="n">
        <f aca="false">82-(TOT!V644+TOT!FS644)</f>
        <v>0</v>
      </c>
      <c r="D642" s="27" t="n">
        <f aca="false">ROUND(C642/4.4,0)</f>
        <v>0</v>
      </c>
      <c r="E642" s="27" t="n">
        <f aca="false">B642-D642</f>
        <v>98</v>
      </c>
    </row>
    <row r="643" customFormat="false" ht="13" hidden="false" customHeight="true" outlineLevel="0" collapsed="false">
      <c r="A643" s="17" t="s">
        <v>3007</v>
      </c>
      <c r="B643" s="27" t="n">
        <f aca="false">99-TOT!FS645</f>
        <v>99</v>
      </c>
      <c r="C643" s="27" t="n">
        <f aca="false">82-(TOT!V645+TOT!FS645)</f>
        <v>0</v>
      </c>
      <c r="D643" s="27" t="n">
        <f aca="false">ROUND(C643/4.4,0)</f>
        <v>0</v>
      </c>
      <c r="E643" s="27" t="n">
        <f aca="false">B643-D643</f>
        <v>99</v>
      </c>
    </row>
    <row r="644" customFormat="false" ht="13" hidden="false" customHeight="true" outlineLevel="0" collapsed="false">
      <c r="A644" s="17" t="s">
        <v>3012</v>
      </c>
      <c r="B644" s="27" t="n">
        <f aca="false">99-TOT!FS646</f>
        <v>99</v>
      </c>
      <c r="C644" s="27" t="n">
        <f aca="false">82-(TOT!V646+TOT!FS646)</f>
        <v>24</v>
      </c>
      <c r="D644" s="27" t="n">
        <f aca="false">ROUND(C644/4.4,0)</f>
        <v>5</v>
      </c>
      <c r="E644" s="27" t="n">
        <f aca="false">B644-D644</f>
        <v>94</v>
      </c>
    </row>
    <row r="645" customFormat="false" ht="13" hidden="false" customHeight="true" outlineLevel="0" collapsed="false">
      <c r="A645" s="17" t="s">
        <v>3017</v>
      </c>
      <c r="B645" s="27" t="n">
        <f aca="false">99-TOT!FS647</f>
        <v>99</v>
      </c>
      <c r="C645" s="27" t="n">
        <f aca="false">82-(TOT!V647+TOT!FS647)</f>
        <v>80</v>
      </c>
      <c r="D645" s="27" t="n">
        <f aca="false">ROUND(C645/4.4,0)</f>
        <v>18</v>
      </c>
      <c r="E645" s="27" t="n">
        <f aca="false">B645-D645</f>
        <v>81</v>
      </c>
    </row>
    <row r="646" customFormat="false" ht="13" hidden="false" customHeight="true" outlineLevel="0" collapsed="false">
      <c r="A646" s="17" t="s">
        <v>3021</v>
      </c>
      <c r="B646" s="27" t="n">
        <f aca="false">99-TOT!FS648</f>
        <v>99</v>
      </c>
      <c r="C646" s="27" t="n">
        <f aca="false">82-(TOT!V648+TOT!FS648)</f>
        <v>81</v>
      </c>
      <c r="D646" s="27" t="n">
        <f aca="false">ROUND(C646/4.4,0)</f>
        <v>18</v>
      </c>
      <c r="E646" s="27" t="n">
        <f aca="false">B646-D646</f>
        <v>81</v>
      </c>
    </row>
    <row r="647" customFormat="false" ht="13" hidden="false" customHeight="true" outlineLevel="0" collapsed="false">
      <c r="A647" s="17" t="s">
        <v>3024</v>
      </c>
      <c r="B647" s="27" t="n">
        <f aca="false">99-TOT!FS649</f>
        <v>95</v>
      </c>
      <c r="C647" s="27" t="n">
        <f aca="false">82-(TOT!V649+TOT!FS649)</f>
        <v>-2</v>
      </c>
      <c r="D647" s="27" t="n">
        <f aca="false">ROUND(C647/4.4,0)</f>
        <v>0</v>
      </c>
      <c r="E647" s="27" t="n">
        <f aca="false">B647-D647</f>
        <v>95</v>
      </c>
    </row>
    <row r="648" customFormat="false" ht="13" hidden="false" customHeight="true" outlineLevel="0" collapsed="false">
      <c r="A648" s="17" t="s">
        <v>3028</v>
      </c>
      <c r="B648" s="27" t="n">
        <f aca="false">99-TOT!FS650</f>
        <v>95</v>
      </c>
      <c r="C648" s="27" t="n">
        <f aca="false">82-(TOT!V650+TOT!FS650)</f>
        <v>52</v>
      </c>
      <c r="D648" s="27" t="n">
        <f aca="false">ROUND(C648/4.4,0)</f>
        <v>12</v>
      </c>
      <c r="E648" s="27" t="n">
        <f aca="false">B648-D648</f>
        <v>83</v>
      </c>
    </row>
    <row r="649" customFormat="false" ht="13" hidden="false" customHeight="true" outlineLevel="0" collapsed="false">
      <c r="A649" s="17" t="s">
        <v>3031</v>
      </c>
      <c r="B649" s="27" t="n">
        <f aca="false">99-TOT!FS651</f>
        <v>91</v>
      </c>
      <c r="C649" s="27" t="n">
        <f aca="false">82-(TOT!V651+TOT!FS651)</f>
        <v>59</v>
      </c>
      <c r="D649" s="27" t="n">
        <f aca="false">ROUND(C649/4.4,0)</f>
        <v>13</v>
      </c>
      <c r="E649" s="27" t="n">
        <f aca="false">B649-D649</f>
        <v>78</v>
      </c>
    </row>
    <row r="650" customFormat="false" ht="13" hidden="false" customHeight="true" outlineLevel="0" collapsed="false">
      <c r="A650" s="17" t="s">
        <v>3036</v>
      </c>
      <c r="B650" s="27" t="n">
        <f aca="false">99-TOT!FS652</f>
        <v>99</v>
      </c>
      <c r="C650" s="27" t="n">
        <f aca="false">82-(TOT!V652+TOT!FS652)</f>
        <v>5</v>
      </c>
      <c r="D650" s="27" t="n">
        <f aca="false">ROUND(C650/4.4,0)</f>
        <v>1</v>
      </c>
      <c r="E650" s="27" t="n">
        <f aca="false">B650-D650</f>
        <v>98</v>
      </c>
    </row>
    <row r="651" customFormat="false" ht="13" hidden="false" customHeight="true" outlineLevel="0" collapsed="false">
      <c r="A651" s="17" t="s">
        <v>3039</v>
      </c>
      <c r="B651" s="27" t="n">
        <f aca="false">99-TOT!FS653</f>
        <v>78</v>
      </c>
      <c r="C651" s="27" t="n">
        <f aca="false">82-(TOT!V653+TOT!FS653)</f>
        <v>1</v>
      </c>
      <c r="D651" s="27" t="n">
        <f aca="false">ROUND(C651/4.4,0)</f>
        <v>0</v>
      </c>
      <c r="E651" s="27" t="n">
        <f aca="false">B651-D651</f>
        <v>78</v>
      </c>
    </row>
    <row r="652" customFormat="false" ht="13" hidden="false" customHeight="true" outlineLevel="0" collapsed="false">
      <c r="A652" s="17" t="s">
        <v>3043</v>
      </c>
      <c r="B652" s="27" t="n">
        <f aca="false">99-TOT!FS654</f>
        <v>79</v>
      </c>
      <c r="C652" s="27" t="n">
        <f aca="false">82-(TOT!V654+TOT!FS654)</f>
        <v>14</v>
      </c>
      <c r="D652" s="27" t="n">
        <f aca="false">ROUND(C652/4.4,0)</f>
        <v>3</v>
      </c>
      <c r="E652" s="27" t="n">
        <f aca="false">B652-D652</f>
        <v>76</v>
      </c>
    </row>
    <row r="653" customFormat="false" ht="13" hidden="false" customHeight="true" outlineLevel="0" collapsed="false">
      <c r="A653" s="17" t="s">
        <v>3047</v>
      </c>
      <c r="B653" s="27" t="n">
        <f aca="false">99-TOT!FS655</f>
        <v>96</v>
      </c>
      <c r="C653" s="27" t="n">
        <f aca="false">82-(TOT!V655+TOT!FS655)</f>
        <v>0</v>
      </c>
      <c r="D653" s="27" t="n">
        <f aca="false">ROUND(C653/4.4,0)</f>
        <v>0</v>
      </c>
      <c r="E653" s="27" t="n">
        <f aca="false">B653-D653</f>
        <v>96</v>
      </c>
    </row>
    <row r="654" customFormat="false" ht="13" hidden="false" customHeight="true" outlineLevel="0" collapsed="false">
      <c r="A654" s="17" t="s">
        <v>3050</v>
      </c>
      <c r="B654" s="27" t="n">
        <f aca="false">99-TOT!FS656</f>
        <v>32</v>
      </c>
      <c r="C654" s="27" t="n">
        <f aca="false">82-(TOT!V656+TOT!FS656)</f>
        <v>2</v>
      </c>
      <c r="D654" s="27" t="n">
        <f aca="false">ROUND(C654/4.4,0)</f>
        <v>0</v>
      </c>
      <c r="E654" s="27" t="n">
        <f aca="false">B654-D654</f>
        <v>32</v>
      </c>
    </row>
    <row r="655" customFormat="false" ht="13" hidden="false" customHeight="true" outlineLevel="0" collapsed="false">
      <c r="A655" s="17" t="s">
        <v>3055</v>
      </c>
      <c r="B655" s="27" t="n">
        <f aca="false">99-TOT!FS657</f>
        <v>99</v>
      </c>
      <c r="C655" s="27" t="n">
        <f aca="false">82-(TOT!V657+TOT!FS657)</f>
        <v>0</v>
      </c>
      <c r="D655" s="27" t="n">
        <f aca="false">ROUND(C655/4.4,0)</f>
        <v>0</v>
      </c>
      <c r="E655" s="27" t="n">
        <f aca="false">B655-D655</f>
        <v>99</v>
      </c>
    </row>
    <row r="656" customFormat="false" ht="13" hidden="false" customHeight="true" outlineLevel="0" collapsed="false">
      <c r="A656" s="17" t="s">
        <v>3059</v>
      </c>
      <c r="B656" s="27" t="n">
        <f aca="false">99-TOT!FS658</f>
        <v>99</v>
      </c>
      <c r="C656" s="27" t="n">
        <f aca="false">82-(TOT!V658+TOT!FS658)</f>
        <v>44</v>
      </c>
      <c r="D656" s="27" t="n">
        <f aca="false">ROUND(C656/4.4,0)</f>
        <v>10</v>
      </c>
      <c r="E656" s="27" t="n">
        <f aca="false">B656-D656</f>
        <v>89</v>
      </c>
    </row>
    <row r="657" customFormat="false" ht="13" hidden="false" customHeight="true" outlineLevel="0" collapsed="false">
      <c r="A657" s="17" t="s">
        <v>3063</v>
      </c>
      <c r="B657" s="27" t="n">
        <f aca="false">99-TOT!FS659</f>
        <v>95</v>
      </c>
      <c r="C657" s="27" t="n">
        <f aca="false">82-(TOT!V659+TOT!FS659)</f>
        <v>15</v>
      </c>
      <c r="D657" s="27" t="n">
        <f aca="false">ROUND(C657/4.4,0)</f>
        <v>3</v>
      </c>
      <c r="E657" s="27" t="n">
        <f aca="false">B657-D657</f>
        <v>92</v>
      </c>
    </row>
    <row r="658" customFormat="false" ht="13" hidden="false" customHeight="true" outlineLevel="0" collapsed="false">
      <c r="A658" s="17" t="s">
        <v>3067</v>
      </c>
      <c r="B658" s="27" t="n">
        <f aca="false">99-TOT!FS660</f>
        <v>95</v>
      </c>
      <c r="C658" s="27" t="n">
        <f aca="false">82-(TOT!V660+TOT!FS660)</f>
        <v>-1</v>
      </c>
      <c r="D658" s="27" t="n">
        <f aca="false">ROUND(C658/4.4,0)</f>
        <v>0</v>
      </c>
      <c r="E658" s="27" t="n">
        <f aca="false">B658-D658</f>
        <v>95</v>
      </c>
    </row>
    <row r="659" customFormat="false" ht="13" hidden="false" customHeight="true" outlineLevel="0" collapsed="false">
      <c r="A659" s="17" t="s">
        <v>3071</v>
      </c>
      <c r="B659" s="27" t="n">
        <f aca="false">99-TOT!FS661</f>
        <v>99</v>
      </c>
      <c r="C659" s="27" t="n">
        <f aca="false">82-(TOT!V661+TOT!FS661)</f>
        <v>59</v>
      </c>
      <c r="D659" s="27" t="n">
        <f aca="false">ROUND(C659/4.4,0)</f>
        <v>13</v>
      </c>
      <c r="E659" s="27" t="n">
        <f aca="false">B659-D659</f>
        <v>86</v>
      </c>
    </row>
    <row r="660" customFormat="false" ht="13" hidden="false" customHeight="true" outlineLevel="0" collapsed="false">
      <c r="A660" s="17" t="s">
        <v>3076</v>
      </c>
      <c r="B660" s="27" t="n">
        <f aca="false">99-TOT!FS662</f>
        <v>94</v>
      </c>
      <c r="C660" s="27" t="n">
        <f aca="false">82-(TOT!V662+TOT!FS662)</f>
        <v>17</v>
      </c>
      <c r="D660" s="27" t="n">
        <f aca="false">ROUND(C660/4.4,0)</f>
        <v>4</v>
      </c>
      <c r="E660" s="27" t="n">
        <f aca="false">B660-D660</f>
        <v>90</v>
      </c>
    </row>
    <row r="661" customFormat="false" ht="13" hidden="false" customHeight="true" outlineLevel="0" collapsed="false">
      <c r="A661" s="17" t="s">
        <v>3080</v>
      </c>
      <c r="B661" s="27" t="n">
        <f aca="false">99-TOT!FS663</f>
        <v>90</v>
      </c>
      <c r="C661" s="27" t="n">
        <f aca="false">82-(TOT!V663+TOT!FS663)</f>
        <v>0</v>
      </c>
      <c r="D661" s="27" t="n">
        <f aca="false">ROUND(C661/4.4,0)</f>
        <v>0</v>
      </c>
      <c r="E661" s="27" t="n">
        <f aca="false">B661-D661</f>
        <v>90</v>
      </c>
    </row>
    <row r="662" customFormat="false" ht="13" hidden="false" customHeight="true" outlineLevel="0" collapsed="false">
      <c r="A662" s="17" t="s">
        <v>3083</v>
      </c>
      <c r="B662" s="27" t="n">
        <f aca="false">99-TOT!FS664</f>
        <v>99</v>
      </c>
      <c r="C662" s="27" t="n">
        <f aca="false">82-(TOT!V664+TOT!FS664)</f>
        <v>0</v>
      </c>
      <c r="D662" s="27" t="n">
        <f aca="false">ROUND(C662/4.4,0)</f>
        <v>0</v>
      </c>
      <c r="E662" s="27" t="n">
        <f aca="false">B662-D662</f>
        <v>99</v>
      </c>
    </row>
    <row r="663" customFormat="false" ht="13" hidden="false" customHeight="true" outlineLevel="0" collapsed="false">
      <c r="A663" s="17" t="s">
        <v>3087</v>
      </c>
      <c r="B663" s="27" t="n">
        <f aca="false">99-TOT!FS665</f>
        <v>99</v>
      </c>
      <c r="C663" s="27" t="n">
        <f aca="false">82-(TOT!V665+TOT!FS665)</f>
        <v>0</v>
      </c>
      <c r="D663" s="27" t="n">
        <f aca="false">ROUND(C663/4.4,0)</f>
        <v>0</v>
      </c>
      <c r="E663" s="27" t="n">
        <f aca="false">B663-D663</f>
        <v>99</v>
      </c>
    </row>
    <row r="664" customFormat="false" ht="13" hidden="false" customHeight="true" outlineLevel="0" collapsed="false">
      <c r="A664" s="17" t="s">
        <v>3090</v>
      </c>
      <c r="B664" s="27" t="n">
        <f aca="false">99-TOT!FS666</f>
        <v>99</v>
      </c>
      <c r="C664" s="27" t="n">
        <f aca="false">82-(TOT!V666+TOT!FS666)</f>
        <v>0</v>
      </c>
      <c r="D664" s="27" t="n">
        <f aca="false">ROUND(C664/4.4,0)</f>
        <v>0</v>
      </c>
      <c r="E664" s="27" t="n">
        <f aca="false">B664-D664</f>
        <v>99</v>
      </c>
    </row>
    <row r="665" customFormat="false" ht="13" hidden="false" customHeight="true" outlineLevel="0" collapsed="false">
      <c r="A665" s="17" t="s">
        <v>3095</v>
      </c>
      <c r="B665" s="27" t="n">
        <f aca="false">99-TOT!FS667</f>
        <v>92</v>
      </c>
      <c r="C665" s="27" t="n">
        <f aca="false">82-(TOT!V667+TOT!FS667)</f>
        <v>9</v>
      </c>
      <c r="D665" s="27" t="n">
        <f aca="false">ROUND(C665/4.4,0)</f>
        <v>2</v>
      </c>
      <c r="E665" s="27" t="n">
        <f aca="false">B665-D665</f>
        <v>90</v>
      </c>
    </row>
    <row r="666" customFormat="false" ht="13" hidden="false" customHeight="true" outlineLevel="0" collapsed="false">
      <c r="A666" s="17" t="s">
        <v>3101</v>
      </c>
      <c r="B666" s="27" t="n">
        <f aca="false">99-TOT!FS668</f>
        <v>95</v>
      </c>
      <c r="C666" s="27" t="n">
        <f aca="false">82-(TOT!V668+TOT!FS668)</f>
        <v>22</v>
      </c>
      <c r="D666" s="27" t="n">
        <f aca="false">ROUND(C666/4.4,0)</f>
        <v>5</v>
      </c>
      <c r="E666" s="27" t="n">
        <f aca="false">B666-D666</f>
        <v>90</v>
      </c>
    </row>
    <row r="667" customFormat="false" ht="13" hidden="false" customHeight="true" outlineLevel="0" collapsed="false">
      <c r="A667" s="17" t="s">
        <v>3105</v>
      </c>
      <c r="B667" s="27" t="n">
        <f aca="false">99-TOT!FS669</f>
        <v>95</v>
      </c>
      <c r="C667" s="27" t="n">
        <f aca="false">82-(TOT!V669+TOT!FS669)</f>
        <v>51</v>
      </c>
      <c r="D667" s="27" t="n">
        <f aca="false">ROUND(C667/4.4,0)</f>
        <v>12</v>
      </c>
      <c r="E667" s="27" t="n">
        <f aca="false">B667-D667</f>
        <v>83</v>
      </c>
    </row>
    <row r="668" customFormat="false" ht="13" hidden="false" customHeight="true" outlineLevel="0" collapsed="false">
      <c r="A668" s="17" t="s">
        <v>3109</v>
      </c>
      <c r="B668" s="27" t="n">
        <f aca="false">99-TOT!FS670</f>
        <v>93</v>
      </c>
      <c r="C668" s="27" t="n">
        <f aca="false">82-(TOT!V670+TOT!FS670)</f>
        <v>10</v>
      </c>
      <c r="D668" s="27" t="n">
        <f aca="false">ROUND(C668/4.4,0)</f>
        <v>2</v>
      </c>
      <c r="E668" s="27" t="n">
        <f aca="false">B668-D668</f>
        <v>91</v>
      </c>
    </row>
    <row r="669" customFormat="false" ht="13" hidden="false" customHeight="true" outlineLevel="0" collapsed="false">
      <c r="A669" s="17" t="s">
        <v>3113</v>
      </c>
      <c r="B669" s="27" t="n">
        <f aca="false">99-TOT!FS671</f>
        <v>85</v>
      </c>
      <c r="C669" s="27" t="n">
        <f aca="false">82-(TOT!V671+TOT!FS671)</f>
        <v>5</v>
      </c>
      <c r="D669" s="27" t="n">
        <f aca="false">ROUND(C669/4.4,0)</f>
        <v>1</v>
      </c>
      <c r="E669" s="27" t="n">
        <f aca="false">B669-D669</f>
        <v>84</v>
      </c>
    </row>
    <row r="670" customFormat="false" ht="13" hidden="false" customHeight="true" outlineLevel="0" collapsed="false">
      <c r="A670" s="17" t="s">
        <v>3116</v>
      </c>
      <c r="B670" s="27" t="n">
        <f aca="false">99-TOT!FS672</f>
        <v>99</v>
      </c>
      <c r="C670" s="27" t="n">
        <f aca="false">82-(TOT!V672+TOT!FS672)</f>
        <v>59</v>
      </c>
      <c r="D670" s="27" t="n">
        <f aca="false">ROUND(C670/4.4,0)</f>
        <v>13</v>
      </c>
      <c r="E670" s="27" t="n">
        <f aca="false">B670-D670</f>
        <v>86</v>
      </c>
    </row>
    <row r="671" customFormat="false" ht="13" hidden="false" customHeight="true" outlineLevel="0" collapsed="false">
      <c r="A671" s="17" t="s">
        <v>3120</v>
      </c>
      <c r="B671" s="27" t="n">
        <f aca="false">99-TOT!FS673</f>
        <v>99</v>
      </c>
      <c r="C671" s="27" t="n">
        <f aca="false">82-(TOT!V673+TOT!FS673)</f>
        <v>40</v>
      </c>
      <c r="D671" s="27" t="n">
        <f aca="false">ROUND(C671/4.4,0)</f>
        <v>9</v>
      </c>
      <c r="E671" s="27" t="n">
        <f aca="false">B671-D671</f>
        <v>90</v>
      </c>
    </row>
    <row r="672" customFormat="false" ht="13" hidden="false" customHeight="true" outlineLevel="0" collapsed="false">
      <c r="A672" s="17" t="s">
        <v>3123</v>
      </c>
      <c r="B672" s="27" t="n">
        <f aca="false">99-TOT!FS674</f>
        <v>99</v>
      </c>
      <c r="C672" s="27" t="n">
        <f aca="false">82-(TOT!V674+TOT!FS674)</f>
        <v>75</v>
      </c>
      <c r="D672" s="27" t="n">
        <f aca="false">ROUND(C672/4.4,0)</f>
        <v>17</v>
      </c>
      <c r="E672" s="27" t="n">
        <f aca="false">B672-D672</f>
        <v>82</v>
      </c>
    </row>
    <row r="673" customFormat="false" ht="13" hidden="false" customHeight="true" outlineLevel="0" collapsed="false">
      <c r="A673" s="17" t="s">
        <v>3127</v>
      </c>
      <c r="B673" s="27" t="n">
        <f aca="false">99-TOT!FS675</f>
        <v>99</v>
      </c>
      <c r="C673" s="27" t="n">
        <f aca="false">82-(TOT!V675+TOT!FS675)</f>
        <v>0</v>
      </c>
      <c r="D673" s="27" t="n">
        <f aca="false">ROUND(C673/4.4,0)</f>
        <v>0</v>
      </c>
      <c r="E673" s="27" t="n">
        <f aca="false">B673-D673</f>
        <v>99</v>
      </c>
    </row>
    <row r="674" customFormat="false" ht="13" hidden="false" customHeight="true" outlineLevel="0" collapsed="false">
      <c r="A674" s="17" t="s">
        <v>3132</v>
      </c>
      <c r="B674" s="27" t="n">
        <f aca="false">99-TOT!FS676</f>
        <v>95</v>
      </c>
      <c r="C674" s="27" t="n">
        <f aca="false">82-(TOT!V676+TOT!FS676)</f>
        <v>8</v>
      </c>
      <c r="D674" s="27" t="n">
        <f aca="false">ROUND(C674/4.4,0)</f>
        <v>2</v>
      </c>
      <c r="E674" s="27" t="n">
        <f aca="false">B674-D674</f>
        <v>93</v>
      </c>
    </row>
    <row r="675" customFormat="false" ht="13" hidden="false" customHeight="true" outlineLevel="0" collapsed="false">
      <c r="A675" s="17" t="s">
        <v>3137</v>
      </c>
      <c r="B675" s="27" t="n">
        <f aca="false">99-TOT!FS677</f>
        <v>95</v>
      </c>
      <c r="C675" s="27" t="n">
        <f aca="false">82-(TOT!V677+TOT!FS677)</f>
        <v>14</v>
      </c>
      <c r="D675" s="27" t="n">
        <f aca="false">ROUND(C675/4.4,0)</f>
        <v>3</v>
      </c>
      <c r="E675" s="27" t="n">
        <f aca="false">B675-D675</f>
        <v>92</v>
      </c>
    </row>
    <row r="676" customFormat="false" ht="13" hidden="false" customHeight="true" outlineLevel="0" collapsed="false">
      <c r="A676" s="17" t="s">
        <v>3141</v>
      </c>
      <c r="B676" s="27" t="n">
        <f aca="false">99-TOT!FS678</f>
        <v>92</v>
      </c>
      <c r="C676" s="27" t="n">
        <f aca="false">82-(TOT!V678+TOT!FS678)</f>
        <v>73</v>
      </c>
      <c r="D676" s="27" t="n">
        <f aca="false">ROUND(C676/4.4,0)</f>
        <v>17</v>
      </c>
      <c r="E676" s="27" t="n">
        <f aca="false">B676-D676</f>
        <v>75</v>
      </c>
    </row>
    <row r="677" customFormat="false" ht="13" hidden="false" customHeight="true" outlineLevel="0" collapsed="false">
      <c r="A677" s="17" t="s">
        <v>3144</v>
      </c>
      <c r="B677" s="27" t="n">
        <f aca="false">99-TOT!FS679</f>
        <v>99</v>
      </c>
      <c r="C677" s="27" t="n">
        <f aca="false">82-(TOT!V679+TOT!FS679)</f>
        <v>0</v>
      </c>
      <c r="D677" s="27" t="n">
        <f aca="false">ROUND(C677/4.4,0)</f>
        <v>0</v>
      </c>
      <c r="E677" s="27" t="n">
        <f aca="false">B677-D677</f>
        <v>99</v>
      </c>
    </row>
    <row r="678" customFormat="false" ht="13" hidden="false" customHeight="true" outlineLevel="0" collapsed="false">
      <c r="A678" s="17" t="s">
        <v>3147</v>
      </c>
      <c r="B678" s="27" t="n">
        <f aca="false">99-TOT!FS680</f>
        <v>99</v>
      </c>
      <c r="C678" s="27" t="n">
        <f aca="false">82-(TOT!V680+TOT!FS680)</f>
        <v>0</v>
      </c>
      <c r="D678" s="27" t="n">
        <f aca="false">ROUND(C678/4.4,0)</f>
        <v>0</v>
      </c>
      <c r="E678" s="27" t="n">
        <f aca="false">B678-D678</f>
        <v>99</v>
      </c>
    </row>
    <row r="679" customFormat="false" ht="13" hidden="false" customHeight="true" outlineLevel="0" collapsed="false">
      <c r="A679" s="17" t="s">
        <v>3150</v>
      </c>
      <c r="B679" s="27" t="n">
        <f aca="false">99-TOT!FS681</f>
        <v>93</v>
      </c>
      <c r="C679" s="27" t="n">
        <f aca="false">82-(TOT!V681+TOT!FS681)</f>
        <v>2</v>
      </c>
      <c r="D679" s="27" t="n">
        <f aca="false">ROUND(C679/4.4,0)</f>
        <v>0</v>
      </c>
      <c r="E679" s="27" t="n">
        <f aca="false">B679-D679</f>
        <v>93</v>
      </c>
    </row>
    <row r="680" customFormat="false" ht="13" hidden="false" customHeight="true" outlineLevel="0" collapsed="false">
      <c r="A680" s="17" t="s">
        <v>3154</v>
      </c>
      <c r="B680" s="27" t="n">
        <f aca="false">99-TOT!FS682</f>
        <v>99</v>
      </c>
      <c r="C680" s="27" t="n">
        <f aca="false">82-(TOT!V682+TOT!FS682)</f>
        <v>12</v>
      </c>
      <c r="D680" s="27" t="n">
        <f aca="false">ROUND(C680/4.4,0)</f>
        <v>3</v>
      </c>
      <c r="E680" s="27" t="n">
        <f aca="false">B680-D680</f>
        <v>96</v>
      </c>
    </row>
    <row r="681" customFormat="false" ht="13" hidden="false" customHeight="true" outlineLevel="0" collapsed="false">
      <c r="A681" s="17" t="s">
        <v>3157</v>
      </c>
      <c r="B681" s="27" t="n">
        <f aca="false">99-TOT!FS683</f>
        <v>99</v>
      </c>
      <c r="C681" s="27" t="n">
        <f aca="false">82-(TOT!V683+TOT!FS683)</f>
        <v>81</v>
      </c>
      <c r="D681" s="27" t="n">
        <f aca="false">ROUND(C681/4.4,0)</f>
        <v>18</v>
      </c>
      <c r="E681" s="27" t="n">
        <f aca="false">B681-D681</f>
        <v>81</v>
      </c>
    </row>
    <row r="682" customFormat="false" ht="13" hidden="false" customHeight="true" outlineLevel="0" collapsed="false">
      <c r="A682" s="17" t="s">
        <v>3161</v>
      </c>
      <c r="B682" s="27" t="n">
        <f aca="false">99-TOT!FS684</f>
        <v>75</v>
      </c>
      <c r="C682" s="27" t="n">
        <f aca="false">82-(TOT!V684+TOT!FS684)</f>
        <v>1</v>
      </c>
      <c r="D682" s="27" t="n">
        <f aca="false">ROUND(C682/4.4,0)</f>
        <v>0</v>
      </c>
      <c r="E682" s="27" t="n">
        <f aca="false">B682-D682</f>
        <v>75</v>
      </c>
    </row>
    <row r="683" customFormat="false" ht="13" hidden="false" customHeight="true" outlineLevel="0" collapsed="false">
      <c r="A683" s="17" t="s">
        <v>3165</v>
      </c>
      <c r="B683" s="27" t="n">
        <f aca="false">99-TOT!FS685</f>
        <v>99</v>
      </c>
      <c r="C683" s="27" t="n">
        <f aca="false">82-(TOT!V685+TOT!FS685)</f>
        <v>0</v>
      </c>
      <c r="D683" s="27" t="n">
        <f aca="false">ROUND(C683/4.4,0)</f>
        <v>0</v>
      </c>
      <c r="E683" s="27" t="n">
        <f aca="false">B683-D683</f>
        <v>99</v>
      </c>
    </row>
    <row r="684" customFormat="false" ht="13" hidden="false" customHeight="true" outlineLevel="0" collapsed="false">
      <c r="A684" s="17" t="s">
        <v>3168</v>
      </c>
      <c r="B684" s="27" t="n">
        <f aca="false">99-TOT!FS686</f>
        <v>94</v>
      </c>
      <c r="C684" s="27" t="n">
        <f aca="false">82-(TOT!V686+TOT!FS686)</f>
        <v>9</v>
      </c>
      <c r="D684" s="27" t="n">
        <f aca="false">ROUND(C684/4.4,0)</f>
        <v>2</v>
      </c>
      <c r="E684" s="27" t="n">
        <f aca="false">B684-D684</f>
        <v>92</v>
      </c>
    </row>
    <row r="685" customFormat="false" ht="13" hidden="false" customHeight="true" outlineLevel="0" collapsed="false">
      <c r="A685" s="17" t="s">
        <v>3171</v>
      </c>
      <c r="B685" s="27" t="n">
        <f aca="false">99-TOT!FS687</f>
        <v>99</v>
      </c>
      <c r="C685" s="27" t="n">
        <f aca="false">82-(TOT!V687+TOT!FS687)</f>
        <v>0</v>
      </c>
      <c r="D685" s="27" t="n">
        <f aca="false">ROUND(C685/4.4,0)</f>
        <v>0</v>
      </c>
      <c r="E685" s="27" t="n">
        <f aca="false">B685-D685</f>
        <v>99</v>
      </c>
    </row>
    <row r="686" customFormat="false" ht="13" hidden="false" customHeight="true" outlineLevel="0" collapsed="false">
      <c r="A686" s="17" t="s">
        <v>3173</v>
      </c>
      <c r="B686" s="27" t="n">
        <f aca="false">99-TOT!FS688</f>
        <v>99</v>
      </c>
      <c r="C686" s="27" t="n">
        <f aca="false">82-(TOT!V688+TOT!FS688)</f>
        <v>22</v>
      </c>
      <c r="D686" s="27" t="n">
        <f aca="false">ROUND(C686/4.4,0)</f>
        <v>5</v>
      </c>
      <c r="E686" s="27" t="n">
        <f aca="false">B686-D686</f>
        <v>94</v>
      </c>
    </row>
    <row r="687" customFormat="false" ht="13" hidden="false" customHeight="true" outlineLevel="0" collapsed="false">
      <c r="A687" s="17" t="s">
        <v>3178</v>
      </c>
      <c r="B687" s="27" t="n">
        <f aca="false">99-TOT!FS689</f>
        <v>99</v>
      </c>
      <c r="C687" s="27" t="n">
        <f aca="false">82-(TOT!V689+TOT!FS689)</f>
        <v>70</v>
      </c>
      <c r="D687" s="27" t="n">
        <f aca="false">ROUND(C687/4.4,0)</f>
        <v>16</v>
      </c>
      <c r="E687" s="27" t="n">
        <f aca="false">B687-D687</f>
        <v>83</v>
      </c>
    </row>
    <row r="688" customFormat="false" ht="13" hidden="false" customHeight="true" outlineLevel="0" collapsed="false">
      <c r="A688" s="17" t="s">
        <v>3181</v>
      </c>
      <c r="B688" s="27" t="n">
        <f aca="false">99-TOT!FS690</f>
        <v>95</v>
      </c>
      <c r="C688" s="27" t="n">
        <f aca="false">82-(TOT!V690+TOT!FS690)</f>
        <v>64</v>
      </c>
      <c r="D688" s="27" t="n">
        <f aca="false">ROUND(C688/4.4,0)</f>
        <v>15</v>
      </c>
      <c r="E688" s="27" t="n">
        <f aca="false">B688-D688</f>
        <v>80</v>
      </c>
    </row>
    <row r="689" customFormat="false" ht="13" hidden="false" customHeight="true" outlineLevel="0" collapsed="false">
      <c r="A689" s="17" t="s">
        <v>3183</v>
      </c>
      <c r="B689" s="27" t="n">
        <f aca="false">99-TOT!FS691</f>
        <v>99</v>
      </c>
      <c r="C689" s="27" t="n">
        <f aca="false">82-(TOT!V691+TOT!FS691)</f>
        <v>68</v>
      </c>
      <c r="D689" s="27" t="n">
        <f aca="false">ROUND(C689/4.4,0)</f>
        <v>15</v>
      </c>
      <c r="E689" s="27" t="n">
        <f aca="false">B689-D689</f>
        <v>84</v>
      </c>
    </row>
    <row r="690" customFormat="false" ht="13" hidden="false" customHeight="true" outlineLevel="0" collapsed="false">
      <c r="A690" s="17" t="s">
        <v>3186</v>
      </c>
      <c r="B690" s="27" t="n">
        <f aca="false">99-TOT!FS692</f>
        <v>98</v>
      </c>
      <c r="C690" s="27" t="n">
        <f aca="false">82-(TOT!V692+TOT!FS692)</f>
        <v>-1</v>
      </c>
      <c r="D690" s="27" t="n">
        <f aca="false">ROUND(C690/4.4,0)</f>
        <v>0</v>
      </c>
      <c r="E690" s="27" t="n">
        <f aca="false">B690-D690</f>
        <v>98</v>
      </c>
    </row>
    <row r="691" customFormat="false" ht="13" hidden="false" customHeight="true" outlineLevel="0" collapsed="false">
      <c r="A691" s="17" t="s">
        <v>3191</v>
      </c>
      <c r="B691" s="27" t="n">
        <f aca="false">99-TOT!FS693</f>
        <v>95</v>
      </c>
      <c r="C691" s="27" t="n">
        <f aca="false">82-(TOT!V693+TOT!FS693)</f>
        <v>4</v>
      </c>
      <c r="D691" s="27" t="n">
        <f aca="false">ROUND(C691/4.4,0)</f>
        <v>1</v>
      </c>
      <c r="E691" s="27" t="n">
        <f aca="false">B691-D691</f>
        <v>94</v>
      </c>
    </row>
    <row r="692" customFormat="false" ht="13" hidden="false" customHeight="true" outlineLevel="0" collapsed="false">
      <c r="A692" s="17" t="s">
        <v>3196</v>
      </c>
      <c r="B692" s="27" t="n">
        <f aca="false">99-TOT!FS694</f>
        <v>95</v>
      </c>
      <c r="C692" s="27" t="n">
        <f aca="false">82-(TOT!V694+TOT!FS694)</f>
        <v>9</v>
      </c>
      <c r="D692" s="27" t="n">
        <f aca="false">ROUND(C692/4.4,0)</f>
        <v>2</v>
      </c>
      <c r="E692" s="27" t="n">
        <f aca="false">B692-D692</f>
        <v>93</v>
      </c>
    </row>
    <row r="693" customFormat="false" ht="13" hidden="false" customHeight="true" outlineLevel="0" collapsed="false">
      <c r="A693" s="17" t="s">
        <v>3200</v>
      </c>
      <c r="B693" s="27" t="n">
        <f aca="false">99-TOT!FS695</f>
        <v>95</v>
      </c>
      <c r="C693" s="27" t="n">
        <f aca="false">82-(TOT!V695+TOT!FS695)</f>
        <v>72</v>
      </c>
      <c r="D693" s="27" t="n">
        <f aca="false">ROUND(C693/4.4,0)</f>
        <v>16</v>
      </c>
      <c r="E693" s="27" t="n">
        <f aca="false">B693-D693</f>
        <v>79</v>
      </c>
    </row>
    <row r="694" customFormat="false" ht="13" hidden="false" customHeight="true" outlineLevel="0" collapsed="false">
      <c r="A694" s="17" t="s">
        <v>3204</v>
      </c>
      <c r="B694" s="27" t="n">
        <f aca="false">99-TOT!FS696</f>
        <v>99</v>
      </c>
      <c r="C694" s="27" t="n">
        <f aca="false">82-(TOT!V696+TOT!FS696)</f>
        <v>59</v>
      </c>
      <c r="D694" s="27" t="n">
        <f aca="false">ROUND(C694/4.4,0)</f>
        <v>13</v>
      </c>
      <c r="E694" s="27" t="n">
        <f aca="false">B694-D694</f>
        <v>86</v>
      </c>
    </row>
    <row r="695" customFormat="false" ht="13" hidden="false" customHeight="true" outlineLevel="0" collapsed="false">
      <c r="A695" s="17" t="s">
        <v>3206</v>
      </c>
      <c r="B695" s="27" t="n">
        <f aca="false">99-TOT!FS697</f>
        <v>99</v>
      </c>
      <c r="C695" s="27" t="n">
        <f aca="false">82-(TOT!V697+TOT!FS697)</f>
        <v>0</v>
      </c>
      <c r="D695" s="27" t="n">
        <f aca="false">ROUND(C695/4.4,0)</f>
        <v>0</v>
      </c>
      <c r="E695" s="27" t="n">
        <f aca="false">B695-D695</f>
        <v>99</v>
      </c>
    </row>
    <row r="696" customFormat="false" ht="13" hidden="false" customHeight="true" outlineLevel="0" collapsed="false">
      <c r="A696" s="17" t="s">
        <v>3210</v>
      </c>
      <c r="B696" s="27" t="n">
        <f aca="false">99-TOT!FS698</f>
        <v>99</v>
      </c>
      <c r="C696" s="27" t="n">
        <f aca="false">82-(TOT!V698+TOT!FS698)</f>
        <v>81</v>
      </c>
      <c r="D696" s="27" t="n">
        <f aca="false">ROUND(C696/4.4,0)</f>
        <v>18</v>
      </c>
      <c r="E696" s="27" t="n">
        <f aca="false">B696-D696</f>
        <v>81</v>
      </c>
    </row>
    <row r="697" customFormat="false" ht="13" hidden="false" customHeight="true" outlineLevel="0" collapsed="false">
      <c r="A697" s="17" t="s">
        <v>3215</v>
      </c>
      <c r="B697" s="27" t="n">
        <f aca="false">99-TOT!FS699</f>
        <v>95</v>
      </c>
      <c r="C697" s="27" t="n">
        <f aca="false">82-(TOT!V699+TOT!FS699)</f>
        <v>26</v>
      </c>
      <c r="D697" s="27" t="n">
        <f aca="false">ROUND(C697/4.4,0)</f>
        <v>6</v>
      </c>
      <c r="E697" s="27" t="n">
        <f aca="false">B697-D697</f>
        <v>89</v>
      </c>
    </row>
    <row r="698" customFormat="false" ht="13" hidden="false" customHeight="true" outlineLevel="0" collapsed="false">
      <c r="A698" s="17" t="s">
        <v>3219</v>
      </c>
      <c r="B698" s="27" t="n">
        <f aca="false">99-TOT!FS700</f>
        <v>99</v>
      </c>
      <c r="C698" s="27" t="n">
        <f aca="false">82-(TOT!V700+TOT!FS700)</f>
        <v>33</v>
      </c>
      <c r="D698" s="27" t="n">
        <f aca="false">ROUND(C698/4.4,0)</f>
        <v>7</v>
      </c>
      <c r="E698" s="27" t="n">
        <f aca="false">B698-D698</f>
        <v>92</v>
      </c>
    </row>
    <row r="699" customFormat="false" ht="13" hidden="false" customHeight="true" outlineLevel="0" collapsed="false">
      <c r="A699" s="17" t="s">
        <v>3223</v>
      </c>
      <c r="B699" s="27" t="n">
        <f aca="false">99-TOT!FS701</f>
        <v>92</v>
      </c>
      <c r="C699" s="27" t="n">
        <f aca="false">82-(TOT!V701+TOT!FS701)</f>
        <v>3</v>
      </c>
      <c r="D699" s="27" t="n">
        <f aca="false">ROUND(C699/4.4,0)</f>
        <v>1</v>
      </c>
      <c r="E699" s="27" t="n">
        <f aca="false">B699-D699</f>
        <v>91</v>
      </c>
    </row>
    <row r="700" customFormat="false" ht="13" hidden="false" customHeight="true" outlineLevel="0" collapsed="false">
      <c r="A700" s="17" t="s">
        <v>3228</v>
      </c>
      <c r="B700" s="27" t="n">
        <f aca="false">99-TOT!FS702</f>
        <v>99</v>
      </c>
      <c r="C700" s="27" t="n">
        <f aca="false">82-(TOT!V702+TOT!FS702)</f>
        <v>0</v>
      </c>
      <c r="D700" s="27" t="n">
        <f aca="false">ROUND(C700/4.4,0)</f>
        <v>0</v>
      </c>
      <c r="E700" s="27" t="n">
        <f aca="false">B700-D700</f>
        <v>99</v>
      </c>
    </row>
    <row r="701" customFormat="false" ht="13" hidden="false" customHeight="true" outlineLevel="0" collapsed="false">
      <c r="A701" s="17" t="s">
        <v>3232</v>
      </c>
      <c r="B701" s="27" t="n">
        <f aca="false">99-TOT!FS703</f>
        <v>99</v>
      </c>
      <c r="C701" s="27" t="n">
        <f aca="false">82-(TOT!V703+TOT!FS703)</f>
        <v>29</v>
      </c>
      <c r="D701" s="27" t="n">
        <f aca="false">ROUND(C701/4.4,0)</f>
        <v>7</v>
      </c>
      <c r="E701" s="27" t="n">
        <f aca="false">B701-D701</f>
        <v>92</v>
      </c>
    </row>
    <row r="702" customFormat="false" ht="13" hidden="false" customHeight="true" outlineLevel="0" collapsed="false">
      <c r="A702" s="17" t="s">
        <v>3238</v>
      </c>
      <c r="B702" s="27" t="n">
        <f aca="false">99-TOT!FS704</f>
        <v>94</v>
      </c>
      <c r="C702" s="27" t="n">
        <f aca="false">82-(TOT!V704+TOT!FS704)</f>
        <v>-2</v>
      </c>
      <c r="D702" s="27" t="n">
        <f aca="false">ROUND(C702/4.4,0)</f>
        <v>0</v>
      </c>
      <c r="E702" s="27" t="n">
        <f aca="false">B702-D702</f>
        <v>94</v>
      </c>
    </row>
    <row r="703" customFormat="false" ht="13" hidden="false" customHeight="true" outlineLevel="0" collapsed="false">
      <c r="A703" s="17" t="s">
        <v>3244</v>
      </c>
      <c r="B703" s="27" t="n">
        <f aca="false">99-TOT!FS705</f>
        <v>90</v>
      </c>
      <c r="C703" s="27" t="n">
        <f aca="false">82-(TOT!V705+TOT!FS705)</f>
        <v>31</v>
      </c>
      <c r="D703" s="27" t="n">
        <f aca="false">ROUND(C703/4.4,0)</f>
        <v>7</v>
      </c>
      <c r="E703" s="27" t="n">
        <f aca="false">B703-D703</f>
        <v>83</v>
      </c>
    </row>
    <row r="704" customFormat="false" ht="13" hidden="false" customHeight="true" outlineLevel="0" collapsed="false">
      <c r="A704" s="17" t="s">
        <v>3249</v>
      </c>
      <c r="B704" s="27" t="n">
        <f aca="false">99-TOT!FS706</f>
        <v>95</v>
      </c>
      <c r="C704" s="27" t="n">
        <f aca="false">82-(TOT!V706+TOT!FS706)</f>
        <v>8</v>
      </c>
      <c r="D704" s="27" t="n">
        <f aca="false">ROUND(C704/4.4,0)</f>
        <v>2</v>
      </c>
      <c r="E704" s="27" t="n">
        <f aca="false">B704-D704</f>
        <v>93</v>
      </c>
    </row>
    <row r="705" customFormat="false" ht="13" hidden="false" customHeight="true" outlineLevel="0" collapsed="false">
      <c r="A705" s="17" t="s">
        <v>3253</v>
      </c>
      <c r="B705" s="27" t="n">
        <f aca="false">99-TOT!FS707</f>
        <v>99</v>
      </c>
      <c r="C705" s="27" t="n">
        <f aca="false">82-(TOT!V707+TOT!FS707)</f>
        <v>72</v>
      </c>
      <c r="D705" s="27" t="n">
        <f aca="false">ROUND(C705/4.4,0)</f>
        <v>16</v>
      </c>
      <c r="E705" s="27" t="n">
        <f aca="false">B705-D705</f>
        <v>83</v>
      </c>
    </row>
    <row r="706" customFormat="false" ht="13" hidden="false" customHeight="true" outlineLevel="0" collapsed="false">
      <c r="A706" s="17" t="s">
        <v>3256</v>
      </c>
      <c r="B706" s="27" t="n">
        <f aca="false">99-TOT!FS708</f>
        <v>95</v>
      </c>
      <c r="C706" s="27" t="n">
        <f aca="false">82-(TOT!V708+TOT!FS708)</f>
        <v>5</v>
      </c>
      <c r="D706" s="27" t="n">
        <f aca="false">ROUND(C706/4.4,0)</f>
        <v>1</v>
      </c>
      <c r="E706" s="27" t="n">
        <f aca="false">B706-D706</f>
        <v>94</v>
      </c>
    </row>
    <row r="707" customFormat="false" ht="13" hidden="false" customHeight="true" outlineLevel="0" collapsed="false">
      <c r="A707" s="17" t="s">
        <v>3260</v>
      </c>
      <c r="B707" s="27" t="n">
        <f aca="false">99-TOT!FS709</f>
        <v>96</v>
      </c>
      <c r="C707" s="27" t="n">
        <f aca="false">82-(TOT!V709+TOT!FS709)</f>
        <v>59</v>
      </c>
      <c r="D707" s="27" t="n">
        <f aca="false">ROUND(C707/4.4,0)</f>
        <v>13</v>
      </c>
      <c r="E707" s="27" t="n">
        <f aca="false">B707-D707</f>
        <v>83</v>
      </c>
    </row>
    <row r="708" customFormat="false" ht="13" hidden="false" customHeight="true" outlineLevel="0" collapsed="false">
      <c r="A708" s="17" t="s">
        <v>3264</v>
      </c>
      <c r="B708" s="27" t="n">
        <f aca="false">99-TOT!FS710</f>
        <v>95</v>
      </c>
      <c r="C708" s="27" t="n">
        <f aca="false">82-(TOT!V710+TOT!FS710)</f>
        <v>11</v>
      </c>
      <c r="D708" s="27" t="n">
        <f aca="false">ROUND(C708/4.4,0)</f>
        <v>3</v>
      </c>
      <c r="E708" s="27" t="n">
        <f aca="false">B708-D708</f>
        <v>92</v>
      </c>
    </row>
    <row r="709" customFormat="false" ht="13" hidden="false" customHeight="true" outlineLevel="0" collapsed="false">
      <c r="A709" s="17" t="s">
        <v>3267</v>
      </c>
      <c r="B709" s="27" t="n">
        <f aca="false">99-TOT!FS711</f>
        <v>94</v>
      </c>
      <c r="C709" s="27" t="n">
        <f aca="false">82-(TOT!V711+TOT!FS711)</f>
        <v>5</v>
      </c>
      <c r="D709" s="27" t="n">
        <f aca="false">ROUND(C709/4.4,0)</f>
        <v>1</v>
      </c>
      <c r="E709" s="27" t="n">
        <f aca="false">B709-D709</f>
        <v>93</v>
      </c>
    </row>
    <row r="710" customFormat="false" ht="13" hidden="false" customHeight="true" outlineLevel="0" collapsed="false">
      <c r="A710" s="17" t="s">
        <v>3271</v>
      </c>
      <c r="B710" s="27" t="n">
        <f aca="false">99-TOT!FS712</f>
        <v>97</v>
      </c>
      <c r="C710" s="27" t="n">
        <f aca="false">82-(TOT!V712+TOT!FS712)</f>
        <v>8</v>
      </c>
      <c r="D710" s="27" t="n">
        <f aca="false">ROUND(C710/4.4,0)</f>
        <v>2</v>
      </c>
      <c r="E710" s="27" t="n">
        <f aca="false">B710-D710</f>
        <v>95</v>
      </c>
    </row>
    <row r="711" customFormat="false" ht="13" hidden="false" customHeight="true" outlineLevel="0" collapsed="false">
      <c r="A711" s="17" t="s">
        <v>3277</v>
      </c>
      <c r="B711" s="27" t="n">
        <f aca="false">99-TOT!FS713</f>
        <v>95</v>
      </c>
      <c r="C711" s="27" t="n">
        <f aca="false">82-(TOT!V713+TOT!FS713)</f>
        <v>7</v>
      </c>
      <c r="D711" s="27" t="n">
        <f aca="false">ROUND(C711/4.4,0)</f>
        <v>2</v>
      </c>
      <c r="E711" s="27" t="n">
        <f aca="false">B711-D711</f>
        <v>93</v>
      </c>
    </row>
    <row r="712" customFormat="false" ht="13" hidden="false" customHeight="true" outlineLevel="0" collapsed="false">
      <c r="A712" s="17" t="s">
        <v>3282</v>
      </c>
      <c r="B712" s="27" t="n">
        <f aca="false">99-TOT!FS714</f>
        <v>94</v>
      </c>
      <c r="C712" s="27" t="n">
        <f aca="false">82-(TOT!V714+TOT!FS714)</f>
        <v>0</v>
      </c>
      <c r="D712" s="27" t="n">
        <f aca="false">ROUND(C712/4.4,0)</f>
        <v>0</v>
      </c>
      <c r="E712" s="27" t="n">
        <f aca="false">B712-D712</f>
        <v>94</v>
      </c>
    </row>
    <row r="713" customFormat="false" ht="13" hidden="false" customHeight="true" outlineLevel="0" collapsed="false">
      <c r="A713" s="17" t="s">
        <v>3287</v>
      </c>
      <c r="B713" s="27" t="n">
        <f aca="false">99-TOT!FS715</f>
        <v>95</v>
      </c>
      <c r="C713" s="27" t="n">
        <f aca="false">82-(TOT!V715+TOT!FS715)</f>
        <v>2</v>
      </c>
      <c r="D713" s="27" t="n">
        <f aca="false">ROUND(C713/4.4,0)</f>
        <v>0</v>
      </c>
      <c r="E713" s="27" t="n">
        <f aca="false">B713-D713</f>
        <v>95</v>
      </c>
    </row>
    <row r="714" customFormat="false" ht="13" hidden="false" customHeight="true" outlineLevel="0" collapsed="false">
      <c r="A714" s="17" t="s">
        <v>3291</v>
      </c>
      <c r="B714" s="27" t="n">
        <f aca="false">99-TOT!FS716</f>
        <v>99</v>
      </c>
      <c r="C714" s="27" t="n">
        <f aca="false">82-(TOT!V716+TOT!FS716)</f>
        <v>1</v>
      </c>
      <c r="D714" s="27" t="n">
        <f aca="false">ROUND(C714/4.4,0)</f>
        <v>0</v>
      </c>
      <c r="E714" s="27" t="n">
        <f aca="false">B714-D714</f>
        <v>99</v>
      </c>
    </row>
    <row r="715" customFormat="false" ht="13" hidden="false" customHeight="true" outlineLevel="0" collapsed="false">
      <c r="A715" s="17" t="s">
        <v>3296</v>
      </c>
      <c r="B715" s="27" t="n">
        <f aca="false">99-TOT!FS717</f>
        <v>87</v>
      </c>
      <c r="C715" s="27" t="n">
        <f aca="false">82-(TOT!V717+TOT!FS717)</f>
        <v>68</v>
      </c>
      <c r="D715" s="27" t="n">
        <f aca="false">ROUND(C715/4.4,0)</f>
        <v>15</v>
      </c>
      <c r="E715" s="27" t="n">
        <f aca="false">B715-D715</f>
        <v>72</v>
      </c>
    </row>
    <row r="716" customFormat="false" ht="13" hidden="false" customHeight="true" outlineLevel="0" collapsed="false">
      <c r="A716" s="17" t="s">
        <v>3301</v>
      </c>
      <c r="B716" s="27" t="n">
        <f aca="false">99-TOT!FS718</f>
        <v>99</v>
      </c>
      <c r="C716" s="27" t="n">
        <f aca="false">82-(TOT!V718+TOT!FS718)</f>
        <v>52</v>
      </c>
      <c r="D716" s="27" t="n">
        <f aca="false">ROUND(C716/4.4,0)</f>
        <v>12</v>
      </c>
      <c r="E716" s="27" t="n">
        <f aca="false">B716-D716</f>
        <v>87</v>
      </c>
    </row>
    <row r="717" customFormat="false" ht="13" hidden="false" customHeight="true" outlineLevel="0" collapsed="false">
      <c r="A717" s="17" t="s">
        <v>3305</v>
      </c>
      <c r="B717" s="27" t="n">
        <f aca="false">99-TOT!FS719</f>
        <v>95</v>
      </c>
      <c r="C717" s="27" t="n">
        <f aca="false">82-(TOT!V719+TOT!FS719)</f>
        <v>6</v>
      </c>
      <c r="D717" s="27" t="n">
        <f aca="false">ROUND(C717/4.4,0)</f>
        <v>1</v>
      </c>
      <c r="E717" s="27" t="n">
        <f aca="false">B717-D717</f>
        <v>94</v>
      </c>
    </row>
    <row r="718" customFormat="false" ht="13" hidden="false" customHeight="true" outlineLevel="0" collapsed="false">
      <c r="A718" s="17" t="s">
        <v>3310</v>
      </c>
      <c r="B718" s="27" t="n">
        <f aca="false">99-TOT!FS720</f>
        <v>95</v>
      </c>
      <c r="C718" s="27" t="n">
        <f aca="false">82-(TOT!V720+TOT!FS720)</f>
        <v>8</v>
      </c>
      <c r="D718" s="27" t="n">
        <f aca="false">ROUND(C718/4.4,0)</f>
        <v>2</v>
      </c>
      <c r="E718" s="27" t="n">
        <f aca="false">B718-D718</f>
        <v>93</v>
      </c>
    </row>
    <row r="719" customFormat="false" ht="13" hidden="false" customHeight="true" outlineLevel="0" collapsed="false">
      <c r="A719" s="17" t="s">
        <v>3313</v>
      </c>
      <c r="B719" s="27" t="n">
        <f aca="false">99-TOT!FS721</f>
        <v>98</v>
      </c>
      <c r="C719" s="27" t="n">
        <f aca="false">82-(TOT!V721+TOT!FS721)</f>
        <v>75</v>
      </c>
      <c r="D719" s="27" t="n">
        <f aca="false">ROUND(C719/4.4,0)</f>
        <v>17</v>
      </c>
      <c r="E719" s="27" t="n">
        <f aca="false">B719-D719</f>
        <v>81</v>
      </c>
    </row>
    <row r="720" customFormat="false" ht="13" hidden="false" customHeight="true" outlineLevel="0" collapsed="false">
      <c r="A720" s="17" t="s">
        <v>3318</v>
      </c>
      <c r="B720" s="27" t="n">
        <f aca="false">99-TOT!FS722</f>
        <v>99</v>
      </c>
      <c r="C720" s="27" t="n">
        <f aca="false">82-(TOT!V722+TOT!FS722)</f>
        <v>72</v>
      </c>
      <c r="D720" s="27" t="n">
        <f aca="false">ROUND(C720/4.4,0)</f>
        <v>16</v>
      </c>
      <c r="E720" s="27" t="n">
        <f aca="false">B720-D720</f>
        <v>83</v>
      </c>
    </row>
    <row r="721" customFormat="false" ht="13" hidden="false" customHeight="true" outlineLevel="0" collapsed="false">
      <c r="A721" s="17" t="s">
        <v>3322</v>
      </c>
      <c r="B721" s="27" t="n">
        <f aca="false">99-TOT!FS723</f>
        <v>91</v>
      </c>
      <c r="C721" s="27" t="n">
        <f aca="false">82-(TOT!V723+TOT!FS723)</f>
        <v>-1</v>
      </c>
      <c r="D721" s="27" t="n">
        <f aca="false">ROUND(C721/4.4,0)</f>
        <v>0</v>
      </c>
      <c r="E721" s="27" t="n">
        <f aca="false">B721-D721</f>
        <v>91</v>
      </c>
    </row>
    <row r="722" customFormat="false" ht="13" hidden="false" customHeight="true" outlineLevel="0" collapsed="false">
      <c r="A722" s="17" t="s">
        <v>3327</v>
      </c>
      <c r="B722" s="27" t="n">
        <f aca="false">99-TOT!FS724</f>
        <v>95</v>
      </c>
      <c r="C722" s="27" t="n">
        <f aca="false">82-(TOT!V724+TOT!FS724)</f>
        <v>24</v>
      </c>
      <c r="D722" s="27" t="n">
        <f aca="false">ROUND(C722/4.4,0)</f>
        <v>5</v>
      </c>
      <c r="E722" s="27" t="n">
        <f aca="false">B722-D722</f>
        <v>90</v>
      </c>
    </row>
    <row r="723" customFormat="false" ht="13" hidden="false" customHeight="true" outlineLevel="0" collapsed="false">
      <c r="A723" s="17" t="s">
        <v>3331</v>
      </c>
      <c r="B723" s="27" t="n">
        <f aca="false">99-TOT!FS725</f>
        <v>95</v>
      </c>
      <c r="C723" s="27" t="n">
        <f aca="false">82-(TOT!V725+TOT!FS725)</f>
        <v>-2</v>
      </c>
      <c r="D723" s="27" t="n">
        <f aca="false">ROUND(C723/4.4,0)</f>
        <v>0</v>
      </c>
      <c r="E723" s="27" t="n">
        <f aca="false">B723-D723</f>
        <v>95</v>
      </c>
    </row>
    <row r="724" customFormat="false" ht="13" hidden="false" customHeight="true" outlineLevel="0" collapsed="false">
      <c r="A724" s="17" t="s">
        <v>3335</v>
      </c>
      <c r="B724" s="27" t="n">
        <f aca="false">99-TOT!FS726</f>
        <v>99</v>
      </c>
      <c r="C724" s="27" t="n">
        <f aca="false">82-(TOT!V726+TOT!FS726)</f>
        <v>58</v>
      </c>
      <c r="D724" s="27" t="n">
        <f aca="false">ROUND(C724/4.4,0)</f>
        <v>13</v>
      </c>
      <c r="E724" s="27" t="n">
        <f aca="false">B724-D724</f>
        <v>86</v>
      </c>
    </row>
    <row r="725" customFormat="false" ht="13" hidden="false" customHeight="true" outlineLevel="0" collapsed="false">
      <c r="A725" s="17" t="s">
        <v>3338</v>
      </c>
      <c r="B725" s="27" t="n">
        <f aca="false">99-TOT!FS727</f>
        <v>90</v>
      </c>
      <c r="C725" s="27" t="n">
        <f aca="false">82-(TOT!V727+TOT!FS727)</f>
        <v>6</v>
      </c>
      <c r="D725" s="27" t="n">
        <f aca="false">ROUND(C725/4.4,0)</f>
        <v>1</v>
      </c>
      <c r="E725" s="27" t="n">
        <f aca="false">B725-D725</f>
        <v>89</v>
      </c>
    </row>
    <row r="726" customFormat="false" ht="13" hidden="false" customHeight="true" outlineLevel="0" collapsed="false">
      <c r="A726" s="17" t="s">
        <v>3342</v>
      </c>
      <c r="B726" s="27" t="n">
        <f aca="false">99-TOT!FS728</f>
        <v>99</v>
      </c>
      <c r="C726" s="27" t="n">
        <f aca="false">82-(TOT!V728+TOT!FS728)</f>
        <v>30</v>
      </c>
      <c r="D726" s="27" t="n">
        <f aca="false">ROUND(C726/4.4,0)</f>
        <v>7</v>
      </c>
      <c r="E726" s="27" t="n">
        <f aca="false">B726-D726</f>
        <v>92</v>
      </c>
    </row>
    <row r="727" customFormat="false" ht="13" hidden="false" customHeight="true" outlineLevel="0" collapsed="false">
      <c r="A727" s="17" t="s">
        <v>3346</v>
      </c>
      <c r="B727" s="27" t="n">
        <f aca="false">99-TOT!FS729</f>
        <v>99</v>
      </c>
      <c r="C727" s="27" t="n">
        <f aca="false">82-(TOT!V729+TOT!FS729)</f>
        <v>70</v>
      </c>
      <c r="D727" s="27" t="n">
        <f aca="false">ROUND(C727/4.4,0)</f>
        <v>16</v>
      </c>
      <c r="E727" s="27" t="n">
        <f aca="false">B727-D727</f>
        <v>83</v>
      </c>
    </row>
    <row r="728" customFormat="false" ht="13" hidden="false" customHeight="true" outlineLevel="0" collapsed="false">
      <c r="A728" s="17" t="s">
        <v>3350</v>
      </c>
      <c r="B728" s="27" t="n">
        <f aca="false">99-TOT!FS730</f>
        <v>95</v>
      </c>
      <c r="C728" s="27" t="n">
        <f aca="false">82-(TOT!V730+TOT!FS730)</f>
        <v>-1</v>
      </c>
      <c r="D728" s="27" t="n">
        <f aca="false">ROUND(C728/4.4,0)</f>
        <v>0</v>
      </c>
      <c r="E728" s="27" t="n">
        <f aca="false">B728-D728</f>
        <v>95</v>
      </c>
    </row>
    <row r="729" customFormat="false" ht="13" hidden="false" customHeight="true" outlineLevel="0" collapsed="false">
      <c r="A729" s="17" t="s">
        <v>3353</v>
      </c>
      <c r="B729" s="27" t="n">
        <f aca="false">99-TOT!FS731</f>
        <v>95</v>
      </c>
      <c r="C729" s="27" t="n">
        <f aca="false">82-(TOT!V731+TOT!FS731)</f>
        <v>34</v>
      </c>
      <c r="D729" s="27" t="n">
        <f aca="false">ROUND(C729/4.4,0)</f>
        <v>8</v>
      </c>
      <c r="E729" s="27" t="n">
        <f aca="false">B729-D729</f>
        <v>87</v>
      </c>
    </row>
    <row r="730" customFormat="false" ht="13" hidden="false" customHeight="true" outlineLevel="0" collapsed="false">
      <c r="A730" s="17" t="s">
        <v>3356</v>
      </c>
      <c r="B730" s="27" t="n">
        <f aca="false">99-TOT!FS732</f>
        <v>95</v>
      </c>
      <c r="C730" s="27" t="n">
        <f aca="false">82-(TOT!V732+TOT!FS732)</f>
        <v>22</v>
      </c>
      <c r="D730" s="27" t="n">
        <f aca="false">ROUND(C730/4.4,0)</f>
        <v>5</v>
      </c>
      <c r="E730" s="27" t="n">
        <f aca="false">B730-D730</f>
        <v>90</v>
      </c>
    </row>
    <row r="731" customFormat="false" ht="13" hidden="false" customHeight="true" outlineLevel="0" collapsed="false">
      <c r="A731" s="17" t="s">
        <v>3360</v>
      </c>
      <c r="B731" s="27" t="n">
        <f aca="false">99-TOT!FS733</f>
        <v>98</v>
      </c>
      <c r="C731" s="27" t="n">
        <f aca="false">82-(TOT!V733+TOT!FS733)</f>
        <v>3</v>
      </c>
      <c r="D731" s="27" t="n">
        <f aca="false">ROUND(C731/4.4,0)</f>
        <v>1</v>
      </c>
      <c r="E731" s="27" t="n">
        <f aca="false">B731-D731</f>
        <v>97</v>
      </c>
    </row>
    <row r="732" customFormat="false" ht="13" hidden="false" customHeight="true" outlineLevel="0" collapsed="false">
      <c r="A732" s="17" t="s">
        <v>3365</v>
      </c>
      <c r="B732" s="27" t="n">
        <f aca="false">99-TOT!FS734</f>
        <v>96</v>
      </c>
      <c r="C732" s="27" t="n">
        <f aca="false">82-(TOT!V734+TOT!FS734)</f>
        <v>0</v>
      </c>
      <c r="D732" s="27" t="n">
        <f aca="false">ROUND(C732/4.4,0)</f>
        <v>0</v>
      </c>
      <c r="E732" s="27" t="n">
        <f aca="false">B732-D732</f>
        <v>96</v>
      </c>
    </row>
    <row r="733" customFormat="false" ht="13" hidden="false" customHeight="true" outlineLevel="0" collapsed="false">
      <c r="A733" s="17" t="s">
        <v>3369</v>
      </c>
      <c r="B733" s="27" t="n">
        <f aca="false">99-TOT!FS735</f>
        <v>94</v>
      </c>
      <c r="C733" s="27" t="n">
        <f aca="false">82-(TOT!V735+TOT!FS735)</f>
        <v>33</v>
      </c>
      <c r="D733" s="27" t="n">
        <f aca="false">ROUND(C733/4.4,0)</f>
        <v>7</v>
      </c>
      <c r="E733" s="27" t="n">
        <f aca="false">B733-D733</f>
        <v>87</v>
      </c>
    </row>
    <row r="734" customFormat="false" ht="13" hidden="false" customHeight="true" outlineLevel="0" collapsed="false">
      <c r="A734" s="17" t="s">
        <v>3373</v>
      </c>
      <c r="B734" s="27" t="n">
        <f aca="false">99-TOT!FS736</f>
        <v>99</v>
      </c>
      <c r="C734" s="27" t="n">
        <f aca="false">82-(TOT!V736+TOT!FS736)</f>
        <v>75</v>
      </c>
      <c r="D734" s="27" t="n">
        <f aca="false">ROUND(C734/4.4,0)</f>
        <v>17</v>
      </c>
      <c r="E734" s="27" t="n">
        <f aca="false">B734-D734</f>
        <v>82</v>
      </c>
    </row>
    <row r="735" customFormat="false" ht="13" hidden="false" customHeight="true" outlineLevel="0" collapsed="false">
      <c r="A735" s="17" t="s">
        <v>3376</v>
      </c>
      <c r="B735" s="27" t="n">
        <f aca="false">99-TOT!FS737</f>
        <v>89</v>
      </c>
      <c r="C735" s="27" t="n">
        <f aca="false">82-(TOT!V737+TOT!FS737)</f>
        <v>9</v>
      </c>
      <c r="D735" s="27" t="n">
        <f aca="false">ROUND(C735/4.4,0)</f>
        <v>2</v>
      </c>
      <c r="E735" s="27" t="n">
        <f aca="false">B735-D735</f>
        <v>87</v>
      </c>
    </row>
    <row r="736" customFormat="false" ht="13" hidden="false" customHeight="true" outlineLevel="0" collapsed="false">
      <c r="A736" s="17" t="s">
        <v>3379</v>
      </c>
      <c r="B736" s="27" t="n">
        <f aca="false">99-TOT!FS738</f>
        <v>99</v>
      </c>
      <c r="C736" s="27" t="n">
        <f aca="false">82-(TOT!V738+TOT!FS738)</f>
        <v>61</v>
      </c>
      <c r="D736" s="27" t="n">
        <f aca="false">ROUND(C736/4.4,0)</f>
        <v>14</v>
      </c>
      <c r="E736" s="27" t="n">
        <f aca="false">B736-D736</f>
        <v>85</v>
      </c>
    </row>
    <row r="737" customFormat="false" ht="13" hidden="false" customHeight="true" outlineLevel="0" collapsed="false">
      <c r="A737" s="17" t="s">
        <v>3381</v>
      </c>
      <c r="B737" s="27" t="n">
        <f aca="false">99-TOT!FS739</f>
        <v>61</v>
      </c>
      <c r="C737" s="27" t="n">
        <f aca="false">82-(TOT!V739+TOT!FS739)</f>
        <v>0</v>
      </c>
      <c r="D737" s="27" t="n">
        <f aca="false">ROUND(C737/4.4,0)</f>
        <v>0</v>
      </c>
      <c r="E737" s="27" t="n">
        <f aca="false">B737-D737</f>
        <v>61</v>
      </c>
    </row>
    <row r="738" customFormat="false" ht="13" hidden="false" customHeight="true" outlineLevel="0" collapsed="false">
      <c r="A738" s="17" t="s">
        <v>3384</v>
      </c>
      <c r="B738" s="27" t="n">
        <f aca="false">99-TOT!FS740</f>
        <v>77</v>
      </c>
      <c r="C738" s="27" t="n">
        <f aca="false">82-(TOT!V740+TOT!FS740)</f>
        <v>-2</v>
      </c>
      <c r="D738" s="27" t="n">
        <f aca="false">ROUND(C738/4.4,0)</f>
        <v>0</v>
      </c>
      <c r="E738" s="27" t="n">
        <f aca="false">B738-D738</f>
        <v>77</v>
      </c>
    </row>
    <row r="739" customFormat="false" ht="13" hidden="false" customHeight="true" outlineLevel="0" collapsed="false">
      <c r="A739" s="17" t="s">
        <v>3388</v>
      </c>
      <c r="B739" s="27" t="n">
        <f aca="false">99-TOT!FS741</f>
        <v>99</v>
      </c>
      <c r="C739" s="27" t="n">
        <f aca="false">82-(TOT!V741+TOT!FS741)</f>
        <v>1</v>
      </c>
      <c r="D739" s="27" t="n">
        <f aca="false">ROUND(C739/4.4,0)</f>
        <v>0</v>
      </c>
      <c r="E739" s="27" t="n">
        <f aca="false">B739-D739</f>
        <v>99</v>
      </c>
    </row>
    <row r="740" customFormat="false" ht="13" hidden="false" customHeight="true" outlineLevel="0" collapsed="false">
      <c r="A740" s="17" t="s">
        <v>3390</v>
      </c>
      <c r="B740" s="27" t="n">
        <f aca="false">99-TOT!FS742</f>
        <v>99</v>
      </c>
      <c r="C740" s="27" t="n">
        <f aca="false">82-(TOT!V742+TOT!FS742)</f>
        <v>14</v>
      </c>
      <c r="D740" s="27" t="n">
        <f aca="false">ROUND(C740/4.4,0)</f>
        <v>3</v>
      </c>
      <c r="E740" s="27" t="n">
        <f aca="false">B740-D740</f>
        <v>96</v>
      </c>
    </row>
    <row r="741" customFormat="false" ht="13" hidden="false" customHeight="true" outlineLevel="0" collapsed="false">
      <c r="A741" s="17" t="s">
        <v>3393</v>
      </c>
      <c r="B741" s="27" t="n">
        <f aca="false">99-TOT!FS743</f>
        <v>99</v>
      </c>
      <c r="C741" s="27" t="n">
        <f aca="false">82-(TOT!V743+TOT!FS743)</f>
        <v>3</v>
      </c>
      <c r="D741" s="27" t="n">
        <f aca="false">ROUND(C741/4.4,0)</f>
        <v>1</v>
      </c>
      <c r="E741" s="27" t="n">
        <f aca="false">B741-D741</f>
        <v>98</v>
      </c>
    </row>
    <row r="742" customFormat="false" ht="13" hidden="false" customHeight="true" outlineLevel="0" collapsed="false">
      <c r="A742" s="17" t="s">
        <v>3397</v>
      </c>
      <c r="B742" s="27" t="n">
        <f aca="false">99-TOT!FS744</f>
        <v>95</v>
      </c>
      <c r="C742" s="27" t="n">
        <f aca="false">82-(TOT!V744+TOT!FS744)</f>
        <v>19</v>
      </c>
      <c r="D742" s="27" t="n">
        <f aca="false">ROUND(C742/4.4,0)</f>
        <v>4</v>
      </c>
      <c r="E742" s="27" t="n">
        <f aca="false">B742-D742</f>
        <v>91</v>
      </c>
    </row>
    <row r="743" customFormat="false" ht="13" hidden="false" customHeight="true" outlineLevel="0" collapsed="false">
      <c r="A743" s="17" t="s">
        <v>3400</v>
      </c>
      <c r="B743" s="27" t="n">
        <f aca="false">99-TOT!FS745</f>
        <v>99</v>
      </c>
      <c r="C743" s="27" t="n">
        <f aca="false">82-(TOT!V745+TOT!FS745)</f>
        <v>66</v>
      </c>
      <c r="D743" s="27" t="n">
        <f aca="false">ROUND(C743/4.4,0)</f>
        <v>15</v>
      </c>
      <c r="E743" s="27" t="n">
        <f aca="false">B743-D743</f>
        <v>84</v>
      </c>
    </row>
    <row r="744" customFormat="false" ht="13" hidden="false" customHeight="true" outlineLevel="0" collapsed="false">
      <c r="A744" s="17" t="s">
        <v>3403</v>
      </c>
      <c r="B744" s="27" t="n">
        <f aca="false">99-TOT!FS746</f>
        <v>99</v>
      </c>
      <c r="C744" s="27" t="n">
        <f aca="false">82-(TOT!V746+TOT!FS746)</f>
        <v>0</v>
      </c>
      <c r="D744" s="27" t="n">
        <f aca="false">ROUND(C744/4.4,0)</f>
        <v>0</v>
      </c>
      <c r="E744" s="27" t="n">
        <f aca="false">B744-D744</f>
        <v>99</v>
      </c>
    </row>
    <row r="745" customFormat="false" ht="13" hidden="false" customHeight="true" outlineLevel="0" collapsed="false">
      <c r="A745" s="17" t="s">
        <v>3405</v>
      </c>
      <c r="B745" s="27" t="n">
        <f aca="false">99-TOT!FS747</f>
        <v>95</v>
      </c>
      <c r="C745" s="27" t="n">
        <f aca="false">82-(TOT!V747+TOT!FS747)</f>
        <v>0</v>
      </c>
      <c r="D745" s="27" t="n">
        <f aca="false">ROUND(C745/4.4,0)</f>
        <v>0</v>
      </c>
      <c r="E745" s="27" t="n">
        <f aca="false">B745-D745</f>
        <v>95</v>
      </c>
    </row>
    <row r="746" customFormat="false" ht="13" hidden="false" customHeight="true" outlineLevel="0" collapsed="false">
      <c r="A746" s="17" t="s">
        <v>3409</v>
      </c>
      <c r="B746" s="27" t="n">
        <f aca="false">99-TOT!FS748</f>
        <v>99</v>
      </c>
      <c r="C746" s="27" t="n">
        <f aca="false">82-(TOT!V748+TOT!FS748)</f>
        <v>0</v>
      </c>
      <c r="D746" s="27" t="n">
        <f aca="false">ROUND(C746/4.4,0)</f>
        <v>0</v>
      </c>
      <c r="E746" s="27" t="n">
        <f aca="false">B746-D746</f>
        <v>99</v>
      </c>
    </row>
    <row r="747" customFormat="false" ht="13" hidden="false" customHeight="true" outlineLevel="0" collapsed="false">
      <c r="A747" s="17" t="s">
        <v>3412</v>
      </c>
      <c r="B747" s="27" t="n">
        <f aca="false">99-TOT!FS749</f>
        <v>95</v>
      </c>
      <c r="C747" s="27" t="n">
        <f aca="false">82-(TOT!V749+TOT!FS749)</f>
        <v>4</v>
      </c>
      <c r="D747" s="27" t="n">
        <f aca="false">ROUND(C747/4.4,0)</f>
        <v>1</v>
      </c>
      <c r="E747" s="27" t="n">
        <f aca="false">B747-D747</f>
        <v>94</v>
      </c>
    </row>
    <row r="748" customFormat="false" ht="13" hidden="false" customHeight="true" outlineLevel="0" collapsed="false">
      <c r="A748" s="17" t="s">
        <v>3416</v>
      </c>
      <c r="B748" s="27" t="n">
        <f aca="false">99-TOT!FS750</f>
        <v>99</v>
      </c>
      <c r="C748" s="27" t="n">
        <f aca="false">82-(TOT!V750+TOT!FS750)</f>
        <v>0</v>
      </c>
      <c r="D748" s="27" t="n">
        <f aca="false">ROUND(C748/4.4,0)</f>
        <v>0</v>
      </c>
      <c r="E748" s="27" t="n">
        <f aca="false">B748-D748</f>
        <v>99</v>
      </c>
    </row>
    <row r="749" customFormat="false" ht="13" hidden="false" customHeight="true" outlineLevel="0" collapsed="false">
      <c r="A749" s="17" t="s">
        <v>3420</v>
      </c>
      <c r="B749" s="27" t="n">
        <f aca="false">99-TOT!FS751</f>
        <v>99</v>
      </c>
      <c r="C749" s="27" t="n">
        <f aca="false">82-(TOT!V751+TOT!FS751)</f>
        <v>81</v>
      </c>
      <c r="D749" s="27" t="n">
        <f aca="false">ROUND(C749/4.4,0)</f>
        <v>18</v>
      </c>
      <c r="E749" s="27" t="n">
        <f aca="false">B749-D749</f>
        <v>81</v>
      </c>
    </row>
    <row r="750" customFormat="false" ht="13" hidden="false" customHeight="true" outlineLevel="0" collapsed="false">
      <c r="A750" s="17" t="s">
        <v>3424</v>
      </c>
      <c r="B750" s="27" t="n">
        <f aca="false">99-TOT!FS752</f>
        <v>95</v>
      </c>
      <c r="C750" s="27" t="n">
        <f aca="false">82-(TOT!V752+TOT!FS752)</f>
        <v>6</v>
      </c>
      <c r="D750" s="27" t="n">
        <f aca="false">ROUND(C750/4.4,0)</f>
        <v>1</v>
      </c>
      <c r="E750" s="27" t="n">
        <f aca="false">B750-D750</f>
        <v>94</v>
      </c>
    </row>
    <row r="751" customFormat="false" ht="13" hidden="false" customHeight="true" outlineLevel="0" collapsed="false">
      <c r="A751" s="17" t="s">
        <v>3429</v>
      </c>
      <c r="B751" s="27" t="n">
        <f aca="false">99-TOT!FS753</f>
        <v>86</v>
      </c>
      <c r="C751" s="27" t="n">
        <f aca="false">82-(TOT!V753+TOT!FS753)</f>
        <v>58</v>
      </c>
      <c r="D751" s="27" t="n">
        <f aca="false">ROUND(C751/4.4,0)</f>
        <v>13</v>
      </c>
      <c r="E751" s="27" t="n">
        <f aca="false">B751-D751</f>
        <v>73</v>
      </c>
    </row>
    <row r="752" customFormat="false" ht="13" hidden="false" customHeight="true" outlineLevel="0" collapsed="false">
      <c r="A752" s="17" t="s">
        <v>3434</v>
      </c>
      <c r="B752" s="27" t="n">
        <f aca="false">99-TOT!FS754</f>
        <v>99</v>
      </c>
      <c r="C752" s="27" t="n">
        <f aca="false">82-(TOT!V754+TOT!FS754)</f>
        <v>9</v>
      </c>
      <c r="D752" s="27" t="n">
        <f aca="false">ROUND(C752/4.4,0)</f>
        <v>2</v>
      </c>
      <c r="E752" s="27" t="n">
        <f aca="false">B752-D752</f>
        <v>97</v>
      </c>
    </row>
    <row r="753" customFormat="false" ht="13" hidden="false" customHeight="true" outlineLevel="0" collapsed="false">
      <c r="A753" s="17" t="s">
        <v>3440</v>
      </c>
      <c r="B753" s="27" t="n">
        <f aca="false">99-TOT!FS755</f>
        <v>99</v>
      </c>
      <c r="C753" s="27" t="n">
        <f aca="false">82-(TOT!V755+TOT!FS755)</f>
        <v>80</v>
      </c>
      <c r="D753" s="27" t="n">
        <f aca="false">ROUND(C753/4.4,0)</f>
        <v>18</v>
      </c>
      <c r="E753" s="27" t="n">
        <f aca="false">B753-D753</f>
        <v>81</v>
      </c>
    </row>
    <row r="754" customFormat="false" ht="13" hidden="false" customHeight="true" outlineLevel="0" collapsed="false">
      <c r="A754" s="17" t="s">
        <v>3444</v>
      </c>
      <c r="B754" s="27" t="n">
        <f aca="false">99-TOT!FS756</f>
        <v>96</v>
      </c>
      <c r="C754" s="27" t="n">
        <f aca="false">82-(TOT!V756+TOT!FS756)</f>
        <v>47</v>
      </c>
      <c r="D754" s="27" t="n">
        <f aca="false">ROUND(C754/4.4,0)</f>
        <v>11</v>
      </c>
      <c r="E754" s="27" t="n">
        <f aca="false">B754-D754</f>
        <v>85</v>
      </c>
    </row>
    <row r="755" customFormat="false" ht="13" hidden="false" customHeight="true" outlineLevel="0" collapsed="false">
      <c r="A755" s="17" t="s">
        <v>3448</v>
      </c>
      <c r="B755" s="27" t="n">
        <f aca="false">99-TOT!FS757</f>
        <v>86</v>
      </c>
      <c r="C755" s="27" t="n">
        <f aca="false">82-(TOT!V757+TOT!FS757)</f>
        <v>7</v>
      </c>
      <c r="D755" s="27" t="n">
        <f aca="false">ROUND(C755/4.4,0)</f>
        <v>2</v>
      </c>
      <c r="E755" s="27" t="n">
        <f aca="false">B755-D755</f>
        <v>84</v>
      </c>
    </row>
    <row r="756" customFormat="false" ht="13" hidden="false" customHeight="true" outlineLevel="0" collapsed="false">
      <c r="A756" s="17" t="s">
        <v>3452</v>
      </c>
      <c r="B756" s="27" t="n">
        <f aca="false">99-TOT!FS758</f>
        <v>99</v>
      </c>
      <c r="C756" s="27" t="n">
        <f aca="false">82-(TOT!V758+TOT!FS758)</f>
        <v>1</v>
      </c>
      <c r="D756" s="27" t="n">
        <f aca="false">ROUND(C756/4.4,0)</f>
        <v>0</v>
      </c>
      <c r="E756" s="27" t="n">
        <f aca="false">B756-D756</f>
        <v>99</v>
      </c>
    </row>
    <row r="757" customFormat="false" ht="13" hidden="false" customHeight="true" outlineLevel="0" collapsed="false">
      <c r="A757" s="17" t="s">
        <v>3455</v>
      </c>
      <c r="B757" s="27" t="n">
        <f aca="false">99-TOT!FS759</f>
        <v>94</v>
      </c>
      <c r="C757" s="27" t="n">
        <f aca="false">82-(TOT!V759+TOT!FS759)</f>
        <v>30</v>
      </c>
      <c r="D757" s="27" t="n">
        <f aca="false">ROUND(C757/4.4,0)</f>
        <v>7</v>
      </c>
      <c r="E757" s="27" t="n">
        <f aca="false">B757-D757</f>
        <v>87</v>
      </c>
    </row>
    <row r="758" customFormat="false" ht="13" hidden="false" customHeight="true" outlineLevel="0" collapsed="false">
      <c r="A758" s="17" t="s">
        <v>3459</v>
      </c>
      <c r="B758" s="27" t="n">
        <f aca="false">99-TOT!FS760</f>
        <v>99</v>
      </c>
      <c r="C758" s="27" t="n">
        <f aca="false">82-(TOT!V760+TOT!FS760)</f>
        <v>13</v>
      </c>
      <c r="D758" s="27" t="n">
        <f aca="false">ROUND(C758/4.4,0)</f>
        <v>3</v>
      </c>
      <c r="E758" s="27" t="n">
        <f aca="false">B758-D758</f>
        <v>96</v>
      </c>
    </row>
    <row r="759" customFormat="false" ht="13" hidden="false" customHeight="true" outlineLevel="0" collapsed="false">
      <c r="A759" s="17" t="s">
        <v>3463</v>
      </c>
      <c r="B759" s="27" t="n">
        <f aca="false">99-TOT!FS761</f>
        <v>86</v>
      </c>
      <c r="C759" s="27" t="n">
        <f aca="false">82-(TOT!V761+TOT!FS761)</f>
        <v>6</v>
      </c>
      <c r="D759" s="27" t="n">
        <f aca="false">ROUND(C759/4.4,0)</f>
        <v>1</v>
      </c>
      <c r="E759" s="27" t="n">
        <f aca="false">B759-D759</f>
        <v>85</v>
      </c>
    </row>
    <row r="760" customFormat="false" ht="13" hidden="false" customHeight="true" outlineLevel="0" collapsed="false">
      <c r="A760" s="17" t="s">
        <v>3469</v>
      </c>
      <c r="B760" s="27" t="n">
        <f aca="false">99-TOT!FS762</f>
        <v>99</v>
      </c>
      <c r="C760" s="27" t="n">
        <f aca="false">82-(TOT!V762+TOT!FS762)</f>
        <v>0</v>
      </c>
      <c r="D760" s="27" t="n">
        <f aca="false">ROUND(C760/4.4,0)</f>
        <v>0</v>
      </c>
      <c r="E760" s="27" t="n">
        <f aca="false">B760-D760</f>
        <v>99</v>
      </c>
    </row>
    <row r="761" customFormat="false" ht="13" hidden="false" customHeight="true" outlineLevel="0" collapsed="false">
      <c r="A761" s="17" t="s">
        <v>3473</v>
      </c>
      <c r="B761" s="27" t="n">
        <f aca="false">99-TOT!FS763</f>
        <v>92</v>
      </c>
      <c r="C761" s="27" t="n">
        <f aca="false">82-(TOT!V763+TOT!FS763)</f>
        <v>0</v>
      </c>
      <c r="D761" s="27" t="n">
        <f aca="false">ROUND(C761/4.4,0)</f>
        <v>0</v>
      </c>
      <c r="E761" s="27" t="n">
        <f aca="false">B761-D761</f>
        <v>92</v>
      </c>
    </row>
    <row r="762" customFormat="false" ht="13" hidden="false" customHeight="true" outlineLevel="0" collapsed="false">
      <c r="A762" s="17" t="s">
        <v>3476</v>
      </c>
      <c r="B762" s="27" t="n">
        <f aca="false">99-TOT!FS764</f>
        <v>95</v>
      </c>
      <c r="C762" s="27" t="n">
        <f aca="false">82-(TOT!V764+TOT!FS764)</f>
        <v>4</v>
      </c>
      <c r="D762" s="27" t="n">
        <f aca="false">ROUND(C762/4.4,0)</f>
        <v>1</v>
      </c>
      <c r="E762" s="27" t="n">
        <f aca="false">B762-D762</f>
        <v>94</v>
      </c>
    </row>
    <row r="763" customFormat="false" ht="13" hidden="false" customHeight="true" outlineLevel="0" collapsed="false">
      <c r="A763" s="17" t="s">
        <v>3481</v>
      </c>
      <c r="B763" s="27" t="n">
        <f aca="false">99-TOT!FS765</f>
        <v>95</v>
      </c>
      <c r="C763" s="27" t="n">
        <f aca="false">82-(TOT!V765+TOT!FS765)</f>
        <v>0</v>
      </c>
      <c r="D763" s="27" t="n">
        <f aca="false">ROUND(C763/4.4,0)</f>
        <v>0</v>
      </c>
      <c r="E763" s="27" t="n">
        <f aca="false">B763-D763</f>
        <v>95</v>
      </c>
    </row>
    <row r="764" customFormat="false" ht="13" hidden="false" customHeight="true" outlineLevel="0" collapsed="false">
      <c r="A764" s="17" t="s">
        <v>3481</v>
      </c>
      <c r="B764" s="27" t="n">
        <f aca="false">99-TOT!FS766</f>
        <v>99</v>
      </c>
      <c r="C764" s="27" t="n">
        <f aca="false">82-(TOT!V766+TOT!FS766)</f>
        <v>60</v>
      </c>
      <c r="D764" s="27" t="n">
        <f aca="false">ROUND(C764/4.4,0)</f>
        <v>14</v>
      </c>
      <c r="E764" s="27" t="n">
        <f aca="false">B764-D764</f>
        <v>85</v>
      </c>
    </row>
    <row r="765" customFormat="false" ht="13" hidden="false" customHeight="true" outlineLevel="0" collapsed="false">
      <c r="A765" s="17" t="s">
        <v>3487</v>
      </c>
      <c r="B765" s="27" t="n">
        <f aca="false">99-TOT!FS767</f>
        <v>93</v>
      </c>
      <c r="C765" s="27" t="n">
        <f aca="false">82-(TOT!V767+TOT!FS767)</f>
        <v>55</v>
      </c>
      <c r="D765" s="27" t="n">
        <f aca="false">ROUND(C765/4.4,0)</f>
        <v>12</v>
      </c>
      <c r="E765" s="27" t="n">
        <f aca="false">B765-D765</f>
        <v>81</v>
      </c>
    </row>
    <row r="766" customFormat="false" ht="13" hidden="false" customHeight="true" outlineLevel="0" collapsed="false">
      <c r="A766" s="17" t="s">
        <v>3492</v>
      </c>
      <c r="B766" s="27" t="n">
        <f aca="false">99-TOT!FS768</f>
        <v>96</v>
      </c>
      <c r="C766" s="27" t="n">
        <f aca="false">82-(TOT!V768+TOT!FS768)</f>
        <v>1</v>
      </c>
      <c r="D766" s="27" t="n">
        <f aca="false">ROUND(C766/4.4,0)</f>
        <v>0</v>
      </c>
      <c r="E766" s="27" t="n">
        <f aca="false">B766-D766</f>
        <v>96</v>
      </c>
    </row>
    <row r="767" customFormat="false" ht="13" hidden="false" customHeight="true" outlineLevel="0" collapsed="false">
      <c r="A767" s="17" t="s">
        <v>3496</v>
      </c>
      <c r="B767" s="27" t="n">
        <f aca="false">99-TOT!FS769</f>
        <v>99</v>
      </c>
      <c r="C767" s="27" t="n">
        <f aca="false">82-(TOT!V769+TOT!FS769)</f>
        <v>79</v>
      </c>
      <c r="D767" s="27" t="n">
        <f aca="false">ROUND(C767/4.4,0)</f>
        <v>18</v>
      </c>
      <c r="E767" s="27" t="n">
        <f aca="false">B767-D767</f>
        <v>81</v>
      </c>
    </row>
    <row r="768" customFormat="false" ht="13" hidden="false" customHeight="true" outlineLevel="0" collapsed="false">
      <c r="A768" s="17" t="s">
        <v>3500</v>
      </c>
      <c r="B768" s="27" t="n">
        <f aca="false">99-TOT!FS770</f>
        <v>95</v>
      </c>
      <c r="C768" s="27" t="n">
        <f aca="false">82-(TOT!V770+TOT!FS770)</f>
        <v>64</v>
      </c>
      <c r="D768" s="27" t="n">
        <f aca="false">ROUND(C768/4.4,0)</f>
        <v>15</v>
      </c>
      <c r="E768" s="27" t="n">
        <f aca="false">B768-D768</f>
        <v>80</v>
      </c>
    </row>
    <row r="769" customFormat="false" ht="13" hidden="false" customHeight="true" outlineLevel="0" collapsed="false">
      <c r="A769" s="17" t="s">
        <v>3503</v>
      </c>
      <c r="B769" s="27" t="n">
        <f aca="false">99-TOT!FS771</f>
        <v>75</v>
      </c>
      <c r="C769" s="27" t="n">
        <f aca="false">82-(TOT!V771+TOT!FS771)</f>
        <v>31</v>
      </c>
      <c r="D769" s="27" t="n">
        <f aca="false">ROUND(C769/4.4,0)</f>
        <v>7</v>
      </c>
      <c r="E769" s="27" t="n">
        <f aca="false">B769-D769</f>
        <v>68</v>
      </c>
    </row>
    <row r="770" customFormat="false" ht="13" hidden="false" customHeight="true" outlineLevel="0" collapsed="false">
      <c r="A770" s="17" t="s">
        <v>3508</v>
      </c>
      <c r="B770" s="27" t="n">
        <f aca="false">99-TOT!FS772</f>
        <v>92</v>
      </c>
      <c r="C770" s="27" t="n">
        <f aca="false">82-(TOT!V772+TOT!FS772)</f>
        <v>-3</v>
      </c>
      <c r="D770" s="27" t="n">
        <f aca="false">ROUND(C770/4.4,0)</f>
        <v>-1</v>
      </c>
      <c r="E770" s="27" t="n">
        <f aca="false">B770-D770</f>
        <v>93</v>
      </c>
    </row>
    <row r="771" customFormat="false" ht="13" hidden="false" customHeight="true" outlineLevel="0" collapsed="false">
      <c r="A771" s="17" t="s">
        <v>3512</v>
      </c>
      <c r="B771" s="27" t="n">
        <f aca="false">99-TOT!FS773</f>
        <v>95</v>
      </c>
      <c r="C771" s="27" t="n">
        <f aca="false">82-(TOT!V773+TOT!FS773)</f>
        <v>17</v>
      </c>
      <c r="D771" s="27" t="n">
        <f aca="false">ROUND(C771/4.4,0)</f>
        <v>4</v>
      </c>
      <c r="E771" s="27" t="n">
        <f aca="false">B771-D771</f>
        <v>91</v>
      </c>
    </row>
    <row r="772" customFormat="false" ht="13" hidden="false" customHeight="true" outlineLevel="0" collapsed="false">
      <c r="A772" s="17" t="s">
        <v>3517</v>
      </c>
      <c r="B772" s="27" t="n">
        <f aca="false">99-TOT!FS774</f>
        <v>95</v>
      </c>
      <c r="C772" s="27" t="n">
        <f aca="false">82-(TOT!V774+TOT!FS774)</f>
        <v>52</v>
      </c>
      <c r="D772" s="27" t="n">
        <f aca="false">ROUND(C772/4.4,0)</f>
        <v>12</v>
      </c>
      <c r="E772" s="27" t="n">
        <f aca="false">B772-D772</f>
        <v>83</v>
      </c>
    </row>
    <row r="773" customFormat="false" ht="13" hidden="false" customHeight="true" outlineLevel="0" collapsed="false">
      <c r="A773" s="17" t="s">
        <v>3521</v>
      </c>
      <c r="B773" s="27" t="n">
        <f aca="false">99-TOT!FS775</f>
        <v>99</v>
      </c>
      <c r="C773" s="27" t="n">
        <f aca="false">82-(TOT!V775+TOT!FS775)</f>
        <v>0</v>
      </c>
      <c r="D773" s="27" t="n">
        <f aca="false">ROUND(C773/4.4,0)</f>
        <v>0</v>
      </c>
      <c r="E773" s="27" t="n">
        <f aca="false">B773-D773</f>
        <v>99</v>
      </c>
    </row>
    <row r="774" customFormat="false" ht="13" hidden="false" customHeight="true" outlineLevel="0" collapsed="false">
      <c r="A774" s="17" t="s">
        <v>3525</v>
      </c>
      <c r="B774" s="27" t="n">
        <f aca="false">99-TOT!FS776</f>
        <v>99</v>
      </c>
      <c r="C774" s="27" t="n">
        <f aca="false">82-(TOT!V776+TOT!FS776)</f>
        <v>47</v>
      </c>
      <c r="D774" s="27" t="n">
        <f aca="false">ROUND(C774/4.4,0)</f>
        <v>11</v>
      </c>
      <c r="E774" s="27" t="n">
        <f aca="false">B774-D774</f>
        <v>88</v>
      </c>
    </row>
    <row r="775" customFormat="false" ht="13" hidden="false" customHeight="true" outlineLevel="0" collapsed="false">
      <c r="A775" s="17" t="s">
        <v>3529</v>
      </c>
      <c r="B775" s="27" t="n">
        <f aca="false">99-TOT!FS777</f>
        <v>86</v>
      </c>
      <c r="C775" s="27" t="n">
        <f aca="false">82-(TOT!V777+TOT!FS777)</f>
        <v>14</v>
      </c>
      <c r="D775" s="27" t="n">
        <f aca="false">ROUND(C775/4.4,0)</f>
        <v>3</v>
      </c>
      <c r="E775" s="27" t="n">
        <f aca="false">B775-D775</f>
        <v>83</v>
      </c>
    </row>
    <row r="776" customFormat="false" ht="13" hidden="false" customHeight="true" outlineLevel="0" collapsed="false">
      <c r="A776" s="17" t="s">
        <v>3534</v>
      </c>
      <c r="B776" s="27" t="n">
        <f aca="false">99-TOT!FS778</f>
        <v>99</v>
      </c>
      <c r="C776" s="27" t="n">
        <f aca="false">82-(TOT!V778+TOT!FS778)</f>
        <v>78</v>
      </c>
      <c r="D776" s="27" t="n">
        <f aca="false">ROUND(C776/4.4,0)</f>
        <v>18</v>
      </c>
      <c r="E776" s="27" t="n">
        <f aca="false">B776-D776</f>
        <v>81</v>
      </c>
    </row>
    <row r="777" customFormat="false" ht="13" hidden="false" customHeight="true" outlineLevel="0" collapsed="false">
      <c r="A777" s="17" t="s">
        <v>3538</v>
      </c>
      <c r="B777" s="27" t="n">
        <f aca="false">99-TOT!FS779</f>
        <v>99</v>
      </c>
      <c r="C777" s="27" t="n">
        <f aca="false">82-(TOT!V779+TOT!FS779)</f>
        <v>74</v>
      </c>
      <c r="D777" s="27" t="n">
        <f aca="false">ROUND(C777/4.4,0)</f>
        <v>17</v>
      </c>
      <c r="E777" s="27" t="n">
        <f aca="false">B777-D777</f>
        <v>82</v>
      </c>
    </row>
    <row r="778" customFormat="false" ht="13" hidden="false" customHeight="true" outlineLevel="0" collapsed="false">
      <c r="A778" s="17" t="s">
        <v>3542</v>
      </c>
      <c r="B778" s="27" t="n">
        <f aca="false">99-TOT!FS780</f>
        <v>99</v>
      </c>
      <c r="C778" s="27" t="n">
        <f aca="false">82-(TOT!V780+TOT!FS780)</f>
        <v>10</v>
      </c>
      <c r="D778" s="27" t="n">
        <f aca="false">ROUND(C778/4.4,0)</f>
        <v>2</v>
      </c>
      <c r="E778" s="27" t="n">
        <f aca="false">B778-D778</f>
        <v>97</v>
      </c>
    </row>
    <row r="779" customFormat="false" ht="13" hidden="false" customHeight="true" outlineLevel="0" collapsed="false">
      <c r="A779" s="17" t="s">
        <v>3546</v>
      </c>
      <c r="B779" s="27" t="n">
        <f aca="false">99-TOT!FS781</f>
        <v>95</v>
      </c>
      <c r="C779" s="27" t="n">
        <f aca="false">82-(TOT!V781+TOT!FS781)</f>
        <v>3</v>
      </c>
      <c r="D779" s="27" t="n">
        <f aca="false">ROUND(C779/4.4,0)</f>
        <v>1</v>
      </c>
      <c r="E779" s="27" t="n">
        <f aca="false">B779-D779</f>
        <v>94</v>
      </c>
    </row>
    <row r="780" customFormat="false" ht="13" hidden="false" customHeight="true" outlineLevel="0" collapsed="false">
      <c r="A780" s="17" t="s">
        <v>3550</v>
      </c>
      <c r="B780" s="27" t="n">
        <f aca="false">99-TOT!FS782</f>
        <v>99</v>
      </c>
      <c r="C780" s="27" t="n">
        <f aca="false">82-(TOT!V782+TOT!FS782)</f>
        <v>78</v>
      </c>
      <c r="D780" s="27" t="n">
        <f aca="false">ROUND(C780/4.4,0)</f>
        <v>18</v>
      </c>
      <c r="E780" s="27" t="n">
        <f aca="false">B780-D780</f>
        <v>81</v>
      </c>
    </row>
    <row r="781" customFormat="false" ht="13" hidden="false" customHeight="true" outlineLevel="0" collapsed="false">
      <c r="A781" s="17" t="s">
        <v>3555</v>
      </c>
      <c r="B781" s="27" t="n">
        <f aca="false">99-TOT!FS783</f>
        <v>99</v>
      </c>
      <c r="C781" s="27" t="n">
        <f aca="false">82-(TOT!V783+TOT!FS783)</f>
        <v>81</v>
      </c>
      <c r="D781" s="27" t="n">
        <f aca="false">ROUND(C781/4.4,0)</f>
        <v>18</v>
      </c>
      <c r="E781" s="27" t="n">
        <f aca="false">B781-D781</f>
        <v>81</v>
      </c>
    </row>
    <row r="782" customFormat="false" ht="13" hidden="false" customHeight="true" outlineLevel="0" collapsed="false">
      <c r="A782" s="17" t="s">
        <v>3559</v>
      </c>
      <c r="B782" s="27" t="n">
        <f aca="false">99-TOT!FS784</f>
        <v>95</v>
      </c>
      <c r="C782" s="27" t="n">
        <f aca="false">82-(TOT!V784+TOT!FS784)</f>
        <v>56</v>
      </c>
      <c r="D782" s="27" t="n">
        <f aca="false">ROUND(C782/4.4,0)</f>
        <v>13</v>
      </c>
      <c r="E782" s="27" t="n">
        <f aca="false">B782-D782</f>
        <v>82</v>
      </c>
    </row>
    <row r="783" customFormat="false" ht="13" hidden="false" customHeight="true" outlineLevel="0" collapsed="false">
      <c r="A783" s="17" t="s">
        <v>3563</v>
      </c>
      <c r="B783" s="27" t="n">
        <f aca="false">99-TOT!FS785</f>
        <v>95</v>
      </c>
      <c r="C783" s="27" t="n">
        <f aca="false">82-(TOT!V785+TOT!FS785)</f>
        <v>42</v>
      </c>
      <c r="D783" s="27" t="n">
        <f aca="false">ROUND(C783/4.4,0)</f>
        <v>10</v>
      </c>
      <c r="E783" s="27" t="n">
        <f aca="false">B783-D783</f>
        <v>85</v>
      </c>
    </row>
    <row r="784" customFormat="false" ht="13" hidden="false" customHeight="true" outlineLevel="0" collapsed="false">
      <c r="A784" s="17" t="s">
        <v>3566</v>
      </c>
      <c r="B784" s="27" t="n">
        <f aca="false">99-TOT!FS786</f>
        <v>95</v>
      </c>
      <c r="C784" s="27" t="n">
        <f aca="false">82-(TOT!V786+TOT!FS786)</f>
        <v>0</v>
      </c>
      <c r="D784" s="27" t="n">
        <f aca="false">ROUND(C784/4.4,0)</f>
        <v>0</v>
      </c>
      <c r="E784" s="27" t="n">
        <f aca="false">B784-D784</f>
        <v>95</v>
      </c>
    </row>
    <row r="785" customFormat="false" ht="13" hidden="false" customHeight="true" outlineLevel="0" collapsed="false">
      <c r="A785" s="17" t="s">
        <v>3570</v>
      </c>
      <c r="B785" s="27" t="n">
        <f aca="false">99-TOT!FS787</f>
        <v>95</v>
      </c>
      <c r="C785" s="27" t="n">
        <f aca="false">82-(TOT!V787+TOT!FS787)</f>
        <v>28</v>
      </c>
      <c r="D785" s="27" t="n">
        <f aca="false">ROUND(C785/4.4,0)</f>
        <v>6</v>
      </c>
      <c r="E785" s="27" t="n">
        <f aca="false">B785-D785</f>
        <v>89</v>
      </c>
    </row>
    <row r="786" customFormat="false" ht="13" hidden="false" customHeight="true" outlineLevel="0" collapsed="false">
      <c r="A786" s="17" t="s">
        <v>3574</v>
      </c>
      <c r="B786" s="27" t="n">
        <f aca="false">99-TOT!FS788</f>
        <v>78</v>
      </c>
      <c r="C786" s="27" t="n">
        <f aca="false">82-(TOT!V788+TOT!FS788)</f>
        <v>8</v>
      </c>
      <c r="D786" s="27" t="n">
        <f aca="false">ROUND(C786/4.4,0)</f>
        <v>2</v>
      </c>
      <c r="E786" s="27" t="n">
        <f aca="false">B786-D786</f>
        <v>76</v>
      </c>
    </row>
    <row r="787" customFormat="false" ht="13" hidden="false" customHeight="true" outlineLevel="0" collapsed="false">
      <c r="A787" s="17" t="s">
        <v>3579</v>
      </c>
      <c r="B787" s="27" t="n">
        <f aca="false">99-TOT!FS789</f>
        <v>90</v>
      </c>
      <c r="C787" s="27" t="n">
        <f aca="false">82-(TOT!V789+TOT!FS789)</f>
        <v>0</v>
      </c>
      <c r="D787" s="27" t="n">
        <f aca="false">ROUND(C787/4.4,0)</f>
        <v>0</v>
      </c>
      <c r="E787" s="27" t="n">
        <f aca="false">B787-D787</f>
        <v>90</v>
      </c>
    </row>
    <row r="788" customFormat="false" ht="13" hidden="false" customHeight="true" outlineLevel="0" collapsed="false">
      <c r="A788" s="17" t="s">
        <v>3583</v>
      </c>
      <c r="B788" s="27" t="n">
        <f aca="false">99-TOT!FS790</f>
        <v>89</v>
      </c>
      <c r="C788" s="27" t="n">
        <f aca="false">82-(TOT!V790+TOT!FS790)</f>
        <v>-2</v>
      </c>
      <c r="D788" s="27" t="n">
        <f aca="false">ROUND(C788/4.4,0)</f>
        <v>0</v>
      </c>
      <c r="E788" s="27" t="n">
        <f aca="false">B788-D788</f>
        <v>89</v>
      </c>
    </row>
    <row r="789" customFormat="false" ht="13" hidden="false" customHeight="true" outlineLevel="0" collapsed="false">
      <c r="A789" s="17" t="s">
        <v>3587</v>
      </c>
      <c r="B789" s="27" t="n">
        <f aca="false">99-TOT!FS791</f>
        <v>97</v>
      </c>
      <c r="C789" s="27" t="n">
        <f aca="false">82-(TOT!V791+TOT!FS791)</f>
        <v>39</v>
      </c>
      <c r="D789" s="27" t="n">
        <f aca="false">ROUND(C789/4.4,0)</f>
        <v>9</v>
      </c>
      <c r="E789" s="27" t="n">
        <f aca="false">B789-D789</f>
        <v>88</v>
      </c>
    </row>
    <row r="790" customFormat="false" ht="13" hidden="false" customHeight="true" outlineLevel="0" collapsed="false">
      <c r="A790" s="17" t="s">
        <v>3591</v>
      </c>
      <c r="B790" s="27" t="n">
        <f aca="false">99-TOT!FS792</f>
        <v>90</v>
      </c>
      <c r="C790" s="27" t="n">
        <f aca="false">82-(TOT!V792+TOT!FS792)</f>
        <v>39</v>
      </c>
      <c r="D790" s="27" t="n">
        <f aca="false">ROUND(C790/4.4,0)</f>
        <v>9</v>
      </c>
      <c r="E790" s="27" t="n">
        <f aca="false">B790-D790</f>
        <v>81</v>
      </c>
    </row>
    <row r="791" customFormat="false" ht="13" hidden="false" customHeight="true" outlineLevel="0" collapsed="false">
      <c r="A791" s="17" t="s">
        <v>3595</v>
      </c>
      <c r="B791" s="27" t="n">
        <f aca="false">99-TOT!FS793</f>
        <v>99</v>
      </c>
      <c r="C791" s="27" t="n">
        <f aca="false">82-(TOT!V793+TOT!FS793)</f>
        <v>66</v>
      </c>
      <c r="D791" s="27" t="n">
        <f aca="false">ROUND(C791/4.4,0)</f>
        <v>15</v>
      </c>
      <c r="E791" s="27" t="n">
        <f aca="false">B791-D791</f>
        <v>84</v>
      </c>
    </row>
    <row r="792" customFormat="false" ht="13" hidden="false" customHeight="true" outlineLevel="0" collapsed="false">
      <c r="A792" s="17" t="s">
        <v>3599</v>
      </c>
      <c r="B792" s="27" t="n">
        <f aca="false">99-TOT!FS794</f>
        <v>98</v>
      </c>
      <c r="C792" s="27" t="n">
        <f aca="false">82-(TOT!V794+TOT!FS794)</f>
        <v>73</v>
      </c>
      <c r="D792" s="27" t="n">
        <f aca="false">ROUND(C792/4.4,0)</f>
        <v>17</v>
      </c>
      <c r="E792" s="27" t="n">
        <f aca="false">B792-D792</f>
        <v>81</v>
      </c>
    </row>
    <row r="793" customFormat="false" ht="13" hidden="false" customHeight="true" outlineLevel="0" collapsed="false">
      <c r="A793" s="17" t="s">
        <v>3602</v>
      </c>
      <c r="B793" s="27" t="n">
        <f aca="false">99-TOT!FS795</f>
        <v>99</v>
      </c>
      <c r="C793" s="27" t="n">
        <f aca="false">82-(TOT!V795+TOT!FS795)</f>
        <v>0</v>
      </c>
      <c r="D793" s="27" t="n">
        <f aca="false">ROUND(C793/4.4,0)</f>
        <v>0</v>
      </c>
      <c r="E793" s="27" t="n">
        <f aca="false">B793-D793</f>
        <v>99</v>
      </c>
    </row>
    <row r="794" customFormat="false" ht="13" hidden="false" customHeight="true" outlineLevel="0" collapsed="false">
      <c r="A794" s="17" t="s">
        <v>3605</v>
      </c>
      <c r="B794" s="27" t="n">
        <f aca="false">99-TOT!FS796</f>
        <v>99</v>
      </c>
      <c r="C794" s="27" t="n">
        <f aca="false">82-(TOT!V796+TOT!FS796)</f>
        <v>57</v>
      </c>
      <c r="D794" s="27" t="n">
        <f aca="false">ROUND(C794/4.4,0)</f>
        <v>13</v>
      </c>
      <c r="E794" s="27" t="n">
        <f aca="false">B794-D794</f>
        <v>86</v>
      </c>
    </row>
    <row r="795" customFormat="false" ht="13" hidden="false" customHeight="true" outlineLevel="0" collapsed="false">
      <c r="A795" s="17" t="s">
        <v>3610</v>
      </c>
      <c r="B795" s="27" t="n">
        <f aca="false">99-TOT!FS797</f>
        <v>95</v>
      </c>
      <c r="C795" s="27" t="n">
        <f aca="false">82-(TOT!V797+TOT!FS797)</f>
        <v>71</v>
      </c>
      <c r="D795" s="27" t="n">
        <f aca="false">ROUND(C795/4.4,0)</f>
        <v>16</v>
      </c>
      <c r="E795" s="27" t="n">
        <f aca="false">B795-D795</f>
        <v>79</v>
      </c>
    </row>
    <row r="796" customFormat="false" ht="13" hidden="false" customHeight="true" outlineLevel="0" collapsed="false">
      <c r="A796" s="17" t="s">
        <v>3613</v>
      </c>
      <c r="B796" s="27" t="n">
        <f aca="false">99-TOT!FS798</f>
        <v>93</v>
      </c>
      <c r="C796" s="27" t="n">
        <f aca="false">82-(TOT!V798+TOT!FS798)</f>
        <v>0</v>
      </c>
      <c r="D796" s="27" t="n">
        <f aca="false">ROUND(C796/4.4,0)</f>
        <v>0</v>
      </c>
      <c r="E796" s="27" t="n">
        <f aca="false">B796-D796</f>
        <v>93</v>
      </c>
    </row>
    <row r="797" customFormat="false" ht="13" hidden="false" customHeight="true" outlineLevel="0" collapsed="false">
      <c r="A797" s="17" t="s">
        <v>3617</v>
      </c>
      <c r="B797" s="27" t="n">
        <f aca="false">99-TOT!FS799</f>
        <v>93</v>
      </c>
      <c r="C797" s="27" t="n">
        <f aca="false">82-(TOT!V799+TOT!FS799)</f>
        <v>37</v>
      </c>
      <c r="D797" s="27" t="n">
        <f aca="false">ROUND(C797/4.4,0)</f>
        <v>8</v>
      </c>
      <c r="E797" s="27" t="n">
        <f aca="false">B797-D797</f>
        <v>85</v>
      </c>
    </row>
    <row r="798" customFormat="false" ht="13" hidden="false" customHeight="true" outlineLevel="0" collapsed="false">
      <c r="A798" s="17" t="s">
        <v>3620</v>
      </c>
      <c r="B798" s="27" t="n">
        <f aca="false">99-TOT!FS800</f>
        <v>99</v>
      </c>
      <c r="C798" s="27" t="n">
        <f aca="false">82-(TOT!V800+TOT!FS800)</f>
        <v>0</v>
      </c>
      <c r="D798" s="27" t="n">
        <f aca="false">ROUND(C798/4.4,0)</f>
        <v>0</v>
      </c>
      <c r="E798" s="27" t="n">
        <f aca="false">B798-D798</f>
        <v>99</v>
      </c>
    </row>
    <row r="799" customFormat="false" ht="13" hidden="false" customHeight="true" outlineLevel="0" collapsed="false">
      <c r="A799" s="17" t="s">
        <v>3625</v>
      </c>
      <c r="B799" s="27" t="n">
        <f aca="false">99-TOT!FS801</f>
        <v>99</v>
      </c>
      <c r="C799" s="27" t="n">
        <f aca="false">82-(TOT!V801+TOT!FS801)</f>
        <v>19</v>
      </c>
      <c r="D799" s="27" t="n">
        <f aca="false">ROUND(C799/4.4,0)</f>
        <v>4</v>
      </c>
      <c r="E799" s="27" t="n">
        <f aca="false">B799-D799</f>
        <v>95</v>
      </c>
    </row>
    <row r="800" customFormat="false" ht="13" hidden="false" customHeight="true" outlineLevel="0" collapsed="false">
      <c r="A800" s="17" t="s">
        <v>3629</v>
      </c>
      <c r="B800" s="27" t="n">
        <f aca="false">99-TOT!FS802</f>
        <v>95</v>
      </c>
      <c r="C800" s="27" t="n">
        <f aca="false">82-(TOT!V802+TOT!FS802)</f>
        <v>9</v>
      </c>
      <c r="D800" s="27" t="n">
        <f aca="false">ROUND(C800/4.4,0)</f>
        <v>2</v>
      </c>
      <c r="E800" s="27" t="n">
        <f aca="false">B800-D800</f>
        <v>93</v>
      </c>
    </row>
    <row r="801" customFormat="false" ht="13" hidden="false" customHeight="true" outlineLevel="0" collapsed="false">
      <c r="A801" s="17" t="s">
        <v>3633</v>
      </c>
      <c r="B801" s="27" t="n">
        <f aca="false">99-TOT!FS803</f>
        <v>99</v>
      </c>
      <c r="C801" s="27" t="n">
        <f aca="false">82-(TOT!V803+TOT!FS803)</f>
        <v>2</v>
      </c>
      <c r="D801" s="27" t="n">
        <f aca="false">ROUND(C801/4.4,0)</f>
        <v>0</v>
      </c>
      <c r="E801" s="27" t="n">
        <f aca="false">B801-D801</f>
        <v>99</v>
      </c>
    </row>
    <row r="802" customFormat="false" ht="13" hidden="false" customHeight="true" outlineLevel="0" collapsed="false">
      <c r="A802" s="17" t="s">
        <v>3637</v>
      </c>
      <c r="B802" s="27" t="n">
        <f aca="false">99-TOT!FS804</f>
        <v>94</v>
      </c>
      <c r="C802" s="27" t="n">
        <f aca="false">82-(TOT!V804+TOT!FS804)</f>
        <v>48</v>
      </c>
      <c r="D802" s="27" t="n">
        <f aca="false">ROUND(C802/4.4,0)</f>
        <v>11</v>
      </c>
      <c r="E802" s="27" t="n">
        <f aca="false">B802-D802</f>
        <v>83</v>
      </c>
    </row>
    <row r="803" customFormat="false" ht="13" hidden="false" customHeight="true" outlineLevel="0" collapsed="false">
      <c r="A803" s="17" t="s">
        <v>3642</v>
      </c>
      <c r="B803" s="27" t="n">
        <f aca="false">99-TOT!FS805</f>
        <v>99</v>
      </c>
      <c r="C803" s="27" t="n">
        <f aca="false">82-(TOT!V805+TOT!FS805)</f>
        <v>0</v>
      </c>
      <c r="D803" s="27" t="n">
        <f aca="false">ROUND(C803/4.4,0)</f>
        <v>0</v>
      </c>
      <c r="E803" s="27" t="n">
        <f aca="false">B803-D803</f>
        <v>99</v>
      </c>
    </row>
    <row r="804" customFormat="false" ht="13" hidden="false" customHeight="true" outlineLevel="0" collapsed="false">
      <c r="A804" s="17" t="s">
        <v>3646</v>
      </c>
      <c r="B804" s="27" t="n">
        <f aca="false">99-TOT!FS806</f>
        <v>99</v>
      </c>
      <c r="C804" s="27" t="n">
        <f aca="false">82-(TOT!V806+TOT!FS806)</f>
        <v>1</v>
      </c>
      <c r="D804" s="27" t="n">
        <f aca="false">ROUND(C804/4.4,0)</f>
        <v>0</v>
      </c>
      <c r="E804" s="27" t="n">
        <f aca="false">B804-D804</f>
        <v>99</v>
      </c>
    </row>
    <row r="805" customFormat="false" ht="13" hidden="false" customHeight="true" outlineLevel="0" collapsed="false">
      <c r="A805" s="17" t="s">
        <v>3651</v>
      </c>
      <c r="B805" s="27" t="n">
        <f aca="false">99-TOT!FS807</f>
        <v>99</v>
      </c>
      <c r="C805" s="27" t="n">
        <f aca="false">82-(TOT!V807+TOT!FS807)</f>
        <v>4</v>
      </c>
      <c r="D805" s="27" t="n">
        <f aca="false">ROUND(C805/4.4,0)</f>
        <v>1</v>
      </c>
      <c r="E805" s="27" t="n">
        <f aca="false">B805-D805</f>
        <v>98</v>
      </c>
    </row>
    <row r="806" customFormat="false" ht="13" hidden="false" customHeight="true" outlineLevel="0" collapsed="false">
      <c r="A806" s="17" t="s">
        <v>3657</v>
      </c>
      <c r="B806" s="27" t="n">
        <f aca="false">99-TOT!FS808</f>
        <v>95</v>
      </c>
      <c r="C806" s="27" t="n">
        <f aca="false">82-(TOT!V808+TOT!FS808)</f>
        <v>35</v>
      </c>
      <c r="D806" s="27" t="n">
        <f aca="false">ROUND(C806/4.4,0)</f>
        <v>8</v>
      </c>
      <c r="E806" s="27" t="n">
        <f aca="false">B806-D806</f>
        <v>87</v>
      </c>
    </row>
    <row r="807" customFormat="false" ht="13" hidden="false" customHeight="true" outlineLevel="0" collapsed="false">
      <c r="A807" s="17" t="s">
        <v>3661</v>
      </c>
      <c r="B807" s="27" t="n">
        <f aca="false">99-TOT!FS809</f>
        <v>91</v>
      </c>
      <c r="C807" s="27" t="n">
        <f aca="false">82-(TOT!V809+TOT!FS809)</f>
        <v>5</v>
      </c>
      <c r="D807" s="27" t="n">
        <f aca="false">ROUND(C807/4.4,0)</f>
        <v>1</v>
      </c>
      <c r="E807" s="27" t="n">
        <f aca="false">B807-D807</f>
        <v>90</v>
      </c>
    </row>
    <row r="808" customFormat="false" ht="13" hidden="false" customHeight="true" outlineLevel="0" collapsed="false">
      <c r="A808" s="17" t="s">
        <v>3665</v>
      </c>
      <c r="B808" s="27" t="n">
        <f aca="false">99-TOT!FS810</f>
        <v>98</v>
      </c>
      <c r="C808" s="27" t="n">
        <f aca="false">82-(TOT!V810+TOT!FS810)</f>
        <v>0</v>
      </c>
      <c r="D808" s="27" t="n">
        <f aca="false">ROUND(C808/4.4,0)</f>
        <v>0</v>
      </c>
      <c r="E808" s="27" t="n">
        <f aca="false">B808-D808</f>
        <v>98</v>
      </c>
    </row>
    <row r="809" customFormat="false" ht="13" hidden="false" customHeight="true" outlineLevel="0" collapsed="false">
      <c r="A809" s="17" t="s">
        <v>3668</v>
      </c>
      <c r="B809" s="27" t="n">
        <f aca="false">99-TOT!FS811</f>
        <v>99</v>
      </c>
      <c r="C809" s="27" t="n">
        <f aca="false">82-(TOT!V811+TOT!FS811)</f>
        <v>4</v>
      </c>
      <c r="D809" s="27" t="n">
        <f aca="false">ROUND(C809/4.4,0)</f>
        <v>1</v>
      </c>
      <c r="E809" s="27" t="n">
        <f aca="false">B809-D809</f>
        <v>98</v>
      </c>
    </row>
    <row r="810" customFormat="false" ht="13" hidden="false" customHeight="true" outlineLevel="0" collapsed="false">
      <c r="A810" s="17" t="s">
        <v>3671</v>
      </c>
      <c r="B810" s="27" t="n">
        <f aca="false">99-TOT!FS812</f>
        <v>95</v>
      </c>
      <c r="C810" s="27" t="n">
        <f aca="false">82-(TOT!V812+TOT!FS812)</f>
        <v>-1</v>
      </c>
      <c r="D810" s="27" t="n">
        <f aca="false">ROUND(C810/4.4,0)</f>
        <v>0</v>
      </c>
      <c r="E810" s="27" t="n">
        <f aca="false">B810-D810</f>
        <v>95</v>
      </c>
    </row>
    <row r="811" customFormat="false" ht="13" hidden="false" customHeight="true" outlineLevel="0" collapsed="false">
      <c r="A811" s="17" t="s">
        <v>3675</v>
      </c>
      <c r="B811" s="27" t="n">
        <f aca="false">99-TOT!FS813</f>
        <v>99</v>
      </c>
      <c r="C811" s="27" t="n">
        <f aca="false">82-(TOT!V813+TOT!FS813)</f>
        <v>72</v>
      </c>
      <c r="D811" s="27" t="n">
        <f aca="false">ROUND(C811/4.4,0)</f>
        <v>16</v>
      </c>
      <c r="E811" s="27" t="n">
        <f aca="false">B811-D811</f>
        <v>83</v>
      </c>
    </row>
    <row r="812" customFormat="false" ht="13" hidden="false" customHeight="true" outlineLevel="0" collapsed="false">
      <c r="A812" s="17" t="s">
        <v>3678</v>
      </c>
      <c r="B812" s="27" t="n">
        <f aca="false">99-TOT!FS814</f>
        <v>97</v>
      </c>
      <c r="C812" s="27" t="n">
        <f aca="false">82-(TOT!V814+TOT!FS814)</f>
        <v>51</v>
      </c>
      <c r="D812" s="27" t="n">
        <f aca="false">ROUND(C812/4.4,0)</f>
        <v>12</v>
      </c>
      <c r="E812" s="27" t="n">
        <f aca="false">B812-D812</f>
        <v>85</v>
      </c>
    </row>
    <row r="813" customFormat="false" ht="13" hidden="false" customHeight="true" outlineLevel="0" collapsed="false">
      <c r="A813" s="17" t="s">
        <v>3681</v>
      </c>
      <c r="B813" s="27" t="n">
        <f aca="false">99-TOT!FS815</f>
        <v>95</v>
      </c>
      <c r="C813" s="27" t="n">
        <f aca="false">82-(TOT!V815+TOT!FS815)</f>
        <v>11</v>
      </c>
      <c r="D813" s="27" t="n">
        <f aca="false">ROUND(C813/4.4,0)</f>
        <v>3</v>
      </c>
      <c r="E813" s="27" t="n">
        <f aca="false">B813-D813</f>
        <v>92</v>
      </c>
    </row>
    <row r="814" customFormat="false" ht="13" hidden="false" customHeight="true" outlineLevel="0" collapsed="false">
      <c r="A814" s="17" t="s">
        <v>3684</v>
      </c>
      <c r="B814" s="27" t="n">
        <f aca="false">99-TOT!FS816</f>
        <v>99</v>
      </c>
      <c r="C814" s="27" t="n">
        <f aca="false">82-(TOT!V816+TOT!FS816)</f>
        <v>5</v>
      </c>
      <c r="D814" s="27" t="n">
        <f aca="false">ROUND(C814/4.4,0)</f>
        <v>1</v>
      </c>
      <c r="E814" s="27" t="n">
        <f aca="false">B814-D814</f>
        <v>98</v>
      </c>
    </row>
    <row r="815" customFormat="false" ht="13" hidden="false" customHeight="true" outlineLevel="0" collapsed="false">
      <c r="A815" s="17" t="s">
        <v>3689</v>
      </c>
      <c r="B815" s="27" t="n">
        <f aca="false">99-TOT!FS817</f>
        <v>99</v>
      </c>
      <c r="C815" s="27" t="n">
        <f aca="false">82-(TOT!V817+TOT!FS817)</f>
        <v>0</v>
      </c>
      <c r="D815" s="27" t="n">
        <f aca="false">ROUND(C815/4.4,0)</f>
        <v>0</v>
      </c>
      <c r="E815" s="27" t="n">
        <f aca="false">B815-D815</f>
        <v>99</v>
      </c>
    </row>
    <row r="816" customFormat="false" ht="13" hidden="false" customHeight="true" outlineLevel="0" collapsed="false">
      <c r="A816" s="17" t="s">
        <v>3694</v>
      </c>
      <c r="B816" s="27" t="n">
        <f aca="false">99-TOT!FS818</f>
        <v>95</v>
      </c>
      <c r="C816" s="27" t="n">
        <f aca="false">82-(TOT!V818+TOT!FS818)</f>
        <v>3</v>
      </c>
      <c r="D816" s="27" t="n">
        <f aca="false">ROUND(C816/4.4,0)</f>
        <v>1</v>
      </c>
      <c r="E816" s="27" t="n">
        <f aca="false">B816-D816</f>
        <v>94</v>
      </c>
    </row>
    <row r="817" customFormat="false" ht="13" hidden="false" customHeight="true" outlineLevel="0" collapsed="false">
      <c r="A817" s="17" t="s">
        <v>3699</v>
      </c>
      <c r="B817" s="27" t="n">
        <f aca="false">99-TOT!FS819</f>
        <v>95</v>
      </c>
      <c r="C817" s="27" t="n">
        <f aca="false">82-(TOT!V819+TOT!FS819)</f>
        <v>2</v>
      </c>
      <c r="D817" s="27" t="n">
        <f aca="false">ROUND(C817/4.4,0)</f>
        <v>0</v>
      </c>
      <c r="E817" s="27" t="n">
        <f aca="false">B817-D817</f>
        <v>95</v>
      </c>
    </row>
    <row r="818" customFormat="false" ht="13" hidden="false" customHeight="true" outlineLevel="0" collapsed="false">
      <c r="A818" s="17" t="s">
        <v>3703</v>
      </c>
      <c r="B818" s="27" t="n">
        <f aca="false">99-TOT!FS820</f>
        <v>91</v>
      </c>
      <c r="C818" s="27" t="n">
        <f aca="false">82-(TOT!V820+TOT!FS820)</f>
        <v>14</v>
      </c>
      <c r="D818" s="27" t="n">
        <f aca="false">ROUND(C818/4.4,0)</f>
        <v>3</v>
      </c>
      <c r="E818" s="27" t="n">
        <f aca="false">B818-D818</f>
        <v>88</v>
      </c>
    </row>
    <row r="819" customFormat="false" ht="13" hidden="false" customHeight="true" outlineLevel="0" collapsed="false">
      <c r="A819" s="17" t="s">
        <v>3708</v>
      </c>
      <c r="B819" s="27" t="n">
        <f aca="false">99-TOT!FS821</f>
        <v>99</v>
      </c>
      <c r="C819" s="27" t="n">
        <f aca="false">82-(TOT!V821+TOT!FS821)</f>
        <v>74</v>
      </c>
      <c r="D819" s="27" t="n">
        <f aca="false">ROUND(C819/4.4,0)</f>
        <v>17</v>
      </c>
      <c r="E819" s="27" t="n">
        <f aca="false">B819-D819</f>
        <v>82</v>
      </c>
    </row>
    <row r="820" customFormat="false" ht="13" hidden="false" customHeight="true" outlineLevel="0" collapsed="false">
      <c r="A820" s="17" t="s">
        <v>3712</v>
      </c>
      <c r="B820" s="27" t="n">
        <f aca="false">99-TOT!FS822</f>
        <v>97</v>
      </c>
      <c r="C820" s="27" t="n">
        <f aca="false">82-(TOT!V822+TOT!FS822)</f>
        <v>43</v>
      </c>
      <c r="D820" s="27" t="n">
        <f aca="false">ROUND(C820/4.4,0)</f>
        <v>10</v>
      </c>
      <c r="E820" s="27" t="n">
        <f aca="false">B820-D820</f>
        <v>87</v>
      </c>
    </row>
    <row r="821" customFormat="false" ht="13" hidden="false" customHeight="true" outlineLevel="0" collapsed="false">
      <c r="A821" s="17" t="s">
        <v>3716</v>
      </c>
      <c r="B821" s="27" t="n">
        <f aca="false">99-TOT!FS823</f>
        <v>95</v>
      </c>
      <c r="C821" s="27" t="n">
        <f aca="false">82-(TOT!V823+TOT!FS823)</f>
        <v>4</v>
      </c>
      <c r="D821" s="27" t="n">
        <f aca="false">ROUND(C821/4.4,0)</f>
        <v>1</v>
      </c>
      <c r="E821" s="27" t="n">
        <f aca="false">B821-D821</f>
        <v>94</v>
      </c>
    </row>
    <row r="822" customFormat="false" ht="13" hidden="false" customHeight="true" outlineLevel="0" collapsed="false">
      <c r="A822" s="17" t="s">
        <v>3719</v>
      </c>
      <c r="B822" s="27" t="n">
        <f aca="false">99-TOT!FS824</f>
        <v>95</v>
      </c>
      <c r="C822" s="27" t="n">
        <f aca="false">82-(TOT!V824+TOT!FS824)</f>
        <v>-3</v>
      </c>
      <c r="D822" s="27" t="n">
        <f aca="false">ROUND(C822/4.4,0)</f>
        <v>-1</v>
      </c>
      <c r="E822" s="27" t="n">
        <f aca="false">B822-D822</f>
        <v>96</v>
      </c>
    </row>
    <row r="823" customFormat="false" ht="13" hidden="false" customHeight="true" outlineLevel="0" collapsed="false">
      <c r="A823" s="17" t="s">
        <v>3723</v>
      </c>
      <c r="B823" s="27" t="n">
        <f aca="false">99-TOT!FS825</f>
        <v>99</v>
      </c>
      <c r="C823" s="27" t="n">
        <f aca="false">82-(TOT!V825+TOT!FS825)</f>
        <v>33</v>
      </c>
      <c r="D823" s="27" t="n">
        <f aca="false">ROUND(C823/4.4,0)</f>
        <v>7</v>
      </c>
      <c r="E823" s="27" t="n">
        <f aca="false">B823-D823</f>
        <v>92</v>
      </c>
    </row>
    <row r="824" customFormat="false" ht="13" hidden="false" customHeight="true" outlineLevel="0" collapsed="false">
      <c r="A824" s="17" t="s">
        <v>3726</v>
      </c>
      <c r="B824" s="27" t="n">
        <f aca="false">99-TOT!FS826</f>
        <v>95</v>
      </c>
      <c r="C824" s="27" t="n">
        <f aca="false">82-(TOT!V826+TOT!FS826)</f>
        <v>15</v>
      </c>
      <c r="D824" s="27" t="n">
        <f aca="false">ROUND(C824/4.4,0)</f>
        <v>3</v>
      </c>
      <c r="E824" s="27" t="n">
        <f aca="false">B824-D824</f>
        <v>92</v>
      </c>
    </row>
    <row r="825" customFormat="false" ht="13" hidden="false" customHeight="true" outlineLevel="0" collapsed="false">
      <c r="A825" s="17" t="s">
        <v>3729</v>
      </c>
      <c r="B825" s="27" t="n">
        <f aca="false">99-TOT!FS827</f>
        <v>99</v>
      </c>
      <c r="C825" s="27" t="n">
        <f aca="false">82-(TOT!V827+TOT!FS827)</f>
        <v>81</v>
      </c>
      <c r="D825" s="27" t="n">
        <f aca="false">ROUND(C825/4.4,0)</f>
        <v>18</v>
      </c>
      <c r="E825" s="27" t="n">
        <f aca="false">B825-D825</f>
        <v>81</v>
      </c>
    </row>
    <row r="826" customFormat="false" ht="13" hidden="false" customHeight="true" outlineLevel="0" collapsed="false">
      <c r="A826" s="17" t="s">
        <v>3732</v>
      </c>
      <c r="B826" s="27" t="n">
        <f aca="false">99-TOT!FS828</f>
        <v>93</v>
      </c>
      <c r="C826" s="27" t="n">
        <f aca="false">82-(TOT!V828+TOT!FS828)</f>
        <v>-1</v>
      </c>
      <c r="D826" s="27" t="n">
        <f aca="false">ROUND(C826/4.4,0)</f>
        <v>0</v>
      </c>
      <c r="E826" s="27" t="n">
        <f aca="false">B826-D826</f>
        <v>93</v>
      </c>
    </row>
    <row r="827" customFormat="false" ht="13" hidden="false" customHeight="true" outlineLevel="0" collapsed="false">
      <c r="A827" s="17" t="s">
        <v>3736</v>
      </c>
      <c r="B827" s="27" t="n">
        <f aca="false">99-TOT!FS829</f>
        <v>93</v>
      </c>
      <c r="C827" s="27" t="n">
        <f aca="false">82-(TOT!V829+TOT!FS829)</f>
        <v>8</v>
      </c>
      <c r="D827" s="27" t="n">
        <f aca="false">ROUND(C827/4.4,0)</f>
        <v>2</v>
      </c>
      <c r="E827" s="27" t="n">
        <f aca="false">B827-D827</f>
        <v>91</v>
      </c>
    </row>
    <row r="828" customFormat="false" ht="13" hidden="false" customHeight="true" outlineLevel="0" collapsed="false">
      <c r="A828" s="17" t="s">
        <v>3740</v>
      </c>
      <c r="B828" s="27" t="n">
        <f aca="false">99-TOT!FS830</f>
        <v>99</v>
      </c>
      <c r="C828" s="27" t="n">
        <f aca="false">82-(TOT!V830+TOT!FS830)</f>
        <v>74</v>
      </c>
      <c r="D828" s="27" t="n">
        <f aca="false">ROUND(C828/4.4,0)</f>
        <v>17</v>
      </c>
      <c r="E828" s="27" t="n">
        <f aca="false">B828-D828</f>
        <v>82</v>
      </c>
    </row>
    <row r="829" customFormat="false" ht="13" hidden="false" customHeight="true" outlineLevel="0" collapsed="false">
      <c r="A829" s="17" t="s">
        <v>3742</v>
      </c>
      <c r="B829" s="27" t="n">
        <f aca="false">99-TOT!FS831</f>
        <v>96</v>
      </c>
      <c r="C829" s="27" t="n">
        <f aca="false">82-(TOT!V831+TOT!FS831)</f>
        <v>0</v>
      </c>
      <c r="D829" s="27" t="n">
        <f aca="false">ROUND(C829/4.4,0)</f>
        <v>0</v>
      </c>
      <c r="E829" s="27" t="n">
        <f aca="false">B829-D829</f>
        <v>96</v>
      </c>
    </row>
    <row r="830" customFormat="false" ht="13" hidden="false" customHeight="true" outlineLevel="0" collapsed="false">
      <c r="A830" s="17" t="s">
        <v>3744</v>
      </c>
      <c r="B830" s="27" t="n">
        <f aca="false">99-TOT!FS832</f>
        <v>95</v>
      </c>
      <c r="C830" s="27" t="n">
        <f aca="false">82-(TOT!V832+TOT!FS832)</f>
        <v>2</v>
      </c>
      <c r="D830" s="27" t="n">
        <f aca="false">ROUND(C830/4.4,0)</f>
        <v>0</v>
      </c>
      <c r="E830" s="27" t="n">
        <f aca="false">B830-D830</f>
        <v>95</v>
      </c>
    </row>
    <row r="831" customFormat="false" ht="13" hidden="false" customHeight="true" outlineLevel="0" collapsed="false">
      <c r="A831" s="17" t="s">
        <v>3748</v>
      </c>
      <c r="B831" s="27" t="n">
        <f aca="false">99-TOT!FS833</f>
        <v>85</v>
      </c>
      <c r="C831" s="27" t="n">
        <f aca="false">82-(TOT!V833+TOT!FS833)</f>
        <v>0</v>
      </c>
      <c r="D831" s="27" t="n">
        <f aca="false">ROUND(C831/4.4,0)</f>
        <v>0</v>
      </c>
      <c r="E831" s="27" t="n">
        <f aca="false">B831-D831</f>
        <v>85</v>
      </c>
    </row>
    <row r="832" customFormat="false" ht="13" hidden="false" customHeight="true" outlineLevel="0" collapsed="false">
      <c r="A832" s="17" t="s">
        <v>3751</v>
      </c>
      <c r="B832" s="27" t="n">
        <f aca="false">99-TOT!FS834</f>
        <v>95</v>
      </c>
      <c r="C832" s="27" t="n">
        <f aca="false">82-(TOT!V834+TOT!FS834)</f>
        <v>76</v>
      </c>
      <c r="D832" s="27" t="n">
        <f aca="false">ROUND(C832/4.4,0)</f>
        <v>17</v>
      </c>
      <c r="E832" s="27" t="n">
        <f aca="false">B832-D832</f>
        <v>78</v>
      </c>
    </row>
    <row r="833" customFormat="false" ht="13" hidden="false" customHeight="true" outlineLevel="0" collapsed="false">
      <c r="A833" s="17" t="s">
        <v>3756</v>
      </c>
      <c r="B833" s="27" t="n">
        <f aca="false">99-TOT!FS835</f>
        <v>99</v>
      </c>
      <c r="C833" s="27" t="n">
        <f aca="false">82-(TOT!V835+TOT!FS835)</f>
        <v>58</v>
      </c>
      <c r="D833" s="27" t="n">
        <f aca="false">ROUND(C833/4.4,0)</f>
        <v>13</v>
      </c>
      <c r="E833" s="27" t="n">
        <f aca="false">B833-D833</f>
        <v>86</v>
      </c>
    </row>
    <row r="834" customFormat="false" ht="13" hidden="false" customHeight="true" outlineLevel="0" collapsed="false">
      <c r="A834" s="17" t="s">
        <v>3760</v>
      </c>
      <c r="B834" s="27" t="n">
        <f aca="false">99-TOT!FS836</f>
        <v>99</v>
      </c>
      <c r="C834" s="27" t="n">
        <f aca="false">82-(TOT!V836+TOT!FS836)</f>
        <v>68</v>
      </c>
      <c r="D834" s="27" t="n">
        <f aca="false">ROUND(C834/4.4,0)</f>
        <v>15</v>
      </c>
      <c r="E834" s="27" t="n">
        <f aca="false">B834-D834</f>
        <v>84</v>
      </c>
    </row>
    <row r="835" customFormat="false" ht="13" hidden="false" customHeight="true" outlineLevel="0" collapsed="false">
      <c r="A835" s="17" t="s">
        <v>3764</v>
      </c>
      <c r="B835" s="27" t="n">
        <f aca="false">99-TOT!FS837</f>
        <v>99</v>
      </c>
      <c r="C835" s="27" t="n">
        <f aca="false">82-(TOT!V837+TOT!FS837)</f>
        <v>34</v>
      </c>
      <c r="D835" s="27" t="n">
        <f aca="false">ROUND(C835/4.4,0)</f>
        <v>8</v>
      </c>
      <c r="E835" s="27" t="n">
        <f aca="false">B835-D835</f>
        <v>91</v>
      </c>
    </row>
    <row r="836" customFormat="false" ht="13" hidden="false" customHeight="true" outlineLevel="0" collapsed="false">
      <c r="A836" s="17" t="s">
        <v>3768</v>
      </c>
      <c r="B836" s="27" t="n">
        <f aca="false">99-TOT!FS838</f>
        <v>98</v>
      </c>
      <c r="C836" s="27" t="n">
        <f aca="false">82-(TOT!V838+TOT!FS838)</f>
        <v>0</v>
      </c>
      <c r="D836" s="27" t="n">
        <f aca="false">ROUND(C836/4.4,0)</f>
        <v>0</v>
      </c>
      <c r="E836" s="27" t="n">
        <f aca="false">B836-D836</f>
        <v>98</v>
      </c>
    </row>
    <row r="837" customFormat="false" ht="13" hidden="false" customHeight="true" outlineLevel="0" collapsed="false">
      <c r="A837" s="17" t="s">
        <v>3771</v>
      </c>
      <c r="B837" s="27" t="n">
        <f aca="false">99-TOT!FS839</f>
        <v>99</v>
      </c>
      <c r="C837" s="27" t="n">
        <f aca="false">82-(TOT!V839+TOT!FS839)</f>
        <v>9</v>
      </c>
      <c r="D837" s="27" t="n">
        <f aca="false">ROUND(C837/4.4,0)</f>
        <v>2</v>
      </c>
      <c r="E837" s="27" t="n">
        <f aca="false">B837-D837</f>
        <v>97</v>
      </c>
    </row>
    <row r="838" customFormat="false" ht="13" hidden="false" customHeight="true" outlineLevel="0" collapsed="false">
      <c r="A838" s="17" t="s">
        <v>3774</v>
      </c>
      <c r="B838" s="27" t="n">
        <f aca="false">99-TOT!FS840</f>
        <v>95</v>
      </c>
      <c r="C838" s="27" t="n">
        <f aca="false">82-(TOT!V840+TOT!FS840)</f>
        <v>73</v>
      </c>
      <c r="D838" s="27" t="n">
        <f aca="false">ROUND(C838/4.4,0)</f>
        <v>17</v>
      </c>
      <c r="E838" s="27" t="n">
        <f aca="false">B838-D838</f>
        <v>78</v>
      </c>
    </row>
    <row r="839" customFormat="false" ht="13" hidden="false" customHeight="true" outlineLevel="0" collapsed="false">
      <c r="A839" s="17" t="s">
        <v>3777</v>
      </c>
      <c r="B839" s="27" t="n">
        <f aca="false">99-TOT!FS841</f>
        <v>98</v>
      </c>
      <c r="C839" s="27" t="n">
        <f aca="false">82-(TOT!V841+TOT!FS841)</f>
        <v>0</v>
      </c>
      <c r="D839" s="27" t="n">
        <f aca="false">ROUND(C839/4.4,0)</f>
        <v>0</v>
      </c>
      <c r="E839" s="27" t="n">
        <f aca="false">B839-D839</f>
        <v>98</v>
      </c>
    </row>
    <row r="840" customFormat="false" ht="13" hidden="false" customHeight="true" outlineLevel="0" collapsed="false">
      <c r="A840" s="17" t="s">
        <v>3780</v>
      </c>
      <c r="B840" s="27" t="n">
        <f aca="false">99-TOT!FS842</f>
        <v>99</v>
      </c>
      <c r="C840" s="27" t="n">
        <f aca="false">82-(TOT!V842+TOT!FS842)</f>
        <v>36</v>
      </c>
      <c r="D840" s="27" t="n">
        <f aca="false">ROUND(C840/4.4,0)</f>
        <v>8</v>
      </c>
      <c r="E840" s="27" t="n">
        <f aca="false">B840-D840</f>
        <v>91</v>
      </c>
    </row>
    <row r="841" customFormat="false" ht="13" hidden="false" customHeight="true" outlineLevel="0" collapsed="false">
      <c r="A841" s="17" t="s">
        <v>3785</v>
      </c>
      <c r="B841" s="27" t="n">
        <f aca="false">99-TOT!FS843</f>
        <v>99</v>
      </c>
      <c r="C841" s="27" t="n">
        <f aca="false">82-(TOT!V843+TOT!FS843)</f>
        <v>0</v>
      </c>
      <c r="D841" s="27" t="n">
        <f aca="false">ROUND(C841/4.4,0)</f>
        <v>0</v>
      </c>
      <c r="E841" s="27" t="n">
        <f aca="false">B841-D841</f>
        <v>99</v>
      </c>
    </row>
    <row r="842" customFormat="false" ht="13" hidden="false" customHeight="true" outlineLevel="0" collapsed="false">
      <c r="A842" s="17" t="s">
        <v>3788</v>
      </c>
      <c r="B842" s="27" t="n">
        <f aca="false">99-TOT!FS844</f>
        <v>95</v>
      </c>
      <c r="C842" s="27" t="n">
        <f aca="false">82-(TOT!V844+TOT!FS844)</f>
        <v>-2</v>
      </c>
      <c r="D842" s="27" t="n">
        <f aca="false">ROUND(C842/4.4,0)</f>
        <v>0</v>
      </c>
      <c r="E842" s="27" t="n">
        <f aca="false">B842-D842</f>
        <v>95</v>
      </c>
    </row>
    <row r="843" customFormat="false" ht="13" hidden="false" customHeight="true" outlineLevel="0" collapsed="false">
      <c r="A843" s="17" t="s">
        <v>3791</v>
      </c>
      <c r="B843" s="27" t="n">
        <f aca="false">99-TOT!FS845</f>
        <v>99</v>
      </c>
      <c r="C843" s="27" t="n">
        <f aca="false">82-(TOT!V845+TOT!FS845)</f>
        <v>0</v>
      </c>
      <c r="D843" s="27" t="n">
        <f aca="false">ROUND(C843/4.4,0)</f>
        <v>0</v>
      </c>
      <c r="E843" s="27" t="n">
        <f aca="false">B843-D843</f>
        <v>99</v>
      </c>
    </row>
    <row r="844" customFormat="false" ht="13" hidden="false" customHeight="true" outlineLevel="0" collapsed="false">
      <c r="A844" s="17" t="s">
        <v>3794</v>
      </c>
      <c r="B844" s="27" t="n">
        <f aca="false">99-TOT!FS846</f>
        <v>99</v>
      </c>
      <c r="C844" s="27" t="n">
        <f aca="false">82-(TOT!V846+TOT!FS846)</f>
        <v>0</v>
      </c>
      <c r="D844" s="27" t="n">
        <f aca="false">ROUND(C844/4.4,0)</f>
        <v>0</v>
      </c>
      <c r="E844" s="27" t="n">
        <f aca="false">B844-D844</f>
        <v>99</v>
      </c>
    </row>
    <row r="845" customFormat="false" ht="13" hidden="false" customHeight="true" outlineLevel="0" collapsed="false">
      <c r="A845" s="17" t="s">
        <v>3797</v>
      </c>
      <c r="B845" s="27" t="n">
        <f aca="false">99-TOT!FS847</f>
        <v>99</v>
      </c>
      <c r="C845" s="27" t="n">
        <f aca="false">82-(TOT!V847+TOT!FS847)</f>
        <v>73</v>
      </c>
      <c r="D845" s="27" t="n">
        <f aca="false">ROUND(C845/4.4,0)</f>
        <v>17</v>
      </c>
      <c r="E845" s="27" t="n">
        <f aca="false">B845-D845</f>
        <v>82</v>
      </c>
    </row>
    <row r="846" customFormat="false" ht="13" hidden="false" customHeight="true" outlineLevel="0" collapsed="false">
      <c r="A846" s="17" t="s">
        <v>3801</v>
      </c>
      <c r="B846" s="27" t="n">
        <f aca="false">99-TOT!FS848</f>
        <v>94</v>
      </c>
      <c r="C846" s="27" t="n">
        <f aca="false">82-(TOT!V848+TOT!FS848)</f>
        <v>9</v>
      </c>
      <c r="D846" s="27" t="n">
        <f aca="false">ROUND(C846/4.4,0)</f>
        <v>2</v>
      </c>
      <c r="E846" s="27" t="n">
        <f aca="false">B846-D846</f>
        <v>92</v>
      </c>
    </row>
    <row r="847" customFormat="false" ht="13" hidden="false" customHeight="true" outlineLevel="0" collapsed="false">
      <c r="A847" s="17" t="s">
        <v>3804</v>
      </c>
      <c r="B847" s="27" t="n">
        <f aca="false">99-TOT!FS849</f>
        <v>87</v>
      </c>
      <c r="C847" s="27" t="n">
        <f aca="false">82-(TOT!V849+TOT!FS849)</f>
        <v>5</v>
      </c>
      <c r="D847" s="27" t="n">
        <f aca="false">ROUND(C847/4.4,0)</f>
        <v>1</v>
      </c>
      <c r="E847" s="27" t="n">
        <f aca="false">B847-D847</f>
        <v>86</v>
      </c>
    </row>
    <row r="848" customFormat="false" ht="13" hidden="false" customHeight="true" outlineLevel="0" collapsed="false">
      <c r="A848" s="17" t="s">
        <v>3808</v>
      </c>
      <c r="B848" s="27" t="n">
        <f aca="false">99-TOT!FS850</f>
        <v>99</v>
      </c>
      <c r="C848" s="27" t="n">
        <f aca="false">82-(TOT!V850+TOT!FS850)</f>
        <v>79</v>
      </c>
      <c r="D848" s="27" t="n">
        <f aca="false">ROUND(C848/4.4,0)</f>
        <v>18</v>
      </c>
      <c r="E848" s="27" t="n">
        <f aca="false">B848-D848</f>
        <v>81</v>
      </c>
    </row>
    <row r="849" customFormat="false" ht="13" hidden="false" customHeight="true" outlineLevel="0" collapsed="false">
      <c r="A849" s="17" t="s">
        <v>3813</v>
      </c>
      <c r="B849" s="27" t="n">
        <f aca="false">99-TOT!FS851</f>
        <v>99</v>
      </c>
      <c r="C849" s="27" t="n">
        <f aca="false">82-(TOT!V851+TOT!FS851)</f>
        <v>72</v>
      </c>
      <c r="D849" s="27" t="n">
        <f aca="false">ROUND(C849/4.4,0)</f>
        <v>16</v>
      </c>
      <c r="E849" s="27" t="n">
        <f aca="false">B849-D849</f>
        <v>83</v>
      </c>
    </row>
    <row r="850" customFormat="false" ht="13" hidden="false" customHeight="true" outlineLevel="0" collapsed="false">
      <c r="A850" s="17" t="s">
        <v>3817</v>
      </c>
      <c r="B850" s="27" t="n">
        <f aca="false">99-TOT!FS852</f>
        <v>98</v>
      </c>
      <c r="C850" s="27" t="n">
        <f aca="false">82-(TOT!V852+TOT!FS852)</f>
        <v>0</v>
      </c>
      <c r="D850" s="27" t="n">
        <f aca="false">ROUND(C850/4.4,0)</f>
        <v>0</v>
      </c>
      <c r="E850" s="27" t="n">
        <f aca="false">B850-D850</f>
        <v>98</v>
      </c>
    </row>
    <row r="851" customFormat="false" ht="13" hidden="false" customHeight="true" outlineLevel="0" collapsed="false">
      <c r="A851" s="17" t="s">
        <v>3823</v>
      </c>
      <c r="B851" s="27" t="n">
        <f aca="false">99-TOT!FS853</f>
        <v>95</v>
      </c>
      <c r="C851" s="27" t="n">
        <f aca="false">82-(TOT!V853+TOT!FS853)</f>
        <v>31</v>
      </c>
      <c r="D851" s="27" t="n">
        <f aca="false">ROUND(C851/4.4,0)</f>
        <v>7</v>
      </c>
      <c r="E851" s="27" t="n">
        <f aca="false">B851-D851</f>
        <v>88</v>
      </c>
    </row>
    <row r="852" customFormat="false" ht="13" hidden="false" customHeight="true" outlineLevel="0" collapsed="false">
      <c r="A852" s="17" t="s">
        <v>3827</v>
      </c>
      <c r="B852" s="27" t="n">
        <f aca="false">99-TOT!FS854</f>
        <v>99</v>
      </c>
      <c r="C852" s="27" t="n">
        <f aca="false">82-(TOT!V854+TOT!FS854)</f>
        <v>76</v>
      </c>
      <c r="D852" s="27" t="n">
        <f aca="false">ROUND(C852/4.4,0)</f>
        <v>17</v>
      </c>
      <c r="E852" s="27" t="n">
        <f aca="false">B852-D852</f>
        <v>82</v>
      </c>
    </row>
    <row r="853" customFormat="false" ht="13" hidden="false" customHeight="true" outlineLevel="0" collapsed="false">
      <c r="A853" s="17" t="s">
        <v>3830</v>
      </c>
      <c r="B853" s="27" t="n">
        <f aca="false">99-TOT!FS855</f>
        <v>95</v>
      </c>
      <c r="C853" s="27" t="n">
        <f aca="false">82-(TOT!V855+TOT!FS855)</f>
        <v>1</v>
      </c>
      <c r="D853" s="27" t="n">
        <f aca="false">ROUND(C853/4.4,0)</f>
        <v>0</v>
      </c>
      <c r="E853" s="27" t="n">
        <f aca="false">B853-D853</f>
        <v>95</v>
      </c>
    </row>
    <row r="854" customFormat="false" ht="13" hidden="false" customHeight="true" outlineLevel="0" collapsed="false">
      <c r="A854" s="17" t="s">
        <v>3834</v>
      </c>
      <c r="B854" s="27" t="n">
        <f aca="false">99-TOT!FS856</f>
        <v>81</v>
      </c>
      <c r="C854" s="27" t="n">
        <f aca="false">82-(TOT!V856+TOT!FS856)</f>
        <v>15</v>
      </c>
      <c r="D854" s="27" t="n">
        <f aca="false">ROUND(C854/4.4,0)</f>
        <v>3</v>
      </c>
      <c r="E854" s="27" t="n">
        <f aca="false">B854-D854</f>
        <v>78</v>
      </c>
    </row>
    <row r="855" customFormat="false" ht="13" hidden="false" customHeight="true" outlineLevel="0" collapsed="false">
      <c r="A855" s="17" t="s">
        <v>3839</v>
      </c>
      <c r="B855" s="27" t="n">
        <f aca="false">99-TOT!FS857</f>
        <v>90</v>
      </c>
      <c r="C855" s="27" t="n">
        <f aca="false">82-(TOT!V857+TOT!FS857)</f>
        <v>2</v>
      </c>
      <c r="D855" s="27" t="n">
        <f aca="false">ROUND(C855/4.4,0)</f>
        <v>0</v>
      </c>
      <c r="E855" s="27" t="n">
        <f aca="false">B855-D855</f>
        <v>90</v>
      </c>
    </row>
    <row r="856" customFormat="false" ht="13" hidden="false" customHeight="true" outlineLevel="0" collapsed="false">
      <c r="A856" s="17" t="s">
        <v>3842</v>
      </c>
      <c r="B856" s="27" t="n">
        <f aca="false">99-TOT!FS858</f>
        <v>95</v>
      </c>
      <c r="C856" s="27" t="n">
        <f aca="false">82-(TOT!V858+TOT!FS858)</f>
        <v>0</v>
      </c>
      <c r="D856" s="27" t="n">
        <f aca="false">ROUND(C856/4.4,0)</f>
        <v>0</v>
      </c>
      <c r="E856" s="27" t="n">
        <f aca="false">B856-D856</f>
        <v>95</v>
      </c>
    </row>
    <row r="857" customFormat="false" ht="13" hidden="false" customHeight="true" outlineLevel="0" collapsed="false">
      <c r="A857" s="17" t="s">
        <v>3846</v>
      </c>
      <c r="B857" s="27" t="n">
        <f aca="false">99-TOT!FS859</f>
        <v>95</v>
      </c>
      <c r="C857" s="27" t="n">
        <f aca="false">82-(TOT!V859+TOT!FS859)</f>
        <v>3</v>
      </c>
      <c r="D857" s="27" t="n">
        <f aca="false">ROUND(C857/4.4,0)</f>
        <v>1</v>
      </c>
      <c r="E857" s="27" t="n">
        <f aca="false">B857-D857</f>
        <v>94</v>
      </c>
    </row>
    <row r="858" customFormat="false" ht="13" hidden="false" customHeight="true" outlineLevel="0" collapsed="false">
      <c r="A858" s="17" t="s">
        <v>3850</v>
      </c>
      <c r="B858" s="27" t="n">
        <f aca="false">99-TOT!FS860</f>
        <v>99</v>
      </c>
      <c r="C858" s="27" t="n">
        <f aca="false">82-(TOT!V860+TOT!FS860)</f>
        <v>0</v>
      </c>
      <c r="D858" s="27" t="n">
        <f aca="false">ROUND(C858/4.4,0)</f>
        <v>0</v>
      </c>
      <c r="E858" s="27" t="n">
        <f aca="false">B858-D858</f>
        <v>99</v>
      </c>
    </row>
    <row r="859" customFormat="false" ht="13" hidden="false" customHeight="true" outlineLevel="0" collapsed="false">
      <c r="A859" s="17" t="s">
        <v>3855</v>
      </c>
      <c r="B859" s="27" t="n">
        <f aca="false">99-TOT!FS861</f>
        <v>99</v>
      </c>
      <c r="C859" s="27" t="n">
        <f aca="false">82-(TOT!V861+TOT!FS861)</f>
        <v>63</v>
      </c>
      <c r="D859" s="27" t="n">
        <f aca="false">ROUND(C859/4.4,0)</f>
        <v>14</v>
      </c>
      <c r="E859" s="27" t="n">
        <f aca="false">B859-D859</f>
        <v>85</v>
      </c>
    </row>
    <row r="860" customFormat="false" ht="13" hidden="false" customHeight="true" outlineLevel="0" collapsed="false">
      <c r="A860" s="17" t="s">
        <v>3859</v>
      </c>
      <c r="B860" s="27" t="n">
        <f aca="false">99-TOT!FS862</f>
        <v>99</v>
      </c>
      <c r="C860" s="27" t="n">
        <f aca="false">82-(TOT!V862+TOT!FS862)</f>
        <v>32</v>
      </c>
      <c r="D860" s="27" t="n">
        <f aca="false">ROUND(C860/4.4,0)</f>
        <v>7</v>
      </c>
      <c r="E860" s="27" t="n">
        <f aca="false">B860-D860</f>
        <v>92</v>
      </c>
    </row>
    <row r="861" customFormat="false" ht="13" hidden="false" customHeight="true" outlineLevel="0" collapsed="false">
      <c r="A861" s="17" t="s">
        <v>3864</v>
      </c>
      <c r="B861" s="27" t="n">
        <f aca="false">99-TOT!FS863</f>
        <v>98</v>
      </c>
      <c r="C861" s="27" t="n">
        <f aca="false">82-(TOT!V863+TOT!FS863)</f>
        <v>0</v>
      </c>
      <c r="D861" s="27" t="n">
        <f aca="false">ROUND(C861/4.4,0)</f>
        <v>0</v>
      </c>
      <c r="E861" s="27" t="n">
        <f aca="false">B861-D861</f>
        <v>98</v>
      </c>
    </row>
    <row r="862" customFormat="false" ht="13" hidden="false" customHeight="true" outlineLevel="0" collapsed="false">
      <c r="A862" s="17" t="s">
        <v>3868</v>
      </c>
      <c r="B862" s="27" t="n">
        <f aca="false">99-TOT!FS864</f>
        <v>95</v>
      </c>
      <c r="C862" s="27" t="n">
        <f aca="false">82-(TOT!V864+TOT!FS864)</f>
        <v>-2</v>
      </c>
      <c r="D862" s="27" t="n">
        <f aca="false">ROUND(C862/4.4,0)</f>
        <v>0</v>
      </c>
      <c r="E862" s="27" t="n">
        <f aca="false">B862-D862</f>
        <v>95</v>
      </c>
    </row>
    <row r="863" customFormat="false" ht="13" hidden="false" customHeight="true" outlineLevel="0" collapsed="false">
      <c r="A863" s="17" t="s">
        <v>3872</v>
      </c>
      <c r="B863" s="27" t="n">
        <f aca="false">99-TOT!FS865</f>
        <v>95</v>
      </c>
      <c r="C863" s="27" t="n">
        <f aca="false">82-(TOT!V865+TOT!FS865)</f>
        <v>75</v>
      </c>
      <c r="D863" s="27" t="n">
        <f aca="false">ROUND(C863/4.4,0)</f>
        <v>17</v>
      </c>
      <c r="E863" s="27" t="n">
        <f aca="false">B863-D863</f>
        <v>78</v>
      </c>
    </row>
    <row r="864" customFormat="false" ht="13" hidden="false" customHeight="true" outlineLevel="0" collapsed="false">
      <c r="A864" s="17" t="s">
        <v>3877</v>
      </c>
      <c r="B864" s="27" t="n">
        <f aca="false">99-TOT!FS866</f>
        <v>99</v>
      </c>
      <c r="C864" s="27" t="n">
        <f aca="false">82-(TOT!V866+TOT!FS866)</f>
        <v>1</v>
      </c>
      <c r="D864" s="27" t="n">
        <f aca="false">ROUND(C864/4.4,0)</f>
        <v>0</v>
      </c>
      <c r="E864" s="27" t="n">
        <f aca="false">B864-D864</f>
        <v>99</v>
      </c>
    </row>
    <row r="865" customFormat="false" ht="13" hidden="false" customHeight="true" outlineLevel="0" collapsed="false">
      <c r="A865" s="17" t="s">
        <v>3881</v>
      </c>
      <c r="B865" s="27" t="n">
        <f aca="false">99-TOT!FS867</f>
        <v>99</v>
      </c>
      <c r="C865" s="27" t="n">
        <f aca="false">82-(TOT!V867+TOT!FS867)</f>
        <v>81</v>
      </c>
      <c r="D865" s="27" t="n">
        <f aca="false">ROUND(C865/4.4,0)</f>
        <v>18</v>
      </c>
      <c r="E865" s="27" t="n">
        <f aca="false">B865-D865</f>
        <v>81</v>
      </c>
    </row>
    <row r="866" customFormat="false" ht="13" hidden="false" customHeight="true" outlineLevel="0" collapsed="false">
      <c r="A866" s="17" t="s">
        <v>3885</v>
      </c>
      <c r="B866" s="27" t="n">
        <f aca="false">99-TOT!FS868</f>
        <v>99</v>
      </c>
      <c r="C866" s="27" t="n">
        <f aca="false">82-(TOT!V868+TOT!FS868)</f>
        <v>80</v>
      </c>
      <c r="D866" s="27" t="n">
        <f aca="false">ROUND(C866/4.4,0)</f>
        <v>18</v>
      </c>
      <c r="E866" s="27" t="n">
        <f aca="false">B866-D866</f>
        <v>81</v>
      </c>
    </row>
    <row r="867" customFormat="false" ht="13" hidden="false" customHeight="true" outlineLevel="0" collapsed="false">
      <c r="A867" s="17" t="s">
        <v>3888</v>
      </c>
      <c r="B867" s="27" t="n">
        <f aca="false">99-TOT!FS869</f>
        <v>92</v>
      </c>
      <c r="C867" s="27" t="n">
        <f aca="false">82-(TOT!V869+TOT!FS869)</f>
        <v>0</v>
      </c>
      <c r="D867" s="27" t="n">
        <f aca="false">ROUND(C867/4.4,0)</f>
        <v>0</v>
      </c>
      <c r="E867" s="27" t="n">
        <f aca="false">B867-D867</f>
        <v>92</v>
      </c>
    </row>
    <row r="868" customFormat="false" ht="13" hidden="false" customHeight="true" outlineLevel="0" collapsed="false">
      <c r="A868" s="17" t="s">
        <v>3893</v>
      </c>
      <c r="B868" s="27" t="n">
        <f aca="false">99-TOT!FS870</f>
        <v>99</v>
      </c>
      <c r="C868" s="27" t="n">
        <f aca="false">82-(TOT!V870+TOT!FS870)</f>
        <v>1</v>
      </c>
      <c r="D868" s="27" t="n">
        <f aca="false">ROUND(C868/4.4,0)</f>
        <v>0</v>
      </c>
      <c r="E868" s="27" t="n">
        <f aca="false">B868-D868</f>
        <v>99</v>
      </c>
    </row>
    <row r="869" customFormat="false" ht="13" hidden="false" customHeight="true" outlineLevel="0" collapsed="false">
      <c r="A869" s="17" t="s">
        <v>3897</v>
      </c>
      <c r="B869" s="27" t="n">
        <f aca="false">99-TOT!FS871</f>
        <v>99</v>
      </c>
      <c r="C869" s="27" t="n">
        <f aca="false">82-(TOT!V871+TOT!FS871)</f>
        <v>81</v>
      </c>
      <c r="D869" s="27" t="n">
        <f aca="false">ROUND(C869/4.4,0)</f>
        <v>18</v>
      </c>
      <c r="E869" s="27" t="n">
        <f aca="false">B869-D869</f>
        <v>81</v>
      </c>
    </row>
    <row r="870" customFormat="false" ht="13" hidden="false" customHeight="true" outlineLevel="0" collapsed="false">
      <c r="A870" s="17" t="s">
        <v>3900</v>
      </c>
      <c r="B870" s="27" t="n">
        <f aca="false">99-TOT!FS872</f>
        <v>68</v>
      </c>
      <c r="C870" s="27" t="n">
        <f aca="false">82-(TOT!V872+TOT!FS872)</f>
        <v>14</v>
      </c>
      <c r="D870" s="27" t="n">
        <f aca="false">ROUND(C870/4.4,0)</f>
        <v>3</v>
      </c>
      <c r="E870" s="27" t="n">
        <f aca="false">B870-D870</f>
        <v>65</v>
      </c>
    </row>
    <row r="871" customFormat="false" ht="13" hidden="false" customHeight="true" outlineLevel="0" collapsed="false">
      <c r="A871" s="17" t="s">
        <v>3905</v>
      </c>
      <c r="B871" s="27" t="n">
        <f aca="false">99-TOT!FS873</f>
        <v>99</v>
      </c>
      <c r="C871" s="27" t="n">
        <f aca="false">82-(TOT!V873+TOT!FS873)</f>
        <v>0</v>
      </c>
      <c r="D871" s="27" t="n">
        <f aca="false">ROUND(C871/4.4,0)</f>
        <v>0</v>
      </c>
      <c r="E871" s="27" t="n">
        <f aca="false">B871-D871</f>
        <v>99</v>
      </c>
    </row>
    <row r="872" customFormat="false" ht="13" hidden="false" customHeight="true" outlineLevel="0" collapsed="false">
      <c r="A872" s="17" t="s">
        <v>3907</v>
      </c>
      <c r="B872" s="27" t="n">
        <f aca="false">99-TOT!FS874</f>
        <v>99</v>
      </c>
      <c r="C872" s="27" t="n">
        <f aca="false">82-(TOT!V874+TOT!FS874)</f>
        <v>0</v>
      </c>
      <c r="D872" s="27" t="n">
        <f aca="false">ROUND(C872/4.4,0)</f>
        <v>0</v>
      </c>
      <c r="E872" s="27" t="n">
        <f aca="false">B872-D872</f>
        <v>99</v>
      </c>
    </row>
    <row r="873" customFormat="false" ht="13" hidden="false" customHeight="true" outlineLevel="0" collapsed="false">
      <c r="A873" s="17" t="s">
        <v>3910</v>
      </c>
      <c r="B873" s="27" t="n">
        <f aca="false">99-TOT!FS875</f>
        <v>99</v>
      </c>
      <c r="C873" s="27" t="n">
        <f aca="false">82-(TOT!V875+TOT!FS875)</f>
        <v>37</v>
      </c>
      <c r="D873" s="27" t="n">
        <f aca="false">ROUND(C873/4.4,0)</f>
        <v>8</v>
      </c>
      <c r="E873" s="27" t="n">
        <f aca="false">B873-D873</f>
        <v>91</v>
      </c>
    </row>
    <row r="874" customFormat="false" ht="13" hidden="false" customHeight="true" outlineLevel="0" collapsed="false">
      <c r="A874" s="17" t="s">
        <v>3915</v>
      </c>
      <c r="B874" s="27" t="n">
        <f aca="false">99-TOT!FS876</f>
        <v>99</v>
      </c>
      <c r="C874" s="27" t="n">
        <f aca="false">82-(TOT!V876+TOT!FS876)</f>
        <v>0</v>
      </c>
      <c r="D874" s="27" t="n">
        <f aca="false">ROUND(C874/4.4,0)</f>
        <v>0</v>
      </c>
      <c r="E874" s="27" t="n">
        <f aca="false">B874-D874</f>
        <v>99</v>
      </c>
    </row>
    <row r="875" customFormat="false" ht="13" hidden="false" customHeight="true" outlineLevel="0" collapsed="false">
      <c r="A875" s="17" t="s">
        <v>3920</v>
      </c>
      <c r="B875" s="27" t="n">
        <f aca="false">99-TOT!FS877</f>
        <v>95</v>
      </c>
      <c r="C875" s="27" t="n">
        <f aca="false">82-(TOT!V877+TOT!FS877)</f>
        <v>31</v>
      </c>
      <c r="D875" s="27" t="n">
        <f aca="false">ROUND(C875/4.4,0)</f>
        <v>7</v>
      </c>
      <c r="E875" s="27" t="n">
        <f aca="false">B875-D875</f>
        <v>88</v>
      </c>
    </row>
    <row r="876" customFormat="false" ht="13" hidden="false" customHeight="true" outlineLevel="0" collapsed="false">
      <c r="A876" s="17" t="s">
        <v>3924</v>
      </c>
      <c r="B876" s="27" t="n">
        <f aca="false">99-TOT!FS878</f>
        <v>95</v>
      </c>
      <c r="C876" s="27" t="n">
        <f aca="false">82-(TOT!V878+TOT!FS878)</f>
        <v>45</v>
      </c>
      <c r="D876" s="27" t="n">
        <f aca="false">ROUND(C876/4.4,0)</f>
        <v>10</v>
      </c>
      <c r="E876" s="27" t="n">
        <f aca="false">B876-D876</f>
        <v>85</v>
      </c>
    </row>
    <row r="877" customFormat="false" ht="13" hidden="false" customHeight="true" outlineLevel="0" collapsed="false">
      <c r="A877" s="17" t="s">
        <v>3929</v>
      </c>
      <c r="B877" s="27" t="n">
        <f aca="false">99-TOT!FS879</f>
        <v>96</v>
      </c>
      <c r="C877" s="27" t="n">
        <f aca="false">82-(TOT!V879+TOT!FS879)</f>
        <v>67</v>
      </c>
      <c r="D877" s="27" t="n">
        <f aca="false">ROUND(C877/4.4,0)</f>
        <v>15</v>
      </c>
      <c r="E877" s="27" t="n">
        <f aca="false">B877-D877</f>
        <v>81</v>
      </c>
    </row>
    <row r="878" customFormat="false" ht="13" hidden="false" customHeight="true" outlineLevel="0" collapsed="false">
      <c r="A878" s="17" t="s">
        <v>3933</v>
      </c>
      <c r="B878" s="27" t="n">
        <f aca="false">99-TOT!FS880</f>
        <v>95</v>
      </c>
      <c r="C878" s="27" t="n">
        <f aca="false">82-(TOT!V880+TOT!FS880)</f>
        <v>25</v>
      </c>
      <c r="D878" s="27" t="n">
        <f aca="false">ROUND(C878/4.4,0)</f>
        <v>6</v>
      </c>
      <c r="E878" s="27" t="n">
        <f aca="false">B878-D878</f>
        <v>89</v>
      </c>
    </row>
    <row r="879" customFormat="false" ht="13" hidden="false" customHeight="true" outlineLevel="0" collapsed="false">
      <c r="A879" s="17" t="s">
        <v>3937</v>
      </c>
      <c r="B879" s="27" t="n">
        <f aca="false">99-TOT!FS881</f>
        <v>95</v>
      </c>
      <c r="C879" s="27" t="n">
        <f aca="false">82-(TOT!V881+TOT!FS881)</f>
        <v>62</v>
      </c>
      <c r="D879" s="27" t="n">
        <f aca="false">ROUND(C879/4.4,0)</f>
        <v>14</v>
      </c>
      <c r="E879" s="27" t="n">
        <f aca="false">B879-D879</f>
        <v>81</v>
      </c>
    </row>
    <row r="880" customFormat="false" ht="13" hidden="false" customHeight="true" outlineLevel="0" collapsed="false">
      <c r="A880" s="17" t="s">
        <v>3942</v>
      </c>
      <c r="B880" s="27" t="n">
        <f aca="false">99-TOT!FS882</f>
        <v>95</v>
      </c>
      <c r="C880" s="27" t="n">
        <f aca="false">82-(TOT!V882+TOT!FS882)</f>
        <v>60</v>
      </c>
      <c r="D880" s="27" t="n">
        <f aca="false">ROUND(C880/4.4,0)</f>
        <v>14</v>
      </c>
      <c r="E880" s="27" t="n">
        <f aca="false">B880-D880</f>
        <v>81</v>
      </c>
    </row>
    <row r="881" customFormat="false" ht="13" hidden="false" customHeight="true" outlineLevel="0" collapsed="false">
      <c r="A881" s="17" t="s">
        <v>3945</v>
      </c>
      <c r="B881" s="27" t="n">
        <f aca="false">99-TOT!FS883</f>
        <v>99</v>
      </c>
      <c r="C881" s="27" t="n">
        <f aca="false">82-(TOT!V883+TOT!FS883)</f>
        <v>0</v>
      </c>
      <c r="D881" s="27" t="n">
        <f aca="false">ROUND(C881/4.4,0)</f>
        <v>0</v>
      </c>
      <c r="E881" s="27" t="n">
        <f aca="false">B881-D881</f>
        <v>99</v>
      </c>
    </row>
    <row r="882" customFormat="false" ht="13" hidden="false" customHeight="true" outlineLevel="0" collapsed="false">
      <c r="A882" s="17" t="s">
        <v>3948</v>
      </c>
      <c r="B882" s="27" t="n">
        <f aca="false">99-TOT!FS884</f>
        <v>95</v>
      </c>
      <c r="C882" s="27" t="n">
        <f aca="false">82-(TOT!V884+TOT!FS884)</f>
        <v>36</v>
      </c>
      <c r="D882" s="27" t="n">
        <f aca="false">ROUND(C882/4.4,0)</f>
        <v>8</v>
      </c>
      <c r="E882" s="27" t="n">
        <f aca="false">B882-D882</f>
        <v>87</v>
      </c>
    </row>
    <row r="883" customFormat="false" ht="13" hidden="false" customHeight="true" outlineLevel="0" collapsed="false">
      <c r="A883" s="17" t="s">
        <v>3952</v>
      </c>
      <c r="B883" s="27" t="n">
        <f aca="false">99-TOT!FS885</f>
        <v>99</v>
      </c>
      <c r="C883" s="27" t="n">
        <f aca="false">82-(TOT!V885+TOT!FS885)</f>
        <v>79</v>
      </c>
      <c r="D883" s="27" t="n">
        <f aca="false">ROUND(C883/4.4,0)</f>
        <v>18</v>
      </c>
      <c r="E883" s="27" t="n">
        <f aca="false">B883-D883</f>
        <v>81</v>
      </c>
    </row>
    <row r="884" customFormat="false" ht="13" hidden="false" customHeight="true" outlineLevel="0" collapsed="false">
      <c r="A884" s="17" t="s">
        <v>3956</v>
      </c>
      <c r="B884" s="27" t="n">
        <f aca="false">99-TOT!FS886</f>
        <v>99</v>
      </c>
      <c r="C884" s="27" t="n">
        <f aca="false">82-(TOT!V886+TOT!FS886)</f>
        <v>79</v>
      </c>
      <c r="D884" s="27" t="n">
        <f aca="false">ROUND(C884/4.4,0)</f>
        <v>18</v>
      </c>
      <c r="E884" s="27" t="n">
        <f aca="false">B884-D884</f>
        <v>81</v>
      </c>
    </row>
    <row r="885" customFormat="false" ht="13" hidden="false" customHeight="true" outlineLevel="0" collapsed="false">
      <c r="A885" s="17" t="s">
        <v>3959</v>
      </c>
      <c r="B885" s="27" t="n">
        <f aca="false">99-TOT!FS887</f>
        <v>95</v>
      </c>
      <c r="C885" s="27" t="n">
        <f aca="false">82-(TOT!V887+TOT!FS887)</f>
        <v>1</v>
      </c>
      <c r="D885" s="27" t="n">
        <f aca="false">ROUND(C885/4.4,0)</f>
        <v>0</v>
      </c>
      <c r="E885" s="27" t="n">
        <f aca="false">B885-D885</f>
        <v>95</v>
      </c>
    </row>
    <row r="886" customFormat="false" ht="13" hidden="false" customHeight="true" outlineLevel="0" collapsed="false">
      <c r="A886" s="17" t="s">
        <v>3962</v>
      </c>
      <c r="B886" s="27" t="n">
        <f aca="false">99-TOT!FS888</f>
        <v>99</v>
      </c>
      <c r="C886" s="27" t="n">
        <f aca="false">82-(TOT!V888+TOT!FS888)</f>
        <v>81</v>
      </c>
      <c r="D886" s="27" t="n">
        <f aca="false">ROUND(C886/4.4,0)</f>
        <v>18</v>
      </c>
      <c r="E886" s="27" t="n">
        <f aca="false">B886-D886</f>
        <v>81</v>
      </c>
    </row>
    <row r="887" customFormat="false" ht="13" hidden="false" customHeight="true" outlineLevel="0" collapsed="false">
      <c r="A887" s="17" t="s">
        <v>3965</v>
      </c>
      <c r="B887" s="27" t="n">
        <f aca="false">99-TOT!FS889</f>
        <v>90</v>
      </c>
      <c r="C887" s="27" t="n">
        <f aca="false">82-(TOT!V889+TOT!FS889)</f>
        <v>-1</v>
      </c>
      <c r="D887" s="27" t="n">
        <f aca="false">ROUND(C887/4.4,0)</f>
        <v>0</v>
      </c>
      <c r="E887" s="27" t="n">
        <f aca="false">B887-D887</f>
        <v>90</v>
      </c>
    </row>
    <row r="888" customFormat="false" ht="13" hidden="false" customHeight="true" outlineLevel="0" collapsed="false">
      <c r="A888" s="17" t="s">
        <v>3970</v>
      </c>
      <c r="B888" s="27" t="n">
        <f aca="false">99-TOT!FS890</f>
        <v>99</v>
      </c>
      <c r="C888" s="27" t="n">
        <f aca="false">82-(TOT!V890+TOT!FS890)</f>
        <v>59</v>
      </c>
      <c r="D888" s="27" t="n">
        <f aca="false">ROUND(C888/4.4,0)</f>
        <v>13</v>
      </c>
      <c r="E888" s="27" t="n">
        <f aca="false">B888-D888</f>
        <v>86</v>
      </c>
    </row>
    <row r="889" customFormat="false" ht="13" hidden="false" customHeight="true" outlineLevel="0" collapsed="false">
      <c r="A889" s="17" t="s">
        <v>3973</v>
      </c>
      <c r="B889" s="27" t="n">
        <f aca="false">99-TOT!FS891</f>
        <v>95</v>
      </c>
      <c r="C889" s="27" t="n">
        <f aca="false">82-(TOT!V891+TOT!FS891)</f>
        <v>10</v>
      </c>
      <c r="D889" s="27" t="n">
        <f aca="false">ROUND(C889/4.4,0)</f>
        <v>2</v>
      </c>
      <c r="E889" s="27" t="n">
        <f aca="false">B889-D889</f>
        <v>93</v>
      </c>
    </row>
    <row r="890" customFormat="false" ht="13" hidden="false" customHeight="true" outlineLevel="0" collapsed="false">
      <c r="A890" s="17" t="s">
        <v>3975</v>
      </c>
      <c r="B890" s="27" t="n">
        <f aca="false">99-TOT!FS892</f>
        <v>90</v>
      </c>
      <c r="C890" s="27" t="n">
        <f aca="false">82-(TOT!V892+TOT!FS892)</f>
        <v>0</v>
      </c>
      <c r="D890" s="27" t="n">
        <f aca="false">ROUND(C890/4.4,0)</f>
        <v>0</v>
      </c>
      <c r="E890" s="27" t="n">
        <f aca="false">B890-D890</f>
        <v>90</v>
      </c>
    </row>
    <row r="891" customFormat="false" ht="13" hidden="false" customHeight="true" outlineLevel="0" collapsed="false">
      <c r="A891" s="17" t="s">
        <v>3981</v>
      </c>
      <c r="B891" s="27" t="n">
        <f aca="false">99-TOT!FS893</f>
        <v>95</v>
      </c>
      <c r="C891" s="27" t="n">
        <f aca="false">82-(TOT!V893+TOT!FS893)</f>
        <v>7</v>
      </c>
      <c r="D891" s="27" t="n">
        <f aca="false">ROUND(C891/4.4,0)</f>
        <v>2</v>
      </c>
      <c r="E891" s="27" t="n">
        <f aca="false">B891-D891</f>
        <v>93</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3.xml><?xml version="1.0" encoding="utf-8"?>
<worksheet xmlns="http://schemas.openxmlformats.org/spreadsheetml/2006/main" xmlns:r="http://schemas.openxmlformats.org/officeDocument/2006/relationships">
  <sheetPr filterMode="false">
    <pageSetUpPr fitToPage="true"/>
  </sheetPr>
  <dimension ref="A1:P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3" min="1" style="6" width="16.0663265306122"/>
    <col collapsed="false" hidden="false" max="4" min="4" style="6" width="5.80612244897959"/>
    <col collapsed="false" hidden="false" max="5" min="5" style="6" width="4.99489795918367"/>
    <col collapsed="false" hidden="false" max="16" min="6" style="6" width="6.75"/>
    <col collapsed="false" hidden="false" max="256" min="17" style="6" width="16.0663265306122"/>
  </cols>
  <sheetData>
    <row r="1" customFormat="false" ht="13.2" hidden="false" customHeight="true" outlineLevel="0" collapsed="false">
      <c r="A1" s="22"/>
      <c r="B1" s="22"/>
      <c r="C1" s="22"/>
      <c r="D1" s="22"/>
      <c r="E1" s="22"/>
      <c r="F1" s="22"/>
      <c r="G1" s="22"/>
      <c r="H1" s="22"/>
      <c r="I1" s="22"/>
      <c r="J1" s="22"/>
      <c r="K1" s="22"/>
      <c r="L1" s="22"/>
      <c r="M1" s="22"/>
      <c r="N1" s="22"/>
      <c r="O1" s="22"/>
      <c r="P1" s="22"/>
    </row>
    <row r="2" customFormat="false" ht="13.2" hidden="false" customHeight="true" outlineLevel="0" collapsed="false">
      <c r="A2" s="17" t="s">
        <v>265</v>
      </c>
      <c r="B2" s="27" t="n">
        <f aca="false">'SK - Tableau 1'!G2</f>
        <v>52</v>
      </c>
      <c r="C2" s="54" t="n">
        <f aca="false">(TOT!BQ4*60)/TOT!AK4</f>
        <v>0.954780533085823</v>
      </c>
      <c r="D2" s="27" t="n">
        <f aca="false">VLOOKUP(C2,'PH - GIVEAWAYS'!$A$3:$B$55,2)</f>
        <v>93</v>
      </c>
      <c r="E2" s="27" t="n">
        <f aca="false">IF(TOT!AK4&lt;400,IF(D2&gt;66,66,D2),D2)</f>
        <v>66</v>
      </c>
      <c r="F2" s="27" t="n">
        <f aca="false">IF(TOT!AK4&lt;200,IF(E2&gt;60,60,E2),E2)</f>
        <v>60</v>
      </c>
      <c r="G2" s="50" t="n">
        <f aca="false">(TOT!BS4*60)/TOT!AK4</f>
        <v>2.38695133271456</v>
      </c>
      <c r="H2" s="55" t="n">
        <f aca="false">VLOOKUP(G2,'PH - BLOCKED SHOTS'!$A$3:$B$55,2)</f>
        <v>66</v>
      </c>
      <c r="I2" s="55" t="n">
        <f aca="false">IF(TOT!AK4&lt;400,IF(H2&gt;66,66,H2),H2)</f>
        <v>66</v>
      </c>
      <c r="J2" s="55" t="n">
        <f aca="false">IF(TOT!AK4&lt;200,IF(I2&gt;60,60,I2),I2)</f>
        <v>60</v>
      </c>
      <c r="K2" s="55" t="n">
        <f aca="false">((B2+F2+F2+J2)/4)+TOT!DC4</f>
        <v>58</v>
      </c>
      <c r="L2" s="55"/>
      <c r="M2" s="55" t="n">
        <f aca="false">VLOOKUP(TOT!FE4,'PH - GAME SCORE'!$A$3:$B$55,2)</f>
        <v>49</v>
      </c>
      <c r="N2" s="55" t="n">
        <f aca="false">AVERAGE(K2,M2)</f>
        <v>53.5</v>
      </c>
      <c r="O2" s="55" t="n">
        <f aca="false">IF(TOT!AN4&lt;13.4,IF(N2&gt;73,73,N2),N2)</f>
        <v>53.5</v>
      </c>
      <c r="P2" s="55" t="n">
        <f aca="false">IF(TOT!AN4&lt;13.4,IF(O2&gt;73,73,O2),O2)</f>
        <v>53.5</v>
      </c>
    </row>
    <row r="3" customFormat="false" ht="13" hidden="false" customHeight="true" outlineLevel="0" collapsed="false">
      <c r="A3" s="17" t="s">
        <v>275</v>
      </c>
      <c r="B3" s="27" t="n">
        <f aca="false">'SK - Tableau 1'!G3</f>
        <v>95</v>
      </c>
      <c r="C3" s="54" t="n">
        <f aca="false">(TOT!BQ5*60)/TOT!AK5</f>
        <v>3.09713749413421</v>
      </c>
      <c r="D3" s="27" t="n">
        <f aca="false">VLOOKUP(C3,'PH - GIVEAWAYS'!$A$3:$B$55,2)</f>
        <v>52</v>
      </c>
      <c r="E3" s="27" t="n">
        <f aca="false">IF(TOT!AK5&lt;400,IF(D3&gt;66,66,D3),D3)</f>
        <v>52</v>
      </c>
      <c r="F3" s="27" t="n">
        <f aca="false">IF(TOT!AK5&lt;200,IF(E3&gt;60,60,E3),E3)</f>
        <v>52</v>
      </c>
      <c r="G3" s="50" t="n">
        <f aca="false">(TOT!BS5*60)/TOT!AK5</f>
        <v>3.78539027060848</v>
      </c>
      <c r="H3" s="55" t="n">
        <f aca="false">VLOOKUP(G3,'PH - BLOCKED SHOTS'!$A$3:$B$55,2)</f>
        <v>80</v>
      </c>
      <c r="I3" s="55" t="n">
        <f aca="false">IF(TOT!AK5&lt;400,IF(H3&gt;66,66,H3),H3)</f>
        <v>80</v>
      </c>
      <c r="J3" s="55" t="n">
        <f aca="false">IF(TOT!AK5&lt;200,IF(I3&gt;60,60,I3),I3)</f>
        <v>80</v>
      </c>
      <c r="K3" s="55" t="n">
        <f aca="false">((B3+F3+F3+J3)/4)+TOT!DC5</f>
        <v>70.75</v>
      </c>
      <c r="L3" s="55"/>
      <c r="M3" s="55" t="n">
        <f aca="false">VLOOKUP(TOT!FE5,'PH - GAME SCORE'!$A$3:$B$55,2)</f>
        <v>72</v>
      </c>
      <c r="N3" s="55" t="n">
        <f aca="false">AVERAGE(K3,M3)</f>
        <v>71.375</v>
      </c>
      <c r="O3" s="55" t="n">
        <f aca="false">IF(TOT!AN5&lt;13.4,IF(N3&gt;73,73,N3),N3)</f>
        <v>71.375</v>
      </c>
      <c r="P3" s="55" t="n">
        <f aca="false">IF(TOT!AN5&lt;13.4,IF(O3&gt;73,73,O3),O3)</f>
        <v>71.375</v>
      </c>
    </row>
    <row r="4" customFormat="false" ht="13" hidden="false" customHeight="true" outlineLevel="0" collapsed="false">
      <c r="A4" s="17" t="s">
        <v>285</v>
      </c>
      <c r="B4" s="27" t="n">
        <f aca="false">'SK - Tableau 1'!G4</f>
        <v>50</v>
      </c>
      <c r="C4" s="54" t="n">
        <f aca="false">(TOT!BQ6*60)/TOT!AK6</f>
        <v>1.17858896709769</v>
      </c>
      <c r="D4" s="27" t="n">
        <f aca="false">VLOOKUP(C4,'PH - GIVEAWAYS'!$A$3:$B$55,2)</f>
        <v>87</v>
      </c>
      <c r="E4" s="27" t="n">
        <f aca="false">IF(TOT!AK6&lt;400,IF(D4&gt;66,66,D4),D4)</f>
        <v>66</v>
      </c>
      <c r="F4" s="27" t="n">
        <f aca="false">IF(TOT!AK6&lt;200,IF(E4&gt;60,60,E4),E4)</f>
        <v>60</v>
      </c>
      <c r="G4" s="50" t="n">
        <f aca="false">(TOT!BS6*60)/TOT!AK6</f>
        <v>4.71435586839074</v>
      </c>
      <c r="H4" s="55" t="n">
        <f aca="false">VLOOKUP(G4,'PH - BLOCKED SHOTS'!$A$3:$B$55,2)</f>
        <v>87</v>
      </c>
      <c r="I4" s="55" t="n">
        <f aca="false">IF(TOT!AK6&lt;400,IF(H4&gt;66,66,H4),H4)</f>
        <v>66</v>
      </c>
      <c r="J4" s="55" t="n">
        <f aca="false">IF(TOT!AK6&lt;200,IF(I4&gt;60,60,I4),I4)</f>
        <v>60</v>
      </c>
      <c r="K4" s="55" t="n">
        <f aca="false">((B4+F4+F4+J4)/4)+TOT!DC6</f>
        <v>57.5</v>
      </c>
      <c r="L4" s="55"/>
      <c r="M4" s="55" t="n">
        <f aca="false">VLOOKUP(TOT!FE6,'PH - GAME SCORE'!$A$3:$B$55,2)</f>
        <v>47</v>
      </c>
      <c r="N4" s="55" t="n">
        <f aca="false">AVERAGE(K4,M4)</f>
        <v>52.25</v>
      </c>
      <c r="O4" s="55" t="n">
        <f aca="false">IF(TOT!AN6&lt;13.4,IF(N4&gt;73,73,N4),N4)</f>
        <v>52.25</v>
      </c>
      <c r="P4" s="55" t="n">
        <f aca="false">IF(TOT!AN6&lt;13.4,IF(O4&gt;73,73,O4),O4)</f>
        <v>52.25</v>
      </c>
    </row>
    <row r="5" customFormat="false" ht="13" hidden="false" customHeight="true" outlineLevel="0" collapsed="false">
      <c r="A5" s="17" t="s">
        <v>291</v>
      </c>
      <c r="B5" s="27" t="n">
        <f aca="false">'SK - Tableau 1'!G5</f>
        <v>60</v>
      </c>
      <c r="C5" s="54" t="n">
        <f aca="false">(TOT!BQ7*60)/TOT!AK7</f>
        <v>3.01255230125522</v>
      </c>
      <c r="D5" s="27" t="n">
        <f aca="false">VLOOKUP(C5,'PH - GIVEAWAYS'!$A$3:$B$55,2)</f>
        <v>53</v>
      </c>
      <c r="E5" s="27" t="n">
        <f aca="false">IF(TOT!AK7&lt;400,IF(D5&gt;66,66,D5),D5)</f>
        <v>53</v>
      </c>
      <c r="F5" s="27" t="n">
        <f aca="false">IF(TOT!AK7&lt;200,IF(E5&gt;60,60,E5),E5)</f>
        <v>53</v>
      </c>
      <c r="G5" s="50" t="n">
        <f aca="false">(TOT!BS7*60)/TOT!AK7</f>
        <v>4.51882845188283</v>
      </c>
      <c r="H5" s="55" t="n">
        <f aca="false">VLOOKUP(G5,'PH - BLOCKED SHOTS'!$A$3:$B$55,2)</f>
        <v>86</v>
      </c>
      <c r="I5" s="55" t="n">
        <f aca="false">IF(TOT!AK7&lt;400,IF(H5&gt;66,66,H5),H5)</f>
        <v>66</v>
      </c>
      <c r="J5" s="55" t="n">
        <f aca="false">IF(TOT!AK7&lt;200,IF(I5&gt;60,60,I5),I5)</f>
        <v>60</v>
      </c>
      <c r="K5" s="55" t="n">
        <f aca="false">((B5+F5+F5+J5)/4)+TOT!DC7</f>
        <v>56.5</v>
      </c>
      <c r="L5" s="55"/>
      <c r="M5" s="55" t="n">
        <f aca="false">VLOOKUP(TOT!FE7,'PH - GAME SCORE'!$A$3:$B$55,2)</f>
        <v>52</v>
      </c>
      <c r="N5" s="55" t="n">
        <f aca="false">AVERAGE(K5,M5)</f>
        <v>54.25</v>
      </c>
      <c r="O5" s="55" t="n">
        <f aca="false">IF(TOT!AN7&lt;13.4,IF(N5&gt;73,73,N5),N5)</f>
        <v>54.25</v>
      </c>
      <c r="P5" s="55" t="n">
        <f aca="false">IF(TOT!AN7&lt;13.4,IF(O5&gt;73,73,O5),O5)</f>
        <v>54.25</v>
      </c>
    </row>
    <row r="6" customFormat="false" ht="13" hidden="false" customHeight="true" outlineLevel="0" collapsed="false">
      <c r="A6" s="17" t="s">
        <v>297</v>
      </c>
      <c r="B6" s="27" t="n">
        <f aca="false">'SK - Tableau 1'!G6</f>
        <v>60</v>
      </c>
      <c r="C6" s="54" t="n">
        <f aca="false">(TOT!BQ8*60)/TOT!AK8</f>
        <v>3.11284046692607</v>
      </c>
      <c r="D6" s="27" t="n">
        <f aca="false">VLOOKUP(C6,'PH - GIVEAWAYS'!$A$3:$B$55,2)</f>
        <v>52</v>
      </c>
      <c r="E6" s="27" t="n">
        <f aca="false">IF(TOT!AK8&lt;400,IF(D6&gt;66,66,D6),D6)</f>
        <v>52</v>
      </c>
      <c r="F6" s="27" t="n">
        <f aca="false">IF(TOT!AK8&lt;200,IF(E6&gt;60,60,E6),E6)</f>
        <v>52</v>
      </c>
      <c r="G6" s="50" t="n">
        <f aca="false">(TOT!BS8*60)/TOT!AK8</f>
        <v>1.55642023346304</v>
      </c>
      <c r="H6" s="55" t="n">
        <f aca="false">VLOOKUP(G6,'PH - BLOCKED SHOTS'!$A$3:$B$55,2)</f>
        <v>56</v>
      </c>
      <c r="I6" s="55" t="n">
        <f aca="false">IF(TOT!AK8&lt;400,IF(H6&gt;66,66,H6),H6)</f>
        <v>56</v>
      </c>
      <c r="J6" s="55" t="n">
        <f aca="false">IF(TOT!AK8&lt;200,IF(I6&gt;60,60,I6),I6)</f>
        <v>56</v>
      </c>
      <c r="K6" s="55" t="n">
        <f aca="false">((B6+F6+F6+J6)/4)+TOT!DC8</f>
        <v>55</v>
      </c>
      <c r="L6" s="55"/>
      <c r="M6" s="55" t="n">
        <f aca="false">VLOOKUP(TOT!FE8,'PH - GAME SCORE'!$A$3:$B$55,2)</f>
        <v>48</v>
      </c>
      <c r="N6" s="55" t="n">
        <f aca="false">AVERAGE(K6,M6)</f>
        <v>51.5</v>
      </c>
      <c r="O6" s="55" t="n">
        <f aca="false">IF(TOT!AN8&lt;13.4,IF(N6&gt;73,73,N6),N6)</f>
        <v>51.5</v>
      </c>
      <c r="P6" s="55" t="n">
        <f aca="false">IF(TOT!AN8&lt;13.4,IF(O6&gt;73,73,O6),O6)</f>
        <v>51.5</v>
      </c>
    </row>
    <row r="7" customFormat="false" ht="13" hidden="false" customHeight="true" outlineLevel="0" collapsed="false">
      <c r="A7" s="17" t="s">
        <v>304</v>
      </c>
      <c r="B7" s="27" t="n">
        <f aca="false">'SK - Tableau 1'!G7</f>
        <v>66</v>
      </c>
      <c r="C7" s="54" t="n">
        <f aca="false">(TOT!BQ9*60)/TOT!AK9</f>
        <v>1.03122314523061</v>
      </c>
      <c r="D7" s="27" t="n">
        <f aca="false">VLOOKUP(C7,'PH - GIVEAWAYS'!$A$3:$B$55,2)</f>
        <v>91</v>
      </c>
      <c r="E7" s="27" t="n">
        <f aca="false">IF(TOT!AK9&lt;400,IF(D7&gt;66,66,D7),D7)</f>
        <v>66</v>
      </c>
      <c r="F7" s="27" t="n">
        <f aca="false">IF(TOT!AK9&lt;200,IF(E7&gt;60,60,E7),E7)</f>
        <v>66</v>
      </c>
      <c r="G7" s="50" t="n">
        <f aca="false">(TOT!BS9*60)/TOT!AK9</f>
        <v>2.06244629046122</v>
      </c>
      <c r="H7" s="55" t="n">
        <f aca="false">VLOOKUP(G7,'PH - BLOCKED SHOTS'!$A$3:$B$55,2)</f>
        <v>63</v>
      </c>
      <c r="I7" s="55" t="n">
        <f aca="false">IF(TOT!AK9&lt;400,IF(H7&gt;66,66,H7),H7)</f>
        <v>63</v>
      </c>
      <c r="J7" s="55" t="n">
        <f aca="false">IF(TOT!AK9&lt;200,IF(I7&gt;60,60,I7),I7)</f>
        <v>63</v>
      </c>
      <c r="K7" s="55" t="n">
        <f aca="false">((B7+F7+F7+J7)/4)+TOT!DC9</f>
        <v>66.25</v>
      </c>
      <c r="L7" s="55"/>
      <c r="M7" s="55" t="n">
        <f aca="false">VLOOKUP(TOT!FE9,'PH - GAME SCORE'!$A$3:$B$55,2)</f>
        <v>63</v>
      </c>
      <c r="N7" s="55" t="n">
        <f aca="false">AVERAGE(K7,M7)</f>
        <v>64.625</v>
      </c>
      <c r="O7" s="55" t="n">
        <f aca="false">IF(TOT!AN9&lt;13.4,IF(N7&gt;73,73,N7),N7)</f>
        <v>64.625</v>
      </c>
      <c r="P7" s="55" t="n">
        <f aca="false">IF(TOT!AN9&lt;13.4,IF(O7&gt;73,73,O7),O7)</f>
        <v>64.625</v>
      </c>
    </row>
    <row r="8" customFormat="false" ht="13" hidden="false" customHeight="true" outlineLevel="0" collapsed="false">
      <c r="A8" s="17" t="s">
        <v>311</v>
      </c>
      <c r="B8" s="27" t="n">
        <f aca="false">'SK - Tableau 1'!G8</f>
        <v>57</v>
      </c>
      <c r="C8" s="54" t="n">
        <f aca="false">(TOT!BQ10*60)/TOT!AK10</f>
        <v>3.75391032325341</v>
      </c>
      <c r="D8" s="27" t="n">
        <f aca="false">VLOOKUP(C8,'PH - GIVEAWAYS'!$A$3:$B$55,2)</f>
        <v>48</v>
      </c>
      <c r="E8" s="27" t="n">
        <f aca="false">IF(TOT!AK10&lt;400,IF(D8&gt;66,66,D8),D8)</f>
        <v>48</v>
      </c>
      <c r="F8" s="27" t="n">
        <f aca="false">IF(TOT!AK10&lt;200,IF(E8&gt;60,60,E8),E8)</f>
        <v>48</v>
      </c>
      <c r="G8" s="50" t="n">
        <f aca="false">(TOT!BS10*60)/TOT!AK10</f>
        <v>2.81543274244006</v>
      </c>
      <c r="H8" s="55" t="n">
        <f aca="false">VLOOKUP(G8,'PH - BLOCKED SHOTS'!$A$3:$B$55,2)</f>
        <v>71</v>
      </c>
      <c r="I8" s="55" t="n">
        <f aca="false">IF(TOT!AK10&lt;400,IF(H8&gt;66,66,H8),H8)</f>
        <v>66</v>
      </c>
      <c r="J8" s="55" t="n">
        <f aca="false">IF(TOT!AK10&lt;200,IF(I8&gt;60,60,I8),I8)</f>
        <v>60</v>
      </c>
      <c r="K8" s="55" t="n">
        <f aca="false">((B8+F8+F8+J8)/4)+TOT!DC10</f>
        <v>54.25</v>
      </c>
      <c r="L8" s="55"/>
      <c r="M8" s="55" t="n">
        <f aca="false">VLOOKUP(TOT!FE10,'PH - GAME SCORE'!$A$3:$B$55,2)</f>
        <v>52</v>
      </c>
      <c r="N8" s="55" t="n">
        <f aca="false">AVERAGE(K8,M8)</f>
        <v>53.125</v>
      </c>
      <c r="O8" s="55" t="n">
        <f aca="false">IF(TOT!AN10&lt;13.4,IF(N8&gt;73,73,N8),N8)</f>
        <v>53.125</v>
      </c>
      <c r="P8" s="55" t="n">
        <f aca="false">IF(TOT!AN10&lt;13.4,IF(O8&gt;73,73,O8),O8)</f>
        <v>53.125</v>
      </c>
    </row>
    <row r="9" customFormat="false" ht="13" hidden="false" customHeight="true" outlineLevel="0" collapsed="false">
      <c r="A9" s="17" t="s">
        <v>317</v>
      </c>
      <c r="B9" s="27" t="n">
        <f aca="false">'SK - Tableau 1'!G9</f>
        <v>87</v>
      </c>
      <c r="C9" s="54" t="n">
        <f aca="false">(TOT!BQ11*60)/TOT!AK11</f>
        <v>1.20783007080383</v>
      </c>
      <c r="D9" s="27" t="n">
        <f aca="false">VLOOKUP(C9,'PH - GIVEAWAYS'!$A$3:$B$55,2)</f>
        <v>87</v>
      </c>
      <c r="E9" s="27" t="n">
        <f aca="false">IF(TOT!AK11&lt;400,IF(D9&gt;66,66,D9),D9)</f>
        <v>87</v>
      </c>
      <c r="F9" s="27" t="n">
        <f aca="false">IF(TOT!AK11&lt;200,IF(E9&gt;60,60,E9),E9)</f>
        <v>87</v>
      </c>
      <c r="G9" s="50" t="n">
        <f aca="false">(TOT!BS11*60)/TOT!AK11</f>
        <v>2.54060807996668</v>
      </c>
      <c r="H9" s="55" t="n">
        <f aca="false">VLOOKUP(G9,'PH - BLOCKED SHOTS'!$A$3:$B$55,2)</f>
        <v>68</v>
      </c>
      <c r="I9" s="55" t="n">
        <f aca="false">IF(TOT!AK11&lt;400,IF(H9&gt;66,66,H9),H9)</f>
        <v>68</v>
      </c>
      <c r="J9" s="55" t="n">
        <f aca="false">IF(TOT!AK11&lt;200,IF(I9&gt;60,60,I9),I9)</f>
        <v>68</v>
      </c>
      <c r="K9" s="55" t="n">
        <f aca="false">((B9+F9+F9+J9)/4)+TOT!DC11</f>
        <v>84.25</v>
      </c>
      <c r="L9" s="55"/>
      <c r="M9" s="55" t="n">
        <f aca="false">VLOOKUP(TOT!FE11,'PH - GAME SCORE'!$A$3:$B$55,2)</f>
        <v>79</v>
      </c>
      <c r="N9" s="55" t="n">
        <f aca="false">AVERAGE(K9,M9)</f>
        <v>81.625</v>
      </c>
      <c r="O9" s="55" t="n">
        <f aca="false">IF(TOT!AN11&lt;13.4,IF(N9&gt;73,73,N9),N9)</f>
        <v>81.625</v>
      </c>
      <c r="P9" s="55" t="n">
        <f aca="false">IF(TOT!AN11&lt;13.4,IF(O9&gt;73,73,O9),O9)</f>
        <v>81.625</v>
      </c>
    </row>
    <row r="10" customFormat="false" ht="13" hidden="false" customHeight="true" outlineLevel="0" collapsed="false">
      <c r="A10" s="17" t="s">
        <v>323</v>
      </c>
      <c r="B10" s="27" t="n">
        <f aca="false">'SK - Tableau 1'!G10</f>
        <v>73</v>
      </c>
      <c r="C10" s="54" t="n">
        <f aca="false">(TOT!BQ12*60)/TOT!AK12</f>
        <v>2.25803338801511</v>
      </c>
      <c r="D10" s="27" t="n">
        <f aca="false">VLOOKUP(C10,'PH - GIVEAWAYS'!$A$3:$B$55,2)</f>
        <v>64</v>
      </c>
      <c r="E10" s="27" t="n">
        <f aca="false">IF(TOT!AK12&lt;400,IF(D10&gt;66,66,D10),D10)</f>
        <v>64</v>
      </c>
      <c r="F10" s="27" t="n">
        <f aca="false">IF(TOT!AK12&lt;200,IF(E10&gt;60,60,E10),E10)</f>
        <v>64</v>
      </c>
      <c r="G10" s="50" t="n">
        <f aca="false">(TOT!BS12*60)/TOT!AK12</f>
        <v>6.07932066004068</v>
      </c>
      <c r="H10" s="55" t="n">
        <f aca="false">VLOOKUP(G10,'PH - BLOCKED SHOTS'!$A$3:$B$55,2)</f>
        <v>95</v>
      </c>
      <c r="I10" s="55" t="n">
        <f aca="false">IF(TOT!AK12&lt;400,IF(H10&gt;66,66,H10),H10)</f>
        <v>95</v>
      </c>
      <c r="J10" s="55" t="n">
        <f aca="false">IF(TOT!AK12&lt;200,IF(I10&gt;60,60,I10),I10)</f>
        <v>95</v>
      </c>
      <c r="K10" s="55" t="n">
        <f aca="false">((B10+F10+F10+J10)/4)+TOT!DC12</f>
        <v>74</v>
      </c>
      <c r="L10" s="55"/>
      <c r="M10" s="55" t="n">
        <f aca="false">VLOOKUP(TOT!FE12,'PH - GAME SCORE'!$A$3:$B$55,2)</f>
        <v>66</v>
      </c>
      <c r="N10" s="55" t="n">
        <f aca="false">AVERAGE(K10,M10)</f>
        <v>70</v>
      </c>
      <c r="O10" s="55" t="n">
        <f aca="false">IF(TOT!AN12&lt;13.4,IF(N10&gt;73,73,N10),N10)</f>
        <v>70</v>
      </c>
      <c r="P10" s="55" t="n">
        <f aca="false">IF(TOT!AN12&lt;13.4,IF(O10&gt;73,73,O10),O10)</f>
        <v>70</v>
      </c>
    </row>
    <row r="11" customFormat="false" ht="13" hidden="false" customHeight="true" outlineLevel="0" collapsed="false">
      <c r="A11" s="17" t="s">
        <v>330</v>
      </c>
      <c r="B11" s="27" t="n">
        <f aca="false">'SK - Tableau 1'!G11</f>
        <v>66</v>
      </c>
      <c r="C11" s="54" t="n">
        <f aca="false">(TOT!BQ13*60)/TOT!AK13</f>
        <v>0.358191134769416</v>
      </c>
      <c r="D11" s="27" t="n">
        <f aca="false">VLOOKUP(C11,'PH - GIVEAWAYS'!$A$3:$B$55,2)</f>
        <v>99</v>
      </c>
      <c r="E11" s="27" t="n">
        <f aca="false">IF(TOT!AK13&lt;400,IF(D11&gt;66,66,D11),D11)</f>
        <v>99</v>
      </c>
      <c r="F11" s="27" t="n">
        <f aca="false">IF(TOT!AK13&lt;200,IF(E11&gt;60,60,E11),E11)</f>
        <v>99</v>
      </c>
      <c r="G11" s="50" t="n">
        <f aca="false">(TOT!BS13*60)/TOT!AK13</f>
        <v>2.50733794338591</v>
      </c>
      <c r="H11" s="55" t="n">
        <f aca="false">VLOOKUP(G11,'PH - BLOCKED SHOTS'!$A$3:$B$55,2)</f>
        <v>67</v>
      </c>
      <c r="I11" s="55" t="n">
        <f aca="false">IF(TOT!AK13&lt;400,IF(H11&gt;66,66,H11),H11)</f>
        <v>67</v>
      </c>
      <c r="J11" s="55" t="n">
        <f aca="false">IF(TOT!AK13&lt;200,IF(I11&gt;60,60,I11),I11)</f>
        <v>67</v>
      </c>
      <c r="K11" s="55" t="n">
        <f aca="false">((B11+F11+F11+J11)/4)+TOT!DC13</f>
        <v>88.75</v>
      </c>
      <c r="L11" s="55"/>
      <c r="M11" s="55" t="n">
        <f aca="false">VLOOKUP(TOT!FE13,'PH - GAME SCORE'!$A$3:$B$55,2)</f>
        <v>83</v>
      </c>
      <c r="N11" s="55" t="n">
        <f aca="false">AVERAGE(K11,M11)</f>
        <v>85.875</v>
      </c>
      <c r="O11" s="55" t="n">
        <f aca="false">IF(TOT!AN13&lt;13.4,IF(N11&gt;73,73,N11),N11)</f>
        <v>85.875</v>
      </c>
      <c r="P11" s="55" t="n">
        <f aca="false">IF(TOT!AN13&lt;13.4,IF(O11&gt;73,73,O11),O11)</f>
        <v>85.875</v>
      </c>
    </row>
    <row r="12" customFormat="false" ht="13" hidden="false" customHeight="true" outlineLevel="0" collapsed="false">
      <c r="A12" s="17" t="s">
        <v>336</v>
      </c>
      <c r="B12" s="27" t="n">
        <f aca="false">'SK - Tableau 1'!G12</f>
        <v>64</v>
      </c>
      <c r="C12" s="54" t="n">
        <f aca="false">(TOT!BQ14*60)/TOT!AK14</f>
        <v>1.30715303186883</v>
      </c>
      <c r="D12" s="27" t="n">
        <f aca="false">VLOOKUP(C12,'PH - GIVEAWAYS'!$A$3:$B$55,2)</f>
        <v>85</v>
      </c>
      <c r="E12" s="27" t="n">
        <f aca="false">IF(TOT!AK14&lt;400,IF(D12&gt;66,66,D12),D12)</f>
        <v>85</v>
      </c>
      <c r="F12" s="27" t="n">
        <f aca="false">IF(TOT!AK14&lt;200,IF(E12&gt;60,60,E12),E12)</f>
        <v>85</v>
      </c>
      <c r="G12" s="50" t="n">
        <f aca="false">(TOT!BS14*60)/TOT!AK14</f>
        <v>5.63081306035804</v>
      </c>
      <c r="H12" s="55" t="n">
        <f aca="false">VLOOKUP(G12,'PH - BLOCKED SHOTS'!$A$3:$B$55,2)</f>
        <v>93</v>
      </c>
      <c r="I12" s="55" t="n">
        <f aca="false">IF(TOT!AK14&lt;400,IF(H12&gt;66,66,H12),H12)</f>
        <v>93</v>
      </c>
      <c r="J12" s="55" t="n">
        <f aca="false">IF(TOT!AK14&lt;200,IF(I12&gt;60,60,I12),I12)</f>
        <v>93</v>
      </c>
      <c r="K12" s="55" t="n">
        <f aca="false">((B12+F12+F12+J12)/4)+TOT!DC14</f>
        <v>81.75</v>
      </c>
      <c r="L12" s="55"/>
      <c r="M12" s="55" t="n">
        <f aca="false">VLOOKUP(TOT!FE14,'PH - GAME SCORE'!$A$3:$B$55,2)</f>
        <v>54</v>
      </c>
      <c r="N12" s="55" t="n">
        <f aca="false">AVERAGE(K12,M12)</f>
        <v>67.875</v>
      </c>
      <c r="O12" s="55" t="n">
        <f aca="false">IF(TOT!AN14&lt;13.4,IF(N12&gt;73,73,N12),N12)</f>
        <v>67.875</v>
      </c>
      <c r="P12" s="55" t="n">
        <f aca="false">IF(TOT!AN14&lt;13.4,IF(O12&gt;73,73,O12),O12)</f>
        <v>67.875</v>
      </c>
    </row>
    <row r="13" customFormat="false" ht="13" hidden="false" customHeight="true" outlineLevel="0" collapsed="false">
      <c r="A13" s="17" t="s">
        <v>342</v>
      </c>
      <c r="B13" s="27" t="n">
        <f aca="false">'SK - Tableau 1'!G13</f>
        <v>70</v>
      </c>
      <c r="C13" s="54" t="n">
        <f aca="false">(TOT!BQ15*60)/TOT!AK15</f>
        <v>1.87576909858878</v>
      </c>
      <c r="D13" s="27" t="n">
        <f aca="false">VLOOKUP(C13,'PH - GIVEAWAYS'!$A$3:$B$55,2)</f>
        <v>71</v>
      </c>
      <c r="E13" s="27" t="n">
        <f aca="false">IF(TOT!AK15&lt;400,IF(D13&gt;66,66,D13),D13)</f>
        <v>71</v>
      </c>
      <c r="F13" s="27" t="n">
        <f aca="false">IF(TOT!AK15&lt;200,IF(E13&gt;60,60,E13),E13)</f>
        <v>71</v>
      </c>
      <c r="G13" s="50" t="n">
        <f aca="false">(TOT!BS15*60)/TOT!AK15</f>
        <v>5.66721727658738</v>
      </c>
      <c r="H13" s="55" t="n">
        <f aca="false">VLOOKUP(G13,'PH - BLOCKED SHOTS'!$A$3:$B$55,2)</f>
        <v>93</v>
      </c>
      <c r="I13" s="55" t="n">
        <f aca="false">IF(TOT!AK15&lt;400,IF(H13&gt;66,66,H13),H13)</f>
        <v>93</v>
      </c>
      <c r="J13" s="55" t="n">
        <f aca="false">IF(TOT!AK15&lt;200,IF(I13&gt;60,60,I13),I13)</f>
        <v>93</v>
      </c>
      <c r="K13" s="55" t="n">
        <f aca="false">((B13+F13+F13+J13)/4)+TOT!DC15</f>
        <v>76.25</v>
      </c>
      <c r="L13" s="55"/>
      <c r="M13" s="55" t="n">
        <f aca="false">VLOOKUP(TOT!FE15,'PH - GAME SCORE'!$A$3:$B$55,2)</f>
        <v>61</v>
      </c>
      <c r="N13" s="55" t="n">
        <f aca="false">AVERAGE(K13,M13)</f>
        <v>68.625</v>
      </c>
      <c r="O13" s="55" t="n">
        <f aca="false">IF(TOT!AN15&lt;13.4,IF(N13&gt;73,73,N13),N13)</f>
        <v>68.625</v>
      </c>
      <c r="P13" s="55" t="n">
        <f aca="false">IF(TOT!AN15&lt;13.4,IF(O13&gt;73,73,O13),O13)</f>
        <v>68.625</v>
      </c>
    </row>
    <row r="14" customFormat="false" ht="13" hidden="false" customHeight="true" outlineLevel="0" collapsed="false">
      <c r="A14" s="17" t="s">
        <v>348</v>
      </c>
      <c r="B14" s="27" t="n">
        <f aca="false">'SK - Tableau 1'!G14</f>
        <v>73</v>
      </c>
      <c r="C14" s="54" t="n">
        <f aca="false">(TOT!BQ16*60)/TOT!AK16</f>
        <v>1.66694963651232</v>
      </c>
      <c r="D14" s="27" t="n">
        <f aca="false">VLOOKUP(C14,'PH - GIVEAWAYS'!$A$3:$B$55,2)</f>
        <v>76</v>
      </c>
      <c r="E14" s="27" t="n">
        <f aca="false">IF(TOT!AK16&lt;400,IF(D14&gt;66,66,D14),D14)</f>
        <v>76</v>
      </c>
      <c r="F14" s="27" t="n">
        <f aca="false">IF(TOT!AK16&lt;200,IF(E14&gt;60,60,E14),E14)</f>
        <v>76</v>
      </c>
      <c r="G14" s="50" t="n">
        <f aca="false">(TOT!BS16*60)/TOT!AK16</f>
        <v>1.00016978190739</v>
      </c>
      <c r="H14" s="55" t="n">
        <f aca="false">VLOOKUP(G14,'PH - BLOCKED SHOTS'!$A$3:$B$55,2)</f>
        <v>49</v>
      </c>
      <c r="I14" s="55" t="n">
        <f aca="false">IF(TOT!AK16&lt;400,IF(H14&gt;66,66,H14),H14)</f>
        <v>49</v>
      </c>
      <c r="J14" s="55" t="n">
        <f aca="false">IF(TOT!AK16&lt;200,IF(I14&gt;60,60,I14),I14)</f>
        <v>49</v>
      </c>
      <c r="K14" s="55" t="n">
        <f aca="false">((B14+F14+F14+J14)/4)+TOT!DC16</f>
        <v>71.5</v>
      </c>
      <c r="L14" s="55"/>
      <c r="M14" s="55" t="n">
        <f aca="false">VLOOKUP(TOT!FE16,'PH - GAME SCORE'!$A$3:$B$55,2)</f>
        <v>68</v>
      </c>
      <c r="N14" s="55" t="n">
        <f aca="false">AVERAGE(K14,M14)</f>
        <v>69.75</v>
      </c>
      <c r="O14" s="55" t="n">
        <f aca="false">IF(TOT!AN16&lt;13.4,IF(N14&gt;73,73,N14),N14)</f>
        <v>69.75</v>
      </c>
      <c r="P14" s="55" t="n">
        <f aca="false">IF(TOT!AN16&lt;13.4,IF(O14&gt;73,73,O14),O14)</f>
        <v>69.75</v>
      </c>
    </row>
    <row r="15" customFormat="false" ht="13" hidden="false" customHeight="true" outlineLevel="0" collapsed="false">
      <c r="A15" s="17" t="s">
        <v>355</v>
      </c>
      <c r="B15" s="27" t="n">
        <f aca="false">'SK - Tableau 1'!G15</f>
        <v>66</v>
      </c>
      <c r="C15" s="54" t="n">
        <f aca="false">(TOT!BQ17*60)/TOT!AK17</f>
        <v>1.4607425441266</v>
      </c>
      <c r="D15" s="27" t="n">
        <f aca="false">VLOOKUP(C15,'PH - GIVEAWAYS'!$A$3:$B$55,2)</f>
        <v>81</v>
      </c>
      <c r="E15" s="27" t="n">
        <f aca="false">IF(TOT!AK17&lt;400,IF(D15&gt;66,66,D15),D15)</f>
        <v>66</v>
      </c>
      <c r="F15" s="27" t="n">
        <f aca="false">IF(TOT!AK17&lt;200,IF(E15&gt;60,60,E15),E15)</f>
        <v>66</v>
      </c>
      <c r="G15" s="50" t="n">
        <f aca="false">(TOT!BS17*60)/TOT!AK17</f>
        <v>2.1911138161899</v>
      </c>
      <c r="H15" s="55" t="n">
        <f aca="false">VLOOKUP(G15,'PH - BLOCKED SHOTS'!$A$3:$B$55,2)</f>
        <v>64</v>
      </c>
      <c r="I15" s="55" t="n">
        <f aca="false">IF(TOT!AK17&lt;400,IF(H15&gt;66,66,H15),H15)</f>
        <v>64</v>
      </c>
      <c r="J15" s="55" t="n">
        <f aca="false">IF(TOT!AK17&lt;200,IF(I15&gt;60,60,I15),I15)</f>
        <v>64</v>
      </c>
      <c r="K15" s="55" t="n">
        <f aca="false">((B15+F15+F15+J15)/4)+TOT!DC17</f>
        <v>66.5</v>
      </c>
      <c r="L15" s="55"/>
      <c r="M15" s="55" t="n">
        <f aca="false">VLOOKUP(TOT!FE17,'PH - GAME SCORE'!$A$3:$B$55,2)</f>
        <v>47</v>
      </c>
      <c r="N15" s="55" t="n">
        <f aca="false">AVERAGE(K15,M15)</f>
        <v>56.75</v>
      </c>
      <c r="O15" s="55" t="n">
        <f aca="false">IF(TOT!AN17&lt;13.4,IF(N15&gt;73,73,N15),N15)</f>
        <v>56.75</v>
      </c>
      <c r="P15" s="55" t="n">
        <f aca="false">IF(TOT!AN17&lt;13.4,IF(O15&gt;73,73,O15),O15)</f>
        <v>56.75</v>
      </c>
    </row>
    <row r="16" customFormat="false" ht="13" hidden="false" customHeight="true" outlineLevel="0" collapsed="false">
      <c r="A16" s="17" t="s">
        <v>362</v>
      </c>
      <c r="B16" s="27" t="n">
        <f aca="false">'SK - Tableau 1'!G16</f>
        <v>73</v>
      </c>
      <c r="C16" s="54" t="n">
        <f aca="false">(TOT!BQ18*60)/TOT!AK18</f>
        <v>2.76071005917154</v>
      </c>
      <c r="D16" s="27" t="n">
        <f aca="false">VLOOKUP(C16,'PH - GIVEAWAYS'!$A$3:$B$55,2)</f>
        <v>56</v>
      </c>
      <c r="E16" s="27" t="n">
        <f aca="false">IF(TOT!AK18&lt;400,IF(D16&gt;66,66,D16),D16)</f>
        <v>56</v>
      </c>
      <c r="F16" s="27" t="n">
        <f aca="false">IF(TOT!AK18&lt;200,IF(E16&gt;60,60,E16),E16)</f>
        <v>56</v>
      </c>
      <c r="G16" s="50" t="n">
        <f aca="false">(TOT!BS18*60)/TOT!AK18</f>
        <v>7.02106508875726</v>
      </c>
      <c r="H16" s="55" t="n">
        <f aca="false">VLOOKUP(G16,'PH - BLOCKED SHOTS'!$A$3:$B$55,2)</f>
        <v>98</v>
      </c>
      <c r="I16" s="55" t="n">
        <f aca="false">IF(TOT!AK18&lt;400,IF(H16&gt;66,66,H16),H16)</f>
        <v>98</v>
      </c>
      <c r="J16" s="55" t="n">
        <f aca="false">IF(TOT!AK18&lt;200,IF(I16&gt;60,60,I16),I16)</f>
        <v>98</v>
      </c>
      <c r="K16" s="55" t="n">
        <f aca="false">((B16+F16+F16+J16)/4)+TOT!DC18</f>
        <v>70.75</v>
      </c>
      <c r="L16" s="55"/>
      <c r="M16" s="55" t="n">
        <f aca="false">VLOOKUP(TOT!FE18,'PH - GAME SCORE'!$A$3:$B$55,2)</f>
        <v>65</v>
      </c>
      <c r="N16" s="55" t="n">
        <f aca="false">AVERAGE(K16,M16)</f>
        <v>67.875</v>
      </c>
      <c r="O16" s="55" t="n">
        <f aca="false">IF(TOT!AN18&lt;13.4,IF(N16&gt;73,73,N16),N16)</f>
        <v>67.875</v>
      </c>
      <c r="P16" s="55" t="n">
        <f aca="false">IF(TOT!AN18&lt;13.4,IF(O16&gt;73,73,O16),O16)</f>
        <v>67.875</v>
      </c>
    </row>
    <row r="17" customFormat="false" ht="13" hidden="false" customHeight="true" outlineLevel="0" collapsed="false">
      <c r="A17" s="17" t="s">
        <v>368</v>
      </c>
      <c r="B17" s="27" t="n">
        <f aca="false">'SK - Tableau 1'!G17</f>
        <v>83</v>
      </c>
      <c r="C17" s="54" t="n">
        <f aca="false">(TOT!BQ19*60)/TOT!AK19</f>
        <v>2.16801131801327</v>
      </c>
      <c r="D17" s="27" t="n">
        <f aca="false">VLOOKUP(C17,'PH - GIVEAWAYS'!$A$3:$B$55,2)</f>
        <v>66</v>
      </c>
      <c r="E17" s="27" t="n">
        <f aca="false">IF(TOT!AK19&lt;400,IF(D17&gt;66,66,D17),D17)</f>
        <v>66</v>
      </c>
      <c r="F17" s="27" t="n">
        <f aca="false">IF(TOT!AK19&lt;200,IF(E17&gt;60,60,E17),E17)</f>
        <v>66</v>
      </c>
      <c r="G17" s="50" t="n">
        <f aca="false">(TOT!BS19*60)/TOT!AK19</f>
        <v>2.30566283026808</v>
      </c>
      <c r="H17" s="55" t="n">
        <f aca="false">VLOOKUP(G17,'PH - BLOCKED SHOTS'!$A$3:$B$55,2)</f>
        <v>65</v>
      </c>
      <c r="I17" s="55" t="n">
        <f aca="false">IF(TOT!AK19&lt;400,IF(H17&gt;66,66,H17),H17)</f>
        <v>65</v>
      </c>
      <c r="J17" s="55" t="n">
        <f aca="false">IF(TOT!AK19&lt;200,IF(I17&gt;60,60,I17),I17)</f>
        <v>65</v>
      </c>
      <c r="K17" s="55" t="n">
        <f aca="false">((B17+F17+F17+J17)/4)+TOT!DC19</f>
        <v>72</v>
      </c>
      <c r="L17" s="55"/>
      <c r="M17" s="55" t="n">
        <f aca="false">VLOOKUP(TOT!FE19,'PH - GAME SCORE'!$A$3:$B$55,2)</f>
        <v>95</v>
      </c>
      <c r="N17" s="55" t="n">
        <f aca="false">AVERAGE(K17,M17)</f>
        <v>83.5</v>
      </c>
      <c r="O17" s="55" t="n">
        <f aca="false">IF(TOT!AN19&lt;13.4,IF(N17&gt;73,73,N17),N17)</f>
        <v>83.5</v>
      </c>
      <c r="P17" s="55" t="n">
        <f aca="false">IF(TOT!AN19&lt;13.4,IF(O17&gt;73,73,O17),O17)</f>
        <v>83.5</v>
      </c>
    </row>
    <row r="18" customFormat="false" ht="13" hidden="false" customHeight="true" outlineLevel="0" collapsed="false">
      <c r="A18" s="17" t="s">
        <v>374</v>
      </c>
      <c r="B18" s="27" t="n">
        <f aca="false">'SK - Tableau 1'!G18</f>
        <v>49</v>
      </c>
      <c r="C18" s="54" t="n">
        <f aca="false">(TOT!BQ20*60)/TOT!AK20</f>
        <v>2.59179265658747</v>
      </c>
      <c r="D18" s="27" t="n">
        <f aca="false">VLOOKUP(C18,'PH - GIVEAWAYS'!$A$3:$B$55,2)</f>
        <v>58</v>
      </c>
      <c r="E18" s="27" t="n">
        <f aca="false">IF(TOT!AK20&lt;400,IF(D18&gt;66,66,D18),D18)</f>
        <v>58</v>
      </c>
      <c r="F18" s="27" t="n">
        <f aca="false">IF(TOT!AK20&lt;200,IF(E18&gt;60,60,E18),E18)</f>
        <v>58</v>
      </c>
      <c r="G18" s="50" t="n">
        <f aca="false">(TOT!BS20*60)/TOT!AK20</f>
        <v>1.72786177105832</v>
      </c>
      <c r="H18" s="55" t="n">
        <f aca="false">VLOOKUP(G18,'PH - BLOCKED SHOTS'!$A$3:$B$55,2)</f>
        <v>58</v>
      </c>
      <c r="I18" s="55" t="n">
        <f aca="false">IF(TOT!AK20&lt;400,IF(H18&gt;66,66,H18),H18)</f>
        <v>58</v>
      </c>
      <c r="J18" s="55" t="n">
        <f aca="false">IF(TOT!AK20&lt;200,IF(I18&gt;60,60,I18),I18)</f>
        <v>58</v>
      </c>
      <c r="K18" s="55" t="n">
        <f aca="false">((B18+F18+F18+J18)/4)+TOT!DC20</f>
        <v>55.75</v>
      </c>
      <c r="L18" s="55"/>
      <c r="M18" s="55" t="n">
        <f aca="false">VLOOKUP(TOT!FE20,'PH - GAME SCORE'!$A$3:$B$55,2)</f>
        <v>47</v>
      </c>
      <c r="N18" s="55" t="n">
        <f aca="false">AVERAGE(K18,M18)</f>
        <v>51.375</v>
      </c>
      <c r="O18" s="55" t="n">
        <f aca="false">IF(TOT!AN20&lt;13.4,IF(N18&gt;73,73,N18),N18)</f>
        <v>51.375</v>
      </c>
      <c r="P18" s="55" t="n">
        <f aca="false">IF(TOT!AN20&lt;13.4,IF(O18&gt;73,73,O18),O18)</f>
        <v>51.375</v>
      </c>
    </row>
    <row r="19" customFormat="false" ht="13" hidden="false" customHeight="true" outlineLevel="0" collapsed="false">
      <c r="A19" s="17" t="s">
        <v>381</v>
      </c>
      <c r="B19" s="27" t="n">
        <f aca="false">'SK - Tableau 1'!G19</f>
        <v>53</v>
      </c>
      <c r="C19" s="54" t="n">
        <f aca="false">(TOT!BQ21*60)/TOT!AK21</f>
        <v>1.81570585565139</v>
      </c>
      <c r="D19" s="27" t="n">
        <f aca="false">VLOOKUP(C19,'PH - GIVEAWAYS'!$A$3:$B$55,2)</f>
        <v>73</v>
      </c>
      <c r="E19" s="27" t="n">
        <f aca="false">IF(TOT!AK21&lt;400,IF(D19&gt;66,66,D19),D19)</f>
        <v>73</v>
      </c>
      <c r="F19" s="27" t="n">
        <f aca="false">IF(TOT!AK21&lt;200,IF(E19&gt;60,60,E19),E19)</f>
        <v>73</v>
      </c>
      <c r="G19" s="50" t="n">
        <f aca="false">(TOT!BS21*60)/TOT!AK21</f>
        <v>4.81162051747617</v>
      </c>
      <c r="H19" s="55" t="n">
        <f aca="false">VLOOKUP(G19,'PH - BLOCKED SHOTS'!$A$3:$B$55,2)</f>
        <v>88</v>
      </c>
      <c r="I19" s="55" t="n">
        <f aca="false">IF(TOT!AK21&lt;400,IF(H19&gt;66,66,H19),H19)</f>
        <v>88</v>
      </c>
      <c r="J19" s="55" t="n">
        <f aca="false">IF(TOT!AK21&lt;200,IF(I19&gt;60,60,I19),I19)</f>
        <v>88</v>
      </c>
      <c r="K19" s="55" t="n">
        <f aca="false">((B19+F19+F19+J19)/4)+TOT!DC21</f>
        <v>73.75</v>
      </c>
      <c r="L19" s="55"/>
      <c r="M19" s="55" t="n">
        <f aca="false">VLOOKUP(TOT!FE21,'PH - GAME SCORE'!$A$3:$B$55,2)</f>
        <v>63</v>
      </c>
      <c r="N19" s="55" t="n">
        <f aca="false">AVERAGE(K19,M19)</f>
        <v>68.375</v>
      </c>
      <c r="O19" s="55" t="n">
        <f aca="false">IF(TOT!AN21&lt;13.4,IF(N19&gt;73,73,N19),N19)</f>
        <v>68.375</v>
      </c>
      <c r="P19" s="55" t="n">
        <f aca="false">IF(TOT!AN21&lt;13.4,IF(O19&gt;73,73,O19),O19)</f>
        <v>68.375</v>
      </c>
    </row>
    <row r="20" customFormat="false" ht="13" hidden="false" customHeight="true" outlineLevel="0" collapsed="false">
      <c r="A20" s="17" t="s">
        <v>387</v>
      </c>
      <c r="B20" s="27" t="n">
        <f aca="false">'SK - Tableau 1'!G20</f>
        <v>60</v>
      </c>
      <c r="C20" s="54" t="n">
        <f aca="false">(TOT!BQ22*60)/TOT!AK22</f>
        <v>5.97510373443993</v>
      </c>
      <c r="D20" s="27" t="n">
        <f aca="false">VLOOKUP(C20,'PH - GIVEAWAYS'!$A$3:$B$55,2)</f>
        <v>47</v>
      </c>
      <c r="E20" s="27" t="n">
        <f aca="false">IF(TOT!AK22&lt;400,IF(D20&gt;66,66,D20),D20)</f>
        <v>47</v>
      </c>
      <c r="F20" s="27" t="n">
        <f aca="false">IF(TOT!AK22&lt;200,IF(E20&gt;60,60,E20),E20)</f>
        <v>47</v>
      </c>
      <c r="G20" s="50" t="n">
        <f aca="false">(TOT!BS22*60)/TOT!AK22</f>
        <v>0</v>
      </c>
      <c r="H20" s="55" t="n">
        <f aca="false">VLOOKUP(G20,'PH - BLOCKED SHOTS'!$A$3:$B$55,2)</f>
        <v>47</v>
      </c>
      <c r="I20" s="55" t="n">
        <f aca="false">IF(TOT!AK22&lt;400,IF(H20&gt;66,66,H20),H20)</f>
        <v>47</v>
      </c>
      <c r="J20" s="55" t="n">
        <f aca="false">IF(TOT!AK22&lt;200,IF(I20&gt;60,60,I20),I20)</f>
        <v>47</v>
      </c>
      <c r="K20" s="55" t="n">
        <f aca="false">((B20+F20+F20+J20)/4)+TOT!DC22</f>
        <v>50.25</v>
      </c>
      <c r="L20" s="55"/>
      <c r="M20" s="55" t="n">
        <f aca="false">VLOOKUP(TOT!FE22,'PH - GAME SCORE'!$A$3:$B$55,2)</f>
        <v>60</v>
      </c>
      <c r="N20" s="55" t="n">
        <f aca="false">AVERAGE(K20,M20)</f>
        <v>55.125</v>
      </c>
      <c r="O20" s="55" t="n">
        <f aca="false">IF(TOT!AN22&lt;13.4,IF(N20&gt;73,73,N20),N20)</f>
        <v>55.125</v>
      </c>
      <c r="P20" s="55" t="n">
        <f aca="false">IF(TOT!AN22&lt;13.4,IF(O20&gt;73,73,O20),O20)</f>
        <v>55.125</v>
      </c>
    </row>
    <row r="21" customFormat="false" ht="13" hidden="false" customHeight="true" outlineLevel="0" collapsed="false">
      <c r="A21" s="17" t="s">
        <v>391</v>
      </c>
      <c r="B21" s="27" t="n">
        <f aca="false">'SK - Tableau 1'!G21</f>
        <v>59</v>
      </c>
      <c r="C21" s="54" t="n">
        <f aca="false">(TOT!BQ23*60)/TOT!AK23</f>
        <v>1.33760624216246</v>
      </c>
      <c r="D21" s="27" t="n">
        <f aca="false">VLOOKUP(C21,'PH - GIVEAWAYS'!$A$3:$B$55,2)</f>
        <v>84</v>
      </c>
      <c r="E21" s="27" t="n">
        <f aca="false">IF(TOT!AK23&lt;400,IF(D21&gt;66,66,D21),D21)</f>
        <v>84</v>
      </c>
      <c r="F21" s="27" t="n">
        <f aca="false">IF(TOT!AK23&lt;200,IF(E21&gt;60,60,E21),E21)</f>
        <v>84</v>
      </c>
      <c r="G21" s="50" t="n">
        <f aca="false">(TOT!BS23*60)/TOT!AK23</f>
        <v>2.42441131391947</v>
      </c>
      <c r="H21" s="55" t="n">
        <f aca="false">VLOOKUP(G21,'PH - BLOCKED SHOTS'!$A$3:$B$55,2)</f>
        <v>67</v>
      </c>
      <c r="I21" s="55" t="n">
        <f aca="false">IF(TOT!AK23&lt;400,IF(H21&gt;66,66,H21),H21)</f>
        <v>67</v>
      </c>
      <c r="J21" s="55" t="n">
        <f aca="false">IF(TOT!AK23&lt;200,IF(I21&gt;60,60,I21),I21)</f>
        <v>67</v>
      </c>
      <c r="K21" s="55" t="n">
        <f aca="false">((B21+F21+F21+J21)/4)+TOT!DC23</f>
        <v>74.5</v>
      </c>
      <c r="L21" s="55"/>
      <c r="M21" s="55" t="n">
        <f aca="false">VLOOKUP(TOT!FE23,'PH - GAME SCORE'!$A$3:$B$55,2)</f>
        <v>54</v>
      </c>
      <c r="N21" s="55" t="n">
        <f aca="false">AVERAGE(K21,M21)</f>
        <v>64.25</v>
      </c>
      <c r="O21" s="55" t="n">
        <f aca="false">IF(TOT!AN23&lt;13.4,IF(N21&gt;73,73,N21),N21)</f>
        <v>64.25</v>
      </c>
      <c r="P21" s="55" t="n">
        <f aca="false">IF(TOT!AN23&lt;13.4,IF(O21&gt;73,73,O21),O21)</f>
        <v>64.25</v>
      </c>
    </row>
    <row r="22" customFormat="false" ht="13" hidden="false" customHeight="true" outlineLevel="0" collapsed="false">
      <c r="A22" s="17" t="s">
        <v>395</v>
      </c>
      <c r="B22" s="27" t="n">
        <f aca="false">'SK - Tableau 1'!G22</f>
        <v>69</v>
      </c>
      <c r="C22" s="54" t="n">
        <f aca="false">(TOT!BQ24*60)/TOT!AK24</f>
        <v>1.23582237113116</v>
      </c>
      <c r="D22" s="27" t="n">
        <f aca="false">VLOOKUP(C22,'PH - GIVEAWAYS'!$A$3:$B$55,2)</f>
        <v>86</v>
      </c>
      <c r="E22" s="27" t="n">
        <f aca="false">IF(TOT!AK24&lt;400,IF(D22&gt;66,66,D22),D22)</f>
        <v>86</v>
      </c>
      <c r="F22" s="27" t="n">
        <f aca="false">IF(TOT!AK24&lt;200,IF(E22&gt;60,60,E22),E22)</f>
        <v>86</v>
      </c>
      <c r="G22" s="50" t="n">
        <f aca="false">(TOT!BS24*60)/TOT!AK24</f>
        <v>1.23582237113116</v>
      </c>
      <c r="H22" s="55" t="n">
        <f aca="false">VLOOKUP(G22,'PH - BLOCKED SHOTS'!$A$3:$B$55,2)</f>
        <v>52</v>
      </c>
      <c r="I22" s="55" t="n">
        <f aca="false">IF(TOT!AK24&lt;400,IF(H22&gt;66,66,H22),H22)</f>
        <v>52</v>
      </c>
      <c r="J22" s="55" t="n">
        <f aca="false">IF(TOT!AK24&lt;200,IF(I22&gt;60,60,I22),I22)</f>
        <v>52</v>
      </c>
      <c r="K22" s="55" t="n">
        <f aca="false">((B22+F22+F22+J22)/4)+TOT!DC24</f>
        <v>75.25</v>
      </c>
      <c r="L22" s="55"/>
      <c r="M22" s="55" t="n">
        <f aca="false">VLOOKUP(TOT!FE24,'PH - GAME SCORE'!$A$3:$B$55,2)</f>
        <v>86</v>
      </c>
      <c r="N22" s="55" t="n">
        <f aca="false">AVERAGE(K22,M22)</f>
        <v>80.625</v>
      </c>
      <c r="O22" s="55" t="n">
        <f aca="false">IF(TOT!AN24&lt;13.4,IF(N22&gt;73,73,N22),N22)</f>
        <v>80.625</v>
      </c>
      <c r="P22" s="55" t="n">
        <f aca="false">IF(TOT!AN24&lt;13.4,IF(O22&gt;73,73,O22),O22)</f>
        <v>80.625</v>
      </c>
    </row>
    <row r="23" customFormat="false" ht="13" hidden="false" customHeight="true" outlineLevel="0" collapsed="false">
      <c r="A23" s="17" t="s">
        <v>400</v>
      </c>
      <c r="B23" s="27" t="n">
        <f aca="false">'SK - Tableau 1'!G23</f>
        <v>60</v>
      </c>
      <c r="C23" s="54" t="n">
        <f aca="false">(TOT!BQ25*60)/TOT!AK25</f>
        <v>12.2448979591837</v>
      </c>
      <c r="D23" s="27" t="n">
        <f aca="false">VLOOKUP(C23,'PH - GIVEAWAYS'!$A$3:$B$55,2)</f>
        <v>47</v>
      </c>
      <c r="E23" s="27" t="n">
        <f aca="false">IF(TOT!AK25&lt;400,IF(D23&gt;66,66,D23),D23)</f>
        <v>47</v>
      </c>
      <c r="F23" s="27" t="n">
        <f aca="false">IF(TOT!AK25&lt;200,IF(E23&gt;60,60,E23),E23)</f>
        <v>47</v>
      </c>
      <c r="G23" s="50" t="n">
        <f aca="false">(TOT!BS25*60)/TOT!AK25</f>
        <v>12.2448979591837</v>
      </c>
      <c r="H23" s="55" t="n">
        <f aca="false">VLOOKUP(G23,'PH - BLOCKED SHOTS'!$A$3:$B$55,2)</f>
        <v>99</v>
      </c>
      <c r="I23" s="55" t="n">
        <f aca="false">IF(TOT!AK25&lt;400,IF(H23&gt;66,66,H23),H23)</f>
        <v>66</v>
      </c>
      <c r="J23" s="55" t="n">
        <f aca="false">IF(TOT!AK25&lt;200,IF(I23&gt;60,60,I23),I23)</f>
        <v>60</v>
      </c>
      <c r="K23" s="55" t="n">
        <f aca="false">((B23+F23+F23+J23)/4)+TOT!DC25</f>
        <v>53.5</v>
      </c>
      <c r="L23" s="55"/>
      <c r="M23" s="55" t="n">
        <f aca="false">VLOOKUP(TOT!FE25,'PH - GAME SCORE'!$A$3:$B$55,2)</f>
        <v>47</v>
      </c>
      <c r="N23" s="55" t="n">
        <f aca="false">AVERAGE(K23,M23)</f>
        <v>50.25</v>
      </c>
      <c r="O23" s="55" t="n">
        <f aca="false">IF(TOT!AN25&lt;13.4,IF(N23&gt;73,73,N23),N23)</f>
        <v>50.25</v>
      </c>
      <c r="P23" s="55" t="n">
        <f aca="false">IF(TOT!AN25&lt;13.4,IF(O23&gt;73,73,O23),O23)</f>
        <v>50.25</v>
      </c>
    </row>
    <row r="24" customFormat="false" ht="13" hidden="false" customHeight="true" outlineLevel="0" collapsed="false">
      <c r="A24" s="17" t="s">
        <v>406</v>
      </c>
      <c r="B24" s="27" t="n">
        <f aca="false">'SK - Tableau 1'!G24</f>
        <v>77</v>
      </c>
      <c r="C24" s="54" t="n">
        <f aca="false">(TOT!BQ26*60)/TOT!AK26</f>
        <v>2.52403846153846</v>
      </c>
      <c r="D24" s="27" t="n">
        <f aca="false">VLOOKUP(C24,'PH - GIVEAWAYS'!$A$3:$B$55,2)</f>
        <v>59</v>
      </c>
      <c r="E24" s="27" t="n">
        <f aca="false">IF(TOT!AK26&lt;400,IF(D24&gt;66,66,D24),D24)</f>
        <v>59</v>
      </c>
      <c r="F24" s="27" t="n">
        <f aca="false">IF(TOT!AK26&lt;200,IF(E24&gt;60,60,E24),E24)</f>
        <v>59</v>
      </c>
      <c r="G24" s="50" t="n">
        <f aca="false">(TOT!BS26*60)/TOT!AK26</f>
        <v>1.66766826923077</v>
      </c>
      <c r="H24" s="55" t="n">
        <f aca="false">VLOOKUP(G24,'PH - BLOCKED SHOTS'!$A$3:$B$55,2)</f>
        <v>58</v>
      </c>
      <c r="I24" s="55" t="n">
        <f aca="false">IF(TOT!AK26&lt;400,IF(H24&gt;66,66,H24),H24)</f>
        <v>58</v>
      </c>
      <c r="J24" s="55" t="n">
        <f aca="false">IF(TOT!AK26&lt;200,IF(I24&gt;60,60,I24),I24)</f>
        <v>58</v>
      </c>
      <c r="K24" s="55" t="n">
        <f aca="false">((B24+F24+F24+J24)/4)+TOT!DC26</f>
        <v>64.25</v>
      </c>
      <c r="L24" s="55"/>
      <c r="M24" s="55" t="n">
        <f aca="false">VLOOKUP(TOT!FE26,'PH - GAME SCORE'!$A$3:$B$55,2)</f>
        <v>78</v>
      </c>
      <c r="N24" s="55" t="n">
        <f aca="false">AVERAGE(K24,M24)</f>
        <v>71.125</v>
      </c>
      <c r="O24" s="55" t="n">
        <f aca="false">IF(TOT!AN26&lt;13.4,IF(N24&gt;73,73,N24),N24)</f>
        <v>71.125</v>
      </c>
      <c r="P24" s="55" t="n">
        <f aca="false">IF(TOT!AN26&lt;13.4,IF(O24&gt;73,73,O24),O24)</f>
        <v>71.125</v>
      </c>
    </row>
    <row r="25" customFormat="false" ht="13" hidden="false" customHeight="true" outlineLevel="0" collapsed="false">
      <c r="A25" s="17" t="s">
        <v>410</v>
      </c>
      <c r="B25" s="27" t="n">
        <f aca="false">'SK - Tableau 1'!G25</f>
        <v>82</v>
      </c>
      <c r="C25" s="54" t="n">
        <f aca="false">(TOT!BQ27*60)/TOT!AK27</f>
        <v>2.18320147752019</v>
      </c>
      <c r="D25" s="27" t="n">
        <f aca="false">VLOOKUP(C25,'PH - GIVEAWAYS'!$A$3:$B$55,2)</f>
        <v>65</v>
      </c>
      <c r="E25" s="27" t="n">
        <f aca="false">IF(TOT!AK27&lt;400,IF(D25&gt;66,66,D25),D25)</f>
        <v>65</v>
      </c>
      <c r="F25" s="27" t="n">
        <f aca="false">IF(TOT!AK27&lt;200,IF(E25&gt;60,60,E25),E25)</f>
        <v>65</v>
      </c>
      <c r="G25" s="50" t="n">
        <f aca="false">(TOT!BS27*60)/TOT!AK27</f>
        <v>5.09413678088045</v>
      </c>
      <c r="H25" s="55" t="n">
        <f aca="false">VLOOKUP(G25,'PH - BLOCKED SHOTS'!$A$3:$B$55,2)</f>
        <v>90</v>
      </c>
      <c r="I25" s="55" t="n">
        <f aca="false">IF(TOT!AK27&lt;400,IF(H25&gt;66,66,H25),H25)</f>
        <v>90</v>
      </c>
      <c r="J25" s="55" t="n">
        <f aca="false">IF(TOT!AK27&lt;200,IF(I25&gt;60,60,I25),I25)</f>
        <v>90</v>
      </c>
      <c r="K25" s="55" t="n">
        <f aca="false">((B25+F25+F25+J25)/4)+TOT!DC27</f>
        <v>77.5</v>
      </c>
      <c r="L25" s="55"/>
      <c r="M25" s="55" t="n">
        <f aca="false">VLOOKUP(TOT!FE27,'PH - GAME SCORE'!$A$3:$B$55,2)</f>
        <v>65</v>
      </c>
      <c r="N25" s="55" t="n">
        <f aca="false">AVERAGE(K25,M25)</f>
        <v>71.25</v>
      </c>
      <c r="O25" s="55" t="n">
        <f aca="false">IF(TOT!AN27&lt;13.4,IF(N25&gt;73,73,N25),N25)</f>
        <v>71.25</v>
      </c>
      <c r="P25" s="55" t="n">
        <f aca="false">IF(TOT!AN27&lt;13.4,IF(O25&gt;73,73,O25),O25)</f>
        <v>71.25</v>
      </c>
    </row>
    <row r="26" customFormat="false" ht="13" hidden="false" customHeight="true" outlineLevel="0" collapsed="false">
      <c r="A26" s="17" t="s">
        <v>415</v>
      </c>
      <c r="B26" s="27" t="n">
        <f aca="false">'SK - Tableau 1'!G26</f>
        <v>73</v>
      </c>
      <c r="C26" s="54" t="n">
        <f aca="false">(TOT!BQ28*60)/TOT!AK28</f>
        <v>1.21825618691695</v>
      </c>
      <c r="D26" s="27" t="n">
        <f aca="false">VLOOKUP(C26,'PH - GIVEAWAYS'!$A$3:$B$55,2)</f>
        <v>87</v>
      </c>
      <c r="E26" s="27" t="n">
        <f aca="false">IF(TOT!AK28&lt;400,IF(D26&gt;66,66,D26),D26)</f>
        <v>87</v>
      </c>
      <c r="F26" s="27" t="n">
        <f aca="false">IF(TOT!AK28&lt;200,IF(E26&gt;60,60,E26),E26)</f>
        <v>87</v>
      </c>
      <c r="G26" s="50" t="n">
        <f aca="false">(TOT!BS28*60)/TOT!AK28</f>
        <v>1.74793278992432</v>
      </c>
      <c r="H26" s="55" t="n">
        <f aca="false">VLOOKUP(G26,'PH - BLOCKED SHOTS'!$A$3:$B$55,2)</f>
        <v>59</v>
      </c>
      <c r="I26" s="55" t="n">
        <f aca="false">IF(TOT!AK28&lt;400,IF(H26&gt;66,66,H26),H26)</f>
        <v>59</v>
      </c>
      <c r="J26" s="55" t="n">
        <f aca="false">IF(TOT!AK28&lt;200,IF(I26&gt;60,60,I26),I26)</f>
        <v>59</v>
      </c>
      <c r="K26" s="55" t="n">
        <f aca="false">((B26+F26+F26+J26)/4)+TOT!DC28</f>
        <v>77.5</v>
      </c>
      <c r="L26" s="55"/>
      <c r="M26" s="55" t="n">
        <f aca="false">VLOOKUP(TOT!FE28,'PH - GAME SCORE'!$A$3:$B$55,2)</f>
        <v>73</v>
      </c>
      <c r="N26" s="55" t="n">
        <f aca="false">AVERAGE(K26,M26)</f>
        <v>75.25</v>
      </c>
      <c r="O26" s="55" t="n">
        <f aca="false">IF(TOT!AN28&lt;13.4,IF(N26&gt;73,73,N26),N26)</f>
        <v>75.25</v>
      </c>
      <c r="P26" s="55" t="n">
        <f aca="false">IF(TOT!AN28&lt;13.4,IF(O26&gt;73,73,O26),O26)</f>
        <v>75.25</v>
      </c>
    </row>
    <row r="27" customFormat="false" ht="13" hidden="false" customHeight="true" outlineLevel="0" collapsed="false">
      <c r="A27" s="17" t="s">
        <v>420</v>
      </c>
      <c r="B27" s="27" t="n">
        <f aca="false">'SK - Tableau 1'!G27</f>
        <v>86</v>
      </c>
      <c r="C27" s="54" t="n">
        <f aca="false">(TOT!BQ29*60)/TOT!AK29</f>
        <v>1.41924356289273</v>
      </c>
      <c r="D27" s="27" t="n">
        <f aca="false">VLOOKUP(C27,'PH - GIVEAWAYS'!$A$3:$B$55,2)</f>
        <v>82</v>
      </c>
      <c r="E27" s="27" t="n">
        <f aca="false">IF(TOT!AK29&lt;400,IF(D27&gt;66,66,D27),D27)</f>
        <v>82</v>
      </c>
      <c r="F27" s="27" t="n">
        <f aca="false">IF(TOT!AK29&lt;200,IF(E27&gt;60,60,E27),E27)</f>
        <v>82</v>
      </c>
      <c r="G27" s="50" t="n">
        <f aca="false">(TOT!BS29*60)/TOT!AK29</f>
        <v>1.10878403350995</v>
      </c>
      <c r="H27" s="55" t="n">
        <f aca="false">VLOOKUP(G27,'PH - BLOCKED SHOTS'!$A$3:$B$55,2)</f>
        <v>50</v>
      </c>
      <c r="I27" s="55" t="n">
        <f aca="false">IF(TOT!AK29&lt;400,IF(H27&gt;66,66,H27),H27)</f>
        <v>50</v>
      </c>
      <c r="J27" s="55" t="n">
        <f aca="false">IF(TOT!AK29&lt;200,IF(I27&gt;60,60,I27),I27)</f>
        <v>50</v>
      </c>
      <c r="K27" s="55" t="n">
        <f aca="false">((B27+F27+F27+J27)/4)+TOT!DC29</f>
        <v>76</v>
      </c>
      <c r="L27" s="55"/>
      <c r="M27" s="55" t="n">
        <f aca="false">VLOOKUP(TOT!FE29,'PH - GAME SCORE'!$A$3:$B$55,2)</f>
        <v>82</v>
      </c>
      <c r="N27" s="55" t="n">
        <f aca="false">AVERAGE(K27,M27)</f>
        <v>79</v>
      </c>
      <c r="O27" s="55" t="n">
        <f aca="false">IF(TOT!AN29&lt;13.4,IF(N27&gt;73,73,N27),N27)</f>
        <v>79</v>
      </c>
      <c r="P27" s="55" t="n">
        <f aca="false">IF(TOT!AN29&lt;13.4,IF(O27&gt;73,73,O27),O27)</f>
        <v>79</v>
      </c>
    </row>
    <row r="28" customFormat="false" ht="13" hidden="false" customHeight="true" outlineLevel="0" collapsed="false">
      <c r="A28" s="17" t="s">
        <v>425</v>
      </c>
      <c r="B28" s="27" t="n">
        <f aca="false">'SK - Tableau 1'!G28</f>
        <v>98</v>
      </c>
      <c r="C28" s="54" t="n">
        <f aca="false">(TOT!BQ30*60)/TOT!AK30</f>
        <v>2.57895267884174</v>
      </c>
      <c r="D28" s="27" t="n">
        <f aca="false">VLOOKUP(C28,'PH - GIVEAWAYS'!$A$3:$B$55,2)</f>
        <v>59</v>
      </c>
      <c r="E28" s="27" t="n">
        <f aca="false">IF(TOT!AK30&lt;400,IF(D28&gt;66,66,D28),D28)</f>
        <v>59</v>
      </c>
      <c r="F28" s="27" t="n">
        <f aca="false">IF(TOT!AK30&lt;200,IF(E28&gt;60,60,E28),E28)</f>
        <v>59</v>
      </c>
      <c r="G28" s="50" t="n">
        <f aca="false">(TOT!BS30*60)/TOT!AK30</f>
        <v>0.762788820502487</v>
      </c>
      <c r="H28" s="55" t="n">
        <f aca="false">VLOOKUP(G28,'PH - BLOCKED SHOTS'!$A$3:$B$55,2)</f>
        <v>47</v>
      </c>
      <c r="I28" s="55" t="n">
        <f aca="false">IF(TOT!AK30&lt;400,IF(H28&gt;66,66,H28),H28)</f>
        <v>47</v>
      </c>
      <c r="J28" s="55" t="n">
        <f aca="false">IF(TOT!AK30&lt;200,IF(I28&gt;60,60,I28),I28)</f>
        <v>47</v>
      </c>
      <c r="K28" s="55" t="n">
        <f aca="false">((B28+F28+F28+J28)/4)+TOT!DC30</f>
        <v>68.75</v>
      </c>
      <c r="L28" s="55"/>
      <c r="M28" s="55" t="n">
        <f aca="false">VLOOKUP(TOT!FE30,'PH - GAME SCORE'!$A$3:$B$55,2)</f>
        <v>97</v>
      </c>
      <c r="N28" s="55" t="n">
        <f aca="false">AVERAGE(K28,M28)</f>
        <v>82.875</v>
      </c>
      <c r="O28" s="55" t="n">
        <f aca="false">IF(TOT!AN30&lt;13.4,IF(N28&gt;73,73,N28),N28)</f>
        <v>82.875</v>
      </c>
      <c r="P28" s="55" t="n">
        <f aca="false">IF(TOT!AN30&lt;13.4,IF(O28&gt;73,73,O28),O28)</f>
        <v>82.875</v>
      </c>
    </row>
    <row r="29" customFormat="false" ht="13" hidden="false" customHeight="true" outlineLevel="0" collapsed="false">
      <c r="A29" s="17" t="s">
        <v>430</v>
      </c>
      <c r="B29" s="27" t="n">
        <f aca="false">'SK - Tableau 1'!G29</f>
        <v>78</v>
      </c>
      <c r="C29" s="54" t="n">
        <f aca="false">(TOT!BQ31*60)/TOT!AK31</f>
        <v>1.22543525368004</v>
      </c>
      <c r="D29" s="27" t="n">
        <f aca="false">VLOOKUP(C29,'PH - GIVEAWAYS'!$A$3:$B$55,2)</f>
        <v>86</v>
      </c>
      <c r="E29" s="27" t="n">
        <f aca="false">IF(TOT!AK31&lt;400,IF(D29&gt;66,66,D29),D29)</f>
        <v>86</v>
      </c>
      <c r="F29" s="27" t="n">
        <f aca="false">IF(TOT!AK31&lt;200,IF(E29&gt;60,60,E29),E29)</f>
        <v>86</v>
      </c>
      <c r="G29" s="50" t="n">
        <f aca="false">(TOT!BS31*60)/TOT!AK31</f>
        <v>4.90174101472017</v>
      </c>
      <c r="H29" s="55" t="n">
        <f aca="false">VLOOKUP(G29,'PH - BLOCKED SHOTS'!$A$3:$B$55,2)</f>
        <v>88</v>
      </c>
      <c r="I29" s="55" t="n">
        <f aca="false">IF(TOT!AK31&lt;400,IF(H29&gt;66,66,H29),H29)</f>
        <v>88</v>
      </c>
      <c r="J29" s="55" t="n">
        <f aca="false">IF(TOT!AK31&lt;200,IF(I29&gt;60,60,I29),I29)</f>
        <v>88</v>
      </c>
      <c r="K29" s="55" t="n">
        <f aca="false">((B29+F29+F29+J29)/4)+TOT!DC31</f>
        <v>84.5</v>
      </c>
      <c r="L29" s="55"/>
      <c r="M29" s="55" t="n">
        <f aca="false">VLOOKUP(TOT!FE31,'PH - GAME SCORE'!$A$3:$B$55,2)</f>
        <v>90</v>
      </c>
      <c r="N29" s="55" t="n">
        <f aca="false">AVERAGE(K29,M29)</f>
        <v>87.25</v>
      </c>
      <c r="O29" s="55" t="n">
        <f aca="false">IF(TOT!AN31&lt;13.4,IF(N29&gt;73,73,N29),N29)</f>
        <v>87.25</v>
      </c>
      <c r="P29" s="55" t="n">
        <f aca="false">IF(TOT!AN31&lt;13.4,IF(O29&gt;73,73,O29),O29)</f>
        <v>87.25</v>
      </c>
    </row>
    <row r="30" customFormat="false" ht="13" hidden="false" customHeight="true" outlineLevel="0" collapsed="false">
      <c r="A30" s="17" t="s">
        <v>437</v>
      </c>
      <c r="B30" s="27" t="n">
        <f aca="false">'SK - Tableau 1'!G30</f>
        <v>85</v>
      </c>
      <c r="C30" s="54" t="n">
        <f aca="false">(TOT!BQ32*60)/TOT!AK32</f>
        <v>0.802402515133049</v>
      </c>
      <c r="D30" s="27" t="n">
        <f aca="false">VLOOKUP(C30,'PH - GIVEAWAYS'!$A$3:$B$55,2)</f>
        <v>95</v>
      </c>
      <c r="E30" s="27" t="n">
        <f aca="false">IF(TOT!AK32&lt;400,IF(D30&gt;66,66,D30),D30)</f>
        <v>95</v>
      </c>
      <c r="F30" s="27" t="n">
        <f aca="false">IF(TOT!AK32&lt;200,IF(E30&gt;60,60,E30),E30)</f>
        <v>95</v>
      </c>
      <c r="G30" s="50" t="n">
        <f aca="false">(TOT!BS32*60)/TOT!AK32</f>
        <v>2.44943925672194</v>
      </c>
      <c r="H30" s="55" t="n">
        <f aca="false">VLOOKUP(G30,'PH - BLOCKED SHOTS'!$A$3:$B$55,2)</f>
        <v>67</v>
      </c>
      <c r="I30" s="55" t="n">
        <f aca="false">IF(TOT!AK32&lt;400,IF(H30&gt;66,66,H30),H30)</f>
        <v>67</v>
      </c>
      <c r="J30" s="55" t="n">
        <f aca="false">IF(TOT!AK32&lt;200,IF(I30&gt;60,60,I30),I30)</f>
        <v>67</v>
      </c>
      <c r="K30" s="55" t="n">
        <f aca="false">((B30+F30+F30+J30)/4)+TOT!DC32</f>
        <v>89.5</v>
      </c>
      <c r="L30" s="55"/>
      <c r="M30" s="55" t="n">
        <f aca="false">VLOOKUP(TOT!FE32,'PH - GAME SCORE'!$A$3:$B$55,2)</f>
        <v>85</v>
      </c>
      <c r="N30" s="55" t="n">
        <f aca="false">AVERAGE(K30,M30)</f>
        <v>87.25</v>
      </c>
      <c r="O30" s="55" t="n">
        <f aca="false">IF(TOT!AN32&lt;13.4,IF(N30&gt;73,73,N30),N30)</f>
        <v>87.25</v>
      </c>
      <c r="P30" s="55" t="n">
        <f aca="false">IF(TOT!AN32&lt;13.4,IF(O30&gt;73,73,O30),O30)</f>
        <v>87.25</v>
      </c>
    </row>
    <row r="31" customFormat="false" ht="13" hidden="false" customHeight="true" outlineLevel="0" collapsed="false">
      <c r="A31" s="17" t="s">
        <v>442</v>
      </c>
      <c r="B31" s="27" t="n">
        <f aca="false">'SK - Tableau 1'!G31</f>
        <v>65</v>
      </c>
      <c r="C31" s="54" t="n">
        <f aca="false">(TOT!BQ33*60)/TOT!AK33</f>
        <v>1.46255358493738</v>
      </c>
      <c r="D31" s="27" t="n">
        <f aca="false">VLOOKUP(C31,'PH - GIVEAWAYS'!$A$3:$B$55,2)</f>
        <v>81</v>
      </c>
      <c r="E31" s="27" t="n">
        <f aca="false">IF(TOT!AK33&lt;400,IF(D31&gt;66,66,D31),D31)</f>
        <v>81</v>
      </c>
      <c r="F31" s="27" t="n">
        <f aca="false">IF(TOT!AK33&lt;200,IF(E31&gt;60,60,E31),E31)</f>
        <v>81</v>
      </c>
      <c r="G31" s="50" t="n">
        <f aca="false">(TOT!BS33*60)/TOT!AK33</f>
        <v>2.11818105404724</v>
      </c>
      <c r="H31" s="55" t="n">
        <f aca="false">VLOOKUP(G31,'PH - BLOCKED SHOTS'!$A$3:$B$55,2)</f>
        <v>63</v>
      </c>
      <c r="I31" s="55" t="n">
        <f aca="false">IF(TOT!AK33&lt;400,IF(H31&gt;66,66,H31),H31)</f>
        <v>63</v>
      </c>
      <c r="J31" s="55" t="n">
        <f aca="false">IF(TOT!AK33&lt;200,IF(I31&gt;60,60,I31),I31)</f>
        <v>63</v>
      </c>
      <c r="K31" s="55" t="n">
        <f aca="false">((B31+F31+F31+J31)/4)+TOT!DC33</f>
        <v>86.5</v>
      </c>
      <c r="L31" s="55"/>
      <c r="M31" s="55" t="n">
        <f aca="false">VLOOKUP(TOT!FE33,'PH - GAME SCORE'!$A$3:$B$55,2)</f>
        <v>77</v>
      </c>
      <c r="N31" s="55" t="n">
        <f aca="false">AVERAGE(K31,M31)</f>
        <v>81.75</v>
      </c>
      <c r="O31" s="55" t="n">
        <f aca="false">IF(TOT!AN33&lt;13.4,IF(N31&gt;73,73,N31),N31)</f>
        <v>81.75</v>
      </c>
      <c r="P31" s="55" t="n">
        <f aca="false">IF(TOT!AN33&lt;13.4,IF(O31&gt;73,73,O31),O31)</f>
        <v>81.75</v>
      </c>
    </row>
    <row r="32" customFormat="false" ht="13" hidden="false" customHeight="true" outlineLevel="0" collapsed="false">
      <c r="A32" s="17" t="s">
        <v>447</v>
      </c>
      <c r="B32" s="27" t="n">
        <f aca="false">'SK - Tableau 1'!G32</f>
        <v>66</v>
      </c>
      <c r="C32" s="54" t="n">
        <f aca="false">(TOT!BQ34*60)/TOT!AK34</f>
        <v>0.834927813532788</v>
      </c>
      <c r="D32" s="27" t="n">
        <f aca="false">VLOOKUP(C32,'PH - GIVEAWAYS'!$A$3:$B$55,2)</f>
        <v>95</v>
      </c>
      <c r="E32" s="27" t="n">
        <f aca="false">IF(TOT!AK34&lt;400,IF(D32&gt;66,66,D32),D32)</f>
        <v>66</v>
      </c>
      <c r="F32" s="27" t="n">
        <f aca="false">IF(TOT!AK34&lt;200,IF(E32&gt;60,60,E32),E32)</f>
        <v>66</v>
      </c>
      <c r="G32" s="50" t="n">
        <f aca="false">(TOT!BS34*60)/TOT!AK34</f>
        <v>0.834927813532788</v>
      </c>
      <c r="H32" s="55" t="n">
        <f aca="false">VLOOKUP(G32,'PH - BLOCKED SHOTS'!$A$3:$B$55,2)</f>
        <v>48</v>
      </c>
      <c r="I32" s="55" t="n">
        <f aca="false">IF(TOT!AK34&lt;400,IF(H32&gt;66,66,H32),H32)</f>
        <v>48</v>
      </c>
      <c r="J32" s="55" t="n">
        <f aca="false">IF(TOT!AK34&lt;200,IF(I32&gt;60,60,I32),I32)</f>
        <v>48</v>
      </c>
      <c r="K32" s="55" t="n">
        <f aca="false">((B32+F32+F32+J32)/4)+TOT!DC34</f>
        <v>61.5</v>
      </c>
      <c r="L32" s="55"/>
      <c r="M32" s="55" t="n">
        <f aca="false">VLOOKUP(TOT!FE34,'PH - GAME SCORE'!$A$3:$B$55,2)</f>
        <v>52</v>
      </c>
      <c r="N32" s="55" t="n">
        <f aca="false">AVERAGE(K32,M32)</f>
        <v>56.75</v>
      </c>
      <c r="O32" s="55" t="n">
        <f aca="false">IF(TOT!AN34&lt;13.4,IF(N32&gt;73,73,N32),N32)</f>
        <v>56.75</v>
      </c>
      <c r="P32" s="55" t="n">
        <f aca="false">IF(TOT!AN34&lt;13.4,IF(O32&gt;73,73,O32),O32)</f>
        <v>56.75</v>
      </c>
    </row>
    <row r="33" customFormat="false" ht="13" hidden="false" customHeight="true" outlineLevel="0" collapsed="false">
      <c r="A33" s="17" t="s">
        <v>451</v>
      </c>
      <c r="B33" s="27" t="n">
        <f aca="false">'SK - Tableau 1'!G33</f>
        <v>68</v>
      </c>
      <c r="C33" s="54" t="n">
        <f aca="false">(TOT!BQ35*60)/TOT!AK35</f>
        <v>1.9771490217231</v>
      </c>
      <c r="D33" s="27" t="n">
        <f aca="false">VLOOKUP(C33,'PH - GIVEAWAYS'!$A$3:$B$55,2)</f>
        <v>69</v>
      </c>
      <c r="E33" s="27" t="n">
        <f aca="false">IF(TOT!AK35&lt;400,IF(D33&gt;66,66,D33),D33)</f>
        <v>69</v>
      </c>
      <c r="F33" s="27" t="n">
        <f aca="false">IF(TOT!AK35&lt;200,IF(E33&gt;60,60,E33),E33)</f>
        <v>69</v>
      </c>
      <c r="G33" s="50" t="n">
        <f aca="false">(TOT!BS35*60)/TOT!AK35</f>
        <v>7.16716520374624</v>
      </c>
      <c r="H33" s="55" t="n">
        <f aca="false">VLOOKUP(G33,'PH - BLOCKED SHOTS'!$A$3:$B$55,2)</f>
        <v>98</v>
      </c>
      <c r="I33" s="55" t="n">
        <f aca="false">IF(TOT!AK35&lt;400,IF(H33&gt;66,66,H33),H33)</f>
        <v>98</v>
      </c>
      <c r="J33" s="55" t="n">
        <f aca="false">IF(TOT!AK35&lt;200,IF(I33&gt;60,60,I33),I33)</f>
        <v>98</v>
      </c>
      <c r="K33" s="55" t="n">
        <f aca="false">((B33+F33+F33+J33)/4)+TOT!DC35</f>
        <v>76</v>
      </c>
      <c r="L33" s="55"/>
      <c r="M33" s="55" t="n">
        <f aca="false">VLOOKUP(TOT!FE35,'PH - GAME SCORE'!$A$3:$B$55,2)</f>
        <v>72</v>
      </c>
      <c r="N33" s="55" t="n">
        <f aca="false">AVERAGE(K33,M33)</f>
        <v>74</v>
      </c>
      <c r="O33" s="55" t="n">
        <f aca="false">IF(TOT!AN35&lt;13.4,IF(N33&gt;73,73,N33),N33)</f>
        <v>74</v>
      </c>
      <c r="P33" s="55" t="n">
        <f aca="false">IF(TOT!AN35&lt;13.4,IF(O33&gt;73,73,O33),O33)</f>
        <v>74</v>
      </c>
    </row>
    <row r="34" customFormat="false" ht="13" hidden="false" customHeight="true" outlineLevel="0" collapsed="false">
      <c r="A34" s="17" t="s">
        <v>457</v>
      </c>
      <c r="B34" s="27" t="n">
        <f aca="false">'SK - Tableau 1'!G34</f>
        <v>61</v>
      </c>
      <c r="C34" s="54" t="n">
        <f aca="false">(TOT!BQ36*60)/TOT!AK36</f>
        <v>1.35605989264526</v>
      </c>
      <c r="D34" s="27" t="n">
        <f aca="false">VLOOKUP(C34,'PH - GIVEAWAYS'!$A$3:$B$55,2)</f>
        <v>84</v>
      </c>
      <c r="E34" s="27" t="n">
        <f aca="false">IF(TOT!AK36&lt;400,IF(D34&gt;66,66,D34),D34)</f>
        <v>84</v>
      </c>
      <c r="F34" s="27" t="n">
        <f aca="false">IF(TOT!AK36&lt;200,IF(E34&gt;60,60,E34),E34)</f>
        <v>84</v>
      </c>
      <c r="G34" s="50" t="n">
        <f aca="false">(TOT!BS36*60)/TOT!AK36</f>
        <v>1.977587343441</v>
      </c>
      <c r="H34" s="55" t="n">
        <f aca="false">VLOOKUP(G34,'PH - BLOCKED SHOTS'!$A$3:$B$55,2)</f>
        <v>62</v>
      </c>
      <c r="I34" s="55" t="n">
        <f aca="false">IF(TOT!AK36&lt;400,IF(H34&gt;66,66,H34),H34)</f>
        <v>62</v>
      </c>
      <c r="J34" s="55" t="n">
        <f aca="false">IF(TOT!AK36&lt;200,IF(I34&gt;60,60,I34),I34)</f>
        <v>62</v>
      </c>
      <c r="K34" s="55" t="n">
        <f aca="false">((B34+F34+F34+J34)/4)+TOT!DC36</f>
        <v>73.75</v>
      </c>
      <c r="L34" s="55"/>
      <c r="M34" s="55" t="n">
        <f aca="false">VLOOKUP(TOT!FE36,'PH - GAME SCORE'!$A$3:$B$55,2)</f>
        <v>70</v>
      </c>
      <c r="N34" s="55" t="n">
        <f aca="false">AVERAGE(K34,M34)</f>
        <v>71.875</v>
      </c>
      <c r="O34" s="55" t="n">
        <f aca="false">IF(TOT!AN36&lt;13.4,IF(N34&gt;73,73,N34),N34)</f>
        <v>71.875</v>
      </c>
      <c r="P34" s="55" t="n">
        <f aca="false">IF(TOT!AN36&lt;13.4,IF(O34&gt;73,73,O34),O34)</f>
        <v>71.875</v>
      </c>
    </row>
    <row r="35" customFormat="false" ht="13" hidden="false" customHeight="true" outlineLevel="0" collapsed="false">
      <c r="A35" s="17" t="s">
        <v>462</v>
      </c>
      <c r="B35" s="27" t="n">
        <f aca="false">'SK - Tableau 1'!G35</f>
        <v>60</v>
      </c>
      <c r="C35" s="54" t="n">
        <f aca="false">(TOT!BQ37*60)/TOT!AK37</f>
        <v>3.11015118790499</v>
      </c>
      <c r="D35" s="27" t="n">
        <f aca="false">VLOOKUP(C35,'PH - GIVEAWAYS'!$A$3:$B$55,2)</f>
        <v>52</v>
      </c>
      <c r="E35" s="27" t="n">
        <f aca="false">IF(TOT!AK37&lt;400,IF(D35&gt;66,66,D35),D35)</f>
        <v>52</v>
      </c>
      <c r="F35" s="27" t="n">
        <f aca="false">IF(TOT!AK37&lt;200,IF(E35&gt;60,60,E35),E35)</f>
        <v>52</v>
      </c>
      <c r="G35" s="50" t="n">
        <f aca="false">(TOT!BS37*60)/TOT!AK37</f>
        <v>0</v>
      </c>
      <c r="H35" s="55" t="n">
        <f aca="false">VLOOKUP(G35,'PH - BLOCKED SHOTS'!$A$3:$B$55,2)</f>
        <v>47</v>
      </c>
      <c r="I35" s="55" t="n">
        <f aca="false">IF(TOT!AK37&lt;400,IF(H35&gt;66,66,H35),H35)</f>
        <v>47</v>
      </c>
      <c r="J35" s="55" t="n">
        <f aca="false">IF(TOT!AK37&lt;200,IF(I35&gt;60,60,I35),I35)</f>
        <v>47</v>
      </c>
      <c r="K35" s="55" t="n">
        <f aca="false">((B35+F35+F35+J35)/4)+TOT!DC37</f>
        <v>52.75</v>
      </c>
      <c r="L35" s="55"/>
      <c r="M35" s="55" t="n">
        <f aca="false">VLOOKUP(TOT!FE37,'PH - GAME SCORE'!$A$3:$B$55,2)</f>
        <v>60</v>
      </c>
      <c r="N35" s="55" t="n">
        <f aca="false">AVERAGE(K35,M35)</f>
        <v>56.375</v>
      </c>
      <c r="O35" s="55" t="n">
        <f aca="false">IF(TOT!AN37&lt;13.4,IF(N35&gt;73,73,N35),N35)</f>
        <v>56.375</v>
      </c>
      <c r="P35" s="55" t="n">
        <f aca="false">IF(TOT!AN37&lt;13.4,IF(O35&gt;73,73,O35),O35)</f>
        <v>56.375</v>
      </c>
    </row>
    <row r="36" customFormat="false" ht="13" hidden="false" customHeight="true" outlineLevel="0" collapsed="false">
      <c r="A36" s="17" t="s">
        <v>467</v>
      </c>
      <c r="B36" s="27" t="n">
        <f aca="false">'SK - Tableau 1'!G36</f>
        <v>59</v>
      </c>
      <c r="C36" s="54" t="n">
        <f aca="false">(TOT!BQ38*60)/TOT!AK38</f>
        <v>2.0162932790224</v>
      </c>
      <c r="D36" s="27" t="n">
        <f aca="false">VLOOKUP(C36,'PH - GIVEAWAYS'!$A$3:$B$55,2)</f>
        <v>69</v>
      </c>
      <c r="E36" s="27" t="n">
        <f aca="false">IF(TOT!AK38&lt;400,IF(D36&gt;66,66,D36),D36)</f>
        <v>69</v>
      </c>
      <c r="F36" s="27" t="n">
        <f aca="false">IF(TOT!AK38&lt;200,IF(E36&gt;60,60,E36),E36)</f>
        <v>69</v>
      </c>
      <c r="G36" s="50" t="n">
        <f aca="false">(TOT!BS38*60)/TOT!AK38</f>
        <v>4.52138492871691</v>
      </c>
      <c r="H36" s="55" t="n">
        <f aca="false">VLOOKUP(G36,'PH - BLOCKED SHOTS'!$A$3:$B$55,2)</f>
        <v>86</v>
      </c>
      <c r="I36" s="55" t="n">
        <f aca="false">IF(TOT!AK38&lt;400,IF(H36&gt;66,66,H36),H36)</f>
        <v>86</v>
      </c>
      <c r="J36" s="55" t="n">
        <f aca="false">IF(TOT!AK38&lt;200,IF(I36&gt;60,60,I36),I36)</f>
        <v>86</v>
      </c>
      <c r="K36" s="55" t="n">
        <f aca="false">((B36+F36+F36+J36)/4)+TOT!DC38</f>
        <v>70.75</v>
      </c>
      <c r="L36" s="55"/>
      <c r="M36" s="55" t="n">
        <f aca="false">VLOOKUP(TOT!FE38,'PH - GAME SCORE'!$A$3:$B$55,2)</f>
        <v>59</v>
      </c>
      <c r="N36" s="55" t="n">
        <f aca="false">AVERAGE(K36,M36)</f>
        <v>64.875</v>
      </c>
      <c r="O36" s="55" t="n">
        <f aca="false">IF(TOT!AN38&lt;13.4,IF(N36&gt;73,73,N36),N36)</f>
        <v>64.875</v>
      </c>
      <c r="P36" s="55" t="n">
        <f aca="false">IF(TOT!AN38&lt;13.4,IF(O36&gt;73,73,O36),O36)</f>
        <v>64.875</v>
      </c>
    </row>
    <row r="37" customFormat="false" ht="13" hidden="false" customHeight="true" outlineLevel="0" collapsed="false">
      <c r="A37" s="17" t="s">
        <v>471</v>
      </c>
      <c r="B37" s="27" t="n">
        <f aca="false">'SK - Tableau 1'!G37</f>
        <v>89</v>
      </c>
      <c r="C37" s="54" t="n">
        <f aca="false">(TOT!BQ39*60)/TOT!AK39</f>
        <v>1.81764937543552</v>
      </c>
      <c r="D37" s="27" t="n">
        <f aca="false">VLOOKUP(C37,'PH - GIVEAWAYS'!$A$3:$B$55,2)</f>
        <v>73</v>
      </c>
      <c r="E37" s="27" t="n">
        <f aca="false">IF(TOT!AK39&lt;400,IF(D37&gt;66,66,D37),D37)</f>
        <v>73</v>
      </c>
      <c r="F37" s="27" t="n">
        <f aca="false">IF(TOT!AK39&lt;200,IF(E37&gt;60,60,E37),E37)</f>
        <v>73</v>
      </c>
      <c r="G37" s="50" t="n">
        <f aca="false">(TOT!BS39*60)/TOT!AK39</f>
        <v>2.32659120055746</v>
      </c>
      <c r="H37" s="55" t="n">
        <f aca="false">VLOOKUP(G37,'PH - BLOCKED SHOTS'!$A$3:$B$55,2)</f>
        <v>65</v>
      </c>
      <c r="I37" s="55" t="n">
        <f aca="false">IF(TOT!AK39&lt;400,IF(H37&gt;66,66,H37),H37)</f>
        <v>65</v>
      </c>
      <c r="J37" s="55" t="n">
        <f aca="false">IF(TOT!AK39&lt;200,IF(I37&gt;60,60,I37),I37)</f>
        <v>65</v>
      </c>
      <c r="K37" s="55" t="n">
        <f aca="false">((B37+F37+F37+J37)/4)+TOT!DC39</f>
        <v>78</v>
      </c>
      <c r="L37" s="55"/>
      <c r="M37" s="55" t="n">
        <f aca="false">VLOOKUP(TOT!FE39,'PH - GAME SCORE'!$A$3:$B$55,2)</f>
        <v>92</v>
      </c>
      <c r="N37" s="55" t="n">
        <f aca="false">AVERAGE(K37,M37)</f>
        <v>85</v>
      </c>
      <c r="O37" s="55" t="n">
        <f aca="false">IF(TOT!AN39&lt;13.4,IF(N37&gt;73,73,N37),N37)</f>
        <v>85</v>
      </c>
      <c r="P37" s="55" t="n">
        <f aca="false">IF(TOT!AN39&lt;13.4,IF(O37&gt;73,73,O37),O37)</f>
        <v>85</v>
      </c>
    </row>
    <row r="38" customFormat="false" ht="13" hidden="false" customHeight="true" outlineLevel="0" collapsed="false">
      <c r="A38" s="17" t="s">
        <v>476</v>
      </c>
      <c r="B38" s="27" t="n">
        <f aca="false">'SK - Tableau 1'!G38</f>
        <v>87</v>
      </c>
      <c r="C38" s="54" t="n">
        <f aca="false">(TOT!BQ40*60)/TOT!AK40</f>
        <v>0.752319652261139</v>
      </c>
      <c r="D38" s="27" t="n">
        <f aca="false">VLOOKUP(C38,'PH - GIVEAWAYS'!$A$3:$B$55,2)</f>
        <v>96</v>
      </c>
      <c r="E38" s="27" t="n">
        <f aca="false">IF(TOT!AK40&lt;400,IF(D38&gt;66,66,D38),D38)</f>
        <v>96</v>
      </c>
      <c r="F38" s="27" t="n">
        <f aca="false">IF(TOT!AK40&lt;200,IF(E38&gt;60,60,E38),E38)</f>
        <v>96</v>
      </c>
      <c r="G38" s="50" t="n">
        <f aca="false">(TOT!BS40*60)/TOT!AK40</f>
        <v>2.30711360026749</v>
      </c>
      <c r="H38" s="55" t="n">
        <f aca="false">VLOOKUP(G38,'PH - BLOCKED SHOTS'!$A$3:$B$55,2)</f>
        <v>65</v>
      </c>
      <c r="I38" s="55" t="n">
        <f aca="false">IF(TOT!AK40&lt;400,IF(H38&gt;66,66,H38),H38)</f>
        <v>65</v>
      </c>
      <c r="J38" s="55" t="n">
        <f aca="false">IF(TOT!AK40&lt;200,IF(I38&gt;60,60,I38),I38)</f>
        <v>65</v>
      </c>
      <c r="K38" s="55" t="n">
        <f aca="false">((B38+F38+F38+J38)/4)+TOT!DC40</f>
        <v>87</v>
      </c>
      <c r="L38" s="55"/>
      <c r="M38" s="55" t="n">
        <f aca="false">VLOOKUP(TOT!FE40,'PH - GAME SCORE'!$A$3:$B$55,2)</f>
        <v>81</v>
      </c>
      <c r="N38" s="55" t="n">
        <f aca="false">AVERAGE(K38,M38)</f>
        <v>84</v>
      </c>
      <c r="O38" s="55" t="n">
        <f aca="false">IF(TOT!AN40&lt;13.4,IF(N38&gt;73,73,N38),N38)</f>
        <v>84</v>
      </c>
      <c r="P38" s="55" t="n">
        <f aca="false">IF(TOT!AN40&lt;13.4,IF(O38&gt;73,73,O38),O38)</f>
        <v>84</v>
      </c>
    </row>
    <row r="39" customFormat="false" ht="13" hidden="false" customHeight="true" outlineLevel="0" collapsed="false">
      <c r="A39" s="17" t="s">
        <v>480</v>
      </c>
      <c r="B39" s="27" t="n">
        <f aca="false">'SK - Tableau 1'!G39</f>
        <v>66</v>
      </c>
      <c r="C39" s="54" t="n">
        <f aca="false">(TOT!BQ41*60)/TOT!AK41</f>
        <v>1.01208883890919</v>
      </c>
      <c r="D39" s="27" t="n">
        <f aca="false">VLOOKUP(C39,'PH - GIVEAWAYS'!$A$3:$B$55,2)</f>
        <v>91</v>
      </c>
      <c r="E39" s="27" t="n">
        <f aca="false">IF(TOT!AK41&lt;400,IF(D39&gt;66,66,D39),D39)</f>
        <v>91</v>
      </c>
      <c r="F39" s="27" t="n">
        <f aca="false">IF(TOT!AK41&lt;200,IF(E39&gt;60,60,E39),E39)</f>
        <v>91</v>
      </c>
      <c r="G39" s="50" t="n">
        <f aca="false">(TOT!BS41*60)/TOT!AK41</f>
        <v>2.31334591750672</v>
      </c>
      <c r="H39" s="55" t="n">
        <f aca="false">VLOOKUP(G39,'PH - BLOCKED SHOTS'!$A$3:$B$55,2)</f>
        <v>65</v>
      </c>
      <c r="I39" s="55" t="n">
        <f aca="false">IF(TOT!AK41&lt;400,IF(H39&gt;66,66,H39),H39)</f>
        <v>65</v>
      </c>
      <c r="J39" s="55" t="n">
        <f aca="false">IF(TOT!AK41&lt;200,IF(I39&gt;60,60,I39),I39)</f>
        <v>65</v>
      </c>
      <c r="K39" s="55" t="n">
        <f aca="false">((B39+F39+F39+J39)/4)+TOT!DC41</f>
        <v>83.25</v>
      </c>
      <c r="L39" s="55"/>
      <c r="M39" s="55" t="n">
        <f aca="false">VLOOKUP(TOT!FE41,'PH - GAME SCORE'!$A$3:$B$55,2)</f>
        <v>52</v>
      </c>
      <c r="N39" s="55" t="n">
        <f aca="false">AVERAGE(K39,M39)</f>
        <v>67.625</v>
      </c>
      <c r="O39" s="55" t="n">
        <f aca="false">IF(TOT!AN41&lt;13.4,IF(N39&gt;73,73,N39),N39)</f>
        <v>67.625</v>
      </c>
      <c r="P39" s="55" t="n">
        <f aca="false">IF(TOT!AN41&lt;13.4,IF(O39&gt;73,73,O39),O39)</f>
        <v>67.625</v>
      </c>
    </row>
    <row r="40" customFormat="false" ht="13" hidden="false" customHeight="true" outlineLevel="0" collapsed="false">
      <c r="A40" s="17" t="s">
        <v>485</v>
      </c>
      <c r="B40" s="27" t="n">
        <f aca="false">'SK - Tableau 1'!G40</f>
        <v>55</v>
      </c>
      <c r="C40" s="54" t="n">
        <f aca="false">(TOT!BQ42*60)/TOT!AK42</f>
        <v>1.82387404357037</v>
      </c>
      <c r="D40" s="27" t="n">
        <f aca="false">VLOOKUP(C40,'PH - GIVEAWAYS'!$A$3:$B$55,2)</f>
        <v>72</v>
      </c>
      <c r="E40" s="27" t="n">
        <f aca="false">IF(TOT!AK42&lt;400,IF(D40&gt;66,66,D40),D40)</f>
        <v>72</v>
      </c>
      <c r="F40" s="27" t="n">
        <f aca="false">IF(TOT!AK42&lt;200,IF(E40&gt;60,60,E40),E40)</f>
        <v>72</v>
      </c>
      <c r="G40" s="50" t="n">
        <f aca="false">(TOT!BS42*60)/TOT!AK42</f>
        <v>5.0974941217736</v>
      </c>
      <c r="H40" s="55" t="n">
        <f aca="false">VLOOKUP(G40,'PH - BLOCKED SHOTS'!$A$3:$B$55,2)</f>
        <v>90</v>
      </c>
      <c r="I40" s="55" t="n">
        <f aca="false">IF(TOT!AK42&lt;400,IF(H40&gt;66,66,H40),H40)</f>
        <v>90</v>
      </c>
      <c r="J40" s="55" t="n">
        <f aca="false">IF(TOT!AK42&lt;200,IF(I40&gt;60,60,I40),I40)</f>
        <v>90</v>
      </c>
      <c r="K40" s="55" t="n">
        <f aca="false">((B40+F40+F40+J40)/4)+TOT!DC42</f>
        <v>72.25</v>
      </c>
      <c r="L40" s="55"/>
      <c r="M40" s="55" t="n">
        <f aca="false">VLOOKUP(TOT!FE42,'PH - GAME SCORE'!$A$3:$B$55,2)</f>
        <v>51</v>
      </c>
      <c r="N40" s="55" t="n">
        <f aca="false">AVERAGE(K40,M40)</f>
        <v>61.625</v>
      </c>
      <c r="O40" s="55" t="n">
        <f aca="false">IF(TOT!AN42&lt;13.4,IF(N40&gt;73,73,N40),N40)</f>
        <v>61.625</v>
      </c>
      <c r="P40" s="55" t="n">
        <f aca="false">IF(TOT!AN42&lt;13.4,IF(O40&gt;73,73,O40),O40)</f>
        <v>61.625</v>
      </c>
    </row>
    <row r="41" customFormat="false" ht="13" hidden="false" customHeight="true" outlineLevel="0" collapsed="false">
      <c r="A41" s="17" t="s">
        <v>491</v>
      </c>
      <c r="B41" s="27" t="n">
        <f aca="false">'SK - Tableau 1'!G41</f>
        <v>63</v>
      </c>
      <c r="C41" s="54" t="n">
        <f aca="false">(TOT!BQ43*60)/TOT!AK43</f>
        <v>1.78177727784025</v>
      </c>
      <c r="D41" s="27" t="n">
        <f aca="false">VLOOKUP(C41,'PH - GIVEAWAYS'!$A$3:$B$55,2)</f>
        <v>73</v>
      </c>
      <c r="E41" s="27" t="n">
        <f aca="false">IF(TOT!AK43&lt;400,IF(D41&gt;66,66,D41),D41)</f>
        <v>66</v>
      </c>
      <c r="F41" s="27" t="n">
        <f aca="false">IF(TOT!AK43&lt;200,IF(E41&gt;60,60,E41),E41)</f>
        <v>66</v>
      </c>
      <c r="G41" s="50" t="n">
        <f aca="false">(TOT!BS43*60)/TOT!AK43</f>
        <v>1.78177727784025</v>
      </c>
      <c r="H41" s="55" t="n">
        <f aca="false">VLOOKUP(G41,'PH - BLOCKED SHOTS'!$A$3:$B$55,2)</f>
        <v>59</v>
      </c>
      <c r="I41" s="55" t="n">
        <f aca="false">IF(TOT!AK43&lt;400,IF(H41&gt;66,66,H41),H41)</f>
        <v>59</v>
      </c>
      <c r="J41" s="55" t="n">
        <f aca="false">IF(TOT!AK43&lt;200,IF(I41&gt;60,60,I41),I41)</f>
        <v>59</v>
      </c>
      <c r="K41" s="55" t="n">
        <f aca="false">((B41+F41+F41+J41)/4)+TOT!DC43</f>
        <v>63.5</v>
      </c>
      <c r="L41" s="55"/>
      <c r="M41" s="55" t="n">
        <f aca="false">VLOOKUP(TOT!FE43,'PH - GAME SCORE'!$A$3:$B$55,2)</f>
        <v>74</v>
      </c>
      <c r="N41" s="55" t="n">
        <f aca="false">AVERAGE(K41,M41)</f>
        <v>68.75</v>
      </c>
      <c r="O41" s="55" t="n">
        <f aca="false">IF(TOT!AN43&lt;13.4,IF(N41&gt;73,73,N41),N41)</f>
        <v>68.75</v>
      </c>
      <c r="P41" s="55" t="n">
        <f aca="false">IF(TOT!AN43&lt;13.4,IF(O41&gt;73,73,O41),O41)</f>
        <v>68.75</v>
      </c>
    </row>
    <row r="42" customFormat="false" ht="13" hidden="false" customHeight="true" outlineLevel="0" collapsed="false">
      <c r="A42" s="17" t="s">
        <v>496</v>
      </c>
      <c r="B42" s="27" t="n">
        <f aca="false">'SK - Tableau 1'!G42</f>
        <v>87</v>
      </c>
      <c r="C42" s="54" t="n">
        <f aca="false">(TOT!BQ44*60)/TOT!AK44</f>
        <v>1.48317304862692</v>
      </c>
      <c r="D42" s="27" t="n">
        <f aca="false">VLOOKUP(C42,'PH - GIVEAWAYS'!$A$3:$B$55,2)</f>
        <v>80</v>
      </c>
      <c r="E42" s="27" t="n">
        <f aca="false">IF(TOT!AK44&lt;400,IF(D42&gt;66,66,D42),D42)</f>
        <v>80</v>
      </c>
      <c r="F42" s="27" t="n">
        <f aca="false">IF(TOT!AK44&lt;200,IF(E42&gt;60,60,E42),E42)</f>
        <v>80</v>
      </c>
      <c r="G42" s="50" t="n">
        <f aca="false">(TOT!BS44*60)/TOT!AK44</f>
        <v>1.61030216708066</v>
      </c>
      <c r="H42" s="55" t="n">
        <f aca="false">VLOOKUP(G42,'PH - BLOCKED SHOTS'!$A$3:$B$55,2)</f>
        <v>57</v>
      </c>
      <c r="I42" s="55" t="n">
        <f aca="false">IF(TOT!AK44&lt;400,IF(H42&gt;66,66,H42),H42)</f>
        <v>57</v>
      </c>
      <c r="J42" s="55" t="n">
        <f aca="false">IF(TOT!AK44&lt;200,IF(I42&gt;60,60,I42),I42)</f>
        <v>57</v>
      </c>
      <c r="K42" s="55" t="n">
        <f aca="false">((B42+F42+F42+J42)/4)+TOT!DC44</f>
        <v>78</v>
      </c>
      <c r="L42" s="55"/>
      <c r="M42" s="55" t="n">
        <f aca="false">VLOOKUP(TOT!FE44,'PH - GAME SCORE'!$A$3:$B$55,2)</f>
        <v>82</v>
      </c>
      <c r="N42" s="55" t="n">
        <f aca="false">AVERAGE(K42,M42)</f>
        <v>80</v>
      </c>
      <c r="O42" s="55" t="n">
        <f aca="false">IF(TOT!AN44&lt;13.4,IF(N42&gt;73,73,N42),N42)</f>
        <v>80</v>
      </c>
      <c r="P42" s="55" t="n">
        <f aca="false">IF(TOT!AN44&lt;13.4,IF(O42&gt;73,73,O42),O42)</f>
        <v>80</v>
      </c>
    </row>
    <row r="43" customFormat="false" ht="13" hidden="false" customHeight="true" outlineLevel="0" collapsed="false">
      <c r="A43" s="17" t="s">
        <v>501</v>
      </c>
      <c r="B43" s="27" t="n">
        <f aca="false">'SK - Tableau 1'!G43</f>
        <v>60</v>
      </c>
      <c r="C43" s="54" t="n">
        <f aca="false">(TOT!BQ45*60)/TOT!AK45</f>
        <v>2.6324278985741</v>
      </c>
      <c r="D43" s="27" t="n">
        <f aca="false">VLOOKUP(C43,'PH - GIVEAWAYS'!$A$3:$B$55,2)</f>
        <v>58</v>
      </c>
      <c r="E43" s="27" t="n">
        <f aca="false">IF(TOT!AK45&lt;400,IF(D43&gt;66,66,D43),D43)</f>
        <v>58</v>
      </c>
      <c r="F43" s="27" t="n">
        <f aca="false">IF(TOT!AK45&lt;200,IF(E43&gt;60,60,E43),E43)</f>
        <v>58</v>
      </c>
      <c r="G43" s="50" t="n">
        <f aca="false">(TOT!BS45*60)/TOT!AK45</f>
        <v>2.01303309890961</v>
      </c>
      <c r="H43" s="55" t="n">
        <f aca="false">VLOOKUP(G43,'PH - BLOCKED SHOTS'!$A$3:$B$55,2)</f>
        <v>62</v>
      </c>
      <c r="I43" s="55" t="n">
        <f aca="false">IF(TOT!AK45&lt;400,IF(H43&gt;66,66,H43),H43)</f>
        <v>62</v>
      </c>
      <c r="J43" s="55" t="n">
        <f aca="false">IF(TOT!AK45&lt;200,IF(I43&gt;60,60,I43),I43)</f>
        <v>62</v>
      </c>
      <c r="K43" s="55" t="n">
        <f aca="false">((B43+F43+F43+J43)/4)+TOT!DC45</f>
        <v>60.5</v>
      </c>
      <c r="L43" s="55"/>
      <c r="M43" s="55" t="n">
        <f aca="false">VLOOKUP(TOT!FE45,'PH - GAME SCORE'!$A$3:$B$55,2)</f>
        <v>75</v>
      </c>
      <c r="N43" s="55" t="n">
        <f aca="false">AVERAGE(K43,M43)</f>
        <v>67.75</v>
      </c>
      <c r="O43" s="55" t="n">
        <f aca="false">IF(TOT!AN45&lt;13.4,IF(N43&gt;73,73,N43),N43)</f>
        <v>67.75</v>
      </c>
      <c r="P43" s="55" t="n">
        <f aca="false">IF(TOT!AN45&lt;13.4,IF(O43&gt;73,73,O43),O43)</f>
        <v>67.75</v>
      </c>
    </row>
    <row r="44" customFormat="false" ht="13" hidden="false" customHeight="true" outlineLevel="0" collapsed="false">
      <c r="A44" s="17" t="s">
        <v>507</v>
      </c>
      <c r="B44" s="27" t="n">
        <f aca="false">'SK - Tableau 1'!G44</f>
        <v>88</v>
      </c>
      <c r="C44" s="54" t="n">
        <f aca="false">(TOT!BQ46*60)/TOT!AK46</f>
        <v>1.98657224317116</v>
      </c>
      <c r="D44" s="27" t="n">
        <f aca="false">VLOOKUP(C44,'PH - GIVEAWAYS'!$A$3:$B$55,2)</f>
        <v>69</v>
      </c>
      <c r="E44" s="27" t="n">
        <f aca="false">IF(TOT!AK46&lt;400,IF(D44&gt;66,66,D44),D44)</f>
        <v>69</v>
      </c>
      <c r="F44" s="27" t="n">
        <f aca="false">IF(TOT!AK46&lt;200,IF(E44&gt;60,60,E44),E44)</f>
        <v>69</v>
      </c>
      <c r="G44" s="50" t="n">
        <f aca="false">(TOT!BS46*60)/TOT!AK46</f>
        <v>1.54511174468868</v>
      </c>
      <c r="H44" s="55" t="n">
        <f aca="false">VLOOKUP(G44,'PH - BLOCKED SHOTS'!$A$3:$B$55,2)</f>
        <v>56</v>
      </c>
      <c r="I44" s="55" t="n">
        <f aca="false">IF(TOT!AK46&lt;400,IF(H44&gt;66,66,H44),H44)</f>
        <v>56</v>
      </c>
      <c r="J44" s="55" t="n">
        <f aca="false">IF(TOT!AK46&lt;200,IF(I44&gt;60,60,I44),I44)</f>
        <v>56</v>
      </c>
      <c r="K44" s="55" t="n">
        <f aca="false">((B44+F44+F44+J44)/4)+TOT!DC46</f>
        <v>72.5</v>
      </c>
      <c r="L44" s="55"/>
      <c r="M44" s="55" t="n">
        <f aca="false">VLOOKUP(TOT!FE46,'PH - GAME SCORE'!$A$3:$B$55,2)</f>
        <v>75</v>
      </c>
      <c r="N44" s="55" t="n">
        <f aca="false">AVERAGE(K44,M44)</f>
        <v>73.75</v>
      </c>
      <c r="O44" s="55" t="n">
        <f aca="false">IF(TOT!AN46&lt;13.4,IF(N44&gt;73,73,N44),N44)</f>
        <v>73.75</v>
      </c>
      <c r="P44" s="55" t="n">
        <f aca="false">IF(TOT!AN46&lt;13.4,IF(O44&gt;73,73,O44),O44)</f>
        <v>73.75</v>
      </c>
    </row>
    <row r="45" customFormat="false" ht="13" hidden="false" customHeight="true" outlineLevel="0" collapsed="false">
      <c r="A45" s="17" t="s">
        <v>512</v>
      </c>
      <c r="B45" s="27" t="n">
        <f aca="false">'SK - Tableau 1'!G45</f>
        <v>51</v>
      </c>
      <c r="C45" s="54" t="n">
        <f aca="false">(TOT!BQ47*60)/TOT!AK47</f>
        <v>3.28767123287671</v>
      </c>
      <c r="D45" s="27" t="n">
        <f aca="false">VLOOKUP(C45,'PH - GIVEAWAYS'!$A$3:$B$55,2)</f>
        <v>51</v>
      </c>
      <c r="E45" s="27" t="n">
        <f aca="false">IF(TOT!AK47&lt;400,IF(D45&gt;66,66,D45),D45)</f>
        <v>51</v>
      </c>
      <c r="F45" s="27" t="n">
        <f aca="false">IF(TOT!AK47&lt;200,IF(E45&gt;60,60,E45),E45)</f>
        <v>51</v>
      </c>
      <c r="G45" s="50" t="n">
        <f aca="false">(TOT!BS47*60)/TOT!AK47</f>
        <v>3.28767123287671</v>
      </c>
      <c r="H45" s="55" t="n">
        <f aca="false">VLOOKUP(G45,'PH - BLOCKED SHOTS'!$A$3:$B$55,2)</f>
        <v>75</v>
      </c>
      <c r="I45" s="55" t="n">
        <f aca="false">IF(TOT!AK47&lt;400,IF(H45&gt;66,66,H45),H45)</f>
        <v>75</v>
      </c>
      <c r="J45" s="55" t="n">
        <f aca="false">IF(TOT!AK47&lt;200,IF(I45&gt;60,60,I45),I45)</f>
        <v>75</v>
      </c>
      <c r="K45" s="55" t="n">
        <f aca="false">((B45+F45+F45+J45)/4)+TOT!DC47</f>
        <v>57</v>
      </c>
      <c r="L45" s="55"/>
      <c r="M45" s="55" t="n">
        <f aca="false">VLOOKUP(TOT!FE47,'PH - GAME SCORE'!$A$3:$B$55,2)</f>
        <v>58</v>
      </c>
      <c r="N45" s="55" t="n">
        <f aca="false">AVERAGE(K45,M45)</f>
        <v>57.5</v>
      </c>
      <c r="O45" s="55" t="n">
        <f aca="false">IF(TOT!AN47&lt;13.4,IF(N45&gt;73,73,N45),N45)</f>
        <v>57.5</v>
      </c>
      <c r="P45" s="55" t="n">
        <f aca="false">IF(TOT!AN47&lt;13.4,IF(O45&gt;73,73,O45),O45)</f>
        <v>57.5</v>
      </c>
    </row>
    <row r="46" customFormat="false" ht="13" hidden="false" customHeight="true" outlineLevel="0" collapsed="false">
      <c r="A46" s="17" t="s">
        <v>516</v>
      </c>
      <c r="B46" s="27" t="n">
        <f aca="false">'SK - Tableau 1'!G46</f>
        <v>60</v>
      </c>
      <c r="C46" s="54" t="n">
        <f aca="false">(TOT!BQ48*60)/TOT!AK48</f>
        <v>5.2863436123348</v>
      </c>
      <c r="D46" s="27" t="n">
        <f aca="false">VLOOKUP(C46,'PH - GIVEAWAYS'!$A$3:$B$55,2)</f>
        <v>47</v>
      </c>
      <c r="E46" s="27" t="n">
        <f aca="false">IF(TOT!AK48&lt;400,IF(D46&gt;66,66,D46),D46)</f>
        <v>47</v>
      </c>
      <c r="F46" s="27" t="n">
        <f aca="false">IF(TOT!AK48&lt;200,IF(E46&gt;60,60,E46),E46)</f>
        <v>47</v>
      </c>
      <c r="G46" s="50" t="n">
        <f aca="false">(TOT!BS48*60)/TOT!AK48</f>
        <v>10.5726872246696</v>
      </c>
      <c r="H46" s="55" t="n">
        <f aca="false">VLOOKUP(G46,'PH - BLOCKED SHOTS'!$A$3:$B$55,2)</f>
        <v>99</v>
      </c>
      <c r="I46" s="55" t="n">
        <f aca="false">IF(TOT!AK48&lt;400,IF(H46&gt;66,66,H46),H46)</f>
        <v>66</v>
      </c>
      <c r="J46" s="55" t="n">
        <f aca="false">IF(TOT!AK48&lt;200,IF(I46&gt;60,60,I46),I46)</f>
        <v>60</v>
      </c>
      <c r="K46" s="55" t="n">
        <f aca="false">((B46+F46+F46+J46)/4)+TOT!DC48</f>
        <v>53.5</v>
      </c>
      <c r="L46" s="55"/>
      <c r="M46" s="55" t="n">
        <f aca="false">VLOOKUP(TOT!FE48,'PH - GAME SCORE'!$A$3:$B$55,2)</f>
        <v>47</v>
      </c>
      <c r="N46" s="55" t="n">
        <f aca="false">AVERAGE(K46,M46)</f>
        <v>50.25</v>
      </c>
      <c r="O46" s="55" t="n">
        <f aca="false">IF(TOT!AN48&lt;13.4,IF(N46&gt;73,73,N46),N46)</f>
        <v>50.25</v>
      </c>
      <c r="P46" s="55" t="n">
        <f aca="false">IF(TOT!AN48&lt;13.4,IF(O46&gt;73,73,O46),O46)</f>
        <v>50.25</v>
      </c>
    </row>
    <row r="47" customFormat="false" ht="13" hidden="false" customHeight="true" outlineLevel="0" collapsed="false">
      <c r="A47" s="17" t="s">
        <v>520</v>
      </c>
      <c r="B47" s="27" t="n">
        <f aca="false">'SK - Tableau 1'!G47</f>
        <v>51</v>
      </c>
      <c r="C47" s="54" t="n">
        <f aca="false">(TOT!BQ49*60)/TOT!AK49</f>
        <v>2.84900284900285</v>
      </c>
      <c r="D47" s="27" t="n">
        <f aca="false">VLOOKUP(C47,'PH - GIVEAWAYS'!$A$3:$B$55,2)</f>
        <v>55</v>
      </c>
      <c r="E47" s="27" t="n">
        <f aca="false">IF(TOT!AK49&lt;400,IF(D47&gt;66,66,D47),D47)</f>
        <v>55</v>
      </c>
      <c r="F47" s="27" t="n">
        <f aca="false">IF(TOT!AK49&lt;200,IF(E47&gt;60,60,E47),E47)</f>
        <v>55</v>
      </c>
      <c r="G47" s="50" t="n">
        <f aca="false">(TOT!BS49*60)/TOT!AK49</f>
        <v>2.84900284900285</v>
      </c>
      <c r="H47" s="55" t="n">
        <f aca="false">VLOOKUP(G47,'PH - BLOCKED SHOTS'!$A$3:$B$55,2)</f>
        <v>71</v>
      </c>
      <c r="I47" s="55" t="n">
        <f aca="false">IF(TOT!AK49&lt;400,IF(H47&gt;66,66,H47),H47)</f>
        <v>66</v>
      </c>
      <c r="J47" s="55" t="n">
        <f aca="false">IF(TOT!AK49&lt;200,IF(I47&gt;60,60,I47),I47)</f>
        <v>60</v>
      </c>
      <c r="K47" s="55" t="n">
        <f aca="false">((B47+F47+F47+J47)/4)+TOT!DC49</f>
        <v>55.25</v>
      </c>
      <c r="L47" s="55"/>
      <c r="M47" s="55" t="n">
        <f aca="false">VLOOKUP(TOT!FE49,'PH - GAME SCORE'!$A$3:$B$55,2)</f>
        <v>76</v>
      </c>
      <c r="N47" s="55" t="n">
        <f aca="false">AVERAGE(K47,M47)</f>
        <v>65.625</v>
      </c>
      <c r="O47" s="55" t="n">
        <f aca="false">IF(TOT!AN49&lt;13.4,IF(N47&gt;73,73,N47),N47)</f>
        <v>65.625</v>
      </c>
      <c r="P47" s="55" t="n">
        <f aca="false">IF(TOT!AN49&lt;13.4,IF(O47&gt;73,73,O47),O47)</f>
        <v>65.625</v>
      </c>
    </row>
    <row r="48" customFormat="false" ht="13" hidden="false" customHeight="true" outlineLevel="0" collapsed="false">
      <c r="A48" s="17" t="s">
        <v>525</v>
      </c>
      <c r="B48" s="27" t="n">
        <f aca="false">'SK - Tableau 1'!G48</f>
        <v>47</v>
      </c>
      <c r="C48" s="54" t="n">
        <f aca="false">(TOT!BQ50*60)/TOT!AK50</f>
        <v>1.58218576032811</v>
      </c>
      <c r="D48" s="27" t="n">
        <f aca="false">VLOOKUP(C48,'PH - GIVEAWAYS'!$A$3:$B$55,2)</f>
        <v>78</v>
      </c>
      <c r="E48" s="27" t="n">
        <f aca="false">IF(TOT!AK50&lt;400,IF(D48&gt;66,66,D48),D48)</f>
        <v>66</v>
      </c>
      <c r="F48" s="27" t="n">
        <f aca="false">IF(TOT!AK50&lt;200,IF(E48&gt;60,60,E48),E48)</f>
        <v>60</v>
      </c>
      <c r="G48" s="50" t="n">
        <f aca="false">(TOT!BS50*60)/TOT!AK50</f>
        <v>2.10958101377081</v>
      </c>
      <c r="H48" s="55" t="n">
        <f aca="false">VLOOKUP(G48,'PH - BLOCKED SHOTS'!$A$3:$B$55,2)</f>
        <v>63</v>
      </c>
      <c r="I48" s="55" t="n">
        <f aca="false">IF(TOT!AK50&lt;400,IF(H48&gt;66,66,H48),H48)</f>
        <v>63</v>
      </c>
      <c r="J48" s="55" t="n">
        <f aca="false">IF(TOT!AK50&lt;200,IF(I48&gt;60,60,I48),I48)</f>
        <v>60</v>
      </c>
      <c r="K48" s="55" t="n">
        <f aca="false">((B48+F48+F48+J48)/4)+TOT!DC50</f>
        <v>56.75</v>
      </c>
      <c r="L48" s="55"/>
      <c r="M48" s="55" t="n">
        <f aca="false">VLOOKUP(TOT!FE50,'PH - GAME SCORE'!$A$3:$B$55,2)</f>
        <v>57</v>
      </c>
      <c r="N48" s="55" t="n">
        <f aca="false">AVERAGE(K48,M48)</f>
        <v>56.875</v>
      </c>
      <c r="O48" s="55" t="n">
        <f aca="false">IF(TOT!AN50&lt;13.4,IF(N48&gt;73,73,N48),N48)</f>
        <v>56.875</v>
      </c>
      <c r="P48" s="55" t="n">
        <f aca="false">IF(TOT!AN50&lt;13.4,IF(O48&gt;73,73,O48),O48)</f>
        <v>56.875</v>
      </c>
    </row>
    <row r="49" customFormat="false" ht="13" hidden="false" customHeight="true" outlineLevel="0" collapsed="false">
      <c r="A49" s="17" t="s">
        <v>528</v>
      </c>
      <c r="B49" s="27" t="n">
        <f aca="false">'SK - Tableau 1'!G49</f>
        <v>60</v>
      </c>
      <c r="C49" s="54" t="n">
        <f aca="false">(TOT!BQ51*60)/TOT!AK51</f>
        <v>1.62945081472536</v>
      </c>
      <c r="D49" s="27" t="n">
        <f aca="false">VLOOKUP(C49,'PH - GIVEAWAYS'!$A$3:$B$55,2)</f>
        <v>77</v>
      </c>
      <c r="E49" s="27" t="n">
        <f aca="false">IF(TOT!AK51&lt;400,IF(D49&gt;66,66,D49),D49)</f>
        <v>66</v>
      </c>
      <c r="F49" s="27" t="n">
        <f aca="false">IF(TOT!AK51&lt;200,IF(E49&gt;60,60,E49),E49)</f>
        <v>60</v>
      </c>
      <c r="G49" s="50" t="n">
        <f aca="false">(TOT!BS51*60)/TOT!AK51</f>
        <v>8.69040434520191</v>
      </c>
      <c r="H49" s="55" t="n">
        <f aca="false">VLOOKUP(G49,'PH - BLOCKED SHOTS'!$A$3:$B$55,2)</f>
        <v>99</v>
      </c>
      <c r="I49" s="55" t="n">
        <f aca="false">IF(TOT!AK51&lt;400,IF(H49&gt;66,66,H49),H49)</f>
        <v>66</v>
      </c>
      <c r="J49" s="55" t="n">
        <f aca="false">IF(TOT!AK51&lt;200,IF(I49&gt;60,60,I49),I49)</f>
        <v>60</v>
      </c>
      <c r="K49" s="55" t="n">
        <f aca="false">((B49+F49+F49+J49)/4)+TOT!DC51</f>
        <v>60</v>
      </c>
      <c r="L49" s="55"/>
      <c r="M49" s="55" t="n">
        <f aca="false">VLOOKUP(TOT!FE51,'PH - GAME SCORE'!$A$3:$B$55,2)</f>
        <v>48</v>
      </c>
      <c r="N49" s="55" t="n">
        <f aca="false">AVERAGE(K49,M49)</f>
        <v>54</v>
      </c>
      <c r="O49" s="55" t="n">
        <f aca="false">IF(TOT!AN51&lt;13.4,IF(N49&gt;73,73,N49),N49)</f>
        <v>54</v>
      </c>
      <c r="P49" s="55" t="n">
        <f aca="false">IF(TOT!AN51&lt;13.4,IF(O49&gt;73,73,O49),O49)</f>
        <v>54</v>
      </c>
    </row>
    <row r="50" customFormat="false" ht="13" hidden="false" customHeight="true" outlineLevel="0" collapsed="false">
      <c r="A50" s="17" t="s">
        <v>534</v>
      </c>
      <c r="B50" s="27" t="n">
        <f aca="false">'SK - Tableau 1'!G50</f>
        <v>70</v>
      </c>
      <c r="C50" s="54" t="n">
        <f aca="false">(TOT!BQ52*60)/TOT!AK52</f>
        <v>1.83704711685661</v>
      </c>
      <c r="D50" s="27" t="n">
        <f aca="false">VLOOKUP(C50,'PH - GIVEAWAYS'!$A$3:$B$55,2)</f>
        <v>72</v>
      </c>
      <c r="E50" s="27" t="n">
        <f aca="false">IF(TOT!AK52&lt;400,IF(D50&gt;66,66,D50),D50)</f>
        <v>72</v>
      </c>
      <c r="F50" s="27" t="n">
        <f aca="false">IF(TOT!AK52&lt;200,IF(E50&gt;60,60,E50),E50)</f>
        <v>72</v>
      </c>
      <c r="G50" s="50" t="n">
        <f aca="false">(TOT!BS52*60)/TOT!AK52</f>
        <v>4.28644327266542</v>
      </c>
      <c r="H50" s="55" t="n">
        <f aca="false">VLOOKUP(G50,'PH - BLOCKED SHOTS'!$A$3:$B$55,2)</f>
        <v>84</v>
      </c>
      <c r="I50" s="55" t="n">
        <f aca="false">IF(TOT!AK52&lt;400,IF(H50&gt;66,66,H50),H50)</f>
        <v>84</v>
      </c>
      <c r="J50" s="55" t="n">
        <f aca="false">IF(TOT!AK52&lt;200,IF(I50&gt;60,60,I50),I50)</f>
        <v>84</v>
      </c>
      <c r="K50" s="55" t="n">
        <f aca="false">((B50+F50+F50+J50)/4)+TOT!DC52</f>
        <v>74.5</v>
      </c>
      <c r="L50" s="55"/>
      <c r="M50" s="55" t="n">
        <f aca="false">VLOOKUP(TOT!FE52,'PH - GAME SCORE'!$A$3:$B$55,2)</f>
        <v>52</v>
      </c>
      <c r="N50" s="55" t="n">
        <f aca="false">AVERAGE(K50,M50)</f>
        <v>63.25</v>
      </c>
      <c r="O50" s="55" t="n">
        <f aca="false">IF(TOT!AN52&lt;13.4,IF(N50&gt;73,73,N50),N50)</f>
        <v>63.25</v>
      </c>
      <c r="P50" s="55" t="n">
        <f aca="false">IF(TOT!AN52&lt;13.4,IF(O50&gt;73,73,O50),O50)</f>
        <v>63.25</v>
      </c>
    </row>
    <row r="51" customFormat="false" ht="13" hidden="false" customHeight="true" outlineLevel="0" collapsed="false">
      <c r="A51" s="17" t="s">
        <v>539</v>
      </c>
      <c r="B51" s="27" t="n">
        <f aca="false">'SK - Tableau 1'!G51</f>
        <v>68</v>
      </c>
      <c r="C51" s="54" t="n">
        <f aca="false">(TOT!BQ53*60)/TOT!AK53</f>
        <v>1.69936568815459</v>
      </c>
      <c r="D51" s="27" t="n">
        <f aca="false">VLOOKUP(C51,'PH - GIVEAWAYS'!$A$3:$B$55,2)</f>
        <v>75</v>
      </c>
      <c r="E51" s="27" t="n">
        <f aca="false">IF(TOT!AK53&lt;400,IF(D51&gt;66,66,D51),D51)</f>
        <v>75</v>
      </c>
      <c r="F51" s="27" t="n">
        <f aca="false">IF(TOT!AK53&lt;200,IF(E51&gt;60,60,E51),E51)</f>
        <v>75</v>
      </c>
      <c r="G51" s="50" t="n">
        <f aca="false">(TOT!BS53*60)/TOT!AK53</f>
        <v>3.50494173181883</v>
      </c>
      <c r="H51" s="55" t="n">
        <f aca="false">VLOOKUP(G51,'PH - BLOCKED SHOTS'!$A$3:$B$55,2)</f>
        <v>77</v>
      </c>
      <c r="I51" s="55" t="n">
        <f aca="false">IF(TOT!AK53&lt;400,IF(H51&gt;66,66,H51),H51)</f>
        <v>77</v>
      </c>
      <c r="J51" s="55" t="n">
        <f aca="false">IF(TOT!AK53&lt;200,IF(I51&gt;60,60,I51),I51)</f>
        <v>77</v>
      </c>
      <c r="K51" s="55" t="n">
        <f aca="false">((B51+F51+F51+J51)/4)+TOT!DC53</f>
        <v>73.75</v>
      </c>
      <c r="L51" s="55"/>
      <c r="M51" s="55" t="n">
        <f aca="false">VLOOKUP(TOT!FE53,'PH - GAME SCORE'!$A$3:$B$55,2)</f>
        <v>56</v>
      </c>
      <c r="N51" s="55" t="n">
        <f aca="false">AVERAGE(K51,M51)</f>
        <v>64.875</v>
      </c>
      <c r="O51" s="55" t="n">
        <f aca="false">IF(TOT!AN53&lt;13.4,IF(N51&gt;73,73,N51),N51)</f>
        <v>64.875</v>
      </c>
      <c r="P51" s="55" t="n">
        <f aca="false">IF(TOT!AN53&lt;13.4,IF(O51&gt;73,73,O51),O51)</f>
        <v>64.875</v>
      </c>
    </row>
    <row r="52" customFormat="false" ht="13" hidden="false" customHeight="true" outlineLevel="0" collapsed="false">
      <c r="A52" s="17" t="s">
        <v>542</v>
      </c>
      <c r="B52" s="27" t="n">
        <f aca="false">'SK - Tableau 1'!G52</f>
        <v>85</v>
      </c>
      <c r="C52" s="54" t="n">
        <f aca="false">(TOT!BQ54*60)/TOT!AK54</f>
        <v>2.02274907496226</v>
      </c>
      <c r="D52" s="27" t="n">
        <f aca="false">VLOOKUP(C52,'PH - GIVEAWAYS'!$A$3:$B$55,2)</f>
        <v>68</v>
      </c>
      <c r="E52" s="27" t="n">
        <f aca="false">IF(TOT!AK54&lt;400,IF(D52&gt;66,66,D52),D52)</f>
        <v>68</v>
      </c>
      <c r="F52" s="27" t="n">
        <f aca="false">IF(TOT!AK54&lt;200,IF(E52&gt;60,60,E52),E52)</f>
        <v>68</v>
      </c>
      <c r="G52" s="50" t="n">
        <f aca="false">(TOT!BS54*60)/TOT!AK54</f>
        <v>1.52939564204463</v>
      </c>
      <c r="H52" s="55" t="n">
        <f aca="false">VLOOKUP(G52,'PH - BLOCKED SHOTS'!$A$3:$B$55,2)</f>
        <v>56</v>
      </c>
      <c r="I52" s="55" t="n">
        <f aca="false">IF(TOT!AK54&lt;400,IF(H52&gt;66,66,H52),H52)</f>
        <v>56</v>
      </c>
      <c r="J52" s="55" t="n">
        <f aca="false">IF(TOT!AK54&lt;200,IF(I52&gt;60,60,I52),I52)</f>
        <v>56</v>
      </c>
      <c r="K52" s="55" t="n">
        <f aca="false">((B52+F52+F52+J52)/4)+TOT!DC54</f>
        <v>74.25</v>
      </c>
      <c r="L52" s="55"/>
      <c r="M52" s="55" t="n">
        <f aca="false">VLOOKUP(TOT!FE54,'PH - GAME SCORE'!$A$3:$B$55,2)</f>
        <v>73</v>
      </c>
      <c r="N52" s="55" t="n">
        <f aca="false">AVERAGE(K52,M52)</f>
        <v>73.625</v>
      </c>
      <c r="O52" s="55" t="n">
        <f aca="false">IF(TOT!AN54&lt;13.4,IF(N52&gt;73,73,N52),N52)</f>
        <v>73.625</v>
      </c>
      <c r="P52" s="55" t="n">
        <f aca="false">IF(TOT!AN54&lt;13.4,IF(O52&gt;73,73,O52),O52)</f>
        <v>73.625</v>
      </c>
    </row>
    <row r="53" customFormat="false" ht="13" hidden="false" customHeight="true" outlineLevel="0" collapsed="false">
      <c r="A53" s="17" t="s">
        <v>548</v>
      </c>
      <c r="B53" s="27" t="n">
        <f aca="false">'SK - Tableau 1'!G53</f>
        <v>84</v>
      </c>
      <c r="C53" s="54" t="n">
        <f aca="false">(TOT!BQ55*60)/TOT!AK55</f>
        <v>1.59862636549331</v>
      </c>
      <c r="D53" s="27" t="n">
        <f aca="false">VLOOKUP(C53,'PH - GIVEAWAYS'!$A$3:$B$55,2)</f>
        <v>78</v>
      </c>
      <c r="E53" s="27" t="n">
        <f aca="false">IF(TOT!AK55&lt;400,IF(D53&gt;66,66,D53),D53)</f>
        <v>78</v>
      </c>
      <c r="F53" s="27" t="n">
        <f aca="false">IF(TOT!AK55&lt;200,IF(E53&gt;60,60,E53),E53)</f>
        <v>78</v>
      </c>
      <c r="G53" s="50" t="n">
        <f aca="false">(TOT!BS55*60)/TOT!AK55</f>
        <v>2.71766482133862</v>
      </c>
      <c r="H53" s="55" t="n">
        <f aca="false">VLOOKUP(G53,'PH - BLOCKED SHOTS'!$A$3:$B$55,2)</f>
        <v>70</v>
      </c>
      <c r="I53" s="55" t="n">
        <f aca="false">IF(TOT!AK55&lt;400,IF(H53&gt;66,66,H53),H53)</f>
        <v>70</v>
      </c>
      <c r="J53" s="55" t="n">
        <f aca="false">IF(TOT!AK55&lt;200,IF(I53&gt;60,60,I53),I53)</f>
        <v>70</v>
      </c>
      <c r="K53" s="55" t="n">
        <f aca="false">((B53+F53+F53+J53)/4)+TOT!DC55</f>
        <v>80.5</v>
      </c>
      <c r="L53" s="55"/>
      <c r="M53" s="55" t="n">
        <f aca="false">VLOOKUP(TOT!FE55,'PH - GAME SCORE'!$A$3:$B$55,2)</f>
        <v>71</v>
      </c>
      <c r="N53" s="55" t="n">
        <f aca="false">AVERAGE(K53,M53)</f>
        <v>75.75</v>
      </c>
      <c r="O53" s="55" t="n">
        <f aca="false">IF(TOT!AN55&lt;13.4,IF(N53&gt;73,73,N53),N53)</f>
        <v>75.75</v>
      </c>
      <c r="P53" s="55" t="n">
        <f aca="false">IF(TOT!AN55&lt;13.4,IF(O53&gt;73,73,O53),O53)</f>
        <v>75.75</v>
      </c>
    </row>
    <row r="54" customFormat="false" ht="13" hidden="false" customHeight="true" outlineLevel="0" collapsed="false">
      <c r="A54" s="17" t="s">
        <v>552</v>
      </c>
      <c r="B54" s="27" t="n">
        <f aca="false">'SK - Tableau 1'!G54</f>
        <v>60</v>
      </c>
      <c r="C54" s="54" t="n">
        <f aca="false">(TOT!BQ56*60)/TOT!AK56</f>
        <v>0</v>
      </c>
      <c r="D54" s="27" t="n">
        <f aca="false">VLOOKUP(C54,'PH - GIVEAWAYS'!$A$3:$B$55,2)</f>
        <v>99</v>
      </c>
      <c r="E54" s="27" t="n">
        <f aca="false">IF(TOT!AK56&lt;400,IF(D54&gt;66,66,D54),D54)</f>
        <v>66</v>
      </c>
      <c r="F54" s="27" t="n">
        <f aca="false">IF(TOT!AK56&lt;200,IF(E54&gt;60,60,E54),E54)</f>
        <v>60</v>
      </c>
      <c r="G54" s="50" t="n">
        <f aca="false">(TOT!BS56*60)/TOT!AK56</f>
        <v>0</v>
      </c>
      <c r="H54" s="55" t="n">
        <f aca="false">VLOOKUP(G54,'PH - BLOCKED SHOTS'!$A$3:$B$55,2)</f>
        <v>47</v>
      </c>
      <c r="I54" s="55" t="n">
        <f aca="false">IF(TOT!AK56&lt;400,IF(H54&gt;66,66,H54),H54)</f>
        <v>47</v>
      </c>
      <c r="J54" s="55" t="n">
        <f aca="false">IF(TOT!AK56&lt;200,IF(I54&gt;60,60,I54),I54)</f>
        <v>47</v>
      </c>
      <c r="K54" s="55" t="n">
        <f aca="false">((B54+F54+F54+J54)/4)+TOT!DC56</f>
        <v>56.75</v>
      </c>
      <c r="L54" s="55"/>
      <c r="M54" s="55" t="n">
        <f aca="false">VLOOKUP(TOT!FE56,'PH - GAME SCORE'!$A$3:$B$55,2)</f>
        <v>47</v>
      </c>
      <c r="N54" s="55" t="n">
        <f aca="false">AVERAGE(K54,M54)</f>
        <v>51.875</v>
      </c>
      <c r="O54" s="55" t="n">
        <f aca="false">IF(TOT!AN56&lt;13.4,IF(N54&gt;73,73,N54),N54)</f>
        <v>51.875</v>
      </c>
      <c r="P54" s="55" t="n">
        <f aca="false">IF(TOT!AN56&lt;13.4,IF(O54&gt;73,73,O54),O54)</f>
        <v>51.875</v>
      </c>
    </row>
    <row r="55" customFormat="false" ht="13" hidden="false" customHeight="true" outlineLevel="0" collapsed="false">
      <c r="A55" s="17" t="s">
        <v>556</v>
      </c>
      <c r="B55" s="27" t="n">
        <f aca="false">'SK - Tableau 1'!G55</f>
        <v>79</v>
      </c>
      <c r="C55" s="54" t="n">
        <f aca="false">(TOT!BQ57*60)/TOT!AK57</f>
        <v>2.06860886054129</v>
      </c>
      <c r="D55" s="27" t="n">
        <f aca="false">VLOOKUP(C55,'PH - GIVEAWAYS'!$A$3:$B$55,2)</f>
        <v>68</v>
      </c>
      <c r="E55" s="27" t="n">
        <f aca="false">IF(TOT!AK57&lt;400,IF(D55&gt;66,66,D55),D55)</f>
        <v>68</v>
      </c>
      <c r="F55" s="27" t="n">
        <f aca="false">IF(TOT!AK57&lt;200,IF(E55&gt;60,60,E55),E55)</f>
        <v>68</v>
      </c>
      <c r="G55" s="50" t="n">
        <f aca="false">(TOT!BS57*60)/TOT!AK57</f>
        <v>2.06860886054129</v>
      </c>
      <c r="H55" s="55" t="n">
        <f aca="false">VLOOKUP(G55,'PH - BLOCKED SHOTS'!$A$3:$B$55,2)</f>
        <v>63</v>
      </c>
      <c r="I55" s="55" t="n">
        <f aca="false">IF(TOT!AK57&lt;400,IF(H55&gt;66,66,H55),H55)</f>
        <v>63</v>
      </c>
      <c r="J55" s="55" t="n">
        <f aca="false">IF(TOT!AK57&lt;200,IF(I55&gt;60,60,I55),I55)</f>
        <v>63</v>
      </c>
      <c r="K55" s="55" t="n">
        <f aca="false">((B55+F55+F55+J55)/4)+TOT!DC57</f>
        <v>72.5</v>
      </c>
      <c r="L55" s="55"/>
      <c r="M55" s="55" t="n">
        <f aca="false">VLOOKUP(TOT!FE57,'PH - GAME SCORE'!$A$3:$B$55,2)</f>
        <v>74</v>
      </c>
      <c r="N55" s="55" t="n">
        <f aca="false">AVERAGE(K55,M55)</f>
        <v>73.25</v>
      </c>
      <c r="O55" s="55" t="n">
        <f aca="false">IF(TOT!AN57&lt;13.4,IF(N55&gt;73,73,N55),N55)</f>
        <v>73.25</v>
      </c>
      <c r="P55" s="55" t="n">
        <f aca="false">IF(TOT!AN57&lt;13.4,IF(O55&gt;73,73,O55),O55)</f>
        <v>73.25</v>
      </c>
    </row>
    <row r="56" customFormat="false" ht="13" hidden="false" customHeight="true" outlineLevel="0" collapsed="false">
      <c r="A56" s="17" t="s">
        <v>560</v>
      </c>
      <c r="B56" s="27" t="n">
        <f aca="false">'SK - Tableau 1'!G56</f>
        <v>65</v>
      </c>
      <c r="C56" s="54" t="n">
        <f aca="false">(TOT!BQ58*60)/TOT!AK58</f>
        <v>2.10657541565435</v>
      </c>
      <c r="D56" s="27" t="n">
        <f aca="false">VLOOKUP(C56,'PH - GIVEAWAYS'!$A$3:$B$55,2)</f>
        <v>67</v>
      </c>
      <c r="E56" s="27" t="n">
        <f aca="false">IF(TOT!AK58&lt;400,IF(D56&gt;66,66,D56),D56)</f>
        <v>67</v>
      </c>
      <c r="F56" s="27" t="n">
        <f aca="false">IF(TOT!AK58&lt;200,IF(E56&gt;60,60,E56),E56)</f>
        <v>67</v>
      </c>
      <c r="G56" s="50" t="n">
        <f aca="false">(TOT!BS58*60)/TOT!AK58</f>
        <v>5.99916042284174</v>
      </c>
      <c r="H56" s="55" t="n">
        <f aca="false">VLOOKUP(G56,'PH - BLOCKED SHOTS'!$A$3:$B$55,2)</f>
        <v>94</v>
      </c>
      <c r="I56" s="55" t="n">
        <f aca="false">IF(TOT!AK58&lt;400,IF(H56&gt;66,66,H56),H56)</f>
        <v>94</v>
      </c>
      <c r="J56" s="55" t="n">
        <f aca="false">IF(TOT!AK58&lt;200,IF(I56&gt;60,60,I56),I56)</f>
        <v>94</v>
      </c>
      <c r="K56" s="55" t="n">
        <f aca="false">((B56+F56+F56+J56)/4)+TOT!DC58</f>
        <v>74.25</v>
      </c>
      <c r="L56" s="55"/>
      <c r="M56" s="55" t="n">
        <f aca="false">VLOOKUP(TOT!FE58,'PH - GAME SCORE'!$A$3:$B$55,2)</f>
        <v>60</v>
      </c>
      <c r="N56" s="55" t="n">
        <f aca="false">AVERAGE(K56,M56)</f>
        <v>67.125</v>
      </c>
      <c r="O56" s="55" t="n">
        <f aca="false">IF(TOT!AN58&lt;13.4,IF(N56&gt;73,73,N56),N56)</f>
        <v>67.125</v>
      </c>
      <c r="P56" s="55" t="n">
        <f aca="false">IF(TOT!AN58&lt;13.4,IF(O56&gt;73,73,O56),O56)</f>
        <v>67.125</v>
      </c>
    </row>
    <row r="57" customFormat="false" ht="13" hidden="false" customHeight="true" outlineLevel="0" collapsed="false">
      <c r="A57" s="17" t="s">
        <v>565</v>
      </c>
      <c r="B57" s="27" t="n">
        <f aca="false">'SK - Tableau 1'!G57</f>
        <v>60</v>
      </c>
      <c r="C57" s="54" t="n">
        <f aca="false">(TOT!BQ59*60)/TOT!AK59</f>
        <v>2.01567749160134</v>
      </c>
      <c r="D57" s="27" t="n">
        <f aca="false">VLOOKUP(C57,'PH - GIVEAWAYS'!$A$3:$B$55,2)</f>
        <v>69</v>
      </c>
      <c r="E57" s="27" t="n">
        <f aca="false">IF(TOT!AK59&lt;400,IF(D57&gt;66,66,D57),D57)</f>
        <v>66</v>
      </c>
      <c r="F57" s="27" t="n">
        <f aca="false">IF(TOT!AK59&lt;200,IF(E57&gt;60,60,E57),E57)</f>
        <v>60</v>
      </c>
      <c r="G57" s="50" t="n">
        <f aca="false">(TOT!BS59*60)/TOT!AK59</f>
        <v>2.68756998880179</v>
      </c>
      <c r="H57" s="55" t="n">
        <f aca="false">VLOOKUP(G57,'PH - BLOCKED SHOTS'!$A$3:$B$55,2)</f>
        <v>69</v>
      </c>
      <c r="I57" s="55" t="n">
        <f aca="false">IF(TOT!AK59&lt;400,IF(H57&gt;66,66,H57),H57)</f>
        <v>66</v>
      </c>
      <c r="J57" s="55" t="n">
        <f aca="false">IF(TOT!AK59&lt;200,IF(I57&gt;60,60,I57),I57)</f>
        <v>60</v>
      </c>
      <c r="K57" s="55" t="n">
        <f aca="false">((B57+F57+F57+J57)/4)+TOT!DC59</f>
        <v>60</v>
      </c>
      <c r="L57" s="55"/>
      <c r="M57" s="55" t="n">
        <f aca="false">VLOOKUP(TOT!FE59,'PH - GAME SCORE'!$A$3:$B$55,2)</f>
        <v>48</v>
      </c>
      <c r="N57" s="55" t="n">
        <f aca="false">AVERAGE(K57,M57)</f>
        <v>54</v>
      </c>
      <c r="O57" s="55" t="n">
        <f aca="false">IF(TOT!AN59&lt;13.4,IF(N57&gt;73,73,N57),N57)</f>
        <v>54</v>
      </c>
      <c r="P57" s="55" t="n">
        <f aca="false">IF(TOT!AN59&lt;13.4,IF(O57&gt;73,73,O57),O57)</f>
        <v>54</v>
      </c>
    </row>
    <row r="58" customFormat="false" ht="13" hidden="false" customHeight="true" outlineLevel="0" collapsed="false">
      <c r="A58" s="17" t="s">
        <v>569</v>
      </c>
      <c r="B58" s="27" t="n">
        <f aca="false">'SK - Tableau 1'!G58</f>
        <v>51</v>
      </c>
      <c r="C58" s="54" t="n">
        <f aca="false">(TOT!BQ60*60)/TOT!AK60</f>
        <v>2.08363478512517</v>
      </c>
      <c r="D58" s="27" t="n">
        <f aca="false">VLOOKUP(C58,'PH - GIVEAWAYS'!$A$3:$B$55,2)</f>
        <v>67</v>
      </c>
      <c r="E58" s="27" t="n">
        <f aca="false">IF(TOT!AK60&lt;400,IF(D58&gt;66,66,D58),D58)</f>
        <v>67</v>
      </c>
      <c r="F58" s="27" t="n">
        <f aca="false">IF(TOT!AK60&lt;200,IF(E58&gt;60,60,E58),E58)</f>
        <v>67</v>
      </c>
      <c r="G58" s="50" t="n">
        <f aca="false">(TOT!BS60*60)/TOT!AK60</f>
        <v>1.9348037290448</v>
      </c>
      <c r="H58" s="55" t="n">
        <f aca="false">VLOOKUP(G58,'PH - BLOCKED SHOTS'!$A$3:$B$55,2)</f>
        <v>61</v>
      </c>
      <c r="I58" s="55" t="n">
        <f aca="false">IF(TOT!AK60&lt;400,IF(H58&gt;66,66,H58),H58)</f>
        <v>61</v>
      </c>
      <c r="J58" s="55" t="n">
        <f aca="false">IF(TOT!AK60&lt;200,IF(I58&gt;60,60,I58),I58)</f>
        <v>61</v>
      </c>
      <c r="K58" s="55" t="n">
        <f aca="false">((B58+F58+F58+J58)/4)+TOT!DC60</f>
        <v>65.5</v>
      </c>
      <c r="L58" s="55"/>
      <c r="M58" s="55" t="n">
        <f aca="false">VLOOKUP(TOT!FE60,'PH - GAME SCORE'!$A$3:$B$55,2)</f>
        <v>72</v>
      </c>
      <c r="N58" s="55" t="n">
        <f aca="false">AVERAGE(K58,M58)</f>
        <v>68.75</v>
      </c>
      <c r="O58" s="55" t="n">
        <f aca="false">IF(TOT!AN60&lt;13.4,IF(N58&gt;73,73,N58),N58)</f>
        <v>68.75</v>
      </c>
      <c r="P58" s="55" t="n">
        <f aca="false">IF(TOT!AN60&lt;13.4,IF(O58&gt;73,73,O58),O58)</f>
        <v>68.75</v>
      </c>
    </row>
    <row r="59" customFormat="false" ht="13" hidden="false" customHeight="true" outlineLevel="0" collapsed="false">
      <c r="A59" s="17" t="s">
        <v>574</v>
      </c>
      <c r="B59" s="27" t="n">
        <f aca="false">'SK - Tableau 1'!G59</f>
        <v>55</v>
      </c>
      <c r="C59" s="54" t="n">
        <f aca="false">(TOT!BQ61*60)/TOT!AK61</f>
        <v>0.99400441779742</v>
      </c>
      <c r="D59" s="27" t="n">
        <f aca="false">VLOOKUP(C59,'PH - GIVEAWAYS'!$A$3:$B$55,2)</f>
        <v>92</v>
      </c>
      <c r="E59" s="27" t="n">
        <f aca="false">IF(TOT!AK61&lt;400,IF(D59&gt;66,66,D59),D59)</f>
        <v>92</v>
      </c>
      <c r="F59" s="27" t="n">
        <f aca="false">IF(TOT!AK61&lt;200,IF(E59&gt;60,60,E59),E59)</f>
        <v>92</v>
      </c>
      <c r="G59" s="50" t="n">
        <f aca="false">(TOT!BS61*60)/TOT!AK61</f>
        <v>1.56200694225309</v>
      </c>
      <c r="H59" s="55" t="n">
        <f aca="false">VLOOKUP(G59,'PH - BLOCKED SHOTS'!$A$3:$B$55,2)</f>
        <v>56</v>
      </c>
      <c r="I59" s="55" t="n">
        <f aca="false">IF(TOT!AK61&lt;400,IF(H59&gt;66,66,H59),H59)</f>
        <v>56</v>
      </c>
      <c r="J59" s="55" t="n">
        <f aca="false">IF(TOT!AK61&lt;200,IF(I59&gt;60,60,I59),I59)</f>
        <v>56</v>
      </c>
      <c r="K59" s="55" t="n">
        <f aca="false">((B59+F59+F59+J59)/4)+TOT!DC61</f>
        <v>73.75</v>
      </c>
      <c r="L59" s="55"/>
      <c r="M59" s="55" t="n">
        <f aca="false">VLOOKUP(TOT!FE61,'PH - GAME SCORE'!$A$3:$B$55,2)</f>
        <v>51</v>
      </c>
      <c r="N59" s="55" t="n">
        <f aca="false">AVERAGE(K59,M59)</f>
        <v>62.375</v>
      </c>
      <c r="O59" s="55" t="n">
        <f aca="false">IF(TOT!AN61&lt;13.4,IF(N59&gt;73,73,N59),N59)</f>
        <v>62.375</v>
      </c>
      <c r="P59" s="55" t="n">
        <f aca="false">IF(TOT!AN61&lt;13.4,IF(O59&gt;73,73,O59),O59)</f>
        <v>62.375</v>
      </c>
    </row>
    <row r="60" customFormat="false" ht="13" hidden="false" customHeight="true" outlineLevel="0" collapsed="false">
      <c r="A60" s="17" t="s">
        <v>579</v>
      </c>
      <c r="B60" s="27" t="n">
        <f aca="false">'SK - Tableau 1'!G60</f>
        <v>80</v>
      </c>
      <c r="C60" s="54" t="n">
        <f aca="false">(TOT!BQ62*60)/TOT!AK62</f>
        <v>1.29746157292867</v>
      </c>
      <c r="D60" s="27" t="n">
        <f aca="false">VLOOKUP(C60,'PH - GIVEAWAYS'!$A$3:$B$55,2)</f>
        <v>85</v>
      </c>
      <c r="E60" s="27" t="n">
        <f aca="false">IF(TOT!AK62&lt;400,IF(D60&gt;66,66,D60),D60)</f>
        <v>85</v>
      </c>
      <c r="F60" s="27" t="n">
        <f aca="false">IF(TOT!AK62&lt;200,IF(E60&gt;60,60,E60),E60)</f>
        <v>85</v>
      </c>
      <c r="G60" s="50" t="n">
        <f aca="false">(TOT!BS62*60)/TOT!AK62</f>
        <v>6.59250745163754</v>
      </c>
      <c r="H60" s="55" t="n">
        <f aca="false">VLOOKUP(G60,'PH - BLOCKED SHOTS'!$A$3:$B$55,2)</f>
        <v>97</v>
      </c>
      <c r="I60" s="55" t="n">
        <f aca="false">IF(TOT!AK62&lt;400,IF(H60&gt;66,66,H60),H60)</f>
        <v>97</v>
      </c>
      <c r="J60" s="55" t="n">
        <f aca="false">IF(TOT!AK62&lt;200,IF(I60&gt;60,60,I60),I60)</f>
        <v>97</v>
      </c>
      <c r="K60" s="55" t="n">
        <f aca="false">((B60+F60+F60+J60)/4)+TOT!DC62</f>
        <v>87.75</v>
      </c>
      <c r="L60" s="55"/>
      <c r="M60" s="55" t="n">
        <f aca="false">VLOOKUP(TOT!FE62,'PH - GAME SCORE'!$A$3:$B$55,2)</f>
        <v>51</v>
      </c>
      <c r="N60" s="55" t="n">
        <f aca="false">AVERAGE(K60,M60)</f>
        <v>69.375</v>
      </c>
      <c r="O60" s="55" t="n">
        <f aca="false">IF(TOT!AN62&lt;13.4,IF(N60&gt;73,73,N60),N60)</f>
        <v>69.375</v>
      </c>
      <c r="P60" s="55" t="n">
        <f aca="false">IF(TOT!AN62&lt;13.4,IF(O60&gt;73,73,O60),O60)</f>
        <v>69.375</v>
      </c>
    </row>
    <row r="61" customFormat="false" ht="13" hidden="false" customHeight="true" outlineLevel="0" collapsed="false">
      <c r="A61" s="17" t="s">
        <v>584</v>
      </c>
      <c r="B61" s="27" t="n">
        <f aca="false">'SK - Tableau 1'!G61</f>
        <v>60</v>
      </c>
      <c r="C61" s="54" t="n">
        <f aca="false">(TOT!BQ63*60)/TOT!AK63</f>
        <v>2.64978654497269</v>
      </c>
      <c r="D61" s="27" t="n">
        <f aca="false">VLOOKUP(C61,'PH - GIVEAWAYS'!$A$3:$B$55,2)</f>
        <v>58</v>
      </c>
      <c r="E61" s="27" t="n">
        <f aca="false">IF(TOT!AK63&lt;400,IF(D61&gt;66,66,D61),D61)</f>
        <v>58</v>
      </c>
      <c r="F61" s="27" t="n">
        <f aca="false">IF(TOT!AK63&lt;200,IF(E61&gt;60,60,E61),E61)</f>
        <v>58</v>
      </c>
      <c r="G61" s="50" t="n">
        <f aca="false">(TOT!BS63*60)/TOT!AK63</f>
        <v>4.2396584719563</v>
      </c>
      <c r="H61" s="55" t="n">
        <f aca="false">VLOOKUP(G61,'PH - BLOCKED SHOTS'!$A$3:$B$55,2)</f>
        <v>84</v>
      </c>
      <c r="I61" s="55" t="n">
        <f aca="false">IF(TOT!AK63&lt;400,IF(H61&gt;66,66,H61),H61)</f>
        <v>66</v>
      </c>
      <c r="J61" s="55" t="n">
        <f aca="false">IF(TOT!AK63&lt;200,IF(I61&gt;60,60,I61),I61)</f>
        <v>60</v>
      </c>
      <c r="K61" s="55" t="n">
        <f aca="false">((B61+F61+F61+J61)/4)+TOT!DC63</f>
        <v>59</v>
      </c>
      <c r="L61" s="55"/>
      <c r="M61" s="55" t="n">
        <f aca="false">VLOOKUP(TOT!FE63,'PH - GAME SCORE'!$A$3:$B$55,2)</f>
        <v>48</v>
      </c>
      <c r="N61" s="55" t="n">
        <f aca="false">AVERAGE(K61,M61)</f>
        <v>53.5</v>
      </c>
      <c r="O61" s="55" t="n">
        <f aca="false">IF(TOT!AN63&lt;13.4,IF(N61&gt;73,73,N61),N61)</f>
        <v>53.5</v>
      </c>
      <c r="P61" s="55" t="n">
        <f aca="false">IF(TOT!AN63&lt;13.4,IF(O61&gt;73,73,O61),O61)</f>
        <v>53.5</v>
      </c>
    </row>
    <row r="62" customFormat="false" ht="13" hidden="false" customHeight="true" outlineLevel="0" collapsed="false">
      <c r="A62" s="17" t="s">
        <v>588</v>
      </c>
      <c r="B62" s="27" t="n">
        <f aca="false">'SK - Tableau 1'!G62</f>
        <v>68</v>
      </c>
      <c r="C62" s="54" t="n">
        <f aca="false">(TOT!BQ64*60)/TOT!AK64</f>
        <v>1.16346713205352</v>
      </c>
      <c r="D62" s="27" t="n">
        <f aca="false">VLOOKUP(C62,'PH - GIVEAWAYS'!$A$3:$B$55,2)</f>
        <v>88</v>
      </c>
      <c r="E62" s="27" t="n">
        <f aca="false">IF(TOT!AK64&lt;400,IF(D62&gt;66,66,D62),D62)</f>
        <v>88</v>
      </c>
      <c r="F62" s="27" t="n">
        <f aca="false">IF(TOT!AK64&lt;200,IF(E62&gt;60,60,E62),E62)</f>
        <v>88</v>
      </c>
      <c r="G62" s="50" t="n">
        <f aca="false">(TOT!BS64*60)/TOT!AK64</f>
        <v>1.6870273414776</v>
      </c>
      <c r="H62" s="55" t="n">
        <f aca="false">VLOOKUP(G62,'PH - BLOCKED SHOTS'!$A$3:$B$55,2)</f>
        <v>58</v>
      </c>
      <c r="I62" s="55" t="n">
        <f aca="false">IF(TOT!AK64&lt;400,IF(H62&gt;66,66,H62),H62)</f>
        <v>58</v>
      </c>
      <c r="J62" s="55" t="n">
        <f aca="false">IF(TOT!AK64&lt;200,IF(I62&gt;60,60,I62),I62)</f>
        <v>58</v>
      </c>
      <c r="K62" s="55" t="n">
        <f aca="false">((B62+F62+F62+J62)/4)+TOT!DC64</f>
        <v>76.5</v>
      </c>
      <c r="L62" s="55"/>
      <c r="M62" s="55" t="n">
        <f aca="false">VLOOKUP(TOT!FE64,'PH - GAME SCORE'!$A$3:$B$55,2)</f>
        <v>74</v>
      </c>
      <c r="N62" s="55" t="n">
        <f aca="false">AVERAGE(K62,M62)</f>
        <v>75.25</v>
      </c>
      <c r="O62" s="55" t="n">
        <f aca="false">IF(TOT!AN64&lt;13.4,IF(N62&gt;73,73,N62),N62)</f>
        <v>75.25</v>
      </c>
      <c r="P62" s="55" t="n">
        <f aca="false">IF(TOT!AN64&lt;13.4,IF(O62&gt;73,73,O62),O62)</f>
        <v>75.25</v>
      </c>
    </row>
    <row r="63" customFormat="false" ht="13" hidden="false" customHeight="true" outlineLevel="0" collapsed="false">
      <c r="A63" s="17" t="s">
        <v>594</v>
      </c>
      <c r="B63" s="27" t="n">
        <f aca="false">'SK - Tableau 1'!G63</f>
        <v>52</v>
      </c>
      <c r="C63" s="54" t="n">
        <f aca="false">(TOT!BQ65*60)/TOT!AK65</f>
        <v>2.2322120601457</v>
      </c>
      <c r="D63" s="27" t="n">
        <f aca="false">VLOOKUP(C63,'PH - GIVEAWAYS'!$A$3:$B$55,2)</f>
        <v>64</v>
      </c>
      <c r="E63" s="27" t="n">
        <f aca="false">IF(TOT!AK65&lt;400,IF(D63&gt;66,66,D63),D63)</f>
        <v>64</v>
      </c>
      <c r="F63" s="27" t="n">
        <f aca="false">IF(TOT!AK65&lt;200,IF(E63&gt;60,60,E63),E63)</f>
        <v>64</v>
      </c>
      <c r="G63" s="50" t="n">
        <f aca="false">(TOT!BS65*60)/TOT!AK65</f>
        <v>4.32491086653229</v>
      </c>
      <c r="H63" s="55" t="n">
        <f aca="false">VLOOKUP(G63,'PH - BLOCKED SHOTS'!$A$3:$B$55,2)</f>
        <v>84</v>
      </c>
      <c r="I63" s="55" t="n">
        <f aca="false">IF(TOT!AK65&lt;400,IF(H63&gt;66,66,H63),H63)</f>
        <v>84</v>
      </c>
      <c r="J63" s="55" t="n">
        <f aca="false">IF(TOT!AK65&lt;200,IF(I63&gt;60,60,I63),I63)</f>
        <v>84</v>
      </c>
      <c r="K63" s="55" t="n">
        <f aca="false">((B63+F63+F63+J63)/4)+TOT!DC65</f>
        <v>66</v>
      </c>
      <c r="L63" s="55"/>
      <c r="M63" s="55" t="n">
        <f aca="false">VLOOKUP(TOT!FE65,'PH - GAME SCORE'!$A$3:$B$55,2)</f>
        <v>47</v>
      </c>
      <c r="N63" s="55" t="n">
        <f aca="false">AVERAGE(K63,M63)</f>
        <v>56.5</v>
      </c>
      <c r="O63" s="55" t="n">
        <f aca="false">IF(TOT!AN65&lt;13.4,IF(N63&gt;73,73,N63),N63)</f>
        <v>56.5</v>
      </c>
      <c r="P63" s="55" t="n">
        <f aca="false">IF(TOT!AN65&lt;13.4,IF(O63&gt;73,73,O63),O63)</f>
        <v>56.5</v>
      </c>
    </row>
    <row r="64" customFormat="false" ht="13" hidden="false" customHeight="true" outlineLevel="0" collapsed="false">
      <c r="A64" s="17" t="s">
        <v>598</v>
      </c>
      <c r="B64" s="27" t="n">
        <f aca="false">'SK - Tableau 1'!G64</f>
        <v>52</v>
      </c>
      <c r="C64" s="54" t="n">
        <f aca="false">(TOT!BQ66*60)/TOT!AK66</f>
        <v>1.00769769069278</v>
      </c>
      <c r="D64" s="27" t="n">
        <f aca="false">VLOOKUP(C64,'PH - GIVEAWAYS'!$A$3:$B$55,2)</f>
        <v>92</v>
      </c>
      <c r="E64" s="27" t="n">
        <f aca="false">IF(TOT!AK66&lt;400,IF(D64&gt;66,66,D64),D64)</f>
        <v>66</v>
      </c>
      <c r="F64" s="27" t="n">
        <f aca="false">IF(TOT!AK66&lt;200,IF(E64&gt;60,60,E64),E64)</f>
        <v>66</v>
      </c>
      <c r="G64" s="50" t="n">
        <f aca="false">(TOT!BS66*60)/TOT!AK66</f>
        <v>1.51154653603917</v>
      </c>
      <c r="H64" s="55" t="n">
        <f aca="false">VLOOKUP(G64,'PH - BLOCKED SHOTS'!$A$3:$B$55,2)</f>
        <v>55</v>
      </c>
      <c r="I64" s="55" t="n">
        <f aca="false">IF(TOT!AK66&lt;400,IF(H64&gt;66,66,H64),H64)</f>
        <v>55</v>
      </c>
      <c r="J64" s="55" t="n">
        <f aca="false">IF(TOT!AK66&lt;200,IF(I64&gt;60,60,I64),I64)</f>
        <v>55</v>
      </c>
      <c r="K64" s="55" t="n">
        <f aca="false">((B64+F64+F64+J64)/4)+TOT!DC66</f>
        <v>59.75</v>
      </c>
      <c r="L64" s="55"/>
      <c r="M64" s="55" t="n">
        <f aca="false">VLOOKUP(TOT!FE66,'PH - GAME SCORE'!$A$3:$B$55,2)</f>
        <v>85</v>
      </c>
      <c r="N64" s="55" t="n">
        <f aca="false">AVERAGE(K64,M64)</f>
        <v>72.375</v>
      </c>
      <c r="O64" s="55" t="n">
        <f aca="false">IF(TOT!AN66&lt;13.4,IF(N64&gt;73,73,N64),N64)</f>
        <v>72.375</v>
      </c>
      <c r="P64" s="55" t="n">
        <f aca="false">IF(TOT!AN66&lt;13.4,IF(O64&gt;73,73,O64),O64)</f>
        <v>72.375</v>
      </c>
    </row>
    <row r="65" customFormat="false" ht="13" hidden="false" customHeight="true" outlineLevel="0" collapsed="false">
      <c r="A65" s="17" t="s">
        <v>603</v>
      </c>
      <c r="B65" s="27" t="n">
        <f aca="false">'SK - Tableau 1'!G65</f>
        <v>78</v>
      </c>
      <c r="C65" s="54" t="n">
        <f aca="false">(TOT!BQ67*60)/TOT!AK67</f>
        <v>3.28363842234384</v>
      </c>
      <c r="D65" s="27" t="n">
        <f aca="false">VLOOKUP(C65,'PH - GIVEAWAYS'!$A$3:$B$55,2)</f>
        <v>51</v>
      </c>
      <c r="E65" s="27" t="n">
        <f aca="false">IF(TOT!AK67&lt;400,IF(D65&gt;66,66,D65),D65)</f>
        <v>51</v>
      </c>
      <c r="F65" s="27" t="n">
        <f aca="false">IF(TOT!AK67&lt;200,IF(E65&gt;60,60,E65),E65)</f>
        <v>51</v>
      </c>
      <c r="G65" s="50" t="n">
        <f aca="false">(TOT!BS67*60)/TOT!AK67</f>
        <v>4.7556142668428</v>
      </c>
      <c r="H65" s="55" t="n">
        <f aca="false">VLOOKUP(G65,'PH - BLOCKED SHOTS'!$A$3:$B$55,2)</f>
        <v>87</v>
      </c>
      <c r="I65" s="55" t="n">
        <f aca="false">IF(TOT!AK67&lt;400,IF(H65&gt;66,66,H65),H65)</f>
        <v>87</v>
      </c>
      <c r="J65" s="55" t="n">
        <f aca="false">IF(TOT!AK67&lt;200,IF(I65&gt;60,60,I65),I65)</f>
        <v>87</v>
      </c>
      <c r="K65" s="55" t="n">
        <f aca="false">((B65+F65+F65+J65)/4)+TOT!DC67</f>
        <v>66.75</v>
      </c>
      <c r="L65" s="55"/>
      <c r="M65" s="55" t="n">
        <f aca="false">VLOOKUP(TOT!FE67,'PH - GAME SCORE'!$A$3:$B$55,2)</f>
        <v>63</v>
      </c>
      <c r="N65" s="55" t="n">
        <f aca="false">AVERAGE(K65,M65)</f>
        <v>64.875</v>
      </c>
      <c r="O65" s="55" t="n">
        <f aca="false">IF(TOT!AN67&lt;13.4,IF(N65&gt;73,73,N65),N65)</f>
        <v>64.875</v>
      </c>
      <c r="P65" s="55" t="n">
        <f aca="false">IF(TOT!AN67&lt;13.4,IF(O65&gt;73,73,O65),O65)</f>
        <v>64.875</v>
      </c>
    </row>
    <row r="66" customFormat="false" ht="13" hidden="false" customHeight="true" outlineLevel="0" collapsed="false">
      <c r="A66" s="17" t="s">
        <v>610</v>
      </c>
      <c r="B66" s="27" t="n">
        <f aca="false">'SK - Tableau 1'!G66</f>
        <v>57</v>
      </c>
      <c r="C66" s="54" t="n">
        <f aca="false">(TOT!BQ68*60)/TOT!AK68</f>
        <v>0.645276931349701</v>
      </c>
      <c r="D66" s="27" t="n">
        <f aca="false">VLOOKUP(C66,'PH - GIVEAWAYS'!$A$3:$B$55,2)</f>
        <v>97</v>
      </c>
      <c r="E66" s="27" t="n">
        <f aca="false">IF(TOT!AK68&lt;400,IF(D66&gt;66,66,D66),D66)</f>
        <v>97</v>
      </c>
      <c r="F66" s="27" t="n">
        <f aca="false">IF(TOT!AK68&lt;200,IF(E66&gt;60,60,E66),E66)</f>
        <v>97</v>
      </c>
      <c r="G66" s="50" t="n">
        <f aca="false">(TOT!BS68*60)/TOT!AK68</f>
        <v>2.09715002688653</v>
      </c>
      <c r="H66" s="55" t="n">
        <f aca="false">VLOOKUP(G66,'PH - BLOCKED SHOTS'!$A$3:$B$55,2)</f>
        <v>63</v>
      </c>
      <c r="I66" s="55" t="n">
        <f aca="false">IF(TOT!AK68&lt;400,IF(H66&gt;66,66,H66),H66)</f>
        <v>63</v>
      </c>
      <c r="J66" s="55" t="n">
        <f aca="false">IF(TOT!AK68&lt;200,IF(I66&gt;60,60,I66),I66)</f>
        <v>63</v>
      </c>
      <c r="K66" s="55" t="n">
        <f aca="false">((B66+F66+F66+J66)/4)+TOT!DC68</f>
        <v>78.5</v>
      </c>
      <c r="L66" s="55"/>
      <c r="M66" s="55" t="n">
        <f aca="false">VLOOKUP(TOT!FE68,'PH - GAME SCORE'!$A$3:$B$55,2)</f>
        <v>72</v>
      </c>
      <c r="N66" s="55" t="n">
        <f aca="false">AVERAGE(K66,M66)</f>
        <v>75.25</v>
      </c>
      <c r="O66" s="55" t="n">
        <f aca="false">IF(TOT!AN68&lt;13.4,IF(N66&gt;73,73,N66),N66)</f>
        <v>73</v>
      </c>
      <c r="P66" s="55" t="n">
        <f aca="false">IF(TOT!AN68&lt;13.4,IF(O66&gt;73,73,O66),O66)</f>
        <v>73</v>
      </c>
    </row>
    <row r="67" customFormat="false" ht="13" hidden="false" customHeight="true" outlineLevel="0" collapsed="false">
      <c r="A67" s="17" t="s">
        <v>615</v>
      </c>
      <c r="B67" s="27" t="n">
        <f aca="false">'SK - Tableau 1'!G67</f>
        <v>88</v>
      </c>
      <c r="C67" s="54" t="n">
        <f aca="false">(TOT!BQ69*60)/TOT!AK69</f>
        <v>2.90567401517889</v>
      </c>
      <c r="D67" s="27" t="n">
        <f aca="false">VLOOKUP(C67,'PH - GIVEAWAYS'!$A$3:$B$55,2)</f>
        <v>54</v>
      </c>
      <c r="E67" s="27" t="n">
        <f aca="false">IF(TOT!AK69&lt;400,IF(D67&gt;66,66,D67),D67)</f>
        <v>54</v>
      </c>
      <c r="F67" s="27" t="n">
        <f aca="false">IF(TOT!AK69&lt;200,IF(E67&gt;60,60,E67),E67)</f>
        <v>54</v>
      </c>
      <c r="G67" s="50" t="n">
        <f aca="false">(TOT!BS69*60)/TOT!AK69</f>
        <v>1.56125767979762</v>
      </c>
      <c r="H67" s="55" t="n">
        <f aca="false">VLOOKUP(G67,'PH - BLOCKED SHOTS'!$A$3:$B$55,2)</f>
        <v>56</v>
      </c>
      <c r="I67" s="55" t="n">
        <f aca="false">IF(TOT!AK69&lt;400,IF(H67&gt;66,66,H67),H67)</f>
        <v>56</v>
      </c>
      <c r="J67" s="55" t="n">
        <f aca="false">IF(TOT!AK69&lt;200,IF(I67&gt;60,60,I67),I67)</f>
        <v>56</v>
      </c>
      <c r="K67" s="55" t="n">
        <f aca="false">((B67+F67+F67+J67)/4)+TOT!DC69</f>
        <v>70</v>
      </c>
      <c r="L67" s="55"/>
      <c r="M67" s="55" t="n">
        <f aca="false">VLOOKUP(TOT!FE69,'PH - GAME SCORE'!$A$3:$B$55,2)</f>
        <v>83</v>
      </c>
      <c r="N67" s="55" t="n">
        <f aca="false">AVERAGE(K67,M67)</f>
        <v>76.5</v>
      </c>
      <c r="O67" s="55" t="n">
        <f aca="false">IF(TOT!AN69&lt;13.4,IF(N67&gt;73,73,N67),N67)</f>
        <v>76.5</v>
      </c>
      <c r="P67" s="55" t="n">
        <f aca="false">IF(TOT!AN69&lt;13.4,IF(O67&gt;73,73,O67),O67)</f>
        <v>76.5</v>
      </c>
    </row>
    <row r="68" customFormat="false" ht="13" hidden="false" customHeight="true" outlineLevel="0" collapsed="false">
      <c r="A68" s="17" t="s">
        <v>620</v>
      </c>
      <c r="B68" s="27" t="n">
        <f aca="false">'SK - Tableau 1'!G68</f>
        <v>58</v>
      </c>
      <c r="C68" s="54" t="n">
        <f aca="false">(TOT!BQ70*60)/TOT!AK70</f>
        <v>6.4631956912029</v>
      </c>
      <c r="D68" s="27" t="n">
        <f aca="false">VLOOKUP(C68,'PH - GIVEAWAYS'!$A$3:$B$55,2)</f>
        <v>47</v>
      </c>
      <c r="E68" s="27" t="n">
        <f aca="false">IF(TOT!AK70&lt;400,IF(D68&gt;66,66,D68),D68)</f>
        <v>47</v>
      </c>
      <c r="F68" s="27" t="n">
        <f aca="false">IF(TOT!AK70&lt;200,IF(E68&gt;60,60,E68),E68)</f>
        <v>47</v>
      </c>
      <c r="G68" s="50" t="n">
        <f aca="false">(TOT!BS70*60)/TOT!AK70</f>
        <v>0</v>
      </c>
      <c r="H68" s="55" t="n">
        <f aca="false">VLOOKUP(G68,'PH - BLOCKED SHOTS'!$A$3:$B$55,2)</f>
        <v>47</v>
      </c>
      <c r="I68" s="55" t="n">
        <f aca="false">IF(TOT!AK70&lt;400,IF(H68&gt;66,66,H68),H68)</f>
        <v>47</v>
      </c>
      <c r="J68" s="55" t="n">
        <f aca="false">IF(TOT!AK70&lt;200,IF(I68&gt;60,60,I68),I68)</f>
        <v>47</v>
      </c>
      <c r="K68" s="55" t="n">
        <f aca="false">((B68+F68+F68+J68)/4)+TOT!DC70</f>
        <v>49.75</v>
      </c>
      <c r="L68" s="55"/>
      <c r="M68" s="55" t="n">
        <f aca="false">VLOOKUP(TOT!FE70,'PH - GAME SCORE'!$A$3:$B$55,2)</f>
        <v>47</v>
      </c>
      <c r="N68" s="55" t="n">
        <f aca="false">AVERAGE(K68,M68)</f>
        <v>48.375</v>
      </c>
      <c r="O68" s="55" t="n">
        <f aca="false">IF(TOT!AN70&lt;13.4,IF(N68&gt;73,73,N68),N68)</f>
        <v>48.375</v>
      </c>
      <c r="P68" s="55" t="n">
        <f aca="false">IF(TOT!AN70&lt;13.4,IF(O68&gt;73,73,O68),O68)</f>
        <v>48.375</v>
      </c>
    </row>
    <row r="69" customFormat="false" ht="13" hidden="false" customHeight="true" outlineLevel="0" collapsed="false">
      <c r="A69" s="17" t="s">
        <v>625</v>
      </c>
      <c r="B69" s="27" t="n">
        <f aca="false">'SK - Tableau 1'!G69</f>
        <v>53</v>
      </c>
      <c r="C69" s="54" t="n">
        <f aca="false">(TOT!BQ71*60)/TOT!AK71</f>
        <v>1.5206332298764</v>
      </c>
      <c r="D69" s="27" t="n">
        <f aca="false">VLOOKUP(C69,'PH - GIVEAWAYS'!$A$3:$B$55,2)</f>
        <v>79</v>
      </c>
      <c r="E69" s="27" t="n">
        <f aca="false">IF(TOT!AK71&lt;400,IF(D69&gt;66,66,D69),D69)</f>
        <v>79</v>
      </c>
      <c r="F69" s="27" t="n">
        <f aca="false">IF(TOT!AK71&lt;200,IF(E69&gt;60,60,E69),E69)</f>
        <v>79</v>
      </c>
      <c r="G69" s="50" t="n">
        <f aca="false">(TOT!BS71*60)/TOT!AK71</f>
        <v>2.77680850673081</v>
      </c>
      <c r="H69" s="55" t="n">
        <f aca="false">VLOOKUP(G69,'PH - BLOCKED SHOTS'!$A$3:$B$55,2)</f>
        <v>70</v>
      </c>
      <c r="I69" s="55" t="n">
        <f aca="false">IF(TOT!AK71&lt;400,IF(H69&gt;66,66,H69),H69)</f>
        <v>70</v>
      </c>
      <c r="J69" s="55" t="n">
        <f aca="false">IF(TOT!AK71&lt;200,IF(I69&gt;60,60,I69),I69)</f>
        <v>70</v>
      </c>
      <c r="K69" s="55" t="n">
        <f aca="false">((B69+F69+F69+J69)/4)+TOT!DC71</f>
        <v>73.25</v>
      </c>
      <c r="L69" s="55"/>
      <c r="M69" s="55" t="n">
        <f aca="false">VLOOKUP(TOT!FE71,'PH - GAME SCORE'!$A$3:$B$55,2)</f>
        <v>66</v>
      </c>
      <c r="N69" s="55" t="n">
        <f aca="false">AVERAGE(K69,M69)</f>
        <v>69.625</v>
      </c>
      <c r="O69" s="55" t="n">
        <f aca="false">IF(TOT!AN71&lt;13.4,IF(N69&gt;73,73,N69),N69)</f>
        <v>69.625</v>
      </c>
      <c r="P69" s="55" t="n">
        <f aca="false">IF(TOT!AN71&lt;13.4,IF(O69&gt;73,73,O69),O69)</f>
        <v>69.625</v>
      </c>
    </row>
    <row r="70" customFormat="false" ht="13" hidden="false" customHeight="true" outlineLevel="0" collapsed="false">
      <c r="A70" s="17" t="s">
        <v>631</v>
      </c>
      <c r="B70" s="27" t="n">
        <f aca="false">'SK - Tableau 1'!G70</f>
        <v>84</v>
      </c>
      <c r="C70" s="54" t="n">
        <f aca="false">(TOT!BQ72*60)/TOT!AK72</f>
        <v>1.15911286198603</v>
      </c>
      <c r="D70" s="27" t="n">
        <f aca="false">VLOOKUP(C70,'PH - GIVEAWAYS'!$A$3:$B$55,2)</f>
        <v>88</v>
      </c>
      <c r="E70" s="27" t="n">
        <f aca="false">IF(TOT!AK72&lt;400,IF(D70&gt;66,66,D70),D70)</f>
        <v>88</v>
      </c>
      <c r="F70" s="27" t="n">
        <f aca="false">IF(TOT!AK72&lt;200,IF(E70&gt;60,60,E70),E70)</f>
        <v>88</v>
      </c>
      <c r="G70" s="50" t="n">
        <f aca="false">(TOT!BS72*60)/TOT!AK72</f>
        <v>2.72732438114359</v>
      </c>
      <c r="H70" s="55" t="n">
        <f aca="false">VLOOKUP(G70,'PH - BLOCKED SHOTS'!$A$3:$B$55,2)</f>
        <v>70</v>
      </c>
      <c r="I70" s="55" t="n">
        <f aca="false">IF(TOT!AK72&lt;400,IF(H70&gt;66,66,H70),H70)</f>
        <v>70</v>
      </c>
      <c r="J70" s="55" t="n">
        <f aca="false">IF(TOT!AK72&lt;200,IF(I70&gt;60,60,I70),I70)</f>
        <v>70</v>
      </c>
      <c r="K70" s="55" t="n">
        <f aca="false">((B70+F70+F70+J70)/4)+TOT!DC72</f>
        <v>85.5</v>
      </c>
      <c r="L70" s="55"/>
      <c r="M70" s="55" t="n">
        <f aca="false">VLOOKUP(TOT!FE72,'PH - GAME SCORE'!$A$3:$B$55,2)</f>
        <v>58</v>
      </c>
      <c r="N70" s="55" t="n">
        <f aca="false">AVERAGE(K70,M70)</f>
        <v>71.75</v>
      </c>
      <c r="O70" s="55" t="n">
        <f aca="false">IF(TOT!AN72&lt;13.4,IF(N70&gt;73,73,N70),N70)</f>
        <v>71.75</v>
      </c>
      <c r="P70" s="55" t="n">
        <f aca="false">IF(TOT!AN72&lt;13.4,IF(O70&gt;73,73,O70),O70)</f>
        <v>71.75</v>
      </c>
    </row>
    <row r="71" customFormat="false" ht="13" hidden="false" customHeight="true" outlineLevel="0" collapsed="false">
      <c r="A71" s="17" t="s">
        <v>635</v>
      </c>
      <c r="B71" s="27" t="n">
        <f aca="false">'SK - Tableau 1'!G71</f>
        <v>60</v>
      </c>
      <c r="C71" s="54" t="n">
        <f aca="false">(TOT!BQ73*60)/TOT!AK73</f>
        <v>0</v>
      </c>
      <c r="D71" s="27" t="n">
        <f aca="false">VLOOKUP(C71,'PH - GIVEAWAYS'!$A$3:$B$55,2)</f>
        <v>99</v>
      </c>
      <c r="E71" s="27" t="n">
        <f aca="false">IF(TOT!AK73&lt;400,IF(D71&gt;66,66,D71),D71)</f>
        <v>66</v>
      </c>
      <c r="F71" s="27" t="n">
        <f aca="false">IF(TOT!AK73&lt;200,IF(E71&gt;60,60,E71),E71)</f>
        <v>60</v>
      </c>
      <c r="G71" s="50" t="n">
        <f aca="false">(TOT!BS73*60)/TOT!AK73</f>
        <v>0</v>
      </c>
      <c r="H71" s="55" t="n">
        <f aca="false">VLOOKUP(G71,'PH - BLOCKED SHOTS'!$A$3:$B$55,2)</f>
        <v>47</v>
      </c>
      <c r="I71" s="55" t="n">
        <f aca="false">IF(TOT!AK73&lt;400,IF(H71&gt;66,66,H71),H71)</f>
        <v>47</v>
      </c>
      <c r="J71" s="55" t="n">
        <f aca="false">IF(TOT!AK73&lt;200,IF(I71&gt;60,60,I71),I71)</f>
        <v>47</v>
      </c>
      <c r="K71" s="55" t="n">
        <f aca="false">((B71+F71+F71+J71)/4)+TOT!DC73</f>
        <v>56.75</v>
      </c>
      <c r="L71" s="55"/>
      <c r="M71" s="55" t="n">
        <f aca="false">VLOOKUP(TOT!FE73,'PH - GAME SCORE'!$A$3:$B$55,2)</f>
        <v>47</v>
      </c>
      <c r="N71" s="55" t="n">
        <f aca="false">AVERAGE(K71,M71)</f>
        <v>51.875</v>
      </c>
      <c r="O71" s="55" t="n">
        <f aca="false">IF(TOT!AN73&lt;13.4,IF(N71&gt;73,73,N71),N71)</f>
        <v>51.875</v>
      </c>
      <c r="P71" s="55" t="n">
        <f aca="false">IF(TOT!AN73&lt;13.4,IF(O71&gt;73,73,O71),O71)</f>
        <v>51.875</v>
      </c>
    </row>
    <row r="72" customFormat="false" ht="13" hidden="false" customHeight="true" outlineLevel="0" collapsed="false">
      <c r="A72" s="17" t="s">
        <v>639</v>
      </c>
      <c r="B72" s="27" t="n">
        <f aca="false">'SK - Tableau 1'!G72</f>
        <v>72</v>
      </c>
      <c r="C72" s="54" t="n">
        <f aca="false">(TOT!BQ74*60)/TOT!AK74</f>
        <v>0.854272681730689</v>
      </c>
      <c r="D72" s="27" t="n">
        <f aca="false">VLOOKUP(C72,'PH - GIVEAWAYS'!$A$3:$B$55,2)</f>
        <v>94</v>
      </c>
      <c r="E72" s="27" t="n">
        <f aca="false">IF(TOT!AK74&lt;400,IF(D72&gt;66,66,D72),D72)</f>
        <v>94</v>
      </c>
      <c r="F72" s="27" t="n">
        <f aca="false">IF(TOT!AK74&lt;200,IF(E72&gt;60,60,E72),E72)</f>
        <v>94</v>
      </c>
      <c r="G72" s="50" t="n">
        <f aca="false">(TOT!BS74*60)/TOT!AK74</f>
        <v>4.84087852980724</v>
      </c>
      <c r="H72" s="55" t="n">
        <f aca="false">VLOOKUP(G72,'PH - BLOCKED SHOTS'!$A$3:$B$55,2)</f>
        <v>88</v>
      </c>
      <c r="I72" s="55" t="n">
        <f aca="false">IF(TOT!AK74&lt;400,IF(H72&gt;66,66,H72),H72)</f>
        <v>88</v>
      </c>
      <c r="J72" s="55" t="n">
        <f aca="false">IF(TOT!AK74&lt;200,IF(I72&gt;60,60,I72),I72)</f>
        <v>88</v>
      </c>
      <c r="K72" s="55" t="n">
        <f aca="false">((B72+F72+F72+J72)/4)+TOT!DC74</f>
        <v>87</v>
      </c>
      <c r="L72" s="55"/>
      <c r="M72" s="55" t="n">
        <f aca="false">VLOOKUP(TOT!FE74,'PH - GAME SCORE'!$A$3:$B$55,2)</f>
        <v>48</v>
      </c>
      <c r="N72" s="55" t="n">
        <f aca="false">AVERAGE(K72,M72)</f>
        <v>67.5</v>
      </c>
      <c r="O72" s="55" t="n">
        <f aca="false">IF(TOT!AN74&lt;13.4,IF(N72&gt;73,73,N72),N72)</f>
        <v>67.5</v>
      </c>
      <c r="P72" s="55" t="n">
        <f aca="false">IF(TOT!AN74&lt;13.4,IF(O72&gt;73,73,O72),O72)</f>
        <v>67.5</v>
      </c>
    </row>
    <row r="73" customFormat="false" ht="13" hidden="false" customHeight="true" outlineLevel="0" collapsed="false">
      <c r="A73" s="17" t="s">
        <v>644</v>
      </c>
      <c r="B73" s="27" t="n">
        <f aca="false">'SK - Tableau 1'!G73</f>
        <v>58</v>
      </c>
      <c r="C73" s="54" t="n">
        <f aca="false">(TOT!BQ75*60)/TOT!AK75</f>
        <v>1.82890688944708</v>
      </c>
      <c r="D73" s="27" t="n">
        <f aca="false">VLOOKUP(C73,'PH - GIVEAWAYS'!$A$3:$B$55,2)</f>
        <v>72</v>
      </c>
      <c r="E73" s="27" t="n">
        <f aca="false">IF(TOT!AK75&lt;400,IF(D73&gt;66,66,D73),D73)</f>
        <v>72</v>
      </c>
      <c r="F73" s="27" t="n">
        <f aca="false">IF(TOT!AK75&lt;200,IF(E73&gt;60,60,E73),E73)</f>
        <v>72</v>
      </c>
      <c r="G73" s="50" t="n">
        <f aca="false">(TOT!BS75*60)/TOT!AK75</f>
        <v>1.82890688944708</v>
      </c>
      <c r="H73" s="55" t="n">
        <f aca="false">VLOOKUP(G73,'PH - BLOCKED SHOTS'!$A$3:$B$55,2)</f>
        <v>60</v>
      </c>
      <c r="I73" s="55" t="n">
        <f aca="false">IF(TOT!AK75&lt;400,IF(H73&gt;66,66,H73),H73)</f>
        <v>60</v>
      </c>
      <c r="J73" s="55" t="n">
        <f aca="false">IF(TOT!AK75&lt;200,IF(I73&gt;60,60,I73),I73)</f>
        <v>60</v>
      </c>
      <c r="K73" s="55" t="n">
        <f aca="false">((B73+F73+F73+J73)/4)+TOT!DC75</f>
        <v>65.5</v>
      </c>
      <c r="L73" s="55"/>
      <c r="M73" s="55" t="n">
        <f aca="false">VLOOKUP(TOT!FE75,'PH - GAME SCORE'!$A$3:$B$55,2)</f>
        <v>66</v>
      </c>
      <c r="N73" s="55" t="n">
        <f aca="false">AVERAGE(K73,M73)</f>
        <v>65.75</v>
      </c>
      <c r="O73" s="55" t="n">
        <f aca="false">IF(TOT!AN75&lt;13.4,IF(N73&gt;73,73,N73),N73)</f>
        <v>65.75</v>
      </c>
      <c r="P73" s="55" t="n">
        <f aca="false">IF(TOT!AN75&lt;13.4,IF(O73&gt;73,73,O73),O73)</f>
        <v>65.75</v>
      </c>
    </row>
    <row r="74" customFormat="false" ht="13" hidden="false" customHeight="true" outlineLevel="0" collapsed="false">
      <c r="A74" s="17" t="s">
        <v>649</v>
      </c>
      <c r="B74" s="27" t="n">
        <f aca="false">'SK - Tableau 1'!G74</f>
        <v>88</v>
      </c>
      <c r="C74" s="54" t="n">
        <f aca="false">(TOT!BQ76*60)/TOT!AK76</f>
        <v>1.0122458477559</v>
      </c>
      <c r="D74" s="27" t="n">
        <f aca="false">VLOOKUP(C74,'PH - GIVEAWAYS'!$A$3:$B$55,2)</f>
        <v>91</v>
      </c>
      <c r="E74" s="27" t="n">
        <f aca="false">IF(TOT!AK76&lt;400,IF(D74&gt;66,66,D74),D74)</f>
        <v>91</v>
      </c>
      <c r="F74" s="27" t="n">
        <f aca="false">IF(TOT!AK76&lt;200,IF(E74&gt;60,60,E74),E74)</f>
        <v>91</v>
      </c>
      <c r="G74" s="50" t="n">
        <f aca="false">(TOT!BS76*60)/TOT!AK76</f>
        <v>3.4905029232962</v>
      </c>
      <c r="H74" s="55" t="n">
        <f aca="false">VLOOKUP(G74,'PH - BLOCKED SHOTS'!$A$3:$B$55,2)</f>
        <v>77</v>
      </c>
      <c r="I74" s="55" t="n">
        <f aca="false">IF(TOT!AK76&lt;400,IF(H74&gt;66,66,H74),H74)</f>
        <v>77</v>
      </c>
      <c r="J74" s="55" t="n">
        <f aca="false">IF(TOT!AK76&lt;200,IF(I74&gt;60,60,I74),I74)</f>
        <v>77</v>
      </c>
      <c r="K74" s="55" t="n">
        <f aca="false">((B74+F74+F74+J74)/4)+TOT!DC76</f>
        <v>86.75</v>
      </c>
      <c r="L74" s="55"/>
      <c r="M74" s="55" t="n">
        <f aca="false">VLOOKUP(TOT!FE76,'PH - GAME SCORE'!$A$3:$B$55,2)</f>
        <v>72</v>
      </c>
      <c r="N74" s="55" t="n">
        <f aca="false">AVERAGE(K74,M74)</f>
        <v>79.375</v>
      </c>
      <c r="O74" s="55" t="n">
        <f aca="false">IF(TOT!AN76&lt;13.4,IF(N74&gt;73,73,N74),N74)</f>
        <v>79.375</v>
      </c>
      <c r="P74" s="55" t="n">
        <f aca="false">IF(TOT!AN76&lt;13.4,IF(O74&gt;73,73,O74),O74)</f>
        <v>79.375</v>
      </c>
    </row>
    <row r="75" customFormat="false" ht="13" hidden="false" customHeight="true" outlineLevel="0" collapsed="false">
      <c r="A75" s="17" t="s">
        <v>654</v>
      </c>
      <c r="B75" s="27" t="n">
        <f aca="false">'SK - Tableau 1'!G75</f>
        <v>86</v>
      </c>
      <c r="C75" s="54" t="n">
        <f aca="false">(TOT!BQ77*60)/TOT!AK77</f>
        <v>2.31920337204803</v>
      </c>
      <c r="D75" s="27" t="n">
        <f aca="false">VLOOKUP(C75,'PH - GIVEAWAYS'!$A$3:$B$55,2)</f>
        <v>63</v>
      </c>
      <c r="E75" s="27" t="n">
        <f aca="false">IF(TOT!AK77&lt;400,IF(D75&gt;66,66,D75),D75)</f>
        <v>63</v>
      </c>
      <c r="F75" s="27" t="n">
        <f aca="false">IF(TOT!AK77&lt;200,IF(E75&gt;60,60,E75),E75)</f>
        <v>63</v>
      </c>
      <c r="G75" s="50" t="n">
        <f aca="false">(TOT!BS77*60)/TOT!AK77</f>
        <v>2.12041451158677</v>
      </c>
      <c r="H75" s="55" t="n">
        <f aca="false">VLOOKUP(G75,'PH - BLOCKED SHOTS'!$A$3:$B$55,2)</f>
        <v>63</v>
      </c>
      <c r="I75" s="55" t="n">
        <f aca="false">IF(TOT!AK77&lt;400,IF(H75&gt;66,66,H75),H75)</f>
        <v>63</v>
      </c>
      <c r="J75" s="55" t="n">
        <f aca="false">IF(TOT!AK77&lt;200,IF(I75&gt;60,60,I75),I75)</f>
        <v>63</v>
      </c>
      <c r="K75" s="55" t="n">
        <f aca="false">((B75+F75+F75+J75)/4)+TOT!DC77</f>
        <v>69.75</v>
      </c>
      <c r="L75" s="55"/>
      <c r="M75" s="55" t="n">
        <f aca="false">VLOOKUP(TOT!FE77,'PH - GAME SCORE'!$A$3:$B$55,2)</f>
        <v>96</v>
      </c>
      <c r="N75" s="55" t="n">
        <f aca="false">AVERAGE(K75,M75)</f>
        <v>82.875</v>
      </c>
      <c r="O75" s="55" t="n">
        <f aca="false">IF(TOT!AN77&lt;13.4,IF(N75&gt;73,73,N75),N75)</f>
        <v>82.875</v>
      </c>
      <c r="P75" s="55" t="n">
        <f aca="false">IF(TOT!AN77&lt;13.4,IF(O75&gt;73,73,O75),O75)</f>
        <v>82.875</v>
      </c>
    </row>
    <row r="76" customFormat="false" ht="13" hidden="false" customHeight="true" outlineLevel="0" collapsed="false">
      <c r="A76" s="17" t="s">
        <v>659</v>
      </c>
      <c r="B76" s="27" t="n">
        <f aca="false">'SK - Tableau 1'!G76</f>
        <v>84</v>
      </c>
      <c r="C76" s="54" t="n">
        <f aca="false">(TOT!BQ78*60)/TOT!AK78</f>
        <v>1.29055386269944</v>
      </c>
      <c r="D76" s="27" t="n">
        <f aca="false">VLOOKUP(C76,'PH - GIVEAWAYS'!$A$3:$B$55,2)</f>
        <v>85</v>
      </c>
      <c r="E76" s="27" t="n">
        <f aca="false">IF(TOT!AK78&lt;400,IF(D76&gt;66,66,D76),D76)</f>
        <v>85</v>
      </c>
      <c r="F76" s="27" t="n">
        <f aca="false">IF(TOT!AK78&lt;200,IF(E76&gt;60,60,E76),E76)</f>
        <v>85</v>
      </c>
      <c r="G76" s="50" t="n">
        <f aca="false">(TOT!BS78*60)/TOT!AK78</f>
        <v>1.98546748107607</v>
      </c>
      <c r="H76" s="55" t="n">
        <f aca="false">VLOOKUP(G76,'PH - BLOCKED SHOTS'!$A$3:$B$55,2)</f>
        <v>62</v>
      </c>
      <c r="I76" s="55" t="n">
        <f aca="false">IF(TOT!AK78&lt;400,IF(H76&gt;66,66,H76),H76)</f>
        <v>62</v>
      </c>
      <c r="J76" s="55" t="n">
        <f aca="false">IF(TOT!AK78&lt;200,IF(I76&gt;60,60,I76),I76)</f>
        <v>62</v>
      </c>
      <c r="K76" s="55" t="n">
        <f aca="false">((B76+F76+F76+J76)/4)+TOT!DC78</f>
        <v>82</v>
      </c>
      <c r="L76" s="55"/>
      <c r="M76" s="55" t="n">
        <f aca="false">VLOOKUP(TOT!FE78,'PH - GAME SCORE'!$A$3:$B$55,2)</f>
        <v>71</v>
      </c>
      <c r="N76" s="55" t="n">
        <f aca="false">AVERAGE(K76,M76)</f>
        <v>76.5</v>
      </c>
      <c r="O76" s="55" t="n">
        <f aca="false">IF(TOT!AN78&lt;13.4,IF(N76&gt;73,73,N76),N76)</f>
        <v>76.5</v>
      </c>
      <c r="P76" s="55" t="n">
        <f aca="false">IF(TOT!AN78&lt;13.4,IF(O76&gt;73,73,O76),O76)</f>
        <v>76.5</v>
      </c>
    </row>
    <row r="77" customFormat="false" ht="13" hidden="false" customHeight="true" outlineLevel="0" collapsed="false">
      <c r="A77" s="17" t="s">
        <v>664</v>
      </c>
      <c r="B77" s="27" t="n">
        <f aca="false">'SK - Tableau 1'!G77</f>
        <v>96</v>
      </c>
      <c r="C77" s="54" t="n">
        <f aca="false">(TOT!BQ79*60)/TOT!AK79</f>
        <v>1.87662901824504</v>
      </c>
      <c r="D77" s="27" t="n">
        <f aca="false">VLOOKUP(C77,'PH - GIVEAWAYS'!$A$3:$B$55,2)</f>
        <v>71</v>
      </c>
      <c r="E77" s="27" t="n">
        <f aca="false">IF(TOT!AK79&lt;400,IF(D77&gt;66,66,D77),D77)</f>
        <v>71</v>
      </c>
      <c r="F77" s="27" t="n">
        <f aca="false">IF(TOT!AK79&lt;200,IF(E77&gt;60,60,E77),E77)</f>
        <v>71</v>
      </c>
      <c r="G77" s="50" t="n">
        <f aca="false">(TOT!BS79*60)/TOT!AK79</f>
        <v>0.69913630091482</v>
      </c>
      <c r="H77" s="55" t="n">
        <f aca="false">VLOOKUP(G77,'PH - BLOCKED SHOTS'!$A$3:$B$55,2)</f>
        <v>47</v>
      </c>
      <c r="I77" s="55" t="n">
        <f aca="false">IF(TOT!AK79&lt;400,IF(H77&gt;66,66,H77),H77)</f>
        <v>47</v>
      </c>
      <c r="J77" s="55" t="n">
        <f aca="false">IF(TOT!AK79&lt;200,IF(I77&gt;60,60,I77),I77)</f>
        <v>47</v>
      </c>
      <c r="K77" s="55" t="n">
        <f aca="false">((B77+F77+F77+J77)/4)+TOT!DC79</f>
        <v>73.25</v>
      </c>
      <c r="L77" s="55"/>
      <c r="M77" s="55" t="n">
        <f aca="false">VLOOKUP(TOT!FE79,'PH - GAME SCORE'!$A$3:$B$55,2)</f>
        <v>98</v>
      </c>
      <c r="N77" s="55" t="n">
        <f aca="false">AVERAGE(K77,M77)</f>
        <v>85.625</v>
      </c>
      <c r="O77" s="55" t="n">
        <f aca="false">IF(TOT!AN79&lt;13.4,IF(N77&gt;73,73,N77),N77)</f>
        <v>85.625</v>
      </c>
      <c r="P77" s="55" t="n">
        <f aca="false">IF(TOT!AN79&lt;13.4,IF(O77&gt;73,73,O77),O77)</f>
        <v>85.625</v>
      </c>
    </row>
    <row r="78" customFormat="false" ht="13" hidden="false" customHeight="true" outlineLevel="0" collapsed="false">
      <c r="A78" s="17" t="s">
        <v>669</v>
      </c>
      <c r="B78" s="27" t="n">
        <f aca="false">'SK - Tableau 1'!G78</f>
        <v>61</v>
      </c>
      <c r="C78" s="54" t="n">
        <f aca="false">(TOT!BQ80*60)/TOT!AK80</f>
        <v>1.04766572723934</v>
      </c>
      <c r="D78" s="27" t="n">
        <f aca="false">VLOOKUP(C78,'PH - GIVEAWAYS'!$A$3:$B$55,2)</f>
        <v>91</v>
      </c>
      <c r="E78" s="27" t="n">
        <f aca="false">IF(TOT!AK80&lt;400,IF(D78&gt;66,66,D78),D78)</f>
        <v>91</v>
      </c>
      <c r="F78" s="27" t="n">
        <f aca="false">IF(TOT!AK80&lt;200,IF(E78&gt;60,60,E78),E78)</f>
        <v>91</v>
      </c>
      <c r="G78" s="50" t="n">
        <f aca="false">(TOT!BS80*60)/TOT!AK80</f>
        <v>1.26822693297394</v>
      </c>
      <c r="H78" s="55" t="n">
        <f aca="false">VLOOKUP(G78,'PH - BLOCKED SHOTS'!$A$3:$B$55,2)</f>
        <v>52</v>
      </c>
      <c r="I78" s="55" t="n">
        <f aca="false">IF(TOT!AK80&lt;400,IF(H78&gt;66,66,H78),H78)</f>
        <v>52</v>
      </c>
      <c r="J78" s="55" t="n">
        <f aca="false">IF(TOT!AK80&lt;200,IF(I78&gt;60,60,I78),I78)</f>
        <v>52</v>
      </c>
      <c r="K78" s="55" t="n">
        <f aca="false">((B78+F78+F78+J78)/4)+TOT!DC80</f>
        <v>75.75</v>
      </c>
      <c r="L78" s="55"/>
      <c r="M78" s="55" t="n">
        <f aca="false">VLOOKUP(TOT!FE80,'PH - GAME SCORE'!$A$3:$B$55,2)</f>
        <v>74</v>
      </c>
      <c r="N78" s="55" t="n">
        <f aca="false">AVERAGE(K78,M78)</f>
        <v>74.875</v>
      </c>
      <c r="O78" s="55" t="n">
        <f aca="false">IF(TOT!AN80&lt;13.4,IF(N78&gt;73,73,N78),N78)</f>
        <v>74.875</v>
      </c>
      <c r="P78" s="55" t="n">
        <f aca="false">IF(TOT!AN80&lt;13.4,IF(O78&gt;73,73,O78),O78)</f>
        <v>74.875</v>
      </c>
    </row>
    <row r="79" customFormat="false" ht="13" hidden="false" customHeight="true" outlineLevel="0" collapsed="false">
      <c r="A79" s="17" t="s">
        <v>674</v>
      </c>
      <c r="B79" s="27" t="n">
        <f aca="false">'SK - Tableau 1'!G79</f>
        <v>60</v>
      </c>
      <c r="C79" s="54" t="n">
        <f aca="false">(TOT!BQ81*60)/TOT!AK81</f>
        <v>0</v>
      </c>
      <c r="D79" s="27" t="n">
        <f aca="false">VLOOKUP(C79,'PH - GIVEAWAYS'!$A$3:$B$55,2)</f>
        <v>99</v>
      </c>
      <c r="E79" s="27" t="n">
        <f aca="false">IF(TOT!AK81&lt;400,IF(D79&gt;66,66,D79),D79)</f>
        <v>66</v>
      </c>
      <c r="F79" s="27" t="n">
        <f aca="false">IF(TOT!AK81&lt;200,IF(E79&gt;60,60,E79),E79)</f>
        <v>60</v>
      </c>
      <c r="G79" s="50" t="n">
        <f aca="false">(TOT!BS81*60)/TOT!AK81</f>
        <v>4.49101796407186</v>
      </c>
      <c r="H79" s="55" t="n">
        <f aca="false">VLOOKUP(G79,'PH - BLOCKED SHOTS'!$A$3:$B$55,2)</f>
        <v>86</v>
      </c>
      <c r="I79" s="55" t="n">
        <f aca="false">IF(TOT!AK81&lt;400,IF(H79&gt;66,66,H79),H79)</f>
        <v>66</v>
      </c>
      <c r="J79" s="55" t="n">
        <f aca="false">IF(TOT!AK81&lt;200,IF(I79&gt;60,60,I79),I79)</f>
        <v>60</v>
      </c>
      <c r="K79" s="55" t="n">
        <f aca="false">((B79+F79+F79+J79)/4)+TOT!DC81</f>
        <v>60</v>
      </c>
      <c r="L79" s="55"/>
      <c r="M79" s="55" t="n">
        <f aca="false">VLOOKUP(TOT!FE81,'PH - GAME SCORE'!$A$3:$B$55,2)</f>
        <v>66</v>
      </c>
      <c r="N79" s="55" t="n">
        <f aca="false">AVERAGE(K79,M79)</f>
        <v>63</v>
      </c>
      <c r="O79" s="55" t="n">
        <f aca="false">IF(TOT!AN81&lt;13.4,IF(N79&gt;73,73,N79),N79)</f>
        <v>63</v>
      </c>
      <c r="P79" s="55" t="n">
        <f aca="false">IF(TOT!AN81&lt;13.4,IF(O79&gt;73,73,O79),O79)</f>
        <v>63</v>
      </c>
    </row>
    <row r="80" customFormat="false" ht="13" hidden="false" customHeight="true" outlineLevel="0" collapsed="false">
      <c r="A80" s="17" t="s">
        <v>679</v>
      </c>
      <c r="B80" s="27" t="n">
        <f aca="false">'SK - Tableau 1'!G80</f>
        <v>53</v>
      </c>
      <c r="C80" s="54" t="n">
        <f aca="false">(TOT!BQ82*60)/TOT!AK82</f>
        <v>1.09974033908657</v>
      </c>
      <c r="D80" s="27" t="n">
        <f aca="false">VLOOKUP(C80,'PH - GIVEAWAYS'!$A$3:$B$55,2)</f>
        <v>89</v>
      </c>
      <c r="E80" s="27" t="n">
        <f aca="false">IF(TOT!AK82&lt;400,IF(D80&gt;66,66,D80),D80)</f>
        <v>66</v>
      </c>
      <c r="F80" s="27" t="n">
        <f aca="false">IF(TOT!AK82&lt;200,IF(E80&gt;60,60,E80),E80)</f>
        <v>60</v>
      </c>
      <c r="G80" s="50" t="n">
        <f aca="false">(TOT!BS82*60)/TOT!AK82</f>
        <v>0</v>
      </c>
      <c r="H80" s="55" t="n">
        <f aca="false">VLOOKUP(G80,'PH - BLOCKED SHOTS'!$A$3:$B$55,2)</f>
        <v>47</v>
      </c>
      <c r="I80" s="55" t="n">
        <f aca="false">IF(TOT!AK82&lt;400,IF(H80&gt;66,66,H80),H80)</f>
        <v>47</v>
      </c>
      <c r="J80" s="55" t="n">
        <f aca="false">IF(TOT!AK82&lt;200,IF(I80&gt;60,60,I80),I80)</f>
        <v>47</v>
      </c>
      <c r="K80" s="55" t="n">
        <f aca="false">((B80+F80+F80+J80)/4)+TOT!DC82</f>
        <v>55</v>
      </c>
      <c r="L80" s="55"/>
      <c r="M80" s="55" t="n">
        <f aca="false">VLOOKUP(TOT!FE82,'PH - GAME SCORE'!$A$3:$B$55,2)</f>
        <v>72</v>
      </c>
      <c r="N80" s="55" t="n">
        <f aca="false">AVERAGE(K80,M80)</f>
        <v>63.5</v>
      </c>
      <c r="O80" s="55" t="n">
        <f aca="false">IF(TOT!AN82&lt;13.4,IF(N80&gt;73,73,N80),N80)</f>
        <v>63.5</v>
      </c>
      <c r="P80" s="55" t="n">
        <f aca="false">IF(TOT!AN82&lt;13.4,IF(O80&gt;73,73,O80),O80)</f>
        <v>63.5</v>
      </c>
    </row>
    <row r="81" customFormat="false" ht="13" hidden="false" customHeight="true" outlineLevel="0" collapsed="false">
      <c r="A81" s="17" t="s">
        <v>683</v>
      </c>
      <c r="B81" s="27" t="n">
        <f aca="false">'SK - Tableau 1'!G81</f>
        <v>73</v>
      </c>
      <c r="C81" s="54" t="n">
        <f aca="false">(TOT!BQ83*60)/TOT!AK83</f>
        <v>1.72855313700384</v>
      </c>
      <c r="D81" s="27" t="n">
        <f aca="false">VLOOKUP(C81,'PH - GIVEAWAYS'!$A$3:$B$55,2)</f>
        <v>74</v>
      </c>
      <c r="E81" s="27" t="n">
        <f aca="false">IF(TOT!AK83&lt;400,IF(D81&gt;66,66,D81),D81)</f>
        <v>74</v>
      </c>
      <c r="F81" s="27" t="n">
        <f aca="false">IF(TOT!AK83&lt;200,IF(E81&gt;60,60,E81),E81)</f>
        <v>74</v>
      </c>
      <c r="G81" s="50" t="n">
        <f aca="false">(TOT!BS83*60)/TOT!AK83</f>
        <v>4.99359795134443</v>
      </c>
      <c r="H81" s="55" t="n">
        <f aca="false">VLOOKUP(G81,'PH - BLOCKED SHOTS'!$A$3:$B$55,2)</f>
        <v>89</v>
      </c>
      <c r="I81" s="55" t="n">
        <f aca="false">IF(TOT!AK83&lt;400,IF(H81&gt;66,66,H81),H81)</f>
        <v>89</v>
      </c>
      <c r="J81" s="55" t="n">
        <f aca="false">IF(TOT!AK83&lt;200,IF(I81&gt;60,60,I81),I81)</f>
        <v>89</v>
      </c>
      <c r="K81" s="55" t="n">
        <f aca="false">((B81+F81+F81+J81)/4)+TOT!DC83</f>
        <v>78.5</v>
      </c>
      <c r="L81" s="55"/>
      <c r="M81" s="55" t="n">
        <f aca="false">VLOOKUP(TOT!FE83,'PH - GAME SCORE'!$A$3:$B$55,2)</f>
        <v>59</v>
      </c>
      <c r="N81" s="55" t="n">
        <f aca="false">AVERAGE(K81,M81)</f>
        <v>68.75</v>
      </c>
      <c r="O81" s="55" t="n">
        <f aca="false">IF(TOT!AN83&lt;13.4,IF(N81&gt;73,73,N81),N81)</f>
        <v>68.75</v>
      </c>
      <c r="P81" s="55" t="n">
        <f aca="false">IF(TOT!AN83&lt;13.4,IF(O81&gt;73,73,O81),O81)</f>
        <v>68.75</v>
      </c>
    </row>
    <row r="82" customFormat="false" ht="13" hidden="false" customHeight="true" outlineLevel="0" collapsed="false">
      <c r="A82" s="17" t="s">
        <v>687</v>
      </c>
      <c r="B82" s="27" t="n">
        <f aca="false">'SK - Tableau 1'!G82</f>
        <v>71</v>
      </c>
      <c r="C82" s="54" t="n">
        <f aca="false">(TOT!BQ84*60)/TOT!AK84</f>
        <v>3.1496062992126</v>
      </c>
      <c r="D82" s="27" t="n">
        <f aca="false">VLOOKUP(C82,'PH - GIVEAWAYS'!$A$3:$B$55,2)</f>
        <v>52</v>
      </c>
      <c r="E82" s="27" t="n">
        <f aca="false">IF(TOT!AK84&lt;400,IF(D82&gt;66,66,D82),D82)</f>
        <v>52</v>
      </c>
      <c r="F82" s="27" t="n">
        <f aca="false">IF(TOT!AK84&lt;200,IF(E82&gt;60,60,E82),E82)</f>
        <v>52</v>
      </c>
      <c r="G82" s="50" t="n">
        <f aca="false">(TOT!BS84*60)/TOT!AK84</f>
        <v>3.25637261444014</v>
      </c>
      <c r="H82" s="55" t="n">
        <f aca="false">VLOOKUP(G82,'PH - BLOCKED SHOTS'!$A$3:$B$55,2)</f>
        <v>75</v>
      </c>
      <c r="I82" s="55" t="n">
        <f aca="false">IF(TOT!AK84&lt;400,IF(H82&gt;66,66,H82),H82)</f>
        <v>75</v>
      </c>
      <c r="J82" s="55" t="n">
        <f aca="false">IF(TOT!AK84&lt;200,IF(I82&gt;60,60,I82),I82)</f>
        <v>75</v>
      </c>
      <c r="K82" s="55" t="n">
        <f aca="false">((B82+F82+F82+J82)/4)+TOT!DC84</f>
        <v>63.5</v>
      </c>
      <c r="L82" s="55"/>
      <c r="M82" s="55" t="n">
        <f aca="false">VLOOKUP(TOT!FE84,'PH - GAME SCORE'!$A$3:$B$55,2)</f>
        <v>96</v>
      </c>
      <c r="N82" s="55" t="n">
        <f aca="false">AVERAGE(K82,M82)</f>
        <v>79.75</v>
      </c>
      <c r="O82" s="55" t="n">
        <f aca="false">IF(TOT!AN84&lt;13.4,IF(N82&gt;73,73,N82),N82)</f>
        <v>79.75</v>
      </c>
      <c r="P82" s="55" t="n">
        <f aca="false">IF(TOT!AN84&lt;13.4,IF(O82&gt;73,73,O82),O82)</f>
        <v>79.75</v>
      </c>
    </row>
    <row r="83" customFormat="false" ht="13" hidden="false" customHeight="true" outlineLevel="0" collapsed="false">
      <c r="A83" s="17" t="s">
        <v>691</v>
      </c>
      <c r="B83" s="27" t="n">
        <f aca="false">'SK - Tableau 1'!G83</f>
        <v>47</v>
      </c>
      <c r="C83" s="54" t="n">
        <f aca="false">(TOT!BQ85*60)/TOT!AK85</f>
        <v>1.05561528687323</v>
      </c>
      <c r="D83" s="27" t="n">
        <f aca="false">VLOOKUP(C83,'PH - GIVEAWAYS'!$A$3:$B$55,2)</f>
        <v>90</v>
      </c>
      <c r="E83" s="27" t="n">
        <f aca="false">IF(TOT!AK85&lt;400,IF(D83&gt;66,66,D83),D83)</f>
        <v>90</v>
      </c>
      <c r="F83" s="27" t="n">
        <f aca="false">IF(TOT!AK85&lt;200,IF(E83&gt;60,60,E83),E83)</f>
        <v>90</v>
      </c>
      <c r="G83" s="50" t="n">
        <f aca="false">(TOT!BS85*60)/TOT!AK85</f>
        <v>3.51871762291076</v>
      </c>
      <c r="H83" s="55" t="n">
        <f aca="false">VLOOKUP(G83,'PH - BLOCKED SHOTS'!$A$3:$B$55,2)</f>
        <v>78</v>
      </c>
      <c r="I83" s="55" t="n">
        <f aca="false">IF(TOT!AK85&lt;400,IF(H83&gt;66,66,H83),H83)</f>
        <v>78</v>
      </c>
      <c r="J83" s="55" t="n">
        <f aca="false">IF(TOT!AK85&lt;200,IF(I83&gt;60,60,I83),I83)</f>
        <v>78</v>
      </c>
      <c r="K83" s="55" t="n">
        <f aca="false">((B83+F83+F83+J83)/4)+TOT!DC85</f>
        <v>82.25</v>
      </c>
      <c r="L83" s="55"/>
      <c r="M83" s="55" t="n">
        <f aca="false">VLOOKUP(TOT!FE85,'PH - GAME SCORE'!$A$3:$B$55,2)</f>
        <v>66</v>
      </c>
      <c r="N83" s="55" t="n">
        <f aca="false">AVERAGE(K83,M83)</f>
        <v>74.125</v>
      </c>
      <c r="O83" s="55" t="n">
        <f aca="false">IF(TOT!AN85&lt;13.4,IF(N83&gt;73,73,N83),N83)</f>
        <v>73</v>
      </c>
      <c r="P83" s="55" t="n">
        <f aca="false">IF(TOT!AN85&lt;13.4,IF(O83&gt;73,73,O83),O83)</f>
        <v>73</v>
      </c>
    </row>
    <row r="84" customFormat="false" ht="13" hidden="false" customHeight="true" outlineLevel="0" collapsed="false">
      <c r="A84" s="17" t="s">
        <v>697</v>
      </c>
      <c r="B84" s="27" t="n">
        <f aca="false">'SK - Tableau 1'!G84</f>
        <v>58</v>
      </c>
      <c r="C84" s="54" t="n">
        <f aca="false">(TOT!BQ86*60)/TOT!AK86</f>
        <v>0</v>
      </c>
      <c r="D84" s="27" t="n">
        <f aca="false">VLOOKUP(C84,'PH - GIVEAWAYS'!$A$3:$B$55,2)</f>
        <v>99</v>
      </c>
      <c r="E84" s="27" t="n">
        <f aca="false">IF(TOT!AK86&lt;400,IF(D84&gt;66,66,D84),D84)</f>
        <v>66</v>
      </c>
      <c r="F84" s="27" t="n">
        <f aca="false">IF(TOT!AK86&lt;200,IF(E84&gt;60,60,E84),E84)</f>
        <v>60</v>
      </c>
      <c r="G84" s="50" t="n">
        <f aca="false">(TOT!BS86*60)/TOT!AK86</f>
        <v>0.925687837490352</v>
      </c>
      <c r="H84" s="55" t="n">
        <f aca="false">VLOOKUP(G84,'PH - BLOCKED SHOTS'!$A$3:$B$55,2)</f>
        <v>49</v>
      </c>
      <c r="I84" s="55" t="n">
        <f aca="false">IF(TOT!AK86&lt;400,IF(H84&gt;66,66,H84),H84)</f>
        <v>49</v>
      </c>
      <c r="J84" s="55" t="n">
        <f aca="false">IF(TOT!AK86&lt;200,IF(I84&gt;60,60,I84),I84)</f>
        <v>49</v>
      </c>
      <c r="K84" s="55" t="n">
        <f aca="false">((B84+F84+F84+J84)/4)+TOT!DC86</f>
        <v>56.75</v>
      </c>
      <c r="L84" s="55"/>
      <c r="M84" s="55" t="n">
        <f aca="false">VLOOKUP(TOT!FE86,'PH - GAME SCORE'!$A$3:$B$55,2)</f>
        <v>49</v>
      </c>
      <c r="N84" s="55" t="n">
        <f aca="false">AVERAGE(K84,M84)</f>
        <v>52.875</v>
      </c>
      <c r="O84" s="55" t="n">
        <f aca="false">IF(TOT!AN86&lt;13.4,IF(N84&gt;73,73,N84),N84)</f>
        <v>52.875</v>
      </c>
      <c r="P84" s="55" t="n">
        <f aca="false">IF(TOT!AN86&lt;13.4,IF(O84&gt;73,73,O84),O84)</f>
        <v>52.875</v>
      </c>
    </row>
    <row r="85" customFormat="false" ht="13" hidden="false" customHeight="true" outlineLevel="0" collapsed="false">
      <c r="A85" s="17" t="s">
        <v>702</v>
      </c>
      <c r="B85" s="27" t="n">
        <f aca="false">'SK - Tableau 1'!G85</f>
        <v>55</v>
      </c>
      <c r="C85" s="54" t="n">
        <f aca="false">(TOT!BQ87*60)/TOT!AK87</f>
        <v>2.34334616047326</v>
      </c>
      <c r="D85" s="27" t="n">
        <f aca="false">VLOOKUP(C85,'PH - GIVEAWAYS'!$A$3:$B$55,2)</f>
        <v>62</v>
      </c>
      <c r="E85" s="27" t="n">
        <f aca="false">IF(TOT!AK87&lt;400,IF(D85&gt;66,66,D85),D85)</f>
        <v>62</v>
      </c>
      <c r="F85" s="27" t="n">
        <f aca="false">IF(TOT!AK87&lt;200,IF(E85&gt;60,60,E85),E85)</f>
        <v>62</v>
      </c>
      <c r="G85" s="50" t="n">
        <f aca="false">(TOT!BS87*60)/TOT!AK87</f>
        <v>5.16914594222044</v>
      </c>
      <c r="H85" s="55" t="n">
        <f aca="false">VLOOKUP(G85,'PH - BLOCKED SHOTS'!$A$3:$B$55,2)</f>
        <v>90</v>
      </c>
      <c r="I85" s="55" t="n">
        <f aca="false">IF(TOT!AK87&lt;400,IF(H85&gt;66,66,H85),H85)</f>
        <v>90</v>
      </c>
      <c r="J85" s="55" t="n">
        <f aca="false">IF(TOT!AK87&lt;200,IF(I85&gt;60,60,I85),I85)</f>
        <v>90</v>
      </c>
      <c r="K85" s="55" t="n">
        <f aca="false">((B85+F85+F85+J85)/4)+TOT!DC87</f>
        <v>68.25</v>
      </c>
      <c r="L85" s="55"/>
      <c r="M85" s="55" t="n">
        <f aca="false">VLOOKUP(TOT!FE87,'PH - GAME SCORE'!$A$3:$B$55,2)</f>
        <v>63</v>
      </c>
      <c r="N85" s="55" t="n">
        <f aca="false">AVERAGE(K85,M85)</f>
        <v>65.625</v>
      </c>
      <c r="O85" s="55" t="n">
        <f aca="false">IF(TOT!AN87&lt;13.4,IF(N85&gt;73,73,N85),N85)</f>
        <v>65.625</v>
      </c>
      <c r="P85" s="55" t="n">
        <f aca="false">IF(TOT!AN87&lt;13.4,IF(O85&gt;73,73,O85),O85)</f>
        <v>65.625</v>
      </c>
    </row>
    <row r="86" customFormat="false" ht="13" hidden="false" customHeight="true" outlineLevel="0" collapsed="false">
      <c r="A86" s="17" t="s">
        <v>706</v>
      </c>
      <c r="B86" s="27" t="n">
        <f aca="false">'SK - Tableau 1'!G86</f>
        <v>60</v>
      </c>
      <c r="C86" s="54" t="n">
        <f aca="false">(TOT!BQ88*60)/TOT!AK88</f>
        <v>1.86783178590935</v>
      </c>
      <c r="D86" s="27" t="n">
        <f aca="false">VLOOKUP(C86,'PH - GIVEAWAYS'!$A$3:$B$55,2)</f>
        <v>72</v>
      </c>
      <c r="E86" s="27" t="n">
        <f aca="false">IF(TOT!AK88&lt;400,IF(D86&gt;66,66,D86),D86)</f>
        <v>72</v>
      </c>
      <c r="F86" s="27" t="n">
        <f aca="false">IF(TOT!AK88&lt;200,IF(E86&gt;60,60,E86),E86)</f>
        <v>72</v>
      </c>
      <c r="G86" s="50" t="n">
        <f aca="false">(TOT!BS88*60)/TOT!AK88</f>
        <v>3.44074276351722</v>
      </c>
      <c r="H86" s="55" t="n">
        <f aca="false">VLOOKUP(G86,'PH - BLOCKED SHOTS'!$A$3:$B$55,2)</f>
        <v>77</v>
      </c>
      <c r="I86" s="55" t="n">
        <f aca="false">IF(TOT!AK88&lt;400,IF(H86&gt;66,66,H86),H86)</f>
        <v>77</v>
      </c>
      <c r="J86" s="55" t="n">
        <f aca="false">IF(TOT!AK88&lt;200,IF(I86&gt;60,60,I86),I86)</f>
        <v>77</v>
      </c>
      <c r="K86" s="55" t="n">
        <f aca="false">((B86+F86+F86+J86)/4)+TOT!DC88</f>
        <v>70.25</v>
      </c>
      <c r="L86" s="55"/>
      <c r="M86" s="55" t="n">
        <f aca="false">VLOOKUP(TOT!FE88,'PH - GAME SCORE'!$A$3:$B$55,2)</f>
        <v>47</v>
      </c>
      <c r="N86" s="55" t="n">
        <f aca="false">AVERAGE(K86,M86)</f>
        <v>58.625</v>
      </c>
      <c r="O86" s="55" t="n">
        <f aca="false">IF(TOT!AN88&lt;13.4,IF(N86&gt;73,73,N86),N86)</f>
        <v>58.625</v>
      </c>
      <c r="P86" s="55" t="n">
        <f aca="false">IF(TOT!AN88&lt;13.4,IF(O86&gt;73,73,O86),O86)</f>
        <v>58.625</v>
      </c>
    </row>
    <row r="87" customFormat="false" ht="13" hidden="false" customHeight="true" outlineLevel="0" collapsed="false">
      <c r="A87" s="17" t="s">
        <v>711</v>
      </c>
      <c r="B87" s="27" t="n">
        <f aca="false">'SK - Tableau 1'!G87</f>
        <v>77</v>
      </c>
      <c r="C87" s="54" t="n">
        <f aca="false">(TOT!BQ89*60)/TOT!AK89</f>
        <v>2.29683813819613</v>
      </c>
      <c r="D87" s="27" t="n">
        <f aca="false">VLOOKUP(C87,'PH - GIVEAWAYS'!$A$3:$B$55,2)</f>
        <v>63</v>
      </c>
      <c r="E87" s="27" t="n">
        <f aca="false">IF(TOT!AK89&lt;400,IF(D87&gt;66,66,D87),D87)</f>
        <v>63</v>
      </c>
      <c r="F87" s="27" t="n">
        <f aca="false">IF(TOT!AK89&lt;200,IF(E87&gt;60,60,E87),E87)</f>
        <v>63</v>
      </c>
      <c r="G87" s="50" t="n">
        <f aca="false">(TOT!BS89*60)/TOT!AK89</f>
        <v>3.63220914877528</v>
      </c>
      <c r="H87" s="55" t="n">
        <f aca="false">VLOOKUP(G87,'PH - BLOCKED SHOTS'!$A$3:$B$55,2)</f>
        <v>79</v>
      </c>
      <c r="I87" s="55" t="n">
        <f aca="false">IF(TOT!AK89&lt;400,IF(H87&gt;66,66,H87),H87)</f>
        <v>79</v>
      </c>
      <c r="J87" s="55" t="n">
        <f aca="false">IF(TOT!AK89&lt;200,IF(I87&gt;60,60,I87),I87)</f>
        <v>79</v>
      </c>
      <c r="K87" s="55" t="n">
        <f aca="false">((B87+F87+F87+J87)/4)+TOT!DC89</f>
        <v>70.5</v>
      </c>
      <c r="L87" s="55"/>
      <c r="M87" s="55" t="n">
        <f aca="false">VLOOKUP(TOT!FE89,'PH - GAME SCORE'!$A$3:$B$55,2)</f>
        <v>54</v>
      </c>
      <c r="N87" s="55" t="n">
        <f aca="false">AVERAGE(K87,M87)</f>
        <v>62.25</v>
      </c>
      <c r="O87" s="55" t="n">
        <f aca="false">IF(TOT!AN89&lt;13.4,IF(N87&gt;73,73,N87),N87)</f>
        <v>62.25</v>
      </c>
      <c r="P87" s="55" t="n">
        <f aca="false">IF(TOT!AN89&lt;13.4,IF(O87&gt;73,73,O87),O87)</f>
        <v>62.25</v>
      </c>
    </row>
    <row r="88" customFormat="false" ht="13" hidden="false" customHeight="true" outlineLevel="0" collapsed="false">
      <c r="A88" s="17" t="s">
        <v>716</v>
      </c>
      <c r="B88" s="27" t="n">
        <f aca="false">'SK - Tableau 1'!G88</f>
        <v>60</v>
      </c>
      <c r="C88" s="54" t="n">
        <f aca="false">(TOT!BQ90*60)/TOT!AK90</f>
        <v>1.71313757975255</v>
      </c>
      <c r="D88" s="27" t="n">
        <f aca="false">VLOOKUP(C88,'PH - GIVEAWAYS'!$A$3:$B$55,2)</f>
        <v>75</v>
      </c>
      <c r="E88" s="27" t="n">
        <f aca="false">IF(TOT!AK90&lt;400,IF(D88&gt;66,66,D88),D88)</f>
        <v>75</v>
      </c>
      <c r="F88" s="27" t="n">
        <f aca="false">IF(TOT!AK90&lt;200,IF(E88&gt;60,60,E88),E88)</f>
        <v>75</v>
      </c>
      <c r="G88" s="50" t="n">
        <f aca="false">(TOT!BS90*60)/TOT!AK90</f>
        <v>5.45666043921184</v>
      </c>
      <c r="H88" s="55" t="n">
        <f aca="false">VLOOKUP(G88,'PH - BLOCKED SHOTS'!$A$3:$B$55,2)</f>
        <v>92</v>
      </c>
      <c r="I88" s="55" t="n">
        <f aca="false">IF(TOT!AK90&lt;400,IF(H88&gt;66,66,H88),H88)</f>
        <v>92</v>
      </c>
      <c r="J88" s="55" t="n">
        <f aca="false">IF(TOT!AK90&lt;200,IF(I88&gt;60,60,I88),I88)</f>
        <v>92</v>
      </c>
      <c r="K88" s="55" t="n">
        <f aca="false">((B88+F88+F88+J88)/4)+TOT!DC90</f>
        <v>75.5</v>
      </c>
      <c r="L88" s="55"/>
      <c r="M88" s="55" t="n">
        <f aca="false">VLOOKUP(TOT!FE90,'PH - GAME SCORE'!$A$3:$B$55,2)</f>
        <v>65</v>
      </c>
      <c r="N88" s="55" t="n">
        <f aca="false">AVERAGE(K88,M88)</f>
        <v>70.25</v>
      </c>
      <c r="O88" s="55" t="n">
        <f aca="false">IF(TOT!AN90&lt;13.4,IF(N88&gt;73,73,N88),N88)</f>
        <v>70.25</v>
      </c>
      <c r="P88" s="55" t="n">
        <f aca="false">IF(TOT!AN90&lt;13.4,IF(O88&gt;73,73,O88),O88)</f>
        <v>70.25</v>
      </c>
    </row>
    <row r="89" customFormat="false" ht="13" hidden="false" customHeight="true" outlineLevel="0" collapsed="false">
      <c r="A89" s="17" t="s">
        <v>720</v>
      </c>
      <c r="B89" s="27" t="n">
        <f aca="false">'SK - Tableau 1'!G89</f>
        <v>47</v>
      </c>
      <c r="C89" s="54" t="n">
        <f aca="false">(TOT!BQ91*60)/TOT!AK91</f>
        <v>2.91970802919708</v>
      </c>
      <c r="D89" s="27" t="n">
        <f aca="false">VLOOKUP(C89,'PH - GIVEAWAYS'!$A$3:$B$55,2)</f>
        <v>54</v>
      </c>
      <c r="E89" s="27" t="n">
        <f aca="false">IF(TOT!AK91&lt;400,IF(D89&gt;66,66,D89),D89)</f>
        <v>54</v>
      </c>
      <c r="F89" s="27" t="n">
        <f aca="false">IF(TOT!AK91&lt;200,IF(E89&gt;60,60,E89),E89)</f>
        <v>54</v>
      </c>
      <c r="G89" s="50" t="n">
        <f aca="false">(TOT!BS91*60)/TOT!AK91</f>
        <v>0</v>
      </c>
      <c r="H89" s="55" t="n">
        <f aca="false">VLOOKUP(G89,'PH - BLOCKED SHOTS'!$A$3:$B$55,2)</f>
        <v>47</v>
      </c>
      <c r="I89" s="55" t="n">
        <f aca="false">IF(TOT!AK91&lt;400,IF(H89&gt;66,66,H89),H89)</f>
        <v>47</v>
      </c>
      <c r="J89" s="55" t="n">
        <f aca="false">IF(TOT!AK91&lt;200,IF(I89&gt;60,60,I89),I89)</f>
        <v>47</v>
      </c>
      <c r="K89" s="55" t="n">
        <f aca="false">((B89+F89+F89+J89)/4)+TOT!DC91</f>
        <v>50.5</v>
      </c>
      <c r="L89" s="55"/>
      <c r="M89" s="55" t="n">
        <f aca="false">VLOOKUP(TOT!FE91,'PH - GAME SCORE'!$A$3:$B$55,2)</f>
        <v>52</v>
      </c>
      <c r="N89" s="55" t="n">
        <f aca="false">AVERAGE(K89,M89)</f>
        <v>51.25</v>
      </c>
      <c r="O89" s="55" t="n">
        <f aca="false">IF(TOT!AN91&lt;13.4,IF(N89&gt;73,73,N89),N89)</f>
        <v>51.25</v>
      </c>
      <c r="P89" s="55" t="n">
        <f aca="false">IF(TOT!AN91&lt;13.4,IF(O89&gt;73,73,O89),O89)</f>
        <v>51.25</v>
      </c>
    </row>
    <row r="90" customFormat="false" ht="13" hidden="false" customHeight="true" outlineLevel="0" collapsed="false">
      <c r="A90" s="17" t="s">
        <v>724</v>
      </c>
      <c r="B90" s="27" t="n">
        <f aca="false">'SK - Tableau 1'!G90</f>
        <v>91</v>
      </c>
      <c r="C90" s="54" t="n">
        <f aca="false">(TOT!BQ92*60)/TOT!AK92</f>
        <v>1.83700679824194</v>
      </c>
      <c r="D90" s="27" t="n">
        <f aca="false">VLOOKUP(C90,'PH - GIVEAWAYS'!$A$3:$B$55,2)</f>
        <v>72</v>
      </c>
      <c r="E90" s="27" t="n">
        <f aca="false">IF(TOT!AK92&lt;400,IF(D90&gt;66,66,D90),D90)</f>
        <v>72</v>
      </c>
      <c r="F90" s="27" t="n">
        <f aca="false">IF(TOT!AK92&lt;200,IF(E90&gt;60,60,E90),E90)</f>
        <v>72</v>
      </c>
      <c r="G90" s="50" t="n">
        <f aca="false">(TOT!BS92*60)/TOT!AK92</f>
        <v>2.01478164968471</v>
      </c>
      <c r="H90" s="55" t="n">
        <f aca="false">VLOOKUP(G90,'PH - BLOCKED SHOTS'!$A$3:$B$55,2)</f>
        <v>62</v>
      </c>
      <c r="I90" s="55" t="n">
        <f aca="false">IF(TOT!AK92&lt;400,IF(H90&gt;66,66,H90),H90)</f>
        <v>62</v>
      </c>
      <c r="J90" s="55" t="n">
        <f aca="false">IF(TOT!AK92&lt;200,IF(I90&gt;60,60,I90),I90)</f>
        <v>62</v>
      </c>
      <c r="K90" s="55" t="n">
        <f aca="false">((B90+F90+F90+J90)/4)+TOT!DC92</f>
        <v>75.25</v>
      </c>
      <c r="L90" s="55"/>
      <c r="M90" s="55" t="n">
        <f aca="false">VLOOKUP(TOT!FE92,'PH - GAME SCORE'!$A$3:$B$55,2)</f>
        <v>55</v>
      </c>
      <c r="N90" s="55" t="n">
        <f aca="false">AVERAGE(K90,M90)</f>
        <v>65.125</v>
      </c>
      <c r="O90" s="55" t="n">
        <f aca="false">IF(TOT!AN92&lt;13.4,IF(N90&gt;73,73,N90),N90)</f>
        <v>65.125</v>
      </c>
      <c r="P90" s="55" t="n">
        <f aca="false">IF(TOT!AN92&lt;13.4,IF(O90&gt;73,73,O90),O90)</f>
        <v>65.125</v>
      </c>
    </row>
    <row r="91" customFormat="false" ht="13" hidden="false" customHeight="true" outlineLevel="0" collapsed="false">
      <c r="A91" s="17" t="s">
        <v>730</v>
      </c>
      <c r="B91" s="27" t="n">
        <f aca="false">'SK - Tableau 1'!G91</f>
        <v>62</v>
      </c>
      <c r="C91" s="54" t="n">
        <f aca="false">(TOT!BQ93*60)/TOT!AK93</f>
        <v>1.10804948115147</v>
      </c>
      <c r="D91" s="27" t="n">
        <f aca="false">VLOOKUP(C91,'PH - GIVEAWAYS'!$A$3:$B$55,2)</f>
        <v>89</v>
      </c>
      <c r="E91" s="27" t="n">
        <f aca="false">IF(TOT!AK93&lt;400,IF(D91&gt;66,66,D91),D91)</f>
        <v>89</v>
      </c>
      <c r="F91" s="27" t="n">
        <f aca="false">IF(TOT!AK93&lt;200,IF(E91&gt;60,60,E91),E91)</f>
        <v>89</v>
      </c>
      <c r="G91" s="50" t="n">
        <f aca="false">(TOT!BS93*60)/TOT!AK93</f>
        <v>3.00756287741112</v>
      </c>
      <c r="H91" s="55" t="n">
        <f aca="false">VLOOKUP(G91,'PH - BLOCKED SHOTS'!$A$3:$B$55,2)</f>
        <v>73</v>
      </c>
      <c r="I91" s="55" t="n">
        <f aca="false">IF(TOT!AK93&lt;400,IF(H91&gt;66,66,H91),H91)</f>
        <v>73</v>
      </c>
      <c r="J91" s="55" t="n">
        <f aca="false">IF(TOT!AK93&lt;200,IF(I91&gt;60,60,I91),I91)</f>
        <v>73</v>
      </c>
      <c r="K91" s="55" t="n">
        <f aca="false">((B91+F91+F91+J91)/4)+TOT!DC93</f>
        <v>78.25</v>
      </c>
      <c r="L91" s="55"/>
      <c r="M91" s="55" t="n">
        <f aca="false">VLOOKUP(TOT!FE93,'PH - GAME SCORE'!$A$3:$B$55,2)</f>
        <v>68</v>
      </c>
      <c r="N91" s="55" t="n">
        <f aca="false">AVERAGE(K91,M91)</f>
        <v>73.125</v>
      </c>
      <c r="O91" s="55" t="n">
        <f aca="false">IF(TOT!AN93&lt;13.4,IF(N91&gt;73,73,N91),N91)</f>
        <v>73.125</v>
      </c>
      <c r="P91" s="55" t="n">
        <f aca="false">IF(TOT!AN93&lt;13.4,IF(O91&gt;73,73,O91),O91)</f>
        <v>73.125</v>
      </c>
    </row>
    <row r="92" customFormat="false" ht="13" hidden="false" customHeight="true" outlineLevel="0" collapsed="false">
      <c r="A92" s="17" t="s">
        <v>735</v>
      </c>
      <c r="B92" s="27" t="n">
        <f aca="false">'SK - Tableau 1'!G92</f>
        <v>93</v>
      </c>
      <c r="C92" s="54" t="n">
        <f aca="false">(TOT!BQ94*60)/TOT!AK94</f>
        <v>1.38765202365916</v>
      </c>
      <c r="D92" s="27" t="n">
        <f aca="false">VLOOKUP(C92,'PH - GIVEAWAYS'!$A$3:$B$55,2)</f>
        <v>83</v>
      </c>
      <c r="E92" s="27" t="n">
        <f aca="false">IF(TOT!AK94&lt;400,IF(D92&gt;66,66,D92),D92)</f>
        <v>83</v>
      </c>
      <c r="F92" s="27" t="n">
        <f aca="false">IF(TOT!AK94&lt;200,IF(E92&gt;60,60,E92),E92)</f>
        <v>83</v>
      </c>
      <c r="G92" s="50" t="n">
        <f aca="false">(TOT!BS94*60)/TOT!AK94</f>
        <v>1.81830265169132</v>
      </c>
      <c r="H92" s="55" t="n">
        <f aca="false">VLOOKUP(G92,'PH - BLOCKED SHOTS'!$A$3:$B$55,2)</f>
        <v>60</v>
      </c>
      <c r="I92" s="55" t="n">
        <f aca="false">IF(TOT!AK94&lt;400,IF(H92&gt;66,66,H92),H92)</f>
        <v>60</v>
      </c>
      <c r="J92" s="55" t="n">
        <f aca="false">IF(TOT!AK94&lt;200,IF(I92&gt;60,60,I92),I92)</f>
        <v>60</v>
      </c>
      <c r="K92" s="55" t="n">
        <f aca="false">((B92+F92+F92+J92)/4)+TOT!DC94</f>
        <v>83.75</v>
      </c>
      <c r="L92" s="55"/>
      <c r="M92" s="55" t="n">
        <f aca="false">VLOOKUP(TOT!FE94,'PH - GAME SCORE'!$A$3:$B$55,2)</f>
        <v>67</v>
      </c>
      <c r="N92" s="55" t="n">
        <f aca="false">AVERAGE(K92,M92)</f>
        <v>75.375</v>
      </c>
      <c r="O92" s="55" t="n">
        <f aca="false">IF(TOT!AN94&lt;13.4,IF(N92&gt;73,73,N92),N92)</f>
        <v>75.375</v>
      </c>
      <c r="P92" s="55" t="n">
        <f aca="false">IF(TOT!AN94&lt;13.4,IF(O92&gt;73,73,O92),O92)</f>
        <v>75.375</v>
      </c>
    </row>
    <row r="93" customFormat="false" ht="13" hidden="false" customHeight="true" outlineLevel="0" collapsed="false">
      <c r="A93" s="17" t="s">
        <v>739</v>
      </c>
      <c r="B93" s="27" t="n">
        <f aca="false">'SK - Tableau 1'!G93</f>
        <v>56</v>
      </c>
      <c r="C93" s="54" t="n">
        <f aca="false">(TOT!BQ95*60)/TOT!AK95</f>
        <v>0</v>
      </c>
      <c r="D93" s="27" t="n">
        <f aca="false">VLOOKUP(C93,'PH - GIVEAWAYS'!$A$3:$B$55,2)</f>
        <v>99</v>
      </c>
      <c r="E93" s="27" t="n">
        <f aca="false">IF(TOT!AK95&lt;400,IF(D93&gt;66,66,D93),D93)</f>
        <v>66</v>
      </c>
      <c r="F93" s="27" t="n">
        <f aca="false">IF(TOT!AK95&lt;200,IF(E93&gt;60,60,E93),E93)</f>
        <v>60</v>
      </c>
      <c r="G93" s="50" t="n">
        <f aca="false">(TOT!BS95*60)/TOT!AK95</f>
        <v>6.65588167321467</v>
      </c>
      <c r="H93" s="55" t="n">
        <f aca="false">VLOOKUP(G93,'PH - BLOCKED SHOTS'!$A$3:$B$55,2)</f>
        <v>97</v>
      </c>
      <c r="I93" s="55" t="n">
        <f aca="false">IF(TOT!AK95&lt;400,IF(H93&gt;66,66,H93),H93)</f>
        <v>66</v>
      </c>
      <c r="J93" s="55" t="n">
        <f aca="false">IF(TOT!AK95&lt;200,IF(I93&gt;60,60,I93),I93)</f>
        <v>60</v>
      </c>
      <c r="K93" s="55" t="n">
        <f aca="false">((B93+F93+F93+J93)/4)+TOT!DC95</f>
        <v>59</v>
      </c>
      <c r="L93" s="55"/>
      <c r="M93" s="55" t="n">
        <f aca="false">VLOOKUP(TOT!FE95,'PH - GAME SCORE'!$A$3:$B$55,2)</f>
        <v>48</v>
      </c>
      <c r="N93" s="55" t="n">
        <f aca="false">AVERAGE(K93,M93)</f>
        <v>53.5</v>
      </c>
      <c r="O93" s="55" t="n">
        <f aca="false">IF(TOT!AN95&lt;13.4,IF(N93&gt;73,73,N93),N93)</f>
        <v>53.5</v>
      </c>
      <c r="P93" s="55" t="n">
        <f aca="false">IF(TOT!AN95&lt;13.4,IF(O93&gt;73,73,O93),O93)</f>
        <v>53.5</v>
      </c>
    </row>
    <row r="94" customFormat="false" ht="13" hidden="false" customHeight="true" outlineLevel="0" collapsed="false">
      <c r="A94" s="17" t="s">
        <v>743</v>
      </c>
      <c r="B94" s="27" t="n">
        <f aca="false">'SK - Tableau 1'!G94</f>
        <v>58</v>
      </c>
      <c r="C94" s="54" t="n">
        <f aca="false">(TOT!BQ96*60)/TOT!AK96</f>
        <v>3.17180616740082</v>
      </c>
      <c r="D94" s="27" t="n">
        <f aca="false">VLOOKUP(C94,'PH - GIVEAWAYS'!$A$3:$B$55,2)</f>
        <v>52</v>
      </c>
      <c r="E94" s="27" t="n">
        <f aca="false">IF(TOT!AK96&lt;400,IF(D94&gt;66,66,D94),D94)</f>
        <v>52</v>
      </c>
      <c r="F94" s="27" t="n">
        <f aca="false">IF(TOT!AK96&lt;200,IF(E94&gt;60,60,E94),E94)</f>
        <v>52</v>
      </c>
      <c r="G94" s="50" t="n">
        <f aca="false">(TOT!BS96*60)/TOT!AK96</f>
        <v>0</v>
      </c>
      <c r="H94" s="55" t="n">
        <f aca="false">VLOOKUP(G94,'PH - BLOCKED SHOTS'!$A$3:$B$55,2)</f>
        <v>47</v>
      </c>
      <c r="I94" s="55" t="n">
        <f aca="false">IF(TOT!AK96&lt;400,IF(H94&gt;66,66,H94),H94)</f>
        <v>47</v>
      </c>
      <c r="J94" s="55" t="n">
        <f aca="false">IF(TOT!AK96&lt;200,IF(I94&gt;60,60,I94),I94)</f>
        <v>47</v>
      </c>
      <c r="K94" s="55" t="n">
        <f aca="false">((B94+F94+F94+J94)/4)+TOT!DC96</f>
        <v>52.25</v>
      </c>
      <c r="L94" s="55"/>
      <c r="M94" s="55" t="n">
        <f aca="false">VLOOKUP(TOT!FE96,'PH - GAME SCORE'!$A$3:$B$55,2)</f>
        <v>47</v>
      </c>
      <c r="N94" s="55" t="n">
        <f aca="false">AVERAGE(K94,M94)</f>
        <v>49.625</v>
      </c>
      <c r="O94" s="55" t="n">
        <f aca="false">IF(TOT!AN96&lt;13.4,IF(N94&gt;73,73,N94),N94)</f>
        <v>49.625</v>
      </c>
      <c r="P94" s="55" t="n">
        <f aca="false">IF(TOT!AN96&lt;13.4,IF(O94&gt;73,73,O94),O94)</f>
        <v>49.625</v>
      </c>
    </row>
    <row r="95" customFormat="false" ht="13" hidden="false" customHeight="true" outlineLevel="0" collapsed="false">
      <c r="A95" s="17" t="s">
        <v>747</v>
      </c>
      <c r="B95" s="27" t="n">
        <f aca="false">'SK - Tableau 1'!G95</f>
        <v>87</v>
      </c>
      <c r="C95" s="54" t="n">
        <f aca="false">(TOT!BQ97*60)/TOT!AK97</f>
        <v>2.01123447133995</v>
      </c>
      <c r="D95" s="27" t="n">
        <f aca="false">VLOOKUP(C95,'PH - GIVEAWAYS'!$A$3:$B$55,2)</f>
        <v>69</v>
      </c>
      <c r="E95" s="27" t="n">
        <f aca="false">IF(TOT!AK97&lt;400,IF(D95&gt;66,66,D95),D95)</f>
        <v>69</v>
      </c>
      <c r="F95" s="27" t="n">
        <f aca="false">IF(TOT!AK97&lt;200,IF(E95&gt;60,60,E95),E95)</f>
        <v>69</v>
      </c>
      <c r="G95" s="50" t="n">
        <f aca="false">(TOT!BS97*60)/TOT!AK97</f>
        <v>2.41348136560794</v>
      </c>
      <c r="H95" s="55" t="n">
        <f aca="false">VLOOKUP(G95,'PH - BLOCKED SHOTS'!$A$3:$B$55,2)</f>
        <v>66</v>
      </c>
      <c r="I95" s="55" t="n">
        <f aca="false">IF(TOT!AK97&lt;400,IF(H95&gt;66,66,H95),H95)</f>
        <v>66</v>
      </c>
      <c r="J95" s="55" t="n">
        <f aca="false">IF(TOT!AK97&lt;200,IF(I95&gt;60,60,I95),I95)</f>
        <v>66</v>
      </c>
      <c r="K95" s="55" t="n">
        <f aca="false">((B95+F95+F95+J95)/4)+TOT!DC97</f>
        <v>84.75</v>
      </c>
      <c r="L95" s="55"/>
      <c r="M95" s="55" t="n">
        <f aca="false">VLOOKUP(TOT!FE97,'PH - GAME SCORE'!$A$3:$B$55,2)</f>
        <v>96</v>
      </c>
      <c r="N95" s="55" t="n">
        <f aca="false">AVERAGE(K95,M95)</f>
        <v>90.375</v>
      </c>
      <c r="O95" s="55" t="n">
        <f aca="false">IF(TOT!AN97&lt;13.4,IF(N95&gt;73,73,N95),N95)</f>
        <v>90.375</v>
      </c>
      <c r="P95" s="55" t="n">
        <f aca="false">IF(TOT!AN97&lt;13.4,IF(O95&gt;73,73,O95),O95)</f>
        <v>90.375</v>
      </c>
    </row>
    <row r="96" customFormat="false" ht="13" hidden="false" customHeight="true" outlineLevel="0" collapsed="false">
      <c r="A96" s="17" t="s">
        <v>750</v>
      </c>
      <c r="B96" s="27" t="n">
        <f aca="false">'SK - Tableau 1'!G96</f>
        <v>89</v>
      </c>
      <c r="C96" s="54" t="n">
        <f aca="false">(TOT!BQ98*60)/TOT!AK98</f>
        <v>1.21125661144237</v>
      </c>
      <c r="D96" s="27" t="n">
        <f aca="false">VLOOKUP(C96,'PH - GIVEAWAYS'!$A$3:$B$55,2)</f>
        <v>87</v>
      </c>
      <c r="E96" s="27" t="n">
        <f aca="false">IF(TOT!AK98&lt;400,IF(D96&gt;66,66,D96),D96)</f>
        <v>87</v>
      </c>
      <c r="F96" s="27" t="n">
        <f aca="false">IF(TOT!AK98&lt;200,IF(E96&gt;60,60,E96),E96)</f>
        <v>87</v>
      </c>
      <c r="G96" s="50" t="n">
        <f aca="false">(TOT!BS98*60)/TOT!AK98</f>
        <v>1.40505766927315</v>
      </c>
      <c r="H96" s="55" t="n">
        <f aca="false">VLOOKUP(G96,'PH - BLOCKED SHOTS'!$A$3:$B$55,2)</f>
        <v>54</v>
      </c>
      <c r="I96" s="55" t="n">
        <f aca="false">IF(TOT!AK98&lt;400,IF(H96&gt;66,66,H96),H96)</f>
        <v>54</v>
      </c>
      <c r="J96" s="55" t="n">
        <f aca="false">IF(TOT!AK98&lt;200,IF(I96&gt;60,60,I96),I96)</f>
        <v>54</v>
      </c>
      <c r="K96" s="55" t="n">
        <f aca="false">((B96+F96+F96+J96)/4)+TOT!DC98</f>
        <v>90.25</v>
      </c>
      <c r="L96" s="55"/>
      <c r="M96" s="55" t="n">
        <f aca="false">VLOOKUP(TOT!FE98,'PH - GAME SCORE'!$A$3:$B$55,2)</f>
        <v>85</v>
      </c>
      <c r="N96" s="55" t="n">
        <f aca="false">AVERAGE(K96,M96)</f>
        <v>87.625</v>
      </c>
      <c r="O96" s="55" t="n">
        <f aca="false">IF(TOT!AN98&lt;13.4,IF(N96&gt;73,73,N96),N96)</f>
        <v>87.625</v>
      </c>
      <c r="P96" s="55" t="n">
        <f aca="false">IF(TOT!AN98&lt;13.4,IF(O96&gt;73,73,O96),O96)</f>
        <v>87.625</v>
      </c>
    </row>
    <row r="97" customFormat="false" ht="13" hidden="false" customHeight="true" outlineLevel="0" collapsed="false">
      <c r="A97" s="17" t="s">
        <v>755</v>
      </c>
      <c r="B97" s="27" t="n">
        <f aca="false">'SK - Tableau 1'!G97</f>
        <v>70</v>
      </c>
      <c r="C97" s="54" t="n">
        <f aca="false">(TOT!BQ99*60)/TOT!AK99</f>
        <v>2.17778722430235</v>
      </c>
      <c r="D97" s="27" t="n">
        <f aca="false">VLOOKUP(C97,'PH - GIVEAWAYS'!$A$3:$B$55,2)</f>
        <v>65</v>
      </c>
      <c r="E97" s="27" t="n">
        <f aca="false">IF(TOT!AK99&lt;400,IF(D97&gt;66,66,D97),D97)</f>
        <v>65</v>
      </c>
      <c r="F97" s="27" t="n">
        <f aca="false">IF(TOT!AK99&lt;200,IF(E97&gt;60,60,E97),E97)</f>
        <v>65</v>
      </c>
      <c r="G97" s="50" t="n">
        <f aca="false">(TOT!BS99*60)/TOT!AK99</f>
        <v>3.06067393685735</v>
      </c>
      <c r="H97" s="55" t="n">
        <f aca="false">VLOOKUP(G97,'PH - BLOCKED SHOTS'!$A$3:$B$55,2)</f>
        <v>73</v>
      </c>
      <c r="I97" s="55" t="n">
        <f aca="false">IF(TOT!AK99&lt;400,IF(H97&gt;66,66,H97),H97)</f>
        <v>73</v>
      </c>
      <c r="J97" s="55" t="n">
        <f aca="false">IF(TOT!AK99&lt;200,IF(I97&gt;60,60,I97),I97)</f>
        <v>73</v>
      </c>
      <c r="K97" s="55" t="n">
        <f aca="false">((B97+F97+F97+J97)/4)+TOT!DC99</f>
        <v>72.25</v>
      </c>
      <c r="L97" s="55"/>
      <c r="M97" s="55" t="n">
        <f aca="false">VLOOKUP(TOT!FE99,'PH - GAME SCORE'!$A$3:$B$55,2)</f>
        <v>74</v>
      </c>
      <c r="N97" s="55" t="n">
        <f aca="false">AVERAGE(K97,M97)</f>
        <v>73.125</v>
      </c>
      <c r="O97" s="55" t="n">
        <f aca="false">IF(TOT!AN99&lt;13.4,IF(N97&gt;73,73,N97),N97)</f>
        <v>73.125</v>
      </c>
      <c r="P97" s="55" t="n">
        <f aca="false">IF(TOT!AN99&lt;13.4,IF(O97&gt;73,73,O97),O97)</f>
        <v>73.125</v>
      </c>
    </row>
    <row r="98" customFormat="false" ht="13" hidden="false" customHeight="true" outlineLevel="0" collapsed="false">
      <c r="A98" s="17" t="s">
        <v>759</v>
      </c>
      <c r="B98" s="27" t="n">
        <f aca="false">'SK - Tableau 1'!G98</f>
        <v>57</v>
      </c>
      <c r="C98" s="54" t="n">
        <f aca="false">(TOT!BQ100*60)/TOT!AK100</f>
        <v>1.89097700478578</v>
      </c>
      <c r="D98" s="27" t="n">
        <f aca="false">VLOOKUP(C98,'PH - GIVEAWAYS'!$A$3:$B$55,2)</f>
        <v>71</v>
      </c>
      <c r="E98" s="27" t="n">
        <f aca="false">IF(TOT!AK100&lt;400,IF(D98&gt;66,66,D98),D98)</f>
        <v>66</v>
      </c>
      <c r="F98" s="27" t="n">
        <f aca="false">IF(TOT!AK100&lt;200,IF(E98&gt;60,60,E98),E98)</f>
        <v>66</v>
      </c>
      <c r="G98" s="50" t="n">
        <f aca="false">(TOT!BS100*60)/TOT!AK100</f>
        <v>3.99206256565888</v>
      </c>
      <c r="H98" s="55" t="n">
        <f aca="false">VLOOKUP(G98,'PH - BLOCKED SHOTS'!$A$3:$B$55,2)</f>
        <v>82</v>
      </c>
      <c r="I98" s="55" t="n">
        <f aca="false">IF(TOT!AK100&lt;400,IF(H98&gt;66,66,H98),H98)</f>
        <v>66</v>
      </c>
      <c r="J98" s="55" t="n">
        <f aca="false">IF(TOT!AK100&lt;200,IF(I98&gt;60,60,I98),I98)</f>
        <v>66</v>
      </c>
      <c r="K98" s="55" t="n">
        <f aca="false">((B98+F98+F98+J98)/4)+TOT!DC100</f>
        <v>63.75</v>
      </c>
      <c r="L98" s="55"/>
      <c r="M98" s="55" t="n">
        <f aca="false">VLOOKUP(TOT!FE100,'PH - GAME SCORE'!$A$3:$B$55,2)</f>
        <v>57</v>
      </c>
      <c r="N98" s="55" t="n">
        <f aca="false">AVERAGE(K98,M98)</f>
        <v>60.375</v>
      </c>
      <c r="O98" s="55" t="n">
        <f aca="false">IF(TOT!AN100&lt;13.4,IF(N98&gt;73,73,N98),N98)</f>
        <v>60.375</v>
      </c>
      <c r="P98" s="55" t="n">
        <f aca="false">IF(TOT!AN100&lt;13.4,IF(O98&gt;73,73,O98),O98)</f>
        <v>60.375</v>
      </c>
    </row>
    <row r="99" customFormat="false" ht="13" hidden="false" customHeight="true" outlineLevel="0" collapsed="false">
      <c r="A99" s="17" t="s">
        <v>765</v>
      </c>
      <c r="B99" s="27" t="n">
        <f aca="false">'SK - Tableau 1'!G99</f>
        <v>69</v>
      </c>
      <c r="C99" s="54" t="n">
        <f aca="false">(TOT!BQ101*60)/TOT!AK101</f>
        <v>0.826178519358497</v>
      </c>
      <c r="D99" s="27" t="n">
        <f aca="false">VLOOKUP(C99,'PH - GIVEAWAYS'!$A$3:$B$55,2)</f>
        <v>95</v>
      </c>
      <c r="E99" s="27" t="n">
        <f aca="false">IF(TOT!AK101&lt;400,IF(D99&gt;66,66,D99),D99)</f>
        <v>95</v>
      </c>
      <c r="F99" s="27" t="n">
        <f aca="false">IF(TOT!AK101&lt;200,IF(E99&gt;60,60,E99),E99)</f>
        <v>95</v>
      </c>
      <c r="G99" s="50" t="n">
        <f aca="false">(TOT!BS101*60)/TOT!AK101</f>
        <v>4.03369512392678</v>
      </c>
      <c r="H99" s="55" t="n">
        <f aca="false">VLOOKUP(G99,'PH - BLOCKED SHOTS'!$A$3:$B$55,2)</f>
        <v>82</v>
      </c>
      <c r="I99" s="55" t="n">
        <f aca="false">IF(TOT!AK101&lt;400,IF(H99&gt;66,66,H99),H99)</f>
        <v>82</v>
      </c>
      <c r="J99" s="55" t="n">
        <f aca="false">IF(TOT!AK101&lt;200,IF(I99&gt;60,60,I99),I99)</f>
        <v>82</v>
      </c>
      <c r="K99" s="55" t="n">
        <f aca="false">((B99+F99+F99+J99)/4)+TOT!DC101</f>
        <v>90.25</v>
      </c>
      <c r="L99" s="55"/>
      <c r="M99" s="55" t="n">
        <f aca="false">VLOOKUP(TOT!FE101,'PH - GAME SCORE'!$A$3:$B$55,2)</f>
        <v>73</v>
      </c>
      <c r="N99" s="55" t="n">
        <f aca="false">AVERAGE(K99,M99)</f>
        <v>81.625</v>
      </c>
      <c r="O99" s="55" t="n">
        <f aca="false">IF(TOT!AN101&lt;13.4,IF(N99&gt;73,73,N99),N99)</f>
        <v>81.625</v>
      </c>
      <c r="P99" s="55" t="n">
        <f aca="false">IF(TOT!AN101&lt;13.4,IF(O99&gt;73,73,O99),O99)</f>
        <v>81.625</v>
      </c>
    </row>
    <row r="100" customFormat="false" ht="13" hidden="false" customHeight="true" outlineLevel="0" collapsed="false">
      <c r="A100" s="17" t="s">
        <v>770</v>
      </c>
      <c r="B100" s="27" t="n">
        <f aca="false">'SK - Tableau 1'!G100</f>
        <v>73</v>
      </c>
      <c r="C100" s="54" t="n">
        <f aca="false">(TOT!BQ102*60)/TOT!AK102</f>
        <v>0.881037666585085</v>
      </c>
      <c r="D100" s="27" t="n">
        <f aca="false">VLOOKUP(C100,'PH - GIVEAWAYS'!$A$3:$B$55,2)</f>
        <v>94</v>
      </c>
      <c r="E100" s="27" t="n">
        <f aca="false">IF(TOT!AK102&lt;400,IF(D100&gt;66,66,D100),D100)</f>
        <v>94</v>
      </c>
      <c r="F100" s="27" t="n">
        <f aca="false">IF(TOT!AK102&lt;200,IF(E100&gt;60,60,E100),E100)</f>
        <v>94</v>
      </c>
      <c r="G100" s="50" t="n">
        <f aca="false">(TOT!BS102*60)/TOT!AK102</f>
        <v>2.88339599973301</v>
      </c>
      <c r="H100" s="55" t="n">
        <f aca="false">VLOOKUP(G100,'PH - BLOCKED SHOTS'!$A$3:$B$55,2)</f>
        <v>72</v>
      </c>
      <c r="I100" s="55" t="n">
        <f aca="false">IF(TOT!AK102&lt;400,IF(H100&gt;66,66,H100),H100)</f>
        <v>72</v>
      </c>
      <c r="J100" s="55" t="n">
        <f aca="false">IF(TOT!AK102&lt;200,IF(I100&gt;60,60,I100),I100)</f>
        <v>72</v>
      </c>
      <c r="K100" s="55" t="n">
        <f aca="false">((B100+F100+F100+J100)/4)+TOT!DC102</f>
        <v>83.25</v>
      </c>
      <c r="L100" s="55"/>
      <c r="M100" s="55" t="n">
        <f aca="false">VLOOKUP(TOT!FE102,'PH - GAME SCORE'!$A$3:$B$55,2)</f>
        <v>72</v>
      </c>
      <c r="N100" s="55" t="n">
        <f aca="false">AVERAGE(K100,M100)</f>
        <v>77.625</v>
      </c>
      <c r="O100" s="55" t="n">
        <f aca="false">IF(TOT!AN102&lt;13.4,IF(N100&gt;73,73,N100),N100)</f>
        <v>77.625</v>
      </c>
      <c r="P100" s="55" t="n">
        <f aca="false">IF(TOT!AN102&lt;13.4,IF(O100&gt;73,73,O100),O100)</f>
        <v>77.625</v>
      </c>
    </row>
    <row r="101" customFormat="false" ht="13" hidden="false" customHeight="true" outlineLevel="0" collapsed="false">
      <c r="A101" s="17" t="s">
        <v>776</v>
      </c>
      <c r="B101" s="27" t="n">
        <f aca="false">'SK - Tableau 1'!G101</f>
        <v>47</v>
      </c>
      <c r="C101" s="54" t="n">
        <f aca="false">(TOT!BQ103*60)/TOT!AK103</f>
        <v>3.21907600596123</v>
      </c>
      <c r="D101" s="27" t="n">
        <f aca="false">VLOOKUP(C101,'PH - GIVEAWAYS'!$A$3:$B$55,2)</f>
        <v>52</v>
      </c>
      <c r="E101" s="27" t="n">
        <f aca="false">IF(TOT!AK103&lt;400,IF(D101&gt;66,66,D101),D101)</f>
        <v>52</v>
      </c>
      <c r="F101" s="27" t="n">
        <f aca="false">IF(TOT!AK103&lt;200,IF(E101&gt;60,60,E101),E101)</f>
        <v>52</v>
      </c>
      <c r="G101" s="50" t="n">
        <f aca="false">(TOT!BS103*60)/TOT!AK103</f>
        <v>3.21907600596123</v>
      </c>
      <c r="H101" s="55" t="n">
        <f aca="false">VLOOKUP(G101,'PH - BLOCKED SHOTS'!$A$3:$B$55,2)</f>
        <v>75</v>
      </c>
      <c r="I101" s="55" t="n">
        <f aca="false">IF(TOT!AK103&lt;400,IF(H101&gt;66,66,H101),H101)</f>
        <v>66</v>
      </c>
      <c r="J101" s="55" t="n">
        <f aca="false">IF(TOT!AK103&lt;200,IF(I101&gt;60,60,I101),I101)</f>
        <v>60</v>
      </c>
      <c r="K101" s="55" t="n">
        <f aca="false">((B101+F101+F101+J101)/4)+TOT!DC103</f>
        <v>52.75</v>
      </c>
      <c r="L101" s="55"/>
      <c r="M101" s="55" t="n">
        <f aca="false">VLOOKUP(TOT!FE103,'PH - GAME SCORE'!$A$3:$B$55,2)</f>
        <v>52</v>
      </c>
      <c r="N101" s="55" t="n">
        <f aca="false">AVERAGE(K101,M101)</f>
        <v>52.375</v>
      </c>
      <c r="O101" s="55" t="n">
        <f aca="false">IF(TOT!AN103&lt;13.4,IF(N101&gt;73,73,N101),N101)</f>
        <v>52.375</v>
      </c>
      <c r="P101" s="55" t="n">
        <f aca="false">IF(TOT!AN103&lt;13.4,IF(O101&gt;73,73,O101),O101)</f>
        <v>52.375</v>
      </c>
    </row>
    <row r="102" customFormat="false" ht="13" hidden="false" customHeight="true" outlineLevel="0" collapsed="false">
      <c r="A102" s="17" t="s">
        <v>779</v>
      </c>
      <c r="B102" s="27" t="n">
        <f aca="false">'SK - Tableau 1'!G102</f>
        <v>73</v>
      </c>
      <c r="C102" s="54" t="n">
        <f aca="false">(TOT!BQ104*60)/TOT!AK104</f>
        <v>3.40125060603432</v>
      </c>
      <c r="D102" s="27" t="n">
        <f aca="false">VLOOKUP(C102,'PH - GIVEAWAYS'!$A$3:$B$55,2)</f>
        <v>50</v>
      </c>
      <c r="E102" s="27" t="n">
        <f aca="false">IF(TOT!AK104&lt;400,IF(D102&gt;66,66,D102),D102)</f>
        <v>50</v>
      </c>
      <c r="F102" s="27" t="n">
        <f aca="false">IF(TOT!AK104&lt;200,IF(E102&gt;60,60,E102),E102)</f>
        <v>50</v>
      </c>
      <c r="G102" s="50" t="n">
        <f aca="false">(TOT!BS104*60)/TOT!AK104</f>
        <v>1.1188324361955</v>
      </c>
      <c r="H102" s="55" t="n">
        <f aca="false">VLOOKUP(G102,'PH - BLOCKED SHOTS'!$A$3:$B$55,2)</f>
        <v>51</v>
      </c>
      <c r="I102" s="55" t="n">
        <f aca="false">IF(TOT!AK104&lt;400,IF(H102&gt;66,66,H102),H102)</f>
        <v>51</v>
      </c>
      <c r="J102" s="55" t="n">
        <f aca="false">IF(TOT!AK104&lt;200,IF(I102&gt;60,60,I102),I102)</f>
        <v>51</v>
      </c>
      <c r="K102" s="55" t="n">
        <f aca="false">((B102+F102+F102+J102)/4)+TOT!DC104</f>
        <v>61</v>
      </c>
      <c r="L102" s="55"/>
      <c r="M102" s="55" t="n">
        <f aca="false">VLOOKUP(TOT!FE104,'PH - GAME SCORE'!$A$3:$B$55,2)</f>
        <v>99</v>
      </c>
      <c r="N102" s="55" t="n">
        <f aca="false">AVERAGE(K102,M102)</f>
        <v>80</v>
      </c>
      <c r="O102" s="55" t="n">
        <f aca="false">IF(TOT!AN104&lt;13.4,IF(N102&gt;73,73,N102),N102)</f>
        <v>80</v>
      </c>
      <c r="P102" s="55" t="n">
        <f aca="false">IF(TOT!AN104&lt;13.4,IF(O102&gt;73,73,O102),O102)</f>
        <v>80</v>
      </c>
    </row>
    <row r="103" customFormat="false" ht="13" hidden="false" customHeight="true" outlineLevel="0" collapsed="false">
      <c r="A103" s="17" t="s">
        <v>782</v>
      </c>
      <c r="B103" s="27" t="n">
        <f aca="false">'SK - Tableau 1'!G103</f>
        <v>79</v>
      </c>
      <c r="C103" s="54" t="n">
        <f aca="false">(TOT!BQ105*60)/TOT!AK105</f>
        <v>0.802031813928619</v>
      </c>
      <c r="D103" s="27" t="n">
        <f aca="false">VLOOKUP(C103,'PH - GIVEAWAYS'!$A$3:$B$55,2)</f>
        <v>95</v>
      </c>
      <c r="E103" s="27" t="n">
        <f aca="false">IF(TOT!AK105&lt;400,IF(D103&gt;66,66,D103),D103)</f>
        <v>95</v>
      </c>
      <c r="F103" s="27" t="n">
        <f aca="false">IF(TOT!AK105&lt;200,IF(E103&gt;60,60,E103),E103)</f>
        <v>95</v>
      </c>
      <c r="G103" s="50" t="n">
        <f aca="false">(TOT!BS105*60)/TOT!AK105</f>
        <v>2.78037695495255</v>
      </c>
      <c r="H103" s="55" t="n">
        <f aca="false">VLOOKUP(G103,'PH - BLOCKED SHOTS'!$A$3:$B$55,2)</f>
        <v>71</v>
      </c>
      <c r="I103" s="55" t="n">
        <f aca="false">IF(TOT!AK105&lt;400,IF(H103&gt;66,66,H103),H103)</f>
        <v>71</v>
      </c>
      <c r="J103" s="55" t="n">
        <f aca="false">IF(TOT!AK105&lt;200,IF(I103&gt;60,60,I103),I103)</f>
        <v>71</v>
      </c>
      <c r="K103" s="55" t="n">
        <f aca="false">((B103+F103+F103+J103)/4)+TOT!DC105</f>
        <v>88</v>
      </c>
      <c r="L103" s="55"/>
      <c r="M103" s="55" t="n">
        <f aca="false">VLOOKUP(TOT!FE105,'PH - GAME SCORE'!$A$3:$B$55,2)</f>
        <v>54</v>
      </c>
      <c r="N103" s="55" t="n">
        <f aca="false">AVERAGE(K103,M103)</f>
        <v>71</v>
      </c>
      <c r="O103" s="55" t="n">
        <f aca="false">IF(TOT!AN105&lt;13.4,IF(N103&gt;73,73,N103),N103)</f>
        <v>71</v>
      </c>
      <c r="P103" s="55" t="n">
        <f aca="false">IF(TOT!AN105&lt;13.4,IF(O103&gt;73,73,O103),O103)</f>
        <v>71</v>
      </c>
    </row>
    <row r="104" customFormat="false" ht="13" hidden="false" customHeight="true" outlineLevel="0" collapsed="false">
      <c r="A104" s="17" t="s">
        <v>786</v>
      </c>
      <c r="B104" s="27" t="n">
        <f aca="false">'SK - Tableau 1'!G104</f>
        <v>82</v>
      </c>
      <c r="C104" s="54" t="n">
        <f aca="false">(TOT!BQ106*60)/TOT!AK106</f>
        <v>2.1577100432122</v>
      </c>
      <c r="D104" s="27" t="n">
        <f aca="false">VLOOKUP(C104,'PH - GIVEAWAYS'!$A$3:$B$55,2)</f>
        <v>66</v>
      </c>
      <c r="E104" s="27" t="n">
        <f aca="false">IF(TOT!AK106&lt;400,IF(D104&gt;66,66,D104),D104)</f>
        <v>66</v>
      </c>
      <c r="F104" s="27" t="n">
        <f aca="false">IF(TOT!AK106&lt;200,IF(E104&gt;60,60,E104),E104)</f>
        <v>66</v>
      </c>
      <c r="G104" s="50" t="n">
        <f aca="false">(TOT!BS106*60)/TOT!AK106</f>
        <v>4.14141121197181</v>
      </c>
      <c r="H104" s="55" t="n">
        <f aca="false">VLOOKUP(G104,'PH - BLOCKED SHOTS'!$A$3:$B$55,2)</f>
        <v>83</v>
      </c>
      <c r="I104" s="55" t="n">
        <f aca="false">IF(TOT!AK106&lt;400,IF(H104&gt;66,66,H104),H104)</f>
        <v>83</v>
      </c>
      <c r="J104" s="55" t="n">
        <f aca="false">IF(TOT!AK106&lt;200,IF(I104&gt;60,60,I104),I104)</f>
        <v>83</v>
      </c>
      <c r="K104" s="55" t="n">
        <f aca="false">((B104+F104+F104+J104)/4)+TOT!DC106</f>
        <v>76.25</v>
      </c>
      <c r="L104" s="55"/>
      <c r="M104" s="55" t="n">
        <f aca="false">VLOOKUP(TOT!FE106,'PH - GAME SCORE'!$A$3:$B$55,2)</f>
        <v>58</v>
      </c>
      <c r="N104" s="55" t="n">
        <f aca="false">AVERAGE(K104,M104)</f>
        <v>67.125</v>
      </c>
      <c r="O104" s="55" t="n">
        <f aca="false">IF(TOT!AN106&lt;13.4,IF(N104&gt;73,73,N104),N104)</f>
        <v>67.125</v>
      </c>
      <c r="P104" s="55" t="n">
        <f aca="false">IF(TOT!AN106&lt;13.4,IF(O104&gt;73,73,O104),O104)</f>
        <v>67.125</v>
      </c>
    </row>
    <row r="105" customFormat="false" ht="13" hidden="false" customHeight="true" outlineLevel="0" collapsed="false">
      <c r="A105" s="17" t="s">
        <v>792</v>
      </c>
      <c r="B105" s="27" t="n">
        <f aca="false">'SK - Tableau 1'!G105</f>
        <v>50</v>
      </c>
      <c r="C105" s="54" t="n">
        <f aca="false">(TOT!BQ107*60)/TOT!AK107</f>
        <v>1.84676417277501</v>
      </c>
      <c r="D105" s="27" t="n">
        <f aca="false">VLOOKUP(C105,'PH - GIVEAWAYS'!$A$3:$B$55,2)</f>
        <v>72</v>
      </c>
      <c r="E105" s="27" t="n">
        <f aca="false">IF(TOT!AK107&lt;400,IF(D105&gt;66,66,D105),D105)</f>
        <v>72</v>
      </c>
      <c r="F105" s="27" t="n">
        <f aca="false">IF(TOT!AK107&lt;200,IF(E105&gt;60,60,E105),E105)</f>
        <v>72</v>
      </c>
      <c r="G105" s="50" t="n">
        <f aca="false">(TOT!BS107*60)/TOT!AK107</f>
        <v>3.44729312251334</v>
      </c>
      <c r="H105" s="55" t="n">
        <f aca="false">VLOOKUP(G105,'PH - BLOCKED SHOTS'!$A$3:$B$55,2)</f>
        <v>77</v>
      </c>
      <c r="I105" s="55" t="n">
        <f aca="false">IF(TOT!AK107&lt;400,IF(H105&gt;66,66,H105),H105)</f>
        <v>77</v>
      </c>
      <c r="J105" s="55" t="n">
        <f aca="false">IF(TOT!AK107&lt;200,IF(I105&gt;60,60,I105),I105)</f>
        <v>77</v>
      </c>
      <c r="K105" s="55" t="n">
        <f aca="false">((B105+F105+F105+J105)/4)+TOT!DC107</f>
        <v>67.75</v>
      </c>
      <c r="L105" s="55"/>
      <c r="M105" s="55" t="n">
        <f aca="false">VLOOKUP(TOT!FE107,'PH - GAME SCORE'!$A$3:$B$55,2)</f>
        <v>57</v>
      </c>
      <c r="N105" s="55" t="n">
        <f aca="false">AVERAGE(K105,M105)</f>
        <v>62.375</v>
      </c>
      <c r="O105" s="55" t="n">
        <f aca="false">IF(TOT!AN107&lt;13.4,IF(N105&gt;73,73,N105),N105)</f>
        <v>62.375</v>
      </c>
      <c r="P105" s="55" t="n">
        <f aca="false">IF(TOT!AN107&lt;13.4,IF(O105&gt;73,73,O105),O105)</f>
        <v>62.375</v>
      </c>
    </row>
    <row r="106" customFormat="false" ht="13" hidden="false" customHeight="true" outlineLevel="0" collapsed="false">
      <c r="A106" s="17" t="s">
        <v>797</v>
      </c>
      <c r="B106" s="27" t="n">
        <f aca="false">'SK - Tableau 1'!G106</f>
        <v>47</v>
      </c>
      <c r="C106" s="54" t="n">
        <f aca="false">(TOT!BQ108*60)/TOT!AK108</f>
        <v>3.07787968288513</v>
      </c>
      <c r="D106" s="27" t="n">
        <f aca="false">VLOOKUP(C106,'PH - GIVEAWAYS'!$A$3:$B$55,2)</f>
        <v>53</v>
      </c>
      <c r="E106" s="27" t="n">
        <f aca="false">IF(TOT!AK108&lt;400,IF(D106&gt;66,66,D106),D106)</f>
        <v>53</v>
      </c>
      <c r="F106" s="27" t="n">
        <f aca="false">IF(TOT!AK108&lt;200,IF(E106&gt;60,60,E106),E106)</f>
        <v>53</v>
      </c>
      <c r="G106" s="50" t="n">
        <f aca="false">(TOT!BS108*60)/TOT!AK108</f>
        <v>6.22571117674493</v>
      </c>
      <c r="H106" s="55" t="n">
        <f aca="false">VLOOKUP(G106,'PH - BLOCKED SHOTS'!$A$3:$B$55,2)</f>
        <v>95</v>
      </c>
      <c r="I106" s="55" t="n">
        <f aca="false">IF(TOT!AK108&lt;400,IF(H106&gt;66,66,H106),H106)</f>
        <v>95</v>
      </c>
      <c r="J106" s="55" t="n">
        <f aca="false">IF(TOT!AK108&lt;200,IF(I106&gt;60,60,I106),I106)</f>
        <v>95</v>
      </c>
      <c r="K106" s="55" t="n">
        <f aca="false">((B106+F106+F106+J106)/4)+TOT!DC108</f>
        <v>62</v>
      </c>
      <c r="L106" s="55"/>
      <c r="M106" s="55" t="n">
        <f aca="false">VLOOKUP(TOT!FE108,'PH - GAME SCORE'!$A$3:$B$55,2)</f>
        <v>59</v>
      </c>
      <c r="N106" s="55" t="n">
        <f aca="false">AVERAGE(K106,M106)</f>
        <v>60.5</v>
      </c>
      <c r="O106" s="55" t="n">
        <f aca="false">IF(TOT!AN108&lt;13.4,IF(N106&gt;73,73,N106),N106)</f>
        <v>60.5</v>
      </c>
      <c r="P106" s="55" t="n">
        <f aca="false">IF(TOT!AN108&lt;13.4,IF(O106&gt;73,73,O106),O106)</f>
        <v>60.5</v>
      </c>
    </row>
    <row r="107" customFormat="false" ht="13" hidden="false" customHeight="true" outlineLevel="0" collapsed="false">
      <c r="A107" s="17" t="s">
        <v>803</v>
      </c>
      <c r="B107" s="27" t="n">
        <f aca="false">'SK - Tableau 1'!G107</f>
        <v>94</v>
      </c>
      <c r="C107" s="54" t="n">
        <f aca="false">(TOT!BQ109*60)/TOT!AK109</f>
        <v>0.756938603868797</v>
      </c>
      <c r="D107" s="27" t="n">
        <f aca="false">VLOOKUP(C107,'PH - GIVEAWAYS'!$A$3:$B$55,2)</f>
        <v>96</v>
      </c>
      <c r="E107" s="27" t="n">
        <f aca="false">IF(TOT!AK109&lt;400,IF(D107&gt;66,66,D107),D107)</f>
        <v>96</v>
      </c>
      <c r="F107" s="27" t="n">
        <f aca="false">IF(TOT!AK109&lt;200,IF(E107&gt;60,60,E107),E107)</f>
        <v>96</v>
      </c>
      <c r="G107" s="50" t="n">
        <f aca="false">(TOT!BS109*60)/TOT!AK109</f>
        <v>2.96467619848612</v>
      </c>
      <c r="H107" s="55" t="n">
        <f aca="false">VLOOKUP(G107,'PH - BLOCKED SHOTS'!$A$3:$B$55,2)</f>
        <v>73</v>
      </c>
      <c r="I107" s="55" t="n">
        <f aca="false">IF(TOT!AK109&lt;400,IF(H107&gt;66,66,H107),H107)</f>
        <v>73</v>
      </c>
      <c r="J107" s="55" t="n">
        <f aca="false">IF(TOT!AK109&lt;200,IF(I107&gt;60,60,I107),I107)</f>
        <v>73</v>
      </c>
      <c r="K107" s="55" t="n">
        <f aca="false">((B107+F107+F107+J107)/4)+TOT!DC109</f>
        <v>90.75</v>
      </c>
      <c r="L107" s="55"/>
      <c r="M107" s="55" t="n">
        <f aca="false">VLOOKUP(TOT!FE109,'PH - GAME SCORE'!$A$3:$B$55,2)</f>
        <v>59</v>
      </c>
      <c r="N107" s="55" t="n">
        <f aca="false">AVERAGE(K107,M107)</f>
        <v>74.875</v>
      </c>
      <c r="O107" s="55" t="n">
        <f aca="false">IF(TOT!AN109&lt;13.4,IF(N107&gt;73,73,N107),N107)</f>
        <v>74.875</v>
      </c>
      <c r="P107" s="55" t="n">
        <f aca="false">IF(TOT!AN109&lt;13.4,IF(O107&gt;73,73,O107),O107)</f>
        <v>74.875</v>
      </c>
    </row>
    <row r="108" customFormat="false" ht="13" hidden="false" customHeight="true" outlineLevel="0" collapsed="false">
      <c r="A108" s="17" t="s">
        <v>808</v>
      </c>
      <c r="B108" s="27" t="n">
        <f aca="false">'SK - Tableau 1'!G108</f>
        <v>67</v>
      </c>
      <c r="C108" s="54" t="n">
        <f aca="false">(TOT!BQ110*60)/TOT!AK110</f>
        <v>1.74824675417428</v>
      </c>
      <c r="D108" s="27" t="n">
        <f aca="false">VLOOKUP(C108,'PH - GIVEAWAYS'!$A$3:$B$55,2)</f>
        <v>74</v>
      </c>
      <c r="E108" s="27" t="n">
        <f aca="false">IF(TOT!AK110&lt;400,IF(D108&gt;66,66,D108),D108)</f>
        <v>74</v>
      </c>
      <c r="F108" s="27" t="n">
        <f aca="false">IF(TOT!AK110&lt;200,IF(E108&gt;60,60,E108),E108)</f>
        <v>74</v>
      </c>
      <c r="G108" s="50" t="n">
        <f aca="false">(TOT!BS110*60)/TOT!AK110</f>
        <v>3.90784568580132</v>
      </c>
      <c r="H108" s="55" t="n">
        <f aca="false">VLOOKUP(G108,'PH - BLOCKED SHOTS'!$A$3:$B$55,2)</f>
        <v>81</v>
      </c>
      <c r="I108" s="55" t="n">
        <f aca="false">IF(TOT!AK110&lt;400,IF(H108&gt;66,66,H108),H108)</f>
        <v>81</v>
      </c>
      <c r="J108" s="55" t="n">
        <f aca="false">IF(TOT!AK110&lt;200,IF(I108&gt;60,60,I108),I108)</f>
        <v>81</v>
      </c>
      <c r="K108" s="55" t="n">
        <f aca="false">((B108+F108+F108+J108)/4)+TOT!DC110</f>
        <v>74</v>
      </c>
      <c r="L108" s="55"/>
      <c r="M108" s="55" t="n">
        <f aca="false">VLOOKUP(TOT!FE110,'PH - GAME SCORE'!$A$3:$B$55,2)</f>
        <v>68</v>
      </c>
      <c r="N108" s="55" t="n">
        <f aca="false">AVERAGE(K108,M108)</f>
        <v>71</v>
      </c>
      <c r="O108" s="55" t="n">
        <f aca="false">IF(TOT!AN110&lt;13.4,IF(N108&gt;73,73,N108),N108)</f>
        <v>71</v>
      </c>
      <c r="P108" s="55" t="n">
        <f aca="false">IF(TOT!AN110&lt;13.4,IF(O108&gt;73,73,O108),O108)</f>
        <v>71</v>
      </c>
    </row>
    <row r="109" customFormat="false" ht="13" hidden="false" customHeight="true" outlineLevel="0" collapsed="false">
      <c r="A109" s="17" t="s">
        <v>811</v>
      </c>
      <c r="B109" s="27" t="n">
        <f aca="false">'SK - Tableau 1'!G109</f>
        <v>73</v>
      </c>
      <c r="C109" s="54" t="n">
        <f aca="false">(TOT!BQ111*60)/TOT!AK111</f>
        <v>1.86860719556261</v>
      </c>
      <c r="D109" s="27" t="n">
        <f aca="false">VLOOKUP(C109,'PH - GIVEAWAYS'!$A$3:$B$55,2)</f>
        <v>72</v>
      </c>
      <c r="E109" s="27" t="n">
        <f aca="false">IF(TOT!AK111&lt;400,IF(D109&gt;66,66,D109),D109)</f>
        <v>72</v>
      </c>
      <c r="F109" s="27" t="n">
        <f aca="false">IF(TOT!AK111&lt;200,IF(E109&gt;60,60,E109),E109)</f>
        <v>72</v>
      </c>
      <c r="G109" s="50" t="n">
        <f aca="false">(TOT!BS111*60)/TOT!AK111</f>
        <v>3.0410666123862</v>
      </c>
      <c r="H109" s="55" t="n">
        <f aca="false">VLOOKUP(G109,'PH - BLOCKED SHOTS'!$A$3:$B$55,2)</f>
        <v>73</v>
      </c>
      <c r="I109" s="55" t="n">
        <f aca="false">IF(TOT!AK111&lt;400,IF(H109&gt;66,66,H109),H109)</f>
        <v>73</v>
      </c>
      <c r="J109" s="55" t="n">
        <f aca="false">IF(TOT!AK111&lt;200,IF(I109&gt;60,60,I109),I109)</f>
        <v>73</v>
      </c>
      <c r="K109" s="55" t="n">
        <f aca="false">((B109+F109+F109+J109)/4)+TOT!DC111</f>
        <v>73.5</v>
      </c>
      <c r="L109" s="55"/>
      <c r="M109" s="55" t="n">
        <f aca="false">VLOOKUP(TOT!FE111,'PH - GAME SCORE'!$A$3:$B$55,2)</f>
        <v>72</v>
      </c>
      <c r="N109" s="55" t="n">
        <f aca="false">AVERAGE(K109,M109)</f>
        <v>72.75</v>
      </c>
      <c r="O109" s="55" t="n">
        <f aca="false">IF(TOT!AN111&lt;13.4,IF(N109&gt;73,73,N109),N109)</f>
        <v>72.75</v>
      </c>
      <c r="P109" s="55" t="n">
        <f aca="false">IF(TOT!AN111&lt;13.4,IF(O109&gt;73,73,O109),O109)</f>
        <v>72.75</v>
      </c>
    </row>
    <row r="110" customFormat="false" ht="13" hidden="false" customHeight="true" outlineLevel="0" collapsed="false">
      <c r="A110" s="17" t="s">
        <v>815</v>
      </c>
      <c r="B110" s="27" t="n">
        <f aca="false">'SK - Tableau 1'!G110</f>
        <v>60</v>
      </c>
      <c r="C110" s="54" t="n">
        <f aca="false">(TOT!BQ112*60)/TOT!AK112</f>
        <v>1.70293282876066</v>
      </c>
      <c r="D110" s="27" t="n">
        <f aca="false">VLOOKUP(C110,'PH - GIVEAWAYS'!$A$3:$B$55,2)</f>
        <v>75</v>
      </c>
      <c r="E110" s="27" t="n">
        <f aca="false">IF(TOT!AK112&lt;400,IF(D110&gt;66,66,D110),D110)</f>
        <v>66</v>
      </c>
      <c r="F110" s="27" t="n">
        <f aca="false">IF(TOT!AK112&lt;200,IF(E110&gt;60,60,E110),E110)</f>
        <v>60</v>
      </c>
      <c r="G110" s="50" t="n">
        <f aca="false">(TOT!BS112*60)/TOT!AK112</f>
        <v>0</v>
      </c>
      <c r="H110" s="55" t="n">
        <f aca="false">VLOOKUP(G110,'PH - BLOCKED SHOTS'!$A$3:$B$55,2)</f>
        <v>47</v>
      </c>
      <c r="I110" s="55" t="n">
        <f aca="false">IF(TOT!AK112&lt;400,IF(H110&gt;66,66,H110),H110)</f>
        <v>47</v>
      </c>
      <c r="J110" s="55" t="n">
        <f aca="false">IF(TOT!AK112&lt;200,IF(I110&gt;60,60,I110),I110)</f>
        <v>47</v>
      </c>
      <c r="K110" s="55" t="n">
        <f aca="false">((B110+F110+F110+J110)/4)+TOT!DC112</f>
        <v>56.75</v>
      </c>
      <c r="L110" s="55"/>
      <c r="M110" s="55" t="n">
        <f aca="false">VLOOKUP(TOT!FE112,'PH - GAME SCORE'!$A$3:$B$55,2)</f>
        <v>99</v>
      </c>
      <c r="N110" s="55" t="n">
        <f aca="false">AVERAGE(K110,M110)</f>
        <v>77.875</v>
      </c>
      <c r="O110" s="55" t="n">
        <f aca="false">IF(TOT!AN112&lt;13.4,IF(N110&gt;73,73,N110),N110)</f>
        <v>77.875</v>
      </c>
      <c r="P110" s="55" t="n">
        <f aca="false">IF(TOT!AN112&lt;13.4,IF(O110&gt;73,73,O110),O110)</f>
        <v>77.875</v>
      </c>
    </row>
    <row r="111" customFormat="false" ht="13" hidden="false" customHeight="true" outlineLevel="0" collapsed="false">
      <c r="A111" s="17" t="s">
        <v>820</v>
      </c>
      <c r="B111" s="27" t="n">
        <f aca="false">'SK - Tableau 1'!G111</f>
        <v>88</v>
      </c>
      <c r="C111" s="54" t="n">
        <f aca="false">(TOT!BQ113*60)/TOT!AK113</f>
        <v>0.668834184858353</v>
      </c>
      <c r="D111" s="27" t="n">
        <f aca="false">VLOOKUP(C111,'PH - GIVEAWAYS'!$A$3:$B$55,2)</f>
        <v>97</v>
      </c>
      <c r="E111" s="27" t="n">
        <f aca="false">IF(TOT!AK113&lt;400,IF(D111&gt;66,66,D111),D111)</f>
        <v>97</v>
      </c>
      <c r="F111" s="27" t="n">
        <f aca="false">IF(TOT!AK113&lt;200,IF(E111&gt;60,60,E111),E111)</f>
        <v>97</v>
      </c>
      <c r="G111" s="50" t="n">
        <f aca="false">(TOT!BS113*60)/TOT!AK113</f>
        <v>1.33766836971671</v>
      </c>
      <c r="H111" s="55" t="n">
        <f aca="false">VLOOKUP(G111,'PH - BLOCKED SHOTS'!$A$3:$B$55,2)</f>
        <v>53</v>
      </c>
      <c r="I111" s="55" t="n">
        <f aca="false">IF(TOT!AK113&lt;400,IF(H111&gt;66,66,H111),H111)</f>
        <v>53</v>
      </c>
      <c r="J111" s="55" t="n">
        <f aca="false">IF(TOT!AK113&lt;200,IF(I111&gt;60,60,I111),I111)</f>
        <v>53</v>
      </c>
      <c r="K111" s="55" t="n">
        <f aca="false">((B111+F111+F111+J111)/4)+TOT!DC113</f>
        <v>91.75</v>
      </c>
      <c r="L111" s="55"/>
      <c r="M111" s="55" t="n">
        <f aca="false">VLOOKUP(TOT!FE113,'PH - GAME SCORE'!$A$3:$B$55,2)</f>
        <v>84</v>
      </c>
      <c r="N111" s="55" t="n">
        <f aca="false">AVERAGE(K111,M111)</f>
        <v>87.875</v>
      </c>
      <c r="O111" s="55" t="n">
        <f aca="false">IF(TOT!AN113&lt;13.4,IF(N111&gt;73,73,N111),N111)</f>
        <v>87.875</v>
      </c>
      <c r="P111" s="55" t="n">
        <f aca="false">IF(TOT!AN113&lt;13.4,IF(O111&gt;73,73,O111),O111)</f>
        <v>87.875</v>
      </c>
    </row>
    <row r="112" customFormat="false" ht="13" hidden="false" customHeight="true" outlineLevel="0" collapsed="false">
      <c r="A112" s="17" t="s">
        <v>824</v>
      </c>
      <c r="B112" s="27" t="n">
        <f aca="false">'SK - Tableau 1'!G112</f>
        <v>82</v>
      </c>
      <c r="C112" s="54" t="n">
        <f aca="false">(TOT!BQ114*60)/TOT!AK114</f>
        <v>0.795266272189349</v>
      </c>
      <c r="D112" s="27" t="n">
        <f aca="false">VLOOKUP(C112,'PH - GIVEAWAYS'!$A$3:$B$55,2)</f>
        <v>95</v>
      </c>
      <c r="E112" s="27" t="n">
        <f aca="false">IF(TOT!AK114&lt;400,IF(D112&gt;66,66,D112),D112)</f>
        <v>95</v>
      </c>
      <c r="F112" s="27" t="n">
        <f aca="false">IF(TOT!AK114&lt;200,IF(E112&gt;60,60,E112),E112)</f>
        <v>95</v>
      </c>
      <c r="G112" s="50" t="n">
        <f aca="false">(TOT!BS114*60)/TOT!AK114</f>
        <v>1.81775147928994</v>
      </c>
      <c r="H112" s="55" t="n">
        <f aca="false">VLOOKUP(G112,'PH - BLOCKED SHOTS'!$A$3:$B$55,2)</f>
        <v>60</v>
      </c>
      <c r="I112" s="55" t="n">
        <f aca="false">IF(TOT!AK114&lt;400,IF(H112&gt;66,66,H112),H112)</f>
        <v>60</v>
      </c>
      <c r="J112" s="55" t="n">
        <f aca="false">IF(TOT!AK114&lt;200,IF(I112&gt;60,60,I112),I112)</f>
        <v>60</v>
      </c>
      <c r="K112" s="55" t="n">
        <f aca="false">((B112+F112+F112+J112)/4)+TOT!DC114</f>
        <v>86</v>
      </c>
      <c r="L112" s="55"/>
      <c r="M112" s="55" t="n">
        <f aca="false">VLOOKUP(TOT!FE114,'PH - GAME SCORE'!$A$3:$B$55,2)</f>
        <v>67</v>
      </c>
      <c r="N112" s="55" t="n">
        <f aca="false">AVERAGE(K112,M112)</f>
        <v>76.5</v>
      </c>
      <c r="O112" s="55" t="n">
        <f aca="false">IF(TOT!AN114&lt;13.4,IF(N112&gt;73,73,N112),N112)</f>
        <v>76.5</v>
      </c>
      <c r="P112" s="55" t="n">
        <f aca="false">IF(TOT!AN114&lt;13.4,IF(O112&gt;73,73,O112),O112)</f>
        <v>76.5</v>
      </c>
    </row>
    <row r="113" customFormat="false" ht="13" hidden="false" customHeight="true" outlineLevel="0" collapsed="false">
      <c r="A113" s="17" t="s">
        <v>827</v>
      </c>
      <c r="B113" s="27" t="n">
        <f aca="false">'SK - Tableau 1'!G113</f>
        <v>52</v>
      </c>
      <c r="C113" s="54" t="n">
        <f aca="false">(TOT!BQ115*60)/TOT!AK115</f>
        <v>1.08761329305136</v>
      </c>
      <c r="D113" s="27" t="n">
        <f aca="false">VLOOKUP(C113,'PH - GIVEAWAYS'!$A$3:$B$55,2)</f>
        <v>90</v>
      </c>
      <c r="E113" s="27" t="n">
        <f aca="false">IF(TOT!AK115&lt;400,IF(D113&gt;66,66,D113),D113)</f>
        <v>90</v>
      </c>
      <c r="F113" s="27" t="n">
        <f aca="false">IF(TOT!AK115&lt;200,IF(E113&gt;60,60,E113),E113)</f>
        <v>90</v>
      </c>
      <c r="G113" s="50" t="n">
        <f aca="false">(TOT!BS115*60)/TOT!AK115</f>
        <v>4.35045317220546</v>
      </c>
      <c r="H113" s="55" t="n">
        <f aca="false">VLOOKUP(G113,'PH - BLOCKED SHOTS'!$A$3:$B$55,2)</f>
        <v>84</v>
      </c>
      <c r="I113" s="55" t="n">
        <f aca="false">IF(TOT!AK115&lt;400,IF(H113&gt;66,66,H113),H113)</f>
        <v>84</v>
      </c>
      <c r="J113" s="55" t="n">
        <f aca="false">IF(TOT!AK115&lt;200,IF(I113&gt;60,60,I113),I113)</f>
        <v>84</v>
      </c>
      <c r="K113" s="55" t="n">
        <f aca="false">((B113+F113+F113+J113)/4)+TOT!DC115</f>
        <v>81</v>
      </c>
      <c r="L113" s="55"/>
      <c r="M113" s="55" t="n">
        <f aca="false">VLOOKUP(TOT!FE115,'PH - GAME SCORE'!$A$3:$B$55,2)</f>
        <v>69</v>
      </c>
      <c r="N113" s="55" t="n">
        <f aca="false">AVERAGE(K113,M113)</f>
        <v>75</v>
      </c>
      <c r="O113" s="55" t="n">
        <f aca="false">IF(TOT!AN115&lt;13.4,IF(N113&gt;73,73,N113),N113)</f>
        <v>73</v>
      </c>
      <c r="P113" s="55" t="n">
        <f aca="false">IF(TOT!AN115&lt;13.4,IF(O113&gt;73,73,O113),O113)</f>
        <v>73</v>
      </c>
    </row>
    <row r="114" customFormat="false" ht="13" hidden="false" customHeight="true" outlineLevel="0" collapsed="false">
      <c r="A114" s="17" t="s">
        <v>830</v>
      </c>
      <c r="B114" s="27" t="n">
        <f aca="false">'SK - Tableau 1'!G114</f>
        <v>81</v>
      </c>
      <c r="C114" s="54" t="n">
        <f aca="false">(TOT!BQ116*60)/TOT!AK116</f>
        <v>1.56715930609672</v>
      </c>
      <c r="D114" s="27" t="n">
        <f aca="false">VLOOKUP(C114,'PH - GIVEAWAYS'!$A$3:$B$55,2)</f>
        <v>78</v>
      </c>
      <c r="E114" s="27" t="n">
        <f aca="false">IF(TOT!AK116&lt;400,IF(D114&gt;66,66,D114),D114)</f>
        <v>78</v>
      </c>
      <c r="F114" s="27" t="n">
        <f aca="false">IF(TOT!AK116&lt;200,IF(E114&gt;60,60,E114),E114)</f>
        <v>78</v>
      </c>
      <c r="G114" s="50" t="n">
        <f aca="false">(TOT!BS116*60)/TOT!AK116</f>
        <v>6.89550094682556</v>
      </c>
      <c r="H114" s="55" t="n">
        <f aca="false">VLOOKUP(G114,'PH - BLOCKED SHOTS'!$A$3:$B$55,2)</f>
        <v>98</v>
      </c>
      <c r="I114" s="55" t="n">
        <f aca="false">IF(TOT!AK116&lt;400,IF(H114&gt;66,66,H114),H114)</f>
        <v>98</v>
      </c>
      <c r="J114" s="55" t="n">
        <f aca="false">IF(TOT!AK116&lt;200,IF(I114&gt;60,60,I114),I114)</f>
        <v>98</v>
      </c>
      <c r="K114" s="55" t="n">
        <f aca="false">((B114+F114+F114+J114)/4)+TOT!DC116</f>
        <v>83.75</v>
      </c>
      <c r="L114" s="55"/>
      <c r="M114" s="55" t="n">
        <f aca="false">VLOOKUP(TOT!FE116,'PH - GAME SCORE'!$A$3:$B$55,2)</f>
        <v>69</v>
      </c>
      <c r="N114" s="55" t="n">
        <f aca="false">AVERAGE(K114,M114)</f>
        <v>76.375</v>
      </c>
      <c r="O114" s="55" t="n">
        <f aca="false">IF(TOT!AN116&lt;13.4,IF(N114&gt;73,73,N114),N114)</f>
        <v>76.375</v>
      </c>
      <c r="P114" s="55" t="n">
        <f aca="false">IF(TOT!AN116&lt;13.4,IF(O114&gt;73,73,O114),O114)</f>
        <v>76.375</v>
      </c>
    </row>
    <row r="115" customFormat="false" ht="13" hidden="false" customHeight="true" outlineLevel="0" collapsed="false">
      <c r="A115" s="17" t="s">
        <v>834</v>
      </c>
      <c r="B115" s="27" t="n">
        <f aca="false">'SK - Tableau 1'!G115</f>
        <v>86</v>
      </c>
      <c r="C115" s="54" t="n">
        <f aca="false">(TOT!BQ117*60)/TOT!AK117</f>
        <v>0.857773311647259</v>
      </c>
      <c r="D115" s="27" t="n">
        <f aca="false">VLOOKUP(C115,'PH - GIVEAWAYS'!$A$3:$B$55,2)</f>
        <v>94</v>
      </c>
      <c r="E115" s="27" t="n">
        <f aca="false">IF(TOT!AK117&lt;400,IF(D115&gt;66,66,D115),D115)</f>
        <v>94</v>
      </c>
      <c r="F115" s="27" t="n">
        <f aca="false">IF(TOT!AK117&lt;200,IF(E115&gt;60,60,E115),E115)</f>
        <v>94</v>
      </c>
      <c r="G115" s="50" t="n">
        <f aca="false">(TOT!BS117*60)/TOT!AK117</f>
        <v>2.12578603321277</v>
      </c>
      <c r="H115" s="55" t="n">
        <f aca="false">VLOOKUP(G115,'PH - BLOCKED SHOTS'!$A$3:$B$55,2)</f>
        <v>63</v>
      </c>
      <c r="I115" s="55" t="n">
        <f aca="false">IF(TOT!AK117&lt;400,IF(H115&gt;66,66,H115),H115)</f>
        <v>63</v>
      </c>
      <c r="J115" s="55" t="n">
        <f aca="false">IF(TOT!AK117&lt;200,IF(I115&gt;60,60,I115),I115)</f>
        <v>63</v>
      </c>
      <c r="K115" s="55" t="n">
        <f aca="false">((B115+F115+F115+J115)/4)+TOT!DC117</f>
        <v>88.25</v>
      </c>
      <c r="L115" s="55"/>
      <c r="M115" s="55" t="n">
        <f aca="false">VLOOKUP(TOT!FE117,'PH - GAME SCORE'!$A$3:$B$55,2)</f>
        <v>92</v>
      </c>
      <c r="N115" s="55" t="n">
        <f aca="false">AVERAGE(K115,M115)</f>
        <v>90.125</v>
      </c>
      <c r="O115" s="55" t="n">
        <f aca="false">IF(TOT!AN117&lt;13.4,IF(N115&gt;73,73,N115),N115)</f>
        <v>90.125</v>
      </c>
      <c r="P115" s="55" t="n">
        <f aca="false">IF(TOT!AN117&lt;13.4,IF(O115&gt;73,73,O115),O115)</f>
        <v>90.125</v>
      </c>
    </row>
    <row r="116" customFormat="false" ht="13" hidden="false" customHeight="true" outlineLevel="0" collapsed="false">
      <c r="A116" s="17" t="s">
        <v>838</v>
      </c>
      <c r="B116" s="27" t="n">
        <f aca="false">'SK - Tableau 1'!G116</f>
        <v>82</v>
      </c>
      <c r="C116" s="54" t="n">
        <f aca="false">(TOT!BQ118*60)/TOT!AK118</f>
        <v>1.5579758678606</v>
      </c>
      <c r="D116" s="27" t="n">
        <f aca="false">VLOOKUP(C116,'PH - GIVEAWAYS'!$A$3:$B$55,2)</f>
        <v>79</v>
      </c>
      <c r="E116" s="27" t="n">
        <f aca="false">IF(TOT!AK118&lt;400,IF(D116&gt;66,66,D116),D116)</f>
        <v>79</v>
      </c>
      <c r="F116" s="27" t="n">
        <f aca="false">IF(TOT!AK118&lt;200,IF(E116&gt;60,60,E116),E116)</f>
        <v>79</v>
      </c>
      <c r="G116" s="50" t="n">
        <f aca="false">(TOT!BS118*60)/TOT!AK118</f>
        <v>1.37250255025815</v>
      </c>
      <c r="H116" s="55" t="n">
        <f aca="false">VLOOKUP(G116,'PH - BLOCKED SHOTS'!$A$3:$B$55,2)</f>
        <v>53</v>
      </c>
      <c r="I116" s="55" t="n">
        <f aca="false">IF(TOT!AK118&lt;400,IF(H116&gt;66,66,H116),H116)</f>
        <v>53</v>
      </c>
      <c r="J116" s="55" t="n">
        <f aca="false">IF(TOT!AK118&lt;200,IF(I116&gt;60,60,I116),I116)</f>
        <v>53</v>
      </c>
      <c r="K116" s="55" t="n">
        <f aca="false">((B116+F116+F116+J116)/4)+TOT!DC118</f>
        <v>75.25</v>
      </c>
      <c r="L116" s="55"/>
      <c r="M116" s="55" t="n">
        <f aca="false">VLOOKUP(TOT!FE118,'PH - GAME SCORE'!$A$3:$B$55,2)</f>
        <v>93</v>
      </c>
      <c r="N116" s="55" t="n">
        <f aca="false">AVERAGE(K116,M116)</f>
        <v>84.125</v>
      </c>
      <c r="O116" s="55" t="n">
        <f aca="false">IF(TOT!AN118&lt;13.4,IF(N116&gt;73,73,N116),N116)</f>
        <v>84.125</v>
      </c>
      <c r="P116" s="55" t="n">
        <f aca="false">IF(TOT!AN118&lt;13.4,IF(O116&gt;73,73,O116),O116)</f>
        <v>84.125</v>
      </c>
    </row>
    <row r="117" customFormat="false" ht="13" hidden="false" customHeight="true" outlineLevel="0" collapsed="false">
      <c r="A117" s="17" t="s">
        <v>842</v>
      </c>
      <c r="B117" s="27" t="n">
        <f aca="false">'SK - Tableau 1'!G117</f>
        <v>77</v>
      </c>
      <c r="C117" s="54" t="n">
        <f aca="false">(TOT!BQ119*60)/TOT!AK119</f>
        <v>1.19613423284165</v>
      </c>
      <c r="D117" s="27" t="n">
        <f aca="false">VLOOKUP(C117,'PH - GIVEAWAYS'!$A$3:$B$55,2)</f>
        <v>87</v>
      </c>
      <c r="E117" s="27" t="n">
        <f aca="false">IF(TOT!AK119&lt;400,IF(D117&gt;66,66,D117),D117)</f>
        <v>87</v>
      </c>
      <c r="F117" s="27" t="n">
        <f aca="false">IF(TOT!AK119&lt;200,IF(E117&gt;60,60,E117),E117)</f>
        <v>87</v>
      </c>
      <c r="G117" s="50" t="n">
        <f aca="false">(TOT!BS119*60)/TOT!AK119</f>
        <v>3.90043771578799</v>
      </c>
      <c r="H117" s="55" t="n">
        <f aca="false">VLOOKUP(G117,'PH - BLOCKED SHOTS'!$A$3:$B$55,2)</f>
        <v>81</v>
      </c>
      <c r="I117" s="55" t="n">
        <f aca="false">IF(TOT!AK119&lt;400,IF(H117&gt;66,66,H117),H117)</f>
        <v>81</v>
      </c>
      <c r="J117" s="55" t="n">
        <f aca="false">IF(TOT!AK119&lt;200,IF(I117&gt;60,60,I117),I117)</f>
        <v>81</v>
      </c>
      <c r="K117" s="55" t="n">
        <f aca="false">((B117+F117+F117+J117)/4)+TOT!DC119</f>
        <v>83</v>
      </c>
      <c r="L117" s="55"/>
      <c r="M117" s="55" t="n">
        <f aca="false">VLOOKUP(TOT!FE119,'PH - GAME SCORE'!$A$3:$B$55,2)</f>
        <v>57</v>
      </c>
      <c r="N117" s="55" t="n">
        <f aca="false">AVERAGE(K117,M117)</f>
        <v>70</v>
      </c>
      <c r="O117" s="55" t="n">
        <f aca="false">IF(TOT!AN119&lt;13.4,IF(N117&gt;73,73,N117),N117)</f>
        <v>70</v>
      </c>
      <c r="P117" s="55" t="n">
        <f aca="false">IF(TOT!AN119&lt;13.4,IF(O117&gt;73,73,O117),O117)</f>
        <v>70</v>
      </c>
    </row>
    <row r="118" customFormat="false" ht="13" hidden="false" customHeight="true" outlineLevel="0" collapsed="false">
      <c r="A118" s="17" t="s">
        <v>846</v>
      </c>
      <c r="B118" s="27" t="n">
        <f aca="false">'SK - Tableau 1'!G118</f>
        <v>59</v>
      </c>
      <c r="C118" s="54" t="n">
        <f aca="false">(TOT!BQ120*60)/TOT!AK120</f>
        <v>1.22273379122953</v>
      </c>
      <c r="D118" s="27" t="n">
        <f aca="false">VLOOKUP(C118,'PH - GIVEAWAYS'!$A$3:$B$55,2)</f>
        <v>86</v>
      </c>
      <c r="E118" s="27" t="n">
        <f aca="false">IF(TOT!AK120&lt;400,IF(D118&gt;66,66,D118),D118)</f>
        <v>86</v>
      </c>
      <c r="F118" s="27" t="n">
        <f aca="false">IF(TOT!AK120&lt;200,IF(E118&gt;60,60,E118),E118)</f>
        <v>86</v>
      </c>
      <c r="G118" s="50" t="n">
        <f aca="false">(TOT!BS120*60)/TOT!AK120</f>
        <v>1.85674390520039</v>
      </c>
      <c r="H118" s="55" t="n">
        <f aca="false">VLOOKUP(G118,'PH - BLOCKED SHOTS'!$A$3:$B$55,2)</f>
        <v>60</v>
      </c>
      <c r="I118" s="55" t="n">
        <f aca="false">IF(TOT!AK120&lt;400,IF(H118&gt;66,66,H118),H118)</f>
        <v>60</v>
      </c>
      <c r="J118" s="55" t="n">
        <f aca="false">IF(TOT!AK120&lt;200,IF(I118&gt;60,60,I118),I118)</f>
        <v>60</v>
      </c>
      <c r="K118" s="55" t="n">
        <f aca="false">((B118+F118+F118+J118)/4)+TOT!DC120</f>
        <v>79.75</v>
      </c>
      <c r="L118" s="55"/>
      <c r="M118" s="55" t="n">
        <f aca="false">VLOOKUP(TOT!FE120,'PH - GAME SCORE'!$A$3:$B$55,2)</f>
        <v>91</v>
      </c>
      <c r="N118" s="55" t="n">
        <f aca="false">AVERAGE(K118,M118)</f>
        <v>85.375</v>
      </c>
      <c r="O118" s="55" t="n">
        <f aca="false">IF(TOT!AN120&lt;13.4,IF(N118&gt;73,73,N118),N118)</f>
        <v>85.375</v>
      </c>
      <c r="P118" s="55" t="n">
        <f aca="false">IF(TOT!AN120&lt;13.4,IF(O118&gt;73,73,O118),O118)</f>
        <v>85.375</v>
      </c>
    </row>
    <row r="119" customFormat="false" ht="13" hidden="false" customHeight="true" outlineLevel="0" collapsed="false">
      <c r="A119" s="17" t="s">
        <v>851</v>
      </c>
      <c r="B119" s="27" t="n">
        <f aca="false">'SK - Tableau 1'!G119</f>
        <v>73</v>
      </c>
      <c r="C119" s="54" t="n">
        <f aca="false">(TOT!BQ121*60)/TOT!AK121</f>
        <v>1.94937051577094</v>
      </c>
      <c r="D119" s="27" t="n">
        <f aca="false">VLOOKUP(C119,'PH - GIVEAWAYS'!$A$3:$B$55,2)</f>
        <v>70</v>
      </c>
      <c r="E119" s="27" t="n">
        <f aca="false">IF(TOT!AK121&lt;400,IF(D119&gt;66,66,D119),D119)</f>
        <v>70</v>
      </c>
      <c r="F119" s="27" t="n">
        <f aca="false">IF(TOT!AK121&lt;200,IF(E119&gt;60,60,E119),E119)</f>
        <v>70</v>
      </c>
      <c r="G119" s="50" t="n">
        <f aca="false">(TOT!BS121*60)/TOT!AK121</f>
        <v>1.34019222959252</v>
      </c>
      <c r="H119" s="55" t="n">
        <f aca="false">VLOOKUP(G119,'PH - BLOCKED SHOTS'!$A$3:$B$55,2)</f>
        <v>53</v>
      </c>
      <c r="I119" s="55" t="n">
        <f aca="false">IF(TOT!AK121&lt;400,IF(H119&gt;66,66,H119),H119)</f>
        <v>53</v>
      </c>
      <c r="J119" s="55" t="n">
        <f aca="false">IF(TOT!AK121&lt;200,IF(I119&gt;60,60,I119),I119)</f>
        <v>53</v>
      </c>
      <c r="K119" s="55" t="n">
        <f aca="false">((B119+F119+F119+J119)/4)+TOT!DC121</f>
        <v>69.5</v>
      </c>
      <c r="L119" s="55"/>
      <c r="M119" s="55" t="n">
        <f aca="false">VLOOKUP(TOT!FE121,'PH - GAME SCORE'!$A$3:$B$55,2)</f>
        <v>53</v>
      </c>
      <c r="N119" s="55" t="n">
        <f aca="false">AVERAGE(K119,M119)</f>
        <v>61.25</v>
      </c>
      <c r="O119" s="55" t="n">
        <f aca="false">IF(TOT!AN121&lt;13.4,IF(N119&gt;73,73,N119),N119)</f>
        <v>61.25</v>
      </c>
      <c r="P119" s="55" t="n">
        <f aca="false">IF(TOT!AN121&lt;13.4,IF(O119&gt;73,73,O119),O119)</f>
        <v>61.25</v>
      </c>
    </row>
    <row r="120" customFormat="false" ht="13" hidden="false" customHeight="true" outlineLevel="0" collapsed="false">
      <c r="A120" s="17" t="s">
        <v>854</v>
      </c>
      <c r="B120" s="27" t="n">
        <f aca="false">'SK - Tableau 1'!G120</f>
        <v>66</v>
      </c>
      <c r="C120" s="54" t="n">
        <f aca="false">(TOT!BQ122*60)/TOT!AK122</f>
        <v>1.65694998465787</v>
      </c>
      <c r="D120" s="27" t="n">
        <f aca="false">VLOOKUP(C120,'PH - GIVEAWAYS'!$A$3:$B$55,2)</f>
        <v>76</v>
      </c>
      <c r="E120" s="27" t="n">
        <f aca="false">IF(TOT!AK122&lt;400,IF(D120&gt;66,66,D120),D120)</f>
        <v>66</v>
      </c>
      <c r="F120" s="27" t="n">
        <f aca="false">IF(TOT!AK122&lt;200,IF(E120&gt;60,60,E120),E120)</f>
        <v>66</v>
      </c>
      <c r="G120" s="50" t="n">
        <f aca="false">(TOT!BS122*60)/TOT!AK122</f>
        <v>1.472844430807</v>
      </c>
      <c r="H120" s="55" t="n">
        <f aca="false">VLOOKUP(G120,'PH - BLOCKED SHOTS'!$A$3:$B$55,2)</f>
        <v>55</v>
      </c>
      <c r="I120" s="55" t="n">
        <f aca="false">IF(TOT!AK122&lt;400,IF(H120&gt;66,66,H120),H120)</f>
        <v>55</v>
      </c>
      <c r="J120" s="55" t="n">
        <f aca="false">IF(TOT!AK122&lt;200,IF(I120&gt;60,60,I120),I120)</f>
        <v>55</v>
      </c>
      <c r="K120" s="55" t="n">
        <f aca="false">((B120+F120+F120+J120)/4)+TOT!DC122</f>
        <v>63.25</v>
      </c>
      <c r="L120" s="55"/>
      <c r="M120" s="55" t="n">
        <f aca="false">VLOOKUP(TOT!FE122,'PH - GAME SCORE'!$A$3:$B$55,2)</f>
        <v>67</v>
      </c>
      <c r="N120" s="55" t="n">
        <f aca="false">AVERAGE(K120,M120)</f>
        <v>65.125</v>
      </c>
      <c r="O120" s="55" t="n">
        <f aca="false">IF(TOT!AN122&lt;13.4,IF(N120&gt;73,73,N120),N120)</f>
        <v>65.125</v>
      </c>
      <c r="P120" s="55" t="n">
        <f aca="false">IF(TOT!AN122&lt;13.4,IF(O120&gt;73,73,O120),O120)</f>
        <v>65.125</v>
      </c>
    </row>
    <row r="121" customFormat="false" ht="13" hidden="false" customHeight="true" outlineLevel="0" collapsed="false">
      <c r="A121" s="17" t="s">
        <v>857</v>
      </c>
      <c r="B121" s="27" t="n">
        <f aca="false">'SK - Tableau 1'!G121</f>
        <v>73</v>
      </c>
      <c r="C121" s="54" t="n">
        <f aca="false">(TOT!BQ123*60)/TOT!AK123</f>
        <v>2.59887994399719</v>
      </c>
      <c r="D121" s="27" t="n">
        <f aca="false">VLOOKUP(C121,'PH - GIVEAWAYS'!$A$3:$B$55,2)</f>
        <v>58</v>
      </c>
      <c r="E121" s="27" t="n">
        <f aca="false">IF(TOT!AK123&lt;400,IF(D121&gt;66,66,D121),D121)</f>
        <v>58</v>
      </c>
      <c r="F121" s="27" t="n">
        <f aca="false">IF(TOT!AK123&lt;200,IF(E121&gt;60,60,E121),E121)</f>
        <v>58</v>
      </c>
      <c r="G121" s="50" t="n">
        <f aca="false">(TOT!BS123*60)/TOT!AK123</f>
        <v>1.73258662933146</v>
      </c>
      <c r="H121" s="55" t="n">
        <f aca="false">VLOOKUP(G121,'PH - BLOCKED SHOTS'!$A$3:$B$55,2)</f>
        <v>59</v>
      </c>
      <c r="I121" s="55" t="n">
        <f aca="false">IF(TOT!AK123&lt;400,IF(H121&gt;66,66,H121),H121)</f>
        <v>59</v>
      </c>
      <c r="J121" s="55" t="n">
        <f aca="false">IF(TOT!AK123&lt;200,IF(I121&gt;60,60,I121),I121)</f>
        <v>59</v>
      </c>
      <c r="K121" s="55" t="n">
        <f aca="false">((B121+F121+F121+J121)/4)+TOT!DC123</f>
        <v>65</v>
      </c>
      <c r="L121" s="55"/>
      <c r="M121" s="55" t="n">
        <f aca="false">VLOOKUP(TOT!FE123,'PH - GAME SCORE'!$A$3:$B$55,2)</f>
        <v>68</v>
      </c>
      <c r="N121" s="55" t="n">
        <f aca="false">AVERAGE(K121,M121)</f>
        <v>66.5</v>
      </c>
      <c r="O121" s="55" t="n">
        <f aca="false">IF(TOT!AN123&lt;13.4,IF(N121&gt;73,73,N121),N121)</f>
        <v>66.5</v>
      </c>
      <c r="P121" s="55" t="n">
        <f aca="false">IF(TOT!AN123&lt;13.4,IF(O121&gt;73,73,O121),O121)</f>
        <v>66.5</v>
      </c>
    </row>
    <row r="122" customFormat="false" ht="13" hidden="false" customHeight="true" outlineLevel="0" collapsed="false">
      <c r="A122" s="17" t="s">
        <v>863</v>
      </c>
      <c r="B122" s="27" t="n">
        <f aca="false">'SK - Tableau 1'!G122</f>
        <v>56</v>
      </c>
      <c r="C122" s="54" t="n">
        <f aca="false">(TOT!BQ124*60)/TOT!AK124</f>
        <v>1.67910447761193</v>
      </c>
      <c r="D122" s="27" t="n">
        <f aca="false">VLOOKUP(C122,'PH - GIVEAWAYS'!$A$3:$B$55,2)</f>
        <v>76</v>
      </c>
      <c r="E122" s="27" t="n">
        <f aca="false">IF(TOT!AK124&lt;400,IF(D122&gt;66,66,D122),D122)</f>
        <v>66</v>
      </c>
      <c r="F122" s="27" t="n">
        <f aca="false">IF(TOT!AK124&lt;200,IF(E122&gt;60,60,E122),E122)</f>
        <v>60</v>
      </c>
      <c r="G122" s="50" t="n">
        <f aca="false">(TOT!BS124*60)/TOT!AK124</f>
        <v>0.839552238805966</v>
      </c>
      <c r="H122" s="55" t="n">
        <f aca="false">VLOOKUP(G122,'PH - BLOCKED SHOTS'!$A$3:$B$55,2)</f>
        <v>48</v>
      </c>
      <c r="I122" s="55" t="n">
        <f aca="false">IF(TOT!AK124&lt;400,IF(H122&gt;66,66,H122),H122)</f>
        <v>48</v>
      </c>
      <c r="J122" s="55" t="n">
        <f aca="false">IF(TOT!AK124&lt;200,IF(I122&gt;60,60,I122),I122)</f>
        <v>48</v>
      </c>
      <c r="K122" s="55" t="n">
        <f aca="false">((B122+F122+F122+J122)/4)+TOT!DC124</f>
        <v>57</v>
      </c>
      <c r="L122" s="55"/>
      <c r="M122" s="55" t="n">
        <f aca="false">VLOOKUP(TOT!FE124,'PH - GAME SCORE'!$A$3:$B$55,2)</f>
        <v>51</v>
      </c>
      <c r="N122" s="55" t="n">
        <f aca="false">AVERAGE(K122,M122)</f>
        <v>54</v>
      </c>
      <c r="O122" s="55" t="n">
        <f aca="false">IF(TOT!AN124&lt;13.4,IF(N122&gt;73,73,N122),N122)</f>
        <v>54</v>
      </c>
      <c r="P122" s="55" t="n">
        <f aca="false">IF(TOT!AN124&lt;13.4,IF(O122&gt;73,73,O122),O122)</f>
        <v>54</v>
      </c>
    </row>
    <row r="123" customFormat="false" ht="13" hidden="false" customHeight="true" outlineLevel="0" collapsed="false">
      <c r="A123" s="17" t="s">
        <v>868</v>
      </c>
      <c r="B123" s="27" t="n">
        <f aca="false">'SK - Tableau 1'!G123</f>
        <v>78</v>
      </c>
      <c r="C123" s="54" t="n">
        <f aca="false">(TOT!BQ125*60)/TOT!AK125</f>
        <v>1.22920288055621</v>
      </c>
      <c r="D123" s="27" t="n">
        <f aca="false">VLOOKUP(C123,'PH - GIVEAWAYS'!$A$3:$B$55,2)</f>
        <v>86</v>
      </c>
      <c r="E123" s="27" t="n">
        <f aca="false">IF(TOT!AK125&lt;400,IF(D123&gt;66,66,D123),D123)</f>
        <v>86</v>
      </c>
      <c r="F123" s="27" t="n">
        <f aca="false">IF(TOT!AK125&lt;200,IF(E123&gt;60,60,E123),E123)</f>
        <v>86</v>
      </c>
      <c r="G123" s="50" t="n">
        <f aca="false">(TOT!BS125*60)/TOT!AK125</f>
        <v>1.89967717904141</v>
      </c>
      <c r="H123" s="55" t="n">
        <f aca="false">VLOOKUP(G123,'PH - BLOCKED SHOTS'!$A$3:$B$55,2)</f>
        <v>61</v>
      </c>
      <c r="I123" s="55" t="n">
        <f aca="false">IF(TOT!AK125&lt;400,IF(H123&gt;66,66,H123),H123)</f>
        <v>61</v>
      </c>
      <c r="J123" s="55" t="n">
        <f aca="false">IF(TOT!AK125&lt;200,IF(I123&gt;60,60,I123),I123)</f>
        <v>61</v>
      </c>
      <c r="K123" s="55" t="n">
        <f aca="false">((B123+F123+F123+J123)/4)+TOT!DC125</f>
        <v>78.75</v>
      </c>
      <c r="L123" s="55"/>
      <c r="M123" s="55" t="n">
        <f aca="false">VLOOKUP(TOT!FE125,'PH - GAME SCORE'!$A$3:$B$55,2)</f>
        <v>67</v>
      </c>
      <c r="N123" s="55" t="n">
        <f aca="false">AVERAGE(K123,M123)</f>
        <v>72.875</v>
      </c>
      <c r="O123" s="55" t="n">
        <f aca="false">IF(TOT!AN125&lt;13.4,IF(N123&gt;73,73,N123),N123)</f>
        <v>72.875</v>
      </c>
      <c r="P123" s="55" t="n">
        <f aca="false">IF(TOT!AN125&lt;13.4,IF(O123&gt;73,73,O123),O123)</f>
        <v>72.875</v>
      </c>
    </row>
    <row r="124" customFormat="false" ht="13" hidden="false" customHeight="true" outlineLevel="0" collapsed="false">
      <c r="A124" s="17" t="s">
        <v>872</v>
      </c>
      <c r="B124" s="27" t="n">
        <f aca="false">'SK - Tableau 1'!G124</f>
        <v>62</v>
      </c>
      <c r="C124" s="54" t="n">
        <f aca="false">(TOT!BQ126*60)/TOT!AK126</f>
        <v>3.6538546401306</v>
      </c>
      <c r="D124" s="27" t="n">
        <f aca="false">VLOOKUP(C124,'PH - GIVEAWAYS'!$A$3:$B$55,2)</f>
        <v>49</v>
      </c>
      <c r="E124" s="27" t="n">
        <f aca="false">IF(TOT!AK126&lt;400,IF(D124&gt;66,66,D124),D124)</f>
        <v>49</v>
      </c>
      <c r="F124" s="27" t="n">
        <f aca="false">IF(TOT!AK126&lt;200,IF(E124&gt;60,60,E124),E124)</f>
        <v>49</v>
      </c>
      <c r="G124" s="50" t="n">
        <f aca="false">(TOT!BS126*60)/TOT!AK126</f>
        <v>2.93897003662679</v>
      </c>
      <c r="H124" s="55" t="n">
        <f aca="false">VLOOKUP(G124,'PH - BLOCKED SHOTS'!$A$3:$B$55,2)</f>
        <v>72</v>
      </c>
      <c r="I124" s="55" t="n">
        <f aca="false">IF(TOT!AK126&lt;400,IF(H124&gt;66,66,H124),H124)</f>
        <v>72</v>
      </c>
      <c r="J124" s="55" t="n">
        <f aca="false">IF(TOT!AK126&lt;200,IF(I124&gt;60,60,I124),I124)</f>
        <v>72</v>
      </c>
      <c r="K124" s="55" t="n">
        <f aca="false">((B124+F124+F124+J124)/4)+TOT!DC126</f>
        <v>58</v>
      </c>
      <c r="L124" s="55"/>
      <c r="M124" s="55" t="n">
        <f aca="false">VLOOKUP(TOT!FE126,'PH - GAME SCORE'!$A$3:$B$55,2)</f>
        <v>52</v>
      </c>
      <c r="N124" s="55" t="n">
        <f aca="false">AVERAGE(K124,M124)</f>
        <v>55</v>
      </c>
      <c r="O124" s="55" t="n">
        <f aca="false">IF(TOT!AN126&lt;13.4,IF(N124&gt;73,73,N124),N124)</f>
        <v>55</v>
      </c>
      <c r="P124" s="55" t="n">
        <f aca="false">IF(TOT!AN126&lt;13.4,IF(O124&gt;73,73,O124),O124)</f>
        <v>55</v>
      </c>
    </row>
    <row r="125" customFormat="false" ht="13" hidden="false" customHeight="true" outlineLevel="0" collapsed="false">
      <c r="A125" s="17" t="s">
        <v>876</v>
      </c>
      <c r="B125" s="27" t="n">
        <f aca="false">'SK - Tableau 1'!G125</f>
        <v>64</v>
      </c>
      <c r="C125" s="54" t="n">
        <f aca="false">(TOT!BQ127*60)/TOT!AK127</f>
        <v>1.24028797490912</v>
      </c>
      <c r="D125" s="27" t="n">
        <f aca="false">VLOOKUP(C125,'PH - GIVEAWAYS'!$A$3:$B$55,2)</f>
        <v>86</v>
      </c>
      <c r="E125" s="27" t="n">
        <f aca="false">IF(TOT!AK127&lt;400,IF(D125&gt;66,66,D125),D125)</f>
        <v>86</v>
      </c>
      <c r="F125" s="27" t="n">
        <f aca="false">IF(TOT!AK127&lt;200,IF(E125&gt;60,60,E125),E125)</f>
        <v>86</v>
      </c>
      <c r="G125" s="50" t="n">
        <f aca="false">(TOT!BS127*60)/TOT!AK127</f>
        <v>4.57623494190605</v>
      </c>
      <c r="H125" s="55" t="n">
        <f aca="false">VLOOKUP(G125,'PH - BLOCKED SHOTS'!$A$3:$B$55,2)</f>
        <v>86</v>
      </c>
      <c r="I125" s="55" t="n">
        <f aca="false">IF(TOT!AK127&lt;400,IF(H125&gt;66,66,H125),H125)</f>
        <v>86</v>
      </c>
      <c r="J125" s="55" t="n">
        <f aca="false">IF(TOT!AK127&lt;200,IF(I125&gt;60,60,I125),I125)</f>
        <v>86</v>
      </c>
      <c r="K125" s="55" t="n">
        <f aca="false">((B125+F125+F125+J125)/4)+TOT!DC127</f>
        <v>80.5</v>
      </c>
      <c r="L125" s="55"/>
      <c r="M125" s="55" t="n">
        <f aca="false">VLOOKUP(TOT!FE127,'PH - GAME SCORE'!$A$3:$B$55,2)</f>
        <v>66</v>
      </c>
      <c r="N125" s="55" t="n">
        <f aca="false">AVERAGE(K125,M125)</f>
        <v>73.25</v>
      </c>
      <c r="O125" s="55" t="n">
        <f aca="false">IF(TOT!AN127&lt;13.4,IF(N125&gt;73,73,N125),N125)</f>
        <v>73.25</v>
      </c>
      <c r="P125" s="55" t="n">
        <f aca="false">IF(TOT!AN127&lt;13.4,IF(O125&gt;73,73,O125),O125)</f>
        <v>73.25</v>
      </c>
    </row>
    <row r="126" customFormat="false" ht="13" hidden="false" customHeight="true" outlineLevel="0" collapsed="false">
      <c r="A126" s="17" t="s">
        <v>880</v>
      </c>
      <c r="B126" s="27" t="n">
        <f aca="false">'SK - Tableau 1'!G126</f>
        <v>95</v>
      </c>
      <c r="C126" s="54" t="n">
        <f aca="false">(TOT!BQ128*60)/TOT!AK128</f>
        <v>3.59437653992947</v>
      </c>
      <c r="D126" s="27" t="n">
        <f aca="false">VLOOKUP(C126,'PH - GIVEAWAYS'!$A$3:$B$55,2)</f>
        <v>49</v>
      </c>
      <c r="E126" s="27" t="n">
        <f aca="false">IF(TOT!AK128&lt;400,IF(D126&gt;66,66,D126),D126)</f>
        <v>49</v>
      </c>
      <c r="F126" s="27" t="n">
        <f aca="false">IF(TOT!AK128&lt;200,IF(E126&gt;60,60,E126),E126)</f>
        <v>49</v>
      </c>
      <c r="G126" s="50" t="n">
        <f aca="false">(TOT!BS128*60)/TOT!AK128</f>
        <v>3.94221943089038</v>
      </c>
      <c r="H126" s="55" t="n">
        <f aca="false">VLOOKUP(G126,'PH - BLOCKED SHOTS'!$A$3:$B$55,2)</f>
        <v>81</v>
      </c>
      <c r="I126" s="55" t="n">
        <f aca="false">IF(TOT!AK128&lt;400,IF(H126&gt;66,66,H126),H126)</f>
        <v>81</v>
      </c>
      <c r="J126" s="55" t="n">
        <f aca="false">IF(TOT!AK128&lt;200,IF(I126&gt;60,60,I126),I126)</f>
        <v>81</v>
      </c>
      <c r="K126" s="55" t="n">
        <f aca="false">((B126+F126+F126+J126)/4)+TOT!DC128</f>
        <v>70.5</v>
      </c>
      <c r="L126" s="55"/>
      <c r="M126" s="55" t="n">
        <f aca="false">VLOOKUP(TOT!FE128,'PH - GAME SCORE'!$A$3:$B$55,2)</f>
        <v>95</v>
      </c>
      <c r="N126" s="55" t="n">
        <f aca="false">AVERAGE(K126,M126)</f>
        <v>82.75</v>
      </c>
      <c r="O126" s="55" t="n">
        <f aca="false">IF(TOT!AN128&lt;13.4,IF(N126&gt;73,73,N126),N126)</f>
        <v>82.75</v>
      </c>
      <c r="P126" s="55" t="n">
        <f aca="false">IF(TOT!AN128&lt;13.4,IF(O126&gt;73,73,O126),O126)</f>
        <v>82.75</v>
      </c>
    </row>
    <row r="127" customFormat="false" ht="13" hidden="false" customHeight="true" outlineLevel="0" collapsed="false">
      <c r="A127" s="17" t="s">
        <v>885</v>
      </c>
      <c r="B127" s="27" t="n">
        <f aca="false">'SK - Tableau 1'!G127</f>
        <v>83</v>
      </c>
      <c r="C127" s="54" t="n">
        <f aca="false">(TOT!BQ129*60)/TOT!AK129</f>
        <v>2.60393850793106</v>
      </c>
      <c r="D127" s="27" t="n">
        <f aca="false">VLOOKUP(C127,'PH - GIVEAWAYS'!$A$3:$B$55,2)</f>
        <v>58</v>
      </c>
      <c r="E127" s="27" t="n">
        <f aca="false">IF(TOT!AK129&lt;400,IF(D127&gt;66,66,D127),D127)</f>
        <v>58</v>
      </c>
      <c r="F127" s="27" t="n">
        <f aca="false">IF(TOT!AK129&lt;200,IF(E127&gt;60,60,E127),E127)</f>
        <v>58</v>
      </c>
      <c r="G127" s="50" t="n">
        <f aca="false">(TOT!BS129*60)/TOT!AK129</f>
        <v>6.23478234293353</v>
      </c>
      <c r="H127" s="55" t="n">
        <f aca="false">VLOOKUP(G127,'PH - BLOCKED SHOTS'!$A$3:$B$55,2)</f>
        <v>95</v>
      </c>
      <c r="I127" s="55" t="n">
        <f aca="false">IF(TOT!AK129&lt;400,IF(H127&gt;66,66,H127),H127)</f>
        <v>95</v>
      </c>
      <c r="J127" s="55" t="n">
        <f aca="false">IF(TOT!AK129&lt;200,IF(I127&gt;60,60,I127),I127)</f>
        <v>95</v>
      </c>
      <c r="K127" s="55" t="n">
        <f aca="false">((B127+F127+F127+J127)/4)+TOT!DC129</f>
        <v>73.5</v>
      </c>
      <c r="L127" s="55"/>
      <c r="M127" s="55" t="n">
        <f aca="false">VLOOKUP(TOT!FE129,'PH - GAME SCORE'!$A$3:$B$55,2)</f>
        <v>72</v>
      </c>
      <c r="N127" s="55" t="n">
        <f aca="false">AVERAGE(K127,M127)</f>
        <v>72.75</v>
      </c>
      <c r="O127" s="55" t="n">
        <f aca="false">IF(TOT!AN129&lt;13.4,IF(N127&gt;73,73,N127),N127)</f>
        <v>72.75</v>
      </c>
      <c r="P127" s="55" t="n">
        <f aca="false">IF(TOT!AN129&lt;13.4,IF(O127&gt;73,73,O127),O127)</f>
        <v>72.75</v>
      </c>
    </row>
    <row r="128" customFormat="false" ht="13" hidden="false" customHeight="true" outlineLevel="0" collapsed="false">
      <c r="A128" s="17" t="s">
        <v>889</v>
      </c>
      <c r="B128" s="27" t="n">
        <f aca="false">'SK - Tableau 1'!G128</f>
        <v>73</v>
      </c>
      <c r="C128" s="54" t="n">
        <f aca="false">(TOT!BQ130*60)/TOT!AK130</f>
        <v>1.35681980480838</v>
      </c>
      <c r="D128" s="27" t="n">
        <f aca="false">VLOOKUP(C128,'PH - GIVEAWAYS'!$A$3:$B$55,2)</f>
        <v>84</v>
      </c>
      <c r="E128" s="27" t="n">
        <f aca="false">IF(TOT!AK130&lt;400,IF(D128&gt;66,66,D128),D128)</f>
        <v>84</v>
      </c>
      <c r="F128" s="27" t="n">
        <f aca="false">IF(TOT!AK130&lt;200,IF(E128&gt;60,60,E128),E128)</f>
        <v>84</v>
      </c>
      <c r="G128" s="50" t="n">
        <f aca="false">(TOT!BS130*60)/TOT!AK130</f>
        <v>1.71387764817901</v>
      </c>
      <c r="H128" s="55" t="n">
        <f aca="false">VLOOKUP(G128,'PH - BLOCKED SHOTS'!$A$3:$B$55,2)</f>
        <v>58</v>
      </c>
      <c r="I128" s="55" t="n">
        <f aca="false">IF(TOT!AK130&lt;400,IF(H128&gt;66,66,H128),H128)</f>
        <v>58</v>
      </c>
      <c r="J128" s="55" t="n">
        <f aca="false">IF(TOT!AK130&lt;200,IF(I128&gt;60,60,I128),I128)</f>
        <v>58</v>
      </c>
      <c r="K128" s="55" t="n">
        <f aca="false">((B128+F128+F128+J128)/4)+TOT!DC130</f>
        <v>75.75</v>
      </c>
      <c r="L128" s="55"/>
      <c r="M128" s="55" t="n">
        <f aca="false">VLOOKUP(TOT!FE130,'PH - GAME SCORE'!$A$3:$B$55,2)</f>
        <v>62</v>
      </c>
      <c r="N128" s="55" t="n">
        <f aca="false">AVERAGE(K128,M128)</f>
        <v>68.875</v>
      </c>
      <c r="O128" s="55" t="n">
        <f aca="false">IF(TOT!AN130&lt;13.4,IF(N128&gt;73,73,N128),N128)</f>
        <v>68.875</v>
      </c>
      <c r="P128" s="55" t="n">
        <f aca="false">IF(TOT!AN130&lt;13.4,IF(O128&gt;73,73,O128),O128)</f>
        <v>68.875</v>
      </c>
    </row>
    <row r="129" customFormat="false" ht="13" hidden="false" customHeight="true" outlineLevel="0" collapsed="false">
      <c r="A129" s="17" t="s">
        <v>893</v>
      </c>
      <c r="B129" s="27" t="n">
        <f aca="false">'SK - Tableau 1'!G129</f>
        <v>73</v>
      </c>
      <c r="C129" s="54" t="n">
        <f aca="false">(TOT!BQ131*60)/TOT!AK131</f>
        <v>1.5618503588279</v>
      </c>
      <c r="D129" s="27" t="n">
        <f aca="false">VLOOKUP(C129,'PH - GIVEAWAYS'!$A$3:$B$55,2)</f>
        <v>78</v>
      </c>
      <c r="E129" s="27" t="n">
        <f aca="false">IF(TOT!AK131&lt;400,IF(D129&gt;66,66,D129),D129)</f>
        <v>78</v>
      </c>
      <c r="F129" s="27" t="n">
        <f aca="false">IF(TOT!AK131&lt;200,IF(E129&gt;60,60,E129),E129)</f>
        <v>78</v>
      </c>
      <c r="G129" s="50" t="n">
        <f aca="false">(TOT!BS131*60)/TOT!AK131</f>
        <v>3.18877781594028</v>
      </c>
      <c r="H129" s="55" t="n">
        <f aca="false">VLOOKUP(G129,'PH - BLOCKED SHOTS'!$A$3:$B$55,2)</f>
        <v>75</v>
      </c>
      <c r="I129" s="55" t="n">
        <f aca="false">IF(TOT!AK131&lt;400,IF(H129&gt;66,66,H129),H129)</f>
        <v>75</v>
      </c>
      <c r="J129" s="55" t="n">
        <f aca="false">IF(TOT!AK131&lt;200,IF(I129&gt;60,60,I129),I129)</f>
        <v>75</v>
      </c>
      <c r="K129" s="55" t="n">
        <f aca="false">((B129+F129+F129+J129)/4)+TOT!DC131</f>
        <v>77</v>
      </c>
      <c r="L129" s="55"/>
      <c r="M129" s="55" t="n">
        <f aca="false">VLOOKUP(TOT!FE131,'PH - GAME SCORE'!$A$3:$B$55,2)</f>
        <v>58</v>
      </c>
      <c r="N129" s="55" t="n">
        <f aca="false">AVERAGE(K129,M129)</f>
        <v>67.5</v>
      </c>
      <c r="O129" s="55" t="n">
        <f aca="false">IF(TOT!AN131&lt;13.4,IF(N129&gt;73,73,N129),N129)</f>
        <v>67.5</v>
      </c>
      <c r="P129" s="55" t="n">
        <f aca="false">IF(TOT!AN131&lt;13.4,IF(O129&gt;73,73,O129),O129)</f>
        <v>67.5</v>
      </c>
    </row>
    <row r="130" customFormat="false" ht="13" hidden="false" customHeight="true" outlineLevel="0" collapsed="false">
      <c r="A130" s="17" t="s">
        <v>896</v>
      </c>
      <c r="B130" s="27" t="n">
        <f aca="false">'SK - Tableau 1'!G130</f>
        <v>66</v>
      </c>
      <c r="C130" s="54" t="n">
        <f aca="false">(TOT!BQ132*60)/TOT!AK132</f>
        <v>2.19232685600399</v>
      </c>
      <c r="D130" s="27" t="n">
        <f aca="false">VLOOKUP(C130,'PH - GIVEAWAYS'!$A$3:$B$55,2)</f>
        <v>65</v>
      </c>
      <c r="E130" s="27" t="n">
        <f aca="false">IF(TOT!AK132&lt;400,IF(D130&gt;66,66,D130),D130)</f>
        <v>65</v>
      </c>
      <c r="F130" s="27" t="n">
        <f aca="false">IF(TOT!AK132&lt;200,IF(E130&gt;60,60,E130),E130)</f>
        <v>65</v>
      </c>
      <c r="G130" s="50" t="n">
        <f aca="false">(TOT!BS132*60)/TOT!AK132</f>
        <v>3.58744394618834</v>
      </c>
      <c r="H130" s="55" t="n">
        <f aca="false">VLOOKUP(G130,'PH - BLOCKED SHOTS'!$A$3:$B$55,2)</f>
        <v>78</v>
      </c>
      <c r="I130" s="55" t="n">
        <f aca="false">IF(TOT!AK132&lt;400,IF(H130&gt;66,66,H130),H130)</f>
        <v>66</v>
      </c>
      <c r="J130" s="55" t="n">
        <f aca="false">IF(TOT!AK132&lt;200,IF(I130&gt;60,60,I130),I130)</f>
        <v>66</v>
      </c>
      <c r="K130" s="55" t="n">
        <f aca="false">((B130+F130+F130+J130)/4)+TOT!DC132</f>
        <v>65.5</v>
      </c>
      <c r="L130" s="55"/>
      <c r="M130" s="55" t="n">
        <f aca="false">VLOOKUP(TOT!FE132,'PH - GAME SCORE'!$A$3:$B$55,2)</f>
        <v>47</v>
      </c>
      <c r="N130" s="55" t="n">
        <f aca="false">AVERAGE(K130,M130)</f>
        <v>56.25</v>
      </c>
      <c r="O130" s="55" t="n">
        <f aca="false">IF(TOT!AN132&lt;13.4,IF(N130&gt;73,73,N130),N130)</f>
        <v>56.25</v>
      </c>
      <c r="P130" s="55" t="n">
        <f aca="false">IF(TOT!AN132&lt;13.4,IF(O130&gt;73,73,O130),O130)</f>
        <v>56.25</v>
      </c>
    </row>
    <row r="131" customFormat="false" ht="13" hidden="false" customHeight="true" outlineLevel="0" collapsed="false">
      <c r="A131" s="17" t="s">
        <v>900</v>
      </c>
      <c r="B131" s="27" t="n">
        <f aca="false">'SK - Tableau 1'!G131</f>
        <v>79</v>
      </c>
      <c r="C131" s="54" t="n">
        <f aca="false">(TOT!BQ133*60)/TOT!AK133</f>
        <v>1.0597846085911</v>
      </c>
      <c r="D131" s="27" t="n">
        <f aca="false">VLOOKUP(C131,'PH - GIVEAWAYS'!$A$3:$B$55,2)</f>
        <v>90</v>
      </c>
      <c r="E131" s="27" t="n">
        <f aca="false">IF(TOT!AK133&lt;400,IF(D131&gt;66,66,D131),D131)</f>
        <v>90</v>
      </c>
      <c r="F131" s="27" t="n">
        <f aca="false">IF(TOT!AK133&lt;200,IF(E131&gt;60,60,E131),E131)</f>
        <v>90</v>
      </c>
      <c r="G131" s="50" t="n">
        <f aca="false">(TOT!BS133*60)/TOT!AK133</f>
        <v>4.45992689448754</v>
      </c>
      <c r="H131" s="55" t="n">
        <f aca="false">VLOOKUP(G131,'PH - BLOCKED SHOTS'!$A$3:$B$55,2)</f>
        <v>85</v>
      </c>
      <c r="I131" s="55" t="n">
        <f aca="false">IF(TOT!AK133&lt;400,IF(H131&gt;66,66,H131),H131)</f>
        <v>85</v>
      </c>
      <c r="J131" s="55" t="n">
        <f aca="false">IF(TOT!AK133&lt;200,IF(I131&gt;60,60,I131),I131)</f>
        <v>85</v>
      </c>
      <c r="K131" s="55" t="n">
        <f aca="false">((B131+F131+F131+J131)/4)+TOT!DC133</f>
        <v>86</v>
      </c>
      <c r="L131" s="55"/>
      <c r="M131" s="55" t="n">
        <f aca="false">VLOOKUP(TOT!FE133,'PH - GAME SCORE'!$A$3:$B$55,2)</f>
        <v>73</v>
      </c>
      <c r="N131" s="55" t="n">
        <f aca="false">AVERAGE(K131,M131)</f>
        <v>79.5</v>
      </c>
      <c r="O131" s="55" t="n">
        <f aca="false">IF(TOT!AN133&lt;13.4,IF(N131&gt;73,73,N131),N131)</f>
        <v>79.5</v>
      </c>
      <c r="P131" s="55" t="n">
        <f aca="false">IF(TOT!AN133&lt;13.4,IF(O131&gt;73,73,O131),O131)</f>
        <v>79.5</v>
      </c>
    </row>
    <row r="132" customFormat="false" ht="13" hidden="false" customHeight="true" outlineLevel="0" collapsed="false">
      <c r="A132" s="17" t="s">
        <v>905</v>
      </c>
      <c r="B132" s="27" t="n">
        <f aca="false">'SK - Tableau 1'!G132</f>
        <v>66</v>
      </c>
      <c r="C132" s="54" t="n">
        <f aca="false">(TOT!BQ134*60)/TOT!AK134</f>
        <v>1.24742826204657</v>
      </c>
      <c r="D132" s="27" t="n">
        <f aca="false">VLOOKUP(C132,'PH - GIVEAWAYS'!$A$3:$B$55,2)</f>
        <v>86</v>
      </c>
      <c r="E132" s="27" t="n">
        <f aca="false">IF(TOT!AK134&lt;400,IF(D132&gt;66,66,D132),D132)</f>
        <v>86</v>
      </c>
      <c r="F132" s="27" t="n">
        <f aca="false">IF(TOT!AK134&lt;200,IF(E132&gt;60,60,E132),E132)</f>
        <v>86</v>
      </c>
      <c r="G132" s="50" t="n">
        <f aca="false">(TOT!BS134*60)/TOT!AK134</f>
        <v>0.779642663779105</v>
      </c>
      <c r="H132" s="55" t="n">
        <f aca="false">VLOOKUP(G132,'PH - BLOCKED SHOTS'!$A$3:$B$55,2)</f>
        <v>47</v>
      </c>
      <c r="I132" s="55" t="n">
        <f aca="false">IF(TOT!AK134&lt;400,IF(H132&gt;66,66,H132),H132)</f>
        <v>47</v>
      </c>
      <c r="J132" s="55" t="n">
        <f aca="false">IF(TOT!AK134&lt;200,IF(I132&gt;60,60,I132),I132)</f>
        <v>47</v>
      </c>
      <c r="K132" s="55" t="n">
        <f aca="false">((B132+F132+F132+J132)/4)+TOT!DC134</f>
        <v>75.25</v>
      </c>
      <c r="L132" s="55"/>
      <c r="M132" s="55" t="n">
        <f aca="false">VLOOKUP(TOT!FE134,'PH - GAME SCORE'!$A$3:$B$55,2)</f>
        <v>67</v>
      </c>
      <c r="N132" s="55" t="n">
        <f aca="false">AVERAGE(K132,M132)</f>
        <v>71.125</v>
      </c>
      <c r="O132" s="55" t="n">
        <f aca="false">IF(TOT!AN134&lt;13.4,IF(N132&gt;73,73,N132),N132)</f>
        <v>71.125</v>
      </c>
      <c r="P132" s="55" t="n">
        <f aca="false">IF(TOT!AN134&lt;13.4,IF(O132&gt;73,73,O132),O132)</f>
        <v>71.125</v>
      </c>
    </row>
    <row r="133" customFormat="false" ht="13" hidden="false" customHeight="true" outlineLevel="0" collapsed="false">
      <c r="A133" s="17" t="s">
        <v>909</v>
      </c>
      <c r="B133" s="27" t="n">
        <f aca="false">'SK - Tableau 1'!G133</f>
        <v>73</v>
      </c>
      <c r="C133" s="54" t="n">
        <f aca="false">(TOT!BQ135*60)/TOT!AK135</f>
        <v>1.17873904027359</v>
      </c>
      <c r="D133" s="27" t="n">
        <f aca="false">VLOOKUP(C133,'PH - GIVEAWAYS'!$A$3:$B$55,2)</f>
        <v>87</v>
      </c>
      <c r="E133" s="27" t="n">
        <f aca="false">IF(TOT!AK135&lt;400,IF(D133&gt;66,66,D133),D133)</f>
        <v>87</v>
      </c>
      <c r="F133" s="27" t="n">
        <f aca="false">IF(TOT!AK135&lt;200,IF(E133&gt;60,60,E133),E133)</f>
        <v>87</v>
      </c>
      <c r="G133" s="50" t="n">
        <f aca="false">(TOT!BS135*60)/TOT!AK135</f>
        <v>1.70262305817296</v>
      </c>
      <c r="H133" s="55" t="n">
        <f aca="false">VLOOKUP(G133,'PH - BLOCKED SHOTS'!$A$3:$B$55,2)</f>
        <v>58</v>
      </c>
      <c r="I133" s="55" t="n">
        <f aca="false">IF(TOT!AK135&lt;400,IF(H133&gt;66,66,H133),H133)</f>
        <v>58</v>
      </c>
      <c r="J133" s="55" t="n">
        <f aca="false">IF(TOT!AK135&lt;200,IF(I133&gt;60,60,I133),I133)</f>
        <v>58</v>
      </c>
      <c r="K133" s="55" t="n">
        <f aca="false">((B133+F133+F133+J133)/4)+TOT!DC135</f>
        <v>79.25</v>
      </c>
      <c r="L133" s="55"/>
      <c r="M133" s="55" t="n">
        <f aca="false">VLOOKUP(TOT!FE135,'PH - GAME SCORE'!$A$3:$B$55,2)</f>
        <v>66</v>
      </c>
      <c r="N133" s="55" t="n">
        <f aca="false">AVERAGE(K133,M133)</f>
        <v>72.625</v>
      </c>
      <c r="O133" s="55" t="n">
        <f aca="false">IF(TOT!AN135&lt;13.4,IF(N133&gt;73,73,N133),N133)</f>
        <v>72.625</v>
      </c>
      <c r="P133" s="55" t="n">
        <f aca="false">IF(TOT!AN135&lt;13.4,IF(O133&gt;73,73,O133),O133)</f>
        <v>72.625</v>
      </c>
    </row>
    <row r="134" customFormat="false" ht="13" hidden="false" customHeight="true" outlineLevel="0" collapsed="false">
      <c r="A134" s="17" t="s">
        <v>915</v>
      </c>
      <c r="B134" s="27" t="n">
        <f aca="false">'SK - Tableau 1'!G134</f>
        <v>63</v>
      </c>
      <c r="C134" s="54" t="n">
        <f aca="false">(TOT!BQ136*60)/TOT!AK136</f>
        <v>1.56420516551473</v>
      </c>
      <c r="D134" s="27" t="n">
        <f aca="false">VLOOKUP(C134,'PH - GIVEAWAYS'!$A$3:$B$55,2)</f>
        <v>78</v>
      </c>
      <c r="E134" s="27" t="n">
        <f aca="false">IF(TOT!AK136&lt;400,IF(D134&gt;66,66,D134),D134)</f>
        <v>78</v>
      </c>
      <c r="F134" s="27" t="n">
        <f aca="false">IF(TOT!AK136&lt;200,IF(E134&gt;60,60,E134),E134)</f>
        <v>78</v>
      </c>
      <c r="G134" s="50" t="n">
        <f aca="false">(TOT!BS136*60)/TOT!AK136</f>
        <v>4.80174608948709</v>
      </c>
      <c r="H134" s="55" t="n">
        <f aca="false">VLOOKUP(G134,'PH - BLOCKED SHOTS'!$A$3:$B$55,2)</f>
        <v>88</v>
      </c>
      <c r="I134" s="55" t="n">
        <f aca="false">IF(TOT!AK136&lt;400,IF(H134&gt;66,66,H134),H134)</f>
        <v>88</v>
      </c>
      <c r="J134" s="55" t="n">
        <f aca="false">IF(TOT!AK136&lt;200,IF(I134&gt;60,60,I134),I134)</f>
        <v>88</v>
      </c>
      <c r="K134" s="55" t="n">
        <f aca="false">((B134+F134+F134+J134)/4)+TOT!DC136</f>
        <v>76.75</v>
      </c>
      <c r="L134" s="55"/>
      <c r="M134" s="55" t="n">
        <f aca="false">VLOOKUP(TOT!FE136,'PH - GAME SCORE'!$A$3:$B$55,2)</f>
        <v>70</v>
      </c>
      <c r="N134" s="55" t="n">
        <f aca="false">AVERAGE(K134,M134)</f>
        <v>73.375</v>
      </c>
      <c r="O134" s="55" t="n">
        <f aca="false">IF(TOT!AN136&lt;13.4,IF(N134&gt;73,73,N134),N134)</f>
        <v>73.375</v>
      </c>
      <c r="P134" s="55" t="n">
        <f aca="false">IF(TOT!AN136&lt;13.4,IF(O134&gt;73,73,O134),O134)</f>
        <v>73.375</v>
      </c>
    </row>
    <row r="135" customFormat="false" ht="13" hidden="false" customHeight="true" outlineLevel="0" collapsed="false">
      <c r="A135" s="17" t="s">
        <v>919</v>
      </c>
      <c r="B135" s="27" t="n">
        <f aca="false">'SK - Tableau 1'!G135</f>
        <v>76</v>
      </c>
      <c r="C135" s="54" t="n">
        <f aca="false">(TOT!BQ137*60)/TOT!AK137</f>
        <v>0.704721634954193</v>
      </c>
      <c r="D135" s="27" t="n">
        <f aca="false">VLOOKUP(C135,'PH - GIVEAWAYS'!$A$3:$B$55,2)</f>
        <v>96</v>
      </c>
      <c r="E135" s="27" t="n">
        <f aca="false">IF(TOT!AK137&lt;400,IF(D135&gt;66,66,D135),D135)</f>
        <v>96</v>
      </c>
      <c r="F135" s="27" t="n">
        <f aca="false">IF(TOT!AK137&lt;200,IF(E135&gt;60,60,E135),E135)</f>
        <v>96</v>
      </c>
      <c r="G135" s="50" t="n">
        <f aca="false">(TOT!BS137*60)/TOT!AK137</f>
        <v>4.08738548273432</v>
      </c>
      <c r="H135" s="55" t="n">
        <f aca="false">VLOOKUP(G135,'PH - BLOCKED SHOTS'!$A$3:$B$55,2)</f>
        <v>82</v>
      </c>
      <c r="I135" s="55" t="n">
        <f aca="false">IF(TOT!AK137&lt;400,IF(H135&gt;66,66,H135),H135)</f>
        <v>82</v>
      </c>
      <c r="J135" s="55" t="n">
        <f aca="false">IF(TOT!AK137&lt;200,IF(I135&gt;60,60,I135),I135)</f>
        <v>82</v>
      </c>
      <c r="K135" s="55" t="n">
        <f aca="false">((B135+F135+F135+J135)/4)+TOT!DC137</f>
        <v>87.5</v>
      </c>
      <c r="L135" s="55"/>
      <c r="M135" s="55" t="n">
        <f aca="false">VLOOKUP(TOT!FE137,'PH - GAME SCORE'!$A$3:$B$55,2)</f>
        <v>68</v>
      </c>
      <c r="N135" s="55" t="n">
        <f aca="false">AVERAGE(K135,M135)</f>
        <v>77.75</v>
      </c>
      <c r="O135" s="55" t="n">
        <f aca="false">IF(TOT!AN137&lt;13.4,IF(N135&gt;73,73,N135),N135)</f>
        <v>77.75</v>
      </c>
      <c r="P135" s="55" t="n">
        <f aca="false">IF(TOT!AN137&lt;13.4,IF(O135&gt;73,73,O135),O135)</f>
        <v>77.75</v>
      </c>
    </row>
    <row r="136" customFormat="false" ht="13" hidden="false" customHeight="true" outlineLevel="0" collapsed="false">
      <c r="A136" s="17" t="s">
        <v>923</v>
      </c>
      <c r="B136" s="27" t="n">
        <f aca="false">'SK - Tableau 1'!G136</f>
        <v>66</v>
      </c>
      <c r="C136" s="54" t="n">
        <f aca="false">(TOT!BQ138*60)/TOT!AK138</f>
        <v>0.22957719533193</v>
      </c>
      <c r="D136" s="27" t="n">
        <f aca="false">VLOOKUP(C136,'PH - GIVEAWAYS'!$A$3:$B$55,2)</f>
        <v>99</v>
      </c>
      <c r="E136" s="27" t="n">
        <f aca="false">IF(TOT!AK138&lt;400,IF(D136&gt;66,66,D136),D136)</f>
        <v>66</v>
      </c>
      <c r="F136" s="27" t="n">
        <f aca="false">IF(TOT!AK138&lt;200,IF(E136&gt;60,60,E136),E136)</f>
        <v>66</v>
      </c>
      <c r="G136" s="50" t="n">
        <f aca="false">(TOT!BS138*60)/TOT!AK138</f>
        <v>1.37746317199158</v>
      </c>
      <c r="H136" s="55" t="n">
        <f aca="false">VLOOKUP(G136,'PH - BLOCKED SHOTS'!$A$3:$B$55,2)</f>
        <v>53</v>
      </c>
      <c r="I136" s="55" t="n">
        <f aca="false">IF(TOT!AK138&lt;400,IF(H136&gt;66,66,H136),H136)</f>
        <v>53</v>
      </c>
      <c r="J136" s="55" t="n">
        <f aca="false">IF(TOT!AK138&lt;200,IF(I136&gt;60,60,I136),I136)</f>
        <v>53</v>
      </c>
      <c r="K136" s="55" t="n">
        <f aca="false">((B136+F136+F136+J136)/4)+TOT!DC138</f>
        <v>63.75</v>
      </c>
      <c r="L136" s="55"/>
      <c r="M136" s="55" t="n">
        <f aca="false">VLOOKUP(TOT!FE138,'PH - GAME SCORE'!$A$3:$B$55,2)</f>
        <v>72</v>
      </c>
      <c r="N136" s="55" t="n">
        <f aca="false">AVERAGE(K136,M136)</f>
        <v>67.875</v>
      </c>
      <c r="O136" s="55" t="n">
        <f aca="false">IF(TOT!AN138&lt;13.4,IF(N136&gt;73,73,N136),N136)</f>
        <v>67.875</v>
      </c>
      <c r="P136" s="55" t="n">
        <f aca="false">IF(TOT!AN138&lt;13.4,IF(O136&gt;73,73,O136),O136)</f>
        <v>67.875</v>
      </c>
    </row>
    <row r="137" customFormat="false" ht="13" hidden="false" customHeight="true" outlineLevel="0" collapsed="false">
      <c r="A137" s="17" t="s">
        <v>927</v>
      </c>
      <c r="B137" s="27" t="n">
        <f aca="false">'SK - Tableau 1'!G137</f>
        <v>60</v>
      </c>
      <c r="C137" s="54" t="n">
        <f aca="false">(TOT!BQ139*60)/TOT!AK139</f>
        <v>0</v>
      </c>
      <c r="D137" s="27" t="n">
        <f aca="false">VLOOKUP(C137,'PH - GIVEAWAYS'!$A$3:$B$55,2)</f>
        <v>99</v>
      </c>
      <c r="E137" s="27" t="n">
        <f aca="false">IF(TOT!AK139&lt;400,IF(D137&gt;66,66,D137),D137)</f>
        <v>66</v>
      </c>
      <c r="F137" s="27" t="n">
        <f aca="false">IF(TOT!AK139&lt;200,IF(E137&gt;60,60,E137),E137)</f>
        <v>60</v>
      </c>
      <c r="G137" s="50" t="n">
        <f aca="false">(TOT!BS139*60)/TOT!AK139</f>
        <v>0</v>
      </c>
      <c r="H137" s="55" t="n">
        <f aca="false">VLOOKUP(G137,'PH - BLOCKED SHOTS'!$A$3:$B$55,2)</f>
        <v>47</v>
      </c>
      <c r="I137" s="55" t="n">
        <f aca="false">IF(TOT!AK139&lt;400,IF(H137&gt;66,66,H137),H137)</f>
        <v>47</v>
      </c>
      <c r="J137" s="55" t="n">
        <f aca="false">IF(TOT!AK139&lt;200,IF(I137&gt;60,60,I137),I137)</f>
        <v>47</v>
      </c>
      <c r="K137" s="55" t="n">
        <f aca="false">((B137+F137+F137+J137)/4)+TOT!DC139</f>
        <v>56.75</v>
      </c>
      <c r="L137" s="55"/>
      <c r="M137" s="55" t="n">
        <f aca="false">VLOOKUP(TOT!FE139,'PH - GAME SCORE'!$A$3:$B$55,2)</f>
        <v>47</v>
      </c>
      <c r="N137" s="55" t="n">
        <f aca="false">AVERAGE(K137,M137)</f>
        <v>51.875</v>
      </c>
      <c r="O137" s="55" t="n">
        <f aca="false">IF(TOT!AN139&lt;13.4,IF(N137&gt;73,73,N137),N137)</f>
        <v>51.875</v>
      </c>
      <c r="P137" s="55" t="n">
        <f aca="false">IF(TOT!AN139&lt;13.4,IF(O137&gt;73,73,O137),O137)</f>
        <v>51.875</v>
      </c>
    </row>
    <row r="138" customFormat="false" ht="13" hidden="false" customHeight="true" outlineLevel="0" collapsed="false">
      <c r="A138" s="17" t="s">
        <v>931</v>
      </c>
      <c r="B138" s="27" t="n">
        <f aca="false">'SK - Tableau 1'!G138</f>
        <v>93</v>
      </c>
      <c r="C138" s="54" t="n">
        <f aca="false">(TOT!BQ140*60)/TOT!AK140</f>
        <v>1.54905335628232</v>
      </c>
      <c r="D138" s="27" t="n">
        <f aca="false">VLOOKUP(C138,'PH - GIVEAWAYS'!$A$3:$B$55,2)</f>
        <v>79</v>
      </c>
      <c r="E138" s="27" t="n">
        <f aca="false">IF(TOT!AK140&lt;400,IF(D138&gt;66,66,D138),D138)</f>
        <v>79</v>
      </c>
      <c r="F138" s="27" t="n">
        <f aca="false">IF(TOT!AK140&lt;200,IF(E138&gt;60,60,E138),E138)</f>
        <v>79</v>
      </c>
      <c r="G138" s="50" t="n">
        <f aca="false">(TOT!BS140*60)/TOT!AK140</f>
        <v>1.32776001967056</v>
      </c>
      <c r="H138" s="55" t="n">
        <f aca="false">VLOOKUP(G138,'PH - BLOCKED SHOTS'!$A$3:$B$55,2)</f>
        <v>53</v>
      </c>
      <c r="I138" s="55" t="n">
        <f aca="false">IF(TOT!AK140&lt;400,IF(H138&gt;66,66,H138),H138)</f>
        <v>53</v>
      </c>
      <c r="J138" s="55" t="n">
        <f aca="false">IF(TOT!AK140&lt;200,IF(I138&gt;60,60,I138),I138)</f>
        <v>53</v>
      </c>
      <c r="K138" s="55" t="n">
        <f aca="false">((B138+F138+F138+J138)/4)+TOT!DC140</f>
        <v>79</v>
      </c>
      <c r="L138" s="55"/>
      <c r="M138" s="55" t="n">
        <f aca="false">VLOOKUP(TOT!FE140,'PH - GAME SCORE'!$A$3:$B$55,2)</f>
        <v>89</v>
      </c>
      <c r="N138" s="55" t="n">
        <f aca="false">AVERAGE(K138,M138)</f>
        <v>84</v>
      </c>
      <c r="O138" s="55" t="n">
        <f aca="false">IF(TOT!AN140&lt;13.4,IF(N138&gt;73,73,N138),N138)</f>
        <v>84</v>
      </c>
      <c r="P138" s="55" t="n">
        <f aca="false">IF(TOT!AN140&lt;13.4,IF(O138&gt;73,73,O138),O138)</f>
        <v>84</v>
      </c>
    </row>
    <row r="139" customFormat="false" ht="13" hidden="false" customHeight="true" outlineLevel="0" collapsed="false">
      <c r="A139" s="17" t="s">
        <v>936</v>
      </c>
      <c r="B139" s="27" t="n">
        <f aca="false">'SK - Tableau 1'!G139</f>
        <v>70</v>
      </c>
      <c r="C139" s="54" t="n">
        <f aca="false">(TOT!BQ141*60)/TOT!AK141</f>
        <v>1.75902506323298</v>
      </c>
      <c r="D139" s="27" t="n">
        <f aca="false">VLOOKUP(C139,'PH - GIVEAWAYS'!$A$3:$B$55,2)</f>
        <v>74</v>
      </c>
      <c r="E139" s="27" t="n">
        <f aca="false">IF(TOT!AK141&lt;400,IF(D139&gt;66,66,D139),D139)</f>
        <v>74</v>
      </c>
      <c r="F139" s="27" t="n">
        <f aca="false">IF(TOT!AK141&lt;200,IF(E139&gt;60,60,E139),E139)</f>
        <v>74</v>
      </c>
      <c r="G139" s="50" t="n">
        <f aca="false">(TOT!BS141*60)/TOT!AK141</f>
        <v>0.879512531616489</v>
      </c>
      <c r="H139" s="55" t="n">
        <f aca="false">VLOOKUP(G139,'PH - BLOCKED SHOTS'!$A$3:$B$55,2)</f>
        <v>48</v>
      </c>
      <c r="I139" s="55" t="n">
        <f aca="false">IF(TOT!AK141&lt;400,IF(H139&gt;66,66,H139),H139)</f>
        <v>48</v>
      </c>
      <c r="J139" s="55" t="n">
        <f aca="false">IF(TOT!AK141&lt;200,IF(I139&gt;60,60,I139),I139)</f>
        <v>48</v>
      </c>
      <c r="K139" s="55" t="n">
        <f aca="false">((B139+F139+F139+J139)/4)+TOT!DC141</f>
        <v>76.5</v>
      </c>
      <c r="L139" s="55"/>
      <c r="M139" s="55" t="n">
        <f aca="false">VLOOKUP(TOT!FE141,'PH - GAME SCORE'!$A$3:$B$55,2)</f>
        <v>77</v>
      </c>
      <c r="N139" s="55" t="n">
        <f aca="false">AVERAGE(K139,M139)</f>
        <v>76.75</v>
      </c>
      <c r="O139" s="55" t="n">
        <f aca="false">IF(TOT!AN141&lt;13.4,IF(N139&gt;73,73,N139),N139)</f>
        <v>76.75</v>
      </c>
      <c r="P139" s="55" t="n">
        <f aca="false">IF(TOT!AN141&lt;13.4,IF(O139&gt;73,73,O139),O139)</f>
        <v>76.75</v>
      </c>
    </row>
    <row r="140" customFormat="false" ht="13" hidden="false" customHeight="true" outlineLevel="0" collapsed="false">
      <c r="A140" s="17" t="s">
        <v>940</v>
      </c>
      <c r="B140" s="27" t="n">
        <f aca="false">'SK - Tableau 1'!G140</f>
        <v>74</v>
      </c>
      <c r="C140" s="54" t="n">
        <f aca="false">(TOT!BQ142*60)/TOT!AK142</f>
        <v>1.44071538971079</v>
      </c>
      <c r="D140" s="27" t="n">
        <f aca="false">VLOOKUP(C140,'PH - GIVEAWAYS'!$A$3:$B$55,2)</f>
        <v>81</v>
      </c>
      <c r="E140" s="27" t="n">
        <f aca="false">IF(TOT!AK142&lt;400,IF(D140&gt;66,66,D140),D140)</f>
        <v>81</v>
      </c>
      <c r="F140" s="27" t="n">
        <f aca="false">IF(TOT!AK142&lt;200,IF(E140&gt;60,60,E140),E140)</f>
        <v>81</v>
      </c>
      <c r="G140" s="50" t="n">
        <f aca="false">(TOT!BS142*60)/TOT!AK142</f>
        <v>2.58335173327452</v>
      </c>
      <c r="H140" s="55" t="n">
        <f aca="false">VLOOKUP(G140,'PH - BLOCKED SHOTS'!$A$3:$B$55,2)</f>
        <v>68</v>
      </c>
      <c r="I140" s="55" t="n">
        <f aca="false">IF(TOT!AK142&lt;400,IF(H140&gt;66,66,H140),H140)</f>
        <v>68</v>
      </c>
      <c r="J140" s="55" t="n">
        <f aca="false">IF(TOT!AK142&lt;200,IF(I140&gt;60,60,I140),I140)</f>
        <v>68</v>
      </c>
      <c r="K140" s="55" t="n">
        <f aca="false">((B140+F140+F140+J140)/4)+TOT!DC142</f>
        <v>80</v>
      </c>
      <c r="L140" s="55"/>
      <c r="M140" s="55" t="n">
        <f aca="false">VLOOKUP(TOT!FE142,'PH - GAME SCORE'!$A$3:$B$55,2)</f>
        <v>67</v>
      </c>
      <c r="N140" s="55" t="n">
        <f aca="false">AVERAGE(K140,M140)</f>
        <v>73.5</v>
      </c>
      <c r="O140" s="55" t="n">
        <f aca="false">IF(TOT!AN142&lt;13.4,IF(N140&gt;73,73,N140),N140)</f>
        <v>73.5</v>
      </c>
      <c r="P140" s="55" t="n">
        <f aca="false">IF(TOT!AN142&lt;13.4,IF(O140&gt;73,73,O140),O140)</f>
        <v>73.5</v>
      </c>
    </row>
    <row r="141" customFormat="false" ht="13" hidden="false" customHeight="true" outlineLevel="0" collapsed="false">
      <c r="A141" s="17" t="s">
        <v>944</v>
      </c>
      <c r="B141" s="27" t="n">
        <f aca="false">'SK - Tableau 1'!G141</f>
        <v>51</v>
      </c>
      <c r="C141" s="54" t="n">
        <f aca="false">(TOT!BQ143*60)/TOT!AK143</f>
        <v>0.893411093187718</v>
      </c>
      <c r="D141" s="27" t="n">
        <f aca="false">VLOOKUP(C141,'PH - GIVEAWAYS'!$A$3:$B$55,2)</f>
        <v>94</v>
      </c>
      <c r="E141" s="27" t="n">
        <f aca="false">IF(TOT!AK143&lt;400,IF(D141&gt;66,66,D141),D141)</f>
        <v>66</v>
      </c>
      <c r="F141" s="27" t="n">
        <f aca="false">IF(TOT!AK143&lt;200,IF(E141&gt;60,60,E141),E141)</f>
        <v>60</v>
      </c>
      <c r="G141" s="50" t="n">
        <f aca="false">(TOT!BS143*60)/TOT!AK143</f>
        <v>2.2335277329693</v>
      </c>
      <c r="H141" s="55" t="n">
        <f aca="false">VLOOKUP(G141,'PH - BLOCKED SHOTS'!$A$3:$B$55,2)</f>
        <v>64</v>
      </c>
      <c r="I141" s="55" t="n">
        <f aca="false">IF(TOT!AK143&lt;400,IF(H141&gt;66,66,H141),H141)</f>
        <v>64</v>
      </c>
      <c r="J141" s="55" t="n">
        <f aca="false">IF(TOT!AK143&lt;200,IF(I141&gt;60,60,I141),I141)</f>
        <v>60</v>
      </c>
      <c r="K141" s="55" t="n">
        <f aca="false">((B141+F141+F141+J141)/4)+TOT!DC143</f>
        <v>57.75</v>
      </c>
      <c r="L141" s="55"/>
      <c r="M141" s="55" t="n">
        <f aca="false">VLOOKUP(TOT!FE143,'PH - GAME SCORE'!$A$3:$B$55,2)</f>
        <v>47</v>
      </c>
      <c r="N141" s="55" t="n">
        <f aca="false">AVERAGE(K141,M141)</f>
        <v>52.375</v>
      </c>
      <c r="O141" s="55" t="n">
        <f aca="false">IF(TOT!AN143&lt;13.4,IF(N141&gt;73,73,N141),N141)</f>
        <v>52.375</v>
      </c>
      <c r="P141" s="55" t="n">
        <f aca="false">IF(TOT!AN143&lt;13.4,IF(O141&gt;73,73,O141),O141)</f>
        <v>52.375</v>
      </c>
    </row>
    <row r="142" customFormat="false" ht="13" hidden="false" customHeight="true" outlineLevel="0" collapsed="false">
      <c r="A142" s="17" t="s">
        <v>949</v>
      </c>
      <c r="B142" s="27" t="n">
        <f aca="false">'SK - Tableau 1'!G142</f>
        <v>76</v>
      </c>
      <c r="C142" s="54" t="n">
        <f aca="false">(TOT!BQ144*60)/TOT!AK144</f>
        <v>1.68308310222817</v>
      </c>
      <c r="D142" s="27" t="n">
        <f aca="false">VLOOKUP(C142,'PH - GIVEAWAYS'!$A$3:$B$55,2)</f>
        <v>75</v>
      </c>
      <c r="E142" s="27" t="n">
        <f aca="false">IF(TOT!AK144&lt;400,IF(D142&gt;66,66,D142),D142)</f>
        <v>75</v>
      </c>
      <c r="F142" s="27" t="n">
        <f aca="false">IF(TOT!AK144&lt;200,IF(E142&gt;60,60,E142),E142)</f>
        <v>75</v>
      </c>
      <c r="G142" s="50" t="n">
        <f aca="false">(TOT!BS144*60)/TOT!AK144</f>
        <v>6.42631729941666</v>
      </c>
      <c r="H142" s="55" t="n">
        <f aca="false">VLOOKUP(G142,'PH - BLOCKED SHOTS'!$A$3:$B$55,2)</f>
        <v>96</v>
      </c>
      <c r="I142" s="55" t="n">
        <f aca="false">IF(TOT!AK144&lt;400,IF(H142&gt;66,66,H142),H142)</f>
        <v>96</v>
      </c>
      <c r="J142" s="55" t="n">
        <f aca="false">IF(TOT!AK144&lt;200,IF(I142&gt;60,60,I142),I142)</f>
        <v>96</v>
      </c>
      <c r="K142" s="55" t="n">
        <f aca="false">((B142+F142+F142+J142)/4)+TOT!DC144</f>
        <v>80.5</v>
      </c>
      <c r="L142" s="55"/>
      <c r="M142" s="55" t="n">
        <f aca="false">VLOOKUP(TOT!FE144,'PH - GAME SCORE'!$A$3:$B$55,2)</f>
        <v>47</v>
      </c>
      <c r="N142" s="55" t="n">
        <f aca="false">AVERAGE(K142,M142)</f>
        <v>63.75</v>
      </c>
      <c r="O142" s="55" t="n">
        <f aca="false">IF(TOT!AN144&lt;13.4,IF(N142&gt;73,73,N142),N142)</f>
        <v>63.75</v>
      </c>
      <c r="P142" s="55" t="n">
        <f aca="false">IF(TOT!AN144&lt;13.4,IF(O142&gt;73,73,O142),O142)</f>
        <v>63.75</v>
      </c>
    </row>
    <row r="143" customFormat="false" ht="13" hidden="false" customHeight="true" outlineLevel="0" collapsed="false">
      <c r="A143" s="17" t="s">
        <v>952</v>
      </c>
      <c r="B143" s="27" t="n">
        <f aca="false">'SK - Tableau 1'!G143</f>
        <v>91</v>
      </c>
      <c r="C143" s="54" t="n">
        <f aca="false">(TOT!BQ145*60)/TOT!AK145</f>
        <v>0.864200494514707</v>
      </c>
      <c r="D143" s="27" t="n">
        <f aca="false">VLOOKUP(C143,'PH - GIVEAWAYS'!$A$3:$B$55,2)</f>
        <v>94</v>
      </c>
      <c r="E143" s="27" t="n">
        <f aca="false">IF(TOT!AK145&lt;400,IF(D143&gt;66,66,D143),D143)</f>
        <v>94</v>
      </c>
      <c r="F143" s="27" t="n">
        <f aca="false">IF(TOT!AK145&lt;200,IF(E143&gt;60,60,E143),E143)</f>
        <v>94</v>
      </c>
      <c r="G143" s="50" t="n">
        <f aca="false">(TOT!BS145*60)/TOT!AK145</f>
        <v>1.42593081594927</v>
      </c>
      <c r="H143" s="55" t="n">
        <f aca="false">VLOOKUP(G143,'PH - BLOCKED SHOTS'!$A$3:$B$55,2)</f>
        <v>54</v>
      </c>
      <c r="I143" s="55" t="n">
        <f aca="false">IF(TOT!AK145&lt;400,IF(H143&gt;66,66,H143),H143)</f>
        <v>54</v>
      </c>
      <c r="J143" s="55" t="n">
        <f aca="false">IF(TOT!AK145&lt;200,IF(I143&gt;60,60,I143),I143)</f>
        <v>54</v>
      </c>
      <c r="K143" s="55" t="n">
        <f aca="false">((B143+F143+F143+J143)/4)+TOT!DC145</f>
        <v>91.25</v>
      </c>
      <c r="L143" s="55"/>
      <c r="M143" s="55" t="n">
        <f aca="false">VLOOKUP(TOT!FE145,'PH - GAME SCORE'!$A$3:$B$55,2)</f>
        <v>77</v>
      </c>
      <c r="N143" s="55" t="n">
        <f aca="false">AVERAGE(K143,M143)</f>
        <v>84.125</v>
      </c>
      <c r="O143" s="55" t="n">
        <f aca="false">IF(TOT!AN145&lt;13.4,IF(N143&gt;73,73,N143),N143)</f>
        <v>84.125</v>
      </c>
      <c r="P143" s="55" t="n">
        <f aca="false">IF(TOT!AN145&lt;13.4,IF(O143&gt;73,73,O143),O143)</f>
        <v>84.125</v>
      </c>
    </row>
    <row r="144" customFormat="false" ht="13" hidden="false" customHeight="true" outlineLevel="0" collapsed="false">
      <c r="A144" s="17" t="s">
        <v>957</v>
      </c>
      <c r="B144" s="27" t="n">
        <f aca="false">'SK - Tableau 1'!G144</f>
        <v>57</v>
      </c>
      <c r="C144" s="54" t="n">
        <f aca="false">(TOT!BQ146*60)/TOT!AK146</f>
        <v>1.73381695588705</v>
      </c>
      <c r="D144" s="27" t="n">
        <f aca="false">VLOOKUP(C144,'PH - GIVEAWAYS'!$A$3:$B$55,2)</f>
        <v>74</v>
      </c>
      <c r="E144" s="27" t="n">
        <f aca="false">IF(TOT!AK146&lt;400,IF(D144&gt;66,66,D144),D144)</f>
        <v>74</v>
      </c>
      <c r="F144" s="27" t="n">
        <f aca="false">IF(TOT!AK146&lt;200,IF(E144&gt;60,60,E144),E144)</f>
        <v>74</v>
      </c>
      <c r="G144" s="50" t="n">
        <f aca="false">(TOT!BS146*60)/TOT!AK146</f>
        <v>2.16727119485882</v>
      </c>
      <c r="H144" s="55" t="n">
        <f aca="false">VLOOKUP(G144,'PH - BLOCKED SHOTS'!$A$3:$B$55,2)</f>
        <v>64</v>
      </c>
      <c r="I144" s="55" t="n">
        <f aca="false">IF(TOT!AK146&lt;400,IF(H144&gt;66,66,H144),H144)</f>
        <v>64</v>
      </c>
      <c r="J144" s="55" t="n">
        <f aca="false">IF(TOT!AK146&lt;200,IF(I144&gt;60,60,I144),I144)</f>
        <v>64</v>
      </c>
      <c r="K144" s="55" t="n">
        <f aca="false">((B144+F144+F144+J144)/4)+TOT!DC146</f>
        <v>68.25</v>
      </c>
      <c r="L144" s="55"/>
      <c r="M144" s="55" t="n">
        <f aca="false">VLOOKUP(TOT!FE146,'PH - GAME SCORE'!$A$3:$B$55,2)</f>
        <v>85</v>
      </c>
      <c r="N144" s="55" t="n">
        <f aca="false">AVERAGE(K144,M144)</f>
        <v>76.625</v>
      </c>
      <c r="O144" s="55" t="n">
        <f aca="false">IF(TOT!AN146&lt;13.4,IF(N144&gt;73,73,N144),N144)</f>
        <v>76.625</v>
      </c>
      <c r="P144" s="55" t="n">
        <f aca="false">IF(TOT!AN146&lt;13.4,IF(O144&gt;73,73,O144),O144)</f>
        <v>76.625</v>
      </c>
    </row>
    <row r="145" customFormat="false" ht="13" hidden="false" customHeight="true" outlineLevel="0" collapsed="false">
      <c r="A145" s="17" t="s">
        <v>961</v>
      </c>
      <c r="B145" s="27" t="n">
        <f aca="false">'SK - Tableau 1'!G145</f>
        <v>59</v>
      </c>
      <c r="C145" s="54" t="n">
        <f aca="false">(TOT!BQ147*60)/TOT!AK147</f>
        <v>1.18744190230591</v>
      </c>
      <c r="D145" s="27" t="n">
        <f aca="false">VLOOKUP(C145,'PH - GIVEAWAYS'!$A$3:$B$55,2)</f>
        <v>87</v>
      </c>
      <c r="E145" s="27" t="n">
        <f aca="false">IF(TOT!AK147&lt;400,IF(D145&gt;66,66,D145),D145)</f>
        <v>87</v>
      </c>
      <c r="F145" s="27" t="n">
        <f aca="false">IF(TOT!AK147&lt;200,IF(E145&gt;60,60,E145),E145)</f>
        <v>87</v>
      </c>
      <c r="G145" s="50" t="n">
        <f aca="false">(TOT!BS147*60)/TOT!AK147</f>
        <v>4.53386908153165</v>
      </c>
      <c r="H145" s="55" t="n">
        <f aca="false">VLOOKUP(G145,'PH - BLOCKED SHOTS'!$A$3:$B$55,2)</f>
        <v>86</v>
      </c>
      <c r="I145" s="55" t="n">
        <f aca="false">IF(TOT!AK147&lt;400,IF(H145&gt;66,66,H145),H145)</f>
        <v>86</v>
      </c>
      <c r="J145" s="55" t="n">
        <f aca="false">IF(TOT!AK147&lt;200,IF(I145&gt;60,60,I145),I145)</f>
        <v>86</v>
      </c>
      <c r="K145" s="55" t="n">
        <f aca="false">((B145+F145+F145+J145)/4)+TOT!DC147</f>
        <v>82.75</v>
      </c>
      <c r="L145" s="55"/>
      <c r="M145" s="55" t="n">
        <f aca="false">VLOOKUP(TOT!FE147,'PH - GAME SCORE'!$A$3:$B$55,2)</f>
        <v>54</v>
      </c>
      <c r="N145" s="55" t="n">
        <f aca="false">AVERAGE(K145,M145)</f>
        <v>68.375</v>
      </c>
      <c r="O145" s="55" t="n">
        <f aca="false">IF(TOT!AN147&lt;13.4,IF(N145&gt;73,73,N145),N145)</f>
        <v>68.375</v>
      </c>
      <c r="P145" s="55" t="n">
        <f aca="false">IF(TOT!AN147&lt;13.4,IF(O145&gt;73,73,O145),O145)</f>
        <v>68.375</v>
      </c>
    </row>
    <row r="146" customFormat="false" ht="13" hidden="false" customHeight="true" outlineLevel="0" collapsed="false">
      <c r="A146" s="17" t="s">
        <v>966</v>
      </c>
      <c r="B146" s="27" t="n">
        <f aca="false">'SK - Tableau 1'!G146</f>
        <v>72</v>
      </c>
      <c r="C146" s="54" t="n">
        <f aca="false">(TOT!BQ148*60)/TOT!AK148</f>
        <v>1.91367868717527</v>
      </c>
      <c r="D146" s="27" t="n">
        <f aca="false">VLOOKUP(C146,'PH - GIVEAWAYS'!$A$3:$B$55,2)</f>
        <v>71</v>
      </c>
      <c r="E146" s="27" t="n">
        <f aca="false">IF(TOT!AK148&lt;400,IF(D146&gt;66,66,D146),D146)</f>
        <v>71</v>
      </c>
      <c r="F146" s="27" t="n">
        <f aca="false">IF(TOT!AK148&lt;200,IF(E146&gt;60,60,E146),E146)</f>
        <v>71</v>
      </c>
      <c r="G146" s="50" t="n">
        <f aca="false">(TOT!BS148*60)/TOT!AK148</f>
        <v>3.27177323936416</v>
      </c>
      <c r="H146" s="55" t="n">
        <f aca="false">VLOOKUP(G146,'PH - BLOCKED SHOTS'!$A$3:$B$55,2)</f>
        <v>75</v>
      </c>
      <c r="I146" s="55" t="n">
        <f aca="false">IF(TOT!AK148&lt;400,IF(H146&gt;66,66,H146),H146)</f>
        <v>75</v>
      </c>
      <c r="J146" s="55" t="n">
        <f aca="false">IF(TOT!AK148&lt;200,IF(I146&gt;60,60,I146),I146)</f>
        <v>75</v>
      </c>
      <c r="K146" s="55" t="n">
        <f aca="false">((B146+F146+F146+J146)/4)+TOT!DC148</f>
        <v>73.25</v>
      </c>
      <c r="L146" s="55"/>
      <c r="M146" s="55" t="n">
        <f aca="false">VLOOKUP(TOT!FE148,'PH - GAME SCORE'!$A$3:$B$55,2)</f>
        <v>51</v>
      </c>
      <c r="N146" s="55" t="n">
        <f aca="false">AVERAGE(K146,M146)</f>
        <v>62.125</v>
      </c>
      <c r="O146" s="55" t="n">
        <f aca="false">IF(TOT!AN148&lt;13.4,IF(N146&gt;73,73,N146),N146)</f>
        <v>62.125</v>
      </c>
      <c r="P146" s="55" t="n">
        <f aca="false">IF(TOT!AN148&lt;13.4,IF(O146&gt;73,73,O146),O146)</f>
        <v>62.125</v>
      </c>
    </row>
    <row r="147" customFormat="false" ht="13" hidden="false" customHeight="true" outlineLevel="0" collapsed="false">
      <c r="A147" s="17" t="s">
        <v>970</v>
      </c>
      <c r="B147" s="27" t="n">
        <f aca="false">'SK - Tableau 1'!G147</f>
        <v>60</v>
      </c>
      <c r="C147" s="54" t="n">
        <f aca="false">(TOT!BQ149*60)/TOT!AK149</f>
        <v>0</v>
      </c>
      <c r="D147" s="27" t="n">
        <f aca="false">VLOOKUP(C147,'PH - GIVEAWAYS'!$A$3:$B$55,2)</f>
        <v>99</v>
      </c>
      <c r="E147" s="27" t="n">
        <f aca="false">IF(TOT!AK149&lt;400,IF(D147&gt;66,66,D147),D147)</f>
        <v>66</v>
      </c>
      <c r="F147" s="27" t="n">
        <f aca="false">IF(TOT!AK149&lt;200,IF(E147&gt;60,60,E147),E147)</f>
        <v>60</v>
      </c>
      <c r="G147" s="50" t="n">
        <f aca="false">(TOT!BS149*60)/TOT!AK149</f>
        <v>7.258064516129</v>
      </c>
      <c r="H147" s="55" t="n">
        <f aca="false">VLOOKUP(G147,'PH - BLOCKED SHOTS'!$A$3:$B$55,2)</f>
        <v>98</v>
      </c>
      <c r="I147" s="55" t="n">
        <f aca="false">IF(TOT!AK149&lt;400,IF(H147&gt;66,66,H147),H147)</f>
        <v>66</v>
      </c>
      <c r="J147" s="55" t="n">
        <f aca="false">IF(TOT!AK149&lt;200,IF(I147&gt;60,60,I147),I147)</f>
        <v>60</v>
      </c>
      <c r="K147" s="55" t="n">
        <f aca="false">((B147+F147+F147+J147)/4)+TOT!DC149</f>
        <v>60</v>
      </c>
      <c r="L147" s="55"/>
      <c r="M147" s="55" t="n">
        <f aca="false">VLOOKUP(TOT!FE149,'PH - GAME SCORE'!$A$3:$B$55,2)</f>
        <v>47</v>
      </c>
      <c r="N147" s="55" t="n">
        <f aca="false">AVERAGE(K147,M147)</f>
        <v>53.5</v>
      </c>
      <c r="O147" s="55" t="n">
        <f aca="false">IF(TOT!AN149&lt;13.4,IF(N147&gt;73,73,N147),N147)</f>
        <v>53.5</v>
      </c>
      <c r="P147" s="55" t="n">
        <f aca="false">IF(TOT!AN149&lt;13.4,IF(O147&gt;73,73,O147),O147)</f>
        <v>53.5</v>
      </c>
    </row>
    <row r="148" customFormat="false" ht="13" hidden="false" customHeight="true" outlineLevel="0" collapsed="false">
      <c r="A148" s="17" t="s">
        <v>974</v>
      </c>
      <c r="B148" s="27" t="n">
        <f aca="false">'SK - Tableau 1'!G148</f>
        <v>86</v>
      </c>
      <c r="C148" s="54" t="n">
        <f aca="false">(TOT!BQ150*60)/TOT!AK150</f>
        <v>0.555452693945566</v>
      </c>
      <c r="D148" s="27" t="n">
        <f aca="false">VLOOKUP(C148,'PH - GIVEAWAYS'!$A$3:$B$55,2)</f>
        <v>98</v>
      </c>
      <c r="E148" s="27" t="n">
        <f aca="false">IF(TOT!AK150&lt;400,IF(D148&gt;66,66,D148),D148)</f>
        <v>98</v>
      </c>
      <c r="F148" s="27" t="n">
        <f aca="false">IF(TOT!AK150&lt;200,IF(E148&gt;60,60,E148),E148)</f>
        <v>98</v>
      </c>
      <c r="G148" s="50" t="n">
        <f aca="false">(TOT!BS150*60)/TOT!AK150</f>
        <v>1.72190335123125</v>
      </c>
      <c r="H148" s="55" t="n">
        <f aca="false">VLOOKUP(G148,'PH - BLOCKED SHOTS'!$A$3:$B$55,2)</f>
        <v>58</v>
      </c>
      <c r="I148" s="55" t="n">
        <f aca="false">IF(TOT!AK150&lt;400,IF(H148&gt;66,66,H148),H148)</f>
        <v>58</v>
      </c>
      <c r="J148" s="55" t="n">
        <f aca="false">IF(TOT!AK150&lt;200,IF(I148&gt;60,60,I148),I148)</f>
        <v>58</v>
      </c>
      <c r="K148" s="55" t="n">
        <f aca="false">((B148+F148+F148+J148)/4)+TOT!DC150</f>
        <v>88</v>
      </c>
      <c r="L148" s="55"/>
      <c r="M148" s="55" t="n">
        <f aca="false">VLOOKUP(TOT!FE150,'PH - GAME SCORE'!$A$3:$B$55,2)</f>
        <v>75</v>
      </c>
      <c r="N148" s="55" t="n">
        <f aca="false">AVERAGE(K148,M148)</f>
        <v>81.5</v>
      </c>
      <c r="O148" s="55" t="n">
        <f aca="false">IF(TOT!AN150&lt;13.4,IF(N148&gt;73,73,N148),N148)</f>
        <v>81.5</v>
      </c>
      <c r="P148" s="55" t="n">
        <f aca="false">IF(TOT!AN150&lt;13.4,IF(O148&gt;73,73,O148),O148)</f>
        <v>81.5</v>
      </c>
    </row>
    <row r="149" customFormat="false" ht="13" hidden="false" customHeight="true" outlineLevel="0" collapsed="false">
      <c r="A149" s="17" t="s">
        <v>979</v>
      </c>
      <c r="B149" s="27" t="n">
        <f aca="false">'SK - Tableau 1'!G149</f>
        <v>60</v>
      </c>
      <c r="C149" s="54" t="n">
        <f aca="false">(TOT!BQ151*60)/TOT!AK151</f>
        <v>1.17302052785924</v>
      </c>
      <c r="D149" s="27" t="n">
        <f aca="false">VLOOKUP(C149,'PH - GIVEAWAYS'!$A$3:$B$55,2)</f>
        <v>87</v>
      </c>
      <c r="E149" s="27" t="n">
        <f aca="false">IF(TOT!AK151&lt;400,IF(D149&gt;66,66,D149),D149)</f>
        <v>66</v>
      </c>
      <c r="F149" s="27" t="n">
        <f aca="false">IF(TOT!AK151&lt;200,IF(E149&gt;60,60,E149),E149)</f>
        <v>60</v>
      </c>
      <c r="G149" s="50" t="n">
        <f aca="false">(TOT!BS151*60)/TOT!AK151</f>
        <v>0</v>
      </c>
      <c r="H149" s="55" t="n">
        <f aca="false">VLOOKUP(G149,'PH - BLOCKED SHOTS'!$A$3:$B$55,2)</f>
        <v>47</v>
      </c>
      <c r="I149" s="55" t="n">
        <f aca="false">IF(TOT!AK151&lt;400,IF(H149&gt;66,66,H149),H149)</f>
        <v>47</v>
      </c>
      <c r="J149" s="55" t="n">
        <f aca="false">IF(TOT!AK151&lt;200,IF(I149&gt;60,60,I149),I149)</f>
        <v>47</v>
      </c>
      <c r="K149" s="55" t="n">
        <f aca="false">((B149+F149+F149+J149)/4)+TOT!DC151</f>
        <v>56.75</v>
      </c>
      <c r="L149" s="55"/>
      <c r="M149" s="55" t="n">
        <f aca="false">VLOOKUP(TOT!FE151,'PH - GAME SCORE'!$A$3:$B$55,2)</f>
        <v>64</v>
      </c>
      <c r="N149" s="55" t="n">
        <f aca="false">AVERAGE(K149,M149)</f>
        <v>60.375</v>
      </c>
      <c r="O149" s="55" t="n">
        <f aca="false">IF(TOT!AN151&lt;13.4,IF(N149&gt;73,73,N149),N149)</f>
        <v>60.375</v>
      </c>
      <c r="P149" s="55" t="n">
        <f aca="false">IF(TOT!AN151&lt;13.4,IF(O149&gt;73,73,O149),O149)</f>
        <v>60.375</v>
      </c>
    </row>
    <row r="150" customFormat="false" ht="13" hidden="false" customHeight="true" outlineLevel="0" collapsed="false">
      <c r="A150" s="17" t="s">
        <v>983</v>
      </c>
      <c r="B150" s="27" t="n">
        <f aca="false">'SK - Tableau 1'!G150</f>
        <v>79</v>
      </c>
      <c r="C150" s="54" t="n">
        <f aca="false">(TOT!BQ152*60)/TOT!AK152</f>
        <v>2.32733541644221</v>
      </c>
      <c r="D150" s="27" t="n">
        <f aca="false">VLOOKUP(C150,'PH - GIVEAWAYS'!$A$3:$B$55,2)</f>
        <v>62</v>
      </c>
      <c r="E150" s="27" t="n">
        <f aca="false">IF(TOT!AK152&lt;400,IF(D150&gt;66,66,D150),D150)</f>
        <v>62</v>
      </c>
      <c r="F150" s="27" t="n">
        <f aca="false">IF(TOT!AK152&lt;200,IF(E150&gt;60,60,E150),E150)</f>
        <v>62</v>
      </c>
      <c r="G150" s="50" t="n">
        <f aca="false">(TOT!BS152*60)/TOT!AK152</f>
        <v>6.30320008619764</v>
      </c>
      <c r="H150" s="55" t="n">
        <f aca="false">VLOOKUP(G150,'PH - BLOCKED SHOTS'!$A$3:$B$55,2)</f>
        <v>96</v>
      </c>
      <c r="I150" s="55" t="n">
        <f aca="false">IF(TOT!AK152&lt;400,IF(H150&gt;66,66,H150),H150)</f>
        <v>96</v>
      </c>
      <c r="J150" s="55" t="n">
        <f aca="false">IF(TOT!AK152&lt;200,IF(I150&gt;60,60,I150),I150)</f>
        <v>96</v>
      </c>
      <c r="K150" s="55" t="n">
        <f aca="false">((B150+F150+F150+J150)/4)+TOT!DC152</f>
        <v>74.75</v>
      </c>
      <c r="L150" s="55"/>
      <c r="M150" s="55" t="n">
        <f aca="false">VLOOKUP(TOT!FE152,'PH - GAME SCORE'!$A$3:$B$55,2)</f>
        <v>71</v>
      </c>
      <c r="N150" s="55" t="n">
        <f aca="false">AVERAGE(K150,M150)</f>
        <v>72.875</v>
      </c>
      <c r="O150" s="55" t="n">
        <f aca="false">IF(TOT!AN152&lt;13.4,IF(N150&gt;73,73,N150),N150)</f>
        <v>72.875</v>
      </c>
      <c r="P150" s="55" t="n">
        <f aca="false">IF(TOT!AN152&lt;13.4,IF(O150&gt;73,73,O150),O150)</f>
        <v>72.875</v>
      </c>
    </row>
    <row r="151" customFormat="false" ht="13" hidden="false" customHeight="true" outlineLevel="0" collapsed="false">
      <c r="A151" s="17" t="s">
        <v>988</v>
      </c>
      <c r="B151" s="27" t="n">
        <f aca="false">'SK - Tableau 1'!G151</f>
        <v>99</v>
      </c>
      <c r="C151" s="54" t="n">
        <f aca="false">(TOT!BQ153*60)/TOT!AK153</f>
        <v>0.927885398014</v>
      </c>
      <c r="D151" s="27" t="n">
        <f aca="false">VLOOKUP(C151,'PH - GIVEAWAYS'!$A$3:$B$55,2)</f>
        <v>93</v>
      </c>
      <c r="E151" s="27" t="n">
        <f aca="false">IF(TOT!AK153&lt;400,IF(D151&gt;66,66,D151),D151)</f>
        <v>93</v>
      </c>
      <c r="F151" s="27" t="n">
        <f aca="false">IF(TOT!AK153&lt;200,IF(E151&gt;60,60,E151),E151)</f>
        <v>93</v>
      </c>
      <c r="G151" s="50" t="n">
        <f aca="false">(TOT!BS153*60)/TOT!AK153</f>
        <v>1.41624613381084</v>
      </c>
      <c r="H151" s="55" t="n">
        <f aca="false">VLOOKUP(G151,'PH - BLOCKED SHOTS'!$A$3:$B$55,2)</f>
        <v>54</v>
      </c>
      <c r="I151" s="55" t="n">
        <f aca="false">IF(TOT!AK153&lt;400,IF(H151&gt;66,66,H151),H151)</f>
        <v>54</v>
      </c>
      <c r="J151" s="55" t="n">
        <f aca="false">IF(TOT!AK153&lt;200,IF(I151&gt;60,60,I151),I151)</f>
        <v>54</v>
      </c>
      <c r="K151" s="55" t="n">
        <f aca="false">((B151+F151+F151+J151)/4)+TOT!DC153</f>
        <v>89.75</v>
      </c>
      <c r="L151" s="55"/>
      <c r="M151" s="55" t="n">
        <f aca="false">VLOOKUP(TOT!FE153,'PH - GAME SCORE'!$A$3:$B$55,2)</f>
        <v>92</v>
      </c>
      <c r="N151" s="55" t="n">
        <f aca="false">AVERAGE(K151,M151)</f>
        <v>90.875</v>
      </c>
      <c r="O151" s="55" t="n">
        <f aca="false">IF(TOT!AN153&lt;13.4,IF(N151&gt;73,73,N151),N151)</f>
        <v>90.875</v>
      </c>
      <c r="P151" s="55" t="n">
        <f aca="false">IF(TOT!AN153&lt;13.4,IF(O151&gt;73,73,O151),O151)</f>
        <v>90.875</v>
      </c>
    </row>
    <row r="152" customFormat="false" ht="13" hidden="false" customHeight="true" outlineLevel="0" collapsed="false">
      <c r="A152" s="17" t="s">
        <v>992</v>
      </c>
      <c r="B152" s="27" t="n">
        <f aca="false">'SK - Tableau 1'!G152</f>
        <v>84</v>
      </c>
      <c r="C152" s="54" t="n">
        <f aca="false">(TOT!BQ154*60)/TOT!AK154</f>
        <v>1.6935072214271</v>
      </c>
      <c r="D152" s="27" t="n">
        <f aca="false">VLOOKUP(C152,'PH - GIVEAWAYS'!$A$3:$B$55,2)</f>
        <v>75</v>
      </c>
      <c r="E152" s="27" t="n">
        <f aca="false">IF(TOT!AK154&lt;400,IF(D152&gt;66,66,D152),D152)</f>
        <v>75</v>
      </c>
      <c r="F152" s="27" t="n">
        <f aca="false">IF(TOT!AK154&lt;200,IF(E152&gt;60,60,E152),E152)</f>
        <v>75</v>
      </c>
      <c r="G152" s="50" t="n">
        <f aca="false">(TOT!BS154*60)/TOT!AK154</f>
        <v>3.89146340242824</v>
      </c>
      <c r="H152" s="55" t="n">
        <f aca="false">VLOOKUP(G152,'PH - BLOCKED SHOTS'!$A$3:$B$55,2)</f>
        <v>81</v>
      </c>
      <c r="I152" s="55" t="n">
        <f aca="false">IF(TOT!AK154&lt;400,IF(H152&gt;66,66,H152),H152)</f>
        <v>81</v>
      </c>
      <c r="J152" s="55" t="n">
        <f aca="false">IF(TOT!AK154&lt;200,IF(I152&gt;60,60,I152),I152)</f>
        <v>81</v>
      </c>
      <c r="K152" s="55" t="n">
        <f aca="false">((B152+F152+F152+J152)/4)+TOT!DC154</f>
        <v>78.75</v>
      </c>
      <c r="L152" s="55"/>
      <c r="M152" s="55" t="n">
        <f aca="false">VLOOKUP(TOT!FE154,'PH - GAME SCORE'!$A$3:$B$55,2)</f>
        <v>73</v>
      </c>
      <c r="N152" s="55" t="n">
        <f aca="false">AVERAGE(K152,M152)</f>
        <v>75.875</v>
      </c>
      <c r="O152" s="55" t="n">
        <f aca="false">IF(TOT!AN154&lt;13.4,IF(N152&gt;73,73,N152),N152)</f>
        <v>75.875</v>
      </c>
      <c r="P152" s="55" t="n">
        <f aca="false">IF(TOT!AN154&lt;13.4,IF(O152&gt;73,73,O152),O152)</f>
        <v>75.875</v>
      </c>
    </row>
    <row r="153" customFormat="false" ht="13" hidden="false" customHeight="true" outlineLevel="0" collapsed="false">
      <c r="A153" s="17" t="s">
        <v>996</v>
      </c>
      <c r="B153" s="27" t="n">
        <f aca="false">'SK - Tableau 1'!G153</f>
        <v>59</v>
      </c>
      <c r="C153" s="54" t="n">
        <f aca="false">(TOT!BQ155*60)/TOT!AK155</f>
        <v>2.18011938749027</v>
      </c>
      <c r="D153" s="27" t="n">
        <f aca="false">VLOOKUP(C153,'PH - GIVEAWAYS'!$A$3:$B$55,2)</f>
        <v>65</v>
      </c>
      <c r="E153" s="27" t="n">
        <f aca="false">IF(TOT!AK155&lt;400,IF(D153&gt;66,66,D153),D153)</f>
        <v>65</v>
      </c>
      <c r="F153" s="27" t="n">
        <f aca="false">IF(TOT!AK155&lt;200,IF(E153&gt;60,60,E153),E153)</f>
        <v>60</v>
      </c>
      <c r="G153" s="50" t="n">
        <f aca="false">(TOT!BS155*60)/TOT!AK155</f>
        <v>2.80301064105891</v>
      </c>
      <c r="H153" s="55" t="n">
        <f aca="false">VLOOKUP(G153,'PH - BLOCKED SHOTS'!$A$3:$B$55,2)</f>
        <v>71</v>
      </c>
      <c r="I153" s="55" t="n">
        <f aca="false">IF(TOT!AK155&lt;400,IF(H153&gt;66,66,H153),H153)</f>
        <v>66</v>
      </c>
      <c r="J153" s="55" t="n">
        <f aca="false">IF(TOT!AK155&lt;200,IF(I153&gt;60,60,I153),I153)</f>
        <v>60</v>
      </c>
      <c r="K153" s="55" t="n">
        <f aca="false">((B153+F153+F153+J153)/4)+TOT!DC155</f>
        <v>59.75</v>
      </c>
      <c r="L153" s="55"/>
      <c r="M153" s="55" t="n">
        <f aca="false">VLOOKUP(TOT!FE155,'PH - GAME SCORE'!$A$3:$B$55,2)</f>
        <v>67</v>
      </c>
      <c r="N153" s="55" t="n">
        <f aca="false">AVERAGE(K153,M153)</f>
        <v>63.375</v>
      </c>
      <c r="O153" s="55" t="n">
        <f aca="false">IF(TOT!AN155&lt;13.4,IF(N153&gt;73,73,N153),N153)</f>
        <v>63.375</v>
      </c>
      <c r="P153" s="55" t="n">
        <f aca="false">IF(TOT!AN155&lt;13.4,IF(O153&gt;73,73,O153),O153)</f>
        <v>63.375</v>
      </c>
    </row>
    <row r="154" customFormat="false" ht="13" hidden="false" customHeight="true" outlineLevel="0" collapsed="false">
      <c r="A154" s="17" t="s">
        <v>1001</v>
      </c>
      <c r="B154" s="27" t="n">
        <f aca="false">'SK - Tableau 1'!G154</f>
        <v>65</v>
      </c>
      <c r="C154" s="54" t="n">
        <f aca="false">(TOT!BQ156*60)/TOT!AK156</f>
        <v>1.29608719132014</v>
      </c>
      <c r="D154" s="27" t="n">
        <f aca="false">VLOOKUP(C154,'PH - GIVEAWAYS'!$A$3:$B$55,2)</f>
        <v>85</v>
      </c>
      <c r="E154" s="27" t="n">
        <f aca="false">IF(TOT!AK156&lt;400,IF(D154&gt;66,66,D154),D154)</f>
        <v>85</v>
      </c>
      <c r="F154" s="27" t="n">
        <f aca="false">IF(TOT!AK156&lt;200,IF(E154&gt;60,60,E154),E154)</f>
        <v>85</v>
      </c>
      <c r="G154" s="50" t="n">
        <f aca="false">(TOT!BS156*60)/TOT!AK156</f>
        <v>6.00913152339339</v>
      </c>
      <c r="H154" s="55" t="n">
        <f aca="false">VLOOKUP(G154,'PH - BLOCKED SHOTS'!$A$3:$B$55,2)</f>
        <v>95</v>
      </c>
      <c r="I154" s="55" t="n">
        <f aca="false">IF(TOT!AK156&lt;400,IF(H154&gt;66,66,H154),H154)</f>
        <v>95</v>
      </c>
      <c r="J154" s="55" t="n">
        <f aca="false">IF(TOT!AK156&lt;200,IF(I154&gt;60,60,I154),I154)</f>
        <v>95</v>
      </c>
      <c r="K154" s="55" t="n">
        <f aca="false">((B154+F154+F154+J154)/4)+TOT!DC156</f>
        <v>82.5</v>
      </c>
      <c r="L154" s="55"/>
      <c r="M154" s="55" t="n">
        <f aca="false">VLOOKUP(TOT!FE156,'PH - GAME SCORE'!$A$3:$B$55,2)</f>
        <v>55</v>
      </c>
      <c r="N154" s="55" t="n">
        <f aca="false">AVERAGE(K154,M154)</f>
        <v>68.75</v>
      </c>
      <c r="O154" s="55" t="n">
        <f aca="false">IF(TOT!AN156&lt;13.4,IF(N154&gt;73,73,N154),N154)</f>
        <v>68.75</v>
      </c>
      <c r="P154" s="55" t="n">
        <f aca="false">IF(TOT!AN156&lt;13.4,IF(O154&gt;73,73,O154),O154)</f>
        <v>68.75</v>
      </c>
    </row>
    <row r="155" customFormat="false" ht="13" hidden="false" customHeight="true" outlineLevel="0" collapsed="false">
      <c r="A155" s="17" t="s">
        <v>1006</v>
      </c>
      <c r="B155" s="27" t="n">
        <f aca="false">'SK - Tableau 1'!G155</f>
        <v>66</v>
      </c>
      <c r="C155" s="54" t="n">
        <f aca="false">(TOT!BQ157*60)/TOT!AK157</f>
        <v>1.16162007279486</v>
      </c>
      <c r="D155" s="27" t="n">
        <f aca="false">VLOOKUP(C155,'PH - GIVEAWAYS'!$A$3:$B$55,2)</f>
        <v>88</v>
      </c>
      <c r="E155" s="27" t="n">
        <f aca="false">IF(TOT!AK157&lt;400,IF(D155&gt;66,66,D155),D155)</f>
        <v>88</v>
      </c>
      <c r="F155" s="27" t="n">
        <f aca="false">IF(TOT!AK157&lt;200,IF(E155&gt;60,60,E155),E155)</f>
        <v>88</v>
      </c>
      <c r="G155" s="50" t="n">
        <f aca="false">(TOT!BS157*60)/TOT!AK157</f>
        <v>1.6727329048246</v>
      </c>
      <c r="H155" s="55" t="n">
        <f aca="false">VLOOKUP(G155,'PH - BLOCKED SHOTS'!$A$3:$B$55,2)</f>
        <v>58</v>
      </c>
      <c r="I155" s="55" t="n">
        <f aca="false">IF(TOT!AK157&lt;400,IF(H155&gt;66,66,H155),H155)</f>
        <v>58</v>
      </c>
      <c r="J155" s="55" t="n">
        <f aca="false">IF(TOT!AK157&lt;200,IF(I155&gt;60,60,I155),I155)</f>
        <v>58</v>
      </c>
      <c r="K155" s="55" t="n">
        <f aca="false">((B155+F155+F155+J155)/4)+TOT!DC157</f>
        <v>76</v>
      </c>
      <c r="L155" s="55"/>
      <c r="M155" s="55" t="n">
        <f aca="false">VLOOKUP(TOT!FE157,'PH - GAME SCORE'!$A$3:$B$55,2)</f>
        <v>77</v>
      </c>
      <c r="N155" s="55" t="n">
        <f aca="false">AVERAGE(K155,M155)</f>
        <v>76.5</v>
      </c>
      <c r="O155" s="55" t="n">
        <f aca="false">IF(TOT!AN157&lt;13.4,IF(N155&gt;73,73,N155),N155)</f>
        <v>76.5</v>
      </c>
      <c r="P155" s="55" t="n">
        <f aca="false">IF(TOT!AN157&lt;13.4,IF(O155&gt;73,73,O155),O155)</f>
        <v>76.5</v>
      </c>
    </row>
    <row r="156" customFormat="false" ht="13" hidden="false" customHeight="true" outlineLevel="0" collapsed="false">
      <c r="A156" s="17" t="s">
        <v>1010</v>
      </c>
      <c r="B156" s="27" t="n">
        <f aca="false">'SK - Tableau 1'!G156</f>
        <v>90</v>
      </c>
      <c r="C156" s="54" t="n">
        <f aca="false">(TOT!BQ158*60)/TOT!AK158</f>
        <v>0.628656247271473</v>
      </c>
      <c r="D156" s="27" t="n">
        <f aca="false">VLOOKUP(C156,'PH - GIVEAWAYS'!$A$3:$B$55,2)</f>
        <v>97</v>
      </c>
      <c r="E156" s="27" t="n">
        <f aca="false">IF(TOT!AK158&lt;400,IF(D156&gt;66,66,D156),D156)</f>
        <v>97</v>
      </c>
      <c r="F156" s="27" t="n">
        <f aca="false">IF(TOT!AK158&lt;200,IF(E156&gt;60,60,E156),E156)</f>
        <v>97</v>
      </c>
      <c r="G156" s="50" t="n">
        <f aca="false">(TOT!BS158*60)/TOT!AK158</f>
        <v>2.87385713038388</v>
      </c>
      <c r="H156" s="55" t="n">
        <f aca="false">VLOOKUP(G156,'PH - BLOCKED SHOTS'!$A$3:$B$55,2)</f>
        <v>72</v>
      </c>
      <c r="I156" s="55" t="n">
        <f aca="false">IF(TOT!AK158&lt;400,IF(H156&gt;66,66,H156),H156)</f>
        <v>72</v>
      </c>
      <c r="J156" s="55" t="n">
        <f aca="false">IF(TOT!AK158&lt;200,IF(I156&gt;60,60,I156),I156)</f>
        <v>72</v>
      </c>
      <c r="K156" s="55" t="n">
        <f aca="false">((B156+F156+F156+J156)/4)+TOT!DC158</f>
        <v>89</v>
      </c>
      <c r="L156" s="55"/>
      <c r="M156" s="55" t="n">
        <f aca="false">VLOOKUP(TOT!FE158,'PH - GAME SCORE'!$A$3:$B$55,2)</f>
        <v>71</v>
      </c>
      <c r="N156" s="55" t="n">
        <f aca="false">AVERAGE(K156,M156)</f>
        <v>80</v>
      </c>
      <c r="O156" s="55" t="n">
        <f aca="false">IF(TOT!AN158&lt;13.4,IF(N156&gt;73,73,N156),N156)</f>
        <v>80</v>
      </c>
      <c r="P156" s="55" t="n">
        <f aca="false">IF(TOT!AN158&lt;13.4,IF(O156&gt;73,73,O156),O156)</f>
        <v>80</v>
      </c>
    </row>
    <row r="157" customFormat="false" ht="13" hidden="false" customHeight="true" outlineLevel="0" collapsed="false">
      <c r="A157" s="17" t="s">
        <v>1014</v>
      </c>
      <c r="B157" s="27" t="n">
        <f aca="false">'SK - Tableau 1'!G157</f>
        <v>60</v>
      </c>
      <c r="C157" s="54" t="n">
        <f aca="false">(TOT!BQ159*60)/TOT!AK159</f>
        <v>0</v>
      </c>
      <c r="D157" s="27" t="n">
        <f aca="false">VLOOKUP(C157,'PH - GIVEAWAYS'!$A$3:$B$55,2)</f>
        <v>99</v>
      </c>
      <c r="E157" s="27" t="n">
        <f aca="false">IF(TOT!AK159&lt;400,IF(D157&gt;66,66,D157),D157)</f>
        <v>66</v>
      </c>
      <c r="F157" s="27" t="n">
        <f aca="false">IF(TOT!AK159&lt;200,IF(E157&gt;60,60,E157),E157)</f>
        <v>60</v>
      </c>
      <c r="G157" s="50" t="n">
        <f aca="false">(TOT!BS159*60)/TOT!AK159</f>
        <v>4.0419161676647</v>
      </c>
      <c r="H157" s="55" t="n">
        <f aca="false">VLOOKUP(G157,'PH - BLOCKED SHOTS'!$A$3:$B$55,2)</f>
        <v>82</v>
      </c>
      <c r="I157" s="55" t="n">
        <f aca="false">IF(TOT!AK159&lt;400,IF(H157&gt;66,66,H157),H157)</f>
        <v>66</v>
      </c>
      <c r="J157" s="55" t="n">
        <f aca="false">IF(TOT!AK159&lt;200,IF(I157&gt;60,60,I157),I157)</f>
        <v>60</v>
      </c>
      <c r="K157" s="55" t="n">
        <f aca="false">((B157+F157+F157+J157)/4)+TOT!DC159</f>
        <v>60</v>
      </c>
      <c r="L157" s="55"/>
      <c r="M157" s="55" t="n">
        <f aca="false">VLOOKUP(TOT!FE159,'PH - GAME SCORE'!$A$3:$B$55,2)</f>
        <v>50</v>
      </c>
      <c r="N157" s="55" t="n">
        <f aca="false">AVERAGE(K157,M157)</f>
        <v>55</v>
      </c>
      <c r="O157" s="55" t="n">
        <f aca="false">IF(TOT!AN159&lt;13.4,IF(N157&gt;73,73,N157),N157)</f>
        <v>55</v>
      </c>
      <c r="P157" s="55" t="n">
        <f aca="false">IF(TOT!AN159&lt;13.4,IF(O157&gt;73,73,O157),O157)</f>
        <v>55</v>
      </c>
    </row>
    <row r="158" customFormat="false" ht="13" hidden="false" customHeight="true" outlineLevel="0" collapsed="false">
      <c r="A158" s="17" t="s">
        <v>1019</v>
      </c>
      <c r="B158" s="27" t="n">
        <f aca="false">'SK - Tableau 1'!G158</f>
        <v>59</v>
      </c>
      <c r="C158" s="54" t="n">
        <f aca="false">(TOT!BQ160*60)/TOT!AK160</f>
        <v>0.875379939209726</v>
      </c>
      <c r="D158" s="27" t="n">
        <f aca="false">VLOOKUP(C158,'PH - GIVEAWAYS'!$A$3:$B$55,2)</f>
        <v>94</v>
      </c>
      <c r="E158" s="27" t="n">
        <f aca="false">IF(TOT!AK160&lt;400,IF(D158&gt;66,66,D158),D158)</f>
        <v>94</v>
      </c>
      <c r="F158" s="27" t="n">
        <f aca="false">IF(TOT!AK160&lt;200,IF(E158&gt;60,60,E158),E158)</f>
        <v>94</v>
      </c>
      <c r="G158" s="50" t="n">
        <f aca="false">(TOT!BS160*60)/TOT!AK160</f>
        <v>3.50151975683891</v>
      </c>
      <c r="H158" s="55" t="n">
        <f aca="false">VLOOKUP(G158,'PH - BLOCKED SHOTS'!$A$3:$B$55,2)</f>
        <v>77</v>
      </c>
      <c r="I158" s="55" t="n">
        <f aca="false">IF(TOT!AK160&lt;400,IF(H158&gt;66,66,H158),H158)</f>
        <v>77</v>
      </c>
      <c r="J158" s="55" t="n">
        <f aca="false">IF(TOT!AK160&lt;200,IF(I158&gt;60,60,I158),I158)</f>
        <v>77</v>
      </c>
      <c r="K158" s="55" t="n">
        <f aca="false">((B158+F158+F158+J158)/4)+TOT!DC160</f>
        <v>81</v>
      </c>
      <c r="L158" s="55"/>
      <c r="M158" s="55" t="n">
        <f aca="false">VLOOKUP(TOT!FE160,'PH - GAME SCORE'!$A$3:$B$55,2)</f>
        <v>49</v>
      </c>
      <c r="N158" s="55" t="n">
        <f aca="false">AVERAGE(K158,M158)</f>
        <v>65</v>
      </c>
      <c r="O158" s="55" t="n">
        <f aca="false">IF(TOT!AN160&lt;13.4,IF(N158&gt;73,73,N158),N158)</f>
        <v>65</v>
      </c>
      <c r="P158" s="55" t="n">
        <f aca="false">IF(TOT!AN160&lt;13.4,IF(O158&gt;73,73,O158),O158)</f>
        <v>65</v>
      </c>
    </row>
    <row r="159" customFormat="false" ht="13" hidden="false" customHeight="true" outlineLevel="0" collapsed="false">
      <c r="A159" s="17" t="s">
        <v>1023</v>
      </c>
      <c r="B159" s="27" t="n">
        <f aca="false">'SK - Tableau 1'!G159</f>
        <v>69</v>
      </c>
      <c r="C159" s="54" t="n">
        <f aca="false">(TOT!BQ161*60)/TOT!AK161</f>
        <v>1.63165569700074</v>
      </c>
      <c r="D159" s="27" t="n">
        <f aca="false">VLOOKUP(C159,'PH - GIVEAWAYS'!$A$3:$B$55,2)</f>
        <v>77</v>
      </c>
      <c r="E159" s="27" t="n">
        <f aca="false">IF(TOT!AK161&lt;400,IF(D159&gt;66,66,D159),D159)</f>
        <v>77</v>
      </c>
      <c r="F159" s="27" t="n">
        <f aca="false">IF(TOT!AK161&lt;200,IF(E159&gt;60,60,E159),E159)</f>
        <v>77</v>
      </c>
      <c r="G159" s="50" t="n">
        <f aca="false">(TOT!BS161*60)/TOT!AK161</f>
        <v>3.75990225830606</v>
      </c>
      <c r="H159" s="55" t="n">
        <f aca="false">VLOOKUP(G159,'PH - BLOCKED SHOTS'!$A$3:$B$55,2)</f>
        <v>80</v>
      </c>
      <c r="I159" s="55" t="n">
        <f aca="false">IF(TOT!AK161&lt;400,IF(H159&gt;66,66,H159),H159)</f>
        <v>80</v>
      </c>
      <c r="J159" s="55" t="n">
        <f aca="false">IF(TOT!AK161&lt;200,IF(I159&gt;60,60,I159),I159)</f>
        <v>80</v>
      </c>
      <c r="K159" s="55" t="n">
        <f aca="false">((B159+F159+F159+J159)/4)+TOT!DC161</f>
        <v>78.75</v>
      </c>
      <c r="L159" s="55"/>
      <c r="M159" s="55" t="n">
        <f aca="false">VLOOKUP(TOT!FE161,'PH - GAME SCORE'!$A$3:$B$55,2)</f>
        <v>54</v>
      </c>
      <c r="N159" s="55" t="n">
        <f aca="false">AVERAGE(K159,M159)</f>
        <v>66.375</v>
      </c>
      <c r="O159" s="55" t="n">
        <f aca="false">IF(TOT!AN161&lt;13.4,IF(N159&gt;73,73,N159),N159)</f>
        <v>66.375</v>
      </c>
      <c r="P159" s="55" t="n">
        <f aca="false">IF(TOT!AN161&lt;13.4,IF(O159&gt;73,73,O159),O159)</f>
        <v>66.375</v>
      </c>
    </row>
    <row r="160" customFormat="false" ht="13" hidden="false" customHeight="true" outlineLevel="0" collapsed="false">
      <c r="A160" s="17" t="s">
        <v>1028</v>
      </c>
      <c r="B160" s="27" t="n">
        <f aca="false">'SK - Tableau 1'!G160</f>
        <v>60</v>
      </c>
      <c r="C160" s="54" t="n">
        <f aca="false">(TOT!BQ162*60)/TOT!AK162</f>
        <v>3.5664751337428</v>
      </c>
      <c r="D160" s="27" t="n">
        <f aca="false">VLOOKUP(C160,'PH - GIVEAWAYS'!$A$3:$B$55,2)</f>
        <v>49</v>
      </c>
      <c r="E160" s="27" t="n">
        <f aca="false">IF(TOT!AK162&lt;400,IF(D160&gt;66,66,D160),D160)</f>
        <v>49</v>
      </c>
      <c r="F160" s="27" t="n">
        <f aca="false">IF(TOT!AK162&lt;200,IF(E160&gt;60,60,E160),E160)</f>
        <v>49</v>
      </c>
      <c r="G160" s="50" t="n">
        <f aca="false">(TOT!BS162*60)/TOT!AK162</f>
        <v>1.42659005349712</v>
      </c>
      <c r="H160" s="55" t="n">
        <f aca="false">VLOOKUP(G160,'PH - BLOCKED SHOTS'!$A$3:$B$55,2)</f>
        <v>54</v>
      </c>
      <c r="I160" s="55" t="n">
        <f aca="false">IF(TOT!AK162&lt;400,IF(H160&gt;66,66,H160),H160)</f>
        <v>54</v>
      </c>
      <c r="J160" s="55" t="n">
        <f aca="false">IF(TOT!AK162&lt;200,IF(I160&gt;60,60,I160),I160)</f>
        <v>54</v>
      </c>
      <c r="K160" s="55" t="n">
        <f aca="false">((B160+F160+F160+J160)/4)+TOT!DC162</f>
        <v>53</v>
      </c>
      <c r="L160" s="55"/>
      <c r="M160" s="55" t="n">
        <f aca="false">VLOOKUP(TOT!FE162,'PH - GAME SCORE'!$A$3:$B$55,2)</f>
        <v>83</v>
      </c>
      <c r="N160" s="55" t="n">
        <f aca="false">AVERAGE(K160,M160)</f>
        <v>68</v>
      </c>
      <c r="O160" s="55" t="n">
        <f aca="false">IF(TOT!AN162&lt;13.4,IF(N160&gt;73,73,N160),N160)</f>
        <v>68</v>
      </c>
      <c r="P160" s="55" t="n">
        <f aca="false">IF(TOT!AN162&lt;13.4,IF(O160&gt;73,73,O160),O160)</f>
        <v>68</v>
      </c>
    </row>
    <row r="161" customFormat="false" ht="13" hidden="false" customHeight="true" outlineLevel="0" collapsed="false">
      <c r="A161" s="17" t="s">
        <v>1032</v>
      </c>
      <c r="B161" s="27" t="n">
        <f aca="false">'SK - Tableau 1'!G161</f>
        <v>73</v>
      </c>
      <c r="C161" s="54" t="n">
        <f aca="false">(TOT!BQ163*60)/TOT!AK163</f>
        <v>1.98599251654993</v>
      </c>
      <c r="D161" s="27" t="n">
        <f aca="false">VLOOKUP(C161,'PH - GIVEAWAYS'!$A$3:$B$55,2)</f>
        <v>69</v>
      </c>
      <c r="E161" s="27" t="n">
        <f aca="false">IF(TOT!AK163&lt;400,IF(D161&gt;66,66,D161),D161)</f>
        <v>69</v>
      </c>
      <c r="F161" s="27" t="n">
        <f aca="false">IF(TOT!AK163&lt;200,IF(E161&gt;60,60,E161),E161)</f>
        <v>69</v>
      </c>
      <c r="G161" s="50" t="n">
        <f aca="false">(TOT!BS163*60)/TOT!AK163</f>
        <v>3.1948575266238</v>
      </c>
      <c r="H161" s="55" t="n">
        <f aca="false">VLOOKUP(G161,'PH - BLOCKED SHOTS'!$A$3:$B$55,2)</f>
        <v>75</v>
      </c>
      <c r="I161" s="55" t="n">
        <f aca="false">IF(TOT!AK163&lt;400,IF(H161&gt;66,66,H161),H161)</f>
        <v>75</v>
      </c>
      <c r="J161" s="55" t="n">
        <f aca="false">IF(TOT!AK163&lt;200,IF(I161&gt;60,60,I161),I161)</f>
        <v>75</v>
      </c>
      <c r="K161" s="55" t="n">
        <f aca="false">((B161+F161+F161+J161)/4)+TOT!DC163</f>
        <v>71.5</v>
      </c>
      <c r="L161" s="55"/>
      <c r="M161" s="55" t="n">
        <f aca="false">VLOOKUP(TOT!FE163,'PH - GAME SCORE'!$A$3:$B$55,2)</f>
        <v>52</v>
      </c>
      <c r="N161" s="55" t="n">
        <f aca="false">AVERAGE(K161,M161)</f>
        <v>61.75</v>
      </c>
      <c r="O161" s="55" t="n">
        <f aca="false">IF(TOT!AN163&lt;13.4,IF(N161&gt;73,73,N161),N161)</f>
        <v>61.75</v>
      </c>
      <c r="P161" s="55" t="n">
        <f aca="false">IF(TOT!AN163&lt;13.4,IF(O161&gt;73,73,O161),O161)</f>
        <v>61.75</v>
      </c>
    </row>
    <row r="162" customFormat="false" ht="13" hidden="false" customHeight="true" outlineLevel="0" collapsed="false">
      <c r="A162" s="17" t="s">
        <v>1035</v>
      </c>
      <c r="B162" s="27" t="n">
        <f aca="false">'SK - Tableau 1'!G162</f>
        <v>50</v>
      </c>
      <c r="C162" s="54" t="n">
        <f aca="false">(TOT!BQ164*60)/TOT!AK164</f>
        <v>0.630123399165666</v>
      </c>
      <c r="D162" s="27" t="n">
        <f aca="false">VLOOKUP(C162,'PH - GIVEAWAYS'!$A$3:$B$55,2)</f>
        <v>97</v>
      </c>
      <c r="E162" s="27" t="n">
        <f aca="false">IF(TOT!AK164&lt;400,IF(D162&gt;66,66,D162),D162)</f>
        <v>97</v>
      </c>
      <c r="F162" s="27" t="n">
        <f aca="false">IF(TOT!AK164&lt;200,IF(E162&gt;60,60,E162),E162)</f>
        <v>97</v>
      </c>
      <c r="G162" s="50" t="n">
        <f aca="false">(TOT!BS164*60)/TOT!AK164</f>
        <v>3.36065812888355</v>
      </c>
      <c r="H162" s="55" t="n">
        <f aca="false">VLOOKUP(G162,'PH - BLOCKED SHOTS'!$A$3:$B$55,2)</f>
        <v>76</v>
      </c>
      <c r="I162" s="55" t="n">
        <f aca="false">IF(TOT!AK164&lt;400,IF(H162&gt;66,66,H162),H162)</f>
        <v>76</v>
      </c>
      <c r="J162" s="55" t="n">
        <f aca="false">IF(TOT!AK164&lt;200,IF(I162&gt;60,60,I162),I162)</f>
        <v>76</v>
      </c>
      <c r="K162" s="55" t="n">
        <f aca="false">((B162+F162+F162+J162)/4)+TOT!DC164</f>
        <v>82</v>
      </c>
      <c r="L162" s="55"/>
      <c r="M162" s="55" t="n">
        <f aca="false">VLOOKUP(TOT!FE164,'PH - GAME SCORE'!$A$3:$B$55,2)</f>
        <v>56</v>
      </c>
      <c r="N162" s="55" t="n">
        <f aca="false">AVERAGE(K162,M162)</f>
        <v>69</v>
      </c>
      <c r="O162" s="55" t="n">
        <f aca="false">IF(TOT!AN164&lt;13.4,IF(N162&gt;73,73,N162),N162)</f>
        <v>69</v>
      </c>
      <c r="P162" s="55" t="n">
        <f aca="false">IF(TOT!AN164&lt;13.4,IF(O162&gt;73,73,O162),O162)</f>
        <v>69</v>
      </c>
    </row>
    <row r="163" customFormat="false" ht="13" hidden="false" customHeight="true" outlineLevel="0" collapsed="false">
      <c r="A163" s="17" t="s">
        <v>1040</v>
      </c>
      <c r="B163" s="27" t="n">
        <f aca="false">'SK - Tableau 1'!G163</f>
        <v>84</v>
      </c>
      <c r="C163" s="54" t="n">
        <f aca="false">(TOT!BQ165*60)/TOT!AK165</f>
        <v>0.780422005973604</v>
      </c>
      <c r="D163" s="27" t="n">
        <f aca="false">VLOOKUP(C163,'PH - GIVEAWAYS'!$A$3:$B$55,2)</f>
        <v>95</v>
      </c>
      <c r="E163" s="27" t="n">
        <f aca="false">IF(TOT!AK165&lt;400,IF(D163&gt;66,66,D163),D163)</f>
        <v>95</v>
      </c>
      <c r="F163" s="27" t="n">
        <f aca="false">IF(TOT!AK165&lt;200,IF(E163&gt;60,60,E163),E163)</f>
        <v>95</v>
      </c>
      <c r="G163" s="50" t="n">
        <f aca="false">(TOT!BS165*60)/TOT!AK165</f>
        <v>3.72868291742944</v>
      </c>
      <c r="H163" s="55" t="n">
        <f aca="false">VLOOKUP(G163,'PH - BLOCKED SHOTS'!$A$3:$B$55,2)</f>
        <v>79</v>
      </c>
      <c r="I163" s="55" t="n">
        <f aca="false">IF(TOT!AK165&lt;400,IF(H163&gt;66,66,H163),H163)</f>
        <v>79</v>
      </c>
      <c r="J163" s="55" t="n">
        <f aca="false">IF(TOT!AK165&lt;200,IF(I163&gt;60,60,I163),I163)</f>
        <v>79</v>
      </c>
      <c r="K163" s="55" t="n">
        <f aca="false">((B163+F163+F163+J163)/4)+TOT!DC165</f>
        <v>88.25</v>
      </c>
      <c r="L163" s="55"/>
      <c r="M163" s="55" t="n">
        <f aca="false">VLOOKUP(TOT!FE165,'PH - GAME SCORE'!$A$3:$B$55,2)</f>
        <v>63</v>
      </c>
      <c r="N163" s="55" t="n">
        <f aca="false">AVERAGE(K163,M163)</f>
        <v>75.625</v>
      </c>
      <c r="O163" s="55" t="n">
        <f aca="false">IF(TOT!AN165&lt;13.4,IF(N163&gt;73,73,N163),N163)</f>
        <v>75.625</v>
      </c>
      <c r="P163" s="55" t="n">
        <f aca="false">IF(TOT!AN165&lt;13.4,IF(O163&gt;73,73,O163),O163)</f>
        <v>75.625</v>
      </c>
    </row>
    <row r="164" customFormat="false" ht="13" hidden="false" customHeight="true" outlineLevel="0" collapsed="false">
      <c r="A164" s="17" t="s">
        <v>1044</v>
      </c>
      <c r="B164" s="27" t="n">
        <f aca="false">'SK - Tableau 1'!G164</f>
        <v>73</v>
      </c>
      <c r="C164" s="54" t="n">
        <f aca="false">(TOT!BQ166*60)/TOT!AK166</f>
        <v>1.20721815857313</v>
      </c>
      <c r="D164" s="27" t="n">
        <f aca="false">VLOOKUP(C164,'PH - GIVEAWAYS'!$A$3:$B$55,2)</f>
        <v>87</v>
      </c>
      <c r="E164" s="27" t="n">
        <f aca="false">IF(TOT!AK166&lt;400,IF(D164&gt;66,66,D164),D164)</f>
        <v>87</v>
      </c>
      <c r="F164" s="27" t="n">
        <f aca="false">IF(TOT!AK166&lt;200,IF(E164&gt;60,60,E164),E164)</f>
        <v>87</v>
      </c>
      <c r="G164" s="50" t="n">
        <f aca="false">(TOT!BS166*60)/TOT!AK166</f>
        <v>2.48988745205708</v>
      </c>
      <c r="H164" s="55" t="n">
        <f aca="false">VLOOKUP(G164,'PH - BLOCKED SHOTS'!$A$3:$B$55,2)</f>
        <v>67</v>
      </c>
      <c r="I164" s="55" t="n">
        <f aca="false">IF(TOT!AK166&lt;400,IF(H164&gt;66,66,H164),H164)</f>
        <v>67</v>
      </c>
      <c r="J164" s="55" t="n">
        <f aca="false">IF(TOT!AK166&lt;200,IF(I164&gt;60,60,I164),I164)</f>
        <v>67</v>
      </c>
      <c r="K164" s="55" t="n">
        <f aca="false">((B164+F164+F164+J164)/4)+TOT!DC166</f>
        <v>79.5</v>
      </c>
      <c r="L164" s="55"/>
      <c r="M164" s="55" t="n">
        <f aca="false">VLOOKUP(TOT!FE166,'PH - GAME SCORE'!$A$3:$B$55,2)</f>
        <v>53</v>
      </c>
      <c r="N164" s="55" t="n">
        <f aca="false">AVERAGE(K164,M164)</f>
        <v>66.25</v>
      </c>
      <c r="O164" s="55" t="n">
        <f aca="false">IF(TOT!AN166&lt;13.4,IF(N164&gt;73,73,N164),N164)</f>
        <v>66.25</v>
      </c>
      <c r="P164" s="55" t="n">
        <f aca="false">IF(TOT!AN166&lt;13.4,IF(O164&gt;73,73,O164),O164)</f>
        <v>66.25</v>
      </c>
    </row>
    <row r="165" customFormat="false" ht="13" hidden="false" customHeight="true" outlineLevel="0" collapsed="false">
      <c r="A165" s="17" t="s">
        <v>1049</v>
      </c>
      <c r="B165" s="27" t="n">
        <f aca="false">'SK - Tableau 1'!G165</f>
        <v>71</v>
      </c>
      <c r="C165" s="54" t="n">
        <f aca="false">(TOT!BQ167*60)/TOT!AK167</f>
        <v>1.48502598795484</v>
      </c>
      <c r="D165" s="27" t="n">
        <f aca="false">VLOOKUP(C165,'PH - GIVEAWAYS'!$A$3:$B$55,2)</f>
        <v>80</v>
      </c>
      <c r="E165" s="27" t="n">
        <f aca="false">IF(TOT!AK167&lt;400,IF(D165&gt;66,66,D165),D165)</f>
        <v>80</v>
      </c>
      <c r="F165" s="27" t="n">
        <f aca="false">IF(TOT!AK167&lt;200,IF(E165&gt;60,60,E165),E165)</f>
        <v>80</v>
      </c>
      <c r="G165" s="50" t="n">
        <f aca="false">(TOT!BS167*60)/TOT!AK167</f>
        <v>2.25723950169135</v>
      </c>
      <c r="H165" s="55" t="n">
        <f aca="false">VLOOKUP(G165,'PH - BLOCKED SHOTS'!$A$3:$B$55,2)</f>
        <v>65</v>
      </c>
      <c r="I165" s="55" t="n">
        <f aca="false">IF(TOT!AK167&lt;400,IF(H165&gt;66,66,H165),H165)</f>
        <v>65</v>
      </c>
      <c r="J165" s="55" t="n">
        <f aca="false">IF(TOT!AK167&lt;200,IF(I165&gt;60,60,I165),I165)</f>
        <v>65</v>
      </c>
      <c r="K165" s="55" t="n">
        <f aca="false">((B165+F165+F165+J165)/4)+TOT!DC167</f>
        <v>75</v>
      </c>
      <c r="L165" s="55"/>
      <c r="M165" s="55" t="n">
        <f aca="false">VLOOKUP(TOT!FE167,'PH - GAME SCORE'!$A$3:$B$55,2)</f>
        <v>76</v>
      </c>
      <c r="N165" s="55" t="n">
        <f aca="false">AVERAGE(K165,M165)</f>
        <v>75.5</v>
      </c>
      <c r="O165" s="55" t="n">
        <f aca="false">IF(TOT!AN167&lt;13.4,IF(N165&gt;73,73,N165),N165)</f>
        <v>75.5</v>
      </c>
      <c r="P165" s="55" t="n">
        <f aca="false">IF(TOT!AN167&lt;13.4,IF(O165&gt;73,73,O165),O165)</f>
        <v>75.5</v>
      </c>
    </row>
    <row r="166" customFormat="false" ht="13" hidden="false" customHeight="true" outlineLevel="0" collapsed="false">
      <c r="A166" s="17" t="s">
        <v>1054</v>
      </c>
      <c r="B166" s="27" t="n">
        <f aca="false">'SK - Tableau 1'!G166</f>
        <v>89</v>
      </c>
      <c r="C166" s="54" t="n">
        <f aca="false">(TOT!BQ168*60)/TOT!AK168</f>
        <v>1.42964060423703</v>
      </c>
      <c r="D166" s="27" t="n">
        <f aca="false">VLOOKUP(C166,'PH - GIVEAWAYS'!$A$3:$B$55,2)</f>
        <v>82</v>
      </c>
      <c r="E166" s="27" t="n">
        <f aca="false">IF(TOT!AK168&lt;400,IF(D166&gt;66,66,D166),D166)</f>
        <v>82</v>
      </c>
      <c r="F166" s="27" t="n">
        <f aca="false">IF(TOT!AK168&lt;200,IF(E166&gt;60,60,E166),E166)</f>
        <v>82</v>
      </c>
      <c r="G166" s="50" t="n">
        <f aca="false">(TOT!BS168*60)/TOT!AK168</f>
        <v>3.46412915642051</v>
      </c>
      <c r="H166" s="55" t="n">
        <f aca="false">VLOOKUP(G166,'PH - BLOCKED SHOTS'!$A$3:$B$55,2)</f>
        <v>77</v>
      </c>
      <c r="I166" s="55" t="n">
        <f aca="false">IF(TOT!AK168&lt;400,IF(H166&gt;66,66,H166),H166)</f>
        <v>77</v>
      </c>
      <c r="J166" s="55" t="n">
        <f aca="false">IF(TOT!AK168&lt;200,IF(I166&gt;60,60,I166),I166)</f>
        <v>77</v>
      </c>
      <c r="K166" s="55" t="n">
        <f aca="false">((B166+F166+F166+J166)/4)+TOT!DC168</f>
        <v>87.5</v>
      </c>
      <c r="L166" s="55"/>
      <c r="M166" s="55" t="n">
        <f aca="false">VLOOKUP(TOT!FE168,'PH - GAME SCORE'!$A$3:$B$55,2)</f>
        <v>73</v>
      </c>
      <c r="N166" s="55" t="n">
        <f aca="false">AVERAGE(K166,M166)</f>
        <v>80.25</v>
      </c>
      <c r="O166" s="55" t="n">
        <f aca="false">IF(TOT!AN168&lt;13.4,IF(N166&gt;73,73,N166),N166)</f>
        <v>80.25</v>
      </c>
      <c r="P166" s="55" t="n">
        <f aca="false">IF(TOT!AN168&lt;13.4,IF(O166&gt;73,73,O166),O166)</f>
        <v>80.25</v>
      </c>
    </row>
    <row r="167" customFormat="false" ht="13" hidden="false" customHeight="true" outlineLevel="0" collapsed="false">
      <c r="A167" s="17" t="s">
        <v>1059</v>
      </c>
      <c r="B167" s="27" t="n">
        <f aca="false">'SK - Tableau 1'!G167</f>
        <v>54</v>
      </c>
      <c r="C167" s="54" t="n">
        <f aca="false">(TOT!BQ169*60)/TOT!AK169</f>
        <v>1.89208882305868</v>
      </c>
      <c r="D167" s="27" t="n">
        <f aca="false">VLOOKUP(C167,'PH - GIVEAWAYS'!$A$3:$B$55,2)</f>
        <v>71</v>
      </c>
      <c r="E167" s="27" t="n">
        <f aca="false">IF(TOT!AK169&lt;400,IF(D167&gt;66,66,D167),D167)</f>
        <v>71</v>
      </c>
      <c r="F167" s="27" t="n">
        <f aca="false">IF(TOT!AK169&lt;200,IF(E167&gt;60,60,E167),E167)</f>
        <v>71</v>
      </c>
      <c r="G167" s="50" t="n">
        <f aca="false">(TOT!BS169*60)/TOT!AK169</f>
        <v>3.44016149647033</v>
      </c>
      <c r="H167" s="55" t="n">
        <f aca="false">VLOOKUP(G167,'PH - BLOCKED SHOTS'!$A$3:$B$55,2)</f>
        <v>77</v>
      </c>
      <c r="I167" s="55" t="n">
        <f aca="false">IF(TOT!AK169&lt;400,IF(H167&gt;66,66,H167),H167)</f>
        <v>77</v>
      </c>
      <c r="J167" s="55" t="n">
        <f aca="false">IF(TOT!AK169&lt;200,IF(I167&gt;60,60,I167),I167)</f>
        <v>77</v>
      </c>
      <c r="K167" s="55" t="n">
        <f aca="false">((B167+F167+F167+J167)/4)+TOT!DC169</f>
        <v>68.25</v>
      </c>
      <c r="L167" s="55"/>
      <c r="M167" s="55" t="n">
        <f aca="false">VLOOKUP(TOT!FE169,'PH - GAME SCORE'!$A$3:$B$55,2)</f>
        <v>84</v>
      </c>
      <c r="N167" s="55" t="n">
        <f aca="false">AVERAGE(K167,M167)</f>
        <v>76.125</v>
      </c>
      <c r="O167" s="55" t="n">
        <f aca="false">IF(TOT!AN169&lt;13.4,IF(N167&gt;73,73,N167),N167)</f>
        <v>76.125</v>
      </c>
      <c r="P167" s="55" t="n">
        <f aca="false">IF(TOT!AN169&lt;13.4,IF(O167&gt;73,73,O167),O167)</f>
        <v>76.125</v>
      </c>
    </row>
    <row r="168" customFormat="false" ht="13" hidden="false" customHeight="true" outlineLevel="0" collapsed="false">
      <c r="A168" s="17" t="s">
        <v>1063</v>
      </c>
      <c r="B168" s="27" t="n">
        <f aca="false">'SK - Tableau 1'!G168</f>
        <v>60</v>
      </c>
      <c r="C168" s="54" t="n">
        <f aca="false">(TOT!BQ170*60)/TOT!AK170</f>
        <v>1.52801358234296</v>
      </c>
      <c r="D168" s="27" t="n">
        <f aca="false">VLOOKUP(C168,'PH - GIVEAWAYS'!$A$3:$B$55,2)</f>
        <v>79</v>
      </c>
      <c r="E168" s="27" t="n">
        <f aca="false">IF(TOT!AK170&lt;400,IF(D168&gt;66,66,D168),D168)</f>
        <v>66</v>
      </c>
      <c r="F168" s="27" t="n">
        <f aca="false">IF(TOT!AK170&lt;200,IF(E168&gt;60,60,E168),E168)</f>
        <v>60</v>
      </c>
      <c r="G168" s="50" t="n">
        <f aca="false">(TOT!BS170*60)/TOT!AK170</f>
        <v>1.52801358234296</v>
      </c>
      <c r="H168" s="55" t="n">
        <f aca="false">VLOOKUP(G168,'PH - BLOCKED SHOTS'!$A$3:$B$55,2)</f>
        <v>56</v>
      </c>
      <c r="I168" s="55" t="n">
        <f aca="false">IF(TOT!AK170&lt;400,IF(H168&gt;66,66,H168),H168)</f>
        <v>56</v>
      </c>
      <c r="J168" s="55" t="n">
        <f aca="false">IF(TOT!AK170&lt;200,IF(I168&gt;60,60,I168),I168)</f>
        <v>56</v>
      </c>
      <c r="K168" s="55" t="n">
        <f aca="false">((B168+F168+F168+J168)/4)+TOT!DC170</f>
        <v>59</v>
      </c>
      <c r="L168" s="55"/>
      <c r="M168" s="55" t="n">
        <f aca="false">VLOOKUP(TOT!FE170,'PH - GAME SCORE'!$A$3:$B$55,2)</f>
        <v>49</v>
      </c>
      <c r="N168" s="55" t="n">
        <f aca="false">AVERAGE(K168,M168)</f>
        <v>54</v>
      </c>
      <c r="O168" s="55" t="n">
        <f aca="false">IF(TOT!AN170&lt;13.4,IF(N168&gt;73,73,N168),N168)</f>
        <v>54</v>
      </c>
      <c r="P168" s="55" t="n">
        <f aca="false">IF(TOT!AN170&lt;13.4,IF(O168&gt;73,73,O168),O168)</f>
        <v>54</v>
      </c>
    </row>
    <row r="169" customFormat="false" ht="13" hidden="false" customHeight="true" outlineLevel="0" collapsed="false">
      <c r="A169" s="17" t="s">
        <v>1068</v>
      </c>
      <c r="B169" s="27" t="n">
        <f aca="false">'SK - Tableau 1'!G169</f>
        <v>66</v>
      </c>
      <c r="C169" s="54" t="n">
        <f aca="false">(TOT!BQ171*60)/TOT!AK171</f>
        <v>2.30880230880231</v>
      </c>
      <c r="D169" s="27" t="n">
        <f aca="false">VLOOKUP(C169,'PH - GIVEAWAYS'!$A$3:$B$55,2)</f>
        <v>63</v>
      </c>
      <c r="E169" s="27" t="n">
        <f aca="false">IF(TOT!AK171&lt;400,IF(D169&gt;66,66,D169),D169)</f>
        <v>63</v>
      </c>
      <c r="F169" s="27" t="n">
        <f aca="false">IF(TOT!AK171&lt;200,IF(E169&gt;60,60,E169),E169)</f>
        <v>63</v>
      </c>
      <c r="G169" s="50" t="n">
        <f aca="false">(TOT!BS171*60)/TOT!AK171</f>
        <v>4.32900432900433</v>
      </c>
      <c r="H169" s="55" t="n">
        <f aca="false">VLOOKUP(G169,'PH - BLOCKED SHOTS'!$A$3:$B$55,2)</f>
        <v>84</v>
      </c>
      <c r="I169" s="55" t="n">
        <f aca="false">IF(TOT!AK171&lt;400,IF(H169&gt;66,66,H169),H169)</f>
        <v>66</v>
      </c>
      <c r="J169" s="55" t="n">
        <f aca="false">IF(TOT!AK171&lt;200,IF(I169&gt;60,60,I169),I169)</f>
        <v>66</v>
      </c>
      <c r="K169" s="55" t="n">
        <f aca="false">((B169+F169+F169+J169)/4)+TOT!DC171</f>
        <v>64.5</v>
      </c>
      <c r="L169" s="55"/>
      <c r="M169" s="55" t="n">
        <f aca="false">VLOOKUP(TOT!FE171,'PH - GAME SCORE'!$A$3:$B$55,2)</f>
        <v>47</v>
      </c>
      <c r="N169" s="55" t="n">
        <f aca="false">AVERAGE(K169,M169)</f>
        <v>55.75</v>
      </c>
      <c r="O169" s="55" t="n">
        <f aca="false">IF(TOT!AN171&lt;13.4,IF(N169&gt;73,73,N169),N169)</f>
        <v>55.75</v>
      </c>
      <c r="P169" s="55" t="n">
        <f aca="false">IF(TOT!AN171&lt;13.4,IF(O169&gt;73,73,O169),O169)</f>
        <v>55.75</v>
      </c>
    </row>
    <row r="170" customFormat="false" ht="13" hidden="false" customHeight="true" outlineLevel="0" collapsed="false">
      <c r="A170" s="17" t="s">
        <v>1072</v>
      </c>
      <c r="B170" s="27" t="n">
        <f aca="false">'SK - Tableau 1'!G170</f>
        <v>60</v>
      </c>
      <c r="C170" s="54" t="n">
        <f aca="false">(TOT!BQ172*60)/TOT!AK172</f>
        <v>1.50313152400836</v>
      </c>
      <c r="D170" s="27" t="n">
        <f aca="false">VLOOKUP(C170,'PH - GIVEAWAYS'!$A$3:$B$55,2)</f>
        <v>80</v>
      </c>
      <c r="E170" s="27" t="n">
        <f aca="false">IF(TOT!AK172&lt;400,IF(D170&gt;66,66,D170),D170)</f>
        <v>66</v>
      </c>
      <c r="F170" s="27" t="n">
        <f aca="false">IF(TOT!AK172&lt;200,IF(E170&gt;60,60,E170),E170)</f>
        <v>60</v>
      </c>
      <c r="G170" s="50" t="n">
        <f aca="false">(TOT!BS172*60)/TOT!AK172</f>
        <v>2.25469728601254</v>
      </c>
      <c r="H170" s="55" t="n">
        <f aca="false">VLOOKUP(G170,'PH - BLOCKED SHOTS'!$A$3:$B$55,2)</f>
        <v>65</v>
      </c>
      <c r="I170" s="55" t="n">
        <f aca="false">IF(TOT!AK172&lt;400,IF(H170&gt;66,66,H170),H170)</f>
        <v>65</v>
      </c>
      <c r="J170" s="55" t="n">
        <f aca="false">IF(TOT!AK172&lt;200,IF(I170&gt;60,60,I170),I170)</f>
        <v>60</v>
      </c>
      <c r="K170" s="55" t="n">
        <f aca="false">((B170+F170+F170+J170)/4)+TOT!DC172</f>
        <v>60</v>
      </c>
      <c r="L170" s="55"/>
      <c r="M170" s="55" t="n">
        <f aca="false">VLOOKUP(TOT!FE172,'PH - GAME SCORE'!$A$3:$B$55,2)</f>
        <v>55</v>
      </c>
      <c r="N170" s="55" t="n">
        <f aca="false">AVERAGE(K170,M170)</f>
        <v>57.5</v>
      </c>
      <c r="O170" s="55" t="n">
        <f aca="false">IF(TOT!AN172&lt;13.4,IF(N170&gt;73,73,N170),N170)</f>
        <v>57.5</v>
      </c>
      <c r="P170" s="55" t="n">
        <f aca="false">IF(TOT!AN172&lt;13.4,IF(O170&gt;73,73,O170),O170)</f>
        <v>57.5</v>
      </c>
    </row>
    <row r="171" customFormat="false" ht="13" hidden="false" customHeight="true" outlineLevel="0" collapsed="false">
      <c r="A171" s="17" t="s">
        <v>1075</v>
      </c>
      <c r="B171" s="27" t="n">
        <f aca="false">'SK - Tableau 1'!G171</f>
        <v>60</v>
      </c>
      <c r="C171" s="54" t="n">
        <f aca="false">(TOT!BQ173*60)/TOT!AK173</f>
        <v>0.652646845540249</v>
      </c>
      <c r="D171" s="27" t="n">
        <f aca="false">VLOOKUP(C171,'PH - GIVEAWAYS'!$A$3:$B$55,2)</f>
        <v>97</v>
      </c>
      <c r="E171" s="27" t="n">
        <f aca="false">IF(TOT!AK173&lt;400,IF(D171&gt;66,66,D171),D171)</f>
        <v>66</v>
      </c>
      <c r="F171" s="27" t="n">
        <f aca="false">IF(TOT!AK173&lt;200,IF(E171&gt;60,60,E171),E171)</f>
        <v>60</v>
      </c>
      <c r="G171" s="50" t="n">
        <f aca="false">(TOT!BS173*60)/TOT!AK173</f>
        <v>3.91588107324149</v>
      </c>
      <c r="H171" s="55" t="n">
        <f aca="false">VLOOKUP(G171,'PH - BLOCKED SHOTS'!$A$3:$B$55,2)</f>
        <v>81</v>
      </c>
      <c r="I171" s="55" t="n">
        <f aca="false">IF(TOT!AK173&lt;400,IF(H171&gt;66,66,H171),H171)</f>
        <v>66</v>
      </c>
      <c r="J171" s="55" t="n">
        <f aca="false">IF(TOT!AK173&lt;200,IF(I171&gt;60,60,I171),I171)</f>
        <v>60</v>
      </c>
      <c r="K171" s="55" t="n">
        <f aca="false">((B171+F171+F171+J171)/4)+TOT!DC173</f>
        <v>60</v>
      </c>
      <c r="L171" s="55"/>
      <c r="M171" s="55" t="n">
        <f aca="false">VLOOKUP(TOT!FE173,'PH - GAME SCORE'!$A$3:$B$55,2)</f>
        <v>50</v>
      </c>
      <c r="N171" s="55" t="n">
        <f aca="false">AVERAGE(K171,M171)</f>
        <v>55</v>
      </c>
      <c r="O171" s="55" t="n">
        <f aca="false">IF(TOT!AN173&lt;13.4,IF(N171&gt;73,73,N171),N171)</f>
        <v>55</v>
      </c>
      <c r="P171" s="55" t="n">
        <f aca="false">IF(TOT!AN173&lt;13.4,IF(O171&gt;73,73,O171),O171)</f>
        <v>55</v>
      </c>
    </row>
    <row r="172" customFormat="false" ht="13" hidden="false" customHeight="true" outlineLevel="0" collapsed="false">
      <c r="A172" s="17" t="s">
        <v>1079</v>
      </c>
      <c r="B172" s="27" t="n">
        <f aca="false">'SK - Tableau 1'!G172</f>
        <v>88</v>
      </c>
      <c r="C172" s="54" t="n">
        <f aca="false">(TOT!BQ174*60)/TOT!AK174</f>
        <v>2.5831616131881</v>
      </c>
      <c r="D172" s="27" t="n">
        <f aca="false">VLOOKUP(C172,'PH - GIVEAWAYS'!$A$3:$B$55,2)</f>
        <v>58</v>
      </c>
      <c r="E172" s="27" t="n">
        <f aca="false">IF(TOT!AK174&lt;400,IF(D172&gt;66,66,D172),D172)</f>
        <v>58</v>
      </c>
      <c r="F172" s="27" t="n">
        <f aca="false">IF(TOT!AK174&lt;200,IF(E172&gt;60,60,E172),E172)</f>
        <v>58</v>
      </c>
      <c r="G172" s="50" t="n">
        <f aca="false">(TOT!BS174*60)/TOT!AK174</f>
        <v>1.58963791580806</v>
      </c>
      <c r="H172" s="55" t="n">
        <f aca="false">VLOOKUP(G172,'PH - BLOCKED SHOTS'!$A$3:$B$55,2)</f>
        <v>56</v>
      </c>
      <c r="I172" s="55" t="n">
        <f aca="false">IF(TOT!AK174&lt;400,IF(H172&gt;66,66,H172),H172)</f>
        <v>56</v>
      </c>
      <c r="J172" s="55" t="n">
        <f aca="false">IF(TOT!AK174&lt;200,IF(I172&gt;60,60,I172),I172)</f>
        <v>56</v>
      </c>
      <c r="K172" s="55" t="n">
        <f aca="false">((B172+F172+F172+J172)/4)+TOT!DC174</f>
        <v>67</v>
      </c>
      <c r="L172" s="55"/>
      <c r="M172" s="55" t="n">
        <f aca="false">VLOOKUP(TOT!FE174,'PH - GAME SCORE'!$A$3:$B$55,2)</f>
        <v>81</v>
      </c>
      <c r="N172" s="55" t="n">
        <f aca="false">AVERAGE(K172,M172)</f>
        <v>74</v>
      </c>
      <c r="O172" s="55" t="n">
        <f aca="false">IF(TOT!AN174&lt;13.4,IF(N172&gt;73,73,N172),N172)</f>
        <v>74</v>
      </c>
      <c r="P172" s="55" t="n">
        <f aca="false">IF(TOT!AN174&lt;13.4,IF(O172&gt;73,73,O172),O172)</f>
        <v>74</v>
      </c>
    </row>
    <row r="173" customFormat="false" ht="13" hidden="false" customHeight="true" outlineLevel="0" collapsed="false">
      <c r="A173" s="17" t="s">
        <v>1084</v>
      </c>
      <c r="B173" s="27" t="n">
        <f aca="false">'SK - Tableau 1'!G173</f>
        <v>70</v>
      </c>
      <c r="C173" s="54" t="n">
        <f aca="false">(TOT!BQ175*60)/TOT!AK175</f>
        <v>1.77623519804002</v>
      </c>
      <c r="D173" s="27" t="n">
        <f aca="false">VLOOKUP(C173,'PH - GIVEAWAYS'!$A$3:$B$55,2)</f>
        <v>73</v>
      </c>
      <c r="E173" s="27" t="n">
        <f aca="false">IF(TOT!AK175&lt;400,IF(D173&gt;66,66,D173),D173)</f>
        <v>73</v>
      </c>
      <c r="F173" s="27" t="n">
        <f aca="false">IF(TOT!AK175&lt;200,IF(E173&gt;60,60,E173),E173)</f>
        <v>73</v>
      </c>
      <c r="G173" s="50" t="n">
        <f aca="false">(TOT!BS175*60)/TOT!AK175</f>
        <v>1.8374846876276</v>
      </c>
      <c r="H173" s="55" t="n">
        <f aca="false">VLOOKUP(G173,'PH - BLOCKED SHOTS'!$A$3:$B$55,2)</f>
        <v>60</v>
      </c>
      <c r="I173" s="55" t="n">
        <f aca="false">IF(TOT!AK175&lt;400,IF(H173&gt;66,66,H173),H173)</f>
        <v>60</v>
      </c>
      <c r="J173" s="55" t="n">
        <f aca="false">IF(TOT!AK175&lt;200,IF(I173&gt;60,60,I173),I173)</f>
        <v>60</v>
      </c>
      <c r="K173" s="55" t="n">
        <f aca="false">((B173+F173+F173+J173)/4)+TOT!DC175</f>
        <v>69</v>
      </c>
      <c r="L173" s="55"/>
      <c r="M173" s="55" t="n">
        <f aca="false">VLOOKUP(TOT!FE175,'PH - GAME SCORE'!$A$3:$B$55,2)</f>
        <v>66</v>
      </c>
      <c r="N173" s="55" t="n">
        <f aca="false">AVERAGE(K173,M173)</f>
        <v>67.5</v>
      </c>
      <c r="O173" s="55" t="n">
        <f aca="false">IF(TOT!AN175&lt;13.4,IF(N173&gt;73,73,N173),N173)</f>
        <v>67.5</v>
      </c>
      <c r="P173" s="55" t="n">
        <f aca="false">IF(TOT!AN175&lt;13.4,IF(O173&gt;73,73,O173),O173)</f>
        <v>67.5</v>
      </c>
    </row>
    <row r="174" customFormat="false" ht="13" hidden="false" customHeight="true" outlineLevel="0" collapsed="false">
      <c r="A174" s="17" t="s">
        <v>1087</v>
      </c>
      <c r="B174" s="27" t="n">
        <f aca="false">'SK - Tableau 1'!G174</f>
        <v>66</v>
      </c>
      <c r="C174" s="54" t="n">
        <f aca="false">(TOT!BQ176*60)/TOT!AK176</f>
        <v>1.03433414739262</v>
      </c>
      <c r="D174" s="27" t="n">
        <f aca="false">VLOOKUP(C174,'PH - GIVEAWAYS'!$A$3:$B$55,2)</f>
        <v>91</v>
      </c>
      <c r="E174" s="27" t="n">
        <f aca="false">IF(TOT!AK176&lt;400,IF(D174&gt;66,66,D174),D174)</f>
        <v>91</v>
      </c>
      <c r="F174" s="27" t="n">
        <f aca="false">IF(TOT!AK176&lt;200,IF(E174&gt;60,60,E174),E174)</f>
        <v>91</v>
      </c>
      <c r="G174" s="50" t="n">
        <f aca="false">(TOT!BS176*60)/TOT!AK176</f>
        <v>1.44806780634967</v>
      </c>
      <c r="H174" s="55" t="n">
        <f aca="false">VLOOKUP(G174,'PH - BLOCKED SHOTS'!$A$3:$B$55,2)</f>
        <v>54</v>
      </c>
      <c r="I174" s="55" t="n">
        <f aca="false">IF(TOT!AK176&lt;400,IF(H174&gt;66,66,H174),H174)</f>
        <v>54</v>
      </c>
      <c r="J174" s="55" t="n">
        <f aca="false">IF(TOT!AK176&lt;200,IF(I174&gt;60,60,I174),I174)</f>
        <v>54</v>
      </c>
      <c r="K174" s="55" t="n">
        <f aca="false">((B174+F174+F174+J174)/4)+TOT!DC176</f>
        <v>77.5</v>
      </c>
      <c r="L174" s="55"/>
      <c r="M174" s="55" t="n">
        <f aca="false">VLOOKUP(TOT!FE176,'PH - GAME SCORE'!$A$3:$B$55,2)</f>
        <v>52</v>
      </c>
      <c r="N174" s="55" t="n">
        <f aca="false">AVERAGE(K174,M174)</f>
        <v>64.75</v>
      </c>
      <c r="O174" s="55" t="n">
        <f aca="false">IF(TOT!AN176&lt;13.4,IF(N174&gt;73,73,N174),N174)</f>
        <v>64.75</v>
      </c>
      <c r="P174" s="55" t="n">
        <f aca="false">IF(TOT!AN176&lt;13.4,IF(O174&gt;73,73,O174),O174)</f>
        <v>64.75</v>
      </c>
    </row>
    <row r="175" customFormat="false" ht="13" hidden="false" customHeight="true" outlineLevel="0" collapsed="false">
      <c r="A175" s="17" t="s">
        <v>1091</v>
      </c>
      <c r="B175" s="27" t="n">
        <f aca="false">'SK - Tableau 1'!G175</f>
        <v>72</v>
      </c>
      <c r="C175" s="54" t="n">
        <f aca="false">(TOT!BQ177*60)/TOT!AK177</f>
        <v>1.08357580014047</v>
      </c>
      <c r="D175" s="27" t="n">
        <f aca="false">VLOOKUP(C175,'PH - GIVEAWAYS'!$A$3:$B$55,2)</f>
        <v>90</v>
      </c>
      <c r="E175" s="27" t="n">
        <f aca="false">IF(TOT!AK177&lt;400,IF(D175&gt;66,66,D175),D175)</f>
        <v>90</v>
      </c>
      <c r="F175" s="27" t="n">
        <f aca="false">IF(TOT!AK177&lt;200,IF(E175&gt;60,60,E175),E175)</f>
        <v>90</v>
      </c>
      <c r="G175" s="50" t="n">
        <f aca="false">(TOT!BS177*60)/TOT!AK177</f>
        <v>5.05668706732218</v>
      </c>
      <c r="H175" s="55" t="n">
        <f aca="false">VLOOKUP(G175,'PH - BLOCKED SHOTS'!$A$3:$B$55,2)</f>
        <v>90</v>
      </c>
      <c r="I175" s="55" t="n">
        <f aca="false">IF(TOT!AK177&lt;400,IF(H175&gt;66,66,H175),H175)</f>
        <v>90</v>
      </c>
      <c r="J175" s="55" t="n">
        <f aca="false">IF(TOT!AK177&lt;200,IF(I175&gt;60,60,I175),I175)</f>
        <v>90</v>
      </c>
      <c r="K175" s="55" t="n">
        <f aca="false">((B175+F175+F175+J175)/4)+TOT!DC177</f>
        <v>85.5</v>
      </c>
      <c r="L175" s="55"/>
      <c r="M175" s="55" t="n">
        <f aca="false">VLOOKUP(TOT!FE177,'PH - GAME SCORE'!$A$3:$B$55,2)</f>
        <v>58</v>
      </c>
      <c r="N175" s="55" t="n">
        <f aca="false">AVERAGE(K175,M175)</f>
        <v>71.75</v>
      </c>
      <c r="O175" s="55" t="n">
        <f aca="false">IF(TOT!AN177&lt;13.4,IF(N175&gt;73,73,N175),N175)</f>
        <v>71.75</v>
      </c>
      <c r="P175" s="55" t="n">
        <f aca="false">IF(TOT!AN177&lt;13.4,IF(O175&gt;73,73,O175),O175)</f>
        <v>71.75</v>
      </c>
    </row>
    <row r="176" customFormat="false" ht="13" hidden="false" customHeight="true" outlineLevel="0" collapsed="false">
      <c r="A176" s="17" t="s">
        <v>1096</v>
      </c>
      <c r="B176" s="27" t="n">
        <f aca="false">'SK - Tableau 1'!G176</f>
        <v>66</v>
      </c>
      <c r="C176" s="54" t="n">
        <f aca="false">(TOT!BQ178*60)/TOT!AK178</f>
        <v>1.02296945299549</v>
      </c>
      <c r="D176" s="27" t="n">
        <f aca="false">VLOOKUP(C176,'PH - GIVEAWAYS'!$A$3:$B$55,2)</f>
        <v>91</v>
      </c>
      <c r="E176" s="27" t="n">
        <f aca="false">IF(TOT!AK178&lt;400,IF(D176&gt;66,66,D176),D176)</f>
        <v>66</v>
      </c>
      <c r="F176" s="27" t="n">
        <f aca="false">IF(TOT!AK178&lt;200,IF(E176&gt;60,60,E176),E176)</f>
        <v>66</v>
      </c>
      <c r="G176" s="50" t="n">
        <f aca="false">(TOT!BS178*60)/TOT!AK178</f>
        <v>2.72791854132131</v>
      </c>
      <c r="H176" s="55" t="n">
        <f aca="false">VLOOKUP(G176,'PH - BLOCKED SHOTS'!$A$3:$B$55,2)</f>
        <v>70</v>
      </c>
      <c r="I176" s="55" t="n">
        <f aca="false">IF(TOT!AK178&lt;400,IF(H176&gt;66,66,H176),H176)</f>
        <v>66</v>
      </c>
      <c r="J176" s="55" t="n">
        <f aca="false">IF(TOT!AK178&lt;200,IF(I176&gt;60,60,I176),I176)</f>
        <v>66</v>
      </c>
      <c r="K176" s="55" t="n">
        <f aca="false">((B176+F176+F176+J176)/4)+TOT!DC178</f>
        <v>66</v>
      </c>
      <c r="L176" s="55"/>
      <c r="M176" s="55" t="n">
        <f aca="false">VLOOKUP(TOT!FE178,'PH - GAME SCORE'!$A$3:$B$55,2)</f>
        <v>50</v>
      </c>
      <c r="N176" s="55" t="n">
        <f aca="false">AVERAGE(K176,M176)</f>
        <v>58</v>
      </c>
      <c r="O176" s="55" t="n">
        <f aca="false">IF(TOT!AN178&lt;13.4,IF(N176&gt;73,73,N176),N176)</f>
        <v>58</v>
      </c>
      <c r="P176" s="55" t="n">
        <f aca="false">IF(TOT!AN178&lt;13.4,IF(O176&gt;73,73,O176),O176)</f>
        <v>58</v>
      </c>
    </row>
    <row r="177" customFormat="false" ht="13" hidden="false" customHeight="true" outlineLevel="0" collapsed="false">
      <c r="A177" s="17" t="s">
        <v>1100</v>
      </c>
      <c r="B177" s="27" t="n">
        <f aca="false">'SK - Tableau 1'!G177</f>
        <v>86</v>
      </c>
      <c r="C177" s="54" t="n">
        <f aca="false">(TOT!BQ179*60)/TOT!AK179</f>
        <v>2.5152758546222</v>
      </c>
      <c r="D177" s="27" t="n">
        <f aca="false">VLOOKUP(C177,'PH - GIVEAWAYS'!$A$3:$B$55,2)</f>
        <v>59</v>
      </c>
      <c r="E177" s="27" t="n">
        <f aca="false">IF(TOT!AK179&lt;400,IF(D177&gt;66,66,D177),D177)</f>
        <v>59</v>
      </c>
      <c r="F177" s="27" t="n">
        <f aca="false">IF(TOT!AK179&lt;200,IF(E177&gt;60,60,E177),E177)</f>
        <v>59</v>
      </c>
      <c r="G177" s="50" t="n">
        <f aca="false">(TOT!BS179*60)/TOT!AK179</f>
        <v>2.05795297196362</v>
      </c>
      <c r="H177" s="55" t="n">
        <f aca="false">VLOOKUP(G177,'PH - BLOCKED SHOTS'!$A$3:$B$55,2)</f>
        <v>62</v>
      </c>
      <c r="I177" s="55" t="n">
        <f aca="false">IF(TOT!AK179&lt;400,IF(H177&gt;66,66,H177),H177)</f>
        <v>62</v>
      </c>
      <c r="J177" s="55" t="n">
        <f aca="false">IF(TOT!AK179&lt;200,IF(I177&gt;60,60,I177),I177)</f>
        <v>62</v>
      </c>
      <c r="K177" s="55" t="n">
        <f aca="false">((B177+F177+F177+J177)/4)+TOT!DC179</f>
        <v>71.5</v>
      </c>
      <c r="L177" s="55"/>
      <c r="M177" s="55" t="n">
        <f aca="false">VLOOKUP(TOT!FE179,'PH - GAME SCORE'!$A$3:$B$55,2)</f>
        <v>73</v>
      </c>
      <c r="N177" s="55" t="n">
        <f aca="false">AVERAGE(K177,M177)</f>
        <v>72.25</v>
      </c>
      <c r="O177" s="55" t="n">
        <f aca="false">IF(TOT!AN179&lt;13.4,IF(N177&gt;73,73,N177),N177)</f>
        <v>72.25</v>
      </c>
      <c r="P177" s="55" t="n">
        <f aca="false">IF(TOT!AN179&lt;13.4,IF(O177&gt;73,73,O177),O177)</f>
        <v>72.25</v>
      </c>
    </row>
    <row r="178" customFormat="false" ht="13" hidden="false" customHeight="true" outlineLevel="0" collapsed="false">
      <c r="A178" s="17" t="s">
        <v>1104</v>
      </c>
      <c r="B178" s="27" t="n">
        <f aca="false">'SK - Tableau 1'!G178</f>
        <v>63</v>
      </c>
      <c r="C178" s="54" t="n">
        <f aca="false">(TOT!BQ180*60)/TOT!AK180</f>
        <v>1.20118211573291</v>
      </c>
      <c r="D178" s="27" t="n">
        <f aca="false">VLOOKUP(C178,'PH - GIVEAWAYS'!$A$3:$B$55,2)</f>
        <v>87</v>
      </c>
      <c r="E178" s="27" t="n">
        <f aca="false">IF(TOT!AK180&lt;400,IF(D178&gt;66,66,D178),D178)</f>
        <v>87</v>
      </c>
      <c r="F178" s="27" t="n">
        <f aca="false">IF(TOT!AK180&lt;200,IF(E178&gt;60,60,E178),E178)</f>
        <v>87</v>
      </c>
      <c r="G178" s="50" t="n">
        <f aca="false">(TOT!BS180*60)/TOT!AK180</f>
        <v>2.80275827004345</v>
      </c>
      <c r="H178" s="55" t="n">
        <f aca="false">VLOOKUP(G178,'PH - BLOCKED SHOTS'!$A$3:$B$55,2)</f>
        <v>71</v>
      </c>
      <c r="I178" s="55" t="n">
        <f aca="false">IF(TOT!AK180&lt;400,IF(H178&gt;66,66,H178),H178)</f>
        <v>71</v>
      </c>
      <c r="J178" s="55" t="n">
        <f aca="false">IF(TOT!AK180&lt;200,IF(I178&gt;60,60,I178),I178)</f>
        <v>71</v>
      </c>
      <c r="K178" s="55" t="n">
        <f aca="false">((B178+F178+F178+J178)/4)+TOT!DC180</f>
        <v>77</v>
      </c>
      <c r="L178" s="55"/>
      <c r="M178" s="55" t="n">
        <f aca="false">VLOOKUP(TOT!FE180,'PH - GAME SCORE'!$A$3:$B$55,2)</f>
        <v>51</v>
      </c>
      <c r="N178" s="55" t="n">
        <f aca="false">AVERAGE(K178,M178)</f>
        <v>64</v>
      </c>
      <c r="O178" s="55" t="n">
        <f aca="false">IF(TOT!AN180&lt;13.4,IF(N178&gt;73,73,N178),N178)</f>
        <v>64</v>
      </c>
      <c r="P178" s="55" t="n">
        <f aca="false">IF(TOT!AN180&lt;13.4,IF(O178&gt;73,73,O178),O178)</f>
        <v>64</v>
      </c>
    </row>
    <row r="179" customFormat="false" ht="13" hidden="false" customHeight="true" outlineLevel="0" collapsed="false">
      <c r="A179" s="17" t="s">
        <v>1109</v>
      </c>
      <c r="B179" s="27" t="n">
        <f aca="false">'SK - Tableau 1'!G179</f>
        <v>50</v>
      </c>
      <c r="C179" s="54" t="n">
        <f aca="false">(TOT!BQ181*60)/TOT!AK181</f>
        <v>2.92049756625203</v>
      </c>
      <c r="D179" s="27" t="n">
        <f aca="false">VLOOKUP(C179,'PH - GIVEAWAYS'!$A$3:$B$55,2)</f>
        <v>54</v>
      </c>
      <c r="E179" s="27" t="n">
        <f aca="false">IF(TOT!AK181&lt;400,IF(D179&gt;66,66,D179),D179)</f>
        <v>54</v>
      </c>
      <c r="F179" s="27" t="n">
        <f aca="false">IF(TOT!AK181&lt;200,IF(E179&gt;60,60,E179),E179)</f>
        <v>54</v>
      </c>
      <c r="G179" s="50" t="n">
        <f aca="false">(TOT!BS181*60)/TOT!AK181</f>
        <v>2.92049756625203</v>
      </c>
      <c r="H179" s="55" t="n">
        <f aca="false">VLOOKUP(G179,'PH - BLOCKED SHOTS'!$A$3:$B$55,2)</f>
        <v>72</v>
      </c>
      <c r="I179" s="55" t="n">
        <f aca="false">IF(TOT!AK181&lt;400,IF(H179&gt;66,66,H179),H179)</f>
        <v>66</v>
      </c>
      <c r="J179" s="55" t="n">
        <f aca="false">IF(TOT!AK181&lt;200,IF(I179&gt;60,60,I179),I179)</f>
        <v>60</v>
      </c>
      <c r="K179" s="55" t="n">
        <f aca="false">((B179+F179+F179+J179)/4)+TOT!DC181</f>
        <v>54.5</v>
      </c>
      <c r="L179" s="55"/>
      <c r="M179" s="55" t="n">
        <f aca="false">VLOOKUP(TOT!FE181,'PH - GAME SCORE'!$A$3:$B$55,2)</f>
        <v>76</v>
      </c>
      <c r="N179" s="55" t="n">
        <f aca="false">AVERAGE(K179,M179)</f>
        <v>65.25</v>
      </c>
      <c r="O179" s="55" t="n">
        <f aca="false">IF(TOT!AN181&lt;13.4,IF(N179&gt;73,73,N179),N179)</f>
        <v>65.25</v>
      </c>
      <c r="P179" s="55" t="n">
        <f aca="false">IF(TOT!AN181&lt;13.4,IF(O179&gt;73,73,O179),O179)</f>
        <v>65.25</v>
      </c>
    </row>
    <row r="180" customFormat="false" ht="13" hidden="false" customHeight="true" outlineLevel="0" collapsed="false">
      <c r="A180" s="17" t="s">
        <v>1114</v>
      </c>
      <c r="B180" s="27" t="n">
        <f aca="false">'SK - Tableau 1'!G180</f>
        <v>82</v>
      </c>
      <c r="C180" s="54" t="n">
        <f aca="false">(TOT!BQ182*60)/TOT!AK182</f>
        <v>2.23939679547596</v>
      </c>
      <c r="D180" s="27" t="n">
        <f aca="false">VLOOKUP(C180,'PH - GIVEAWAYS'!$A$3:$B$55,2)</f>
        <v>64</v>
      </c>
      <c r="E180" s="27" t="n">
        <f aca="false">IF(TOT!AK182&lt;400,IF(D180&gt;66,66,D180),D180)</f>
        <v>64</v>
      </c>
      <c r="F180" s="27" t="n">
        <f aca="false">IF(TOT!AK182&lt;200,IF(E180&gt;60,60,E180),E180)</f>
        <v>64</v>
      </c>
      <c r="G180" s="50" t="n">
        <f aca="false">(TOT!BS182*60)/TOT!AK182</f>
        <v>3.73232799245993</v>
      </c>
      <c r="H180" s="55" t="n">
        <f aca="false">VLOOKUP(G180,'PH - BLOCKED SHOTS'!$A$3:$B$55,2)</f>
        <v>79</v>
      </c>
      <c r="I180" s="55" t="n">
        <f aca="false">IF(TOT!AK182&lt;400,IF(H180&gt;66,66,H180),H180)</f>
        <v>79</v>
      </c>
      <c r="J180" s="55" t="n">
        <f aca="false">IF(TOT!AK182&lt;200,IF(I180&gt;60,60,I180),I180)</f>
        <v>79</v>
      </c>
      <c r="K180" s="55" t="n">
        <f aca="false">((B180+F180+F180+J180)/4)+TOT!DC182</f>
        <v>72.25</v>
      </c>
      <c r="L180" s="55"/>
      <c r="M180" s="55" t="n">
        <f aca="false">VLOOKUP(TOT!FE182,'PH - GAME SCORE'!$A$3:$B$55,2)</f>
        <v>66</v>
      </c>
      <c r="N180" s="55" t="n">
        <f aca="false">AVERAGE(K180,M180)</f>
        <v>69.125</v>
      </c>
      <c r="O180" s="55" t="n">
        <f aca="false">IF(TOT!AN182&lt;13.4,IF(N180&gt;73,73,N180),N180)</f>
        <v>69.125</v>
      </c>
      <c r="P180" s="55" t="n">
        <f aca="false">IF(TOT!AN182&lt;13.4,IF(O180&gt;73,73,O180),O180)</f>
        <v>69.125</v>
      </c>
    </row>
    <row r="181" customFormat="false" ht="13" hidden="false" customHeight="true" outlineLevel="0" collapsed="false">
      <c r="A181" s="17" t="s">
        <v>1119</v>
      </c>
      <c r="B181" s="27" t="n">
        <f aca="false">'SK - Tableau 1'!G181</f>
        <v>71</v>
      </c>
      <c r="C181" s="54" t="n">
        <f aca="false">(TOT!BQ183*60)/TOT!AK183</f>
        <v>1.17067079436514</v>
      </c>
      <c r="D181" s="27" t="n">
        <f aca="false">VLOOKUP(C181,'PH - GIVEAWAYS'!$A$3:$B$55,2)</f>
        <v>87</v>
      </c>
      <c r="E181" s="27" t="n">
        <f aca="false">IF(TOT!AK183&lt;400,IF(D181&gt;66,66,D181),D181)</f>
        <v>87</v>
      </c>
      <c r="F181" s="27" t="n">
        <f aca="false">IF(TOT!AK183&lt;200,IF(E181&gt;60,60,E181),E181)</f>
        <v>87</v>
      </c>
      <c r="G181" s="50" t="n">
        <f aca="false">(TOT!BS183*60)/TOT!AK183</f>
        <v>2.24768792518107</v>
      </c>
      <c r="H181" s="55" t="n">
        <f aca="false">VLOOKUP(G181,'PH - BLOCKED SHOTS'!$A$3:$B$55,2)</f>
        <v>65</v>
      </c>
      <c r="I181" s="55" t="n">
        <f aca="false">IF(TOT!AK183&lt;400,IF(H181&gt;66,66,H181),H181)</f>
        <v>65</v>
      </c>
      <c r="J181" s="55" t="n">
        <f aca="false">IF(TOT!AK183&lt;200,IF(I181&gt;60,60,I181),I181)</f>
        <v>65</v>
      </c>
      <c r="K181" s="55" t="n">
        <f aca="false">((B181+F181+F181+J181)/4)+TOT!DC183</f>
        <v>78.5</v>
      </c>
      <c r="L181" s="55"/>
      <c r="M181" s="55" t="n">
        <f aca="false">VLOOKUP(TOT!FE183,'PH - GAME SCORE'!$A$3:$B$55,2)</f>
        <v>71</v>
      </c>
      <c r="N181" s="55" t="n">
        <f aca="false">AVERAGE(K181,M181)</f>
        <v>74.75</v>
      </c>
      <c r="O181" s="55" t="n">
        <f aca="false">IF(TOT!AN183&lt;13.4,IF(N181&gt;73,73,N181),N181)</f>
        <v>74.75</v>
      </c>
      <c r="P181" s="55" t="n">
        <f aca="false">IF(TOT!AN183&lt;13.4,IF(O181&gt;73,73,O181),O181)</f>
        <v>74.75</v>
      </c>
    </row>
    <row r="182" customFormat="false" ht="13" hidden="false" customHeight="true" outlineLevel="0" collapsed="false">
      <c r="A182" s="17" t="s">
        <v>1123</v>
      </c>
      <c r="B182" s="27" t="n">
        <f aca="false">'SK - Tableau 1'!G182</f>
        <v>65</v>
      </c>
      <c r="C182" s="54" t="n">
        <f aca="false">(TOT!BQ184*60)/TOT!AK184</f>
        <v>0.600974306830753</v>
      </c>
      <c r="D182" s="27" t="n">
        <f aca="false">VLOOKUP(C182,'PH - GIVEAWAYS'!$A$3:$B$55,2)</f>
        <v>98</v>
      </c>
      <c r="E182" s="27" t="n">
        <f aca="false">IF(TOT!AK184&lt;400,IF(D182&gt;66,66,D182),D182)</f>
        <v>98</v>
      </c>
      <c r="F182" s="27" t="n">
        <f aca="false">IF(TOT!AK184&lt;200,IF(E182&gt;60,60,E182),E182)</f>
        <v>98</v>
      </c>
      <c r="G182" s="50" t="n">
        <f aca="false">(TOT!BS184*60)/TOT!AK184</f>
        <v>1.25658264155521</v>
      </c>
      <c r="H182" s="55" t="n">
        <f aca="false">VLOOKUP(G182,'PH - BLOCKED SHOTS'!$A$3:$B$55,2)</f>
        <v>52</v>
      </c>
      <c r="I182" s="55" t="n">
        <f aca="false">IF(TOT!AK184&lt;400,IF(H182&gt;66,66,H182),H182)</f>
        <v>52</v>
      </c>
      <c r="J182" s="55" t="n">
        <f aca="false">IF(TOT!AK184&lt;200,IF(I182&gt;60,60,I182),I182)</f>
        <v>52</v>
      </c>
      <c r="K182" s="55" t="n">
        <f aca="false">((B182+F182+F182+J182)/4)+TOT!DC184</f>
        <v>82.25</v>
      </c>
      <c r="L182" s="55"/>
      <c r="M182" s="55" t="n">
        <f aca="false">VLOOKUP(TOT!FE184,'PH - GAME SCORE'!$A$3:$B$55,2)</f>
        <v>70</v>
      </c>
      <c r="N182" s="55" t="n">
        <f aca="false">AVERAGE(K182,M182)</f>
        <v>76.125</v>
      </c>
      <c r="O182" s="55" t="n">
        <f aca="false">IF(TOT!AN184&lt;13.4,IF(N182&gt;73,73,N182),N182)</f>
        <v>76.125</v>
      </c>
      <c r="P182" s="55" t="n">
        <f aca="false">IF(TOT!AN184&lt;13.4,IF(O182&gt;73,73,O182),O182)</f>
        <v>76.125</v>
      </c>
    </row>
    <row r="183" customFormat="false" ht="13" hidden="false" customHeight="true" outlineLevel="0" collapsed="false">
      <c r="A183" s="17" t="s">
        <v>1126</v>
      </c>
      <c r="B183" s="27" t="n">
        <f aca="false">'SK - Tableau 1'!G183</f>
        <v>52</v>
      </c>
      <c r="C183" s="54" t="n">
        <f aca="false">(TOT!BQ185*60)/TOT!AK185</f>
        <v>2.00448716898934</v>
      </c>
      <c r="D183" s="27" t="n">
        <f aca="false">VLOOKUP(C183,'PH - GIVEAWAYS'!$A$3:$B$55,2)</f>
        <v>69</v>
      </c>
      <c r="E183" s="27" t="n">
        <f aca="false">IF(TOT!AK185&lt;400,IF(D183&gt;66,66,D183),D183)</f>
        <v>69</v>
      </c>
      <c r="F183" s="27" t="n">
        <f aca="false">IF(TOT!AK185&lt;200,IF(E183&gt;60,60,E183),E183)</f>
        <v>69</v>
      </c>
      <c r="G183" s="50" t="n">
        <f aca="false">(TOT!BS185*60)/TOT!AK185</f>
        <v>6.24928352684912</v>
      </c>
      <c r="H183" s="55" t="n">
        <f aca="false">VLOOKUP(G183,'PH - BLOCKED SHOTS'!$A$3:$B$55,2)</f>
        <v>96</v>
      </c>
      <c r="I183" s="55" t="n">
        <f aca="false">IF(TOT!AK185&lt;400,IF(H183&gt;66,66,H183),H183)</f>
        <v>96</v>
      </c>
      <c r="J183" s="55" t="n">
        <f aca="false">IF(TOT!AK185&lt;200,IF(I183&gt;60,60,I183),I183)</f>
        <v>96</v>
      </c>
      <c r="K183" s="55" t="n">
        <f aca="false">((B183+F183+F183+J183)/4)+TOT!DC185</f>
        <v>71.5</v>
      </c>
      <c r="L183" s="55"/>
      <c r="M183" s="55" t="n">
        <f aca="false">VLOOKUP(TOT!FE185,'PH - GAME SCORE'!$A$3:$B$55,2)</f>
        <v>60</v>
      </c>
      <c r="N183" s="55" t="n">
        <f aca="false">AVERAGE(K183,M183)</f>
        <v>65.75</v>
      </c>
      <c r="O183" s="55" t="n">
        <f aca="false">IF(TOT!AN185&lt;13.4,IF(N183&gt;73,73,N183),N183)</f>
        <v>65.75</v>
      </c>
      <c r="P183" s="55" t="n">
        <f aca="false">IF(TOT!AN185&lt;13.4,IF(O183&gt;73,73,O183),O183)</f>
        <v>65.75</v>
      </c>
    </row>
    <row r="184" customFormat="false" ht="13" hidden="false" customHeight="true" outlineLevel="0" collapsed="false">
      <c r="A184" s="17" t="s">
        <v>1130</v>
      </c>
      <c r="B184" s="27" t="n">
        <f aca="false">'SK - Tableau 1'!G184</f>
        <v>60</v>
      </c>
      <c r="C184" s="54" t="n">
        <f aca="false">(TOT!BQ186*60)/TOT!AK186</f>
        <v>0</v>
      </c>
      <c r="D184" s="27" t="n">
        <f aca="false">VLOOKUP(C184,'PH - GIVEAWAYS'!$A$3:$B$55,2)</f>
        <v>99</v>
      </c>
      <c r="E184" s="27" t="n">
        <f aca="false">IF(TOT!AK186&lt;400,IF(D184&gt;66,66,D184),D184)</f>
        <v>66</v>
      </c>
      <c r="F184" s="27" t="n">
        <f aca="false">IF(TOT!AK186&lt;200,IF(E184&gt;60,60,E184),E184)</f>
        <v>60</v>
      </c>
      <c r="G184" s="50" t="n">
        <f aca="false">(TOT!BS186*60)/TOT!AK186</f>
        <v>0</v>
      </c>
      <c r="H184" s="55" t="n">
        <f aca="false">VLOOKUP(G184,'PH - BLOCKED SHOTS'!$A$3:$B$55,2)</f>
        <v>47</v>
      </c>
      <c r="I184" s="55" t="n">
        <f aca="false">IF(TOT!AK186&lt;400,IF(H184&gt;66,66,H184),H184)</f>
        <v>47</v>
      </c>
      <c r="J184" s="55" t="n">
        <f aca="false">IF(TOT!AK186&lt;200,IF(I184&gt;60,60,I184),I184)</f>
        <v>47</v>
      </c>
      <c r="K184" s="55" t="n">
        <f aca="false">((B184+F184+F184+J184)/4)+TOT!DC186</f>
        <v>56.75</v>
      </c>
      <c r="L184" s="55"/>
      <c r="M184" s="55" t="n">
        <f aca="false">VLOOKUP(TOT!FE186,'PH - GAME SCORE'!$A$3:$B$55,2)</f>
        <v>49</v>
      </c>
      <c r="N184" s="55" t="n">
        <f aca="false">AVERAGE(K184,M184)</f>
        <v>52.875</v>
      </c>
      <c r="O184" s="55" t="n">
        <f aca="false">IF(TOT!AN186&lt;13.4,IF(N184&gt;73,73,N184),N184)</f>
        <v>52.875</v>
      </c>
      <c r="P184" s="55" t="n">
        <f aca="false">IF(TOT!AN186&lt;13.4,IF(O184&gt;73,73,O184),O184)</f>
        <v>52.875</v>
      </c>
    </row>
    <row r="185" customFormat="false" ht="13" hidden="false" customHeight="true" outlineLevel="0" collapsed="false">
      <c r="A185" s="17" t="s">
        <v>1134</v>
      </c>
      <c r="B185" s="27" t="n">
        <f aca="false">'SK - Tableau 1'!G185</f>
        <v>60</v>
      </c>
      <c r="C185" s="54" t="n">
        <f aca="false">(TOT!BQ187*60)/TOT!AK187</f>
        <v>2.04824761037774</v>
      </c>
      <c r="D185" s="27" t="n">
        <f aca="false">VLOOKUP(C185,'PH - GIVEAWAYS'!$A$3:$B$55,2)</f>
        <v>68</v>
      </c>
      <c r="E185" s="27" t="n">
        <f aca="false">IF(TOT!AK187&lt;400,IF(D185&gt;66,66,D185),D185)</f>
        <v>66</v>
      </c>
      <c r="F185" s="27" t="n">
        <f aca="false">IF(TOT!AK187&lt;200,IF(E185&gt;60,60,E185),E185)</f>
        <v>60</v>
      </c>
      <c r="G185" s="50" t="n">
        <f aca="false">(TOT!BS187*60)/TOT!AK187</f>
        <v>2.04824761037774</v>
      </c>
      <c r="H185" s="55" t="n">
        <f aca="false">VLOOKUP(G185,'PH - BLOCKED SHOTS'!$A$3:$B$55,2)</f>
        <v>62</v>
      </c>
      <c r="I185" s="55" t="n">
        <f aca="false">IF(TOT!AK187&lt;400,IF(H185&gt;66,66,H185),H185)</f>
        <v>62</v>
      </c>
      <c r="J185" s="55" t="n">
        <f aca="false">IF(TOT!AK187&lt;200,IF(I185&gt;60,60,I185),I185)</f>
        <v>60</v>
      </c>
      <c r="K185" s="55" t="n">
        <f aca="false">((B185+F185+F185+J185)/4)+TOT!DC187</f>
        <v>60</v>
      </c>
      <c r="L185" s="55"/>
      <c r="M185" s="55" t="n">
        <f aca="false">VLOOKUP(TOT!FE187,'PH - GAME SCORE'!$A$3:$B$55,2)</f>
        <v>68</v>
      </c>
      <c r="N185" s="55" t="n">
        <f aca="false">AVERAGE(K185,M185)</f>
        <v>64</v>
      </c>
      <c r="O185" s="55" t="n">
        <f aca="false">IF(TOT!AN187&lt;13.4,IF(N185&gt;73,73,N185),N185)</f>
        <v>64</v>
      </c>
      <c r="P185" s="55" t="n">
        <f aca="false">IF(TOT!AN187&lt;13.4,IF(O185&gt;73,73,O185),O185)</f>
        <v>64</v>
      </c>
    </row>
    <row r="186" customFormat="false" ht="13" hidden="false" customHeight="true" outlineLevel="0" collapsed="false">
      <c r="A186" s="17" t="s">
        <v>1139</v>
      </c>
      <c r="B186" s="27" t="n">
        <f aca="false">'SK - Tableau 1'!G186</f>
        <v>60</v>
      </c>
      <c r="C186" s="54" t="n">
        <f aca="false">(TOT!BQ188*60)/TOT!AK188</f>
        <v>11.1455108359134</v>
      </c>
      <c r="D186" s="27" t="n">
        <f aca="false">VLOOKUP(C186,'PH - GIVEAWAYS'!$A$3:$B$55,2)</f>
        <v>47</v>
      </c>
      <c r="E186" s="27" t="n">
        <f aca="false">IF(TOT!AK188&lt;400,IF(D186&gt;66,66,D186),D186)</f>
        <v>47</v>
      </c>
      <c r="F186" s="27" t="n">
        <f aca="false">IF(TOT!AK188&lt;200,IF(E186&gt;60,60,E186),E186)</f>
        <v>47</v>
      </c>
      <c r="G186" s="50" t="n">
        <f aca="false">(TOT!BS188*60)/TOT!AK188</f>
        <v>0</v>
      </c>
      <c r="H186" s="55" t="n">
        <f aca="false">VLOOKUP(G186,'PH - BLOCKED SHOTS'!$A$3:$B$55,2)</f>
        <v>47</v>
      </c>
      <c r="I186" s="55" t="n">
        <f aca="false">IF(TOT!AK188&lt;400,IF(H186&gt;66,66,H186),H186)</f>
        <v>47</v>
      </c>
      <c r="J186" s="55" t="n">
        <f aca="false">IF(TOT!AK188&lt;200,IF(I186&gt;60,60,I186),I186)</f>
        <v>47</v>
      </c>
      <c r="K186" s="55" t="n">
        <f aca="false">((B186+F186+F186+J186)/4)+TOT!DC188</f>
        <v>50.25</v>
      </c>
      <c r="L186" s="55"/>
      <c r="M186" s="55" t="n">
        <f aca="false">VLOOKUP(TOT!FE188,'PH - GAME SCORE'!$A$3:$B$55,2)</f>
        <v>47</v>
      </c>
      <c r="N186" s="55" t="n">
        <f aca="false">AVERAGE(K186,M186)</f>
        <v>48.625</v>
      </c>
      <c r="O186" s="55" t="n">
        <f aca="false">IF(TOT!AN188&lt;13.4,IF(N186&gt;73,73,N186),N186)</f>
        <v>48.625</v>
      </c>
      <c r="P186" s="55" t="n">
        <f aca="false">IF(TOT!AN188&lt;13.4,IF(O186&gt;73,73,O186),O186)</f>
        <v>48.625</v>
      </c>
    </row>
    <row r="187" customFormat="false" ht="13" hidden="false" customHeight="true" outlineLevel="0" collapsed="false">
      <c r="A187" s="17" t="s">
        <v>1143</v>
      </c>
      <c r="B187" s="27" t="n">
        <f aca="false">'SK - Tableau 1'!G187</f>
        <v>54</v>
      </c>
      <c r="C187" s="54" t="n">
        <f aca="false">(TOT!BQ189*60)/TOT!AK189</f>
        <v>1.69691256186658</v>
      </c>
      <c r="D187" s="27" t="n">
        <f aca="false">VLOOKUP(C187,'PH - GIVEAWAYS'!$A$3:$B$55,2)</f>
        <v>75</v>
      </c>
      <c r="E187" s="27" t="n">
        <f aca="false">IF(TOT!AK189&lt;400,IF(D187&gt;66,66,D187),D187)</f>
        <v>66</v>
      </c>
      <c r="F187" s="27" t="n">
        <f aca="false">IF(TOT!AK189&lt;200,IF(E187&gt;60,60,E187),E187)</f>
        <v>66</v>
      </c>
      <c r="G187" s="50" t="n">
        <f aca="false">(TOT!BS189*60)/TOT!AK189</f>
        <v>2.96959698326652</v>
      </c>
      <c r="H187" s="55" t="n">
        <f aca="false">VLOOKUP(G187,'PH - BLOCKED SHOTS'!$A$3:$B$55,2)</f>
        <v>73</v>
      </c>
      <c r="I187" s="55" t="n">
        <f aca="false">IF(TOT!AK189&lt;400,IF(H187&gt;66,66,H187),H187)</f>
        <v>66</v>
      </c>
      <c r="J187" s="55" t="n">
        <f aca="false">IF(TOT!AK189&lt;200,IF(I187&gt;60,60,I187),I187)</f>
        <v>66</v>
      </c>
      <c r="K187" s="55" t="n">
        <f aca="false">((B187+F187+F187+J187)/4)+TOT!DC189</f>
        <v>65</v>
      </c>
      <c r="L187" s="55"/>
      <c r="M187" s="55" t="n">
        <f aca="false">VLOOKUP(TOT!FE189,'PH - GAME SCORE'!$A$3:$B$55,2)</f>
        <v>62</v>
      </c>
      <c r="N187" s="55" t="n">
        <f aca="false">AVERAGE(K187,M187)</f>
        <v>63.5</v>
      </c>
      <c r="O187" s="55" t="n">
        <f aca="false">IF(TOT!AN189&lt;13.4,IF(N187&gt;73,73,N187),N187)</f>
        <v>63.5</v>
      </c>
      <c r="P187" s="55" t="n">
        <f aca="false">IF(TOT!AN189&lt;13.4,IF(O187&gt;73,73,O187),O187)</f>
        <v>63.5</v>
      </c>
    </row>
    <row r="188" customFormat="false" ht="13" hidden="false" customHeight="true" outlineLevel="0" collapsed="false">
      <c r="A188" s="17" t="s">
        <v>1147</v>
      </c>
      <c r="B188" s="27" t="n">
        <f aca="false">'SK - Tableau 1'!G188</f>
        <v>97</v>
      </c>
      <c r="C188" s="54" t="n">
        <f aca="false">(TOT!BQ190*60)/TOT!AK190</f>
        <v>1.58102766798419</v>
      </c>
      <c r="D188" s="27" t="n">
        <f aca="false">VLOOKUP(C188,'PH - GIVEAWAYS'!$A$3:$B$55,2)</f>
        <v>78</v>
      </c>
      <c r="E188" s="27" t="n">
        <f aca="false">IF(TOT!AK190&lt;400,IF(D188&gt;66,66,D188),D188)</f>
        <v>78</v>
      </c>
      <c r="F188" s="27" t="n">
        <f aca="false">IF(TOT!AK190&lt;200,IF(E188&gt;60,60,E188),E188)</f>
        <v>78</v>
      </c>
      <c r="G188" s="50" t="n">
        <f aca="false">(TOT!BS190*60)/TOT!AK190</f>
        <v>0.826446280991735</v>
      </c>
      <c r="H188" s="55" t="n">
        <f aca="false">VLOOKUP(G188,'PH - BLOCKED SHOTS'!$A$3:$B$55,2)</f>
        <v>48</v>
      </c>
      <c r="I188" s="55" t="n">
        <f aca="false">IF(TOT!AK190&lt;400,IF(H188&gt;66,66,H188),H188)</f>
        <v>48</v>
      </c>
      <c r="J188" s="55" t="n">
        <f aca="false">IF(TOT!AK190&lt;200,IF(I188&gt;60,60,I188),I188)</f>
        <v>48</v>
      </c>
      <c r="K188" s="55" t="n">
        <f aca="false">((B188+F188+F188+J188)/4)+TOT!DC190</f>
        <v>79.25</v>
      </c>
      <c r="L188" s="55"/>
      <c r="M188" s="55" t="n">
        <f aca="false">VLOOKUP(TOT!FE190,'PH - GAME SCORE'!$A$3:$B$55,2)</f>
        <v>98</v>
      </c>
      <c r="N188" s="55" t="n">
        <f aca="false">AVERAGE(K188,M188)</f>
        <v>88.625</v>
      </c>
      <c r="O188" s="55" t="n">
        <f aca="false">IF(TOT!AN190&lt;13.4,IF(N188&gt;73,73,N188),N188)</f>
        <v>88.625</v>
      </c>
      <c r="P188" s="55" t="n">
        <f aca="false">IF(TOT!AN190&lt;13.4,IF(O188&gt;73,73,O188),O188)</f>
        <v>88.625</v>
      </c>
    </row>
    <row r="189" customFormat="false" ht="13" hidden="false" customHeight="true" outlineLevel="0" collapsed="false">
      <c r="A189" s="17" t="s">
        <v>1152</v>
      </c>
      <c r="B189" s="27" t="n">
        <f aca="false">'SK - Tableau 1'!G189</f>
        <v>82</v>
      </c>
      <c r="C189" s="54" t="n">
        <f aca="false">(TOT!BQ191*60)/TOT!AK191</f>
        <v>2.02279010181377</v>
      </c>
      <c r="D189" s="27" t="n">
        <f aca="false">VLOOKUP(C189,'PH - GIVEAWAYS'!$A$3:$B$55,2)</f>
        <v>68</v>
      </c>
      <c r="E189" s="27" t="n">
        <f aca="false">IF(TOT!AK191&lt;400,IF(D189&gt;66,66,D189),D189)</f>
        <v>68</v>
      </c>
      <c r="F189" s="27" t="n">
        <f aca="false">IF(TOT!AK191&lt;200,IF(E189&gt;60,60,E189),E189)</f>
        <v>68</v>
      </c>
      <c r="G189" s="50" t="n">
        <f aca="false">(TOT!BS191*60)/TOT!AK191</f>
        <v>1.13276245701571</v>
      </c>
      <c r="H189" s="55" t="n">
        <f aca="false">VLOOKUP(G189,'PH - BLOCKED SHOTS'!$A$3:$B$55,2)</f>
        <v>51</v>
      </c>
      <c r="I189" s="55" t="n">
        <f aca="false">IF(TOT!AK191&lt;400,IF(H189&gt;66,66,H189),H189)</f>
        <v>51</v>
      </c>
      <c r="J189" s="55" t="n">
        <f aca="false">IF(TOT!AK191&lt;200,IF(I189&gt;60,60,I189),I189)</f>
        <v>51</v>
      </c>
      <c r="K189" s="55" t="n">
        <f aca="false">((B189+F189+F189+J189)/4)+TOT!DC191</f>
        <v>71.25</v>
      </c>
      <c r="L189" s="55"/>
      <c r="M189" s="55" t="n">
        <f aca="false">VLOOKUP(TOT!FE191,'PH - GAME SCORE'!$A$3:$B$55,2)</f>
        <v>85</v>
      </c>
      <c r="N189" s="55" t="n">
        <f aca="false">AVERAGE(K189,M189)</f>
        <v>78.125</v>
      </c>
      <c r="O189" s="55" t="n">
        <f aca="false">IF(TOT!AN191&lt;13.4,IF(N189&gt;73,73,N189),N189)</f>
        <v>78.125</v>
      </c>
      <c r="P189" s="55" t="n">
        <f aca="false">IF(TOT!AN191&lt;13.4,IF(O189&gt;73,73,O189),O189)</f>
        <v>78.125</v>
      </c>
    </row>
    <row r="190" customFormat="false" ht="13" hidden="false" customHeight="true" outlineLevel="0" collapsed="false">
      <c r="A190" s="17" t="s">
        <v>1156</v>
      </c>
      <c r="B190" s="27" t="n">
        <f aca="false">'SK - Tableau 1'!G190</f>
        <v>78</v>
      </c>
      <c r="C190" s="54" t="n">
        <f aca="false">(TOT!BQ192*60)/TOT!AK192</f>
        <v>1.25402769311158</v>
      </c>
      <c r="D190" s="27" t="n">
        <f aca="false">VLOOKUP(C190,'PH - GIVEAWAYS'!$A$3:$B$55,2)</f>
        <v>86</v>
      </c>
      <c r="E190" s="27" t="n">
        <f aca="false">IF(TOT!AK192&lt;400,IF(D190&gt;66,66,D190),D190)</f>
        <v>86</v>
      </c>
      <c r="F190" s="27" t="n">
        <f aca="false">IF(TOT!AK192&lt;200,IF(E190&gt;60,60,E190),E190)</f>
        <v>86</v>
      </c>
      <c r="G190" s="50" t="n">
        <f aca="false">(TOT!BS192*60)/TOT!AK192</f>
        <v>5.360968388052</v>
      </c>
      <c r="H190" s="55" t="n">
        <f aca="false">VLOOKUP(G190,'PH - BLOCKED SHOTS'!$A$3:$B$55,2)</f>
        <v>92</v>
      </c>
      <c r="I190" s="55" t="n">
        <f aca="false">IF(TOT!AK192&lt;400,IF(H190&gt;66,66,H190),H190)</f>
        <v>92</v>
      </c>
      <c r="J190" s="55" t="n">
        <f aca="false">IF(TOT!AK192&lt;200,IF(I190&gt;60,60,I190),I190)</f>
        <v>92</v>
      </c>
      <c r="K190" s="55" t="n">
        <f aca="false">((B190+F190+F190+J190)/4)+TOT!DC192</f>
        <v>85.5</v>
      </c>
      <c r="L190" s="55"/>
      <c r="M190" s="55" t="n">
        <f aca="false">VLOOKUP(TOT!FE192,'PH - GAME SCORE'!$A$3:$B$55,2)</f>
        <v>51</v>
      </c>
      <c r="N190" s="55" t="n">
        <f aca="false">AVERAGE(K190,M190)</f>
        <v>68.25</v>
      </c>
      <c r="O190" s="55" t="n">
        <f aca="false">IF(TOT!AN192&lt;13.4,IF(N190&gt;73,73,N190),N190)</f>
        <v>68.25</v>
      </c>
      <c r="P190" s="55" t="n">
        <f aca="false">IF(TOT!AN192&lt;13.4,IF(O190&gt;73,73,O190),O190)</f>
        <v>68.25</v>
      </c>
    </row>
    <row r="191" customFormat="false" ht="13" hidden="false" customHeight="true" outlineLevel="0" collapsed="false">
      <c r="A191" s="17" t="s">
        <v>1160</v>
      </c>
      <c r="B191" s="27" t="n">
        <f aca="false">'SK - Tableau 1'!G191</f>
        <v>68</v>
      </c>
      <c r="C191" s="54" t="n">
        <f aca="false">(TOT!BQ193*60)/TOT!AK193</f>
        <v>1.59958720330237</v>
      </c>
      <c r="D191" s="27" t="n">
        <f aca="false">VLOOKUP(C191,'PH - GIVEAWAYS'!$A$3:$B$55,2)</f>
        <v>78</v>
      </c>
      <c r="E191" s="27" t="n">
        <f aca="false">IF(TOT!AK193&lt;400,IF(D191&gt;66,66,D191),D191)</f>
        <v>78</v>
      </c>
      <c r="F191" s="27" t="n">
        <f aca="false">IF(TOT!AK193&lt;200,IF(E191&gt;60,60,E191),E191)</f>
        <v>78</v>
      </c>
      <c r="G191" s="50" t="n">
        <f aca="false">(TOT!BS193*60)/TOT!AK193</f>
        <v>2.32198142414861</v>
      </c>
      <c r="H191" s="55" t="n">
        <f aca="false">VLOOKUP(G191,'PH - BLOCKED SHOTS'!$A$3:$B$55,2)</f>
        <v>65</v>
      </c>
      <c r="I191" s="55" t="n">
        <f aca="false">IF(TOT!AK193&lt;400,IF(H191&gt;66,66,H191),H191)</f>
        <v>65</v>
      </c>
      <c r="J191" s="55" t="n">
        <f aca="false">IF(TOT!AK193&lt;200,IF(I191&gt;60,60,I191),I191)</f>
        <v>65</v>
      </c>
      <c r="K191" s="55" t="n">
        <f aca="false">((B191+F191+F191+J191)/4)+TOT!DC193</f>
        <v>75.25</v>
      </c>
      <c r="L191" s="55"/>
      <c r="M191" s="55" t="n">
        <f aca="false">VLOOKUP(TOT!FE193,'PH - GAME SCORE'!$A$3:$B$55,2)</f>
        <v>62</v>
      </c>
      <c r="N191" s="55" t="n">
        <f aca="false">AVERAGE(K191,M191)</f>
        <v>68.625</v>
      </c>
      <c r="O191" s="55" t="n">
        <f aca="false">IF(TOT!AN193&lt;13.4,IF(N191&gt;73,73,N191),N191)</f>
        <v>68.625</v>
      </c>
      <c r="P191" s="55" t="n">
        <f aca="false">IF(TOT!AN193&lt;13.4,IF(O191&gt;73,73,O191),O191)</f>
        <v>68.625</v>
      </c>
    </row>
    <row r="192" customFormat="false" ht="13" hidden="false" customHeight="true" outlineLevel="0" collapsed="false">
      <c r="A192" s="17" t="s">
        <v>1164</v>
      </c>
      <c r="B192" s="27" t="n">
        <f aca="false">'SK - Tableau 1'!G192</f>
        <v>66</v>
      </c>
      <c r="C192" s="54" t="n">
        <f aca="false">(TOT!BQ194*60)/TOT!AK194</f>
        <v>3.29699084169208</v>
      </c>
      <c r="D192" s="27" t="n">
        <f aca="false">VLOOKUP(C192,'PH - GIVEAWAYS'!$A$3:$B$55,2)</f>
        <v>51</v>
      </c>
      <c r="E192" s="27" t="n">
        <f aca="false">IF(TOT!AK194&lt;400,IF(D192&gt;66,66,D192),D192)</f>
        <v>51</v>
      </c>
      <c r="F192" s="27" t="n">
        <f aca="false">IF(TOT!AK194&lt;200,IF(E192&gt;60,60,E192),E192)</f>
        <v>51</v>
      </c>
      <c r="G192" s="50" t="n">
        <f aca="false">(TOT!BS194*60)/TOT!AK194</f>
        <v>2.82599215002178</v>
      </c>
      <c r="H192" s="55" t="n">
        <f aca="false">VLOOKUP(G192,'PH - BLOCKED SHOTS'!$A$3:$B$55,2)</f>
        <v>71</v>
      </c>
      <c r="I192" s="55" t="n">
        <f aca="false">IF(TOT!AK194&lt;400,IF(H192&gt;66,66,H192),H192)</f>
        <v>66</v>
      </c>
      <c r="J192" s="55" t="n">
        <f aca="false">IF(TOT!AK194&lt;200,IF(I192&gt;60,60,I192),I192)</f>
        <v>66</v>
      </c>
      <c r="K192" s="55" t="n">
        <f aca="false">((B192+F192+F192+J192)/4)+TOT!DC194</f>
        <v>58.5</v>
      </c>
      <c r="L192" s="55"/>
      <c r="M192" s="55" t="n">
        <f aca="false">VLOOKUP(TOT!FE194,'PH - GAME SCORE'!$A$3:$B$55,2)</f>
        <v>82</v>
      </c>
      <c r="N192" s="55" t="n">
        <f aca="false">AVERAGE(K192,M192)</f>
        <v>70.25</v>
      </c>
      <c r="O192" s="55" t="n">
        <f aca="false">IF(TOT!AN194&lt;13.4,IF(N192&gt;73,73,N192),N192)</f>
        <v>70.25</v>
      </c>
      <c r="P192" s="55" t="n">
        <f aca="false">IF(TOT!AN194&lt;13.4,IF(O192&gt;73,73,O192),O192)</f>
        <v>70.25</v>
      </c>
    </row>
    <row r="193" customFormat="false" ht="13" hidden="false" customHeight="true" outlineLevel="0" collapsed="false">
      <c r="A193" s="17" t="s">
        <v>1168</v>
      </c>
      <c r="B193" s="27" t="n">
        <f aca="false">'SK - Tableau 1'!G193</f>
        <v>59</v>
      </c>
      <c r="C193" s="54" t="n">
        <f aca="false">(TOT!BQ195*60)/TOT!AK195</f>
        <v>1.01580135440181</v>
      </c>
      <c r="D193" s="27" t="n">
        <f aca="false">VLOOKUP(C193,'PH - GIVEAWAYS'!$A$3:$B$55,2)</f>
        <v>91</v>
      </c>
      <c r="E193" s="27" t="n">
        <f aca="false">IF(TOT!AK195&lt;400,IF(D193&gt;66,66,D193),D193)</f>
        <v>66</v>
      </c>
      <c r="F193" s="27" t="n">
        <f aca="false">IF(TOT!AK195&lt;200,IF(E193&gt;60,60,E193),E193)</f>
        <v>66</v>
      </c>
      <c r="G193" s="50" t="n">
        <f aca="false">(TOT!BS195*60)/TOT!AK195</f>
        <v>3.21670428893905</v>
      </c>
      <c r="H193" s="55" t="n">
        <f aca="false">VLOOKUP(G193,'PH - BLOCKED SHOTS'!$A$3:$B$55,2)</f>
        <v>75</v>
      </c>
      <c r="I193" s="55" t="n">
        <f aca="false">IF(TOT!AK195&lt;400,IF(H193&gt;66,66,H193),H193)</f>
        <v>66</v>
      </c>
      <c r="J193" s="55" t="n">
        <f aca="false">IF(TOT!AK195&lt;200,IF(I193&gt;60,60,I193),I193)</f>
        <v>66</v>
      </c>
      <c r="K193" s="55" t="n">
        <f aca="false">((B193+F193+F193+J193)/4)+TOT!DC195</f>
        <v>64.25</v>
      </c>
      <c r="L193" s="55"/>
      <c r="M193" s="55" t="n">
        <f aca="false">VLOOKUP(TOT!FE195,'PH - GAME SCORE'!$A$3:$B$55,2)</f>
        <v>47</v>
      </c>
      <c r="N193" s="55" t="n">
        <f aca="false">AVERAGE(K193,M193)</f>
        <v>55.625</v>
      </c>
      <c r="O193" s="55" t="n">
        <f aca="false">IF(TOT!AN195&lt;13.4,IF(N193&gt;73,73,N193),N193)</f>
        <v>55.625</v>
      </c>
      <c r="P193" s="55" t="n">
        <f aca="false">IF(TOT!AN195&lt;13.4,IF(O193&gt;73,73,O193),O193)</f>
        <v>55.625</v>
      </c>
    </row>
    <row r="194" customFormat="false" ht="13" hidden="false" customHeight="true" outlineLevel="0" collapsed="false">
      <c r="A194" s="17" t="s">
        <v>1174</v>
      </c>
      <c r="B194" s="27" t="n">
        <f aca="false">'SK - Tableau 1'!G194</f>
        <v>60</v>
      </c>
      <c r="C194" s="54" t="n">
        <f aca="false">(TOT!BQ196*60)/TOT!AK196</f>
        <v>0</v>
      </c>
      <c r="D194" s="27" t="n">
        <f aca="false">VLOOKUP(C194,'PH - GIVEAWAYS'!$A$3:$B$55,2)</f>
        <v>99</v>
      </c>
      <c r="E194" s="27" t="n">
        <f aca="false">IF(TOT!AK196&lt;400,IF(D194&gt;66,66,D194),D194)</f>
        <v>66</v>
      </c>
      <c r="F194" s="27" t="n">
        <f aca="false">IF(TOT!AK196&lt;200,IF(E194&gt;60,60,E194),E194)</f>
        <v>60</v>
      </c>
      <c r="G194" s="50" t="n">
        <f aca="false">(TOT!BS196*60)/TOT!AK196</f>
        <v>3.49175557710957</v>
      </c>
      <c r="H194" s="55" t="n">
        <f aca="false">VLOOKUP(G194,'PH - BLOCKED SHOTS'!$A$3:$B$55,2)</f>
        <v>77</v>
      </c>
      <c r="I194" s="55" t="n">
        <f aca="false">IF(TOT!AK196&lt;400,IF(H194&gt;66,66,H194),H194)</f>
        <v>66</v>
      </c>
      <c r="J194" s="55" t="n">
        <f aca="false">IF(TOT!AK196&lt;200,IF(I194&gt;60,60,I194),I194)</f>
        <v>60</v>
      </c>
      <c r="K194" s="55" t="n">
        <f aca="false">((B194+F194+F194+J194)/4)+TOT!DC196</f>
        <v>60</v>
      </c>
      <c r="L194" s="55"/>
      <c r="M194" s="55" t="n">
        <f aca="false">VLOOKUP(TOT!FE196,'PH - GAME SCORE'!$A$3:$B$55,2)</f>
        <v>47</v>
      </c>
      <c r="N194" s="55" t="n">
        <f aca="false">AVERAGE(K194,M194)</f>
        <v>53.5</v>
      </c>
      <c r="O194" s="55" t="n">
        <f aca="false">IF(TOT!AN196&lt;13.4,IF(N194&gt;73,73,N194),N194)</f>
        <v>53.5</v>
      </c>
      <c r="P194" s="55" t="n">
        <f aca="false">IF(TOT!AN196&lt;13.4,IF(O194&gt;73,73,O194),O194)</f>
        <v>53.5</v>
      </c>
    </row>
    <row r="195" customFormat="false" ht="13" hidden="false" customHeight="true" outlineLevel="0" collapsed="false">
      <c r="A195" s="17" t="s">
        <v>1178</v>
      </c>
      <c r="B195" s="27" t="n">
        <f aca="false">'SK - Tableau 1'!G195</f>
        <v>74</v>
      </c>
      <c r="C195" s="54" t="n">
        <f aca="false">(TOT!BQ197*60)/TOT!AK197</f>
        <v>2.11829233695143</v>
      </c>
      <c r="D195" s="27" t="n">
        <f aca="false">VLOOKUP(C195,'PH - GIVEAWAYS'!$A$3:$B$55,2)</f>
        <v>67</v>
      </c>
      <c r="E195" s="27" t="n">
        <f aca="false">IF(TOT!AK197&lt;400,IF(D195&gt;66,66,D195),D195)</f>
        <v>67</v>
      </c>
      <c r="F195" s="27" t="n">
        <f aca="false">IF(TOT!AK197&lt;200,IF(E195&gt;60,60,E195),E195)</f>
        <v>67</v>
      </c>
      <c r="G195" s="50" t="n">
        <f aca="false">(TOT!BS197*60)/TOT!AK197</f>
        <v>2.42090552794449</v>
      </c>
      <c r="H195" s="55" t="n">
        <f aca="false">VLOOKUP(G195,'PH - BLOCKED SHOTS'!$A$3:$B$55,2)</f>
        <v>67</v>
      </c>
      <c r="I195" s="55" t="n">
        <f aca="false">IF(TOT!AK197&lt;400,IF(H195&gt;66,66,H195),H195)</f>
        <v>67</v>
      </c>
      <c r="J195" s="55" t="n">
        <f aca="false">IF(TOT!AK197&lt;200,IF(I195&gt;60,60,I195),I195)</f>
        <v>67</v>
      </c>
      <c r="K195" s="55" t="n">
        <f aca="false">((B195+F195+F195+J195)/4)+TOT!DC197</f>
        <v>72.75</v>
      </c>
      <c r="L195" s="55"/>
      <c r="M195" s="55" t="n">
        <f aca="false">VLOOKUP(TOT!FE197,'PH - GAME SCORE'!$A$3:$B$55,2)</f>
        <v>83</v>
      </c>
      <c r="N195" s="55" t="n">
        <f aca="false">AVERAGE(K195,M195)</f>
        <v>77.875</v>
      </c>
      <c r="O195" s="55" t="n">
        <f aca="false">IF(TOT!AN197&lt;13.4,IF(N195&gt;73,73,N195),N195)</f>
        <v>77.875</v>
      </c>
      <c r="P195" s="55" t="n">
        <f aca="false">IF(TOT!AN197&lt;13.4,IF(O195&gt;73,73,O195),O195)</f>
        <v>77.875</v>
      </c>
    </row>
    <row r="196" customFormat="false" ht="13" hidden="false" customHeight="true" outlineLevel="0" collapsed="false">
      <c r="A196" s="17" t="s">
        <v>1183</v>
      </c>
      <c r="B196" s="27" t="n">
        <f aca="false">'SK - Tableau 1'!G196</f>
        <v>53</v>
      </c>
      <c r="C196" s="54" t="n">
        <f aca="false">(TOT!BQ198*60)/TOT!AK198</f>
        <v>2.56928749851317</v>
      </c>
      <c r="D196" s="27" t="n">
        <f aca="false">VLOOKUP(C196,'PH - GIVEAWAYS'!$A$3:$B$55,2)</f>
        <v>59</v>
      </c>
      <c r="E196" s="27" t="n">
        <f aca="false">IF(TOT!AK198&lt;400,IF(D196&gt;66,66,D196),D196)</f>
        <v>59</v>
      </c>
      <c r="F196" s="27" t="n">
        <f aca="false">IF(TOT!AK198&lt;200,IF(E196&gt;60,60,E196),E196)</f>
        <v>59</v>
      </c>
      <c r="G196" s="50" t="n">
        <f aca="false">(TOT!BS198*60)/TOT!AK198</f>
        <v>3.21160937314147</v>
      </c>
      <c r="H196" s="55" t="n">
        <f aca="false">VLOOKUP(G196,'PH - BLOCKED SHOTS'!$A$3:$B$55,2)</f>
        <v>75</v>
      </c>
      <c r="I196" s="55" t="n">
        <f aca="false">IF(TOT!AK198&lt;400,IF(H196&gt;66,66,H196),H196)</f>
        <v>66</v>
      </c>
      <c r="J196" s="55" t="n">
        <f aca="false">IF(TOT!AK198&lt;200,IF(I196&gt;60,60,I196),I196)</f>
        <v>66</v>
      </c>
      <c r="K196" s="55" t="n">
        <f aca="false">((B196+F196+F196+J196)/4)+TOT!DC198</f>
        <v>59.25</v>
      </c>
      <c r="L196" s="55"/>
      <c r="M196" s="55" t="n">
        <f aca="false">VLOOKUP(TOT!FE198,'PH - GAME SCORE'!$A$3:$B$55,2)</f>
        <v>53</v>
      </c>
      <c r="N196" s="55" t="n">
        <f aca="false">AVERAGE(K196,M196)</f>
        <v>56.125</v>
      </c>
      <c r="O196" s="55" t="n">
        <f aca="false">IF(TOT!AN198&lt;13.4,IF(N196&gt;73,73,N196),N196)</f>
        <v>56.125</v>
      </c>
      <c r="P196" s="55" t="n">
        <f aca="false">IF(TOT!AN198&lt;13.4,IF(O196&gt;73,73,O196),O196)</f>
        <v>56.125</v>
      </c>
    </row>
    <row r="197" customFormat="false" ht="13" hidden="false" customHeight="true" outlineLevel="0" collapsed="false">
      <c r="A197" s="17" t="s">
        <v>1187</v>
      </c>
      <c r="B197" s="27" t="n">
        <f aca="false">'SK - Tableau 1'!G197</f>
        <v>68</v>
      </c>
      <c r="C197" s="54" t="n">
        <f aca="false">(TOT!BQ199*60)/TOT!AK199</f>
        <v>1.06062322946175</v>
      </c>
      <c r="D197" s="27" t="n">
        <f aca="false">VLOOKUP(C197,'PH - GIVEAWAYS'!$A$3:$B$55,2)</f>
        <v>90</v>
      </c>
      <c r="E197" s="27" t="n">
        <f aca="false">IF(TOT!AK199&lt;400,IF(D197&gt;66,66,D197),D197)</f>
        <v>90</v>
      </c>
      <c r="F197" s="27" t="n">
        <f aca="false">IF(TOT!AK199&lt;200,IF(E197&gt;60,60,E197),E197)</f>
        <v>90</v>
      </c>
      <c r="G197" s="50" t="n">
        <f aca="false">(TOT!BS199*60)/TOT!AK199</f>
        <v>1.87648725212464</v>
      </c>
      <c r="H197" s="55" t="n">
        <f aca="false">VLOOKUP(G197,'PH - BLOCKED SHOTS'!$A$3:$B$55,2)</f>
        <v>60</v>
      </c>
      <c r="I197" s="55" t="n">
        <f aca="false">IF(TOT!AK199&lt;400,IF(H197&gt;66,66,H197),H197)</f>
        <v>60</v>
      </c>
      <c r="J197" s="55" t="n">
        <f aca="false">IF(TOT!AK199&lt;200,IF(I197&gt;60,60,I197),I197)</f>
        <v>60</v>
      </c>
      <c r="K197" s="55" t="n">
        <f aca="false">((B197+F197+F197+J197)/4)+TOT!DC199</f>
        <v>77</v>
      </c>
      <c r="L197" s="55"/>
      <c r="M197" s="55" t="n">
        <f aca="false">VLOOKUP(TOT!FE199,'PH - GAME SCORE'!$A$3:$B$55,2)</f>
        <v>65</v>
      </c>
      <c r="N197" s="55" t="n">
        <f aca="false">AVERAGE(K197,M197)</f>
        <v>71</v>
      </c>
      <c r="O197" s="55" t="n">
        <f aca="false">IF(TOT!AN199&lt;13.4,IF(N197&gt;73,73,N197),N197)</f>
        <v>71</v>
      </c>
      <c r="P197" s="55" t="n">
        <f aca="false">IF(TOT!AN199&lt;13.4,IF(O197&gt;73,73,O197),O197)</f>
        <v>71</v>
      </c>
    </row>
    <row r="198" customFormat="false" ht="13" hidden="false" customHeight="true" outlineLevel="0" collapsed="false">
      <c r="A198" s="17" t="s">
        <v>1191</v>
      </c>
      <c r="B198" s="27" t="n">
        <f aca="false">'SK - Tableau 1'!G198</f>
        <v>71</v>
      </c>
      <c r="C198" s="54" t="n">
        <f aca="false">(TOT!BQ200*60)/TOT!AK200</f>
        <v>1.39129809550347</v>
      </c>
      <c r="D198" s="27" t="n">
        <f aca="false">VLOOKUP(C198,'PH - GIVEAWAYS'!$A$3:$B$55,2)</f>
        <v>83</v>
      </c>
      <c r="E198" s="27" t="n">
        <f aca="false">IF(TOT!AK200&lt;400,IF(D198&gt;66,66,D198),D198)</f>
        <v>83</v>
      </c>
      <c r="F198" s="27" t="n">
        <f aca="false">IF(TOT!AK200&lt;200,IF(E198&gt;60,60,E198),E198)</f>
        <v>83</v>
      </c>
      <c r="G198" s="50" t="n">
        <f aca="false">(TOT!BS200*60)/TOT!AK200</f>
        <v>4.56216352246487</v>
      </c>
      <c r="H198" s="55" t="n">
        <f aca="false">VLOOKUP(G198,'PH - BLOCKED SHOTS'!$A$3:$B$55,2)</f>
        <v>86</v>
      </c>
      <c r="I198" s="55" t="n">
        <f aca="false">IF(TOT!AK200&lt;400,IF(H198&gt;66,66,H198),H198)</f>
        <v>86</v>
      </c>
      <c r="J198" s="55" t="n">
        <f aca="false">IF(TOT!AK200&lt;200,IF(I198&gt;60,60,I198),I198)</f>
        <v>86</v>
      </c>
      <c r="K198" s="55" t="n">
        <f aca="false">((B198+F198+F198+J198)/4)+TOT!DC200</f>
        <v>81.75</v>
      </c>
      <c r="L198" s="55"/>
      <c r="M198" s="55" t="n">
        <f aca="false">VLOOKUP(TOT!FE200,'PH - GAME SCORE'!$A$3:$B$55,2)</f>
        <v>82</v>
      </c>
      <c r="N198" s="55" t="n">
        <f aca="false">AVERAGE(K198,M198)</f>
        <v>81.875</v>
      </c>
      <c r="O198" s="55" t="n">
        <f aca="false">IF(TOT!AN200&lt;13.4,IF(N198&gt;73,73,N198),N198)</f>
        <v>81.875</v>
      </c>
      <c r="P198" s="55" t="n">
        <f aca="false">IF(TOT!AN200&lt;13.4,IF(O198&gt;73,73,O198),O198)</f>
        <v>81.875</v>
      </c>
    </row>
    <row r="199" customFormat="false" ht="13" hidden="false" customHeight="true" outlineLevel="0" collapsed="false">
      <c r="A199" s="17" t="s">
        <v>1196</v>
      </c>
      <c r="B199" s="27" t="n">
        <f aca="false">'SK - Tableau 1'!G199</f>
        <v>62</v>
      </c>
      <c r="C199" s="54" t="n">
        <f aca="false">(TOT!BQ201*60)/TOT!AK201</f>
        <v>1.87977286077932</v>
      </c>
      <c r="D199" s="27" t="n">
        <f aca="false">VLOOKUP(C199,'PH - GIVEAWAYS'!$A$3:$B$55,2)</f>
        <v>71</v>
      </c>
      <c r="E199" s="27" t="n">
        <f aca="false">IF(TOT!AK201&lt;400,IF(D199&gt;66,66,D199),D199)</f>
        <v>71</v>
      </c>
      <c r="F199" s="27" t="n">
        <f aca="false">IF(TOT!AK201&lt;200,IF(E199&gt;60,60,E199),E199)</f>
        <v>71</v>
      </c>
      <c r="G199" s="50" t="n">
        <f aca="false">(TOT!BS201*60)/TOT!AK201</f>
        <v>4.05326023105541</v>
      </c>
      <c r="H199" s="55" t="n">
        <f aca="false">VLOOKUP(G199,'PH - BLOCKED SHOTS'!$A$3:$B$55,2)</f>
        <v>82</v>
      </c>
      <c r="I199" s="55" t="n">
        <f aca="false">IF(TOT!AK201&lt;400,IF(H199&gt;66,66,H199),H199)</f>
        <v>82</v>
      </c>
      <c r="J199" s="55" t="n">
        <f aca="false">IF(TOT!AK201&lt;200,IF(I199&gt;60,60,I199),I199)</f>
        <v>82</v>
      </c>
      <c r="K199" s="55" t="n">
        <f aca="false">((B199+F199+F199+J199)/4)+TOT!DC201</f>
        <v>76.5</v>
      </c>
      <c r="L199" s="55"/>
      <c r="M199" s="55" t="n">
        <f aca="false">VLOOKUP(TOT!FE201,'PH - GAME SCORE'!$A$3:$B$55,2)</f>
        <v>66</v>
      </c>
      <c r="N199" s="55" t="n">
        <f aca="false">AVERAGE(K199,M199)</f>
        <v>71.25</v>
      </c>
      <c r="O199" s="55" t="n">
        <f aca="false">IF(TOT!AN201&lt;13.4,IF(N199&gt;73,73,N199),N199)</f>
        <v>71.25</v>
      </c>
      <c r="P199" s="55" t="n">
        <f aca="false">IF(TOT!AN201&lt;13.4,IF(O199&gt;73,73,O199),O199)</f>
        <v>71.25</v>
      </c>
    </row>
    <row r="200" customFormat="false" ht="13" hidden="false" customHeight="true" outlineLevel="0" collapsed="false">
      <c r="A200" s="17" t="s">
        <v>1201</v>
      </c>
      <c r="B200" s="27" t="n">
        <f aca="false">'SK - Tableau 1'!G200</f>
        <v>72</v>
      </c>
      <c r="C200" s="54" t="n">
        <f aca="false">(TOT!BQ202*60)/TOT!AK202</f>
        <v>1.3807563476438</v>
      </c>
      <c r="D200" s="27" t="n">
        <f aca="false">VLOOKUP(C200,'PH - GIVEAWAYS'!$A$3:$B$55,2)</f>
        <v>83</v>
      </c>
      <c r="E200" s="27" t="n">
        <f aca="false">IF(TOT!AK202&lt;400,IF(D200&gt;66,66,D200),D200)</f>
        <v>83</v>
      </c>
      <c r="F200" s="27" t="n">
        <f aca="false">IF(TOT!AK202&lt;200,IF(E200&gt;60,60,E200),E200)</f>
        <v>83</v>
      </c>
      <c r="G200" s="50" t="n">
        <f aca="false">(TOT!BS202*60)/TOT!AK202</f>
        <v>2.25523536781821</v>
      </c>
      <c r="H200" s="55" t="n">
        <f aca="false">VLOOKUP(G200,'PH - BLOCKED SHOTS'!$A$3:$B$55,2)</f>
        <v>65</v>
      </c>
      <c r="I200" s="55" t="n">
        <f aca="false">IF(TOT!AK202&lt;400,IF(H200&gt;66,66,H200),H200)</f>
        <v>65</v>
      </c>
      <c r="J200" s="55" t="n">
        <f aca="false">IF(TOT!AK202&lt;200,IF(I200&gt;60,60,I200),I200)</f>
        <v>65</v>
      </c>
      <c r="K200" s="55" t="n">
        <f aca="false">((B200+F200+F200+J200)/4)+TOT!DC202</f>
        <v>75.75</v>
      </c>
      <c r="L200" s="55"/>
      <c r="M200" s="55" t="n">
        <f aca="false">VLOOKUP(TOT!FE202,'PH - GAME SCORE'!$A$3:$B$55,2)</f>
        <v>67</v>
      </c>
      <c r="N200" s="55" t="n">
        <f aca="false">AVERAGE(K200,M200)</f>
        <v>71.375</v>
      </c>
      <c r="O200" s="55" t="n">
        <f aca="false">IF(TOT!AN202&lt;13.4,IF(N200&gt;73,73,N200),N200)</f>
        <v>71.375</v>
      </c>
      <c r="P200" s="55" t="n">
        <f aca="false">IF(TOT!AN202&lt;13.4,IF(O200&gt;73,73,O200),O200)</f>
        <v>71.375</v>
      </c>
    </row>
    <row r="201" customFormat="false" ht="13" hidden="false" customHeight="true" outlineLevel="0" collapsed="false">
      <c r="A201" s="17" t="s">
        <v>1205</v>
      </c>
      <c r="B201" s="27" t="n">
        <f aca="false">'SK - Tableau 1'!G201</f>
        <v>60</v>
      </c>
      <c r="C201" s="54" t="n">
        <f aca="false">(TOT!BQ203*60)/TOT!AK203</f>
        <v>1.94954128440367</v>
      </c>
      <c r="D201" s="27" t="n">
        <f aca="false">VLOOKUP(C201,'PH - GIVEAWAYS'!$A$3:$B$55,2)</f>
        <v>70</v>
      </c>
      <c r="E201" s="27" t="n">
        <f aca="false">IF(TOT!AK203&lt;400,IF(D201&gt;66,66,D201),D201)</f>
        <v>70</v>
      </c>
      <c r="F201" s="27" t="n">
        <f aca="false">IF(TOT!AK203&lt;200,IF(E201&gt;60,60,E201),E201)</f>
        <v>70</v>
      </c>
      <c r="G201" s="50" t="n">
        <f aca="false">(TOT!BS203*60)/TOT!AK203</f>
        <v>3.21100917431193</v>
      </c>
      <c r="H201" s="55" t="n">
        <f aca="false">VLOOKUP(G201,'PH - BLOCKED SHOTS'!$A$3:$B$55,2)</f>
        <v>75</v>
      </c>
      <c r="I201" s="55" t="n">
        <f aca="false">IF(TOT!AK203&lt;400,IF(H201&gt;66,66,H201),H201)</f>
        <v>75</v>
      </c>
      <c r="J201" s="55" t="n">
        <f aca="false">IF(TOT!AK203&lt;200,IF(I201&gt;60,60,I201),I201)</f>
        <v>75</v>
      </c>
      <c r="K201" s="55" t="n">
        <f aca="false">((B201+F201+F201+J201)/4)+TOT!DC203</f>
        <v>68.75</v>
      </c>
      <c r="L201" s="55"/>
      <c r="M201" s="55" t="n">
        <f aca="false">VLOOKUP(TOT!FE203,'PH - GAME SCORE'!$A$3:$B$55,2)</f>
        <v>58</v>
      </c>
      <c r="N201" s="55" t="n">
        <f aca="false">AVERAGE(K201,M201)</f>
        <v>63.375</v>
      </c>
      <c r="O201" s="55" t="n">
        <f aca="false">IF(TOT!AN203&lt;13.4,IF(N201&gt;73,73,N201),N201)</f>
        <v>63.375</v>
      </c>
      <c r="P201" s="55" t="n">
        <f aca="false">IF(TOT!AN203&lt;13.4,IF(O201&gt;73,73,O201),O201)</f>
        <v>63.375</v>
      </c>
    </row>
    <row r="202" customFormat="false" ht="13" hidden="false" customHeight="true" outlineLevel="0" collapsed="false">
      <c r="A202" s="17" t="s">
        <v>1209</v>
      </c>
      <c r="B202" s="27" t="n">
        <f aca="false">'SK - Tableau 1'!G202</f>
        <v>78</v>
      </c>
      <c r="C202" s="54" t="n">
        <f aca="false">(TOT!BQ204*60)/TOT!AK204</f>
        <v>1.26715945089757</v>
      </c>
      <c r="D202" s="27" t="n">
        <f aca="false">VLOOKUP(C202,'PH - GIVEAWAYS'!$A$3:$B$55,2)</f>
        <v>86</v>
      </c>
      <c r="E202" s="27" t="n">
        <f aca="false">IF(TOT!AK204&lt;400,IF(D202&gt;66,66,D202),D202)</f>
        <v>86</v>
      </c>
      <c r="F202" s="27" t="n">
        <f aca="false">IF(TOT!AK204&lt;200,IF(E202&gt;60,60,E202),E202)</f>
        <v>86</v>
      </c>
      <c r="G202" s="50" t="n">
        <f aca="false">(TOT!BS204*60)/TOT!AK204</f>
        <v>1.36463325481277</v>
      </c>
      <c r="H202" s="55" t="n">
        <f aca="false">VLOOKUP(G202,'PH - BLOCKED SHOTS'!$A$3:$B$55,2)</f>
        <v>53</v>
      </c>
      <c r="I202" s="55" t="n">
        <f aca="false">IF(TOT!AK204&lt;400,IF(H202&gt;66,66,H202),H202)</f>
        <v>53</v>
      </c>
      <c r="J202" s="55" t="n">
        <f aca="false">IF(TOT!AK204&lt;200,IF(I202&gt;60,60,I202),I202)</f>
        <v>53</v>
      </c>
      <c r="K202" s="55" t="n">
        <f aca="false">((B202+F202+F202+J202)/4)+TOT!DC204</f>
        <v>78.75</v>
      </c>
      <c r="L202" s="55"/>
      <c r="M202" s="55" t="n">
        <f aca="false">VLOOKUP(TOT!FE204,'PH - GAME SCORE'!$A$3:$B$55,2)</f>
        <v>67</v>
      </c>
      <c r="N202" s="55" t="n">
        <f aca="false">AVERAGE(K202,M202)</f>
        <v>72.875</v>
      </c>
      <c r="O202" s="55" t="n">
        <f aca="false">IF(TOT!AN204&lt;13.4,IF(N202&gt;73,73,N202),N202)</f>
        <v>72.875</v>
      </c>
      <c r="P202" s="55" t="n">
        <f aca="false">IF(TOT!AN204&lt;13.4,IF(O202&gt;73,73,O202),O202)</f>
        <v>72.875</v>
      </c>
    </row>
    <row r="203" customFormat="false" ht="13" hidden="false" customHeight="true" outlineLevel="0" collapsed="false">
      <c r="A203" s="17" t="s">
        <v>1213</v>
      </c>
      <c r="B203" s="27" t="n">
        <f aca="false">'SK - Tableau 1'!G203</f>
        <v>49</v>
      </c>
      <c r="C203" s="54" t="n">
        <f aca="false">(TOT!BQ205*60)/TOT!AK205</f>
        <v>1.77132146204312</v>
      </c>
      <c r="D203" s="27" t="n">
        <f aca="false">VLOOKUP(C203,'PH - GIVEAWAYS'!$A$3:$B$55,2)</f>
        <v>73</v>
      </c>
      <c r="E203" s="27" t="n">
        <f aca="false">IF(TOT!AK205&lt;400,IF(D203&gt;66,66,D203),D203)</f>
        <v>73</v>
      </c>
      <c r="F203" s="27" t="n">
        <f aca="false">IF(TOT!AK205&lt;200,IF(E203&gt;60,60,E203),E203)</f>
        <v>73</v>
      </c>
      <c r="G203" s="50" t="n">
        <f aca="false">(TOT!BS205*60)/TOT!AK205</f>
        <v>4.47047797563264</v>
      </c>
      <c r="H203" s="55" t="n">
        <f aca="false">VLOOKUP(G203,'PH - BLOCKED SHOTS'!$A$3:$B$55,2)</f>
        <v>85</v>
      </c>
      <c r="I203" s="55" t="n">
        <f aca="false">IF(TOT!AK205&lt;400,IF(H203&gt;66,66,H203),H203)</f>
        <v>85</v>
      </c>
      <c r="J203" s="55" t="n">
        <f aca="false">IF(TOT!AK205&lt;200,IF(I203&gt;60,60,I203),I203)</f>
        <v>85</v>
      </c>
      <c r="K203" s="55" t="n">
        <f aca="false">((B203+F203+F203+J203)/4)+TOT!DC205</f>
        <v>71</v>
      </c>
      <c r="L203" s="55"/>
      <c r="M203" s="55" t="n">
        <f aca="false">VLOOKUP(TOT!FE205,'PH - GAME SCORE'!$A$3:$B$55,2)</f>
        <v>68</v>
      </c>
      <c r="N203" s="55" t="n">
        <f aca="false">AVERAGE(K203,M203)</f>
        <v>69.5</v>
      </c>
      <c r="O203" s="55" t="n">
        <f aca="false">IF(TOT!AN205&lt;13.4,IF(N203&gt;73,73,N203),N203)</f>
        <v>69.5</v>
      </c>
      <c r="P203" s="55" t="n">
        <f aca="false">IF(TOT!AN205&lt;13.4,IF(O203&gt;73,73,O203),O203)</f>
        <v>69.5</v>
      </c>
    </row>
    <row r="204" customFormat="false" ht="13" hidden="false" customHeight="true" outlineLevel="0" collapsed="false">
      <c r="A204" s="17" t="s">
        <v>1217</v>
      </c>
      <c r="B204" s="27" t="n">
        <f aca="false">'SK - Tableau 1'!G204</f>
        <v>80</v>
      </c>
      <c r="C204" s="54" t="n">
        <f aca="false">(TOT!BQ206*60)/TOT!AK206</f>
        <v>2.2752999773602</v>
      </c>
      <c r="D204" s="27" t="n">
        <f aca="false">VLOOKUP(C204,'PH - GIVEAWAYS'!$A$3:$B$55,2)</f>
        <v>63</v>
      </c>
      <c r="E204" s="27" t="n">
        <f aca="false">IF(TOT!AK206&lt;400,IF(D204&gt;66,66,D204),D204)</f>
        <v>63</v>
      </c>
      <c r="F204" s="27" t="n">
        <f aca="false">IF(TOT!AK206&lt;200,IF(E204&gt;60,60,E204),E204)</f>
        <v>63</v>
      </c>
      <c r="G204" s="50" t="n">
        <f aca="false">(TOT!BS206*60)/TOT!AK206</f>
        <v>1.56214625311297</v>
      </c>
      <c r="H204" s="55" t="n">
        <f aca="false">VLOOKUP(G204,'PH - BLOCKED SHOTS'!$A$3:$B$55,2)</f>
        <v>56</v>
      </c>
      <c r="I204" s="55" t="n">
        <f aca="false">IF(TOT!AK206&lt;400,IF(H204&gt;66,66,H204),H204)</f>
        <v>56</v>
      </c>
      <c r="J204" s="55" t="n">
        <f aca="false">IF(TOT!AK206&lt;200,IF(I204&gt;60,60,I204),I204)</f>
        <v>56</v>
      </c>
      <c r="K204" s="55" t="n">
        <f aca="false">((B204+F204+F204+J204)/4)+TOT!DC206</f>
        <v>70.5</v>
      </c>
      <c r="L204" s="55"/>
      <c r="M204" s="55" t="n">
        <f aca="false">VLOOKUP(TOT!FE206,'PH - GAME SCORE'!$A$3:$B$55,2)</f>
        <v>99</v>
      </c>
      <c r="N204" s="55" t="n">
        <f aca="false">AVERAGE(K204,M204)</f>
        <v>84.75</v>
      </c>
      <c r="O204" s="55" t="n">
        <f aca="false">IF(TOT!AN206&lt;13.4,IF(N204&gt;73,73,N204),N204)</f>
        <v>84.75</v>
      </c>
      <c r="P204" s="55" t="n">
        <f aca="false">IF(TOT!AN206&lt;13.4,IF(O204&gt;73,73,O204),O204)</f>
        <v>84.75</v>
      </c>
    </row>
    <row r="205" customFormat="false" ht="13" hidden="false" customHeight="true" outlineLevel="0" collapsed="false">
      <c r="A205" s="17" t="s">
        <v>1222</v>
      </c>
      <c r="B205" s="27" t="n">
        <f aca="false">'SK - Tableau 1'!G205</f>
        <v>51</v>
      </c>
      <c r="C205" s="54" t="n">
        <f aca="false">(TOT!BQ207*60)/TOT!AK207</f>
        <v>1.59114956538049</v>
      </c>
      <c r="D205" s="27" t="n">
        <f aca="false">VLOOKUP(C205,'PH - GIVEAWAYS'!$A$3:$B$55,2)</f>
        <v>78</v>
      </c>
      <c r="E205" s="27" t="n">
        <f aca="false">IF(TOT!AK207&lt;400,IF(D205&gt;66,66,D205),D205)</f>
        <v>78</v>
      </c>
      <c r="F205" s="27" t="n">
        <f aca="false">IF(TOT!AK207&lt;200,IF(E205&gt;60,60,E205),E205)</f>
        <v>78</v>
      </c>
      <c r="G205" s="50" t="n">
        <f aca="false">(TOT!BS207*60)/TOT!AK207</f>
        <v>4.86988200313421</v>
      </c>
      <c r="H205" s="55" t="n">
        <f aca="false">VLOOKUP(G205,'PH - BLOCKED SHOTS'!$A$3:$B$55,2)</f>
        <v>88</v>
      </c>
      <c r="I205" s="55" t="n">
        <f aca="false">IF(TOT!AK207&lt;400,IF(H205&gt;66,66,H205),H205)</f>
        <v>88</v>
      </c>
      <c r="J205" s="55" t="n">
        <f aca="false">IF(TOT!AK207&lt;200,IF(I205&gt;60,60,I205),I205)</f>
        <v>88</v>
      </c>
      <c r="K205" s="55" t="n">
        <f aca="false">((B205+F205+F205+J205)/4)+TOT!DC207</f>
        <v>73.75</v>
      </c>
      <c r="L205" s="55"/>
      <c r="M205" s="55" t="n">
        <f aca="false">VLOOKUP(TOT!FE207,'PH - GAME SCORE'!$A$3:$B$55,2)</f>
        <v>68</v>
      </c>
      <c r="N205" s="55" t="n">
        <f aca="false">AVERAGE(K205,M205)</f>
        <v>70.875</v>
      </c>
      <c r="O205" s="55" t="n">
        <f aca="false">IF(TOT!AN207&lt;13.4,IF(N205&gt;73,73,N205),N205)</f>
        <v>70.875</v>
      </c>
      <c r="P205" s="55" t="n">
        <f aca="false">IF(TOT!AN207&lt;13.4,IF(O205&gt;73,73,O205),O205)</f>
        <v>70.875</v>
      </c>
    </row>
    <row r="206" customFormat="false" ht="13" hidden="false" customHeight="true" outlineLevel="0" collapsed="false">
      <c r="A206" s="17" t="s">
        <v>1226</v>
      </c>
      <c r="B206" s="27" t="n">
        <f aca="false">'SK - Tableau 1'!G206</f>
        <v>74</v>
      </c>
      <c r="C206" s="54" t="n">
        <f aca="false">(TOT!BQ208*60)/TOT!AK208</f>
        <v>2.01482377855096</v>
      </c>
      <c r="D206" s="27" t="n">
        <f aca="false">VLOOKUP(C206,'PH - GIVEAWAYS'!$A$3:$B$55,2)</f>
        <v>69</v>
      </c>
      <c r="E206" s="27" t="n">
        <f aca="false">IF(TOT!AK208&lt;400,IF(D206&gt;66,66,D206),D206)</f>
        <v>69</v>
      </c>
      <c r="F206" s="27" t="n">
        <f aca="false">IF(TOT!AK208&lt;200,IF(E206&gt;60,60,E206),E206)</f>
        <v>69</v>
      </c>
      <c r="G206" s="50" t="n">
        <f aca="false">(TOT!BS208*60)/TOT!AK208</f>
        <v>1.6880955982454</v>
      </c>
      <c r="H206" s="55" t="n">
        <f aca="false">VLOOKUP(G206,'PH - BLOCKED SHOTS'!$A$3:$B$55,2)</f>
        <v>58</v>
      </c>
      <c r="I206" s="55" t="n">
        <f aca="false">IF(TOT!AK208&lt;400,IF(H206&gt;66,66,H206),H206)</f>
        <v>58</v>
      </c>
      <c r="J206" s="55" t="n">
        <f aca="false">IF(TOT!AK208&lt;200,IF(I206&gt;60,60,I206),I206)</f>
        <v>58</v>
      </c>
      <c r="K206" s="55" t="n">
        <f aca="false">((B206+F206+F206+J206)/4)+TOT!DC208</f>
        <v>67.5</v>
      </c>
      <c r="L206" s="55"/>
      <c r="M206" s="55" t="n">
        <f aca="false">VLOOKUP(TOT!FE208,'PH - GAME SCORE'!$A$3:$B$55,2)</f>
        <v>74</v>
      </c>
      <c r="N206" s="55" t="n">
        <f aca="false">AVERAGE(K206,M206)</f>
        <v>70.75</v>
      </c>
      <c r="O206" s="55" t="n">
        <f aca="false">IF(TOT!AN208&lt;13.4,IF(N206&gt;73,73,N206),N206)</f>
        <v>70.75</v>
      </c>
      <c r="P206" s="55" t="n">
        <f aca="false">IF(TOT!AN208&lt;13.4,IF(O206&gt;73,73,O206),O206)</f>
        <v>70.75</v>
      </c>
    </row>
    <row r="207" customFormat="false" ht="13" hidden="false" customHeight="true" outlineLevel="0" collapsed="false">
      <c r="A207" s="17" t="s">
        <v>1231</v>
      </c>
      <c r="B207" s="27" t="n">
        <f aca="false">'SK - Tableau 1'!G207</f>
        <v>83</v>
      </c>
      <c r="C207" s="54" t="n">
        <f aca="false">(TOT!BQ209*60)/TOT!AK209</f>
        <v>1.99656675029706</v>
      </c>
      <c r="D207" s="27" t="n">
        <f aca="false">VLOOKUP(C207,'PH - GIVEAWAYS'!$A$3:$B$55,2)</f>
        <v>69</v>
      </c>
      <c r="E207" s="27" t="n">
        <f aca="false">IF(TOT!AK209&lt;400,IF(D207&gt;66,66,D207),D207)</f>
        <v>69</v>
      </c>
      <c r="F207" s="27" t="n">
        <f aca="false">IF(TOT!AK209&lt;200,IF(E207&gt;60,60,E207),E207)</f>
        <v>69</v>
      </c>
      <c r="G207" s="50" t="n">
        <f aca="false">(TOT!BS209*60)/TOT!AK209</f>
        <v>1.71134292882605</v>
      </c>
      <c r="H207" s="55" t="n">
        <f aca="false">VLOOKUP(G207,'PH - BLOCKED SHOTS'!$A$3:$B$55,2)</f>
        <v>58</v>
      </c>
      <c r="I207" s="55" t="n">
        <f aca="false">IF(TOT!AK209&lt;400,IF(H207&gt;66,66,H207),H207)</f>
        <v>58</v>
      </c>
      <c r="J207" s="55" t="n">
        <f aca="false">IF(TOT!AK209&lt;200,IF(I207&gt;60,60,I207),I207)</f>
        <v>58</v>
      </c>
      <c r="K207" s="55" t="n">
        <f aca="false">((B207+F207+F207+J207)/4)+TOT!DC209</f>
        <v>69.75</v>
      </c>
      <c r="L207" s="55"/>
      <c r="M207" s="55" t="n">
        <f aca="false">VLOOKUP(TOT!FE209,'PH - GAME SCORE'!$A$3:$B$55,2)</f>
        <v>79</v>
      </c>
      <c r="N207" s="55" t="n">
        <f aca="false">AVERAGE(K207,M207)</f>
        <v>74.375</v>
      </c>
      <c r="O207" s="55" t="n">
        <f aca="false">IF(TOT!AN209&lt;13.4,IF(N207&gt;73,73,N207),N207)</f>
        <v>74.375</v>
      </c>
      <c r="P207" s="55" t="n">
        <f aca="false">IF(TOT!AN209&lt;13.4,IF(O207&gt;73,73,O207),O207)</f>
        <v>74.375</v>
      </c>
    </row>
    <row r="208" customFormat="false" ht="13" hidden="false" customHeight="true" outlineLevel="0" collapsed="false">
      <c r="A208" s="17" t="s">
        <v>1236</v>
      </c>
      <c r="B208" s="27" t="n">
        <f aca="false">'SK - Tableau 1'!G208</f>
        <v>57</v>
      </c>
      <c r="C208" s="54" t="n">
        <f aca="false">(TOT!BQ210*60)/TOT!AK210</f>
        <v>0.833796553640911</v>
      </c>
      <c r="D208" s="27" t="n">
        <f aca="false">VLOOKUP(C208,'PH - GIVEAWAYS'!$A$3:$B$55,2)</f>
        <v>95</v>
      </c>
      <c r="E208" s="27" t="n">
        <f aca="false">IF(TOT!AK210&lt;400,IF(D208&gt;66,66,D208),D208)</f>
        <v>66</v>
      </c>
      <c r="F208" s="27" t="n">
        <f aca="false">IF(TOT!AK210&lt;200,IF(E208&gt;60,60,E208),E208)</f>
        <v>66</v>
      </c>
      <c r="G208" s="50" t="n">
        <f aca="false">(TOT!BS210*60)/TOT!AK210</f>
        <v>2.33463035019455</v>
      </c>
      <c r="H208" s="55" t="n">
        <f aca="false">VLOOKUP(G208,'PH - BLOCKED SHOTS'!$A$3:$B$55,2)</f>
        <v>66</v>
      </c>
      <c r="I208" s="55" t="n">
        <f aca="false">IF(TOT!AK210&lt;400,IF(H208&gt;66,66,H208),H208)</f>
        <v>66</v>
      </c>
      <c r="J208" s="55" t="n">
        <f aca="false">IF(TOT!AK210&lt;200,IF(I208&gt;60,60,I208),I208)</f>
        <v>66</v>
      </c>
      <c r="K208" s="55" t="n">
        <f aca="false">((B208+F208+F208+J208)/4)+TOT!DC210</f>
        <v>63.75</v>
      </c>
      <c r="L208" s="55"/>
      <c r="M208" s="55" t="n">
        <f aca="false">VLOOKUP(TOT!FE210,'PH - GAME SCORE'!$A$3:$B$55,2)</f>
        <v>68</v>
      </c>
      <c r="N208" s="55" t="n">
        <f aca="false">AVERAGE(K208,M208)</f>
        <v>65.875</v>
      </c>
      <c r="O208" s="55" t="n">
        <f aca="false">IF(TOT!AN210&lt;13.4,IF(N208&gt;73,73,N208),N208)</f>
        <v>65.875</v>
      </c>
      <c r="P208" s="55" t="n">
        <f aca="false">IF(TOT!AN210&lt;13.4,IF(O208&gt;73,73,O208),O208)</f>
        <v>65.875</v>
      </c>
    </row>
    <row r="209" customFormat="false" ht="13" hidden="false" customHeight="true" outlineLevel="0" collapsed="false">
      <c r="A209" s="17" t="s">
        <v>1241</v>
      </c>
      <c r="B209" s="27" t="n">
        <f aca="false">'SK - Tableau 1'!G209</f>
        <v>70</v>
      </c>
      <c r="C209" s="54" t="n">
        <f aca="false">(TOT!BQ211*60)/TOT!AK211</f>
        <v>1.38254536476978</v>
      </c>
      <c r="D209" s="27" t="n">
        <f aca="false">VLOOKUP(C209,'PH - GIVEAWAYS'!$A$3:$B$55,2)</f>
        <v>83</v>
      </c>
      <c r="E209" s="27" t="n">
        <f aca="false">IF(TOT!AK211&lt;400,IF(D209&gt;66,66,D209),D209)</f>
        <v>83</v>
      </c>
      <c r="F209" s="27" t="n">
        <f aca="false">IF(TOT!AK211&lt;200,IF(E209&gt;60,60,E209),E209)</f>
        <v>83</v>
      </c>
      <c r="G209" s="50" t="n">
        <f aca="false">(TOT!BS211*60)/TOT!AK211</f>
        <v>1.72818170596223</v>
      </c>
      <c r="H209" s="55" t="n">
        <f aca="false">VLOOKUP(G209,'PH - BLOCKED SHOTS'!$A$3:$B$55,2)</f>
        <v>58</v>
      </c>
      <c r="I209" s="55" t="n">
        <f aca="false">IF(TOT!AK211&lt;400,IF(H209&gt;66,66,H209),H209)</f>
        <v>58</v>
      </c>
      <c r="J209" s="55" t="n">
        <f aca="false">IF(TOT!AK211&lt;200,IF(I209&gt;60,60,I209),I209)</f>
        <v>58</v>
      </c>
      <c r="K209" s="55" t="n">
        <f aca="false">((B209+F209+F209+J209)/4)+TOT!DC211</f>
        <v>78.5</v>
      </c>
      <c r="L209" s="55"/>
      <c r="M209" s="55" t="n">
        <f aca="false">VLOOKUP(TOT!FE211,'PH - GAME SCORE'!$A$3:$B$55,2)</f>
        <v>92</v>
      </c>
      <c r="N209" s="55" t="n">
        <f aca="false">AVERAGE(K209,M209)</f>
        <v>85.25</v>
      </c>
      <c r="O209" s="55" t="n">
        <f aca="false">IF(TOT!AN211&lt;13.4,IF(N209&gt;73,73,N209),N209)</f>
        <v>85.25</v>
      </c>
      <c r="P209" s="55" t="n">
        <f aca="false">IF(TOT!AN211&lt;13.4,IF(O209&gt;73,73,O209),O209)</f>
        <v>85.25</v>
      </c>
    </row>
    <row r="210" customFormat="false" ht="13" hidden="false" customHeight="true" outlineLevel="0" collapsed="false">
      <c r="A210" s="17" t="s">
        <v>1245</v>
      </c>
      <c r="B210" s="27" t="n">
        <f aca="false">'SK - Tableau 1'!G210</f>
        <v>57</v>
      </c>
      <c r="C210" s="54" t="n">
        <f aca="false">(TOT!BQ212*60)/TOT!AK212</f>
        <v>1.68561246520822</v>
      </c>
      <c r="D210" s="27" t="n">
        <f aca="false">VLOOKUP(C210,'PH - GIVEAWAYS'!$A$3:$B$55,2)</f>
        <v>75</v>
      </c>
      <c r="E210" s="27" t="n">
        <f aca="false">IF(TOT!AK212&lt;400,IF(D210&gt;66,66,D210),D210)</f>
        <v>75</v>
      </c>
      <c r="F210" s="27" t="n">
        <f aca="false">IF(TOT!AK212&lt;200,IF(E210&gt;60,60,E210),E210)</f>
        <v>75</v>
      </c>
      <c r="G210" s="50" t="n">
        <f aca="false">(TOT!BS212*60)/TOT!AK212</f>
        <v>2.43477356085632</v>
      </c>
      <c r="H210" s="55" t="n">
        <f aca="false">VLOOKUP(G210,'PH - BLOCKED SHOTS'!$A$3:$B$55,2)</f>
        <v>67</v>
      </c>
      <c r="I210" s="55" t="n">
        <f aca="false">IF(TOT!AK212&lt;400,IF(H210&gt;66,66,H210),H210)</f>
        <v>67</v>
      </c>
      <c r="J210" s="55" t="n">
        <f aca="false">IF(TOT!AK212&lt;200,IF(I210&gt;60,60,I210),I210)</f>
        <v>67</v>
      </c>
      <c r="K210" s="55" t="n">
        <f aca="false">((B210+F210+F210+J210)/4)+TOT!DC212</f>
        <v>69.5</v>
      </c>
      <c r="L210" s="55"/>
      <c r="M210" s="55" t="n">
        <f aca="false">VLOOKUP(TOT!FE212,'PH - GAME SCORE'!$A$3:$B$55,2)</f>
        <v>58</v>
      </c>
      <c r="N210" s="55" t="n">
        <f aca="false">AVERAGE(K210,M210)</f>
        <v>63.75</v>
      </c>
      <c r="O210" s="55" t="n">
        <f aca="false">IF(TOT!AN212&lt;13.4,IF(N210&gt;73,73,N210),N210)</f>
        <v>63.75</v>
      </c>
      <c r="P210" s="55" t="n">
        <f aca="false">IF(TOT!AN212&lt;13.4,IF(O210&gt;73,73,O210),O210)</f>
        <v>63.75</v>
      </c>
    </row>
    <row r="211" customFormat="false" ht="13" hidden="false" customHeight="true" outlineLevel="0" collapsed="false">
      <c r="A211" s="17" t="s">
        <v>1250</v>
      </c>
      <c r="B211" s="27" t="n">
        <f aca="false">'SK - Tableau 1'!G211</f>
        <v>60</v>
      </c>
      <c r="C211" s="54" t="n">
        <f aca="false">(TOT!BQ213*60)/TOT!AK213</f>
        <v>2.1157801939465</v>
      </c>
      <c r="D211" s="27" t="n">
        <f aca="false">VLOOKUP(C211,'PH - GIVEAWAYS'!$A$3:$B$55,2)</f>
        <v>67</v>
      </c>
      <c r="E211" s="27" t="n">
        <f aca="false">IF(TOT!AK213&lt;400,IF(D211&gt;66,66,D211),D211)</f>
        <v>66</v>
      </c>
      <c r="F211" s="27" t="n">
        <f aca="false">IF(TOT!AK213&lt;200,IF(E211&gt;60,60,E211),E211)</f>
        <v>60</v>
      </c>
      <c r="G211" s="50" t="n">
        <f aca="false">(TOT!BS213*60)/TOT!AK213</f>
        <v>1.05789009697325</v>
      </c>
      <c r="H211" s="55" t="n">
        <f aca="false">VLOOKUP(G211,'PH - BLOCKED SHOTS'!$A$3:$B$55,2)</f>
        <v>50</v>
      </c>
      <c r="I211" s="55" t="n">
        <f aca="false">IF(TOT!AK213&lt;400,IF(H211&gt;66,66,H211),H211)</f>
        <v>50</v>
      </c>
      <c r="J211" s="55" t="n">
        <f aca="false">IF(TOT!AK213&lt;200,IF(I211&gt;60,60,I211),I211)</f>
        <v>50</v>
      </c>
      <c r="K211" s="55" t="n">
        <f aca="false">((B211+F211+F211+J211)/4)+TOT!DC213</f>
        <v>59.5</v>
      </c>
      <c r="L211" s="55"/>
      <c r="M211" s="55" t="n">
        <f aca="false">VLOOKUP(TOT!FE213,'PH - GAME SCORE'!$A$3:$B$55,2)</f>
        <v>71</v>
      </c>
      <c r="N211" s="55" t="n">
        <f aca="false">AVERAGE(K211,M211)</f>
        <v>65.25</v>
      </c>
      <c r="O211" s="55" t="n">
        <f aca="false">IF(TOT!AN213&lt;13.4,IF(N211&gt;73,73,N211),N211)</f>
        <v>65.25</v>
      </c>
      <c r="P211" s="55" t="n">
        <f aca="false">IF(TOT!AN213&lt;13.4,IF(O211&gt;73,73,O211),O211)</f>
        <v>65.25</v>
      </c>
    </row>
    <row r="212" customFormat="false" ht="13" hidden="false" customHeight="true" outlineLevel="0" collapsed="false">
      <c r="A212" s="17" t="s">
        <v>1254</v>
      </c>
      <c r="B212" s="27" t="n">
        <f aca="false">'SK - Tableau 1'!G212</f>
        <v>60</v>
      </c>
      <c r="C212" s="54" t="n">
        <f aca="false">(TOT!BQ214*60)/TOT!AK214</f>
        <v>0</v>
      </c>
      <c r="D212" s="27" t="n">
        <f aca="false">VLOOKUP(C212,'PH - GIVEAWAYS'!$A$3:$B$55,2)</f>
        <v>99</v>
      </c>
      <c r="E212" s="27" t="n">
        <f aca="false">IF(TOT!AK214&lt;400,IF(D212&gt;66,66,D212),D212)</f>
        <v>66</v>
      </c>
      <c r="F212" s="27" t="n">
        <f aca="false">IF(TOT!AK214&lt;200,IF(E212&gt;60,60,E212),E212)</f>
        <v>60</v>
      </c>
      <c r="G212" s="50" t="n">
        <f aca="false">(TOT!BS214*60)/TOT!AK214</f>
        <v>0</v>
      </c>
      <c r="H212" s="55" t="n">
        <f aca="false">VLOOKUP(G212,'PH - BLOCKED SHOTS'!$A$3:$B$55,2)</f>
        <v>47</v>
      </c>
      <c r="I212" s="55" t="n">
        <f aca="false">IF(TOT!AK214&lt;400,IF(H212&gt;66,66,H212),H212)</f>
        <v>47</v>
      </c>
      <c r="J212" s="55" t="n">
        <f aca="false">IF(TOT!AK214&lt;200,IF(I212&gt;60,60,I212),I212)</f>
        <v>47</v>
      </c>
      <c r="K212" s="55" t="n">
        <f aca="false">((B212+F212+F212+J212)/4)+TOT!DC214</f>
        <v>56.75</v>
      </c>
      <c r="L212" s="55"/>
      <c r="M212" s="55" t="n">
        <f aca="false">VLOOKUP(TOT!FE214,'PH - GAME SCORE'!$A$3:$B$55,2)</f>
        <v>47</v>
      </c>
      <c r="N212" s="55" t="n">
        <f aca="false">AVERAGE(K212,M212)</f>
        <v>51.875</v>
      </c>
      <c r="O212" s="55" t="n">
        <f aca="false">IF(TOT!AN214&lt;13.4,IF(N212&gt;73,73,N212),N212)</f>
        <v>51.875</v>
      </c>
      <c r="P212" s="55" t="n">
        <f aca="false">IF(TOT!AN214&lt;13.4,IF(O212&gt;73,73,O212),O212)</f>
        <v>51.875</v>
      </c>
    </row>
    <row r="213" customFormat="false" ht="13" hidden="false" customHeight="true" outlineLevel="0" collapsed="false">
      <c r="A213" s="17" t="s">
        <v>1258</v>
      </c>
      <c r="B213" s="27" t="n">
        <f aca="false">'SK - Tableau 1'!G213</f>
        <v>56</v>
      </c>
      <c r="C213" s="54" t="n">
        <f aca="false">(TOT!BQ215*60)/TOT!AK215</f>
        <v>0.606877950101144</v>
      </c>
      <c r="D213" s="27" t="n">
        <f aca="false">VLOOKUP(C213,'PH - GIVEAWAYS'!$A$3:$B$55,2)</f>
        <v>98</v>
      </c>
      <c r="E213" s="27" t="n">
        <f aca="false">IF(TOT!AK215&lt;400,IF(D213&gt;66,66,D213),D213)</f>
        <v>66</v>
      </c>
      <c r="F213" s="27" t="n">
        <f aca="false">IF(TOT!AK215&lt;200,IF(E213&gt;60,60,E213),E213)</f>
        <v>60</v>
      </c>
      <c r="G213" s="50" t="n">
        <f aca="false">(TOT!BS215*60)/TOT!AK215</f>
        <v>3.64126770060686</v>
      </c>
      <c r="H213" s="55" t="n">
        <f aca="false">VLOOKUP(G213,'PH - BLOCKED SHOTS'!$A$3:$B$55,2)</f>
        <v>79</v>
      </c>
      <c r="I213" s="55" t="n">
        <f aca="false">IF(TOT!AK215&lt;400,IF(H213&gt;66,66,H213),H213)</f>
        <v>66</v>
      </c>
      <c r="J213" s="55" t="n">
        <f aca="false">IF(TOT!AK215&lt;200,IF(I213&gt;60,60,I213),I213)</f>
        <v>60</v>
      </c>
      <c r="K213" s="55" t="n">
        <f aca="false">((B213+F213+F213+J213)/4)+TOT!DC215</f>
        <v>59</v>
      </c>
      <c r="L213" s="55"/>
      <c r="M213" s="55" t="n">
        <f aca="false">VLOOKUP(TOT!FE215,'PH - GAME SCORE'!$A$3:$B$55,2)</f>
        <v>47</v>
      </c>
      <c r="N213" s="55" t="n">
        <f aca="false">AVERAGE(K213,M213)</f>
        <v>53</v>
      </c>
      <c r="O213" s="55" t="n">
        <f aca="false">IF(TOT!AN215&lt;13.4,IF(N213&gt;73,73,N213),N213)</f>
        <v>53</v>
      </c>
      <c r="P213" s="55" t="n">
        <f aca="false">IF(TOT!AN215&lt;13.4,IF(O213&gt;73,73,O213),O213)</f>
        <v>53</v>
      </c>
    </row>
    <row r="214" customFormat="false" ht="13" hidden="false" customHeight="true" outlineLevel="0" collapsed="false">
      <c r="A214" s="17" t="s">
        <v>1262</v>
      </c>
      <c r="B214" s="27" t="n">
        <f aca="false">'SK - Tableau 1'!G214</f>
        <v>56</v>
      </c>
      <c r="C214" s="54" t="n">
        <f aca="false">(TOT!BQ216*60)/TOT!AK216</f>
        <v>0.986977381768341</v>
      </c>
      <c r="D214" s="27" t="n">
        <f aca="false">VLOOKUP(C214,'PH - GIVEAWAYS'!$A$3:$B$55,2)</f>
        <v>92</v>
      </c>
      <c r="E214" s="27" t="n">
        <f aca="false">IF(TOT!AK216&lt;400,IF(D214&gt;66,66,D214),D214)</f>
        <v>92</v>
      </c>
      <c r="F214" s="27" t="n">
        <f aca="false">IF(TOT!AK216&lt;200,IF(E214&gt;60,60,E214),E214)</f>
        <v>92</v>
      </c>
      <c r="G214" s="50" t="n">
        <f aca="false">(TOT!BS216*60)/TOT!AK216</f>
        <v>1.7272104180946</v>
      </c>
      <c r="H214" s="55" t="n">
        <f aca="false">VLOOKUP(G214,'PH - BLOCKED SHOTS'!$A$3:$B$55,2)</f>
        <v>58</v>
      </c>
      <c r="I214" s="55" t="n">
        <f aca="false">IF(TOT!AK216&lt;400,IF(H214&gt;66,66,H214),H214)</f>
        <v>58</v>
      </c>
      <c r="J214" s="55" t="n">
        <f aca="false">IF(TOT!AK216&lt;200,IF(I214&gt;60,60,I214),I214)</f>
        <v>58</v>
      </c>
      <c r="K214" s="55" t="n">
        <f aca="false">((B214+F214+F214+J214)/4)+TOT!DC216</f>
        <v>75.5</v>
      </c>
      <c r="L214" s="55"/>
      <c r="M214" s="55" t="n">
        <f aca="false">VLOOKUP(TOT!FE216,'PH - GAME SCORE'!$A$3:$B$55,2)</f>
        <v>50</v>
      </c>
      <c r="N214" s="55" t="n">
        <f aca="false">AVERAGE(K214,M214)</f>
        <v>62.75</v>
      </c>
      <c r="O214" s="55" t="n">
        <f aca="false">IF(TOT!AN216&lt;13.4,IF(N214&gt;73,73,N214),N214)</f>
        <v>62.75</v>
      </c>
      <c r="P214" s="55" t="n">
        <f aca="false">IF(TOT!AN216&lt;13.4,IF(O214&gt;73,73,O214),O214)</f>
        <v>62.75</v>
      </c>
    </row>
    <row r="215" customFormat="false" ht="13" hidden="false" customHeight="true" outlineLevel="0" collapsed="false">
      <c r="A215" s="17" t="s">
        <v>1267</v>
      </c>
      <c r="B215" s="27" t="n">
        <f aca="false">'SK - Tableau 1'!G215</f>
        <v>60</v>
      </c>
      <c r="C215" s="54" t="n">
        <f aca="false">(TOT!BQ217*60)/TOT!AK217</f>
        <v>4.28954423592493</v>
      </c>
      <c r="D215" s="27" t="n">
        <f aca="false">VLOOKUP(C215,'PH - GIVEAWAYS'!$A$3:$B$55,2)</f>
        <v>47</v>
      </c>
      <c r="E215" s="27" t="n">
        <f aca="false">IF(TOT!AK217&lt;400,IF(D215&gt;66,66,D215),D215)</f>
        <v>47</v>
      </c>
      <c r="F215" s="27" t="n">
        <f aca="false">IF(TOT!AK217&lt;200,IF(E215&gt;60,60,E215),E215)</f>
        <v>47</v>
      </c>
      <c r="G215" s="50" t="n">
        <f aca="false">(TOT!BS217*60)/TOT!AK217</f>
        <v>3.2171581769437</v>
      </c>
      <c r="H215" s="55" t="n">
        <f aca="false">VLOOKUP(G215,'PH - BLOCKED SHOTS'!$A$3:$B$55,2)</f>
        <v>75</v>
      </c>
      <c r="I215" s="55" t="n">
        <f aca="false">IF(TOT!AK217&lt;400,IF(H215&gt;66,66,H215),H215)</f>
        <v>66</v>
      </c>
      <c r="J215" s="55" t="n">
        <f aca="false">IF(TOT!AK217&lt;200,IF(I215&gt;60,60,I215),I215)</f>
        <v>60</v>
      </c>
      <c r="K215" s="55" t="n">
        <f aca="false">((B215+F215+F215+J215)/4)+TOT!DC217</f>
        <v>53.5</v>
      </c>
      <c r="L215" s="55"/>
      <c r="M215" s="55" t="n">
        <f aca="false">VLOOKUP(TOT!FE217,'PH - GAME SCORE'!$A$3:$B$55,2)</f>
        <v>47</v>
      </c>
      <c r="N215" s="55" t="n">
        <f aca="false">AVERAGE(K215,M215)</f>
        <v>50.25</v>
      </c>
      <c r="O215" s="55" t="n">
        <f aca="false">IF(TOT!AN217&lt;13.4,IF(N215&gt;73,73,N215),N215)</f>
        <v>50.25</v>
      </c>
      <c r="P215" s="55" t="n">
        <f aca="false">IF(TOT!AN217&lt;13.4,IF(O215&gt;73,73,O215),O215)</f>
        <v>50.25</v>
      </c>
    </row>
    <row r="216" customFormat="false" ht="13" hidden="false" customHeight="true" outlineLevel="0" collapsed="false">
      <c r="A216" s="17" t="s">
        <v>1272</v>
      </c>
      <c r="B216" s="27" t="n">
        <f aca="false">'SK - Tableau 1'!G216</f>
        <v>94</v>
      </c>
      <c r="C216" s="54" t="n">
        <f aca="false">(TOT!BQ218*60)/TOT!AK218</f>
        <v>2.00595098793086</v>
      </c>
      <c r="D216" s="27" t="n">
        <f aca="false">VLOOKUP(C216,'PH - GIVEAWAYS'!$A$3:$B$55,2)</f>
        <v>69</v>
      </c>
      <c r="E216" s="27" t="n">
        <f aca="false">IF(TOT!AK218&lt;400,IF(D216&gt;66,66,D216),D216)</f>
        <v>69</v>
      </c>
      <c r="F216" s="27" t="n">
        <f aca="false">IF(TOT!AK218&lt;200,IF(E216&gt;60,60,E216),E216)</f>
        <v>69</v>
      </c>
      <c r="G216" s="50" t="n">
        <f aca="false">(TOT!BS218*60)/TOT!AK218</f>
        <v>2.48737922503427</v>
      </c>
      <c r="H216" s="55" t="n">
        <f aca="false">VLOOKUP(G216,'PH - BLOCKED SHOTS'!$A$3:$B$55,2)</f>
        <v>67</v>
      </c>
      <c r="I216" s="55" t="n">
        <f aca="false">IF(TOT!AK218&lt;400,IF(H216&gt;66,66,H216),H216)</f>
        <v>67</v>
      </c>
      <c r="J216" s="55" t="n">
        <f aca="false">IF(TOT!AK218&lt;200,IF(I216&gt;60,60,I216),I216)</f>
        <v>67</v>
      </c>
      <c r="K216" s="55" t="n">
        <f aca="false">((B216+F216+F216+J216)/4)+TOT!DC218</f>
        <v>74.75</v>
      </c>
      <c r="L216" s="55"/>
      <c r="M216" s="55" t="n">
        <f aca="false">VLOOKUP(TOT!FE218,'PH - GAME SCORE'!$A$3:$B$55,2)</f>
        <v>66</v>
      </c>
      <c r="N216" s="55" t="n">
        <f aca="false">AVERAGE(K216,M216)</f>
        <v>70.375</v>
      </c>
      <c r="O216" s="55" t="n">
        <f aca="false">IF(TOT!AN218&lt;13.4,IF(N216&gt;73,73,N216),N216)</f>
        <v>70.375</v>
      </c>
      <c r="P216" s="55" t="n">
        <f aca="false">IF(TOT!AN218&lt;13.4,IF(O216&gt;73,73,O216),O216)</f>
        <v>70.375</v>
      </c>
    </row>
    <row r="217" customFormat="false" ht="13" hidden="false" customHeight="true" outlineLevel="0" collapsed="false">
      <c r="A217" s="17" t="s">
        <v>1276</v>
      </c>
      <c r="B217" s="27" t="n">
        <f aca="false">'SK - Tableau 1'!G217</f>
        <v>76</v>
      </c>
      <c r="C217" s="54" t="n">
        <f aca="false">(TOT!BQ219*60)/TOT!AK219</f>
        <v>1.21015936254977</v>
      </c>
      <c r="D217" s="27" t="n">
        <f aca="false">VLOOKUP(C217,'PH - GIVEAWAYS'!$A$3:$B$55,2)</f>
        <v>87</v>
      </c>
      <c r="E217" s="27" t="n">
        <f aca="false">IF(TOT!AK219&lt;400,IF(D217&gt;66,66,D217),D217)</f>
        <v>87</v>
      </c>
      <c r="F217" s="27" t="n">
        <f aca="false">IF(TOT!AK219&lt;200,IF(E217&gt;60,60,E217),E217)</f>
        <v>87</v>
      </c>
      <c r="G217" s="50" t="n">
        <f aca="false">(TOT!BS219*60)/TOT!AK219</f>
        <v>6.94721115537831</v>
      </c>
      <c r="H217" s="55" t="n">
        <f aca="false">VLOOKUP(G217,'PH - BLOCKED SHOTS'!$A$3:$B$55,2)</f>
        <v>98</v>
      </c>
      <c r="I217" s="55" t="n">
        <f aca="false">IF(TOT!AK219&lt;400,IF(H217&gt;66,66,H217),H217)</f>
        <v>98</v>
      </c>
      <c r="J217" s="55" t="n">
        <f aca="false">IF(TOT!AK219&lt;200,IF(I217&gt;60,60,I217),I217)</f>
        <v>98</v>
      </c>
      <c r="K217" s="55" t="n">
        <f aca="false">((B217+F217+F217+J217)/4)+TOT!DC219</f>
        <v>87</v>
      </c>
      <c r="L217" s="55"/>
      <c r="M217" s="55" t="n">
        <f aca="false">VLOOKUP(TOT!FE219,'PH - GAME SCORE'!$A$3:$B$55,2)</f>
        <v>66</v>
      </c>
      <c r="N217" s="55" t="n">
        <f aca="false">AVERAGE(K217,M217)</f>
        <v>76.5</v>
      </c>
      <c r="O217" s="55" t="n">
        <f aca="false">IF(TOT!AN219&lt;13.4,IF(N217&gt;73,73,N217),N217)</f>
        <v>76.5</v>
      </c>
      <c r="P217" s="55" t="n">
        <f aca="false">IF(TOT!AN219&lt;13.4,IF(O217&gt;73,73,O217),O217)</f>
        <v>76.5</v>
      </c>
    </row>
    <row r="218" customFormat="false" ht="13" hidden="false" customHeight="true" outlineLevel="0" collapsed="false">
      <c r="A218" s="17" t="s">
        <v>1282</v>
      </c>
      <c r="B218" s="27" t="n">
        <f aca="false">'SK - Tableau 1'!G218</f>
        <v>87</v>
      </c>
      <c r="C218" s="54" t="n">
        <f aca="false">(TOT!BQ220*60)/TOT!AK220</f>
        <v>1.1145165784341</v>
      </c>
      <c r="D218" s="27" t="n">
        <f aca="false">VLOOKUP(C218,'PH - GIVEAWAYS'!$A$3:$B$55,2)</f>
        <v>89</v>
      </c>
      <c r="E218" s="27" t="n">
        <f aca="false">IF(TOT!AK220&lt;400,IF(D218&gt;66,66,D218),D218)</f>
        <v>89</v>
      </c>
      <c r="F218" s="27" t="n">
        <f aca="false">IF(TOT!AK220&lt;200,IF(E218&gt;60,60,E218),E218)</f>
        <v>89</v>
      </c>
      <c r="G218" s="50" t="n">
        <f aca="false">(TOT!BS220*60)/TOT!AK220</f>
        <v>4.19801244543513</v>
      </c>
      <c r="H218" s="55" t="n">
        <f aca="false">VLOOKUP(G218,'PH - BLOCKED SHOTS'!$A$3:$B$55,2)</f>
        <v>83</v>
      </c>
      <c r="I218" s="55" t="n">
        <f aca="false">IF(TOT!AK220&lt;400,IF(H218&gt;66,66,H218),H218)</f>
        <v>83</v>
      </c>
      <c r="J218" s="55" t="n">
        <f aca="false">IF(TOT!AK220&lt;200,IF(I218&gt;60,60,I218),I218)</f>
        <v>83</v>
      </c>
      <c r="K218" s="55" t="n">
        <f aca="false">((B218+F218+F218+J218)/4)+TOT!DC220</f>
        <v>89</v>
      </c>
      <c r="L218" s="55"/>
      <c r="M218" s="55" t="n">
        <f aca="false">VLOOKUP(TOT!FE220,'PH - GAME SCORE'!$A$3:$B$55,2)</f>
        <v>59</v>
      </c>
      <c r="N218" s="55" t="n">
        <f aca="false">AVERAGE(K218,M218)</f>
        <v>74</v>
      </c>
      <c r="O218" s="55" t="n">
        <f aca="false">IF(TOT!AN220&lt;13.4,IF(N218&gt;73,73,N218),N218)</f>
        <v>74</v>
      </c>
      <c r="P218" s="55" t="n">
        <f aca="false">IF(TOT!AN220&lt;13.4,IF(O218&gt;73,73,O218),O218)</f>
        <v>74</v>
      </c>
    </row>
    <row r="219" customFormat="false" ht="13" hidden="false" customHeight="true" outlineLevel="0" collapsed="false">
      <c r="A219" s="17" t="s">
        <v>1286</v>
      </c>
      <c r="B219" s="27" t="n">
        <f aca="false">'SK - Tableau 1'!G219</f>
        <v>60</v>
      </c>
      <c r="C219" s="54" t="n">
        <f aca="false">(TOT!BQ221*60)/TOT!AK221</f>
        <v>0</v>
      </c>
      <c r="D219" s="27" t="n">
        <f aca="false">VLOOKUP(C219,'PH - GIVEAWAYS'!$A$3:$B$55,2)</f>
        <v>99</v>
      </c>
      <c r="E219" s="27" t="n">
        <f aca="false">IF(TOT!AK221&lt;400,IF(D219&gt;66,66,D219),D219)</f>
        <v>66</v>
      </c>
      <c r="F219" s="27" t="n">
        <f aca="false">IF(TOT!AK221&lt;200,IF(E219&gt;60,60,E219),E219)</f>
        <v>60</v>
      </c>
      <c r="G219" s="50" t="n">
        <f aca="false">(TOT!BS221*60)/TOT!AK221</f>
        <v>13.2137030995105</v>
      </c>
      <c r="H219" s="55" t="n">
        <f aca="false">VLOOKUP(G219,'PH - BLOCKED SHOTS'!$A$3:$B$55,2)</f>
        <v>99</v>
      </c>
      <c r="I219" s="55" t="n">
        <f aca="false">IF(TOT!AK221&lt;400,IF(H219&gt;66,66,H219),H219)</f>
        <v>66</v>
      </c>
      <c r="J219" s="55" t="n">
        <f aca="false">IF(TOT!AK221&lt;200,IF(I219&gt;60,60,I219),I219)</f>
        <v>60</v>
      </c>
      <c r="K219" s="55" t="n">
        <f aca="false">((B219+F219+F219+J219)/4)+TOT!DC221</f>
        <v>60</v>
      </c>
      <c r="L219" s="55"/>
      <c r="M219" s="55" t="n">
        <f aca="false">VLOOKUP(TOT!FE221,'PH - GAME SCORE'!$A$3:$B$55,2)</f>
        <v>47</v>
      </c>
      <c r="N219" s="55" t="n">
        <f aca="false">AVERAGE(K219,M219)</f>
        <v>53.5</v>
      </c>
      <c r="O219" s="55" t="n">
        <f aca="false">IF(TOT!AN221&lt;13.4,IF(N219&gt;73,73,N219),N219)</f>
        <v>53.5</v>
      </c>
      <c r="P219" s="55" t="n">
        <f aca="false">IF(TOT!AN221&lt;13.4,IF(O219&gt;73,73,O219),O219)</f>
        <v>53.5</v>
      </c>
    </row>
    <row r="220" customFormat="false" ht="13" hidden="false" customHeight="true" outlineLevel="0" collapsed="false">
      <c r="A220" s="17" t="s">
        <v>1292</v>
      </c>
      <c r="B220" s="27" t="n">
        <f aca="false">'SK - Tableau 1'!G220</f>
        <v>60</v>
      </c>
      <c r="C220" s="54" t="n">
        <f aca="false">(TOT!BQ222*60)/TOT!AK222</f>
        <v>0</v>
      </c>
      <c r="D220" s="27" t="n">
        <f aca="false">VLOOKUP(C220,'PH - GIVEAWAYS'!$A$3:$B$55,2)</f>
        <v>99</v>
      </c>
      <c r="E220" s="27" t="n">
        <f aca="false">IF(TOT!AK222&lt;400,IF(D220&gt;66,66,D220),D220)</f>
        <v>66</v>
      </c>
      <c r="F220" s="27" t="n">
        <f aca="false">IF(TOT!AK222&lt;200,IF(E220&gt;60,60,E220),E220)</f>
        <v>60</v>
      </c>
      <c r="G220" s="50" t="n">
        <f aca="false">(TOT!BS222*60)/TOT!AK222</f>
        <v>5.55555555555556</v>
      </c>
      <c r="H220" s="55" t="n">
        <f aca="false">VLOOKUP(G220,'PH - BLOCKED SHOTS'!$A$3:$B$55,2)</f>
        <v>93</v>
      </c>
      <c r="I220" s="55" t="n">
        <f aca="false">IF(TOT!AK222&lt;400,IF(H220&gt;66,66,H220),H220)</f>
        <v>66</v>
      </c>
      <c r="J220" s="55" t="n">
        <f aca="false">IF(TOT!AK222&lt;200,IF(I220&gt;60,60,I220),I220)</f>
        <v>60</v>
      </c>
      <c r="K220" s="55" t="n">
        <f aca="false">((B220+F220+F220+J220)/4)+TOT!DC222</f>
        <v>60</v>
      </c>
      <c r="L220" s="55"/>
      <c r="M220" s="55" t="n">
        <f aca="false">VLOOKUP(TOT!FE222,'PH - GAME SCORE'!$A$3:$B$55,2)</f>
        <v>89</v>
      </c>
      <c r="N220" s="55" t="n">
        <f aca="false">AVERAGE(K220,M220)</f>
        <v>74.5</v>
      </c>
      <c r="O220" s="55" t="n">
        <f aca="false">IF(TOT!AN222&lt;13.4,IF(N220&gt;73,73,N220),N220)</f>
        <v>73</v>
      </c>
      <c r="P220" s="55" t="n">
        <f aca="false">IF(TOT!AN222&lt;13.4,IF(O220&gt;73,73,O220),O220)</f>
        <v>73</v>
      </c>
    </row>
    <row r="221" customFormat="false" ht="13" hidden="false" customHeight="true" outlineLevel="0" collapsed="false">
      <c r="A221" s="17" t="s">
        <v>1296</v>
      </c>
      <c r="B221" s="27" t="n">
        <f aca="false">'SK - Tableau 1'!G221</f>
        <v>48</v>
      </c>
      <c r="C221" s="54" t="n">
        <f aca="false">(TOT!BQ223*60)/TOT!AK223</f>
        <v>1.56153985179831</v>
      </c>
      <c r="D221" s="27" t="n">
        <f aca="false">VLOOKUP(C221,'PH - GIVEAWAYS'!$A$3:$B$55,2)</f>
        <v>78</v>
      </c>
      <c r="E221" s="27" t="n">
        <f aca="false">IF(TOT!AK223&lt;400,IF(D221&gt;66,66,D221),D221)</f>
        <v>78</v>
      </c>
      <c r="F221" s="27" t="n">
        <f aca="false">IF(TOT!AK223&lt;200,IF(E221&gt;60,60,E221),E221)</f>
        <v>78</v>
      </c>
      <c r="G221" s="50" t="n">
        <f aca="false">(TOT!BS223*60)/TOT!AK223</f>
        <v>2.08205313573108</v>
      </c>
      <c r="H221" s="55" t="n">
        <f aca="false">VLOOKUP(G221,'PH - BLOCKED SHOTS'!$A$3:$B$55,2)</f>
        <v>63</v>
      </c>
      <c r="I221" s="55" t="n">
        <f aca="false">IF(TOT!AK223&lt;400,IF(H221&gt;66,66,H221),H221)</f>
        <v>63</v>
      </c>
      <c r="J221" s="55" t="n">
        <f aca="false">IF(TOT!AK223&lt;200,IF(I221&gt;60,60,I221),I221)</f>
        <v>63</v>
      </c>
      <c r="K221" s="55" t="n">
        <f aca="false">((B221+F221+F221+J221)/4)+TOT!DC223</f>
        <v>67.75</v>
      </c>
      <c r="L221" s="55"/>
      <c r="M221" s="55" t="n">
        <f aca="false">VLOOKUP(TOT!FE223,'PH - GAME SCORE'!$A$3:$B$55,2)</f>
        <v>67</v>
      </c>
      <c r="N221" s="55" t="n">
        <f aca="false">AVERAGE(K221,M221)</f>
        <v>67.375</v>
      </c>
      <c r="O221" s="55" t="n">
        <f aca="false">IF(TOT!AN223&lt;13.4,IF(N221&gt;73,73,N221),N221)</f>
        <v>67.375</v>
      </c>
      <c r="P221" s="55" t="n">
        <f aca="false">IF(TOT!AN223&lt;13.4,IF(O221&gt;73,73,O221),O221)</f>
        <v>67.375</v>
      </c>
    </row>
    <row r="222" customFormat="false" ht="13" hidden="false" customHeight="true" outlineLevel="0" collapsed="false">
      <c r="A222" s="17" t="s">
        <v>1299</v>
      </c>
      <c r="B222" s="27" t="n">
        <f aca="false">'SK - Tableau 1'!G222</f>
        <v>47</v>
      </c>
      <c r="C222" s="54" t="n">
        <f aca="false">(TOT!BQ224*60)/TOT!AK224</f>
        <v>0</v>
      </c>
      <c r="D222" s="27" t="n">
        <f aca="false">VLOOKUP(C222,'PH - GIVEAWAYS'!$A$3:$B$55,2)</f>
        <v>99</v>
      </c>
      <c r="E222" s="27" t="n">
        <f aca="false">IF(TOT!AK224&lt;400,IF(D222&gt;66,66,D222),D222)</f>
        <v>66</v>
      </c>
      <c r="F222" s="27" t="n">
        <f aca="false">IF(TOT!AK224&lt;200,IF(E222&gt;60,60,E222),E222)</f>
        <v>60</v>
      </c>
      <c r="G222" s="50" t="n">
        <f aca="false">(TOT!BS224*60)/TOT!AK224</f>
        <v>5.42986425339367</v>
      </c>
      <c r="H222" s="55" t="n">
        <f aca="false">VLOOKUP(G222,'PH - BLOCKED SHOTS'!$A$3:$B$55,2)</f>
        <v>92</v>
      </c>
      <c r="I222" s="55" t="n">
        <f aca="false">IF(TOT!AK224&lt;400,IF(H222&gt;66,66,H222),H222)</f>
        <v>66</v>
      </c>
      <c r="J222" s="55" t="n">
        <f aca="false">IF(TOT!AK224&lt;200,IF(I222&gt;60,60,I222),I222)</f>
        <v>60</v>
      </c>
      <c r="K222" s="55" t="n">
        <f aca="false">((B222+F222+F222+J222)/4)+TOT!DC224</f>
        <v>56.75</v>
      </c>
      <c r="L222" s="55"/>
      <c r="M222" s="55" t="n">
        <f aca="false">VLOOKUP(TOT!FE224,'PH - GAME SCORE'!$A$3:$B$55,2)</f>
        <v>47</v>
      </c>
      <c r="N222" s="55" t="n">
        <f aca="false">AVERAGE(K222,M222)</f>
        <v>51.875</v>
      </c>
      <c r="O222" s="55" t="n">
        <f aca="false">IF(TOT!AN224&lt;13.4,IF(N222&gt;73,73,N222),N222)</f>
        <v>51.875</v>
      </c>
      <c r="P222" s="55" t="n">
        <f aca="false">IF(TOT!AN224&lt;13.4,IF(O222&gt;73,73,O222),O222)</f>
        <v>51.875</v>
      </c>
    </row>
    <row r="223" customFormat="false" ht="13" hidden="false" customHeight="true" outlineLevel="0" collapsed="false">
      <c r="A223" s="17" t="s">
        <v>1304</v>
      </c>
      <c r="B223" s="27" t="n">
        <f aca="false">'SK - Tableau 1'!G223</f>
        <v>57</v>
      </c>
      <c r="C223" s="54" t="n">
        <f aca="false">(TOT!BQ225*60)/TOT!AK225</f>
        <v>1.71974522292996</v>
      </c>
      <c r="D223" s="27" t="n">
        <f aca="false">VLOOKUP(C223,'PH - GIVEAWAYS'!$A$3:$B$55,2)</f>
        <v>75</v>
      </c>
      <c r="E223" s="27" t="n">
        <f aca="false">IF(TOT!AK225&lt;400,IF(D223&gt;66,66,D223),D223)</f>
        <v>66</v>
      </c>
      <c r="F223" s="27" t="n">
        <f aca="false">IF(TOT!AK225&lt;200,IF(E223&gt;60,60,E223),E223)</f>
        <v>66</v>
      </c>
      <c r="G223" s="50" t="n">
        <f aca="false">(TOT!BS225*60)/TOT!AK225</f>
        <v>1.71974522292996</v>
      </c>
      <c r="H223" s="55" t="n">
        <f aca="false">VLOOKUP(G223,'PH - BLOCKED SHOTS'!$A$3:$B$55,2)</f>
        <v>58</v>
      </c>
      <c r="I223" s="55" t="n">
        <f aca="false">IF(TOT!AK225&lt;400,IF(H223&gt;66,66,H223),H223)</f>
        <v>58</v>
      </c>
      <c r="J223" s="55" t="n">
        <f aca="false">IF(TOT!AK225&lt;200,IF(I223&gt;60,60,I223),I223)</f>
        <v>58</v>
      </c>
      <c r="K223" s="55" t="n">
        <f aca="false">((B223+F223+F223+J223)/4)+TOT!DC225</f>
        <v>63.75</v>
      </c>
      <c r="L223" s="55"/>
      <c r="M223" s="55" t="n">
        <f aca="false">VLOOKUP(TOT!FE225,'PH - GAME SCORE'!$A$3:$B$55,2)</f>
        <v>48</v>
      </c>
      <c r="N223" s="55" t="n">
        <f aca="false">AVERAGE(K223,M223)</f>
        <v>55.875</v>
      </c>
      <c r="O223" s="55" t="n">
        <f aca="false">IF(TOT!AN225&lt;13.4,IF(N223&gt;73,73,N223),N223)</f>
        <v>55.875</v>
      </c>
      <c r="P223" s="55" t="n">
        <f aca="false">IF(TOT!AN225&lt;13.4,IF(O223&gt;73,73,O223),O223)</f>
        <v>55.875</v>
      </c>
    </row>
    <row r="224" customFormat="false" ht="13" hidden="false" customHeight="true" outlineLevel="0" collapsed="false">
      <c r="A224" s="17" t="s">
        <v>1310</v>
      </c>
      <c r="B224" s="27" t="n">
        <f aca="false">'SK - Tableau 1'!G224</f>
        <v>94</v>
      </c>
      <c r="C224" s="54" t="n">
        <f aca="false">(TOT!BQ226*60)/TOT!AK226</f>
        <v>1.7948096046568</v>
      </c>
      <c r="D224" s="27" t="n">
        <f aca="false">VLOOKUP(C224,'PH - GIVEAWAYS'!$A$3:$B$55,2)</f>
        <v>73</v>
      </c>
      <c r="E224" s="27" t="n">
        <f aca="false">IF(TOT!AK226&lt;400,IF(D224&gt;66,66,D224),D224)</f>
        <v>73</v>
      </c>
      <c r="F224" s="27" t="n">
        <f aca="false">IF(TOT!AK226&lt;200,IF(E224&gt;60,60,E224),E224)</f>
        <v>73</v>
      </c>
      <c r="G224" s="50" t="n">
        <f aca="false">(TOT!BS226*60)/TOT!AK226</f>
        <v>0.0970167353868542</v>
      </c>
      <c r="H224" s="55" t="n">
        <f aca="false">VLOOKUP(G224,'PH - BLOCKED SHOTS'!$A$3:$B$55,2)</f>
        <v>47</v>
      </c>
      <c r="I224" s="55" t="n">
        <f aca="false">IF(TOT!AK226&lt;400,IF(H224&gt;66,66,H224),H224)</f>
        <v>47</v>
      </c>
      <c r="J224" s="55" t="n">
        <f aca="false">IF(TOT!AK226&lt;200,IF(I224&gt;60,60,I224),I224)</f>
        <v>47</v>
      </c>
      <c r="K224" s="55" t="n">
        <f aca="false">((B224+F224+F224+J224)/4)+TOT!DC226</f>
        <v>87.75</v>
      </c>
      <c r="L224" s="55"/>
      <c r="M224" s="55" t="n">
        <f aca="false">VLOOKUP(TOT!FE226,'PH - GAME SCORE'!$A$3:$B$55,2)</f>
        <v>82</v>
      </c>
      <c r="N224" s="55" t="n">
        <f aca="false">AVERAGE(K224,M224)</f>
        <v>84.875</v>
      </c>
      <c r="O224" s="55" t="n">
        <f aca="false">IF(TOT!AN226&lt;13.4,IF(N224&gt;73,73,N224),N224)</f>
        <v>84.875</v>
      </c>
      <c r="P224" s="55" t="n">
        <f aca="false">IF(TOT!AN226&lt;13.4,IF(O224&gt;73,73,O224),O224)</f>
        <v>84.875</v>
      </c>
    </row>
    <row r="225" customFormat="false" ht="13" hidden="false" customHeight="true" outlineLevel="0" collapsed="false">
      <c r="A225" s="17" t="s">
        <v>1315</v>
      </c>
      <c r="B225" s="27" t="n">
        <f aca="false">'SK - Tableau 1'!G225</f>
        <v>60</v>
      </c>
      <c r="C225" s="54" t="n">
        <f aca="false">(TOT!BQ227*60)/TOT!AK227</f>
        <v>1.07302533532045</v>
      </c>
      <c r="D225" s="27" t="n">
        <f aca="false">VLOOKUP(C225,'PH - GIVEAWAYS'!$A$3:$B$55,2)</f>
        <v>90</v>
      </c>
      <c r="E225" s="27" t="n">
        <f aca="false">IF(TOT!AK227&lt;400,IF(D225&gt;66,66,D225),D225)</f>
        <v>66</v>
      </c>
      <c r="F225" s="27" t="n">
        <f aca="false">IF(TOT!AK227&lt;200,IF(E225&gt;60,60,E225),E225)</f>
        <v>60</v>
      </c>
      <c r="G225" s="50" t="n">
        <f aca="false">(TOT!BS227*60)/TOT!AK227</f>
        <v>2.1460506706409</v>
      </c>
      <c r="H225" s="55" t="n">
        <f aca="false">VLOOKUP(G225,'PH - BLOCKED SHOTS'!$A$3:$B$55,2)</f>
        <v>63</v>
      </c>
      <c r="I225" s="55" t="n">
        <f aca="false">IF(TOT!AK227&lt;400,IF(H225&gt;66,66,H225),H225)</f>
        <v>63</v>
      </c>
      <c r="J225" s="55" t="n">
        <f aca="false">IF(TOT!AK227&lt;200,IF(I225&gt;60,60,I225),I225)</f>
        <v>60</v>
      </c>
      <c r="K225" s="55" t="n">
        <f aca="false">((B225+F225+F225+J225)/4)+TOT!DC227</f>
        <v>60</v>
      </c>
      <c r="L225" s="55"/>
      <c r="M225" s="55" t="n">
        <f aca="false">VLOOKUP(TOT!FE227,'PH - GAME SCORE'!$A$3:$B$55,2)</f>
        <v>92</v>
      </c>
      <c r="N225" s="55" t="n">
        <f aca="false">AVERAGE(K225,M225)</f>
        <v>76</v>
      </c>
      <c r="O225" s="55" t="n">
        <f aca="false">IF(TOT!AN227&lt;13.4,IF(N225&gt;73,73,N225),N225)</f>
        <v>76</v>
      </c>
      <c r="P225" s="55" t="n">
        <f aca="false">IF(TOT!AN227&lt;13.4,IF(O225&gt;73,73,O225),O225)</f>
        <v>76</v>
      </c>
    </row>
    <row r="226" customFormat="false" ht="13" hidden="false" customHeight="true" outlineLevel="0" collapsed="false">
      <c r="A226" s="17" t="s">
        <v>1318</v>
      </c>
      <c r="B226" s="27" t="n">
        <f aca="false">'SK - Tableau 1'!G226</f>
        <v>80</v>
      </c>
      <c r="C226" s="54" t="n">
        <f aca="false">(TOT!BQ228*60)/TOT!AK228</f>
        <v>0.545950864422202</v>
      </c>
      <c r="D226" s="27" t="n">
        <f aca="false">VLOOKUP(C226,'PH - GIVEAWAYS'!$A$3:$B$55,2)</f>
        <v>98</v>
      </c>
      <c r="E226" s="27" t="n">
        <f aca="false">IF(TOT!AK228&lt;400,IF(D226&gt;66,66,D226),D226)</f>
        <v>98</v>
      </c>
      <c r="F226" s="27" t="n">
        <f aca="false">IF(TOT!AK228&lt;200,IF(E226&gt;60,60,E226),E226)</f>
        <v>98</v>
      </c>
      <c r="G226" s="50" t="n">
        <f aca="false">(TOT!BS228*60)/TOT!AK228</f>
        <v>2.89353958143767</v>
      </c>
      <c r="H226" s="55" t="n">
        <f aca="false">VLOOKUP(G226,'PH - BLOCKED SHOTS'!$A$3:$B$55,2)</f>
        <v>72</v>
      </c>
      <c r="I226" s="55" t="n">
        <f aca="false">IF(TOT!AK228&lt;400,IF(H226&gt;66,66,H226),H226)</f>
        <v>72</v>
      </c>
      <c r="J226" s="55" t="n">
        <f aca="false">IF(TOT!AK228&lt;200,IF(I226&gt;60,60,I226),I226)</f>
        <v>72</v>
      </c>
      <c r="K226" s="55" t="n">
        <f aca="false">((B226+F226+F226+J226)/4)+TOT!DC228</f>
        <v>93</v>
      </c>
      <c r="L226" s="55"/>
      <c r="M226" s="55" t="n">
        <f aca="false">VLOOKUP(TOT!FE228,'PH - GAME SCORE'!$A$3:$B$55,2)</f>
        <v>55</v>
      </c>
      <c r="N226" s="55" t="n">
        <f aca="false">AVERAGE(K226,M226)</f>
        <v>74</v>
      </c>
      <c r="O226" s="55" t="n">
        <f aca="false">IF(TOT!AN228&lt;13.4,IF(N226&gt;73,73,N226),N226)</f>
        <v>74</v>
      </c>
      <c r="P226" s="55" t="n">
        <f aca="false">IF(TOT!AN228&lt;13.4,IF(O226&gt;73,73,O226),O226)</f>
        <v>74</v>
      </c>
    </row>
    <row r="227" customFormat="false" ht="13" hidden="false" customHeight="true" outlineLevel="0" collapsed="false">
      <c r="A227" s="17" t="s">
        <v>1321</v>
      </c>
      <c r="B227" s="27" t="n">
        <f aca="false">'SK - Tableau 1'!G227</f>
        <v>80</v>
      </c>
      <c r="C227" s="54" t="n">
        <f aca="false">(TOT!BQ229*60)/TOT!AK229</f>
        <v>1.40809528616134</v>
      </c>
      <c r="D227" s="27" t="n">
        <f aca="false">VLOOKUP(C227,'PH - GIVEAWAYS'!$A$3:$B$55,2)</f>
        <v>82</v>
      </c>
      <c r="E227" s="27" t="n">
        <f aca="false">IF(TOT!AK229&lt;400,IF(D227&gt;66,66,D227),D227)</f>
        <v>82</v>
      </c>
      <c r="F227" s="27" t="n">
        <f aca="false">IF(TOT!AK229&lt;200,IF(E227&gt;60,60,E227),E227)</f>
        <v>82</v>
      </c>
      <c r="G227" s="50" t="n">
        <f aca="false">(TOT!BS229*60)/TOT!AK229</f>
        <v>5.67780357323119</v>
      </c>
      <c r="H227" s="55" t="n">
        <f aca="false">VLOOKUP(G227,'PH - BLOCKED SHOTS'!$A$3:$B$55,2)</f>
        <v>93</v>
      </c>
      <c r="I227" s="55" t="n">
        <f aca="false">IF(TOT!AK229&lt;400,IF(H227&gt;66,66,H227),H227)</f>
        <v>93</v>
      </c>
      <c r="J227" s="55" t="n">
        <f aca="false">IF(TOT!AK229&lt;200,IF(I227&gt;60,60,I227),I227)</f>
        <v>93</v>
      </c>
      <c r="K227" s="55" t="n">
        <f aca="false">((B227+F227+F227+J227)/4)+TOT!DC229</f>
        <v>84.25</v>
      </c>
      <c r="L227" s="55"/>
      <c r="M227" s="55" t="n">
        <f aca="false">VLOOKUP(TOT!FE229,'PH - GAME SCORE'!$A$3:$B$55,2)</f>
        <v>59</v>
      </c>
      <c r="N227" s="55" t="n">
        <f aca="false">AVERAGE(K227,M227)</f>
        <v>71.625</v>
      </c>
      <c r="O227" s="55" t="n">
        <f aca="false">IF(TOT!AN229&lt;13.4,IF(N227&gt;73,73,N227),N227)</f>
        <v>71.625</v>
      </c>
      <c r="P227" s="55" t="n">
        <f aca="false">IF(TOT!AN229&lt;13.4,IF(O227&gt;73,73,O227),O227)</f>
        <v>71.625</v>
      </c>
    </row>
    <row r="228" customFormat="false" ht="13" hidden="false" customHeight="true" outlineLevel="0" collapsed="false">
      <c r="A228" s="17" t="s">
        <v>1325</v>
      </c>
      <c r="B228" s="27" t="n">
        <f aca="false">'SK - Tableau 1'!G228</f>
        <v>80</v>
      </c>
      <c r="C228" s="54" t="n">
        <f aca="false">(TOT!BQ230*60)/TOT!AK230</f>
        <v>1.34866430362237</v>
      </c>
      <c r="D228" s="27" t="n">
        <f aca="false">VLOOKUP(C228,'PH - GIVEAWAYS'!$A$3:$B$55,2)</f>
        <v>84</v>
      </c>
      <c r="E228" s="27" t="n">
        <f aca="false">IF(TOT!AK230&lt;400,IF(D228&gt;66,66,D228),D228)</f>
        <v>84</v>
      </c>
      <c r="F228" s="27" t="n">
        <f aca="false">IF(TOT!AK230&lt;200,IF(E228&gt;60,60,E228),E228)</f>
        <v>84</v>
      </c>
      <c r="G228" s="50" t="n">
        <f aca="false">(TOT!BS230*60)/TOT!AK230</f>
        <v>1.71176623152071</v>
      </c>
      <c r="H228" s="55" t="n">
        <f aca="false">VLOOKUP(G228,'PH - BLOCKED SHOTS'!$A$3:$B$55,2)</f>
        <v>58</v>
      </c>
      <c r="I228" s="55" t="n">
        <f aca="false">IF(TOT!AK230&lt;400,IF(H228&gt;66,66,H228),H228)</f>
        <v>58</v>
      </c>
      <c r="J228" s="55" t="n">
        <f aca="false">IF(TOT!AK230&lt;200,IF(I228&gt;60,60,I228),I228)</f>
        <v>58</v>
      </c>
      <c r="K228" s="55" t="n">
        <f aca="false">((B228+F228+F228+J228)/4)+TOT!DC230</f>
        <v>80.5</v>
      </c>
      <c r="L228" s="55"/>
      <c r="M228" s="55" t="n">
        <f aca="false">VLOOKUP(TOT!FE230,'PH - GAME SCORE'!$A$3:$B$55,2)</f>
        <v>85</v>
      </c>
      <c r="N228" s="55" t="n">
        <f aca="false">AVERAGE(K228,M228)</f>
        <v>82.75</v>
      </c>
      <c r="O228" s="55" t="n">
        <f aca="false">IF(TOT!AN230&lt;13.4,IF(N228&gt;73,73,N228),N228)</f>
        <v>82.75</v>
      </c>
      <c r="P228" s="55" t="n">
        <f aca="false">IF(TOT!AN230&lt;13.4,IF(O228&gt;73,73,O228),O228)</f>
        <v>82.75</v>
      </c>
    </row>
    <row r="229" customFormat="false" ht="13" hidden="false" customHeight="true" outlineLevel="0" collapsed="false">
      <c r="A229" s="17" t="s">
        <v>1329</v>
      </c>
      <c r="B229" s="27" t="n">
        <f aca="false">'SK - Tableau 1'!G229</f>
        <v>95</v>
      </c>
      <c r="C229" s="54" t="n">
        <f aca="false">(TOT!BQ231*60)/TOT!AK231</f>
        <v>2.36796667306164</v>
      </c>
      <c r="D229" s="27" t="n">
        <f aca="false">VLOOKUP(C229,'PH - GIVEAWAYS'!$A$3:$B$55,2)</f>
        <v>62</v>
      </c>
      <c r="E229" s="27" t="n">
        <f aca="false">IF(TOT!AK231&lt;400,IF(D229&gt;66,66,D229),D229)</f>
        <v>62</v>
      </c>
      <c r="F229" s="27" t="n">
        <f aca="false">IF(TOT!AK231&lt;200,IF(E229&gt;60,60,E229),E229)</f>
        <v>62</v>
      </c>
      <c r="G229" s="50" t="n">
        <f aca="false">(TOT!BS231*60)/TOT!AK231</f>
        <v>5.03192918025598</v>
      </c>
      <c r="H229" s="55" t="n">
        <f aca="false">VLOOKUP(G229,'PH - BLOCKED SHOTS'!$A$3:$B$55,2)</f>
        <v>89</v>
      </c>
      <c r="I229" s="55" t="n">
        <f aca="false">IF(TOT!AK231&lt;400,IF(H229&gt;66,66,H229),H229)</f>
        <v>89</v>
      </c>
      <c r="J229" s="55" t="n">
        <f aca="false">IF(TOT!AK231&lt;200,IF(I229&gt;60,60,I229),I229)</f>
        <v>89</v>
      </c>
      <c r="K229" s="55" t="n">
        <f aca="false">((B229+F229+F229+J229)/4)+TOT!DC231</f>
        <v>78</v>
      </c>
      <c r="L229" s="55"/>
      <c r="M229" s="55" t="n">
        <f aca="false">VLOOKUP(TOT!FE231,'PH - GAME SCORE'!$A$3:$B$55,2)</f>
        <v>73</v>
      </c>
      <c r="N229" s="55" t="n">
        <f aca="false">AVERAGE(K229,M229)</f>
        <v>75.5</v>
      </c>
      <c r="O229" s="55" t="n">
        <f aca="false">IF(TOT!AN231&lt;13.4,IF(N229&gt;73,73,N229),N229)</f>
        <v>75.5</v>
      </c>
      <c r="P229" s="55" t="n">
        <f aca="false">IF(TOT!AN231&lt;13.4,IF(O229&gt;73,73,O229),O229)</f>
        <v>75.5</v>
      </c>
    </row>
    <row r="230" customFormat="false" ht="13" hidden="false" customHeight="true" outlineLevel="0" collapsed="false">
      <c r="A230" s="17" t="s">
        <v>1334</v>
      </c>
      <c r="B230" s="27" t="n">
        <f aca="false">'SK - Tableau 1'!G230</f>
        <v>67</v>
      </c>
      <c r="C230" s="54" t="n">
        <f aca="false">(TOT!BQ232*60)/TOT!AK232</f>
        <v>0.149551345962114</v>
      </c>
      <c r="D230" s="27" t="n">
        <f aca="false">VLOOKUP(C230,'PH - GIVEAWAYS'!$A$3:$B$55,2)</f>
        <v>99</v>
      </c>
      <c r="E230" s="27" t="n">
        <f aca="false">IF(TOT!AK232&lt;400,IF(D230&gt;66,66,D230),D230)</f>
        <v>99</v>
      </c>
      <c r="F230" s="27" t="n">
        <f aca="false">IF(TOT!AK232&lt;200,IF(E230&gt;60,60,E230),E230)</f>
        <v>99</v>
      </c>
      <c r="G230" s="50" t="n">
        <f aca="false">(TOT!BS232*60)/TOT!AK232</f>
        <v>2.09371884346959</v>
      </c>
      <c r="H230" s="55" t="n">
        <f aca="false">VLOOKUP(G230,'PH - BLOCKED SHOTS'!$A$3:$B$55,2)</f>
        <v>63</v>
      </c>
      <c r="I230" s="55" t="n">
        <f aca="false">IF(TOT!AK232&lt;400,IF(H230&gt;66,66,H230),H230)</f>
        <v>63</v>
      </c>
      <c r="J230" s="55" t="n">
        <f aca="false">IF(TOT!AK232&lt;200,IF(I230&gt;60,60,I230),I230)</f>
        <v>63</v>
      </c>
      <c r="K230" s="55" t="n">
        <f aca="false">((B230+F230+F230+J230)/4)+TOT!DC232</f>
        <v>82</v>
      </c>
      <c r="L230" s="55"/>
      <c r="M230" s="55" t="n">
        <f aca="false">VLOOKUP(TOT!FE232,'PH - GAME SCORE'!$A$3:$B$55,2)</f>
        <v>52</v>
      </c>
      <c r="N230" s="55" t="n">
        <f aca="false">AVERAGE(K230,M230)</f>
        <v>67</v>
      </c>
      <c r="O230" s="55" t="n">
        <f aca="false">IF(TOT!AN232&lt;13.4,IF(N230&gt;73,73,N230),N230)</f>
        <v>67</v>
      </c>
      <c r="P230" s="55" t="n">
        <f aca="false">IF(TOT!AN232&lt;13.4,IF(O230&gt;73,73,O230),O230)</f>
        <v>67</v>
      </c>
    </row>
    <row r="231" customFormat="false" ht="13" hidden="false" customHeight="true" outlineLevel="0" collapsed="false">
      <c r="A231" s="17" t="s">
        <v>1339</v>
      </c>
      <c r="B231" s="27" t="n">
        <f aca="false">'SK - Tableau 1'!G231</f>
        <v>82</v>
      </c>
      <c r="C231" s="54" t="n">
        <f aca="false">(TOT!BQ233*60)/TOT!AK233</f>
        <v>1.69597989949744</v>
      </c>
      <c r="D231" s="27" t="n">
        <f aca="false">VLOOKUP(C231,'PH - GIVEAWAYS'!$A$3:$B$55,2)</f>
        <v>75</v>
      </c>
      <c r="E231" s="27" t="n">
        <f aca="false">IF(TOT!AK233&lt;400,IF(D231&gt;66,66,D231),D231)</f>
        <v>75</v>
      </c>
      <c r="F231" s="27" t="n">
        <f aca="false">IF(TOT!AK233&lt;200,IF(E231&gt;60,60,E231),E231)</f>
        <v>75</v>
      </c>
      <c r="G231" s="50" t="n">
        <f aca="false">(TOT!BS233*60)/TOT!AK233</f>
        <v>1.85015989036084</v>
      </c>
      <c r="H231" s="55" t="n">
        <f aca="false">VLOOKUP(G231,'PH - BLOCKED SHOTS'!$A$3:$B$55,2)</f>
        <v>60</v>
      </c>
      <c r="I231" s="55" t="n">
        <f aca="false">IF(TOT!AK233&lt;400,IF(H231&gt;66,66,H231),H231)</f>
        <v>60</v>
      </c>
      <c r="J231" s="55" t="n">
        <f aca="false">IF(TOT!AK233&lt;200,IF(I231&gt;60,60,I231),I231)</f>
        <v>60</v>
      </c>
      <c r="K231" s="55" t="n">
        <f aca="false">((B231+F231+F231+J231)/4)+TOT!DC233</f>
        <v>74</v>
      </c>
      <c r="L231" s="55"/>
      <c r="M231" s="55" t="n">
        <f aca="false">VLOOKUP(TOT!FE233,'PH - GAME SCORE'!$A$3:$B$55,2)</f>
        <v>67</v>
      </c>
      <c r="N231" s="55" t="n">
        <f aca="false">AVERAGE(K231,M231)</f>
        <v>70.5</v>
      </c>
      <c r="O231" s="55" t="n">
        <f aca="false">IF(TOT!AN233&lt;13.4,IF(N231&gt;73,73,N231),N231)</f>
        <v>70.5</v>
      </c>
      <c r="P231" s="55" t="n">
        <f aca="false">IF(TOT!AN233&lt;13.4,IF(O231&gt;73,73,O231),O231)</f>
        <v>70.5</v>
      </c>
    </row>
    <row r="232" customFormat="false" ht="13" hidden="false" customHeight="true" outlineLevel="0" collapsed="false">
      <c r="A232" s="17" t="s">
        <v>1344</v>
      </c>
      <c r="B232" s="27" t="n">
        <f aca="false">'SK - Tableau 1'!G232</f>
        <v>62</v>
      </c>
      <c r="C232" s="54" t="n">
        <f aca="false">(TOT!BQ234*60)/TOT!AK234</f>
        <v>1.43584289295754</v>
      </c>
      <c r="D232" s="27" t="n">
        <f aca="false">VLOOKUP(C232,'PH - GIVEAWAYS'!$A$3:$B$55,2)</f>
        <v>82</v>
      </c>
      <c r="E232" s="27" t="n">
        <f aca="false">IF(TOT!AK234&lt;400,IF(D232&gt;66,66,D232),D232)</f>
        <v>82</v>
      </c>
      <c r="F232" s="27" t="n">
        <f aca="false">IF(TOT!AK234&lt;200,IF(E232&gt;60,60,E232),E232)</f>
        <v>82</v>
      </c>
      <c r="G232" s="50" t="n">
        <f aca="false">(TOT!BS234*60)/TOT!AK234</f>
        <v>1.7093367773304</v>
      </c>
      <c r="H232" s="55" t="n">
        <f aca="false">VLOOKUP(G232,'PH - BLOCKED SHOTS'!$A$3:$B$55,2)</f>
        <v>58</v>
      </c>
      <c r="I232" s="55" t="n">
        <f aca="false">IF(TOT!AK234&lt;400,IF(H232&gt;66,66,H232),H232)</f>
        <v>58</v>
      </c>
      <c r="J232" s="55" t="n">
        <f aca="false">IF(TOT!AK234&lt;200,IF(I232&gt;60,60,I232),I232)</f>
        <v>58</v>
      </c>
      <c r="K232" s="55" t="n">
        <f aca="false">((B232+F232+F232+J232)/4)+TOT!DC234</f>
        <v>72</v>
      </c>
      <c r="L232" s="55"/>
      <c r="M232" s="55" t="n">
        <f aca="false">VLOOKUP(TOT!FE234,'PH - GAME SCORE'!$A$3:$B$55,2)</f>
        <v>86</v>
      </c>
      <c r="N232" s="55" t="n">
        <f aca="false">AVERAGE(K232,M232)</f>
        <v>79</v>
      </c>
      <c r="O232" s="55" t="n">
        <f aca="false">IF(TOT!AN234&lt;13.4,IF(N232&gt;73,73,N232),N232)</f>
        <v>79</v>
      </c>
      <c r="P232" s="55" t="n">
        <f aca="false">IF(TOT!AN234&lt;13.4,IF(O232&gt;73,73,O232),O232)</f>
        <v>79</v>
      </c>
    </row>
    <row r="233" customFormat="false" ht="13" hidden="false" customHeight="true" outlineLevel="0" collapsed="false">
      <c r="A233" s="17" t="s">
        <v>1348</v>
      </c>
      <c r="B233" s="27" t="n">
        <f aca="false">'SK - Tableau 1'!G233</f>
        <v>60</v>
      </c>
      <c r="C233" s="54" t="n">
        <f aca="false">(TOT!BQ235*60)/TOT!AK235</f>
        <v>2.76662966441812</v>
      </c>
      <c r="D233" s="27" t="n">
        <f aca="false">VLOOKUP(C233,'PH - GIVEAWAYS'!$A$3:$B$55,2)</f>
        <v>56</v>
      </c>
      <c r="E233" s="27" t="n">
        <f aca="false">IF(TOT!AK235&lt;400,IF(D233&gt;66,66,D233),D233)</f>
        <v>56</v>
      </c>
      <c r="F233" s="27" t="n">
        <f aca="false">IF(TOT!AK235&lt;200,IF(E233&gt;60,60,E233),E233)</f>
        <v>56</v>
      </c>
      <c r="G233" s="50" t="n">
        <f aca="false">(TOT!BS235*60)/TOT!AK235</f>
        <v>2.1518230723252</v>
      </c>
      <c r="H233" s="55" t="n">
        <f aca="false">VLOOKUP(G233,'PH - BLOCKED SHOTS'!$A$3:$B$55,2)</f>
        <v>64</v>
      </c>
      <c r="I233" s="55" t="n">
        <f aca="false">IF(TOT!AK235&lt;400,IF(H233&gt;66,66,H233),H233)</f>
        <v>64</v>
      </c>
      <c r="J233" s="55" t="n">
        <f aca="false">IF(TOT!AK235&lt;200,IF(I233&gt;60,60,I233),I233)</f>
        <v>60</v>
      </c>
      <c r="K233" s="55" t="n">
        <f aca="false">((B233+F233+F233+J233)/4)+TOT!DC235</f>
        <v>58</v>
      </c>
      <c r="L233" s="55"/>
      <c r="M233" s="55" t="n">
        <f aca="false">VLOOKUP(TOT!FE235,'PH - GAME SCORE'!$A$3:$B$55,2)</f>
        <v>49</v>
      </c>
      <c r="N233" s="55" t="n">
        <f aca="false">AVERAGE(K233,M233)</f>
        <v>53.5</v>
      </c>
      <c r="O233" s="55" t="n">
        <f aca="false">IF(TOT!AN235&lt;13.4,IF(N233&gt;73,73,N233),N233)</f>
        <v>53.5</v>
      </c>
      <c r="P233" s="55" t="n">
        <f aca="false">IF(TOT!AN235&lt;13.4,IF(O233&gt;73,73,O233),O233)</f>
        <v>53.5</v>
      </c>
    </row>
    <row r="234" customFormat="false" ht="13" hidden="false" customHeight="true" outlineLevel="0" collapsed="false">
      <c r="A234" s="17" t="s">
        <v>1352</v>
      </c>
      <c r="B234" s="27" t="n">
        <f aca="false">'SK - Tableau 1'!G234</f>
        <v>71</v>
      </c>
      <c r="C234" s="54" t="n">
        <f aca="false">(TOT!BQ236*60)/TOT!AK236</f>
        <v>1.68278738628601</v>
      </c>
      <c r="D234" s="27" t="n">
        <f aca="false">VLOOKUP(C234,'PH - GIVEAWAYS'!$A$3:$B$55,2)</f>
        <v>75</v>
      </c>
      <c r="E234" s="27" t="n">
        <f aca="false">IF(TOT!AK236&lt;400,IF(D234&gt;66,66,D234),D234)</f>
        <v>75</v>
      </c>
      <c r="F234" s="27" t="n">
        <f aca="false">IF(TOT!AK236&lt;200,IF(E234&gt;60,60,E234),E234)</f>
        <v>75</v>
      </c>
      <c r="G234" s="50" t="n">
        <f aca="false">(TOT!BS236*60)/TOT!AK236</f>
        <v>2.33001330408832</v>
      </c>
      <c r="H234" s="55" t="n">
        <f aca="false">VLOOKUP(G234,'PH - BLOCKED SHOTS'!$A$3:$B$55,2)</f>
        <v>66</v>
      </c>
      <c r="I234" s="55" t="n">
        <f aca="false">IF(TOT!AK236&lt;400,IF(H234&gt;66,66,H234),H234)</f>
        <v>66</v>
      </c>
      <c r="J234" s="55" t="n">
        <f aca="false">IF(TOT!AK236&lt;200,IF(I234&gt;60,60,I234),I234)</f>
        <v>66</v>
      </c>
      <c r="K234" s="55" t="n">
        <f aca="false">((B234+F234+F234+J234)/4)+TOT!DC236</f>
        <v>72.75</v>
      </c>
      <c r="L234" s="55"/>
      <c r="M234" s="55" t="n">
        <f aca="false">VLOOKUP(TOT!FE236,'PH - GAME SCORE'!$A$3:$B$55,2)</f>
        <v>53</v>
      </c>
      <c r="N234" s="55" t="n">
        <f aca="false">AVERAGE(K234,M234)</f>
        <v>62.875</v>
      </c>
      <c r="O234" s="55" t="n">
        <f aca="false">IF(TOT!AN236&lt;13.4,IF(N234&gt;73,73,N234),N234)</f>
        <v>62.875</v>
      </c>
      <c r="P234" s="55" t="n">
        <f aca="false">IF(TOT!AN236&lt;13.4,IF(O234&gt;73,73,O234),O234)</f>
        <v>62.875</v>
      </c>
    </row>
    <row r="235" customFormat="false" ht="13" hidden="false" customHeight="true" outlineLevel="0" collapsed="false">
      <c r="A235" s="17" t="s">
        <v>1357</v>
      </c>
      <c r="B235" s="27" t="n">
        <f aca="false">'SK - Tableau 1'!G235</f>
        <v>51</v>
      </c>
      <c r="C235" s="54" t="n">
        <f aca="false">(TOT!BQ237*60)/TOT!AK237</f>
        <v>0.815240467630995</v>
      </c>
      <c r="D235" s="27" t="n">
        <f aca="false">VLOOKUP(C235,'PH - GIVEAWAYS'!$A$3:$B$55,2)</f>
        <v>95</v>
      </c>
      <c r="E235" s="27" t="n">
        <f aca="false">IF(TOT!AK237&lt;400,IF(D235&gt;66,66,D235),D235)</f>
        <v>95</v>
      </c>
      <c r="F235" s="27" t="n">
        <f aca="false">IF(TOT!AK237&lt;200,IF(E235&gt;60,60,E235),E235)</f>
        <v>95</v>
      </c>
      <c r="G235" s="50" t="n">
        <f aca="false">(TOT!BS237*60)/TOT!AK237</f>
        <v>2.34381634443911</v>
      </c>
      <c r="H235" s="55" t="n">
        <f aca="false">VLOOKUP(G235,'PH - BLOCKED SHOTS'!$A$3:$B$55,2)</f>
        <v>66</v>
      </c>
      <c r="I235" s="55" t="n">
        <f aca="false">IF(TOT!AK237&lt;400,IF(H235&gt;66,66,H235),H235)</f>
        <v>66</v>
      </c>
      <c r="J235" s="55" t="n">
        <f aca="false">IF(TOT!AK237&lt;200,IF(I235&gt;60,60,I235),I235)</f>
        <v>66</v>
      </c>
      <c r="K235" s="55" t="n">
        <f aca="false">((B235+F235+F235+J235)/4)+TOT!DC237</f>
        <v>77.75</v>
      </c>
      <c r="L235" s="55"/>
      <c r="M235" s="55" t="n">
        <f aca="false">VLOOKUP(TOT!FE237,'PH - GAME SCORE'!$A$3:$B$55,2)</f>
        <v>62</v>
      </c>
      <c r="N235" s="55" t="n">
        <f aca="false">AVERAGE(K235,M235)</f>
        <v>69.875</v>
      </c>
      <c r="O235" s="55" t="n">
        <f aca="false">IF(TOT!AN237&lt;13.4,IF(N235&gt;73,73,N235),N235)</f>
        <v>69.875</v>
      </c>
      <c r="P235" s="55" t="n">
        <f aca="false">IF(TOT!AN237&lt;13.4,IF(O235&gt;73,73,O235),O235)</f>
        <v>69.875</v>
      </c>
    </row>
    <row r="236" customFormat="false" ht="13" hidden="false" customHeight="true" outlineLevel="0" collapsed="false">
      <c r="A236" s="17" t="s">
        <v>1361</v>
      </c>
      <c r="B236" s="27" t="n">
        <f aca="false">'SK - Tableau 1'!G236</f>
        <v>70</v>
      </c>
      <c r="C236" s="54" t="n">
        <f aca="false">(TOT!BQ238*60)/TOT!AK238</f>
        <v>1.66658950974492</v>
      </c>
      <c r="D236" s="27" t="n">
        <f aca="false">VLOOKUP(C236,'PH - GIVEAWAYS'!$A$3:$B$55,2)</f>
        <v>76</v>
      </c>
      <c r="E236" s="27" t="n">
        <f aca="false">IF(TOT!AK238&lt;400,IF(D236&gt;66,66,D236),D236)</f>
        <v>76</v>
      </c>
      <c r="F236" s="27" t="n">
        <f aca="false">IF(TOT!AK238&lt;200,IF(E236&gt;60,60,E236),E236)</f>
        <v>76</v>
      </c>
      <c r="G236" s="50" t="n">
        <f aca="false">(TOT!BS238*60)/TOT!AK238</f>
        <v>1.94435442803574</v>
      </c>
      <c r="H236" s="55" t="n">
        <f aca="false">VLOOKUP(G236,'PH - BLOCKED SHOTS'!$A$3:$B$55,2)</f>
        <v>61</v>
      </c>
      <c r="I236" s="55" t="n">
        <f aca="false">IF(TOT!AK238&lt;400,IF(H236&gt;66,66,H236),H236)</f>
        <v>61</v>
      </c>
      <c r="J236" s="55" t="n">
        <f aca="false">IF(TOT!AK238&lt;200,IF(I236&gt;60,60,I236),I236)</f>
        <v>61</v>
      </c>
      <c r="K236" s="55" t="n">
        <f aca="false">((B236+F236+F236+J236)/4)+TOT!DC238</f>
        <v>70.75</v>
      </c>
      <c r="L236" s="55"/>
      <c r="M236" s="55" t="n">
        <f aca="false">VLOOKUP(TOT!FE238,'PH - GAME SCORE'!$A$3:$B$55,2)</f>
        <v>88</v>
      </c>
      <c r="N236" s="55" t="n">
        <f aca="false">AVERAGE(K236,M236)</f>
        <v>79.375</v>
      </c>
      <c r="O236" s="55" t="n">
        <f aca="false">IF(TOT!AN238&lt;13.4,IF(N236&gt;73,73,N236),N236)</f>
        <v>79.375</v>
      </c>
      <c r="P236" s="55" t="n">
        <f aca="false">IF(TOT!AN238&lt;13.4,IF(O236&gt;73,73,O236),O236)</f>
        <v>79.375</v>
      </c>
    </row>
    <row r="237" customFormat="false" ht="13" hidden="false" customHeight="true" outlineLevel="0" collapsed="false">
      <c r="A237" s="17" t="s">
        <v>1365</v>
      </c>
      <c r="B237" s="27" t="n">
        <f aca="false">'SK - Tableau 1'!G237</f>
        <v>67</v>
      </c>
      <c r="C237" s="54" t="n">
        <f aca="false">(TOT!BQ239*60)/TOT!AK239</f>
        <v>3.09530274232962</v>
      </c>
      <c r="D237" s="27" t="n">
        <f aca="false">VLOOKUP(C237,'PH - GIVEAWAYS'!$A$3:$B$55,2)</f>
        <v>52</v>
      </c>
      <c r="E237" s="27" t="n">
        <f aca="false">IF(TOT!AK239&lt;400,IF(D237&gt;66,66,D237),D237)</f>
        <v>52</v>
      </c>
      <c r="F237" s="27" t="n">
        <f aca="false">IF(TOT!AK239&lt;200,IF(E237&gt;60,60,E237),E237)</f>
        <v>52</v>
      </c>
      <c r="G237" s="50" t="n">
        <f aca="false">(TOT!BS239*60)/TOT!AK239</f>
        <v>1.26255769752919</v>
      </c>
      <c r="H237" s="55" t="n">
        <f aca="false">VLOOKUP(G237,'PH - BLOCKED SHOTS'!$A$3:$B$55,2)</f>
        <v>52</v>
      </c>
      <c r="I237" s="55" t="n">
        <f aca="false">IF(TOT!AK239&lt;400,IF(H237&gt;66,66,H237),H237)</f>
        <v>52</v>
      </c>
      <c r="J237" s="55" t="n">
        <f aca="false">IF(TOT!AK239&lt;200,IF(I237&gt;60,60,I237),I237)</f>
        <v>52</v>
      </c>
      <c r="K237" s="55" t="n">
        <f aca="false">((B237+F237+F237+J237)/4)+TOT!DC239</f>
        <v>59.75</v>
      </c>
      <c r="L237" s="55"/>
      <c r="M237" s="55" t="n">
        <f aca="false">VLOOKUP(TOT!FE239,'PH - GAME SCORE'!$A$3:$B$55,2)</f>
        <v>97</v>
      </c>
      <c r="N237" s="55" t="n">
        <f aca="false">AVERAGE(K237,M237)</f>
        <v>78.375</v>
      </c>
      <c r="O237" s="55" t="n">
        <f aca="false">IF(TOT!AN239&lt;13.4,IF(N237&gt;73,73,N237),N237)</f>
        <v>78.375</v>
      </c>
      <c r="P237" s="55" t="n">
        <f aca="false">IF(TOT!AN239&lt;13.4,IF(O237&gt;73,73,O237),O237)</f>
        <v>78.375</v>
      </c>
    </row>
    <row r="238" customFormat="false" ht="13" hidden="false" customHeight="true" outlineLevel="0" collapsed="false">
      <c r="A238" s="17" t="s">
        <v>1369</v>
      </c>
      <c r="B238" s="27" t="n">
        <f aca="false">'SK - Tableau 1'!G238</f>
        <v>61</v>
      </c>
      <c r="C238" s="54" t="n">
        <f aca="false">(TOT!BQ240*60)/TOT!AK240</f>
        <v>1.58834146667562</v>
      </c>
      <c r="D238" s="27" t="n">
        <f aca="false">VLOOKUP(C238,'PH - GIVEAWAYS'!$A$3:$B$55,2)</f>
        <v>78</v>
      </c>
      <c r="E238" s="27" t="n">
        <f aca="false">IF(TOT!AK240&lt;400,IF(D238&gt;66,66,D238),D238)</f>
        <v>78</v>
      </c>
      <c r="F238" s="27" t="n">
        <f aca="false">IF(TOT!AK240&lt;200,IF(E238&gt;60,60,E238),E238)</f>
        <v>78</v>
      </c>
      <c r="G238" s="50" t="n">
        <f aca="false">(TOT!BS240*60)/TOT!AK240</f>
        <v>0.96263119192462</v>
      </c>
      <c r="H238" s="55" t="n">
        <f aca="false">VLOOKUP(G238,'PH - BLOCKED SHOTS'!$A$3:$B$55,2)</f>
        <v>49</v>
      </c>
      <c r="I238" s="55" t="n">
        <f aca="false">IF(TOT!AK240&lt;400,IF(H238&gt;66,66,H238),H238)</f>
        <v>49</v>
      </c>
      <c r="J238" s="55" t="n">
        <f aca="false">IF(TOT!AK240&lt;200,IF(I238&gt;60,60,I238),I238)</f>
        <v>49</v>
      </c>
      <c r="K238" s="55" t="n">
        <f aca="false">((B238+F238+F238+J238)/4)+TOT!DC240</f>
        <v>71.5</v>
      </c>
      <c r="L238" s="55"/>
      <c r="M238" s="55" t="n">
        <f aca="false">VLOOKUP(TOT!FE240,'PH - GAME SCORE'!$A$3:$B$55,2)</f>
        <v>85</v>
      </c>
      <c r="N238" s="55" t="n">
        <f aca="false">AVERAGE(K238,M238)</f>
        <v>78.25</v>
      </c>
      <c r="O238" s="55" t="n">
        <f aca="false">IF(TOT!AN240&lt;13.4,IF(N238&gt;73,73,N238),N238)</f>
        <v>78.25</v>
      </c>
      <c r="P238" s="55" t="n">
        <f aca="false">IF(TOT!AN240&lt;13.4,IF(O238&gt;73,73,O238),O238)</f>
        <v>78.25</v>
      </c>
    </row>
    <row r="239" customFormat="false" ht="13" hidden="false" customHeight="true" outlineLevel="0" collapsed="false">
      <c r="A239" s="17" t="s">
        <v>1373</v>
      </c>
      <c r="B239" s="27" t="n">
        <f aca="false">'SK - Tableau 1'!G239</f>
        <v>79</v>
      </c>
      <c r="C239" s="54" t="n">
        <f aca="false">(TOT!BQ241*60)/TOT!AK241</f>
        <v>1.03198955269838</v>
      </c>
      <c r="D239" s="27" t="n">
        <f aca="false">VLOOKUP(C239,'PH - GIVEAWAYS'!$A$3:$B$55,2)</f>
        <v>91</v>
      </c>
      <c r="E239" s="27" t="n">
        <f aca="false">IF(TOT!AK241&lt;400,IF(D239&gt;66,66,D239),D239)</f>
        <v>91</v>
      </c>
      <c r="F239" s="27" t="n">
        <f aca="false">IF(TOT!AK241&lt;200,IF(E239&gt;60,60,E239),E239)</f>
        <v>91</v>
      </c>
      <c r="G239" s="50" t="n">
        <f aca="false">(TOT!BS241*60)/TOT!AK241</f>
        <v>5.46572244577289</v>
      </c>
      <c r="H239" s="55" t="n">
        <f aca="false">VLOOKUP(G239,'PH - BLOCKED SHOTS'!$A$3:$B$55,2)</f>
        <v>92</v>
      </c>
      <c r="I239" s="55" t="n">
        <f aca="false">IF(TOT!AK241&lt;400,IF(H239&gt;66,66,H239),H239)</f>
        <v>92</v>
      </c>
      <c r="J239" s="55" t="n">
        <f aca="false">IF(TOT!AK241&lt;200,IF(I239&gt;60,60,I239),I239)</f>
        <v>92</v>
      </c>
      <c r="K239" s="55" t="n">
        <f aca="false">((B239+F239+F239+J239)/4)+TOT!DC241</f>
        <v>88.25</v>
      </c>
      <c r="L239" s="55"/>
      <c r="M239" s="55" t="n">
        <f aca="false">VLOOKUP(TOT!FE241,'PH - GAME SCORE'!$A$3:$B$55,2)</f>
        <v>66</v>
      </c>
      <c r="N239" s="55" t="n">
        <f aca="false">AVERAGE(K239,M239)</f>
        <v>77.125</v>
      </c>
      <c r="O239" s="55" t="n">
        <f aca="false">IF(TOT!AN241&lt;13.4,IF(N239&gt;73,73,N239),N239)</f>
        <v>77.125</v>
      </c>
      <c r="P239" s="55" t="n">
        <f aca="false">IF(TOT!AN241&lt;13.4,IF(O239&gt;73,73,O239),O239)</f>
        <v>77.125</v>
      </c>
    </row>
    <row r="240" customFormat="false" ht="13" hidden="false" customHeight="true" outlineLevel="0" collapsed="false">
      <c r="A240" s="17" t="s">
        <v>1376</v>
      </c>
      <c r="B240" s="27" t="n">
        <f aca="false">'SK - Tableau 1'!G240</f>
        <v>53</v>
      </c>
      <c r="C240" s="54" t="n">
        <f aca="false">(TOT!BQ242*60)/TOT!AK242</f>
        <v>2.42369838420108</v>
      </c>
      <c r="D240" s="27" t="n">
        <f aca="false">VLOOKUP(C240,'PH - GIVEAWAYS'!$A$3:$B$55,2)</f>
        <v>60</v>
      </c>
      <c r="E240" s="27" t="n">
        <f aca="false">IF(TOT!AK242&lt;400,IF(D240&gt;66,66,D240),D240)</f>
        <v>60</v>
      </c>
      <c r="F240" s="27" t="n">
        <f aca="false">IF(TOT!AK242&lt;200,IF(E240&gt;60,60,E240),E240)</f>
        <v>60</v>
      </c>
      <c r="G240" s="50" t="n">
        <f aca="false">(TOT!BS242*60)/TOT!AK242</f>
        <v>6.46319569120287</v>
      </c>
      <c r="H240" s="55" t="n">
        <f aca="false">VLOOKUP(G240,'PH - BLOCKED SHOTS'!$A$3:$B$55,2)</f>
        <v>96</v>
      </c>
      <c r="I240" s="55" t="n">
        <f aca="false">IF(TOT!AK242&lt;400,IF(H240&gt;66,66,H240),H240)</f>
        <v>96</v>
      </c>
      <c r="J240" s="55" t="n">
        <f aca="false">IF(TOT!AK242&lt;200,IF(I240&gt;60,60,I240),I240)</f>
        <v>96</v>
      </c>
      <c r="K240" s="55" t="n">
        <f aca="false">((B240+F240+F240+J240)/4)+TOT!DC242</f>
        <v>67.25</v>
      </c>
      <c r="L240" s="55"/>
      <c r="M240" s="55" t="n">
        <f aca="false">VLOOKUP(TOT!FE242,'PH - GAME SCORE'!$A$3:$B$55,2)</f>
        <v>59</v>
      </c>
      <c r="N240" s="55" t="n">
        <f aca="false">AVERAGE(K240,M240)</f>
        <v>63.125</v>
      </c>
      <c r="O240" s="55" t="n">
        <f aca="false">IF(TOT!AN242&lt;13.4,IF(N240&gt;73,73,N240),N240)</f>
        <v>63.125</v>
      </c>
      <c r="P240" s="55" t="n">
        <f aca="false">IF(TOT!AN242&lt;13.4,IF(O240&gt;73,73,O240),O240)</f>
        <v>63.125</v>
      </c>
    </row>
    <row r="241" customFormat="false" ht="13" hidden="false" customHeight="true" outlineLevel="0" collapsed="false">
      <c r="A241" s="17" t="s">
        <v>1380</v>
      </c>
      <c r="B241" s="27" t="n">
        <f aca="false">'SK - Tableau 1'!G241</f>
        <v>66</v>
      </c>
      <c r="C241" s="54" t="n">
        <f aca="false">(TOT!BQ243*60)/TOT!AK243</f>
        <v>1.95971692977678</v>
      </c>
      <c r="D241" s="27" t="n">
        <f aca="false">VLOOKUP(C241,'PH - GIVEAWAYS'!$A$3:$B$55,2)</f>
        <v>70</v>
      </c>
      <c r="E241" s="27" t="n">
        <f aca="false">IF(TOT!AK243&lt;400,IF(D241&gt;66,66,D241),D241)</f>
        <v>66</v>
      </c>
      <c r="F241" s="27" t="n">
        <f aca="false">IF(TOT!AK243&lt;200,IF(E241&gt;60,60,E241),E241)</f>
        <v>66</v>
      </c>
      <c r="G241" s="50" t="n">
        <f aca="false">(TOT!BS243*60)/TOT!AK243</f>
        <v>6.15911035072702</v>
      </c>
      <c r="H241" s="55" t="n">
        <f aca="false">VLOOKUP(G241,'PH - BLOCKED SHOTS'!$A$3:$B$55,2)</f>
        <v>95</v>
      </c>
      <c r="I241" s="55" t="n">
        <f aca="false">IF(TOT!AK243&lt;400,IF(H241&gt;66,66,H241),H241)</f>
        <v>66</v>
      </c>
      <c r="J241" s="55" t="n">
        <f aca="false">IF(TOT!AK243&lt;200,IF(I241&gt;60,60,I241),I241)</f>
        <v>66</v>
      </c>
      <c r="K241" s="55" t="n">
        <f aca="false">((B241+F241+F241+J241)/4)+TOT!DC243</f>
        <v>67</v>
      </c>
      <c r="L241" s="55"/>
      <c r="M241" s="55" t="n">
        <f aca="false">VLOOKUP(TOT!FE243,'PH - GAME SCORE'!$A$3:$B$55,2)</f>
        <v>66</v>
      </c>
      <c r="N241" s="55" t="n">
        <f aca="false">AVERAGE(K241,M241)</f>
        <v>66.5</v>
      </c>
      <c r="O241" s="55" t="n">
        <f aca="false">IF(TOT!AN243&lt;13.4,IF(N241&gt;73,73,N241),N241)</f>
        <v>66.5</v>
      </c>
      <c r="P241" s="55" t="n">
        <f aca="false">IF(TOT!AN243&lt;13.4,IF(O241&gt;73,73,O241),O241)</f>
        <v>66.5</v>
      </c>
    </row>
    <row r="242" customFormat="false" ht="13" hidden="false" customHeight="true" outlineLevel="0" collapsed="false">
      <c r="A242" s="17" t="s">
        <v>1384</v>
      </c>
      <c r="B242" s="27" t="n">
        <f aca="false">'SK - Tableau 1'!G242</f>
        <v>60</v>
      </c>
      <c r="C242" s="54" t="n">
        <f aca="false">(TOT!BQ244*60)/TOT!AK244</f>
        <v>1.32369162887612</v>
      </c>
      <c r="D242" s="27" t="n">
        <f aca="false">VLOOKUP(C242,'PH - GIVEAWAYS'!$A$3:$B$55,2)</f>
        <v>84</v>
      </c>
      <c r="E242" s="27" t="n">
        <f aca="false">IF(TOT!AK244&lt;400,IF(D242&gt;66,66,D242),D242)</f>
        <v>66</v>
      </c>
      <c r="F242" s="27" t="n">
        <f aca="false">IF(TOT!AK244&lt;200,IF(E242&gt;60,60,E242),E242)</f>
        <v>60</v>
      </c>
      <c r="G242" s="50" t="n">
        <f aca="false">(TOT!BS244*60)/TOT!AK244</f>
        <v>4.41230542958707</v>
      </c>
      <c r="H242" s="55" t="n">
        <f aca="false">VLOOKUP(G242,'PH - BLOCKED SHOTS'!$A$3:$B$55,2)</f>
        <v>85</v>
      </c>
      <c r="I242" s="55" t="n">
        <f aca="false">IF(TOT!AK244&lt;400,IF(H242&gt;66,66,H242),H242)</f>
        <v>66</v>
      </c>
      <c r="J242" s="55" t="n">
        <f aca="false">IF(TOT!AK244&lt;200,IF(I242&gt;60,60,I242),I242)</f>
        <v>60</v>
      </c>
      <c r="K242" s="55" t="n">
        <f aca="false">((B242+F242+F242+J242)/4)+TOT!DC244</f>
        <v>60</v>
      </c>
      <c r="L242" s="55"/>
      <c r="M242" s="55" t="n">
        <f aca="false">VLOOKUP(TOT!FE244,'PH - GAME SCORE'!$A$3:$B$55,2)</f>
        <v>77</v>
      </c>
      <c r="N242" s="55" t="n">
        <f aca="false">AVERAGE(K242,M242)</f>
        <v>68.5</v>
      </c>
      <c r="O242" s="55" t="n">
        <f aca="false">IF(TOT!AN244&lt;13.4,IF(N242&gt;73,73,N242),N242)</f>
        <v>68.5</v>
      </c>
      <c r="P242" s="55" t="n">
        <f aca="false">IF(TOT!AN244&lt;13.4,IF(O242&gt;73,73,O242),O242)</f>
        <v>68.5</v>
      </c>
    </row>
    <row r="243" customFormat="false" ht="13" hidden="false" customHeight="true" outlineLevel="0" collapsed="false">
      <c r="A243" s="17" t="s">
        <v>1389</v>
      </c>
      <c r="B243" s="27" t="n">
        <f aca="false">'SK - Tableau 1'!G243</f>
        <v>77</v>
      </c>
      <c r="C243" s="54" t="n">
        <f aca="false">(TOT!BQ245*60)/TOT!AK245</f>
        <v>1.78343949044586</v>
      </c>
      <c r="D243" s="27" t="n">
        <f aca="false">VLOOKUP(C243,'PH - GIVEAWAYS'!$A$3:$B$55,2)</f>
        <v>73</v>
      </c>
      <c r="E243" s="27" t="n">
        <f aca="false">IF(TOT!AK245&lt;400,IF(D243&gt;66,66,D243),D243)</f>
        <v>73</v>
      </c>
      <c r="F243" s="27" t="n">
        <f aca="false">IF(TOT!AK245&lt;200,IF(E243&gt;60,60,E243),E243)</f>
        <v>73</v>
      </c>
      <c r="G243" s="50" t="n">
        <f aca="false">(TOT!BS245*60)/TOT!AK245</f>
        <v>2.03821656050955</v>
      </c>
      <c r="H243" s="55" t="n">
        <f aca="false">VLOOKUP(G243,'PH - BLOCKED SHOTS'!$A$3:$B$55,2)</f>
        <v>62</v>
      </c>
      <c r="I243" s="55" t="n">
        <f aca="false">IF(TOT!AK245&lt;400,IF(H243&gt;66,66,H243),H243)</f>
        <v>62</v>
      </c>
      <c r="J243" s="55" t="n">
        <f aca="false">IF(TOT!AK245&lt;200,IF(I243&gt;60,60,I243),I243)</f>
        <v>62</v>
      </c>
      <c r="K243" s="55" t="n">
        <f aca="false">((B243+F243+F243+J243)/4)+TOT!DC245</f>
        <v>73.25</v>
      </c>
      <c r="L243" s="55"/>
      <c r="M243" s="55" t="n">
        <f aca="false">VLOOKUP(TOT!FE245,'PH - GAME SCORE'!$A$3:$B$55,2)</f>
        <v>74</v>
      </c>
      <c r="N243" s="55" t="n">
        <f aca="false">AVERAGE(K243,M243)</f>
        <v>73.625</v>
      </c>
      <c r="O243" s="55" t="n">
        <f aca="false">IF(TOT!AN245&lt;13.4,IF(N243&gt;73,73,N243),N243)</f>
        <v>73.625</v>
      </c>
      <c r="P243" s="55" t="n">
        <f aca="false">IF(TOT!AN245&lt;13.4,IF(O243&gt;73,73,O243),O243)</f>
        <v>73.625</v>
      </c>
    </row>
    <row r="244" customFormat="false" ht="13" hidden="false" customHeight="true" outlineLevel="0" collapsed="false">
      <c r="A244" s="17" t="s">
        <v>1394</v>
      </c>
      <c r="B244" s="27" t="n">
        <f aca="false">'SK - Tableau 1'!G244</f>
        <v>66</v>
      </c>
      <c r="C244" s="54" t="n">
        <f aca="false">(TOT!BQ246*60)/TOT!AK246</f>
        <v>0.997851846718855</v>
      </c>
      <c r="D244" s="27" t="n">
        <f aca="false">VLOOKUP(C244,'PH - GIVEAWAYS'!$A$3:$B$55,2)</f>
        <v>92</v>
      </c>
      <c r="E244" s="27" t="n">
        <f aca="false">IF(TOT!AK246&lt;400,IF(D244&gt;66,66,D244),D244)</f>
        <v>66</v>
      </c>
      <c r="F244" s="27" t="n">
        <f aca="false">IF(TOT!AK246&lt;200,IF(E244&gt;60,60,E244),E244)</f>
        <v>66</v>
      </c>
      <c r="G244" s="50" t="n">
        <f aca="false">(TOT!BS246*60)/TOT!AK246</f>
        <v>3.74194442519571</v>
      </c>
      <c r="H244" s="55" t="n">
        <f aca="false">VLOOKUP(G244,'PH - BLOCKED SHOTS'!$A$3:$B$55,2)</f>
        <v>79</v>
      </c>
      <c r="I244" s="55" t="n">
        <f aca="false">IF(TOT!AK246&lt;400,IF(H244&gt;66,66,H244),H244)</f>
        <v>66</v>
      </c>
      <c r="J244" s="55" t="n">
        <f aca="false">IF(TOT!AK246&lt;200,IF(I244&gt;60,60,I244),I244)</f>
        <v>66</v>
      </c>
      <c r="K244" s="55" t="n">
        <f aca="false">((B244+F244+F244+J244)/4)+TOT!DC246</f>
        <v>66</v>
      </c>
      <c r="L244" s="55"/>
      <c r="M244" s="55" t="n">
        <f aca="false">VLOOKUP(TOT!FE246,'PH - GAME SCORE'!$A$3:$B$55,2)</f>
        <v>49</v>
      </c>
      <c r="N244" s="55" t="n">
        <f aca="false">AVERAGE(K244,M244)</f>
        <v>57.5</v>
      </c>
      <c r="O244" s="55" t="n">
        <f aca="false">IF(TOT!AN246&lt;13.4,IF(N244&gt;73,73,N244),N244)</f>
        <v>57.5</v>
      </c>
      <c r="P244" s="55" t="n">
        <f aca="false">IF(TOT!AN246&lt;13.4,IF(O244&gt;73,73,O244),O244)</f>
        <v>57.5</v>
      </c>
    </row>
    <row r="245" customFormat="false" ht="13" hidden="false" customHeight="true" outlineLevel="0" collapsed="false">
      <c r="A245" s="17" t="s">
        <v>1399</v>
      </c>
      <c r="B245" s="27" t="n">
        <f aca="false">'SK - Tableau 1'!G245</f>
        <v>67</v>
      </c>
      <c r="C245" s="54" t="n">
        <f aca="false">(TOT!BQ247*60)/TOT!AK247</f>
        <v>2.15690843124853</v>
      </c>
      <c r="D245" s="27" t="n">
        <f aca="false">VLOOKUP(C245,'PH - GIVEAWAYS'!$A$3:$B$55,2)</f>
        <v>66</v>
      </c>
      <c r="E245" s="27" t="n">
        <f aca="false">IF(TOT!AK247&lt;400,IF(D245&gt;66,66,D245),D245)</f>
        <v>66</v>
      </c>
      <c r="F245" s="27" t="n">
        <f aca="false">IF(TOT!AK247&lt;200,IF(E245&gt;60,60,E245),E245)</f>
        <v>66</v>
      </c>
      <c r="G245" s="50" t="n">
        <f aca="false">(TOT!BS247*60)/TOT!AK247</f>
        <v>5.15261458576038</v>
      </c>
      <c r="H245" s="55" t="n">
        <f aca="false">VLOOKUP(G245,'PH - BLOCKED SHOTS'!$A$3:$B$55,2)</f>
        <v>90</v>
      </c>
      <c r="I245" s="55" t="n">
        <f aca="false">IF(TOT!AK247&lt;400,IF(H245&gt;66,66,H245),H245)</f>
        <v>90</v>
      </c>
      <c r="J245" s="55" t="n">
        <f aca="false">IF(TOT!AK247&lt;200,IF(I245&gt;60,60,I245),I245)</f>
        <v>90</v>
      </c>
      <c r="K245" s="55" t="n">
        <f aca="false">((B245+F245+F245+J245)/4)+TOT!DC247</f>
        <v>72.25</v>
      </c>
      <c r="L245" s="55"/>
      <c r="M245" s="55" t="n">
        <f aca="false">VLOOKUP(TOT!FE247,'PH - GAME SCORE'!$A$3:$B$55,2)</f>
        <v>47</v>
      </c>
      <c r="N245" s="55" t="n">
        <f aca="false">AVERAGE(K245,M245)</f>
        <v>59.625</v>
      </c>
      <c r="O245" s="55" t="n">
        <f aca="false">IF(TOT!AN247&lt;13.4,IF(N245&gt;73,73,N245),N245)</f>
        <v>59.625</v>
      </c>
      <c r="P245" s="55" t="n">
        <f aca="false">IF(TOT!AN247&lt;13.4,IF(O245&gt;73,73,O245),O245)</f>
        <v>59.625</v>
      </c>
    </row>
    <row r="246" customFormat="false" ht="13" hidden="false" customHeight="true" outlineLevel="0" collapsed="false">
      <c r="A246" s="17" t="s">
        <v>1403</v>
      </c>
      <c r="B246" s="27" t="n">
        <f aca="false">'SK - Tableau 1'!G246</f>
        <v>66</v>
      </c>
      <c r="C246" s="54" t="n">
        <f aca="false">(TOT!BQ248*60)/TOT!AK248</f>
        <v>0.392627331224783</v>
      </c>
      <c r="D246" s="27" t="n">
        <f aca="false">VLOOKUP(C246,'PH - GIVEAWAYS'!$A$3:$B$55,2)</f>
        <v>99</v>
      </c>
      <c r="E246" s="27" t="n">
        <f aca="false">IF(TOT!AK248&lt;400,IF(D246&gt;66,66,D246),D246)</f>
        <v>66</v>
      </c>
      <c r="F246" s="27" t="n">
        <f aca="false">IF(TOT!AK248&lt;200,IF(E246&gt;60,60,E246),E246)</f>
        <v>66</v>
      </c>
      <c r="G246" s="50" t="n">
        <f aca="false">(TOT!BS248*60)/TOT!AK248</f>
        <v>2.74839131857348</v>
      </c>
      <c r="H246" s="55" t="n">
        <f aca="false">VLOOKUP(G246,'PH - BLOCKED SHOTS'!$A$3:$B$55,2)</f>
        <v>70</v>
      </c>
      <c r="I246" s="55" t="n">
        <f aca="false">IF(TOT!AK248&lt;400,IF(H246&gt;66,66,H246),H246)</f>
        <v>66</v>
      </c>
      <c r="J246" s="55" t="n">
        <f aca="false">IF(TOT!AK248&lt;200,IF(I246&gt;60,60,I246),I246)</f>
        <v>66</v>
      </c>
      <c r="K246" s="55" t="n">
        <f aca="false">((B246+F246+F246+J246)/4)+TOT!DC248</f>
        <v>68</v>
      </c>
      <c r="L246" s="55"/>
      <c r="M246" s="55" t="n">
        <f aca="false">VLOOKUP(TOT!FE248,'PH - GAME SCORE'!$A$3:$B$55,2)</f>
        <v>65</v>
      </c>
      <c r="N246" s="55" t="n">
        <f aca="false">AVERAGE(K246,M246)</f>
        <v>66.5</v>
      </c>
      <c r="O246" s="55" t="n">
        <f aca="false">IF(TOT!AN248&lt;13.4,IF(N246&gt;73,73,N246),N246)</f>
        <v>66.5</v>
      </c>
      <c r="P246" s="55" t="n">
        <f aca="false">IF(TOT!AN248&lt;13.4,IF(O246&gt;73,73,O246),O246)</f>
        <v>66.5</v>
      </c>
    </row>
    <row r="247" customFormat="false" ht="13" hidden="false" customHeight="true" outlineLevel="0" collapsed="false">
      <c r="A247" s="17" t="s">
        <v>1407</v>
      </c>
      <c r="B247" s="27" t="n">
        <f aca="false">'SK - Tableau 1'!G247</f>
        <v>69</v>
      </c>
      <c r="C247" s="54" t="n">
        <f aca="false">(TOT!BQ249*60)/TOT!AK249</f>
        <v>2.92327933558089</v>
      </c>
      <c r="D247" s="27" t="n">
        <f aca="false">VLOOKUP(C247,'PH - GIVEAWAYS'!$A$3:$B$55,2)</f>
        <v>54</v>
      </c>
      <c r="E247" s="27" t="n">
        <f aca="false">IF(TOT!AK249&lt;400,IF(D247&gt;66,66,D247),D247)</f>
        <v>54</v>
      </c>
      <c r="F247" s="27" t="n">
        <f aca="false">IF(TOT!AK249&lt;200,IF(E247&gt;60,60,E247),E247)</f>
        <v>54</v>
      </c>
      <c r="G247" s="50" t="n">
        <f aca="false">(TOT!BS249*60)/TOT!AK249</f>
        <v>5.77255159937493</v>
      </c>
      <c r="H247" s="55" t="n">
        <f aca="false">VLOOKUP(G247,'PH - BLOCKED SHOTS'!$A$3:$B$55,2)</f>
        <v>94</v>
      </c>
      <c r="I247" s="55" t="n">
        <f aca="false">IF(TOT!AK249&lt;400,IF(H247&gt;66,66,H247),H247)</f>
        <v>94</v>
      </c>
      <c r="J247" s="55" t="n">
        <f aca="false">IF(TOT!AK249&lt;200,IF(I247&gt;60,60,I247),I247)</f>
        <v>94</v>
      </c>
      <c r="K247" s="55" t="n">
        <f aca="false">((B247+F247+F247+J247)/4)+TOT!DC249</f>
        <v>68.75</v>
      </c>
      <c r="L247" s="55"/>
      <c r="M247" s="55" t="n">
        <f aca="false">VLOOKUP(TOT!FE249,'PH - GAME SCORE'!$A$3:$B$55,2)</f>
        <v>66</v>
      </c>
      <c r="N247" s="55" t="n">
        <f aca="false">AVERAGE(K247,M247)</f>
        <v>67.375</v>
      </c>
      <c r="O247" s="55" t="n">
        <f aca="false">IF(TOT!AN249&lt;13.4,IF(N247&gt;73,73,N247),N247)</f>
        <v>67.375</v>
      </c>
      <c r="P247" s="55" t="n">
        <f aca="false">IF(TOT!AN249&lt;13.4,IF(O247&gt;73,73,O247),O247)</f>
        <v>67.375</v>
      </c>
    </row>
    <row r="248" customFormat="false" ht="13" hidden="false" customHeight="true" outlineLevel="0" collapsed="false">
      <c r="A248" s="17" t="s">
        <v>1411</v>
      </c>
      <c r="B248" s="27" t="n">
        <f aca="false">'SK - Tableau 1'!G248</f>
        <v>71</v>
      </c>
      <c r="C248" s="54" t="n">
        <f aca="false">(TOT!BQ250*60)/TOT!AK250</f>
        <v>1.06489487576226</v>
      </c>
      <c r="D248" s="27" t="n">
        <f aca="false">VLOOKUP(C248,'PH - GIVEAWAYS'!$A$3:$B$55,2)</f>
        <v>90</v>
      </c>
      <c r="E248" s="27" t="n">
        <f aca="false">IF(TOT!AK250&lt;400,IF(D248&gt;66,66,D248),D248)</f>
        <v>90</v>
      </c>
      <c r="F248" s="27" t="n">
        <f aca="false">IF(TOT!AK250&lt;200,IF(E248&gt;60,60,E248),E248)</f>
        <v>90</v>
      </c>
      <c r="G248" s="50" t="n">
        <f aca="false">(TOT!BS250*60)/TOT!AK250</f>
        <v>3.19468462728678</v>
      </c>
      <c r="H248" s="55" t="n">
        <f aca="false">VLOOKUP(G248,'PH - BLOCKED SHOTS'!$A$3:$B$55,2)</f>
        <v>75</v>
      </c>
      <c r="I248" s="55" t="n">
        <f aca="false">IF(TOT!AK250&lt;400,IF(H248&gt;66,66,H248),H248)</f>
        <v>75</v>
      </c>
      <c r="J248" s="55" t="n">
        <f aca="false">IF(TOT!AK250&lt;200,IF(I248&gt;60,60,I248),I248)</f>
        <v>75</v>
      </c>
      <c r="K248" s="55" t="n">
        <f aca="false">((B248+F248+F248+J248)/4)+TOT!DC250</f>
        <v>83.5</v>
      </c>
      <c r="L248" s="55"/>
      <c r="M248" s="55" t="n">
        <f aca="false">VLOOKUP(TOT!FE250,'PH - GAME SCORE'!$A$3:$B$55,2)</f>
        <v>64</v>
      </c>
      <c r="N248" s="55" t="n">
        <f aca="false">AVERAGE(K248,M248)</f>
        <v>73.75</v>
      </c>
      <c r="O248" s="55" t="n">
        <f aca="false">IF(TOT!AN250&lt;13.4,IF(N248&gt;73,73,N248),N248)</f>
        <v>73</v>
      </c>
      <c r="P248" s="55" t="n">
        <f aca="false">IF(TOT!AN250&lt;13.4,IF(O248&gt;73,73,O248),O248)</f>
        <v>73</v>
      </c>
    </row>
    <row r="249" customFormat="false" ht="13" hidden="false" customHeight="true" outlineLevel="0" collapsed="false">
      <c r="A249" s="17" t="s">
        <v>1414</v>
      </c>
      <c r="B249" s="27" t="n">
        <f aca="false">'SK - Tableau 1'!G249</f>
        <v>73</v>
      </c>
      <c r="C249" s="54" t="n">
        <f aca="false">(TOT!BQ251*60)/TOT!AK251</f>
        <v>0.990449239476477</v>
      </c>
      <c r="D249" s="27" t="n">
        <f aca="false">VLOOKUP(C249,'PH - GIVEAWAYS'!$A$3:$B$55,2)</f>
        <v>92</v>
      </c>
      <c r="E249" s="27" t="n">
        <f aca="false">IF(TOT!AK251&lt;400,IF(D249&gt;66,66,D249),D249)</f>
        <v>92</v>
      </c>
      <c r="F249" s="27" t="n">
        <f aca="false">IF(TOT!AK251&lt;200,IF(E249&gt;60,60,E249),E249)</f>
        <v>92</v>
      </c>
      <c r="G249" s="50" t="n">
        <f aca="false">(TOT!BS251*60)/TOT!AK251</f>
        <v>3.18358684117439</v>
      </c>
      <c r="H249" s="55" t="n">
        <f aca="false">VLOOKUP(G249,'PH - BLOCKED SHOTS'!$A$3:$B$55,2)</f>
        <v>75</v>
      </c>
      <c r="I249" s="55" t="n">
        <f aca="false">IF(TOT!AK251&lt;400,IF(H249&gt;66,66,H249),H249)</f>
        <v>75</v>
      </c>
      <c r="J249" s="55" t="n">
        <f aca="false">IF(TOT!AK251&lt;200,IF(I249&gt;60,60,I249),I249)</f>
        <v>75</v>
      </c>
      <c r="K249" s="55" t="n">
        <f aca="false">((B249+F249+F249+J249)/4)+TOT!DC251</f>
        <v>87</v>
      </c>
      <c r="L249" s="55"/>
      <c r="M249" s="55" t="n">
        <f aca="false">VLOOKUP(TOT!FE251,'PH - GAME SCORE'!$A$3:$B$55,2)</f>
        <v>55</v>
      </c>
      <c r="N249" s="55" t="n">
        <f aca="false">AVERAGE(K249,M249)</f>
        <v>71</v>
      </c>
      <c r="O249" s="55" t="n">
        <f aca="false">IF(TOT!AN251&lt;13.4,IF(N249&gt;73,73,N249),N249)</f>
        <v>71</v>
      </c>
      <c r="P249" s="55" t="n">
        <f aca="false">IF(TOT!AN251&lt;13.4,IF(O249&gt;73,73,O249),O249)</f>
        <v>71</v>
      </c>
    </row>
    <row r="250" customFormat="false" ht="13" hidden="false" customHeight="true" outlineLevel="0" collapsed="false">
      <c r="A250" s="17" t="s">
        <v>1419</v>
      </c>
      <c r="B250" s="27" t="n">
        <f aca="false">'SK - Tableau 1'!G250</f>
        <v>69</v>
      </c>
      <c r="C250" s="54" t="n">
        <f aca="false">(TOT!BQ252*60)/TOT!AK252</f>
        <v>2.30679891601816</v>
      </c>
      <c r="D250" s="27" t="n">
        <f aca="false">VLOOKUP(C250,'PH - GIVEAWAYS'!$A$3:$B$55,2)</f>
        <v>63</v>
      </c>
      <c r="E250" s="27" t="n">
        <f aca="false">IF(TOT!AK252&lt;400,IF(D250&gt;66,66,D250),D250)</f>
        <v>63</v>
      </c>
      <c r="F250" s="27" t="n">
        <f aca="false">IF(TOT!AK252&lt;200,IF(E250&gt;60,60,E250),E250)</f>
        <v>63</v>
      </c>
      <c r="G250" s="50" t="n">
        <f aca="false">(TOT!BS252*60)/TOT!AK252</f>
        <v>1.29757439026022</v>
      </c>
      <c r="H250" s="55" t="n">
        <f aca="false">VLOOKUP(G250,'PH - BLOCKED SHOTS'!$A$3:$B$55,2)</f>
        <v>52</v>
      </c>
      <c r="I250" s="55" t="n">
        <f aca="false">IF(TOT!AK252&lt;400,IF(H250&gt;66,66,H250),H250)</f>
        <v>52</v>
      </c>
      <c r="J250" s="55" t="n">
        <f aca="false">IF(TOT!AK252&lt;200,IF(I250&gt;60,60,I250),I250)</f>
        <v>52</v>
      </c>
      <c r="K250" s="55" t="n">
        <f aca="false">((B250+F250+F250+J250)/4)+TOT!DC252</f>
        <v>65.75</v>
      </c>
      <c r="L250" s="55"/>
      <c r="M250" s="55" t="n">
        <f aca="false">VLOOKUP(TOT!FE252,'PH - GAME SCORE'!$A$3:$B$55,2)</f>
        <v>80</v>
      </c>
      <c r="N250" s="55" t="n">
        <f aca="false">AVERAGE(K250,M250)</f>
        <v>72.875</v>
      </c>
      <c r="O250" s="55" t="n">
        <f aca="false">IF(TOT!AN252&lt;13.4,IF(N250&gt;73,73,N250),N250)</f>
        <v>72.875</v>
      </c>
      <c r="P250" s="55" t="n">
        <f aca="false">IF(TOT!AN252&lt;13.4,IF(O250&gt;73,73,O250),O250)</f>
        <v>72.875</v>
      </c>
    </row>
    <row r="251" customFormat="false" ht="13" hidden="false" customHeight="true" outlineLevel="0" collapsed="false">
      <c r="A251" s="17" t="s">
        <v>1422</v>
      </c>
      <c r="B251" s="27" t="n">
        <f aca="false">'SK - Tableau 1'!G251</f>
        <v>88</v>
      </c>
      <c r="C251" s="54" t="n">
        <f aca="false">(TOT!BQ253*60)/TOT!AK253</f>
        <v>1.06334722295478</v>
      </c>
      <c r="D251" s="27" t="n">
        <f aca="false">VLOOKUP(C251,'PH - GIVEAWAYS'!$A$3:$B$55,2)</f>
        <v>90</v>
      </c>
      <c r="E251" s="27" t="n">
        <f aca="false">IF(TOT!AK253&lt;400,IF(D251&gt;66,66,D251),D251)</f>
        <v>90</v>
      </c>
      <c r="F251" s="27" t="n">
        <f aca="false">IF(TOT!AK253&lt;200,IF(E251&gt;60,60,E251),E251)</f>
        <v>90</v>
      </c>
      <c r="G251" s="50" t="n">
        <f aca="false">(TOT!BS253*60)/TOT!AK253</f>
        <v>2.05074107284135</v>
      </c>
      <c r="H251" s="55" t="n">
        <f aca="false">VLOOKUP(G251,'PH - BLOCKED SHOTS'!$A$3:$B$55,2)</f>
        <v>62</v>
      </c>
      <c r="I251" s="55" t="n">
        <f aca="false">IF(TOT!AK253&lt;400,IF(H251&gt;66,66,H251),H251)</f>
        <v>62</v>
      </c>
      <c r="J251" s="55" t="n">
        <f aca="false">IF(TOT!AK253&lt;200,IF(I251&gt;60,60,I251),I251)</f>
        <v>62</v>
      </c>
      <c r="K251" s="55" t="n">
        <f aca="false">((B251+F251+F251+J251)/4)+TOT!DC253</f>
        <v>84.5</v>
      </c>
      <c r="L251" s="55"/>
      <c r="M251" s="55" t="n">
        <f aca="false">VLOOKUP(TOT!FE253,'PH - GAME SCORE'!$A$3:$B$55,2)</f>
        <v>81</v>
      </c>
      <c r="N251" s="55" t="n">
        <f aca="false">AVERAGE(K251,M251)</f>
        <v>82.75</v>
      </c>
      <c r="O251" s="55" t="n">
        <f aca="false">IF(TOT!AN253&lt;13.4,IF(N251&gt;73,73,N251),N251)</f>
        <v>82.75</v>
      </c>
      <c r="P251" s="55" t="n">
        <f aca="false">IF(TOT!AN253&lt;13.4,IF(O251&gt;73,73,O251),O251)</f>
        <v>82.75</v>
      </c>
    </row>
    <row r="252" customFormat="false" ht="13" hidden="false" customHeight="true" outlineLevel="0" collapsed="false">
      <c r="A252" s="17" t="s">
        <v>1426</v>
      </c>
      <c r="B252" s="27" t="n">
        <f aca="false">'SK - Tableau 1'!G252</f>
        <v>92</v>
      </c>
      <c r="C252" s="54" t="n">
        <f aca="false">(TOT!BQ254*60)/TOT!AK254</f>
        <v>1.87977286077932</v>
      </c>
      <c r="D252" s="27" t="n">
        <f aca="false">VLOOKUP(C252,'PH - GIVEAWAYS'!$A$3:$B$55,2)</f>
        <v>71</v>
      </c>
      <c r="E252" s="27" t="n">
        <f aca="false">IF(TOT!AK254&lt;400,IF(D252&gt;66,66,D252),D252)</f>
        <v>71</v>
      </c>
      <c r="F252" s="27" t="n">
        <f aca="false">IF(TOT!AK254&lt;200,IF(E252&gt;60,60,E252),E252)</f>
        <v>71</v>
      </c>
      <c r="G252" s="50" t="n">
        <f aca="false">(TOT!BS254*60)/TOT!AK254</f>
        <v>1.17485803798708</v>
      </c>
      <c r="H252" s="55" t="n">
        <f aca="false">VLOOKUP(G252,'PH - BLOCKED SHOTS'!$A$3:$B$55,2)</f>
        <v>51</v>
      </c>
      <c r="I252" s="55" t="n">
        <f aca="false">IF(TOT!AK254&lt;400,IF(H252&gt;66,66,H252),H252)</f>
        <v>51</v>
      </c>
      <c r="J252" s="55" t="n">
        <f aca="false">IF(TOT!AK254&lt;200,IF(I252&gt;60,60,I252),I252)</f>
        <v>51</v>
      </c>
      <c r="K252" s="55" t="n">
        <f aca="false">((B252+F252+F252+J252)/4)+TOT!DC254</f>
        <v>79.25</v>
      </c>
      <c r="L252" s="55"/>
      <c r="M252" s="55" t="n">
        <f aca="false">VLOOKUP(TOT!FE254,'PH - GAME SCORE'!$A$3:$B$55,2)</f>
        <v>82</v>
      </c>
      <c r="N252" s="55" t="n">
        <f aca="false">AVERAGE(K252,M252)</f>
        <v>80.625</v>
      </c>
      <c r="O252" s="55" t="n">
        <f aca="false">IF(TOT!AN254&lt;13.4,IF(N252&gt;73,73,N252),N252)</f>
        <v>80.625</v>
      </c>
      <c r="P252" s="55" t="n">
        <f aca="false">IF(TOT!AN254&lt;13.4,IF(O252&gt;73,73,O252),O252)</f>
        <v>80.625</v>
      </c>
    </row>
    <row r="253" customFormat="false" ht="13" hidden="false" customHeight="true" outlineLevel="0" collapsed="false">
      <c r="A253" s="17" t="s">
        <v>1433</v>
      </c>
      <c r="B253" s="27" t="n">
        <f aca="false">'SK - Tableau 1'!G253</f>
        <v>83</v>
      </c>
      <c r="C253" s="54" t="n">
        <f aca="false">(TOT!BQ255*60)/TOT!AK255</f>
        <v>3.17168104355136</v>
      </c>
      <c r="D253" s="27" t="n">
        <f aca="false">VLOOKUP(C253,'PH - GIVEAWAYS'!$A$3:$B$55,2)</f>
        <v>52</v>
      </c>
      <c r="E253" s="27" t="n">
        <f aca="false">IF(TOT!AK255&lt;400,IF(D253&gt;66,66,D253),D253)</f>
        <v>52</v>
      </c>
      <c r="F253" s="27" t="n">
        <f aca="false">IF(TOT!AK255&lt;200,IF(E253&gt;60,60,E253),E253)</f>
        <v>52</v>
      </c>
      <c r="G253" s="50" t="n">
        <f aca="false">(TOT!BS255*60)/TOT!AK255</f>
        <v>5.58594571849344</v>
      </c>
      <c r="H253" s="55" t="n">
        <f aca="false">VLOOKUP(G253,'PH - BLOCKED SHOTS'!$A$3:$B$55,2)</f>
        <v>93</v>
      </c>
      <c r="I253" s="55" t="n">
        <f aca="false">IF(TOT!AK255&lt;400,IF(H253&gt;66,66,H253),H253)</f>
        <v>93</v>
      </c>
      <c r="J253" s="55" t="n">
        <f aca="false">IF(TOT!AK255&lt;200,IF(I253&gt;60,60,I253),I253)</f>
        <v>93</v>
      </c>
      <c r="K253" s="55" t="n">
        <f aca="false">((B253+F253+F253+J253)/4)+TOT!DC255</f>
        <v>70</v>
      </c>
      <c r="L253" s="55"/>
      <c r="M253" s="55" t="n">
        <f aca="false">VLOOKUP(TOT!FE255,'PH - GAME SCORE'!$A$3:$B$55,2)</f>
        <v>64</v>
      </c>
      <c r="N253" s="55" t="n">
        <f aca="false">AVERAGE(K253,M253)</f>
        <v>67</v>
      </c>
      <c r="O253" s="55" t="n">
        <f aca="false">IF(TOT!AN255&lt;13.4,IF(N253&gt;73,73,N253),N253)</f>
        <v>67</v>
      </c>
      <c r="P253" s="55" t="n">
        <f aca="false">IF(TOT!AN255&lt;13.4,IF(O253&gt;73,73,O253),O253)</f>
        <v>67</v>
      </c>
    </row>
    <row r="254" customFormat="false" ht="13" hidden="false" customHeight="true" outlineLevel="0" collapsed="false">
      <c r="A254" s="17" t="s">
        <v>1436</v>
      </c>
      <c r="B254" s="27" t="n">
        <f aca="false">'SK - Tableau 1'!G254</f>
        <v>71</v>
      </c>
      <c r="C254" s="54" t="n">
        <f aca="false">(TOT!BQ256*60)/TOT!AK256</f>
        <v>1.98567979352256</v>
      </c>
      <c r="D254" s="27" t="n">
        <f aca="false">VLOOKUP(C254,'PH - GIVEAWAYS'!$A$3:$B$55,2)</f>
        <v>69</v>
      </c>
      <c r="E254" s="27" t="n">
        <f aca="false">IF(TOT!AK256&lt;400,IF(D254&gt;66,66,D254),D254)</f>
        <v>69</v>
      </c>
      <c r="F254" s="27" t="n">
        <f aca="false">IF(TOT!AK256&lt;200,IF(E254&gt;60,60,E254),E254)</f>
        <v>69</v>
      </c>
      <c r="G254" s="50" t="n">
        <f aca="false">(TOT!BS256*60)/TOT!AK256</f>
        <v>5.61984847223367</v>
      </c>
      <c r="H254" s="55" t="n">
        <f aca="false">VLOOKUP(G254,'PH - BLOCKED SHOTS'!$A$3:$B$55,2)</f>
        <v>93</v>
      </c>
      <c r="I254" s="55" t="n">
        <f aca="false">IF(TOT!AK256&lt;400,IF(H254&gt;66,66,H254),H254)</f>
        <v>93</v>
      </c>
      <c r="J254" s="55" t="n">
        <f aca="false">IF(TOT!AK256&lt;200,IF(I254&gt;60,60,I254),I254)</f>
        <v>93</v>
      </c>
      <c r="K254" s="55" t="n">
        <f aca="false">((B254+F254+F254+J254)/4)+TOT!DC256</f>
        <v>75.5</v>
      </c>
      <c r="L254" s="55"/>
      <c r="M254" s="55" t="n">
        <f aca="false">VLOOKUP(TOT!FE256,'PH - GAME SCORE'!$A$3:$B$55,2)</f>
        <v>66</v>
      </c>
      <c r="N254" s="55" t="n">
        <f aca="false">AVERAGE(K254,M254)</f>
        <v>70.75</v>
      </c>
      <c r="O254" s="55" t="n">
        <f aca="false">IF(TOT!AN256&lt;13.4,IF(N254&gt;73,73,N254),N254)</f>
        <v>70.75</v>
      </c>
      <c r="P254" s="55" t="n">
        <f aca="false">IF(TOT!AN256&lt;13.4,IF(O254&gt;73,73,O254),O254)</f>
        <v>70.75</v>
      </c>
    </row>
    <row r="255" customFormat="false" ht="13" hidden="false" customHeight="true" outlineLevel="0" collapsed="false">
      <c r="A255" s="17" t="s">
        <v>1442</v>
      </c>
      <c r="B255" s="27" t="n">
        <f aca="false">'SK - Tableau 1'!G255</f>
        <v>63</v>
      </c>
      <c r="C255" s="54" t="n">
        <f aca="false">(TOT!BQ257*60)/TOT!AK257</f>
        <v>1.16609681482814</v>
      </c>
      <c r="D255" s="27" t="n">
        <f aca="false">VLOOKUP(C255,'PH - GIVEAWAYS'!$A$3:$B$55,2)</f>
        <v>88</v>
      </c>
      <c r="E255" s="27" t="n">
        <f aca="false">IF(TOT!AK257&lt;400,IF(D255&gt;66,66,D255),D255)</f>
        <v>88</v>
      </c>
      <c r="F255" s="27" t="n">
        <f aca="false">IF(TOT!AK257&lt;200,IF(E255&gt;60,60,E255),E255)</f>
        <v>88</v>
      </c>
      <c r="G255" s="50" t="n">
        <f aca="false">(TOT!BS257*60)/TOT!AK257</f>
        <v>4.01655569551915</v>
      </c>
      <c r="H255" s="55" t="n">
        <f aca="false">VLOOKUP(G255,'PH - BLOCKED SHOTS'!$A$3:$B$55,2)</f>
        <v>82</v>
      </c>
      <c r="I255" s="55" t="n">
        <f aca="false">IF(TOT!AK257&lt;400,IF(H255&gt;66,66,H255),H255)</f>
        <v>82</v>
      </c>
      <c r="J255" s="55" t="n">
        <f aca="false">IF(TOT!AK257&lt;200,IF(I255&gt;60,60,I255),I255)</f>
        <v>82</v>
      </c>
      <c r="K255" s="55" t="n">
        <f aca="false">((B255+F255+F255+J255)/4)+TOT!DC257</f>
        <v>83.25</v>
      </c>
      <c r="L255" s="55"/>
      <c r="M255" s="55" t="n">
        <f aca="false">VLOOKUP(TOT!FE257,'PH - GAME SCORE'!$A$3:$B$55,2)</f>
        <v>52</v>
      </c>
      <c r="N255" s="55" t="n">
        <f aca="false">AVERAGE(K255,M255)</f>
        <v>67.625</v>
      </c>
      <c r="O255" s="55" t="n">
        <f aca="false">IF(TOT!AN257&lt;13.4,IF(N255&gt;73,73,N255),N255)</f>
        <v>67.625</v>
      </c>
      <c r="P255" s="55" t="n">
        <f aca="false">IF(TOT!AN257&lt;13.4,IF(O255&gt;73,73,O255),O255)</f>
        <v>67.625</v>
      </c>
    </row>
    <row r="256" customFormat="false" ht="13" hidden="false" customHeight="true" outlineLevel="0" collapsed="false">
      <c r="A256" s="17" t="s">
        <v>1447</v>
      </c>
      <c r="B256" s="27" t="n">
        <f aca="false">'SK - Tableau 1'!G256</f>
        <v>74</v>
      </c>
      <c r="C256" s="54" t="n">
        <f aca="false">(TOT!BQ258*60)/TOT!AK258</f>
        <v>0.901090794119221</v>
      </c>
      <c r="D256" s="27" t="n">
        <f aca="false">VLOOKUP(C256,'PH - GIVEAWAYS'!$A$3:$B$55,2)</f>
        <v>94</v>
      </c>
      <c r="E256" s="27" t="n">
        <f aca="false">IF(TOT!AK258&lt;400,IF(D256&gt;66,66,D256),D256)</f>
        <v>94</v>
      </c>
      <c r="F256" s="27" t="n">
        <f aca="false">IF(TOT!AK258&lt;200,IF(E256&gt;60,60,E256),E256)</f>
        <v>94</v>
      </c>
      <c r="G256" s="50" t="n">
        <f aca="false">(TOT!BS258*60)/TOT!AK258</f>
        <v>2.70327238235766</v>
      </c>
      <c r="H256" s="55" t="n">
        <f aca="false">VLOOKUP(G256,'PH - BLOCKED SHOTS'!$A$3:$B$55,2)</f>
        <v>70</v>
      </c>
      <c r="I256" s="55" t="n">
        <f aca="false">IF(TOT!AK258&lt;400,IF(H256&gt;66,66,H256),H256)</f>
        <v>70</v>
      </c>
      <c r="J256" s="55" t="n">
        <f aca="false">IF(TOT!AK258&lt;200,IF(I256&gt;60,60,I256),I256)</f>
        <v>70</v>
      </c>
      <c r="K256" s="55" t="n">
        <f aca="false">((B256+F256+F256+J256)/4)+TOT!DC258</f>
        <v>86</v>
      </c>
      <c r="L256" s="55"/>
      <c r="M256" s="55" t="n">
        <f aca="false">VLOOKUP(TOT!FE258,'PH - GAME SCORE'!$A$3:$B$55,2)</f>
        <v>67</v>
      </c>
      <c r="N256" s="55" t="n">
        <f aca="false">AVERAGE(K256,M256)</f>
        <v>76.5</v>
      </c>
      <c r="O256" s="55" t="n">
        <f aca="false">IF(TOT!AN258&lt;13.4,IF(N256&gt;73,73,N256),N256)</f>
        <v>76.5</v>
      </c>
      <c r="P256" s="55" t="n">
        <f aca="false">IF(TOT!AN258&lt;13.4,IF(O256&gt;73,73,O256),O256)</f>
        <v>76.5</v>
      </c>
    </row>
    <row r="257" customFormat="false" ht="13" hidden="false" customHeight="true" outlineLevel="0" collapsed="false">
      <c r="A257" s="17" t="s">
        <v>1451</v>
      </c>
      <c r="B257" s="27" t="n">
        <f aca="false">'SK - Tableau 1'!G257</f>
        <v>60</v>
      </c>
      <c r="C257" s="54" t="n">
        <f aca="false">(TOT!BQ259*60)/TOT!AK259</f>
        <v>0.921658986175115</v>
      </c>
      <c r="D257" s="27" t="n">
        <f aca="false">VLOOKUP(C257,'PH - GIVEAWAYS'!$A$3:$B$55,2)</f>
        <v>93</v>
      </c>
      <c r="E257" s="27" t="n">
        <f aca="false">IF(TOT!AK259&lt;400,IF(D257&gt;66,66,D257),D257)</f>
        <v>66</v>
      </c>
      <c r="F257" s="27" t="n">
        <f aca="false">IF(TOT!AK259&lt;200,IF(E257&gt;60,60,E257),E257)</f>
        <v>60</v>
      </c>
      <c r="G257" s="50" t="n">
        <f aca="false">(TOT!BS259*60)/TOT!AK259</f>
        <v>1.84331797235023</v>
      </c>
      <c r="H257" s="55" t="n">
        <f aca="false">VLOOKUP(G257,'PH - BLOCKED SHOTS'!$A$3:$B$55,2)</f>
        <v>60</v>
      </c>
      <c r="I257" s="55" t="n">
        <f aca="false">IF(TOT!AK259&lt;400,IF(H257&gt;66,66,H257),H257)</f>
        <v>60</v>
      </c>
      <c r="J257" s="55" t="n">
        <f aca="false">IF(TOT!AK259&lt;200,IF(I257&gt;60,60,I257),I257)</f>
        <v>60</v>
      </c>
      <c r="K257" s="55" t="n">
        <f aca="false">((B257+F257+F257+J257)/4)+TOT!DC259</f>
        <v>60</v>
      </c>
      <c r="L257" s="55"/>
      <c r="M257" s="55" t="n">
        <f aca="false">VLOOKUP(TOT!FE259,'PH - GAME SCORE'!$A$3:$B$55,2)</f>
        <v>52</v>
      </c>
      <c r="N257" s="55" t="n">
        <f aca="false">AVERAGE(K257,M257)</f>
        <v>56</v>
      </c>
      <c r="O257" s="55" t="n">
        <f aca="false">IF(TOT!AN259&lt;13.4,IF(N257&gt;73,73,N257),N257)</f>
        <v>56</v>
      </c>
      <c r="P257" s="55" t="n">
        <f aca="false">IF(TOT!AN259&lt;13.4,IF(O257&gt;73,73,O257),O257)</f>
        <v>56</v>
      </c>
    </row>
    <row r="258" customFormat="false" ht="13" hidden="false" customHeight="true" outlineLevel="0" collapsed="false">
      <c r="A258" s="17" t="s">
        <v>1454</v>
      </c>
      <c r="B258" s="27" t="n">
        <f aca="false">'SK - Tableau 1'!G258</f>
        <v>93</v>
      </c>
      <c r="C258" s="54" t="n">
        <f aca="false">(TOT!BQ260*60)/TOT!AK260</f>
        <v>1.97497520730906</v>
      </c>
      <c r="D258" s="27" t="n">
        <f aca="false">VLOOKUP(C258,'PH - GIVEAWAYS'!$A$3:$B$55,2)</f>
        <v>69</v>
      </c>
      <c r="E258" s="27" t="n">
        <f aca="false">IF(TOT!AK260&lt;400,IF(D258&gt;66,66,D258),D258)</f>
        <v>69</v>
      </c>
      <c r="F258" s="27" t="n">
        <f aca="false">IF(TOT!AK260&lt;200,IF(E258&gt;60,60,E258),E258)</f>
        <v>69</v>
      </c>
      <c r="G258" s="50" t="n">
        <f aca="false">(TOT!BS260*60)/TOT!AK260</f>
        <v>5.84896503703066</v>
      </c>
      <c r="H258" s="55" t="n">
        <f aca="false">VLOOKUP(G258,'PH - BLOCKED SHOTS'!$A$3:$B$55,2)</f>
        <v>94</v>
      </c>
      <c r="I258" s="55" t="n">
        <f aca="false">IF(TOT!AK260&lt;400,IF(H258&gt;66,66,H258),H258)</f>
        <v>94</v>
      </c>
      <c r="J258" s="55" t="n">
        <f aca="false">IF(TOT!AK260&lt;200,IF(I258&gt;60,60,I258),I258)</f>
        <v>94</v>
      </c>
      <c r="K258" s="55" t="n">
        <f aca="false">((B258+F258+F258+J258)/4)+TOT!DC260</f>
        <v>82.25</v>
      </c>
      <c r="L258" s="55"/>
      <c r="M258" s="55" t="n">
        <f aca="false">VLOOKUP(TOT!FE260,'PH - GAME SCORE'!$A$3:$B$55,2)</f>
        <v>57</v>
      </c>
      <c r="N258" s="55" t="n">
        <f aca="false">AVERAGE(K258,M258)</f>
        <v>69.625</v>
      </c>
      <c r="O258" s="55" t="n">
        <f aca="false">IF(TOT!AN260&lt;13.4,IF(N258&gt;73,73,N258),N258)</f>
        <v>69.625</v>
      </c>
      <c r="P258" s="55" t="n">
        <f aca="false">IF(TOT!AN260&lt;13.4,IF(O258&gt;73,73,O258),O258)</f>
        <v>69.625</v>
      </c>
    </row>
    <row r="259" customFormat="false" ht="13" hidden="false" customHeight="true" outlineLevel="0" collapsed="false">
      <c r="A259" s="17" t="s">
        <v>1460</v>
      </c>
      <c r="B259" s="27" t="n">
        <f aca="false">'SK - Tableau 1'!G259</f>
        <v>51</v>
      </c>
      <c r="C259" s="54" t="n">
        <f aca="false">(TOT!BQ261*60)/TOT!AK261</f>
        <v>1.07812912886462</v>
      </c>
      <c r="D259" s="27" t="n">
        <f aca="false">VLOOKUP(C259,'PH - GIVEAWAYS'!$A$3:$B$55,2)</f>
        <v>90</v>
      </c>
      <c r="E259" s="27" t="n">
        <f aca="false">IF(TOT!AK261&lt;400,IF(D259&gt;66,66,D259),D259)</f>
        <v>90</v>
      </c>
      <c r="F259" s="27" t="n">
        <f aca="false">IF(TOT!AK261&lt;200,IF(E259&gt;60,60,E259),E259)</f>
        <v>90</v>
      </c>
      <c r="G259" s="50" t="n">
        <f aca="false">(TOT!BS261*60)/TOT!AK261</f>
        <v>2.91729058398662</v>
      </c>
      <c r="H259" s="55" t="n">
        <f aca="false">VLOOKUP(G259,'PH - BLOCKED SHOTS'!$A$3:$B$55,2)</f>
        <v>72</v>
      </c>
      <c r="I259" s="55" t="n">
        <f aca="false">IF(TOT!AK261&lt;400,IF(H259&gt;66,66,H259),H259)</f>
        <v>72</v>
      </c>
      <c r="J259" s="55" t="n">
        <f aca="false">IF(TOT!AK261&lt;200,IF(I259&gt;60,60,I259),I259)</f>
        <v>72</v>
      </c>
      <c r="K259" s="55" t="n">
        <f aca="false">((B259+F259+F259+J259)/4)+TOT!DC261</f>
        <v>78.75</v>
      </c>
      <c r="L259" s="55"/>
      <c r="M259" s="55" t="n">
        <f aca="false">VLOOKUP(TOT!FE261,'PH - GAME SCORE'!$A$3:$B$55,2)</f>
        <v>68</v>
      </c>
      <c r="N259" s="55" t="n">
        <f aca="false">AVERAGE(K259,M259)</f>
        <v>73.375</v>
      </c>
      <c r="O259" s="55" t="n">
        <f aca="false">IF(TOT!AN261&lt;13.4,IF(N259&gt;73,73,N259),N259)</f>
        <v>73</v>
      </c>
      <c r="P259" s="55" t="n">
        <f aca="false">IF(TOT!AN261&lt;13.4,IF(O259&gt;73,73,O259),O259)</f>
        <v>73</v>
      </c>
    </row>
    <row r="260" customFormat="false" ht="13" hidden="false" customHeight="true" outlineLevel="0" collapsed="false">
      <c r="A260" s="17" t="s">
        <v>1465</v>
      </c>
      <c r="B260" s="27" t="n">
        <f aca="false">'SK - Tableau 1'!G260</f>
        <v>62</v>
      </c>
      <c r="C260" s="54" t="n">
        <f aca="false">(TOT!BQ262*60)/TOT!AK262</f>
        <v>3.0043459091767</v>
      </c>
      <c r="D260" s="27" t="n">
        <f aca="false">VLOOKUP(C260,'PH - GIVEAWAYS'!$A$3:$B$55,2)</f>
        <v>53</v>
      </c>
      <c r="E260" s="27" t="n">
        <f aca="false">IF(TOT!AK262&lt;400,IF(D260&gt;66,66,D260),D260)</f>
        <v>53</v>
      </c>
      <c r="F260" s="27" t="n">
        <f aca="false">IF(TOT!AK262&lt;200,IF(E260&gt;60,60,E260),E260)</f>
        <v>53</v>
      </c>
      <c r="G260" s="50" t="n">
        <f aca="false">(TOT!BS262*60)/TOT!AK262</f>
        <v>4.42149020595817</v>
      </c>
      <c r="H260" s="55" t="n">
        <f aca="false">VLOOKUP(G260,'PH - BLOCKED SHOTS'!$A$3:$B$55,2)</f>
        <v>85</v>
      </c>
      <c r="I260" s="55" t="n">
        <f aca="false">IF(TOT!AK262&lt;400,IF(H260&gt;66,66,H260),H260)</f>
        <v>85</v>
      </c>
      <c r="J260" s="55" t="n">
        <f aca="false">IF(TOT!AK262&lt;200,IF(I260&gt;60,60,I260),I260)</f>
        <v>85</v>
      </c>
      <c r="K260" s="55" t="n">
        <f aca="false">((B260+F260+F260+J260)/4)+TOT!DC262</f>
        <v>63.25</v>
      </c>
      <c r="L260" s="55"/>
      <c r="M260" s="55" t="n">
        <f aca="false">VLOOKUP(TOT!FE262,'PH - GAME SCORE'!$A$3:$B$55,2)</f>
        <v>59</v>
      </c>
      <c r="N260" s="55" t="n">
        <f aca="false">AVERAGE(K260,M260)</f>
        <v>61.125</v>
      </c>
      <c r="O260" s="55" t="n">
        <f aca="false">IF(TOT!AN262&lt;13.4,IF(N260&gt;73,73,N260),N260)</f>
        <v>61.125</v>
      </c>
      <c r="P260" s="55" t="n">
        <f aca="false">IF(TOT!AN262&lt;13.4,IF(O260&gt;73,73,O260),O260)</f>
        <v>61.125</v>
      </c>
    </row>
    <row r="261" customFormat="false" ht="13" hidden="false" customHeight="true" outlineLevel="0" collapsed="false">
      <c r="A261" s="17" t="s">
        <v>1470</v>
      </c>
      <c r="B261" s="27" t="n">
        <f aca="false">'SK - Tableau 1'!G261</f>
        <v>94</v>
      </c>
      <c r="C261" s="54" t="n">
        <f aca="false">(TOT!BQ263*60)/TOT!AK263</f>
        <v>1.61344183348856</v>
      </c>
      <c r="D261" s="27" t="n">
        <f aca="false">VLOOKUP(C261,'PH - GIVEAWAYS'!$A$3:$B$55,2)</f>
        <v>77</v>
      </c>
      <c r="E261" s="27" t="n">
        <f aca="false">IF(TOT!AK263&lt;400,IF(D261&gt;66,66,D261),D261)</f>
        <v>77</v>
      </c>
      <c r="F261" s="27" t="n">
        <f aca="false">IF(TOT!AK263&lt;200,IF(E261&gt;60,60,E261),E261)</f>
        <v>77</v>
      </c>
      <c r="G261" s="50" t="n">
        <f aca="false">(TOT!BS263*60)/TOT!AK263</f>
        <v>3.66978926832691</v>
      </c>
      <c r="H261" s="55" t="n">
        <f aca="false">VLOOKUP(G261,'PH - BLOCKED SHOTS'!$A$3:$B$55,2)</f>
        <v>79</v>
      </c>
      <c r="I261" s="55" t="n">
        <f aca="false">IF(TOT!AK263&lt;400,IF(H261&gt;66,66,H261),H261)</f>
        <v>79</v>
      </c>
      <c r="J261" s="55" t="n">
        <f aca="false">IF(TOT!AK263&lt;200,IF(I261&gt;60,60,I261),I261)</f>
        <v>79</v>
      </c>
      <c r="K261" s="55" t="n">
        <f aca="false">((B261+F261+F261+J261)/4)+TOT!DC263</f>
        <v>81.75</v>
      </c>
      <c r="L261" s="55"/>
      <c r="M261" s="55" t="n">
        <f aca="false">VLOOKUP(TOT!FE263,'PH - GAME SCORE'!$A$3:$B$55,2)</f>
        <v>71</v>
      </c>
      <c r="N261" s="55" t="n">
        <f aca="false">AVERAGE(K261,M261)</f>
        <v>76.375</v>
      </c>
      <c r="O261" s="55" t="n">
        <f aca="false">IF(TOT!AN263&lt;13.4,IF(N261&gt;73,73,N261),N261)</f>
        <v>76.375</v>
      </c>
      <c r="P261" s="55" t="n">
        <f aca="false">IF(TOT!AN263&lt;13.4,IF(O261&gt;73,73,O261),O261)</f>
        <v>76.375</v>
      </c>
    </row>
    <row r="262" customFormat="false" ht="13" hidden="false" customHeight="true" outlineLevel="0" collapsed="false">
      <c r="A262" s="17" t="s">
        <v>1473</v>
      </c>
      <c r="B262" s="27" t="n">
        <f aca="false">'SK - Tableau 1'!G262</f>
        <v>61</v>
      </c>
      <c r="C262" s="54" t="n">
        <f aca="false">(TOT!BQ264*60)/TOT!AK264</f>
        <v>2.21416547973584</v>
      </c>
      <c r="D262" s="27" t="n">
        <f aca="false">VLOOKUP(C262,'PH - GIVEAWAYS'!$A$3:$B$55,2)</f>
        <v>65</v>
      </c>
      <c r="E262" s="27" t="n">
        <f aca="false">IF(TOT!AK264&lt;400,IF(D262&gt;66,66,D262),D262)</f>
        <v>65</v>
      </c>
      <c r="F262" s="27" t="n">
        <f aca="false">IF(TOT!AK264&lt;200,IF(E262&gt;60,60,E262),E262)</f>
        <v>65</v>
      </c>
      <c r="G262" s="50" t="n">
        <f aca="false">(TOT!BS264*60)/TOT!AK264</f>
        <v>2.21416547973584</v>
      </c>
      <c r="H262" s="55" t="n">
        <f aca="false">VLOOKUP(G262,'PH - BLOCKED SHOTS'!$A$3:$B$55,2)</f>
        <v>64</v>
      </c>
      <c r="I262" s="55" t="n">
        <f aca="false">IF(TOT!AK264&lt;400,IF(H262&gt;66,66,H262),H262)</f>
        <v>64</v>
      </c>
      <c r="J262" s="55" t="n">
        <f aca="false">IF(TOT!AK264&lt;200,IF(I262&gt;60,60,I262),I262)</f>
        <v>64</v>
      </c>
      <c r="K262" s="55" t="n">
        <f aca="false">((B262+F262+F262+J262)/4)+TOT!DC264</f>
        <v>66.75</v>
      </c>
      <c r="L262" s="55"/>
      <c r="M262" s="55" t="n">
        <f aca="false">VLOOKUP(TOT!FE264,'PH - GAME SCORE'!$A$3:$B$55,2)</f>
        <v>58</v>
      </c>
      <c r="N262" s="55" t="n">
        <f aca="false">AVERAGE(K262,M262)</f>
        <v>62.375</v>
      </c>
      <c r="O262" s="55" t="n">
        <f aca="false">IF(TOT!AN264&lt;13.4,IF(N262&gt;73,73,N262),N262)</f>
        <v>62.375</v>
      </c>
      <c r="P262" s="55" t="n">
        <f aca="false">IF(TOT!AN264&lt;13.4,IF(O262&gt;73,73,O262),O262)</f>
        <v>62.375</v>
      </c>
    </row>
    <row r="263" customFormat="false" ht="13" hidden="false" customHeight="true" outlineLevel="0" collapsed="false">
      <c r="A263" s="17" t="s">
        <v>1477</v>
      </c>
      <c r="B263" s="27" t="n">
        <f aca="false">'SK - Tableau 1'!G263</f>
        <v>47</v>
      </c>
      <c r="C263" s="54" t="n">
        <f aca="false">(TOT!BQ265*60)/TOT!AK265</f>
        <v>0.821308389893335</v>
      </c>
      <c r="D263" s="27" t="n">
        <f aca="false">VLOOKUP(C263,'PH - GIVEAWAYS'!$A$3:$B$55,2)</f>
        <v>95</v>
      </c>
      <c r="E263" s="27" t="n">
        <f aca="false">IF(TOT!AK265&lt;400,IF(D263&gt;66,66,D263),D263)</f>
        <v>66</v>
      </c>
      <c r="F263" s="27" t="n">
        <f aca="false">IF(TOT!AK265&lt;200,IF(E263&gt;60,60,E263),E263)</f>
        <v>66</v>
      </c>
      <c r="G263" s="50" t="n">
        <f aca="false">(TOT!BS265*60)/TOT!AK265</f>
        <v>2.87457936462667</v>
      </c>
      <c r="H263" s="55" t="n">
        <f aca="false">VLOOKUP(G263,'PH - BLOCKED SHOTS'!$A$3:$B$55,2)</f>
        <v>72</v>
      </c>
      <c r="I263" s="55" t="n">
        <f aca="false">IF(TOT!AK265&lt;400,IF(H263&gt;66,66,H263),H263)</f>
        <v>66</v>
      </c>
      <c r="J263" s="55" t="n">
        <f aca="false">IF(TOT!AK265&lt;200,IF(I263&gt;60,60,I263),I263)</f>
        <v>66</v>
      </c>
      <c r="K263" s="55" t="n">
        <f aca="false">((B263+F263+F263+J263)/4)+TOT!DC265</f>
        <v>61.25</v>
      </c>
      <c r="L263" s="55"/>
      <c r="M263" s="55" t="n">
        <f aca="false">VLOOKUP(TOT!FE265,'PH - GAME SCORE'!$A$3:$B$55,2)</f>
        <v>50</v>
      </c>
      <c r="N263" s="55" t="n">
        <f aca="false">AVERAGE(K263,M263)</f>
        <v>55.625</v>
      </c>
      <c r="O263" s="55" t="n">
        <f aca="false">IF(TOT!AN265&lt;13.4,IF(N263&gt;73,73,N263),N263)</f>
        <v>55.625</v>
      </c>
      <c r="P263" s="55" t="n">
        <f aca="false">IF(TOT!AN265&lt;13.4,IF(O263&gt;73,73,O263),O263)</f>
        <v>55.625</v>
      </c>
    </row>
    <row r="264" customFormat="false" ht="13" hidden="false" customHeight="true" outlineLevel="0" collapsed="false">
      <c r="A264" s="17" t="s">
        <v>1480</v>
      </c>
      <c r="B264" s="27" t="n">
        <f aca="false">'SK - Tableau 1'!G264</f>
        <v>52</v>
      </c>
      <c r="C264" s="54" t="n">
        <f aca="false">(TOT!BQ266*60)/TOT!AK266</f>
        <v>2.59927797833933</v>
      </c>
      <c r="D264" s="27" t="n">
        <f aca="false">VLOOKUP(C264,'PH - GIVEAWAYS'!$A$3:$B$55,2)</f>
        <v>58</v>
      </c>
      <c r="E264" s="27" t="n">
        <f aca="false">IF(TOT!AK266&lt;400,IF(D264&gt;66,66,D264),D264)</f>
        <v>58</v>
      </c>
      <c r="F264" s="27" t="n">
        <f aca="false">IF(TOT!AK266&lt;200,IF(E264&gt;60,60,E264),E264)</f>
        <v>58</v>
      </c>
      <c r="G264" s="50" t="n">
        <f aca="false">(TOT!BS266*60)/TOT!AK266</f>
        <v>10.3971119133573</v>
      </c>
      <c r="H264" s="55" t="n">
        <f aca="false">VLOOKUP(G264,'PH - BLOCKED SHOTS'!$A$3:$B$55,2)</f>
        <v>99</v>
      </c>
      <c r="I264" s="55" t="n">
        <f aca="false">IF(TOT!AK266&lt;400,IF(H264&gt;66,66,H264),H264)</f>
        <v>66</v>
      </c>
      <c r="J264" s="55" t="n">
        <f aca="false">IF(TOT!AK266&lt;200,IF(I264&gt;60,60,I264),I264)</f>
        <v>60</v>
      </c>
      <c r="K264" s="55" t="n">
        <f aca="false">((B264+F264+F264+J264)/4)+TOT!DC266</f>
        <v>57</v>
      </c>
      <c r="L264" s="55"/>
      <c r="M264" s="55" t="n">
        <f aca="false">VLOOKUP(TOT!FE266,'PH - GAME SCORE'!$A$3:$B$55,2)</f>
        <v>47</v>
      </c>
      <c r="N264" s="55" t="n">
        <f aca="false">AVERAGE(K264,M264)</f>
        <v>52</v>
      </c>
      <c r="O264" s="55" t="n">
        <f aca="false">IF(TOT!AN266&lt;13.4,IF(N264&gt;73,73,N264),N264)</f>
        <v>52</v>
      </c>
      <c r="P264" s="55" t="n">
        <f aca="false">IF(TOT!AN266&lt;13.4,IF(O264&gt;73,73,O264),O264)</f>
        <v>52</v>
      </c>
    </row>
    <row r="265" customFormat="false" ht="13" hidden="false" customHeight="true" outlineLevel="0" collapsed="false">
      <c r="A265" s="17" t="s">
        <v>1484</v>
      </c>
      <c r="B265" s="27" t="n">
        <f aca="false">'SK - Tableau 1'!G265</f>
        <v>66</v>
      </c>
      <c r="C265" s="54" t="n">
        <f aca="false">(TOT!BQ267*60)/TOT!AK267</f>
        <v>2.06933144676337</v>
      </c>
      <c r="D265" s="27" t="n">
        <f aca="false">VLOOKUP(C265,'PH - GIVEAWAYS'!$A$3:$B$55,2)</f>
        <v>68</v>
      </c>
      <c r="E265" s="27" t="n">
        <f aca="false">IF(TOT!AK267&lt;400,IF(D265&gt;66,66,D265),D265)</f>
        <v>66</v>
      </c>
      <c r="F265" s="27" t="n">
        <f aca="false">IF(TOT!AK267&lt;200,IF(E265&gt;60,60,E265),E265)</f>
        <v>66</v>
      </c>
      <c r="G265" s="50" t="n">
        <f aca="false">(TOT!BS267*60)/TOT!AK267</f>
        <v>2.86522815705698</v>
      </c>
      <c r="H265" s="55" t="n">
        <f aca="false">VLOOKUP(G265,'PH - BLOCKED SHOTS'!$A$3:$B$55,2)</f>
        <v>71</v>
      </c>
      <c r="I265" s="55" t="n">
        <f aca="false">IF(TOT!AK267&lt;400,IF(H265&gt;66,66,H265),H265)</f>
        <v>66</v>
      </c>
      <c r="J265" s="55" t="n">
        <f aca="false">IF(TOT!AK267&lt;200,IF(I265&gt;60,60,I265),I265)</f>
        <v>66</v>
      </c>
      <c r="K265" s="55" t="n">
        <f aca="false">((B265+F265+F265+J265)/4)+TOT!DC267</f>
        <v>66</v>
      </c>
      <c r="L265" s="55"/>
      <c r="M265" s="55" t="n">
        <f aca="false">VLOOKUP(TOT!FE267,'PH - GAME SCORE'!$A$3:$B$55,2)</f>
        <v>71</v>
      </c>
      <c r="N265" s="55" t="n">
        <f aca="false">AVERAGE(K265,M265)</f>
        <v>68.5</v>
      </c>
      <c r="O265" s="55" t="n">
        <f aca="false">IF(TOT!AN267&lt;13.4,IF(N265&gt;73,73,N265),N265)</f>
        <v>68.5</v>
      </c>
      <c r="P265" s="55" t="n">
        <f aca="false">IF(TOT!AN267&lt;13.4,IF(O265&gt;73,73,O265),O265)</f>
        <v>68.5</v>
      </c>
    </row>
    <row r="266" customFormat="false" ht="13" hidden="false" customHeight="true" outlineLevel="0" collapsed="false">
      <c r="A266" s="17" t="s">
        <v>1488</v>
      </c>
      <c r="B266" s="27" t="n">
        <f aca="false">'SK - Tableau 1'!G266</f>
        <v>97</v>
      </c>
      <c r="C266" s="54" t="n">
        <f aca="false">(TOT!BQ268*60)/TOT!AK268</f>
        <v>2.44685269795723</v>
      </c>
      <c r="D266" s="27" t="n">
        <f aca="false">VLOOKUP(C266,'PH - GIVEAWAYS'!$A$3:$B$55,2)</f>
        <v>60</v>
      </c>
      <c r="E266" s="27" t="n">
        <f aca="false">IF(TOT!AK268&lt;400,IF(D266&gt;66,66,D266),D266)</f>
        <v>60</v>
      </c>
      <c r="F266" s="27" t="n">
        <f aca="false">IF(TOT!AK268&lt;200,IF(E266&gt;60,60,E266),E266)</f>
        <v>60</v>
      </c>
      <c r="G266" s="50" t="n">
        <f aca="false">(TOT!BS268*60)/TOT!AK268</f>
        <v>2.71872521995247</v>
      </c>
      <c r="H266" s="55" t="n">
        <f aca="false">VLOOKUP(G266,'PH - BLOCKED SHOTS'!$A$3:$B$55,2)</f>
        <v>70</v>
      </c>
      <c r="I266" s="55" t="n">
        <f aca="false">IF(TOT!AK268&lt;400,IF(H266&gt;66,66,H266),H266)</f>
        <v>70</v>
      </c>
      <c r="J266" s="55" t="n">
        <f aca="false">IF(TOT!AK268&lt;200,IF(I266&gt;60,60,I266),I266)</f>
        <v>70</v>
      </c>
      <c r="K266" s="55" t="n">
        <f aca="false">((B266+F266+F266+J266)/4)+TOT!DC268</f>
        <v>72.75</v>
      </c>
      <c r="L266" s="55"/>
      <c r="M266" s="55" t="n">
        <f aca="false">VLOOKUP(TOT!FE268,'PH - GAME SCORE'!$A$3:$B$55,2)</f>
        <v>92</v>
      </c>
      <c r="N266" s="55" t="n">
        <f aca="false">AVERAGE(K266,M266)</f>
        <v>82.375</v>
      </c>
      <c r="O266" s="55" t="n">
        <f aca="false">IF(TOT!AN268&lt;13.4,IF(N266&gt;73,73,N266),N266)</f>
        <v>82.375</v>
      </c>
      <c r="P266" s="55" t="n">
        <f aca="false">IF(TOT!AN268&lt;13.4,IF(O266&gt;73,73,O266),O266)</f>
        <v>82.375</v>
      </c>
    </row>
    <row r="267" customFormat="false" ht="13" hidden="false" customHeight="true" outlineLevel="0" collapsed="false">
      <c r="A267" s="17" t="s">
        <v>1491</v>
      </c>
      <c r="B267" s="27" t="n">
        <f aca="false">'SK - Tableau 1'!G267</f>
        <v>60</v>
      </c>
      <c r="C267" s="54" t="n">
        <f aca="false">(TOT!BQ269*60)/TOT!AK269</f>
        <v>1.85076380728555</v>
      </c>
      <c r="D267" s="27" t="n">
        <f aca="false">VLOOKUP(C267,'PH - GIVEAWAYS'!$A$3:$B$55,2)</f>
        <v>72</v>
      </c>
      <c r="E267" s="27" t="n">
        <f aca="false">IF(TOT!AK269&lt;400,IF(D267&gt;66,66,D267),D267)</f>
        <v>72</v>
      </c>
      <c r="F267" s="27" t="n">
        <f aca="false">IF(TOT!AK269&lt;200,IF(E267&gt;60,60,E267),E267)</f>
        <v>72</v>
      </c>
      <c r="G267" s="50" t="n">
        <f aca="false">(TOT!BS269*60)/TOT!AK269</f>
        <v>2.18125734430083</v>
      </c>
      <c r="H267" s="55" t="n">
        <f aca="false">VLOOKUP(G267,'PH - BLOCKED SHOTS'!$A$3:$B$55,2)</f>
        <v>64</v>
      </c>
      <c r="I267" s="55" t="n">
        <f aca="false">IF(TOT!AK269&lt;400,IF(H267&gt;66,66,H267),H267)</f>
        <v>64</v>
      </c>
      <c r="J267" s="55" t="n">
        <f aca="false">IF(TOT!AK269&lt;200,IF(I267&gt;60,60,I267),I267)</f>
        <v>64</v>
      </c>
      <c r="K267" s="55" t="n">
        <f aca="false">((B267+F267+F267+J267)/4)+TOT!DC269</f>
        <v>71</v>
      </c>
      <c r="L267" s="55"/>
      <c r="M267" s="55" t="n">
        <f aca="false">VLOOKUP(TOT!FE269,'PH - GAME SCORE'!$A$3:$B$55,2)</f>
        <v>59</v>
      </c>
      <c r="N267" s="55" t="n">
        <f aca="false">AVERAGE(K267,M267)</f>
        <v>65</v>
      </c>
      <c r="O267" s="55" t="n">
        <f aca="false">IF(TOT!AN269&lt;13.4,IF(N267&gt;73,73,N267),N267)</f>
        <v>65</v>
      </c>
      <c r="P267" s="55" t="n">
        <f aca="false">IF(TOT!AN269&lt;13.4,IF(O267&gt;73,73,O267),O267)</f>
        <v>65</v>
      </c>
    </row>
    <row r="268" customFormat="false" ht="13" hidden="false" customHeight="true" outlineLevel="0" collapsed="false">
      <c r="A268" s="17" t="s">
        <v>1496</v>
      </c>
      <c r="B268" s="27" t="n">
        <f aca="false">'SK - Tableau 1'!G268</f>
        <v>78</v>
      </c>
      <c r="C268" s="54" t="n">
        <f aca="false">(TOT!BQ270*60)/TOT!AK270</f>
        <v>2.15403958161338</v>
      </c>
      <c r="D268" s="27" t="n">
        <f aca="false">VLOOKUP(C268,'PH - GIVEAWAYS'!$A$3:$B$55,2)</f>
        <v>66</v>
      </c>
      <c r="E268" s="27" t="n">
        <f aca="false">IF(TOT!AK270&lt;400,IF(D268&gt;66,66,D268),D268)</f>
        <v>66</v>
      </c>
      <c r="F268" s="27" t="n">
        <f aca="false">IF(TOT!AK270&lt;200,IF(E268&gt;60,60,E268),E268)</f>
        <v>66</v>
      </c>
      <c r="G268" s="50" t="n">
        <f aca="false">(TOT!BS270*60)/TOT!AK270</f>
        <v>3.49008944869003</v>
      </c>
      <c r="H268" s="55" t="n">
        <f aca="false">VLOOKUP(G268,'PH - BLOCKED SHOTS'!$A$3:$B$55,2)</f>
        <v>77</v>
      </c>
      <c r="I268" s="55" t="n">
        <f aca="false">IF(TOT!AK270&lt;400,IF(H268&gt;66,66,H268),H268)</f>
        <v>77</v>
      </c>
      <c r="J268" s="55" t="n">
        <f aca="false">IF(TOT!AK270&lt;200,IF(I268&gt;60,60,I268),I268)</f>
        <v>77</v>
      </c>
      <c r="K268" s="55" t="n">
        <f aca="false">((B268+F268+F268+J268)/4)+TOT!DC270</f>
        <v>73.75</v>
      </c>
      <c r="L268" s="55"/>
      <c r="M268" s="55" t="n">
        <f aca="false">VLOOKUP(TOT!FE270,'PH - GAME SCORE'!$A$3:$B$55,2)</f>
        <v>89</v>
      </c>
      <c r="N268" s="55" t="n">
        <f aca="false">AVERAGE(K268,M268)</f>
        <v>81.375</v>
      </c>
      <c r="O268" s="55" t="n">
        <f aca="false">IF(TOT!AN270&lt;13.4,IF(N268&gt;73,73,N268),N268)</f>
        <v>81.375</v>
      </c>
      <c r="P268" s="55" t="n">
        <f aca="false">IF(TOT!AN270&lt;13.4,IF(O268&gt;73,73,O268),O268)</f>
        <v>81.375</v>
      </c>
    </row>
    <row r="269" customFormat="false" ht="13" hidden="false" customHeight="true" outlineLevel="0" collapsed="false">
      <c r="A269" s="17" t="s">
        <v>1500</v>
      </c>
      <c r="B269" s="27" t="n">
        <f aca="false">'SK - Tableau 1'!G269</f>
        <v>68</v>
      </c>
      <c r="C269" s="54" t="n">
        <f aca="false">(TOT!BQ271*60)/TOT!AK271</f>
        <v>1.02727161550691</v>
      </c>
      <c r="D269" s="27" t="n">
        <f aca="false">VLOOKUP(C269,'PH - GIVEAWAYS'!$A$3:$B$55,2)</f>
        <v>91</v>
      </c>
      <c r="E269" s="27" t="n">
        <f aca="false">IF(TOT!AK271&lt;400,IF(D269&gt;66,66,D269),D269)</f>
        <v>91</v>
      </c>
      <c r="F269" s="27" t="n">
        <f aca="false">IF(TOT!AK271&lt;200,IF(E269&gt;60,60,E269),E269)</f>
        <v>91</v>
      </c>
      <c r="G269" s="50" t="n">
        <f aca="false">(TOT!BS271*60)/TOT!AK271</f>
        <v>1.10064815947169</v>
      </c>
      <c r="H269" s="55" t="n">
        <f aca="false">VLOOKUP(G269,'PH - BLOCKED SHOTS'!$A$3:$B$55,2)</f>
        <v>50</v>
      </c>
      <c r="I269" s="55" t="n">
        <f aca="false">IF(TOT!AK271&lt;400,IF(H269&gt;66,66,H269),H269)</f>
        <v>50</v>
      </c>
      <c r="J269" s="55" t="n">
        <f aca="false">IF(TOT!AK271&lt;200,IF(I269&gt;60,60,I269),I269)</f>
        <v>50</v>
      </c>
      <c r="K269" s="55" t="n">
        <f aca="false">((B269+F269+F269+J269)/4)+TOT!DC271</f>
        <v>76</v>
      </c>
      <c r="L269" s="55"/>
      <c r="M269" s="55" t="n">
        <f aca="false">VLOOKUP(TOT!FE271,'PH - GAME SCORE'!$A$3:$B$55,2)</f>
        <v>58</v>
      </c>
      <c r="N269" s="55" t="n">
        <f aca="false">AVERAGE(K269,M269)</f>
        <v>67</v>
      </c>
      <c r="O269" s="55" t="n">
        <f aca="false">IF(TOT!AN271&lt;13.4,IF(N269&gt;73,73,N269),N269)</f>
        <v>67</v>
      </c>
      <c r="P269" s="55" t="n">
        <f aca="false">IF(TOT!AN271&lt;13.4,IF(O269&gt;73,73,O269),O269)</f>
        <v>67</v>
      </c>
    </row>
    <row r="270" customFormat="false" ht="13" hidden="false" customHeight="true" outlineLevel="0" collapsed="false">
      <c r="A270" s="17" t="s">
        <v>1504</v>
      </c>
      <c r="B270" s="27" t="n">
        <f aca="false">'SK - Tableau 1'!G270</f>
        <v>47</v>
      </c>
      <c r="C270" s="54" t="n">
        <f aca="false">(TOT!BQ272*60)/TOT!AK272</f>
        <v>2.0657007602927</v>
      </c>
      <c r="D270" s="27" t="n">
        <f aca="false">VLOOKUP(C270,'PH - GIVEAWAYS'!$A$3:$B$55,2)</f>
        <v>68</v>
      </c>
      <c r="E270" s="27" t="n">
        <f aca="false">IF(TOT!AK272&lt;400,IF(D270&gt;66,66,D270),D270)</f>
        <v>66</v>
      </c>
      <c r="F270" s="27" t="n">
        <f aca="false">IF(TOT!AK272&lt;200,IF(E270&gt;60,60,E270),E270)</f>
        <v>60</v>
      </c>
      <c r="G270" s="50" t="n">
        <f aca="false">(TOT!BS272*60)/TOT!AK272</f>
        <v>2.0657007602927</v>
      </c>
      <c r="H270" s="55" t="n">
        <f aca="false">VLOOKUP(G270,'PH - BLOCKED SHOTS'!$A$3:$B$55,2)</f>
        <v>63</v>
      </c>
      <c r="I270" s="55" t="n">
        <f aca="false">IF(TOT!AK272&lt;400,IF(H270&gt;66,66,H270),H270)</f>
        <v>63</v>
      </c>
      <c r="J270" s="55" t="n">
        <f aca="false">IF(TOT!AK272&lt;200,IF(I270&gt;60,60,I270),I270)</f>
        <v>60</v>
      </c>
      <c r="K270" s="55" t="n">
        <f aca="false">((B270+F270+F270+J270)/4)+TOT!DC272</f>
        <v>57.75</v>
      </c>
      <c r="L270" s="55"/>
      <c r="M270" s="55" t="n">
        <f aca="false">VLOOKUP(TOT!FE272,'PH - GAME SCORE'!$A$3:$B$55,2)</f>
        <v>48</v>
      </c>
      <c r="N270" s="55" t="n">
        <f aca="false">AVERAGE(K270,M270)</f>
        <v>52.875</v>
      </c>
      <c r="O270" s="55" t="n">
        <f aca="false">IF(TOT!AN272&lt;13.4,IF(N270&gt;73,73,N270),N270)</f>
        <v>52.875</v>
      </c>
      <c r="P270" s="55" t="n">
        <f aca="false">IF(TOT!AN272&lt;13.4,IF(O270&gt;73,73,O270),O270)</f>
        <v>52.875</v>
      </c>
    </row>
    <row r="271" customFormat="false" ht="13" hidden="false" customHeight="true" outlineLevel="0" collapsed="false">
      <c r="A271" s="17" t="s">
        <v>1507</v>
      </c>
      <c r="B271" s="27" t="n">
        <f aca="false">'SK - Tableau 1'!G271</f>
        <v>92</v>
      </c>
      <c r="C271" s="54" t="n">
        <f aca="false">(TOT!BQ273*60)/TOT!AK273</f>
        <v>2.24176611589279</v>
      </c>
      <c r="D271" s="27" t="n">
        <f aca="false">VLOOKUP(C271,'PH - GIVEAWAYS'!$A$3:$B$55,2)</f>
        <v>64</v>
      </c>
      <c r="E271" s="27" t="n">
        <f aca="false">IF(TOT!AK273&lt;400,IF(D271&gt;66,66,D271),D271)</f>
        <v>64</v>
      </c>
      <c r="F271" s="27" t="n">
        <f aca="false">IF(TOT!AK273&lt;200,IF(E271&gt;60,60,E271),E271)</f>
        <v>64</v>
      </c>
      <c r="G271" s="50" t="n">
        <f aca="false">(TOT!BS273*60)/TOT!AK273</f>
        <v>5.0670056044152</v>
      </c>
      <c r="H271" s="55" t="n">
        <f aca="false">VLOOKUP(G271,'PH - BLOCKED SHOTS'!$A$3:$B$55,2)</f>
        <v>90</v>
      </c>
      <c r="I271" s="55" t="n">
        <f aca="false">IF(TOT!AK273&lt;400,IF(H271&gt;66,66,H271),H271)</f>
        <v>90</v>
      </c>
      <c r="J271" s="55" t="n">
        <f aca="false">IF(TOT!AK273&lt;200,IF(I271&gt;60,60,I271),I271)</f>
        <v>90</v>
      </c>
      <c r="K271" s="55" t="n">
        <f aca="false">((B271+F271+F271+J271)/4)+TOT!DC273</f>
        <v>77.5</v>
      </c>
      <c r="L271" s="55"/>
      <c r="M271" s="55" t="n">
        <f aca="false">VLOOKUP(TOT!FE273,'PH - GAME SCORE'!$A$3:$B$55,2)</f>
        <v>74</v>
      </c>
      <c r="N271" s="55" t="n">
        <f aca="false">AVERAGE(K271,M271)</f>
        <v>75.75</v>
      </c>
      <c r="O271" s="55" t="n">
        <f aca="false">IF(TOT!AN273&lt;13.4,IF(N271&gt;73,73,N271),N271)</f>
        <v>75.75</v>
      </c>
      <c r="P271" s="55" t="n">
        <f aca="false">IF(TOT!AN273&lt;13.4,IF(O271&gt;73,73,O271),O271)</f>
        <v>75.75</v>
      </c>
    </row>
    <row r="272" customFormat="false" ht="13" hidden="false" customHeight="true" outlineLevel="0" collapsed="false">
      <c r="A272" s="17" t="s">
        <v>1511</v>
      </c>
      <c r="B272" s="27" t="n">
        <f aca="false">'SK - Tableau 1'!G272</f>
        <v>52</v>
      </c>
      <c r="C272" s="54" t="n">
        <f aca="false">(TOT!BQ274*60)/TOT!AK274</f>
        <v>1.5220700152207</v>
      </c>
      <c r="D272" s="27" t="n">
        <f aca="false">VLOOKUP(C272,'PH - GIVEAWAYS'!$A$3:$B$55,2)</f>
        <v>79</v>
      </c>
      <c r="E272" s="27" t="n">
        <f aca="false">IF(TOT!AK274&lt;400,IF(D272&gt;66,66,D272),D272)</f>
        <v>66</v>
      </c>
      <c r="F272" s="27" t="n">
        <f aca="false">IF(TOT!AK274&lt;200,IF(E272&gt;60,60,E272),E272)</f>
        <v>60</v>
      </c>
      <c r="G272" s="50" t="n">
        <f aca="false">(TOT!BS274*60)/TOT!AK274</f>
        <v>6.39269406392694</v>
      </c>
      <c r="H272" s="55" t="n">
        <f aca="false">VLOOKUP(G272,'PH - BLOCKED SHOTS'!$A$3:$B$55,2)</f>
        <v>96</v>
      </c>
      <c r="I272" s="55" t="n">
        <f aca="false">IF(TOT!AK274&lt;400,IF(H272&gt;66,66,H272),H272)</f>
        <v>66</v>
      </c>
      <c r="J272" s="55" t="n">
        <f aca="false">IF(TOT!AK274&lt;200,IF(I272&gt;60,60,I272),I272)</f>
        <v>60</v>
      </c>
      <c r="K272" s="55" t="n">
        <f aca="false">((B272+F272+F272+J272)/4)+TOT!DC274</f>
        <v>58</v>
      </c>
      <c r="L272" s="55"/>
      <c r="M272" s="55" t="n">
        <f aca="false">VLOOKUP(TOT!FE274,'PH - GAME SCORE'!$A$3:$B$55,2)</f>
        <v>52</v>
      </c>
      <c r="N272" s="55" t="n">
        <f aca="false">AVERAGE(K272,M272)</f>
        <v>55</v>
      </c>
      <c r="O272" s="55" t="n">
        <f aca="false">IF(TOT!AN274&lt;13.4,IF(N272&gt;73,73,N272),N272)</f>
        <v>55</v>
      </c>
      <c r="P272" s="55" t="n">
        <f aca="false">IF(TOT!AN274&lt;13.4,IF(O272&gt;73,73,O272),O272)</f>
        <v>55</v>
      </c>
    </row>
    <row r="273" customFormat="false" ht="13" hidden="false" customHeight="true" outlineLevel="0" collapsed="false">
      <c r="A273" s="17" t="s">
        <v>1515</v>
      </c>
      <c r="B273" s="27" t="n">
        <f aca="false">'SK - Tableau 1'!G273</f>
        <v>68</v>
      </c>
      <c r="C273" s="54" t="n">
        <f aca="false">(TOT!BQ275*60)/TOT!AK275</f>
        <v>2.05383538198226</v>
      </c>
      <c r="D273" s="27" t="n">
        <f aca="false">VLOOKUP(C273,'PH - GIVEAWAYS'!$A$3:$B$55,2)</f>
        <v>68</v>
      </c>
      <c r="E273" s="27" t="n">
        <f aca="false">IF(TOT!AK275&lt;400,IF(D273&gt;66,66,D273),D273)</f>
        <v>68</v>
      </c>
      <c r="F273" s="27" t="n">
        <f aca="false">IF(TOT!AK275&lt;200,IF(E273&gt;60,60,E273),E273)</f>
        <v>68</v>
      </c>
      <c r="G273" s="50" t="n">
        <f aca="false">(TOT!BS275*60)/TOT!AK275</f>
        <v>1.23230122918936</v>
      </c>
      <c r="H273" s="55" t="n">
        <f aca="false">VLOOKUP(G273,'PH - BLOCKED SHOTS'!$A$3:$B$55,2)</f>
        <v>52</v>
      </c>
      <c r="I273" s="55" t="n">
        <f aca="false">IF(TOT!AK275&lt;400,IF(H273&gt;66,66,H273),H273)</f>
        <v>52</v>
      </c>
      <c r="J273" s="55" t="n">
        <f aca="false">IF(TOT!AK275&lt;200,IF(I273&gt;60,60,I273),I273)</f>
        <v>52</v>
      </c>
      <c r="K273" s="55" t="n">
        <f aca="false">((B273+F273+F273+J273)/4)+TOT!DC275</f>
        <v>69</v>
      </c>
      <c r="L273" s="55"/>
      <c r="M273" s="55" t="n">
        <f aca="false">VLOOKUP(TOT!FE275,'PH - GAME SCORE'!$A$3:$B$55,2)</f>
        <v>91</v>
      </c>
      <c r="N273" s="55" t="n">
        <f aca="false">AVERAGE(K273,M273)</f>
        <v>80</v>
      </c>
      <c r="O273" s="55" t="n">
        <f aca="false">IF(TOT!AN275&lt;13.4,IF(N273&gt;73,73,N273),N273)</f>
        <v>80</v>
      </c>
      <c r="P273" s="55" t="n">
        <f aca="false">IF(TOT!AN275&lt;13.4,IF(O273&gt;73,73,O273),O273)</f>
        <v>80</v>
      </c>
    </row>
    <row r="274" customFormat="false" ht="13" hidden="false" customHeight="true" outlineLevel="0" collapsed="false">
      <c r="A274" s="17" t="s">
        <v>1518</v>
      </c>
      <c r="B274" s="27" t="n">
        <f aca="false">'SK - Tableau 1'!G274</f>
        <v>97</v>
      </c>
      <c r="C274" s="54" t="n">
        <f aca="false">(TOT!BQ276*60)/TOT!AK276</f>
        <v>2.82246459513915</v>
      </c>
      <c r="D274" s="27" t="n">
        <f aca="false">VLOOKUP(C274,'PH - GIVEAWAYS'!$A$3:$B$55,2)</f>
        <v>55</v>
      </c>
      <c r="E274" s="27" t="n">
        <f aca="false">IF(TOT!AK276&lt;400,IF(D274&gt;66,66,D274),D274)</f>
        <v>55</v>
      </c>
      <c r="F274" s="27" t="n">
        <f aca="false">IF(TOT!AK276&lt;200,IF(E274&gt;60,60,E274),E274)</f>
        <v>55</v>
      </c>
      <c r="G274" s="50" t="n">
        <f aca="false">(TOT!BS276*60)/TOT!AK276</f>
        <v>3.57273999384702</v>
      </c>
      <c r="H274" s="55" t="n">
        <f aca="false">VLOOKUP(G274,'PH - BLOCKED SHOTS'!$A$3:$B$55,2)</f>
        <v>78</v>
      </c>
      <c r="I274" s="55" t="n">
        <f aca="false">IF(TOT!AK276&lt;400,IF(H274&gt;66,66,H274),H274)</f>
        <v>78</v>
      </c>
      <c r="J274" s="55" t="n">
        <f aca="false">IF(TOT!AK276&lt;200,IF(I274&gt;60,60,I274),I274)</f>
        <v>78</v>
      </c>
      <c r="K274" s="55" t="n">
        <f aca="false">((B274+F274+F274+J274)/4)+TOT!DC276</f>
        <v>73.25</v>
      </c>
      <c r="L274" s="55"/>
      <c r="M274" s="55" t="n">
        <f aca="false">VLOOKUP(TOT!FE276,'PH - GAME SCORE'!$A$3:$B$55,2)</f>
        <v>84</v>
      </c>
      <c r="N274" s="55" t="n">
        <f aca="false">AVERAGE(K274,M274)</f>
        <v>78.625</v>
      </c>
      <c r="O274" s="55" t="n">
        <f aca="false">IF(TOT!AN276&lt;13.4,IF(N274&gt;73,73,N274),N274)</f>
        <v>78.625</v>
      </c>
      <c r="P274" s="55" t="n">
        <f aca="false">IF(TOT!AN276&lt;13.4,IF(O274&gt;73,73,O274),O274)</f>
        <v>78.625</v>
      </c>
    </row>
    <row r="275" customFormat="false" ht="13" hidden="false" customHeight="true" outlineLevel="0" collapsed="false">
      <c r="A275" s="17" t="s">
        <v>1521</v>
      </c>
      <c r="B275" s="27" t="n">
        <f aca="false">'SK - Tableau 1'!G275</f>
        <v>48</v>
      </c>
      <c r="C275" s="54" t="n">
        <f aca="false">(TOT!BQ277*60)/TOT!AK277</f>
        <v>1.07266564862751</v>
      </c>
      <c r="D275" s="27" t="n">
        <f aca="false">VLOOKUP(C275,'PH - GIVEAWAYS'!$A$3:$B$55,2)</f>
        <v>90</v>
      </c>
      <c r="E275" s="27" t="n">
        <f aca="false">IF(TOT!AK277&lt;400,IF(D275&gt;66,66,D275),D275)</f>
        <v>90</v>
      </c>
      <c r="F275" s="27" t="n">
        <f aca="false">IF(TOT!AK277&lt;200,IF(E275&gt;60,60,E275),E275)</f>
        <v>90</v>
      </c>
      <c r="G275" s="50" t="n">
        <f aca="false">(TOT!BS277*60)/TOT!AK277</f>
        <v>4.69291221274534</v>
      </c>
      <c r="H275" s="55" t="n">
        <f aca="false">VLOOKUP(G275,'PH - BLOCKED SHOTS'!$A$3:$B$55,2)</f>
        <v>87</v>
      </c>
      <c r="I275" s="55" t="n">
        <f aca="false">IF(TOT!AK277&lt;400,IF(H275&gt;66,66,H275),H275)</f>
        <v>87</v>
      </c>
      <c r="J275" s="55" t="n">
        <f aca="false">IF(TOT!AK277&lt;200,IF(I275&gt;60,60,I275),I275)</f>
        <v>87</v>
      </c>
      <c r="K275" s="55" t="n">
        <f aca="false">((B275+F275+F275+J275)/4)+TOT!DC277</f>
        <v>78.75</v>
      </c>
      <c r="L275" s="55"/>
      <c r="M275" s="55" t="n">
        <f aca="false">VLOOKUP(TOT!FE277,'PH - GAME SCORE'!$A$3:$B$55,2)</f>
        <v>63</v>
      </c>
      <c r="N275" s="55" t="n">
        <f aca="false">AVERAGE(K275,M275)</f>
        <v>70.875</v>
      </c>
      <c r="O275" s="55" t="n">
        <f aca="false">IF(TOT!AN277&lt;13.4,IF(N275&gt;73,73,N275),N275)</f>
        <v>70.875</v>
      </c>
      <c r="P275" s="55" t="n">
        <f aca="false">IF(TOT!AN277&lt;13.4,IF(O275&gt;73,73,O275),O275)</f>
        <v>70.875</v>
      </c>
    </row>
    <row r="276" customFormat="false" ht="13" hidden="false" customHeight="true" outlineLevel="0" collapsed="false">
      <c r="A276" s="17" t="s">
        <v>1527</v>
      </c>
      <c r="B276" s="27" t="n">
        <f aca="false">'SK - Tableau 1'!G276</f>
        <v>60</v>
      </c>
      <c r="C276" s="54" t="n">
        <f aca="false">(TOT!BQ278*60)/TOT!AK278</f>
        <v>0</v>
      </c>
      <c r="D276" s="27" t="n">
        <f aca="false">VLOOKUP(C276,'PH - GIVEAWAYS'!$A$3:$B$55,2)</f>
        <v>99</v>
      </c>
      <c r="E276" s="27" t="n">
        <f aca="false">IF(TOT!AK278&lt;400,IF(D276&gt;66,66,D276),D276)</f>
        <v>66</v>
      </c>
      <c r="F276" s="27" t="n">
        <f aca="false">IF(TOT!AK278&lt;200,IF(E276&gt;60,60,E276),E276)</f>
        <v>60</v>
      </c>
      <c r="G276" s="50" t="n">
        <f aca="false">(TOT!BS278*60)/TOT!AK278</f>
        <v>3.78947368421049</v>
      </c>
      <c r="H276" s="55" t="n">
        <f aca="false">VLOOKUP(G276,'PH - BLOCKED SHOTS'!$A$3:$B$55,2)</f>
        <v>80</v>
      </c>
      <c r="I276" s="55" t="n">
        <f aca="false">IF(TOT!AK278&lt;400,IF(H276&gt;66,66,H276),H276)</f>
        <v>66</v>
      </c>
      <c r="J276" s="55" t="n">
        <f aca="false">IF(TOT!AK278&lt;200,IF(I276&gt;60,60,I276),I276)</f>
        <v>60</v>
      </c>
      <c r="K276" s="55" t="n">
        <f aca="false">((B276+F276+F276+J276)/4)+TOT!DC278</f>
        <v>60</v>
      </c>
      <c r="L276" s="55"/>
      <c r="M276" s="55" t="n">
        <f aca="false">VLOOKUP(TOT!FE278,'PH - GAME SCORE'!$A$3:$B$55,2)</f>
        <v>47</v>
      </c>
      <c r="N276" s="55" t="n">
        <f aca="false">AVERAGE(K276,M276)</f>
        <v>53.5</v>
      </c>
      <c r="O276" s="55" t="n">
        <f aca="false">IF(TOT!AN278&lt;13.4,IF(N276&gt;73,73,N276),N276)</f>
        <v>53.5</v>
      </c>
      <c r="P276" s="55" t="n">
        <f aca="false">IF(TOT!AN278&lt;13.4,IF(O276&gt;73,73,O276),O276)</f>
        <v>53.5</v>
      </c>
    </row>
    <row r="277" customFormat="false" ht="13" hidden="false" customHeight="true" outlineLevel="0" collapsed="false">
      <c r="A277" s="17" t="s">
        <v>1531</v>
      </c>
      <c r="B277" s="27" t="n">
        <f aca="false">'SK - Tableau 1'!G277</f>
        <v>83</v>
      </c>
      <c r="C277" s="54" t="n">
        <f aca="false">(TOT!BQ279*60)/TOT!AK279</f>
        <v>2.98678684830476</v>
      </c>
      <c r="D277" s="27" t="n">
        <f aca="false">VLOOKUP(C277,'PH - GIVEAWAYS'!$A$3:$B$55,2)</f>
        <v>53</v>
      </c>
      <c r="E277" s="27" t="n">
        <f aca="false">IF(TOT!AK279&lt;400,IF(D277&gt;66,66,D277),D277)</f>
        <v>53</v>
      </c>
      <c r="F277" s="27" t="n">
        <f aca="false">IF(TOT!AK279&lt;200,IF(E277&gt;60,60,E277),E277)</f>
        <v>53</v>
      </c>
      <c r="G277" s="50" t="n">
        <f aca="false">(TOT!BS279*60)/TOT!AK279</f>
        <v>1.54870429171358</v>
      </c>
      <c r="H277" s="55" t="n">
        <f aca="false">VLOOKUP(G277,'PH - BLOCKED SHOTS'!$A$3:$B$55,2)</f>
        <v>56</v>
      </c>
      <c r="I277" s="55" t="n">
        <f aca="false">IF(TOT!AK279&lt;400,IF(H277&gt;66,66,H277),H277)</f>
        <v>56</v>
      </c>
      <c r="J277" s="55" t="n">
        <f aca="false">IF(TOT!AK279&lt;200,IF(I277&gt;60,60,I277),I277)</f>
        <v>56</v>
      </c>
      <c r="K277" s="55" t="n">
        <f aca="false">((B277+F277+F277+J277)/4)+TOT!DC279</f>
        <v>63.25</v>
      </c>
      <c r="L277" s="55"/>
      <c r="M277" s="55" t="n">
        <f aca="false">VLOOKUP(TOT!FE279,'PH - GAME SCORE'!$A$3:$B$55,2)</f>
        <v>85</v>
      </c>
      <c r="N277" s="55" t="n">
        <f aca="false">AVERAGE(K277,M277)</f>
        <v>74.125</v>
      </c>
      <c r="O277" s="55" t="n">
        <f aca="false">IF(TOT!AN279&lt;13.4,IF(N277&gt;73,73,N277),N277)</f>
        <v>74.125</v>
      </c>
      <c r="P277" s="55" t="n">
        <f aca="false">IF(TOT!AN279&lt;13.4,IF(O277&gt;73,73,O277),O277)</f>
        <v>74.125</v>
      </c>
    </row>
    <row r="278" customFormat="false" ht="13" hidden="false" customHeight="true" outlineLevel="0" collapsed="false">
      <c r="A278" s="17" t="s">
        <v>1535</v>
      </c>
      <c r="B278" s="27" t="n">
        <f aca="false">'SK - Tableau 1'!G278</f>
        <v>60</v>
      </c>
      <c r="C278" s="54" t="n">
        <f aca="false">(TOT!BQ280*60)/TOT!AK280</f>
        <v>0</v>
      </c>
      <c r="D278" s="27" t="n">
        <f aca="false">VLOOKUP(C278,'PH - GIVEAWAYS'!$A$3:$B$55,2)</f>
        <v>99</v>
      </c>
      <c r="E278" s="27" t="n">
        <f aca="false">IF(TOT!AK280&lt;400,IF(D278&gt;66,66,D278),D278)</f>
        <v>66</v>
      </c>
      <c r="F278" s="27" t="n">
        <f aca="false">IF(TOT!AK280&lt;200,IF(E278&gt;60,60,E278),E278)</f>
        <v>60</v>
      </c>
      <c r="G278" s="50" t="n">
        <f aca="false">(TOT!BS280*60)/TOT!AK280</f>
        <v>1.7910447761194</v>
      </c>
      <c r="H278" s="55" t="n">
        <f aca="false">VLOOKUP(G278,'PH - BLOCKED SHOTS'!$A$3:$B$55,2)</f>
        <v>59</v>
      </c>
      <c r="I278" s="55" t="n">
        <f aca="false">IF(TOT!AK280&lt;400,IF(H278&gt;66,66,H278),H278)</f>
        <v>59</v>
      </c>
      <c r="J278" s="55" t="n">
        <f aca="false">IF(TOT!AK280&lt;200,IF(I278&gt;60,60,I278),I278)</f>
        <v>59</v>
      </c>
      <c r="K278" s="55" t="n">
        <f aca="false">((B278+F278+F278+J278)/4)+TOT!DC280</f>
        <v>59.75</v>
      </c>
      <c r="L278" s="55"/>
      <c r="M278" s="55" t="n">
        <f aca="false">VLOOKUP(TOT!FE280,'PH - GAME SCORE'!$A$3:$B$55,2)</f>
        <v>71</v>
      </c>
      <c r="N278" s="55" t="n">
        <f aca="false">AVERAGE(K278,M278)</f>
        <v>65.375</v>
      </c>
      <c r="O278" s="55" t="n">
        <f aca="false">IF(TOT!AN280&lt;13.4,IF(N278&gt;73,73,N278),N278)</f>
        <v>65.375</v>
      </c>
      <c r="P278" s="55" t="n">
        <f aca="false">IF(TOT!AN280&lt;13.4,IF(O278&gt;73,73,O278),O278)</f>
        <v>65.375</v>
      </c>
    </row>
    <row r="279" customFormat="false" ht="13" hidden="false" customHeight="true" outlineLevel="0" collapsed="false">
      <c r="A279" s="17" t="s">
        <v>1539</v>
      </c>
      <c r="B279" s="27" t="n">
        <f aca="false">'SK - Tableau 1'!G279</f>
        <v>66</v>
      </c>
      <c r="C279" s="54" t="n">
        <f aca="false">(TOT!BQ281*60)/TOT!AK281</f>
        <v>0.441365781891748</v>
      </c>
      <c r="D279" s="27" t="n">
        <f aca="false">VLOOKUP(C279,'PH - GIVEAWAYS'!$A$3:$B$55,2)</f>
        <v>99</v>
      </c>
      <c r="E279" s="27" t="n">
        <f aca="false">IF(TOT!AK281&lt;400,IF(D279&gt;66,66,D279),D279)</f>
        <v>66</v>
      </c>
      <c r="F279" s="27" t="n">
        <f aca="false">IF(TOT!AK281&lt;200,IF(E279&gt;60,60,E279),E279)</f>
        <v>66</v>
      </c>
      <c r="G279" s="50" t="n">
        <f aca="false">(TOT!BS281*60)/TOT!AK281</f>
        <v>2.64819469135049</v>
      </c>
      <c r="H279" s="55" t="n">
        <f aca="false">VLOOKUP(G279,'PH - BLOCKED SHOTS'!$A$3:$B$55,2)</f>
        <v>69</v>
      </c>
      <c r="I279" s="55" t="n">
        <f aca="false">IF(TOT!AK281&lt;400,IF(H279&gt;66,66,H279),H279)</f>
        <v>66</v>
      </c>
      <c r="J279" s="55" t="n">
        <f aca="false">IF(TOT!AK281&lt;200,IF(I279&gt;60,60,I279),I279)</f>
        <v>66</v>
      </c>
      <c r="K279" s="55" t="n">
        <f aca="false">((B279+F279+F279+J279)/4)+TOT!DC281</f>
        <v>69</v>
      </c>
      <c r="L279" s="55"/>
      <c r="M279" s="55" t="n">
        <f aca="false">VLOOKUP(TOT!FE281,'PH - GAME SCORE'!$A$3:$B$55,2)</f>
        <v>64</v>
      </c>
      <c r="N279" s="55" t="n">
        <f aca="false">AVERAGE(K279,M279)</f>
        <v>66.5</v>
      </c>
      <c r="O279" s="55" t="n">
        <f aca="false">IF(TOT!AN281&lt;13.4,IF(N279&gt;73,73,N279),N279)</f>
        <v>66.5</v>
      </c>
      <c r="P279" s="55" t="n">
        <f aca="false">IF(TOT!AN281&lt;13.4,IF(O279&gt;73,73,O279),O279)</f>
        <v>66.5</v>
      </c>
    </row>
    <row r="280" customFormat="false" ht="13" hidden="false" customHeight="true" outlineLevel="0" collapsed="false">
      <c r="A280" s="17" t="s">
        <v>1543</v>
      </c>
      <c r="B280" s="27" t="n">
        <f aca="false">'SK - Tableau 1'!G280</f>
        <v>57</v>
      </c>
      <c r="C280" s="54" t="n">
        <f aca="false">(TOT!BQ282*60)/TOT!AK282</f>
        <v>1.65137614678901</v>
      </c>
      <c r="D280" s="27" t="n">
        <f aca="false">VLOOKUP(C280,'PH - GIVEAWAYS'!$A$3:$B$55,2)</f>
        <v>76</v>
      </c>
      <c r="E280" s="27" t="n">
        <f aca="false">IF(TOT!AK282&lt;400,IF(D280&gt;66,66,D280),D280)</f>
        <v>66</v>
      </c>
      <c r="F280" s="27" t="n">
        <f aca="false">IF(TOT!AK282&lt;200,IF(E280&gt;60,60,E280),E280)</f>
        <v>60</v>
      </c>
      <c r="G280" s="50" t="n">
        <f aca="false">(TOT!BS282*60)/TOT!AK282</f>
        <v>1.65137614678901</v>
      </c>
      <c r="H280" s="55" t="n">
        <f aca="false">VLOOKUP(G280,'PH - BLOCKED SHOTS'!$A$3:$B$55,2)</f>
        <v>57</v>
      </c>
      <c r="I280" s="55" t="n">
        <f aca="false">IF(TOT!AK282&lt;400,IF(H280&gt;66,66,H280),H280)</f>
        <v>57</v>
      </c>
      <c r="J280" s="55" t="n">
        <f aca="false">IF(TOT!AK282&lt;200,IF(I280&gt;60,60,I280),I280)</f>
        <v>57</v>
      </c>
      <c r="K280" s="55" t="n">
        <f aca="false">((B280+F280+F280+J280)/4)+TOT!DC282</f>
        <v>58.5</v>
      </c>
      <c r="L280" s="55"/>
      <c r="M280" s="55" t="n">
        <f aca="false">VLOOKUP(TOT!FE282,'PH - GAME SCORE'!$A$3:$B$55,2)</f>
        <v>47</v>
      </c>
      <c r="N280" s="55" t="n">
        <f aca="false">AVERAGE(K280,M280)</f>
        <v>52.75</v>
      </c>
      <c r="O280" s="55" t="n">
        <f aca="false">IF(TOT!AN282&lt;13.4,IF(N280&gt;73,73,N280),N280)</f>
        <v>52.75</v>
      </c>
      <c r="P280" s="55" t="n">
        <f aca="false">IF(TOT!AN282&lt;13.4,IF(O280&gt;73,73,O280),O280)</f>
        <v>52.75</v>
      </c>
    </row>
    <row r="281" customFormat="false" ht="13" hidden="false" customHeight="true" outlineLevel="0" collapsed="false">
      <c r="A281" s="17" t="s">
        <v>1548</v>
      </c>
      <c r="B281" s="27" t="n">
        <f aca="false">'SK - Tableau 1'!G281</f>
        <v>85</v>
      </c>
      <c r="C281" s="54" t="n">
        <f aca="false">(TOT!BQ283*60)/TOT!AK283</f>
        <v>1.40755988454326</v>
      </c>
      <c r="D281" s="27" t="n">
        <f aca="false">VLOOKUP(C281,'PH - GIVEAWAYS'!$A$3:$B$55,2)</f>
        <v>82</v>
      </c>
      <c r="E281" s="27" t="n">
        <f aca="false">IF(TOT!AK283&lt;400,IF(D281&gt;66,66,D281),D281)</f>
        <v>82</v>
      </c>
      <c r="F281" s="27" t="n">
        <f aca="false">IF(TOT!AK283&lt;200,IF(E281&gt;60,60,E281),E281)</f>
        <v>82</v>
      </c>
      <c r="G281" s="50" t="n">
        <f aca="false">(TOT!BS283*60)/TOT!AK283</f>
        <v>1.69735162547864</v>
      </c>
      <c r="H281" s="55" t="n">
        <f aca="false">VLOOKUP(G281,'PH - BLOCKED SHOTS'!$A$3:$B$55,2)</f>
        <v>58</v>
      </c>
      <c r="I281" s="55" t="n">
        <f aca="false">IF(TOT!AK283&lt;400,IF(H281&gt;66,66,H281),H281)</f>
        <v>58</v>
      </c>
      <c r="J281" s="55" t="n">
        <f aca="false">IF(TOT!AK283&lt;200,IF(I281&gt;60,60,I281),I281)</f>
        <v>58</v>
      </c>
      <c r="K281" s="55" t="n">
        <f aca="false">((B281+F281+F281+J281)/4)+TOT!DC283</f>
        <v>84.75</v>
      </c>
      <c r="L281" s="55"/>
      <c r="M281" s="55" t="n">
        <f aca="false">VLOOKUP(TOT!FE283,'PH - GAME SCORE'!$A$3:$B$55,2)</f>
        <v>80</v>
      </c>
      <c r="N281" s="55" t="n">
        <f aca="false">AVERAGE(K281,M281)</f>
        <v>82.375</v>
      </c>
      <c r="O281" s="55" t="n">
        <f aca="false">IF(TOT!AN283&lt;13.4,IF(N281&gt;73,73,N281),N281)</f>
        <v>82.375</v>
      </c>
      <c r="P281" s="55" t="n">
        <f aca="false">IF(TOT!AN283&lt;13.4,IF(O281&gt;73,73,O281),O281)</f>
        <v>82.375</v>
      </c>
    </row>
    <row r="282" customFormat="false" ht="13" hidden="false" customHeight="true" outlineLevel="0" collapsed="false">
      <c r="A282" s="17" t="s">
        <v>1551</v>
      </c>
      <c r="B282" s="27" t="n">
        <f aca="false">'SK - Tableau 1'!G282</f>
        <v>66</v>
      </c>
      <c r="C282" s="54" t="n">
        <f aca="false">(TOT!BQ284*60)/TOT!AK284</f>
        <v>1.13171958503613</v>
      </c>
      <c r="D282" s="27" t="n">
        <f aca="false">VLOOKUP(C282,'PH - GIVEAWAYS'!$A$3:$B$55,2)</f>
        <v>88</v>
      </c>
      <c r="E282" s="27" t="n">
        <f aca="false">IF(TOT!AK284&lt;400,IF(D282&gt;66,66,D282),D282)</f>
        <v>66</v>
      </c>
      <c r="F282" s="27" t="n">
        <f aca="false">IF(TOT!AK284&lt;200,IF(E282&gt;60,60,E282),E282)</f>
        <v>66</v>
      </c>
      <c r="G282" s="50" t="n">
        <f aca="false">(TOT!BS284*60)/TOT!AK284</f>
        <v>3.96101854762647</v>
      </c>
      <c r="H282" s="55" t="n">
        <f aca="false">VLOOKUP(G282,'PH - BLOCKED SHOTS'!$A$3:$B$55,2)</f>
        <v>81</v>
      </c>
      <c r="I282" s="55" t="n">
        <f aca="false">IF(TOT!AK284&lt;400,IF(H282&gt;66,66,H282),H282)</f>
        <v>66</v>
      </c>
      <c r="J282" s="55" t="n">
        <f aca="false">IF(TOT!AK284&lt;200,IF(I282&gt;60,60,I282),I282)</f>
        <v>66</v>
      </c>
      <c r="K282" s="55" t="n">
        <f aca="false">((B282+F282+F282+J282)/4)+TOT!DC284</f>
        <v>68</v>
      </c>
      <c r="L282" s="55"/>
      <c r="M282" s="55" t="n">
        <f aca="false">VLOOKUP(TOT!FE284,'PH - GAME SCORE'!$A$3:$B$55,2)</f>
        <v>67</v>
      </c>
      <c r="N282" s="55" t="n">
        <f aca="false">AVERAGE(K282,M282)</f>
        <v>67.5</v>
      </c>
      <c r="O282" s="55" t="n">
        <f aca="false">IF(TOT!AN284&lt;13.4,IF(N282&gt;73,73,N282),N282)</f>
        <v>67.5</v>
      </c>
      <c r="P282" s="55" t="n">
        <f aca="false">IF(TOT!AN284&lt;13.4,IF(O282&gt;73,73,O282),O282)</f>
        <v>67.5</v>
      </c>
    </row>
    <row r="283" customFormat="false" ht="13" hidden="false" customHeight="true" outlineLevel="0" collapsed="false">
      <c r="A283" s="17" t="s">
        <v>1556</v>
      </c>
      <c r="B283" s="27" t="n">
        <f aca="false">'SK - Tableau 1'!G283</f>
        <v>60</v>
      </c>
      <c r="C283" s="54" t="n">
        <f aca="false">(TOT!BQ285*60)/TOT!AK285</f>
        <v>2.13316095669037</v>
      </c>
      <c r="D283" s="27" t="n">
        <f aca="false">VLOOKUP(C283,'PH - GIVEAWAYS'!$A$3:$B$55,2)</f>
        <v>66</v>
      </c>
      <c r="E283" s="27" t="n">
        <f aca="false">IF(TOT!AK285&lt;400,IF(D283&gt;66,66,D283),D283)</f>
        <v>66</v>
      </c>
      <c r="F283" s="27" t="n">
        <f aca="false">IF(TOT!AK285&lt;200,IF(E283&gt;60,60,E283),E283)</f>
        <v>66</v>
      </c>
      <c r="G283" s="50" t="n">
        <f aca="false">(TOT!BS285*60)/TOT!AK285</f>
        <v>3.68455074337427</v>
      </c>
      <c r="H283" s="55" t="n">
        <f aca="false">VLOOKUP(G283,'PH - BLOCKED SHOTS'!$A$3:$B$55,2)</f>
        <v>79</v>
      </c>
      <c r="I283" s="55" t="n">
        <f aca="false">IF(TOT!AK285&lt;400,IF(H283&gt;66,66,H283),H283)</f>
        <v>66</v>
      </c>
      <c r="J283" s="55" t="n">
        <f aca="false">IF(TOT!AK285&lt;200,IF(I283&gt;60,60,I283),I283)</f>
        <v>66</v>
      </c>
      <c r="K283" s="55" t="n">
        <f aca="false">((B283+F283+F283+J283)/4)+TOT!DC285</f>
        <v>64.5</v>
      </c>
      <c r="L283" s="55"/>
      <c r="M283" s="55" t="n">
        <f aca="false">VLOOKUP(TOT!FE285,'PH - GAME SCORE'!$A$3:$B$55,2)</f>
        <v>59</v>
      </c>
      <c r="N283" s="55" t="n">
        <f aca="false">AVERAGE(K283,M283)</f>
        <v>61.75</v>
      </c>
      <c r="O283" s="55" t="n">
        <f aca="false">IF(TOT!AN285&lt;13.4,IF(N283&gt;73,73,N283),N283)</f>
        <v>61.75</v>
      </c>
      <c r="P283" s="55" t="n">
        <f aca="false">IF(TOT!AN285&lt;13.4,IF(O283&gt;73,73,O283),O283)</f>
        <v>61.75</v>
      </c>
    </row>
    <row r="284" customFormat="false" ht="13" hidden="false" customHeight="true" outlineLevel="0" collapsed="false">
      <c r="A284" s="17" t="s">
        <v>1560</v>
      </c>
      <c r="B284" s="27" t="n">
        <f aca="false">'SK - Tableau 1'!G284</f>
        <v>47</v>
      </c>
      <c r="C284" s="54" t="n">
        <f aca="false">(TOT!BQ286*60)/TOT!AK286</f>
        <v>0</v>
      </c>
      <c r="D284" s="27" t="n">
        <f aca="false">VLOOKUP(C284,'PH - GIVEAWAYS'!$A$3:$B$55,2)</f>
        <v>99</v>
      </c>
      <c r="E284" s="27" t="n">
        <f aca="false">IF(TOT!AK286&lt;400,IF(D284&gt;66,66,D284),D284)</f>
        <v>66</v>
      </c>
      <c r="F284" s="27" t="n">
        <f aca="false">IF(TOT!AK286&lt;200,IF(E284&gt;60,60,E284),E284)</f>
        <v>60</v>
      </c>
      <c r="G284" s="50" t="n">
        <f aca="false">(TOT!BS286*60)/TOT!AK286</f>
        <v>0</v>
      </c>
      <c r="H284" s="55" t="n">
        <f aca="false">VLOOKUP(G284,'PH - BLOCKED SHOTS'!$A$3:$B$55,2)</f>
        <v>47</v>
      </c>
      <c r="I284" s="55" t="n">
        <f aca="false">IF(TOT!AK286&lt;400,IF(H284&gt;66,66,H284),H284)</f>
        <v>47</v>
      </c>
      <c r="J284" s="55" t="n">
        <f aca="false">IF(TOT!AK286&lt;200,IF(I284&gt;60,60,I284),I284)</f>
        <v>47</v>
      </c>
      <c r="K284" s="55" t="n">
        <f aca="false">((B284+F284+F284+J284)/4)+TOT!DC286</f>
        <v>53.5</v>
      </c>
      <c r="L284" s="55"/>
      <c r="M284" s="55" t="n">
        <f aca="false">VLOOKUP(TOT!FE286,'PH - GAME SCORE'!$A$3:$B$55,2)</f>
        <v>75</v>
      </c>
      <c r="N284" s="55" t="n">
        <f aca="false">AVERAGE(K284,M284)</f>
        <v>64.25</v>
      </c>
      <c r="O284" s="55" t="n">
        <f aca="false">IF(TOT!AN286&lt;13.4,IF(N284&gt;73,73,N284),N284)</f>
        <v>64.25</v>
      </c>
      <c r="P284" s="55" t="n">
        <f aca="false">IF(TOT!AN286&lt;13.4,IF(O284&gt;73,73,O284),O284)</f>
        <v>64.25</v>
      </c>
    </row>
    <row r="285" customFormat="false" ht="13" hidden="false" customHeight="true" outlineLevel="0" collapsed="false">
      <c r="A285" s="17" t="s">
        <v>1564</v>
      </c>
      <c r="B285" s="27" t="n">
        <f aca="false">'SK - Tableau 1'!G285</f>
        <v>93</v>
      </c>
      <c r="C285" s="54" t="n">
        <f aca="false">(TOT!BQ287*60)/TOT!AK287</f>
        <v>1.06806641182179</v>
      </c>
      <c r="D285" s="27" t="n">
        <f aca="false">VLOOKUP(C285,'PH - GIVEAWAYS'!$A$3:$B$55,2)</f>
        <v>90</v>
      </c>
      <c r="E285" s="27" t="n">
        <f aca="false">IF(TOT!AK287&lt;400,IF(D285&gt;66,66,D285),D285)</f>
        <v>90</v>
      </c>
      <c r="F285" s="27" t="n">
        <f aca="false">IF(TOT!AK287&lt;200,IF(E285&gt;60,60,E285),E285)</f>
        <v>90</v>
      </c>
      <c r="G285" s="50" t="n">
        <f aca="false">(TOT!BS287*60)/TOT!AK287</f>
        <v>2.01289439151029</v>
      </c>
      <c r="H285" s="55" t="n">
        <f aca="false">VLOOKUP(G285,'PH - BLOCKED SHOTS'!$A$3:$B$55,2)</f>
        <v>62</v>
      </c>
      <c r="I285" s="55" t="n">
        <f aca="false">IF(TOT!AK287&lt;400,IF(H285&gt;66,66,H285),H285)</f>
        <v>62</v>
      </c>
      <c r="J285" s="55" t="n">
        <f aca="false">IF(TOT!AK287&lt;200,IF(I285&gt;60,60,I285),I285)</f>
        <v>62</v>
      </c>
      <c r="K285" s="55" t="n">
        <f aca="false">((B285+F285+F285+J285)/4)+TOT!DC287</f>
        <v>92.75</v>
      </c>
      <c r="L285" s="55"/>
      <c r="M285" s="55" t="n">
        <f aca="false">VLOOKUP(TOT!FE287,'PH - GAME SCORE'!$A$3:$B$55,2)</f>
        <v>92</v>
      </c>
      <c r="N285" s="55" t="n">
        <f aca="false">AVERAGE(K285,M285)</f>
        <v>92.375</v>
      </c>
      <c r="O285" s="55" t="n">
        <f aca="false">IF(TOT!AN287&lt;13.4,IF(N285&gt;73,73,N285),N285)</f>
        <v>92.375</v>
      </c>
      <c r="P285" s="55" t="n">
        <f aca="false">IF(TOT!AN287&lt;13.4,IF(O285&gt;73,73,O285),O285)</f>
        <v>92.375</v>
      </c>
    </row>
    <row r="286" customFormat="false" ht="13" hidden="false" customHeight="true" outlineLevel="0" collapsed="false">
      <c r="A286" s="17" t="s">
        <v>1568</v>
      </c>
      <c r="B286" s="27" t="n">
        <f aca="false">'SK - Tableau 1'!G286</f>
        <v>48</v>
      </c>
      <c r="C286" s="54" t="n">
        <f aca="false">(TOT!BQ288*60)/TOT!AK288</f>
        <v>0</v>
      </c>
      <c r="D286" s="27" t="n">
        <f aca="false">VLOOKUP(C286,'PH - GIVEAWAYS'!$A$3:$B$55,2)</f>
        <v>99</v>
      </c>
      <c r="E286" s="27" t="n">
        <f aca="false">IF(TOT!AK288&lt;400,IF(D286&gt;66,66,D286),D286)</f>
        <v>66</v>
      </c>
      <c r="F286" s="27" t="n">
        <f aca="false">IF(TOT!AK288&lt;200,IF(E286&gt;60,60,E286),E286)</f>
        <v>60</v>
      </c>
      <c r="G286" s="50" t="n">
        <f aca="false">(TOT!BS288*60)/TOT!AK288</f>
        <v>4.47204968944105</v>
      </c>
      <c r="H286" s="55" t="n">
        <f aca="false">VLOOKUP(G286,'PH - BLOCKED SHOTS'!$A$3:$B$55,2)</f>
        <v>85</v>
      </c>
      <c r="I286" s="55" t="n">
        <f aca="false">IF(TOT!AK288&lt;400,IF(H286&gt;66,66,H286),H286)</f>
        <v>66</v>
      </c>
      <c r="J286" s="55" t="n">
        <f aca="false">IF(TOT!AK288&lt;200,IF(I286&gt;60,60,I286),I286)</f>
        <v>60</v>
      </c>
      <c r="K286" s="55" t="n">
        <f aca="false">((B286+F286+F286+J286)/4)+TOT!DC288</f>
        <v>57</v>
      </c>
      <c r="L286" s="55"/>
      <c r="M286" s="55" t="n">
        <f aca="false">VLOOKUP(TOT!FE288,'PH - GAME SCORE'!$A$3:$B$55,2)</f>
        <v>72</v>
      </c>
      <c r="N286" s="55" t="n">
        <f aca="false">AVERAGE(K286,M286)</f>
        <v>64.5</v>
      </c>
      <c r="O286" s="55" t="n">
        <f aca="false">IF(TOT!AN288&lt;13.4,IF(N286&gt;73,73,N286),N286)</f>
        <v>64.5</v>
      </c>
      <c r="P286" s="55" t="n">
        <f aca="false">IF(TOT!AN288&lt;13.4,IF(O286&gt;73,73,O286),O286)</f>
        <v>64.5</v>
      </c>
    </row>
    <row r="287" customFormat="false" ht="13" hidden="false" customHeight="true" outlineLevel="0" collapsed="false">
      <c r="A287" s="17" t="s">
        <v>1572</v>
      </c>
      <c r="B287" s="27" t="n">
        <f aca="false">'SK - Tableau 1'!G287</f>
        <v>69</v>
      </c>
      <c r="C287" s="54" t="n">
        <f aca="false">(TOT!BQ289*60)/TOT!AK289</f>
        <v>1.7538670332156</v>
      </c>
      <c r="D287" s="27" t="n">
        <f aca="false">VLOOKUP(C287,'PH - GIVEAWAYS'!$A$3:$B$55,2)</f>
        <v>74</v>
      </c>
      <c r="E287" s="27" t="n">
        <f aca="false">IF(TOT!AK289&lt;400,IF(D287&gt;66,66,D287),D287)</f>
        <v>74</v>
      </c>
      <c r="F287" s="27" t="n">
        <f aca="false">IF(TOT!AK289&lt;200,IF(E287&gt;60,60,E287),E287)</f>
        <v>74</v>
      </c>
      <c r="G287" s="50" t="n">
        <f aca="false">(TOT!BS289*60)/TOT!AK289</f>
        <v>5.07368677465942</v>
      </c>
      <c r="H287" s="55" t="n">
        <f aca="false">VLOOKUP(G287,'PH - BLOCKED SHOTS'!$A$3:$B$55,2)</f>
        <v>90</v>
      </c>
      <c r="I287" s="55" t="n">
        <f aca="false">IF(TOT!AK289&lt;400,IF(H287&gt;66,66,H287),H287)</f>
        <v>90</v>
      </c>
      <c r="J287" s="55" t="n">
        <f aca="false">IF(TOT!AK289&lt;200,IF(I287&gt;60,60,I287),I287)</f>
        <v>90</v>
      </c>
      <c r="K287" s="55" t="n">
        <f aca="false">((B287+F287+F287+J287)/4)+TOT!DC289</f>
        <v>76.75</v>
      </c>
      <c r="L287" s="55"/>
      <c r="M287" s="55" t="n">
        <f aca="false">VLOOKUP(TOT!FE289,'PH - GAME SCORE'!$A$3:$B$55,2)</f>
        <v>47</v>
      </c>
      <c r="N287" s="55" t="n">
        <f aca="false">AVERAGE(K287,M287)</f>
        <v>61.875</v>
      </c>
      <c r="O287" s="55" t="n">
        <f aca="false">IF(TOT!AN289&lt;13.4,IF(N287&gt;73,73,N287),N287)</f>
        <v>61.875</v>
      </c>
      <c r="P287" s="55" t="n">
        <f aca="false">IF(TOT!AN289&lt;13.4,IF(O287&gt;73,73,O287),O287)</f>
        <v>61.875</v>
      </c>
    </row>
    <row r="288" customFormat="false" ht="13" hidden="false" customHeight="true" outlineLevel="0" collapsed="false">
      <c r="A288" s="17" t="s">
        <v>1577</v>
      </c>
      <c r="B288" s="27" t="n">
        <f aca="false">'SK - Tableau 1'!G288</f>
        <v>62</v>
      </c>
      <c r="C288" s="54" t="n">
        <f aca="false">(TOT!BQ290*60)/TOT!AK290</f>
        <v>2.12492942565314</v>
      </c>
      <c r="D288" s="27" t="n">
        <f aca="false">VLOOKUP(C288,'PH - GIVEAWAYS'!$A$3:$B$55,2)</f>
        <v>66</v>
      </c>
      <c r="E288" s="27" t="n">
        <f aca="false">IF(TOT!AK290&lt;400,IF(D288&gt;66,66,D288),D288)</f>
        <v>66</v>
      </c>
      <c r="F288" s="27" t="n">
        <f aca="false">IF(TOT!AK290&lt;200,IF(E288&gt;60,60,E288),E288)</f>
        <v>66</v>
      </c>
      <c r="G288" s="50" t="n">
        <f aca="false">(TOT!BS290*60)/TOT!AK290</f>
        <v>4.15747061540833</v>
      </c>
      <c r="H288" s="55" t="n">
        <f aca="false">VLOOKUP(G288,'PH - BLOCKED SHOTS'!$A$3:$B$55,2)</f>
        <v>83</v>
      </c>
      <c r="I288" s="55" t="n">
        <f aca="false">IF(TOT!AK290&lt;400,IF(H288&gt;66,66,H288),H288)</f>
        <v>83</v>
      </c>
      <c r="J288" s="55" t="n">
        <f aca="false">IF(TOT!AK290&lt;200,IF(I288&gt;60,60,I288),I288)</f>
        <v>83</v>
      </c>
      <c r="K288" s="55" t="n">
        <f aca="false">((B288+F288+F288+J288)/4)+TOT!DC290</f>
        <v>69.25</v>
      </c>
      <c r="L288" s="55"/>
      <c r="M288" s="55" t="n">
        <f aca="false">VLOOKUP(TOT!FE290,'PH - GAME SCORE'!$A$3:$B$55,2)</f>
        <v>85</v>
      </c>
      <c r="N288" s="55" t="n">
        <f aca="false">AVERAGE(K288,M288)</f>
        <v>77.125</v>
      </c>
      <c r="O288" s="55" t="n">
        <f aca="false">IF(TOT!AN290&lt;13.4,IF(N288&gt;73,73,N288),N288)</f>
        <v>77.125</v>
      </c>
      <c r="P288" s="55" t="n">
        <f aca="false">IF(TOT!AN290&lt;13.4,IF(O288&gt;73,73,O288),O288)</f>
        <v>77.125</v>
      </c>
    </row>
    <row r="289" customFormat="false" ht="13" hidden="false" customHeight="true" outlineLevel="0" collapsed="false">
      <c r="A289" s="17" t="s">
        <v>1581</v>
      </c>
      <c r="B289" s="27" t="n">
        <f aca="false">'SK - Tableau 1'!G289</f>
        <v>73</v>
      </c>
      <c r="C289" s="54" t="n">
        <f aca="false">(TOT!BQ291*60)/TOT!AK291</f>
        <v>1.68130869433505</v>
      </c>
      <c r="D289" s="27" t="n">
        <f aca="false">VLOOKUP(C289,'PH - GIVEAWAYS'!$A$3:$B$55,2)</f>
        <v>75</v>
      </c>
      <c r="E289" s="27" t="n">
        <f aca="false">IF(TOT!AK291&lt;400,IF(D289&gt;66,66,D289),D289)</f>
        <v>75</v>
      </c>
      <c r="F289" s="27" t="n">
        <f aca="false">IF(TOT!AK291&lt;200,IF(E289&gt;60,60,E289),E289)</f>
        <v>75</v>
      </c>
      <c r="G289" s="50" t="n">
        <f aca="false">(TOT!BS291*60)/TOT!AK291</f>
        <v>1.90851257194789</v>
      </c>
      <c r="H289" s="55" t="n">
        <f aca="false">VLOOKUP(G289,'PH - BLOCKED SHOTS'!$A$3:$B$55,2)</f>
        <v>61</v>
      </c>
      <c r="I289" s="55" t="n">
        <f aca="false">IF(TOT!AK291&lt;400,IF(H289&gt;66,66,H289),H289)</f>
        <v>61</v>
      </c>
      <c r="J289" s="55" t="n">
        <f aca="false">IF(TOT!AK291&lt;200,IF(I289&gt;60,60,I289),I289)</f>
        <v>61</v>
      </c>
      <c r="K289" s="55" t="n">
        <f aca="false">((B289+F289+F289+J289)/4)+TOT!DC291</f>
        <v>85</v>
      </c>
      <c r="L289" s="55"/>
      <c r="M289" s="55" t="n">
        <f aca="false">VLOOKUP(TOT!FE291,'PH - GAME SCORE'!$A$3:$B$55,2)</f>
        <v>82</v>
      </c>
      <c r="N289" s="55" t="n">
        <f aca="false">AVERAGE(K289,M289)</f>
        <v>83.5</v>
      </c>
      <c r="O289" s="55" t="n">
        <f aca="false">IF(TOT!AN291&lt;13.4,IF(N289&gt;73,73,N289),N289)</f>
        <v>83.5</v>
      </c>
      <c r="P289" s="55" t="n">
        <f aca="false">IF(TOT!AN291&lt;13.4,IF(O289&gt;73,73,O289),O289)</f>
        <v>83.5</v>
      </c>
    </row>
    <row r="290" customFormat="false" ht="13" hidden="false" customHeight="true" outlineLevel="0" collapsed="false">
      <c r="A290" s="17" t="s">
        <v>1586</v>
      </c>
      <c r="B290" s="27" t="n">
        <f aca="false">'SK - Tableau 1'!G290</f>
        <v>93</v>
      </c>
      <c r="C290" s="54" t="n">
        <f aca="false">(TOT!BQ292*60)/TOT!AK292</f>
        <v>1.48378301258679</v>
      </c>
      <c r="D290" s="27" t="n">
        <f aca="false">VLOOKUP(C290,'PH - GIVEAWAYS'!$A$3:$B$55,2)</f>
        <v>80</v>
      </c>
      <c r="E290" s="27" t="n">
        <f aca="false">IF(TOT!AK292&lt;400,IF(D290&gt;66,66,D290),D290)</f>
        <v>80</v>
      </c>
      <c r="F290" s="27" t="n">
        <f aca="false">IF(TOT!AK292&lt;200,IF(E290&gt;60,60,E290),E290)</f>
        <v>80</v>
      </c>
      <c r="G290" s="50" t="n">
        <f aca="false">(TOT!BS292*60)/TOT!AK292</f>
        <v>5.13617196664659</v>
      </c>
      <c r="H290" s="55" t="n">
        <f aca="false">VLOOKUP(G290,'PH - BLOCKED SHOTS'!$A$3:$B$55,2)</f>
        <v>90</v>
      </c>
      <c r="I290" s="55" t="n">
        <f aca="false">IF(TOT!AK292&lt;400,IF(H290&gt;66,66,H290),H290)</f>
        <v>90</v>
      </c>
      <c r="J290" s="55" t="n">
        <f aca="false">IF(TOT!AK292&lt;200,IF(I290&gt;60,60,I290),I290)</f>
        <v>90</v>
      </c>
      <c r="K290" s="55" t="n">
        <f aca="false">((B290+F290+F290+J290)/4)+TOT!DC292</f>
        <v>85.75</v>
      </c>
      <c r="L290" s="55"/>
      <c r="M290" s="55" t="n">
        <f aca="false">VLOOKUP(TOT!FE292,'PH - GAME SCORE'!$A$3:$B$55,2)</f>
        <v>73</v>
      </c>
      <c r="N290" s="55" t="n">
        <f aca="false">AVERAGE(K290,M290)</f>
        <v>79.375</v>
      </c>
      <c r="O290" s="55" t="n">
        <f aca="false">IF(TOT!AN292&lt;13.4,IF(N290&gt;73,73,N290),N290)</f>
        <v>79.375</v>
      </c>
      <c r="P290" s="55" t="n">
        <f aca="false">IF(TOT!AN292&lt;13.4,IF(O290&gt;73,73,O290),O290)</f>
        <v>79.375</v>
      </c>
    </row>
    <row r="291" customFormat="false" ht="13" hidden="false" customHeight="true" outlineLevel="0" collapsed="false">
      <c r="A291" s="17" t="s">
        <v>1590</v>
      </c>
      <c r="B291" s="27" t="n">
        <f aca="false">'SK - Tableau 1'!G291</f>
        <v>86</v>
      </c>
      <c r="C291" s="54" t="n">
        <f aca="false">(TOT!BQ293*60)/TOT!AK293</f>
        <v>2.71783977386445</v>
      </c>
      <c r="D291" s="27" t="n">
        <f aca="false">VLOOKUP(C291,'PH - GIVEAWAYS'!$A$3:$B$55,2)</f>
        <v>57</v>
      </c>
      <c r="E291" s="27" t="n">
        <f aca="false">IF(TOT!AK293&lt;400,IF(D291&gt;66,66,D291),D291)</f>
        <v>57</v>
      </c>
      <c r="F291" s="27" t="n">
        <f aca="false">IF(TOT!AK293&lt;200,IF(E291&gt;60,60,E291),E291)</f>
        <v>57</v>
      </c>
      <c r="G291" s="50" t="n">
        <f aca="false">(TOT!BS293*60)/TOT!AK293</f>
        <v>3.79233456818295</v>
      </c>
      <c r="H291" s="55" t="n">
        <f aca="false">VLOOKUP(G291,'PH - BLOCKED SHOTS'!$A$3:$B$55,2)</f>
        <v>80</v>
      </c>
      <c r="I291" s="55" t="n">
        <f aca="false">IF(TOT!AK293&lt;400,IF(H291&gt;66,66,H291),H291)</f>
        <v>80</v>
      </c>
      <c r="J291" s="55" t="n">
        <f aca="false">IF(TOT!AK293&lt;200,IF(I291&gt;60,60,I291),I291)</f>
        <v>80</v>
      </c>
      <c r="K291" s="55" t="n">
        <f aca="false">((B291+F291+F291+J291)/4)+TOT!DC293</f>
        <v>71</v>
      </c>
      <c r="L291" s="55"/>
      <c r="M291" s="55" t="n">
        <f aca="false">VLOOKUP(TOT!FE293,'PH - GAME SCORE'!$A$3:$B$55,2)</f>
        <v>90</v>
      </c>
      <c r="N291" s="55" t="n">
        <f aca="false">AVERAGE(K291,M291)</f>
        <v>80.5</v>
      </c>
      <c r="O291" s="55" t="n">
        <f aca="false">IF(TOT!AN293&lt;13.4,IF(N291&gt;73,73,N291),N291)</f>
        <v>80.5</v>
      </c>
      <c r="P291" s="55" t="n">
        <f aca="false">IF(TOT!AN293&lt;13.4,IF(O291&gt;73,73,O291),O291)</f>
        <v>80.5</v>
      </c>
    </row>
    <row r="292" customFormat="false" ht="13" hidden="false" customHeight="true" outlineLevel="0" collapsed="false">
      <c r="A292" s="17" t="s">
        <v>1594</v>
      </c>
      <c r="B292" s="27" t="n">
        <f aca="false">'SK - Tableau 1'!G292</f>
        <v>71</v>
      </c>
      <c r="C292" s="54" t="n">
        <f aca="false">(TOT!BQ294*60)/TOT!AK294</f>
        <v>1.69848174603927</v>
      </c>
      <c r="D292" s="27" t="n">
        <f aca="false">VLOOKUP(C292,'PH - GIVEAWAYS'!$A$3:$B$55,2)</f>
        <v>75</v>
      </c>
      <c r="E292" s="27" t="n">
        <f aca="false">IF(TOT!AK294&lt;400,IF(D292&gt;66,66,D292),D292)</f>
        <v>75</v>
      </c>
      <c r="F292" s="27" t="n">
        <f aca="false">IF(TOT!AK294&lt;200,IF(E292&gt;60,60,E292),E292)</f>
        <v>75</v>
      </c>
      <c r="G292" s="50" t="n">
        <f aca="false">(TOT!BS294*60)/TOT!AK294</f>
        <v>4.1782650952566</v>
      </c>
      <c r="H292" s="55" t="n">
        <f aca="false">VLOOKUP(G292,'PH - BLOCKED SHOTS'!$A$3:$B$55,2)</f>
        <v>83</v>
      </c>
      <c r="I292" s="55" t="n">
        <f aca="false">IF(TOT!AK294&lt;400,IF(H292&gt;66,66,H292),H292)</f>
        <v>83</v>
      </c>
      <c r="J292" s="55" t="n">
        <f aca="false">IF(TOT!AK294&lt;200,IF(I292&gt;60,60,I292),I292)</f>
        <v>83</v>
      </c>
      <c r="K292" s="55" t="n">
        <f aca="false">((B292+F292+F292+J292)/4)+TOT!DC294</f>
        <v>76</v>
      </c>
      <c r="L292" s="55"/>
      <c r="M292" s="55" t="n">
        <f aca="false">VLOOKUP(TOT!FE294,'PH - GAME SCORE'!$A$3:$B$55,2)</f>
        <v>75</v>
      </c>
      <c r="N292" s="55" t="n">
        <f aca="false">AVERAGE(K292,M292)</f>
        <v>75.5</v>
      </c>
      <c r="O292" s="55" t="n">
        <f aca="false">IF(TOT!AN294&lt;13.4,IF(N292&gt;73,73,N292),N292)</f>
        <v>75.5</v>
      </c>
      <c r="P292" s="55" t="n">
        <f aca="false">IF(TOT!AN294&lt;13.4,IF(O292&gt;73,73,O292),O292)</f>
        <v>75.5</v>
      </c>
    </row>
    <row r="293" customFormat="false" ht="13" hidden="false" customHeight="true" outlineLevel="0" collapsed="false">
      <c r="A293" s="17" t="s">
        <v>1598</v>
      </c>
      <c r="B293" s="27" t="n">
        <f aca="false">'SK - Tableau 1'!G293</f>
        <v>66</v>
      </c>
      <c r="C293" s="54" t="n">
        <f aca="false">(TOT!BQ295*60)/TOT!AK295</f>
        <v>3.22019579585552</v>
      </c>
      <c r="D293" s="27" t="n">
        <f aca="false">VLOOKUP(C293,'PH - GIVEAWAYS'!$A$3:$B$55,2)</f>
        <v>51</v>
      </c>
      <c r="E293" s="27" t="n">
        <f aca="false">IF(TOT!AK295&lt;400,IF(D293&gt;66,66,D293),D293)</f>
        <v>51</v>
      </c>
      <c r="F293" s="27" t="n">
        <f aca="false">IF(TOT!AK295&lt;200,IF(E293&gt;60,60,E293),E293)</f>
        <v>51</v>
      </c>
      <c r="G293" s="50" t="n">
        <f aca="false">(TOT!BS295*60)/TOT!AK295</f>
        <v>5.0091934602197</v>
      </c>
      <c r="H293" s="55" t="n">
        <f aca="false">VLOOKUP(G293,'PH - BLOCKED SHOTS'!$A$3:$B$55,2)</f>
        <v>89</v>
      </c>
      <c r="I293" s="55" t="n">
        <f aca="false">IF(TOT!AK295&lt;400,IF(H293&gt;66,66,H293),H293)</f>
        <v>66</v>
      </c>
      <c r="J293" s="55" t="n">
        <f aca="false">IF(TOT!AK295&lt;200,IF(I293&gt;60,60,I293),I293)</f>
        <v>66</v>
      </c>
      <c r="K293" s="55" t="n">
        <f aca="false">((B293+F293+F293+J293)/4)+TOT!DC295</f>
        <v>58.5</v>
      </c>
      <c r="L293" s="55"/>
      <c r="M293" s="55" t="n">
        <f aca="false">VLOOKUP(TOT!FE295,'PH - GAME SCORE'!$A$3:$B$55,2)</f>
        <v>47</v>
      </c>
      <c r="N293" s="55" t="n">
        <f aca="false">AVERAGE(K293,M293)</f>
        <v>52.75</v>
      </c>
      <c r="O293" s="55" t="n">
        <f aca="false">IF(TOT!AN295&lt;13.4,IF(N293&gt;73,73,N293),N293)</f>
        <v>52.75</v>
      </c>
      <c r="P293" s="55" t="n">
        <f aca="false">IF(TOT!AN295&lt;13.4,IF(O293&gt;73,73,O293),O293)</f>
        <v>52.75</v>
      </c>
    </row>
    <row r="294" customFormat="false" ht="13" hidden="false" customHeight="true" outlineLevel="0" collapsed="false">
      <c r="A294" s="17" t="s">
        <v>1602</v>
      </c>
      <c r="B294" s="27" t="n">
        <f aca="false">'SK - Tableau 1'!G294</f>
        <v>84</v>
      </c>
      <c r="C294" s="54" t="n">
        <f aca="false">(TOT!BQ296*60)/TOT!AK296</f>
        <v>1.07687705653605</v>
      </c>
      <c r="D294" s="27" t="n">
        <f aca="false">VLOOKUP(C294,'PH - GIVEAWAYS'!$A$3:$B$55,2)</f>
        <v>90</v>
      </c>
      <c r="E294" s="27" t="n">
        <f aca="false">IF(TOT!AK296&lt;400,IF(D294&gt;66,66,D294),D294)</f>
        <v>90</v>
      </c>
      <c r="F294" s="27" t="n">
        <f aca="false">IF(TOT!AK296&lt;200,IF(E294&gt;60,60,E294),E294)</f>
        <v>90</v>
      </c>
      <c r="G294" s="50" t="n">
        <f aca="false">(TOT!BS296*60)/TOT!AK296</f>
        <v>2.06401435836075</v>
      </c>
      <c r="H294" s="55" t="n">
        <f aca="false">VLOOKUP(G294,'PH - BLOCKED SHOTS'!$A$3:$B$55,2)</f>
        <v>63</v>
      </c>
      <c r="I294" s="55" t="n">
        <f aca="false">IF(TOT!AK296&lt;400,IF(H294&gt;66,66,H294),H294)</f>
        <v>63</v>
      </c>
      <c r="J294" s="55" t="n">
        <f aca="false">IF(TOT!AK296&lt;200,IF(I294&gt;60,60,I294),I294)</f>
        <v>63</v>
      </c>
      <c r="K294" s="55" t="n">
        <f aca="false">((B294+F294+F294+J294)/4)+TOT!DC296</f>
        <v>81.75</v>
      </c>
      <c r="L294" s="55"/>
      <c r="M294" s="55" t="n">
        <f aca="false">VLOOKUP(TOT!FE296,'PH - GAME SCORE'!$A$3:$B$55,2)</f>
        <v>74</v>
      </c>
      <c r="N294" s="55" t="n">
        <f aca="false">AVERAGE(K294,M294)</f>
        <v>77.875</v>
      </c>
      <c r="O294" s="55" t="n">
        <f aca="false">IF(TOT!AN296&lt;13.4,IF(N294&gt;73,73,N294),N294)</f>
        <v>77.875</v>
      </c>
      <c r="P294" s="55" t="n">
        <f aca="false">IF(TOT!AN296&lt;13.4,IF(O294&gt;73,73,O294),O294)</f>
        <v>77.875</v>
      </c>
    </row>
    <row r="295" customFormat="false" ht="13" hidden="false" customHeight="true" outlineLevel="0" collapsed="false">
      <c r="A295" s="17" t="s">
        <v>1607</v>
      </c>
      <c r="B295" s="27" t="n">
        <f aca="false">'SK - Tableau 1'!G295</f>
        <v>80</v>
      </c>
      <c r="C295" s="54" t="n">
        <f aca="false">(TOT!BQ297*60)/TOT!AK297</f>
        <v>1.96470087429189</v>
      </c>
      <c r="D295" s="27" t="n">
        <f aca="false">VLOOKUP(C295,'PH - GIVEAWAYS'!$A$3:$B$55,2)</f>
        <v>70</v>
      </c>
      <c r="E295" s="27" t="n">
        <f aca="false">IF(TOT!AK297&lt;400,IF(D295&gt;66,66,D295),D295)</f>
        <v>70</v>
      </c>
      <c r="F295" s="27" t="n">
        <f aca="false">IF(TOT!AK297&lt;200,IF(E295&gt;60,60,E295),E295)</f>
        <v>70</v>
      </c>
      <c r="G295" s="50" t="n">
        <f aca="false">(TOT!BS297*60)/TOT!AK297</f>
        <v>1.33599659451849</v>
      </c>
      <c r="H295" s="55" t="n">
        <f aca="false">VLOOKUP(G295,'PH - BLOCKED SHOTS'!$A$3:$B$55,2)</f>
        <v>53</v>
      </c>
      <c r="I295" s="55" t="n">
        <f aca="false">IF(TOT!AK297&lt;400,IF(H295&gt;66,66,H295),H295)</f>
        <v>53</v>
      </c>
      <c r="J295" s="55" t="n">
        <f aca="false">IF(TOT!AK297&lt;200,IF(I295&gt;60,60,I295),I295)</f>
        <v>53</v>
      </c>
      <c r="K295" s="55" t="n">
        <f aca="false">((B295+F295+F295+J295)/4)+TOT!DC297</f>
        <v>72.25</v>
      </c>
      <c r="L295" s="55"/>
      <c r="M295" s="55" t="n">
        <f aca="false">VLOOKUP(TOT!FE297,'PH - GAME SCORE'!$A$3:$B$55,2)</f>
        <v>88</v>
      </c>
      <c r="N295" s="55" t="n">
        <f aca="false">AVERAGE(K295,M295)</f>
        <v>80.125</v>
      </c>
      <c r="O295" s="55" t="n">
        <f aca="false">IF(TOT!AN297&lt;13.4,IF(N295&gt;73,73,N295),N295)</f>
        <v>80.125</v>
      </c>
      <c r="P295" s="55" t="n">
        <f aca="false">IF(TOT!AN297&lt;13.4,IF(O295&gt;73,73,O295),O295)</f>
        <v>80.125</v>
      </c>
    </row>
    <row r="296" customFormat="false" ht="13" hidden="false" customHeight="true" outlineLevel="0" collapsed="false">
      <c r="A296" s="17" t="s">
        <v>1614</v>
      </c>
      <c r="B296" s="27" t="n">
        <f aca="false">'SK - Tableau 1'!G296</f>
        <v>88</v>
      </c>
      <c r="C296" s="54" t="n">
        <f aca="false">(TOT!BQ298*60)/TOT!AK298</f>
        <v>1.95126651650743</v>
      </c>
      <c r="D296" s="27" t="n">
        <f aca="false">VLOOKUP(C296,'PH - GIVEAWAYS'!$A$3:$B$55,2)</f>
        <v>70</v>
      </c>
      <c r="E296" s="27" t="n">
        <f aca="false">IF(TOT!AK298&lt;400,IF(D296&gt;66,66,D296),D296)</f>
        <v>70</v>
      </c>
      <c r="F296" s="27" t="n">
        <f aca="false">IF(TOT!AK298&lt;200,IF(E296&gt;60,60,E296),E296)</f>
        <v>70</v>
      </c>
      <c r="G296" s="50" t="n">
        <f aca="false">(TOT!BS298*60)/TOT!AK298</f>
        <v>1.43092877877211</v>
      </c>
      <c r="H296" s="55" t="n">
        <f aca="false">VLOOKUP(G296,'PH - BLOCKED SHOTS'!$A$3:$B$55,2)</f>
        <v>54</v>
      </c>
      <c r="I296" s="55" t="n">
        <f aca="false">IF(TOT!AK298&lt;400,IF(H296&gt;66,66,H296),H296)</f>
        <v>54</v>
      </c>
      <c r="J296" s="55" t="n">
        <f aca="false">IF(TOT!AK298&lt;200,IF(I296&gt;60,60,I296),I296)</f>
        <v>54</v>
      </c>
      <c r="K296" s="55" t="n">
        <f aca="false">((B296+F296+F296+J296)/4)+TOT!DC298</f>
        <v>71.5</v>
      </c>
      <c r="L296" s="55"/>
      <c r="M296" s="55" t="n">
        <f aca="false">VLOOKUP(TOT!FE298,'PH - GAME SCORE'!$A$3:$B$55,2)</f>
        <v>94</v>
      </c>
      <c r="N296" s="55" t="n">
        <f aca="false">AVERAGE(K296,M296)</f>
        <v>82.75</v>
      </c>
      <c r="O296" s="55" t="n">
        <f aca="false">IF(TOT!AN298&lt;13.4,IF(N296&gt;73,73,N296),N296)</f>
        <v>82.75</v>
      </c>
      <c r="P296" s="55" t="n">
        <f aca="false">IF(TOT!AN298&lt;13.4,IF(O296&gt;73,73,O296),O296)</f>
        <v>82.75</v>
      </c>
    </row>
    <row r="297" customFormat="false" ht="13" hidden="false" customHeight="true" outlineLevel="0" collapsed="false">
      <c r="A297" s="17" t="s">
        <v>1619</v>
      </c>
      <c r="B297" s="27" t="n">
        <f aca="false">'SK - Tableau 1'!G297</f>
        <v>80</v>
      </c>
      <c r="C297" s="54" t="n">
        <f aca="false">(TOT!BQ299*60)/TOT!AK299</f>
        <v>2.95702856885662</v>
      </c>
      <c r="D297" s="27" t="n">
        <f aca="false">VLOOKUP(C297,'PH - GIVEAWAYS'!$A$3:$B$55,2)</f>
        <v>54</v>
      </c>
      <c r="E297" s="27" t="n">
        <f aca="false">IF(TOT!AK299&lt;400,IF(D297&gt;66,66,D297),D297)</f>
        <v>54</v>
      </c>
      <c r="F297" s="27" t="n">
        <f aca="false">IF(TOT!AK299&lt;200,IF(E297&gt;60,60,E297),E297)</f>
        <v>54</v>
      </c>
      <c r="G297" s="50" t="n">
        <f aca="false">(TOT!BS299*60)/TOT!AK299</f>
        <v>1.2962317014166</v>
      </c>
      <c r="H297" s="55" t="n">
        <f aca="false">VLOOKUP(G297,'PH - BLOCKED SHOTS'!$A$3:$B$55,2)</f>
        <v>52</v>
      </c>
      <c r="I297" s="55" t="n">
        <f aca="false">IF(TOT!AK299&lt;400,IF(H297&gt;66,66,H297),H297)</f>
        <v>52</v>
      </c>
      <c r="J297" s="55" t="n">
        <f aca="false">IF(TOT!AK299&lt;200,IF(I297&gt;60,60,I297),I297)</f>
        <v>52</v>
      </c>
      <c r="K297" s="55" t="n">
        <f aca="false">((B297+F297+F297+J297)/4)+TOT!DC299</f>
        <v>62</v>
      </c>
      <c r="L297" s="55"/>
      <c r="M297" s="55" t="n">
        <f aca="false">VLOOKUP(TOT!FE299,'PH - GAME SCORE'!$A$3:$B$55,2)</f>
        <v>97</v>
      </c>
      <c r="N297" s="55" t="n">
        <f aca="false">AVERAGE(K297,M297)</f>
        <v>79.5</v>
      </c>
      <c r="O297" s="55" t="n">
        <f aca="false">IF(TOT!AN299&lt;13.4,IF(N297&gt;73,73,N297),N297)</f>
        <v>79.5</v>
      </c>
      <c r="P297" s="55" t="n">
        <f aca="false">IF(TOT!AN299&lt;13.4,IF(O297&gt;73,73,O297),O297)</f>
        <v>79.5</v>
      </c>
    </row>
    <row r="298" customFormat="false" ht="13" hidden="false" customHeight="true" outlineLevel="0" collapsed="false">
      <c r="A298" s="17" t="s">
        <v>1623</v>
      </c>
      <c r="B298" s="27" t="n">
        <f aca="false">'SK - Tableau 1'!G298</f>
        <v>97</v>
      </c>
      <c r="C298" s="54" t="n">
        <f aca="false">(TOT!BQ300*60)/TOT!AK300</f>
        <v>2.6646330522161</v>
      </c>
      <c r="D298" s="27" t="n">
        <f aca="false">VLOOKUP(C298,'PH - GIVEAWAYS'!$A$3:$B$55,2)</f>
        <v>57</v>
      </c>
      <c r="E298" s="27" t="n">
        <f aca="false">IF(TOT!AK300&lt;400,IF(D298&gt;66,66,D298),D298)</f>
        <v>57</v>
      </c>
      <c r="F298" s="27" t="n">
        <f aca="false">IF(TOT!AK300&lt;200,IF(E298&gt;60,60,E298),E298)</f>
        <v>57</v>
      </c>
      <c r="G298" s="50" t="n">
        <f aca="false">(TOT!BS300*60)/TOT!AK300</f>
        <v>1.04970392966089</v>
      </c>
      <c r="H298" s="55" t="n">
        <f aca="false">VLOOKUP(G298,'PH - BLOCKED SHOTS'!$A$3:$B$55,2)</f>
        <v>50</v>
      </c>
      <c r="I298" s="55" t="n">
        <f aca="false">IF(TOT!AK300&lt;400,IF(H298&gt;66,66,H298),H298)</f>
        <v>50</v>
      </c>
      <c r="J298" s="55" t="n">
        <f aca="false">IF(TOT!AK300&lt;200,IF(I298&gt;60,60,I298),I298)</f>
        <v>50</v>
      </c>
      <c r="K298" s="55" t="n">
        <f aca="false">((B298+F298+F298+J298)/4)+TOT!DC300</f>
        <v>65.25</v>
      </c>
      <c r="L298" s="55"/>
      <c r="M298" s="55" t="n">
        <f aca="false">VLOOKUP(TOT!FE300,'PH - GAME SCORE'!$A$3:$B$55,2)</f>
        <v>90</v>
      </c>
      <c r="N298" s="55" t="n">
        <f aca="false">AVERAGE(K298,M298)</f>
        <v>77.625</v>
      </c>
      <c r="O298" s="55" t="n">
        <f aca="false">IF(TOT!AN300&lt;13.4,IF(N298&gt;73,73,N298),N298)</f>
        <v>77.625</v>
      </c>
      <c r="P298" s="55" t="n">
        <f aca="false">IF(TOT!AN300&lt;13.4,IF(O298&gt;73,73,O298),O298)</f>
        <v>77.625</v>
      </c>
    </row>
    <row r="299" customFormat="false" ht="13" hidden="false" customHeight="true" outlineLevel="0" collapsed="false">
      <c r="A299" s="17" t="s">
        <v>1628</v>
      </c>
      <c r="B299" s="27" t="n">
        <f aca="false">'SK - Tableau 1'!G299</f>
        <v>47</v>
      </c>
      <c r="C299" s="54" t="n">
        <f aca="false">(TOT!BQ301*60)/TOT!AK301</f>
        <v>2.42947766230267</v>
      </c>
      <c r="D299" s="27" t="n">
        <f aca="false">VLOOKUP(C299,'PH - GIVEAWAYS'!$A$3:$B$55,2)</f>
        <v>60</v>
      </c>
      <c r="E299" s="27" t="n">
        <f aca="false">IF(TOT!AK301&lt;400,IF(D299&gt;66,66,D299),D299)</f>
        <v>60</v>
      </c>
      <c r="F299" s="27" t="n">
        <f aca="false">IF(TOT!AK301&lt;200,IF(E299&gt;60,60,E299),E299)</f>
        <v>60</v>
      </c>
      <c r="G299" s="50" t="n">
        <f aca="false">(TOT!BS301*60)/TOT!AK301</f>
        <v>2.91537319476321</v>
      </c>
      <c r="H299" s="55" t="n">
        <f aca="false">VLOOKUP(G299,'PH - BLOCKED SHOTS'!$A$3:$B$55,2)</f>
        <v>72</v>
      </c>
      <c r="I299" s="55" t="n">
        <f aca="false">IF(TOT!AK301&lt;400,IF(H299&gt;66,66,H299),H299)</f>
        <v>66</v>
      </c>
      <c r="J299" s="55" t="n">
        <f aca="false">IF(TOT!AK301&lt;200,IF(I299&gt;60,60,I299),I299)</f>
        <v>60</v>
      </c>
      <c r="K299" s="55" t="n">
        <f aca="false">((B299+F299+F299+J299)/4)+TOT!DC301</f>
        <v>56.75</v>
      </c>
      <c r="L299" s="55"/>
      <c r="M299" s="55" t="n">
        <f aca="false">VLOOKUP(TOT!FE301,'PH - GAME SCORE'!$A$3:$B$55,2)</f>
        <v>64</v>
      </c>
      <c r="N299" s="55" t="n">
        <f aca="false">AVERAGE(K299,M299)</f>
        <v>60.375</v>
      </c>
      <c r="O299" s="55" t="n">
        <f aca="false">IF(TOT!AN301&lt;13.4,IF(N299&gt;73,73,N299),N299)</f>
        <v>60.375</v>
      </c>
      <c r="P299" s="55" t="n">
        <f aca="false">IF(TOT!AN301&lt;13.4,IF(O299&gt;73,73,O299),O299)</f>
        <v>60.375</v>
      </c>
    </row>
    <row r="300" customFormat="false" ht="13" hidden="false" customHeight="true" outlineLevel="0" collapsed="false">
      <c r="A300" s="17" t="s">
        <v>1631</v>
      </c>
      <c r="B300" s="27" t="n">
        <f aca="false">'SK - Tableau 1'!G300</f>
        <v>53</v>
      </c>
      <c r="C300" s="54" t="n">
        <f aca="false">(TOT!BQ302*60)/TOT!AK302</f>
        <v>1.48920327624721</v>
      </c>
      <c r="D300" s="27" t="n">
        <f aca="false">VLOOKUP(C300,'PH - GIVEAWAYS'!$A$3:$B$55,2)</f>
        <v>80</v>
      </c>
      <c r="E300" s="27" t="n">
        <f aca="false">IF(TOT!AK302&lt;400,IF(D300&gt;66,66,D300),D300)</f>
        <v>66</v>
      </c>
      <c r="F300" s="27" t="n">
        <f aca="false">IF(TOT!AK302&lt;200,IF(E300&gt;60,60,E300),E300)</f>
        <v>66</v>
      </c>
      <c r="G300" s="50" t="n">
        <f aca="false">(TOT!BS302*60)/TOT!AK302</f>
        <v>4.16976917349218</v>
      </c>
      <c r="H300" s="55" t="n">
        <f aca="false">VLOOKUP(G300,'PH - BLOCKED SHOTS'!$A$3:$B$55,2)</f>
        <v>83</v>
      </c>
      <c r="I300" s="55" t="n">
        <f aca="false">IF(TOT!AK302&lt;400,IF(H300&gt;66,66,H300),H300)</f>
        <v>66</v>
      </c>
      <c r="J300" s="55" t="n">
        <f aca="false">IF(TOT!AK302&lt;200,IF(I300&gt;60,60,I300),I300)</f>
        <v>66</v>
      </c>
      <c r="K300" s="55" t="n">
        <f aca="false">((B300+F300+F300+J300)/4)+TOT!DC302</f>
        <v>64.75</v>
      </c>
      <c r="L300" s="55"/>
      <c r="M300" s="55" t="n">
        <f aca="false">VLOOKUP(TOT!FE302,'PH - GAME SCORE'!$A$3:$B$55,2)</f>
        <v>56</v>
      </c>
      <c r="N300" s="55" t="n">
        <f aca="false">AVERAGE(K300,M300)</f>
        <v>60.375</v>
      </c>
      <c r="O300" s="55" t="n">
        <f aca="false">IF(TOT!AN302&lt;13.4,IF(N300&gt;73,73,N300),N300)</f>
        <v>60.375</v>
      </c>
      <c r="P300" s="55" t="n">
        <f aca="false">IF(TOT!AN302&lt;13.4,IF(O300&gt;73,73,O300),O300)</f>
        <v>60.375</v>
      </c>
    </row>
    <row r="301" customFormat="false" ht="13" hidden="false" customHeight="true" outlineLevel="0" collapsed="false">
      <c r="A301" s="17" t="s">
        <v>1636</v>
      </c>
      <c r="B301" s="27" t="n">
        <f aca="false">'SK - Tableau 1'!G301</f>
        <v>53</v>
      </c>
      <c r="C301" s="54" t="n">
        <f aca="false">(TOT!BQ303*60)/TOT!AK303</f>
        <v>1.46958769900671</v>
      </c>
      <c r="D301" s="27" t="n">
        <f aca="false">VLOOKUP(C301,'PH - GIVEAWAYS'!$A$3:$B$55,2)</f>
        <v>81</v>
      </c>
      <c r="E301" s="27" t="n">
        <f aca="false">IF(TOT!AK303&lt;400,IF(D301&gt;66,66,D301),D301)</f>
        <v>66</v>
      </c>
      <c r="F301" s="27" t="n">
        <f aca="false">IF(TOT!AK303&lt;200,IF(E301&gt;60,60,E301),E301)</f>
        <v>60</v>
      </c>
      <c r="G301" s="50" t="n">
        <f aca="false">(TOT!BS303*60)/TOT!AK303</f>
        <v>0.489862566335569</v>
      </c>
      <c r="H301" s="55" t="n">
        <f aca="false">VLOOKUP(G301,'PH - BLOCKED SHOTS'!$A$3:$B$55,2)</f>
        <v>47</v>
      </c>
      <c r="I301" s="55" t="n">
        <f aca="false">IF(TOT!AK303&lt;400,IF(H301&gt;66,66,H301),H301)</f>
        <v>47</v>
      </c>
      <c r="J301" s="55" t="n">
        <f aca="false">IF(TOT!AK303&lt;200,IF(I301&gt;60,60,I301),I301)</f>
        <v>47</v>
      </c>
      <c r="K301" s="55" t="n">
        <f aca="false">((B301+F301+F301+J301)/4)+TOT!DC303</f>
        <v>55</v>
      </c>
      <c r="L301" s="55"/>
      <c r="M301" s="55" t="n">
        <f aca="false">VLOOKUP(TOT!FE303,'PH - GAME SCORE'!$A$3:$B$55,2)</f>
        <v>50</v>
      </c>
      <c r="N301" s="55" t="n">
        <f aca="false">AVERAGE(K301,M301)</f>
        <v>52.5</v>
      </c>
      <c r="O301" s="55" t="n">
        <f aca="false">IF(TOT!AN303&lt;13.4,IF(N301&gt;73,73,N301),N301)</f>
        <v>52.5</v>
      </c>
      <c r="P301" s="55" t="n">
        <f aca="false">IF(TOT!AN303&lt;13.4,IF(O301&gt;73,73,O301),O301)</f>
        <v>52.5</v>
      </c>
    </row>
    <row r="302" customFormat="false" ht="13" hidden="false" customHeight="true" outlineLevel="0" collapsed="false">
      <c r="A302" s="17" t="s">
        <v>1640</v>
      </c>
      <c r="B302" s="27" t="n">
        <f aca="false">'SK - Tableau 1'!G302</f>
        <v>80</v>
      </c>
      <c r="C302" s="54" t="n">
        <f aca="false">(TOT!BQ304*60)/TOT!AK304</f>
        <v>3.33115052814386</v>
      </c>
      <c r="D302" s="27" t="n">
        <f aca="false">VLOOKUP(C302,'PH - GIVEAWAYS'!$A$3:$B$55,2)</f>
        <v>51</v>
      </c>
      <c r="E302" s="27" t="n">
        <f aca="false">IF(TOT!AK304&lt;400,IF(D302&gt;66,66,D302),D302)</f>
        <v>51</v>
      </c>
      <c r="F302" s="27" t="n">
        <f aca="false">IF(TOT!AK304&lt;200,IF(E302&gt;60,60,E302),E302)</f>
        <v>51</v>
      </c>
      <c r="G302" s="50" t="n">
        <f aca="false">(TOT!BS304*60)/TOT!AK304</f>
        <v>1.89619337755881</v>
      </c>
      <c r="H302" s="55" t="n">
        <f aca="false">VLOOKUP(G302,'PH - BLOCKED SHOTS'!$A$3:$B$55,2)</f>
        <v>61</v>
      </c>
      <c r="I302" s="55" t="n">
        <f aca="false">IF(TOT!AK304&lt;400,IF(H302&gt;66,66,H302),H302)</f>
        <v>61</v>
      </c>
      <c r="J302" s="55" t="n">
        <f aca="false">IF(TOT!AK304&lt;200,IF(I302&gt;60,60,I302),I302)</f>
        <v>61</v>
      </c>
      <c r="K302" s="55" t="n">
        <f aca="false">((B302+F302+F302+J302)/4)+TOT!DC304</f>
        <v>64.75</v>
      </c>
      <c r="L302" s="55"/>
      <c r="M302" s="55" t="n">
        <f aca="false">VLOOKUP(TOT!FE304,'PH - GAME SCORE'!$A$3:$B$55,2)</f>
        <v>95</v>
      </c>
      <c r="N302" s="55" t="n">
        <f aca="false">AVERAGE(K302,M302)</f>
        <v>79.875</v>
      </c>
      <c r="O302" s="55" t="n">
        <f aca="false">IF(TOT!AN304&lt;13.4,IF(N302&gt;73,73,N302),N302)</f>
        <v>79.875</v>
      </c>
      <c r="P302" s="55" t="n">
        <f aca="false">IF(TOT!AN304&lt;13.4,IF(O302&gt;73,73,O302),O302)</f>
        <v>79.875</v>
      </c>
    </row>
    <row r="303" customFormat="false" ht="13" hidden="false" customHeight="true" outlineLevel="0" collapsed="false">
      <c r="A303" s="17" t="s">
        <v>1644</v>
      </c>
      <c r="B303" s="27" t="n">
        <f aca="false">'SK - Tableau 1'!G303</f>
        <v>87</v>
      </c>
      <c r="C303" s="54" t="n">
        <f aca="false">(TOT!BQ305*60)/TOT!AK305</f>
        <v>2.43127900794627</v>
      </c>
      <c r="D303" s="27" t="n">
        <f aca="false">VLOOKUP(C303,'PH - GIVEAWAYS'!$A$3:$B$55,2)</f>
        <v>60</v>
      </c>
      <c r="E303" s="27" t="n">
        <f aca="false">IF(TOT!AK305&lt;400,IF(D303&gt;66,66,D303),D303)</f>
        <v>60</v>
      </c>
      <c r="F303" s="27" t="n">
        <f aca="false">IF(TOT!AK305&lt;200,IF(E303&gt;60,60,E303),E303)</f>
        <v>60</v>
      </c>
      <c r="G303" s="50" t="n">
        <f aca="false">(TOT!BS305*60)/TOT!AK305</f>
        <v>6.25925021194678</v>
      </c>
      <c r="H303" s="55" t="n">
        <f aca="false">VLOOKUP(G303,'PH - BLOCKED SHOTS'!$A$3:$B$55,2)</f>
        <v>96</v>
      </c>
      <c r="I303" s="55" t="n">
        <f aca="false">IF(TOT!AK305&lt;400,IF(H303&gt;66,66,H303),H303)</f>
        <v>96</v>
      </c>
      <c r="J303" s="55" t="n">
        <f aca="false">IF(TOT!AK305&lt;200,IF(I303&gt;60,60,I303),I303)</f>
        <v>96</v>
      </c>
      <c r="K303" s="55" t="n">
        <f aca="false">((B303+F303+F303+J303)/4)+TOT!DC305</f>
        <v>75.75</v>
      </c>
      <c r="L303" s="55"/>
      <c r="M303" s="55" t="n">
        <f aca="false">VLOOKUP(TOT!FE305,'PH - GAME SCORE'!$A$3:$B$55,2)</f>
        <v>62</v>
      </c>
      <c r="N303" s="55" t="n">
        <f aca="false">AVERAGE(K303,M303)</f>
        <v>68.875</v>
      </c>
      <c r="O303" s="55" t="n">
        <f aca="false">IF(TOT!AN305&lt;13.4,IF(N303&gt;73,73,N303),N303)</f>
        <v>68.875</v>
      </c>
      <c r="P303" s="55" t="n">
        <f aca="false">IF(TOT!AN305&lt;13.4,IF(O303&gt;73,73,O303),O303)</f>
        <v>68.875</v>
      </c>
    </row>
    <row r="304" customFormat="false" ht="13" hidden="false" customHeight="true" outlineLevel="0" collapsed="false">
      <c r="A304" s="17" t="s">
        <v>1648</v>
      </c>
      <c r="B304" s="27" t="n">
        <f aca="false">'SK - Tableau 1'!G304</f>
        <v>50</v>
      </c>
      <c r="C304" s="54" t="n">
        <f aca="false">(TOT!BQ306*60)/TOT!AK306</f>
        <v>1.04347826086957</v>
      </c>
      <c r="D304" s="27" t="n">
        <f aca="false">VLOOKUP(C304,'PH - GIVEAWAYS'!$A$3:$B$55,2)</f>
        <v>91</v>
      </c>
      <c r="E304" s="27" t="n">
        <f aca="false">IF(TOT!AK306&lt;400,IF(D304&gt;66,66,D304),D304)</f>
        <v>66</v>
      </c>
      <c r="F304" s="27" t="n">
        <f aca="false">IF(TOT!AK306&lt;200,IF(E304&gt;60,60,E304),E304)</f>
        <v>60</v>
      </c>
      <c r="G304" s="50" t="n">
        <f aca="false">(TOT!BS306*60)/TOT!AK306</f>
        <v>6.26086956521739</v>
      </c>
      <c r="H304" s="55" t="n">
        <f aca="false">VLOOKUP(G304,'PH - BLOCKED SHOTS'!$A$3:$B$55,2)</f>
        <v>96</v>
      </c>
      <c r="I304" s="55" t="n">
        <f aca="false">IF(TOT!AK306&lt;400,IF(H304&gt;66,66,H304),H304)</f>
        <v>66</v>
      </c>
      <c r="J304" s="55" t="n">
        <f aca="false">IF(TOT!AK306&lt;200,IF(I304&gt;60,60,I304),I304)</f>
        <v>60</v>
      </c>
      <c r="K304" s="55" t="n">
        <f aca="false">((B304+F304+F304+J304)/4)+TOT!DC306</f>
        <v>57.5</v>
      </c>
      <c r="L304" s="55"/>
      <c r="M304" s="55" t="n">
        <f aca="false">VLOOKUP(TOT!FE306,'PH - GAME SCORE'!$A$3:$B$55,2)</f>
        <v>49</v>
      </c>
      <c r="N304" s="55" t="n">
        <f aca="false">AVERAGE(K304,M304)</f>
        <v>53.25</v>
      </c>
      <c r="O304" s="55" t="n">
        <f aca="false">IF(TOT!AN306&lt;13.4,IF(N304&gt;73,73,N304),N304)</f>
        <v>53.25</v>
      </c>
      <c r="P304" s="55" t="n">
        <f aca="false">IF(TOT!AN306&lt;13.4,IF(O304&gt;73,73,O304),O304)</f>
        <v>53.25</v>
      </c>
    </row>
    <row r="305" customFormat="false" ht="13" hidden="false" customHeight="true" outlineLevel="0" collapsed="false">
      <c r="A305" s="17" t="s">
        <v>1653</v>
      </c>
      <c r="B305" s="27" t="n">
        <f aca="false">'SK - Tableau 1'!G305</f>
        <v>66</v>
      </c>
      <c r="C305" s="54" t="n">
        <f aca="false">(TOT!BQ307*60)/TOT!AK307</f>
        <v>1.62016201620162</v>
      </c>
      <c r="D305" s="27" t="n">
        <f aca="false">VLOOKUP(C305,'PH - GIVEAWAYS'!$A$3:$B$55,2)</f>
        <v>77</v>
      </c>
      <c r="E305" s="27" t="n">
        <f aca="false">IF(TOT!AK307&lt;400,IF(D305&gt;66,66,D305),D305)</f>
        <v>77</v>
      </c>
      <c r="F305" s="27" t="n">
        <f aca="false">IF(TOT!AK307&lt;200,IF(E305&gt;60,60,E305),E305)</f>
        <v>77</v>
      </c>
      <c r="G305" s="50" t="n">
        <f aca="false">(TOT!BS307*60)/TOT!AK307</f>
        <v>2.02520252025203</v>
      </c>
      <c r="H305" s="55" t="n">
        <f aca="false">VLOOKUP(G305,'PH - BLOCKED SHOTS'!$A$3:$B$55,2)</f>
        <v>62</v>
      </c>
      <c r="I305" s="55" t="n">
        <f aca="false">IF(TOT!AK307&lt;400,IF(H305&gt;66,66,H305),H305)</f>
        <v>62</v>
      </c>
      <c r="J305" s="55" t="n">
        <f aca="false">IF(TOT!AK307&lt;200,IF(I305&gt;60,60,I305),I305)</f>
        <v>62</v>
      </c>
      <c r="K305" s="55" t="n">
        <f aca="false">((B305+F305+F305+J305)/4)+TOT!DC307</f>
        <v>70.5</v>
      </c>
      <c r="L305" s="55"/>
      <c r="M305" s="55" t="n">
        <f aca="false">VLOOKUP(TOT!FE307,'PH - GAME SCORE'!$A$3:$B$55,2)</f>
        <v>69</v>
      </c>
      <c r="N305" s="55" t="n">
        <f aca="false">AVERAGE(K305,M305)</f>
        <v>69.75</v>
      </c>
      <c r="O305" s="55" t="n">
        <f aca="false">IF(TOT!AN307&lt;13.4,IF(N305&gt;73,73,N305),N305)</f>
        <v>69.75</v>
      </c>
      <c r="P305" s="55" t="n">
        <f aca="false">IF(TOT!AN307&lt;13.4,IF(O305&gt;73,73,O305),O305)</f>
        <v>69.75</v>
      </c>
    </row>
    <row r="306" customFormat="false" ht="13" hidden="false" customHeight="true" outlineLevel="0" collapsed="false">
      <c r="A306" s="17" t="s">
        <v>1659</v>
      </c>
      <c r="B306" s="27" t="n">
        <f aca="false">'SK - Tableau 1'!G306</f>
        <v>83</v>
      </c>
      <c r="C306" s="54" t="n">
        <f aca="false">(TOT!BQ308*60)/TOT!AK308</f>
        <v>1.19963211281877</v>
      </c>
      <c r="D306" s="27" t="n">
        <f aca="false">VLOOKUP(C306,'PH - GIVEAWAYS'!$A$3:$B$55,2)</f>
        <v>87</v>
      </c>
      <c r="E306" s="27" t="n">
        <f aca="false">IF(TOT!AK308&lt;400,IF(D306&gt;66,66,D306),D306)</f>
        <v>87</v>
      </c>
      <c r="F306" s="27" t="n">
        <f aca="false">IF(TOT!AK308&lt;200,IF(E306&gt;60,60,E306),E306)</f>
        <v>87</v>
      </c>
      <c r="G306" s="50" t="n">
        <f aca="false">(TOT!BS308*60)/TOT!AK308</f>
        <v>2.97508763979054</v>
      </c>
      <c r="H306" s="55" t="n">
        <f aca="false">VLOOKUP(G306,'PH - BLOCKED SHOTS'!$A$3:$B$55,2)</f>
        <v>73</v>
      </c>
      <c r="I306" s="55" t="n">
        <f aca="false">IF(TOT!AK308&lt;400,IF(H306&gt;66,66,H306),H306)</f>
        <v>73</v>
      </c>
      <c r="J306" s="55" t="n">
        <f aca="false">IF(TOT!AK308&lt;200,IF(I306&gt;60,60,I306),I306)</f>
        <v>73</v>
      </c>
      <c r="K306" s="55" t="n">
        <f aca="false">((B306+F306+F306+J306)/4)+TOT!DC308</f>
        <v>82.5</v>
      </c>
      <c r="L306" s="55"/>
      <c r="M306" s="55" t="n">
        <f aca="false">VLOOKUP(TOT!FE308,'PH - GAME SCORE'!$A$3:$B$55,2)</f>
        <v>70</v>
      </c>
      <c r="N306" s="55" t="n">
        <f aca="false">AVERAGE(K306,M306)</f>
        <v>76.25</v>
      </c>
      <c r="O306" s="55" t="n">
        <f aca="false">IF(TOT!AN308&lt;13.4,IF(N306&gt;73,73,N306),N306)</f>
        <v>76.25</v>
      </c>
      <c r="P306" s="55" t="n">
        <f aca="false">IF(TOT!AN308&lt;13.4,IF(O306&gt;73,73,O306),O306)</f>
        <v>76.25</v>
      </c>
    </row>
    <row r="307" customFormat="false" ht="13" hidden="false" customHeight="true" outlineLevel="0" collapsed="false">
      <c r="A307" s="17" t="s">
        <v>1663</v>
      </c>
      <c r="B307" s="27" t="n">
        <f aca="false">'SK - Tableau 1'!G307</f>
        <v>59</v>
      </c>
      <c r="C307" s="54" t="n">
        <f aca="false">(TOT!BQ309*60)/TOT!AK309</f>
        <v>2.087924834706</v>
      </c>
      <c r="D307" s="27" t="n">
        <f aca="false">VLOOKUP(C307,'PH - GIVEAWAYS'!$A$3:$B$55,2)</f>
        <v>67</v>
      </c>
      <c r="E307" s="27" t="n">
        <f aca="false">IF(TOT!AK309&lt;400,IF(D307&gt;66,66,D307),D307)</f>
        <v>66</v>
      </c>
      <c r="F307" s="27" t="n">
        <f aca="false">IF(TOT!AK309&lt;200,IF(E307&gt;60,60,E307),E307)</f>
        <v>60</v>
      </c>
      <c r="G307" s="50" t="n">
        <f aca="false">(TOT!BS309*60)/TOT!AK309</f>
        <v>0</v>
      </c>
      <c r="H307" s="55" t="n">
        <f aca="false">VLOOKUP(G307,'PH - BLOCKED SHOTS'!$A$3:$B$55,2)</f>
        <v>47</v>
      </c>
      <c r="I307" s="55" t="n">
        <f aca="false">IF(TOT!AK309&lt;400,IF(H307&gt;66,66,H307),H307)</f>
        <v>47</v>
      </c>
      <c r="J307" s="55" t="n">
        <f aca="false">IF(TOT!AK309&lt;200,IF(I307&gt;60,60,I307),I307)</f>
        <v>47</v>
      </c>
      <c r="K307" s="55" t="n">
        <f aca="false">((B307+F307+F307+J307)/4)+TOT!DC309</f>
        <v>57.5</v>
      </c>
      <c r="L307" s="55"/>
      <c r="M307" s="55" t="n">
        <f aca="false">VLOOKUP(TOT!FE309,'PH - GAME SCORE'!$A$3:$B$55,2)</f>
        <v>49</v>
      </c>
      <c r="N307" s="55" t="n">
        <f aca="false">AVERAGE(K307,M307)</f>
        <v>53.25</v>
      </c>
      <c r="O307" s="55" t="n">
        <f aca="false">IF(TOT!AN309&lt;13.4,IF(N307&gt;73,73,N307),N307)</f>
        <v>53.25</v>
      </c>
      <c r="P307" s="55" t="n">
        <f aca="false">IF(TOT!AN309&lt;13.4,IF(O307&gt;73,73,O307),O307)</f>
        <v>53.25</v>
      </c>
    </row>
    <row r="308" customFormat="false" ht="13" hidden="false" customHeight="true" outlineLevel="0" collapsed="false">
      <c r="A308" s="17" t="s">
        <v>1668</v>
      </c>
      <c r="B308" s="27" t="n">
        <f aca="false">'SK - Tableau 1'!G308</f>
        <v>60</v>
      </c>
      <c r="C308" s="54" t="n">
        <f aca="false">(TOT!BQ310*60)/TOT!AK310</f>
        <v>0.654962248703709</v>
      </c>
      <c r="D308" s="27" t="n">
        <f aca="false">VLOOKUP(C308,'PH - GIVEAWAYS'!$A$3:$B$55,2)</f>
        <v>97</v>
      </c>
      <c r="E308" s="27" t="n">
        <f aca="false">IF(TOT!AK310&lt;400,IF(D308&gt;66,66,D308),D308)</f>
        <v>66</v>
      </c>
      <c r="F308" s="27" t="n">
        <f aca="false">IF(TOT!AK310&lt;200,IF(E308&gt;60,60,E308),E308)</f>
        <v>60</v>
      </c>
      <c r="G308" s="50" t="n">
        <f aca="false">(TOT!BS310*60)/TOT!AK310</f>
        <v>2.61984899481484</v>
      </c>
      <c r="H308" s="55" t="n">
        <f aca="false">VLOOKUP(G308,'PH - BLOCKED SHOTS'!$A$3:$B$55,2)</f>
        <v>69</v>
      </c>
      <c r="I308" s="55" t="n">
        <f aca="false">IF(TOT!AK310&lt;400,IF(H308&gt;66,66,H308),H308)</f>
        <v>66</v>
      </c>
      <c r="J308" s="55" t="n">
        <f aca="false">IF(TOT!AK310&lt;200,IF(I308&gt;60,60,I308),I308)</f>
        <v>60</v>
      </c>
      <c r="K308" s="55" t="n">
        <f aca="false">((B308+F308+F308+J308)/4)+TOT!DC310</f>
        <v>60</v>
      </c>
      <c r="L308" s="55"/>
      <c r="M308" s="55" t="n">
        <f aca="false">VLOOKUP(TOT!FE310,'PH - GAME SCORE'!$A$3:$B$55,2)</f>
        <v>51</v>
      </c>
      <c r="N308" s="55" t="n">
        <f aca="false">AVERAGE(K308,M308)</f>
        <v>55.5</v>
      </c>
      <c r="O308" s="55" t="n">
        <f aca="false">IF(TOT!AN310&lt;13.4,IF(N308&gt;73,73,N308),N308)</f>
        <v>55.5</v>
      </c>
      <c r="P308" s="55" t="n">
        <f aca="false">IF(TOT!AN310&lt;13.4,IF(O308&gt;73,73,O308),O308)</f>
        <v>55.5</v>
      </c>
    </row>
    <row r="309" customFormat="false" ht="13" hidden="false" customHeight="true" outlineLevel="0" collapsed="false">
      <c r="A309" s="17" t="s">
        <v>1673</v>
      </c>
      <c r="B309" s="27" t="n">
        <f aca="false">'SK - Tableau 1'!G309</f>
        <v>60</v>
      </c>
      <c r="C309" s="54" t="n">
        <f aca="false">(TOT!BQ311*60)/TOT!AK311</f>
        <v>3.81275153569161</v>
      </c>
      <c r="D309" s="27" t="n">
        <f aca="false">VLOOKUP(C309,'PH - GIVEAWAYS'!$A$3:$B$55,2)</f>
        <v>48</v>
      </c>
      <c r="E309" s="27" t="n">
        <f aca="false">IF(TOT!AK311&lt;400,IF(D309&gt;66,66,D309),D309)</f>
        <v>48</v>
      </c>
      <c r="F309" s="27" t="n">
        <f aca="false">IF(TOT!AK311&lt;200,IF(E309&gt;60,60,E309),E309)</f>
        <v>48</v>
      </c>
      <c r="G309" s="50" t="n">
        <f aca="false">(TOT!BS311*60)/TOT!AK311</f>
        <v>3.81275153569161</v>
      </c>
      <c r="H309" s="55" t="n">
        <f aca="false">VLOOKUP(G309,'PH - BLOCKED SHOTS'!$A$3:$B$55,2)</f>
        <v>80</v>
      </c>
      <c r="I309" s="55" t="n">
        <f aca="false">IF(TOT!AK311&lt;400,IF(H309&gt;66,66,H309),H309)</f>
        <v>66</v>
      </c>
      <c r="J309" s="55" t="n">
        <f aca="false">IF(TOT!AK311&lt;200,IF(I309&gt;60,60,I309),I309)</f>
        <v>60</v>
      </c>
      <c r="K309" s="55" t="n">
        <f aca="false">((B309+F309+F309+J309)/4)+TOT!DC311</f>
        <v>54</v>
      </c>
      <c r="L309" s="55"/>
      <c r="M309" s="55" t="n">
        <f aca="false">VLOOKUP(TOT!FE311,'PH - GAME SCORE'!$A$3:$B$55,2)</f>
        <v>47</v>
      </c>
      <c r="N309" s="55" t="n">
        <f aca="false">AVERAGE(K309,M309)</f>
        <v>50.5</v>
      </c>
      <c r="O309" s="55" t="n">
        <f aca="false">IF(TOT!AN311&lt;13.4,IF(N309&gt;73,73,N309),N309)</f>
        <v>50.5</v>
      </c>
      <c r="P309" s="55" t="n">
        <f aca="false">IF(TOT!AN311&lt;13.4,IF(O309&gt;73,73,O309),O309)</f>
        <v>50.5</v>
      </c>
    </row>
    <row r="310" customFormat="false" ht="13" hidden="false" customHeight="true" outlineLevel="0" collapsed="false">
      <c r="A310" s="17" t="s">
        <v>1677</v>
      </c>
      <c r="B310" s="27" t="n">
        <f aca="false">'SK - Tableau 1'!G310</f>
        <v>69</v>
      </c>
      <c r="C310" s="54" t="n">
        <f aca="false">(TOT!BQ312*60)/TOT!AK312</f>
        <v>2.0162932790224</v>
      </c>
      <c r="D310" s="27" t="n">
        <f aca="false">VLOOKUP(C310,'PH - GIVEAWAYS'!$A$3:$B$55,2)</f>
        <v>69</v>
      </c>
      <c r="E310" s="27" t="n">
        <f aca="false">IF(TOT!AK312&lt;400,IF(D310&gt;66,66,D310),D310)</f>
        <v>69</v>
      </c>
      <c r="F310" s="27" t="n">
        <f aca="false">IF(TOT!AK312&lt;200,IF(E310&gt;60,60,E310),E310)</f>
        <v>69</v>
      </c>
      <c r="G310" s="50" t="n">
        <f aca="false">(TOT!BS312*60)/TOT!AK312</f>
        <v>5.13238289205703</v>
      </c>
      <c r="H310" s="55" t="n">
        <f aca="false">VLOOKUP(G310,'PH - BLOCKED SHOTS'!$A$3:$B$55,2)</f>
        <v>90</v>
      </c>
      <c r="I310" s="55" t="n">
        <f aca="false">IF(TOT!AK312&lt;400,IF(H310&gt;66,66,H310),H310)</f>
        <v>90</v>
      </c>
      <c r="J310" s="55" t="n">
        <f aca="false">IF(TOT!AK312&lt;200,IF(I310&gt;60,60,I310),I310)</f>
        <v>90</v>
      </c>
      <c r="K310" s="55" t="n">
        <f aca="false">((B310+F310+F310+J310)/4)+TOT!DC312</f>
        <v>74.25</v>
      </c>
      <c r="L310" s="55"/>
      <c r="M310" s="55" t="n">
        <f aca="false">VLOOKUP(TOT!FE312,'PH - GAME SCORE'!$A$3:$B$55,2)</f>
        <v>51</v>
      </c>
      <c r="N310" s="55" t="n">
        <f aca="false">AVERAGE(K310,M310)</f>
        <v>62.625</v>
      </c>
      <c r="O310" s="55" t="n">
        <f aca="false">IF(TOT!AN312&lt;13.4,IF(N310&gt;73,73,N310),N310)</f>
        <v>62.625</v>
      </c>
      <c r="P310" s="55" t="n">
        <f aca="false">IF(TOT!AN312&lt;13.4,IF(O310&gt;73,73,O310),O310)</f>
        <v>62.625</v>
      </c>
    </row>
    <row r="311" customFormat="false" ht="13" hidden="false" customHeight="true" outlineLevel="0" collapsed="false">
      <c r="A311" s="17" t="s">
        <v>1682</v>
      </c>
      <c r="B311" s="27" t="n">
        <f aca="false">'SK - Tableau 1'!G311</f>
        <v>59</v>
      </c>
      <c r="C311" s="54" t="n">
        <f aca="false">(TOT!BQ313*60)/TOT!AK313</f>
        <v>0.189738319234722</v>
      </c>
      <c r="D311" s="27" t="n">
        <f aca="false">VLOOKUP(C311,'PH - GIVEAWAYS'!$A$3:$B$55,2)</f>
        <v>99</v>
      </c>
      <c r="E311" s="27" t="n">
        <f aca="false">IF(TOT!AK313&lt;400,IF(D311&gt;66,66,D311),D311)</f>
        <v>99</v>
      </c>
      <c r="F311" s="27" t="n">
        <f aca="false">IF(TOT!AK313&lt;200,IF(E311&gt;60,60,E311),E311)</f>
        <v>99</v>
      </c>
      <c r="G311" s="50" t="n">
        <f aca="false">(TOT!BS313*60)/TOT!AK313</f>
        <v>5.5972804174243</v>
      </c>
      <c r="H311" s="55" t="n">
        <f aca="false">VLOOKUP(G311,'PH - BLOCKED SHOTS'!$A$3:$B$55,2)</f>
        <v>93</v>
      </c>
      <c r="I311" s="55" t="n">
        <f aca="false">IF(TOT!AK313&lt;400,IF(H311&gt;66,66,H311),H311)</f>
        <v>93</v>
      </c>
      <c r="J311" s="55" t="n">
        <f aca="false">IF(TOT!AK313&lt;200,IF(I311&gt;60,60,I311),I311)</f>
        <v>93</v>
      </c>
      <c r="K311" s="55" t="n">
        <f aca="false">((B311+F311+F311+J311)/4)+TOT!DC313</f>
        <v>90.5</v>
      </c>
      <c r="L311" s="55"/>
      <c r="M311" s="55" t="n">
        <f aca="false">VLOOKUP(TOT!FE313,'PH - GAME SCORE'!$A$3:$B$55,2)</f>
        <v>49</v>
      </c>
      <c r="N311" s="55" t="n">
        <f aca="false">AVERAGE(K311,M311)</f>
        <v>69.75</v>
      </c>
      <c r="O311" s="55" t="n">
        <f aca="false">IF(TOT!AN313&lt;13.4,IF(N311&gt;73,73,N311),N311)</f>
        <v>69.75</v>
      </c>
      <c r="P311" s="55" t="n">
        <f aca="false">IF(TOT!AN313&lt;13.4,IF(O311&gt;73,73,O311),O311)</f>
        <v>69.75</v>
      </c>
    </row>
    <row r="312" customFormat="false" ht="13" hidden="false" customHeight="true" outlineLevel="0" collapsed="false">
      <c r="A312" s="17" t="s">
        <v>1686</v>
      </c>
      <c r="B312" s="27" t="n">
        <f aca="false">'SK - Tableau 1'!G312</f>
        <v>60</v>
      </c>
      <c r="C312" s="54" t="n">
        <f aca="false">(TOT!BQ314*60)/TOT!AK314</f>
        <v>1.51308185352524</v>
      </c>
      <c r="D312" s="27" t="n">
        <f aca="false">VLOOKUP(C312,'PH - GIVEAWAYS'!$A$3:$B$55,2)</f>
        <v>80</v>
      </c>
      <c r="E312" s="27" t="n">
        <f aca="false">IF(TOT!AK314&lt;400,IF(D312&gt;66,66,D312),D312)</f>
        <v>66</v>
      </c>
      <c r="F312" s="27" t="n">
        <f aca="false">IF(TOT!AK314&lt;200,IF(E312&gt;60,60,E312),E312)</f>
        <v>60</v>
      </c>
      <c r="G312" s="50" t="n">
        <f aca="false">(TOT!BS314*60)/TOT!AK314</f>
        <v>3.7827046338131</v>
      </c>
      <c r="H312" s="55" t="n">
        <f aca="false">VLOOKUP(G312,'PH - BLOCKED SHOTS'!$A$3:$B$55,2)</f>
        <v>80</v>
      </c>
      <c r="I312" s="55" t="n">
        <f aca="false">IF(TOT!AK314&lt;400,IF(H312&gt;66,66,H312),H312)</f>
        <v>66</v>
      </c>
      <c r="J312" s="55" t="n">
        <f aca="false">IF(TOT!AK314&lt;200,IF(I312&gt;60,60,I312),I312)</f>
        <v>60</v>
      </c>
      <c r="K312" s="55" t="n">
        <f aca="false">((B312+F312+F312+J312)/4)+TOT!DC314</f>
        <v>60</v>
      </c>
      <c r="L312" s="55"/>
      <c r="M312" s="55" t="n">
        <f aca="false">VLOOKUP(TOT!FE314,'PH - GAME SCORE'!$A$3:$B$55,2)</f>
        <v>52</v>
      </c>
      <c r="N312" s="55" t="n">
        <f aca="false">AVERAGE(K312,M312)</f>
        <v>56</v>
      </c>
      <c r="O312" s="55" t="n">
        <f aca="false">IF(TOT!AN314&lt;13.4,IF(N312&gt;73,73,N312),N312)</f>
        <v>56</v>
      </c>
      <c r="P312" s="55" t="n">
        <f aca="false">IF(TOT!AN314&lt;13.4,IF(O312&gt;73,73,O312),O312)</f>
        <v>56</v>
      </c>
    </row>
    <row r="313" customFormat="false" ht="13" hidden="false" customHeight="true" outlineLevel="0" collapsed="false">
      <c r="A313" s="17" t="s">
        <v>1690</v>
      </c>
      <c r="B313" s="27" t="n">
        <f aca="false">'SK - Tableau 1'!G313</f>
        <v>47</v>
      </c>
      <c r="C313" s="54" t="n">
        <f aca="false">(TOT!BQ315*60)/TOT!AK315</f>
        <v>0.66355369869746</v>
      </c>
      <c r="D313" s="27" t="n">
        <f aca="false">VLOOKUP(C313,'PH - GIVEAWAYS'!$A$3:$B$55,2)</f>
        <v>97</v>
      </c>
      <c r="E313" s="27" t="n">
        <f aca="false">IF(TOT!AK315&lt;400,IF(D313&gt;66,66,D313),D313)</f>
        <v>66</v>
      </c>
      <c r="F313" s="27" t="n">
        <f aca="false">IF(TOT!AK315&lt;200,IF(E313&gt;60,60,E313),E313)</f>
        <v>66</v>
      </c>
      <c r="G313" s="50" t="n">
        <f aca="false">(TOT!BS315*60)/TOT!AK315</f>
        <v>3.53895305971979</v>
      </c>
      <c r="H313" s="55" t="n">
        <f aca="false">VLOOKUP(G313,'PH - BLOCKED SHOTS'!$A$3:$B$55,2)</f>
        <v>78</v>
      </c>
      <c r="I313" s="55" t="n">
        <f aca="false">IF(TOT!AK315&lt;400,IF(H313&gt;66,66,H313),H313)</f>
        <v>66</v>
      </c>
      <c r="J313" s="55" t="n">
        <f aca="false">IF(TOT!AK315&lt;200,IF(I313&gt;60,60,I313),I313)</f>
        <v>66</v>
      </c>
      <c r="K313" s="55" t="n">
        <f aca="false">((B313+F313+F313+J313)/4)+TOT!DC315</f>
        <v>62.25</v>
      </c>
      <c r="L313" s="55"/>
      <c r="M313" s="55" t="n">
        <f aca="false">VLOOKUP(TOT!FE315,'PH - GAME SCORE'!$A$3:$B$55,2)</f>
        <v>50</v>
      </c>
      <c r="N313" s="55" t="n">
        <f aca="false">AVERAGE(K313,M313)</f>
        <v>56.125</v>
      </c>
      <c r="O313" s="55" t="n">
        <f aca="false">IF(TOT!AN315&lt;13.4,IF(N313&gt;73,73,N313),N313)</f>
        <v>56.125</v>
      </c>
      <c r="P313" s="55" t="n">
        <f aca="false">IF(TOT!AN315&lt;13.4,IF(O313&gt;73,73,O313),O313)</f>
        <v>56.125</v>
      </c>
    </row>
    <row r="314" customFormat="false" ht="13" hidden="false" customHeight="true" outlineLevel="0" collapsed="false">
      <c r="A314" s="17" t="s">
        <v>1694</v>
      </c>
      <c r="B314" s="27" t="n">
        <f aca="false">'SK - Tableau 1'!G314</f>
        <v>78</v>
      </c>
      <c r="C314" s="54" t="n">
        <f aca="false">(TOT!BQ316*60)/TOT!AK316</f>
        <v>1.18383366924788</v>
      </c>
      <c r="D314" s="27" t="n">
        <f aca="false">VLOOKUP(C314,'PH - GIVEAWAYS'!$A$3:$B$55,2)</f>
        <v>87</v>
      </c>
      <c r="E314" s="27" t="n">
        <f aca="false">IF(TOT!AK316&lt;400,IF(D314&gt;66,66,D314),D314)</f>
        <v>87</v>
      </c>
      <c r="F314" s="27" t="n">
        <f aca="false">IF(TOT!AK316&lt;200,IF(E314&gt;60,60,E314),E314)</f>
        <v>87</v>
      </c>
      <c r="G314" s="50" t="n">
        <f aca="false">(TOT!BS316*60)/TOT!AK316</f>
        <v>1.94759732682716</v>
      </c>
      <c r="H314" s="55" t="n">
        <f aca="false">VLOOKUP(G314,'PH - BLOCKED SHOTS'!$A$3:$B$55,2)</f>
        <v>61</v>
      </c>
      <c r="I314" s="55" t="n">
        <f aca="false">IF(TOT!AK316&lt;400,IF(H314&gt;66,66,H314),H314)</f>
        <v>61</v>
      </c>
      <c r="J314" s="55" t="n">
        <f aca="false">IF(TOT!AK316&lt;200,IF(I314&gt;60,60,I314),I314)</f>
        <v>61</v>
      </c>
      <c r="K314" s="55" t="n">
        <f aca="false">((B314+F314+F314+J314)/4)+TOT!DC316</f>
        <v>84.25</v>
      </c>
      <c r="L314" s="55"/>
      <c r="M314" s="55" t="n">
        <f aca="false">VLOOKUP(TOT!FE316,'PH - GAME SCORE'!$A$3:$B$55,2)</f>
        <v>88</v>
      </c>
      <c r="N314" s="55" t="n">
        <f aca="false">AVERAGE(K314,M314)</f>
        <v>86.125</v>
      </c>
      <c r="O314" s="55" t="n">
        <f aca="false">IF(TOT!AN316&lt;13.4,IF(N314&gt;73,73,N314),N314)</f>
        <v>86.125</v>
      </c>
      <c r="P314" s="55" t="n">
        <f aca="false">IF(TOT!AN316&lt;13.4,IF(O314&gt;73,73,O314),O314)</f>
        <v>86.125</v>
      </c>
    </row>
    <row r="315" customFormat="false" ht="13" hidden="false" customHeight="true" outlineLevel="0" collapsed="false">
      <c r="A315" s="17" t="s">
        <v>1698</v>
      </c>
      <c r="B315" s="27" t="n">
        <f aca="false">'SK - Tableau 1'!G315</f>
        <v>53</v>
      </c>
      <c r="C315" s="54" t="n">
        <f aca="false">(TOT!BQ317*60)/TOT!AK317</f>
        <v>1.49904472639985</v>
      </c>
      <c r="D315" s="27" t="n">
        <f aca="false">VLOOKUP(C315,'PH - GIVEAWAYS'!$A$3:$B$55,2)</f>
        <v>80</v>
      </c>
      <c r="E315" s="27" t="n">
        <f aca="false">IF(TOT!AK317&lt;400,IF(D315&gt;66,66,D315),D315)</f>
        <v>80</v>
      </c>
      <c r="F315" s="27" t="n">
        <f aca="false">IF(TOT!AK317&lt;200,IF(E315&gt;60,60,E315),E315)</f>
        <v>80</v>
      </c>
      <c r="G315" s="50" t="n">
        <f aca="false">(TOT!BS317*60)/TOT!AK317</f>
        <v>2.82173124969384</v>
      </c>
      <c r="H315" s="55" t="n">
        <f aca="false">VLOOKUP(G315,'PH - BLOCKED SHOTS'!$A$3:$B$55,2)</f>
        <v>71</v>
      </c>
      <c r="I315" s="55" t="n">
        <f aca="false">IF(TOT!AK317&lt;400,IF(H315&gt;66,66,H315),H315)</f>
        <v>71</v>
      </c>
      <c r="J315" s="55" t="n">
        <f aca="false">IF(TOT!AK317&lt;200,IF(I315&gt;60,60,I315),I315)</f>
        <v>71</v>
      </c>
      <c r="K315" s="55" t="n">
        <f aca="false">((B315+F315+F315+J315)/4)+TOT!DC317</f>
        <v>74</v>
      </c>
      <c r="L315" s="55"/>
      <c r="M315" s="55" t="n">
        <f aca="false">VLOOKUP(TOT!FE317,'PH - GAME SCORE'!$A$3:$B$55,2)</f>
        <v>66</v>
      </c>
      <c r="N315" s="55" t="n">
        <f aca="false">AVERAGE(K315,M315)</f>
        <v>70</v>
      </c>
      <c r="O315" s="55" t="n">
        <f aca="false">IF(TOT!AN317&lt;13.4,IF(N315&gt;73,73,N315),N315)</f>
        <v>70</v>
      </c>
      <c r="P315" s="55" t="n">
        <f aca="false">IF(TOT!AN317&lt;13.4,IF(O315&gt;73,73,O315),O315)</f>
        <v>70</v>
      </c>
    </row>
    <row r="316" customFormat="false" ht="13" hidden="false" customHeight="true" outlineLevel="0" collapsed="false">
      <c r="A316" s="17" t="s">
        <v>1702</v>
      </c>
      <c r="B316" s="27" t="n">
        <f aca="false">'SK - Tableau 1'!G316</f>
        <v>66</v>
      </c>
      <c r="C316" s="54" t="n">
        <f aca="false">(TOT!BQ318*60)/TOT!AK318</f>
        <v>0.691483231531635</v>
      </c>
      <c r="D316" s="27" t="n">
        <f aca="false">VLOOKUP(C316,'PH - GIVEAWAYS'!$A$3:$B$55,2)</f>
        <v>96</v>
      </c>
      <c r="E316" s="27" t="n">
        <f aca="false">IF(TOT!AK318&lt;400,IF(D316&gt;66,66,D316),D316)</f>
        <v>96</v>
      </c>
      <c r="F316" s="27" t="n">
        <f aca="false">IF(TOT!AK318&lt;200,IF(E316&gt;60,60,E316),E316)</f>
        <v>96</v>
      </c>
      <c r="G316" s="50" t="n">
        <f aca="false">(TOT!BS318*60)/TOT!AK318</f>
        <v>1.79785640198225</v>
      </c>
      <c r="H316" s="55" t="n">
        <f aca="false">VLOOKUP(G316,'PH - BLOCKED SHOTS'!$A$3:$B$55,2)</f>
        <v>59</v>
      </c>
      <c r="I316" s="55" t="n">
        <f aca="false">IF(TOT!AK318&lt;400,IF(H316&gt;66,66,H316),H316)</f>
        <v>59</v>
      </c>
      <c r="J316" s="55" t="n">
        <f aca="false">IF(TOT!AK318&lt;200,IF(I316&gt;60,60,I316),I316)</f>
        <v>59</v>
      </c>
      <c r="K316" s="55" t="n">
        <f aca="false">((B316+F316+F316+J316)/4)+TOT!DC318</f>
        <v>80.25</v>
      </c>
      <c r="L316" s="55"/>
      <c r="M316" s="55" t="n">
        <f aca="false">VLOOKUP(TOT!FE318,'PH - GAME SCORE'!$A$3:$B$55,2)</f>
        <v>66</v>
      </c>
      <c r="N316" s="55" t="n">
        <f aca="false">AVERAGE(K316,M316)</f>
        <v>73.125</v>
      </c>
      <c r="O316" s="55" t="n">
        <f aca="false">IF(TOT!AN318&lt;13.4,IF(N316&gt;73,73,N316),N316)</f>
        <v>73</v>
      </c>
      <c r="P316" s="55" t="n">
        <f aca="false">IF(TOT!AN318&lt;13.4,IF(O316&gt;73,73,O316),O316)</f>
        <v>73</v>
      </c>
    </row>
    <row r="317" customFormat="false" ht="13" hidden="false" customHeight="true" outlineLevel="0" collapsed="false">
      <c r="A317" s="17" t="s">
        <v>1705</v>
      </c>
      <c r="B317" s="27" t="n">
        <f aca="false">'SK - Tableau 1'!G317</f>
        <v>60</v>
      </c>
      <c r="C317" s="54" t="n">
        <f aca="false">(TOT!BQ319*60)/TOT!AK319</f>
        <v>7.61099365750532</v>
      </c>
      <c r="D317" s="27" t="n">
        <f aca="false">VLOOKUP(C317,'PH - GIVEAWAYS'!$A$3:$B$55,2)</f>
        <v>47</v>
      </c>
      <c r="E317" s="27" t="n">
        <f aca="false">IF(TOT!AK319&lt;400,IF(D317&gt;66,66,D317),D317)</f>
        <v>47</v>
      </c>
      <c r="F317" s="27" t="n">
        <f aca="false">IF(TOT!AK319&lt;200,IF(E317&gt;60,60,E317),E317)</f>
        <v>47</v>
      </c>
      <c r="G317" s="50" t="n">
        <f aca="false">(TOT!BS319*60)/TOT!AK319</f>
        <v>0</v>
      </c>
      <c r="H317" s="55" t="n">
        <f aca="false">VLOOKUP(G317,'PH - BLOCKED SHOTS'!$A$3:$B$55,2)</f>
        <v>47</v>
      </c>
      <c r="I317" s="55" t="n">
        <f aca="false">IF(TOT!AK319&lt;400,IF(H317&gt;66,66,H317),H317)</f>
        <v>47</v>
      </c>
      <c r="J317" s="55" t="n">
        <f aca="false">IF(TOT!AK319&lt;200,IF(I317&gt;60,60,I317),I317)</f>
        <v>47</v>
      </c>
      <c r="K317" s="55" t="n">
        <f aca="false">((B317+F317+F317+J317)/4)+TOT!DC319</f>
        <v>50.25</v>
      </c>
      <c r="L317" s="55"/>
      <c r="M317" s="55" t="n">
        <f aca="false">VLOOKUP(TOT!FE319,'PH - GAME SCORE'!$A$3:$B$55,2)</f>
        <v>47</v>
      </c>
      <c r="N317" s="55" t="n">
        <f aca="false">AVERAGE(K317,M317)</f>
        <v>48.625</v>
      </c>
      <c r="O317" s="55" t="n">
        <f aca="false">IF(TOT!AN319&lt;13.4,IF(N317&gt;73,73,N317),N317)</f>
        <v>48.625</v>
      </c>
      <c r="P317" s="55" t="n">
        <f aca="false">IF(TOT!AN319&lt;13.4,IF(O317&gt;73,73,O317),O317)</f>
        <v>48.625</v>
      </c>
    </row>
    <row r="318" customFormat="false" ht="13" hidden="false" customHeight="true" outlineLevel="0" collapsed="false">
      <c r="A318" s="17" t="s">
        <v>1710</v>
      </c>
      <c r="B318" s="27" t="n">
        <f aca="false">'SK - Tableau 1'!G318</f>
        <v>63</v>
      </c>
      <c r="C318" s="54" t="n">
        <f aca="false">(TOT!BQ320*60)/TOT!AK320</f>
        <v>0.715231788079461</v>
      </c>
      <c r="D318" s="27" t="n">
        <f aca="false">VLOOKUP(C318,'PH - GIVEAWAYS'!$A$3:$B$55,2)</f>
        <v>96</v>
      </c>
      <c r="E318" s="27" t="n">
        <f aca="false">IF(TOT!AK320&lt;400,IF(D318&gt;66,66,D318),D318)</f>
        <v>66</v>
      </c>
      <c r="F318" s="27" t="n">
        <f aca="false">IF(TOT!AK320&lt;200,IF(E318&gt;60,60,E318),E318)</f>
        <v>66</v>
      </c>
      <c r="G318" s="50" t="n">
        <f aca="false">(TOT!BS320*60)/TOT!AK320</f>
        <v>2.38410596026487</v>
      </c>
      <c r="H318" s="55" t="n">
        <f aca="false">VLOOKUP(G318,'PH - BLOCKED SHOTS'!$A$3:$B$55,2)</f>
        <v>66</v>
      </c>
      <c r="I318" s="55" t="n">
        <f aca="false">IF(TOT!AK320&lt;400,IF(H318&gt;66,66,H318),H318)</f>
        <v>66</v>
      </c>
      <c r="J318" s="55" t="n">
        <f aca="false">IF(TOT!AK320&lt;200,IF(I318&gt;60,60,I318),I318)</f>
        <v>66</v>
      </c>
      <c r="K318" s="55" t="n">
        <f aca="false">((B318+F318+F318+J318)/4)+TOT!DC320</f>
        <v>66.25</v>
      </c>
      <c r="L318" s="55"/>
      <c r="M318" s="55" t="n">
        <f aca="false">VLOOKUP(TOT!FE320,'PH - GAME SCORE'!$A$3:$B$55,2)</f>
        <v>51</v>
      </c>
      <c r="N318" s="55" t="n">
        <f aca="false">AVERAGE(K318,M318)</f>
        <v>58.625</v>
      </c>
      <c r="O318" s="55" t="n">
        <f aca="false">IF(TOT!AN320&lt;13.4,IF(N318&gt;73,73,N318),N318)</f>
        <v>58.625</v>
      </c>
      <c r="P318" s="55" t="n">
        <f aca="false">IF(TOT!AN320&lt;13.4,IF(O318&gt;73,73,O318),O318)</f>
        <v>58.625</v>
      </c>
    </row>
    <row r="319" customFormat="false" ht="13" hidden="false" customHeight="true" outlineLevel="0" collapsed="false">
      <c r="A319" s="17" t="s">
        <v>1715</v>
      </c>
      <c r="B319" s="27" t="n">
        <f aca="false">'SK - Tableau 1'!G319</f>
        <v>77</v>
      </c>
      <c r="C319" s="54" t="n">
        <f aca="false">(TOT!BQ321*60)/TOT!AK321</f>
        <v>1.59221583370187</v>
      </c>
      <c r="D319" s="27" t="n">
        <f aca="false">VLOOKUP(C319,'PH - GIVEAWAYS'!$A$3:$B$55,2)</f>
        <v>78</v>
      </c>
      <c r="E319" s="27" t="n">
        <f aca="false">IF(TOT!AK321&lt;400,IF(D319&gt;66,66,D319),D319)</f>
        <v>78</v>
      </c>
      <c r="F319" s="27" t="n">
        <f aca="false">IF(TOT!AK321&lt;200,IF(E319&gt;60,60,E319),E319)</f>
        <v>78</v>
      </c>
      <c r="G319" s="50" t="n">
        <f aca="false">(TOT!BS321*60)/TOT!AK321</f>
        <v>6.201261668102</v>
      </c>
      <c r="H319" s="55" t="n">
        <f aca="false">VLOOKUP(G319,'PH - BLOCKED SHOTS'!$A$3:$B$55,2)</f>
        <v>95</v>
      </c>
      <c r="I319" s="55" t="n">
        <f aca="false">IF(TOT!AK321&lt;400,IF(H319&gt;66,66,H319),H319)</f>
        <v>95</v>
      </c>
      <c r="J319" s="55" t="n">
        <f aca="false">IF(TOT!AK321&lt;200,IF(I319&gt;60,60,I319),I319)</f>
        <v>95</v>
      </c>
      <c r="K319" s="55" t="n">
        <f aca="false">((B319+F319+F319+J319)/4)+TOT!DC321</f>
        <v>82</v>
      </c>
      <c r="L319" s="55"/>
      <c r="M319" s="55" t="n">
        <f aca="false">VLOOKUP(TOT!FE321,'PH - GAME SCORE'!$A$3:$B$55,2)</f>
        <v>62</v>
      </c>
      <c r="N319" s="55" t="n">
        <f aca="false">AVERAGE(K319,M319)</f>
        <v>72</v>
      </c>
      <c r="O319" s="55" t="n">
        <f aca="false">IF(TOT!AN321&lt;13.4,IF(N319&gt;73,73,N319),N319)</f>
        <v>72</v>
      </c>
      <c r="P319" s="55" t="n">
        <f aca="false">IF(TOT!AN321&lt;13.4,IF(O319&gt;73,73,O319),O319)</f>
        <v>72</v>
      </c>
    </row>
    <row r="320" customFormat="false" ht="13" hidden="false" customHeight="true" outlineLevel="0" collapsed="false">
      <c r="A320" s="17" t="s">
        <v>1719</v>
      </c>
      <c r="B320" s="27" t="n">
        <f aca="false">'SK - Tableau 1'!G320</f>
        <v>66</v>
      </c>
      <c r="C320" s="54" t="n">
        <f aca="false">(TOT!BQ322*60)/TOT!AK322</f>
        <v>2.90297937356761</v>
      </c>
      <c r="D320" s="27" t="n">
        <f aca="false">VLOOKUP(C320,'PH - GIVEAWAYS'!$A$3:$B$55,2)</f>
        <v>54</v>
      </c>
      <c r="E320" s="27" t="n">
        <f aca="false">IF(TOT!AK322&lt;400,IF(D320&gt;66,66,D320),D320)</f>
        <v>54</v>
      </c>
      <c r="F320" s="27" t="n">
        <f aca="false">IF(TOT!AK322&lt;200,IF(E320&gt;60,60,E320),E320)</f>
        <v>54</v>
      </c>
      <c r="G320" s="50" t="n">
        <f aca="false">(TOT!BS322*60)/TOT!AK322</f>
        <v>4.27807486631016</v>
      </c>
      <c r="H320" s="55" t="n">
        <f aca="false">VLOOKUP(G320,'PH - BLOCKED SHOTS'!$A$3:$B$55,2)</f>
        <v>84</v>
      </c>
      <c r="I320" s="55" t="n">
        <f aca="false">IF(TOT!AK322&lt;400,IF(H320&gt;66,66,H320),H320)</f>
        <v>84</v>
      </c>
      <c r="J320" s="55" t="n">
        <f aca="false">IF(TOT!AK322&lt;200,IF(I320&gt;60,60,I320),I320)</f>
        <v>84</v>
      </c>
      <c r="K320" s="55" t="n">
        <f aca="false">((B320+F320+F320+J320)/4)+TOT!DC322</f>
        <v>64.5</v>
      </c>
      <c r="L320" s="55"/>
      <c r="M320" s="55" t="n">
        <f aca="false">VLOOKUP(TOT!FE322,'PH - GAME SCORE'!$A$3:$B$55,2)</f>
        <v>68</v>
      </c>
      <c r="N320" s="55" t="n">
        <f aca="false">AVERAGE(K320,M320)</f>
        <v>66.25</v>
      </c>
      <c r="O320" s="55" t="n">
        <f aca="false">IF(TOT!AN322&lt;13.4,IF(N320&gt;73,73,N320),N320)</f>
        <v>66.25</v>
      </c>
      <c r="P320" s="55" t="n">
        <f aca="false">IF(TOT!AN322&lt;13.4,IF(O320&gt;73,73,O320),O320)</f>
        <v>66.25</v>
      </c>
    </row>
    <row r="321" customFormat="false" ht="13" hidden="false" customHeight="true" outlineLevel="0" collapsed="false">
      <c r="A321" s="17" t="s">
        <v>1725</v>
      </c>
      <c r="B321" s="27" t="n">
        <f aca="false">'SK - Tableau 1'!G321</f>
        <v>89</v>
      </c>
      <c r="C321" s="54" t="n">
        <f aca="false">(TOT!BQ323*60)/TOT!AK323</f>
        <v>1.80352507173111</v>
      </c>
      <c r="D321" s="27" t="n">
        <f aca="false">VLOOKUP(C321,'PH - GIVEAWAYS'!$A$3:$B$55,2)</f>
        <v>73</v>
      </c>
      <c r="E321" s="27" t="n">
        <f aca="false">IF(TOT!AK323&lt;400,IF(D321&gt;66,66,D321),D321)</f>
        <v>73</v>
      </c>
      <c r="F321" s="27" t="n">
        <f aca="false">IF(TOT!AK323&lt;200,IF(E321&gt;60,60,E321),E321)</f>
        <v>73</v>
      </c>
      <c r="G321" s="50" t="n">
        <f aca="false">(TOT!BS323*60)/TOT!AK323</f>
        <v>1.47561142232545</v>
      </c>
      <c r="H321" s="55" t="n">
        <f aca="false">VLOOKUP(G321,'PH - BLOCKED SHOTS'!$A$3:$B$55,2)</f>
        <v>55</v>
      </c>
      <c r="I321" s="55" t="n">
        <f aca="false">IF(TOT!AK323&lt;400,IF(H321&gt;66,66,H321),H321)</f>
        <v>55</v>
      </c>
      <c r="J321" s="55" t="n">
        <f aca="false">IF(TOT!AK323&lt;200,IF(I321&gt;60,60,I321),I321)</f>
        <v>55</v>
      </c>
      <c r="K321" s="55" t="n">
        <f aca="false">((B321+F321+F321+J321)/4)+TOT!DC323</f>
        <v>74.5</v>
      </c>
      <c r="L321" s="55"/>
      <c r="M321" s="55" t="n">
        <f aca="false">VLOOKUP(TOT!FE323,'PH - GAME SCORE'!$A$3:$B$55,2)</f>
        <v>79</v>
      </c>
      <c r="N321" s="55" t="n">
        <f aca="false">AVERAGE(K321,M321)</f>
        <v>76.75</v>
      </c>
      <c r="O321" s="55" t="n">
        <f aca="false">IF(TOT!AN323&lt;13.4,IF(N321&gt;73,73,N321),N321)</f>
        <v>76.75</v>
      </c>
      <c r="P321" s="55" t="n">
        <f aca="false">IF(TOT!AN323&lt;13.4,IF(O321&gt;73,73,O321),O321)</f>
        <v>76.75</v>
      </c>
    </row>
    <row r="322" customFormat="false" ht="13" hidden="false" customHeight="true" outlineLevel="0" collapsed="false">
      <c r="A322" s="17" t="s">
        <v>1729</v>
      </c>
      <c r="B322" s="27" t="n">
        <f aca="false">'SK - Tableau 1'!G322</f>
        <v>59</v>
      </c>
      <c r="C322" s="54" t="n">
        <f aca="false">(TOT!BQ324*60)/TOT!AK324</f>
        <v>1.37474541751528</v>
      </c>
      <c r="D322" s="27" t="n">
        <f aca="false">VLOOKUP(C322,'PH - GIVEAWAYS'!$A$3:$B$55,2)</f>
        <v>83</v>
      </c>
      <c r="E322" s="27" t="n">
        <f aca="false">IF(TOT!AK324&lt;400,IF(D322&gt;66,66,D322),D322)</f>
        <v>83</v>
      </c>
      <c r="F322" s="27" t="n">
        <f aca="false">IF(TOT!AK324&lt;200,IF(E322&gt;60,60,E322),E322)</f>
        <v>83</v>
      </c>
      <c r="G322" s="50" t="n">
        <f aca="false">(TOT!BS324*60)/TOT!AK324</f>
        <v>5.04073319755604</v>
      </c>
      <c r="H322" s="55" t="n">
        <f aca="false">VLOOKUP(G322,'PH - BLOCKED SHOTS'!$A$3:$B$55,2)</f>
        <v>89</v>
      </c>
      <c r="I322" s="55" t="n">
        <f aca="false">IF(TOT!AK324&lt;400,IF(H322&gt;66,66,H322),H322)</f>
        <v>89</v>
      </c>
      <c r="J322" s="55" t="n">
        <f aca="false">IF(TOT!AK324&lt;200,IF(I322&gt;60,60,I322),I322)</f>
        <v>89</v>
      </c>
      <c r="K322" s="55" t="n">
        <f aca="false">((B322+F322+F322+J322)/4)+TOT!DC324</f>
        <v>78.5</v>
      </c>
      <c r="L322" s="55"/>
      <c r="M322" s="55" t="n">
        <f aca="false">VLOOKUP(TOT!FE324,'PH - GAME SCORE'!$A$3:$B$55,2)</f>
        <v>51</v>
      </c>
      <c r="N322" s="55" t="n">
        <f aca="false">AVERAGE(K322,M322)</f>
        <v>64.75</v>
      </c>
      <c r="O322" s="55" t="n">
        <f aca="false">IF(TOT!AN324&lt;13.4,IF(N322&gt;73,73,N322),N322)</f>
        <v>64.75</v>
      </c>
      <c r="P322" s="55" t="n">
        <f aca="false">IF(TOT!AN324&lt;13.4,IF(O322&gt;73,73,O322),O322)</f>
        <v>64.75</v>
      </c>
    </row>
    <row r="323" customFormat="false" ht="13" hidden="false" customHeight="true" outlineLevel="0" collapsed="false">
      <c r="A323" s="17" t="s">
        <v>1733</v>
      </c>
      <c r="B323" s="27" t="n">
        <f aca="false">'SK - Tableau 1'!G323</f>
        <v>73</v>
      </c>
      <c r="C323" s="54" t="n">
        <f aca="false">(TOT!BQ325*60)/TOT!AK325</f>
        <v>2.40910104840509</v>
      </c>
      <c r="D323" s="27" t="n">
        <f aca="false">VLOOKUP(C323,'PH - GIVEAWAYS'!$A$3:$B$55,2)</f>
        <v>61</v>
      </c>
      <c r="E323" s="27" t="n">
        <f aca="false">IF(TOT!AK325&lt;400,IF(D323&gt;66,66,D323),D323)</f>
        <v>61</v>
      </c>
      <c r="F323" s="27" t="n">
        <f aca="false">IF(TOT!AK325&lt;200,IF(E323&gt;60,60,E323),E323)</f>
        <v>61</v>
      </c>
      <c r="G323" s="50" t="n">
        <f aca="false">(TOT!BS325*60)/TOT!AK325</f>
        <v>3.70925082056021</v>
      </c>
      <c r="H323" s="55" t="n">
        <f aca="false">VLOOKUP(G323,'PH - BLOCKED SHOTS'!$A$3:$B$55,2)</f>
        <v>79</v>
      </c>
      <c r="I323" s="55" t="n">
        <f aca="false">IF(TOT!AK325&lt;400,IF(H323&gt;66,66,H323),H323)</f>
        <v>79</v>
      </c>
      <c r="J323" s="55" t="n">
        <f aca="false">IF(TOT!AK325&lt;200,IF(I323&gt;60,60,I323),I323)</f>
        <v>79</v>
      </c>
      <c r="K323" s="55" t="n">
        <f aca="false">((B323+F323+F323+J323)/4)+TOT!DC325</f>
        <v>68.5</v>
      </c>
      <c r="L323" s="55"/>
      <c r="M323" s="55" t="n">
        <f aca="false">VLOOKUP(TOT!FE325,'PH - GAME SCORE'!$A$3:$B$55,2)</f>
        <v>79</v>
      </c>
      <c r="N323" s="55" t="n">
        <f aca="false">AVERAGE(K323,M323)</f>
        <v>73.75</v>
      </c>
      <c r="O323" s="55" t="n">
        <f aca="false">IF(TOT!AN325&lt;13.4,IF(N323&gt;73,73,N323),N323)</f>
        <v>73.75</v>
      </c>
      <c r="P323" s="55" t="n">
        <f aca="false">IF(TOT!AN325&lt;13.4,IF(O323&gt;73,73,O323),O323)</f>
        <v>73.75</v>
      </c>
    </row>
    <row r="324" customFormat="false" ht="13" hidden="false" customHeight="true" outlineLevel="0" collapsed="false">
      <c r="A324" s="17" t="s">
        <v>1737</v>
      </c>
      <c r="B324" s="27" t="n">
        <f aca="false">'SK - Tableau 1'!G324</f>
        <v>53</v>
      </c>
      <c r="C324" s="54" t="n">
        <f aca="false">(TOT!BQ326*60)/TOT!AK326</f>
        <v>1.8129036080336</v>
      </c>
      <c r="D324" s="27" t="n">
        <f aca="false">VLOOKUP(C324,'PH - GIVEAWAYS'!$A$3:$B$55,2)</f>
        <v>73</v>
      </c>
      <c r="E324" s="27" t="n">
        <f aca="false">IF(TOT!AK326&lt;400,IF(D324&gt;66,66,D324),D324)</f>
        <v>73</v>
      </c>
      <c r="F324" s="27" t="n">
        <f aca="false">IF(TOT!AK326&lt;200,IF(E324&gt;60,60,E324),E324)</f>
        <v>73</v>
      </c>
      <c r="G324" s="50" t="n">
        <f aca="false">(TOT!BS326*60)/TOT!AK326</f>
        <v>5.01214526926936</v>
      </c>
      <c r="H324" s="55" t="n">
        <f aca="false">VLOOKUP(G324,'PH - BLOCKED SHOTS'!$A$3:$B$55,2)</f>
        <v>89</v>
      </c>
      <c r="I324" s="55" t="n">
        <f aca="false">IF(TOT!AK326&lt;400,IF(H324&gt;66,66,H324),H324)</f>
        <v>89</v>
      </c>
      <c r="J324" s="55" t="n">
        <f aca="false">IF(TOT!AK326&lt;200,IF(I324&gt;60,60,I324),I324)</f>
        <v>89</v>
      </c>
      <c r="K324" s="55" t="n">
        <f aca="false">((B324+F324+F324+J324)/4)+TOT!DC326</f>
        <v>73</v>
      </c>
      <c r="L324" s="55"/>
      <c r="M324" s="55" t="n">
        <f aca="false">VLOOKUP(TOT!FE326,'PH - GAME SCORE'!$A$3:$B$55,2)</f>
        <v>59</v>
      </c>
      <c r="N324" s="55" t="n">
        <f aca="false">AVERAGE(K324,M324)</f>
        <v>66</v>
      </c>
      <c r="O324" s="55" t="n">
        <f aca="false">IF(TOT!AN326&lt;13.4,IF(N324&gt;73,73,N324),N324)</f>
        <v>66</v>
      </c>
      <c r="P324" s="55" t="n">
        <f aca="false">IF(TOT!AN326&lt;13.4,IF(O324&gt;73,73,O324),O324)</f>
        <v>66</v>
      </c>
    </row>
    <row r="325" customFormat="false" ht="13" hidden="false" customHeight="true" outlineLevel="0" collapsed="false">
      <c r="A325" s="17" t="s">
        <v>1742</v>
      </c>
      <c r="B325" s="27" t="n">
        <f aca="false">'SK - Tableau 1'!G325</f>
        <v>60</v>
      </c>
      <c r="C325" s="54" t="n">
        <f aca="false">(TOT!BQ327*60)/TOT!AK327</f>
        <v>2.3699802501646</v>
      </c>
      <c r="D325" s="27" t="n">
        <f aca="false">VLOOKUP(C325,'PH - GIVEAWAYS'!$A$3:$B$55,2)</f>
        <v>62</v>
      </c>
      <c r="E325" s="27" t="n">
        <f aca="false">IF(TOT!AK327&lt;400,IF(D325&gt;66,66,D325),D325)</f>
        <v>62</v>
      </c>
      <c r="F325" s="27" t="n">
        <f aca="false">IF(TOT!AK327&lt;200,IF(E325&gt;60,60,E325),E325)</f>
        <v>60</v>
      </c>
      <c r="G325" s="50" t="n">
        <f aca="false">(TOT!BS327*60)/TOT!AK327</f>
        <v>1.1849901250823</v>
      </c>
      <c r="H325" s="55" t="n">
        <f aca="false">VLOOKUP(G325,'PH - BLOCKED SHOTS'!$A$3:$B$55,2)</f>
        <v>51</v>
      </c>
      <c r="I325" s="55" t="n">
        <f aca="false">IF(TOT!AK327&lt;400,IF(H325&gt;66,66,H325),H325)</f>
        <v>51</v>
      </c>
      <c r="J325" s="55" t="n">
        <f aca="false">IF(TOT!AK327&lt;200,IF(I325&gt;60,60,I325),I325)</f>
        <v>51</v>
      </c>
      <c r="K325" s="55" t="n">
        <f aca="false">((B325+F325+F325+J325)/4)+TOT!DC327</f>
        <v>58.75</v>
      </c>
      <c r="L325" s="55"/>
      <c r="M325" s="55" t="n">
        <f aca="false">VLOOKUP(TOT!FE327,'PH - GAME SCORE'!$A$3:$B$55,2)</f>
        <v>48</v>
      </c>
      <c r="N325" s="55" t="n">
        <f aca="false">AVERAGE(K325,M325)</f>
        <v>53.375</v>
      </c>
      <c r="O325" s="55" t="n">
        <f aca="false">IF(TOT!AN327&lt;13.4,IF(N325&gt;73,73,N325),N325)</f>
        <v>53.375</v>
      </c>
      <c r="P325" s="55" t="n">
        <f aca="false">IF(TOT!AN327&lt;13.4,IF(O325&gt;73,73,O325),O325)</f>
        <v>53.375</v>
      </c>
    </row>
    <row r="326" customFormat="false" ht="13" hidden="false" customHeight="true" outlineLevel="0" collapsed="false">
      <c r="A326" s="17" t="s">
        <v>1747</v>
      </c>
      <c r="B326" s="27" t="n">
        <f aca="false">'SK - Tableau 1'!G326</f>
        <v>60</v>
      </c>
      <c r="C326" s="54" t="n">
        <f aca="false">(TOT!BQ328*60)/TOT!AK328</f>
        <v>3.5036496350365</v>
      </c>
      <c r="D326" s="27" t="n">
        <f aca="false">VLOOKUP(C326,'PH - GIVEAWAYS'!$A$3:$B$55,2)</f>
        <v>50</v>
      </c>
      <c r="E326" s="27" t="n">
        <f aca="false">IF(TOT!AK328&lt;400,IF(D326&gt;66,66,D326),D326)</f>
        <v>50</v>
      </c>
      <c r="F326" s="27" t="n">
        <f aca="false">IF(TOT!AK328&lt;200,IF(E326&gt;60,60,E326),E326)</f>
        <v>50</v>
      </c>
      <c r="G326" s="50" t="n">
        <f aca="false">(TOT!BS328*60)/TOT!AK328</f>
        <v>2.62773722627737</v>
      </c>
      <c r="H326" s="55" t="n">
        <f aca="false">VLOOKUP(G326,'PH - BLOCKED SHOTS'!$A$3:$B$55,2)</f>
        <v>69</v>
      </c>
      <c r="I326" s="55" t="n">
        <f aca="false">IF(TOT!AK328&lt;400,IF(H326&gt;66,66,H326),H326)</f>
        <v>66</v>
      </c>
      <c r="J326" s="55" t="n">
        <f aca="false">IF(TOT!AK328&lt;200,IF(I326&gt;60,60,I326),I326)</f>
        <v>60</v>
      </c>
      <c r="K326" s="55" t="n">
        <f aca="false">((B326+F326+F326+J326)/4)+TOT!DC328</f>
        <v>55</v>
      </c>
      <c r="L326" s="55"/>
      <c r="M326" s="55" t="n">
        <f aca="false">VLOOKUP(TOT!FE328,'PH - GAME SCORE'!$A$3:$B$55,2)</f>
        <v>47</v>
      </c>
      <c r="N326" s="55" t="n">
        <f aca="false">AVERAGE(K326,M326)</f>
        <v>51</v>
      </c>
      <c r="O326" s="55" t="n">
        <f aca="false">IF(TOT!AN328&lt;13.4,IF(N326&gt;73,73,N326),N326)</f>
        <v>51</v>
      </c>
      <c r="P326" s="55" t="n">
        <f aca="false">IF(TOT!AN328&lt;13.4,IF(O326&gt;73,73,O326),O326)</f>
        <v>51</v>
      </c>
    </row>
    <row r="327" customFormat="false" ht="13" hidden="false" customHeight="true" outlineLevel="0" collapsed="false">
      <c r="A327" s="17" t="s">
        <v>1750</v>
      </c>
      <c r="B327" s="27" t="n">
        <f aca="false">'SK - Tableau 1'!G327</f>
        <v>99</v>
      </c>
      <c r="C327" s="54" t="n">
        <f aca="false">(TOT!BQ329*60)/TOT!AK329</f>
        <v>1.31768150801325</v>
      </c>
      <c r="D327" s="27" t="n">
        <f aca="false">VLOOKUP(C327,'PH - GIVEAWAYS'!$A$3:$B$55,2)</f>
        <v>85</v>
      </c>
      <c r="E327" s="27" t="n">
        <f aca="false">IF(TOT!AK329&lt;400,IF(D327&gt;66,66,D327),D327)</f>
        <v>85</v>
      </c>
      <c r="F327" s="27" t="n">
        <f aca="false">IF(TOT!AK329&lt;200,IF(E327&gt;60,60,E327),E327)</f>
        <v>85</v>
      </c>
      <c r="G327" s="50" t="n">
        <f aca="false">(TOT!BS329*60)/TOT!AK329</f>
        <v>0.894141023294703</v>
      </c>
      <c r="H327" s="55" t="n">
        <f aca="false">VLOOKUP(G327,'PH - BLOCKED SHOTS'!$A$3:$B$55,2)</f>
        <v>48</v>
      </c>
      <c r="I327" s="55" t="n">
        <f aca="false">IF(TOT!AK329&lt;400,IF(H327&gt;66,66,H327),H327)</f>
        <v>48</v>
      </c>
      <c r="J327" s="55" t="n">
        <f aca="false">IF(TOT!AK329&lt;200,IF(I327&gt;60,60,I327),I327)</f>
        <v>48</v>
      </c>
      <c r="K327" s="55" t="n">
        <f aca="false">((B327+F327+F327+J327)/4)+TOT!DC329</f>
        <v>82.25</v>
      </c>
      <c r="L327" s="55"/>
      <c r="M327" s="55" t="n">
        <f aca="false">VLOOKUP(TOT!FE329,'PH - GAME SCORE'!$A$3:$B$55,2)</f>
        <v>71</v>
      </c>
      <c r="N327" s="55" t="n">
        <f aca="false">AVERAGE(K327,M327)</f>
        <v>76.625</v>
      </c>
      <c r="O327" s="55" t="n">
        <f aca="false">IF(TOT!AN329&lt;13.4,IF(N327&gt;73,73,N327),N327)</f>
        <v>76.625</v>
      </c>
      <c r="P327" s="55" t="n">
        <f aca="false">IF(TOT!AN329&lt;13.4,IF(O327&gt;73,73,O327),O327)</f>
        <v>76.625</v>
      </c>
    </row>
    <row r="328" customFormat="false" ht="13" hidden="false" customHeight="true" outlineLevel="0" collapsed="false">
      <c r="A328" s="17" t="s">
        <v>1753</v>
      </c>
      <c r="B328" s="27" t="n">
        <f aca="false">'SK - Tableau 1'!G328</f>
        <v>91</v>
      </c>
      <c r="C328" s="54" t="n">
        <f aca="false">(TOT!BQ330*60)/TOT!AK330</f>
        <v>2.13919352820988</v>
      </c>
      <c r="D328" s="27" t="n">
        <f aca="false">VLOOKUP(C328,'PH - GIVEAWAYS'!$A$3:$B$55,2)</f>
        <v>66</v>
      </c>
      <c r="E328" s="27" t="n">
        <f aca="false">IF(TOT!AK330&lt;400,IF(D328&gt;66,66,D328),D328)</f>
        <v>66</v>
      </c>
      <c r="F328" s="27" t="n">
        <f aca="false">IF(TOT!AK330&lt;200,IF(E328&gt;60,60,E328),E328)</f>
        <v>66</v>
      </c>
      <c r="G328" s="50" t="n">
        <f aca="false">(TOT!BS330*60)/TOT!AK330</f>
        <v>1.27601017472168</v>
      </c>
      <c r="H328" s="55" t="n">
        <f aca="false">VLOOKUP(G328,'PH - BLOCKED SHOTS'!$A$3:$B$55,2)</f>
        <v>52</v>
      </c>
      <c r="I328" s="55" t="n">
        <f aca="false">IF(TOT!AK330&lt;400,IF(H328&gt;66,66,H328),H328)</f>
        <v>52</v>
      </c>
      <c r="J328" s="55" t="n">
        <f aca="false">IF(TOT!AK330&lt;200,IF(I328&gt;60,60,I328),I328)</f>
        <v>52</v>
      </c>
      <c r="K328" s="55" t="n">
        <f aca="false">((B328+F328+F328+J328)/4)+TOT!DC330</f>
        <v>69.75</v>
      </c>
      <c r="L328" s="55"/>
      <c r="M328" s="55" t="n">
        <f aca="false">VLOOKUP(TOT!FE330,'PH - GAME SCORE'!$A$3:$B$55,2)</f>
        <v>82</v>
      </c>
      <c r="N328" s="55" t="n">
        <f aca="false">AVERAGE(K328,M328)</f>
        <v>75.875</v>
      </c>
      <c r="O328" s="55" t="n">
        <f aca="false">IF(TOT!AN330&lt;13.4,IF(N328&gt;73,73,N328),N328)</f>
        <v>75.875</v>
      </c>
      <c r="P328" s="55" t="n">
        <f aca="false">IF(TOT!AN330&lt;13.4,IF(O328&gt;73,73,O328),O328)</f>
        <v>75.875</v>
      </c>
    </row>
    <row r="329" customFormat="false" ht="13" hidden="false" customHeight="true" outlineLevel="0" collapsed="false">
      <c r="A329" s="17" t="s">
        <v>1756</v>
      </c>
      <c r="B329" s="27" t="n">
        <f aca="false">'SK - Tableau 1'!G329</f>
        <v>60</v>
      </c>
      <c r="C329" s="54" t="n">
        <f aca="false">(TOT!BQ331*60)/TOT!AK331</f>
        <v>0</v>
      </c>
      <c r="D329" s="27" t="n">
        <f aca="false">VLOOKUP(C329,'PH - GIVEAWAYS'!$A$3:$B$55,2)</f>
        <v>99</v>
      </c>
      <c r="E329" s="27" t="n">
        <f aca="false">IF(TOT!AK331&lt;400,IF(D329&gt;66,66,D329),D329)</f>
        <v>66</v>
      </c>
      <c r="F329" s="27" t="n">
        <f aca="false">IF(TOT!AK331&lt;200,IF(E329&gt;60,60,E329),E329)</f>
        <v>60</v>
      </c>
      <c r="G329" s="50" t="n">
        <f aca="false">(TOT!BS331*60)/TOT!AK331</f>
        <v>2.47422680412371</v>
      </c>
      <c r="H329" s="55" t="n">
        <f aca="false">VLOOKUP(G329,'PH - BLOCKED SHOTS'!$A$3:$B$55,2)</f>
        <v>67</v>
      </c>
      <c r="I329" s="55" t="n">
        <f aca="false">IF(TOT!AK331&lt;400,IF(H329&gt;66,66,H329),H329)</f>
        <v>66</v>
      </c>
      <c r="J329" s="55" t="n">
        <f aca="false">IF(TOT!AK331&lt;200,IF(I329&gt;60,60,I329),I329)</f>
        <v>60</v>
      </c>
      <c r="K329" s="55" t="n">
        <f aca="false">((B329+F329+F329+J329)/4)+TOT!DC331</f>
        <v>60</v>
      </c>
      <c r="L329" s="55"/>
      <c r="M329" s="55" t="n">
        <f aca="false">VLOOKUP(TOT!FE331,'PH - GAME SCORE'!$A$3:$B$55,2)</f>
        <v>47</v>
      </c>
      <c r="N329" s="55" t="n">
        <f aca="false">AVERAGE(K329,M329)</f>
        <v>53.5</v>
      </c>
      <c r="O329" s="55" t="n">
        <f aca="false">IF(TOT!AN331&lt;13.4,IF(N329&gt;73,73,N329),N329)</f>
        <v>53.5</v>
      </c>
      <c r="P329" s="55" t="n">
        <f aca="false">IF(TOT!AN331&lt;13.4,IF(O329&gt;73,73,O329),O329)</f>
        <v>53.5</v>
      </c>
    </row>
    <row r="330" customFormat="false" ht="13" hidden="false" customHeight="true" outlineLevel="0" collapsed="false">
      <c r="A330" s="17" t="s">
        <v>1760</v>
      </c>
      <c r="B330" s="27" t="n">
        <f aca="false">'SK - Tableau 1'!G330</f>
        <v>59</v>
      </c>
      <c r="C330" s="54" t="n">
        <f aca="false">(TOT!BQ332*60)/TOT!AK332</f>
        <v>1.36025861707041</v>
      </c>
      <c r="D330" s="27" t="n">
        <f aca="false">VLOOKUP(C330,'PH - GIVEAWAYS'!$A$3:$B$55,2)</f>
        <v>83</v>
      </c>
      <c r="E330" s="27" t="n">
        <f aca="false">IF(TOT!AK332&lt;400,IF(D330&gt;66,66,D330),D330)</f>
        <v>83</v>
      </c>
      <c r="F330" s="27" t="n">
        <f aca="false">IF(TOT!AK332&lt;200,IF(E330&gt;60,60,E330),E330)</f>
        <v>83</v>
      </c>
      <c r="G330" s="50" t="n">
        <f aca="false">(TOT!BS332*60)/TOT!AK332</f>
        <v>5.84407405852471</v>
      </c>
      <c r="H330" s="55" t="n">
        <f aca="false">VLOOKUP(G330,'PH - BLOCKED SHOTS'!$A$3:$B$55,2)</f>
        <v>94</v>
      </c>
      <c r="I330" s="55" t="n">
        <f aca="false">IF(TOT!AK332&lt;400,IF(H330&gt;66,66,H330),H330)</f>
        <v>94</v>
      </c>
      <c r="J330" s="55" t="n">
        <f aca="false">IF(TOT!AK332&lt;200,IF(I330&gt;60,60,I330),I330)</f>
        <v>94</v>
      </c>
      <c r="K330" s="55" t="n">
        <f aca="false">((B330+F330+F330+J330)/4)+TOT!DC332</f>
        <v>79.75</v>
      </c>
      <c r="L330" s="55"/>
      <c r="M330" s="55" t="n">
        <f aca="false">VLOOKUP(TOT!FE332,'PH - GAME SCORE'!$A$3:$B$55,2)</f>
        <v>68</v>
      </c>
      <c r="N330" s="55" t="n">
        <f aca="false">AVERAGE(K330,M330)</f>
        <v>73.875</v>
      </c>
      <c r="O330" s="55" t="n">
        <f aca="false">IF(TOT!AN332&lt;13.4,IF(N330&gt;73,73,N330),N330)</f>
        <v>73.875</v>
      </c>
      <c r="P330" s="55" t="n">
        <f aca="false">IF(TOT!AN332&lt;13.4,IF(O330&gt;73,73,O330),O330)</f>
        <v>73.875</v>
      </c>
    </row>
    <row r="331" customFormat="false" ht="13" hidden="false" customHeight="true" outlineLevel="0" collapsed="false">
      <c r="A331" s="17" t="s">
        <v>1767</v>
      </c>
      <c r="B331" s="27" t="n">
        <f aca="false">'SK - Tableau 1'!G331</f>
        <v>88</v>
      </c>
      <c r="C331" s="54" t="n">
        <f aca="false">(TOT!BQ333*60)/TOT!AK333</f>
        <v>3.24673435545343</v>
      </c>
      <c r="D331" s="27" t="n">
        <f aca="false">VLOOKUP(C331,'PH - GIVEAWAYS'!$A$3:$B$55,2)</f>
        <v>51</v>
      </c>
      <c r="E331" s="27" t="n">
        <f aca="false">IF(TOT!AK333&lt;400,IF(D331&gt;66,66,D331),D331)</f>
        <v>51</v>
      </c>
      <c r="F331" s="27" t="n">
        <f aca="false">IF(TOT!AK333&lt;200,IF(E331&gt;60,60,E331),E331)</f>
        <v>51</v>
      </c>
      <c r="G331" s="50" t="n">
        <f aca="false">(TOT!BS333*60)/TOT!AK333</f>
        <v>4.50353475111282</v>
      </c>
      <c r="H331" s="55" t="n">
        <f aca="false">VLOOKUP(G331,'PH - BLOCKED SHOTS'!$A$3:$B$55,2)</f>
        <v>86</v>
      </c>
      <c r="I331" s="55" t="n">
        <f aca="false">IF(TOT!AK333&lt;400,IF(H331&gt;66,66,H331),H331)</f>
        <v>86</v>
      </c>
      <c r="J331" s="55" t="n">
        <f aca="false">IF(TOT!AK333&lt;200,IF(I331&gt;60,60,I331),I331)</f>
        <v>86</v>
      </c>
      <c r="K331" s="55" t="n">
        <f aca="false">((B331+F331+F331+J331)/4)+TOT!DC333</f>
        <v>69</v>
      </c>
      <c r="L331" s="55"/>
      <c r="M331" s="55" t="n">
        <f aca="false">VLOOKUP(TOT!FE333,'PH - GAME SCORE'!$A$3:$B$55,2)</f>
        <v>48</v>
      </c>
      <c r="N331" s="55" t="n">
        <f aca="false">AVERAGE(K331,M331)</f>
        <v>58.5</v>
      </c>
      <c r="O331" s="55" t="n">
        <f aca="false">IF(TOT!AN333&lt;13.4,IF(N331&gt;73,73,N331),N331)</f>
        <v>58.5</v>
      </c>
      <c r="P331" s="55" t="n">
        <f aca="false">IF(TOT!AN333&lt;13.4,IF(O331&gt;73,73,O331),O331)</f>
        <v>58.5</v>
      </c>
    </row>
    <row r="332" customFormat="false" ht="13" hidden="false" customHeight="true" outlineLevel="0" collapsed="false">
      <c r="A332" s="17" t="s">
        <v>1771</v>
      </c>
      <c r="B332" s="27" t="n">
        <f aca="false">'SK - Tableau 1'!G332</f>
        <v>66</v>
      </c>
      <c r="C332" s="54" t="n">
        <f aca="false">(TOT!BQ334*60)/TOT!AK334</f>
        <v>1.91301504251146</v>
      </c>
      <c r="D332" s="27" t="n">
        <f aca="false">VLOOKUP(C332,'PH - GIVEAWAYS'!$A$3:$B$55,2)</f>
        <v>71</v>
      </c>
      <c r="E332" s="27" t="n">
        <f aca="false">IF(TOT!AK334&lt;400,IF(D332&gt;66,66,D332),D332)</f>
        <v>71</v>
      </c>
      <c r="F332" s="27" t="n">
        <f aca="false">IF(TOT!AK334&lt;200,IF(E332&gt;60,60,E332),E332)</f>
        <v>71</v>
      </c>
      <c r="G332" s="50" t="n">
        <f aca="false">(TOT!BS334*60)/TOT!AK334</f>
        <v>2.50163505559191</v>
      </c>
      <c r="H332" s="55" t="n">
        <f aca="false">VLOOKUP(G332,'PH - BLOCKED SHOTS'!$A$3:$B$55,2)</f>
        <v>67</v>
      </c>
      <c r="I332" s="55" t="n">
        <f aca="false">IF(TOT!AK334&lt;400,IF(H332&gt;66,66,H332),H332)</f>
        <v>67</v>
      </c>
      <c r="J332" s="55" t="n">
        <f aca="false">IF(TOT!AK334&lt;200,IF(I332&gt;60,60,I332),I332)</f>
        <v>67</v>
      </c>
      <c r="K332" s="55" t="n">
        <f aca="false">((B332+F332+F332+J332)/4)+TOT!DC334</f>
        <v>69.75</v>
      </c>
      <c r="L332" s="55"/>
      <c r="M332" s="55" t="n">
        <f aca="false">VLOOKUP(TOT!FE334,'PH - GAME SCORE'!$A$3:$B$55,2)</f>
        <v>51</v>
      </c>
      <c r="N332" s="55" t="n">
        <f aca="false">AVERAGE(K332,M332)</f>
        <v>60.375</v>
      </c>
      <c r="O332" s="55" t="n">
        <f aca="false">IF(TOT!AN334&lt;13.4,IF(N332&gt;73,73,N332),N332)</f>
        <v>60.375</v>
      </c>
      <c r="P332" s="55" t="n">
        <f aca="false">IF(TOT!AN334&lt;13.4,IF(O332&gt;73,73,O332),O332)</f>
        <v>60.375</v>
      </c>
    </row>
    <row r="333" customFormat="false" ht="13" hidden="false" customHeight="true" outlineLevel="0" collapsed="false">
      <c r="A333" s="17" t="s">
        <v>1775</v>
      </c>
      <c r="B333" s="27" t="n">
        <f aca="false">'SK - Tableau 1'!G333</f>
        <v>71</v>
      </c>
      <c r="C333" s="54" t="n">
        <f aca="false">(TOT!BQ335*60)/TOT!AK335</f>
        <v>1.11374651954212</v>
      </c>
      <c r="D333" s="27" t="n">
        <f aca="false">VLOOKUP(C333,'PH - GIVEAWAYS'!$A$3:$B$55,2)</f>
        <v>89</v>
      </c>
      <c r="E333" s="27" t="n">
        <f aca="false">IF(TOT!AK335&lt;400,IF(D333&gt;66,66,D333),D333)</f>
        <v>89</v>
      </c>
      <c r="F333" s="27" t="n">
        <f aca="false">IF(TOT!AK335&lt;200,IF(E333&gt;60,60,E333),E333)</f>
        <v>89</v>
      </c>
      <c r="G333" s="50" t="n">
        <f aca="false">(TOT!BS335*60)/TOT!AK335</f>
        <v>2.32030524904608</v>
      </c>
      <c r="H333" s="55" t="n">
        <f aca="false">VLOOKUP(G333,'PH - BLOCKED SHOTS'!$A$3:$B$55,2)</f>
        <v>65</v>
      </c>
      <c r="I333" s="55" t="n">
        <f aca="false">IF(TOT!AK335&lt;400,IF(H333&gt;66,66,H333),H333)</f>
        <v>65</v>
      </c>
      <c r="J333" s="55" t="n">
        <f aca="false">IF(TOT!AK335&lt;200,IF(I333&gt;60,60,I333),I333)</f>
        <v>65</v>
      </c>
      <c r="K333" s="55" t="n">
        <f aca="false">((B333+F333+F333+J333)/4)+TOT!DC335</f>
        <v>78.5</v>
      </c>
      <c r="L333" s="55"/>
      <c r="M333" s="55" t="n">
        <f aca="false">VLOOKUP(TOT!FE335,'PH - GAME SCORE'!$A$3:$B$55,2)</f>
        <v>60</v>
      </c>
      <c r="N333" s="55" t="n">
        <f aca="false">AVERAGE(K333,M333)</f>
        <v>69.25</v>
      </c>
      <c r="O333" s="55" t="n">
        <f aca="false">IF(TOT!AN335&lt;13.4,IF(N333&gt;73,73,N333),N333)</f>
        <v>69.25</v>
      </c>
      <c r="P333" s="55" t="n">
        <f aca="false">IF(TOT!AN335&lt;13.4,IF(O333&gt;73,73,O333),O333)</f>
        <v>69.25</v>
      </c>
    </row>
    <row r="334" customFormat="false" ht="13" hidden="false" customHeight="true" outlineLevel="0" collapsed="false">
      <c r="A334" s="17" t="s">
        <v>1779</v>
      </c>
      <c r="B334" s="27" t="n">
        <f aca="false">'SK - Tableau 1'!G334</f>
        <v>80</v>
      </c>
      <c r="C334" s="54" t="n">
        <f aca="false">(TOT!BQ336*60)/TOT!AK336</f>
        <v>2.78712804631754</v>
      </c>
      <c r="D334" s="27" t="n">
        <f aca="false">VLOOKUP(C334,'PH - GIVEAWAYS'!$A$3:$B$55,2)</f>
        <v>56</v>
      </c>
      <c r="E334" s="27" t="n">
        <f aca="false">IF(TOT!AK336&lt;400,IF(D334&gt;66,66,D334),D334)</f>
        <v>56</v>
      </c>
      <c r="F334" s="27" t="n">
        <f aca="false">IF(TOT!AK336&lt;200,IF(E334&gt;60,60,E334),E334)</f>
        <v>56</v>
      </c>
      <c r="G334" s="50" t="n">
        <f aca="false">(TOT!BS336*60)/TOT!AK336</f>
        <v>5.11983304160504</v>
      </c>
      <c r="H334" s="55" t="n">
        <f aca="false">VLOOKUP(G334,'PH - BLOCKED SHOTS'!$A$3:$B$55,2)</f>
        <v>90</v>
      </c>
      <c r="I334" s="55" t="n">
        <f aca="false">IF(TOT!AK336&lt;400,IF(H334&gt;66,66,H334),H334)</f>
        <v>90</v>
      </c>
      <c r="J334" s="55" t="n">
        <f aca="false">IF(TOT!AK336&lt;200,IF(I334&gt;60,60,I334),I334)</f>
        <v>90</v>
      </c>
      <c r="K334" s="55" t="n">
        <f aca="false">((B334+F334+F334+J334)/4)+TOT!DC336</f>
        <v>70.5</v>
      </c>
      <c r="L334" s="55"/>
      <c r="M334" s="55" t="n">
        <f aca="false">VLOOKUP(TOT!FE336,'PH - GAME SCORE'!$A$3:$B$55,2)</f>
        <v>80</v>
      </c>
      <c r="N334" s="55" t="n">
        <f aca="false">AVERAGE(K334,M334)</f>
        <v>75.25</v>
      </c>
      <c r="O334" s="55" t="n">
        <f aca="false">IF(TOT!AN336&lt;13.4,IF(N334&gt;73,73,N334),N334)</f>
        <v>75.25</v>
      </c>
      <c r="P334" s="55" t="n">
        <f aca="false">IF(TOT!AN336&lt;13.4,IF(O334&gt;73,73,O334),O334)</f>
        <v>75.25</v>
      </c>
    </row>
    <row r="335" customFormat="false" ht="13" hidden="false" customHeight="true" outlineLevel="0" collapsed="false">
      <c r="A335" s="17" t="s">
        <v>1782</v>
      </c>
      <c r="B335" s="27" t="n">
        <f aca="false">'SK - Tableau 1'!G335</f>
        <v>64</v>
      </c>
      <c r="C335" s="54" t="n">
        <f aca="false">(TOT!BQ337*60)/TOT!AK337</f>
        <v>1.54808444096952</v>
      </c>
      <c r="D335" s="27" t="n">
        <f aca="false">VLOOKUP(C335,'PH - GIVEAWAYS'!$A$3:$B$55,2)</f>
        <v>79</v>
      </c>
      <c r="E335" s="27" t="n">
        <f aca="false">IF(TOT!AK337&lt;400,IF(D335&gt;66,66,D335),D335)</f>
        <v>79</v>
      </c>
      <c r="F335" s="27" t="n">
        <f aca="false">IF(TOT!AK337&lt;200,IF(E335&gt;60,60,E335),E335)</f>
        <v>79</v>
      </c>
      <c r="G335" s="50" t="n">
        <f aca="false">(TOT!BS337*60)/TOT!AK337</f>
        <v>3.23690383111809</v>
      </c>
      <c r="H335" s="55" t="n">
        <f aca="false">VLOOKUP(G335,'PH - BLOCKED SHOTS'!$A$3:$B$55,2)</f>
        <v>75</v>
      </c>
      <c r="I335" s="55" t="n">
        <f aca="false">IF(TOT!AK337&lt;400,IF(H335&gt;66,66,H335),H335)</f>
        <v>75</v>
      </c>
      <c r="J335" s="55" t="n">
        <f aca="false">IF(TOT!AK337&lt;200,IF(I335&gt;60,60,I335),I335)</f>
        <v>75</v>
      </c>
      <c r="K335" s="55" t="n">
        <f aca="false">((B335+F335+F335+J335)/4)+TOT!DC337</f>
        <v>74.25</v>
      </c>
      <c r="L335" s="55"/>
      <c r="M335" s="55" t="n">
        <f aca="false">VLOOKUP(TOT!FE337,'PH - GAME SCORE'!$A$3:$B$55,2)</f>
        <v>55</v>
      </c>
      <c r="N335" s="55" t="n">
        <f aca="false">AVERAGE(K335,M335)</f>
        <v>64.625</v>
      </c>
      <c r="O335" s="55" t="n">
        <f aca="false">IF(TOT!AN337&lt;13.4,IF(N335&gt;73,73,N335),N335)</f>
        <v>64.625</v>
      </c>
      <c r="P335" s="55" t="n">
        <f aca="false">IF(TOT!AN337&lt;13.4,IF(O335&gt;73,73,O335),O335)</f>
        <v>64.625</v>
      </c>
    </row>
    <row r="336" customFormat="false" ht="13" hidden="false" customHeight="true" outlineLevel="0" collapsed="false">
      <c r="A336" s="17" t="s">
        <v>1787</v>
      </c>
      <c r="B336" s="27" t="n">
        <f aca="false">'SK - Tableau 1'!G336</f>
        <v>83</v>
      </c>
      <c r="C336" s="54" t="n">
        <f aca="false">(TOT!BQ338*60)/TOT!AK338</f>
        <v>0.706532405380537</v>
      </c>
      <c r="D336" s="27" t="n">
        <f aca="false">VLOOKUP(C336,'PH - GIVEAWAYS'!$A$3:$B$55,2)</f>
        <v>96</v>
      </c>
      <c r="E336" s="27" t="n">
        <f aca="false">IF(TOT!AK338&lt;400,IF(D336&gt;66,66,D336),D336)</f>
        <v>96</v>
      </c>
      <c r="F336" s="27" t="n">
        <f aca="false">IF(TOT!AK338&lt;200,IF(E336&gt;60,60,E336),E336)</f>
        <v>96</v>
      </c>
      <c r="G336" s="50" t="n">
        <f aca="false">(TOT!BS338*60)/TOT!AK338</f>
        <v>3.53266202690269</v>
      </c>
      <c r="H336" s="55" t="n">
        <f aca="false">VLOOKUP(G336,'PH - BLOCKED SHOTS'!$A$3:$B$55,2)</f>
        <v>78</v>
      </c>
      <c r="I336" s="55" t="n">
        <f aca="false">IF(TOT!AK338&lt;400,IF(H336&gt;66,66,H336),H336)</f>
        <v>78</v>
      </c>
      <c r="J336" s="55" t="n">
        <f aca="false">IF(TOT!AK338&lt;200,IF(I336&gt;60,60,I336),I336)</f>
        <v>78</v>
      </c>
      <c r="K336" s="55" t="n">
        <f aca="false">((B336+F336+F336+J336)/4)+TOT!DC338</f>
        <v>88.25</v>
      </c>
      <c r="L336" s="55"/>
      <c r="M336" s="55" t="n">
        <f aca="false">VLOOKUP(TOT!FE338,'PH - GAME SCORE'!$A$3:$B$55,2)</f>
        <v>66</v>
      </c>
      <c r="N336" s="55" t="n">
        <f aca="false">AVERAGE(K336,M336)</f>
        <v>77.125</v>
      </c>
      <c r="O336" s="55" t="n">
        <f aca="false">IF(TOT!AN338&lt;13.4,IF(N336&gt;73,73,N336),N336)</f>
        <v>77.125</v>
      </c>
      <c r="P336" s="55" t="n">
        <f aca="false">IF(TOT!AN338&lt;13.4,IF(O336&gt;73,73,O336),O336)</f>
        <v>77.125</v>
      </c>
    </row>
    <row r="337" customFormat="false" ht="13" hidden="false" customHeight="true" outlineLevel="0" collapsed="false">
      <c r="A337" s="17" t="s">
        <v>1791</v>
      </c>
      <c r="B337" s="27" t="n">
        <f aca="false">'SK - Tableau 1'!G337</f>
        <v>75</v>
      </c>
      <c r="C337" s="54" t="n">
        <f aca="false">(TOT!BQ339*60)/TOT!AK339</f>
        <v>3.09529496059224</v>
      </c>
      <c r="D337" s="27" t="n">
        <f aca="false">VLOOKUP(C337,'PH - GIVEAWAYS'!$A$3:$B$55,2)</f>
        <v>52</v>
      </c>
      <c r="E337" s="27" t="n">
        <f aca="false">IF(TOT!AK339&lt;400,IF(D337&gt;66,66,D337),D337)</f>
        <v>52</v>
      </c>
      <c r="F337" s="27" t="n">
        <f aca="false">IF(TOT!AK339&lt;200,IF(E337&gt;60,60,E337),E337)</f>
        <v>52</v>
      </c>
      <c r="G337" s="50" t="n">
        <f aca="false">(TOT!BS339*60)/TOT!AK339</f>
        <v>1.11774540243609</v>
      </c>
      <c r="H337" s="55" t="n">
        <f aca="false">VLOOKUP(G337,'PH - BLOCKED SHOTS'!$A$3:$B$55,2)</f>
        <v>51</v>
      </c>
      <c r="I337" s="55" t="n">
        <f aca="false">IF(TOT!AK339&lt;400,IF(H337&gt;66,66,H337),H337)</f>
        <v>51</v>
      </c>
      <c r="J337" s="55" t="n">
        <f aca="false">IF(TOT!AK339&lt;200,IF(I337&gt;60,60,I337),I337)</f>
        <v>51</v>
      </c>
      <c r="K337" s="55" t="n">
        <f aca="false">((B337+F337+F337+J337)/4)+TOT!DC339</f>
        <v>60.5</v>
      </c>
      <c r="L337" s="55"/>
      <c r="M337" s="55" t="n">
        <f aca="false">VLOOKUP(TOT!FE339,'PH - GAME SCORE'!$A$3:$B$55,2)</f>
        <v>78</v>
      </c>
      <c r="N337" s="55" t="n">
        <f aca="false">AVERAGE(K337,M337)</f>
        <v>69.25</v>
      </c>
      <c r="O337" s="55" t="n">
        <f aca="false">IF(TOT!AN339&lt;13.4,IF(N337&gt;73,73,N337),N337)</f>
        <v>69.25</v>
      </c>
      <c r="P337" s="55" t="n">
        <f aca="false">IF(TOT!AN339&lt;13.4,IF(O337&gt;73,73,O337),O337)</f>
        <v>69.25</v>
      </c>
    </row>
    <row r="338" customFormat="false" ht="13" hidden="false" customHeight="true" outlineLevel="0" collapsed="false">
      <c r="A338" s="17" t="s">
        <v>1794</v>
      </c>
      <c r="B338" s="27" t="n">
        <f aca="false">'SK - Tableau 1'!G338</f>
        <v>74</v>
      </c>
      <c r="C338" s="54" t="n">
        <f aca="false">(TOT!BQ340*60)/TOT!AK340</f>
        <v>1.29575639779721</v>
      </c>
      <c r="D338" s="27" t="n">
        <f aca="false">VLOOKUP(C338,'PH - GIVEAWAYS'!$A$3:$B$55,2)</f>
        <v>85</v>
      </c>
      <c r="E338" s="27" t="n">
        <f aca="false">IF(TOT!AK340&lt;400,IF(D338&gt;66,66,D338),D338)</f>
        <v>85</v>
      </c>
      <c r="F338" s="27" t="n">
        <f aca="false">IF(TOT!AK340&lt;200,IF(E338&gt;60,60,E338),E338)</f>
        <v>85</v>
      </c>
      <c r="G338" s="50" t="n">
        <f aca="false">(TOT!BS340*60)/TOT!AK340</f>
        <v>4.98866213151927</v>
      </c>
      <c r="H338" s="55" t="n">
        <f aca="false">VLOOKUP(G338,'PH - BLOCKED SHOTS'!$A$3:$B$55,2)</f>
        <v>89</v>
      </c>
      <c r="I338" s="55" t="n">
        <f aca="false">IF(TOT!AK340&lt;400,IF(H338&gt;66,66,H338),H338)</f>
        <v>89</v>
      </c>
      <c r="J338" s="55" t="n">
        <f aca="false">IF(TOT!AK340&lt;200,IF(I338&gt;60,60,I338),I338)</f>
        <v>89</v>
      </c>
      <c r="K338" s="55" t="n">
        <f aca="false">((B338+F338+F338+J338)/4)+TOT!DC340</f>
        <v>85.25</v>
      </c>
      <c r="L338" s="55"/>
      <c r="M338" s="55" t="n">
        <f aca="false">VLOOKUP(TOT!FE340,'PH - GAME SCORE'!$A$3:$B$55,2)</f>
        <v>82</v>
      </c>
      <c r="N338" s="55" t="n">
        <f aca="false">AVERAGE(K338,M338)</f>
        <v>83.625</v>
      </c>
      <c r="O338" s="55" t="n">
        <f aca="false">IF(TOT!AN340&lt;13.4,IF(N338&gt;73,73,N338),N338)</f>
        <v>83.625</v>
      </c>
      <c r="P338" s="55" t="n">
        <f aca="false">IF(TOT!AN340&lt;13.4,IF(O338&gt;73,73,O338),O338)</f>
        <v>83.625</v>
      </c>
    </row>
    <row r="339" customFormat="false" ht="13" hidden="false" customHeight="true" outlineLevel="0" collapsed="false">
      <c r="A339" s="17" t="s">
        <v>1799</v>
      </c>
      <c r="B339" s="27" t="n">
        <f aca="false">'SK - Tableau 1'!G339</f>
        <v>92</v>
      </c>
      <c r="C339" s="54" t="n">
        <f aca="false">(TOT!BQ341*60)/TOT!AK341</f>
        <v>2.71191464137522</v>
      </c>
      <c r="D339" s="27" t="n">
        <f aca="false">VLOOKUP(C339,'PH - GIVEAWAYS'!$A$3:$B$55,2)</f>
        <v>57</v>
      </c>
      <c r="E339" s="27" t="n">
        <f aca="false">IF(TOT!AK341&lt;400,IF(D339&gt;66,66,D339),D339)</f>
        <v>57</v>
      </c>
      <c r="F339" s="27" t="n">
        <f aca="false">IF(TOT!AK341&lt;200,IF(E339&gt;60,60,E339),E339)</f>
        <v>57</v>
      </c>
      <c r="G339" s="50" t="n">
        <f aca="false">(TOT!BS341*60)/TOT!AK341</f>
        <v>1.55601659751037</v>
      </c>
      <c r="H339" s="55" t="n">
        <f aca="false">VLOOKUP(G339,'PH - BLOCKED SHOTS'!$A$3:$B$55,2)</f>
        <v>56</v>
      </c>
      <c r="I339" s="55" t="n">
        <f aca="false">IF(TOT!AK341&lt;400,IF(H339&gt;66,66,H339),H339)</f>
        <v>56</v>
      </c>
      <c r="J339" s="55" t="n">
        <f aca="false">IF(TOT!AK341&lt;200,IF(I339&gt;60,60,I339),I339)</f>
        <v>56</v>
      </c>
      <c r="K339" s="55" t="n">
        <f aca="false">((B339+F339+F339+J339)/4)+TOT!DC341</f>
        <v>66.5</v>
      </c>
      <c r="L339" s="55"/>
      <c r="M339" s="55" t="n">
        <f aca="false">VLOOKUP(TOT!FE341,'PH - GAME SCORE'!$A$3:$B$55,2)</f>
        <v>92</v>
      </c>
      <c r="N339" s="55" t="n">
        <f aca="false">AVERAGE(K339,M339)</f>
        <v>79.25</v>
      </c>
      <c r="O339" s="55" t="n">
        <f aca="false">IF(TOT!AN341&lt;13.4,IF(N339&gt;73,73,N339),N339)</f>
        <v>79.25</v>
      </c>
      <c r="P339" s="55" t="n">
        <f aca="false">IF(TOT!AN341&lt;13.4,IF(O339&gt;73,73,O339),O339)</f>
        <v>79.25</v>
      </c>
    </row>
    <row r="340" customFormat="false" ht="13" hidden="false" customHeight="true" outlineLevel="0" collapsed="false">
      <c r="A340" s="17" t="s">
        <v>1805</v>
      </c>
      <c r="B340" s="27" t="n">
        <f aca="false">'SK - Tableau 1'!G340</f>
        <v>84</v>
      </c>
      <c r="C340" s="54" t="n">
        <f aca="false">(TOT!BQ342*60)/TOT!AK342</f>
        <v>0.916902905740589</v>
      </c>
      <c r="D340" s="27" t="n">
        <f aca="false">VLOOKUP(C340,'PH - GIVEAWAYS'!$A$3:$B$55,2)</f>
        <v>93</v>
      </c>
      <c r="E340" s="27" t="n">
        <f aca="false">IF(TOT!AK342&lt;400,IF(D340&gt;66,66,D340),D340)</f>
        <v>93</v>
      </c>
      <c r="F340" s="27" t="n">
        <f aca="false">IF(TOT!AK342&lt;200,IF(E340&gt;60,60,E340),E340)</f>
        <v>93</v>
      </c>
      <c r="G340" s="50" t="n">
        <f aca="false">(TOT!BS342*60)/TOT!AK342</f>
        <v>5.38182140325998</v>
      </c>
      <c r="H340" s="55" t="n">
        <f aca="false">VLOOKUP(G340,'PH - BLOCKED SHOTS'!$A$3:$B$55,2)</f>
        <v>92</v>
      </c>
      <c r="I340" s="55" t="n">
        <f aca="false">IF(TOT!AK342&lt;400,IF(H340&gt;66,66,H340),H340)</f>
        <v>92</v>
      </c>
      <c r="J340" s="55" t="n">
        <f aca="false">IF(TOT!AK342&lt;200,IF(I340&gt;60,60,I340),I340)</f>
        <v>92</v>
      </c>
      <c r="K340" s="55" t="n">
        <f aca="false">((B340+F340+F340+J340)/4)+TOT!DC342</f>
        <v>91.5</v>
      </c>
      <c r="L340" s="55"/>
      <c r="M340" s="55" t="n">
        <f aca="false">VLOOKUP(TOT!FE342,'PH - GAME SCORE'!$A$3:$B$55,2)</f>
        <v>54</v>
      </c>
      <c r="N340" s="55" t="n">
        <f aca="false">AVERAGE(K340,M340)</f>
        <v>72.75</v>
      </c>
      <c r="O340" s="55" t="n">
        <f aca="false">IF(TOT!AN342&lt;13.4,IF(N340&gt;73,73,N340),N340)</f>
        <v>72.75</v>
      </c>
      <c r="P340" s="55" t="n">
        <f aca="false">IF(TOT!AN342&lt;13.4,IF(O340&gt;73,73,O340),O340)</f>
        <v>72.75</v>
      </c>
    </row>
    <row r="341" customFormat="false" ht="13" hidden="false" customHeight="true" outlineLevel="0" collapsed="false">
      <c r="A341" s="17" t="s">
        <v>1807</v>
      </c>
      <c r="B341" s="27" t="n">
        <f aca="false">'SK - Tableau 1'!G341</f>
        <v>60</v>
      </c>
      <c r="C341" s="54" t="n">
        <f aca="false">(TOT!BQ343*60)/TOT!AK343</f>
        <v>4.10958904109589</v>
      </c>
      <c r="D341" s="27" t="n">
        <f aca="false">VLOOKUP(C341,'PH - GIVEAWAYS'!$A$3:$B$55,2)</f>
        <v>47</v>
      </c>
      <c r="E341" s="27" t="n">
        <f aca="false">IF(TOT!AK343&lt;400,IF(D341&gt;66,66,D341),D341)</f>
        <v>47</v>
      </c>
      <c r="F341" s="27" t="n">
        <f aca="false">IF(TOT!AK343&lt;200,IF(E341&gt;60,60,E341),E341)</f>
        <v>47</v>
      </c>
      <c r="G341" s="50" t="n">
        <f aca="false">(TOT!BS343*60)/TOT!AK343</f>
        <v>4.10958904109589</v>
      </c>
      <c r="H341" s="55" t="n">
        <f aca="false">VLOOKUP(G341,'PH - BLOCKED SHOTS'!$A$3:$B$55,2)</f>
        <v>82</v>
      </c>
      <c r="I341" s="55" t="n">
        <f aca="false">IF(TOT!AK343&lt;400,IF(H341&gt;66,66,H341),H341)</f>
        <v>66</v>
      </c>
      <c r="J341" s="55" t="n">
        <f aca="false">IF(TOT!AK343&lt;200,IF(I341&gt;60,60,I341),I341)</f>
        <v>60</v>
      </c>
      <c r="K341" s="55" t="n">
        <f aca="false">((B341+F341+F341+J341)/4)+TOT!DC343</f>
        <v>53.5</v>
      </c>
      <c r="L341" s="55"/>
      <c r="M341" s="55" t="n">
        <f aca="false">VLOOKUP(TOT!FE343,'PH - GAME SCORE'!$A$3:$B$55,2)</f>
        <v>47</v>
      </c>
      <c r="N341" s="55" t="n">
        <f aca="false">AVERAGE(K341,M341)</f>
        <v>50.25</v>
      </c>
      <c r="O341" s="55" t="n">
        <f aca="false">IF(TOT!AN343&lt;13.4,IF(N341&gt;73,73,N341),N341)</f>
        <v>50.25</v>
      </c>
      <c r="P341" s="55" t="n">
        <f aca="false">IF(TOT!AN343&lt;13.4,IF(O341&gt;73,73,O341),O341)</f>
        <v>50.25</v>
      </c>
    </row>
    <row r="342" customFormat="false" ht="13" hidden="false" customHeight="true" outlineLevel="0" collapsed="false">
      <c r="A342" s="17" t="s">
        <v>1811</v>
      </c>
      <c r="B342" s="27" t="n">
        <f aca="false">'SK - Tableau 1'!G342</f>
        <v>66</v>
      </c>
      <c r="C342" s="54" t="n">
        <f aca="false">(TOT!BQ344*60)/TOT!AK344</f>
        <v>1.88489899210264</v>
      </c>
      <c r="D342" s="27" t="n">
        <f aca="false">VLOOKUP(C342,'PH - GIVEAWAYS'!$A$3:$B$55,2)</f>
        <v>71</v>
      </c>
      <c r="E342" s="27" t="n">
        <f aca="false">IF(TOT!AK344&lt;400,IF(D342&gt;66,66,D342),D342)</f>
        <v>66</v>
      </c>
      <c r="F342" s="27" t="n">
        <f aca="false">IF(TOT!AK344&lt;200,IF(E342&gt;60,60,E342),E342)</f>
        <v>66</v>
      </c>
      <c r="G342" s="50" t="n">
        <f aca="false">(TOT!BS344*60)/TOT!AK344</f>
        <v>1.41367424407698</v>
      </c>
      <c r="H342" s="55" t="n">
        <f aca="false">VLOOKUP(G342,'PH - BLOCKED SHOTS'!$A$3:$B$55,2)</f>
        <v>54</v>
      </c>
      <c r="I342" s="55" t="n">
        <f aca="false">IF(TOT!AK344&lt;400,IF(H342&gt;66,66,H342),H342)</f>
        <v>54</v>
      </c>
      <c r="J342" s="55" t="n">
        <f aca="false">IF(TOT!AK344&lt;200,IF(I342&gt;60,60,I342),I342)</f>
        <v>54</v>
      </c>
      <c r="K342" s="55" t="n">
        <f aca="false">((B342+F342+F342+J342)/4)+TOT!DC344</f>
        <v>63</v>
      </c>
      <c r="L342" s="55"/>
      <c r="M342" s="55" t="n">
        <f aca="false">VLOOKUP(TOT!FE344,'PH - GAME SCORE'!$A$3:$B$55,2)</f>
        <v>71</v>
      </c>
      <c r="N342" s="55" t="n">
        <f aca="false">AVERAGE(K342,M342)</f>
        <v>67</v>
      </c>
      <c r="O342" s="55" t="n">
        <f aca="false">IF(TOT!AN344&lt;13.4,IF(N342&gt;73,73,N342),N342)</f>
        <v>67</v>
      </c>
      <c r="P342" s="55" t="n">
        <f aca="false">IF(TOT!AN344&lt;13.4,IF(O342&gt;73,73,O342),O342)</f>
        <v>67</v>
      </c>
    </row>
    <row r="343" customFormat="false" ht="13" hidden="false" customHeight="true" outlineLevel="0" collapsed="false">
      <c r="A343" s="17" t="s">
        <v>1815</v>
      </c>
      <c r="B343" s="27" t="n">
        <f aca="false">'SK - Tableau 1'!G343</f>
        <v>59</v>
      </c>
      <c r="C343" s="54" t="n">
        <f aca="false">(TOT!BQ345*60)/TOT!AK345</f>
        <v>1.74980813507291</v>
      </c>
      <c r="D343" s="27" t="n">
        <f aca="false">VLOOKUP(C343,'PH - GIVEAWAYS'!$A$3:$B$55,2)</f>
        <v>74</v>
      </c>
      <c r="E343" s="27" t="n">
        <f aca="false">IF(TOT!AK345&lt;400,IF(D343&gt;66,66,D343),D343)</f>
        <v>74</v>
      </c>
      <c r="F343" s="27" t="n">
        <f aca="false">IF(TOT!AK345&lt;200,IF(E343&gt;60,60,E343),E343)</f>
        <v>74</v>
      </c>
      <c r="G343" s="50" t="n">
        <f aca="false">(TOT!BS345*60)/TOT!AK345</f>
        <v>3.31542594013814</v>
      </c>
      <c r="H343" s="55" t="n">
        <f aca="false">VLOOKUP(G343,'PH - BLOCKED SHOTS'!$A$3:$B$55,2)</f>
        <v>76</v>
      </c>
      <c r="I343" s="55" t="n">
        <f aca="false">IF(TOT!AK345&lt;400,IF(H343&gt;66,66,H343),H343)</f>
        <v>76</v>
      </c>
      <c r="J343" s="55" t="n">
        <f aca="false">IF(TOT!AK345&lt;200,IF(I343&gt;60,60,I343),I343)</f>
        <v>76</v>
      </c>
      <c r="K343" s="55" t="n">
        <f aca="false">((B343+F343+F343+J343)/4)+TOT!DC345</f>
        <v>71.75</v>
      </c>
      <c r="L343" s="55"/>
      <c r="M343" s="55" t="n">
        <f aca="false">VLOOKUP(TOT!FE345,'PH - GAME SCORE'!$A$3:$B$55,2)</f>
        <v>54</v>
      </c>
      <c r="N343" s="55" t="n">
        <f aca="false">AVERAGE(K343,M343)</f>
        <v>62.875</v>
      </c>
      <c r="O343" s="55" t="n">
        <f aca="false">IF(TOT!AN345&lt;13.4,IF(N343&gt;73,73,N343),N343)</f>
        <v>62.875</v>
      </c>
      <c r="P343" s="55" t="n">
        <f aca="false">IF(TOT!AN345&lt;13.4,IF(O343&gt;73,73,O343),O343)</f>
        <v>62.875</v>
      </c>
    </row>
    <row r="344" customFormat="false" ht="13" hidden="false" customHeight="true" outlineLevel="0" collapsed="false">
      <c r="A344" s="17" t="s">
        <v>1819</v>
      </c>
      <c r="B344" s="27" t="n">
        <f aca="false">'SK - Tableau 1'!G344</f>
        <v>67</v>
      </c>
      <c r="C344" s="54" t="n">
        <f aca="false">(TOT!BQ346*60)/TOT!AK346</f>
        <v>1.08185267270201</v>
      </c>
      <c r="D344" s="27" t="n">
        <f aca="false">VLOOKUP(C344,'PH - GIVEAWAYS'!$A$3:$B$55,2)</f>
        <v>90</v>
      </c>
      <c r="E344" s="27" t="n">
        <f aca="false">IF(TOT!AK346&lt;400,IF(D344&gt;66,66,D344),D344)</f>
        <v>90</v>
      </c>
      <c r="F344" s="27" t="n">
        <f aca="false">IF(TOT!AK346&lt;200,IF(E344&gt;60,60,E344),E344)</f>
        <v>90</v>
      </c>
      <c r="G344" s="50" t="n">
        <f aca="false">(TOT!BS346*60)/TOT!AK346</f>
        <v>4.46264227489579</v>
      </c>
      <c r="H344" s="55" t="n">
        <f aca="false">VLOOKUP(G344,'PH - BLOCKED SHOTS'!$A$3:$B$55,2)</f>
        <v>85</v>
      </c>
      <c r="I344" s="55" t="n">
        <f aca="false">IF(TOT!AK346&lt;400,IF(H344&gt;66,66,H344),H344)</f>
        <v>85</v>
      </c>
      <c r="J344" s="55" t="n">
        <f aca="false">IF(TOT!AK346&lt;200,IF(I344&gt;60,60,I344),I344)</f>
        <v>85</v>
      </c>
      <c r="K344" s="55" t="n">
        <f aca="false">((B344+F344+F344+J344)/4)+TOT!DC346</f>
        <v>83</v>
      </c>
      <c r="L344" s="55"/>
      <c r="M344" s="55" t="n">
        <f aca="false">VLOOKUP(TOT!FE346,'PH - GAME SCORE'!$A$3:$B$55,2)</f>
        <v>47</v>
      </c>
      <c r="N344" s="55" t="n">
        <f aca="false">AVERAGE(K344,M344)</f>
        <v>65</v>
      </c>
      <c r="O344" s="55" t="n">
        <f aca="false">IF(TOT!AN346&lt;13.4,IF(N344&gt;73,73,N344),N344)</f>
        <v>65</v>
      </c>
      <c r="P344" s="55" t="n">
        <f aca="false">IF(TOT!AN346&lt;13.4,IF(O344&gt;73,73,O344),O344)</f>
        <v>65</v>
      </c>
    </row>
    <row r="345" customFormat="false" ht="13" hidden="false" customHeight="true" outlineLevel="0" collapsed="false">
      <c r="A345" s="17" t="s">
        <v>1822</v>
      </c>
      <c r="B345" s="27" t="n">
        <f aca="false">'SK - Tableau 1'!G345</f>
        <v>91</v>
      </c>
      <c r="C345" s="54" t="n">
        <f aca="false">(TOT!BQ347*60)/TOT!AK347</f>
        <v>2.69017339440662</v>
      </c>
      <c r="D345" s="27" t="n">
        <f aca="false">VLOOKUP(C345,'PH - GIVEAWAYS'!$A$3:$B$55,2)</f>
        <v>57</v>
      </c>
      <c r="E345" s="27" t="n">
        <f aca="false">IF(TOT!AK347&lt;400,IF(D345&gt;66,66,D345),D345)</f>
        <v>57</v>
      </c>
      <c r="F345" s="27" t="n">
        <f aca="false">IF(TOT!AK347&lt;200,IF(E345&gt;60,60,E345),E345)</f>
        <v>57</v>
      </c>
      <c r="G345" s="50" t="n">
        <f aca="false">(TOT!BS347*60)/TOT!AK347</f>
        <v>4.98180258223448</v>
      </c>
      <c r="H345" s="55" t="n">
        <f aca="false">VLOOKUP(G345,'PH - BLOCKED SHOTS'!$A$3:$B$55,2)</f>
        <v>89</v>
      </c>
      <c r="I345" s="55" t="n">
        <f aca="false">IF(TOT!AK347&lt;400,IF(H345&gt;66,66,H345),H345)</f>
        <v>89</v>
      </c>
      <c r="J345" s="55" t="n">
        <f aca="false">IF(TOT!AK347&lt;200,IF(I345&gt;60,60,I345),I345)</f>
        <v>89</v>
      </c>
      <c r="K345" s="55" t="n">
        <f aca="false">((B345+F345+F345+J345)/4)+TOT!DC347</f>
        <v>73.5</v>
      </c>
      <c r="L345" s="55"/>
      <c r="M345" s="55" t="n">
        <f aca="false">VLOOKUP(TOT!FE347,'PH - GAME SCORE'!$A$3:$B$55,2)</f>
        <v>79</v>
      </c>
      <c r="N345" s="55" t="n">
        <f aca="false">AVERAGE(K345,M345)</f>
        <v>76.25</v>
      </c>
      <c r="O345" s="55" t="n">
        <f aca="false">IF(TOT!AN347&lt;13.4,IF(N345&gt;73,73,N345),N345)</f>
        <v>76.25</v>
      </c>
      <c r="P345" s="55" t="n">
        <f aca="false">IF(TOT!AN347&lt;13.4,IF(O345&gt;73,73,O345),O345)</f>
        <v>76.25</v>
      </c>
    </row>
    <row r="346" customFormat="false" ht="13" hidden="false" customHeight="true" outlineLevel="0" collapsed="false">
      <c r="A346" s="17" t="s">
        <v>1826</v>
      </c>
      <c r="B346" s="27" t="n">
        <f aca="false">'SK - Tableau 1'!G346</f>
        <v>82</v>
      </c>
      <c r="C346" s="54" t="n">
        <f aca="false">(TOT!BQ348*60)/TOT!AK348</f>
        <v>0.848338670104379</v>
      </c>
      <c r="D346" s="27" t="n">
        <f aca="false">VLOOKUP(C346,'PH - GIVEAWAYS'!$A$3:$B$55,2)</f>
        <v>94</v>
      </c>
      <c r="E346" s="27" t="n">
        <f aca="false">IF(TOT!AK348&lt;400,IF(D346&gt;66,66,D346),D346)</f>
        <v>94</v>
      </c>
      <c r="F346" s="27" t="n">
        <f aca="false">IF(TOT!AK348&lt;200,IF(E346&gt;60,60,E346),E346)</f>
        <v>94</v>
      </c>
      <c r="G346" s="50" t="n">
        <f aca="false">(TOT!BS348*60)/TOT!AK348</f>
        <v>1.49706824136067</v>
      </c>
      <c r="H346" s="55" t="n">
        <f aca="false">VLOOKUP(G346,'PH - BLOCKED SHOTS'!$A$3:$B$55,2)</f>
        <v>55</v>
      </c>
      <c r="I346" s="55" t="n">
        <f aca="false">IF(TOT!AK348&lt;400,IF(H346&gt;66,66,H346),H346)</f>
        <v>55</v>
      </c>
      <c r="J346" s="55" t="n">
        <f aca="false">IF(TOT!AK348&lt;200,IF(I346&gt;60,60,I346),I346)</f>
        <v>55</v>
      </c>
      <c r="K346" s="55" t="n">
        <f aca="false">((B346+F346+F346+J346)/4)+TOT!DC348</f>
        <v>83.25</v>
      </c>
      <c r="L346" s="55"/>
      <c r="M346" s="55" t="n">
        <f aca="false">VLOOKUP(TOT!FE348,'PH - GAME SCORE'!$A$3:$B$55,2)</f>
        <v>97</v>
      </c>
      <c r="N346" s="55" t="n">
        <f aca="false">AVERAGE(K346,M346)</f>
        <v>90.125</v>
      </c>
      <c r="O346" s="55" t="n">
        <f aca="false">IF(TOT!AN348&lt;13.4,IF(N346&gt;73,73,N346),N346)</f>
        <v>90.125</v>
      </c>
      <c r="P346" s="55" t="n">
        <f aca="false">IF(TOT!AN348&lt;13.4,IF(O346&gt;73,73,O346),O346)</f>
        <v>90.125</v>
      </c>
    </row>
    <row r="347" customFormat="false" ht="13" hidden="false" customHeight="true" outlineLevel="0" collapsed="false">
      <c r="A347" s="17" t="s">
        <v>1830</v>
      </c>
      <c r="B347" s="27" t="n">
        <f aca="false">'SK - Tableau 1'!G347</f>
        <v>61</v>
      </c>
      <c r="C347" s="54" t="n">
        <f aca="false">(TOT!BQ349*60)/TOT!AK349</f>
        <v>1.25250584005703</v>
      </c>
      <c r="D347" s="27" t="n">
        <f aca="false">VLOOKUP(C347,'PH - GIVEAWAYS'!$A$3:$B$55,2)</f>
        <v>86</v>
      </c>
      <c r="E347" s="27" t="n">
        <f aca="false">IF(TOT!AK349&lt;400,IF(D347&gt;66,66,D347),D347)</f>
        <v>86</v>
      </c>
      <c r="F347" s="27" t="n">
        <f aca="false">IF(TOT!AK349&lt;200,IF(E347&gt;60,60,E347),E347)</f>
        <v>86</v>
      </c>
      <c r="G347" s="50" t="n">
        <f aca="false">(TOT!BS349*60)/TOT!AK349</f>
        <v>1.55072151626109</v>
      </c>
      <c r="H347" s="55" t="n">
        <f aca="false">VLOOKUP(G347,'PH - BLOCKED SHOTS'!$A$3:$B$55,2)</f>
        <v>56</v>
      </c>
      <c r="I347" s="55" t="n">
        <f aca="false">IF(TOT!AK349&lt;400,IF(H347&gt;66,66,H347),H347)</f>
        <v>56</v>
      </c>
      <c r="J347" s="55" t="n">
        <f aca="false">IF(TOT!AK349&lt;200,IF(I347&gt;60,60,I347),I347)</f>
        <v>56</v>
      </c>
      <c r="K347" s="55" t="n">
        <f aca="false">((B347+F347+F347+J347)/4)+TOT!DC349</f>
        <v>75.25</v>
      </c>
      <c r="L347" s="55"/>
      <c r="M347" s="55" t="n">
        <f aca="false">VLOOKUP(TOT!FE349,'PH - GAME SCORE'!$A$3:$B$55,2)</f>
        <v>87</v>
      </c>
      <c r="N347" s="55" t="n">
        <f aca="false">AVERAGE(K347,M347)</f>
        <v>81.125</v>
      </c>
      <c r="O347" s="55" t="n">
        <f aca="false">IF(TOT!AN349&lt;13.4,IF(N347&gt;73,73,N347),N347)</f>
        <v>81.125</v>
      </c>
      <c r="P347" s="55" t="n">
        <f aca="false">IF(TOT!AN349&lt;13.4,IF(O347&gt;73,73,O347),O347)</f>
        <v>81.125</v>
      </c>
    </row>
    <row r="348" customFormat="false" ht="13" hidden="false" customHeight="true" outlineLevel="0" collapsed="false">
      <c r="A348" s="17" t="s">
        <v>1835</v>
      </c>
      <c r="B348" s="27" t="n">
        <f aca="false">'SK - Tableau 1'!G348</f>
        <v>72</v>
      </c>
      <c r="C348" s="54" t="n">
        <f aca="false">(TOT!BQ350*60)/TOT!AK350</f>
        <v>2.50231696014827</v>
      </c>
      <c r="D348" s="27" t="n">
        <f aca="false">VLOOKUP(C348,'PH - GIVEAWAYS'!$A$3:$B$55,2)</f>
        <v>59</v>
      </c>
      <c r="E348" s="27" t="n">
        <f aca="false">IF(TOT!AK350&lt;400,IF(D348&gt;66,66,D348),D348)</f>
        <v>59</v>
      </c>
      <c r="F348" s="27" t="n">
        <f aca="false">IF(TOT!AK350&lt;200,IF(E348&gt;60,60,E348),E348)</f>
        <v>59</v>
      </c>
      <c r="G348" s="50" t="n">
        <f aca="false">(TOT!BS350*60)/TOT!AK350</f>
        <v>4.62549498694075</v>
      </c>
      <c r="H348" s="55" t="n">
        <f aca="false">VLOOKUP(G348,'PH - BLOCKED SHOTS'!$A$3:$B$55,2)</f>
        <v>86</v>
      </c>
      <c r="I348" s="55" t="n">
        <f aca="false">IF(TOT!AK350&lt;400,IF(H348&gt;66,66,H348),H348)</f>
        <v>86</v>
      </c>
      <c r="J348" s="55" t="n">
        <f aca="false">IF(TOT!AK350&lt;200,IF(I348&gt;60,60,I348),I348)</f>
        <v>86</v>
      </c>
      <c r="K348" s="55" t="n">
        <f aca="false">((B348+F348+F348+J348)/4)+TOT!DC350</f>
        <v>70</v>
      </c>
      <c r="L348" s="55"/>
      <c r="M348" s="55" t="n">
        <f aca="false">VLOOKUP(TOT!FE350,'PH - GAME SCORE'!$A$3:$B$55,2)</f>
        <v>68</v>
      </c>
      <c r="N348" s="55" t="n">
        <f aca="false">AVERAGE(K348,M348)</f>
        <v>69</v>
      </c>
      <c r="O348" s="55" t="n">
        <f aca="false">IF(TOT!AN350&lt;13.4,IF(N348&gt;73,73,N348),N348)</f>
        <v>69</v>
      </c>
      <c r="P348" s="55" t="n">
        <f aca="false">IF(TOT!AN350&lt;13.4,IF(O348&gt;73,73,O348),O348)</f>
        <v>69</v>
      </c>
    </row>
    <row r="349" customFormat="false" ht="13" hidden="false" customHeight="true" outlineLevel="0" collapsed="false">
      <c r="A349" s="17" t="s">
        <v>1839</v>
      </c>
      <c r="B349" s="27" t="n">
        <f aca="false">'SK - Tableau 1'!G349</f>
        <v>75</v>
      </c>
      <c r="C349" s="54" t="n">
        <f aca="false">(TOT!BQ351*60)/TOT!AK351</f>
        <v>3.41081354219296</v>
      </c>
      <c r="D349" s="27" t="n">
        <f aca="false">VLOOKUP(C349,'PH - GIVEAWAYS'!$A$3:$B$55,2)</f>
        <v>50</v>
      </c>
      <c r="E349" s="27" t="n">
        <f aca="false">IF(TOT!AK351&lt;400,IF(D349&gt;66,66,D349),D349)</f>
        <v>50</v>
      </c>
      <c r="F349" s="27" t="n">
        <f aca="false">IF(TOT!AK351&lt;200,IF(E349&gt;60,60,E349),E349)</f>
        <v>50</v>
      </c>
      <c r="G349" s="50" t="n">
        <f aca="false">(TOT!BS351*60)/TOT!AK351</f>
        <v>3.34584566519881</v>
      </c>
      <c r="H349" s="55" t="n">
        <f aca="false">VLOOKUP(G349,'PH - BLOCKED SHOTS'!$A$3:$B$55,2)</f>
        <v>76</v>
      </c>
      <c r="I349" s="55" t="n">
        <f aca="false">IF(TOT!AK351&lt;400,IF(H349&gt;66,66,H349),H349)</f>
        <v>76</v>
      </c>
      <c r="J349" s="55" t="n">
        <f aca="false">IF(TOT!AK351&lt;200,IF(I349&gt;60,60,I349),I349)</f>
        <v>76</v>
      </c>
      <c r="K349" s="55" t="n">
        <f aca="false">((B349+F349+F349+J349)/4)+TOT!DC351</f>
        <v>62.75</v>
      </c>
      <c r="L349" s="55"/>
      <c r="M349" s="55" t="n">
        <f aca="false">VLOOKUP(TOT!FE351,'PH - GAME SCORE'!$A$3:$B$55,2)</f>
        <v>78</v>
      </c>
      <c r="N349" s="55" t="n">
        <f aca="false">AVERAGE(K349,M349)</f>
        <v>70.375</v>
      </c>
      <c r="O349" s="55" t="n">
        <f aca="false">IF(TOT!AN351&lt;13.4,IF(N349&gt;73,73,N349),N349)</f>
        <v>70.375</v>
      </c>
      <c r="P349" s="55" t="n">
        <f aca="false">IF(TOT!AN351&lt;13.4,IF(O349&gt;73,73,O349),O349)</f>
        <v>70.375</v>
      </c>
    </row>
    <row r="350" customFormat="false" ht="13" hidden="false" customHeight="true" outlineLevel="0" collapsed="false">
      <c r="A350" s="17" t="s">
        <v>1844</v>
      </c>
      <c r="B350" s="27" t="n">
        <f aca="false">'SK - Tableau 1'!G350</f>
        <v>53</v>
      </c>
      <c r="C350" s="54" t="n">
        <f aca="false">(TOT!BQ352*60)/TOT!AK352</f>
        <v>0.798895354571437</v>
      </c>
      <c r="D350" s="27" t="n">
        <f aca="false">VLOOKUP(C350,'PH - GIVEAWAYS'!$A$3:$B$55,2)</f>
        <v>95</v>
      </c>
      <c r="E350" s="27" t="n">
        <f aca="false">IF(TOT!AK352&lt;400,IF(D350&gt;66,66,D350),D350)</f>
        <v>95</v>
      </c>
      <c r="F350" s="27" t="n">
        <f aca="false">IF(TOT!AK352&lt;200,IF(E350&gt;60,60,E350),E350)</f>
        <v>95</v>
      </c>
      <c r="G350" s="50" t="n">
        <f aca="false">(TOT!BS352*60)/TOT!AK352</f>
        <v>2.04162146168256</v>
      </c>
      <c r="H350" s="55" t="n">
        <f aca="false">VLOOKUP(G350,'PH - BLOCKED SHOTS'!$A$3:$B$55,2)</f>
        <v>62</v>
      </c>
      <c r="I350" s="55" t="n">
        <f aca="false">IF(TOT!AK352&lt;400,IF(H350&gt;66,66,H350),H350)</f>
        <v>62</v>
      </c>
      <c r="J350" s="55" t="n">
        <f aca="false">IF(TOT!AK352&lt;200,IF(I350&gt;60,60,I350),I350)</f>
        <v>62</v>
      </c>
      <c r="K350" s="55" t="n">
        <f aca="false">((B350+F350+F350+J350)/4)+TOT!DC352</f>
        <v>79.25</v>
      </c>
      <c r="L350" s="55"/>
      <c r="M350" s="55" t="n">
        <f aca="false">VLOOKUP(TOT!FE352,'PH - GAME SCORE'!$A$3:$B$55,2)</f>
        <v>83</v>
      </c>
      <c r="N350" s="55" t="n">
        <f aca="false">AVERAGE(K350,M350)</f>
        <v>81.125</v>
      </c>
      <c r="O350" s="55" t="n">
        <f aca="false">IF(TOT!AN352&lt;13.4,IF(N350&gt;73,73,N350),N350)</f>
        <v>81.125</v>
      </c>
      <c r="P350" s="55" t="n">
        <f aca="false">IF(TOT!AN352&lt;13.4,IF(O350&gt;73,73,O350),O350)</f>
        <v>81.125</v>
      </c>
    </row>
    <row r="351" customFormat="false" ht="13" hidden="false" customHeight="true" outlineLevel="0" collapsed="false">
      <c r="A351" s="17" t="s">
        <v>1848</v>
      </c>
      <c r="B351" s="27" t="n">
        <f aca="false">'SK - Tableau 1'!G351</f>
        <v>65</v>
      </c>
      <c r="C351" s="54" t="n">
        <f aca="false">(TOT!BQ353*60)/TOT!AK353</f>
        <v>1.50936094044797</v>
      </c>
      <c r="D351" s="27" t="n">
        <f aca="false">VLOOKUP(C351,'PH - GIVEAWAYS'!$A$3:$B$55,2)</f>
        <v>80</v>
      </c>
      <c r="E351" s="27" t="n">
        <f aca="false">IF(TOT!AK353&lt;400,IF(D351&gt;66,66,D351),D351)</f>
        <v>80</v>
      </c>
      <c r="F351" s="27" t="n">
        <f aca="false">IF(TOT!AK353&lt;200,IF(E351&gt;60,60,E351),E351)</f>
        <v>80</v>
      </c>
      <c r="G351" s="50" t="n">
        <f aca="false">(TOT!BS353*60)/TOT!AK353</f>
        <v>4.5861351652073</v>
      </c>
      <c r="H351" s="55" t="n">
        <f aca="false">VLOOKUP(G351,'PH - BLOCKED SHOTS'!$A$3:$B$55,2)</f>
        <v>86</v>
      </c>
      <c r="I351" s="55" t="n">
        <f aca="false">IF(TOT!AK353&lt;400,IF(H351&gt;66,66,H351),H351)</f>
        <v>86</v>
      </c>
      <c r="J351" s="55" t="n">
        <f aca="false">IF(TOT!AK353&lt;200,IF(I351&gt;60,60,I351),I351)</f>
        <v>86</v>
      </c>
      <c r="K351" s="55" t="n">
        <f aca="false">((B351+F351+F351+J351)/4)+TOT!DC353</f>
        <v>77.75</v>
      </c>
      <c r="L351" s="55"/>
      <c r="M351" s="55" t="n">
        <f aca="false">VLOOKUP(TOT!FE353,'PH - GAME SCORE'!$A$3:$B$55,2)</f>
        <v>57</v>
      </c>
      <c r="N351" s="55" t="n">
        <f aca="false">AVERAGE(K351,M351)</f>
        <v>67.375</v>
      </c>
      <c r="O351" s="55" t="n">
        <f aca="false">IF(TOT!AN353&lt;13.4,IF(N351&gt;73,73,N351),N351)</f>
        <v>67.375</v>
      </c>
      <c r="P351" s="55" t="n">
        <f aca="false">IF(TOT!AN353&lt;13.4,IF(O351&gt;73,73,O351),O351)</f>
        <v>67.375</v>
      </c>
    </row>
    <row r="352" customFormat="false" ht="13" hidden="false" customHeight="true" outlineLevel="0" collapsed="false">
      <c r="A352" s="17" t="s">
        <v>1852</v>
      </c>
      <c r="B352" s="27" t="n">
        <f aca="false">'SK - Tableau 1'!G352</f>
        <v>60</v>
      </c>
      <c r="C352" s="54" t="n">
        <f aca="false">(TOT!BQ354*60)/TOT!AK354</f>
        <v>2.20948497362978</v>
      </c>
      <c r="D352" s="27" t="n">
        <f aca="false">VLOOKUP(C352,'PH - GIVEAWAYS'!$A$3:$B$55,2)</f>
        <v>65</v>
      </c>
      <c r="E352" s="27" t="n">
        <f aca="false">IF(TOT!AK354&lt;400,IF(D352&gt;66,66,D352),D352)</f>
        <v>65</v>
      </c>
      <c r="F352" s="27" t="n">
        <f aca="false">IF(TOT!AK354&lt;200,IF(E352&gt;60,60,E352),E352)</f>
        <v>65</v>
      </c>
      <c r="G352" s="50" t="n">
        <f aca="false">(TOT!BS354*60)/TOT!AK354</f>
        <v>4.60621443655022</v>
      </c>
      <c r="H352" s="55" t="n">
        <f aca="false">VLOOKUP(G352,'PH - BLOCKED SHOTS'!$A$3:$B$55,2)</f>
        <v>86</v>
      </c>
      <c r="I352" s="55" t="n">
        <f aca="false">IF(TOT!AK354&lt;400,IF(H352&gt;66,66,H352),H352)</f>
        <v>86</v>
      </c>
      <c r="J352" s="55" t="n">
        <f aca="false">IF(TOT!AK354&lt;200,IF(I352&gt;60,60,I352),I352)</f>
        <v>86</v>
      </c>
      <c r="K352" s="55" t="n">
        <f aca="false">((B352+F352+F352+J352)/4)+TOT!DC354</f>
        <v>69</v>
      </c>
      <c r="L352" s="55"/>
      <c r="M352" s="55" t="n">
        <f aca="false">VLOOKUP(TOT!FE354,'PH - GAME SCORE'!$A$3:$B$55,2)</f>
        <v>82</v>
      </c>
      <c r="N352" s="55" t="n">
        <f aca="false">AVERAGE(K352,M352)</f>
        <v>75.5</v>
      </c>
      <c r="O352" s="55" t="n">
        <f aca="false">IF(TOT!AN354&lt;13.4,IF(N352&gt;73,73,N352),N352)</f>
        <v>75.5</v>
      </c>
      <c r="P352" s="55" t="n">
        <f aca="false">IF(TOT!AN354&lt;13.4,IF(O352&gt;73,73,O352),O352)</f>
        <v>75.5</v>
      </c>
    </row>
    <row r="353" customFormat="false" ht="13" hidden="false" customHeight="true" outlineLevel="0" collapsed="false">
      <c r="A353" s="17" t="s">
        <v>1855</v>
      </c>
      <c r="B353" s="27" t="n">
        <f aca="false">'SK - Tableau 1'!G353</f>
        <v>65</v>
      </c>
      <c r="C353" s="54" t="n">
        <f aca="false">(TOT!BQ355*60)/TOT!AK355</f>
        <v>2.13574593522313</v>
      </c>
      <c r="D353" s="27" t="n">
        <f aca="false">VLOOKUP(C353,'PH - GIVEAWAYS'!$A$3:$B$55,2)</f>
        <v>66</v>
      </c>
      <c r="E353" s="27" t="n">
        <f aca="false">IF(TOT!AK355&lt;400,IF(D353&gt;66,66,D353),D353)</f>
        <v>66</v>
      </c>
      <c r="F353" s="27" t="n">
        <f aca="false">IF(TOT!AK355&lt;200,IF(E353&gt;60,60,E353),E353)</f>
        <v>66</v>
      </c>
      <c r="G353" s="50" t="n">
        <f aca="false">(TOT!BS355*60)/TOT!AK355</f>
        <v>1.93551975379596</v>
      </c>
      <c r="H353" s="55" t="n">
        <f aca="false">VLOOKUP(G353,'PH - BLOCKED SHOTS'!$A$3:$B$55,2)</f>
        <v>61</v>
      </c>
      <c r="I353" s="55" t="n">
        <f aca="false">IF(TOT!AK355&lt;400,IF(H353&gt;66,66,H353),H353)</f>
        <v>61</v>
      </c>
      <c r="J353" s="55" t="n">
        <f aca="false">IF(TOT!AK355&lt;200,IF(I353&gt;60,60,I353),I353)</f>
        <v>61</v>
      </c>
      <c r="K353" s="55" t="n">
        <f aca="false">((B353+F353+F353+J353)/4)+TOT!DC355</f>
        <v>64.5</v>
      </c>
      <c r="L353" s="55"/>
      <c r="M353" s="55" t="n">
        <f aca="false">VLOOKUP(TOT!FE355,'PH - GAME SCORE'!$A$3:$B$55,2)</f>
        <v>62</v>
      </c>
      <c r="N353" s="55" t="n">
        <f aca="false">AVERAGE(K353,M353)</f>
        <v>63.25</v>
      </c>
      <c r="O353" s="55" t="n">
        <f aca="false">IF(TOT!AN355&lt;13.4,IF(N353&gt;73,73,N353),N353)</f>
        <v>63.25</v>
      </c>
      <c r="P353" s="55" t="n">
        <f aca="false">IF(TOT!AN355&lt;13.4,IF(O353&gt;73,73,O353),O353)</f>
        <v>63.25</v>
      </c>
    </row>
    <row r="354" customFormat="false" ht="13" hidden="false" customHeight="true" outlineLevel="0" collapsed="false">
      <c r="A354" s="17" t="s">
        <v>1860</v>
      </c>
      <c r="B354" s="27" t="n">
        <f aca="false">'SK - Tableau 1'!G354</f>
        <v>75</v>
      </c>
      <c r="C354" s="54" t="n">
        <f aca="false">(TOT!BQ356*60)/TOT!AK356</f>
        <v>1.60079051383399</v>
      </c>
      <c r="D354" s="27" t="n">
        <f aca="false">VLOOKUP(C354,'PH - GIVEAWAYS'!$A$3:$B$55,2)</f>
        <v>77</v>
      </c>
      <c r="E354" s="27" t="n">
        <f aca="false">IF(TOT!AK356&lt;400,IF(D354&gt;66,66,D354),D354)</f>
        <v>77</v>
      </c>
      <c r="F354" s="27" t="n">
        <f aca="false">IF(TOT!AK356&lt;200,IF(E354&gt;60,60,E354),E354)</f>
        <v>77</v>
      </c>
      <c r="G354" s="50" t="n">
        <f aca="false">(TOT!BS356*60)/TOT!AK356</f>
        <v>4.26877470355731</v>
      </c>
      <c r="H354" s="55" t="n">
        <f aca="false">VLOOKUP(G354,'PH - BLOCKED SHOTS'!$A$3:$B$55,2)</f>
        <v>84</v>
      </c>
      <c r="I354" s="55" t="n">
        <f aca="false">IF(TOT!AK356&lt;400,IF(H354&gt;66,66,H354),H354)</f>
        <v>84</v>
      </c>
      <c r="J354" s="55" t="n">
        <f aca="false">IF(TOT!AK356&lt;200,IF(I354&gt;60,60,I354),I354)</f>
        <v>84</v>
      </c>
      <c r="K354" s="55" t="n">
        <f aca="false">((B354+F354+F354+J354)/4)+TOT!DC356</f>
        <v>78.25</v>
      </c>
      <c r="L354" s="55"/>
      <c r="M354" s="55" t="n">
        <f aca="false">VLOOKUP(TOT!FE356,'PH - GAME SCORE'!$A$3:$B$55,2)</f>
        <v>66</v>
      </c>
      <c r="N354" s="55" t="n">
        <f aca="false">AVERAGE(K354,M354)</f>
        <v>72.125</v>
      </c>
      <c r="O354" s="55" t="n">
        <f aca="false">IF(TOT!AN356&lt;13.4,IF(N354&gt;73,73,N354),N354)</f>
        <v>72.125</v>
      </c>
      <c r="P354" s="55" t="n">
        <f aca="false">IF(TOT!AN356&lt;13.4,IF(O354&gt;73,73,O354),O354)</f>
        <v>72.125</v>
      </c>
    </row>
    <row r="355" customFormat="false" ht="13" hidden="false" customHeight="true" outlineLevel="0" collapsed="false">
      <c r="A355" s="17" t="s">
        <v>1864</v>
      </c>
      <c r="B355" s="27" t="n">
        <f aca="false">'SK - Tableau 1'!G355</f>
        <v>69</v>
      </c>
      <c r="C355" s="54" t="n">
        <f aca="false">(TOT!BQ357*60)/TOT!AK357</f>
        <v>1.86557720814202</v>
      </c>
      <c r="D355" s="27" t="n">
        <f aca="false">VLOOKUP(C355,'PH - GIVEAWAYS'!$A$3:$B$55,2)</f>
        <v>72</v>
      </c>
      <c r="E355" s="27" t="n">
        <f aca="false">IF(TOT!AK357&lt;400,IF(D355&gt;66,66,D355),D355)</f>
        <v>72</v>
      </c>
      <c r="F355" s="27" t="n">
        <f aca="false">IF(TOT!AK357&lt;200,IF(E355&gt;60,60,E355),E355)</f>
        <v>72</v>
      </c>
      <c r="G355" s="50" t="n">
        <f aca="false">(TOT!BS357*60)/TOT!AK357</f>
        <v>2.64651650457356</v>
      </c>
      <c r="H355" s="55" t="n">
        <f aca="false">VLOOKUP(G355,'PH - BLOCKED SHOTS'!$A$3:$B$55,2)</f>
        <v>69</v>
      </c>
      <c r="I355" s="55" t="n">
        <f aca="false">IF(TOT!AK357&lt;400,IF(H355&gt;66,66,H355),H355)</f>
        <v>69</v>
      </c>
      <c r="J355" s="55" t="n">
        <f aca="false">IF(TOT!AK357&lt;200,IF(I355&gt;60,60,I355),I355)</f>
        <v>69</v>
      </c>
      <c r="K355" s="55" t="n">
        <f aca="false">((B355+F355+F355+J355)/4)+TOT!DC357</f>
        <v>73.5</v>
      </c>
      <c r="L355" s="55"/>
      <c r="M355" s="55" t="n">
        <f aca="false">VLOOKUP(TOT!FE357,'PH - GAME SCORE'!$A$3:$B$55,2)</f>
        <v>79</v>
      </c>
      <c r="N355" s="55" t="n">
        <f aca="false">AVERAGE(K355,M355)</f>
        <v>76.25</v>
      </c>
      <c r="O355" s="55" t="n">
        <f aca="false">IF(TOT!AN357&lt;13.4,IF(N355&gt;73,73,N355),N355)</f>
        <v>76.25</v>
      </c>
      <c r="P355" s="55" t="n">
        <f aca="false">IF(TOT!AN357&lt;13.4,IF(O355&gt;73,73,O355),O355)</f>
        <v>76.25</v>
      </c>
    </row>
    <row r="356" customFormat="false" ht="13" hidden="false" customHeight="true" outlineLevel="0" collapsed="false">
      <c r="A356" s="17" t="s">
        <v>1868</v>
      </c>
      <c r="B356" s="27" t="n">
        <f aca="false">'SK - Tableau 1'!G356</f>
        <v>58</v>
      </c>
      <c r="C356" s="54" t="n">
        <f aca="false">(TOT!BQ358*60)/TOT!AK358</f>
        <v>3.26780699514935</v>
      </c>
      <c r="D356" s="27" t="n">
        <f aca="false">VLOOKUP(C356,'PH - GIVEAWAYS'!$A$3:$B$55,2)</f>
        <v>51</v>
      </c>
      <c r="E356" s="27" t="n">
        <f aca="false">IF(TOT!AK358&lt;400,IF(D356&gt;66,66,D356),D356)</f>
        <v>51</v>
      </c>
      <c r="F356" s="27" t="n">
        <f aca="false">IF(TOT!AK358&lt;200,IF(E356&gt;60,60,E356),E356)</f>
        <v>51</v>
      </c>
      <c r="G356" s="50" t="n">
        <f aca="false">(TOT!BS358*60)/TOT!AK358</f>
        <v>4.90171049272402</v>
      </c>
      <c r="H356" s="55" t="n">
        <f aca="false">VLOOKUP(G356,'PH - BLOCKED SHOTS'!$A$3:$B$55,2)</f>
        <v>88</v>
      </c>
      <c r="I356" s="55" t="n">
        <f aca="false">IF(TOT!AK358&lt;400,IF(H356&gt;66,66,H356),H356)</f>
        <v>88</v>
      </c>
      <c r="J356" s="55" t="n">
        <f aca="false">IF(TOT!AK358&lt;200,IF(I356&gt;60,60,I356),I356)</f>
        <v>88</v>
      </c>
      <c r="K356" s="55" t="n">
        <f aca="false">((B356+F356+F356+J356)/4)+TOT!DC358</f>
        <v>62</v>
      </c>
      <c r="L356" s="55"/>
      <c r="M356" s="55" t="n">
        <f aca="false">VLOOKUP(TOT!FE358,'PH - GAME SCORE'!$A$3:$B$55,2)</f>
        <v>58</v>
      </c>
      <c r="N356" s="55" t="n">
        <f aca="false">AVERAGE(K356,M356)</f>
        <v>60</v>
      </c>
      <c r="O356" s="55" t="n">
        <f aca="false">IF(TOT!AN358&lt;13.4,IF(N356&gt;73,73,N356),N356)</f>
        <v>60</v>
      </c>
      <c r="P356" s="55" t="n">
        <f aca="false">IF(TOT!AN358&lt;13.4,IF(O356&gt;73,73,O356),O356)</f>
        <v>60</v>
      </c>
    </row>
    <row r="357" customFormat="false" ht="13" hidden="false" customHeight="true" outlineLevel="0" collapsed="false">
      <c r="A357" s="17" t="s">
        <v>1874</v>
      </c>
      <c r="B357" s="27" t="n">
        <f aca="false">'SK - Tableau 1'!G357</f>
        <v>86</v>
      </c>
      <c r="C357" s="54" t="n">
        <f aca="false">(TOT!BQ359*60)/TOT!AK359</f>
        <v>2.44440033845548</v>
      </c>
      <c r="D357" s="27" t="n">
        <f aca="false">VLOOKUP(C357,'PH - GIVEAWAYS'!$A$3:$B$55,2)</f>
        <v>60</v>
      </c>
      <c r="E357" s="27" t="n">
        <f aca="false">IF(TOT!AK359&lt;400,IF(D357&gt;66,66,D357),D357)</f>
        <v>60</v>
      </c>
      <c r="F357" s="27" t="n">
        <f aca="false">IF(TOT!AK359&lt;200,IF(E357&gt;60,60,E357),E357)</f>
        <v>60</v>
      </c>
      <c r="G357" s="50" t="n">
        <f aca="false">(TOT!BS359*60)/TOT!AK359</f>
        <v>1.20339708970116</v>
      </c>
      <c r="H357" s="55" t="n">
        <f aca="false">VLOOKUP(G357,'PH - BLOCKED SHOTS'!$A$3:$B$55,2)</f>
        <v>51</v>
      </c>
      <c r="I357" s="55" t="n">
        <f aca="false">IF(TOT!AK359&lt;400,IF(H357&gt;66,66,H357),H357)</f>
        <v>51</v>
      </c>
      <c r="J357" s="55" t="n">
        <f aca="false">IF(TOT!AK359&lt;200,IF(I357&gt;60,60,I357),I357)</f>
        <v>51</v>
      </c>
      <c r="K357" s="55" t="n">
        <f aca="false">((B357+F357+F357+J357)/4)+TOT!DC359</f>
        <v>68.25</v>
      </c>
      <c r="L357" s="55"/>
      <c r="M357" s="55" t="n">
        <f aca="false">VLOOKUP(TOT!FE359,'PH - GAME SCORE'!$A$3:$B$55,2)</f>
        <v>94</v>
      </c>
      <c r="N357" s="55" t="n">
        <f aca="false">AVERAGE(K357,M357)</f>
        <v>81.125</v>
      </c>
      <c r="O357" s="55" t="n">
        <f aca="false">IF(TOT!AN359&lt;13.4,IF(N357&gt;73,73,N357),N357)</f>
        <v>81.125</v>
      </c>
      <c r="P357" s="55" t="n">
        <f aca="false">IF(TOT!AN359&lt;13.4,IF(O357&gt;73,73,O357),O357)</f>
        <v>81.125</v>
      </c>
    </row>
    <row r="358" customFormat="false" ht="13" hidden="false" customHeight="true" outlineLevel="0" collapsed="false">
      <c r="A358" s="17" t="s">
        <v>1877</v>
      </c>
      <c r="B358" s="27" t="n">
        <f aca="false">'SK - Tableau 1'!G358</f>
        <v>73</v>
      </c>
      <c r="C358" s="54" t="n">
        <f aca="false">(TOT!BQ360*60)/TOT!AK360</f>
        <v>2.43314335817624</v>
      </c>
      <c r="D358" s="27" t="n">
        <f aca="false">VLOOKUP(C358,'PH - GIVEAWAYS'!$A$3:$B$55,2)</f>
        <v>60</v>
      </c>
      <c r="E358" s="27" t="n">
        <f aca="false">IF(TOT!AK360&lt;400,IF(D358&gt;66,66,D358),D358)</f>
        <v>60</v>
      </c>
      <c r="F358" s="27" t="n">
        <f aca="false">IF(TOT!AK360&lt;200,IF(E358&gt;60,60,E358),E358)</f>
        <v>60</v>
      </c>
      <c r="G358" s="50" t="n">
        <f aca="false">(TOT!BS360*60)/TOT!AK360</f>
        <v>1.05217010083297</v>
      </c>
      <c r="H358" s="55" t="n">
        <f aca="false">VLOOKUP(G358,'PH - BLOCKED SHOTS'!$A$3:$B$55,2)</f>
        <v>50</v>
      </c>
      <c r="I358" s="55" t="n">
        <f aca="false">IF(TOT!AK360&lt;400,IF(H358&gt;66,66,H358),H358)</f>
        <v>50</v>
      </c>
      <c r="J358" s="55" t="n">
        <f aca="false">IF(TOT!AK360&lt;200,IF(I358&gt;60,60,I358),I358)</f>
        <v>50</v>
      </c>
      <c r="K358" s="55" t="n">
        <f aca="false">((B358+F358+F358+J358)/4)+TOT!DC360</f>
        <v>62.75</v>
      </c>
      <c r="L358" s="55"/>
      <c r="M358" s="55" t="n">
        <f aca="false">VLOOKUP(TOT!FE360,'PH - GAME SCORE'!$A$3:$B$55,2)</f>
        <v>71</v>
      </c>
      <c r="N358" s="55" t="n">
        <f aca="false">AVERAGE(K358,M358)</f>
        <v>66.875</v>
      </c>
      <c r="O358" s="55" t="n">
        <f aca="false">IF(TOT!AN360&lt;13.4,IF(N358&gt;73,73,N358),N358)</f>
        <v>66.875</v>
      </c>
      <c r="P358" s="55" t="n">
        <f aca="false">IF(TOT!AN360&lt;13.4,IF(O358&gt;73,73,O358),O358)</f>
        <v>66.875</v>
      </c>
    </row>
    <row r="359" customFormat="false" ht="13" hidden="false" customHeight="true" outlineLevel="0" collapsed="false">
      <c r="A359" s="17" t="s">
        <v>1881</v>
      </c>
      <c r="B359" s="27" t="n">
        <f aca="false">'SK - Tableau 1'!G359</f>
        <v>88</v>
      </c>
      <c r="C359" s="54" t="n">
        <f aca="false">(TOT!BQ361*60)/TOT!AK361</f>
        <v>1.57450181778426</v>
      </c>
      <c r="D359" s="27" t="n">
        <f aca="false">VLOOKUP(C359,'PH - GIVEAWAYS'!$A$3:$B$55,2)</f>
        <v>78</v>
      </c>
      <c r="E359" s="27" t="n">
        <f aca="false">IF(TOT!AK361&lt;400,IF(D359&gt;66,66,D359),D359)</f>
        <v>78</v>
      </c>
      <c r="F359" s="27" t="n">
        <f aca="false">IF(TOT!AK361&lt;200,IF(E359&gt;60,60,E359),E359)</f>
        <v>78</v>
      </c>
      <c r="G359" s="50" t="n">
        <f aca="false">(TOT!BS361*60)/TOT!AK361</f>
        <v>1.47609545417274</v>
      </c>
      <c r="H359" s="55" t="n">
        <f aca="false">VLOOKUP(G359,'PH - BLOCKED SHOTS'!$A$3:$B$55,2)</f>
        <v>55</v>
      </c>
      <c r="I359" s="55" t="n">
        <f aca="false">IF(TOT!AK361&lt;400,IF(H359&gt;66,66,H359),H359)</f>
        <v>55</v>
      </c>
      <c r="J359" s="55" t="n">
        <f aca="false">IF(TOT!AK361&lt;200,IF(I359&gt;60,60,I359),I359)</f>
        <v>55</v>
      </c>
      <c r="K359" s="55" t="n">
        <f aca="false">((B359+F359+F359+J359)/4)+TOT!DC361</f>
        <v>80.75</v>
      </c>
      <c r="L359" s="55"/>
      <c r="M359" s="55" t="n">
        <f aca="false">VLOOKUP(TOT!FE361,'PH - GAME SCORE'!$A$3:$B$55,2)</f>
        <v>84</v>
      </c>
      <c r="N359" s="55" t="n">
        <f aca="false">AVERAGE(K359,M359)</f>
        <v>82.375</v>
      </c>
      <c r="O359" s="55" t="n">
        <f aca="false">IF(TOT!AN361&lt;13.4,IF(N359&gt;73,73,N359),N359)</f>
        <v>82.375</v>
      </c>
      <c r="P359" s="55" t="n">
        <f aca="false">IF(TOT!AN361&lt;13.4,IF(O359&gt;73,73,O359),O359)</f>
        <v>82.375</v>
      </c>
    </row>
    <row r="360" customFormat="false" ht="13" hidden="false" customHeight="true" outlineLevel="0" collapsed="false">
      <c r="A360" s="17" t="s">
        <v>1887</v>
      </c>
      <c r="B360" s="27" t="n">
        <f aca="false">'SK - Tableau 1'!G360</f>
        <v>80</v>
      </c>
      <c r="C360" s="54" t="n">
        <f aca="false">(TOT!BQ362*60)/TOT!AK362</f>
        <v>1.88989431512048</v>
      </c>
      <c r="D360" s="27" t="n">
        <f aca="false">VLOOKUP(C360,'PH - GIVEAWAYS'!$A$3:$B$55,2)</f>
        <v>71</v>
      </c>
      <c r="E360" s="27" t="n">
        <f aca="false">IF(TOT!AK362&lt;400,IF(D360&gt;66,66,D360),D360)</f>
        <v>71</v>
      </c>
      <c r="F360" s="27" t="n">
        <f aca="false">IF(TOT!AK362&lt;200,IF(E360&gt;60,60,E360),E360)</f>
        <v>71</v>
      </c>
      <c r="G360" s="50" t="n">
        <f aca="false">(TOT!BS362*60)/TOT!AK362</f>
        <v>1.14388340125714</v>
      </c>
      <c r="H360" s="55" t="n">
        <f aca="false">VLOOKUP(G360,'PH - BLOCKED SHOTS'!$A$3:$B$55,2)</f>
        <v>51</v>
      </c>
      <c r="I360" s="55" t="n">
        <f aca="false">IF(TOT!AK362&lt;400,IF(H360&gt;66,66,H360),H360)</f>
        <v>51</v>
      </c>
      <c r="J360" s="55" t="n">
        <f aca="false">IF(TOT!AK362&lt;200,IF(I360&gt;60,60,I360),I360)</f>
        <v>51</v>
      </c>
      <c r="K360" s="55" t="n">
        <f aca="false">((B360+F360+F360+J360)/4)+TOT!DC362</f>
        <v>75.25</v>
      </c>
      <c r="L360" s="55"/>
      <c r="M360" s="55" t="n">
        <f aca="false">VLOOKUP(TOT!FE362,'PH - GAME SCORE'!$A$3:$B$55,2)</f>
        <v>89</v>
      </c>
      <c r="N360" s="55" t="n">
        <f aca="false">AVERAGE(K360,M360)</f>
        <v>82.125</v>
      </c>
      <c r="O360" s="55" t="n">
        <f aca="false">IF(TOT!AN362&lt;13.4,IF(N360&gt;73,73,N360),N360)</f>
        <v>82.125</v>
      </c>
      <c r="P360" s="55" t="n">
        <f aca="false">IF(TOT!AN362&lt;13.4,IF(O360&gt;73,73,O360),O360)</f>
        <v>82.125</v>
      </c>
    </row>
    <row r="361" customFormat="false" ht="13" hidden="false" customHeight="true" outlineLevel="0" collapsed="false">
      <c r="A361" s="17" t="s">
        <v>1891</v>
      </c>
      <c r="B361" s="27" t="n">
        <f aca="false">'SK - Tableau 1'!G361</f>
        <v>94</v>
      </c>
      <c r="C361" s="54" t="n">
        <f aca="false">(TOT!BQ363*60)/TOT!AK363</f>
        <v>2.43619846404664</v>
      </c>
      <c r="D361" s="27" t="n">
        <f aca="false">VLOOKUP(C361,'PH - GIVEAWAYS'!$A$3:$B$55,2)</f>
        <v>60</v>
      </c>
      <c r="E361" s="27" t="n">
        <f aca="false">IF(TOT!AK363&lt;400,IF(D361&gt;66,66,D361),D361)</f>
        <v>60</v>
      </c>
      <c r="F361" s="27" t="n">
        <f aca="false">IF(TOT!AK363&lt;200,IF(E361&gt;60,60,E361),E361)</f>
        <v>60</v>
      </c>
      <c r="G361" s="50" t="n">
        <f aca="false">(TOT!BS363*60)/TOT!AK363</f>
        <v>2.28855007228624</v>
      </c>
      <c r="H361" s="55" t="n">
        <f aca="false">VLOOKUP(G361,'PH - BLOCKED SHOTS'!$A$3:$B$55,2)</f>
        <v>65</v>
      </c>
      <c r="I361" s="55" t="n">
        <f aca="false">IF(TOT!AK363&lt;400,IF(H361&gt;66,66,H361),H361)</f>
        <v>65</v>
      </c>
      <c r="J361" s="55" t="n">
        <f aca="false">IF(TOT!AK363&lt;200,IF(I361&gt;60,60,I361),I361)</f>
        <v>65</v>
      </c>
      <c r="K361" s="55" t="n">
        <f aca="false">((B361+F361+F361+J361)/4)+TOT!DC363</f>
        <v>76.75</v>
      </c>
      <c r="L361" s="55"/>
      <c r="M361" s="55" t="n">
        <f aca="false">VLOOKUP(TOT!FE363,'PH - GAME SCORE'!$A$3:$B$55,2)</f>
        <v>94</v>
      </c>
      <c r="N361" s="55" t="n">
        <f aca="false">AVERAGE(K361,M361)</f>
        <v>85.375</v>
      </c>
      <c r="O361" s="55" t="n">
        <f aca="false">IF(TOT!AN363&lt;13.4,IF(N361&gt;73,73,N361),N361)</f>
        <v>85.375</v>
      </c>
      <c r="P361" s="55" t="n">
        <f aca="false">IF(TOT!AN363&lt;13.4,IF(O361&gt;73,73,O361),O361)</f>
        <v>85.375</v>
      </c>
    </row>
    <row r="362" customFormat="false" ht="13" hidden="false" customHeight="true" outlineLevel="0" collapsed="false">
      <c r="A362" s="17" t="s">
        <v>1895</v>
      </c>
      <c r="B362" s="27" t="n">
        <f aca="false">'SK - Tableau 1'!G362</f>
        <v>73</v>
      </c>
      <c r="C362" s="54" t="n">
        <f aca="false">(TOT!BQ364*60)/TOT!AK364</f>
        <v>2.0537562549917</v>
      </c>
      <c r="D362" s="27" t="n">
        <f aca="false">VLOOKUP(C362,'PH - GIVEAWAYS'!$A$3:$B$55,2)</f>
        <v>68</v>
      </c>
      <c r="E362" s="27" t="n">
        <f aca="false">IF(TOT!AK364&lt;400,IF(D362&gt;66,66,D362),D362)</f>
        <v>68</v>
      </c>
      <c r="F362" s="27" t="n">
        <f aca="false">IF(TOT!AK364&lt;200,IF(E362&gt;60,60,E362),E362)</f>
        <v>68</v>
      </c>
      <c r="G362" s="50" t="n">
        <f aca="false">(TOT!BS364*60)/TOT!AK364</f>
        <v>1.29093250313764</v>
      </c>
      <c r="H362" s="55" t="n">
        <f aca="false">VLOOKUP(G362,'PH - BLOCKED SHOTS'!$A$3:$B$55,2)</f>
        <v>52</v>
      </c>
      <c r="I362" s="55" t="n">
        <f aca="false">IF(TOT!AK364&lt;400,IF(H362&gt;66,66,H362),H362)</f>
        <v>52</v>
      </c>
      <c r="J362" s="55" t="n">
        <f aca="false">IF(TOT!AK364&lt;200,IF(I362&gt;60,60,I362),I362)</f>
        <v>52</v>
      </c>
      <c r="K362" s="55" t="n">
        <f aca="false">((B362+F362+F362+J362)/4)+TOT!DC364</f>
        <v>66.25</v>
      </c>
      <c r="L362" s="55"/>
      <c r="M362" s="55" t="n">
        <f aca="false">VLOOKUP(TOT!FE364,'PH - GAME SCORE'!$A$3:$B$55,2)</f>
        <v>65</v>
      </c>
      <c r="N362" s="55" t="n">
        <f aca="false">AVERAGE(K362,M362)</f>
        <v>65.625</v>
      </c>
      <c r="O362" s="55" t="n">
        <f aca="false">IF(TOT!AN364&lt;13.4,IF(N362&gt;73,73,N362),N362)</f>
        <v>65.625</v>
      </c>
      <c r="P362" s="55" t="n">
        <f aca="false">IF(TOT!AN364&lt;13.4,IF(O362&gt;73,73,O362),O362)</f>
        <v>65.625</v>
      </c>
    </row>
    <row r="363" customFormat="false" ht="13" hidden="false" customHeight="true" outlineLevel="0" collapsed="false">
      <c r="A363" s="17" t="s">
        <v>1897</v>
      </c>
      <c r="B363" s="27" t="n">
        <f aca="false">'SK - Tableau 1'!G363</f>
        <v>70</v>
      </c>
      <c r="C363" s="54" t="n">
        <f aca="false">(TOT!BQ365*60)/TOT!AK365</f>
        <v>1.95954394998155</v>
      </c>
      <c r="D363" s="27" t="n">
        <f aca="false">VLOOKUP(C363,'PH - GIVEAWAYS'!$A$3:$B$55,2)</f>
        <v>70</v>
      </c>
      <c r="E363" s="27" t="n">
        <f aca="false">IF(TOT!AK365&lt;400,IF(D363&gt;66,66,D363),D363)</f>
        <v>70</v>
      </c>
      <c r="F363" s="27" t="n">
        <f aca="false">IF(TOT!AK365&lt;200,IF(E363&gt;60,60,E363),E363)</f>
        <v>70</v>
      </c>
      <c r="G363" s="50" t="n">
        <f aca="false">(TOT!BS365*60)/TOT!AK365</f>
        <v>4.0250091945567</v>
      </c>
      <c r="H363" s="55" t="n">
        <f aca="false">VLOOKUP(G363,'PH - BLOCKED SHOTS'!$A$3:$B$55,2)</f>
        <v>82</v>
      </c>
      <c r="I363" s="55" t="n">
        <f aca="false">IF(TOT!AK365&lt;400,IF(H363&gt;66,66,H363),H363)</f>
        <v>82</v>
      </c>
      <c r="J363" s="55" t="n">
        <f aca="false">IF(TOT!AK365&lt;200,IF(I363&gt;60,60,I363),I363)</f>
        <v>82</v>
      </c>
      <c r="K363" s="55" t="n">
        <f aca="false">((B363+F363+F363+J363)/4)+TOT!DC365</f>
        <v>73</v>
      </c>
      <c r="L363" s="55"/>
      <c r="M363" s="55" t="n">
        <f aca="false">VLOOKUP(TOT!FE365,'PH - GAME SCORE'!$A$3:$B$55,2)</f>
        <v>63</v>
      </c>
      <c r="N363" s="55" t="n">
        <f aca="false">AVERAGE(K363,M363)</f>
        <v>68</v>
      </c>
      <c r="O363" s="55" t="n">
        <f aca="false">IF(TOT!AN365&lt;13.4,IF(N363&gt;73,73,N363),N363)</f>
        <v>68</v>
      </c>
      <c r="P363" s="55" t="n">
        <f aca="false">IF(TOT!AN365&lt;13.4,IF(O363&gt;73,73,O363),O363)</f>
        <v>68</v>
      </c>
    </row>
    <row r="364" customFormat="false" ht="13" hidden="false" customHeight="true" outlineLevel="0" collapsed="false">
      <c r="A364" s="17" t="s">
        <v>1902</v>
      </c>
      <c r="B364" s="27" t="n">
        <f aca="false">'SK - Tableau 1'!G364</f>
        <v>78</v>
      </c>
      <c r="C364" s="54" t="n">
        <f aca="false">(TOT!BQ366*60)/TOT!AK366</f>
        <v>2.02277904328018</v>
      </c>
      <c r="D364" s="27" t="n">
        <f aca="false">VLOOKUP(C364,'PH - GIVEAWAYS'!$A$3:$B$55,2)</f>
        <v>68</v>
      </c>
      <c r="E364" s="27" t="n">
        <f aca="false">IF(TOT!AK366&lt;400,IF(D364&gt;66,66,D364),D364)</f>
        <v>68</v>
      </c>
      <c r="F364" s="27" t="n">
        <f aca="false">IF(TOT!AK366&lt;200,IF(E364&gt;60,60,E364),E364)</f>
        <v>68</v>
      </c>
      <c r="G364" s="50" t="n">
        <f aca="false">(TOT!BS366*60)/TOT!AK366</f>
        <v>3.49886104783599</v>
      </c>
      <c r="H364" s="55" t="n">
        <f aca="false">VLOOKUP(G364,'PH - BLOCKED SHOTS'!$A$3:$B$55,2)</f>
        <v>77</v>
      </c>
      <c r="I364" s="55" t="n">
        <f aca="false">IF(TOT!AK366&lt;400,IF(H364&gt;66,66,H364),H364)</f>
        <v>77</v>
      </c>
      <c r="J364" s="55" t="n">
        <f aca="false">IF(TOT!AK366&lt;200,IF(I364&gt;60,60,I364),I364)</f>
        <v>77</v>
      </c>
      <c r="K364" s="55" t="n">
        <f aca="false">((B364+F364+F364+J364)/4)+TOT!DC366</f>
        <v>72.75</v>
      </c>
      <c r="L364" s="55"/>
      <c r="M364" s="55" t="n">
        <f aca="false">VLOOKUP(TOT!FE366,'PH - GAME SCORE'!$A$3:$B$55,2)</f>
        <v>67</v>
      </c>
      <c r="N364" s="55" t="n">
        <f aca="false">AVERAGE(K364,M364)</f>
        <v>69.875</v>
      </c>
      <c r="O364" s="55" t="n">
        <f aca="false">IF(TOT!AN366&lt;13.4,IF(N364&gt;73,73,N364),N364)</f>
        <v>69.875</v>
      </c>
      <c r="P364" s="55" t="n">
        <f aca="false">IF(TOT!AN366&lt;13.4,IF(O364&gt;73,73,O364),O364)</f>
        <v>69.875</v>
      </c>
    </row>
    <row r="365" customFormat="false" ht="13" hidden="false" customHeight="true" outlineLevel="0" collapsed="false">
      <c r="A365" s="17" t="s">
        <v>1907</v>
      </c>
      <c r="B365" s="27" t="n">
        <f aca="false">'SK - Tableau 1'!G365</f>
        <v>47</v>
      </c>
      <c r="C365" s="54" t="n">
        <f aca="false">(TOT!BQ367*60)/TOT!AK367</f>
        <v>2.71186440677966</v>
      </c>
      <c r="D365" s="27" t="n">
        <f aca="false">VLOOKUP(C365,'PH - GIVEAWAYS'!$A$3:$B$55,2)</f>
        <v>57</v>
      </c>
      <c r="E365" s="27" t="n">
        <f aca="false">IF(TOT!AK367&lt;400,IF(D365&gt;66,66,D365),D365)</f>
        <v>57</v>
      </c>
      <c r="F365" s="27" t="n">
        <f aca="false">IF(TOT!AK367&lt;200,IF(E365&gt;60,60,E365),E365)</f>
        <v>57</v>
      </c>
      <c r="G365" s="50" t="n">
        <f aca="false">(TOT!BS367*60)/TOT!AK367</f>
        <v>1.35593220338983</v>
      </c>
      <c r="H365" s="55" t="n">
        <f aca="false">VLOOKUP(G365,'PH - BLOCKED SHOTS'!$A$3:$B$55,2)</f>
        <v>53</v>
      </c>
      <c r="I365" s="55" t="n">
        <f aca="false">IF(TOT!AK367&lt;400,IF(H365&gt;66,66,H365),H365)</f>
        <v>53</v>
      </c>
      <c r="J365" s="55" t="n">
        <f aca="false">IF(TOT!AK367&lt;200,IF(I365&gt;60,60,I365),I365)</f>
        <v>53</v>
      </c>
      <c r="K365" s="55" t="n">
        <f aca="false">((B365+F365+F365+J365)/4)+TOT!DC367</f>
        <v>53.5</v>
      </c>
      <c r="L365" s="55"/>
      <c r="M365" s="55" t="n">
        <f aca="false">VLOOKUP(TOT!FE367,'PH - GAME SCORE'!$A$3:$B$55,2)</f>
        <v>72</v>
      </c>
      <c r="N365" s="55" t="n">
        <f aca="false">AVERAGE(K365,M365)</f>
        <v>62.75</v>
      </c>
      <c r="O365" s="55" t="n">
        <f aca="false">IF(TOT!AN367&lt;13.4,IF(N365&gt;73,73,N365),N365)</f>
        <v>62.75</v>
      </c>
      <c r="P365" s="55" t="n">
        <f aca="false">IF(TOT!AN367&lt;13.4,IF(O365&gt;73,73,O365),O365)</f>
        <v>62.75</v>
      </c>
    </row>
    <row r="366" customFormat="false" ht="13" hidden="false" customHeight="true" outlineLevel="0" collapsed="false">
      <c r="A366" s="17" t="s">
        <v>1912</v>
      </c>
      <c r="B366" s="27" t="n">
        <f aca="false">'SK - Tableau 1'!G366</f>
        <v>73</v>
      </c>
      <c r="C366" s="54" t="n">
        <f aca="false">(TOT!BQ368*60)/TOT!AK368</f>
        <v>2.92480365901365</v>
      </c>
      <c r="D366" s="27" t="n">
        <f aca="false">VLOOKUP(C366,'PH - GIVEAWAYS'!$A$3:$B$55,2)</f>
        <v>54</v>
      </c>
      <c r="E366" s="27" t="n">
        <f aca="false">IF(TOT!AK368&lt;400,IF(D366&gt;66,66,D366),D366)</f>
        <v>54</v>
      </c>
      <c r="F366" s="27" t="n">
        <f aca="false">IF(TOT!AK368&lt;200,IF(E366&gt;60,60,E366),E366)</f>
        <v>54</v>
      </c>
      <c r="G366" s="50" t="n">
        <f aca="false">(TOT!BS368*60)/TOT!AK368</f>
        <v>2.05819516745405</v>
      </c>
      <c r="H366" s="55" t="n">
        <f aca="false">VLOOKUP(G366,'PH - BLOCKED SHOTS'!$A$3:$B$55,2)</f>
        <v>62</v>
      </c>
      <c r="I366" s="55" t="n">
        <f aca="false">IF(TOT!AK368&lt;400,IF(H366&gt;66,66,H366),H366)</f>
        <v>62</v>
      </c>
      <c r="J366" s="55" t="n">
        <f aca="false">IF(TOT!AK368&lt;200,IF(I366&gt;60,60,I366),I366)</f>
        <v>62</v>
      </c>
      <c r="K366" s="55" t="n">
        <f aca="false">((B366+F366+F366+J366)/4)+TOT!DC368</f>
        <v>63.75</v>
      </c>
      <c r="L366" s="55"/>
      <c r="M366" s="55" t="n">
        <f aca="false">VLOOKUP(TOT!FE368,'PH - GAME SCORE'!$A$3:$B$55,2)</f>
        <v>67</v>
      </c>
      <c r="N366" s="55" t="n">
        <f aca="false">AVERAGE(K366,M366)</f>
        <v>65.375</v>
      </c>
      <c r="O366" s="55" t="n">
        <f aca="false">IF(TOT!AN368&lt;13.4,IF(N366&gt;73,73,N366),N366)</f>
        <v>65.375</v>
      </c>
      <c r="P366" s="55" t="n">
        <f aca="false">IF(TOT!AN368&lt;13.4,IF(O366&gt;73,73,O366),O366)</f>
        <v>65.375</v>
      </c>
    </row>
    <row r="367" customFormat="false" ht="13" hidden="false" customHeight="true" outlineLevel="0" collapsed="false">
      <c r="A367" s="17" t="s">
        <v>1918</v>
      </c>
      <c r="B367" s="27" t="n">
        <f aca="false">'SK - Tableau 1'!G367</f>
        <v>47</v>
      </c>
      <c r="C367" s="54" t="n">
        <f aca="false">(TOT!BQ369*60)/TOT!AK369</f>
        <v>0</v>
      </c>
      <c r="D367" s="27" t="n">
        <f aca="false">VLOOKUP(C367,'PH - GIVEAWAYS'!$A$3:$B$55,2)</f>
        <v>99</v>
      </c>
      <c r="E367" s="27" t="n">
        <f aca="false">IF(TOT!AK369&lt;400,IF(D367&gt;66,66,D367),D367)</f>
        <v>66</v>
      </c>
      <c r="F367" s="27" t="n">
        <f aca="false">IF(TOT!AK369&lt;200,IF(E367&gt;60,60,E367),E367)</f>
        <v>60</v>
      </c>
      <c r="G367" s="50" t="n">
        <f aca="false">(TOT!BS369*60)/TOT!AK369</f>
        <v>0</v>
      </c>
      <c r="H367" s="55" t="n">
        <f aca="false">VLOOKUP(G367,'PH - BLOCKED SHOTS'!$A$3:$B$55,2)</f>
        <v>47</v>
      </c>
      <c r="I367" s="55" t="n">
        <f aca="false">IF(TOT!AK369&lt;400,IF(H367&gt;66,66,H367),H367)</f>
        <v>47</v>
      </c>
      <c r="J367" s="55" t="n">
        <f aca="false">IF(TOT!AK369&lt;200,IF(I367&gt;60,60,I367),I367)</f>
        <v>47</v>
      </c>
      <c r="K367" s="55" t="n">
        <f aca="false">((B367+F367+F367+J367)/4)+TOT!DC369</f>
        <v>53.5</v>
      </c>
      <c r="L367" s="55"/>
      <c r="M367" s="55" t="n">
        <f aca="false">VLOOKUP(TOT!FE369,'PH - GAME SCORE'!$A$3:$B$55,2)</f>
        <v>48</v>
      </c>
      <c r="N367" s="55" t="n">
        <f aca="false">AVERAGE(K367,M367)</f>
        <v>50.75</v>
      </c>
      <c r="O367" s="55" t="n">
        <f aca="false">IF(TOT!AN369&lt;13.4,IF(N367&gt;73,73,N367),N367)</f>
        <v>50.75</v>
      </c>
      <c r="P367" s="55" t="n">
        <f aca="false">IF(TOT!AN369&lt;13.4,IF(O367&gt;73,73,O367),O367)</f>
        <v>50.75</v>
      </c>
    </row>
    <row r="368" customFormat="false" ht="13" hidden="false" customHeight="true" outlineLevel="0" collapsed="false">
      <c r="A368" s="17" t="s">
        <v>1923</v>
      </c>
      <c r="B368" s="27" t="n">
        <f aca="false">'SK - Tableau 1'!G368</f>
        <v>73</v>
      </c>
      <c r="C368" s="54" t="n">
        <f aca="false">(TOT!BQ370*60)/TOT!AK370</f>
        <v>1.8638708603761</v>
      </c>
      <c r="D368" s="27" t="n">
        <f aca="false">VLOOKUP(C368,'PH - GIVEAWAYS'!$A$3:$B$55,2)</f>
        <v>72</v>
      </c>
      <c r="E368" s="27" t="n">
        <f aca="false">IF(TOT!AK370&lt;400,IF(D368&gt;66,66,D368),D368)</f>
        <v>72</v>
      </c>
      <c r="F368" s="27" t="n">
        <f aca="false">IF(TOT!AK370&lt;200,IF(E368&gt;60,60,E368),E368)</f>
        <v>72</v>
      </c>
      <c r="G368" s="50" t="n">
        <f aca="false">(TOT!BS370*60)/TOT!AK370</f>
        <v>2.13013812614412</v>
      </c>
      <c r="H368" s="55" t="n">
        <f aca="false">VLOOKUP(G368,'PH - BLOCKED SHOTS'!$A$3:$B$55,2)</f>
        <v>63</v>
      </c>
      <c r="I368" s="55" t="n">
        <f aca="false">IF(TOT!AK370&lt;400,IF(H368&gt;66,66,H368),H368)</f>
        <v>63</v>
      </c>
      <c r="J368" s="55" t="n">
        <f aca="false">IF(TOT!AK370&lt;200,IF(I368&gt;60,60,I368),I368)</f>
        <v>63</v>
      </c>
      <c r="K368" s="55" t="n">
        <f aca="false">((B368+F368+F368+J368)/4)+TOT!DC370</f>
        <v>71</v>
      </c>
      <c r="L368" s="55"/>
      <c r="M368" s="55" t="n">
        <f aca="false">VLOOKUP(TOT!FE370,'PH - GAME SCORE'!$A$3:$B$55,2)</f>
        <v>71</v>
      </c>
      <c r="N368" s="55" t="n">
        <f aca="false">AVERAGE(K368,M368)</f>
        <v>71</v>
      </c>
      <c r="O368" s="55" t="n">
        <f aca="false">IF(TOT!AN370&lt;13.4,IF(N368&gt;73,73,N368),N368)</f>
        <v>71</v>
      </c>
      <c r="P368" s="55" t="n">
        <f aca="false">IF(TOT!AN370&lt;13.4,IF(O368&gt;73,73,O368),O368)</f>
        <v>71</v>
      </c>
    </row>
    <row r="369" customFormat="false" ht="13" hidden="false" customHeight="true" outlineLevel="0" collapsed="false">
      <c r="A369" s="17" t="s">
        <v>1926</v>
      </c>
      <c r="B369" s="27" t="n">
        <f aca="false">'SK - Tableau 1'!G369</f>
        <v>95</v>
      </c>
      <c r="C369" s="54" t="n">
        <f aca="false">(TOT!BQ371*60)/TOT!AK371</f>
        <v>0.801451517748829</v>
      </c>
      <c r="D369" s="27" t="n">
        <f aca="false">VLOOKUP(C369,'PH - GIVEAWAYS'!$A$3:$B$55,2)</f>
        <v>95</v>
      </c>
      <c r="E369" s="27" t="n">
        <f aca="false">IF(TOT!AK371&lt;400,IF(D369&gt;66,66,D369),D369)</f>
        <v>95</v>
      </c>
      <c r="F369" s="27" t="n">
        <f aca="false">IF(TOT!AK371&lt;200,IF(E369&gt;60,60,E369),E369)</f>
        <v>95</v>
      </c>
      <c r="G369" s="50" t="n">
        <f aca="false">(TOT!BS371*60)/TOT!AK371</f>
        <v>5.08921713770507</v>
      </c>
      <c r="H369" s="55" t="n">
        <f aca="false">VLOOKUP(G369,'PH - BLOCKED SHOTS'!$A$3:$B$55,2)</f>
        <v>90</v>
      </c>
      <c r="I369" s="55" t="n">
        <f aca="false">IF(TOT!AK371&lt;400,IF(H369&gt;66,66,H369),H369)</f>
        <v>90</v>
      </c>
      <c r="J369" s="55" t="n">
        <f aca="false">IF(TOT!AK371&lt;200,IF(I369&gt;60,60,I369),I369)</f>
        <v>90</v>
      </c>
      <c r="K369" s="55" t="n">
        <f aca="false">((B369+F369+F369+J369)/4)+TOT!DC371</f>
        <v>94.75</v>
      </c>
      <c r="L369" s="55"/>
      <c r="M369" s="55" t="n">
        <f aca="false">VLOOKUP(TOT!FE371,'PH - GAME SCORE'!$A$3:$B$55,2)</f>
        <v>79</v>
      </c>
      <c r="N369" s="55" t="n">
        <f aca="false">AVERAGE(K369,M369)</f>
        <v>86.875</v>
      </c>
      <c r="O369" s="55" t="n">
        <f aca="false">IF(TOT!AN371&lt;13.4,IF(N369&gt;73,73,N369),N369)</f>
        <v>86.875</v>
      </c>
      <c r="P369" s="55" t="n">
        <f aca="false">IF(TOT!AN371&lt;13.4,IF(O369&gt;73,73,O369),O369)</f>
        <v>86.875</v>
      </c>
    </row>
    <row r="370" customFormat="false" ht="13" hidden="false" customHeight="true" outlineLevel="0" collapsed="false">
      <c r="A370" s="17" t="s">
        <v>1929</v>
      </c>
      <c r="B370" s="27" t="n">
        <f aca="false">'SK - Tableau 1'!G370</f>
        <v>66</v>
      </c>
      <c r="C370" s="54" t="n">
        <f aca="false">(TOT!BQ372*60)/TOT!AK372</f>
        <v>2.50871080139373</v>
      </c>
      <c r="D370" s="27" t="n">
        <f aca="false">VLOOKUP(C370,'PH - GIVEAWAYS'!$A$3:$B$55,2)</f>
        <v>59</v>
      </c>
      <c r="E370" s="27" t="n">
        <f aca="false">IF(TOT!AK372&lt;400,IF(D370&gt;66,66,D370),D370)</f>
        <v>59</v>
      </c>
      <c r="F370" s="27" t="n">
        <f aca="false">IF(TOT!AK372&lt;200,IF(E370&gt;60,60,E370),E370)</f>
        <v>59</v>
      </c>
      <c r="G370" s="50" t="n">
        <f aca="false">(TOT!BS372*60)/TOT!AK372</f>
        <v>1.67247386759582</v>
      </c>
      <c r="H370" s="55" t="n">
        <f aca="false">VLOOKUP(G370,'PH - BLOCKED SHOTS'!$A$3:$B$55,2)</f>
        <v>58</v>
      </c>
      <c r="I370" s="55" t="n">
        <f aca="false">IF(TOT!AK372&lt;400,IF(H370&gt;66,66,H370),H370)</f>
        <v>58</v>
      </c>
      <c r="J370" s="55" t="n">
        <f aca="false">IF(TOT!AK372&lt;200,IF(I370&gt;60,60,I370),I370)</f>
        <v>58</v>
      </c>
      <c r="K370" s="55" t="n">
        <f aca="false">((B370+F370+F370+J370)/4)+TOT!DC372</f>
        <v>60.5</v>
      </c>
      <c r="L370" s="55"/>
      <c r="M370" s="55" t="n">
        <f aca="false">VLOOKUP(TOT!FE372,'PH - GAME SCORE'!$A$3:$B$55,2)</f>
        <v>69</v>
      </c>
      <c r="N370" s="55" t="n">
        <f aca="false">AVERAGE(K370,M370)</f>
        <v>64.75</v>
      </c>
      <c r="O370" s="55" t="n">
        <f aca="false">IF(TOT!AN372&lt;13.4,IF(N370&gt;73,73,N370),N370)</f>
        <v>64.75</v>
      </c>
      <c r="P370" s="55" t="n">
        <f aca="false">IF(TOT!AN372&lt;13.4,IF(O370&gt;73,73,O370),O370)</f>
        <v>64.75</v>
      </c>
    </row>
    <row r="371" customFormat="false" ht="13" hidden="false" customHeight="true" outlineLevel="0" collapsed="false">
      <c r="A371" s="17" t="s">
        <v>1933</v>
      </c>
      <c r="B371" s="27" t="n">
        <f aca="false">'SK - Tableau 1'!G371</f>
        <v>66</v>
      </c>
      <c r="C371" s="54" t="n">
        <f aca="false">(TOT!BQ373*60)/TOT!AK373</f>
        <v>1.96807347474305</v>
      </c>
      <c r="D371" s="27" t="n">
        <f aca="false">VLOOKUP(C371,'PH - GIVEAWAYS'!$A$3:$B$55,2)</f>
        <v>70</v>
      </c>
      <c r="E371" s="27" t="n">
        <f aca="false">IF(TOT!AK373&lt;400,IF(D371&gt;66,66,D371),D371)</f>
        <v>70</v>
      </c>
      <c r="F371" s="27" t="n">
        <f aca="false">IF(TOT!AK373&lt;200,IF(E371&gt;60,60,E371),E371)</f>
        <v>70</v>
      </c>
      <c r="G371" s="50" t="n">
        <f aca="false">(TOT!BS373*60)/TOT!AK373</f>
        <v>1.33828996282527</v>
      </c>
      <c r="H371" s="55" t="n">
        <f aca="false">VLOOKUP(G371,'PH - BLOCKED SHOTS'!$A$3:$B$55,2)</f>
        <v>53</v>
      </c>
      <c r="I371" s="55" t="n">
        <f aca="false">IF(TOT!AK373&lt;400,IF(H371&gt;66,66,H371),H371)</f>
        <v>53</v>
      </c>
      <c r="J371" s="55" t="n">
        <f aca="false">IF(TOT!AK373&lt;200,IF(I371&gt;60,60,I371),I371)</f>
        <v>53</v>
      </c>
      <c r="K371" s="55" t="n">
        <f aca="false">((B371+F371+F371+J371)/4)+TOT!DC373</f>
        <v>64.75</v>
      </c>
      <c r="L371" s="55"/>
      <c r="M371" s="55" t="n">
        <f aca="false">VLOOKUP(TOT!FE373,'PH - GAME SCORE'!$A$3:$B$55,2)</f>
        <v>48</v>
      </c>
      <c r="N371" s="55" t="n">
        <f aca="false">AVERAGE(K371,M371)</f>
        <v>56.375</v>
      </c>
      <c r="O371" s="55" t="n">
        <f aca="false">IF(TOT!AN373&lt;13.4,IF(N371&gt;73,73,N371),N371)</f>
        <v>56.375</v>
      </c>
      <c r="P371" s="55" t="n">
        <f aca="false">IF(TOT!AN373&lt;13.4,IF(O371&gt;73,73,O371),O371)</f>
        <v>56.375</v>
      </c>
    </row>
    <row r="372" customFormat="false" ht="13" hidden="false" customHeight="true" outlineLevel="0" collapsed="false">
      <c r="A372" s="17" t="s">
        <v>1939</v>
      </c>
      <c r="B372" s="27" t="n">
        <f aca="false">'SK - Tableau 1'!G372</f>
        <v>91</v>
      </c>
      <c r="C372" s="54" t="n">
        <f aca="false">(TOT!BQ374*60)/TOT!AK374</f>
        <v>1.48109207684311</v>
      </c>
      <c r="D372" s="27" t="n">
        <f aca="false">VLOOKUP(C372,'PH - GIVEAWAYS'!$A$3:$B$55,2)</f>
        <v>80</v>
      </c>
      <c r="E372" s="27" t="n">
        <f aca="false">IF(TOT!AK374&lt;400,IF(D372&gt;66,66,D372),D372)</f>
        <v>80</v>
      </c>
      <c r="F372" s="27" t="n">
        <f aca="false">IF(TOT!AK374&lt;200,IF(E372&gt;60,60,E372),E372)</f>
        <v>80</v>
      </c>
      <c r="G372" s="50" t="n">
        <f aca="false">(TOT!BS374*60)/TOT!AK374</f>
        <v>3.25017427973905</v>
      </c>
      <c r="H372" s="55" t="n">
        <f aca="false">VLOOKUP(G372,'PH - BLOCKED SHOTS'!$A$3:$B$55,2)</f>
        <v>75</v>
      </c>
      <c r="I372" s="55" t="n">
        <f aca="false">IF(TOT!AK374&lt;400,IF(H372&gt;66,66,H372),H372)</f>
        <v>75</v>
      </c>
      <c r="J372" s="55" t="n">
        <f aca="false">IF(TOT!AK374&lt;200,IF(I372&gt;60,60,I372),I372)</f>
        <v>75</v>
      </c>
      <c r="K372" s="55" t="n">
        <f aca="false">((B372+F372+F372+J372)/4)+TOT!DC374</f>
        <v>81.5</v>
      </c>
      <c r="L372" s="55"/>
      <c r="M372" s="55" t="n">
        <f aca="false">VLOOKUP(TOT!FE374,'PH - GAME SCORE'!$A$3:$B$55,2)</f>
        <v>68</v>
      </c>
      <c r="N372" s="55" t="n">
        <f aca="false">AVERAGE(K372,M372)</f>
        <v>74.75</v>
      </c>
      <c r="O372" s="55" t="n">
        <f aca="false">IF(TOT!AN374&lt;13.4,IF(N372&gt;73,73,N372),N372)</f>
        <v>74.75</v>
      </c>
      <c r="P372" s="55" t="n">
        <f aca="false">IF(TOT!AN374&lt;13.4,IF(O372&gt;73,73,O372),O372)</f>
        <v>74.75</v>
      </c>
    </row>
    <row r="373" customFormat="false" ht="13" hidden="false" customHeight="true" outlineLevel="0" collapsed="false">
      <c r="A373" s="17" t="s">
        <v>1943</v>
      </c>
      <c r="B373" s="27" t="n">
        <f aca="false">'SK - Tableau 1'!G373</f>
        <v>51</v>
      </c>
      <c r="C373" s="54" t="n">
        <f aca="false">(TOT!BQ375*60)/TOT!AK375</f>
        <v>1.3019891500904</v>
      </c>
      <c r="D373" s="27" t="n">
        <f aca="false">VLOOKUP(C373,'PH - GIVEAWAYS'!$A$3:$B$55,2)</f>
        <v>85</v>
      </c>
      <c r="E373" s="27" t="n">
        <f aca="false">IF(TOT!AK375&lt;400,IF(D373&gt;66,66,D373),D373)</f>
        <v>66</v>
      </c>
      <c r="F373" s="27" t="n">
        <f aca="false">IF(TOT!AK375&lt;200,IF(E373&gt;60,60,E373),E373)</f>
        <v>66</v>
      </c>
      <c r="G373" s="50" t="n">
        <f aca="false">(TOT!BS375*60)/TOT!AK375</f>
        <v>1.3019891500904</v>
      </c>
      <c r="H373" s="55" t="n">
        <f aca="false">VLOOKUP(G373,'PH - BLOCKED SHOTS'!$A$3:$B$55,2)</f>
        <v>52</v>
      </c>
      <c r="I373" s="55" t="n">
        <f aca="false">IF(TOT!AK375&lt;400,IF(H373&gt;66,66,H373),H373)</f>
        <v>52</v>
      </c>
      <c r="J373" s="55" t="n">
        <f aca="false">IF(TOT!AK375&lt;200,IF(I373&gt;60,60,I373),I373)</f>
        <v>52</v>
      </c>
      <c r="K373" s="55" t="n">
        <f aca="false">((B373+F373+F373+J373)/4)+TOT!DC375</f>
        <v>58.75</v>
      </c>
      <c r="L373" s="55"/>
      <c r="M373" s="55" t="n">
        <f aca="false">VLOOKUP(TOT!FE375,'PH - GAME SCORE'!$A$3:$B$55,2)</f>
        <v>49</v>
      </c>
      <c r="N373" s="55" t="n">
        <f aca="false">AVERAGE(K373,M373)</f>
        <v>53.875</v>
      </c>
      <c r="O373" s="55" t="n">
        <f aca="false">IF(TOT!AN375&lt;13.4,IF(N373&gt;73,73,N373),N373)</f>
        <v>53.875</v>
      </c>
      <c r="P373" s="55" t="n">
        <f aca="false">IF(TOT!AN375&lt;13.4,IF(O373&gt;73,73,O373),O373)</f>
        <v>53.875</v>
      </c>
    </row>
    <row r="374" customFormat="false" ht="13" hidden="false" customHeight="true" outlineLevel="0" collapsed="false">
      <c r="A374" s="17" t="s">
        <v>1947</v>
      </c>
      <c r="B374" s="27" t="n">
        <f aca="false">'SK - Tableau 1'!G374</f>
        <v>60</v>
      </c>
      <c r="C374" s="54" t="n">
        <f aca="false">(TOT!BQ376*60)/TOT!AK376</f>
        <v>2.75349650349656</v>
      </c>
      <c r="D374" s="27" t="n">
        <f aca="false">VLOOKUP(C374,'PH - GIVEAWAYS'!$A$3:$B$55,2)</f>
        <v>56</v>
      </c>
      <c r="E374" s="27" t="n">
        <f aca="false">IF(TOT!AK376&lt;400,IF(D374&gt;66,66,D374),D374)</f>
        <v>56</v>
      </c>
      <c r="F374" s="27" t="n">
        <f aca="false">IF(TOT!AK376&lt;200,IF(E374&gt;60,60,E374),E374)</f>
        <v>56</v>
      </c>
      <c r="G374" s="50" t="n">
        <f aca="false">(TOT!BS376*60)/TOT!AK376</f>
        <v>9.04720279720299</v>
      </c>
      <c r="H374" s="55" t="n">
        <f aca="false">VLOOKUP(G374,'PH - BLOCKED SHOTS'!$A$3:$B$55,2)</f>
        <v>99</v>
      </c>
      <c r="I374" s="55" t="n">
        <f aca="false">IF(TOT!AK376&lt;400,IF(H374&gt;66,66,H374),H374)</f>
        <v>66</v>
      </c>
      <c r="J374" s="55" t="n">
        <f aca="false">IF(TOT!AK376&lt;200,IF(I374&gt;60,60,I374),I374)</f>
        <v>60</v>
      </c>
      <c r="K374" s="55" t="n">
        <f aca="false">((B374+F374+F374+J374)/4)+TOT!DC376</f>
        <v>58</v>
      </c>
      <c r="L374" s="55"/>
      <c r="M374" s="55" t="n">
        <f aca="false">VLOOKUP(TOT!FE376,'PH - GAME SCORE'!$A$3:$B$55,2)</f>
        <v>51</v>
      </c>
      <c r="N374" s="55" t="n">
        <f aca="false">AVERAGE(K374,M374)</f>
        <v>54.5</v>
      </c>
      <c r="O374" s="55" t="n">
        <f aca="false">IF(TOT!AN376&lt;13.4,IF(N374&gt;73,73,N374),N374)</f>
        <v>54.5</v>
      </c>
      <c r="P374" s="55" t="n">
        <f aca="false">IF(TOT!AN376&lt;13.4,IF(O374&gt;73,73,O374),O374)</f>
        <v>54.5</v>
      </c>
    </row>
    <row r="375" customFormat="false" ht="13" hidden="false" customHeight="true" outlineLevel="0" collapsed="false">
      <c r="A375" s="17" t="s">
        <v>1951</v>
      </c>
      <c r="B375" s="27" t="n">
        <f aca="false">'SK - Tableau 1'!G375</f>
        <v>94</v>
      </c>
      <c r="C375" s="54" t="n">
        <f aca="false">(TOT!BQ377*60)/TOT!AK377</f>
        <v>0.981956548422732</v>
      </c>
      <c r="D375" s="27" t="n">
        <f aca="false">VLOOKUP(C375,'PH - GIVEAWAYS'!$A$3:$B$55,2)</f>
        <v>92</v>
      </c>
      <c r="E375" s="27" t="n">
        <f aca="false">IF(TOT!AK377&lt;400,IF(D375&gt;66,66,D375),D375)</f>
        <v>92</v>
      </c>
      <c r="F375" s="27" t="n">
        <f aca="false">IF(TOT!AK377&lt;200,IF(E375&gt;60,60,E375),E375)</f>
        <v>92</v>
      </c>
      <c r="G375" s="50" t="n">
        <f aca="false">(TOT!BS377*60)/TOT!AK377</f>
        <v>1.71842395973978</v>
      </c>
      <c r="H375" s="55" t="n">
        <f aca="false">VLOOKUP(G375,'PH - BLOCKED SHOTS'!$A$3:$B$55,2)</f>
        <v>58</v>
      </c>
      <c r="I375" s="55" t="n">
        <f aca="false">IF(TOT!AK377&lt;400,IF(H375&gt;66,66,H375),H375)</f>
        <v>58</v>
      </c>
      <c r="J375" s="55" t="n">
        <f aca="false">IF(TOT!AK377&lt;200,IF(I375&gt;60,60,I375),I375)</f>
        <v>58</v>
      </c>
      <c r="K375" s="55" t="n">
        <f aca="false">((B375+F375+F375+J375)/4)+TOT!DC377</f>
        <v>86</v>
      </c>
      <c r="L375" s="55"/>
      <c r="M375" s="55" t="n">
        <f aca="false">VLOOKUP(TOT!FE377,'PH - GAME SCORE'!$A$3:$B$55,2)</f>
        <v>73</v>
      </c>
      <c r="N375" s="55" t="n">
        <f aca="false">AVERAGE(K375,M375)</f>
        <v>79.5</v>
      </c>
      <c r="O375" s="55" t="n">
        <f aca="false">IF(TOT!AN377&lt;13.4,IF(N375&gt;73,73,N375),N375)</f>
        <v>79.5</v>
      </c>
      <c r="P375" s="55" t="n">
        <f aca="false">IF(TOT!AN377&lt;13.4,IF(O375&gt;73,73,O375),O375)</f>
        <v>79.5</v>
      </c>
    </row>
    <row r="376" customFormat="false" ht="13" hidden="false" customHeight="true" outlineLevel="0" collapsed="false">
      <c r="A376" s="17" t="s">
        <v>1954</v>
      </c>
      <c r="B376" s="27" t="n">
        <f aca="false">'SK - Tableau 1'!G376</f>
        <v>73</v>
      </c>
      <c r="C376" s="54" t="n">
        <f aca="false">(TOT!BQ378*60)/TOT!AK378</f>
        <v>2.12919760793842</v>
      </c>
      <c r="D376" s="27" t="n">
        <f aca="false">VLOOKUP(C376,'PH - GIVEAWAYS'!$A$3:$B$55,2)</f>
        <v>66</v>
      </c>
      <c r="E376" s="27" t="n">
        <f aca="false">IF(TOT!AK378&lt;400,IF(D376&gt;66,66,D376),D376)</f>
        <v>66</v>
      </c>
      <c r="F376" s="27" t="n">
        <f aca="false">IF(TOT!AK378&lt;200,IF(E376&gt;60,60,E376),E376)</f>
        <v>66</v>
      </c>
      <c r="G376" s="50" t="n">
        <f aca="false">(TOT!BS378*60)/TOT!AK378</f>
        <v>1.53775382795553</v>
      </c>
      <c r="H376" s="55" t="n">
        <f aca="false">VLOOKUP(G376,'PH - BLOCKED SHOTS'!$A$3:$B$55,2)</f>
        <v>56</v>
      </c>
      <c r="I376" s="55" t="n">
        <f aca="false">IF(TOT!AK378&lt;400,IF(H376&gt;66,66,H376),H376)</f>
        <v>56</v>
      </c>
      <c r="J376" s="55" t="n">
        <f aca="false">IF(TOT!AK378&lt;200,IF(I376&gt;60,60,I376),I376)</f>
        <v>56</v>
      </c>
      <c r="K376" s="55" t="n">
        <f aca="false">((B376+F376+F376+J376)/4)+TOT!DC378</f>
        <v>69.25</v>
      </c>
      <c r="L376" s="55"/>
      <c r="M376" s="55" t="n">
        <f aca="false">VLOOKUP(TOT!FE378,'PH - GAME SCORE'!$A$3:$B$55,2)</f>
        <v>71</v>
      </c>
      <c r="N376" s="55" t="n">
        <f aca="false">AVERAGE(K376,M376)</f>
        <v>70.125</v>
      </c>
      <c r="O376" s="55" t="n">
        <f aca="false">IF(TOT!AN378&lt;13.4,IF(N376&gt;73,73,N376),N376)</f>
        <v>70.125</v>
      </c>
      <c r="P376" s="55" t="n">
        <f aca="false">IF(TOT!AN378&lt;13.4,IF(O376&gt;73,73,O376),O376)</f>
        <v>70.125</v>
      </c>
    </row>
    <row r="377" customFormat="false" ht="13" hidden="false" customHeight="true" outlineLevel="0" collapsed="false">
      <c r="A377" s="17" t="s">
        <v>1958</v>
      </c>
      <c r="B377" s="27" t="n">
        <f aca="false">'SK - Tableau 1'!G377</f>
        <v>83</v>
      </c>
      <c r="C377" s="54" t="n">
        <f aca="false">(TOT!BQ379*60)/TOT!AK379</f>
        <v>1.59620362381363</v>
      </c>
      <c r="D377" s="27" t="n">
        <f aca="false">VLOOKUP(C377,'PH - GIVEAWAYS'!$A$3:$B$55,2)</f>
        <v>78</v>
      </c>
      <c r="E377" s="27" t="n">
        <f aca="false">IF(TOT!AK379&lt;400,IF(D377&gt;66,66,D377),D377)</f>
        <v>78</v>
      </c>
      <c r="F377" s="27" t="n">
        <f aca="false">IF(TOT!AK379&lt;200,IF(E377&gt;60,60,E377),E377)</f>
        <v>78</v>
      </c>
      <c r="G377" s="50" t="n">
        <f aca="false">(TOT!BS379*60)/TOT!AK379</f>
        <v>2.02761000862813</v>
      </c>
      <c r="H377" s="55" t="n">
        <f aca="false">VLOOKUP(G377,'PH - BLOCKED SHOTS'!$A$3:$B$55,2)</f>
        <v>62</v>
      </c>
      <c r="I377" s="55" t="n">
        <f aca="false">IF(TOT!AK379&lt;400,IF(H377&gt;66,66,H377),H377)</f>
        <v>62</v>
      </c>
      <c r="J377" s="55" t="n">
        <f aca="false">IF(TOT!AK379&lt;200,IF(I377&gt;60,60,I377),I377)</f>
        <v>62</v>
      </c>
      <c r="K377" s="55" t="n">
        <f aca="false">((B377+F377+F377+J377)/4)+TOT!DC379</f>
        <v>79.25</v>
      </c>
      <c r="L377" s="55"/>
      <c r="M377" s="55" t="n">
        <f aca="false">VLOOKUP(TOT!FE379,'PH - GAME SCORE'!$A$3:$B$55,2)</f>
        <v>88</v>
      </c>
      <c r="N377" s="55" t="n">
        <f aca="false">AVERAGE(K377,M377)</f>
        <v>83.625</v>
      </c>
      <c r="O377" s="55" t="n">
        <f aca="false">IF(TOT!AN379&lt;13.4,IF(N377&gt;73,73,N377),N377)</f>
        <v>83.625</v>
      </c>
      <c r="P377" s="55" t="n">
        <f aca="false">IF(TOT!AN379&lt;13.4,IF(O377&gt;73,73,O377),O377)</f>
        <v>83.625</v>
      </c>
    </row>
    <row r="378" customFormat="false" ht="13" hidden="false" customHeight="true" outlineLevel="0" collapsed="false">
      <c r="A378" s="17" t="s">
        <v>1961</v>
      </c>
      <c r="B378" s="27" t="n">
        <f aca="false">'SK - Tableau 1'!G378</f>
        <v>73</v>
      </c>
      <c r="C378" s="54" t="n">
        <f aca="false">(TOT!BQ380*60)/TOT!AK380</f>
        <v>0.61022120518688</v>
      </c>
      <c r="D378" s="27" t="n">
        <f aca="false">VLOOKUP(C378,'PH - GIVEAWAYS'!$A$3:$B$55,2)</f>
        <v>97</v>
      </c>
      <c r="E378" s="27" t="n">
        <f aca="false">IF(TOT!AK380&lt;400,IF(D378&gt;66,66,D378),D378)</f>
        <v>97</v>
      </c>
      <c r="F378" s="27" t="n">
        <f aca="false">IF(TOT!AK380&lt;200,IF(E378&gt;60,60,E378),E378)</f>
        <v>97</v>
      </c>
      <c r="G378" s="50" t="n">
        <f aca="false">(TOT!BS380*60)/TOT!AK380</f>
        <v>2.68497330282227</v>
      </c>
      <c r="H378" s="55" t="n">
        <f aca="false">VLOOKUP(G378,'PH - BLOCKED SHOTS'!$A$3:$B$55,2)</f>
        <v>69</v>
      </c>
      <c r="I378" s="55" t="n">
        <f aca="false">IF(TOT!AK380&lt;400,IF(H378&gt;66,66,H378),H378)</f>
        <v>69</v>
      </c>
      <c r="J378" s="55" t="n">
        <f aca="false">IF(TOT!AK380&lt;200,IF(I378&gt;60,60,I378),I378)</f>
        <v>69</v>
      </c>
      <c r="K378" s="55" t="n">
        <f aca="false">((B378+F378+F378+J378)/4)+TOT!DC380</f>
        <v>87</v>
      </c>
      <c r="L378" s="55"/>
      <c r="M378" s="55" t="n">
        <f aca="false">VLOOKUP(TOT!FE380,'PH - GAME SCORE'!$A$3:$B$55,2)</f>
        <v>51</v>
      </c>
      <c r="N378" s="55" t="n">
        <f aca="false">AVERAGE(K378,M378)</f>
        <v>69</v>
      </c>
      <c r="O378" s="55" t="n">
        <f aca="false">IF(TOT!AN380&lt;13.4,IF(N378&gt;73,73,N378),N378)</f>
        <v>69</v>
      </c>
      <c r="P378" s="55" t="n">
        <f aca="false">IF(TOT!AN380&lt;13.4,IF(O378&gt;73,73,O378),O378)</f>
        <v>69</v>
      </c>
    </row>
    <row r="379" customFormat="false" ht="13" hidden="false" customHeight="true" outlineLevel="0" collapsed="false">
      <c r="A379" s="17" t="s">
        <v>1965</v>
      </c>
      <c r="B379" s="27" t="n">
        <f aca="false">'SK - Tableau 1'!G379</f>
        <v>73</v>
      </c>
      <c r="C379" s="54" t="n">
        <f aca="false">(TOT!BQ381*60)/TOT!AK381</f>
        <v>1.19185565303758</v>
      </c>
      <c r="D379" s="27" t="n">
        <f aca="false">VLOOKUP(C379,'PH - GIVEAWAYS'!$A$3:$B$55,2)</f>
        <v>87</v>
      </c>
      <c r="E379" s="27" t="n">
        <f aca="false">IF(TOT!AK381&lt;400,IF(D379&gt;66,66,D379),D379)</f>
        <v>87</v>
      </c>
      <c r="F379" s="27" t="n">
        <f aca="false">IF(TOT!AK381&lt;200,IF(E379&gt;60,60,E379),E379)</f>
        <v>87</v>
      </c>
      <c r="G379" s="50" t="n">
        <f aca="false">(TOT!BS381*60)/TOT!AK381</f>
        <v>4.93768770544141</v>
      </c>
      <c r="H379" s="55" t="n">
        <f aca="false">VLOOKUP(G379,'PH - BLOCKED SHOTS'!$A$3:$B$55,2)</f>
        <v>89</v>
      </c>
      <c r="I379" s="55" t="n">
        <f aca="false">IF(TOT!AK381&lt;400,IF(H379&gt;66,66,H379),H379)</f>
        <v>89</v>
      </c>
      <c r="J379" s="55" t="n">
        <f aca="false">IF(TOT!AK381&lt;200,IF(I379&gt;60,60,I379),I379)</f>
        <v>89</v>
      </c>
      <c r="K379" s="55" t="n">
        <f aca="false">((B379+F379+F379+J379)/4)+TOT!DC381</f>
        <v>84</v>
      </c>
      <c r="L379" s="55"/>
      <c r="M379" s="55" t="n">
        <f aca="false">VLOOKUP(TOT!FE381,'PH - GAME SCORE'!$A$3:$B$55,2)</f>
        <v>62</v>
      </c>
      <c r="N379" s="55" t="n">
        <f aca="false">AVERAGE(K379,M379)</f>
        <v>73</v>
      </c>
      <c r="O379" s="55" t="n">
        <f aca="false">IF(TOT!AN381&lt;13.4,IF(N379&gt;73,73,N379),N379)</f>
        <v>73</v>
      </c>
      <c r="P379" s="55" t="n">
        <f aca="false">IF(TOT!AN381&lt;13.4,IF(O379&gt;73,73,O379),O379)</f>
        <v>73</v>
      </c>
    </row>
    <row r="380" customFormat="false" ht="13" hidden="false" customHeight="true" outlineLevel="0" collapsed="false">
      <c r="A380" s="17" t="s">
        <v>1970</v>
      </c>
      <c r="B380" s="27" t="n">
        <f aca="false">'SK - Tableau 1'!G380</f>
        <v>66</v>
      </c>
      <c r="C380" s="54" t="n">
        <f aca="false">(TOT!BQ382*60)/TOT!AK382</f>
        <v>1.3637396772483</v>
      </c>
      <c r="D380" s="27" t="n">
        <f aca="false">VLOOKUP(C380,'PH - GIVEAWAYS'!$A$3:$B$55,2)</f>
        <v>83</v>
      </c>
      <c r="E380" s="27" t="n">
        <f aca="false">IF(TOT!AK382&lt;400,IF(D380&gt;66,66,D380),D380)</f>
        <v>66</v>
      </c>
      <c r="F380" s="27" t="n">
        <f aca="false">IF(TOT!AK382&lt;200,IF(E380&gt;60,60,E380),E380)</f>
        <v>66</v>
      </c>
      <c r="G380" s="50" t="n">
        <f aca="false">(TOT!BS382*60)/TOT!AK382</f>
        <v>8.18243806348978</v>
      </c>
      <c r="H380" s="55" t="n">
        <f aca="false">VLOOKUP(G380,'PH - BLOCKED SHOTS'!$A$3:$B$55,2)</f>
        <v>99</v>
      </c>
      <c r="I380" s="55" t="n">
        <f aca="false">IF(TOT!AK382&lt;400,IF(H380&gt;66,66,H380),H380)</f>
        <v>66</v>
      </c>
      <c r="J380" s="55" t="n">
        <f aca="false">IF(TOT!AK382&lt;200,IF(I380&gt;60,60,I380),I380)</f>
        <v>66</v>
      </c>
      <c r="K380" s="55" t="n">
        <f aca="false">((B380+F380+F380+J380)/4)+TOT!DC382</f>
        <v>66</v>
      </c>
      <c r="L380" s="55"/>
      <c r="M380" s="55" t="n">
        <f aca="false">VLOOKUP(TOT!FE382,'PH - GAME SCORE'!$A$3:$B$55,2)</f>
        <v>47</v>
      </c>
      <c r="N380" s="55" t="n">
        <f aca="false">AVERAGE(K380,M380)</f>
        <v>56.5</v>
      </c>
      <c r="O380" s="55" t="n">
        <f aca="false">IF(TOT!AN382&lt;13.4,IF(N380&gt;73,73,N380),N380)</f>
        <v>56.5</v>
      </c>
      <c r="P380" s="55" t="n">
        <f aca="false">IF(TOT!AN382&lt;13.4,IF(O380&gt;73,73,O380),O380)</f>
        <v>56.5</v>
      </c>
    </row>
    <row r="381" customFormat="false" ht="13" hidden="false" customHeight="true" outlineLevel="0" collapsed="false">
      <c r="A381" s="17" t="s">
        <v>1975</v>
      </c>
      <c r="B381" s="27" t="n">
        <f aca="false">'SK - Tableau 1'!G381</f>
        <v>60</v>
      </c>
      <c r="C381" s="54" t="n">
        <f aca="false">(TOT!BQ383*60)/TOT!AK383</f>
        <v>0</v>
      </c>
      <c r="D381" s="27" t="n">
        <f aca="false">VLOOKUP(C381,'PH - GIVEAWAYS'!$A$3:$B$55,2)</f>
        <v>99</v>
      </c>
      <c r="E381" s="27" t="n">
        <f aca="false">IF(TOT!AK383&lt;400,IF(D381&gt;66,66,D381),D381)</f>
        <v>66</v>
      </c>
      <c r="F381" s="27" t="n">
        <f aca="false">IF(TOT!AK383&lt;200,IF(E381&gt;60,60,E381),E381)</f>
        <v>60</v>
      </c>
      <c r="G381" s="50" t="n">
        <f aca="false">(TOT!BS383*60)/TOT!AK383</f>
        <v>0</v>
      </c>
      <c r="H381" s="55" t="n">
        <f aca="false">VLOOKUP(G381,'PH - BLOCKED SHOTS'!$A$3:$B$55,2)</f>
        <v>47</v>
      </c>
      <c r="I381" s="55" t="n">
        <f aca="false">IF(TOT!AK383&lt;400,IF(H381&gt;66,66,H381),H381)</f>
        <v>47</v>
      </c>
      <c r="J381" s="55" t="n">
        <f aca="false">IF(TOT!AK383&lt;200,IF(I381&gt;60,60,I381),I381)</f>
        <v>47</v>
      </c>
      <c r="K381" s="55" t="n">
        <f aca="false">((B381+F381+F381+J381)/4)+TOT!DC383</f>
        <v>56.75</v>
      </c>
      <c r="L381" s="55"/>
      <c r="M381" s="55" t="n">
        <f aca="false">VLOOKUP(TOT!FE383,'PH - GAME SCORE'!$A$3:$B$55,2)</f>
        <v>47</v>
      </c>
      <c r="N381" s="55" t="n">
        <f aca="false">AVERAGE(K381,M381)</f>
        <v>51.875</v>
      </c>
      <c r="O381" s="55" t="n">
        <f aca="false">IF(TOT!AN383&lt;13.4,IF(N381&gt;73,73,N381),N381)</f>
        <v>51.875</v>
      </c>
      <c r="P381" s="55" t="n">
        <f aca="false">IF(TOT!AN383&lt;13.4,IF(O381&gt;73,73,O381),O381)</f>
        <v>51.875</v>
      </c>
    </row>
    <row r="382" customFormat="false" ht="13" hidden="false" customHeight="true" outlineLevel="0" collapsed="false">
      <c r="A382" s="17" t="s">
        <v>1978</v>
      </c>
      <c r="B382" s="27" t="n">
        <f aca="false">'SK - Tableau 1'!G382</f>
        <v>74</v>
      </c>
      <c r="C382" s="54" t="n">
        <f aca="false">(TOT!BQ384*60)/TOT!AK384</f>
        <v>1.88414307232765</v>
      </c>
      <c r="D382" s="27" t="n">
        <f aca="false">VLOOKUP(C382,'PH - GIVEAWAYS'!$A$3:$B$55,2)</f>
        <v>71</v>
      </c>
      <c r="E382" s="27" t="n">
        <f aca="false">IF(TOT!AK384&lt;400,IF(D382&gt;66,66,D382),D382)</f>
        <v>71</v>
      </c>
      <c r="F382" s="27" t="n">
        <f aca="false">IF(TOT!AK384&lt;200,IF(E382&gt;60,60,E382),E382)</f>
        <v>71</v>
      </c>
      <c r="G382" s="50" t="n">
        <f aca="false">(TOT!BS384*60)/TOT!AK384</f>
        <v>3.1708749266002</v>
      </c>
      <c r="H382" s="55" t="n">
        <f aca="false">VLOOKUP(G382,'PH - BLOCKED SHOTS'!$A$3:$B$55,2)</f>
        <v>74</v>
      </c>
      <c r="I382" s="55" t="n">
        <f aca="false">IF(TOT!AK384&lt;400,IF(H382&gt;66,66,H382),H382)</f>
        <v>74</v>
      </c>
      <c r="J382" s="55" t="n">
        <f aca="false">IF(TOT!AK384&lt;200,IF(I382&gt;60,60,I382),I382)</f>
        <v>74</v>
      </c>
      <c r="K382" s="55" t="n">
        <f aca="false">((B382+F382+F382+J382)/4)+TOT!DC384</f>
        <v>77.5</v>
      </c>
      <c r="L382" s="55"/>
      <c r="M382" s="55" t="n">
        <f aca="false">VLOOKUP(TOT!FE384,'PH - GAME SCORE'!$A$3:$B$55,2)</f>
        <v>65</v>
      </c>
      <c r="N382" s="55" t="n">
        <f aca="false">AVERAGE(K382,M382)</f>
        <v>71.25</v>
      </c>
      <c r="O382" s="55" t="n">
        <f aca="false">IF(TOT!AN384&lt;13.4,IF(N382&gt;73,73,N382),N382)</f>
        <v>71.25</v>
      </c>
      <c r="P382" s="55" t="n">
        <f aca="false">IF(TOT!AN384&lt;13.4,IF(O382&gt;73,73,O382),O382)</f>
        <v>71.25</v>
      </c>
    </row>
    <row r="383" customFormat="false" ht="13" hidden="false" customHeight="true" outlineLevel="0" collapsed="false">
      <c r="A383" s="17" t="s">
        <v>1982</v>
      </c>
      <c r="B383" s="27" t="n">
        <f aca="false">'SK - Tableau 1'!G383</f>
        <v>60</v>
      </c>
      <c r="C383" s="54" t="n">
        <f aca="false">(TOT!BQ385*60)/TOT!AK385</f>
        <v>2.18579234972678</v>
      </c>
      <c r="D383" s="27" t="n">
        <f aca="false">VLOOKUP(C383,'PH - GIVEAWAYS'!$A$3:$B$55,2)</f>
        <v>65</v>
      </c>
      <c r="E383" s="27" t="n">
        <f aca="false">IF(TOT!AK385&lt;400,IF(D383&gt;66,66,D383),D383)</f>
        <v>65</v>
      </c>
      <c r="F383" s="27" t="n">
        <f aca="false">IF(TOT!AK385&lt;200,IF(E383&gt;60,60,E383),E383)</f>
        <v>60</v>
      </c>
      <c r="G383" s="50" t="n">
        <f aca="false">(TOT!BS385*60)/TOT!AK385</f>
        <v>2.18579234972678</v>
      </c>
      <c r="H383" s="55" t="n">
        <f aca="false">VLOOKUP(G383,'PH - BLOCKED SHOTS'!$A$3:$B$55,2)</f>
        <v>64</v>
      </c>
      <c r="I383" s="55" t="n">
        <f aca="false">IF(TOT!AK385&lt;400,IF(H383&gt;66,66,H383),H383)</f>
        <v>64</v>
      </c>
      <c r="J383" s="55" t="n">
        <f aca="false">IF(TOT!AK385&lt;200,IF(I383&gt;60,60,I383),I383)</f>
        <v>60</v>
      </c>
      <c r="K383" s="55" t="n">
        <f aca="false">((B383+F383+F383+J383)/4)+TOT!DC385</f>
        <v>60</v>
      </c>
      <c r="L383" s="55"/>
      <c r="M383" s="55" t="n">
        <f aca="false">VLOOKUP(TOT!FE385,'PH - GAME SCORE'!$A$3:$B$55,2)</f>
        <v>48</v>
      </c>
      <c r="N383" s="55" t="n">
        <f aca="false">AVERAGE(K383,M383)</f>
        <v>54</v>
      </c>
      <c r="O383" s="55" t="n">
        <f aca="false">IF(TOT!AN385&lt;13.4,IF(N383&gt;73,73,N383),N383)</f>
        <v>54</v>
      </c>
      <c r="P383" s="55" t="n">
        <f aca="false">IF(TOT!AN385&lt;13.4,IF(O383&gt;73,73,O383),O383)</f>
        <v>54</v>
      </c>
    </row>
    <row r="384" customFormat="false" ht="13" hidden="false" customHeight="true" outlineLevel="0" collapsed="false">
      <c r="A384" s="17" t="s">
        <v>1986</v>
      </c>
      <c r="B384" s="27" t="n">
        <f aca="false">'SK - Tableau 1'!G384</f>
        <v>98</v>
      </c>
      <c r="C384" s="54" t="n">
        <f aca="false">(TOT!BQ386*60)/TOT!AK386</f>
        <v>1.12091333679294</v>
      </c>
      <c r="D384" s="27" t="n">
        <f aca="false">VLOOKUP(C384,'PH - GIVEAWAYS'!$A$3:$B$55,2)</f>
        <v>89</v>
      </c>
      <c r="E384" s="27" t="n">
        <f aca="false">IF(TOT!AK386&lt;400,IF(D384&gt;66,66,D384),D384)</f>
        <v>89</v>
      </c>
      <c r="F384" s="27" t="n">
        <f aca="false">IF(TOT!AK386&lt;200,IF(E384&gt;60,60,E384),E384)</f>
        <v>89</v>
      </c>
      <c r="G384" s="50" t="n">
        <f aca="false">(TOT!BS386*60)/TOT!AK386</f>
        <v>1.3700051894136</v>
      </c>
      <c r="H384" s="55" t="n">
        <f aca="false">VLOOKUP(G384,'PH - BLOCKED SHOTS'!$A$3:$B$55,2)</f>
        <v>53</v>
      </c>
      <c r="I384" s="55" t="n">
        <f aca="false">IF(TOT!AK386&lt;400,IF(H384&gt;66,66,H384),H384)</f>
        <v>53</v>
      </c>
      <c r="J384" s="55" t="n">
        <f aca="false">IF(TOT!AK386&lt;200,IF(I384&gt;60,60,I384),I384)</f>
        <v>53</v>
      </c>
      <c r="K384" s="55" t="n">
        <f aca="false">((B384+F384+F384+J384)/4)+TOT!DC386</f>
        <v>83.25</v>
      </c>
      <c r="L384" s="55"/>
      <c r="M384" s="55" t="n">
        <f aca="false">VLOOKUP(TOT!FE386,'PH - GAME SCORE'!$A$3:$B$55,2)</f>
        <v>90</v>
      </c>
      <c r="N384" s="55" t="n">
        <f aca="false">AVERAGE(K384,M384)</f>
        <v>86.625</v>
      </c>
      <c r="O384" s="55" t="n">
        <f aca="false">IF(TOT!AN386&lt;13.4,IF(N384&gt;73,73,N384),N384)</f>
        <v>86.625</v>
      </c>
      <c r="P384" s="55" t="n">
        <f aca="false">IF(TOT!AN386&lt;13.4,IF(O384&gt;73,73,O384),O384)</f>
        <v>86.625</v>
      </c>
    </row>
    <row r="385" customFormat="false" ht="13" hidden="false" customHeight="true" outlineLevel="0" collapsed="false">
      <c r="A385" s="17" t="s">
        <v>1989</v>
      </c>
      <c r="B385" s="27" t="n">
        <f aca="false">'SK - Tableau 1'!G385</f>
        <v>78</v>
      </c>
      <c r="C385" s="54" t="n">
        <f aca="false">(TOT!BQ387*60)/TOT!AK387</f>
        <v>3.17660798477448</v>
      </c>
      <c r="D385" s="27" t="n">
        <f aca="false">VLOOKUP(C385,'PH - GIVEAWAYS'!$A$3:$B$55,2)</f>
        <v>52</v>
      </c>
      <c r="E385" s="27" t="n">
        <f aca="false">IF(TOT!AK387&lt;400,IF(D385&gt;66,66,D385),D385)</f>
        <v>52</v>
      </c>
      <c r="F385" s="27" t="n">
        <f aca="false">IF(TOT!AK387&lt;200,IF(E385&gt;60,60,E385),E385)</f>
        <v>52</v>
      </c>
      <c r="G385" s="50" t="n">
        <f aca="false">(TOT!BS387*60)/TOT!AK387</f>
        <v>4.29776374410665</v>
      </c>
      <c r="H385" s="55" t="n">
        <f aca="false">VLOOKUP(G385,'PH - BLOCKED SHOTS'!$A$3:$B$55,2)</f>
        <v>84</v>
      </c>
      <c r="I385" s="55" t="n">
        <f aca="false">IF(TOT!AK387&lt;400,IF(H385&gt;66,66,H385),H385)</f>
        <v>84</v>
      </c>
      <c r="J385" s="55" t="n">
        <f aca="false">IF(TOT!AK387&lt;200,IF(I385&gt;60,60,I385),I385)</f>
        <v>84</v>
      </c>
      <c r="K385" s="55" t="n">
        <f aca="false">((B385+F385+F385+J385)/4)+TOT!DC387</f>
        <v>68.5</v>
      </c>
      <c r="L385" s="55"/>
      <c r="M385" s="55" t="n">
        <f aca="false">VLOOKUP(TOT!FE387,'PH - GAME SCORE'!$A$3:$B$55,2)</f>
        <v>81</v>
      </c>
      <c r="N385" s="55" t="n">
        <f aca="false">AVERAGE(K385,M385)</f>
        <v>74.75</v>
      </c>
      <c r="O385" s="55" t="n">
        <f aca="false">IF(TOT!AN387&lt;13.4,IF(N385&gt;73,73,N385),N385)</f>
        <v>74.75</v>
      </c>
      <c r="P385" s="55" t="n">
        <f aca="false">IF(TOT!AN387&lt;13.4,IF(O385&gt;73,73,O385),O385)</f>
        <v>74.75</v>
      </c>
    </row>
    <row r="386" customFormat="false" ht="13" hidden="false" customHeight="true" outlineLevel="0" collapsed="false">
      <c r="A386" s="17" t="s">
        <v>1992</v>
      </c>
      <c r="B386" s="27" t="n">
        <f aca="false">'SK - Tableau 1'!G386</f>
        <v>80</v>
      </c>
      <c r="C386" s="54" t="n">
        <f aca="false">(TOT!BQ388*60)/TOT!AK388</f>
        <v>2.71522937119083</v>
      </c>
      <c r="D386" s="27" t="n">
        <f aca="false">VLOOKUP(C386,'PH - GIVEAWAYS'!$A$3:$B$55,2)</f>
        <v>57</v>
      </c>
      <c r="E386" s="27" t="n">
        <f aca="false">IF(TOT!AK388&lt;400,IF(D386&gt;66,66,D386),D386)</f>
        <v>57</v>
      </c>
      <c r="F386" s="27" t="n">
        <f aca="false">IF(TOT!AK388&lt;200,IF(E386&gt;60,60,E386),E386)</f>
        <v>57</v>
      </c>
      <c r="G386" s="50" t="n">
        <f aca="false">(TOT!BS388*60)/TOT!AK388</f>
        <v>1.05105653078355</v>
      </c>
      <c r="H386" s="55" t="n">
        <f aca="false">VLOOKUP(G386,'PH - BLOCKED SHOTS'!$A$3:$B$55,2)</f>
        <v>50</v>
      </c>
      <c r="I386" s="55" t="n">
        <f aca="false">IF(TOT!AK388&lt;400,IF(H386&gt;66,66,H386),H386)</f>
        <v>50</v>
      </c>
      <c r="J386" s="55" t="n">
        <f aca="false">IF(TOT!AK388&lt;200,IF(I386&gt;60,60,I386),I386)</f>
        <v>50</v>
      </c>
      <c r="K386" s="55" t="n">
        <f aca="false">((B386+F386+F386+J386)/4)+TOT!DC388</f>
        <v>71</v>
      </c>
      <c r="L386" s="55"/>
      <c r="M386" s="55" t="n">
        <f aca="false">VLOOKUP(TOT!FE388,'PH - GAME SCORE'!$A$3:$B$55,2)</f>
        <v>88</v>
      </c>
      <c r="N386" s="55" t="n">
        <f aca="false">AVERAGE(K386,M386)</f>
        <v>79.5</v>
      </c>
      <c r="O386" s="55" t="n">
        <f aca="false">IF(TOT!AN388&lt;13.4,IF(N386&gt;73,73,N386),N386)</f>
        <v>79.5</v>
      </c>
      <c r="P386" s="55" t="n">
        <f aca="false">IF(TOT!AN388&lt;13.4,IF(O386&gt;73,73,O386),O386)</f>
        <v>79.5</v>
      </c>
    </row>
    <row r="387" customFormat="false" ht="13" hidden="false" customHeight="true" outlineLevel="0" collapsed="false">
      <c r="A387" s="17" t="s">
        <v>1995</v>
      </c>
      <c r="B387" s="27" t="n">
        <f aca="false">'SK - Tableau 1'!G387</f>
        <v>84</v>
      </c>
      <c r="C387" s="54" t="n">
        <f aca="false">(TOT!BQ389*60)/TOT!AK389</f>
        <v>1.59489633173844</v>
      </c>
      <c r="D387" s="27" t="n">
        <f aca="false">VLOOKUP(C387,'PH - GIVEAWAYS'!$A$3:$B$55,2)</f>
        <v>78</v>
      </c>
      <c r="E387" s="27" t="n">
        <f aca="false">IF(TOT!AK389&lt;400,IF(D387&gt;66,66,D387),D387)</f>
        <v>78</v>
      </c>
      <c r="F387" s="27" t="n">
        <f aca="false">IF(TOT!AK389&lt;200,IF(E387&gt;60,60,E387),E387)</f>
        <v>78</v>
      </c>
      <c r="G387" s="50" t="n">
        <f aca="false">(TOT!BS389*60)/TOT!AK389</f>
        <v>1.16959064327485</v>
      </c>
      <c r="H387" s="55" t="n">
        <f aca="false">VLOOKUP(G387,'PH - BLOCKED SHOTS'!$A$3:$B$55,2)</f>
        <v>51</v>
      </c>
      <c r="I387" s="55" t="n">
        <f aca="false">IF(TOT!AK389&lt;400,IF(H387&gt;66,66,H387),H387)</f>
        <v>51</v>
      </c>
      <c r="J387" s="55" t="n">
        <f aca="false">IF(TOT!AK389&lt;200,IF(I387&gt;60,60,I387),I387)</f>
        <v>51</v>
      </c>
      <c r="K387" s="55" t="n">
        <f aca="false">((B387+F387+F387+J387)/4)+TOT!DC389</f>
        <v>74.75</v>
      </c>
      <c r="L387" s="55"/>
      <c r="M387" s="55" t="n">
        <f aca="false">VLOOKUP(TOT!FE389,'PH - GAME SCORE'!$A$3:$B$55,2)</f>
        <v>65</v>
      </c>
      <c r="N387" s="55" t="n">
        <f aca="false">AVERAGE(K387,M387)</f>
        <v>69.875</v>
      </c>
      <c r="O387" s="55" t="n">
        <f aca="false">IF(TOT!AN389&lt;13.4,IF(N387&gt;73,73,N387),N387)</f>
        <v>69.875</v>
      </c>
      <c r="P387" s="55" t="n">
        <f aca="false">IF(TOT!AN389&lt;13.4,IF(O387&gt;73,73,O387),O387)</f>
        <v>69.875</v>
      </c>
    </row>
    <row r="388" customFormat="false" ht="13" hidden="false" customHeight="true" outlineLevel="0" collapsed="false">
      <c r="A388" s="17" t="s">
        <v>2000</v>
      </c>
      <c r="B388" s="27" t="n">
        <f aca="false">'SK - Tableau 1'!G388</f>
        <v>61</v>
      </c>
      <c r="C388" s="54" t="n">
        <f aca="false">(TOT!BQ390*60)/TOT!AK390</f>
        <v>1.53321976149915</v>
      </c>
      <c r="D388" s="27" t="n">
        <f aca="false">VLOOKUP(C388,'PH - GIVEAWAYS'!$A$3:$B$55,2)</f>
        <v>79</v>
      </c>
      <c r="E388" s="27" t="n">
        <f aca="false">IF(TOT!AK390&lt;400,IF(D388&gt;66,66,D388),D388)</f>
        <v>79</v>
      </c>
      <c r="F388" s="27" t="n">
        <f aca="false">IF(TOT!AK390&lt;200,IF(E388&gt;60,60,E388),E388)</f>
        <v>79</v>
      </c>
      <c r="G388" s="50" t="n">
        <f aca="false">(TOT!BS390*60)/TOT!AK390</f>
        <v>2.49858035207269</v>
      </c>
      <c r="H388" s="55" t="n">
        <f aca="false">VLOOKUP(G388,'PH - BLOCKED SHOTS'!$A$3:$B$55,2)</f>
        <v>67</v>
      </c>
      <c r="I388" s="55" t="n">
        <f aca="false">IF(TOT!AK390&lt;400,IF(H388&gt;66,66,H388),H388)</f>
        <v>67</v>
      </c>
      <c r="J388" s="55" t="n">
        <f aca="false">IF(TOT!AK390&lt;200,IF(I388&gt;60,60,I388),I388)</f>
        <v>67</v>
      </c>
      <c r="K388" s="55" t="n">
        <f aca="false">((B388+F388+F388+J388)/4)+TOT!DC390</f>
        <v>73.5</v>
      </c>
      <c r="L388" s="55"/>
      <c r="M388" s="55" t="n">
        <f aca="false">VLOOKUP(TOT!FE390,'PH - GAME SCORE'!$A$3:$B$55,2)</f>
        <v>65</v>
      </c>
      <c r="N388" s="55" t="n">
        <f aca="false">AVERAGE(K388,M388)</f>
        <v>69.25</v>
      </c>
      <c r="O388" s="55" t="n">
        <f aca="false">IF(TOT!AN390&lt;13.4,IF(N388&gt;73,73,N388),N388)</f>
        <v>69.25</v>
      </c>
      <c r="P388" s="55" t="n">
        <f aca="false">IF(TOT!AN390&lt;13.4,IF(O388&gt;73,73,O388),O388)</f>
        <v>69.25</v>
      </c>
    </row>
    <row r="389" customFormat="false" ht="13" hidden="false" customHeight="true" outlineLevel="0" collapsed="false">
      <c r="A389" s="17" t="s">
        <v>2004</v>
      </c>
      <c r="B389" s="27" t="n">
        <f aca="false">'SK - Tableau 1'!G389</f>
        <v>67</v>
      </c>
      <c r="C389" s="54" t="n">
        <f aca="false">(TOT!BQ391*60)/TOT!AK391</f>
        <v>2.76211301645759</v>
      </c>
      <c r="D389" s="27" t="n">
        <f aca="false">VLOOKUP(C389,'PH - GIVEAWAYS'!$A$3:$B$55,2)</f>
        <v>56</v>
      </c>
      <c r="E389" s="27" t="n">
        <f aca="false">IF(TOT!AK391&lt;400,IF(D389&gt;66,66,D389),D389)</f>
        <v>56</v>
      </c>
      <c r="F389" s="27" t="n">
        <f aca="false">IF(TOT!AK391&lt;200,IF(E389&gt;60,60,E389),E389)</f>
        <v>56</v>
      </c>
      <c r="G389" s="50" t="n">
        <f aca="false">(TOT!BS391*60)/TOT!AK391</f>
        <v>1.58821498446311</v>
      </c>
      <c r="H389" s="55" t="n">
        <f aca="false">VLOOKUP(G389,'PH - BLOCKED SHOTS'!$A$3:$B$55,2)</f>
        <v>56</v>
      </c>
      <c r="I389" s="55" t="n">
        <f aca="false">IF(TOT!AK391&lt;400,IF(H389&gt;66,66,H389),H389)</f>
        <v>56</v>
      </c>
      <c r="J389" s="55" t="n">
        <f aca="false">IF(TOT!AK391&lt;200,IF(I389&gt;60,60,I389),I389)</f>
        <v>56</v>
      </c>
      <c r="K389" s="55" t="n">
        <f aca="false">((B389+F389+F389+J389)/4)+TOT!DC391</f>
        <v>60.75</v>
      </c>
      <c r="L389" s="55"/>
      <c r="M389" s="55" t="n">
        <f aca="false">VLOOKUP(TOT!FE391,'PH - GAME SCORE'!$A$3:$B$55,2)</f>
        <v>70</v>
      </c>
      <c r="N389" s="55" t="n">
        <f aca="false">AVERAGE(K389,M389)</f>
        <v>65.375</v>
      </c>
      <c r="O389" s="55" t="n">
        <f aca="false">IF(TOT!AN391&lt;13.4,IF(N389&gt;73,73,N389),N389)</f>
        <v>65.375</v>
      </c>
      <c r="P389" s="55" t="n">
        <f aca="false">IF(TOT!AN391&lt;13.4,IF(O389&gt;73,73,O389),O389)</f>
        <v>65.375</v>
      </c>
    </row>
    <row r="390" customFormat="false" ht="13" hidden="false" customHeight="true" outlineLevel="0" collapsed="false">
      <c r="A390" s="17" t="s">
        <v>2009</v>
      </c>
      <c r="B390" s="27" t="n">
        <f aca="false">'SK - Tableau 1'!G390</f>
        <v>47</v>
      </c>
      <c r="C390" s="54" t="n">
        <f aca="false">(TOT!BQ392*60)/TOT!AK392</f>
        <v>1.37064534551685</v>
      </c>
      <c r="D390" s="27" t="n">
        <f aca="false">VLOOKUP(C390,'PH - GIVEAWAYS'!$A$3:$B$55,2)</f>
        <v>83</v>
      </c>
      <c r="E390" s="27" t="n">
        <f aca="false">IF(TOT!AK392&lt;400,IF(D390&gt;66,66,D390),D390)</f>
        <v>66</v>
      </c>
      <c r="F390" s="27" t="n">
        <f aca="false">IF(TOT!AK392&lt;200,IF(E390&gt;60,60,E390),E390)</f>
        <v>60</v>
      </c>
      <c r="G390" s="50" t="n">
        <f aca="false">(TOT!BS392*60)/TOT!AK392</f>
        <v>3.42661336379212</v>
      </c>
      <c r="H390" s="55" t="n">
        <f aca="false">VLOOKUP(G390,'PH - BLOCKED SHOTS'!$A$3:$B$55,2)</f>
        <v>77</v>
      </c>
      <c r="I390" s="55" t="n">
        <f aca="false">IF(TOT!AK392&lt;400,IF(H390&gt;66,66,H390),H390)</f>
        <v>66</v>
      </c>
      <c r="J390" s="55" t="n">
        <f aca="false">IF(TOT!AK392&lt;200,IF(I390&gt;60,60,I390),I390)</f>
        <v>60</v>
      </c>
      <c r="K390" s="55" t="n">
        <f aca="false">((B390+F390+F390+J390)/4)+TOT!DC392</f>
        <v>56.75</v>
      </c>
      <c r="L390" s="55"/>
      <c r="M390" s="55" t="n">
        <f aca="false">VLOOKUP(TOT!FE392,'PH - GAME SCORE'!$A$3:$B$55,2)</f>
        <v>51</v>
      </c>
      <c r="N390" s="55" t="n">
        <f aca="false">AVERAGE(K390,M390)</f>
        <v>53.875</v>
      </c>
      <c r="O390" s="55" t="n">
        <f aca="false">IF(TOT!AN392&lt;13.4,IF(N390&gt;73,73,N390),N390)</f>
        <v>53.875</v>
      </c>
      <c r="P390" s="55" t="n">
        <f aca="false">IF(TOT!AN392&lt;13.4,IF(O390&gt;73,73,O390),O390)</f>
        <v>53.875</v>
      </c>
    </row>
    <row r="391" customFormat="false" ht="13" hidden="false" customHeight="true" outlineLevel="0" collapsed="false">
      <c r="A391" s="17" t="s">
        <v>2013</v>
      </c>
      <c r="B391" s="27" t="n">
        <f aca="false">'SK - Tableau 1'!G391</f>
        <v>61</v>
      </c>
      <c r="C391" s="54" t="n">
        <f aca="false">(TOT!BQ393*60)/TOT!AK393</f>
        <v>1.21946055807256</v>
      </c>
      <c r="D391" s="27" t="n">
        <f aca="false">VLOOKUP(C391,'PH - GIVEAWAYS'!$A$3:$B$55,2)</f>
        <v>87</v>
      </c>
      <c r="E391" s="27" t="n">
        <f aca="false">IF(TOT!AK393&lt;400,IF(D391&gt;66,66,D391),D391)</f>
        <v>66</v>
      </c>
      <c r="F391" s="27" t="n">
        <f aca="false">IF(TOT!AK393&lt;200,IF(E391&gt;60,60,E391),E391)</f>
        <v>66</v>
      </c>
      <c r="G391" s="50" t="n">
        <f aca="false">(TOT!BS393*60)/TOT!AK393</f>
        <v>0.914595418554423</v>
      </c>
      <c r="H391" s="55" t="n">
        <f aca="false">VLOOKUP(G391,'PH - BLOCKED SHOTS'!$A$3:$B$55,2)</f>
        <v>49</v>
      </c>
      <c r="I391" s="55" t="n">
        <f aca="false">IF(TOT!AK393&lt;400,IF(H391&gt;66,66,H391),H391)</f>
        <v>49</v>
      </c>
      <c r="J391" s="55" t="n">
        <f aca="false">IF(TOT!AK393&lt;200,IF(I391&gt;60,60,I391),I391)</f>
        <v>49</v>
      </c>
      <c r="K391" s="55" t="n">
        <f aca="false">((B391+F391+F391+J391)/4)+TOT!DC393</f>
        <v>60.5</v>
      </c>
      <c r="L391" s="55"/>
      <c r="M391" s="55" t="n">
        <f aca="false">VLOOKUP(TOT!FE393,'PH - GAME SCORE'!$A$3:$B$55,2)</f>
        <v>52</v>
      </c>
      <c r="N391" s="55" t="n">
        <f aca="false">AVERAGE(K391,M391)</f>
        <v>56.25</v>
      </c>
      <c r="O391" s="55" t="n">
        <f aca="false">IF(TOT!AN393&lt;13.4,IF(N391&gt;73,73,N391),N391)</f>
        <v>56.25</v>
      </c>
      <c r="P391" s="55" t="n">
        <f aca="false">IF(TOT!AN393&lt;13.4,IF(O391&gt;73,73,O391),O391)</f>
        <v>56.25</v>
      </c>
    </row>
    <row r="392" customFormat="false" ht="13" hidden="false" customHeight="true" outlineLevel="0" collapsed="false">
      <c r="A392" s="17" t="s">
        <v>2017</v>
      </c>
      <c r="B392" s="27" t="n">
        <f aca="false">'SK - Tableau 1'!G392</f>
        <v>84</v>
      </c>
      <c r="C392" s="54" t="n">
        <f aca="false">(TOT!BQ394*60)/TOT!AK394</f>
        <v>2.43780362137487</v>
      </c>
      <c r="D392" s="27" t="n">
        <f aca="false">VLOOKUP(C392,'PH - GIVEAWAYS'!$A$3:$B$55,2)</f>
        <v>60</v>
      </c>
      <c r="E392" s="27" t="n">
        <f aca="false">IF(TOT!AK394&lt;400,IF(D392&gt;66,66,D392),D392)</f>
        <v>60</v>
      </c>
      <c r="F392" s="27" t="n">
        <f aca="false">IF(TOT!AK394&lt;200,IF(E392&gt;60,60,E392),E392)</f>
        <v>60</v>
      </c>
      <c r="G392" s="50" t="n">
        <f aca="false">(TOT!BS394*60)/TOT!AK394</f>
        <v>1.80185485058143</v>
      </c>
      <c r="H392" s="55" t="n">
        <f aca="false">VLOOKUP(G392,'PH - BLOCKED SHOTS'!$A$3:$B$55,2)</f>
        <v>60</v>
      </c>
      <c r="I392" s="55" t="n">
        <f aca="false">IF(TOT!AK394&lt;400,IF(H392&gt;66,66,H392),H392)</f>
        <v>60</v>
      </c>
      <c r="J392" s="55" t="n">
        <f aca="false">IF(TOT!AK394&lt;200,IF(I392&gt;60,60,I392),I392)</f>
        <v>60</v>
      </c>
      <c r="K392" s="55" t="n">
        <f aca="false">((B392+F392+F392+J392)/4)+TOT!DC394</f>
        <v>70</v>
      </c>
      <c r="L392" s="55"/>
      <c r="M392" s="55" t="n">
        <f aca="false">VLOOKUP(TOT!FE394,'PH - GAME SCORE'!$A$3:$B$55,2)</f>
        <v>62</v>
      </c>
      <c r="N392" s="55" t="n">
        <f aca="false">AVERAGE(K392,M392)</f>
        <v>66</v>
      </c>
      <c r="O392" s="55" t="n">
        <f aca="false">IF(TOT!AN394&lt;13.4,IF(N392&gt;73,73,N392),N392)</f>
        <v>66</v>
      </c>
      <c r="P392" s="55" t="n">
        <f aca="false">IF(TOT!AN394&lt;13.4,IF(O392&gt;73,73,O392),O392)</f>
        <v>66</v>
      </c>
    </row>
    <row r="393" customFormat="false" ht="13" hidden="false" customHeight="true" outlineLevel="0" collapsed="false">
      <c r="A393" s="17" t="s">
        <v>2020</v>
      </c>
      <c r="B393" s="27" t="n">
        <f aca="false">'SK - Tableau 1'!G393</f>
        <v>50</v>
      </c>
      <c r="C393" s="54" t="n">
        <f aca="false">(TOT!BQ395*60)/TOT!AK395</f>
        <v>1.5134635192231</v>
      </c>
      <c r="D393" s="27" t="n">
        <f aca="false">VLOOKUP(C393,'PH - GIVEAWAYS'!$A$3:$B$55,2)</f>
        <v>80</v>
      </c>
      <c r="E393" s="27" t="n">
        <f aca="false">IF(TOT!AK395&lt;400,IF(D393&gt;66,66,D393),D393)</f>
        <v>80</v>
      </c>
      <c r="F393" s="27" t="n">
        <f aca="false">IF(TOT!AK395&lt;200,IF(E393&gt;60,60,E393),E393)</f>
        <v>80</v>
      </c>
      <c r="G393" s="50" t="n">
        <f aca="false">(TOT!BS395*60)/TOT!AK395</f>
        <v>3.10260021440734</v>
      </c>
      <c r="H393" s="55" t="n">
        <f aca="false">VLOOKUP(G393,'PH - BLOCKED SHOTS'!$A$3:$B$55,2)</f>
        <v>74</v>
      </c>
      <c r="I393" s="55" t="n">
        <f aca="false">IF(TOT!AK395&lt;400,IF(H393&gt;66,66,H393),H393)</f>
        <v>74</v>
      </c>
      <c r="J393" s="55" t="n">
        <f aca="false">IF(TOT!AK395&lt;200,IF(I393&gt;60,60,I393),I393)</f>
        <v>74</v>
      </c>
      <c r="K393" s="55" t="n">
        <f aca="false">((B393+F393+F393+J393)/4)+TOT!DC395</f>
        <v>80</v>
      </c>
      <c r="L393" s="55"/>
      <c r="M393" s="55" t="n">
        <f aca="false">VLOOKUP(TOT!FE395,'PH - GAME SCORE'!$A$3:$B$55,2)</f>
        <v>57</v>
      </c>
      <c r="N393" s="55" t="n">
        <f aca="false">AVERAGE(K393,M393)</f>
        <v>68.5</v>
      </c>
      <c r="O393" s="55" t="n">
        <f aca="false">IF(TOT!AN395&lt;13.4,IF(N393&gt;73,73,N393),N393)</f>
        <v>68.5</v>
      </c>
      <c r="P393" s="55" t="n">
        <f aca="false">IF(TOT!AN395&lt;13.4,IF(O393&gt;73,73,O393),O393)</f>
        <v>68.5</v>
      </c>
    </row>
    <row r="394" customFormat="false" ht="13" hidden="false" customHeight="true" outlineLevel="0" collapsed="false">
      <c r="A394" s="17" t="s">
        <v>2026</v>
      </c>
      <c r="B394" s="27" t="n">
        <f aca="false">'SK - Tableau 1'!G394</f>
        <v>67</v>
      </c>
      <c r="C394" s="54" t="n">
        <f aca="false">(TOT!BQ396*60)/TOT!AK396</f>
        <v>0.924336034662631</v>
      </c>
      <c r="D394" s="27" t="n">
        <f aca="false">VLOOKUP(C394,'PH - GIVEAWAYS'!$A$3:$B$55,2)</f>
        <v>93</v>
      </c>
      <c r="E394" s="27" t="n">
        <f aca="false">IF(TOT!AK396&lt;400,IF(D394&gt;66,66,D394),D394)</f>
        <v>93</v>
      </c>
      <c r="F394" s="27" t="n">
        <f aca="false">IF(TOT!AK396&lt;200,IF(E394&gt;60,60,E394),E394)</f>
        <v>93</v>
      </c>
      <c r="G394" s="50" t="n">
        <f aca="false">(TOT!BS396*60)/TOT!AK396</f>
        <v>5.66155821230861</v>
      </c>
      <c r="H394" s="55" t="n">
        <f aca="false">VLOOKUP(G394,'PH - BLOCKED SHOTS'!$A$3:$B$55,2)</f>
        <v>93</v>
      </c>
      <c r="I394" s="55" t="n">
        <f aca="false">IF(TOT!AK396&lt;400,IF(H394&gt;66,66,H394),H394)</f>
        <v>93</v>
      </c>
      <c r="J394" s="55" t="n">
        <f aca="false">IF(TOT!AK396&lt;200,IF(I394&gt;60,60,I394),I394)</f>
        <v>93</v>
      </c>
      <c r="K394" s="55" t="n">
        <f aca="false">((B394+F394+F394+J394)/4)+TOT!DC396</f>
        <v>86.5</v>
      </c>
      <c r="L394" s="55"/>
      <c r="M394" s="55" t="n">
        <f aca="false">VLOOKUP(TOT!FE396,'PH - GAME SCORE'!$A$3:$B$55,2)</f>
        <v>70</v>
      </c>
      <c r="N394" s="55" t="n">
        <f aca="false">AVERAGE(K394,M394)</f>
        <v>78.25</v>
      </c>
      <c r="O394" s="55" t="n">
        <f aca="false">IF(TOT!AN396&lt;13.4,IF(N394&gt;73,73,N394),N394)</f>
        <v>78.25</v>
      </c>
      <c r="P394" s="55" t="n">
        <f aca="false">IF(TOT!AN396&lt;13.4,IF(O394&gt;73,73,O394),O394)</f>
        <v>78.25</v>
      </c>
    </row>
    <row r="395" customFormat="false" ht="13" hidden="false" customHeight="true" outlineLevel="0" collapsed="false">
      <c r="A395" s="17" t="s">
        <v>2029</v>
      </c>
      <c r="B395" s="27" t="n">
        <f aca="false">'SK - Tableau 1'!G395</f>
        <v>59</v>
      </c>
      <c r="C395" s="54" t="n">
        <f aca="false">(TOT!BQ397*60)/TOT!AK397</f>
        <v>3.45887778631823</v>
      </c>
      <c r="D395" s="27" t="n">
        <f aca="false">VLOOKUP(C395,'PH - GIVEAWAYS'!$A$3:$B$55,2)</f>
        <v>50</v>
      </c>
      <c r="E395" s="27" t="n">
        <f aca="false">IF(TOT!AK397&lt;400,IF(D395&gt;66,66,D395),D395)</f>
        <v>50</v>
      </c>
      <c r="F395" s="27" t="n">
        <f aca="false">IF(TOT!AK397&lt;200,IF(E395&gt;60,60,E395),E395)</f>
        <v>50</v>
      </c>
      <c r="G395" s="50" t="n">
        <f aca="false">(TOT!BS397*60)/TOT!AK397</f>
        <v>8.30130668716375</v>
      </c>
      <c r="H395" s="55" t="n">
        <f aca="false">VLOOKUP(G395,'PH - BLOCKED SHOTS'!$A$3:$B$55,2)</f>
        <v>99</v>
      </c>
      <c r="I395" s="55" t="n">
        <f aca="false">IF(TOT!AK397&lt;400,IF(H395&gt;66,66,H395),H395)</f>
        <v>66</v>
      </c>
      <c r="J395" s="55" t="n">
        <f aca="false">IF(TOT!AK397&lt;200,IF(I395&gt;60,60,I395),I395)</f>
        <v>60</v>
      </c>
      <c r="K395" s="55" t="n">
        <f aca="false">((B395+F395+F395+J395)/4)+TOT!DC397</f>
        <v>54.75</v>
      </c>
      <c r="L395" s="55"/>
      <c r="M395" s="55" t="n">
        <f aca="false">VLOOKUP(TOT!FE397,'PH - GAME SCORE'!$A$3:$B$55,2)</f>
        <v>81</v>
      </c>
      <c r="N395" s="55" t="n">
        <f aca="false">AVERAGE(K395,M395)</f>
        <v>67.875</v>
      </c>
      <c r="O395" s="55" t="n">
        <f aca="false">IF(TOT!AN397&lt;13.4,IF(N395&gt;73,73,N395),N395)</f>
        <v>67.875</v>
      </c>
      <c r="P395" s="55" t="n">
        <f aca="false">IF(TOT!AN397&lt;13.4,IF(O395&gt;73,73,O395),O395)</f>
        <v>67.875</v>
      </c>
    </row>
    <row r="396" customFormat="false" ht="13" hidden="false" customHeight="true" outlineLevel="0" collapsed="false">
      <c r="A396" s="17" t="s">
        <v>2034</v>
      </c>
      <c r="B396" s="27" t="n">
        <f aca="false">'SK - Tableau 1'!G396</f>
        <v>90</v>
      </c>
      <c r="C396" s="54" t="n">
        <f aca="false">(TOT!BQ398*60)/TOT!AK398</f>
        <v>2.08999651667247</v>
      </c>
      <c r="D396" s="27" t="n">
        <f aca="false">VLOOKUP(C396,'PH - GIVEAWAYS'!$A$3:$B$55,2)</f>
        <v>67</v>
      </c>
      <c r="E396" s="27" t="n">
        <f aca="false">IF(TOT!AK398&lt;400,IF(D396&gt;66,66,D396),D396)</f>
        <v>67</v>
      </c>
      <c r="F396" s="27" t="n">
        <f aca="false">IF(TOT!AK398&lt;200,IF(E396&gt;60,60,E396),E396)</f>
        <v>67</v>
      </c>
      <c r="G396" s="50" t="n">
        <f aca="false">(TOT!BS398*60)/TOT!AK398</f>
        <v>2.65999556667406</v>
      </c>
      <c r="H396" s="55" t="n">
        <f aca="false">VLOOKUP(G396,'PH - BLOCKED SHOTS'!$A$3:$B$55,2)</f>
        <v>69</v>
      </c>
      <c r="I396" s="55" t="n">
        <f aca="false">IF(TOT!AK398&lt;400,IF(H396&gt;66,66,H396),H396)</f>
        <v>69</v>
      </c>
      <c r="J396" s="55" t="n">
        <f aca="false">IF(TOT!AK398&lt;200,IF(I396&gt;60,60,I396),I396)</f>
        <v>69</v>
      </c>
      <c r="K396" s="55" t="n">
        <f aca="false">((B396+F396+F396+J396)/4)+TOT!DC398</f>
        <v>95.25</v>
      </c>
      <c r="L396" s="55"/>
      <c r="M396" s="55" t="n">
        <f aca="false">VLOOKUP(TOT!FE398,'PH - GAME SCORE'!$A$3:$B$55,2)</f>
        <v>91</v>
      </c>
      <c r="N396" s="55" t="n">
        <f aca="false">AVERAGE(K396,M396)</f>
        <v>93.125</v>
      </c>
      <c r="O396" s="55" t="n">
        <f aca="false">IF(TOT!AN398&lt;13.4,IF(N396&gt;73,73,N396),N396)</f>
        <v>93.125</v>
      </c>
      <c r="P396" s="55" t="n">
        <f aca="false">IF(TOT!AN398&lt;13.4,IF(O396&gt;73,73,O396),O396)</f>
        <v>93.125</v>
      </c>
    </row>
    <row r="397" customFormat="false" ht="13" hidden="false" customHeight="true" outlineLevel="0" collapsed="false">
      <c r="A397" s="17" t="s">
        <v>2037</v>
      </c>
      <c r="B397" s="27" t="n">
        <f aca="false">'SK - Tableau 1'!G397</f>
        <v>97</v>
      </c>
      <c r="C397" s="54" t="n">
        <f aca="false">(TOT!BQ399*60)/TOT!AK399</f>
        <v>3.8273442483521</v>
      </c>
      <c r="D397" s="27" t="n">
        <f aca="false">VLOOKUP(C397,'PH - GIVEAWAYS'!$A$3:$B$55,2)</f>
        <v>48</v>
      </c>
      <c r="E397" s="27" t="n">
        <f aca="false">IF(TOT!AK399&lt;400,IF(D397&gt;66,66,D397),D397)</f>
        <v>48</v>
      </c>
      <c r="F397" s="27" t="n">
        <f aca="false">IF(TOT!AK399&lt;200,IF(E397&gt;60,60,E397),E397)</f>
        <v>48</v>
      </c>
      <c r="G397" s="50" t="n">
        <f aca="false">(TOT!BS399*60)/TOT!AK399</f>
        <v>1.25258539036978</v>
      </c>
      <c r="H397" s="55" t="n">
        <f aca="false">VLOOKUP(G397,'PH - BLOCKED SHOTS'!$A$3:$B$55,2)</f>
        <v>52</v>
      </c>
      <c r="I397" s="55" t="n">
        <f aca="false">IF(TOT!AK399&lt;400,IF(H397&gt;66,66,H397),H397)</f>
        <v>52</v>
      </c>
      <c r="J397" s="55" t="n">
        <f aca="false">IF(TOT!AK399&lt;200,IF(I397&gt;60,60,I397),I397)</f>
        <v>52</v>
      </c>
      <c r="K397" s="55" t="n">
        <f aca="false">((B397+F397+F397+J397)/4)+TOT!DC399</f>
        <v>62.25</v>
      </c>
      <c r="L397" s="55"/>
      <c r="M397" s="55" t="n">
        <f aca="false">VLOOKUP(TOT!FE399,'PH - GAME SCORE'!$A$3:$B$55,2)</f>
        <v>87</v>
      </c>
      <c r="N397" s="55" t="n">
        <f aca="false">AVERAGE(K397,M397)</f>
        <v>74.625</v>
      </c>
      <c r="O397" s="55" t="n">
        <f aca="false">IF(TOT!AN399&lt;13.4,IF(N397&gt;73,73,N397),N397)</f>
        <v>74.625</v>
      </c>
      <c r="P397" s="55" t="n">
        <f aca="false">IF(TOT!AN399&lt;13.4,IF(O397&gt;73,73,O397),O397)</f>
        <v>74.625</v>
      </c>
    </row>
    <row r="398" customFormat="false" ht="13" hidden="false" customHeight="true" outlineLevel="0" collapsed="false">
      <c r="A398" s="17" t="s">
        <v>2040</v>
      </c>
      <c r="B398" s="27" t="n">
        <f aca="false">'SK - Tableau 1'!G398</f>
        <v>73</v>
      </c>
      <c r="C398" s="54" t="n">
        <f aca="false">(TOT!BQ400*60)/TOT!AK400</f>
        <v>0.964323383167866</v>
      </c>
      <c r="D398" s="27" t="n">
        <f aca="false">VLOOKUP(C398,'PH - GIVEAWAYS'!$A$3:$B$55,2)</f>
        <v>92</v>
      </c>
      <c r="E398" s="27" t="n">
        <f aca="false">IF(TOT!AK400&lt;400,IF(D398&gt;66,66,D398),D398)</f>
        <v>92</v>
      </c>
      <c r="F398" s="27" t="n">
        <f aca="false">IF(TOT!AK400&lt;200,IF(E398&gt;60,60,E398),E398)</f>
        <v>92</v>
      </c>
      <c r="G398" s="50" t="n">
        <f aca="false">(TOT!BS400*60)/TOT!AK400</f>
        <v>2.35053824647167</v>
      </c>
      <c r="H398" s="55" t="n">
        <f aca="false">VLOOKUP(G398,'PH - BLOCKED SHOTS'!$A$3:$B$55,2)</f>
        <v>66</v>
      </c>
      <c r="I398" s="55" t="n">
        <f aca="false">IF(TOT!AK400&lt;400,IF(H398&gt;66,66,H398),H398)</f>
        <v>66</v>
      </c>
      <c r="J398" s="55" t="n">
        <f aca="false">IF(TOT!AK400&lt;200,IF(I398&gt;60,60,I398),I398)</f>
        <v>66</v>
      </c>
      <c r="K398" s="55" t="n">
        <f aca="false">((B398+F398+F398+J398)/4)+TOT!DC400</f>
        <v>83.75</v>
      </c>
      <c r="L398" s="55"/>
      <c r="M398" s="55" t="n">
        <f aca="false">VLOOKUP(TOT!FE400,'PH - GAME SCORE'!$A$3:$B$55,2)</f>
        <v>72</v>
      </c>
      <c r="N398" s="55" t="n">
        <f aca="false">AVERAGE(K398,M398)</f>
        <v>77.875</v>
      </c>
      <c r="O398" s="55" t="n">
        <f aca="false">IF(TOT!AN400&lt;13.4,IF(N398&gt;73,73,N398),N398)</f>
        <v>73</v>
      </c>
      <c r="P398" s="55" t="n">
        <f aca="false">IF(TOT!AN400&lt;13.4,IF(O398&gt;73,73,O398),O398)</f>
        <v>73</v>
      </c>
    </row>
    <row r="399" customFormat="false" ht="13" hidden="false" customHeight="true" outlineLevel="0" collapsed="false">
      <c r="A399" s="17" t="s">
        <v>2044</v>
      </c>
      <c r="B399" s="27" t="n">
        <f aca="false">'SK - Tableau 1'!G399</f>
        <v>92</v>
      </c>
      <c r="C399" s="54" t="n">
        <f aca="false">(TOT!BQ401*60)/TOT!AK401</f>
        <v>1.17393582949982</v>
      </c>
      <c r="D399" s="27" t="n">
        <f aca="false">VLOOKUP(C399,'PH - GIVEAWAYS'!$A$3:$B$55,2)</f>
        <v>87</v>
      </c>
      <c r="E399" s="27" t="n">
        <f aca="false">IF(TOT!AK401&lt;400,IF(D399&gt;66,66,D399),D399)</f>
        <v>87</v>
      </c>
      <c r="F399" s="27" t="n">
        <f aca="false">IF(TOT!AK401&lt;200,IF(E399&gt;60,60,E399),E399)</f>
        <v>87</v>
      </c>
      <c r="G399" s="50" t="n">
        <f aca="false">(TOT!BS401*60)/TOT!AK401</f>
        <v>6.28894194374905</v>
      </c>
      <c r="H399" s="55" t="n">
        <f aca="false">VLOOKUP(G399,'PH - BLOCKED SHOTS'!$A$3:$B$55,2)</f>
        <v>96</v>
      </c>
      <c r="I399" s="55" t="n">
        <f aca="false">IF(TOT!AK401&lt;400,IF(H399&gt;66,66,H399),H399)</f>
        <v>96</v>
      </c>
      <c r="J399" s="55" t="n">
        <f aca="false">IF(TOT!AK401&lt;200,IF(I399&gt;60,60,I399),I399)</f>
        <v>96</v>
      </c>
      <c r="K399" s="55" t="n">
        <f aca="false">((B399+F399+F399+J399)/4)+TOT!DC401</f>
        <v>90.5</v>
      </c>
      <c r="L399" s="55"/>
      <c r="M399" s="55" t="n">
        <f aca="false">VLOOKUP(TOT!FE401,'PH - GAME SCORE'!$A$3:$B$55,2)</f>
        <v>72</v>
      </c>
      <c r="N399" s="55" t="n">
        <f aca="false">AVERAGE(K399,M399)</f>
        <v>81.25</v>
      </c>
      <c r="O399" s="55" t="n">
        <f aca="false">IF(TOT!AN401&lt;13.4,IF(N399&gt;73,73,N399),N399)</f>
        <v>81.25</v>
      </c>
      <c r="P399" s="55" t="n">
        <f aca="false">IF(TOT!AN401&lt;13.4,IF(O399&gt;73,73,O399),O399)</f>
        <v>81.25</v>
      </c>
    </row>
    <row r="400" customFormat="false" ht="13" hidden="false" customHeight="true" outlineLevel="0" collapsed="false">
      <c r="A400" s="17" t="s">
        <v>2048</v>
      </c>
      <c r="B400" s="27" t="n">
        <f aca="false">'SK - Tableau 1'!G400</f>
        <v>55</v>
      </c>
      <c r="C400" s="54" t="n">
        <f aca="false">(TOT!BQ402*60)/TOT!AK402</f>
        <v>0.626054292819507</v>
      </c>
      <c r="D400" s="27" t="n">
        <f aca="false">VLOOKUP(C400,'PH - GIVEAWAYS'!$A$3:$B$55,2)</f>
        <v>97</v>
      </c>
      <c r="E400" s="27" t="n">
        <f aca="false">IF(TOT!AK402&lt;400,IF(D400&gt;66,66,D400),D400)</f>
        <v>97</v>
      </c>
      <c r="F400" s="27" t="n">
        <f aca="false">IF(TOT!AK402&lt;200,IF(E400&gt;60,60,E400),E400)</f>
        <v>97</v>
      </c>
      <c r="G400" s="50" t="n">
        <f aca="false">(TOT!BS402*60)/TOT!AK402</f>
        <v>2.87984974696973</v>
      </c>
      <c r="H400" s="55" t="n">
        <f aca="false">VLOOKUP(G400,'PH - BLOCKED SHOTS'!$A$3:$B$55,2)</f>
        <v>72</v>
      </c>
      <c r="I400" s="55" t="n">
        <f aca="false">IF(TOT!AK402&lt;400,IF(H400&gt;66,66,H400),H400)</f>
        <v>72</v>
      </c>
      <c r="J400" s="55" t="n">
        <f aca="false">IF(TOT!AK402&lt;200,IF(I400&gt;60,60,I400),I400)</f>
        <v>72</v>
      </c>
      <c r="K400" s="55" t="n">
        <f aca="false">((B400+F400+F400+J400)/4)+TOT!DC402</f>
        <v>83.25</v>
      </c>
      <c r="L400" s="55"/>
      <c r="M400" s="55" t="n">
        <f aca="false">VLOOKUP(TOT!FE402,'PH - GAME SCORE'!$A$3:$B$55,2)</f>
        <v>59</v>
      </c>
      <c r="N400" s="55" t="n">
        <f aca="false">AVERAGE(K400,M400)</f>
        <v>71.125</v>
      </c>
      <c r="O400" s="55" t="n">
        <f aca="false">IF(TOT!AN402&lt;13.4,IF(N400&gt;73,73,N400),N400)</f>
        <v>71.125</v>
      </c>
      <c r="P400" s="55" t="n">
        <f aca="false">IF(TOT!AN402&lt;13.4,IF(O400&gt;73,73,O400),O400)</f>
        <v>71.125</v>
      </c>
    </row>
    <row r="401" customFormat="false" ht="13" hidden="false" customHeight="true" outlineLevel="0" collapsed="false">
      <c r="A401" s="17" t="s">
        <v>2051</v>
      </c>
      <c r="B401" s="27" t="n">
        <f aca="false">'SK - Tableau 1'!G401</f>
        <v>60</v>
      </c>
      <c r="C401" s="54" t="n">
        <f aca="false">(TOT!BQ403*60)/TOT!AK403</f>
        <v>0</v>
      </c>
      <c r="D401" s="27" t="n">
        <f aca="false">VLOOKUP(C401,'PH - GIVEAWAYS'!$A$3:$B$55,2)</f>
        <v>99</v>
      </c>
      <c r="E401" s="27" t="n">
        <f aca="false">IF(TOT!AK403&lt;400,IF(D401&gt;66,66,D401),D401)</f>
        <v>66</v>
      </c>
      <c r="F401" s="27" t="n">
        <f aca="false">IF(TOT!AK403&lt;200,IF(E401&gt;60,60,E401),E401)</f>
        <v>60</v>
      </c>
      <c r="G401" s="50" t="n">
        <f aca="false">(TOT!BS403*60)/TOT!AK403</f>
        <v>4.31266846361186</v>
      </c>
      <c r="H401" s="55" t="n">
        <f aca="false">VLOOKUP(G401,'PH - BLOCKED SHOTS'!$A$3:$B$55,2)</f>
        <v>84</v>
      </c>
      <c r="I401" s="55" t="n">
        <f aca="false">IF(TOT!AK403&lt;400,IF(H401&gt;66,66,H401),H401)</f>
        <v>66</v>
      </c>
      <c r="J401" s="55" t="n">
        <f aca="false">IF(TOT!AK403&lt;200,IF(I401&gt;60,60,I401),I401)</f>
        <v>60</v>
      </c>
      <c r="K401" s="55" t="n">
        <f aca="false">((B401+F401+F401+J401)/4)+TOT!DC403</f>
        <v>60</v>
      </c>
      <c r="L401" s="55"/>
      <c r="M401" s="55" t="n">
        <f aca="false">VLOOKUP(TOT!FE403,'PH - GAME SCORE'!$A$3:$B$55,2)</f>
        <v>50</v>
      </c>
      <c r="N401" s="55" t="n">
        <f aca="false">AVERAGE(K401,M401)</f>
        <v>55</v>
      </c>
      <c r="O401" s="55" t="n">
        <f aca="false">IF(TOT!AN403&lt;13.4,IF(N401&gt;73,73,N401),N401)</f>
        <v>55</v>
      </c>
      <c r="P401" s="55" t="n">
        <f aca="false">IF(TOT!AN403&lt;13.4,IF(O401&gt;73,73,O401),O401)</f>
        <v>55</v>
      </c>
    </row>
    <row r="402" customFormat="false" ht="13" hidden="false" customHeight="true" outlineLevel="0" collapsed="false">
      <c r="A402" s="17" t="s">
        <v>2054</v>
      </c>
      <c r="B402" s="27" t="n">
        <f aca="false">'SK - Tableau 1'!G402</f>
        <v>65</v>
      </c>
      <c r="C402" s="54" t="n">
        <f aca="false">(TOT!BQ404*60)/TOT!AK404</f>
        <v>1.26326018301077</v>
      </c>
      <c r="D402" s="27" t="n">
        <f aca="false">VLOOKUP(C402,'PH - GIVEAWAYS'!$A$3:$B$55,2)</f>
        <v>86</v>
      </c>
      <c r="E402" s="27" t="n">
        <f aca="false">IF(TOT!AK404&lt;400,IF(D402&gt;66,66,D402),D402)</f>
        <v>86</v>
      </c>
      <c r="F402" s="27" t="n">
        <f aca="false">IF(TOT!AK404&lt;200,IF(E402&gt;60,60,E402),E402)</f>
        <v>86</v>
      </c>
      <c r="G402" s="50" t="n">
        <f aca="false">(TOT!BS404*60)/TOT!AK404</f>
        <v>2.62369422625314</v>
      </c>
      <c r="H402" s="55" t="n">
        <f aca="false">VLOOKUP(G402,'PH - BLOCKED SHOTS'!$A$3:$B$55,2)</f>
        <v>69</v>
      </c>
      <c r="I402" s="55" t="n">
        <f aca="false">IF(TOT!AK404&lt;400,IF(H402&gt;66,66,H402),H402)</f>
        <v>69</v>
      </c>
      <c r="J402" s="55" t="n">
        <f aca="false">IF(TOT!AK404&lt;200,IF(I402&gt;60,60,I402),I402)</f>
        <v>69</v>
      </c>
      <c r="K402" s="55" t="n">
        <f aca="false">((B402+F402+F402+J402)/4)+TOT!DC404</f>
        <v>81.5</v>
      </c>
      <c r="L402" s="55"/>
      <c r="M402" s="55" t="n">
        <f aca="false">VLOOKUP(TOT!FE404,'PH - GAME SCORE'!$A$3:$B$55,2)</f>
        <v>55</v>
      </c>
      <c r="N402" s="55" t="n">
        <f aca="false">AVERAGE(K402,M402)</f>
        <v>68.25</v>
      </c>
      <c r="O402" s="55" t="n">
        <f aca="false">IF(TOT!AN404&lt;13.4,IF(N402&gt;73,73,N402),N402)</f>
        <v>68.25</v>
      </c>
      <c r="P402" s="55" t="n">
        <f aca="false">IF(TOT!AN404&lt;13.4,IF(O402&gt;73,73,O402),O402)</f>
        <v>68.25</v>
      </c>
    </row>
    <row r="403" customFormat="false" ht="13" hidden="false" customHeight="true" outlineLevel="0" collapsed="false">
      <c r="A403" s="17" t="s">
        <v>2058</v>
      </c>
      <c r="B403" s="27" t="n">
        <f aca="false">'SK - Tableau 1'!G403</f>
        <v>60</v>
      </c>
      <c r="C403" s="54" t="n">
        <f aca="false">(TOT!BQ405*60)/TOT!AK405</f>
        <v>1.32839367684614</v>
      </c>
      <c r="D403" s="27" t="n">
        <f aca="false">VLOOKUP(C403,'PH - GIVEAWAYS'!$A$3:$B$55,2)</f>
        <v>84</v>
      </c>
      <c r="E403" s="27" t="n">
        <f aca="false">IF(TOT!AK405&lt;400,IF(D403&gt;66,66,D403),D403)</f>
        <v>84</v>
      </c>
      <c r="F403" s="27" t="n">
        <f aca="false">IF(TOT!AK405&lt;200,IF(E403&gt;60,60,E403),E403)</f>
        <v>84</v>
      </c>
      <c r="G403" s="50" t="n">
        <f aca="false">(TOT!BS405*60)/TOT!AK405</f>
        <v>2.49738011247074</v>
      </c>
      <c r="H403" s="55" t="n">
        <f aca="false">VLOOKUP(G403,'PH - BLOCKED SHOTS'!$A$3:$B$55,2)</f>
        <v>67</v>
      </c>
      <c r="I403" s="55" t="n">
        <f aca="false">IF(TOT!AK405&lt;400,IF(H403&gt;66,66,H403),H403)</f>
        <v>67</v>
      </c>
      <c r="J403" s="55" t="n">
        <f aca="false">IF(TOT!AK405&lt;200,IF(I403&gt;60,60,I403),I403)</f>
        <v>67</v>
      </c>
      <c r="K403" s="55" t="n">
        <f aca="false">((B403+F403+F403+J403)/4)+TOT!DC405</f>
        <v>74.75</v>
      </c>
      <c r="L403" s="55"/>
      <c r="M403" s="55" t="n">
        <f aca="false">VLOOKUP(TOT!FE405,'PH - GAME SCORE'!$A$3:$B$55,2)</f>
        <v>48</v>
      </c>
      <c r="N403" s="55" t="n">
        <f aca="false">AVERAGE(K403,M403)</f>
        <v>61.375</v>
      </c>
      <c r="O403" s="55" t="n">
        <f aca="false">IF(TOT!AN405&lt;13.4,IF(N403&gt;73,73,N403),N403)</f>
        <v>61.375</v>
      </c>
      <c r="P403" s="55" t="n">
        <f aca="false">IF(TOT!AN405&lt;13.4,IF(O403&gt;73,73,O403),O403)</f>
        <v>61.375</v>
      </c>
    </row>
    <row r="404" customFormat="false" ht="13" hidden="false" customHeight="true" outlineLevel="0" collapsed="false">
      <c r="A404" s="17" t="s">
        <v>2062</v>
      </c>
      <c r="B404" s="27" t="n">
        <f aca="false">'SK - Tableau 1'!G404</f>
        <v>94</v>
      </c>
      <c r="C404" s="54" t="n">
        <f aca="false">(TOT!BQ406*60)/TOT!AK406</f>
        <v>2.86403228187589</v>
      </c>
      <c r="D404" s="27" t="n">
        <f aca="false">VLOOKUP(C404,'PH - GIVEAWAYS'!$A$3:$B$55,2)</f>
        <v>55</v>
      </c>
      <c r="E404" s="27" t="n">
        <f aca="false">IF(TOT!AK406&lt;400,IF(D404&gt;66,66,D404),D404)</f>
        <v>55</v>
      </c>
      <c r="F404" s="27" t="n">
        <f aca="false">IF(TOT!AK406&lt;200,IF(E404&gt;60,60,E404),E404)</f>
        <v>55</v>
      </c>
      <c r="G404" s="50" t="n">
        <f aca="false">(TOT!BS406*60)/TOT!AK406</f>
        <v>4.3108114758132</v>
      </c>
      <c r="H404" s="55" t="n">
        <f aca="false">VLOOKUP(G404,'PH - BLOCKED SHOTS'!$A$3:$B$55,2)</f>
        <v>84</v>
      </c>
      <c r="I404" s="55" t="n">
        <f aca="false">IF(TOT!AK406&lt;400,IF(H404&gt;66,66,H404),H404)</f>
        <v>84</v>
      </c>
      <c r="J404" s="55" t="n">
        <f aca="false">IF(TOT!AK406&lt;200,IF(I404&gt;60,60,I404),I404)</f>
        <v>84</v>
      </c>
      <c r="K404" s="55" t="n">
        <f aca="false">((B404+F404+F404+J404)/4)+TOT!DC406</f>
        <v>72</v>
      </c>
      <c r="L404" s="55"/>
      <c r="M404" s="55" t="n">
        <f aca="false">VLOOKUP(TOT!FE406,'PH - GAME SCORE'!$A$3:$B$55,2)</f>
        <v>88</v>
      </c>
      <c r="N404" s="55" t="n">
        <f aca="false">AVERAGE(K404,M404)</f>
        <v>80</v>
      </c>
      <c r="O404" s="55" t="n">
        <f aca="false">IF(TOT!AN406&lt;13.4,IF(N404&gt;73,73,N404),N404)</f>
        <v>80</v>
      </c>
      <c r="P404" s="55" t="n">
        <f aca="false">IF(TOT!AN406&lt;13.4,IF(O404&gt;73,73,O404),O404)</f>
        <v>80</v>
      </c>
    </row>
    <row r="405" customFormat="false" ht="13" hidden="false" customHeight="true" outlineLevel="0" collapsed="false">
      <c r="A405" s="17" t="s">
        <v>2066</v>
      </c>
      <c r="B405" s="27" t="n">
        <f aca="false">'SK - Tableau 1'!G405</f>
        <v>81</v>
      </c>
      <c r="C405" s="54" t="n">
        <f aca="false">(TOT!BQ407*60)/TOT!AK407</f>
        <v>3.61796506792351</v>
      </c>
      <c r="D405" s="27" t="n">
        <f aca="false">VLOOKUP(C405,'PH - GIVEAWAYS'!$A$3:$B$55,2)</f>
        <v>49</v>
      </c>
      <c r="E405" s="27" t="n">
        <f aca="false">IF(TOT!AK407&lt;400,IF(D405&gt;66,66,D405),D405)</f>
        <v>49</v>
      </c>
      <c r="F405" s="27" t="n">
        <f aca="false">IF(TOT!AK407&lt;200,IF(E405&gt;60,60,E405),E405)</f>
        <v>49</v>
      </c>
      <c r="G405" s="50" t="n">
        <f aca="false">(TOT!BS407*60)/TOT!AK407</f>
        <v>3.36845023565292</v>
      </c>
      <c r="H405" s="55" t="n">
        <f aca="false">VLOOKUP(G405,'PH - BLOCKED SHOTS'!$A$3:$B$55,2)</f>
        <v>76</v>
      </c>
      <c r="I405" s="55" t="n">
        <f aca="false">IF(TOT!AK407&lt;400,IF(H405&gt;66,66,H405),H405)</f>
        <v>76</v>
      </c>
      <c r="J405" s="55" t="n">
        <f aca="false">IF(TOT!AK407&lt;200,IF(I405&gt;60,60,I405),I405)</f>
        <v>76</v>
      </c>
      <c r="K405" s="55" t="n">
        <f aca="false">((B405+F405+F405+J405)/4)+TOT!DC407</f>
        <v>63.75</v>
      </c>
      <c r="L405" s="55"/>
      <c r="M405" s="55" t="n">
        <f aca="false">VLOOKUP(TOT!FE407,'PH - GAME SCORE'!$A$3:$B$55,2)</f>
        <v>59</v>
      </c>
      <c r="N405" s="55" t="n">
        <f aca="false">AVERAGE(K405,M405)</f>
        <v>61.375</v>
      </c>
      <c r="O405" s="55" t="n">
        <f aca="false">IF(TOT!AN407&lt;13.4,IF(N405&gt;73,73,N405),N405)</f>
        <v>61.375</v>
      </c>
      <c r="P405" s="55" t="n">
        <f aca="false">IF(TOT!AN407&lt;13.4,IF(O405&gt;73,73,O405),O405)</f>
        <v>61.375</v>
      </c>
    </row>
    <row r="406" customFormat="false" ht="13" hidden="false" customHeight="true" outlineLevel="0" collapsed="false">
      <c r="A406" s="17" t="s">
        <v>2069</v>
      </c>
      <c r="B406" s="27" t="n">
        <f aca="false">'SK - Tableau 1'!G406</f>
        <v>53</v>
      </c>
      <c r="C406" s="54" t="n">
        <f aca="false">(TOT!BQ408*60)/TOT!AK408</f>
        <v>0.943458035772778</v>
      </c>
      <c r="D406" s="27" t="n">
        <f aca="false">VLOOKUP(C406,'PH - GIVEAWAYS'!$A$3:$B$55,2)</f>
        <v>93</v>
      </c>
      <c r="E406" s="27" t="n">
        <f aca="false">IF(TOT!AK408&lt;400,IF(D406&gt;66,66,D406),D406)</f>
        <v>93</v>
      </c>
      <c r="F406" s="27" t="n">
        <f aca="false">IF(TOT!AK408&lt;200,IF(E406&gt;60,60,E406),E406)</f>
        <v>93</v>
      </c>
      <c r="G406" s="50" t="n">
        <f aca="false">(TOT!BS408*60)/TOT!AK408</f>
        <v>2.71244185284674</v>
      </c>
      <c r="H406" s="55" t="n">
        <f aca="false">VLOOKUP(G406,'PH - BLOCKED SHOTS'!$A$3:$B$55,2)</f>
        <v>70</v>
      </c>
      <c r="I406" s="55" t="n">
        <f aca="false">IF(TOT!AK408&lt;400,IF(H406&gt;66,66,H406),H406)</f>
        <v>70</v>
      </c>
      <c r="J406" s="55" t="n">
        <f aca="false">IF(TOT!AK408&lt;200,IF(I406&gt;60,60,I406),I406)</f>
        <v>70</v>
      </c>
      <c r="K406" s="55" t="n">
        <f aca="false">((B406+F406+F406+J406)/4)+TOT!DC408</f>
        <v>78.25</v>
      </c>
      <c r="L406" s="55"/>
      <c r="M406" s="55" t="n">
        <f aca="false">VLOOKUP(TOT!FE408,'PH - GAME SCORE'!$A$3:$B$55,2)</f>
        <v>59</v>
      </c>
      <c r="N406" s="55" t="n">
        <f aca="false">AVERAGE(K406,M406)</f>
        <v>68.625</v>
      </c>
      <c r="O406" s="55" t="n">
        <f aca="false">IF(TOT!AN408&lt;13.4,IF(N406&gt;73,73,N406),N406)</f>
        <v>68.625</v>
      </c>
      <c r="P406" s="55" t="n">
        <f aca="false">IF(TOT!AN408&lt;13.4,IF(O406&gt;73,73,O406),O406)</f>
        <v>68.625</v>
      </c>
    </row>
    <row r="407" customFormat="false" ht="13" hidden="false" customHeight="true" outlineLevel="0" collapsed="false">
      <c r="A407" s="17" t="s">
        <v>2072</v>
      </c>
      <c r="B407" s="27" t="n">
        <f aca="false">'SK - Tableau 1'!G407</f>
        <v>67</v>
      </c>
      <c r="C407" s="54" t="n">
        <f aca="false">(TOT!BQ409*60)/TOT!AK409</f>
        <v>2.82658066476985</v>
      </c>
      <c r="D407" s="27" t="n">
        <f aca="false">VLOOKUP(C407,'PH - GIVEAWAYS'!$A$3:$B$55,2)</f>
        <v>55</v>
      </c>
      <c r="E407" s="27" t="n">
        <f aca="false">IF(TOT!AK409&lt;400,IF(D407&gt;66,66,D407),D407)</f>
        <v>55</v>
      </c>
      <c r="F407" s="27" t="n">
        <f aca="false">IF(TOT!AK409&lt;200,IF(E407&gt;60,60,E407),E407)</f>
        <v>55</v>
      </c>
      <c r="G407" s="50" t="n">
        <f aca="false">(TOT!BS409*60)/TOT!AK409</f>
        <v>3.31287411247219</v>
      </c>
      <c r="H407" s="55" t="n">
        <f aca="false">VLOOKUP(G407,'PH - BLOCKED SHOTS'!$A$3:$B$55,2)</f>
        <v>76</v>
      </c>
      <c r="I407" s="55" t="n">
        <f aca="false">IF(TOT!AK409&lt;400,IF(H407&gt;66,66,H407),H407)</f>
        <v>76</v>
      </c>
      <c r="J407" s="55" t="n">
        <f aca="false">IF(TOT!AK409&lt;200,IF(I407&gt;60,60,I407),I407)</f>
        <v>76</v>
      </c>
      <c r="K407" s="55" t="n">
        <f aca="false">((B407+F407+F407+J407)/4)+TOT!DC409</f>
        <v>64.25</v>
      </c>
      <c r="L407" s="55"/>
      <c r="M407" s="55" t="n">
        <f aca="false">VLOOKUP(TOT!FE409,'PH - GAME SCORE'!$A$3:$B$55,2)</f>
        <v>92</v>
      </c>
      <c r="N407" s="55" t="n">
        <f aca="false">AVERAGE(K407,M407)</f>
        <v>78.125</v>
      </c>
      <c r="O407" s="55" t="n">
        <f aca="false">IF(TOT!AN409&lt;13.4,IF(N407&gt;73,73,N407),N407)</f>
        <v>78.125</v>
      </c>
      <c r="P407" s="55" t="n">
        <f aca="false">IF(TOT!AN409&lt;13.4,IF(O407&gt;73,73,O407),O407)</f>
        <v>78.125</v>
      </c>
    </row>
    <row r="408" customFormat="false" ht="13" hidden="false" customHeight="true" outlineLevel="0" collapsed="false">
      <c r="A408" s="17" t="s">
        <v>2076</v>
      </c>
      <c r="B408" s="27" t="n">
        <f aca="false">'SK - Tableau 1'!G408</f>
        <v>70</v>
      </c>
      <c r="C408" s="54" t="n">
        <f aca="false">(TOT!BQ410*60)/TOT!AK410</f>
        <v>1.77695511337344</v>
      </c>
      <c r="D408" s="27" t="n">
        <f aca="false">VLOOKUP(C408,'PH - GIVEAWAYS'!$A$3:$B$55,2)</f>
        <v>73</v>
      </c>
      <c r="E408" s="27" t="n">
        <f aca="false">IF(TOT!AK410&lt;400,IF(D408&gt;66,66,D408),D408)</f>
        <v>73</v>
      </c>
      <c r="F408" s="27" t="n">
        <f aca="false">IF(TOT!AK410&lt;200,IF(E408&gt;60,60,E408),E408)</f>
        <v>73</v>
      </c>
      <c r="G408" s="50" t="n">
        <f aca="false">(TOT!BS410*60)/TOT!AK410</f>
        <v>3.8870893105044</v>
      </c>
      <c r="H408" s="55" t="n">
        <f aca="false">VLOOKUP(G408,'PH - BLOCKED SHOTS'!$A$3:$B$55,2)</f>
        <v>81</v>
      </c>
      <c r="I408" s="55" t="n">
        <f aca="false">IF(TOT!AK410&lt;400,IF(H408&gt;66,66,H408),H408)</f>
        <v>81</v>
      </c>
      <c r="J408" s="55" t="n">
        <f aca="false">IF(TOT!AK410&lt;200,IF(I408&gt;60,60,I408),I408)</f>
        <v>81</v>
      </c>
      <c r="K408" s="55" t="n">
        <f aca="false">((B408+F408+F408+J408)/4)+TOT!DC410</f>
        <v>75.25</v>
      </c>
      <c r="L408" s="55"/>
      <c r="M408" s="55" t="n">
        <f aca="false">VLOOKUP(TOT!FE410,'PH - GAME SCORE'!$A$3:$B$55,2)</f>
        <v>60</v>
      </c>
      <c r="N408" s="55" t="n">
        <f aca="false">AVERAGE(K408,M408)</f>
        <v>67.625</v>
      </c>
      <c r="O408" s="55" t="n">
        <f aca="false">IF(TOT!AN410&lt;13.4,IF(N408&gt;73,73,N408),N408)</f>
        <v>67.625</v>
      </c>
      <c r="P408" s="55" t="n">
        <f aca="false">IF(TOT!AN410&lt;13.4,IF(O408&gt;73,73,O408),O408)</f>
        <v>67.625</v>
      </c>
    </row>
    <row r="409" customFormat="false" ht="13" hidden="false" customHeight="true" outlineLevel="0" collapsed="false">
      <c r="A409" s="17" t="s">
        <v>2078</v>
      </c>
      <c r="B409" s="27" t="n">
        <f aca="false">'SK - Tableau 1'!G409</f>
        <v>60</v>
      </c>
      <c r="C409" s="54" t="n">
        <f aca="false">(TOT!BQ411*60)/TOT!AK411</f>
        <v>2.25705329153608</v>
      </c>
      <c r="D409" s="27" t="n">
        <f aca="false">VLOOKUP(C409,'PH - GIVEAWAYS'!$A$3:$B$55,2)</f>
        <v>64</v>
      </c>
      <c r="E409" s="27" t="n">
        <f aca="false">IF(TOT!AK411&lt;400,IF(D409&gt;66,66,D409),D409)</f>
        <v>64</v>
      </c>
      <c r="F409" s="27" t="n">
        <f aca="false">IF(TOT!AK411&lt;200,IF(E409&gt;60,60,E409),E409)</f>
        <v>60</v>
      </c>
      <c r="G409" s="50" t="n">
        <f aca="false">(TOT!BS411*60)/TOT!AK411</f>
        <v>0</v>
      </c>
      <c r="H409" s="55" t="n">
        <f aca="false">VLOOKUP(G409,'PH - BLOCKED SHOTS'!$A$3:$B$55,2)</f>
        <v>47</v>
      </c>
      <c r="I409" s="55" t="n">
        <f aca="false">IF(TOT!AK411&lt;400,IF(H409&gt;66,66,H409),H409)</f>
        <v>47</v>
      </c>
      <c r="J409" s="55" t="n">
        <f aca="false">IF(TOT!AK411&lt;200,IF(I409&gt;60,60,I409),I409)</f>
        <v>47</v>
      </c>
      <c r="K409" s="55" t="n">
        <f aca="false">((B409+F409+F409+J409)/4)+TOT!DC411</f>
        <v>56.75</v>
      </c>
      <c r="L409" s="55"/>
      <c r="M409" s="55" t="n">
        <f aca="false">VLOOKUP(TOT!FE411,'PH - GAME SCORE'!$A$3:$B$55,2)</f>
        <v>52</v>
      </c>
      <c r="N409" s="55" t="n">
        <f aca="false">AVERAGE(K409,M409)</f>
        <v>54.375</v>
      </c>
      <c r="O409" s="55" t="n">
        <f aca="false">IF(TOT!AN411&lt;13.4,IF(N409&gt;73,73,N409),N409)</f>
        <v>54.375</v>
      </c>
      <c r="P409" s="55" t="n">
        <f aca="false">IF(TOT!AN411&lt;13.4,IF(O409&gt;73,73,O409),O409)</f>
        <v>54.375</v>
      </c>
    </row>
    <row r="410" customFormat="false" ht="13" hidden="false" customHeight="true" outlineLevel="0" collapsed="false">
      <c r="A410" s="17" t="s">
        <v>2081</v>
      </c>
      <c r="B410" s="27" t="n">
        <f aca="false">'SK - Tableau 1'!G410</f>
        <v>95</v>
      </c>
      <c r="C410" s="54" t="n">
        <f aca="false">(TOT!BQ412*60)/TOT!AK412</f>
        <v>2.86437081769212</v>
      </c>
      <c r="D410" s="27" t="n">
        <f aca="false">VLOOKUP(C410,'PH - GIVEAWAYS'!$A$3:$B$55,2)</f>
        <v>55</v>
      </c>
      <c r="E410" s="27" t="n">
        <f aca="false">IF(TOT!AK412&lt;400,IF(D410&gt;66,66,D410),D410)</f>
        <v>55</v>
      </c>
      <c r="F410" s="27" t="n">
        <f aca="false">IF(TOT!AK412&lt;200,IF(E410&gt;60,60,E410),E410)</f>
        <v>55</v>
      </c>
      <c r="G410" s="50" t="n">
        <f aca="false">(TOT!BS412*60)/TOT!AK412</f>
        <v>1.24857189489144</v>
      </c>
      <c r="H410" s="55" t="n">
        <f aca="false">VLOOKUP(G410,'PH - BLOCKED SHOTS'!$A$3:$B$55,2)</f>
        <v>52</v>
      </c>
      <c r="I410" s="55" t="n">
        <f aca="false">IF(TOT!AK412&lt;400,IF(H410&gt;66,66,H410),H410)</f>
        <v>52</v>
      </c>
      <c r="J410" s="55" t="n">
        <f aca="false">IF(TOT!AK412&lt;200,IF(I410&gt;60,60,I410),I410)</f>
        <v>52</v>
      </c>
      <c r="K410" s="55" t="n">
        <f aca="false">((B410+F410+F410+J410)/4)+TOT!DC412</f>
        <v>66.25</v>
      </c>
      <c r="L410" s="55"/>
      <c r="M410" s="55" t="n">
        <f aca="false">VLOOKUP(TOT!FE412,'PH - GAME SCORE'!$A$3:$B$55,2)</f>
        <v>93</v>
      </c>
      <c r="N410" s="55" t="n">
        <f aca="false">AVERAGE(K410,M410)</f>
        <v>79.625</v>
      </c>
      <c r="O410" s="55" t="n">
        <f aca="false">IF(TOT!AN412&lt;13.4,IF(N410&gt;73,73,N410),N410)</f>
        <v>79.625</v>
      </c>
      <c r="P410" s="55" t="n">
        <f aca="false">IF(TOT!AN412&lt;13.4,IF(O410&gt;73,73,O410),O410)</f>
        <v>79.625</v>
      </c>
    </row>
    <row r="411" customFormat="false" ht="13" hidden="false" customHeight="true" outlineLevel="0" collapsed="false">
      <c r="A411" s="17" t="s">
        <v>2084</v>
      </c>
      <c r="B411" s="27" t="n">
        <f aca="false">'SK - Tableau 1'!G411</f>
        <v>75</v>
      </c>
      <c r="C411" s="54" t="n">
        <f aca="false">(TOT!BQ413*60)/TOT!AK413</f>
        <v>2.35669152388007</v>
      </c>
      <c r="D411" s="27" t="n">
        <f aca="false">VLOOKUP(C411,'PH - GIVEAWAYS'!$A$3:$B$55,2)</f>
        <v>62</v>
      </c>
      <c r="E411" s="27" t="n">
        <f aca="false">IF(TOT!AK413&lt;400,IF(D411&gt;66,66,D411),D411)</f>
        <v>62</v>
      </c>
      <c r="F411" s="27" t="n">
        <f aca="false">IF(TOT!AK413&lt;200,IF(E411&gt;60,60,E411),E411)</f>
        <v>62</v>
      </c>
      <c r="G411" s="50" t="n">
        <f aca="false">(TOT!BS413*60)/TOT!AK413</f>
        <v>5.73803153640365</v>
      </c>
      <c r="H411" s="55" t="n">
        <f aca="false">VLOOKUP(G411,'PH - BLOCKED SHOTS'!$A$3:$B$55,2)</f>
        <v>93</v>
      </c>
      <c r="I411" s="55" t="n">
        <f aca="false">IF(TOT!AK413&lt;400,IF(H411&gt;66,66,H411),H411)</f>
        <v>93</v>
      </c>
      <c r="J411" s="55" t="n">
        <f aca="false">IF(TOT!AK413&lt;200,IF(I411&gt;60,60,I411),I411)</f>
        <v>93</v>
      </c>
      <c r="K411" s="55" t="n">
        <f aca="false">((B411+F411+F411+J411)/4)+TOT!DC413</f>
        <v>73</v>
      </c>
      <c r="L411" s="55"/>
      <c r="M411" s="55" t="n">
        <f aca="false">VLOOKUP(TOT!FE413,'PH - GAME SCORE'!$A$3:$B$55,2)</f>
        <v>67</v>
      </c>
      <c r="N411" s="55" t="n">
        <f aca="false">AVERAGE(K411,M411)</f>
        <v>70</v>
      </c>
      <c r="O411" s="55" t="n">
        <f aca="false">IF(TOT!AN413&lt;13.4,IF(N411&gt;73,73,N411),N411)</f>
        <v>70</v>
      </c>
      <c r="P411" s="55" t="n">
        <f aca="false">IF(TOT!AN413&lt;13.4,IF(O411&gt;73,73,O411),O411)</f>
        <v>70</v>
      </c>
    </row>
    <row r="412" customFormat="false" ht="13" hidden="false" customHeight="true" outlineLevel="0" collapsed="false">
      <c r="A412" s="17" t="s">
        <v>2089</v>
      </c>
      <c r="B412" s="27" t="n">
        <f aca="false">'SK - Tableau 1'!G412</f>
        <v>99</v>
      </c>
      <c r="C412" s="54" t="n">
        <f aca="false">(TOT!BQ414*60)/TOT!AK414</f>
        <v>3.86125233283995</v>
      </c>
      <c r="D412" s="27" t="n">
        <f aca="false">VLOOKUP(C412,'PH - GIVEAWAYS'!$A$3:$B$55,2)</f>
        <v>48</v>
      </c>
      <c r="E412" s="27" t="n">
        <f aca="false">IF(TOT!AK414&lt;400,IF(D412&gt;66,66,D412),D412)</f>
        <v>48</v>
      </c>
      <c r="F412" s="27" t="n">
        <f aca="false">IF(TOT!AK414&lt;200,IF(E412&gt;60,60,E412),E412)</f>
        <v>48</v>
      </c>
      <c r="G412" s="50" t="n">
        <f aca="false">(TOT!BS414*60)/TOT!AK414</f>
        <v>0.695025419911191</v>
      </c>
      <c r="H412" s="55" t="n">
        <f aca="false">VLOOKUP(G412,'PH - BLOCKED SHOTS'!$A$3:$B$55,2)</f>
        <v>47</v>
      </c>
      <c r="I412" s="55" t="n">
        <f aca="false">IF(TOT!AK414&lt;400,IF(H412&gt;66,66,H412),H412)</f>
        <v>47</v>
      </c>
      <c r="J412" s="55" t="n">
        <f aca="false">IF(TOT!AK414&lt;200,IF(I412&gt;60,60,I412),I412)</f>
        <v>47</v>
      </c>
      <c r="K412" s="55" t="n">
        <f aca="false">((B412+F412+F412+J412)/4)+TOT!DC414</f>
        <v>60.5</v>
      </c>
      <c r="L412" s="55"/>
      <c r="M412" s="55" t="n">
        <f aca="false">VLOOKUP(TOT!FE414,'PH - GAME SCORE'!$A$3:$B$55,2)</f>
        <v>96</v>
      </c>
      <c r="N412" s="55" t="n">
        <f aca="false">AVERAGE(K412,M412)</f>
        <v>78.25</v>
      </c>
      <c r="O412" s="55" t="n">
        <f aca="false">IF(TOT!AN414&lt;13.4,IF(N412&gt;73,73,N412),N412)</f>
        <v>78.25</v>
      </c>
      <c r="P412" s="55" t="n">
        <f aca="false">IF(TOT!AN414&lt;13.4,IF(O412&gt;73,73,O412),O412)</f>
        <v>78.25</v>
      </c>
    </row>
    <row r="413" customFormat="false" ht="13" hidden="false" customHeight="true" outlineLevel="0" collapsed="false">
      <c r="A413" s="17" t="s">
        <v>2091</v>
      </c>
      <c r="B413" s="27" t="n">
        <f aca="false">'SK - Tableau 1'!G413</f>
        <v>75</v>
      </c>
      <c r="C413" s="54" t="n">
        <f aca="false">(TOT!BQ415*60)/TOT!AK415</f>
        <v>2.29286476968322</v>
      </c>
      <c r="D413" s="27" t="n">
        <f aca="false">VLOOKUP(C413,'PH - GIVEAWAYS'!$A$3:$B$55,2)</f>
        <v>63</v>
      </c>
      <c r="E413" s="27" t="n">
        <f aca="false">IF(TOT!AK415&lt;400,IF(D413&gt;66,66,D413),D413)</f>
        <v>63</v>
      </c>
      <c r="F413" s="27" t="n">
        <f aca="false">IF(TOT!AK415&lt;200,IF(E413&gt;60,60,E413),E413)</f>
        <v>63</v>
      </c>
      <c r="G413" s="50" t="n">
        <f aca="false">(TOT!BS415*60)/TOT!AK415</f>
        <v>5.12522713223309</v>
      </c>
      <c r="H413" s="55" t="n">
        <f aca="false">VLOOKUP(G413,'PH - BLOCKED SHOTS'!$A$3:$B$55,2)</f>
        <v>90</v>
      </c>
      <c r="I413" s="55" t="n">
        <f aca="false">IF(TOT!AK415&lt;400,IF(H413&gt;66,66,H413),H413)</f>
        <v>90</v>
      </c>
      <c r="J413" s="55" t="n">
        <f aca="false">IF(TOT!AK415&lt;200,IF(I413&gt;60,60,I413),I413)</f>
        <v>90</v>
      </c>
      <c r="K413" s="55" t="n">
        <f aca="false">((B413+F413+F413+J413)/4)+TOT!DC415</f>
        <v>72.75</v>
      </c>
      <c r="L413" s="55"/>
      <c r="M413" s="55" t="n">
        <f aca="false">VLOOKUP(TOT!FE415,'PH - GAME SCORE'!$A$3:$B$55,2)</f>
        <v>56</v>
      </c>
      <c r="N413" s="55" t="n">
        <f aca="false">AVERAGE(K413,M413)</f>
        <v>64.375</v>
      </c>
      <c r="O413" s="55" t="n">
        <f aca="false">IF(TOT!AN415&lt;13.4,IF(N413&gt;73,73,N413),N413)</f>
        <v>64.375</v>
      </c>
      <c r="P413" s="55" t="n">
        <f aca="false">IF(TOT!AN415&lt;13.4,IF(O413&gt;73,73,O413),O413)</f>
        <v>64.375</v>
      </c>
    </row>
    <row r="414" customFormat="false" ht="13" hidden="false" customHeight="true" outlineLevel="0" collapsed="false">
      <c r="A414" s="17" t="s">
        <v>2096</v>
      </c>
      <c r="B414" s="27" t="n">
        <f aca="false">'SK - Tableau 1'!G414</f>
        <v>81</v>
      </c>
      <c r="C414" s="54" t="n">
        <f aca="false">(TOT!BQ416*60)/TOT!AK416</f>
        <v>2.13673628371109</v>
      </c>
      <c r="D414" s="27" t="n">
        <f aca="false">VLOOKUP(C414,'PH - GIVEAWAYS'!$A$3:$B$55,2)</f>
        <v>66</v>
      </c>
      <c r="E414" s="27" t="n">
        <f aca="false">IF(TOT!AK416&lt;400,IF(D414&gt;66,66,D414),D414)</f>
        <v>66</v>
      </c>
      <c r="F414" s="27" t="n">
        <f aca="false">IF(TOT!AK416&lt;200,IF(E414&gt;60,60,E414),E414)</f>
        <v>66</v>
      </c>
      <c r="G414" s="50" t="n">
        <f aca="false">(TOT!BS416*60)/TOT!AK416</f>
        <v>1.15739882034351</v>
      </c>
      <c r="H414" s="55" t="n">
        <f aca="false">VLOOKUP(G414,'PH - BLOCKED SHOTS'!$A$3:$B$55,2)</f>
        <v>51</v>
      </c>
      <c r="I414" s="55" t="n">
        <f aca="false">IF(TOT!AK416&lt;400,IF(H414&gt;66,66,H414),H414)</f>
        <v>51</v>
      </c>
      <c r="J414" s="55" t="n">
        <f aca="false">IF(TOT!AK416&lt;200,IF(I414&gt;60,60,I414),I414)</f>
        <v>51</v>
      </c>
      <c r="K414" s="55" t="n">
        <f aca="false">((B414+F414+F414+J414)/4)+TOT!DC416</f>
        <v>69</v>
      </c>
      <c r="L414" s="55"/>
      <c r="M414" s="55" t="n">
        <f aca="false">VLOOKUP(TOT!FE416,'PH - GAME SCORE'!$A$3:$B$55,2)</f>
        <v>96</v>
      </c>
      <c r="N414" s="55" t="n">
        <f aca="false">AVERAGE(K414,M414)</f>
        <v>82.5</v>
      </c>
      <c r="O414" s="55" t="n">
        <f aca="false">IF(TOT!AN416&lt;13.4,IF(N414&gt;73,73,N414),N414)</f>
        <v>82.5</v>
      </c>
      <c r="P414" s="55" t="n">
        <f aca="false">IF(TOT!AN416&lt;13.4,IF(O414&gt;73,73,O414),O414)</f>
        <v>82.5</v>
      </c>
    </row>
    <row r="415" customFormat="false" ht="13" hidden="false" customHeight="true" outlineLevel="0" collapsed="false">
      <c r="A415" s="17" t="s">
        <v>2100</v>
      </c>
      <c r="B415" s="27" t="n">
        <f aca="false">'SK - Tableau 1'!G415</f>
        <v>85</v>
      </c>
      <c r="C415" s="54" t="n">
        <f aca="false">(TOT!BQ417*60)/TOT!AK417</f>
        <v>0.836970420704432</v>
      </c>
      <c r="D415" s="27" t="n">
        <f aca="false">VLOOKUP(C415,'PH - GIVEAWAYS'!$A$3:$B$55,2)</f>
        <v>95</v>
      </c>
      <c r="E415" s="27" t="n">
        <f aca="false">IF(TOT!AK417&lt;400,IF(D415&gt;66,66,D415),D415)</f>
        <v>95</v>
      </c>
      <c r="F415" s="27" t="n">
        <f aca="false">IF(TOT!AK417&lt;200,IF(E415&gt;60,60,E415),E415)</f>
        <v>95</v>
      </c>
      <c r="G415" s="50" t="n">
        <f aca="false">(TOT!BS417*60)/TOT!AK417</f>
        <v>5.28813129445073</v>
      </c>
      <c r="H415" s="55" t="n">
        <f aca="false">VLOOKUP(G415,'PH - BLOCKED SHOTS'!$A$3:$B$55,2)</f>
        <v>91</v>
      </c>
      <c r="I415" s="55" t="n">
        <f aca="false">IF(TOT!AK417&lt;400,IF(H415&gt;66,66,H415),H415)</f>
        <v>91</v>
      </c>
      <c r="J415" s="55" t="n">
        <f aca="false">IF(TOT!AK417&lt;200,IF(I415&gt;60,60,I415),I415)</f>
        <v>91</v>
      </c>
      <c r="K415" s="55" t="n">
        <f aca="false">((B415+F415+F415+J415)/4)+TOT!DC417</f>
        <v>92.5</v>
      </c>
      <c r="L415" s="55"/>
      <c r="M415" s="55" t="n">
        <f aca="false">VLOOKUP(TOT!FE417,'PH - GAME SCORE'!$A$3:$B$55,2)</f>
        <v>60</v>
      </c>
      <c r="N415" s="55" t="n">
        <f aca="false">AVERAGE(K415,M415)</f>
        <v>76.25</v>
      </c>
      <c r="O415" s="55" t="n">
        <f aca="false">IF(TOT!AN417&lt;13.4,IF(N415&gt;73,73,N415),N415)</f>
        <v>76.25</v>
      </c>
      <c r="P415" s="55" t="n">
        <f aca="false">IF(TOT!AN417&lt;13.4,IF(O415&gt;73,73,O415),O415)</f>
        <v>76.25</v>
      </c>
    </row>
    <row r="416" customFormat="false" ht="13" hidden="false" customHeight="true" outlineLevel="0" collapsed="false">
      <c r="A416" s="17" t="s">
        <v>2105</v>
      </c>
      <c r="B416" s="27" t="n">
        <f aca="false">'SK - Tableau 1'!G416</f>
        <v>91</v>
      </c>
      <c r="C416" s="54" t="n">
        <f aca="false">(TOT!BQ418*60)/TOT!AK418</f>
        <v>2.56798140427259</v>
      </c>
      <c r="D416" s="27" t="n">
        <f aca="false">VLOOKUP(C416,'PH - GIVEAWAYS'!$A$3:$B$55,2)</f>
        <v>59</v>
      </c>
      <c r="E416" s="27" t="n">
        <f aca="false">IF(TOT!AK418&lt;400,IF(D416&gt;66,66,D416),D416)</f>
        <v>59</v>
      </c>
      <c r="F416" s="27" t="n">
        <f aca="false">IF(TOT!AK418&lt;200,IF(E416&gt;60,60,E416),E416)</f>
        <v>59</v>
      </c>
      <c r="G416" s="50" t="n">
        <f aca="false">(TOT!BS418*60)/TOT!AK418</f>
        <v>1.19543961923034</v>
      </c>
      <c r="H416" s="55" t="n">
        <f aca="false">VLOOKUP(G416,'PH - BLOCKED SHOTS'!$A$3:$B$55,2)</f>
        <v>51</v>
      </c>
      <c r="I416" s="55" t="n">
        <f aca="false">IF(TOT!AK418&lt;400,IF(H416&gt;66,66,H416),H416)</f>
        <v>51</v>
      </c>
      <c r="J416" s="55" t="n">
        <f aca="false">IF(TOT!AK418&lt;200,IF(I416&gt;60,60,I416),I416)</f>
        <v>51</v>
      </c>
      <c r="K416" s="55" t="n">
        <f aca="false">((B416+F416+F416+J416)/4)+TOT!DC418</f>
        <v>66</v>
      </c>
      <c r="L416" s="55"/>
      <c r="M416" s="55" t="n">
        <f aca="false">VLOOKUP(TOT!FE418,'PH - GAME SCORE'!$A$3:$B$55,2)</f>
        <v>77</v>
      </c>
      <c r="N416" s="55" t="n">
        <f aca="false">AVERAGE(K416,M416)</f>
        <v>71.5</v>
      </c>
      <c r="O416" s="55" t="n">
        <f aca="false">IF(TOT!AN418&lt;13.4,IF(N416&gt;73,73,N416),N416)</f>
        <v>71.5</v>
      </c>
      <c r="P416" s="55" t="n">
        <f aca="false">IF(TOT!AN418&lt;13.4,IF(O416&gt;73,73,O416),O416)</f>
        <v>71.5</v>
      </c>
    </row>
    <row r="417" customFormat="false" ht="13" hidden="false" customHeight="true" outlineLevel="0" collapsed="false">
      <c r="A417" s="17" t="s">
        <v>2109</v>
      </c>
      <c r="B417" s="27" t="n">
        <f aca="false">'SK - Tableau 1'!G417</f>
        <v>88</v>
      </c>
      <c r="C417" s="54" t="n">
        <f aca="false">(TOT!BQ419*60)/TOT!AK419</f>
        <v>2.68545061221886</v>
      </c>
      <c r="D417" s="27" t="n">
        <f aca="false">VLOOKUP(C417,'PH - GIVEAWAYS'!$A$3:$B$55,2)</f>
        <v>57</v>
      </c>
      <c r="E417" s="27" t="n">
        <f aca="false">IF(TOT!AK419&lt;400,IF(D417&gt;66,66,D417),D417)</f>
        <v>57</v>
      </c>
      <c r="F417" s="27" t="n">
        <f aca="false">IF(TOT!AK419&lt;200,IF(E417&gt;60,60,E417),E417)</f>
        <v>57</v>
      </c>
      <c r="G417" s="50" t="n">
        <f aca="false">(TOT!BS419*60)/TOT!AK419</f>
        <v>3.22254073466263</v>
      </c>
      <c r="H417" s="55" t="n">
        <f aca="false">VLOOKUP(G417,'PH - BLOCKED SHOTS'!$A$3:$B$55,2)</f>
        <v>75</v>
      </c>
      <c r="I417" s="55" t="n">
        <f aca="false">IF(TOT!AK419&lt;400,IF(H417&gt;66,66,H417),H417)</f>
        <v>75</v>
      </c>
      <c r="J417" s="55" t="n">
        <f aca="false">IF(TOT!AK419&lt;200,IF(I417&gt;60,60,I417),I417)</f>
        <v>75</v>
      </c>
      <c r="K417" s="55" t="n">
        <f aca="false">((B417+F417+F417+J417)/4)+TOT!DC419</f>
        <v>69.25</v>
      </c>
      <c r="L417" s="55"/>
      <c r="M417" s="55" t="n">
        <f aca="false">VLOOKUP(TOT!FE419,'PH - GAME SCORE'!$A$3:$B$55,2)</f>
        <v>51</v>
      </c>
      <c r="N417" s="55" t="n">
        <f aca="false">AVERAGE(K417,M417)</f>
        <v>60.125</v>
      </c>
      <c r="O417" s="55" t="n">
        <f aca="false">IF(TOT!AN419&lt;13.4,IF(N417&gt;73,73,N417),N417)</f>
        <v>60.125</v>
      </c>
      <c r="P417" s="55" t="n">
        <f aca="false">IF(TOT!AN419&lt;13.4,IF(O417&gt;73,73,O417),O417)</f>
        <v>60.125</v>
      </c>
    </row>
    <row r="418" customFormat="false" ht="13" hidden="false" customHeight="true" outlineLevel="0" collapsed="false">
      <c r="A418" s="17" t="s">
        <v>2113</v>
      </c>
      <c r="B418" s="27" t="n">
        <f aca="false">'SK - Tableau 1'!G418</f>
        <v>89</v>
      </c>
      <c r="C418" s="54" t="n">
        <f aca="false">(TOT!BQ420*60)/TOT!AK420</f>
        <v>3.35255833641984</v>
      </c>
      <c r="D418" s="27" t="n">
        <f aca="false">VLOOKUP(C418,'PH - GIVEAWAYS'!$A$3:$B$55,2)</f>
        <v>50</v>
      </c>
      <c r="E418" s="27" t="n">
        <f aca="false">IF(TOT!AK420&lt;400,IF(D418&gt;66,66,D418),D418)</f>
        <v>50</v>
      </c>
      <c r="F418" s="27" t="n">
        <f aca="false">IF(TOT!AK420&lt;200,IF(E418&gt;60,60,E418),E418)</f>
        <v>50</v>
      </c>
      <c r="G418" s="50" t="n">
        <f aca="false">(TOT!BS420*60)/TOT!AK420</f>
        <v>1.60008466056402</v>
      </c>
      <c r="H418" s="55" t="n">
        <f aca="false">VLOOKUP(G418,'PH - BLOCKED SHOTS'!$A$3:$B$55,2)</f>
        <v>57</v>
      </c>
      <c r="I418" s="55" t="n">
        <f aca="false">IF(TOT!AK420&lt;400,IF(H418&gt;66,66,H418),H418)</f>
        <v>57</v>
      </c>
      <c r="J418" s="55" t="n">
        <f aca="false">IF(TOT!AK420&lt;200,IF(I418&gt;60,60,I418),I418)</f>
        <v>57</v>
      </c>
      <c r="K418" s="55" t="n">
        <f aca="false">((B418+F418+F418+J418)/4)+TOT!DC420</f>
        <v>62.5</v>
      </c>
      <c r="L418" s="55"/>
      <c r="M418" s="55" t="n">
        <f aca="false">VLOOKUP(TOT!FE420,'PH - GAME SCORE'!$A$3:$B$55,2)</f>
        <v>90</v>
      </c>
      <c r="N418" s="55" t="n">
        <f aca="false">AVERAGE(K418,M418)</f>
        <v>76.25</v>
      </c>
      <c r="O418" s="55" t="n">
        <f aca="false">IF(TOT!AN420&lt;13.4,IF(N418&gt;73,73,N418),N418)</f>
        <v>76.25</v>
      </c>
      <c r="P418" s="55" t="n">
        <f aca="false">IF(TOT!AN420&lt;13.4,IF(O418&gt;73,73,O418),O418)</f>
        <v>76.25</v>
      </c>
    </row>
    <row r="419" customFormat="false" ht="13" hidden="false" customHeight="true" outlineLevel="0" collapsed="false">
      <c r="A419" s="17" t="s">
        <v>2116</v>
      </c>
      <c r="B419" s="27" t="n">
        <f aca="false">'SK - Tableau 1'!G419</f>
        <v>74</v>
      </c>
      <c r="C419" s="54" t="n">
        <f aca="false">(TOT!BQ421*60)/TOT!AK421</f>
        <v>1.72946263125386</v>
      </c>
      <c r="D419" s="27" t="n">
        <f aca="false">VLOOKUP(C419,'PH - GIVEAWAYS'!$A$3:$B$55,2)</f>
        <v>74</v>
      </c>
      <c r="E419" s="27" t="n">
        <f aca="false">IF(TOT!AK421&lt;400,IF(D419&gt;66,66,D419),D419)</f>
        <v>74</v>
      </c>
      <c r="F419" s="27" t="n">
        <f aca="false">IF(TOT!AK421&lt;200,IF(E419&gt;60,60,E419),E419)</f>
        <v>74</v>
      </c>
      <c r="G419" s="50" t="n">
        <f aca="false">(TOT!BS421*60)/TOT!AK421</f>
        <v>0.988264360716492</v>
      </c>
      <c r="H419" s="55" t="n">
        <f aca="false">VLOOKUP(G419,'PH - BLOCKED SHOTS'!$A$3:$B$55,2)</f>
        <v>49</v>
      </c>
      <c r="I419" s="55" t="n">
        <f aca="false">IF(TOT!AK421&lt;400,IF(H419&gt;66,66,H419),H419)</f>
        <v>49</v>
      </c>
      <c r="J419" s="55" t="n">
        <f aca="false">IF(TOT!AK421&lt;200,IF(I419&gt;60,60,I419),I419)</f>
        <v>49</v>
      </c>
      <c r="K419" s="55" t="n">
        <f aca="false">((B419+F419+F419+J419)/4)+TOT!DC421</f>
        <v>71.75</v>
      </c>
      <c r="L419" s="55"/>
      <c r="M419" s="55" t="n">
        <f aca="false">VLOOKUP(TOT!FE421,'PH - GAME SCORE'!$A$3:$B$55,2)</f>
        <v>92</v>
      </c>
      <c r="N419" s="55" t="n">
        <f aca="false">AVERAGE(K419,M419)</f>
        <v>81.875</v>
      </c>
      <c r="O419" s="55" t="n">
        <f aca="false">IF(TOT!AN421&lt;13.4,IF(N419&gt;73,73,N419),N419)</f>
        <v>81.875</v>
      </c>
      <c r="P419" s="55" t="n">
        <f aca="false">IF(TOT!AN421&lt;13.4,IF(O419&gt;73,73,O419),O419)</f>
        <v>81.875</v>
      </c>
    </row>
    <row r="420" customFormat="false" ht="13" hidden="false" customHeight="true" outlineLevel="0" collapsed="false">
      <c r="A420" s="17" t="s">
        <v>2121</v>
      </c>
      <c r="B420" s="27" t="n">
        <f aca="false">'SK - Tableau 1'!G420</f>
        <v>49</v>
      </c>
      <c r="C420" s="54" t="n">
        <f aca="false">(TOT!BQ422*60)/TOT!AK422</f>
        <v>1.97470668901416</v>
      </c>
      <c r="D420" s="27" t="n">
        <f aca="false">VLOOKUP(C420,'PH - GIVEAWAYS'!$A$3:$B$55,2)</f>
        <v>69</v>
      </c>
      <c r="E420" s="27" t="n">
        <f aca="false">IF(TOT!AK422&lt;400,IF(D420&gt;66,66,D420),D420)</f>
        <v>69</v>
      </c>
      <c r="F420" s="27" t="n">
        <f aca="false">IF(TOT!AK422&lt;200,IF(E420&gt;60,60,E420),E420)</f>
        <v>69</v>
      </c>
      <c r="G420" s="50" t="n">
        <f aca="false">(TOT!BS422*60)/TOT!AK422</f>
        <v>4.60764894103304</v>
      </c>
      <c r="H420" s="55" t="n">
        <f aca="false">VLOOKUP(G420,'PH - BLOCKED SHOTS'!$A$3:$B$55,2)</f>
        <v>86</v>
      </c>
      <c r="I420" s="55" t="n">
        <f aca="false">IF(TOT!AK422&lt;400,IF(H420&gt;66,66,H420),H420)</f>
        <v>86</v>
      </c>
      <c r="J420" s="55" t="n">
        <f aca="false">IF(TOT!AK422&lt;200,IF(I420&gt;60,60,I420),I420)</f>
        <v>86</v>
      </c>
      <c r="K420" s="55" t="n">
        <f aca="false">((B420+F420+F420+J420)/4)+TOT!DC422</f>
        <v>68.25</v>
      </c>
      <c r="L420" s="55"/>
      <c r="M420" s="55" t="n">
        <f aca="false">VLOOKUP(TOT!FE422,'PH - GAME SCORE'!$A$3:$B$55,2)</f>
        <v>54</v>
      </c>
      <c r="N420" s="55" t="n">
        <f aca="false">AVERAGE(K420,M420)</f>
        <v>61.125</v>
      </c>
      <c r="O420" s="55" t="n">
        <f aca="false">IF(TOT!AN422&lt;13.4,IF(N420&gt;73,73,N420),N420)</f>
        <v>61.125</v>
      </c>
      <c r="P420" s="55" t="n">
        <f aca="false">IF(TOT!AN422&lt;13.4,IF(O420&gt;73,73,O420),O420)</f>
        <v>61.125</v>
      </c>
    </row>
    <row r="421" customFormat="false" ht="13" hidden="false" customHeight="true" outlineLevel="0" collapsed="false">
      <c r="A421" s="17" t="s">
        <v>2126</v>
      </c>
      <c r="B421" s="27" t="n">
        <f aca="false">'SK - Tableau 1'!G421</f>
        <v>66</v>
      </c>
      <c r="C421" s="54" t="n">
        <f aca="false">(TOT!BQ423*60)/TOT!AK423</f>
        <v>1.08211011472372</v>
      </c>
      <c r="D421" s="27" t="n">
        <f aca="false">VLOOKUP(C421,'PH - GIVEAWAYS'!$A$3:$B$55,2)</f>
        <v>90</v>
      </c>
      <c r="E421" s="27" t="n">
        <f aca="false">IF(TOT!AK423&lt;400,IF(D421&gt;66,66,D421),D421)</f>
        <v>66</v>
      </c>
      <c r="F421" s="27" t="n">
        <f aca="false">IF(TOT!AK423&lt;200,IF(E421&gt;60,60,E421),E421)</f>
        <v>66</v>
      </c>
      <c r="G421" s="50" t="n">
        <f aca="false">(TOT!BS423*60)/TOT!AK423</f>
        <v>1.62316517208558</v>
      </c>
      <c r="H421" s="55" t="n">
        <f aca="false">VLOOKUP(G421,'PH - BLOCKED SHOTS'!$A$3:$B$55,2)</f>
        <v>57</v>
      </c>
      <c r="I421" s="55" t="n">
        <f aca="false">IF(TOT!AK423&lt;400,IF(H421&gt;66,66,H421),H421)</f>
        <v>57</v>
      </c>
      <c r="J421" s="55" t="n">
        <f aca="false">IF(TOT!AK423&lt;200,IF(I421&gt;60,60,I421),I421)</f>
        <v>57</v>
      </c>
      <c r="K421" s="55" t="n">
        <f aca="false">((B421+F421+F421+J421)/4)+TOT!DC423</f>
        <v>65.75</v>
      </c>
      <c r="L421" s="55"/>
      <c r="M421" s="55" t="n">
        <f aca="false">VLOOKUP(TOT!FE423,'PH - GAME SCORE'!$A$3:$B$55,2)</f>
        <v>56</v>
      </c>
      <c r="N421" s="55" t="n">
        <f aca="false">AVERAGE(K421,M421)</f>
        <v>60.875</v>
      </c>
      <c r="O421" s="55" t="n">
        <f aca="false">IF(TOT!AN423&lt;13.4,IF(N421&gt;73,73,N421),N421)</f>
        <v>60.875</v>
      </c>
      <c r="P421" s="55" t="n">
        <f aca="false">IF(TOT!AN423&lt;13.4,IF(O421&gt;73,73,O421),O421)</f>
        <v>60.875</v>
      </c>
    </row>
    <row r="422" customFormat="false" ht="13" hidden="false" customHeight="true" outlineLevel="0" collapsed="false">
      <c r="A422" s="17" t="s">
        <v>2131</v>
      </c>
      <c r="B422" s="27" t="n">
        <f aca="false">'SK - Tableau 1'!G422</f>
        <v>47</v>
      </c>
      <c r="C422" s="54" t="n">
        <f aca="false">(TOT!BQ424*60)/TOT!AK424</f>
        <v>2.00360919501458</v>
      </c>
      <c r="D422" s="27" t="n">
        <f aca="false">VLOOKUP(C422,'PH - GIVEAWAYS'!$A$3:$B$55,2)</f>
        <v>69</v>
      </c>
      <c r="E422" s="27" t="n">
        <f aca="false">IF(TOT!AK424&lt;400,IF(D422&gt;66,66,D422),D422)</f>
        <v>69</v>
      </c>
      <c r="F422" s="27" t="n">
        <f aca="false">IF(TOT!AK424&lt;200,IF(E422&gt;60,60,E422),E422)</f>
        <v>69</v>
      </c>
      <c r="G422" s="50" t="n">
        <f aca="false">(TOT!BS424*60)/TOT!AK424</f>
        <v>1.7000320442548</v>
      </c>
      <c r="H422" s="55" t="n">
        <f aca="false">VLOOKUP(G422,'PH - BLOCKED SHOTS'!$A$3:$B$55,2)</f>
        <v>58</v>
      </c>
      <c r="I422" s="55" t="n">
        <f aca="false">IF(TOT!AK424&lt;400,IF(H422&gt;66,66,H422),H422)</f>
        <v>58</v>
      </c>
      <c r="J422" s="55" t="n">
        <f aca="false">IF(TOT!AK424&lt;200,IF(I422&gt;60,60,I422),I422)</f>
        <v>58</v>
      </c>
      <c r="K422" s="55" t="n">
        <f aca="false">((B422+F422+F422+J422)/4)+TOT!DC424</f>
        <v>65.75</v>
      </c>
      <c r="L422" s="55"/>
      <c r="M422" s="55" t="n">
        <f aca="false">VLOOKUP(TOT!FE424,'PH - GAME SCORE'!$A$3:$B$55,2)</f>
        <v>82</v>
      </c>
      <c r="N422" s="55" t="n">
        <f aca="false">AVERAGE(K422,M422)</f>
        <v>73.875</v>
      </c>
      <c r="O422" s="55" t="n">
        <f aca="false">IF(TOT!AN424&lt;13.4,IF(N422&gt;73,73,N422),N422)</f>
        <v>73.875</v>
      </c>
      <c r="P422" s="55" t="n">
        <f aca="false">IF(TOT!AN424&lt;13.4,IF(O422&gt;73,73,O422),O422)</f>
        <v>73.875</v>
      </c>
    </row>
    <row r="423" customFormat="false" ht="13" hidden="false" customHeight="true" outlineLevel="0" collapsed="false">
      <c r="A423" s="17" t="s">
        <v>2135</v>
      </c>
      <c r="B423" s="27" t="n">
        <f aca="false">'SK - Tableau 1'!G423</f>
        <v>69</v>
      </c>
      <c r="C423" s="54" t="n">
        <f aca="false">(TOT!BQ425*60)/TOT!AK425</f>
        <v>1.75180238439765</v>
      </c>
      <c r="D423" s="27" t="n">
        <f aca="false">VLOOKUP(C423,'PH - GIVEAWAYS'!$A$3:$B$55,2)</f>
        <v>74</v>
      </c>
      <c r="E423" s="27" t="n">
        <f aca="false">IF(TOT!AK425&lt;400,IF(D423&gt;66,66,D423),D423)</f>
        <v>74</v>
      </c>
      <c r="F423" s="27" t="n">
        <f aca="false">IF(TOT!AK425&lt;200,IF(E423&gt;60,60,E423),E423)</f>
        <v>74</v>
      </c>
      <c r="G423" s="50" t="n">
        <f aca="false">(TOT!BS425*60)/TOT!AK425</f>
        <v>1.38300188241919</v>
      </c>
      <c r="H423" s="55" t="n">
        <f aca="false">VLOOKUP(G423,'PH - BLOCKED SHOTS'!$A$3:$B$55,2)</f>
        <v>54</v>
      </c>
      <c r="I423" s="55" t="n">
        <f aca="false">IF(TOT!AK425&lt;400,IF(H423&gt;66,66,H423),H423)</f>
        <v>54</v>
      </c>
      <c r="J423" s="55" t="n">
        <f aca="false">IF(TOT!AK425&lt;200,IF(I423&gt;60,60,I423),I423)</f>
        <v>54</v>
      </c>
      <c r="K423" s="55" t="n">
        <f aca="false">((B423+F423+F423+J423)/4)+TOT!DC425</f>
        <v>68.75</v>
      </c>
      <c r="L423" s="55"/>
      <c r="M423" s="55" t="n">
        <f aca="false">VLOOKUP(TOT!FE425,'PH - GAME SCORE'!$A$3:$B$55,2)</f>
        <v>89</v>
      </c>
      <c r="N423" s="55" t="n">
        <f aca="false">AVERAGE(K423,M423)</f>
        <v>78.875</v>
      </c>
      <c r="O423" s="55" t="n">
        <f aca="false">IF(TOT!AN425&lt;13.4,IF(N423&gt;73,73,N423),N423)</f>
        <v>78.875</v>
      </c>
      <c r="P423" s="55" t="n">
        <f aca="false">IF(TOT!AN425&lt;13.4,IF(O423&gt;73,73,O423),O423)</f>
        <v>78.875</v>
      </c>
    </row>
    <row r="424" customFormat="false" ht="13" hidden="false" customHeight="true" outlineLevel="0" collapsed="false">
      <c r="A424" s="17" t="s">
        <v>2140</v>
      </c>
      <c r="B424" s="27" t="n">
        <f aca="false">'SK - Tableau 1'!G424</f>
        <v>47</v>
      </c>
      <c r="C424" s="54" t="n">
        <f aca="false">(TOT!BQ426*60)/TOT!AK426</f>
        <v>1.74799708667152</v>
      </c>
      <c r="D424" s="27" t="n">
        <f aca="false">VLOOKUP(C424,'PH - GIVEAWAYS'!$A$3:$B$55,2)</f>
        <v>74</v>
      </c>
      <c r="E424" s="27" t="n">
        <f aca="false">IF(TOT!AK426&lt;400,IF(D424&gt;66,66,D424),D424)</f>
        <v>66</v>
      </c>
      <c r="F424" s="27" t="n">
        <f aca="false">IF(TOT!AK426&lt;200,IF(E424&gt;60,60,E424),E424)</f>
        <v>60</v>
      </c>
      <c r="G424" s="50" t="n">
        <f aca="false">(TOT!BS426*60)/TOT!AK426</f>
        <v>2.62199563000728</v>
      </c>
      <c r="H424" s="55" t="n">
        <f aca="false">VLOOKUP(G424,'PH - BLOCKED SHOTS'!$A$3:$B$55,2)</f>
        <v>69</v>
      </c>
      <c r="I424" s="55" t="n">
        <f aca="false">IF(TOT!AK426&lt;400,IF(H424&gt;66,66,H424),H424)</f>
        <v>66</v>
      </c>
      <c r="J424" s="55" t="n">
        <f aca="false">IF(TOT!AK426&lt;200,IF(I424&gt;60,60,I424),I424)</f>
        <v>60</v>
      </c>
      <c r="K424" s="55" t="n">
        <f aca="false">((B424+F424+F424+J424)/4)+TOT!DC426</f>
        <v>56.75</v>
      </c>
      <c r="L424" s="55"/>
      <c r="M424" s="55" t="n">
        <f aca="false">VLOOKUP(TOT!FE426,'PH - GAME SCORE'!$A$3:$B$55,2)</f>
        <v>49</v>
      </c>
      <c r="N424" s="55" t="n">
        <f aca="false">AVERAGE(K424,M424)</f>
        <v>52.875</v>
      </c>
      <c r="O424" s="55" t="n">
        <f aca="false">IF(TOT!AN426&lt;13.4,IF(N424&gt;73,73,N424),N424)</f>
        <v>52.875</v>
      </c>
      <c r="P424" s="55" t="n">
        <f aca="false">IF(TOT!AN426&lt;13.4,IF(O424&gt;73,73,O424),O424)</f>
        <v>52.875</v>
      </c>
    </row>
    <row r="425" customFormat="false" ht="13" hidden="false" customHeight="true" outlineLevel="0" collapsed="false">
      <c r="A425" s="17" t="s">
        <v>2143</v>
      </c>
      <c r="B425" s="27" t="n">
        <f aca="false">'SK - Tableau 1'!G425</f>
        <v>64</v>
      </c>
      <c r="C425" s="54" t="n">
        <f aca="false">(TOT!BQ427*60)/TOT!AK427</f>
        <v>0.42296959906008</v>
      </c>
      <c r="D425" s="27" t="n">
        <f aca="false">VLOOKUP(C425,'PH - GIVEAWAYS'!$A$3:$B$55,2)</f>
        <v>99</v>
      </c>
      <c r="E425" s="27" t="n">
        <f aca="false">IF(TOT!AK427&lt;400,IF(D425&gt;66,66,D425),D425)</f>
        <v>99</v>
      </c>
      <c r="F425" s="27" t="n">
        <f aca="false">IF(TOT!AK427&lt;200,IF(E425&gt;60,60,E425),E425)</f>
        <v>99</v>
      </c>
      <c r="G425" s="50" t="n">
        <f aca="false">(TOT!BS427*60)/TOT!AK427</f>
        <v>2.22059039506542</v>
      </c>
      <c r="H425" s="55" t="n">
        <f aca="false">VLOOKUP(G425,'PH - BLOCKED SHOTS'!$A$3:$B$55,2)</f>
        <v>64</v>
      </c>
      <c r="I425" s="55" t="n">
        <f aca="false">IF(TOT!AK427&lt;400,IF(H425&gt;66,66,H425),H425)</f>
        <v>64</v>
      </c>
      <c r="J425" s="55" t="n">
        <f aca="false">IF(TOT!AK427&lt;200,IF(I425&gt;60,60,I425),I425)</f>
        <v>64</v>
      </c>
      <c r="K425" s="55" t="n">
        <f aca="false">((B425+F425+F425+J425)/4)+TOT!DC427</f>
        <v>84.5</v>
      </c>
      <c r="L425" s="55"/>
      <c r="M425" s="55" t="n">
        <f aca="false">VLOOKUP(TOT!FE427,'PH - GAME SCORE'!$A$3:$B$55,2)</f>
        <v>55</v>
      </c>
      <c r="N425" s="55" t="n">
        <f aca="false">AVERAGE(K425,M425)</f>
        <v>69.75</v>
      </c>
      <c r="O425" s="55" t="n">
        <f aca="false">IF(TOT!AN427&lt;13.4,IF(N425&gt;73,73,N425),N425)</f>
        <v>69.75</v>
      </c>
      <c r="P425" s="55" t="n">
        <f aca="false">IF(TOT!AN427&lt;13.4,IF(O425&gt;73,73,O425),O425)</f>
        <v>69.75</v>
      </c>
    </row>
    <row r="426" customFormat="false" ht="13" hidden="false" customHeight="true" outlineLevel="0" collapsed="false">
      <c r="A426" s="17" t="s">
        <v>2147</v>
      </c>
      <c r="B426" s="27" t="n">
        <f aca="false">'SK - Tableau 1'!G426</f>
        <v>66</v>
      </c>
      <c r="C426" s="54" t="n">
        <f aca="false">(TOT!BQ428*60)/TOT!AK428</f>
        <v>1.33129530102067</v>
      </c>
      <c r="D426" s="27" t="n">
        <f aca="false">VLOOKUP(C426,'PH - GIVEAWAYS'!$A$3:$B$55,2)</f>
        <v>84</v>
      </c>
      <c r="E426" s="27" t="n">
        <f aca="false">IF(TOT!AK428&lt;400,IF(D426&gt;66,66,D426),D426)</f>
        <v>84</v>
      </c>
      <c r="F426" s="27" t="n">
        <f aca="false">IF(TOT!AK428&lt;200,IF(E426&gt;60,60,E426),E426)</f>
        <v>84</v>
      </c>
      <c r="G426" s="50" t="n">
        <f aca="false">(TOT!BS428*60)/TOT!AK428</f>
        <v>1.50880134115675</v>
      </c>
      <c r="H426" s="55" t="n">
        <f aca="false">VLOOKUP(G426,'PH - BLOCKED SHOTS'!$A$3:$B$55,2)</f>
        <v>55</v>
      </c>
      <c r="I426" s="55" t="n">
        <f aca="false">IF(TOT!AK428&lt;400,IF(H426&gt;66,66,H426),H426)</f>
        <v>55</v>
      </c>
      <c r="J426" s="55" t="n">
        <f aca="false">IF(TOT!AK428&lt;200,IF(I426&gt;60,60,I426),I426)</f>
        <v>55</v>
      </c>
      <c r="K426" s="55" t="n">
        <f aca="false">((B426+F426+F426+J426)/4)+TOT!DC428</f>
        <v>72.25</v>
      </c>
      <c r="L426" s="55"/>
      <c r="M426" s="55" t="n">
        <f aca="false">VLOOKUP(TOT!FE428,'PH - GAME SCORE'!$A$3:$B$55,2)</f>
        <v>47</v>
      </c>
      <c r="N426" s="55" t="n">
        <f aca="false">AVERAGE(K426,M426)</f>
        <v>59.625</v>
      </c>
      <c r="O426" s="55" t="n">
        <f aca="false">IF(TOT!AN428&lt;13.4,IF(N426&gt;73,73,N426),N426)</f>
        <v>59.625</v>
      </c>
      <c r="P426" s="55" t="n">
        <f aca="false">IF(TOT!AN428&lt;13.4,IF(O426&gt;73,73,O426),O426)</f>
        <v>59.625</v>
      </c>
    </row>
    <row r="427" customFormat="false" ht="13" hidden="false" customHeight="true" outlineLevel="0" collapsed="false">
      <c r="A427" s="17" t="s">
        <v>2151</v>
      </c>
      <c r="B427" s="27" t="n">
        <f aca="false">'SK - Tableau 1'!G427</f>
        <v>55</v>
      </c>
      <c r="C427" s="54" t="n">
        <f aca="false">(TOT!BQ429*60)/TOT!AK429</f>
        <v>2.44604954136571</v>
      </c>
      <c r="D427" s="27" t="n">
        <f aca="false">VLOOKUP(C427,'PH - GIVEAWAYS'!$A$3:$B$55,2)</f>
        <v>60</v>
      </c>
      <c r="E427" s="27" t="n">
        <f aca="false">IF(TOT!AK429&lt;400,IF(D427&gt;66,66,D427),D427)</f>
        <v>60</v>
      </c>
      <c r="F427" s="27" t="n">
        <f aca="false">IF(TOT!AK429&lt;200,IF(E427&gt;60,60,E427),E427)</f>
        <v>60</v>
      </c>
      <c r="G427" s="50" t="n">
        <f aca="false">(TOT!BS429*60)/TOT!AK429</f>
        <v>5.15797403287987</v>
      </c>
      <c r="H427" s="55" t="n">
        <f aca="false">VLOOKUP(G427,'PH - BLOCKED SHOTS'!$A$3:$B$55,2)</f>
        <v>90</v>
      </c>
      <c r="I427" s="55" t="n">
        <f aca="false">IF(TOT!AK429&lt;400,IF(H427&gt;66,66,H427),H427)</f>
        <v>90</v>
      </c>
      <c r="J427" s="55" t="n">
        <f aca="false">IF(TOT!AK429&lt;200,IF(I427&gt;60,60,I427),I427)</f>
        <v>90</v>
      </c>
      <c r="K427" s="55" t="n">
        <f aca="false">((B427+F427+F427+J427)/4)+TOT!DC429</f>
        <v>67.25</v>
      </c>
      <c r="L427" s="55"/>
      <c r="M427" s="55" t="n">
        <f aca="false">VLOOKUP(TOT!FE429,'PH - GAME SCORE'!$A$3:$B$55,2)</f>
        <v>72</v>
      </c>
      <c r="N427" s="55" t="n">
        <f aca="false">AVERAGE(K427,M427)</f>
        <v>69.625</v>
      </c>
      <c r="O427" s="55" t="n">
        <f aca="false">IF(TOT!AN429&lt;13.4,IF(N427&gt;73,73,N427),N427)</f>
        <v>69.625</v>
      </c>
      <c r="P427" s="55" t="n">
        <f aca="false">IF(TOT!AN429&lt;13.4,IF(O427&gt;73,73,O427),O427)</f>
        <v>69.625</v>
      </c>
    </row>
    <row r="428" customFormat="false" ht="13" hidden="false" customHeight="true" outlineLevel="0" collapsed="false">
      <c r="A428" s="17" t="s">
        <v>2154</v>
      </c>
      <c r="B428" s="27" t="n">
        <f aca="false">'SK - Tableau 1'!G428</f>
        <v>60</v>
      </c>
      <c r="C428" s="54" t="n">
        <f aca="false">(TOT!BQ430*60)/TOT!AK430</f>
        <v>1.68263612993694</v>
      </c>
      <c r="D428" s="27" t="n">
        <f aca="false">VLOOKUP(C428,'PH - GIVEAWAYS'!$A$3:$B$55,2)</f>
        <v>75</v>
      </c>
      <c r="E428" s="27" t="n">
        <f aca="false">IF(TOT!AK430&lt;400,IF(D428&gt;66,66,D428),D428)</f>
        <v>66</v>
      </c>
      <c r="F428" s="27" t="n">
        <f aca="false">IF(TOT!AK430&lt;200,IF(E428&gt;60,60,E428),E428)</f>
        <v>60</v>
      </c>
      <c r="G428" s="50" t="n">
        <f aca="false">(TOT!BS430*60)/TOT!AK430</f>
        <v>5.04790838981082</v>
      </c>
      <c r="H428" s="55" t="n">
        <f aca="false">VLOOKUP(G428,'PH - BLOCKED SHOTS'!$A$3:$B$55,2)</f>
        <v>89</v>
      </c>
      <c r="I428" s="55" t="n">
        <f aca="false">IF(TOT!AK430&lt;400,IF(H428&gt;66,66,H428),H428)</f>
        <v>66</v>
      </c>
      <c r="J428" s="55" t="n">
        <f aca="false">IF(TOT!AK430&lt;200,IF(I428&gt;60,60,I428),I428)</f>
        <v>60</v>
      </c>
      <c r="K428" s="55" t="n">
        <f aca="false">((B428+F428+F428+J428)/4)+TOT!DC430</f>
        <v>60</v>
      </c>
      <c r="L428" s="55"/>
      <c r="M428" s="55" t="n">
        <f aca="false">VLOOKUP(TOT!FE430,'PH - GAME SCORE'!$A$3:$B$55,2)</f>
        <v>52</v>
      </c>
      <c r="N428" s="55" t="n">
        <f aca="false">AVERAGE(K428,M428)</f>
        <v>56</v>
      </c>
      <c r="O428" s="55" t="n">
        <f aca="false">IF(TOT!AN430&lt;13.4,IF(N428&gt;73,73,N428),N428)</f>
        <v>56</v>
      </c>
      <c r="P428" s="55" t="n">
        <f aca="false">IF(TOT!AN430&lt;13.4,IF(O428&gt;73,73,O428),O428)</f>
        <v>56</v>
      </c>
    </row>
    <row r="429" customFormat="false" ht="13" hidden="false" customHeight="true" outlineLevel="0" collapsed="false">
      <c r="A429" s="17" t="s">
        <v>2157</v>
      </c>
      <c r="B429" s="27" t="n">
        <f aca="false">'SK - Tableau 1'!G429</f>
        <v>60</v>
      </c>
      <c r="C429" s="54" t="n">
        <f aca="false">(TOT!BQ431*60)/TOT!AK431</f>
        <v>0.764250079609367</v>
      </c>
      <c r="D429" s="27" t="n">
        <f aca="false">VLOOKUP(C429,'PH - GIVEAWAYS'!$A$3:$B$55,2)</f>
        <v>96</v>
      </c>
      <c r="E429" s="27" t="n">
        <f aca="false">IF(TOT!AK431&lt;400,IF(D429&gt;66,66,D429),D429)</f>
        <v>66</v>
      </c>
      <c r="F429" s="27" t="n">
        <f aca="false">IF(TOT!AK431&lt;200,IF(E429&gt;60,60,E429),E429)</f>
        <v>60</v>
      </c>
      <c r="G429" s="50" t="n">
        <f aca="false">(TOT!BS431*60)/TOT!AK431</f>
        <v>0.764250079609367</v>
      </c>
      <c r="H429" s="55" t="n">
        <f aca="false">VLOOKUP(G429,'PH - BLOCKED SHOTS'!$A$3:$B$55,2)</f>
        <v>47</v>
      </c>
      <c r="I429" s="55" t="n">
        <f aca="false">IF(TOT!AK431&lt;400,IF(H429&gt;66,66,H429),H429)</f>
        <v>47</v>
      </c>
      <c r="J429" s="55" t="n">
        <f aca="false">IF(TOT!AK431&lt;200,IF(I429&gt;60,60,I429),I429)</f>
        <v>47</v>
      </c>
      <c r="K429" s="55" t="n">
        <f aca="false">((B429+F429+F429+J429)/4)+TOT!DC431</f>
        <v>56.75</v>
      </c>
      <c r="L429" s="55"/>
      <c r="M429" s="55" t="n">
        <f aca="false">VLOOKUP(TOT!FE431,'PH - GAME SCORE'!$A$3:$B$55,2)</f>
        <v>49</v>
      </c>
      <c r="N429" s="55" t="n">
        <f aca="false">AVERAGE(K429,M429)</f>
        <v>52.875</v>
      </c>
      <c r="O429" s="55" t="n">
        <f aca="false">IF(TOT!AN431&lt;13.4,IF(N429&gt;73,73,N429),N429)</f>
        <v>52.875</v>
      </c>
      <c r="P429" s="55" t="n">
        <f aca="false">IF(TOT!AN431&lt;13.4,IF(O429&gt;73,73,O429),O429)</f>
        <v>52.875</v>
      </c>
    </row>
    <row r="430" customFormat="false" ht="13" hidden="false" customHeight="true" outlineLevel="0" collapsed="false">
      <c r="A430" s="17" t="s">
        <v>2160</v>
      </c>
      <c r="B430" s="27" t="n">
        <f aca="false">'SK - Tableau 1'!G430</f>
        <v>70</v>
      </c>
      <c r="C430" s="54" t="n">
        <f aca="false">(TOT!BQ432*60)/TOT!AK432</f>
        <v>1.7359094346239</v>
      </c>
      <c r="D430" s="27" t="n">
        <f aca="false">VLOOKUP(C430,'PH - GIVEAWAYS'!$A$3:$B$55,2)</f>
        <v>74</v>
      </c>
      <c r="E430" s="27" t="n">
        <f aca="false">IF(TOT!AK432&lt;400,IF(D430&gt;66,66,D430),D430)</f>
        <v>74</v>
      </c>
      <c r="F430" s="27" t="n">
        <f aca="false">IF(TOT!AK432&lt;200,IF(E430&gt;60,60,E430),E430)</f>
        <v>74</v>
      </c>
      <c r="G430" s="50" t="n">
        <f aca="false">(TOT!BS432*60)/TOT!AK432</f>
        <v>1.26247958881738</v>
      </c>
      <c r="H430" s="55" t="n">
        <f aca="false">VLOOKUP(G430,'PH - BLOCKED SHOTS'!$A$3:$B$55,2)</f>
        <v>52</v>
      </c>
      <c r="I430" s="55" t="n">
        <f aca="false">IF(TOT!AK432&lt;400,IF(H430&gt;66,66,H430),H430)</f>
        <v>52</v>
      </c>
      <c r="J430" s="55" t="n">
        <f aca="false">IF(TOT!AK432&lt;200,IF(I430&gt;60,60,I430),I430)</f>
        <v>52</v>
      </c>
      <c r="K430" s="55" t="n">
        <f aca="false">((B430+F430+F430+J430)/4)+TOT!DC432</f>
        <v>77.5</v>
      </c>
      <c r="L430" s="55"/>
      <c r="M430" s="55" t="n">
        <f aca="false">VLOOKUP(TOT!FE432,'PH - GAME SCORE'!$A$3:$B$55,2)</f>
        <v>85</v>
      </c>
      <c r="N430" s="55" t="n">
        <f aca="false">AVERAGE(K430,M430)</f>
        <v>81.25</v>
      </c>
      <c r="O430" s="55" t="n">
        <f aca="false">IF(TOT!AN432&lt;13.4,IF(N430&gt;73,73,N430),N430)</f>
        <v>81.25</v>
      </c>
      <c r="P430" s="55" t="n">
        <f aca="false">IF(TOT!AN432&lt;13.4,IF(O430&gt;73,73,O430),O430)</f>
        <v>81.25</v>
      </c>
    </row>
    <row r="431" customFormat="false" ht="13" hidden="false" customHeight="true" outlineLevel="0" collapsed="false">
      <c r="A431" s="17" t="s">
        <v>2162</v>
      </c>
      <c r="B431" s="27" t="n">
        <f aca="false">'SK - Tableau 1'!G431</f>
        <v>47</v>
      </c>
      <c r="C431" s="54" t="n">
        <f aca="false">(TOT!BQ433*60)/TOT!AK433</f>
        <v>0.434415349342333</v>
      </c>
      <c r="D431" s="27" t="n">
        <f aca="false">VLOOKUP(C431,'PH - GIVEAWAYS'!$A$3:$B$55,2)</f>
        <v>99</v>
      </c>
      <c r="E431" s="27" t="n">
        <f aca="false">IF(TOT!AK433&lt;400,IF(D431&gt;66,66,D431),D431)</f>
        <v>66</v>
      </c>
      <c r="F431" s="27" t="n">
        <f aca="false">IF(TOT!AK433&lt;200,IF(E431&gt;60,60,E431),E431)</f>
        <v>60</v>
      </c>
      <c r="G431" s="50" t="n">
        <f aca="false">(TOT!BS433*60)/TOT!AK433</f>
        <v>3.47532279473866</v>
      </c>
      <c r="H431" s="55" t="n">
        <f aca="false">VLOOKUP(G431,'PH - BLOCKED SHOTS'!$A$3:$B$55,2)</f>
        <v>77</v>
      </c>
      <c r="I431" s="55" t="n">
        <f aca="false">IF(TOT!AK433&lt;400,IF(H431&gt;66,66,H431),H431)</f>
        <v>66</v>
      </c>
      <c r="J431" s="55" t="n">
        <f aca="false">IF(TOT!AK433&lt;200,IF(I431&gt;60,60,I431),I431)</f>
        <v>60</v>
      </c>
      <c r="K431" s="55" t="n">
        <f aca="false">((B431+F431+F431+J431)/4)+TOT!DC433</f>
        <v>56.75</v>
      </c>
      <c r="L431" s="55"/>
      <c r="M431" s="55" t="n">
        <f aca="false">VLOOKUP(TOT!FE433,'PH - GAME SCORE'!$A$3:$B$55,2)</f>
        <v>54</v>
      </c>
      <c r="N431" s="55" t="n">
        <f aca="false">AVERAGE(K431,M431)</f>
        <v>55.375</v>
      </c>
      <c r="O431" s="55" t="n">
        <f aca="false">IF(TOT!AN433&lt;13.4,IF(N431&gt;73,73,N431),N431)</f>
        <v>55.375</v>
      </c>
      <c r="P431" s="55" t="n">
        <f aca="false">IF(TOT!AN433&lt;13.4,IF(O431&gt;73,73,O431),O431)</f>
        <v>55.375</v>
      </c>
    </row>
    <row r="432" customFormat="false" ht="13" hidden="false" customHeight="true" outlineLevel="0" collapsed="false">
      <c r="A432" s="17" t="s">
        <v>2165</v>
      </c>
      <c r="B432" s="27" t="n">
        <f aca="false">'SK - Tableau 1'!G432</f>
        <v>70</v>
      </c>
      <c r="C432" s="54" t="n">
        <f aca="false">(TOT!BQ434*60)/TOT!AK434</f>
        <v>1.00721839852275</v>
      </c>
      <c r="D432" s="27" t="n">
        <f aca="false">VLOOKUP(C432,'PH - GIVEAWAYS'!$A$3:$B$55,2)</f>
        <v>92</v>
      </c>
      <c r="E432" s="27" t="n">
        <f aca="false">IF(TOT!AK434&lt;400,IF(D432&gt;66,66,D432),D432)</f>
        <v>92</v>
      </c>
      <c r="F432" s="27" t="n">
        <f aca="false">IF(TOT!AK434&lt;200,IF(E432&gt;60,60,E432),E432)</f>
        <v>92</v>
      </c>
      <c r="G432" s="50" t="n">
        <f aca="false">(TOT!BS434*60)/TOT!AK434</f>
        <v>1.67869733087124</v>
      </c>
      <c r="H432" s="55" t="n">
        <f aca="false">VLOOKUP(G432,'PH - BLOCKED SHOTS'!$A$3:$B$55,2)</f>
        <v>58</v>
      </c>
      <c r="I432" s="55" t="n">
        <f aca="false">IF(TOT!AK434&lt;400,IF(H432&gt;66,66,H432),H432)</f>
        <v>58</v>
      </c>
      <c r="J432" s="55" t="n">
        <f aca="false">IF(TOT!AK434&lt;200,IF(I432&gt;60,60,I432),I432)</f>
        <v>58</v>
      </c>
      <c r="K432" s="55" t="n">
        <f aca="false">((B432+F432+F432+J432)/4)+TOT!DC434</f>
        <v>83</v>
      </c>
      <c r="L432" s="55"/>
      <c r="M432" s="55" t="n">
        <f aca="false">VLOOKUP(TOT!FE434,'PH - GAME SCORE'!$A$3:$B$55,2)</f>
        <v>65</v>
      </c>
      <c r="N432" s="55" t="n">
        <f aca="false">AVERAGE(K432,M432)</f>
        <v>74</v>
      </c>
      <c r="O432" s="55" t="n">
        <f aca="false">IF(TOT!AN434&lt;13.4,IF(N432&gt;73,73,N432),N432)</f>
        <v>73</v>
      </c>
      <c r="P432" s="55" t="n">
        <f aca="false">IF(TOT!AN434&lt;13.4,IF(O432&gt;73,73,O432),O432)</f>
        <v>73</v>
      </c>
    </row>
    <row r="433" customFormat="false" ht="13" hidden="false" customHeight="true" outlineLevel="0" collapsed="false">
      <c r="A433" s="17" t="s">
        <v>2168</v>
      </c>
      <c r="B433" s="27" t="n">
        <f aca="false">'SK - Tableau 1'!G433</f>
        <v>65</v>
      </c>
      <c r="C433" s="54" t="n">
        <f aca="false">(TOT!BQ435*60)/TOT!AK435</f>
        <v>3.03946512715787</v>
      </c>
      <c r="D433" s="27" t="n">
        <f aca="false">VLOOKUP(C433,'PH - GIVEAWAYS'!$A$3:$B$55,2)</f>
        <v>53</v>
      </c>
      <c r="E433" s="27" t="n">
        <f aca="false">IF(TOT!AK435&lt;400,IF(D433&gt;66,66,D433),D433)</f>
        <v>53</v>
      </c>
      <c r="F433" s="27" t="n">
        <f aca="false">IF(TOT!AK435&lt;200,IF(E433&gt;60,60,E433),E433)</f>
        <v>53</v>
      </c>
      <c r="G433" s="50" t="n">
        <f aca="false">(TOT!BS435*60)/TOT!AK435</f>
        <v>6.28429951966425</v>
      </c>
      <c r="H433" s="55" t="n">
        <f aca="false">VLOOKUP(G433,'PH - BLOCKED SHOTS'!$A$3:$B$55,2)</f>
        <v>96</v>
      </c>
      <c r="I433" s="55" t="n">
        <f aca="false">IF(TOT!AK435&lt;400,IF(H433&gt;66,66,H433),H433)</f>
        <v>96</v>
      </c>
      <c r="J433" s="55" t="n">
        <f aca="false">IF(TOT!AK435&lt;200,IF(I433&gt;60,60,I433),I433)</f>
        <v>96</v>
      </c>
      <c r="K433" s="55" t="n">
        <f aca="false">((B433+F433+F433+J433)/4)+TOT!DC435</f>
        <v>66.75</v>
      </c>
      <c r="L433" s="55"/>
      <c r="M433" s="55" t="n">
        <f aca="false">VLOOKUP(TOT!FE435,'PH - GAME SCORE'!$A$3:$B$55,2)</f>
        <v>60</v>
      </c>
      <c r="N433" s="55" t="n">
        <f aca="false">AVERAGE(K433,M433)</f>
        <v>63.375</v>
      </c>
      <c r="O433" s="55" t="n">
        <f aca="false">IF(TOT!AN435&lt;13.4,IF(N433&gt;73,73,N433),N433)</f>
        <v>63.375</v>
      </c>
      <c r="P433" s="55" t="n">
        <f aca="false">IF(TOT!AN435&lt;13.4,IF(O433&gt;73,73,O433),O433)</f>
        <v>63.375</v>
      </c>
    </row>
    <row r="434" customFormat="false" ht="13" hidden="false" customHeight="true" outlineLevel="0" collapsed="false">
      <c r="A434" s="17" t="s">
        <v>2171</v>
      </c>
      <c r="B434" s="27" t="n">
        <f aca="false">'SK - Tableau 1'!G434</f>
        <v>54</v>
      </c>
      <c r="C434" s="54" t="n">
        <f aca="false">(TOT!BQ436*60)/TOT!AK436</f>
        <v>1.19650253106305</v>
      </c>
      <c r="D434" s="27" t="n">
        <f aca="false">VLOOKUP(C434,'PH - GIVEAWAYS'!$A$3:$B$55,2)</f>
        <v>87</v>
      </c>
      <c r="E434" s="27" t="n">
        <f aca="false">IF(TOT!AK436&lt;400,IF(D434&gt;66,66,D434),D434)</f>
        <v>87</v>
      </c>
      <c r="F434" s="27" t="n">
        <f aca="false">IF(TOT!AK436&lt;200,IF(E434&gt;60,60,E434),E434)</f>
        <v>87</v>
      </c>
      <c r="G434" s="50" t="n">
        <f aca="false">(TOT!BS436*60)/TOT!AK436</f>
        <v>1.932811780948</v>
      </c>
      <c r="H434" s="55" t="n">
        <f aca="false">VLOOKUP(G434,'PH - BLOCKED SHOTS'!$A$3:$B$55,2)</f>
        <v>61</v>
      </c>
      <c r="I434" s="55" t="n">
        <f aca="false">IF(TOT!AK436&lt;400,IF(H434&gt;66,66,H434),H434)</f>
        <v>61</v>
      </c>
      <c r="J434" s="55" t="n">
        <f aca="false">IF(TOT!AK436&lt;200,IF(I434&gt;60,60,I434),I434)</f>
        <v>61</v>
      </c>
      <c r="K434" s="55" t="n">
        <f aca="false">((B434+F434+F434+J434)/4)+TOT!DC436</f>
        <v>73.25</v>
      </c>
      <c r="L434" s="55"/>
      <c r="M434" s="55" t="n">
        <f aca="false">VLOOKUP(TOT!FE436,'PH - GAME SCORE'!$A$3:$B$55,2)</f>
        <v>51</v>
      </c>
      <c r="N434" s="55" t="n">
        <f aca="false">AVERAGE(K434,M434)</f>
        <v>62.125</v>
      </c>
      <c r="O434" s="55" t="n">
        <f aca="false">IF(TOT!AN436&lt;13.4,IF(N434&gt;73,73,N434),N434)</f>
        <v>62.125</v>
      </c>
      <c r="P434" s="55" t="n">
        <f aca="false">IF(TOT!AN436&lt;13.4,IF(O434&gt;73,73,O434),O434)</f>
        <v>62.125</v>
      </c>
    </row>
    <row r="435" customFormat="false" ht="13" hidden="false" customHeight="true" outlineLevel="0" collapsed="false">
      <c r="A435" s="17" t="s">
        <v>2176</v>
      </c>
      <c r="B435" s="27" t="n">
        <f aca="false">'SK - Tableau 1'!G435</f>
        <v>60</v>
      </c>
      <c r="C435" s="54" t="n">
        <f aca="false">(TOT!BQ437*60)/TOT!AK437</f>
        <v>0</v>
      </c>
      <c r="D435" s="27" t="n">
        <f aca="false">VLOOKUP(C435,'PH - GIVEAWAYS'!$A$3:$B$55,2)</f>
        <v>99</v>
      </c>
      <c r="E435" s="27" t="n">
        <f aca="false">IF(TOT!AK437&lt;400,IF(D435&gt;66,66,D435),D435)</f>
        <v>66</v>
      </c>
      <c r="F435" s="27" t="n">
        <f aca="false">IF(TOT!AK437&lt;200,IF(E435&gt;60,60,E435),E435)</f>
        <v>60</v>
      </c>
      <c r="G435" s="50" t="n">
        <f aca="false">(TOT!BS437*60)/TOT!AK437</f>
        <v>3.42530922930546</v>
      </c>
      <c r="H435" s="55" t="n">
        <f aca="false">VLOOKUP(G435,'PH - BLOCKED SHOTS'!$A$3:$B$55,2)</f>
        <v>77</v>
      </c>
      <c r="I435" s="55" t="n">
        <f aca="false">IF(TOT!AK437&lt;400,IF(H435&gt;66,66,H435),H435)</f>
        <v>66</v>
      </c>
      <c r="J435" s="55" t="n">
        <f aca="false">IF(TOT!AK437&lt;200,IF(I435&gt;60,60,I435),I435)</f>
        <v>60</v>
      </c>
      <c r="K435" s="55" t="n">
        <f aca="false">((B435+F435+F435+J435)/4)+TOT!DC437</f>
        <v>60</v>
      </c>
      <c r="L435" s="55"/>
      <c r="M435" s="55" t="n">
        <f aca="false">VLOOKUP(TOT!FE437,'PH - GAME SCORE'!$A$3:$B$55,2)</f>
        <v>53</v>
      </c>
      <c r="N435" s="55" t="n">
        <f aca="false">AVERAGE(K435,M435)</f>
        <v>56.5</v>
      </c>
      <c r="O435" s="55" t="n">
        <f aca="false">IF(TOT!AN437&lt;13.4,IF(N435&gt;73,73,N435),N435)</f>
        <v>56.5</v>
      </c>
      <c r="P435" s="55" t="n">
        <f aca="false">IF(TOT!AN437&lt;13.4,IF(O435&gt;73,73,O435),O435)</f>
        <v>56.5</v>
      </c>
    </row>
    <row r="436" customFormat="false" ht="13" hidden="false" customHeight="true" outlineLevel="0" collapsed="false">
      <c r="A436" s="17" t="s">
        <v>2180</v>
      </c>
      <c r="B436" s="27" t="n">
        <f aca="false">'SK - Tableau 1'!G436</f>
        <v>81</v>
      </c>
      <c r="C436" s="54" t="n">
        <f aca="false">(TOT!BQ438*60)/TOT!AK438</f>
        <v>3.0734752681287</v>
      </c>
      <c r="D436" s="27" t="n">
        <f aca="false">VLOOKUP(C436,'PH - GIVEAWAYS'!$A$3:$B$55,2)</f>
        <v>53</v>
      </c>
      <c r="E436" s="27" t="n">
        <f aca="false">IF(TOT!AK438&lt;400,IF(D436&gt;66,66,D436),D436)</f>
        <v>53</v>
      </c>
      <c r="F436" s="27" t="n">
        <f aca="false">IF(TOT!AK438&lt;200,IF(E436&gt;60,60,E436),E436)</f>
        <v>53</v>
      </c>
      <c r="G436" s="50" t="n">
        <f aca="false">(TOT!BS438*60)/TOT!AK438</f>
        <v>4.29005922842965</v>
      </c>
      <c r="H436" s="55" t="n">
        <f aca="false">VLOOKUP(G436,'PH - BLOCKED SHOTS'!$A$3:$B$55,2)</f>
        <v>84</v>
      </c>
      <c r="I436" s="55" t="n">
        <f aca="false">IF(TOT!AK438&lt;400,IF(H436&gt;66,66,H436),H436)</f>
        <v>84</v>
      </c>
      <c r="J436" s="55" t="n">
        <f aca="false">IF(TOT!AK438&lt;200,IF(I436&gt;60,60,I436),I436)</f>
        <v>84</v>
      </c>
      <c r="K436" s="55" t="n">
        <f aca="false">((B436+F436+F436+J436)/4)+TOT!DC438</f>
        <v>67.75</v>
      </c>
      <c r="L436" s="55"/>
      <c r="M436" s="55" t="n">
        <f aca="false">VLOOKUP(TOT!FE438,'PH - GAME SCORE'!$A$3:$B$55,2)</f>
        <v>66</v>
      </c>
      <c r="N436" s="55" t="n">
        <f aca="false">AVERAGE(K436,M436)</f>
        <v>66.875</v>
      </c>
      <c r="O436" s="55" t="n">
        <f aca="false">IF(TOT!AN438&lt;13.4,IF(N436&gt;73,73,N436),N436)</f>
        <v>66.875</v>
      </c>
      <c r="P436" s="55" t="n">
        <f aca="false">IF(TOT!AN438&lt;13.4,IF(O436&gt;73,73,O436),O436)</f>
        <v>66.875</v>
      </c>
    </row>
    <row r="437" customFormat="false" ht="13" hidden="false" customHeight="true" outlineLevel="0" collapsed="false">
      <c r="A437" s="17" t="s">
        <v>2184</v>
      </c>
      <c r="B437" s="27" t="n">
        <f aca="false">'SK - Tableau 1'!G437</f>
        <v>72</v>
      </c>
      <c r="C437" s="54" t="n">
        <f aca="false">(TOT!BQ439*60)/TOT!AK439</f>
        <v>1.0559816963173</v>
      </c>
      <c r="D437" s="27" t="n">
        <f aca="false">VLOOKUP(C437,'PH - GIVEAWAYS'!$A$3:$B$55,2)</f>
        <v>90</v>
      </c>
      <c r="E437" s="27" t="n">
        <f aca="false">IF(TOT!AK439&lt;400,IF(D437&gt;66,66,D437),D437)</f>
        <v>90</v>
      </c>
      <c r="F437" s="27" t="n">
        <f aca="false">IF(TOT!AK439&lt;200,IF(E437&gt;60,60,E437),E437)</f>
        <v>90</v>
      </c>
      <c r="G437" s="50" t="n">
        <f aca="false">(TOT!BS439*60)/TOT!AK439</f>
        <v>1.26717803558075</v>
      </c>
      <c r="H437" s="55" t="n">
        <f aca="false">VLOOKUP(G437,'PH - BLOCKED SHOTS'!$A$3:$B$55,2)</f>
        <v>52</v>
      </c>
      <c r="I437" s="55" t="n">
        <f aca="false">IF(TOT!AK439&lt;400,IF(H437&gt;66,66,H437),H437)</f>
        <v>52</v>
      </c>
      <c r="J437" s="55" t="n">
        <f aca="false">IF(TOT!AK439&lt;200,IF(I437&gt;60,60,I437),I437)</f>
        <v>52</v>
      </c>
      <c r="K437" s="55" t="n">
        <f aca="false">((B437+F437+F437+J437)/4)+TOT!DC439</f>
        <v>77</v>
      </c>
      <c r="L437" s="55"/>
      <c r="M437" s="55" t="n">
        <f aca="false">VLOOKUP(TOT!FE439,'PH - GAME SCORE'!$A$3:$B$55,2)</f>
        <v>85</v>
      </c>
      <c r="N437" s="55" t="n">
        <f aca="false">AVERAGE(K437,M437)</f>
        <v>81</v>
      </c>
      <c r="O437" s="55" t="n">
        <f aca="false">IF(TOT!AN439&lt;13.4,IF(N437&gt;73,73,N437),N437)</f>
        <v>81</v>
      </c>
      <c r="P437" s="55" t="n">
        <f aca="false">IF(TOT!AN439&lt;13.4,IF(O437&gt;73,73,O437),O437)</f>
        <v>81</v>
      </c>
    </row>
    <row r="438" customFormat="false" ht="13" hidden="false" customHeight="true" outlineLevel="0" collapsed="false">
      <c r="A438" s="17" t="s">
        <v>2188</v>
      </c>
      <c r="B438" s="27" t="n">
        <f aca="false">'SK - Tableau 1'!G438</f>
        <v>60</v>
      </c>
      <c r="C438" s="54" t="n">
        <f aca="false">(TOT!BQ440*60)/TOT!AK440</f>
        <v>0.478373529998007</v>
      </c>
      <c r="D438" s="27" t="n">
        <f aca="false">VLOOKUP(C438,'PH - GIVEAWAYS'!$A$3:$B$55,2)</f>
        <v>99</v>
      </c>
      <c r="E438" s="27" t="n">
        <f aca="false">IF(TOT!AK440&lt;400,IF(D438&gt;66,66,D438),D438)</f>
        <v>99</v>
      </c>
      <c r="F438" s="27" t="n">
        <f aca="false">IF(TOT!AK440&lt;200,IF(E438&gt;60,60,E438),E438)</f>
        <v>99</v>
      </c>
      <c r="G438" s="50" t="n">
        <f aca="false">(TOT!BS440*60)/TOT!AK440</f>
        <v>1.91349411999203</v>
      </c>
      <c r="H438" s="55" t="n">
        <f aca="false">VLOOKUP(G438,'PH - BLOCKED SHOTS'!$A$3:$B$55,2)</f>
        <v>61</v>
      </c>
      <c r="I438" s="55" t="n">
        <f aca="false">IF(TOT!AK440&lt;400,IF(H438&gt;66,66,H438),H438)</f>
        <v>61</v>
      </c>
      <c r="J438" s="55" t="n">
        <f aca="false">IF(TOT!AK440&lt;200,IF(I438&gt;60,60,I438),I438)</f>
        <v>61</v>
      </c>
      <c r="K438" s="55" t="n">
        <f aca="false">((B438+F438+F438+J438)/4)+TOT!DC440</f>
        <v>79.75</v>
      </c>
      <c r="L438" s="55"/>
      <c r="M438" s="55" t="n">
        <f aca="false">VLOOKUP(TOT!FE440,'PH - GAME SCORE'!$A$3:$B$55,2)</f>
        <v>57</v>
      </c>
      <c r="N438" s="55" t="n">
        <f aca="false">AVERAGE(K438,M438)</f>
        <v>68.375</v>
      </c>
      <c r="O438" s="55" t="n">
        <f aca="false">IF(TOT!AN440&lt;13.4,IF(N438&gt;73,73,N438),N438)</f>
        <v>68.375</v>
      </c>
      <c r="P438" s="55" t="n">
        <f aca="false">IF(TOT!AN440&lt;13.4,IF(O438&gt;73,73,O438),O438)</f>
        <v>68.375</v>
      </c>
    </row>
    <row r="439" customFormat="false" ht="13" hidden="false" customHeight="true" outlineLevel="0" collapsed="false">
      <c r="A439" s="17" t="s">
        <v>2192</v>
      </c>
      <c r="B439" s="27" t="n">
        <f aca="false">'SK - Tableau 1'!G439</f>
        <v>97</v>
      </c>
      <c r="C439" s="54" t="n">
        <f aca="false">(TOT!BQ441*60)/TOT!AK441</f>
        <v>2.73693762185633</v>
      </c>
      <c r="D439" s="27" t="n">
        <f aca="false">VLOOKUP(C439,'PH - GIVEAWAYS'!$A$3:$B$55,2)</f>
        <v>57</v>
      </c>
      <c r="E439" s="27" t="n">
        <f aca="false">IF(TOT!AK441&lt;400,IF(D439&gt;66,66,D439),D439)</f>
        <v>57</v>
      </c>
      <c r="F439" s="27" t="n">
        <f aca="false">IF(TOT!AK441&lt;200,IF(E439&gt;60,60,E439),E439)</f>
        <v>57</v>
      </c>
      <c r="G439" s="50" t="n">
        <f aca="false">(TOT!BS441*60)/TOT!AK441</f>
        <v>1.45675712131063</v>
      </c>
      <c r="H439" s="55" t="n">
        <f aca="false">VLOOKUP(G439,'PH - BLOCKED SHOTS'!$A$3:$B$55,2)</f>
        <v>55</v>
      </c>
      <c r="I439" s="55" t="n">
        <f aca="false">IF(TOT!AK441&lt;400,IF(H439&gt;66,66,H439),H439)</f>
        <v>55</v>
      </c>
      <c r="J439" s="55" t="n">
        <f aca="false">IF(TOT!AK441&lt;200,IF(I439&gt;60,60,I439),I439)</f>
        <v>55</v>
      </c>
      <c r="K439" s="55" t="n">
        <f aca="false">((B439+F439+F439+J439)/4)+TOT!DC441</f>
        <v>66.5</v>
      </c>
      <c r="L439" s="55"/>
      <c r="M439" s="55" t="n">
        <f aca="false">VLOOKUP(TOT!FE441,'PH - GAME SCORE'!$A$3:$B$55,2)</f>
        <v>81</v>
      </c>
      <c r="N439" s="55" t="n">
        <f aca="false">AVERAGE(K439,M439)</f>
        <v>73.75</v>
      </c>
      <c r="O439" s="55" t="n">
        <f aca="false">IF(TOT!AN441&lt;13.4,IF(N439&gt;73,73,N439),N439)</f>
        <v>73.75</v>
      </c>
      <c r="P439" s="55" t="n">
        <f aca="false">IF(TOT!AN441&lt;13.4,IF(O439&gt;73,73,O439),O439)</f>
        <v>73.75</v>
      </c>
    </row>
    <row r="440" customFormat="false" ht="13" hidden="false" customHeight="true" outlineLevel="0" collapsed="false">
      <c r="A440" s="17" t="s">
        <v>2196</v>
      </c>
      <c r="B440" s="27" t="n">
        <f aca="false">'SK - Tableau 1'!G440</f>
        <v>55</v>
      </c>
      <c r="C440" s="54" t="n">
        <f aca="false">(TOT!BQ442*60)/TOT!AK442</f>
        <v>0.826825907211754</v>
      </c>
      <c r="D440" s="27" t="n">
        <f aca="false">VLOOKUP(C440,'PH - GIVEAWAYS'!$A$3:$B$55,2)</f>
        <v>95</v>
      </c>
      <c r="E440" s="27" t="n">
        <f aca="false">IF(TOT!AK442&lt;400,IF(D440&gt;66,66,D440),D440)</f>
        <v>95</v>
      </c>
      <c r="F440" s="27" t="n">
        <f aca="false">IF(TOT!AK442&lt;200,IF(E440&gt;60,60,E440),E440)</f>
        <v>95</v>
      </c>
      <c r="G440" s="50" t="n">
        <f aca="false">(TOT!BS442*60)/TOT!AK442</f>
        <v>6.37837128420496</v>
      </c>
      <c r="H440" s="55" t="n">
        <f aca="false">VLOOKUP(G440,'PH - BLOCKED SHOTS'!$A$3:$B$55,2)</f>
        <v>96</v>
      </c>
      <c r="I440" s="55" t="n">
        <f aca="false">IF(TOT!AK442&lt;400,IF(H440&gt;66,66,H440),H440)</f>
        <v>96</v>
      </c>
      <c r="J440" s="55" t="n">
        <f aca="false">IF(TOT!AK442&lt;200,IF(I440&gt;60,60,I440),I440)</f>
        <v>96</v>
      </c>
      <c r="K440" s="55" t="n">
        <f aca="false">((B440+F440+F440+J440)/4)+TOT!DC442</f>
        <v>86.25</v>
      </c>
      <c r="L440" s="55"/>
      <c r="M440" s="55" t="n">
        <f aca="false">VLOOKUP(TOT!FE442,'PH - GAME SCORE'!$A$3:$B$55,2)</f>
        <v>47</v>
      </c>
      <c r="N440" s="55" t="n">
        <f aca="false">AVERAGE(K440,M440)</f>
        <v>66.625</v>
      </c>
      <c r="O440" s="55" t="n">
        <f aca="false">IF(TOT!AN442&lt;13.4,IF(N440&gt;73,73,N440),N440)</f>
        <v>66.625</v>
      </c>
      <c r="P440" s="55" t="n">
        <f aca="false">IF(TOT!AN442&lt;13.4,IF(O440&gt;73,73,O440),O440)</f>
        <v>66.625</v>
      </c>
    </row>
    <row r="441" customFormat="false" ht="13" hidden="false" customHeight="true" outlineLevel="0" collapsed="false">
      <c r="A441" s="17" t="s">
        <v>2199</v>
      </c>
      <c r="B441" s="27" t="n">
        <f aca="false">'SK - Tableau 1'!G441</f>
        <v>56</v>
      </c>
      <c r="C441" s="54" t="n">
        <f aca="false">(TOT!BQ443*60)/TOT!AK443</f>
        <v>0.460809830609716</v>
      </c>
      <c r="D441" s="27" t="n">
        <f aca="false">VLOOKUP(C441,'PH - GIVEAWAYS'!$A$3:$B$55,2)</f>
        <v>99</v>
      </c>
      <c r="E441" s="27" t="n">
        <f aca="false">IF(TOT!AK443&lt;400,IF(D441&gt;66,66,D441),D441)</f>
        <v>66</v>
      </c>
      <c r="F441" s="27" t="n">
        <f aca="false">IF(TOT!AK443&lt;200,IF(E441&gt;60,60,E441),E441)</f>
        <v>66</v>
      </c>
      <c r="G441" s="50" t="n">
        <f aca="false">(TOT!BS443*60)/TOT!AK443</f>
        <v>1.68963604556896</v>
      </c>
      <c r="H441" s="55" t="n">
        <f aca="false">VLOOKUP(G441,'PH - BLOCKED SHOTS'!$A$3:$B$55,2)</f>
        <v>58</v>
      </c>
      <c r="I441" s="55" t="n">
        <f aca="false">IF(TOT!AK443&lt;400,IF(H441&gt;66,66,H441),H441)</f>
        <v>58</v>
      </c>
      <c r="J441" s="55" t="n">
        <f aca="false">IF(TOT!AK443&lt;200,IF(I441&gt;60,60,I441),I441)</f>
        <v>58</v>
      </c>
      <c r="K441" s="55" t="n">
        <f aca="false">((B441+F441+F441+J441)/4)+TOT!DC443</f>
        <v>64.5</v>
      </c>
      <c r="L441" s="55"/>
      <c r="M441" s="55" t="n">
        <f aca="false">VLOOKUP(TOT!FE443,'PH - GAME SCORE'!$A$3:$B$55,2)</f>
        <v>57</v>
      </c>
      <c r="N441" s="55" t="n">
        <f aca="false">AVERAGE(K441,M441)</f>
        <v>60.75</v>
      </c>
      <c r="O441" s="55" t="n">
        <f aca="false">IF(TOT!AN443&lt;13.4,IF(N441&gt;73,73,N441),N441)</f>
        <v>60.75</v>
      </c>
      <c r="P441" s="55" t="n">
        <f aca="false">IF(TOT!AN443&lt;13.4,IF(O441&gt;73,73,O441),O441)</f>
        <v>60.75</v>
      </c>
    </row>
    <row r="442" customFormat="false" ht="13" hidden="false" customHeight="true" outlineLevel="0" collapsed="false">
      <c r="A442" s="17" t="s">
        <v>2204</v>
      </c>
      <c r="B442" s="27" t="n">
        <f aca="false">'SK - Tableau 1'!G442</f>
        <v>58</v>
      </c>
      <c r="C442" s="54" t="n">
        <f aca="false">(TOT!BQ444*60)/TOT!AK444</f>
        <v>2.12912764908826</v>
      </c>
      <c r="D442" s="27" t="n">
        <f aca="false">VLOOKUP(C442,'PH - GIVEAWAYS'!$A$3:$B$55,2)</f>
        <v>66</v>
      </c>
      <c r="E442" s="27" t="n">
        <f aca="false">IF(TOT!AK444&lt;400,IF(D442&gt;66,66,D442),D442)</f>
        <v>66</v>
      </c>
      <c r="F442" s="27" t="n">
        <f aca="false">IF(TOT!AK444&lt;200,IF(E442&gt;60,60,E442),E442)</f>
        <v>60</v>
      </c>
      <c r="G442" s="50" t="n">
        <f aca="false">(TOT!BS444*60)/TOT!AK444</f>
        <v>1.77427304090689</v>
      </c>
      <c r="H442" s="55" t="n">
        <f aca="false">VLOOKUP(G442,'PH - BLOCKED SHOTS'!$A$3:$B$55,2)</f>
        <v>59</v>
      </c>
      <c r="I442" s="55" t="n">
        <f aca="false">IF(TOT!AK444&lt;400,IF(H442&gt;66,66,H442),H442)</f>
        <v>59</v>
      </c>
      <c r="J442" s="55" t="n">
        <f aca="false">IF(TOT!AK444&lt;200,IF(I442&gt;60,60,I442),I442)</f>
        <v>59</v>
      </c>
      <c r="K442" s="55" t="n">
        <f aca="false">((B442+F442+F442+J442)/4)+TOT!DC444</f>
        <v>60.25</v>
      </c>
      <c r="L442" s="55"/>
      <c r="M442" s="55" t="n">
        <f aca="false">VLOOKUP(TOT!FE444,'PH - GAME SCORE'!$A$3:$B$55,2)</f>
        <v>61</v>
      </c>
      <c r="N442" s="55" t="n">
        <f aca="false">AVERAGE(K442,M442)</f>
        <v>60.625</v>
      </c>
      <c r="O442" s="55" t="n">
        <f aca="false">IF(TOT!AN444&lt;13.4,IF(N442&gt;73,73,N442),N442)</f>
        <v>60.625</v>
      </c>
      <c r="P442" s="55" t="n">
        <f aca="false">IF(TOT!AN444&lt;13.4,IF(O442&gt;73,73,O442),O442)</f>
        <v>60.625</v>
      </c>
    </row>
    <row r="443" customFormat="false" ht="13" hidden="false" customHeight="true" outlineLevel="0" collapsed="false">
      <c r="A443" s="17" t="s">
        <v>2208</v>
      </c>
      <c r="B443" s="27" t="n">
        <f aca="false">'SK - Tableau 1'!G443</f>
        <v>76</v>
      </c>
      <c r="C443" s="54" t="n">
        <f aca="false">(TOT!BQ445*60)/TOT!AK445</f>
        <v>2.21091742837553</v>
      </c>
      <c r="D443" s="27" t="n">
        <f aca="false">VLOOKUP(C443,'PH - GIVEAWAYS'!$A$3:$B$55,2)</f>
        <v>65</v>
      </c>
      <c r="E443" s="27" t="n">
        <f aca="false">IF(TOT!AK445&lt;400,IF(D443&gt;66,66,D443),D443)</f>
        <v>65</v>
      </c>
      <c r="F443" s="27" t="n">
        <f aca="false">IF(TOT!AK445&lt;200,IF(E443&gt;60,60,E443),E443)</f>
        <v>65</v>
      </c>
      <c r="G443" s="50" t="n">
        <f aca="false">(TOT!BS445*60)/TOT!AK445</f>
        <v>3.64801375681963</v>
      </c>
      <c r="H443" s="55" t="n">
        <f aca="false">VLOOKUP(G443,'PH - BLOCKED SHOTS'!$A$3:$B$55,2)</f>
        <v>79</v>
      </c>
      <c r="I443" s="55" t="n">
        <f aca="false">IF(TOT!AK445&lt;400,IF(H443&gt;66,66,H443),H443)</f>
        <v>79</v>
      </c>
      <c r="J443" s="55" t="n">
        <f aca="false">IF(TOT!AK445&lt;200,IF(I443&gt;60,60,I443),I443)</f>
        <v>79</v>
      </c>
      <c r="K443" s="55" t="n">
        <f aca="false">((B443+F443+F443+J443)/4)+TOT!DC445</f>
        <v>72.25</v>
      </c>
      <c r="L443" s="55"/>
      <c r="M443" s="55" t="n">
        <f aca="false">VLOOKUP(TOT!FE445,'PH - GAME SCORE'!$A$3:$B$55,2)</f>
        <v>74</v>
      </c>
      <c r="N443" s="55" t="n">
        <f aca="false">AVERAGE(K443,M443)</f>
        <v>73.125</v>
      </c>
      <c r="O443" s="55" t="n">
        <f aca="false">IF(TOT!AN445&lt;13.4,IF(N443&gt;73,73,N443),N443)</f>
        <v>73.125</v>
      </c>
      <c r="P443" s="55" t="n">
        <f aca="false">IF(TOT!AN445&lt;13.4,IF(O443&gt;73,73,O443),O443)</f>
        <v>73.125</v>
      </c>
    </row>
    <row r="444" customFormat="false" ht="13" hidden="false" customHeight="true" outlineLevel="0" collapsed="false">
      <c r="A444" s="17" t="s">
        <v>2211</v>
      </c>
      <c r="B444" s="27" t="n">
        <f aca="false">'SK - Tableau 1'!G444</f>
        <v>69</v>
      </c>
      <c r="C444" s="54" t="n">
        <f aca="false">(TOT!BQ446*60)/TOT!AK446</f>
        <v>1.73857050869289</v>
      </c>
      <c r="D444" s="27" t="n">
        <f aca="false">VLOOKUP(C444,'PH - GIVEAWAYS'!$A$3:$B$55,2)</f>
        <v>74</v>
      </c>
      <c r="E444" s="27" t="n">
        <f aca="false">IF(TOT!AK446&lt;400,IF(D444&gt;66,66,D444),D444)</f>
        <v>74</v>
      </c>
      <c r="F444" s="27" t="n">
        <f aca="false">IF(TOT!AK446&lt;200,IF(E444&gt;60,60,E444),E444)</f>
        <v>74</v>
      </c>
      <c r="G444" s="50" t="n">
        <f aca="false">(TOT!BS446*60)/TOT!AK446</f>
        <v>6.08499678042511</v>
      </c>
      <c r="H444" s="55" t="n">
        <f aca="false">VLOOKUP(G444,'PH - BLOCKED SHOTS'!$A$3:$B$55,2)</f>
        <v>95</v>
      </c>
      <c r="I444" s="55" t="n">
        <f aca="false">IF(TOT!AK446&lt;400,IF(H444&gt;66,66,H444),H444)</f>
        <v>95</v>
      </c>
      <c r="J444" s="55" t="n">
        <f aca="false">IF(TOT!AK446&lt;200,IF(I444&gt;60,60,I444),I444)</f>
        <v>95</v>
      </c>
      <c r="K444" s="55" t="n">
        <f aca="false">((B444+F444+F444+J444)/4)+TOT!DC446</f>
        <v>79</v>
      </c>
      <c r="L444" s="55"/>
      <c r="M444" s="55" t="n">
        <f aca="false">VLOOKUP(TOT!FE446,'PH - GAME SCORE'!$A$3:$B$55,2)</f>
        <v>70</v>
      </c>
      <c r="N444" s="55" t="n">
        <f aca="false">AVERAGE(K444,M444)</f>
        <v>74.5</v>
      </c>
      <c r="O444" s="55" t="n">
        <f aca="false">IF(TOT!AN446&lt;13.4,IF(N444&gt;73,73,N444),N444)</f>
        <v>74.5</v>
      </c>
      <c r="P444" s="55" t="n">
        <f aca="false">IF(TOT!AN446&lt;13.4,IF(O444&gt;73,73,O444),O444)</f>
        <v>74.5</v>
      </c>
    </row>
    <row r="445" customFormat="false" ht="13" hidden="false" customHeight="true" outlineLevel="0" collapsed="false">
      <c r="A445" s="17" t="s">
        <v>2214</v>
      </c>
      <c r="B445" s="27" t="n">
        <f aca="false">'SK - Tableau 1'!G445</f>
        <v>57</v>
      </c>
      <c r="C445" s="54" t="n">
        <f aca="false">(TOT!BQ447*60)/TOT!AK447</f>
        <v>4.39280598440236</v>
      </c>
      <c r="D445" s="27" t="n">
        <f aca="false">VLOOKUP(C445,'PH - GIVEAWAYS'!$A$3:$B$55,2)</f>
        <v>47</v>
      </c>
      <c r="E445" s="27" t="n">
        <f aca="false">IF(TOT!AK447&lt;400,IF(D445&gt;66,66,D445),D445)</f>
        <v>47</v>
      </c>
      <c r="F445" s="27" t="n">
        <f aca="false">IF(TOT!AK447&lt;200,IF(E445&gt;60,60,E445),E445)</f>
        <v>47</v>
      </c>
      <c r="G445" s="50" t="n">
        <f aca="false">(TOT!BS447*60)/TOT!AK447</f>
        <v>0.190991564539233</v>
      </c>
      <c r="H445" s="55" t="n">
        <f aca="false">VLOOKUP(G445,'PH - BLOCKED SHOTS'!$A$3:$B$55,2)</f>
        <v>47</v>
      </c>
      <c r="I445" s="55" t="n">
        <f aca="false">IF(TOT!AK447&lt;400,IF(H445&gt;66,66,H445),H445)</f>
        <v>47</v>
      </c>
      <c r="J445" s="55" t="n">
        <f aca="false">IF(TOT!AK447&lt;200,IF(I445&gt;60,60,I445),I445)</f>
        <v>47</v>
      </c>
      <c r="K445" s="55" t="n">
        <f aca="false">((B445+F445+F445+J445)/4)+TOT!DC447</f>
        <v>49.5</v>
      </c>
      <c r="L445" s="55"/>
      <c r="M445" s="55" t="n">
        <f aca="false">VLOOKUP(TOT!FE447,'PH - GAME SCORE'!$A$3:$B$55,2)</f>
        <v>68</v>
      </c>
      <c r="N445" s="55" t="n">
        <f aca="false">AVERAGE(K445,M445)</f>
        <v>58.75</v>
      </c>
      <c r="O445" s="55" t="n">
        <f aca="false">IF(TOT!AN447&lt;13.4,IF(N445&gt;73,73,N445),N445)</f>
        <v>58.75</v>
      </c>
      <c r="P445" s="55" t="n">
        <f aca="false">IF(TOT!AN447&lt;13.4,IF(O445&gt;73,73,O445),O445)</f>
        <v>58.75</v>
      </c>
    </row>
    <row r="446" customFormat="false" ht="13" hidden="false" customHeight="true" outlineLevel="0" collapsed="false">
      <c r="A446" s="17" t="s">
        <v>2219</v>
      </c>
      <c r="B446" s="27" t="n">
        <f aca="false">'SK - Tableau 1'!G446</f>
        <v>55</v>
      </c>
      <c r="C446" s="54" t="n">
        <f aca="false">(TOT!BQ448*60)/TOT!AK448</f>
        <v>2.18973939820182</v>
      </c>
      <c r="D446" s="27" t="n">
        <f aca="false">VLOOKUP(C446,'PH - GIVEAWAYS'!$A$3:$B$55,2)</f>
        <v>65</v>
      </c>
      <c r="E446" s="27" t="n">
        <f aca="false">IF(TOT!AK448&lt;400,IF(D446&gt;66,66,D446),D446)</f>
        <v>65</v>
      </c>
      <c r="F446" s="27" t="n">
        <f aca="false">IF(TOT!AK448&lt;200,IF(E446&gt;60,60,E446),E446)</f>
        <v>65</v>
      </c>
      <c r="G446" s="50" t="n">
        <f aca="false">(TOT!BS448*60)/TOT!AK448</f>
        <v>2.66874489155847</v>
      </c>
      <c r="H446" s="55" t="n">
        <f aca="false">VLOOKUP(G446,'PH - BLOCKED SHOTS'!$A$3:$B$55,2)</f>
        <v>69</v>
      </c>
      <c r="I446" s="55" t="n">
        <f aca="false">IF(TOT!AK448&lt;400,IF(H446&gt;66,66,H446),H446)</f>
        <v>69</v>
      </c>
      <c r="J446" s="55" t="n">
        <f aca="false">IF(TOT!AK448&lt;200,IF(I446&gt;60,60,I446),I446)</f>
        <v>69</v>
      </c>
      <c r="K446" s="55" t="n">
        <f aca="false">((B446+F446+F446+J446)/4)+TOT!DC448</f>
        <v>65.5</v>
      </c>
      <c r="L446" s="55"/>
      <c r="M446" s="55" t="n">
        <f aca="false">VLOOKUP(TOT!FE448,'PH - GAME SCORE'!$A$3:$B$55,2)</f>
        <v>62</v>
      </c>
      <c r="N446" s="55" t="n">
        <f aca="false">AVERAGE(K446,M446)</f>
        <v>63.75</v>
      </c>
      <c r="O446" s="55" t="n">
        <f aca="false">IF(TOT!AN448&lt;13.4,IF(N446&gt;73,73,N446),N446)</f>
        <v>63.75</v>
      </c>
      <c r="P446" s="55" t="n">
        <f aca="false">IF(TOT!AN448&lt;13.4,IF(O446&gt;73,73,O446),O446)</f>
        <v>63.75</v>
      </c>
    </row>
    <row r="447" customFormat="false" ht="13" hidden="false" customHeight="true" outlineLevel="0" collapsed="false">
      <c r="A447" s="17" t="s">
        <v>2224</v>
      </c>
      <c r="B447" s="27" t="n">
        <f aca="false">'SK - Tableau 1'!G447</f>
        <v>57</v>
      </c>
      <c r="C447" s="54" t="n">
        <f aca="false">(TOT!BQ449*60)/TOT!AK449</f>
        <v>1.9766342311564</v>
      </c>
      <c r="D447" s="27" t="n">
        <f aca="false">VLOOKUP(C447,'PH - GIVEAWAYS'!$A$3:$B$55,2)</f>
        <v>69</v>
      </c>
      <c r="E447" s="27" t="n">
        <f aca="false">IF(TOT!AK449&lt;400,IF(D447&gt;66,66,D447),D447)</f>
        <v>69</v>
      </c>
      <c r="F447" s="27" t="n">
        <f aca="false">IF(TOT!AK449&lt;200,IF(E447&gt;60,60,E447),E447)</f>
        <v>69</v>
      </c>
      <c r="G447" s="50" t="n">
        <f aca="false">(TOT!BS449*60)/TOT!AK449</f>
        <v>3.07476435957663</v>
      </c>
      <c r="H447" s="55" t="n">
        <f aca="false">VLOOKUP(G447,'PH - BLOCKED SHOTS'!$A$3:$B$55,2)</f>
        <v>74</v>
      </c>
      <c r="I447" s="55" t="n">
        <f aca="false">IF(TOT!AK449&lt;400,IF(H447&gt;66,66,H447),H447)</f>
        <v>74</v>
      </c>
      <c r="J447" s="55" t="n">
        <f aca="false">IF(TOT!AK449&lt;200,IF(I447&gt;60,60,I447),I447)</f>
        <v>74</v>
      </c>
      <c r="K447" s="55" t="n">
        <f aca="false">((B447+F447+F447+J447)/4)+TOT!DC449</f>
        <v>67.25</v>
      </c>
      <c r="L447" s="55"/>
      <c r="M447" s="55" t="n">
        <f aca="false">VLOOKUP(TOT!FE449,'PH - GAME SCORE'!$A$3:$B$55,2)</f>
        <v>57</v>
      </c>
      <c r="N447" s="55" t="n">
        <f aca="false">AVERAGE(K447,M447)</f>
        <v>62.125</v>
      </c>
      <c r="O447" s="55" t="n">
        <f aca="false">IF(TOT!AN449&lt;13.4,IF(N447&gt;73,73,N447),N447)</f>
        <v>62.125</v>
      </c>
      <c r="P447" s="55" t="n">
        <f aca="false">IF(TOT!AN449&lt;13.4,IF(O447&gt;73,73,O447),O447)</f>
        <v>62.125</v>
      </c>
    </row>
    <row r="448" customFormat="false" ht="13" hidden="false" customHeight="true" outlineLevel="0" collapsed="false">
      <c r="A448" s="17" t="s">
        <v>2229</v>
      </c>
      <c r="B448" s="27" t="n">
        <f aca="false">'SK - Tableau 1'!G448</f>
        <v>73</v>
      </c>
      <c r="C448" s="54" t="n">
        <f aca="false">(TOT!BQ450*60)/TOT!AK450</f>
        <v>1.38222307544635</v>
      </c>
      <c r="D448" s="27" t="n">
        <f aca="false">VLOOKUP(C448,'PH - GIVEAWAYS'!$A$3:$B$55,2)</f>
        <v>83</v>
      </c>
      <c r="E448" s="27" t="n">
        <f aca="false">IF(TOT!AK450&lt;400,IF(D448&gt;66,66,D448),D448)</f>
        <v>83</v>
      </c>
      <c r="F448" s="27" t="n">
        <f aca="false">IF(TOT!AK450&lt;200,IF(E448&gt;60,60,E448),E448)</f>
        <v>83</v>
      </c>
      <c r="G448" s="50" t="n">
        <f aca="false">(TOT!BS450*60)/TOT!AK450</f>
        <v>1.90055672873873</v>
      </c>
      <c r="H448" s="55" t="n">
        <f aca="false">VLOOKUP(G448,'PH - BLOCKED SHOTS'!$A$3:$B$55,2)</f>
        <v>61</v>
      </c>
      <c r="I448" s="55" t="n">
        <f aca="false">IF(TOT!AK450&lt;400,IF(H448&gt;66,66,H448),H448)</f>
        <v>61</v>
      </c>
      <c r="J448" s="55" t="n">
        <f aca="false">IF(TOT!AK450&lt;200,IF(I448&gt;60,60,I448),I448)</f>
        <v>61</v>
      </c>
      <c r="K448" s="55" t="n">
        <f aca="false">((B448+F448+F448+J448)/4)+TOT!DC450</f>
        <v>76</v>
      </c>
      <c r="L448" s="55"/>
      <c r="M448" s="55" t="n">
        <f aca="false">VLOOKUP(TOT!FE450,'PH - GAME SCORE'!$A$3:$B$55,2)</f>
        <v>66</v>
      </c>
      <c r="N448" s="55" t="n">
        <f aca="false">AVERAGE(K448,M448)</f>
        <v>71</v>
      </c>
      <c r="O448" s="55" t="n">
        <f aca="false">IF(TOT!AN450&lt;13.4,IF(N448&gt;73,73,N448),N448)</f>
        <v>71</v>
      </c>
      <c r="P448" s="55" t="n">
        <f aca="false">IF(TOT!AN450&lt;13.4,IF(O448&gt;73,73,O448),O448)</f>
        <v>71</v>
      </c>
    </row>
    <row r="449" customFormat="false" ht="13" hidden="false" customHeight="true" outlineLevel="0" collapsed="false">
      <c r="A449" s="17" t="s">
        <v>2235</v>
      </c>
      <c r="B449" s="27" t="n">
        <f aca="false">'SK - Tableau 1'!G449</f>
        <v>82</v>
      </c>
      <c r="C449" s="54" t="n">
        <f aca="false">(TOT!BQ451*60)/TOT!AK451</f>
        <v>1.6434162649874</v>
      </c>
      <c r="D449" s="27" t="n">
        <f aca="false">VLOOKUP(C449,'PH - GIVEAWAYS'!$A$3:$B$55,2)</f>
        <v>76</v>
      </c>
      <c r="E449" s="27" t="n">
        <f aca="false">IF(TOT!AK451&lt;400,IF(D449&gt;66,66,D449),D449)</f>
        <v>76</v>
      </c>
      <c r="F449" s="27" t="n">
        <f aca="false">IF(TOT!AK451&lt;200,IF(E449&gt;60,60,E449),E449)</f>
        <v>76</v>
      </c>
      <c r="G449" s="50" t="n">
        <f aca="false">(TOT!BS451*60)/TOT!AK451</f>
        <v>1.93343089998518</v>
      </c>
      <c r="H449" s="55" t="n">
        <f aca="false">VLOOKUP(G449,'PH - BLOCKED SHOTS'!$A$3:$B$55,2)</f>
        <v>61</v>
      </c>
      <c r="I449" s="55" t="n">
        <f aca="false">IF(TOT!AK451&lt;400,IF(H449&gt;66,66,H449),H449)</f>
        <v>61</v>
      </c>
      <c r="J449" s="55" t="n">
        <f aca="false">IF(TOT!AK451&lt;200,IF(I449&gt;60,60,I449),I449)</f>
        <v>61</v>
      </c>
      <c r="K449" s="55" t="n">
        <f aca="false">((B449+F449+F449+J449)/4)+TOT!DC451</f>
        <v>77.75</v>
      </c>
      <c r="L449" s="55"/>
      <c r="M449" s="55" t="n">
        <f aca="false">VLOOKUP(TOT!FE451,'PH - GAME SCORE'!$A$3:$B$55,2)</f>
        <v>67</v>
      </c>
      <c r="N449" s="55" t="n">
        <f aca="false">AVERAGE(K449,M449)</f>
        <v>72.375</v>
      </c>
      <c r="O449" s="55" t="n">
        <f aca="false">IF(TOT!AN451&lt;13.4,IF(N449&gt;73,73,N449),N449)</f>
        <v>72.375</v>
      </c>
      <c r="P449" s="55" t="n">
        <f aca="false">IF(TOT!AN451&lt;13.4,IF(O449&gt;73,73,O449),O449)</f>
        <v>72.375</v>
      </c>
    </row>
    <row r="450" customFormat="false" ht="13" hidden="false" customHeight="true" outlineLevel="0" collapsed="false">
      <c r="A450" s="17" t="s">
        <v>2240</v>
      </c>
      <c r="B450" s="27" t="n">
        <f aca="false">'SK - Tableau 1'!G450</f>
        <v>60</v>
      </c>
      <c r="C450" s="54" t="n">
        <f aca="false">(TOT!BQ452*60)/TOT!AK452</f>
        <v>0</v>
      </c>
      <c r="D450" s="27" t="n">
        <f aca="false">VLOOKUP(C450,'PH - GIVEAWAYS'!$A$3:$B$55,2)</f>
        <v>99</v>
      </c>
      <c r="E450" s="27" t="n">
        <f aca="false">IF(TOT!AK452&lt;400,IF(D450&gt;66,66,D450),D450)</f>
        <v>66</v>
      </c>
      <c r="F450" s="27" t="n">
        <f aca="false">IF(TOT!AK452&lt;200,IF(E450&gt;60,60,E450),E450)</f>
        <v>60</v>
      </c>
      <c r="G450" s="50" t="n">
        <f aca="false">(TOT!BS452*60)/TOT!AK452</f>
        <v>7.50782064650693</v>
      </c>
      <c r="H450" s="55" t="n">
        <f aca="false">VLOOKUP(G450,'PH - BLOCKED SHOTS'!$A$3:$B$55,2)</f>
        <v>99</v>
      </c>
      <c r="I450" s="55" t="n">
        <f aca="false">IF(TOT!AK452&lt;400,IF(H450&gt;66,66,H450),H450)</f>
        <v>66</v>
      </c>
      <c r="J450" s="55" t="n">
        <f aca="false">IF(TOT!AK452&lt;200,IF(I450&gt;60,60,I450),I450)</f>
        <v>60</v>
      </c>
      <c r="K450" s="55" t="n">
        <f aca="false">((B450+F450+F450+J450)/4)+TOT!DC452</f>
        <v>60</v>
      </c>
      <c r="L450" s="55"/>
      <c r="M450" s="55" t="n">
        <f aca="false">VLOOKUP(TOT!FE452,'PH - GAME SCORE'!$A$3:$B$55,2)</f>
        <v>47</v>
      </c>
      <c r="N450" s="55" t="n">
        <f aca="false">AVERAGE(K450,M450)</f>
        <v>53.5</v>
      </c>
      <c r="O450" s="55" t="n">
        <f aca="false">IF(TOT!AN452&lt;13.4,IF(N450&gt;73,73,N450),N450)</f>
        <v>53.5</v>
      </c>
      <c r="P450" s="55" t="n">
        <f aca="false">IF(TOT!AN452&lt;13.4,IF(O450&gt;73,73,O450),O450)</f>
        <v>53.5</v>
      </c>
    </row>
    <row r="451" customFormat="false" ht="13" hidden="false" customHeight="true" outlineLevel="0" collapsed="false">
      <c r="A451" s="17" t="s">
        <v>2244</v>
      </c>
      <c r="B451" s="27" t="n">
        <f aca="false">'SK - Tableau 1'!G451</f>
        <v>60</v>
      </c>
      <c r="C451" s="54" t="n">
        <f aca="false">(TOT!BQ453*60)/TOT!AK453</f>
        <v>0.886699507389185</v>
      </c>
      <c r="D451" s="27" t="n">
        <f aca="false">VLOOKUP(C451,'PH - GIVEAWAYS'!$A$3:$B$55,2)</f>
        <v>94</v>
      </c>
      <c r="E451" s="27" t="n">
        <f aca="false">IF(TOT!AK453&lt;400,IF(D451&gt;66,66,D451),D451)</f>
        <v>66</v>
      </c>
      <c r="F451" s="27" t="n">
        <f aca="false">IF(TOT!AK453&lt;200,IF(E451&gt;60,60,E451),E451)</f>
        <v>60</v>
      </c>
      <c r="G451" s="50" t="n">
        <f aca="false">(TOT!BS453*60)/TOT!AK453</f>
        <v>3.99014778325133</v>
      </c>
      <c r="H451" s="55" t="n">
        <f aca="false">VLOOKUP(G451,'PH - BLOCKED SHOTS'!$A$3:$B$55,2)</f>
        <v>82</v>
      </c>
      <c r="I451" s="55" t="n">
        <f aca="false">IF(TOT!AK453&lt;400,IF(H451&gt;66,66,H451),H451)</f>
        <v>66</v>
      </c>
      <c r="J451" s="55" t="n">
        <f aca="false">IF(TOT!AK453&lt;200,IF(I451&gt;60,60,I451),I451)</f>
        <v>60</v>
      </c>
      <c r="K451" s="55" t="n">
        <f aca="false">((B451+F451+F451+J451)/4)+TOT!DC453</f>
        <v>60</v>
      </c>
      <c r="L451" s="55"/>
      <c r="M451" s="55" t="n">
        <f aca="false">VLOOKUP(TOT!FE453,'PH - GAME SCORE'!$A$3:$B$55,2)</f>
        <v>62</v>
      </c>
      <c r="N451" s="55" t="n">
        <f aca="false">AVERAGE(K451,M451)</f>
        <v>61</v>
      </c>
      <c r="O451" s="55" t="n">
        <f aca="false">IF(TOT!AN453&lt;13.4,IF(N451&gt;73,73,N451),N451)</f>
        <v>61</v>
      </c>
      <c r="P451" s="55" t="n">
        <f aca="false">IF(TOT!AN453&lt;13.4,IF(O451&gt;73,73,O451),O451)</f>
        <v>61</v>
      </c>
    </row>
    <row r="452" customFormat="false" ht="13" hidden="false" customHeight="true" outlineLevel="0" collapsed="false">
      <c r="A452" s="17" t="s">
        <v>2246</v>
      </c>
      <c r="B452" s="27" t="n">
        <f aca="false">'SK - Tableau 1'!G452</f>
        <v>62</v>
      </c>
      <c r="C452" s="54" t="n">
        <f aca="false">(TOT!BQ454*60)/TOT!AK454</f>
        <v>1.21555915721232</v>
      </c>
      <c r="D452" s="27" t="n">
        <f aca="false">VLOOKUP(C452,'PH - GIVEAWAYS'!$A$3:$B$55,2)</f>
        <v>87</v>
      </c>
      <c r="E452" s="27" t="n">
        <f aca="false">IF(TOT!AK454&lt;400,IF(D452&gt;66,66,D452),D452)</f>
        <v>87</v>
      </c>
      <c r="F452" s="27" t="n">
        <f aca="false">IF(TOT!AK454&lt;200,IF(E452&gt;60,60,E452),E452)</f>
        <v>87</v>
      </c>
      <c r="G452" s="50" t="n">
        <f aca="false">(TOT!BS454*60)/TOT!AK454</f>
        <v>5.27899976846492</v>
      </c>
      <c r="H452" s="55" t="n">
        <f aca="false">VLOOKUP(G452,'PH - BLOCKED SHOTS'!$A$3:$B$55,2)</f>
        <v>91</v>
      </c>
      <c r="I452" s="55" t="n">
        <f aca="false">IF(TOT!AK454&lt;400,IF(H452&gt;66,66,H452),H452)</f>
        <v>91</v>
      </c>
      <c r="J452" s="55" t="n">
        <f aca="false">IF(TOT!AK454&lt;200,IF(I452&gt;60,60,I452),I452)</f>
        <v>91</v>
      </c>
      <c r="K452" s="55" t="n">
        <f aca="false">((B452+F452+F452+J452)/4)+TOT!DC454</f>
        <v>82.75</v>
      </c>
      <c r="L452" s="55"/>
      <c r="M452" s="55" t="n">
        <f aca="false">VLOOKUP(TOT!FE454,'PH - GAME SCORE'!$A$3:$B$55,2)</f>
        <v>63</v>
      </c>
      <c r="N452" s="55" t="n">
        <f aca="false">AVERAGE(K452,M452)</f>
        <v>72.875</v>
      </c>
      <c r="O452" s="55" t="n">
        <f aca="false">IF(TOT!AN454&lt;13.4,IF(N452&gt;73,73,N452),N452)</f>
        <v>72.875</v>
      </c>
      <c r="P452" s="55" t="n">
        <f aca="false">IF(TOT!AN454&lt;13.4,IF(O452&gt;73,73,O452),O452)</f>
        <v>72.875</v>
      </c>
    </row>
    <row r="453" customFormat="false" ht="13" hidden="false" customHeight="true" outlineLevel="0" collapsed="false">
      <c r="A453" s="17" t="s">
        <v>2250</v>
      </c>
      <c r="B453" s="27" t="n">
        <f aca="false">'SK - Tableau 1'!G453</f>
        <v>81</v>
      </c>
      <c r="C453" s="54" t="n">
        <f aca="false">(TOT!BQ455*60)/TOT!AK455</f>
        <v>0.972885325646334</v>
      </c>
      <c r="D453" s="27" t="n">
        <f aca="false">VLOOKUP(C453,'PH - GIVEAWAYS'!$A$3:$B$55,2)</f>
        <v>92</v>
      </c>
      <c r="E453" s="27" t="n">
        <f aca="false">IF(TOT!AK455&lt;400,IF(D453&gt;66,66,D453),D453)</f>
        <v>92</v>
      </c>
      <c r="F453" s="27" t="n">
        <f aca="false">IF(TOT!AK455&lt;200,IF(E453&gt;60,60,E453),E453)</f>
        <v>92</v>
      </c>
      <c r="G453" s="50" t="n">
        <f aca="false">(TOT!BS455*60)/TOT!AK455</f>
        <v>5.02657418250606</v>
      </c>
      <c r="H453" s="55" t="n">
        <f aca="false">VLOOKUP(G453,'PH - BLOCKED SHOTS'!$A$3:$B$55,2)</f>
        <v>89</v>
      </c>
      <c r="I453" s="55" t="n">
        <f aca="false">IF(TOT!AK455&lt;400,IF(H453&gt;66,66,H453),H453)</f>
        <v>89</v>
      </c>
      <c r="J453" s="55" t="n">
        <f aca="false">IF(TOT!AK455&lt;200,IF(I453&gt;60,60,I453),I453)</f>
        <v>89</v>
      </c>
      <c r="K453" s="55" t="n">
        <f aca="false">((B453+F453+F453+J453)/4)+TOT!DC455</f>
        <v>88.5</v>
      </c>
      <c r="L453" s="55"/>
      <c r="M453" s="55" t="n">
        <f aca="false">VLOOKUP(TOT!FE455,'PH - GAME SCORE'!$A$3:$B$55,2)</f>
        <v>47</v>
      </c>
      <c r="N453" s="55" t="n">
        <f aca="false">AVERAGE(K453,M453)</f>
        <v>67.75</v>
      </c>
      <c r="O453" s="55" t="n">
        <f aca="false">IF(TOT!AN455&lt;13.4,IF(N453&gt;73,73,N453),N453)</f>
        <v>67.75</v>
      </c>
      <c r="P453" s="55" t="n">
        <f aca="false">IF(TOT!AN455&lt;13.4,IF(O453&gt;73,73,O453),O453)</f>
        <v>67.75</v>
      </c>
    </row>
    <row r="454" customFormat="false" ht="13" hidden="false" customHeight="true" outlineLevel="0" collapsed="false">
      <c r="A454" s="17" t="s">
        <v>2254</v>
      </c>
      <c r="B454" s="27" t="n">
        <f aca="false">'SK - Tableau 1'!G454</f>
        <v>87</v>
      </c>
      <c r="C454" s="54" t="n">
        <f aca="false">(TOT!BQ456*60)/TOT!AK456</f>
        <v>2.33994150146246</v>
      </c>
      <c r="D454" s="27" t="n">
        <f aca="false">VLOOKUP(C454,'PH - GIVEAWAYS'!$A$3:$B$55,2)</f>
        <v>62</v>
      </c>
      <c r="E454" s="27" t="n">
        <f aca="false">IF(TOT!AK456&lt;400,IF(D454&gt;66,66,D454),D454)</f>
        <v>62</v>
      </c>
      <c r="F454" s="27" t="n">
        <f aca="false">IF(TOT!AK456&lt;200,IF(E454&gt;60,60,E454),E454)</f>
        <v>62</v>
      </c>
      <c r="G454" s="50" t="n">
        <f aca="false">(TOT!BS456*60)/TOT!AK456</f>
        <v>3.19082932017609</v>
      </c>
      <c r="H454" s="55" t="n">
        <f aca="false">VLOOKUP(G454,'PH - BLOCKED SHOTS'!$A$3:$B$55,2)</f>
        <v>75</v>
      </c>
      <c r="I454" s="55" t="n">
        <f aca="false">IF(TOT!AK456&lt;400,IF(H454&gt;66,66,H454),H454)</f>
        <v>75</v>
      </c>
      <c r="J454" s="55" t="n">
        <f aca="false">IF(TOT!AK456&lt;200,IF(I454&gt;60,60,I454),I454)</f>
        <v>75</v>
      </c>
      <c r="K454" s="55" t="n">
        <f aca="false">((B454+F454+F454+J454)/4)+TOT!DC456</f>
        <v>71.5</v>
      </c>
      <c r="L454" s="55"/>
      <c r="M454" s="55" t="n">
        <f aca="false">VLOOKUP(TOT!FE456,'PH - GAME SCORE'!$A$3:$B$55,2)</f>
        <v>83</v>
      </c>
      <c r="N454" s="55" t="n">
        <f aca="false">AVERAGE(K454,M454)</f>
        <v>77.25</v>
      </c>
      <c r="O454" s="55" t="n">
        <f aca="false">IF(TOT!AN456&lt;13.4,IF(N454&gt;73,73,N454),N454)</f>
        <v>77.25</v>
      </c>
      <c r="P454" s="55" t="n">
        <f aca="false">IF(TOT!AN456&lt;13.4,IF(O454&gt;73,73,O454),O454)</f>
        <v>77.25</v>
      </c>
    </row>
    <row r="455" customFormat="false" ht="13" hidden="false" customHeight="true" outlineLevel="0" collapsed="false">
      <c r="A455" s="17" t="s">
        <v>2258</v>
      </c>
      <c r="B455" s="27" t="n">
        <f aca="false">'SK - Tableau 1'!G455</f>
        <v>47</v>
      </c>
      <c r="C455" s="54" t="n">
        <f aca="false">(TOT!BQ457*60)/TOT!AK457</f>
        <v>1.72827652424386</v>
      </c>
      <c r="D455" s="27" t="n">
        <f aca="false">VLOOKUP(C455,'PH - GIVEAWAYS'!$A$3:$B$55,2)</f>
        <v>74</v>
      </c>
      <c r="E455" s="27" t="n">
        <f aca="false">IF(TOT!AK457&lt;400,IF(D455&gt;66,66,D455),D455)</f>
        <v>66</v>
      </c>
      <c r="F455" s="27" t="n">
        <f aca="false">IF(TOT!AK457&lt;200,IF(E455&gt;60,60,E455),E455)</f>
        <v>60</v>
      </c>
      <c r="G455" s="50" t="n">
        <f aca="false">(TOT!BS457*60)/TOT!AK457</f>
        <v>5.18482957273159</v>
      </c>
      <c r="H455" s="55" t="n">
        <f aca="false">VLOOKUP(G455,'PH - BLOCKED SHOTS'!$A$3:$B$55,2)</f>
        <v>90</v>
      </c>
      <c r="I455" s="55" t="n">
        <f aca="false">IF(TOT!AK457&lt;400,IF(H455&gt;66,66,H455),H455)</f>
        <v>66</v>
      </c>
      <c r="J455" s="55" t="n">
        <f aca="false">IF(TOT!AK457&lt;200,IF(I455&gt;60,60,I455),I455)</f>
        <v>60</v>
      </c>
      <c r="K455" s="55" t="n">
        <f aca="false">((B455+F455+F455+J455)/4)+TOT!DC457</f>
        <v>56.75</v>
      </c>
      <c r="L455" s="55"/>
      <c r="M455" s="55" t="n">
        <f aca="false">VLOOKUP(TOT!FE457,'PH - GAME SCORE'!$A$3:$B$55,2)</f>
        <v>99</v>
      </c>
      <c r="N455" s="55" t="n">
        <f aca="false">AVERAGE(K455,M455)</f>
        <v>77.875</v>
      </c>
      <c r="O455" s="55" t="n">
        <f aca="false">IF(TOT!AN457&lt;13.4,IF(N455&gt;73,73,N455),N455)</f>
        <v>77.875</v>
      </c>
      <c r="P455" s="55" t="n">
        <f aca="false">IF(TOT!AN457&lt;13.4,IF(O455&gt;73,73,O455),O455)</f>
        <v>77.875</v>
      </c>
    </row>
    <row r="456" customFormat="false" ht="13" hidden="false" customHeight="true" outlineLevel="0" collapsed="false">
      <c r="A456" s="17" t="s">
        <v>2261</v>
      </c>
      <c r="B456" s="27" t="n">
        <f aca="false">'SK - Tableau 1'!G456</f>
        <v>55</v>
      </c>
      <c r="C456" s="54" t="n">
        <f aca="false">(TOT!BQ458*60)/TOT!AK458</f>
        <v>6.9364161849711</v>
      </c>
      <c r="D456" s="27" t="n">
        <f aca="false">VLOOKUP(C456,'PH - GIVEAWAYS'!$A$3:$B$55,2)</f>
        <v>47</v>
      </c>
      <c r="E456" s="27" t="n">
        <f aca="false">IF(TOT!AK458&lt;400,IF(D456&gt;66,66,D456),D456)</f>
        <v>47</v>
      </c>
      <c r="F456" s="27" t="n">
        <f aca="false">IF(TOT!AK458&lt;200,IF(E456&gt;60,60,E456),E456)</f>
        <v>47</v>
      </c>
      <c r="G456" s="50" t="n">
        <f aca="false">(TOT!BS458*60)/TOT!AK458</f>
        <v>0</v>
      </c>
      <c r="H456" s="55" t="n">
        <f aca="false">VLOOKUP(G456,'PH - BLOCKED SHOTS'!$A$3:$B$55,2)</f>
        <v>47</v>
      </c>
      <c r="I456" s="55" t="n">
        <f aca="false">IF(TOT!AK458&lt;400,IF(H456&gt;66,66,H456),H456)</f>
        <v>47</v>
      </c>
      <c r="J456" s="55" t="n">
        <f aca="false">IF(TOT!AK458&lt;200,IF(I456&gt;60,60,I456),I456)</f>
        <v>47</v>
      </c>
      <c r="K456" s="55" t="n">
        <f aca="false">((B456+F456+F456+J456)/4)+TOT!DC458</f>
        <v>49</v>
      </c>
      <c r="L456" s="55"/>
      <c r="M456" s="55" t="n">
        <f aca="false">VLOOKUP(TOT!FE458,'PH - GAME SCORE'!$A$3:$B$55,2)</f>
        <v>47</v>
      </c>
      <c r="N456" s="55" t="n">
        <f aca="false">AVERAGE(K456,M456)</f>
        <v>48</v>
      </c>
      <c r="O456" s="55" t="n">
        <f aca="false">IF(TOT!AN458&lt;13.4,IF(N456&gt;73,73,N456),N456)</f>
        <v>48</v>
      </c>
      <c r="P456" s="55" t="n">
        <f aca="false">IF(TOT!AN458&lt;13.4,IF(O456&gt;73,73,O456),O456)</f>
        <v>48</v>
      </c>
    </row>
    <row r="457" customFormat="false" ht="13" hidden="false" customHeight="true" outlineLevel="0" collapsed="false">
      <c r="A457" s="17" t="s">
        <v>2264</v>
      </c>
      <c r="B457" s="27" t="n">
        <f aca="false">'SK - Tableau 1'!G457</f>
        <v>63</v>
      </c>
      <c r="C457" s="54" t="n">
        <f aca="false">(TOT!BQ459*60)/TOT!AK459</f>
        <v>1.31780528477877</v>
      </c>
      <c r="D457" s="27" t="n">
        <f aca="false">VLOOKUP(C457,'PH - GIVEAWAYS'!$A$3:$B$55,2)</f>
        <v>85</v>
      </c>
      <c r="E457" s="27" t="n">
        <f aca="false">IF(TOT!AK459&lt;400,IF(D457&gt;66,66,D457),D457)</f>
        <v>85</v>
      </c>
      <c r="F457" s="27" t="n">
        <f aca="false">IF(TOT!AK459&lt;200,IF(E457&gt;60,60,E457),E457)</f>
        <v>85</v>
      </c>
      <c r="G457" s="50" t="n">
        <f aca="false">(TOT!BS459*60)/TOT!AK459</f>
        <v>4.53910709201577</v>
      </c>
      <c r="H457" s="55" t="n">
        <f aca="false">VLOOKUP(G457,'PH - BLOCKED SHOTS'!$A$3:$B$55,2)</f>
        <v>86</v>
      </c>
      <c r="I457" s="55" t="n">
        <f aca="false">IF(TOT!AK459&lt;400,IF(H457&gt;66,66,H457),H457)</f>
        <v>86</v>
      </c>
      <c r="J457" s="55" t="n">
        <f aca="false">IF(TOT!AK459&lt;200,IF(I457&gt;60,60,I457),I457)</f>
        <v>86</v>
      </c>
      <c r="K457" s="55" t="n">
        <f aca="false">((B457+F457+F457+J457)/4)+TOT!DC459</f>
        <v>79.75</v>
      </c>
      <c r="L457" s="55"/>
      <c r="M457" s="55" t="n">
        <f aca="false">VLOOKUP(TOT!FE459,'PH - GAME SCORE'!$A$3:$B$55,2)</f>
        <v>75</v>
      </c>
      <c r="N457" s="55" t="n">
        <f aca="false">AVERAGE(K457,M457)</f>
        <v>77.375</v>
      </c>
      <c r="O457" s="55" t="n">
        <f aca="false">IF(TOT!AN459&lt;13.4,IF(N457&gt;73,73,N457),N457)</f>
        <v>77.375</v>
      </c>
      <c r="P457" s="55" t="n">
        <f aca="false">IF(TOT!AN459&lt;13.4,IF(O457&gt;73,73,O457),O457)</f>
        <v>77.375</v>
      </c>
    </row>
    <row r="458" customFormat="false" ht="13" hidden="false" customHeight="true" outlineLevel="0" collapsed="false">
      <c r="A458" s="17" t="s">
        <v>2269</v>
      </c>
      <c r="B458" s="27" t="n">
        <f aca="false">'SK - Tableau 1'!G458</f>
        <v>58</v>
      </c>
      <c r="C458" s="54" t="n">
        <f aca="false">(TOT!BQ460*60)/TOT!AK460</f>
        <v>3.7494026686924</v>
      </c>
      <c r="D458" s="27" t="n">
        <f aca="false">VLOOKUP(C458,'PH - GIVEAWAYS'!$A$3:$B$55,2)</f>
        <v>48</v>
      </c>
      <c r="E458" s="27" t="n">
        <f aca="false">IF(TOT!AK460&lt;400,IF(D458&gt;66,66,D458),D458)</f>
        <v>48</v>
      </c>
      <c r="F458" s="27" t="n">
        <f aca="false">IF(TOT!AK460&lt;200,IF(E458&gt;60,60,E458),E458)</f>
        <v>48</v>
      </c>
      <c r="G458" s="50" t="n">
        <f aca="false">(TOT!BS460*60)/TOT!AK460</f>
        <v>1.85264602453036</v>
      </c>
      <c r="H458" s="55" t="n">
        <f aca="false">VLOOKUP(G458,'PH - BLOCKED SHOTS'!$A$3:$B$55,2)</f>
        <v>60</v>
      </c>
      <c r="I458" s="55" t="n">
        <f aca="false">IF(TOT!AK460&lt;400,IF(H458&gt;66,66,H458),H458)</f>
        <v>60</v>
      </c>
      <c r="J458" s="55" t="n">
        <f aca="false">IF(TOT!AK460&lt;200,IF(I458&gt;60,60,I458),I458)</f>
        <v>60</v>
      </c>
      <c r="K458" s="55" t="n">
        <f aca="false">((B458+F458+F458+J458)/4)+TOT!DC460</f>
        <v>60.5</v>
      </c>
      <c r="L458" s="55"/>
      <c r="M458" s="55" t="n">
        <f aca="false">VLOOKUP(TOT!FE460,'PH - GAME SCORE'!$A$3:$B$55,2)</f>
        <v>86</v>
      </c>
      <c r="N458" s="55" t="n">
        <f aca="false">AVERAGE(K458,M458)</f>
        <v>73.25</v>
      </c>
      <c r="O458" s="55" t="n">
        <f aca="false">IF(TOT!AN460&lt;13.4,IF(N458&gt;73,73,N458),N458)</f>
        <v>73.25</v>
      </c>
      <c r="P458" s="55" t="n">
        <f aca="false">IF(TOT!AN460&lt;13.4,IF(O458&gt;73,73,O458),O458)</f>
        <v>73.25</v>
      </c>
    </row>
    <row r="459" customFormat="false" ht="13" hidden="false" customHeight="true" outlineLevel="0" collapsed="false">
      <c r="A459" s="17" t="s">
        <v>2272</v>
      </c>
      <c r="B459" s="27" t="n">
        <f aca="false">'SK - Tableau 1'!G459</f>
        <v>60</v>
      </c>
      <c r="C459" s="54" t="n">
        <f aca="false">(TOT!BQ461*60)/TOT!AK461</f>
        <v>3.5182018079649</v>
      </c>
      <c r="D459" s="27" t="n">
        <f aca="false">VLOOKUP(C459,'PH - GIVEAWAYS'!$A$3:$B$55,2)</f>
        <v>50</v>
      </c>
      <c r="E459" s="27" t="n">
        <f aca="false">IF(TOT!AK461&lt;400,IF(D459&gt;66,66,D459),D459)</f>
        <v>50</v>
      </c>
      <c r="F459" s="27" t="n">
        <f aca="false">IF(TOT!AK461&lt;200,IF(E459&gt;60,60,E459),E459)</f>
        <v>50</v>
      </c>
      <c r="G459" s="50" t="n">
        <f aca="false">(TOT!BS461*60)/TOT!AK461</f>
        <v>1.31932567798684</v>
      </c>
      <c r="H459" s="55" t="n">
        <f aca="false">VLOOKUP(G459,'PH - BLOCKED SHOTS'!$A$3:$B$55,2)</f>
        <v>53</v>
      </c>
      <c r="I459" s="55" t="n">
        <f aca="false">IF(TOT!AK461&lt;400,IF(H459&gt;66,66,H459),H459)</f>
        <v>53</v>
      </c>
      <c r="J459" s="55" t="n">
        <f aca="false">IF(TOT!AK461&lt;200,IF(I459&gt;60,60,I459),I459)</f>
        <v>53</v>
      </c>
      <c r="K459" s="55" t="n">
        <f aca="false">((B459+F459+F459+J459)/4)+TOT!DC461</f>
        <v>53.25</v>
      </c>
      <c r="L459" s="55"/>
      <c r="M459" s="55" t="n">
        <f aca="false">VLOOKUP(TOT!FE461,'PH - GAME SCORE'!$A$3:$B$55,2)</f>
        <v>83</v>
      </c>
      <c r="N459" s="55" t="n">
        <f aca="false">AVERAGE(K459,M459)</f>
        <v>68.125</v>
      </c>
      <c r="O459" s="55" t="n">
        <f aca="false">IF(TOT!AN461&lt;13.4,IF(N459&gt;73,73,N459),N459)</f>
        <v>68.125</v>
      </c>
      <c r="P459" s="55" t="n">
        <f aca="false">IF(TOT!AN461&lt;13.4,IF(O459&gt;73,73,O459),O459)</f>
        <v>68.125</v>
      </c>
    </row>
    <row r="460" customFormat="false" ht="13" hidden="false" customHeight="true" outlineLevel="0" collapsed="false">
      <c r="A460" s="17" t="s">
        <v>2277</v>
      </c>
      <c r="B460" s="27" t="n">
        <f aca="false">'SK - Tableau 1'!G460</f>
        <v>53</v>
      </c>
      <c r="C460" s="54" t="n">
        <f aca="false">(TOT!BQ462*60)/TOT!AK462</f>
        <v>1.98128783709411</v>
      </c>
      <c r="D460" s="27" t="n">
        <f aca="false">VLOOKUP(C460,'PH - GIVEAWAYS'!$A$3:$B$55,2)</f>
        <v>69</v>
      </c>
      <c r="E460" s="27" t="n">
        <f aca="false">IF(TOT!AK462&lt;400,IF(D460&gt;66,66,D460),D460)</f>
        <v>66</v>
      </c>
      <c r="F460" s="27" t="n">
        <f aca="false">IF(TOT!AK462&lt;200,IF(E460&gt;60,60,E460),E460)</f>
        <v>60</v>
      </c>
      <c r="G460" s="50" t="n">
        <f aca="false">(TOT!BS462*60)/TOT!AK462</f>
        <v>2.64171711612548</v>
      </c>
      <c r="H460" s="55" t="n">
        <f aca="false">VLOOKUP(G460,'PH - BLOCKED SHOTS'!$A$3:$B$55,2)</f>
        <v>69</v>
      </c>
      <c r="I460" s="55" t="n">
        <f aca="false">IF(TOT!AK462&lt;400,IF(H460&gt;66,66,H460),H460)</f>
        <v>66</v>
      </c>
      <c r="J460" s="55" t="n">
        <f aca="false">IF(TOT!AK462&lt;200,IF(I460&gt;60,60,I460),I460)</f>
        <v>60</v>
      </c>
      <c r="K460" s="55" t="n">
        <f aca="false">((B460+F460+F460+J460)/4)+TOT!DC462</f>
        <v>58.25</v>
      </c>
      <c r="L460" s="55"/>
      <c r="M460" s="55" t="n">
        <f aca="false">VLOOKUP(TOT!FE462,'PH - GAME SCORE'!$A$3:$B$55,2)</f>
        <v>55</v>
      </c>
      <c r="N460" s="55" t="n">
        <f aca="false">AVERAGE(K460,M460)</f>
        <v>56.625</v>
      </c>
      <c r="O460" s="55" t="n">
        <f aca="false">IF(TOT!AN462&lt;13.4,IF(N460&gt;73,73,N460),N460)</f>
        <v>56.625</v>
      </c>
      <c r="P460" s="55" t="n">
        <f aca="false">IF(TOT!AN462&lt;13.4,IF(O460&gt;73,73,O460),O460)</f>
        <v>56.625</v>
      </c>
    </row>
    <row r="461" customFormat="false" ht="13" hidden="false" customHeight="true" outlineLevel="0" collapsed="false">
      <c r="A461" s="17" t="s">
        <v>2282</v>
      </c>
      <c r="B461" s="27" t="n">
        <f aca="false">'SK - Tableau 1'!G461</f>
        <v>61</v>
      </c>
      <c r="C461" s="54" t="n">
        <f aca="false">(TOT!BQ463*60)/TOT!AK463</f>
        <v>3.27948499939269</v>
      </c>
      <c r="D461" s="27" t="n">
        <f aca="false">VLOOKUP(C461,'PH - GIVEAWAYS'!$A$3:$B$55,2)</f>
        <v>51</v>
      </c>
      <c r="E461" s="27" t="n">
        <f aca="false">IF(TOT!AK463&lt;400,IF(D461&gt;66,66,D461),D461)</f>
        <v>51</v>
      </c>
      <c r="F461" s="27" t="n">
        <f aca="false">IF(TOT!AK463&lt;200,IF(E461&gt;60,60,E461),E461)</f>
        <v>51</v>
      </c>
      <c r="G461" s="50" t="n">
        <f aca="false">(TOT!BS463*60)/TOT!AK463</f>
        <v>5.2471759990283</v>
      </c>
      <c r="H461" s="55" t="n">
        <f aca="false">VLOOKUP(G461,'PH - BLOCKED SHOTS'!$A$3:$B$55,2)</f>
        <v>91</v>
      </c>
      <c r="I461" s="55" t="n">
        <f aca="false">IF(TOT!AK463&lt;400,IF(H461&gt;66,66,H461),H461)</f>
        <v>91</v>
      </c>
      <c r="J461" s="55" t="n">
        <f aca="false">IF(TOT!AK463&lt;200,IF(I461&gt;60,60,I461),I461)</f>
        <v>91</v>
      </c>
      <c r="K461" s="55" t="n">
        <f aca="false">((B461+F461+F461+J461)/4)+TOT!DC463</f>
        <v>63.5</v>
      </c>
      <c r="L461" s="55"/>
      <c r="M461" s="55" t="n">
        <f aca="false">VLOOKUP(TOT!FE463,'PH - GAME SCORE'!$A$3:$B$55,2)</f>
        <v>59</v>
      </c>
      <c r="N461" s="55" t="n">
        <f aca="false">AVERAGE(K461,M461)</f>
        <v>61.25</v>
      </c>
      <c r="O461" s="55" t="n">
        <f aca="false">IF(TOT!AN463&lt;13.4,IF(N461&gt;73,73,N461),N461)</f>
        <v>61.25</v>
      </c>
      <c r="P461" s="55" t="n">
        <f aca="false">IF(TOT!AN463&lt;13.4,IF(O461&gt;73,73,O461),O461)</f>
        <v>61.25</v>
      </c>
    </row>
    <row r="462" customFormat="false" ht="13" hidden="false" customHeight="true" outlineLevel="0" collapsed="false">
      <c r="A462" s="17" t="s">
        <v>2287</v>
      </c>
      <c r="B462" s="27" t="n">
        <f aca="false">'SK - Tableau 1'!G462</f>
        <v>68</v>
      </c>
      <c r="C462" s="54" t="n">
        <f aca="false">(TOT!BQ464*60)/TOT!AK464</f>
        <v>0.8424336973479</v>
      </c>
      <c r="D462" s="27" t="n">
        <f aca="false">VLOOKUP(C462,'PH - GIVEAWAYS'!$A$3:$B$55,2)</f>
        <v>94</v>
      </c>
      <c r="E462" s="27" t="n">
        <f aca="false">IF(TOT!AK464&lt;400,IF(D462&gt;66,66,D462),D462)</f>
        <v>94</v>
      </c>
      <c r="F462" s="27" t="n">
        <f aca="false">IF(TOT!AK464&lt;200,IF(E462&gt;60,60,E462),E462)</f>
        <v>94</v>
      </c>
      <c r="G462" s="50" t="n">
        <f aca="false">(TOT!BS464*60)/TOT!AK464</f>
        <v>1.26365054602185</v>
      </c>
      <c r="H462" s="55" t="n">
        <f aca="false">VLOOKUP(G462,'PH - BLOCKED SHOTS'!$A$3:$B$55,2)</f>
        <v>52</v>
      </c>
      <c r="I462" s="55" t="n">
        <f aca="false">IF(TOT!AK464&lt;400,IF(H462&gt;66,66,H462),H462)</f>
        <v>52</v>
      </c>
      <c r="J462" s="55" t="n">
        <f aca="false">IF(TOT!AK464&lt;200,IF(I462&gt;60,60,I462),I462)</f>
        <v>52</v>
      </c>
      <c r="K462" s="55" t="n">
        <f aca="false">((B462+F462+F462+J462)/4)+TOT!DC464</f>
        <v>79</v>
      </c>
      <c r="L462" s="55"/>
      <c r="M462" s="55" t="n">
        <f aca="false">VLOOKUP(TOT!FE464,'PH - GAME SCORE'!$A$3:$B$55,2)</f>
        <v>62</v>
      </c>
      <c r="N462" s="55" t="n">
        <f aca="false">AVERAGE(K462,M462)</f>
        <v>70.5</v>
      </c>
      <c r="O462" s="55" t="n">
        <f aca="false">IF(TOT!AN464&lt;13.4,IF(N462&gt;73,73,N462),N462)</f>
        <v>70.5</v>
      </c>
      <c r="P462" s="55" t="n">
        <f aca="false">IF(TOT!AN464&lt;13.4,IF(O462&gt;73,73,O462),O462)</f>
        <v>70.5</v>
      </c>
    </row>
    <row r="463" customFormat="false" ht="13" hidden="false" customHeight="true" outlineLevel="0" collapsed="false">
      <c r="A463" s="17" t="s">
        <v>2291</v>
      </c>
      <c r="B463" s="27" t="n">
        <f aca="false">'SK - Tableau 1'!G463</f>
        <v>49</v>
      </c>
      <c r="C463" s="54" t="n">
        <f aca="false">(TOT!BQ465*60)/TOT!AK465</f>
        <v>2.15827338129496</v>
      </c>
      <c r="D463" s="27" t="n">
        <f aca="false">VLOOKUP(C463,'PH - GIVEAWAYS'!$A$3:$B$55,2)</f>
        <v>66</v>
      </c>
      <c r="E463" s="27" t="n">
        <f aca="false">IF(TOT!AK465&lt;400,IF(D463&gt;66,66,D463),D463)</f>
        <v>66</v>
      </c>
      <c r="F463" s="27" t="n">
        <f aca="false">IF(TOT!AK465&lt;200,IF(E463&gt;60,60,E463),E463)</f>
        <v>60</v>
      </c>
      <c r="G463" s="50" t="n">
        <f aca="false">(TOT!BS465*60)/TOT!AK465</f>
        <v>2.15827338129496</v>
      </c>
      <c r="H463" s="55" t="n">
        <f aca="false">VLOOKUP(G463,'PH - BLOCKED SHOTS'!$A$3:$B$55,2)</f>
        <v>64</v>
      </c>
      <c r="I463" s="55" t="n">
        <f aca="false">IF(TOT!AK465&lt;400,IF(H463&gt;66,66,H463),H463)</f>
        <v>64</v>
      </c>
      <c r="J463" s="55" t="n">
        <f aca="false">IF(TOT!AK465&lt;200,IF(I463&gt;60,60,I463),I463)</f>
        <v>60</v>
      </c>
      <c r="K463" s="55" t="n">
        <f aca="false">((B463+F463+F463+J463)/4)+TOT!DC465</f>
        <v>57.25</v>
      </c>
      <c r="L463" s="55"/>
      <c r="M463" s="55" t="n">
        <f aca="false">VLOOKUP(TOT!FE465,'PH - GAME SCORE'!$A$3:$B$55,2)</f>
        <v>48</v>
      </c>
      <c r="N463" s="55" t="n">
        <f aca="false">AVERAGE(K463,M463)</f>
        <v>52.625</v>
      </c>
      <c r="O463" s="55" t="n">
        <f aca="false">IF(TOT!AN465&lt;13.4,IF(N463&gt;73,73,N463),N463)</f>
        <v>52.625</v>
      </c>
      <c r="P463" s="55" t="n">
        <f aca="false">IF(TOT!AN465&lt;13.4,IF(O463&gt;73,73,O463),O463)</f>
        <v>52.625</v>
      </c>
    </row>
    <row r="464" customFormat="false" ht="13" hidden="false" customHeight="true" outlineLevel="0" collapsed="false">
      <c r="A464" s="17" t="s">
        <v>2295</v>
      </c>
      <c r="B464" s="27" t="n">
        <f aca="false">'SK - Tableau 1'!G464</f>
        <v>99</v>
      </c>
      <c r="C464" s="54" t="n">
        <f aca="false">(TOT!BQ466*60)/TOT!AK466</f>
        <v>3.85438972162741</v>
      </c>
      <c r="D464" s="27" t="n">
        <f aca="false">VLOOKUP(C464,'PH - GIVEAWAYS'!$A$3:$B$55,2)</f>
        <v>48</v>
      </c>
      <c r="E464" s="27" t="n">
        <f aca="false">IF(TOT!AK466&lt;400,IF(D464&gt;66,66,D464),D464)</f>
        <v>48</v>
      </c>
      <c r="F464" s="27" t="n">
        <f aca="false">IF(TOT!AK466&lt;200,IF(E464&gt;60,60,E464),E464)</f>
        <v>48</v>
      </c>
      <c r="G464" s="50" t="n">
        <f aca="false">(TOT!BS466*60)/TOT!AK466</f>
        <v>3.01777799910363</v>
      </c>
      <c r="H464" s="55" t="n">
        <f aca="false">VLOOKUP(G464,'PH - BLOCKED SHOTS'!$A$3:$B$55,2)</f>
        <v>73</v>
      </c>
      <c r="I464" s="55" t="n">
        <f aca="false">IF(TOT!AK466&lt;400,IF(H464&gt;66,66,H464),H464)</f>
        <v>73</v>
      </c>
      <c r="J464" s="55" t="n">
        <f aca="false">IF(TOT!AK466&lt;200,IF(I464&gt;60,60,I464),I464)</f>
        <v>73</v>
      </c>
      <c r="K464" s="55" t="n">
        <f aca="false">((B464+F464+F464+J464)/4)+TOT!DC466</f>
        <v>67</v>
      </c>
      <c r="L464" s="55"/>
      <c r="M464" s="55" t="n">
        <f aca="false">VLOOKUP(TOT!FE466,'PH - GAME SCORE'!$A$3:$B$55,2)</f>
        <v>78</v>
      </c>
      <c r="N464" s="55" t="n">
        <f aca="false">AVERAGE(K464,M464)</f>
        <v>72.5</v>
      </c>
      <c r="O464" s="55" t="n">
        <f aca="false">IF(TOT!AN466&lt;13.4,IF(N464&gt;73,73,N464),N464)</f>
        <v>72.5</v>
      </c>
      <c r="P464" s="55" t="n">
        <f aca="false">IF(TOT!AN466&lt;13.4,IF(O464&gt;73,73,O464),O464)</f>
        <v>72.5</v>
      </c>
    </row>
    <row r="465" customFormat="false" ht="13" hidden="false" customHeight="true" outlineLevel="0" collapsed="false">
      <c r="A465" s="17" t="s">
        <v>2299</v>
      </c>
      <c r="B465" s="27" t="n">
        <f aca="false">'SK - Tableau 1'!G465</f>
        <v>51</v>
      </c>
      <c r="C465" s="54" t="n">
        <f aca="false">(TOT!BQ467*60)/TOT!AK467</f>
        <v>0</v>
      </c>
      <c r="D465" s="27" t="n">
        <f aca="false">VLOOKUP(C465,'PH - GIVEAWAYS'!$A$3:$B$55,2)</f>
        <v>99</v>
      </c>
      <c r="E465" s="27" t="n">
        <f aca="false">IF(TOT!AK467&lt;400,IF(D465&gt;66,66,D465),D465)</f>
        <v>66</v>
      </c>
      <c r="F465" s="27" t="n">
        <f aca="false">IF(TOT!AK467&lt;200,IF(E465&gt;60,60,E465),E465)</f>
        <v>60</v>
      </c>
      <c r="G465" s="50" t="n">
        <f aca="false">(TOT!BS467*60)/TOT!AK467</f>
        <v>0.996401882092438</v>
      </c>
      <c r="H465" s="55" t="n">
        <f aca="false">VLOOKUP(G465,'PH - BLOCKED SHOTS'!$A$3:$B$55,2)</f>
        <v>49</v>
      </c>
      <c r="I465" s="55" t="n">
        <f aca="false">IF(TOT!AK467&lt;400,IF(H465&gt;66,66,H465),H465)</f>
        <v>49</v>
      </c>
      <c r="J465" s="55" t="n">
        <f aca="false">IF(TOT!AK467&lt;200,IF(I465&gt;60,60,I465),I465)</f>
        <v>49</v>
      </c>
      <c r="K465" s="55" t="n">
        <f aca="false">((B465+F465+F465+J465)/4)+TOT!DC467</f>
        <v>55</v>
      </c>
      <c r="L465" s="55"/>
      <c r="M465" s="55" t="n">
        <f aca="false">VLOOKUP(TOT!FE467,'PH - GAME SCORE'!$A$3:$B$55,2)</f>
        <v>51</v>
      </c>
      <c r="N465" s="55" t="n">
        <f aca="false">AVERAGE(K465,M465)</f>
        <v>53</v>
      </c>
      <c r="O465" s="55" t="n">
        <f aca="false">IF(TOT!AN467&lt;13.4,IF(N465&gt;73,73,N465),N465)</f>
        <v>53</v>
      </c>
      <c r="P465" s="55" t="n">
        <f aca="false">IF(TOT!AN467&lt;13.4,IF(O465&gt;73,73,O465),O465)</f>
        <v>53</v>
      </c>
    </row>
    <row r="466" customFormat="false" ht="13" hidden="false" customHeight="true" outlineLevel="0" collapsed="false">
      <c r="A466" s="17" t="s">
        <v>2304</v>
      </c>
      <c r="B466" s="27" t="n">
        <f aca="false">'SK - Tableau 1'!G466</f>
        <v>60</v>
      </c>
      <c r="C466" s="54" t="n">
        <f aca="false">(TOT!BQ468*60)/TOT!AK468</f>
        <v>1.36003022289383</v>
      </c>
      <c r="D466" s="27" t="n">
        <f aca="false">VLOOKUP(C466,'PH - GIVEAWAYS'!$A$3:$B$55,2)</f>
        <v>83</v>
      </c>
      <c r="E466" s="27" t="n">
        <f aca="false">IF(TOT!AK468&lt;400,IF(D466&gt;66,66,D466),D466)</f>
        <v>66</v>
      </c>
      <c r="F466" s="27" t="n">
        <f aca="false">IF(TOT!AK468&lt;200,IF(E466&gt;60,60,E466),E466)</f>
        <v>60</v>
      </c>
      <c r="G466" s="50" t="n">
        <f aca="false">(TOT!BS468*60)/TOT!AK468</f>
        <v>2.72006044578766</v>
      </c>
      <c r="H466" s="55" t="n">
        <f aca="false">VLOOKUP(G466,'PH - BLOCKED SHOTS'!$A$3:$B$55,2)</f>
        <v>70</v>
      </c>
      <c r="I466" s="55" t="n">
        <f aca="false">IF(TOT!AK468&lt;400,IF(H466&gt;66,66,H466),H466)</f>
        <v>66</v>
      </c>
      <c r="J466" s="55" t="n">
        <f aca="false">IF(TOT!AK468&lt;200,IF(I466&gt;60,60,I466),I466)</f>
        <v>60</v>
      </c>
      <c r="K466" s="55" t="n">
        <f aca="false">((B466+F466+F466+J466)/4)+TOT!DC468</f>
        <v>60</v>
      </c>
      <c r="L466" s="55"/>
      <c r="M466" s="55" t="n">
        <f aca="false">VLOOKUP(TOT!FE468,'PH - GAME SCORE'!$A$3:$B$55,2)</f>
        <v>63</v>
      </c>
      <c r="N466" s="55" t="n">
        <f aca="false">AVERAGE(K466,M466)</f>
        <v>61.5</v>
      </c>
      <c r="O466" s="55" t="n">
        <f aca="false">IF(TOT!AN468&lt;13.4,IF(N466&gt;73,73,N466),N466)</f>
        <v>61.5</v>
      </c>
      <c r="P466" s="55" t="n">
        <f aca="false">IF(TOT!AN468&lt;13.4,IF(O466&gt;73,73,O466),O466)</f>
        <v>61.5</v>
      </c>
    </row>
    <row r="467" customFormat="false" ht="13" hidden="false" customHeight="true" outlineLevel="0" collapsed="false">
      <c r="A467" s="17" t="s">
        <v>2309</v>
      </c>
      <c r="B467" s="27" t="n">
        <f aca="false">'SK - Tableau 1'!G467</f>
        <v>48</v>
      </c>
      <c r="C467" s="54" t="n">
        <f aca="false">(TOT!BQ469*60)/TOT!AK469</f>
        <v>1.22430471584039</v>
      </c>
      <c r="D467" s="27" t="n">
        <f aca="false">VLOOKUP(C467,'PH - GIVEAWAYS'!$A$3:$B$55,2)</f>
        <v>86</v>
      </c>
      <c r="E467" s="27" t="n">
        <f aca="false">IF(TOT!AK469&lt;400,IF(D467&gt;66,66,D467),D467)</f>
        <v>86</v>
      </c>
      <c r="F467" s="27" t="n">
        <f aca="false">IF(TOT!AK469&lt;200,IF(E467&gt;60,60,E467),E467)</f>
        <v>86</v>
      </c>
      <c r="G467" s="50" t="n">
        <f aca="false">(TOT!BS469*60)/TOT!AK469</f>
        <v>5.03325272067715</v>
      </c>
      <c r="H467" s="55" t="n">
        <f aca="false">VLOOKUP(G467,'PH - BLOCKED SHOTS'!$A$3:$B$55,2)</f>
        <v>89</v>
      </c>
      <c r="I467" s="55" t="n">
        <f aca="false">IF(TOT!AK469&lt;400,IF(H467&gt;66,66,H467),H467)</f>
        <v>89</v>
      </c>
      <c r="J467" s="55" t="n">
        <f aca="false">IF(TOT!AK469&lt;200,IF(I467&gt;60,60,I467),I467)</f>
        <v>89</v>
      </c>
      <c r="K467" s="55" t="n">
        <f aca="false">((B467+F467+F467+J467)/4)+TOT!DC469</f>
        <v>77.25</v>
      </c>
      <c r="L467" s="55"/>
      <c r="M467" s="55" t="n">
        <f aca="false">VLOOKUP(TOT!FE469,'PH - GAME SCORE'!$A$3:$B$55,2)</f>
        <v>69</v>
      </c>
      <c r="N467" s="55" t="n">
        <f aca="false">AVERAGE(K467,M467)</f>
        <v>73.125</v>
      </c>
      <c r="O467" s="55" t="n">
        <f aca="false">IF(TOT!AN469&lt;13.4,IF(N467&gt;73,73,N467),N467)</f>
        <v>73.125</v>
      </c>
      <c r="P467" s="55" t="n">
        <f aca="false">IF(TOT!AN469&lt;13.4,IF(O467&gt;73,73,O467),O467)</f>
        <v>73.125</v>
      </c>
    </row>
    <row r="468" customFormat="false" ht="13" hidden="false" customHeight="true" outlineLevel="0" collapsed="false">
      <c r="A468" s="17" t="s">
        <v>2313</v>
      </c>
      <c r="B468" s="27" t="n">
        <f aca="false">'SK - Tableau 1'!G468</f>
        <v>83</v>
      </c>
      <c r="C468" s="54" t="n">
        <f aca="false">(TOT!BQ470*60)/TOT!AK470</f>
        <v>2.31398739535321</v>
      </c>
      <c r="D468" s="27" t="n">
        <f aca="false">VLOOKUP(C468,'PH - GIVEAWAYS'!$A$3:$B$55,2)</f>
        <v>63</v>
      </c>
      <c r="E468" s="27" t="n">
        <f aca="false">IF(TOT!AK470&lt;400,IF(D468&gt;66,66,D468),D468)</f>
        <v>63</v>
      </c>
      <c r="F468" s="27" t="n">
        <f aca="false">IF(TOT!AK470&lt;200,IF(E468&gt;60,60,E468),E468)</f>
        <v>63</v>
      </c>
      <c r="G468" s="50" t="n">
        <f aca="false">(TOT!BS470*60)/TOT!AK470</f>
        <v>4.57153607374659</v>
      </c>
      <c r="H468" s="55" t="n">
        <f aca="false">VLOOKUP(G468,'PH - BLOCKED SHOTS'!$A$3:$B$55,2)</f>
        <v>86</v>
      </c>
      <c r="I468" s="55" t="n">
        <f aca="false">IF(TOT!AK470&lt;400,IF(H468&gt;66,66,H468),H468)</f>
        <v>86</v>
      </c>
      <c r="J468" s="55" t="n">
        <f aca="false">IF(TOT!AK470&lt;200,IF(I468&gt;60,60,I468),I468)</f>
        <v>86</v>
      </c>
      <c r="K468" s="55" t="n">
        <f aca="false">((B468+F468+F468+J468)/4)+TOT!DC470</f>
        <v>73.75</v>
      </c>
      <c r="L468" s="55"/>
      <c r="M468" s="55" t="n">
        <f aca="false">VLOOKUP(TOT!FE470,'PH - GAME SCORE'!$A$3:$B$55,2)</f>
        <v>48</v>
      </c>
      <c r="N468" s="55" t="n">
        <f aca="false">AVERAGE(K468,M468)</f>
        <v>60.875</v>
      </c>
      <c r="O468" s="55" t="n">
        <f aca="false">IF(TOT!AN470&lt;13.4,IF(N468&gt;73,73,N468),N468)</f>
        <v>60.875</v>
      </c>
      <c r="P468" s="55" t="n">
        <f aca="false">IF(TOT!AN470&lt;13.4,IF(O468&gt;73,73,O468),O468)</f>
        <v>60.875</v>
      </c>
    </row>
    <row r="469" customFormat="false" ht="13" hidden="false" customHeight="true" outlineLevel="0" collapsed="false">
      <c r="A469" s="17" t="s">
        <v>2317</v>
      </c>
      <c r="B469" s="27" t="n">
        <f aca="false">'SK - Tableau 1'!G469</f>
        <v>68</v>
      </c>
      <c r="C469" s="54" t="n">
        <f aca="false">(TOT!BQ471*60)/TOT!AK471</f>
        <v>1.73306053676731</v>
      </c>
      <c r="D469" s="27" t="n">
        <f aca="false">VLOOKUP(C469,'PH - GIVEAWAYS'!$A$3:$B$55,2)</f>
        <v>74</v>
      </c>
      <c r="E469" s="27" t="n">
        <f aca="false">IF(TOT!AK471&lt;400,IF(D469&gt;66,66,D469),D469)</f>
        <v>74</v>
      </c>
      <c r="F469" s="27" t="n">
        <f aca="false">IF(TOT!AK471&lt;200,IF(E469&gt;60,60,E469),E469)</f>
        <v>74</v>
      </c>
      <c r="G469" s="50" t="n">
        <f aca="false">(TOT!BS471*60)/TOT!AK471</f>
        <v>3.89938620772644</v>
      </c>
      <c r="H469" s="55" t="n">
        <f aca="false">VLOOKUP(G469,'PH - BLOCKED SHOTS'!$A$3:$B$55,2)</f>
        <v>81</v>
      </c>
      <c r="I469" s="55" t="n">
        <f aca="false">IF(TOT!AK471&lt;400,IF(H469&gt;66,66,H469),H469)</f>
        <v>81</v>
      </c>
      <c r="J469" s="55" t="n">
        <f aca="false">IF(TOT!AK471&lt;200,IF(I469&gt;60,60,I469),I469)</f>
        <v>81</v>
      </c>
      <c r="K469" s="55" t="n">
        <f aca="false">((B469+F469+F469+J469)/4)+TOT!DC471</f>
        <v>74.25</v>
      </c>
      <c r="L469" s="55"/>
      <c r="M469" s="55" t="n">
        <f aca="false">VLOOKUP(TOT!FE471,'PH - GAME SCORE'!$A$3:$B$55,2)</f>
        <v>57</v>
      </c>
      <c r="N469" s="55" t="n">
        <f aca="false">AVERAGE(K469,M469)</f>
        <v>65.625</v>
      </c>
      <c r="O469" s="55" t="n">
        <f aca="false">IF(TOT!AN471&lt;13.4,IF(N469&gt;73,73,N469),N469)</f>
        <v>65.625</v>
      </c>
      <c r="P469" s="55" t="n">
        <f aca="false">IF(TOT!AN471&lt;13.4,IF(O469&gt;73,73,O469),O469)</f>
        <v>65.625</v>
      </c>
    </row>
    <row r="470" customFormat="false" ht="13" hidden="false" customHeight="true" outlineLevel="0" collapsed="false">
      <c r="A470" s="17" t="s">
        <v>2321</v>
      </c>
      <c r="B470" s="27" t="n">
        <f aca="false">'SK - Tableau 1'!G470</f>
        <v>85</v>
      </c>
      <c r="C470" s="54" t="n">
        <f aca="false">(TOT!BQ472*60)/TOT!AK472</f>
        <v>2.77269664003073</v>
      </c>
      <c r="D470" s="27" t="n">
        <f aca="false">VLOOKUP(C470,'PH - GIVEAWAYS'!$A$3:$B$55,2)</f>
        <v>56</v>
      </c>
      <c r="E470" s="27" t="n">
        <f aca="false">IF(TOT!AK472&lt;400,IF(D470&gt;66,66,D470),D470)</f>
        <v>56</v>
      </c>
      <c r="F470" s="27" t="n">
        <f aca="false">IF(TOT!AK472&lt;200,IF(E470&gt;60,60,E470),E470)</f>
        <v>56</v>
      </c>
      <c r="G470" s="50" t="n">
        <f aca="false">(TOT!BS472*60)/TOT!AK472</f>
        <v>1.33683588001482</v>
      </c>
      <c r="H470" s="55" t="n">
        <f aca="false">VLOOKUP(G470,'PH - BLOCKED SHOTS'!$A$3:$B$55,2)</f>
        <v>53</v>
      </c>
      <c r="I470" s="55" t="n">
        <f aca="false">IF(TOT!AK472&lt;400,IF(H470&gt;66,66,H470),H470)</f>
        <v>53</v>
      </c>
      <c r="J470" s="55" t="n">
        <f aca="false">IF(TOT!AK472&lt;200,IF(I470&gt;60,60,I470),I470)</f>
        <v>53</v>
      </c>
      <c r="K470" s="55" t="n">
        <f aca="false">((B470+F470+F470+J470)/4)+TOT!DC472</f>
        <v>66.5</v>
      </c>
      <c r="L470" s="55"/>
      <c r="M470" s="55" t="n">
        <f aca="false">VLOOKUP(TOT!FE472,'PH - GAME SCORE'!$A$3:$B$55,2)</f>
        <v>89</v>
      </c>
      <c r="N470" s="55" t="n">
        <f aca="false">AVERAGE(K470,M470)</f>
        <v>77.75</v>
      </c>
      <c r="O470" s="55" t="n">
        <f aca="false">IF(TOT!AN472&lt;13.4,IF(N470&gt;73,73,N470),N470)</f>
        <v>77.75</v>
      </c>
      <c r="P470" s="55" t="n">
        <f aca="false">IF(TOT!AN472&lt;13.4,IF(O470&gt;73,73,O470),O470)</f>
        <v>77.75</v>
      </c>
    </row>
    <row r="471" customFormat="false" ht="13" hidden="false" customHeight="true" outlineLevel="0" collapsed="false">
      <c r="A471" s="17" t="s">
        <v>2325</v>
      </c>
      <c r="B471" s="27" t="n">
        <f aca="false">'SK - Tableau 1'!G471</f>
        <v>58</v>
      </c>
      <c r="C471" s="54" t="n">
        <f aca="false">(TOT!BQ473*60)/TOT!AK473</f>
        <v>1.87054631828981</v>
      </c>
      <c r="D471" s="27" t="n">
        <f aca="false">VLOOKUP(C471,'PH - GIVEAWAYS'!$A$3:$B$55,2)</f>
        <v>71</v>
      </c>
      <c r="E471" s="27" t="n">
        <f aca="false">IF(TOT!AK473&lt;400,IF(D471&gt;66,66,D471),D471)</f>
        <v>66</v>
      </c>
      <c r="F471" s="27" t="n">
        <f aca="false">IF(TOT!AK473&lt;200,IF(E471&gt;60,60,E471),E471)</f>
        <v>66</v>
      </c>
      <c r="G471" s="50" t="n">
        <f aca="false">(TOT!BS473*60)/TOT!AK473</f>
        <v>4.00831353919246</v>
      </c>
      <c r="H471" s="55" t="n">
        <f aca="false">VLOOKUP(G471,'PH - BLOCKED SHOTS'!$A$3:$B$55,2)</f>
        <v>82</v>
      </c>
      <c r="I471" s="55" t="n">
        <f aca="false">IF(TOT!AK473&lt;400,IF(H471&gt;66,66,H471),H471)</f>
        <v>66</v>
      </c>
      <c r="J471" s="55" t="n">
        <f aca="false">IF(TOT!AK473&lt;200,IF(I471&gt;60,60,I471),I471)</f>
        <v>66</v>
      </c>
      <c r="K471" s="55" t="n">
        <f aca="false">((B471+F471+F471+J471)/4)+TOT!DC473</f>
        <v>64</v>
      </c>
      <c r="L471" s="55"/>
      <c r="M471" s="55" t="n">
        <f aca="false">VLOOKUP(TOT!FE473,'PH - GAME SCORE'!$A$3:$B$55,2)</f>
        <v>53</v>
      </c>
      <c r="N471" s="55" t="n">
        <f aca="false">AVERAGE(K471,M471)</f>
        <v>58.5</v>
      </c>
      <c r="O471" s="55" t="n">
        <f aca="false">IF(TOT!AN473&lt;13.4,IF(N471&gt;73,73,N471),N471)</f>
        <v>58.5</v>
      </c>
      <c r="P471" s="55" t="n">
        <f aca="false">IF(TOT!AN473&lt;13.4,IF(O471&gt;73,73,O471),O471)</f>
        <v>58.5</v>
      </c>
    </row>
    <row r="472" customFormat="false" ht="13" hidden="false" customHeight="true" outlineLevel="0" collapsed="false">
      <c r="A472" s="17" t="s">
        <v>2328</v>
      </c>
      <c r="B472" s="27" t="n">
        <f aca="false">'SK - Tableau 1'!G472</f>
        <v>92</v>
      </c>
      <c r="C472" s="54" t="n">
        <f aca="false">(TOT!BQ474*60)/TOT!AK474</f>
        <v>2.8661333737726</v>
      </c>
      <c r="D472" s="27" t="n">
        <f aca="false">VLOOKUP(C472,'PH - GIVEAWAYS'!$A$3:$B$55,2)</f>
        <v>55</v>
      </c>
      <c r="E472" s="27" t="n">
        <f aca="false">IF(TOT!AK474&lt;400,IF(D472&gt;66,66,D472),D472)</f>
        <v>55</v>
      </c>
      <c r="F472" s="27" t="n">
        <f aca="false">IF(TOT!AK474&lt;200,IF(E472&gt;60,60,E472),E472)</f>
        <v>55</v>
      </c>
      <c r="G472" s="50" t="n">
        <f aca="false">(TOT!BS474*60)/TOT!AK474</f>
        <v>1.63779049929863</v>
      </c>
      <c r="H472" s="55" t="n">
        <f aca="false">VLOOKUP(G472,'PH - BLOCKED SHOTS'!$A$3:$B$55,2)</f>
        <v>57</v>
      </c>
      <c r="I472" s="55" t="n">
        <f aca="false">IF(TOT!AK474&lt;400,IF(H472&gt;66,66,H472),H472)</f>
        <v>57</v>
      </c>
      <c r="J472" s="55" t="n">
        <f aca="false">IF(TOT!AK474&lt;200,IF(I472&gt;60,60,I472),I472)</f>
        <v>57</v>
      </c>
      <c r="K472" s="55" t="n">
        <f aca="false">((B472+F472+F472+J472)/4)+TOT!DC474</f>
        <v>66.75</v>
      </c>
      <c r="L472" s="55"/>
      <c r="M472" s="55" t="n">
        <f aca="false">VLOOKUP(TOT!FE474,'PH - GAME SCORE'!$A$3:$B$55,2)</f>
        <v>74</v>
      </c>
      <c r="N472" s="55" t="n">
        <f aca="false">AVERAGE(K472,M472)</f>
        <v>70.375</v>
      </c>
      <c r="O472" s="55" t="n">
        <f aca="false">IF(TOT!AN474&lt;13.4,IF(N472&gt;73,73,N472),N472)</f>
        <v>70.375</v>
      </c>
      <c r="P472" s="55" t="n">
        <f aca="false">IF(TOT!AN474&lt;13.4,IF(O472&gt;73,73,O472),O472)</f>
        <v>70.375</v>
      </c>
    </row>
    <row r="473" customFormat="false" ht="13" hidden="false" customHeight="true" outlineLevel="0" collapsed="false">
      <c r="A473" s="17" t="s">
        <v>2331</v>
      </c>
      <c r="B473" s="27" t="n">
        <f aca="false">'SK - Tableau 1'!G473</f>
        <v>69</v>
      </c>
      <c r="C473" s="54" t="n">
        <f aca="false">(TOT!BQ475*60)/TOT!AK475</f>
        <v>1.5745893850957</v>
      </c>
      <c r="D473" s="27" t="n">
        <f aca="false">VLOOKUP(C473,'PH - GIVEAWAYS'!$A$3:$B$55,2)</f>
        <v>78</v>
      </c>
      <c r="E473" s="27" t="n">
        <f aca="false">IF(TOT!AK475&lt;400,IF(D473&gt;66,66,D473),D473)</f>
        <v>78</v>
      </c>
      <c r="F473" s="27" t="n">
        <f aca="false">IF(TOT!AK475&lt;200,IF(E473&gt;60,60,E473),E473)</f>
        <v>78</v>
      </c>
      <c r="G473" s="50" t="n">
        <f aca="false">(TOT!BS475*60)/TOT!AK475</f>
        <v>1.24881227093797</v>
      </c>
      <c r="H473" s="55" t="n">
        <f aca="false">VLOOKUP(G473,'PH - BLOCKED SHOTS'!$A$3:$B$55,2)</f>
        <v>52</v>
      </c>
      <c r="I473" s="55" t="n">
        <f aca="false">IF(TOT!AK475&lt;400,IF(H473&gt;66,66,H473),H473)</f>
        <v>52</v>
      </c>
      <c r="J473" s="55" t="n">
        <f aca="false">IF(TOT!AK475&lt;200,IF(I473&gt;60,60,I473),I473)</f>
        <v>52</v>
      </c>
      <c r="K473" s="55" t="n">
        <f aca="false">((B473+F473+F473+J473)/4)+TOT!DC475</f>
        <v>73.25</v>
      </c>
      <c r="L473" s="55"/>
      <c r="M473" s="55" t="n">
        <f aca="false">VLOOKUP(TOT!FE475,'PH - GAME SCORE'!$A$3:$B$55,2)</f>
        <v>79</v>
      </c>
      <c r="N473" s="55" t="n">
        <f aca="false">AVERAGE(K473,M473)</f>
        <v>76.125</v>
      </c>
      <c r="O473" s="55" t="n">
        <f aca="false">IF(TOT!AN475&lt;13.4,IF(N473&gt;73,73,N473),N473)</f>
        <v>76.125</v>
      </c>
      <c r="P473" s="55" t="n">
        <f aca="false">IF(TOT!AN475&lt;13.4,IF(O473&gt;73,73,O473),O473)</f>
        <v>76.125</v>
      </c>
    </row>
    <row r="474" customFormat="false" ht="13" hidden="false" customHeight="true" outlineLevel="0" collapsed="false">
      <c r="A474" s="17" t="s">
        <v>2334</v>
      </c>
      <c r="B474" s="27" t="n">
        <f aca="false">'SK - Tableau 1'!G474</f>
        <v>60</v>
      </c>
      <c r="C474" s="54" t="n">
        <f aca="false">(TOT!BQ476*60)/TOT!AK476</f>
        <v>0</v>
      </c>
      <c r="D474" s="27" t="n">
        <f aca="false">VLOOKUP(C474,'PH - GIVEAWAYS'!$A$3:$B$55,2)</f>
        <v>99</v>
      </c>
      <c r="E474" s="27" t="n">
        <f aca="false">IF(TOT!AK476&lt;400,IF(D474&gt;66,66,D474),D474)</f>
        <v>66</v>
      </c>
      <c r="F474" s="27" t="n">
        <f aca="false">IF(TOT!AK476&lt;200,IF(E474&gt;60,60,E474),E474)</f>
        <v>60</v>
      </c>
      <c r="G474" s="50" t="n">
        <f aca="false">(TOT!BS476*60)/TOT!AK476</f>
        <v>0</v>
      </c>
      <c r="H474" s="55" t="n">
        <f aca="false">VLOOKUP(G474,'PH - BLOCKED SHOTS'!$A$3:$B$55,2)</f>
        <v>47</v>
      </c>
      <c r="I474" s="55" t="n">
        <f aca="false">IF(TOT!AK476&lt;400,IF(H474&gt;66,66,H474),H474)</f>
        <v>47</v>
      </c>
      <c r="J474" s="55" t="n">
        <f aca="false">IF(TOT!AK476&lt;200,IF(I474&gt;60,60,I474),I474)</f>
        <v>47</v>
      </c>
      <c r="K474" s="55" t="n">
        <f aca="false">((B474+F474+F474+J474)/4)+TOT!DC476</f>
        <v>56.75</v>
      </c>
      <c r="L474" s="55"/>
      <c r="M474" s="55" t="n">
        <f aca="false">VLOOKUP(TOT!FE476,'PH - GAME SCORE'!$A$3:$B$55,2)</f>
        <v>66</v>
      </c>
      <c r="N474" s="55" t="n">
        <f aca="false">AVERAGE(K474,M474)</f>
        <v>61.375</v>
      </c>
      <c r="O474" s="55" t="n">
        <f aca="false">IF(TOT!AN476&lt;13.4,IF(N474&gt;73,73,N474),N474)</f>
        <v>61.375</v>
      </c>
      <c r="P474" s="55" t="n">
        <f aca="false">IF(TOT!AN476&lt;13.4,IF(O474&gt;73,73,O474),O474)</f>
        <v>61.375</v>
      </c>
    </row>
    <row r="475" customFormat="false" ht="13" hidden="false" customHeight="true" outlineLevel="0" collapsed="false">
      <c r="A475" s="17" t="s">
        <v>2338</v>
      </c>
      <c r="B475" s="27" t="n">
        <f aca="false">'SK - Tableau 1'!G475</f>
        <v>66</v>
      </c>
      <c r="C475" s="54" t="n">
        <f aca="false">(TOT!BQ477*60)/TOT!AK477</f>
        <v>1.23088946417231</v>
      </c>
      <c r="D475" s="27" t="n">
        <f aca="false">VLOOKUP(C475,'PH - GIVEAWAYS'!$A$3:$B$55,2)</f>
        <v>86</v>
      </c>
      <c r="E475" s="27" t="n">
        <f aca="false">IF(TOT!AK477&lt;400,IF(D475&gt;66,66,D475),D475)</f>
        <v>66</v>
      </c>
      <c r="F475" s="27" t="n">
        <f aca="false">IF(TOT!AK477&lt;200,IF(E475&gt;60,60,E475),E475)</f>
        <v>66</v>
      </c>
      <c r="G475" s="50" t="n">
        <f aca="false">(TOT!BS477*60)/TOT!AK477</f>
        <v>1.23088946417231</v>
      </c>
      <c r="H475" s="55" t="n">
        <f aca="false">VLOOKUP(G475,'PH - BLOCKED SHOTS'!$A$3:$B$55,2)</f>
        <v>52</v>
      </c>
      <c r="I475" s="55" t="n">
        <f aca="false">IF(TOT!AK477&lt;400,IF(H475&gt;66,66,H475),H475)</f>
        <v>52</v>
      </c>
      <c r="J475" s="55" t="n">
        <f aca="false">IF(TOT!AK477&lt;200,IF(I475&gt;60,60,I475),I475)</f>
        <v>52</v>
      </c>
      <c r="K475" s="55" t="n">
        <f aca="false">((B475+F475+F475+J475)/4)+TOT!DC477</f>
        <v>62.5</v>
      </c>
      <c r="L475" s="55"/>
      <c r="M475" s="55" t="n">
        <f aca="false">VLOOKUP(TOT!FE477,'PH - GAME SCORE'!$A$3:$B$55,2)</f>
        <v>55</v>
      </c>
      <c r="N475" s="55" t="n">
        <f aca="false">AVERAGE(K475,M475)</f>
        <v>58.75</v>
      </c>
      <c r="O475" s="55" t="n">
        <f aca="false">IF(TOT!AN477&lt;13.4,IF(N475&gt;73,73,N475),N475)</f>
        <v>58.75</v>
      </c>
      <c r="P475" s="55" t="n">
        <f aca="false">IF(TOT!AN477&lt;13.4,IF(O475&gt;73,73,O475),O475)</f>
        <v>58.75</v>
      </c>
    </row>
    <row r="476" customFormat="false" ht="13" hidden="false" customHeight="true" outlineLevel="0" collapsed="false">
      <c r="A476" s="17" t="s">
        <v>2342</v>
      </c>
      <c r="B476" s="27" t="n">
        <f aca="false">'SK - Tableau 1'!G476</f>
        <v>71</v>
      </c>
      <c r="C476" s="54" t="n">
        <f aca="false">(TOT!BQ478*60)/TOT!AK478</f>
        <v>3.92500312784859</v>
      </c>
      <c r="D476" s="27" t="n">
        <f aca="false">VLOOKUP(C476,'PH - GIVEAWAYS'!$A$3:$B$55,2)</f>
        <v>47</v>
      </c>
      <c r="E476" s="27" t="n">
        <f aca="false">IF(TOT!AK478&lt;400,IF(D476&gt;66,66,D476),D476)</f>
        <v>47</v>
      </c>
      <c r="F476" s="27" t="n">
        <f aca="false">IF(TOT!AK478&lt;200,IF(E476&gt;60,60,E476),E476)</f>
        <v>47</v>
      </c>
      <c r="G476" s="50" t="n">
        <f aca="false">(TOT!BS478*60)/TOT!AK478</f>
        <v>4.18238038213374</v>
      </c>
      <c r="H476" s="55" t="n">
        <f aca="false">VLOOKUP(G476,'PH - BLOCKED SHOTS'!$A$3:$B$55,2)</f>
        <v>83</v>
      </c>
      <c r="I476" s="55" t="n">
        <f aca="false">IF(TOT!AK478&lt;400,IF(H476&gt;66,66,H476),H476)</f>
        <v>83</v>
      </c>
      <c r="J476" s="55" t="n">
        <f aca="false">IF(TOT!AK478&lt;200,IF(I476&gt;60,60,I476),I476)</f>
        <v>83</v>
      </c>
      <c r="K476" s="55" t="n">
        <f aca="false">((B476+F476+F476+J476)/4)+TOT!DC478</f>
        <v>64</v>
      </c>
      <c r="L476" s="55"/>
      <c r="M476" s="55" t="n">
        <f aca="false">VLOOKUP(TOT!FE478,'PH - GAME SCORE'!$A$3:$B$55,2)</f>
        <v>68</v>
      </c>
      <c r="N476" s="55" t="n">
        <f aca="false">AVERAGE(K476,M476)</f>
        <v>66</v>
      </c>
      <c r="O476" s="55" t="n">
        <f aca="false">IF(TOT!AN478&lt;13.4,IF(N476&gt;73,73,N476),N476)</f>
        <v>66</v>
      </c>
      <c r="P476" s="55" t="n">
        <f aca="false">IF(TOT!AN478&lt;13.4,IF(O476&gt;73,73,O476),O476)</f>
        <v>66</v>
      </c>
    </row>
    <row r="477" customFormat="false" ht="13" hidden="false" customHeight="true" outlineLevel="0" collapsed="false">
      <c r="A477" s="17" t="s">
        <v>2346</v>
      </c>
      <c r="B477" s="27" t="n">
        <f aca="false">'SK - Tableau 1'!G477</f>
        <v>54</v>
      </c>
      <c r="C477" s="54" t="n">
        <f aca="false">(TOT!BQ479*60)/TOT!AK479</f>
        <v>1.55545953953461</v>
      </c>
      <c r="D477" s="27" t="n">
        <f aca="false">VLOOKUP(C477,'PH - GIVEAWAYS'!$A$3:$B$55,2)</f>
        <v>79</v>
      </c>
      <c r="E477" s="27" t="n">
        <f aca="false">IF(TOT!AK479&lt;400,IF(D477&gt;66,66,D477),D477)</f>
        <v>79</v>
      </c>
      <c r="F477" s="27" t="n">
        <f aca="false">IF(TOT!AK479&lt;200,IF(E477&gt;60,60,E477),E477)</f>
        <v>79</v>
      </c>
      <c r="G477" s="50" t="n">
        <f aca="false">(TOT!BS479*60)/TOT!AK479</f>
        <v>3.77754459601261</v>
      </c>
      <c r="H477" s="55" t="n">
        <f aca="false">VLOOKUP(G477,'PH - BLOCKED SHOTS'!$A$3:$B$55,2)</f>
        <v>80</v>
      </c>
      <c r="I477" s="55" t="n">
        <f aca="false">IF(TOT!AK479&lt;400,IF(H477&gt;66,66,H477),H477)</f>
        <v>80</v>
      </c>
      <c r="J477" s="55" t="n">
        <f aca="false">IF(TOT!AK479&lt;200,IF(I477&gt;60,60,I477),I477)</f>
        <v>80</v>
      </c>
      <c r="K477" s="55" t="n">
        <f aca="false">((B477+F477+F477+J477)/4)+TOT!DC479</f>
        <v>73</v>
      </c>
      <c r="L477" s="55"/>
      <c r="M477" s="55" t="n">
        <f aca="false">VLOOKUP(TOT!FE479,'PH - GAME SCORE'!$A$3:$B$55,2)</f>
        <v>53</v>
      </c>
      <c r="N477" s="55" t="n">
        <f aca="false">AVERAGE(K477,M477)</f>
        <v>63</v>
      </c>
      <c r="O477" s="55" t="n">
        <f aca="false">IF(TOT!AN479&lt;13.4,IF(N477&gt;73,73,N477),N477)</f>
        <v>63</v>
      </c>
      <c r="P477" s="55" t="n">
        <f aca="false">IF(TOT!AN479&lt;13.4,IF(O477&gt;73,73,O477),O477)</f>
        <v>63</v>
      </c>
    </row>
    <row r="478" customFormat="false" ht="13" hidden="false" customHeight="true" outlineLevel="0" collapsed="false">
      <c r="A478" s="17" t="s">
        <v>2351</v>
      </c>
      <c r="B478" s="27" t="n">
        <f aca="false">'SK - Tableau 1'!G478</f>
        <v>60</v>
      </c>
      <c r="C478" s="54" t="n">
        <f aca="false">(TOT!BQ480*60)/TOT!AK480</f>
        <v>2.90556900726392</v>
      </c>
      <c r="D478" s="27" t="n">
        <f aca="false">VLOOKUP(C478,'PH - GIVEAWAYS'!$A$3:$B$55,2)</f>
        <v>54</v>
      </c>
      <c r="E478" s="27" t="n">
        <f aca="false">IF(TOT!AK480&lt;400,IF(D478&gt;66,66,D478),D478)</f>
        <v>54</v>
      </c>
      <c r="F478" s="27" t="n">
        <f aca="false">IF(TOT!AK480&lt;200,IF(E478&gt;60,60,E478),E478)</f>
        <v>54</v>
      </c>
      <c r="G478" s="50" t="n">
        <f aca="false">(TOT!BS480*60)/TOT!AK480</f>
        <v>4.51977401129944</v>
      </c>
      <c r="H478" s="55" t="n">
        <f aca="false">VLOOKUP(G478,'PH - BLOCKED SHOTS'!$A$3:$B$55,2)</f>
        <v>86</v>
      </c>
      <c r="I478" s="55" t="n">
        <f aca="false">IF(TOT!AK480&lt;400,IF(H478&gt;66,66,H478),H478)</f>
        <v>66</v>
      </c>
      <c r="J478" s="55" t="n">
        <f aca="false">IF(TOT!AK480&lt;200,IF(I478&gt;60,60,I478),I478)</f>
        <v>60</v>
      </c>
      <c r="K478" s="55" t="n">
        <f aca="false">((B478+F478+F478+J478)/4)+TOT!DC480</f>
        <v>57</v>
      </c>
      <c r="L478" s="55"/>
      <c r="M478" s="55" t="n">
        <f aca="false">VLOOKUP(TOT!FE480,'PH - GAME SCORE'!$A$3:$B$55,2)</f>
        <v>47</v>
      </c>
      <c r="N478" s="55" t="n">
        <f aca="false">AVERAGE(K478,M478)</f>
        <v>52</v>
      </c>
      <c r="O478" s="55" t="n">
        <f aca="false">IF(TOT!AN480&lt;13.4,IF(N478&gt;73,73,N478),N478)</f>
        <v>52</v>
      </c>
      <c r="P478" s="55" t="n">
        <f aca="false">IF(TOT!AN480&lt;13.4,IF(O478&gt;73,73,O478),O478)</f>
        <v>52</v>
      </c>
    </row>
    <row r="479" customFormat="false" ht="13" hidden="false" customHeight="true" outlineLevel="0" collapsed="false">
      <c r="A479" s="17" t="s">
        <v>2355</v>
      </c>
      <c r="B479" s="27" t="n">
        <f aca="false">'SK - Tableau 1'!G479</f>
        <v>81</v>
      </c>
      <c r="C479" s="54" t="n">
        <f aca="false">(TOT!BQ481*60)/TOT!AK481</f>
        <v>2.66871012344029</v>
      </c>
      <c r="D479" s="27" t="n">
        <f aca="false">VLOOKUP(C479,'PH - GIVEAWAYS'!$A$3:$B$55,2)</f>
        <v>57</v>
      </c>
      <c r="E479" s="27" t="n">
        <f aca="false">IF(TOT!AK481&lt;400,IF(D479&gt;66,66,D479),D479)</f>
        <v>57</v>
      </c>
      <c r="F479" s="27" t="n">
        <f aca="false">IF(TOT!AK481&lt;200,IF(E479&gt;60,60,E479),E479)</f>
        <v>57</v>
      </c>
      <c r="G479" s="50" t="n">
        <f aca="false">(TOT!BS481*60)/TOT!AK481</f>
        <v>3.23843475653429</v>
      </c>
      <c r="H479" s="55" t="n">
        <f aca="false">VLOOKUP(G479,'PH - BLOCKED SHOTS'!$A$3:$B$55,2)</f>
        <v>75</v>
      </c>
      <c r="I479" s="55" t="n">
        <f aca="false">IF(TOT!AK481&lt;400,IF(H479&gt;66,66,H479),H479)</f>
        <v>75</v>
      </c>
      <c r="J479" s="55" t="n">
        <f aca="false">IF(TOT!AK481&lt;200,IF(I479&gt;60,60,I479),I479)</f>
        <v>75</v>
      </c>
      <c r="K479" s="55" t="n">
        <f aca="false">((B479+F479+F479+J479)/4)+TOT!DC481</f>
        <v>67.5</v>
      </c>
      <c r="L479" s="55"/>
      <c r="M479" s="55" t="n">
        <f aca="false">VLOOKUP(TOT!FE481,'PH - GAME SCORE'!$A$3:$B$55,2)</f>
        <v>88</v>
      </c>
      <c r="N479" s="55" t="n">
        <f aca="false">AVERAGE(K479,M479)</f>
        <v>77.75</v>
      </c>
      <c r="O479" s="55" t="n">
        <f aca="false">IF(TOT!AN481&lt;13.4,IF(N479&gt;73,73,N479),N479)</f>
        <v>77.75</v>
      </c>
      <c r="P479" s="55" t="n">
        <f aca="false">IF(TOT!AN481&lt;13.4,IF(O479&gt;73,73,O479),O479)</f>
        <v>77.75</v>
      </c>
    </row>
    <row r="480" customFormat="false" ht="13" hidden="false" customHeight="true" outlineLevel="0" collapsed="false">
      <c r="A480" s="17" t="s">
        <v>2360</v>
      </c>
      <c r="B480" s="27" t="n">
        <f aca="false">'SK - Tableau 1'!G480</f>
        <v>74</v>
      </c>
      <c r="C480" s="54" t="n">
        <f aca="false">(TOT!BQ482*60)/TOT!AK482</f>
        <v>2.90478752017213</v>
      </c>
      <c r="D480" s="27" t="n">
        <f aca="false">VLOOKUP(C480,'PH - GIVEAWAYS'!$A$3:$B$55,2)</f>
        <v>54</v>
      </c>
      <c r="E480" s="27" t="n">
        <f aca="false">IF(TOT!AK482&lt;400,IF(D480&gt;66,66,D480),D480)</f>
        <v>54</v>
      </c>
      <c r="F480" s="27" t="n">
        <f aca="false">IF(TOT!AK482&lt;200,IF(E480&gt;60,60,E480),E480)</f>
        <v>54</v>
      </c>
      <c r="G480" s="50" t="n">
        <f aca="false">(TOT!BS482*60)/TOT!AK482</f>
        <v>8.99677245831092</v>
      </c>
      <c r="H480" s="55" t="n">
        <f aca="false">VLOOKUP(G480,'PH - BLOCKED SHOTS'!$A$3:$B$55,2)</f>
        <v>99</v>
      </c>
      <c r="I480" s="55" t="n">
        <f aca="false">IF(TOT!AK482&lt;400,IF(H480&gt;66,66,H480),H480)</f>
        <v>99</v>
      </c>
      <c r="J480" s="55" t="n">
        <f aca="false">IF(TOT!AK482&lt;200,IF(I480&gt;60,60,I480),I480)</f>
        <v>99</v>
      </c>
      <c r="K480" s="55" t="n">
        <f aca="false">((B480+F480+F480+J480)/4)+TOT!DC482</f>
        <v>70.25</v>
      </c>
      <c r="L480" s="55"/>
      <c r="M480" s="55" t="n">
        <f aca="false">VLOOKUP(TOT!FE482,'PH - GAME SCORE'!$A$3:$B$55,2)</f>
        <v>65</v>
      </c>
      <c r="N480" s="55" t="n">
        <f aca="false">AVERAGE(K480,M480)</f>
        <v>67.625</v>
      </c>
      <c r="O480" s="55" t="n">
        <f aca="false">IF(TOT!AN482&lt;13.4,IF(N480&gt;73,73,N480),N480)</f>
        <v>67.625</v>
      </c>
      <c r="P480" s="55" t="n">
        <f aca="false">IF(TOT!AN482&lt;13.4,IF(O480&gt;73,73,O480),O480)</f>
        <v>67.625</v>
      </c>
    </row>
    <row r="481" customFormat="false" ht="13" hidden="false" customHeight="true" outlineLevel="0" collapsed="false">
      <c r="A481" s="17" t="s">
        <v>2365</v>
      </c>
      <c r="B481" s="27" t="n">
        <f aca="false">'SK - Tableau 1'!G481</f>
        <v>66</v>
      </c>
      <c r="C481" s="54" t="n">
        <f aca="false">(TOT!BQ483*60)/TOT!AK483</f>
        <v>3.79286730232317</v>
      </c>
      <c r="D481" s="27" t="n">
        <f aca="false">VLOOKUP(C481,'PH - GIVEAWAYS'!$A$3:$B$55,2)</f>
        <v>48</v>
      </c>
      <c r="E481" s="27" t="n">
        <f aca="false">IF(TOT!AK483&lt;400,IF(D481&gt;66,66,D481),D481)</f>
        <v>48</v>
      </c>
      <c r="F481" s="27" t="n">
        <f aca="false">IF(TOT!AK483&lt;200,IF(E481&gt;60,60,E481),E481)</f>
        <v>48</v>
      </c>
      <c r="G481" s="50" t="n">
        <f aca="false">(TOT!BS483*60)/TOT!AK483</f>
        <v>1.13786019069695</v>
      </c>
      <c r="H481" s="55" t="n">
        <f aca="false">VLOOKUP(G481,'PH - BLOCKED SHOTS'!$A$3:$B$55,2)</f>
        <v>51</v>
      </c>
      <c r="I481" s="55" t="n">
        <f aca="false">IF(TOT!AK483&lt;400,IF(H481&gt;66,66,H481),H481)</f>
        <v>51</v>
      </c>
      <c r="J481" s="55" t="n">
        <f aca="false">IF(TOT!AK483&lt;200,IF(I481&gt;60,60,I481),I481)</f>
        <v>51</v>
      </c>
      <c r="K481" s="55" t="n">
        <f aca="false">((B481+F481+F481+J481)/4)+TOT!DC483</f>
        <v>53.25</v>
      </c>
      <c r="L481" s="55"/>
      <c r="M481" s="55" t="n">
        <f aca="false">VLOOKUP(TOT!FE483,'PH - GAME SCORE'!$A$3:$B$55,2)</f>
        <v>67</v>
      </c>
      <c r="N481" s="55" t="n">
        <f aca="false">AVERAGE(K481,M481)</f>
        <v>60.125</v>
      </c>
      <c r="O481" s="55" t="n">
        <f aca="false">IF(TOT!AN483&lt;13.4,IF(N481&gt;73,73,N481),N481)</f>
        <v>60.125</v>
      </c>
      <c r="P481" s="55" t="n">
        <f aca="false">IF(TOT!AN483&lt;13.4,IF(O481&gt;73,73,O481),O481)</f>
        <v>60.125</v>
      </c>
    </row>
    <row r="482" customFormat="false" ht="13" hidden="false" customHeight="true" outlineLevel="0" collapsed="false">
      <c r="A482" s="17" t="s">
        <v>2370</v>
      </c>
      <c r="B482" s="27" t="n">
        <f aca="false">'SK - Tableau 1'!G482</f>
        <v>53</v>
      </c>
      <c r="C482" s="54" t="n">
        <f aca="false">(TOT!BQ484*60)/TOT!AK484</f>
        <v>3.49780331192974</v>
      </c>
      <c r="D482" s="27" t="n">
        <f aca="false">VLOOKUP(C482,'PH - GIVEAWAYS'!$A$3:$B$55,2)</f>
        <v>50</v>
      </c>
      <c r="E482" s="27" t="n">
        <f aca="false">IF(TOT!AK484&lt;400,IF(D482&gt;66,66,D482),D482)</f>
        <v>50</v>
      </c>
      <c r="F482" s="27" t="n">
        <f aca="false">IF(TOT!AK484&lt;200,IF(E482&gt;60,60,E482),E482)</f>
        <v>50</v>
      </c>
      <c r="G482" s="50" t="n">
        <f aca="false">(TOT!BS484*60)/TOT!AK484</f>
        <v>4.10611693139578</v>
      </c>
      <c r="H482" s="55" t="n">
        <f aca="false">VLOOKUP(G482,'PH - BLOCKED SHOTS'!$A$3:$B$55,2)</f>
        <v>82</v>
      </c>
      <c r="I482" s="55" t="n">
        <f aca="false">IF(TOT!AK484&lt;400,IF(H482&gt;66,66,H482),H482)</f>
        <v>66</v>
      </c>
      <c r="J482" s="55" t="n">
        <f aca="false">IF(TOT!AK484&lt;200,IF(I482&gt;60,60,I482),I482)</f>
        <v>66</v>
      </c>
      <c r="K482" s="55" t="n">
        <f aca="false">((B482+F482+F482+J482)/4)+TOT!DC484</f>
        <v>54.75</v>
      </c>
      <c r="L482" s="55"/>
      <c r="M482" s="55" t="n">
        <f aca="false">VLOOKUP(TOT!FE484,'PH - GAME SCORE'!$A$3:$B$55,2)</f>
        <v>47</v>
      </c>
      <c r="N482" s="55" t="n">
        <f aca="false">AVERAGE(K482,M482)</f>
        <v>50.875</v>
      </c>
      <c r="O482" s="55" t="n">
        <f aca="false">IF(TOT!AN484&lt;13.4,IF(N482&gt;73,73,N482),N482)</f>
        <v>50.875</v>
      </c>
      <c r="P482" s="55" t="n">
        <f aca="false">IF(TOT!AN484&lt;13.4,IF(O482&gt;73,73,O482),O482)</f>
        <v>50.875</v>
      </c>
    </row>
    <row r="483" customFormat="false" ht="13" hidden="false" customHeight="true" outlineLevel="0" collapsed="false">
      <c r="A483" s="17" t="s">
        <v>2375</v>
      </c>
      <c r="B483" s="27" t="n">
        <f aca="false">'SK - Tableau 1'!G483</f>
        <v>79</v>
      </c>
      <c r="C483" s="54" t="n">
        <f aca="false">(TOT!BQ485*60)/TOT!AK485</f>
        <v>0.990386525852481</v>
      </c>
      <c r="D483" s="27" t="n">
        <f aca="false">VLOOKUP(C483,'PH - GIVEAWAYS'!$A$3:$B$55,2)</f>
        <v>92</v>
      </c>
      <c r="E483" s="27" t="n">
        <f aca="false">IF(TOT!AK485&lt;400,IF(D483&gt;66,66,D483),D483)</f>
        <v>92</v>
      </c>
      <c r="F483" s="27" t="n">
        <f aca="false">IF(TOT!AK485&lt;200,IF(E483&gt;60,60,E483),E483)</f>
        <v>92</v>
      </c>
      <c r="G483" s="50" t="n">
        <f aca="false">(TOT!BS485*60)/TOT!AK485</f>
        <v>3.02618105121591</v>
      </c>
      <c r="H483" s="55" t="n">
        <f aca="false">VLOOKUP(G483,'PH - BLOCKED SHOTS'!$A$3:$B$55,2)</f>
        <v>73</v>
      </c>
      <c r="I483" s="55" t="n">
        <f aca="false">IF(TOT!AK485&lt;400,IF(H483&gt;66,66,H483),H483)</f>
        <v>73</v>
      </c>
      <c r="J483" s="55" t="n">
        <f aca="false">IF(TOT!AK485&lt;200,IF(I483&gt;60,60,I483),I483)</f>
        <v>73</v>
      </c>
      <c r="K483" s="55" t="n">
        <f aca="false">((B483+F483+F483+J483)/4)+TOT!DC485</f>
        <v>84</v>
      </c>
      <c r="L483" s="55"/>
      <c r="M483" s="55" t="n">
        <f aca="false">VLOOKUP(TOT!FE485,'PH - GAME SCORE'!$A$3:$B$55,2)</f>
        <v>68</v>
      </c>
      <c r="N483" s="55" t="n">
        <f aca="false">AVERAGE(K483,M483)</f>
        <v>76</v>
      </c>
      <c r="O483" s="55" t="n">
        <f aca="false">IF(TOT!AN485&lt;13.4,IF(N483&gt;73,73,N483),N483)</f>
        <v>76</v>
      </c>
      <c r="P483" s="55" t="n">
        <f aca="false">IF(TOT!AN485&lt;13.4,IF(O483&gt;73,73,O483),O483)</f>
        <v>76</v>
      </c>
    </row>
    <row r="484" customFormat="false" ht="13" hidden="false" customHeight="true" outlineLevel="0" collapsed="false">
      <c r="A484" s="17" t="s">
        <v>2379</v>
      </c>
      <c r="B484" s="27" t="n">
        <f aca="false">'SK - Tableau 1'!G484</f>
        <v>60</v>
      </c>
      <c r="C484" s="54" t="n">
        <f aca="false">(TOT!BQ486*60)/TOT!AK486</f>
        <v>4.4280442804428</v>
      </c>
      <c r="D484" s="27" t="n">
        <f aca="false">VLOOKUP(C484,'PH - GIVEAWAYS'!$A$3:$B$55,2)</f>
        <v>47</v>
      </c>
      <c r="E484" s="27" t="n">
        <f aca="false">IF(TOT!AK486&lt;400,IF(D484&gt;66,66,D484),D484)</f>
        <v>47</v>
      </c>
      <c r="F484" s="27" t="n">
        <f aca="false">IF(TOT!AK486&lt;200,IF(E484&gt;60,60,E484),E484)</f>
        <v>47</v>
      </c>
      <c r="G484" s="50" t="n">
        <f aca="false">(TOT!BS486*60)/TOT!AK486</f>
        <v>4.4280442804428</v>
      </c>
      <c r="H484" s="55" t="n">
        <f aca="false">VLOOKUP(G484,'PH - BLOCKED SHOTS'!$A$3:$B$55,2)</f>
        <v>85</v>
      </c>
      <c r="I484" s="55" t="n">
        <f aca="false">IF(TOT!AK486&lt;400,IF(H484&gt;66,66,H484),H484)</f>
        <v>66</v>
      </c>
      <c r="J484" s="55" t="n">
        <f aca="false">IF(TOT!AK486&lt;200,IF(I484&gt;60,60,I484),I484)</f>
        <v>60</v>
      </c>
      <c r="K484" s="55" t="n">
        <f aca="false">((B484+F484+F484+J484)/4)+TOT!DC486</f>
        <v>53.5</v>
      </c>
      <c r="L484" s="55"/>
      <c r="M484" s="55" t="n">
        <f aca="false">VLOOKUP(TOT!FE486,'PH - GAME SCORE'!$A$3:$B$55,2)</f>
        <v>47</v>
      </c>
      <c r="N484" s="55" t="n">
        <f aca="false">AVERAGE(K484,M484)</f>
        <v>50.25</v>
      </c>
      <c r="O484" s="55" t="n">
        <f aca="false">IF(TOT!AN486&lt;13.4,IF(N484&gt;73,73,N484),N484)</f>
        <v>50.25</v>
      </c>
      <c r="P484" s="55" t="n">
        <f aca="false">IF(TOT!AN486&lt;13.4,IF(O484&gt;73,73,O484),O484)</f>
        <v>50.25</v>
      </c>
    </row>
    <row r="485" customFormat="false" ht="13" hidden="false" customHeight="true" outlineLevel="0" collapsed="false">
      <c r="A485" s="17" t="s">
        <v>2383</v>
      </c>
      <c r="B485" s="27" t="n">
        <f aca="false">'SK - Tableau 1'!G485</f>
        <v>48</v>
      </c>
      <c r="C485" s="54" t="n">
        <f aca="false">(TOT!BQ487*60)/TOT!AK487</f>
        <v>0.682507583417589</v>
      </c>
      <c r="D485" s="27" t="n">
        <f aca="false">VLOOKUP(C485,'PH - GIVEAWAYS'!$A$3:$B$55,2)</f>
        <v>97</v>
      </c>
      <c r="E485" s="27" t="n">
        <f aca="false">IF(TOT!AK487&lt;400,IF(D485&gt;66,66,D485),D485)</f>
        <v>97</v>
      </c>
      <c r="F485" s="27" t="n">
        <f aca="false">IF(TOT!AK487&lt;200,IF(E485&gt;60,60,E485),E485)</f>
        <v>97</v>
      </c>
      <c r="G485" s="50" t="n">
        <f aca="false">(TOT!BS487*60)/TOT!AK487</f>
        <v>0.910010111223452</v>
      </c>
      <c r="H485" s="55" t="n">
        <f aca="false">VLOOKUP(G485,'PH - BLOCKED SHOTS'!$A$3:$B$55,2)</f>
        <v>49</v>
      </c>
      <c r="I485" s="55" t="n">
        <f aca="false">IF(TOT!AK487&lt;400,IF(H485&gt;66,66,H485),H485)</f>
        <v>49</v>
      </c>
      <c r="J485" s="55" t="n">
        <f aca="false">IF(TOT!AK487&lt;200,IF(I485&gt;60,60,I485),I485)</f>
        <v>49</v>
      </c>
      <c r="K485" s="55" t="n">
        <f aca="false">((B485+F485+F485+J485)/4)+TOT!DC487</f>
        <v>73.75</v>
      </c>
      <c r="L485" s="55"/>
      <c r="M485" s="55" t="n">
        <f aca="false">VLOOKUP(TOT!FE487,'PH - GAME SCORE'!$A$3:$B$55,2)</f>
        <v>61</v>
      </c>
      <c r="N485" s="55" t="n">
        <f aca="false">AVERAGE(K485,M485)</f>
        <v>67.375</v>
      </c>
      <c r="O485" s="55" t="n">
        <f aca="false">IF(TOT!AN487&lt;13.4,IF(N485&gt;73,73,N485),N485)</f>
        <v>67.375</v>
      </c>
      <c r="P485" s="55" t="n">
        <f aca="false">IF(TOT!AN487&lt;13.4,IF(O485&gt;73,73,O485),O485)</f>
        <v>67.375</v>
      </c>
    </row>
    <row r="486" customFormat="false" ht="13" hidden="false" customHeight="true" outlineLevel="0" collapsed="false">
      <c r="A486" s="17" t="s">
        <v>2387</v>
      </c>
      <c r="B486" s="27" t="n">
        <f aca="false">'SK - Tableau 1'!G486</f>
        <v>93</v>
      </c>
      <c r="C486" s="54" t="n">
        <f aca="false">(TOT!BQ488*60)/TOT!AK488</f>
        <v>1.58763100549968</v>
      </c>
      <c r="D486" s="27" t="n">
        <f aca="false">VLOOKUP(C486,'PH - GIVEAWAYS'!$A$3:$B$55,2)</f>
        <v>78</v>
      </c>
      <c r="E486" s="27" t="n">
        <f aca="false">IF(TOT!AK488&lt;400,IF(D486&gt;66,66,D486),D486)</f>
        <v>78</v>
      </c>
      <c r="F486" s="27" t="n">
        <f aca="false">IF(TOT!AK488&lt;200,IF(E486&gt;60,60,E486),E486)</f>
        <v>78</v>
      </c>
      <c r="G486" s="50" t="n">
        <f aca="false">(TOT!BS488*60)/TOT!AK488</f>
        <v>1.21407076891152</v>
      </c>
      <c r="H486" s="55" t="n">
        <f aca="false">VLOOKUP(G486,'PH - BLOCKED SHOTS'!$A$3:$B$55,2)</f>
        <v>52</v>
      </c>
      <c r="I486" s="55" t="n">
        <f aca="false">IF(TOT!AK488&lt;400,IF(H486&gt;66,66,H486),H486)</f>
        <v>52</v>
      </c>
      <c r="J486" s="55" t="n">
        <f aca="false">IF(TOT!AK488&lt;200,IF(I486&gt;60,60,I486),I486)</f>
        <v>52</v>
      </c>
      <c r="K486" s="55" t="n">
        <f aca="false">((B486+F486+F486+J486)/4)+TOT!DC488</f>
        <v>83.25</v>
      </c>
      <c r="L486" s="55"/>
      <c r="M486" s="55" t="n">
        <f aca="false">VLOOKUP(TOT!FE488,'PH - GAME SCORE'!$A$3:$B$55,2)</f>
        <v>86</v>
      </c>
      <c r="N486" s="55" t="n">
        <f aca="false">AVERAGE(K486,M486)</f>
        <v>84.625</v>
      </c>
      <c r="O486" s="55" t="n">
        <f aca="false">IF(TOT!AN488&lt;13.4,IF(N486&gt;73,73,N486),N486)</f>
        <v>84.625</v>
      </c>
      <c r="P486" s="55" t="n">
        <f aca="false">IF(TOT!AN488&lt;13.4,IF(O486&gt;73,73,O486),O486)</f>
        <v>84.625</v>
      </c>
    </row>
    <row r="487" customFormat="false" ht="13" hidden="false" customHeight="true" outlineLevel="0" collapsed="false">
      <c r="A487" s="17" t="s">
        <v>2390</v>
      </c>
      <c r="B487" s="27" t="n">
        <f aca="false">'SK - Tableau 1'!G487</f>
        <v>60</v>
      </c>
      <c r="C487" s="54" t="n">
        <f aca="false">(TOT!BQ489*60)/TOT!AK489</f>
        <v>1.66358595194086</v>
      </c>
      <c r="D487" s="27" t="n">
        <f aca="false">VLOOKUP(C487,'PH - GIVEAWAYS'!$A$3:$B$55,2)</f>
        <v>76</v>
      </c>
      <c r="E487" s="27" t="n">
        <f aca="false">IF(TOT!AK489&lt;400,IF(D487&gt;66,66,D487),D487)</f>
        <v>66</v>
      </c>
      <c r="F487" s="27" t="n">
        <f aca="false">IF(TOT!AK489&lt;200,IF(E487&gt;60,60,E487),E487)</f>
        <v>60</v>
      </c>
      <c r="G487" s="50" t="n">
        <f aca="false">(TOT!BS489*60)/TOT!AK489</f>
        <v>2.49537892791129</v>
      </c>
      <c r="H487" s="55" t="n">
        <f aca="false">VLOOKUP(G487,'PH - BLOCKED SHOTS'!$A$3:$B$55,2)</f>
        <v>67</v>
      </c>
      <c r="I487" s="55" t="n">
        <f aca="false">IF(TOT!AK489&lt;400,IF(H487&gt;66,66,H487),H487)</f>
        <v>66</v>
      </c>
      <c r="J487" s="55" t="n">
        <f aca="false">IF(TOT!AK489&lt;200,IF(I487&gt;60,60,I487),I487)</f>
        <v>60</v>
      </c>
      <c r="K487" s="55" t="n">
        <f aca="false">((B487+F487+F487+J487)/4)+TOT!DC489</f>
        <v>60</v>
      </c>
      <c r="L487" s="55"/>
      <c r="M487" s="55" t="n">
        <f aca="false">VLOOKUP(TOT!FE489,'PH - GAME SCORE'!$A$3:$B$55,2)</f>
        <v>47</v>
      </c>
      <c r="N487" s="55" t="n">
        <f aca="false">AVERAGE(K487,M487)</f>
        <v>53.5</v>
      </c>
      <c r="O487" s="55" t="n">
        <f aca="false">IF(TOT!AN489&lt;13.4,IF(N487&gt;73,73,N487),N487)</f>
        <v>53.5</v>
      </c>
      <c r="P487" s="55" t="n">
        <f aca="false">IF(TOT!AN489&lt;13.4,IF(O487&gt;73,73,O487),O487)</f>
        <v>53.5</v>
      </c>
    </row>
    <row r="488" customFormat="false" ht="13" hidden="false" customHeight="true" outlineLevel="0" collapsed="false">
      <c r="A488" s="17" t="s">
        <v>2393</v>
      </c>
      <c r="B488" s="27" t="n">
        <f aca="false">'SK - Tableau 1'!G488</f>
        <v>86</v>
      </c>
      <c r="C488" s="54" t="n">
        <f aca="false">(TOT!BQ490*60)/TOT!AK490</f>
        <v>1.29823296069236</v>
      </c>
      <c r="D488" s="27" t="n">
        <f aca="false">VLOOKUP(C488,'PH - GIVEAWAYS'!$A$3:$B$55,2)</f>
        <v>85</v>
      </c>
      <c r="E488" s="27" t="n">
        <f aca="false">IF(TOT!AK490&lt;400,IF(D488&gt;66,66,D488),D488)</f>
        <v>85</v>
      </c>
      <c r="F488" s="27" t="n">
        <f aca="false">IF(TOT!AK490&lt;200,IF(E488&gt;60,60,E488),E488)</f>
        <v>85</v>
      </c>
      <c r="G488" s="50" t="n">
        <f aca="false">(TOT!BS490*60)/TOT!AK490</f>
        <v>1.57642573798358</v>
      </c>
      <c r="H488" s="55" t="n">
        <f aca="false">VLOOKUP(G488,'PH - BLOCKED SHOTS'!$A$3:$B$55,2)</f>
        <v>56</v>
      </c>
      <c r="I488" s="55" t="n">
        <f aca="false">IF(TOT!AK490&lt;400,IF(H488&gt;66,66,H488),H488)</f>
        <v>56</v>
      </c>
      <c r="J488" s="55" t="n">
        <f aca="false">IF(TOT!AK490&lt;200,IF(I488&gt;60,60,I488),I488)</f>
        <v>56</v>
      </c>
      <c r="K488" s="55" t="n">
        <f aca="false">((B488+F488+F488+J488)/4)+TOT!DC490</f>
        <v>82</v>
      </c>
      <c r="L488" s="55"/>
      <c r="M488" s="55" t="n">
        <f aca="false">VLOOKUP(TOT!FE490,'PH - GAME SCORE'!$A$3:$B$55,2)</f>
        <v>72</v>
      </c>
      <c r="N488" s="55" t="n">
        <f aca="false">AVERAGE(K488,M488)</f>
        <v>77</v>
      </c>
      <c r="O488" s="55" t="n">
        <f aca="false">IF(TOT!AN490&lt;13.4,IF(N488&gt;73,73,N488),N488)</f>
        <v>77</v>
      </c>
      <c r="P488" s="55" t="n">
        <f aca="false">IF(TOT!AN490&lt;13.4,IF(O488&gt;73,73,O488),O488)</f>
        <v>77</v>
      </c>
    </row>
    <row r="489" customFormat="false" ht="13" hidden="false" customHeight="true" outlineLevel="0" collapsed="false">
      <c r="A489" s="17" t="s">
        <v>2398</v>
      </c>
      <c r="B489" s="27" t="n">
        <f aca="false">'SK - Tableau 1'!G489</f>
        <v>66</v>
      </c>
      <c r="C489" s="54" t="n">
        <f aca="false">(TOT!BQ491*60)/TOT!AK491</f>
        <v>1.06224375698845</v>
      </c>
      <c r="D489" s="27" t="n">
        <f aca="false">VLOOKUP(C489,'PH - GIVEAWAYS'!$A$3:$B$55,2)</f>
        <v>90</v>
      </c>
      <c r="E489" s="27" t="n">
        <f aca="false">IF(TOT!AK491&lt;400,IF(D489&gt;66,66,D489),D489)</f>
        <v>90</v>
      </c>
      <c r="F489" s="27" t="n">
        <f aca="false">IF(TOT!AK491&lt;200,IF(E489&gt;60,60,E489),E489)</f>
        <v>90</v>
      </c>
      <c r="G489" s="50" t="n">
        <f aca="false">(TOT!BS491*60)/TOT!AK491</f>
        <v>2.79537830786433</v>
      </c>
      <c r="H489" s="55" t="n">
        <f aca="false">VLOOKUP(G489,'PH - BLOCKED SHOTS'!$A$3:$B$55,2)</f>
        <v>71</v>
      </c>
      <c r="I489" s="55" t="n">
        <f aca="false">IF(TOT!AK491&lt;400,IF(H489&gt;66,66,H489),H489)</f>
        <v>71</v>
      </c>
      <c r="J489" s="55" t="n">
        <f aca="false">IF(TOT!AK491&lt;200,IF(I489&gt;60,60,I489),I489)</f>
        <v>71</v>
      </c>
      <c r="K489" s="55" t="n">
        <f aca="false">((B489+F489+F489+J489)/4)+TOT!DC491</f>
        <v>82.25</v>
      </c>
      <c r="L489" s="55"/>
      <c r="M489" s="55" t="n">
        <f aca="false">VLOOKUP(TOT!FE491,'PH - GAME SCORE'!$A$3:$B$55,2)</f>
        <v>87</v>
      </c>
      <c r="N489" s="55" t="n">
        <f aca="false">AVERAGE(K489,M489)</f>
        <v>84.625</v>
      </c>
      <c r="O489" s="55" t="n">
        <f aca="false">IF(TOT!AN491&lt;13.4,IF(N489&gt;73,73,N489),N489)</f>
        <v>84.625</v>
      </c>
      <c r="P489" s="55" t="n">
        <f aca="false">IF(TOT!AN491&lt;13.4,IF(O489&gt;73,73,O489),O489)</f>
        <v>84.625</v>
      </c>
    </row>
    <row r="490" customFormat="false" ht="13" hidden="false" customHeight="true" outlineLevel="0" collapsed="false">
      <c r="A490" s="17" t="s">
        <v>2401</v>
      </c>
      <c r="B490" s="27" t="n">
        <f aca="false">'SK - Tableau 1'!G490</f>
        <v>66</v>
      </c>
      <c r="C490" s="54" t="n">
        <f aca="false">(TOT!BQ492*60)/TOT!AK492</f>
        <v>3.73589311194703</v>
      </c>
      <c r="D490" s="27" t="n">
        <f aca="false">VLOOKUP(C490,'PH - GIVEAWAYS'!$A$3:$B$55,2)</f>
        <v>48</v>
      </c>
      <c r="E490" s="27" t="n">
        <f aca="false">IF(TOT!AK492&lt;400,IF(D490&gt;66,66,D490),D490)</f>
        <v>48</v>
      </c>
      <c r="F490" s="27" t="n">
        <f aca="false">IF(TOT!AK492&lt;200,IF(E490&gt;60,60,E490),E490)</f>
        <v>48</v>
      </c>
      <c r="G490" s="50" t="n">
        <f aca="false">(TOT!BS492*60)/TOT!AK492</f>
        <v>4.20287975094041</v>
      </c>
      <c r="H490" s="55" t="n">
        <f aca="false">VLOOKUP(G490,'PH - BLOCKED SHOTS'!$A$3:$B$55,2)</f>
        <v>83</v>
      </c>
      <c r="I490" s="55" t="n">
        <f aca="false">IF(TOT!AK492&lt;400,IF(H490&gt;66,66,H490),H490)</f>
        <v>66</v>
      </c>
      <c r="J490" s="55" t="n">
        <f aca="false">IF(TOT!AK492&lt;200,IF(I490&gt;60,60,I490),I490)</f>
        <v>66</v>
      </c>
      <c r="K490" s="55" t="n">
        <f aca="false">((B490+F490+F490+J490)/4)+TOT!DC492</f>
        <v>57</v>
      </c>
      <c r="L490" s="55"/>
      <c r="M490" s="55" t="n">
        <f aca="false">VLOOKUP(TOT!FE492,'PH - GAME SCORE'!$A$3:$B$55,2)</f>
        <v>47</v>
      </c>
      <c r="N490" s="55" t="n">
        <f aca="false">AVERAGE(K490,M490)</f>
        <v>52</v>
      </c>
      <c r="O490" s="55" t="n">
        <f aca="false">IF(TOT!AN492&lt;13.4,IF(N490&gt;73,73,N490),N490)</f>
        <v>52</v>
      </c>
      <c r="P490" s="55" t="n">
        <f aca="false">IF(TOT!AN492&lt;13.4,IF(O490&gt;73,73,O490),O490)</f>
        <v>52</v>
      </c>
    </row>
    <row r="491" customFormat="false" ht="13" hidden="false" customHeight="true" outlineLevel="0" collapsed="false">
      <c r="A491" s="17" t="s">
        <v>2404</v>
      </c>
      <c r="B491" s="27" t="n">
        <f aca="false">'SK - Tableau 1'!G491</f>
        <v>53</v>
      </c>
      <c r="C491" s="54" t="n">
        <f aca="false">(TOT!BQ493*60)/TOT!AK493</f>
        <v>0</v>
      </c>
      <c r="D491" s="27" t="n">
        <f aca="false">VLOOKUP(C491,'PH - GIVEAWAYS'!$A$3:$B$55,2)</f>
        <v>99</v>
      </c>
      <c r="E491" s="27" t="n">
        <f aca="false">IF(TOT!AK493&lt;400,IF(D491&gt;66,66,D491),D491)</f>
        <v>66</v>
      </c>
      <c r="F491" s="27" t="n">
        <f aca="false">IF(TOT!AK493&lt;200,IF(E491&gt;60,60,E491),E491)</f>
        <v>60</v>
      </c>
      <c r="G491" s="50" t="n">
        <f aca="false">(TOT!BS493*60)/TOT!AK493</f>
        <v>0</v>
      </c>
      <c r="H491" s="55" t="n">
        <f aca="false">VLOOKUP(G491,'PH - BLOCKED SHOTS'!$A$3:$B$55,2)</f>
        <v>47</v>
      </c>
      <c r="I491" s="55" t="n">
        <f aca="false">IF(TOT!AK493&lt;400,IF(H491&gt;66,66,H491),H491)</f>
        <v>47</v>
      </c>
      <c r="J491" s="55" t="n">
        <f aca="false">IF(TOT!AK493&lt;200,IF(I491&gt;60,60,I491),I491)</f>
        <v>47</v>
      </c>
      <c r="K491" s="55" t="n">
        <f aca="false">((B491+F491+F491+J491)/4)+TOT!DC493</f>
        <v>55</v>
      </c>
      <c r="L491" s="55"/>
      <c r="M491" s="55" t="n">
        <f aca="false">VLOOKUP(TOT!FE493,'PH - GAME SCORE'!$A$3:$B$55,2)</f>
        <v>58</v>
      </c>
      <c r="N491" s="55" t="n">
        <f aca="false">AVERAGE(K491,M491)</f>
        <v>56.5</v>
      </c>
      <c r="O491" s="55" t="n">
        <f aca="false">IF(TOT!AN493&lt;13.4,IF(N491&gt;73,73,N491),N491)</f>
        <v>56.5</v>
      </c>
      <c r="P491" s="55" t="n">
        <f aca="false">IF(TOT!AN493&lt;13.4,IF(O491&gt;73,73,O491),O491)</f>
        <v>56.5</v>
      </c>
    </row>
    <row r="492" customFormat="false" ht="13" hidden="false" customHeight="true" outlineLevel="0" collapsed="false">
      <c r="A492" s="17" t="s">
        <v>2407</v>
      </c>
      <c r="B492" s="27" t="n">
        <f aca="false">'SK - Tableau 1'!G492</f>
        <v>93</v>
      </c>
      <c r="C492" s="54" t="n">
        <f aca="false">(TOT!BQ494*60)/TOT!AK494</f>
        <v>1.56808912237171</v>
      </c>
      <c r="D492" s="27" t="n">
        <f aca="false">VLOOKUP(C492,'PH - GIVEAWAYS'!$A$3:$B$55,2)</f>
        <v>78</v>
      </c>
      <c r="E492" s="27" t="n">
        <f aca="false">IF(TOT!AK494&lt;400,IF(D492&gt;66,66,D492),D492)</f>
        <v>78</v>
      </c>
      <c r="F492" s="27" t="n">
        <f aca="false">IF(TOT!AK494&lt;200,IF(E492&gt;60,60,E492),E492)</f>
        <v>78</v>
      </c>
      <c r="G492" s="50" t="n">
        <f aca="false">(TOT!BS494*60)/TOT!AK494</f>
        <v>1.66312482675787</v>
      </c>
      <c r="H492" s="55" t="n">
        <f aca="false">VLOOKUP(G492,'PH - BLOCKED SHOTS'!$A$3:$B$55,2)</f>
        <v>58</v>
      </c>
      <c r="I492" s="55" t="n">
        <f aca="false">IF(TOT!AK494&lt;400,IF(H492&gt;66,66,H492),H492)</f>
        <v>58</v>
      </c>
      <c r="J492" s="55" t="n">
        <f aca="false">IF(TOT!AK494&lt;200,IF(I492&gt;60,60,I492),I492)</f>
        <v>58</v>
      </c>
      <c r="K492" s="55" t="n">
        <f aca="false">((B492+F492+F492+J492)/4)+TOT!DC494</f>
        <v>78.75</v>
      </c>
      <c r="L492" s="55"/>
      <c r="M492" s="55" t="n">
        <f aca="false">VLOOKUP(TOT!FE494,'PH - GAME SCORE'!$A$3:$B$55,2)</f>
        <v>88</v>
      </c>
      <c r="N492" s="55" t="n">
        <f aca="false">AVERAGE(K492,M492)</f>
        <v>83.375</v>
      </c>
      <c r="O492" s="55" t="n">
        <f aca="false">IF(TOT!AN494&lt;13.4,IF(N492&gt;73,73,N492),N492)</f>
        <v>83.375</v>
      </c>
      <c r="P492" s="55" t="n">
        <f aca="false">IF(TOT!AN494&lt;13.4,IF(O492&gt;73,73,O492),O492)</f>
        <v>83.375</v>
      </c>
    </row>
    <row r="493" customFormat="false" ht="13" hidden="false" customHeight="true" outlineLevel="0" collapsed="false">
      <c r="A493" s="17" t="s">
        <v>2413</v>
      </c>
      <c r="B493" s="27" t="n">
        <f aca="false">'SK - Tableau 1'!G493</f>
        <v>49</v>
      </c>
      <c r="C493" s="54" t="n">
        <f aca="false">(TOT!BQ495*60)/TOT!AK495</f>
        <v>0.850360222038497</v>
      </c>
      <c r="D493" s="27" t="n">
        <f aca="false">VLOOKUP(C493,'PH - GIVEAWAYS'!$A$3:$B$55,2)</f>
        <v>94</v>
      </c>
      <c r="E493" s="27" t="n">
        <f aca="false">IF(TOT!AK495&lt;400,IF(D493&gt;66,66,D493),D493)</f>
        <v>94</v>
      </c>
      <c r="F493" s="27" t="n">
        <f aca="false">IF(TOT!AK495&lt;200,IF(E493&gt;60,60,E493),E493)</f>
        <v>94</v>
      </c>
      <c r="G493" s="50" t="n">
        <f aca="false">(TOT!BS495*60)/TOT!AK495</f>
        <v>2.86996574937993</v>
      </c>
      <c r="H493" s="55" t="n">
        <f aca="false">VLOOKUP(G493,'PH - BLOCKED SHOTS'!$A$3:$B$55,2)</f>
        <v>71</v>
      </c>
      <c r="I493" s="55" t="n">
        <f aca="false">IF(TOT!AK495&lt;400,IF(H493&gt;66,66,H493),H493)</f>
        <v>71</v>
      </c>
      <c r="J493" s="55" t="n">
        <f aca="false">IF(TOT!AK495&lt;200,IF(I493&gt;60,60,I493),I493)</f>
        <v>71</v>
      </c>
      <c r="K493" s="55" t="n">
        <f aca="false">((B493+F493+F493+J493)/4)+TOT!DC495</f>
        <v>77</v>
      </c>
      <c r="L493" s="55"/>
      <c r="M493" s="55" t="n">
        <f aca="false">VLOOKUP(TOT!FE495,'PH - GAME SCORE'!$A$3:$B$55,2)</f>
        <v>58</v>
      </c>
      <c r="N493" s="55" t="n">
        <f aca="false">AVERAGE(K493,M493)</f>
        <v>67.5</v>
      </c>
      <c r="O493" s="55" t="n">
        <f aca="false">IF(TOT!AN495&lt;13.4,IF(N493&gt;73,73,N493),N493)</f>
        <v>67.5</v>
      </c>
      <c r="P493" s="55" t="n">
        <f aca="false">IF(TOT!AN495&lt;13.4,IF(O493&gt;73,73,O493),O493)</f>
        <v>67.5</v>
      </c>
    </row>
    <row r="494" customFormat="false" ht="13" hidden="false" customHeight="true" outlineLevel="0" collapsed="false">
      <c r="A494" s="17" t="s">
        <v>2418</v>
      </c>
      <c r="B494" s="27" t="n">
        <f aca="false">'SK - Tableau 1'!G494</f>
        <v>60</v>
      </c>
      <c r="C494" s="54" t="n">
        <f aca="false">(TOT!BQ496*60)/TOT!AK496</f>
        <v>0</v>
      </c>
      <c r="D494" s="27" t="n">
        <f aca="false">VLOOKUP(C494,'PH - GIVEAWAYS'!$A$3:$B$55,2)</f>
        <v>99</v>
      </c>
      <c r="E494" s="27" t="n">
        <f aca="false">IF(TOT!AK496&lt;400,IF(D494&gt;66,66,D494),D494)</f>
        <v>66</v>
      </c>
      <c r="F494" s="27" t="n">
        <f aca="false">IF(TOT!AK496&lt;200,IF(E494&gt;60,60,E494),E494)</f>
        <v>60</v>
      </c>
      <c r="G494" s="50" t="n">
        <f aca="false">(TOT!BS496*60)/TOT!AK496</f>
        <v>0</v>
      </c>
      <c r="H494" s="55" t="n">
        <f aca="false">VLOOKUP(G494,'PH - BLOCKED SHOTS'!$A$3:$B$55,2)</f>
        <v>47</v>
      </c>
      <c r="I494" s="55" t="n">
        <f aca="false">IF(TOT!AK496&lt;400,IF(H494&gt;66,66,H494),H494)</f>
        <v>47</v>
      </c>
      <c r="J494" s="55" t="n">
        <f aca="false">IF(TOT!AK496&lt;200,IF(I494&gt;60,60,I494),I494)</f>
        <v>47</v>
      </c>
      <c r="K494" s="55" t="n">
        <f aca="false">((B494+F494+F494+J494)/4)+TOT!DC496</f>
        <v>56.75</v>
      </c>
      <c r="L494" s="55"/>
      <c r="M494" s="55" t="n">
        <f aca="false">VLOOKUP(TOT!FE496,'PH - GAME SCORE'!$A$3:$B$55,2)</f>
        <v>73</v>
      </c>
      <c r="N494" s="55" t="n">
        <f aca="false">AVERAGE(K494,M494)</f>
        <v>64.875</v>
      </c>
      <c r="O494" s="55" t="n">
        <f aca="false">IF(TOT!AN496&lt;13.4,IF(N494&gt;73,73,N494),N494)</f>
        <v>64.875</v>
      </c>
      <c r="P494" s="55" t="n">
        <f aca="false">IF(TOT!AN496&lt;13.4,IF(O494&gt;73,73,O494),O494)</f>
        <v>64.875</v>
      </c>
    </row>
    <row r="495" customFormat="false" ht="13" hidden="false" customHeight="true" outlineLevel="0" collapsed="false">
      <c r="A495" s="17" t="s">
        <v>2423</v>
      </c>
      <c r="B495" s="27" t="n">
        <f aca="false">'SK - Tableau 1'!G495</f>
        <v>60</v>
      </c>
      <c r="C495" s="54" t="n">
        <f aca="false">(TOT!BQ497*60)/TOT!AK497</f>
        <v>2.27538629120103</v>
      </c>
      <c r="D495" s="27" t="n">
        <f aca="false">VLOOKUP(C495,'PH - GIVEAWAYS'!$A$3:$B$55,2)</f>
        <v>63</v>
      </c>
      <c r="E495" s="27" t="n">
        <f aca="false">IF(TOT!AK497&lt;400,IF(D495&gt;66,66,D495),D495)</f>
        <v>63</v>
      </c>
      <c r="F495" s="27" t="n">
        <f aca="false">IF(TOT!AK497&lt;200,IF(E495&gt;60,60,E495),E495)</f>
        <v>63</v>
      </c>
      <c r="G495" s="50" t="n">
        <f aca="false">(TOT!BS497*60)/TOT!AK497</f>
        <v>3.34046072538024</v>
      </c>
      <c r="H495" s="55" t="n">
        <f aca="false">VLOOKUP(G495,'PH - BLOCKED SHOTS'!$A$3:$B$55,2)</f>
        <v>76</v>
      </c>
      <c r="I495" s="55" t="n">
        <f aca="false">IF(TOT!AK497&lt;400,IF(H495&gt;66,66,H495),H495)</f>
        <v>76</v>
      </c>
      <c r="J495" s="55" t="n">
        <f aca="false">IF(TOT!AK497&lt;200,IF(I495&gt;60,60,I495),I495)</f>
        <v>76</v>
      </c>
      <c r="K495" s="55" t="n">
        <f aca="false">((B495+F495+F495+J495)/4)+TOT!DC497</f>
        <v>67.5</v>
      </c>
      <c r="L495" s="55"/>
      <c r="M495" s="55" t="n">
        <f aca="false">VLOOKUP(TOT!FE497,'PH - GAME SCORE'!$A$3:$B$55,2)</f>
        <v>72</v>
      </c>
      <c r="N495" s="55" t="n">
        <f aca="false">AVERAGE(K495,M495)</f>
        <v>69.75</v>
      </c>
      <c r="O495" s="55" t="n">
        <f aca="false">IF(TOT!AN497&lt;13.4,IF(N495&gt;73,73,N495),N495)</f>
        <v>69.75</v>
      </c>
      <c r="P495" s="55" t="n">
        <f aca="false">IF(TOT!AN497&lt;13.4,IF(O495&gt;73,73,O495),O495)</f>
        <v>69.75</v>
      </c>
    </row>
    <row r="496" customFormat="false" ht="13" hidden="false" customHeight="true" outlineLevel="0" collapsed="false">
      <c r="A496" s="17" t="s">
        <v>2427</v>
      </c>
      <c r="B496" s="27" t="n">
        <f aca="false">'SK - Tableau 1'!G496</f>
        <v>47</v>
      </c>
      <c r="C496" s="54" t="n">
        <f aca="false">(TOT!BQ498*60)/TOT!AK498</f>
        <v>0</v>
      </c>
      <c r="D496" s="27" t="n">
        <f aca="false">VLOOKUP(C496,'PH - GIVEAWAYS'!$A$3:$B$55,2)</f>
        <v>99</v>
      </c>
      <c r="E496" s="27" t="n">
        <f aca="false">IF(TOT!AK498&lt;400,IF(D496&gt;66,66,D496),D496)</f>
        <v>66</v>
      </c>
      <c r="F496" s="27" t="n">
        <f aca="false">IF(TOT!AK498&lt;200,IF(E496&gt;60,60,E496),E496)</f>
        <v>60</v>
      </c>
      <c r="G496" s="50" t="n">
        <f aca="false">(TOT!BS498*60)/TOT!AK498</f>
        <v>8.3044982698962</v>
      </c>
      <c r="H496" s="55" t="n">
        <f aca="false">VLOOKUP(G496,'PH - BLOCKED SHOTS'!$A$3:$B$55,2)</f>
        <v>99</v>
      </c>
      <c r="I496" s="55" t="n">
        <f aca="false">IF(TOT!AK498&lt;400,IF(H496&gt;66,66,H496),H496)</f>
        <v>66</v>
      </c>
      <c r="J496" s="55" t="n">
        <f aca="false">IF(TOT!AK498&lt;200,IF(I496&gt;60,60,I496),I496)</f>
        <v>60</v>
      </c>
      <c r="K496" s="55" t="n">
        <f aca="false">((B496+F496+F496+J496)/4)+TOT!DC498</f>
        <v>56.75</v>
      </c>
      <c r="L496" s="55"/>
      <c r="M496" s="55" t="n">
        <f aca="false">VLOOKUP(TOT!FE498,'PH - GAME SCORE'!$A$3:$B$55,2)</f>
        <v>47</v>
      </c>
      <c r="N496" s="55" t="n">
        <f aca="false">AVERAGE(K496,M496)</f>
        <v>51.875</v>
      </c>
      <c r="O496" s="55" t="n">
        <f aca="false">IF(TOT!AN498&lt;13.4,IF(N496&gt;73,73,N496),N496)</f>
        <v>51.875</v>
      </c>
      <c r="P496" s="55" t="n">
        <f aca="false">IF(TOT!AN498&lt;13.4,IF(O496&gt;73,73,O496),O496)</f>
        <v>51.875</v>
      </c>
    </row>
    <row r="497" customFormat="false" ht="13" hidden="false" customHeight="true" outlineLevel="0" collapsed="false">
      <c r="A497" s="17" t="s">
        <v>2432</v>
      </c>
      <c r="B497" s="27" t="n">
        <f aca="false">'SK - Tableau 1'!G497</f>
        <v>60</v>
      </c>
      <c r="C497" s="54" t="n">
        <f aca="false">(TOT!BQ499*60)/TOT!AK499</f>
        <v>1.4958448753463</v>
      </c>
      <c r="D497" s="27" t="n">
        <f aca="false">VLOOKUP(C497,'PH - GIVEAWAYS'!$A$3:$B$55,2)</f>
        <v>80</v>
      </c>
      <c r="E497" s="27" t="n">
        <f aca="false">IF(TOT!AK499&lt;400,IF(D497&gt;66,66,D497),D497)</f>
        <v>66</v>
      </c>
      <c r="F497" s="27" t="n">
        <f aca="false">IF(TOT!AK499&lt;200,IF(E497&gt;60,60,E497),E497)</f>
        <v>60</v>
      </c>
      <c r="G497" s="50" t="n">
        <f aca="false">(TOT!BS499*60)/TOT!AK499</f>
        <v>2.9916897506926</v>
      </c>
      <c r="H497" s="55" t="n">
        <f aca="false">VLOOKUP(G497,'PH - BLOCKED SHOTS'!$A$3:$B$55,2)</f>
        <v>73</v>
      </c>
      <c r="I497" s="55" t="n">
        <f aca="false">IF(TOT!AK499&lt;400,IF(H497&gt;66,66,H497),H497)</f>
        <v>66</v>
      </c>
      <c r="J497" s="55" t="n">
        <f aca="false">IF(TOT!AK499&lt;200,IF(I497&gt;60,60,I497),I497)</f>
        <v>60</v>
      </c>
      <c r="K497" s="55" t="n">
        <f aca="false">((B497+F497+F497+J497)/4)+TOT!DC499</f>
        <v>60</v>
      </c>
      <c r="L497" s="55"/>
      <c r="M497" s="55" t="n">
        <f aca="false">VLOOKUP(TOT!FE499,'PH - GAME SCORE'!$A$3:$B$55,2)</f>
        <v>49</v>
      </c>
      <c r="N497" s="55" t="n">
        <f aca="false">AVERAGE(K497,M497)</f>
        <v>54.5</v>
      </c>
      <c r="O497" s="55" t="n">
        <f aca="false">IF(TOT!AN499&lt;13.4,IF(N497&gt;73,73,N497),N497)</f>
        <v>54.5</v>
      </c>
      <c r="P497" s="55" t="n">
        <f aca="false">IF(TOT!AN499&lt;13.4,IF(O497&gt;73,73,O497),O497)</f>
        <v>54.5</v>
      </c>
    </row>
    <row r="498" customFormat="false" ht="13" hidden="false" customHeight="true" outlineLevel="0" collapsed="false">
      <c r="A498" s="17" t="s">
        <v>2437</v>
      </c>
      <c r="B498" s="27" t="n">
        <f aca="false">'SK - Tableau 1'!G498</f>
        <v>60</v>
      </c>
      <c r="C498" s="54" t="n">
        <f aca="false">(TOT!BQ500*60)/TOT!AK500</f>
        <v>2.99046518347296</v>
      </c>
      <c r="D498" s="27" t="n">
        <f aca="false">VLOOKUP(C498,'PH - GIVEAWAYS'!$A$3:$B$55,2)</f>
        <v>53</v>
      </c>
      <c r="E498" s="27" t="n">
        <f aca="false">IF(TOT!AK500&lt;400,IF(D498&gt;66,66,D498),D498)</f>
        <v>53</v>
      </c>
      <c r="F498" s="27" t="n">
        <f aca="false">IF(TOT!AK500&lt;200,IF(E498&gt;60,60,E498),E498)</f>
        <v>53</v>
      </c>
      <c r="G498" s="50" t="n">
        <f aca="false">(TOT!BS500*60)/TOT!AK500</f>
        <v>1.43022247905229</v>
      </c>
      <c r="H498" s="55" t="n">
        <f aca="false">VLOOKUP(G498,'PH - BLOCKED SHOTS'!$A$3:$B$55,2)</f>
        <v>54</v>
      </c>
      <c r="I498" s="55" t="n">
        <f aca="false">IF(TOT!AK500&lt;400,IF(H498&gt;66,66,H498),H498)</f>
        <v>54</v>
      </c>
      <c r="J498" s="55" t="n">
        <f aca="false">IF(TOT!AK500&lt;200,IF(I498&gt;60,60,I498),I498)</f>
        <v>54</v>
      </c>
      <c r="K498" s="55" t="n">
        <f aca="false">((B498+F498+F498+J498)/4)+TOT!DC500</f>
        <v>56</v>
      </c>
      <c r="L498" s="55"/>
      <c r="M498" s="55" t="n">
        <f aca="false">VLOOKUP(TOT!FE500,'PH - GAME SCORE'!$A$3:$B$55,2)</f>
        <v>68</v>
      </c>
      <c r="N498" s="55" t="n">
        <f aca="false">AVERAGE(K498,M498)</f>
        <v>62</v>
      </c>
      <c r="O498" s="55" t="n">
        <f aca="false">IF(TOT!AN500&lt;13.4,IF(N498&gt;73,73,N498),N498)</f>
        <v>62</v>
      </c>
      <c r="P498" s="55" t="n">
        <f aca="false">IF(TOT!AN500&lt;13.4,IF(O498&gt;73,73,O498),O498)</f>
        <v>62</v>
      </c>
    </row>
    <row r="499" customFormat="false" ht="13" hidden="false" customHeight="true" outlineLevel="0" collapsed="false">
      <c r="A499" s="17" t="s">
        <v>2442</v>
      </c>
      <c r="B499" s="27" t="n">
        <f aca="false">'SK - Tableau 1'!G499</f>
        <v>86</v>
      </c>
      <c r="C499" s="54" t="n">
        <f aca="false">(TOT!BQ501*60)/TOT!AK501</f>
        <v>2.15710331840107</v>
      </c>
      <c r="D499" s="27" t="n">
        <f aca="false">VLOOKUP(C499,'PH - GIVEAWAYS'!$A$3:$B$55,2)</f>
        <v>66</v>
      </c>
      <c r="E499" s="27" t="n">
        <f aca="false">IF(TOT!AK501&lt;400,IF(D499&gt;66,66,D499),D499)</f>
        <v>66</v>
      </c>
      <c r="F499" s="27" t="n">
        <f aca="false">IF(TOT!AK501&lt;200,IF(E499&gt;60,60,E499),E499)</f>
        <v>66</v>
      </c>
      <c r="G499" s="50" t="n">
        <f aca="false">(TOT!BS501*60)/TOT!AK501</f>
        <v>2.4652609353155</v>
      </c>
      <c r="H499" s="55" t="n">
        <f aca="false">VLOOKUP(G499,'PH - BLOCKED SHOTS'!$A$3:$B$55,2)</f>
        <v>67</v>
      </c>
      <c r="I499" s="55" t="n">
        <f aca="false">IF(TOT!AK501&lt;400,IF(H499&gt;66,66,H499),H499)</f>
        <v>67</v>
      </c>
      <c r="J499" s="55" t="n">
        <f aca="false">IF(TOT!AK501&lt;200,IF(I499&gt;60,60,I499),I499)</f>
        <v>67</v>
      </c>
      <c r="K499" s="55" t="n">
        <f aca="false">((B499+F499+F499+J499)/4)+TOT!DC501</f>
        <v>74.25</v>
      </c>
      <c r="L499" s="55"/>
      <c r="M499" s="55" t="n">
        <f aca="false">VLOOKUP(TOT!FE501,'PH - GAME SCORE'!$A$3:$B$55,2)</f>
        <v>53</v>
      </c>
      <c r="N499" s="55" t="n">
        <f aca="false">AVERAGE(K499,M499)</f>
        <v>63.625</v>
      </c>
      <c r="O499" s="55" t="n">
        <f aca="false">IF(TOT!AN501&lt;13.4,IF(N499&gt;73,73,N499),N499)</f>
        <v>63.625</v>
      </c>
      <c r="P499" s="55" t="n">
        <f aca="false">IF(TOT!AN501&lt;13.4,IF(O499&gt;73,73,O499),O499)</f>
        <v>63.625</v>
      </c>
    </row>
    <row r="500" customFormat="false" ht="13" hidden="false" customHeight="true" outlineLevel="0" collapsed="false">
      <c r="A500" s="17" t="s">
        <v>2447</v>
      </c>
      <c r="B500" s="27" t="n">
        <f aca="false">'SK - Tableau 1'!G500</f>
        <v>80</v>
      </c>
      <c r="C500" s="54" t="n">
        <f aca="false">(TOT!BQ502*60)/TOT!AK502</f>
        <v>3.34524375808924</v>
      </c>
      <c r="D500" s="27" t="n">
        <f aca="false">VLOOKUP(C500,'PH - GIVEAWAYS'!$A$3:$B$55,2)</f>
        <v>51</v>
      </c>
      <c r="E500" s="27" t="n">
        <f aca="false">IF(TOT!AK502&lt;400,IF(D500&gt;66,66,D500),D500)</f>
        <v>51</v>
      </c>
      <c r="F500" s="27" t="n">
        <f aca="false">IF(TOT!AK502&lt;200,IF(E500&gt;60,60,E500),E500)</f>
        <v>51</v>
      </c>
      <c r="G500" s="50" t="n">
        <f aca="false">(TOT!BS502*60)/TOT!AK502</f>
        <v>0.955783930882641</v>
      </c>
      <c r="H500" s="55" t="n">
        <f aca="false">VLOOKUP(G500,'PH - BLOCKED SHOTS'!$A$3:$B$55,2)</f>
        <v>49</v>
      </c>
      <c r="I500" s="55" t="n">
        <f aca="false">IF(TOT!AK502&lt;400,IF(H500&gt;66,66,H500),H500)</f>
        <v>49</v>
      </c>
      <c r="J500" s="55" t="n">
        <f aca="false">IF(TOT!AK502&lt;200,IF(I500&gt;60,60,I500),I500)</f>
        <v>49</v>
      </c>
      <c r="K500" s="55" t="n">
        <f aca="false">((B500+F500+F500+J500)/4)+TOT!DC502</f>
        <v>62.75</v>
      </c>
      <c r="L500" s="55"/>
      <c r="M500" s="55" t="n">
        <f aca="false">VLOOKUP(TOT!FE502,'PH - GAME SCORE'!$A$3:$B$55,2)</f>
        <v>92</v>
      </c>
      <c r="N500" s="55" t="n">
        <f aca="false">AVERAGE(K500,M500)</f>
        <v>77.375</v>
      </c>
      <c r="O500" s="55" t="n">
        <f aca="false">IF(TOT!AN502&lt;13.4,IF(N500&gt;73,73,N500),N500)</f>
        <v>77.375</v>
      </c>
      <c r="P500" s="55" t="n">
        <f aca="false">IF(TOT!AN502&lt;13.4,IF(O500&gt;73,73,O500),O500)</f>
        <v>77.375</v>
      </c>
    </row>
    <row r="501" customFormat="false" ht="13" hidden="false" customHeight="true" outlineLevel="0" collapsed="false">
      <c r="A501" s="17" t="s">
        <v>2451</v>
      </c>
      <c r="B501" s="27" t="n">
        <f aca="false">'SK - Tableau 1'!G501</f>
        <v>47</v>
      </c>
      <c r="C501" s="54" t="n">
        <f aca="false">(TOT!BQ503*60)/TOT!AK503</f>
        <v>0</v>
      </c>
      <c r="D501" s="27" t="n">
        <f aca="false">VLOOKUP(C501,'PH - GIVEAWAYS'!$A$3:$B$55,2)</f>
        <v>99</v>
      </c>
      <c r="E501" s="27" t="n">
        <f aca="false">IF(TOT!AK503&lt;400,IF(D501&gt;66,66,D501),D501)</f>
        <v>66</v>
      </c>
      <c r="F501" s="27" t="n">
        <f aca="false">IF(TOT!AK503&lt;200,IF(E501&gt;60,60,E501),E501)</f>
        <v>60</v>
      </c>
      <c r="G501" s="50" t="n">
        <f aca="false">(TOT!BS503*60)/TOT!AK503</f>
        <v>0</v>
      </c>
      <c r="H501" s="55" t="n">
        <f aca="false">VLOOKUP(G501,'PH - BLOCKED SHOTS'!$A$3:$B$55,2)</f>
        <v>47</v>
      </c>
      <c r="I501" s="55" t="n">
        <f aca="false">IF(TOT!AK503&lt;400,IF(H501&gt;66,66,H501),H501)</f>
        <v>47</v>
      </c>
      <c r="J501" s="55" t="n">
        <f aca="false">IF(TOT!AK503&lt;200,IF(I501&gt;60,60,I501),I501)</f>
        <v>47</v>
      </c>
      <c r="K501" s="55" t="n">
        <f aca="false">((B501+F501+F501+J501)/4)+TOT!DC503</f>
        <v>53.5</v>
      </c>
      <c r="L501" s="55"/>
      <c r="M501" s="55" t="n">
        <f aca="false">VLOOKUP(TOT!FE503,'PH - GAME SCORE'!$A$3:$B$55,2)</f>
        <v>47</v>
      </c>
      <c r="N501" s="55" t="n">
        <f aca="false">AVERAGE(K501,M501)</f>
        <v>50.25</v>
      </c>
      <c r="O501" s="55" t="n">
        <f aca="false">IF(TOT!AN503&lt;13.4,IF(N501&gt;73,73,N501),N501)</f>
        <v>50.25</v>
      </c>
      <c r="P501" s="55" t="n">
        <f aca="false">IF(TOT!AN503&lt;13.4,IF(O501&gt;73,73,O501),O501)</f>
        <v>50.25</v>
      </c>
    </row>
    <row r="502" customFormat="false" ht="13" hidden="false" customHeight="true" outlineLevel="0" collapsed="false">
      <c r="A502" s="17" t="s">
        <v>2455</v>
      </c>
      <c r="B502" s="27" t="n">
        <f aca="false">'SK - Tableau 1'!G502</f>
        <v>60</v>
      </c>
      <c r="C502" s="54" t="n">
        <f aca="false">(TOT!BQ504*60)/TOT!AK504</f>
        <v>0</v>
      </c>
      <c r="D502" s="27" t="n">
        <f aca="false">VLOOKUP(C502,'PH - GIVEAWAYS'!$A$3:$B$55,2)</f>
        <v>99</v>
      </c>
      <c r="E502" s="27" t="n">
        <f aca="false">IF(TOT!AK504&lt;400,IF(D502&gt;66,66,D502),D502)</f>
        <v>66</v>
      </c>
      <c r="F502" s="27" t="n">
        <f aca="false">IF(TOT!AK504&lt;200,IF(E502&gt;60,60,E502),E502)</f>
        <v>60</v>
      </c>
      <c r="G502" s="50" t="n">
        <f aca="false">(TOT!BS504*60)/TOT!AK504</f>
        <v>2.15268088499102</v>
      </c>
      <c r="H502" s="55" t="n">
        <f aca="false">VLOOKUP(G502,'PH - BLOCKED SHOTS'!$A$3:$B$55,2)</f>
        <v>64</v>
      </c>
      <c r="I502" s="55" t="n">
        <f aca="false">IF(TOT!AK504&lt;400,IF(H502&gt;66,66,H502),H502)</f>
        <v>64</v>
      </c>
      <c r="J502" s="55" t="n">
        <f aca="false">IF(TOT!AK504&lt;200,IF(I502&gt;60,60,I502),I502)</f>
        <v>60</v>
      </c>
      <c r="K502" s="55" t="n">
        <f aca="false">((B502+F502+F502+J502)/4)+TOT!DC504</f>
        <v>60</v>
      </c>
      <c r="L502" s="55"/>
      <c r="M502" s="55" t="n">
        <f aca="false">VLOOKUP(TOT!FE504,'PH - GAME SCORE'!$A$3:$B$55,2)</f>
        <v>53</v>
      </c>
      <c r="N502" s="55" t="n">
        <f aca="false">AVERAGE(K502,M502)</f>
        <v>56.5</v>
      </c>
      <c r="O502" s="55" t="n">
        <f aca="false">IF(TOT!AN504&lt;13.4,IF(N502&gt;73,73,N502),N502)</f>
        <v>56.5</v>
      </c>
      <c r="P502" s="55" t="n">
        <f aca="false">IF(TOT!AN504&lt;13.4,IF(O502&gt;73,73,O502),O502)</f>
        <v>56.5</v>
      </c>
    </row>
    <row r="503" customFormat="false" ht="13" hidden="false" customHeight="true" outlineLevel="0" collapsed="false">
      <c r="A503" s="17" t="s">
        <v>2460</v>
      </c>
      <c r="B503" s="27" t="n">
        <f aca="false">'SK - Tableau 1'!G503</f>
        <v>60</v>
      </c>
      <c r="C503" s="54" t="n">
        <f aca="false">(TOT!BQ505*60)/TOT!AK505</f>
        <v>7.38083034341356</v>
      </c>
      <c r="D503" s="27" t="n">
        <f aca="false">VLOOKUP(C503,'PH - GIVEAWAYS'!$A$3:$B$55,2)</f>
        <v>47</v>
      </c>
      <c r="E503" s="27" t="n">
        <f aca="false">IF(TOT!AK505&lt;400,IF(D503&gt;66,66,D503),D503)</f>
        <v>47</v>
      </c>
      <c r="F503" s="27" t="n">
        <f aca="false">IF(TOT!AK505&lt;200,IF(E503&gt;60,60,E503),E503)</f>
        <v>47</v>
      </c>
      <c r="G503" s="50" t="n">
        <f aca="false">(TOT!BS505*60)/TOT!AK505</f>
        <v>1.84520758585339</v>
      </c>
      <c r="H503" s="55" t="n">
        <f aca="false">VLOOKUP(G503,'PH - BLOCKED SHOTS'!$A$3:$B$55,2)</f>
        <v>60</v>
      </c>
      <c r="I503" s="55" t="n">
        <f aca="false">IF(TOT!AK505&lt;400,IF(H503&gt;66,66,H503),H503)</f>
        <v>60</v>
      </c>
      <c r="J503" s="55" t="n">
        <f aca="false">IF(TOT!AK505&lt;200,IF(I503&gt;60,60,I503),I503)</f>
        <v>60</v>
      </c>
      <c r="K503" s="55" t="n">
        <f aca="false">((B503+F503+F503+J503)/4)+TOT!DC505</f>
        <v>54.5</v>
      </c>
      <c r="L503" s="55"/>
      <c r="M503" s="55" t="n">
        <f aca="false">VLOOKUP(TOT!FE505,'PH - GAME SCORE'!$A$3:$B$55,2)</f>
        <v>56</v>
      </c>
      <c r="N503" s="55" t="n">
        <f aca="false">AVERAGE(K503,M503)</f>
        <v>55.25</v>
      </c>
      <c r="O503" s="55" t="n">
        <f aca="false">IF(TOT!AN505&lt;13.4,IF(N503&gt;73,73,N503),N503)</f>
        <v>55.25</v>
      </c>
      <c r="P503" s="55" t="n">
        <f aca="false">IF(TOT!AN505&lt;13.4,IF(O503&gt;73,73,O503),O503)</f>
        <v>55.25</v>
      </c>
    </row>
    <row r="504" customFormat="false" ht="13" hidden="false" customHeight="true" outlineLevel="0" collapsed="false">
      <c r="A504" s="17" t="s">
        <v>2464</v>
      </c>
      <c r="B504" s="27" t="n">
        <f aca="false">'SK - Tableau 1'!G504</f>
        <v>85</v>
      </c>
      <c r="C504" s="54" t="n">
        <f aca="false">(TOT!BQ506*60)/TOT!AK506</f>
        <v>2.15663233566047</v>
      </c>
      <c r="D504" s="27" t="n">
        <f aca="false">VLOOKUP(C504,'PH - GIVEAWAYS'!$A$3:$B$55,2)</f>
        <v>66</v>
      </c>
      <c r="E504" s="27" t="n">
        <f aca="false">IF(TOT!AK506&lt;400,IF(D504&gt;66,66,D504),D504)</f>
        <v>66</v>
      </c>
      <c r="F504" s="27" t="n">
        <f aca="false">IF(TOT!AK506&lt;200,IF(E504&gt;60,60,E504),E504)</f>
        <v>66</v>
      </c>
      <c r="G504" s="50" t="n">
        <f aca="false">(TOT!BS506*60)/TOT!AK506</f>
        <v>2.98610631091449</v>
      </c>
      <c r="H504" s="55" t="n">
        <f aca="false">VLOOKUP(G504,'PH - BLOCKED SHOTS'!$A$3:$B$55,2)</f>
        <v>73</v>
      </c>
      <c r="I504" s="55" t="n">
        <f aca="false">IF(TOT!AK506&lt;400,IF(H504&gt;66,66,H504),H504)</f>
        <v>73</v>
      </c>
      <c r="J504" s="55" t="n">
        <f aca="false">IF(TOT!AK506&lt;200,IF(I504&gt;60,60,I504),I504)</f>
        <v>73</v>
      </c>
      <c r="K504" s="55" t="n">
        <f aca="false">((B504+F504+F504+J504)/4)+TOT!DC506</f>
        <v>78.5</v>
      </c>
      <c r="L504" s="55"/>
      <c r="M504" s="55" t="n">
        <f aca="false">VLOOKUP(TOT!FE506,'PH - GAME SCORE'!$A$3:$B$55,2)</f>
        <v>88</v>
      </c>
      <c r="N504" s="55" t="n">
        <f aca="false">AVERAGE(K504,M504)</f>
        <v>83.25</v>
      </c>
      <c r="O504" s="55" t="n">
        <f aca="false">IF(TOT!AN506&lt;13.4,IF(N504&gt;73,73,N504),N504)</f>
        <v>83.25</v>
      </c>
      <c r="P504" s="55" t="n">
        <f aca="false">IF(TOT!AN506&lt;13.4,IF(O504&gt;73,73,O504),O504)</f>
        <v>83.25</v>
      </c>
    </row>
    <row r="505" customFormat="false" ht="13" hidden="false" customHeight="true" outlineLevel="0" collapsed="false">
      <c r="A505" s="17" t="s">
        <v>2468</v>
      </c>
      <c r="B505" s="27" t="n">
        <f aca="false">'SK - Tableau 1'!G505</f>
        <v>73</v>
      </c>
      <c r="C505" s="54" t="n">
        <f aca="false">(TOT!BQ507*60)/TOT!AK507</f>
        <v>1.47331085689786</v>
      </c>
      <c r="D505" s="27" t="n">
        <f aca="false">VLOOKUP(C505,'PH - GIVEAWAYS'!$A$3:$B$55,2)</f>
        <v>81</v>
      </c>
      <c r="E505" s="27" t="n">
        <f aca="false">IF(TOT!AK507&lt;400,IF(D505&gt;66,66,D505),D505)</f>
        <v>81</v>
      </c>
      <c r="F505" s="27" t="n">
        <f aca="false">IF(TOT!AK507&lt;200,IF(E505&gt;60,60,E505),E505)</f>
        <v>81</v>
      </c>
      <c r="G505" s="50" t="n">
        <f aca="false">(TOT!BS507*60)/TOT!AK507</f>
        <v>3.22725235320483</v>
      </c>
      <c r="H505" s="55" t="n">
        <f aca="false">VLOOKUP(G505,'PH - BLOCKED SHOTS'!$A$3:$B$55,2)</f>
        <v>75</v>
      </c>
      <c r="I505" s="55" t="n">
        <f aca="false">IF(TOT!AK507&lt;400,IF(H505&gt;66,66,H505),H505)</f>
        <v>75</v>
      </c>
      <c r="J505" s="55" t="n">
        <f aca="false">IF(TOT!AK507&lt;200,IF(I505&gt;60,60,I505),I505)</f>
        <v>75</v>
      </c>
      <c r="K505" s="55" t="n">
        <f aca="false">((B505+F505+F505+J505)/4)+TOT!DC507</f>
        <v>78.5</v>
      </c>
      <c r="L505" s="55"/>
      <c r="M505" s="55" t="n">
        <f aca="false">VLOOKUP(TOT!FE507,'PH - GAME SCORE'!$A$3:$B$55,2)</f>
        <v>54</v>
      </c>
      <c r="N505" s="55" t="n">
        <f aca="false">AVERAGE(K505,M505)</f>
        <v>66.25</v>
      </c>
      <c r="O505" s="55" t="n">
        <f aca="false">IF(TOT!AN507&lt;13.4,IF(N505&gt;73,73,N505),N505)</f>
        <v>66.25</v>
      </c>
      <c r="P505" s="55" t="n">
        <f aca="false">IF(TOT!AN507&lt;13.4,IF(O505&gt;73,73,O505),O505)</f>
        <v>66.25</v>
      </c>
    </row>
    <row r="506" customFormat="false" ht="13" hidden="false" customHeight="true" outlineLevel="0" collapsed="false">
      <c r="A506" s="17" t="s">
        <v>2471</v>
      </c>
      <c r="B506" s="27" t="n">
        <f aca="false">'SK - Tableau 1'!G506</f>
        <v>92</v>
      </c>
      <c r="C506" s="54" t="n">
        <f aca="false">(TOT!BQ508*60)/TOT!AK508</f>
        <v>0.663825602360266</v>
      </c>
      <c r="D506" s="27" t="n">
        <f aca="false">VLOOKUP(C506,'PH - GIVEAWAYS'!$A$3:$B$55,2)</f>
        <v>97</v>
      </c>
      <c r="E506" s="27" t="n">
        <f aca="false">IF(TOT!AK508&lt;400,IF(D506&gt;66,66,D506),D506)</f>
        <v>97</v>
      </c>
      <c r="F506" s="27" t="n">
        <f aca="false">IF(TOT!AK508&lt;200,IF(E506&gt;60,60,E506),E506)</f>
        <v>97</v>
      </c>
      <c r="G506" s="50" t="n">
        <f aca="false">(TOT!BS508*60)/TOT!AK508</f>
        <v>2.21275200786755</v>
      </c>
      <c r="H506" s="55" t="n">
        <f aca="false">VLOOKUP(G506,'PH - BLOCKED SHOTS'!$A$3:$B$55,2)</f>
        <v>64</v>
      </c>
      <c r="I506" s="55" t="n">
        <f aca="false">IF(TOT!AK508&lt;400,IF(H506&gt;66,66,H506),H506)</f>
        <v>64</v>
      </c>
      <c r="J506" s="55" t="n">
        <f aca="false">IF(TOT!AK508&lt;200,IF(I506&gt;60,60,I506),I506)</f>
        <v>64</v>
      </c>
      <c r="K506" s="55" t="n">
        <f aca="false">((B506+F506+F506+J506)/4)+TOT!DC508</f>
        <v>91.5</v>
      </c>
      <c r="L506" s="55"/>
      <c r="M506" s="55" t="n">
        <f aca="false">VLOOKUP(TOT!FE508,'PH - GAME SCORE'!$A$3:$B$55,2)</f>
        <v>73</v>
      </c>
      <c r="N506" s="55" t="n">
        <f aca="false">AVERAGE(K506,M506)</f>
        <v>82.25</v>
      </c>
      <c r="O506" s="55" t="n">
        <f aca="false">IF(TOT!AN508&lt;13.4,IF(N506&gt;73,73,N506),N506)</f>
        <v>82.25</v>
      </c>
      <c r="P506" s="55" t="n">
        <f aca="false">IF(TOT!AN508&lt;13.4,IF(O506&gt;73,73,O506),O506)</f>
        <v>82.25</v>
      </c>
    </row>
    <row r="507" customFormat="false" ht="13" hidden="false" customHeight="true" outlineLevel="0" collapsed="false">
      <c r="A507" s="17" t="s">
        <v>2476</v>
      </c>
      <c r="B507" s="27" t="n">
        <f aca="false">'SK - Tableau 1'!G507</f>
        <v>60</v>
      </c>
      <c r="C507" s="54" t="n">
        <f aca="false">(TOT!BQ509*60)/TOT!AK509</f>
        <v>0</v>
      </c>
      <c r="D507" s="27" t="n">
        <f aca="false">VLOOKUP(C507,'PH - GIVEAWAYS'!$A$3:$B$55,2)</f>
        <v>99</v>
      </c>
      <c r="E507" s="27" t="n">
        <f aca="false">IF(TOT!AK509&lt;400,IF(D507&gt;66,66,D507),D507)</f>
        <v>66</v>
      </c>
      <c r="F507" s="27" t="n">
        <f aca="false">IF(TOT!AK509&lt;200,IF(E507&gt;60,60,E507),E507)</f>
        <v>60</v>
      </c>
      <c r="G507" s="50" t="n">
        <f aca="false">(TOT!BS509*60)/TOT!AK509</f>
        <v>3.80147835269279</v>
      </c>
      <c r="H507" s="55" t="n">
        <f aca="false">VLOOKUP(G507,'PH - BLOCKED SHOTS'!$A$3:$B$55,2)</f>
        <v>80</v>
      </c>
      <c r="I507" s="55" t="n">
        <f aca="false">IF(TOT!AK509&lt;400,IF(H507&gt;66,66,H507),H507)</f>
        <v>66</v>
      </c>
      <c r="J507" s="55" t="n">
        <f aca="false">IF(TOT!AK509&lt;200,IF(I507&gt;60,60,I507),I507)</f>
        <v>60</v>
      </c>
      <c r="K507" s="55" t="n">
        <f aca="false">((B507+F507+F507+J507)/4)+TOT!DC509</f>
        <v>60</v>
      </c>
      <c r="L507" s="55"/>
      <c r="M507" s="55" t="n">
        <f aca="false">VLOOKUP(TOT!FE509,'PH - GAME SCORE'!$A$3:$B$55,2)</f>
        <v>99</v>
      </c>
      <c r="N507" s="55" t="n">
        <f aca="false">AVERAGE(K507,M507)</f>
        <v>79.5</v>
      </c>
      <c r="O507" s="55" t="n">
        <f aca="false">IF(TOT!AN509&lt;13.4,IF(N507&gt;73,73,N507),N507)</f>
        <v>79.5</v>
      </c>
      <c r="P507" s="55" t="n">
        <f aca="false">IF(TOT!AN509&lt;13.4,IF(O507&gt;73,73,O507),O507)</f>
        <v>79.5</v>
      </c>
    </row>
    <row r="508" customFormat="false" ht="13" hidden="false" customHeight="true" outlineLevel="0" collapsed="false">
      <c r="A508" s="17" t="s">
        <v>2482</v>
      </c>
      <c r="B508" s="27" t="n">
        <f aca="false">'SK - Tableau 1'!G508</f>
        <v>64</v>
      </c>
      <c r="C508" s="54" t="n">
        <f aca="false">(TOT!BQ510*60)/TOT!AK510</f>
        <v>1.63929760651164</v>
      </c>
      <c r="D508" s="27" t="n">
        <f aca="false">VLOOKUP(C508,'PH - GIVEAWAYS'!$A$3:$B$55,2)</f>
        <v>77</v>
      </c>
      <c r="E508" s="27" t="n">
        <f aca="false">IF(TOT!AK510&lt;400,IF(D508&gt;66,66,D508),D508)</f>
        <v>77</v>
      </c>
      <c r="F508" s="27" t="n">
        <f aca="false">IF(TOT!AK510&lt;200,IF(E508&gt;60,60,E508),E508)</f>
        <v>77</v>
      </c>
      <c r="G508" s="50" t="n">
        <f aca="false">(TOT!BS510*60)/TOT!AK510</f>
        <v>5.5326294219768</v>
      </c>
      <c r="H508" s="55" t="n">
        <f aca="false">VLOOKUP(G508,'PH - BLOCKED SHOTS'!$A$3:$B$55,2)</f>
        <v>93</v>
      </c>
      <c r="I508" s="55" t="n">
        <f aca="false">IF(TOT!AK510&lt;400,IF(H508&gt;66,66,H508),H508)</f>
        <v>93</v>
      </c>
      <c r="J508" s="55" t="n">
        <f aca="false">IF(TOT!AK510&lt;200,IF(I508&gt;60,60,I508),I508)</f>
        <v>93</v>
      </c>
      <c r="K508" s="55" t="n">
        <f aca="false">((B508+F508+F508+J508)/4)+TOT!DC510</f>
        <v>77.75</v>
      </c>
      <c r="L508" s="55"/>
      <c r="M508" s="55" t="n">
        <f aca="false">VLOOKUP(TOT!FE510,'PH - GAME SCORE'!$A$3:$B$55,2)</f>
        <v>57</v>
      </c>
      <c r="N508" s="55" t="n">
        <f aca="false">AVERAGE(K508,M508)</f>
        <v>67.375</v>
      </c>
      <c r="O508" s="55" t="n">
        <f aca="false">IF(TOT!AN510&lt;13.4,IF(N508&gt;73,73,N508),N508)</f>
        <v>67.375</v>
      </c>
      <c r="P508" s="55" t="n">
        <f aca="false">IF(TOT!AN510&lt;13.4,IF(O508&gt;73,73,O508),O508)</f>
        <v>67.375</v>
      </c>
    </row>
    <row r="509" customFormat="false" ht="13" hidden="false" customHeight="true" outlineLevel="0" collapsed="false">
      <c r="A509" s="17" t="s">
        <v>2487</v>
      </c>
      <c r="B509" s="27" t="n">
        <f aca="false">'SK - Tableau 1'!G509</f>
        <v>55</v>
      </c>
      <c r="C509" s="54" t="n">
        <f aca="false">(TOT!BQ511*60)/TOT!AK511</f>
        <v>2.29811682093847</v>
      </c>
      <c r="D509" s="27" t="n">
        <f aca="false">VLOOKUP(C509,'PH - GIVEAWAYS'!$A$3:$B$55,2)</f>
        <v>63</v>
      </c>
      <c r="E509" s="27" t="n">
        <f aca="false">IF(TOT!AK511&lt;400,IF(D509&gt;66,66,D509),D509)</f>
        <v>63</v>
      </c>
      <c r="F509" s="27" t="n">
        <f aca="false">IF(TOT!AK511&lt;200,IF(E509&gt;60,60,E509),E509)</f>
        <v>60</v>
      </c>
      <c r="G509" s="50" t="n">
        <f aca="false">(TOT!BS511*60)/TOT!AK511</f>
        <v>0.574529205234618</v>
      </c>
      <c r="H509" s="55" t="n">
        <f aca="false">VLOOKUP(G509,'PH - BLOCKED SHOTS'!$A$3:$B$55,2)</f>
        <v>47</v>
      </c>
      <c r="I509" s="55" t="n">
        <f aca="false">IF(TOT!AK511&lt;400,IF(H509&gt;66,66,H509),H509)</f>
        <v>47</v>
      </c>
      <c r="J509" s="55" t="n">
        <f aca="false">IF(TOT!AK511&lt;200,IF(I509&gt;60,60,I509),I509)</f>
        <v>47</v>
      </c>
      <c r="K509" s="55" t="n">
        <f aca="false">((B509+F509+F509+J509)/4)+TOT!DC511</f>
        <v>58.5</v>
      </c>
      <c r="L509" s="55"/>
      <c r="M509" s="55" t="n">
        <f aca="false">VLOOKUP(TOT!FE511,'PH - GAME SCORE'!$A$3:$B$55,2)</f>
        <v>56</v>
      </c>
      <c r="N509" s="55" t="n">
        <f aca="false">AVERAGE(K509,M509)</f>
        <v>57.25</v>
      </c>
      <c r="O509" s="55" t="n">
        <f aca="false">IF(TOT!AN511&lt;13.4,IF(N509&gt;73,73,N509),N509)</f>
        <v>57.25</v>
      </c>
      <c r="P509" s="55" t="n">
        <f aca="false">IF(TOT!AN511&lt;13.4,IF(O509&gt;73,73,O509),O509)</f>
        <v>57.25</v>
      </c>
    </row>
    <row r="510" customFormat="false" ht="13" hidden="false" customHeight="true" outlineLevel="0" collapsed="false">
      <c r="A510" s="17" t="s">
        <v>2492</v>
      </c>
      <c r="B510" s="27" t="n">
        <f aca="false">'SK - Tableau 1'!G510</f>
        <v>52</v>
      </c>
      <c r="C510" s="54" t="n">
        <f aca="false">(TOT!BQ512*60)/TOT!AK512</f>
        <v>1.20429531997457</v>
      </c>
      <c r="D510" s="27" t="n">
        <f aca="false">VLOOKUP(C510,'PH - GIVEAWAYS'!$A$3:$B$55,2)</f>
        <v>87</v>
      </c>
      <c r="E510" s="27" t="n">
        <f aca="false">IF(TOT!AK512&lt;400,IF(D510&gt;66,66,D510),D510)</f>
        <v>87</v>
      </c>
      <c r="F510" s="27" t="n">
        <f aca="false">IF(TOT!AK512&lt;200,IF(E510&gt;60,60,E510),E510)</f>
        <v>87</v>
      </c>
      <c r="G510" s="50" t="n">
        <f aca="false">(TOT!BS512*60)/TOT!AK512</f>
        <v>3.13116783193388</v>
      </c>
      <c r="H510" s="55" t="n">
        <f aca="false">VLOOKUP(G510,'PH - BLOCKED SHOTS'!$A$3:$B$55,2)</f>
        <v>74</v>
      </c>
      <c r="I510" s="55" t="n">
        <f aca="false">IF(TOT!AK512&lt;400,IF(H510&gt;66,66,H510),H510)</f>
        <v>74</v>
      </c>
      <c r="J510" s="55" t="n">
        <f aca="false">IF(TOT!AK512&lt;200,IF(I510&gt;60,60,I510),I510)</f>
        <v>74</v>
      </c>
      <c r="K510" s="55" t="n">
        <f aca="false">((B510+F510+F510+J510)/4)+TOT!DC512</f>
        <v>75</v>
      </c>
      <c r="L510" s="55"/>
      <c r="M510" s="55" t="n">
        <f aca="false">VLOOKUP(TOT!FE512,'PH - GAME SCORE'!$A$3:$B$55,2)</f>
        <v>53</v>
      </c>
      <c r="N510" s="55" t="n">
        <f aca="false">AVERAGE(K510,M510)</f>
        <v>64</v>
      </c>
      <c r="O510" s="55" t="n">
        <f aca="false">IF(TOT!AN512&lt;13.4,IF(N510&gt;73,73,N510),N510)</f>
        <v>64</v>
      </c>
      <c r="P510" s="55" t="n">
        <f aca="false">IF(TOT!AN512&lt;13.4,IF(O510&gt;73,73,O510),O510)</f>
        <v>64</v>
      </c>
    </row>
    <row r="511" customFormat="false" ht="13" hidden="false" customHeight="true" outlineLevel="0" collapsed="false">
      <c r="A511" s="17" t="s">
        <v>2497</v>
      </c>
      <c r="B511" s="27" t="n">
        <f aca="false">'SK - Tableau 1'!G511</f>
        <v>60</v>
      </c>
      <c r="C511" s="54" t="n">
        <f aca="false">(TOT!BQ513*60)/TOT!AK513</f>
        <v>0.658809750384308</v>
      </c>
      <c r="D511" s="27" t="n">
        <f aca="false">VLOOKUP(C511,'PH - GIVEAWAYS'!$A$3:$B$55,2)</f>
        <v>97</v>
      </c>
      <c r="E511" s="27" t="n">
        <f aca="false">IF(TOT!AK513&lt;400,IF(D511&gt;66,66,D511),D511)</f>
        <v>97</v>
      </c>
      <c r="F511" s="27" t="n">
        <f aca="false">IF(TOT!AK513&lt;200,IF(E511&gt;60,60,E511),E511)</f>
        <v>97</v>
      </c>
      <c r="G511" s="50" t="n">
        <f aca="false">(TOT!BS513*60)/TOT!AK513</f>
        <v>5.46812092818976</v>
      </c>
      <c r="H511" s="55" t="n">
        <f aca="false">VLOOKUP(G511,'PH - BLOCKED SHOTS'!$A$3:$B$55,2)</f>
        <v>92</v>
      </c>
      <c r="I511" s="55" t="n">
        <f aca="false">IF(TOT!AK513&lt;400,IF(H511&gt;66,66,H511),H511)</f>
        <v>92</v>
      </c>
      <c r="J511" s="55" t="n">
        <f aca="false">IF(TOT!AK513&lt;200,IF(I511&gt;60,60,I511),I511)</f>
        <v>92</v>
      </c>
      <c r="K511" s="55" t="n">
        <f aca="false">((B511+F511+F511+J511)/4)+TOT!DC513</f>
        <v>88.5</v>
      </c>
      <c r="L511" s="55"/>
      <c r="M511" s="55" t="n">
        <f aca="false">VLOOKUP(TOT!FE513,'PH - GAME SCORE'!$A$3:$B$55,2)</f>
        <v>58</v>
      </c>
      <c r="N511" s="55" t="n">
        <f aca="false">AVERAGE(K511,M511)</f>
        <v>73.25</v>
      </c>
      <c r="O511" s="55" t="n">
        <f aca="false">IF(TOT!AN513&lt;13.4,IF(N511&gt;73,73,N511),N511)</f>
        <v>73</v>
      </c>
      <c r="P511" s="55" t="n">
        <f aca="false">IF(TOT!AN513&lt;13.4,IF(O511&gt;73,73,O511),O511)</f>
        <v>73</v>
      </c>
    </row>
    <row r="512" customFormat="false" ht="13" hidden="false" customHeight="true" outlineLevel="0" collapsed="false">
      <c r="A512" s="17" t="s">
        <v>2502</v>
      </c>
      <c r="B512" s="27" t="n">
        <f aca="false">'SK - Tableau 1'!G512</f>
        <v>66</v>
      </c>
      <c r="C512" s="54" t="n">
        <f aca="false">(TOT!BQ514*60)/TOT!AK514</f>
        <v>0.97330179114567</v>
      </c>
      <c r="D512" s="27" t="n">
        <f aca="false">VLOOKUP(C512,'PH - GIVEAWAYS'!$A$3:$B$55,2)</f>
        <v>92</v>
      </c>
      <c r="E512" s="27" t="n">
        <f aca="false">IF(TOT!AK514&lt;400,IF(D512&gt;66,66,D512),D512)</f>
        <v>66</v>
      </c>
      <c r="F512" s="27" t="n">
        <f aca="false">IF(TOT!AK514&lt;200,IF(E512&gt;60,60,E512),E512)</f>
        <v>66</v>
      </c>
      <c r="G512" s="50" t="n">
        <f aca="false">(TOT!BS514*60)/TOT!AK514</f>
        <v>1.94660358229134</v>
      </c>
      <c r="H512" s="55" t="n">
        <f aca="false">VLOOKUP(G512,'PH - BLOCKED SHOTS'!$A$3:$B$55,2)</f>
        <v>61</v>
      </c>
      <c r="I512" s="55" t="n">
        <f aca="false">IF(TOT!AK514&lt;400,IF(H512&gt;66,66,H512),H512)</f>
        <v>61</v>
      </c>
      <c r="J512" s="55" t="n">
        <f aca="false">IF(TOT!AK514&lt;200,IF(I512&gt;60,60,I512),I512)</f>
        <v>61</v>
      </c>
      <c r="K512" s="55" t="n">
        <f aca="false">((B512+F512+F512+J512)/4)+TOT!DC514</f>
        <v>65.75</v>
      </c>
      <c r="L512" s="55"/>
      <c r="M512" s="55" t="n">
        <f aca="false">VLOOKUP(TOT!FE514,'PH - GAME SCORE'!$A$3:$B$55,2)</f>
        <v>57</v>
      </c>
      <c r="N512" s="55" t="n">
        <f aca="false">AVERAGE(K512,M512)</f>
        <v>61.375</v>
      </c>
      <c r="O512" s="55" t="n">
        <f aca="false">IF(TOT!AN514&lt;13.4,IF(N512&gt;73,73,N512),N512)</f>
        <v>61.375</v>
      </c>
      <c r="P512" s="55" t="n">
        <f aca="false">IF(TOT!AN514&lt;13.4,IF(O512&gt;73,73,O512),O512)</f>
        <v>61.375</v>
      </c>
    </row>
    <row r="513" customFormat="false" ht="13" hidden="false" customHeight="true" outlineLevel="0" collapsed="false">
      <c r="A513" s="17" t="s">
        <v>2505</v>
      </c>
      <c r="B513" s="27" t="n">
        <f aca="false">'SK - Tableau 1'!G513</f>
        <v>74</v>
      </c>
      <c r="C513" s="54" t="n">
        <f aca="false">(TOT!BQ515*60)/TOT!AK515</f>
        <v>1.77379362960137</v>
      </c>
      <c r="D513" s="27" t="n">
        <f aca="false">VLOOKUP(C513,'PH - GIVEAWAYS'!$A$3:$B$55,2)</f>
        <v>73</v>
      </c>
      <c r="E513" s="27" t="n">
        <f aca="false">IF(TOT!AK515&lt;400,IF(D513&gt;66,66,D513),D513)</f>
        <v>73</v>
      </c>
      <c r="F513" s="27" t="n">
        <f aca="false">IF(TOT!AK515&lt;200,IF(E513&gt;60,60,E513),E513)</f>
        <v>73</v>
      </c>
      <c r="G513" s="50" t="n">
        <f aca="false">(TOT!BS515*60)/TOT!AK515</f>
        <v>6.00801068090788</v>
      </c>
      <c r="H513" s="55" t="n">
        <f aca="false">VLOOKUP(G513,'PH - BLOCKED SHOTS'!$A$3:$B$55,2)</f>
        <v>95</v>
      </c>
      <c r="I513" s="55" t="n">
        <f aca="false">IF(TOT!AK515&lt;400,IF(H513&gt;66,66,H513),H513)</f>
        <v>95</v>
      </c>
      <c r="J513" s="55" t="n">
        <f aca="false">IF(TOT!AK515&lt;200,IF(I513&gt;60,60,I513),I513)</f>
        <v>95</v>
      </c>
      <c r="K513" s="55" t="n">
        <f aca="false">((B513+F513+F513+J513)/4)+TOT!DC515</f>
        <v>78.75</v>
      </c>
      <c r="L513" s="55"/>
      <c r="M513" s="55" t="n">
        <f aca="false">VLOOKUP(TOT!FE515,'PH - GAME SCORE'!$A$3:$B$55,2)</f>
        <v>48</v>
      </c>
      <c r="N513" s="55" t="n">
        <f aca="false">AVERAGE(K513,M513)</f>
        <v>63.375</v>
      </c>
      <c r="O513" s="55" t="n">
        <f aca="false">IF(TOT!AN515&lt;13.4,IF(N513&gt;73,73,N513),N513)</f>
        <v>63.375</v>
      </c>
      <c r="P513" s="55" t="n">
        <f aca="false">IF(TOT!AN515&lt;13.4,IF(O513&gt;73,73,O513),O513)</f>
        <v>63.375</v>
      </c>
    </row>
    <row r="514" customFormat="false" ht="13" hidden="false" customHeight="true" outlineLevel="0" collapsed="false">
      <c r="A514" s="17" t="s">
        <v>2508</v>
      </c>
      <c r="B514" s="27" t="n">
        <f aca="false">'SK - Tableau 1'!G514</f>
        <v>58</v>
      </c>
      <c r="C514" s="54" t="n">
        <f aca="false">(TOT!BQ516*60)/TOT!AK516</f>
        <v>1.9673666952924</v>
      </c>
      <c r="D514" s="27" t="n">
        <f aca="false">VLOOKUP(C514,'PH - GIVEAWAYS'!$A$3:$B$55,2)</f>
        <v>70</v>
      </c>
      <c r="E514" s="27" t="n">
        <f aca="false">IF(TOT!AK516&lt;400,IF(D514&gt;66,66,D514),D514)</f>
        <v>66</v>
      </c>
      <c r="F514" s="27" t="n">
        <f aca="false">IF(TOT!AK516&lt;200,IF(E514&gt;60,60,E514),E514)</f>
        <v>66</v>
      </c>
      <c r="G514" s="50" t="n">
        <f aca="false">(TOT!BS516*60)/TOT!AK516</f>
        <v>3.09157623545949</v>
      </c>
      <c r="H514" s="55" t="n">
        <f aca="false">VLOOKUP(G514,'PH - BLOCKED SHOTS'!$A$3:$B$55,2)</f>
        <v>74</v>
      </c>
      <c r="I514" s="55" t="n">
        <f aca="false">IF(TOT!AK516&lt;400,IF(H514&gt;66,66,H514),H514)</f>
        <v>66</v>
      </c>
      <c r="J514" s="55" t="n">
        <f aca="false">IF(TOT!AK516&lt;200,IF(I514&gt;60,60,I514),I514)</f>
        <v>66</v>
      </c>
      <c r="K514" s="55" t="n">
        <f aca="false">((B514+F514+F514+J514)/4)+TOT!DC516</f>
        <v>64</v>
      </c>
      <c r="L514" s="55"/>
      <c r="M514" s="55" t="n">
        <f aca="false">VLOOKUP(TOT!FE516,'PH - GAME SCORE'!$A$3:$B$55,2)</f>
        <v>47</v>
      </c>
      <c r="N514" s="55" t="n">
        <f aca="false">AVERAGE(K514,M514)</f>
        <v>55.5</v>
      </c>
      <c r="O514" s="55" t="n">
        <f aca="false">IF(TOT!AN516&lt;13.4,IF(N514&gt;73,73,N514),N514)</f>
        <v>55.5</v>
      </c>
      <c r="P514" s="55" t="n">
        <f aca="false">IF(TOT!AN516&lt;13.4,IF(O514&gt;73,73,O514),O514)</f>
        <v>55.5</v>
      </c>
    </row>
    <row r="515" customFormat="false" ht="13" hidden="false" customHeight="true" outlineLevel="0" collapsed="false">
      <c r="A515" s="17" t="s">
        <v>2511</v>
      </c>
      <c r="B515" s="27" t="n">
        <f aca="false">'SK - Tableau 1'!G515</f>
        <v>55</v>
      </c>
      <c r="C515" s="54" t="n">
        <f aca="false">(TOT!BQ517*60)/TOT!AK517</f>
        <v>3.63705680518492</v>
      </c>
      <c r="D515" s="27" t="n">
        <f aca="false">VLOOKUP(C515,'PH - GIVEAWAYS'!$A$3:$B$55,2)</f>
        <v>49</v>
      </c>
      <c r="E515" s="27" t="n">
        <f aca="false">IF(TOT!AK517&lt;400,IF(D515&gt;66,66,D515),D515)</f>
        <v>49</v>
      </c>
      <c r="F515" s="27" t="n">
        <f aca="false">IF(TOT!AK517&lt;200,IF(E515&gt;60,60,E515),E515)</f>
        <v>49</v>
      </c>
      <c r="G515" s="50" t="n">
        <f aca="false">(TOT!BS517*60)/TOT!AK517</f>
        <v>4.73503621807093</v>
      </c>
      <c r="H515" s="55" t="n">
        <f aca="false">VLOOKUP(G515,'PH - BLOCKED SHOTS'!$A$3:$B$55,2)</f>
        <v>87</v>
      </c>
      <c r="I515" s="55" t="n">
        <f aca="false">IF(TOT!AK517&lt;400,IF(H515&gt;66,66,H515),H515)</f>
        <v>87</v>
      </c>
      <c r="J515" s="55" t="n">
        <f aca="false">IF(TOT!AK517&lt;200,IF(I515&gt;60,60,I515),I515)</f>
        <v>87</v>
      </c>
      <c r="K515" s="55" t="n">
        <f aca="false">((B515+F515+F515+J515)/4)+TOT!DC517</f>
        <v>60</v>
      </c>
      <c r="L515" s="55"/>
      <c r="M515" s="55" t="n">
        <f aca="false">VLOOKUP(TOT!FE517,'PH - GAME SCORE'!$A$3:$B$55,2)</f>
        <v>60</v>
      </c>
      <c r="N515" s="55" t="n">
        <f aca="false">AVERAGE(K515,M515)</f>
        <v>60</v>
      </c>
      <c r="O515" s="55" t="n">
        <f aca="false">IF(TOT!AN517&lt;13.4,IF(N515&gt;73,73,N515),N515)</f>
        <v>60</v>
      </c>
      <c r="P515" s="55" t="n">
        <f aca="false">IF(TOT!AN517&lt;13.4,IF(O515&gt;73,73,O515),O515)</f>
        <v>60</v>
      </c>
    </row>
    <row r="516" customFormat="false" ht="13" hidden="false" customHeight="true" outlineLevel="0" collapsed="false">
      <c r="A516" s="17" t="s">
        <v>2514</v>
      </c>
      <c r="B516" s="27" t="n">
        <f aca="false">'SK - Tableau 1'!G516</f>
        <v>64</v>
      </c>
      <c r="C516" s="54" t="n">
        <f aca="false">(TOT!BQ518*60)/TOT!AK518</f>
        <v>3.26001477492078</v>
      </c>
      <c r="D516" s="27" t="n">
        <f aca="false">VLOOKUP(C516,'PH - GIVEAWAYS'!$A$3:$B$55,2)</f>
        <v>51</v>
      </c>
      <c r="E516" s="27" t="n">
        <f aca="false">IF(TOT!AK518&lt;400,IF(D516&gt;66,66,D516),D516)</f>
        <v>51</v>
      </c>
      <c r="F516" s="27" t="n">
        <f aca="false">IF(TOT!AK518&lt;200,IF(E516&gt;60,60,E516),E516)</f>
        <v>51</v>
      </c>
      <c r="G516" s="50" t="n">
        <f aca="false">(TOT!BS518*60)/TOT!AK518</f>
        <v>3.60317422491244</v>
      </c>
      <c r="H516" s="55" t="n">
        <f aca="false">VLOOKUP(G516,'PH - BLOCKED SHOTS'!$A$3:$B$55,2)</f>
        <v>78</v>
      </c>
      <c r="I516" s="55" t="n">
        <f aca="false">IF(TOT!AK518&lt;400,IF(H516&gt;66,66,H516),H516)</f>
        <v>78</v>
      </c>
      <c r="J516" s="55" t="n">
        <f aca="false">IF(TOT!AK518&lt;200,IF(I516&gt;60,60,I516),I516)</f>
        <v>78</v>
      </c>
      <c r="K516" s="55" t="n">
        <f aca="false">((B516+F516+F516+J516)/4)+TOT!DC518</f>
        <v>62</v>
      </c>
      <c r="L516" s="55"/>
      <c r="M516" s="55" t="n">
        <f aca="false">VLOOKUP(TOT!FE518,'PH - GAME SCORE'!$A$3:$B$55,2)</f>
        <v>50</v>
      </c>
      <c r="N516" s="55" t="n">
        <f aca="false">AVERAGE(K516,M516)</f>
        <v>56</v>
      </c>
      <c r="O516" s="55" t="n">
        <f aca="false">IF(TOT!AN518&lt;13.4,IF(N516&gt;73,73,N516),N516)</f>
        <v>56</v>
      </c>
      <c r="P516" s="55" t="n">
        <f aca="false">IF(TOT!AN518&lt;13.4,IF(O516&gt;73,73,O516),O516)</f>
        <v>56</v>
      </c>
    </row>
    <row r="517" customFormat="false" ht="13" hidden="false" customHeight="true" outlineLevel="0" collapsed="false">
      <c r="A517" s="17" t="s">
        <v>2518</v>
      </c>
      <c r="B517" s="27" t="n">
        <f aca="false">'SK - Tableau 1'!G517</f>
        <v>69</v>
      </c>
      <c r="C517" s="54" t="n">
        <f aca="false">(TOT!BQ519*60)/TOT!AK519</f>
        <v>0.732017283741424</v>
      </c>
      <c r="D517" s="27" t="n">
        <f aca="false">VLOOKUP(C517,'PH - GIVEAWAYS'!$A$3:$B$55,2)</f>
        <v>96</v>
      </c>
      <c r="E517" s="27" t="n">
        <f aca="false">IF(TOT!AK519&lt;400,IF(D517&gt;66,66,D517),D517)</f>
        <v>96</v>
      </c>
      <c r="F517" s="27" t="n">
        <f aca="false">IF(TOT!AK519&lt;200,IF(E517&gt;60,60,E517),E517)</f>
        <v>96</v>
      </c>
      <c r="G517" s="50" t="n">
        <f aca="false">(TOT!BS519*60)/TOT!AK519</f>
        <v>2.56206049309498</v>
      </c>
      <c r="H517" s="55" t="n">
        <f aca="false">VLOOKUP(G517,'PH - BLOCKED SHOTS'!$A$3:$B$55,2)</f>
        <v>68</v>
      </c>
      <c r="I517" s="55" t="n">
        <f aca="false">IF(TOT!AK519&lt;400,IF(H517&gt;66,66,H517),H517)</f>
        <v>68</v>
      </c>
      <c r="J517" s="55" t="n">
        <f aca="false">IF(TOT!AK519&lt;200,IF(I517&gt;60,60,I517),I517)</f>
        <v>68</v>
      </c>
      <c r="K517" s="55" t="n">
        <f aca="false">((B517+F517+F517+J517)/4)+TOT!DC519</f>
        <v>86.25</v>
      </c>
      <c r="L517" s="55"/>
      <c r="M517" s="55" t="n">
        <f aca="false">VLOOKUP(TOT!FE519,'PH - GAME SCORE'!$A$3:$B$55,2)</f>
        <v>52</v>
      </c>
      <c r="N517" s="55" t="n">
        <f aca="false">AVERAGE(K517,M517)</f>
        <v>69.125</v>
      </c>
      <c r="O517" s="55" t="n">
        <f aca="false">IF(TOT!AN519&lt;13.4,IF(N517&gt;73,73,N517),N517)</f>
        <v>69.125</v>
      </c>
      <c r="P517" s="55" t="n">
        <f aca="false">IF(TOT!AN519&lt;13.4,IF(O517&gt;73,73,O517),O517)</f>
        <v>69.125</v>
      </c>
    </row>
    <row r="518" customFormat="false" ht="13" hidden="false" customHeight="true" outlineLevel="0" collapsed="false">
      <c r="A518" s="17" t="s">
        <v>2523</v>
      </c>
      <c r="B518" s="27" t="n">
        <f aca="false">'SK - Tableau 1'!G518</f>
        <v>94</v>
      </c>
      <c r="C518" s="54" t="n">
        <f aca="false">(TOT!BQ520*60)/TOT!AK520</f>
        <v>1.02516309412861</v>
      </c>
      <c r="D518" s="27" t="n">
        <f aca="false">VLOOKUP(C518,'PH - GIVEAWAYS'!$A$3:$B$55,2)</f>
        <v>91</v>
      </c>
      <c r="E518" s="27" t="n">
        <f aca="false">IF(TOT!AK520&lt;400,IF(D518&gt;66,66,D518),D518)</f>
        <v>91</v>
      </c>
      <c r="F518" s="27" t="n">
        <f aca="false">IF(TOT!AK520&lt;200,IF(E518&gt;60,60,E518),E518)</f>
        <v>91</v>
      </c>
      <c r="G518" s="50" t="n">
        <f aca="false">(TOT!BS520*60)/TOT!AK520</f>
        <v>4.84622553588071</v>
      </c>
      <c r="H518" s="55" t="n">
        <f aca="false">VLOOKUP(G518,'PH - BLOCKED SHOTS'!$A$3:$B$55,2)</f>
        <v>88</v>
      </c>
      <c r="I518" s="55" t="n">
        <f aca="false">IF(TOT!AK520&lt;400,IF(H518&gt;66,66,H518),H518)</f>
        <v>88</v>
      </c>
      <c r="J518" s="55" t="n">
        <f aca="false">IF(TOT!AK520&lt;200,IF(I518&gt;60,60,I518),I518)</f>
        <v>88</v>
      </c>
      <c r="K518" s="55" t="n">
        <f aca="false">((B518+F518+F518+J518)/4)+TOT!DC520</f>
        <v>91</v>
      </c>
      <c r="L518" s="55"/>
      <c r="M518" s="55" t="n">
        <f aca="false">VLOOKUP(TOT!FE520,'PH - GAME SCORE'!$A$3:$B$55,2)</f>
        <v>51</v>
      </c>
      <c r="N518" s="55" t="n">
        <f aca="false">AVERAGE(K518,M518)</f>
        <v>71</v>
      </c>
      <c r="O518" s="55" t="n">
        <f aca="false">IF(TOT!AN520&lt;13.4,IF(N518&gt;73,73,N518),N518)</f>
        <v>71</v>
      </c>
      <c r="P518" s="55" t="n">
        <f aca="false">IF(TOT!AN520&lt;13.4,IF(O518&gt;73,73,O518),O518)</f>
        <v>71</v>
      </c>
    </row>
    <row r="519" customFormat="false" ht="13" hidden="false" customHeight="true" outlineLevel="0" collapsed="false">
      <c r="A519" s="17" t="s">
        <v>2528</v>
      </c>
      <c r="B519" s="27" t="n">
        <f aca="false">'SK - Tableau 1'!G519</f>
        <v>82</v>
      </c>
      <c r="C519" s="54" t="n">
        <f aca="false">(TOT!BQ521*60)/TOT!AK521</f>
        <v>1.93357398918293</v>
      </c>
      <c r="D519" s="27" t="n">
        <f aca="false">VLOOKUP(C519,'PH - GIVEAWAYS'!$A$3:$B$55,2)</f>
        <v>70</v>
      </c>
      <c r="E519" s="27" t="n">
        <f aca="false">IF(TOT!AK521&lt;400,IF(D519&gt;66,66,D519),D519)</f>
        <v>70</v>
      </c>
      <c r="F519" s="27" t="n">
        <f aca="false">IF(TOT!AK521&lt;200,IF(E519&gt;60,60,E519),E519)</f>
        <v>70</v>
      </c>
      <c r="G519" s="50" t="n">
        <f aca="false">(TOT!BS521*60)/TOT!AK521</f>
        <v>4.31681634794328</v>
      </c>
      <c r="H519" s="55" t="n">
        <f aca="false">VLOOKUP(G519,'PH - BLOCKED SHOTS'!$A$3:$B$55,2)</f>
        <v>84</v>
      </c>
      <c r="I519" s="55" t="n">
        <f aca="false">IF(TOT!AK521&lt;400,IF(H519&gt;66,66,H519),H519)</f>
        <v>84</v>
      </c>
      <c r="J519" s="55" t="n">
        <f aca="false">IF(TOT!AK521&lt;200,IF(I519&gt;60,60,I519),I519)</f>
        <v>84</v>
      </c>
      <c r="K519" s="55" t="n">
        <f aca="false">((B519+F519+F519+J519)/4)+TOT!DC521</f>
        <v>76.5</v>
      </c>
      <c r="L519" s="55"/>
      <c r="M519" s="55" t="n">
        <f aca="false">VLOOKUP(TOT!FE521,'PH - GAME SCORE'!$A$3:$B$55,2)</f>
        <v>48</v>
      </c>
      <c r="N519" s="55" t="n">
        <f aca="false">AVERAGE(K519,M519)</f>
        <v>62.25</v>
      </c>
      <c r="O519" s="55" t="n">
        <f aca="false">IF(TOT!AN521&lt;13.4,IF(N519&gt;73,73,N519),N519)</f>
        <v>62.25</v>
      </c>
      <c r="P519" s="55" t="n">
        <f aca="false">IF(TOT!AN521&lt;13.4,IF(O519&gt;73,73,O519),O519)</f>
        <v>62.25</v>
      </c>
    </row>
    <row r="520" customFormat="false" ht="13" hidden="false" customHeight="true" outlineLevel="0" collapsed="false">
      <c r="A520" s="17" t="s">
        <v>2531</v>
      </c>
      <c r="B520" s="27" t="n">
        <f aca="false">'SK - Tableau 1'!G520</f>
        <v>85</v>
      </c>
      <c r="C520" s="54" t="n">
        <f aca="false">(TOT!BQ522*60)/TOT!AK522</f>
        <v>1.80680013870388</v>
      </c>
      <c r="D520" s="27" t="n">
        <f aca="false">VLOOKUP(C520,'PH - GIVEAWAYS'!$A$3:$B$55,2)</f>
        <v>73</v>
      </c>
      <c r="E520" s="27" t="n">
        <f aca="false">IF(TOT!AK522&lt;400,IF(D520&gt;66,66,D520),D520)</f>
        <v>73</v>
      </c>
      <c r="F520" s="27" t="n">
        <f aca="false">IF(TOT!AK522&lt;200,IF(E520&gt;60,60,E520),E520)</f>
        <v>73</v>
      </c>
      <c r="G520" s="50" t="n">
        <f aca="false">(TOT!BS522*60)/TOT!AK522</f>
        <v>5.71605862062683</v>
      </c>
      <c r="H520" s="55" t="n">
        <f aca="false">VLOOKUP(G520,'PH - BLOCKED SHOTS'!$A$3:$B$55,2)</f>
        <v>93</v>
      </c>
      <c r="I520" s="55" t="n">
        <f aca="false">IF(TOT!AK522&lt;400,IF(H520&gt;66,66,H520),H520)</f>
        <v>93</v>
      </c>
      <c r="J520" s="55" t="n">
        <f aca="false">IF(TOT!AK522&lt;200,IF(I520&gt;60,60,I520),I520)</f>
        <v>93</v>
      </c>
      <c r="K520" s="55" t="n">
        <f aca="false">((B520+F520+F520+J520)/4)+TOT!DC522</f>
        <v>81</v>
      </c>
      <c r="L520" s="55"/>
      <c r="M520" s="55" t="n">
        <f aca="false">VLOOKUP(TOT!FE522,'PH - GAME SCORE'!$A$3:$B$55,2)</f>
        <v>72</v>
      </c>
      <c r="N520" s="55" t="n">
        <f aca="false">AVERAGE(K520,M520)</f>
        <v>76.5</v>
      </c>
      <c r="O520" s="55" t="n">
        <f aca="false">IF(TOT!AN522&lt;13.4,IF(N520&gt;73,73,N520),N520)</f>
        <v>76.5</v>
      </c>
      <c r="P520" s="55" t="n">
        <f aca="false">IF(TOT!AN522&lt;13.4,IF(O520&gt;73,73,O520),O520)</f>
        <v>76.5</v>
      </c>
    </row>
    <row r="521" customFormat="false" ht="13" hidden="false" customHeight="true" outlineLevel="0" collapsed="false">
      <c r="A521" s="17" t="s">
        <v>2535</v>
      </c>
      <c r="B521" s="27" t="n">
        <f aca="false">'SK - Tableau 1'!G521</f>
        <v>91</v>
      </c>
      <c r="C521" s="54" t="n">
        <f aca="false">(TOT!BQ523*60)/TOT!AK523</f>
        <v>1.2866220939862</v>
      </c>
      <c r="D521" s="27" t="n">
        <f aca="false">VLOOKUP(C521,'PH - GIVEAWAYS'!$A$3:$B$55,2)</f>
        <v>85</v>
      </c>
      <c r="E521" s="27" t="n">
        <f aca="false">IF(TOT!AK523&lt;400,IF(D521&gt;66,66,D521),D521)</f>
        <v>85</v>
      </c>
      <c r="F521" s="27" t="n">
        <f aca="false">IF(TOT!AK523&lt;200,IF(E521&gt;60,60,E521),E521)</f>
        <v>85</v>
      </c>
      <c r="G521" s="50" t="n">
        <f aca="false">(TOT!BS523*60)/TOT!AK523</f>
        <v>3.57743704181528</v>
      </c>
      <c r="H521" s="55" t="n">
        <f aca="false">VLOOKUP(G521,'PH - BLOCKED SHOTS'!$A$3:$B$55,2)</f>
        <v>78</v>
      </c>
      <c r="I521" s="55" t="n">
        <f aca="false">IF(TOT!AK523&lt;400,IF(H521&gt;66,66,H521),H521)</f>
        <v>78</v>
      </c>
      <c r="J521" s="55" t="n">
        <f aca="false">IF(TOT!AK523&lt;200,IF(I521&gt;60,60,I521),I521)</f>
        <v>78</v>
      </c>
      <c r="K521" s="55" t="n">
        <f aca="false">((B521+F521+F521+J521)/4)+TOT!DC523</f>
        <v>84.75</v>
      </c>
      <c r="L521" s="55"/>
      <c r="M521" s="55" t="n">
        <f aca="false">VLOOKUP(TOT!FE523,'PH - GAME SCORE'!$A$3:$B$55,2)</f>
        <v>59</v>
      </c>
      <c r="N521" s="55" t="n">
        <f aca="false">AVERAGE(K521,M521)</f>
        <v>71.875</v>
      </c>
      <c r="O521" s="55" t="n">
        <f aca="false">IF(TOT!AN523&lt;13.4,IF(N521&gt;73,73,N521),N521)</f>
        <v>71.875</v>
      </c>
      <c r="P521" s="55" t="n">
        <f aca="false">IF(TOT!AN523&lt;13.4,IF(O521&gt;73,73,O521),O521)</f>
        <v>71.875</v>
      </c>
    </row>
    <row r="522" customFormat="false" ht="13" hidden="false" customHeight="true" outlineLevel="0" collapsed="false">
      <c r="A522" s="17" t="s">
        <v>2539</v>
      </c>
      <c r="B522" s="27" t="n">
        <f aca="false">'SK - Tableau 1'!G522</f>
        <v>65</v>
      </c>
      <c r="C522" s="54" t="n">
        <f aca="false">(TOT!BQ524*60)/TOT!AK524</f>
        <v>1.21943929702911</v>
      </c>
      <c r="D522" s="27" t="n">
        <f aca="false">VLOOKUP(C522,'PH - GIVEAWAYS'!$A$3:$B$55,2)</f>
        <v>87</v>
      </c>
      <c r="E522" s="27" t="n">
        <f aca="false">IF(TOT!AK524&lt;400,IF(D522&gt;66,66,D522),D522)</f>
        <v>87</v>
      </c>
      <c r="F522" s="27" t="n">
        <f aca="false">IF(TOT!AK524&lt;200,IF(E522&gt;60,60,E522),E522)</f>
        <v>87</v>
      </c>
      <c r="G522" s="50" t="n">
        <f aca="false">(TOT!BS524*60)/TOT!AK524</f>
        <v>3.15619582760476</v>
      </c>
      <c r="H522" s="55" t="n">
        <f aca="false">VLOOKUP(G522,'PH - BLOCKED SHOTS'!$A$3:$B$55,2)</f>
        <v>74</v>
      </c>
      <c r="I522" s="55" t="n">
        <f aca="false">IF(TOT!AK524&lt;400,IF(H522&gt;66,66,H522),H522)</f>
        <v>74</v>
      </c>
      <c r="J522" s="55" t="n">
        <f aca="false">IF(TOT!AK524&lt;200,IF(I522&gt;60,60,I522),I522)</f>
        <v>74</v>
      </c>
      <c r="K522" s="55" t="n">
        <f aca="false">((B522+F522+F522+J522)/4)+TOT!DC524</f>
        <v>84.25</v>
      </c>
      <c r="L522" s="55"/>
      <c r="M522" s="55" t="n">
        <f aca="false">VLOOKUP(TOT!FE524,'PH - GAME SCORE'!$A$3:$B$55,2)</f>
        <v>60</v>
      </c>
      <c r="N522" s="55" t="n">
        <f aca="false">AVERAGE(K522,M522)</f>
        <v>72.125</v>
      </c>
      <c r="O522" s="55" t="n">
        <f aca="false">IF(TOT!AN524&lt;13.4,IF(N522&gt;73,73,N522),N522)</f>
        <v>72.125</v>
      </c>
      <c r="P522" s="55" t="n">
        <f aca="false">IF(TOT!AN524&lt;13.4,IF(O522&gt;73,73,O522),O522)</f>
        <v>72.125</v>
      </c>
    </row>
    <row r="523" customFormat="false" ht="13" hidden="false" customHeight="true" outlineLevel="0" collapsed="false">
      <c r="A523" s="17" t="s">
        <v>2545</v>
      </c>
      <c r="B523" s="27" t="n">
        <f aca="false">'SK - Tableau 1'!G523</f>
        <v>62</v>
      </c>
      <c r="C523" s="54" t="n">
        <f aca="false">(TOT!BQ525*60)/TOT!AK525</f>
        <v>2.71698113207547</v>
      </c>
      <c r="D523" s="27" t="n">
        <f aca="false">VLOOKUP(C523,'PH - GIVEAWAYS'!$A$3:$B$55,2)</f>
        <v>57</v>
      </c>
      <c r="E523" s="27" t="n">
        <f aca="false">IF(TOT!AK525&lt;400,IF(D523&gt;66,66,D523),D523)</f>
        <v>57</v>
      </c>
      <c r="F523" s="27" t="n">
        <f aca="false">IF(TOT!AK525&lt;200,IF(E523&gt;60,60,E523),E523)</f>
        <v>57</v>
      </c>
      <c r="G523" s="50" t="n">
        <f aca="false">(TOT!BS525*60)/TOT!AK525</f>
        <v>1.1644204851752</v>
      </c>
      <c r="H523" s="55" t="n">
        <f aca="false">VLOOKUP(G523,'PH - BLOCKED SHOTS'!$A$3:$B$55,2)</f>
        <v>51</v>
      </c>
      <c r="I523" s="55" t="n">
        <f aca="false">IF(TOT!AK525&lt;400,IF(H523&gt;66,66,H523),H523)</f>
        <v>51</v>
      </c>
      <c r="J523" s="55" t="n">
        <f aca="false">IF(TOT!AK525&lt;200,IF(I523&gt;60,60,I523),I523)</f>
        <v>51</v>
      </c>
      <c r="K523" s="55" t="n">
        <f aca="false">((B523+F523+F523+J523)/4)+TOT!DC525</f>
        <v>57.75</v>
      </c>
      <c r="L523" s="55"/>
      <c r="M523" s="55" t="n">
        <f aca="false">VLOOKUP(TOT!FE525,'PH - GAME SCORE'!$A$3:$B$55,2)</f>
        <v>67</v>
      </c>
      <c r="N523" s="55" t="n">
        <f aca="false">AVERAGE(K523,M523)</f>
        <v>62.375</v>
      </c>
      <c r="O523" s="55" t="n">
        <f aca="false">IF(TOT!AN525&lt;13.4,IF(N523&gt;73,73,N523),N523)</f>
        <v>62.375</v>
      </c>
      <c r="P523" s="55" t="n">
        <f aca="false">IF(TOT!AN525&lt;13.4,IF(O523&gt;73,73,O523),O523)</f>
        <v>62.375</v>
      </c>
    </row>
    <row r="524" customFormat="false" ht="13" hidden="false" customHeight="true" outlineLevel="0" collapsed="false">
      <c r="A524" s="17" t="s">
        <v>2549</v>
      </c>
      <c r="B524" s="27" t="n">
        <f aca="false">'SK - Tableau 1'!G524</f>
        <v>49</v>
      </c>
      <c r="C524" s="54" t="n">
        <f aca="false">(TOT!BQ526*60)/TOT!AK526</f>
        <v>1.26878344173529</v>
      </c>
      <c r="D524" s="27" t="n">
        <f aca="false">VLOOKUP(C524,'PH - GIVEAWAYS'!$A$3:$B$55,2)</f>
        <v>86</v>
      </c>
      <c r="E524" s="27" t="n">
        <f aca="false">IF(TOT!AK526&lt;400,IF(D524&gt;66,66,D524),D524)</f>
        <v>86</v>
      </c>
      <c r="F524" s="27" t="n">
        <f aca="false">IF(TOT!AK526&lt;200,IF(E524&gt;60,60,E524),E524)</f>
        <v>86</v>
      </c>
      <c r="G524" s="50" t="n">
        <f aca="false">(TOT!BS526*60)/TOT!AK526</f>
        <v>1.84550318797861</v>
      </c>
      <c r="H524" s="55" t="n">
        <f aca="false">VLOOKUP(G524,'PH - BLOCKED SHOTS'!$A$3:$B$55,2)</f>
        <v>60</v>
      </c>
      <c r="I524" s="55" t="n">
        <f aca="false">IF(TOT!AK526&lt;400,IF(H524&gt;66,66,H524),H524)</f>
        <v>60</v>
      </c>
      <c r="J524" s="55" t="n">
        <f aca="false">IF(TOT!AK526&lt;200,IF(I524&gt;60,60,I524),I524)</f>
        <v>60</v>
      </c>
      <c r="K524" s="55" t="n">
        <f aca="false">((B524+F524+F524+J524)/4)+TOT!DC526</f>
        <v>73.25</v>
      </c>
      <c r="L524" s="55"/>
      <c r="M524" s="55" t="n">
        <f aca="false">VLOOKUP(TOT!FE526,'PH - GAME SCORE'!$A$3:$B$55,2)</f>
        <v>56</v>
      </c>
      <c r="N524" s="55" t="n">
        <f aca="false">AVERAGE(K524,M524)</f>
        <v>64.625</v>
      </c>
      <c r="O524" s="55" t="n">
        <f aca="false">IF(TOT!AN526&lt;13.4,IF(N524&gt;73,73,N524),N524)</f>
        <v>64.625</v>
      </c>
      <c r="P524" s="55" t="n">
        <f aca="false">IF(TOT!AN526&lt;13.4,IF(O524&gt;73,73,O524),O524)</f>
        <v>64.625</v>
      </c>
    </row>
    <row r="525" customFormat="false" ht="13" hidden="false" customHeight="true" outlineLevel="0" collapsed="false">
      <c r="A525" s="17" t="s">
        <v>2552</v>
      </c>
      <c r="B525" s="27" t="n">
        <f aca="false">'SK - Tableau 1'!G525</f>
        <v>51</v>
      </c>
      <c r="C525" s="54" t="n">
        <f aca="false">(TOT!BQ527*60)/TOT!AK527</f>
        <v>2.80576741078888</v>
      </c>
      <c r="D525" s="27" t="n">
        <f aca="false">VLOOKUP(C525,'PH - GIVEAWAYS'!$A$3:$B$55,2)</f>
        <v>56</v>
      </c>
      <c r="E525" s="27" t="n">
        <f aca="false">IF(TOT!AK527&lt;400,IF(D525&gt;66,66,D525),D525)</f>
        <v>56</v>
      </c>
      <c r="F525" s="27" t="n">
        <f aca="false">IF(TOT!AK527&lt;200,IF(E525&gt;60,60,E525),E525)</f>
        <v>56</v>
      </c>
      <c r="G525" s="50" t="n">
        <f aca="false">(TOT!BS527*60)/TOT!AK527</f>
        <v>5.41112286366426</v>
      </c>
      <c r="H525" s="55" t="n">
        <f aca="false">VLOOKUP(G525,'PH - BLOCKED SHOTS'!$A$3:$B$55,2)</f>
        <v>92</v>
      </c>
      <c r="I525" s="55" t="n">
        <f aca="false">IF(TOT!AK527&lt;400,IF(H525&gt;66,66,H525),H525)</f>
        <v>66</v>
      </c>
      <c r="J525" s="55" t="n">
        <f aca="false">IF(TOT!AK527&lt;200,IF(I525&gt;60,60,I525),I525)</f>
        <v>66</v>
      </c>
      <c r="K525" s="55" t="n">
        <f aca="false">((B525+F525+F525+J525)/4)+TOT!DC527</f>
        <v>57.25</v>
      </c>
      <c r="L525" s="55"/>
      <c r="M525" s="55" t="n">
        <f aca="false">VLOOKUP(TOT!FE527,'PH - GAME SCORE'!$A$3:$B$55,2)</f>
        <v>51</v>
      </c>
      <c r="N525" s="55" t="n">
        <f aca="false">AVERAGE(K525,M525)</f>
        <v>54.125</v>
      </c>
      <c r="O525" s="55" t="n">
        <f aca="false">IF(TOT!AN527&lt;13.4,IF(N525&gt;73,73,N525),N525)</f>
        <v>54.125</v>
      </c>
      <c r="P525" s="55" t="n">
        <f aca="false">IF(TOT!AN527&lt;13.4,IF(O525&gt;73,73,O525),O525)</f>
        <v>54.125</v>
      </c>
    </row>
    <row r="526" customFormat="false" ht="13" hidden="false" customHeight="true" outlineLevel="0" collapsed="false">
      <c r="A526" s="17" t="s">
        <v>2555</v>
      </c>
      <c r="B526" s="27" t="n">
        <f aca="false">'SK - Tableau 1'!G526</f>
        <v>56</v>
      </c>
      <c r="C526" s="54" t="n">
        <f aca="false">(TOT!BQ528*60)/TOT!AK528</f>
        <v>1.1084881453351</v>
      </c>
      <c r="D526" s="27" t="n">
        <f aca="false">VLOOKUP(C526,'PH - GIVEAWAYS'!$A$3:$B$55,2)</f>
        <v>89</v>
      </c>
      <c r="E526" s="27" t="n">
        <f aca="false">IF(TOT!AK528&lt;400,IF(D526&gt;66,66,D526),D526)</f>
        <v>66</v>
      </c>
      <c r="F526" s="27" t="n">
        <f aca="false">IF(TOT!AK528&lt;200,IF(E526&gt;60,60,E526),E526)</f>
        <v>66</v>
      </c>
      <c r="G526" s="50" t="n">
        <f aca="false">(TOT!BS528*60)/TOT!AK528</f>
        <v>2.77122036333775</v>
      </c>
      <c r="H526" s="55" t="n">
        <f aca="false">VLOOKUP(G526,'PH - BLOCKED SHOTS'!$A$3:$B$55,2)</f>
        <v>70</v>
      </c>
      <c r="I526" s="55" t="n">
        <f aca="false">IF(TOT!AK528&lt;400,IF(H526&gt;66,66,H526),H526)</f>
        <v>66</v>
      </c>
      <c r="J526" s="55" t="n">
        <f aca="false">IF(TOT!AK528&lt;200,IF(I526&gt;60,60,I526),I526)</f>
        <v>66</v>
      </c>
      <c r="K526" s="55" t="n">
        <f aca="false">((B526+F526+F526+J526)/4)+TOT!DC528</f>
        <v>64.5</v>
      </c>
      <c r="L526" s="55"/>
      <c r="M526" s="55" t="n">
        <f aca="false">VLOOKUP(TOT!FE528,'PH - GAME SCORE'!$A$3:$B$55,2)</f>
        <v>57</v>
      </c>
      <c r="N526" s="55" t="n">
        <f aca="false">AVERAGE(K526,M526)</f>
        <v>60.75</v>
      </c>
      <c r="O526" s="55" t="n">
        <f aca="false">IF(TOT!AN528&lt;13.4,IF(N526&gt;73,73,N526),N526)</f>
        <v>60.75</v>
      </c>
      <c r="P526" s="55" t="n">
        <f aca="false">IF(TOT!AN528&lt;13.4,IF(O526&gt;73,73,O526),O526)</f>
        <v>60.75</v>
      </c>
    </row>
    <row r="527" customFormat="false" ht="13" hidden="false" customHeight="true" outlineLevel="0" collapsed="false">
      <c r="A527" s="17" t="s">
        <v>2559</v>
      </c>
      <c r="B527" s="27" t="n">
        <f aca="false">'SK - Tableau 1'!G527</f>
        <v>54</v>
      </c>
      <c r="C527" s="54" t="n">
        <f aca="false">(TOT!BQ529*60)/TOT!AK529</f>
        <v>9.40561724363149</v>
      </c>
      <c r="D527" s="27" t="n">
        <f aca="false">VLOOKUP(C527,'PH - GIVEAWAYS'!$A$3:$B$55,2)</f>
        <v>47</v>
      </c>
      <c r="E527" s="27" t="n">
        <f aca="false">IF(TOT!AK529&lt;400,IF(D527&gt;66,66,D527),D527)</f>
        <v>47</v>
      </c>
      <c r="F527" s="27" t="n">
        <f aca="false">IF(TOT!AK529&lt;200,IF(E527&gt;60,60,E527),E527)</f>
        <v>47</v>
      </c>
      <c r="G527" s="50" t="n">
        <f aca="false">(TOT!BS529*60)/TOT!AK529</f>
        <v>2.35140431090787</v>
      </c>
      <c r="H527" s="55" t="n">
        <f aca="false">VLOOKUP(G527,'PH - BLOCKED SHOTS'!$A$3:$B$55,2)</f>
        <v>66</v>
      </c>
      <c r="I527" s="55" t="n">
        <f aca="false">IF(TOT!AK529&lt;400,IF(H527&gt;66,66,H527),H527)</f>
        <v>66</v>
      </c>
      <c r="J527" s="55" t="n">
        <f aca="false">IF(TOT!AK529&lt;200,IF(I527&gt;60,60,I527),I527)</f>
        <v>60</v>
      </c>
      <c r="K527" s="55" t="n">
        <f aca="false">((B527+F527+F527+J527)/4)+TOT!DC529</f>
        <v>53</v>
      </c>
      <c r="L527" s="55"/>
      <c r="M527" s="55" t="n">
        <f aca="false">VLOOKUP(TOT!FE529,'PH - GAME SCORE'!$A$3:$B$55,2)</f>
        <v>50</v>
      </c>
      <c r="N527" s="55" t="n">
        <f aca="false">AVERAGE(K527,M527)</f>
        <v>51.5</v>
      </c>
      <c r="O527" s="55" t="n">
        <f aca="false">IF(TOT!AN529&lt;13.4,IF(N527&gt;73,73,N527),N527)</f>
        <v>51.5</v>
      </c>
      <c r="P527" s="55" t="n">
        <f aca="false">IF(TOT!AN529&lt;13.4,IF(O527&gt;73,73,O527),O527)</f>
        <v>51.5</v>
      </c>
    </row>
    <row r="528" customFormat="false" ht="13" hidden="false" customHeight="true" outlineLevel="0" collapsed="false">
      <c r="A528" s="17" t="s">
        <v>2564</v>
      </c>
      <c r="B528" s="27" t="n">
        <f aca="false">'SK - Tableau 1'!G528</f>
        <v>94</v>
      </c>
      <c r="C528" s="54" t="n">
        <f aca="false">(TOT!BQ530*60)/TOT!AK530</f>
        <v>1.8669294196961</v>
      </c>
      <c r="D528" s="27" t="n">
        <f aca="false">VLOOKUP(C528,'PH - GIVEAWAYS'!$A$3:$B$55,2)</f>
        <v>72</v>
      </c>
      <c r="E528" s="27" t="n">
        <f aca="false">IF(TOT!AK530&lt;400,IF(D528&gt;66,66,D528),D528)</f>
        <v>72</v>
      </c>
      <c r="F528" s="27" t="n">
        <f aca="false">IF(TOT!AK530&lt;200,IF(E528&gt;60,60,E528),E528)</f>
        <v>72</v>
      </c>
      <c r="G528" s="50" t="n">
        <f aca="false">(TOT!BS530*60)/TOT!AK530</f>
        <v>0.840118238863243</v>
      </c>
      <c r="H528" s="55" t="n">
        <f aca="false">VLOOKUP(G528,'PH - BLOCKED SHOTS'!$A$3:$B$55,2)</f>
        <v>48</v>
      </c>
      <c r="I528" s="55" t="n">
        <f aca="false">IF(TOT!AK530&lt;400,IF(H528&gt;66,66,H528),H528)</f>
        <v>48</v>
      </c>
      <c r="J528" s="55" t="n">
        <f aca="false">IF(TOT!AK530&lt;200,IF(I528&gt;60,60,I528),I528)</f>
        <v>48</v>
      </c>
      <c r="K528" s="55" t="n">
        <f aca="false">((B528+F528+F528+J528)/4)+TOT!DC530</f>
        <v>73.5</v>
      </c>
      <c r="L528" s="55"/>
      <c r="M528" s="55" t="n">
        <f aca="false">VLOOKUP(TOT!FE530,'PH - GAME SCORE'!$A$3:$B$55,2)</f>
        <v>71</v>
      </c>
      <c r="N528" s="55" t="n">
        <f aca="false">AVERAGE(K528,M528)</f>
        <v>72.25</v>
      </c>
      <c r="O528" s="55" t="n">
        <f aca="false">IF(TOT!AN530&lt;13.4,IF(N528&gt;73,73,N528),N528)</f>
        <v>72.25</v>
      </c>
      <c r="P528" s="55" t="n">
        <f aca="false">IF(TOT!AN530&lt;13.4,IF(O528&gt;73,73,O528),O528)</f>
        <v>72.25</v>
      </c>
    </row>
    <row r="529" customFormat="false" ht="13" hidden="false" customHeight="true" outlineLevel="0" collapsed="false">
      <c r="A529" s="17" t="s">
        <v>2570</v>
      </c>
      <c r="B529" s="27" t="n">
        <f aca="false">'SK - Tableau 1'!G529</f>
        <v>55</v>
      </c>
      <c r="C529" s="54" t="n">
        <f aca="false">(TOT!BQ531*60)/TOT!AK531</f>
        <v>0.901878914405025</v>
      </c>
      <c r="D529" s="27" t="n">
        <f aca="false">VLOOKUP(C529,'PH - GIVEAWAYS'!$A$3:$B$55,2)</f>
        <v>94</v>
      </c>
      <c r="E529" s="27" t="n">
        <f aca="false">IF(TOT!AK531&lt;400,IF(D529&gt;66,66,D529),D529)</f>
        <v>66</v>
      </c>
      <c r="F529" s="27" t="n">
        <f aca="false">IF(TOT!AK531&lt;200,IF(E529&gt;60,60,E529),E529)</f>
        <v>60</v>
      </c>
      <c r="G529" s="50" t="n">
        <f aca="false">(TOT!BS531*60)/TOT!AK531</f>
        <v>3.30688935281843</v>
      </c>
      <c r="H529" s="55" t="n">
        <f aca="false">VLOOKUP(G529,'PH - BLOCKED SHOTS'!$A$3:$B$55,2)</f>
        <v>76</v>
      </c>
      <c r="I529" s="55" t="n">
        <f aca="false">IF(TOT!AK531&lt;400,IF(H529&gt;66,66,H529),H529)</f>
        <v>66</v>
      </c>
      <c r="J529" s="55" t="n">
        <f aca="false">IF(TOT!AK531&lt;200,IF(I529&gt;60,60,I529),I529)</f>
        <v>60</v>
      </c>
      <c r="K529" s="55" t="n">
        <f aca="false">((B529+F529+F529+J529)/4)+TOT!DC531</f>
        <v>58.75</v>
      </c>
      <c r="L529" s="55"/>
      <c r="M529" s="55" t="n">
        <f aca="false">VLOOKUP(TOT!FE531,'PH - GAME SCORE'!$A$3:$B$55,2)</f>
        <v>53</v>
      </c>
      <c r="N529" s="55" t="n">
        <f aca="false">AVERAGE(K529,M529)</f>
        <v>55.875</v>
      </c>
      <c r="O529" s="55" t="n">
        <f aca="false">IF(TOT!AN531&lt;13.4,IF(N529&gt;73,73,N529),N529)</f>
        <v>55.875</v>
      </c>
      <c r="P529" s="55" t="n">
        <f aca="false">IF(TOT!AN531&lt;13.4,IF(O529&gt;73,73,O529),O529)</f>
        <v>55.875</v>
      </c>
    </row>
    <row r="530" customFormat="false" ht="13" hidden="false" customHeight="true" outlineLevel="0" collapsed="false">
      <c r="A530" s="17" t="s">
        <v>2574</v>
      </c>
      <c r="B530" s="27" t="n">
        <f aca="false">'SK - Tableau 1'!G530</f>
        <v>47</v>
      </c>
      <c r="C530" s="54" t="n">
        <f aca="false">(TOT!BQ532*60)/TOT!AK532</f>
        <v>1.28525526597646</v>
      </c>
      <c r="D530" s="27" t="n">
        <f aca="false">VLOOKUP(C530,'PH - GIVEAWAYS'!$A$3:$B$55,2)</f>
        <v>85</v>
      </c>
      <c r="E530" s="27" t="n">
        <f aca="false">IF(TOT!AK532&lt;400,IF(D530&gt;66,66,D530),D530)</f>
        <v>66</v>
      </c>
      <c r="F530" s="27" t="n">
        <f aca="false">IF(TOT!AK532&lt;200,IF(E530&gt;60,60,E530),E530)</f>
        <v>60</v>
      </c>
      <c r="G530" s="50" t="n">
        <f aca="false">(TOT!BS532*60)/TOT!AK532</f>
        <v>5.78364869689407</v>
      </c>
      <c r="H530" s="55" t="n">
        <f aca="false">VLOOKUP(G530,'PH - BLOCKED SHOTS'!$A$3:$B$55,2)</f>
        <v>94</v>
      </c>
      <c r="I530" s="55" t="n">
        <f aca="false">IF(TOT!AK532&lt;400,IF(H530&gt;66,66,H530),H530)</f>
        <v>66</v>
      </c>
      <c r="J530" s="55" t="n">
        <f aca="false">IF(TOT!AK532&lt;200,IF(I530&gt;60,60,I530),I530)</f>
        <v>60</v>
      </c>
      <c r="K530" s="55" t="n">
        <f aca="false">((B530+F530+F530+J530)/4)+TOT!DC532</f>
        <v>56.75</v>
      </c>
      <c r="L530" s="55"/>
      <c r="M530" s="55" t="n">
        <f aca="false">VLOOKUP(TOT!FE532,'PH - GAME SCORE'!$A$3:$B$55,2)</f>
        <v>49</v>
      </c>
      <c r="N530" s="55" t="n">
        <f aca="false">AVERAGE(K530,M530)</f>
        <v>52.875</v>
      </c>
      <c r="O530" s="55" t="n">
        <f aca="false">IF(TOT!AN532&lt;13.4,IF(N530&gt;73,73,N530),N530)</f>
        <v>52.875</v>
      </c>
      <c r="P530" s="55" t="n">
        <f aca="false">IF(TOT!AN532&lt;13.4,IF(O530&gt;73,73,O530),O530)</f>
        <v>52.875</v>
      </c>
    </row>
    <row r="531" customFormat="false" ht="13" hidden="false" customHeight="true" outlineLevel="0" collapsed="false">
      <c r="A531" s="17" t="s">
        <v>2579</v>
      </c>
      <c r="B531" s="27" t="n">
        <f aca="false">'SK - Tableau 1'!G531</f>
        <v>90</v>
      </c>
      <c r="C531" s="54" t="n">
        <f aca="false">(TOT!BQ533*60)/TOT!AK533</f>
        <v>1.20772440400059</v>
      </c>
      <c r="D531" s="27" t="n">
        <f aca="false">VLOOKUP(C531,'PH - GIVEAWAYS'!$A$3:$B$55,2)</f>
        <v>87</v>
      </c>
      <c r="E531" s="27" t="n">
        <f aca="false">IF(TOT!AK533&lt;400,IF(D531&gt;66,66,D531),D531)</f>
        <v>87</v>
      </c>
      <c r="F531" s="27" t="n">
        <f aca="false">IF(TOT!AK533&lt;200,IF(E531&gt;60,60,E531),E531)</f>
        <v>87</v>
      </c>
      <c r="G531" s="50" t="n">
        <f aca="false">(TOT!BS533*60)/TOT!AK533</f>
        <v>4.67993206550229</v>
      </c>
      <c r="H531" s="55" t="n">
        <f aca="false">VLOOKUP(G531,'PH - BLOCKED SHOTS'!$A$3:$B$55,2)</f>
        <v>87</v>
      </c>
      <c r="I531" s="55" t="n">
        <f aca="false">IF(TOT!AK533&lt;400,IF(H531&gt;66,66,H531),H531)</f>
        <v>87</v>
      </c>
      <c r="J531" s="55" t="n">
        <f aca="false">IF(TOT!AK533&lt;200,IF(I531&gt;60,60,I531),I531)</f>
        <v>87</v>
      </c>
      <c r="K531" s="55" t="n">
        <f aca="false">((B531+F531+F531+J531)/4)+TOT!DC533</f>
        <v>87.75</v>
      </c>
      <c r="L531" s="55"/>
      <c r="M531" s="55" t="n">
        <f aca="false">VLOOKUP(TOT!FE533,'PH - GAME SCORE'!$A$3:$B$55,2)</f>
        <v>61</v>
      </c>
      <c r="N531" s="55" t="n">
        <f aca="false">AVERAGE(K531,M531)</f>
        <v>74.375</v>
      </c>
      <c r="O531" s="55" t="n">
        <f aca="false">IF(TOT!AN533&lt;13.4,IF(N531&gt;73,73,N531),N531)</f>
        <v>74.375</v>
      </c>
      <c r="P531" s="55" t="n">
        <f aca="false">IF(TOT!AN533&lt;13.4,IF(O531&gt;73,73,O531),O531)</f>
        <v>74.375</v>
      </c>
    </row>
    <row r="532" customFormat="false" ht="13" hidden="false" customHeight="true" outlineLevel="0" collapsed="false">
      <c r="A532" s="17" t="s">
        <v>2582</v>
      </c>
      <c r="B532" s="27" t="n">
        <f aca="false">'SK - Tableau 1'!G532</f>
        <v>51</v>
      </c>
      <c r="C532" s="54" t="n">
        <f aca="false">(TOT!BQ534*60)/TOT!AK534</f>
        <v>1.33963750985028</v>
      </c>
      <c r="D532" s="27" t="n">
        <f aca="false">VLOOKUP(C532,'PH - GIVEAWAYS'!$A$3:$B$55,2)</f>
        <v>84</v>
      </c>
      <c r="E532" s="27" t="n">
        <f aca="false">IF(TOT!AK534&lt;400,IF(D532&gt;66,66,D532),D532)</f>
        <v>84</v>
      </c>
      <c r="F532" s="27" t="n">
        <f aca="false">IF(TOT!AK534&lt;200,IF(E532&gt;60,60,E532),E532)</f>
        <v>84</v>
      </c>
      <c r="G532" s="50" t="n">
        <f aca="false">(TOT!BS534*60)/TOT!AK534</f>
        <v>6.38297872340426</v>
      </c>
      <c r="H532" s="55" t="n">
        <f aca="false">VLOOKUP(G532,'PH - BLOCKED SHOTS'!$A$3:$B$55,2)</f>
        <v>96</v>
      </c>
      <c r="I532" s="55" t="n">
        <f aca="false">IF(TOT!AK534&lt;400,IF(H532&gt;66,66,H532),H532)</f>
        <v>96</v>
      </c>
      <c r="J532" s="55" t="n">
        <f aca="false">IF(TOT!AK534&lt;200,IF(I532&gt;60,60,I532),I532)</f>
        <v>96</v>
      </c>
      <c r="K532" s="55" t="n">
        <f aca="false">((B532+F532+F532+J532)/4)+TOT!DC534</f>
        <v>80.75</v>
      </c>
      <c r="L532" s="55"/>
      <c r="M532" s="55" t="n">
        <f aca="false">VLOOKUP(TOT!FE534,'PH - GAME SCORE'!$A$3:$B$55,2)</f>
        <v>54</v>
      </c>
      <c r="N532" s="55" t="n">
        <f aca="false">AVERAGE(K532,M532)</f>
        <v>67.375</v>
      </c>
      <c r="O532" s="55" t="n">
        <f aca="false">IF(TOT!AN534&lt;13.4,IF(N532&gt;73,73,N532),N532)</f>
        <v>67.375</v>
      </c>
      <c r="P532" s="55" t="n">
        <f aca="false">IF(TOT!AN534&lt;13.4,IF(O532&gt;73,73,O532),O532)</f>
        <v>67.375</v>
      </c>
    </row>
    <row r="533" customFormat="false" ht="13" hidden="false" customHeight="true" outlineLevel="0" collapsed="false">
      <c r="A533" s="17" t="s">
        <v>2585</v>
      </c>
      <c r="B533" s="27" t="n">
        <f aca="false">'SK - Tableau 1'!G533</f>
        <v>88</v>
      </c>
      <c r="C533" s="54" t="n">
        <f aca="false">(TOT!BQ535*60)/TOT!AK535</f>
        <v>1.35787790578494</v>
      </c>
      <c r="D533" s="27" t="n">
        <f aca="false">VLOOKUP(C533,'PH - GIVEAWAYS'!$A$3:$B$55,2)</f>
        <v>84</v>
      </c>
      <c r="E533" s="27" t="n">
        <f aca="false">IF(TOT!AK535&lt;400,IF(D533&gt;66,66,D533),D533)</f>
        <v>84</v>
      </c>
      <c r="F533" s="27" t="n">
        <f aca="false">IF(TOT!AK535&lt;200,IF(E533&gt;60,60,E533),E533)</f>
        <v>84</v>
      </c>
      <c r="G533" s="50" t="n">
        <f aca="false">(TOT!BS535*60)/TOT!AK535</f>
        <v>4.7525726702473</v>
      </c>
      <c r="H533" s="55" t="n">
        <f aca="false">VLOOKUP(G533,'PH - BLOCKED SHOTS'!$A$3:$B$55,2)</f>
        <v>87</v>
      </c>
      <c r="I533" s="55" t="n">
        <f aca="false">IF(TOT!AK535&lt;400,IF(H533&gt;66,66,H533),H533)</f>
        <v>87</v>
      </c>
      <c r="J533" s="55" t="n">
        <f aca="false">IF(TOT!AK535&lt;200,IF(I533&gt;60,60,I533),I533)</f>
        <v>87</v>
      </c>
      <c r="K533" s="55" t="n">
        <f aca="false">((B533+F533+F533+J533)/4)+TOT!DC535</f>
        <v>85.75</v>
      </c>
      <c r="L533" s="55"/>
      <c r="M533" s="55" t="n">
        <f aca="false">VLOOKUP(TOT!FE535,'PH - GAME SCORE'!$A$3:$B$55,2)</f>
        <v>90</v>
      </c>
      <c r="N533" s="55" t="n">
        <f aca="false">AVERAGE(K533,M533)</f>
        <v>87.875</v>
      </c>
      <c r="O533" s="55" t="n">
        <f aca="false">IF(TOT!AN535&lt;13.4,IF(N533&gt;73,73,N533),N533)</f>
        <v>87.875</v>
      </c>
      <c r="P533" s="55" t="n">
        <f aca="false">IF(TOT!AN535&lt;13.4,IF(O533&gt;73,73,O533),O533)</f>
        <v>87.875</v>
      </c>
    </row>
    <row r="534" customFormat="false" ht="13" hidden="false" customHeight="true" outlineLevel="0" collapsed="false">
      <c r="A534" s="17" t="s">
        <v>2588</v>
      </c>
      <c r="B534" s="27" t="n">
        <f aca="false">'SK - Tableau 1'!G534</f>
        <v>73</v>
      </c>
      <c r="C534" s="54" t="n">
        <f aca="false">(TOT!BQ536*60)/TOT!AK536</f>
        <v>1.24787687614822</v>
      </c>
      <c r="D534" s="27" t="n">
        <f aca="false">VLOOKUP(C534,'PH - GIVEAWAYS'!$A$3:$B$55,2)</f>
        <v>86</v>
      </c>
      <c r="E534" s="27" t="n">
        <f aca="false">IF(TOT!AK536&lt;400,IF(D534&gt;66,66,D534),D534)</f>
        <v>86</v>
      </c>
      <c r="F534" s="27" t="n">
        <f aca="false">IF(TOT!AK536&lt;200,IF(E534&gt;60,60,E534),E534)</f>
        <v>86</v>
      </c>
      <c r="G534" s="50" t="n">
        <f aca="false">(TOT!BS536*60)/TOT!AK536</f>
        <v>3.18208603417797</v>
      </c>
      <c r="H534" s="55" t="n">
        <f aca="false">VLOOKUP(G534,'PH - BLOCKED SHOTS'!$A$3:$B$55,2)</f>
        <v>75</v>
      </c>
      <c r="I534" s="55" t="n">
        <f aca="false">IF(TOT!AK536&lt;400,IF(H534&gt;66,66,H534),H534)</f>
        <v>75</v>
      </c>
      <c r="J534" s="55" t="n">
        <f aca="false">IF(TOT!AK536&lt;200,IF(I534&gt;60,60,I534),I534)</f>
        <v>75</v>
      </c>
      <c r="K534" s="55" t="n">
        <f aca="false">((B534+F534+F534+J534)/4)+TOT!DC536</f>
        <v>81</v>
      </c>
      <c r="L534" s="55"/>
      <c r="M534" s="55" t="n">
        <f aca="false">VLOOKUP(TOT!FE536,'PH - GAME SCORE'!$A$3:$B$55,2)</f>
        <v>70</v>
      </c>
      <c r="N534" s="55" t="n">
        <f aca="false">AVERAGE(K534,M534)</f>
        <v>75.5</v>
      </c>
      <c r="O534" s="55" t="n">
        <f aca="false">IF(TOT!AN536&lt;13.4,IF(N534&gt;73,73,N534),N534)</f>
        <v>73</v>
      </c>
      <c r="P534" s="55" t="n">
        <f aca="false">IF(TOT!AN536&lt;13.4,IF(O534&gt;73,73,O534),O534)</f>
        <v>73</v>
      </c>
    </row>
    <row r="535" customFormat="false" ht="13" hidden="false" customHeight="true" outlineLevel="0" collapsed="false">
      <c r="A535" s="17" t="s">
        <v>2592</v>
      </c>
      <c r="B535" s="27" t="n">
        <f aca="false">'SK - Tableau 1'!G535</f>
        <v>73</v>
      </c>
      <c r="C535" s="54" t="n">
        <f aca="false">(TOT!BQ537*60)/TOT!AK537</f>
        <v>1.16748552804398</v>
      </c>
      <c r="D535" s="27" t="n">
        <f aca="false">VLOOKUP(C535,'PH - GIVEAWAYS'!$A$3:$B$55,2)</f>
        <v>88</v>
      </c>
      <c r="E535" s="27" t="n">
        <f aca="false">IF(TOT!AK537&lt;400,IF(D535&gt;66,66,D535),D535)</f>
        <v>88</v>
      </c>
      <c r="F535" s="27" t="n">
        <f aca="false">IF(TOT!AK537&lt;200,IF(E535&gt;60,60,E535),E535)</f>
        <v>88</v>
      </c>
      <c r="G535" s="50" t="n">
        <f aca="false">(TOT!BS537*60)/TOT!AK537</f>
        <v>1.86797684487036</v>
      </c>
      <c r="H535" s="55" t="n">
        <f aca="false">VLOOKUP(G535,'PH - BLOCKED SHOTS'!$A$3:$B$55,2)</f>
        <v>60</v>
      </c>
      <c r="I535" s="55" t="n">
        <f aca="false">IF(TOT!AK537&lt;400,IF(H535&gt;66,66,H535),H535)</f>
        <v>60</v>
      </c>
      <c r="J535" s="55" t="n">
        <f aca="false">IF(TOT!AK537&lt;200,IF(I535&gt;60,60,I535),I535)</f>
        <v>60</v>
      </c>
      <c r="K535" s="55" t="n">
        <f aca="false">((B535+F535+F535+J535)/4)+TOT!DC537</f>
        <v>78.25</v>
      </c>
      <c r="L535" s="55"/>
      <c r="M535" s="55" t="n">
        <f aca="false">VLOOKUP(TOT!FE537,'PH - GAME SCORE'!$A$3:$B$55,2)</f>
        <v>59</v>
      </c>
      <c r="N535" s="55" t="n">
        <f aca="false">AVERAGE(K535,M535)</f>
        <v>68.625</v>
      </c>
      <c r="O535" s="55" t="n">
        <f aca="false">IF(TOT!AN537&lt;13.4,IF(N535&gt;73,73,N535),N535)</f>
        <v>68.625</v>
      </c>
      <c r="P535" s="55" t="n">
        <f aca="false">IF(TOT!AN537&lt;13.4,IF(O535&gt;73,73,O535),O535)</f>
        <v>68.625</v>
      </c>
    </row>
    <row r="536" customFormat="false" ht="13" hidden="false" customHeight="true" outlineLevel="0" collapsed="false">
      <c r="A536" s="17" t="s">
        <v>2596</v>
      </c>
      <c r="B536" s="27" t="n">
        <f aca="false">'SK - Tableau 1'!G536</f>
        <v>88</v>
      </c>
      <c r="C536" s="54" t="n">
        <f aca="false">(TOT!BQ538*60)/TOT!AK538</f>
        <v>2.45707166459016</v>
      </c>
      <c r="D536" s="27" t="n">
        <f aca="false">VLOOKUP(C536,'PH - GIVEAWAYS'!$A$3:$B$55,2)</f>
        <v>60</v>
      </c>
      <c r="E536" s="27" t="n">
        <f aca="false">IF(TOT!AK538&lt;400,IF(D536&gt;66,66,D536),D536)</f>
        <v>60</v>
      </c>
      <c r="F536" s="27" t="n">
        <f aca="false">IF(TOT!AK538&lt;200,IF(E536&gt;60,60,E536),E536)</f>
        <v>60</v>
      </c>
      <c r="G536" s="50" t="n">
        <f aca="false">(TOT!BS538*60)/TOT!AK538</f>
        <v>4.7971399165808</v>
      </c>
      <c r="H536" s="55" t="n">
        <f aca="false">VLOOKUP(G536,'PH - BLOCKED SHOTS'!$A$3:$B$55,2)</f>
        <v>88</v>
      </c>
      <c r="I536" s="55" t="n">
        <f aca="false">IF(TOT!AK538&lt;400,IF(H536&gt;66,66,H536),H536)</f>
        <v>88</v>
      </c>
      <c r="J536" s="55" t="n">
        <f aca="false">IF(TOT!AK538&lt;200,IF(I536&gt;60,60,I536),I536)</f>
        <v>88</v>
      </c>
      <c r="K536" s="55" t="n">
        <f aca="false">((B536+F536+F536+J536)/4)+TOT!DC538</f>
        <v>74</v>
      </c>
      <c r="L536" s="55"/>
      <c r="M536" s="55" t="n">
        <f aca="false">VLOOKUP(TOT!FE538,'PH - GAME SCORE'!$A$3:$B$55,2)</f>
        <v>60</v>
      </c>
      <c r="N536" s="55" t="n">
        <f aca="false">AVERAGE(K536,M536)</f>
        <v>67</v>
      </c>
      <c r="O536" s="55" t="n">
        <f aca="false">IF(TOT!AN538&lt;13.4,IF(N536&gt;73,73,N536),N536)</f>
        <v>67</v>
      </c>
      <c r="P536" s="55" t="n">
        <f aca="false">IF(TOT!AN538&lt;13.4,IF(O536&gt;73,73,O536),O536)</f>
        <v>67</v>
      </c>
    </row>
    <row r="537" customFormat="false" ht="13" hidden="false" customHeight="true" outlineLevel="0" collapsed="false">
      <c r="A537" s="17" t="s">
        <v>2599</v>
      </c>
      <c r="B537" s="27" t="n">
        <f aca="false">'SK - Tableau 1'!G537</f>
        <v>69</v>
      </c>
      <c r="C537" s="54" t="n">
        <f aca="false">(TOT!BQ539*60)/TOT!AK539</f>
        <v>1.59587329733215</v>
      </c>
      <c r="D537" s="27" t="n">
        <f aca="false">VLOOKUP(C537,'PH - GIVEAWAYS'!$A$3:$B$55,2)</f>
        <v>78</v>
      </c>
      <c r="E537" s="27" t="n">
        <f aca="false">IF(TOT!AK539&lt;400,IF(D537&gt;66,66,D537),D537)</f>
        <v>78</v>
      </c>
      <c r="F537" s="27" t="n">
        <f aca="false">IF(TOT!AK539&lt;200,IF(E537&gt;60,60,E537),E537)</f>
        <v>78</v>
      </c>
      <c r="G537" s="50" t="n">
        <f aca="false">(TOT!BS539*60)/TOT!AK539</f>
        <v>1.49915370355445</v>
      </c>
      <c r="H537" s="55" t="n">
        <f aca="false">VLOOKUP(G537,'PH - BLOCKED SHOTS'!$A$3:$B$55,2)</f>
        <v>55</v>
      </c>
      <c r="I537" s="55" t="n">
        <f aca="false">IF(TOT!AK539&lt;400,IF(H537&gt;66,66,H537),H537)</f>
        <v>55</v>
      </c>
      <c r="J537" s="55" t="n">
        <f aca="false">IF(TOT!AK539&lt;200,IF(I537&gt;60,60,I537),I537)</f>
        <v>55</v>
      </c>
      <c r="K537" s="55" t="n">
        <f aca="false">((B537+F537+F537+J537)/4)+TOT!DC539</f>
        <v>76</v>
      </c>
      <c r="L537" s="55"/>
      <c r="M537" s="55" t="n">
        <f aca="false">VLOOKUP(TOT!FE539,'PH - GAME SCORE'!$A$3:$B$55,2)</f>
        <v>93</v>
      </c>
      <c r="N537" s="55" t="n">
        <f aca="false">AVERAGE(K537,M537)</f>
        <v>84.5</v>
      </c>
      <c r="O537" s="55" t="n">
        <f aca="false">IF(TOT!AN539&lt;13.4,IF(N537&gt;73,73,N537),N537)</f>
        <v>84.5</v>
      </c>
      <c r="P537" s="55" t="n">
        <f aca="false">IF(TOT!AN539&lt;13.4,IF(O537&gt;73,73,O537),O537)</f>
        <v>84.5</v>
      </c>
    </row>
    <row r="538" customFormat="false" ht="13" hidden="false" customHeight="true" outlineLevel="0" collapsed="false">
      <c r="A538" s="17" t="s">
        <v>2602</v>
      </c>
      <c r="B538" s="27" t="n">
        <f aca="false">'SK - Tableau 1'!G538</f>
        <v>93</v>
      </c>
      <c r="C538" s="54" t="n">
        <f aca="false">(TOT!BQ540*60)/TOT!AK540</f>
        <v>2.85229768424572</v>
      </c>
      <c r="D538" s="27" t="n">
        <f aca="false">VLOOKUP(C538,'PH - GIVEAWAYS'!$A$3:$B$55,2)</f>
        <v>55</v>
      </c>
      <c r="E538" s="27" t="n">
        <f aca="false">IF(TOT!AK540&lt;400,IF(D538&gt;66,66,D538),D538)</f>
        <v>55</v>
      </c>
      <c r="F538" s="27" t="n">
        <f aca="false">IF(TOT!AK540&lt;200,IF(E538&gt;60,60,E538),E538)</f>
        <v>55</v>
      </c>
      <c r="G538" s="50" t="n">
        <f aca="false">(TOT!BS540*60)/TOT!AK540</f>
        <v>1.95157209974707</v>
      </c>
      <c r="H538" s="55" t="n">
        <f aca="false">VLOOKUP(G538,'PH - BLOCKED SHOTS'!$A$3:$B$55,2)</f>
        <v>61</v>
      </c>
      <c r="I538" s="55" t="n">
        <f aca="false">IF(TOT!AK540&lt;400,IF(H538&gt;66,66,H538),H538)</f>
        <v>61</v>
      </c>
      <c r="J538" s="55" t="n">
        <f aca="false">IF(TOT!AK540&lt;200,IF(I538&gt;60,60,I538),I538)</f>
        <v>61</v>
      </c>
      <c r="K538" s="55" t="n">
        <f aca="false">((B538+F538+F538+J538)/4)+TOT!DC540</f>
        <v>68</v>
      </c>
      <c r="L538" s="55"/>
      <c r="M538" s="55" t="n">
        <f aca="false">VLOOKUP(TOT!FE540,'PH - GAME SCORE'!$A$3:$B$55,2)</f>
        <v>94</v>
      </c>
      <c r="N538" s="55" t="n">
        <f aca="false">AVERAGE(K538,M538)</f>
        <v>81</v>
      </c>
      <c r="O538" s="55" t="n">
        <f aca="false">IF(TOT!AN540&lt;13.4,IF(N538&gt;73,73,N538),N538)</f>
        <v>81</v>
      </c>
      <c r="P538" s="55" t="n">
        <f aca="false">IF(TOT!AN540&lt;13.4,IF(O538&gt;73,73,O538),O538)</f>
        <v>81</v>
      </c>
    </row>
    <row r="539" customFormat="false" ht="13" hidden="false" customHeight="true" outlineLevel="0" collapsed="false">
      <c r="A539" s="17" t="s">
        <v>2606</v>
      </c>
      <c r="B539" s="27" t="n">
        <f aca="false">'SK - Tableau 1'!G539</f>
        <v>58</v>
      </c>
      <c r="C539" s="54" t="n">
        <f aca="false">(TOT!BQ541*60)/TOT!AK541</f>
        <v>0</v>
      </c>
      <c r="D539" s="27" t="n">
        <f aca="false">VLOOKUP(C539,'PH - GIVEAWAYS'!$A$3:$B$55,2)</f>
        <v>99</v>
      </c>
      <c r="E539" s="27" t="n">
        <f aca="false">IF(TOT!AK541&lt;400,IF(D539&gt;66,66,D539),D539)</f>
        <v>66</v>
      </c>
      <c r="F539" s="27" t="n">
        <f aca="false">IF(TOT!AK541&lt;200,IF(E539&gt;60,60,E539),E539)</f>
        <v>60</v>
      </c>
      <c r="G539" s="50" t="n">
        <f aca="false">(TOT!BS541*60)/TOT!AK541</f>
        <v>0</v>
      </c>
      <c r="H539" s="55" t="n">
        <f aca="false">VLOOKUP(G539,'PH - BLOCKED SHOTS'!$A$3:$B$55,2)</f>
        <v>47</v>
      </c>
      <c r="I539" s="55" t="n">
        <f aca="false">IF(TOT!AK541&lt;400,IF(H539&gt;66,66,H539),H539)</f>
        <v>47</v>
      </c>
      <c r="J539" s="55" t="n">
        <f aca="false">IF(TOT!AK541&lt;200,IF(I539&gt;60,60,I539),I539)</f>
        <v>47</v>
      </c>
      <c r="K539" s="55" t="n">
        <f aca="false">((B539+F539+F539+J539)/4)+TOT!DC541</f>
        <v>56.25</v>
      </c>
      <c r="L539" s="55"/>
      <c r="M539" s="55" t="n">
        <f aca="false">VLOOKUP(TOT!FE541,'PH - GAME SCORE'!$A$3:$B$55,2)</f>
        <v>56</v>
      </c>
      <c r="N539" s="55" t="n">
        <f aca="false">AVERAGE(K539,M539)</f>
        <v>56.125</v>
      </c>
      <c r="O539" s="55" t="n">
        <f aca="false">IF(TOT!AN541&lt;13.4,IF(N539&gt;73,73,N539),N539)</f>
        <v>56.125</v>
      </c>
      <c r="P539" s="55" t="n">
        <f aca="false">IF(TOT!AN541&lt;13.4,IF(O539&gt;73,73,O539),O539)</f>
        <v>56.125</v>
      </c>
    </row>
    <row r="540" customFormat="false" ht="13" hidden="false" customHeight="true" outlineLevel="0" collapsed="false">
      <c r="A540" s="17" t="s">
        <v>2610</v>
      </c>
      <c r="B540" s="27" t="n">
        <f aca="false">'SK - Tableau 1'!G540</f>
        <v>53</v>
      </c>
      <c r="C540" s="54" t="n">
        <f aca="false">(TOT!BQ542*60)/TOT!AK542</f>
        <v>1.4519056261343</v>
      </c>
      <c r="D540" s="27" t="n">
        <f aca="false">VLOOKUP(C540,'PH - GIVEAWAYS'!$A$3:$B$55,2)</f>
        <v>81</v>
      </c>
      <c r="E540" s="27" t="n">
        <f aca="false">IF(TOT!AK542&lt;400,IF(D540&gt;66,66,D540),D540)</f>
        <v>66</v>
      </c>
      <c r="F540" s="27" t="n">
        <f aca="false">IF(TOT!AK542&lt;200,IF(E540&gt;60,60,E540),E540)</f>
        <v>60</v>
      </c>
      <c r="G540" s="50" t="n">
        <f aca="false">(TOT!BS542*60)/TOT!AK542</f>
        <v>2.54083484573503</v>
      </c>
      <c r="H540" s="55" t="n">
        <f aca="false">VLOOKUP(G540,'PH - BLOCKED SHOTS'!$A$3:$B$55,2)</f>
        <v>68</v>
      </c>
      <c r="I540" s="55" t="n">
        <f aca="false">IF(TOT!AK542&lt;400,IF(H540&gt;66,66,H540),H540)</f>
        <v>66</v>
      </c>
      <c r="J540" s="55" t="n">
        <f aca="false">IF(TOT!AK542&lt;200,IF(I540&gt;60,60,I540),I540)</f>
        <v>60</v>
      </c>
      <c r="K540" s="55" t="n">
        <f aca="false">((B540+F540+F540+J540)/4)+TOT!DC542</f>
        <v>59.25</v>
      </c>
      <c r="L540" s="55"/>
      <c r="M540" s="55" t="n">
        <f aca="false">VLOOKUP(TOT!FE542,'PH - GAME SCORE'!$A$3:$B$55,2)</f>
        <v>52</v>
      </c>
      <c r="N540" s="55" t="n">
        <f aca="false">AVERAGE(K540,M540)</f>
        <v>55.625</v>
      </c>
      <c r="O540" s="55" t="n">
        <f aca="false">IF(TOT!AN542&lt;13.4,IF(N540&gt;73,73,N540),N540)</f>
        <v>55.625</v>
      </c>
      <c r="P540" s="55" t="n">
        <f aca="false">IF(TOT!AN542&lt;13.4,IF(O540&gt;73,73,O540),O540)</f>
        <v>55.625</v>
      </c>
    </row>
    <row r="541" customFormat="false" ht="13" hidden="false" customHeight="true" outlineLevel="0" collapsed="false">
      <c r="A541" s="17" t="s">
        <v>2615</v>
      </c>
      <c r="B541" s="27" t="n">
        <f aca="false">'SK - Tableau 1'!G541</f>
        <v>86</v>
      </c>
      <c r="C541" s="54" t="n">
        <f aca="false">(TOT!BQ543*60)/TOT!AK543</f>
        <v>0.557124617944053</v>
      </c>
      <c r="D541" s="27" t="n">
        <f aca="false">VLOOKUP(C541,'PH - GIVEAWAYS'!$A$3:$B$55,2)</f>
        <v>98</v>
      </c>
      <c r="E541" s="27" t="n">
        <f aca="false">IF(TOT!AK543&lt;400,IF(D541&gt;66,66,D541),D541)</f>
        <v>98</v>
      </c>
      <c r="F541" s="27" t="n">
        <f aca="false">IF(TOT!AK543&lt;200,IF(E541&gt;60,60,E541),E541)</f>
        <v>98</v>
      </c>
      <c r="G541" s="50" t="n">
        <f aca="false">(TOT!BS543*60)/TOT!AK543</f>
        <v>0.83568692691608</v>
      </c>
      <c r="H541" s="55" t="n">
        <f aca="false">VLOOKUP(G541,'PH - BLOCKED SHOTS'!$A$3:$B$55,2)</f>
        <v>48</v>
      </c>
      <c r="I541" s="55" t="n">
        <f aca="false">IF(TOT!AK543&lt;400,IF(H541&gt;66,66,H541),H541)</f>
        <v>48</v>
      </c>
      <c r="J541" s="55" t="n">
        <f aca="false">IF(TOT!AK543&lt;200,IF(I541&gt;60,60,I541),I541)</f>
        <v>48</v>
      </c>
      <c r="K541" s="55" t="n">
        <f aca="false">((B541+F541+F541+J541)/4)+TOT!DC543</f>
        <v>87.5</v>
      </c>
      <c r="L541" s="55"/>
      <c r="M541" s="55" t="n">
        <f aca="false">VLOOKUP(TOT!FE543,'PH - GAME SCORE'!$A$3:$B$55,2)</f>
        <v>57</v>
      </c>
      <c r="N541" s="55" t="n">
        <f aca="false">AVERAGE(K541,M541)</f>
        <v>72.25</v>
      </c>
      <c r="O541" s="55" t="n">
        <f aca="false">IF(TOT!AN543&lt;13.4,IF(N541&gt;73,73,N541),N541)</f>
        <v>72.25</v>
      </c>
      <c r="P541" s="55" t="n">
        <f aca="false">IF(TOT!AN543&lt;13.4,IF(O541&gt;73,73,O541),O541)</f>
        <v>72.25</v>
      </c>
    </row>
    <row r="542" customFormat="false" ht="13" hidden="false" customHeight="true" outlineLevel="0" collapsed="false">
      <c r="A542" s="17" t="s">
        <v>2619</v>
      </c>
      <c r="B542" s="27" t="n">
        <f aca="false">'SK - Tableau 1'!G542</f>
        <v>62</v>
      </c>
      <c r="C542" s="54" t="n">
        <f aca="false">(TOT!BQ544*60)/TOT!AK544</f>
        <v>0.8686734632322</v>
      </c>
      <c r="D542" s="27" t="n">
        <f aca="false">VLOOKUP(C542,'PH - GIVEAWAYS'!$A$3:$B$55,2)</f>
        <v>94</v>
      </c>
      <c r="E542" s="27" t="n">
        <f aca="false">IF(TOT!AK544&lt;400,IF(D542&gt;66,66,D542),D542)</f>
        <v>66</v>
      </c>
      <c r="F542" s="27" t="n">
        <f aca="false">IF(TOT!AK544&lt;200,IF(E542&gt;60,60,E542),E542)</f>
        <v>66</v>
      </c>
      <c r="G542" s="50" t="n">
        <f aca="false">(TOT!BS544*60)/TOT!AK544</f>
        <v>3.25752548712075</v>
      </c>
      <c r="H542" s="55" t="n">
        <f aca="false">VLOOKUP(G542,'PH - BLOCKED SHOTS'!$A$3:$B$55,2)</f>
        <v>75</v>
      </c>
      <c r="I542" s="55" t="n">
        <f aca="false">IF(TOT!AK544&lt;400,IF(H542&gt;66,66,H542),H542)</f>
        <v>66</v>
      </c>
      <c r="J542" s="55" t="n">
        <f aca="false">IF(TOT!AK544&lt;200,IF(I542&gt;60,60,I542),I542)</f>
        <v>66</v>
      </c>
      <c r="K542" s="55" t="n">
        <f aca="false">((B542+F542+F542+J542)/4)+TOT!DC544</f>
        <v>66</v>
      </c>
      <c r="L542" s="55"/>
      <c r="M542" s="55" t="n">
        <f aca="false">VLOOKUP(TOT!FE544,'PH - GAME SCORE'!$A$3:$B$55,2)</f>
        <v>53</v>
      </c>
      <c r="N542" s="55" t="n">
        <f aca="false">AVERAGE(K542,M542)</f>
        <v>59.5</v>
      </c>
      <c r="O542" s="55" t="n">
        <f aca="false">IF(TOT!AN544&lt;13.4,IF(N542&gt;73,73,N542),N542)</f>
        <v>59.5</v>
      </c>
      <c r="P542" s="55" t="n">
        <f aca="false">IF(TOT!AN544&lt;13.4,IF(O542&gt;73,73,O542),O542)</f>
        <v>59.5</v>
      </c>
    </row>
    <row r="543" customFormat="false" ht="13" hidden="false" customHeight="true" outlineLevel="0" collapsed="false">
      <c r="A543" s="17" t="s">
        <v>2622</v>
      </c>
      <c r="B543" s="27" t="n">
        <f aca="false">'SK - Tableau 1'!G543</f>
        <v>82</v>
      </c>
      <c r="C543" s="54" t="n">
        <f aca="false">(TOT!BQ545*60)/TOT!AK545</f>
        <v>1.16639950888441</v>
      </c>
      <c r="D543" s="27" t="n">
        <f aca="false">VLOOKUP(C543,'PH - GIVEAWAYS'!$A$3:$B$55,2)</f>
        <v>88</v>
      </c>
      <c r="E543" s="27" t="n">
        <f aca="false">IF(TOT!AK545&lt;400,IF(D543&gt;66,66,D543),D543)</f>
        <v>88</v>
      </c>
      <c r="F543" s="27" t="n">
        <f aca="false">IF(TOT!AK545&lt;200,IF(E543&gt;60,60,E543),E543)</f>
        <v>88</v>
      </c>
      <c r="G543" s="50" t="n">
        <f aca="false">(TOT!BS545*60)/TOT!AK545</f>
        <v>2.45557791344087</v>
      </c>
      <c r="H543" s="55" t="n">
        <f aca="false">VLOOKUP(G543,'PH - BLOCKED SHOTS'!$A$3:$B$55,2)</f>
        <v>67</v>
      </c>
      <c r="I543" s="55" t="n">
        <f aca="false">IF(TOT!AK545&lt;400,IF(H543&gt;66,66,H543),H543)</f>
        <v>67</v>
      </c>
      <c r="J543" s="55" t="n">
        <f aca="false">IF(TOT!AK545&lt;200,IF(I543&gt;60,60,I543),I543)</f>
        <v>67</v>
      </c>
      <c r="K543" s="55" t="n">
        <f aca="false">((B543+F543+F543+J543)/4)+TOT!DC545</f>
        <v>81.25</v>
      </c>
      <c r="L543" s="55"/>
      <c r="M543" s="55" t="n">
        <f aca="false">VLOOKUP(TOT!FE545,'PH - GAME SCORE'!$A$3:$B$55,2)</f>
        <v>74</v>
      </c>
      <c r="N543" s="55" t="n">
        <f aca="false">AVERAGE(K543,M543)</f>
        <v>77.625</v>
      </c>
      <c r="O543" s="55" t="n">
        <f aca="false">IF(TOT!AN545&lt;13.4,IF(N543&gt;73,73,N543),N543)</f>
        <v>77.625</v>
      </c>
      <c r="P543" s="55" t="n">
        <f aca="false">IF(TOT!AN545&lt;13.4,IF(O543&gt;73,73,O543),O543)</f>
        <v>77.625</v>
      </c>
    </row>
    <row r="544" customFormat="false" ht="13" hidden="false" customHeight="true" outlineLevel="0" collapsed="false">
      <c r="A544" s="17" t="s">
        <v>2626</v>
      </c>
      <c r="B544" s="27" t="n">
        <f aca="false">'SK - Tableau 1'!G544</f>
        <v>66</v>
      </c>
      <c r="C544" s="54" t="n">
        <f aca="false">(TOT!BQ546*60)/TOT!AK546</f>
        <v>1.8012008005337</v>
      </c>
      <c r="D544" s="27" t="n">
        <f aca="false">VLOOKUP(C544,'PH - GIVEAWAYS'!$A$3:$B$55,2)</f>
        <v>73</v>
      </c>
      <c r="E544" s="27" t="n">
        <f aca="false">IF(TOT!AK546&lt;400,IF(D544&gt;66,66,D544),D544)</f>
        <v>73</v>
      </c>
      <c r="F544" s="27" t="n">
        <f aca="false">IF(TOT!AK546&lt;200,IF(E544&gt;60,60,E544),E544)</f>
        <v>73</v>
      </c>
      <c r="G544" s="50" t="n">
        <f aca="false">(TOT!BS546*60)/TOT!AK546</f>
        <v>0.857714666920808</v>
      </c>
      <c r="H544" s="55" t="n">
        <f aca="false">VLOOKUP(G544,'PH - BLOCKED SHOTS'!$A$3:$B$55,2)</f>
        <v>48</v>
      </c>
      <c r="I544" s="55" t="n">
        <f aca="false">IF(TOT!AK546&lt;400,IF(H544&gt;66,66,H544),H544)</f>
        <v>48</v>
      </c>
      <c r="J544" s="55" t="n">
        <f aca="false">IF(TOT!AK546&lt;200,IF(I544&gt;60,60,I544),I544)</f>
        <v>48</v>
      </c>
      <c r="K544" s="55" t="n">
        <f aca="false">((B544+F544+F544+J544)/4)+TOT!DC546</f>
        <v>67</v>
      </c>
      <c r="L544" s="55"/>
      <c r="M544" s="55" t="n">
        <f aca="false">VLOOKUP(TOT!FE546,'PH - GAME SCORE'!$A$3:$B$55,2)</f>
        <v>67</v>
      </c>
      <c r="N544" s="55" t="n">
        <f aca="false">AVERAGE(K544,M544)</f>
        <v>67</v>
      </c>
      <c r="O544" s="55" t="n">
        <f aca="false">IF(TOT!AN546&lt;13.4,IF(N544&gt;73,73,N544),N544)</f>
        <v>67</v>
      </c>
      <c r="P544" s="55" t="n">
        <f aca="false">IF(TOT!AN546&lt;13.4,IF(O544&gt;73,73,O544),O544)</f>
        <v>67</v>
      </c>
    </row>
    <row r="545" customFormat="false" ht="13" hidden="false" customHeight="true" outlineLevel="0" collapsed="false">
      <c r="A545" s="17" t="s">
        <v>2631</v>
      </c>
      <c r="B545" s="27" t="n">
        <f aca="false">'SK - Tableau 1'!G545</f>
        <v>88</v>
      </c>
      <c r="C545" s="54" t="n">
        <f aca="false">(TOT!BQ547*60)/TOT!AK547</f>
        <v>1.11912459587168</v>
      </c>
      <c r="D545" s="27" t="n">
        <f aca="false">VLOOKUP(C545,'PH - GIVEAWAYS'!$A$3:$B$55,2)</f>
        <v>89</v>
      </c>
      <c r="E545" s="27" t="n">
        <f aca="false">IF(TOT!AK547&lt;400,IF(D545&gt;66,66,D545),D545)</f>
        <v>89</v>
      </c>
      <c r="F545" s="27" t="n">
        <f aca="false">IF(TOT!AK547&lt;200,IF(E545&gt;60,60,E545),E545)</f>
        <v>89</v>
      </c>
      <c r="G545" s="50" t="n">
        <f aca="false">(TOT!BS547*60)/TOT!AK547</f>
        <v>2.35016165133053</v>
      </c>
      <c r="H545" s="55" t="n">
        <f aca="false">VLOOKUP(G545,'PH - BLOCKED SHOTS'!$A$3:$B$55,2)</f>
        <v>66</v>
      </c>
      <c r="I545" s="55" t="n">
        <f aca="false">IF(TOT!AK547&lt;400,IF(H545&gt;66,66,H545),H545)</f>
        <v>66</v>
      </c>
      <c r="J545" s="55" t="n">
        <f aca="false">IF(TOT!AK547&lt;200,IF(I545&gt;60,60,I545),I545)</f>
        <v>66</v>
      </c>
      <c r="K545" s="55" t="n">
        <f aca="false">((B545+F545+F545+J545)/4)+TOT!DC547</f>
        <v>85</v>
      </c>
      <c r="L545" s="55"/>
      <c r="M545" s="55" t="n">
        <f aca="false">VLOOKUP(TOT!FE547,'PH - GAME SCORE'!$A$3:$B$55,2)</f>
        <v>59</v>
      </c>
      <c r="N545" s="55" t="n">
        <f aca="false">AVERAGE(K545,M545)</f>
        <v>72</v>
      </c>
      <c r="O545" s="55" t="n">
        <f aca="false">IF(TOT!AN547&lt;13.4,IF(N545&gt;73,73,N545),N545)</f>
        <v>72</v>
      </c>
      <c r="P545" s="55" t="n">
        <f aca="false">IF(TOT!AN547&lt;13.4,IF(O545&gt;73,73,O545),O545)</f>
        <v>72</v>
      </c>
    </row>
    <row r="546" customFormat="false" ht="13" hidden="false" customHeight="true" outlineLevel="0" collapsed="false">
      <c r="A546" s="17" t="s">
        <v>2634</v>
      </c>
      <c r="B546" s="27" t="n">
        <f aca="false">'SK - Tableau 1'!G546</f>
        <v>60</v>
      </c>
      <c r="C546" s="54" t="n">
        <f aca="false">(TOT!BQ548*60)/TOT!AK548</f>
        <v>3.59820089955022</v>
      </c>
      <c r="D546" s="27" t="n">
        <f aca="false">VLOOKUP(C546,'PH - GIVEAWAYS'!$A$3:$B$55,2)</f>
        <v>49</v>
      </c>
      <c r="E546" s="27" t="n">
        <f aca="false">IF(TOT!AK548&lt;400,IF(D546&gt;66,66,D546),D546)</f>
        <v>49</v>
      </c>
      <c r="F546" s="27" t="n">
        <f aca="false">IF(TOT!AK548&lt;200,IF(E546&gt;60,60,E546),E546)</f>
        <v>49</v>
      </c>
      <c r="G546" s="50" t="n">
        <f aca="false">(TOT!BS548*60)/TOT!AK548</f>
        <v>7.19640179910045</v>
      </c>
      <c r="H546" s="55" t="n">
        <f aca="false">VLOOKUP(G546,'PH - BLOCKED SHOTS'!$A$3:$B$55,2)</f>
        <v>98</v>
      </c>
      <c r="I546" s="55" t="n">
        <f aca="false">IF(TOT!AK548&lt;400,IF(H546&gt;66,66,H546),H546)</f>
        <v>66</v>
      </c>
      <c r="J546" s="55" t="n">
        <f aca="false">IF(TOT!AK548&lt;200,IF(I546&gt;60,60,I546),I546)</f>
        <v>60</v>
      </c>
      <c r="K546" s="55" t="n">
        <f aca="false">((B546+F546+F546+J546)/4)+TOT!DC548</f>
        <v>54.5</v>
      </c>
      <c r="L546" s="55"/>
      <c r="M546" s="55" t="n">
        <f aca="false">VLOOKUP(TOT!FE548,'PH - GAME SCORE'!$A$3:$B$55,2)</f>
        <v>47</v>
      </c>
      <c r="N546" s="55" t="n">
        <f aca="false">AVERAGE(K546,M546)</f>
        <v>50.75</v>
      </c>
      <c r="O546" s="55" t="n">
        <f aca="false">IF(TOT!AN548&lt;13.4,IF(N546&gt;73,73,N546),N546)</f>
        <v>50.75</v>
      </c>
      <c r="P546" s="55" t="n">
        <f aca="false">IF(TOT!AN548&lt;13.4,IF(O546&gt;73,73,O546),O546)</f>
        <v>50.75</v>
      </c>
    </row>
    <row r="547" customFormat="false" ht="13" hidden="false" customHeight="true" outlineLevel="0" collapsed="false">
      <c r="A547" s="17" t="s">
        <v>2638</v>
      </c>
      <c r="B547" s="27" t="n">
        <f aca="false">'SK - Tableau 1'!G547</f>
        <v>49</v>
      </c>
      <c r="C547" s="54" t="n">
        <f aca="false">(TOT!BQ549*60)/TOT!AK549</f>
        <v>8.69565217391304</v>
      </c>
      <c r="D547" s="27" t="n">
        <f aca="false">VLOOKUP(C547,'PH - GIVEAWAYS'!$A$3:$B$55,2)</f>
        <v>47</v>
      </c>
      <c r="E547" s="27" t="n">
        <f aca="false">IF(TOT!AK549&lt;400,IF(D547&gt;66,66,D547),D547)</f>
        <v>47</v>
      </c>
      <c r="F547" s="27" t="n">
        <f aca="false">IF(TOT!AK549&lt;200,IF(E547&gt;60,60,E547),E547)</f>
        <v>47</v>
      </c>
      <c r="G547" s="50" t="n">
        <f aca="false">(TOT!BS549*60)/TOT!AK549</f>
        <v>0</v>
      </c>
      <c r="H547" s="55" t="n">
        <f aca="false">VLOOKUP(G547,'PH - BLOCKED SHOTS'!$A$3:$B$55,2)</f>
        <v>47</v>
      </c>
      <c r="I547" s="55" t="n">
        <f aca="false">IF(TOT!AK549&lt;400,IF(H547&gt;66,66,H547),H547)</f>
        <v>47</v>
      </c>
      <c r="J547" s="55" t="n">
        <f aca="false">IF(TOT!AK549&lt;200,IF(I547&gt;60,60,I547),I547)</f>
        <v>47</v>
      </c>
      <c r="K547" s="55" t="n">
        <f aca="false">((B547+F547+F547+J547)/4)+TOT!DC549</f>
        <v>47.5</v>
      </c>
      <c r="L547" s="55"/>
      <c r="M547" s="55" t="n">
        <f aca="false">VLOOKUP(TOT!FE549,'PH - GAME SCORE'!$A$3:$B$55,2)</f>
        <v>47</v>
      </c>
      <c r="N547" s="55" t="n">
        <f aca="false">AVERAGE(K547,M547)</f>
        <v>47.25</v>
      </c>
      <c r="O547" s="55" t="n">
        <f aca="false">IF(TOT!AN549&lt;13.4,IF(N547&gt;73,73,N547),N547)</f>
        <v>47.25</v>
      </c>
      <c r="P547" s="55" t="n">
        <f aca="false">IF(TOT!AN549&lt;13.4,IF(O547&gt;73,73,O547),O547)</f>
        <v>47.25</v>
      </c>
    </row>
    <row r="548" customFormat="false" ht="13" hidden="false" customHeight="true" outlineLevel="0" collapsed="false">
      <c r="A548" s="17" t="s">
        <v>2642</v>
      </c>
      <c r="B548" s="27" t="n">
        <f aca="false">'SK - Tableau 1'!G548</f>
        <v>83</v>
      </c>
      <c r="C548" s="54" t="n">
        <f aca="false">(TOT!BQ550*60)/TOT!AK550</f>
        <v>3.62442367316127</v>
      </c>
      <c r="D548" s="27" t="n">
        <f aca="false">VLOOKUP(C548,'PH - GIVEAWAYS'!$A$3:$B$55,2)</f>
        <v>49</v>
      </c>
      <c r="E548" s="27" t="n">
        <f aca="false">IF(TOT!AK550&lt;400,IF(D548&gt;66,66,D548),D548)</f>
        <v>49</v>
      </c>
      <c r="F548" s="27" t="n">
        <f aca="false">IF(TOT!AK550&lt;200,IF(E548&gt;60,60,E548),E548)</f>
        <v>49</v>
      </c>
      <c r="G548" s="50" t="n">
        <f aca="false">(TOT!BS550*60)/TOT!AK550</f>
        <v>1.27678561213636</v>
      </c>
      <c r="H548" s="55" t="n">
        <f aca="false">VLOOKUP(G548,'PH - BLOCKED SHOTS'!$A$3:$B$55,2)</f>
        <v>52</v>
      </c>
      <c r="I548" s="55" t="n">
        <f aca="false">IF(TOT!AK550&lt;400,IF(H548&gt;66,66,H548),H548)</f>
        <v>52</v>
      </c>
      <c r="J548" s="55" t="n">
        <f aca="false">IF(TOT!AK550&lt;200,IF(I548&gt;60,60,I548),I548)</f>
        <v>52</v>
      </c>
      <c r="K548" s="55" t="n">
        <f aca="false">((B548+F548+F548+J548)/4)+TOT!DC550</f>
        <v>59.25</v>
      </c>
      <c r="L548" s="55"/>
      <c r="M548" s="55" t="n">
        <f aca="false">VLOOKUP(TOT!FE550,'PH - GAME SCORE'!$A$3:$B$55,2)</f>
        <v>94</v>
      </c>
      <c r="N548" s="55" t="n">
        <f aca="false">AVERAGE(K548,M548)</f>
        <v>76.625</v>
      </c>
      <c r="O548" s="55" t="n">
        <f aca="false">IF(TOT!AN550&lt;13.4,IF(N548&gt;73,73,N548),N548)</f>
        <v>76.625</v>
      </c>
      <c r="P548" s="55" t="n">
        <f aca="false">IF(TOT!AN550&lt;13.4,IF(O548&gt;73,73,O548),O548)</f>
        <v>76.625</v>
      </c>
    </row>
    <row r="549" customFormat="false" ht="13" hidden="false" customHeight="true" outlineLevel="0" collapsed="false">
      <c r="A549" s="17" t="s">
        <v>2646</v>
      </c>
      <c r="B549" s="27" t="n">
        <f aca="false">'SK - Tableau 1'!G549</f>
        <v>94</v>
      </c>
      <c r="C549" s="54" t="n">
        <f aca="false">(TOT!BQ551*60)/TOT!AK551</f>
        <v>1.59769222234547</v>
      </c>
      <c r="D549" s="27" t="n">
        <f aca="false">VLOOKUP(C549,'PH - GIVEAWAYS'!$A$3:$B$55,2)</f>
        <v>78</v>
      </c>
      <c r="E549" s="27" t="n">
        <f aca="false">IF(TOT!AK551&lt;400,IF(D549&gt;66,66,D549),D549)</f>
        <v>78</v>
      </c>
      <c r="F549" s="27" t="n">
        <f aca="false">IF(TOT!AK551&lt;200,IF(E549&gt;60,60,E549),E549)</f>
        <v>78</v>
      </c>
      <c r="G549" s="50" t="n">
        <f aca="false">(TOT!BS551*60)/TOT!AK551</f>
        <v>3.44118324812871</v>
      </c>
      <c r="H549" s="55" t="n">
        <f aca="false">VLOOKUP(G549,'PH - BLOCKED SHOTS'!$A$3:$B$55,2)</f>
        <v>77</v>
      </c>
      <c r="I549" s="55" t="n">
        <f aca="false">IF(TOT!AK551&lt;400,IF(H549&gt;66,66,H549),H549)</f>
        <v>77</v>
      </c>
      <c r="J549" s="55" t="n">
        <f aca="false">IF(TOT!AK551&lt;200,IF(I549&gt;60,60,I549),I549)</f>
        <v>77</v>
      </c>
      <c r="K549" s="55" t="n">
        <f aca="false">((B549+F549+F549+J549)/4)+TOT!DC551</f>
        <v>83.75</v>
      </c>
      <c r="L549" s="55"/>
      <c r="M549" s="55" t="n">
        <f aca="false">VLOOKUP(TOT!FE551,'PH - GAME SCORE'!$A$3:$B$55,2)</f>
        <v>77</v>
      </c>
      <c r="N549" s="55" t="n">
        <f aca="false">AVERAGE(K549,M549)</f>
        <v>80.375</v>
      </c>
      <c r="O549" s="55" t="n">
        <f aca="false">IF(TOT!AN551&lt;13.4,IF(N549&gt;73,73,N549),N549)</f>
        <v>80.375</v>
      </c>
      <c r="P549" s="55" t="n">
        <f aca="false">IF(TOT!AN551&lt;13.4,IF(O549&gt;73,73,O549),O549)</f>
        <v>80.375</v>
      </c>
    </row>
    <row r="550" customFormat="false" ht="13" hidden="false" customHeight="true" outlineLevel="0" collapsed="false">
      <c r="A550" s="17" t="s">
        <v>2650</v>
      </c>
      <c r="B550" s="27" t="n">
        <f aca="false">'SK - Tableau 1'!G550</f>
        <v>81</v>
      </c>
      <c r="C550" s="54" t="n">
        <f aca="false">(TOT!BQ552*60)/TOT!AK552</f>
        <v>1.48209139563611</v>
      </c>
      <c r="D550" s="27" t="n">
        <f aca="false">VLOOKUP(C550,'PH - GIVEAWAYS'!$A$3:$B$55,2)</f>
        <v>80</v>
      </c>
      <c r="E550" s="27" t="n">
        <f aca="false">IF(TOT!AK552&lt;400,IF(D550&gt;66,66,D550),D550)</f>
        <v>80</v>
      </c>
      <c r="F550" s="27" t="n">
        <f aca="false">IF(TOT!AK552&lt;200,IF(E550&gt;60,60,E550),E550)</f>
        <v>80</v>
      </c>
      <c r="G550" s="50" t="n">
        <f aca="false">(TOT!BS552*60)/TOT!AK552</f>
        <v>1.48209139563611</v>
      </c>
      <c r="H550" s="55" t="n">
        <f aca="false">VLOOKUP(G550,'PH - BLOCKED SHOTS'!$A$3:$B$55,2)</f>
        <v>55</v>
      </c>
      <c r="I550" s="55" t="n">
        <f aca="false">IF(TOT!AK552&lt;400,IF(H550&gt;66,66,H550),H550)</f>
        <v>55</v>
      </c>
      <c r="J550" s="55" t="n">
        <f aca="false">IF(TOT!AK552&lt;200,IF(I550&gt;60,60,I550),I550)</f>
        <v>55</v>
      </c>
      <c r="K550" s="55" t="n">
        <f aca="false">((B550+F550+F550+J550)/4)+TOT!DC552</f>
        <v>88</v>
      </c>
      <c r="L550" s="55"/>
      <c r="M550" s="55" t="n">
        <f aca="false">VLOOKUP(TOT!FE552,'PH - GAME SCORE'!$A$3:$B$55,2)</f>
        <v>85</v>
      </c>
      <c r="N550" s="55" t="n">
        <f aca="false">AVERAGE(K550,M550)</f>
        <v>86.5</v>
      </c>
      <c r="O550" s="55" t="n">
        <f aca="false">IF(TOT!AN552&lt;13.4,IF(N550&gt;73,73,N550),N550)</f>
        <v>86.5</v>
      </c>
      <c r="P550" s="55" t="n">
        <f aca="false">IF(TOT!AN552&lt;13.4,IF(O550&gt;73,73,O550),O550)</f>
        <v>86.5</v>
      </c>
    </row>
    <row r="551" customFormat="false" ht="13" hidden="false" customHeight="true" outlineLevel="0" collapsed="false">
      <c r="A551" s="17" t="s">
        <v>2655</v>
      </c>
      <c r="B551" s="27" t="n">
        <f aca="false">'SK - Tableau 1'!G551</f>
        <v>83</v>
      </c>
      <c r="C551" s="54" t="n">
        <f aca="false">(TOT!BQ553*60)/TOT!AK553</f>
        <v>2.29869872514697</v>
      </c>
      <c r="D551" s="27" t="n">
        <f aca="false">VLOOKUP(C551,'PH - GIVEAWAYS'!$A$3:$B$55,2)</f>
        <v>63</v>
      </c>
      <c r="E551" s="27" t="n">
        <f aca="false">IF(TOT!AK553&lt;400,IF(D551&gt;66,66,D551),D551)</f>
        <v>63</v>
      </c>
      <c r="F551" s="27" t="n">
        <f aca="false">IF(TOT!AK553&lt;200,IF(E551&gt;60,60,E551),E551)</f>
        <v>63</v>
      </c>
      <c r="G551" s="50" t="n">
        <f aca="false">(TOT!BS553*60)/TOT!AK553</f>
        <v>2.65539335491116</v>
      </c>
      <c r="H551" s="55" t="n">
        <f aca="false">VLOOKUP(G551,'PH - BLOCKED SHOTS'!$A$3:$B$55,2)</f>
        <v>69</v>
      </c>
      <c r="I551" s="55" t="n">
        <f aca="false">IF(TOT!AK553&lt;400,IF(H551&gt;66,66,H551),H551)</f>
        <v>69</v>
      </c>
      <c r="J551" s="55" t="n">
        <f aca="false">IF(TOT!AK553&lt;200,IF(I551&gt;60,60,I551),I551)</f>
        <v>69</v>
      </c>
      <c r="K551" s="55" t="n">
        <f aca="false">((B551+F551+F551+J551)/4)+TOT!DC553</f>
        <v>69.5</v>
      </c>
      <c r="L551" s="55"/>
      <c r="M551" s="55" t="n">
        <f aca="false">VLOOKUP(TOT!FE553,'PH - GAME SCORE'!$A$3:$B$55,2)</f>
        <v>76</v>
      </c>
      <c r="N551" s="55" t="n">
        <f aca="false">AVERAGE(K551,M551)</f>
        <v>72.75</v>
      </c>
      <c r="O551" s="55" t="n">
        <f aca="false">IF(TOT!AN553&lt;13.4,IF(N551&gt;73,73,N551),N551)</f>
        <v>72.75</v>
      </c>
      <c r="P551" s="55" t="n">
        <f aca="false">IF(TOT!AN553&lt;13.4,IF(O551&gt;73,73,O551),O551)</f>
        <v>72.75</v>
      </c>
    </row>
    <row r="552" customFormat="false" ht="13" hidden="false" customHeight="true" outlineLevel="0" collapsed="false">
      <c r="A552" s="17" t="s">
        <v>2659</v>
      </c>
      <c r="B552" s="27" t="n">
        <f aca="false">'SK - Tableau 1'!G552</f>
        <v>66</v>
      </c>
      <c r="C552" s="54" t="n">
        <f aca="false">(TOT!BQ554*60)/TOT!AK554</f>
        <v>4.49594116422668</v>
      </c>
      <c r="D552" s="27" t="n">
        <f aca="false">VLOOKUP(C552,'PH - GIVEAWAYS'!$A$3:$B$55,2)</f>
        <v>47</v>
      </c>
      <c r="E552" s="27" t="n">
        <f aca="false">IF(TOT!AK554&lt;400,IF(D552&gt;66,66,D552),D552)</f>
        <v>47</v>
      </c>
      <c r="F552" s="27" t="n">
        <f aca="false">IF(TOT!AK554&lt;200,IF(E552&gt;60,60,E552),E552)</f>
        <v>47</v>
      </c>
      <c r="G552" s="50" t="n">
        <f aca="false">(TOT!BS554*60)/TOT!AK554</f>
        <v>3.24706861860816</v>
      </c>
      <c r="H552" s="55" t="n">
        <f aca="false">VLOOKUP(G552,'PH - BLOCKED SHOTS'!$A$3:$B$55,2)</f>
        <v>75</v>
      </c>
      <c r="I552" s="55" t="n">
        <f aca="false">IF(TOT!AK554&lt;400,IF(H552&gt;66,66,H552),H552)</f>
        <v>66</v>
      </c>
      <c r="J552" s="55" t="n">
        <f aca="false">IF(TOT!AK554&lt;200,IF(I552&gt;60,60,I552),I552)</f>
        <v>66</v>
      </c>
      <c r="K552" s="55" t="n">
        <f aca="false">((B552+F552+F552+J552)/4)+TOT!DC554</f>
        <v>56.5</v>
      </c>
      <c r="L552" s="55"/>
      <c r="M552" s="55" t="n">
        <f aca="false">VLOOKUP(TOT!FE554,'PH - GAME SCORE'!$A$3:$B$55,2)</f>
        <v>49</v>
      </c>
      <c r="N552" s="55" t="n">
        <f aca="false">AVERAGE(K552,M552)</f>
        <v>52.75</v>
      </c>
      <c r="O552" s="55" t="n">
        <f aca="false">IF(TOT!AN554&lt;13.4,IF(N552&gt;73,73,N552),N552)</f>
        <v>52.75</v>
      </c>
      <c r="P552" s="55" t="n">
        <f aca="false">IF(TOT!AN554&lt;13.4,IF(O552&gt;73,73,O552),O552)</f>
        <v>52.75</v>
      </c>
    </row>
    <row r="553" customFormat="false" ht="13" hidden="false" customHeight="true" outlineLevel="0" collapsed="false">
      <c r="A553" s="17" t="s">
        <v>2662</v>
      </c>
      <c r="B553" s="27" t="n">
        <f aca="false">'SK - Tableau 1'!G553</f>
        <v>60</v>
      </c>
      <c r="C553" s="54" t="n">
        <f aca="false">(TOT!BQ555*60)/TOT!AK555</f>
        <v>0.72896628530929</v>
      </c>
      <c r="D553" s="27" t="n">
        <f aca="false">VLOOKUP(C553,'PH - GIVEAWAYS'!$A$3:$B$55,2)</f>
        <v>96</v>
      </c>
      <c r="E553" s="27" t="n">
        <f aca="false">IF(TOT!AK555&lt;400,IF(D553&gt;66,66,D553),D553)</f>
        <v>66</v>
      </c>
      <c r="F553" s="27" t="n">
        <f aca="false">IF(TOT!AK555&lt;200,IF(E553&gt;60,60,E553),E553)</f>
        <v>60</v>
      </c>
      <c r="G553" s="50" t="n">
        <f aca="false">(TOT!BS555*60)/TOT!AK555</f>
        <v>1.82241571327322</v>
      </c>
      <c r="H553" s="55" t="n">
        <f aca="false">VLOOKUP(G553,'PH - BLOCKED SHOTS'!$A$3:$B$55,2)</f>
        <v>60</v>
      </c>
      <c r="I553" s="55" t="n">
        <f aca="false">IF(TOT!AK555&lt;400,IF(H553&gt;66,66,H553),H553)</f>
        <v>60</v>
      </c>
      <c r="J553" s="55" t="n">
        <f aca="false">IF(TOT!AK555&lt;200,IF(I553&gt;60,60,I553),I553)</f>
        <v>60</v>
      </c>
      <c r="K553" s="55" t="n">
        <f aca="false">((B553+F553+F553+J553)/4)+TOT!DC555</f>
        <v>60</v>
      </c>
      <c r="L553" s="55"/>
      <c r="M553" s="55" t="n">
        <f aca="false">VLOOKUP(TOT!FE555,'PH - GAME SCORE'!$A$3:$B$55,2)</f>
        <v>47</v>
      </c>
      <c r="N553" s="55" t="n">
        <f aca="false">AVERAGE(K553,M553)</f>
        <v>53.5</v>
      </c>
      <c r="O553" s="55" t="n">
        <f aca="false">IF(TOT!AN555&lt;13.4,IF(N553&gt;73,73,N553),N553)</f>
        <v>53.5</v>
      </c>
      <c r="P553" s="55" t="n">
        <f aca="false">IF(TOT!AN555&lt;13.4,IF(O553&gt;73,73,O553),O553)</f>
        <v>53.5</v>
      </c>
    </row>
    <row r="554" customFormat="false" ht="13" hidden="false" customHeight="true" outlineLevel="0" collapsed="false">
      <c r="A554" s="17" t="s">
        <v>2666</v>
      </c>
      <c r="B554" s="27" t="n">
        <f aca="false">'SK - Tableau 1'!G554</f>
        <v>58</v>
      </c>
      <c r="C554" s="54" t="n">
        <f aca="false">(TOT!BQ556*60)/TOT!AK556</f>
        <v>2.9011929768935</v>
      </c>
      <c r="D554" s="27" t="n">
        <f aca="false">VLOOKUP(C554,'PH - GIVEAWAYS'!$A$3:$B$55,2)</f>
        <v>54</v>
      </c>
      <c r="E554" s="27" t="n">
        <f aca="false">IF(TOT!AK556&lt;400,IF(D554&gt;66,66,D554),D554)</f>
        <v>54</v>
      </c>
      <c r="F554" s="27" t="n">
        <f aca="false">IF(TOT!AK556&lt;200,IF(E554&gt;60,60,E554),E554)</f>
        <v>54</v>
      </c>
      <c r="G554" s="50" t="n">
        <f aca="false">(TOT!BS556*60)/TOT!AK556</f>
        <v>3.89996432959455</v>
      </c>
      <c r="H554" s="55" t="n">
        <f aca="false">VLOOKUP(G554,'PH - BLOCKED SHOTS'!$A$3:$B$55,2)</f>
        <v>81</v>
      </c>
      <c r="I554" s="55" t="n">
        <f aca="false">IF(TOT!AK556&lt;400,IF(H554&gt;66,66,H554),H554)</f>
        <v>81</v>
      </c>
      <c r="J554" s="55" t="n">
        <f aca="false">IF(TOT!AK556&lt;200,IF(I554&gt;60,60,I554),I554)</f>
        <v>81</v>
      </c>
      <c r="K554" s="55" t="n">
        <f aca="false">((B554+F554+F554+J554)/4)+TOT!DC556</f>
        <v>63.75</v>
      </c>
      <c r="L554" s="55"/>
      <c r="M554" s="55" t="n">
        <f aca="false">VLOOKUP(TOT!FE556,'PH - GAME SCORE'!$A$3:$B$55,2)</f>
        <v>69</v>
      </c>
      <c r="N554" s="55" t="n">
        <f aca="false">AVERAGE(K554,M554)</f>
        <v>66.375</v>
      </c>
      <c r="O554" s="55" t="n">
        <f aca="false">IF(TOT!AN556&lt;13.4,IF(N554&gt;73,73,N554),N554)</f>
        <v>66.375</v>
      </c>
      <c r="P554" s="55" t="n">
        <f aca="false">IF(TOT!AN556&lt;13.4,IF(O554&gt;73,73,O554),O554)</f>
        <v>66.375</v>
      </c>
    </row>
    <row r="555" customFormat="false" ht="13" hidden="false" customHeight="true" outlineLevel="0" collapsed="false">
      <c r="A555" s="17" t="s">
        <v>2669</v>
      </c>
      <c r="B555" s="27" t="n">
        <f aca="false">'SK - Tableau 1'!G555</f>
        <v>60</v>
      </c>
      <c r="C555" s="54" t="n">
        <f aca="false">(TOT!BQ557*60)/TOT!AK557</f>
        <v>0.975134080936129</v>
      </c>
      <c r="D555" s="27" t="n">
        <f aca="false">VLOOKUP(C555,'PH - GIVEAWAYS'!$A$3:$B$55,2)</f>
        <v>92</v>
      </c>
      <c r="E555" s="27" t="n">
        <f aca="false">IF(TOT!AK557&lt;400,IF(D555&gt;66,66,D555),D555)</f>
        <v>92</v>
      </c>
      <c r="F555" s="27" t="n">
        <f aca="false">IF(TOT!AK557&lt;200,IF(E555&gt;60,60,E555),E555)</f>
        <v>92</v>
      </c>
      <c r="G555" s="50" t="n">
        <f aca="false">(TOT!BS557*60)/TOT!AK557</f>
        <v>2.27531285551763</v>
      </c>
      <c r="H555" s="55" t="n">
        <f aca="false">VLOOKUP(G555,'PH - BLOCKED SHOTS'!$A$3:$B$55,2)</f>
        <v>65</v>
      </c>
      <c r="I555" s="55" t="n">
        <f aca="false">IF(TOT!AK557&lt;400,IF(H555&gt;66,66,H555),H555)</f>
        <v>65</v>
      </c>
      <c r="J555" s="55" t="n">
        <f aca="false">IF(TOT!AK557&lt;200,IF(I555&gt;60,60,I555),I555)</f>
        <v>65</v>
      </c>
      <c r="K555" s="55" t="n">
        <f aca="false">((B555+F555+F555+J555)/4)+TOT!DC557</f>
        <v>79.25</v>
      </c>
      <c r="L555" s="55"/>
      <c r="M555" s="55" t="n">
        <f aca="false">VLOOKUP(TOT!FE557,'PH - GAME SCORE'!$A$3:$B$55,2)</f>
        <v>63</v>
      </c>
      <c r="N555" s="55" t="n">
        <f aca="false">AVERAGE(K555,M555)</f>
        <v>71.125</v>
      </c>
      <c r="O555" s="55" t="n">
        <f aca="false">IF(TOT!AN557&lt;13.4,IF(N555&gt;73,73,N555),N555)</f>
        <v>71.125</v>
      </c>
      <c r="P555" s="55" t="n">
        <f aca="false">IF(TOT!AN557&lt;13.4,IF(O555&gt;73,73,O555),O555)</f>
        <v>71.125</v>
      </c>
    </row>
    <row r="556" customFormat="false" ht="13" hidden="false" customHeight="true" outlineLevel="0" collapsed="false">
      <c r="A556" s="17" t="s">
        <v>2673</v>
      </c>
      <c r="B556" s="27" t="n">
        <f aca="false">'SK - Tableau 1'!G556</f>
        <v>73</v>
      </c>
      <c r="C556" s="54" t="n">
        <f aca="false">(TOT!BQ558*60)/TOT!AK558</f>
        <v>1.0857031347017</v>
      </c>
      <c r="D556" s="27" t="n">
        <f aca="false">VLOOKUP(C556,'PH - GIVEAWAYS'!$A$3:$B$55,2)</f>
        <v>90</v>
      </c>
      <c r="E556" s="27" t="n">
        <f aca="false">IF(TOT!AK558&lt;400,IF(D556&gt;66,66,D556),D556)</f>
        <v>90</v>
      </c>
      <c r="F556" s="27" t="n">
        <f aca="false">IF(TOT!AK558&lt;200,IF(E556&gt;60,60,E556),E556)</f>
        <v>90</v>
      </c>
      <c r="G556" s="50" t="n">
        <f aca="false">(TOT!BS558*60)/TOT!AK558</f>
        <v>2.68232539161597</v>
      </c>
      <c r="H556" s="55" t="n">
        <f aca="false">VLOOKUP(G556,'PH - BLOCKED SHOTS'!$A$3:$B$55,2)</f>
        <v>69</v>
      </c>
      <c r="I556" s="55" t="n">
        <f aca="false">IF(TOT!AK558&lt;400,IF(H556&gt;66,66,H556),H556)</f>
        <v>69</v>
      </c>
      <c r="J556" s="55" t="n">
        <f aca="false">IF(TOT!AK558&lt;200,IF(I556&gt;60,60,I556),I556)</f>
        <v>69</v>
      </c>
      <c r="K556" s="55" t="n">
        <f aca="false">((B556+F556+F556+J556)/4)+TOT!DC558</f>
        <v>82.5</v>
      </c>
      <c r="L556" s="55"/>
      <c r="M556" s="55" t="n">
        <f aca="false">VLOOKUP(TOT!FE558,'PH - GAME SCORE'!$A$3:$B$55,2)</f>
        <v>52</v>
      </c>
      <c r="N556" s="55" t="n">
        <f aca="false">AVERAGE(K556,M556)</f>
        <v>67.25</v>
      </c>
      <c r="O556" s="55" t="n">
        <f aca="false">IF(TOT!AN558&lt;13.4,IF(N556&gt;73,73,N556),N556)</f>
        <v>67.25</v>
      </c>
      <c r="P556" s="55" t="n">
        <f aca="false">IF(TOT!AN558&lt;13.4,IF(O556&gt;73,73,O556),O556)</f>
        <v>67.25</v>
      </c>
    </row>
    <row r="557" customFormat="false" ht="13" hidden="false" customHeight="true" outlineLevel="0" collapsed="false">
      <c r="A557" s="17" t="s">
        <v>2677</v>
      </c>
      <c r="B557" s="27" t="n">
        <f aca="false">'SK - Tableau 1'!G557</f>
        <v>80</v>
      </c>
      <c r="C557" s="54" t="n">
        <f aca="false">(TOT!BQ559*60)/TOT!AK559</f>
        <v>1.59655852939223</v>
      </c>
      <c r="D557" s="27" t="n">
        <f aca="false">VLOOKUP(C557,'PH - GIVEAWAYS'!$A$3:$B$55,2)</f>
        <v>78</v>
      </c>
      <c r="E557" s="27" t="n">
        <f aca="false">IF(TOT!AK559&lt;400,IF(D557&gt;66,66,D557),D557)</f>
        <v>78</v>
      </c>
      <c r="F557" s="27" t="n">
        <f aca="false">IF(TOT!AK559&lt;200,IF(E557&gt;60,60,E557),E557)</f>
        <v>78</v>
      </c>
      <c r="G557" s="50" t="n">
        <f aca="false">(TOT!BS559*60)/TOT!AK559</f>
        <v>1.95578419850549</v>
      </c>
      <c r="H557" s="55" t="n">
        <f aca="false">VLOOKUP(G557,'PH - BLOCKED SHOTS'!$A$3:$B$55,2)</f>
        <v>61</v>
      </c>
      <c r="I557" s="55" t="n">
        <f aca="false">IF(TOT!AK559&lt;400,IF(H557&gt;66,66,H557),H557)</f>
        <v>61</v>
      </c>
      <c r="J557" s="55" t="n">
        <f aca="false">IF(TOT!AK559&lt;200,IF(I557&gt;60,60,I557),I557)</f>
        <v>61</v>
      </c>
      <c r="K557" s="55" t="n">
        <f aca="false">((B557+F557+F557+J557)/4)+TOT!DC559</f>
        <v>78.25</v>
      </c>
      <c r="L557" s="55"/>
      <c r="M557" s="55" t="n">
        <f aca="false">VLOOKUP(TOT!FE559,'PH - GAME SCORE'!$A$3:$B$55,2)</f>
        <v>82</v>
      </c>
      <c r="N557" s="55" t="n">
        <f aca="false">AVERAGE(K557,M557)</f>
        <v>80.125</v>
      </c>
      <c r="O557" s="55" t="n">
        <f aca="false">IF(TOT!AN559&lt;13.4,IF(N557&gt;73,73,N557),N557)</f>
        <v>80.125</v>
      </c>
      <c r="P557" s="55" t="n">
        <f aca="false">IF(TOT!AN559&lt;13.4,IF(O557&gt;73,73,O557),O557)</f>
        <v>80.125</v>
      </c>
    </row>
    <row r="558" customFormat="false" ht="13" hidden="false" customHeight="true" outlineLevel="0" collapsed="false">
      <c r="A558" s="17" t="s">
        <v>2682</v>
      </c>
      <c r="B558" s="27" t="n">
        <f aca="false">'SK - Tableau 1'!G558</f>
        <v>76</v>
      </c>
      <c r="C558" s="54" t="n">
        <f aca="false">(TOT!BQ560*60)/TOT!AK560</f>
        <v>1.41012877217612</v>
      </c>
      <c r="D558" s="27" t="n">
        <f aca="false">VLOOKUP(C558,'PH - GIVEAWAYS'!$A$3:$B$55,2)</f>
        <v>82</v>
      </c>
      <c r="E558" s="27" t="n">
        <f aca="false">IF(TOT!AK560&lt;400,IF(D558&gt;66,66,D558),D558)</f>
        <v>82</v>
      </c>
      <c r="F558" s="27" t="n">
        <f aca="false">IF(TOT!AK560&lt;200,IF(E558&gt;60,60,E558),E558)</f>
        <v>82</v>
      </c>
      <c r="G558" s="50" t="n">
        <f aca="false">(TOT!BS560*60)/TOT!AK560</f>
        <v>2.4677253513082</v>
      </c>
      <c r="H558" s="55" t="n">
        <f aca="false">VLOOKUP(G558,'PH - BLOCKED SHOTS'!$A$3:$B$55,2)</f>
        <v>67</v>
      </c>
      <c r="I558" s="55" t="n">
        <f aca="false">IF(TOT!AK560&lt;400,IF(H558&gt;66,66,H558),H558)</f>
        <v>67</v>
      </c>
      <c r="J558" s="55" t="n">
        <f aca="false">IF(TOT!AK560&lt;200,IF(I558&gt;60,60,I558),I558)</f>
        <v>67</v>
      </c>
      <c r="K558" s="55" t="n">
        <f aca="false">((B558+F558+F558+J558)/4)+TOT!DC560</f>
        <v>76.75</v>
      </c>
      <c r="L558" s="55"/>
      <c r="M558" s="55" t="n">
        <f aca="false">VLOOKUP(TOT!FE560,'PH - GAME SCORE'!$A$3:$B$55,2)</f>
        <v>73</v>
      </c>
      <c r="N558" s="55" t="n">
        <f aca="false">AVERAGE(K558,M558)</f>
        <v>74.875</v>
      </c>
      <c r="O558" s="55" t="n">
        <f aca="false">IF(TOT!AN560&lt;13.4,IF(N558&gt;73,73,N558),N558)</f>
        <v>74.875</v>
      </c>
      <c r="P558" s="55" t="n">
        <f aca="false">IF(TOT!AN560&lt;13.4,IF(O558&gt;73,73,O558),O558)</f>
        <v>74.875</v>
      </c>
    </row>
    <row r="559" customFormat="false" ht="13" hidden="false" customHeight="true" outlineLevel="0" collapsed="false">
      <c r="A559" s="17" t="s">
        <v>2686</v>
      </c>
      <c r="B559" s="27" t="n">
        <f aca="false">'SK - Tableau 1'!G559</f>
        <v>66</v>
      </c>
      <c r="C559" s="54" t="n">
        <f aca="false">(TOT!BQ561*60)/TOT!AK561</f>
        <v>1.27332213281457</v>
      </c>
      <c r="D559" s="27" t="n">
        <f aca="false">VLOOKUP(C559,'PH - GIVEAWAYS'!$A$3:$B$55,2)</f>
        <v>85</v>
      </c>
      <c r="E559" s="27" t="n">
        <f aca="false">IF(TOT!AK561&lt;400,IF(D559&gt;66,66,D559),D559)</f>
        <v>85</v>
      </c>
      <c r="F559" s="27" t="n">
        <f aca="false">IF(TOT!AK561&lt;200,IF(E559&gt;60,60,E559),E559)</f>
        <v>85</v>
      </c>
      <c r="G559" s="50" t="n">
        <f aca="false">(TOT!BS561*60)/TOT!AK561</f>
        <v>4.456627464851</v>
      </c>
      <c r="H559" s="55" t="n">
        <f aca="false">VLOOKUP(G559,'PH - BLOCKED SHOTS'!$A$3:$B$55,2)</f>
        <v>85</v>
      </c>
      <c r="I559" s="55" t="n">
        <f aca="false">IF(TOT!AK561&lt;400,IF(H559&gt;66,66,H559),H559)</f>
        <v>85</v>
      </c>
      <c r="J559" s="55" t="n">
        <f aca="false">IF(TOT!AK561&lt;200,IF(I559&gt;60,60,I559),I559)</f>
        <v>85</v>
      </c>
      <c r="K559" s="55" t="n">
        <f aca="false">((B559+F559+F559+J559)/4)+TOT!DC561</f>
        <v>81.25</v>
      </c>
      <c r="L559" s="55"/>
      <c r="M559" s="55" t="n">
        <f aca="false">VLOOKUP(TOT!FE561,'PH - GAME SCORE'!$A$3:$B$55,2)</f>
        <v>59</v>
      </c>
      <c r="N559" s="55" t="n">
        <f aca="false">AVERAGE(K559,M559)</f>
        <v>70.125</v>
      </c>
      <c r="O559" s="55" t="n">
        <f aca="false">IF(TOT!AN561&lt;13.4,IF(N559&gt;73,73,N559),N559)</f>
        <v>70.125</v>
      </c>
      <c r="P559" s="55" t="n">
        <f aca="false">IF(TOT!AN561&lt;13.4,IF(O559&gt;73,73,O559),O559)</f>
        <v>70.125</v>
      </c>
    </row>
    <row r="560" customFormat="false" ht="13" hidden="false" customHeight="true" outlineLevel="0" collapsed="false">
      <c r="A560" s="17" t="s">
        <v>2690</v>
      </c>
      <c r="B560" s="27" t="n">
        <f aca="false">'SK - Tableau 1'!G560</f>
        <v>62</v>
      </c>
      <c r="C560" s="54" t="n">
        <f aca="false">(TOT!BQ562*60)/TOT!AK562</f>
        <v>1.63165408933306</v>
      </c>
      <c r="D560" s="27" t="n">
        <f aca="false">VLOOKUP(C560,'PH - GIVEAWAYS'!$A$3:$B$55,2)</f>
        <v>77</v>
      </c>
      <c r="E560" s="27" t="n">
        <f aca="false">IF(TOT!AK562&lt;400,IF(D560&gt;66,66,D560),D560)</f>
        <v>77</v>
      </c>
      <c r="F560" s="27" t="n">
        <f aca="false">IF(TOT!AK562&lt;200,IF(E560&gt;60,60,E560),E560)</f>
        <v>77</v>
      </c>
      <c r="G560" s="50" t="n">
        <f aca="false">(TOT!BS562*60)/TOT!AK562</f>
        <v>4.32388333673261</v>
      </c>
      <c r="H560" s="55" t="n">
        <f aca="false">VLOOKUP(G560,'PH - BLOCKED SHOTS'!$A$3:$B$55,2)</f>
        <v>84</v>
      </c>
      <c r="I560" s="55" t="n">
        <f aca="false">IF(TOT!AK562&lt;400,IF(H560&gt;66,66,H560),H560)</f>
        <v>84</v>
      </c>
      <c r="J560" s="55" t="n">
        <f aca="false">IF(TOT!AK562&lt;200,IF(I560&gt;60,60,I560),I560)</f>
        <v>84</v>
      </c>
      <c r="K560" s="55" t="n">
        <f aca="false">((B560+F560+F560+J560)/4)+TOT!DC562</f>
        <v>75</v>
      </c>
      <c r="L560" s="55"/>
      <c r="M560" s="55" t="n">
        <f aca="false">VLOOKUP(TOT!FE562,'PH - GAME SCORE'!$A$3:$B$55,2)</f>
        <v>58</v>
      </c>
      <c r="N560" s="55" t="n">
        <f aca="false">AVERAGE(K560,M560)</f>
        <v>66.5</v>
      </c>
      <c r="O560" s="55" t="n">
        <f aca="false">IF(TOT!AN562&lt;13.4,IF(N560&gt;73,73,N560),N560)</f>
        <v>66.5</v>
      </c>
      <c r="P560" s="55" t="n">
        <f aca="false">IF(TOT!AN562&lt;13.4,IF(O560&gt;73,73,O560),O560)</f>
        <v>66.5</v>
      </c>
    </row>
    <row r="561" customFormat="false" ht="13" hidden="false" customHeight="true" outlineLevel="0" collapsed="false">
      <c r="A561" s="17" t="s">
        <v>2693</v>
      </c>
      <c r="B561" s="27" t="n">
        <f aca="false">'SK - Tableau 1'!G561</f>
        <v>51</v>
      </c>
      <c r="C561" s="54" t="n">
        <f aca="false">(TOT!BQ563*60)/TOT!AK563</f>
        <v>1.42942227516379</v>
      </c>
      <c r="D561" s="27" t="n">
        <f aca="false">VLOOKUP(C561,'PH - GIVEAWAYS'!$A$3:$B$55,2)</f>
        <v>82</v>
      </c>
      <c r="E561" s="27" t="n">
        <f aca="false">IF(TOT!AK563&lt;400,IF(D561&gt;66,66,D561),D561)</f>
        <v>82</v>
      </c>
      <c r="F561" s="27" t="n">
        <f aca="false">IF(TOT!AK563&lt;200,IF(E561&gt;60,60,E561),E561)</f>
        <v>82</v>
      </c>
      <c r="G561" s="50" t="n">
        <f aca="false">(TOT!BS563*60)/TOT!AK563</f>
        <v>4.82430017867778</v>
      </c>
      <c r="H561" s="55" t="n">
        <f aca="false">VLOOKUP(G561,'PH - BLOCKED SHOTS'!$A$3:$B$55,2)</f>
        <v>88</v>
      </c>
      <c r="I561" s="55" t="n">
        <f aca="false">IF(TOT!AK563&lt;400,IF(H561&gt;66,66,H561),H561)</f>
        <v>88</v>
      </c>
      <c r="J561" s="55" t="n">
        <f aca="false">IF(TOT!AK563&lt;200,IF(I561&gt;60,60,I561),I561)</f>
        <v>88</v>
      </c>
      <c r="K561" s="55" t="n">
        <f aca="false">((B561+F561+F561+J561)/4)+TOT!DC563</f>
        <v>75.75</v>
      </c>
      <c r="L561" s="55"/>
      <c r="M561" s="55" t="n">
        <f aca="false">VLOOKUP(TOT!FE563,'PH - GAME SCORE'!$A$3:$B$55,2)</f>
        <v>60</v>
      </c>
      <c r="N561" s="55" t="n">
        <f aca="false">AVERAGE(K561,M561)</f>
        <v>67.875</v>
      </c>
      <c r="O561" s="55" t="n">
        <f aca="false">IF(TOT!AN563&lt;13.4,IF(N561&gt;73,73,N561),N561)</f>
        <v>67.875</v>
      </c>
      <c r="P561" s="55" t="n">
        <f aca="false">IF(TOT!AN563&lt;13.4,IF(O561&gt;73,73,O561),O561)</f>
        <v>67.875</v>
      </c>
    </row>
    <row r="562" customFormat="false" ht="13" hidden="false" customHeight="true" outlineLevel="0" collapsed="false">
      <c r="A562" s="17" t="s">
        <v>2696</v>
      </c>
      <c r="B562" s="27" t="n">
        <f aca="false">'SK - Tableau 1'!G562</f>
        <v>64</v>
      </c>
      <c r="C562" s="54" t="n">
        <f aca="false">(TOT!BQ564*60)/TOT!AK564</f>
        <v>1.05153348633423</v>
      </c>
      <c r="D562" s="27" t="n">
        <f aca="false">VLOOKUP(C562,'PH - GIVEAWAYS'!$A$3:$B$55,2)</f>
        <v>90</v>
      </c>
      <c r="E562" s="27" t="n">
        <f aca="false">IF(TOT!AK564&lt;400,IF(D562&gt;66,66,D562),D562)</f>
        <v>66</v>
      </c>
      <c r="F562" s="27" t="n">
        <f aca="false">IF(TOT!AK564&lt;200,IF(E562&gt;60,60,E562),E562)</f>
        <v>66</v>
      </c>
      <c r="G562" s="50" t="n">
        <f aca="false">(TOT!BS564*60)/TOT!AK564</f>
        <v>1.35197162528687</v>
      </c>
      <c r="H562" s="55" t="n">
        <f aca="false">VLOOKUP(G562,'PH - BLOCKED SHOTS'!$A$3:$B$55,2)</f>
        <v>53</v>
      </c>
      <c r="I562" s="55" t="n">
        <f aca="false">IF(TOT!AK564&lt;400,IF(H562&gt;66,66,H562),H562)</f>
        <v>53</v>
      </c>
      <c r="J562" s="55" t="n">
        <f aca="false">IF(TOT!AK564&lt;200,IF(I562&gt;60,60,I562),I562)</f>
        <v>53</v>
      </c>
      <c r="K562" s="55" t="n">
        <f aca="false">((B562+F562+F562+J562)/4)+TOT!DC564</f>
        <v>62.25</v>
      </c>
      <c r="L562" s="55"/>
      <c r="M562" s="55" t="n">
        <f aca="false">VLOOKUP(TOT!FE564,'PH - GAME SCORE'!$A$3:$B$55,2)</f>
        <v>57</v>
      </c>
      <c r="N562" s="55" t="n">
        <f aca="false">AVERAGE(K562,M562)</f>
        <v>59.625</v>
      </c>
      <c r="O562" s="55" t="n">
        <f aca="false">IF(TOT!AN564&lt;13.4,IF(N562&gt;73,73,N562),N562)</f>
        <v>59.625</v>
      </c>
      <c r="P562" s="55" t="n">
        <f aca="false">IF(TOT!AN564&lt;13.4,IF(O562&gt;73,73,O562),O562)</f>
        <v>59.625</v>
      </c>
    </row>
    <row r="563" customFormat="false" ht="13" hidden="false" customHeight="true" outlineLevel="0" collapsed="false">
      <c r="A563" s="17" t="s">
        <v>2698</v>
      </c>
      <c r="B563" s="27" t="n">
        <f aca="false">'SK - Tableau 1'!G563</f>
        <v>60</v>
      </c>
      <c r="C563" s="54" t="n">
        <f aca="false">(TOT!BQ565*60)/TOT!AK565</f>
        <v>0.416618446939002</v>
      </c>
      <c r="D563" s="27" t="n">
        <f aca="false">VLOOKUP(C563,'PH - GIVEAWAYS'!$A$3:$B$55,2)</f>
        <v>99</v>
      </c>
      <c r="E563" s="27" t="n">
        <f aca="false">IF(TOT!AK565&lt;400,IF(D563&gt;66,66,D563),D563)</f>
        <v>66</v>
      </c>
      <c r="F563" s="27" t="n">
        <f aca="false">IF(TOT!AK565&lt;200,IF(E563&gt;60,60,E563),E563)</f>
        <v>60</v>
      </c>
      <c r="G563" s="50" t="n">
        <f aca="false">(TOT!BS565*60)/TOT!AK565</f>
        <v>3.33294757551202</v>
      </c>
      <c r="H563" s="55" t="n">
        <f aca="false">VLOOKUP(G563,'PH - BLOCKED SHOTS'!$A$3:$B$55,2)</f>
        <v>76</v>
      </c>
      <c r="I563" s="55" t="n">
        <f aca="false">IF(TOT!AK565&lt;400,IF(H563&gt;66,66,H563),H563)</f>
        <v>66</v>
      </c>
      <c r="J563" s="55" t="n">
        <f aca="false">IF(TOT!AK565&lt;200,IF(I563&gt;60,60,I563),I563)</f>
        <v>60</v>
      </c>
      <c r="K563" s="55" t="n">
        <f aca="false">((B563+F563+F563+J563)/4)+TOT!DC565</f>
        <v>60</v>
      </c>
      <c r="L563" s="55"/>
      <c r="M563" s="55" t="n">
        <f aca="false">VLOOKUP(TOT!FE565,'PH - GAME SCORE'!$A$3:$B$55,2)</f>
        <v>47</v>
      </c>
      <c r="N563" s="55" t="n">
        <f aca="false">AVERAGE(K563,M563)</f>
        <v>53.5</v>
      </c>
      <c r="O563" s="55" t="n">
        <f aca="false">IF(TOT!AN565&lt;13.4,IF(N563&gt;73,73,N563),N563)</f>
        <v>53.5</v>
      </c>
      <c r="P563" s="55" t="n">
        <f aca="false">IF(TOT!AN565&lt;13.4,IF(O563&gt;73,73,O563),O563)</f>
        <v>53.5</v>
      </c>
    </row>
    <row r="564" customFormat="false" ht="13" hidden="false" customHeight="true" outlineLevel="0" collapsed="false">
      <c r="A564" s="17" t="s">
        <v>2701</v>
      </c>
      <c r="B564" s="27" t="n">
        <f aca="false">'SK - Tableau 1'!G564</f>
        <v>70</v>
      </c>
      <c r="C564" s="54" t="n">
        <f aca="false">(TOT!BQ566*60)/TOT!AK566</f>
        <v>2.84918199854728</v>
      </c>
      <c r="D564" s="27" t="n">
        <f aca="false">VLOOKUP(C564,'PH - GIVEAWAYS'!$A$3:$B$55,2)</f>
        <v>55</v>
      </c>
      <c r="E564" s="27" t="n">
        <f aca="false">IF(TOT!AK566&lt;400,IF(D564&gt;66,66,D564),D564)</f>
        <v>55</v>
      </c>
      <c r="F564" s="27" t="n">
        <f aca="false">IF(TOT!AK566&lt;200,IF(E564&gt;60,60,E564),E564)</f>
        <v>55</v>
      </c>
      <c r="G564" s="50" t="n">
        <f aca="false">(TOT!BS566*60)/TOT!AK566</f>
        <v>3.82492925832375</v>
      </c>
      <c r="H564" s="55" t="n">
        <f aca="false">VLOOKUP(G564,'PH - BLOCKED SHOTS'!$A$3:$B$55,2)</f>
        <v>80</v>
      </c>
      <c r="I564" s="55" t="n">
        <f aca="false">IF(TOT!AK566&lt;400,IF(H564&gt;66,66,H564),H564)</f>
        <v>80</v>
      </c>
      <c r="J564" s="55" t="n">
        <f aca="false">IF(TOT!AK566&lt;200,IF(I564&gt;60,60,I564),I564)</f>
        <v>80</v>
      </c>
      <c r="K564" s="55" t="n">
        <f aca="false">((B564+F564+F564+J564)/4)+TOT!DC566</f>
        <v>65</v>
      </c>
      <c r="L564" s="55"/>
      <c r="M564" s="55" t="n">
        <f aca="false">VLOOKUP(TOT!FE566,'PH - GAME SCORE'!$A$3:$B$55,2)</f>
        <v>72</v>
      </c>
      <c r="N564" s="55" t="n">
        <f aca="false">AVERAGE(K564,M564)</f>
        <v>68.5</v>
      </c>
      <c r="O564" s="55" t="n">
        <f aca="false">IF(TOT!AN566&lt;13.4,IF(N564&gt;73,73,N564),N564)</f>
        <v>68.5</v>
      </c>
      <c r="P564" s="55" t="n">
        <f aca="false">IF(TOT!AN566&lt;13.4,IF(O564&gt;73,73,O564),O564)</f>
        <v>68.5</v>
      </c>
    </row>
    <row r="565" customFormat="false" ht="13" hidden="false" customHeight="true" outlineLevel="0" collapsed="false">
      <c r="A565" s="17" t="s">
        <v>2705</v>
      </c>
      <c r="B565" s="27" t="n">
        <f aca="false">'SK - Tableau 1'!G565</f>
        <v>52</v>
      </c>
      <c r="C565" s="54" t="n">
        <f aca="false">(TOT!BQ567*60)/TOT!AK567</f>
        <v>1.15867396202126</v>
      </c>
      <c r="D565" s="27" t="n">
        <f aca="false">VLOOKUP(C565,'PH - GIVEAWAYS'!$A$3:$B$55,2)</f>
        <v>88</v>
      </c>
      <c r="E565" s="27" t="n">
        <f aca="false">IF(TOT!AK567&lt;400,IF(D565&gt;66,66,D565),D565)</f>
        <v>66</v>
      </c>
      <c r="F565" s="27" t="n">
        <f aca="false">IF(TOT!AK567&lt;200,IF(E565&gt;60,60,E565),E565)</f>
        <v>66</v>
      </c>
      <c r="G565" s="50" t="n">
        <f aca="false">(TOT!BS567*60)/TOT!AK567</f>
        <v>3.18635339555847</v>
      </c>
      <c r="H565" s="55" t="n">
        <f aca="false">VLOOKUP(G565,'PH - BLOCKED SHOTS'!$A$3:$B$55,2)</f>
        <v>75</v>
      </c>
      <c r="I565" s="55" t="n">
        <f aca="false">IF(TOT!AK567&lt;400,IF(H565&gt;66,66,H565),H565)</f>
        <v>66</v>
      </c>
      <c r="J565" s="55" t="n">
        <f aca="false">IF(TOT!AK567&lt;200,IF(I565&gt;60,60,I565),I565)</f>
        <v>66</v>
      </c>
      <c r="K565" s="55" t="n">
        <f aca="false">((B565+F565+F565+J565)/4)+TOT!DC567</f>
        <v>62.5</v>
      </c>
      <c r="L565" s="55"/>
      <c r="M565" s="55" t="n">
        <f aca="false">VLOOKUP(TOT!FE567,'PH - GAME SCORE'!$A$3:$B$55,2)</f>
        <v>52</v>
      </c>
      <c r="N565" s="55" t="n">
        <f aca="false">AVERAGE(K565,M565)</f>
        <v>57.25</v>
      </c>
      <c r="O565" s="55" t="n">
        <f aca="false">IF(TOT!AN567&lt;13.4,IF(N565&gt;73,73,N565),N565)</f>
        <v>57.25</v>
      </c>
      <c r="P565" s="55" t="n">
        <f aca="false">IF(TOT!AN567&lt;13.4,IF(O565&gt;73,73,O565),O565)</f>
        <v>57.25</v>
      </c>
    </row>
    <row r="566" customFormat="false" ht="13" hidden="false" customHeight="true" outlineLevel="0" collapsed="false">
      <c r="A566" s="17" t="s">
        <v>2708</v>
      </c>
      <c r="B566" s="27" t="n">
        <f aca="false">'SK - Tableau 1'!G566</f>
        <v>66</v>
      </c>
      <c r="C566" s="54" t="n">
        <f aca="false">(TOT!BQ568*60)/TOT!AK568</f>
        <v>1.2910745505895</v>
      </c>
      <c r="D566" s="27" t="n">
        <f aca="false">VLOOKUP(C566,'PH - GIVEAWAYS'!$A$3:$B$55,2)</f>
        <v>85</v>
      </c>
      <c r="E566" s="27" t="n">
        <f aca="false">IF(TOT!AK568&lt;400,IF(D566&gt;66,66,D566),D566)</f>
        <v>85</v>
      </c>
      <c r="F566" s="27" t="n">
        <f aca="false">IF(TOT!AK568&lt;200,IF(E566&gt;60,60,E566),E566)</f>
        <v>85</v>
      </c>
      <c r="G566" s="50" t="n">
        <f aca="false">(TOT!BS568*60)/TOT!AK568</f>
        <v>2.50145694176715</v>
      </c>
      <c r="H566" s="55" t="n">
        <f aca="false">VLOOKUP(G566,'PH - BLOCKED SHOTS'!$A$3:$B$55,2)</f>
        <v>67</v>
      </c>
      <c r="I566" s="55" t="n">
        <f aca="false">IF(TOT!AK568&lt;400,IF(H566&gt;66,66,H566),H566)</f>
        <v>67</v>
      </c>
      <c r="J566" s="55" t="n">
        <f aca="false">IF(TOT!AK568&lt;200,IF(I566&gt;60,60,I566),I566)</f>
        <v>67</v>
      </c>
      <c r="K566" s="55" t="n">
        <f aca="false">((B566+F566+F566+J566)/4)+TOT!DC568</f>
        <v>78.75</v>
      </c>
      <c r="L566" s="55"/>
      <c r="M566" s="55" t="n">
        <f aca="false">VLOOKUP(TOT!FE568,'PH - GAME SCORE'!$A$3:$B$55,2)</f>
        <v>60</v>
      </c>
      <c r="N566" s="55" t="n">
        <f aca="false">AVERAGE(K566,M566)</f>
        <v>69.375</v>
      </c>
      <c r="O566" s="55" t="n">
        <f aca="false">IF(TOT!AN568&lt;13.4,IF(N566&gt;73,73,N566),N566)</f>
        <v>69.375</v>
      </c>
      <c r="P566" s="55" t="n">
        <f aca="false">IF(TOT!AN568&lt;13.4,IF(O566&gt;73,73,O566),O566)</f>
        <v>69.375</v>
      </c>
    </row>
    <row r="567" customFormat="false" ht="13" hidden="false" customHeight="true" outlineLevel="0" collapsed="false">
      <c r="A567" s="17" t="s">
        <v>2711</v>
      </c>
      <c r="B567" s="27" t="n">
        <f aca="false">'SK - Tableau 1'!G567</f>
        <v>64</v>
      </c>
      <c r="C567" s="54" t="n">
        <f aca="false">(TOT!BQ569*60)/TOT!AK569</f>
        <v>1.33539412673881</v>
      </c>
      <c r="D567" s="27" t="n">
        <f aca="false">VLOOKUP(C567,'PH - GIVEAWAYS'!$A$3:$B$55,2)</f>
        <v>84</v>
      </c>
      <c r="E567" s="27" t="n">
        <f aca="false">IF(TOT!AK569&lt;400,IF(D567&gt;66,66,D567),D567)</f>
        <v>66</v>
      </c>
      <c r="F567" s="27" t="n">
        <f aca="false">IF(TOT!AK569&lt;200,IF(E567&gt;60,60,E567),E567)</f>
        <v>66</v>
      </c>
      <c r="G567" s="50" t="n">
        <f aca="false">(TOT!BS569*60)/TOT!AK569</f>
        <v>2.44822256568782</v>
      </c>
      <c r="H567" s="55" t="n">
        <f aca="false">VLOOKUP(G567,'PH - BLOCKED SHOTS'!$A$3:$B$55,2)</f>
        <v>67</v>
      </c>
      <c r="I567" s="55" t="n">
        <f aca="false">IF(TOT!AK569&lt;400,IF(H567&gt;66,66,H567),H567)</f>
        <v>66</v>
      </c>
      <c r="J567" s="55" t="n">
        <f aca="false">IF(TOT!AK569&lt;200,IF(I567&gt;60,60,I567),I567)</f>
        <v>66</v>
      </c>
      <c r="K567" s="55" t="n">
        <f aca="false">((B567+F567+F567+J567)/4)+TOT!DC569</f>
        <v>65.5</v>
      </c>
      <c r="L567" s="55"/>
      <c r="M567" s="55" t="n">
        <f aca="false">VLOOKUP(TOT!FE569,'PH - GAME SCORE'!$A$3:$B$55,2)</f>
        <v>47</v>
      </c>
      <c r="N567" s="55" t="n">
        <f aca="false">AVERAGE(K567,M567)</f>
        <v>56.25</v>
      </c>
      <c r="O567" s="55" t="n">
        <f aca="false">IF(TOT!AN569&lt;13.4,IF(N567&gt;73,73,N567),N567)</f>
        <v>56.25</v>
      </c>
      <c r="P567" s="55" t="n">
        <f aca="false">IF(TOT!AN569&lt;13.4,IF(O567&gt;73,73,O567),O567)</f>
        <v>56.25</v>
      </c>
    </row>
    <row r="568" customFormat="false" ht="13" hidden="false" customHeight="true" outlineLevel="0" collapsed="false">
      <c r="A568" s="17" t="s">
        <v>2714</v>
      </c>
      <c r="B568" s="27" t="n">
        <f aca="false">'SK - Tableau 1'!G568</f>
        <v>47</v>
      </c>
      <c r="C568" s="54" t="n">
        <f aca="false">(TOT!BQ570*60)/TOT!AK570</f>
        <v>1.5191475894082</v>
      </c>
      <c r="D568" s="27" t="n">
        <f aca="false">VLOOKUP(C568,'PH - GIVEAWAYS'!$A$3:$B$55,2)</f>
        <v>80</v>
      </c>
      <c r="E568" s="27" t="n">
        <f aca="false">IF(TOT!AK570&lt;400,IF(D568&gt;66,66,D568),D568)</f>
        <v>66</v>
      </c>
      <c r="F568" s="27" t="n">
        <f aca="false">IF(TOT!AK570&lt;200,IF(E568&gt;60,60,E568),E568)</f>
        <v>60</v>
      </c>
      <c r="G568" s="50" t="n">
        <f aca="false">(TOT!BS570*60)/TOT!AK570</f>
        <v>2.65850828146434</v>
      </c>
      <c r="H568" s="55" t="n">
        <f aca="false">VLOOKUP(G568,'PH - BLOCKED SHOTS'!$A$3:$B$55,2)</f>
        <v>69</v>
      </c>
      <c r="I568" s="55" t="n">
        <f aca="false">IF(TOT!AK570&lt;400,IF(H568&gt;66,66,H568),H568)</f>
        <v>66</v>
      </c>
      <c r="J568" s="55" t="n">
        <f aca="false">IF(TOT!AK570&lt;200,IF(I568&gt;60,60,I568),I568)</f>
        <v>60</v>
      </c>
      <c r="K568" s="55" t="n">
        <f aca="false">((B568+F568+F568+J568)/4)+TOT!DC570</f>
        <v>57.75</v>
      </c>
      <c r="L568" s="55"/>
      <c r="M568" s="55" t="n">
        <f aca="false">VLOOKUP(TOT!FE570,'PH - GAME SCORE'!$A$3:$B$55,2)</f>
        <v>65</v>
      </c>
      <c r="N568" s="55" t="n">
        <f aca="false">AVERAGE(K568,M568)</f>
        <v>61.375</v>
      </c>
      <c r="O568" s="55" t="n">
        <f aca="false">IF(TOT!AN570&lt;13.4,IF(N568&gt;73,73,N568),N568)</f>
        <v>61.375</v>
      </c>
      <c r="P568" s="55" t="n">
        <f aca="false">IF(TOT!AN570&lt;13.4,IF(O568&gt;73,73,O568),O568)</f>
        <v>61.375</v>
      </c>
    </row>
    <row r="569" customFormat="false" ht="13" hidden="false" customHeight="true" outlineLevel="0" collapsed="false">
      <c r="A569" s="17" t="s">
        <v>2718</v>
      </c>
      <c r="B569" s="27" t="n">
        <f aca="false">'SK - Tableau 1'!G569</f>
        <v>71</v>
      </c>
      <c r="C569" s="54" t="n">
        <f aca="false">(TOT!BQ571*60)/TOT!AK571</f>
        <v>0.652607408302597</v>
      </c>
      <c r="D569" s="27" t="n">
        <f aca="false">VLOOKUP(C569,'PH - GIVEAWAYS'!$A$3:$B$55,2)</f>
        <v>97</v>
      </c>
      <c r="E569" s="27" t="n">
        <f aca="false">IF(TOT!AK571&lt;400,IF(D569&gt;66,66,D569),D569)</f>
        <v>97</v>
      </c>
      <c r="F569" s="27" t="n">
        <f aca="false">IF(TOT!AK571&lt;200,IF(E569&gt;60,60,E569),E569)</f>
        <v>97</v>
      </c>
      <c r="G569" s="50" t="n">
        <f aca="false">(TOT!BS571*60)/TOT!AK571</f>
        <v>3.04550123874545</v>
      </c>
      <c r="H569" s="55" t="n">
        <f aca="false">VLOOKUP(G569,'PH - BLOCKED SHOTS'!$A$3:$B$55,2)</f>
        <v>73</v>
      </c>
      <c r="I569" s="55" t="n">
        <f aca="false">IF(TOT!AK571&lt;400,IF(H569&gt;66,66,H569),H569)</f>
        <v>73</v>
      </c>
      <c r="J569" s="55" t="n">
        <f aca="false">IF(TOT!AK571&lt;200,IF(I569&gt;60,60,I569),I569)</f>
        <v>73</v>
      </c>
      <c r="K569" s="55" t="n">
        <f aca="false">((B569+F569+F569+J569)/4)+TOT!DC571</f>
        <v>84.5</v>
      </c>
      <c r="L569" s="55"/>
      <c r="M569" s="55" t="n">
        <f aca="false">VLOOKUP(TOT!FE571,'PH - GAME SCORE'!$A$3:$B$55,2)</f>
        <v>62</v>
      </c>
      <c r="N569" s="55" t="n">
        <f aca="false">AVERAGE(K569,M569)</f>
        <v>73.25</v>
      </c>
      <c r="O569" s="55" t="n">
        <f aca="false">IF(TOT!AN571&lt;13.4,IF(N569&gt;73,73,N569),N569)</f>
        <v>73.25</v>
      </c>
      <c r="P569" s="55" t="n">
        <f aca="false">IF(TOT!AN571&lt;13.4,IF(O569&gt;73,73,O569),O569)</f>
        <v>73.25</v>
      </c>
    </row>
    <row r="570" customFormat="false" ht="13" hidden="false" customHeight="true" outlineLevel="0" collapsed="false">
      <c r="A570" s="17" t="s">
        <v>2722</v>
      </c>
      <c r="B570" s="27" t="n">
        <f aca="false">'SK - Tableau 1'!G570</f>
        <v>47</v>
      </c>
      <c r="C570" s="54" t="n">
        <f aca="false">(TOT!BQ572*60)/TOT!AK572</f>
        <v>2.1945866861741</v>
      </c>
      <c r="D570" s="27" t="n">
        <f aca="false">VLOOKUP(C570,'PH - GIVEAWAYS'!$A$3:$B$55,2)</f>
        <v>65</v>
      </c>
      <c r="E570" s="27" t="n">
        <f aca="false">IF(TOT!AK572&lt;400,IF(D570&gt;66,66,D570),D570)</f>
        <v>65</v>
      </c>
      <c r="F570" s="27" t="n">
        <f aca="false">IF(TOT!AK572&lt;200,IF(E570&gt;60,60,E570),E570)</f>
        <v>60</v>
      </c>
      <c r="G570" s="50" t="n">
        <f aca="false">(TOT!BS572*60)/TOT!AK572</f>
        <v>3.51133869787857</v>
      </c>
      <c r="H570" s="55" t="n">
        <f aca="false">VLOOKUP(G570,'PH - BLOCKED SHOTS'!$A$3:$B$55,2)</f>
        <v>78</v>
      </c>
      <c r="I570" s="55" t="n">
        <f aca="false">IF(TOT!AK572&lt;400,IF(H570&gt;66,66,H570),H570)</f>
        <v>66</v>
      </c>
      <c r="J570" s="55" t="n">
        <f aca="false">IF(TOT!AK572&lt;200,IF(I570&gt;60,60,I570),I570)</f>
        <v>60</v>
      </c>
      <c r="K570" s="55" t="n">
        <f aca="false">((B570+F570+F570+J570)/4)+TOT!DC572</f>
        <v>57.75</v>
      </c>
      <c r="L570" s="55"/>
      <c r="M570" s="55" t="n">
        <f aca="false">VLOOKUP(TOT!FE572,'PH - GAME SCORE'!$A$3:$B$55,2)</f>
        <v>79</v>
      </c>
      <c r="N570" s="55" t="n">
        <f aca="false">AVERAGE(K570,M570)</f>
        <v>68.375</v>
      </c>
      <c r="O570" s="55" t="n">
        <f aca="false">IF(TOT!AN572&lt;13.4,IF(N570&gt;73,73,N570),N570)</f>
        <v>68.375</v>
      </c>
      <c r="P570" s="55" t="n">
        <f aca="false">IF(TOT!AN572&lt;13.4,IF(O570&gt;73,73,O570),O570)</f>
        <v>68.375</v>
      </c>
    </row>
    <row r="571" customFormat="false" ht="13" hidden="false" customHeight="true" outlineLevel="0" collapsed="false">
      <c r="A571" s="17" t="s">
        <v>2727</v>
      </c>
      <c r="B571" s="27" t="n">
        <f aca="false">'SK - Tableau 1'!G571</f>
        <v>79</v>
      </c>
      <c r="C571" s="54" t="n">
        <f aca="false">(TOT!BQ573*60)/TOT!AK573</f>
        <v>1.73905630621031</v>
      </c>
      <c r="D571" s="27" t="n">
        <f aca="false">VLOOKUP(C571,'PH - GIVEAWAYS'!$A$3:$B$55,2)</f>
        <v>74</v>
      </c>
      <c r="E571" s="27" t="n">
        <f aca="false">IF(TOT!AK573&lt;400,IF(D571&gt;66,66,D571),D571)</f>
        <v>74</v>
      </c>
      <c r="F571" s="27" t="n">
        <f aca="false">IF(TOT!AK573&lt;200,IF(E571&gt;60,60,E571),E571)</f>
        <v>74</v>
      </c>
      <c r="G571" s="50" t="n">
        <f aca="false">(TOT!BS573*60)/TOT!AK573</f>
        <v>0.818379438216615</v>
      </c>
      <c r="H571" s="55" t="n">
        <f aca="false">VLOOKUP(G571,'PH - BLOCKED SHOTS'!$A$3:$B$55,2)</f>
        <v>48</v>
      </c>
      <c r="I571" s="55" t="n">
        <f aca="false">IF(TOT!AK573&lt;400,IF(H571&gt;66,66,H571),H571)</f>
        <v>48</v>
      </c>
      <c r="J571" s="55" t="n">
        <f aca="false">IF(TOT!AK573&lt;200,IF(I571&gt;60,60,I571),I571)</f>
        <v>48</v>
      </c>
      <c r="K571" s="55" t="n">
        <f aca="false">((B571+F571+F571+J571)/4)+TOT!DC573</f>
        <v>71.75</v>
      </c>
      <c r="L571" s="55"/>
      <c r="M571" s="55" t="n">
        <f aca="false">VLOOKUP(TOT!FE573,'PH - GAME SCORE'!$A$3:$B$55,2)</f>
        <v>93</v>
      </c>
      <c r="N571" s="55" t="n">
        <f aca="false">AVERAGE(K571,M571)</f>
        <v>82.375</v>
      </c>
      <c r="O571" s="55" t="n">
        <f aca="false">IF(TOT!AN573&lt;13.4,IF(N571&gt;73,73,N571),N571)</f>
        <v>82.375</v>
      </c>
      <c r="P571" s="55" t="n">
        <f aca="false">IF(TOT!AN573&lt;13.4,IF(O571&gt;73,73,O571),O571)</f>
        <v>82.375</v>
      </c>
    </row>
    <row r="572" customFormat="false" ht="13" hidden="false" customHeight="true" outlineLevel="0" collapsed="false">
      <c r="A572" s="17" t="s">
        <v>2731</v>
      </c>
      <c r="B572" s="27" t="n">
        <f aca="false">'SK - Tableau 1'!G572</f>
        <v>89</v>
      </c>
      <c r="C572" s="54" t="n">
        <f aca="false">(TOT!BQ574*60)/TOT!AK574</f>
        <v>2.19922154538945</v>
      </c>
      <c r="D572" s="27" t="n">
        <f aca="false">VLOOKUP(C572,'PH - GIVEAWAYS'!$A$3:$B$55,2)</f>
        <v>65</v>
      </c>
      <c r="E572" s="27" t="n">
        <f aca="false">IF(TOT!AK574&lt;400,IF(D572&gt;66,66,D572),D572)</f>
        <v>65</v>
      </c>
      <c r="F572" s="27" t="n">
        <f aca="false">IF(TOT!AK574&lt;200,IF(E572&gt;60,60,E572),E572)</f>
        <v>65</v>
      </c>
      <c r="G572" s="50" t="n">
        <f aca="false">(TOT!BS574*60)/TOT!AK574</f>
        <v>3.67584172586522</v>
      </c>
      <c r="H572" s="55" t="n">
        <f aca="false">VLOOKUP(G572,'PH - BLOCKED SHOTS'!$A$3:$B$55,2)</f>
        <v>79</v>
      </c>
      <c r="I572" s="55" t="n">
        <f aca="false">IF(TOT!AK574&lt;400,IF(H572&gt;66,66,H572),H572)</f>
        <v>79</v>
      </c>
      <c r="J572" s="55" t="n">
        <f aca="false">IF(TOT!AK574&lt;200,IF(I572&gt;60,60,I572),I572)</f>
        <v>79</v>
      </c>
      <c r="K572" s="55" t="n">
        <f aca="false">((B572+F572+F572+J572)/4)+TOT!DC574</f>
        <v>74.5</v>
      </c>
      <c r="L572" s="55"/>
      <c r="M572" s="55" t="n">
        <f aca="false">VLOOKUP(TOT!FE574,'PH - GAME SCORE'!$A$3:$B$55,2)</f>
        <v>82</v>
      </c>
      <c r="N572" s="55" t="n">
        <f aca="false">AVERAGE(K572,M572)</f>
        <v>78.25</v>
      </c>
      <c r="O572" s="55" t="n">
        <f aca="false">IF(TOT!AN574&lt;13.4,IF(N572&gt;73,73,N572),N572)</f>
        <v>78.25</v>
      </c>
      <c r="P572" s="55" t="n">
        <f aca="false">IF(TOT!AN574&lt;13.4,IF(O572&gt;73,73,O572),O572)</f>
        <v>78.25</v>
      </c>
    </row>
    <row r="573" customFormat="false" ht="13" hidden="false" customHeight="true" outlineLevel="0" collapsed="false">
      <c r="A573" s="17" t="s">
        <v>2735</v>
      </c>
      <c r="B573" s="27" t="n">
        <f aca="false">'SK - Tableau 1'!G573</f>
        <v>78</v>
      </c>
      <c r="C573" s="54" t="n">
        <f aca="false">(TOT!BQ575*60)/TOT!AK575</f>
        <v>1.44418375657963</v>
      </c>
      <c r="D573" s="27" t="n">
        <f aca="false">VLOOKUP(C573,'PH - GIVEAWAYS'!$A$3:$B$55,2)</f>
        <v>81</v>
      </c>
      <c r="E573" s="27" t="n">
        <f aca="false">IF(TOT!AK575&lt;400,IF(D573&gt;66,66,D573),D573)</f>
        <v>81</v>
      </c>
      <c r="F573" s="27" t="n">
        <f aca="false">IF(TOT!AK575&lt;200,IF(E573&gt;60,60,E573),E573)</f>
        <v>81</v>
      </c>
      <c r="G573" s="50" t="n">
        <f aca="false">(TOT!BS575*60)/TOT!AK575</f>
        <v>1.79428890968985</v>
      </c>
      <c r="H573" s="55" t="n">
        <f aca="false">VLOOKUP(G573,'PH - BLOCKED SHOTS'!$A$3:$B$55,2)</f>
        <v>59</v>
      </c>
      <c r="I573" s="55" t="n">
        <f aca="false">IF(TOT!AK575&lt;400,IF(H573&gt;66,66,H573),H573)</f>
        <v>59</v>
      </c>
      <c r="J573" s="55" t="n">
        <f aca="false">IF(TOT!AK575&lt;200,IF(I573&gt;60,60,I573),I573)</f>
        <v>59</v>
      </c>
      <c r="K573" s="55" t="n">
        <f aca="false">((B573+F573+F573+J573)/4)+TOT!DC575</f>
        <v>80.75</v>
      </c>
      <c r="L573" s="55"/>
      <c r="M573" s="55" t="n">
        <f aca="false">VLOOKUP(TOT!FE575,'PH - GAME SCORE'!$A$3:$B$55,2)</f>
        <v>69</v>
      </c>
      <c r="N573" s="55" t="n">
        <f aca="false">AVERAGE(K573,M573)</f>
        <v>74.875</v>
      </c>
      <c r="O573" s="55" t="n">
        <f aca="false">IF(TOT!AN575&lt;13.4,IF(N573&gt;73,73,N573),N573)</f>
        <v>74.875</v>
      </c>
      <c r="P573" s="55" t="n">
        <f aca="false">IF(TOT!AN575&lt;13.4,IF(O573&gt;73,73,O573),O573)</f>
        <v>74.875</v>
      </c>
    </row>
    <row r="574" customFormat="false" ht="13" hidden="false" customHeight="true" outlineLevel="0" collapsed="false">
      <c r="A574" s="17" t="s">
        <v>2738</v>
      </c>
      <c r="B574" s="27" t="n">
        <f aca="false">'SK - Tableau 1'!G574</f>
        <v>96</v>
      </c>
      <c r="C574" s="54" t="n">
        <f aca="false">(TOT!BQ576*60)/TOT!AK576</f>
        <v>2.71552668077962</v>
      </c>
      <c r="D574" s="27" t="n">
        <f aca="false">VLOOKUP(C574,'PH - GIVEAWAYS'!$A$3:$B$55,2)</f>
        <v>57</v>
      </c>
      <c r="E574" s="27" t="n">
        <f aca="false">IF(TOT!AK576&lt;400,IF(D574&gt;66,66,D574),D574)</f>
        <v>57</v>
      </c>
      <c r="F574" s="27" t="n">
        <f aca="false">IF(TOT!AK576&lt;200,IF(E574&gt;60,60,E574),E574)</f>
        <v>57</v>
      </c>
      <c r="G574" s="50" t="n">
        <f aca="false">(TOT!BS576*60)/TOT!AK576</f>
        <v>1.22636688809402</v>
      </c>
      <c r="H574" s="55" t="n">
        <f aca="false">VLOOKUP(G574,'PH - BLOCKED SHOTS'!$A$3:$B$55,2)</f>
        <v>52</v>
      </c>
      <c r="I574" s="55" t="n">
        <f aca="false">IF(TOT!AK576&lt;400,IF(H574&gt;66,66,H574),H574)</f>
        <v>52</v>
      </c>
      <c r="J574" s="55" t="n">
        <f aca="false">IF(TOT!AK576&lt;200,IF(I574&gt;60,60,I574),I574)</f>
        <v>52</v>
      </c>
      <c r="K574" s="55" t="n">
        <f aca="false">((B574+F574+F574+J574)/4)+TOT!DC576</f>
        <v>69.5</v>
      </c>
      <c r="L574" s="55"/>
      <c r="M574" s="55" t="n">
        <f aca="false">VLOOKUP(TOT!FE576,'PH - GAME SCORE'!$A$3:$B$55,2)</f>
        <v>71</v>
      </c>
      <c r="N574" s="55" t="n">
        <f aca="false">AVERAGE(K574,M574)</f>
        <v>70.25</v>
      </c>
      <c r="O574" s="55" t="n">
        <f aca="false">IF(TOT!AN576&lt;13.4,IF(N574&gt;73,73,N574),N574)</f>
        <v>70.25</v>
      </c>
      <c r="P574" s="55" t="n">
        <f aca="false">IF(TOT!AN576&lt;13.4,IF(O574&gt;73,73,O574),O574)</f>
        <v>70.25</v>
      </c>
    </row>
    <row r="575" customFormat="false" ht="13" hidden="false" customHeight="true" outlineLevel="0" collapsed="false">
      <c r="A575" s="17" t="s">
        <v>2743</v>
      </c>
      <c r="B575" s="27" t="n">
        <f aca="false">'SK - Tableau 1'!G575</f>
        <v>55</v>
      </c>
      <c r="C575" s="54" t="n">
        <f aca="false">(TOT!BQ577*60)/TOT!AK577</f>
        <v>2.15540180947315</v>
      </c>
      <c r="D575" s="27" t="n">
        <f aca="false">VLOOKUP(C575,'PH - GIVEAWAYS'!$A$3:$B$55,2)</f>
        <v>66</v>
      </c>
      <c r="E575" s="27" t="n">
        <f aca="false">IF(TOT!AK577&lt;400,IF(D575&gt;66,66,D575),D575)</f>
        <v>66</v>
      </c>
      <c r="F575" s="27" t="n">
        <f aca="false">IF(TOT!AK577&lt;200,IF(E575&gt;60,60,E575),E575)</f>
        <v>66</v>
      </c>
      <c r="G575" s="50" t="n">
        <f aca="false">(TOT!BS577*60)/TOT!AK577</f>
        <v>1.91591271953169</v>
      </c>
      <c r="H575" s="55" t="n">
        <f aca="false">VLOOKUP(G575,'PH - BLOCKED SHOTS'!$A$3:$B$55,2)</f>
        <v>61</v>
      </c>
      <c r="I575" s="55" t="n">
        <f aca="false">IF(TOT!AK577&lt;400,IF(H575&gt;66,66,H575),H575)</f>
        <v>61</v>
      </c>
      <c r="J575" s="55" t="n">
        <f aca="false">IF(TOT!AK577&lt;200,IF(I575&gt;60,60,I575),I575)</f>
        <v>61</v>
      </c>
      <c r="K575" s="55" t="n">
        <f aca="false">((B575+F575+F575+J575)/4)+TOT!DC577</f>
        <v>63</v>
      </c>
      <c r="L575" s="55"/>
      <c r="M575" s="55" t="n">
        <f aca="false">VLOOKUP(TOT!FE577,'PH - GAME SCORE'!$A$3:$B$55,2)</f>
        <v>51</v>
      </c>
      <c r="N575" s="55" t="n">
        <f aca="false">AVERAGE(K575,M575)</f>
        <v>57</v>
      </c>
      <c r="O575" s="55" t="n">
        <f aca="false">IF(TOT!AN577&lt;13.4,IF(N575&gt;73,73,N575),N575)</f>
        <v>57</v>
      </c>
      <c r="P575" s="55" t="n">
        <f aca="false">IF(TOT!AN577&lt;13.4,IF(O575&gt;73,73,O575),O575)</f>
        <v>57</v>
      </c>
    </row>
    <row r="576" customFormat="false" ht="13" hidden="false" customHeight="true" outlineLevel="0" collapsed="false">
      <c r="A576" s="17" t="s">
        <v>2747</v>
      </c>
      <c r="B576" s="27" t="n">
        <f aca="false">'SK - Tableau 1'!G576</f>
        <v>68</v>
      </c>
      <c r="C576" s="54" t="n">
        <f aca="false">(TOT!BQ578*60)/TOT!AK578</f>
        <v>1.972413604175</v>
      </c>
      <c r="D576" s="27" t="n">
        <f aca="false">VLOOKUP(C576,'PH - GIVEAWAYS'!$A$3:$B$55,2)</f>
        <v>69</v>
      </c>
      <c r="E576" s="27" t="n">
        <f aca="false">IF(TOT!AK578&lt;400,IF(D576&gt;66,66,D576),D576)</f>
        <v>69</v>
      </c>
      <c r="F576" s="27" t="n">
        <f aca="false">IF(TOT!AK578&lt;200,IF(E576&gt;60,60,E576),E576)</f>
        <v>69</v>
      </c>
      <c r="G576" s="50" t="n">
        <f aca="false">(TOT!BS578*60)/TOT!AK578</f>
        <v>1.33137918281812</v>
      </c>
      <c r="H576" s="55" t="n">
        <f aca="false">VLOOKUP(G576,'PH - BLOCKED SHOTS'!$A$3:$B$55,2)</f>
        <v>53</v>
      </c>
      <c r="I576" s="55" t="n">
        <f aca="false">IF(TOT!AK578&lt;400,IF(H576&gt;66,66,H576),H576)</f>
        <v>53</v>
      </c>
      <c r="J576" s="55" t="n">
        <f aca="false">IF(TOT!AK578&lt;200,IF(I576&gt;60,60,I576),I576)</f>
        <v>53</v>
      </c>
      <c r="K576" s="55" t="n">
        <f aca="false">((B576+F576+F576+J576)/4)+TOT!DC578</f>
        <v>67.75</v>
      </c>
      <c r="L576" s="55"/>
      <c r="M576" s="55" t="n">
        <f aca="false">VLOOKUP(TOT!FE578,'PH - GAME SCORE'!$A$3:$B$55,2)</f>
        <v>84</v>
      </c>
      <c r="N576" s="55" t="n">
        <f aca="false">AVERAGE(K576,M576)</f>
        <v>75.875</v>
      </c>
      <c r="O576" s="55" t="n">
        <f aca="false">IF(TOT!AN578&lt;13.4,IF(N576&gt;73,73,N576),N576)</f>
        <v>75.875</v>
      </c>
      <c r="P576" s="55" t="n">
        <f aca="false">IF(TOT!AN578&lt;13.4,IF(O576&gt;73,73,O576),O576)</f>
        <v>75.875</v>
      </c>
    </row>
    <row r="577" customFormat="false" ht="13" hidden="false" customHeight="true" outlineLevel="0" collapsed="false">
      <c r="A577" s="17" t="s">
        <v>2750</v>
      </c>
      <c r="B577" s="27" t="n">
        <f aca="false">'SK - Tableau 1'!G577</f>
        <v>65</v>
      </c>
      <c r="C577" s="54" t="n">
        <f aca="false">(TOT!BQ579*60)/TOT!AK579</f>
        <v>2.63222032659033</v>
      </c>
      <c r="D577" s="27" t="n">
        <f aca="false">VLOOKUP(C577,'PH - GIVEAWAYS'!$A$3:$B$55,2)</f>
        <v>58</v>
      </c>
      <c r="E577" s="27" t="n">
        <f aca="false">IF(TOT!AK579&lt;400,IF(D577&gt;66,66,D577),D577)</f>
        <v>58</v>
      </c>
      <c r="F577" s="27" t="n">
        <f aca="false">IF(TOT!AK579&lt;200,IF(E577&gt;60,60,E577),E577)</f>
        <v>58</v>
      </c>
      <c r="G577" s="50" t="n">
        <f aca="false">(TOT!BS579*60)/TOT!AK579</f>
        <v>1.97416524494275</v>
      </c>
      <c r="H577" s="55" t="n">
        <f aca="false">VLOOKUP(G577,'PH - BLOCKED SHOTS'!$A$3:$B$55,2)</f>
        <v>62</v>
      </c>
      <c r="I577" s="55" t="n">
        <f aca="false">IF(TOT!AK579&lt;400,IF(H577&gt;66,66,H577),H577)</f>
        <v>62</v>
      </c>
      <c r="J577" s="55" t="n">
        <f aca="false">IF(TOT!AK579&lt;200,IF(I577&gt;60,60,I577),I577)</f>
        <v>62</v>
      </c>
      <c r="K577" s="55" t="n">
        <f aca="false">((B577+F577+F577+J577)/4)+TOT!DC579</f>
        <v>60.75</v>
      </c>
      <c r="L577" s="55"/>
      <c r="M577" s="55" t="n">
        <f aca="false">VLOOKUP(TOT!FE579,'PH - GAME SCORE'!$A$3:$B$55,2)</f>
        <v>55</v>
      </c>
      <c r="N577" s="55" t="n">
        <f aca="false">AVERAGE(K577,M577)</f>
        <v>57.875</v>
      </c>
      <c r="O577" s="55" t="n">
        <f aca="false">IF(TOT!AN579&lt;13.4,IF(N577&gt;73,73,N577),N577)</f>
        <v>57.875</v>
      </c>
      <c r="P577" s="55" t="n">
        <f aca="false">IF(TOT!AN579&lt;13.4,IF(O577&gt;73,73,O577),O577)</f>
        <v>57.875</v>
      </c>
    </row>
    <row r="578" customFormat="false" ht="13" hidden="false" customHeight="true" outlineLevel="0" collapsed="false">
      <c r="A578" s="17" t="s">
        <v>2755</v>
      </c>
      <c r="B578" s="27" t="n">
        <f aca="false">'SK - Tableau 1'!G578</f>
        <v>50</v>
      </c>
      <c r="C578" s="54" t="n">
        <f aca="false">(TOT!BQ580*60)/TOT!AK580</f>
        <v>1.40328496252591</v>
      </c>
      <c r="D578" s="27" t="n">
        <f aca="false">VLOOKUP(C578,'PH - GIVEAWAYS'!$A$3:$B$55,2)</f>
        <v>82</v>
      </c>
      <c r="E578" s="27" t="n">
        <f aca="false">IF(TOT!AK580&lt;400,IF(D578&gt;66,66,D578),D578)</f>
        <v>82</v>
      </c>
      <c r="F578" s="27" t="n">
        <f aca="false">IF(TOT!AK580&lt;200,IF(E578&gt;60,60,E578),E578)</f>
        <v>82</v>
      </c>
      <c r="G578" s="50" t="n">
        <f aca="false">(TOT!BS580*60)/TOT!AK580</f>
        <v>4.40121192792218</v>
      </c>
      <c r="H578" s="55" t="n">
        <f aca="false">VLOOKUP(G578,'PH - BLOCKED SHOTS'!$A$3:$B$55,2)</f>
        <v>85</v>
      </c>
      <c r="I578" s="55" t="n">
        <f aca="false">IF(TOT!AK580&lt;400,IF(H578&gt;66,66,H578),H578)</f>
        <v>85</v>
      </c>
      <c r="J578" s="55" t="n">
        <f aca="false">IF(TOT!AK580&lt;200,IF(I578&gt;60,60,I578),I578)</f>
        <v>85</v>
      </c>
      <c r="K578" s="55" t="n">
        <f aca="false">((B578+F578+F578+J578)/4)+TOT!DC580</f>
        <v>77.75</v>
      </c>
      <c r="L578" s="55"/>
      <c r="M578" s="55" t="n">
        <f aca="false">VLOOKUP(TOT!FE580,'PH - GAME SCORE'!$A$3:$B$55,2)</f>
        <v>56</v>
      </c>
      <c r="N578" s="55" t="n">
        <f aca="false">AVERAGE(K578,M578)</f>
        <v>66.875</v>
      </c>
      <c r="O578" s="55" t="n">
        <f aca="false">IF(TOT!AN580&lt;13.4,IF(N578&gt;73,73,N578),N578)</f>
        <v>66.875</v>
      </c>
      <c r="P578" s="55" t="n">
        <f aca="false">IF(TOT!AN580&lt;13.4,IF(O578&gt;73,73,O578),O578)</f>
        <v>66.875</v>
      </c>
    </row>
    <row r="579" customFormat="false" ht="13" hidden="false" customHeight="true" outlineLevel="0" collapsed="false">
      <c r="A579" s="17" t="s">
        <v>2758</v>
      </c>
      <c r="B579" s="27" t="n">
        <f aca="false">'SK - Tableau 1'!G579</f>
        <v>51</v>
      </c>
      <c r="C579" s="54" t="n">
        <f aca="false">(TOT!BQ581*60)/TOT!AK581</f>
        <v>1.04494218954089</v>
      </c>
      <c r="D579" s="27" t="n">
        <f aca="false">VLOOKUP(C579,'PH - GIVEAWAYS'!$A$3:$B$55,2)</f>
        <v>91</v>
      </c>
      <c r="E579" s="27" t="n">
        <f aca="false">IF(TOT!AK581&lt;400,IF(D579&gt;66,66,D579),D579)</f>
        <v>66</v>
      </c>
      <c r="F579" s="27" t="n">
        <f aca="false">IF(TOT!AK581&lt;200,IF(E579&gt;60,60,E579),E579)</f>
        <v>66</v>
      </c>
      <c r="G579" s="50" t="n">
        <f aca="false">(TOT!BS581*60)/TOT!AK581</f>
        <v>1.56741328431134</v>
      </c>
      <c r="H579" s="55" t="n">
        <f aca="false">VLOOKUP(G579,'PH - BLOCKED SHOTS'!$A$3:$B$55,2)</f>
        <v>56</v>
      </c>
      <c r="I579" s="55" t="n">
        <f aca="false">IF(TOT!AK581&lt;400,IF(H579&gt;66,66,H579),H579)</f>
        <v>56</v>
      </c>
      <c r="J579" s="55" t="n">
        <f aca="false">IF(TOT!AK581&lt;200,IF(I579&gt;60,60,I579),I579)</f>
        <v>56</v>
      </c>
      <c r="K579" s="55" t="n">
        <f aca="false">((B579+F579+F579+J579)/4)+TOT!DC581</f>
        <v>59.75</v>
      </c>
      <c r="L579" s="55"/>
      <c r="M579" s="55" t="n">
        <f aca="false">VLOOKUP(TOT!FE581,'PH - GAME SCORE'!$A$3:$B$55,2)</f>
        <v>54</v>
      </c>
      <c r="N579" s="55" t="n">
        <f aca="false">AVERAGE(K579,M579)</f>
        <v>56.875</v>
      </c>
      <c r="O579" s="55" t="n">
        <f aca="false">IF(TOT!AN581&lt;13.4,IF(N579&gt;73,73,N579),N579)</f>
        <v>56.875</v>
      </c>
      <c r="P579" s="55" t="n">
        <f aca="false">IF(TOT!AN581&lt;13.4,IF(O579&gt;73,73,O579),O579)</f>
        <v>56.875</v>
      </c>
    </row>
    <row r="580" customFormat="false" ht="13" hidden="false" customHeight="true" outlineLevel="0" collapsed="false">
      <c r="A580" s="17" t="s">
        <v>2763</v>
      </c>
      <c r="B580" s="27" t="n">
        <f aca="false">'SK - Tableau 1'!G580</f>
        <v>47</v>
      </c>
      <c r="C580" s="54" t="n">
        <f aca="false">(TOT!BQ582*60)/TOT!AK582</f>
        <v>0</v>
      </c>
      <c r="D580" s="27" t="n">
        <f aca="false">VLOOKUP(C580,'PH - GIVEAWAYS'!$A$3:$B$55,2)</f>
        <v>99</v>
      </c>
      <c r="E580" s="27" t="n">
        <f aca="false">IF(TOT!AK582&lt;400,IF(D580&gt;66,66,D580),D580)</f>
        <v>66</v>
      </c>
      <c r="F580" s="27" t="n">
        <f aca="false">IF(TOT!AK582&lt;200,IF(E580&gt;60,60,E580),E580)</f>
        <v>60</v>
      </c>
      <c r="G580" s="50" t="n">
        <f aca="false">(TOT!BS582*60)/TOT!AK582</f>
        <v>6.41940085592016</v>
      </c>
      <c r="H580" s="55" t="n">
        <f aca="false">VLOOKUP(G580,'PH - BLOCKED SHOTS'!$A$3:$B$55,2)</f>
        <v>96</v>
      </c>
      <c r="I580" s="55" t="n">
        <f aca="false">IF(TOT!AK582&lt;400,IF(H580&gt;66,66,H580),H580)</f>
        <v>66</v>
      </c>
      <c r="J580" s="55" t="n">
        <f aca="false">IF(TOT!AK582&lt;200,IF(I580&gt;60,60,I580),I580)</f>
        <v>60</v>
      </c>
      <c r="K580" s="55" t="n">
        <f aca="false">((B580+F580+F580+J580)/4)+TOT!DC582</f>
        <v>56.75</v>
      </c>
      <c r="L580" s="55"/>
      <c r="M580" s="55" t="n">
        <f aca="false">VLOOKUP(TOT!FE582,'PH - GAME SCORE'!$A$3:$B$55,2)</f>
        <v>47</v>
      </c>
      <c r="N580" s="55" t="n">
        <f aca="false">AVERAGE(K580,M580)</f>
        <v>51.875</v>
      </c>
      <c r="O580" s="55" t="n">
        <f aca="false">IF(TOT!AN582&lt;13.4,IF(N580&gt;73,73,N580),N580)</f>
        <v>51.875</v>
      </c>
      <c r="P580" s="55" t="n">
        <f aca="false">IF(TOT!AN582&lt;13.4,IF(O580&gt;73,73,O580),O580)</f>
        <v>51.875</v>
      </c>
    </row>
    <row r="581" customFormat="false" ht="13" hidden="false" customHeight="true" outlineLevel="0" collapsed="false">
      <c r="A581" s="17" t="s">
        <v>2767</v>
      </c>
      <c r="B581" s="27" t="n">
        <f aca="false">'SK - Tableau 1'!G581</f>
        <v>60</v>
      </c>
      <c r="C581" s="54" t="n">
        <f aca="false">(TOT!BQ583*60)/TOT!AK583</f>
        <v>0</v>
      </c>
      <c r="D581" s="27" t="n">
        <f aca="false">VLOOKUP(C581,'PH - GIVEAWAYS'!$A$3:$B$55,2)</f>
        <v>99</v>
      </c>
      <c r="E581" s="27" t="n">
        <f aca="false">IF(TOT!AK583&lt;400,IF(D581&gt;66,66,D581),D581)</f>
        <v>66</v>
      </c>
      <c r="F581" s="27" t="n">
        <f aca="false">IF(TOT!AK583&lt;200,IF(E581&gt;60,60,E581),E581)</f>
        <v>60</v>
      </c>
      <c r="G581" s="50" t="n">
        <f aca="false">(TOT!BS583*60)/TOT!AK583</f>
        <v>1.36234626300852</v>
      </c>
      <c r="H581" s="55" t="n">
        <f aca="false">VLOOKUP(G581,'PH - BLOCKED SHOTS'!$A$3:$B$55,2)</f>
        <v>53</v>
      </c>
      <c r="I581" s="55" t="n">
        <f aca="false">IF(TOT!AK583&lt;400,IF(H581&gt;66,66,H581),H581)</f>
        <v>53</v>
      </c>
      <c r="J581" s="55" t="n">
        <f aca="false">IF(TOT!AK583&lt;200,IF(I581&gt;60,60,I581),I581)</f>
        <v>53</v>
      </c>
      <c r="K581" s="55" t="n">
        <f aca="false">((B581+F581+F581+J581)/4)+TOT!DC583</f>
        <v>59.25</v>
      </c>
      <c r="L581" s="55"/>
      <c r="M581" s="55" t="n">
        <f aca="false">VLOOKUP(TOT!FE583,'PH - GAME SCORE'!$A$3:$B$55,2)</f>
        <v>47</v>
      </c>
      <c r="N581" s="55" t="n">
        <f aca="false">AVERAGE(K581,M581)</f>
        <v>53.125</v>
      </c>
      <c r="O581" s="55" t="n">
        <f aca="false">IF(TOT!AN583&lt;13.4,IF(N581&gt;73,73,N581),N581)</f>
        <v>53.125</v>
      </c>
      <c r="P581" s="55" t="n">
        <f aca="false">IF(TOT!AN583&lt;13.4,IF(O581&gt;73,73,O581),O581)</f>
        <v>53.125</v>
      </c>
    </row>
    <row r="582" customFormat="false" ht="13" hidden="false" customHeight="true" outlineLevel="0" collapsed="false">
      <c r="A582" s="17" t="s">
        <v>2770</v>
      </c>
      <c r="B582" s="27" t="n">
        <f aca="false">'SK - Tableau 1'!G582</f>
        <v>60</v>
      </c>
      <c r="C582" s="54" t="n">
        <f aca="false">(TOT!BQ584*60)/TOT!AK584</f>
        <v>0</v>
      </c>
      <c r="D582" s="27" t="n">
        <f aca="false">VLOOKUP(C582,'PH - GIVEAWAYS'!$A$3:$B$55,2)</f>
        <v>99</v>
      </c>
      <c r="E582" s="27" t="n">
        <f aca="false">IF(TOT!AK584&lt;400,IF(D582&gt;66,66,D582),D582)</f>
        <v>66</v>
      </c>
      <c r="F582" s="27" t="n">
        <f aca="false">IF(TOT!AK584&lt;200,IF(E582&gt;60,60,E582),E582)</f>
        <v>60</v>
      </c>
      <c r="G582" s="50" t="n">
        <f aca="false">(TOT!BS584*60)/TOT!AK584</f>
        <v>1.12324492979719</v>
      </c>
      <c r="H582" s="55" t="n">
        <f aca="false">VLOOKUP(G582,'PH - BLOCKED SHOTS'!$A$3:$B$55,2)</f>
        <v>51</v>
      </c>
      <c r="I582" s="55" t="n">
        <f aca="false">IF(TOT!AK584&lt;400,IF(H582&gt;66,66,H582),H582)</f>
        <v>51</v>
      </c>
      <c r="J582" s="55" t="n">
        <f aca="false">IF(TOT!AK584&lt;200,IF(I582&gt;60,60,I582),I582)</f>
        <v>51</v>
      </c>
      <c r="K582" s="55" t="n">
        <f aca="false">((B582+F582+F582+J582)/4)+TOT!DC584</f>
        <v>57.75</v>
      </c>
      <c r="L582" s="55"/>
      <c r="M582" s="55" t="n">
        <f aca="false">VLOOKUP(TOT!FE584,'PH - GAME SCORE'!$A$3:$B$55,2)</f>
        <v>47</v>
      </c>
      <c r="N582" s="55" t="n">
        <f aca="false">AVERAGE(K582,M582)</f>
        <v>52.375</v>
      </c>
      <c r="O582" s="55" t="n">
        <f aca="false">IF(TOT!AN584&lt;13.4,IF(N582&gt;73,73,N582),N582)</f>
        <v>52.375</v>
      </c>
      <c r="P582" s="55" t="n">
        <f aca="false">IF(TOT!AN584&lt;13.4,IF(O582&gt;73,73,O582),O582)</f>
        <v>52.375</v>
      </c>
    </row>
    <row r="583" customFormat="false" ht="13" hidden="false" customHeight="true" outlineLevel="0" collapsed="false">
      <c r="A583" s="17" t="s">
        <v>2774</v>
      </c>
      <c r="B583" s="27" t="n">
        <f aca="false">'SK - Tableau 1'!G583</f>
        <v>94</v>
      </c>
      <c r="C583" s="54" t="n">
        <f aca="false">(TOT!BQ585*60)/TOT!AK585</f>
        <v>2.35648130055888</v>
      </c>
      <c r="D583" s="27" t="n">
        <f aca="false">VLOOKUP(C583,'PH - GIVEAWAYS'!$A$3:$B$55,2)</f>
        <v>62</v>
      </c>
      <c r="E583" s="27" t="n">
        <f aca="false">IF(TOT!AK585&lt;400,IF(D583&gt;66,66,D583),D583)</f>
        <v>62</v>
      </c>
      <c r="F583" s="27" t="n">
        <f aca="false">IF(TOT!AK585&lt;200,IF(E583&gt;60,60,E583),E583)</f>
        <v>62</v>
      </c>
      <c r="G583" s="50" t="n">
        <f aca="false">(TOT!BS585*60)/TOT!AK585</f>
        <v>4.4667630622534</v>
      </c>
      <c r="H583" s="55" t="n">
        <f aca="false">VLOOKUP(G583,'PH - BLOCKED SHOTS'!$A$3:$B$55,2)</f>
        <v>85</v>
      </c>
      <c r="I583" s="55" t="n">
        <f aca="false">IF(TOT!AK585&lt;400,IF(H583&gt;66,66,H583),H583)</f>
        <v>85</v>
      </c>
      <c r="J583" s="55" t="n">
        <f aca="false">IF(TOT!AK585&lt;200,IF(I583&gt;60,60,I583),I583)</f>
        <v>85</v>
      </c>
      <c r="K583" s="55" t="n">
        <f aca="false">((B583+F583+F583+J583)/4)+TOT!DC585</f>
        <v>76.75</v>
      </c>
      <c r="L583" s="55"/>
      <c r="M583" s="55" t="n">
        <f aca="false">VLOOKUP(TOT!FE585,'PH - GAME SCORE'!$A$3:$B$55,2)</f>
        <v>57</v>
      </c>
      <c r="N583" s="55" t="n">
        <f aca="false">AVERAGE(K583,M583)</f>
        <v>66.875</v>
      </c>
      <c r="O583" s="55" t="n">
        <f aca="false">IF(TOT!AN585&lt;13.4,IF(N583&gt;73,73,N583),N583)</f>
        <v>66.875</v>
      </c>
      <c r="P583" s="55" t="n">
        <f aca="false">IF(TOT!AN585&lt;13.4,IF(O583&gt;73,73,O583),O583)</f>
        <v>66.875</v>
      </c>
    </row>
    <row r="584" customFormat="false" ht="13" hidden="false" customHeight="true" outlineLevel="0" collapsed="false">
      <c r="A584" s="17" t="s">
        <v>2777</v>
      </c>
      <c r="B584" s="27" t="n">
        <f aca="false">'SK - Tableau 1'!G584</f>
        <v>76</v>
      </c>
      <c r="C584" s="54" t="n">
        <f aca="false">(TOT!BQ586*60)/TOT!AK586</f>
        <v>1.31691874780166</v>
      </c>
      <c r="D584" s="27" t="n">
        <f aca="false">VLOOKUP(C584,'PH - GIVEAWAYS'!$A$3:$B$55,2)</f>
        <v>85</v>
      </c>
      <c r="E584" s="27" t="n">
        <f aca="false">IF(TOT!AK586&lt;400,IF(D584&gt;66,66,D584),D584)</f>
        <v>85</v>
      </c>
      <c r="F584" s="27" t="n">
        <f aca="false">IF(TOT!AK586&lt;200,IF(E584&gt;60,60,E584),E584)</f>
        <v>85</v>
      </c>
      <c r="G584" s="50" t="n">
        <f aca="false">(TOT!BS586*60)/TOT!AK586</f>
        <v>1.77277523742531</v>
      </c>
      <c r="H584" s="55" t="n">
        <f aca="false">VLOOKUP(G584,'PH - BLOCKED SHOTS'!$A$3:$B$55,2)</f>
        <v>59</v>
      </c>
      <c r="I584" s="55" t="n">
        <f aca="false">IF(TOT!AK586&lt;400,IF(H584&gt;66,66,H584),H584)</f>
        <v>59</v>
      </c>
      <c r="J584" s="55" t="n">
        <f aca="false">IF(TOT!AK586&lt;200,IF(I584&gt;60,60,I584),I584)</f>
        <v>59</v>
      </c>
      <c r="K584" s="55" t="n">
        <f aca="false">((B584+F584+F584+J584)/4)+TOT!DC586</f>
        <v>78.25</v>
      </c>
      <c r="L584" s="55"/>
      <c r="M584" s="55" t="n">
        <f aca="false">VLOOKUP(TOT!FE586,'PH - GAME SCORE'!$A$3:$B$55,2)</f>
        <v>79</v>
      </c>
      <c r="N584" s="55" t="n">
        <f aca="false">AVERAGE(K584,M584)</f>
        <v>78.625</v>
      </c>
      <c r="O584" s="55" t="n">
        <f aca="false">IF(TOT!AN586&lt;13.4,IF(N584&gt;73,73,N584),N584)</f>
        <v>78.625</v>
      </c>
      <c r="P584" s="55" t="n">
        <f aca="false">IF(TOT!AN586&lt;13.4,IF(O584&gt;73,73,O584),O584)</f>
        <v>78.625</v>
      </c>
    </row>
    <row r="585" customFormat="false" ht="13" hidden="false" customHeight="true" outlineLevel="0" collapsed="false">
      <c r="A585" s="17" t="s">
        <v>2782</v>
      </c>
      <c r="B585" s="27" t="n">
        <f aca="false">'SK - Tableau 1'!G585</f>
        <v>99</v>
      </c>
      <c r="C585" s="54" t="n">
        <f aca="false">(TOT!BQ587*60)/TOT!AK587</f>
        <v>1.67025180311274</v>
      </c>
      <c r="D585" s="27" t="n">
        <f aca="false">VLOOKUP(C585,'PH - GIVEAWAYS'!$A$3:$B$55,2)</f>
        <v>76</v>
      </c>
      <c r="E585" s="27" t="n">
        <f aca="false">IF(TOT!AK587&lt;400,IF(D585&gt;66,66,D585),D585)</f>
        <v>76</v>
      </c>
      <c r="F585" s="27" t="n">
        <f aca="false">IF(TOT!AK587&lt;200,IF(E585&gt;60,60,E585),E585)</f>
        <v>76</v>
      </c>
      <c r="G585" s="50" t="n">
        <f aca="false">(TOT!BS587*60)/TOT!AK587</f>
        <v>1.87270656712641</v>
      </c>
      <c r="H585" s="55" t="n">
        <f aca="false">VLOOKUP(G585,'PH - BLOCKED SHOTS'!$A$3:$B$55,2)</f>
        <v>60</v>
      </c>
      <c r="I585" s="55" t="n">
        <f aca="false">IF(TOT!AK587&lt;400,IF(H585&gt;66,66,H585),H585)</f>
        <v>60</v>
      </c>
      <c r="J585" s="55" t="n">
        <f aca="false">IF(TOT!AK587&lt;200,IF(I585&gt;60,60,I585),I585)</f>
        <v>60</v>
      </c>
      <c r="K585" s="55" t="n">
        <f aca="false">((B585+F585+F585+J585)/4)+TOT!DC587</f>
        <v>78.75</v>
      </c>
      <c r="L585" s="55"/>
      <c r="M585" s="55" t="n">
        <f aca="false">VLOOKUP(TOT!FE587,'PH - GAME SCORE'!$A$3:$B$55,2)</f>
        <v>70</v>
      </c>
      <c r="N585" s="55" t="n">
        <f aca="false">AVERAGE(K585,M585)</f>
        <v>74.375</v>
      </c>
      <c r="O585" s="55" t="n">
        <f aca="false">IF(TOT!AN587&lt;13.4,IF(N585&gt;73,73,N585),N585)</f>
        <v>74.375</v>
      </c>
      <c r="P585" s="55" t="n">
        <f aca="false">IF(TOT!AN587&lt;13.4,IF(O585&gt;73,73,O585),O585)</f>
        <v>74.375</v>
      </c>
    </row>
    <row r="586" customFormat="false" ht="13" hidden="false" customHeight="true" outlineLevel="0" collapsed="false">
      <c r="A586" s="17" t="s">
        <v>2787</v>
      </c>
      <c r="B586" s="27" t="n">
        <f aca="false">'SK - Tableau 1'!G586</f>
        <v>47</v>
      </c>
      <c r="C586" s="54" t="n">
        <f aca="false">(TOT!BQ588*60)/TOT!AK588</f>
        <v>1.90214519708334</v>
      </c>
      <c r="D586" s="27" t="n">
        <f aca="false">VLOOKUP(C586,'PH - GIVEAWAYS'!$A$3:$B$55,2)</f>
        <v>71</v>
      </c>
      <c r="E586" s="27" t="n">
        <f aca="false">IF(TOT!AK588&lt;400,IF(D586&gt;66,66,D586),D586)</f>
        <v>66</v>
      </c>
      <c r="F586" s="27" t="n">
        <f aca="false">IF(TOT!AK588&lt;200,IF(E586&gt;60,60,E586),E586)</f>
        <v>60</v>
      </c>
      <c r="G586" s="50" t="n">
        <f aca="false">(TOT!BS588*60)/TOT!AK588</f>
        <v>5.32600655183334</v>
      </c>
      <c r="H586" s="55" t="n">
        <f aca="false">VLOOKUP(G586,'PH - BLOCKED SHOTS'!$A$3:$B$55,2)</f>
        <v>91</v>
      </c>
      <c r="I586" s="55" t="n">
        <f aca="false">IF(TOT!AK588&lt;400,IF(H586&gt;66,66,H586),H586)</f>
        <v>66</v>
      </c>
      <c r="J586" s="55" t="n">
        <f aca="false">IF(TOT!AK588&lt;200,IF(I586&gt;60,60,I586),I586)</f>
        <v>60</v>
      </c>
      <c r="K586" s="55" t="n">
        <f aca="false">((B586+F586+F586+J586)/4)+TOT!DC588</f>
        <v>56.75</v>
      </c>
      <c r="L586" s="55"/>
      <c r="M586" s="55" t="n">
        <f aca="false">VLOOKUP(TOT!FE588,'PH - GAME SCORE'!$A$3:$B$55,2)</f>
        <v>47</v>
      </c>
      <c r="N586" s="55" t="n">
        <f aca="false">AVERAGE(K586,M586)</f>
        <v>51.875</v>
      </c>
      <c r="O586" s="55" t="n">
        <f aca="false">IF(TOT!AN588&lt;13.4,IF(N586&gt;73,73,N586),N586)</f>
        <v>51.875</v>
      </c>
      <c r="P586" s="55" t="n">
        <f aca="false">IF(TOT!AN588&lt;13.4,IF(O586&gt;73,73,O586),O586)</f>
        <v>51.875</v>
      </c>
    </row>
    <row r="587" customFormat="false" ht="13" hidden="false" customHeight="true" outlineLevel="0" collapsed="false">
      <c r="A587" s="17" t="s">
        <v>2790</v>
      </c>
      <c r="B587" s="27" t="n">
        <f aca="false">'SK - Tableau 1'!G587</f>
        <v>59</v>
      </c>
      <c r="C587" s="54" t="n">
        <f aca="false">(TOT!BQ589*60)/TOT!AK589</f>
        <v>1.42949322479774</v>
      </c>
      <c r="D587" s="27" t="n">
        <f aca="false">VLOOKUP(C587,'PH - GIVEAWAYS'!$A$3:$B$55,2)</f>
        <v>82</v>
      </c>
      <c r="E587" s="27" t="n">
        <f aca="false">IF(TOT!AK589&lt;400,IF(D587&gt;66,66,D587),D587)</f>
        <v>82</v>
      </c>
      <c r="F587" s="27" t="n">
        <f aca="false">IF(TOT!AK589&lt;200,IF(E587&gt;60,60,E587),E587)</f>
        <v>82</v>
      </c>
      <c r="G587" s="50" t="n">
        <f aca="false">(TOT!BS589*60)/TOT!AK589</f>
        <v>2.97811088499529</v>
      </c>
      <c r="H587" s="55" t="n">
        <f aca="false">VLOOKUP(G587,'PH - BLOCKED SHOTS'!$A$3:$B$55,2)</f>
        <v>73</v>
      </c>
      <c r="I587" s="55" t="n">
        <f aca="false">IF(TOT!AK589&lt;400,IF(H587&gt;66,66,H587),H587)</f>
        <v>73</v>
      </c>
      <c r="J587" s="55" t="n">
        <f aca="false">IF(TOT!AK589&lt;200,IF(I587&gt;60,60,I587),I587)</f>
        <v>73</v>
      </c>
      <c r="K587" s="55" t="n">
        <f aca="false">((B587+F587+F587+J587)/4)+TOT!DC589</f>
        <v>78</v>
      </c>
      <c r="L587" s="55"/>
      <c r="M587" s="55" t="n">
        <f aca="false">VLOOKUP(TOT!FE589,'PH - GAME SCORE'!$A$3:$B$55,2)</f>
        <v>67</v>
      </c>
      <c r="N587" s="55" t="n">
        <f aca="false">AVERAGE(K587,M587)</f>
        <v>72.5</v>
      </c>
      <c r="O587" s="55" t="n">
        <f aca="false">IF(TOT!AN589&lt;13.4,IF(N587&gt;73,73,N587),N587)</f>
        <v>72.5</v>
      </c>
      <c r="P587" s="55" t="n">
        <f aca="false">IF(TOT!AN589&lt;13.4,IF(O587&gt;73,73,O587),O587)</f>
        <v>72.5</v>
      </c>
    </row>
    <row r="588" customFormat="false" ht="13" hidden="false" customHeight="true" outlineLevel="0" collapsed="false">
      <c r="A588" s="17" t="s">
        <v>2793</v>
      </c>
      <c r="B588" s="27" t="n">
        <f aca="false">'SK - Tableau 1'!G588</f>
        <v>78</v>
      </c>
      <c r="C588" s="54" t="n">
        <f aca="false">(TOT!BQ590*60)/TOT!AK590</f>
        <v>1.35443468129518</v>
      </c>
      <c r="D588" s="27" t="n">
        <f aca="false">VLOOKUP(C588,'PH - GIVEAWAYS'!$A$3:$B$55,2)</f>
        <v>84</v>
      </c>
      <c r="E588" s="27" t="n">
        <f aca="false">IF(TOT!AK590&lt;400,IF(D588&gt;66,66,D588),D588)</f>
        <v>84</v>
      </c>
      <c r="F588" s="27" t="n">
        <f aca="false">IF(TOT!AK590&lt;200,IF(E588&gt;60,60,E588),E588)</f>
        <v>84</v>
      </c>
      <c r="G588" s="50" t="n">
        <f aca="false">(TOT!BS590*60)/TOT!AK590</f>
        <v>6.90324773047219</v>
      </c>
      <c r="H588" s="55" t="n">
        <f aca="false">VLOOKUP(G588,'PH - BLOCKED SHOTS'!$A$3:$B$55,2)</f>
        <v>98</v>
      </c>
      <c r="I588" s="55" t="n">
        <f aca="false">IF(TOT!AK590&lt;400,IF(H588&gt;66,66,H588),H588)</f>
        <v>98</v>
      </c>
      <c r="J588" s="55" t="n">
        <f aca="false">IF(TOT!AK590&lt;200,IF(I588&gt;60,60,I588),I588)</f>
        <v>98</v>
      </c>
      <c r="K588" s="55" t="n">
        <f aca="false">((B588+F588+F588+J588)/4)+TOT!DC590</f>
        <v>86</v>
      </c>
      <c r="L588" s="55"/>
      <c r="M588" s="55" t="n">
        <f aca="false">VLOOKUP(TOT!FE590,'PH - GAME SCORE'!$A$3:$B$55,2)</f>
        <v>58</v>
      </c>
      <c r="N588" s="55" t="n">
        <f aca="false">AVERAGE(K588,M588)</f>
        <v>72</v>
      </c>
      <c r="O588" s="55" t="n">
        <f aca="false">IF(TOT!AN590&lt;13.4,IF(N588&gt;73,73,N588),N588)</f>
        <v>72</v>
      </c>
      <c r="P588" s="55" t="n">
        <f aca="false">IF(TOT!AN590&lt;13.4,IF(O588&gt;73,73,O588),O588)</f>
        <v>72</v>
      </c>
    </row>
    <row r="589" customFormat="false" ht="13" hidden="false" customHeight="true" outlineLevel="0" collapsed="false">
      <c r="A589" s="17" t="s">
        <v>2796</v>
      </c>
      <c r="B589" s="27" t="n">
        <f aca="false">'SK - Tableau 1'!G589</f>
        <v>68</v>
      </c>
      <c r="C589" s="54" t="n">
        <f aca="false">(TOT!BQ591*60)/TOT!AK591</f>
        <v>2.91682311325417</v>
      </c>
      <c r="D589" s="27" t="n">
        <f aca="false">VLOOKUP(C589,'PH - GIVEAWAYS'!$A$3:$B$55,2)</f>
        <v>54</v>
      </c>
      <c r="E589" s="27" t="n">
        <f aca="false">IF(TOT!AK591&lt;400,IF(D589&gt;66,66,D589),D589)</f>
        <v>54</v>
      </c>
      <c r="F589" s="27" t="n">
        <f aca="false">IF(TOT!AK591&lt;200,IF(E589&gt;60,60,E589),E589)</f>
        <v>54</v>
      </c>
      <c r="G589" s="50" t="n">
        <f aca="false">(TOT!BS591*60)/TOT!AK591</f>
        <v>5.83364622650833</v>
      </c>
      <c r="H589" s="55" t="n">
        <f aca="false">VLOOKUP(G589,'PH - BLOCKED SHOTS'!$A$3:$B$55,2)</f>
        <v>94</v>
      </c>
      <c r="I589" s="55" t="n">
        <f aca="false">IF(TOT!AK591&lt;400,IF(H589&gt;66,66,H589),H589)</f>
        <v>94</v>
      </c>
      <c r="J589" s="55" t="n">
        <f aca="false">IF(TOT!AK591&lt;200,IF(I589&gt;60,60,I589),I589)</f>
        <v>94</v>
      </c>
      <c r="K589" s="55" t="n">
        <f aca="false">((B589+F589+F589+J589)/4)+TOT!DC591</f>
        <v>67.5</v>
      </c>
      <c r="L589" s="55"/>
      <c r="M589" s="55" t="n">
        <f aca="false">VLOOKUP(TOT!FE591,'PH - GAME SCORE'!$A$3:$B$55,2)</f>
        <v>68</v>
      </c>
      <c r="N589" s="55" t="n">
        <f aca="false">AVERAGE(K589,M589)</f>
        <v>67.75</v>
      </c>
      <c r="O589" s="55" t="n">
        <f aca="false">IF(TOT!AN591&lt;13.4,IF(N589&gt;73,73,N589),N589)</f>
        <v>67.75</v>
      </c>
      <c r="P589" s="55" t="n">
        <f aca="false">IF(TOT!AN591&lt;13.4,IF(O589&gt;73,73,O589),O589)</f>
        <v>67.75</v>
      </c>
    </row>
    <row r="590" customFormat="false" ht="13" hidden="false" customHeight="true" outlineLevel="0" collapsed="false">
      <c r="A590" s="17" t="s">
        <v>2802</v>
      </c>
      <c r="B590" s="27" t="n">
        <f aca="false">'SK - Tableau 1'!G590</f>
        <v>89</v>
      </c>
      <c r="C590" s="54" t="n">
        <f aca="false">(TOT!BQ592*60)/TOT!AK592</f>
        <v>1.71208693020513</v>
      </c>
      <c r="D590" s="27" t="n">
        <f aca="false">VLOOKUP(C590,'PH - GIVEAWAYS'!$A$3:$B$55,2)</f>
        <v>75</v>
      </c>
      <c r="E590" s="27" t="n">
        <f aca="false">IF(TOT!AK592&lt;400,IF(D590&gt;66,66,D590),D590)</f>
        <v>75</v>
      </c>
      <c r="F590" s="27" t="n">
        <f aca="false">IF(TOT!AK592&lt;200,IF(E590&gt;60,60,E590),E590)</f>
        <v>75</v>
      </c>
      <c r="G590" s="50" t="n">
        <f aca="false">(TOT!BS592*60)/TOT!AK592</f>
        <v>1.55644266382284</v>
      </c>
      <c r="H590" s="55" t="n">
        <f aca="false">VLOOKUP(G590,'PH - BLOCKED SHOTS'!$A$3:$B$55,2)</f>
        <v>56</v>
      </c>
      <c r="I590" s="55" t="n">
        <f aca="false">IF(TOT!AK592&lt;400,IF(H590&gt;66,66,H590),H590)</f>
        <v>56</v>
      </c>
      <c r="J590" s="55" t="n">
        <f aca="false">IF(TOT!AK592&lt;200,IF(I590&gt;60,60,I590),I590)</f>
        <v>56</v>
      </c>
      <c r="K590" s="55" t="n">
        <f aca="false">((B590+F590+F590+J590)/4)+TOT!DC592</f>
        <v>76.75</v>
      </c>
      <c r="L590" s="55"/>
      <c r="M590" s="55" t="n">
        <f aca="false">VLOOKUP(TOT!FE592,'PH - GAME SCORE'!$A$3:$B$55,2)</f>
        <v>80</v>
      </c>
      <c r="N590" s="55" t="n">
        <f aca="false">AVERAGE(K590,M590)</f>
        <v>78.375</v>
      </c>
      <c r="O590" s="55" t="n">
        <f aca="false">IF(TOT!AN592&lt;13.4,IF(N590&gt;73,73,N590),N590)</f>
        <v>78.375</v>
      </c>
      <c r="P590" s="55" t="n">
        <f aca="false">IF(TOT!AN592&lt;13.4,IF(O590&gt;73,73,O590),O590)</f>
        <v>78.375</v>
      </c>
    </row>
    <row r="591" customFormat="false" ht="13" hidden="false" customHeight="true" outlineLevel="0" collapsed="false">
      <c r="A591" s="17" t="s">
        <v>2806</v>
      </c>
      <c r="B591" s="27" t="n">
        <f aca="false">'SK - Tableau 1'!G591</f>
        <v>65</v>
      </c>
      <c r="C591" s="54" t="n">
        <f aca="false">(TOT!BQ593*60)/TOT!AK593</f>
        <v>1.43757665649333</v>
      </c>
      <c r="D591" s="27" t="n">
        <f aca="false">VLOOKUP(C591,'PH - GIVEAWAYS'!$A$3:$B$55,2)</f>
        <v>82</v>
      </c>
      <c r="E591" s="27" t="n">
        <f aca="false">IF(TOT!AK593&lt;400,IF(D591&gt;66,66,D591),D591)</f>
        <v>82</v>
      </c>
      <c r="F591" s="27" t="n">
        <f aca="false">IF(TOT!AK593&lt;200,IF(E591&gt;60,60,E591),E591)</f>
        <v>82</v>
      </c>
      <c r="G591" s="50" t="n">
        <f aca="false">(TOT!BS593*60)/TOT!AK593</f>
        <v>2.36173307852476</v>
      </c>
      <c r="H591" s="55" t="n">
        <f aca="false">VLOOKUP(G591,'PH - BLOCKED SHOTS'!$A$3:$B$55,2)</f>
        <v>66</v>
      </c>
      <c r="I591" s="55" t="n">
        <f aca="false">IF(TOT!AK593&lt;400,IF(H591&gt;66,66,H591),H591)</f>
        <v>66</v>
      </c>
      <c r="J591" s="55" t="n">
        <f aca="false">IF(TOT!AK593&lt;200,IF(I591&gt;60,60,I591),I591)</f>
        <v>66</v>
      </c>
      <c r="K591" s="55" t="n">
        <f aca="false">((B591+F591+F591+J591)/4)+TOT!DC593</f>
        <v>75.75</v>
      </c>
      <c r="L591" s="55"/>
      <c r="M591" s="55" t="n">
        <f aca="false">VLOOKUP(TOT!FE593,'PH - GAME SCORE'!$A$3:$B$55,2)</f>
        <v>48</v>
      </c>
      <c r="N591" s="55" t="n">
        <f aca="false">AVERAGE(K591,M591)</f>
        <v>61.875</v>
      </c>
      <c r="O591" s="55" t="n">
        <f aca="false">IF(TOT!AN593&lt;13.4,IF(N591&gt;73,73,N591),N591)</f>
        <v>61.875</v>
      </c>
      <c r="P591" s="55" t="n">
        <f aca="false">IF(TOT!AN593&lt;13.4,IF(O591&gt;73,73,O591),O591)</f>
        <v>61.875</v>
      </c>
    </row>
    <row r="592" customFormat="false" ht="13" hidden="false" customHeight="true" outlineLevel="0" collapsed="false">
      <c r="A592" s="17" t="s">
        <v>2809</v>
      </c>
      <c r="B592" s="27" t="n">
        <f aca="false">'SK - Tableau 1'!G592</f>
        <v>57</v>
      </c>
      <c r="C592" s="54" t="n">
        <f aca="false">(TOT!BQ594*60)/TOT!AK594</f>
        <v>0.805076454309111</v>
      </c>
      <c r="D592" s="27" t="n">
        <f aca="false">VLOOKUP(C592,'PH - GIVEAWAYS'!$A$3:$B$55,2)</f>
        <v>95</v>
      </c>
      <c r="E592" s="27" t="n">
        <f aca="false">IF(TOT!AK594&lt;400,IF(D592&gt;66,66,D592),D592)</f>
        <v>95</v>
      </c>
      <c r="F592" s="27" t="n">
        <f aca="false">IF(TOT!AK594&lt;200,IF(E592&gt;60,60,E592),E592)</f>
        <v>95</v>
      </c>
      <c r="G592" s="50" t="n">
        <f aca="false">(TOT!BS594*60)/TOT!AK594</f>
        <v>3.52220948760236</v>
      </c>
      <c r="H592" s="55" t="n">
        <f aca="false">VLOOKUP(G592,'PH - BLOCKED SHOTS'!$A$3:$B$55,2)</f>
        <v>78</v>
      </c>
      <c r="I592" s="55" t="n">
        <f aca="false">IF(TOT!AK594&lt;400,IF(H592&gt;66,66,H592),H592)</f>
        <v>78</v>
      </c>
      <c r="J592" s="55" t="n">
        <f aca="false">IF(TOT!AK594&lt;200,IF(I592&gt;60,60,I592),I592)</f>
        <v>78</v>
      </c>
      <c r="K592" s="55" t="n">
        <f aca="false">((B592+F592+F592+J592)/4)+TOT!DC594</f>
        <v>82.25</v>
      </c>
      <c r="L592" s="55"/>
      <c r="M592" s="55" t="n">
        <f aca="false">VLOOKUP(TOT!FE594,'PH - GAME SCORE'!$A$3:$B$55,2)</f>
        <v>53</v>
      </c>
      <c r="N592" s="55" t="n">
        <f aca="false">AVERAGE(K592,M592)</f>
        <v>67.625</v>
      </c>
      <c r="O592" s="55" t="n">
        <f aca="false">IF(TOT!AN594&lt;13.4,IF(N592&gt;73,73,N592),N592)</f>
        <v>67.625</v>
      </c>
      <c r="P592" s="55" t="n">
        <f aca="false">IF(TOT!AN594&lt;13.4,IF(O592&gt;73,73,O592),O592)</f>
        <v>67.625</v>
      </c>
    </row>
    <row r="593" customFormat="false" ht="13" hidden="false" customHeight="true" outlineLevel="0" collapsed="false">
      <c r="A593" s="17" t="s">
        <v>2814</v>
      </c>
      <c r="B593" s="27" t="n">
        <f aca="false">'SK - Tableau 1'!G593</f>
        <v>77</v>
      </c>
      <c r="C593" s="54" t="n">
        <f aca="false">(TOT!BQ595*60)/TOT!AK595</f>
        <v>2.92234148101388</v>
      </c>
      <c r="D593" s="27" t="n">
        <f aca="false">VLOOKUP(C593,'PH - GIVEAWAYS'!$A$3:$B$55,2)</f>
        <v>54</v>
      </c>
      <c r="E593" s="27" t="n">
        <f aca="false">IF(TOT!AK595&lt;400,IF(D593&gt;66,66,D593),D593)</f>
        <v>54</v>
      </c>
      <c r="F593" s="27" t="n">
        <f aca="false">IF(TOT!AK595&lt;200,IF(E593&gt;60,60,E593),E593)</f>
        <v>54</v>
      </c>
      <c r="G593" s="50" t="n">
        <f aca="false">(TOT!BS595*60)/TOT!AK595</f>
        <v>2.96872785372838</v>
      </c>
      <c r="H593" s="55" t="n">
        <f aca="false">VLOOKUP(G593,'PH - BLOCKED SHOTS'!$A$3:$B$55,2)</f>
        <v>73</v>
      </c>
      <c r="I593" s="55" t="n">
        <f aca="false">IF(TOT!AK595&lt;400,IF(H593&gt;66,66,H593),H593)</f>
        <v>73</v>
      </c>
      <c r="J593" s="55" t="n">
        <f aca="false">IF(TOT!AK595&lt;200,IF(I593&gt;60,60,I593),I593)</f>
        <v>73</v>
      </c>
      <c r="K593" s="55" t="n">
        <f aca="false">((B593+F593+F593+J593)/4)+TOT!DC595</f>
        <v>69.5</v>
      </c>
      <c r="L593" s="55"/>
      <c r="M593" s="55" t="n">
        <f aca="false">VLOOKUP(TOT!FE595,'PH - GAME SCORE'!$A$3:$B$55,2)</f>
        <v>86</v>
      </c>
      <c r="N593" s="55" t="n">
        <f aca="false">AVERAGE(K593,M593)</f>
        <v>77.75</v>
      </c>
      <c r="O593" s="55" t="n">
        <f aca="false">IF(TOT!AN595&lt;13.4,IF(N593&gt;73,73,N593),N593)</f>
        <v>77.75</v>
      </c>
      <c r="P593" s="55" t="n">
        <f aca="false">IF(TOT!AN595&lt;13.4,IF(O593&gt;73,73,O593),O593)</f>
        <v>77.75</v>
      </c>
    </row>
    <row r="594" customFormat="false" ht="13" hidden="false" customHeight="true" outlineLevel="0" collapsed="false">
      <c r="A594" s="17" t="s">
        <v>2818</v>
      </c>
      <c r="B594" s="27" t="n">
        <f aca="false">'SK - Tableau 1'!G594</f>
        <v>97</v>
      </c>
      <c r="C594" s="54" t="n">
        <f aca="false">(TOT!BQ596*60)/TOT!AK596</f>
        <v>1.84629192354133</v>
      </c>
      <c r="D594" s="27" t="n">
        <f aca="false">VLOOKUP(C594,'PH - GIVEAWAYS'!$A$3:$B$55,2)</f>
        <v>72</v>
      </c>
      <c r="E594" s="27" t="n">
        <f aca="false">IF(TOT!AK596&lt;400,IF(D594&gt;66,66,D594),D594)</f>
        <v>72</v>
      </c>
      <c r="F594" s="27" t="n">
        <f aca="false">IF(TOT!AK596&lt;200,IF(E594&gt;60,60,E594),E594)</f>
        <v>72</v>
      </c>
      <c r="G594" s="50" t="n">
        <f aca="false">(TOT!BS596*60)/TOT!AK596</f>
        <v>1.53857660295111</v>
      </c>
      <c r="H594" s="55" t="n">
        <f aca="false">VLOOKUP(G594,'PH - BLOCKED SHOTS'!$A$3:$B$55,2)</f>
        <v>56</v>
      </c>
      <c r="I594" s="55" t="n">
        <f aca="false">IF(TOT!AK596&lt;400,IF(H594&gt;66,66,H594),H594)</f>
        <v>56</v>
      </c>
      <c r="J594" s="55" t="n">
        <f aca="false">IF(TOT!AK596&lt;200,IF(I594&gt;60,60,I594),I594)</f>
        <v>56</v>
      </c>
      <c r="K594" s="55" t="n">
        <f aca="false">((B594+F594+F594+J594)/4)+TOT!DC596</f>
        <v>79.25</v>
      </c>
      <c r="L594" s="55"/>
      <c r="M594" s="55" t="n">
        <f aca="false">VLOOKUP(TOT!FE596,'PH - GAME SCORE'!$A$3:$B$55,2)</f>
        <v>84</v>
      </c>
      <c r="N594" s="55" t="n">
        <f aca="false">AVERAGE(K594,M594)</f>
        <v>81.625</v>
      </c>
      <c r="O594" s="55" t="n">
        <f aca="false">IF(TOT!AN596&lt;13.4,IF(N594&gt;73,73,N594),N594)</f>
        <v>81.625</v>
      </c>
      <c r="P594" s="55" t="n">
        <f aca="false">IF(TOT!AN596&lt;13.4,IF(O594&gt;73,73,O594),O594)</f>
        <v>81.625</v>
      </c>
    </row>
    <row r="595" customFormat="false" ht="13" hidden="false" customHeight="true" outlineLevel="0" collapsed="false">
      <c r="A595" s="17" t="s">
        <v>2822</v>
      </c>
      <c r="B595" s="27" t="n">
        <f aca="false">'SK - Tableau 1'!G595</f>
        <v>68</v>
      </c>
      <c r="C595" s="54" t="n">
        <f aca="false">(TOT!BQ597*60)/TOT!AK597</f>
        <v>1.45209805119225</v>
      </c>
      <c r="D595" s="27" t="n">
        <f aca="false">VLOOKUP(C595,'PH - GIVEAWAYS'!$A$3:$B$55,2)</f>
        <v>81</v>
      </c>
      <c r="E595" s="27" t="n">
        <f aca="false">IF(TOT!AK597&lt;400,IF(D595&gt;66,66,D595),D595)</f>
        <v>81</v>
      </c>
      <c r="F595" s="27" t="n">
        <f aca="false">IF(TOT!AK597&lt;200,IF(E595&gt;60,60,E595),E595)</f>
        <v>81</v>
      </c>
      <c r="G595" s="50" t="n">
        <f aca="false">(TOT!BS597*60)/TOT!AK597</f>
        <v>1.86698320867575</v>
      </c>
      <c r="H595" s="55" t="n">
        <f aca="false">VLOOKUP(G595,'PH - BLOCKED SHOTS'!$A$3:$B$55,2)</f>
        <v>60</v>
      </c>
      <c r="I595" s="55" t="n">
        <f aca="false">IF(TOT!AK597&lt;400,IF(H595&gt;66,66,H595),H595)</f>
        <v>60</v>
      </c>
      <c r="J595" s="55" t="n">
        <f aca="false">IF(TOT!AK597&lt;200,IF(I595&gt;60,60,I595),I595)</f>
        <v>60</v>
      </c>
      <c r="K595" s="55" t="n">
        <f aca="false">((B595+F595+F595+J595)/4)+TOT!DC597</f>
        <v>77.5</v>
      </c>
      <c r="L595" s="55"/>
      <c r="M595" s="55" t="n">
        <f aca="false">VLOOKUP(TOT!FE597,'PH - GAME SCORE'!$A$3:$B$55,2)</f>
        <v>90</v>
      </c>
      <c r="N595" s="55" t="n">
        <f aca="false">AVERAGE(K595,M595)</f>
        <v>83.75</v>
      </c>
      <c r="O595" s="55" t="n">
        <f aca="false">IF(TOT!AN597&lt;13.4,IF(N595&gt;73,73,N595),N595)</f>
        <v>83.75</v>
      </c>
      <c r="P595" s="55" t="n">
        <f aca="false">IF(TOT!AN597&lt;13.4,IF(O595&gt;73,73,O595),O595)</f>
        <v>83.75</v>
      </c>
    </row>
    <row r="596" customFormat="false" ht="13" hidden="false" customHeight="true" outlineLevel="0" collapsed="false">
      <c r="A596" s="17" t="s">
        <v>2824</v>
      </c>
      <c r="B596" s="27" t="n">
        <f aca="false">'SK - Tableau 1'!G596</f>
        <v>60</v>
      </c>
      <c r="C596" s="54" t="n">
        <f aca="false">(TOT!BQ598*60)/TOT!AK598</f>
        <v>0</v>
      </c>
      <c r="D596" s="27" t="n">
        <f aca="false">VLOOKUP(C596,'PH - GIVEAWAYS'!$A$3:$B$55,2)</f>
        <v>99</v>
      </c>
      <c r="E596" s="27" t="n">
        <f aca="false">IF(TOT!AK598&lt;400,IF(D596&gt;66,66,D596),D596)</f>
        <v>66</v>
      </c>
      <c r="F596" s="27" t="n">
        <f aca="false">IF(TOT!AK598&lt;200,IF(E596&gt;60,60,E596),E596)</f>
        <v>60</v>
      </c>
      <c r="G596" s="50" t="n">
        <f aca="false">(TOT!BS598*60)/TOT!AK598</f>
        <v>0</v>
      </c>
      <c r="H596" s="55" t="n">
        <f aca="false">VLOOKUP(G596,'PH - BLOCKED SHOTS'!$A$3:$B$55,2)</f>
        <v>47</v>
      </c>
      <c r="I596" s="55" t="n">
        <f aca="false">IF(TOT!AK598&lt;400,IF(H596&gt;66,66,H596),H596)</f>
        <v>47</v>
      </c>
      <c r="J596" s="55" t="n">
        <f aca="false">IF(TOT!AK598&lt;200,IF(I596&gt;60,60,I596),I596)</f>
        <v>47</v>
      </c>
      <c r="K596" s="55" t="n">
        <f aca="false">((B596+F596+F596+J596)/4)+TOT!DC598</f>
        <v>56.75</v>
      </c>
      <c r="L596" s="55"/>
      <c r="M596" s="55" t="n">
        <f aca="false">VLOOKUP(TOT!FE598,'PH - GAME SCORE'!$A$3:$B$55,2)</f>
        <v>48</v>
      </c>
      <c r="N596" s="55" t="n">
        <f aca="false">AVERAGE(K596,M596)</f>
        <v>52.375</v>
      </c>
      <c r="O596" s="55" t="n">
        <f aca="false">IF(TOT!AN598&lt;13.4,IF(N596&gt;73,73,N596),N596)</f>
        <v>52.375</v>
      </c>
      <c r="P596" s="55" t="n">
        <f aca="false">IF(TOT!AN598&lt;13.4,IF(O596&gt;73,73,O596),O596)</f>
        <v>52.375</v>
      </c>
    </row>
    <row r="597" customFormat="false" ht="13" hidden="false" customHeight="true" outlineLevel="0" collapsed="false">
      <c r="A597" s="17" t="s">
        <v>2828</v>
      </c>
      <c r="B597" s="27" t="n">
        <f aca="false">'SK - Tableau 1'!G597</f>
        <v>91</v>
      </c>
      <c r="C597" s="54" t="n">
        <f aca="false">(TOT!BQ599*60)/TOT!AK599</f>
        <v>2.37641191139798</v>
      </c>
      <c r="D597" s="27" t="n">
        <f aca="false">VLOOKUP(C597,'PH - GIVEAWAYS'!$A$3:$B$55,2)</f>
        <v>61</v>
      </c>
      <c r="E597" s="27" t="n">
        <f aca="false">IF(TOT!AK599&lt;400,IF(D597&gt;66,66,D597),D597)</f>
        <v>61</v>
      </c>
      <c r="F597" s="27" t="n">
        <f aca="false">IF(TOT!AK599&lt;200,IF(E597&gt;60,60,E597),E597)</f>
        <v>61</v>
      </c>
      <c r="G597" s="50" t="n">
        <f aca="false">(TOT!BS599*60)/TOT!AK599</f>
        <v>2.11236614346487</v>
      </c>
      <c r="H597" s="55" t="n">
        <f aca="false">VLOOKUP(G597,'PH - BLOCKED SHOTS'!$A$3:$B$55,2)</f>
        <v>63</v>
      </c>
      <c r="I597" s="55" t="n">
        <f aca="false">IF(TOT!AK599&lt;400,IF(H597&gt;66,66,H597),H597)</f>
        <v>63</v>
      </c>
      <c r="J597" s="55" t="n">
        <f aca="false">IF(TOT!AK599&lt;200,IF(I597&gt;60,60,I597),I597)</f>
        <v>63</v>
      </c>
      <c r="K597" s="55" t="n">
        <f aca="false">((B597+F597+F597+J597)/4)+TOT!DC599</f>
        <v>71</v>
      </c>
      <c r="L597" s="55"/>
      <c r="M597" s="55" t="n">
        <f aca="false">VLOOKUP(TOT!FE599,'PH - GAME SCORE'!$A$3:$B$55,2)</f>
        <v>67</v>
      </c>
      <c r="N597" s="55" t="n">
        <f aca="false">AVERAGE(K597,M597)</f>
        <v>69</v>
      </c>
      <c r="O597" s="55" t="n">
        <f aca="false">IF(TOT!AN599&lt;13.4,IF(N597&gt;73,73,N597),N597)</f>
        <v>69</v>
      </c>
      <c r="P597" s="55" t="n">
        <f aca="false">IF(TOT!AN599&lt;13.4,IF(O597&gt;73,73,O597),O597)</f>
        <v>69</v>
      </c>
    </row>
    <row r="598" customFormat="false" ht="13" hidden="false" customHeight="true" outlineLevel="0" collapsed="false">
      <c r="A598" s="17" t="s">
        <v>2832</v>
      </c>
      <c r="B598" s="27" t="n">
        <f aca="false">'SK - Tableau 1'!G598</f>
        <v>60</v>
      </c>
      <c r="C598" s="54" t="n">
        <f aca="false">(TOT!BQ600*60)/TOT!AK600</f>
        <v>1.51885916800268</v>
      </c>
      <c r="D598" s="27" t="n">
        <f aca="false">VLOOKUP(C598,'PH - GIVEAWAYS'!$A$3:$B$55,2)</f>
        <v>80</v>
      </c>
      <c r="E598" s="27" t="n">
        <f aca="false">IF(TOT!AK600&lt;400,IF(D598&gt;66,66,D598),D598)</f>
        <v>66</v>
      </c>
      <c r="F598" s="27" t="n">
        <f aca="false">IF(TOT!AK600&lt;200,IF(E598&gt;60,60,E598),E598)</f>
        <v>60</v>
      </c>
      <c r="G598" s="50" t="n">
        <f aca="false">(TOT!BS600*60)/TOT!AK600</f>
        <v>4.25280567040749</v>
      </c>
      <c r="H598" s="55" t="n">
        <f aca="false">VLOOKUP(G598,'PH - BLOCKED SHOTS'!$A$3:$B$55,2)</f>
        <v>84</v>
      </c>
      <c r="I598" s="55" t="n">
        <f aca="false">IF(TOT!AK600&lt;400,IF(H598&gt;66,66,H598),H598)</f>
        <v>66</v>
      </c>
      <c r="J598" s="55" t="n">
        <f aca="false">IF(TOT!AK600&lt;200,IF(I598&gt;60,60,I598),I598)</f>
        <v>60</v>
      </c>
      <c r="K598" s="55" t="n">
        <f aca="false">((B598+F598+F598+J598)/4)+TOT!DC600</f>
        <v>60</v>
      </c>
      <c r="L598" s="55"/>
      <c r="M598" s="55" t="n">
        <f aca="false">VLOOKUP(TOT!FE600,'PH - GAME SCORE'!$A$3:$B$55,2)</f>
        <v>52</v>
      </c>
      <c r="N598" s="55" t="n">
        <f aca="false">AVERAGE(K598,M598)</f>
        <v>56</v>
      </c>
      <c r="O598" s="55" t="n">
        <f aca="false">IF(TOT!AN600&lt;13.4,IF(N598&gt;73,73,N598),N598)</f>
        <v>56</v>
      </c>
      <c r="P598" s="55" t="n">
        <f aca="false">IF(TOT!AN600&lt;13.4,IF(O598&gt;73,73,O598),O598)</f>
        <v>56</v>
      </c>
    </row>
    <row r="599" customFormat="false" ht="13" hidden="false" customHeight="true" outlineLevel="0" collapsed="false">
      <c r="A599" s="17" t="s">
        <v>2835</v>
      </c>
      <c r="B599" s="27" t="n">
        <f aca="false">'SK - Tableau 1'!G599</f>
        <v>68</v>
      </c>
      <c r="C599" s="54" t="n">
        <f aca="false">(TOT!BQ601*60)/TOT!AK601</f>
        <v>2.7994739550574</v>
      </c>
      <c r="D599" s="27" t="n">
        <f aca="false">VLOOKUP(C599,'PH - GIVEAWAYS'!$A$3:$B$55,2)</f>
        <v>56</v>
      </c>
      <c r="E599" s="27" t="n">
        <f aca="false">IF(TOT!AK601&lt;400,IF(D599&gt;66,66,D599),D599)</f>
        <v>56</v>
      </c>
      <c r="F599" s="27" t="n">
        <f aca="false">IF(TOT!AK601&lt;200,IF(E599&gt;60,60,E599),E599)</f>
        <v>56</v>
      </c>
      <c r="G599" s="50" t="n">
        <f aca="false">(TOT!BS601*60)/TOT!AK601</f>
        <v>3.04648636285658</v>
      </c>
      <c r="H599" s="55" t="n">
        <f aca="false">VLOOKUP(G599,'PH - BLOCKED SHOTS'!$A$3:$B$55,2)</f>
        <v>73</v>
      </c>
      <c r="I599" s="55" t="n">
        <f aca="false">IF(TOT!AK601&lt;400,IF(H599&gt;66,66,H599),H599)</f>
        <v>73</v>
      </c>
      <c r="J599" s="55" t="n">
        <f aca="false">IF(TOT!AK601&lt;200,IF(I599&gt;60,60,I599),I599)</f>
        <v>73</v>
      </c>
      <c r="K599" s="55" t="n">
        <f aca="false">((B599+F599+F599+J599)/4)+TOT!DC601</f>
        <v>64.25</v>
      </c>
      <c r="L599" s="55"/>
      <c r="M599" s="55" t="n">
        <f aca="false">VLOOKUP(TOT!FE601,'PH - GAME SCORE'!$A$3:$B$55,2)</f>
        <v>69</v>
      </c>
      <c r="N599" s="55" t="n">
        <f aca="false">AVERAGE(K599,M599)</f>
        <v>66.625</v>
      </c>
      <c r="O599" s="55" t="n">
        <f aca="false">IF(TOT!AN601&lt;13.4,IF(N599&gt;73,73,N599),N599)</f>
        <v>66.625</v>
      </c>
      <c r="P599" s="55" t="n">
        <f aca="false">IF(TOT!AN601&lt;13.4,IF(O599&gt;73,73,O599),O599)</f>
        <v>66.625</v>
      </c>
    </row>
    <row r="600" customFormat="false" ht="13" hidden="false" customHeight="true" outlineLevel="0" collapsed="false">
      <c r="A600" s="17" t="s">
        <v>2838</v>
      </c>
      <c r="B600" s="27" t="n">
        <f aca="false">'SK - Tableau 1'!G600</f>
        <v>96</v>
      </c>
      <c r="C600" s="54" t="n">
        <f aca="false">(TOT!BQ602*60)/TOT!AK602</f>
        <v>2.74287228638937</v>
      </c>
      <c r="D600" s="27" t="n">
        <f aca="false">VLOOKUP(C600,'PH - GIVEAWAYS'!$A$3:$B$55,2)</f>
        <v>56</v>
      </c>
      <c r="E600" s="27" t="n">
        <f aca="false">IF(TOT!AK602&lt;400,IF(D600&gt;66,66,D600),D600)</f>
        <v>56</v>
      </c>
      <c r="F600" s="27" t="n">
        <f aca="false">IF(TOT!AK602&lt;200,IF(E600&gt;60,60,E600),E600)</f>
        <v>56</v>
      </c>
      <c r="G600" s="50" t="n">
        <f aca="false">(TOT!BS602*60)/TOT!AK602</f>
        <v>1.35156025706143</v>
      </c>
      <c r="H600" s="55" t="n">
        <f aca="false">VLOOKUP(G600,'PH - BLOCKED SHOTS'!$A$3:$B$55,2)</f>
        <v>53</v>
      </c>
      <c r="I600" s="55" t="n">
        <f aca="false">IF(TOT!AK602&lt;400,IF(H600&gt;66,66,H600),H600)</f>
        <v>53</v>
      </c>
      <c r="J600" s="55" t="n">
        <f aca="false">IF(TOT!AK602&lt;200,IF(I600&gt;60,60,I600),I600)</f>
        <v>53</v>
      </c>
      <c r="K600" s="55" t="n">
        <f aca="false">((B600+F600+F600+J600)/4)+TOT!DC602</f>
        <v>65.25</v>
      </c>
      <c r="L600" s="55"/>
      <c r="M600" s="55" t="n">
        <f aca="false">VLOOKUP(TOT!FE602,'PH - GAME SCORE'!$A$3:$B$55,2)</f>
        <v>82</v>
      </c>
      <c r="N600" s="55" t="n">
        <f aca="false">AVERAGE(K600,M600)</f>
        <v>73.625</v>
      </c>
      <c r="O600" s="55" t="n">
        <f aca="false">IF(TOT!AN602&lt;13.4,IF(N600&gt;73,73,N600),N600)</f>
        <v>73.625</v>
      </c>
      <c r="P600" s="55" t="n">
        <f aca="false">IF(TOT!AN602&lt;13.4,IF(O600&gt;73,73,O600),O600)</f>
        <v>73.625</v>
      </c>
    </row>
    <row r="601" customFormat="false" ht="13" hidden="false" customHeight="true" outlineLevel="0" collapsed="false">
      <c r="A601" s="17" t="s">
        <v>2841</v>
      </c>
      <c r="B601" s="27" t="n">
        <f aca="false">'SK - Tableau 1'!G601</f>
        <v>47</v>
      </c>
      <c r="C601" s="54" t="n">
        <f aca="false">(TOT!BQ603*60)/TOT!AK603</f>
        <v>0</v>
      </c>
      <c r="D601" s="27" t="n">
        <f aca="false">VLOOKUP(C601,'PH - GIVEAWAYS'!$A$3:$B$55,2)</f>
        <v>99</v>
      </c>
      <c r="E601" s="27" t="n">
        <f aca="false">IF(TOT!AK603&lt;400,IF(D601&gt;66,66,D601),D601)</f>
        <v>66</v>
      </c>
      <c r="F601" s="27" t="n">
        <f aca="false">IF(TOT!AK603&lt;200,IF(E601&gt;60,60,E601),E601)</f>
        <v>60</v>
      </c>
      <c r="G601" s="50" t="n">
        <f aca="false">(TOT!BS603*60)/TOT!AK603</f>
        <v>1.62089149031966</v>
      </c>
      <c r="H601" s="55" t="n">
        <f aca="false">VLOOKUP(G601,'PH - BLOCKED SHOTS'!$A$3:$B$55,2)</f>
        <v>57</v>
      </c>
      <c r="I601" s="55" t="n">
        <f aca="false">IF(TOT!AK603&lt;400,IF(H601&gt;66,66,H601),H601)</f>
        <v>57</v>
      </c>
      <c r="J601" s="55" t="n">
        <f aca="false">IF(TOT!AK603&lt;200,IF(I601&gt;60,60,I601),I601)</f>
        <v>57</v>
      </c>
      <c r="K601" s="55" t="n">
        <f aca="false">((B601+F601+F601+J601)/4)+TOT!DC603</f>
        <v>56</v>
      </c>
      <c r="L601" s="55"/>
      <c r="M601" s="55" t="n">
        <f aca="false">VLOOKUP(TOT!FE603,'PH - GAME SCORE'!$A$3:$B$55,2)</f>
        <v>47</v>
      </c>
      <c r="N601" s="55" t="n">
        <f aca="false">AVERAGE(K601,M601)</f>
        <v>51.5</v>
      </c>
      <c r="O601" s="55" t="n">
        <f aca="false">IF(TOT!AN603&lt;13.4,IF(N601&gt;73,73,N601),N601)</f>
        <v>51.5</v>
      </c>
      <c r="P601" s="55" t="n">
        <f aca="false">IF(TOT!AN603&lt;13.4,IF(O601&gt;73,73,O601),O601)</f>
        <v>51.5</v>
      </c>
    </row>
    <row r="602" customFormat="false" ht="13" hidden="false" customHeight="true" outlineLevel="0" collapsed="false">
      <c r="A602" s="17" t="s">
        <v>2844</v>
      </c>
      <c r="B602" s="27" t="n">
        <f aca="false">'SK - Tableau 1'!G602</f>
        <v>91</v>
      </c>
      <c r="C602" s="54" t="n">
        <f aca="false">(TOT!BQ604*60)/TOT!AK604</f>
        <v>3.19385915003996</v>
      </c>
      <c r="D602" s="27" t="n">
        <f aca="false">VLOOKUP(C602,'PH - GIVEAWAYS'!$A$3:$B$55,2)</f>
        <v>52</v>
      </c>
      <c r="E602" s="27" t="n">
        <f aca="false">IF(TOT!AK604&lt;400,IF(D602&gt;66,66,D602),D602)</f>
        <v>52</v>
      </c>
      <c r="F602" s="27" t="n">
        <f aca="false">IF(TOT!AK604&lt;200,IF(E602&gt;60,60,E602),E602)</f>
        <v>52</v>
      </c>
      <c r="G602" s="50" t="n">
        <f aca="false">(TOT!BS604*60)/TOT!AK604</f>
        <v>4.75607286473342</v>
      </c>
      <c r="H602" s="55" t="n">
        <f aca="false">VLOOKUP(G602,'PH - BLOCKED SHOTS'!$A$3:$B$55,2)</f>
        <v>87</v>
      </c>
      <c r="I602" s="55" t="n">
        <f aca="false">IF(TOT!AK604&lt;400,IF(H602&gt;66,66,H602),H602)</f>
        <v>87</v>
      </c>
      <c r="J602" s="55" t="n">
        <f aca="false">IF(TOT!AK604&lt;200,IF(I602&gt;60,60,I602),I602)</f>
        <v>87</v>
      </c>
      <c r="K602" s="55" t="n">
        <f aca="false">((B602+F602+F602+J602)/4)+TOT!DC604</f>
        <v>70.5</v>
      </c>
      <c r="L602" s="55"/>
      <c r="M602" s="55" t="n">
        <f aca="false">VLOOKUP(TOT!FE604,'PH - GAME SCORE'!$A$3:$B$55,2)</f>
        <v>70</v>
      </c>
      <c r="N602" s="55" t="n">
        <f aca="false">AVERAGE(K602,M602)</f>
        <v>70.25</v>
      </c>
      <c r="O602" s="55" t="n">
        <f aca="false">IF(TOT!AN604&lt;13.4,IF(N602&gt;73,73,N602),N602)</f>
        <v>70.25</v>
      </c>
      <c r="P602" s="55" t="n">
        <f aca="false">IF(TOT!AN604&lt;13.4,IF(O602&gt;73,73,O602),O602)</f>
        <v>70.25</v>
      </c>
    </row>
    <row r="603" customFormat="false" ht="13" hidden="false" customHeight="true" outlineLevel="0" collapsed="false">
      <c r="A603" s="17" t="s">
        <v>2847</v>
      </c>
      <c r="B603" s="27" t="n">
        <f aca="false">'SK - Tableau 1'!G603</f>
        <v>82</v>
      </c>
      <c r="C603" s="54" t="n">
        <f aca="false">(TOT!BQ605*60)/TOT!AK605</f>
        <v>2.25123114203079</v>
      </c>
      <c r="D603" s="27" t="n">
        <f aca="false">VLOOKUP(C603,'PH - GIVEAWAYS'!$A$3:$B$55,2)</f>
        <v>64</v>
      </c>
      <c r="E603" s="27" t="n">
        <f aca="false">IF(TOT!AK605&lt;400,IF(D603&gt;66,66,D603),D603)</f>
        <v>64</v>
      </c>
      <c r="F603" s="27" t="n">
        <f aca="false">IF(TOT!AK605&lt;200,IF(E603&gt;60,60,E603),E603)</f>
        <v>64</v>
      </c>
      <c r="G603" s="50" t="n">
        <f aca="false">(TOT!BS605*60)/TOT!AK605</f>
        <v>2.6029860079731</v>
      </c>
      <c r="H603" s="55" t="n">
        <f aca="false">VLOOKUP(G603,'PH - BLOCKED SHOTS'!$A$3:$B$55,2)</f>
        <v>69</v>
      </c>
      <c r="I603" s="55" t="n">
        <f aca="false">IF(TOT!AK605&lt;400,IF(H603&gt;66,66,H603),H603)</f>
        <v>69</v>
      </c>
      <c r="J603" s="55" t="n">
        <f aca="false">IF(TOT!AK605&lt;200,IF(I603&gt;60,60,I603),I603)</f>
        <v>69</v>
      </c>
      <c r="K603" s="55" t="n">
        <f aca="false">((B603+F603+F603+J603)/4)+TOT!DC605</f>
        <v>70.75</v>
      </c>
      <c r="L603" s="55"/>
      <c r="M603" s="55" t="n">
        <f aca="false">VLOOKUP(TOT!FE605,'PH - GAME SCORE'!$A$3:$B$55,2)</f>
        <v>52</v>
      </c>
      <c r="N603" s="55" t="n">
        <f aca="false">AVERAGE(K603,M603)</f>
        <v>61.375</v>
      </c>
      <c r="O603" s="55" t="n">
        <f aca="false">IF(TOT!AN605&lt;13.4,IF(N603&gt;73,73,N603),N603)</f>
        <v>61.375</v>
      </c>
      <c r="P603" s="55" t="n">
        <f aca="false">IF(TOT!AN605&lt;13.4,IF(O603&gt;73,73,O603),O603)</f>
        <v>61.375</v>
      </c>
    </row>
    <row r="604" customFormat="false" ht="13" hidden="false" customHeight="true" outlineLevel="0" collapsed="false">
      <c r="A604" s="17" t="s">
        <v>2852</v>
      </c>
      <c r="B604" s="27" t="n">
        <f aca="false">'SK - Tableau 1'!G604</f>
        <v>66</v>
      </c>
      <c r="C604" s="54" t="n">
        <f aca="false">(TOT!BQ606*60)/TOT!AK606</f>
        <v>2.96670695527956</v>
      </c>
      <c r="D604" s="27" t="n">
        <f aca="false">VLOOKUP(C604,'PH - GIVEAWAYS'!$A$3:$B$55,2)</f>
        <v>53</v>
      </c>
      <c r="E604" s="27" t="n">
        <f aca="false">IF(TOT!AK606&lt;400,IF(D604&gt;66,66,D604),D604)</f>
        <v>53</v>
      </c>
      <c r="F604" s="27" t="n">
        <f aca="false">IF(TOT!AK606&lt;200,IF(E604&gt;60,60,E604),E604)</f>
        <v>53</v>
      </c>
      <c r="G604" s="50" t="n">
        <f aca="false">(TOT!BS606*60)/TOT!AK606</f>
        <v>3.16448741896486</v>
      </c>
      <c r="H604" s="55" t="n">
        <f aca="false">VLOOKUP(G604,'PH - BLOCKED SHOTS'!$A$3:$B$55,2)</f>
        <v>74</v>
      </c>
      <c r="I604" s="55" t="n">
        <f aca="false">IF(TOT!AK606&lt;400,IF(H604&gt;66,66,H604),H604)</f>
        <v>74</v>
      </c>
      <c r="J604" s="55" t="n">
        <f aca="false">IF(TOT!AK606&lt;200,IF(I604&gt;60,60,I604),I604)</f>
        <v>74</v>
      </c>
      <c r="K604" s="55" t="n">
        <f aca="false">((B604+F604+F604+J604)/4)+TOT!DC606</f>
        <v>61.5</v>
      </c>
      <c r="L604" s="55"/>
      <c r="M604" s="55" t="n">
        <f aca="false">VLOOKUP(TOT!FE606,'PH - GAME SCORE'!$A$3:$B$55,2)</f>
        <v>81</v>
      </c>
      <c r="N604" s="55" t="n">
        <f aca="false">AVERAGE(K604,M604)</f>
        <v>71.25</v>
      </c>
      <c r="O604" s="55" t="n">
        <f aca="false">IF(TOT!AN606&lt;13.4,IF(N604&gt;73,73,N604),N604)</f>
        <v>71.25</v>
      </c>
      <c r="P604" s="55" t="n">
        <f aca="false">IF(TOT!AN606&lt;13.4,IF(O604&gt;73,73,O604),O604)</f>
        <v>71.25</v>
      </c>
    </row>
    <row r="605" customFormat="false" ht="13" hidden="false" customHeight="true" outlineLevel="0" collapsed="false">
      <c r="A605" s="17" t="s">
        <v>2857</v>
      </c>
      <c r="B605" s="27" t="n">
        <f aca="false">'SK - Tableau 1'!G605</f>
        <v>73</v>
      </c>
      <c r="C605" s="54" t="n">
        <f aca="false">(TOT!BQ607*60)/TOT!AK607</f>
        <v>1.57830837717523</v>
      </c>
      <c r="D605" s="27" t="n">
        <f aca="false">VLOOKUP(C605,'PH - GIVEAWAYS'!$A$3:$B$55,2)</f>
        <v>78</v>
      </c>
      <c r="E605" s="27" t="n">
        <f aca="false">IF(TOT!AK607&lt;400,IF(D605&gt;66,66,D605),D605)</f>
        <v>78</v>
      </c>
      <c r="F605" s="27" t="n">
        <f aca="false">IF(TOT!AK607&lt;200,IF(E605&gt;60,60,E605),E605)</f>
        <v>78</v>
      </c>
      <c r="G605" s="50" t="n">
        <f aca="false">(TOT!BS607*60)/TOT!AK607</f>
        <v>1.45690004046945</v>
      </c>
      <c r="H605" s="55" t="n">
        <f aca="false">VLOOKUP(G605,'PH - BLOCKED SHOTS'!$A$3:$B$55,2)</f>
        <v>55</v>
      </c>
      <c r="I605" s="55" t="n">
        <f aca="false">IF(TOT!AK607&lt;400,IF(H605&gt;66,66,H605),H605)</f>
        <v>55</v>
      </c>
      <c r="J605" s="55" t="n">
        <f aca="false">IF(TOT!AK607&lt;200,IF(I605&gt;60,60,I605),I605)</f>
        <v>55</v>
      </c>
      <c r="K605" s="55" t="n">
        <f aca="false">((B605+F605+F605+J605)/4)+TOT!DC607</f>
        <v>79</v>
      </c>
      <c r="L605" s="55"/>
      <c r="M605" s="55" t="n">
        <f aca="false">VLOOKUP(TOT!FE607,'PH - GAME SCORE'!$A$3:$B$55,2)</f>
        <v>70</v>
      </c>
      <c r="N605" s="55" t="n">
        <f aca="false">AVERAGE(K605,M605)</f>
        <v>74.5</v>
      </c>
      <c r="O605" s="55" t="n">
        <f aca="false">IF(TOT!AN607&lt;13.4,IF(N605&gt;73,73,N605),N605)</f>
        <v>73</v>
      </c>
      <c r="P605" s="55" t="n">
        <f aca="false">IF(TOT!AN607&lt;13.4,IF(O605&gt;73,73,O605),O605)</f>
        <v>73</v>
      </c>
    </row>
    <row r="606" customFormat="false" ht="13" hidden="false" customHeight="true" outlineLevel="0" collapsed="false">
      <c r="A606" s="17" t="s">
        <v>2862</v>
      </c>
      <c r="B606" s="27" t="n">
        <f aca="false">'SK - Tableau 1'!G606</f>
        <v>98</v>
      </c>
      <c r="C606" s="54" t="n">
        <f aca="false">(TOT!BQ608*60)/TOT!AK608</f>
        <v>0.910320261222336</v>
      </c>
      <c r="D606" s="27" t="n">
        <f aca="false">VLOOKUP(C606,'PH - GIVEAWAYS'!$A$3:$B$55,2)</f>
        <v>93</v>
      </c>
      <c r="E606" s="27" t="n">
        <f aca="false">IF(TOT!AK608&lt;400,IF(D606&gt;66,66,D606),D606)</f>
        <v>93</v>
      </c>
      <c r="F606" s="27" t="n">
        <f aca="false">IF(TOT!AK608&lt;200,IF(E606&gt;60,60,E606),E606)</f>
        <v>93</v>
      </c>
      <c r="G606" s="50" t="n">
        <f aca="false">(TOT!BS608*60)/TOT!AK608</f>
        <v>2.0976945149906</v>
      </c>
      <c r="H606" s="55" t="n">
        <f aca="false">VLOOKUP(G606,'PH - BLOCKED SHOTS'!$A$3:$B$55,2)</f>
        <v>63</v>
      </c>
      <c r="I606" s="55" t="n">
        <f aca="false">IF(TOT!AK608&lt;400,IF(H606&gt;66,66,H606),H606)</f>
        <v>63</v>
      </c>
      <c r="J606" s="55" t="n">
        <f aca="false">IF(TOT!AK608&lt;200,IF(I606&gt;60,60,I606),I606)</f>
        <v>63</v>
      </c>
      <c r="K606" s="55" t="n">
        <f aca="false">((B606+F606+F606+J606)/4)+TOT!DC608</f>
        <v>92.75</v>
      </c>
      <c r="L606" s="55"/>
      <c r="M606" s="55" t="n">
        <f aca="false">VLOOKUP(TOT!FE608,'PH - GAME SCORE'!$A$3:$B$55,2)</f>
        <v>75</v>
      </c>
      <c r="N606" s="55" t="n">
        <f aca="false">AVERAGE(K606,M606)</f>
        <v>83.875</v>
      </c>
      <c r="O606" s="55" t="n">
        <f aca="false">IF(TOT!AN608&lt;13.4,IF(N606&gt;73,73,N606),N606)</f>
        <v>83.875</v>
      </c>
      <c r="P606" s="55" t="n">
        <f aca="false">IF(TOT!AN608&lt;13.4,IF(O606&gt;73,73,O606),O606)</f>
        <v>83.875</v>
      </c>
    </row>
    <row r="607" customFormat="false" ht="13" hidden="false" customHeight="true" outlineLevel="0" collapsed="false">
      <c r="A607" s="17" t="s">
        <v>2867</v>
      </c>
      <c r="B607" s="27" t="n">
        <f aca="false">'SK - Tableau 1'!G607</f>
        <v>76</v>
      </c>
      <c r="C607" s="54" t="n">
        <f aca="false">(TOT!BQ609*60)/TOT!AK609</f>
        <v>1.17188771579555</v>
      </c>
      <c r="D607" s="27" t="n">
        <f aca="false">VLOOKUP(C607,'PH - GIVEAWAYS'!$A$3:$B$55,2)</f>
        <v>87</v>
      </c>
      <c r="E607" s="27" t="n">
        <f aca="false">IF(TOT!AK609&lt;400,IF(D607&gt;66,66,D607),D607)</f>
        <v>87</v>
      </c>
      <c r="F607" s="27" t="n">
        <f aca="false">IF(TOT!AK609&lt;200,IF(E607&gt;60,60,E607),E607)</f>
        <v>87</v>
      </c>
      <c r="G607" s="50" t="n">
        <f aca="false">(TOT!BS609*60)/TOT!AK609</f>
        <v>1.56251695439407</v>
      </c>
      <c r="H607" s="55" t="n">
        <f aca="false">VLOOKUP(G607,'PH - BLOCKED SHOTS'!$A$3:$B$55,2)</f>
        <v>56</v>
      </c>
      <c r="I607" s="55" t="n">
        <f aca="false">IF(TOT!AK609&lt;400,IF(H607&gt;66,66,H607),H607)</f>
        <v>56</v>
      </c>
      <c r="J607" s="55" t="n">
        <f aca="false">IF(TOT!AK609&lt;200,IF(I607&gt;60,60,I607),I607)</f>
        <v>56</v>
      </c>
      <c r="K607" s="55" t="n">
        <f aca="false">((B607+F607+F607+J607)/4)+TOT!DC609</f>
        <v>76.5</v>
      </c>
      <c r="L607" s="55"/>
      <c r="M607" s="55" t="n">
        <f aca="false">VLOOKUP(TOT!FE609,'PH - GAME SCORE'!$A$3:$B$55,2)</f>
        <v>93</v>
      </c>
      <c r="N607" s="55" t="n">
        <f aca="false">AVERAGE(K607,M607)</f>
        <v>84.75</v>
      </c>
      <c r="O607" s="55" t="n">
        <f aca="false">IF(TOT!AN609&lt;13.4,IF(N607&gt;73,73,N607),N607)</f>
        <v>84.75</v>
      </c>
      <c r="P607" s="55" t="n">
        <f aca="false">IF(TOT!AN609&lt;13.4,IF(O607&gt;73,73,O607),O607)</f>
        <v>84.75</v>
      </c>
    </row>
    <row r="608" customFormat="false" ht="13" hidden="false" customHeight="true" outlineLevel="0" collapsed="false">
      <c r="A608" s="17" t="s">
        <v>2870</v>
      </c>
      <c r="B608" s="27" t="n">
        <f aca="false">'SK - Tableau 1'!G608</f>
        <v>85</v>
      </c>
      <c r="C608" s="54" t="n">
        <f aca="false">(TOT!BQ610*60)/TOT!AK610</f>
        <v>3.48419631714328</v>
      </c>
      <c r="D608" s="27" t="n">
        <f aca="false">VLOOKUP(C608,'PH - GIVEAWAYS'!$A$3:$B$55,2)</f>
        <v>50</v>
      </c>
      <c r="E608" s="27" t="n">
        <f aca="false">IF(TOT!AK610&lt;400,IF(D608&gt;66,66,D608),D608)</f>
        <v>50</v>
      </c>
      <c r="F608" s="27" t="n">
        <f aca="false">IF(TOT!AK610&lt;200,IF(E608&gt;60,60,E608),E608)</f>
        <v>50</v>
      </c>
      <c r="G608" s="50" t="n">
        <f aca="false">(TOT!BS610*60)/TOT!AK610</f>
        <v>1.14611720958661</v>
      </c>
      <c r="H608" s="55" t="n">
        <f aca="false">VLOOKUP(G608,'PH - BLOCKED SHOTS'!$A$3:$B$55,2)</f>
        <v>51</v>
      </c>
      <c r="I608" s="55" t="n">
        <f aca="false">IF(TOT!AK610&lt;400,IF(H608&gt;66,66,H608),H608)</f>
        <v>51</v>
      </c>
      <c r="J608" s="55" t="n">
        <f aca="false">IF(TOT!AK610&lt;200,IF(I608&gt;60,60,I608),I608)</f>
        <v>51</v>
      </c>
      <c r="K608" s="55" t="n">
        <f aca="false">((B608+F608+F608+J608)/4)+TOT!DC610</f>
        <v>65</v>
      </c>
      <c r="L608" s="55"/>
      <c r="M608" s="55" t="n">
        <f aca="false">VLOOKUP(TOT!FE610,'PH - GAME SCORE'!$A$3:$B$55,2)</f>
        <v>71</v>
      </c>
      <c r="N608" s="55" t="n">
        <f aca="false">AVERAGE(K608,M608)</f>
        <v>68</v>
      </c>
      <c r="O608" s="55" t="n">
        <f aca="false">IF(TOT!AN610&lt;13.4,IF(N608&gt;73,73,N608),N608)</f>
        <v>68</v>
      </c>
      <c r="P608" s="55" t="n">
        <f aca="false">IF(TOT!AN610&lt;13.4,IF(O608&gt;73,73,O608),O608)</f>
        <v>68</v>
      </c>
    </row>
    <row r="609" customFormat="false" ht="13" hidden="false" customHeight="true" outlineLevel="0" collapsed="false">
      <c r="A609" s="17" t="s">
        <v>2874</v>
      </c>
      <c r="B609" s="27" t="n">
        <f aca="false">'SK - Tableau 1'!G609</f>
        <v>47</v>
      </c>
      <c r="C609" s="54" t="n">
        <f aca="false">(TOT!BQ611*60)/TOT!AK611</f>
        <v>2.28116804252549</v>
      </c>
      <c r="D609" s="27" t="n">
        <f aca="false">VLOOKUP(C609,'PH - GIVEAWAYS'!$A$3:$B$55,2)</f>
        <v>63</v>
      </c>
      <c r="E609" s="27" t="n">
        <f aca="false">IF(TOT!AK611&lt;400,IF(D609&gt;66,66,D609),D609)</f>
        <v>63</v>
      </c>
      <c r="F609" s="27" t="n">
        <f aca="false">IF(TOT!AK611&lt;200,IF(E609&gt;60,60,E609),E609)</f>
        <v>63</v>
      </c>
      <c r="G609" s="50" t="n">
        <f aca="false">(TOT!BS611*60)/TOT!AK611</f>
        <v>1.39404713709891</v>
      </c>
      <c r="H609" s="55" t="n">
        <f aca="false">VLOOKUP(G609,'PH - BLOCKED SHOTS'!$A$3:$B$55,2)</f>
        <v>54</v>
      </c>
      <c r="I609" s="55" t="n">
        <f aca="false">IF(TOT!AK611&lt;400,IF(H609&gt;66,66,H609),H609)</f>
        <v>54</v>
      </c>
      <c r="J609" s="55" t="n">
        <f aca="false">IF(TOT!AK611&lt;200,IF(I609&gt;60,60,I609),I609)</f>
        <v>54</v>
      </c>
      <c r="K609" s="55" t="n">
        <f aca="false">((B609+F609+F609+J609)/4)+TOT!DC611</f>
        <v>59.75</v>
      </c>
      <c r="L609" s="55"/>
      <c r="M609" s="55" t="n">
        <f aca="false">VLOOKUP(TOT!FE611,'PH - GAME SCORE'!$A$3:$B$55,2)</f>
        <v>73</v>
      </c>
      <c r="N609" s="55" t="n">
        <f aca="false">AVERAGE(K609,M609)</f>
        <v>66.375</v>
      </c>
      <c r="O609" s="55" t="n">
        <f aca="false">IF(TOT!AN611&lt;13.4,IF(N609&gt;73,73,N609),N609)</f>
        <v>66.375</v>
      </c>
      <c r="P609" s="55" t="n">
        <f aca="false">IF(TOT!AN611&lt;13.4,IF(O609&gt;73,73,O609),O609)</f>
        <v>66.375</v>
      </c>
    </row>
    <row r="610" customFormat="false" ht="13" hidden="false" customHeight="true" outlineLevel="0" collapsed="false">
      <c r="A610" s="17" t="s">
        <v>2879</v>
      </c>
      <c r="B610" s="27" t="n">
        <f aca="false">'SK - Tableau 1'!G610</f>
        <v>72</v>
      </c>
      <c r="C610" s="54" t="n">
        <f aca="false">(TOT!BQ612*60)/TOT!AK612</f>
        <v>1.41352846689273</v>
      </c>
      <c r="D610" s="27" t="n">
        <f aca="false">VLOOKUP(C610,'PH - GIVEAWAYS'!$A$3:$B$55,2)</f>
        <v>82</v>
      </c>
      <c r="E610" s="27" t="n">
        <f aca="false">IF(TOT!AK612&lt;400,IF(D610&gt;66,66,D610),D610)</f>
        <v>82</v>
      </c>
      <c r="F610" s="27" t="n">
        <f aca="false">IF(TOT!AK612&lt;200,IF(E610&gt;60,60,E610),E610)</f>
        <v>82</v>
      </c>
      <c r="G610" s="50" t="n">
        <f aca="false">(TOT!BS612*60)/TOT!AK612</f>
        <v>5.39710869177223</v>
      </c>
      <c r="H610" s="55" t="n">
        <f aca="false">VLOOKUP(G610,'PH - BLOCKED SHOTS'!$A$3:$B$55,2)</f>
        <v>92</v>
      </c>
      <c r="I610" s="55" t="n">
        <f aca="false">IF(TOT!AK612&lt;400,IF(H610&gt;66,66,H610),H610)</f>
        <v>92</v>
      </c>
      <c r="J610" s="55" t="n">
        <f aca="false">IF(TOT!AK612&lt;200,IF(I610&gt;60,60,I610),I610)</f>
        <v>92</v>
      </c>
      <c r="K610" s="55" t="n">
        <f aca="false">((B610+F610+F610+J610)/4)+TOT!DC612</f>
        <v>82</v>
      </c>
      <c r="L610" s="55"/>
      <c r="M610" s="55" t="n">
        <f aca="false">VLOOKUP(TOT!FE612,'PH - GAME SCORE'!$A$3:$B$55,2)</f>
        <v>52</v>
      </c>
      <c r="N610" s="55" t="n">
        <f aca="false">AVERAGE(K610,M610)</f>
        <v>67</v>
      </c>
      <c r="O610" s="55" t="n">
        <f aca="false">IF(TOT!AN612&lt;13.4,IF(N610&gt;73,73,N610),N610)</f>
        <v>67</v>
      </c>
      <c r="P610" s="55" t="n">
        <f aca="false">IF(TOT!AN612&lt;13.4,IF(O610&gt;73,73,O610),O610)</f>
        <v>67</v>
      </c>
    </row>
    <row r="611" customFormat="false" ht="13" hidden="false" customHeight="true" outlineLevel="0" collapsed="false">
      <c r="A611" s="17" t="s">
        <v>2884</v>
      </c>
      <c r="B611" s="27" t="n">
        <f aca="false">'SK - Tableau 1'!G611</f>
        <v>72</v>
      </c>
      <c r="C611" s="54" t="n">
        <f aca="false">(TOT!BQ613*60)/TOT!AK613</f>
        <v>2.23244738245539</v>
      </c>
      <c r="D611" s="27" t="n">
        <f aca="false">VLOOKUP(C611,'PH - GIVEAWAYS'!$A$3:$B$55,2)</f>
        <v>64</v>
      </c>
      <c r="E611" s="27" t="n">
        <f aca="false">IF(TOT!AK613&lt;400,IF(D611&gt;66,66,D611),D611)</f>
        <v>64</v>
      </c>
      <c r="F611" s="27" t="n">
        <f aca="false">IF(TOT!AK613&lt;200,IF(E611&gt;60,60,E611),E611)</f>
        <v>64</v>
      </c>
      <c r="G611" s="50" t="n">
        <f aca="false">(TOT!BS613*60)/TOT!AK613</f>
        <v>1.11622369122769</v>
      </c>
      <c r="H611" s="55" t="n">
        <f aca="false">VLOOKUP(G611,'PH - BLOCKED SHOTS'!$A$3:$B$55,2)</f>
        <v>51</v>
      </c>
      <c r="I611" s="55" t="n">
        <f aca="false">IF(TOT!AK613&lt;400,IF(H611&gt;66,66,H611),H611)</f>
        <v>51</v>
      </c>
      <c r="J611" s="55" t="n">
        <f aca="false">IF(TOT!AK613&lt;200,IF(I611&gt;60,60,I611),I611)</f>
        <v>51</v>
      </c>
      <c r="K611" s="55" t="n">
        <f aca="false">((B611+F611+F611+J611)/4)+TOT!DC613</f>
        <v>62.75</v>
      </c>
      <c r="L611" s="55"/>
      <c r="M611" s="55" t="n">
        <f aca="false">VLOOKUP(TOT!FE613,'PH - GAME SCORE'!$A$3:$B$55,2)</f>
        <v>89</v>
      </c>
      <c r="N611" s="55" t="n">
        <f aca="false">AVERAGE(K611,M611)</f>
        <v>75.875</v>
      </c>
      <c r="O611" s="55" t="n">
        <f aca="false">IF(TOT!AN613&lt;13.4,IF(N611&gt;73,73,N611),N611)</f>
        <v>75.875</v>
      </c>
      <c r="P611" s="55" t="n">
        <f aca="false">IF(TOT!AN613&lt;13.4,IF(O611&gt;73,73,O611),O611)</f>
        <v>75.875</v>
      </c>
    </row>
    <row r="612" customFormat="false" ht="13" hidden="false" customHeight="true" outlineLevel="0" collapsed="false">
      <c r="A612" s="17" t="s">
        <v>2889</v>
      </c>
      <c r="B612" s="27" t="n">
        <f aca="false">'SK - Tableau 1'!G612</f>
        <v>47</v>
      </c>
      <c r="C612" s="54" t="n">
        <f aca="false">(TOT!BQ614*60)/TOT!AK614</f>
        <v>0</v>
      </c>
      <c r="D612" s="27" t="n">
        <f aca="false">VLOOKUP(C612,'PH - GIVEAWAYS'!$A$3:$B$55,2)</f>
        <v>99</v>
      </c>
      <c r="E612" s="27" t="n">
        <f aca="false">IF(TOT!AK614&lt;400,IF(D612&gt;66,66,D612),D612)</f>
        <v>66</v>
      </c>
      <c r="F612" s="27" t="n">
        <f aca="false">IF(TOT!AK614&lt;200,IF(E612&gt;60,60,E612),E612)</f>
        <v>60</v>
      </c>
      <c r="G612" s="50" t="n">
        <f aca="false">(TOT!BS614*60)/TOT!AK614</f>
        <v>9.17197452229323</v>
      </c>
      <c r="H612" s="55" t="n">
        <f aca="false">VLOOKUP(G612,'PH - BLOCKED SHOTS'!$A$3:$B$55,2)</f>
        <v>99</v>
      </c>
      <c r="I612" s="55" t="n">
        <f aca="false">IF(TOT!AK614&lt;400,IF(H612&gt;66,66,H612),H612)</f>
        <v>66</v>
      </c>
      <c r="J612" s="55" t="n">
        <f aca="false">IF(TOT!AK614&lt;200,IF(I612&gt;60,60,I612),I612)</f>
        <v>60</v>
      </c>
      <c r="K612" s="55" t="n">
        <f aca="false">((B612+F612+F612+J612)/4)+TOT!DC614</f>
        <v>56.75</v>
      </c>
      <c r="L612" s="55"/>
      <c r="M612" s="55" t="n">
        <f aca="false">VLOOKUP(TOT!FE614,'PH - GAME SCORE'!$A$3:$B$55,2)</f>
        <v>69</v>
      </c>
      <c r="N612" s="55" t="n">
        <f aca="false">AVERAGE(K612,M612)</f>
        <v>62.875</v>
      </c>
      <c r="O612" s="55" t="n">
        <f aca="false">IF(TOT!AN614&lt;13.4,IF(N612&gt;73,73,N612),N612)</f>
        <v>62.875</v>
      </c>
      <c r="P612" s="55" t="n">
        <f aca="false">IF(TOT!AN614&lt;13.4,IF(O612&gt;73,73,O612),O612)</f>
        <v>62.875</v>
      </c>
    </row>
    <row r="613" customFormat="false" ht="13" hidden="false" customHeight="true" outlineLevel="0" collapsed="false">
      <c r="A613" s="17" t="s">
        <v>2893</v>
      </c>
      <c r="B613" s="27" t="n">
        <f aca="false">'SK - Tableau 1'!G613</f>
        <v>47</v>
      </c>
      <c r="C613" s="54" t="n">
        <f aca="false">(TOT!BQ615*60)/TOT!AK615</f>
        <v>0</v>
      </c>
      <c r="D613" s="27" t="n">
        <f aca="false">VLOOKUP(C613,'PH - GIVEAWAYS'!$A$3:$B$55,2)</f>
        <v>99</v>
      </c>
      <c r="E613" s="27" t="n">
        <f aca="false">IF(TOT!AK615&lt;400,IF(D613&gt;66,66,D613),D613)</f>
        <v>66</v>
      </c>
      <c r="F613" s="27" t="n">
        <f aca="false">IF(TOT!AK615&lt;200,IF(E613&gt;60,60,E613),E613)</f>
        <v>60</v>
      </c>
      <c r="G613" s="50" t="n">
        <f aca="false">(TOT!BS615*60)/TOT!AK615</f>
        <v>0</v>
      </c>
      <c r="H613" s="55" t="n">
        <f aca="false">VLOOKUP(G613,'PH - BLOCKED SHOTS'!$A$3:$B$55,2)</f>
        <v>47</v>
      </c>
      <c r="I613" s="55" t="n">
        <f aca="false">IF(TOT!AK615&lt;400,IF(H613&gt;66,66,H613),H613)</f>
        <v>47</v>
      </c>
      <c r="J613" s="55" t="n">
        <f aca="false">IF(TOT!AK615&lt;200,IF(I613&gt;60,60,I613),I613)</f>
        <v>47</v>
      </c>
      <c r="K613" s="55" t="n">
        <f aca="false">((B613+F613+F613+J613)/4)+TOT!DC615</f>
        <v>53.5</v>
      </c>
      <c r="L613" s="55"/>
      <c r="M613" s="55" t="n">
        <f aca="false">VLOOKUP(TOT!FE615,'PH - GAME SCORE'!$A$3:$B$55,2)</f>
        <v>51</v>
      </c>
      <c r="N613" s="55" t="n">
        <f aca="false">AVERAGE(K613,M613)</f>
        <v>52.25</v>
      </c>
      <c r="O613" s="55" t="n">
        <f aca="false">IF(TOT!AN615&lt;13.4,IF(N613&gt;73,73,N613),N613)</f>
        <v>52.25</v>
      </c>
      <c r="P613" s="55" t="n">
        <f aca="false">IF(TOT!AN615&lt;13.4,IF(O613&gt;73,73,O613),O613)</f>
        <v>52.25</v>
      </c>
    </row>
    <row r="614" customFormat="false" ht="13" hidden="false" customHeight="true" outlineLevel="0" collapsed="false">
      <c r="A614" s="17" t="s">
        <v>2897</v>
      </c>
      <c r="B614" s="27" t="n">
        <f aca="false">'SK - Tableau 1'!G614</f>
        <v>84</v>
      </c>
      <c r="C614" s="54" t="n">
        <f aca="false">(TOT!BQ616*60)/TOT!AK616</f>
        <v>2.88745621605163</v>
      </c>
      <c r="D614" s="27" t="n">
        <f aca="false">VLOOKUP(C614,'PH - GIVEAWAYS'!$A$3:$B$55,2)</f>
        <v>55</v>
      </c>
      <c r="E614" s="27" t="n">
        <f aca="false">IF(TOT!AK616&lt;400,IF(D614&gt;66,66,D614),D614)</f>
        <v>55</v>
      </c>
      <c r="F614" s="27" t="n">
        <f aca="false">IF(TOT!AK616&lt;200,IF(E614&gt;60,60,E614),E614)</f>
        <v>55</v>
      </c>
      <c r="G614" s="50" t="n">
        <f aca="false">(TOT!BS616*60)/TOT!AK616</f>
        <v>3.07020660947262</v>
      </c>
      <c r="H614" s="55" t="n">
        <f aca="false">VLOOKUP(G614,'PH - BLOCKED SHOTS'!$A$3:$B$55,2)</f>
        <v>74</v>
      </c>
      <c r="I614" s="55" t="n">
        <f aca="false">IF(TOT!AK616&lt;400,IF(H614&gt;66,66,H614),H614)</f>
        <v>74</v>
      </c>
      <c r="J614" s="55" t="n">
        <f aca="false">IF(TOT!AK616&lt;200,IF(I614&gt;60,60,I614),I614)</f>
        <v>74</v>
      </c>
      <c r="K614" s="55" t="n">
        <f aca="false">((B614+F614+F614+J614)/4)+TOT!DC616</f>
        <v>67</v>
      </c>
      <c r="L614" s="55"/>
      <c r="M614" s="55" t="n">
        <f aca="false">VLOOKUP(TOT!FE616,'PH - GAME SCORE'!$A$3:$B$55,2)</f>
        <v>85</v>
      </c>
      <c r="N614" s="55" t="n">
        <f aca="false">AVERAGE(K614,M614)</f>
        <v>76</v>
      </c>
      <c r="O614" s="55" t="n">
        <f aca="false">IF(TOT!AN616&lt;13.4,IF(N614&gt;73,73,N614),N614)</f>
        <v>76</v>
      </c>
      <c r="P614" s="55" t="n">
        <f aca="false">IF(TOT!AN616&lt;13.4,IF(O614&gt;73,73,O614),O614)</f>
        <v>76</v>
      </c>
    </row>
    <row r="615" customFormat="false" ht="13" hidden="false" customHeight="true" outlineLevel="0" collapsed="false">
      <c r="A615" s="17" t="s">
        <v>2900</v>
      </c>
      <c r="B615" s="27" t="n">
        <f aca="false">'SK - Tableau 1'!G615</f>
        <v>66</v>
      </c>
      <c r="C615" s="54" t="n">
        <f aca="false">(TOT!BQ617*60)/TOT!AK617</f>
        <v>1.5271628178275</v>
      </c>
      <c r="D615" s="27" t="n">
        <f aca="false">VLOOKUP(C615,'PH - GIVEAWAYS'!$A$3:$B$55,2)</f>
        <v>79</v>
      </c>
      <c r="E615" s="27" t="n">
        <f aca="false">IF(TOT!AK617&lt;400,IF(D615&gt;66,66,D615),D615)</f>
        <v>79</v>
      </c>
      <c r="F615" s="27" t="n">
        <f aca="false">IF(TOT!AK617&lt;200,IF(E615&gt;60,60,E615),E615)</f>
        <v>79</v>
      </c>
      <c r="G615" s="50" t="n">
        <f aca="false">(TOT!BS617*60)/TOT!AK617</f>
        <v>0.859029085027967</v>
      </c>
      <c r="H615" s="55" t="n">
        <f aca="false">VLOOKUP(G615,'PH - BLOCKED SHOTS'!$A$3:$B$55,2)</f>
        <v>48</v>
      </c>
      <c r="I615" s="55" t="n">
        <f aca="false">IF(TOT!AK617&lt;400,IF(H615&gt;66,66,H615),H615)</f>
        <v>48</v>
      </c>
      <c r="J615" s="55" t="n">
        <f aca="false">IF(TOT!AK617&lt;200,IF(I615&gt;60,60,I615),I615)</f>
        <v>48</v>
      </c>
      <c r="K615" s="55" t="n">
        <f aca="false">((B615+F615+F615+J615)/4)+TOT!DC617</f>
        <v>69</v>
      </c>
      <c r="L615" s="55"/>
      <c r="M615" s="55" t="n">
        <f aca="false">VLOOKUP(TOT!FE617,'PH - GAME SCORE'!$A$3:$B$55,2)</f>
        <v>65</v>
      </c>
      <c r="N615" s="55" t="n">
        <f aca="false">AVERAGE(K615,M615)</f>
        <v>67</v>
      </c>
      <c r="O615" s="55" t="n">
        <f aca="false">IF(TOT!AN617&lt;13.4,IF(N615&gt;73,73,N615),N615)</f>
        <v>67</v>
      </c>
      <c r="P615" s="55" t="n">
        <f aca="false">IF(TOT!AN617&lt;13.4,IF(O615&gt;73,73,O615),O615)</f>
        <v>67</v>
      </c>
    </row>
    <row r="616" customFormat="false" ht="13" hidden="false" customHeight="true" outlineLevel="0" collapsed="false">
      <c r="A616" s="17" t="s">
        <v>2904</v>
      </c>
      <c r="B616" s="27" t="n">
        <f aca="false">'SK - Tableau 1'!G616</f>
        <v>50</v>
      </c>
      <c r="C616" s="54" t="n">
        <f aca="false">(TOT!BQ618*60)/TOT!AK618</f>
        <v>1.32925001628983</v>
      </c>
      <c r="D616" s="27" t="n">
        <f aca="false">VLOOKUP(C616,'PH - GIVEAWAYS'!$A$3:$B$55,2)</f>
        <v>84</v>
      </c>
      <c r="E616" s="27" t="n">
        <f aca="false">IF(TOT!AK618&lt;400,IF(D616&gt;66,66,D616),D616)</f>
        <v>84</v>
      </c>
      <c r="F616" s="27" t="n">
        <f aca="false">IF(TOT!AK618&lt;200,IF(E616&gt;60,60,E616),E616)</f>
        <v>84</v>
      </c>
      <c r="G616" s="50" t="n">
        <f aca="false">(TOT!BS618*60)/TOT!AK618</f>
        <v>6.56805890402033</v>
      </c>
      <c r="H616" s="55" t="n">
        <f aca="false">VLOOKUP(G616,'PH - BLOCKED SHOTS'!$A$3:$B$55,2)</f>
        <v>97</v>
      </c>
      <c r="I616" s="55" t="n">
        <f aca="false">IF(TOT!AK618&lt;400,IF(H616&gt;66,66,H616),H616)</f>
        <v>97</v>
      </c>
      <c r="J616" s="55" t="n">
        <f aca="false">IF(TOT!AK618&lt;200,IF(I616&gt;60,60,I616),I616)</f>
        <v>97</v>
      </c>
      <c r="K616" s="55" t="n">
        <f aca="false">((B616+F616+F616+J616)/4)+TOT!DC618</f>
        <v>78.75</v>
      </c>
      <c r="L616" s="55"/>
      <c r="M616" s="55" t="n">
        <f aca="false">VLOOKUP(TOT!FE618,'PH - GAME SCORE'!$A$3:$B$55,2)</f>
        <v>50</v>
      </c>
      <c r="N616" s="55" t="n">
        <f aca="false">AVERAGE(K616,M616)</f>
        <v>64.375</v>
      </c>
      <c r="O616" s="55" t="n">
        <f aca="false">IF(TOT!AN618&lt;13.4,IF(N616&gt;73,73,N616),N616)</f>
        <v>64.375</v>
      </c>
      <c r="P616" s="55" t="n">
        <f aca="false">IF(TOT!AN618&lt;13.4,IF(O616&gt;73,73,O616),O616)</f>
        <v>64.375</v>
      </c>
    </row>
    <row r="617" customFormat="false" ht="13" hidden="false" customHeight="true" outlineLevel="0" collapsed="false">
      <c r="A617" s="17" t="s">
        <v>2910</v>
      </c>
      <c r="B617" s="27" t="n">
        <f aca="false">'SK - Tableau 1'!G617</f>
        <v>94</v>
      </c>
      <c r="C617" s="54" t="n">
        <f aca="false">(TOT!BQ619*60)/TOT!AK619</f>
        <v>2.02328952168722</v>
      </c>
      <c r="D617" s="27" t="n">
        <f aca="false">VLOOKUP(C617,'PH - GIVEAWAYS'!$A$3:$B$55,2)</f>
        <v>68</v>
      </c>
      <c r="E617" s="27" t="n">
        <f aca="false">IF(TOT!AK619&lt;400,IF(D617&gt;66,66,D617),D617)</f>
        <v>68</v>
      </c>
      <c r="F617" s="27" t="n">
        <f aca="false">IF(TOT!AK619&lt;200,IF(E617&gt;60,60,E617),E617)</f>
        <v>68</v>
      </c>
      <c r="G617" s="50" t="n">
        <f aca="false">(TOT!BS619*60)/TOT!AK619</f>
        <v>4.29505319516059</v>
      </c>
      <c r="H617" s="55" t="n">
        <f aca="false">VLOOKUP(G617,'PH - BLOCKED SHOTS'!$A$3:$B$55,2)</f>
        <v>84</v>
      </c>
      <c r="I617" s="55" t="n">
        <f aca="false">IF(TOT!AK619&lt;400,IF(H617&gt;66,66,H617),H617)</f>
        <v>84</v>
      </c>
      <c r="J617" s="55" t="n">
        <f aca="false">IF(TOT!AK619&lt;200,IF(I617&gt;60,60,I617),I617)</f>
        <v>84</v>
      </c>
      <c r="K617" s="55" t="n">
        <f aca="false">((B617+F617+F617+J617)/4)+TOT!DC619</f>
        <v>79.5</v>
      </c>
      <c r="L617" s="55"/>
      <c r="M617" s="55" t="n">
        <f aca="false">VLOOKUP(TOT!FE619,'PH - GAME SCORE'!$A$3:$B$55,2)</f>
        <v>75</v>
      </c>
      <c r="N617" s="55" t="n">
        <f aca="false">AVERAGE(K617,M617)</f>
        <v>77.25</v>
      </c>
      <c r="O617" s="55" t="n">
        <f aca="false">IF(TOT!AN619&lt;13.4,IF(N617&gt;73,73,N617),N617)</f>
        <v>77.25</v>
      </c>
      <c r="P617" s="55" t="n">
        <f aca="false">IF(TOT!AN619&lt;13.4,IF(O617&gt;73,73,O617),O617)</f>
        <v>77.25</v>
      </c>
    </row>
    <row r="618" customFormat="false" ht="13" hidden="false" customHeight="true" outlineLevel="0" collapsed="false">
      <c r="A618" s="17" t="s">
        <v>2913</v>
      </c>
      <c r="B618" s="27" t="n">
        <f aca="false">'SK - Tableau 1'!G618</f>
        <v>72</v>
      </c>
      <c r="C618" s="54" t="n">
        <f aca="false">(TOT!BQ620*60)/TOT!AK620</f>
        <v>1.02160505505316</v>
      </c>
      <c r="D618" s="27" t="n">
        <f aca="false">VLOOKUP(C618,'PH - GIVEAWAYS'!$A$3:$B$55,2)</f>
        <v>91</v>
      </c>
      <c r="E618" s="27" t="n">
        <f aca="false">IF(TOT!AK620&lt;400,IF(D618&gt;66,66,D618),D618)</f>
        <v>91</v>
      </c>
      <c r="F618" s="27" t="n">
        <f aca="false">IF(TOT!AK620&lt;200,IF(E618&gt;60,60,E618),E618)</f>
        <v>91</v>
      </c>
      <c r="G618" s="50" t="n">
        <f aca="false">(TOT!BS620*60)/TOT!AK620</f>
        <v>2.65617314313821</v>
      </c>
      <c r="H618" s="55" t="n">
        <f aca="false">VLOOKUP(G618,'PH - BLOCKED SHOTS'!$A$3:$B$55,2)</f>
        <v>69</v>
      </c>
      <c r="I618" s="55" t="n">
        <f aca="false">IF(TOT!AK620&lt;400,IF(H618&gt;66,66,H618),H618)</f>
        <v>69</v>
      </c>
      <c r="J618" s="55" t="n">
        <f aca="false">IF(TOT!AK620&lt;200,IF(I618&gt;60,60,I618),I618)</f>
        <v>69</v>
      </c>
      <c r="K618" s="55" t="n">
        <f aca="false">((B618+F618+F618+J618)/4)+TOT!DC620</f>
        <v>80.75</v>
      </c>
      <c r="L618" s="55"/>
      <c r="M618" s="55" t="n">
        <f aca="false">VLOOKUP(TOT!FE620,'PH - GAME SCORE'!$A$3:$B$55,2)</f>
        <v>51</v>
      </c>
      <c r="N618" s="55" t="n">
        <f aca="false">AVERAGE(K618,M618)</f>
        <v>65.875</v>
      </c>
      <c r="O618" s="55" t="n">
        <f aca="false">IF(TOT!AN620&lt;13.4,IF(N618&gt;73,73,N618),N618)</f>
        <v>65.875</v>
      </c>
      <c r="P618" s="55" t="n">
        <f aca="false">IF(TOT!AN620&lt;13.4,IF(O618&gt;73,73,O618),O618)</f>
        <v>65.875</v>
      </c>
    </row>
    <row r="619" customFormat="false" ht="13" hidden="false" customHeight="true" outlineLevel="0" collapsed="false">
      <c r="A619" s="17" t="s">
        <v>2917</v>
      </c>
      <c r="B619" s="27" t="n">
        <f aca="false">'SK - Tableau 1'!G619</f>
        <v>81</v>
      </c>
      <c r="C619" s="54" t="n">
        <f aca="false">(TOT!BQ621*60)/TOT!AK621</f>
        <v>1.91309584964484</v>
      </c>
      <c r="D619" s="27" t="n">
        <f aca="false">VLOOKUP(C619,'PH - GIVEAWAYS'!$A$3:$B$55,2)</f>
        <v>71</v>
      </c>
      <c r="E619" s="27" t="n">
        <f aca="false">IF(TOT!AK621&lt;400,IF(D619&gt;66,66,D619),D619)</f>
        <v>71</v>
      </c>
      <c r="F619" s="27" t="n">
        <f aca="false">IF(TOT!AK621&lt;200,IF(E619&gt;60,60,E619),E619)</f>
        <v>71</v>
      </c>
      <c r="G619" s="50" t="n">
        <f aca="false">(TOT!BS621*60)/TOT!AK621</f>
        <v>4.14504100756383</v>
      </c>
      <c r="H619" s="55" t="n">
        <f aca="false">VLOOKUP(G619,'PH - BLOCKED SHOTS'!$A$3:$B$55,2)</f>
        <v>83</v>
      </c>
      <c r="I619" s="55" t="n">
        <f aca="false">IF(TOT!AK621&lt;400,IF(H619&gt;66,66,H619),H619)</f>
        <v>83</v>
      </c>
      <c r="J619" s="55" t="n">
        <f aca="false">IF(TOT!AK621&lt;200,IF(I619&gt;60,60,I619),I619)</f>
        <v>83</v>
      </c>
      <c r="K619" s="55" t="n">
        <f aca="false">((B619+F619+F619+J619)/4)+TOT!DC621</f>
        <v>76.5</v>
      </c>
      <c r="L619" s="55"/>
      <c r="M619" s="55" t="n">
        <f aca="false">VLOOKUP(TOT!FE621,'PH - GAME SCORE'!$A$3:$B$55,2)</f>
        <v>52</v>
      </c>
      <c r="N619" s="55" t="n">
        <f aca="false">AVERAGE(K619,M619)</f>
        <v>64.25</v>
      </c>
      <c r="O619" s="55" t="n">
        <f aca="false">IF(TOT!AN621&lt;13.4,IF(N619&gt;73,73,N619),N619)</f>
        <v>64.25</v>
      </c>
      <c r="P619" s="55" t="n">
        <f aca="false">IF(TOT!AN621&lt;13.4,IF(O619&gt;73,73,O619),O619)</f>
        <v>64.25</v>
      </c>
    </row>
    <row r="620" customFormat="false" ht="13" hidden="false" customHeight="true" outlineLevel="0" collapsed="false">
      <c r="A620" s="17" t="s">
        <v>2922</v>
      </c>
      <c r="B620" s="27" t="n">
        <f aca="false">'SK - Tableau 1'!G620</f>
        <v>60</v>
      </c>
      <c r="C620" s="54" t="n">
        <f aca="false">(TOT!BQ622*60)/TOT!AK622</f>
        <v>0</v>
      </c>
      <c r="D620" s="27" t="n">
        <f aca="false">VLOOKUP(C620,'PH - GIVEAWAYS'!$A$3:$B$55,2)</f>
        <v>99</v>
      </c>
      <c r="E620" s="27" t="n">
        <f aca="false">IF(TOT!AK622&lt;400,IF(D620&gt;66,66,D620),D620)</f>
        <v>66</v>
      </c>
      <c r="F620" s="27" t="n">
        <f aca="false">IF(TOT!AK622&lt;200,IF(E620&gt;60,60,E620),E620)</f>
        <v>60</v>
      </c>
      <c r="G620" s="50" t="n">
        <f aca="false">(TOT!BS622*60)/TOT!AK622</f>
        <v>0</v>
      </c>
      <c r="H620" s="55" t="n">
        <f aca="false">VLOOKUP(G620,'PH - BLOCKED SHOTS'!$A$3:$B$55,2)</f>
        <v>47</v>
      </c>
      <c r="I620" s="55" t="n">
        <f aca="false">IF(TOT!AK622&lt;400,IF(H620&gt;66,66,H620),H620)</f>
        <v>47</v>
      </c>
      <c r="J620" s="55" t="n">
        <f aca="false">IF(TOT!AK622&lt;200,IF(I620&gt;60,60,I620),I620)</f>
        <v>47</v>
      </c>
      <c r="K620" s="55" t="n">
        <f aca="false">((B620+F620+F620+J620)/4)+TOT!DC622</f>
        <v>56.75</v>
      </c>
      <c r="L620" s="55"/>
      <c r="M620" s="55" t="n">
        <f aca="false">VLOOKUP(TOT!FE622,'PH - GAME SCORE'!$A$3:$B$55,2)</f>
        <v>47</v>
      </c>
      <c r="N620" s="55" t="n">
        <f aca="false">AVERAGE(K620,M620)</f>
        <v>51.875</v>
      </c>
      <c r="O620" s="55" t="n">
        <f aca="false">IF(TOT!AN622&lt;13.4,IF(N620&gt;73,73,N620),N620)</f>
        <v>51.875</v>
      </c>
      <c r="P620" s="55" t="n">
        <f aca="false">IF(TOT!AN622&lt;13.4,IF(O620&gt;73,73,O620),O620)</f>
        <v>51.875</v>
      </c>
    </row>
    <row r="621" customFormat="false" ht="13" hidden="false" customHeight="true" outlineLevel="0" collapsed="false">
      <c r="A621" s="17" t="s">
        <v>2925</v>
      </c>
      <c r="B621" s="27" t="n">
        <f aca="false">'SK - Tableau 1'!G621</f>
        <v>90</v>
      </c>
      <c r="C621" s="54" t="n">
        <f aca="false">(TOT!BQ623*60)/TOT!AK623</f>
        <v>1.67007999637927</v>
      </c>
      <c r="D621" s="27" t="n">
        <f aca="false">VLOOKUP(C621,'PH - GIVEAWAYS'!$A$3:$B$55,2)</f>
        <v>76</v>
      </c>
      <c r="E621" s="27" t="n">
        <f aca="false">IF(TOT!AK623&lt;400,IF(D621&gt;66,66,D621),D621)</f>
        <v>76</v>
      </c>
      <c r="F621" s="27" t="n">
        <f aca="false">IF(TOT!AK623&lt;200,IF(E621&gt;60,60,E621),E621)</f>
        <v>76</v>
      </c>
      <c r="G621" s="50" t="n">
        <f aca="false">(TOT!BS623*60)/TOT!AK623</f>
        <v>0.896140485862046</v>
      </c>
      <c r="H621" s="55" t="n">
        <f aca="false">VLOOKUP(G621,'PH - BLOCKED SHOTS'!$A$3:$B$55,2)</f>
        <v>48</v>
      </c>
      <c r="I621" s="55" t="n">
        <f aca="false">IF(TOT!AK623&lt;400,IF(H621&gt;66,66,H621),H621)</f>
        <v>48</v>
      </c>
      <c r="J621" s="55" t="n">
        <f aca="false">IF(TOT!AK623&lt;200,IF(I621&gt;60,60,I621),I621)</f>
        <v>48</v>
      </c>
      <c r="K621" s="55" t="n">
        <f aca="false">((B621+F621+F621+J621)/4)+TOT!DC623</f>
        <v>74.5</v>
      </c>
      <c r="L621" s="55"/>
      <c r="M621" s="55" t="n">
        <f aca="false">VLOOKUP(TOT!FE623,'PH - GAME SCORE'!$A$3:$B$55,2)</f>
        <v>99</v>
      </c>
      <c r="N621" s="55" t="n">
        <f aca="false">AVERAGE(K621,M621)</f>
        <v>86.75</v>
      </c>
      <c r="O621" s="55" t="n">
        <f aca="false">IF(TOT!AN623&lt;13.4,IF(N621&gt;73,73,N621),N621)</f>
        <v>86.75</v>
      </c>
      <c r="P621" s="55" t="n">
        <f aca="false">IF(TOT!AN623&lt;13.4,IF(O621&gt;73,73,O621),O621)</f>
        <v>86.75</v>
      </c>
    </row>
    <row r="622" customFormat="false" ht="13" hidden="false" customHeight="true" outlineLevel="0" collapsed="false">
      <c r="A622" s="17" t="s">
        <v>2930</v>
      </c>
      <c r="B622" s="27" t="n">
        <f aca="false">'SK - Tableau 1'!G622</f>
        <v>48</v>
      </c>
      <c r="C622" s="54" t="n">
        <f aca="false">(TOT!BQ624*60)/TOT!AK624</f>
        <v>0.705743971770238</v>
      </c>
      <c r="D622" s="27" t="n">
        <f aca="false">VLOOKUP(C622,'PH - GIVEAWAYS'!$A$3:$B$55,2)</f>
        <v>96</v>
      </c>
      <c r="E622" s="27" t="n">
        <f aca="false">IF(TOT!AK624&lt;400,IF(D622&gt;66,66,D622),D622)</f>
        <v>66</v>
      </c>
      <c r="F622" s="27" t="n">
        <f aca="false">IF(TOT!AK624&lt;200,IF(E622&gt;60,60,E622),E622)</f>
        <v>60</v>
      </c>
      <c r="G622" s="50" t="n">
        <f aca="false">(TOT!BS624*60)/TOT!AK624</f>
        <v>0.705743971770238</v>
      </c>
      <c r="H622" s="55" t="n">
        <f aca="false">VLOOKUP(G622,'PH - BLOCKED SHOTS'!$A$3:$B$55,2)</f>
        <v>47</v>
      </c>
      <c r="I622" s="55" t="n">
        <f aca="false">IF(TOT!AK624&lt;400,IF(H622&gt;66,66,H622),H622)</f>
        <v>47</v>
      </c>
      <c r="J622" s="55" t="n">
        <f aca="false">IF(TOT!AK624&lt;200,IF(I622&gt;60,60,I622),I622)</f>
        <v>47</v>
      </c>
      <c r="K622" s="55" t="n">
        <f aca="false">((B622+F622+F622+J622)/4)+TOT!DC624</f>
        <v>54.75</v>
      </c>
      <c r="L622" s="55"/>
      <c r="M622" s="55" t="n">
        <f aca="false">VLOOKUP(TOT!FE624,'PH - GAME SCORE'!$A$3:$B$55,2)</f>
        <v>50</v>
      </c>
      <c r="N622" s="55" t="n">
        <f aca="false">AVERAGE(K622,M622)</f>
        <v>52.375</v>
      </c>
      <c r="O622" s="55" t="n">
        <f aca="false">IF(TOT!AN624&lt;13.4,IF(N622&gt;73,73,N622),N622)</f>
        <v>52.375</v>
      </c>
      <c r="P622" s="55" t="n">
        <f aca="false">IF(TOT!AN624&lt;13.4,IF(O622&gt;73,73,O622),O622)</f>
        <v>52.375</v>
      </c>
    </row>
    <row r="623" customFormat="false" ht="13" hidden="false" customHeight="true" outlineLevel="0" collapsed="false">
      <c r="A623" s="17" t="s">
        <v>2934</v>
      </c>
      <c r="B623" s="27" t="n">
        <f aca="false">'SK - Tableau 1'!G623</f>
        <v>61</v>
      </c>
      <c r="C623" s="54" t="n">
        <f aca="false">(TOT!BQ625*60)/TOT!AK625</f>
        <v>2.14805146373298</v>
      </c>
      <c r="D623" s="27" t="n">
        <f aca="false">VLOOKUP(C623,'PH - GIVEAWAYS'!$A$3:$B$55,2)</f>
        <v>66</v>
      </c>
      <c r="E623" s="27" t="n">
        <f aca="false">IF(TOT!AK625&lt;400,IF(D623&gt;66,66,D623),D623)</f>
        <v>66</v>
      </c>
      <c r="F623" s="27" t="n">
        <f aca="false">IF(TOT!AK625&lt;200,IF(E623&gt;60,60,E623),E623)</f>
        <v>66</v>
      </c>
      <c r="G623" s="50" t="n">
        <f aca="false">(TOT!BS625*60)/TOT!AK625</f>
        <v>1.1635278761887</v>
      </c>
      <c r="H623" s="55" t="n">
        <f aca="false">VLOOKUP(G623,'PH - BLOCKED SHOTS'!$A$3:$B$55,2)</f>
        <v>51</v>
      </c>
      <c r="I623" s="55" t="n">
        <f aca="false">IF(TOT!AK625&lt;400,IF(H623&gt;66,66,H623),H623)</f>
        <v>51</v>
      </c>
      <c r="J623" s="55" t="n">
        <f aca="false">IF(TOT!AK625&lt;200,IF(I623&gt;60,60,I623),I623)</f>
        <v>51</v>
      </c>
      <c r="K623" s="55" t="n">
        <f aca="false">((B623+F623+F623+J623)/4)+TOT!DC625</f>
        <v>66</v>
      </c>
      <c r="L623" s="55"/>
      <c r="M623" s="55" t="n">
        <f aca="false">VLOOKUP(TOT!FE625,'PH - GAME SCORE'!$A$3:$B$55,2)</f>
        <v>83</v>
      </c>
      <c r="N623" s="55" t="n">
        <f aca="false">AVERAGE(K623,M623)</f>
        <v>74.5</v>
      </c>
      <c r="O623" s="55" t="n">
        <f aca="false">IF(TOT!AN625&lt;13.4,IF(N623&gt;73,73,N623),N623)</f>
        <v>74.5</v>
      </c>
      <c r="P623" s="55" t="n">
        <f aca="false">IF(TOT!AN625&lt;13.4,IF(O623&gt;73,73,O623),O623)</f>
        <v>74.5</v>
      </c>
    </row>
    <row r="624" customFormat="false" ht="13" hidden="false" customHeight="true" outlineLevel="0" collapsed="false">
      <c r="A624" s="17" t="s">
        <v>2939</v>
      </c>
      <c r="B624" s="27" t="n">
        <f aca="false">'SK - Tableau 1'!G624</f>
        <v>59</v>
      </c>
      <c r="C624" s="54" t="n">
        <f aca="false">(TOT!BQ626*60)/TOT!AK626</f>
        <v>3.1586503948313</v>
      </c>
      <c r="D624" s="27" t="n">
        <f aca="false">VLOOKUP(C624,'PH - GIVEAWAYS'!$A$3:$B$55,2)</f>
        <v>52</v>
      </c>
      <c r="E624" s="27" t="n">
        <f aca="false">IF(TOT!AK626&lt;400,IF(D624&gt;66,66,D624),D624)</f>
        <v>52</v>
      </c>
      <c r="F624" s="27" t="n">
        <f aca="false">IF(TOT!AK626&lt;200,IF(E624&gt;60,60,E624),E624)</f>
        <v>52</v>
      </c>
      <c r="G624" s="50" t="n">
        <f aca="false">(TOT!BS626*60)/TOT!AK626</f>
        <v>3.92438382388131</v>
      </c>
      <c r="H624" s="55" t="n">
        <f aca="false">VLOOKUP(G624,'PH - BLOCKED SHOTS'!$A$3:$B$55,2)</f>
        <v>81</v>
      </c>
      <c r="I624" s="55" t="n">
        <f aca="false">IF(TOT!AK626&lt;400,IF(H624&gt;66,66,H624),H624)</f>
        <v>81</v>
      </c>
      <c r="J624" s="55" t="n">
        <f aca="false">IF(TOT!AK626&lt;200,IF(I624&gt;60,60,I624),I624)</f>
        <v>81</v>
      </c>
      <c r="K624" s="55" t="n">
        <f aca="false">((B624+F624+F624+J624)/4)+TOT!DC626</f>
        <v>61</v>
      </c>
      <c r="L624" s="55"/>
      <c r="M624" s="55" t="n">
        <f aca="false">VLOOKUP(TOT!FE626,'PH - GAME SCORE'!$A$3:$B$55,2)</f>
        <v>55</v>
      </c>
      <c r="N624" s="55" t="n">
        <f aca="false">AVERAGE(K624,M624)</f>
        <v>58</v>
      </c>
      <c r="O624" s="55" t="n">
        <f aca="false">IF(TOT!AN626&lt;13.4,IF(N624&gt;73,73,N624),N624)</f>
        <v>58</v>
      </c>
      <c r="P624" s="55" t="n">
        <f aca="false">IF(TOT!AN626&lt;13.4,IF(O624&gt;73,73,O624),O624)</f>
        <v>58</v>
      </c>
    </row>
    <row r="625" customFormat="false" ht="13" hidden="false" customHeight="true" outlineLevel="0" collapsed="false">
      <c r="A625" s="17" t="s">
        <v>2944</v>
      </c>
      <c r="B625" s="27" t="n">
        <f aca="false">'SK - Tableau 1'!G625</f>
        <v>54</v>
      </c>
      <c r="C625" s="54" t="n">
        <f aca="false">(TOT!BQ627*60)/TOT!AK627</f>
        <v>1.52538063896499</v>
      </c>
      <c r="D625" s="27" t="n">
        <f aca="false">VLOOKUP(C625,'PH - GIVEAWAYS'!$A$3:$B$55,2)</f>
        <v>79</v>
      </c>
      <c r="E625" s="27" t="n">
        <f aca="false">IF(TOT!AK627&lt;400,IF(D625&gt;66,66,D625),D625)</f>
        <v>79</v>
      </c>
      <c r="F625" s="27" t="n">
        <f aca="false">IF(TOT!AK627&lt;200,IF(E625&gt;60,60,E625),E625)</f>
        <v>79</v>
      </c>
      <c r="G625" s="50" t="n">
        <f aca="false">(TOT!BS627*60)/TOT!AK627</f>
        <v>3.05076127792998</v>
      </c>
      <c r="H625" s="55" t="n">
        <f aca="false">VLOOKUP(G625,'PH - BLOCKED SHOTS'!$A$3:$B$55,2)</f>
        <v>73</v>
      </c>
      <c r="I625" s="55" t="n">
        <f aca="false">IF(TOT!AK627&lt;400,IF(H625&gt;66,66,H625),H625)</f>
        <v>73</v>
      </c>
      <c r="J625" s="55" t="n">
        <f aca="false">IF(TOT!AK627&lt;200,IF(I625&gt;60,60,I625),I625)</f>
        <v>73</v>
      </c>
      <c r="K625" s="55" t="n">
        <f aca="false">((B625+F625+F625+J625)/4)+TOT!DC627</f>
        <v>72.25</v>
      </c>
      <c r="L625" s="55"/>
      <c r="M625" s="55" t="n">
        <f aca="false">VLOOKUP(TOT!FE627,'PH - GAME SCORE'!$A$3:$B$55,2)</f>
        <v>48</v>
      </c>
      <c r="N625" s="55" t="n">
        <f aca="false">AVERAGE(K625,M625)</f>
        <v>60.125</v>
      </c>
      <c r="O625" s="55" t="n">
        <f aca="false">IF(TOT!AN627&lt;13.4,IF(N625&gt;73,73,N625),N625)</f>
        <v>60.125</v>
      </c>
      <c r="P625" s="55" t="n">
        <f aca="false">IF(TOT!AN627&lt;13.4,IF(O625&gt;73,73,O625),O625)</f>
        <v>60.125</v>
      </c>
    </row>
    <row r="626" customFormat="false" ht="13" hidden="false" customHeight="true" outlineLevel="0" collapsed="false">
      <c r="A626" s="17" t="s">
        <v>2950</v>
      </c>
      <c r="B626" s="27" t="n">
        <f aca="false">'SK - Tableau 1'!G626</f>
        <v>60</v>
      </c>
      <c r="C626" s="54" t="n">
        <f aca="false">(TOT!BQ628*60)/TOT!AK628</f>
        <v>1.90174326465927</v>
      </c>
      <c r="D626" s="27" t="n">
        <f aca="false">VLOOKUP(C626,'PH - GIVEAWAYS'!$A$3:$B$55,2)</f>
        <v>71</v>
      </c>
      <c r="E626" s="27" t="n">
        <f aca="false">IF(TOT!AK628&lt;400,IF(D626&gt;66,66,D626),D626)</f>
        <v>66</v>
      </c>
      <c r="F626" s="27" t="n">
        <f aca="false">IF(TOT!AK628&lt;200,IF(E626&gt;60,60,E626),E626)</f>
        <v>60</v>
      </c>
      <c r="G626" s="50" t="n">
        <f aca="false">(TOT!BS628*60)/TOT!AK628</f>
        <v>1.90174326465927</v>
      </c>
      <c r="H626" s="55" t="n">
        <f aca="false">VLOOKUP(G626,'PH - BLOCKED SHOTS'!$A$3:$B$55,2)</f>
        <v>61</v>
      </c>
      <c r="I626" s="55" t="n">
        <f aca="false">IF(TOT!AK628&lt;400,IF(H626&gt;66,66,H626),H626)</f>
        <v>61</v>
      </c>
      <c r="J626" s="55" t="n">
        <f aca="false">IF(TOT!AK628&lt;200,IF(I626&gt;60,60,I626),I626)</f>
        <v>60</v>
      </c>
      <c r="K626" s="55" t="n">
        <f aca="false">((B626+F626+F626+J626)/4)+TOT!DC628</f>
        <v>62</v>
      </c>
      <c r="L626" s="55"/>
      <c r="M626" s="55" t="n">
        <f aca="false">VLOOKUP(TOT!FE628,'PH - GAME SCORE'!$A$3:$B$55,2)</f>
        <v>52</v>
      </c>
      <c r="N626" s="55" t="n">
        <f aca="false">AVERAGE(K626,M626)</f>
        <v>57</v>
      </c>
      <c r="O626" s="55" t="n">
        <f aca="false">IF(TOT!AN628&lt;13.4,IF(N626&gt;73,73,N626),N626)</f>
        <v>57</v>
      </c>
      <c r="P626" s="55" t="n">
        <f aca="false">IF(TOT!AN628&lt;13.4,IF(O626&gt;73,73,O626),O626)</f>
        <v>57</v>
      </c>
    </row>
    <row r="627" customFormat="false" ht="13" hidden="false" customHeight="true" outlineLevel="0" collapsed="false">
      <c r="A627" s="17" t="s">
        <v>2953</v>
      </c>
      <c r="B627" s="27" t="n">
        <f aca="false">'SK - Tableau 1'!G627</f>
        <v>66</v>
      </c>
      <c r="C627" s="54" t="n">
        <f aca="false">(TOT!BQ629*60)/TOT!AK629</f>
        <v>1.45941015506233</v>
      </c>
      <c r="D627" s="27" t="n">
        <f aca="false">VLOOKUP(C627,'PH - GIVEAWAYS'!$A$3:$B$55,2)</f>
        <v>81</v>
      </c>
      <c r="E627" s="27" t="n">
        <f aca="false">IF(TOT!AK629&lt;400,IF(D627&gt;66,66,D627),D627)</f>
        <v>66</v>
      </c>
      <c r="F627" s="27" t="n">
        <f aca="false">IF(TOT!AK629&lt;200,IF(E627&gt;60,60,E627),E627)</f>
        <v>66</v>
      </c>
      <c r="G627" s="50" t="n">
        <f aca="false">(TOT!BS629*60)/TOT!AK629</f>
        <v>0.547278808148373</v>
      </c>
      <c r="H627" s="55" t="n">
        <f aca="false">VLOOKUP(G627,'PH - BLOCKED SHOTS'!$A$3:$B$55,2)</f>
        <v>47</v>
      </c>
      <c r="I627" s="55" t="n">
        <f aca="false">IF(TOT!AK629&lt;400,IF(H627&gt;66,66,H627),H627)</f>
        <v>47</v>
      </c>
      <c r="J627" s="55" t="n">
        <f aca="false">IF(TOT!AK629&lt;200,IF(I627&gt;60,60,I627),I627)</f>
        <v>47</v>
      </c>
      <c r="K627" s="55" t="n">
        <f aca="false">((B627+F627+F627+J627)/4)+TOT!DC629</f>
        <v>61.25</v>
      </c>
      <c r="L627" s="55"/>
      <c r="M627" s="55" t="n">
        <f aca="false">VLOOKUP(TOT!FE629,'PH - GAME SCORE'!$A$3:$B$55,2)</f>
        <v>52</v>
      </c>
      <c r="N627" s="55" t="n">
        <f aca="false">AVERAGE(K627,M627)</f>
        <v>56.625</v>
      </c>
      <c r="O627" s="55" t="n">
        <f aca="false">IF(TOT!AN629&lt;13.4,IF(N627&gt;73,73,N627),N627)</f>
        <v>56.625</v>
      </c>
      <c r="P627" s="55" t="n">
        <f aca="false">IF(TOT!AN629&lt;13.4,IF(O627&gt;73,73,O627),O627)</f>
        <v>56.625</v>
      </c>
    </row>
    <row r="628" customFormat="false" ht="13" hidden="false" customHeight="true" outlineLevel="0" collapsed="false">
      <c r="A628" s="17" t="s">
        <v>2957</v>
      </c>
      <c r="B628" s="27" t="n">
        <f aca="false">'SK - Tableau 1'!G628</f>
        <v>48</v>
      </c>
      <c r="C628" s="54" t="n">
        <f aca="false">(TOT!BQ630*60)/TOT!AK630</f>
        <v>4.44444444444444</v>
      </c>
      <c r="D628" s="27" t="n">
        <f aca="false">VLOOKUP(C628,'PH - GIVEAWAYS'!$A$3:$B$55,2)</f>
        <v>47</v>
      </c>
      <c r="E628" s="27" t="n">
        <f aca="false">IF(TOT!AK630&lt;400,IF(D628&gt;66,66,D628),D628)</f>
        <v>47</v>
      </c>
      <c r="F628" s="27" t="n">
        <f aca="false">IF(TOT!AK630&lt;200,IF(E628&gt;60,60,E628),E628)</f>
        <v>47</v>
      </c>
      <c r="G628" s="50" t="n">
        <f aca="false">(TOT!BS630*60)/TOT!AK630</f>
        <v>0</v>
      </c>
      <c r="H628" s="55" t="n">
        <f aca="false">VLOOKUP(G628,'PH - BLOCKED SHOTS'!$A$3:$B$55,2)</f>
        <v>47</v>
      </c>
      <c r="I628" s="55" t="n">
        <f aca="false">IF(TOT!AK630&lt;400,IF(H628&gt;66,66,H628),H628)</f>
        <v>47</v>
      </c>
      <c r="J628" s="55" t="n">
        <f aca="false">IF(TOT!AK630&lt;200,IF(I628&gt;60,60,I628),I628)</f>
        <v>47</v>
      </c>
      <c r="K628" s="55" t="n">
        <f aca="false">((B628+F628+F628+J628)/4)+TOT!DC630</f>
        <v>47.25</v>
      </c>
      <c r="L628" s="55"/>
      <c r="M628" s="55" t="n">
        <f aca="false">VLOOKUP(TOT!FE630,'PH - GAME SCORE'!$A$3:$B$55,2)</f>
        <v>47</v>
      </c>
      <c r="N628" s="55" t="n">
        <f aca="false">AVERAGE(K628,M628)</f>
        <v>47.125</v>
      </c>
      <c r="O628" s="55" t="n">
        <f aca="false">IF(TOT!AN630&lt;13.4,IF(N628&gt;73,73,N628),N628)</f>
        <v>47.125</v>
      </c>
      <c r="P628" s="55" t="n">
        <f aca="false">IF(TOT!AN630&lt;13.4,IF(O628&gt;73,73,O628),O628)</f>
        <v>47.125</v>
      </c>
    </row>
    <row r="629" customFormat="false" ht="13" hidden="false" customHeight="true" outlineLevel="0" collapsed="false">
      <c r="A629" s="17" t="s">
        <v>2960</v>
      </c>
      <c r="B629" s="27" t="n">
        <f aca="false">'SK - Tableau 1'!G629</f>
        <v>78</v>
      </c>
      <c r="C629" s="54" t="n">
        <f aca="false">(TOT!BQ631*60)/TOT!AK631</f>
        <v>2.3713183400771</v>
      </c>
      <c r="D629" s="27" t="n">
        <f aca="false">VLOOKUP(C629,'PH - GIVEAWAYS'!$A$3:$B$55,2)</f>
        <v>61</v>
      </c>
      <c r="E629" s="27" t="n">
        <f aca="false">IF(TOT!AK631&lt;400,IF(D629&gt;66,66,D629),D629)</f>
        <v>61</v>
      </c>
      <c r="F629" s="27" t="n">
        <f aca="false">IF(TOT!AK631&lt;200,IF(E629&gt;60,60,E629),E629)</f>
        <v>61</v>
      </c>
      <c r="G629" s="50" t="n">
        <f aca="false">(TOT!BS631*60)/TOT!AK631</f>
        <v>0.919490784927854</v>
      </c>
      <c r="H629" s="55" t="n">
        <f aca="false">VLOOKUP(G629,'PH - BLOCKED SHOTS'!$A$3:$B$55,2)</f>
        <v>49</v>
      </c>
      <c r="I629" s="55" t="n">
        <f aca="false">IF(TOT!AK631&lt;400,IF(H629&gt;66,66,H629),H629)</f>
        <v>49</v>
      </c>
      <c r="J629" s="55" t="n">
        <f aca="false">IF(TOT!AK631&lt;200,IF(I629&gt;60,60,I629),I629)</f>
        <v>49</v>
      </c>
      <c r="K629" s="55" t="n">
        <f aca="false">((B629+F629+F629+J629)/4)+TOT!DC631</f>
        <v>66.25</v>
      </c>
      <c r="L629" s="55"/>
      <c r="M629" s="55" t="n">
        <f aca="false">VLOOKUP(TOT!FE631,'PH - GAME SCORE'!$A$3:$B$55,2)</f>
        <v>84</v>
      </c>
      <c r="N629" s="55" t="n">
        <f aca="false">AVERAGE(K629,M629)</f>
        <v>75.125</v>
      </c>
      <c r="O629" s="55" t="n">
        <f aca="false">IF(TOT!AN631&lt;13.4,IF(N629&gt;73,73,N629),N629)</f>
        <v>75.125</v>
      </c>
      <c r="P629" s="55" t="n">
        <f aca="false">IF(TOT!AN631&lt;13.4,IF(O629&gt;73,73,O629),O629)</f>
        <v>75.125</v>
      </c>
    </row>
    <row r="630" customFormat="false" ht="13" hidden="false" customHeight="true" outlineLevel="0" collapsed="false">
      <c r="A630" s="17" t="s">
        <v>2965</v>
      </c>
      <c r="B630" s="27" t="n">
        <f aca="false">'SK - Tableau 1'!G630</f>
        <v>94</v>
      </c>
      <c r="C630" s="54" t="n">
        <f aca="false">(TOT!BQ632*60)/TOT!AK632</f>
        <v>1.78356954119631</v>
      </c>
      <c r="D630" s="27" t="n">
        <f aca="false">VLOOKUP(C630,'PH - GIVEAWAYS'!$A$3:$B$55,2)</f>
        <v>73</v>
      </c>
      <c r="E630" s="27" t="n">
        <f aca="false">IF(TOT!AK632&lt;400,IF(D630&gt;66,66,D630),D630)</f>
        <v>73</v>
      </c>
      <c r="F630" s="27" t="n">
        <f aca="false">IF(TOT!AK632&lt;200,IF(E630&gt;60,60,E630),E630)</f>
        <v>73</v>
      </c>
      <c r="G630" s="50" t="n">
        <f aca="false">(TOT!BS632*60)/TOT!AK632</f>
        <v>3.89142445351921</v>
      </c>
      <c r="H630" s="55" t="n">
        <f aca="false">VLOOKUP(G630,'PH - BLOCKED SHOTS'!$A$3:$B$55,2)</f>
        <v>81</v>
      </c>
      <c r="I630" s="55" t="n">
        <f aca="false">IF(TOT!AK632&lt;400,IF(H630&gt;66,66,H630),H630)</f>
        <v>81</v>
      </c>
      <c r="J630" s="55" t="n">
        <f aca="false">IF(TOT!AK632&lt;200,IF(I630&gt;60,60,I630),I630)</f>
        <v>81</v>
      </c>
      <c r="K630" s="55" t="n">
        <f aca="false">((B630+F630+F630+J630)/4)+TOT!DC632</f>
        <v>83.25</v>
      </c>
      <c r="L630" s="55"/>
      <c r="M630" s="55" t="n">
        <f aca="false">VLOOKUP(TOT!FE632,'PH - GAME SCORE'!$A$3:$B$55,2)</f>
        <v>67</v>
      </c>
      <c r="N630" s="55" t="n">
        <f aca="false">AVERAGE(K630,M630)</f>
        <v>75.125</v>
      </c>
      <c r="O630" s="55" t="n">
        <f aca="false">IF(TOT!AN632&lt;13.4,IF(N630&gt;73,73,N630),N630)</f>
        <v>75.125</v>
      </c>
      <c r="P630" s="55" t="n">
        <f aca="false">IF(TOT!AN632&lt;13.4,IF(O630&gt;73,73,O630),O630)</f>
        <v>75.125</v>
      </c>
    </row>
    <row r="631" customFormat="false" ht="13" hidden="false" customHeight="true" outlineLevel="0" collapsed="false">
      <c r="A631" s="17" t="s">
        <v>2968</v>
      </c>
      <c r="B631" s="27" t="n">
        <f aca="false">'SK - Tableau 1'!G631</f>
        <v>52</v>
      </c>
      <c r="C631" s="54" t="n">
        <f aca="false">(TOT!BQ633*60)/TOT!AK633</f>
        <v>1.57788045364063</v>
      </c>
      <c r="D631" s="27" t="n">
        <f aca="false">VLOOKUP(C631,'PH - GIVEAWAYS'!$A$3:$B$55,2)</f>
        <v>78</v>
      </c>
      <c r="E631" s="27" t="n">
        <f aca="false">IF(TOT!AK633&lt;400,IF(D631&gt;66,66,D631),D631)</f>
        <v>78</v>
      </c>
      <c r="F631" s="27" t="n">
        <f aca="false">IF(TOT!AK633&lt;200,IF(E631&gt;60,60,E631),E631)</f>
        <v>78</v>
      </c>
      <c r="G631" s="50" t="n">
        <f aca="false">(TOT!BS633*60)/TOT!AK633</f>
        <v>2.56405573716601</v>
      </c>
      <c r="H631" s="55" t="n">
        <f aca="false">VLOOKUP(G631,'PH - BLOCKED SHOTS'!$A$3:$B$55,2)</f>
        <v>68</v>
      </c>
      <c r="I631" s="55" t="n">
        <f aca="false">IF(TOT!AK633&lt;400,IF(H631&gt;66,66,H631),H631)</f>
        <v>68</v>
      </c>
      <c r="J631" s="55" t="n">
        <f aca="false">IF(TOT!AK633&lt;200,IF(I631&gt;60,60,I631),I631)</f>
        <v>68</v>
      </c>
      <c r="K631" s="55" t="n">
        <f aca="false">((B631+F631+F631+J631)/4)+TOT!DC633</f>
        <v>75</v>
      </c>
      <c r="L631" s="55"/>
      <c r="M631" s="55" t="n">
        <f aca="false">VLOOKUP(TOT!FE633,'PH - GAME SCORE'!$A$3:$B$55,2)</f>
        <v>66</v>
      </c>
      <c r="N631" s="55" t="n">
        <f aca="false">AVERAGE(K631,M631)</f>
        <v>70.5</v>
      </c>
      <c r="O631" s="55" t="n">
        <f aca="false">IF(TOT!AN633&lt;13.4,IF(N631&gt;73,73,N631),N631)</f>
        <v>70.5</v>
      </c>
      <c r="P631" s="55" t="n">
        <f aca="false">IF(TOT!AN633&lt;13.4,IF(O631&gt;73,73,O631),O631)</f>
        <v>70.5</v>
      </c>
    </row>
    <row r="632" customFormat="false" ht="13" hidden="false" customHeight="true" outlineLevel="0" collapsed="false">
      <c r="A632" s="17" t="s">
        <v>2971</v>
      </c>
      <c r="B632" s="27" t="n">
        <f aca="false">'SK - Tableau 1'!G632</f>
        <v>88</v>
      </c>
      <c r="C632" s="54" t="n">
        <f aca="false">(TOT!BQ634*60)/TOT!AK634</f>
        <v>1.58944407301347</v>
      </c>
      <c r="D632" s="27" t="n">
        <f aca="false">VLOOKUP(C632,'PH - GIVEAWAYS'!$A$3:$B$55,2)</f>
        <v>78</v>
      </c>
      <c r="E632" s="27" t="n">
        <f aca="false">IF(TOT!AK634&lt;400,IF(D632&gt;66,66,D632),D632)</f>
        <v>78</v>
      </c>
      <c r="F632" s="27" t="n">
        <f aca="false">IF(TOT!AK634&lt;200,IF(E632&gt;60,60,E632),E632)</f>
        <v>78</v>
      </c>
      <c r="G632" s="50" t="n">
        <f aca="false">(TOT!BS634*60)/TOT!AK634</f>
        <v>2.72476126802309</v>
      </c>
      <c r="H632" s="55" t="n">
        <f aca="false">VLOOKUP(G632,'PH - BLOCKED SHOTS'!$A$3:$B$55,2)</f>
        <v>70</v>
      </c>
      <c r="I632" s="55" t="n">
        <f aca="false">IF(TOT!AK634&lt;400,IF(H632&gt;66,66,H632),H632)</f>
        <v>70</v>
      </c>
      <c r="J632" s="55" t="n">
        <f aca="false">IF(TOT!AK634&lt;200,IF(I632&gt;60,60,I632),I632)</f>
        <v>70</v>
      </c>
      <c r="K632" s="55" t="n">
        <f aca="false">((B632+F632+F632+J632)/4)+TOT!DC634</f>
        <v>81.5</v>
      </c>
      <c r="L632" s="55"/>
      <c r="M632" s="55" t="n">
        <f aca="false">VLOOKUP(TOT!FE634,'PH - GAME SCORE'!$A$3:$B$55,2)</f>
        <v>75</v>
      </c>
      <c r="N632" s="55" t="n">
        <f aca="false">AVERAGE(K632,M632)</f>
        <v>78.25</v>
      </c>
      <c r="O632" s="55" t="n">
        <f aca="false">IF(TOT!AN634&lt;13.4,IF(N632&gt;73,73,N632),N632)</f>
        <v>78.25</v>
      </c>
      <c r="P632" s="55" t="n">
        <f aca="false">IF(TOT!AN634&lt;13.4,IF(O632&gt;73,73,O632),O632)</f>
        <v>78.25</v>
      </c>
    </row>
    <row r="633" customFormat="false" ht="13" hidden="false" customHeight="true" outlineLevel="0" collapsed="false">
      <c r="A633" s="17" t="s">
        <v>2973</v>
      </c>
      <c r="B633" s="27" t="n">
        <f aca="false">'SK - Tableau 1'!G633</f>
        <v>65</v>
      </c>
      <c r="C633" s="54" t="n">
        <f aca="false">(TOT!BQ635*60)/TOT!AK635</f>
        <v>1.68654726296443</v>
      </c>
      <c r="D633" s="27" t="n">
        <f aca="false">VLOOKUP(C633,'PH - GIVEAWAYS'!$A$3:$B$55,2)</f>
        <v>75</v>
      </c>
      <c r="E633" s="27" t="n">
        <f aca="false">IF(TOT!AK635&lt;400,IF(D633&gt;66,66,D633),D633)</f>
        <v>75</v>
      </c>
      <c r="F633" s="27" t="n">
        <f aca="false">IF(TOT!AK635&lt;200,IF(E633&gt;60,60,E633),E633)</f>
        <v>75</v>
      </c>
      <c r="G633" s="50" t="n">
        <f aca="false">(TOT!BS635*60)/TOT!AK635</f>
        <v>3.58931853400122</v>
      </c>
      <c r="H633" s="55" t="n">
        <f aca="false">VLOOKUP(G633,'PH - BLOCKED SHOTS'!$A$3:$B$55,2)</f>
        <v>78</v>
      </c>
      <c r="I633" s="55" t="n">
        <f aca="false">IF(TOT!AK635&lt;400,IF(H633&gt;66,66,H633),H633)</f>
        <v>78</v>
      </c>
      <c r="J633" s="55" t="n">
        <f aca="false">IF(TOT!AK635&lt;200,IF(I633&gt;60,60,I633),I633)</f>
        <v>78</v>
      </c>
      <c r="K633" s="55" t="n">
        <f aca="false">((B633+F633+F633+J633)/4)+TOT!DC635</f>
        <v>73.25</v>
      </c>
      <c r="L633" s="55"/>
      <c r="M633" s="55" t="n">
        <f aca="false">VLOOKUP(TOT!FE635,'PH - GAME SCORE'!$A$3:$B$55,2)</f>
        <v>55</v>
      </c>
      <c r="N633" s="55" t="n">
        <f aca="false">AVERAGE(K633,M633)</f>
        <v>64.125</v>
      </c>
      <c r="O633" s="55" t="n">
        <f aca="false">IF(TOT!AN635&lt;13.4,IF(N633&gt;73,73,N633),N633)</f>
        <v>64.125</v>
      </c>
      <c r="P633" s="55" t="n">
        <f aca="false">IF(TOT!AN635&lt;13.4,IF(O633&gt;73,73,O633),O633)</f>
        <v>64.125</v>
      </c>
    </row>
    <row r="634" customFormat="false" ht="13" hidden="false" customHeight="true" outlineLevel="0" collapsed="false">
      <c r="A634" s="17" t="s">
        <v>2977</v>
      </c>
      <c r="B634" s="27" t="n">
        <f aca="false">'SK - Tableau 1'!G634</f>
        <v>50</v>
      </c>
      <c r="C634" s="54" t="n">
        <f aca="false">(TOT!BQ636*60)/TOT!AK636</f>
        <v>2.4606971975393</v>
      </c>
      <c r="D634" s="27" t="n">
        <f aca="false">VLOOKUP(C634,'PH - GIVEAWAYS'!$A$3:$B$55,2)</f>
        <v>60</v>
      </c>
      <c r="E634" s="27" t="n">
        <f aca="false">IF(TOT!AK636&lt;400,IF(D634&gt;66,66,D634),D634)</f>
        <v>60</v>
      </c>
      <c r="F634" s="27" t="n">
        <f aca="false">IF(TOT!AK636&lt;200,IF(E634&gt;60,60,E634),E634)</f>
        <v>60</v>
      </c>
      <c r="G634" s="50" t="n">
        <f aca="false">(TOT!BS636*60)/TOT!AK636</f>
        <v>4.01002506265664</v>
      </c>
      <c r="H634" s="55" t="n">
        <f aca="false">VLOOKUP(G634,'PH - BLOCKED SHOTS'!$A$3:$B$55,2)</f>
        <v>82</v>
      </c>
      <c r="I634" s="55" t="n">
        <f aca="false">IF(TOT!AK636&lt;400,IF(H634&gt;66,66,H634),H634)</f>
        <v>82</v>
      </c>
      <c r="J634" s="55" t="n">
        <f aca="false">IF(TOT!AK636&lt;200,IF(I634&gt;60,60,I634),I634)</f>
        <v>82</v>
      </c>
      <c r="K634" s="55" t="n">
        <f aca="false">((B634+F634+F634+J634)/4)+TOT!DC636</f>
        <v>64</v>
      </c>
      <c r="L634" s="55"/>
      <c r="M634" s="55" t="n">
        <f aca="false">VLOOKUP(TOT!FE636,'PH - GAME SCORE'!$A$3:$B$55,2)</f>
        <v>60</v>
      </c>
      <c r="N634" s="55" t="n">
        <f aca="false">AVERAGE(K634,M634)</f>
        <v>62</v>
      </c>
      <c r="O634" s="55" t="n">
        <f aca="false">IF(TOT!AN636&lt;13.4,IF(N634&gt;73,73,N634),N634)</f>
        <v>62</v>
      </c>
      <c r="P634" s="55" t="n">
        <f aca="false">IF(TOT!AN636&lt;13.4,IF(O634&gt;73,73,O634),O634)</f>
        <v>62</v>
      </c>
    </row>
    <row r="635" customFormat="false" ht="13" hidden="false" customHeight="true" outlineLevel="0" collapsed="false">
      <c r="A635" s="17" t="s">
        <v>2981</v>
      </c>
      <c r="B635" s="27" t="n">
        <f aca="false">'SK - Tableau 1'!G635</f>
        <v>60</v>
      </c>
      <c r="C635" s="54" t="n">
        <f aca="false">(TOT!BQ637*60)/TOT!AK637</f>
        <v>2.04894706886738</v>
      </c>
      <c r="D635" s="27" t="n">
        <f aca="false">VLOOKUP(C635,'PH - GIVEAWAYS'!$A$3:$B$55,2)</f>
        <v>68</v>
      </c>
      <c r="E635" s="27" t="n">
        <f aca="false">IF(TOT!AK637&lt;400,IF(D635&gt;66,66,D635),D635)</f>
        <v>66</v>
      </c>
      <c r="F635" s="27" t="n">
        <f aca="false">IF(TOT!AK637&lt;200,IF(E635&gt;60,60,E635),E635)</f>
        <v>60</v>
      </c>
      <c r="G635" s="50" t="n">
        <f aca="false">(TOT!BS637*60)/TOT!AK637</f>
        <v>2.04894706886738</v>
      </c>
      <c r="H635" s="55" t="n">
        <f aca="false">VLOOKUP(G635,'PH - BLOCKED SHOTS'!$A$3:$B$55,2)</f>
        <v>62</v>
      </c>
      <c r="I635" s="55" t="n">
        <f aca="false">IF(TOT!AK637&lt;400,IF(H635&gt;66,66,H635),H635)</f>
        <v>62</v>
      </c>
      <c r="J635" s="55" t="n">
        <f aca="false">IF(TOT!AK637&lt;200,IF(I635&gt;60,60,I635),I635)</f>
        <v>60</v>
      </c>
      <c r="K635" s="55" t="n">
        <f aca="false">((B635+F635+F635+J635)/4)+TOT!DC637</f>
        <v>60</v>
      </c>
      <c r="L635" s="55"/>
      <c r="M635" s="55" t="n">
        <f aca="false">VLOOKUP(TOT!FE637,'PH - GAME SCORE'!$A$3:$B$55,2)</f>
        <v>47</v>
      </c>
      <c r="N635" s="55" t="n">
        <f aca="false">AVERAGE(K635,M635)</f>
        <v>53.5</v>
      </c>
      <c r="O635" s="55" t="n">
        <f aca="false">IF(TOT!AN637&lt;13.4,IF(N635&gt;73,73,N635),N635)</f>
        <v>53.5</v>
      </c>
      <c r="P635" s="55" t="n">
        <f aca="false">IF(TOT!AN637&lt;13.4,IF(O635&gt;73,73,O635),O635)</f>
        <v>53.5</v>
      </c>
    </row>
    <row r="636" customFormat="false" ht="13" hidden="false" customHeight="true" outlineLevel="0" collapsed="false">
      <c r="A636" s="17" t="s">
        <v>2984</v>
      </c>
      <c r="B636" s="27" t="n">
        <f aca="false">'SK - Tableau 1'!G636</f>
        <v>95</v>
      </c>
      <c r="C636" s="54" t="n">
        <f aca="false">(TOT!BQ638*60)/TOT!AK638</f>
        <v>1.90669107330357</v>
      </c>
      <c r="D636" s="27" t="n">
        <f aca="false">VLOOKUP(C636,'PH - GIVEAWAYS'!$A$3:$B$55,2)</f>
        <v>71</v>
      </c>
      <c r="E636" s="27" t="n">
        <f aca="false">IF(TOT!AK638&lt;400,IF(D636&gt;66,66,D636),D636)</f>
        <v>71</v>
      </c>
      <c r="F636" s="27" t="n">
        <f aca="false">IF(TOT!AK638&lt;200,IF(E636&gt;60,60,E636),E636)</f>
        <v>71</v>
      </c>
      <c r="G636" s="50" t="n">
        <f aca="false">(TOT!BS638*60)/TOT!AK638</f>
        <v>3.47887494076441</v>
      </c>
      <c r="H636" s="55" t="n">
        <f aca="false">VLOOKUP(G636,'PH - BLOCKED SHOTS'!$A$3:$B$55,2)</f>
        <v>77</v>
      </c>
      <c r="I636" s="55" t="n">
        <f aca="false">IF(TOT!AK638&lt;400,IF(H636&gt;66,66,H636),H636)</f>
        <v>77</v>
      </c>
      <c r="J636" s="55" t="n">
        <f aca="false">IF(TOT!AK638&lt;200,IF(I636&gt;60,60,I636),I636)</f>
        <v>77</v>
      </c>
      <c r="K636" s="55" t="n">
        <f aca="false">((B636+F636+F636+J636)/4)+TOT!DC638</f>
        <v>78.5</v>
      </c>
      <c r="L636" s="55"/>
      <c r="M636" s="55" t="n">
        <f aca="false">VLOOKUP(TOT!FE638,'PH - GAME SCORE'!$A$3:$B$55,2)</f>
        <v>68</v>
      </c>
      <c r="N636" s="55" t="n">
        <f aca="false">AVERAGE(K636,M636)</f>
        <v>73.25</v>
      </c>
      <c r="O636" s="55" t="n">
        <f aca="false">IF(TOT!AN638&lt;13.4,IF(N636&gt;73,73,N636),N636)</f>
        <v>73.25</v>
      </c>
      <c r="P636" s="55" t="n">
        <f aca="false">IF(TOT!AN638&lt;13.4,IF(O636&gt;73,73,O636),O636)</f>
        <v>73.25</v>
      </c>
    </row>
    <row r="637" customFormat="false" ht="13" hidden="false" customHeight="true" outlineLevel="0" collapsed="false">
      <c r="A637" s="17" t="s">
        <v>2987</v>
      </c>
      <c r="B637" s="27" t="n">
        <f aca="false">'SK - Tableau 1'!G637</f>
        <v>55</v>
      </c>
      <c r="C637" s="54" t="n">
        <f aca="false">(TOT!BQ639*60)/TOT!AK639</f>
        <v>2.76285495011511</v>
      </c>
      <c r="D637" s="27" t="n">
        <f aca="false">VLOOKUP(C637,'PH - GIVEAWAYS'!$A$3:$B$55,2)</f>
        <v>56</v>
      </c>
      <c r="E637" s="27" t="n">
        <f aca="false">IF(TOT!AK639&lt;400,IF(D637&gt;66,66,D637),D637)</f>
        <v>56</v>
      </c>
      <c r="F637" s="27" t="n">
        <f aca="false">IF(TOT!AK639&lt;200,IF(E637&gt;60,60,E637),E637)</f>
        <v>56</v>
      </c>
      <c r="G637" s="50" t="n">
        <f aca="false">(TOT!BS639*60)/TOT!AK639</f>
        <v>2.76285495011511</v>
      </c>
      <c r="H637" s="55" t="n">
        <f aca="false">VLOOKUP(G637,'PH - BLOCKED SHOTS'!$A$3:$B$55,2)</f>
        <v>70</v>
      </c>
      <c r="I637" s="55" t="n">
        <f aca="false">IF(TOT!AK639&lt;400,IF(H637&gt;66,66,H637),H637)</f>
        <v>66</v>
      </c>
      <c r="J637" s="55" t="n">
        <f aca="false">IF(TOT!AK639&lt;200,IF(I637&gt;60,60,I637),I637)</f>
        <v>60</v>
      </c>
      <c r="K637" s="55" t="n">
        <f aca="false">((B637+F637+F637+J637)/4)+TOT!DC639</f>
        <v>57.75</v>
      </c>
      <c r="L637" s="55"/>
      <c r="M637" s="55" t="n">
        <f aca="false">VLOOKUP(TOT!FE639,'PH - GAME SCORE'!$A$3:$B$55,2)</f>
        <v>54</v>
      </c>
      <c r="N637" s="55" t="n">
        <f aca="false">AVERAGE(K637,M637)</f>
        <v>55.875</v>
      </c>
      <c r="O637" s="55" t="n">
        <f aca="false">IF(TOT!AN639&lt;13.4,IF(N637&gt;73,73,N637),N637)</f>
        <v>55.875</v>
      </c>
      <c r="P637" s="55" t="n">
        <f aca="false">IF(TOT!AN639&lt;13.4,IF(O637&gt;73,73,O637),O637)</f>
        <v>55.875</v>
      </c>
    </row>
    <row r="638" customFormat="false" ht="13" hidden="false" customHeight="true" outlineLevel="0" collapsed="false">
      <c r="A638" s="17" t="s">
        <v>2990</v>
      </c>
      <c r="B638" s="27" t="n">
        <f aca="false">'SK - Tableau 1'!G638</f>
        <v>73</v>
      </c>
      <c r="C638" s="54" t="n">
        <f aca="false">(TOT!BQ640*60)/TOT!AK640</f>
        <v>1.31758442854771</v>
      </c>
      <c r="D638" s="27" t="n">
        <f aca="false">VLOOKUP(C638,'PH - GIVEAWAYS'!$A$3:$B$55,2)</f>
        <v>85</v>
      </c>
      <c r="E638" s="27" t="n">
        <f aca="false">IF(TOT!AK640&lt;400,IF(D638&gt;66,66,D638),D638)</f>
        <v>85</v>
      </c>
      <c r="F638" s="27" t="n">
        <f aca="false">IF(TOT!AK640&lt;200,IF(E638&gt;60,60,E638),E638)</f>
        <v>85</v>
      </c>
      <c r="G638" s="50" t="n">
        <f aca="false">(TOT!BS640*60)/TOT!AK640</f>
        <v>1.61703543503582</v>
      </c>
      <c r="H638" s="55" t="n">
        <f aca="false">VLOOKUP(G638,'PH - BLOCKED SHOTS'!$A$3:$B$55,2)</f>
        <v>57</v>
      </c>
      <c r="I638" s="55" t="n">
        <f aca="false">IF(TOT!AK640&lt;400,IF(H638&gt;66,66,H638),H638)</f>
        <v>57</v>
      </c>
      <c r="J638" s="55" t="n">
        <f aca="false">IF(TOT!AK640&lt;200,IF(I638&gt;60,60,I638),I638)</f>
        <v>57</v>
      </c>
      <c r="K638" s="55" t="n">
        <f aca="false">((B638+F638+F638+J638)/4)+TOT!DC640</f>
        <v>76</v>
      </c>
      <c r="L638" s="55"/>
      <c r="M638" s="55" t="n">
        <f aca="false">VLOOKUP(TOT!FE640,'PH - GAME SCORE'!$A$3:$B$55,2)</f>
        <v>67</v>
      </c>
      <c r="N638" s="55" t="n">
        <f aca="false">AVERAGE(K638,M638)</f>
        <v>71.5</v>
      </c>
      <c r="O638" s="55" t="n">
        <f aca="false">IF(TOT!AN640&lt;13.4,IF(N638&gt;73,73,N638),N638)</f>
        <v>71.5</v>
      </c>
      <c r="P638" s="55" t="n">
        <f aca="false">IF(TOT!AN640&lt;13.4,IF(O638&gt;73,73,O638),O638)</f>
        <v>71.5</v>
      </c>
    </row>
    <row r="639" customFormat="false" ht="13" hidden="false" customHeight="true" outlineLevel="0" collapsed="false">
      <c r="A639" s="17" t="s">
        <v>2992</v>
      </c>
      <c r="B639" s="27" t="n">
        <f aca="false">'SK - Tableau 1'!G639</f>
        <v>78</v>
      </c>
      <c r="C639" s="54" t="n">
        <f aca="false">(TOT!BQ641*60)/TOT!AK641</f>
        <v>1.30798621691947</v>
      </c>
      <c r="D639" s="27" t="n">
        <f aca="false">VLOOKUP(C639,'PH - GIVEAWAYS'!$A$3:$B$55,2)</f>
        <v>85</v>
      </c>
      <c r="E639" s="27" t="n">
        <f aca="false">IF(TOT!AK641&lt;400,IF(D639&gt;66,66,D639),D639)</f>
        <v>85</v>
      </c>
      <c r="F639" s="27" t="n">
        <f aca="false">IF(TOT!AK641&lt;200,IF(E639&gt;60,60,E639),E639)</f>
        <v>85</v>
      </c>
      <c r="G639" s="50" t="n">
        <f aca="false">(TOT!BS641*60)/TOT!AK641</f>
        <v>1.64553104709223</v>
      </c>
      <c r="H639" s="55" t="n">
        <f aca="false">VLOOKUP(G639,'PH - BLOCKED SHOTS'!$A$3:$B$55,2)</f>
        <v>57</v>
      </c>
      <c r="I639" s="55" t="n">
        <f aca="false">IF(TOT!AK641&lt;400,IF(H639&gt;66,66,H639),H639)</f>
        <v>57</v>
      </c>
      <c r="J639" s="55" t="n">
        <f aca="false">IF(TOT!AK641&lt;200,IF(I639&gt;60,60,I639),I639)</f>
        <v>57</v>
      </c>
      <c r="K639" s="55" t="n">
        <f aca="false">((B639+F639+F639+J639)/4)+TOT!DC641</f>
        <v>78.25</v>
      </c>
      <c r="L639" s="55"/>
      <c r="M639" s="55" t="n">
        <f aca="false">VLOOKUP(TOT!FE641,'PH - GAME SCORE'!$A$3:$B$55,2)</f>
        <v>80</v>
      </c>
      <c r="N639" s="55" t="n">
        <f aca="false">AVERAGE(K639,M639)</f>
        <v>79.125</v>
      </c>
      <c r="O639" s="55" t="n">
        <f aca="false">IF(TOT!AN641&lt;13.4,IF(N639&gt;73,73,N639),N639)</f>
        <v>79.125</v>
      </c>
      <c r="P639" s="55" t="n">
        <f aca="false">IF(TOT!AN641&lt;13.4,IF(O639&gt;73,73,O639),O639)</f>
        <v>79.125</v>
      </c>
    </row>
    <row r="640" customFormat="false" ht="13" hidden="false" customHeight="true" outlineLevel="0" collapsed="false">
      <c r="A640" s="17" t="s">
        <v>2994</v>
      </c>
      <c r="B640" s="27" t="n">
        <f aca="false">'SK - Tableau 1'!G640</f>
        <v>66</v>
      </c>
      <c r="C640" s="54" t="n">
        <f aca="false">(TOT!BQ642*60)/TOT!AK642</f>
        <v>1.12582091108099</v>
      </c>
      <c r="D640" s="27" t="n">
        <f aca="false">VLOOKUP(C640,'PH - GIVEAWAYS'!$A$3:$B$55,2)</f>
        <v>89</v>
      </c>
      <c r="E640" s="27" t="n">
        <f aca="false">IF(TOT!AK642&lt;400,IF(D640&gt;66,66,D640),D640)</f>
        <v>66</v>
      </c>
      <c r="F640" s="27" t="n">
        <f aca="false">IF(TOT!AK642&lt;200,IF(E640&gt;60,60,E640),E640)</f>
        <v>66</v>
      </c>
      <c r="G640" s="50" t="n">
        <f aca="false">(TOT!BS642*60)/TOT!AK642</f>
        <v>4.69092046283744</v>
      </c>
      <c r="H640" s="55" t="n">
        <f aca="false">VLOOKUP(G640,'PH - BLOCKED SHOTS'!$A$3:$B$55,2)</f>
        <v>87</v>
      </c>
      <c r="I640" s="55" t="n">
        <f aca="false">IF(TOT!AK642&lt;400,IF(H640&gt;66,66,H640),H640)</f>
        <v>66</v>
      </c>
      <c r="J640" s="55" t="n">
        <f aca="false">IF(TOT!AK642&lt;200,IF(I640&gt;60,60,I640),I640)</f>
        <v>66</v>
      </c>
      <c r="K640" s="55" t="n">
        <f aca="false">((B640+F640+F640+J640)/4)+TOT!DC642</f>
        <v>66</v>
      </c>
      <c r="L640" s="55"/>
      <c r="M640" s="55" t="n">
        <f aca="false">VLOOKUP(TOT!FE642,'PH - GAME SCORE'!$A$3:$B$55,2)</f>
        <v>58</v>
      </c>
      <c r="N640" s="55" t="n">
        <f aca="false">AVERAGE(K640,M640)</f>
        <v>62</v>
      </c>
      <c r="O640" s="55" t="n">
        <f aca="false">IF(TOT!AN642&lt;13.4,IF(N640&gt;73,73,N640),N640)</f>
        <v>62</v>
      </c>
      <c r="P640" s="55" t="n">
        <f aca="false">IF(TOT!AN642&lt;13.4,IF(O640&gt;73,73,O640),O640)</f>
        <v>62</v>
      </c>
    </row>
    <row r="641" customFormat="false" ht="13" hidden="false" customHeight="true" outlineLevel="0" collapsed="false">
      <c r="A641" s="17" t="s">
        <v>2998</v>
      </c>
      <c r="B641" s="27" t="n">
        <f aca="false">'SK - Tableau 1'!G641</f>
        <v>78</v>
      </c>
      <c r="C641" s="54" t="n">
        <f aca="false">(TOT!BQ643*60)/TOT!AK643</f>
        <v>1.52186299557043</v>
      </c>
      <c r="D641" s="27" t="n">
        <f aca="false">VLOOKUP(C641,'PH - GIVEAWAYS'!$A$3:$B$55,2)</f>
        <v>79</v>
      </c>
      <c r="E641" s="27" t="n">
        <f aca="false">IF(TOT!AK643&lt;400,IF(D641&gt;66,66,D641),D641)</f>
        <v>79</v>
      </c>
      <c r="F641" s="27" t="n">
        <f aca="false">IF(TOT!AK643&lt;200,IF(E641&gt;60,60,E641),E641)</f>
        <v>79</v>
      </c>
      <c r="G641" s="50" t="n">
        <f aca="false">(TOT!BS643*60)/TOT!AK643</f>
        <v>1.32335912658298</v>
      </c>
      <c r="H641" s="55" t="n">
        <f aca="false">VLOOKUP(G641,'PH - BLOCKED SHOTS'!$A$3:$B$55,2)</f>
        <v>53</v>
      </c>
      <c r="I641" s="55" t="n">
        <f aca="false">IF(TOT!AK643&lt;400,IF(H641&gt;66,66,H641),H641)</f>
        <v>53</v>
      </c>
      <c r="J641" s="55" t="n">
        <f aca="false">IF(TOT!AK643&lt;200,IF(I641&gt;60,60,I641),I641)</f>
        <v>53</v>
      </c>
      <c r="K641" s="55" t="n">
        <f aca="false">((B641+F641+F641+J641)/4)+TOT!DC643</f>
        <v>72.25</v>
      </c>
      <c r="L641" s="55"/>
      <c r="M641" s="55" t="n">
        <f aca="false">VLOOKUP(TOT!FE643,'PH - GAME SCORE'!$A$3:$B$55,2)</f>
        <v>66</v>
      </c>
      <c r="N641" s="55" t="n">
        <f aca="false">AVERAGE(K641,M641)</f>
        <v>69.125</v>
      </c>
      <c r="O641" s="55" t="n">
        <f aca="false">IF(TOT!AN643&lt;13.4,IF(N641&gt;73,73,N641),N641)</f>
        <v>69.125</v>
      </c>
      <c r="P641" s="55" t="n">
        <f aca="false">IF(TOT!AN643&lt;13.4,IF(O641&gt;73,73,O641),O641)</f>
        <v>69.125</v>
      </c>
    </row>
    <row r="642" customFormat="false" ht="13" hidden="false" customHeight="true" outlineLevel="0" collapsed="false">
      <c r="A642" s="17" t="s">
        <v>3002</v>
      </c>
      <c r="B642" s="27" t="n">
        <f aca="false">'SK - Tableau 1'!G642</f>
        <v>88</v>
      </c>
      <c r="C642" s="54" t="n">
        <f aca="false">(TOT!BQ644*60)/TOT!AK644</f>
        <v>2.18524332810047</v>
      </c>
      <c r="D642" s="27" t="n">
        <f aca="false">VLOOKUP(C642,'PH - GIVEAWAYS'!$A$3:$B$55,2)</f>
        <v>65</v>
      </c>
      <c r="E642" s="27" t="n">
        <f aca="false">IF(TOT!AK644&lt;400,IF(D642&gt;66,66,D642),D642)</f>
        <v>65</v>
      </c>
      <c r="F642" s="27" t="n">
        <f aca="false">IF(TOT!AK644&lt;200,IF(E642&gt;60,60,E642),E642)</f>
        <v>65</v>
      </c>
      <c r="G642" s="50" t="n">
        <f aca="false">(TOT!BS644*60)/TOT!AK644</f>
        <v>1.92150706436421</v>
      </c>
      <c r="H642" s="55" t="n">
        <f aca="false">VLOOKUP(G642,'PH - BLOCKED SHOTS'!$A$3:$B$55,2)</f>
        <v>61</v>
      </c>
      <c r="I642" s="55" t="n">
        <f aca="false">IF(TOT!AK644&lt;400,IF(H642&gt;66,66,H642),H642)</f>
        <v>61</v>
      </c>
      <c r="J642" s="55" t="n">
        <f aca="false">IF(TOT!AK644&lt;200,IF(I642&gt;60,60,I642),I642)</f>
        <v>61</v>
      </c>
      <c r="K642" s="55" t="n">
        <f aca="false">((B642+F642+F642+J642)/4)+TOT!DC644</f>
        <v>70.75</v>
      </c>
      <c r="L642" s="55"/>
      <c r="M642" s="55" t="n">
        <f aca="false">VLOOKUP(TOT!FE644,'PH - GAME SCORE'!$A$3:$B$55,2)</f>
        <v>89</v>
      </c>
      <c r="N642" s="55" t="n">
        <f aca="false">AVERAGE(K642,M642)</f>
        <v>79.875</v>
      </c>
      <c r="O642" s="55" t="n">
        <f aca="false">IF(TOT!AN644&lt;13.4,IF(N642&gt;73,73,N642),N642)</f>
        <v>79.875</v>
      </c>
      <c r="P642" s="55" t="n">
        <f aca="false">IF(TOT!AN644&lt;13.4,IF(O642&gt;73,73,O642),O642)</f>
        <v>79.875</v>
      </c>
    </row>
    <row r="643" customFormat="false" ht="13" hidden="false" customHeight="true" outlineLevel="0" collapsed="false">
      <c r="A643" s="17" t="s">
        <v>3007</v>
      </c>
      <c r="B643" s="27" t="n">
        <f aca="false">'SK - Tableau 1'!G643</f>
        <v>68</v>
      </c>
      <c r="C643" s="54" t="n">
        <f aca="false">(TOT!BQ645*60)/TOT!AK645</f>
        <v>1.16647142394255</v>
      </c>
      <c r="D643" s="27" t="n">
        <f aca="false">VLOOKUP(C643,'PH - GIVEAWAYS'!$A$3:$B$55,2)</f>
        <v>88</v>
      </c>
      <c r="E643" s="27" t="n">
        <f aca="false">IF(TOT!AK645&lt;400,IF(D643&gt;66,66,D643),D643)</f>
        <v>88</v>
      </c>
      <c r="F643" s="27" t="n">
        <f aca="false">IF(TOT!AK645&lt;200,IF(E643&gt;60,60,E643),E643)</f>
        <v>88</v>
      </c>
      <c r="G643" s="50" t="n">
        <f aca="false">(TOT!BS645*60)/TOT!AK645</f>
        <v>1.74970713591382</v>
      </c>
      <c r="H643" s="55" t="n">
        <f aca="false">VLOOKUP(G643,'PH - BLOCKED SHOTS'!$A$3:$B$55,2)</f>
        <v>59</v>
      </c>
      <c r="I643" s="55" t="n">
        <f aca="false">IF(TOT!AK645&lt;400,IF(H643&gt;66,66,H643),H643)</f>
        <v>59</v>
      </c>
      <c r="J643" s="55" t="n">
        <f aca="false">IF(TOT!AK645&lt;200,IF(I643&gt;60,60,I643),I643)</f>
        <v>59</v>
      </c>
      <c r="K643" s="55" t="n">
        <f aca="false">((B643+F643+F643+J643)/4)+TOT!DC645</f>
        <v>81.75</v>
      </c>
      <c r="L643" s="55"/>
      <c r="M643" s="55" t="n">
        <f aca="false">VLOOKUP(TOT!FE645,'PH - GAME SCORE'!$A$3:$B$55,2)</f>
        <v>83</v>
      </c>
      <c r="N643" s="55" t="n">
        <f aca="false">AVERAGE(K643,M643)</f>
        <v>82.375</v>
      </c>
      <c r="O643" s="55" t="n">
        <f aca="false">IF(TOT!AN645&lt;13.4,IF(N643&gt;73,73,N643),N643)</f>
        <v>82.375</v>
      </c>
      <c r="P643" s="55" t="n">
        <f aca="false">IF(TOT!AN645&lt;13.4,IF(O643&gt;73,73,O643),O643)</f>
        <v>82.375</v>
      </c>
    </row>
    <row r="644" customFormat="false" ht="13" hidden="false" customHeight="true" outlineLevel="0" collapsed="false">
      <c r="A644" s="17" t="s">
        <v>3012</v>
      </c>
      <c r="B644" s="27" t="n">
        <f aca="false">'SK - Tableau 1'!G644</f>
        <v>58</v>
      </c>
      <c r="C644" s="54" t="n">
        <f aca="false">(TOT!BQ646*60)/TOT!AK646</f>
        <v>0.267657992565056</v>
      </c>
      <c r="D644" s="27" t="n">
        <f aca="false">VLOOKUP(C644,'PH - GIVEAWAYS'!$A$3:$B$55,2)</f>
        <v>99</v>
      </c>
      <c r="E644" s="27" t="n">
        <f aca="false">IF(TOT!AK646&lt;400,IF(D644&gt;66,66,D644),D644)</f>
        <v>99</v>
      </c>
      <c r="F644" s="27" t="n">
        <f aca="false">IF(TOT!AK646&lt;200,IF(E644&gt;60,60,E644),E644)</f>
        <v>99</v>
      </c>
      <c r="G644" s="50" t="n">
        <f aca="false">(TOT!BS646*60)/TOT!AK646</f>
        <v>2.67657992565056</v>
      </c>
      <c r="H644" s="55" t="n">
        <f aca="false">VLOOKUP(G644,'PH - BLOCKED SHOTS'!$A$3:$B$55,2)</f>
        <v>69</v>
      </c>
      <c r="I644" s="55" t="n">
        <f aca="false">IF(TOT!AK646&lt;400,IF(H644&gt;66,66,H644),H644)</f>
        <v>69</v>
      </c>
      <c r="J644" s="55" t="n">
        <f aca="false">IF(TOT!AK646&lt;200,IF(I644&gt;60,60,I644),I644)</f>
        <v>69</v>
      </c>
      <c r="K644" s="55" t="n">
        <f aca="false">((B644+F644+F644+J644)/4)+TOT!DC646</f>
        <v>84.25</v>
      </c>
      <c r="L644" s="55"/>
      <c r="M644" s="55" t="n">
        <f aca="false">VLOOKUP(TOT!FE646,'PH - GAME SCORE'!$A$3:$B$55,2)</f>
        <v>59</v>
      </c>
      <c r="N644" s="55" t="n">
        <f aca="false">AVERAGE(K644,M644)</f>
        <v>71.625</v>
      </c>
      <c r="O644" s="55" t="n">
        <f aca="false">IF(TOT!AN646&lt;13.4,IF(N644&gt;73,73,N644),N644)</f>
        <v>71.625</v>
      </c>
      <c r="P644" s="55" t="n">
        <f aca="false">IF(TOT!AN646&lt;13.4,IF(O644&gt;73,73,O644),O644)</f>
        <v>71.625</v>
      </c>
    </row>
    <row r="645" customFormat="false" ht="13" hidden="false" customHeight="true" outlineLevel="0" collapsed="false">
      <c r="A645" s="17" t="s">
        <v>3017</v>
      </c>
      <c r="B645" s="27" t="n">
        <f aca="false">'SK - Tableau 1'!G645</f>
        <v>47</v>
      </c>
      <c r="C645" s="54" t="n">
        <f aca="false">(TOT!BQ647*60)/TOT!AK647</f>
        <v>0</v>
      </c>
      <c r="D645" s="27" t="n">
        <f aca="false">VLOOKUP(C645,'PH - GIVEAWAYS'!$A$3:$B$55,2)</f>
        <v>99</v>
      </c>
      <c r="E645" s="27" t="n">
        <f aca="false">IF(TOT!AK647&lt;400,IF(D645&gt;66,66,D645),D645)</f>
        <v>66</v>
      </c>
      <c r="F645" s="27" t="n">
        <f aca="false">IF(TOT!AK647&lt;200,IF(E645&gt;60,60,E645),E645)</f>
        <v>60</v>
      </c>
      <c r="G645" s="50" t="n">
        <f aca="false">(TOT!BS647*60)/TOT!AK647</f>
        <v>0</v>
      </c>
      <c r="H645" s="55" t="n">
        <f aca="false">VLOOKUP(G645,'PH - BLOCKED SHOTS'!$A$3:$B$55,2)</f>
        <v>47</v>
      </c>
      <c r="I645" s="55" t="n">
        <f aca="false">IF(TOT!AK647&lt;400,IF(H645&gt;66,66,H645),H645)</f>
        <v>47</v>
      </c>
      <c r="J645" s="55" t="n">
        <f aca="false">IF(TOT!AK647&lt;200,IF(I645&gt;60,60,I645),I645)</f>
        <v>47</v>
      </c>
      <c r="K645" s="55" t="n">
        <f aca="false">((B645+F645+F645+J645)/4)+TOT!DC647</f>
        <v>53.5</v>
      </c>
      <c r="L645" s="55"/>
      <c r="M645" s="55" t="n">
        <f aca="false">VLOOKUP(TOT!FE647,'PH - GAME SCORE'!$A$3:$B$55,2)</f>
        <v>47</v>
      </c>
      <c r="N645" s="55" t="n">
        <f aca="false">AVERAGE(K645,M645)</f>
        <v>50.25</v>
      </c>
      <c r="O645" s="55" t="n">
        <f aca="false">IF(TOT!AN647&lt;13.4,IF(N645&gt;73,73,N645),N645)</f>
        <v>50.25</v>
      </c>
      <c r="P645" s="55" t="n">
        <f aca="false">IF(TOT!AN647&lt;13.4,IF(O645&gt;73,73,O645),O645)</f>
        <v>50.25</v>
      </c>
    </row>
    <row r="646" customFormat="false" ht="13" hidden="false" customHeight="true" outlineLevel="0" collapsed="false">
      <c r="A646" s="17" t="s">
        <v>3021</v>
      </c>
      <c r="B646" s="27" t="n">
        <f aca="false">'SK - Tableau 1'!G646</f>
        <v>60</v>
      </c>
      <c r="C646" s="54" t="n">
        <f aca="false">(TOT!BQ648*60)/TOT!AK648</f>
        <v>0</v>
      </c>
      <c r="D646" s="27" t="n">
        <f aca="false">VLOOKUP(C646,'PH - GIVEAWAYS'!$A$3:$B$55,2)</f>
        <v>99</v>
      </c>
      <c r="E646" s="27" t="n">
        <f aca="false">IF(TOT!AK648&lt;400,IF(D646&gt;66,66,D646),D646)</f>
        <v>66</v>
      </c>
      <c r="F646" s="27" t="n">
        <f aca="false">IF(TOT!AK648&lt;200,IF(E646&gt;60,60,E646),E646)</f>
        <v>60</v>
      </c>
      <c r="G646" s="50" t="n">
        <f aca="false">(TOT!BS648*60)/TOT!AK648</f>
        <v>0</v>
      </c>
      <c r="H646" s="55" t="n">
        <f aca="false">VLOOKUP(G646,'PH - BLOCKED SHOTS'!$A$3:$B$55,2)</f>
        <v>47</v>
      </c>
      <c r="I646" s="55" t="n">
        <f aca="false">IF(TOT!AK648&lt;400,IF(H646&gt;66,66,H646),H646)</f>
        <v>47</v>
      </c>
      <c r="J646" s="55" t="n">
        <f aca="false">IF(TOT!AK648&lt;200,IF(I646&gt;60,60,I646),I646)</f>
        <v>47</v>
      </c>
      <c r="K646" s="55" t="n">
        <f aca="false">((B646+F646+F646+J646)/4)+TOT!DC648</f>
        <v>56.75</v>
      </c>
      <c r="L646" s="55"/>
      <c r="M646" s="55" t="n">
        <f aca="false">VLOOKUP(TOT!FE648,'PH - GAME SCORE'!$A$3:$B$55,2)</f>
        <v>52</v>
      </c>
      <c r="N646" s="55" t="n">
        <f aca="false">AVERAGE(K646,M646)</f>
        <v>54.375</v>
      </c>
      <c r="O646" s="55" t="n">
        <f aca="false">IF(TOT!AN648&lt;13.4,IF(N646&gt;73,73,N646),N646)</f>
        <v>54.375</v>
      </c>
      <c r="P646" s="55" t="n">
        <f aca="false">IF(TOT!AN648&lt;13.4,IF(O646&gt;73,73,O646),O646)</f>
        <v>54.375</v>
      </c>
    </row>
    <row r="647" customFormat="false" ht="13" hidden="false" customHeight="true" outlineLevel="0" collapsed="false">
      <c r="A647" s="17" t="s">
        <v>3024</v>
      </c>
      <c r="B647" s="27" t="n">
        <f aca="false">'SK - Tableau 1'!G647</f>
        <v>85</v>
      </c>
      <c r="C647" s="54" t="n">
        <f aca="false">(TOT!BQ649*60)/TOT!AK649</f>
        <v>2.98918470092381</v>
      </c>
      <c r="D647" s="27" t="n">
        <f aca="false">VLOOKUP(C647,'PH - GIVEAWAYS'!$A$3:$B$55,2)</f>
        <v>53</v>
      </c>
      <c r="E647" s="27" t="n">
        <f aca="false">IF(TOT!AK649&lt;400,IF(D647&gt;66,66,D647),D647)</f>
        <v>53</v>
      </c>
      <c r="F647" s="27" t="n">
        <f aca="false">IF(TOT!AK649&lt;200,IF(E647&gt;60,60,E647),E647)</f>
        <v>53</v>
      </c>
      <c r="G647" s="50" t="n">
        <f aca="false">(TOT!BS649*60)/TOT!AK649</f>
        <v>0.56756671536528</v>
      </c>
      <c r="H647" s="55" t="n">
        <f aca="false">VLOOKUP(G647,'PH - BLOCKED SHOTS'!$A$3:$B$55,2)</f>
        <v>47</v>
      </c>
      <c r="I647" s="55" t="n">
        <f aca="false">IF(TOT!AK649&lt;400,IF(H647&gt;66,66,H647),H647)</f>
        <v>47</v>
      </c>
      <c r="J647" s="55" t="n">
        <f aca="false">IF(TOT!AK649&lt;200,IF(I647&gt;60,60,I647),I647)</f>
        <v>47</v>
      </c>
      <c r="K647" s="55" t="n">
        <f aca="false">((B647+F647+F647+J647)/4)+TOT!DC649</f>
        <v>59.5</v>
      </c>
      <c r="L647" s="55"/>
      <c r="M647" s="55" t="n">
        <f aca="false">VLOOKUP(TOT!FE649,'PH - GAME SCORE'!$A$3:$B$55,2)</f>
        <v>99</v>
      </c>
      <c r="N647" s="55" t="n">
        <f aca="false">AVERAGE(K647,M647)</f>
        <v>79.25</v>
      </c>
      <c r="O647" s="55" t="n">
        <f aca="false">IF(TOT!AN649&lt;13.4,IF(N647&gt;73,73,N647),N647)</f>
        <v>79.25</v>
      </c>
      <c r="P647" s="55" t="n">
        <f aca="false">IF(TOT!AN649&lt;13.4,IF(O647&gt;73,73,O647),O647)</f>
        <v>79.25</v>
      </c>
    </row>
    <row r="648" customFormat="false" ht="13" hidden="false" customHeight="true" outlineLevel="0" collapsed="false">
      <c r="A648" s="17" t="s">
        <v>3028</v>
      </c>
      <c r="B648" s="27" t="n">
        <f aca="false">'SK - Tableau 1'!G648</f>
        <v>49</v>
      </c>
      <c r="C648" s="54" t="n">
        <f aca="false">(TOT!BQ650*60)/TOT!AK650</f>
        <v>1.55254204801379</v>
      </c>
      <c r="D648" s="27" t="n">
        <f aca="false">VLOOKUP(C648,'PH - GIVEAWAYS'!$A$3:$B$55,2)</f>
        <v>79</v>
      </c>
      <c r="E648" s="27" t="n">
        <f aca="false">IF(TOT!AK650&lt;400,IF(D648&gt;66,66,D648),D648)</f>
        <v>66</v>
      </c>
      <c r="F648" s="27" t="n">
        <f aca="false">IF(TOT!AK650&lt;200,IF(E648&gt;60,60,E648),E648)</f>
        <v>66</v>
      </c>
      <c r="G648" s="50" t="n">
        <f aca="false">(TOT!BS650*60)/TOT!AK650</f>
        <v>2.58757008002298</v>
      </c>
      <c r="H648" s="55" t="n">
        <f aca="false">VLOOKUP(G648,'PH - BLOCKED SHOTS'!$A$3:$B$55,2)</f>
        <v>68</v>
      </c>
      <c r="I648" s="55" t="n">
        <f aca="false">IF(TOT!AK650&lt;400,IF(H648&gt;66,66,H648),H648)</f>
        <v>66</v>
      </c>
      <c r="J648" s="55" t="n">
        <f aca="false">IF(TOT!AK650&lt;200,IF(I648&gt;60,60,I648),I648)</f>
        <v>66</v>
      </c>
      <c r="K648" s="55" t="n">
        <f aca="false">((B648+F648+F648+J648)/4)+TOT!DC650</f>
        <v>62.75</v>
      </c>
      <c r="L648" s="55"/>
      <c r="M648" s="55" t="n">
        <f aca="false">VLOOKUP(TOT!FE650,'PH - GAME SCORE'!$A$3:$B$55,2)</f>
        <v>56</v>
      </c>
      <c r="N648" s="55" t="n">
        <f aca="false">AVERAGE(K648,M648)</f>
        <v>59.375</v>
      </c>
      <c r="O648" s="55" t="n">
        <f aca="false">IF(TOT!AN650&lt;13.4,IF(N648&gt;73,73,N648),N648)</f>
        <v>59.375</v>
      </c>
      <c r="P648" s="55" t="n">
        <f aca="false">IF(TOT!AN650&lt;13.4,IF(O648&gt;73,73,O648),O648)</f>
        <v>59.375</v>
      </c>
    </row>
    <row r="649" customFormat="false" ht="13" hidden="false" customHeight="true" outlineLevel="0" collapsed="false">
      <c r="A649" s="17" t="s">
        <v>3031</v>
      </c>
      <c r="B649" s="27" t="n">
        <f aca="false">'SK - Tableau 1'!G649</f>
        <v>60</v>
      </c>
      <c r="C649" s="54" t="n">
        <f aca="false">(TOT!BQ651*60)/TOT!AK651</f>
        <v>0.726099233561905</v>
      </c>
      <c r="D649" s="27" t="n">
        <f aca="false">VLOOKUP(C649,'PH - GIVEAWAYS'!$A$3:$B$55,2)</f>
        <v>96</v>
      </c>
      <c r="E649" s="27" t="n">
        <f aca="false">IF(TOT!AK651&lt;400,IF(D649&gt;66,66,D649),D649)</f>
        <v>66</v>
      </c>
      <c r="F649" s="27" t="n">
        <f aca="false">IF(TOT!AK651&lt;200,IF(E649&gt;60,60,E649),E649)</f>
        <v>60</v>
      </c>
      <c r="G649" s="50" t="n">
        <f aca="false">(TOT!BS651*60)/TOT!AK651</f>
        <v>0.726099233561905</v>
      </c>
      <c r="H649" s="55" t="n">
        <f aca="false">VLOOKUP(G649,'PH - BLOCKED SHOTS'!$A$3:$B$55,2)</f>
        <v>47</v>
      </c>
      <c r="I649" s="55" t="n">
        <f aca="false">IF(TOT!AK651&lt;400,IF(H649&gt;66,66,H649),H649)</f>
        <v>47</v>
      </c>
      <c r="J649" s="55" t="n">
        <f aca="false">IF(TOT!AK651&lt;200,IF(I649&gt;60,60,I649),I649)</f>
        <v>47</v>
      </c>
      <c r="K649" s="55" t="n">
        <f aca="false">((B649+F649+F649+J649)/4)+TOT!DC651</f>
        <v>56.75</v>
      </c>
      <c r="L649" s="55"/>
      <c r="M649" s="55" t="n">
        <f aca="false">VLOOKUP(TOT!FE651,'PH - GAME SCORE'!$A$3:$B$55,2)</f>
        <v>47</v>
      </c>
      <c r="N649" s="55" t="n">
        <f aca="false">AVERAGE(K649,M649)</f>
        <v>51.875</v>
      </c>
      <c r="O649" s="55" t="n">
        <f aca="false">IF(TOT!AN651&lt;13.4,IF(N649&gt;73,73,N649),N649)</f>
        <v>51.875</v>
      </c>
      <c r="P649" s="55" t="n">
        <f aca="false">IF(TOT!AN651&lt;13.4,IF(O649&gt;73,73,O649),O649)</f>
        <v>51.875</v>
      </c>
    </row>
    <row r="650" customFormat="false" ht="13" hidden="false" customHeight="true" outlineLevel="0" collapsed="false">
      <c r="A650" s="17" t="s">
        <v>3036</v>
      </c>
      <c r="B650" s="27" t="n">
        <f aca="false">'SK - Tableau 1'!G650</f>
        <v>87</v>
      </c>
      <c r="C650" s="54" t="n">
        <f aca="false">(TOT!BQ652*60)/TOT!AK652</f>
        <v>1.44113689688529</v>
      </c>
      <c r="D650" s="27" t="n">
        <f aca="false">VLOOKUP(C650,'PH - GIVEAWAYS'!$A$3:$B$55,2)</f>
        <v>81</v>
      </c>
      <c r="E650" s="27" t="n">
        <f aca="false">IF(TOT!AK652&lt;400,IF(D650&gt;66,66,D650),D650)</f>
        <v>81</v>
      </c>
      <c r="F650" s="27" t="n">
        <f aca="false">IF(TOT!AK652&lt;200,IF(E650&gt;60,60,E650),E650)</f>
        <v>81</v>
      </c>
      <c r="G650" s="50" t="n">
        <f aca="false">(TOT!BS652*60)/TOT!AK652</f>
        <v>4.24334752971779</v>
      </c>
      <c r="H650" s="55" t="n">
        <f aca="false">VLOOKUP(G650,'PH - BLOCKED SHOTS'!$A$3:$B$55,2)</f>
        <v>84</v>
      </c>
      <c r="I650" s="55" t="n">
        <f aca="false">IF(TOT!AK652&lt;400,IF(H650&gt;66,66,H650),H650)</f>
        <v>84</v>
      </c>
      <c r="J650" s="55" t="n">
        <f aca="false">IF(TOT!AK652&lt;200,IF(I650&gt;60,60,I650),I650)</f>
        <v>84</v>
      </c>
      <c r="K650" s="55" t="n">
        <f aca="false">((B650+F650+F650+J650)/4)+TOT!DC652</f>
        <v>83.25</v>
      </c>
      <c r="L650" s="55"/>
      <c r="M650" s="55" t="n">
        <f aca="false">VLOOKUP(TOT!FE652,'PH - GAME SCORE'!$A$3:$B$55,2)</f>
        <v>56</v>
      </c>
      <c r="N650" s="55" t="n">
        <f aca="false">AVERAGE(K650,M650)</f>
        <v>69.625</v>
      </c>
      <c r="O650" s="55" t="n">
        <f aca="false">IF(TOT!AN652&lt;13.4,IF(N650&gt;73,73,N650),N650)</f>
        <v>69.625</v>
      </c>
      <c r="P650" s="55" t="n">
        <f aca="false">IF(TOT!AN652&lt;13.4,IF(O650&gt;73,73,O650),O650)</f>
        <v>69.625</v>
      </c>
    </row>
    <row r="651" customFormat="false" ht="13" hidden="false" customHeight="true" outlineLevel="0" collapsed="false">
      <c r="A651" s="17" t="s">
        <v>3039</v>
      </c>
      <c r="B651" s="27" t="n">
        <f aca="false">'SK - Tableau 1'!G651</f>
        <v>72</v>
      </c>
      <c r="C651" s="54" t="n">
        <f aca="false">(TOT!BQ653*60)/TOT!AK653</f>
        <v>3.4207269044672</v>
      </c>
      <c r="D651" s="27" t="n">
        <f aca="false">VLOOKUP(C651,'PH - GIVEAWAYS'!$A$3:$B$55,2)</f>
        <v>50</v>
      </c>
      <c r="E651" s="27" t="n">
        <f aca="false">IF(TOT!AK653&lt;400,IF(D651&gt;66,66,D651),D651)</f>
        <v>50</v>
      </c>
      <c r="F651" s="27" t="n">
        <f aca="false">IF(TOT!AK653&lt;200,IF(E651&gt;60,60,E651),E651)</f>
        <v>50</v>
      </c>
      <c r="G651" s="50" t="n">
        <f aca="false">(TOT!BS653*60)/TOT!AK653</f>
        <v>6.03128164735006</v>
      </c>
      <c r="H651" s="55" t="n">
        <f aca="false">VLOOKUP(G651,'PH - BLOCKED SHOTS'!$A$3:$B$55,2)</f>
        <v>95</v>
      </c>
      <c r="I651" s="55" t="n">
        <f aca="false">IF(TOT!AK653&lt;400,IF(H651&gt;66,66,H651),H651)</f>
        <v>95</v>
      </c>
      <c r="J651" s="55" t="n">
        <f aca="false">IF(TOT!AK653&lt;200,IF(I651&gt;60,60,I651),I651)</f>
        <v>95</v>
      </c>
      <c r="K651" s="55" t="n">
        <f aca="false">((B651+F651+F651+J651)/4)+TOT!DC653</f>
        <v>66.75</v>
      </c>
      <c r="L651" s="55"/>
      <c r="M651" s="55" t="n">
        <f aca="false">VLOOKUP(TOT!FE653,'PH - GAME SCORE'!$A$3:$B$55,2)</f>
        <v>58</v>
      </c>
      <c r="N651" s="55" t="n">
        <f aca="false">AVERAGE(K651,M651)</f>
        <v>62.375</v>
      </c>
      <c r="O651" s="55" t="n">
        <f aca="false">IF(TOT!AN653&lt;13.4,IF(N651&gt;73,73,N651),N651)</f>
        <v>62.375</v>
      </c>
      <c r="P651" s="55" t="n">
        <f aca="false">IF(TOT!AN653&lt;13.4,IF(O651&gt;73,73,O651),O651)</f>
        <v>62.375</v>
      </c>
    </row>
    <row r="652" customFormat="false" ht="13" hidden="false" customHeight="true" outlineLevel="0" collapsed="false">
      <c r="A652" s="17" t="s">
        <v>3043</v>
      </c>
      <c r="B652" s="27" t="n">
        <f aca="false">'SK - Tableau 1'!G652</f>
        <v>82</v>
      </c>
      <c r="C652" s="54" t="n">
        <f aca="false">(TOT!BQ654*60)/TOT!AK654</f>
        <v>2.23452440865627</v>
      </c>
      <c r="D652" s="27" t="n">
        <f aca="false">VLOOKUP(C652,'PH - GIVEAWAYS'!$A$3:$B$55,2)</f>
        <v>64</v>
      </c>
      <c r="E652" s="27" t="n">
        <f aca="false">IF(TOT!AK654&lt;400,IF(D652&gt;66,66,D652),D652)</f>
        <v>64</v>
      </c>
      <c r="F652" s="27" t="n">
        <f aca="false">IF(TOT!AK654&lt;200,IF(E652&gt;60,60,E652),E652)</f>
        <v>64</v>
      </c>
      <c r="G652" s="50" t="n">
        <f aca="false">(TOT!BS654*60)/TOT!AK654</f>
        <v>7.12632108706593</v>
      </c>
      <c r="H652" s="55" t="n">
        <f aca="false">VLOOKUP(G652,'PH - BLOCKED SHOTS'!$A$3:$B$55,2)</f>
        <v>98</v>
      </c>
      <c r="I652" s="55" t="n">
        <f aca="false">IF(TOT!AK654&lt;400,IF(H652&gt;66,66,H652),H652)</f>
        <v>98</v>
      </c>
      <c r="J652" s="55" t="n">
        <f aca="false">IF(TOT!AK654&lt;200,IF(I652&gt;60,60,I652),I652)</f>
        <v>98</v>
      </c>
      <c r="K652" s="55" t="n">
        <f aca="false">((B652+F652+F652+J652)/4)+TOT!DC654</f>
        <v>77</v>
      </c>
      <c r="L652" s="55"/>
      <c r="M652" s="55" t="n">
        <f aca="false">VLOOKUP(TOT!FE654,'PH - GAME SCORE'!$A$3:$B$55,2)</f>
        <v>57</v>
      </c>
      <c r="N652" s="55" t="n">
        <f aca="false">AVERAGE(K652,M652)</f>
        <v>67</v>
      </c>
      <c r="O652" s="55" t="n">
        <f aca="false">IF(TOT!AN654&lt;13.4,IF(N652&gt;73,73,N652),N652)</f>
        <v>67</v>
      </c>
      <c r="P652" s="55" t="n">
        <f aca="false">IF(TOT!AN654&lt;13.4,IF(O652&gt;73,73,O652),O652)</f>
        <v>67</v>
      </c>
    </row>
    <row r="653" customFormat="false" ht="13" hidden="false" customHeight="true" outlineLevel="0" collapsed="false">
      <c r="A653" s="17" t="s">
        <v>3047</v>
      </c>
      <c r="B653" s="27" t="n">
        <f aca="false">'SK - Tableau 1'!G653</f>
        <v>93</v>
      </c>
      <c r="C653" s="54" t="n">
        <f aca="false">(TOT!BQ655*60)/TOT!AK655</f>
        <v>2.13226416383812</v>
      </c>
      <c r="D653" s="27" t="n">
        <f aca="false">VLOOKUP(C653,'PH - GIVEAWAYS'!$A$3:$B$55,2)</f>
        <v>66</v>
      </c>
      <c r="E653" s="27" t="n">
        <f aca="false">IF(TOT!AK655&lt;400,IF(D653&gt;66,66,D653),D653)</f>
        <v>66</v>
      </c>
      <c r="F653" s="27" t="n">
        <f aca="false">IF(TOT!AK655&lt;200,IF(E653&gt;60,60,E653),E653)</f>
        <v>66</v>
      </c>
      <c r="G653" s="50" t="n">
        <f aca="false">(TOT!BS655*60)/TOT!AK655</f>
        <v>4.38754356789768</v>
      </c>
      <c r="H653" s="55" t="n">
        <f aca="false">VLOOKUP(G653,'PH - BLOCKED SHOTS'!$A$3:$B$55,2)</f>
        <v>85</v>
      </c>
      <c r="I653" s="55" t="n">
        <f aca="false">IF(TOT!AK655&lt;400,IF(H653&gt;66,66,H653),H653)</f>
        <v>85</v>
      </c>
      <c r="J653" s="55" t="n">
        <f aca="false">IF(TOT!AK655&lt;200,IF(I653&gt;60,60,I653),I653)</f>
        <v>85</v>
      </c>
      <c r="K653" s="55" t="n">
        <f aca="false">((B653+F653+F653+J653)/4)+TOT!DC655</f>
        <v>77.5</v>
      </c>
      <c r="L653" s="55"/>
      <c r="M653" s="55" t="n">
        <f aca="false">VLOOKUP(TOT!FE655,'PH - GAME SCORE'!$A$3:$B$55,2)</f>
        <v>61</v>
      </c>
      <c r="N653" s="55" t="n">
        <f aca="false">AVERAGE(K653,M653)</f>
        <v>69.25</v>
      </c>
      <c r="O653" s="55" t="n">
        <f aca="false">IF(TOT!AN655&lt;13.4,IF(N653&gt;73,73,N653),N653)</f>
        <v>69.25</v>
      </c>
      <c r="P653" s="55" t="n">
        <f aca="false">IF(TOT!AN655&lt;13.4,IF(O653&gt;73,73,O653),O653)</f>
        <v>69.25</v>
      </c>
    </row>
    <row r="654" customFormat="false" ht="13" hidden="false" customHeight="true" outlineLevel="0" collapsed="false">
      <c r="A654" s="17" t="s">
        <v>3050</v>
      </c>
      <c r="B654" s="27" t="n">
        <f aca="false">'SK - Tableau 1'!G654</f>
        <v>60</v>
      </c>
      <c r="C654" s="54" t="n">
        <f aca="false">(TOT!BQ656*60)/TOT!AK656</f>
        <v>3.09311566963813</v>
      </c>
      <c r="D654" s="27" t="n">
        <f aca="false">VLOOKUP(C654,'PH - GIVEAWAYS'!$A$3:$B$55,2)</f>
        <v>52</v>
      </c>
      <c r="E654" s="27" t="n">
        <f aca="false">IF(TOT!AK656&lt;400,IF(D654&gt;66,66,D654),D654)</f>
        <v>52</v>
      </c>
      <c r="F654" s="27" t="n">
        <f aca="false">IF(TOT!AK656&lt;200,IF(E654&gt;60,60,E654),E654)</f>
        <v>52</v>
      </c>
      <c r="G654" s="50" t="n">
        <f aca="false">(TOT!BS656*60)/TOT!AK656</f>
        <v>5.79959188057149</v>
      </c>
      <c r="H654" s="55" t="n">
        <f aca="false">VLOOKUP(G654,'PH - BLOCKED SHOTS'!$A$3:$B$55,2)</f>
        <v>94</v>
      </c>
      <c r="I654" s="55" t="n">
        <f aca="false">IF(TOT!AK656&lt;400,IF(H654&gt;66,66,H654),H654)</f>
        <v>66</v>
      </c>
      <c r="J654" s="55" t="n">
        <f aca="false">IF(TOT!AK656&lt;200,IF(I654&gt;60,60,I654),I654)</f>
        <v>60</v>
      </c>
      <c r="K654" s="55" t="n">
        <f aca="false">((B654+F654+F654+J654)/4)+TOT!DC656</f>
        <v>56</v>
      </c>
      <c r="L654" s="55"/>
      <c r="M654" s="55" t="n">
        <f aca="false">VLOOKUP(TOT!FE656,'PH - GAME SCORE'!$A$3:$B$55,2)</f>
        <v>58</v>
      </c>
      <c r="N654" s="55" t="n">
        <f aca="false">AVERAGE(K654,M654)</f>
        <v>57</v>
      </c>
      <c r="O654" s="55" t="n">
        <f aca="false">IF(TOT!AN656&lt;13.4,IF(N654&gt;73,73,N654),N654)</f>
        <v>57</v>
      </c>
      <c r="P654" s="55" t="n">
        <f aca="false">IF(TOT!AN656&lt;13.4,IF(O654&gt;73,73,O654),O654)</f>
        <v>57</v>
      </c>
    </row>
    <row r="655" customFormat="false" ht="13" hidden="false" customHeight="true" outlineLevel="0" collapsed="false">
      <c r="A655" s="17" t="s">
        <v>3055</v>
      </c>
      <c r="B655" s="27" t="n">
        <f aca="false">'SK - Tableau 1'!G655</f>
        <v>75</v>
      </c>
      <c r="C655" s="54" t="n">
        <f aca="false">(TOT!BQ657*60)/TOT!AK657</f>
        <v>2.63916274836948</v>
      </c>
      <c r="D655" s="27" t="n">
        <f aca="false">VLOOKUP(C655,'PH - GIVEAWAYS'!$A$3:$B$55,2)</f>
        <v>58</v>
      </c>
      <c r="E655" s="27" t="n">
        <f aca="false">IF(TOT!AK657&lt;400,IF(D655&gt;66,66,D655),D655)</f>
        <v>58</v>
      </c>
      <c r="F655" s="27" t="n">
        <f aca="false">IF(TOT!AK657&lt;200,IF(E655&gt;60,60,E655),E655)</f>
        <v>58</v>
      </c>
      <c r="G655" s="50" t="n">
        <f aca="false">(TOT!BS657*60)/TOT!AK657</f>
        <v>1.228575762172</v>
      </c>
      <c r="H655" s="55" t="n">
        <f aca="false">VLOOKUP(G655,'PH - BLOCKED SHOTS'!$A$3:$B$55,2)</f>
        <v>52</v>
      </c>
      <c r="I655" s="55" t="n">
        <f aca="false">IF(TOT!AK657&lt;400,IF(H655&gt;66,66,H655),H655)</f>
        <v>52</v>
      </c>
      <c r="J655" s="55" t="n">
        <f aca="false">IF(TOT!AK657&lt;200,IF(I655&gt;60,60,I655),I655)</f>
        <v>52</v>
      </c>
      <c r="K655" s="55" t="n">
        <f aca="false">((B655+F655+F655+J655)/4)+TOT!DC657</f>
        <v>67.75</v>
      </c>
      <c r="L655" s="55"/>
      <c r="M655" s="55" t="n">
        <f aca="false">VLOOKUP(TOT!FE657,'PH - GAME SCORE'!$A$3:$B$55,2)</f>
        <v>91</v>
      </c>
      <c r="N655" s="55" t="n">
        <f aca="false">AVERAGE(K655,M655)</f>
        <v>79.375</v>
      </c>
      <c r="O655" s="55" t="n">
        <f aca="false">IF(TOT!AN657&lt;13.4,IF(N655&gt;73,73,N655),N655)</f>
        <v>79.375</v>
      </c>
      <c r="P655" s="55" t="n">
        <f aca="false">IF(TOT!AN657&lt;13.4,IF(O655&gt;73,73,O655),O655)</f>
        <v>79.375</v>
      </c>
    </row>
    <row r="656" customFormat="false" ht="13" hidden="false" customHeight="true" outlineLevel="0" collapsed="false">
      <c r="A656" s="17" t="s">
        <v>3059</v>
      </c>
      <c r="B656" s="27" t="n">
        <f aca="false">'SK - Tableau 1'!G656</f>
        <v>73</v>
      </c>
      <c r="C656" s="54" t="n">
        <f aca="false">(TOT!BQ658*60)/TOT!AK658</f>
        <v>1.53627311522047</v>
      </c>
      <c r="D656" s="27" t="n">
        <f aca="false">VLOOKUP(C656,'PH - GIVEAWAYS'!$A$3:$B$55,2)</f>
        <v>79</v>
      </c>
      <c r="E656" s="27" t="n">
        <f aca="false">IF(TOT!AK658&lt;400,IF(D656&gt;66,66,D656),D656)</f>
        <v>79</v>
      </c>
      <c r="F656" s="27" t="n">
        <f aca="false">IF(TOT!AK658&lt;200,IF(E656&gt;60,60,E656),E656)</f>
        <v>79</v>
      </c>
      <c r="G656" s="50" t="n">
        <f aca="false">(TOT!BS658*60)/TOT!AK658</f>
        <v>0.896159317211942</v>
      </c>
      <c r="H656" s="55" t="n">
        <f aca="false">VLOOKUP(G656,'PH - BLOCKED SHOTS'!$A$3:$B$55,2)</f>
        <v>48</v>
      </c>
      <c r="I656" s="55" t="n">
        <f aca="false">IF(TOT!AK658&lt;400,IF(H656&gt;66,66,H656),H656)</f>
        <v>48</v>
      </c>
      <c r="J656" s="55" t="n">
        <f aca="false">IF(TOT!AK658&lt;200,IF(I656&gt;60,60,I656),I656)</f>
        <v>48</v>
      </c>
      <c r="K656" s="55" t="n">
        <f aca="false">((B656+F656+F656+J656)/4)+TOT!DC658</f>
        <v>73.75</v>
      </c>
      <c r="L656" s="55"/>
      <c r="M656" s="55" t="n">
        <f aca="false">VLOOKUP(TOT!FE658,'PH - GAME SCORE'!$A$3:$B$55,2)</f>
        <v>62</v>
      </c>
      <c r="N656" s="55" t="n">
        <f aca="false">AVERAGE(K656,M656)</f>
        <v>67.875</v>
      </c>
      <c r="O656" s="55" t="n">
        <f aca="false">IF(TOT!AN658&lt;13.4,IF(N656&gt;73,73,N656),N656)</f>
        <v>67.875</v>
      </c>
      <c r="P656" s="55" t="n">
        <f aca="false">IF(TOT!AN658&lt;13.4,IF(O656&gt;73,73,O656),O656)</f>
        <v>67.875</v>
      </c>
    </row>
    <row r="657" customFormat="false" ht="13" hidden="false" customHeight="true" outlineLevel="0" collapsed="false">
      <c r="A657" s="17" t="s">
        <v>3063</v>
      </c>
      <c r="B657" s="27" t="n">
        <f aca="false">'SK - Tableau 1'!G657</f>
        <v>72</v>
      </c>
      <c r="C657" s="54" t="n">
        <f aca="false">(TOT!BQ659*60)/TOT!AK659</f>
        <v>1.33321576580549</v>
      </c>
      <c r="D657" s="27" t="n">
        <f aca="false">VLOOKUP(C657,'PH - GIVEAWAYS'!$A$3:$B$55,2)</f>
        <v>84</v>
      </c>
      <c r="E657" s="27" t="n">
        <f aca="false">IF(TOT!AK659&lt;400,IF(D657&gt;66,66,D657),D657)</f>
        <v>84</v>
      </c>
      <c r="F657" s="27" t="n">
        <f aca="false">IF(TOT!AK659&lt;200,IF(E657&gt;60,60,E657),E657)</f>
        <v>84</v>
      </c>
      <c r="G657" s="50" t="n">
        <f aca="false">(TOT!BS659*60)/TOT!AK659</f>
        <v>1.26972930076713</v>
      </c>
      <c r="H657" s="55" t="n">
        <f aca="false">VLOOKUP(G657,'PH - BLOCKED SHOTS'!$A$3:$B$55,2)</f>
        <v>52</v>
      </c>
      <c r="I657" s="55" t="n">
        <f aca="false">IF(TOT!AK659&lt;400,IF(H657&gt;66,66,H657),H657)</f>
        <v>52</v>
      </c>
      <c r="J657" s="55" t="n">
        <f aca="false">IF(TOT!AK659&lt;200,IF(I657&gt;60,60,I657),I657)</f>
        <v>52</v>
      </c>
      <c r="K657" s="55" t="n">
        <f aca="false">((B657+F657+F657+J657)/4)+TOT!DC659</f>
        <v>84</v>
      </c>
      <c r="L657" s="55"/>
      <c r="M657" s="55" t="n">
        <f aca="false">VLOOKUP(TOT!FE659,'PH - GAME SCORE'!$A$3:$B$55,2)</f>
        <v>81</v>
      </c>
      <c r="N657" s="55" t="n">
        <f aca="false">AVERAGE(K657,M657)</f>
        <v>82.5</v>
      </c>
      <c r="O657" s="55" t="n">
        <f aca="false">IF(TOT!AN659&lt;13.4,IF(N657&gt;73,73,N657),N657)</f>
        <v>82.5</v>
      </c>
      <c r="P657" s="55" t="n">
        <f aca="false">IF(TOT!AN659&lt;13.4,IF(O657&gt;73,73,O657),O657)</f>
        <v>82.5</v>
      </c>
    </row>
    <row r="658" customFormat="false" ht="13" hidden="false" customHeight="true" outlineLevel="0" collapsed="false">
      <c r="A658" s="17" t="s">
        <v>3067</v>
      </c>
      <c r="B658" s="27" t="n">
        <f aca="false">'SK - Tableau 1'!G658</f>
        <v>87</v>
      </c>
      <c r="C658" s="54" t="n">
        <f aca="false">(TOT!BQ660*60)/TOT!AK660</f>
        <v>2.33564884727675</v>
      </c>
      <c r="D658" s="27" t="n">
        <f aca="false">VLOOKUP(C658,'PH - GIVEAWAYS'!$A$3:$B$55,2)</f>
        <v>62</v>
      </c>
      <c r="E658" s="27" t="n">
        <f aca="false">IF(TOT!AK660&lt;400,IF(D658&gt;66,66,D658),D658)</f>
        <v>62</v>
      </c>
      <c r="F658" s="27" t="n">
        <f aca="false">IF(TOT!AK660&lt;200,IF(E658&gt;60,60,E658),E658)</f>
        <v>62</v>
      </c>
      <c r="G658" s="50" t="n">
        <f aca="false">(TOT!BS660*60)/TOT!AK660</f>
        <v>2.7786167321051</v>
      </c>
      <c r="H658" s="55" t="n">
        <f aca="false">VLOOKUP(G658,'PH - BLOCKED SHOTS'!$A$3:$B$55,2)</f>
        <v>70</v>
      </c>
      <c r="I658" s="55" t="n">
        <f aca="false">IF(TOT!AK660&lt;400,IF(H658&gt;66,66,H658),H658)</f>
        <v>70</v>
      </c>
      <c r="J658" s="55" t="n">
        <f aca="false">IF(TOT!AK660&lt;200,IF(I658&gt;60,60,I658),I658)</f>
        <v>70</v>
      </c>
      <c r="K658" s="55" t="n">
        <f aca="false">((B658+F658+F658+J658)/4)+TOT!DC660</f>
        <v>70.25</v>
      </c>
      <c r="L658" s="55"/>
      <c r="M658" s="55" t="n">
        <f aca="false">VLOOKUP(TOT!FE660,'PH - GAME SCORE'!$A$3:$B$55,2)</f>
        <v>81</v>
      </c>
      <c r="N658" s="55" t="n">
        <f aca="false">AVERAGE(K658,M658)</f>
        <v>75.625</v>
      </c>
      <c r="O658" s="55" t="n">
        <f aca="false">IF(TOT!AN660&lt;13.4,IF(N658&gt;73,73,N658),N658)</f>
        <v>75.625</v>
      </c>
      <c r="P658" s="55" t="n">
        <f aca="false">IF(TOT!AN660&lt;13.4,IF(O658&gt;73,73,O658),O658)</f>
        <v>75.625</v>
      </c>
    </row>
    <row r="659" customFormat="false" ht="13" hidden="false" customHeight="true" outlineLevel="0" collapsed="false">
      <c r="A659" s="17" t="s">
        <v>3071</v>
      </c>
      <c r="B659" s="27" t="n">
        <f aca="false">'SK - Tableau 1'!G659</f>
        <v>56</v>
      </c>
      <c r="C659" s="54" t="n">
        <f aca="false">(TOT!BQ661*60)/TOT!AK661</f>
        <v>2.95478286822865</v>
      </c>
      <c r="D659" s="27" t="n">
        <f aca="false">VLOOKUP(C659,'PH - GIVEAWAYS'!$A$3:$B$55,2)</f>
        <v>54</v>
      </c>
      <c r="E659" s="27" t="n">
        <f aca="false">IF(TOT!AK661&lt;400,IF(D659&gt;66,66,D659),D659)</f>
        <v>54</v>
      </c>
      <c r="F659" s="27" t="n">
        <f aca="false">IF(TOT!AK661&lt;200,IF(E659&gt;60,60,E659),E659)</f>
        <v>54</v>
      </c>
      <c r="G659" s="50" t="n">
        <f aca="false">(TOT!BS661*60)/TOT!AK661</f>
        <v>4.56648261453518</v>
      </c>
      <c r="H659" s="55" t="n">
        <f aca="false">VLOOKUP(G659,'PH - BLOCKED SHOTS'!$A$3:$B$55,2)</f>
        <v>86</v>
      </c>
      <c r="I659" s="55" t="n">
        <f aca="false">IF(TOT!AK661&lt;400,IF(H659&gt;66,66,H659),H659)</f>
        <v>86</v>
      </c>
      <c r="J659" s="55" t="n">
        <f aca="false">IF(TOT!AK661&lt;200,IF(I659&gt;60,60,I659),I659)</f>
        <v>86</v>
      </c>
      <c r="K659" s="55" t="n">
        <f aca="false">((B659+F659+F659+J659)/4)+TOT!DC661</f>
        <v>62.5</v>
      </c>
      <c r="L659" s="55"/>
      <c r="M659" s="55" t="n">
        <f aca="false">VLOOKUP(TOT!FE661,'PH - GAME SCORE'!$A$3:$B$55,2)</f>
        <v>57</v>
      </c>
      <c r="N659" s="55" t="n">
        <f aca="false">AVERAGE(K659,M659)</f>
        <v>59.75</v>
      </c>
      <c r="O659" s="55" t="n">
        <f aca="false">IF(TOT!AN661&lt;13.4,IF(N659&gt;73,73,N659),N659)</f>
        <v>59.75</v>
      </c>
      <c r="P659" s="55" t="n">
        <f aca="false">IF(TOT!AN661&lt;13.4,IF(O659&gt;73,73,O659),O659)</f>
        <v>59.75</v>
      </c>
    </row>
    <row r="660" customFormat="false" ht="13" hidden="false" customHeight="true" outlineLevel="0" collapsed="false">
      <c r="A660" s="17" t="s">
        <v>3076</v>
      </c>
      <c r="B660" s="27" t="n">
        <f aca="false">'SK - Tableau 1'!G660</f>
        <v>57</v>
      </c>
      <c r="C660" s="54" t="n">
        <f aca="false">(TOT!BQ662*60)/TOT!AK662</f>
        <v>0.696969045109388</v>
      </c>
      <c r="D660" s="27" t="n">
        <f aca="false">VLOOKUP(C660,'PH - GIVEAWAYS'!$A$3:$B$55,2)</f>
        <v>96</v>
      </c>
      <c r="E660" s="27" t="n">
        <f aca="false">IF(TOT!AK662&lt;400,IF(D660&gt;66,66,D660),D660)</f>
        <v>96</v>
      </c>
      <c r="F660" s="27" t="n">
        <f aca="false">IF(TOT!AK662&lt;200,IF(E660&gt;60,60,E660),E660)</f>
        <v>96</v>
      </c>
      <c r="G660" s="50" t="n">
        <f aca="false">(TOT!BS662*60)/TOT!AK662</f>
        <v>3.17508120549832</v>
      </c>
      <c r="H660" s="55" t="n">
        <f aca="false">VLOOKUP(G660,'PH - BLOCKED SHOTS'!$A$3:$B$55,2)</f>
        <v>74</v>
      </c>
      <c r="I660" s="55" t="n">
        <f aca="false">IF(TOT!AK662&lt;400,IF(H660&gt;66,66,H660),H660)</f>
        <v>74</v>
      </c>
      <c r="J660" s="55" t="n">
        <f aca="false">IF(TOT!AK662&lt;200,IF(I660&gt;60,60,I660),I660)</f>
        <v>74</v>
      </c>
      <c r="K660" s="55" t="n">
        <f aca="false">((B660+F660+F660+J660)/4)+TOT!DC662</f>
        <v>80.75</v>
      </c>
      <c r="L660" s="55"/>
      <c r="M660" s="55" t="n">
        <f aca="false">VLOOKUP(TOT!FE662,'PH - GAME SCORE'!$A$3:$B$55,2)</f>
        <v>57</v>
      </c>
      <c r="N660" s="55" t="n">
        <f aca="false">AVERAGE(K660,M660)</f>
        <v>68.875</v>
      </c>
      <c r="O660" s="55" t="n">
        <f aca="false">IF(TOT!AN662&lt;13.4,IF(N660&gt;73,73,N660),N660)</f>
        <v>68.875</v>
      </c>
      <c r="P660" s="55" t="n">
        <f aca="false">IF(TOT!AN662&lt;13.4,IF(O660&gt;73,73,O660),O660)</f>
        <v>68.875</v>
      </c>
    </row>
    <row r="661" customFormat="false" ht="13" hidden="false" customHeight="true" outlineLevel="0" collapsed="false">
      <c r="A661" s="17" t="s">
        <v>3080</v>
      </c>
      <c r="B661" s="27" t="n">
        <f aca="false">'SK - Tableau 1'!G661</f>
        <v>86</v>
      </c>
      <c r="C661" s="54" t="n">
        <f aca="false">(TOT!BQ663*60)/TOT!AK663</f>
        <v>1.97621225983525</v>
      </c>
      <c r="D661" s="27" t="n">
        <f aca="false">VLOOKUP(C661,'PH - GIVEAWAYS'!$A$3:$B$55,2)</f>
        <v>69</v>
      </c>
      <c r="E661" s="27" t="n">
        <f aca="false">IF(TOT!AK663&lt;400,IF(D661&gt;66,66,D661),D661)</f>
        <v>69</v>
      </c>
      <c r="F661" s="27" t="n">
        <f aca="false">IF(TOT!AK663&lt;200,IF(E661&gt;60,60,E661),E661)</f>
        <v>69</v>
      </c>
      <c r="G661" s="50" t="n">
        <f aca="false">(TOT!BS663*60)/TOT!AK663</f>
        <v>1.13781917990514</v>
      </c>
      <c r="H661" s="55" t="n">
        <f aca="false">VLOOKUP(G661,'PH - BLOCKED SHOTS'!$A$3:$B$55,2)</f>
        <v>51</v>
      </c>
      <c r="I661" s="55" t="n">
        <f aca="false">IF(TOT!AK663&lt;400,IF(H661&gt;66,66,H661),H661)</f>
        <v>51</v>
      </c>
      <c r="J661" s="55" t="n">
        <f aca="false">IF(TOT!AK663&lt;200,IF(I661&gt;60,60,I661),I661)</f>
        <v>51</v>
      </c>
      <c r="K661" s="55" t="n">
        <f aca="false">((B661+F661+F661+J661)/4)+TOT!DC663</f>
        <v>73.75</v>
      </c>
      <c r="L661" s="55"/>
      <c r="M661" s="55" t="n">
        <f aca="false">VLOOKUP(TOT!FE663,'PH - GAME SCORE'!$A$3:$B$55,2)</f>
        <v>71</v>
      </c>
      <c r="N661" s="55" t="n">
        <f aca="false">AVERAGE(K661,M661)</f>
        <v>72.375</v>
      </c>
      <c r="O661" s="55" t="n">
        <f aca="false">IF(TOT!AN663&lt;13.4,IF(N661&gt;73,73,N661),N661)</f>
        <v>72.375</v>
      </c>
      <c r="P661" s="55" t="n">
        <f aca="false">IF(TOT!AN663&lt;13.4,IF(O661&gt;73,73,O661),O661)</f>
        <v>72.375</v>
      </c>
    </row>
    <row r="662" customFormat="false" ht="13" hidden="false" customHeight="true" outlineLevel="0" collapsed="false">
      <c r="A662" s="17" t="s">
        <v>3083</v>
      </c>
      <c r="B662" s="27" t="n">
        <f aca="false">'SK - Tableau 1'!G662</f>
        <v>66</v>
      </c>
      <c r="C662" s="54" t="n">
        <f aca="false">(TOT!BQ664*60)/TOT!AK664</f>
        <v>1.28030044383749</v>
      </c>
      <c r="D662" s="27" t="n">
        <f aca="false">VLOOKUP(C662,'PH - GIVEAWAYS'!$A$3:$B$55,2)</f>
        <v>85</v>
      </c>
      <c r="E662" s="27" t="n">
        <f aca="false">IF(TOT!AK664&lt;400,IF(D662&gt;66,66,D662),D662)</f>
        <v>85</v>
      </c>
      <c r="F662" s="27" t="n">
        <f aca="false">IF(TOT!AK664&lt;200,IF(E662&gt;60,60,E662),E662)</f>
        <v>85</v>
      </c>
      <c r="G662" s="50" t="n">
        <f aca="false">(TOT!BS664*60)/TOT!AK664</f>
        <v>2.20211676340048</v>
      </c>
      <c r="H662" s="55" t="n">
        <f aca="false">VLOOKUP(G662,'PH - BLOCKED SHOTS'!$A$3:$B$55,2)</f>
        <v>64</v>
      </c>
      <c r="I662" s="55" t="n">
        <f aca="false">IF(TOT!AK664&lt;400,IF(H662&gt;66,66,H662),H662)</f>
        <v>64</v>
      </c>
      <c r="J662" s="55" t="n">
        <f aca="false">IF(TOT!AK664&lt;200,IF(I662&gt;60,60,I662),I662)</f>
        <v>64</v>
      </c>
      <c r="K662" s="55" t="n">
        <f aca="false">((B662+F662+F662+J662)/4)+TOT!DC664</f>
        <v>76</v>
      </c>
      <c r="L662" s="55"/>
      <c r="M662" s="55" t="n">
        <f aca="false">VLOOKUP(TOT!FE664,'PH - GAME SCORE'!$A$3:$B$55,2)</f>
        <v>78</v>
      </c>
      <c r="N662" s="55" t="n">
        <f aca="false">AVERAGE(K662,M662)</f>
        <v>77</v>
      </c>
      <c r="O662" s="55" t="n">
        <f aca="false">IF(TOT!AN664&lt;13.4,IF(N662&gt;73,73,N662),N662)</f>
        <v>77</v>
      </c>
      <c r="P662" s="55" t="n">
        <f aca="false">IF(TOT!AN664&lt;13.4,IF(O662&gt;73,73,O662),O662)</f>
        <v>77</v>
      </c>
    </row>
    <row r="663" customFormat="false" ht="13" hidden="false" customHeight="true" outlineLevel="0" collapsed="false">
      <c r="A663" s="17" t="s">
        <v>3087</v>
      </c>
      <c r="B663" s="27" t="n">
        <f aca="false">'SK - Tableau 1'!G663</f>
        <v>80</v>
      </c>
      <c r="C663" s="54" t="n">
        <f aca="false">(TOT!BQ665*60)/TOT!AK665</f>
        <v>1.63920342273919</v>
      </c>
      <c r="D663" s="27" t="n">
        <f aca="false">VLOOKUP(C663,'PH - GIVEAWAYS'!$A$3:$B$55,2)</f>
        <v>77</v>
      </c>
      <c r="E663" s="27" t="n">
        <f aca="false">IF(TOT!AK665&lt;400,IF(D663&gt;66,66,D663),D663)</f>
        <v>77</v>
      </c>
      <c r="F663" s="27" t="n">
        <f aca="false">IF(TOT!AK665&lt;200,IF(E663&gt;60,60,E663),E663)</f>
        <v>77</v>
      </c>
      <c r="G663" s="50" t="n">
        <f aca="false">(TOT!BS665*60)/TOT!AK665</f>
        <v>2.4433409508754</v>
      </c>
      <c r="H663" s="55" t="n">
        <f aca="false">VLOOKUP(G663,'PH - BLOCKED SHOTS'!$A$3:$B$55,2)</f>
        <v>67</v>
      </c>
      <c r="I663" s="55" t="n">
        <f aca="false">IF(TOT!AK665&lt;400,IF(H663&gt;66,66,H663),H663)</f>
        <v>67</v>
      </c>
      <c r="J663" s="55" t="n">
        <f aca="false">IF(TOT!AK665&lt;200,IF(I663&gt;60,60,I663),I663)</f>
        <v>67</v>
      </c>
      <c r="K663" s="55" t="n">
        <f aca="false">((B663+F663+F663+J663)/4)+TOT!DC665</f>
        <v>75.25</v>
      </c>
      <c r="L663" s="55"/>
      <c r="M663" s="55" t="n">
        <f aca="false">VLOOKUP(TOT!FE665,'PH - GAME SCORE'!$A$3:$B$55,2)</f>
        <v>77</v>
      </c>
      <c r="N663" s="55" t="n">
        <f aca="false">AVERAGE(K663,M663)</f>
        <v>76.125</v>
      </c>
      <c r="O663" s="55" t="n">
        <f aca="false">IF(TOT!AN665&lt;13.4,IF(N663&gt;73,73,N663),N663)</f>
        <v>76.125</v>
      </c>
      <c r="P663" s="55" t="n">
        <f aca="false">IF(TOT!AN665&lt;13.4,IF(O663&gt;73,73,O663),O663)</f>
        <v>76.125</v>
      </c>
    </row>
    <row r="664" customFormat="false" ht="13" hidden="false" customHeight="true" outlineLevel="0" collapsed="false">
      <c r="A664" s="17" t="s">
        <v>3090</v>
      </c>
      <c r="B664" s="27" t="n">
        <f aca="false">'SK - Tableau 1'!G664</f>
        <v>52</v>
      </c>
      <c r="C664" s="54" t="n">
        <f aca="false">(TOT!BQ666*60)/TOT!AK666</f>
        <v>1.95060631346248</v>
      </c>
      <c r="D664" s="27" t="n">
        <f aca="false">VLOOKUP(C664,'PH - GIVEAWAYS'!$A$3:$B$55,2)</f>
        <v>70</v>
      </c>
      <c r="E664" s="27" t="n">
        <f aca="false">IF(TOT!AK666&lt;400,IF(D664&gt;66,66,D664),D664)</f>
        <v>70</v>
      </c>
      <c r="F664" s="27" t="n">
        <f aca="false">IF(TOT!AK666&lt;200,IF(E664&gt;60,60,E664),E664)</f>
        <v>70</v>
      </c>
      <c r="G664" s="50" t="n">
        <f aca="false">(TOT!BS666*60)/TOT!AK666</f>
        <v>4.4863945209637</v>
      </c>
      <c r="H664" s="55" t="n">
        <f aca="false">VLOOKUP(G664,'PH - BLOCKED SHOTS'!$A$3:$B$55,2)</f>
        <v>85</v>
      </c>
      <c r="I664" s="55" t="n">
        <f aca="false">IF(TOT!AK666&lt;400,IF(H664&gt;66,66,H664),H664)</f>
        <v>85</v>
      </c>
      <c r="J664" s="55" t="n">
        <f aca="false">IF(TOT!AK666&lt;200,IF(I664&gt;60,60,I664),I664)</f>
        <v>85</v>
      </c>
      <c r="K664" s="55" t="n">
        <f aca="false">((B664+F664+F664+J664)/4)+TOT!DC666</f>
        <v>69.25</v>
      </c>
      <c r="L664" s="55"/>
      <c r="M664" s="55" t="n">
        <f aca="false">VLOOKUP(TOT!FE666,'PH - GAME SCORE'!$A$3:$B$55,2)</f>
        <v>74</v>
      </c>
      <c r="N664" s="55" t="n">
        <f aca="false">AVERAGE(K664,M664)</f>
        <v>71.625</v>
      </c>
      <c r="O664" s="55" t="n">
        <f aca="false">IF(TOT!AN666&lt;13.4,IF(N664&gt;73,73,N664),N664)</f>
        <v>71.625</v>
      </c>
      <c r="P664" s="55" t="n">
        <f aca="false">IF(TOT!AN666&lt;13.4,IF(O664&gt;73,73,O664),O664)</f>
        <v>71.625</v>
      </c>
    </row>
    <row r="665" customFormat="false" ht="13" hidden="false" customHeight="true" outlineLevel="0" collapsed="false">
      <c r="A665" s="17" t="s">
        <v>3095</v>
      </c>
      <c r="B665" s="27" t="n">
        <f aca="false">'SK - Tableau 1'!G665</f>
        <v>67</v>
      </c>
      <c r="C665" s="54" t="n">
        <f aca="false">(TOT!BQ667*60)/TOT!AK667</f>
        <v>2.02419603504254</v>
      </c>
      <c r="D665" s="27" t="n">
        <f aca="false">VLOOKUP(C665,'PH - GIVEAWAYS'!$A$3:$B$55,2)</f>
        <v>68</v>
      </c>
      <c r="E665" s="27" t="n">
        <f aca="false">IF(TOT!AK667&lt;400,IF(D665&gt;66,66,D665),D665)</f>
        <v>68</v>
      </c>
      <c r="F665" s="27" t="n">
        <f aca="false">IF(TOT!AK667&lt;200,IF(E665&gt;60,60,E665),E665)</f>
        <v>68</v>
      </c>
      <c r="G665" s="50" t="n">
        <f aca="false">(TOT!BS667*60)/TOT!AK667</f>
        <v>1.69771280358407</v>
      </c>
      <c r="H665" s="55" t="n">
        <f aca="false">VLOOKUP(G665,'PH - BLOCKED SHOTS'!$A$3:$B$55,2)</f>
        <v>58</v>
      </c>
      <c r="I665" s="55" t="n">
        <f aca="false">IF(TOT!AK667&lt;400,IF(H665&gt;66,66,H665),H665)</f>
        <v>58</v>
      </c>
      <c r="J665" s="55" t="n">
        <f aca="false">IF(TOT!AK667&lt;200,IF(I665&gt;60,60,I665),I665)</f>
        <v>58</v>
      </c>
      <c r="K665" s="55" t="n">
        <f aca="false">((B665+F665+F665+J665)/4)+TOT!DC667</f>
        <v>67.25</v>
      </c>
      <c r="L665" s="55"/>
      <c r="M665" s="55" t="n">
        <f aca="false">VLOOKUP(TOT!FE667,'PH - GAME SCORE'!$A$3:$B$55,2)</f>
        <v>84</v>
      </c>
      <c r="N665" s="55" t="n">
        <f aca="false">AVERAGE(K665,M665)</f>
        <v>75.625</v>
      </c>
      <c r="O665" s="55" t="n">
        <f aca="false">IF(TOT!AN667&lt;13.4,IF(N665&gt;73,73,N665),N665)</f>
        <v>75.625</v>
      </c>
      <c r="P665" s="55" t="n">
        <f aca="false">IF(TOT!AN667&lt;13.4,IF(O665&gt;73,73,O665),O665)</f>
        <v>75.625</v>
      </c>
    </row>
    <row r="666" customFormat="false" ht="13" hidden="false" customHeight="true" outlineLevel="0" collapsed="false">
      <c r="A666" s="17" t="s">
        <v>3101</v>
      </c>
      <c r="B666" s="27" t="n">
        <f aca="false">'SK - Tableau 1'!G666</f>
        <v>67</v>
      </c>
      <c r="C666" s="54" t="n">
        <f aca="false">(TOT!BQ668*60)/TOT!AK668</f>
        <v>2.58462185021102</v>
      </c>
      <c r="D666" s="27" t="n">
        <f aca="false">VLOOKUP(C666,'PH - GIVEAWAYS'!$A$3:$B$55,2)</f>
        <v>58</v>
      </c>
      <c r="E666" s="27" t="n">
        <f aca="false">IF(TOT!AK668&lt;400,IF(D666&gt;66,66,D666),D666)</f>
        <v>58</v>
      </c>
      <c r="F666" s="27" t="n">
        <f aca="false">IF(TOT!AK668&lt;200,IF(E666&gt;60,60,E666),E666)</f>
        <v>58</v>
      </c>
      <c r="G666" s="50" t="n">
        <f aca="false">(TOT!BS668*60)/TOT!AK668</f>
        <v>3.02589875146656</v>
      </c>
      <c r="H666" s="55" t="n">
        <f aca="false">VLOOKUP(G666,'PH - BLOCKED SHOTS'!$A$3:$B$55,2)</f>
        <v>73</v>
      </c>
      <c r="I666" s="55" t="n">
        <f aca="false">IF(TOT!AK668&lt;400,IF(H666&gt;66,66,H666),H666)</f>
        <v>73</v>
      </c>
      <c r="J666" s="55" t="n">
        <f aca="false">IF(TOT!AK668&lt;200,IF(I666&gt;60,60,I666),I666)</f>
        <v>73</v>
      </c>
      <c r="K666" s="55" t="n">
        <f aca="false">((B666+F666+F666+J666)/4)+TOT!DC668</f>
        <v>66</v>
      </c>
      <c r="L666" s="55"/>
      <c r="M666" s="55" t="n">
        <f aca="false">VLOOKUP(TOT!FE668,'PH - GAME SCORE'!$A$3:$B$55,2)</f>
        <v>84</v>
      </c>
      <c r="N666" s="55" t="n">
        <f aca="false">AVERAGE(K666,M666)</f>
        <v>75</v>
      </c>
      <c r="O666" s="55" t="n">
        <f aca="false">IF(TOT!AN668&lt;13.4,IF(N666&gt;73,73,N666),N666)</f>
        <v>75</v>
      </c>
      <c r="P666" s="55" t="n">
        <f aca="false">IF(TOT!AN668&lt;13.4,IF(O666&gt;73,73,O666),O666)</f>
        <v>75</v>
      </c>
    </row>
    <row r="667" customFormat="false" ht="13" hidden="false" customHeight="true" outlineLevel="0" collapsed="false">
      <c r="A667" s="17" t="s">
        <v>3105</v>
      </c>
      <c r="B667" s="27" t="n">
        <f aca="false">'SK - Tableau 1'!G667</f>
        <v>54</v>
      </c>
      <c r="C667" s="54" t="n">
        <f aca="false">(TOT!BQ669*60)/TOT!AK669</f>
        <v>1.09067301449904</v>
      </c>
      <c r="D667" s="27" t="n">
        <f aca="false">VLOOKUP(C667,'PH - GIVEAWAYS'!$A$3:$B$55,2)</f>
        <v>89</v>
      </c>
      <c r="E667" s="27" t="n">
        <f aca="false">IF(TOT!AK669&lt;400,IF(D667&gt;66,66,D667),D667)</f>
        <v>66</v>
      </c>
      <c r="F667" s="27" t="n">
        <f aca="false">IF(TOT!AK669&lt;200,IF(E667&gt;60,60,E667),E667)</f>
        <v>66</v>
      </c>
      <c r="G667" s="50" t="n">
        <f aca="false">(TOT!BS669*60)/TOT!AK669</f>
        <v>2.64877732092623</v>
      </c>
      <c r="H667" s="55" t="n">
        <f aca="false">VLOOKUP(G667,'PH - BLOCKED SHOTS'!$A$3:$B$55,2)</f>
        <v>69</v>
      </c>
      <c r="I667" s="55" t="n">
        <f aca="false">IF(TOT!AK669&lt;400,IF(H667&gt;66,66,H667),H667)</f>
        <v>66</v>
      </c>
      <c r="J667" s="55" t="n">
        <f aca="false">IF(TOT!AK669&lt;200,IF(I667&gt;60,60,I667),I667)</f>
        <v>66</v>
      </c>
      <c r="K667" s="55" t="n">
        <f aca="false">((B667+F667+F667+J667)/4)+TOT!DC669</f>
        <v>63</v>
      </c>
      <c r="L667" s="55"/>
      <c r="M667" s="55" t="n">
        <f aca="false">VLOOKUP(TOT!FE669,'PH - GAME SCORE'!$A$3:$B$55,2)</f>
        <v>62</v>
      </c>
      <c r="N667" s="55" t="n">
        <f aca="false">AVERAGE(K667,M667)</f>
        <v>62.5</v>
      </c>
      <c r="O667" s="55" t="n">
        <f aca="false">IF(TOT!AN669&lt;13.4,IF(N667&gt;73,73,N667),N667)</f>
        <v>62.5</v>
      </c>
      <c r="P667" s="55" t="n">
        <f aca="false">IF(TOT!AN669&lt;13.4,IF(O667&gt;73,73,O667),O667)</f>
        <v>62.5</v>
      </c>
    </row>
    <row r="668" customFormat="false" ht="13" hidden="false" customHeight="true" outlineLevel="0" collapsed="false">
      <c r="A668" s="17" t="s">
        <v>3109</v>
      </c>
      <c r="B668" s="27" t="n">
        <f aca="false">'SK - Tableau 1'!G668</f>
        <v>76</v>
      </c>
      <c r="C668" s="54" t="n">
        <f aca="false">(TOT!BQ670*60)/TOT!AK670</f>
        <v>1.71096988118261</v>
      </c>
      <c r="D668" s="27" t="n">
        <f aca="false">VLOOKUP(C668,'PH - GIVEAWAYS'!$A$3:$B$55,2)</f>
        <v>75</v>
      </c>
      <c r="E668" s="27" t="n">
        <f aca="false">IF(TOT!AK670&lt;400,IF(D668&gt;66,66,D668),D668)</f>
        <v>75</v>
      </c>
      <c r="F668" s="27" t="n">
        <f aca="false">IF(TOT!AK670&lt;200,IF(E668&gt;60,60,E668),E668)</f>
        <v>75</v>
      </c>
      <c r="G668" s="50" t="n">
        <f aca="false">(TOT!BS670*60)/TOT!AK670</f>
        <v>5.41143962420546</v>
      </c>
      <c r="H668" s="55" t="n">
        <f aca="false">VLOOKUP(G668,'PH - BLOCKED SHOTS'!$A$3:$B$55,2)</f>
        <v>92</v>
      </c>
      <c r="I668" s="55" t="n">
        <f aca="false">IF(TOT!AK670&lt;400,IF(H668&gt;66,66,H668),H668)</f>
        <v>92</v>
      </c>
      <c r="J668" s="55" t="n">
        <f aca="false">IF(TOT!AK670&lt;200,IF(I668&gt;60,60,I668),I668)</f>
        <v>92</v>
      </c>
      <c r="K668" s="55" t="n">
        <f aca="false">((B668+F668+F668+J668)/4)+TOT!DC670</f>
        <v>79.5</v>
      </c>
      <c r="L668" s="55"/>
      <c r="M668" s="55" t="n">
        <f aca="false">VLOOKUP(TOT!FE670,'PH - GAME SCORE'!$A$3:$B$55,2)</f>
        <v>78</v>
      </c>
      <c r="N668" s="55" t="n">
        <f aca="false">AVERAGE(K668,M668)</f>
        <v>78.75</v>
      </c>
      <c r="O668" s="55" t="n">
        <f aca="false">IF(TOT!AN670&lt;13.4,IF(N668&gt;73,73,N668),N668)</f>
        <v>78.75</v>
      </c>
      <c r="P668" s="55" t="n">
        <f aca="false">IF(TOT!AN670&lt;13.4,IF(O668&gt;73,73,O668),O668)</f>
        <v>78.75</v>
      </c>
    </row>
    <row r="669" customFormat="false" ht="13" hidden="false" customHeight="true" outlineLevel="0" collapsed="false">
      <c r="A669" s="17" t="s">
        <v>3113</v>
      </c>
      <c r="B669" s="27" t="n">
        <f aca="false">'SK - Tableau 1'!G669</f>
        <v>67</v>
      </c>
      <c r="C669" s="54" t="n">
        <f aca="false">(TOT!BQ671*60)/TOT!AK671</f>
        <v>1.94113682318581</v>
      </c>
      <c r="D669" s="27" t="n">
        <f aca="false">VLOOKUP(C669,'PH - GIVEAWAYS'!$A$3:$B$55,2)</f>
        <v>70</v>
      </c>
      <c r="E669" s="27" t="n">
        <f aca="false">IF(TOT!AK671&lt;400,IF(D669&gt;66,66,D669),D669)</f>
        <v>70</v>
      </c>
      <c r="F669" s="27" t="n">
        <f aca="false">IF(TOT!AK671&lt;200,IF(E669&gt;60,60,E669),E669)</f>
        <v>70</v>
      </c>
      <c r="G669" s="50" t="n">
        <f aca="false">(TOT!BS671*60)/TOT!AK671</f>
        <v>2.18377892608404</v>
      </c>
      <c r="H669" s="55" t="n">
        <f aca="false">VLOOKUP(G669,'PH - BLOCKED SHOTS'!$A$3:$B$55,2)</f>
        <v>64</v>
      </c>
      <c r="I669" s="55" t="n">
        <f aca="false">IF(TOT!AK671&lt;400,IF(H669&gt;66,66,H669),H669)</f>
        <v>64</v>
      </c>
      <c r="J669" s="55" t="n">
        <f aca="false">IF(TOT!AK671&lt;200,IF(I669&gt;60,60,I669),I669)</f>
        <v>64</v>
      </c>
      <c r="K669" s="55" t="n">
        <f aca="false">((B669+F669+F669+J669)/4)+TOT!DC671</f>
        <v>69.75</v>
      </c>
      <c r="L669" s="55"/>
      <c r="M669" s="55" t="n">
        <f aca="false">VLOOKUP(TOT!FE671,'PH - GAME SCORE'!$A$3:$B$55,2)</f>
        <v>59</v>
      </c>
      <c r="N669" s="55" t="n">
        <f aca="false">AVERAGE(K669,M669)</f>
        <v>64.375</v>
      </c>
      <c r="O669" s="55" t="n">
        <f aca="false">IF(TOT!AN671&lt;13.4,IF(N669&gt;73,73,N669),N669)</f>
        <v>64.375</v>
      </c>
      <c r="P669" s="55" t="n">
        <f aca="false">IF(TOT!AN671&lt;13.4,IF(O669&gt;73,73,O669),O669)</f>
        <v>64.375</v>
      </c>
    </row>
    <row r="670" customFormat="false" ht="13" hidden="false" customHeight="true" outlineLevel="0" collapsed="false">
      <c r="A670" s="17" t="s">
        <v>3116</v>
      </c>
      <c r="B670" s="27" t="n">
        <f aca="false">'SK - Tableau 1'!G670</f>
        <v>66</v>
      </c>
      <c r="C670" s="54" t="n">
        <f aca="false">(TOT!BQ672*60)/TOT!AK672</f>
        <v>0.894276629570738</v>
      </c>
      <c r="D670" s="27" t="n">
        <f aca="false">VLOOKUP(C670,'PH - GIVEAWAYS'!$A$3:$B$55,2)</f>
        <v>94</v>
      </c>
      <c r="E670" s="27" t="n">
        <f aca="false">IF(TOT!AK672&lt;400,IF(D670&gt;66,66,D670),D670)</f>
        <v>66</v>
      </c>
      <c r="F670" s="27" t="n">
        <f aca="false">IF(TOT!AK672&lt;200,IF(E670&gt;60,60,E670),E670)</f>
        <v>66</v>
      </c>
      <c r="G670" s="50" t="n">
        <f aca="false">(TOT!BS672*60)/TOT!AK672</f>
        <v>2.32511923688392</v>
      </c>
      <c r="H670" s="55" t="n">
        <f aca="false">VLOOKUP(G670,'PH - BLOCKED SHOTS'!$A$3:$B$55,2)</f>
        <v>65</v>
      </c>
      <c r="I670" s="55" t="n">
        <f aca="false">IF(TOT!AK672&lt;400,IF(H670&gt;66,66,H670),H670)</f>
        <v>65</v>
      </c>
      <c r="J670" s="55" t="n">
        <f aca="false">IF(TOT!AK672&lt;200,IF(I670&gt;60,60,I670),I670)</f>
        <v>65</v>
      </c>
      <c r="K670" s="55" t="n">
        <f aca="false">((B670+F670+F670+J670)/4)+TOT!DC672</f>
        <v>66.75</v>
      </c>
      <c r="L670" s="55"/>
      <c r="M670" s="55" t="n">
        <f aca="false">VLOOKUP(TOT!FE672,'PH - GAME SCORE'!$A$3:$B$55,2)</f>
        <v>71</v>
      </c>
      <c r="N670" s="55" t="n">
        <f aca="false">AVERAGE(K670,M670)</f>
        <v>68.875</v>
      </c>
      <c r="O670" s="55" t="n">
        <f aca="false">IF(TOT!AN672&lt;13.4,IF(N670&gt;73,73,N670),N670)</f>
        <v>68.875</v>
      </c>
      <c r="P670" s="55" t="n">
        <f aca="false">IF(TOT!AN672&lt;13.4,IF(O670&gt;73,73,O670),O670)</f>
        <v>68.875</v>
      </c>
    </row>
    <row r="671" customFormat="false" ht="13" hidden="false" customHeight="true" outlineLevel="0" collapsed="false">
      <c r="A671" s="17" t="s">
        <v>3120</v>
      </c>
      <c r="B671" s="27" t="n">
        <f aca="false">'SK - Tableau 1'!G671</f>
        <v>53</v>
      </c>
      <c r="C671" s="54" t="n">
        <f aca="false">(TOT!BQ673*60)/TOT!AK673</f>
        <v>0.81815082762016</v>
      </c>
      <c r="D671" s="27" t="n">
        <f aca="false">VLOOKUP(C671,'PH - GIVEAWAYS'!$A$3:$B$55,2)</f>
        <v>95</v>
      </c>
      <c r="E671" s="27" t="n">
        <f aca="false">IF(TOT!AK673&lt;400,IF(D671&gt;66,66,D671),D671)</f>
        <v>95</v>
      </c>
      <c r="F671" s="27" t="n">
        <f aca="false">IF(TOT!AK673&lt;200,IF(E671&gt;60,60,E671),E671)</f>
        <v>95</v>
      </c>
      <c r="G671" s="50" t="n">
        <f aca="false">(TOT!BS673*60)/TOT!AK673</f>
        <v>1.90901859778037</v>
      </c>
      <c r="H671" s="55" t="n">
        <f aca="false">VLOOKUP(G671,'PH - BLOCKED SHOTS'!$A$3:$B$55,2)</f>
        <v>61</v>
      </c>
      <c r="I671" s="55" t="n">
        <f aca="false">IF(TOT!AK673&lt;400,IF(H671&gt;66,66,H671),H671)</f>
        <v>61</v>
      </c>
      <c r="J671" s="55" t="n">
        <f aca="false">IF(TOT!AK673&lt;200,IF(I671&gt;60,60,I671),I671)</f>
        <v>61</v>
      </c>
      <c r="K671" s="55" t="n">
        <f aca="false">((B671+F671+F671+J671)/4)+TOT!DC673</f>
        <v>76</v>
      </c>
      <c r="L671" s="55"/>
      <c r="M671" s="55" t="n">
        <f aca="false">VLOOKUP(TOT!FE673,'PH - GAME SCORE'!$A$3:$B$55,2)</f>
        <v>51</v>
      </c>
      <c r="N671" s="55" t="n">
        <f aca="false">AVERAGE(K671,M671)</f>
        <v>63.5</v>
      </c>
      <c r="O671" s="55" t="n">
        <f aca="false">IF(TOT!AN673&lt;13.4,IF(N671&gt;73,73,N671),N671)</f>
        <v>63.5</v>
      </c>
      <c r="P671" s="55" t="n">
        <f aca="false">IF(TOT!AN673&lt;13.4,IF(O671&gt;73,73,O671),O671)</f>
        <v>63.5</v>
      </c>
    </row>
    <row r="672" customFormat="false" ht="13" hidden="false" customHeight="true" outlineLevel="0" collapsed="false">
      <c r="A672" s="17" t="s">
        <v>3123</v>
      </c>
      <c r="B672" s="27" t="n">
        <f aca="false">'SK - Tableau 1'!G672</f>
        <v>60</v>
      </c>
      <c r="C672" s="54" t="n">
        <f aca="false">(TOT!BQ674*60)/TOT!AK674</f>
        <v>1.54208609980723</v>
      </c>
      <c r="D672" s="27" t="n">
        <f aca="false">VLOOKUP(C672,'PH - GIVEAWAYS'!$A$3:$B$55,2)</f>
        <v>79</v>
      </c>
      <c r="E672" s="27" t="n">
        <f aca="false">IF(TOT!AK674&lt;400,IF(D672&gt;66,66,D672),D672)</f>
        <v>66</v>
      </c>
      <c r="F672" s="27" t="n">
        <f aca="false">IF(TOT!AK674&lt;200,IF(E672&gt;60,60,E672),E672)</f>
        <v>60</v>
      </c>
      <c r="G672" s="50" t="n">
        <f aca="false">(TOT!BS674*60)/TOT!AK674</f>
        <v>3.08417219961446</v>
      </c>
      <c r="H672" s="55" t="n">
        <f aca="false">VLOOKUP(G672,'PH - BLOCKED SHOTS'!$A$3:$B$55,2)</f>
        <v>74</v>
      </c>
      <c r="I672" s="55" t="n">
        <f aca="false">IF(TOT!AK674&lt;400,IF(H672&gt;66,66,H672),H672)</f>
        <v>66</v>
      </c>
      <c r="J672" s="55" t="n">
        <f aca="false">IF(TOT!AK674&lt;200,IF(I672&gt;60,60,I672),I672)</f>
        <v>60</v>
      </c>
      <c r="K672" s="55" t="n">
        <f aca="false">((B672+F672+F672+J672)/4)+TOT!DC674</f>
        <v>60</v>
      </c>
      <c r="L672" s="55"/>
      <c r="M672" s="55" t="n">
        <f aca="false">VLOOKUP(TOT!FE674,'PH - GAME SCORE'!$A$3:$B$55,2)</f>
        <v>50</v>
      </c>
      <c r="N672" s="55" t="n">
        <f aca="false">AVERAGE(K672,M672)</f>
        <v>55</v>
      </c>
      <c r="O672" s="55" t="n">
        <f aca="false">IF(TOT!AN674&lt;13.4,IF(N672&gt;73,73,N672),N672)</f>
        <v>55</v>
      </c>
      <c r="P672" s="55" t="n">
        <f aca="false">IF(TOT!AN674&lt;13.4,IF(O672&gt;73,73,O672),O672)</f>
        <v>55</v>
      </c>
    </row>
    <row r="673" customFormat="false" ht="13" hidden="false" customHeight="true" outlineLevel="0" collapsed="false">
      <c r="A673" s="17" t="s">
        <v>3127</v>
      </c>
      <c r="B673" s="27" t="n">
        <f aca="false">'SK - Tableau 1'!G673</f>
        <v>94</v>
      </c>
      <c r="C673" s="54" t="n">
        <f aca="false">(TOT!BQ675*60)/TOT!AK675</f>
        <v>2.94325882471933</v>
      </c>
      <c r="D673" s="27" t="n">
        <f aca="false">VLOOKUP(C673,'PH - GIVEAWAYS'!$A$3:$B$55,2)</f>
        <v>54</v>
      </c>
      <c r="E673" s="27" t="n">
        <f aca="false">IF(TOT!AK675&lt;400,IF(D673&gt;66,66,D673),D673)</f>
        <v>54</v>
      </c>
      <c r="F673" s="27" t="n">
        <f aca="false">IF(TOT!AK675&lt;200,IF(E673&gt;60,60,E673),E673)</f>
        <v>54</v>
      </c>
      <c r="G673" s="50" t="n">
        <f aca="false">(TOT!BS675*60)/TOT!AK675</f>
        <v>2.73085870334783</v>
      </c>
      <c r="H673" s="55" t="n">
        <f aca="false">VLOOKUP(G673,'PH - BLOCKED SHOTS'!$A$3:$B$55,2)</f>
        <v>70</v>
      </c>
      <c r="I673" s="55" t="n">
        <f aca="false">IF(TOT!AK675&lt;400,IF(H673&gt;66,66,H673),H673)</f>
        <v>70</v>
      </c>
      <c r="J673" s="55" t="n">
        <f aca="false">IF(TOT!AK675&lt;200,IF(I673&gt;60,60,I673),I673)</f>
        <v>70</v>
      </c>
      <c r="K673" s="55" t="n">
        <f aca="false">((B673+F673+F673+J673)/4)+TOT!DC675</f>
        <v>71</v>
      </c>
      <c r="L673" s="55"/>
      <c r="M673" s="55" t="n">
        <f aca="false">VLOOKUP(TOT!FE675,'PH - GAME SCORE'!$A$3:$B$55,2)</f>
        <v>89</v>
      </c>
      <c r="N673" s="55" t="n">
        <f aca="false">AVERAGE(K673,M673)</f>
        <v>80</v>
      </c>
      <c r="O673" s="55" t="n">
        <f aca="false">IF(TOT!AN675&lt;13.4,IF(N673&gt;73,73,N673),N673)</f>
        <v>80</v>
      </c>
      <c r="P673" s="55" t="n">
        <f aca="false">IF(TOT!AN675&lt;13.4,IF(O673&gt;73,73,O673),O673)</f>
        <v>80</v>
      </c>
    </row>
    <row r="674" customFormat="false" ht="13" hidden="false" customHeight="true" outlineLevel="0" collapsed="false">
      <c r="A674" s="17" t="s">
        <v>3132</v>
      </c>
      <c r="B674" s="27" t="n">
        <f aca="false">'SK - Tableau 1'!G674</f>
        <v>57</v>
      </c>
      <c r="C674" s="54" t="n">
        <f aca="false">(TOT!BQ676*60)/TOT!AK676</f>
        <v>0.692726373082632</v>
      </c>
      <c r="D674" s="27" t="n">
        <f aca="false">VLOOKUP(C674,'PH - GIVEAWAYS'!$A$3:$B$55,2)</f>
        <v>96</v>
      </c>
      <c r="E674" s="27" t="n">
        <f aca="false">IF(TOT!AK676&lt;400,IF(D674&gt;66,66,D674),D674)</f>
        <v>96</v>
      </c>
      <c r="F674" s="27" t="n">
        <f aca="false">IF(TOT!AK676&lt;200,IF(E674&gt;60,60,E674),E674)</f>
        <v>96</v>
      </c>
      <c r="G674" s="50" t="n">
        <f aca="false">(TOT!BS676*60)/TOT!AK676</f>
        <v>3.16674913409203</v>
      </c>
      <c r="H674" s="55" t="n">
        <f aca="false">VLOOKUP(G674,'PH - BLOCKED SHOTS'!$A$3:$B$55,2)</f>
        <v>74</v>
      </c>
      <c r="I674" s="55" t="n">
        <f aca="false">IF(TOT!AK676&lt;400,IF(H674&gt;66,66,H674),H674)</f>
        <v>74</v>
      </c>
      <c r="J674" s="55" t="n">
        <f aca="false">IF(TOT!AK676&lt;200,IF(I674&gt;60,60,I674),I674)</f>
        <v>74</v>
      </c>
      <c r="K674" s="55" t="n">
        <f aca="false">((B674+F674+F674+J674)/4)+TOT!DC676</f>
        <v>85.75</v>
      </c>
      <c r="L674" s="55"/>
      <c r="M674" s="55" t="n">
        <f aca="false">VLOOKUP(TOT!FE676,'PH - GAME SCORE'!$A$3:$B$55,2)</f>
        <v>91</v>
      </c>
      <c r="N674" s="55" t="n">
        <f aca="false">AVERAGE(K674,M674)</f>
        <v>88.375</v>
      </c>
      <c r="O674" s="55" t="n">
        <f aca="false">IF(TOT!AN676&lt;13.4,IF(N674&gt;73,73,N674),N674)</f>
        <v>88.375</v>
      </c>
      <c r="P674" s="55" t="n">
        <f aca="false">IF(TOT!AN676&lt;13.4,IF(O674&gt;73,73,O674),O674)</f>
        <v>88.375</v>
      </c>
    </row>
    <row r="675" customFormat="false" ht="13" hidden="false" customHeight="true" outlineLevel="0" collapsed="false">
      <c r="A675" s="17" t="s">
        <v>3137</v>
      </c>
      <c r="B675" s="27" t="n">
        <f aca="false">'SK - Tableau 1'!G675</f>
        <v>87</v>
      </c>
      <c r="C675" s="54" t="n">
        <f aca="false">(TOT!BQ677*60)/TOT!AK677</f>
        <v>2.02572347266881</v>
      </c>
      <c r="D675" s="27" t="n">
        <f aca="false">VLOOKUP(C675,'PH - GIVEAWAYS'!$A$3:$B$55,2)</f>
        <v>68</v>
      </c>
      <c r="E675" s="27" t="n">
        <f aca="false">IF(TOT!AK677&lt;400,IF(D675&gt;66,66,D675),D675)</f>
        <v>68</v>
      </c>
      <c r="F675" s="27" t="n">
        <f aca="false">IF(TOT!AK677&lt;200,IF(E675&gt;60,60,E675),E675)</f>
        <v>68</v>
      </c>
      <c r="G675" s="50" t="n">
        <f aca="false">(TOT!BS677*60)/TOT!AK677</f>
        <v>2.02572347266881</v>
      </c>
      <c r="H675" s="55" t="n">
        <f aca="false">VLOOKUP(G675,'PH - BLOCKED SHOTS'!$A$3:$B$55,2)</f>
        <v>62</v>
      </c>
      <c r="I675" s="55" t="n">
        <f aca="false">IF(TOT!AK677&lt;400,IF(H675&gt;66,66,H675),H675)</f>
        <v>62</v>
      </c>
      <c r="J675" s="55" t="n">
        <f aca="false">IF(TOT!AK677&lt;200,IF(I675&gt;60,60,I675),I675)</f>
        <v>62</v>
      </c>
      <c r="K675" s="55" t="n">
        <f aca="false">((B675+F675+F675+J675)/4)+TOT!DC677</f>
        <v>72.25</v>
      </c>
      <c r="L675" s="55"/>
      <c r="M675" s="55" t="n">
        <f aca="false">VLOOKUP(TOT!FE677,'PH - GAME SCORE'!$A$3:$B$55,2)</f>
        <v>98</v>
      </c>
      <c r="N675" s="55" t="n">
        <f aca="false">AVERAGE(K675,M675)</f>
        <v>85.125</v>
      </c>
      <c r="O675" s="55" t="n">
        <f aca="false">IF(TOT!AN677&lt;13.4,IF(N675&gt;73,73,N675),N675)</f>
        <v>85.125</v>
      </c>
      <c r="P675" s="55" t="n">
        <f aca="false">IF(TOT!AN677&lt;13.4,IF(O675&gt;73,73,O675),O675)</f>
        <v>85.125</v>
      </c>
    </row>
    <row r="676" customFormat="false" ht="13" hidden="false" customHeight="true" outlineLevel="0" collapsed="false">
      <c r="A676" s="17" t="s">
        <v>3141</v>
      </c>
      <c r="B676" s="27" t="n">
        <f aca="false">'SK - Tableau 1'!G676</f>
        <v>60</v>
      </c>
      <c r="C676" s="54" t="n">
        <f aca="false">(TOT!BQ678*60)/TOT!AK678</f>
        <v>0</v>
      </c>
      <c r="D676" s="27" t="n">
        <f aca="false">VLOOKUP(C676,'PH - GIVEAWAYS'!$A$3:$B$55,2)</f>
        <v>99</v>
      </c>
      <c r="E676" s="27" t="n">
        <f aca="false">IF(TOT!AK678&lt;400,IF(D676&gt;66,66,D676),D676)</f>
        <v>66</v>
      </c>
      <c r="F676" s="27" t="n">
        <f aca="false">IF(TOT!AK678&lt;200,IF(E676&gt;60,60,E676),E676)</f>
        <v>60</v>
      </c>
      <c r="G676" s="50" t="n">
        <f aca="false">(TOT!BS678*60)/TOT!AK678</f>
        <v>1.82278481012656</v>
      </c>
      <c r="H676" s="55" t="n">
        <f aca="false">VLOOKUP(G676,'PH - BLOCKED SHOTS'!$A$3:$B$55,2)</f>
        <v>60</v>
      </c>
      <c r="I676" s="55" t="n">
        <f aca="false">IF(TOT!AK678&lt;400,IF(H676&gt;66,66,H676),H676)</f>
        <v>60</v>
      </c>
      <c r="J676" s="55" t="n">
        <f aca="false">IF(TOT!AK678&lt;200,IF(I676&gt;60,60,I676),I676)</f>
        <v>60</v>
      </c>
      <c r="K676" s="55" t="n">
        <f aca="false">((B676+F676+F676+J676)/4)+TOT!DC678</f>
        <v>60</v>
      </c>
      <c r="L676" s="55"/>
      <c r="M676" s="55" t="n">
        <f aca="false">VLOOKUP(TOT!FE678,'PH - GAME SCORE'!$A$3:$B$55,2)</f>
        <v>50</v>
      </c>
      <c r="N676" s="55" t="n">
        <f aca="false">AVERAGE(K676,M676)</f>
        <v>55</v>
      </c>
      <c r="O676" s="55" t="n">
        <f aca="false">IF(TOT!AN678&lt;13.4,IF(N676&gt;73,73,N676),N676)</f>
        <v>55</v>
      </c>
      <c r="P676" s="55" t="n">
        <f aca="false">IF(TOT!AN678&lt;13.4,IF(O676&gt;73,73,O676),O676)</f>
        <v>55</v>
      </c>
    </row>
    <row r="677" customFormat="false" ht="13" hidden="false" customHeight="true" outlineLevel="0" collapsed="false">
      <c r="A677" s="17" t="s">
        <v>3144</v>
      </c>
      <c r="B677" s="27" t="n">
        <f aca="false">'SK - Tableau 1'!G677</f>
        <v>84</v>
      </c>
      <c r="C677" s="54" t="n">
        <f aca="false">(TOT!BQ679*60)/TOT!AK679</f>
        <v>1.19615779616988</v>
      </c>
      <c r="D677" s="27" t="n">
        <f aca="false">VLOOKUP(C677,'PH - GIVEAWAYS'!$A$3:$B$55,2)</f>
        <v>87</v>
      </c>
      <c r="E677" s="27" t="n">
        <f aca="false">IF(TOT!AK679&lt;400,IF(D677&gt;66,66,D677),D677)</f>
        <v>87</v>
      </c>
      <c r="F677" s="27" t="n">
        <f aca="false">IF(TOT!AK679&lt;200,IF(E677&gt;60,60,E677),E677)</f>
        <v>87</v>
      </c>
      <c r="G677" s="50" t="n">
        <f aca="false">(TOT!BS679*60)/TOT!AK679</f>
        <v>0.507460883223585</v>
      </c>
      <c r="H677" s="55" t="n">
        <f aca="false">VLOOKUP(G677,'PH - BLOCKED SHOTS'!$A$3:$B$55,2)</f>
        <v>47</v>
      </c>
      <c r="I677" s="55" t="n">
        <f aca="false">IF(TOT!AK679&lt;400,IF(H677&gt;66,66,H677),H677)</f>
        <v>47</v>
      </c>
      <c r="J677" s="55" t="n">
        <f aca="false">IF(TOT!AK679&lt;200,IF(I677&gt;60,60,I677),I677)</f>
        <v>47</v>
      </c>
      <c r="K677" s="55" t="n">
        <f aca="false">((B677+F677+F677+J677)/4)+TOT!DC679</f>
        <v>77.25</v>
      </c>
      <c r="L677" s="55"/>
      <c r="M677" s="55" t="n">
        <f aca="false">VLOOKUP(TOT!FE679,'PH - GAME SCORE'!$A$3:$B$55,2)</f>
        <v>93</v>
      </c>
      <c r="N677" s="55" t="n">
        <f aca="false">AVERAGE(K677,M677)</f>
        <v>85.125</v>
      </c>
      <c r="O677" s="55" t="n">
        <f aca="false">IF(TOT!AN679&lt;13.4,IF(N677&gt;73,73,N677),N677)</f>
        <v>85.125</v>
      </c>
      <c r="P677" s="55" t="n">
        <f aca="false">IF(TOT!AN679&lt;13.4,IF(O677&gt;73,73,O677),O677)</f>
        <v>85.125</v>
      </c>
    </row>
    <row r="678" customFormat="false" ht="13" hidden="false" customHeight="true" outlineLevel="0" collapsed="false">
      <c r="A678" s="17" t="s">
        <v>3147</v>
      </c>
      <c r="B678" s="27" t="n">
        <f aca="false">'SK - Tableau 1'!G678</f>
        <v>72</v>
      </c>
      <c r="C678" s="54" t="n">
        <f aca="false">(TOT!BQ680*60)/TOT!AK680</f>
        <v>1.42139267767409</v>
      </c>
      <c r="D678" s="27" t="n">
        <f aca="false">VLOOKUP(C678,'PH - GIVEAWAYS'!$A$3:$B$55,2)</f>
        <v>82</v>
      </c>
      <c r="E678" s="27" t="n">
        <f aca="false">IF(TOT!AK680&lt;400,IF(D678&gt;66,66,D678),D678)</f>
        <v>82</v>
      </c>
      <c r="F678" s="27" t="n">
        <f aca="false">IF(TOT!AK680&lt;200,IF(E678&gt;60,60,E678),E678)</f>
        <v>82</v>
      </c>
      <c r="G678" s="50" t="n">
        <f aca="false">(TOT!BS680*60)/TOT!AK680</f>
        <v>1.11988513998564</v>
      </c>
      <c r="H678" s="55" t="n">
        <f aca="false">VLOOKUP(G678,'PH - BLOCKED SHOTS'!$A$3:$B$55,2)</f>
        <v>51</v>
      </c>
      <c r="I678" s="55" t="n">
        <f aca="false">IF(TOT!AK680&lt;400,IF(H678&gt;66,66,H678),H678)</f>
        <v>51</v>
      </c>
      <c r="J678" s="55" t="n">
        <f aca="false">IF(TOT!AK680&lt;200,IF(I678&gt;60,60,I678),I678)</f>
        <v>51</v>
      </c>
      <c r="K678" s="55" t="n">
        <f aca="false">((B678+F678+F678+J678)/4)+TOT!DC680</f>
        <v>76.75</v>
      </c>
      <c r="L678" s="55"/>
      <c r="M678" s="55" t="n">
        <f aca="false">VLOOKUP(TOT!FE680,'PH - GAME SCORE'!$A$3:$B$55,2)</f>
        <v>78</v>
      </c>
      <c r="N678" s="55" t="n">
        <f aca="false">AVERAGE(K678,M678)</f>
        <v>77.375</v>
      </c>
      <c r="O678" s="55" t="n">
        <f aca="false">IF(TOT!AN680&lt;13.4,IF(N678&gt;73,73,N678),N678)</f>
        <v>77.375</v>
      </c>
      <c r="P678" s="55" t="n">
        <f aca="false">IF(TOT!AN680&lt;13.4,IF(O678&gt;73,73,O678),O678)</f>
        <v>77.375</v>
      </c>
    </row>
    <row r="679" customFormat="false" ht="13" hidden="false" customHeight="true" outlineLevel="0" collapsed="false">
      <c r="A679" s="17" t="s">
        <v>3150</v>
      </c>
      <c r="B679" s="27" t="n">
        <f aca="false">'SK - Tableau 1'!G679</f>
        <v>67</v>
      </c>
      <c r="C679" s="54" t="n">
        <f aca="false">(TOT!BQ681*60)/TOT!AK681</f>
        <v>1.81441726148319</v>
      </c>
      <c r="D679" s="27" t="n">
        <f aca="false">VLOOKUP(C679,'PH - GIVEAWAYS'!$A$3:$B$55,2)</f>
        <v>73</v>
      </c>
      <c r="E679" s="27" t="n">
        <f aca="false">IF(TOT!AK681&lt;400,IF(D679&gt;66,66,D679),D679)</f>
        <v>73</v>
      </c>
      <c r="F679" s="27" t="n">
        <f aca="false">IF(TOT!AK681&lt;200,IF(E679&gt;60,60,E679),E679)</f>
        <v>73</v>
      </c>
      <c r="G679" s="50" t="n">
        <f aca="false">(TOT!BS681*60)/TOT!AK681</f>
        <v>0.686536261101746</v>
      </c>
      <c r="H679" s="55" t="n">
        <f aca="false">VLOOKUP(G679,'PH - BLOCKED SHOTS'!$A$3:$B$55,2)</f>
        <v>47</v>
      </c>
      <c r="I679" s="55" t="n">
        <f aca="false">IF(TOT!AK681&lt;400,IF(H679&gt;66,66,H679),H679)</f>
        <v>47</v>
      </c>
      <c r="J679" s="55" t="n">
        <f aca="false">IF(TOT!AK681&lt;200,IF(I679&gt;60,60,I679),I679)</f>
        <v>47</v>
      </c>
      <c r="K679" s="55" t="n">
        <f aca="false">((B679+F679+F679+J679)/4)+TOT!DC681</f>
        <v>68</v>
      </c>
      <c r="L679" s="55"/>
      <c r="M679" s="55" t="n">
        <f aca="false">VLOOKUP(TOT!FE681,'PH - GAME SCORE'!$A$3:$B$55,2)</f>
        <v>79</v>
      </c>
      <c r="N679" s="55" t="n">
        <f aca="false">AVERAGE(K679,M679)</f>
        <v>73.5</v>
      </c>
      <c r="O679" s="55" t="n">
        <f aca="false">IF(TOT!AN681&lt;13.4,IF(N679&gt;73,73,N679),N679)</f>
        <v>73.5</v>
      </c>
      <c r="P679" s="55" t="n">
        <f aca="false">IF(TOT!AN681&lt;13.4,IF(O679&gt;73,73,O679),O679)</f>
        <v>73.5</v>
      </c>
    </row>
    <row r="680" customFormat="false" ht="13" hidden="false" customHeight="true" outlineLevel="0" collapsed="false">
      <c r="A680" s="17" t="s">
        <v>3154</v>
      </c>
      <c r="B680" s="27" t="n">
        <f aca="false">'SK - Tableau 1'!G680</f>
        <v>69</v>
      </c>
      <c r="C680" s="54" t="n">
        <f aca="false">(TOT!BQ682*60)/TOT!AK682</f>
        <v>0.864888839607474</v>
      </c>
      <c r="D680" s="27" t="n">
        <f aca="false">VLOOKUP(C680,'PH - GIVEAWAYS'!$A$3:$B$55,2)</f>
        <v>94</v>
      </c>
      <c r="E680" s="27" t="n">
        <f aca="false">IF(TOT!AK682&lt;400,IF(D680&gt;66,66,D680),D680)</f>
        <v>94</v>
      </c>
      <c r="F680" s="27" t="n">
        <f aca="false">IF(TOT!AK682&lt;200,IF(E680&gt;60,60,E680),E680)</f>
        <v>94</v>
      </c>
      <c r="G680" s="50" t="n">
        <f aca="false">(TOT!BS682*60)/TOT!AK682</f>
        <v>1.66324776847591</v>
      </c>
      <c r="H680" s="55" t="n">
        <f aca="false">VLOOKUP(G680,'PH - BLOCKED SHOTS'!$A$3:$B$55,2)</f>
        <v>58</v>
      </c>
      <c r="I680" s="55" t="n">
        <f aca="false">IF(TOT!AK682&lt;400,IF(H680&gt;66,66,H680),H680)</f>
        <v>58</v>
      </c>
      <c r="J680" s="55" t="n">
        <f aca="false">IF(TOT!AK682&lt;200,IF(I680&gt;60,60,I680),I680)</f>
        <v>58</v>
      </c>
      <c r="K680" s="55" t="n">
        <f aca="false">((B680+F680+F680+J680)/4)+TOT!DC682</f>
        <v>78.75</v>
      </c>
      <c r="L680" s="55"/>
      <c r="M680" s="55" t="n">
        <f aca="false">VLOOKUP(TOT!FE682,'PH - GAME SCORE'!$A$3:$B$55,2)</f>
        <v>68</v>
      </c>
      <c r="N680" s="55" t="n">
        <f aca="false">AVERAGE(K680,M680)</f>
        <v>73.375</v>
      </c>
      <c r="O680" s="55" t="n">
        <f aca="false">IF(TOT!AN682&lt;13.4,IF(N680&gt;73,73,N680),N680)</f>
        <v>73</v>
      </c>
      <c r="P680" s="55" t="n">
        <f aca="false">IF(TOT!AN682&lt;13.4,IF(O680&gt;73,73,O680),O680)</f>
        <v>73</v>
      </c>
    </row>
    <row r="681" customFormat="false" ht="13" hidden="false" customHeight="true" outlineLevel="0" collapsed="false">
      <c r="A681" s="17" t="s">
        <v>3157</v>
      </c>
      <c r="B681" s="27" t="n">
        <f aca="false">'SK - Tableau 1'!G681</f>
        <v>60</v>
      </c>
      <c r="C681" s="54" t="n">
        <f aca="false">(TOT!BQ683*60)/TOT!AK683</f>
        <v>0</v>
      </c>
      <c r="D681" s="27" t="n">
        <f aca="false">VLOOKUP(C681,'PH - GIVEAWAYS'!$A$3:$B$55,2)</f>
        <v>99</v>
      </c>
      <c r="E681" s="27" t="n">
        <f aca="false">IF(TOT!AK683&lt;400,IF(D681&gt;66,66,D681),D681)</f>
        <v>66</v>
      </c>
      <c r="F681" s="27" t="n">
        <f aca="false">IF(TOT!AK683&lt;200,IF(E681&gt;60,60,E681),E681)</f>
        <v>60</v>
      </c>
      <c r="G681" s="50" t="n">
        <f aca="false">(TOT!BS683*60)/TOT!AK683</f>
        <v>5.36512667660225</v>
      </c>
      <c r="H681" s="55" t="n">
        <f aca="false">VLOOKUP(G681,'PH - BLOCKED SHOTS'!$A$3:$B$55,2)</f>
        <v>92</v>
      </c>
      <c r="I681" s="55" t="n">
        <f aca="false">IF(TOT!AK683&lt;400,IF(H681&gt;66,66,H681),H681)</f>
        <v>66</v>
      </c>
      <c r="J681" s="55" t="n">
        <f aca="false">IF(TOT!AK683&lt;200,IF(I681&gt;60,60,I681),I681)</f>
        <v>60</v>
      </c>
      <c r="K681" s="55" t="n">
        <f aca="false">((B681+F681+F681+J681)/4)+TOT!DC683</f>
        <v>60</v>
      </c>
      <c r="L681" s="55"/>
      <c r="M681" s="55" t="n">
        <f aca="false">VLOOKUP(TOT!FE683,'PH - GAME SCORE'!$A$3:$B$55,2)</f>
        <v>89</v>
      </c>
      <c r="N681" s="55" t="n">
        <f aca="false">AVERAGE(K681,M681)</f>
        <v>74.5</v>
      </c>
      <c r="O681" s="55" t="n">
        <f aca="false">IF(TOT!AN683&lt;13.4,IF(N681&gt;73,73,N681),N681)</f>
        <v>73</v>
      </c>
      <c r="P681" s="55" t="n">
        <f aca="false">IF(TOT!AN683&lt;13.4,IF(O681&gt;73,73,O681),O681)</f>
        <v>73</v>
      </c>
    </row>
    <row r="682" customFormat="false" ht="13" hidden="false" customHeight="true" outlineLevel="0" collapsed="false">
      <c r="A682" s="17" t="s">
        <v>3161</v>
      </c>
      <c r="B682" s="27" t="n">
        <f aca="false">'SK - Tableau 1'!G682</f>
        <v>89</v>
      </c>
      <c r="C682" s="54" t="n">
        <f aca="false">(TOT!BQ684*60)/TOT!AK684</f>
        <v>0.716703165438983</v>
      </c>
      <c r="D682" s="27" t="n">
        <f aca="false">VLOOKUP(C682,'PH - GIVEAWAYS'!$A$3:$B$55,2)</f>
        <v>96</v>
      </c>
      <c r="E682" s="27" t="n">
        <f aca="false">IF(TOT!AK684&lt;400,IF(D682&gt;66,66,D682),D682)</f>
        <v>96</v>
      </c>
      <c r="F682" s="27" t="n">
        <f aca="false">IF(TOT!AK684&lt;200,IF(E682&gt;60,60,E682),E682)</f>
        <v>96</v>
      </c>
      <c r="G682" s="50" t="n">
        <f aca="false">(TOT!BS684*60)/TOT!AK684</f>
        <v>2.34557399598213</v>
      </c>
      <c r="H682" s="55" t="n">
        <f aca="false">VLOOKUP(G682,'PH - BLOCKED SHOTS'!$A$3:$B$55,2)</f>
        <v>66</v>
      </c>
      <c r="I682" s="55" t="n">
        <f aca="false">IF(TOT!AK684&lt;400,IF(H682&gt;66,66,H682),H682)</f>
        <v>66</v>
      </c>
      <c r="J682" s="55" t="n">
        <f aca="false">IF(TOT!AK684&lt;200,IF(I682&gt;60,60,I682),I682)</f>
        <v>66</v>
      </c>
      <c r="K682" s="55" t="n">
        <f aca="false">((B682+F682+F682+J682)/4)+TOT!DC684</f>
        <v>89.75</v>
      </c>
      <c r="L682" s="55"/>
      <c r="M682" s="55" t="n">
        <f aca="false">VLOOKUP(TOT!FE684,'PH - GAME SCORE'!$A$3:$B$55,2)</f>
        <v>76</v>
      </c>
      <c r="N682" s="55" t="n">
        <f aca="false">AVERAGE(K682,M682)</f>
        <v>82.875</v>
      </c>
      <c r="O682" s="55" t="n">
        <f aca="false">IF(TOT!AN684&lt;13.4,IF(N682&gt;73,73,N682),N682)</f>
        <v>82.875</v>
      </c>
      <c r="P682" s="55" t="n">
        <f aca="false">IF(TOT!AN684&lt;13.4,IF(O682&gt;73,73,O682),O682)</f>
        <v>82.875</v>
      </c>
    </row>
    <row r="683" customFormat="false" ht="13" hidden="false" customHeight="true" outlineLevel="0" collapsed="false">
      <c r="A683" s="17" t="s">
        <v>3165</v>
      </c>
      <c r="B683" s="27" t="n">
        <f aca="false">'SK - Tableau 1'!G683</f>
        <v>93</v>
      </c>
      <c r="C683" s="54" t="n">
        <f aca="false">(TOT!BQ685*60)/TOT!AK685</f>
        <v>2.26429055928958</v>
      </c>
      <c r="D683" s="27" t="n">
        <f aca="false">VLOOKUP(C683,'PH - GIVEAWAYS'!$A$3:$B$55,2)</f>
        <v>64</v>
      </c>
      <c r="E683" s="27" t="n">
        <f aca="false">IF(TOT!AK685&lt;400,IF(D683&gt;66,66,D683),D683)</f>
        <v>64</v>
      </c>
      <c r="F683" s="27" t="n">
        <f aca="false">IF(TOT!AK685&lt;200,IF(E683&gt;60,60,E683),E683)</f>
        <v>64</v>
      </c>
      <c r="G683" s="50" t="n">
        <f aca="false">(TOT!BS685*60)/TOT!AK685</f>
        <v>1.90910772645984</v>
      </c>
      <c r="H683" s="55" t="n">
        <f aca="false">VLOOKUP(G683,'PH - BLOCKED SHOTS'!$A$3:$B$55,2)</f>
        <v>61</v>
      </c>
      <c r="I683" s="55" t="n">
        <f aca="false">IF(TOT!AK685&lt;400,IF(H683&gt;66,66,H683),H683)</f>
        <v>61</v>
      </c>
      <c r="J683" s="55" t="n">
        <f aca="false">IF(TOT!AK685&lt;200,IF(I683&gt;60,60,I683),I683)</f>
        <v>61</v>
      </c>
      <c r="K683" s="55" t="n">
        <f aca="false">((B683+F683+F683+J683)/4)+TOT!DC685</f>
        <v>74.5</v>
      </c>
      <c r="L683" s="55"/>
      <c r="M683" s="55" t="n">
        <f aca="false">VLOOKUP(TOT!FE685,'PH - GAME SCORE'!$A$3:$B$55,2)</f>
        <v>91</v>
      </c>
      <c r="N683" s="55" t="n">
        <f aca="false">AVERAGE(K683,M683)</f>
        <v>82.75</v>
      </c>
      <c r="O683" s="55" t="n">
        <f aca="false">IF(TOT!AN685&lt;13.4,IF(N683&gt;73,73,N683),N683)</f>
        <v>82.75</v>
      </c>
      <c r="P683" s="55" t="n">
        <f aca="false">IF(TOT!AN685&lt;13.4,IF(O683&gt;73,73,O683),O683)</f>
        <v>82.75</v>
      </c>
    </row>
    <row r="684" customFormat="false" ht="13" hidden="false" customHeight="true" outlineLevel="0" collapsed="false">
      <c r="A684" s="17" t="s">
        <v>3168</v>
      </c>
      <c r="B684" s="27" t="n">
        <f aca="false">'SK - Tableau 1'!G684</f>
        <v>62</v>
      </c>
      <c r="C684" s="54" t="n">
        <f aca="false">(TOT!BQ686*60)/TOT!AK686</f>
        <v>1.11091910040243</v>
      </c>
      <c r="D684" s="27" t="n">
        <f aca="false">VLOOKUP(C684,'PH - GIVEAWAYS'!$A$3:$B$55,2)</f>
        <v>89</v>
      </c>
      <c r="E684" s="27" t="n">
        <f aca="false">IF(TOT!AK686&lt;400,IF(D684&gt;66,66,D684),D684)</f>
        <v>89</v>
      </c>
      <c r="F684" s="27" t="n">
        <f aca="false">IF(TOT!AK686&lt;200,IF(E684&gt;60,60,E684),E684)</f>
        <v>89</v>
      </c>
      <c r="G684" s="50" t="n">
        <f aca="false">(TOT!BS686*60)/TOT!AK686</f>
        <v>8.22080134297796</v>
      </c>
      <c r="H684" s="55" t="n">
        <f aca="false">VLOOKUP(G684,'PH - BLOCKED SHOTS'!$A$3:$B$55,2)</f>
        <v>99</v>
      </c>
      <c r="I684" s="55" t="n">
        <f aca="false">IF(TOT!AK686&lt;400,IF(H684&gt;66,66,H684),H684)</f>
        <v>99</v>
      </c>
      <c r="J684" s="55" t="n">
        <f aca="false">IF(TOT!AK686&lt;200,IF(I684&gt;60,60,I684),I684)</f>
        <v>99</v>
      </c>
      <c r="K684" s="55" t="n">
        <f aca="false">((B684+F684+F684+J684)/4)+TOT!DC686</f>
        <v>84.75</v>
      </c>
      <c r="L684" s="55"/>
      <c r="M684" s="55" t="n">
        <f aca="false">VLOOKUP(TOT!FE686,'PH - GAME SCORE'!$A$3:$B$55,2)</f>
        <v>59</v>
      </c>
      <c r="N684" s="55" t="n">
        <f aca="false">AVERAGE(K684,M684)</f>
        <v>71.875</v>
      </c>
      <c r="O684" s="55" t="n">
        <f aca="false">IF(TOT!AN686&lt;13.4,IF(N684&gt;73,73,N684),N684)</f>
        <v>71.875</v>
      </c>
      <c r="P684" s="55" t="n">
        <f aca="false">IF(TOT!AN686&lt;13.4,IF(O684&gt;73,73,O684),O684)</f>
        <v>71.875</v>
      </c>
    </row>
    <row r="685" customFormat="false" ht="13" hidden="false" customHeight="true" outlineLevel="0" collapsed="false">
      <c r="A685" s="17" t="s">
        <v>3171</v>
      </c>
      <c r="B685" s="27" t="n">
        <f aca="false">'SK - Tableau 1'!G685</f>
        <v>80</v>
      </c>
      <c r="C685" s="54" t="n">
        <f aca="false">(TOT!BQ687*60)/TOT!AK687</f>
        <v>1.63353794572524</v>
      </c>
      <c r="D685" s="27" t="n">
        <f aca="false">VLOOKUP(C685,'PH - GIVEAWAYS'!$A$3:$B$55,2)</f>
        <v>77</v>
      </c>
      <c r="E685" s="27" t="n">
        <f aca="false">IF(TOT!AK687&lt;400,IF(D685&gt;66,66,D685),D685)</f>
        <v>77</v>
      </c>
      <c r="F685" s="27" t="n">
        <f aca="false">IF(TOT!AK687&lt;200,IF(E685&gt;60,60,E685),E685)</f>
        <v>77</v>
      </c>
      <c r="G685" s="50" t="n">
        <f aca="false">(TOT!BS687*60)/TOT!AK687</f>
        <v>2.49568297263578</v>
      </c>
      <c r="H685" s="55" t="n">
        <f aca="false">VLOOKUP(G685,'PH - BLOCKED SHOTS'!$A$3:$B$55,2)</f>
        <v>67</v>
      </c>
      <c r="I685" s="55" t="n">
        <f aca="false">IF(TOT!AK687&lt;400,IF(H685&gt;66,66,H685),H685)</f>
        <v>67</v>
      </c>
      <c r="J685" s="55" t="n">
        <f aca="false">IF(TOT!AK687&lt;200,IF(I685&gt;60,60,I685),I685)</f>
        <v>67</v>
      </c>
      <c r="K685" s="55" t="n">
        <f aca="false">((B685+F685+F685+J685)/4)+TOT!DC687</f>
        <v>79.25</v>
      </c>
      <c r="L685" s="55"/>
      <c r="M685" s="55" t="n">
        <f aca="false">VLOOKUP(TOT!FE687,'PH - GAME SCORE'!$A$3:$B$55,2)</f>
        <v>73</v>
      </c>
      <c r="N685" s="55" t="n">
        <f aca="false">AVERAGE(K685,M685)</f>
        <v>76.125</v>
      </c>
      <c r="O685" s="55" t="n">
        <f aca="false">IF(TOT!AN687&lt;13.4,IF(N685&gt;73,73,N685),N685)</f>
        <v>76.125</v>
      </c>
      <c r="P685" s="55" t="n">
        <f aca="false">IF(TOT!AN687&lt;13.4,IF(O685&gt;73,73,O685),O685)</f>
        <v>76.125</v>
      </c>
    </row>
    <row r="686" customFormat="false" ht="13" hidden="false" customHeight="true" outlineLevel="0" collapsed="false">
      <c r="A686" s="17" t="s">
        <v>3173</v>
      </c>
      <c r="B686" s="27" t="n">
        <f aca="false">'SK - Tableau 1'!G686</f>
        <v>66</v>
      </c>
      <c r="C686" s="54" t="n">
        <f aca="false">(TOT!BQ688*60)/TOT!AK688</f>
        <v>3.0214424951267</v>
      </c>
      <c r="D686" s="27" t="n">
        <f aca="false">VLOOKUP(C686,'PH - GIVEAWAYS'!$A$3:$B$55,2)</f>
        <v>53</v>
      </c>
      <c r="E686" s="27" t="n">
        <f aca="false">IF(TOT!AK688&lt;400,IF(D686&gt;66,66,D686),D686)</f>
        <v>53</v>
      </c>
      <c r="F686" s="27" t="n">
        <f aca="false">IF(TOT!AK688&lt;200,IF(E686&gt;60,60,E686),E686)</f>
        <v>53</v>
      </c>
      <c r="G686" s="50" t="n">
        <f aca="false">(TOT!BS688*60)/TOT!AK688</f>
        <v>2.14424951267056</v>
      </c>
      <c r="H686" s="55" t="n">
        <f aca="false">VLOOKUP(G686,'PH - BLOCKED SHOTS'!$A$3:$B$55,2)</f>
        <v>63</v>
      </c>
      <c r="I686" s="55" t="n">
        <f aca="false">IF(TOT!AK688&lt;400,IF(H686&gt;66,66,H686),H686)</f>
        <v>63</v>
      </c>
      <c r="J686" s="55" t="n">
        <f aca="false">IF(TOT!AK688&lt;200,IF(I686&gt;60,60,I686),I686)</f>
        <v>63</v>
      </c>
      <c r="K686" s="55" t="n">
        <f aca="false">((B686+F686+F686+J686)/4)+TOT!DC688</f>
        <v>59.75</v>
      </c>
      <c r="L686" s="55"/>
      <c r="M686" s="55" t="n">
        <f aca="false">VLOOKUP(TOT!FE688,'PH - GAME SCORE'!$A$3:$B$55,2)</f>
        <v>48</v>
      </c>
      <c r="N686" s="55" t="n">
        <f aca="false">AVERAGE(K686,M686)</f>
        <v>53.875</v>
      </c>
      <c r="O686" s="55" t="n">
        <f aca="false">IF(TOT!AN688&lt;13.4,IF(N686&gt;73,73,N686),N686)</f>
        <v>53.875</v>
      </c>
      <c r="P686" s="55" t="n">
        <f aca="false">IF(TOT!AN688&lt;13.4,IF(O686&gt;73,73,O686),O686)</f>
        <v>53.875</v>
      </c>
    </row>
    <row r="687" customFormat="false" ht="13" hidden="false" customHeight="true" outlineLevel="0" collapsed="false">
      <c r="A687" s="17" t="s">
        <v>3178</v>
      </c>
      <c r="B687" s="27" t="n">
        <f aca="false">'SK - Tableau 1'!G687</f>
        <v>47</v>
      </c>
      <c r="C687" s="54" t="n">
        <f aca="false">(TOT!BQ689*60)/TOT!AK689</f>
        <v>1.43155383238891</v>
      </c>
      <c r="D687" s="27" t="n">
        <f aca="false">VLOOKUP(C687,'PH - GIVEAWAYS'!$A$3:$B$55,2)</f>
        <v>82</v>
      </c>
      <c r="E687" s="27" t="n">
        <f aca="false">IF(TOT!AK689&lt;400,IF(D687&gt;66,66,D687),D687)</f>
        <v>66</v>
      </c>
      <c r="F687" s="27" t="n">
        <f aca="false">IF(TOT!AK689&lt;200,IF(E687&gt;60,60,E687),E687)</f>
        <v>60</v>
      </c>
      <c r="G687" s="50" t="n">
        <f aca="false">(TOT!BS689*60)/TOT!AK689</f>
        <v>3.93677303906949</v>
      </c>
      <c r="H687" s="55" t="n">
        <f aca="false">VLOOKUP(G687,'PH - BLOCKED SHOTS'!$A$3:$B$55,2)</f>
        <v>81</v>
      </c>
      <c r="I687" s="55" t="n">
        <f aca="false">IF(TOT!AK689&lt;400,IF(H687&gt;66,66,H687),H687)</f>
        <v>66</v>
      </c>
      <c r="J687" s="55" t="n">
        <f aca="false">IF(TOT!AK689&lt;200,IF(I687&gt;60,60,I687),I687)</f>
        <v>60</v>
      </c>
      <c r="K687" s="55" t="n">
        <f aca="false">((B687+F687+F687+J687)/4)+TOT!DC689</f>
        <v>56.75</v>
      </c>
      <c r="L687" s="55"/>
      <c r="M687" s="55" t="n">
        <f aca="false">VLOOKUP(TOT!FE689,'PH - GAME SCORE'!$A$3:$B$55,2)</f>
        <v>79</v>
      </c>
      <c r="N687" s="55" t="n">
        <f aca="false">AVERAGE(K687,M687)</f>
        <v>67.875</v>
      </c>
      <c r="O687" s="55" t="n">
        <f aca="false">IF(TOT!AN689&lt;13.4,IF(N687&gt;73,73,N687),N687)</f>
        <v>67.875</v>
      </c>
      <c r="P687" s="55" t="n">
        <f aca="false">IF(TOT!AN689&lt;13.4,IF(O687&gt;73,73,O687),O687)</f>
        <v>67.875</v>
      </c>
    </row>
    <row r="688" customFormat="false" ht="13" hidden="false" customHeight="true" outlineLevel="0" collapsed="false">
      <c r="A688" s="17" t="s">
        <v>3181</v>
      </c>
      <c r="B688" s="27" t="n">
        <f aca="false">'SK - Tableau 1'!G688</f>
        <v>66</v>
      </c>
      <c r="C688" s="54" t="n">
        <f aca="false">(TOT!BQ690*60)/TOT!AK690</f>
        <v>2.03242196951367</v>
      </c>
      <c r="D688" s="27" t="n">
        <f aca="false">VLOOKUP(C688,'PH - GIVEAWAYS'!$A$3:$B$55,2)</f>
        <v>68</v>
      </c>
      <c r="E688" s="27" t="n">
        <f aca="false">IF(TOT!AK690&lt;400,IF(D688&gt;66,66,D688),D688)</f>
        <v>66</v>
      </c>
      <c r="F688" s="27" t="n">
        <f aca="false">IF(TOT!AK690&lt;200,IF(E688&gt;60,60,E688),E688)</f>
        <v>66</v>
      </c>
      <c r="G688" s="50" t="n">
        <f aca="false">(TOT!BS690*60)/TOT!AK690</f>
        <v>4.93588192596177</v>
      </c>
      <c r="H688" s="55" t="n">
        <f aca="false">VLOOKUP(G688,'PH - BLOCKED SHOTS'!$A$3:$B$55,2)</f>
        <v>89</v>
      </c>
      <c r="I688" s="55" t="n">
        <f aca="false">IF(TOT!AK690&lt;400,IF(H688&gt;66,66,H688),H688)</f>
        <v>66</v>
      </c>
      <c r="J688" s="55" t="n">
        <f aca="false">IF(TOT!AK690&lt;200,IF(I688&gt;60,60,I688),I688)</f>
        <v>66</v>
      </c>
      <c r="K688" s="55" t="n">
        <f aca="false">((B688+F688+F688+J688)/4)+TOT!DC690</f>
        <v>66</v>
      </c>
      <c r="L688" s="55"/>
      <c r="M688" s="55" t="n">
        <f aca="false">VLOOKUP(TOT!FE690,'PH - GAME SCORE'!$A$3:$B$55,2)</f>
        <v>69</v>
      </c>
      <c r="N688" s="55" t="n">
        <f aca="false">AVERAGE(K688,M688)</f>
        <v>67.5</v>
      </c>
      <c r="O688" s="55" t="n">
        <f aca="false">IF(TOT!AN690&lt;13.4,IF(N688&gt;73,73,N688),N688)</f>
        <v>67.5</v>
      </c>
      <c r="P688" s="55" t="n">
        <f aca="false">IF(TOT!AN690&lt;13.4,IF(O688&gt;73,73,O688),O688)</f>
        <v>67.5</v>
      </c>
    </row>
    <row r="689" customFormat="false" ht="13" hidden="false" customHeight="true" outlineLevel="0" collapsed="false">
      <c r="A689" s="17" t="s">
        <v>3183</v>
      </c>
      <c r="B689" s="27" t="n">
        <f aca="false">'SK - Tableau 1'!G689</f>
        <v>60</v>
      </c>
      <c r="C689" s="54" t="n">
        <f aca="false">(TOT!BQ691*60)/TOT!AK691</f>
        <v>1.67636786961579</v>
      </c>
      <c r="D689" s="27" t="n">
        <f aca="false">VLOOKUP(C689,'PH - GIVEAWAYS'!$A$3:$B$55,2)</f>
        <v>76</v>
      </c>
      <c r="E689" s="27" t="n">
        <f aca="false">IF(TOT!AK691&lt;400,IF(D689&gt;66,66,D689),D689)</f>
        <v>66</v>
      </c>
      <c r="F689" s="27" t="n">
        <f aca="false">IF(TOT!AK691&lt;200,IF(E689&gt;60,60,E689),E689)</f>
        <v>60</v>
      </c>
      <c r="G689" s="50" t="n">
        <f aca="false">(TOT!BS691*60)/TOT!AK691</f>
        <v>4.19091967403948</v>
      </c>
      <c r="H689" s="55" t="n">
        <f aca="false">VLOOKUP(G689,'PH - BLOCKED SHOTS'!$A$3:$B$55,2)</f>
        <v>83</v>
      </c>
      <c r="I689" s="55" t="n">
        <f aca="false">IF(TOT!AK691&lt;400,IF(H689&gt;66,66,H689),H689)</f>
        <v>66</v>
      </c>
      <c r="J689" s="55" t="n">
        <f aca="false">IF(TOT!AK691&lt;200,IF(I689&gt;60,60,I689),I689)</f>
        <v>60</v>
      </c>
      <c r="K689" s="55" t="n">
        <f aca="false">((B689+F689+F689+J689)/4)+TOT!DC691</f>
        <v>60</v>
      </c>
      <c r="L689" s="55"/>
      <c r="M689" s="55" t="n">
        <f aca="false">VLOOKUP(TOT!FE691,'PH - GAME SCORE'!$A$3:$B$55,2)</f>
        <v>52</v>
      </c>
      <c r="N689" s="55" t="n">
        <f aca="false">AVERAGE(K689,M689)</f>
        <v>56</v>
      </c>
      <c r="O689" s="55" t="n">
        <f aca="false">IF(TOT!AN691&lt;13.4,IF(N689&gt;73,73,N689),N689)</f>
        <v>56</v>
      </c>
      <c r="P689" s="55" t="n">
        <f aca="false">IF(TOT!AN691&lt;13.4,IF(O689&gt;73,73,O689),O689)</f>
        <v>56</v>
      </c>
    </row>
    <row r="690" customFormat="false" ht="13" hidden="false" customHeight="true" outlineLevel="0" collapsed="false">
      <c r="A690" s="17" t="s">
        <v>3186</v>
      </c>
      <c r="B690" s="27" t="n">
        <f aca="false">'SK - Tableau 1'!G690</f>
        <v>97</v>
      </c>
      <c r="C690" s="54" t="n">
        <f aca="false">(TOT!BQ692*60)/TOT!AK692</f>
        <v>0.759502104176168</v>
      </c>
      <c r="D690" s="27" t="n">
        <f aca="false">VLOOKUP(C690,'PH - GIVEAWAYS'!$A$3:$B$55,2)</f>
        <v>96</v>
      </c>
      <c r="E690" s="27" t="n">
        <f aca="false">IF(TOT!AK692&lt;400,IF(D690&gt;66,66,D690),D690)</f>
        <v>96</v>
      </c>
      <c r="F690" s="27" t="n">
        <f aca="false">IF(TOT!AK692&lt;200,IF(E690&gt;60,60,E690),E690)</f>
        <v>96</v>
      </c>
      <c r="G690" s="50" t="n">
        <f aca="false">(TOT!BS692*60)/TOT!AK692</f>
        <v>1.51900420835234</v>
      </c>
      <c r="H690" s="55" t="n">
        <f aca="false">VLOOKUP(G690,'PH - BLOCKED SHOTS'!$A$3:$B$55,2)</f>
        <v>55</v>
      </c>
      <c r="I690" s="55" t="n">
        <f aca="false">IF(TOT!AK692&lt;400,IF(H690&gt;66,66,H690),H690)</f>
        <v>55</v>
      </c>
      <c r="J690" s="55" t="n">
        <f aca="false">IF(TOT!AK692&lt;200,IF(I690&gt;60,60,I690),I690)</f>
        <v>55</v>
      </c>
      <c r="K690" s="55" t="n">
        <f aca="false">((B690+F690+F690+J690)/4)+TOT!DC692</f>
        <v>92</v>
      </c>
      <c r="L690" s="55"/>
      <c r="M690" s="55" t="n">
        <f aca="false">VLOOKUP(TOT!FE692,'PH - GAME SCORE'!$A$3:$B$55,2)</f>
        <v>87</v>
      </c>
      <c r="N690" s="55" t="n">
        <f aca="false">AVERAGE(K690,M690)</f>
        <v>89.5</v>
      </c>
      <c r="O690" s="55" t="n">
        <f aca="false">IF(TOT!AN692&lt;13.4,IF(N690&gt;73,73,N690),N690)</f>
        <v>89.5</v>
      </c>
      <c r="P690" s="55" t="n">
        <f aca="false">IF(TOT!AN692&lt;13.4,IF(O690&gt;73,73,O690),O690)</f>
        <v>89.5</v>
      </c>
    </row>
    <row r="691" customFormat="false" ht="13" hidden="false" customHeight="true" outlineLevel="0" collapsed="false">
      <c r="A691" s="17" t="s">
        <v>3191</v>
      </c>
      <c r="B691" s="27" t="n">
        <f aca="false">'SK - Tableau 1'!G691</f>
        <v>82</v>
      </c>
      <c r="C691" s="54" t="n">
        <f aca="false">(TOT!BQ693*60)/TOT!AK693</f>
        <v>2.32212771702444</v>
      </c>
      <c r="D691" s="27" t="n">
        <f aca="false">VLOOKUP(C691,'PH - GIVEAWAYS'!$A$3:$B$55,2)</f>
        <v>62</v>
      </c>
      <c r="E691" s="27" t="n">
        <f aca="false">IF(TOT!AK693&lt;400,IF(D691&gt;66,66,D691),D691)</f>
        <v>62</v>
      </c>
      <c r="F691" s="27" t="n">
        <f aca="false">IF(TOT!AK693&lt;200,IF(E691&gt;60,60,E691),E691)</f>
        <v>62</v>
      </c>
      <c r="G691" s="50" t="n">
        <f aca="false">(TOT!BS693*60)/TOT!AK693</f>
        <v>1.89010395571757</v>
      </c>
      <c r="H691" s="55" t="n">
        <f aca="false">VLOOKUP(G691,'PH - BLOCKED SHOTS'!$A$3:$B$55,2)</f>
        <v>61</v>
      </c>
      <c r="I691" s="55" t="n">
        <f aca="false">IF(TOT!AK693&lt;400,IF(H691&gt;66,66,H691),H691)</f>
        <v>61</v>
      </c>
      <c r="J691" s="55" t="n">
        <f aca="false">IF(TOT!AK693&lt;200,IF(I691&gt;60,60,I691),I691)</f>
        <v>61</v>
      </c>
      <c r="K691" s="55" t="n">
        <f aca="false">((B691+F691+F691+J691)/4)+TOT!DC693</f>
        <v>68.75</v>
      </c>
      <c r="L691" s="55"/>
      <c r="M691" s="55" t="n">
        <f aca="false">VLOOKUP(TOT!FE693,'PH - GAME SCORE'!$A$3:$B$55,2)</f>
        <v>76</v>
      </c>
      <c r="N691" s="55" t="n">
        <f aca="false">AVERAGE(K691,M691)</f>
        <v>72.375</v>
      </c>
      <c r="O691" s="55" t="n">
        <f aca="false">IF(TOT!AN693&lt;13.4,IF(N691&gt;73,73,N691),N691)</f>
        <v>72.375</v>
      </c>
      <c r="P691" s="55" t="n">
        <f aca="false">IF(TOT!AN693&lt;13.4,IF(O691&gt;73,73,O691),O691)</f>
        <v>72.375</v>
      </c>
    </row>
    <row r="692" customFormat="false" ht="13" hidden="false" customHeight="true" outlineLevel="0" collapsed="false">
      <c r="A692" s="17" t="s">
        <v>3196</v>
      </c>
      <c r="B692" s="27" t="n">
        <f aca="false">'SK - Tableau 1'!G692</f>
        <v>90</v>
      </c>
      <c r="C692" s="54" t="n">
        <f aca="false">(TOT!BQ694*60)/TOT!AK694</f>
        <v>2.05724658386136</v>
      </c>
      <c r="D692" s="27" t="n">
        <f aca="false">VLOOKUP(C692,'PH - GIVEAWAYS'!$A$3:$B$55,2)</f>
        <v>68</v>
      </c>
      <c r="E692" s="27" t="n">
        <f aca="false">IF(TOT!AK694&lt;400,IF(D692&gt;66,66,D692),D692)</f>
        <v>68</v>
      </c>
      <c r="F692" s="27" t="n">
        <f aca="false">IF(TOT!AK694&lt;200,IF(E692&gt;60,60,E692),E692)</f>
        <v>68</v>
      </c>
      <c r="G692" s="50" t="n">
        <f aca="false">(TOT!BS694*60)/TOT!AK694</f>
        <v>1.33115955426324</v>
      </c>
      <c r="H692" s="55" t="n">
        <f aca="false">VLOOKUP(G692,'PH - BLOCKED SHOTS'!$A$3:$B$55,2)</f>
        <v>53</v>
      </c>
      <c r="I692" s="55" t="n">
        <f aca="false">IF(TOT!AK694&lt;400,IF(H692&gt;66,66,H692),H692)</f>
        <v>53</v>
      </c>
      <c r="J692" s="55" t="n">
        <f aca="false">IF(TOT!AK694&lt;200,IF(I692&gt;60,60,I692),I692)</f>
        <v>53</v>
      </c>
      <c r="K692" s="55" t="n">
        <f aca="false">((B692+F692+F692+J692)/4)+TOT!DC694</f>
        <v>69.75</v>
      </c>
      <c r="L692" s="55"/>
      <c r="M692" s="55" t="n">
        <f aca="false">VLOOKUP(TOT!FE694,'PH - GAME SCORE'!$A$3:$B$55,2)</f>
        <v>64</v>
      </c>
      <c r="N692" s="55" t="n">
        <f aca="false">AVERAGE(K692,M692)</f>
        <v>66.875</v>
      </c>
      <c r="O692" s="55" t="n">
        <f aca="false">IF(TOT!AN694&lt;13.4,IF(N692&gt;73,73,N692),N692)</f>
        <v>66.875</v>
      </c>
      <c r="P692" s="55" t="n">
        <f aca="false">IF(TOT!AN694&lt;13.4,IF(O692&gt;73,73,O692),O692)</f>
        <v>66.875</v>
      </c>
    </row>
    <row r="693" customFormat="false" ht="13" hidden="false" customHeight="true" outlineLevel="0" collapsed="false">
      <c r="A693" s="17" t="s">
        <v>3200</v>
      </c>
      <c r="B693" s="27" t="n">
        <f aca="false">'SK - Tableau 1'!G693</f>
        <v>58</v>
      </c>
      <c r="C693" s="54" t="n">
        <f aca="false">(TOT!BQ695*60)/TOT!AK695</f>
        <v>0.717703349282297</v>
      </c>
      <c r="D693" s="27" t="n">
        <f aca="false">VLOOKUP(C693,'PH - GIVEAWAYS'!$A$3:$B$55,2)</f>
        <v>96</v>
      </c>
      <c r="E693" s="27" t="n">
        <f aca="false">IF(TOT!AK695&lt;400,IF(D693&gt;66,66,D693),D693)</f>
        <v>66</v>
      </c>
      <c r="F693" s="27" t="n">
        <f aca="false">IF(TOT!AK695&lt;200,IF(E693&gt;60,60,E693),E693)</f>
        <v>60</v>
      </c>
      <c r="G693" s="50" t="n">
        <f aca="false">(TOT!BS695*60)/TOT!AK695</f>
        <v>2.15311004784689</v>
      </c>
      <c r="H693" s="55" t="n">
        <f aca="false">VLOOKUP(G693,'PH - BLOCKED SHOTS'!$A$3:$B$55,2)</f>
        <v>64</v>
      </c>
      <c r="I693" s="55" t="n">
        <f aca="false">IF(TOT!AK695&lt;400,IF(H693&gt;66,66,H693),H693)</f>
        <v>64</v>
      </c>
      <c r="J693" s="55" t="n">
        <f aca="false">IF(TOT!AK695&lt;200,IF(I693&gt;60,60,I693),I693)</f>
        <v>60</v>
      </c>
      <c r="K693" s="55" t="n">
        <f aca="false">((B693+F693+F693+J693)/4)+TOT!DC695</f>
        <v>59.5</v>
      </c>
      <c r="L693" s="55"/>
      <c r="M693" s="55" t="n">
        <f aca="false">VLOOKUP(TOT!FE695,'PH - GAME SCORE'!$A$3:$B$55,2)</f>
        <v>57</v>
      </c>
      <c r="N693" s="55" t="n">
        <f aca="false">AVERAGE(K693,M693)</f>
        <v>58.25</v>
      </c>
      <c r="O693" s="55" t="n">
        <f aca="false">IF(TOT!AN695&lt;13.4,IF(N693&gt;73,73,N693),N693)</f>
        <v>58.25</v>
      </c>
      <c r="P693" s="55" t="n">
        <f aca="false">IF(TOT!AN695&lt;13.4,IF(O693&gt;73,73,O693),O693)</f>
        <v>58.25</v>
      </c>
    </row>
    <row r="694" customFormat="false" ht="13" hidden="false" customHeight="true" outlineLevel="0" collapsed="false">
      <c r="A694" s="17" t="s">
        <v>3204</v>
      </c>
      <c r="B694" s="27" t="n">
        <f aca="false">'SK - Tableau 1'!G694</f>
        <v>66</v>
      </c>
      <c r="C694" s="54" t="n">
        <f aca="false">(TOT!BQ696*60)/TOT!AK696</f>
        <v>2.31538326609367</v>
      </c>
      <c r="D694" s="27" t="n">
        <f aca="false">VLOOKUP(C694,'PH - GIVEAWAYS'!$A$3:$B$55,2)</f>
        <v>63</v>
      </c>
      <c r="E694" s="27" t="n">
        <f aca="false">IF(TOT!AK696&lt;400,IF(D694&gt;66,66,D694),D694)</f>
        <v>63</v>
      </c>
      <c r="F694" s="27" t="n">
        <f aca="false">IF(TOT!AK696&lt;200,IF(E694&gt;60,60,E694),E694)</f>
        <v>63</v>
      </c>
      <c r="G694" s="50" t="n">
        <f aca="false">(TOT!BS696*60)/TOT!AK696</f>
        <v>2.52587265392036</v>
      </c>
      <c r="H694" s="55" t="n">
        <f aca="false">VLOOKUP(G694,'PH - BLOCKED SHOTS'!$A$3:$B$55,2)</f>
        <v>68</v>
      </c>
      <c r="I694" s="55" t="n">
        <f aca="false">IF(TOT!AK696&lt;400,IF(H694&gt;66,66,H694),H694)</f>
        <v>66</v>
      </c>
      <c r="J694" s="55" t="n">
        <f aca="false">IF(TOT!AK696&lt;200,IF(I694&gt;60,60,I694),I694)</f>
        <v>66</v>
      </c>
      <c r="K694" s="55" t="n">
        <f aca="false">((B694+F694+F694+J694)/4)+TOT!DC696</f>
        <v>64.5</v>
      </c>
      <c r="L694" s="55"/>
      <c r="M694" s="55" t="n">
        <f aca="false">VLOOKUP(TOT!FE696,'PH - GAME SCORE'!$A$3:$B$55,2)</f>
        <v>47</v>
      </c>
      <c r="N694" s="55" t="n">
        <f aca="false">AVERAGE(K694,M694)</f>
        <v>55.75</v>
      </c>
      <c r="O694" s="55" t="n">
        <f aca="false">IF(TOT!AN696&lt;13.4,IF(N694&gt;73,73,N694),N694)</f>
        <v>55.75</v>
      </c>
      <c r="P694" s="55" t="n">
        <f aca="false">IF(TOT!AN696&lt;13.4,IF(O694&gt;73,73,O694),O694)</f>
        <v>55.75</v>
      </c>
    </row>
    <row r="695" customFormat="false" ht="13" hidden="false" customHeight="true" outlineLevel="0" collapsed="false">
      <c r="A695" s="17" t="s">
        <v>3206</v>
      </c>
      <c r="B695" s="27" t="n">
        <f aca="false">'SK - Tableau 1'!G695</f>
        <v>99</v>
      </c>
      <c r="C695" s="54" t="n">
        <f aca="false">(TOT!BQ697*60)/TOT!AK697</f>
        <v>2.34948604992658</v>
      </c>
      <c r="D695" s="27" t="n">
        <f aca="false">VLOOKUP(C695,'PH - GIVEAWAYS'!$A$3:$B$55,2)</f>
        <v>62</v>
      </c>
      <c r="E695" s="27" t="n">
        <f aca="false">IF(TOT!AK697&lt;400,IF(D695&gt;66,66,D695),D695)</f>
        <v>62</v>
      </c>
      <c r="F695" s="27" t="n">
        <f aca="false">IF(TOT!AK697&lt;200,IF(E695&gt;60,60,E695),E695)</f>
        <v>62</v>
      </c>
      <c r="G695" s="50" t="n">
        <f aca="false">(TOT!BS697*60)/TOT!AK697</f>
        <v>0.665687714145864</v>
      </c>
      <c r="H695" s="55" t="n">
        <f aca="false">VLOOKUP(G695,'PH - BLOCKED SHOTS'!$A$3:$B$55,2)</f>
        <v>47</v>
      </c>
      <c r="I695" s="55" t="n">
        <f aca="false">IF(TOT!AK697&lt;400,IF(H695&gt;66,66,H695),H695)</f>
        <v>47</v>
      </c>
      <c r="J695" s="55" t="n">
        <f aca="false">IF(TOT!AK697&lt;200,IF(I695&gt;60,60,I695),I695)</f>
        <v>47</v>
      </c>
      <c r="K695" s="55" t="n">
        <f aca="false">((B695+F695+F695+J695)/4)+TOT!DC697</f>
        <v>69.5</v>
      </c>
      <c r="L695" s="55"/>
      <c r="M695" s="55" t="n">
        <f aca="false">VLOOKUP(TOT!FE697,'PH - GAME SCORE'!$A$3:$B$55,2)</f>
        <v>95</v>
      </c>
      <c r="N695" s="55" t="n">
        <f aca="false">AVERAGE(K695,M695)</f>
        <v>82.25</v>
      </c>
      <c r="O695" s="55" t="n">
        <f aca="false">IF(TOT!AN697&lt;13.4,IF(N695&gt;73,73,N695),N695)</f>
        <v>82.25</v>
      </c>
      <c r="P695" s="55" t="n">
        <f aca="false">IF(TOT!AN697&lt;13.4,IF(O695&gt;73,73,O695),O695)</f>
        <v>82.25</v>
      </c>
    </row>
    <row r="696" customFormat="false" ht="13" hidden="false" customHeight="true" outlineLevel="0" collapsed="false">
      <c r="A696" s="17" t="s">
        <v>3210</v>
      </c>
      <c r="B696" s="27" t="n">
        <f aca="false">'SK - Tableau 1'!G696</f>
        <v>51</v>
      </c>
      <c r="C696" s="54" t="n">
        <f aca="false">(TOT!BQ698*60)/TOT!AK698</f>
        <v>3.94736842105263</v>
      </c>
      <c r="D696" s="27" t="n">
        <f aca="false">VLOOKUP(C696,'PH - GIVEAWAYS'!$A$3:$B$55,2)</f>
        <v>47</v>
      </c>
      <c r="E696" s="27" t="n">
        <f aca="false">IF(TOT!AK698&lt;400,IF(D696&gt;66,66,D696),D696)</f>
        <v>47</v>
      </c>
      <c r="F696" s="27" t="n">
        <f aca="false">IF(TOT!AK698&lt;200,IF(E696&gt;60,60,E696),E696)</f>
        <v>47</v>
      </c>
      <c r="G696" s="50" t="n">
        <f aca="false">(TOT!BS698*60)/TOT!AK698</f>
        <v>0</v>
      </c>
      <c r="H696" s="55" t="n">
        <f aca="false">VLOOKUP(G696,'PH - BLOCKED SHOTS'!$A$3:$B$55,2)</f>
        <v>47</v>
      </c>
      <c r="I696" s="55" t="n">
        <f aca="false">IF(TOT!AK698&lt;400,IF(H696&gt;66,66,H696),H696)</f>
        <v>47</v>
      </c>
      <c r="J696" s="55" t="n">
        <f aca="false">IF(TOT!AK698&lt;200,IF(I696&gt;60,60,I696),I696)</f>
        <v>47</v>
      </c>
      <c r="K696" s="55" t="n">
        <f aca="false">((B696+F696+F696+J696)/4)+TOT!DC698</f>
        <v>48</v>
      </c>
      <c r="L696" s="55"/>
      <c r="M696" s="55" t="n">
        <f aca="false">VLOOKUP(TOT!FE698,'PH - GAME SCORE'!$A$3:$B$55,2)</f>
        <v>47</v>
      </c>
      <c r="N696" s="55" t="n">
        <f aca="false">AVERAGE(K696,M696)</f>
        <v>47.5</v>
      </c>
      <c r="O696" s="55" t="n">
        <f aca="false">IF(TOT!AN698&lt;13.4,IF(N696&gt;73,73,N696),N696)</f>
        <v>47.5</v>
      </c>
      <c r="P696" s="55" t="n">
        <f aca="false">IF(TOT!AN698&lt;13.4,IF(O696&gt;73,73,O696),O696)</f>
        <v>47.5</v>
      </c>
    </row>
    <row r="697" customFormat="false" ht="13" hidden="false" customHeight="true" outlineLevel="0" collapsed="false">
      <c r="A697" s="17" t="s">
        <v>3215</v>
      </c>
      <c r="B697" s="27" t="n">
        <f aca="false">'SK - Tableau 1'!G697</f>
        <v>64</v>
      </c>
      <c r="C697" s="54" t="n">
        <f aca="false">(TOT!BQ699*60)/TOT!AK699</f>
        <v>1.39119681570506</v>
      </c>
      <c r="D697" s="27" t="n">
        <f aca="false">VLOOKUP(C697,'PH - GIVEAWAYS'!$A$3:$B$55,2)</f>
        <v>83</v>
      </c>
      <c r="E697" s="27" t="n">
        <f aca="false">IF(TOT!AK699&lt;400,IF(D697&gt;66,66,D697),D697)</f>
        <v>83</v>
      </c>
      <c r="F697" s="27" t="n">
        <f aca="false">IF(TOT!AK699&lt;200,IF(E697&gt;60,60,E697),E697)</f>
        <v>83</v>
      </c>
      <c r="G697" s="50" t="n">
        <f aca="false">(TOT!BS699*60)/TOT!AK699</f>
        <v>2.64327394983962</v>
      </c>
      <c r="H697" s="55" t="n">
        <f aca="false">VLOOKUP(G697,'PH - BLOCKED SHOTS'!$A$3:$B$55,2)</f>
        <v>69</v>
      </c>
      <c r="I697" s="55" t="n">
        <f aca="false">IF(TOT!AK699&lt;400,IF(H697&gt;66,66,H697),H697)</f>
        <v>69</v>
      </c>
      <c r="J697" s="55" t="n">
        <f aca="false">IF(TOT!AK699&lt;200,IF(I697&gt;60,60,I697),I697)</f>
        <v>69</v>
      </c>
      <c r="K697" s="55" t="n">
        <f aca="false">((B697+F697+F697+J697)/4)+TOT!DC699</f>
        <v>74.75</v>
      </c>
      <c r="L697" s="55"/>
      <c r="M697" s="55" t="n">
        <f aca="false">VLOOKUP(TOT!FE699,'PH - GAME SCORE'!$A$3:$B$55,2)</f>
        <v>79</v>
      </c>
      <c r="N697" s="55" t="n">
        <f aca="false">AVERAGE(K697,M697)</f>
        <v>76.875</v>
      </c>
      <c r="O697" s="55" t="n">
        <f aca="false">IF(TOT!AN699&lt;13.4,IF(N697&gt;73,73,N697),N697)</f>
        <v>76.875</v>
      </c>
      <c r="P697" s="55" t="n">
        <f aca="false">IF(TOT!AN699&lt;13.4,IF(O697&gt;73,73,O697),O697)</f>
        <v>76.875</v>
      </c>
    </row>
    <row r="698" customFormat="false" ht="13" hidden="false" customHeight="true" outlineLevel="0" collapsed="false">
      <c r="A698" s="17" t="s">
        <v>3219</v>
      </c>
      <c r="B698" s="27" t="n">
        <f aca="false">'SK - Tableau 1'!G698</f>
        <v>66</v>
      </c>
      <c r="C698" s="54" t="n">
        <f aca="false">(TOT!BQ700*60)/TOT!AK700</f>
        <v>1.51574038087835</v>
      </c>
      <c r="D698" s="27" t="n">
        <f aca="false">VLOOKUP(C698,'PH - GIVEAWAYS'!$A$3:$B$55,2)</f>
        <v>80</v>
      </c>
      <c r="E698" s="27" t="n">
        <f aca="false">IF(TOT!AK700&lt;400,IF(D698&gt;66,66,D698),D698)</f>
        <v>80</v>
      </c>
      <c r="F698" s="27" t="n">
        <f aca="false">IF(TOT!AK700&lt;200,IF(E698&gt;60,60,E698),E698)</f>
        <v>80</v>
      </c>
      <c r="G698" s="50" t="n">
        <f aca="false">(TOT!BS700*60)/TOT!AK700</f>
        <v>1.63233579479207</v>
      </c>
      <c r="H698" s="55" t="n">
        <f aca="false">VLOOKUP(G698,'PH - BLOCKED SHOTS'!$A$3:$B$55,2)</f>
        <v>57</v>
      </c>
      <c r="I698" s="55" t="n">
        <f aca="false">IF(TOT!AK700&lt;400,IF(H698&gt;66,66,H698),H698)</f>
        <v>57</v>
      </c>
      <c r="J698" s="55" t="n">
        <f aca="false">IF(TOT!AK700&lt;200,IF(I698&gt;60,60,I698),I698)</f>
        <v>57</v>
      </c>
      <c r="K698" s="55" t="n">
        <f aca="false">((B698+F698+F698+J698)/4)+TOT!DC700</f>
        <v>70.75</v>
      </c>
      <c r="L698" s="55"/>
      <c r="M698" s="55" t="n">
        <f aca="false">VLOOKUP(TOT!FE700,'PH - GAME SCORE'!$A$3:$B$55,2)</f>
        <v>69</v>
      </c>
      <c r="N698" s="55" t="n">
        <f aca="false">AVERAGE(K698,M698)</f>
        <v>69.875</v>
      </c>
      <c r="O698" s="55" t="n">
        <f aca="false">IF(TOT!AN700&lt;13.4,IF(N698&gt;73,73,N698),N698)</f>
        <v>69.875</v>
      </c>
      <c r="P698" s="55" t="n">
        <f aca="false">IF(TOT!AN700&lt;13.4,IF(O698&gt;73,73,O698),O698)</f>
        <v>69.875</v>
      </c>
    </row>
    <row r="699" customFormat="false" ht="13" hidden="false" customHeight="true" outlineLevel="0" collapsed="false">
      <c r="A699" s="17" t="s">
        <v>3223</v>
      </c>
      <c r="B699" s="27" t="n">
        <f aca="false">'SK - Tableau 1'!G699</f>
        <v>73</v>
      </c>
      <c r="C699" s="54" t="n">
        <f aca="false">(TOT!BQ701*60)/TOT!AK701</f>
        <v>1.6900138956698</v>
      </c>
      <c r="D699" s="27" t="n">
        <f aca="false">VLOOKUP(C699,'PH - GIVEAWAYS'!$A$3:$B$55,2)</f>
        <v>75</v>
      </c>
      <c r="E699" s="27" t="n">
        <f aca="false">IF(TOT!AK701&lt;400,IF(D699&gt;66,66,D699),D699)</f>
        <v>75</v>
      </c>
      <c r="F699" s="27" t="n">
        <f aca="false">IF(TOT!AK701&lt;200,IF(E699&gt;60,60,E699),E699)</f>
        <v>75</v>
      </c>
      <c r="G699" s="50" t="n">
        <f aca="false">(TOT!BS701*60)/TOT!AK701</f>
        <v>4.2588350170879</v>
      </c>
      <c r="H699" s="55" t="n">
        <f aca="false">VLOOKUP(G699,'PH - BLOCKED SHOTS'!$A$3:$B$55,2)</f>
        <v>84</v>
      </c>
      <c r="I699" s="55" t="n">
        <f aca="false">IF(TOT!AK701&lt;400,IF(H699&gt;66,66,H699),H699)</f>
        <v>84</v>
      </c>
      <c r="J699" s="55" t="n">
        <f aca="false">IF(TOT!AK701&lt;200,IF(I699&gt;60,60,I699),I699)</f>
        <v>84</v>
      </c>
      <c r="K699" s="55" t="n">
        <f aca="false">((B699+F699+F699+J699)/4)+TOT!DC701</f>
        <v>80.75</v>
      </c>
      <c r="L699" s="55"/>
      <c r="M699" s="55" t="n">
        <f aca="false">VLOOKUP(TOT!FE701,'PH - GAME SCORE'!$A$3:$B$55,2)</f>
        <v>67</v>
      </c>
      <c r="N699" s="55" t="n">
        <f aca="false">AVERAGE(K699,M699)</f>
        <v>73.875</v>
      </c>
      <c r="O699" s="55" t="n">
        <f aca="false">IF(TOT!AN701&lt;13.4,IF(N699&gt;73,73,N699),N699)</f>
        <v>73</v>
      </c>
      <c r="P699" s="55" t="n">
        <f aca="false">IF(TOT!AN701&lt;13.4,IF(O699&gt;73,73,O699),O699)</f>
        <v>73</v>
      </c>
    </row>
    <row r="700" customFormat="false" ht="13" hidden="false" customHeight="true" outlineLevel="0" collapsed="false">
      <c r="A700" s="17" t="s">
        <v>3228</v>
      </c>
      <c r="B700" s="27" t="n">
        <f aca="false">'SK - Tableau 1'!G700</f>
        <v>58</v>
      </c>
      <c r="C700" s="54" t="n">
        <f aca="false">(TOT!BQ702*60)/TOT!AK702</f>
        <v>1.27562865032627</v>
      </c>
      <c r="D700" s="27" t="n">
        <f aca="false">VLOOKUP(C700,'PH - GIVEAWAYS'!$A$3:$B$55,2)</f>
        <v>85</v>
      </c>
      <c r="E700" s="27" t="n">
        <f aca="false">IF(TOT!AK702&lt;400,IF(D700&gt;66,66,D700),D700)</f>
        <v>85</v>
      </c>
      <c r="F700" s="27" t="n">
        <f aca="false">IF(TOT!AK702&lt;200,IF(E700&gt;60,60,E700),E700)</f>
        <v>85</v>
      </c>
      <c r="G700" s="50" t="n">
        <f aca="false">(TOT!BS702*60)/TOT!AK702</f>
        <v>2.0234109625865</v>
      </c>
      <c r="H700" s="55" t="n">
        <f aca="false">VLOOKUP(G700,'PH - BLOCKED SHOTS'!$A$3:$B$55,2)</f>
        <v>62</v>
      </c>
      <c r="I700" s="55" t="n">
        <f aca="false">IF(TOT!AK702&lt;400,IF(H700&gt;66,66,H700),H700)</f>
        <v>62</v>
      </c>
      <c r="J700" s="55" t="n">
        <f aca="false">IF(TOT!AK702&lt;200,IF(I700&gt;60,60,I700),I700)</f>
        <v>62</v>
      </c>
      <c r="K700" s="55" t="n">
        <f aca="false">((B700+F700+F700+J700)/4)+TOT!DC702</f>
        <v>72.5</v>
      </c>
      <c r="L700" s="55"/>
      <c r="M700" s="55" t="n">
        <f aca="false">VLOOKUP(TOT!FE702,'PH - GAME SCORE'!$A$3:$B$55,2)</f>
        <v>87</v>
      </c>
      <c r="N700" s="55" t="n">
        <f aca="false">AVERAGE(K700,M700)</f>
        <v>79.75</v>
      </c>
      <c r="O700" s="55" t="n">
        <f aca="false">IF(TOT!AN702&lt;13.4,IF(N700&gt;73,73,N700),N700)</f>
        <v>79.75</v>
      </c>
      <c r="P700" s="55" t="n">
        <f aca="false">IF(TOT!AN702&lt;13.4,IF(O700&gt;73,73,O700),O700)</f>
        <v>79.75</v>
      </c>
    </row>
    <row r="701" customFormat="false" ht="13" hidden="false" customHeight="true" outlineLevel="0" collapsed="false">
      <c r="A701" s="17" t="s">
        <v>3232</v>
      </c>
      <c r="B701" s="27" t="n">
        <f aca="false">'SK - Tableau 1'!G701</f>
        <v>73</v>
      </c>
      <c r="C701" s="54" t="n">
        <f aca="false">(TOT!BQ703*60)/TOT!AK703</f>
        <v>1.86084978806988</v>
      </c>
      <c r="D701" s="27" t="n">
        <f aca="false">VLOOKUP(C701,'PH - GIVEAWAYS'!$A$3:$B$55,2)</f>
        <v>72</v>
      </c>
      <c r="E701" s="27" t="n">
        <f aca="false">IF(TOT!AK703&lt;400,IF(D701&gt;66,66,D701),D701)</f>
        <v>72</v>
      </c>
      <c r="F701" s="27" t="n">
        <f aca="false">IF(TOT!AK703&lt;200,IF(E701&gt;60,60,E701),E701)</f>
        <v>72</v>
      </c>
      <c r="G701" s="50" t="n">
        <f aca="false">(TOT!BS703*60)/TOT!AK703</f>
        <v>0.74433991522795</v>
      </c>
      <c r="H701" s="55" t="n">
        <f aca="false">VLOOKUP(G701,'PH - BLOCKED SHOTS'!$A$3:$B$55,2)</f>
        <v>47</v>
      </c>
      <c r="I701" s="55" t="n">
        <f aca="false">IF(TOT!AK703&lt;400,IF(H701&gt;66,66,H701),H701)</f>
        <v>47</v>
      </c>
      <c r="J701" s="55" t="n">
        <f aca="false">IF(TOT!AK703&lt;200,IF(I701&gt;60,60,I701),I701)</f>
        <v>47</v>
      </c>
      <c r="K701" s="55" t="n">
        <f aca="false">((B701+F701+F701+J701)/4)+TOT!DC703</f>
        <v>67</v>
      </c>
      <c r="L701" s="55"/>
      <c r="M701" s="55" t="n">
        <f aca="false">VLOOKUP(TOT!FE703,'PH - GAME SCORE'!$A$3:$B$55,2)</f>
        <v>61</v>
      </c>
      <c r="N701" s="55" t="n">
        <f aca="false">AVERAGE(K701,M701)</f>
        <v>64</v>
      </c>
      <c r="O701" s="55" t="n">
        <f aca="false">IF(TOT!AN703&lt;13.4,IF(N701&gt;73,73,N701),N701)</f>
        <v>64</v>
      </c>
      <c r="P701" s="55" t="n">
        <f aca="false">IF(TOT!AN703&lt;13.4,IF(O701&gt;73,73,O701),O701)</f>
        <v>64</v>
      </c>
    </row>
    <row r="702" customFormat="false" ht="13" hidden="false" customHeight="true" outlineLevel="0" collapsed="false">
      <c r="A702" s="17" t="s">
        <v>3238</v>
      </c>
      <c r="B702" s="27" t="n">
        <f aca="false">'SK - Tableau 1'!G702</f>
        <v>60</v>
      </c>
      <c r="C702" s="54" t="n">
        <f aca="false">(TOT!BQ704*60)/TOT!AK704</f>
        <v>0.795733981709192</v>
      </c>
      <c r="D702" s="27" t="n">
        <f aca="false">VLOOKUP(C702,'PH - GIVEAWAYS'!$A$3:$B$55,2)</f>
        <v>95</v>
      </c>
      <c r="E702" s="27" t="n">
        <f aca="false">IF(TOT!AK704&lt;400,IF(D702&gt;66,66,D702),D702)</f>
        <v>95</v>
      </c>
      <c r="F702" s="27" t="n">
        <f aca="false">IF(TOT!AK704&lt;200,IF(E702&gt;60,60,E702),E702)</f>
        <v>95</v>
      </c>
      <c r="G702" s="50" t="n">
        <f aca="false">(TOT!BS704*60)/TOT!AK704</f>
        <v>2.78506893598217</v>
      </c>
      <c r="H702" s="55" t="n">
        <f aca="false">VLOOKUP(G702,'PH - BLOCKED SHOTS'!$A$3:$B$55,2)</f>
        <v>71</v>
      </c>
      <c r="I702" s="55" t="n">
        <f aca="false">IF(TOT!AK704&lt;400,IF(H702&gt;66,66,H702),H702)</f>
        <v>71</v>
      </c>
      <c r="J702" s="55" t="n">
        <f aca="false">IF(TOT!AK704&lt;200,IF(I702&gt;60,60,I702),I702)</f>
        <v>71</v>
      </c>
      <c r="K702" s="55" t="n">
        <f aca="false">((B702+F702+F702+J702)/4)+TOT!DC704</f>
        <v>85.25</v>
      </c>
      <c r="L702" s="55"/>
      <c r="M702" s="55" t="n">
        <f aca="false">VLOOKUP(TOT!FE704,'PH - GAME SCORE'!$A$3:$B$55,2)</f>
        <v>73</v>
      </c>
      <c r="N702" s="55" t="n">
        <f aca="false">AVERAGE(K702,M702)</f>
        <v>79.125</v>
      </c>
      <c r="O702" s="55" t="n">
        <f aca="false">IF(TOT!AN704&lt;13.4,IF(N702&gt;73,73,N702),N702)</f>
        <v>79.125</v>
      </c>
      <c r="P702" s="55" t="n">
        <f aca="false">IF(TOT!AN704&lt;13.4,IF(O702&gt;73,73,O702),O702)</f>
        <v>79.125</v>
      </c>
    </row>
    <row r="703" customFormat="false" ht="13" hidden="false" customHeight="true" outlineLevel="0" collapsed="false">
      <c r="A703" s="17" t="s">
        <v>3244</v>
      </c>
      <c r="B703" s="27" t="n">
        <f aca="false">'SK - Tableau 1'!G703</f>
        <v>73</v>
      </c>
      <c r="C703" s="54" t="n">
        <f aca="false">(TOT!BQ705*60)/TOT!AK705</f>
        <v>1.99255865440791</v>
      </c>
      <c r="D703" s="27" t="n">
        <f aca="false">VLOOKUP(C703,'PH - GIVEAWAYS'!$A$3:$B$55,2)</f>
        <v>69</v>
      </c>
      <c r="E703" s="27" t="n">
        <f aca="false">IF(TOT!AK705&lt;400,IF(D703&gt;66,66,D703),D703)</f>
        <v>69</v>
      </c>
      <c r="F703" s="27" t="n">
        <f aca="false">IF(TOT!AK705&lt;200,IF(E703&gt;60,60,E703),E703)</f>
        <v>69</v>
      </c>
      <c r="G703" s="50" t="n">
        <f aca="false">(TOT!BS705*60)/TOT!AK705</f>
        <v>1.77116324836259</v>
      </c>
      <c r="H703" s="55" t="n">
        <f aca="false">VLOOKUP(G703,'PH - BLOCKED SHOTS'!$A$3:$B$55,2)</f>
        <v>59</v>
      </c>
      <c r="I703" s="55" t="n">
        <f aca="false">IF(TOT!AK705&lt;400,IF(H703&gt;66,66,H703),H703)</f>
        <v>59</v>
      </c>
      <c r="J703" s="55" t="n">
        <f aca="false">IF(TOT!AK705&lt;200,IF(I703&gt;60,60,I703),I703)</f>
        <v>59</v>
      </c>
      <c r="K703" s="55" t="n">
        <f aca="false">((B703+F703+F703+J703)/4)+TOT!DC705</f>
        <v>67.5</v>
      </c>
      <c r="L703" s="55"/>
      <c r="M703" s="55" t="n">
        <f aca="false">VLOOKUP(TOT!FE705,'PH - GAME SCORE'!$A$3:$B$55,2)</f>
        <v>57</v>
      </c>
      <c r="N703" s="55" t="n">
        <f aca="false">AVERAGE(K703,M703)</f>
        <v>62.25</v>
      </c>
      <c r="O703" s="55" t="n">
        <f aca="false">IF(TOT!AN705&lt;13.4,IF(N703&gt;73,73,N703),N703)</f>
        <v>62.25</v>
      </c>
      <c r="P703" s="55" t="n">
        <f aca="false">IF(TOT!AN705&lt;13.4,IF(O703&gt;73,73,O703),O703)</f>
        <v>62.25</v>
      </c>
    </row>
    <row r="704" customFormat="false" ht="13" hidden="false" customHeight="true" outlineLevel="0" collapsed="false">
      <c r="A704" s="17" t="s">
        <v>3249</v>
      </c>
      <c r="B704" s="27" t="n">
        <f aca="false">'SK - Tableau 1'!G704</f>
        <v>60</v>
      </c>
      <c r="C704" s="54" t="n">
        <f aca="false">(TOT!BQ706*60)/TOT!AK706</f>
        <v>2.5060563027316</v>
      </c>
      <c r="D704" s="27" t="n">
        <f aca="false">VLOOKUP(C704,'PH - GIVEAWAYS'!$A$3:$B$55,2)</f>
        <v>59</v>
      </c>
      <c r="E704" s="27" t="n">
        <f aca="false">IF(TOT!AK706&lt;400,IF(D704&gt;66,66,D704),D704)</f>
        <v>59</v>
      </c>
      <c r="F704" s="27" t="n">
        <f aca="false">IF(TOT!AK706&lt;200,IF(E704&gt;60,60,E704),E704)</f>
        <v>59</v>
      </c>
      <c r="G704" s="50" t="n">
        <f aca="false">(TOT!BS706*60)/TOT!AK706</f>
        <v>6.16489850471974</v>
      </c>
      <c r="H704" s="55" t="n">
        <f aca="false">VLOOKUP(G704,'PH - BLOCKED SHOTS'!$A$3:$B$55,2)</f>
        <v>95</v>
      </c>
      <c r="I704" s="55" t="n">
        <f aca="false">IF(TOT!AK706&lt;400,IF(H704&gt;66,66,H704),H704)</f>
        <v>95</v>
      </c>
      <c r="J704" s="55" t="n">
        <f aca="false">IF(TOT!AK706&lt;200,IF(I704&gt;60,60,I704),I704)</f>
        <v>95</v>
      </c>
      <c r="K704" s="55" t="n">
        <f aca="false">((B704+F704+F704+J704)/4)+TOT!DC706</f>
        <v>68.25</v>
      </c>
      <c r="L704" s="55"/>
      <c r="M704" s="55" t="n">
        <f aca="false">VLOOKUP(TOT!FE706,'PH - GAME SCORE'!$A$3:$B$55,2)</f>
        <v>70</v>
      </c>
      <c r="N704" s="55" t="n">
        <f aca="false">AVERAGE(K704,M704)</f>
        <v>69.125</v>
      </c>
      <c r="O704" s="55" t="n">
        <f aca="false">IF(TOT!AN706&lt;13.4,IF(N704&gt;73,73,N704),N704)</f>
        <v>69.125</v>
      </c>
      <c r="P704" s="55" t="n">
        <f aca="false">IF(TOT!AN706&lt;13.4,IF(O704&gt;73,73,O704),O704)</f>
        <v>69.125</v>
      </c>
    </row>
    <row r="705" customFormat="false" ht="13" hidden="false" customHeight="true" outlineLevel="0" collapsed="false">
      <c r="A705" s="17" t="s">
        <v>3253</v>
      </c>
      <c r="B705" s="27" t="n">
        <f aca="false">'SK - Tableau 1'!G705</f>
        <v>60</v>
      </c>
      <c r="C705" s="54" t="n">
        <f aca="false">(TOT!BQ707*60)/TOT!AK707</f>
        <v>1.55457195293105</v>
      </c>
      <c r="D705" s="27" t="n">
        <f aca="false">VLOOKUP(C705,'PH - GIVEAWAYS'!$A$3:$B$55,2)</f>
        <v>79</v>
      </c>
      <c r="E705" s="27" t="n">
        <f aca="false">IF(TOT!AK707&lt;400,IF(D705&gt;66,66,D705),D705)</f>
        <v>66</v>
      </c>
      <c r="F705" s="27" t="n">
        <f aca="false">IF(TOT!AK707&lt;200,IF(E705&gt;60,60,E705),E705)</f>
        <v>60</v>
      </c>
      <c r="G705" s="50" t="n">
        <f aca="false">(TOT!BS707*60)/TOT!AK707</f>
        <v>3.88642988232762</v>
      </c>
      <c r="H705" s="55" t="n">
        <f aca="false">VLOOKUP(G705,'PH - BLOCKED SHOTS'!$A$3:$B$55,2)</f>
        <v>81</v>
      </c>
      <c r="I705" s="55" t="n">
        <f aca="false">IF(TOT!AK707&lt;400,IF(H705&gt;66,66,H705),H705)</f>
        <v>66</v>
      </c>
      <c r="J705" s="55" t="n">
        <f aca="false">IF(TOT!AK707&lt;200,IF(I705&gt;60,60,I705),I705)</f>
        <v>60</v>
      </c>
      <c r="K705" s="55" t="n">
        <f aca="false">((B705+F705+F705+J705)/4)+TOT!DC707</f>
        <v>60</v>
      </c>
      <c r="L705" s="55"/>
      <c r="M705" s="55" t="n">
        <f aca="false">VLOOKUP(TOT!FE707,'PH - GAME SCORE'!$A$3:$B$55,2)</f>
        <v>55</v>
      </c>
      <c r="N705" s="55" t="n">
        <f aca="false">AVERAGE(K705,M705)</f>
        <v>57.5</v>
      </c>
      <c r="O705" s="55" t="n">
        <f aca="false">IF(TOT!AN707&lt;13.4,IF(N705&gt;73,73,N705),N705)</f>
        <v>57.5</v>
      </c>
      <c r="P705" s="55" t="n">
        <f aca="false">IF(TOT!AN707&lt;13.4,IF(O705&gt;73,73,O705),O705)</f>
        <v>57.5</v>
      </c>
    </row>
    <row r="706" customFormat="false" ht="13" hidden="false" customHeight="true" outlineLevel="0" collapsed="false">
      <c r="A706" s="17" t="s">
        <v>3256</v>
      </c>
      <c r="B706" s="27" t="n">
        <f aca="false">'SK - Tableau 1'!G706</f>
        <v>84</v>
      </c>
      <c r="C706" s="54" t="n">
        <f aca="false">(TOT!BQ708*60)/TOT!AK708</f>
        <v>1.4577786967872</v>
      </c>
      <c r="D706" s="27" t="n">
        <f aca="false">VLOOKUP(C706,'PH - GIVEAWAYS'!$A$3:$B$55,2)</f>
        <v>81</v>
      </c>
      <c r="E706" s="27" t="n">
        <f aca="false">IF(TOT!AK708&lt;400,IF(D706&gt;66,66,D706),D706)</f>
        <v>81</v>
      </c>
      <c r="F706" s="27" t="n">
        <f aca="false">IF(TOT!AK708&lt;200,IF(E706&gt;60,60,E706),E706)</f>
        <v>81</v>
      </c>
      <c r="G706" s="50" t="n">
        <f aca="false">(TOT!BS708*60)/TOT!AK708</f>
        <v>3.44283904985913</v>
      </c>
      <c r="H706" s="55" t="n">
        <f aca="false">VLOOKUP(G706,'PH - BLOCKED SHOTS'!$A$3:$B$55,2)</f>
        <v>77</v>
      </c>
      <c r="I706" s="55" t="n">
        <f aca="false">IF(TOT!AK708&lt;400,IF(H706&gt;66,66,H706),H706)</f>
        <v>77</v>
      </c>
      <c r="J706" s="55" t="n">
        <f aca="false">IF(TOT!AK708&lt;200,IF(I706&gt;60,60,I706),I706)</f>
        <v>77</v>
      </c>
      <c r="K706" s="55" t="n">
        <f aca="false">((B706+F706+F706+J706)/4)+TOT!DC708</f>
        <v>80.75</v>
      </c>
      <c r="L706" s="55"/>
      <c r="M706" s="55" t="n">
        <f aca="false">VLOOKUP(TOT!FE708,'PH - GAME SCORE'!$A$3:$B$55,2)</f>
        <v>74</v>
      </c>
      <c r="N706" s="55" t="n">
        <f aca="false">AVERAGE(K706,M706)</f>
        <v>77.375</v>
      </c>
      <c r="O706" s="55" t="n">
        <f aca="false">IF(TOT!AN708&lt;13.4,IF(N706&gt;73,73,N706),N706)</f>
        <v>77.375</v>
      </c>
      <c r="P706" s="55" t="n">
        <f aca="false">IF(TOT!AN708&lt;13.4,IF(O706&gt;73,73,O706),O706)</f>
        <v>77.375</v>
      </c>
    </row>
    <row r="707" customFormat="false" ht="13" hidden="false" customHeight="true" outlineLevel="0" collapsed="false">
      <c r="A707" s="17" t="s">
        <v>3260</v>
      </c>
      <c r="B707" s="27" t="n">
        <f aca="false">'SK - Tableau 1'!G707</f>
        <v>60</v>
      </c>
      <c r="C707" s="54" t="n">
        <f aca="false">(TOT!BQ709*60)/TOT!AK709</f>
        <v>1.05486777525455</v>
      </c>
      <c r="D707" s="27" t="n">
        <f aca="false">VLOOKUP(C707,'PH - GIVEAWAYS'!$A$3:$B$55,2)</f>
        <v>90</v>
      </c>
      <c r="E707" s="27" t="n">
        <f aca="false">IF(TOT!AK709&lt;400,IF(D707&gt;66,66,D707),D707)</f>
        <v>66</v>
      </c>
      <c r="F707" s="27" t="n">
        <f aca="false">IF(TOT!AK709&lt;200,IF(E707&gt;60,60,E707),E707)</f>
        <v>66</v>
      </c>
      <c r="G707" s="50" t="n">
        <f aca="false">(TOT!BS709*60)/TOT!AK709</f>
        <v>0.791150831440908</v>
      </c>
      <c r="H707" s="55" t="n">
        <f aca="false">VLOOKUP(G707,'PH - BLOCKED SHOTS'!$A$3:$B$55,2)</f>
        <v>48</v>
      </c>
      <c r="I707" s="55" t="n">
        <f aca="false">IF(TOT!AK709&lt;400,IF(H707&gt;66,66,H707),H707)</f>
        <v>48</v>
      </c>
      <c r="J707" s="55" t="n">
        <f aca="false">IF(TOT!AK709&lt;200,IF(I707&gt;60,60,I707),I707)</f>
        <v>48</v>
      </c>
      <c r="K707" s="55" t="n">
        <f aca="false">((B707+F707+F707+J707)/4)+TOT!DC709</f>
        <v>62</v>
      </c>
      <c r="L707" s="55"/>
      <c r="M707" s="55" t="n">
        <f aca="false">VLOOKUP(TOT!FE709,'PH - GAME SCORE'!$A$3:$B$55,2)</f>
        <v>64</v>
      </c>
      <c r="N707" s="55" t="n">
        <f aca="false">AVERAGE(K707,M707)</f>
        <v>63</v>
      </c>
      <c r="O707" s="55" t="n">
        <f aca="false">IF(TOT!AN709&lt;13.4,IF(N707&gt;73,73,N707),N707)</f>
        <v>63</v>
      </c>
      <c r="P707" s="55" t="n">
        <f aca="false">IF(TOT!AN709&lt;13.4,IF(O707&gt;73,73,O707),O707)</f>
        <v>63</v>
      </c>
    </row>
    <row r="708" customFormat="false" ht="13" hidden="false" customHeight="true" outlineLevel="0" collapsed="false">
      <c r="A708" s="17" t="s">
        <v>3264</v>
      </c>
      <c r="B708" s="27" t="n">
        <f aca="false">'SK - Tableau 1'!G708</f>
        <v>86</v>
      </c>
      <c r="C708" s="54" t="n">
        <f aca="false">(TOT!BQ710*60)/TOT!AK710</f>
        <v>2.34817364272239</v>
      </c>
      <c r="D708" s="27" t="n">
        <f aca="false">VLOOKUP(C708,'PH - GIVEAWAYS'!$A$3:$B$55,2)</f>
        <v>62</v>
      </c>
      <c r="E708" s="27" t="n">
        <f aca="false">IF(TOT!AK710&lt;400,IF(D708&gt;66,66,D708),D708)</f>
        <v>62</v>
      </c>
      <c r="F708" s="27" t="n">
        <f aca="false">IF(TOT!AK710&lt;200,IF(E708&gt;60,60,E708),E708)</f>
        <v>62</v>
      </c>
      <c r="G708" s="50" t="n">
        <f aca="false">(TOT!BS710*60)/TOT!AK710</f>
        <v>1.19906739202846</v>
      </c>
      <c r="H708" s="55" t="n">
        <f aca="false">VLOOKUP(G708,'PH - BLOCKED SHOTS'!$A$3:$B$55,2)</f>
        <v>51</v>
      </c>
      <c r="I708" s="55" t="n">
        <f aca="false">IF(TOT!AK710&lt;400,IF(H708&gt;66,66,H708),H708)</f>
        <v>51</v>
      </c>
      <c r="J708" s="55" t="n">
        <f aca="false">IF(TOT!AK710&lt;200,IF(I708&gt;60,60,I708),I708)</f>
        <v>51</v>
      </c>
      <c r="K708" s="55" t="n">
        <f aca="false">((B708+F708+F708+J708)/4)+TOT!DC710</f>
        <v>72.25</v>
      </c>
      <c r="L708" s="55"/>
      <c r="M708" s="55" t="n">
        <f aca="false">VLOOKUP(TOT!FE710,'PH - GAME SCORE'!$A$3:$B$55,2)</f>
        <v>93</v>
      </c>
      <c r="N708" s="55" t="n">
        <f aca="false">AVERAGE(K708,M708)</f>
        <v>82.625</v>
      </c>
      <c r="O708" s="55" t="n">
        <f aca="false">IF(TOT!AN710&lt;13.4,IF(N708&gt;73,73,N708),N708)</f>
        <v>82.625</v>
      </c>
      <c r="P708" s="55" t="n">
        <f aca="false">IF(TOT!AN710&lt;13.4,IF(O708&gt;73,73,O708),O708)</f>
        <v>82.625</v>
      </c>
    </row>
    <row r="709" customFormat="false" ht="13" hidden="false" customHeight="true" outlineLevel="0" collapsed="false">
      <c r="A709" s="17" t="s">
        <v>3267</v>
      </c>
      <c r="B709" s="27" t="n">
        <f aca="false">'SK - Tableau 1'!G709</f>
        <v>56</v>
      </c>
      <c r="C709" s="54" t="n">
        <f aca="false">(TOT!BQ711*60)/TOT!AK711</f>
        <v>2.03174029844008</v>
      </c>
      <c r="D709" s="27" t="n">
        <f aca="false">VLOOKUP(C709,'PH - GIVEAWAYS'!$A$3:$B$55,2)</f>
        <v>68</v>
      </c>
      <c r="E709" s="27" t="n">
        <f aca="false">IF(TOT!AK711&lt;400,IF(D709&gt;66,66,D709),D709)</f>
        <v>68</v>
      </c>
      <c r="F709" s="27" t="n">
        <f aca="false">IF(TOT!AK711&lt;200,IF(E709&gt;60,60,E709),E709)</f>
        <v>68</v>
      </c>
      <c r="G709" s="50" t="n">
        <f aca="false">(TOT!BS711*60)/TOT!AK711</f>
        <v>1.62539223875207</v>
      </c>
      <c r="H709" s="55" t="n">
        <f aca="false">VLOOKUP(G709,'PH - BLOCKED SHOTS'!$A$3:$B$55,2)</f>
        <v>57</v>
      </c>
      <c r="I709" s="55" t="n">
        <f aca="false">IF(TOT!AK711&lt;400,IF(H709&gt;66,66,H709),H709)</f>
        <v>57</v>
      </c>
      <c r="J709" s="55" t="n">
        <f aca="false">IF(TOT!AK711&lt;200,IF(I709&gt;60,60,I709),I709)</f>
        <v>57</v>
      </c>
      <c r="K709" s="55" t="n">
        <f aca="false">((B709+F709+F709+J709)/4)+TOT!DC711</f>
        <v>65.25</v>
      </c>
      <c r="L709" s="55"/>
      <c r="M709" s="55" t="n">
        <f aca="false">VLOOKUP(TOT!FE711,'PH - GAME SCORE'!$A$3:$B$55,2)</f>
        <v>62</v>
      </c>
      <c r="N709" s="55" t="n">
        <f aca="false">AVERAGE(K709,M709)</f>
        <v>63.625</v>
      </c>
      <c r="O709" s="55" t="n">
        <f aca="false">IF(TOT!AN711&lt;13.4,IF(N709&gt;73,73,N709),N709)</f>
        <v>63.625</v>
      </c>
      <c r="P709" s="55" t="n">
        <f aca="false">IF(TOT!AN711&lt;13.4,IF(O709&gt;73,73,O709),O709)</f>
        <v>63.625</v>
      </c>
    </row>
    <row r="710" customFormat="false" ht="13" hidden="false" customHeight="true" outlineLevel="0" collapsed="false">
      <c r="A710" s="17" t="s">
        <v>3271</v>
      </c>
      <c r="B710" s="27" t="n">
        <f aca="false">'SK - Tableau 1'!G710</f>
        <v>83</v>
      </c>
      <c r="C710" s="54" t="n">
        <f aca="false">(TOT!BQ712*60)/TOT!AK712</f>
        <v>0.767684152805703</v>
      </c>
      <c r="D710" s="27" t="n">
        <f aca="false">VLOOKUP(C710,'PH - GIVEAWAYS'!$A$3:$B$55,2)</f>
        <v>96</v>
      </c>
      <c r="E710" s="27" t="n">
        <f aca="false">IF(TOT!AK712&lt;400,IF(D710&gt;66,66,D710),D710)</f>
        <v>96</v>
      </c>
      <c r="F710" s="27" t="n">
        <f aca="false">IF(TOT!AK712&lt;200,IF(E710&gt;60,60,E710),E710)</f>
        <v>96</v>
      </c>
      <c r="G710" s="50" t="n">
        <f aca="false">(TOT!BS712*60)/TOT!AK712</f>
        <v>2.02887954670079</v>
      </c>
      <c r="H710" s="55" t="n">
        <f aca="false">VLOOKUP(G710,'PH - BLOCKED SHOTS'!$A$3:$B$55,2)</f>
        <v>62</v>
      </c>
      <c r="I710" s="55" t="n">
        <f aca="false">IF(TOT!AK712&lt;400,IF(H710&gt;66,66,H710),H710)</f>
        <v>62</v>
      </c>
      <c r="J710" s="55" t="n">
        <f aca="false">IF(TOT!AK712&lt;200,IF(I710&gt;60,60,I710),I710)</f>
        <v>62</v>
      </c>
      <c r="K710" s="55" t="n">
        <f aca="false">((B710+F710+F710+J710)/4)+TOT!DC712</f>
        <v>87.25</v>
      </c>
      <c r="L710" s="55"/>
      <c r="M710" s="55" t="n">
        <f aca="false">VLOOKUP(TOT!FE712,'PH - GAME SCORE'!$A$3:$B$55,2)</f>
        <v>82</v>
      </c>
      <c r="N710" s="55" t="n">
        <f aca="false">AVERAGE(K710,M710)</f>
        <v>84.625</v>
      </c>
      <c r="O710" s="55" t="n">
        <f aca="false">IF(TOT!AN712&lt;13.4,IF(N710&gt;73,73,N710),N710)</f>
        <v>84.625</v>
      </c>
      <c r="P710" s="55" t="n">
        <f aca="false">IF(TOT!AN712&lt;13.4,IF(O710&gt;73,73,O710),O710)</f>
        <v>84.625</v>
      </c>
    </row>
    <row r="711" customFormat="false" ht="13" hidden="false" customHeight="true" outlineLevel="0" collapsed="false">
      <c r="A711" s="17" t="s">
        <v>3277</v>
      </c>
      <c r="B711" s="27" t="n">
        <f aca="false">'SK - Tableau 1'!G711</f>
        <v>92</v>
      </c>
      <c r="C711" s="54" t="n">
        <f aca="false">(TOT!BQ713*60)/TOT!AK713</f>
        <v>1.88289701874639</v>
      </c>
      <c r="D711" s="27" t="n">
        <f aca="false">VLOOKUP(C711,'PH - GIVEAWAYS'!$A$3:$B$55,2)</f>
        <v>71</v>
      </c>
      <c r="E711" s="27" t="n">
        <f aca="false">IF(TOT!AK713&lt;400,IF(D711&gt;66,66,D711),D711)</f>
        <v>71</v>
      </c>
      <c r="F711" s="27" t="n">
        <f aca="false">IF(TOT!AK713&lt;200,IF(E711&gt;60,60,E711),E711)</f>
        <v>71</v>
      </c>
      <c r="G711" s="50" t="n">
        <f aca="false">(TOT!BS713*60)/TOT!AK713</f>
        <v>2.08109670493022</v>
      </c>
      <c r="H711" s="55" t="n">
        <f aca="false">VLOOKUP(G711,'PH - BLOCKED SHOTS'!$A$3:$B$55,2)</f>
        <v>63</v>
      </c>
      <c r="I711" s="55" t="n">
        <f aca="false">IF(TOT!AK713&lt;400,IF(H711&gt;66,66,H711),H711)</f>
        <v>63</v>
      </c>
      <c r="J711" s="55" t="n">
        <f aca="false">IF(TOT!AK713&lt;200,IF(I711&gt;60,60,I711),I711)</f>
        <v>63</v>
      </c>
      <c r="K711" s="55" t="n">
        <f aca="false">((B711+F711+F711+J711)/4)+TOT!DC713</f>
        <v>77.25</v>
      </c>
      <c r="L711" s="55"/>
      <c r="M711" s="55" t="n">
        <f aca="false">VLOOKUP(TOT!FE713,'PH - GAME SCORE'!$A$3:$B$55,2)</f>
        <v>80</v>
      </c>
      <c r="N711" s="55" t="n">
        <f aca="false">AVERAGE(K711,M711)</f>
        <v>78.625</v>
      </c>
      <c r="O711" s="55" t="n">
        <f aca="false">IF(TOT!AN713&lt;13.4,IF(N711&gt;73,73,N711),N711)</f>
        <v>78.625</v>
      </c>
      <c r="P711" s="55" t="n">
        <f aca="false">IF(TOT!AN713&lt;13.4,IF(O711&gt;73,73,O711),O711)</f>
        <v>78.625</v>
      </c>
    </row>
    <row r="712" customFormat="false" ht="13" hidden="false" customHeight="true" outlineLevel="0" collapsed="false">
      <c r="A712" s="17" t="s">
        <v>3282</v>
      </c>
      <c r="B712" s="27" t="n">
        <f aca="false">'SK - Tableau 1'!G712</f>
        <v>73</v>
      </c>
      <c r="C712" s="54" t="n">
        <f aca="false">(TOT!BQ714*60)/TOT!AK714</f>
        <v>2.12697174070569</v>
      </c>
      <c r="D712" s="27" t="n">
        <f aca="false">VLOOKUP(C712,'PH - GIVEAWAYS'!$A$3:$B$55,2)</f>
        <v>66</v>
      </c>
      <c r="E712" s="27" t="n">
        <f aca="false">IF(TOT!AK714&lt;400,IF(D712&gt;66,66,D712),D712)</f>
        <v>66</v>
      </c>
      <c r="F712" s="27" t="n">
        <f aca="false">IF(TOT!AK714&lt;200,IF(E712&gt;60,60,E712),E712)</f>
        <v>66</v>
      </c>
      <c r="G712" s="50" t="n">
        <f aca="false">(TOT!BS714*60)/TOT!AK714</f>
        <v>1.20394626832398</v>
      </c>
      <c r="H712" s="55" t="n">
        <f aca="false">VLOOKUP(G712,'PH - BLOCKED SHOTS'!$A$3:$B$55,2)</f>
        <v>51</v>
      </c>
      <c r="I712" s="55" t="n">
        <f aca="false">IF(TOT!AK714&lt;400,IF(H712&gt;66,66,H712),H712)</f>
        <v>51</v>
      </c>
      <c r="J712" s="55" t="n">
        <f aca="false">IF(TOT!AK714&lt;200,IF(I712&gt;60,60,I712),I712)</f>
        <v>51</v>
      </c>
      <c r="K712" s="55" t="n">
        <f aca="false">((B712+F712+F712+J712)/4)+TOT!DC714</f>
        <v>67</v>
      </c>
      <c r="L712" s="55"/>
      <c r="M712" s="55" t="n">
        <f aca="false">VLOOKUP(TOT!FE714,'PH - GAME SCORE'!$A$3:$B$55,2)</f>
        <v>91</v>
      </c>
      <c r="N712" s="55" t="n">
        <f aca="false">AVERAGE(K712,M712)</f>
        <v>79</v>
      </c>
      <c r="O712" s="55" t="n">
        <f aca="false">IF(TOT!AN714&lt;13.4,IF(N712&gt;73,73,N712),N712)</f>
        <v>79</v>
      </c>
      <c r="P712" s="55" t="n">
        <f aca="false">IF(TOT!AN714&lt;13.4,IF(O712&gt;73,73,O712),O712)</f>
        <v>79</v>
      </c>
    </row>
    <row r="713" customFormat="false" ht="13" hidden="false" customHeight="true" outlineLevel="0" collapsed="false">
      <c r="A713" s="17" t="s">
        <v>3287</v>
      </c>
      <c r="B713" s="27" t="n">
        <f aca="false">'SK - Tableau 1'!G713</f>
        <v>56</v>
      </c>
      <c r="C713" s="54" t="n">
        <f aca="false">(TOT!BQ715*60)/TOT!AK715</f>
        <v>0.717274357441722</v>
      </c>
      <c r="D713" s="27" t="n">
        <f aca="false">VLOOKUP(C713,'PH - GIVEAWAYS'!$A$3:$B$55,2)</f>
        <v>96</v>
      </c>
      <c r="E713" s="27" t="n">
        <f aca="false">IF(TOT!AK715&lt;400,IF(D713&gt;66,66,D713),D713)</f>
        <v>96</v>
      </c>
      <c r="F713" s="27" t="n">
        <f aca="false">IF(TOT!AK715&lt;200,IF(E713&gt;60,60,E713),E713)</f>
        <v>96</v>
      </c>
      <c r="G713" s="50" t="n">
        <f aca="false">(TOT!BS715*60)/TOT!AK715</f>
        <v>3.43267013918538</v>
      </c>
      <c r="H713" s="55" t="n">
        <f aca="false">VLOOKUP(G713,'PH - BLOCKED SHOTS'!$A$3:$B$55,2)</f>
        <v>77</v>
      </c>
      <c r="I713" s="55" t="n">
        <f aca="false">IF(TOT!AK715&lt;400,IF(H713&gt;66,66,H713),H713)</f>
        <v>77</v>
      </c>
      <c r="J713" s="55" t="n">
        <f aca="false">IF(TOT!AK715&lt;200,IF(I713&gt;60,60,I713),I713)</f>
        <v>77</v>
      </c>
      <c r="K713" s="55" t="n">
        <f aca="false">((B713+F713+F713+J713)/4)+TOT!DC715</f>
        <v>82.25</v>
      </c>
      <c r="L713" s="55"/>
      <c r="M713" s="55" t="n">
        <f aca="false">VLOOKUP(TOT!FE715,'PH - GAME SCORE'!$A$3:$B$55,2)</f>
        <v>80</v>
      </c>
      <c r="N713" s="55" t="n">
        <f aca="false">AVERAGE(K713,M713)</f>
        <v>81.125</v>
      </c>
      <c r="O713" s="55" t="n">
        <f aca="false">IF(TOT!AN715&lt;13.4,IF(N713&gt;73,73,N713),N713)</f>
        <v>81.125</v>
      </c>
      <c r="P713" s="55" t="n">
        <f aca="false">IF(TOT!AN715&lt;13.4,IF(O713&gt;73,73,O713),O713)</f>
        <v>81.125</v>
      </c>
    </row>
    <row r="714" customFormat="false" ht="13" hidden="false" customHeight="true" outlineLevel="0" collapsed="false">
      <c r="A714" s="17" t="s">
        <v>3291</v>
      </c>
      <c r="B714" s="27" t="n">
        <f aca="false">'SK - Tableau 1'!G714</f>
        <v>69</v>
      </c>
      <c r="C714" s="54" t="n">
        <f aca="false">(TOT!BQ716*60)/TOT!AK716</f>
        <v>1.36342595839591</v>
      </c>
      <c r="D714" s="27" t="n">
        <f aca="false">VLOOKUP(C714,'PH - GIVEAWAYS'!$A$3:$B$55,2)</f>
        <v>83</v>
      </c>
      <c r="E714" s="27" t="n">
        <f aca="false">IF(TOT!AK716&lt;400,IF(D714&gt;66,66,D714),D714)</f>
        <v>83</v>
      </c>
      <c r="F714" s="27" t="n">
        <f aca="false">IF(TOT!AK716&lt;200,IF(E714&gt;60,60,E714),E714)</f>
        <v>83</v>
      </c>
      <c r="G714" s="50" t="n">
        <f aca="false">(TOT!BS716*60)/TOT!AK716</f>
        <v>2.52486288591835</v>
      </c>
      <c r="H714" s="55" t="n">
        <f aca="false">VLOOKUP(G714,'PH - BLOCKED SHOTS'!$A$3:$B$55,2)</f>
        <v>68</v>
      </c>
      <c r="I714" s="55" t="n">
        <f aca="false">IF(TOT!AK716&lt;400,IF(H714&gt;66,66,H714),H714)</f>
        <v>68</v>
      </c>
      <c r="J714" s="55" t="n">
        <f aca="false">IF(TOT!AK716&lt;200,IF(I714&gt;60,60,I714),I714)</f>
        <v>68</v>
      </c>
      <c r="K714" s="55" t="n">
        <f aca="false">((B714+F714+F714+J714)/4)+TOT!DC716</f>
        <v>77.75</v>
      </c>
      <c r="L714" s="55"/>
      <c r="M714" s="55" t="n">
        <f aca="false">VLOOKUP(TOT!FE716,'PH - GAME SCORE'!$A$3:$B$55,2)</f>
        <v>70</v>
      </c>
      <c r="N714" s="55" t="n">
        <f aca="false">AVERAGE(K714,M714)</f>
        <v>73.875</v>
      </c>
      <c r="O714" s="55" t="n">
        <f aca="false">IF(TOT!AN716&lt;13.4,IF(N714&gt;73,73,N714),N714)</f>
        <v>73.875</v>
      </c>
      <c r="P714" s="55" t="n">
        <f aca="false">IF(TOT!AN716&lt;13.4,IF(O714&gt;73,73,O714),O714)</f>
        <v>73.875</v>
      </c>
    </row>
    <row r="715" customFormat="false" ht="13" hidden="false" customHeight="true" outlineLevel="0" collapsed="false">
      <c r="A715" s="17" t="s">
        <v>3296</v>
      </c>
      <c r="B715" s="27" t="n">
        <f aca="false">'SK - Tableau 1'!G715</f>
        <v>60</v>
      </c>
      <c r="C715" s="54" t="n">
        <f aca="false">(TOT!BQ717*60)/TOT!AK717</f>
        <v>2.54057868736764</v>
      </c>
      <c r="D715" s="27" t="n">
        <f aca="false">VLOOKUP(C715,'PH - GIVEAWAYS'!$A$3:$B$55,2)</f>
        <v>59</v>
      </c>
      <c r="E715" s="27" t="n">
        <f aca="false">IF(TOT!AK717&lt;400,IF(D715&gt;66,66,D715),D715)</f>
        <v>59</v>
      </c>
      <c r="F715" s="27" t="n">
        <f aca="false">IF(TOT!AK717&lt;200,IF(E715&gt;60,60,E715),E715)</f>
        <v>59</v>
      </c>
      <c r="G715" s="50" t="n">
        <f aca="false">(TOT!BS717*60)/TOT!AK717</f>
        <v>5.08115737473529</v>
      </c>
      <c r="H715" s="55" t="n">
        <f aca="false">VLOOKUP(G715,'PH - BLOCKED SHOTS'!$A$3:$B$55,2)</f>
        <v>90</v>
      </c>
      <c r="I715" s="55" t="n">
        <f aca="false">IF(TOT!AK717&lt;400,IF(H715&gt;66,66,H715),H715)</f>
        <v>66</v>
      </c>
      <c r="J715" s="55" t="n">
        <f aca="false">IF(TOT!AK717&lt;200,IF(I715&gt;60,60,I715),I715)</f>
        <v>60</v>
      </c>
      <c r="K715" s="55" t="n">
        <f aca="false">((B715+F715+F715+J715)/4)+TOT!DC717</f>
        <v>59.5</v>
      </c>
      <c r="L715" s="55"/>
      <c r="M715" s="55" t="n">
        <f aca="false">VLOOKUP(TOT!FE717,'PH - GAME SCORE'!$A$3:$B$55,2)</f>
        <v>49</v>
      </c>
      <c r="N715" s="55" t="n">
        <f aca="false">AVERAGE(K715,M715)</f>
        <v>54.25</v>
      </c>
      <c r="O715" s="55" t="n">
        <f aca="false">IF(TOT!AN717&lt;13.4,IF(N715&gt;73,73,N715),N715)</f>
        <v>54.25</v>
      </c>
      <c r="P715" s="55" t="n">
        <f aca="false">IF(TOT!AN717&lt;13.4,IF(O715&gt;73,73,O715),O715)</f>
        <v>54.25</v>
      </c>
    </row>
    <row r="716" customFormat="false" ht="13" hidden="false" customHeight="true" outlineLevel="0" collapsed="false">
      <c r="A716" s="17" t="s">
        <v>3301</v>
      </c>
      <c r="B716" s="27" t="n">
        <f aca="false">'SK - Tableau 1'!G716</f>
        <v>82</v>
      </c>
      <c r="C716" s="54" t="n">
        <f aca="false">(TOT!BQ718*60)/TOT!AK718</f>
        <v>0.902481825018808</v>
      </c>
      <c r="D716" s="27" t="n">
        <f aca="false">VLOOKUP(C716,'PH - GIVEAWAYS'!$A$3:$B$55,2)</f>
        <v>94</v>
      </c>
      <c r="E716" s="27" t="n">
        <f aca="false">IF(TOT!AK718&lt;400,IF(D716&gt;66,66,D716),D716)</f>
        <v>94</v>
      </c>
      <c r="F716" s="27" t="n">
        <f aca="false">IF(TOT!AK718&lt;200,IF(E716&gt;60,60,E716),E716)</f>
        <v>94</v>
      </c>
      <c r="G716" s="50" t="n">
        <f aca="false">(TOT!BS718*60)/TOT!AK718</f>
        <v>5.67274290011822</v>
      </c>
      <c r="H716" s="55" t="n">
        <f aca="false">VLOOKUP(G716,'PH - BLOCKED SHOTS'!$A$3:$B$55,2)</f>
        <v>93</v>
      </c>
      <c r="I716" s="55" t="n">
        <f aca="false">IF(TOT!AK718&lt;400,IF(H716&gt;66,66,H716),H716)</f>
        <v>93</v>
      </c>
      <c r="J716" s="55" t="n">
        <f aca="false">IF(TOT!AK718&lt;200,IF(I716&gt;60,60,I716),I716)</f>
        <v>93</v>
      </c>
      <c r="K716" s="55" t="n">
        <f aca="false">((B716+F716+F716+J716)/4)+TOT!DC718</f>
        <v>90.75</v>
      </c>
      <c r="L716" s="55"/>
      <c r="M716" s="55" t="n">
        <f aca="false">VLOOKUP(TOT!FE718,'PH - GAME SCORE'!$A$3:$B$55,2)</f>
        <v>47</v>
      </c>
      <c r="N716" s="55" t="n">
        <f aca="false">AVERAGE(K716,M716)</f>
        <v>68.875</v>
      </c>
      <c r="O716" s="55" t="n">
        <f aca="false">IF(TOT!AN718&lt;13.4,IF(N716&gt;73,73,N716),N716)</f>
        <v>68.875</v>
      </c>
      <c r="P716" s="55" t="n">
        <f aca="false">IF(TOT!AN718&lt;13.4,IF(O716&gt;73,73,O716),O716)</f>
        <v>68.875</v>
      </c>
    </row>
    <row r="717" customFormat="false" ht="13" hidden="false" customHeight="true" outlineLevel="0" collapsed="false">
      <c r="A717" s="17" t="s">
        <v>3305</v>
      </c>
      <c r="B717" s="27" t="n">
        <f aca="false">'SK - Tableau 1'!G717</f>
        <v>59</v>
      </c>
      <c r="C717" s="54" t="n">
        <f aca="false">(TOT!BQ719*60)/TOT!AK719</f>
        <v>0.957042550862463</v>
      </c>
      <c r="D717" s="27" t="n">
        <f aca="false">VLOOKUP(C717,'PH - GIVEAWAYS'!$A$3:$B$55,2)</f>
        <v>93</v>
      </c>
      <c r="E717" s="27" t="n">
        <f aca="false">IF(TOT!AK719&lt;400,IF(D717&gt;66,66,D717),D717)</f>
        <v>93</v>
      </c>
      <c r="F717" s="27" t="n">
        <f aca="false">IF(TOT!AK719&lt;200,IF(E717&gt;60,60,E717),E717)</f>
        <v>93</v>
      </c>
      <c r="G717" s="50" t="n">
        <f aca="false">(TOT!BS719*60)/TOT!AK719</f>
        <v>6.08003502900859</v>
      </c>
      <c r="H717" s="55" t="n">
        <f aca="false">VLOOKUP(G717,'PH - BLOCKED SHOTS'!$A$3:$B$55,2)</f>
        <v>95</v>
      </c>
      <c r="I717" s="55" t="n">
        <f aca="false">IF(TOT!AK719&lt;400,IF(H717&gt;66,66,H717),H717)</f>
        <v>95</v>
      </c>
      <c r="J717" s="55" t="n">
        <f aca="false">IF(TOT!AK719&lt;200,IF(I717&gt;60,60,I717),I717)</f>
        <v>95</v>
      </c>
      <c r="K717" s="55" t="n">
        <f aca="false">((B717+F717+F717+J717)/4)+TOT!DC719</f>
        <v>85</v>
      </c>
      <c r="L717" s="55"/>
      <c r="M717" s="55" t="n">
        <f aca="false">VLOOKUP(TOT!FE719,'PH - GAME SCORE'!$A$3:$B$55,2)</f>
        <v>64</v>
      </c>
      <c r="N717" s="55" t="n">
        <f aca="false">AVERAGE(K717,M717)</f>
        <v>74.5</v>
      </c>
      <c r="O717" s="55" t="n">
        <f aca="false">IF(TOT!AN719&lt;13.4,IF(N717&gt;73,73,N717),N717)</f>
        <v>74.5</v>
      </c>
      <c r="P717" s="55" t="n">
        <f aca="false">IF(TOT!AN719&lt;13.4,IF(O717&gt;73,73,O717),O717)</f>
        <v>74.5</v>
      </c>
    </row>
    <row r="718" customFormat="false" ht="13" hidden="false" customHeight="true" outlineLevel="0" collapsed="false">
      <c r="A718" s="17" t="s">
        <v>3310</v>
      </c>
      <c r="B718" s="27" t="n">
        <f aca="false">'SK - Tableau 1'!G718</f>
        <v>77</v>
      </c>
      <c r="C718" s="54" t="n">
        <f aca="false">(TOT!BQ720*60)/TOT!AK720</f>
        <v>1.70116692700467</v>
      </c>
      <c r="D718" s="27" t="n">
        <f aca="false">VLOOKUP(C718,'PH - GIVEAWAYS'!$A$3:$B$55,2)</f>
        <v>75</v>
      </c>
      <c r="E718" s="27" t="n">
        <f aca="false">IF(TOT!AK720&lt;400,IF(D718&gt;66,66,D718),D718)</f>
        <v>75</v>
      </c>
      <c r="F718" s="27" t="n">
        <f aca="false">IF(TOT!AK720&lt;200,IF(E718&gt;60,60,E718),E718)</f>
        <v>75</v>
      </c>
      <c r="G718" s="50" t="n">
        <f aca="false">(TOT!BS720*60)/TOT!AK720</f>
        <v>4.72546368612408</v>
      </c>
      <c r="H718" s="55" t="n">
        <f aca="false">VLOOKUP(G718,'PH - BLOCKED SHOTS'!$A$3:$B$55,2)</f>
        <v>87</v>
      </c>
      <c r="I718" s="55" t="n">
        <f aca="false">IF(TOT!AK720&lt;400,IF(H718&gt;66,66,H718),H718)</f>
        <v>87</v>
      </c>
      <c r="J718" s="55" t="n">
        <f aca="false">IF(TOT!AK720&lt;200,IF(I718&gt;60,60,I718),I718)</f>
        <v>87</v>
      </c>
      <c r="K718" s="55" t="n">
        <f aca="false">((B718+F718+F718+J718)/4)+TOT!DC720</f>
        <v>78.5</v>
      </c>
      <c r="L718" s="55"/>
      <c r="M718" s="55" t="n">
        <f aca="false">VLOOKUP(TOT!FE720,'PH - GAME SCORE'!$A$3:$B$55,2)</f>
        <v>51</v>
      </c>
      <c r="N718" s="55" t="n">
        <f aca="false">AVERAGE(K718,M718)</f>
        <v>64.75</v>
      </c>
      <c r="O718" s="55" t="n">
        <f aca="false">IF(TOT!AN720&lt;13.4,IF(N718&gt;73,73,N718),N718)</f>
        <v>64.75</v>
      </c>
      <c r="P718" s="55" t="n">
        <f aca="false">IF(TOT!AN720&lt;13.4,IF(O718&gt;73,73,O718),O718)</f>
        <v>64.75</v>
      </c>
    </row>
    <row r="719" customFormat="false" ht="13" hidden="false" customHeight="true" outlineLevel="0" collapsed="false">
      <c r="A719" s="17" t="s">
        <v>3313</v>
      </c>
      <c r="B719" s="27" t="n">
        <f aca="false">'SK - Tableau 1'!G719</f>
        <v>60</v>
      </c>
      <c r="C719" s="54" t="n">
        <f aca="false">(TOT!BQ721*60)/TOT!AK721</f>
        <v>3.11149524632671</v>
      </c>
      <c r="D719" s="27" t="n">
        <f aca="false">VLOOKUP(C719,'PH - GIVEAWAYS'!$A$3:$B$55,2)</f>
        <v>52</v>
      </c>
      <c r="E719" s="27" t="n">
        <f aca="false">IF(TOT!AK721&lt;400,IF(D719&gt;66,66,D719),D719)</f>
        <v>52</v>
      </c>
      <c r="F719" s="27" t="n">
        <f aca="false">IF(TOT!AK721&lt;200,IF(E719&gt;60,60,E719),E719)</f>
        <v>52</v>
      </c>
      <c r="G719" s="50" t="n">
        <f aca="false">(TOT!BS721*60)/TOT!AK721</f>
        <v>5.18582541054451</v>
      </c>
      <c r="H719" s="55" t="n">
        <f aca="false">VLOOKUP(G719,'PH - BLOCKED SHOTS'!$A$3:$B$55,2)</f>
        <v>90</v>
      </c>
      <c r="I719" s="55" t="n">
        <f aca="false">IF(TOT!AK721&lt;400,IF(H719&gt;66,66,H719),H719)</f>
        <v>66</v>
      </c>
      <c r="J719" s="55" t="n">
        <f aca="false">IF(TOT!AK721&lt;200,IF(I719&gt;60,60,I719),I719)</f>
        <v>60</v>
      </c>
      <c r="K719" s="55" t="n">
        <f aca="false">((B719+F719+F719+J719)/4)+TOT!DC721</f>
        <v>56</v>
      </c>
      <c r="L719" s="55"/>
      <c r="M719" s="55" t="n">
        <f aca="false">VLOOKUP(TOT!FE721,'PH - GAME SCORE'!$A$3:$B$55,2)</f>
        <v>57</v>
      </c>
      <c r="N719" s="55" t="n">
        <f aca="false">AVERAGE(K719,M719)</f>
        <v>56.5</v>
      </c>
      <c r="O719" s="55" t="n">
        <f aca="false">IF(TOT!AN721&lt;13.4,IF(N719&gt;73,73,N719),N719)</f>
        <v>56.5</v>
      </c>
      <c r="P719" s="55" t="n">
        <f aca="false">IF(TOT!AN721&lt;13.4,IF(O719&gt;73,73,O719),O719)</f>
        <v>56.5</v>
      </c>
    </row>
    <row r="720" customFormat="false" ht="13" hidden="false" customHeight="true" outlineLevel="0" collapsed="false">
      <c r="A720" s="17" t="s">
        <v>3318</v>
      </c>
      <c r="B720" s="27" t="n">
        <f aca="false">'SK - Tableau 1'!G720</f>
        <v>47</v>
      </c>
      <c r="C720" s="54" t="n">
        <f aca="false">(TOT!BQ722*60)/TOT!AK722</f>
        <v>1.34228187919463</v>
      </c>
      <c r="D720" s="27" t="n">
        <f aca="false">VLOOKUP(C720,'PH - GIVEAWAYS'!$A$3:$B$55,2)</f>
        <v>84</v>
      </c>
      <c r="E720" s="27" t="n">
        <f aca="false">IF(TOT!AK722&lt;400,IF(D720&gt;66,66,D720),D720)</f>
        <v>66</v>
      </c>
      <c r="F720" s="27" t="n">
        <f aca="false">IF(TOT!AK722&lt;200,IF(E720&gt;60,60,E720),E720)</f>
        <v>60</v>
      </c>
      <c r="G720" s="50" t="n">
        <f aca="false">(TOT!BS722*60)/TOT!AK722</f>
        <v>2.23713646532438</v>
      </c>
      <c r="H720" s="55" t="n">
        <f aca="false">VLOOKUP(G720,'PH - BLOCKED SHOTS'!$A$3:$B$55,2)</f>
        <v>64</v>
      </c>
      <c r="I720" s="55" t="n">
        <f aca="false">IF(TOT!AK722&lt;400,IF(H720&gt;66,66,H720),H720)</f>
        <v>64</v>
      </c>
      <c r="J720" s="55" t="n">
        <f aca="false">IF(TOT!AK722&lt;200,IF(I720&gt;60,60,I720),I720)</f>
        <v>60</v>
      </c>
      <c r="K720" s="55" t="n">
        <f aca="false">((B720+F720+F720+J720)/4)+TOT!DC722</f>
        <v>56.75</v>
      </c>
      <c r="L720" s="55"/>
      <c r="M720" s="55" t="n">
        <f aca="false">VLOOKUP(TOT!FE722,'PH - GAME SCORE'!$A$3:$B$55,2)</f>
        <v>66</v>
      </c>
      <c r="N720" s="55" t="n">
        <f aca="false">AVERAGE(K720,M720)</f>
        <v>61.375</v>
      </c>
      <c r="O720" s="55" t="n">
        <f aca="false">IF(TOT!AN722&lt;13.4,IF(N720&gt;73,73,N720),N720)</f>
        <v>61.375</v>
      </c>
      <c r="P720" s="55" t="n">
        <f aca="false">IF(TOT!AN722&lt;13.4,IF(O720&gt;73,73,O720),O720)</f>
        <v>61.375</v>
      </c>
    </row>
    <row r="721" customFormat="false" ht="13" hidden="false" customHeight="true" outlineLevel="0" collapsed="false">
      <c r="A721" s="17" t="s">
        <v>3322</v>
      </c>
      <c r="B721" s="27" t="n">
        <f aca="false">'SK - Tableau 1'!G721</f>
        <v>91</v>
      </c>
      <c r="C721" s="54" t="n">
        <f aca="false">(TOT!BQ723*60)/TOT!AK723</f>
        <v>1.92885748794468</v>
      </c>
      <c r="D721" s="27" t="n">
        <f aca="false">VLOOKUP(C721,'PH - GIVEAWAYS'!$A$3:$B$55,2)</f>
        <v>70</v>
      </c>
      <c r="E721" s="27" t="n">
        <f aca="false">IF(TOT!AK723&lt;400,IF(D721&gt;66,66,D721),D721)</f>
        <v>70</v>
      </c>
      <c r="F721" s="27" t="n">
        <f aca="false">IF(TOT!AK723&lt;200,IF(E721&gt;60,60,E721),E721)</f>
        <v>70</v>
      </c>
      <c r="G721" s="50" t="n">
        <f aca="false">(TOT!BS723*60)/TOT!AK723</f>
        <v>3.9230999754807</v>
      </c>
      <c r="H721" s="55" t="n">
        <f aca="false">VLOOKUP(G721,'PH - BLOCKED SHOTS'!$A$3:$B$55,2)</f>
        <v>81</v>
      </c>
      <c r="I721" s="55" t="n">
        <f aca="false">IF(TOT!AK723&lt;400,IF(H721&gt;66,66,H721),H721)</f>
        <v>81</v>
      </c>
      <c r="J721" s="55" t="n">
        <f aca="false">IF(TOT!AK723&lt;200,IF(I721&gt;60,60,I721),I721)</f>
        <v>81</v>
      </c>
      <c r="K721" s="55" t="n">
        <f aca="false">((B721+F721+F721+J721)/4)+TOT!DC723</f>
        <v>78</v>
      </c>
      <c r="L721" s="55"/>
      <c r="M721" s="55" t="n">
        <f aca="false">VLOOKUP(TOT!FE723,'PH - GAME SCORE'!$A$3:$B$55,2)</f>
        <v>93</v>
      </c>
      <c r="N721" s="55" t="n">
        <f aca="false">AVERAGE(K721,M721)</f>
        <v>85.5</v>
      </c>
      <c r="O721" s="55" t="n">
        <f aca="false">IF(TOT!AN723&lt;13.4,IF(N721&gt;73,73,N721),N721)</f>
        <v>85.5</v>
      </c>
      <c r="P721" s="55" t="n">
        <f aca="false">IF(TOT!AN723&lt;13.4,IF(O721&gt;73,73,O721),O721)</f>
        <v>85.5</v>
      </c>
    </row>
    <row r="722" customFormat="false" ht="13" hidden="false" customHeight="true" outlineLevel="0" collapsed="false">
      <c r="A722" s="17" t="s">
        <v>3327</v>
      </c>
      <c r="B722" s="27" t="n">
        <f aca="false">'SK - Tableau 1'!G722</f>
        <v>73</v>
      </c>
      <c r="C722" s="54" t="n">
        <f aca="false">(TOT!BQ724*60)/TOT!AK724</f>
        <v>2.01528961041232</v>
      </c>
      <c r="D722" s="27" t="n">
        <f aca="false">VLOOKUP(C722,'PH - GIVEAWAYS'!$A$3:$B$55,2)</f>
        <v>69</v>
      </c>
      <c r="E722" s="27" t="n">
        <f aca="false">IF(TOT!AK724&lt;400,IF(D722&gt;66,66,D722),D722)</f>
        <v>69</v>
      </c>
      <c r="F722" s="27" t="n">
        <f aca="false">IF(TOT!AK724&lt;200,IF(E722&gt;60,60,E722),E722)</f>
        <v>69</v>
      </c>
      <c r="G722" s="50" t="n">
        <f aca="false">(TOT!BS724*60)/TOT!AK724</f>
        <v>5.29013522733235</v>
      </c>
      <c r="H722" s="55" t="n">
        <f aca="false">VLOOKUP(G722,'PH - BLOCKED SHOTS'!$A$3:$B$55,2)</f>
        <v>91</v>
      </c>
      <c r="I722" s="55" t="n">
        <f aca="false">IF(TOT!AK724&lt;400,IF(H722&gt;66,66,H722),H722)</f>
        <v>91</v>
      </c>
      <c r="J722" s="55" t="n">
        <f aca="false">IF(TOT!AK724&lt;200,IF(I722&gt;60,60,I722),I722)</f>
        <v>91</v>
      </c>
      <c r="K722" s="55" t="n">
        <f aca="false">((B722+F722+F722+J722)/4)+TOT!DC724</f>
        <v>75.5</v>
      </c>
      <c r="L722" s="55"/>
      <c r="M722" s="55" t="n">
        <f aca="false">VLOOKUP(TOT!FE724,'PH - GAME SCORE'!$A$3:$B$55,2)</f>
        <v>54</v>
      </c>
      <c r="N722" s="55" t="n">
        <f aca="false">AVERAGE(K722,M722)</f>
        <v>64.75</v>
      </c>
      <c r="O722" s="55" t="n">
        <f aca="false">IF(TOT!AN724&lt;13.4,IF(N722&gt;73,73,N722),N722)</f>
        <v>64.75</v>
      </c>
      <c r="P722" s="55" t="n">
        <f aca="false">IF(TOT!AN724&lt;13.4,IF(O722&gt;73,73,O722),O722)</f>
        <v>64.75</v>
      </c>
    </row>
    <row r="723" customFormat="false" ht="13" hidden="false" customHeight="true" outlineLevel="0" collapsed="false">
      <c r="A723" s="17" t="s">
        <v>3331</v>
      </c>
      <c r="B723" s="27" t="n">
        <f aca="false">'SK - Tableau 1'!G723</f>
        <v>95</v>
      </c>
      <c r="C723" s="54" t="n">
        <f aca="false">(TOT!BQ725*60)/TOT!AK725</f>
        <v>2.91564634924875</v>
      </c>
      <c r="D723" s="27" t="n">
        <f aca="false">VLOOKUP(C723,'PH - GIVEAWAYS'!$A$3:$B$55,2)</f>
        <v>54</v>
      </c>
      <c r="E723" s="27" t="n">
        <f aca="false">IF(TOT!AK725&lt;400,IF(D723&gt;66,66,D723),D723)</f>
        <v>54</v>
      </c>
      <c r="F723" s="27" t="n">
        <f aca="false">IF(TOT!AK725&lt;200,IF(E723&gt;60,60,E723),E723)</f>
        <v>54</v>
      </c>
      <c r="G723" s="50" t="n">
        <f aca="false">(TOT!BS725*60)/TOT!AK725</f>
        <v>5.79699097674164</v>
      </c>
      <c r="H723" s="55" t="n">
        <f aca="false">VLOOKUP(G723,'PH - BLOCKED SHOTS'!$A$3:$B$55,2)</f>
        <v>94</v>
      </c>
      <c r="I723" s="55" t="n">
        <f aca="false">IF(TOT!AK725&lt;400,IF(H723&gt;66,66,H723),H723)</f>
        <v>94</v>
      </c>
      <c r="J723" s="55" t="n">
        <f aca="false">IF(TOT!AK725&lt;200,IF(I723&gt;60,60,I723),I723)</f>
        <v>94</v>
      </c>
      <c r="K723" s="55" t="n">
        <f aca="false">((B723+F723+F723+J723)/4)+TOT!DC725</f>
        <v>74.25</v>
      </c>
      <c r="L723" s="55"/>
      <c r="M723" s="55" t="n">
        <f aca="false">VLOOKUP(TOT!FE725,'PH - GAME SCORE'!$A$3:$B$55,2)</f>
        <v>59</v>
      </c>
      <c r="N723" s="55" t="n">
        <f aca="false">AVERAGE(K723,M723)</f>
        <v>66.625</v>
      </c>
      <c r="O723" s="55" t="n">
        <f aca="false">IF(TOT!AN725&lt;13.4,IF(N723&gt;73,73,N723),N723)</f>
        <v>66.625</v>
      </c>
      <c r="P723" s="55" t="n">
        <f aca="false">IF(TOT!AN725&lt;13.4,IF(O723&gt;73,73,O723),O723)</f>
        <v>66.625</v>
      </c>
    </row>
    <row r="724" customFormat="false" ht="13" hidden="false" customHeight="true" outlineLevel="0" collapsed="false">
      <c r="A724" s="17" t="s">
        <v>3335</v>
      </c>
      <c r="B724" s="27" t="n">
        <f aca="false">'SK - Tableau 1'!G724</f>
        <v>61</v>
      </c>
      <c r="C724" s="54" t="n">
        <f aca="false">(TOT!BQ726*60)/TOT!AK726</f>
        <v>0.535634578187778</v>
      </c>
      <c r="D724" s="27" t="n">
        <f aca="false">VLOOKUP(C724,'PH - GIVEAWAYS'!$A$3:$B$55,2)</f>
        <v>98</v>
      </c>
      <c r="E724" s="27" t="n">
        <f aca="false">IF(TOT!AK726&lt;400,IF(D724&gt;66,66,D724),D724)</f>
        <v>66</v>
      </c>
      <c r="F724" s="27" t="n">
        <f aca="false">IF(TOT!AK726&lt;200,IF(E724&gt;60,60,E724),E724)</f>
        <v>66</v>
      </c>
      <c r="G724" s="50" t="n">
        <f aca="false">(TOT!BS726*60)/TOT!AK726</f>
        <v>2.94599018003278</v>
      </c>
      <c r="H724" s="55" t="n">
        <f aca="false">VLOOKUP(G724,'PH - BLOCKED SHOTS'!$A$3:$B$55,2)</f>
        <v>72</v>
      </c>
      <c r="I724" s="55" t="n">
        <f aca="false">IF(TOT!AK726&lt;400,IF(H724&gt;66,66,H724),H724)</f>
        <v>66</v>
      </c>
      <c r="J724" s="55" t="n">
        <f aca="false">IF(TOT!AK726&lt;200,IF(I724&gt;60,60,I724),I724)</f>
        <v>66</v>
      </c>
      <c r="K724" s="55" t="n">
        <f aca="false">((B724+F724+F724+J724)/4)+TOT!DC726</f>
        <v>65.75</v>
      </c>
      <c r="L724" s="55"/>
      <c r="M724" s="55" t="n">
        <f aca="false">VLOOKUP(TOT!FE726,'PH - GAME SCORE'!$A$3:$B$55,2)</f>
        <v>49</v>
      </c>
      <c r="N724" s="55" t="n">
        <f aca="false">AVERAGE(K724,M724)</f>
        <v>57.375</v>
      </c>
      <c r="O724" s="55" t="n">
        <f aca="false">IF(TOT!AN726&lt;13.4,IF(N724&gt;73,73,N724),N724)</f>
        <v>57.375</v>
      </c>
      <c r="P724" s="55" t="n">
        <f aca="false">IF(TOT!AN726&lt;13.4,IF(O724&gt;73,73,O724),O724)</f>
        <v>57.375</v>
      </c>
    </row>
    <row r="725" customFormat="false" ht="13" hidden="false" customHeight="true" outlineLevel="0" collapsed="false">
      <c r="A725" s="17" t="s">
        <v>3338</v>
      </c>
      <c r="B725" s="27" t="n">
        <f aca="false">'SK - Tableau 1'!G725</f>
        <v>73</v>
      </c>
      <c r="C725" s="54" t="n">
        <f aca="false">(TOT!BQ727*60)/TOT!AK727</f>
        <v>1.07561016600997</v>
      </c>
      <c r="D725" s="27" t="n">
        <f aca="false">VLOOKUP(C725,'PH - GIVEAWAYS'!$A$3:$B$55,2)</f>
        <v>90</v>
      </c>
      <c r="E725" s="27" t="n">
        <f aca="false">IF(TOT!AK727&lt;400,IF(D725&gt;66,66,D725),D725)</f>
        <v>90</v>
      </c>
      <c r="F725" s="27" t="n">
        <f aca="false">IF(TOT!AK727&lt;200,IF(E725&gt;60,60,E725),E725)</f>
        <v>90</v>
      </c>
      <c r="G725" s="50" t="n">
        <f aca="false">(TOT!BS727*60)/TOT!AK727</f>
        <v>2.68902541502492</v>
      </c>
      <c r="H725" s="55" t="n">
        <f aca="false">VLOOKUP(G725,'PH - BLOCKED SHOTS'!$A$3:$B$55,2)</f>
        <v>69</v>
      </c>
      <c r="I725" s="55" t="n">
        <f aca="false">IF(TOT!AK727&lt;400,IF(H725&gt;66,66,H725),H725)</f>
        <v>69</v>
      </c>
      <c r="J725" s="55" t="n">
        <f aca="false">IF(TOT!AK727&lt;200,IF(I725&gt;60,60,I725),I725)</f>
        <v>69</v>
      </c>
      <c r="K725" s="55" t="n">
        <f aca="false">((B725+F725+F725+J725)/4)+TOT!DC727</f>
        <v>81.5</v>
      </c>
      <c r="L725" s="55"/>
      <c r="M725" s="55" t="n">
        <f aca="false">VLOOKUP(TOT!FE727,'PH - GAME SCORE'!$A$3:$B$55,2)</f>
        <v>66</v>
      </c>
      <c r="N725" s="55" t="n">
        <f aca="false">AVERAGE(K725,M725)</f>
        <v>73.75</v>
      </c>
      <c r="O725" s="55" t="n">
        <f aca="false">IF(TOT!AN727&lt;13.4,IF(N725&gt;73,73,N725),N725)</f>
        <v>73</v>
      </c>
      <c r="P725" s="55" t="n">
        <f aca="false">IF(TOT!AN727&lt;13.4,IF(O725&gt;73,73,O725),O725)</f>
        <v>73</v>
      </c>
    </row>
    <row r="726" customFormat="false" ht="13" hidden="false" customHeight="true" outlineLevel="0" collapsed="false">
      <c r="A726" s="17" t="s">
        <v>3342</v>
      </c>
      <c r="B726" s="27" t="n">
        <f aca="false">'SK - Tableau 1'!G726</f>
        <v>56</v>
      </c>
      <c r="C726" s="54" t="n">
        <f aca="false">(TOT!BQ728*60)/TOT!AK728</f>
        <v>1.55685576189264</v>
      </c>
      <c r="D726" s="27" t="n">
        <f aca="false">VLOOKUP(C726,'PH - GIVEAWAYS'!$A$3:$B$55,2)</f>
        <v>79</v>
      </c>
      <c r="E726" s="27" t="n">
        <f aca="false">IF(TOT!AK728&lt;400,IF(D726&gt;66,66,D726),D726)</f>
        <v>79</v>
      </c>
      <c r="F726" s="27" t="n">
        <f aca="false">IF(TOT!AK728&lt;200,IF(E726&gt;60,60,E726),E726)</f>
        <v>79</v>
      </c>
      <c r="G726" s="50" t="n">
        <f aca="false">(TOT!BS728*60)/TOT!AK728</f>
        <v>1.55685576189264</v>
      </c>
      <c r="H726" s="55" t="n">
        <f aca="false">VLOOKUP(G726,'PH - BLOCKED SHOTS'!$A$3:$B$55,2)</f>
        <v>56</v>
      </c>
      <c r="I726" s="55" t="n">
        <f aca="false">IF(TOT!AK728&lt;400,IF(H726&gt;66,66,H726),H726)</f>
        <v>56</v>
      </c>
      <c r="J726" s="55" t="n">
        <f aca="false">IF(TOT!AK728&lt;200,IF(I726&gt;60,60,I726),I726)</f>
        <v>56</v>
      </c>
      <c r="K726" s="55" t="n">
        <f aca="false">((B726+F726+F726+J726)/4)+TOT!DC728</f>
        <v>70.5</v>
      </c>
      <c r="L726" s="55"/>
      <c r="M726" s="55" t="n">
        <f aca="false">VLOOKUP(TOT!FE728,'PH - GAME SCORE'!$A$3:$B$55,2)</f>
        <v>66</v>
      </c>
      <c r="N726" s="55" t="n">
        <f aca="false">AVERAGE(K726,M726)</f>
        <v>68.25</v>
      </c>
      <c r="O726" s="55" t="n">
        <f aca="false">IF(TOT!AN728&lt;13.4,IF(N726&gt;73,73,N726),N726)</f>
        <v>68.25</v>
      </c>
      <c r="P726" s="55" t="n">
        <f aca="false">IF(TOT!AN728&lt;13.4,IF(O726&gt;73,73,O726),O726)</f>
        <v>68.25</v>
      </c>
    </row>
    <row r="727" customFormat="false" ht="13" hidden="false" customHeight="true" outlineLevel="0" collapsed="false">
      <c r="A727" s="17" t="s">
        <v>3346</v>
      </c>
      <c r="B727" s="27" t="n">
        <f aca="false">'SK - Tableau 1'!G727</f>
        <v>51</v>
      </c>
      <c r="C727" s="54" t="n">
        <f aca="false">(TOT!BQ729*60)/TOT!AK729</f>
        <v>1.02069747660902</v>
      </c>
      <c r="D727" s="27" t="n">
        <f aca="false">VLOOKUP(C727,'PH - GIVEAWAYS'!$A$3:$B$55,2)</f>
        <v>91</v>
      </c>
      <c r="E727" s="27" t="n">
        <f aca="false">IF(TOT!AK729&lt;400,IF(D727&gt;66,66,D727),D727)</f>
        <v>66</v>
      </c>
      <c r="F727" s="27" t="n">
        <f aca="false">IF(TOT!AK729&lt;200,IF(E727&gt;60,60,E727),E727)</f>
        <v>60</v>
      </c>
      <c r="G727" s="50" t="n">
        <f aca="false">(TOT!BS729*60)/TOT!AK729</f>
        <v>0.680464984406011</v>
      </c>
      <c r="H727" s="55" t="n">
        <f aca="false">VLOOKUP(G727,'PH - BLOCKED SHOTS'!$A$3:$B$55,2)</f>
        <v>47</v>
      </c>
      <c r="I727" s="55" t="n">
        <f aca="false">IF(TOT!AK729&lt;400,IF(H727&gt;66,66,H727),H727)</f>
        <v>47</v>
      </c>
      <c r="J727" s="55" t="n">
        <f aca="false">IF(TOT!AK729&lt;200,IF(I727&gt;60,60,I727),I727)</f>
        <v>47</v>
      </c>
      <c r="K727" s="55" t="n">
        <f aca="false">((B727+F727+F727+J727)/4)+TOT!DC729</f>
        <v>56.5</v>
      </c>
      <c r="L727" s="55"/>
      <c r="M727" s="55" t="n">
        <f aca="false">VLOOKUP(TOT!FE729,'PH - GAME SCORE'!$A$3:$B$55,2)</f>
        <v>90</v>
      </c>
      <c r="N727" s="55" t="n">
        <f aca="false">AVERAGE(K727,M727)</f>
        <v>73.25</v>
      </c>
      <c r="O727" s="55" t="n">
        <f aca="false">IF(TOT!AN729&lt;13.4,IF(N727&gt;73,73,N727),N727)</f>
        <v>73.25</v>
      </c>
      <c r="P727" s="55" t="n">
        <f aca="false">IF(TOT!AN729&lt;13.4,IF(O727&gt;73,73,O727),O727)</f>
        <v>73.25</v>
      </c>
    </row>
    <row r="728" customFormat="false" ht="13" hidden="false" customHeight="true" outlineLevel="0" collapsed="false">
      <c r="A728" s="17" t="s">
        <v>3350</v>
      </c>
      <c r="B728" s="27" t="n">
        <f aca="false">'SK - Tableau 1'!G728</f>
        <v>93</v>
      </c>
      <c r="C728" s="54" t="n">
        <f aca="false">(TOT!BQ730*60)/TOT!AK730</f>
        <v>1.56549765942752</v>
      </c>
      <c r="D728" s="27" t="n">
        <f aca="false">VLOOKUP(C728,'PH - GIVEAWAYS'!$A$3:$B$55,2)</f>
        <v>78</v>
      </c>
      <c r="E728" s="27" t="n">
        <f aca="false">IF(TOT!AK730&lt;400,IF(D728&gt;66,66,D728),D728)</f>
        <v>78</v>
      </c>
      <c r="F728" s="27" t="n">
        <f aca="false">IF(TOT!AK730&lt;200,IF(E728&gt;60,60,E728),E728)</f>
        <v>78</v>
      </c>
      <c r="G728" s="50" t="n">
        <f aca="false">(TOT!BS730*60)/TOT!AK730</f>
        <v>0.874836927327143</v>
      </c>
      <c r="H728" s="55" t="n">
        <f aca="false">VLOOKUP(G728,'PH - BLOCKED SHOTS'!$A$3:$B$55,2)</f>
        <v>48</v>
      </c>
      <c r="I728" s="55" t="n">
        <f aca="false">IF(TOT!AK730&lt;400,IF(H728&gt;66,66,H728),H728)</f>
        <v>48</v>
      </c>
      <c r="J728" s="55" t="n">
        <f aca="false">IF(TOT!AK730&lt;200,IF(I728&gt;60,60,I728),I728)</f>
        <v>48</v>
      </c>
      <c r="K728" s="55" t="n">
        <f aca="false">((B728+F728+F728+J728)/4)+TOT!DC730</f>
        <v>80.25</v>
      </c>
      <c r="L728" s="55"/>
      <c r="M728" s="55" t="n">
        <f aca="false">VLOOKUP(TOT!FE730,'PH - GAME SCORE'!$A$3:$B$55,2)</f>
        <v>72</v>
      </c>
      <c r="N728" s="55" t="n">
        <f aca="false">AVERAGE(K728,M728)</f>
        <v>76.125</v>
      </c>
      <c r="O728" s="55" t="n">
        <f aca="false">IF(TOT!AN730&lt;13.4,IF(N728&gt;73,73,N728),N728)</f>
        <v>76.125</v>
      </c>
      <c r="P728" s="55" t="n">
        <f aca="false">IF(TOT!AN730&lt;13.4,IF(O728&gt;73,73,O728),O728)</f>
        <v>76.125</v>
      </c>
    </row>
    <row r="729" customFormat="false" ht="13" hidden="false" customHeight="true" outlineLevel="0" collapsed="false">
      <c r="A729" s="17" t="s">
        <v>3353</v>
      </c>
      <c r="B729" s="27" t="n">
        <f aca="false">'SK - Tableau 1'!G729</f>
        <v>96</v>
      </c>
      <c r="C729" s="54" t="n">
        <f aca="false">(TOT!BQ731*60)/TOT!AK731</f>
        <v>1.92666353124347</v>
      </c>
      <c r="D729" s="27" t="n">
        <f aca="false">VLOOKUP(C729,'PH - GIVEAWAYS'!$A$3:$B$55,2)</f>
        <v>70</v>
      </c>
      <c r="E729" s="27" t="n">
        <f aca="false">IF(TOT!AK731&lt;400,IF(D729&gt;66,66,D729),D729)</f>
        <v>70</v>
      </c>
      <c r="F729" s="27" t="n">
        <f aca="false">IF(TOT!AK731&lt;200,IF(E729&gt;60,60,E729),E729)</f>
        <v>70</v>
      </c>
      <c r="G729" s="50" t="n">
        <f aca="false">(TOT!BS731*60)/TOT!AK731</f>
        <v>4.90423444316521</v>
      </c>
      <c r="H729" s="55" t="n">
        <f aca="false">VLOOKUP(G729,'PH - BLOCKED SHOTS'!$A$3:$B$55,2)</f>
        <v>88</v>
      </c>
      <c r="I729" s="55" t="n">
        <f aca="false">IF(TOT!AK731&lt;400,IF(H729&gt;66,66,H729),H729)</f>
        <v>88</v>
      </c>
      <c r="J729" s="55" t="n">
        <f aca="false">IF(TOT!AK731&lt;200,IF(I729&gt;60,60,I729),I729)</f>
        <v>88</v>
      </c>
      <c r="K729" s="55" t="n">
        <f aca="false">((B729+F729+F729+J729)/4)+TOT!DC731</f>
        <v>84</v>
      </c>
      <c r="L729" s="55"/>
      <c r="M729" s="55" t="n">
        <f aca="false">VLOOKUP(TOT!FE731,'PH - GAME SCORE'!$A$3:$B$55,2)</f>
        <v>95</v>
      </c>
      <c r="N729" s="55" t="n">
        <f aca="false">AVERAGE(K729,M729)</f>
        <v>89.5</v>
      </c>
      <c r="O729" s="55" t="n">
        <f aca="false">IF(TOT!AN731&lt;13.4,IF(N729&gt;73,73,N729),N729)</f>
        <v>89.5</v>
      </c>
      <c r="P729" s="55" t="n">
        <f aca="false">IF(TOT!AN731&lt;13.4,IF(O729&gt;73,73,O729),O729)</f>
        <v>89.5</v>
      </c>
    </row>
    <row r="730" customFormat="false" ht="13" hidden="false" customHeight="true" outlineLevel="0" collapsed="false">
      <c r="A730" s="17" t="s">
        <v>3356</v>
      </c>
      <c r="B730" s="27" t="n">
        <f aca="false">'SK - Tableau 1'!G730</f>
        <v>94</v>
      </c>
      <c r="C730" s="54" t="n">
        <f aca="false">(TOT!BQ732*60)/TOT!AK732</f>
        <v>3.2004445061815</v>
      </c>
      <c r="D730" s="27" t="n">
        <f aca="false">VLOOKUP(C730,'PH - GIVEAWAYS'!$A$3:$B$55,2)</f>
        <v>52</v>
      </c>
      <c r="E730" s="27" t="n">
        <f aca="false">IF(TOT!AK732&lt;400,IF(D730&gt;66,66,D730),D730)</f>
        <v>52</v>
      </c>
      <c r="F730" s="27" t="n">
        <f aca="false">IF(TOT!AK732&lt;200,IF(E730&gt;60,60,E730),E730)</f>
        <v>52</v>
      </c>
      <c r="G730" s="50" t="n">
        <f aca="false">(TOT!BS732*60)/TOT!AK732</f>
        <v>2.8503958883179</v>
      </c>
      <c r="H730" s="55" t="n">
        <f aca="false">VLOOKUP(G730,'PH - BLOCKED SHOTS'!$A$3:$B$55,2)</f>
        <v>71</v>
      </c>
      <c r="I730" s="55" t="n">
        <f aca="false">IF(TOT!AK732&lt;400,IF(H730&gt;66,66,H730),H730)</f>
        <v>71</v>
      </c>
      <c r="J730" s="55" t="n">
        <f aca="false">IF(TOT!AK732&lt;200,IF(I730&gt;60,60,I730),I730)</f>
        <v>71</v>
      </c>
      <c r="K730" s="55" t="n">
        <f aca="false">((B730+F730+F730+J730)/4)+TOT!DC732</f>
        <v>69.25</v>
      </c>
      <c r="L730" s="55"/>
      <c r="M730" s="55" t="n">
        <f aca="false">VLOOKUP(TOT!FE732,'PH - GAME SCORE'!$A$3:$B$55,2)</f>
        <v>94</v>
      </c>
      <c r="N730" s="55" t="n">
        <f aca="false">AVERAGE(K730,M730)</f>
        <v>81.625</v>
      </c>
      <c r="O730" s="55" t="n">
        <f aca="false">IF(TOT!AN732&lt;13.4,IF(N730&gt;73,73,N730),N730)</f>
        <v>81.625</v>
      </c>
      <c r="P730" s="55" t="n">
        <f aca="false">IF(TOT!AN732&lt;13.4,IF(O730&gt;73,73,O730),O730)</f>
        <v>81.625</v>
      </c>
    </row>
    <row r="731" customFormat="false" ht="13" hidden="false" customHeight="true" outlineLevel="0" collapsed="false">
      <c r="A731" s="17" t="s">
        <v>3360</v>
      </c>
      <c r="B731" s="27" t="n">
        <f aca="false">'SK - Tableau 1'!G731</f>
        <v>56</v>
      </c>
      <c r="C731" s="54" t="n">
        <f aca="false">(TOT!BQ733*60)/TOT!AK733</f>
        <v>1.17779849830692</v>
      </c>
      <c r="D731" s="27" t="n">
        <f aca="false">VLOOKUP(C731,'PH - GIVEAWAYS'!$A$3:$B$55,2)</f>
        <v>87</v>
      </c>
      <c r="E731" s="27" t="n">
        <f aca="false">IF(TOT!AK733&lt;400,IF(D731&gt;66,66,D731),D731)</f>
        <v>87</v>
      </c>
      <c r="F731" s="27" t="n">
        <f aca="false">IF(TOT!AK733&lt;200,IF(E731&gt;60,60,E731),E731)</f>
        <v>87</v>
      </c>
      <c r="G731" s="50" t="n">
        <f aca="false">(TOT!BS733*60)/TOT!AK733</f>
        <v>2.23781714678314</v>
      </c>
      <c r="H731" s="55" t="n">
        <f aca="false">VLOOKUP(G731,'PH - BLOCKED SHOTS'!$A$3:$B$55,2)</f>
        <v>64</v>
      </c>
      <c r="I731" s="55" t="n">
        <f aca="false">IF(TOT!AK733&lt;400,IF(H731&gt;66,66,H731),H731)</f>
        <v>64</v>
      </c>
      <c r="J731" s="55" t="n">
        <f aca="false">IF(TOT!AK733&lt;200,IF(I731&gt;60,60,I731),I731)</f>
        <v>64</v>
      </c>
      <c r="K731" s="55" t="n">
        <f aca="false">((B731+F731+F731+J731)/4)+TOT!DC733</f>
        <v>77.5</v>
      </c>
      <c r="L731" s="55"/>
      <c r="M731" s="55" t="n">
        <f aca="false">VLOOKUP(TOT!FE733,'PH - GAME SCORE'!$A$3:$B$55,2)</f>
        <v>75</v>
      </c>
      <c r="N731" s="55" t="n">
        <f aca="false">AVERAGE(K731,M731)</f>
        <v>76.25</v>
      </c>
      <c r="O731" s="55" t="n">
        <f aca="false">IF(TOT!AN733&lt;13.4,IF(N731&gt;73,73,N731),N731)</f>
        <v>73</v>
      </c>
      <c r="P731" s="55" t="n">
        <f aca="false">IF(TOT!AN733&lt;13.4,IF(O731&gt;73,73,O731),O731)</f>
        <v>73</v>
      </c>
    </row>
    <row r="732" customFormat="false" ht="13" hidden="false" customHeight="true" outlineLevel="0" collapsed="false">
      <c r="A732" s="17" t="s">
        <v>3365</v>
      </c>
      <c r="B732" s="27" t="n">
        <f aca="false">'SK - Tableau 1'!G732</f>
        <v>92</v>
      </c>
      <c r="C732" s="54" t="n">
        <f aca="false">(TOT!BQ734*60)/TOT!AK734</f>
        <v>1.67877981369639</v>
      </c>
      <c r="D732" s="27" t="n">
        <f aca="false">VLOOKUP(C732,'PH - GIVEAWAYS'!$A$3:$B$55,2)</f>
        <v>76</v>
      </c>
      <c r="E732" s="27" t="n">
        <f aca="false">IF(TOT!AK734&lt;400,IF(D732&gt;66,66,D732),D732)</f>
        <v>76</v>
      </c>
      <c r="F732" s="27" t="n">
        <f aca="false">IF(TOT!AK734&lt;200,IF(E732&gt;60,60,E732),E732)</f>
        <v>76</v>
      </c>
      <c r="G732" s="50" t="n">
        <f aca="false">(TOT!BS734*60)/TOT!AK734</f>
        <v>1.43310471900911</v>
      </c>
      <c r="H732" s="55" t="n">
        <f aca="false">VLOOKUP(G732,'PH - BLOCKED SHOTS'!$A$3:$B$55,2)</f>
        <v>54</v>
      </c>
      <c r="I732" s="55" t="n">
        <f aca="false">IF(TOT!AK734&lt;400,IF(H732&gt;66,66,H732),H732)</f>
        <v>54</v>
      </c>
      <c r="J732" s="55" t="n">
        <f aca="false">IF(TOT!AK734&lt;200,IF(I732&gt;60,60,I732),I732)</f>
        <v>54</v>
      </c>
      <c r="K732" s="55" t="n">
        <f aca="false">((B732+F732+F732+J732)/4)+TOT!DC734</f>
        <v>75.5</v>
      </c>
      <c r="L732" s="55"/>
      <c r="M732" s="55" t="n">
        <f aca="false">VLOOKUP(TOT!FE734,'PH - GAME SCORE'!$A$3:$B$55,2)</f>
        <v>84</v>
      </c>
      <c r="N732" s="55" t="n">
        <f aca="false">AVERAGE(K732,M732)</f>
        <v>79.75</v>
      </c>
      <c r="O732" s="55" t="n">
        <f aca="false">IF(TOT!AN734&lt;13.4,IF(N732&gt;73,73,N732),N732)</f>
        <v>79.75</v>
      </c>
      <c r="P732" s="55" t="n">
        <f aca="false">IF(TOT!AN734&lt;13.4,IF(O732&gt;73,73,O732),O732)</f>
        <v>79.75</v>
      </c>
    </row>
    <row r="733" customFormat="false" ht="13" hidden="false" customHeight="true" outlineLevel="0" collapsed="false">
      <c r="A733" s="17" t="s">
        <v>3369</v>
      </c>
      <c r="B733" s="27" t="n">
        <f aca="false">'SK - Tableau 1'!G733</f>
        <v>78</v>
      </c>
      <c r="C733" s="54" t="n">
        <f aca="false">(TOT!BQ735*60)/TOT!AK735</f>
        <v>1.58783499957995</v>
      </c>
      <c r="D733" s="27" t="n">
        <f aca="false">VLOOKUP(C733,'PH - GIVEAWAYS'!$A$3:$B$55,2)</f>
        <v>78</v>
      </c>
      <c r="E733" s="27" t="n">
        <f aca="false">IF(TOT!AK735&lt;400,IF(D733&gt;66,66,D733),D733)</f>
        <v>78</v>
      </c>
      <c r="F733" s="27" t="n">
        <f aca="false">IF(TOT!AK735&lt;200,IF(E733&gt;60,60,E733),E733)</f>
        <v>78</v>
      </c>
      <c r="G733" s="50" t="n">
        <f aca="false">(TOT!BS735*60)/TOT!AK735</f>
        <v>2.87322523733514</v>
      </c>
      <c r="H733" s="55" t="n">
        <f aca="false">VLOOKUP(G733,'PH - BLOCKED SHOTS'!$A$3:$B$55,2)</f>
        <v>72</v>
      </c>
      <c r="I733" s="55" t="n">
        <f aca="false">IF(TOT!AK735&lt;400,IF(H733&gt;66,66,H733),H733)</f>
        <v>72</v>
      </c>
      <c r="J733" s="55" t="n">
        <f aca="false">IF(TOT!AK735&lt;200,IF(I733&gt;60,60,I733),I733)</f>
        <v>72</v>
      </c>
      <c r="K733" s="55" t="n">
        <f aca="false">((B733+F733+F733+J733)/4)+TOT!DC735</f>
        <v>79.5</v>
      </c>
      <c r="L733" s="55"/>
      <c r="M733" s="55" t="n">
        <f aca="false">VLOOKUP(TOT!FE735,'PH - GAME SCORE'!$A$3:$B$55,2)</f>
        <v>66</v>
      </c>
      <c r="N733" s="55" t="n">
        <f aca="false">AVERAGE(K733,M733)</f>
        <v>72.75</v>
      </c>
      <c r="O733" s="55" t="n">
        <f aca="false">IF(TOT!AN735&lt;13.4,IF(N733&gt;73,73,N733),N733)</f>
        <v>72.75</v>
      </c>
      <c r="P733" s="55" t="n">
        <f aca="false">IF(TOT!AN735&lt;13.4,IF(O733&gt;73,73,O733),O733)</f>
        <v>72.75</v>
      </c>
    </row>
    <row r="734" customFormat="false" ht="13" hidden="false" customHeight="true" outlineLevel="0" collapsed="false">
      <c r="A734" s="17" t="s">
        <v>3373</v>
      </c>
      <c r="B734" s="27" t="n">
        <f aca="false">'SK - Tableau 1'!G734</f>
        <v>55</v>
      </c>
      <c r="C734" s="54" t="n">
        <f aca="false">(TOT!BQ736*60)/TOT!AK736</f>
        <v>1.37142857142857</v>
      </c>
      <c r="D734" s="27" t="n">
        <f aca="false">VLOOKUP(C734,'PH - GIVEAWAYS'!$A$3:$B$55,2)</f>
        <v>83</v>
      </c>
      <c r="E734" s="27" t="n">
        <f aca="false">IF(TOT!AK736&lt;400,IF(D734&gt;66,66,D734),D734)</f>
        <v>66</v>
      </c>
      <c r="F734" s="27" t="n">
        <f aca="false">IF(TOT!AK736&lt;200,IF(E734&gt;60,60,E734),E734)</f>
        <v>60</v>
      </c>
      <c r="G734" s="50" t="n">
        <f aca="false">(TOT!BS736*60)/TOT!AK736</f>
        <v>1.37142857142857</v>
      </c>
      <c r="H734" s="55" t="n">
        <f aca="false">VLOOKUP(G734,'PH - BLOCKED SHOTS'!$A$3:$B$55,2)</f>
        <v>53</v>
      </c>
      <c r="I734" s="55" t="n">
        <f aca="false">IF(TOT!AK736&lt;400,IF(H734&gt;66,66,H734),H734)</f>
        <v>53</v>
      </c>
      <c r="J734" s="55" t="n">
        <f aca="false">IF(TOT!AK736&lt;200,IF(I734&gt;60,60,I734),I734)</f>
        <v>53</v>
      </c>
      <c r="K734" s="55" t="n">
        <f aca="false">((B734+F734+F734+J734)/4)+TOT!DC736</f>
        <v>57</v>
      </c>
      <c r="L734" s="55"/>
      <c r="M734" s="55" t="n">
        <f aca="false">VLOOKUP(TOT!FE736,'PH - GAME SCORE'!$A$3:$B$55,2)</f>
        <v>54</v>
      </c>
      <c r="N734" s="55" t="n">
        <f aca="false">AVERAGE(K734,M734)</f>
        <v>55.5</v>
      </c>
      <c r="O734" s="55" t="n">
        <f aca="false">IF(TOT!AN736&lt;13.4,IF(N734&gt;73,73,N734),N734)</f>
        <v>55.5</v>
      </c>
      <c r="P734" s="55" t="n">
        <f aca="false">IF(TOT!AN736&lt;13.4,IF(O734&gt;73,73,O734),O734)</f>
        <v>55.5</v>
      </c>
    </row>
    <row r="735" customFormat="false" ht="13" hidden="false" customHeight="true" outlineLevel="0" collapsed="false">
      <c r="A735" s="17" t="s">
        <v>3376</v>
      </c>
      <c r="B735" s="27" t="n">
        <f aca="false">'SK - Tableau 1'!G735</f>
        <v>93</v>
      </c>
      <c r="C735" s="54" t="n">
        <f aca="false">(TOT!BQ737*60)/TOT!AK737</f>
        <v>2.44956282107985</v>
      </c>
      <c r="D735" s="27" t="n">
        <f aca="false">VLOOKUP(C735,'PH - GIVEAWAYS'!$A$3:$B$55,2)</f>
        <v>60</v>
      </c>
      <c r="E735" s="27" t="n">
        <f aca="false">IF(TOT!AK737&lt;400,IF(D735&gt;66,66,D735),D735)</f>
        <v>60</v>
      </c>
      <c r="F735" s="27" t="n">
        <f aca="false">IF(TOT!AK737&lt;200,IF(E735&gt;60,60,E735),E735)</f>
        <v>60</v>
      </c>
      <c r="G735" s="50" t="n">
        <f aca="false">(TOT!BS737*60)/TOT!AK737</f>
        <v>6.65464566393359</v>
      </c>
      <c r="H735" s="55" t="n">
        <f aca="false">VLOOKUP(G735,'PH - BLOCKED SHOTS'!$A$3:$B$55,2)</f>
        <v>97</v>
      </c>
      <c r="I735" s="55" t="n">
        <f aca="false">IF(TOT!AK737&lt;400,IF(H735&gt;66,66,H735),H735)</f>
        <v>97</v>
      </c>
      <c r="J735" s="55" t="n">
        <f aca="false">IF(TOT!AK737&lt;200,IF(I735&gt;60,60,I735),I735)</f>
        <v>97</v>
      </c>
      <c r="K735" s="55" t="n">
        <f aca="false">((B735+F735+F735+J735)/4)+TOT!DC737</f>
        <v>78.5</v>
      </c>
      <c r="L735" s="55"/>
      <c r="M735" s="55" t="n">
        <f aca="false">VLOOKUP(TOT!FE737,'PH - GAME SCORE'!$A$3:$B$55,2)</f>
        <v>72</v>
      </c>
      <c r="N735" s="55" t="n">
        <f aca="false">AVERAGE(K735,M735)</f>
        <v>75.25</v>
      </c>
      <c r="O735" s="55" t="n">
        <f aca="false">IF(TOT!AN737&lt;13.4,IF(N735&gt;73,73,N735),N735)</f>
        <v>75.25</v>
      </c>
      <c r="P735" s="55" t="n">
        <f aca="false">IF(TOT!AN737&lt;13.4,IF(O735&gt;73,73,O735),O735)</f>
        <v>75.25</v>
      </c>
    </row>
    <row r="736" customFormat="false" ht="13" hidden="false" customHeight="true" outlineLevel="0" collapsed="false">
      <c r="A736" s="17" t="s">
        <v>3379</v>
      </c>
      <c r="B736" s="27" t="n">
        <f aca="false">'SK - Tableau 1'!G736</f>
        <v>66</v>
      </c>
      <c r="C736" s="54" t="n">
        <f aca="false">(TOT!BQ738*60)/TOT!AK738</f>
        <v>1.80345662519831</v>
      </c>
      <c r="D736" s="27" t="n">
        <f aca="false">VLOOKUP(C736,'PH - GIVEAWAYS'!$A$3:$B$55,2)</f>
        <v>73</v>
      </c>
      <c r="E736" s="27" t="n">
        <f aca="false">IF(TOT!AK738&lt;400,IF(D736&gt;66,66,D736),D736)</f>
        <v>66</v>
      </c>
      <c r="F736" s="27" t="n">
        <f aca="false">IF(TOT!AK738&lt;200,IF(E736&gt;60,60,E736),E736)</f>
        <v>66</v>
      </c>
      <c r="G736" s="50" t="n">
        <f aca="false">(TOT!BS738*60)/TOT!AK738</f>
        <v>2.85547298989733</v>
      </c>
      <c r="H736" s="55" t="n">
        <f aca="false">VLOOKUP(G736,'PH - BLOCKED SHOTS'!$A$3:$B$55,2)</f>
        <v>71</v>
      </c>
      <c r="I736" s="55" t="n">
        <f aca="false">IF(TOT!AK738&lt;400,IF(H736&gt;66,66,H736),H736)</f>
        <v>66</v>
      </c>
      <c r="J736" s="55" t="n">
        <f aca="false">IF(TOT!AK738&lt;200,IF(I736&gt;60,60,I736),I736)</f>
        <v>66</v>
      </c>
      <c r="K736" s="55" t="n">
        <f aca="false">((B736+F736+F736+J736)/4)+TOT!DC738</f>
        <v>66</v>
      </c>
      <c r="L736" s="55"/>
      <c r="M736" s="55" t="n">
        <f aca="false">VLOOKUP(TOT!FE738,'PH - GAME SCORE'!$A$3:$B$55,2)</f>
        <v>56</v>
      </c>
      <c r="N736" s="55" t="n">
        <f aca="false">AVERAGE(K736,M736)</f>
        <v>61</v>
      </c>
      <c r="O736" s="55" t="n">
        <f aca="false">IF(TOT!AN738&lt;13.4,IF(N736&gt;73,73,N736),N736)</f>
        <v>61</v>
      </c>
      <c r="P736" s="55" t="n">
        <f aca="false">IF(TOT!AN738&lt;13.4,IF(O736&gt;73,73,O736),O736)</f>
        <v>61</v>
      </c>
    </row>
    <row r="737" customFormat="false" ht="13" hidden="false" customHeight="true" outlineLevel="0" collapsed="false">
      <c r="A737" s="17" t="s">
        <v>3381</v>
      </c>
      <c r="B737" s="27" t="n">
        <f aca="false">'SK - Tableau 1'!G737</f>
        <v>85</v>
      </c>
      <c r="C737" s="54" t="n">
        <f aca="false">(TOT!BQ739*60)/TOT!AK739</f>
        <v>1.33196300102776</v>
      </c>
      <c r="D737" s="27" t="n">
        <f aca="false">VLOOKUP(C737,'PH - GIVEAWAYS'!$A$3:$B$55,2)</f>
        <v>84</v>
      </c>
      <c r="E737" s="27" t="n">
        <f aca="false">IF(TOT!AK739&lt;400,IF(D737&gt;66,66,D737),D737)</f>
        <v>84</v>
      </c>
      <c r="F737" s="27" t="n">
        <f aca="false">IF(TOT!AK739&lt;200,IF(E737&gt;60,60,E737),E737)</f>
        <v>84</v>
      </c>
      <c r="G737" s="50" t="n">
        <f aca="false">(TOT!BS739*60)/TOT!AK739</f>
        <v>5.54984583761565</v>
      </c>
      <c r="H737" s="55" t="n">
        <f aca="false">VLOOKUP(G737,'PH - BLOCKED SHOTS'!$A$3:$B$55,2)</f>
        <v>93</v>
      </c>
      <c r="I737" s="55" t="n">
        <f aca="false">IF(TOT!AK739&lt;400,IF(H737&gt;66,66,H737),H737)</f>
        <v>93</v>
      </c>
      <c r="J737" s="55" t="n">
        <f aca="false">IF(TOT!AK739&lt;200,IF(I737&gt;60,60,I737),I737)</f>
        <v>93</v>
      </c>
      <c r="K737" s="55" t="n">
        <f aca="false">((B737+F737+F737+J737)/4)+TOT!DC739</f>
        <v>86.5</v>
      </c>
      <c r="L737" s="55"/>
      <c r="M737" s="55" t="n">
        <f aca="false">VLOOKUP(TOT!FE739,'PH - GAME SCORE'!$A$3:$B$55,2)</f>
        <v>64</v>
      </c>
      <c r="N737" s="55" t="n">
        <f aca="false">AVERAGE(K737,M737)</f>
        <v>75.25</v>
      </c>
      <c r="O737" s="55" t="n">
        <f aca="false">IF(TOT!AN739&lt;13.4,IF(N737&gt;73,73,N737),N737)</f>
        <v>75.25</v>
      </c>
      <c r="P737" s="55" t="n">
        <f aca="false">IF(TOT!AN739&lt;13.4,IF(O737&gt;73,73,O737),O737)</f>
        <v>75.25</v>
      </c>
    </row>
    <row r="738" customFormat="false" ht="13" hidden="false" customHeight="true" outlineLevel="0" collapsed="false">
      <c r="A738" s="17" t="s">
        <v>3384</v>
      </c>
      <c r="B738" s="27" t="n">
        <f aca="false">'SK - Tableau 1'!G738</f>
        <v>81</v>
      </c>
      <c r="C738" s="54" t="n">
        <f aca="false">(TOT!BQ740*60)/TOT!AK740</f>
        <v>2.40759730705783</v>
      </c>
      <c r="D738" s="27" t="n">
        <f aca="false">VLOOKUP(C738,'PH - GIVEAWAYS'!$A$3:$B$55,2)</f>
        <v>61</v>
      </c>
      <c r="E738" s="27" t="n">
        <f aca="false">IF(TOT!AK740&lt;400,IF(D738&gt;66,66,D738),D738)</f>
        <v>61</v>
      </c>
      <c r="F738" s="27" t="n">
        <f aca="false">IF(TOT!AK740&lt;200,IF(E738&gt;60,60,E738),E738)</f>
        <v>61</v>
      </c>
      <c r="G738" s="50" t="n">
        <f aca="false">(TOT!BS740*60)/TOT!AK740</f>
        <v>2.08658433278345</v>
      </c>
      <c r="H738" s="55" t="n">
        <f aca="false">VLOOKUP(G738,'PH - BLOCKED SHOTS'!$A$3:$B$55,2)</f>
        <v>63</v>
      </c>
      <c r="I738" s="55" t="n">
        <f aca="false">IF(TOT!AK740&lt;400,IF(H738&gt;66,66,H738),H738)</f>
        <v>63</v>
      </c>
      <c r="J738" s="55" t="n">
        <f aca="false">IF(TOT!AK740&lt;200,IF(I738&gt;60,60,I738),I738)</f>
        <v>63</v>
      </c>
      <c r="K738" s="55" t="n">
        <f aca="false">((B738+F738+F738+J738)/4)+TOT!DC740</f>
        <v>69.5</v>
      </c>
      <c r="L738" s="55"/>
      <c r="M738" s="55" t="n">
        <f aca="false">VLOOKUP(TOT!FE740,'PH - GAME SCORE'!$A$3:$B$55,2)</f>
        <v>87</v>
      </c>
      <c r="N738" s="55" t="n">
        <f aca="false">AVERAGE(K738,M738)</f>
        <v>78.25</v>
      </c>
      <c r="O738" s="55" t="n">
        <f aca="false">IF(TOT!AN740&lt;13.4,IF(N738&gt;73,73,N738),N738)</f>
        <v>78.25</v>
      </c>
      <c r="P738" s="55" t="n">
        <f aca="false">IF(TOT!AN740&lt;13.4,IF(O738&gt;73,73,O738),O738)</f>
        <v>78.25</v>
      </c>
    </row>
    <row r="739" customFormat="false" ht="13" hidden="false" customHeight="true" outlineLevel="0" collapsed="false">
      <c r="A739" s="17" t="s">
        <v>3388</v>
      </c>
      <c r="B739" s="27" t="n">
        <f aca="false">'SK - Tableau 1'!G739</f>
        <v>99</v>
      </c>
      <c r="C739" s="54" t="n">
        <f aca="false">(TOT!BQ741*60)/TOT!AK741</f>
        <v>1.38776317090044</v>
      </c>
      <c r="D739" s="27" t="n">
        <f aca="false">VLOOKUP(C739,'PH - GIVEAWAYS'!$A$3:$B$55,2)</f>
        <v>83</v>
      </c>
      <c r="E739" s="27" t="n">
        <f aca="false">IF(TOT!AK741&lt;400,IF(D739&gt;66,66,D739),D739)</f>
        <v>83</v>
      </c>
      <c r="F739" s="27" t="n">
        <f aca="false">IF(TOT!AK741&lt;200,IF(E739&gt;60,60,E739),E739)</f>
        <v>83</v>
      </c>
      <c r="G739" s="50" t="n">
        <f aca="false">(TOT!BS741*60)/TOT!AK741</f>
        <v>1.708016210339</v>
      </c>
      <c r="H739" s="55" t="n">
        <f aca="false">VLOOKUP(G739,'PH - BLOCKED SHOTS'!$A$3:$B$55,2)</f>
        <v>58</v>
      </c>
      <c r="I739" s="55" t="n">
        <f aca="false">IF(TOT!AK741&lt;400,IF(H739&gt;66,66,H739),H739)</f>
        <v>58</v>
      </c>
      <c r="J739" s="55" t="n">
        <f aca="false">IF(TOT!AK741&lt;200,IF(I739&gt;60,60,I739),I739)</f>
        <v>58</v>
      </c>
      <c r="K739" s="55" t="n">
        <f aca="false">((B739+F739+F739+J739)/4)+TOT!DC741</f>
        <v>84.75</v>
      </c>
      <c r="L739" s="55"/>
      <c r="M739" s="55" t="n">
        <f aca="false">VLOOKUP(TOT!FE741,'PH - GAME SCORE'!$A$3:$B$55,2)</f>
        <v>90</v>
      </c>
      <c r="N739" s="55" t="n">
        <f aca="false">AVERAGE(K739,M739)</f>
        <v>87.375</v>
      </c>
      <c r="O739" s="55" t="n">
        <f aca="false">IF(TOT!AN741&lt;13.4,IF(N739&gt;73,73,N739),N739)</f>
        <v>87.375</v>
      </c>
      <c r="P739" s="55" t="n">
        <f aca="false">IF(TOT!AN741&lt;13.4,IF(O739&gt;73,73,O739),O739)</f>
        <v>87.375</v>
      </c>
    </row>
    <row r="740" customFormat="false" ht="13" hidden="false" customHeight="true" outlineLevel="0" collapsed="false">
      <c r="A740" s="17" t="s">
        <v>3390</v>
      </c>
      <c r="B740" s="27" t="n">
        <f aca="false">'SK - Tableau 1'!G740</f>
        <v>83</v>
      </c>
      <c r="C740" s="54" t="n">
        <f aca="false">(TOT!BQ742*60)/TOT!AK742</f>
        <v>1.67785234899329</v>
      </c>
      <c r="D740" s="27" t="n">
        <f aca="false">VLOOKUP(C740,'PH - GIVEAWAYS'!$A$3:$B$55,2)</f>
        <v>76</v>
      </c>
      <c r="E740" s="27" t="n">
        <f aca="false">IF(TOT!AK742&lt;400,IF(D740&gt;66,66,D740),D740)</f>
        <v>76</v>
      </c>
      <c r="F740" s="27" t="n">
        <f aca="false">IF(TOT!AK742&lt;200,IF(E740&gt;60,60,E740),E740)</f>
        <v>76</v>
      </c>
      <c r="G740" s="50" t="n">
        <f aca="false">(TOT!BS742*60)/TOT!AK742</f>
        <v>4.12272291466922</v>
      </c>
      <c r="H740" s="55" t="n">
        <f aca="false">VLOOKUP(G740,'PH - BLOCKED SHOTS'!$A$3:$B$55,2)</f>
        <v>83</v>
      </c>
      <c r="I740" s="55" t="n">
        <f aca="false">IF(TOT!AK742&lt;400,IF(H740&gt;66,66,H740),H740)</f>
        <v>83</v>
      </c>
      <c r="J740" s="55" t="n">
        <f aca="false">IF(TOT!AK742&lt;200,IF(I740&gt;60,60,I740),I740)</f>
        <v>83</v>
      </c>
      <c r="K740" s="55" t="n">
        <f aca="false">((B740+F740+F740+J740)/4)+TOT!DC742</f>
        <v>79.5</v>
      </c>
      <c r="L740" s="55"/>
      <c r="M740" s="55" t="n">
        <f aca="false">VLOOKUP(TOT!FE742,'PH - GAME SCORE'!$A$3:$B$55,2)</f>
        <v>77</v>
      </c>
      <c r="N740" s="55" t="n">
        <f aca="false">AVERAGE(K740,M740)</f>
        <v>78.25</v>
      </c>
      <c r="O740" s="55" t="n">
        <f aca="false">IF(TOT!AN742&lt;13.4,IF(N740&gt;73,73,N740),N740)</f>
        <v>78.25</v>
      </c>
      <c r="P740" s="55" t="n">
        <f aca="false">IF(TOT!AN742&lt;13.4,IF(O740&gt;73,73,O740),O740)</f>
        <v>78.25</v>
      </c>
    </row>
    <row r="741" customFormat="false" ht="13" hidden="false" customHeight="true" outlineLevel="0" collapsed="false">
      <c r="A741" s="17" t="s">
        <v>3393</v>
      </c>
      <c r="B741" s="27" t="n">
        <f aca="false">'SK - Tableau 1'!G741</f>
        <v>52</v>
      </c>
      <c r="C741" s="54" t="n">
        <f aca="false">(TOT!BQ743*60)/TOT!AK743</f>
        <v>0.999888901233191</v>
      </c>
      <c r="D741" s="27" t="n">
        <f aca="false">VLOOKUP(C741,'PH - GIVEAWAYS'!$A$3:$B$55,2)</f>
        <v>92</v>
      </c>
      <c r="E741" s="27" t="n">
        <f aca="false">IF(TOT!AK743&lt;400,IF(D741&gt;66,66,D741),D741)</f>
        <v>92</v>
      </c>
      <c r="F741" s="27" t="n">
        <f aca="false">IF(TOT!AK743&lt;200,IF(E741&gt;60,60,E741),E741)</f>
        <v>92</v>
      </c>
      <c r="G741" s="50" t="n">
        <f aca="false">(TOT!BS743*60)/TOT!AK743</f>
        <v>2.69970003332961</v>
      </c>
      <c r="H741" s="55" t="n">
        <f aca="false">VLOOKUP(G741,'PH - BLOCKED SHOTS'!$A$3:$B$55,2)</f>
        <v>70</v>
      </c>
      <c r="I741" s="55" t="n">
        <f aca="false">IF(TOT!AK743&lt;400,IF(H741&gt;66,66,H741),H741)</f>
        <v>70</v>
      </c>
      <c r="J741" s="55" t="n">
        <f aca="false">IF(TOT!AK743&lt;200,IF(I741&gt;60,60,I741),I741)</f>
        <v>70</v>
      </c>
      <c r="K741" s="55" t="n">
        <f aca="false">((B741+F741+F741+J741)/4)+TOT!DC743</f>
        <v>78.5</v>
      </c>
      <c r="L741" s="55"/>
      <c r="M741" s="55" t="n">
        <f aca="false">VLOOKUP(TOT!FE743,'PH - GAME SCORE'!$A$3:$B$55,2)</f>
        <v>49</v>
      </c>
      <c r="N741" s="55" t="n">
        <f aca="false">AVERAGE(K741,M741)</f>
        <v>63.75</v>
      </c>
      <c r="O741" s="55" t="n">
        <f aca="false">IF(TOT!AN743&lt;13.4,IF(N741&gt;73,73,N741),N741)</f>
        <v>63.75</v>
      </c>
      <c r="P741" s="55" t="n">
        <f aca="false">IF(TOT!AN743&lt;13.4,IF(O741&gt;73,73,O741),O741)</f>
        <v>63.75</v>
      </c>
    </row>
    <row r="742" customFormat="false" ht="13" hidden="false" customHeight="true" outlineLevel="0" collapsed="false">
      <c r="A742" s="17" t="s">
        <v>3397</v>
      </c>
      <c r="B742" s="27" t="n">
        <f aca="false">'SK - Tableau 1'!G742</f>
        <v>87</v>
      </c>
      <c r="C742" s="54" t="n">
        <f aca="false">(TOT!BQ744*60)/TOT!AK744</f>
        <v>2.39410341196681</v>
      </c>
      <c r="D742" s="27" t="n">
        <f aca="false">VLOOKUP(C742,'PH - GIVEAWAYS'!$A$3:$B$55,2)</f>
        <v>61</v>
      </c>
      <c r="E742" s="27" t="n">
        <f aca="false">IF(TOT!AK744&lt;400,IF(D742&gt;66,66,D742),D742)</f>
        <v>61</v>
      </c>
      <c r="F742" s="27" t="n">
        <f aca="false">IF(TOT!AK744&lt;200,IF(E742&gt;60,60,E742),E742)</f>
        <v>61</v>
      </c>
      <c r="G742" s="50" t="n">
        <f aca="false">(TOT!BS744*60)/TOT!AK744</f>
        <v>1.06404596087414</v>
      </c>
      <c r="H742" s="55" t="n">
        <f aca="false">VLOOKUP(G742,'PH - BLOCKED SHOTS'!$A$3:$B$55,2)</f>
        <v>50</v>
      </c>
      <c r="I742" s="55" t="n">
        <f aca="false">IF(TOT!AK744&lt;400,IF(H742&gt;66,66,H742),H742)</f>
        <v>50</v>
      </c>
      <c r="J742" s="55" t="n">
        <f aca="false">IF(TOT!AK744&lt;200,IF(I742&gt;60,60,I742),I742)</f>
        <v>50</v>
      </c>
      <c r="K742" s="55" t="n">
        <f aca="false">((B742+F742+F742+J742)/4)+TOT!DC744</f>
        <v>66.75</v>
      </c>
      <c r="L742" s="55"/>
      <c r="M742" s="55" t="n">
        <f aca="false">VLOOKUP(TOT!FE744,'PH - GAME SCORE'!$A$3:$B$55,2)</f>
        <v>80</v>
      </c>
      <c r="N742" s="55" t="n">
        <f aca="false">AVERAGE(K742,M742)</f>
        <v>73.375</v>
      </c>
      <c r="O742" s="55" t="n">
        <f aca="false">IF(TOT!AN744&lt;13.4,IF(N742&gt;73,73,N742),N742)</f>
        <v>73.375</v>
      </c>
      <c r="P742" s="55" t="n">
        <f aca="false">IF(TOT!AN744&lt;13.4,IF(O742&gt;73,73,O742),O742)</f>
        <v>73.375</v>
      </c>
    </row>
    <row r="743" customFormat="false" ht="13" hidden="false" customHeight="true" outlineLevel="0" collapsed="false">
      <c r="A743" s="17" t="s">
        <v>3400</v>
      </c>
      <c r="B743" s="27" t="n">
        <f aca="false">'SK - Tableau 1'!G743</f>
        <v>66</v>
      </c>
      <c r="C743" s="54" t="n">
        <f aca="false">(TOT!BQ745*60)/TOT!AK745</f>
        <v>1.83252736065159</v>
      </c>
      <c r="D743" s="27" t="n">
        <f aca="false">VLOOKUP(C743,'PH - GIVEAWAYS'!$A$3:$B$55,2)</f>
        <v>72</v>
      </c>
      <c r="E743" s="27" t="n">
        <f aca="false">IF(TOT!AK745&lt;400,IF(D743&gt;66,66,D743),D743)</f>
        <v>66</v>
      </c>
      <c r="F743" s="27" t="n">
        <f aca="false">IF(TOT!AK745&lt;200,IF(E743&gt;60,60,E743),E743)</f>
        <v>66</v>
      </c>
      <c r="G743" s="50" t="n">
        <f aca="false">(TOT!BS745*60)/TOT!AK745</f>
        <v>3.89412064138463</v>
      </c>
      <c r="H743" s="55" t="n">
        <f aca="false">VLOOKUP(G743,'PH - BLOCKED SHOTS'!$A$3:$B$55,2)</f>
        <v>81</v>
      </c>
      <c r="I743" s="55" t="n">
        <f aca="false">IF(TOT!AK745&lt;400,IF(H743&gt;66,66,H743),H743)</f>
        <v>66</v>
      </c>
      <c r="J743" s="55" t="n">
        <f aca="false">IF(TOT!AK745&lt;200,IF(I743&gt;60,60,I743),I743)</f>
        <v>66</v>
      </c>
      <c r="K743" s="55" t="n">
        <f aca="false">((B743+F743+F743+J743)/4)+TOT!DC745</f>
        <v>66</v>
      </c>
      <c r="L743" s="55"/>
      <c r="M743" s="55" t="n">
        <f aca="false">VLOOKUP(TOT!FE745,'PH - GAME SCORE'!$A$3:$B$55,2)</f>
        <v>60</v>
      </c>
      <c r="N743" s="55" t="n">
        <f aca="false">AVERAGE(K743,M743)</f>
        <v>63</v>
      </c>
      <c r="O743" s="55" t="n">
        <f aca="false">IF(TOT!AN745&lt;13.4,IF(N743&gt;73,73,N743),N743)</f>
        <v>63</v>
      </c>
      <c r="P743" s="55" t="n">
        <f aca="false">IF(TOT!AN745&lt;13.4,IF(O743&gt;73,73,O743),O743)</f>
        <v>63</v>
      </c>
    </row>
    <row r="744" customFormat="false" ht="13" hidden="false" customHeight="true" outlineLevel="0" collapsed="false">
      <c r="A744" s="17" t="s">
        <v>3403</v>
      </c>
      <c r="B744" s="27" t="n">
        <f aca="false">'SK - Tableau 1'!G744</f>
        <v>86</v>
      </c>
      <c r="C744" s="54" t="n">
        <f aca="false">(TOT!BQ746*60)/TOT!AK746</f>
        <v>2.16337486478907</v>
      </c>
      <c r="D744" s="27" t="n">
        <f aca="false">VLOOKUP(C744,'PH - GIVEAWAYS'!$A$3:$B$55,2)</f>
        <v>66</v>
      </c>
      <c r="E744" s="27" t="n">
        <f aca="false">IF(TOT!AK746&lt;400,IF(D744&gt;66,66,D744),D744)</f>
        <v>66</v>
      </c>
      <c r="F744" s="27" t="n">
        <f aca="false">IF(TOT!AK746&lt;200,IF(E744&gt;60,60,E744),E744)</f>
        <v>66</v>
      </c>
      <c r="G744" s="50" t="n">
        <f aca="false">(TOT!BS746*60)/TOT!AK746</f>
        <v>0.817274948920316</v>
      </c>
      <c r="H744" s="55" t="n">
        <f aca="false">VLOOKUP(G744,'PH - BLOCKED SHOTS'!$A$3:$B$55,2)</f>
        <v>48</v>
      </c>
      <c r="I744" s="55" t="n">
        <f aca="false">IF(TOT!AK746&lt;400,IF(H744&gt;66,66,H744),H744)</f>
        <v>48</v>
      </c>
      <c r="J744" s="55" t="n">
        <f aca="false">IF(TOT!AK746&lt;200,IF(I744&gt;60,60,I744),I744)</f>
        <v>48</v>
      </c>
      <c r="K744" s="55" t="n">
        <f aca="false">((B744+F744+F744+J744)/4)+TOT!DC746</f>
        <v>67.5</v>
      </c>
      <c r="L744" s="55"/>
      <c r="M744" s="55" t="n">
        <f aca="false">VLOOKUP(TOT!FE746,'PH - GAME SCORE'!$A$3:$B$55,2)</f>
        <v>70</v>
      </c>
      <c r="N744" s="55" t="n">
        <f aca="false">AVERAGE(K744,M744)</f>
        <v>68.75</v>
      </c>
      <c r="O744" s="55" t="n">
        <f aca="false">IF(TOT!AN746&lt;13.4,IF(N744&gt;73,73,N744),N744)</f>
        <v>68.75</v>
      </c>
      <c r="P744" s="55" t="n">
        <f aca="false">IF(TOT!AN746&lt;13.4,IF(O744&gt;73,73,O744),O744)</f>
        <v>68.75</v>
      </c>
    </row>
    <row r="745" customFormat="false" ht="13" hidden="false" customHeight="true" outlineLevel="0" collapsed="false">
      <c r="A745" s="17" t="s">
        <v>3405</v>
      </c>
      <c r="B745" s="27" t="n">
        <f aca="false">'SK - Tableau 1'!G745</f>
        <v>99</v>
      </c>
      <c r="C745" s="54" t="n">
        <f aca="false">(TOT!BQ747*60)/TOT!AK747</f>
        <v>1.06289599259486</v>
      </c>
      <c r="D745" s="27" t="n">
        <f aca="false">VLOOKUP(C745,'PH - GIVEAWAYS'!$A$3:$B$55,2)</f>
        <v>90</v>
      </c>
      <c r="E745" s="27" t="n">
        <f aca="false">IF(TOT!AK747&lt;400,IF(D745&gt;66,66,D745),D745)</f>
        <v>90</v>
      </c>
      <c r="F745" s="27" t="n">
        <f aca="false">IF(TOT!AK747&lt;200,IF(E745&gt;60,60,E745),E745)</f>
        <v>90</v>
      </c>
      <c r="G745" s="50" t="n">
        <f aca="false">(TOT!BS747*60)/TOT!AK747</f>
        <v>3.96431478319162</v>
      </c>
      <c r="H745" s="55" t="n">
        <f aca="false">VLOOKUP(G745,'PH - BLOCKED SHOTS'!$A$3:$B$55,2)</f>
        <v>81</v>
      </c>
      <c r="I745" s="55" t="n">
        <f aca="false">IF(TOT!AK747&lt;400,IF(H745&gt;66,66,H745),H745)</f>
        <v>81</v>
      </c>
      <c r="J745" s="55" t="n">
        <f aca="false">IF(TOT!AK747&lt;200,IF(I745&gt;60,60,I745),I745)</f>
        <v>81</v>
      </c>
      <c r="K745" s="55" t="n">
        <f aca="false">((B745+F745+F745+J745)/4)+TOT!DC747</f>
        <v>91</v>
      </c>
      <c r="L745" s="55"/>
      <c r="M745" s="55" t="n">
        <f aca="false">VLOOKUP(TOT!FE747,'PH - GAME SCORE'!$A$3:$B$55,2)</f>
        <v>78</v>
      </c>
      <c r="N745" s="55" t="n">
        <f aca="false">AVERAGE(K745,M745)</f>
        <v>84.5</v>
      </c>
      <c r="O745" s="55" t="n">
        <f aca="false">IF(TOT!AN747&lt;13.4,IF(N745&gt;73,73,N745),N745)</f>
        <v>84.5</v>
      </c>
      <c r="P745" s="55" t="n">
        <f aca="false">IF(TOT!AN747&lt;13.4,IF(O745&gt;73,73,O745),O745)</f>
        <v>84.5</v>
      </c>
    </row>
    <row r="746" customFormat="false" ht="13" hidden="false" customHeight="true" outlineLevel="0" collapsed="false">
      <c r="A746" s="17" t="s">
        <v>3409</v>
      </c>
      <c r="B746" s="27" t="n">
        <f aca="false">'SK - Tableau 1'!G746</f>
        <v>76</v>
      </c>
      <c r="C746" s="54" t="n">
        <f aca="false">(TOT!BQ748*60)/TOT!AK748</f>
        <v>1.62597035991536</v>
      </c>
      <c r="D746" s="27" t="n">
        <f aca="false">VLOOKUP(C746,'PH - GIVEAWAYS'!$A$3:$B$55,2)</f>
        <v>77</v>
      </c>
      <c r="E746" s="27" t="n">
        <f aca="false">IF(TOT!AK748&lt;400,IF(D746&gt;66,66,D746),D746)</f>
        <v>77</v>
      </c>
      <c r="F746" s="27" t="n">
        <f aca="false">IF(TOT!AK748&lt;200,IF(E746&gt;60,60,E746),E746)</f>
        <v>77</v>
      </c>
      <c r="G746" s="50" t="n">
        <f aca="false">(TOT!BS748*60)/TOT!AK748</f>
        <v>1.72759350741007</v>
      </c>
      <c r="H746" s="55" t="n">
        <f aca="false">VLOOKUP(G746,'PH - BLOCKED SHOTS'!$A$3:$B$55,2)</f>
        <v>58</v>
      </c>
      <c r="I746" s="55" t="n">
        <f aca="false">IF(TOT!AK748&lt;400,IF(H746&gt;66,66,H746),H746)</f>
        <v>58</v>
      </c>
      <c r="J746" s="55" t="n">
        <f aca="false">IF(TOT!AK748&lt;200,IF(I746&gt;60,60,I746),I746)</f>
        <v>58</v>
      </c>
      <c r="K746" s="55" t="n">
        <f aca="false">((B746+F746+F746+J746)/4)+TOT!DC748</f>
        <v>72</v>
      </c>
      <c r="L746" s="55"/>
      <c r="M746" s="55" t="n">
        <f aca="false">VLOOKUP(TOT!FE748,'PH - GAME SCORE'!$A$3:$B$55,2)</f>
        <v>70</v>
      </c>
      <c r="N746" s="55" t="n">
        <f aca="false">AVERAGE(K746,M746)</f>
        <v>71</v>
      </c>
      <c r="O746" s="55" t="n">
        <f aca="false">IF(TOT!AN748&lt;13.4,IF(N746&gt;73,73,N746),N746)</f>
        <v>71</v>
      </c>
      <c r="P746" s="55" t="n">
        <f aca="false">IF(TOT!AN748&lt;13.4,IF(O746&gt;73,73,O746),O746)</f>
        <v>71</v>
      </c>
    </row>
    <row r="747" customFormat="false" ht="13" hidden="false" customHeight="true" outlineLevel="0" collapsed="false">
      <c r="A747" s="17" t="s">
        <v>3412</v>
      </c>
      <c r="B747" s="27" t="n">
        <f aca="false">'SK - Tableau 1'!G747</f>
        <v>81</v>
      </c>
      <c r="C747" s="54" t="n">
        <f aca="false">(TOT!BQ749*60)/TOT!AK749</f>
        <v>1.18045101575422</v>
      </c>
      <c r="D747" s="27" t="n">
        <f aca="false">VLOOKUP(C747,'PH - GIVEAWAYS'!$A$3:$B$55,2)</f>
        <v>87</v>
      </c>
      <c r="E747" s="27" t="n">
        <f aca="false">IF(TOT!AK749&lt;400,IF(D747&gt;66,66,D747),D747)</f>
        <v>87</v>
      </c>
      <c r="F747" s="27" t="n">
        <f aca="false">IF(TOT!AK749&lt;200,IF(E747&gt;60,60,E747),E747)</f>
        <v>87</v>
      </c>
      <c r="G747" s="50" t="n">
        <f aca="false">(TOT!BS749*60)/TOT!AK749</f>
        <v>1.502392201869</v>
      </c>
      <c r="H747" s="55" t="n">
        <f aca="false">VLOOKUP(G747,'PH - BLOCKED SHOTS'!$A$3:$B$55,2)</f>
        <v>55</v>
      </c>
      <c r="I747" s="55" t="n">
        <f aca="false">IF(TOT!AK749&lt;400,IF(H747&gt;66,66,H747),H747)</f>
        <v>55</v>
      </c>
      <c r="J747" s="55" t="n">
        <f aca="false">IF(TOT!AK749&lt;200,IF(I747&gt;60,60,I747),I747)</f>
        <v>55</v>
      </c>
      <c r="K747" s="55" t="n">
        <f aca="false">((B747+F747+F747+J747)/4)+TOT!DC749</f>
        <v>80.5</v>
      </c>
      <c r="L747" s="55"/>
      <c r="M747" s="55" t="n">
        <f aca="false">VLOOKUP(TOT!FE749,'PH - GAME SCORE'!$A$3:$B$55,2)</f>
        <v>66</v>
      </c>
      <c r="N747" s="55" t="n">
        <f aca="false">AVERAGE(K747,M747)</f>
        <v>73.25</v>
      </c>
      <c r="O747" s="55" t="n">
        <f aca="false">IF(TOT!AN749&lt;13.4,IF(N747&gt;73,73,N747),N747)</f>
        <v>73.25</v>
      </c>
      <c r="P747" s="55" t="n">
        <f aca="false">IF(TOT!AN749&lt;13.4,IF(O747&gt;73,73,O747),O747)</f>
        <v>73.25</v>
      </c>
    </row>
    <row r="748" customFormat="false" ht="13" hidden="false" customHeight="true" outlineLevel="0" collapsed="false">
      <c r="A748" s="17" t="s">
        <v>3416</v>
      </c>
      <c r="B748" s="27" t="n">
        <f aca="false">'SK - Tableau 1'!G748</f>
        <v>69</v>
      </c>
      <c r="C748" s="54" t="n">
        <f aca="false">(TOT!BQ750*60)/TOT!AK750</f>
        <v>1.24080390781917</v>
      </c>
      <c r="D748" s="27" t="n">
        <f aca="false">VLOOKUP(C748,'PH - GIVEAWAYS'!$A$3:$B$55,2)</f>
        <v>86</v>
      </c>
      <c r="E748" s="27" t="n">
        <f aca="false">IF(TOT!AK750&lt;400,IF(D748&gt;66,66,D748),D748)</f>
        <v>86</v>
      </c>
      <c r="F748" s="27" t="n">
        <f aca="false">IF(TOT!AK750&lt;200,IF(E748&gt;60,60,E748),E748)</f>
        <v>86</v>
      </c>
      <c r="G748" s="50" t="n">
        <f aca="false">(TOT!BS750*60)/TOT!AK750</f>
        <v>1.79702634925536</v>
      </c>
      <c r="H748" s="55" t="n">
        <f aca="false">VLOOKUP(G748,'PH - BLOCKED SHOTS'!$A$3:$B$55,2)</f>
        <v>59</v>
      </c>
      <c r="I748" s="55" t="n">
        <f aca="false">IF(TOT!AK750&lt;400,IF(H748&gt;66,66,H748),H748)</f>
        <v>59</v>
      </c>
      <c r="J748" s="55" t="n">
        <f aca="false">IF(TOT!AK750&lt;200,IF(I748&gt;60,60,I748),I748)</f>
        <v>59</v>
      </c>
      <c r="K748" s="55" t="n">
        <f aca="false">((B748+F748+F748+J748)/4)+TOT!DC750</f>
        <v>78</v>
      </c>
      <c r="L748" s="55"/>
      <c r="M748" s="55" t="n">
        <f aca="false">VLOOKUP(TOT!FE750,'PH - GAME SCORE'!$A$3:$B$55,2)</f>
        <v>81</v>
      </c>
      <c r="N748" s="55" t="n">
        <f aca="false">AVERAGE(K748,M748)</f>
        <v>79.5</v>
      </c>
      <c r="O748" s="55" t="n">
        <f aca="false">IF(TOT!AN750&lt;13.4,IF(N748&gt;73,73,N748),N748)</f>
        <v>79.5</v>
      </c>
      <c r="P748" s="55" t="n">
        <f aca="false">IF(TOT!AN750&lt;13.4,IF(O748&gt;73,73,O748),O748)</f>
        <v>79.5</v>
      </c>
    </row>
    <row r="749" customFormat="false" ht="13" hidden="false" customHeight="true" outlineLevel="0" collapsed="false">
      <c r="A749" s="17" t="s">
        <v>3420</v>
      </c>
      <c r="B749" s="27" t="n">
        <f aca="false">'SK - Tableau 1'!G749</f>
        <v>60</v>
      </c>
      <c r="C749" s="54" t="n">
        <f aca="false">(TOT!BQ751*60)/TOT!AK751</f>
        <v>0</v>
      </c>
      <c r="D749" s="27" t="n">
        <f aca="false">VLOOKUP(C749,'PH - GIVEAWAYS'!$A$3:$B$55,2)</f>
        <v>99</v>
      </c>
      <c r="E749" s="27" t="n">
        <f aca="false">IF(TOT!AK751&lt;400,IF(D749&gt;66,66,D749),D749)</f>
        <v>66</v>
      </c>
      <c r="F749" s="27" t="n">
        <f aca="false">IF(TOT!AK751&lt;200,IF(E749&gt;60,60,E749),E749)</f>
        <v>60</v>
      </c>
      <c r="G749" s="50" t="n">
        <f aca="false">(TOT!BS751*60)/TOT!AK751</f>
        <v>11.8291347207007</v>
      </c>
      <c r="H749" s="55" t="n">
        <f aca="false">VLOOKUP(G749,'PH - BLOCKED SHOTS'!$A$3:$B$55,2)</f>
        <v>99</v>
      </c>
      <c r="I749" s="55" t="n">
        <f aca="false">IF(TOT!AK751&lt;400,IF(H749&gt;66,66,H749),H749)</f>
        <v>66</v>
      </c>
      <c r="J749" s="55" t="n">
        <f aca="false">IF(TOT!AK751&lt;200,IF(I749&gt;60,60,I749),I749)</f>
        <v>60</v>
      </c>
      <c r="K749" s="55" t="n">
        <f aca="false">((B749+F749+F749+J749)/4)+TOT!DC751</f>
        <v>60</v>
      </c>
      <c r="L749" s="55"/>
      <c r="M749" s="55" t="n">
        <f aca="false">VLOOKUP(TOT!FE751,'PH - GAME SCORE'!$A$3:$B$55,2)</f>
        <v>89</v>
      </c>
      <c r="N749" s="55" t="n">
        <f aca="false">AVERAGE(K749,M749)</f>
        <v>74.5</v>
      </c>
      <c r="O749" s="55" t="n">
        <f aca="false">IF(TOT!AN751&lt;13.4,IF(N749&gt;73,73,N749),N749)</f>
        <v>74.5</v>
      </c>
      <c r="P749" s="55" t="n">
        <f aca="false">IF(TOT!AN751&lt;13.4,IF(O749&gt;73,73,O749),O749)</f>
        <v>74.5</v>
      </c>
    </row>
    <row r="750" customFormat="false" ht="13" hidden="false" customHeight="true" outlineLevel="0" collapsed="false">
      <c r="A750" s="17" t="s">
        <v>3424</v>
      </c>
      <c r="B750" s="27" t="n">
        <f aca="false">'SK - Tableau 1'!G750</f>
        <v>71</v>
      </c>
      <c r="C750" s="54" t="n">
        <f aca="false">(TOT!BQ752*60)/TOT!AK752</f>
        <v>1.93442385789429</v>
      </c>
      <c r="D750" s="27" t="n">
        <f aca="false">VLOOKUP(C750,'PH - GIVEAWAYS'!$A$3:$B$55,2)</f>
        <v>70</v>
      </c>
      <c r="E750" s="27" t="n">
        <f aca="false">IF(TOT!AK752&lt;400,IF(D750&gt;66,66,D750),D750)</f>
        <v>70</v>
      </c>
      <c r="F750" s="27" t="n">
        <f aca="false">IF(TOT!AK752&lt;200,IF(E750&gt;60,60,E750),E750)</f>
        <v>70</v>
      </c>
      <c r="G750" s="50" t="n">
        <f aca="false">(TOT!BS752*60)/TOT!AK752</f>
        <v>3.90604817459423</v>
      </c>
      <c r="H750" s="55" t="n">
        <f aca="false">VLOOKUP(G750,'PH - BLOCKED SHOTS'!$A$3:$B$55,2)</f>
        <v>81</v>
      </c>
      <c r="I750" s="55" t="n">
        <f aca="false">IF(TOT!AK752&lt;400,IF(H750&gt;66,66,H750),H750)</f>
        <v>81</v>
      </c>
      <c r="J750" s="55" t="n">
        <f aca="false">IF(TOT!AK752&lt;200,IF(I750&gt;60,60,I750),I750)</f>
        <v>81</v>
      </c>
      <c r="K750" s="55" t="n">
        <f aca="false">((B750+F750+F750+J750)/4)+TOT!DC752</f>
        <v>73</v>
      </c>
      <c r="L750" s="55"/>
      <c r="M750" s="55" t="n">
        <f aca="false">VLOOKUP(TOT!FE752,'PH - GAME SCORE'!$A$3:$B$55,2)</f>
        <v>68</v>
      </c>
      <c r="N750" s="55" t="n">
        <f aca="false">AVERAGE(K750,M750)</f>
        <v>70.5</v>
      </c>
      <c r="O750" s="55" t="n">
        <f aca="false">IF(TOT!AN752&lt;13.4,IF(N750&gt;73,73,N750),N750)</f>
        <v>70.5</v>
      </c>
      <c r="P750" s="55" t="n">
        <f aca="false">IF(TOT!AN752&lt;13.4,IF(O750&gt;73,73,O750),O750)</f>
        <v>70.5</v>
      </c>
    </row>
    <row r="751" customFormat="false" ht="13" hidden="false" customHeight="true" outlineLevel="0" collapsed="false">
      <c r="A751" s="17" t="s">
        <v>3429</v>
      </c>
      <c r="B751" s="27" t="n">
        <f aca="false">'SK - Tableau 1'!G751</f>
        <v>52</v>
      </c>
      <c r="C751" s="54" t="n">
        <f aca="false">(TOT!BQ753*60)/TOT!AK753</f>
        <v>2.53164556962025</v>
      </c>
      <c r="D751" s="27" t="n">
        <f aca="false">VLOOKUP(C751,'PH - GIVEAWAYS'!$A$3:$B$55,2)</f>
        <v>59</v>
      </c>
      <c r="E751" s="27" t="n">
        <f aca="false">IF(TOT!AK753&lt;400,IF(D751&gt;66,66,D751),D751)</f>
        <v>59</v>
      </c>
      <c r="F751" s="27" t="n">
        <f aca="false">IF(TOT!AK753&lt;200,IF(E751&gt;60,60,E751),E751)</f>
        <v>59</v>
      </c>
      <c r="G751" s="50" t="n">
        <f aca="false">(TOT!BS753*60)/TOT!AK753</f>
        <v>1.0126582278481</v>
      </c>
      <c r="H751" s="55" t="n">
        <f aca="false">VLOOKUP(G751,'PH - BLOCKED SHOTS'!$A$3:$B$55,2)</f>
        <v>49</v>
      </c>
      <c r="I751" s="55" t="n">
        <f aca="false">IF(TOT!AK753&lt;400,IF(H751&gt;66,66,H751),H751)</f>
        <v>49</v>
      </c>
      <c r="J751" s="55" t="n">
        <f aca="false">IF(TOT!AK753&lt;200,IF(I751&gt;60,60,I751),I751)</f>
        <v>49</v>
      </c>
      <c r="K751" s="55" t="n">
        <f aca="false">((B751+F751+F751+J751)/4)+TOT!DC753</f>
        <v>54.75</v>
      </c>
      <c r="L751" s="55"/>
      <c r="M751" s="55" t="n">
        <f aca="false">VLOOKUP(TOT!FE753,'PH - GAME SCORE'!$A$3:$B$55,2)</f>
        <v>51</v>
      </c>
      <c r="N751" s="55" t="n">
        <f aca="false">AVERAGE(K751,M751)</f>
        <v>52.875</v>
      </c>
      <c r="O751" s="55" t="n">
        <f aca="false">IF(TOT!AN753&lt;13.4,IF(N751&gt;73,73,N751),N751)</f>
        <v>52.875</v>
      </c>
      <c r="P751" s="55" t="n">
        <f aca="false">IF(TOT!AN753&lt;13.4,IF(O751&gt;73,73,O751),O751)</f>
        <v>52.875</v>
      </c>
    </row>
    <row r="752" customFormat="false" ht="13" hidden="false" customHeight="true" outlineLevel="0" collapsed="false">
      <c r="A752" s="17" t="s">
        <v>3434</v>
      </c>
      <c r="B752" s="27" t="n">
        <f aca="false">'SK - Tableau 1'!G752</f>
        <v>78</v>
      </c>
      <c r="C752" s="54" t="n">
        <f aca="false">(TOT!BQ754*60)/TOT!AK754</f>
        <v>1.44374442101447</v>
      </c>
      <c r="D752" s="27" t="n">
        <f aca="false">VLOOKUP(C752,'PH - GIVEAWAYS'!$A$3:$B$55,2)</f>
        <v>81</v>
      </c>
      <c r="E752" s="27" t="n">
        <f aca="false">IF(TOT!AK754&lt;400,IF(D752&gt;66,66,D752),D752)</f>
        <v>81</v>
      </c>
      <c r="F752" s="27" t="n">
        <f aca="false">IF(TOT!AK754&lt;200,IF(E752&gt;60,60,E752),E752)</f>
        <v>81</v>
      </c>
      <c r="G752" s="50" t="n">
        <f aca="false">(TOT!BS754*60)/TOT!AK754</f>
        <v>3.21349564677413</v>
      </c>
      <c r="H752" s="55" t="n">
        <f aca="false">VLOOKUP(G752,'PH - BLOCKED SHOTS'!$A$3:$B$55,2)</f>
        <v>75</v>
      </c>
      <c r="I752" s="55" t="n">
        <f aca="false">IF(TOT!AK754&lt;400,IF(H752&gt;66,66,H752),H752)</f>
        <v>75</v>
      </c>
      <c r="J752" s="55" t="n">
        <f aca="false">IF(TOT!AK754&lt;200,IF(I752&gt;60,60,I752),I752)</f>
        <v>75</v>
      </c>
      <c r="K752" s="55" t="n">
        <f aca="false">((B752+F752+F752+J752)/4)+TOT!DC754</f>
        <v>78.75</v>
      </c>
      <c r="L752" s="55"/>
      <c r="M752" s="55" t="n">
        <f aca="false">VLOOKUP(TOT!FE754,'PH - GAME SCORE'!$A$3:$B$55,2)</f>
        <v>63</v>
      </c>
      <c r="N752" s="55" t="n">
        <f aca="false">AVERAGE(K752,M752)</f>
        <v>70.875</v>
      </c>
      <c r="O752" s="55" t="n">
        <f aca="false">IF(TOT!AN754&lt;13.4,IF(N752&gt;73,73,N752),N752)</f>
        <v>70.875</v>
      </c>
      <c r="P752" s="55" t="n">
        <f aca="false">IF(TOT!AN754&lt;13.4,IF(O752&gt;73,73,O752),O752)</f>
        <v>70.875</v>
      </c>
    </row>
    <row r="753" customFormat="false" ht="13" hidden="false" customHeight="true" outlineLevel="0" collapsed="false">
      <c r="A753" s="17" t="s">
        <v>3440</v>
      </c>
      <c r="B753" s="27" t="n">
        <f aca="false">'SK - Tableau 1'!G753</f>
        <v>47</v>
      </c>
      <c r="C753" s="54" t="n">
        <f aca="false">(TOT!BQ755*60)/TOT!AK755</f>
        <v>1.8977332630469</v>
      </c>
      <c r="D753" s="27" t="n">
        <f aca="false">VLOOKUP(C753,'PH - GIVEAWAYS'!$A$3:$B$55,2)</f>
        <v>71</v>
      </c>
      <c r="E753" s="27" t="n">
        <f aca="false">IF(TOT!AK755&lt;400,IF(D753&gt;66,66,D753),D753)</f>
        <v>66</v>
      </c>
      <c r="F753" s="27" t="n">
        <f aca="false">IF(TOT!AK755&lt;200,IF(E753&gt;60,60,E753),E753)</f>
        <v>60</v>
      </c>
      <c r="G753" s="50" t="n">
        <f aca="false">(TOT!BS755*60)/TOT!AK755</f>
        <v>1.8977332630469</v>
      </c>
      <c r="H753" s="55" t="n">
        <f aca="false">VLOOKUP(G753,'PH - BLOCKED SHOTS'!$A$3:$B$55,2)</f>
        <v>61</v>
      </c>
      <c r="I753" s="55" t="n">
        <f aca="false">IF(TOT!AK755&lt;400,IF(H753&gt;66,66,H753),H753)</f>
        <v>61</v>
      </c>
      <c r="J753" s="55" t="n">
        <f aca="false">IF(TOT!AK755&lt;200,IF(I753&gt;60,60,I753),I753)</f>
        <v>60</v>
      </c>
      <c r="K753" s="55" t="n">
        <f aca="false">((B753+F753+F753+J753)/4)+TOT!DC755</f>
        <v>56.75</v>
      </c>
      <c r="L753" s="55"/>
      <c r="M753" s="55" t="n">
        <f aca="false">VLOOKUP(TOT!FE755,'PH - GAME SCORE'!$A$3:$B$55,2)</f>
        <v>53</v>
      </c>
      <c r="N753" s="55" t="n">
        <f aca="false">AVERAGE(K753,M753)</f>
        <v>54.875</v>
      </c>
      <c r="O753" s="55" t="n">
        <f aca="false">IF(TOT!AN755&lt;13.4,IF(N753&gt;73,73,N753),N753)</f>
        <v>54.875</v>
      </c>
      <c r="P753" s="55" t="n">
        <f aca="false">IF(TOT!AN755&lt;13.4,IF(O753&gt;73,73,O753),O753)</f>
        <v>54.875</v>
      </c>
    </row>
    <row r="754" customFormat="false" ht="13" hidden="false" customHeight="true" outlineLevel="0" collapsed="false">
      <c r="A754" s="17" t="s">
        <v>3444</v>
      </c>
      <c r="B754" s="27" t="n">
        <f aca="false">'SK - Tableau 1'!G754</f>
        <v>54</v>
      </c>
      <c r="C754" s="54" t="n">
        <f aca="false">(TOT!BQ756*60)/TOT!AK756</f>
        <v>0.422948893675351</v>
      </c>
      <c r="D754" s="27" t="n">
        <f aca="false">VLOOKUP(C754,'PH - GIVEAWAYS'!$A$3:$B$55,2)</f>
        <v>99</v>
      </c>
      <c r="E754" s="27" t="n">
        <f aca="false">IF(TOT!AK756&lt;400,IF(D754&gt;66,66,D754),D754)</f>
        <v>99</v>
      </c>
      <c r="F754" s="27" t="n">
        <f aca="false">IF(TOT!AK756&lt;200,IF(E754&gt;60,60,E754),E754)</f>
        <v>99</v>
      </c>
      <c r="G754" s="50" t="n">
        <f aca="false">(TOT!BS756*60)/TOT!AK756</f>
        <v>6.20325044057181</v>
      </c>
      <c r="H754" s="55" t="n">
        <f aca="false">VLOOKUP(G754,'PH - BLOCKED SHOTS'!$A$3:$B$55,2)</f>
        <v>95</v>
      </c>
      <c r="I754" s="55" t="n">
        <f aca="false">IF(TOT!AK756&lt;400,IF(H754&gt;66,66,H754),H754)</f>
        <v>95</v>
      </c>
      <c r="J754" s="55" t="n">
        <f aca="false">IF(TOT!AK756&lt;200,IF(I754&gt;60,60,I754),I754)</f>
        <v>95</v>
      </c>
      <c r="K754" s="55" t="n">
        <f aca="false">((B754+F754+F754+J754)/4)+TOT!DC756</f>
        <v>86.75</v>
      </c>
      <c r="L754" s="55"/>
      <c r="M754" s="55" t="n">
        <f aca="false">VLOOKUP(TOT!FE756,'PH - GAME SCORE'!$A$3:$B$55,2)</f>
        <v>49</v>
      </c>
      <c r="N754" s="55" t="n">
        <f aca="false">AVERAGE(K754,M754)</f>
        <v>67.875</v>
      </c>
      <c r="O754" s="55" t="n">
        <f aca="false">IF(TOT!AN756&lt;13.4,IF(N754&gt;73,73,N754),N754)</f>
        <v>67.875</v>
      </c>
      <c r="P754" s="55" t="n">
        <f aca="false">IF(TOT!AN756&lt;13.4,IF(O754&gt;73,73,O754),O754)</f>
        <v>67.875</v>
      </c>
    </row>
    <row r="755" customFormat="false" ht="13" hidden="false" customHeight="true" outlineLevel="0" collapsed="false">
      <c r="A755" s="17" t="s">
        <v>3448</v>
      </c>
      <c r="B755" s="27" t="n">
        <f aca="false">'SK - Tableau 1'!G755</f>
        <v>73</v>
      </c>
      <c r="C755" s="54" t="n">
        <f aca="false">(TOT!BQ757*60)/TOT!AK757</f>
        <v>2.01310756704766</v>
      </c>
      <c r="D755" s="27" t="n">
        <f aca="false">VLOOKUP(C755,'PH - GIVEAWAYS'!$A$3:$B$55,2)</f>
        <v>69</v>
      </c>
      <c r="E755" s="27" t="n">
        <f aca="false">IF(TOT!AK757&lt;400,IF(D755&gt;66,66,D755),D755)</f>
        <v>69</v>
      </c>
      <c r="F755" s="27" t="n">
        <f aca="false">IF(TOT!AK757&lt;200,IF(E755&gt;60,60,E755),E755)</f>
        <v>69</v>
      </c>
      <c r="G755" s="50" t="n">
        <f aca="false">(TOT!BS757*60)/TOT!AK757</f>
        <v>2.01310756704766</v>
      </c>
      <c r="H755" s="55" t="n">
        <f aca="false">VLOOKUP(G755,'PH - BLOCKED SHOTS'!$A$3:$B$55,2)</f>
        <v>62</v>
      </c>
      <c r="I755" s="55" t="n">
        <f aca="false">IF(TOT!AK757&lt;400,IF(H755&gt;66,66,H755),H755)</f>
        <v>62</v>
      </c>
      <c r="J755" s="55" t="n">
        <f aca="false">IF(TOT!AK757&lt;200,IF(I755&gt;60,60,I755),I755)</f>
        <v>62</v>
      </c>
      <c r="K755" s="55" t="n">
        <f aca="false">((B755+F755+F755+J755)/4)+TOT!DC757</f>
        <v>69.25</v>
      </c>
      <c r="L755" s="55"/>
      <c r="M755" s="55" t="n">
        <f aca="false">VLOOKUP(TOT!FE757,'PH - GAME SCORE'!$A$3:$B$55,2)</f>
        <v>69</v>
      </c>
      <c r="N755" s="55" t="n">
        <f aca="false">AVERAGE(K755,M755)</f>
        <v>69.125</v>
      </c>
      <c r="O755" s="55" t="n">
        <f aca="false">IF(TOT!AN757&lt;13.4,IF(N755&gt;73,73,N755),N755)</f>
        <v>69.125</v>
      </c>
      <c r="P755" s="55" t="n">
        <f aca="false">IF(TOT!AN757&lt;13.4,IF(O755&gt;73,73,O755),O755)</f>
        <v>69.125</v>
      </c>
    </row>
    <row r="756" customFormat="false" ht="13" hidden="false" customHeight="true" outlineLevel="0" collapsed="false">
      <c r="A756" s="17" t="s">
        <v>3452</v>
      </c>
      <c r="B756" s="27" t="n">
        <f aca="false">'SK - Tableau 1'!G756</f>
        <v>73</v>
      </c>
      <c r="C756" s="54" t="n">
        <f aca="false">(TOT!BQ758*60)/TOT!AK758</f>
        <v>1.53211331717336</v>
      </c>
      <c r="D756" s="27" t="n">
        <f aca="false">VLOOKUP(C756,'PH - GIVEAWAYS'!$A$3:$B$55,2)</f>
        <v>79</v>
      </c>
      <c r="E756" s="27" t="n">
        <f aca="false">IF(TOT!AK758&lt;400,IF(D756&gt;66,66,D756),D756)</f>
        <v>79</v>
      </c>
      <c r="F756" s="27" t="n">
        <f aca="false">IF(TOT!AK758&lt;200,IF(E756&gt;60,60,E756),E756)</f>
        <v>79</v>
      </c>
      <c r="G756" s="50" t="n">
        <f aca="false">(TOT!BS758*60)/TOT!AK758</f>
        <v>1.79856780711655</v>
      </c>
      <c r="H756" s="55" t="n">
        <f aca="false">VLOOKUP(G756,'PH - BLOCKED SHOTS'!$A$3:$B$55,2)</f>
        <v>59</v>
      </c>
      <c r="I756" s="55" t="n">
        <f aca="false">IF(TOT!AK758&lt;400,IF(H756&gt;66,66,H756),H756)</f>
        <v>59</v>
      </c>
      <c r="J756" s="55" t="n">
        <f aca="false">IF(TOT!AK758&lt;200,IF(I756&gt;60,60,I756),I756)</f>
        <v>59</v>
      </c>
      <c r="K756" s="55" t="n">
        <f aca="false">((B756+F756+F756+J756)/4)+TOT!DC758</f>
        <v>77.5</v>
      </c>
      <c r="L756" s="55"/>
      <c r="M756" s="55" t="n">
        <f aca="false">VLOOKUP(TOT!FE758,'PH - GAME SCORE'!$A$3:$B$55,2)</f>
        <v>63</v>
      </c>
      <c r="N756" s="55" t="n">
        <f aca="false">AVERAGE(K756,M756)</f>
        <v>70.25</v>
      </c>
      <c r="O756" s="55" t="n">
        <f aca="false">IF(TOT!AN758&lt;13.4,IF(N756&gt;73,73,N756),N756)</f>
        <v>70.25</v>
      </c>
      <c r="P756" s="55" t="n">
        <f aca="false">IF(TOT!AN758&lt;13.4,IF(O756&gt;73,73,O756),O756)</f>
        <v>70.25</v>
      </c>
    </row>
    <row r="757" customFormat="false" ht="13" hidden="false" customHeight="true" outlineLevel="0" collapsed="false">
      <c r="A757" s="17" t="s">
        <v>3455</v>
      </c>
      <c r="B757" s="27" t="n">
        <f aca="false">'SK - Tableau 1'!G757</f>
        <v>85</v>
      </c>
      <c r="C757" s="54" t="n">
        <f aca="false">(TOT!BQ759*60)/TOT!AK759</f>
        <v>2.6469536186956</v>
      </c>
      <c r="D757" s="27" t="n">
        <f aca="false">VLOOKUP(C757,'PH - GIVEAWAYS'!$A$3:$B$55,2)</f>
        <v>58</v>
      </c>
      <c r="E757" s="27" t="n">
        <f aca="false">IF(TOT!AK759&lt;400,IF(D757&gt;66,66,D757),D757)</f>
        <v>58</v>
      </c>
      <c r="F757" s="27" t="n">
        <f aca="false">IF(TOT!AK759&lt;200,IF(E757&gt;60,60,E757),E757)</f>
        <v>58</v>
      </c>
      <c r="G757" s="50" t="n">
        <f aca="false">(TOT!BS759*60)/TOT!AK759</f>
        <v>5.22236795039943</v>
      </c>
      <c r="H757" s="55" t="n">
        <f aca="false">VLOOKUP(G757,'PH - BLOCKED SHOTS'!$A$3:$B$55,2)</f>
        <v>91</v>
      </c>
      <c r="I757" s="55" t="n">
        <f aca="false">IF(TOT!AK759&lt;400,IF(H757&gt;66,66,H757),H757)</f>
        <v>91</v>
      </c>
      <c r="J757" s="55" t="n">
        <f aca="false">IF(TOT!AK759&lt;200,IF(I757&gt;60,60,I757),I757)</f>
        <v>91</v>
      </c>
      <c r="K757" s="55" t="n">
        <f aca="false">((B757+F757+F757+J757)/4)+TOT!DC759</f>
        <v>73</v>
      </c>
      <c r="L757" s="55"/>
      <c r="M757" s="55" t="n">
        <f aca="false">VLOOKUP(TOT!FE759,'PH - GAME SCORE'!$A$3:$B$55,2)</f>
        <v>57</v>
      </c>
      <c r="N757" s="55" t="n">
        <f aca="false">AVERAGE(K757,M757)</f>
        <v>65</v>
      </c>
      <c r="O757" s="55" t="n">
        <f aca="false">IF(TOT!AN759&lt;13.4,IF(N757&gt;73,73,N757),N757)</f>
        <v>65</v>
      </c>
      <c r="P757" s="55" t="n">
        <f aca="false">IF(TOT!AN759&lt;13.4,IF(O757&gt;73,73,O757),O757)</f>
        <v>65</v>
      </c>
    </row>
    <row r="758" customFormat="false" ht="13" hidden="false" customHeight="true" outlineLevel="0" collapsed="false">
      <c r="A758" s="17" t="s">
        <v>3459</v>
      </c>
      <c r="B758" s="27" t="n">
        <f aca="false">'SK - Tableau 1'!G758</f>
        <v>73</v>
      </c>
      <c r="C758" s="54" t="n">
        <f aca="false">(TOT!BQ760*60)/TOT!AK760</f>
        <v>0.997308849137245</v>
      </c>
      <c r="D758" s="27" t="n">
        <f aca="false">VLOOKUP(C758,'PH - GIVEAWAYS'!$A$3:$B$55,2)</f>
        <v>92</v>
      </c>
      <c r="E758" s="27" t="n">
        <f aca="false">IF(TOT!AK760&lt;400,IF(D758&gt;66,66,D758),D758)</f>
        <v>92</v>
      </c>
      <c r="F758" s="27" t="n">
        <f aca="false">IF(TOT!AK760&lt;200,IF(E758&gt;60,60,E758),E758)</f>
        <v>92</v>
      </c>
      <c r="G758" s="50" t="n">
        <f aca="false">(TOT!BS760*60)/TOT!AK760</f>
        <v>2.35079943010922</v>
      </c>
      <c r="H758" s="55" t="n">
        <f aca="false">VLOOKUP(G758,'PH - BLOCKED SHOTS'!$A$3:$B$55,2)</f>
        <v>66</v>
      </c>
      <c r="I758" s="55" t="n">
        <f aca="false">IF(TOT!AK760&lt;400,IF(H758&gt;66,66,H758),H758)</f>
        <v>66</v>
      </c>
      <c r="J758" s="55" t="n">
        <f aca="false">IF(TOT!AK760&lt;200,IF(I758&gt;60,60,I758),I758)</f>
        <v>66</v>
      </c>
      <c r="K758" s="55" t="n">
        <f aca="false">((B758+F758+F758+J758)/4)+TOT!DC760</f>
        <v>81.75</v>
      </c>
      <c r="L758" s="55"/>
      <c r="M758" s="55" t="n">
        <f aca="false">VLOOKUP(TOT!FE760,'PH - GAME SCORE'!$A$3:$B$55,2)</f>
        <v>54</v>
      </c>
      <c r="N758" s="55" t="n">
        <f aca="false">AVERAGE(K758,M758)</f>
        <v>67.875</v>
      </c>
      <c r="O758" s="55" t="n">
        <f aca="false">IF(TOT!AN760&lt;13.4,IF(N758&gt;73,73,N758),N758)</f>
        <v>67.875</v>
      </c>
      <c r="P758" s="55" t="n">
        <f aca="false">IF(TOT!AN760&lt;13.4,IF(O758&gt;73,73,O758),O758)</f>
        <v>67.875</v>
      </c>
    </row>
    <row r="759" customFormat="false" ht="13" hidden="false" customHeight="true" outlineLevel="0" collapsed="false">
      <c r="A759" s="17" t="s">
        <v>3463</v>
      </c>
      <c r="B759" s="27" t="n">
        <f aca="false">'SK - Tableau 1'!G759</f>
        <v>65</v>
      </c>
      <c r="C759" s="54" t="n">
        <f aca="false">(TOT!BQ761*60)/TOT!AK761</f>
        <v>0.789723840397791</v>
      </c>
      <c r="D759" s="27" t="n">
        <f aca="false">VLOOKUP(C759,'PH - GIVEAWAYS'!$A$3:$B$55,2)</f>
        <v>95</v>
      </c>
      <c r="E759" s="27" t="n">
        <f aca="false">IF(TOT!AK761&lt;400,IF(D759&gt;66,66,D759),D759)</f>
        <v>95</v>
      </c>
      <c r="F759" s="27" t="n">
        <f aca="false">IF(TOT!AK761&lt;200,IF(E759&gt;60,60,E759),E759)</f>
        <v>95</v>
      </c>
      <c r="G759" s="50" t="n">
        <f aca="false">(TOT!BS761*60)/TOT!AK761</f>
        <v>2.10593024106078</v>
      </c>
      <c r="H759" s="55" t="n">
        <f aca="false">VLOOKUP(G759,'PH - BLOCKED SHOTS'!$A$3:$B$55,2)</f>
        <v>63</v>
      </c>
      <c r="I759" s="55" t="n">
        <f aca="false">IF(TOT!AK761&lt;400,IF(H759&gt;66,66,H759),H759)</f>
        <v>63</v>
      </c>
      <c r="J759" s="55" t="n">
        <f aca="false">IF(TOT!AK761&lt;200,IF(I759&gt;60,60,I759),I759)</f>
        <v>63</v>
      </c>
      <c r="K759" s="55" t="n">
        <f aca="false">((B759+F759+F759+J759)/4)+TOT!DC761</f>
        <v>82.5</v>
      </c>
      <c r="L759" s="55"/>
      <c r="M759" s="55" t="n">
        <f aca="false">VLOOKUP(TOT!FE761,'PH - GAME SCORE'!$A$3:$B$55,2)</f>
        <v>59</v>
      </c>
      <c r="N759" s="55" t="n">
        <f aca="false">AVERAGE(K759,M759)</f>
        <v>70.75</v>
      </c>
      <c r="O759" s="55" t="n">
        <f aca="false">IF(TOT!AN761&lt;13.4,IF(N759&gt;73,73,N759),N759)</f>
        <v>70.75</v>
      </c>
      <c r="P759" s="55" t="n">
        <f aca="false">IF(TOT!AN761&lt;13.4,IF(O759&gt;73,73,O759),O759)</f>
        <v>70.75</v>
      </c>
    </row>
    <row r="760" customFormat="false" ht="13" hidden="false" customHeight="true" outlineLevel="0" collapsed="false">
      <c r="A760" s="17" t="s">
        <v>3469</v>
      </c>
      <c r="B760" s="27" t="n">
        <f aca="false">'SK - Tableau 1'!G760</f>
        <v>77</v>
      </c>
      <c r="C760" s="54" t="n">
        <f aca="false">(TOT!BQ762*60)/TOT!AK762</f>
        <v>1.25387128051132</v>
      </c>
      <c r="D760" s="27" t="n">
        <f aca="false">VLOOKUP(C760,'PH - GIVEAWAYS'!$A$3:$B$55,2)</f>
        <v>86</v>
      </c>
      <c r="E760" s="27" t="n">
        <f aca="false">IF(TOT!AK762&lt;400,IF(D760&gt;66,66,D760),D760)</f>
        <v>86</v>
      </c>
      <c r="F760" s="27" t="n">
        <f aca="false">IF(TOT!AK762&lt;200,IF(E760&gt;60,60,E760),E760)</f>
        <v>86</v>
      </c>
      <c r="G760" s="50" t="n">
        <f aca="false">(TOT!BS762*60)/TOT!AK762</f>
        <v>1.49109017141886</v>
      </c>
      <c r="H760" s="55" t="n">
        <f aca="false">VLOOKUP(G760,'PH - BLOCKED SHOTS'!$A$3:$B$55,2)</f>
        <v>55</v>
      </c>
      <c r="I760" s="55" t="n">
        <f aca="false">IF(TOT!AK762&lt;400,IF(H760&gt;66,66,H760),H760)</f>
        <v>55</v>
      </c>
      <c r="J760" s="55" t="n">
        <f aca="false">IF(TOT!AK762&lt;200,IF(I760&gt;60,60,I760),I760)</f>
        <v>55</v>
      </c>
      <c r="K760" s="55" t="n">
        <f aca="false">((B760+F760+F760+J760)/4)+TOT!DC762</f>
        <v>87</v>
      </c>
      <c r="L760" s="55"/>
      <c r="M760" s="55" t="n">
        <f aca="false">VLOOKUP(TOT!FE762,'PH - GAME SCORE'!$A$3:$B$55,2)</f>
        <v>95</v>
      </c>
      <c r="N760" s="55" t="n">
        <f aca="false">AVERAGE(K760,M760)</f>
        <v>91</v>
      </c>
      <c r="O760" s="55" t="n">
        <f aca="false">IF(TOT!AN762&lt;13.4,IF(N760&gt;73,73,N760),N760)</f>
        <v>91</v>
      </c>
      <c r="P760" s="55" t="n">
        <f aca="false">IF(TOT!AN762&lt;13.4,IF(O760&gt;73,73,O760),O760)</f>
        <v>91</v>
      </c>
    </row>
    <row r="761" customFormat="false" ht="13" hidden="false" customHeight="true" outlineLevel="0" collapsed="false">
      <c r="A761" s="17" t="s">
        <v>3473</v>
      </c>
      <c r="B761" s="27" t="n">
        <f aca="false">'SK - Tableau 1'!G761</f>
        <v>59</v>
      </c>
      <c r="C761" s="54" t="n">
        <f aca="false">(TOT!BQ763*60)/TOT!AK763</f>
        <v>1.82873730043541</v>
      </c>
      <c r="D761" s="27" t="n">
        <f aca="false">VLOOKUP(C761,'PH - GIVEAWAYS'!$A$3:$B$55,2)</f>
        <v>72</v>
      </c>
      <c r="E761" s="27" t="n">
        <f aca="false">IF(TOT!AK763&lt;400,IF(D761&gt;66,66,D761),D761)</f>
        <v>72</v>
      </c>
      <c r="F761" s="27" t="n">
        <f aca="false">IF(TOT!AK763&lt;200,IF(E761&gt;60,60,E761),E761)</f>
        <v>72</v>
      </c>
      <c r="G761" s="50" t="n">
        <f aca="false">(TOT!BS763*60)/TOT!AK763</f>
        <v>1.43686502177068</v>
      </c>
      <c r="H761" s="55" t="n">
        <f aca="false">VLOOKUP(G761,'PH - BLOCKED SHOTS'!$A$3:$B$55,2)</f>
        <v>54</v>
      </c>
      <c r="I761" s="55" t="n">
        <f aca="false">IF(TOT!AK763&lt;400,IF(H761&gt;66,66,H761),H761)</f>
        <v>54</v>
      </c>
      <c r="J761" s="55" t="n">
        <f aca="false">IF(TOT!AK763&lt;200,IF(I761&gt;60,60,I761),I761)</f>
        <v>54</v>
      </c>
      <c r="K761" s="55" t="n">
        <f aca="false">((B761+F761+F761+J761)/4)+TOT!DC763</f>
        <v>64.25</v>
      </c>
      <c r="L761" s="55"/>
      <c r="M761" s="55" t="n">
        <f aca="false">VLOOKUP(TOT!FE763,'PH - GAME SCORE'!$A$3:$B$55,2)</f>
        <v>60</v>
      </c>
      <c r="N761" s="55" t="n">
        <f aca="false">AVERAGE(K761,M761)</f>
        <v>62.125</v>
      </c>
      <c r="O761" s="55" t="n">
        <f aca="false">IF(TOT!AN763&lt;13.4,IF(N761&gt;73,73,N761),N761)</f>
        <v>62.125</v>
      </c>
      <c r="P761" s="55" t="n">
        <f aca="false">IF(TOT!AN763&lt;13.4,IF(O761&gt;73,73,O761),O761)</f>
        <v>62.125</v>
      </c>
    </row>
    <row r="762" customFormat="false" ht="13" hidden="false" customHeight="true" outlineLevel="0" collapsed="false">
      <c r="A762" s="17" t="s">
        <v>3476</v>
      </c>
      <c r="B762" s="27" t="n">
        <f aca="false">'SK - Tableau 1'!G762</f>
        <v>99</v>
      </c>
      <c r="C762" s="54" t="n">
        <f aca="false">(TOT!BQ764*60)/TOT!AK764</f>
        <v>1.82282876018706</v>
      </c>
      <c r="D762" s="27" t="n">
        <f aca="false">VLOOKUP(C762,'PH - GIVEAWAYS'!$A$3:$B$55,2)</f>
        <v>72</v>
      </c>
      <c r="E762" s="27" t="n">
        <f aca="false">IF(TOT!AK764&lt;400,IF(D762&gt;66,66,D762),D762)</f>
        <v>72</v>
      </c>
      <c r="F762" s="27" t="n">
        <f aca="false">IF(TOT!AK764&lt;200,IF(E762&gt;60,60,E762),E762)</f>
        <v>72</v>
      </c>
      <c r="G762" s="50" t="n">
        <f aca="false">(TOT!BS764*60)/TOT!AK764</f>
        <v>0.737811641028096</v>
      </c>
      <c r="H762" s="55" t="n">
        <f aca="false">VLOOKUP(G762,'PH - BLOCKED SHOTS'!$A$3:$B$55,2)</f>
        <v>47</v>
      </c>
      <c r="I762" s="55" t="n">
        <f aca="false">IF(TOT!AK764&lt;400,IF(H762&gt;66,66,H762),H762)</f>
        <v>47</v>
      </c>
      <c r="J762" s="55" t="n">
        <f aca="false">IF(TOT!AK764&lt;200,IF(I762&gt;60,60,I762),I762)</f>
        <v>47</v>
      </c>
      <c r="K762" s="55" t="n">
        <f aca="false">((B762+F762+F762+J762)/4)+TOT!DC764</f>
        <v>73.5</v>
      </c>
      <c r="L762" s="55"/>
      <c r="M762" s="55" t="n">
        <f aca="false">VLOOKUP(TOT!FE764,'PH - GAME SCORE'!$A$3:$B$55,2)</f>
        <v>93</v>
      </c>
      <c r="N762" s="55" t="n">
        <f aca="false">AVERAGE(K762,M762)</f>
        <v>83.25</v>
      </c>
      <c r="O762" s="55" t="n">
        <f aca="false">IF(TOT!AN764&lt;13.4,IF(N762&gt;73,73,N762),N762)</f>
        <v>83.25</v>
      </c>
      <c r="P762" s="55" t="n">
        <f aca="false">IF(TOT!AN764&lt;13.4,IF(O762&gt;73,73,O762),O762)</f>
        <v>83.25</v>
      </c>
    </row>
    <row r="763" customFormat="false" ht="13" hidden="false" customHeight="true" outlineLevel="0" collapsed="false">
      <c r="A763" s="17" t="s">
        <v>3481</v>
      </c>
      <c r="B763" s="27" t="n">
        <f aca="false">'SK - Tableau 1'!G763</f>
        <v>67</v>
      </c>
      <c r="C763" s="54" t="n">
        <f aca="false">(TOT!BQ765*60)/TOT!AK765</f>
        <v>2.27530200221801</v>
      </c>
      <c r="D763" s="27" t="n">
        <f aca="false">VLOOKUP(C763,'PH - GIVEAWAYS'!$A$3:$B$55,2)</f>
        <v>63</v>
      </c>
      <c r="E763" s="27" t="n">
        <f aca="false">IF(TOT!AK765&lt;400,IF(D763&gt;66,66,D763),D763)</f>
        <v>63</v>
      </c>
      <c r="F763" s="27" t="n">
        <f aca="false">IF(TOT!AK765&lt;200,IF(E763&gt;60,60,E763),E763)</f>
        <v>63</v>
      </c>
      <c r="G763" s="50" t="n">
        <f aca="false">(TOT!BS765*60)/TOT!AK765</f>
        <v>0.72981384976804</v>
      </c>
      <c r="H763" s="55" t="n">
        <f aca="false">VLOOKUP(G763,'PH - BLOCKED SHOTS'!$A$3:$B$55,2)</f>
        <v>47</v>
      </c>
      <c r="I763" s="55" t="n">
        <f aca="false">IF(TOT!AK765&lt;400,IF(H763&gt;66,66,H763),H763)</f>
        <v>47</v>
      </c>
      <c r="J763" s="55" t="n">
        <f aca="false">IF(TOT!AK765&lt;200,IF(I763&gt;60,60,I763),I763)</f>
        <v>47</v>
      </c>
      <c r="K763" s="55" t="n">
        <f aca="false">((B763+F763+F763+J763)/4)+TOT!DC765</f>
        <v>63</v>
      </c>
      <c r="L763" s="55"/>
      <c r="M763" s="55" t="n">
        <f aca="false">VLOOKUP(TOT!FE765,'PH - GAME SCORE'!$A$3:$B$55,2)</f>
        <v>93</v>
      </c>
      <c r="N763" s="55" t="n">
        <f aca="false">AVERAGE(K763,M763)</f>
        <v>78</v>
      </c>
      <c r="O763" s="55" t="n">
        <f aca="false">IF(TOT!AN765&lt;13.4,IF(N763&gt;73,73,N763),N763)</f>
        <v>78</v>
      </c>
      <c r="P763" s="55" t="n">
        <f aca="false">IF(TOT!AN765&lt;13.4,IF(O763&gt;73,73,O763),O763)</f>
        <v>78</v>
      </c>
    </row>
    <row r="764" customFormat="false" ht="13" hidden="false" customHeight="true" outlineLevel="0" collapsed="false">
      <c r="A764" s="17" t="s">
        <v>3481</v>
      </c>
      <c r="B764" s="27" t="n">
        <f aca="false">'SK - Tableau 1'!G764</f>
        <v>66</v>
      </c>
      <c r="C764" s="54" t="n">
        <f aca="false">(TOT!BQ766*60)/TOT!AK766</f>
        <v>2.01454952434247</v>
      </c>
      <c r="D764" s="27" t="n">
        <f aca="false">VLOOKUP(C764,'PH - GIVEAWAYS'!$A$3:$B$55,2)</f>
        <v>69</v>
      </c>
      <c r="E764" s="27" t="n">
        <f aca="false">IF(TOT!AK766&lt;400,IF(D764&gt;66,66,D764),D764)</f>
        <v>66</v>
      </c>
      <c r="F764" s="27" t="n">
        <f aca="false">IF(TOT!AK766&lt;200,IF(E764&gt;60,60,E764),E764)</f>
        <v>66</v>
      </c>
      <c r="G764" s="50" t="n">
        <f aca="false">(TOT!BS766*60)/TOT!AK766</f>
        <v>2.35030777839955</v>
      </c>
      <c r="H764" s="55" t="n">
        <f aca="false">VLOOKUP(G764,'PH - BLOCKED SHOTS'!$A$3:$B$55,2)</f>
        <v>66</v>
      </c>
      <c r="I764" s="55" t="n">
        <f aca="false">IF(TOT!AK766&lt;400,IF(H764&gt;66,66,H764),H764)</f>
        <v>66</v>
      </c>
      <c r="J764" s="55" t="n">
        <f aca="false">IF(TOT!AK766&lt;200,IF(I764&gt;60,60,I764),I764)</f>
        <v>66</v>
      </c>
      <c r="K764" s="55" t="n">
        <f aca="false">((B764+F764+F764+J764)/4)+TOT!DC766</f>
        <v>66</v>
      </c>
      <c r="L764" s="55"/>
      <c r="M764" s="55" t="n">
        <f aca="false">VLOOKUP(TOT!FE766,'PH - GAME SCORE'!$A$3:$B$55,2)</f>
        <v>51</v>
      </c>
      <c r="N764" s="55" t="n">
        <f aca="false">AVERAGE(K764,M764)</f>
        <v>58.5</v>
      </c>
      <c r="O764" s="55" t="n">
        <f aca="false">IF(TOT!AN766&lt;13.4,IF(N764&gt;73,73,N764),N764)</f>
        <v>58.5</v>
      </c>
      <c r="P764" s="55" t="n">
        <f aca="false">IF(TOT!AN766&lt;13.4,IF(O764&gt;73,73,O764),O764)</f>
        <v>58.5</v>
      </c>
    </row>
    <row r="765" customFormat="false" ht="13" hidden="false" customHeight="true" outlineLevel="0" collapsed="false">
      <c r="A765" s="17" t="s">
        <v>3487</v>
      </c>
      <c r="B765" s="27" t="n">
        <f aca="false">'SK - Tableau 1'!G765</f>
        <v>66</v>
      </c>
      <c r="C765" s="54" t="n">
        <f aca="false">(TOT!BQ767*60)/TOT!AK767</f>
        <v>1.62247427326676</v>
      </c>
      <c r="D765" s="27" t="n">
        <f aca="false">VLOOKUP(C765,'PH - GIVEAWAYS'!$A$3:$B$55,2)</f>
        <v>77</v>
      </c>
      <c r="E765" s="27" t="n">
        <f aca="false">IF(TOT!AK767&lt;400,IF(D765&gt;66,66,D765),D765)</f>
        <v>66</v>
      </c>
      <c r="F765" s="27" t="n">
        <f aca="false">IF(TOT!AK767&lt;200,IF(E765&gt;60,60,E765),E765)</f>
        <v>66</v>
      </c>
      <c r="G765" s="50" t="n">
        <f aca="false">(TOT!BS767*60)/TOT!AK767</f>
        <v>1.08164951551117</v>
      </c>
      <c r="H765" s="55" t="n">
        <f aca="false">VLOOKUP(G765,'PH - BLOCKED SHOTS'!$A$3:$B$55,2)</f>
        <v>50</v>
      </c>
      <c r="I765" s="55" t="n">
        <f aca="false">IF(TOT!AK767&lt;400,IF(H765&gt;66,66,H765),H765)</f>
        <v>50</v>
      </c>
      <c r="J765" s="55" t="n">
        <f aca="false">IF(TOT!AK767&lt;200,IF(I765&gt;60,60,I765),I765)</f>
        <v>50</v>
      </c>
      <c r="K765" s="55" t="n">
        <f aca="false">((B765+F765+F765+J765)/4)+TOT!DC767</f>
        <v>62</v>
      </c>
      <c r="L765" s="55"/>
      <c r="M765" s="55" t="n">
        <f aca="false">VLOOKUP(TOT!FE767,'PH - GAME SCORE'!$A$3:$B$55,2)</f>
        <v>51</v>
      </c>
      <c r="N765" s="55" t="n">
        <f aca="false">AVERAGE(K765,M765)</f>
        <v>56.5</v>
      </c>
      <c r="O765" s="55" t="n">
        <f aca="false">IF(TOT!AN767&lt;13.4,IF(N765&gt;73,73,N765),N765)</f>
        <v>56.5</v>
      </c>
      <c r="P765" s="55" t="n">
        <f aca="false">IF(TOT!AN767&lt;13.4,IF(O765&gt;73,73,O765),O765)</f>
        <v>56.5</v>
      </c>
    </row>
    <row r="766" customFormat="false" ht="13" hidden="false" customHeight="true" outlineLevel="0" collapsed="false">
      <c r="A766" s="17" t="s">
        <v>3492</v>
      </c>
      <c r="B766" s="27" t="n">
        <f aca="false">'SK - Tableau 1'!G766</f>
        <v>90</v>
      </c>
      <c r="C766" s="54" t="n">
        <f aca="false">(TOT!BQ768*60)/TOT!AK768</f>
        <v>1.71969045571797</v>
      </c>
      <c r="D766" s="27" t="n">
        <f aca="false">VLOOKUP(C766,'PH - GIVEAWAYS'!$A$3:$B$55,2)</f>
        <v>75</v>
      </c>
      <c r="E766" s="27" t="n">
        <f aca="false">IF(TOT!AK768&lt;400,IF(D766&gt;66,66,D766),D766)</f>
        <v>75</v>
      </c>
      <c r="F766" s="27" t="n">
        <f aca="false">IF(TOT!AK768&lt;200,IF(E766&gt;60,60,E766),E766)</f>
        <v>75</v>
      </c>
      <c r="G766" s="50" t="n">
        <f aca="false">(TOT!BS768*60)/TOT!AK768</f>
        <v>3.87712030016415</v>
      </c>
      <c r="H766" s="55" t="n">
        <f aca="false">VLOOKUP(G766,'PH - BLOCKED SHOTS'!$A$3:$B$55,2)</f>
        <v>81</v>
      </c>
      <c r="I766" s="55" t="n">
        <f aca="false">IF(TOT!AK768&lt;400,IF(H766&gt;66,66,H766),H766)</f>
        <v>81</v>
      </c>
      <c r="J766" s="55" t="n">
        <f aca="false">IF(TOT!AK768&lt;200,IF(I766&gt;60,60,I766),I766)</f>
        <v>81</v>
      </c>
      <c r="K766" s="55" t="n">
        <f aca="false">((B766+F766+F766+J766)/4)+TOT!DC768</f>
        <v>81.25</v>
      </c>
      <c r="L766" s="55"/>
      <c r="M766" s="55" t="n">
        <f aca="false">VLOOKUP(TOT!FE768,'PH - GAME SCORE'!$A$3:$B$55,2)</f>
        <v>94</v>
      </c>
      <c r="N766" s="55" t="n">
        <f aca="false">AVERAGE(K766,M766)</f>
        <v>87.625</v>
      </c>
      <c r="O766" s="55" t="n">
        <f aca="false">IF(TOT!AN768&lt;13.4,IF(N766&gt;73,73,N766),N766)</f>
        <v>87.625</v>
      </c>
      <c r="P766" s="55" t="n">
        <f aca="false">IF(TOT!AN768&lt;13.4,IF(O766&gt;73,73,O766),O766)</f>
        <v>87.625</v>
      </c>
    </row>
    <row r="767" customFormat="false" ht="13" hidden="false" customHeight="true" outlineLevel="0" collapsed="false">
      <c r="A767" s="17" t="s">
        <v>3496</v>
      </c>
      <c r="B767" s="27" t="n">
        <f aca="false">'SK - Tableau 1'!G767</f>
        <v>48</v>
      </c>
      <c r="C767" s="54" t="n">
        <f aca="false">(TOT!BQ769*60)/TOT!AK769</f>
        <v>0</v>
      </c>
      <c r="D767" s="27" t="n">
        <f aca="false">VLOOKUP(C767,'PH - GIVEAWAYS'!$A$3:$B$55,2)</f>
        <v>99</v>
      </c>
      <c r="E767" s="27" t="n">
        <f aca="false">IF(TOT!AK769&lt;400,IF(D767&gt;66,66,D767),D767)</f>
        <v>66</v>
      </c>
      <c r="F767" s="27" t="n">
        <f aca="false">IF(TOT!AK769&lt;200,IF(E767&gt;60,60,E767),E767)</f>
        <v>60</v>
      </c>
      <c r="G767" s="50" t="n">
        <f aca="false">(TOT!BS769*60)/TOT!AK769</f>
        <v>4.4362292051756</v>
      </c>
      <c r="H767" s="55" t="n">
        <f aca="false">VLOOKUP(G767,'PH - BLOCKED SHOTS'!$A$3:$B$55,2)</f>
        <v>85</v>
      </c>
      <c r="I767" s="55" t="n">
        <f aca="false">IF(TOT!AK769&lt;400,IF(H767&gt;66,66,H767),H767)</f>
        <v>66</v>
      </c>
      <c r="J767" s="55" t="n">
        <f aca="false">IF(TOT!AK769&lt;200,IF(I767&gt;60,60,I767),I767)</f>
        <v>60</v>
      </c>
      <c r="K767" s="55" t="n">
        <f aca="false">((B767+F767+F767+J767)/4)+TOT!DC769</f>
        <v>57</v>
      </c>
      <c r="L767" s="55"/>
      <c r="M767" s="55" t="n">
        <f aca="false">VLOOKUP(TOT!FE769,'PH - GAME SCORE'!$A$3:$B$55,2)</f>
        <v>69</v>
      </c>
      <c r="N767" s="55" t="n">
        <f aca="false">AVERAGE(K767,M767)</f>
        <v>63</v>
      </c>
      <c r="O767" s="55" t="n">
        <f aca="false">IF(TOT!AN769&lt;13.4,IF(N767&gt;73,73,N767),N767)</f>
        <v>63</v>
      </c>
      <c r="P767" s="55" t="n">
        <f aca="false">IF(TOT!AN769&lt;13.4,IF(O767&gt;73,73,O767),O767)</f>
        <v>63</v>
      </c>
    </row>
    <row r="768" customFormat="false" ht="13" hidden="false" customHeight="true" outlineLevel="0" collapsed="false">
      <c r="A768" s="17" t="s">
        <v>3500</v>
      </c>
      <c r="B768" s="27" t="n">
        <f aca="false">'SK - Tableau 1'!G768</f>
        <v>60</v>
      </c>
      <c r="C768" s="54" t="n">
        <f aca="false">(TOT!BQ770*60)/TOT!AK770</f>
        <v>2.14243205713156</v>
      </c>
      <c r="D768" s="27" t="n">
        <f aca="false">VLOOKUP(C768,'PH - GIVEAWAYS'!$A$3:$B$55,2)</f>
        <v>66</v>
      </c>
      <c r="E768" s="27" t="n">
        <f aca="false">IF(TOT!AK770&lt;400,IF(D768&gt;66,66,D768),D768)</f>
        <v>66</v>
      </c>
      <c r="F768" s="27" t="n">
        <f aca="false">IF(TOT!AK770&lt;200,IF(E768&gt;60,60,E768),E768)</f>
        <v>60</v>
      </c>
      <c r="G768" s="50" t="n">
        <f aca="false">(TOT!BS770*60)/TOT!AK770</f>
        <v>1.07121602856578</v>
      </c>
      <c r="H768" s="55" t="n">
        <f aca="false">VLOOKUP(G768,'PH - BLOCKED SHOTS'!$A$3:$B$55,2)</f>
        <v>50</v>
      </c>
      <c r="I768" s="55" t="n">
        <f aca="false">IF(TOT!AK770&lt;400,IF(H768&gt;66,66,H768),H768)</f>
        <v>50</v>
      </c>
      <c r="J768" s="55" t="n">
        <f aca="false">IF(TOT!AK770&lt;200,IF(I768&gt;60,60,I768),I768)</f>
        <v>50</v>
      </c>
      <c r="K768" s="55" t="n">
        <f aca="false">((B768+F768+F768+J768)/4)+TOT!DC770</f>
        <v>57.5</v>
      </c>
      <c r="L768" s="55"/>
      <c r="M768" s="55" t="n">
        <f aca="false">VLOOKUP(TOT!FE770,'PH - GAME SCORE'!$A$3:$B$55,2)</f>
        <v>47</v>
      </c>
      <c r="N768" s="55" t="n">
        <f aca="false">AVERAGE(K768,M768)</f>
        <v>52.25</v>
      </c>
      <c r="O768" s="55" t="n">
        <f aca="false">IF(TOT!AN770&lt;13.4,IF(N768&gt;73,73,N768),N768)</f>
        <v>52.25</v>
      </c>
      <c r="P768" s="55" t="n">
        <f aca="false">IF(TOT!AN770&lt;13.4,IF(O768&gt;73,73,O768),O768)</f>
        <v>52.25</v>
      </c>
    </row>
    <row r="769" customFormat="false" ht="13" hidden="false" customHeight="true" outlineLevel="0" collapsed="false">
      <c r="A769" s="17" t="s">
        <v>3503</v>
      </c>
      <c r="B769" s="27" t="n">
        <f aca="false">'SK - Tableau 1'!G769</f>
        <v>66</v>
      </c>
      <c r="C769" s="54" t="n">
        <f aca="false">(TOT!BQ771*60)/TOT!AK771</f>
        <v>0.596685082872922</v>
      </c>
      <c r="D769" s="27" t="n">
        <f aca="false">VLOOKUP(C769,'PH - GIVEAWAYS'!$A$3:$B$55,2)</f>
        <v>98</v>
      </c>
      <c r="E769" s="27" t="n">
        <f aca="false">IF(TOT!AK771&lt;400,IF(D769&gt;66,66,D769),D769)</f>
        <v>66</v>
      </c>
      <c r="F769" s="27" t="n">
        <f aca="false">IF(TOT!AK771&lt;200,IF(E769&gt;60,60,E769),E769)</f>
        <v>66</v>
      </c>
      <c r="G769" s="50" t="n">
        <f aca="false">(TOT!BS771*60)/TOT!AK771</f>
        <v>2.7845303867403</v>
      </c>
      <c r="H769" s="55" t="n">
        <f aca="false">VLOOKUP(G769,'PH - BLOCKED SHOTS'!$A$3:$B$55,2)</f>
        <v>71</v>
      </c>
      <c r="I769" s="55" t="n">
        <f aca="false">IF(TOT!AK771&lt;400,IF(H769&gt;66,66,H769),H769)</f>
        <v>66</v>
      </c>
      <c r="J769" s="55" t="n">
        <f aca="false">IF(TOT!AK771&lt;200,IF(I769&gt;60,60,I769),I769)</f>
        <v>66</v>
      </c>
      <c r="K769" s="55" t="n">
        <f aca="false">((B769+F769+F769+J769)/4)+TOT!DC771</f>
        <v>69</v>
      </c>
      <c r="L769" s="55"/>
      <c r="M769" s="55" t="n">
        <f aca="false">VLOOKUP(TOT!FE771,'PH - GAME SCORE'!$A$3:$B$55,2)</f>
        <v>48</v>
      </c>
      <c r="N769" s="55" t="n">
        <f aca="false">AVERAGE(K769,M769)</f>
        <v>58.5</v>
      </c>
      <c r="O769" s="55" t="n">
        <f aca="false">IF(TOT!AN771&lt;13.4,IF(N769&gt;73,73,N769),N769)</f>
        <v>58.5</v>
      </c>
      <c r="P769" s="55" t="n">
        <f aca="false">IF(TOT!AN771&lt;13.4,IF(O769&gt;73,73,O769),O769)</f>
        <v>58.5</v>
      </c>
    </row>
    <row r="770" customFormat="false" ht="13" hidden="false" customHeight="true" outlineLevel="0" collapsed="false">
      <c r="A770" s="17" t="s">
        <v>3508</v>
      </c>
      <c r="B770" s="27" t="n">
        <f aca="false">'SK - Tableau 1'!G770</f>
        <v>98</v>
      </c>
      <c r="C770" s="54" t="n">
        <f aca="false">(TOT!BQ772*60)/TOT!AK772</f>
        <v>1.86433757257667</v>
      </c>
      <c r="D770" s="27" t="n">
        <f aca="false">VLOOKUP(C770,'PH - GIVEAWAYS'!$A$3:$B$55,2)</f>
        <v>72</v>
      </c>
      <c r="E770" s="27" t="n">
        <f aca="false">IF(TOT!AK772&lt;400,IF(D770&gt;66,66,D770),D770)</f>
        <v>72</v>
      </c>
      <c r="F770" s="27" t="n">
        <f aca="false">IF(TOT!AK772&lt;200,IF(E770&gt;60,60,E770),E770)</f>
        <v>72</v>
      </c>
      <c r="G770" s="50" t="n">
        <f aca="false">(TOT!BS772*60)/TOT!AK772</f>
        <v>4.15890689267104</v>
      </c>
      <c r="H770" s="55" t="n">
        <f aca="false">VLOOKUP(G770,'PH - BLOCKED SHOTS'!$A$3:$B$55,2)</f>
        <v>83</v>
      </c>
      <c r="I770" s="55" t="n">
        <f aca="false">IF(TOT!AK772&lt;400,IF(H770&gt;66,66,H770),H770)</f>
        <v>83</v>
      </c>
      <c r="J770" s="55" t="n">
        <f aca="false">IF(TOT!AK772&lt;200,IF(I770&gt;60,60,I770),I770)</f>
        <v>83</v>
      </c>
      <c r="K770" s="55" t="n">
        <f aca="false">((B770+F770+F770+J770)/4)+TOT!DC772</f>
        <v>81.25</v>
      </c>
      <c r="L770" s="55"/>
      <c r="M770" s="55" t="n">
        <f aca="false">VLOOKUP(TOT!FE772,'PH - GAME SCORE'!$A$3:$B$55,2)</f>
        <v>92</v>
      </c>
      <c r="N770" s="55" t="n">
        <f aca="false">AVERAGE(K770,M770)</f>
        <v>86.625</v>
      </c>
      <c r="O770" s="55" t="n">
        <f aca="false">IF(TOT!AN772&lt;13.4,IF(N770&gt;73,73,N770),N770)</f>
        <v>86.625</v>
      </c>
      <c r="P770" s="55" t="n">
        <f aca="false">IF(TOT!AN772&lt;13.4,IF(O770&gt;73,73,O770),O770)</f>
        <v>86.625</v>
      </c>
    </row>
    <row r="771" customFormat="false" ht="13" hidden="false" customHeight="true" outlineLevel="0" collapsed="false">
      <c r="A771" s="17" t="s">
        <v>3512</v>
      </c>
      <c r="B771" s="27" t="n">
        <f aca="false">'SK - Tableau 1'!G771</f>
        <v>87</v>
      </c>
      <c r="C771" s="54" t="n">
        <f aca="false">(TOT!BQ773*60)/TOT!AK773</f>
        <v>2.02982990777167</v>
      </c>
      <c r="D771" s="27" t="n">
        <f aca="false">VLOOKUP(C771,'PH - GIVEAWAYS'!$A$3:$B$55,2)</f>
        <v>68</v>
      </c>
      <c r="E771" s="27" t="n">
        <f aca="false">IF(TOT!AK773&lt;400,IF(D771&gt;66,66,D771),D771)</f>
        <v>68</v>
      </c>
      <c r="F771" s="27" t="n">
        <f aca="false">IF(TOT!AK773&lt;200,IF(E771&gt;60,60,E771),E771)</f>
        <v>68</v>
      </c>
      <c r="G771" s="50" t="n">
        <f aca="false">(TOT!BS773*60)/TOT!AK773</f>
        <v>3.38304984628612</v>
      </c>
      <c r="H771" s="55" t="n">
        <f aca="false">VLOOKUP(G771,'PH - BLOCKED SHOTS'!$A$3:$B$55,2)</f>
        <v>76</v>
      </c>
      <c r="I771" s="55" t="n">
        <f aca="false">IF(TOT!AK773&lt;400,IF(H771&gt;66,66,H771),H771)</f>
        <v>76</v>
      </c>
      <c r="J771" s="55" t="n">
        <f aca="false">IF(TOT!AK773&lt;200,IF(I771&gt;60,60,I771),I771)</f>
        <v>76</v>
      </c>
      <c r="K771" s="55" t="n">
        <f aca="false">((B771+F771+F771+J771)/4)+TOT!DC773</f>
        <v>76.75</v>
      </c>
      <c r="L771" s="55"/>
      <c r="M771" s="55" t="n">
        <f aca="false">VLOOKUP(TOT!FE773,'PH - GAME SCORE'!$A$3:$B$55,2)</f>
        <v>79</v>
      </c>
      <c r="N771" s="55" t="n">
        <f aca="false">AVERAGE(K771,M771)</f>
        <v>77.875</v>
      </c>
      <c r="O771" s="55" t="n">
        <f aca="false">IF(TOT!AN773&lt;13.4,IF(N771&gt;73,73,N771),N771)</f>
        <v>77.875</v>
      </c>
      <c r="P771" s="55" t="n">
        <f aca="false">IF(TOT!AN773&lt;13.4,IF(O771&gt;73,73,O771),O771)</f>
        <v>77.875</v>
      </c>
    </row>
    <row r="772" customFormat="false" ht="13" hidden="false" customHeight="true" outlineLevel="0" collapsed="false">
      <c r="A772" s="17" t="s">
        <v>3517</v>
      </c>
      <c r="B772" s="27" t="n">
        <f aca="false">'SK - Tableau 1'!G772</f>
        <v>92</v>
      </c>
      <c r="C772" s="54" t="n">
        <f aca="false">(TOT!BQ774*60)/TOT!AK774</f>
        <v>2.8222441392914</v>
      </c>
      <c r="D772" s="27" t="n">
        <f aca="false">VLOOKUP(C772,'PH - GIVEAWAYS'!$A$3:$B$55,2)</f>
        <v>55</v>
      </c>
      <c r="E772" s="27" t="n">
        <f aca="false">IF(TOT!AK774&lt;400,IF(D772&gt;66,66,D772),D772)</f>
        <v>55</v>
      </c>
      <c r="F772" s="27" t="n">
        <f aca="false">IF(TOT!AK774&lt;200,IF(E772&gt;60,60,E772),E772)</f>
        <v>55</v>
      </c>
      <c r="G772" s="50" t="n">
        <f aca="false">(TOT!BS774*60)/TOT!AK774</f>
        <v>5.37136787800622</v>
      </c>
      <c r="H772" s="55" t="n">
        <f aca="false">VLOOKUP(G772,'PH - BLOCKED SHOTS'!$A$3:$B$55,2)</f>
        <v>92</v>
      </c>
      <c r="I772" s="55" t="n">
        <f aca="false">IF(TOT!AK774&lt;400,IF(H772&gt;66,66,H772),H772)</f>
        <v>92</v>
      </c>
      <c r="J772" s="55" t="n">
        <f aca="false">IF(TOT!AK774&lt;200,IF(I772&gt;60,60,I772),I772)</f>
        <v>92</v>
      </c>
      <c r="K772" s="55" t="n">
        <f aca="false">((B772+F772+F772+J772)/4)+TOT!DC774</f>
        <v>73.5</v>
      </c>
      <c r="L772" s="55"/>
      <c r="M772" s="55" t="n">
        <f aca="false">VLOOKUP(TOT!FE774,'PH - GAME SCORE'!$A$3:$B$55,2)</f>
        <v>90</v>
      </c>
      <c r="N772" s="55" t="n">
        <f aca="false">AVERAGE(K772,M772)</f>
        <v>81.75</v>
      </c>
      <c r="O772" s="55" t="n">
        <f aca="false">IF(TOT!AN774&lt;13.4,IF(N772&gt;73,73,N772),N772)</f>
        <v>81.75</v>
      </c>
      <c r="P772" s="55" t="n">
        <f aca="false">IF(TOT!AN774&lt;13.4,IF(O772&gt;73,73,O772),O772)</f>
        <v>81.75</v>
      </c>
    </row>
    <row r="773" customFormat="false" ht="13" hidden="false" customHeight="true" outlineLevel="0" collapsed="false">
      <c r="A773" s="17" t="s">
        <v>3521</v>
      </c>
      <c r="B773" s="27" t="n">
        <f aca="false">'SK - Tableau 1'!G773</f>
        <v>95</v>
      </c>
      <c r="C773" s="54" t="n">
        <f aca="false">(TOT!BQ775*60)/TOT!AK775</f>
        <v>2.6878604198799</v>
      </c>
      <c r="D773" s="27" t="n">
        <f aca="false">VLOOKUP(C773,'PH - GIVEAWAYS'!$A$3:$B$55,2)</f>
        <v>57</v>
      </c>
      <c r="E773" s="27" t="n">
        <f aca="false">IF(TOT!AK775&lt;400,IF(D773&gt;66,66,D773),D773)</f>
        <v>57</v>
      </c>
      <c r="F773" s="27" t="n">
        <f aca="false">IF(TOT!AK775&lt;200,IF(E773&gt;60,60,E773),E773)</f>
        <v>57</v>
      </c>
      <c r="G773" s="50" t="n">
        <f aca="false">(TOT!BS775*60)/TOT!AK775</f>
        <v>1.27319704099574</v>
      </c>
      <c r="H773" s="55" t="n">
        <f aca="false">VLOOKUP(G773,'PH - BLOCKED SHOTS'!$A$3:$B$55,2)</f>
        <v>52</v>
      </c>
      <c r="I773" s="55" t="n">
        <f aca="false">IF(TOT!AK775&lt;400,IF(H773&gt;66,66,H773),H773)</f>
        <v>52</v>
      </c>
      <c r="J773" s="55" t="n">
        <f aca="false">IF(TOT!AK775&lt;200,IF(I773&gt;60,60,I773),I773)</f>
        <v>52</v>
      </c>
      <c r="K773" s="55" t="n">
        <f aca="false">((B773+F773+F773+J773)/4)+TOT!DC775</f>
        <v>69.25</v>
      </c>
      <c r="L773" s="55"/>
      <c r="M773" s="55" t="n">
        <f aca="false">VLOOKUP(TOT!FE775,'PH - GAME SCORE'!$A$3:$B$55,2)</f>
        <v>97</v>
      </c>
      <c r="N773" s="55" t="n">
        <f aca="false">AVERAGE(K773,M773)</f>
        <v>83.125</v>
      </c>
      <c r="O773" s="55" t="n">
        <f aca="false">IF(TOT!AN775&lt;13.4,IF(N773&gt;73,73,N773),N773)</f>
        <v>83.125</v>
      </c>
      <c r="P773" s="55" t="n">
        <f aca="false">IF(TOT!AN775&lt;13.4,IF(O773&gt;73,73,O773),O773)</f>
        <v>83.125</v>
      </c>
    </row>
    <row r="774" customFormat="false" ht="13" hidden="false" customHeight="true" outlineLevel="0" collapsed="false">
      <c r="A774" s="17" t="s">
        <v>3525</v>
      </c>
      <c r="B774" s="27" t="n">
        <f aca="false">'SK - Tableau 1'!G774</f>
        <v>61</v>
      </c>
      <c r="C774" s="54" t="n">
        <f aca="false">(TOT!BQ776*60)/TOT!AK776</f>
        <v>0.915486988217351</v>
      </c>
      <c r="D774" s="27" t="n">
        <f aca="false">VLOOKUP(C774,'PH - GIVEAWAYS'!$A$3:$B$55,2)</f>
        <v>93</v>
      </c>
      <c r="E774" s="27" t="n">
        <f aca="false">IF(TOT!AK776&lt;400,IF(D774&gt;66,66,D774),D774)</f>
        <v>66</v>
      </c>
      <c r="F774" s="27" t="n">
        <f aca="false">IF(TOT!AK776&lt;200,IF(E774&gt;60,60,E774),E774)</f>
        <v>66</v>
      </c>
      <c r="G774" s="50" t="n">
        <f aca="false">(TOT!BS776*60)/TOT!AK776</f>
        <v>3.66194795286941</v>
      </c>
      <c r="H774" s="55" t="n">
        <f aca="false">VLOOKUP(G774,'PH - BLOCKED SHOTS'!$A$3:$B$55,2)</f>
        <v>79</v>
      </c>
      <c r="I774" s="55" t="n">
        <f aca="false">IF(TOT!AK776&lt;400,IF(H774&gt;66,66,H774),H774)</f>
        <v>66</v>
      </c>
      <c r="J774" s="55" t="n">
        <f aca="false">IF(TOT!AK776&lt;200,IF(I774&gt;60,60,I774),I774)</f>
        <v>66</v>
      </c>
      <c r="K774" s="55" t="n">
        <f aca="false">((B774+F774+F774+J774)/4)+TOT!DC776</f>
        <v>64.75</v>
      </c>
      <c r="L774" s="55"/>
      <c r="M774" s="55" t="n">
        <f aca="false">VLOOKUP(TOT!FE776,'PH - GAME SCORE'!$A$3:$B$55,2)</f>
        <v>58</v>
      </c>
      <c r="N774" s="55" t="n">
        <f aca="false">AVERAGE(K774,M774)</f>
        <v>61.375</v>
      </c>
      <c r="O774" s="55" t="n">
        <f aca="false">IF(TOT!AN776&lt;13.4,IF(N774&gt;73,73,N774),N774)</f>
        <v>61.375</v>
      </c>
      <c r="P774" s="55" t="n">
        <f aca="false">IF(TOT!AN776&lt;13.4,IF(O774&gt;73,73,O774),O774)</f>
        <v>61.375</v>
      </c>
    </row>
    <row r="775" customFormat="false" ht="13" hidden="false" customHeight="true" outlineLevel="0" collapsed="false">
      <c r="A775" s="17" t="s">
        <v>3529</v>
      </c>
      <c r="B775" s="27" t="n">
        <f aca="false">'SK - Tableau 1'!G775</f>
        <v>55</v>
      </c>
      <c r="C775" s="54" t="n">
        <f aca="false">(TOT!BQ777*60)/TOT!AK777</f>
        <v>1.68653375670188</v>
      </c>
      <c r="D775" s="27" t="n">
        <f aca="false">VLOOKUP(C775,'PH - GIVEAWAYS'!$A$3:$B$55,2)</f>
        <v>75</v>
      </c>
      <c r="E775" s="27" t="n">
        <f aca="false">IF(TOT!AK777&lt;400,IF(D775&gt;66,66,D775),D775)</f>
        <v>75</v>
      </c>
      <c r="F775" s="27" t="n">
        <f aca="false">IF(TOT!AK777&lt;200,IF(E775&gt;60,60,E775),E775)</f>
        <v>75</v>
      </c>
      <c r="G775" s="50" t="n">
        <f aca="false">(TOT!BS777*60)/TOT!AK777</f>
        <v>1.03065951798448</v>
      </c>
      <c r="H775" s="55" t="n">
        <f aca="false">VLOOKUP(G775,'PH - BLOCKED SHOTS'!$A$3:$B$55,2)</f>
        <v>50</v>
      </c>
      <c r="I775" s="55" t="n">
        <f aca="false">IF(TOT!AK777&lt;400,IF(H775&gt;66,66,H775),H775)</f>
        <v>50</v>
      </c>
      <c r="J775" s="55" t="n">
        <f aca="false">IF(TOT!AK777&lt;200,IF(I775&gt;60,60,I775),I775)</f>
        <v>50</v>
      </c>
      <c r="K775" s="55" t="n">
        <f aca="false">((B775+F775+F775+J775)/4)+TOT!DC777</f>
        <v>64.75</v>
      </c>
      <c r="L775" s="55"/>
      <c r="M775" s="55" t="n">
        <f aca="false">VLOOKUP(TOT!FE777,'PH - GAME SCORE'!$A$3:$B$55,2)</f>
        <v>69</v>
      </c>
      <c r="N775" s="55" t="n">
        <f aca="false">AVERAGE(K775,M775)</f>
        <v>66.875</v>
      </c>
      <c r="O775" s="55" t="n">
        <f aca="false">IF(TOT!AN777&lt;13.4,IF(N775&gt;73,73,N775),N775)</f>
        <v>66.875</v>
      </c>
      <c r="P775" s="55" t="n">
        <f aca="false">IF(TOT!AN777&lt;13.4,IF(O775&gt;73,73,O775),O775)</f>
        <v>66.875</v>
      </c>
    </row>
    <row r="776" customFormat="false" ht="13" hidden="false" customHeight="true" outlineLevel="0" collapsed="false">
      <c r="A776" s="17" t="s">
        <v>3534</v>
      </c>
      <c r="B776" s="27" t="n">
        <f aca="false">'SK - Tableau 1'!G776</f>
        <v>60</v>
      </c>
      <c r="C776" s="54" t="n">
        <f aca="false">(TOT!BQ778*60)/TOT!AK778</f>
        <v>0.946123521681992</v>
      </c>
      <c r="D776" s="27" t="n">
        <f aca="false">VLOOKUP(C776,'PH - GIVEAWAYS'!$A$3:$B$55,2)</f>
        <v>93</v>
      </c>
      <c r="E776" s="27" t="n">
        <f aca="false">IF(TOT!AK778&lt;400,IF(D776&gt;66,66,D776),D776)</f>
        <v>66</v>
      </c>
      <c r="F776" s="27" t="n">
        <f aca="false">IF(TOT!AK778&lt;200,IF(E776&gt;60,60,E776),E776)</f>
        <v>60</v>
      </c>
      <c r="G776" s="50" t="n">
        <f aca="false">(TOT!BS778*60)/TOT!AK778</f>
        <v>2.83837056504598</v>
      </c>
      <c r="H776" s="55" t="n">
        <f aca="false">VLOOKUP(G776,'PH - BLOCKED SHOTS'!$A$3:$B$55,2)</f>
        <v>71</v>
      </c>
      <c r="I776" s="55" t="n">
        <f aca="false">IF(TOT!AK778&lt;400,IF(H776&gt;66,66,H776),H776)</f>
        <v>66</v>
      </c>
      <c r="J776" s="55" t="n">
        <f aca="false">IF(TOT!AK778&lt;200,IF(I776&gt;60,60,I776),I776)</f>
        <v>60</v>
      </c>
      <c r="K776" s="55" t="n">
        <f aca="false">((B776+F776+F776+J776)/4)+TOT!DC778</f>
        <v>64</v>
      </c>
      <c r="L776" s="55"/>
      <c r="M776" s="55" t="n">
        <f aca="false">VLOOKUP(TOT!FE778,'PH - GAME SCORE'!$A$3:$B$55,2)</f>
        <v>94</v>
      </c>
      <c r="N776" s="55" t="n">
        <f aca="false">AVERAGE(K776,M776)</f>
        <v>79</v>
      </c>
      <c r="O776" s="55" t="n">
        <f aca="false">IF(TOT!AN778&lt;13.4,IF(N776&gt;73,73,N776),N776)</f>
        <v>79</v>
      </c>
      <c r="P776" s="55" t="n">
        <f aca="false">IF(TOT!AN778&lt;13.4,IF(O776&gt;73,73,O776),O776)</f>
        <v>79</v>
      </c>
    </row>
    <row r="777" customFormat="false" ht="13" hidden="false" customHeight="true" outlineLevel="0" collapsed="false">
      <c r="A777" s="17" t="s">
        <v>3538</v>
      </c>
      <c r="B777" s="27" t="n">
        <f aca="false">'SK - Tableau 1'!G777</f>
        <v>48</v>
      </c>
      <c r="C777" s="54" t="n">
        <f aca="false">(TOT!BQ779*60)/TOT!AK779</f>
        <v>2.74320548641096</v>
      </c>
      <c r="D777" s="27" t="n">
        <f aca="false">VLOOKUP(C777,'PH - GIVEAWAYS'!$A$3:$B$55,2)</f>
        <v>56</v>
      </c>
      <c r="E777" s="27" t="n">
        <f aca="false">IF(TOT!AK779&lt;400,IF(D777&gt;66,66,D777),D777)</f>
        <v>56</v>
      </c>
      <c r="F777" s="27" t="n">
        <f aca="false">IF(TOT!AK779&lt;200,IF(E777&gt;60,60,E777),E777)</f>
        <v>56</v>
      </c>
      <c r="G777" s="50" t="n">
        <f aca="false">(TOT!BS779*60)/TOT!AK779</f>
        <v>0.914401828803653</v>
      </c>
      <c r="H777" s="55" t="n">
        <f aca="false">VLOOKUP(G777,'PH - BLOCKED SHOTS'!$A$3:$B$55,2)</f>
        <v>49</v>
      </c>
      <c r="I777" s="55" t="n">
        <f aca="false">IF(TOT!AK779&lt;400,IF(H777&gt;66,66,H777),H777)</f>
        <v>49</v>
      </c>
      <c r="J777" s="55" t="n">
        <f aca="false">IF(TOT!AK779&lt;200,IF(I777&gt;60,60,I777),I777)</f>
        <v>49</v>
      </c>
      <c r="K777" s="55" t="n">
        <f aca="false">((B777+F777+F777+J777)/4)+TOT!DC779</f>
        <v>52.25</v>
      </c>
      <c r="L777" s="55"/>
      <c r="M777" s="55" t="n">
        <f aca="false">VLOOKUP(TOT!FE779,'PH - GAME SCORE'!$A$3:$B$55,2)</f>
        <v>65</v>
      </c>
      <c r="N777" s="55" t="n">
        <f aca="false">AVERAGE(K777,M777)</f>
        <v>58.625</v>
      </c>
      <c r="O777" s="55" t="n">
        <f aca="false">IF(TOT!AN779&lt;13.4,IF(N777&gt;73,73,N777),N777)</f>
        <v>58.625</v>
      </c>
      <c r="P777" s="55" t="n">
        <f aca="false">IF(TOT!AN779&lt;13.4,IF(O777&gt;73,73,O777),O777)</f>
        <v>58.625</v>
      </c>
    </row>
    <row r="778" customFormat="false" ht="13" hidden="false" customHeight="true" outlineLevel="0" collapsed="false">
      <c r="A778" s="17" t="s">
        <v>3542</v>
      </c>
      <c r="B778" s="27" t="n">
        <f aca="false">'SK - Tableau 1'!G778</f>
        <v>57</v>
      </c>
      <c r="C778" s="54" t="n">
        <f aca="false">(TOT!BQ780*60)/TOT!AK780</f>
        <v>0.940799330987146</v>
      </c>
      <c r="D778" s="27" t="n">
        <f aca="false">VLOOKUP(C778,'PH - GIVEAWAYS'!$A$3:$B$55,2)</f>
        <v>93</v>
      </c>
      <c r="E778" s="27" t="n">
        <f aca="false">IF(TOT!AK780&lt;400,IF(D778&gt;66,66,D778),D778)</f>
        <v>93</v>
      </c>
      <c r="F778" s="27" t="n">
        <f aca="false">IF(TOT!AK780&lt;200,IF(E778&gt;60,60,E778),E778)</f>
        <v>93</v>
      </c>
      <c r="G778" s="50" t="n">
        <f aca="false">(TOT!BS780*60)/TOT!AK780</f>
        <v>2.57151817136487</v>
      </c>
      <c r="H778" s="55" t="n">
        <f aca="false">VLOOKUP(G778,'PH - BLOCKED SHOTS'!$A$3:$B$55,2)</f>
        <v>68</v>
      </c>
      <c r="I778" s="55" t="n">
        <f aca="false">IF(TOT!AK780&lt;400,IF(H778&gt;66,66,H778),H778)</f>
        <v>68</v>
      </c>
      <c r="J778" s="55" t="n">
        <f aca="false">IF(TOT!AK780&lt;200,IF(I778&gt;60,60,I778),I778)</f>
        <v>68</v>
      </c>
      <c r="K778" s="55" t="n">
        <f aca="false">((B778+F778+F778+J778)/4)+TOT!DC780</f>
        <v>78.75</v>
      </c>
      <c r="L778" s="55"/>
      <c r="M778" s="55" t="n">
        <f aca="false">VLOOKUP(TOT!FE780,'PH - GAME SCORE'!$A$3:$B$55,2)</f>
        <v>73</v>
      </c>
      <c r="N778" s="55" t="n">
        <f aca="false">AVERAGE(K778,M778)</f>
        <v>75.875</v>
      </c>
      <c r="O778" s="55" t="n">
        <f aca="false">IF(TOT!AN780&lt;13.4,IF(N778&gt;73,73,N778),N778)</f>
        <v>73</v>
      </c>
      <c r="P778" s="55" t="n">
        <f aca="false">IF(TOT!AN780&lt;13.4,IF(O778&gt;73,73,O778),O778)</f>
        <v>73</v>
      </c>
    </row>
    <row r="779" customFormat="false" ht="13" hidden="false" customHeight="true" outlineLevel="0" collapsed="false">
      <c r="A779" s="17" t="s">
        <v>3546</v>
      </c>
      <c r="B779" s="27" t="n">
        <f aca="false">'SK - Tableau 1'!G779</f>
        <v>75</v>
      </c>
      <c r="C779" s="54" t="n">
        <f aca="false">(TOT!BQ781*60)/TOT!AK781</f>
        <v>2.00630770984535</v>
      </c>
      <c r="D779" s="27" t="n">
        <f aca="false">VLOOKUP(C779,'PH - GIVEAWAYS'!$A$3:$B$55,2)</f>
        <v>69</v>
      </c>
      <c r="E779" s="27" t="n">
        <f aca="false">IF(TOT!AK781&lt;400,IF(D779&gt;66,66,D779),D779)</f>
        <v>69</v>
      </c>
      <c r="F779" s="27" t="n">
        <f aca="false">IF(TOT!AK781&lt;200,IF(E779&gt;60,60,E779),E779)</f>
        <v>69</v>
      </c>
      <c r="G779" s="50" t="n">
        <f aca="false">(TOT!BS781*60)/TOT!AK781</f>
        <v>7.0676748869552</v>
      </c>
      <c r="H779" s="55" t="n">
        <f aca="false">VLOOKUP(G779,'PH - BLOCKED SHOTS'!$A$3:$B$55,2)</f>
        <v>98</v>
      </c>
      <c r="I779" s="55" t="n">
        <f aca="false">IF(TOT!AK781&lt;400,IF(H779&gt;66,66,H779),H779)</f>
        <v>98</v>
      </c>
      <c r="J779" s="55" t="n">
        <f aca="false">IF(TOT!AK781&lt;200,IF(I779&gt;60,60,I779),I779)</f>
        <v>98</v>
      </c>
      <c r="K779" s="55" t="n">
        <f aca="false">((B779+F779+F779+J779)/4)+TOT!DC781</f>
        <v>77.75</v>
      </c>
      <c r="L779" s="55"/>
      <c r="M779" s="55" t="n">
        <f aca="false">VLOOKUP(TOT!FE781,'PH - GAME SCORE'!$A$3:$B$55,2)</f>
        <v>67</v>
      </c>
      <c r="N779" s="55" t="n">
        <f aca="false">AVERAGE(K779,M779)</f>
        <v>72.375</v>
      </c>
      <c r="O779" s="55" t="n">
        <f aca="false">IF(TOT!AN781&lt;13.4,IF(N779&gt;73,73,N779),N779)</f>
        <v>72.375</v>
      </c>
      <c r="P779" s="55" t="n">
        <f aca="false">IF(TOT!AN781&lt;13.4,IF(O779&gt;73,73,O779),O779)</f>
        <v>72.375</v>
      </c>
    </row>
    <row r="780" customFormat="false" ht="13" hidden="false" customHeight="true" outlineLevel="0" collapsed="false">
      <c r="A780" s="17" t="s">
        <v>3550</v>
      </c>
      <c r="B780" s="27" t="n">
        <f aca="false">'SK - Tableau 1'!G780</f>
        <v>53</v>
      </c>
      <c r="C780" s="54" t="n">
        <f aca="false">(TOT!BQ782*60)/TOT!AK782</f>
        <v>0</v>
      </c>
      <c r="D780" s="27" t="n">
        <f aca="false">VLOOKUP(C780,'PH - GIVEAWAYS'!$A$3:$B$55,2)</f>
        <v>99</v>
      </c>
      <c r="E780" s="27" t="n">
        <f aca="false">IF(TOT!AK782&lt;400,IF(D780&gt;66,66,D780),D780)</f>
        <v>66</v>
      </c>
      <c r="F780" s="27" t="n">
        <f aca="false">IF(TOT!AK782&lt;200,IF(E780&gt;60,60,E780),E780)</f>
        <v>60</v>
      </c>
      <c r="G780" s="50" t="n">
        <f aca="false">(TOT!BS782*60)/TOT!AK782</f>
        <v>1.49191877331122</v>
      </c>
      <c r="H780" s="55" t="n">
        <f aca="false">VLOOKUP(G780,'PH - BLOCKED SHOTS'!$A$3:$B$55,2)</f>
        <v>55</v>
      </c>
      <c r="I780" s="55" t="n">
        <f aca="false">IF(TOT!AK782&lt;400,IF(H780&gt;66,66,H780),H780)</f>
        <v>55</v>
      </c>
      <c r="J780" s="55" t="n">
        <f aca="false">IF(TOT!AK782&lt;200,IF(I780&gt;60,60,I780),I780)</f>
        <v>55</v>
      </c>
      <c r="K780" s="55" t="n">
        <f aca="false">((B780+F780+F780+J780)/4)+TOT!DC782</f>
        <v>57</v>
      </c>
      <c r="L780" s="55"/>
      <c r="M780" s="55" t="n">
        <f aca="false">VLOOKUP(TOT!FE782,'PH - GAME SCORE'!$A$3:$B$55,2)</f>
        <v>47</v>
      </c>
      <c r="N780" s="55" t="n">
        <f aca="false">AVERAGE(K780,M780)</f>
        <v>52</v>
      </c>
      <c r="O780" s="55" t="n">
        <f aca="false">IF(TOT!AN782&lt;13.4,IF(N780&gt;73,73,N780),N780)</f>
        <v>52</v>
      </c>
      <c r="P780" s="55" t="n">
        <f aca="false">IF(TOT!AN782&lt;13.4,IF(O780&gt;73,73,O780),O780)</f>
        <v>52</v>
      </c>
    </row>
    <row r="781" customFormat="false" ht="13" hidden="false" customHeight="true" outlineLevel="0" collapsed="false">
      <c r="A781" s="17" t="s">
        <v>3555</v>
      </c>
      <c r="B781" s="27" t="n">
        <f aca="false">'SK - Tableau 1'!G781</f>
        <v>60</v>
      </c>
      <c r="C781" s="54" t="n">
        <f aca="false">(TOT!BQ783*60)/TOT!AK783</f>
        <v>4.89130434782595</v>
      </c>
      <c r="D781" s="27" t="n">
        <f aca="false">VLOOKUP(C781,'PH - GIVEAWAYS'!$A$3:$B$55,2)</f>
        <v>47</v>
      </c>
      <c r="E781" s="27" t="n">
        <f aca="false">IF(TOT!AK783&lt;400,IF(D781&gt;66,66,D781),D781)</f>
        <v>47</v>
      </c>
      <c r="F781" s="27" t="n">
        <f aca="false">IF(TOT!AK783&lt;200,IF(E781&gt;60,60,E781),E781)</f>
        <v>47</v>
      </c>
      <c r="G781" s="50" t="n">
        <f aca="false">(TOT!BS783*60)/TOT!AK783</f>
        <v>0</v>
      </c>
      <c r="H781" s="55" t="n">
        <f aca="false">VLOOKUP(G781,'PH - BLOCKED SHOTS'!$A$3:$B$55,2)</f>
        <v>47</v>
      </c>
      <c r="I781" s="55" t="n">
        <f aca="false">IF(TOT!AK783&lt;400,IF(H781&gt;66,66,H781),H781)</f>
        <v>47</v>
      </c>
      <c r="J781" s="55" t="n">
        <f aca="false">IF(TOT!AK783&lt;200,IF(I781&gt;60,60,I781),I781)</f>
        <v>47</v>
      </c>
      <c r="K781" s="55" t="n">
        <f aca="false">((B781+F781+F781+J781)/4)+TOT!DC783</f>
        <v>50.25</v>
      </c>
      <c r="L781" s="55"/>
      <c r="M781" s="55" t="n">
        <f aca="false">VLOOKUP(TOT!FE783,'PH - GAME SCORE'!$A$3:$B$55,2)</f>
        <v>49</v>
      </c>
      <c r="N781" s="55" t="n">
        <f aca="false">AVERAGE(K781,M781)</f>
        <v>49.625</v>
      </c>
      <c r="O781" s="55" t="n">
        <f aca="false">IF(TOT!AN783&lt;13.4,IF(N781&gt;73,73,N781),N781)</f>
        <v>49.625</v>
      </c>
      <c r="P781" s="55" t="n">
        <f aca="false">IF(TOT!AN783&lt;13.4,IF(O781&gt;73,73,O781),O781)</f>
        <v>49.625</v>
      </c>
    </row>
    <row r="782" customFormat="false" ht="13" hidden="false" customHeight="true" outlineLevel="0" collapsed="false">
      <c r="A782" s="17" t="s">
        <v>3559</v>
      </c>
      <c r="B782" s="27" t="n">
        <f aca="false">'SK - Tableau 1'!G782</f>
        <v>51</v>
      </c>
      <c r="C782" s="54" t="n">
        <f aca="false">(TOT!BQ784*60)/TOT!AK784</f>
        <v>1.73897769190235</v>
      </c>
      <c r="D782" s="27" t="n">
        <f aca="false">VLOOKUP(C782,'PH - GIVEAWAYS'!$A$3:$B$55,2)</f>
        <v>74</v>
      </c>
      <c r="E782" s="27" t="n">
        <f aca="false">IF(TOT!AK784&lt;400,IF(D782&gt;66,66,D782),D782)</f>
        <v>66</v>
      </c>
      <c r="F782" s="27" t="n">
        <f aca="false">IF(TOT!AK784&lt;200,IF(E782&gt;60,60,E782),E782)</f>
        <v>66</v>
      </c>
      <c r="G782" s="50" t="n">
        <f aca="false">(TOT!BS784*60)/TOT!AK784</f>
        <v>6.48164412436331</v>
      </c>
      <c r="H782" s="55" t="n">
        <f aca="false">VLOOKUP(G782,'PH - BLOCKED SHOTS'!$A$3:$B$55,2)</f>
        <v>96</v>
      </c>
      <c r="I782" s="55" t="n">
        <f aca="false">IF(TOT!AK784&lt;400,IF(H782&gt;66,66,H782),H782)</f>
        <v>66</v>
      </c>
      <c r="J782" s="55" t="n">
        <f aca="false">IF(TOT!AK784&lt;200,IF(I782&gt;60,60,I782),I782)</f>
        <v>66</v>
      </c>
      <c r="K782" s="55" t="n">
        <f aca="false">((B782+F782+F782+J782)/4)+TOT!DC784</f>
        <v>62.25</v>
      </c>
      <c r="L782" s="55"/>
      <c r="M782" s="55" t="n">
        <f aca="false">VLOOKUP(TOT!FE784,'PH - GAME SCORE'!$A$3:$B$55,2)</f>
        <v>47</v>
      </c>
      <c r="N782" s="55" t="n">
        <f aca="false">AVERAGE(K782,M782)</f>
        <v>54.625</v>
      </c>
      <c r="O782" s="55" t="n">
        <f aca="false">IF(TOT!AN784&lt;13.4,IF(N782&gt;73,73,N782),N782)</f>
        <v>54.625</v>
      </c>
      <c r="P782" s="55" t="n">
        <f aca="false">IF(TOT!AN784&lt;13.4,IF(O782&gt;73,73,O782),O782)</f>
        <v>54.625</v>
      </c>
    </row>
    <row r="783" customFormat="false" ht="13" hidden="false" customHeight="true" outlineLevel="0" collapsed="false">
      <c r="A783" s="17" t="s">
        <v>3563</v>
      </c>
      <c r="B783" s="27" t="n">
        <f aca="false">'SK - Tableau 1'!G783</f>
        <v>62</v>
      </c>
      <c r="C783" s="54" t="n">
        <f aca="false">(TOT!BQ785*60)/TOT!AK785</f>
        <v>1.06868834490317</v>
      </c>
      <c r="D783" s="27" t="n">
        <f aca="false">VLOOKUP(C783,'PH - GIVEAWAYS'!$A$3:$B$55,2)</f>
        <v>90</v>
      </c>
      <c r="E783" s="27" t="n">
        <f aca="false">IF(TOT!AK785&lt;400,IF(D783&gt;66,66,D783),D783)</f>
        <v>90</v>
      </c>
      <c r="F783" s="27" t="n">
        <f aca="false">IF(TOT!AK785&lt;200,IF(E783&gt;60,60,E783),E783)</f>
        <v>90</v>
      </c>
      <c r="G783" s="50" t="n">
        <f aca="false">(TOT!BS785*60)/TOT!AK785</f>
        <v>6.00109609061013</v>
      </c>
      <c r="H783" s="55" t="n">
        <f aca="false">VLOOKUP(G783,'PH - BLOCKED SHOTS'!$A$3:$B$55,2)</f>
        <v>95</v>
      </c>
      <c r="I783" s="55" t="n">
        <f aca="false">IF(TOT!AK785&lt;400,IF(H783&gt;66,66,H783),H783)</f>
        <v>95</v>
      </c>
      <c r="J783" s="55" t="n">
        <f aca="false">IF(TOT!AK785&lt;200,IF(I783&gt;60,60,I783),I783)</f>
        <v>95</v>
      </c>
      <c r="K783" s="55" t="n">
        <f aca="false">((B783+F783+F783+J783)/4)+TOT!DC785</f>
        <v>85.25</v>
      </c>
      <c r="L783" s="55"/>
      <c r="M783" s="55" t="n">
        <f aca="false">VLOOKUP(TOT!FE785,'PH - GAME SCORE'!$A$3:$B$55,2)</f>
        <v>49</v>
      </c>
      <c r="N783" s="55" t="n">
        <f aca="false">AVERAGE(K783,M783)</f>
        <v>67.125</v>
      </c>
      <c r="O783" s="55" t="n">
        <f aca="false">IF(TOT!AN785&lt;13.4,IF(N783&gt;73,73,N783),N783)</f>
        <v>67.125</v>
      </c>
      <c r="P783" s="55" t="n">
        <f aca="false">IF(TOT!AN785&lt;13.4,IF(O783&gt;73,73,O783),O783)</f>
        <v>67.125</v>
      </c>
    </row>
    <row r="784" customFormat="false" ht="13" hidden="false" customHeight="true" outlineLevel="0" collapsed="false">
      <c r="A784" s="17" t="s">
        <v>3566</v>
      </c>
      <c r="B784" s="27" t="n">
        <f aca="false">'SK - Tableau 1'!G784</f>
        <v>87</v>
      </c>
      <c r="C784" s="54" t="n">
        <f aca="false">(TOT!BQ786*60)/TOT!AK786</f>
        <v>2.04862059546572</v>
      </c>
      <c r="D784" s="27" t="n">
        <f aca="false">VLOOKUP(C784,'PH - GIVEAWAYS'!$A$3:$B$55,2)</f>
        <v>68</v>
      </c>
      <c r="E784" s="27" t="n">
        <f aca="false">IF(TOT!AK786&lt;400,IF(D784&gt;66,66,D784),D784)</f>
        <v>68</v>
      </c>
      <c r="F784" s="27" t="n">
        <f aca="false">IF(TOT!AK786&lt;200,IF(E784&gt;60,60,E784),E784)</f>
        <v>68</v>
      </c>
      <c r="G784" s="50" t="n">
        <f aca="false">(TOT!BS786*60)/TOT!AK786</f>
        <v>1.434034416826</v>
      </c>
      <c r="H784" s="55" t="n">
        <f aca="false">VLOOKUP(G784,'PH - BLOCKED SHOTS'!$A$3:$B$55,2)</f>
        <v>54</v>
      </c>
      <c r="I784" s="55" t="n">
        <f aca="false">IF(TOT!AK786&lt;400,IF(H784&gt;66,66,H784),H784)</f>
        <v>54</v>
      </c>
      <c r="J784" s="55" t="n">
        <f aca="false">IF(TOT!AK786&lt;200,IF(I784&gt;60,60,I784),I784)</f>
        <v>54</v>
      </c>
      <c r="K784" s="55" t="n">
        <f aca="false">((B784+F784+F784+J784)/4)+TOT!DC786</f>
        <v>69.25</v>
      </c>
      <c r="L784" s="55"/>
      <c r="M784" s="55" t="n">
        <f aca="false">VLOOKUP(TOT!FE786,'PH - GAME SCORE'!$A$3:$B$55,2)</f>
        <v>95</v>
      </c>
      <c r="N784" s="55" t="n">
        <f aca="false">AVERAGE(K784,M784)</f>
        <v>82.125</v>
      </c>
      <c r="O784" s="55" t="n">
        <f aca="false">IF(TOT!AN786&lt;13.4,IF(N784&gt;73,73,N784),N784)</f>
        <v>82.125</v>
      </c>
      <c r="P784" s="55" t="n">
        <f aca="false">IF(TOT!AN786&lt;13.4,IF(O784&gt;73,73,O784),O784)</f>
        <v>82.125</v>
      </c>
    </row>
    <row r="785" customFormat="false" ht="13" hidden="false" customHeight="true" outlineLevel="0" collapsed="false">
      <c r="A785" s="17" t="s">
        <v>3570</v>
      </c>
      <c r="B785" s="27" t="n">
        <f aca="false">'SK - Tableau 1'!G785</f>
        <v>85</v>
      </c>
      <c r="C785" s="54" t="n">
        <f aca="false">(TOT!BQ787*60)/TOT!AK787</f>
        <v>1.24255044984928</v>
      </c>
      <c r="D785" s="27" t="n">
        <f aca="false">VLOOKUP(C785,'PH - GIVEAWAYS'!$A$3:$B$55,2)</f>
        <v>86</v>
      </c>
      <c r="E785" s="27" t="n">
        <f aca="false">IF(TOT!AK787&lt;400,IF(D785&gt;66,66,D785),D785)</f>
        <v>86</v>
      </c>
      <c r="F785" s="27" t="n">
        <f aca="false">IF(TOT!AK787&lt;200,IF(E785&gt;60,60,E785),E785)</f>
        <v>86</v>
      </c>
      <c r="G785" s="50" t="n">
        <f aca="false">(TOT!BS787*60)/TOT!AK787</f>
        <v>1.49106053981913</v>
      </c>
      <c r="H785" s="55" t="n">
        <f aca="false">VLOOKUP(G785,'PH - BLOCKED SHOTS'!$A$3:$B$55,2)</f>
        <v>55</v>
      </c>
      <c r="I785" s="55" t="n">
        <f aca="false">IF(TOT!AK787&lt;400,IF(H785&gt;66,66,H785),H785)</f>
        <v>55</v>
      </c>
      <c r="J785" s="55" t="n">
        <f aca="false">IF(TOT!AK787&lt;200,IF(I785&gt;60,60,I785),I785)</f>
        <v>55</v>
      </c>
      <c r="K785" s="55" t="n">
        <f aca="false">((B785+F785+F785+J785)/4)+TOT!DC787</f>
        <v>80</v>
      </c>
      <c r="L785" s="55"/>
      <c r="M785" s="55" t="n">
        <f aca="false">VLOOKUP(TOT!FE787,'PH - GAME SCORE'!$A$3:$B$55,2)</f>
        <v>72</v>
      </c>
      <c r="N785" s="55" t="n">
        <f aca="false">AVERAGE(K785,M785)</f>
        <v>76</v>
      </c>
      <c r="O785" s="55" t="n">
        <f aca="false">IF(TOT!AN787&lt;13.4,IF(N785&gt;73,73,N785),N785)</f>
        <v>76</v>
      </c>
      <c r="P785" s="55" t="n">
        <f aca="false">IF(TOT!AN787&lt;13.4,IF(O785&gt;73,73,O785),O785)</f>
        <v>76</v>
      </c>
    </row>
    <row r="786" customFormat="false" ht="13" hidden="false" customHeight="true" outlineLevel="0" collapsed="false">
      <c r="A786" s="17" t="s">
        <v>3574</v>
      </c>
      <c r="B786" s="27" t="n">
        <f aca="false">'SK - Tableau 1'!G786</f>
        <v>84</v>
      </c>
      <c r="C786" s="54" t="n">
        <f aca="false">(TOT!BQ788*60)/TOT!AK788</f>
        <v>1.23322451940515</v>
      </c>
      <c r="D786" s="27" t="n">
        <f aca="false">VLOOKUP(C786,'PH - GIVEAWAYS'!$A$3:$B$55,2)</f>
        <v>86</v>
      </c>
      <c r="E786" s="27" t="n">
        <f aca="false">IF(TOT!AK788&lt;400,IF(D786&gt;66,66,D786),D786)</f>
        <v>86</v>
      </c>
      <c r="F786" s="27" t="n">
        <f aca="false">IF(TOT!AK788&lt;200,IF(E786&gt;60,60,E786),E786)</f>
        <v>86</v>
      </c>
      <c r="G786" s="50" t="n">
        <f aca="false">(TOT!BS788*60)/TOT!AK788</f>
        <v>2.10373594486761</v>
      </c>
      <c r="H786" s="55" t="n">
        <f aca="false">VLOOKUP(G786,'PH - BLOCKED SHOTS'!$A$3:$B$55,2)</f>
        <v>63</v>
      </c>
      <c r="I786" s="55" t="n">
        <f aca="false">IF(TOT!AK788&lt;400,IF(H786&gt;66,66,H786),H786)</f>
        <v>63</v>
      </c>
      <c r="J786" s="55" t="n">
        <f aca="false">IF(TOT!AK788&lt;200,IF(I786&gt;60,60,I786),I786)</f>
        <v>63</v>
      </c>
      <c r="K786" s="55" t="n">
        <f aca="false">((B786+F786+F786+J786)/4)+TOT!DC788</f>
        <v>86.75</v>
      </c>
      <c r="L786" s="55"/>
      <c r="M786" s="55" t="n">
        <f aca="false">VLOOKUP(TOT!FE788,'PH - GAME SCORE'!$A$3:$B$55,2)</f>
        <v>72</v>
      </c>
      <c r="N786" s="55" t="n">
        <f aca="false">AVERAGE(K786,M786)</f>
        <v>79.375</v>
      </c>
      <c r="O786" s="55" t="n">
        <f aca="false">IF(TOT!AN788&lt;13.4,IF(N786&gt;73,73,N786),N786)</f>
        <v>79.375</v>
      </c>
      <c r="P786" s="55" t="n">
        <f aca="false">IF(TOT!AN788&lt;13.4,IF(O786&gt;73,73,O786),O786)</f>
        <v>79.375</v>
      </c>
    </row>
    <row r="787" customFormat="false" ht="13" hidden="false" customHeight="true" outlineLevel="0" collapsed="false">
      <c r="A787" s="17" t="s">
        <v>3579</v>
      </c>
      <c r="B787" s="27" t="n">
        <f aca="false">'SK - Tableau 1'!G787</f>
        <v>97</v>
      </c>
      <c r="C787" s="54" t="n">
        <f aca="false">(TOT!BQ789*60)/TOT!AK789</f>
        <v>2.36022329563532</v>
      </c>
      <c r="D787" s="27" t="n">
        <f aca="false">VLOOKUP(C787,'PH - GIVEAWAYS'!$A$3:$B$55,2)</f>
        <v>62</v>
      </c>
      <c r="E787" s="27" t="n">
        <f aca="false">IF(TOT!AK789&lt;400,IF(D787&gt;66,66,D787),D787)</f>
        <v>62</v>
      </c>
      <c r="F787" s="27" t="n">
        <f aca="false">IF(TOT!AK789&lt;200,IF(E787&gt;60,60,E787),E787)</f>
        <v>62</v>
      </c>
      <c r="G787" s="50" t="n">
        <f aca="false">(TOT!BS789*60)/TOT!AK789</f>
        <v>3.43620744511613</v>
      </c>
      <c r="H787" s="55" t="n">
        <f aca="false">VLOOKUP(G787,'PH - BLOCKED SHOTS'!$A$3:$B$55,2)</f>
        <v>77</v>
      </c>
      <c r="I787" s="55" t="n">
        <f aca="false">IF(TOT!AK789&lt;400,IF(H787&gt;66,66,H787),H787)</f>
        <v>77</v>
      </c>
      <c r="J787" s="55" t="n">
        <f aca="false">IF(TOT!AK789&lt;200,IF(I787&gt;60,60,I787),I787)</f>
        <v>77</v>
      </c>
      <c r="K787" s="55" t="n">
        <f aca="false">((B787+F787+F787+J787)/4)+TOT!DC789</f>
        <v>75.5</v>
      </c>
      <c r="L787" s="55"/>
      <c r="M787" s="55" t="n">
        <f aca="false">VLOOKUP(TOT!FE789,'PH - GAME SCORE'!$A$3:$B$55,2)</f>
        <v>73</v>
      </c>
      <c r="N787" s="55" t="n">
        <f aca="false">AVERAGE(K787,M787)</f>
        <v>74.25</v>
      </c>
      <c r="O787" s="55" t="n">
        <f aca="false">IF(TOT!AN789&lt;13.4,IF(N787&gt;73,73,N787),N787)</f>
        <v>74.25</v>
      </c>
      <c r="P787" s="55" t="n">
        <f aca="false">IF(TOT!AN789&lt;13.4,IF(O787&gt;73,73,O787),O787)</f>
        <v>74.25</v>
      </c>
    </row>
    <row r="788" customFormat="false" ht="13" hidden="false" customHeight="true" outlineLevel="0" collapsed="false">
      <c r="A788" s="17" t="s">
        <v>3583</v>
      </c>
      <c r="B788" s="27" t="n">
        <f aca="false">'SK - Tableau 1'!G788</f>
        <v>79</v>
      </c>
      <c r="C788" s="54" t="n">
        <f aca="false">(TOT!BQ790*60)/TOT!AK790</f>
        <v>1.71749421997138</v>
      </c>
      <c r="D788" s="27" t="n">
        <f aca="false">VLOOKUP(C788,'PH - GIVEAWAYS'!$A$3:$B$55,2)</f>
        <v>75</v>
      </c>
      <c r="E788" s="27" t="n">
        <f aca="false">IF(TOT!AK790&lt;400,IF(D788&gt;66,66,D788),D788)</f>
        <v>75</v>
      </c>
      <c r="F788" s="27" t="n">
        <f aca="false">IF(TOT!AK790&lt;200,IF(E788&gt;60,60,E788),E788)</f>
        <v>75</v>
      </c>
      <c r="G788" s="50" t="n">
        <f aca="false">(TOT!BS790*60)/TOT!AK790</f>
        <v>2.37806891996037</v>
      </c>
      <c r="H788" s="55" t="n">
        <f aca="false">VLOOKUP(G788,'PH - BLOCKED SHOTS'!$A$3:$B$55,2)</f>
        <v>66</v>
      </c>
      <c r="I788" s="55" t="n">
        <f aca="false">IF(TOT!AK790&lt;400,IF(H788&gt;66,66,H788),H788)</f>
        <v>66</v>
      </c>
      <c r="J788" s="55" t="n">
        <f aca="false">IF(TOT!AK790&lt;200,IF(I788&gt;60,60,I788),I788)</f>
        <v>66</v>
      </c>
      <c r="K788" s="55" t="n">
        <f aca="false">((B788+F788+F788+J788)/4)+TOT!DC790</f>
        <v>74.75</v>
      </c>
      <c r="L788" s="55"/>
      <c r="M788" s="55" t="n">
        <f aca="false">VLOOKUP(TOT!FE790,'PH - GAME SCORE'!$A$3:$B$55,2)</f>
        <v>82</v>
      </c>
      <c r="N788" s="55" t="n">
        <f aca="false">AVERAGE(K788,M788)</f>
        <v>78.375</v>
      </c>
      <c r="O788" s="55" t="n">
        <f aca="false">IF(TOT!AN790&lt;13.4,IF(N788&gt;73,73,N788),N788)</f>
        <v>78.375</v>
      </c>
      <c r="P788" s="55" t="n">
        <f aca="false">IF(TOT!AN790&lt;13.4,IF(O788&gt;73,73,O788),O788)</f>
        <v>78.375</v>
      </c>
    </row>
    <row r="789" customFormat="false" ht="13" hidden="false" customHeight="true" outlineLevel="0" collapsed="false">
      <c r="A789" s="17" t="s">
        <v>3587</v>
      </c>
      <c r="B789" s="27" t="n">
        <f aca="false">'SK - Tableau 1'!G789</f>
        <v>73</v>
      </c>
      <c r="C789" s="54" t="n">
        <f aca="false">(TOT!BQ791*60)/TOT!AK791</f>
        <v>1.34996931887912</v>
      </c>
      <c r="D789" s="27" t="n">
        <f aca="false">VLOOKUP(C789,'PH - GIVEAWAYS'!$A$3:$B$55,2)</f>
        <v>84</v>
      </c>
      <c r="E789" s="27" t="n">
        <f aca="false">IF(TOT!AK791&lt;400,IF(D789&gt;66,66,D789),D789)</f>
        <v>84</v>
      </c>
      <c r="F789" s="27" t="n">
        <f aca="false">IF(TOT!AK791&lt;200,IF(E789&gt;60,60,E789),E789)</f>
        <v>84</v>
      </c>
      <c r="G789" s="50" t="n">
        <f aca="false">(TOT!BS791*60)/TOT!AK791</f>
        <v>1.10452035181019</v>
      </c>
      <c r="H789" s="55" t="n">
        <f aca="false">VLOOKUP(G789,'PH - BLOCKED SHOTS'!$A$3:$B$55,2)</f>
        <v>50</v>
      </c>
      <c r="I789" s="55" t="n">
        <f aca="false">IF(TOT!AK791&lt;400,IF(H789&gt;66,66,H789),H789)</f>
        <v>50</v>
      </c>
      <c r="J789" s="55" t="n">
        <f aca="false">IF(TOT!AK791&lt;200,IF(I789&gt;60,60,I789),I789)</f>
        <v>50</v>
      </c>
      <c r="K789" s="55" t="n">
        <f aca="false">((B789+F789+F789+J789)/4)+TOT!DC791</f>
        <v>73.75</v>
      </c>
      <c r="L789" s="55"/>
      <c r="M789" s="55" t="n">
        <f aca="false">VLOOKUP(TOT!FE791,'PH - GAME SCORE'!$A$3:$B$55,2)</f>
        <v>57</v>
      </c>
      <c r="N789" s="55" t="n">
        <f aca="false">AVERAGE(K789,M789)</f>
        <v>65.375</v>
      </c>
      <c r="O789" s="55" t="n">
        <f aca="false">IF(TOT!AN791&lt;13.4,IF(N789&gt;73,73,N789),N789)</f>
        <v>65.375</v>
      </c>
      <c r="P789" s="55" t="n">
        <f aca="false">IF(TOT!AN791&lt;13.4,IF(O789&gt;73,73,O789),O789)</f>
        <v>65.375</v>
      </c>
    </row>
    <row r="790" customFormat="false" ht="13" hidden="false" customHeight="true" outlineLevel="0" collapsed="false">
      <c r="A790" s="17" t="s">
        <v>3591</v>
      </c>
      <c r="B790" s="27" t="n">
        <f aca="false">'SK - Tableau 1'!G790</f>
        <v>68</v>
      </c>
      <c r="C790" s="54" t="n">
        <f aca="false">(TOT!BQ792*60)/TOT!AK792</f>
        <v>1.12746633260258</v>
      </c>
      <c r="D790" s="27" t="n">
        <f aca="false">VLOOKUP(C790,'PH - GIVEAWAYS'!$A$3:$B$55,2)</f>
        <v>89</v>
      </c>
      <c r="E790" s="27" t="n">
        <f aca="false">IF(TOT!AK792&lt;400,IF(D790&gt;66,66,D790),D790)</f>
        <v>89</v>
      </c>
      <c r="F790" s="27" t="n">
        <f aca="false">IF(TOT!AK792&lt;200,IF(E790&gt;60,60,E790),E790)</f>
        <v>89</v>
      </c>
      <c r="G790" s="50" t="n">
        <f aca="false">(TOT!BS792*60)/TOT!AK792</f>
        <v>3.66426558095837</v>
      </c>
      <c r="H790" s="55" t="n">
        <f aca="false">VLOOKUP(G790,'PH - BLOCKED SHOTS'!$A$3:$B$55,2)</f>
        <v>79</v>
      </c>
      <c r="I790" s="55" t="n">
        <f aca="false">IF(TOT!AK792&lt;400,IF(H790&gt;66,66,H790),H790)</f>
        <v>79</v>
      </c>
      <c r="J790" s="55" t="n">
        <f aca="false">IF(TOT!AK792&lt;200,IF(I790&gt;60,60,I790),I790)</f>
        <v>79</v>
      </c>
      <c r="K790" s="55" t="n">
        <f aca="false">((B790+F790+F790+J790)/4)+TOT!DC792</f>
        <v>81.25</v>
      </c>
      <c r="L790" s="55"/>
      <c r="M790" s="55" t="n">
        <f aca="false">VLOOKUP(TOT!FE792,'PH - GAME SCORE'!$A$3:$B$55,2)</f>
        <v>52</v>
      </c>
      <c r="N790" s="55" t="n">
        <f aca="false">AVERAGE(K790,M790)</f>
        <v>66.625</v>
      </c>
      <c r="O790" s="55" t="n">
        <f aca="false">IF(TOT!AN792&lt;13.4,IF(N790&gt;73,73,N790),N790)</f>
        <v>66.625</v>
      </c>
      <c r="P790" s="55" t="n">
        <f aca="false">IF(TOT!AN792&lt;13.4,IF(O790&gt;73,73,O790),O790)</f>
        <v>66.625</v>
      </c>
    </row>
    <row r="791" customFormat="false" ht="13" hidden="false" customHeight="true" outlineLevel="0" collapsed="false">
      <c r="A791" s="17" t="s">
        <v>3595</v>
      </c>
      <c r="B791" s="27" t="n">
        <f aca="false">'SK - Tableau 1'!G791</f>
        <v>60</v>
      </c>
      <c r="C791" s="54" t="n">
        <f aca="false">(TOT!BQ793*60)/TOT!AK793</f>
        <v>0</v>
      </c>
      <c r="D791" s="27" t="n">
        <f aca="false">VLOOKUP(C791,'PH - GIVEAWAYS'!$A$3:$B$55,2)</f>
        <v>99</v>
      </c>
      <c r="E791" s="27" t="n">
        <f aca="false">IF(TOT!AK793&lt;400,IF(D791&gt;66,66,D791),D791)</f>
        <v>66</v>
      </c>
      <c r="F791" s="27" t="n">
        <f aca="false">IF(TOT!AK793&lt;200,IF(E791&gt;60,60,E791),E791)</f>
        <v>60</v>
      </c>
      <c r="G791" s="50" t="n">
        <f aca="false">(TOT!BS793*60)/TOT!AK793</f>
        <v>2.79844530816219</v>
      </c>
      <c r="H791" s="55" t="n">
        <f aca="false">VLOOKUP(G791,'PH - BLOCKED SHOTS'!$A$3:$B$55,2)</f>
        <v>71</v>
      </c>
      <c r="I791" s="55" t="n">
        <f aca="false">IF(TOT!AK793&lt;400,IF(H791&gt;66,66,H791),H791)</f>
        <v>66</v>
      </c>
      <c r="J791" s="55" t="n">
        <f aca="false">IF(TOT!AK793&lt;200,IF(I791&gt;60,60,I791),I791)</f>
        <v>60</v>
      </c>
      <c r="K791" s="55" t="n">
        <f aca="false">((B791+F791+F791+J791)/4)+TOT!DC793</f>
        <v>61</v>
      </c>
      <c r="L791" s="55"/>
      <c r="M791" s="55" t="n">
        <f aca="false">VLOOKUP(TOT!FE793,'PH - GAME SCORE'!$A$3:$B$55,2)</f>
        <v>49</v>
      </c>
      <c r="N791" s="55" t="n">
        <f aca="false">AVERAGE(K791,M791)</f>
        <v>55</v>
      </c>
      <c r="O791" s="55" t="n">
        <f aca="false">IF(TOT!AN793&lt;13.4,IF(N791&gt;73,73,N791),N791)</f>
        <v>55</v>
      </c>
      <c r="P791" s="55" t="n">
        <f aca="false">IF(TOT!AN793&lt;13.4,IF(O791&gt;73,73,O791),O791)</f>
        <v>55</v>
      </c>
    </row>
    <row r="792" customFormat="false" ht="13" hidden="false" customHeight="true" outlineLevel="0" collapsed="false">
      <c r="A792" s="17" t="s">
        <v>3599</v>
      </c>
      <c r="B792" s="27" t="n">
        <f aca="false">'SK - Tableau 1'!G792</f>
        <v>60</v>
      </c>
      <c r="C792" s="54" t="n">
        <f aca="false">(TOT!BQ794*60)/TOT!AK794</f>
        <v>3.27868852459016</v>
      </c>
      <c r="D792" s="27" t="n">
        <f aca="false">VLOOKUP(C792,'PH - GIVEAWAYS'!$A$3:$B$55,2)</f>
        <v>51</v>
      </c>
      <c r="E792" s="27" t="n">
        <f aca="false">IF(TOT!AK794&lt;400,IF(D792&gt;66,66,D792),D792)</f>
        <v>51</v>
      </c>
      <c r="F792" s="27" t="n">
        <f aca="false">IF(TOT!AK794&lt;200,IF(E792&gt;60,60,E792),E792)</f>
        <v>51</v>
      </c>
      <c r="G792" s="50" t="n">
        <f aca="false">(TOT!BS794*60)/TOT!AK794</f>
        <v>4.59016393442623</v>
      </c>
      <c r="H792" s="55" t="n">
        <f aca="false">VLOOKUP(G792,'PH - BLOCKED SHOTS'!$A$3:$B$55,2)</f>
        <v>86</v>
      </c>
      <c r="I792" s="55" t="n">
        <f aca="false">IF(TOT!AK794&lt;400,IF(H792&gt;66,66,H792),H792)</f>
        <v>66</v>
      </c>
      <c r="J792" s="55" t="n">
        <f aca="false">IF(TOT!AK794&lt;200,IF(I792&gt;60,60,I792),I792)</f>
        <v>60</v>
      </c>
      <c r="K792" s="55" t="n">
        <f aca="false">((B792+F792+F792+J792)/4)+TOT!DC794</f>
        <v>55.5</v>
      </c>
      <c r="L792" s="55"/>
      <c r="M792" s="55" t="n">
        <f aca="false">VLOOKUP(TOT!FE794,'PH - GAME SCORE'!$A$3:$B$55,2)</f>
        <v>65</v>
      </c>
      <c r="N792" s="55" t="n">
        <f aca="false">AVERAGE(K792,M792)</f>
        <v>60.25</v>
      </c>
      <c r="O792" s="55" t="n">
        <f aca="false">IF(TOT!AN794&lt;13.4,IF(N792&gt;73,73,N792),N792)</f>
        <v>60.25</v>
      </c>
      <c r="P792" s="55" t="n">
        <f aca="false">IF(TOT!AN794&lt;13.4,IF(O792&gt;73,73,O792),O792)</f>
        <v>60.25</v>
      </c>
    </row>
    <row r="793" customFormat="false" ht="13" hidden="false" customHeight="true" outlineLevel="0" collapsed="false">
      <c r="A793" s="17" t="s">
        <v>3602</v>
      </c>
      <c r="B793" s="27" t="n">
        <f aca="false">'SK - Tableau 1'!G793</f>
        <v>74</v>
      </c>
      <c r="C793" s="54" t="n">
        <f aca="false">(TOT!BQ795*60)/TOT!AK795</f>
        <v>1.78714629396265</v>
      </c>
      <c r="D793" s="27" t="n">
        <f aca="false">VLOOKUP(C793,'PH - GIVEAWAYS'!$A$3:$B$55,2)</f>
        <v>73</v>
      </c>
      <c r="E793" s="27" t="n">
        <f aca="false">IF(TOT!AK795&lt;400,IF(D793&gt;66,66,D793),D793)</f>
        <v>73</v>
      </c>
      <c r="F793" s="27" t="n">
        <f aca="false">IF(TOT!AK795&lt;200,IF(E793&gt;60,60,E793),E793)</f>
        <v>73</v>
      </c>
      <c r="G793" s="50" t="n">
        <f aca="false">(TOT!BS795*60)/TOT!AK795</f>
        <v>1.64967350211937</v>
      </c>
      <c r="H793" s="55" t="n">
        <f aca="false">VLOOKUP(G793,'PH - BLOCKED SHOTS'!$A$3:$B$55,2)</f>
        <v>57</v>
      </c>
      <c r="I793" s="55" t="n">
        <f aca="false">IF(TOT!AK795&lt;400,IF(H793&gt;66,66,H793),H793)</f>
        <v>57</v>
      </c>
      <c r="J793" s="55" t="n">
        <f aca="false">IF(TOT!AK795&lt;200,IF(I793&gt;60,60,I793),I793)</f>
        <v>57</v>
      </c>
      <c r="K793" s="55" t="n">
        <f aca="false">((B793+F793+F793+J793)/4)+TOT!DC795</f>
        <v>71.25</v>
      </c>
      <c r="L793" s="55"/>
      <c r="M793" s="55" t="n">
        <f aca="false">VLOOKUP(TOT!FE795,'PH - GAME SCORE'!$A$3:$B$55,2)</f>
        <v>80</v>
      </c>
      <c r="N793" s="55" t="n">
        <f aca="false">AVERAGE(K793,M793)</f>
        <v>75.625</v>
      </c>
      <c r="O793" s="55" t="n">
        <f aca="false">IF(TOT!AN795&lt;13.4,IF(N793&gt;73,73,N793),N793)</f>
        <v>75.625</v>
      </c>
      <c r="P793" s="55" t="n">
        <f aca="false">IF(TOT!AN795&lt;13.4,IF(O793&gt;73,73,O793),O793)</f>
        <v>75.625</v>
      </c>
    </row>
    <row r="794" customFormat="false" ht="13" hidden="false" customHeight="true" outlineLevel="0" collapsed="false">
      <c r="A794" s="17" t="s">
        <v>3605</v>
      </c>
      <c r="B794" s="27" t="n">
        <f aca="false">'SK - Tableau 1'!G794</f>
        <v>65</v>
      </c>
      <c r="C794" s="54" t="n">
        <f aca="false">(TOT!BQ796*60)/TOT!AK796</f>
        <v>2.19211447708936</v>
      </c>
      <c r="D794" s="27" t="n">
        <f aca="false">VLOOKUP(C794,'PH - GIVEAWAYS'!$A$3:$B$55,2)</f>
        <v>65</v>
      </c>
      <c r="E794" s="27" t="n">
        <f aca="false">IF(TOT!AK796&lt;400,IF(D794&gt;66,66,D794),D794)</f>
        <v>65</v>
      </c>
      <c r="F794" s="27" t="n">
        <f aca="false">IF(TOT!AK796&lt;200,IF(E794&gt;60,60,E794),E794)</f>
        <v>65</v>
      </c>
      <c r="G794" s="50" t="n">
        <f aca="false">(TOT!BS796*60)/TOT!AK796</f>
        <v>5.66296239914751</v>
      </c>
      <c r="H794" s="55" t="n">
        <f aca="false">VLOOKUP(G794,'PH - BLOCKED SHOTS'!$A$3:$B$55,2)</f>
        <v>93</v>
      </c>
      <c r="I794" s="55" t="n">
        <f aca="false">IF(TOT!AK796&lt;400,IF(H794&gt;66,66,H794),H794)</f>
        <v>66</v>
      </c>
      <c r="J794" s="55" t="n">
        <f aca="false">IF(TOT!AK796&lt;200,IF(I794&gt;60,60,I794),I794)</f>
        <v>66</v>
      </c>
      <c r="K794" s="55" t="n">
        <f aca="false">((B794+F794+F794+J794)/4)+TOT!DC796</f>
        <v>65.25</v>
      </c>
      <c r="L794" s="55"/>
      <c r="M794" s="55" t="n">
        <f aca="false">VLOOKUP(TOT!FE796,'PH - GAME SCORE'!$A$3:$B$55,2)</f>
        <v>51</v>
      </c>
      <c r="N794" s="55" t="n">
        <f aca="false">AVERAGE(K794,M794)</f>
        <v>58.125</v>
      </c>
      <c r="O794" s="55" t="n">
        <f aca="false">IF(TOT!AN796&lt;13.4,IF(N794&gt;73,73,N794),N794)</f>
        <v>58.125</v>
      </c>
      <c r="P794" s="55" t="n">
        <f aca="false">IF(TOT!AN796&lt;13.4,IF(O794&gt;73,73,O794),O794)</f>
        <v>58.125</v>
      </c>
    </row>
    <row r="795" customFormat="false" ht="13" hidden="false" customHeight="true" outlineLevel="0" collapsed="false">
      <c r="A795" s="17" t="s">
        <v>3610</v>
      </c>
      <c r="B795" s="27" t="n">
        <f aca="false">'SK - Tableau 1'!G795</f>
        <v>60</v>
      </c>
      <c r="C795" s="54" t="n">
        <f aca="false">(TOT!BQ797*60)/TOT!AK797</f>
        <v>2.33500891843692</v>
      </c>
      <c r="D795" s="27" t="n">
        <f aca="false">VLOOKUP(C795,'PH - GIVEAWAYS'!$A$3:$B$55,2)</f>
        <v>62</v>
      </c>
      <c r="E795" s="27" t="n">
        <f aca="false">IF(TOT!AK797&lt;400,IF(D795&gt;66,66,D795),D795)</f>
        <v>62</v>
      </c>
      <c r="F795" s="27" t="n">
        <f aca="false">IF(TOT!AK797&lt;200,IF(E795&gt;60,60,E795),E795)</f>
        <v>60</v>
      </c>
      <c r="G795" s="50" t="n">
        <f aca="false">(TOT!BS797*60)/TOT!AK797</f>
        <v>5.83752229609229</v>
      </c>
      <c r="H795" s="55" t="n">
        <f aca="false">VLOOKUP(G795,'PH - BLOCKED SHOTS'!$A$3:$B$55,2)</f>
        <v>94</v>
      </c>
      <c r="I795" s="55" t="n">
        <f aca="false">IF(TOT!AK797&lt;400,IF(H795&gt;66,66,H795),H795)</f>
        <v>66</v>
      </c>
      <c r="J795" s="55" t="n">
        <f aca="false">IF(TOT!AK797&lt;200,IF(I795&gt;60,60,I795),I795)</f>
        <v>60</v>
      </c>
      <c r="K795" s="55" t="n">
        <f aca="false">((B795+F795+F795+J795)/4)+TOT!DC797</f>
        <v>60</v>
      </c>
      <c r="L795" s="55"/>
      <c r="M795" s="55" t="n">
        <f aca="false">VLOOKUP(TOT!FE797,'PH - GAME SCORE'!$A$3:$B$55,2)</f>
        <v>60</v>
      </c>
      <c r="N795" s="55" t="n">
        <f aca="false">AVERAGE(K795,M795)</f>
        <v>60</v>
      </c>
      <c r="O795" s="55" t="n">
        <f aca="false">IF(TOT!AN797&lt;13.4,IF(N795&gt;73,73,N795),N795)</f>
        <v>60</v>
      </c>
      <c r="P795" s="55" t="n">
        <f aca="false">IF(TOT!AN797&lt;13.4,IF(O795&gt;73,73,O795),O795)</f>
        <v>60</v>
      </c>
    </row>
    <row r="796" customFormat="false" ht="13" hidden="false" customHeight="true" outlineLevel="0" collapsed="false">
      <c r="A796" s="17" t="s">
        <v>3613</v>
      </c>
      <c r="B796" s="27" t="n">
        <f aca="false">'SK - Tableau 1'!G796</f>
        <v>57</v>
      </c>
      <c r="C796" s="54" t="n">
        <f aca="false">(TOT!BQ798*60)/TOT!AK798</f>
        <v>2.84581719863431</v>
      </c>
      <c r="D796" s="27" t="n">
        <f aca="false">VLOOKUP(C796,'PH - GIVEAWAYS'!$A$3:$B$55,2)</f>
        <v>55</v>
      </c>
      <c r="E796" s="27" t="n">
        <f aca="false">IF(TOT!AK798&lt;400,IF(D796&gt;66,66,D796),D796)</f>
        <v>55</v>
      </c>
      <c r="F796" s="27" t="n">
        <f aca="false">IF(TOT!AK798&lt;200,IF(E796&gt;60,60,E796),E796)</f>
        <v>55</v>
      </c>
      <c r="G796" s="50" t="n">
        <f aca="false">(TOT!BS798*60)/TOT!AK798</f>
        <v>1.81472401072333</v>
      </c>
      <c r="H796" s="55" t="n">
        <f aca="false">VLOOKUP(G796,'PH - BLOCKED SHOTS'!$A$3:$B$55,2)</f>
        <v>60</v>
      </c>
      <c r="I796" s="55" t="n">
        <f aca="false">IF(TOT!AK798&lt;400,IF(H796&gt;66,66,H796),H796)</f>
        <v>60</v>
      </c>
      <c r="J796" s="55" t="n">
        <f aca="false">IF(TOT!AK798&lt;200,IF(I796&gt;60,60,I796),I796)</f>
        <v>60</v>
      </c>
      <c r="K796" s="55" t="n">
        <f aca="false">((B796+F796+F796+J796)/4)+TOT!DC798</f>
        <v>56.75</v>
      </c>
      <c r="L796" s="55"/>
      <c r="M796" s="55" t="n">
        <f aca="false">VLOOKUP(TOT!FE798,'PH - GAME SCORE'!$A$3:$B$55,2)</f>
        <v>98</v>
      </c>
      <c r="N796" s="55" t="n">
        <f aca="false">AVERAGE(K796,M796)</f>
        <v>77.375</v>
      </c>
      <c r="O796" s="55" t="n">
        <f aca="false">IF(TOT!AN798&lt;13.4,IF(N796&gt;73,73,N796),N796)</f>
        <v>77.375</v>
      </c>
      <c r="P796" s="55" t="n">
        <f aca="false">IF(TOT!AN798&lt;13.4,IF(O796&gt;73,73,O796),O796)</f>
        <v>77.375</v>
      </c>
    </row>
    <row r="797" customFormat="false" ht="13" hidden="false" customHeight="true" outlineLevel="0" collapsed="false">
      <c r="A797" s="17" t="s">
        <v>3617</v>
      </c>
      <c r="B797" s="27" t="n">
        <f aca="false">'SK - Tableau 1'!G797</f>
        <v>50</v>
      </c>
      <c r="C797" s="54" t="n">
        <f aca="false">(TOT!BQ799*60)/TOT!AK799</f>
        <v>0.146687311547552</v>
      </c>
      <c r="D797" s="27" t="n">
        <f aca="false">VLOOKUP(C797,'PH - GIVEAWAYS'!$A$3:$B$55,2)</f>
        <v>99</v>
      </c>
      <c r="E797" s="27" t="n">
        <f aca="false">IF(TOT!AK799&lt;400,IF(D797&gt;66,66,D797),D797)</f>
        <v>99</v>
      </c>
      <c r="F797" s="27" t="n">
        <f aca="false">IF(TOT!AK799&lt;200,IF(E797&gt;60,60,E797),E797)</f>
        <v>99</v>
      </c>
      <c r="G797" s="50" t="n">
        <f aca="false">(TOT!BS799*60)/TOT!AK799</f>
        <v>2.78705891940349</v>
      </c>
      <c r="H797" s="55" t="n">
        <f aca="false">VLOOKUP(G797,'PH - BLOCKED SHOTS'!$A$3:$B$55,2)</f>
        <v>71</v>
      </c>
      <c r="I797" s="55" t="n">
        <f aca="false">IF(TOT!AK799&lt;400,IF(H797&gt;66,66,H797),H797)</f>
        <v>71</v>
      </c>
      <c r="J797" s="55" t="n">
        <f aca="false">IF(TOT!AK799&lt;200,IF(I797&gt;60,60,I797),I797)</f>
        <v>71</v>
      </c>
      <c r="K797" s="55" t="n">
        <f aca="false">((B797+F797+F797+J797)/4)+TOT!DC799</f>
        <v>80.75</v>
      </c>
      <c r="L797" s="55"/>
      <c r="M797" s="55" t="n">
        <f aca="false">VLOOKUP(TOT!FE799,'PH - GAME SCORE'!$A$3:$B$55,2)</f>
        <v>57</v>
      </c>
      <c r="N797" s="55" t="n">
        <f aca="false">AVERAGE(K797,M797)</f>
        <v>68.875</v>
      </c>
      <c r="O797" s="55" t="n">
        <f aca="false">IF(TOT!AN799&lt;13.4,IF(N797&gt;73,73,N797),N797)</f>
        <v>68.875</v>
      </c>
      <c r="P797" s="55" t="n">
        <f aca="false">IF(TOT!AN799&lt;13.4,IF(O797&gt;73,73,O797),O797)</f>
        <v>68.875</v>
      </c>
    </row>
    <row r="798" customFormat="false" ht="13" hidden="false" customHeight="true" outlineLevel="0" collapsed="false">
      <c r="A798" s="17" t="s">
        <v>3620</v>
      </c>
      <c r="B798" s="27" t="n">
        <f aca="false">'SK - Tableau 1'!G798</f>
        <v>84</v>
      </c>
      <c r="C798" s="54" t="n">
        <f aca="false">(TOT!BQ800*60)/TOT!AK800</f>
        <v>1.4298609857375</v>
      </c>
      <c r="D798" s="27" t="n">
        <f aca="false">VLOOKUP(C798,'PH - GIVEAWAYS'!$A$3:$B$55,2)</f>
        <v>82</v>
      </c>
      <c r="E798" s="27" t="n">
        <f aca="false">IF(TOT!AK800&lt;400,IF(D798&gt;66,66,D798),D798)</f>
        <v>82</v>
      </c>
      <c r="F798" s="27" t="n">
        <f aca="false">IF(TOT!AK800&lt;200,IF(E798&gt;60,60,E798),E798)</f>
        <v>82</v>
      </c>
      <c r="G798" s="50" t="n">
        <f aca="false">(TOT!BS800*60)/TOT!AK800</f>
        <v>0.953240657158332</v>
      </c>
      <c r="H798" s="55" t="n">
        <f aca="false">VLOOKUP(G798,'PH - BLOCKED SHOTS'!$A$3:$B$55,2)</f>
        <v>49</v>
      </c>
      <c r="I798" s="55" t="n">
        <f aca="false">IF(TOT!AK800&lt;400,IF(H798&gt;66,66,H798),H798)</f>
        <v>49</v>
      </c>
      <c r="J798" s="55" t="n">
        <f aca="false">IF(TOT!AK800&lt;200,IF(I798&gt;60,60,I798),I798)</f>
        <v>49</v>
      </c>
      <c r="K798" s="55" t="n">
        <f aca="false">((B798+F798+F798+J798)/4)+TOT!DC800</f>
        <v>82.25</v>
      </c>
      <c r="L798" s="55"/>
      <c r="M798" s="55" t="n">
        <f aca="false">VLOOKUP(TOT!FE800,'PH - GAME SCORE'!$A$3:$B$55,2)</f>
        <v>91</v>
      </c>
      <c r="N798" s="55" t="n">
        <f aca="false">AVERAGE(K798,M798)</f>
        <v>86.625</v>
      </c>
      <c r="O798" s="55" t="n">
        <f aca="false">IF(TOT!AN800&lt;13.4,IF(N798&gt;73,73,N798),N798)</f>
        <v>86.625</v>
      </c>
      <c r="P798" s="55" t="n">
        <f aca="false">IF(TOT!AN800&lt;13.4,IF(O798&gt;73,73,O798),O798)</f>
        <v>86.625</v>
      </c>
    </row>
    <row r="799" customFormat="false" ht="13" hidden="false" customHeight="true" outlineLevel="0" collapsed="false">
      <c r="A799" s="17" t="s">
        <v>3625</v>
      </c>
      <c r="B799" s="27" t="n">
        <f aca="false">'SK - Tableau 1'!G799</f>
        <v>76</v>
      </c>
      <c r="C799" s="54" t="n">
        <f aca="false">(TOT!BQ801*60)/TOT!AK801</f>
        <v>1.95797011678331</v>
      </c>
      <c r="D799" s="27" t="n">
        <f aca="false">VLOOKUP(C799,'PH - GIVEAWAYS'!$A$3:$B$55,2)</f>
        <v>70</v>
      </c>
      <c r="E799" s="27" t="n">
        <f aca="false">IF(TOT!AK801&lt;400,IF(D799&gt;66,66,D799),D799)</f>
        <v>70</v>
      </c>
      <c r="F799" s="27" t="n">
        <f aca="false">IF(TOT!AK801&lt;200,IF(E799&gt;60,60,E799),E799)</f>
        <v>70</v>
      </c>
      <c r="G799" s="50" t="n">
        <f aca="false">(TOT!BS801*60)/TOT!AK801</f>
        <v>3.48083576317032</v>
      </c>
      <c r="H799" s="55" t="n">
        <f aca="false">VLOOKUP(G799,'PH - BLOCKED SHOTS'!$A$3:$B$55,2)</f>
        <v>77</v>
      </c>
      <c r="I799" s="55" t="n">
        <f aca="false">IF(TOT!AK801&lt;400,IF(H799&gt;66,66,H799),H799)</f>
        <v>77</v>
      </c>
      <c r="J799" s="55" t="n">
        <f aca="false">IF(TOT!AK801&lt;200,IF(I799&gt;60,60,I799),I799)</f>
        <v>77</v>
      </c>
      <c r="K799" s="55" t="n">
        <f aca="false">((B799+F799+F799+J799)/4)+TOT!DC801</f>
        <v>74.25</v>
      </c>
      <c r="L799" s="55"/>
      <c r="M799" s="55" t="n">
        <f aca="false">VLOOKUP(TOT!FE801,'PH - GAME SCORE'!$A$3:$B$55,2)</f>
        <v>66</v>
      </c>
      <c r="N799" s="55" t="n">
        <f aca="false">AVERAGE(K799,M799)</f>
        <v>70.125</v>
      </c>
      <c r="O799" s="55" t="n">
        <f aca="false">IF(TOT!AN801&lt;13.4,IF(N799&gt;73,73,N799),N799)</f>
        <v>70.125</v>
      </c>
      <c r="P799" s="55" t="n">
        <f aca="false">IF(TOT!AN801&lt;13.4,IF(O799&gt;73,73,O799),O799)</f>
        <v>70.125</v>
      </c>
    </row>
    <row r="800" customFormat="false" ht="13" hidden="false" customHeight="true" outlineLevel="0" collapsed="false">
      <c r="A800" s="17" t="s">
        <v>3629</v>
      </c>
      <c r="B800" s="27" t="n">
        <f aca="false">'SK - Tableau 1'!G800</f>
        <v>60</v>
      </c>
      <c r="C800" s="54" t="n">
        <f aca="false">(TOT!BQ802*60)/TOT!AK802</f>
        <v>2.88685146080038</v>
      </c>
      <c r="D800" s="27" t="n">
        <f aca="false">VLOOKUP(C800,'PH - GIVEAWAYS'!$A$3:$B$55,2)</f>
        <v>55</v>
      </c>
      <c r="E800" s="27" t="n">
        <f aca="false">IF(TOT!AK802&lt;400,IF(D800&gt;66,66,D800),D800)</f>
        <v>55</v>
      </c>
      <c r="F800" s="27" t="n">
        <f aca="false">IF(TOT!AK802&lt;200,IF(E800&gt;60,60,E800),E800)</f>
        <v>55</v>
      </c>
      <c r="G800" s="50" t="n">
        <f aca="false">(TOT!BS802*60)/TOT!AK802</f>
        <v>5.29256101146736</v>
      </c>
      <c r="H800" s="55" t="n">
        <f aca="false">VLOOKUP(G800,'PH - BLOCKED SHOTS'!$A$3:$B$55,2)</f>
        <v>91</v>
      </c>
      <c r="I800" s="55" t="n">
        <f aca="false">IF(TOT!AK802&lt;400,IF(H800&gt;66,66,H800),H800)</f>
        <v>91</v>
      </c>
      <c r="J800" s="55" t="n">
        <f aca="false">IF(TOT!AK802&lt;200,IF(I800&gt;60,60,I800),I800)</f>
        <v>91</v>
      </c>
      <c r="K800" s="55" t="n">
        <f aca="false">((B800+F800+F800+J800)/4)+TOT!DC802</f>
        <v>66.25</v>
      </c>
      <c r="L800" s="55"/>
      <c r="M800" s="55" t="n">
        <f aca="false">VLOOKUP(TOT!FE802,'PH - GAME SCORE'!$A$3:$B$55,2)</f>
        <v>68</v>
      </c>
      <c r="N800" s="55" t="n">
        <f aca="false">AVERAGE(K800,M800)</f>
        <v>67.125</v>
      </c>
      <c r="O800" s="55" t="n">
        <f aca="false">IF(TOT!AN802&lt;13.4,IF(N800&gt;73,73,N800),N800)</f>
        <v>67.125</v>
      </c>
      <c r="P800" s="55" t="n">
        <f aca="false">IF(TOT!AN802&lt;13.4,IF(O800&gt;73,73,O800),O800)</f>
        <v>67.125</v>
      </c>
    </row>
    <row r="801" customFormat="false" ht="13" hidden="false" customHeight="true" outlineLevel="0" collapsed="false">
      <c r="A801" s="17" t="s">
        <v>3633</v>
      </c>
      <c r="B801" s="27" t="n">
        <f aca="false">'SK - Tableau 1'!G801</f>
        <v>99</v>
      </c>
      <c r="C801" s="54" t="n">
        <f aca="false">(TOT!BQ803*60)/TOT!AK803</f>
        <v>1.86332648141844</v>
      </c>
      <c r="D801" s="27" t="n">
        <f aca="false">VLOOKUP(C801,'PH - GIVEAWAYS'!$A$3:$B$55,2)</f>
        <v>72</v>
      </c>
      <c r="E801" s="27" t="n">
        <f aca="false">IF(TOT!AK803&lt;400,IF(D801&gt;66,66,D801),D801)</f>
        <v>72</v>
      </c>
      <c r="F801" s="27" t="n">
        <f aca="false">IF(TOT!AK803&lt;200,IF(E801&gt;60,60,E801),E801)</f>
        <v>72</v>
      </c>
      <c r="G801" s="50" t="n">
        <f aca="false">(TOT!BS803*60)/TOT!AK803</f>
        <v>0.958282190443769</v>
      </c>
      <c r="H801" s="55" t="n">
        <f aca="false">VLOOKUP(G801,'PH - BLOCKED SHOTS'!$A$3:$B$55,2)</f>
        <v>49</v>
      </c>
      <c r="I801" s="55" t="n">
        <f aca="false">IF(TOT!AK803&lt;400,IF(H801&gt;66,66,H801),H801)</f>
        <v>49</v>
      </c>
      <c r="J801" s="55" t="n">
        <f aca="false">IF(TOT!AK803&lt;200,IF(I801&gt;60,60,I801),I801)</f>
        <v>49</v>
      </c>
      <c r="K801" s="55" t="n">
        <f aca="false">((B801+F801+F801+J801)/4)+TOT!DC803</f>
        <v>89</v>
      </c>
      <c r="L801" s="55"/>
      <c r="M801" s="55" t="n">
        <f aca="false">VLOOKUP(TOT!FE803,'PH - GAME SCORE'!$A$3:$B$55,2)</f>
        <v>78</v>
      </c>
      <c r="N801" s="55" t="n">
        <f aca="false">AVERAGE(K801,M801)</f>
        <v>83.5</v>
      </c>
      <c r="O801" s="55" t="n">
        <f aca="false">IF(TOT!AN803&lt;13.4,IF(N801&gt;73,73,N801),N801)</f>
        <v>83.5</v>
      </c>
      <c r="P801" s="55" t="n">
        <f aca="false">IF(TOT!AN803&lt;13.4,IF(O801&gt;73,73,O801),O801)</f>
        <v>83.5</v>
      </c>
    </row>
    <row r="802" customFormat="false" ht="13" hidden="false" customHeight="true" outlineLevel="0" collapsed="false">
      <c r="A802" s="17" t="s">
        <v>3637</v>
      </c>
      <c r="B802" s="27" t="n">
        <f aca="false">'SK - Tableau 1'!G802</f>
        <v>93</v>
      </c>
      <c r="C802" s="54" t="n">
        <f aca="false">(TOT!BQ804*60)/TOT!AK804</f>
        <v>2.71220492214965</v>
      </c>
      <c r="D802" s="27" t="n">
        <f aca="false">VLOOKUP(C802,'PH - GIVEAWAYS'!$A$3:$B$55,2)</f>
        <v>57</v>
      </c>
      <c r="E802" s="27" t="n">
        <f aca="false">IF(TOT!AK804&lt;400,IF(D802&gt;66,66,D802),D802)</f>
        <v>57</v>
      </c>
      <c r="F802" s="27" t="n">
        <f aca="false">IF(TOT!AK804&lt;200,IF(E802&gt;60,60,E802),E802)</f>
        <v>57</v>
      </c>
      <c r="G802" s="50" t="n">
        <f aca="false">(TOT!BS804*60)/TOT!AK804</f>
        <v>4.52034153691609</v>
      </c>
      <c r="H802" s="55" t="n">
        <f aca="false">VLOOKUP(G802,'PH - BLOCKED SHOTS'!$A$3:$B$55,2)</f>
        <v>86</v>
      </c>
      <c r="I802" s="55" t="n">
        <f aca="false">IF(TOT!AK804&lt;400,IF(H802&gt;66,66,H802),H802)</f>
        <v>86</v>
      </c>
      <c r="J802" s="55" t="n">
        <f aca="false">IF(TOT!AK804&lt;200,IF(I802&gt;60,60,I802),I802)</f>
        <v>86</v>
      </c>
      <c r="K802" s="55" t="n">
        <f aca="false">((B802+F802+F802+J802)/4)+TOT!DC804</f>
        <v>73.25</v>
      </c>
      <c r="L802" s="55"/>
      <c r="M802" s="55" t="n">
        <f aca="false">VLOOKUP(TOT!FE804,'PH - GAME SCORE'!$A$3:$B$55,2)</f>
        <v>77</v>
      </c>
      <c r="N802" s="55" t="n">
        <f aca="false">AVERAGE(K802,M802)</f>
        <v>75.125</v>
      </c>
      <c r="O802" s="55" t="n">
        <f aca="false">IF(TOT!AN804&lt;13.4,IF(N802&gt;73,73,N802),N802)</f>
        <v>75.125</v>
      </c>
      <c r="P802" s="55" t="n">
        <f aca="false">IF(TOT!AN804&lt;13.4,IF(O802&gt;73,73,O802),O802)</f>
        <v>75.125</v>
      </c>
    </row>
    <row r="803" customFormat="false" ht="13" hidden="false" customHeight="true" outlineLevel="0" collapsed="false">
      <c r="A803" s="17" t="s">
        <v>3642</v>
      </c>
      <c r="B803" s="27" t="n">
        <f aca="false">'SK - Tableau 1'!G803</f>
        <v>66</v>
      </c>
      <c r="C803" s="54" t="n">
        <f aca="false">(TOT!BQ805*60)/TOT!AK805</f>
        <v>1.37743154930444</v>
      </c>
      <c r="D803" s="27" t="n">
        <f aca="false">VLOOKUP(C803,'PH - GIVEAWAYS'!$A$3:$B$55,2)</f>
        <v>83</v>
      </c>
      <c r="E803" s="27" t="n">
        <f aca="false">IF(TOT!AK805&lt;400,IF(D803&gt;66,66,D803),D803)</f>
        <v>83</v>
      </c>
      <c r="F803" s="27" t="n">
        <f aca="false">IF(TOT!AK805&lt;200,IF(E803&gt;60,60,E803),E803)</f>
        <v>83</v>
      </c>
      <c r="G803" s="50" t="n">
        <f aca="false">(TOT!BS805*60)/TOT!AK805</f>
        <v>3.25073845635848</v>
      </c>
      <c r="H803" s="55" t="n">
        <f aca="false">VLOOKUP(G803,'PH - BLOCKED SHOTS'!$A$3:$B$55,2)</f>
        <v>75</v>
      </c>
      <c r="I803" s="55" t="n">
        <f aca="false">IF(TOT!AK805&lt;400,IF(H803&gt;66,66,H803),H803)</f>
        <v>75</v>
      </c>
      <c r="J803" s="55" t="n">
        <f aca="false">IF(TOT!AK805&lt;200,IF(I803&gt;60,60,I803),I803)</f>
        <v>75</v>
      </c>
      <c r="K803" s="55" t="n">
        <f aca="false">((B803+F803+F803+J803)/4)+TOT!DC805</f>
        <v>77.75</v>
      </c>
      <c r="L803" s="55"/>
      <c r="M803" s="55" t="n">
        <f aca="false">VLOOKUP(TOT!FE805,'PH - GAME SCORE'!$A$3:$B$55,2)</f>
        <v>67</v>
      </c>
      <c r="N803" s="55" t="n">
        <f aca="false">AVERAGE(K803,M803)</f>
        <v>72.375</v>
      </c>
      <c r="O803" s="55" t="n">
        <f aca="false">IF(TOT!AN805&lt;13.4,IF(N803&gt;73,73,N803),N803)</f>
        <v>72.375</v>
      </c>
      <c r="P803" s="55" t="n">
        <f aca="false">IF(TOT!AN805&lt;13.4,IF(O803&gt;73,73,O803),O803)</f>
        <v>72.375</v>
      </c>
    </row>
    <row r="804" customFormat="false" ht="13" hidden="false" customHeight="true" outlineLevel="0" collapsed="false">
      <c r="A804" s="17" t="s">
        <v>3646</v>
      </c>
      <c r="B804" s="27" t="n">
        <f aca="false">'SK - Tableau 1'!G804</f>
        <v>54</v>
      </c>
      <c r="C804" s="54" t="n">
        <f aca="false">(TOT!BQ806*60)/TOT!AK806</f>
        <v>1.99288650234585</v>
      </c>
      <c r="D804" s="27" t="n">
        <f aca="false">VLOOKUP(C804,'PH - GIVEAWAYS'!$A$3:$B$55,2)</f>
        <v>69</v>
      </c>
      <c r="E804" s="27" t="n">
        <f aca="false">IF(TOT!AK806&lt;400,IF(D804&gt;66,66,D804),D804)</f>
        <v>69</v>
      </c>
      <c r="F804" s="27" t="n">
        <f aca="false">IF(TOT!AK806&lt;200,IF(E804&gt;60,60,E804),E804)</f>
        <v>69</v>
      </c>
      <c r="G804" s="50" t="n">
        <f aca="false">(TOT!BS806*60)/TOT!AK806</f>
        <v>2.39146380281502</v>
      </c>
      <c r="H804" s="55" t="n">
        <f aca="false">VLOOKUP(G804,'PH - BLOCKED SHOTS'!$A$3:$B$55,2)</f>
        <v>66</v>
      </c>
      <c r="I804" s="55" t="n">
        <f aca="false">IF(TOT!AK806&lt;400,IF(H804&gt;66,66,H804),H804)</f>
        <v>66</v>
      </c>
      <c r="J804" s="55" t="n">
        <f aca="false">IF(TOT!AK806&lt;200,IF(I804&gt;60,60,I804),I804)</f>
        <v>66</v>
      </c>
      <c r="K804" s="55" t="n">
        <f aca="false">((B804+F804+F804+J804)/4)+TOT!DC806</f>
        <v>77.5</v>
      </c>
      <c r="L804" s="55"/>
      <c r="M804" s="55" t="n">
        <f aca="false">VLOOKUP(TOT!FE806,'PH - GAME SCORE'!$A$3:$B$55,2)</f>
        <v>81</v>
      </c>
      <c r="N804" s="55" t="n">
        <f aca="false">AVERAGE(K804,M804)</f>
        <v>79.25</v>
      </c>
      <c r="O804" s="55" t="n">
        <f aca="false">IF(TOT!AN806&lt;13.4,IF(N804&gt;73,73,N804),N804)</f>
        <v>79.25</v>
      </c>
      <c r="P804" s="55" t="n">
        <f aca="false">IF(TOT!AN806&lt;13.4,IF(O804&gt;73,73,O804),O804)</f>
        <v>79.25</v>
      </c>
    </row>
    <row r="805" customFormat="false" ht="13" hidden="false" customHeight="true" outlineLevel="0" collapsed="false">
      <c r="A805" s="17" t="s">
        <v>3651</v>
      </c>
      <c r="B805" s="27" t="n">
        <f aca="false">'SK - Tableau 1'!G805</f>
        <v>72</v>
      </c>
      <c r="C805" s="54" t="n">
        <f aca="false">(TOT!BQ807*60)/TOT!AK807</f>
        <v>0.41999037522058</v>
      </c>
      <c r="D805" s="27" t="n">
        <f aca="false">VLOOKUP(C805,'PH - GIVEAWAYS'!$A$3:$B$55,2)</f>
        <v>99</v>
      </c>
      <c r="E805" s="27" t="n">
        <f aca="false">IF(TOT!AK807&lt;400,IF(D805&gt;66,66,D805),D805)</f>
        <v>99</v>
      </c>
      <c r="F805" s="27" t="n">
        <f aca="false">IF(TOT!AK807&lt;200,IF(E805&gt;60,60,E805),E805)</f>
        <v>99</v>
      </c>
      <c r="G805" s="50" t="n">
        <f aca="false">(TOT!BS807*60)/TOT!AK807</f>
        <v>2.15245067300547</v>
      </c>
      <c r="H805" s="55" t="n">
        <f aca="false">VLOOKUP(G805,'PH - BLOCKED SHOTS'!$A$3:$B$55,2)</f>
        <v>64</v>
      </c>
      <c r="I805" s="55" t="n">
        <f aca="false">IF(TOT!AK807&lt;400,IF(H805&gt;66,66,H805),H805)</f>
        <v>64</v>
      </c>
      <c r="J805" s="55" t="n">
        <f aca="false">IF(TOT!AK807&lt;200,IF(I805&gt;60,60,I805),I805)</f>
        <v>64</v>
      </c>
      <c r="K805" s="55" t="n">
        <f aca="false">((B805+F805+F805+J805)/4)+TOT!DC807</f>
        <v>84.5</v>
      </c>
      <c r="L805" s="55"/>
      <c r="M805" s="55" t="n">
        <f aca="false">VLOOKUP(TOT!FE807,'PH - GAME SCORE'!$A$3:$B$55,2)</f>
        <v>60</v>
      </c>
      <c r="N805" s="55" t="n">
        <f aca="false">AVERAGE(K805,M805)</f>
        <v>72.25</v>
      </c>
      <c r="O805" s="55" t="n">
        <f aca="false">IF(TOT!AN807&lt;13.4,IF(N805&gt;73,73,N805),N805)</f>
        <v>72.25</v>
      </c>
      <c r="P805" s="55" t="n">
        <f aca="false">IF(TOT!AN807&lt;13.4,IF(O805&gt;73,73,O805),O805)</f>
        <v>72.25</v>
      </c>
    </row>
    <row r="806" customFormat="false" ht="13" hidden="false" customHeight="true" outlineLevel="0" collapsed="false">
      <c r="A806" s="17" t="s">
        <v>3657</v>
      </c>
      <c r="B806" s="27" t="n">
        <f aca="false">'SK - Tableau 1'!G806</f>
        <v>72</v>
      </c>
      <c r="C806" s="54" t="n">
        <f aca="false">(TOT!BQ808*60)/TOT!AK808</f>
        <v>2.53976923602103</v>
      </c>
      <c r="D806" s="27" t="n">
        <f aca="false">VLOOKUP(C806,'PH - GIVEAWAYS'!$A$3:$B$55,2)</f>
        <v>59</v>
      </c>
      <c r="E806" s="27" t="n">
        <f aca="false">IF(TOT!AK808&lt;400,IF(D806&gt;66,66,D806),D806)</f>
        <v>59</v>
      </c>
      <c r="F806" s="27" t="n">
        <f aca="false">IF(TOT!AK808&lt;200,IF(E806&gt;60,60,E806),E806)</f>
        <v>59</v>
      </c>
      <c r="G806" s="50" t="n">
        <f aca="false">(TOT!BS808*60)/TOT!AK808</f>
        <v>4.17833003345395</v>
      </c>
      <c r="H806" s="55" t="n">
        <f aca="false">VLOOKUP(G806,'PH - BLOCKED SHOTS'!$A$3:$B$55,2)</f>
        <v>83</v>
      </c>
      <c r="I806" s="55" t="n">
        <f aca="false">IF(TOT!AK808&lt;400,IF(H806&gt;66,66,H806),H806)</f>
        <v>83</v>
      </c>
      <c r="J806" s="55" t="n">
        <f aca="false">IF(TOT!AK808&lt;200,IF(I806&gt;60,60,I806),I806)</f>
        <v>83</v>
      </c>
      <c r="K806" s="55" t="n">
        <f aca="false">((B806+F806+F806+J806)/4)+TOT!DC808</f>
        <v>68.25</v>
      </c>
      <c r="L806" s="55"/>
      <c r="M806" s="55" t="n">
        <f aca="false">VLOOKUP(TOT!FE808,'PH - GAME SCORE'!$A$3:$B$55,2)</f>
        <v>60</v>
      </c>
      <c r="N806" s="55" t="n">
        <f aca="false">AVERAGE(K806,M806)</f>
        <v>64.125</v>
      </c>
      <c r="O806" s="55" t="n">
        <f aca="false">IF(TOT!AN808&lt;13.4,IF(N806&gt;73,73,N806),N806)</f>
        <v>64.125</v>
      </c>
      <c r="P806" s="55" t="n">
        <f aca="false">IF(TOT!AN808&lt;13.4,IF(O806&gt;73,73,O806),O806)</f>
        <v>64.125</v>
      </c>
    </row>
    <row r="807" customFormat="false" ht="13" hidden="false" customHeight="true" outlineLevel="0" collapsed="false">
      <c r="A807" s="17" t="s">
        <v>3661</v>
      </c>
      <c r="B807" s="27" t="n">
        <f aca="false">'SK - Tableau 1'!G807</f>
        <v>59</v>
      </c>
      <c r="C807" s="54" t="n">
        <f aca="false">(TOT!BQ809*60)/TOT!AK809</f>
        <v>0.867699872255301</v>
      </c>
      <c r="D807" s="27" t="n">
        <f aca="false">VLOOKUP(C807,'PH - GIVEAWAYS'!$A$3:$B$55,2)</f>
        <v>94</v>
      </c>
      <c r="E807" s="27" t="n">
        <f aca="false">IF(TOT!AK809&lt;400,IF(D807&gt;66,66,D807),D807)</f>
        <v>94</v>
      </c>
      <c r="F807" s="27" t="n">
        <f aca="false">IF(TOT!AK809&lt;200,IF(E807&gt;60,60,E807),E807)</f>
        <v>94</v>
      </c>
      <c r="G807" s="50" t="n">
        <f aca="false">(TOT!BS809*60)/TOT!AK809</f>
        <v>4.3384993612765</v>
      </c>
      <c r="H807" s="55" t="n">
        <f aca="false">VLOOKUP(G807,'PH - BLOCKED SHOTS'!$A$3:$B$55,2)</f>
        <v>84</v>
      </c>
      <c r="I807" s="55" t="n">
        <f aca="false">IF(TOT!AK809&lt;400,IF(H807&gt;66,66,H807),H807)</f>
        <v>84</v>
      </c>
      <c r="J807" s="55" t="n">
        <f aca="false">IF(TOT!AK809&lt;200,IF(I807&gt;60,60,I807),I807)</f>
        <v>84</v>
      </c>
      <c r="K807" s="55" t="n">
        <f aca="false">((B807+F807+F807+J807)/4)+TOT!DC809</f>
        <v>83.75</v>
      </c>
      <c r="L807" s="55"/>
      <c r="M807" s="55" t="n">
        <f aca="false">VLOOKUP(TOT!FE809,'PH - GAME SCORE'!$A$3:$B$55,2)</f>
        <v>50</v>
      </c>
      <c r="N807" s="55" t="n">
        <f aca="false">AVERAGE(K807,M807)</f>
        <v>66.875</v>
      </c>
      <c r="O807" s="55" t="n">
        <f aca="false">IF(TOT!AN809&lt;13.4,IF(N807&gt;73,73,N807),N807)</f>
        <v>66.875</v>
      </c>
      <c r="P807" s="55" t="n">
        <f aca="false">IF(TOT!AN809&lt;13.4,IF(O807&gt;73,73,O807),O807)</f>
        <v>66.875</v>
      </c>
    </row>
    <row r="808" customFormat="false" ht="13" hidden="false" customHeight="true" outlineLevel="0" collapsed="false">
      <c r="A808" s="17" t="s">
        <v>3665</v>
      </c>
      <c r="B808" s="27" t="n">
        <f aca="false">'SK - Tableau 1'!G808</f>
        <v>57</v>
      </c>
      <c r="C808" s="54" t="n">
        <f aca="false">(TOT!BQ810*60)/TOT!AK810</f>
        <v>0.948727709291062</v>
      </c>
      <c r="D808" s="27" t="n">
        <f aca="false">VLOOKUP(C808,'PH - GIVEAWAYS'!$A$3:$B$55,2)</f>
        <v>93</v>
      </c>
      <c r="E808" s="27" t="n">
        <f aca="false">IF(TOT!AK810&lt;400,IF(D808&gt;66,66,D808),D808)</f>
        <v>93</v>
      </c>
      <c r="F808" s="27" t="n">
        <f aca="false">IF(TOT!AK810&lt;200,IF(E808&gt;60,60,E808),E808)</f>
        <v>93</v>
      </c>
      <c r="G808" s="50" t="n">
        <f aca="false">(TOT!BS810*60)/TOT!AK810</f>
        <v>4.90175983133715</v>
      </c>
      <c r="H808" s="55" t="n">
        <f aca="false">VLOOKUP(G808,'PH - BLOCKED SHOTS'!$A$3:$B$55,2)</f>
        <v>88</v>
      </c>
      <c r="I808" s="55" t="n">
        <f aca="false">IF(TOT!AK810&lt;400,IF(H808&gt;66,66,H808),H808)</f>
        <v>88</v>
      </c>
      <c r="J808" s="55" t="n">
        <f aca="false">IF(TOT!AK810&lt;200,IF(I808&gt;60,60,I808),I808)</f>
        <v>88</v>
      </c>
      <c r="K808" s="55" t="n">
        <f aca="false">((B808+F808+F808+J808)/4)+TOT!DC810</f>
        <v>84.75</v>
      </c>
      <c r="L808" s="55"/>
      <c r="M808" s="55" t="n">
        <f aca="false">VLOOKUP(TOT!FE810,'PH - GAME SCORE'!$A$3:$B$55,2)</f>
        <v>52</v>
      </c>
      <c r="N808" s="55" t="n">
        <f aca="false">AVERAGE(K808,M808)</f>
        <v>68.375</v>
      </c>
      <c r="O808" s="55" t="n">
        <f aca="false">IF(TOT!AN810&lt;13.4,IF(N808&gt;73,73,N808),N808)</f>
        <v>68.375</v>
      </c>
      <c r="P808" s="55" t="n">
        <f aca="false">IF(TOT!AN810&lt;13.4,IF(O808&gt;73,73,O808),O808)</f>
        <v>68.375</v>
      </c>
    </row>
    <row r="809" customFormat="false" ht="13" hidden="false" customHeight="true" outlineLevel="0" collapsed="false">
      <c r="A809" s="17" t="s">
        <v>3668</v>
      </c>
      <c r="B809" s="27" t="n">
        <f aca="false">'SK - Tableau 1'!G809</f>
        <v>52</v>
      </c>
      <c r="C809" s="54" t="n">
        <f aca="false">(TOT!BQ811*60)/TOT!AK811</f>
        <v>2.11685465333838</v>
      </c>
      <c r="D809" s="27" t="n">
        <f aca="false">VLOOKUP(C809,'PH - GIVEAWAYS'!$A$3:$B$55,2)</f>
        <v>67</v>
      </c>
      <c r="E809" s="27" t="n">
        <f aca="false">IF(TOT!AK811&lt;400,IF(D809&gt;66,66,D809),D809)</f>
        <v>67</v>
      </c>
      <c r="F809" s="27" t="n">
        <f aca="false">IF(TOT!AK811&lt;200,IF(E809&gt;60,60,E809),E809)</f>
        <v>67</v>
      </c>
      <c r="G809" s="50" t="n">
        <f aca="false">(TOT!BS811*60)/TOT!AK811</f>
        <v>2.4536269845513</v>
      </c>
      <c r="H809" s="55" t="n">
        <f aca="false">VLOOKUP(G809,'PH - BLOCKED SHOTS'!$A$3:$B$55,2)</f>
        <v>67</v>
      </c>
      <c r="I809" s="55" t="n">
        <f aca="false">IF(TOT!AK811&lt;400,IF(H809&gt;66,66,H809),H809)</f>
        <v>67</v>
      </c>
      <c r="J809" s="55" t="n">
        <f aca="false">IF(TOT!AK811&lt;200,IF(I809&gt;60,60,I809),I809)</f>
        <v>67</v>
      </c>
      <c r="K809" s="55" t="n">
        <f aca="false">((B809+F809+F809+J809)/4)+TOT!DC811</f>
        <v>66.25</v>
      </c>
      <c r="L809" s="55"/>
      <c r="M809" s="55" t="n">
        <f aca="false">VLOOKUP(TOT!FE811,'PH - GAME SCORE'!$A$3:$B$55,2)</f>
        <v>73</v>
      </c>
      <c r="N809" s="55" t="n">
        <f aca="false">AVERAGE(K809,M809)</f>
        <v>69.625</v>
      </c>
      <c r="O809" s="55" t="n">
        <f aca="false">IF(TOT!AN811&lt;13.4,IF(N809&gt;73,73,N809),N809)</f>
        <v>69.625</v>
      </c>
      <c r="P809" s="55" t="n">
        <f aca="false">IF(TOT!AN811&lt;13.4,IF(O809&gt;73,73,O809),O809)</f>
        <v>69.625</v>
      </c>
    </row>
    <row r="810" customFormat="false" ht="13" hidden="false" customHeight="true" outlineLevel="0" collapsed="false">
      <c r="A810" s="17" t="s">
        <v>3671</v>
      </c>
      <c r="B810" s="27" t="n">
        <f aca="false">'SK - Tableau 1'!G810</f>
        <v>70</v>
      </c>
      <c r="C810" s="54" t="n">
        <f aca="false">(TOT!BQ812*60)/TOT!AK812</f>
        <v>1.88808988240226</v>
      </c>
      <c r="D810" s="27" t="n">
        <f aca="false">VLOOKUP(C810,'PH - GIVEAWAYS'!$A$3:$B$55,2)</f>
        <v>71</v>
      </c>
      <c r="E810" s="27" t="n">
        <f aca="false">IF(TOT!AK812&lt;400,IF(D810&gt;66,66,D810),D810)</f>
        <v>71</v>
      </c>
      <c r="F810" s="27" t="n">
        <f aca="false">IF(TOT!AK812&lt;200,IF(E810&gt;60,60,E810),E810)</f>
        <v>71</v>
      </c>
      <c r="G810" s="50" t="n">
        <f aca="false">(TOT!BS812*60)/TOT!AK812</f>
        <v>2.97898625890134</v>
      </c>
      <c r="H810" s="55" t="n">
        <f aca="false">VLOOKUP(G810,'PH - BLOCKED SHOTS'!$A$3:$B$55,2)</f>
        <v>73</v>
      </c>
      <c r="I810" s="55" t="n">
        <f aca="false">IF(TOT!AK812&lt;400,IF(H810&gt;66,66,H810),H810)</f>
        <v>73</v>
      </c>
      <c r="J810" s="55" t="n">
        <f aca="false">IF(TOT!AK812&lt;200,IF(I810&gt;60,60,I810),I810)</f>
        <v>73</v>
      </c>
      <c r="K810" s="55" t="n">
        <f aca="false">((B810+F810+F810+J810)/4)+TOT!DC812</f>
        <v>79.25</v>
      </c>
      <c r="L810" s="55"/>
      <c r="M810" s="55" t="n">
        <f aca="false">VLOOKUP(TOT!FE812,'PH - GAME SCORE'!$A$3:$B$55,2)</f>
        <v>81</v>
      </c>
      <c r="N810" s="55" t="n">
        <f aca="false">AVERAGE(K810,M810)</f>
        <v>80.125</v>
      </c>
      <c r="O810" s="55" t="n">
        <f aca="false">IF(TOT!AN812&lt;13.4,IF(N810&gt;73,73,N810),N810)</f>
        <v>80.125</v>
      </c>
      <c r="P810" s="55" t="n">
        <f aca="false">IF(TOT!AN812&lt;13.4,IF(O810&gt;73,73,O810),O810)</f>
        <v>80.125</v>
      </c>
    </row>
    <row r="811" customFormat="false" ht="13" hidden="false" customHeight="true" outlineLevel="0" collapsed="false">
      <c r="A811" s="17" t="s">
        <v>3675</v>
      </c>
      <c r="B811" s="27" t="n">
        <f aca="false">'SK - Tableau 1'!G811</f>
        <v>58</v>
      </c>
      <c r="C811" s="54" t="n">
        <f aca="false">(TOT!BQ813*60)/TOT!AK813</f>
        <v>1.99115044247793</v>
      </c>
      <c r="D811" s="27" t="n">
        <f aca="false">VLOOKUP(C811,'PH - GIVEAWAYS'!$A$3:$B$55,2)</f>
        <v>69</v>
      </c>
      <c r="E811" s="27" t="n">
        <f aca="false">IF(TOT!AK813&lt;400,IF(D811&gt;66,66,D811),D811)</f>
        <v>66</v>
      </c>
      <c r="F811" s="27" t="n">
        <f aca="false">IF(TOT!AK813&lt;200,IF(E811&gt;60,60,E811),E811)</f>
        <v>60</v>
      </c>
      <c r="G811" s="50" t="n">
        <f aca="false">(TOT!BS813*60)/TOT!AK813</f>
        <v>1.49336283185845</v>
      </c>
      <c r="H811" s="55" t="n">
        <f aca="false">VLOOKUP(G811,'PH - BLOCKED SHOTS'!$A$3:$B$55,2)</f>
        <v>55</v>
      </c>
      <c r="I811" s="55" t="n">
        <f aca="false">IF(TOT!AK813&lt;400,IF(H811&gt;66,66,H811),H811)</f>
        <v>55</v>
      </c>
      <c r="J811" s="55" t="n">
        <f aca="false">IF(TOT!AK813&lt;200,IF(I811&gt;60,60,I811),I811)</f>
        <v>55</v>
      </c>
      <c r="K811" s="55" t="n">
        <f aca="false">((B811+F811+F811+J811)/4)+TOT!DC813</f>
        <v>59.25</v>
      </c>
      <c r="L811" s="55"/>
      <c r="M811" s="55" t="n">
        <f aca="false">VLOOKUP(TOT!FE813,'PH - GAME SCORE'!$A$3:$B$55,2)</f>
        <v>68</v>
      </c>
      <c r="N811" s="55" t="n">
        <f aca="false">AVERAGE(K811,M811)</f>
        <v>63.625</v>
      </c>
      <c r="O811" s="55" t="n">
        <f aca="false">IF(TOT!AN813&lt;13.4,IF(N811&gt;73,73,N811),N811)</f>
        <v>63.625</v>
      </c>
      <c r="P811" s="55" t="n">
        <f aca="false">IF(TOT!AN813&lt;13.4,IF(O811&gt;73,73,O811),O811)</f>
        <v>63.625</v>
      </c>
    </row>
    <row r="812" customFormat="false" ht="13" hidden="false" customHeight="true" outlineLevel="0" collapsed="false">
      <c r="A812" s="17" t="s">
        <v>3678</v>
      </c>
      <c r="B812" s="27" t="n">
        <f aca="false">'SK - Tableau 1'!G812</f>
        <v>61</v>
      </c>
      <c r="C812" s="54" t="n">
        <f aca="false">(TOT!BQ814*60)/TOT!AK814</f>
        <v>0.983875375785734</v>
      </c>
      <c r="D812" s="27" t="n">
        <f aca="false">VLOOKUP(C812,'PH - GIVEAWAYS'!$A$3:$B$55,2)</f>
        <v>92</v>
      </c>
      <c r="E812" s="27" t="n">
        <f aca="false">IF(TOT!AK814&lt;400,IF(D812&gt;66,66,D812),D812)</f>
        <v>66</v>
      </c>
      <c r="F812" s="27" t="n">
        <f aca="false">IF(TOT!AK814&lt;200,IF(E812&gt;60,60,E812),E812)</f>
        <v>66</v>
      </c>
      <c r="G812" s="50" t="n">
        <f aca="false">(TOT!BS814*60)/TOT!AK814</f>
        <v>1.96775075157147</v>
      </c>
      <c r="H812" s="55" t="n">
        <f aca="false">VLOOKUP(G812,'PH - BLOCKED SHOTS'!$A$3:$B$55,2)</f>
        <v>61</v>
      </c>
      <c r="I812" s="55" t="n">
        <f aca="false">IF(TOT!AK814&lt;400,IF(H812&gt;66,66,H812),H812)</f>
        <v>61</v>
      </c>
      <c r="J812" s="55" t="n">
        <f aca="false">IF(TOT!AK814&lt;200,IF(I812&gt;60,60,I812),I812)</f>
        <v>61</v>
      </c>
      <c r="K812" s="55" t="n">
        <f aca="false">((B812+F812+F812+J812)/4)+TOT!DC814</f>
        <v>66.5</v>
      </c>
      <c r="L812" s="55"/>
      <c r="M812" s="55" t="n">
        <f aca="false">VLOOKUP(TOT!FE814,'PH - GAME SCORE'!$A$3:$B$55,2)</f>
        <v>71</v>
      </c>
      <c r="N812" s="55" t="n">
        <f aca="false">AVERAGE(K812,M812)</f>
        <v>68.75</v>
      </c>
      <c r="O812" s="55" t="n">
        <f aca="false">IF(TOT!AN814&lt;13.4,IF(N812&gt;73,73,N812),N812)</f>
        <v>68.75</v>
      </c>
      <c r="P812" s="55" t="n">
        <f aca="false">IF(TOT!AN814&lt;13.4,IF(O812&gt;73,73,O812),O812)</f>
        <v>68.75</v>
      </c>
    </row>
    <row r="813" customFormat="false" ht="13" hidden="false" customHeight="true" outlineLevel="0" collapsed="false">
      <c r="A813" s="17" t="s">
        <v>3681</v>
      </c>
      <c r="B813" s="27" t="n">
        <f aca="false">'SK - Tableau 1'!G813</f>
        <v>53</v>
      </c>
      <c r="C813" s="54" t="n">
        <f aca="false">(TOT!BQ815*60)/TOT!AK815</f>
        <v>1.1303489728178</v>
      </c>
      <c r="D813" s="27" t="n">
        <f aca="false">VLOOKUP(C813,'PH - GIVEAWAYS'!$A$3:$B$55,2)</f>
        <v>88</v>
      </c>
      <c r="E813" s="27" t="n">
        <f aca="false">IF(TOT!AK815&lt;400,IF(D813&gt;66,66,D813),D813)</f>
        <v>88</v>
      </c>
      <c r="F813" s="27" t="n">
        <f aca="false">IF(TOT!AK815&lt;200,IF(E813&gt;60,60,E813),E813)</f>
        <v>88</v>
      </c>
      <c r="G813" s="50" t="n">
        <f aca="false">(TOT!BS815*60)/TOT!AK815</f>
        <v>1.93774109625909</v>
      </c>
      <c r="H813" s="55" t="n">
        <f aca="false">VLOOKUP(G813,'PH - BLOCKED SHOTS'!$A$3:$B$55,2)</f>
        <v>61</v>
      </c>
      <c r="I813" s="55" t="n">
        <f aca="false">IF(TOT!AK815&lt;400,IF(H813&gt;66,66,H813),H813)</f>
        <v>61</v>
      </c>
      <c r="J813" s="55" t="n">
        <f aca="false">IF(TOT!AK815&lt;200,IF(I813&gt;60,60,I813),I813)</f>
        <v>61</v>
      </c>
      <c r="K813" s="55" t="n">
        <f aca="false">((B813+F813+F813+J813)/4)+TOT!DC815</f>
        <v>77.5</v>
      </c>
      <c r="L813" s="55"/>
      <c r="M813" s="55" t="n">
        <f aca="false">VLOOKUP(TOT!FE815,'PH - GAME SCORE'!$A$3:$B$55,2)</f>
        <v>63</v>
      </c>
      <c r="N813" s="55" t="n">
        <f aca="false">AVERAGE(K813,M813)</f>
        <v>70.25</v>
      </c>
      <c r="O813" s="55" t="n">
        <f aca="false">IF(TOT!AN815&lt;13.4,IF(N813&gt;73,73,N813),N813)</f>
        <v>70.25</v>
      </c>
      <c r="P813" s="55" t="n">
        <f aca="false">IF(TOT!AN815&lt;13.4,IF(O813&gt;73,73,O813),O813)</f>
        <v>70.25</v>
      </c>
    </row>
    <row r="814" customFormat="false" ht="13" hidden="false" customHeight="true" outlineLevel="0" collapsed="false">
      <c r="A814" s="17" t="s">
        <v>3684</v>
      </c>
      <c r="B814" s="27" t="n">
        <f aca="false">'SK - Tableau 1'!G814</f>
        <v>91</v>
      </c>
      <c r="C814" s="54" t="n">
        <f aca="false">(TOT!BQ816*60)/TOT!AK816</f>
        <v>2.62552017045868</v>
      </c>
      <c r="D814" s="27" t="n">
        <f aca="false">VLOOKUP(C814,'PH - GIVEAWAYS'!$A$3:$B$55,2)</f>
        <v>58</v>
      </c>
      <c r="E814" s="27" t="n">
        <f aca="false">IF(TOT!AK816&lt;400,IF(D814&gt;66,66,D814),D814)</f>
        <v>58</v>
      </c>
      <c r="F814" s="27" t="n">
        <f aca="false">IF(TOT!AK816&lt;200,IF(E814&gt;60,60,E814),E814)</f>
        <v>58</v>
      </c>
      <c r="G814" s="50" t="n">
        <f aca="false">(TOT!BS816*60)/TOT!AK816</f>
        <v>2.11071229389816</v>
      </c>
      <c r="H814" s="55" t="n">
        <f aca="false">VLOOKUP(G814,'PH - BLOCKED SHOTS'!$A$3:$B$55,2)</f>
        <v>63</v>
      </c>
      <c r="I814" s="55" t="n">
        <f aca="false">IF(TOT!AK816&lt;400,IF(H814&gt;66,66,H814),H814)</f>
        <v>63</v>
      </c>
      <c r="J814" s="55" t="n">
        <f aca="false">IF(TOT!AK816&lt;200,IF(I814&gt;60,60,I814),I814)</f>
        <v>63</v>
      </c>
      <c r="K814" s="55" t="n">
        <f aca="false">((B814+F814+F814+J814)/4)+TOT!DC816</f>
        <v>67.5</v>
      </c>
      <c r="L814" s="55"/>
      <c r="M814" s="55" t="n">
        <f aca="false">VLOOKUP(TOT!FE816,'PH - GAME SCORE'!$A$3:$B$55,2)</f>
        <v>70</v>
      </c>
      <c r="N814" s="55" t="n">
        <f aca="false">AVERAGE(K814,M814)</f>
        <v>68.75</v>
      </c>
      <c r="O814" s="55" t="n">
        <f aca="false">IF(TOT!AN816&lt;13.4,IF(N814&gt;73,73,N814),N814)</f>
        <v>68.75</v>
      </c>
      <c r="P814" s="55" t="n">
        <f aca="false">IF(TOT!AN816&lt;13.4,IF(O814&gt;73,73,O814),O814)</f>
        <v>68.75</v>
      </c>
    </row>
    <row r="815" customFormat="false" ht="13" hidden="false" customHeight="true" outlineLevel="0" collapsed="false">
      <c r="A815" s="17" t="s">
        <v>3689</v>
      </c>
      <c r="B815" s="27" t="n">
        <f aca="false">'SK - Tableau 1'!G815</f>
        <v>87</v>
      </c>
      <c r="C815" s="54" t="n">
        <f aca="false">(TOT!BQ817*60)/TOT!AK817</f>
        <v>2.02434208882108</v>
      </c>
      <c r="D815" s="27" t="n">
        <f aca="false">VLOOKUP(C815,'PH - GIVEAWAYS'!$A$3:$B$55,2)</f>
        <v>68</v>
      </c>
      <c r="E815" s="27" t="n">
        <f aca="false">IF(TOT!AK817&lt;400,IF(D815&gt;66,66,D815),D815)</f>
        <v>68</v>
      </c>
      <c r="F815" s="27" t="n">
        <f aca="false">IF(TOT!AK817&lt;200,IF(E815&gt;60,60,E815),E815)</f>
        <v>68</v>
      </c>
      <c r="G815" s="50" t="n">
        <f aca="false">(TOT!BS817*60)/TOT!AK817</f>
        <v>1.30457601279581</v>
      </c>
      <c r="H815" s="55" t="n">
        <f aca="false">VLOOKUP(G815,'PH - BLOCKED SHOTS'!$A$3:$B$55,2)</f>
        <v>52</v>
      </c>
      <c r="I815" s="55" t="n">
        <f aca="false">IF(TOT!AK817&lt;400,IF(H815&gt;66,66,H815),H815)</f>
        <v>52</v>
      </c>
      <c r="J815" s="55" t="n">
        <f aca="false">IF(TOT!AK817&lt;200,IF(I815&gt;60,60,I815),I815)</f>
        <v>52</v>
      </c>
      <c r="K815" s="55" t="n">
        <f aca="false">((B815+F815+F815+J815)/4)+TOT!DC817</f>
        <v>70.75</v>
      </c>
      <c r="L815" s="55"/>
      <c r="M815" s="55" t="n">
        <f aca="false">VLOOKUP(TOT!FE817,'PH - GAME SCORE'!$A$3:$B$55,2)</f>
        <v>71</v>
      </c>
      <c r="N815" s="55" t="n">
        <f aca="false">AVERAGE(K815,M815)</f>
        <v>70.875</v>
      </c>
      <c r="O815" s="55" t="n">
        <f aca="false">IF(TOT!AN817&lt;13.4,IF(N815&gt;73,73,N815),N815)</f>
        <v>70.875</v>
      </c>
      <c r="P815" s="55" t="n">
        <f aca="false">IF(TOT!AN817&lt;13.4,IF(O815&gt;73,73,O815),O815)</f>
        <v>70.875</v>
      </c>
    </row>
    <row r="816" customFormat="false" ht="13" hidden="false" customHeight="true" outlineLevel="0" collapsed="false">
      <c r="A816" s="17" t="s">
        <v>3694</v>
      </c>
      <c r="B816" s="27" t="n">
        <f aca="false">'SK - Tableau 1'!G816</f>
        <v>58</v>
      </c>
      <c r="C816" s="54" t="n">
        <f aca="false">(TOT!BQ818*60)/TOT!AK818</f>
        <v>1.32335016541877</v>
      </c>
      <c r="D816" s="27" t="n">
        <f aca="false">VLOOKUP(C816,'PH - GIVEAWAYS'!$A$3:$B$55,2)</f>
        <v>84</v>
      </c>
      <c r="E816" s="27" t="n">
        <f aca="false">IF(TOT!AK818&lt;400,IF(D816&gt;66,66,D816),D816)</f>
        <v>84</v>
      </c>
      <c r="F816" s="27" t="n">
        <f aca="false">IF(TOT!AK818&lt;200,IF(E816&gt;60,60,E816),E816)</f>
        <v>84</v>
      </c>
      <c r="G816" s="50" t="n">
        <f aca="false">(TOT!BS818*60)/TOT!AK818</f>
        <v>2.85565035695629</v>
      </c>
      <c r="H816" s="55" t="n">
        <f aca="false">VLOOKUP(G816,'PH - BLOCKED SHOTS'!$A$3:$B$55,2)</f>
        <v>71</v>
      </c>
      <c r="I816" s="55" t="n">
        <f aca="false">IF(TOT!AK818&lt;400,IF(H816&gt;66,66,H816),H816)</f>
        <v>71</v>
      </c>
      <c r="J816" s="55" t="n">
        <f aca="false">IF(TOT!AK818&lt;200,IF(I816&gt;60,60,I816),I816)</f>
        <v>71</v>
      </c>
      <c r="K816" s="55" t="n">
        <f aca="false">((B816+F816+F816+J816)/4)+TOT!DC818</f>
        <v>78.25</v>
      </c>
      <c r="L816" s="55"/>
      <c r="M816" s="55" t="n">
        <f aca="false">VLOOKUP(TOT!FE818,'PH - GAME SCORE'!$A$3:$B$55,2)</f>
        <v>57</v>
      </c>
      <c r="N816" s="55" t="n">
        <f aca="false">AVERAGE(K816,M816)</f>
        <v>67.625</v>
      </c>
      <c r="O816" s="55" t="n">
        <f aca="false">IF(TOT!AN818&lt;13.4,IF(N816&gt;73,73,N816),N816)</f>
        <v>67.625</v>
      </c>
      <c r="P816" s="55" t="n">
        <f aca="false">IF(TOT!AN818&lt;13.4,IF(O816&gt;73,73,O816),O816)</f>
        <v>67.625</v>
      </c>
    </row>
    <row r="817" customFormat="false" ht="13" hidden="false" customHeight="true" outlineLevel="0" collapsed="false">
      <c r="A817" s="17" t="s">
        <v>3699</v>
      </c>
      <c r="B817" s="27" t="n">
        <f aca="false">'SK - Tableau 1'!G817</f>
        <v>76</v>
      </c>
      <c r="C817" s="54" t="n">
        <f aca="false">(TOT!BQ819*60)/TOT!AK819</f>
        <v>2.74750080619155</v>
      </c>
      <c r="D817" s="27" t="n">
        <f aca="false">VLOOKUP(C817,'PH - GIVEAWAYS'!$A$3:$B$55,2)</f>
        <v>56</v>
      </c>
      <c r="E817" s="27" t="n">
        <f aca="false">IF(TOT!AK819&lt;400,IF(D817&gt;66,66,D817),D817)</f>
        <v>56</v>
      </c>
      <c r="F817" s="27" t="n">
        <f aca="false">IF(TOT!AK819&lt;200,IF(E817&gt;60,60,E817),E817)</f>
        <v>56</v>
      </c>
      <c r="G817" s="50" t="n">
        <f aca="false">(TOT!BS819*60)/TOT!AK819</f>
        <v>2.82489519509835</v>
      </c>
      <c r="H817" s="55" t="n">
        <f aca="false">VLOOKUP(G817,'PH - BLOCKED SHOTS'!$A$3:$B$55,2)</f>
        <v>71</v>
      </c>
      <c r="I817" s="55" t="n">
        <f aca="false">IF(TOT!AK819&lt;400,IF(H817&gt;66,66,H817),H817)</f>
        <v>71</v>
      </c>
      <c r="J817" s="55" t="n">
        <f aca="false">IF(TOT!AK819&lt;200,IF(I817&gt;60,60,I817),I817)</f>
        <v>71</v>
      </c>
      <c r="K817" s="55" t="n">
        <f aca="false">((B817+F817+F817+J817)/4)+TOT!DC819</f>
        <v>65.75</v>
      </c>
      <c r="L817" s="55"/>
      <c r="M817" s="55" t="n">
        <f aca="false">VLOOKUP(TOT!FE819,'PH - GAME SCORE'!$A$3:$B$55,2)</f>
        <v>90</v>
      </c>
      <c r="N817" s="55" t="n">
        <f aca="false">AVERAGE(K817,M817)</f>
        <v>77.875</v>
      </c>
      <c r="O817" s="55" t="n">
        <f aca="false">IF(TOT!AN819&lt;13.4,IF(N817&gt;73,73,N817),N817)</f>
        <v>77.875</v>
      </c>
      <c r="P817" s="55" t="n">
        <f aca="false">IF(TOT!AN819&lt;13.4,IF(O817&gt;73,73,O817),O817)</f>
        <v>77.875</v>
      </c>
    </row>
    <row r="818" customFormat="false" ht="13" hidden="false" customHeight="true" outlineLevel="0" collapsed="false">
      <c r="A818" s="17" t="s">
        <v>3703</v>
      </c>
      <c r="B818" s="27" t="n">
        <f aca="false">'SK - Tableau 1'!G818</f>
        <v>72</v>
      </c>
      <c r="C818" s="54" t="n">
        <f aca="false">(TOT!BQ820*60)/TOT!AK820</f>
        <v>1.57860118395089</v>
      </c>
      <c r="D818" s="27" t="n">
        <f aca="false">VLOOKUP(C818,'PH - GIVEAWAYS'!$A$3:$B$55,2)</f>
        <v>78</v>
      </c>
      <c r="E818" s="27" t="n">
        <f aca="false">IF(TOT!AK820&lt;400,IF(D818&gt;66,66,D818),D818)</f>
        <v>78</v>
      </c>
      <c r="F818" s="27" t="n">
        <f aca="false">IF(TOT!AK820&lt;200,IF(E818&gt;60,60,E818),E818)</f>
        <v>78</v>
      </c>
      <c r="G818" s="50" t="n">
        <f aca="false">(TOT!BS820*60)/TOT!AK820</f>
        <v>2.54330190747643</v>
      </c>
      <c r="H818" s="55" t="n">
        <f aca="false">VLOOKUP(G818,'PH - BLOCKED SHOTS'!$A$3:$B$55,2)</f>
        <v>68</v>
      </c>
      <c r="I818" s="55" t="n">
        <f aca="false">IF(TOT!AK820&lt;400,IF(H818&gt;66,66,H818),H818)</f>
        <v>68</v>
      </c>
      <c r="J818" s="55" t="n">
        <f aca="false">IF(TOT!AK820&lt;200,IF(I818&gt;60,60,I818),I818)</f>
        <v>68</v>
      </c>
      <c r="K818" s="55" t="n">
        <f aca="false">((B818+F818+F818+J818)/4)+TOT!DC820</f>
        <v>77</v>
      </c>
      <c r="L818" s="55"/>
      <c r="M818" s="55" t="n">
        <f aca="false">VLOOKUP(TOT!FE820,'PH - GAME SCORE'!$A$3:$B$55,2)</f>
        <v>53</v>
      </c>
      <c r="N818" s="55" t="n">
        <f aca="false">AVERAGE(K818,M818)</f>
        <v>65</v>
      </c>
      <c r="O818" s="55" t="n">
        <f aca="false">IF(TOT!AN820&lt;13.4,IF(N818&gt;73,73,N818),N818)</f>
        <v>65</v>
      </c>
      <c r="P818" s="55" t="n">
        <f aca="false">IF(TOT!AN820&lt;13.4,IF(O818&gt;73,73,O818),O818)</f>
        <v>65</v>
      </c>
    </row>
    <row r="819" customFormat="false" ht="13" hidden="false" customHeight="true" outlineLevel="0" collapsed="false">
      <c r="A819" s="17" t="s">
        <v>3708</v>
      </c>
      <c r="B819" s="27" t="n">
        <f aca="false">'SK - Tableau 1'!G819</f>
        <v>49</v>
      </c>
      <c r="C819" s="54" t="n">
        <f aca="false">(TOT!BQ821*60)/TOT!AK821</f>
        <v>0</v>
      </c>
      <c r="D819" s="27" t="n">
        <f aca="false">VLOOKUP(C819,'PH - GIVEAWAYS'!$A$3:$B$55,2)</f>
        <v>99</v>
      </c>
      <c r="E819" s="27" t="n">
        <f aca="false">IF(TOT!AK821&lt;400,IF(D819&gt;66,66,D819),D819)</f>
        <v>66</v>
      </c>
      <c r="F819" s="27" t="n">
        <f aca="false">IF(TOT!AK821&lt;200,IF(E819&gt;60,60,E819),E819)</f>
        <v>60</v>
      </c>
      <c r="G819" s="50" t="n">
        <f aca="false">(TOT!BS821*60)/TOT!AK821</f>
        <v>0.84985835694051</v>
      </c>
      <c r="H819" s="55" t="n">
        <f aca="false">VLOOKUP(G819,'PH - BLOCKED SHOTS'!$A$3:$B$55,2)</f>
        <v>48</v>
      </c>
      <c r="I819" s="55" t="n">
        <f aca="false">IF(TOT!AK821&lt;400,IF(H819&gt;66,66,H819),H819)</f>
        <v>48</v>
      </c>
      <c r="J819" s="55" t="n">
        <f aca="false">IF(TOT!AK821&lt;200,IF(I819&gt;60,60,I819),I819)</f>
        <v>48</v>
      </c>
      <c r="K819" s="55" t="n">
        <f aca="false">((B819+F819+F819+J819)/4)+TOT!DC821</f>
        <v>54.25</v>
      </c>
      <c r="L819" s="55"/>
      <c r="M819" s="55" t="n">
        <f aca="false">VLOOKUP(TOT!FE821,'PH - GAME SCORE'!$A$3:$B$55,2)</f>
        <v>47</v>
      </c>
      <c r="N819" s="55" t="n">
        <f aca="false">AVERAGE(K819,M819)</f>
        <v>50.625</v>
      </c>
      <c r="O819" s="55" t="n">
        <f aca="false">IF(TOT!AN821&lt;13.4,IF(N819&gt;73,73,N819),N819)</f>
        <v>50.625</v>
      </c>
      <c r="P819" s="55" t="n">
        <f aca="false">IF(TOT!AN821&lt;13.4,IF(O819&gt;73,73,O819),O819)</f>
        <v>50.625</v>
      </c>
    </row>
    <row r="820" customFormat="false" ht="13" hidden="false" customHeight="true" outlineLevel="0" collapsed="false">
      <c r="A820" s="17" t="s">
        <v>3712</v>
      </c>
      <c r="B820" s="27" t="n">
        <f aca="false">'SK - Tableau 1'!G820</f>
        <v>56</v>
      </c>
      <c r="C820" s="54" t="n">
        <f aca="false">(TOT!BQ822*60)/TOT!AK822</f>
        <v>3.64998451009662</v>
      </c>
      <c r="D820" s="27" t="n">
        <f aca="false">VLOOKUP(C820,'PH - GIVEAWAYS'!$A$3:$B$55,2)</f>
        <v>49</v>
      </c>
      <c r="E820" s="27" t="n">
        <f aca="false">IF(TOT!AK822&lt;400,IF(D820&gt;66,66,D820),D820)</f>
        <v>49</v>
      </c>
      <c r="F820" s="27" t="n">
        <f aca="false">IF(TOT!AK822&lt;200,IF(E820&gt;60,60,E820),E820)</f>
        <v>49</v>
      </c>
      <c r="G820" s="50" t="n">
        <f aca="false">(TOT!BS822*60)/TOT!AK822</f>
        <v>3.64998451009662</v>
      </c>
      <c r="H820" s="55" t="n">
        <f aca="false">VLOOKUP(G820,'PH - BLOCKED SHOTS'!$A$3:$B$55,2)</f>
        <v>79</v>
      </c>
      <c r="I820" s="55" t="n">
        <f aca="false">IF(TOT!AK822&lt;400,IF(H820&gt;66,66,H820),H820)</f>
        <v>79</v>
      </c>
      <c r="J820" s="55" t="n">
        <f aca="false">IF(TOT!AK822&lt;200,IF(I820&gt;60,60,I820),I820)</f>
        <v>79</v>
      </c>
      <c r="K820" s="55" t="n">
        <f aca="false">((B820+F820+F820+J820)/4)+TOT!DC822</f>
        <v>58.25</v>
      </c>
      <c r="L820" s="55"/>
      <c r="M820" s="55" t="n">
        <f aca="false">VLOOKUP(TOT!FE822,'PH - GAME SCORE'!$A$3:$B$55,2)</f>
        <v>77</v>
      </c>
      <c r="N820" s="55" t="n">
        <f aca="false">AVERAGE(K820,M820)</f>
        <v>67.625</v>
      </c>
      <c r="O820" s="55" t="n">
        <f aca="false">IF(TOT!AN822&lt;13.4,IF(N820&gt;73,73,N820),N820)</f>
        <v>67.625</v>
      </c>
      <c r="P820" s="55" t="n">
        <f aca="false">IF(TOT!AN822&lt;13.4,IF(O820&gt;73,73,O820),O820)</f>
        <v>67.625</v>
      </c>
    </row>
    <row r="821" customFormat="false" ht="13" hidden="false" customHeight="true" outlineLevel="0" collapsed="false">
      <c r="A821" s="17" t="s">
        <v>3716</v>
      </c>
      <c r="B821" s="27" t="n">
        <f aca="false">'SK - Tableau 1'!G821</f>
        <v>78</v>
      </c>
      <c r="C821" s="54" t="n">
        <f aca="false">(TOT!BQ823*60)/TOT!AK823</f>
        <v>1.80195865070725</v>
      </c>
      <c r="D821" s="27" t="n">
        <f aca="false">VLOOKUP(C821,'PH - GIVEAWAYS'!$A$3:$B$55,2)</f>
        <v>73</v>
      </c>
      <c r="E821" s="27" t="n">
        <f aca="false">IF(TOT!AK823&lt;400,IF(D821&gt;66,66,D821),D821)</f>
        <v>73</v>
      </c>
      <c r="F821" s="27" t="n">
        <f aca="false">IF(TOT!AK823&lt;200,IF(E821&gt;60,60,E821),E821)</f>
        <v>73</v>
      </c>
      <c r="G821" s="50" t="n">
        <f aca="false">(TOT!BS823*60)/TOT!AK823</f>
        <v>4.85745375408042</v>
      </c>
      <c r="H821" s="55" t="n">
        <f aca="false">VLOOKUP(G821,'PH - BLOCKED SHOTS'!$A$3:$B$55,2)</f>
        <v>88</v>
      </c>
      <c r="I821" s="55" t="n">
        <f aca="false">IF(TOT!AK823&lt;400,IF(H821&gt;66,66,H821),H821)</f>
        <v>88</v>
      </c>
      <c r="J821" s="55" t="n">
        <f aca="false">IF(TOT!AK823&lt;200,IF(I821&gt;60,60,I821),I821)</f>
        <v>88</v>
      </c>
      <c r="K821" s="55" t="n">
        <f aca="false">((B821+F821+F821+J821)/4)+TOT!DC823</f>
        <v>78</v>
      </c>
      <c r="L821" s="55"/>
      <c r="M821" s="55" t="n">
        <f aca="false">VLOOKUP(TOT!FE823,'PH - GAME SCORE'!$A$3:$B$55,2)</f>
        <v>64</v>
      </c>
      <c r="N821" s="55" t="n">
        <f aca="false">AVERAGE(K821,M821)</f>
        <v>71</v>
      </c>
      <c r="O821" s="55" t="n">
        <f aca="false">IF(TOT!AN823&lt;13.4,IF(N821&gt;73,73,N821),N821)</f>
        <v>71</v>
      </c>
      <c r="P821" s="55" t="n">
        <f aca="false">IF(TOT!AN823&lt;13.4,IF(O821&gt;73,73,O821),O821)</f>
        <v>71</v>
      </c>
    </row>
    <row r="822" customFormat="false" ht="13" hidden="false" customHeight="true" outlineLevel="0" collapsed="false">
      <c r="A822" s="17" t="s">
        <v>3719</v>
      </c>
      <c r="B822" s="27" t="n">
        <f aca="false">'SK - Tableau 1'!G822</f>
        <v>72</v>
      </c>
      <c r="C822" s="54" t="n">
        <f aca="false">(TOT!BQ824*60)/TOT!AK824</f>
        <v>1.88822482021841</v>
      </c>
      <c r="D822" s="27" t="n">
        <f aca="false">VLOOKUP(C822,'PH - GIVEAWAYS'!$A$3:$B$55,2)</f>
        <v>71</v>
      </c>
      <c r="E822" s="27" t="n">
        <f aca="false">IF(TOT!AK824&lt;400,IF(D822&gt;66,66,D822),D822)</f>
        <v>71</v>
      </c>
      <c r="F822" s="27" t="n">
        <f aca="false">IF(TOT!AK824&lt;200,IF(E822&gt;60,60,E822),E822)</f>
        <v>71</v>
      </c>
      <c r="G822" s="50" t="n">
        <f aca="false">(TOT!BS824*60)/TOT!AK824</f>
        <v>2.63357672293621</v>
      </c>
      <c r="H822" s="55" t="n">
        <f aca="false">VLOOKUP(G822,'PH - BLOCKED SHOTS'!$A$3:$B$55,2)</f>
        <v>69</v>
      </c>
      <c r="I822" s="55" t="n">
        <f aca="false">IF(TOT!AK824&lt;400,IF(H822&gt;66,66,H822),H822)</f>
        <v>69</v>
      </c>
      <c r="J822" s="55" t="n">
        <f aca="false">IF(TOT!AK824&lt;200,IF(I822&gt;60,60,I822),I822)</f>
        <v>69</v>
      </c>
      <c r="K822" s="55" t="n">
        <f aca="false">((B822+F822+F822+J822)/4)+TOT!DC824</f>
        <v>77.75</v>
      </c>
      <c r="L822" s="55"/>
      <c r="M822" s="55" t="n">
        <f aca="false">VLOOKUP(TOT!FE824,'PH - GAME SCORE'!$A$3:$B$55,2)</f>
        <v>80</v>
      </c>
      <c r="N822" s="55" t="n">
        <f aca="false">AVERAGE(K822,M822)</f>
        <v>78.875</v>
      </c>
      <c r="O822" s="55" t="n">
        <f aca="false">IF(TOT!AN824&lt;13.4,IF(N822&gt;73,73,N822),N822)</f>
        <v>78.875</v>
      </c>
      <c r="P822" s="55" t="n">
        <f aca="false">IF(TOT!AN824&lt;13.4,IF(O822&gt;73,73,O822),O822)</f>
        <v>78.875</v>
      </c>
    </row>
    <row r="823" customFormat="false" ht="13" hidden="false" customHeight="true" outlineLevel="0" collapsed="false">
      <c r="A823" s="17" t="s">
        <v>3723</v>
      </c>
      <c r="B823" s="27" t="n">
        <f aca="false">'SK - Tableau 1'!G823</f>
        <v>72</v>
      </c>
      <c r="C823" s="54" t="n">
        <f aca="false">(TOT!BQ825*60)/TOT!AK825</f>
        <v>2.82876787078469</v>
      </c>
      <c r="D823" s="27" t="n">
        <f aca="false">VLOOKUP(C823,'PH - GIVEAWAYS'!$A$3:$B$55,2)</f>
        <v>55</v>
      </c>
      <c r="E823" s="27" t="n">
        <f aca="false">IF(TOT!AK825&lt;400,IF(D823&gt;66,66,D823),D823)</f>
        <v>55</v>
      </c>
      <c r="F823" s="27" t="n">
        <f aca="false">IF(TOT!AK825&lt;200,IF(E823&gt;60,60,E823),E823)</f>
        <v>55</v>
      </c>
      <c r="G823" s="50" t="n">
        <f aca="false">(TOT!BS825*60)/TOT!AK825</f>
        <v>2.75019098548512</v>
      </c>
      <c r="H823" s="55" t="n">
        <f aca="false">VLOOKUP(G823,'PH - BLOCKED SHOTS'!$A$3:$B$55,2)</f>
        <v>70</v>
      </c>
      <c r="I823" s="55" t="n">
        <f aca="false">IF(TOT!AK825&lt;400,IF(H823&gt;66,66,H823),H823)</f>
        <v>70</v>
      </c>
      <c r="J823" s="55" t="n">
        <f aca="false">IF(TOT!AK825&lt;200,IF(I823&gt;60,60,I823),I823)</f>
        <v>70</v>
      </c>
      <c r="K823" s="55" t="n">
        <f aca="false">((B823+F823+F823+J823)/4)+TOT!DC825</f>
        <v>63</v>
      </c>
      <c r="L823" s="55"/>
      <c r="M823" s="55" t="n">
        <f aca="false">VLOOKUP(TOT!FE825,'PH - GAME SCORE'!$A$3:$B$55,2)</f>
        <v>67</v>
      </c>
      <c r="N823" s="55" t="n">
        <f aca="false">AVERAGE(K823,M823)</f>
        <v>65</v>
      </c>
      <c r="O823" s="55" t="n">
        <f aca="false">IF(TOT!AN825&lt;13.4,IF(N823&gt;73,73,N823),N823)</f>
        <v>65</v>
      </c>
      <c r="P823" s="55" t="n">
        <f aca="false">IF(TOT!AN825&lt;13.4,IF(O823&gt;73,73,O823),O823)</f>
        <v>65</v>
      </c>
    </row>
    <row r="824" customFormat="false" ht="13" hidden="false" customHeight="true" outlineLevel="0" collapsed="false">
      <c r="A824" s="17" t="s">
        <v>3726</v>
      </c>
      <c r="B824" s="27" t="n">
        <f aca="false">'SK - Tableau 1'!G824</f>
        <v>84</v>
      </c>
      <c r="C824" s="54" t="n">
        <f aca="false">(TOT!BQ826*60)/TOT!AK826</f>
        <v>0.797730898776813</v>
      </c>
      <c r="D824" s="27" t="n">
        <f aca="false">VLOOKUP(C824,'PH - GIVEAWAYS'!$A$3:$B$55,2)</f>
        <v>95</v>
      </c>
      <c r="E824" s="27" t="n">
        <f aca="false">IF(TOT!AK826&lt;400,IF(D824&gt;66,66,D824),D824)</f>
        <v>95</v>
      </c>
      <c r="F824" s="27" t="n">
        <f aca="false">IF(TOT!AK826&lt;200,IF(E824&gt;60,60,E824),E824)</f>
        <v>95</v>
      </c>
      <c r="G824" s="50" t="n">
        <f aca="false">(TOT!BS826*60)/TOT!AK826</f>
        <v>2.02091827690126</v>
      </c>
      <c r="H824" s="55" t="n">
        <f aca="false">VLOOKUP(G824,'PH - BLOCKED SHOTS'!$A$3:$B$55,2)</f>
        <v>62</v>
      </c>
      <c r="I824" s="55" t="n">
        <f aca="false">IF(TOT!AK826&lt;400,IF(H824&gt;66,66,H824),H824)</f>
        <v>62</v>
      </c>
      <c r="J824" s="55" t="n">
        <f aca="false">IF(TOT!AK826&lt;200,IF(I824&gt;60,60,I824),I824)</f>
        <v>62</v>
      </c>
      <c r="K824" s="55" t="n">
        <f aca="false">((B824+F824+F824+J824)/4)+TOT!DC826</f>
        <v>86</v>
      </c>
      <c r="L824" s="55"/>
      <c r="M824" s="55" t="n">
        <f aca="false">VLOOKUP(TOT!FE826,'PH - GAME SCORE'!$A$3:$B$55,2)</f>
        <v>65</v>
      </c>
      <c r="N824" s="55" t="n">
        <f aca="false">AVERAGE(K824,M824)</f>
        <v>75.5</v>
      </c>
      <c r="O824" s="55" t="n">
        <f aca="false">IF(TOT!AN826&lt;13.4,IF(N824&gt;73,73,N824),N824)</f>
        <v>75.5</v>
      </c>
      <c r="P824" s="55" t="n">
        <f aca="false">IF(TOT!AN826&lt;13.4,IF(O824&gt;73,73,O824),O824)</f>
        <v>75.5</v>
      </c>
    </row>
    <row r="825" customFormat="false" ht="13" hidden="false" customHeight="true" outlineLevel="0" collapsed="false">
      <c r="A825" s="17" t="s">
        <v>3729</v>
      </c>
      <c r="B825" s="27" t="n">
        <f aca="false">'SK - Tableau 1'!G825</f>
        <v>60</v>
      </c>
      <c r="C825" s="54" t="n">
        <f aca="false">(TOT!BQ827*60)/TOT!AK827</f>
        <v>0</v>
      </c>
      <c r="D825" s="27" t="n">
        <f aca="false">VLOOKUP(C825,'PH - GIVEAWAYS'!$A$3:$B$55,2)</f>
        <v>99</v>
      </c>
      <c r="E825" s="27" t="n">
        <f aca="false">IF(TOT!AK827&lt;400,IF(D825&gt;66,66,D825),D825)</f>
        <v>66</v>
      </c>
      <c r="F825" s="27" t="n">
        <f aca="false">IF(TOT!AK827&lt;200,IF(E825&gt;60,60,E825),E825)</f>
        <v>60</v>
      </c>
      <c r="G825" s="50" t="n">
        <f aca="false">(TOT!BS827*60)/TOT!AK827</f>
        <v>0</v>
      </c>
      <c r="H825" s="55" t="n">
        <f aca="false">VLOOKUP(G825,'PH - BLOCKED SHOTS'!$A$3:$B$55,2)</f>
        <v>47</v>
      </c>
      <c r="I825" s="55" t="n">
        <f aca="false">IF(TOT!AK827&lt;400,IF(H825&gt;66,66,H825),H825)</f>
        <v>47</v>
      </c>
      <c r="J825" s="55" t="n">
        <f aca="false">IF(TOT!AK827&lt;200,IF(I825&gt;60,60,I825),I825)</f>
        <v>47</v>
      </c>
      <c r="K825" s="55" t="n">
        <f aca="false">((B825+F825+F825+J825)/4)+TOT!DC827</f>
        <v>56.75</v>
      </c>
      <c r="L825" s="55"/>
      <c r="M825" s="55" t="n">
        <f aca="false">VLOOKUP(TOT!FE827,'PH - GAME SCORE'!$A$3:$B$55,2)</f>
        <v>47</v>
      </c>
      <c r="N825" s="55" t="n">
        <f aca="false">AVERAGE(K825,M825)</f>
        <v>51.875</v>
      </c>
      <c r="O825" s="55" t="n">
        <f aca="false">IF(TOT!AN827&lt;13.4,IF(N825&gt;73,73,N825),N825)</f>
        <v>51.875</v>
      </c>
      <c r="P825" s="55" t="n">
        <f aca="false">IF(TOT!AN827&lt;13.4,IF(O825&gt;73,73,O825),O825)</f>
        <v>51.875</v>
      </c>
    </row>
    <row r="826" customFormat="false" ht="13" hidden="false" customHeight="true" outlineLevel="0" collapsed="false">
      <c r="A826" s="17" t="s">
        <v>3732</v>
      </c>
      <c r="B826" s="27" t="n">
        <f aca="false">'SK - Tableau 1'!G826</f>
        <v>95</v>
      </c>
      <c r="C826" s="54" t="n">
        <f aca="false">(TOT!BQ828*60)/TOT!AK828</f>
        <v>1.88253012048193</v>
      </c>
      <c r="D826" s="27" t="n">
        <f aca="false">VLOOKUP(C826,'PH - GIVEAWAYS'!$A$3:$B$55,2)</f>
        <v>71</v>
      </c>
      <c r="E826" s="27" t="n">
        <f aca="false">IF(TOT!AK828&lt;400,IF(D826&gt;66,66,D826),D826)</f>
        <v>71</v>
      </c>
      <c r="F826" s="27" t="n">
        <f aca="false">IF(TOT!AK828&lt;200,IF(E826&gt;60,60,E826),E826)</f>
        <v>71</v>
      </c>
      <c r="G826" s="50" t="n">
        <f aca="false">(TOT!BS828*60)/TOT!AK828</f>
        <v>4.70632530120482</v>
      </c>
      <c r="H826" s="55" t="n">
        <f aca="false">VLOOKUP(G826,'PH - BLOCKED SHOTS'!$A$3:$B$55,2)</f>
        <v>87</v>
      </c>
      <c r="I826" s="55" t="n">
        <f aca="false">IF(TOT!AK828&lt;400,IF(H826&gt;66,66,H826),H826)</f>
        <v>87</v>
      </c>
      <c r="J826" s="55" t="n">
        <f aca="false">IF(TOT!AK828&lt;200,IF(I826&gt;60,60,I826),I826)</f>
        <v>87</v>
      </c>
      <c r="K826" s="55" t="n">
        <f aca="false">((B826+F826+F826+J826)/4)+TOT!DC828</f>
        <v>82</v>
      </c>
      <c r="L826" s="55"/>
      <c r="M826" s="55" t="n">
        <f aca="false">VLOOKUP(TOT!FE828,'PH - GAME SCORE'!$A$3:$B$55,2)</f>
        <v>52</v>
      </c>
      <c r="N826" s="55" t="n">
        <f aca="false">AVERAGE(K826,M826)</f>
        <v>67</v>
      </c>
      <c r="O826" s="55" t="n">
        <f aca="false">IF(TOT!AN828&lt;13.4,IF(N826&gt;73,73,N826),N826)</f>
        <v>67</v>
      </c>
      <c r="P826" s="55" t="n">
        <f aca="false">IF(TOT!AN828&lt;13.4,IF(O826&gt;73,73,O826),O826)</f>
        <v>67</v>
      </c>
    </row>
    <row r="827" customFormat="false" ht="13" hidden="false" customHeight="true" outlineLevel="0" collapsed="false">
      <c r="A827" s="17" t="s">
        <v>3736</v>
      </c>
      <c r="B827" s="27" t="n">
        <f aca="false">'SK - Tableau 1'!G827</f>
        <v>67</v>
      </c>
      <c r="C827" s="54" t="n">
        <f aca="false">(TOT!BQ829*60)/TOT!AK829</f>
        <v>0.810849944495391</v>
      </c>
      <c r="D827" s="27" t="n">
        <f aca="false">VLOOKUP(C827,'PH - GIVEAWAYS'!$A$3:$B$55,2)</f>
        <v>95</v>
      </c>
      <c r="E827" s="27" t="n">
        <f aca="false">IF(TOT!AK829&lt;400,IF(D827&gt;66,66,D827),D827)</f>
        <v>95</v>
      </c>
      <c r="F827" s="27" t="n">
        <f aca="false">IF(TOT!AK829&lt;200,IF(E827&gt;60,60,E827),E827)</f>
        <v>95</v>
      </c>
      <c r="G827" s="50" t="n">
        <f aca="false">(TOT!BS829*60)/TOT!AK829</f>
        <v>1.85337130170375</v>
      </c>
      <c r="H827" s="55" t="n">
        <f aca="false">VLOOKUP(G827,'PH - BLOCKED SHOTS'!$A$3:$B$55,2)</f>
        <v>60</v>
      </c>
      <c r="I827" s="55" t="n">
        <f aca="false">IF(TOT!AK829&lt;400,IF(H827&gt;66,66,H827),H827)</f>
        <v>60</v>
      </c>
      <c r="J827" s="55" t="n">
        <f aca="false">IF(TOT!AK829&lt;200,IF(I827&gt;60,60,I827),I827)</f>
        <v>60</v>
      </c>
      <c r="K827" s="55" t="n">
        <f aca="false">((B827+F827+F827+J827)/4)+TOT!DC829</f>
        <v>82.25</v>
      </c>
      <c r="L827" s="55"/>
      <c r="M827" s="55" t="n">
        <f aca="false">VLOOKUP(TOT!FE829,'PH - GAME SCORE'!$A$3:$B$55,2)</f>
        <v>71</v>
      </c>
      <c r="N827" s="55" t="n">
        <f aca="false">AVERAGE(K827,M827)</f>
        <v>76.625</v>
      </c>
      <c r="O827" s="55" t="n">
        <f aca="false">IF(TOT!AN829&lt;13.4,IF(N827&gt;73,73,N827),N827)</f>
        <v>76.625</v>
      </c>
      <c r="P827" s="55" t="n">
        <f aca="false">IF(TOT!AN829&lt;13.4,IF(O827&gt;73,73,O827),O827)</f>
        <v>76.625</v>
      </c>
    </row>
    <row r="828" customFormat="false" ht="13" hidden="false" customHeight="true" outlineLevel="0" collapsed="false">
      <c r="A828" s="17" t="s">
        <v>3740</v>
      </c>
      <c r="B828" s="27" t="n">
        <f aca="false">'SK - Tableau 1'!G828</f>
        <v>55</v>
      </c>
      <c r="C828" s="54" t="n">
        <f aca="false">(TOT!BQ830*60)/TOT!AK830</f>
        <v>1.5805649056052</v>
      </c>
      <c r="D828" s="27" t="n">
        <f aca="false">VLOOKUP(C828,'PH - GIVEAWAYS'!$A$3:$B$55,2)</f>
        <v>78</v>
      </c>
      <c r="E828" s="27" t="n">
        <f aca="false">IF(TOT!AK830&lt;400,IF(D828&gt;66,66,D828),D828)</f>
        <v>66</v>
      </c>
      <c r="F828" s="27" t="n">
        <f aca="false">IF(TOT!AK830&lt;200,IF(E828&gt;60,60,E828),E828)</f>
        <v>60</v>
      </c>
      <c r="G828" s="50" t="n">
        <f aca="false">(TOT!BS830*60)/TOT!AK830</f>
        <v>4.74169471681559</v>
      </c>
      <c r="H828" s="55" t="n">
        <f aca="false">VLOOKUP(G828,'PH - BLOCKED SHOTS'!$A$3:$B$55,2)</f>
        <v>87</v>
      </c>
      <c r="I828" s="55" t="n">
        <f aca="false">IF(TOT!AK830&lt;400,IF(H828&gt;66,66,H828),H828)</f>
        <v>66</v>
      </c>
      <c r="J828" s="55" t="n">
        <f aca="false">IF(TOT!AK830&lt;200,IF(I828&gt;60,60,I828),I828)</f>
        <v>60</v>
      </c>
      <c r="K828" s="55" t="n">
        <f aca="false">((B828+F828+F828+J828)/4)+TOT!DC830</f>
        <v>58.75</v>
      </c>
      <c r="L828" s="55"/>
      <c r="M828" s="55" t="n">
        <f aca="false">VLOOKUP(TOT!FE830,'PH - GAME SCORE'!$A$3:$B$55,2)</f>
        <v>58</v>
      </c>
      <c r="N828" s="55" t="n">
        <f aca="false">AVERAGE(K828,M828)</f>
        <v>58.375</v>
      </c>
      <c r="O828" s="55" t="n">
        <f aca="false">IF(TOT!AN830&lt;13.4,IF(N828&gt;73,73,N828),N828)</f>
        <v>58.375</v>
      </c>
      <c r="P828" s="55" t="n">
        <f aca="false">IF(TOT!AN830&lt;13.4,IF(O828&gt;73,73,O828),O828)</f>
        <v>58.375</v>
      </c>
    </row>
    <row r="829" customFormat="false" ht="13" hidden="false" customHeight="true" outlineLevel="0" collapsed="false">
      <c r="A829" s="17" t="s">
        <v>3742</v>
      </c>
      <c r="B829" s="27" t="n">
        <f aca="false">'SK - Tableau 1'!G829</f>
        <v>80</v>
      </c>
      <c r="C829" s="54" t="n">
        <f aca="false">(TOT!BQ831*60)/TOT!AK831</f>
        <v>0.846346111014852</v>
      </c>
      <c r="D829" s="27" t="n">
        <f aca="false">VLOOKUP(C829,'PH - GIVEAWAYS'!$A$3:$B$55,2)</f>
        <v>94</v>
      </c>
      <c r="E829" s="27" t="n">
        <f aca="false">IF(TOT!AK831&lt;400,IF(D829&gt;66,66,D829),D829)</f>
        <v>94</v>
      </c>
      <c r="F829" s="27" t="n">
        <f aca="false">IF(TOT!AK831&lt;200,IF(E829&gt;60,60,E829),E829)</f>
        <v>94</v>
      </c>
      <c r="G829" s="50" t="n">
        <f aca="false">(TOT!BS831*60)/TOT!AK831</f>
        <v>5.03353213393044</v>
      </c>
      <c r="H829" s="55" t="n">
        <f aca="false">VLOOKUP(G829,'PH - BLOCKED SHOTS'!$A$3:$B$55,2)</f>
        <v>89</v>
      </c>
      <c r="I829" s="55" t="n">
        <f aca="false">IF(TOT!AK831&lt;400,IF(H829&gt;66,66,H829),H829)</f>
        <v>89</v>
      </c>
      <c r="J829" s="55" t="n">
        <f aca="false">IF(TOT!AK831&lt;200,IF(I829&gt;60,60,I829),I829)</f>
        <v>89</v>
      </c>
      <c r="K829" s="55" t="n">
        <f aca="false">((B829+F829+F829+J829)/4)+TOT!DC831</f>
        <v>91.25</v>
      </c>
      <c r="L829" s="55"/>
      <c r="M829" s="55" t="n">
        <f aca="false">VLOOKUP(TOT!FE831,'PH - GAME SCORE'!$A$3:$B$55,2)</f>
        <v>73</v>
      </c>
      <c r="N829" s="55" t="n">
        <f aca="false">AVERAGE(K829,M829)</f>
        <v>82.125</v>
      </c>
      <c r="O829" s="55" t="n">
        <f aca="false">IF(TOT!AN831&lt;13.4,IF(N829&gt;73,73,N829),N829)</f>
        <v>82.125</v>
      </c>
      <c r="P829" s="55" t="n">
        <f aca="false">IF(TOT!AN831&lt;13.4,IF(O829&gt;73,73,O829),O829)</f>
        <v>82.125</v>
      </c>
    </row>
    <row r="830" customFormat="false" ht="13" hidden="false" customHeight="true" outlineLevel="0" collapsed="false">
      <c r="A830" s="17" t="s">
        <v>3744</v>
      </c>
      <c r="B830" s="27" t="n">
        <f aca="false">'SK - Tableau 1'!G830</f>
        <v>93</v>
      </c>
      <c r="C830" s="54" t="n">
        <f aca="false">(TOT!BQ832*60)/TOT!AK832</f>
        <v>1.75673335747011</v>
      </c>
      <c r="D830" s="27" t="n">
        <f aca="false">VLOOKUP(C830,'PH - GIVEAWAYS'!$A$3:$B$55,2)</f>
        <v>74</v>
      </c>
      <c r="E830" s="27" t="n">
        <f aca="false">IF(TOT!AK832&lt;400,IF(D830&gt;66,66,D830),D830)</f>
        <v>74</v>
      </c>
      <c r="F830" s="27" t="n">
        <f aca="false">IF(TOT!AK832&lt;200,IF(E830&gt;60,60,E830),E830)</f>
        <v>74</v>
      </c>
      <c r="G830" s="50" t="n">
        <f aca="false">(TOT!BS832*60)/TOT!AK832</f>
        <v>2.38009035528208</v>
      </c>
      <c r="H830" s="55" t="n">
        <f aca="false">VLOOKUP(G830,'PH - BLOCKED SHOTS'!$A$3:$B$55,2)</f>
        <v>66</v>
      </c>
      <c r="I830" s="55" t="n">
        <f aca="false">IF(TOT!AK832&lt;400,IF(H830&gt;66,66,H830),H830)</f>
        <v>66</v>
      </c>
      <c r="J830" s="55" t="n">
        <f aca="false">IF(TOT!AK832&lt;200,IF(I830&gt;60,60,I830),I830)</f>
        <v>66</v>
      </c>
      <c r="K830" s="55" t="n">
        <f aca="false">((B830+F830+F830+J830)/4)+TOT!DC832</f>
        <v>78.75</v>
      </c>
      <c r="L830" s="55"/>
      <c r="M830" s="55" t="n">
        <f aca="false">VLOOKUP(TOT!FE832,'PH - GAME SCORE'!$A$3:$B$55,2)</f>
        <v>64</v>
      </c>
      <c r="N830" s="55" t="n">
        <f aca="false">AVERAGE(K830,M830)</f>
        <v>71.375</v>
      </c>
      <c r="O830" s="55" t="n">
        <f aca="false">IF(TOT!AN832&lt;13.4,IF(N830&gt;73,73,N830),N830)</f>
        <v>71.375</v>
      </c>
      <c r="P830" s="55" t="n">
        <f aca="false">IF(TOT!AN832&lt;13.4,IF(O830&gt;73,73,O830),O830)</f>
        <v>71.375</v>
      </c>
    </row>
    <row r="831" customFormat="false" ht="13" hidden="false" customHeight="true" outlineLevel="0" collapsed="false">
      <c r="A831" s="17" t="s">
        <v>3748</v>
      </c>
      <c r="B831" s="27" t="n">
        <f aca="false">'SK - Tableau 1'!G831</f>
        <v>68</v>
      </c>
      <c r="C831" s="54" t="n">
        <f aca="false">(TOT!BQ833*60)/TOT!AK833</f>
        <v>1.26643301064485</v>
      </c>
      <c r="D831" s="27" t="n">
        <f aca="false">VLOOKUP(C831,'PH - GIVEAWAYS'!$A$3:$B$55,2)</f>
        <v>86</v>
      </c>
      <c r="E831" s="27" t="n">
        <f aca="false">IF(TOT!AK833&lt;400,IF(D831&gt;66,66,D831),D831)</f>
        <v>86</v>
      </c>
      <c r="F831" s="27" t="n">
        <f aca="false">IF(TOT!AK833&lt;200,IF(E831&gt;60,60,E831),E831)</f>
        <v>86</v>
      </c>
      <c r="G831" s="50" t="n">
        <f aca="false">(TOT!BS833*60)/TOT!AK833</f>
        <v>3.51786947401346</v>
      </c>
      <c r="H831" s="55" t="n">
        <f aca="false">VLOOKUP(G831,'PH - BLOCKED SHOTS'!$A$3:$B$55,2)</f>
        <v>78</v>
      </c>
      <c r="I831" s="55" t="n">
        <f aca="false">IF(TOT!AK833&lt;400,IF(H831&gt;66,66,H831),H831)</f>
        <v>78</v>
      </c>
      <c r="J831" s="55" t="n">
        <f aca="false">IF(TOT!AK833&lt;200,IF(I831&gt;60,60,I831),I831)</f>
        <v>78</v>
      </c>
      <c r="K831" s="55" t="n">
        <f aca="false">((B831+F831+F831+J831)/4)+TOT!DC833</f>
        <v>80.5</v>
      </c>
      <c r="L831" s="55"/>
      <c r="M831" s="55" t="n">
        <f aca="false">VLOOKUP(TOT!FE833,'PH - GAME SCORE'!$A$3:$B$55,2)</f>
        <v>56</v>
      </c>
      <c r="N831" s="55" t="n">
        <f aca="false">AVERAGE(K831,M831)</f>
        <v>68.25</v>
      </c>
      <c r="O831" s="55" t="n">
        <f aca="false">IF(TOT!AN833&lt;13.4,IF(N831&gt;73,73,N831),N831)</f>
        <v>68.25</v>
      </c>
      <c r="P831" s="55" t="n">
        <f aca="false">IF(TOT!AN833&lt;13.4,IF(O831&gt;73,73,O831),O831)</f>
        <v>68.25</v>
      </c>
    </row>
    <row r="832" customFormat="false" ht="13" hidden="false" customHeight="true" outlineLevel="0" collapsed="false">
      <c r="A832" s="17" t="s">
        <v>3751</v>
      </c>
      <c r="B832" s="27" t="n">
        <f aca="false">'SK - Tableau 1'!G832</f>
        <v>47</v>
      </c>
      <c r="C832" s="54" t="n">
        <f aca="false">(TOT!BQ834*60)/TOT!AK834</f>
        <v>0</v>
      </c>
      <c r="D832" s="27" t="n">
        <f aca="false">VLOOKUP(C832,'PH - GIVEAWAYS'!$A$3:$B$55,2)</f>
        <v>99</v>
      </c>
      <c r="E832" s="27" t="n">
        <f aca="false">IF(TOT!AK834&lt;400,IF(D832&gt;66,66,D832),D832)</f>
        <v>66</v>
      </c>
      <c r="F832" s="27" t="n">
        <f aca="false">IF(TOT!AK834&lt;200,IF(E832&gt;60,60,E832),E832)</f>
        <v>60</v>
      </c>
      <c r="G832" s="50" t="n">
        <f aca="false">(TOT!BS834*60)/TOT!AK834</f>
        <v>5.87755102040807</v>
      </c>
      <c r="H832" s="55" t="n">
        <f aca="false">VLOOKUP(G832,'PH - BLOCKED SHOTS'!$A$3:$B$55,2)</f>
        <v>94</v>
      </c>
      <c r="I832" s="55" t="n">
        <f aca="false">IF(TOT!AK834&lt;400,IF(H832&gt;66,66,H832),H832)</f>
        <v>66</v>
      </c>
      <c r="J832" s="55" t="n">
        <f aca="false">IF(TOT!AK834&lt;200,IF(I832&gt;60,60,I832),I832)</f>
        <v>60</v>
      </c>
      <c r="K832" s="55" t="n">
        <f aca="false">((B832+F832+F832+J832)/4)+TOT!DC834</f>
        <v>56.75</v>
      </c>
      <c r="L832" s="55"/>
      <c r="M832" s="55" t="n">
        <f aca="false">VLOOKUP(TOT!FE834,'PH - GAME SCORE'!$A$3:$B$55,2)</f>
        <v>48</v>
      </c>
      <c r="N832" s="55" t="n">
        <f aca="false">AVERAGE(K832,M832)</f>
        <v>52.375</v>
      </c>
      <c r="O832" s="55" t="n">
        <f aca="false">IF(TOT!AN834&lt;13.4,IF(N832&gt;73,73,N832),N832)</f>
        <v>52.375</v>
      </c>
      <c r="P832" s="55" t="n">
        <f aca="false">IF(TOT!AN834&lt;13.4,IF(O832&gt;73,73,O832),O832)</f>
        <v>52.375</v>
      </c>
    </row>
    <row r="833" customFormat="false" ht="13" hidden="false" customHeight="true" outlineLevel="0" collapsed="false">
      <c r="A833" s="17" t="s">
        <v>3756</v>
      </c>
      <c r="B833" s="27" t="n">
        <f aca="false">'SK - Tableau 1'!G833</f>
        <v>66</v>
      </c>
      <c r="C833" s="54" t="n">
        <f aca="false">(TOT!BQ835*60)/TOT!AK835</f>
        <v>2.78591564866505</v>
      </c>
      <c r="D833" s="27" t="n">
        <f aca="false">VLOOKUP(C833,'PH - GIVEAWAYS'!$A$3:$B$55,2)</f>
        <v>56</v>
      </c>
      <c r="E833" s="27" t="n">
        <f aca="false">IF(TOT!AK835&lt;400,IF(D833&gt;66,66,D833),D833)</f>
        <v>56</v>
      </c>
      <c r="F833" s="27" t="n">
        <f aca="false">IF(TOT!AK835&lt;200,IF(E833&gt;60,60,E833),E833)</f>
        <v>56</v>
      </c>
      <c r="G833" s="50" t="n">
        <f aca="false">(TOT!BS835*60)/TOT!AK835</f>
        <v>3.58189154828364</v>
      </c>
      <c r="H833" s="55" t="n">
        <f aca="false">VLOOKUP(G833,'PH - BLOCKED SHOTS'!$A$3:$B$55,2)</f>
        <v>78</v>
      </c>
      <c r="I833" s="55" t="n">
        <f aca="false">IF(TOT!AK835&lt;400,IF(H833&gt;66,66,H833),H833)</f>
        <v>66</v>
      </c>
      <c r="J833" s="55" t="n">
        <f aca="false">IF(TOT!AK835&lt;200,IF(I833&gt;60,60,I833),I833)</f>
        <v>66</v>
      </c>
      <c r="K833" s="55" t="n">
        <f aca="false">((B833+F833+F833+J833)/4)+TOT!DC835</f>
        <v>61</v>
      </c>
      <c r="L833" s="55"/>
      <c r="M833" s="55" t="n">
        <f aca="false">VLOOKUP(TOT!FE835,'PH - GAME SCORE'!$A$3:$B$55,2)</f>
        <v>61</v>
      </c>
      <c r="N833" s="55" t="n">
        <f aca="false">AVERAGE(K833,M833)</f>
        <v>61</v>
      </c>
      <c r="O833" s="55" t="n">
        <f aca="false">IF(TOT!AN835&lt;13.4,IF(N833&gt;73,73,N833),N833)</f>
        <v>61</v>
      </c>
      <c r="P833" s="55" t="n">
        <f aca="false">IF(TOT!AN835&lt;13.4,IF(O833&gt;73,73,O833),O833)</f>
        <v>61</v>
      </c>
    </row>
    <row r="834" customFormat="false" ht="13" hidden="false" customHeight="true" outlineLevel="0" collapsed="false">
      <c r="A834" s="17" t="s">
        <v>3760</v>
      </c>
      <c r="B834" s="27" t="n">
        <f aca="false">'SK - Tableau 1'!G834</f>
        <v>66</v>
      </c>
      <c r="C834" s="54" t="n">
        <f aca="false">(TOT!BQ836*60)/TOT!AK836</f>
        <v>1.10803324099723</v>
      </c>
      <c r="D834" s="27" t="n">
        <f aca="false">VLOOKUP(C834,'PH - GIVEAWAYS'!$A$3:$B$55,2)</f>
        <v>89</v>
      </c>
      <c r="E834" s="27" t="n">
        <f aca="false">IF(TOT!AK836&lt;400,IF(D834&gt;66,66,D834),D834)</f>
        <v>66</v>
      </c>
      <c r="F834" s="27" t="n">
        <f aca="false">IF(TOT!AK836&lt;200,IF(E834&gt;60,60,E834),E834)</f>
        <v>66</v>
      </c>
      <c r="G834" s="50" t="n">
        <f aca="false">(TOT!BS836*60)/TOT!AK836</f>
        <v>1.10803324099723</v>
      </c>
      <c r="H834" s="55" t="n">
        <f aca="false">VLOOKUP(G834,'PH - BLOCKED SHOTS'!$A$3:$B$55,2)</f>
        <v>50</v>
      </c>
      <c r="I834" s="55" t="n">
        <f aca="false">IF(TOT!AK836&lt;400,IF(H834&gt;66,66,H834),H834)</f>
        <v>50</v>
      </c>
      <c r="J834" s="55" t="n">
        <f aca="false">IF(TOT!AK836&lt;200,IF(I834&gt;60,60,I834),I834)</f>
        <v>50</v>
      </c>
      <c r="K834" s="55" t="n">
        <f aca="false">((B834+F834+F834+J834)/4)+TOT!DC836</f>
        <v>63</v>
      </c>
      <c r="L834" s="55"/>
      <c r="M834" s="55" t="n">
        <f aca="false">VLOOKUP(TOT!FE836,'PH - GAME SCORE'!$A$3:$B$55,2)</f>
        <v>76</v>
      </c>
      <c r="N834" s="55" t="n">
        <f aca="false">AVERAGE(K834,M834)</f>
        <v>69.5</v>
      </c>
      <c r="O834" s="55" t="n">
        <f aca="false">IF(TOT!AN836&lt;13.4,IF(N834&gt;73,73,N834),N834)</f>
        <v>69.5</v>
      </c>
      <c r="P834" s="55" t="n">
        <f aca="false">IF(TOT!AN836&lt;13.4,IF(O834&gt;73,73,O834),O834)</f>
        <v>69.5</v>
      </c>
    </row>
    <row r="835" customFormat="false" ht="13" hidden="false" customHeight="true" outlineLevel="0" collapsed="false">
      <c r="A835" s="17" t="s">
        <v>3764</v>
      </c>
      <c r="B835" s="27" t="n">
        <f aca="false">'SK - Tableau 1'!G835</f>
        <v>55</v>
      </c>
      <c r="C835" s="54" t="n">
        <f aca="false">(TOT!BQ837*60)/TOT!AK837</f>
        <v>1.21527777777778</v>
      </c>
      <c r="D835" s="27" t="n">
        <f aca="false">VLOOKUP(C835,'PH - GIVEAWAYS'!$A$3:$B$55,2)</f>
        <v>87</v>
      </c>
      <c r="E835" s="27" t="n">
        <f aca="false">IF(TOT!AK837&lt;400,IF(D835&gt;66,66,D835),D835)</f>
        <v>87</v>
      </c>
      <c r="F835" s="27" t="n">
        <f aca="false">IF(TOT!AK837&lt;200,IF(E835&gt;60,60,E835),E835)</f>
        <v>87</v>
      </c>
      <c r="G835" s="50" t="n">
        <f aca="false">(TOT!BS837*60)/TOT!AK837</f>
        <v>3.29861111111111</v>
      </c>
      <c r="H835" s="55" t="n">
        <f aca="false">VLOOKUP(G835,'PH - BLOCKED SHOTS'!$A$3:$B$55,2)</f>
        <v>76</v>
      </c>
      <c r="I835" s="55" t="n">
        <f aca="false">IF(TOT!AK837&lt;400,IF(H835&gt;66,66,H835),H835)</f>
        <v>76</v>
      </c>
      <c r="J835" s="55" t="n">
        <f aca="false">IF(TOT!AK837&lt;200,IF(I835&gt;60,60,I835),I835)</f>
        <v>76</v>
      </c>
      <c r="K835" s="55" t="n">
        <f aca="false">((B835+F835+F835+J835)/4)+TOT!DC837</f>
        <v>78.25</v>
      </c>
      <c r="L835" s="55"/>
      <c r="M835" s="55" t="n">
        <f aca="false">VLOOKUP(TOT!FE837,'PH - GAME SCORE'!$A$3:$B$55,2)</f>
        <v>72</v>
      </c>
      <c r="N835" s="55" t="n">
        <f aca="false">AVERAGE(K835,M835)</f>
        <v>75.125</v>
      </c>
      <c r="O835" s="55" t="n">
        <f aca="false">IF(TOT!AN837&lt;13.4,IF(N835&gt;73,73,N835),N835)</f>
        <v>75.125</v>
      </c>
      <c r="P835" s="55" t="n">
        <f aca="false">IF(TOT!AN837&lt;13.4,IF(O835&gt;73,73,O835),O835)</f>
        <v>75.125</v>
      </c>
    </row>
    <row r="836" customFormat="false" ht="13" hidden="false" customHeight="true" outlineLevel="0" collapsed="false">
      <c r="A836" s="17" t="s">
        <v>3768</v>
      </c>
      <c r="B836" s="27" t="n">
        <f aca="false">'SK - Tableau 1'!G836</f>
        <v>88</v>
      </c>
      <c r="C836" s="54" t="n">
        <f aca="false">(TOT!BQ838*60)/TOT!AK838</f>
        <v>1.98887178880076</v>
      </c>
      <c r="D836" s="27" t="n">
        <f aca="false">VLOOKUP(C836,'PH - GIVEAWAYS'!$A$3:$B$55,2)</f>
        <v>69</v>
      </c>
      <c r="E836" s="27" t="n">
        <f aca="false">IF(TOT!AK838&lt;400,IF(D836&gt;66,66,D836),D836)</f>
        <v>69</v>
      </c>
      <c r="F836" s="27" t="n">
        <f aca="false">IF(TOT!AK838&lt;200,IF(E836&gt;60,60,E836),E836)</f>
        <v>69</v>
      </c>
      <c r="G836" s="50" t="n">
        <f aca="false">(TOT!BS838*60)/TOT!AK838</f>
        <v>1.32591452586717</v>
      </c>
      <c r="H836" s="55" t="n">
        <f aca="false">VLOOKUP(G836,'PH - BLOCKED SHOTS'!$A$3:$B$55,2)</f>
        <v>53</v>
      </c>
      <c r="I836" s="55" t="n">
        <f aca="false">IF(TOT!AK838&lt;400,IF(H836&gt;66,66,H836),H836)</f>
        <v>53</v>
      </c>
      <c r="J836" s="55" t="n">
        <f aca="false">IF(TOT!AK838&lt;200,IF(I836&gt;60,60,I836),I836)</f>
        <v>53</v>
      </c>
      <c r="K836" s="55" t="n">
        <f aca="false">((B836+F836+F836+J836)/4)+TOT!DC838</f>
        <v>71.75</v>
      </c>
      <c r="L836" s="55"/>
      <c r="M836" s="55" t="n">
        <f aca="false">VLOOKUP(TOT!FE838,'PH - GAME SCORE'!$A$3:$B$55,2)</f>
        <v>79</v>
      </c>
      <c r="N836" s="55" t="n">
        <f aca="false">AVERAGE(K836,M836)</f>
        <v>75.375</v>
      </c>
      <c r="O836" s="55" t="n">
        <f aca="false">IF(TOT!AN838&lt;13.4,IF(N836&gt;73,73,N836),N836)</f>
        <v>75.375</v>
      </c>
      <c r="P836" s="55" t="n">
        <f aca="false">IF(TOT!AN838&lt;13.4,IF(O836&gt;73,73,O836),O836)</f>
        <v>75.375</v>
      </c>
    </row>
    <row r="837" customFormat="false" ht="13" hidden="false" customHeight="true" outlineLevel="0" collapsed="false">
      <c r="A837" s="17" t="s">
        <v>3771</v>
      </c>
      <c r="B837" s="27" t="n">
        <f aca="false">'SK - Tableau 1'!G837</f>
        <v>66</v>
      </c>
      <c r="C837" s="54" t="n">
        <f aca="false">(TOT!BQ839*60)/TOT!AK839</f>
        <v>0.755105543161146</v>
      </c>
      <c r="D837" s="27" t="n">
        <f aca="false">VLOOKUP(C837,'PH - GIVEAWAYS'!$A$3:$B$55,2)</f>
        <v>96</v>
      </c>
      <c r="E837" s="27" t="n">
        <f aca="false">IF(TOT!AK839&lt;400,IF(D837&gt;66,66,D837),D837)</f>
        <v>96</v>
      </c>
      <c r="F837" s="27" t="n">
        <f aca="false">IF(TOT!AK839&lt;200,IF(E837&gt;60,60,E837),E837)</f>
        <v>96</v>
      </c>
      <c r="G837" s="50" t="n">
        <f aca="false">(TOT!BS839*60)/TOT!AK839</f>
        <v>2.26531662948344</v>
      </c>
      <c r="H837" s="55" t="n">
        <f aca="false">VLOOKUP(G837,'PH - BLOCKED SHOTS'!$A$3:$B$55,2)</f>
        <v>65</v>
      </c>
      <c r="I837" s="55" t="n">
        <f aca="false">IF(TOT!AK839&lt;400,IF(H837&gt;66,66,H837),H837)</f>
        <v>65</v>
      </c>
      <c r="J837" s="55" t="n">
        <f aca="false">IF(TOT!AK839&lt;200,IF(I837&gt;60,60,I837),I837)</f>
        <v>65</v>
      </c>
      <c r="K837" s="55" t="n">
        <f aca="false">((B837+F837+F837+J837)/4)+TOT!DC839</f>
        <v>85.75</v>
      </c>
      <c r="L837" s="55"/>
      <c r="M837" s="55" t="n">
        <f aca="false">VLOOKUP(TOT!FE839,'PH - GAME SCORE'!$A$3:$B$55,2)</f>
        <v>63</v>
      </c>
      <c r="N837" s="55" t="n">
        <f aca="false">AVERAGE(K837,M837)</f>
        <v>74.375</v>
      </c>
      <c r="O837" s="55" t="n">
        <f aca="false">IF(TOT!AN839&lt;13.4,IF(N837&gt;73,73,N837),N837)</f>
        <v>73</v>
      </c>
      <c r="P837" s="55" t="n">
        <f aca="false">IF(TOT!AN839&lt;13.4,IF(O837&gt;73,73,O837),O837)</f>
        <v>73</v>
      </c>
    </row>
    <row r="838" customFormat="false" ht="13" hidden="false" customHeight="true" outlineLevel="0" collapsed="false">
      <c r="A838" s="17" t="s">
        <v>3774</v>
      </c>
      <c r="B838" s="27" t="n">
        <f aca="false">'SK - Tableau 1'!G838</f>
        <v>47</v>
      </c>
      <c r="C838" s="54" t="n">
        <f aca="false">(TOT!BQ840*60)/TOT!AK840</f>
        <v>0</v>
      </c>
      <c r="D838" s="27" t="n">
        <f aca="false">VLOOKUP(C838,'PH - GIVEAWAYS'!$A$3:$B$55,2)</f>
        <v>99</v>
      </c>
      <c r="E838" s="27" t="n">
        <f aca="false">IF(TOT!AK840&lt;400,IF(D838&gt;66,66,D838),D838)</f>
        <v>66</v>
      </c>
      <c r="F838" s="27" t="n">
        <f aca="false">IF(TOT!AK840&lt;200,IF(E838&gt;60,60,E838),E838)</f>
        <v>60</v>
      </c>
      <c r="G838" s="50" t="n">
        <f aca="false">(TOT!BS840*60)/TOT!AK840</f>
        <v>1.78041543026706</v>
      </c>
      <c r="H838" s="55" t="n">
        <f aca="false">VLOOKUP(G838,'PH - BLOCKED SHOTS'!$A$3:$B$55,2)</f>
        <v>59</v>
      </c>
      <c r="I838" s="55" t="n">
        <f aca="false">IF(TOT!AK840&lt;400,IF(H838&gt;66,66,H838),H838)</f>
        <v>59</v>
      </c>
      <c r="J838" s="55" t="n">
        <f aca="false">IF(TOT!AK840&lt;200,IF(I838&gt;60,60,I838),I838)</f>
        <v>59</v>
      </c>
      <c r="K838" s="55" t="n">
        <f aca="false">((B838+F838+F838+J838)/4)+TOT!DC840</f>
        <v>56.5</v>
      </c>
      <c r="L838" s="55"/>
      <c r="M838" s="55" t="n">
        <f aca="false">VLOOKUP(TOT!FE840,'PH - GAME SCORE'!$A$3:$B$55,2)</f>
        <v>47</v>
      </c>
      <c r="N838" s="55" t="n">
        <f aca="false">AVERAGE(K838,M838)</f>
        <v>51.75</v>
      </c>
      <c r="O838" s="55" t="n">
        <f aca="false">IF(TOT!AN840&lt;13.4,IF(N838&gt;73,73,N838),N838)</f>
        <v>51.75</v>
      </c>
      <c r="P838" s="55" t="n">
        <f aca="false">IF(TOT!AN840&lt;13.4,IF(O838&gt;73,73,O838),O838)</f>
        <v>51.75</v>
      </c>
    </row>
    <row r="839" customFormat="false" ht="13" hidden="false" customHeight="true" outlineLevel="0" collapsed="false">
      <c r="A839" s="17" t="s">
        <v>3777</v>
      </c>
      <c r="B839" s="27" t="n">
        <f aca="false">'SK - Tableau 1'!G839</f>
        <v>88</v>
      </c>
      <c r="C839" s="54" t="n">
        <f aca="false">(TOT!BQ841*60)/TOT!AK841</f>
        <v>1.00266408331318</v>
      </c>
      <c r="D839" s="27" t="n">
        <f aca="false">VLOOKUP(C839,'PH - GIVEAWAYS'!$A$3:$B$55,2)</f>
        <v>92</v>
      </c>
      <c r="E839" s="27" t="n">
        <f aca="false">IF(TOT!AK841&lt;400,IF(D839&gt;66,66,D839),D839)</f>
        <v>92</v>
      </c>
      <c r="F839" s="27" t="n">
        <f aca="false">IF(TOT!AK841&lt;200,IF(E839&gt;60,60,E839),E839)</f>
        <v>92</v>
      </c>
      <c r="G839" s="50" t="n">
        <f aca="false">(TOT!BS841*60)/TOT!AK841</f>
        <v>2.04892225720518</v>
      </c>
      <c r="H839" s="55" t="n">
        <f aca="false">VLOOKUP(G839,'PH - BLOCKED SHOTS'!$A$3:$B$55,2)</f>
        <v>62</v>
      </c>
      <c r="I839" s="55" t="n">
        <f aca="false">IF(TOT!AK841&lt;400,IF(H839&gt;66,66,H839),H839)</f>
        <v>62</v>
      </c>
      <c r="J839" s="55" t="n">
        <f aca="false">IF(TOT!AK841&lt;200,IF(I839&gt;60,60,I839),I839)</f>
        <v>62</v>
      </c>
      <c r="K839" s="55" t="n">
        <f aca="false">((B839+F839+F839+J839)/4)+TOT!DC841</f>
        <v>83.5</v>
      </c>
      <c r="L839" s="55"/>
      <c r="M839" s="55" t="n">
        <f aca="false">VLOOKUP(TOT!FE841,'PH - GAME SCORE'!$A$3:$B$55,2)</f>
        <v>80</v>
      </c>
      <c r="N839" s="55" t="n">
        <f aca="false">AVERAGE(K839,M839)</f>
        <v>81.75</v>
      </c>
      <c r="O839" s="55" t="n">
        <f aca="false">IF(TOT!AN841&lt;13.4,IF(N839&gt;73,73,N839),N839)</f>
        <v>81.75</v>
      </c>
      <c r="P839" s="55" t="n">
        <f aca="false">IF(TOT!AN841&lt;13.4,IF(O839&gt;73,73,O839),O839)</f>
        <v>81.75</v>
      </c>
    </row>
    <row r="840" customFormat="false" ht="13" hidden="false" customHeight="true" outlineLevel="0" collapsed="false">
      <c r="A840" s="17" t="s">
        <v>3780</v>
      </c>
      <c r="B840" s="27" t="n">
        <f aca="false">'SK - Tableau 1'!G840</f>
        <v>60</v>
      </c>
      <c r="C840" s="54" t="n">
        <f aca="false">(TOT!BQ842*60)/TOT!AK842</f>
        <v>0.581038768197808</v>
      </c>
      <c r="D840" s="27" t="n">
        <f aca="false">VLOOKUP(C840,'PH - GIVEAWAYS'!$A$3:$B$55,2)</f>
        <v>98</v>
      </c>
      <c r="E840" s="27" t="n">
        <f aca="false">IF(TOT!AK842&lt;400,IF(D840&gt;66,66,D840),D840)</f>
        <v>98</v>
      </c>
      <c r="F840" s="27" t="n">
        <f aca="false">IF(TOT!AK842&lt;200,IF(E840&gt;60,60,E840),E840)</f>
        <v>98</v>
      </c>
      <c r="G840" s="50" t="n">
        <f aca="false">(TOT!BS842*60)/TOT!AK842</f>
        <v>3.13760934826816</v>
      </c>
      <c r="H840" s="55" t="n">
        <f aca="false">VLOOKUP(G840,'PH - BLOCKED SHOTS'!$A$3:$B$55,2)</f>
        <v>74</v>
      </c>
      <c r="I840" s="55" t="n">
        <f aca="false">IF(TOT!AK842&lt;400,IF(H840&gt;66,66,H840),H840)</f>
        <v>74</v>
      </c>
      <c r="J840" s="55" t="n">
        <f aca="false">IF(TOT!AK842&lt;200,IF(I840&gt;60,60,I840),I840)</f>
        <v>74</v>
      </c>
      <c r="K840" s="55" t="n">
        <f aca="false">((B840+F840+F840+J840)/4)+TOT!DC842</f>
        <v>82.5</v>
      </c>
      <c r="L840" s="55"/>
      <c r="M840" s="55" t="n">
        <f aca="false">VLOOKUP(TOT!FE842,'PH - GAME SCORE'!$A$3:$B$55,2)</f>
        <v>53</v>
      </c>
      <c r="N840" s="55" t="n">
        <f aca="false">AVERAGE(K840,M840)</f>
        <v>67.75</v>
      </c>
      <c r="O840" s="55" t="n">
        <f aca="false">IF(TOT!AN842&lt;13.4,IF(N840&gt;73,73,N840),N840)</f>
        <v>67.75</v>
      </c>
      <c r="P840" s="55" t="n">
        <f aca="false">IF(TOT!AN842&lt;13.4,IF(O840&gt;73,73,O840),O840)</f>
        <v>67.75</v>
      </c>
    </row>
    <row r="841" customFormat="false" ht="13" hidden="false" customHeight="true" outlineLevel="0" collapsed="false">
      <c r="A841" s="17" t="s">
        <v>3785</v>
      </c>
      <c r="B841" s="27" t="n">
        <f aca="false">'SK - Tableau 1'!G841</f>
        <v>92</v>
      </c>
      <c r="C841" s="54" t="n">
        <f aca="false">(TOT!BQ843*60)/TOT!AK843</f>
        <v>2.62955690258687</v>
      </c>
      <c r="D841" s="27" t="n">
        <f aca="false">VLOOKUP(C841,'PH - GIVEAWAYS'!$A$3:$B$55,2)</f>
        <v>58</v>
      </c>
      <c r="E841" s="27" t="n">
        <f aca="false">IF(TOT!AK843&lt;400,IF(D841&gt;66,66,D841),D841)</f>
        <v>58</v>
      </c>
      <c r="F841" s="27" t="n">
        <f aca="false">IF(TOT!AK843&lt;200,IF(E841&gt;60,60,E841),E841)</f>
        <v>58</v>
      </c>
      <c r="G841" s="50" t="n">
        <f aca="false">(TOT!BS843*60)/TOT!AK843</f>
        <v>4.06386066763425</v>
      </c>
      <c r="H841" s="55" t="n">
        <f aca="false">VLOOKUP(G841,'PH - BLOCKED SHOTS'!$A$3:$B$55,2)</f>
        <v>82</v>
      </c>
      <c r="I841" s="55" t="n">
        <f aca="false">IF(TOT!AK843&lt;400,IF(H841&gt;66,66,H841),H841)</f>
        <v>82</v>
      </c>
      <c r="J841" s="55" t="n">
        <f aca="false">IF(TOT!AK843&lt;200,IF(I841&gt;60,60,I841),I841)</f>
        <v>82</v>
      </c>
      <c r="K841" s="55" t="n">
        <f aca="false">((B841+F841+F841+J841)/4)+TOT!DC843</f>
        <v>73.5</v>
      </c>
      <c r="L841" s="55"/>
      <c r="M841" s="55" t="n">
        <f aca="false">VLOOKUP(TOT!FE843,'PH - GAME SCORE'!$A$3:$B$55,2)</f>
        <v>75</v>
      </c>
      <c r="N841" s="55" t="n">
        <f aca="false">AVERAGE(K841,M841)</f>
        <v>74.25</v>
      </c>
      <c r="O841" s="55" t="n">
        <f aca="false">IF(TOT!AN843&lt;13.4,IF(N841&gt;73,73,N841),N841)</f>
        <v>74.25</v>
      </c>
      <c r="P841" s="55" t="n">
        <f aca="false">IF(TOT!AN843&lt;13.4,IF(O841&gt;73,73,O841),O841)</f>
        <v>74.25</v>
      </c>
    </row>
    <row r="842" customFormat="false" ht="13" hidden="false" customHeight="true" outlineLevel="0" collapsed="false">
      <c r="A842" s="17" t="s">
        <v>3788</v>
      </c>
      <c r="B842" s="27" t="n">
        <f aca="false">'SK - Tableau 1'!G842</f>
        <v>61</v>
      </c>
      <c r="C842" s="54" t="n">
        <f aca="false">(TOT!BQ844*60)/TOT!AK844</f>
        <v>1.53513447656174</v>
      </c>
      <c r="D842" s="27" t="n">
        <f aca="false">VLOOKUP(C842,'PH - GIVEAWAYS'!$A$3:$B$55,2)</f>
        <v>79</v>
      </c>
      <c r="E842" s="27" t="n">
        <f aca="false">IF(TOT!AK844&lt;400,IF(D842&gt;66,66,D842),D842)</f>
        <v>79</v>
      </c>
      <c r="F842" s="27" t="n">
        <f aca="false">IF(TOT!AK844&lt;200,IF(E842&gt;60,60,E842),E842)</f>
        <v>79</v>
      </c>
      <c r="G842" s="50" t="n">
        <f aca="false">(TOT!BS844*60)/TOT!AK844</f>
        <v>3.12509518442925</v>
      </c>
      <c r="H842" s="55" t="n">
        <f aca="false">VLOOKUP(G842,'PH - BLOCKED SHOTS'!$A$3:$B$55,2)</f>
        <v>74</v>
      </c>
      <c r="I842" s="55" t="n">
        <f aca="false">IF(TOT!AK844&lt;400,IF(H842&gt;66,66,H842),H842)</f>
        <v>74</v>
      </c>
      <c r="J842" s="55" t="n">
        <f aca="false">IF(TOT!AK844&lt;200,IF(I842&gt;60,60,I842),I842)</f>
        <v>74</v>
      </c>
      <c r="K842" s="55" t="n">
        <f aca="false">((B842+F842+F842+J842)/4)+TOT!DC844</f>
        <v>76.25</v>
      </c>
      <c r="L842" s="55"/>
      <c r="M842" s="55" t="n">
        <f aca="false">VLOOKUP(TOT!FE844,'PH - GAME SCORE'!$A$3:$B$55,2)</f>
        <v>69</v>
      </c>
      <c r="N842" s="55" t="n">
        <f aca="false">AVERAGE(K842,M842)</f>
        <v>72.625</v>
      </c>
      <c r="O842" s="55" t="n">
        <f aca="false">IF(TOT!AN844&lt;13.4,IF(N842&gt;73,73,N842),N842)</f>
        <v>72.625</v>
      </c>
      <c r="P842" s="55" t="n">
        <f aca="false">IF(TOT!AN844&lt;13.4,IF(O842&gt;73,73,O842),O842)</f>
        <v>72.625</v>
      </c>
    </row>
    <row r="843" customFormat="false" ht="13" hidden="false" customHeight="true" outlineLevel="0" collapsed="false">
      <c r="A843" s="17" t="s">
        <v>3791</v>
      </c>
      <c r="B843" s="27" t="n">
        <f aca="false">'SK - Tableau 1'!G843</f>
        <v>99</v>
      </c>
      <c r="C843" s="54" t="n">
        <f aca="false">(TOT!BQ845*60)/TOT!AK845</f>
        <v>1.25984251968504</v>
      </c>
      <c r="D843" s="27" t="n">
        <f aca="false">VLOOKUP(C843,'PH - GIVEAWAYS'!$A$3:$B$55,2)</f>
        <v>86</v>
      </c>
      <c r="E843" s="27" t="n">
        <f aca="false">IF(TOT!AK845&lt;400,IF(D843&gt;66,66,D843),D843)</f>
        <v>86</v>
      </c>
      <c r="F843" s="27" t="n">
        <f aca="false">IF(TOT!AK845&lt;200,IF(E843&gt;60,60,E843),E843)</f>
        <v>86</v>
      </c>
      <c r="G843" s="50" t="n">
        <f aca="false">(TOT!BS845*60)/TOT!AK845</f>
        <v>1.53980752405949</v>
      </c>
      <c r="H843" s="55" t="n">
        <f aca="false">VLOOKUP(G843,'PH - BLOCKED SHOTS'!$A$3:$B$55,2)</f>
        <v>56</v>
      </c>
      <c r="I843" s="55" t="n">
        <f aca="false">IF(TOT!AK845&lt;400,IF(H843&gt;66,66,H843),H843)</f>
        <v>56</v>
      </c>
      <c r="J843" s="55" t="n">
        <f aca="false">IF(TOT!AK845&lt;200,IF(I843&gt;60,60,I843),I843)</f>
        <v>56</v>
      </c>
      <c r="K843" s="55" t="n">
        <f aca="false">((B843+F843+F843+J843)/4)+TOT!DC845</f>
        <v>88.75</v>
      </c>
      <c r="L843" s="55"/>
      <c r="M843" s="55" t="n">
        <f aca="false">VLOOKUP(TOT!FE845,'PH - GAME SCORE'!$A$3:$B$55,2)</f>
        <v>96</v>
      </c>
      <c r="N843" s="55" t="n">
        <f aca="false">AVERAGE(K843,M843)</f>
        <v>92.375</v>
      </c>
      <c r="O843" s="55" t="n">
        <f aca="false">IF(TOT!AN845&lt;13.4,IF(N843&gt;73,73,N843),N843)</f>
        <v>92.375</v>
      </c>
      <c r="P843" s="55" t="n">
        <f aca="false">IF(TOT!AN845&lt;13.4,IF(O843&gt;73,73,O843),O843)</f>
        <v>92.375</v>
      </c>
    </row>
    <row r="844" customFormat="false" ht="13" hidden="false" customHeight="true" outlineLevel="0" collapsed="false">
      <c r="A844" s="17" t="s">
        <v>3794</v>
      </c>
      <c r="B844" s="27" t="n">
        <f aca="false">'SK - Tableau 1'!G844</f>
        <v>83</v>
      </c>
      <c r="C844" s="54" t="n">
        <f aca="false">(TOT!BQ846*60)/TOT!AK846</f>
        <v>1.6342176939373</v>
      </c>
      <c r="D844" s="27" t="n">
        <f aca="false">VLOOKUP(C844,'PH - GIVEAWAYS'!$A$3:$B$55,2)</f>
        <v>77</v>
      </c>
      <c r="E844" s="27" t="n">
        <f aca="false">IF(TOT!AK846&lt;400,IF(D844&gt;66,66,D844),D844)</f>
        <v>77</v>
      </c>
      <c r="F844" s="27" t="n">
        <f aca="false">IF(TOT!AK846&lt;200,IF(E844&gt;60,60,E844),E844)</f>
        <v>77</v>
      </c>
      <c r="G844" s="50" t="n">
        <f aca="false">(TOT!BS846*60)/TOT!AK846</f>
        <v>0.771713911025945</v>
      </c>
      <c r="H844" s="55" t="n">
        <f aca="false">VLOOKUP(G844,'PH - BLOCKED SHOTS'!$A$3:$B$55,2)</f>
        <v>47</v>
      </c>
      <c r="I844" s="55" t="n">
        <f aca="false">IF(TOT!AK846&lt;400,IF(H844&gt;66,66,H844),H844)</f>
        <v>47</v>
      </c>
      <c r="J844" s="55" t="n">
        <f aca="false">IF(TOT!AK846&lt;200,IF(I844&gt;60,60,I844),I844)</f>
        <v>47</v>
      </c>
      <c r="K844" s="55" t="n">
        <f aca="false">((B844+F844+F844+J844)/4)+TOT!DC846</f>
        <v>75</v>
      </c>
      <c r="L844" s="55"/>
      <c r="M844" s="55" t="n">
        <f aca="false">VLOOKUP(TOT!FE846,'PH - GAME SCORE'!$A$3:$B$55,2)</f>
        <v>83</v>
      </c>
      <c r="N844" s="55" t="n">
        <f aca="false">AVERAGE(K844,M844)</f>
        <v>79</v>
      </c>
      <c r="O844" s="55" t="n">
        <f aca="false">IF(TOT!AN846&lt;13.4,IF(N844&gt;73,73,N844),N844)</f>
        <v>79</v>
      </c>
      <c r="P844" s="55" t="n">
        <f aca="false">IF(TOT!AN846&lt;13.4,IF(O844&gt;73,73,O844),O844)</f>
        <v>79</v>
      </c>
    </row>
    <row r="845" customFormat="false" ht="13" hidden="false" customHeight="true" outlineLevel="0" collapsed="false">
      <c r="A845" s="17" t="s">
        <v>3797</v>
      </c>
      <c r="B845" s="27" t="n">
        <f aca="false">'SK - Tableau 1'!G845</f>
        <v>50</v>
      </c>
      <c r="C845" s="54" t="n">
        <f aca="false">(TOT!BQ847*60)/TOT!AK847</f>
        <v>0</v>
      </c>
      <c r="D845" s="27" t="n">
        <f aca="false">VLOOKUP(C845,'PH - GIVEAWAYS'!$A$3:$B$55,2)</f>
        <v>99</v>
      </c>
      <c r="E845" s="27" t="n">
        <f aca="false">IF(TOT!AK847&lt;400,IF(D845&gt;66,66,D845),D845)</f>
        <v>66</v>
      </c>
      <c r="F845" s="27" t="n">
        <f aca="false">IF(TOT!AK847&lt;200,IF(E845&gt;60,60,E845),E845)</f>
        <v>60</v>
      </c>
      <c r="G845" s="50" t="n">
        <f aca="false">(TOT!BS847*60)/TOT!AK847</f>
        <v>2.38805970149254</v>
      </c>
      <c r="H845" s="55" t="n">
        <f aca="false">VLOOKUP(G845,'PH - BLOCKED SHOTS'!$A$3:$B$55,2)</f>
        <v>66</v>
      </c>
      <c r="I845" s="55" t="n">
        <f aca="false">IF(TOT!AK847&lt;400,IF(H845&gt;66,66,H845),H845)</f>
        <v>66</v>
      </c>
      <c r="J845" s="55" t="n">
        <f aca="false">IF(TOT!AK847&lt;200,IF(I845&gt;60,60,I845),I845)</f>
        <v>60</v>
      </c>
      <c r="K845" s="55" t="n">
        <f aca="false">((B845+F845+F845+J845)/4)+TOT!DC847</f>
        <v>57.5</v>
      </c>
      <c r="L845" s="55"/>
      <c r="M845" s="55" t="n">
        <f aca="false">VLOOKUP(TOT!FE847,'PH - GAME SCORE'!$A$3:$B$55,2)</f>
        <v>47</v>
      </c>
      <c r="N845" s="55" t="n">
        <f aca="false">AVERAGE(K845,M845)</f>
        <v>52.25</v>
      </c>
      <c r="O845" s="55" t="n">
        <f aca="false">IF(TOT!AN847&lt;13.4,IF(N845&gt;73,73,N845),N845)</f>
        <v>52.25</v>
      </c>
      <c r="P845" s="55" t="n">
        <f aca="false">IF(TOT!AN847&lt;13.4,IF(O845&gt;73,73,O845),O845)</f>
        <v>52.25</v>
      </c>
    </row>
    <row r="846" customFormat="false" ht="13" hidden="false" customHeight="true" outlineLevel="0" collapsed="false">
      <c r="A846" s="17" t="s">
        <v>3801</v>
      </c>
      <c r="B846" s="27" t="n">
        <f aca="false">'SK - Tableau 1'!G846</f>
        <v>92</v>
      </c>
      <c r="C846" s="54" t="n">
        <f aca="false">(TOT!BQ848*60)/TOT!AK848</f>
        <v>1.47725800181418</v>
      </c>
      <c r="D846" s="27" t="n">
        <f aca="false">VLOOKUP(C846,'PH - GIVEAWAYS'!$A$3:$B$55,2)</f>
        <v>81</v>
      </c>
      <c r="E846" s="27" t="n">
        <f aca="false">IF(TOT!AK848&lt;400,IF(D846&gt;66,66,D846),D846)</f>
        <v>81</v>
      </c>
      <c r="F846" s="27" t="n">
        <f aca="false">IF(TOT!AK848&lt;200,IF(E846&gt;60,60,E846),E846)</f>
        <v>81</v>
      </c>
      <c r="G846" s="50" t="n">
        <f aca="false">(TOT!BS848*60)/TOT!AK848</f>
        <v>3.07114163535052</v>
      </c>
      <c r="H846" s="55" t="n">
        <f aca="false">VLOOKUP(G846,'PH - BLOCKED SHOTS'!$A$3:$B$55,2)</f>
        <v>74</v>
      </c>
      <c r="I846" s="55" t="n">
        <f aca="false">IF(TOT!AK848&lt;400,IF(H846&gt;66,66,H846),H846)</f>
        <v>74</v>
      </c>
      <c r="J846" s="55" t="n">
        <f aca="false">IF(TOT!AK848&lt;200,IF(I846&gt;60,60,I846),I846)</f>
        <v>74</v>
      </c>
      <c r="K846" s="55" t="n">
        <f aca="false">((B846+F846+F846+J846)/4)+TOT!DC848</f>
        <v>83</v>
      </c>
      <c r="L846" s="55"/>
      <c r="M846" s="55" t="n">
        <f aca="false">VLOOKUP(TOT!FE848,'PH - GAME SCORE'!$A$3:$B$55,2)</f>
        <v>87</v>
      </c>
      <c r="N846" s="55" t="n">
        <f aca="false">AVERAGE(K846,M846)</f>
        <v>85</v>
      </c>
      <c r="O846" s="55" t="n">
        <f aca="false">IF(TOT!AN848&lt;13.4,IF(N846&gt;73,73,N846),N846)</f>
        <v>85</v>
      </c>
      <c r="P846" s="55" t="n">
        <f aca="false">IF(TOT!AN848&lt;13.4,IF(O846&gt;73,73,O846),O846)</f>
        <v>85</v>
      </c>
    </row>
    <row r="847" customFormat="false" ht="13" hidden="false" customHeight="true" outlineLevel="0" collapsed="false">
      <c r="A847" s="17" t="s">
        <v>3804</v>
      </c>
      <c r="B847" s="27" t="n">
        <f aca="false">'SK - Tableau 1'!G847</f>
        <v>60</v>
      </c>
      <c r="C847" s="54" t="n">
        <f aca="false">(TOT!BQ849*60)/TOT!AK849</f>
        <v>0.630782169890664</v>
      </c>
      <c r="D847" s="27" t="n">
        <f aca="false">VLOOKUP(C847,'PH - GIVEAWAYS'!$A$3:$B$55,2)</f>
        <v>97</v>
      </c>
      <c r="E847" s="27" t="n">
        <f aca="false">IF(TOT!AK849&lt;400,IF(D847&gt;66,66,D847),D847)</f>
        <v>97</v>
      </c>
      <c r="F847" s="27" t="n">
        <f aca="false">IF(TOT!AK849&lt;200,IF(E847&gt;60,60,E847),E847)</f>
        <v>97</v>
      </c>
      <c r="G847" s="50" t="n">
        <f aca="false">(TOT!BS849*60)/TOT!AK849</f>
        <v>1.64003364171573</v>
      </c>
      <c r="H847" s="55" t="n">
        <f aca="false">VLOOKUP(G847,'PH - BLOCKED SHOTS'!$A$3:$B$55,2)</f>
        <v>57</v>
      </c>
      <c r="I847" s="55" t="n">
        <f aca="false">IF(TOT!AK849&lt;400,IF(H847&gt;66,66,H847),H847)</f>
        <v>57</v>
      </c>
      <c r="J847" s="55" t="n">
        <f aca="false">IF(TOT!AK849&lt;200,IF(I847&gt;60,60,I847),I847)</f>
        <v>57</v>
      </c>
      <c r="K847" s="55" t="n">
        <f aca="false">((B847+F847+F847+J847)/4)+TOT!DC849</f>
        <v>79.75</v>
      </c>
      <c r="L847" s="55"/>
      <c r="M847" s="55" t="n">
        <f aca="false">VLOOKUP(TOT!FE849,'PH - GAME SCORE'!$A$3:$B$55,2)</f>
        <v>62</v>
      </c>
      <c r="N847" s="55" t="n">
        <f aca="false">AVERAGE(K847,M847)</f>
        <v>70.875</v>
      </c>
      <c r="O847" s="55" t="n">
        <f aca="false">IF(TOT!AN849&lt;13.4,IF(N847&gt;73,73,N847),N847)</f>
        <v>70.875</v>
      </c>
      <c r="P847" s="55" t="n">
        <f aca="false">IF(TOT!AN849&lt;13.4,IF(O847&gt;73,73,O847),O847)</f>
        <v>70.875</v>
      </c>
    </row>
    <row r="848" customFormat="false" ht="13" hidden="false" customHeight="true" outlineLevel="0" collapsed="false">
      <c r="A848" s="17" t="s">
        <v>3808</v>
      </c>
      <c r="B848" s="27" t="n">
        <f aca="false">'SK - Tableau 1'!G848</f>
        <v>47</v>
      </c>
      <c r="C848" s="54" t="n">
        <f aca="false">(TOT!BQ850*60)/TOT!AK850</f>
        <v>0</v>
      </c>
      <c r="D848" s="27" t="n">
        <f aca="false">VLOOKUP(C848,'PH - GIVEAWAYS'!$A$3:$B$55,2)</f>
        <v>99</v>
      </c>
      <c r="E848" s="27" t="n">
        <f aca="false">IF(TOT!AK850&lt;400,IF(D848&gt;66,66,D848),D848)</f>
        <v>66</v>
      </c>
      <c r="F848" s="27" t="n">
        <f aca="false">IF(TOT!AK850&lt;200,IF(E848&gt;60,60,E848),E848)</f>
        <v>60</v>
      </c>
      <c r="G848" s="50" t="n">
        <f aca="false">(TOT!BS850*60)/TOT!AK850</f>
        <v>0</v>
      </c>
      <c r="H848" s="55" t="n">
        <f aca="false">VLOOKUP(G848,'PH - BLOCKED SHOTS'!$A$3:$B$55,2)</f>
        <v>47</v>
      </c>
      <c r="I848" s="55" t="n">
        <f aca="false">IF(TOT!AK850&lt;400,IF(H848&gt;66,66,H848),H848)</f>
        <v>47</v>
      </c>
      <c r="J848" s="55" t="n">
        <f aca="false">IF(TOT!AK850&lt;200,IF(I848&gt;60,60,I848),I848)</f>
        <v>47</v>
      </c>
      <c r="K848" s="55" t="n">
        <f aca="false">((B848+F848+F848+J848)/4)+TOT!DC850</f>
        <v>53.5</v>
      </c>
      <c r="L848" s="55"/>
      <c r="M848" s="55" t="n">
        <f aca="false">VLOOKUP(TOT!FE850,'PH - GAME SCORE'!$A$3:$B$55,2)</f>
        <v>70</v>
      </c>
      <c r="N848" s="55" t="n">
        <f aca="false">AVERAGE(K848,M848)</f>
        <v>61.75</v>
      </c>
      <c r="O848" s="55" t="n">
        <f aca="false">IF(TOT!AN850&lt;13.4,IF(N848&gt;73,73,N848),N848)</f>
        <v>61.75</v>
      </c>
      <c r="P848" s="55" t="n">
        <f aca="false">IF(TOT!AN850&lt;13.4,IF(O848&gt;73,73,O848),O848)</f>
        <v>61.75</v>
      </c>
    </row>
    <row r="849" customFormat="false" ht="13" hidden="false" customHeight="true" outlineLevel="0" collapsed="false">
      <c r="A849" s="17" t="s">
        <v>3813</v>
      </c>
      <c r="B849" s="27" t="n">
        <f aca="false">'SK - Tableau 1'!G849</f>
        <v>60</v>
      </c>
      <c r="C849" s="54" t="n">
        <f aca="false">(TOT!BQ851*60)/TOT!AK851</f>
        <v>1.75097276264587</v>
      </c>
      <c r="D849" s="27" t="n">
        <f aca="false">VLOOKUP(C849,'PH - GIVEAWAYS'!$A$3:$B$55,2)</f>
        <v>74</v>
      </c>
      <c r="E849" s="27" t="n">
        <f aca="false">IF(TOT!AK851&lt;400,IF(D849&gt;66,66,D849),D849)</f>
        <v>66</v>
      </c>
      <c r="F849" s="27" t="n">
        <f aca="false">IF(TOT!AK851&lt;200,IF(E849&gt;60,60,E849),E849)</f>
        <v>60</v>
      </c>
      <c r="G849" s="50" t="n">
        <f aca="false">(TOT!BS851*60)/TOT!AK851</f>
        <v>0.437743190661468</v>
      </c>
      <c r="H849" s="55" t="n">
        <f aca="false">VLOOKUP(G849,'PH - BLOCKED SHOTS'!$A$3:$B$55,2)</f>
        <v>47</v>
      </c>
      <c r="I849" s="55" t="n">
        <f aca="false">IF(TOT!AK851&lt;400,IF(H849&gt;66,66,H849),H849)</f>
        <v>47</v>
      </c>
      <c r="J849" s="55" t="n">
        <f aca="false">IF(TOT!AK851&lt;200,IF(I849&gt;60,60,I849),I849)</f>
        <v>47</v>
      </c>
      <c r="K849" s="55" t="n">
        <f aca="false">((B849+F849+F849+J849)/4)+TOT!DC851</f>
        <v>56.75</v>
      </c>
      <c r="L849" s="55"/>
      <c r="M849" s="55" t="n">
        <f aca="false">VLOOKUP(TOT!FE851,'PH - GAME SCORE'!$A$3:$B$55,2)</f>
        <v>91</v>
      </c>
      <c r="N849" s="55" t="n">
        <f aca="false">AVERAGE(K849,M849)</f>
        <v>73.875</v>
      </c>
      <c r="O849" s="55" t="n">
        <f aca="false">IF(TOT!AN851&lt;13.4,IF(N849&gt;73,73,N849),N849)</f>
        <v>73.875</v>
      </c>
      <c r="P849" s="55" t="n">
        <f aca="false">IF(TOT!AN851&lt;13.4,IF(O849&gt;73,73,O849),O849)</f>
        <v>73.875</v>
      </c>
    </row>
    <row r="850" customFormat="false" ht="13" hidden="false" customHeight="true" outlineLevel="0" collapsed="false">
      <c r="A850" s="17" t="s">
        <v>3817</v>
      </c>
      <c r="B850" s="27" t="n">
        <f aca="false">'SK - Tableau 1'!G850</f>
        <v>85</v>
      </c>
      <c r="C850" s="54" t="n">
        <f aca="false">(TOT!BQ852*60)/TOT!AK852</f>
        <v>1.66339897848317</v>
      </c>
      <c r="D850" s="27" t="n">
        <f aca="false">VLOOKUP(C850,'PH - GIVEAWAYS'!$A$3:$B$55,2)</f>
        <v>76</v>
      </c>
      <c r="E850" s="27" t="n">
        <f aca="false">IF(TOT!AK852&lt;400,IF(D850&gt;66,66,D850),D850)</f>
        <v>76</v>
      </c>
      <c r="F850" s="27" t="n">
        <f aca="false">IF(TOT!AK852&lt;200,IF(E850&gt;60,60,E850),E850)</f>
        <v>76</v>
      </c>
      <c r="G850" s="50" t="n">
        <f aca="false">(TOT!BS852*60)/TOT!AK852</f>
        <v>2.47262010315066</v>
      </c>
      <c r="H850" s="55" t="n">
        <f aca="false">VLOOKUP(G850,'PH - BLOCKED SHOTS'!$A$3:$B$55,2)</f>
        <v>67</v>
      </c>
      <c r="I850" s="55" t="n">
        <f aca="false">IF(TOT!AK852&lt;400,IF(H850&gt;66,66,H850),H850)</f>
        <v>67</v>
      </c>
      <c r="J850" s="55" t="n">
        <f aca="false">IF(TOT!AK852&lt;200,IF(I850&gt;60,60,I850),I850)</f>
        <v>67</v>
      </c>
      <c r="K850" s="55" t="n">
        <f aca="false">((B850+F850+F850+J850)/4)+TOT!DC852</f>
        <v>78</v>
      </c>
      <c r="L850" s="55"/>
      <c r="M850" s="55" t="n">
        <f aca="false">VLOOKUP(TOT!FE852,'PH - GAME SCORE'!$A$3:$B$55,2)</f>
        <v>58</v>
      </c>
      <c r="N850" s="55" t="n">
        <f aca="false">AVERAGE(K850,M850)</f>
        <v>68</v>
      </c>
      <c r="O850" s="55" t="n">
        <f aca="false">IF(TOT!AN852&lt;13.4,IF(N850&gt;73,73,N850),N850)</f>
        <v>68</v>
      </c>
      <c r="P850" s="55" t="n">
        <f aca="false">IF(TOT!AN852&lt;13.4,IF(O850&gt;73,73,O850),O850)</f>
        <v>68</v>
      </c>
    </row>
    <row r="851" customFormat="false" ht="13" hidden="false" customHeight="true" outlineLevel="0" collapsed="false">
      <c r="A851" s="17" t="s">
        <v>3823</v>
      </c>
      <c r="B851" s="27" t="n">
        <f aca="false">'SK - Tableau 1'!G851</f>
        <v>91</v>
      </c>
      <c r="C851" s="54" t="n">
        <f aca="false">(TOT!BQ853*60)/TOT!AK853</f>
        <v>1.08627532901609</v>
      </c>
      <c r="D851" s="27" t="n">
        <f aca="false">VLOOKUP(C851,'PH - GIVEAWAYS'!$A$3:$B$55,2)</f>
        <v>90</v>
      </c>
      <c r="E851" s="27" t="n">
        <f aca="false">IF(TOT!AK853&lt;400,IF(D851&gt;66,66,D851),D851)</f>
        <v>90</v>
      </c>
      <c r="F851" s="27" t="n">
        <f aca="false">IF(TOT!AK853&lt;200,IF(E851&gt;60,60,E851),E851)</f>
        <v>90</v>
      </c>
      <c r="G851" s="50" t="n">
        <f aca="false">(TOT!BS853*60)/TOT!AK853</f>
        <v>3.42594526843535</v>
      </c>
      <c r="H851" s="55" t="n">
        <f aca="false">VLOOKUP(G851,'PH - BLOCKED SHOTS'!$A$3:$B$55,2)</f>
        <v>77</v>
      </c>
      <c r="I851" s="55" t="n">
        <f aca="false">IF(TOT!AK853&lt;400,IF(H851&gt;66,66,H851),H851)</f>
        <v>77</v>
      </c>
      <c r="J851" s="55" t="n">
        <f aca="false">IF(TOT!AK853&lt;200,IF(I851&gt;60,60,I851),I851)</f>
        <v>77</v>
      </c>
      <c r="K851" s="55" t="n">
        <f aca="false">((B851+F851+F851+J851)/4)+TOT!DC853</f>
        <v>87</v>
      </c>
      <c r="L851" s="55"/>
      <c r="M851" s="55" t="n">
        <f aca="false">VLOOKUP(TOT!FE853,'PH - GAME SCORE'!$A$3:$B$55,2)</f>
        <v>52</v>
      </c>
      <c r="N851" s="55" t="n">
        <f aca="false">AVERAGE(K851,M851)</f>
        <v>69.5</v>
      </c>
      <c r="O851" s="55" t="n">
        <f aca="false">IF(TOT!AN853&lt;13.4,IF(N851&gt;73,73,N851),N851)</f>
        <v>69.5</v>
      </c>
      <c r="P851" s="55" t="n">
        <f aca="false">IF(TOT!AN853&lt;13.4,IF(O851&gt;73,73,O851),O851)</f>
        <v>69.5</v>
      </c>
    </row>
    <row r="852" customFormat="false" ht="13" hidden="false" customHeight="true" outlineLevel="0" collapsed="false">
      <c r="A852" s="17" t="s">
        <v>3827</v>
      </c>
      <c r="B852" s="27" t="n">
        <f aca="false">'SK - Tableau 1'!G852</f>
        <v>50</v>
      </c>
      <c r="C852" s="54" t="n">
        <f aca="false">(TOT!BQ854*60)/TOT!AK854</f>
        <v>0</v>
      </c>
      <c r="D852" s="27" t="n">
        <f aca="false">VLOOKUP(C852,'PH - GIVEAWAYS'!$A$3:$B$55,2)</f>
        <v>99</v>
      </c>
      <c r="E852" s="27" t="n">
        <f aca="false">IF(TOT!AK854&lt;400,IF(D852&gt;66,66,D852),D852)</f>
        <v>66</v>
      </c>
      <c r="F852" s="27" t="n">
        <f aca="false">IF(TOT!AK854&lt;200,IF(E852&gt;60,60,E852),E852)</f>
        <v>60</v>
      </c>
      <c r="G852" s="50" t="n">
        <f aca="false">(TOT!BS854*60)/TOT!AK854</f>
        <v>4.50563204005006</v>
      </c>
      <c r="H852" s="55" t="n">
        <f aca="false">VLOOKUP(G852,'PH - BLOCKED SHOTS'!$A$3:$B$55,2)</f>
        <v>86</v>
      </c>
      <c r="I852" s="55" t="n">
        <f aca="false">IF(TOT!AK854&lt;400,IF(H852&gt;66,66,H852),H852)</f>
        <v>66</v>
      </c>
      <c r="J852" s="55" t="n">
        <f aca="false">IF(TOT!AK854&lt;200,IF(I852&gt;60,60,I852),I852)</f>
        <v>60</v>
      </c>
      <c r="K852" s="55" t="n">
        <f aca="false">((B852+F852+F852+J852)/4)+TOT!DC854</f>
        <v>58.5</v>
      </c>
      <c r="L852" s="55"/>
      <c r="M852" s="55" t="n">
        <f aca="false">VLOOKUP(TOT!FE854,'PH - GAME SCORE'!$A$3:$B$55,2)</f>
        <v>48</v>
      </c>
      <c r="N852" s="55" t="n">
        <f aca="false">AVERAGE(K852,M852)</f>
        <v>53.25</v>
      </c>
      <c r="O852" s="55" t="n">
        <f aca="false">IF(TOT!AN854&lt;13.4,IF(N852&gt;73,73,N852),N852)</f>
        <v>53.25</v>
      </c>
      <c r="P852" s="55" t="n">
        <f aca="false">IF(TOT!AN854&lt;13.4,IF(O852&gt;73,73,O852),O852)</f>
        <v>53.25</v>
      </c>
    </row>
    <row r="853" customFormat="false" ht="13" hidden="false" customHeight="true" outlineLevel="0" collapsed="false">
      <c r="A853" s="17" t="s">
        <v>3830</v>
      </c>
      <c r="B853" s="27" t="n">
        <f aca="false">'SK - Tableau 1'!G853</f>
        <v>93</v>
      </c>
      <c r="C853" s="54" t="n">
        <f aca="false">(TOT!BQ855*60)/TOT!AK855</f>
        <v>2.01959306706858</v>
      </c>
      <c r="D853" s="27" t="n">
        <f aca="false">VLOOKUP(C853,'PH - GIVEAWAYS'!$A$3:$B$55,2)</f>
        <v>69</v>
      </c>
      <c r="E853" s="27" t="n">
        <f aca="false">IF(TOT!AK855&lt;400,IF(D853&gt;66,66,D853),D853)</f>
        <v>69</v>
      </c>
      <c r="F853" s="27" t="n">
        <f aca="false">IF(TOT!AK855&lt;200,IF(E853&gt;60,60,E853),E853)</f>
        <v>69</v>
      </c>
      <c r="G853" s="50" t="n">
        <f aca="false">(TOT!BS855*60)/TOT!AK855</f>
        <v>3.31574981160512</v>
      </c>
      <c r="H853" s="55" t="n">
        <f aca="false">VLOOKUP(G853,'PH - BLOCKED SHOTS'!$A$3:$B$55,2)</f>
        <v>76</v>
      </c>
      <c r="I853" s="55" t="n">
        <f aca="false">IF(TOT!AK855&lt;400,IF(H853&gt;66,66,H853),H853)</f>
        <v>76</v>
      </c>
      <c r="J853" s="55" t="n">
        <f aca="false">IF(TOT!AK855&lt;200,IF(I853&gt;60,60,I853),I853)</f>
        <v>76</v>
      </c>
      <c r="K853" s="55" t="n">
        <f aca="false">((B853+F853+F853+J853)/4)+TOT!DC855</f>
        <v>76.75</v>
      </c>
      <c r="L853" s="55"/>
      <c r="M853" s="55" t="n">
        <f aca="false">VLOOKUP(TOT!FE855,'PH - GAME SCORE'!$A$3:$B$55,2)</f>
        <v>93</v>
      </c>
      <c r="N853" s="55" t="n">
        <f aca="false">AVERAGE(K853,M853)</f>
        <v>84.875</v>
      </c>
      <c r="O853" s="55" t="n">
        <f aca="false">IF(TOT!AN855&lt;13.4,IF(N853&gt;73,73,N853),N853)</f>
        <v>84.875</v>
      </c>
      <c r="P853" s="55" t="n">
        <f aca="false">IF(TOT!AN855&lt;13.4,IF(O853&gt;73,73,O853),O853)</f>
        <v>84.875</v>
      </c>
    </row>
    <row r="854" customFormat="false" ht="13" hidden="false" customHeight="true" outlineLevel="0" collapsed="false">
      <c r="A854" s="17" t="s">
        <v>3834</v>
      </c>
      <c r="B854" s="27" t="n">
        <f aca="false">'SK - Tableau 1'!G854</f>
        <v>57</v>
      </c>
      <c r="C854" s="54" t="n">
        <f aca="false">(TOT!BQ856*60)/TOT!AK856</f>
        <v>4.16375698324024</v>
      </c>
      <c r="D854" s="27" t="n">
        <f aca="false">VLOOKUP(C854,'PH - GIVEAWAYS'!$A$3:$B$55,2)</f>
        <v>47</v>
      </c>
      <c r="E854" s="27" t="n">
        <f aca="false">IF(TOT!AK856&lt;400,IF(D854&gt;66,66,D854),D854)</f>
        <v>47</v>
      </c>
      <c r="F854" s="27" t="n">
        <f aca="false">IF(TOT!AK856&lt;200,IF(E854&gt;60,60,E854),E854)</f>
        <v>47</v>
      </c>
      <c r="G854" s="50" t="n">
        <f aca="false">(TOT!BS856*60)/TOT!AK856</f>
        <v>5.57786312849164</v>
      </c>
      <c r="H854" s="55" t="n">
        <f aca="false">VLOOKUP(G854,'PH - BLOCKED SHOTS'!$A$3:$B$55,2)</f>
        <v>93</v>
      </c>
      <c r="I854" s="55" t="n">
        <f aca="false">IF(TOT!AK856&lt;400,IF(H854&gt;66,66,H854),H854)</f>
        <v>93</v>
      </c>
      <c r="J854" s="55" t="n">
        <f aca="false">IF(TOT!AK856&lt;200,IF(I854&gt;60,60,I854),I854)</f>
        <v>93</v>
      </c>
      <c r="K854" s="55" t="n">
        <f aca="false">((B854+F854+F854+J854)/4)+TOT!DC856</f>
        <v>61</v>
      </c>
      <c r="L854" s="55"/>
      <c r="M854" s="55" t="n">
        <f aca="false">VLOOKUP(TOT!FE856,'PH - GAME SCORE'!$A$3:$B$55,2)</f>
        <v>58</v>
      </c>
      <c r="N854" s="55" t="n">
        <f aca="false">AVERAGE(K854,M854)</f>
        <v>59.5</v>
      </c>
      <c r="O854" s="55" t="n">
        <f aca="false">IF(TOT!AN856&lt;13.4,IF(N854&gt;73,73,N854),N854)</f>
        <v>59.5</v>
      </c>
      <c r="P854" s="55" t="n">
        <f aca="false">IF(TOT!AN856&lt;13.4,IF(O854&gt;73,73,O854),O854)</f>
        <v>59.5</v>
      </c>
    </row>
    <row r="855" customFormat="false" ht="13" hidden="false" customHeight="true" outlineLevel="0" collapsed="false">
      <c r="A855" s="17" t="s">
        <v>3839</v>
      </c>
      <c r="B855" s="27" t="n">
        <f aca="false">'SK - Tableau 1'!G855</f>
        <v>79</v>
      </c>
      <c r="C855" s="54" t="n">
        <f aca="false">(TOT!BQ857*60)/TOT!AK857</f>
        <v>2.14275903117989</v>
      </c>
      <c r="D855" s="27" t="n">
        <f aca="false">VLOOKUP(C855,'PH - GIVEAWAYS'!$A$3:$B$55,2)</f>
        <v>66</v>
      </c>
      <c r="E855" s="27" t="n">
        <f aca="false">IF(TOT!AK857&lt;400,IF(D855&gt;66,66,D855),D855)</f>
        <v>66</v>
      </c>
      <c r="F855" s="27" t="n">
        <f aca="false">IF(TOT!AK857&lt;200,IF(E855&gt;60,60,E855),E855)</f>
        <v>66</v>
      </c>
      <c r="G855" s="50" t="n">
        <f aca="false">(TOT!BS857*60)/TOT!AK857</f>
        <v>1.59333363856966</v>
      </c>
      <c r="H855" s="55" t="n">
        <f aca="false">VLOOKUP(G855,'PH - BLOCKED SHOTS'!$A$3:$B$55,2)</f>
        <v>57</v>
      </c>
      <c r="I855" s="55" t="n">
        <f aca="false">IF(TOT!AK857&lt;400,IF(H855&gt;66,66,H855),H855)</f>
        <v>57</v>
      </c>
      <c r="J855" s="55" t="n">
        <f aca="false">IF(TOT!AK857&lt;200,IF(I855&gt;60,60,I855),I855)</f>
        <v>57</v>
      </c>
      <c r="K855" s="55" t="n">
        <f aca="false">((B855+F855+F855+J855)/4)+TOT!DC857</f>
        <v>67</v>
      </c>
      <c r="L855" s="55"/>
      <c r="M855" s="55" t="n">
        <f aca="false">VLOOKUP(TOT!FE857,'PH - GAME SCORE'!$A$3:$B$55,2)</f>
        <v>74</v>
      </c>
      <c r="N855" s="55" t="n">
        <f aca="false">AVERAGE(K855,M855)</f>
        <v>70.5</v>
      </c>
      <c r="O855" s="55" t="n">
        <f aca="false">IF(TOT!AN857&lt;13.4,IF(N855&gt;73,73,N855),N855)</f>
        <v>70.5</v>
      </c>
      <c r="P855" s="55" t="n">
        <f aca="false">IF(TOT!AN857&lt;13.4,IF(O855&gt;73,73,O855),O855)</f>
        <v>70.5</v>
      </c>
    </row>
    <row r="856" customFormat="false" ht="13" hidden="false" customHeight="true" outlineLevel="0" collapsed="false">
      <c r="A856" s="17" t="s">
        <v>3842</v>
      </c>
      <c r="B856" s="27" t="n">
        <f aca="false">'SK - Tableau 1'!G856</f>
        <v>67</v>
      </c>
      <c r="C856" s="54" t="n">
        <f aca="false">(TOT!BQ858*60)/TOT!AK858</f>
        <v>1.51693915388501</v>
      </c>
      <c r="D856" s="27" t="n">
        <f aca="false">VLOOKUP(C856,'PH - GIVEAWAYS'!$A$3:$B$55,2)</f>
        <v>80</v>
      </c>
      <c r="E856" s="27" t="n">
        <f aca="false">IF(TOT!AK858&lt;400,IF(D856&gt;66,66,D856),D856)</f>
        <v>80</v>
      </c>
      <c r="F856" s="27" t="n">
        <f aca="false">IF(TOT!AK858&lt;200,IF(E856&gt;60,60,E856),E856)</f>
        <v>80</v>
      </c>
      <c r="G856" s="50" t="n">
        <f aca="false">(TOT!BS858*60)/TOT!AK858</f>
        <v>2.2537381714863</v>
      </c>
      <c r="H856" s="55" t="n">
        <f aca="false">VLOOKUP(G856,'PH - BLOCKED SHOTS'!$A$3:$B$55,2)</f>
        <v>65</v>
      </c>
      <c r="I856" s="55" t="n">
        <f aca="false">IF(TOT!AK858&lt;400,IF(H856&gt;66,66,H856),H856)</f>
        <v>65</v>
      </c>
      <c r="J856" s="55" t="n">
        <f aca="false">IF(TOT!AK858&lt;200,IF(I856&gt;60,60,I856),I856)</f>
        <v>65</v>
      </c>
      <c r="K856" s="55" t="n">
        <f aca="false">((B856+F856+F856+J856)/4)+TOT!DC858</f>
        <v>76</v>
      </c>
      <c r="L856" s="55"/>
      <c r="M856" s="55" t="n">
        <f aca="false">VLOOKUP(TOT!FE858,'PH - GAME SCORE'!$A$3:$B$55,2)</f>
        <v>90</v>
      </c>
      <c r="N856" s="55" t="n">
        <f aca="false">AVERAGE(K856,M856)</f>
        <v>83</v>
      </c>
      <c r="O856" s="55" t="n">
        <f aca="false">IF(TOT!AN858&lt;13.4,IF(N856&gt;73,73,N856),N856)</f>
        <v>83</v>
      </c>
      <c r="P856" s="55" t="n">
        <f aca="false">IF(TOT!AN858&lt;13.4,IF(O856&gt;73,73,O856),O856)</f>
        <v>83</v>
      </c>
    </row>
    <row r="857" customFormat="false" ht="13" hidden="false" customHeight="true" outlineLevel="0" collapsed="false">
      <c r="A857" s="17" t="s">
        <v>3846</v>
      </c>
      <c r="B857" s="27" t="n">
        <f aca="false">'SK - Tableau 1'!G857</f>
        <v>76</v>
      </c>
      <c r="C857" s="54" t="n">
        <f aca="false">(TOT!BQ859*60)/TOT!AK859</f>
        <v>1.76427346238662</v>
      </c>
      <c r="D857" s="27" t="n">
        <f aca="false">VLOOKUP(C857,'PH - GIVEAWAYS'!$A$3:$B$55,2)</f>
        <v>73</v>
      </c>
      <c r="E857" s="27" t="n">
        <f aca="false">IF(TOT!AK859&lt;400,IF(D857&gt;66,66,D857),D857)</f>
        <v>73</v>
      </c>
      <c r="F857" s="27" t="n">
        <f aca="false">IF(TOT!AK859&lt;200,IF(E857&gt;60,60,E857),E857)</f>
        <v>73</v>
      </c>
      <c r="G857" s="50" t="n">
        <f aca="false">(TOT!BS859*60)/TOT!AK859</f>
        <v>2.73926669160029</v>
      </c>
      <c r="H857" s="55" t="n">
        <f aca="false">VLOOKUP(G857,'PH - BLOCKED SHOTS'!$A$3:$B$55,2)</f>
        <v>70</v>
      </c>
      <c r="I857" s="55" t="n">
        <f aca="false">IF(TOT!AK859&lt;400,IF(H857&gt;66,66,H857),H857)</f>
        <v>70</v>
      </c>
      <c r="J857" s="55" t="n">
        <f aca="false">IF(TOT!AK859&lt;200,IF(I857&gt;60,60,I857),I857)</f>
        <v>70</v>
      </c>
      <c r="K857" s="55" t="n">
        <f aca="false">((B857+F857+F857+J857)/4)+TOT!DC859</f>
        <v>73</v>
      </c>
      <c r="L857" s="55"/>
      <c r="M857" s="55" t="n">
        <f aca="false">VLOOKUP(TOT!FE859,'PH - GAME SCORE'!$A$3:$B$55,2)</f>
        <v>73</v>
      </c>
      <c r="N857" s="55" t="n">
        <f aca="false">AVERAGE(K857,M857)</f>
        <v>73</v>
      </c>
      <c r="O857" s="55" t="n">
        <f aca="false">IF(TOT!AN859&lt;13.4,IF(N857&gt;73,73,N857),N857)</f>
        <v>73</v>
      </c>
      <c r="P857" s="55" t="n">
        <f aca="false">IF(TOT!AN859&lt;13.4,IF(O857&gt;73,73,O857),O857)</f>
        <v>73</v>
      </c>
    </row>
    <row r="858" customFormat="false" ht="13" hidden="false" customHeight="true" outlineLevel="0" collapsed="false">
      <c r="A858" s="17" t="s">
        <v>3850</v>
      </c>
      <c r="B858" s="27" t="n">
        <f aca="false">'SK - Tableau 1'!G858</f>
        <v>83</v>
      </c>
      <c r="C858" s="54" t="n">
        <f aca="false">(TOT!BQ860*60)/TOT!AK860</f>
        <v>2.87693127330842</v>
      </c>
      <c r="D858" s="27" t="n">
        <f aca="false">VLOOKUP(C858,'PH - GIVEAWAYS'!$A$3:$B$55,2)</f>
        <v>55</v>
      </c>
      <c r="E858" s="27" t="n">
        <f aca="false">IF(TOT!AK860&lt;400,IF(D858&gt;66,66,D858),D858)</f>
        <v>55</v>
      </c>
      <c r="F858" s="27" t="n">
        <f aca="false">IF(TOT!AK860&lt;200,IF(E858&gt;60,60,E858),E858)</f>
        <v>55</v>
      </c>
      <c r="G858" s="50" t="n">
        <f aca="false">(TOT!BS860*60)/TOT!AK860</f>
        <v>1.88370500038051</v>
      </c>
      <c r="H858" s="55" t="n">
        <f aca="false">VLOOKUP(G858,'PH - BLOCKED SHOTS'!$A$3:$B$55,2)</f>
        <v>61</v>
      </c>
      <c r="I858" s="55" t="n">
        <f aca="false">IF(TOT!AK860&lt;400,IF(H858&gt;66,66,H858),H858)</f>
        <v>61</v>
      </c>
      <c r="J858" s="55" t="n">
        <f aca="false">IF(TOT!AK860&lt;200,IF(I858&gt;60,60,I858),I858)</f>
        <v>61</v>
      </c>
      <c r="K858" s="55" t="n">
        <f aca="false">((B858+F858+F858+J858)/4)+TOT!DC860</f>
        <v>63.5</v>
      </c>
      <c r="L858" s="55"/>
      <c r="M858" s="55" t="n">
        <f aca="false">VLOOKUP(TOT!FE860,'PH - GAME SCORE'!$A$3:$B$55,2)</f>
        <v>91</v>
      </c>
      <c r="N858" s="55" t="n">
        <f aca="false">AVERAGE(K858,M858)</f>
        <v>77.25</v>
      </c>
      <c r="O858" s="55" t="n">
        <f aca="false">IF(TOT!AN860&lt;13.4,IF(N858&gt;73,73,N858),N858)</f>
        <v>77.25</v>
      </c>
      <c r="P858" s="55" t="n">
        <f aca="false">IF(TOT!AN860&lt;13.4,IF(O858&gt;73,73,O858),O858)</f>
        <v>77.25</v>
      </c>
    </row>
    <row r="859" customFormat="false" ht="13" hidden="false" customHeight="true" outlineLevel="0" collapsed="false">
      <c r="A859" s="17" t="s">
        <v>3855</v>
      </c>
      <c r="B859" s="27" t="n">
        <f aca="false">'SK - Tableau 1'!G859</f>
        <v>55</v>
      </c>
      <c r="C859" s="54" t="n">
        <f aca="false">(TOT!BQ861*60)/TOT!AK861</f>
        <v>1.83352735739229</v>
      </c>
      <c r="D859" s="27" t="n">
        <f aca="false">VLOOKUP(C859,'PH - GIVEAWAYS'!$A$3:$B$55,2)</f>
        <v>72</v>
      </c>
      <c r="E859" s="27" t="n">
        <f aca="false">IF(TOT!AK861&lt;400,IF(D859&gt;66,66,D859),D859)</f>
        <v>66</v>
      </c>
      <c r="F859" s="27" t="n">
        <f aca="false">IF(TOT!AK861&lt;200,IF(E859&gt;60,60,E859),E859)</f>
        <v>66</v>
      </c>
      <c r="G859" s="50" t="n">
        <f aca="false">(TOT!BS861*60)/TOT!AK861</f>
        <v>1.57159487776482</v>
      </c>
      <c r="H859" s="55" t="n">
        <f aca="false">VLOOKUP(G859,'PH - BLOCKED SHOTS'!$A$3:$B$55,2)</f>
        <v>56</v>
      </c>
      <c r="I859" s="55" t="n">
        <f aca="false">IF(TOT!AK861&lt;400,IF(H859&gt;66,66,H859),H859)</f>
        <v>56</v>
      </c>
      <c r="J859" s="55" t="n">
        <f aca="false">IF(TOT!AK861&lt;200,IF(I859&gt;60,60,I859),I859)</f>
        <v>56</v>
      </c>
      <c r="K859" s="55" t="n">
        <f aca="false">((B859+F859+F859+J859)/4)+TOT!DC861</f>
        <v>60.75</v>
      </c>
      <c r="L859" s="55"/>
      <c r="M859" s="55" t="n">
        <f aca="false">VLOOKUP(TOT!FE861,'PH - GAME SCORE'!$A$3:$B$55,2)</f>
        <v>51</v>
      </c>
      <c r="N859" s="55" t="n">
        <f aca="false">AVERAGE(K859,M859)</f>
        <v>55.875</v>
      </c>
      <c r="O859" s="55" t="n">
        <f aca="false">IF(TOT!AN861&lt;13.4,IF(N859&gt;73,73,N859),N859)</f>
        <v>55.875</v>
      </c>
      <c r="P859" s="55" t="n">
        <f aca="false">IF(TOT!AN861&lt;13.4,IF(O859&gt;73,73,O859),O859)</f>
        <v>55.875</v>
      </c>
    </row>
    <row r="860" customFormat="false" ht="13" hidden="false" customHeight="true" outlineLevel="0" collapsed="false">
      <c r="A860" s="17" t="s">
        <v>3859</v>
      </c>
      <c r="B860" s="27" t="n">
        <f aca="false">'SK - Tableau 1'!G860</f>
        <v>52</v>
      </c>
      <c r="C860" s="54" t="n">
        <f aca="false">(TOT!BQ862*60)/TOT!AK862</f>
        <v>1.38932439277359</v>
      </c>
      <c r="D860" s="27" t="n">
        <f aca="false">VLOOKUP(C860,'PH - GIVEAWAYS'!$A$3:$B$55,2)</f>
        <v>83</v>
      </c>
      <c r="E860" s="27" t="n">
        <f aca="false">IF(TOT!AK862&lt;400,IF(D860&gt;66,66,D860),D860)</f>
        <v>83</v>
      </c>
      <c r="F860" s="27" t="n">
        <f aca="false">IF(TOT!AK862&lt;200,IF(E860&gt;60,60,E860),E860)</f>
        <v>83</v>
      </c>
      <c r="G860" s="50" t="n">
        <f aca="false">(TOT!BS862*60)/TOT!AK862</f>
        <v>1.47615716732194</v>
      </c>
      <c r="H860" s="55" t="n">
        <f aca="false">VLOOKUP(G860,'PH - BLOCKED SHOTS'!$A$3:$B$55,2)</f>
        <v>55</v>
      </c>
      <c r="I860" s="55" t="n">
        <f aca="false">IF(TOT!AK862&lt;400,IF(H860&gt;66,66,H860),H860)</f>
        <v>55</v>
      </c>
      <c r="J860" s="55" t="n">
        <f aca="false">IF(TOT!AK862&lt;200,IF(I860&gt;60,60,I860),I860)</f>
        <v>55</v>
      </c>
      <c r="K860" s="55" t="n">
        <f aca="false">((B860+F860+F860+J860)/4)+TOT!DC862</f>
        <v>70.25</v>
      </c>
      <c r="L860" s="55"/>
      <c r="M860" s="55" t="n">
        <f aca="false">VLOOKUP(TOT!FE862,'PH - GAME SCORE'!$A$3:$B$55,2)</f>
        <v>80</v>
      </c>
      <c r="N860" s="55" t="n">
        <f aca="false">AVERAGE(K860,M860)</f>
        <v>75.125</v>
      </c>
      <c r="O860" s="55" t="n">
        <f aca="false">IF(TOT!AN862&lt;13.4,IF(N860&gt;73,73,N860),N860)</f>
        <v>75.125</v>
      </c>
      <c r="P860" s="55" t="n">
        <f aca="false">IF(TOT!AN862&lt;13.4,IF(O860&gt;73,73,O860),O860)</f>
        <v>75.125</v>
      </c>
    </row>
    <row r="861" customFormat="false" ht="13" hidden="false" customHeight="true" outlineLevel="0" collapsed="false">
      <c r="A861" s="17" t="s">
        <v>3864</v>
      </c>
      <c r="B861" s="27" t="n">
        <f aca="false">'SK - Tableau 1'!G861</f>
        <v>65</v>
      </c>
      <c r="C861" s="54" t="n">
        <f aca="false">(TOT!BQ863*60)/TOT!AK863</f>
        <v>0.605594540036513</v>
      </c>
      <c r="D861" s="27" t="n">
        <f aca="false">VLOOKUP(C861,'PH - GIVEAWAYS'!$A$3:$B$55,2)</f>
        <v>98</v>
      </c>
      <c r="E861" s="27" t="n">
        <f aca="false">IF(TOT!AK863&lt;400,IF(D861&gt;66,66,D861),D861)</f>
        <v>98</v>
      </c>
      <c r="F861" s="27" t="n">
        <f aca="false">IF(TOT!AK863&lt;200,IF(E861&gt;60,60,E861),E861)</f>
        <v>98</v>
      </c>
      <c r="G861" s="50" t="n">
        <f aca="false">(TOT!BS863*60)/TOT!AK863</f>
        <v>1.94655387868879</v>
      </c>
      <c r="H861" s="55" t="n">
        <f aca="false">VLOOKUP(G861,'PH - BLOCKED SHOTS'!$A$3:$B$55,2)</f>
        <v>61</v>
      </c>
      <c r="I861" s="55" t="n">
        <f aca="false">IF(TOT!AK863&lt;400,IF(H861&gt;66,66,H861),H861)</f>
        <v>61</v>
      </c>
      <c r="J861" s="55" t="n">
        <f aca="false">IF(TOT!AK863&lt;200,IF(I861&gt;60,60,I861),I861)</f>
        <v>61</v>
      </c>
      <c r="K861" s="55" t="n">
        <f aca="false">((B861+F861+F861+J861)/4)+TOT!DC863</f>
        <v>82.5</v>
      </c>
      <c r="L861" s="55"/>
      <c r="M861" s="55" t="n">
        <f aca="false">VLOOKUP(TOT!FE863,'PH - GAME SCORE'!$A$3:$B$55,2)</f>
        <v>69</v>
      </c>
      <c r="N861" s="55" t="n">
        <f aca="false">AVERAGE(K861,M861)</f>
        <v>75.75</v>
      </c>
      <c r="O861" s="55" t="n">
        <f aca="false">IF(TOT!AN863&lt;13.4,IF(N861&gt;73,73,N861),N861)</f>
        <v>75.75</v>
      </c>
      <c r="P861" s="55" t="n">
        <f aca="false">IF(TOT!AN863&lt;13.4,IF(O861&gt;73,73,O861),O861)</f>
        <v>75.75</v>
      </c>
    </row>
    <row r="862" customFormat="false" ht="13" hidden="false" customHeight="true" outlineLevel="0" collapsed="false">
      <c r="A862" s="17" t="s">
        <v>3868</v>
      </c>
      <c r="B862" s="27" t="n">
        <f aca="false">'SK - Tableau 1'!G862</f>
        <v>95</v>
      </c>
      <c r="C862" s="54" t="n">
        <f aca="false">(TOT!BQ864*60)/TOT!AK864</f>
        <v>1.25937424842029</v>
      </c>
      <c r="D862" s="27" t="n">
        <f aca="false">VLOOKUP(C862,'PH - GIVEAWAYS'!$A$3:$B$55,2)</f>
        <v>86</v>
      </c>
      <c r="E862" s="27" t="n">
        <f aca="false">IF(TOT!AK864&lt;400,IF(D862&gt;66,66,D862),D862)</f>
        <v>86</v>
      </c>
      <c r="F862" s="27" t="n">
        <f aca="false">IF(TOT!AK864&lt;200,IF(E862&gt;60,60,E862),E862)</f>
        <v>86</v>
      </c>
      <c r="G862" s="50" t="n">
        <f aca="false">(TOT!BS864*60)/TOT!AK864</f>
        <v>1.45615147473596</v>
      </c>
      <c r="H862" s="55" t="n">
        <f aca="false">VLOOKUP(G862,'PH - BLOCKED SHOTS'!$A$3:$B$55,2)</f>
        <v>55</v>
      </c>
      <c r="I862" s="55" t="n">
        <f aca="false">IF(TOT!AK864&lt;400,IF(H862&gt;66,66,H862),H862)</f>
        <v>55</v>
      </c>
      <c r="J862" s="55" t="n">
        <f aca="false">IF(TOT!AK864&lt;200,IF(I862&gt;60,60,I862),I862)</f>
        <v>55</v>
      </c>
      <c r="K862" s="55" t="n">
        <f aca="false">((B862+F862+F862+J862)/4)+TOT!DC864</f>
        <v>83.5</v>
      </c>
      <c r="L862" s="55"/>
      <c r="M862" s="55" t="n">
        <f aca="false">VLOOKUP(TOT!FE864,'PH - GAME SCORE'!$A$3:$B$55,2)</f>
        <v>96</v>
      </c>
      <c r="N862" s="55" t="n">
        <f aca="false">AVERAGE(K862,M862)</f>
        <v>89.75</v>
      </c>
      <c r="O862" s="55" t="n">
        <f aca="false">IF(TOT!AN864&lt;13.4,IF(N862&gt;73,73,N862),N862)</f>
        <v>89.75</v>
      </c>
      <c r="P862" s="55" t="n">
        <f aca="false">IF(TOT!AN864&lt;13.4,IF(O862&gt;73,73,O862),O862)</f>
        <v>89.75</v>
      </c>
    </row>
    <row r="863" customFormat="false" ht="13" hidden="false" customHeight="true" outlineLevel="0" collapsed="false">
      <c r="A863" s="17" t="s">
        <v>3872</v>
      </c>
      <c r="B863" s="27" t="n">
        <f aca="false">'SK - Tableau 1'!G863</f>
        <v>60</v>
      </c>
      <c r="C863" s="54" t="n">
        <f aca="false">(TOT!BQ865*60)/TOT!AK865</f>
        <v>2.26700251889166</v>
      </c>
      <c r="D863" s="27" t="n">
        <f aca="false">VLOOKUP(C863,'PH - GIVEAWAYS'!$A$3:$B$55,2)</f>
        <v>64</v>
      </c>
      <c r="E863" s="27" t="n">
        <f aca="false">IF(TOT!AK865&lt;400,IF(D863&gt;66,66,D863),D863)</f>
        <v>64</v>
      </c>
      <c r="F863" s="27" t="n">
        <f aca="false">IF(TOT!AK865&lt;200,IF(E863&gt;60,60,E863),E863)</f>
        <v>60</v>
      </c>
      <c r="G863" s="50" t="n">
        <f aca="false">(TOT!BS865*60)/TOT!AK865</f>
        <v>0</v>
      </c>
      <c r="H863" s="55" t="n">
        <f aca="false">VLOOKUP(G863,'PH - BLOCKED SHOTS'!$A$3:$B$55,2)</f>
        <v>47</v>
      </c>
      <c r="I863" s="55" t="n">
        <f aca="false">IF(TOT!AK865&lt;400,IF(H863&gt;66,66,H863),H863)</f>
        <v>47</v>
      </c>
      <c r="J863" s="55" t="n">
        <f aca="false">IF(TOT!AK865&lt;200,IF(I863&gt;60,60,I863),I863)</f>
        <v>47</v>
      </c>
      <c r="K863" s="55" t="n">
        <f aca="false">((B863+F863+F863+J863)/4)+TOT!DC865</f>
        <v>56.75</v>
      </c>
      <c r="L863" s="55"/>
      <c r="M863" s="55" t="n">
        <f aca="false">VLOOKUP(TOT!FE865,'PH - GAME SCORE'!$A$3:$B$55,2)</f>
        <v>47</v>
      </c>
      <c r="N863" s="55" t="n">
        <f aca="false">AVERAGE(K863,M863)</f>
        <v>51.875</v>
      </c>
      <c r="O863" s="55" t="n">
        <f aca="false">IF(TOT!AN865&lt;13.4,IF(N863&gt;73,73,N863),N863)</f>
        <v>51.875</v>
      </c>
      <c r="P863" s="55" t="n">
        <f aca="false">IF(TOT!AN865&lt;13.4,IF(O863&gt;73,73,O863),O863)</f>
        <v>51.875</v>
      </c>
    </row>
    <row r="864" customFormat="false" ht="13" hidden="false" customHeight="true" outlineLevel="0" collapsed="false">
      <c r="A864" s="17" t="s">
        <v>3877</v>
      </c>
      <c r="B864" s="27" t="n">
        <f aca="false">'SK - Tableau 1'!G864</f>
        <v>75</v>
      </c>
      <c r="C864" s="54" t="n">
        <f aca="false">(TOT!BQ866*60)/TOT!AK866</f>
        <v>1.04038725525612</v>
      </c>
      <c r="D864" s="27" t="n">
        <f aca="false">VLOOKUP(C864,'PH - GIVEAWAYS'!$A$3:$B$55,2)</f>
        <v>91</v>
      </c>
      <c r="E864" s="27" t="n">
        <f aca="false">IF(TOT!AK866&lt;400,IF(D864&gt;66,66,D864),D864)</f>
        <v>91</v>
      </c>
      <c r="F864" s="27" t="n">
        <f aca="false">IF(TOT!AK866&lt;200,IF(E864&gt;60,60,E864),E864)</f>
        <v>91</v>
      </c>
      <c r="G864" s="50" t="n">
        <f aca="false">(TOT!BS866*60)/TOT!AK866</f>
        <v>1.90737663463623</v>
      </c>
      <c r="H864" s="55" t="n">
        <f aca="false">VLOOKUP(G864,'PH - BLOCKED SHOTS'!$A$3:$B$55,2)</f>
        <v>61</v>
      </c>
      <c r="I864" s="55" t="n">
        <f aca="false">IF(TOT!AK866&lt;400,IF(H864&gt;66,66,H864),H864)</f>
        <v>61</v>
      </c>
      <c r="J864" s="55" t="n">
        <f aca="false">IF(TOT!AK866&lt;200,IF(I864&gt;60,60,I864),I864)</f>
        <v>61</v>
      </c>
      <c r="K864" s="55" t="n">
        <f aca="false">((B864+F864+F864+J864)/4)+TOT!DC866</f>
        <v>81.5</v>
      </c>
      <c r="L864" s="55"/>
      <c r="M864" s="55" t="n">
        <f aca="false">VLOOKUP(TOT!FE866,'PH - GAME SCORE'!$A$3:$B$55,2)</f>
        <v>80</v>
      </c>
      <c r="N864" s="55" t="n">
        <f aca="false">AVERAGE(K864,M864)</f>
        <v>80.75</v>
      </c>
      <c r="O864" s="55" t="n">
        <f aca="false">IF(TOT!AN866&lt;13.4,IF(N864&gt;73,73,N864),N864)</f>
        <v>80.75</v>
      </c>
      <c r="P864" s="55" t="n">
        <f aca="false">IF(TOT!AN866&lt;13.4,IF(O864&gt;73,73,O864),O864)</f>
        <v>80.75</v>
      </c>
    </row>
    <row r="865" customFormat="false" ht="13" hidden="false" customHeight="true" outlineLevel="0" collapsed="false">
      <c r="A865" s="17" t="s">
        <v>3881</v>
      </c>
      <c r="B865" s="27" t="n">
        <f aca="false">'SK - Tableau 1'!G865</f>
        <v>60</v>
      </c>
      <c r="C865" s="54" t="n">
        <f aca="false">(TOT!BQ867*60)/TOT!AK867</f>
        <v>0</v>
      </c>
      <c r="D865" s="27" t="n">
        <f aca="false">VLOOKUP(C865,'PH - GIVEAWAYS'!$A$3:$B$55,2)</f>
        <v>99</v>
      </c>
      <c r="E865" s="27" t="n">
        <f aca="false">IF(TOT!AK867&lt;400,IF(D865&gt;66,66,D865),D865)</f>
        <v>66</v>
      </c>
      <c r="F865" s="27" t="n">
        <f aca="false">IF(TOT!AK867&lt;200,IF(E865&gt;60,60,E865),E865)</f>
        <v>60</v>
      </c>
      <c r="G865" s="50" t="n">
        <f aca="false">(TOT!BS867*60)/TOT!AK867</f>
        <v>0</v>
      </c>
      <c r="H865" s="55" t="n">
        <f aca="false">VLOOKUP(G865,'PH - BLOCKED SHOTS'!$A$3:$B$55,2)</f>
        <v>47</v>
      </c>
      <c r="I865" s="55" t="n">
        <f aca="false">IF(TOT!AK867&lt;400,IF(H865&gt;66,66,H865),H865)</f>
        <v>47</v>
      </c>
      <c r="J865" s="55" t="n">
        <f aca="false">IF(TOT!AK867&lt;200,IF(I865&gt;60,60,I865),I865)</f>
        <v>47</v>
      </c>
      <c r="K865" s="55" t="n">
        <f aca="false">((B865+F865+F865+J865)/4)+TOT!DC867</f>
        <v>56.75</v>
      </c>
      <c r="L865" s="55"/>
      <c r="M865" s="55" t="n">
        <f aca="false">VLOOKUP(TOT!FE867,'PH - GAME SCORE'!$A$3:$B$55,2)</f>
        <v>47</v>
      </c>
      <c r="N865" s="55" t="n">
        <f aca="false">AVERAGE(K865,M865)</f>
        <v>51.875</v>
      </c>
      <c r="O865" s="55" t="n">
        <f aca="false">IF(TOT!AN867&lt;13.4,IF(N865&gt;73,73,N865),N865)</f>
        <v>51.875</v>
      </c>
      <c r="P865" s="55" t="n">
        <f aca="false">IF(TOT!AN867&lt;13.4,IF(O865&gt;73,73,O865),O865)</f>
        <v>51.875</v>
      </c>
    </row>
    <row r="866" customFormat="false" ht="13" hidden="false" customHeight="true" outlineLevel="0" collapsed="false">
      <c r="A866" s="17" t="s">
        <v>3885</v>
      </c>
      <c r="B866" s="27" t="n">
        <f aca="false">'SK - Tableau 1'!G866</f>
        <v>47</v>
      </c>
      <c r="C866" s="54" t="n">
        <f aca="false">(TOT!BQ868*60)/TOT!AK868</f>
        <v>0</v>
      </c>
      <c r="D866" s="27" t="n">
        <f aca="false">VLOOKUP(C866,'PH - GIVEAWAYS'!$A$3:$B$55,2)</f>
        <v>99</v>
      </c>
      <c r="E866" s="27" t="n">
        <f aca="false">IF(TOT!AK868&lt;400,IF(D866&gt;66,66,D866),D866)</f>
        <v>66</v>
      </c>
      <c r="F866" s="27" t="n">
        <f aca="false">IF(TOT!AK868&lt;200,IF(E866&gt;60,60,E866),E866)</f>
        <v>60</v>
      </c>
      <c r="G866" s="50" t="n">
        <f aca="false">(TOT!BS868*60)/TOT!AK868</f>
        <v>2.51572327044025</v>
      </c>
      <c r="H866" s="55" t="n">
        <f aca="false">VLOOKUP(G866,'PH - BLOCKED SHOTS'!$A$3:$B$55,2)</f>
        <v>68</v>
      </c>
      <c r="I866" s="55" t="n">
        <f aca="false">IF(TOT!AK868&lt;400,IF(H866&gt;66,66,H866),H866)</f>
        <v>66</v>
      </c>
      <c r="J866" s="55" t="n">
        <f aca="false">IF(TOT!AK868&lt;200,IF(I866&gt;60,60,I866),I866)</f>
        <v>60</v>
      </c>
      <c r="K866" s="55" t="n">
        <f aca="false">((B866+F866+F866+J866)/4)+TOT!DC868</f>
        <v>56.75</v>
      </c>
      <c r="L866" s="55"/>
      <c r="M866" s="55" t="n">
        <f aca="false">VLOOKUP(TOT!FE868,'PH - GAME SCORE'!$A$3:$B$55,2)</f>
        <v>99</v>
      </c>
      <c r="N866" s="55" t="n">
        <f aca="false">AVERAGE(K866,M866)</f>
        <v>77.875</v>
      </c>
      <c r="O866" s="55" t="n">
        <f aca="false">IF(TOT!AN868&lt;13.4,IF(N866&gt;73,73,N866),N866)</f>
        <v>73</v>
      </c>
      <c r="P866" s="55" t="n">
        <f aca="false">IF(TOT!AN868&lt;13.4,IF(O866&gt;73,73,O866),O866)</f>
        <v>73</v>
      </c>
    </row>
    <row r="867" customFormat="false" ht="13" hidden="false" customHeight="true" outlineLevel="0" collapsed="false">
      <c r="A867" s="17" t="s">
        <v>3888</v>
      </c>
      <c r="B867" s="27" t="n">
        <f aca="false">'SK - Tableau 1'!G867</f>
        <v>87</v>
      </c>
      <c r="C867" s="54" t="n">
        <f aca="false">(TOT!BQ869*60)/TOT!AK869</f>
        <v>1.19419121802587</v>
      </c>
      <c r="D867" s="27" t="n">
        <f aca="false">VLOOKUP(C867,'PH - GIVEAWAYS'!$A$3:$B$55,2)</f>
        <v>87</v>
      </c>
      <c r="E867" s="27" t="n">
        <f aca="false">IF(TOT!AK869&lt;400,IF(D867&gt;66,66,D867),D867)</f>
        <v>87</v>
      </c>
      <c r="F867" s="27" t="n">
        <f aca="false">IF(TOT!AK869&lt;200,IF(E867&gt;60,60,E867),E867)</f>
        <v>87</v>
      </c>
      <c r="G867" s="50" t="n">
        <f aca="false">(TOT!BS869*60)/TOT!AK869</f>
        <v>2.38838243605174</v>
      </c>
      <c r="H867" s="55" t="n">
        <f aca="false">VLOOKUP(G867,'PH - BLOCKED SHOTS'!$A$3:$B$55,2)</f>
        <v>66</v>
      </c>
      <c r="I867" s="55" t="n">
        <f aca="false">IF(TOT!AK869&lt;400,IF(H867&gt;66,66,H867),H867)</f>
        <v>66</v>
      </c>
      <c r="J867" s="55" t="n">
        <f aca="false">IF(TOT!AK869&lt;200,IF(I867&gt;60,60,I867),I867)</f>
        <v>66</v>
      </c>
      <c r="K867" s="55" t="n">
        <f aca="false">((B867+F867+F867+J867)/4)+TOT!DC869</f>
        <v>89.75</v>
      </c>
      <c r="L867" s="55"/>
      <c r="M867" s="55" t="n">
        <f aca="false">VLOOKUP(TOT!FE869,'PH - GAME SCORE'!$A$3:$B$55,2)</f>
        <v>76</v>
      </c>
      <c r="N867" s="55" t="n">
        <f aca="false">AVERAGE(K867,M867)</f>
        <v>82.875</v>
      </c>
      <c r="O867" s="55" t="n">
        <f aca="false">IF(TOT!AN869&lt;13.4,IF(N867&gt;73,73,N867),N867)</f>
        <v>82.875</v>
      </c>
      <c r="P867" s="55" t="n">
        <f aca="false">IF(TOT!AN869&lt;13.4,IF(O867&gt;73,73,O867),O867)</f>
        <v>82.875</v>
      </c>
    </row>
    <row r="868" customFormat="false" ht="13" hidden="false" customHeight="true" outlineLevel="0" collapsed="false">
      <c r="A868" s="17" t="s">
        <v>3893</v>
      </c>
      <c r="B868" s="27" t="n">
        <f aca="false">'SK - Tableau 1'!G868</f>
        <v>88</v>
      </c>
      <c r="C868" s="54" t="n">
        <f aca="false">(TOT!BQ870*60)/TOT!AK870</f>
        <v>1.66015499903931</v>
      </c>
      <c r="D868" s="27" t="n">
        <f aca="false">VLOOKUP(C868,'PH - GIVEAWAYS'!$A$3:$B$55,2)</f>
        <v>76</v>
      </c>
      <c r="E868" s="27" t="n">
        <f aca="false">IF(TOT!AK870&lt;400,IF(D868&gt;66,66,D868),D868)</f>
        <v>76</v>
      </c>
      <c r="F868" s="27" t="n">
        <f aca="false">IF(TOT!AK870&lt;200,IF(E868&gt;60,60,E868),E868)</f>
        <v>76</v>
      </c>
      <c r="G868" s="50" t="n">
        <f aca="false">(TOT!BS870*60)/TOT!AK870</f>
        <v>2.8591558316788</v>
      </c>
      <c r="H868" s="55" t="n">
        <f aca="false">VLOOKUP(G868,'PH - BLOCKED SHOTS'!$A$3:$B$55,2)</f>
        <v>71</v>
      </c>
      <c r="I868" s="55" t="n">
        <f aca="false">IF(TOT!AK870&lt;400,IF(H868&gt;66,66,H868),H868)</f>
        <v>71</v>
      </c>
      <c r="J868" s="55" t="n">
        <f aca="false">IF(TOT!AK870&lt;200,IF(I868&gt;60,60,I868),I868)</f>
        <v>71</v>
      </c>
      <c r="K868" s="55" t="n">
        <f aca="false">((B868+F868+F868+J868)/4)+TOT!DC870</f>
        <v>77.75</v>
      </c>
      <c r="L868" s="55"/>
      <c r="M868" s="55" t="n">
        <f aca="false">VLOOKUP(TOT!FE870,'PH - GAME SCORE'!$A$3:$B$55,2)</f>
        <v>76</v>
      </c>
      <c r="N868" s="55" t="n">
        <f aca="false">AVERAGE(K868,M868)</f>
        <v>76.875</v>
      </c>
      <c r="O868" s="55" t="n">
        <f aca="false">IF(TOT!AN870&lt;13.4,IF(N868&gt;73,73,N868),N868)</f>
        <v>76.875</v>
      </c>
      <c r="P868" s="55" t="n">
        <f aca="false">IF(TOT!AN870&lt;13.4,IF(O868&gt;73,73,O868),O868)</f>
        <v>76.875</v>
      </c>
    </row>
    <row r="869" customFormat="false" ht="13" hidden="false" customHeight="true" outlineLevel="0" collapsed="false">
      <c r="A869" s="17" t="s">
        <v>3897</v>
      </c>
      <c r="B869" s="27" t="n">
        <f aca="false">'SK - Tableau 1'!G869</f>
        <v>47</v>
      </c>
      <c r="C869" s="54" t="n">
        <f aca="false">(TOT!BQ871*60)/TOT!AK871</f>
        <v>0</v>
      </c>
      <c r="D869" s="27" t="n">
        <f aca="false">VLOOKUP(C869,'PH - GIVEAWAYS'!$A$3:$B$55,2)</f>
        <v>99</v>
      </c>
      <c r="E869" s="27" t="n">
        <f aca="false">IF(TOT!AK871&lt;400,IF(D869&gt;66,66,D869),D869)</f>
        <v>66</v>
      </c>
      <c r="F869" s="27" t="n">
        <f aca="false">IF(TOT!AK871&lt;200,IF(E869&gt;60,60,E869),E869)</f>
        <v>60</v>
      </c>
      <c r="G869" s="50" t="n">
        <f aca="false">(TOT!BS871*60)/TOT!AK871</f>
        <v>0</v>
      </c>
      <c r="H869" s="55" t="n">
        <f aca="false">VLOOKUP(G869,'PH - BLOCKED SHOTS'!$A$3:$B$55,2)</f>
        <v>47</v>
      </c>
      <c r="I869" s="55" t="n">
        <f aca="false">IF(TOT!AK871&lt;400,IF(H869&gt;66,66,H869),H869)</f>
        <v>47</v>
      </c>
      <c r="J869" s="55" t="n">
        <f aca="false">IF(TOT!AK871&lt;200,IF(I869&gt;60,60,I869),I869)</f>
        <v>47</v>
      </c>
      <c r="K869" s="55" t="n">
        <f aca="false">((B869+F869+F869+J869)/4)+TOT!DC871</f>
        <v>53.5</v>
      </c>
      <c r="L869" s="55"/>
      <c r="M869" s="55" t="n">
        <f aca="false">VLOOKUP(TOT!FE871,'PH - GAME SCORE'!$A$3:$B$55,2)</f>
        <v>47</v>
      </c>
      <c r="N869" s="55" t="n">
        <f aca="false">AVERAGE(K869,M869)</f>
        <v>50.25</v>
      </c>
      <c r="O869" s="55" t="n">
        <f aca="false">IF(TOT!AN871&lt;13.4,IF(N869&gt;73,73,N869),N869)</f>
        <v>50.25</v>
      </c>
      <c r="P869" s="55" t="n">
        <f aca="false">IF(TOT!AN871&lt;13.4,IF(O869&gt;73,73,O869),O869)</f>
        <v>50.25</v>
      </c>
    </row>
    <row r="870" customFormat="false" ht="13" hidden="false" customHeight="true" outlineLevel="0" collapsed="false">
      <c r="A870" s="17" t="s">
        <v>3900</v>
      </c>
      <c r="B870" s="27" t="n">
        <f aca="false">'SK - Tableau 1'!G870</f>
        <v>51</v>
      </c>
      <c r="C870" s="54" t="n">
        <f aca="false">(TOT!BQ872*60)/TOT!AK872</f>
        <v>1.10052478728281</v>
      </c>
      <c r="D870" s="27" t="n">
        <f aca="false">VLOOKUP(C870,'PH - GIVEAWAYS'!$A$3:$B$55,2)</f>
        <v>89</v>
      </c>
      <c r="E870" s="27" t="n">
        <f aca="false">IF(TOT!AK872&lt;400,IF(D870&gt;66,66,D870),D870)</f>
        <v>66</v>
      </c>
      <c r="F870" s="27" t="n">
        <f aca="false">IF(TOT!AK872&lt;200,IF(E870&gt;60,60,E870),E870)</f>
        <v>66</v>
      </c>
      <c r="G870" s="50" t="n">
        <f aca="false">(TOT!BS872*60)/TOT!AK872</f>
        <v>1.83420797880469</v>
      </c>
      <c r="H870" s="55" t="n">
        <f aca="false">VLOOKUP(G870,'PH - BLOCKED SHOTS'!$A$3:$B$55,2)</f>
        <v>60</v>
      </c>
      <c r="I870" s="55" t="n">
        <f aca="false">IF(TOT!AK872&lt;400,IF(H870&gt;66,66,H870),H870)</f>
        <v>60</v>
      </c>
      <c r="J870" s="55" t="n">
        <f aca="false">IF(TOT!AK872&lt;200,IF(I870&gt;60,60,I870),I870)</f>
        <v>60</v>
      </c>
      <c r="K870" s="55" t="n">
        <f aca="false">((B870+F870+F870+J870)/4)+TOT!DC872</f>
        <v>61.75</v>
      </c>
      <c r="L870" s="55"/>
      <c r="M870" s="55" t="n">
        <f aca="false">VLOOKUP(TOT!FE872,'PH - GAME SCORE'!$A$3:$B$55,2)</f>
        <v>60</v>
      </c>
      <c r="N870" s="55" t="n">
        <f aca="false">AVERAGE(K870,M870)</f>
        <v>60.875</v>
      </c>
      <c r="O870" s="55" t="n">
        <f aca="false">IF(TOT!AN872&lt;13.4,IF(N870&gt;73,73,N870),N870)</f>
        <v>60.875</v>
      </c>
      <c r="P870" s="55" t="n">
        <f aca="false">IF(TOT!AN872&lt;13.4,IF(O870&gt;73,73,O870),O870)</f>
        <v>60.875</v>
      </c>
    </row>
    <row r="871" customFormat="false" ht="13" hidden="false" customHeight="true" outlineLevel="0" collapsed="false">
      <c r="A871" s="17" t="s">
        <v>3905</v>
      </c>
      <c r="B871" s="27" t="n">
        <f aca="false">'SK - Tableau 1'!G871</f>
        <v>78</v>
      </c>
      <c r="C871" s="54" t="n">
        <f aca="false">(TOT!BQ873*60)/TOT!AK873</f>
        <v>1.79829943423071</v>
      </c>
      <c r="D871" s="27" t="n">
        <f aca="false">VLOOKUP(C871,'PH - GIVEAWAYS'!$A$3:$B$55,2)</f>
        <v>73</v>
      </c>
      <c r="E871" s="27" t="n">
        <f aca="false">IF(TOT!AK873&lt;400,IF(D871&gt;66,66,D871),D871)</f>
        <v>73</v>
      </c>
      <c r="F871" s="27" t="n">
        <f aca="false">IF(TOT!AK873&lt;200,IF(E871&gt;60,60,E871),E871)</f>
        <v>73</v>
      </c>
      <c r="G871" s="50" t="n">
        <f aca="false">(TOT!BS873*60)/TOT!AK873</f>
        <v>1.75920596826918</v>
      </c>
      <c r="H871" s="55" t="n">
        <f aca="false">VLOOKUP(G871,'PH - BLOCKED SHOTS'!$A$3:$B$55,2)</f>
        <v>59</v>
      </c>
      <c r="I871" s="55" t="n">
        <f aca="false">IF(TOT!AK873&lt;400,IF(H871&gt;66,66,H871),H871)</f>
        <v>59</v>
      </c>
      <c r="J871" s="55" t="n">
        <f aca="false">IF(TOT!AK873&lt;200,IF(I871&gt;60,60,I871),I871)</f>
        <v>59</v>
      </c>
      <c r="K871" s="55" t="n">
        <f aca="false">((B871+F871+F871+J871)/4)+TOT!DC873</f>
        <v>80.75</v>
      </c>
      <c r="L871" s="55"/>
      <c r="M871" s="55" t="n">
        <f aca="false">VLOOKUP(TOT!FE873,'PH - GAME SCORE'!$A$3:$B$55,2)</f>
        <v>95</v>
      </c>
      <c r="N871" s="55" t="n">
        <f aca="false">AVERAGE(K871,M871)</f>
        <v>87.875</v>
      </c>
      <c r="O871" s="55" t="n">
        <f aca="false">IF(TOT!AN873&lt;13.4,IF(N871&gt;73,73,N871),N871)</f>
        <v>87.875</v>
      </c>
      <c r="P871" s="55" t="n">
        <f aca="false">IF(TOT!AN873&lt;13.4,IF(O871&gt;73,73,O871),O871)</f>
        <v>87.875</v>
      </c>
    </row>
    <row r="872" customFormat="false" ht="13" hidden="false" customHeight="true" outlineLevel="0" collapsed="false">
      <c r="A872" s="17" t="s">
        <v>3907</v>
      </c>
      <c r="B872" s="27" t="n">
        <f aca="false">'SK - Tableau 1'!G872</f>
        <v>81</v>
      </c>
      <c r="C872" s="54" t="n">
        <f aca="false">(TOT!BQ874*60)/TOT!AK874</f>
        <v>2.36764222295298</v>
      </c>
      <c r="D872" s="27" t="n">
        <f aca="false">VLOOKUP(C872,'PH - GIVEAWAYS'!$A$3:$B$55,2)</f>
        <v>62</v>
      </c>
      <c r="E872" s="27" t="n">
        <f aca="false">IF(TOT!AK874&lt;400,IF(D872&gt;66,66,D872),D872)</f>
        <v>62</v>
      </c>
      <c r="F872" s="27" t="n">
        <f aca="false">IF(TOT!AK874&lt;200,IF(E872&gt;60,60,E872),E872)</f>
        <v>62</v>
      </c>
      <c r="G872" s="50" t="n">
        <f aca="false">(TOT!BS874*60)/TOT!AK874</f>
        <v>0.789214074317659</v>
      </c>
      <c r="H872" s="55" t="n">
        <f aca="false">VLOOKUP(G872,'PH - BLOCKED SHOTS'!$A$3:$B$55,2)</f>
        <v>47</v>
      </c>
      <c r="I872" s="55" t="n">
        <f aca="false">IF(TOT!AK874&lt;400,IF(H872&gt;66,66,H872),H872)</f>
        <v>47</v>
      </c>
      <c r="J872" s="55" t="n">
        <f aca="false">IF(TOT!AK874&lt;200,IF(I872&gt;60,60,I872),I872)</f>
        <v>47</v>
      </c>
      <c r="K872" s="55" t="n">
        <f aca="false">((B872+F872+F872+J872)/4)+TOT!DC874</f>
        <v>66</v>
      </c>
      <c r="L872" s="55"/>
      <c r="M872" s="55" t="n">
        <f aca="false">VLOOKUP(TOT!FE874,'PH - GAME SCORE'!$A$3:$B$55,2)</f>
        <v>87</v>
      </c>
      <c r="N872" s="55" t="n">
        <f aca="false">AVERAGE(K872,M872)</f>
        <v>76.5</v>
      </c>
      <c r="O872" s="55" t="n">
        <f aca="false">IF(TOT!AN874&lt;13.4,IF(N872&gt;73,73,N872),N872)</f>
        <v>76.5</v>
      </c>
      <c r="P872" s="55" t="n">
        <f aca="false">IF(TOT!AN874&lt;13.4,IF(O872&gt;73,73,O872),O872)</f>
        <v>76.5</v>
      </c>
    </row>
    <row r="873" customFormat="false" ht="13" hidden="false" customHeight="true" outlineLevel="0" collapsed="false">
      <c r="A873" s="17" t="s">
        <v>3910</v>
      </c>
      <c r="B873" s="27" t="n">
        <f aca="false">'SK - Tableau 1'!G873</f>
        <v>77</v>
      </c>
      <c r="C873" s="54" t="n">
        <f aca="false">(TOT!BQ875*60)/TOT!AK875</f>
        <v>1.44323284156511</v>
      </c>
      <c r="D873" s="27" t="n">
        <f aca="false">VLOOKUP(C873,'PH - GIVEAWAYS'!$A$3:$B$55,2)</f>
        <v>81</v>
      </c>
      <c r="E873" s="27" t="n">
        <f aca="false">IF(TOT!AK875&lt;400,IF(D873&gt;66,66,D873),D873)</f>
        <v>81</v>
      </c>
      <c r="F873" s="27" t="n">
        <f aca="false">IF(TOT!AK875&lt;200,IF(E873&gt;60,60,E873),E873)</f>
        <v>81</v>
      </c>
      <c r="G873" s="50" t="n">
        <f aca="false">(TOT!BS875*60)/TOT!AK875</f>
        <v>4.1372674791533</v>
      </c>
      <c r="H873" s="55" t="n">
        <f aca="false">VLOOKUP(G873,'PH - BLOCKED SHOTS'!$A$3:$B$55,2)</f>
        <v>83</v>
      </c>
      <c r="I873" s="55" t="n">
        <f aca="false">IF(TOT!AK875&lt;400,IF(H873&gt;66,66,H873),H873)</f>
        <v>83</v>
      </c>
      <c r="J873" s="55" t="n">
        <f aca="false">IF(TOT!AK875&lt;200,IF(I873&gt;60,60,I873),I873)</f>
        <v>83</v>
      </c>
      <c r="K873" s="55" t="n">
        <f aca="false">((B873+F873+F873+J873)/4)+TOT!DC875</f>
        <v>80.5</v>
      </c>
      <c r="L873" s="55"/>
      <c r="M873" s="55" t="n">
        <f aca="false">VLOOKUP(TOT!FE875,'PH - GAME SCORE'!$A$3:$B$55,2)</f>
        <v>58</v>
      </c>
      <c r="N873" s="55" t="n">
        <f aca="false">AVERAGE(K873,M873)</f>
        <v>69.25</v>
      </c>
      <c r="O873" s="55" t="n">
        <f aca="false">IF(TOT!AN875&lt;13.4,IF(N873&gt;73,73,N873),N873)</f>
        <v>69.25</v>
      </c>
      <c r="P873" s="55" t="n">
        <f aca="false">IF(TOT!AN875&lt;13.4,IF(O873&gt;73,73,O873),O873)</f>
        <v>69.25</v>
      </c>
    </row>
    <row r="874" customFormat="false" ht="13" hidden="false" customHeight="true" outlineLevel="0" collapsed="false">
      <c r="A874" s="17" t="s">
        <v>3915</v>
      </c>
      <c r="B874" s="27" t="n">
        <f aca="false">'SK - Tableau 1'!G874</f>
        <v>63</v>
      </c>
      <c r="C874" s="54" t="n">
        <f aca="false">(TOT!BQ876*60)/TOT!AK876</f>
        <v>1.58496547039511</v>
      </c>
      <c r="D874" s="27" t="n">
        <f aca="false">VLOOKUP(C874,'PH - GIVEAWAYS'!$A$3:$B$55,2)</f>
        <v>78</v>
      </c>
      <c r="E874" s="27" t="n">
        <f aca="false">IF(TOT!AK876&lt;400,IF(D874&gt;66,66,D874),D874)</f>
        <v>78</v>
      </c>
      <c r="F874" s="27" t="n">
        <f aca="false">IF(TOT!AK876&lt;200,IF(E874&gt;60,60,E874),E874)</f>
        <v>78</v>
      </c>
      <c r="G874" s="50" t="n">
        <f aca="false">(TOT!BS876*60)/TOT!AK876</f>
        <v>1.90195856447413</v>
      </c>
      <c r="H874" s="55" t="n">
        <f aca="false">VLOOKUP(G874,'PH - BLOCKED SHOTS'!$A$3:$B$55,2)</f>
        <v>61</v>
      </c>
      <c r="I874" s="55" t="n">
        <f aca="false">IF(TOT!AK876&lt;400,IF(H874&gt;66,66,H874),H874)</f>
        <v>61</v>
      </c>
      <c r="J874" s="55" t="n">
        <f aca="false">IF(TOT!AK876&lt;200,IF(I874&gt;60,60,I874),I874)</f>
        <v>61</v>
      </c>
      <c r="K874" s="55" t="n">
        <f aca="false">((B874+F874+F874+J874)/4)+TOT!DC876</f>
        <v>72</v>
      </c>
      <c r="L874" s="55"/>
      <c r="M874" s="55" t="n">
        <f aca="false">VLOOKUP(TOT!FE876,'PH - GAME SCORE'!$A$3:$B$55,2)</f>
        <v>88</v>
      </c>
      <c r="N874" s="55" t="n">
        <f aca="false">AVERAGE(K874,M874)</f>
        <v>80</v>
      </c>
      <c r="O874" s="55" t="n">
        <f aca="false">IF(TOT!AN876&lt;13.4,IF(N874&gt;73,73,N874),N874)</f>
        <v>80</v>
      </c>
      <c r="P874" s="55" t="n">
        <f aca="false">IF(TOT!AN876&lt;13.4,IF(O874&gt;73,73,O874),O874)</f>
        <v>80</v>
      </c>
    </row>
    <row r="875" customFormat="false" ht="13" hidden="false" customHeight="true" outlineLevel="0" collapsed="false">
      <c r="A875" s="17" t="s">
        <v>3920</v>
      </c>
      <c r="B875" s="27" t="n">
        <f aca="false">'SK - Tableau 1'!G875</f>
        <v>56</v>
      </c>
      <c r="C875" s="54" t="n">
        <f aca="false">(TOT!BQ877*60)/TOT!AK877</f>
        <v>1.37638962413976</v>
      </c>
      <c r="D875" s="27" t="n">
        <f aca="false">VLOOKUP(C875,'PH - GIVEAWAYS'!$A$3:$B$55,2)</f>
        <v>83</v>
      </c>
      <c r="E875" s="27" t="n">
        <f aca="false">IF(TOT!AK877&lt;400,IF(D875&gt;66,66,D875),D875)</f>
        <v>83</v>
      </c>
      <c r="F875" s="27" t="n">
        <f aca="false">IF(TOT!AK877&lt;200,IF(E875&gt;60,60,E875),E875)</f>
        <v>83</v>
      </c>
      <c r="G875" s="50" t="n">
        <f aca="false">(TOT!BS877*60)/TOT!AK877</f>
        <v>3.70566437268396</v>
      </c>
      <c r="H875" s="55" t="n">
        <f aca="false">VLOOKUP(G875,'PH - BLOCKED SHOTS'!$A$3:$B$55,2)</f>
        <v>79</v>
      </c>
      <c r="I875" s="55" t="n">
        <f aca="false">IF(TOT!AK877&lt;400,IF(H875&gt;66,66,H875),H875)</f>
        <v>79</v>
      </c>
      <c r="J875" s="55" t="n">
        <f aca="false">IF(TOT!AK877&lt;200,IF(I875&gt;60,60,I875),I875)</f>
        <v>79</v>
      </c>
      <c r="K875" s="55" t="n">
        <f aca="false">((B875+F875+F875+J875)/4)+TOT!DC877</f>
        <v>75.25</v>
      </c>
      <c r="L875" s="55"/>
      <c r="M875" s="55" t="n">
        <f aca="false">VLOOKUP(TOT!FE877,'PH - GAME SCORE'!$A$3:$B$55,2)</f>
        <v>50</v>
      </c>
      <c r="N875" s="55" t="n">
        <f aca="false">AVERAGE(K875,M875)</f>
        <v>62.625</v>
      </c>
      <c r="O875" s="55" t="n">
        <f aca="false">IF(TOT!AN877&lt;13.4,IF(N875&gt;73,73,N875),N875)</f>
        <v>62.625</v>
      </c>
      <c r="P875" s="55" t="n">
        <f aca="false">IF(TOT!AN877&lt;13.4,IF(O875&gt;73,73,O875),O875)</f>
        <v>62.625</v>
      </c>
    </row>
    <row r="876" customFormat="false" ht="13" hidden="false" customHeight="true" outlineLevel="0" collapsed="false">
      <c r="A876" s="17" t="s">
        <v>3924</v>
      </c>
      <c r="B876" s="27" t="n">
        <f aca="false">'SK - Tableau 1'!G876</f>
        <v>97</v>
      </c>
      <c r="C876" s="54" t="n">
        <f aca="false">(TOT!BQ878*60)/TOT!AK878</f>
        <v>2.2801788375559</v>
      </c>
      <c r="D876" s="27" t="n">
        <f aca="false">VLOOKUP(C876,'PH - GIVEAWAYS'!$A$3:$B$55,2)</f>
        <v>63</v>
      </c>
      <c r="E876" s="27" t="n">
        <f aca="false">IF(TOT!AK878&lt;400,IF(D876&gt;66,66,D876),D876)</f>
        <v>63</v>
      </c>
      <c r="F876" s="27" t="n">
        <f aca="false">IF(TOT!AK878&lt;200,IF(E876&gt;60,60,E876),E876)</f>
        <v>63</v>
      </c>
      <c r="G876" s="50" t="n">
        <f aca="false">(TOT!BS878*60)/TOT!AK878</f>
        <v>3.48733233979138</v>
      </c>
      <c r="H876" s="55" t="n">
        <f aca="false">VLOOKUP(G876,'PH - BLOCKED SHOTS'!$A$3:$B$55,2)</f>
        <v>77</v>
      </c>
      <c r="I876" s="55" t="n">
        <f aca="false">IF(TOT!AK878&lt;400,IF(H876&gt;66,66,H876),H876)</f>
        <v>77</v>
      </c>
      <c r="J876" s="55" t="n">
        <f aca="false">IF(TOT!AK878&lt;200,IF(I876&gt;60,60,I876),I876)</f>
        <v>77</v>
      </c>
      <c r="K876" s="55" t="n">
        <f aca="false">((B876+F876+F876+J876)/4)+TOT!DC878</f>
        <v>75</v>
      </c>
      <c r="L876" s="55"/>
      <c r="M876" s="55" t="n">
        <f aca="false">VLOOKUP(TOT!FE878,'PH - GAME SCORE'!$A$3:$B$55,2)</f>
        <v>72</v>
      </c>
      <c r="N876" s="55" t="n">
        <f aca="false">AVERAGE(K876,M876)</f>
        <v>73.5</v>
      </c>
      <c r="O876" s="55" t="n">
        <f aca="false">IF(TOT!AN878&lt;13.4,IF(N876&gt;73,73,N876),N876)</f>
        <v>73.5</v>
      </c>
      <c r="P876" s="55" t="n">
        <f aca="false">IF(TOT!AN878&lt;13.4,IF(O876&gt;73,73,O876),O876)</f>
        <v>73.5</v>
      </c>
    </row>
    <row r="877" customFormat="false" ht="13" hidden="false" customHeight="true" outlineLevel="0" collapsed="false">
      <c r="A877" s="17" t="s">
        <v>3929</v>
      </c>
      <c r="B877" s="27" t="n">
        <f aca="false">'SK - Tableau 1'!G877</f>
        <v>60</v>
      </c>
      <c r="C877" s="54" t="n">
        <f aca="false">(TOT!BQ879*60)/TOT!AK879</f>
        <v>1.3437849944009</v>
      </c>
      <c r="D877" s="27" t="n">
        <f aca="false">VLOOKUP(C877,'PH - GIVEAWAYS'!$A$3:$B$55,2)</f>
        <v>84</v>
      </c>
      <c r="E877" s="27" t="n">
        <f aca="false">IF(TOT!AK879&lt;400,IF(D877&gt;66,66,D877),D877)</f>
        <v>66</v>
      </c>
      <c r="F877" s="27" t="n">
        <f aca="false">IF(TOT!AK879&lt;200,IF(E877&gt;60,60,E877),E877)</f>
        <v>60</v>
      </c>
      <c r="G877" s="50" t="n">
        <f aca="false">(TOT!BS879*60)/TOT!AK879</f>
        <v>2.68756998880179</v>
      </c>
      <c r="H877" s="55" t="n">
        <f aca="false">VLOOKUP(G877,'PH - BLOCKED SHOTS'!$A$3:$B$55,2)</f>
        <v>69</v>
      </c>
      <c r="I877" s="55" t="n">
        <f aca="false">IF(TOT!AK879&lt;400,IF(H877&gt;66,66,H877),H877)</f>
        <v>66</v>
      </c>
      <c r="J877" s="55" t="n">
        <f aca="false">IF(TOT!AK879&lt;200,IF(I877&gt;60,60,I877),I877)</f>
        <v>60</v>
      </c>
      <c r="K877" s="55" t="n">
        <f aca="false">((B877+F877+F877+J877)/4)+TOT!DC879</f>
        <v>60</v>
      </c>
      <c r="L877" s="55"/>
      <c r="M877" s="55" t="n">
        <f aca="false">VLOOKUP(TOT!FE879,'PH - GAME SCORE'!$A$3:$B$55,2)</f>
        <v>49</v>
      </c>
      <c r="N877" s="55" t="n">
        <f aca="false">AVERAGE(K877,M877)</f>
        <v>54.5</v>
      </c>
      <c r="O877" s="55" t="n">
        <f aca="false">IF(TOT!AN879&lt;13.4,IF(N877&gt;73,73,N877),N877)</f>
        <v>54.5</v>
      </c>
      <c r="P877" s="55" t="n">
        <f aca="false">IF(TOT!AN879&lt;13.4,IF(O877&gt;73,73,O877),O877)</f>
        <v>54.5</v>
      </c>
    </row>
    <row r="878" customFormat="false" ht="13" hidden="false" customHeight="true" outlineLevel="0" collapsed="false">
      <c r="A878" s="17" t="s">
        <v>3933</v>
      </c>
      <c r="B878" s="27" t="n">
        <f aca="false">'SK - Tableau 1'!G878</f>
        <v>68</v>
      </c>
      <c r="C878" s="54" t="n">
        <f aca="false">(TOT!BQ880*60)/TOT!AK880</f>
        <v>0.702282417858039</v>
      </c>
      <c r="D878" s="27" t="n">
        <f aca="false">VLOOKUP(C878,'PH - GIVEAWAYS'!$A$3:$B$55,2)</f>
        <v>96</v>
      </c>
      <c r="E878" s="27" t="n">
        <f aca="false">IF(TOT!AK880&lt;400,IF(D878&gt;66,66,D878),D878)</f>
        <v>96</v>
      </c>
      <c r="F878" s="27" t="n">
        <f aca="false">IF(TOT!AK880&lt;200,IF(E878&gt;60,60,E878),E878)</f>
        <v>96</v>
      </c>
      <c r="G878" s="50" t="n">
        <f aca="false">(TOT!BS880*60)/TOT!AK880</f>
        <v>2.30749937296213</v>
      </c>
      <c r="H878" s="55" t="n">
        <f aca="false">VLOOKUP(G878,'PH - BLOCKED SHOTS'!$A$3:$B$55,2)</f>
        <v>65</v>
      </c>
      <c r="I878" s="55" t="n">
        <f aca="false">IF(TOT!AK880&lt;400,IF(H878&gt;66,66,H878),H878)</f>
        <v>65</v>
      </c>
      <c r="J878" s="55" t="n">
        <f aca="false">IF(TOT!AK880&lt;200,IF(I878&gt;60,60,I878),I878)</f>
        <v>65</v>
      </c>
      <c r="K878" s="55" t="n">
        <f aca="false">((B878+F878+F878+J878)/4)+TOT!DC880</f>
        <v>83.25</v>
      </c>
      <c r="L878" s="55"/>
      <c r="M878" s="55" t="n">
        <f aca="false">VLOOKUP(TOT!FE880,'PH - GAME SCORE'!$A$3:$B$55,2)</f>
        <v>48</v>
      </c>
      <c r="N878" s="55" t="n">
        <f aca="false">AVERAGE(K878,M878)</f>
        <v>65.625</v>
      </c>
      <c r="O878" s="55" t="n">
        <f aca="false">IF(TOT!AN880&lt;13.4,IF(N878&gt;73,73,N878),N878)</f>
        <v>65.625</v>
      </c>
      <c r="P878" s="55" t="n">
        <f aca="false">IF(TOT!AN880&lt;13.4,IF(O878&gt;73,73,O878),O878)</f>
        <v>65.625</v>
      </c>
    </row>
    <row r="879" customFormat="false" ht="13" hidden="false" customHeight="true" outlineLevel="0" collapsed="false">
      <c r="A879" s="17" t="s">
        <v>3937</v>
      </c>
      <c r="B879" s="27" t="n">
        <f aca="false">'SK - Tableau 1'!G879</f>
        <v>47</v>
      </c>
      <c r="C879" s="54" t="n">
        <f aca="false">(TOT!BQ881*60)/TOT!AK881</f>
        <v>1.31856057137622</v>
      </c>
      <c r="D879" s="27" t="n">
        <f aca="false">VLOOKUP(C879,'PH - GIVEAWAYS'!$A$3:$B$55,2)</f>
        <v>85</v>
      </c>
      <c r="E879" s="27" t="n">
        <f aca="false">IF(TOT!AK881&lt;400,IF(D879&gt;66,66,D879),D879)</f>
        <v>66</v>
      </c>
      <c r="F879" s="27" t="n">
        <f aca="false">IF(TOT!AK881&lt;200,IF(E879&gt;60,60,E879),E879)</f>
        <v>60</v>
      </c>
      <c r="G879" s="50" t="n">
        <f aca="false">(TOT!BS881*60)/TOT!AK881</f>
        <v>1.97784085706434</v>
      </c>
      <c r="H879" s="55" t="n">
        <f aca="false">VLOOKUP(G879,'PH - BLOCKED SHOTS'!$A$3:$B$55,2)</f>
        <v>62</v>
      </c>
      <c r="I879" s="55" t="n">
        <f aca="false">IF(TOT!AK881&lt;400,IF(H879&gt;66,66,H879),H879)</f>
        <v>62</v>
      </c>
      <c r="J879" s="55" t="n">
        <f aca="false">IF(TOT!AK881&lt;200,IF(I879&gt;60,60,I879),I879)</f>
        <v>60</v>
      </c>
      <c r="K879" s="55" t="n">
        <f aca="false">((B879+F879+F879+J879)/4)+TOT!DC881</f>
        <v>57.75</v>
      </c>
      <c r="L879" s="55"/>
      <c r="M879" s="55" t="n">
        <f aca="false">VLOOKUP(TOT!FE881,'PH - GAME SCORE'!$A$3:$B$55,2)</f>
        <v>69</v>
      </c>
      <c r="N879" s="55" t="n">
        <f aca="false">AVERAGE(K879,M879)</f>
        <v>63.375</v>
      </c>
      <c r="O879" s="55" t="n">
        <f aca="false">IF(TOT!AN881&lt;13.4,IF(N879&gt;73,73,N879),N879)</f>
        <v>63.375</v>
      </c>
      <c r="P879" s="55" t="n">
        <f aca="false">IF(TOT!AN881&lt;13.4,IF(O879&gt;73,73,O879),O879)</f>
        <v>63.375</v>
      </c>
    </row>
    <row r="880" customFormat="false" ht="13" hidden="false" customHeight="true" outlineLevel="0" collapsed="false">
      <c r="A880" s="17" t="s">
        <v>3942</v>
      </c>
      <c r="B880" s="27" t="n">
        <f aca="false">'SK - Tableau 1'!G880</f>
        <v>66</v>
      </c>
      <c r="C880" s="54" t="n">
        <f aca="false">(TOT!BQ882*60)/TOT!AK882</f>
        <v>1.56604959157038</v>
      </c>
      <c r="D880" s="27" t="n">
        <f aca="false">VLOOKUP(C880,'PH - GIVEAWAYS'!$A$3:$B$55,2)</f>
        <v>78</v>
      </c>
      <c r="E880" s="27" t="n">
        <f aca="false">IF(TOT!AK882&lt;400,IF(D880&gt;66,66,D880),D880)</f>
        <v>66</v>
      </c>
      <c r="F880" s="27" t="n">
        <f aca="false">IF(TOT!AK882&lt;200,IF(E880&gt;60,60,E880),E880)</f>
        <v>66</v>
      </c>
      <c r="G880" s="50" t="n">
        <f aca="false">(TOT!BS882*60)/TOT!AK882</f>
        <v>4.00212673401321</v>
      </c>
      <c r="H880" s="55" t="n">
        <f aca="false">VLOOKUP(G880,'PH - BLOCKED SHOTS'!$A$3:$B$55,2)</f>
        <v>82</v>
      </c>
      <c r="I880" s="55" t="n">
        <f aca="false">IF(TOT!AK882&lt;400,IF(H880&gt;66,66,H880),H880)</f>
        <v>66</v>
      </c>
      <c r="J880" s="55" t="n">
        <f aca="false">IF(TOT!AK882&lt;200,IF(I880&gt;60,60,I880),I880)</f>
        <v>66</v>
      </c>
      <c r="K880" s="55" t="n">
        <f aca="false">((B880+F880+F880+J880)/4)+TOT!DC882</f>
        <v>66</v>
      </c>
      <c r="L880" s="55"/>
      <c r="M880" s="55" t="n">
        <f aca="false">VLOOKUP(TOT!FE882,'PH - GAME SCORE'!$A$3:$B$55,2)</f>
        <v>50</v>
      </c>
      <c r="N880" s="55" t="n">
        <f aca="false">AVERAGE(K880,M880)</f>
        <v>58</v>
      </c>
      <c r="O880" s="55" t="n">
        <f aca="false">IF(TOT!AN882&lt;13.4,IF(N880&gt;73,73,N880),N880)</f>
        <v>58</v>
      </c>
      <c r="P880" s="55" t="n">
        <f aca="false">IF(TOT!AN882&lt;13.4,IF(O880&gt;73,73,O880),O880)</f>
        <v>58</v>
      </c>
    </row>
    <row r="881" customFormat="false" ht="13" hidden="false" customHeight="true" outlineLevel="0" collapsed="false">
      <c r="A881" s="17" t="s">
        <v>3945</v>
      </c>
      <c r="B881" s="27" t="n">
        <f aca="false">'SK - Tableau 1'!G881</f>
        <v>48</v>
      </c>
      <c r="C881" s="54" t="n">
        <f aca="false">(TOT!BQ883*60)/TOT!AK883</f>
        <v>1.30679156908668</v>
      </c>
      <c r="D881" s="27" t="n">
        <f aca="false">VLOOKUP(C881,'PH - GIVEAWAYS'!$A$3:$B$55,2)</f>
        <v>85</v>
      </c>
      <c r="E881" s="27" t="n">
        <f aca="false">IF(TOT!AK883&lt;400,IF(D881&gt;66,66,D881),D881)</f>
        <v>85</v>
      </c>
      <c r="F881" s="27" t="n">
        <f aca="false">IF(TOT!AK883&lt;200,IF(E881&gt;60,60,E881),E881)</f>
        <v>85</v>
      </c>
      <c r="G881" s="50" t="n">
        <f aca="false">(TOT!BS883*60)/TOT!AK883</f>
        <v>2.31850117096024</v>
      </c>
      <c r="H881" s="55" t="n">
        <f aca="false">VLOOKUP(G881,'PH - BLOCKED SHOTS'!$A$3:$B$55,2)</f>
        <v>65</v>
      </c>
      <c r="I881" s="55" t="n">
        <f aca="false">IF(TOT!AK883&lt;400,IF(H881&gt;66,66,H881),H881)</f>
        <v>65</v>
      </c>
      <c r="J881" s="55" t="n">
        <f aca="false">IF(TOT!AK883&lt;200,IF(I881&gt;60,60,I881),I881)</f>
        <v>65</v>
      </c>
      <c r="K881" s="55" t="n">
        <f aca="false">((B881+F881+F881+J881)/4)+TOT!DC883</f>
        <v>75.75</v>
      </c>
      <c r="L881" s="55"/>
      <c r="M881" s="55" t="n">
        <f aca="false">VLOOKUP(TOT!FE883,'PH - GAME SCORE'!$A$3:$B$55,2)</f>
        <v>76</v>
      </c>
      <c r="N881" s="55" t="n">
        <f aca="false">AVERAGE(K881,M881)</f>
        <v>75.875</v>
      </c>
      <c r="O881" s="55" t="n">
        <f aca="false">IF(TOT!AN883&lt;13.4,IF(N881&gt;73,73,N881),N881)</f>
        <v>75.875</v>
      </c>
      <c r="P881" s="55" t="n">
        <f aca="false">IF(TOT!AN883&lt;13.4,IF(O881&gt;73,73,O881),O881)</f>
        <v>75.875</v>
      </c>
    </row>
    <row r="882" customFormat="false" ht="13" hidden="false" customHeight="true" outlineLevel="0" collapsed="false">
      <c r="A882" s="17" t="s">
        <v>3948</v>
      </c>
      <c r="B882" s="27" t="n">
        <f aca="false">'SK - Tableau 1'!G882</f>
        <v>65</v>
      </c>
      <c r="C882" s="54" t="n">
        <f aca="false">(TOT!BQ884*60)/TOT!AK884</f>
        <v>1.17075890264583</v>
      </c>
      <c r="D882" s="27" t="n">
        <f aca="false">VLOOKUP(C882,'PH - GIVEAWAYS'!$A$3:$B$55,2)</f>
        <v>87</v>
      </c>
      <c r="E882" s="27" t="n">
        <f aca="false">IF(TOT!AK884&lt;400,IF(D882&gt;66,66,D882),D882)</f>
        <v>87</v>
      </c>
      <c r="F882" s="27" t="n">
        <f aca="false">IF(TOT!AK884&lt;200,IF(E882&gt;60,60,E882),E882)</f>
        <v>87</v>
      </c>
      <c r="G882" s="50" t="n">
        <f aca="false">(TOT!BS884*60)/TOT!AK884</f>
        <v>3.09414852842112</v>
      </c>
      <c r="H882" s="55" t="n">
        <f aca="false">VLOOKUP(G882,'PH - BLOCKED SHOTS'!$A$3:$B$55,2)</f>
        <v>74</v>
      </c>
      <c r="I882" s="55" t="n">
        <f aca="false">IF(TOT!AK884&lt;400,IF(H882&gt;66,66,H882),H882)</f>
        <v>74</v>
      </c>
      <c r="J882" s="55" t="n">
        <f aca="false">IF(TOT!AK884&lt;200,IF(I882&gt;60,60,I882),I882)</f>
        <v>74</v>
      </c>
      <c r="K882" s="55" t="n">
        <f aca="false">((B882+F882+F882+J882)/4)+TOT!DC884</f>
        <v>84.25</v>
      </c>
      <c r="L882" s="55"/>
      <c r="M882" s="55" t="n">
        <f aca="false">VLOOKUP(TOT!FE884,'PH - GAME SCORE'!$A$3:$B$55,2)</f>
        <v>80</v>
      </c>
      <c r="N882" s="55" t="n">
        <f aca="false">AVERAGE(K882,M882)</f>
        <v>82.125</v>
      </c>
      <c r="O882" s="55" t="n">
        <f aca="false">IF(TOT!AN884&lt;13.4,IF(N882&gt;73,73,N882),N882)</f>
        <v>82.125</v>
      </c>
      <c r="P882" s="55" t="n">
        <f aca="false">IF(TOT!AN884&lt;13.4,IF(O882&gt;73,73,O882),O882)</f>
        <v>82.125</v>
      </c>
    </row>
    <row r="883" customFormat="false" ht="13" hidden="false" customHeight="true" outlineLevel="0" collapsed="false">
      <c r="A883" s="17" t="s">
        <v>3952</v>
      </c>
      <c r="B883" s="27" t="n">
        <f aca="false">'SK - Tableau 1'!G883</f>
        <v>60</v>
      </c>
      <c r="C883" s="54" t="n">
        <f aca="false">(TOT!BQ885*60)/TOT!AK885</f>
        <v>0</v>
      </c>
      <c r="D883" s="27" t="n">
        <f aca="false">VLOOKUP(C883,'PH - GIVEAWAYS'!$A$3:$B$55,2)</f>
        <v>99</v>
      </c>
      <c r="E883" s="27" t="n">
        <f aca="false">IF(TOT!AK885&lt;400,IF(D883&gt;66,66,D883),D883)</f>
        <v>66</v>
      </c>
      <c r="F883" s="27" t="n">
        <f aca="false">IF(TOT!AK885&lt;200,IF(E883&gt;60,60,E883),E883)</f>
        <v>60</v>
      </c>
      <c r="G883" s="50" t="n">
        <f aca="false">(TOT!BS885*60)/TOT!AK885</f>
        <v>2.76285495011514</v>
      </c>
      <c r="H883" s="55" t="n">
        <f aca="false">VLOOKUP(G883,'PH - BLOCKED SHOTS'!$A$3:$B$55,2)</f>
        <v>70</v>
      </c>
      <c r="I883" s="55" t="n">
        <f aca="false">IF(TOT!AK885&lt;400,IF(H883&gt;66,66,H883),H883)</f>
        <v>66</v>
      </c>
      <c r="J883" s="55" t="n">
        <f aca="false">IF(TOT!AK885&lt;200,IF(I883&gt;60,60,I883),I883)</f>
        <v>60</v>
      </c>
      <c r="K883" s="55" t="n">
        <f aca="false">((B883+F883+F883+J883)/4)+TOT!DC885</f>
        <v>60</v>
      </c>
      <c r="L883" s="55"/>
      <c r="M883" s="55" t="n">
        <f aca="false">VLOOKUP(TOT!FE885,'PH - GAME SCORE'!$A$3:$B$55,2)</f>
        <v>53</v>
      </c>
      <c r="N883" s="55" t="n">
        <f aca="false">AVERAGE(K883,M883)</f>
        <v>56.5</v>
      </c>
      <c r="O883" s="55" t="n">
        <f aca="false">IF(TOT!AN885&lt;13.4,IF(N883&gt;73,73,N883),N883)</f>
        <v>56.5</v>
      </c>
      <c r="P883" s="55" t="n">
        <f aca="false">IF(TOT!AN885&lt;13.4,IF(O883&gt;73,73,O883),O883)</f>
        <v>56.5</v>
      </c>
    </row>
    <row r="884" customFormat="false" ht="13" hidden="false" customHeight="true" outlineLevel="0" collapsed="false">
      <c r="A884" s="17" t="s">
        <v>3956</v>
      </c>
      <c r="B884" s="27" t="n">
        <f aca="false">'SK - Tableau 1'!G884</f>
        <v>60</v>
      </c>
      <c r="C884" s="54" t="n">
        <f aca="false">(TOT!BQ886*60)/TOT!AK886</f>
        <v>0</v>
      </c>
      <c r="D884" s="27" t="n">
        <f aca="false">VLOOKUP(C884,'PH - GIVEAWAYS'!$A$3:$B$55,2)</f>
        <v>99</v>
      </c>
      <c r="E884" s="27" t="n">
        <f aca="false">IF(TOT!AK886&lt;400,IF(D884&gt;66,66,D884),D884)</f>
        <v>66</v>
      </c>
      <c r="F884" s="27" t="n">
        <f aca="false">IF(TOT!AK886&lt;200,IF(E884&gt;60,60,E884),E884)</f>
        <v>60</v>
      </c>
      <c r="G884" s="50" t="n">
        <f aca="false">(TOT!BS886*60)/TOT!AK886</f>
        <v>3.12907431551499</v>
      </c>
      <c r="H884" s="55" t="n">
        <f aca="false">VLOOKUP(G884,'PH - BLOCKED SHOTS'!$A$3:$B$55,2)</f>
        <v>74</v>
      </c>
      <c r="I884" s="55" t="n">
        <f aca="false">IF(TOT!AK886&lt;400,IF(H884&gt;66,66,H884),H884)</f>
        <v>66</v>
      </c>
      <c r="J884" s="55" t="n">
        <f aca="false">IF(TOT!AK886&lt;200,IF(I884&gt;60,60,I884),I884)</f>
        <v>60</v>
      </c>
      <c r="K884" s="55" t="n">
        <f aca="false">((B884+F884+F884+J884)/4)+TOT!DC886</f>
        <v>60</v>
      </c>
      <c r="L884" s="55"/>
      <c r="M884" s="55" t="n">
        <f aca="false">VLOOKUP(TOT!FE886,'PH - GAME SCORE'!$A$3:$B$55,2)</f>
        <v>51</v>
      </c>
      <c r="N884" s="55" t="n">
        <f aca="false">AVERAGE(K884,M884)</f>
        <v>55.5</v>
      </c>
      <c r="O884" s="55" t="n">
        <f aca="false">IF(TOT!AN886&lt;13.4,IF(N884&gt;73,73,N884),N884)</f>
        <v>55.5</v>
      </c>
      <c r="P884" s="55" t="n">
        <f aca="false">IF(TOT!AN886&lt;13.4,IF(O884&gt;73,73,O884),O884)</f>
        <v>55.5</v>
      </c>
    </row>
    <row r="885" customFormat="false" ht="13" hidden="false" customHeight="true" outlineLevel="0" collapsed="false">
      <c r="A885" s="17" t="s">
        <v>3959</v>
      </c>
      <c r="B885" s="27" t="n">
        <f aca="false">'SK - Tableau 1'!G885</f>
        <v>95</v>
      </c>
      <c r="C885" s="54" t="n">
        <f aca="false">(TOT!BQ887*60)/TOT!AK887</f>
        <v>1.44965053067564</v>
      </c>
      <c r="D885" s="27" t="n">
        <f aca="false">VLOOKUP(C885,'PH - GIVEAWAYS'!$A$3:$B$55,2)</f>
        <v>81</v>
      </c>
      <c r="E885" s="27" t="n">
        <f aca="false">IF(TOT!AK887&lt;400,IF(D885&gt;66,66,D885),D885)</f>
        <v>81</v>
      </c>
      <c r="F885" s="27" t="n">
        <f aca="false">IF(TOT!AK887&lt;200,IF(E885&gt;60,60,E885),E885)</f>
        <v>81</v>
      </c>
      <c r="G885" s="50" t="n">
        <f aca="false">(TOT!BS887*60)/TOT!AK887</f>
        <v>3.17542497195616</v>
      </c>
      <c r="H885" s="55" t="n">
        <f aca="false">VLOOKUP(G885,'PH - BLOCKED SHOTS'!$A$3:$B$55,2)</f>
        <v>74</v>
      </c>
      <c r="I885" s="55" t="n">
        <f aca="false">IF(TOT!AK887&lt;400,IF(H885&gt;66,66,H885),H885)</f>
        <v>74</v>
      </c>
      <c r="J885" s="55" t="n">
        <f aca="false">IF(TOT!AK887&lt;200,IF(I885&gt;60,60,I885),I885)</f>
        <v>74</v>
      </c>
      <c r="K885" s="55" t="n">
        <f aca="false">((B885+F885+F885+J885)/4)+TOT!DC887</f>
        <v>82.75</v>
      </c>
      <c r="L885" s="55"/>
      <c r="M885" s="55" t="n">
        <f aca="false">VLOOKUP(TOT!FE887,'PH - GAME SCORE'!$A$3:$B$55,2)</f>
        <v>88</v>
      </c>
      <c r="N885" s="55" t="n">
        <f aca="false">AVERAGE(K885,M885)</f>
        <v>85.375</v>
      </c>
      <c r="O885" s="55" t="n">
        <f aca="false">IF(TOT!AN887&lt;13.4,IF(N885&gt;73,73,N885),N885)</f>
        <v>85.375</v>
      </c>
      <c r="P885" s="55" t="n">
        <f aca="false">IF(TOT!AN887&lt;13.4,IF(O885&gt;73,73,O885),O885)</f>
        <v>85.375</v>
      </c>
    </row>
    <row r="886" customFormat="false" ht="13" hidden="false" customHeight="true" outlineLevel="0" collapsed="false">
      <c r="A886" s="17" t="s">
        <v>3962</v>
      </c>
      <c r="B886" s="27" t="n">
        <f aca="false">'SK - Tableau 1'!G886</f>
        <v>47</v>
      </c>
      <c r="C886" s="54" t="n">
        <f aca="false">(TOT!BQ888*60)/TOT!AK888</f>
        <v>0</v>
      </c>
      <c r="D886" s="27" t="n">
        <f aca="false">VLOOKUP(C886,'PH - GIVEAWAYS'!$A$3:$B$55,2)</f>
        <v>99</v>
      </c>
      <c r="E886" s="27" t="n">
        <f aca="false">IF(TOT!AK888&lt;400,IF(D886&gt;66,66,D886),D886)</f>
        <v>66</v>
      </c>
      <c r="F886" s="27" t="n">
        <f aca="false">IF(TOT!AK888&lt;200,IF(E886&gt;60,60,E886),E886)</f>
        <v>60</v>
      </c>
      <c r="G886" s="50" t="n">
        <f aca="false">(TOT!BS888*60)/TOT!AK888</f>
        <v>3.59281437125748</v>
      </c>
      <c r="H886" s="55" t="n">
        <f aca="false">VLOOKUP(G886,'PH - BLOCKED SHOTS'!$A$3:$B$55,2)</f>
        <v>78</v>
      </c>
      <c r="I886" s="55" t="n">
        <f aca="false">IF(TOT!AK888&lt;400,IF(H886&gt;66,66,H886),H886)</f>
        <v>66</v>
      </c>
      <c r="J886" s="55" t="n">
        <f aca="false">IF(TOT!AK888&lt;200,IF(I886&gt;60,60,I886),I886)</f>
        <v>60</v>
      </c>
      <c r="K886" s="55" t="n">
        <f aca="false">((B886+F886+F886+J886)/4)+TOT!DC888</f>
        <v>56.75</v>
      </c>
      <c r="L886" s="55"/>
      <c r="M886" s="55" t="n">
        <f aca="false">VLOOKUP(TOT!FE888,'PH - GAME SCORE'!$A$3:$B$55,2)</f>
        <v>77</v>
      </c>
      <c r="N886" s="55" t="n">
        <f aca="false">AVERAGE(K886,M886)</f>
        <v>66.875</v>
      </c>
      <c r="O886" s="55" t="n">
        <f aca="false">IF(TOT!AN888&lt;13.4,IF(N886&gt;73,73,N886),N886)</f>
        <v>66.875</v>
      </c>
      <c r="P886" s="55" t="n">
        <f aca="false">IF(TOT!AN888&lt;13.4,IF(O886&gt;73,73,O886),O886)</f>
        <v>66.875</v>
      </c>
    </row>
    <row r="887" customFormat="false" ht="13" hidden="false" customHeight="true" outlineLevel="0" collapsed="false">
      <c r="A887" s="17" t="s">
        <v>3965</v>
      </c>
      <c r="B887" s="27" t="n">
        <f aca="false">'SK - Tableau 1'!G887</f>
        <v>65</v>
      </c>
      <c r="C887" s="54" t="n">
        <f aca="false">(TOT!BQ889*60)/TOT!AK889</f>
        <v>2.29290511850537</v>
      </c>
      <c r="D887" s="27" t="n">
        <f aca="false">VLOOKUP(C887,'PH - GIVEAWAYS'!$A$3:$B$55,2)</f>
        <v>63</v>
      </c>
      <c r="E887" s="27" t="n">
        <f aca="false">IF(TOT!AK889&lt;400,IF(D887&gt;66,66,D887),D887)</f>
        <v>63</v>
      </c>
      <c r="F887" s="27" t="n">
        <f aca="false">IF(TOT!AK889&lt;200,IF(E887&gt;60,60,E887),E887)</f>
        <v>63</v>
      </c>
      <c r="G887" s="50" t="n">
        <f aca="false">(TOT!BS889*60)/TOT!AK889</f>
        <v>0.625337759592375</v>
      </c>
      <c r="H887" s="55" t="n">
        <f aca="false">VLOOKUP(G887,'PH - BLOCKED SHOTS'!$A$3:$B$55,2)</f>
        <v>47</v>
      </c>
      <c r="I887" s="55" t="n">
        <f aca="false">IF(TOT!AK889&lt;400,IF(H887&gt;66,66,H887),H887)</f>
        <v>47</v>
      </c>
      <c r="J887" s="55" t="n">
        <f aca="false">IF(TOT!AK889&lt;200,IF(I887&gt;60,60,I887),I887)</f>
        <v>47</v>
      </c>
      <c r="K887" s="55" t="n">
        <f aca="false">((B887+F887+F887+J887)/4)+TOT!DC889</f>
        <v>60.5</v>
      </c>
      <c r="L887" s="55"/>
      <c r="M887" s="55" t="n">
        <f aca="false">VLOOKUP(TOT!FE889,'PH - GAME SCORE'!$A$3:$B$55,2)</f>
        <v>56</v>
      </c>
      <c r="N887" s="55" t="n">
        <f aca="false">AVERAGE(K887,M887)</f>
        <v>58.25</v>
      </c>
      <c r="O887" s="55" t="n">
        <f aca="false">IF(TOT!AN889&lt;13.4,IF(N887&gt;73,73,N887),N887)</f>
        <v>58.25</v>
      </c>
      <c r="P887" s="55" t="n">
        <f aca="false">IF(TOT!AN889&lt;13.4,IF(O887&gt;73,73,O887),O887)</f>
        <v>58.25</v>
      </c>
    </row>
    <row r="888" customFormat="false" ht="13" hidden="false" customHeight="true" outlineLevel="0" collapsed="false">
      <c r="A888" s="17" t="s">
        <v>3970</v>
      </c>
      <c r="B888" s="27" t="n">
        <f aca="false">'SK - Tableau 1'!G888</f>
        <v>66</v>
      </c>
      <c r="C888" s="54" t="n">
        <f aca="false">(TOT!BQ890*60)/TOT!AK890</f>
        <v>0</v>
      </c>
      <c r="D888" s="27" t="n">
        <f aca="false">VLOOKUP(C888,'PH - GIVEAWAYS'!$A$3:$B$55,2)</f>
        <v>99</v>
      </c>
      <c r="E888" s="27" t="n">
        <f aca="false">IF(TOT!AK890&lt;400,IF(D888&gt;66,66,D888),D888)</f>
        <v>66</v>
      </c>
      <c r="F888" s="27" t="n">
        <f aca="false">IF(TOT!AK890&lt;200,IF(E888&gt;60,60,E888),E888)</f>
        <v>66</v>
      </c>
      <c r="G888" s="50" t="n">
        <f aca="false">(TOT!BS890*60)/TOT!AK890</f>
        <v>2.47524752475248</v>
      </c>
      <c r="H888" s="55" t="n">
        <f aca="false">VLOOKUP(G888,'PH - BLOCKED SHOTS'!$A$3:$B$55,2)</f>
        <v>67</v>
      </c>
      <c r="I888" s="55" t="n">
        <f aca="false">IF(TOT!AK890&lt;400,IF(H888&gt;66,66,H888),H888)</f>
        <v>66</v>
      </c>
      <c r="J888" s="55" t="n">
        <f aca="false">IF(TOT!AK890&lt;200,IF(I888&gt;60,60,I888),I888)</f>
        <v>66</v>
      </c>
      <c r="K888" s="55" t="n">
        <f aca="false">((B888+F888+F888+J888)/4)+TOT!DC890</f>
        <v>67</v>
      </c>
      <c r="L888" s="55"/>
      <c r="M888" s="55" t="n">
        <f aca="false">VLOOKUP(TOT!FE890,'PH - GAME SCORE'!$A$3:$B$55,2)</f>
        <v>47</v>
      </c>
      <c r="N888" s="55" t="n">
        <f aca="false">AVERAGE(K888,M888)</f>
        <v>57</v>
      </c>
      <c r="O888" s="55" t="n">
        <f aca="false">IF(TOT!AN890&lt;13.4,IF(N888&gt;73,73,N888),N888)</f>
        <v>57</v>
      </c>
      <c r="P888" s="55" t="n">
        <f aca="false">IF(TOT!AN890&lt;13.4,IF(O888&gt;73,73,O888),O888)</f>
        <v>57</v>
      </c>
    </row>
    <row r="889" customFormat="false" ht="13" hidden="false" customHeight="true" outlineLevel="0" collapsed="false">
      <c r="A889" s="17" t="s">
        <v>3973</v>
      </c>
      <c r="B889" s="27" t="n">
        <f aca="false">'SK - Tableau 1'!G889</f>
        <v>78</v>
      </c>
      <c r="C889" s="54" t="n">
        <f aca="false">(TOT!BQ891*60)/TOT!AK891</f>
        <v>1.53041030828093</v>
      </c>
      <c r="D889" s="27" t="n">
        <f aca="false">VLOOKUP(C889,'PH - GIVEAWAYS'!$A$3:$B$55,2)</f>
        <v>79</v>
      </c>
      <c r="E889" s="27" t="n">
        <f aca="false">IF(TOT!AK891&lt;400,IF(D889&gt;66,66,D889),D889)</f>
        <v>79</v>
      </c>
      <c r="F889" s="27" t="n">
        <f aca="false">IF(TOT!AK891&lt;200,IF(E889&gt;60,60,E889),E889)</f>
        <v>79</v>
      </c>
      <c r="G889" s="50" t="n">
        <f aca="false">(TOT!BS891*60)/TOT!AK891</f>
        <v>1.53041030828093</v>
      </c>
      <c r="H889" s="55" t="n">
        <f aca="false">VLOOKUP(G889,'PH - BLOCKED SHOTS'!$A$3:$B$55,2)</f>
        <v>56</v>
      </c>
      <c r="I889" s="55" t="n">
        <f aca="false">IF(TOT!AK891&lt;400,IF(H889&gt;66,66,H889),H889)</f>
        <v>56</v>
      </c>
      <c r="J889" s="55" t="n">
        <f aca="false">IF(TOT!AK891&lt;200,IF(I889&gt;60,60,I889),I889)</f>
        <v>56</v>
      </c>
      <c r="K889" s="55" t="n">
        <f aca="false">((B889+F889+F889+J889)/4)+TOT!DC891</f>
        <v>77</v>
      </c>
      <c r="L889" s="55"/>
      <c r="M889" s="55" t="n">
        <f aca="false">VLOOKUP(TOT!FE891,'PH - GAME SCORE'!$A$3:$B$55,2)</f>
        <v>53</v>
      </c>
      <c r="N889" s="55" t="n">
        <f aca="false">AVERAGE(K889,M889)</f>
        <v>65</v>
      </c>
      <c r="O889" s="55" t="n">
        <f aca="false">IF(TOT!AN891&lt;13.4,IF(N889&gt;73,73,N889),N889)</f>
        <v>65</v>
      </c>
      <c r="P889" s="55" t="n">
        <f aca="false">IF(TOT!AN891&lt;13.4,IF(O889&gt;73,73,O889),O889)</f>
        <v>65</v>
      </c>
    </row>
    <row r="890" customFormat="false" ht="13" hidden="false" customHeight="true" outlineLevel="0" collapsed="false">
      <c r="A890" s="17" t="s">
        <v>3975</v>
      </c>
      <c r="B890" s="27" t="n">
        <f aca="false">'SK - Tableau 1'!G890</f>
        <v>83</v>
      </c>
      <c r="C890" s="54" t="n">
        <f aca="false">(TOT!BQ892*60)/TOT!AK892</f>
        <v>2.65558180567601</v>
      </c>
      <c r="D890" s="27" t="n">
        <f aca="false">VLOOKUP(C890,'PH - GIVEAWAYS'!$A$3:$B$55,2)</f>
        <v>58</v>
      </c>
      <c r="E890" s="27" t="n">
        <f aca="false">IF(TOT!AK892&lt;400,IF(D890&gt;66,66,D890),D890)</f>
        <v>58</v>
      </c>
      <c r="F890" s="27" t="n">
        <f aca="false">IF(TOT!AK892&lt;200,IF(E890&gt;60,60,E890),E890)</f>
        <v>58</v>
      </c>
      <c r="G890" s="50" t="n">
        <f aca="false">(TOT!BS892*60)/TOT!AK892</f>
        <v>4.23457639283471</v>
      </c>
      <c r="H890" s="55" t="n">
        <f aca="false">VLOOKUP(G890,'PH - BLOCKED SHOTS'!$A$3:$B$55,2)</f>
        <v>84</v>
      </c>
      <c r="I890" s="55" t="n">
        <f aca="false">IF(TOT!AK892&lt;400,IF(H890&gt;66,66,H890),H890)</f>
        <v>84</v>
      </c>
      <c r="J890" s="55" t="n">
        <f aca="false">IF(TOT!AK892&lt;200,IF(I890&gt;60,60,I890),I890)</f>
        <v>84</v>
      </c>
      <c r="K890" s="55" t="n">
        <f aca="false">((B890+F890+F890+J890)/4)+TOT!DC892</f>
        <v>70.75</v>
      </c>
      <c r="L890" s="55"/>
      <c r="M890" s="55" t="n">
        <f aca="false">VLOOKUP(TOT!FE892,'PH - GAME SCORE'!$A$3:$B$55,2)</f>
        <v>77</v>
      </c>
      <c r="N890" s="55" t="n">
        <f aca="false">AVERAGE(K890,M890)</f>
        <v>73.875</v>
      </c>
      <c r="O890" s="55" t="n">
        <f aca="false">IF(TOT!AN892&lt;13.4,IF(N890&gt;73,73,N890),N890)</f>
        <v>73.875</v>
      </c>
      <c r="P890" s="55" t="n">
        <f aca="false">IF(TOT!AN892&lt;13.4,IF(O890&gt;73,73,O890),O890)</f>
        <v>73.875</v>
      </c>
    </row>
    <row r="891" customFormat="false" ht="13" hidden="false" customHeight="true" outlineLevel="0" collapsed="false">
      <c r="A891" s="17" t="s">
        <v>3981</v>
      </c>
      <c r="B891" s="27" t="n">
        <f aca="false">'SK - Tableau 1'!G891</f>
        <v>52</v>
      </c>
      <c r="C891" s="54" t="n">
        <f aca="false">(TOT!BQ893*60)/TOT!AK893</f>
        <v>0.739675364701048</v>
      </c>
      <c r="D891" s="27" t="n">
        <f aca="false">VLOOKUP(C891,'PH - GIVEAWAYS'!$A$3:$B$55,2)</f>
        <v>96</v>
      </c>
      <c r="E891" s="27" t="n">
        <f aca="false">IF(TOT!AK893&lt;400,IF(D891&gt;66,66,D891),D891)</f>
        <v>96</v>
      </c>
      <c r="F891" s="27" t="n">
        <f aca="false">IF(TOT!AK893&lt;200,IF(E891&gt;60,60,E891),E891)</f>
        <v>96</v>
      </c>
      <c r="G891" s="50" t="n">
        <f aca="false">(TOT!BS893*60)/TOT!AK893</f>
        <v>1.97246763920279</v>
      </c>
      <c r="H891" s="55" t="n">
        <f aca="false">VLOOKUP(G891,'PH - BLOCKED SHOTS'!$A$3:$B$55,2)</f>
        <v>62</v>
      </c>
      <c r="I891" s="55" t="n">
        <f aca="false">IF(TOT!AK893&lt;400,IF(H891&gt;66,66,H891),H891)</f>
        <v>62</v>
      </c>
      <c r="J891" s="55" t="n">
        <f aca="false">IF(TOT!AK893&lt;200,IF(I891&gt;60,60,I891),I891)</f>
        <v>62</v>
      </c>
      <c r="K891" s="55" t="n">
        <f aca="false">((B891+F891+F891+J891)/4)+TOT!DC893</f>
        <v>78.5</v>
      </c>
      <c r="L891" s="55"/>
      <c r="M891" s="55" t="n">
        <f aca="false">VLOOKUP(TOT!FE893,'PH - GAME SCORE'!$A$3:$B$55,2)</f>
        <v>59</v>
      </c>
      <c r="N891" s="55" t="n">
        <f aca="false">AVERAGE(K891,M891)</f>
        <v>68.75</v>
      </c>
      <c r="O891" s="55" t="n">
        <f aca="false">IF(TOT!AN893&lt;13.4,IF(N891&gt;73,73,N891),N891)</f>
        <v>68.75</v>
      </c>
      <c r="P891" s="55" t="n">
        <f aca="false">IF(TOT!AN893&lt;13.4,IF(O891&gt;73,73,O891),O891)</f>
        <v>68.75</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4.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1" min="1" style="45" width="7.69387755102041"/>
    <col collapsed="false" hidden="false" max="2" min="2" style="45" width="5.39795918367347"/>
    <col collapsed="false" hidden="false" max="256" min="3" style="45" width="16.0663265306122"/>
  </cols>
  <sheetData>
    <row r="1" customFormat="false" ht="28" hidden="false" customHeight="true" outlineLevel="0" collapsed="false">
      <c r="A1" s="46" t="s">
        <v>44</v>
      </c>
      <c r="B1" s="46"/>
    </row>
    <row r="2" customFormat="false" ht="20.55" hidden="false" customHeight="true" outlineLevel="0" collapsed="false">
      <c r="A2" s="51"/>
      <c r="B2" s="51"/>
    </row>
    <row r="3" customFormat="false" ht="20.55" hidden="false" customHeight="true" outlineLevel="0" collapsed="false">
      <c r="A3" s="52" t="n">
        <v>0</v>
      </c>
      <c r="B3" s="53" t="n">
        <v>99</v>
      </c>
    </row>
    <row r="4" customFormat="false" ht="20.35" hidden="false" customHeight="true" outlineLevel="0" collapsed="false">
      <c r="A4" s="52" t="n">
        <v>0.52</v>
      </c>
      <c r="B4" s="53" t="n">
        <f aca="false">B3-1</f>
        <v>98</v>
      </c>
    </row>
    <row r="5" customFormat="false" ht="20.35" hidden="false" customHeight="true" outlineLevel="0" collapsed="false">
      <c r="A5" s="52" t="n">
        <v>0.61</v>
      </c>
      <c r="B5" s="53" t="n">
        <f aca="false">B4-1</f>
        <v>97</v>
      </c>
    </row>
    <row r="6" customFormat="false" ht="20.35" hidden="false" customHeight="true" outlineLevel="0" collapsed="false">
      <c r="A6" s="52" t="n">
        <v>0.69</v>
      </c>
      <c r="B6" s="53" t="n">
        <f aca="false">B5-1</f>
        <v>96</v>
      </c>
    </row>
    <row r="7" customFormat="false" ht="20.35" hidden="false" customHeight="true" outlineLevel="0" collapsed="false">
      <c r="A7" s="52" t="n">
        <v>0.77</v>
      </c>
      <c r="B7" s="53" t="n">
        <f aca="false">B6-1</f>
        <v>95</v>
      </c>
    </row>
    <row r="8" customFormat="false" ht="20.35" hidden="false" customHeight="true" outlineLevel="0" collapsed="false">
      <c r="A8" s="52" t="n">
        <v>0.84</v>
      </c>
      <c r="B8" s="53" t="n">
        <f aca="false">B7-1</f>
        <v>94</v>
      </c>
    </row>
    <row r="9" customFormat="false" ht="20.35" hidden="false" customHeight="true" outlineLevel="0" collapsed="false">
      <c r="A9" s="52" t="n">
        <v>0.91</v>
      </c>
      <c r="B9" s="53" t="n">
        <f aca="false">B8-1</f>
        <v>93</v>
      </c>
    </row>
    <row r="10" customFormat="false" ht="20.35" hidden="false" customHeight="true" outlineLevel="0" collapsed="false">
      <c r="A10" s="52" t="n">
        <v>0.96</v>
      </c>
      <c r="B10" s="53" t="n">
        <f aca="false">B9-1</f>
        <v>92</v>
      </c>
    </row>
    <row r="11" customFormat="false" ht="20.35" hidden="false" customHeight="true" outlineLevel="0" collapsed="false">
      <c r="A11" s="52" t="n">
        <v>1.01</v>
      </c>
      <c r="B11" s="53" t="n">
        <f aca="false">B10-1</f>
        <v>91</v>
      </c>
    </row>
    <row r="12" customFormat="false" ht="20.35" hidden="false" customHeight="true" outlineLevel="0" collapsed="false">
      <c r="A12" s="52" t="n">
        <v>1.05</v>
      </c>
      <c r="B12" s="53" t="n">
        <f aca="false">B11-1</f>
        <v>90</v>
      </c>
    </row>
    <row r="13" customFormat="false" ht="20.35" hidden="false" customHeight="true" outlineLevel="0" collapsed="false">
      <c r="A13" s="52" t="n">
        <v>1.09</v>
      </c>
      <c r="B13" s="53" t="n">
        <f aca="false">B12-1</f>
        <v>89</v>
      </c>
    </row>
    <row r="14" customFormat="false" ht="20.35" hidden="false" customHeight="true" outlineLevel="0" collapsed="false">
      <c r="A14" s="52" t="n">
        <v>1.13</v>
      </c>
      <c r="B14" s="53" t="n">
        <f aca="false">B13-1</f>
        <v>88</v>
      </c>
    </row>
    <row r="15" customFormat="false" ht="20.35" hidden="false" customHeight="true" outlineLevel="0" collapsed="false">
      <c r="A15" s="52" t="n">
        <v>1.17</v>
      </c>
      <c r="B15" s="53" t="n">
        <f aca="false">B14-1</f>
        <v>87</v>
      </c>
    </row>
    <row r="16" customFormat="false" ht="20.35" hidden="false" customHeight="true" outlineLevel="0" collapsed="false">
      <c r="A16" s="52" t="n">
        <v>1.22</v>
      </c>
      <c r="B16" s="53" t="n">
        <f aca="false">B15-1</f>
        <v>86</v>
      </c>
    </row>
    <row r="17" customFormat="false" ht="20.35" hidden="false" customHeight="true" outlineLevel="0" collapsed="false">
      <c r="A17" s="52" t="n">
        <v>1.27</v>
      </c>
      <c r="B17" s="53" t="n">
        <f aca="false">B16-1</f>
        <v>85</v>
      </c>
    </row>
    <row r="18" customFormat="false" ht="20.35" hidden="false" customHeight="true" outlineLevel="0" collapsed="false">
      <c r="A18" s="52" t="n">
        <v>1.32</v>
      </c>
      <c r="B18" s="53" t="n">
        <f aca="false">B17-1</f>
        <v>84</v>
      </c>
    </row>
    <row r="19" customFormat="false" ht="20.35" hidden="false" customHeight="true" outlineLevel="0" collapsed="false">
      <c r="A19" s="52" t="n">
        <v>1.36</v>
      </c>
      <c r="B19" s="53" t="n">
        <f aca="false">B18-1</f>
        <v>83</v>
      </c>
    </row>
    <row r="20" customFormat="false" ht="20.35" hidden="false" customHeight="true" outlineLevel="0" collapsed="false">
      <c r="A20" s="52" t="n">
        <v>1.4</v>
      </c>
      <c r="B20" s="53" t="n">
        <f aca="false">B19-1</f>
        <v>82</v>
      </c>
    </row>
    <row r="21" customFormat="false" ht="20.35" hidden="false" customHeight="true" outlineLevel="0" collapsed="false">
      <c r="A21" s="52" t="n">
        <v>1.44</v>
      </c>
      <c r="B21" s="53" t="n">
        <f aca="false">B20-1</f>
        <v>81</v>
      </c>
    </row>
    <row r="22" customFormat="false" ht="20.35" hidden="false" customHeight="true" outlineLevel="0" collapsed="false">
      <c r="A22" s="52" t="n">
        <v>1.48</v>
      </c>
      <c r="B22" s="53" t="n">
        <f aca="false">B21-1</f>
        <v>80</v>
      </c>
    </row>
    <row r="23" customFormat="false" ht="20.35" hidden="false" customHeight="true" outlineLevel="0" collapsed="false">
      <c r="A23" s="52" t="n">
        <v>1.52</v>
      </c>
      <c r="B23" s="53" t="n">
        <f aca="false">B22-1</f>
        <v>79</v>
      </c>
    </row>
    <row r="24" customFormat="false" ht="20.35" hidden="false" customHeight="true" outlineLevel="0" collapsed="false">
      <c r="A24" s="52" t="n">
        <v>1.56</v>
      </c>
      <c r="B24" s="53" t="n">
        <f aca="false">B23-1</f>
        <v>78</v>
      </c>
    </row>
    <row r="25" customFormat="false" ht="20.35" hidden="false" customHeight="true" outlineLevel="0" collapsed="false">
      <c r="A25" s="52" t="n">
        <v>1.6</v>
      </c>
      <c r="B25" s="53" t="n">
        <f aca="false">B24-1</f>
        <v>77</v>
      </c>
    </row>
    <row r="26" customFormat="false" ht="20.35" hidden="false" customHeight="true" outlineLevel="0" collapsed="false">
      <c r="A26" s="52" t="n">
        <v>1.64</v>
      </c>
      <c r="B26" s="53" t="n">
        <f aca="false">B25-1</f>
        <v>76</v>
      </c>
    </row>
    <row r="27" customFormat="false" ht="20.35" hidden="false" customHeight="true" outlineLevel="0" collapsed="false">
      <c r="A27" s="52" t="n">
        <v>1.68</v>
      </c>
      <c r="B27" s="53" t="n">
        <f aca="false">B26-1</f>
        <v>75</v>
      </c>
    </row>
    <row r="28" customFormat="false" ht="20.35" hidden="false" customHeight="true" outlineLevel="0" collapsed="false">
      <c r="A28" s="52" t="n">
        <v>1.72</v>
      </c>
      <c r="B28" s="53" t="n">
        <f aca="false">B27-1</f>
        <v>74</v>
      </c>
    </row>
    <row r="29" customFormat="false" ht="20.35" hidden="false" customHeight="true" outlineLevel="0" collapsed="false">
      <c r="A29" s="52" t="n">
        <v>1.76</v>
      </c>
      <c r="B29" s="53" t="n">
        <f aca="false">B28-1</f>
        <v>73</v>
      </c>
    </row>
    <row r="30" customFormat="false" ht="20.35" hidden="false" customHeight="true" outlineLevel="0" collapsed="false">
      <c r="A30" s="52" t="n">
        <v>1.82</v>
      </c>
      <c r="B30" s="53" t="n">
        <f aca="false">B29-1</f>
        <v>72</v>
      </c>
    </row>
    <row r="31" customFormat="false" ht="20.35" hidden="false" customHeight="true" outlineLevel="0" collapsed="false">
      <c r="A31" s="52" t="n">
        <v>1.87</v>
      </c>
      <c r="B31" s="53" t="n">
        <f aca="false">B30-1</f>
        <v>71</v>
      </c>
    </row>
    <row r="32" customFormat="false" ht="20.35" hidden="false" customHeight="true" outlineLevel="0" collapsed="false">
      <c r="A32" s="52" t="n">
        <v>1.92</v>
      </c>
      <c r="B32" s="53" t="n">
        <f aca="false">B31-1</f>
        <v>70</v>
      </c>
    </row>
    <row r="33" customFormat="false" ht="20.35" hidden="false" customHeight="true" outlineLevel="0" collapsed="false">
      <c r="A33" s="52" t="n">
        <v>1.97</v>
      </c>
      <c r="B33" s="53" t="n">
        <f aca="false">B32-1</f>
        <v>69</v>
      </c>
    </row>
    <row r="34" customFormat="false" ht="20.35" hidden="false" customHeight="true" outlineLevel="0" collapsed="false">
      <c r="A34" s="52" t="n">
        <v>2.02</v>
      </c>
      <c r="B34" s="53" t="n">
        <f aca="false">B33-1</f>
        <v>68</v>
      </c>
    </row>
    <row r="35" customFormat="false" ht="20.35" hidden="false" customHeight="true" outlineLevel="0" collapsed="false">
      <c r="A35" s="52" t="n">
        <v>2.07</v>
      </c>
      <c r="B35" s="53" t="n">
        <f aca="false">B34-1</f>
        <v>67</v>
      </c>
    </row>
    <row r="36" customFormat="false" ht="20.35" hidden="false" customHeight="true" outlineLevel="0" collapsed="false">
      <c r="A36" s="52" t="n">
        <v>2.12</v>
      </c>
      <c r="B36" s="53" t="n">
        <f aca="false">B35-1</f>
        <v>66</v>
      </c>
    </row>
    <row r="37" customFormat="false" ht="20.35" hidden="false" customHeight="true" outlineLevel="0" collapsed="false">
      <c r="A37" s="52" t="n">
        <v>2.17</v>
      </c>
      <c r="B37" s="53" t="n">
        <f aca="false">B36-1</f>
        <v>65</v>
      </c>
    </row>
    <row r="38" customFormat="false" ht="20.35" hidden="false" customHeight="true" outlineLevel="0" collapsed="false">
      <c r="A38" s="52" t="n">
        <v>2.22</v>
      </c>
      <c r="B38" s="53" t="n">
        <f aca="false">B37-1</f>
        <v>64</v>
      </c>
    </row>
    <row r="39" customFormat="false" ht="20.35" hidden="false" customHeight="true" outlineLevel="0" collapsed="false">
      <c r="A39" s="52" t="n">
        <v>2.27</v>
      </c>
      <c r="B39" s="53" t="n">
        <f aca="false">B38-1</f>
        <v>63</v>
      </c>
    </row>
    <row r="40" customFormat="false" ht="20.35" hidden="false" customHeight="true" outlineLevel="0" collapsed="false">
      <c r="A40" s="52" t="n">
        <v>2.32</v>
      </c>
      <c r="B40" s="53" t="n">
        <f aca="false">B39-1</f>
        <v>62</v>
      </c>
    </row>
    <row r="41" customFormat="false" ht="20.35" hidden="false" customHeight="true" outlineLevel="0" collapsed="false">
      <c r="A41" s="52" t="n">
        <v>2.37</v>
      </c>
      <c r="B41" s="53" t="n">
        <f aca="false">B40-1</f>
        <v>61</v>
      </c>
    </row>
    <row r="42" customFormat="false" ht="20.35" hidden="false" customHeight="true" outlineLevel="0" collapsed="false">
      <c r="A42" s="52" t="n">
        <v>2.42</v>
      </c>
      <c r="B42" s="53" t="n">
        <f aca="false">B41-1</f>
        <v>60</v>
      </c>
    </row>
    <row r="43" customFormat="false" ht="20.35" hidden="false" customHeight="true" outlineLevel="0" collapsed="false">
      <c r="A43" s="52" t="n">
        <v>2.5</v>
      </c>
      <c r="B43" s="53" t="n">
        <f aca="false">B42-1</f>
        <v>59</v>
      </c>
    </row>
    <row r="44" customFormat="false" ht="20.35" hidden="false" customHeight="true" outlineLevel="0" collapsed="false">
      <c r="A44" s="52" t="n">
        <v>2.58</v>
      </c>
      <c r="B44" s="53" t="n">
        <f aca="false">B43-1</f>
        <v>58</v>
      </c>
    </row>
    <row r="45" customFormat="false" ht="20.35" hidden="false" customHeight="true" outlineLevel="0" collapsed="false">
      <c r="A45" s="52" t="n">
        <v>2.66</v>
      </c>
      <c r="B45" s="53" t="n">
        <f aca="false">B44-1</f>
        <v>57</v>
      </c>
    </row>
    <row r="46" customFormat="false" ht="20.35" hidden="false" customHeight="true" outlineLevel="0" collapsed="false">
      <c r="A46" s="52" t="n">
        <v>2.74</v>
      </c>
      <c r="B46" s="53" t="n">
        <f aca="false">B45-1</f>
        <v>56</v>
      </c>
    </row>
    <row r="47" customFormat="false" ht="20.35" hidden="false" customHeight="true" outlineLevel="0" collapsed="false">
      <c r="A47" s="52" t="n">
        <v>2.82</v>
      </c>
      <c r="B47" s="53" t="n">
        <f aca="false">B46-1</f>
        <v>55</v>
      </c>
    </row>
    <row r="48" customFormat="false" ht="20.35" hidden="false" customHeight="true" outlineLevel="0" collapsed="false">
      <c r="A48" s="52" t="n">
        <v>2.89</v>
      </c>
      <c r="B48" s="53" t="n">
        <f aca="false">B47-1</f>
        <v>54</v>
      </c>
    </row>
    <row r="49" customFormat="false" ht="20.35" hidden="false" customHeight="true" outlineLevel="0" collapsed="false">
      <c r="A49" s="52" t="n">
        <v>2.96</v>
      </c>
      <c r="B49" s="53" t="n">
        <f aca="false">B48-1</f>
        <v>53</v>
      </c>
    </row>
    <row r="50" customFormat="false" ht="20.35" hidden="false" customHeight="true" outlineLevel="0" collapsed="false">
      <c r="A50" s="52" t="n">
        <v>3.09</v>
      </c>
      <c r="B50" s="53" t="n">
        <f aca="false">B49-1</f>
        <v>52</v>
      </c>
    </row>
    <row r="51" customFormat="false" ht="20.35" hidden="false" customHeight="true" outlineLevel="0" collapsed="false">
      <c r="A51" s="52" t="n">
        <v>3.22</v>
      </c>
      <c r="B51" s="53" t="n">
        <f aca="false">B50-1</f>
        <v>51</v>
      </c>
    </row>
    <row r="52" customFormat="false" ht="20.35" hidden="false" customHeight="true" outlineLevel="0" collapsed="false">
      <c r="A52" s="52" t="n">
        <v>3.35</v>
      </c>
      <c r="B52" s="53" t="n">
        <f aca="false">B51-1</f>
        <v>50</v>
      </c>
    </row>
    <row r="53" customFormat="false" ht="20.35" hidden="false" customHeight="true" outlineLevel="0" collapsed="false">
      <c r="A53" s="52" t="n">
        <v>3.52</v>
      </c>
      <c r="B53" s="53" t="n">
        <f aca="false">B52-1</f>
        <v>49</v>
      </c>
    </row>
    <row r="54" customFormat="false" ht="20.35" hidden="false" customHeight="true" outlineLevel="0" collapsed="false">
      <c r="A54" s="52" t="n">
        <v>3.68</v>
      </c>
      <c r="B54" s="53" t="n">
        <f aca="false">B53-1</f>
        <v>48</v>
      </c>
    </row>
    <row r="55" customFormat="false" ht="20.35" hidden="false" customHeight="true" outlineLevel="0" collapsed="false">
      <c r="A55" s="52" t="n">
        <v>3.9</v>
      </c>
      <c r="B55" s="53"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5.xml><?xml version="1.0" encoding="utf-8"?>
<worksheet xmlns="http://schemas.openxmlformats.org/spreadsheetml/2006/main" xmlns:r="http://schemas.openxmlformats.org/officeDocument/2006/relationships">
  <sheetPr filterMode="false">
    <pageSetUpPr fitToPage="true"/>
  </sheetPr>
  <dimension ref="A1:C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3" min="1" style="45" width="6.0765306122449"/>
    <col collapsed="false" hidden="false" max="256" min="4" style="45" width="16.0663265306122"/>
  </cols>
  <sheetData>
    <row r="1" customFormat="false" ht="28" hidden="false" customHeight="true" outlineLevel="0" collapsed="false">
      <c r="A1" s="46" t="s">
        <v>46</v>
      </c>
      <c r="B1" s="46"/>
      <c r="C1" s="46"/>
    </row>
    <row r="2" customFormat="false" ht="20.55" hidden="false" customHeight="true" outlineLevel="0" collapsed="false">
      <c r="A2" s="51"/>
      <c r="B2" s="51"/>
      <c r="C2" s="51"/>
    </row>
    <row r="3" customFormat="false" ht="20.55" hidden="false" customHeight="true" outlineLevel="0" collapsed="false">
      <c r="A3" s="52" t="n">
        <v>7.37</v>
      </c>
      <c r="B3" s="53" t="n">
        <v>99</v>
      </c>
      <c r="C3" s="53"/>
    </row>
    <row r="4" customFormat="false" ht="20.35" hidden="false" customHeight="true" outlineLevel="0" collapsed="false">
      <c r="A4" s="52" t="n">
        <v>6.82</v>
      </c>
      <c r="B4" s="53" t="n">
        <f aca="false">B3-1</f>
        <v>98</v>
      </c>
      <c r="C4" s="53"/>
    </row>
    <row r="5" customFormat="false" ht="20.35" hidden="false" customHeight="true" outlineLevel="0" collapsed="false">
      <c r="A5" s="52" t="n">
        <v>6.53</v>
      </c>
      <c r="B5" s="53" t="n">
        <f aca="false">B4-1</f>
        <v>97</v>
      </c>
      <c r="C5" s="53"/>
    </row>
    <row r="6" customFormat="false" ht="20.35" hidden="false" customHeight="true" outlineLevel="0" collapsed="false">
      <c r="A6" s="52" t="n">
        <v>6.24</v>
      </c>
      <c r="B6" s="53" t="n">
        <f aca="false">B5-1</f>
        <v>96</v>
      </c>
      <c r="C6" s="53"/>
    </row>
    <row r="7" customFormat="false" ht="20.35" hidden="false" customHeight="true" outlineLevel="0" collapsed="false">
      <c r="A7" s="52" t="n">
        <v>6</v>
      </c>
      <c r="B7" s="53" t="n">
        <f aca="false">B6-1</f>
        <v>95</v>
      </c>
      <c r="C7" s="53"/>
    </row>
    <row r="8" customFormat="false" ht="20.35" hidden="false" customHeight="true" outlineLevel="0" collapsed="false">
      <c r="A8" s="52" t="n">
        <v>5.75</v>
      </c>
      <c r="B8" s="53" t="n">
        <f aca="false">B7-1</f>
        <v>94</v>
      </c>
      <c r="C8" s="53"/>
    </row>
    <row r="9" customFormat="false" ht="20.35" hidden="false" customHeight="true" outlineLevel="0" collapsed="false">
      <c r="A9" s="52" t="n">
        <v>5.5</v>
      </c>
      <c r="B9" s="53" t="n">
        <f aca="false">B8-1</f>
        <v>93</v>
      </c>
      <c r="C9" s="53"/>
    </row>
    <row r="10" customFormat="false" ht="20.35" hidden="false" customHeight="true" outlineLevel="0" collapsed="false">
      <c r="A10" s="52" t="n">
        <v>5.35</v>
      </c>
      <c r="B10" s="53" t="n">
        <f aca="false">B9-1</f>
        <v>92</v>
      </c>
      <c r="C10" s="53"/>
    </row>
    <row r="11" customFormat="false" ht="20.35" hidden="false" customHeight="true" outlineLevel="0" collapsed="false">
      <c r="A11" s="52" t="n">
        <v>5.2</v>
      </c>
      <c r="B11" s="53" t="n">
        <f aca="false">B10-1</f>
        <v>91</v>
      </c>
      <c r="C11" s="53"/>
    </row>
    <row r="12" customFormat="false" ht="20.35" hidden="false" customHeight="true" outlineLevel="0" collapsed="false">
      <c r="A12" s="52" t="n">
        <v>5.05</v>
      </c>
      <c r="B12" s="53" t="n">
        <f aca="false">B11-1</f>
        <v>90</v>
      </c>
      <c r="C12" s="53"/>
    </row>
    <row r="13" customFormat="false" ht="20.35" hidden="false" customHeight="true" outlineLevel="0" collapsed="false">
      <c r="A13" s="52" t="n">
        <v>4.91</v>
      </c>
      <c r="B13" s="53" t="n">
        <f aca="false">B12-1</f>
        <v>89</v>
      </c>
      <c r="C13" s="53"/>
    </row>
    <row r="14" customFormat="false" ht="20.35" hidden="false" customHeight="true" outlineLevel="0" collapsed="false">
      <c r="A14" s="52" t="n">
        <v>4.77</v>
      </c>
      <c r="B14" s="53" t="n">
        <f aca="false">B13-1</f>
        <v>88</v>
      </c>
      <c r="C14" s="53"/>
    </row>
    <row r="15" customFormat="false" ht="20.35" hidden="false" customHeight="true" outlineLevel="0" collapsed="false">
      <c r="A15" s="52" t="n">
        <v>4.63</v>
      </c>
      <c r="B15" s="53" t="n">
        <f aca="false">B14-1</f>
        <v>87</v>
      </c>
      <c r="C15" s="53"/>
    </row>
    <row r="16" customFormat="false" ht="20.35" hidden="false" customHeight="true" outlineLevel="0" collapsed="false">
      <c r="A16" s="52" t="n">
        <v>4.49</v>
      </c>
      <c r="B16" s="53" t="n">
        <f aca="false">B15-1</f>
        <v>86</v>
      </c>
      <c r="C16" s="53"/>
    </row>
    <row r="17" customFormat="false" ht="20.35" hidden="false" customHeight="true" outlineLevel="0" collapsed="false">
      <c r="A17" s="52" t="n">
        <v>4.36</v>
      </c>
      <c r="B17" s="53" t="n">
        <f aca="false">B16-1</f>
        <v>85</v>
      </c>
      <c r="C17" s="53"/>
    </row>
    <row r="18" customFormat="false" ht="20.35" hidden="false" customHeight="true" outlineLevel="0" collapsed="false">
      <c r="A18" s="52" t="n">
        <v>4.23</v>
      </c>
      <c r="B18" s="53" t="n">
        <f aca="false">B17-1</f>
        <v>84</v>
      </c>
      <c r="C18" s="53"/>
    </row>
    <row r="19" customFormat="false" ht="20.35" hidden="false" customHeight="true" outlineLevel="0" collapsed="false">
      <c r="A19" s="52" t="n">
        <v>4.11</v>
      </c>
      <c r="B19" s="53" t="n">
        <f aca="false">B18-1</f>
        <v>83</v>
      </c>
      <c r="C19" s="53"/>
    </row>
    <row r="20" customFormat="false" ht="20.35" hidden="false" customHeight="true" outlineLevel="0" collapsed="false">
      <c r="A20" s="52" t="n">
        <v>3.99</v>
      </c>
      <c r="B20" s="53" t="n">
        <f aca="false">B19-1</f>
        <v>82</v>
      </c>
      <c r="C20" s="53"/>
    </row>
    <row r="21" customFormat="false" ht="20.35" hidden="false" customHeight="true" outlineLevel="0" collapsed="false">
      <c r="A21" s="52" t="n">
        <v>3.87</v>
      </c>
      <c r="B21" s="53" t="n">
        <f aca="false">B20-1</f>
        <v>81</v>
      </c>
      <c r="C21" s="53"/>
    </row>
    <row r="22" customFormat="false" ht="20.35" hidden="false" customHeight="true" outlineLevel="0" collapsed="false">
      <c r="A22" s="52" t="n">
        <v>3.75</v>
      </c>
      <c r="B22" s="53" t="n">
        <f aca="false">B21-1</f>
        <v>80</v>
      </c>
      <c r="C22" s="53"/>
    </row>
    <row r="23" customFormat="false" ht="20.35" hidden="false" customHeight="true" outlineLevel="0" collapsed="false">
      <c r="A23" s="52" t="n">
        <v>3.63</v>
      </c>
      <c r="B23" s="53" t="n">
        <f aca="false">B22-1</f>
        <v>79</v>
      </c>
      <c r="C23" s="53"/>
    </row>
    <row r="24" customFormat="false" ht="20.35" hidden="false" customHeight="true" outlineLevel="0" collapsed="false">
      <c r="A24" s="52" t="n">
        <v>3.51</v>
      </c>
      <c r="B24" s="53" t="n">
        <f aca="false">B23-1</f>
        <v>78</v>
      </c>
      <c r="C24" s="53"/>
    </row>
    <row r="25" customFormat="false" ht="20.35" hidden="false" customHeight="true" outlineLevel="0" collapsed="false">
      <c r="A25" s="52" t="n">
        <v>3.4</v>
      </c>
      <c r="B25" s="53" t="n">
        <f aca="false">B24-1</f>
        <v>77</v>
      </c>
      <c r="C25" s="53"/>
    </row>
    <row r="26" customFormat="false" ht="20.35" hidden="false" customHeight="true" outlineLevel="0" collapsed="false">
      <c r="A26" s="52" t="n">
        <v>3.29</v>
      </c>
      <c r="B26" s="53" t="n">
        <f aca="false">B25-1</f>
        <v>76</v>
      </c>
      <c r="C26" s="53"/>
    </row>
    <row r="27" customFormat="false" ht="20.35" hidden="false" customHeight="true" outlineLevel="0" collapsed="false">
      <c r="A27" s="52" t="n">
        <v>3.18</v>
      </c>
      <c r="B27" s="53" t="n">
        <f aca="false">B26-1</f>
        <v>75</v>
      </c>
      <c r="C27" s="53"/>
    </row>
    <row r="28" customFormat="false" ht="20.35" hidden="false" customHeight="true" outlineLevel="0" collapsed="false">
      <c r="A28" s="52" t="n">
        <v>3.07</v>
      </c>
      <c r="B28" s="53" t="n">
        <f aca="false">B27-1</f>
        <v>74</v>
      </c>
      <c r="C28" s="53"/>
    </row>
    <row r="29" customFormat="false" ht="20.35" hidden="false" customHeight="true" outlineLevel="0" collapsed="false">
      <c r="A29" s="52" t="n">
        <v>2.96</v>
      </c>
      <c r="B29" s="53" t="n">
        <f aca="false">B28-1</f>
        <v>73</v>
      </c>
      <c r="C29" s="53"/>
    </row>
    <row r="30" customFormat="false" ht="20.35" hidden="false" customHeight="true" outlineLevel="0" collapsed="false">
      <c r="A30" s="52" t="n">
        <v>2.87</v>
      </c>
      <c r="B30" s="53" t="n">
        <f aca="false">B29-1</f>
        <v>72</v>
      </c>
      <c r="C30" s="53"/>
    </row>
    <row r="31" customFormat="false" ht="20.35" hidden="false" customHeight="true" outlineLevel="0" collapsed="false">
      <c r="A31" s="52" t="n">
        <v>2.78</v>
      </c>
      <c r="B31" s="53" t="n">
        <f aca="false">B30-1</f>
        <v>71</v>
      </c>
      <c r="C31" s="53"/>
    </row>
    <row r="32" customFormat="false" ht="20.35" hidden="false" customHeight="true" outlineLevel="0" collapsed="false">
      <c r="A32" s="52" t="n">
        <v>2.69</v>
      </c>
      <c r="B32" s="53" t="n">
        <f aca="false">B31-1</f>
        <v>70</v>
      </c>
      <c r="C32" s="53"/>
    </row>
    <row r="33" customFormat="false" ht="20.35" hidden="false" customHeight="true" outlineLevel="0" collapsed="false">
      <c r="A33" s="52" t="n">
        <v>2.6</v>
      </c>
      <c r="B33" s="53" t="n">
        <f aca="false">B32-1</f>
        <v>69</v>
      </c>
      <c r="C33" s="53"/>
    </row>
    <row r="34" customFormat="false" ht="20.35" hidden="false" customHeight="true" outlineLevel="0" collapsed="false">
      <c r="A34" s="52" t="n">
        <v>2.51</v>
      </c>
      <c r="B34" s="53" t="n">
        <f aca="false">B33-1</f>
        <v>68</v>
      </c>
      <c r="C34" s="53"/>
    </row>
    <row r="35" customFormat="false" ht="20.35" hidden="false" customHeight="true" outlineLevel="0" collapsed="false">
      <c r="A35" s="52" t="n">
        <v>2.42</v>
      </c>
      <c r="B35" s="53" t="n">
        <f aca="false">B34-1</f>
        <v>67</v>
      </c>
      <c r="C35" s="53"/>
    </row>
    <row r="36" customFormat="false" ht="20.35" hidden="false" customHeight="true" outlineLevel="0" collapsed="false">
      <c r="A36" s="52" t="n">
        <v>2.33</v>
      </c>
      <c r="B36" s="53" t="n">
        <f aca="false">B35-1</f>
        <v>66</v>
      </c>
      <c r="C36" s="53"/>
    </row>
    <row r="37" customFormat="false" ht="20.35" hidden="false" customHeight="true" outlineLevel="0" collapsed="false">
      <c r="A37" s="52" t="n">
        <v>2.24</v>
      </c>
      <c r="B37" s="53" t="n">
        <f aca="false">B36-1</f>
        <v>65</v>
      </c>
      <c r="C37" s="53"/>
    </row>
    <row r="38" customFormat="false" ht="20.35" hidden="false" customHeight="true" outlineLevel="0" collapsed="false">
      <c r="A38" s="52" t="n">
        <v>2.15</v>
      </c>
      <c r="B38" s="53" t="n">
        <f aca="false">B37-1</f>
        <v>64</v>
      </c>
      <c r="C38" s="53"/>
    </row>
    <row r="39" customFormat="false" ht="20.35" hidden="false" customHeight="true" outlineLevel="0" collapsed="false">
      <c r="A39" s="52" t="n">
        <v>2.06</v>
      </c>
      <c r="B39" s="53" t="n">
        <f aca="false">B38-1</f>
        <v>63</v>
      </c>
      <c r="C39" s="53"/>
    </row>
    <row r="40" customFormat="false" ht="20.35" hidden="false" customHeight="true" outlineLevel="0" collapsed="false">
      <c r="A40" s="52" t="n">
        <v>1.97</v>
      </c>
      <c r="B40" s="53" t="n">
        <f aca="false">B39-1</f>
        <v>62</v>
      </c>
      <c r="C40" s="53"/>
    </row>
    <row r="41" customFormat="false" ht="20.35" hidden="false" customHeight="true" outlineLevel="0" collapsed="false">
      <c r="A41" s="52" t="n">
        <v>1.88</v>
      </c>
      <c r="B41" s="53" t="n">
        <f aca="false">B40-1</f>
        <v>61</v>
      </c>
      <c r="C41" s="53"/>
    </row>
    <row r="42" customFormat="false" ht="20.35" hidden="false" customHeight="true" outlineLevel="0" collapsed="false">
      <c r="A42" s="52" t="n">
        <v>1.8</v>
      </c>
      <c r="B42" s="53" t="n">
        <f aca="false">B41-1</f>
        <v>60</v>
      </c>
      <c r="C42" s="53"/>
    </row>
    <row r="43" customFormat="false" ht="20.35" hidden="false" customHeight="true" outlineLevel="0" collapsed="false">
      <c r="A43" s="52" t="n">
        <v>1.73</v>
      </c>
      <c r="B43" s="53" t="n">
        <f aca="false">B42-1</f>
        <v>59</v>
      </c>
      <c r="C43" s="53"/>
    </row>
    <row r="44" customFormat="false" ht="20.35" hidden="false" customHeight="true" outlineLevel="0" collapsed="false">
      <c r="A44" s="52" t="n">
        <v>1.66</v>
      </c>
      <c r="B44" s="53" t="n">
        <f aca="false">B43-1</f>
        <v>58</v>
      </c>
      <c r="C44" s="53"/>
    </row>
    <row r="45" customFormat="false" ht="20.35" hidden="false" customHeight="true" outlineLevel="0" collapsed="false">
      <c r="A45" s="52" t="n">
        <v>1.59</v>
      </c>
      <c r="B45" s="53" t="n">
        <f aca="false">B44-1</f>
        <v>57</v>
      </c>
      <c r="C45" s="53"/>
    </row>
    <row r="46" customFormat="false" ht="20.35" hidden="false" customHeight="true" outlineLevel="0" collapsed="false">
      <c r="A46" s="52" t="n">
        <v>1.52</v>
      </c>
      <c r="B46" s="53" t="n">
        <f aca="false">B45-1</f>
        <v>56</v>
      </c>
      <c r="C46" s="53"/>
    </row>
    <row r="47" customFormat="false" ht="20.35" hidden="false" customHeight="true" outlineLevel="0" collapsed="false">
      <c r="A47" s="52" t="n">
        <v>1.45</v>
      </c>
      <c r="B47" s="53" t="n">
        <f aca="false">B46-1</f>
        <v>55</v>
      </c>
      <c r="C47" s="53"/>
    </row>
    <row r="48" customFormat="false" ht="20.35" hidden="false" customHeight="true" outlineLevel="0" collapsed="false">
      <c r="A48" s="52" t="n">
        <v>1.38</v>
      </c>
      <c r="B48" s="53" t="n">
        <f aca="false">B47-1</f>
        <v>54</v>
      </c>
      <c r="C48" s="53"/>
    </row>
    <row r="49" customFormat="false" ht="20.35" hidden="false" customHeight="true" outlineLevel="0" collapsed="false">
      <c r="A49" s="52" t="n">
        <v>1.31</v>
      </c>
      <c r="B49" s="53" t="n">
        <f aca="false">B48-1</f>
        <v>53</v>
      </c>
      <c r="C49" s="53"/>
    </row>
    <row r="50" customFormat="false" ht="20.35" hidden="false" customHeight="true" outlineLevel="0" collapsed="false">
      <c r="A50" s="52" t="n">
        <v>1.21</v>
      </c>
      <c r="B50" s="53" t="n">
        <f aca="false">B49-1</f>
        <v>52</v>
      </c>
      <c r="C50" s="53"/>
    </row>
    <row r="51" customFormat="false" ht="20.35" hidden="false" customHeight="true" outlineLevel="0" collapsed="false">
      <c r="A51" s="52" t="n">
        <v>1.11</v>
      </c>
      <c r="B51" s="53" t="n">
        <f aca="false">B50-1</f>
        <v>51</v>
      </c>
      <c r="C51" s="53"/>
    </row>
    <row r="52" customFormat="false" ht="20.35" hidden="false" customHeight="true" outlineLevel="0" collapsed="false">
      <c r="A52" s="52" t="n">
        <v>1.02</v>
      </c>
      <c r="B52" s="53" t="n">
        <f aca="false">B51-1</f>
        <v>50</v>
      </c>
      <c r="C52" s="53"/>
    </row>
    <row r="53" customFormat="false" ht="20.35" hidden="false" customHeight="true" outlineLevel="0" collapsed="false">
      <c r="A53" s="52" t="n">
        <v>0.91</v>
      </c>
      <c r="B53" s="53" t="n">
        <f aca="false">B52-1</f>
        <v>49</v>
      </c>
      <c r="C53" s="53"/>
    </row>
    <row r="54" customFormat="false" ht="20.35" hidden="false" customHeight="true" outlineLevel="0" collapsed="false">
      <c r="A54" s="52" t="n">
        <v>0.79</v>
      </c>
      <c r="B54" s="53" t="n">
        <f aca="false">B53-1</f>
        <v>48</v>
      </c>
      <c r="C54" s="53"/>
    </row>
    <row r="55" customFormat="false" ht="20.35" hidden="false" customHeight="true" outlineLevel="0" collapsed="false">
      <c r="A55" s="52" t="n">
        <v>0</v>
      </c>
      <c r="B55" s="53" t="n">
        <f aca="false">B54-1</f>
        <v>47</v>
      </c>
      <c r="C55" s="53"/>
    </row>
  </sheetData>
  <mergeCells count="1">
    <mergeCell ref="A1:C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6.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 min="1" style="45" width="7.69387755102041"/>
    <col collapsed="false" hidden="false" max="256" min="3" style="45" width="16.0663265306122"/>
  </cols>
  <sheetData>
    <row r="1" customFormat="false" ht="28" hidden="false" customHeight="true" outlineLevel="0" collapsed="false">
      <c r="A1" s="46" t="s">
        <v>48</v>
      </c>
      <c r="B1" s="46"/>
    </row>
    <row r="2" customFormat="false" ht="20.55" hidden="false" customHeight="true" outlineLevel="0" collapsed="false">
      <c r="A2" s="47"/>
      <c r="B2" s="47"/>
    </row>
    <row r="3" customFormat="false" ht="20.55" hidden="false" customHeight="true" outlineLevel="0" collapsed="false">
      <c r="A3" s="47" t="n">
        <v>1.24</v>
      </c>
      <c r="B3" s="48" t="n">
        <v>99</v>
      </c>
    </row>
    <row r="4" customFormat="false" ht="20.35" hidden="false" customHeight="true" outlineLevel="0" collapsed="false">
      <c r="A4" s="47" t="n">
        <v>1.17</v>
      </c>
      <c r="B4" s="48" t="n">
        <f aca="false">B3-1</f>
        <v>98</v>
      </c>
    </row>
    <row r="5" customFormat="false" ht="20.35" hidden="false" customHeight="true" outlineLevel="0" collapsed="false">
      <c r="A5" s="47" t="n">
        <v>1.11</v>
      </c>
      <c r="B5" s="48" t="n">
        <f aca="false">B4-1</f>
        <v>97</v>
      </c>
    </row>
    <row r="6" customFormat="false" ht="20.35" hidden="false" customHeight="true" outlineLevel="0" collapsed="false">
      <c r="A6" s="47" t="n">
        <v>1.05</v>
      </c>
      <c r="B6" s="48" t="n">
        <f aca="false">B5-1</f>
        <v>96</v>
      </c>
    </row>
    <row r="7" customFormat="false" ht="20.35" hidden="false" customHeight="true" outlineLevel="0" collapsed="false">
      <c r="A7" s="47" t="n">
        <v>1</v>
      </c>
      <c r="B7" s="48" t="n">
        <f aca="false">B6-1</f>
        <v>95</v>
      </c>
    </row>
    <row r="8" customFormat="false" ht="20.35" hidden="false" customHeight="true" outlineLevel="0" collapsed="false">
      <c r="A8" s="47" t="n">
        <v>0.96</v>
      </c>
      <c r="B8" s="48" t="n">
        <f aca="false">B7-1</f>
        <v>94</v>
      </c>
    </row>
    <row r="9" customFormat="false" ht="20.35" hidden="false" customHeight="true" outlineLevel="0" collapsed="false">
      <c r="A9" s="47" t="n">
        <v>0.92</v>
      </c>
      <c r="B9" s="48" t="n">
        <f aca="false">B8-1</f>
        <v>93</v>
      </c>
    </row>
    <row r="10" customFormat="false" ht="20.35" hidden="false" customHeight="true" outlineLevel="0" collapsed="false">
      <c r="A10" s="47" t="n">
        <v>0.89</v>
      </c>
      <c r="B10" s="48" t="n">
        <f aca="false">B9-1</f>
        <v>92</v>
      </c>
    </row>
    <row r="11" customFormat="false" ht="20.35" hidden="false" customHeight="true" outlineLevel="0" collapsed="false">
      <c r="A11" s="47" t="n">
        <v>0.86</v>
      </c>
      <c r="B11" s="48" t="n">
        <f aca="false">B10-1</f>
        <v>91</v>
      </c>
    </row>
    <row r="12" customFormat="false" ht="20.35" hidden="false" customHeight="true" outlineLevel="0" collapsed="false">
      <c r="A12" s="47" t="n">
        <v>0.83</v>
      </c>
      <c r="B12" s="48" t="n">
        <f aca="false">B11-1</f>
        <v>90</v>
      </c>
    </row>
    <row r="13" customFormat="false" ht="20.35" hidden="false" customHeight="true" outlineLevel="0" collapsed="false">
      <c r="A13" s="47" t="n">
        <v>0.8</v>
      </c>
      <c r="B13" s="48" t="n">
        <f aca="false">B12-1</f>
        <v>89</v>
      </c>
    </row>
    <row r="14" customFormat="false" ht="20.35" hidden="false" customHeight="true" outlineLevel="0" collapsed="false">
      <c r="A14" s="47" t="n">
        <v>0.77</v>
      </c>
      <c r="B14" s="48" t="n">
        <f aca="false">B13-1</f>
        <v>88</v>
      </c>
    </row>
    <row r="15" customFormat="false" ht="20.35" hidden="false" customHeight="true" outlineLevel="0" collapsed="false">
      <c r="A15" s="47" t="n">
        <v>0.75</v>
      </c>
      <c r="B15" s="48" t="n">
        <f aca="false">B14-1</f>
        <v>87</v>
      </c>
    </row>
    <row r="16" customFormat="false" ht="20.35" hidden="false" customHeight="true" outlineLevel="0" collapsed="false">
      <c r="A16" s="47" t="n">
        <v>0.73</v>
      </c>
      <c r="B16" s="48" t="n">
        <f aca="false">B15-1</f>
        <v>86</v>
      </c>
    </row>
    <row r="17" customFormat="false" ht="20.35" hidden="false" customHeight="true" outlineLevel="0" collapsed="false">
      <c r="A17" s="47" t="n">
        <v>0.7</v>
      </c>
      <c r="B17" s="48" t="n">
        <f aca="false">B16-1</f>
        <v>85</v>
      </c>
    </row>
    <row r="18" customFormat="false" ht="20.35" hidden="false" customHeight="true" outlineLevel="0" collapsed="false">
      <c r="A18" s="47" t="n">
        <v>0.68</v>
      </c>
      <c r="B18" s="48" t="n">
        <f aca="false">B17-1</f>
        <v>84</v>
      </c>
    </row>
    <row r="19" customFormat="false" ht="20.35" hidden="false" customHeight="true" outlineLevel="0" collapsed="false">
      <c r="A19" s="47" t="n">
        <v>0.66</v>
      </c>
      <c r="B19" s="48" t="n">
        <f aca="false">B18-1</f>
        <v>83</v>
      </c>
    </row>
    <row r="20" customFormat="false" ht="20.35" hidden="false" customHeight="true" outlineLevel="0" collapsed="false">
      <c r="A20" s="47" t="n">
        <v>0.64</v>
      </c>
      <c r="B20" s="48" t="n">
        <f aca="false">B19-1</f>
        <v>82</v>
      </c>
    </row>
    <row r="21" customFormat="false" ht="20.35" hidden="false" customHeight="true" outlineLevel="0" collapsed="false">
      <c r="A21" s="47" t="n">
        <v>0.62</v>
      </c>
      <c r="B21" s="48" t="n">
        <f aca="false">B20-1</f>
        <v>81</v>
      </c>
    </row>
    <row r="22" customFormat="false" ht="20.35" hidden="false" customHeight="true" outlineLevel="0" collapsed="false">
      <c r="A22" s="47" t="n">
        <v>0.6</v>
      </c>
      <c r="B22" s="48" t="n">
        <f aca="false">B21-1</f>
        <v>80</v>
      </c>
    </row>
    <row r="23" customFormat="false" ht="20.35" hidden="false" customHeight="true" outlineLevel="0" collapsed="false">
      <c r="A23" s="47" t="n">
        <v>0.58</v>
      </c>
      <c r="B23" s="48" t="n">
        <f aca="false">B22-1</f>
        <v>79</v>
      </c>
    </row>
    <row r="24" customFormat="false" ht="20.35" hidden="false" customHeight="true" outlineLevel="0" collapsed="false">
      <c r="A24" s="47" t="n">
        <v>0.56</v>
      </c>
      <c r="B24" s="48" t="n">
        <f aca="false">B23-1</f>
        <v>78</v>
      </c>
    </row>
    <row r="25" customFormat="false" ht="20.35" hidden="false" customHeight="true" outlineLevel="0" collapsed="false">
      <c r="A25" s="47" t="n">
        <v>0.54</v>
      </c>
      <c r="B25" s="48" t="n">
        <f aca="false">B24-1</f>
        <v>77</v>
      </c>
    </row>
    <row r="26" customFormat="false" ht="20.35" hidden="false" customHeight="true" outlineLevel="0" collapsed="false">
      <c r="A26" s="47" t="n">
        <v>0.52</v>
      </c>
      <c r="B26" s="48" t="n">
        <f aca="false">B25-1</f>
        <v>76</v>
      </c>
    </row>
    <row r="27" customFormat="false" ht="20.35" hidden="false" customHeight="true" outlineLevel="0" collapsed="false">
      <c r="A27" s="47" t="n">
        <v>0.5</v>
      </c>
      <c r="B27" s="48" t="n">
        <f aca="false">B26-1</f>
        <v>75</v>
      </c>
    </row>
    <row r="28" customFormat="false" ht="20.35" hidden="false" customHeight="true" outlineLevel="0" collapsed="false">
      <c r="A28" s="47" t="n">
        <v>0.48</v>
      </c>
      <c r="B28" s="48" t="n">
        <f aca="false">B27-1</f>
        <v>74</v>
      </c>
    </row>
    <row r="29" customFormat="false" ht="20.35" hidden="false" customHeight="true" outlineLevel="0" collapsed="false">
      <c r="A29" s="47" t="n">
        <v>0.46</v>
      </c>
      <c r="B29" s="48" t="n">
        <f aca="false">B28-1</f>
        <v>73</v>
      </c>
    </row>
    <row r="30" customFormat="false" ht="20.35" hidden="false" customHeight="true" outlineLevel="0" collapsed="false">
      <c r="A30" s="47" t="n">
        <v>0.44</v>
      </c>
      <c r="B30" s="48" t="n">
        <f aca="false">B29-1</f>
        <v>72</v>
      </c>
    </row>
    <row r="31" customFormat="false" ht="20.35" hidden="false" customHeight="true" outlineLevel="0" collapsed="false">
      <c r="A31" s="47" t="n">
        <v>0.42</v>
      </c>
      <c r="B31" s="48" t="n">
        <f aca="false">B30-1</f>
        <v>71</v>
      </c>
    </row>
    <row r="32" customFormat="false" ht="20.35" hidden="false" customHeight="true" outlineLevel="0" collapsed="false">
      <c r="A32" s="47" t="n">
        <v>0.4</v>
      </c>
      <c r="B32" s="48" t="n">
        <f aca="false">B31-1</f>
        <v>70</v>
      </c>
    </row>
    <row r="33" customFormat="false" ht="20.35" hidden="false" customHeight="true" outlineLevel="0" collapsed="false">
      <c r="A33" s="47" t="n">
        <v>0.38</v>
      </c>
      <c r="B33" s="48" t="n">
        <f aca="false">B32-1</f>
        <v>69</v>
      </c>
    </row>
    <row r="34" customFormat="false" ht="20.35" hidden="false" customHeight="true" outlineLevel="0" collapsed="false">
      <c r="A34" s="47" t="n">
        <v>0.36</v>
      </c>
      <c r="B34" s="48" t="n">
        <f aca="false">B33-1</f>
        <v>68</v>
      </c>
    </row>
    <row r="35" customFormat="false" ht="20.35" hidden="false" customHeight="true" outlineLevel="0" collapsed="false">
      <c r="A35" s="47" t="n">
        <v>0.34</v>
      </c>
      <c r="B35" s="48" t="n">
        <f aca="false">B34-1</f>
        <v>67</v>
      </c>
    </row>
    <row r="36" customFormat="false" ht="20.35" hidden="false" customHeight="true" outlineLevel="0" collapsed="false">
      <c r="A36" s="47" t="n">
        <v>0.32</v>
      </c>
      <c r="B36" s="48" t="n">
        <f aca="false">B35-1</f>
        <v>66</v>
      </c>
    </row>
    <row r="37" customFormat="false" ht="20.35" hidden="false" customHeight="true" outlineLevel="0" collapsed="false">
      <c r="A37" s="47" t="n">
        <v>0.31</v>
      </c>
      <c r="B37" s="48" t="n">
        <f aca="false">B36-1</f>
        <v>65</v>
      </c>
    </row>
    <row r="38" customFormat="false" ht="20.35" hidden="false" customHeight="true" outlineLevel="0" collapsed="false">
      <c r="A38" s="47" t="n">
        <v>0.3</v>
      </c>
      <c r="B38" s="48" t="n">
        <f aca="false">B37-1</f>
        <v>64</v>
      </c>
    </row>
    <row r="39" customFormat="false" ht="20.35" hidden="false" customHeight="true" outlineLevel="0" collapsed="false">
      <c r="A39" s="47" t="n">
        <v>0.29</v>
      </c>
      <c r="B39" s="48" t="n">
        <f aca="false">B38-1</f>
        <v>63</v>
      </c>
    </row>
    <row r="40" customFormat="false" ht="20.35" hidden="false" customHeight="true" outlineLevel="0" collapsed="false">
      <c r="A40" s="47" t="n">
        <v>0.28</v>
      </c>
      <c r="B40" s="48" t="n">
        <f aca="false">B39-1</f>
        <v>62</v>
      </c>
    </row>
    <row r="41" customFormat="false" ht="20.35" hidden="false" customHeight="true" outlineLevel="0" collapsed="false">
      <c r="A41" s="47" t="n">
        <v>0.27</v>
      </c>
      <c r="B41" s="48" t="n">
        <f aca="false">B40-1</f>
        <v>61</v>
      </c>
    </row>
    <row r="42" customFormat="false" ht="20.35" hidden="false" customHeight="true" outlineLevel="0" collapsed="false">
      <c r="A42" s="47" t="n">
        <v>0.26</v>
      </c>
      <c r="B42" s="48" t="n">
        <f aca="false">B41-1</f>
        <v>60</v>
      </c>
    </row>
    <row r="43" customFormat="false" ht="20.35" hidden="false" customHeight="true" outlineLevel="0" collapsed="false">
      <c r="A43" s="47" t="n">
        <v>0.24</v>
      </c>
      <c r="B43" s="48" t="n">
        <f aca="false">B42-1</f>
        <v>59</v>
      </c>
    </row>
    <row r="44" customFormat="false" ht="20.35" hidden="false" customHeight="true" outlineLevel="0" collapsed="false">
      <c r="A44" s="47" t="n">
        <v>0.22</v>
      </c>
      <c r="B44" s="48" t="n">
        <f aca="false">B43-1</f>
        <v>58</v>
      </c>
    </row>
    <row r="45" customFormat="false" ht="20.35" hidden="false" customHeight="true" outlineLevel="0" collapsed="false">
      <c r="A45" s="47" t="n">
        <v>0.2</v>
      </c>
      <c r="B45" s="48" t="n">
        <f aca="false">B44-1</f>
        <v>57</v>
      </c>
    </row>
    <row r="46" customFormat="false" ht="20.35" hidden="false" customHeight="true" outlineLevel="0" collapsed="false">
      <c r="A46" s="47" t="n">
        <v>0.19</v>
      </c>
      <c r="B46" s="48" t="n">
        <f aca="false">B45-1</f>
        <v>56</v>
      </c>
    </row>
    <row r="47" customFormat="false" ht="20.35" hidden="false" customHeight="true" outlineLevel="0" collapsed="false">
      <c r="A47" s="47" t="n">
        <v>0.18</v>
      </c>
      <c r="B47" s="48" t="n">
        <f aca="false">B46-1</f>
        <v>55</v>
      </c>
    </row>
    <row r="48" customFormat="false" ht="20.35" hidden="false" customHeight="true" outlineLevel="0" collapsed="false">
      <c r="A48" s="47" t="n">
        <v>0.17</v>
      </c>
      <c r="B48" s="48" t="n">
        <f aca="false">B47-1</f>
        <v>54</v>
      </c>
    </row>
    <row r="49" customFormat="false" ht="20.35" hidden="false" customHeight="true" outlineLevel="0" collapsed="false">
      <c r="A49" s="47" t="n">
        <v>0.16</v>
      </c>
      <c r="B49" s="48" t="n">
        <f aca="false">B48-1</f>
        <v>53</v>
      </c>
    </row>
    <row r="50" customFormat="false" ht="20.35" hidden="false" customHeight="true" outlineLevel="0" collapsed="false">
      <c r="A50" s="47" t="n">
        <v>0.13</v>
      </c>
      <c r="B50" s="48" t="n">
        <f aca="false">B49-1</f>
        <v>52</v>
      </c>
    </row>
    <row r="51" customFormat="false" ht="20.35" hidden="false" customHeight="true" outlineLevel="0" collapsed="false">
      <c r="A51" s="47" t="n">
        <v>0.1</v>
      </c>
      <c r="B51" s="48" t="n">
        <f aca="false">B50-1</f>
        <v>51</v>
      </c>
    </row>
    <row r="52" customFormat="false" ht="20.35" hidden="false" customHeight="true" outlineLevel="0" collapsed="false">
      <c r="A52" s="47" t="n">
        <v>0.08</v>
      </c>
      <c r="B52" s="48" t="n">
        <f aca="false">B51-1</f>
        <v>50</v>
      </c>
    </row>
    <row r="53" customFormat="false" ht="20.35" hidden="false" customHeight="true" outlineLevel="0" collapsed="false">
      <c r="A53" s="47" t="n">
        <v>0.05</v>
      </c>
      <c r="B53" s="48" t="n">
        <f aca="false">B52-1</f>
        <v>49</v>
      </c>
    </row>
    <row r="54" customFormat="false" ht="20.35" hidden="false" customHeight="true" outlineLevel="0" collapsed="false">
      <c r="A54" s="47" t="n">
        <v>0.02</v>
      </c>
      <c r="B54" s="48" t="n">
        <v>48</v>
      </c>
    </row>
    <row r="55" customFormat="false" ht="20.35" hidden="false" customHeight="true" outlineLevel="0" collapsed="false">
      <c r="A55" s="47" t="n">
        <v>-1</v>
      </c>
      <c r="B55" s="48"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7.xml><?xml version="1.0" encoding="utf-8"?>
<worksheet xmlns="http://schemas.openxmlformats.org/spreadsheetml/2006/main" xmlns:r="http://schemas.openxmlformats.org/officeDocument/2006/relationships">
  <sheetPr filterMode="false">
    <pageSetUpPr fitToPage="true"/>
  </sheetPr>
  <dimension ref="A1:B630"/>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3.45"/>
  <cols>
    <col collapsed="false" hidden="false" max="256" min="1" style="6" width="16.0663265306122"/>
  </cols>
  <sheetData>
    <row r="1" customFormat="false" ht="14.55" hidden="false" customHeight="true" outlineLevel="0" collapsed="false">
      <c r="A1" s="29" t="s">
        <v>10</v>
      </c>
      <c r="B1" s="29"/>
    </row>
    <row r="2" customFormat="false" ht="13.2" hidden="false" customHeight="true" outlineLevel="0" collapsed="false">
      <c r="A2" s="22"/>
      <c r="B2" s="22"/>
    </row>
    <row r="3" customFormat="false" ht="13.2" hidden="false" customHeight="true" outlineLevel="0" collapsed="false">
      <c r="A3" s="18" t="n">
        <v>-0.101086956521739</v>
      </c>
      <c r="B3" s="28"/>
    </row>
    <row r="4" customFormat="false" ht="13" hidden="false" customHeight="true" outlineLevel="0" collapsed="false">
      <c r="A4" s="18" t="n">
        <v>-0.0914634146341463</v>
      </c>
      <c r="B4" s="28"/>
    </row>
    <row r="5" customFormat="false" ht="13" hidden="false" customHeight="true" outlineLevel="0" collapsed="false">
      <c r="A5" s="18" t="n">
        <v>-0.0642857142857143</v>
      </c>
      <c r="B5" s="28"/>
    </row>
    <row r="6" customFormat="false" ht="13" hidden="false" customHeight="true" outlineLevel="0" collapsed="false">
      <c r="A6" s="18" t="n">
        <v>-0.0348717948717949</v>
      </c>
      <c r="B6" s="28"/>
    </row>
    <row r="7" customFormat="false" ht="13" hidden="false" customHeight="true" outlineLevel="0" collapsed="false">
      <c r="A7" s="18" t="n">
        <v>-0.005625</v>
      </c>
      <c r="B7" s="28"/>
    </row>
    <row r="8" customFormat="false" ht="13" hidden="false" customHeight="true" outlineLevel="0" collapsed="false">
      <c r="A8" s="18" t="n">
        <v>-0.00555555555555556</v>
      </c>
      <c r="B8" s="28"/>
    </row>
    <row r="9" customFormat="false" ht="13" hidden="false" customHeight="true" outlineLevel="0" collapsed="false">
      <c r="A9" s="18" t="n">
        <v>-0.00246376811594203</v>
      </c>
      <c r="B9" s="28"/>
    </row>
    <row r="10" customFormat="false" ht="13" hidden="false" customHeight="true" outlineLevel="0" collapsed="false">
      <c r="A10" s="18" t="n">
        <v>0.00647058823529412</v>
      </c>
      <c r="B10" s="28"/>
    </row>
    <row r="11" customFormat="false" ht="13" hidden="false" customHeight="true" outlineLevel="0" collapsed="false">
      <c r="A11" s="18" t="n">
        <v>0.0126666666666667</v>
      </c>
      <c r="B11" s="28"/>
    </row>
    <row r="12" customFormat="false" ht="13" hidden="false" customHeight="true" outlineLevel="0" collapsed="false">
      <c r="A12" s="18" t="n">
        <v>0.015</v>
      </c>
      <c r="B12" s="28"/>
    </row>
    <row r="13" customFormat="false" ht="13" hidden="false" customHeight="true" outlineLevel="0" collapsed="false">
      <c r="A13" s="18" t="n">
        <v>0.025</v>
      </c>
      <c r="B13" s="28"/>
    </row>
    <row r="14" customFormat="false" ht="13" hidden="false" customHeight="true" outlineLevel="0" collapsed="false">
      <c r="A14" s="18" t="n">
        <v>0.0256944444444444</v>
      </c>
      <c r="B14" s="28"/>
    </row>
    <row r="15" customFormat="false" ht="13" hidden="false" customHeight="true" outlineLevel="0" collapsed="false">
      <c r="A15" s="18" t="n">
        <v>0.0262162162162162</v>
      </c>
      <c r="B15" s="28"/>
    </row>
    <row r="16" customFormat="false" ht="13" hidden="false" customHeight="true" outlineLevel="0" collapsed="false">
      <c r="A16" s="18" t="n">
        <v>0.0288135593220339</v>
      </c>
      <c r="B16" s="28"/>
    </row>
    <row r="17" customFormat="false" ht="13" hidden="false" customHeight="true" outlineLevel="0" collapsed="false">
      <c r="A17" s="18" t="n">
        <v>0.0316666666666667</v>
      </c>
      <c r="B17" s="28"/>
    </row>
    <row r="18" customFormat="false" ht="13" hidden="false" customHeight="true" outlineLevel="0" collapsed="false">
      <c r="A18" s="18" t="n">
        <v>0.0328</v>
      </c>
      <c r="B18" s="28"/>
    </row>
    <row r="19" customFormat="false" ht="13" hidden="false" customHeight="true" outlineLevel="0" collapsed="false">
      <c r="A19" s="18" t="n">
        <v>0.0371875</v>
      </c>
      <c r="B19" s="28"/>
    </row>
    <row r="20" customFormat="false" ht="13" hidden="false" customHeight="true" outlineLevel="0" collapsed="false">
      <c r="A20" s="18" t="n">
        <v>0.0383928571428571</v>
      </c>
      <c r="B20" s="28"/>
    </row>
    <row r="21" customFormat="false" ht="13" hidden="false" customHeight="true" outlineLevel="0" collapsed="false">
      <c r="A21" s="18" t="n">
        <v>0.039625</v>
      </c>
      <c r="B21" s="28"/>
    </row>
    <row r="22" customFormat="false" ht="13" hidden="false" customHeight="true" outlineLevel="0" collapsed="false">
      <c r="A22" s="18" t="n">
        <v>0.0407894736842105</v>
      </c>
      <c r="B22" s="28"/>
    </row>
    <row r="23" customFormat="false" ht="13" hidden="false" customHeight="true" outlineLevel="0" collapsed="false">
      <c r="A23" s="18" t="n">
        <v>0.0430188679245283</v>
      </c>
      <c r="B23" s="28"/>
    </row>
    <row r="24" customFormat="false" ht="13" hidden="false" customHeight="true" outlineLevel="0" collapsed="false">
      <c r="A24" s="18" t="n">
        <v>0.0524137931034483</v>
      </c>
      <c r="B24" s="28"/>
    </row>
    <row r="25" customFormat="false" ht="13" hidden="false" customHeight="true" outlineLevel="0" collapsed="false">
      <c r="A25" s="18" t="n">
        <v>0.05625</v>
      </c>
      <c r="B25" s="28"/>
    </row>
    <row r="26" customFormat="false" ht="13" hidden="false" customHeight="true" outlineLevel="0" collapsed="false">
      <c r="A26" s="18" t="n">
        <v>0.0566666666666667</v>
      </c>
      <c r="B26" s="28"/>
    </row>
    <row r="27" customFormat="false" ht="13" hidden="false" customHeight="true" outlineLevel="0" collapsed="false">
      <c r="A27" s="18" t="n">
        <v>0.0672727272727273</v>
      </c>
      <c r="B27" s="28"/>
    </row>
    <row r="28" customFormat="false" ht="13" hidden="false" customHeight="true" outlineLevel="0" collapsed="false">
      <c r="A28" s="18" t="n">
        <v>0.0734177215189873</v>
      </c>
      <c r="B28" s="28"/>
    </row>
    <row r="29" customFormat="false" ht="13" hidden="false" customHeight="true" outlineLevel="0" collapsed="false">
      <c r="A29" s="18" t="n">
        <v>0.0869565217391304</v>
      </c>
      <c r="B29" s="28"/>
    </row>
    <row r="30" customFormat="false" ht="13" hidden="false" customHeight="true" outlineLevel="0" collapsed="false">
      <c r="A30" s="18" t="n">
        <v>0.0872340425531915</v>
      </c>
      <c r="B30" s="28"/>
    </row>
    <row r="31" customFormat="false" ht="13" hidden="false" customHeight="true" outlineLevel="0" collapsed="false">
      <c r="A31" s="18" t="n">
        <v>0.0898550724637681</v>
      </c>
      <c r="B31" s="28"/>
    </row>
    <row r="32" customFormat="false" ht="13" hidden="false" customHeight="true" outlineLevel="0" collapsed="false">
      <c r="A32" s="18" t="n">
        <v>0.0921568627450981</v>
      </c>
      <c r="B32" s="28"/>
    </row>
    <row r="33" customFormat="false" ht="13" hidden="false" customHeight="true" outlineLevel="0" collapsed="false">
      <c r="A33" s="18" t="n">
        <v>0.0926315789473684</v>
      </c>
      <c r="B33" s="28"/>
    </row>
    <row r="34" customFormat="false" ht="13" hidden="false" customHeight="true" outlineLevel="0" collapsed="false">
      <c r="A34" s="18" t="n">
        <v>0.105316455696203</v>
      </c>
      <c r="B34" s="28"/>
    </row>
    <row r="35" customFormat="false" ht="13" hidden="false" customHeight="true" outlineLevel="0" collapsed="false">
      <c r="A35" s="18" t="n">
        <v>0.106973684210526</v>
      </c>
      <c r="B35" s="28"/>
    </row>
    <row r="36" customFormat="false" ht="13" hidden="false" customHeight="true" outlineLevel="0" collapsed="false">
      <c r="A36" s="18" t="n">
        <v>0.107317073170732</v>
      </c>
      <c r="B36" s="28"/>
    </row>
    <row r="37" customFormat="false" ht="13" hidden="false" customHeight="true" outlineLevel="0" collapsed="false">
      <c r="A37" s="18" t="n">
        <v>0.1109375</v>
      </c>
      <c r="B37" s="28"/>
    </row>
    <row r="38" customFormat="false" ht="13" hidden="false" customHeight="true" outlineLevel="0" collapsed="false">
      <c r="A38" s="18" t="n">
        <v>0.112105263157895</v>
      </c>
      <c r="B38" s="28"/>
    </row>
    <row r="39" customFormat="false" ht="13" hidden="false" customHeight="true" outlineLevel="0" collapsed="false">
      <c r="A39" s="18" t="n">
        <v>0.114444444444444</v>
      </c>
      <c r="B39" s="28"/>
    </row>
    <row r="40" customFormat="false" ht="13" hidden="false" customHeight="true" outlineLevel="0" collapsed="false">
      <c r="A40" s="18" t="n">
        <v>0.11525</v>
      </c>
      <c r="B40" s="28"/>
    </row>
    <row r="41" customFormat="false" ht="13" hidden="false" customHeight="true" outlineLevel="0" collapsed="false">
      <c r="A41" s="18" t="n">
        <v>0.116172839506173</v>
      </c>
      <c r="B41" s="28"/>
    </row>
    <row r="42" customFormat="false" ht="13" hidden="false" customHeight="true" outlineLevel="0" collapsed="false">
      <c r="A42" s="18" t="n">
        <v>0.117971014492754</v>
      </c>
      <c r="B42" s="28"/>
    </row>
    <row r="43" customFormat="false" ht="13" hidden="false" customHeight="true" outlineLevel="0" collapsed="false">
      <c r="A43" s="18" t="n">
        <v>0.120952380952381</v>
      </c>
      <c r="B43" s="28"/>
    </row>
    <row r="44" customFormat="false" ht="13" hidden="false" customHeight="true" outlineLevel="0" collapsed="false">
      <c r="A44" s="18" t="n">
        <v>0.121341463414634</v>
      </c>
      <c r="B44" s="28"/>
    </row>
    <row r="45" customFormat="false" ht="13" hidden="false" customHeight="true" outlineLevel="0" collapsed="false">
      <c r="A45" s="18" t="n">
        <v>0.121555555555556</v>
      </c>
      <c r="B45" s="28"/>
    </row>
    <row r="46" customFormat="false" ht="13" hidden="false" customHeight="true" outlineLevel="0" collapsed="false">
      <c r="A46" s="18" t="n">
        <v>0.125645161290323</v>
      </c>
      <c r="B46" s="28"/>
    </row>
    <row r="47" customFormat="false" ht="13" hidden="false" customHeight="true" outlineLevel="0" collapsed="false">
      <c r="A47" s="18" t="n">
        <v>0.125679012345679</v>
      </c>
      <c r="B47" s="28"/>
    </row>
    <row r="48" customFormat="false" ht="13" hidden="false" customHeight="true" outlineLevel="0" collapsed="false">
      <c r="A48" s="18" t="n">
        <v>0.125714285714286</v>
      </c>
      <c r="B48" s="28"/>
    </row>
    <row r="49" customFormat="false" ht="13" hidden="false" customHeight="true" outlineLevel="0" collapsed="false">
      <c r="A49" s="18" t="n">
        <v>0.127848101265823</v>
      </c>
      <c r="B49" s="28"/>
    </row>
    <row r="50" customFormat="false" ht="13" hidden="false" customHeight="true" outlineLevel="0" collapsed="false">
      <c r="A50" s="18" t="n">
        <v>0.133333333333333</v>
      </c>
      <c r="B50" s="28"/>
    </row>
    <row r="51" customFormat="false" ht="13" hidden="false" customHeight="true" outlineLevel="0" collapsed="false">
      <c r="A51" s="18" t="n">
        <v>0.139824561403509</v>
      </c>
      <c r="B51" s="28"/>
    </row>
    <row r="52" customFormat="false" ht="13" hidden="false" customHeight="true" outlineLevel="0" collapsed="false">
      <c r="A52" s="18" t="n">
        <v>0.143181818181818</v>
      </c>
      <c r="B52" s="28"/>
    </row>
    <row r="53" customFormat="false" ht="13" hidden="false" customHeight="true" outlineLevel="0" collapsed="false">
      <c r="A53" s="18" t="n">
        <v>0.144507042253521</v>
      </c>
      <c r="B53" s="28"/>
    </row>
    <row r="54" customFormat="false" ht="13" hidden="false" customHeight="true" outlineLevel="0" collapsed="false">
      <c r="A54" s="18" t="n">
        <v>0.145569620253165</v>
      </c>
      <c r="B54" s="28"/>
    </row>
    <row r="55" customFormat="false" ht="13" hidden="false" customHeight="true" outlineLevel="0" collapsed="false">
      <c r="A55" s="18" t="n">
        <v>0.14641975308642</v>
      </c>
      <c r="B55" s="28"/>
    </row>
    <row r="56" customFormat="false" ht="13" hidden="false" customHeight="true" outlineLevel="0" collapsed="false">
      <c r="A56" s="18" t="n">
        <v>0.146481481481481</v>
      </c>
      <c r="B56" s="28"/>
    </row>
    <row r="57" customFormat="false" ht="13" hidden="false" customHeight="true" outlineLevel="0" collapsed="false">
      <c r="A57" s="18" t="n">
        <v>0.146764705882353</v>
      </c>
      <c r="B57" s="28"/>
    </row>
    <row r="58" customFormat="false" ht="13" hidden="false" customHeight="true" outlineLevel="0" collapsed="false">
      <c r="A58" s="18" t="n">
        <v>0.147466666666667</v>
      </c>
      <c r="B58" s="28"/>
    </row>
    <row r="59" customFormat="false" ht="13" hidden="false" customHeight="true" outlineLevel="0" collapsed="false">
      <c r="A59" s="18" t="n">
        <v>0.148227848101266</v>
      </c>
      <c r="B59" s="28"/>
    </row>
    <row r="60" customFormat="false" ht="13" hidden="false" customHeight="true" outlineLevel="0" collapsed="false">
      <c r="A60" s="18" t="n">
        <v>0.14962962962963</v>
      </c>
      <c r="B60" s="28"/>
    </row>
    <row r="61" customFormat="false" ht="13" hidden="false" customHeight="true" outlineLevel="0" collapsed="false">
      <c r="A61" s="18" t="n">
        <v>0.15</v>
      </c>
      <c r="B61" s="28"/>
    </row>
    <row r="62" customFormat="false" ht="13" hidden="false" customHeight="true" outlineLevel="0" collapsed="false">
      <c r="A62" s="18" t="n">
        <v>0.153191489361702</v>
      </c>
      <c r="B62" s="28"/>
    </row>
    <row r="63" customFormat="false" ht="13" hidden="false" customHeight="true" outlineLevel="0" collapsed="false">
      <c r="A63" s="18" t="n">
        <v>0.153728813559322</v>
      </c>
      <c r="B63" s="28"/>
    </row>
    <row r="64" customFormat="false" ht="13" hidden="false" customHeight="true" outlineLevel="0" collapsed="false">
      <c r="A64" s="18" t="n">
        <v>0.15945945945946</v>
      </c>
      <c r="B64" s="28"/>
    </row>
    <row r="65" customFormat="false" ht="13" hidden="false" customHeight="true" outlineLevel="0" collapsed="false">
      <c r="A65" s="18" t="n">
        <v>0.159642857142857</v>
      </c>
      <c r="B65" s="28"/>
    </row>
    <row r="66" customFormat="false" ht="13" hidden="false" customHeight="true" outlineLevel="0" collapsed="false">
      <c r="A66" s="18" t="n">
        <v>0.161515151515152</v>
      </c>
      <c r="B66" s="28"/>
    </row>
    <row r="67" customFormat="false" ht="13" hidden="false" customHeight="true" outlineLevel="0" collapsed="false">
      <c r="A67" s="18" t="n">
        <v>0.162075471698113</v>
      </c>
      <c r="B67" s="28"/>
    </row>
    <row r="68" customFormat="false" ht="13" hidden="false" customHeight="true" outlineLevel="0" collapsed="false">
      <c r="A68" s="18" t="n">
        <v>0.162162162162162</v>
      </c>
      <c r="B68" s="28"/>
    </row>
    <row r="69" customFormat="false" ht="13" hidden="false" customHeight="true" outlineLevel="0" collapsed="false">
      <c r="A69" s="18" t="n">
        <v>0.163108108108108</v>
      </c>
      <c r="B69" s="28"/>
    </row>
    <row r="70" customFormat="false" ht="13" hidden="false" customHeight="true" outlineLevel="0" collapsed="false">
      <c r="A70" s="18" t="n">
        <v>0.165223880597015</v>
      </c>
      <c r="B70" s="28"/>
    </row>
    <row r="71" customFormat="false" ht="13" hidden="false" customHeight="true" outlineLevel="0" collapsed="false">
      <c r="A71" s="18" t="n">
        <v>0.165689655172414</v>
      </c>
      <c r="B71" s="28"/>
    </row>
    <row r="72" customFormat="false" ht="13" hidden="false" customHeight="true" outlineLevel="0" collapsed="false">
      <c r="A72" s="18" t="n">
        <v>0.166304347826087</v>
      </c>
      <c r="B72" s="28"/>
    </row>
    <row r="73" customFormat="false" ht="13" hidden="false" customHeight="true" outlineLevel="0" collapsed="false">
      <c r="A73" s="18" t="n">
        <v>0.166760563380282</v>
      </c>
      <c r="B73" s="28"/>
    </row>
    <row r="74" customFormat="false" ht="13" hidden="false" customHeight="true" outlineLevel="0" collapsed="false">
      <c r="A74" s="18" t="n">
        <v>0.167333333333333</v>
      </c>
      <c r="B74" s="28"/>
    </row>
    <row r="75" customFormat="false" ht="13" hidden="false" customHeight="true" outlineLevel="0" collapsed="false">
      <c r="A75" s="18" t="n">
        <v>0.168970588235294</v>
      </c>
      <c r="B75" s="28"/>
    </row>
    <row r="76" customFormat="false" ht="13" hidden="false" customHeight="true" outlineLevel="0" collapsed="false">
      <c r="A76" s="18" t="n">
        <v>0.170740740740741</v>
      </c>
      <c r="B76" s="28"/>
    </row>
    <row r="77" customFormat="false" ht="13" hidden="false" customHeight="true" outlineLevel="0" collapsed="false">
      <c r="A77" s="18" t="n">
        <v>0.171388888888889</v>
      </c>
      <c r="B77" s="28"/>
    </row>
    <row r="78" customFormat="false" ht="13" hidden="false" customHeight="true" outlineLevel="0" collapsed="false">
      <c r="A78" s="18" t="n">
        <v>0.172077922077922</v>
      </c>
      <c r="B78" s="28"/>
    </row>
    <row r="79" customFormat="false" ht="13" hidden="false" customHeight="true" outlineLevel="0" collapsed="false">
      <c r="A79" s="18" t="n">
        <v>0.172181818181818</v>
      </c>
      <c r="B79" s="28"/>
    </row>
    <row r="80" customFormat="false" ht="13" hidden="false" customHeight="true" outlineLevel="0" collapsed="false">
      <c r="A80" s="18" t="n">
        <v>0.174492753623188</v>
      </c>
      <c r="B80" s="28"/>
    </row>
    <row r="81" customFormat="false" ht="13" hidden="false" customHeight="true" outlineLevel="0" collapsed="false">
      <c r="A81" s="18" t="n">
        <v>0.174807692307692</v>
      </c>
      <c r="B81" s="28"/>
    </row>
    <row r="82" customFormat="false" ht="13" hidden="false" customHeight="true" outlineLevel="0" collapsed="false">
      <c r="A82" s="18" t="n">
        <v>0.175</v>
      </c>
      <c r="B82" s="28"/>
    </row>
    <row r="83" customFormat="false" ht="13" hidden="false" customHeight="true" outlineLevel="0" collapsed="false">
      <c r="A83" s="18" t="n">
        <v>0.1765625</v>
      </c>
      <c r="B83" s="28"/>
    </row>
    <row r="84" customFormat="false" ht="13" hidden="false" customHeight="true" outlineLevel="0" collapsed="false">
      <c r="A84" s="18" t="n">
        <v>0.176710526315789</v>
      </c>
      <c r="B84" s="28"/>
    </row>
    <row r="85" customFormat="false" ht="13" hidden="false" customHeight="true" outlineLevel="0" collapsed="false">
      <c r="A85" s="18" t="n">
        <v>0.176842105263158</v>
      </c>
      <c r="B85" s="28"/>
    </row>
    <row r="86" customFormat="false" ht="13" hidden="false" customHeight="true" outlineLevel="0" collapsed="false">
      <c r="A86" s="18" t="n">
        <v>0.177704918032787</v>
      </c>
      <c r="B86" s="28"/>
    </row>
    <row r="87" customFormat="false" ht="13" hidden="false" customHeight="true" outlineLevel="0" collapsed="false">
      <c r="A87" s="18" t="n">
        <v>0.177708333333333</v>
      </c>
      <c r="B87" s="28"/>
    </row>
    <row r="88" customFormat="false" ht="13" hidden="false" customHeight="true" outlineLevel="0" collapsed="false">
      <c r="A88" s="18" t="n">
        <v>0.178360655737705</v>
      </c>
      <c r="B88" s="28"/>
    </row>
    <row r="89" customFormat="false" ht="13" hidden="false" customHeight="true" outlineLevel="0" collapsed="false">
      <c r="A89" s="18" t="n">
        <v>0.180666666666667</v>
      </c>
      <c r="B89" s="28"/>
    </row>
    <row r="90" customFormat="false" ht="13" hidden="false" customHeight="true" outlineLevel="0" collapsed="false">
      <c r="A90" s="18" t="n">
        <v>0.182191780821918</v>
      </c>
      <c r="B90" s="28"/>
    </row>
    <row r="91" customFormat="false" ht="13" hidden="false" customHeight="true" outlineLevel="0" collapsed="false">
      <c r="A91" s="18" t="n">
        <v>0.182765957446808</v>
      </c>
      <c r="B91" s="28"/>
    </row>
    <row r="92" customFormat="false" ht="13" hidden="false" customHeight="true" outlineLevel="0" collapsed="false">
      <c r="A92" s="18" t="n">
        <v>0.183015873015873</v>
      </c>
      <c r="B92" s="28"/>
    </row>
    <row r="93" customFormat="false" ht="13" hidden="false" customHeight="true" outlineLevel="0" collapsed="false">
      <c r="A93" s="18" t="n">
        <v>0.185061728395062</v>
      </c>
      <c r="B93" s="28"/>
    </row>
    <row r="94" customFormat="false" ht="13" hidden="false" customHeight="true" outlineLevel="0" collapsed="false">
      <c r="A94" s="18" t="n">
        <v>0.185945945945946</v>
      </c>
      <c r="B94" s="28"/>
    </row>
    <row r="95" customFormat="false" ht="13" hidden="false" customHeight="true" outlineLevel="0" collapsed="false">
      <c r="A95" s="18" t="n">
        <v>0.187160493827161</v>
      </c>
      <c r="B95" s="28"/>
    </row>
    <row r="96" customFormat="false" ht="13" hidden="false" customHeight="true" outlineLevel="0" collapsed="false">
      <c r="A96" s="18" t="n">
        <v>0.189038461538461</v>
      </c>
      <c r="B96" s="28"/>
    </row>
    <row r="97" customFormat="false" ht="13" hidden="false" customHeight="true" outlineLevel="0" collapsed="false">
      <c r="A97" s="18" t="n">
        <v>0.189285714285714</v>
      </c>
      <c r="B97" s="28"/>
    </row>
    <row r="98" customFormat="false" ht="13" hidden="false" customHeight="true" outlineLevel="0" collapsed="false">
      <c r="A98" s="18" t="n">
        <v>0.190281690140845</v>
      </c>
      <c r="B98" s="28"/>
    </row>
    <row r="99" customFormat="false" ht="13" hidden="false" customHeight="true" outlineLevel="0" collapsed="false">
      <c r="A99" s="18" t="n">
        <v>0.190945945945946</v>
      </c>
      <c r="B99" s="28"/>
    </row>
    <row r="100" customFormat="false" ht="13" hidden="false" customHeight="true" outlineLevel="0" collapsed="false">
      <c r="A100" s="18" t="n">
        <v>0.191590909090909</v>
      </c>
      <c r="B100" s="28"/>
    </row>
    <row r="101" customFormat="false" ht="13" hidden="false" customHeight="true" outlineLevel="0" collapsed="false">
      <c r="A101" s="18" t="n">
        <v>0.191764705882353</v>
      </c>
      <c r="B101" s="28"/>
    </row>
    <row r="102" customFormat="false" ht="13" hidden="false" customHeight="true" outlineLevel="0" collapsed="false">
      <c r="A102" s="18" t="n">
        <v>0.195454545454546</v>
      </c>
      <c r="B102" s="28"/>
    </row>
    <row r="103" customFormat="false" ht="13" hidden="false" customHeight="true" outlineLevel="0" collapsed="false">
      <c r="A103" s="18" t="n">
        <v>0.195535714285714</v>
      </c>
      <c r="B103" s="28"/>
    </row>
    <row r="104" customFormat="false" ht="13" hidden="false" customHeight="true" outlineLevel="0" collapsed="false">
      <c r="A104" s="18" t="n">
        <v>0.198125</v>
      </c>
      <c r="B104" s="28"/>
    </row>
    <row r="105" customFormat="false" ht="13" hidden="false" customHeight="true" outlineLevel="0" collapsed="false">
      <c r="A105" s="18" t="n">
        <v>0.199615384615385</v>
      </c>
      <c r="B105" s="28"/>
    </row>
    <row r="106" customFormat="false" ht="13" hidden="false" customHeight="true" outlineLevel="0" collapsed="false">
      <c r="A106" s="18" t="n">
        <v>0.20025641025641</v>
      </c>
      <c r="B106" s="28"/>
    </row>
    <row r="107" customFormat="false" ht="13" hidden="false" customHeight="true" outlineLevel="0" collapsed="false">
      <c r="A107" s="18" t="n">
        <v>0.201829268292683</v>
      </c>
      <c r="B107" s="28"/>
    </row>
    <row r="108" customFormat="false" ht="13" hidden="false" customHeight="true" outlineLevel="0" collapsed="false">
      <c r="A108" s="18" t="n">
        <v>0.209066666666667</v>
      </c>
      <c r="B108" s="28"/>
    </row>
    <row r="109" customFormat="false" ht="13" hidden="false" customHeight="true" outlineLevel="0" collapsed="false">
      <c r="A109" s="18" t="n">
        <v>0.209113924050633</v>
      </c>
      <c r="B109" s="28"/>
    </row>
    <row r="110" customFormat="false" ht="13" hidden="false" customHeight="true" outlineLevel="0" collapsed="false">
      <c r="A110" s="18" t="n">
        <v>0.209245283018868</v>
      </c>
      <c r="B110" s="28"/>
    </row>
    <row r="111" customFormat="false" ht="13" hidden="false" customHeight="true" outlineLevel="0" collapsed="false">
      <c r="A111" s="18" t="n">
        <v>0.209342105263158</v>
      </c>
      <c r="B111" s="28"/>
    </row>
    <row r="112" customFormat="false" ht="13" hidden="false" customHeight="true" outlineLevel="0" collapsed="false">
      <c r="A112" s="18" t="n">
        <v>0.209523809523809</v>
      </c>
      <c r="B112" s="28"/>
    </row>
    <row r="113" customFormat="false" ht="13" hidden="false" customHeight="true" outlineLevel="0" collapsed="false">
      <c r="A113" s="18" t="n">
        <v>0.21</v>
      </c>
      <c r="B113" s="28"/>
    </row>
    <row r="114" customFormat="false" ht="13" hidden="false" customHeight="true" outlineLevel="0" collapsed="false">
      <c r="A114" s="18" t="n">
        <v>0.212266666666667</v>
      </c>
      <c r="B114" s="28"/>
    </row>
    <row r="115" customFormat="false" ht="13" hidden="false" customHeight="true" outlineLevel="0" collapsed="false">
      <c r="A115" s="18" t="n">
        <v>0.213287671232877</v>
      </c>
      <c r="B115" s="28"/>
    </row>
    <row r="116" customFormat="false" ht="13" hidden="false" customHeight="true" outlineLevel="0" collapsed="false">
      <c r="A116" s="18" t="n">
        <v>0.213829787234043</v>
      </c>
      <c r="B116" s="28"/>
    </row>
    <row r="117" customFormat="false" ht="13" hidden="false" customHeight="true" outlineLevel="0" collapsed="false">
      <c r="A117" s="18" t="n">
        <v>0.213962264150943</v>
      </c>
      <c r="B117" s="28"/>
    </row>
    <row r="118" customFormat="false" ht="13" hidden="false" customHeight="true" outlineLevel="0" collapsed="false">
      <c r="A118" s="18" t="n">
        <v>0.214285714285714</v>
      </c>
      <c r="B118" s="28"/>
    </row>
    <row r="119" customFormat="false" ht="13" hidden="false" customHeight="true" outlineLevel="0" collapsed="false">
      <c r="A119" s="18" t="n">
        <v>0.214583333333333</v>
      </c>
      <c r="B119" s="28"/>
    </row>
    <row r="120" customFormat="false" ht="13" hidden="false" customHeight="true" outlineLevel="0" collapsed="false">
      <c r="A120" s="18" t="n">
        <v>0.214861111111111</v>
      </c>
      <c r="B120" s="28"/>
    </row>
    <row r="121" customFormat="false" ht="13" hidden="false" customHeight="true" outlineLevel="0" collapsed="false">
      <c r="A121" s="18" t="n">
        <v>0.216086956521739</v>
      </c>
      <c r="B121" s="28"/>
    </row>
    <row r="122" customFormat="false" ht="13" hidden="false" customHeight="true" outlineLevel="0" collapsed="false">
      <c r="A122" s="18" t="n">
        <v>0.217380952380952</v>
      </c>
      <c r="B122" s="28"/>
    </row>
    <row r="123" customFormat="false" ht="13" hidden="false" customHeight="true" outlineLevel="0" collapsed="false">
      <c r="A123" s="18" t="n">
        <v>0.218292682926829</v>
      </c>
      <c r="B123" s="28"/>
    </row>
    <row r="124" customFormat="false" ht="13" hidden="false" customHeight="true" outlineLevel="0" collapsed="false">
      <c r="A124" s="18" t="n">
        <v>0.2185</v>
      </c>
      <c r="B124" s="28"/>
    </row>
    <row r="125" customFormat="false" ht="13" hidden="false" customHeight="true" outlineLevel="0" collapsed="false">
      <c r="A125" s="18" t="n">
        <v>0.220508474576271</v>
      </c>
      <c r="B125" s="28"/>
    </row>
    <row r="126" customFormat="false" ht="13" hidden="false" customHeight="true" outlineLevel="0" collapsed="false">
      <c r="A126" s="18" t="n">
        <v>0.222222222222222</v>
      </c>
      <c r="B126" s="28"/>
    </row>
    <row r="127" customFormat="false" ht="13" hidden="false" customHeight="true" outlineLevel="0" collapsed="false">
      <c r="A127" s="18" t="n">
        <v>0.226136363636364</v>
      </c>
      <c r="B127" s="28"/>
    </row>
    <row r="128" customFormat="false" ht="13" hidden="false" customHeight="true" outlineLevel="0" collapsed="false">
      <c r="A128" s="18" t="n">
        <v>0.226376811594203</v>
      </c>
      <c r="B128" s="28"/>
    </row>
    <row r="129" customFormat="false" ht="13" hidden="false" customHeight="true" outlineLevel="0" collapsed="false">
      <c r="A129" s="18" t="n">
        <v>0.227692307692308</v>
      </c>
      <c r="B129" s="28"/>
    </row>
    <row r="130" customFormat="false" ht="13" hidden="false" customHeight="true" outlineLevel="0" collapsed="false">
      <c r="A130" s="18" t="n">
        <v>0.22780487804878</v>
      </c>
      <c r="B130" s="28"/>
    </row>
    <row r="131" customFormat="false" ht="13" hidden="false" customHeight="true" outlineLevel="0" collapsed="false">
      <c r="A131" s="18" t="n">
        <v>0.228301886792453</v>
      </c>
      <c r="B131" s="28"/>
    </row>
    <row r="132" customFormat="false" ht="13" hidden="false" customHeight="true" outlineLevel="0" collapsed="false">
      <c r="A132" s="18" t="n">
        <v>0.228333333333333</v>
      </c>
      <c r="B132" s="28"/>
    </row>
    <row r="133" customFormat="false" ht="13" hidden="false" customHeight="true" outlineLevel="0" collapsed="false">
      <c r="A133" s="18" t="n">
        <v>0.22887323943662</v>
      </c>
      <c r="B133" s="28"/>
    </row>
    <row r="134" customFormat="false" ht="13" hidden="false" customHeight="true" outlineLevel="0" collapsed="false">
      <c r="A134" s="18" t="n">
        <v>0.229512195121951</v>
      </c>
      <c r="B134" s="28"/>
    </row>
    <row r="135" customFormat="false" ht="13" hidden="false" customHeight="true" outlineLevel="0" collapsed="false">
      <c r="A135" s="18" t="n">
        <v>0.23125</v>
      </c>
      <c r="B135" s="28"/>
    </row>
    <row r="136" customFormat="false" ht="13" hidden="false" customHeight="true" outlineLevel="0" collapsed="false">
      <c r="A136" s="18" t="n">
        <v>0.2328125</v>
      </c>
      <c r="B136" s="28"/>
    </row>
    <row r="137" customFormat="false" ht="13" hidden="false" customHeight="true" outlineLevel="0" collapsed="false">
      <c r="A137" s="18" t="n">
        <v>0.235432098765432</v>
      </c>
      <c r="B137" s="28"/>
    </row>
    <row r="138" customFormat="false" ht="13" hidden="false" customHeight="true" outlineLevel="0" collapsed="false">
      <c r="A138" s="18" t="n">
        <v>0.235714285714286</v>
      </c>
      <c r="B138" s="28"/>
    </row>
    <row r="139" customFormat="false" ht="13" hidden="false" customHeight="true" outlineLevel="0" collapsed="false">
      <c r="A139" s="18" t="n">
        <v>0.236122448979592</v>
      </c>
      <c r="B139" s="28"/>
    </row>
    <row r="140" customFormat="false" ht="13" hidden="false" customHeight="true" outlineLevel="0" collapsed="false">
      <c r="A140" s="18" t="n">
        <v>0.237</v>
      </c>
      <c r="B140" s="28"/>
    </row>
    <row r="141" customFormat="false" ht="13" hidden="false" customHeight="true" outlineLevel="0" collapsed="false">
      <c r="A141" s="18" t="n">
        <v>0.238888888888889</v>
      </c>
      <c r="B141" s="28"/>
    </row>
    <row r="142" customFormat="false" ht="13" hidden="false" customHeight="true" outlineLevel="0" collapsed="false">
      <c r="A142" s="18" t="n">
        <v>0.239761904761905</v>
      </c>
      <c r="B142" s="28"/>
    </row>
    <row r="143" customFormat="false" ht="13" hidden="false" customHeight="true" outlineLevel="0" collapsed="false">
      <c r="A143" s="18" t="n">
        <v>0.240263157894737</v>
      </c>
      <c r="B143" s="28"/>
    </row>
    <row r="144" customFormat="false" ht="13" hidden="false" customHeight="true" outlineLevel="0" collapsed="false">
      <c r="A144" s="18" t="n">
        <v>0.240294117647059</v>
      </c>
      <c r="B144" s="28"/>
    </row>
    <row r="145" customFormat="false" ht="13" hidden="false" customHeight="true" outlineLevel="0" collapsed="false">
      <c r="A145" s="18" t="n">
        <v>0.240322580645161</v>
      </c>
      <c r="B145" s="28"/>
    </row>
    <row r="146" customFormat="false" ht="13" hidden="false" customHeight="true" outlineLevel="0" collapsed="false">
      <c r="A146" s="18" t="n">
        <v>0.24047619047619</v>
      </c>
      <c r="B146" s="28"/>
    </row>
    <row r="147" customFormat="false" ht="13" hidden="false" customHeight="true" outlineLevel="0" collapsed="false">
      <c r="A147" s="18" t="n">
        <v>0.240540540540541</v>
      </c>
      <c r="B147" s="28"/>
    </row>
    <row r="148" customFormat="false" ht="13" hidden="false" customHeight="true" outlineLevel="0" collapsed="false">
      <c r="A148" s="18" t="n">
        <v>0.241641791044776</v>
      </c>
      <c r="B148" s="28"/>
    </row>
    <row r="149" customFormat="false" ht="13" hidden="false" customHeight="true" outlineLevel="0" collapsed="false">
      <c r="A149" s="18" t="n">
        <v>0.241791044776119</v>
      </c>
      <c r="B149" s="28"/>
    </row>
    <row r="150" customFormat="false" ht="13" hidden="false" customHeight="true" outlineLevel="0" collapsed="false">
      <c r="A150" s="18" t="n">
        <v>0.242073170731707</v>
      </c>
      <c r="B150" s="28"/>
    </row>
    <row r="151" customFormat="false" ht="13" hidden="false" customHeight="true" outlineLevel="0" collapsed="false">
      <c r="A151" s="18" t="n">
        <v>0.242666666666667</v>
      </c>
      <c r="B151" s="28"/>
    </row>
    <row r="152" customFormat="false" ht="13" hidden="false" customHeight="true" outlineLevel="0" collapsed="false">
      <c r="A152" s="18" t="n">
        <v>0.242957746478873</v>
      </c>
      <c r="B152" s="28"/>
    </row>
    <row r="153" customFormat="false" ht="13" hidden="false" customHeight="true" outlineLevel="0" collapsed="false">
      <c r="A153" s="18" t="n">
        <v>0.24551724137931</v>
      </c>
      <c r="B153" s="28"/>
    </row>
    <row r="154" customFormat="false" ht="13" hidden="false" customHeight="true" outlineLevel="0" collapsed="false">
      <c r="A154" s="18" t="n">
        <v>0.247230769230769</v>
      </c>
      <c r="B154" s="28"/>
    </row>
    <row r="155" customFormat="false" ht="13" hidden="false" customHeight="true" outlineLevel="0" collapsed="false">
      <c r="A155" s="18" t="n">
        <v>0.247333333333333</v>
      </c>
      <c r="B155" s="28"/>
    </row>
    <row r="156" customFormat="false" ht="13" hidden="false" customHeight="true" outlineLevel="0" collapsed="false">
      <c r="A156" s="18" t="n">
        <v>0.247872340425532</v>
      </c>
      <c r="B156" s="28"/>
    </row>
    <row r="157" customFormat="false" ht="13" hidden="false" customHeight="true" outlineLevel="0" collapsed="false">
      <c r="A157" s="18" t="n">
        <v>0.25015873015873</v>
      </c>
      <c r="B157" s="28"/>
    </row>
    <row r="158" customFormat="false" ht="13" hidden="false" customHeight="true" outlineLevel="0" collapsed="false">
      <c r="A158" s="18" t="n">
        <v>0.250483870967742</v>
      </c>
      <c r="B158" s="28"/>
    </row>
    <row r="159" customFormat="false" ht="13" hidden="false" customHeight="true" outlineLevel="0" collapsed="false">
      <c r="A159" s="18" t="n">
        <v>0.251071428571429</v>
      </c>
      <c r="B159" s="28"/>
    </row>
    <row r="160" customFormat="false" ht="13" hidden="false" customHeight="true" outlineLevel="0" collapsed="false">
      <c r="A160" s="18" t="n">
        <v>0.251829268292683</v>
      </c>
      <c r="B160" s="28"/>
    </row>
    <row r="161" customFormat="false" ht="13" hidden="false" customHeight="true" outlineLevel="0" collapsed="false">
      <c r="A161" s="18" t="n">
        <v>0.252</v>
      </c>
      <c r="B161" s="28"/>
    </row>
    <row r="162" customFormat="false" ht="13" hidden="false" customHeight="true" outlineLevel="0" collapsed="false">
      <c r="A162" s="18" t="n">
        <v>0.253625</v>
      </c>
      <c r="B162" s="28"/>
    </row>
    <row r="163" customFormat="false" ht="13" hidden="false" customHeight="true" outlineLevel="0" collapsed="false">
      <c r="A163" s="18" t="n">
        <v>0.254313725490196</v>
      </c>
      <c r="B163" s="28"/>
    </row>
    <row r="164" customFormat="false" ht="13" hidden="false" customHeight="true" outlineLevel="0" collapsed="false">
      <c r="A164" s="18" t="n">
        <v>0.256315789473684</v>
      </c>
      <c r="B164" s="28"/>
    </row>
    <row r="165" customFormat="false" ht="13" hidden="false" customHeight="true" outlineLevel="0" collapsed="false">
      <c r="A165" s="18" t="n">
        <v>0.257125</v>
      </c>
      <c r="B165" s="28"/>
    </row>
    <row r="166" customFormat="false" ht="13" hidden="false" customHeight="true" outlineLevel="0" collapsed="false">
      <c r="A166" s="18" t="n">
        <v>0.259701492537313</v>
      </c>
      <c r="B166" s="28"/>
    </row>
    <row r="167" customFormat="false" ht="13" hidden="false" customHeight="true" outlineLevel="0" collapsed="false">
      <c r="A167" s="18" t="n">
        <v>0.26</v>
      </c>
      <c r="B167" s="28"/>
    </row>
    <row r="168" customFormat="false" ht="13" hidden="false" customHeight="true" outlineLevel="0" collapsed="false">
      <c r="A168" s="18" t="n">
        <v>0.260533333333333</v>
      </c>
      <c r="B168" s="28"/>
    </row>
    <row r="169" customFormat="false" ht="13" hidden="false" customHeight="true" outlineLevel="0" collapsed="false">
      <c r="A169" s="18" t="n">
        <v>0.260833333333333</v>
      </c>
      <c r="B169" s="28"/>
    </row>
    <row r="170" customFormat="false" ht="13" hidden="false" customHeight="true" outlineLevel="0" collapsed="false">
      <c r="A170" s="18" t="n">
        <v>0.261323529411765</v>
      </c>
      <c r="B170" s="28"/>
    </row>
    <row r="171" customFormat="false" ht="13" hidden="false" customHeight="true" outlineLevel="0" collapsed="false">
      <c r="A171" s="18" t="n">
        <v>0.261818181818182</v>
      </c>
      <c r="B171" s="28"/>
    </row>
    <row r="172" customFormat="false" ht="13" hidden="false" customHeight="true" outlineLevel="0" collapsed="false">
      <c r="A172" s="18" t="n">
        <v>0.264393939393939</v>
      </c>
      <c r="B172" s="28"/>
    </row>
    <row r="173" customFormat="false" ht="13" hidden="false" customHeight="true" outlineLevel="0" collapsed="false">
      <c r="A173" s="18" t="n">
        <v>0.266233766233766</v>
      </c>
      <c r="B173" s="28"/>
    </row>
    <row r="174" customFormat="false" ht="13" hidden="false" customHeight="true" outlineLevel="0" collapsed="false">
      <c r="A174" s="18" t="n">
        <v>0.266463414634146</v>
      </c>
      <c r="B174" s="28"/>
    </row>
    <row r="175" customFormat="false" ht="13" hidden="false" customHeight="true" outlineLevel="0" collapsed="false">
      <c r="A175" s="18" t="n">
        <v>0.266744186046512</v>
      </c>
      <c r="B175" s="28"/>
    </row>
    <row r="176" customFormat="false" ht="13" hidden="false" customHeight="true" outlineLevel="0" collapsed="false">
      <c r="A176" s="18" t="n">
        <v>0.266849315068493</v>
      </c>
      <c r="B176" s="28"/>
    </row>
    <row r="177" customFormat="false" ht="13" hidden="false" customHeight="true" outlineLevel="0" collapsed="false">
      <c r="A177" s="18" t="n">
        <v>0.267654320987654</v>
      </c>
      <c r="B177" s="28"/>
    </row>
    <row r="178" customFormat="false" ht="13" hidden="false" customHeight="true" outlineLevel="0" collapsed="false">
      <c r="A178" s="18" t="n">
        <v>0.267692307692308</v>
      </c>
      <c r="B178" s="28"/>
    </row>
    <row r="179" customFormat="false" ht="13" hidden="false" customHeight="true" outlineLevel="0" collapsed="false">
      <c r="A179" s="18" t="n">
        <v>0.268333333333333</v>
      </c>
      <c r="B179" s="28"/>
    </row>
    <row r="180" customFormat="false" ht="13" hidden="false" customHeight="true" outlineLevel="0" collapsed="false">
      <c r="A180" s="18" t="n">
        <v>0.268765432098765</v>
      </c>
      <c r="B180" s="28"/>
    </row>
    <row r="181" customFormat="false" ht="13" hidden="false" customHeight="true" outlineLevel="0" collapsed="false">
      <c r="A181" s="18" t="n">
        <v>0.269056603773585</v>
      </c>
      <c r="B181" s="28"/>
    </row>
    <row r="182" customFormat="false" ht="13" hidden="false" customHeight="true" outlineLevel="0" collapsed="false">
      <c r="A182" s="18" t="n">
        <v>0.271739130434783</v>
      </c>
      <c r="B182" s="28"/>
    </row>
    <row r="183" customFormat="false" ht="13" hidden="false" customHeight="true" outlineLevel="0" collapsed="false">
      <c r="A183" s="18" t="n">
        <v>0.272151898734177</v>
      </c>
      <c r="B183" s="28"/>
    </row>
    <row r="184" customFormat="false" ht="13" hidden="false" customHeight="true" outlineLevel="0" collapsed="false">
      <c r="A184" s="18" t="n">
        <v>0.274358974358974</v>
      </c>
      <c r="B184" s="28"/>
    </row>
    <row r="185" customFormat="false" ht="13" hidden="false" customHeight="true" outlineLevel="0" collapsed="false">
      <c r="A185" s="18" t="n">
        <v>0.276603773584906</v>
      </c>
      <c r="B185" s="28"/>
    </row>
    <row r="186" customFormat="false" ht="13" hidden="false" customHeight="true" outlineLevel="0" collapsed="false">
      <c r="A186" s="18" t="n">
        <v>0.2776</v>
      </c>
      <c r="B186" s="28"/>
    </row>
    <row r="187" customFormat="false" ht="13" hidden="false" customHeight="true" outlineLevel="0" collapsed="false">
      <c r="A187" s="18" t="n">
        <v>0.28</v>
      </c>
      <c r="B187" s="28"/>
    </row>
    <row r="188" customFormat="false" ht="13" hidden="false" customHeight="true" outlineLevel="0" collapsed="false">
      <c r="A188" s="18" t="n">
        <v>0.280571428571429</v>
      </c>
      <c r="B188" s="28"/>
    </row>
    <row r="189" customFormat="false" ht="13" hidden="false" customHeight="true" outlineLevel="0" collapsed="false">
      <c r="A189" s="18" t="n">
        <v>0.281578947368421</v>
      </c>
      <c r="B189" s="28"/>
    </row>
    <row r="190" customFormat="false" ht="13" hidden="false" customHeight="true" outlineLevel="0" collapsed="false">
      <c r="A190" s="18" t="n">
        <v>0.282025316455696</v>
      </c>
      <c r="B190" s="28"/>
    </row>
    <row r="191" customFormat="false" ht="13" hidden="false" customHeight="true" outlineLevel="0" collapsed="false">
      <c r="A191" s="18" t="n">
        <v>0.282142857142857</v>
      </c>
      <c r="B191" s="28"/>
    </row>
    <row r="192" customFormat="false" ht="13" hidden="false" customHeight="true" outlineLevel="0" collapsed="false">
      <c r="A192" s="18" t="n">
        <v>0.282191780821918</v>
      </c>
      <c r="B192" s="28"/>
    </row>
    <row r="193" customFormat="false" ht="13" hidden="false" customHeight="true" outlineLevel="0" collapsed="false">
      <c r="A193" s="18" t="n">
        <v>0.283733333333333</v>
      </c>
      <c r="B193" s="28"/>
    </row>
    <row r="194" customFormat="false" ht="13" hidden="false" customHeight="true" outlineLevel="0" collapsed="false">
      <c r="A194" s="18" t="n">
        <v>0.284054054054054</v>
      </c>
      <c r="B194" s="28"/>
    </row>
    <row r="195" customFormat="false" ht="13" hidden="false" customHeight="true" outlineLevel="0" collapsed="false">
      <c r="A195" s="18" t="n">
        <v>0.285526315789474</v>
      </c>
      <c r="B195" s="28"/>
    </row>
    <row r="196" customFormat="false" ht="13" hidden="false" customHeight="true" outlineLevel="0" collapsed="false">
      <c r="A196" s="18" t="n">
        <v>0.28625</v>
      </c>
      <c r="B196" s="28"/>
    </row>
    <row r="197" customFormat="false" ht="13" hidden="false" customHeight="true" outlineLevel="0" collapsed="false">
      <c r="A197" s="18" t="n">
        <v>0.286567164179104</v>
      </c>
      <c r="B197" s="28"/>
    </row>
    <row r="198" customFormat="false" ht="13" hidden="false" customHeight="true" outlineLevel="0" collapsed="false">
      <c r="A198" s="18" t="n">
        <v>0.287608695652174</v>
      </c>
      <c r="B198" s="28"/>
    </row>
    <row r="199" customFormat="false" ht="13" hidden="false" customHeight="true" outlineLevel="0" collapsed="false">
      <c r="A199" s="18" t="n">
        <v>0.288769230769231</v>
      </c>
      <c r="B199" s="28"/>
    </row>
    <row r="200" customFormat="false" ht="13" hidden="false" customHeight="true" outlineLevel="0" collapsed="false">
      <c r="A200" s="18" t="n">
        <v>0.288840579710145</v>
      </c>
      <c r="B200" s="28"/>
    </row>
    <row r="201" customFormat="false" ht="13" hidden="false" customHeight="true" outlineLevel="0" collapsed="false">
      <c r="A201" s="18" t="n">
        <v>0.290298507462686</v>
      </c>
      <c r="B201" s="28"/>
    </row>
    <row r="202" customFormat="false" ht="13" hidden="false" customHeight="true" outlineLevel="0" collapsed="false">
      <c r="A202" s="18" t="n">
        <v>0.292631578947368</v>
      </c>
      <c r="B202" s="28"/>
    </row>
    <row r="203" customFormat="false" ht="13" hidden="false" customHeight="true" outlineLevel="0" collapsed="false">
      <c r="A203" s="18" t="n">
        <v>0.293623188405797</v>
      </c>
      <c r="B203" s="28"/>
    </row>
    <row r="204" customFormat="false" ht="13" hidden="false" customHeight="true" outlineLevel="0" collapsed="false">
      <c r="A204" s="18" t="n">
        <v>0.2940625</v>
      </c>
      <c r="B204" s="28"/>
    </row>
    <row r="205" customFormat="false" ht="13" hidden="false" customHeight="true" outlineLevel="0" collapsed="false">
      <c r="A205" s="18" t="n">
        <v>0.294318181818182</v>
      </c>
      <c r="B205" s="28"/>
    </row>
    <row r="206" customFormat="false" ht="13" hidden="false" customHeight="true" outlineLevel="0" collapsed="false">
      <c r="A206" s="18" t="n">
        <v>0.294772727272727</v>
      </c>
      <c r="B206" s="28"/>
    </row>
    <row r="207" customFormat="false" ht="13" hidden="false" customHeight="true" outlineLevel="0" collapsed="false">
      <c r="A207" s="18" t="n">
        <v>0.295147058823529</v>
      </c>
      <c r="B207" s="28"/>
    </row>
    <row r="208" customFormat="false" ht="13" hidden="false" customHeight="true" outlineLevel="0" collapsed="false">
      <c r="A208" s="18" t="n">
        <v>0.296712328767123</v>
      </c>
      <c r="B208" s="28"/>
    </row>
    <row r="209" customFormat="false" ht="13" hidden="false" customHeight="true" outlineLevel="0" collapsed="false">
      <c r="A209" s="18" t="n">
        <v>0.297936507936508</v>
      </c>
      <c r="B209" s="28"/>
    </row>
    <row r="210" customFormat="false" ht="13" hidden="false" customHeight="true" outlineLevel="0" collapsed="false">
      <c r="A210" s="18" t="n">
        <v>0.297945205479452</v>
      </c>
      <c r="B210" s="28"/>
    </row>
    <row r="211" customFormat="false" ht="13" hidden="false" customHeight="true" outlineLevel="0" collapsed="false">
      <c r="A211" s="18" t="n">
        <v>0.298518518518518</v>
      </c>
      <c r="B211" s="28"/>
    </row>
    <row r="212" customFormat="false" ht="13" hidden="false" customHeight="true" outlineLevel="0" collapsed="false">
      <c r="A212" s="18" t="n">
        <v>0.299876543209877</v>
      </c>
      <c r="B212" s="28"/>
    </row>
    <row r="213" customFormat="false" ht="13" hidden="false" customHeight="true" outlineLevel="0" collapsed="false">
      <c r="A213" s="18" t="n">
        <v>0.3</v>
      </c>
      <c r="B213" s="28"/>
    </row>
    <row r="214" customFormat="false" ht="13" hidden="false" customHeight="true" outlineLevel="0" collapsed="false">
      <c r="A214" s="18" t="n">
        <v>0.300454545454545</v>
      </c>
      <c r="B214" s="28"/>
    </row>
    <row r="215" customFormat="false" ht="13" hidden="false" customHeight="true" outlineLevel="0" collapsed="false">
      <c r="A215" s="18" t="n">
        <v>0.30112676056338</v>
      </c>
      <c r="B215" s="28"/>
    </row>
    <row r="216" customFormat="false" ht="13" hidden="false" customHeight="true" outlineLevel="0" collapsed="false">
      <c r="A216" s="18" t="n">
        <v>0.301621621621622</v>
      </c>
      <c r="B216" s="28"/>
    </row>
    <row r="217" customFormat="false" ht="13" hidden="false" customHeight="true" outlineLevel="0" collapsed="false">
      <c r="A217" s="18" t="n">
        <v>0.307391304347826</v>
      </c>
      <c r="B217" s="28"/>
    </row>
    <row r="218" customFormat="false" ht="13" hidden="false" customHeight="true" outlineLevel="0" collapsed="false">
      <c r="A218" s="18" t="n">
        <v>0.307631578947368</v>
      </c>
      <c r="B218" s="28"/>
    </row>
    <row r="219" customFormat="false" ht="13" hidden="false" customHeight="true" outlineLevel="0" collapsed="false">
      <c r="A219" s="18" t="n">
        <v>0.308333333333333</v>
      </c>
      <c r="B219" s="28"/>
    </row>
    <row r="220" customFormat="false" ht="13" hidden="false" customHeight="true" outlineLevel="0" collapsed="false">
      <c r="A220" s="18" t="n">
        <v>0.310641025641026</v>
      </c>
      <c r="B220" s="28"/>
    </row>
    <row r="221" customFormat="false" ht="13" hidden="false" customHeight="true" outlineLevel="0" collapsed="false">
      <c r="A221" s="18" t="n">
        <v>0.311315789473684</v>
      </c>
      <c r="B221" s="28"/>
    </row>
    <row r="222" customFormat="false" ht="13" hidden="false" customHeight="true" outlineLevel="0" collapsed="false">
      <c r="A222" s="18" t="n">
        <v>0.311538461538461</v>
      </c>
      <c r="B222" s="28"/>
    </row>
    <row r="223" customFormat="false" ht="13" hidden="false" customHeight="true" outlineLevel="0" collapsed="false">
      <c r="A223" s="18" t="n">
        <v>0.311538461538461</v>
      </c>
      <c r="B223" s="28"/>
    </row>
    <row r="224" customFormat="false" ht="13" hidden="false" customHeight="true" outlineLevel="0" collapsed="false">
      <c r="A224" s="18" t="n">
        <v>0.311724137931034</v>
      </c>
      <c r="B224" s="28"/>
    </row>
    <row r="225" customFormat="false" ht="13" hidden="false" customHeight="true" outlineLevel="0" collapsed="false">
      <c r="A225" s="18" t="n">
        <v>0.314415584415584</v>
      </c>
      <c r="B225" s="28"/>
    </row>
    <row r="226" customFormat="false" ht="13" hidden="false" customHeight="true" outlineLevel="0" collapsed="false">
      <c r="A226" s="18" t="n">
        <v>0.314788732394366</v>
      </c>
      <c r="B226" s="28"/>
    </row>
    <row r="227" customFormat="false" ht="13" hidden="false" customHeight="true" outlineLevel="0" collapsed="false">
      <c r="A227" s="18" t="n">
        <v>0.315714285714286</v>
      </c>
      <c r="B227" s="28"/>
    </row>
    <row r="228" customFormat="false" ht="13" hidden="false" customHeight="true" outlineLevel="0" collapsed="false">
      <c r="A228" s="18" t="n">
        <v>0.315714285714286</v>
      </c>
      <c r="B228" s="28"/>
    </row>
    <row r="229" customFormat="false" ht="13" hidden="false" customHeight="true" outlineLevel="0" collapsed="false">
      <c r="A229" s="18" t="n">
        <v>0.316621621621622</v>
      </c>
      <c r="B229" s="28"/>
    </row>
    <row r="230" customFormat="false" ht="13" hidden="false" customHeight="true" outlineLevel="0" collapsed="false">
      <c r="A230" s="18" t="n">
        <v>0.316666666666667</v>
      </c>
      <c r="B230" s="28"/>
    </row>
    <row r="231" customFormat="false" ht="13" hidden="false" customHeight="true" outlineLevel="0" collapsed="false">
      <c r="A231" s="18" t="n">
        <v>0.319565217391304</v>
      </c>
      <c r="B231" s="28"/>
    </row>
    <row r="232" customFormat="false" ht="13" hidden="false" customHeight="true" outlineLevel="0" collapsed="false">
      <c r="A232" s="18" t="n">
        <v>0.323043478260869</v>
      </c>
      <c r="B232" s="28"/>
    </row>
    <row r="233" customFormat="false" ht="13" hidden="false" customHeight="true" outlineLevel="0" collapsed="false">
      <c r="A233" s="18" t="n">
        <v>0.323220338983051</v>
      </c>
      <c r="B233" s="28"/>
    </row>
    <row r="234" customFormat="false" ht="13" hidden="false" customHeight="true" outlineLevel="0" collapsed="false">
      <c r="A234" s="18" t="n">
        <v>0.323623188405797</v>
      </c>
      <c r="B234" s="28"/>
    </row>
    <row r="235" customFormat="false" ht="13" hidden="false" customHeight="true" outlineLevel="0" collapsed="false">
      <c r="A235" s="18" t="n">
        <v>0.323833333333333</v>
      </c>
      <c r="B235" s="28"/>
    </row>
    <row r="236" customFormat="false" ht="13" hidden="false" customHeight="true" outlineLevel="0" collapsed="false">
      <c r="A236" s="18" t="n">
        <v>0.323863636363636</v>
      </c>
      <c r="B236" s="28"/>
    </row>
    <row r="237" customFormat="false" ht="13" hidden="false" customHeight="true" outlineLevel="0" collapsed="false">
      <c r="A237" s="18" t="n">
        <v>0.325384615384615</v>
      </c>
      <c r="B237" s="28"/>
    </row>
    <row r="238" customFormat="false" ht="13" hidden="false" customHeight="true" outlineLevel="0" collapsed="false">
      <c r="A238" s="18" t="n">
        <v>0.325679012345679</v>
      </c>
      <c r="B238" s="28"/>
    </row>
    <row r="239" customFormat="false" ht="13" hidden="false" customHeight="true" outlineLevel="0" collapsed="false">
      <c r="A239" s="18" t="n">
        <v>0.325679012345679</v>
      </c>
      <c r="B239" s="28"/>
    </row>
    <row r="240" customFormat="false" ht="13" hidden="false" customHeight="true" outlineLevel="0" collapsed="false">
      <c r="A240" s="18" t="n">
        <v>0.325890410958904</v>
      </c>
      <c r="B240" s="28"/>
    </row>
    <row r="241" customFormat="false" ht="13" hidden="false" customHeight="true" outlineLevel="0" collapsed="false">
      <c r="A241" s="18" t="n">
        <v>0.326463414634146</v>
      </c>
      <c r="B241" s="28"/>
    </row>
    <row r="242" customFormat="false" ht="13" hidden="false" customHeight="true" outlineLevel="0" collapsed="false">
      <c r="A242" s="18" t="n">
        <v>0.327608695652174</v>
      </c>
      <c r="B242" s="28"/>
    </row>
    <row r="243" customFormat="false" ht="13" hidden="false" customHeight="true" outlineLevel="0" collapsed="false">
      <c r="A243" s="18" t="n">
        <v>0.328481012658228</v>
      </c>
      <c r="B243" s="28"/>
    </row>
    <row r="244" customFormat="false" ht="13" hidden="false" customHeight="true" outlineLevel="0" collapsed="false">
      <c r="A244" s="18" t="n">
        <v>0.328684210526316</v>
      </c>
      <c r="B244" s="28"/>
    </row>
    <row r="245" customFormat="false" ht="13" hidden="false" customHeight="true" outlineLevel="0" collapsed="false">
      <c r="A245" s="18" t="n">
        <v>0.332539682539682</v>
      </c>
      <c r="B245" s="28"/>
    </row>
    <row r="246" customFormat="false" ht="13" hidden="false" customHeight="true" outlineLevel="0" collapsed="false">
      <c r="A246" s="18" t="n">
        <v>0.333943661971831</v>
      </c>
      <c r="B246" s="28"/>
    </row>
    <row r="247" customFormat="false" ht="13" hidden="false" customHeight="true" outlineLevel="0" collapsed="false">
      <c r="A247" s="18" t="n">
        <v>0.334</v>
      </c>
      <c r="B247" s="28"/>
    </row>
    <row r="248" customFormat="false" ht="13" hidden="false" customHeight="true" outlineLevel="0" collapsed="false">
      <c r="A248" s="18" t="n">
        <v>0.334464285714286</v>
      </c>
      <c r="B248" s="28"/>
    </row>
    <row r="249" customFormat="false" ht="13" hidden="false" customHeight="true" outlineLevel="0" collapsed="false">
      <c r="A249" s="18" t="n">
        <v>0.33468085106383</v>
      </c>
      <c r="B249" s="28"/>
    </row>
    <row r="250" customFormat="false" ht="13" hidden="false" customHeight="true" outlineLevel="0" collapsed="false">
      <c r="A250" s="18" t="n">
        <v>0.335522388059701</v>
      </c>
      <c r="B250" s="28"/>
    </row>
    <row r="251" customFormat="false" ht="13" hidden="false" customHeight="true" outlineLevel="0" collapsed="false">
      <c r="A251" s="18" t="n">
        <v>0.335714285714286</v>
      </c>
      <c r="B251" s="28"/>
    </row>
    <row r="252" customFormat="false" ht="13" hidden="false" customHeight="true" outlineLevel="0" collapsed="false">
      <c r="A252" s="18" t="n">
        <v>0.336493506493506</v>
      </c>
      <c r="B252" s="28"/>
    </row>
    <row r="253" customFormat="false" ht="13" hidden="false" customHeight="true" outlineLevel="0" collapsed="false">
      <c r="A253" s="18" t="n">
        <v>0.3375</v>
      </c>
      <c r="B253" s="28"/>
    </row>
    <row r="254" customFormat="false" ht="13" hidden="false" customHeight="true" outlineLevel="0" collapsed="false">
      <c r="A254" s="18" t="n">
        <v>0.3376</v>
      </c>
      <c r="B254" s="28"/>
    </row>
    <row r="255" customFormat="false" ht="13" hidden="false" customHeight="true" outlineLevel="0" collapsed="false">
      <c r="A255" s="18" t="n">
        <v>0.338552631578947</v>
      </c>
      <c r="B255" s="28"/>
    </row>
    <row r="256" customFormat="false" ht="13" hidden="false" customHeight="true" outlineLevel="0" collapsed="false">
      <c r="A256" s="18" t="n">
        <v>0.33875</v>
      </c>
      <c r="B256" s="28"/>
    </row>
    <row r="257" customFormat="false" ht="13" hidden="false" customHeight="true" outlineLevel="0" collapsed="false">
      <c r="A257" s="18" t="n">
        <v>0.338783783783784</v>
      </c>
      <c r="B257" s="28"/>
    </row>
    <row r="258" customFormat="false" ht="13" hidden="false" customHeight="true" outlineLevel="0" collapsed="false">
      <c r="A258" s="18" t="n">
        <v>0.338888888888889</v>
      </c>
      <c r="B258" s="28"/>
    </row>
    <row r="259" customFormat="false" ht="13" hidden="false" customHeight="true" outlineLevel="0" collapsed="false">
      <c r="A259" s="18" t="n">
        <v>0.341617647058823</v>
      </c>
      <c r="B259" s="28"/>
    </row>
    <row r="260" customFormat="false" ht="13" hidden="false" customHeight="true" outlineLevel="0" collapsed="false">
      <c r="A260" s="18" t="n">
        <v>0.341836734693877</v>
      </c>
      <c r="B260" s="28"/>
    </row>
    <row r="261" customFormat="false" ht="13" hidden="false" customHeight="true" outlineLevel="0" collapsed="false">
      <c r="A261" s="18" t="n">
        <v>0.342105263157895</v>
      </c>
      <c r="B261" s="28"/>
    </row>
    <row r="262" customFormat="false" ht="13" hidden="false" customHeight="true" outlineLevel="0" collapsed="false">
      <c r="A262" s="18" t="n">
        <v>0.343333333333333</v>
      </c>
      <c r="B262" s="28"/>
    </row>
    <row r="263" customFormat="false" ht="13" hidden="false" customHeight="true" outlineLevel="0" collapsed="false">
      <c r="A263" s="18" t="n">
        <v>0.345243902439024</v>
      </c>
      <c r="B263" s="28"/>
    </row>
    <row r="264" customFormat="false" ht="13" hidden="false" customHeight="true" outlineLevel="0" collapsed="false">
      <c r="A264" s="18" t="n">
        <v>0.345737704918033</v>
      </c>
      <c r="B264" s="28"/>
    </row>
    <row r="265" customFormat="false" ht="13" hidden="false" customHeight="true" outlineLevel="0" collapsed="false">
      <c r="A265" s="18" t="n">
        <v>0.34578947368421</v>
      </c>
      <c r="B265" s="28"/>
    </row>
    <row r="266" customFormat="false" ht="13" hidden="false" customHeight="true" outlineLevel="0" collapsed="false">
      <c r="A266" s="18" t="n">
        <v>0.346315789473684</v>
      </c>
      <c r="B266" s="28"/>
    </row>
    <row r="267" customFormat="false" ht="13" hidden="false" customHeight="true" outlineLevel="0" collapsed="false">
      <c r="A267" s="18" t="n">
        <v>0.346933333333333</v>
      </c>
      <c r="B267" s="28"/>
    </row>
    <row r="268" customFormat="false" ht="13" hidden="false" customHeight="true" outlineLevel="0" collapsed="false">
      <c r="A268" s="18" t="n">
        <v>0.3472</v>
      </c>
      <c r="B268" s="28"/>
    </row>
    <row r="269" customFormat="false" ht="13" hidden="false" customHeight="true" outlineLevel="0" collapsed="false">
      <c r="A269" s="18" t="n">
        <v>0.347323943661972</v>
      </c>
      <c r="B269" s="28"/>
    </row>
    <row r="270" customFormat="false" ht="13" hidden="false" customHeight="true" outlineLevel="0" collapsed="false">
      <c r="A270" s="18" t="n">
        <v>0.34890243902439</v>
      </c>
      <c r="B270" s="28"/>
    </row>
    <row r="271" customFormat="false" ht="13" hidden="false" customHeight="true" outlineLevel="0" collapsed="false">
      <c r="A271" s="18" t="n">
        <v>0.35</v>
      </c>
      <c r="B271" s="28"/>
    </row>
    <row r="272" customFormat="false" ht="13" hidden="false" customHeight="true" outlineLevel="0" collapsed="false">
      <c r="A272" s="18" t="n">
        <v>0.350869565217391</v>
      </c>
      <c r="B272" s="28"/>
    </row>
    <row r="273" customFormat="false" ht="13" hidden="false" customHeight="true" outlineLevel="0" collapsed="false">
      <c r="A273" s="18" t="n">
        <v>0.351898734177215</v>
      </c>
      <c r="B273" s="28"/>
    </row>
    <row r="274" customFormat="false" ht="13" hidden="false" customHeight="true" outlineLevel="0" collapsed="false">
      <c r="A274" s="18" t="n">
        <v>0.354666666666667</v>
      </c>
      <c r="B274" s="28"/>
    </row>
    <row r="275" customFormat="false" ht="13" hidden="false" customHeight="true" outlineLevel="0" collapsed="false">
      <c r="A275" s="18" t="n">
        <v>0.355365853658537</v>
      </c>
      <c r="B275" s="28"/>
    </row>
    <row r="276" customFormat="false" ht="13" hidden="false" customHeight="true" outlineLevel="0" collapsed="false">
      <c r="A276" s="18" t="n">
        <v>0.356543209876543</v>
      </c>
      <c r="B276" s="28"/>
    </row>
    <row r="277" customFormat="false" ht="13" hidden="false" customHeight="true" outlineLevel="0" collapsed="false">
      <c r="A277" s="18" t="n">
        <v>0.356891891891892</v>
      </c>
      <c r="B277" s="28"/>
    </row>
    <row r="278" customFormat="false" ht="13" hidden="false" customHeight="true" outlineLevel="0" collapsed="false">
      <c r="A278" s="18" t="n">
        <v>0.357241379310345</v>
      </c>
      <c r="B278" s="28"/>
    </row>
    <row r="279" customFormat="false" ht="13" hidden="false" customHeight="true" outlineLevel="0" collapsed="false">
      <c r="A279" s="18" t="n">
        <v>0.358414634146341</v>
      </c>
      <c r="B279" s="28"/>
    </row>
    <row r="280" customFormat="false" ht="13" hidden="false" customHeight="true" outlineLevel="0" collapsed="false">
      <c r="A280" s="18" t="n">
        <v>0.359718309859155</v>
      </c>
      <c r="B280" s="28"/>
    </row>
    <row r="281" customFormat="false" ht="13" hidden="false" customHeight="true" outlineLevel="0" collapsed="false">
      <c r="A281" s="18" t="n">
        <v>0.359848484848485</v>
      </c>
      <c r="B281" s="28"/>
    </row>
    <row r="282" customFormat="false" ht="13" hidden="false" customHeight="true" outlineLevel="0" collapsed="false">
      <c r="A282" s="18" t="n">
        <v>0.359861111111111</v>
      </c>
      <c r="B282" s="28"/>
    </row>
    <row r="283" customFormat="false" ht="13" hidden="false" customHeight="true" outlineLevel="0" collapsed="false">
      <c r="A283" s="18" t="n">
        <v>0.360579710144928</v>
      </c>
      <c r="B283" s="28"/>
    </row>
    <row r="284" customFormat="false" ht="13" hidden="false" customHeight="true" outlineLevel="0" collapsed="false">
      <c r="A284" s="18" t="n">
        <v>0.361891891891892</v>
      </c>
      <c r="B284" s="28"/>
    </row>
    <row r="285" customFormat="false" ht="13" hidden="false" customHeight="true" outlineLevel="0" collapsed="false">
      <c r="A285" s="18" t="n">
        <v>0.365692307692308</v>
      </c>
      <c r="B285" s="28"/>
    </row>
    <row r="286" customFormat="false" ht="13" hidden="false" customHeight="true" outlineLevel="0" collapsed="false">
      <c r="A286" s="18" t="n">
        <v>0.36695652173913</v>
      </c>
      <c r="B286" s="28"/>
    </row>
    <row r="287" customFormat="false" ht="13" hidden="false" customHeight="true" outlineLevel="0" collapsed="false">
      <c r="A287" s="18" t="n">
        <v>0.368857142857143</v>
      </c>
      <c r="B287" s="28"/>
    </row>
    <row r="288" customFormat="false" ht="13" hidden="false" customHeight="true" outlineLevel="0" collapsed="false">
      <c r="A288" s="18" t="n">
        <v>0.369152542372881</v>
      </c>
      <c r="B288" s="28"/>
    </row>
    <row r="289" customFormat="false" ht="13" hidden="false" customHeight="true" outlineLevel="0" collapsed="false">
      <c r="A289" s="18" t="n">
        <v>0.369868421052632</v>
      </c>
      <c r="B289" s="28"/>
    </row>
    <row r="290" customFormat="false" ht="13" hidden="false" customHeight="true" outlineLevel="0" collapsed="false">
      <c r="A290" s="18" t="n">
        <v>0.37037037037037</v>
      </c>
      <c r="B290" s="28"/>
    </row>
    <row r="291" customFormat="false" ht="13" hidden="false" customHeight="true" outlineLevel="0" collapsed="false">
      <c r="A291" s="18" t="n">
        <v>0.371805555555556</v>
      </c>
      <c r="B291" s="28"/>
    </row>
    <row r="292" customFormat="false" ht="13" hidden="false" customHeight="true" outlineLevel="0" collapsed="false">
      <c r="A292" s="18" t="n">
        <v>0.37275</v>
      </c>
      <c r="B292" s="28"/>
    </row>
    <row r="293" customFormat="false" ht="13" hidden="false" customHeight="true" outlineLevel="0" collapsed="false">
      <c r="A293" s="18" t="n">
        <v>0.372765957446809</v>
      </c>
      <c r="B293" s="28"/>
    </row>
    <row r="294" customFormat="false" ht="13" hidden="false" customHeight="true" outlineLevel="0" collapsed="false">
      <c r="A294" s="18" t="n">
        <v>0.374078947368421</v>
      </c>
      <c r="B294" s="28"/>
    </row>
    <row r="295" customFormat="false" ht="13" hidden="false" customHeight="true" outlineLevel="0" collapsed="false">
      <c r="A295" s="18" t="n">
        <v>0.374810126582278</v>
      </c>
      <c r="B295" s="28"/>
    </row>
    <row r="296" customFormat="false" ht="13" hidden="false" customHeight="true" outlineLevel="0" collapsed="false">
      <c r="A296" s="18" t="n">
        <v>0.375471698113207</v>
      </c>
      <c r="B296" s="28"/>
    </row>
    <row r="297" customFormat="false" ht="13" hidden="false" customHeight="true" outlineLevel="0" collapsed="false">
      <c r="A297" s="18" t="n">
        <v>0.376041666666667</v>
      </c>
      <c r="B297" s="28"/>
    </row>
    <row r="298" customFormat="false" ht="13" hidden="false" customHeight="true" outlineLevel="0" collapsed="false">
      <c r="A298" s="18" t="n">
        <v>0.376119402985075</v>
      </c>
      <c r="B298" s="28"/>
    </row>
    <row r="299" customFormat="false" ht="13" hidden="false" customHeight="true" outlineLevel="0" collapsed="false">
      <c r="A299" s="18" t="n">
        <v>0.376585365853658</v>
      </c>
      <c r="B299" s="28"/>
    </row>
    <row r="300" customFormat="false" ht="13" hidden="false" customHeight="true" outlineLevel="0" collapsed="false">
      <c r="A300" s="18" t="n">
        <v>0.378260869565217</v>
      </c>
      <c r="B300" s="28"/>
    </row>
    <row r="301" customFormat="false" ht="13" hidden="false" customHeight="true" outlineLevel="0" collapsed="false">
      <c r="A301" s="18" t="n">
        <v>0.378765432098765</v>
      </c>
      <c r="B301" s="28"/>
    </row>
    <row r="302" customFormat="false" ht="13" hidden="false" customHeight="true" outlineLevel="0" collapsed="false">
      <c r="A302" s="18" t="n">
        <v>0.379310344827586</v>
      </c>
      <c r="B302" s="28"/>
    </row>
    <row r="303" customFormat="false" ht="13" hidden="false" customHeight="true" outlineLevel="0" collapsed="false">
      <c r="A303" s="18" t="n">
        <v>0.381612903225806</v>
      </c>
      <c r="B303" s="28"/>
    </row>
    <row r="304" customFormat="false" ht="13" hidden="false" customHeight="true" outlineLevel="0" collapsed="false">
      <c r="A304" s="18" t="n">
        <v>0.382352941176471</v>
      </c>
      <c r="B304" s="28"/>
    </row>
    <row r="305" customFormat="false" ht="13" hidden="false" customHeight="true" outlineLevel="0" collapsed="false">
      <c r="A305" s="18" t="n">
        <v>0.384567901234568</v>
      </c>
      <c r="B305" s="28"/>
    </row>
    <row r="306" customFormat="false" ht="13" hidden="false" customHeight="true" outlineLevel="0" collapsed="false">
      <c r="A306" s="18" t="n">
        <v>0.385510204081633</v>
      </c>
      <c r="B306" s="28"/>
    </row>
    <row r="307" customFormat="false" ht="13" hidden="false" customHeight="true" outlineLevel="0" collapsed="false">
      <c r="A307" s="18" t="n">
        <v>0.386060606060606</v>
      </c>
      <c r="B307" s="28"/>
    </row>
    <row r="308" customFormat="false" ht="13" hidden="false" customHeight="true" outlineLevel="0" collapsed="false">
      <c r="A308" s="18" t="n">
        <v>0.390617283950617</v>
      </c>
      <c r="B308" s="28"/>
    </row>
    <row r="309" customFormat="false" ht="13" hidden="false" customHeight="true" outlineLevel="0" collapsed="false">
      <c r="A309" s="18" t="n">
        <v>0.390875</v>
      </c>
      <c r="B309" s="28"/>
    </row>
    <row r="310" customFormat="false" ht="13" hidden="false" customHeight="true" outlineLevel="0" collapsed="false">
      <c r="A310" s="18" t="n">
        <v>0.392926829268293</v>
      </c>
      <c r="B310" s="28"/>
    </row>
    <row r="311" customFormat="false" ht="13" hidden="false" customHeight="true" outlineLevel="0" collapsed="false">
      <c r="A311" s="18" t="n">
        <v>0.394078947368421</v>
      </c>
      <c r="B311" s="28"/>
    </row>
    <row r="312" customFormat="false" ht="13" hidden="false" customHeight="true" outlineLevel="0" collapsed="false">
      <c r="A312" s="18" t="n">
        <v>0.395205479452055</v>
      </c>
      <c r="B312" s="28"/>
    </row>
    <row r="313" customFormat="false" ht="13" hidden="false" customHeight="true" outlineLevel="0" collapsed="false">
      <c r="A313" s="18" t="n">
        <v>0.395818181818182</v>
      </c>
      <c r="B313" s="28"/>
    </row>
    <row r="314" customFormat="false" ht="13" hidden="false" customHeight="true" outlineLevel="0" collapsed="false">
      <c r="A314" s="18" t="n">
        <v>0.397213114754098</v>
      </c>
      <c r="B314" s="28"/>
    </row>
    <row r="315" customFormat="false" ht="13" hidden="false" customHeight="true" outlineLevel="0" collapsed="false">
      <c r="A315" s="18" t="n">
        <v>0.400121951219512</v>
      </c>
      <c r="B315" s="28"/>
    </row>
    <row r="316" customFormat="false" ht="13" hidden="false" customHeight="true" outlineLevel="0" collapsed="false">
      <c r="A316" s="18" t="n">
        <v>0.405161290322581</v>
      </c>
      <c r="B316" s="28"/>
    </row>
    <row r="317" customFormat="false" ht="13" hidden="false" customHeight="true" outlineLevel="0" collapsed="false">
      <c r="A317" s="18" t="n">
        <v>0.407088607594937</v>
      </c>
      <c r="B317" s="28"/>
    </row>
    <row r="318" customFormat="false" ht="13" hidden="false" customHeight="true" outlineLevel="0" collapsed="false">
      <c r="A318" s="18" t="n">
        <v>0.408701298701299</v>
      </c>
      <c r="B318" s="28"/>
    </row>
    <row r="319" customFormat="false" ht="13" hidden="false" customHeight="true" outlineLevel="0" collapsed="false">
      <c r="A319" s="18" t="n">
        <v>0.409876543209877</v>
      </c>
      <c r="B319" s="28"/>
    </row>
    <row r="320" customFormat="false" ht="13" hidden="false" customHeight="true" outlineLevel="0" collapsed="false">
      <c r="A320" s="18" t="n">
        <v>0.410416666666667</v>
      </c>
      <c r="B320" s="28"/>
    </row>
    <row r="321" customFormat="false" ht="13" hidden="false" customHeight="true" outlineLevel="0" collapsed="false">
      <c r="A321" s="18" t="n">
        <v>0.411645569620253</v>
      </c>
      <c r="B321" s="28"/>
    </row>
    <row r="322" customFormat="false" ht="13" hidden="false" customHeight="true" outlineLevel="0" collapsed="false">
      <c r="A322" s="18" t="n">
        <v>0.412962962962963</v>
      </c>
      <c r="B322" s="28"/>
    </row>
    <row r="323" customFormat="false" ht="13" hidden="false" customHeight="true" outlineLevel="0" collapsed="false">
      <c r="A323" s="18" t="n">
        <v>0.413170731707317</v>
      </c>
      <c r="B323" s="28"/>
    </row>
    <row r="324" customFormat="false" ht="13" hidden="false" customHeight="true" outlineLevel="0" collapsed="false">
      <c r="A324" s="18" t="n">
        <v>0.415692307692308</v>
      </c>
      <c r="B324" s="28"/>
    </row>
    <row r="325" customFormat="false" ht="13" hidden="false" customHeight="true" outlineLevel="0" collapsed="false">
      <c r="A325" s="18" t="n">
        <v>0.415696202531646</v>
      </c>
      <c r="B325" s="28"/>
    </row>
    <row r="326" customFormat="false" ht="13" hidden="false" customHeight="true" outlineLevel="0" collapsed="false">
      <c r="A326" s="18" t="n">
        <v>0.41625</v>
      </c>
      <c r="B326" s="28"/>
    </row>
    <row r="327" customFormat="false" ht="13" hidden="false" customHeight="true" outlineLevel="0" collapsed="false">
      <c r="A327" s="18" t="n">
        <v>0.4175</v>
      </c>
      <c r="B327" s="28"/>
    </row>
    <row r="328" customFormat="false" ht="13" hidden="false" customHeight="true" outlineLevel="0" collapsed="false">
      <c r="A328" s="18" t="n">
        <v>0.418271604938272</v>
      </c>
      <c r="B328" s="28"/>
    </row>
    <row r="329" customFormat="false" ht="13" hidden="false" customHeight="true" outlineLevel="0" collapsed="false">
      <c r="A329" s="18" t="n">
        <v>0.418571428571429</v>
      </c>
      <c r="B329" s="28"/>
    </row>
    <row r="330" customFormat="false" ht="13" hidden="false" customHeight="true" outlineLevel="0" collapsed="false">
      <c r="A330" s="18" t="n">
        <v>0.418648648648649</v>
      </c>
      <c r="B330" s="28"/>
    </row>
    <row r="331" customFormat="false" ht="13" hidden="false" customHeight="true" outlineLevel="0" collapsed="false">
      <c r="A331" s="18" t="n">
        <v>0.420909090909091</v>
      </c>
      <c r="B331" s="28"/>
    </row>
    <row r="332" customFormat="false" ht="13" hidden="false" customHeight="true" outlineLevel="0" collapsed="false">
      <c r="A332" s="18" t="n">
        <v>0.423194444444444</v>
      </c>
      <c r="B332" s="28"/>
    </row>
    <row r="333" customFormat="false" ht="13" hidden="false" customHeight="true" outlineLevel="0" collapsed="false">
      <c r="A333" s="18" t="n">
        <v>0.423292682926829</v>
      </c>
      <c r="B333" s="28"/>
    </row>
    <row r="334" customFormat="false" ht="13" hidden="false" customHeight="true" outlineLevel="0" collapsed="false">
      <c r="A334" s="18" t="n">
        <v>0.425</v>
      </c>
      <c r="B334" s="28"/>
    </row>
    <row r="335" customFormat="false" ht="13" hidden="false" customHeight="true" outlineLevel="0" collapsed="false">
      <c r="A335" s="18" t="n">
        <v>0.425</v>
      </c>
      <c r="B335" s="28"/>
    </row>
    <row r="336" customFormat="false" ht="13" hidden="false" customHeight="true" outlineLevel="0" collapsed="false">
      <c r="A336" s="18" t="n">
        <v>0.425121951219512</v>
      </c>
      <c r="B336" s="28"/>
    </row>
    <row r="337" customFormat="false" ht="13" hidden="false" customHeight="true" outlineLevel="0" collapsed="false">
      <c r="A337" s="18" t="n">
        <v>0.425365853658537</v>
      </c>
      <c r="B337" s="28"/>
    </row>
    <row r="338" customFormat="false" ht="13" hidden="false" customHeight="true" outlineLevel="0" collapsed="false">
      <c r="A338" s="18" t="n">
        <v>0.427808219178082</v>
      </c>
      <c r="B338" s="28"/>
    </row>
    <row r="339" customFormat="false" ht="13" hidden="false" customHeight="true" outlineLevel="0" collapsed="false">
      <c r="A339" s="18" t="n">
        <v>0.428974358974359</v>
      </c>
      <c r="B339" s="28"/>
    </row>
    <row r="340" customFormat="false" ht="13" hidden="false" customHeight="true" outlineLevel="0" collapsed="false">
      <c r="A340" s="18" t="n">
        <v>0.429041095890411</v>
      </c>
      <c r="B340" s="28"/>
    </row>
    <row r="341" customFormat="false" ht="13" hidden="false" customHeight="true" outlineLevel="0" collapsed="false">
      <c r="A341" s="18" t="n">
        <v>0.42974358974359</v>
      </c>
      <c r="B341" s="28"/>
    </row>
    <row r="342" customFormat="false" ht="13" hidden="false" customHeight="true" outlineLevel="0" collapsed="false">
      <c r="A342" s="18" t="n">
        <v>0.430975609756098</v>
      </c>
      <c r="B342" s="28"/>
    </row>
    <row r="343" customFormat="false" ht="13" hidden="false" customHeight="true" outlineLevel="0" collapsed="false">
      <c r="A343" s="18" t="n">
        <v>0.43109756097561</v>
      </c>
      <c r="B343" s="28"/>
    </row>
    <row r="344" customFormat="false" ht="13" hidden="false" customHeight="true" outlineLevel="0" collapsed="false">
      <c r="A344" s="18" t="n">
        <v>0.431818181818182</v>
      </c>
      <c r="B344" s="28"/>
    </row>
    <row r="345" customFormat="false" ht="13" hidden="false" customHeight="true" outlineLevel="0" collapsed="false">
      <c r="A345" s="18" t="n">
        <v>0.435441176470588</v>
      </c>
      <c r="B345" s="28"/>
    </row>
    <row r="346" customFormat="false" ht="13" hidden="false" customHeight="true" outlineLevel="0" collapsed="false">
      <c r="A346" s="18" t="n">
        <v>0.436219512195122</v>
      </c>
      <c r="B346" s="28"/>
    </row>
    <row r="347" customFormat="false" ht="13" hidden="false" customHeight="true" outlineLevel="0" collapsed="false">
      <c r="A347" s="18" t="n">
        <v>0.440126582278481</v>
      </c>
      <c r="B347" s="28"/>
    </row>
    <row r="348" customFormat="false" ht="13" hidden="false" customHeight="true" outlineLevel="0" collapsed="false">
      <c r="A348" s="18" t="n">
        <v>0.440487804878049</v>
      </c>
      <c r="B348" s="28"/>
    </row>
    <row r="349" customFormat="false" ht="13" hidden="false" customHeight="true" outlineLevel="0" collapsed="false">
      <c r="A349" s="18" t="n">
        <v>0.44078431372549</v>
      </c>
      <c r="B349" s="28"/>
    </row>
    <row r="350" customFormat="false" ht="13" hidden="false" customHeight="true" outlineLevel="0" collapsed="false">
      <c r="A350" s="18" t="n">
        <v>0.441911764705882</v>
      </c>
      <c r="B350" s="28"/>
    </row>
    <row r="351" customFormat="false" ht="13" hidden="false" customHeight="true" outlineLevel="0" collapsed="false">
      <c r="A351" s="18" t="n">
        <v>0.442028985507246</v>
      </c>
      <c r="B351" s="28"/>
    </row>
    <row r="352" customFormat="false" ht="13" hidden="false" customHeight="true" outlineLevel="0" collapsed="false">
      <c r="A352" s="18" t="n">
        <v>0.442857142857143</v>
      </c>
      <c r="B352" s="28"/>
    </row>
    <row r="353" customFormat="false" ht="13" hidden="false" customHeight="true" outlineLevel="0" collapsed="false">
      <c r="A353" s="18" t="n">
        <v>0.444716981132075</v>
      </c>
      <c r="B353" s="28"/>
    </row>
    <row r="354" customFormat="false" ht="13" hidden="false" customHeight="true" outlineLevel="0" collapsed="false">
      <c r="A354" s="18" t="n">
        <v>0.444814814814815</v>
      </c>
      <c r="B354" s="28"/>
    </row>
    <row r="355" customFormat="false" ht="13" hidden="false" customHeight="true" outlineLevel="0" collapsed="false">
      <c r="A355" s="18" t="n">
        <v>0.446041666666667</v>
      </c>
      <c r="B355" s="28"/>
    </row>
    <row r="356" customFormat="false" ht="13" hidden="false" customHeight="true" outlineLevel="0" collapsed="false">
      <c r="A356" s="18" t="n">
        <v>0.448125</v>
      </c>
      <c r="B356" s="28"/>
    </row>
    <row r="357" customFormat="false" ht="13" hidden="false" customHeight="true" outlineLevel="0" collapsed="false">
      <c r="A357" s="18" t="n">
        <v>0.449078947368421</v>
      </c>
      <c r="B357" s="28"/>
    </row>
    <row r="358" customFormat="false" ht="13" hidden="false" customHeight="true" outlineLevel="0" collapsed="false">
      <c r="A358" s="18" t="n">
        <v>0.449135802469136</v>
      </c>
      <c r="B358" s="28"/>
    </row>
    <row r="359" customFormat="false" ht="13" hidden="false" customHeight="true" outlineLevel="0" collapsed="false">
      <c r="A359" s="18" t="n">
        <v>0.449506172839506</v>
      </c>
      <c r="B359" s="28"/>
    </row>
    <row r="360" customFormat="false" ht="13" hidden="false" customHeight="true" outlineLevel="0" collapsed="false">
      <c r="A360" s="18" t="n">
        <v>0.449777777777778</v>
      </c>
      <c r="B360" s="28"/>
    </row>
    <row r="361" customFormat="false" ht="13" hidden="false" customHeight="true" outlineLevel="0" collapsed="false">
      <c r="A361" s="18" t="n">
        <v>0.451139240506329</v>
      </c>
      <c r="B361" s="28"/>
    </row>
    <row r="362" customFormat="false" ht="13" hidden="false" customHeight="true" outlineLevel="0" collapsed="false">
      <c r="A362" s="18" t="n">
        <v>0.452698412698413</v>
      </c>
      <c r="B362" s="28"/>
    </row>
    <row r="363" customFormat="false" ht="13" hidden="false" customHeight="true" outlineLevel="0" collapsed="false">
      <c r="A363" s="18" t="n">
        <v>0.455</v>
      </c>
      <c r="B363" s="28"/>
    </row>
    <row r="364" customFormat="false" ht="13" hidden="false" customHeight="true" outlineLevel="0" collapsed="false">
      <c r="A364" s="18" t="n">
        <v>0.456363636363636</v>
      </c>
      <c r="B364" s="28"/>
    </row>
    <row r="365" customFormat="false" ht="13" hidden="false" customHeight="true" outlineLevel="0" collapsed="false">
      <c r="A365" s="18" t="n">
        <v>0.4575</v>
      </c>
      <c r="B365" s="28"/>
    </row>
    <row r="366" customFormat="false" ht="13" hidden="false" customHeight="true" outlineLevel="0" collapsed="false">
      <c r="A366" s="18" t="n">
        <v>0.458571428571429</v>
      </c>
      <c r="B366" s="28"/>
    </row>
    <row r="367" customFormat="false" ht="13" hidden="false" customHeight="true" outlineLevel="0" collapsed="false">
      <c r="A367" s="18" t="n">
        <v>0.46</v>
      </c>
      <c r="B367" s="28"/>
    </row>
    <row r="368" customFormat="false" ht="13" hidden="false" customHeight="true" outlineLevel="0" collapsed="false">
      <c r="A368" s="18" t="n">
        <v>0.461194029850746</v>
      </c>
      <c r="B368" s="28"/>
    </row>
    <row r="369" customFormat="false" ht="13" hidden="false" customHeight="true" outlineLevel="0" collapsed="false">
      <c r="A369" s="18" t="n">
        <v>0.462741935483871</v>
      </c>
      <c r="B369" s="28"/>
    </row>
    <row r="370" customFormat="false" ht="13" hidden="false" customHeight="true" outlineLevel="0" collapsed="false">
      <c r="A370" s="18" t="n">
        <v>0.463611111111111</v>
      </c>
      <c r="B370" s="28"/>
    </row>
    <row r="371" customFormat="false" ht="13" hidden="false" customHeight="true" outlineLevel="0" collapsed="false">
      <c r="A371" s="18" t="n">
        <v>0.464024390243902</v>
      </c>
      <c r="B371" s="28"/>
    </row>
    <row r="372" customFormat="false" ht="13" hidden="false" customHeight="true" outlineLevel="0" collapsed="false">
      <c r="A372" s="18" t="n">
        <v>0.464487179487179</v>
      </c>
      <c r="B372" s="28"/>
    </row>
    <row r="373" customFormat="false" ht="13" hidden="false" customHeight="true" outlineLevel="0" collapsed="false">
      <c r="A373" s="18" t="n">
        <v>0.464936708860759</v>
      </c>
      <c r="B373" s="28"/>
    </row>
    <row r="374" customFormat="false" ht="13" hidden="false" customHeight="true" outlineLevel="0" collapsed="false">
      <c r="A374" s="18" t="n">
        <v>0.465606060606061</v>
      </c>
      <c r="B374" s="28"/>
    </row>
    <row r="375" customFormat="false" ht="13" hidden="false" customHeight="true" outlineLevel="0" collapsed="false">
      <c r="A375" s="18" t="n">
        <v>0.466393442622951</v>
      </c>
      <c r="B375" s="28"/>
    </row>
    <row r="376" customFormat="false" ht="13" hidden="false" customHeight="true" outlineLevel="0" collapsed="false">
      <c r="A376" s="18" t="n">
        <v>0.466438356164383</v>
      </c>
      <c r="B376" s="28"/>
    </row>
    <row r="377" customFormat="false" ht="13" hidden="false" customHeight="true" outlineLevel="0" collapsed="false">
      <c r="A377" s="18" t="n">
        <v>0.468780487804878</v>
      </c>
      <c r="B377" s="28"/>
    </row>
    <row r="378" customFormat="false" ht="13" hidden="false" customHeight="true" outlineLevel="0" collapsed="false">
      <c r="A378" s="18" t="n">
        <v>0.469390243902439</v>
      </c>
      <c r="B378" s="28"/>
    </row>
    <row r="379" customFormat="false" ht="13" hidden="false" customHeight="true" outlineLevel="0" collapsed="false">
      <c r="A379" s="18" t="n">
        <v>0.469868421052632</v>
      </c>
      <c r="B379" s="28"/>
    </row>
    <row r="380" customFormat="false" ht="13" hidden="false" customHeight="true" outlineLevel="0" collapsed="false">
      <c r="A380" s="18" t="n">
        <v>0.470615384615385</v>
      </c>
      <c r="B380" s="28"/>
    </row>
    <row r="381" customFormat="false" ht="13" hidden="false" customHeight="true" outlineLevel="0" collapsed="false">
      <c r="A381" s="18" t="n">
        <v>0.4722</v>
      </c>
      <c r="B381" s="28"/>
    </row>
    <row r="382" customFormat="false" ht="13" hidden="false" customHeight="true" outlineLevel="0" collapsed="false">
      <c r="A382" s="18" t="n">
        <v>0.473466666666667</v>
      </c>
      <c r="B382" s="28"/>
    </row>
    <row r="383" customFormat="false" ht="13" hidden="false" customHeight="true" outlineLevel="0" collapsed="false">
      <c r="A383" s="18" t="n">
        <v>0.475466666666667</v>
      </c>
      <c r="B383" s="28"/>
    </row>
    <row r="384" customFormat="false" ht="13" hidden="false" customHeight="true" outlineLevel="0" collapsed="false">
      <c r="A384" s="18" t="n">
        <v>0.475696202531646</v>
      </c>
      <c r="B384" s="28"/>
    </row>
    <row r="385" customFormat="false" ht="13" hidden="false" customHeight="true" outlineLevel="0" collapsed="false">
      <c r="A385" s="18" t="n">
        <v>0.476625</v>
      </c>
      <c r="B385" s="28"/>
    </row>
    <row r="386" customFormat="false" ht="13" hidden="false" customHeight="true" outlineLevel="0" collapsed="false">
      <c r="A386" s="18" t="n">
        <v>0.4768</v>
      </c>
      <c r="B386" s="28"/>
    </row>
    <row r="387" customFormat="false" ht="13" hidden="false" customHeight="true" outlineLevel="0" collapsed="false">
      <c r="A387" s="18" t="n">
        <v>0.478048780487805</v>
      </c>
      <c r="B387" s="28"/>
    </row>
    <row r="388" customFormat="false" ht="13" hidden="false" customHeight="true" outlineLevel="0" collapsed="false">
      <c r="A388" s="18" t="n">
        <v>0.481095890410959</v>
      </c>
      <c r="B388" s="28"/>
    </row>
    <row r="389" customFormat="false" ht="13" hidden="false" customHeight="true" outlineLevel="0" collapsed="false">
      <c r="A389" s="18" t="n">
        <v>0.48169014084507</v>
      </c>
      <c r="B389" s="28"/>
    </row>
    <row r="390" customFormat="false" ht="13" hidden="false" customHeight="true" outlineLevel="0" collapsed="false">
      <c r="A390" s="18" t="n">
        <v>0.481951219512195</v>
      </c>
      <c r="B390" s="28"/>
    </row>
    <row r="391" customFormat="false" ht="13" hidden="false" customHeight="true" outlineLevel="0" collapsed="false">
      <c r="A391" s="18" t="n">
        <v>0.484430379746835</v>
      </c>
      <c r="B391" s="28"/>
    </row>
    <row r="392" customFormat="false" ht="13" hidden="false" customHeight="true" outlineLevel="0" collapsed="false">
      <c r="A392" s="18" t="n">
        <v>0.484736842105263</v>
      </c>
      <c r="B392" s="28"/>
    </row>
    <row r="393" customFormat="false" ht="13" hidden="false" customHeight="true" outlineLevel="0" collapsed="false">
      <c r="A393" s="18" t="n">
        <v>0.484756097560976</v>
      </c>
      <c r="B393" s="28"/>
    </row>
    <row r="394" customFormat="false" ht="13" hidden="false" customHeight="true" outlineLevel="0" collapsed="false">
      <c r="A394" s="18" t="n">
        <v>0.485151515151515</v>
      </c>
      <c r="B394" s="28"/>
    </row>
    <row r="395" customFormat="false" ht="13" hidden="false" customHeight="true" outlineLevel="0" collapsed="false">
      <c r="A395" s="18" t="n">
        <v>0.485573770491803</v>
      </c>
      <c r="B395" s="28"/>
    </row>
    <row r="396" customFormat="false" ht="13" hidden="false" customHeight="true" outlineLevel="0" collapsed="false">
      <c r="A396" s="18" t="n">
        <v>0.489838709677419</v>
      </c>
      <c r="B396" s="28"/>
    </row>
    <row r="397" customFormat="false" ht="13" hidden="false" customHeight="true" outlineLevel="0" collapsed="false">
      <c r="A397" s="18" t="n">
        <v>0.491176470588235</v>
      </c>
      <c r="B397" s="28"/>
    </row>
    <row r="398" customFormat="false" ht="13" hidden="false" customHeight="true" outlineLevel="0" collapsed="false">
      <c r="A398" s="18" t="n">
        <v>0.492957746478873</v>
      </c>
      <c r="B398" s="28"/>
    </row>
    <row r="399" customFormat="false" ht="13" hidden="false" customHeight="true" outlineLevel="0" collapsed="false">
      <c r="A399" s="18" t="n">
        <v>0.493972602739726</v>
      </c>
      <c r="B399" s="28"/>
    </row>
    <row r="400" customFormat="false" ht="13" hidden="false" customHeight="true" outlineLevel="0" collapsed="false">
      <c r="A400" s="18" t="n">
        <v>0.495208333333333</v>
      </c>
      <c r="B400" s="28"/>
    </row>
    <row r="401" customFormat="false" ht="13" hidden="false" customHeight="true" outlineLevel="0" collapsed="false">
      <c r="A401" s="18" t="n">
        <v>0.498875</v>
      </c>
      <c r="B401" s="28"/>
    </row>
    <row r="402" customFormat="false" ht="13" hidden="false" customHeight="true" outlineLevel="0" collapsed="false">
      <c r="A402" s="18" t="n">
        <v>0.500704225352113</v>
      </c>
      <c r="B402" s="28"/>
    </row>
    <row r="403" customFormat="false" ht="13" hidden="false" customHeight="true" outlineLevel="0" collapsed="false">
      <c r="A403" s="18" t="n">
        <v>0.50525641025641</v>
      </c>
      <c r="B403" s="28"/>
    </row>
    <row r="404" customFormat="false" ht="13" hidden="false" customHeight="true" outlineLevel="0" collapsed="false">
      <c r="A404" s="18" t="n">
        <v>0.505416666666667</v>
      </c>
      <c r="B404" s="28"/>
    </row>
    <row r="405" customFormat="false" ht="13" hidden="false" customHeight="true" outlineLevel="0" collapsed="false">
      <c r="A405" s="18" t="n">
        <v>0.506</v>
      </c>
      <c r="B405" s="28"/>
    </row>
    <row r="406" customFormat="false" ht="13" hidden="false" customHeight="true" outlineLevel="0" collapsed="false">
      <c r="A406" s="18" t="n">
        <v>0.507368421052632</v>
      </c>
      <c r="B406" s="28"/>
    </row>
    <row r="407" customFormat="false" ht="13" hidden="false" customHeight="true" outlineLevel="0" collapsed="false">
      <c r="A407" s="18" t="n">
        <v>0.509756097560976</v>
      </c>
      <c r="B407" s="28"/>
    </row>
    <row r="408" customFormat="false" ht="13" hidden="false" customHeight="true" outlineLevel="0" collapsed="false">
      <c r="A408" s="18" t="n">
        <v>0.50984126984127</v>
      </c>
      <c r="B408" s="28"/>
    </row>
    <row r="409" customFormat="false" ht="13" hidden="false" customHeight="true" outlineLevel="0" collapsed="false">
      <c r="A409" s="18" t="n">
        <v>0.511176470588235</v>
      </c>
      <c r="B409" s="28"/>
    </row>
    <row r="410" customFormat="false" ht="13" hidden="false" customHeight="true" outlineLevel="0" collapsed="false">
      <c r="A410" s="18" t="n">
        <v>0.513035714285714</v>
      </c>
      <c r="B410" s="28"/>
    </row>
    <row r="411" customFormat="false" ht="13" hidden="false" customHeight="true" outlineLevel="0" collapsed="false">
      <c r="A411" s="18" t="n">
        <v>0.514390243902439</v>
      </c>
      <c r="B411" s="28"/>
    </row>
    <row r="412" customFormat="false" ht="13" hidden="false" customHeight="true" outlineLevel="0" collapsed="false">
      <c r="A412" s="18" t="n">
        <v>0.521111111111111</v>
      </c>
      <c r="B412" s="28"/>
    </row>
    <row r="413" customFormat="false" ht="13" hidden="false" customHeight="true" outlineLevel="0" collapsed="false">
      <c r="A413" s="18" t="n">
        <v>0.525975609756098</v>
      </c>
      <c r="B413" s="28"/>
    </row>
    <row r="414" customFormat="false" ht="13" hidden="false" customHeight="true" outlineLevel="0" collapsed="false">
      <c r="A414" s="18" t="n">
        <v>0.533125</v>
      </c>
      <c r="B414" s="28"/>
    </row>
    <row r="415" customFormat="false" ht="13" hidden="false" customHeight="true" outlineLevel="0" collapsed="false">
      <c r="A415" s="18" t="n">
        <v>0.534561403508772</v>
      </c>
      <c r="B415" s="28"/>
    </row>
    <row r="416" customFormat="false" ht="13" hidden="false" customHeight="true" outlineLevel="0" collapsed="false">
      <c r="A416" s="18" t="n">
        <v>0.537333333333333</v>
      </c>
      <c r="B416" s="28"/>
    </row>
    <row r="417" customFormat="false" ht="13" hidden="false" customHeight="true" outlineLevel="0" collapsed="false">
      <c r="A417" s="18" t="n">
        <v>0.538243243243243</v>
      </c>
      <c r="B417" s="28"/>
    </row>
    <row r="418" customFormat="false" ht="13" hidden="false" customHeight="true" outlineLevel="0" collapsed="false">
      <c r="A418" s="18" t="n">
        <v>0.538271604938272</v>
      </c>
      <c r="B418" s="28"/>
    </row>
    <row r="419" customFormat="false" ht="13" hidden="false" customHeight="true" outlineLevel="0" collapsed="false">
      <c r="A419" s="18" t="n">
        <v>0.5405</v>
      </c>
      <c r="B419" s="28"/>
    </row>
    <row r="420" customFormat="false" ht="13" hidden="false" customHeight="true" outlineLevel="0" collapsed="false">
      <c r="A420" s="18" t="n">
        <v>0.541585365853658</v>
      </c>
      <c r="B420" s="28"/>
    </row>
    <row r="421" customFormat="false" ht="13" hidden="false" customHeight="true" outlineLevel="0" collapsed="false">
      <c r="A421" s="18" t="n">
        <v>0.542647058823529</v>
      </c>
      <c r="B421" s="28"/>
    </row>
    <row r="422" customFormat="false" ht="13" hidden="false" customHeight="true" outlineLevel="0" collapsed="false">
      <c r="A422" s="18" t="n">
        <v>0.543780487804878</v>
      </c>
      <c r="B422" s="28"/>
    </row>
    <row r="423" customFormat="false" ht="13" hidden="false" customHeight="true" outlineLevel="0" collapsed="false">
      <c r="A423" s="18" t="n">
        <v>0.544545454545455</v>
      </c>
      <c r="B423" s="28"/>
    </row>
    <row r="424" customFormat="false" ht="13" hidden="false" customHeight="true" outlineLevel="0" collapsed="false">
      <c r="A424" s="18" t="n">
        <v>0.550617283950617</v>
      </c>
      <c r="B424" s="28"/>
    </row>
    <row r="425" customFormat="false" ht="13" hidden="false" customHeight="true" outlineLevel="0" collapsed="false">
      <c r="A425" s="18" t="n">
        <v>0.552739726027397</v>
      </c>
      <c r="B425" s="28"/>
    </row>
    <row r="426" customFormat="false" ht="13" hidden="false" customHeight="true" outlineLevel="0" collapsed="false">
      <c r="A426" s="18" t="n">
        <v>0.554146341463415</v>
      </c>
      <c r="B426" s="28"/>
    </row>
    <row r="427" customFormat="false" ht="13" hidden="false" customHeight="true" outlineLevel="0" collapsed="false">
      <c r="A427" s="18" t="n">
        <v>0.557931034482759</v>
      </c>
      <c r="B427" s="28"/>
    </row>
    <row r="428" customFormat="false" ht="13" hidden="false" customHeight="true" outlineLevel="0" collapsed="false">
      <c r="A428" s="18" t="n">
        <v>0.559459459459459</v>
      </c>
      <c r="B428" s="28"/>
    </row>
    <row r="429" customFormat="false" ht="13" hidden="false" customHeight="true" outlineLevel="0" collapsed="false">
      <c r="A429" s="18" t="n">
        <v>0.559871794871795</v>
      </c>
      <c r="B429" s="28"/>
    </row>
    <row r="430" customFormat="false" ht="13" hidden="false" customHeight="true" outlineLevel="0" collapsed="false">
      <c r="A430" s="18" t="n">
        <v>0.562926829268293</v>
      </c>
      <c r="B430" s="28"/>
    </row>
    <row r="431" customFormat="false" ht="13" hidden="false" customHeight="true" outlineLevel="0" collapsed="false">
      <c r="A431" s="18" t="n">
        <v>0.568780487804878</v>
      </c>
      <c r="B431" s="28"/>
    </row>
    <row r="432" customFormat="false" ht="13" hidden="false" customHeight="true" outlineLevel="0" collapsed="false">
      <c r="A432" s="18" t="n">
        <v>0.5725</v>
      </c>
      <c r="B432" s="28"/>
    </row>
    <row r="433" customFormat="false" ht="13" hidden="false" customHeight="true" outlineLevel="0" collapsed="false">
      <c r="A433" s="18" t="n">
        <v>0.575975609756098</v>
      </c>
      <c r="B433" s="28"/>
    </row>
    <row r="434" customFormat="false" ht="13" hidden="false" customHeight="true" outlineLevel="0" collapsed="false">
      <c r="A434" s="18" t="n">
        <v>0.576463414634146</v>
      </c>
      <c r="B434" s="28"/>
    </row>
    <row r="435" customFormat="false" ht="13" hidden="false" customHeight="true" outlineLevel="0" collapsed="false">
      <c r="A435" s="18" t="n">
        <v>0.577179487179487</v>
      </c>
      <c r="B435" s="28"/>
    </row>
    <row r="436" customFormat="false" ht="13" hidden="false" customHeight="true" outlineLevel="0" collapsed="false">
      <c r="A436" s="18" t="n">
        <v>0.579024390243902</v>
      </c>
      <c r="B436" s="28"/>
    </row>
    <row r="437" customFormat="false" ht="13" hidden="false" customHeight="true" outlineLevel="0" collapsed="false">
      <c r="A437" s="18" t="n">
        <v>0.579024390243902</v>
      </c>
      <c r="B437" s="28"/>
    </row>
    <row r="438" customFormat="false" ht="13" hidden="false" customHeight="true" outlineLevel="0" collapsed="false">
      <c r="A438" s="18" t="n">
        <v>0.579848484848485</v>
      </c>
      <c r="B438" s="28"/>
    </row>
    <row r="439" customFormat="false" ht="13" hidden="false" customHeight="true" outlineLevel="0" collapsed="false">
      <c r="A439" s="18" t="n">
        <v>0.582432432432432</v>
      </c>
      <c r="B439" s="28"/>
    </row>
    <row r="440" customFormat="false" ht="13" hidden="false" customHeight="true" outlineLevel="0" collapsed="false">
      <c r="A440" s="18" t="n">
        <v>0.583653846153846</v>
      </c>
      <c r="B440" s="28"/>
    </row>
    <row r="441" customFormat="false" ht="13" hidden="false" customHeight="true" outlineLevel="0" collapsed="false">
      <c r="A441" s="18" t="n">
        <v>0.584935064935065</v>
      </c>
      <c r="B441" s="28"/>
    </row>
    <row r="442" customFormat="false" ht="13" hidden="false" customHeight="true" outlineLevel="0" collapsed="false">
      <c r="A442" s="18" t="n">
        <v>0.586338028169014</v>
      </c>
      <c r="B442" s="28"/>
    </row>
    <row r="443" customFormat="false" ht="13" hidden="false" customHeight="true" outlineLevel="0" collapsed="false">
      <c r="A443" s="18" t="n">
        <v>0.588395061728395</v>
      </c>
      <c r="B443" s="28"/>
    </row>
    <row r="444" customFormat="false" ht="13" hidden="false" customHeight="true" outlineLevel="0" collapsed="false">
      <c r="A444" s="18" t="n">
        <v>0.59025974025974</v>
      </c>
      <c r="B444" s="28"/>
    </row>
    <row r="445" customFormat="false" ht="13" hidden="false" customHeight="true" outlineLevel="0" collapsed="false">
      <c r="A445" s="18" t="n">
        <v>0.590909090909091</v>
      </c>
      <c r="B445" s="28"/>
    </row>
    <row r="446" customFormat="false" ht="13" hidden="false" customHeight="true" outlineLevel="0" collapsed="false">
      <c r="A446" s="18" t="n">
        <v>0.593333333333333</v>
      </c>
      <c r="B446" s="28"/>
    </row>
    <row r="447" customFormat="false" ht="13" hidden="false" customHeight="true" outlineLevel="0" collapsed="false">
      <c r="A447" s="18" t="n">
        <v>0.595901639344262</v>
      </c>
      <c r="B447" s="28"/>
    </row>
    <row r="448" customFormat="false" ht="13" hidden="false" customHeight="true" outlineLevel="0" collapsed="false">
      <c r="A448" s="18" t="n">
        <v>0.596463414634146</v>
      </c>
      <c r="B448" s="28"/>
    </row>
    <row r="449" customFormat="false" ht="13" hidden="false" customHeight="true" outlineLevel="0" collapsed="false">
      <c r="A449" s="18" t="n">
        <v>0.596714285714286</v>
      </c>
      <c r="B449" s="28"/>
    </row>
    <row r="450" customFormat="false" ht="13" hidden="false" customHeight="true" outlineLevel="0" collapsed="false">
      <c r="A450" s="18" t="n">
        <v>0.597377049180328</v>
      </c>
      <c r="B450" s="28"/>
    </row>
    <row r="451" customFormat="false" ht="13" hidden="false" customHeight="true" outlineLevel="0" collapsed="false">
      <c r="A451" s="18" t="n">
        <v>0.598641975308642</v>
      </c>
      <c r="B451" s="28"/>
    </row>
    <row r="452" customFormat="false" ht="13" hidden="false" customHeight="true" outlineLevel="0" collapsed="false">
      <c r="A452" s="18" t="n">
        <v>0.600847457627119</v>
      </c>
      <c r="B452" s="28"/>
    </row>
    <row r="453" customFormat="false" ht="13" hidden="false" customHeight="true" outlineLevel="0" collapsed="false">
      <c r="A453" s="18" t="n">
        <v>0.6018</v>
      </c>
      <c r="B453" s="28"/>
    </row>
    <row r="454" customFormat="false" ht="13" hidden="false" customHeight="true" outlineLevel="0" collapsed="false">
      <c r="A454" s="18" t="n">
        <v>0.602380952380952</v>
      </c>
      <c r="B454" s="28"/>
    </row>
    <row r="455" customFormat="false" ht="13" hidden="false" customHeight="true" outlineLevel="0" collapsed="false">
      <c r="A455" s="18" t="n">
        <v>0.603157894736842</v>
      </c>
      <c r="B455" s="28"/>
    </row>
    <row r="456" customFormat="false" ht="13" hidden="false" customHeight="true" outlineLevel="0" collapsed="false">
      <c r="A456" s="18" t="n">
        <v>0.608292682926829</v>
      </c>
      <c r="B456" s="28"/>
    </row>
    <row r="457" customFormat="false" ht="13" hidden="false" customHeight="true" outlineLevel="0" collapsed="false">
      <c r="A457" s="18" t="n">
        <v>0.609634146341463</v>
      </c>
      <c r="B457" s="28"/>
    </row>
    <row r="458" customFormat="false" ht="13" hidden="false" customHeight="true" outlineLevel="0" collapsed="false">
      <c r="A458" s="18" t="n">
        <v>0.612716049382716</v>
      </c>
      <c r="B458" s="28"/>
    </row>
    <row r="459" customFormat="false" ht="13" hidden="false" customHeight="true" outlineLevel="0" collapsed="false">
      <c r="A459" s="18" t="n">
        <v>0.613086419753086</v>
      </c>
      <c r="B459" s="28"/>
    </row>
    <row r="460" customFormat="false" ht="13" hidden="false" customHeight="true" outlineLevel="0" collapsed="false">
      <c r="A460" s="18" t="n">
        <v>0.614545454545454</v>
      </c>
      <c r="B460" s="28"/>
    </row>
    <row r="461" customFormat="false" ht="13" hidden="false" customHeight="true" outlineLevel="0" collapsed="false">
      <c r="A461" s="18" t="n">
        <v>0.614647887323944</v>
      </c>
      <c r="B461" s="28"/>
    </row>
    <row r="462" customFormat="false" ht="13" hidden="false" customHeight="true" outlineLevel="0" collapsed="false">
      <c r="A462" s="18" t="n">
        <v>0.61551282051282</v>
      </c>
      <c r="B462" s="28"/>
    </row>
    <row r="463" customFormat="false" ht="13" hidden="false" customHeight="true" outlineLevel="0" collapsed="false">
      <c r="A463" s="18" t="n">
        <v>0.617407407407407</v>
      </c>
      <c r="B463" s="28"/>
    </row>
    <row r="464" customFormat="false" ht="13" hidden="false" customHeight="true" outlineLevel="0" collapsed="false">
      <c r="A464" s="18" t="n">
        <v>0.617901234567901</v>
      </c>
      <c r="B464" s="28"/>
    </row>
    <row r="465" customFormat="false" ht="13" hidden="false" customHeight="true" outlineLevel="0" collapsed="false">
      <c r="A465" s="18" t="n">
        <v>0.618125</v>
      </c>
      <c r="B465" s="28"/>
    </row>
    <row r="466" customFormat="false" ht="13" hidden="false" customHeight="true" outlineLevel="0" collapsed="false">
      <c r="A466" s="18" t="n">
        <v>0.623809523809524</v>
      </c>
      <c r="B466" s="28"/>
    </row>
    <row r="467" customFormat="false" ht="13" hidden="false" customHeight="true" outlineLevel="0" collapsed="false">
      <c r="A467" s="18" t="n">
        <v>0.625569620253165</v>
      </c>
      <c r="B467" s="28"/>
    </row>
    <row r="468" customFormat="false" ht="13" hidden="false" customHeight="true" outlineLevel="0" collapsed="false">
      <c r="A468" s="18" t="n">
        <v>0.627215189873418</v>
      </c>
      <c r="B468" s="28"/>
    </row>
    <row r="469" customFormat="false" ht="13" hidden="false" customHeight="true" outlineLevel="0" collapsed="false">
      <c r="A469" s="18" t="n">
        <v>0.629268292682927</v>
      </c>
      <c r="B469" s="28"/>
    </row>
    <row r="470" customFormat="false" ht="13" hidden="false" customHeight="true" outlineLevel="0" collapsed="false">
      <c r="A470" s="18" t="n">
        <v>0.631060606060606</v>
      </c>
      <c r="B470" s="28"/>
    </row>
    <row r="471" customFormat="false" ht="13" hidden="false" customHeight="true" outlineLevel="0" collapsed="false">
      <c r="A471" s="18" t="n">
        <v>0.634634146341463</v>
      </c>
      <c r="B471" s="28"/>
    </row>
    <row r="472" customFormat="false" ht="13" hidden="false" customHeight="true" outlineLevel="0" collapsed="false">
      <c r="A472" s="18" t="n">
        <v>0.635121951219512</v>
      </c>
      <c r="B472" s="28"/>
    </row>
    <row r="473" customFormat="false" ht="13" hidden="false" customHeight="true" outlineLevel="0" collapsed="false">
      <c r="A473" s="18" t="n">
        <v>0.635822784810127</v>
      </c>
      <c r="B473" s="28"/>
    </row>
    <row r="474" customFormat="false" ht="13" hidden="false" customHeight="true" outlineLevel="0" collapsed="false">
      <c r="A474" s="18" t="n">
        <v>0.636172839506173</v>
      </c>
      <c r="B474" s="28"/>
    </row>
    <row r="475" customFormat="false" ht="13" hidden="false" customHeight="true" outlineLevel="0" collapsed="false">
      <c r="A475" s="18" t="n">
        <v>0.638275862068966</v>
      </c>
      <c r="B475" s="28"/>
    </row>
    <row r="476" customFormat="false" ht="13" hidden="false" customHeight="true" outlineLevel="0" collapsed="false">
      <c r="A476" s="18" t="n">
        <v>0.638815789473684</v>
      </c>
      <c r="B476" s="28"/>
    </row>
    <row r="477" customFormat="false" ht="13" hidden="false" customHeight="true" outlineLevel="0" collapsed="false">
      <c r="A477" s="18" t="n">
        <v>0.642027027027027</v>
      </c>
      <c r="B477" s="28"/>
    </row>
    <row r="478" customFormat="false" ht="13" hidden="false" customHeight="true" outlineLevel="0" collapsed="false">
      <c r="A478" s="18" t="n">
        <v>0.646585365853659</v>
      </c>
      <c r="B478" s="28"/>
    </row>
    <row r="479" customFormat="false" ht="13" hidden="false" customHeight="true" outlineLevel="0" collapsed="false">
      <c r="A479" s="18" t="n">
        <v>0.648395061728395</v>
      </c>
      <c r="B479" s="28"/>
    </row>
    <row r="480" customFormat="false" ht="13" hidden="false" customHeight="true" outlineLevel="0" collapsed="false">
      <c r="A480" s="18" t="n">
        <v>0.648414634146342</v>
      </c>
      <c r="B480" s="28"/>
    </row>
    <row r="481" customFormat="false" ht="13" hidden="false" customHeight="true" outlineLevel="0" collapsed="false">
      <c r="A481" s="18" t="n">
        <v>0.649756097560976</v>
      </c>
      <c r="B481" s="28"/>
    </row>
    <row r="482" customFormat="false" ht="13" hidden="false" customHeight="true" outlineLevel="0" collapsed="false">
      <c r="A482" s="18" t="n">
        <v>0.652702702702703</v>
      </c>
      <c r="B482" s="28"/>
    </row>
    <row r="483" customFormat="false" ht="13" hidden="false" customHeight="true" outlineLevel="0" collapsed="false">
      <c r="A483" s="18" t="n">
        <v>0.65320987654321</v>
      </c>
      <c r="B483" s="28"/>
    </row>
    <row r="484" customFormat="false" ht="13" hidden="false" customHeight="true" outlineLevel="0" collapsed="false">
      <c r="A484" s="18" t="n">
        <v>0.653611111111111</v>
      </c>
      <c r="B484" s="28"/>
    </row>
    <row r="485" customFormat="false" ht="13" hidden="false" customHeight="true" outlineLevel="0" collapsed="false">
      <c r="A485" s="18" t="n">
        <v>0.654878048780488</v>
      </c>
      <c r="B485" s="28"/>
    </row>
    <row r="486" customFormat="false" ht="13" hidden="false" customHeight="true" outlineLevel="0" collapsed="false">
      <c r="A486" s="18" t="n">
        <v>0.655487804878049</v>
      </c>
      <c r="B486" s="28"/>
    </row>
    <row r="487" customFormat="false" ht="13" hidden="false" customHeight="true" outlineLevel="0" collapsed="false">
      <c r="A487" s="18" t="n">
        <v>0.656818181818182</v>
      </c>
      <c r="B487" s="28"/>
    </row>
    <row r="488" customFormat="false" ht="13" hidden="false" customHeight="true" outlineLevel="0" collapsed="false">
      <c r="A488" s="18" t="n">
        <v>0.6575</v>
      </c>
      <c r="B488" s="28"/>
    </row>
    <row r="489" customFormat="false" ht="13" hidden="false" customHeight="true" outlineLevel="0" collapsed="false">
      <c r="A489" s="18" t="n">
        <v>0.658414634146341</v>
      </c>
      <c r="B489" s="28"/>
    </row>
    <row r="490" customFormat="false" ht="13" hidden="false" customHeight="true" outlineLevel="0" collapsed="false">
      <c r="A490" s="18" t="n">
        <v>0.659078947368421</v>
      </c>
      <c r="B490" s="28"/>
    </row>
    <row r="491" customFormat="false" ht="13" hidden="false" customHeight="true" outlineLevel="0" collapsed="false">
      <c r="A491" s="18" t="n">
        <v>0.659634146341463</v>
      </c>
      <c r="B491" s="28"/>
    </row>
    <row r="492" customFormat="false" ht="13" hidden="false" customHeight="true" outlineLevel="0" collapsed="false">
      <c r="A492" s="18" t="n">
        <v>0.66075</v>
      </c>
      <c r="B492" s="28"/>
    </row>
    <row r="493" customFormat="false" ht="13" hidden="false" customHeight="true" outlineLevel="0" collapsed="false">
      <c r="A493" s="18" t="n">
        <v>0.661447368421053</v>
      </c>
      <c r="B493" s="28"/>
    </row>
    <row r="494" customFormat="false" ht="13" hidden="false" customHeight="true" outlineLevel="0" collapsed="false">
      <c r="A494" s="18" t="n">
        <v>0.667439024390244</v>
      </c>
      <c r="B494" s="28"/>
    </row>
    <row r="495" customFormat="false" ht="13" hidden="false" customHeight="true" outlineLevel="0" collapsed="false">
      <c r="A495" s="18" t="n">
        <v>0.66780487804878</v>
      </c>
      <c r="B495" s="28"/>
    </row>
    <row r="496" customFormat="false" ht="13" hidden="false" customHeight="true" outlineLevel="0" collapsed="false">
      <c r="A496" s="18" t="n">
        <v>0.669555555555556</v>
      </c>
      <c r="B496" s="28"/>
    </row>
    <row r="497" customFormat="false" ht="13" hidden="false" customHeight="true" outlineLevel="0" collapsed="false">
      <c r="A497" s="18" t="n">
        <v>0.670975609756098</v>
      </c>
      <c r="B497" s="28"/>
    </row>
    <row r="498" customFormat="false" ht="13" hidden="false" customHeight="true" outlineLevel="0" collapsed="false">
      <c r="A498" s="18" t="n">
        <v>0.673048780487805</v>
      </c>
      <c r="B498" s="28"/>
    </row>
    <row r="499" customFormat="false" ht="13" hidden="false" customHeight="true" outlineLevel="0" collapsed="false">
      <c r="A499" s="18" t="n">
        <v>0.677875</v>
      </c>
      <c r="B499" s="28"/>
    </row>
    <row r="500" customFormat="false" ht="13" hidden="false" customHeight="true" outlineLevel="0" collapsed="false">
      <c r="A500" s="18" t="n">
        <v>0.681269841269841</v>
      </c>
      <c r="B500" s="28"/>
    </row>
    <row r="501" customFormat="false" ht="13" hidden="false" customHeight="true" outlineLevel="0" collapsed="false">
      <c r="A501" s="18" t="n">
        <v>0.682195121951219</v>
      </c>
      <c r="B501" s="28"/>
    </row>
    <row r="502" customFormat="false" ht="13" hidden="false" customHeight="true" outlineLevel="0" collapsed="false">
      <c r="A502" s="18" t="n">
        <v>0.682405063291139</v>
      </c>
      <c r="B502" s="28"/>
    </row>
    <row r="503" customFormat="false" ht="13" hidden="false" customHeight="true" outlineLevel="0" collapsed="false">
      <c r="A503" s="18" t="n">
        <v>0.685731707317073</v>
      </c>
      <c r="B503" s="28"/>
    </row>
    <row r="504" customFormat="false" ht="13" hidden="false" customHeight="true" outlineLevel="0" collapsed="false">
      <c r="A504" s="18" t="n">
        <v>0.68887323943662</v>
      </c>
      <c r="B504" s="28"/>
    </row>
    <row r="505" customFormat="false" ht="13" hidden="false" customHeight="true" outlineLevel="0" collapsed="false">
      <c r="A505" s="18" t="n">
        <v>0.695606060606061</v>
      </c>
      <c r="B505" s="28"/>
    </row>
    <row r="506" customFormat="false" ht="13" hidden="false" customHeight="true" outlineLevel="0" collapsed="false">
      <c r="A506" s="18" t="n">
        <v>0.696463414634146</v>
      </c>
      <c r="B506" s="28"/>
    </row>
    <row r="507" customFormat="false" ht="13" hidden="false" customHeight="true" outlineLevel="0" collapsed="false">
      <c r="A507" s="18" t="n">
        <v>0.697391304347826</v>
      </c>
      <c r="B507" s="28"/>
    </row>
    <row r="508" customFormat="false" ht="13" hidden="false" customHeight="true" outlineLevel="0" collapsed="false">
      <c r="A508" s="18" t="n">
        <v>0.6975</v>
      </c>
      <c r="B508" s="28"/>
    </row>
    <row r="509" customFormat="false" ht="13" hidden="false" customHeight="true" outlineLevel="0" collapsed="false">
      <c r="A509" s="18" t="n">
        <v>0.699285714285714</v>
      </c>
      <c r="B509" s="28"/>
    </row>
    <row r="510" customFormat="false" ht="13" hidden="false" customHeight="true" outlineLevel="0" collapsed="false">
      <c r="A510" s="18" t="n">
        <v>0.70359375</v>
      </c>
      <c r="B510" s="28"/>
    </row>
    <row r="511" customFormat="false" ht="13" hidden="false" customHeight="true" outlineLevel="0" collapsed="false">
      <c r="A511" s="18" t="n">
        <v>0.705194805194805</v>
      </c>
      <c r="B511" s="28"/>
    </row>
    <row r="512" customFormat="false" ht="13" hidden="false" customHeight="true" outlineLevel="0" collapsed="false">
      <c r="A512" s="18" t="n">
        <v>0.707631578947368</v>
      </c>
      <c r="B512" s="28"/>
    </row>
    <row r="513" customFormat="false" ht="13" hidden="false" customHeight="true" outlineLevel="0" collapsed="false">
      <c r="A513" s="18" t="n">
        <v>0.708987341772152</v>
      </c>
      <c r="B513" s="28"/>
    </row>
    <row r="514" customFormat="false" ht="13" hidden="false" customHeight="true" outlineLevel="0" collapsed="false">
      <c r="A514" s="18" t="n">
        <v>0.709142857142857</v>
      </c>
      <c r="B514" s="28"/>
    </row>
    <row r="515" customFormat="false" ht="13" hidden="false" customHeight="true" outlineLevel="0" collapsed="false">
      <c r="A515" s="18" t="n">
        <v>0.711052631578947</v>
      </c>
      <c r="B515" s="28"/>
    </row>
    <row r="516" customFormat="false" ht="13" hidden="false" customHeight="true" outlineLevel="0" collapsed="false">
      <c r="A516" s="18" t="n">
        <v>0.720634920634921</v>
      </c>
      <c r="B516" s="28"/>
    </row>
    <row r="517" customFormat="false" ht="13" hidden="false" customHeight="true" outlineLevel="0" collapsed="false">
      <c r="A517" s="18" t="n">
        <v>0.720714285714286</v>
      </c>
      <c r="B517" s="28"/>
    </row>
    <row r="518" customFormat="false" ht="13" hidden="false" customHeight="true" outlineLevel="0" collapsed="false">
      <c r="A518" s="18" t="n">
        <v>0.724512195121951</v>
      </c>
      <c r="B518" s="28"/>
    </row>
    <row r="519" customFormat="false" ht="13" hidden="false" customHeight="true" outlineLevel="0" collapsed="false">
      <c r="A519" s="18" t="n">
        <v>0.724927536231884</v>
      </c>
      <c r="B519" s="28"/>
    </row>
    <row r="520" customFormat="false" ht="13" hidden="false" customHeight="true" outlineLevel="0" collapsed="false">
      <c r="A520" s="18" t="n">
        <v>0.725975609756098</v>
      </c>
      <c r="B520" s="28"/>
    </row>
    <row r="521" customFormat="false" ht="13" hidden="false" customHeight="true" outlineLevel="0" collapsed="false">
      <c r="A521" s="18" t="n">
        <v>0.726428571428571</v>
      </c>
      <c r="B521" s="28"/>
    </row>
    <row r="522" customFormat="false" ht="13" hidden="false" customHeight="true" outlineLevel="0" collapsed="false">
      <c r="A522" s="18" t="n">
        <v>0.734473684210526</v>
      </c>
      <c r="B522" s="28"/>
    </row>
    <row r="523" customFormat="false" ht="13" hidden="false" customHeight="true" outlineLevel="0" collapsed="false">
      <c r="A523" s="18" t="n">
        <v>0.735614035087719</v>
      </c>
      <c r="B523" s="28"/>
    </row>
    <row r="524" customFormat="false" ht="13" hidden="false" customHeight="true" outlineLevel="0" collapsed="false">
      <c r="A524" s="18" t="n">
        <v>0.740121951219512</v>
      </c>
      <c r="B524" s="28"/>
    </row>
    <row r="525" customFormat="false" ht="13" hidden="false" customHeight="true" outlineLevel="0" collapsed="false">
      <c r="A525" s="18" t="n">
        <v>0.741829268292683</v>
      </c>
      <c r="B525" s="28"/>
    </row>
    <row r="526" customFormat="false" ht="13" hidden="false" customHeight="true" outlineLevel="0" collapsed="false">
      <c r="A526" s="18" t="n">
        <v>0.746805555555556</v>
      </c>
      <c r="B526" s="28"/>
    </row>
    <row r="527" customFormat="false" ht="13" hidden="false" customHeight="true" outlineLevel="0" collapsed="false">
      <c r="A527" s="18" t="n">
        <v>0.750243902439024</v>
      </c>
      <c r="B527" s="28"/>
    </row>
    <row r="528" customFormat="false" ht="13" hidden="false" customHeight="true" outlineLevel="0" collapsed="false">
      <c r="A528" s="18" t="n">
        <v>0.750735294117647</v>
      </c>
      <c r="B528" s="28"/>
    </row>
    <row r="529" customFormat="false" ht="13" hidden="false" customHeight="true" outlineLevel="0" collapsed="false">
      <c r="A529" s="18" t="n">
        <v>0.757446808510638</v>
      </c>
      <c r="B529" s="28"/>
    </row>
    <row r="530" customFormat="false" ht="13" hidden="false" customHeight="true" outlineLevel="0" collapsed="false">
      <c r="A530" s="18" t="n">
        <v>0.757560975609756</v>
      </c>
      <c r="B530" s="28"/>
    </row>
    <row r="531" customFormat="false" ht="13" hidden="false" customHeight="true" outlineLevel="0" collapsed="false">
      <c r="A531" s="18" t="n">
        <v>0.758225806451613</v>
      </c>
      <c r="B531" s="28"/>
    </row>
    <row r="532" customFormat="false" ht="13" hidden="false" customHeight="true" outlineLevel="0" collapsed="false">
      <c r="A532" s="18" t="n">
        <v>0.765</v>
      </c>
      <c r="B532" s="28"/>
    </row>
    <row r="533" customFormat="false" ht="13" hidden="false" customHeight="true" outlineLevel="0" collapsed="false">
      <c r="A533" s="18" t="n">
        <v>0.766451612903226</v>
      </c>
      <c r="B533" s="28"/>
    </row>
    <row r="534" customFormat="false" ht="13" hidden="false" customHeight="true" outlineLevel="0" collapsed="false">
      <c r="A534" s="18" t="n">
        <v>0.769142857142857</v>
      </c>
      <c r="B534" s="28"/>
    </row>
    <row r="535" customFormat="false" ht="13" hidden="false" customHeight="true" outlineLevel="0" collapsed="false">
      <c r="A535" s="18" t="n">
        <v>0.777682926829268</v>
      </c>
      <c r="B535" s="28"/>
    </row>
    <row r="536" customFormat="false" ht="13" hidden="false" customHeight="true" outlineLevel="0" collapsed="false">
      <c r="A536" s="18" t="n">
        <v>0.778181818181818</v>
      </c>
      <c r="B536" s="28"/>
    </row>
    <row r="537" customFormat="false" ht="13" hidden="false" customHeight="true" outlineLevel="0" collapsed="false">
      <c r="A537" s="18" t="n">
        <v>0.778205128205128</v>
      </c>
      <c r="B537" s="28"/>
    </row>
    <row r="538" customFormat="false" ht="13" hidden="false" customHeight="true" outlineLevel="0" collapsed="false">
      <c r="A538" s="18" t="n">
        <v>0.77890243902439</v>
      </c>
      <c r="B538" s="28"/>
    </row>
    <row r="539" customFormat="false" ht="13" hidden="false" customHeight="true" outlineLevel="0" collapsed="false">
      <c r="A539" s="18" t="n">
        <v>0.78109375</v>
      </c>
      <c r="B539" s="28"/>
    </row>
    <row r="540" customFormat="false" ht="13" hidden="false" customHeight="true" outlineLevel="0" collapsed="false">
      <c r="A540" s="18" t="n">
        <v>0.782784810126582</v>
      </c>
      <c r="B540" s="28"/>
    </row>
    <row r="541" customFormat="false" ht="13" hidden="false" customHeight="true" outlineLevel="0" collapsed="false">
      <c r="A541" s="18" t="n">
        <v>0.783589743589744</v>
      </c>
      <c r="B541" s="28"/>
    </row>
    <row r="542" customFormat="false" ht="13" hidden="false" customHeight="true" outlineLevel="0" collapsed="false">
      <c r="A542" s="18" t="n">
        <v>0.784078947368421</v>
      </c>
      <c r="B542" s="28"/>
    </row>
    <row r="543" customFormat="false" ht="13" hidden="false" customHeight="true" outlineLevel="0" collapsed="false">
      <c r="A543" s="18" t="n">
        <v>0.790243902439024</v>
      </c>
      <c r="B543" s="28"/>
    </row>
    <row r="544" customFormat="false" ht="13" hidden="false" customHeight="true" outlineLevel="0" collapsed="false">
      <c r="A544" s="18" t="n">
        <v>0.794390243902439</v>
      </c>
      <c r="B544" s="28"/>
    </row>
    <row r="545" customFormat="false" ht="13" hidden="false" customHeight="true" outlineLevel="0" collapsed="false">
      <c r="A545" s="18" t="n">
        <v>0.797820512820513</v>
      </c>
      <c r="B545" s="28"/>
    </row>
    <row r="546" customFormat="false" ht="13" hidden="false" customHeight="true" outlineLevel="0" collapsed="false">
      <c r="A546" s="18" t="n">
        <v>0.805121951219512</v>
      </c>
      <c r="B546" s="28"/>
    </row>
    <row r="547" customFormat="false" ht="13" hidden="false" customHeight="true" outlineLevel="0" collapsed="false">
      <c r="A547" s="18" t="n">
        <v>0.809516129032258</v>
      </c>
      <c r="B547" s="28"/>
    </row>
    <row r="548" customFormat="false" ht="13" hidden="false" customHeight="true" outlineLevel="0" collapsed="false">
      <c r="A548" s="18" t="n">
        <v>0.812195121951219</v>
      </c>
      <c r="B548" s="28"/>
    </row>
    <row r="549" customFormat="false" ht="13" hidden="false" customHeight="true" outlineLevel="0" collapsed="false">
      <c r="A549" s="18" t="n">
        <v>0.816543209876543</v>
      </c>
      <c r="B549" s="28"/>
    </row>
    <row r="550" customFormat="false" ht="13" hidden="false" customHeight="true" outlineLevel="0" collapsed="false">
      <c r="A550" s="18" t="n">
        <v>0.817317073170732</v>
      </c>
      <c r="B550" s="28"/>
    </row>
    <row r="551" customFormat="false" ht="13" hidden="false" customHeight="true" outlineLevel="0" collapsed="false">
      <c r="A551" s="18" t="n">
        <v>0.820246913580247</v>
      </c>
      <c r="B551" s="28"/>
    </row>
    <row r="552" customFormat="false" ht="13" hidden="false" customHeight="true" outlineLevel="0" collapsed="false">
      <c r="A552" s="18" t="n">
        <v>0.82225</v>
      </c>
      <c r="B552" s="28"/>
    </row>
    <row r="553" customFormat="false" ht="13" hidden="false" customHeight="true" outlineLevel="0" collapsed="false">
      <c r="A553" s="18" t="n">
        <v>0.827901234567901</v>
      </c>
      <c r="B553" s="28"/>
    </row>
    <row r="554" customFormat="false" ht="13" hidden="false" customHeight="true" outlineLevel="0" collapsed="false">
      <c r="A554" s="18" t="n">
        <v>0.830493827160494</v>
      </c>
      <c r="B554" s="28"/>
    </row>
    <row r="555" customFormat="false" ht="13" hidden="false" customHeight="true" outlineLevel="0" collapsed="false">
      <c r="A555" s="18" t="n">
        <v>0.830886075949367</v>
      </c>
      <c r="B555" s="28"/>
    </row>
    <row r="556" customFormat="false" ht="13" hidden="false" customHeight="true" outlineLevel="0" collapsed="false">
      <c r="A556" s="18" t="n">
        <v>0.831948051948052</v>
      </c>
      <c r="B556" s="28"/>
    </row>
    <row r="557" customFormat="false" ht="13" hidden="false" customHeight="true" outlineLevel="0" collapsed="false">
      <c r="A557" s="18" t="n">
        <v>0.833292682926829</v>
      </c>
      <c r="B557" s="28"/>
    </row>
    <row r="558" customFormat="false" ht="13" hidden="false" customHeight="true" outlineLevel="0" collapsed="false">
      <c r="A558" s="18" t="n">
        <v>0.843333333333333</v>
      </c>
      <c r="B558" s="28"/>
    </row>
    <row r="559" customFormat="false" ht="13" hidden="false" customHeight="true" outlineLevel="0" collapsed="false">
      <c r="A559" s="18" t="n">
        <v>0.845774647887324</v>
      </c>
      <c r="B559" s="28"/>
    </row>
    <row r="560" customFormat="false" ht="13" hidden="false" customHeight="true" outlineLevel="0" collapsed="false">
      <c r="A560" s="18" t="n">
        <v>0.852368421052632</v>
      </c>
      <c r="B560" s="28"/>
    </row>
    <row r="561" customFormat="false" ht="13" hidden="false" customHeight="true" outlineLevel="0" collapsed="false">
      <c r="A561" s="18" t="n">
        <v>0.853658536585366</v>
      </c>
      <c r="B561" s="28"/>
    </row>
    <row r="562" customFormat="false" ht="13" hidden="false" customHeight="true" outlineLevel="0" collapsed="false">
      <c r="A562" s="18" t="n">
        <v>0.856410256410256</v>
      </c>
      <c r="B562" s="28"/>
    </row>
    <row r="563" customFormat="false" ht="13" hidden="false" customHeight="true" outlineLevel="0" collapsed="false">
      <c r="A563" s="18" t="n">
        <v>0.856538461538461</v>
      </c>
      <c r="B563" s="28"/>
    </row>
    <row r="564" customFormat="false" ht="13" hidden="false" customHeight="true" outlineLevel="0" collapsed="false">
      <c r="A564" s="18" t="n">
        <v>0.856538461538462</v>
      </c>
      <c r="B564" s="28"/>
    </row>
    <row r="565" customFormat="false" ht="13" hidden="false" customHeight="true" outlineLevel="0" collapsed="false">
      <c r="A565" s="18" t="n">
        <v>0.863170731707317</v>
      </c>
      <c r="B565" s="28"/>
    </row>
    <row r="566" customFormat="false" ht="13" hidden="false" customHeight="true" outlineLevel="0" collapsed="false">
      <c r="A566" s="18" t="n">
        <v>0.863780487804878</v>
      </c>
      <c r="B566" s="28"/>
    </row>
    <row r="567" customFormat="false" ht="13" hidden="false" customHeight="true" outlineLevel="0" collapsed="false">
      <c r="A567" s="18" t="n">
        <v>0.864146341463415</v>
      </c>
      <c r="B567" s="28"/>
    </row>
    <row r="568" customFormat="false" ht="13" hidden="false" customHeight="true" outlineLevel="0" collapsed="false">
      <c r="A568" s="18" t="n">
        <v>0.875365853658537</v>
      </c>
      <c r="B568" s="28"/>
    </row>
    <row r="569" customFormat="false" ht="13" hidden="false" customHeight="true" outlineLevel="0" collapsed="false">
      <c r="A569" s="18" t="n">
        <v>0.876913580246914</v>
      </c>
      <c r="B569" s="28"/>
    </row>
    <row r="570" customFormat="false" ht="13" hidden="false" customHeight="true" outlineLevel="0" collapsed="false">
      <c r="A570" s="18" t="n">
        <v>0.882337662337662</v>
      </c>
      <c r="B570" s="28"/>
    </row>
    <row r="571" customFormat="false" ht="13" hidden="false" customHeight="true" outlineLevel="0" collapsed="false">
      <c r="A571" s="18" t="n">
        <v>0.883857142857143</v>
      </c>
      <c r="B571" s="28"/>
    </row>
    <row r="572" customFormat="false" ht="13" hidden="false" customHeight="true" outlineLevel="0" collapsed="false">
      <c r="A572" s="18" t="n">
        <v>0.888536585365854</v>
      </c>
      <c r="B572" s="28"/>
    </row>
    <row r="573" customFormat="false" ht="13" hidden="false" customHeight="true" outlineLevel="0" collapsed="false">
      <c r="A573" s="18" t="n">
        <v>0.889878048780488</v>
      </c>
      <c r="B573" s="28"/>
    </row>
    <row r="574" customFormat="false" ht="13" hidden="false" customHeight="true" outlineLevel="0" collapsed="false">
      <c r="A574" s="18" t="n">
        <v>0.89390243902439</v>
      </c>
      <c r="B574" s="28"/>
    </row>
    <row r="575" customFormat="false" ht="13" hidden="false" customHeight="true" outlineLevel="0" collapsed="false">
      <c r="A575" s="18" t="n">
        <v>0.894615384615384</v>
      </c>
      <c r="B575" s="28"/>
    </row>
    <row r="576" customFormat="false" ht="13" hidden="false" customHeight="true" outlineLevel="0" collapsed="false">
      <c r="A576" s="18" t="n">
        <v>0.894878048780488</v>
      </c>
      <c r="B576" s="28"/>
    </row>
    <row r="577" customFormat="false" ht="13" hidden="false" customHeight="true" outlineLevel="0" collapsed="false">
      <c r="A577" s="18" t="n">
        <v>0.89609756097561</v>
      </c>
      <c r="B577" s="28"/>
    </row>
    <row r="578" customFormat="false" ht="13" hidden="false" customHeight="true" outlineLevel="0" collapsed="false">
      <c r="A578" s="18" t="n">
        <v>0.897341772151899</v>
      </c>
      <c r="B578" s="28"/>
    </row>
    <row r="579" customFormat="false" ht="13" hidden="false" customHeight="true" outlineLevel="0" collapsed="false">
      <c r="A579" s="18" t="n">
        <v>0.899634146341463</v>
      </c>
      <c r="B579" s="28"/>
    </row>
    <row r="580" customFormat="false" ht="13" hidden="false" customHeight="true" outlineLevel="0" collapsed="false">
      <c r="A580" s="18" t="n">
        <v>0.899871794871795</v>
      </c>
      <c r="B580" s="28"/>
    </row>
    <row r="581" customFormat="false" ht="13" hidden="false" customHeight="true" outlineLevel="0" collapsed="false">
      <c r="A581" s="18" t="n">
        <v>0.901025641025641</v>
      </c>
      <c r="B581" s="28"/>
    </row>
    <row r="582" customFormat="false" ht="13" hidden="false" customHeight="true" outlineLevel="0" collapsed="false">
      <c r="A582" s="18" t="n">
        <v>0.90472972972973</v>
      </c>
      <c r="B582" s="28"/>
    </row>
    <row r="583" customFormat="false" ht="13" hidden="false" customHeight="true" outlineLevel="0" collapsed="false">
      <c r="A583" s="18" t="n">
        <v>0.912195121951219</v>
      </c>
      <c r="B583" s="28"/>
    </row>
    <row r="584" customFormat="false" ht="13" hidden="false" customHeight="true" outlineLevel="0" collapsed="false">
      <c r="A584" s="18" t="n">
        <v>0.914626865671642</v>
      </c>
      <c r="B584" s="28"/>
    </row>
    <row r="585" customFormat="false" ht="13" hidden="false" customHeight="true" outlineLevel="0" collapsed="false">
      <c r="A585" s="18" t="n">
        <v>0.925324675324675</v>
      </c>
      <c r="B585" s="28"/>
    </row>
    <row r="586" customFormat="false" ht="13" hidden="false" customHeight="true" outlineLevel="0" collapsed="false">
      <c r="A586" s="18" t="n">
        <v>0.932317073170732</v>
      </c>
      <c r="B586" s="28"/>
    </row>
    <row r="587" customFormat="false" ht="13" hidden="false" customHeight="true" outlineLevel="0" collapsed="false">
      <c r="A587" s="18" t="n">
        <v>0.933086419753086</v>
      </c>
      <c r="B587" s="28"/>
    </row>
    <row r="588" customFormat="false" ht="13" hidden="false" customHeight="true" outlineLevel="0" collapsed="false">
      <c r="A588" s="18" t="n">
        <v>0.935731707317073</v>
      </c>
      <c r="B588" s="28"/>
    </row>
    <row r="589" customFormat="false" ht="13" hidden="false" customHeight="true" outlineLevel="0" collapsed="false">
      <c r="A589" s="18" t="n">
        <v>0.936567164179104</v>
      </c>
      <c r="B589" s="28"/>
    </row>
    <row r="590" customFormat="false" ht="13" hidden="false" customHeight="true" outlineLevel="0" collapsed="false">
      <c r="A590" s="18" t="n">
        <v>0.937692307692308</v>
      </c>
      <c r="B590" s="28"/>
    </row>
    <row r="591" customFormat="false" ht="13" hidden="false" customHeight="true" outlineLevel="0" collapsed="false">
      <c r="A591" s="18" t="n">
        <v>0.948823529411765</v>
      </c>
      <c r="B591" s="28"/>
    </row>
    <row r="592" customFormat="false" ht="13" hidden="false" customHeight="true" outlineLevel="0" collapsed="false">
      <c r="A592" s="18" t="n">
        <v>0.950243902439024</v>
      </c>
      <c r="B592" s="28"/>
    </row>
    <row r="593" customFormat="false" ht="13" hidden="false" customHeight="true" outlineLevel="0" collapsed="false">
      <c r="A593" s="18" t="n">
        <v>0.952162162162162</v>
      </c>
      <c r="B593" s="28"/>
    </row>
    <row r="594" customFormat="false" ht="13" hidden="false" customHeight="true" outlineLevel="0" collapsed="false">
      <c r="A594" s="18" t="n">
        <v>0.954933333333333</v>
      </c>
      <c r="B594" s="28"/>
    </row>
    <row r="595" customFormat="false" ht="13" hidden="false" customHeight="true" outlineLevel="0" collapsed="false">
      <c r="A595" s="18" t="n">
        <v>0.955166666666667</v>
      </c>
      <c r="B595" s="28"/>
    </row>
    <row r="596" customFormat="false" ht="13" hidden="false" customHeight="true" outlineLevel="0" collapsed="false">
      <c r="A596" s="18" t="n">
        <v>0.964756097560976</v>
      </c>
      <c r="B596" s="28"/>
    </row>
    <row r="597" customFormat="false" ht="13" hidden="false" customHeight="true" outlineLevel="0" collapsed="false">
      <c r="A597" s="18" t="n">
        <v>0.973648648648648</v>
      </c>
      <c r="B597" s="28"/>
    </row>
    <row r="598" customFormat="false" ht="13" hidden="false" customHeight="true" outlineLevel="0" collapsed="false">
      <c r="A598" s="18" t="n">
        <v>0.976951219512195</v>
      </c>
      <c r="B598" s="28"/>
    </row>
    <row r="599" customFormat="false" ht="13" hidden="false" customHeight="true" outlineLevel="0" collapsed="false">
      <c r="A599" s="18" t="n">
        <v>0.979310344827586</v>
      </c>
      <c r="B599" s="28"/>
    </row>
    <row r="600" customFormat="false" ht="13" hidden="false" customHeight="true" outlineLevel="0" collapsed="false">
      <c r="A600" s="18" t="n">
        <v>0.982317073170731</v>
      </c>
      <c r="B600" s="28"/>
    </row>
    <row r="601" customFormat="false" ht="13" hidden="false" customHeight="true" outlineLevel="0" collapsed="false">
      <c r="A601" s="18" t="n">
        <v>0.983928571428572</v>
      </c>
      <c r="B601" s="28"/>
    </row>
    <row r="602" customFormat="false" ht="13" hidden="false" customHeight="true" outlineLevel="0" collapsed="false">
      <c r="A602" s="18" t="n">
        <v>0.988717948717949</v>
      </c>
      <c r="B602" s="28"/>
    </row>
    <row r="603" customFormat="false" ht="13" hidden="false" customHeight="true" outlineLevel="0" collapsed="false">
      <c r="A603" s="18" t="n">
        <v>1.00536585365854</v>
      </c>
      <c r="B603" s="28"/>
    </row>
    <row r="604" customFormat="false" ht="13" hidden="false" customHeight="true" outlineLevel="0" collapsed="false">
      <c r="A604" s="18" t="n">
        <v>1.01109756097561</v>
      </c>
      <c r="B604" s="28"/>
    </row>
    <row r="605" customFormat="false" ht="13" hidden="false" customHeight="true" outlineLevel="0" collapsed="false">
      <c r="A605" s="18" t="n">
        <v>1.0125</v>
      </c>
      <c r="B605" s="28"/>
    </row>
    <row r="606" customFormat="false" ht="13" hidden="false" customHeight="true" outlineLevel="0" collapsed="false">
      <c r="A606" s="18" t="n">
        <v>1.01682926829268</v>
      </c>
      <c r="B606" s="28"/>
    </row>
    <row r="607" customFormat="false" ht="13" hidden="false" customHeight="true" outlineLevel="0" collapsed="false">
      <c r="A607" s="18" t="n">
        <v>1.03341772151899</v>
      </c>
      <c r="B607" s="28"/>
    </row>
    <row r="608" customFormat="false" ht="13" hidden="false" customHeight="true" outlineLevel="0" collapsed="false">
      <c r="A608" s="18" t="n">
        <v>1.03388059701493</v>
      </c>
      <c r="B608" s="28"/>
    </row>
    <row r="609" customFormat="false" ht="13" hidden="false" customHeight="true" outlineLevel="0" collapsed="false">
      <c r="A609" s="18" t="n">
        <v>1.04705128205128</v>
      </c>
      <c r="B609" s="28"/>
    </row>
    <row r="610" customFormat="false" ht="13" hidden="false" customHeight="true" outlineLevel="0" collapsed="false">
      <c r="A610" s="18" t="n">
        <v>1.04780487804878</v>
      </c>
      <c r="B610" s="28"/>
    </row>
    <row r="611" customFormat="false" ht="13" hidden="false" customHeight="true" outlineLevel="0" collapsed="false">
      <c r="A611" s="18" t="n">
        <v>1.0537037037037</v>
      </c>
      <c r="B611" s="28"/>
    </row>
    <row r="612" customFormat="false" ht="13" hidden="false" customHeight="true" outlineLevel="0" collapsed="false">
      <c r="A612" s="18" t="n">
        <v>1.054125</v>
      </c>
      <c r="B612" s="28"/>
    </row>
    <row r="613" customFormat="false" ht="13" hidden="false" customHeight="true" outlineLevel="0" collapsed="false">
      <c r="A613" s="18" t="n">
        <v>1.0619512195122</v>
      </c>
      <c r="B613" s="28"/>
    </row>
    <row r="614" customFormat="false" ht="13" hidden="false" customHeight="true" outlineLevel="0" collapsed="false">
      <c r="A614" s="18" t="n">
        <v>1.06675324675325</v>
      </c>
      <c r="B614" s="28"/>
    </row>
    <row r="615" customFormat="false" ht="13" hidden="false" customHeight="true" outlineLevel="0" collapsed="false">
      <c r="A615" s="18" t="n">
        <v>1.08463414634146</v>
      </c>
      <c r="B615" s="28"/>
    </row>
    <row r="616" customFormat="false" ht="13" hidden="false" customHeight="true" outlineLevel="0" collapsed="false">
      <c r="A616" s="18" t="n">
        <v>1.099625</v>
      </c>
      <c r="B616" s="28"/>
    </row>
    <row r="617" customFormat="false" ht="13" hidden="false" customHeight="true" outlineLevel="0" collapsed="false">
      <c r="A617" s="18" t="n">
        <v>1.10306451612903</v>
      </c>
      <c r="B617" s="28"/>
    </row>
    <row r="618" customFormat="false" ht="13" hidden="false" customHeight="true" outlineLevel="0" collapsed="false">
      <c r="A618" s="18" t="n">
        <v>1.11032258064516</v>
      </c>
      <c r="B618" s="28"/>
    </row>
    <row r="619" customFormat="false" ht="13" hidden="false" customHeight="true" outlineLevel="0" collapsed="false">
      <c r="A619" s="18" t="n">
        <v>1.11719512195122</v>
      </c>
      <c r="B619" s="28"/>
    </row>
    <row r="620" customFormat="false" ht="13" hidden="false" customHeight="true" outlineLevel="0" collapsed="false">
      <c r="A620" s="18" t="n">
        <v>1.13646341463415</v>
      </c>
      <c r="B620" s="28"/>
    </row>
    <row r="621" customFormat="false" ht="13" hidden="false" customHeight="true" outlineLevel="0" collapsed="false">
      <c r="A621" s="18" t="n">
        <v>1.14</v>
      </c>
      <c r="B621" s="28"/>
    </row>
    <row r="622" customFormat="false" ht="13" hidden="false" customHeight="true" outlineLevel="0" collapsed="false">
      <c r="A622" s="18" t="n">
        <v>1.15782051282051</v>
      </c>
      <c r="B622" s="28"/>
    </row>
    <row r="623" customFormat="false" ht="13" hidden="false" customHeight="true" outlineLevel="0" collapsed="false">
      <c r="A623" s="18" t="n">
        <v>1.18</v>
      </c>
      <c r="B623" s="28"/>
    </row>
    <row r="624" customFormat="false" ht="13" hidden="false" customHeight="true" outlineLevel="0" collapsed="false">
      <c r="A624" s="18" t="n">
        <v>1.19092105263158</v>
      </c>
      <c r="B624" s="28"/>
    </row>
    <row r="625" customFormat="false" ht="13" hidden="false" customHeight="true" outlineLevel="0" collapsed="false">
      <c r="A625" s="18" t="n">
        <v>1.19536585365854</v>
      </c>
      <c r="B625" s="28"/>
    </row>
    <row r="626" customFormat="false" ht="13" hidden="false" customHeight="true" outlineLevel="0" collapsed="false">
      <c r="A626" s="18" t="n">
        <v>1.23046875</v>
      </c>
      <c r="B626" s="28"/>
    </row>
    <row r="627" customFormat="false" ht="13" hidden="false" customHeight="true" outlineLevel="0" collapsed="false">
      <c r="A627" s="18" t="n">
        <v>1.24635135135135</v>
      </c>
      <c r="B627" s="28"/>
    </row>
    <row r="628" customFormat="false" ht="13" hidden="false" customHeight="true" outlineLevel="0" collapsed="false">
      <c r="A628" s="18" t="n">
        <v>1.265125</v>
      </c>
      <c r="B628" s="28"/>
    </row>
    <row r="629" customFormat="false" ht="13" hidden="false" customHeight="true" outlineLevel="0" collapsed="false">
      <c r="A629" s="18" t="n">
        <v>1.28441176470588</v>
      </c>
      <c r="B629" s="28"/>
    </row>
    <row r="630" customFormat="false" ht="13" hidden="false" customHeight="true" outlineLevel="0" collapsed="false">
      <c r="A630" s="18" t="n">
        <v>1.32085365853659</v>
      </c>
      <c r="B630" s="28"/>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8.xml><?xml version="1.0" encoding="utf-8"?>
<worksheet xmlns="http://schemas.openxmlformats.org/spreadsheetml/2006/main" xmlns:r="http://schemas.openxmlformats.org/officeDocument/2006/relationships">
  <sheetPr filterMode="false">
    <pageSetUpPr fitToPage="true"/>
  </sheetPr>
  <dimension ref="A1:E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427" activePane="bottomRight" state="frozen"/>
      <selection pane="topLeft" activeCell="A1" activeCellId="0" sqref="A1"/>
      <selection pane="topRight" activeCell="B1" activeCellId="0" sqref="B1"/>
      <selection pane="bottomLeft" activeCell="A427" activeCellId="0" sqref="A427"/>
      <selection pane="bottomRight" activeCell="B431" activeCellId="0" sqref="B431"/>
    </sheetView>
  </sheetViews>
  <sheetFormatPr defaultRowHeight="13.45"/>
  <cols>
    <col collapsed="false" hidden="false" max="2" min="1" style="6" width="16.0663265306122"/>
    <col collapsed="false" hidden="false" max="3" min="3" style="6" width="7.29081632653061"/>
    <col collapsed="false" hidden="false" max="4" min="4" style="6" width="7.1530612244898"/>
    <col collapsed="false" hidden="false" max="256" min="5" style="6" width="16.0663265306122"/>
  </cols>
  <sheetData>
    <row r="1" customFormat="false" ht="13.2" hidden="false" customHeight="true" outlineLevel="0" collapsed="false">
      <c r="A1" s="22"/>
      <c r="B1" s="22"/>
      <c r="C1" s="22"/>
      <c r="D1" s="22"/>
      <c r="E1" s="22"/>
    </row>
    <row r="2" customFormat="false" ht="13.2" hidden="false" customHeight="true" outlineLevel="0" collapsed="false">
      <c r="A2" s="17" t="s">
        <v>265</v>
      </c>
      <c r="B2" s="27" t="n">
        <f aca="false">VLOOKUP(TOT!BW4,'FO - FACEOFFS %'!$A$3:$B$69,2)</f>
        <v>33</v>
      </c>
      <c r="C2" s="27" t="n">
        <f aca="false">IF((TOT!BU4+TOT!BV4)&lt;82,IF(B2&gt;60,60,B2),B2)</f>
        <v>33</v>
      </c>
      <c r="D2" s="27" t="n">
        <f aca="false">IF((TOT!BU4+TOT!BV4)&lt;41,IF(C2&gt;53,53,C2),C2)</f>
        <v>33</v>
      </c>
      <c r="E2" s="28"/>
    </row>
    <row r="3" customFormat="false" ht="13" hidden="false" customHeight="true" outlineLevel="0" collapsed="false">
      <c r="A3" s="17" t="s">
        <v>275</v>
      </c>
      <c r="B3" s="27" t="n">
        <f aca="false">VLOOKUP(TOT!BW5,'FO - FACEOFFS %'!$A$3:$B$69,2)</f>
        <v>33</v>
      </c>
      <c r="C3" s="27" t="n">
        <f aca="false">IF((TOT!BU5+TOT!BV5)&lt;82,IF(B3&gt;60,60,B3),B3)</f>
        <v>33</v>
      </c>
      <c r="D3" s="27" t="n">
        <f aca="false">IF((TOT!BU5+TOT!BV5)&lt;41,IF(C3&gt;53,53,C3),C3)</f>
        <v>33</v>
      </c>
      <c r="E3" s="28"/>
    </row>
    <row r="4" customFormat="false" ht="13" hidden="false" customHeight="true" outlineLevel="0" collapsed="false">
      <c r="A4" s="17" t="s">
        <v>285</v>
      </c>
      <c r="B4" s="27" t="n">
        <f aca="false">VLOOKUP(TOT!BW6,'FO - FACEOFFS %'!$A$3:$B$69,2)</f>
        <v>33</v>
      </c>
      <c r="C4" s="27" t="n">
        <f aca="false">IF((TOT!BU6+TOT!BV6)&lt;82,IF(B4&gt;60,60,B4),B4)</f>
        <v>33</v>
      </c>
      <c r="D4" s="27" t="n">
        <f aca="false">IF((TOT!BU6+TOT!BV6)&lt;41,IF(C4&gt;53,53,C4),C4)</f>
        <v>33</v>
      </c>
      <c r="E4" s="28"/>
    </row>
    <row r="5" customFormat="false" ht="13" hidden="false" customHeight="true" outlineLevel="0" collapsed="false">
      <c r="A5" s="17" t="s">
        <v>291</v>
      </c>
      <c r="B5" s="27" t="n">
        <f aca="false">VLOOKUP(TOT!BW7,'FO - FACEOFFS %'!$A$3:$B$69,2)</f>
        <v>33</v>
      </c>
      <c r="C5" s="27" t="n">
        <f aca="false">IF((TOT!BU7+TOT!BV7)&lt;82,IF(B5&gt;60,60,B5),B5)</f>
        <v>33</v>
      </c>
      <c r="D5" s="27" t="n">
        <f aca="false">IF((TOT!BU7+TOT!BV7)&lt;41,IF(C5&gt;53,53,C5),C5)</f>
        <v>33</v>
      </c>
      <c r="E5" s="28"/>
    </row>
    <row r="6" customFormat="false" ht="13" hidden="false" customHeight="true" outlineLevel="0" collapsed="false">
      <c r="A6" s="17" t="s">
        <v>297</v>
      </c>
      <c r="B6" s="27" t="n">
        <f aca="false">VLOOKUP(TOT!BW8,'FO - FACEOFFS %'!$A$3:$B$69,2)</f>
        <v>70</v>
      </c>
      <c r="C6" s="27" t="n">
        <f aca="false">IF((TOT!BU8+TOT!BV8)&lt;82,IF(B6&gt;60,60,B6),B6)</f>
        <v>60</v>
      </c>
      <c r="D6" s="27" t="n">
        <f aca="false">IF((TOT!BU8+TOT!BV8)&lt;41,IF(C6&gt;53,53,C6),C6)</f>
        <v>53</v>
      </c>
      <c r="E6" s="28"/>
    </row>
    <row r="7" customFormat="false" ht="13" hidden="false" customHeight="true" outlineLevel="0" collapsed="false">
      <c r="A7" s="17" t="s">
        <v>304</v>
      </c>
      <c r="B7" s="27" t="n">
        <f aca="false">VLOOKUP(TOT!BW9,'FO - FACEOFFS %'!$A$3:$B$69,2)</f>
        <v>99</v>
      </c>
      <c r="C7" s="27" t="n">
        <f aca="false">IF((TOT!BU9+TOT!BV9)&lt;82,IF(B7&gt;60,60,B7),B7)</f>
        <v>60</v>
      </c>
      <c r="D7" s="27" t="n">
        <f aca="false">IF((TOT!BU9+TOT!BV9)&lt;41,IF(C7&gt;53,53,C7),C7)</f>
        <v>53</v>
      </c>
      <c r="E7" s="28"/>
    </row>
    <row r="8" customFormat="false" ht="13" hidden="false" customHeight="true" outlineLevel="0" collapsed="false">
      <c r="A8" s="17" t="s">
        <v>311</v>
      </c>
      <c r="B8" s="27" t="n">
        <f aca="false">VLOOKUP(TOT!BW10,'FO - FACEOFFS %'!$A$3:$B$69,2)</f>
        <v>34</v>
      </c>
      <c r="C8" s="27" t="n">
        <f aca="false">IF((TOT!BU10+TOT!BV10)&lt;82,IF(B8&gt;60,60,B8),B8)</f>
        <v>34</v>
      </c>
      <c r="D8" s="27" t="n">
        <f aca="false">IF((TOT!BU10+TOT!BV10)&lt;41,IF(C8&gt;53,53,C8),C8)</f>
        <v>34</v>
      </c>
      <c r="E8" s="28"/>
    </row>
    <row r="9" customFormat="false" ht="13" hidden="false" customHeight="true" outlineLevel="0" collapsed="false">
      <c r="A9" s="17" t="s">
        <v>317</v>
      </c>
      <c r="B9" s="27" t="n">
        <f aca="false">VLOOKUP(TOT!BW11,'FO - FACEOFFS %'!$A$3:$B$69,2)</f>
        <v>63</v>
      </c>
      <c r="C9" s="27" t="n">
        <f aca="false">IF((TOT!BU11+TOT!BV11)&lt;82,IF(B9&gt;60,60,B9),B9)</f>
        <v>63</v>
      </c>
      <c r="D9" s="27" t="n">
        <f aca="false">IF((TOT!BU11+TOT!BV11)&lt;41,IF(C9&gt;53,53,C9),C9)</f>
        <v>63</v>
      </c>
      <c r="E9" s="28"/>
    </row>
    <row r="10" customFormat="false" ht="13" hidden="false" customHeight="true" outlineLevel="0" collapsed="false">
      <c r="A10" s="17" t="s">
        <v>323</v>
      </c>
      <c r="B10" s="27" t="n">
        <f aca="false">VLOOKUP(TOT!BW12,'FO - FACEOFFS %'!$A$3:$B$69,2)</f>
        <v>33</v>
      </c>
      <c r="C10" s="27" t="n">
        <f aca="false">IF((TOT!BU12+TOT!BV12)&lt;82,IF(B10&gt;60,60,B10),B10)</f>
        <v>33</v>
      </c>
      <c r="D10" s="27" t="n">
        <f aca="false">IF((TOT!BU12+TOT!BV12)&lt;41,IF(C10&gt;53,53,C10),C10)</f>
        <v>33</v>
      </c>
      <c r="E10" s="28"/>
    </row>
    <row r="11" customFormat="false" ht="13" hidden="false" customHeight="true" outlineLevel="0" collapsed="false">
      <c r="A11" s="17" t="s">
        <v>330</v>
      </c>
      <c r="B11" s="27" t="n">
        <f aca="false">VLOOKUP(TOT!BW13,'FO - FACEOFFS %'!$A$3:$B$69,2)</f>
        <v>91</v>
      </c>
      <c r="C11" s="27" t="n">
        <f aca="false">IF((TOT!BU13+TOT!BV13)&lt;82,IF(B11&gt;60,60,B11),B11)</f>
        <v>91</v>
      </c>
      <c r="D11" s="27" t="n">
        <f aca="false">IF((TOT!BU13+TOT!BV13)&lt;41,IF(C11&gt;53,53,C11),C11)</f>
        <v>91</v>
      </c>
      <c r="E11" s="28"/>
    </row>
    <row r="12" customFormat="false" ht="13" hidden="false" customHeight="true" outlineLevel="0" collapsed="false">
      <c r="A12" s="17" t="s">
        <v>336</v>
      </c>
      <c r="B12" s="27" t="n">
        <f aca="false">VLOOKUP(TOT!BW14,'FO - FACEOFFS %'!$A$3:$B$69,2)</f>
        <v>33</v>
      </c>
      <c r="C12" s="27" t="n">
        <f aca="false">IF((TOT!BU14+TOT!BV14)&lt;82,IF(B12&gt;60,60,B12),B12)</f>
        <v>33</v>
      </c>
      <c r="D12" s="27" t="n">
        <f aca="false">IF((TOT!BU14+TOT!BV14)&lt;41,IF(C12&gt;53,53,C12),C12)</f>
        <v>33</v>
      </c>
      <c r="E12" s="28"/>
    </row>
    <row r="13" customFormat="false" ht="13" hidden="false" customHeight="true" outlineLevel="0" collapsed="false">
      <c r="A13" s="17" t="s">
        <v>342</v>
      </c>
      <c r="B13" s="27" t="n">
        <f aca="false">VLOOKUP(TOT!BW15,'FO - FACEOFFS %'!$A$3:$B$69,2)</f>
        <v>33</v>
      </c>
      <c r="C13" s="27" t="n">
        <f aca="false">IF((TOT!BU15+TOT!BV15)&lt;82,IF(B13&gt;60,60,B13),B13)</f>
        <v>33</v>
      </c>
      <c r="D13" s="27" t="n">
        <f aca="false">IF((TOT!BU15+TOT!BV15)&lt;41,IF(C13&gt;53,53,C13),C13)</f>
        <v>33</v>
      </c>
      <c r="E13" s="28"/>
    </row>
    <row r="14" customFormat="false" ht="13" hidden="false" customHeight="true" outlineLevel="0" collapsed="false">
      <c r="A14" s="17" t="s">
        <v>348</v>
      </c>
      <c r="B14" s="27" t="n">
        <f aca="false">VLOOKUP(TOT!BW16,'FO - FACEOFFS %'!$A$3:$B$69,2)</f>
        <v>36</v>
      </c>
      <c r="C14" s="27" t="n">
        <f aca="false">IF((TOT!BU16+TOT!BV16)&lt;82,IF(B14&gt;60,60,B14),B14)</f>
        <v>36</v>
      </c>
      <c r="D14" s="27" t="n">
        <f aca="false">IF((TOT!BU16+TOT!BV16)&lt;41,IF(C14&gt;53,53,C14),C14)</f>
        <v>36</v>
      </c>
      <c r="E14" s="28"/>
    </row>
    <row r="15" customFormat="false" ht="13" hidden="false" customHeight="true" outlineLevel="0" collapsed="false">
      <c r="A15" s="17" t="s">
        <v>355</v>
      </c>
      <c r="B15" s="27" t="n">
        <f aca="false">VLOOKUP(TOT!BW17,'FO - FACEOFFS %'!$A$3:$B$69,2)</f>
        <v>36</v>
      </c>
      <c r="C15" s="27" t="n">
        <f aca="false">IF((TOT!BU17+TOT!BV17)&lt;82,IF(B15&gt;60,60,B15),B15)</f>
        <v>36</v>
      </c>
      <c r="D15" s="27" t="n">
        <f aca="false">IF((TOT!BU17+TOT!BV17)&lt;41,IF(C15&gt;53,53,C15),C15)</f>
        <v>36</v>
      </c>
      <c r="E15" s="28"/>
    </row>
    <row r="16" customFormat="false" ht="13" hidden="false" customHeight="true" outlineLevel="0" collapsed="false">
      <c r="A16" s="17" t="s">
        <v>362</v>
      </c>
      <c r="B16" s="27" t="n">
        <f aca="false">VLOOKUP(TOT!BW18,'FO - FACEOFFS %'!$A$3:$B$69,2)</f>
        <v>33</v>
      </c>
      <c r="C16" s="27" t="n">
        <f aca="false">IF((TOT!BU18+TOT!BV18)&lt;82,IF(B16&gt;60,60,B16),B16)</f>
        <v>33</v>
      </c>
      <c r="D16" s="27" t="n">
        <f aca="false">IF((TOT!BU18+TOT!BV18)&lt;41,IF(C16&gt;53,53,C16),C16)</f>
        <v>33</v>
      </c>
      <c r="E16" s="28"/>
    </row>
    <row r="17" customFormat="false" ht="13" hidden="false" customHeight="true" outlineLevel="0" collapsed="false">
      <c r="A17" s="17" t="s">
        <v>368</v>
      </c>
      <c r="B17" s="27" t="n">
        <f aca="false">VLOOKUP(TOT!BW19,'FO - FACEOFFS %'!$A$3:$B$69,2)</f>
        <v>84</v>
      </c>
      <c r="C17" s="27" t="n">
        <f aca="false">IF((TOT!BU19+TOT!BV19)&lt;82,IF(B17&gt;60,60,B17),B17)</f>
        <v>84</v>
      </c>
      <c r="D17" s="27" t="n">
        <f aca="false">IF((TOT!BU19+TOT!BV19)&lt;41,IF(C17&gt;53,53,C17),C17)</f>
        <v>84</v>
      </c>
      <c r="E17" s="28"/>
    </row>
    <row r="18" customFormat="false" ht="13" hidden="false" customHeight="true" outlineLevel="0" collapsed="false">
      <c r="A18" s="17" t="s">
        <v>374</v>
      </c>
      <c r="B18" s="27" t="n">
        <f aca="false">VLOOKUP(TOT!BW20,'FO - FACEOFFS %'!$A$3:$B$69,2)</f>
        <v>33</v>
      </c>
      <c r="C18" s="27" t="n">
        <f aca="false">IF((TOT!BU20+TOT!BV20)&lt;82,IF(B18&gt;60,60,B18),B18)</f>
        <v>33</v>
      </c>
      <c r="D18" s="27" t="n">
        <f aca="false">IF((TOT!BU20+TOT!BV20)&lt;41,IF(C18&gt;53,53,C18),C18)</f>
        <v>33</v>
      </c>
      <c r="E18" s="28"/>
    </row>
    <row r="19" customFormat="false" ht="13" hidden="false" customHeight="true" outlineLevel="0" collapsed="false">
      <c r="A19" s="17" t="s">
        <v>381</v>
      </c>
      <c r="B19" s="27" t="n">
        <f aca="false">VLOOKUP(TOT!BW21,'FO - FACEOFFS %'!$A$3:$B$69,2)</f>
        <v>33</v>
      </c>
      <c r="C19" s="27" t="n">
        <f aca="false">IF((TOT!BU21+TOT!BV21)&lt;82,IF(B19&gt;60,60,B19),B19)</f>
        <v>33</v>
      </c>
      <c r="D19" s="27" t="n">
        <f aca="false">IF((TOT!BU21+TOT!BV21)&lt;41,IF(C19&gt;53,53,C19),C19)</f>
        <v>33</v>
      </c>
      <c r="E19" s="28"/>
    </row>
    <row r="20" customFormat="false" ht="13" hidden="false" customHeight="true" outlineLevel="0" collapsed="false">
      <c r="A20" s="17" t="s">
        <v>387</v>
      </c>
      <c r="B20" s="27" t="n">
        <f aca="false">VLOOKUP(TOT!BW22,'FO - FACEOFFS %'!$A$3:$B$69,2)</f>
        <v>33</v>
      </c>
      <c r="C20" s="27" t="n">
        <f aca="false">IF((TOT!BU22+TOT!BV22)&lt;82,IF(B20&gt;60,60,B20),B20)</f>
        <v>33</v>
      </c>
      <c r="D20" s="27" t="n">
        <f aca="false">IF((TOT!BU22+TOT!BV22)&lt;41,IF(C20&gt;53,53,C20),C20)</f>
        <v>33</v>
      </c>
      <c r="E20" s="28"/>
    </row>
    <row r="21" customFormat="false" ht="13" hidden="false" customHeight="true" outlineLevel="0" collapsed="false">
      <c r="A21" s="17" t="s">
        <v>391</v>
      </c>
      <c r="B21" s="27" t="n">
        <f aca="false">VLOOKUP(TOT!BW23,'FO - FACEOFFS %'!$A$3:$B$69,2)</f>
        <v>33</v>
      </c>
      <c r="C21" s="27" t="n">
        <f aca="false">IF((TOT!BU23+TOT!BV23)&lt;82,IF(B21&gt;60,60,B21),B21)</f>
        <v>33</v>
      </c>
      <c r="D21" s="27" t="n">
        <f aca="false">IF((TOT!BU23+TOT!BV23)&lt;41,IF(C21&gt;53,53,C21),C21)</f>
        <v>33</v>
      </c>
      <c r="E21" s="28"/>
    </row>
    <row r="22" customFormat="false" ht="13" hidden="false" customHeight="true" outlineLevel="0" collapsed="false">
      <c r="A22" s="17" t="s">
        <v>395</v>
      </c>
      <c r="B22" s="27" t="n">
        <f aca="false">VLOOKUP(TOT!BW24,'FO - FACEOFFS %'!$A$3:$B$69,2)</f>
        <v>45</v>
      </c>
      <c r="C22" s="27" t="n">
        <f aca="false">IF((TOT!BU24+TOT!BV24)&lt;82,IF(B22&gt;60,60,B22),B22)</f>
        <v>45</v>
      </c>
      <c r="D22" s="27" t="n">
        <f aca="false">IF((TOT!BU24+TOT!BV24)&lt;41,IF(C22&gt;53,53,C22),C22)</f>
        <v>45</v>
      </c>
      <c r="E22" s="28"/>
    </row>
    <row r="23" customFormat="false" ht="13" hidden="false" customHeight="true" outlineLevel="0" collapsed="false">
      <c r="A23" s="17" t="s">
        <v>400</v>
      </c>
      <c r="B23" s="27" t="n">
        <f aca="false">VLOOKUP(TOT!BW25,'FO - FACEOFFS %'!$A$3:$B$69,2)</f>
        <v>33</v>
      </c>
      <c r="C23" s="27" t="n">
        <f aca="false">IF((TOT!BU25+TOT!BV25)&lt;82,IF(B23&gt;60,60,B23),B23)</f>
        <v>33</v>
      </c>
      <c r="D23" s="27" t="n">
        <f aca="false">IF((TOT!BU25+TOT!BV25)&lt;41,IF(C23&gt;53,53,C23),C23)</f>
        <v>33</v>
      </c>
      <c r="E23" s="28"/>
    </row>
    <row r="24" customFormat="false" ht="13" hidden="false" customHeight="true" outlineLevel="0" collapsed="false">
      <c r="A24" s="17" t="s">
        <v>406</v>
      </c>
      <c r="B24" s="27" t="n">
        <f aca="false">VLOOKUP(TOT!BW26,'FO - FACEOFFS %'!$A$3:$B$69,2)</f>
        <v>52</v>
      </c>
      <c r="C24" s="27" t="n">
        <f aca="false">IF((TOT!BU26+TOT!BV26)&lt;82,IF(B24&gt;60,60,B24),B24)</f>
        <v>52</v>
      </c>
      <c r="D24" s="27" t="n">
        <f aca="false">IF((TOT!BU26+TOT!BV26)&lt;41,IF(C24&gt;53,53,C24),C24)</f>
        <v>52</v>
      </c>
      <c r="E24" s="28"/>
    </row>
    <row r="25" customFormat="false" ht="13" hidden="false" customHeight="true" outlineLevel="0" collapsed="false">
      <c r="A25" s="17" t="s">
        <v>410</v>
      </c>
      <c r="B25" s="27" t="n">
        <f aca="false">VLOOKUP(TOT!BW27,'FO - FACEOFFS %'!$A$3:$B$69,2)</f>
        <v>33</v>
      </c>
      <c r="C25" s="27" t="n">
        <f aca="false">IF((TOT!BU27+TOT!BV27)&lt;82,IF(B25&gt;60,60,B25),B25)</f>
        <v>33</v>
      </c>
      <c r="D25" s="27" t="n">
        <f aca="false">IF((TOT!BU27+TOT!BV27)&lt;41,IF(C25&gt;53,53,C25),C25)</f>
        <v>33</v>
      </c>
      <c r="E25" s="28"/>
    </row>
    <row r="26" customFormat="false" ht="13" hidden="false" customHeight="true" outlineLevel="0" collapsed="false">
      <c r="A26" s="17" t="s">
        <v>415</v>
      </c>
      <c r="B26" s="27" t="n">
        <f aca="false">VLOOKUP(TOT!BW28,'FO - FACEOFFS %'!$A$3:$B$69,2)</f>
        <v>58</v>
      </c>
      <c r="C26" s="27" t="n">
        <f aca="false">IF((TOT!BU28+TOT!BV28)&lt;82,IF(B26&gt;60,60,B26),B26)</f>
        <v>58</v>
      </c>
      <c r="D26" s="27" t="n">
        <f aca="false">IF((TOT!BU28+TOT!BV28)&lt;41,IF(C26&gt;53,53,C26),C26)</f>
        <v>53</v>
      </c>
      <c r="E26" s="28"/>
    </row>
    <row r="27" customFormat="false" ht="13" hidden="false" customHeight="true" outlineLevel="0" collapsed="false">
      <c r="A27" s="17" t="s">
        <v>420</v>
      </c>
      <c r="B27" s="27" t="n">
        <f aca="false">VLOOKUP(TOT!BW29,'FO - FACEOFFS %'!$A$3:$B$69,2)</f>
        <v>38</v>
      </c>
      <c r="C27" s="27" t="n">
        <f aca="false">IF((TOT!BU29+TOT!BV29)&lt;82,IF(B27&gt;60,60,B27),B27)</f>
        <v>38</v>
      </c>
      <c r="D27" s="27" t="n">
        <f aca="false">IF((TOT!BU29+TOT!BV29)&lt;41,IF(C27&gt;53,53,C27),C27)</f>
        <v>38</v>
      </c>
      <c r="E27" s="28"/>
    </row>
    <row r="28" customFormat="false" ht="13" hidden="false" customHeight="true" outlineLevel="0" collapsed="false">
      <c r="A28" s="17" t="s">
        <v>425</v>
      </c>
      <c r="B28" s="27" t="n">
        <f aca="false">VLOOKUP(TOT!BW30,'FO - FACEOFFS %'!$A$3:$B$69,2)</f>
        <v>34</v>
      </c>
      <c r="C28" s="27" t="n">
        <f aca="false">IF((TOT!BU30+TOT!BV30)&lt;82,IF(B28&gt;60,60,B28),B28)</f>
        <v>34</v>
      </c>
      <c r="D28" s="27" t="n">
        <f aca="false">IF((TOT!BU30+TOT!BV30)&lt;41,IF(C28&gt;53,53,C28),C28)</f>
        <v>34</v>
      </c>
      <c r="E28" s="28"/>
    </row>
    <row r="29" customFormat="false" ht="13" hidden="false" customHeight="true" outlineLevel="0" collapsed="false">
      <c r="A29" s="17" t="s">
        <v>430</v>
      </c>
      <c r="B29" s="27" t="n">
        <f aca="false">VLOOKUP(TOT!BW31,'FO - FACEOFFS %'!$A$3:$B$69,2)</f>
        <v>33</v>
      </c>
      <c r="C29" s="27" t="n">
        <f aca="false">IF((TOT!BU31+TOT!BV31)&lt;82,IF(B29&gt;60,60,B29),B29)</f>
        <v>33</v>
      </c>
      <c r="D29" s="27" t="n">
        <f aca="false">IF((TOT!BU31+TOT!BV31)&lt;41,IF(C29&gt;53,53,C29),C29)</f>
        <v>33</v>
      </c>
      <c r="E29" s="28"/>
    </row>
    <row r="30" customFormat="false" ht="13" hidden="false" customHeight="true" outlineLevel="0" collapsed="false">
      <c r="A30" s="17" t="s">
        <v>437</v>
      </c>
      <c r="B30" s="27" t="n">
        <f aca="false">VLOOKUP(TOT!BW32,'FO - FACEOFFS %'!$A$3:$B$69,2)</f>
        <v>39</v>
      </c>
      <c r="C30" s="27" t="n">
        <f aca="false">IF((TOT!BU32+TOT!BV32)&lt;82,IF(B30&gt;60,60,B30),B30)</f>
        <v>39</v>
      </c>
      <c r="D30" s="27" t="n">
        <f aca="false">IF((TOT!BU32+TOT!BV32)&lt;41,IF(C30&gt;53,53,C30),C30)</f>
        <v>39</v>
      </c>
      <c r="E30" s="28"/>
    </row>
    <row r="31" customFormat="false" ht="13" hidden="false" customHeight="true" outlineLevel="0" collapsed="false">
      <c r="A31" s="17" t="s">
        <v>442</v>
      </c>
      <c r="B31" s="27" t="n">
        <f aca="false">VLOOKUP(TOT!BW33,'FO - FACEOFFS %'!$A$3:$B$69,2)</f>
        <v>45</v>
      </c>
      <c r="C31" s="27" t="n">
        <f aca="false">IF((TOT!BU33+TOT!BV33)&lt;82,IF(B31&gt;60,60,B31),B31)</f>
        <v>45</v>
      </c>
      <c r="D31" s="27" t="n">
        <f aca="false">IF((TOT!BU33+TOT!BV33)&lt;41,IF(C31&gt;53,53,C31),C31)</f>
        <v>45</v>
      </c>
      <c r="E31" s="28"/>
    </row>
    <row r="32" customFormat="false" ht="13" hidden="false" customHeight="true" outlineLevel="0" collapsed="false">
      <c r="A32" s="17" t="s">
        <v>447</v>
      </c>
      <c r="B32" s="27" t="n">
        <f aca="false">VLOOKUP(TOT!BW34,'FO - FACEOFFS %'!$A$3:$B$69,2)</f>
        <v>63</v>
      </c>
      <c r="C32" s="27" t="n">
        <f aca="false">IF((TOT!BU34+TOT!BV34)&lt;82,IF(B32&gt;60,60,B32),B32)</f>
        <v>63</v>
      </c>
      <c r="D32" s="27" t="n">
        <f aca="false">IF((TOT!BU34+TOT!BV34)&lt;41,IF(C32&gt;53,53,C32),C32)</f>
        <v>63</v>
      </c>
      <c r="E32" s="28"/>
    </row>
    <row r="33" customFormat="false" ht="13" hidden="false" customHeight="true" outlineLevel="0" collapsed="false">
      <c r="A33" s="17" t="s">
        <v>451</v>
      </c>
      <c r="B33" s="27" t="n">
        <f aca="false">VLOOKUP(TOT!BW35,'FO - FACEOFFS %'!$A$3:$B$69,2)</f>
        <v>70</v>
      </c>
      <c r="C33" s="27" t="n">
        <f aca="false">IF((TOT!BU35+TOT!BV35)&lt;82,IF(B33&gt;60,60,B33),B33)</f>
        <v>60</v>
      </c>
      <c r="D33" s="27" t="n">
        <f aca="false">IF((TOT!BU35+TOT!BV35)&lt;41,IF(C33&gt;53,53,C33),C33)</f>
        <v>53</v>
      </c>
      <c r="E33" s="28"/>
    </row>
    <row r="34" customFormat="false" ht="13" hidden="false" customHeight="true" outlineLevel="0" collapsed="false">
      <c r="A34" s="17" t="s">
        <v>457</v>
      </c>
      <c r="B34" s="27" t="n">
        <f aca="false">VLOOKUP(TOT!BW36,'FO - FACEOFFS %'!$A$3:$B$69,2)</f>
        <v>43</v>
      </c>
      <c r="C34" s="27" t="n">
        <f aca="false">IF((TOT!BU36+TOT!BV36)&lt;82,IF(B34&gt;60,60,B34),B34)</f>
        <v>43</v>
      </c>
      <c r="D34" s="27" t="n">
        <f aca="false">IF((TOT!BU36+TOT!BV36)&lt;41,IF(C34&gt;53,53,C34),C34)</f>
        <v>43</v>
      </c>
      <c r="E34" s="28"/>
    </row>
    <row r="35" customFormat="false" ht="13" hidden="false" customHeight="true" outlineLevel="0" collapsed="false">
      <c r="A35" s="17" t="s">
        <v>462</v>
      </c>
      <c r="B35" s="27" t="n">
        <f aca="false">VLOOKUP(TOT!BW37,'FO - FACEOFFS %'!$A$3:$B$69,2)</f>
        <v>33</v>
      </c>
      <c r="C35" s="27" t="n">
        <f aca="false">IF((TOT!BU37+TOT!BV37)&lt;82,IF(B35&gt;60,60,B35),B35)</f>
        <v>33</v>
      </c>
      <c r="D35" s="27" t="n">
        <f aca="false">IF((TOT!BU37+TOT!BV37)&lt;41,IF(C35&gt;53,53,C35),C35)</f>
        <v>33</v>
      </c>
      <c r="E35" s="28"/>
    </row>
    <row r="36" customFormat="false" ht="13" hidden="false" customHeight="true" outlineLevel="0" collapsed="false">
      <c r="A36" s="17" t="s">
        <v>467</v>
      </c>
      <c r="B36" s="27" t="n">
        <f aca="false">VLOOKUP(TOT!BW38,'FO - FACEOFFS %'!$A$3:$B$69,2)</f>
        <v>33</v>
      </c>
      <c r="C36" s="27" t="n">
        <f aca="false">IF((TOT!BU38+TOT!BV38)&lt;82,IF(B36&gt;60,60,B36),B36)</f>
        <v>33</v>
      </c>
      <c r="D36" s="27" t="n">
        <f aca="false">IF((TOT!BU38+TOT!BV38)&lt;41,IF(C36&gt;53,53,C36),C36)</f>
        <v>33</v>
      </c>
      <c r="E36" s="28"/>
    </row>
    <row r="37" customFormat="false" ht="13" hidden="false" customHeight="true" outlineLevel="0" collapsed="false">
      <c r="A37" s="17" t="s">
        <v>471</v>
      </c>
      <c r="B37" s="27" t="n">
        <f aca="false">VLOOKUP(TOT!BW39,'FO - FACEOFFS %'!$A$3:$B$69,2)</f>
        <v>99</v>
      </c>
      <c r="C37" s="27" t="n">
        <f aca="false">IF((TOT!BU39+TOT!BV39)&lt;82,IF(B37&gt;60,60,B37),B37)</f>
        <v>60</v>
      </c>
      <c r="D37" s="27" t="n">
        <f aca="false">IF((TOT!BU39+TOT!BV39)&lt;41,IF(C37&gt;53,53,C37),C37)</f>
        <v>53</v>
      </c>
      <c r="E37" s="28"/>
    </row>
    <row r="38" customFormat="false" ht="13" hidden="false" customHeight="true" outlineLevel="0" collapsed="false">
      <c r="A38" s="17" t="s">
        <v>476</v>
      </c>
      <c r="B38" s="27" t="n">
        <f aca="false">VLOOKUP(TOT!BW40,'FO - FACEOFFS %'!$A$3:$B$69,2)</f>
        <v>53</v>
      </c>
      <c r="C38" s="27" t="n">
        <f aca="false">IF((TOT!BU40+TOT!BV40)&lt;82,IF(B38&gt;60,60,B38),B38)</f>
        <v>53</v>
      </c>
      <c r="D38" s="27" t="n">
        <f aca="false">IF((TOT!BU40+TOT!BV40)&lt;41,IF(C38&gt;53,53,C38),C38)</f>
        <v>53</v>
      </c>
      <c r="E38" s="28"/>
    </row>
    <row r="39" customFormat="false" ht="13" hidden="false" customHeight="true" outlineLevel="0" collapsed="false">
      <c r="A39" s="17" t="s">
        <v>480</v>
      </c>
      <c r="B39" s="27" t="n">
        <f aca="false">VLOOKUP(TOT!BW41,'FO - FACEOFFS %'!$A$3:$B$69,2)</f>
        <v>33</v>
      </c>
      <c r="C39" s="27" t="n">
        <f aca="false">IF((TOT!BU41+TOT!BV41)&lt;82,IF(B39&gt;60,60,B39),B39)</f>
        <v>33</v>
      </c>
      <c r="D39" s="27" t="n">
        <f aca="false">IF((TOT!BU41+TOT!BV41)&lt;41,IF(C39&gt;53,53,C39),C39)</f>
        <v>33</v>
      </c>
      <c r="E39" s="28"/>
    </row>
    <row r="40" customFormat="false" ht="13" hidden="false" customHeight="true" outlineLevel="0" collapsed="false">
      <c r="A40" s="17" t="s">
        <v>485</v>
      </c>
      <c r="B40" s="27" t="n">
        <f aca="false">VLOOKUP(TOT!BW42,'FO - FACEOFFS %'!$A$3:$B$69,2)</f>
        <v>99</v>
      </c>
      <c r="C40" s="27" t="n">
        <f aca="false">IF((TOT!BU42+TOT!BV42)&lt;82,IF(B40&gt;60,60,B40),B40)</f>
        <v>60</v>
      </c>
      <c r="D40" s="27" t="n">
        <f aca="false">IF((TOT!BU42+TOT!BV42)&lt;41,IF(C40&gt;53,53,C40),C40)</f>
        <v>53</v>
      </c>
      <c r="E40" s="28"/>
    </row>
    <row r="41" customFormat="false" ht="13" hidden="false" customHeight="true" outlineLevel="0" collapsed="false">
      <c r="A41" s="17" t="s">
        <v>491</v>
      </c>
      <c r="B41" s="27" t="n">
        <f aca="false">VLOOKUP(TOT!BW43,'FO - FACEOFFS %'!$A$3:$B$69,2)</f>
        <v>70</v>
      </c>
      <c r="C41" s="27" t="n">
        <f aca="false">IF((TOT!BU43+TOT!BV43)&lt;82,IF(B41&gt;60,60,B41),B41)</f>
        <v>60</v>
      </c>
      <c r="D41" s="27" t="n">
        <f aca="false">IF((TOT!BU43+TOT!BV43)&lt;41,IF(C41&gt;53,53,C41),C41)</f>
        <v>53</v>
      </c>
      <c r="E41" s="28"/>
    </row>
    <row r="42" customFormat="false" ht="13" hidden="false" customHeight="true" outlineLevel="0" collapsed="false">
      <c r="A42" s="17" t="s">
        <v>496</v>
      </c>
      <c r="B42" s="27" t="n">
        <f aca="false">VLOOKUP(TOT!BW44,'FO - FACEOFFS %'!$A$3:$B$69,2)</f>
        <v>99</v>
      </c>
      <c r="C42" s="27" t="n">
        <f aca="false">IF((TOT!BU44+TOT!BV44)&lt;82,IF(B42&gt;60,60,B42),B42)</f>
        <v>60</v>
      </c>
      <c r="D42" s="27" t="n">
        <f aca="false">IF((TOT!BU44+TOT!BV44)&lt;41,IF(C42&gt;53,53,C42),C42)</f>
        <v>53</v>
      </c>
      <c r="E42" s="28"/>
    </row>
    <row r="43" customFormat="false" ht="13" hidden="false" customHeight="true" outlineLevel="0" collapsed="false">
      <c r="A43" s="17" t="s">
        <v>501</v>
      </c>
      <c r="B43" s="27" t="n">
        <f aca="false">VLOOKUP(TOT!BW45,'FO - FACEOFFS %'!$A$3:$B$69,2)</f>
        <v>87</v>
      </c>
      <c r="C43" s="27" t="n">
        <f aca="false">IF((TOT!BU45+TOT!BV45)&lt;82,IF(B43&gt;60,60,B43),B43)</f>
        <v>60</v>
      </c>
      <c r="D43" s="27" t="n">
        <f aca="false">IF((TOT!BU45+TOT!BV45)&lt;41,IF(C43&gt;53,53,C43),C43)</f>
        <v>53</v>
      </c>
      <c r="E43" s="28"/>
    </row>
    <row r="44" customFormat="false" ht="13" hidden="false" customHeight="true" outlineLevel="0" collapsed="false">
      <c r="A44" s="17" t="s">
        <v>507</v>
      </c>
      <c r="B44" s="27" t="n">
        <f aca="false">VLOOKUP(TOT!BW46,'FO - FACEOFFS %'!$A$3:$B$69,2)</f>
        <v>41</v>
      </c>
      <c r="C44" s="27" t="n">
        <f aca="false">IF((TOT!BU46+TOT!BV46)&lt;82,IF(B44&gt;60,60,B44),B44)</f>
        <v>41</v>
      </c>
      <c r="D44" s="27" t="n">
        <f aca="false">IF((TOT!BU46+TOT!BV46)&lt;41,IF(C44&gt;53,53,C44),C44)</f>
        <v>41</v>
      </c>
      <c r="E44" s="28"/>
    </row>
    <row r="45" customFormat="false" ht="13" hidden="false" customHeight="true" outlineLevel="0" collapsed="false">
      <c r="A45" s="17" t="s">
        <v>512</v>
      </c>
      <c r="B45" s="27" t="n">
        <f aca="false">VLOOKUP(TOT!BW47,'FO - FACEOFFS %'!$A$3:$B$69,2)</f>
        <v>33</v>
      </c>
      <c r="C45" s="27" t="n">
        <f aca="false">IF((TOT!BU47+TOT!BV47)&lt;82,IF(B45&gt;60,60,B45),B45)</f>
        <v>33</v>
      </c>
      <c r="D45" s="27" t="n">
        <f aca="false">IF((TOT!BU47+TOT!BV47)&lt;41,IF(C45&gt;53,53,C45),C45)</f>
        <v>33</v>
      </c>
      <c r="E45" s="28"/>
    </row>
    <row r="46" customFormat="false" ht="13" hidden="false" customHeight="true" outlineLevel="0" collapsed="false">
      <c r="A46" s="17" t="s">
        <v>516</v>
      </c>
      <c r="B46" s="27" t="n">
        <f aca="false">VLOOKUP(TOT!BW48,'FO - FACEOFFS %'!$A$3:$B$69,2)</f>
        <v>33</v>
      </c>
      <c r="C46" s="27" t="n">
        <f aca="false">IF((TOT!BU48+TOT!BV48)&lt;82,IF(B46&gt;60,60,B46),B46)</f>
        <v>33</v>
      </c>
      <c r="D46" s="27" t="n">
        <f aca="false">IF((TOT!BU48+TOT!BV48)&lt;41,IF(C46&gt;53,53,C46),C46)</f>
        <v>33</v>
      </c>
      <c r="E46" s="28"/>
    </row>
    <row r="47" customFormat="false" ht="13" hidden="false" customHeight="true" outlineLevel="0" collapsed="false">
      <c r="A47" s="17" t="s">
        <v>520</v>
      </c>
      <c r="B47" s="27" t="n">
        <f aca="false">VLOOKUP(TOT!BW49,'FO - FACEOFFS %'!$A$3:$B$69,2)</f>
        <v>33</v>
      </c>
      <c r="C47" s="27" t="n">
        <f aca="false">IF((TOT!BU49+TOT!BV49)&lt;82,IF(B47&gt;60,60,B47),B47)</f>
        <v>33</v>
      </c>
      <c r="D47" s="27" t="n">
        <f aca="false">IF((TOT!BU49+TOT!BV49)&lt;41,IF(C47&gt;53,53,C47),C47)</f>
        <v>33</v>
      </c>
      <c r="E47" s="28"/>
    </row>
    <row r="48" customFormat="false" ht="13" hidden="false" customHeight="true" outlineLevel="0" collapsed="false">
      <c r="A48" s="17" t="s">
        <v>525</v>
      </c>
      <c r="B48" s="27" t="n">
        <f aca="false">VLOOKUP(TOT!BW50,'FO - FACEOFFS %'!$A$3:$B$69,2)</f>
        <v>33</v>
      </c>
      <c r="C48" s="27" t="n">
        <f aca="false">IF((TOT!BU50+TOT!BV50)&lt;82,IF(B48&gt;60,60,B48),B48)</f>
        <v>33</v>
      </c>
      <c r="D48" s="27" t="n">
        <f aca="false">IF((TOT!BU50+TOT!BV50)&lt;41,IF(C48&gt;53,53,C48),C48)</f>
        <v>33</v>
      </c>
      <c r="E48" s="28"/>
    </row>
    <row r="49" customFormat="false" ht="13" hidden="false" customHeight="true" outlineLevel="0" collapsed="false">
      <c r="A49" s="17" t="s">
        <v>528</v>
      </c>
      <c r="B49" s="27" t="n">
        <f aca="false">VLOOKUP(TOT!BW51,'FO - FACEOFFS %'!$A$3:$B$69,2)</f>
        <v>33</v>
      </c>
      <c r="C49" s="27" t="n">
        <f aca="false">IF((TOT!BU51+TOT!BV51)&lt;82,IF(B49&gt;60,60,B49),B49)</f>
        <v>33</v>
      </c>
      <c r="D49" s="27" t="n">
        <f aca="false">IF((TOT!BU51+TOT!BV51)&lt;41,IF(C49&gt;53,53,C49),C49)</f>
        <v>33</v>
      </c>
      <c r="E49" s="28"/>
    </row>
    <row r="50" customFormat="false" ht="13" hidden="false" customHeight="true" outlineLevel="0" collapsed="false">
      <c r="A50" s="17" t="s">
        <v>534</v>
      </c>
      <c r="B50" s="27" t="n">
        <f aca="false">VLOOKUP(TOT!BW52,'FO - FACEOFFS %'!$A$3:$B$69,2)</f>
        <v>33</v>
      </c>
      <c r="C50" s="27" t="n">
        <f aca="false">IF((TOT!BU52+TOT!BV52)&lt;82,IF(B50&gt;60,60,B50),B50)</f>
        <v>33</v>
      </c>
      <c r="D50" s="27" t="n">
        <f aca="false">IF((TOT!BU52+TOT!BV52)&lt;41,IF(C50&gt;53,53,C50),C50)</f>
        <v>33</v>
      </c>
      <c r="E50" s="28"/>
    </row>
    <row r="51" customFormat="false" ht="13" hidden="false" customHeight="true" outlineLevel="0" collapsed="false">
      <c r="A51" s="17" t="s">
        <v>539</v>
      </c>
      <c r="B51" s="27" t="n">
        <f aca="false">VLOOKUP(TOT!BW53,'FO - FACEOFFS %'!$A$3:$B$69,2)</f>
        <v>33</v>
      </c>
      <c r="C51" s="27" t="n">
        <f aca="false">IF((TOT!BU53+TOT!BV53)&lt;82,IF(B51&gt;60,60,B51),B51)</f>
        <v>33</v>
      </c>
      <c r="D51" s="27" t="n">
        <f aca="false">IF((TOT!BU53+TOT!BV53)&lt;41,IF(C51&gt;53,53,C51),C51)</f>
        <v>33</v>
      </c>
      <c r="E51" s="28"/>
    </row>
    <row r="52" customFormat="false" ht="13" hidden="false" customHeight="true" outlineLevel="0" collapsed="false">
      <c r="A52" s="17" t="s">
        <v>542</v>
      </c>
      <c r="B52" s="27" t="n">
        <f aca="false">VLOOKUP(TOT!BW54,'FO - FACEOFFS %'!$A$3:$B$69,2)</f>
        <v>67</v>
      </c>
      <c r="C52" s="27" t="n">
        <f aca="false">IF((TOT!BU54+TOT!BV54)&lt;82,IF(B52&gt;60,60,B52),B52)</f>
        <v>60</v>
      </c>
      <c r="D52" s="27" t="n">
        <f aca="false">IF((TOT!BU54+TOT!BV54)&lt;41,IF(C52&gt;53,53,C52),C52)</f>
        <v>60</v>
      </c>
      <c r="E52" s="28"/>
    </row>
    <row r="53" customFormat="false" ht="13" hidden="false" customHeight="true" outlineLevel="0" collapsed="false">
      <c r="A53" s="17" t="s">
        <v>548</v>
      </c>
      <c r="B53" s="27" t="n">
        <f aca="false">VLOOKUP(TOT!BW55,'FO - FACEOFFS %'!$A$3:$B$69,2)</f>
        <v>78</v>
      </c>
      <c r="C53" s="27" t="n">
        <f aca="false">IF((TOT!BU55+TOT!BV55)&lt;82,IF(B53&gt;60,60,B53),B53)</f>
        <v>78</v>
      </c>
      <c r="D53" s="27" t="n">
        <f aca="false">IF((TOT!BU55+TOT!BV55)&lt;41,IF(C53&gt;53,53,C53),C53)</f>
        <v>78</v>
      </c>
      <c r="E53" s="28"/>
    </row>
    <row r="54" customFormat="false" ht="13" hidden="false" customHeight="true" outlineLevel="0" collapsed="false">
      <c r="A54" s="17" t="s">
        <v>552</v>
      </c>
      <c r="B54" s="27" t="n">
        <f aca="false">VLOOKUP(TOT!BW56,'FO - FACEOFFS %'!$A$3:$B$69,2)</f>
        <v>70</v>
      </c>
      <c r="C54" s="27" t="n">
        <f aca="false">IF((TOT!BU56+TOT!BV56)&lt;82,IF(B54&gt;60,60,B54),B54)</f>
        <v>60</v>
      </c>
      <c r="D54" s="27" t="n">
        <f aca="false">IF((TOT!BU56+TOT!BV56)&lt;41,IF(C54&gt;53,53,C54),C54)</f>
        <v>53</v>
      </c>
      <c r="E54" s="28"/>
    </row>
    <row r="55" customFormat="false" ht="13" hidden="false" customHeight="true" outlineLevel="0" collapsed="false">
      <c r="A55" s="17" t="s">
        <v>556</v>
      </c>
      <c r="B55" s="27" t="n">
        <f aca="false">VLOOKUP(TOT!BW57,'FO - FACEOFFS %'!$A$3:$B$69,2)</f>
        <v>33</v>
      </c>
      <c r="C55" s="27" t="n">
        <f aca="false">IF((TOT!BU57+TOT!BV57)&lt;82,IF(B55&gt;60,60,B55),B55)</f>
        <v>33</v>
      </c>
      <c r="D55" s="27" t="n">
        <f aca="false">IF((TOT!BU57+TOT!BV57)&lt;41,IF(C55&gt;53,53,C55),C55)</f>
        <v>33</v>
      </c>
      <c r="E55" s="28"/>
    </row>
    <row r="56" customFormat="false" ht="13" hidden="false" customHeight="true" outlineLevel="0" collapsed="false">
      <c r="A56" s="17" t="s">
        <v>560</v>
      </c>
      <c r="B56" s="27" t="n">
        <f aca="false">VLOOKUP(TOT!BW58,'FO - FACEOFFS %'!$A$3:$B$69,2)</f>
        <v>33</v>
      </c>
      <c r="C56" s="27" t="n">
        <f aca="false">IF((TOT!BU58+TOT!BV58)&lt;82,IF(B56&gt;60,60,B56),B56)</f>
        <v>33</v>
      </c>
      <c r="D56" s="27" t="n">
        <f aca="false">IF((TOT!BU58+TOT!BV58)&lt;41,IF(C56&gt;53,53,C56),C56)</f>
        <v>33</v>
      </c>
      <c r="E56" s="28"/>
    </row>
    <row r="57" customFormat="false" ht="13" hidden="false" customHeight="true" outlineLevel="0" collapsed="false">
      <c r="A57" s="17" t="s">
        <v>565</v>
      </c>
      <c r="B57" s="27" t="n">
        <f aca="false">VLOOKUP(TOT!BW59,'FO - FACEOFFS %'!$A$3:$B$69,2)</f>
        <v>99</v>
      </c>
      <c r="C57" s="27" t="n">
        <f aca="false">IF((TOT!BU59+TOT!BV59)&lt;82,IF(B57&gt;60,60,B57),B57)</f>
        <v>60</v>
      </c>
      <c r="D57" s="27" t="n">
        <f aca="false">IF((TOT!BU59+TOT!BV59)&lt;41,IF(C57&gt;53,53,C57),C57)</f>
        <v>53</v>
      </c>
      <c r="E57" s="28"/>
    </row>
    <row r="58" customFormat="false" ht="13" hidden="false" customHeight="true" outlineLevel="0" collapsed="false">
      <c r="A58" s="17" t="s">
        <v>569</v>
      </c>
      <c r="B58" s="27" t="n">
        <f aca="false">VLOOKUP(TOT!BW60,'FO - FACEOFFS %'!$A$3:$B$69,2)</f>
        <v>86</v>
      </c>
      <c r="C58" s="27" t="n">
        <f aca="false">IF((TOT!BU60+TOT!BV60)&lt;82,IF(B58&gt;60,60,B58),B58)</f>
        <v>86</v>
      </c>
      <c r="D58" s="27" t="n">
        <f aca="false">IF((TOT!BU60+TOT!BV60)&lt;41,IF(C58&gt;53,53,C58),C58)</f>
        <v>86</v>
      </c>
      <c r="E58" s="28"/>
    </row>
    <row r="59" customFormat="false" ht="13" hidden="false" customHeight="true" outlineLevel="0" collapsed="false">
      <c r="A59" s="17" t="s">
        <v>574</v>
      </c>
      <c r="B59" s="27" t="n">
        <f aca="false">VLOOKUP(TOT!BW61,'FO - FACEOFFS %'!$A$3:$B$69,2)</f>
        <v>53</v>
      </c>
      <c r="C59" s="27" t="n">
        <f aca="false">IF((TOT!BU61+TOT!BV61)&lt;82,IF(B59&gt;60,60,B59),B59)</f>
        <v>53</v>
      </c>
      <c r="D59" s="27" t="n">
        <f aca="false">IF((TOT!BU61+TOT!BV61)&lt;41,IF(C59&gt;53,53,C59),C59)</f>
        <v>53</v>
      </c>
      <c r="E59" s="28"/>
    </row>
    <row r="60" customFormat="false" ht="13" hidden="false" customHeight="true" outlineLevel="0" collapsed="false">
      <c r="A60" s="17" t="s">
        <v>579</v>
      </c>
      <c r="B60" s="27" t="n">
        <f aca="false">VLOOKUP(TOT!BW62,'FO - FACEOFFS %'!$A$3:$B$69,2)</f>
        <v>33</v>
      </c>
      <c r="C60" s="27" t="n">
        <f aca="false">IF((TOT!BU62+TOT!BV62)&lt;82,IF(B60&gt;60,60,B60),B60)</f>
        <v>33</v>
      </c>
      <c r="D60" s="27" t="n">
        <f aca="false">IF((TOT!BU62+TOT!BV62)&lt;41,IF(C60&gt;53,53,C60),C60)</f>
        <v>33</v>
      </c>
      <c r="E60" s="28"/>
    </row>
    <row r="61" customFormat="false" ht="13" hidden="false" customHeight="true" outlineLevel="0" collapsed="false">
      <c r="A61" s="17" t="s">
        <v>584</v>
      </c>
      <c r="B61" s="27" t="n">
        <f aca="false">VLOOKUP(TOT!BW63,'FO - FACEOFFS %'!$A$3:$B$69,2)</f>
        <v>33</v>
      </c>
      <c r="C61" s="27" t="n">
        <f aca="false">IF((TOT!BU63+TOT!BV63)&lt;82,IF(B61&gt;60,60,B61),B61)</f>
        <v>33</v>
      </c>
      <c r="D61" s="27" t="n">
        <f aca="false">IF((TOT!BU63+TOT!BV63)&lt;41,IF(C61&gt;53,53,C61),C61)</f>
        <v>33</v>
      </c>
      <c r="E61" s="28"/>
    </row>
    <row r="62" customFormat="false" ht="13" hidden="false" customHeight="true" outlineLevel="0" collapsed="false">
      <c r="A62" s="17" t="s">
        <v>588</v>
      </c>
      <c r="B62" s="27" t="n">
        <f aca="false">VLOOKUP(TOT!BW64,'FO - FACEOFFS %'!$A$3:$B$69,2)</f>
        <v>48</v>
      </c>
      <c r="C62" s="27" t="n">
        <f aca="false">IF((TOT!BU64+TOT!BV64)&lt;82,IF(B62&gt;60,60,B62),B62)</f>
        <v>48</v>
      </c>
      <c r="D62" s="27" t="n">
        <f aca="false">IF((TOT!BU64+TOT!BV64)&lt;41,IF(C62&gt;53,53,C62),C62)</f>
        <v>48</v>
      </c>
      <c r="E62" s="28"/>
    </row>
    <row r="63" customFormat="false" ht="13" hidden="false" customHeight="true" outlineLevel="0" collapsed="false">
      <c r="A63" s="17" t="s">
        <v>594</v>
      </c>
      <c r="B63" s="27" t="n">
        <f aca="false">VLOOKUP(TOT!BW65,'FO - FACEOFFS %'!$A$3:$B$69,2)</f>
        <v>33</v>
      </c>
      <c r="C63" s="27" t="n">
        <f aca="false">IF((TOT!BU65+TOT!BV65)&lt;82,IF(B63&gt;60,60,B63),B63)</f>
        <v>33</v>
      </c>
      <c r="D63" s="27" t="n">
        <f aca="false">IF((TOT!BU65+TOT!BV65)&lt;41,IF(C63&gt;53,53,C63),C63)</f>
        <v>33</v>
      </c>
      <c r="E63" s="28"/>
    </row>
    <row r="64" customFormat="false" ht="13" hidden="false" customHeight="true" outlineLevel="0" collapsed="false">
      <c r="A64" s="17" t="s">
        <v>598</v>
      </c>
      <c r="B64" s="27" t="n">
        <f aca="false">VLOOKUP(TOT!BW66,'FO - FACEOFFS %'!$A$3:$B$69,2)</f>
        <v>51</v>
      </c>
      <c r="C64" s="27" t="n">
        <f aca="false">IF((TOT!BU66+TOT!BV66)&lt;82,IF(B64&gt;60,60,B64),B64)</f>
        <v>51</v>
      </c>
      <c r="D64" s="27" t="n">
        <f aca="false">IF((TOT!BU66+TOT!BV66)&lt;41,IF(C64&gt;53,53,C64),C64)</f>
        <v>51</v>
      </c>
      <c r="E64" s="28"/>
    </row>
    <row r="65" customFormat="false" ht="13" hidden="false" customHeight="true" outlineLevel="0" collapsed="false">
      <c r="A65" s="17" t="s">
        <v>603</v>
      </c>
      <c r="B65" s="27" t="n">
        <f aca="false">VLOOKUP(TOT!BW67,'FO - FACEOFFS %'!$A$3:$B$69,2)</f>
        <v>99</v>
      </c>
      <c r="C65" s="27" t="n">
        <f aca="false">IF((TOT!BU67+TOT!BV67)&lt;82,IF(B65&gt;60,60,B65),B65)</f>
        <v>60</v>
      </c>
      <c r="D65" s="27" t="n">
        <f aca="false">IF((TOT!BU67+TOT!BV67)&lt;41,IF(C65&gt;53,53,C65),C65)</f>
        <v>53</v>
      </c>
      <c r="E65" s="28"/>
    </row>
    <row r="66" customFormat="false" ht="13" hidden="false" customHeight="true" outlineLevel="0" collapsed="false">
      <c r="A66" s="17" t="s">
        <v>610</v>
      </c>
      <c r="B66" s="27" t="n">
        <f aca="false">VLOOKUP(TOT!BW68,'FO - FACEOFFS %'!$A$3:$B$69,2)</f>
        <v>70</v>
      </c>
      <c r="C66" s="27" t="n">
        <f aca="false">IF((TOT!BU68+TOT!BV68)&lt;82,IF(B66&gt;60,60,B66),B66)</f>
        <v>60</v>
      </c>
      <c r="D66" s="27" t="n">
        <f aca="false">IF((TOT!BU68+TOT!BV68)&lt;41,IF(C66&gt;53,53,C66),C66)</f>
        <v>53</v>
      </c>
      <c r="E66" s="28"/>
    </row>
    <row r="67" customFormat="false" ht="13" hidden="false" customHeight="true" outlineLevel="0" collapsed="false">
      <c r="A67" s="17" t="s">
        <v>615</v>
      </c>
      <c r="B67" s="27" t="n">
        <f aca="false">VLOOKUP(TOT!BW69,'FO - FACEOFFS %'!$A$3:$B$69,2)</f>
        <v>33</v>
      </c>
      <c r="C67" s="27" t="n">
        <f aca="false">IF((TOT!BU69+TOT!BV69)&lt;82,IF(B67&gt;60,60,B67),B67)</f>
        <v>33</v>
      </c>
      <c r="D67" s="27" t="n">
        <f aca="false">IF((TOT!BU69+TOT!BV69)&lt;41,IF(C67&gt;53,53,C67),C67)</f>
        <v>33</v>
      </c>
      <c r="E67" s="28"/>
    </row>
    <row r="68" customFormat="false" ht="13" hidden="false" customHeight="true" outlineLevel="0" collapsed="false">
      <c r="A68" s="17" t="s">
        <v>620</v>
      </c>
      <c r="B68" s="27" t="n">
        <f aca="false">VLOOKUP(TOT!BW70,'FO - FACEOFFS %'!$A$3:$B$69,2)</f>
        <v>33</v>
      </c>
      <c r="C68" s="27" t="n">
        <f aca="false">IF((TOT!BU70+TOT!BV70)&lt;82,IF(B68&gt;60,60,B68),B68)</f>
        <v>33</v>
      </c>
      <c r="D68" s="27" t="n">
        <f aca="false">IF((TOT!BU70+TOT!BV70)&lt;41,IF(C68&gt;53,53,C68),C68)</f>
        <v>33</v>
      </c>
      <c r="E68" s="28"/>
    </row>
    <row r="69" customFormat="false" ht="13" hidden="false" customHeight="true" outlineLevel="0" collapsed="false">
      <c r="A69" s="17" t="s">
        <v>625</v>
      </c>
      <c r="B69" s="27" t="n">
        <f aca="false">VLOOKUP(TOT!BW71,'FO - FACEOFFS %'!$A$3:$B$69,2)</f>
        <v>95</v>
      </c>
      <c r="C69" s="27" t="n">
        <f aca="false">IF((TOT!BU71+TOT!BV71)&lt;82,IF(B69&gt;60,60,B69),B69)</f>
        <v>60</v>
      </c>
      <c r="D69" s="27" t="n">
        <f aca="false">IF((TOT!BU71+TOT!BV71)&lt;41,IF(C69&gt;53,53,C69),C69)</f>
        <v>53</v>
      </c>
      <c r="E69" s="28"/>
    </row>
    <row r="70" customFormat="false" ht="13" hidden="false" customHeight="true" outlineLevel="0" collapsed="false">
      <c r="A70" s="17" t="s">
        <v>631</v>
      </c>
      <c r="B70" s="27" t="n">
        <f aca="false">VLOOKUP(TOT!BW72,'FO - FACEOFFS %'!$A$3:$B$69,2)</f>
        <v>99</v>
      </c>
      <c r="C70" s="27" t="n">
        <f aca="false">IF((TOT!BU72+TOT!BV72)&lt;82,IF(B70&gt;60,60,B70),B70)</f>
        <v>99</v>
      </c>
      <c r="D70" s="27" t="n">
        <f aca="false">IF((TOT!BU72+TOT!BV72)&lt;41,IF(C70&gt;53,53,C70),C70)</f>
        <v>99</v>
      </c>
      <c r="E70" s="28"/>
    </row>
    <row r="71" customFormat="false" ht="13" hidden="false" customHeight="true" outlineLevel="0" collapsed="false">
      <c r="A71" s="17" t="s">
        <v>635</v>
      </c>
      <c r="B71" s="27" t="n">
        <f aca="false">VLOOKUP(TOT!BW73,'FO - FACEOFFS %'!$A$3:$B$69,2)</f>
        <v>33</v>
      </c>
      <c r="C71" s="27" t="n">
        <f aca="false">IF((TOT!BU73+TOT!BV73)&lt;82,IF(B71&gt;60,60,B71),B71)</f>
        <v>33</v>
      </c>
      <c r="D71" s="27" t="n">
        <f aca="false">IF((TOT!BU73+TOT!BV73)&lt;41,IF(C71&gt;53,53,C71),C71)</f>
        <v>33</v>
      </c>
      <c r="E71" s="28"/>
    </row>
    <row r="72" customFormat="false" ht="13" hidden="false" customHeight="true" outlineLevel="0" collapsed="false">
      <c r="A72" s="17" t="s">
        <v>639</v>
      </c>
      <c r="B72" s="27" t="n">
        <f aca="false">VLOOKUP(TOT!BW74,'FO - FACEOFFS %'!$A$3:$B$69,2)</f>
        <v>33</v>
      </c>
      <c r="C72" s="27" t="n">
        <f aca="false">IF((TOT!BU74+TOT!BV74)&lt;82,IF(B72&gt;60,60,B72),B72)</f>
        <v>33</v>
      </c>
      <c r="D72" s="27" t="n">
        <f aca="false">IF((TOT!BU74+TOT!BV74)&lt;41,IF(C72&gt;53,53,C72),C72)</f>
        <v>33</v>
      </c>
      <c r="E72" s="28"/>
    </row>
    <row r="73" customFormat="false" ht="13" hidden="false" customHeight="true" outlineLevel="0" collapsed="false">
      <c r="A73" s="17" t="s">
        <v>644</v>
      </c>
      <c r="B73" s="27" t="n">
        <f aca="false">VLOOKUP(TOT!BW75,'FO - FACEOFFS %'!$A$3:$B$69,2)</f>
        <v>33</v>
      </c>
      <c r="C73" s="27" t="n">
        <f aca="false">IF((TOT!BU75+TOT!BV75)&lt;82,IF(B73&gt;60,60,B73),B73)</f>
        <v>33</v>
      </c>
      <c r="D73" s="27" t="n">
        <f aca="false">IF((TOT!BU75+TOT!BV75)&lt;41,IF(C73&gt;53,53,C73),C73)</f>
        <v>33</v>
      </c>
      <c r="E73" s="28"/>
    </row>
    <row r="74" customFormat="false" ht="13" hidden="false" customHeight="true" outlineLevel="0" collapsed="false">
      <c r="A74" s="17" t="s">
        <v>649</v>
      </c>
      <c r="B74" s="27" t="n">
        <f aca="false">VLOOKUP(TOT!BW76,'FO - FACEOFFS %'!$A$3:$B$69,2)</f>
        <v>33</v>
      </c>
      <c r="C74" s="27" t="n">
        <f aca="false">IF((TOT!BU76+TOT!BV76)&lt;82,IF(B74&gt;60,60,B74),B74)</f>
        <v>33</v>
      </c>
      <c r="D74" s="27" t="n">
        <f aca="false">IF((TOT!BU76+TOT!BV76)&lt;41,IF(C74&gt;53,53,C74),C74)</f>
        <v>33</v>
      </c>
      <c r="E74" s="28"/>
    </row>
    <row r="75" customFormat="false" ht="13" hidden="false" customHeight="true" outlineLevel="0" collapsed="false">
      <c r="A75" s="17" t="s">
        <v>654</v>
      </c>
      <c r="B75" s="27" t="n">
        <f aca="false">VLOOKUP(TOT!BW77,'FO - FACEOFFS %'!$A$3:$B$69,2)</f>
        <v>86</v>
      </c>
      <c r="C75" s="27" t="n">
        <f aca="false">IF((TOT!BU77+TOT!BV77)&lt;82,IF(B75&gt;60,60,B75),B75)</f>
        <v>86</v>
      </c>
      <c r="D75" s="27" t="n">
        <f aca="false">IF((TOT!BU77+TOT!BV77)&lt;41,IF(C75&gt;53,53,C75),C75)</f>
        <v>86</v>
      </c>
      <c r="E75" s="28"/>
    </row>
    <row r="76" customFormat="false" ht="13" hidden="false" customHeight="true" outlineLevel="0" collapsed="false">
      <c r="A76" s="17" t="s">
        <v>659</v>
      </c>
      <c r="B76" s="27" t="n">
        <f aca="false">VLOOKUP(TOT!BW78,'FO - FACEOFFS %'!$A$3:$B$69,2)</f>
        <v>55</v>
      </c>
      <c r="C76" s="27" t="n">
        <f aca="false">IF((TOT!BU78+TOT!BV78)&lt;82,IF(B76&gt;60,60,B76),B76)</f>
        <v>55</v>
      </c>
      <c r="D76" s="27" t="n">
        <f aca="false">IF((TOT!BU78+TOT!BV78)&lt;41,IF(C76&gt;53,53,C76),C76)</f>
        <v>55</v>
      </c>
      <c r="E76" s="28"/>
    </row>
    <row r="77" customFormat="false" ht="13" hidden="false" customHeight="true" outlineLevel="0" collapsed="false">
      <c r="A77" s="17" t="s">
        <v>664</v>
      </c>
      <c r="B77" s="27" t="n">
        <f aca="false">VLOOKUP(TOT!BW79,'FO - FACEOFFS %'!$A$3:$B$69,2)</f>
        <v>33</v>
      </c>
      <c r="C77" s="27" t="n">
        <f aca="false">IF((TOT!BU79+TOT!BV79)&lt;82,IF(B77&gt;60,60,B77),B77)</f>
        <v>33</v>
      </c>
      <c r="D77" s="27" t="n">
        <f aca="false">IF((TOT!BU79+TOT!BV79)&lt;41,IF(C77&gt;53,53,C77),C77)</f>
        <v>33</v>
      </c>
      <c r="E77" s="28"/>
    </row>
    <row r="78" customFormat="false" ht="13" hidden="false" customHeight="true" outlineLevel="0" collapsed="false">
      <c r="A78" s="17" t="s">
        <v>669</v>
      </c>
      <c r="B78" s="27" t="n">
        <f aca="false">VLOOKUP(TOT!BW80,'FO - FACEOFFS %'!$A$3:$B$69,2)</f>
        <v>33</v>
      </c>
      <c r="C78" s="27" t="n">
        <f aca="false">IF((TOT!BU80+TOT!BV80)&lt;82,IF(B78&gt;60,60,B78),B78)</f>
        <v>33</v>
      </c>
      <c r="D78" s="27" t="n">
        <f aca="false">IF((TOT!BU80+TOT!BV80)&lt;41,IF(C78&gt;53,53,C78),C78)</f>
        <v>33</v>
      </c>
      <c r="E78" s="28"/>
    </row>
    <row r="79" customFormat="false" ht="13" hidden="false" customHeight="true" outlineLevel="0" collapsed="false">
      <c r="A79" s="17" t="s">
        <v>674</v>
      </c>
      <c r="B79" s="27" t="n">
        <f aca="false">VLOOKUP(TOT!BW81,'FO - FACEOFFS %'!$A$3:$B$69,2)</f>
        <v>33</v>
      </c>
      <c r="C79" s="27" t="n">
        <f aca="false">IF((TOT!BU81+TOT!BV81)&lt;82,IF(B79&gt;60,60,B79),B79)</f>
        <v>33</v>
      </c>
      <c r="D79" s="27" t="n">
        <f aca="false">IF((TOT!BU81+TOT!BV81)&lt;41,IF(C79&gt;53,53,C79),C79)</f>
        <v>33</v>
      </c>
      <c r="E79" s="28"/>
    </row>
    <row r="80" customFormat="false" ht="13" hidden="false" customHeight="true" outlineLevel="0" collapsed="false">
      <c r="A80" s="17" t="s">
        <v>679</v>
      </c>
      <c r="B80" s="27" t="n">
        <f aca="false">VLOOKUP(TOT!BW82,'FO - FACEOFFS %'!$A$3:$B$69,2)</f>
        <v>70</v>
      </c>
      <c r="C80" s="27" t="n">
        <f aca="false">IF((TOT!BU82+TOT!BV82)&lt;82,IF(B80&gt;60,60,B80),B80)</f>
        <v>60</v>
      </c>
      <c r="D80" s="27" t="n">
        <f aca="false">IF((TOT!BU82+TOT!BV82)&lt;41,IF(C80&gt;53,53,C80),C80)</f>
        <v>53</v>
      </c>
      <c r="E80" s="28"/>
    </row>
    <row r="81" customFormat="false" ht="13" hidden="false" customHeight="true" outlineLevel="0" collapsed="false">
      <c r="A81" s="17" t="s">
        <v>683</v>
      </c>
      <c r="B81" s="27" t="n">
        <f aca="false">VLOOKUP(TOT!BW83,'FO - FACEOFFS %'!$A$3:$B$69,2)</f>
        <v>99</v>
      </c>
      <c r="C81" s="27" t="n">
        <f aca="false">IF((TOT!BU83+TOT!BV83)&lt;82,IF(B81&gt;60,60,B81),B81)</f>
        <v>60</v>
      </c>
      <c r="D81" s="27" t="n">
        <f aca="false">IF((TOT!BU83+TOT!BV83)&lt;41,IF(C81&gt;53,53,C81),C81)</f>
        <v>60</v>
      </c>
      <c r="E81" s="28"/>
    </row>
    <row r="82" customFormat="false" ht="13" hidden="false" customHeight="true" outlineLevel="0" collapsed="false">
      <c r="A82" s="17" t="s">
        <v>687</v>
      </c>
      <c r="B82" s="27" t="n">
        <f aca="false">VLOOKUP(TOT!BW84,'FO - FACEOFFS %'!$A$3:$B$69,2)</f>
        <v>87</v>
      </c>
      <c r="C82" s="27" t="n">
        <f aca="false">IF((TOT!BU84+TOT!BV84)&lt;82,IF(B82&gt;60,60,B82),B82)</f>
        <v>87</v>
      </c>
      <c r="D82" s="27" t="n">
        <f aca="false">IF((TOT!BU84+TOT!BV84)&lt;41,IF(C82&gt;53,53,C82),C82)</f>
        <v>87</v>
      </c>
      <c r="E82" s="28"/>
    </row>
    <row r="83" customFormat="false" ht="13" hidden="false" customHeight="true" outlineLevel="0" collapsed="false">
      <c r="A83" s="17" t="s">
        <v>691</v>
      </c>
      <c r="B83" s="27" t="n">
        <f aca="false">VLOOKUP(TOT!BW85,'FO - FACEOFFS %'!$A$3:$B$69,2)</f>
        <v>97</v>
      </c>
      <c r="C83" s="27" t="n">
        <f aca="false">IF((TOT!BU85+TOT!BV85)&lt;82,IF(B83&gt;60,60,B83),B83)</f>
        <v>97</v>
      </c>
      <c r="D83" s="27" t="n">
        <f aca="false">IF((TOT!BU85+TOT!BV85)&lt;41,IF(C83&gt;53,53,C83),C83)</f>
        <v>97</v>
      </c>
      <c r="E83" s="28"/>
    </row>
    <row r="84" customFormat="false" ht="13" hidden="false" customHeight="true" outlineLevel="0" collapsed="false">
      <c r="A84" s="17" t="s">
        <v>697</v>
      </c>
      <c r="B84" s="27" t="n">
        <f aca="false">VLOOKUP(TOT!BW86,'FO - FACEOFFS %'!$A$3:$B$69,2)</f>
        <v>33</v>
      </c>
      <c r="C84" s="27" t="n">
        <f aca="false">IF((TOT!BU86+TOT!BV86)&lt;82,IF(B84&gt;60,60,B84),B84)</f>
        <v>33</v>
      </c>
      <c r="D84" s="27" t="n">
        <f aca="false">IF((TOT!BU86+TOT!BV86)&lt;41,IF(C84&gt;53,53,C84),C84)</f>
        <v>33</v>
      </c>
      <c r="E84" s="28"/>
    </row>
    <row r="85" customFormat="false" ht="13" hidden="false" customHeight="true" outlineLevel="0" collapsed="false">
      <c r="A85" s="17" t="s">
        <v>702</v>
      </c>
      <c r="B85" s="27" t="n">
        <f aca="false">VLOOKUP(TOT!BW87,'FO - FACEOFFS %'!$A$3:$B$69,2)</f>
        <v>33</v>
      </c>
      <c r="C85" s="27" t="n">
        <f aca="false">IF((TOT!BU87+TOT!BV87)&lt;82,IF(B85&gt;60,60,B85),B85)</f>
        <v>33</v>
      </c>
      <c r="D85" s="27" t="n">
        <f aca="false">IF((TOT!BU87+TOT!BV87)&lt;41,IF(C85&gt;53,53,C85),C85)</f>
        <v>33</v>
      </c>
      <c r="E85" s="28"/>
    </row>
    <row r="86" customFormat="false" ht="13" hidden="false" customHeight="true" outlineLevel="0" collapsed="false">
      <c r="A86" s="17" t="s">
        <v>706</v>
      </c>
      <c r="B86" s="27" t="n">
        <f aca="false">VLOOKUP(TOT!BW88,'FO - FACEOFFS %'!$A$3:$B$69,2)</f>
        <v>33</v>
      </c>
      <c r="C86" s="27" t="n">
        <f aca="false">IF((TOT!BU88+TOT!BV88)&lt;82,IF(B86&gt;60,60,B86),B86)</f>
        <v>33</v>
      </c>
      <c r="D86" s="27" t="n">
        <f aca="false">IF((TOT!BU88+TOT!BV88)&lt;41,IF(C86&gt;53,53,C86),C86)</f>
        <v>33</v>
      </c>
      <c r="E86" s="28"/>
    </row>
    <row r="87" customFormat="false" ht="13" hidden="false" customHeight="true" outlineLevel="0" collapsed="false">
      <c r="A87" s="17" t="s">
        <v>711</v>
      </c>
      <c r="B87" s="27" t="n">
        <f aca="false">VLOOKUP(TOT!BW89,'FO - FACEOFFS %'!$A$3:$B$69,2)</f>
        <v>33</v>
      </c>
      <c r="C87" s="27" t="n">
        <f aca="false">IF((TOT!BU89+TOT!BV89)&lt;82,IF(B87&gt;60,60,B87),B87)</f>
        <v>33</v>
      </c>
      <c r="D87" s="27" t="n">
        <f aca="false">IF((TOT!BU89+TOT!BV89)&lt;41,IF(C87&gt;53,53,C87),C87)</f>
        <v>33</v>
      </c>
      <c r="E87" s="28"/>
    </row>
    <row r="88" customFormat="false" ht="13" hidden="false" customHeight="true" outlineLevel="0" collapsed="false">
      <c r="A88" s="17" t="s">
        <v>716</v>
      </c>
      <c r="B88" s="27" t="n">
        <f aca="false">VLOOKUP(TOT!BW90,'FO - FACEOFFS %'!$A$3:$B$69,2)</f>
        <v>33</v>
      </c>
      <c r="C88" s="27" t="n">
        <f aca="false">IF((TOT!BU90+TOT!BV90)&lt;82,IF(B88&gt;60,60,B88),B88)</f>
        <v>33</v>
      </c>
      <c r="D88" s="27" t="n">
        <f aca="false">IF((TOT!BU90+TOT!BV90)&lt;41,IF(C88&gt;53,53,C88),C88)</f>
        <v>33</v>
      </c>
      <c r="E88" s="28"/>
    </row>
    <row r="89" customFormat="false" ht="13" hidden="false" customHeight="true" outlineLevel="0" collapsed="false">
      <c r="A89" s="17" t="s">
        <v>720</v>
      </c>
      <c r="B89" s="27" t="n">
        <f aca="false">VLOOKUP(TOT!BW91,'FO - FACEOFFS %'!$A$3:$B$69,2)</f>
        <v>99</v>
      </c>
      <c r="C89" s="27" t="n">
        <f aca="false">IF((TOT!BU91+TOT!BV91)&lt;82,IF(B89&gt;60,60,B89),B89)</f>
        <v>60</v>
      </c>
      <c r="D89" s="27" t="n">
        <f aca="false">IF((TOT!BU91+TOT!BV91)&lt;41,IF(C89&gt;53,53,C89),C89)</f>
        <v>53</v>
      </c>
      <c r="E89" s="28"/>
    </row>
    <row r="90" customFormat="false" ht="13" hidden="false" customHeight="true" outlineLevel="0" collapsed="false">
      <c r="A90" s="17" t="s">
        <v>724</v>
      </c>
      <c r="B90" s="27" t="n">
        <f aca="false">VLOOKUP(TOT!BW92,'FO - FACEOFFS %'!$A$3:$B$69,2)</f>
        <v>33</v>
      </c>
      <c r="C90" s="27" t="n">
        <f aca="false">IF((TOT!BU92+TOT!BV92)&lt;82,IF(B90&gt;60,60,B90),B90)</f>
        <v>33</v>
      </c>
      <c r="D90" s="27" t="n">
        <f aca="false">IF((TOT!BU92+TOT!BV92)&lt;41,IF(C90&gt;53,53,C90),C90)</f>
        <v>33</v>
      </c>
      <c r="E90" s="28"/>
    </row>
    <row r="91" customFormat="false" ht="13" hidden="false" customHeight="true" outlineLevel="0" collapsed="false">
      <c r="A91" s="17" t="s">
        <v>730</v>
      </c>
      <c r="B91" s="27" t="n">
        <f aca="false">VLOOKUP(TOT!BW93,'FO - FACEOFFS %'!$A$3:$B$69,2)</f>
        <v>59</v>
      </c>
      <c r="C91" s="27" t="n">
        <f aca="false">IF((TOT!BU93+TOT!BV93)&lt;82,IF(B91&gt;60,60,B91),B91)</f>
        <v>59</v>
      </c>
      <c r="D91" s="27" t="n">
        <f aca="false">IF((TOT!BU93+TOT!BV93)&lt;41,IF(C91&gt;53,53,C91),C91)</f>
        <v>59</v>
      </c>
      <c r="E91" s="28"/>
    </row>
    <row r="92" customFormat="false" ht="13" hidden="false" customHeight="true" outlineLevel="0" collapsed="false">
      <c r="A92" s="17" t="s">
        <v>735</v>
      </c>
      <c r="B92" s="27" t="n">
        <f aca="false">VLOOKUP(TOT!BW94,'FO - FACEOFFS %'!$A$3:$B$69,2)</f>
        <v>35</v>
      </c>
      <c r="C92" s="27" t="n">
        <f aca="false">IF((TOT!BU94+TOT!BV94)&lt;82,IF(B92&gt;60,60,B92),B92)</f>
        <v>35</v>
      </c>
      <c r="D92" s="27" t="n">
        <f aca="false">IF((TOT!BU94+TOT!BV94)&lt;41,IF(C92&gt;53,53,C92),C92)</f>
        <v>35</v>
      </c>
      <c r="E92" s="28"/>
    </row>
    <row r="93" customFormat="false" ht="13" hidden="false" customHeight="true" outlineLevel="0" collapsed="false">
      <c r="A93" s="17" t="s">
        <v>739</v>
      </c>
      <c r="B93" s="27" t="n">
        <f aca="false">VLOOKUP(TOT!BW95,'FO - FACEOFFS %'!$A$3:$B$69,2)</f>
        <v>33</v>
      </c>
      <c r="C93" s="27" t="n">
        <f aca="false">IF((TOT!BU95+TOT!BV95)&lt;82,IF(B93&gt;60,60,B93),B93)</f>
        <v>33</v>
      </c>
      <c r="D93" s="27" t="n">
        <f aca="false">IF((TOT!BU95+TOT!BV95)&lt;41,IF(C93&gt;53,53,C93),C93)</f>
        <v>33</v>
      </c>
      <c r="E93" s="28"/>
    </row>
    <row r="94" customFormat="false" ht="13" hidden="false" customHeight="true" outlineLevel="0" collapsed="false">
      <c r="A94" s="17" t="s">
        <v>743</v>
      </c>
      <c r="B94" s="27" t="n">
        <f aca="false">VLOOKUP(TOT!BW96,'FO - FACEOFFS %'!$A$3:$B$69,2)</f>
        <v>33</v>
      </c>
      <c r="C94" s="27" t="n">
        <f aca="false">IF((TOT!BU96+TOT!BV96)&lt;82,IF(B94&gt;60,60,B94),B94)</f>
        <v>33</v>
      </c>
      <c r="D94" s="27" t="n">
        <f aca="false">IF((TOT!BU96+TOT!BV96)&lt;41,IF(C94&gt;53,53,C94),C94)</f>
        <v>33</v>
      </c>
      <c r="E94" s="28"/>
    </row>
    <row r="95" customFormat="false" ht="13" hidden="false" customHeight="true" outlineLevel="0" collapsed="false">
      <c r="A95" s="17" t="s">
        <v>747</v>
      </c>
      <c r="B95" s="27" t="n">
        <f aca="false">VLOOKUP(TOT!BW97,'FO - FACEOFFS %'!$A$3:$B$69,2)</f>
        <v>55</v>
      </c>
      <c r="C95" s="27" t="n">
        <f aca="false">IF((TOT!BU97+TOT!BV97)&lt;82,IF(B95&gt;60,60,B95),B95)</f>
        <v>55</v>
      </c>
      <c r="D95" s="27" t="n">
        <f aca="false">IF((TOT!BU97+TOT!BV97)&lt;41,IF(C95&gt;53,53,C95),C95)</f>
        <v>55</v>
      </c>
      <c r="E95" s="28"/>
    </row>
    <row r="96" customFormat="false" ht="13" hidden="false" customHeight="true" outlineLevel="0" collapsed="false">
      <c r="A96" s="17" t="s">
        <v>750</v>
      </c>
      <c r="B96" s="27" t="n">
        <f aca="false">VLOOKUP(TOT!BW98,'FO - FACEOFFS %'!$A$3:$B$69,2)</f>
        <v>85</v>
      </c>
      <c r="C96" s="27" t="n">
        <f aca="false">IF((TOT!BU98+TOT!BV98)&lt;82,IF(B96&gt;60,60,B96),B96)</f>
        <v>85</v>
      </c>
      <c r="D96" s="27" t="n">
        <f aca="false">IF((TOT!BU98+TOT!BV98)&lt;41,IF(C96&gt;53,53,C96),C96)</f>
        <v>85</v>
      </c>
      <c r="E96" s="28"/>
    </row>
    <row r="97" customFormat="false" ht="13" hidden="false" customHeight="true" outlineLevel="0" collapsed="false">
      <c r="A97" s="17" t="s">
        <v>755</v>
      </c>
      <c r="B97" s="27" t="n">
        <f aca="false">VLOOKUP(TOT!BW99,'FO - FACEOFFS %'!$A$3:$B$69,2)</f>
        <v>87</v>
      </c>
      <c r="C97" s="27" t="n">
        <f aca="false">IF((TOT!BU99+TOT!BV99)&lt;82,IF(B97&gt;60,60,B97),B97)</f>
        <v>60</v>
      </c>
      <c r="D97" s="27" t="n">
        <f aca="false">IF((TOT!BU99+TOT!BV99)&lt;41,IF(C97&gt;53,53,C97),C97)</f>
        <v>53</v>
      </c>
      <c r="E97" s="28"/>
    </row>
    <row r="98" customFormat="false" ht="13" hidden="false" customHeight="true" outlineLevel="0" collapsed="false">
      <c r="A98" s="17" t="s">
        <v>759</v>
      </c>
      <c r="B98" s="27" t="n">
        <f aca="false">VLOOKUP(TOT!BW100,'FO - FACEOFFS %'!$A$3:$B$69,2)</f>
        <v>49</v>
      </c>
      <c r="C98" s="27" t="n">
        <f aca="false">IF((TOT!BU100+TOT!BV100)&lt;82,IF(B98&gt;60,60,B98),B98)</f>
        <v>49</v>
      </c>
      <c r="D98" s="27" t="n">
        <f aca="false">IF((TOT!BU100+TOT!BV100)&lt;41,IF(C98&gt;53,53,C98),C98)</f>
        <v>49</v>
      </c>
      <c r="E98" s="28"/>
    </row>
    <row r="99" customFormat="false" ht="13" hidden="false" customHeight="true" outlineLevel="0" collapsed="false">
      <c r="A99" s="17" t="s">
        <v>765</v>
      </c>
      <c r="B99" s="27" t="n">
        <f aca="false">VLOOKUP(TOT!BW101,'FO - FACEOFFS %'!$A$3:$B$69,2)</f>
        <v>90</v>
      </c>
      <c r="C99" s="27" t="n">
        <f aca="false">IF((TOT!BU101+TOT!BV101)&lt;82,IF(B99&gt;60,60,B99),B99)</f>
        <v>90</v>
      </c>
      <c r="D99" s="27" t="n">
        <f aca="false">IF((TOT!BU101+TOT!BV101)&lt;41,IF(C99&gt;53,53,C99),C99)</f>
        <v>90</v>
      </c>
      <c r="E99" s="28"/>
    </row>
    <row r="100" customFormat="false" ht="13" hidden="false" customHeight="true" outlineLevel="0" collapsed="false">
      <c r="A100" s="17" t="s">
        <v>770</v>
      </c>
      <c r="B100" s="27" t="n">
        <f aca="false">VLOOKUP(TOT!BW102,'FO - FACEOFFS %'!$A$3:$B$69,2)</f>
        <v>33</v>
      </c>
      <c r="C100" s="27" t="n">
        <f aca="false">IF((TOT!BU102+TOT!BV102)&lt;82,IF(B100&gt;60,60,B100),B100)</f>
        <v>33</v>
      </c>
      <c r="D100" s="27" t="n">
        <f aca="false">IF((TOT!BU102+TOT!BV102)&lt;41,IF(C100&gt;53,53,C100),C100)</f>
        <v>33</v>
      </c>
      <c r="E100" s="28"/>
    </row>
    <row r="101" customFormat="false" ht="13" hidden="false" customHeight="true" outlineLevel="0" collapsed="false">
      <c r="A101" s="17" t="s">
        <v>776</v>
      </c>
      <c r="B101" s="27" t="n">
        <f aca="false">VLOOKUP(TOT!BW103,'FO - FACEOFFS %'!$A$3:$B$69,2)</f>
        <v>99</v>
      </c>
      <c r="C101" s="27" t="n">
        <f aca="false">IF((TOT!BU103+TOT!BV103)&lt;82,IF(B101&gt;60,60,B101),B101)</f>
        <v>60</v>
      </c>
      <c r="D101" s="27" t="n">
        <f aca="false">IF((TOT!BU103+TOT!BV103)&lt;41,IF(C101&gt;53,53,C101),C101)</f>
        <v>53</v>
      </c>
      <c r="E101" s="28"/>
    </row>
    <row r="102" customFormat="false" ht="13" hidden="false" customHeight="true" outlineLevel="0" collapsed="false">
      <c r="A102" s="17" t="s">
        <v>779</v>
      </c>
      <c r="B102" s="27" t="n">
        <f aca="false">VLOOKUP(TOT!BW104,'FO - FACEOFFS %'!$A$3:$B$69,2)</f>
        <v>38</v>
      </c>
      <c r="C102" s="27" t="n">
        <f aca="false">IF((TOT!BU104+TOT!BV104)&lt;82,IF(B102&gt;60,60,B102),B102)</f>
        <v>38</v>
      </c>
      <c r="D102" s="27" t="n">
        <f aca="false">IF((TOT!BU104+TOT!BV104)&lt;41,IF(C102&gt;53,53,C102),C102)</f>
        <v>38</v>
      </c>
      <c r="E102" s="28"/>
    </row>
    <row r="103" customFormat="false" ht="13" hidden="false" customHeight="true" outlineLevel="0" collapsed="false">
      <c r="A103" s="17" t="s">
        <v>782</v>
      </c>
      <c r="B103" s="27" t="n">
        <f aca="false">VLOOKUP(TOT!BW105,'FO - FACEOFFS %'!$A$3:$B$69,2)</f>
        <v>78</v>
      </c>
      <c r="C103" s="27" t="n">
        <f aca="false">IF((TOT!BU105+TOT!BV105)&lt;82,IF(B103&gt;60,60,B103),B103)</f>
        <v>78</v>
      </c>
      <c r="D103" s="27" t="n">
        <f aca="false">IF((TOT!BU105+TOT!BV105)&lt;41,IF(C103&gt;53,53,C103),C103)</f>
        <v>78</v>
      </c>
      <c r="E103" s="28"/>
    </row>
    <row r="104" customFormat="false" ht="13" hidden="false" customHeight="true" outlineLevel="0" collapsed="false">
      <c r="A104" s="17" t="s">
        <v>786</v>
      </c>
      <c r="B104" s="27" t="n">
        <f aca="false">VLOOKUP(TOT!BW106,'FO - FACEOFFS %'!$A$3:$B$69,2)</f>
        <v>33</v>
      </c>
      <c r="C104" s="27" t="n">
        <f aca="false">IF((TOT!BU106+TOT!BV106)&lt;82,IF(B104&gt;60,60,B104),B104)</f>
        <v>33</v>
      </c>
      <c r="D104" s="27" t="n">
        <f aca="false">IF((TOT!BU106+TOT!BV106)&lt;41,IF(C104&gt;53,53,C104),C104)</f>
        <v>33</v>
      </c>
      <c r="E104" s="28"/>
    </row>
    <row r="105" customFormat="false" ht="13" hidden="false" customHeight="true" outlineLevel="0" collapsed="false">
      <c r="A105" s="17" t="s">
        <v>792</v>
      </c>
      <c r="B105" s="27" t="n">
        <f aca="false">VLOOKUP(TOT!BW107,'FO - FACEOFFS %'!$A$3:$B$69,2)</f>
        <v>99</v>
      </c>
      <c r="C105" s="27" t="n">
        <f aca="false">IF((TOT!BU107+TOT!BV107)&lt;82,IF(B105&gt;60,60,B105),B105)</f>
        <v>60</v>
      </c>
      <c r="D105" s="27" t="n">
        <f aca="false">IF((TOT!BU107+TOT!BV107)&lt;41,IF(C105&gt;53,53,C105),C105)</f>
        <v>53</v>
      </c>
      <c r="E105" s="28"/>
    </row>
    <row r="106" customFormat="false" ht="13" hidden="false" customHeight="true" outlineLevel="0" collapsed="false">
      <c r="A106" s="17" t="s">
        <v>797</v>
      </c>
      <c r="B106" s="27" t="n">
        <f aca="false">VLOOKUP(TOT!BW108,'FO - FACEOFFS %'!$A$3:$B$69,2)</f>
        <v>33</v>
      </c>
      <c r="C106" s="27" t="n">
        <f aca="false">IF((TOT!BU108+TOT!BV108)&lt;82,IF(B106&gt;60,60,B106),B106)</f>
        <v>33</v>
      </c>
      <c r="D106" s="27" t="n">
        <f aca="false">IF((TOT!BU108+TOT!BV108)&lt;41,IF(C106&gt;53,53,C106),C106)</f>
        <v>33</v>
      </c>
      <c r="E106" s="28"/>
    </row>
    <row r="107" customFormat="false" ht="13" hidden="false" customHeight="true" outlineLevel="0" collapsed="false">
      <c r="A107" s="17" t="s">
        <v>803</v>
      </c>
      <c r="B107" s="27" t="n">
        <f aca="false">VLOOKUP(TOT!BW109,'FO - FACEOFFS %'!$A$3:$B$69,2)</f>
        <v>88</v>
      </c>
      <c r="C107" s="27" t="n">
        <f aca="false">IF((TOT!BU109+TOT!BV109)&lt;82,IF(B107&gt;60,60,B107),B107)</f>
        <v>88</v>
      </c>
      <c r="D107" s="27" t="n">
        <f aca="false">IF((TOT!BU109+TOT!BV109)&lt;41,IF(C107&gt;53,53,C107),C107)</f>
        <v>88</v>
      </c>
      <c r="E107" s="28"/>
    </row>
    <row r="108" customFormat="false" ht="13" hidden="false" customHeight="true" outlineLevel="0" collapsed="false">
      <c r="A108" s="17" t="s">
        <v>808</v>
      </c>
      <c r="B108" s="27" t="n">
        <f aca="false">VLOOKUP(TOT!BW110,'FO - FACEOFFS %'!$A$3:$B$69,2)</f>
        <v>33</v>
      </c>
      <c r="C108" s="27" t="n">
        <f aca="false">IF((TOT!BU110+TOT!BV110)&lt;82,IF(B108&gt;60,60,B108),B108)</f>
        <v>33</v>
      </c>
      <c r="D108" s="27" t="n">
        <f aca="false">IF((TOT!BU110+TOT!BV110)&lt;41,IF(C108&gt;53,53,C108),C108)</f>
        <v>33</v>
      </c>
      <c r="E108" s="28"/>
    </row>
    <row r="109" customFormat="false" ht="13" hidden="false" customHeight="true" outlineLevel="0" collapsed="false">
      <c r="A109" s="17" t="s">
        <v>811</v>
      </c>
      <c r="B109" s="27" t="n">
        <f aca="false">VLOOKUP(TOT!BW111,'FO - FACEOFFS %'!$A$3:$B$69,2)</f>
        <v>33</v>
      </c>
      <c r="C109" s="27" t="n">
        <f aca="false">IF((TOT!BU111+TOT!BV111)&lt;82,IF(B109&gt;60,60,B109),B109)</f>
        <v>33</v>
      </c>
      <c r="D109" s="27" t="n">
        <f aca="false">IF((TOT!BU111+TOT!BV111)&lt;41,IF(C109&gt;53,53,C109),C109)</f>
        <v>33</v>
      </c>
      <c r="E109" s="28"/>
    </row>
    <row r="110" customFormat="false" ht="13" hidden="false" customHeight="true" outlineLevel="0" collapsed="false">
      <c r="A110" s="17" t="s">
        <v>815</v>
      </c>
      <c r="B110" s="27" t="n">
        <f aca="false">VLOOKUP(TOT!BW112,'FO - FACEOFFS %'!$A$3:$B$69,2)</f>
        <v>70</v>
      </c>
      <c r="C110" s="27" t="n">
        <f aca="false">IF((TOT!BU112+TOT!BV112)&lt;82,IF(B110&gt;60,60,B110),B110)</f>
        <v>60</v>
      </c>
      <c r="D110" s="27" t="n">
        <f aca="false">IF((TOT!BU112+TOT!BV112)&lt;41,IF(C110&gt;53,53,C110),C110)</f>
        <v>53</v>
      </c>
      <c r="E110" s="28"/>
    </row>
    <row r="111" customFormat="false" ht="13" hidden="false" customHeight="true" outlineLevel="0" collapsed="false">
      <c r="A111" s="17" t="s">
        <v>820</v>
      </c>
      <c r="B111" s="27" t="n">
        <f aca="false">VLOOKUP(TOT!BW113,'FO - FACEOFFS %'!$A$3:$B$69,2)</f>
        <v>57</v>
      </c>
      <c r="C111" s="27" t="n">
        <f aca="false">IF((TOT!BU113+TOT!BV113)&lt;82,IF(B111&gt;60,60,B111),B111)</f>
        <v>57</v>
      </c>
      <c r="D111" s="27" t="n">
        <f aca="false">IF((TOT!BU113+TOT!BV113)&lt;41,IF(C111&gt;53,53,C111),C111)</f>
        <v>57</v>
      </c>
      <c r="E111" s="28"/>
    </row>
    <row r="112" customFormat="false" ht="13" hidden="false" customHeight="true" outlineLevel="0" collapsed="false">
      <c r="A112" s="17" t="s">
        <v>824</v>
      </c>
      <c r="B112" s="27" t="n">
        <f aca="false">VLOOKUP(TOT!BW114,'FO - FACEOFFS %'!$A$3:$B$69,2)</f>
        <v>77</v>
      </c>
      <c r="C112" s="27" t="n">
        <f aca="false">IF((TOT!BU114+TOT!BV114)&lt;82,IF(B112&gt;60,60,B112),B112)</f>
        <v>77</v>
      </c>
      <c r="D112" s="27" t="n">
        <f aca="false">IF((TOT!BU114+TOT!BV114)&lt;41,IF(C112&gt;53,53,C112),C112)</f>
        <v>77</v>
      </c>
      <c r="E112" s="28"/>
    </row>
    <row r="113" customFormat="false" ht="13" hidden="false" customHeight="true" outlineLevel="0" collapsed="false">
      <c r="A113" s="17" t="s">
        <v>827</v>
      </c>
      <c r="B113" s="27" t="n">
        <f aca="false">VLOOKUP(TOT!BW115,'FO - FACEOFFS %'!$A$3:$B$69,2)</f>
        <v>33</v>
      </c>
      <c r="C113" s="27" t="n">
        <f aca="false">IF((TOT!BU115+TOT!BV115)&lt;82,IF(B113&gt;60,60,B113),B113)</f>
        <v>33</v>
      </c>
      <c r="D113" s="27" t="n">
        <f aca="false">IF((TOT!BU115+TOT!BV115)&lt;41,IF(C113&gt;53,53,C113),C113)</f>
        <v>33</v>
      </c>
      <c r="E113" s="28"/>
    </row>
    <row r="114" customFormat="false" ht="13" hidden="false" customHeight="true" outlineLevel="0" collapsed="false">
      <c r="A114" s="17" t="s">
        <v>830</v>
      </c>
      <c r="B114" s="27" t="n">
        <f aca="false">VLOOKUP(TOT!BW116,'FO - FACEOFFS %'!$A$3:$B$69,2)</f>
        <v>33</v>
      </c>
      <c r="C114" s="27" t="n">
        <f aca="false">IF((TOT!BU116+TOT!BV116)&lt;82,IF(B114&gt;60,60,B114),B114)</f>
        <v>33</v>
      </c>
      <c r="D114" s="27" t="n">
        <f aca="false">IF((TOT!BU116+TOT!BV116)&lt;41,IF(C114&gt;53,53,C114),C114)</f>
        <v>33</v>
      </c>
      <c r="E114" s="28"/>
    </row>
    <row r="115" customFormat="false" ht="13" hidden="false" customHeight="true" outlineLevel="0" collapsed="false">
      <c r="A115" s="17" t="s">
        <v>834</v>
      </c>
      <c r="B115" s="27" t="n">
        <f aca="false">VLOOKUP(TOT!BW117,'FO - FACEOFFS %'!$A$3:$B$69,2)</f>
        <v>60</v>
      </c>
      <c r="C115" s="27" t="n">
        <f aca="false">IF((TOT!BU117+TOT!BV117)&lt;82,IF(B115&gt;60,60,B115),B115)</f>
        <v>60</v>
      </c>
      <c r="D115" s="27" t="n">
        <f aca="false">IF((TOT!BU117+TOT!BV117)&lt;41,IF(C115&gt;53,53,C115),C115)</f>
        <v>60</v>
      </c>
      <c r="E115" s="28"/>
    </row>
    <row r="116" customFormat="false" ht="13" hidden="false" customHeight="true" outlineLevel="0" collapsed="false">
      <c r="A116" s="17" t="s">
        <v>838</v>
      </c>
      <c r="B116" s="27" t="n">
        <f aca="false">VLOOKUP(TOT!BW118,'FO - FACEOFFS %'!$A$3:$B$69,2)</f>
        <v>63</v>
      </c>
      <c r="C116" s="27" t="n">
        <f aca="false">IF((TOT!BU118+TOT!BV118)&lt;82,IF(B116&gt;60,60,B116),B116)</f>
        <v>63</v>
      </c>
      <c r="D116" s="27" t="n">
        <f aca="false">IF((TOT!BU118+TOT!BV118)&lt;41,IF(C116&gt;53,53,C116),C116)</f>
        <v>63</v>
      </c>
      <c r="E116" s="28"/>
    </row>
    <row r="117" customFormat="false" ht="13" hidden="false" customHeight="true" outlineLevel="0" collapsed="false">
      <c r="A117" s="17" t="s">
        <v>842</v>
      </c>
      <c r="B117" s="27" t="n">
        <f aca="false">VLOOKUP(TOT!BW119,'FO - FACEOFFS %'!$A$3:$B$69,2)</f>
        <v>33</v>
      </c>
      <c r="C117" s="27" t="n">
        <f aca="false">IF((TOT!BU119+TOT!BV119)&lt;82,IF(B117&gt;60,60,B117),B117)</f>
        <v>33</v>
      </c>
      <c r="D117" s="27" t="n">
        <f aca="false">IF((TOT!BU119+TOT!BV119)&lt;41,IF(C117&gt;53,53,C117),C117)</f>
        <v>33</v>
      </c>
      <c r="E117" s="28"/>
    </row>
    <row r="118" customFormat="false" ht="13" hidden="false" customHeight="true" outlineLevel="0" collapsed="false">
      <c r="A118" s="17" t="s">
        <v>846</v>
      </c>
      <c r="B118" s="27" t="n">
        <f aca="false">VLOOKUP(TOT!BW120,'FO - FACEOFFS %'!$A$3:$B$69,2)</f>
        <v>58</v>
      </c>
      <c r="C118" s="27" t="n">
        <f aca="false">IF((TOT!BU120+TOT!BV120)&lt;82,IF(B118&gt;60,60,B118),B118)</f>
        <v>58</v>
      </c>
      <c r="D118" s="27" t="n">
        <f aca="false">IF((TOT!BU120+TOT!BV120)&lt;41,IF(C118&gt;53,53,C118),C118)</f>
        <v>58</v>
      </c>
      <c r="E118" s="28"/>
    </row>
    <row r="119" customFormat="false" ht="13" hidden="false" customHeight="true" outlineLevel="0" collapsed="false">
      <c r="A119" s="17" t="s">
        <v>851</v>
      </c>
      <c r="B119" s="27" t="n">
        <f aca="false">VLOOKUP(TOT!BW121,'FO - FACEOFFS %'!$A$3:$B$69,2)</f>
        <v>53</v>
      </c>
      <c r="C119" s="27" t="n">
        <f aca="false">IF((TOT!BU121+TOT!BV121)&lt;82,IF(B119&gt;60,60,B119),B119)</f>
        <v>53</v>
      </c>
      <c r="D119" s="27" t="n">
        <f aca="false">IF((TOT!BU121+TOT!BV121)&lt;41,IF(C119&gt;53,53,C119),C119)</f>
        <v>53</v>
      </c>
      <c r="E119" s="28"/>
    </row>
    <row r="120" customFormat="false" ht="13" hidden="false" customHeight="true" outlineLevel="0" collapsed="false">
      <c r="A120" s="17" t="s">
        <v>854</v>
      </c>
      <c r="B120" s="27" t="n">
        <f aca="false">VLOOKUP(TOT!BW122,'FO - FACEOFFS %'!$A$3:$B$69,2)</f>
        <v>33</v>
      </c>
      <c r="C120" s="27" t="n">
        <f aca="false">IF((TOT!BU122+TOT!BV122)&lt;82,IF(B120&gt;60,60,B120),B120)</f>
        <v>33</v>
      </c>
      <c r="D120" s="27" t="n">
        <f aca="false">IF((TOT!BU122+TOT!BV122)&lt;41,IF(C120&gt;53,53,C120),C120)</f>
        <v>33</v>
      </c>
      <c r="E120" s="28"/>
    </row>
    <row r="121" customFormat="false" ht="13" hidden="false" customHeight="true" outlineLevel="0" collapsed="false">
      <c r="A121" s="17" t="s">
        <v>857</v>
      </c>
      <c r="B121" s="27" t="n">
        <f aca="false">VLOOKUP(TOT!BW123,'FO - FACEOFFS %'!$A$3:$B$69,2)</f>
        <v>94</v>
      </c>
      <c r="C121" s="27" t="n">
        <f aca="false">IF((TOT!BU123+TOT!BV123)&lt;82,IF(B121&gt;60,60,B121),B121)</f>
        <v>60</v>
      </c>
      <c r="D121" s="27" t="n">
        <f aca="false">IF((TOT!BU123+TOT!BV123)&lt;41,IF(C121&gt;53,53,C121),C121)</f>
        <v>53</v>
      </c>
      <c r="E121" s="28"/>
    </row>
    <row r="122" customFormat="false" ht="13" hidden="false" customHeight="true" outlineLevel="0" collapsed="false">
      <c r="A122" s="17" t="s">
        <v>863</v>
      </c>
      <c r="B122" s="27" t="n">
        <f aca="false">VLOOKUP(TOT!BW124,'FO - FACEOFFS %'!$A$3:$B$69,2)</f>
        <v>33</v>
      </c>
      <c r="C122" s="27" t="n">
        <f aca="false">IF((TOT!BU124+TOT!BV124)&lt;82,IF(B122&gt;60,60,B122),B122)</f>
        <v>33</v>
      </c>
      <c r="D122" s="27" t="n">
        <f aca="false">IF((TOT!BU124+TOT!BV124)&lt;41,IF(C122&gt;53,53,C122),C122)</f>
        <v>33</v>
      </c>
      <c r="E122" s="28"/>
    </row>
    <row r="123" customFormat="false" ht="13" hidden="false" customHeight="true" outlineLevel="0" collapsed="false">
      <c r="A123" s="17" t="s">
        <v>868</v>
      </c>
      <c r="B123" s="27" t="n">
        <f aca="false">VLOOKUP(TOT!BW125,'FO - FACEOFFS %'!$A$3:$B$69,2)</f>
        <v>54</v>
      </c>
      <c r="C123" s="27" t="n">
        <f aca="false">IF((TOT!BU125+TOT!BV125)&lt;82,IF(B123&gt;60,60,B123),B123)</f>
        <v>54</v>
      </c>
      <c r="D123" s="27" t="n">
        <f aca="false">IF((TOT!BU125+TOT!BV125)&lt;41,IF(C123&gt;53,53,C123),C123)</f>
        <v>53</v>
      </c>
      <c r="E123" s="28"/>
    </row>
    <row r="124" customFormat="false" ht="13" hidden="false" customHeight="true" outlineLevel="0" collapsed="false">
      <c r="A124" s="17" t="s">
        <v>872</v>
      </c>
      <c r="B124" s="27" t="n">
        <f aca="false">VLOOKUP(TOT!BW126,'FO - FACEOFFS %'!$A$3:$B$69,2)</f>
        <v>33</v>
      </c>
      <c r="C124" s="27" t="n">
        <f aca="false">IF((TOT!BU126+TOT!BV126)&lt;82,IF(B124&gt;60,60,B124),B124)</f>
        <v>33</v>
      </c>
      <c r="D124" s="27" t="n">
        <f aca="false">IF((TOT!BU126+TOT!BV126)&lt;41,IF(C124&gt;53,53,C124),C124)</f>
        <v>33</v>
      </c>
      <c r="E124" s="28"/>
    </row>
    <row r="125" customFormat="false" ht="13" hidden="false" customHeight="true" outlineLevel="0" collapsed="false">
      <c r="A125" s="17" t="s">
        <v>876</v>
      </c>
      <c r="B125" s="27" t="n">
        <f aca="false">VLOOKUP(TOT!BW127,'FO - FACEOFFS %'!$A$3:$B$69,2)</f>
        <v>33</v>
      </c>
      <c r="C125" s="27" t="n">
        <f aca="false">IF((TOT!BU127+TOT!BV127)&lt;82,IF(B125&gt;60,60,B125),B125)</f>
        <v>33</v>
      </c>
      <c r="D125" s="27" t="n">
        <f aca="false">IF((TOT!BU127+TOT!BV127)&lt;41,IF(C125&gt;53,53,C125),C125)</f>
        <v>33</v>
      </c>
      <c r="E125" s="28"/>
    </row>
    <row r="126" customFormat="false" ht="13" hidden="false" customHeight="true" outlineLevel="0" collapsed="false">
      <c r="A126" s="17" t="s">
        <v>880</v>
      </c>
      <c r="B126" s="27" t="n">
        <f aca="false">VLOOKUP(TOT!BW128,'FO - FACEOFFS %'!$A$3:$B$69,2)</f>
        <v>33</v>
      </c>
      <c r="C126" s="27" t="n">
        <f aca="false">IF((TOT!BU128+TOT!BV128)&lt;82,IF(B126&gt;60,60,B126),B126)</f>
        <v>33</v>
      </c>
      <c r="D126" s="27" t="n">
        <f aca="false">IF((TOT!BU128+TOT!BV128)&lt;41,IF(C126&gt;53,53,C126),C126)</f>
        <v>33</v>
      </c>
      <c r="E126" s="28"/>
    </row>
    <row r="127" customFormat="false" ht="13" hidden="false" customHeight="true" outlineLevel="0" collapsed="false">
      <c r="A127" s="17" t="s">
        <v>885</v>
      </c>
      <c r="B127" s="27" t="n">
        <f aca="false">VLOOKUP(TOT!BW129,'FO - FACEOFFS %'!$A$3:$B$69,2)</f>
        <v>33</v>
      </c>
      <c r="C127" s="27" t="n">
        <f aca="false">IF((TOT!BU129+TOT!BV129)&lt;82,IF(B127&gt;60,60,B127),B127)</f>
        <v>33</v>
      </c>
      <c r="D127" s="27" t="n">
        <f aca="false">IF((TOT!BU129+TOT!BV129)&lt;41,IF(C127&gt;53,53,C127),C127)</f>
        <v>33</v>
      </c>
      <c r="E127" s="28"/>
    </row>
    <row r="128" customFormat="false" ht="13" hidden="false" customHeight="true" outlineLevel="0" collapsed="false">
      <c r="A128" s="17" t="s">
        <v>889</v>
      </c>
      <c r="B128" s="27" t="n">
        <f aca="false">VLOOKUP(TOT!BW130,'FO - FACEOFFS %'!$A$3:$B$69,2)</f>
        <v>53</v>
      </c>
      <c r="C128" s="27" t="n">
        <f aca="false">IF((TOT!BU130+TOT!BV130)&lt;82,IF(B128&gt;60,60,B128),B128)</f>
        <v>53</v>
      </c>
      <c r="D128" s="27" t="n">
        <f aca="false">IF((TOT!BU130+TOT!BV130)&lt;41,IF(C128&gt;53,53,C128),C128)</f>
        <v>53</v>
      </c>
      <c r="E128" s="28"/>
    </row>
    <row r="129" customFormat="false" ht="13" hidden="false" customHeight="true" outlineLevel="0" collapsed="false">
      <c r="A129" s="17" t="s">
        <v>893</v>
      </c>
      <c r="B129" s="27" t="n">
        <f aca="false">VLOOKUP(TOT!BW131,'FO - FACEOFFS %'!$A$3:$B$69,2)</f>
        <v>33</v>
      </c>
      <c r="C129" s="27" t="n">
        <f aca="false">IF((TOT!BU131+TOT!BV131)&lt;82,IF(B129&gt;60,60,B129),B129)</f>
        <v>33</v>
      </c>
      <c r="D129" s="27" t="n">
        <f aca="false">IF((TOT!BU131+TOT!BV131)&lt;41,IF(C129&gt;53,53,C129),C129)</f>
        <v>33</v>
      </c>
      <c r="E129" s="28"/>
    </row>
    <row r="130" customFormat="false" ht="13" hidden="false" customHeight="true" outlineLevel="0" collapsed="false">
      <c r="A130" s="17" t="s">
        <v>896</v>
      </c>
      <c r="B130" s="27" t="n">
        <f aca="false">VLOOKUP(TOT!BW132,'FO - FACEOFFS %'!$A$3:$B$69,2)</f>
        <v>33</v>
      </c>
      <c r="C130" s="27" t="n">
        <f aca="false">IF((TOT!BU132+TOT!BV132)&lt;82,IF(B130&gt;60,60,B130),B130)</f>
        <v>33</v>
      </c>
      <c r="D130" s="27" t="n">
        <f aca="false">IF((TOT!BU132+TOT!BV132)&lt;41,IF(C130&gt;53,53,C130),C130)</f>
        <v>33</v>
      </c>
      <c r="E130" s="28"/>
    </row>
    <row r="131" customFormat="false" ht="13" hidden="false" customHeight="true" outlineLevel="0" collapsed="false">
      <c r="A131" s="17" t="s">
        <v>900</v>
      </c>
      <c r="B131" s="27" t="n">
        <f aca="false">VLOOKUP(TOT!BW133,'FO - FACEOFFS %'!$A$3:$B$69,2)</f>
        <v>33</v>
      </c>
      <c r="C131" s="27" t="n">
        <f aca="false">IF((TOT!BU133+TOT!BV133)&lt;82,IF(B131&gt;60,60,B131),B131)</f>
        <v>33</v>
      </c>
      <c r="D131" s="27" t="n">
        <f aca="false">IF((TOT!BU133+TOT!BV133)&lt;41,IF(C131&gt;53,53,C131),C131)</f>
        <v>33</v>
      </c>
      <c r="E131" s="28"/>
    </row>
    <row r="132" customFormat="false" ht="13" hidden="false" customHeight="true" outlineLevel="0" collapsed="false">
      <c r="A132" s="17" t="s">
        <v>905</v>
      </c>
      <c r="B132" s="27" t="n">
        <f aca="false">VLOOKUP(TOT!BW134,'FO - FACEOFFS %'!$A$3:$B$69,2)</f>
        <v>33</v>
      </c>
      <c r="C132" s="27" t="n">
        <f aca="false">IF((TOT!BU134+TOT!BV134)&lt;82,IF(B132&gt;60,60,B132),B132)</f>
        <v>33</v>
      </c>
      <c r="D132" s="27" t="n">
        <f aca="false">IF((TOT!BU134+TOT!BV134)&lt;41,IF(C132&gt;53,53,C132),C132)</f>
        <v>33</v>
      </c>
      <c r="E132" s="28"/>
    </row>
    <row r="133" customFormat="false" ht="13" hidden="false" customHeight="true" outlineLevel="0" collapsed="false">
      <c r="A133" s="17" t="s">
        <v>909</v>
      </c>
      <c r="B133" s="27" t="n">
        <f aca="false">VLOOKUP(TOT!BW135,'FO - FACEOFFS %'!$A$3:$B$69,2)</f>
        <v>72</v>
      </c>
      <c r="C133" s="27" t="n">
        <f aca="false">IF((TOT!BU135+TOT!BV135)&lt;82,IF(B133&gt;60,60,B133),B133)</f>
        <v>72</v>
      </c>
      <c r="D133" s="27" t="n">
        <f aca="false">IF((TOT!BU135+TOT!BV135)&lt;41,IF(C133&gt;53,53,C133),C133)</f>
        <v>72</v>
      </c>
      <c r="E133" s="28"/>
    </row>
    <row r="134" customFormat="false" ht="13" hidden="false" customHeight="true" outlineLevel="0" collapsed="false">
      <c r="A134" s="17" t="s">
        <v>915</v>
      </c>
      <c r="B134" s="27" t="n">
        <f aca="false">VLOOKUP(TOT!BW136,'FO - FACEOFFS %'!$A$3:$B$69,2)</f>
        <v>33</v>
      </c>
      <c r="C134" s="27" t="n">
        <f aca="false">IF((TOT!BU136+TOT!BV136)&lt;82,IF(B134&gt;60,60,B134),B134)</f>
        <v>33</v>
      </c>
      <c r="D134" s="27" t="n">
        <f aca="false">IF((TOT!BU136+TOT!BV136)&lt;41,IF(C134&gt;53,53,C134),C134)</f>
        <v>33</v>
      </c>
      <c r="E134" s="28"/>
    </row>
    <row r="135" customFormat="false" ht="13" hidden="false" customHeight="true" outlineLevel="0" collapsed="false">
      <c r="A135" s="17" t="s">
        <v>919</v>
      </c>
      <c r="B135" s="27" t="n">
        <f aca="false">VLOOKUP(TOT!BW137,'FO - FACEOFFS %'!$A$3:$B$69,2)</f>
        <v>48</v>
      </c>
      <c r="C135" s="27" t="n">
        <f aca="false">IF((TOT!BU137+TOT!BV137)&lt;82,IF(B135&gt;60,60,B135),B135)</f>
        <v>48</v>
      </c>
      <c r="D135" s="27" t="n">
        <f aca="false">IF((TOT!BU137+TOT!BV137)&lt;41,IF(C135&gt;53,53,C135),C135)</f>
        <v>48</v>
      </c>
      <c r="E135" s="28"/>
    </row>
    <row r="136" customFormat="false" ht="13" hidden="false" customHeight="true" outlineLevel="0" collapsed="false">
      <c r="A136" s="17" t="s">
        <v>923</v>
      </c>
      <c r="B136" s="27" t="n">
        <f aca="false">VLOOKUP(TOT!BW138,'FO - FACEOFFS %'!$A$3:$B$69,2)</f>
        <v>56</v>
      </c>
      <c r="C136" s="27" t="n">
        <f aca="false">IF((TOT!BU138+TOT!BV138)&lt;82,IF(B136&gt;60,60,B136),B136)</f>
        <v>56</v>
      </c>
      <c r="D136" s="27" t="n">
        <f aca="false">IF((TOT!BU138+TOT!BV138)&lt;41,IF(C136&gt;53,53,C136),C136)</f>
        <v>53</v>
      </c>
      <c r="E136" s="28"/>
    </row>
    <row r="137" customFormat="false" ht="13" hidden="false" customHeight="true" outlineLevel="0" collapsed="false">
      <c r="A137" s="17" t="s">
        <v>927</v>
      </c>
      <c r="B137" s="27" t="n">
        <f aca="false">VLOOKUP(TOT!BW139,'FO - FACEOFFS %'!$A$3:$B$69,2)</f>
        <v>33</v>
      </c>
      <c r="C137" s="27" t="n">
        <f aca="false">IF((TOT!BU139+TOT!BV139)&lt;82,IF(B137&gt;60,60,B137),B137)</f>
        <v>33</v>
      </c>
      <c r="D137" s="27" t="n">
        <f aca="false">IF((TOT!BU139+TOT!BV139)&lt;41,IF(C137&gt;53,53,C137),C137)</f>
        <v>33</v>
      </c>
      <c r="E137" s="28"/>
    </row>
    <row r="138" customFormat="false" ht="13" hidden="false" customHeight="true" outlineLevel="0" collapsed="false">
      <c r="A138" s="17" t="s">
        <v>931</v>
      </c>
      <c r="B138" s="27" t="n">
        <f aca="false">VLOOKUP(TOT!BW140,'FO - FACEOFFS %'!$A$3:$B$69,2)</f>
        <v>33</v>
      </c>
      <c r="C138" s="27" t="n">
        <f aca="false">IF((TOT!BU140+TOT!BV140)&lt;82,IF(B138&gt;60,60,B138),B138)</f>
        <v>33</v>
      </c>
      <c r="D138" s="27" t="n">
        <f aca="false">IF((TOT!BU140+TOT!BV140)&lt;41,IF(C138&gt;53,53,C138),C138)</f>
        <v>33</v>
      </c>
      <c r="E138" s="28"/>
    </row>
    <row r="139" customFormat="false" ht="13" hidden="false" customHeight="true" outlineLevel="0" collapsed="false">
      <c r="A139" s="17" t="s">
        <v>936</v>
      </c>
      <c r="B139" s="27" t="n">
        <f aca="false">VLOOKUP(TOT!BW141,'FO - FACEOFFS %'!$A$3:$B$69,2)</f>
        <v>55</v>
      </c>
      <c r="C139" s="27" t="n">
        <f aca="false">IF((TOT!BU141+TOT!BV141)&lt;82,IF(B139&gt;60,60,B139),B139)</f>
        <v>55</v>
      </c>
      <c r="D139" s="27" t="n">
        <f aca="false">IF((TOT!BU141+TOT!BV141)&lt;41,IF(C139&gt;53,53,C139),C139)</f>
        <v>53</v>
      </c>
      <c r="E139" s="28"/>
    </row>
    <row r="140" customFormat="false" ht="13" hidden="false" customHeight="true" outlineLevel="0" collapsed="false">
      <c r="A140" s="17" t="s">
        <v>940</v>
      </c>
      <c r="B140" s="27" t="n">
        <f aca="false">VLOOKUP(TOT!BW142,'FO - FACEOFFS %'!$A$3:$B$69,2)</f>
        <v>64</v>
      </c>
      <c r="C140" s="27" t="n">
        <f aca="false">IF((TOT!BU142+TOT!BV142)&lt;82,IF(B140&gt;60,60,B140),B140)</f>
        <v>64</v>
      </c>
      <c r="D140" s="27" t="n">
        <f aca="false">IF((TOT!BU142+TOT!BV142)&lt;41,IF(C140&gt;53,53,C140),C140)</f>
        <v>64</v>
      </c>
      <c r="E140" s="28"/>
    </row>
    <row r="141" customFormat="false" ht="13" hidden="false" customHeight="true" outlineLevel="0" collapsed="false">
      <c r="A141" s="17" t="s">
        <v>944</v>
      </c>
      <c r="B141" s="27" t="n">
        <f aca="false">VLOOKUP(TOT!BW143,'FO - FACEOFFS %'!$A$3:$B$69,2)</f>
        <v>65</v>
      </c>
      <c r="C141" s="27" t="n">
        <f aca="false">IF((TOT!BU143+TOT!BV143)&lt;82,IF(B141&gt;60,60,B141),B141)</f>
        <v>65</v>
      </c>
      <c r="D141" s="27" t="n">
        <f aca="false">IF((TOT!BU143+TOT!BV143)&lt;41,IF(C141&gt;53,53,C141),C141)</f>
        <v>65</v>
      </c>
      <c r="E141" s="28"/>
    </row>
    <row r="142" customFormat="false" ht="13" hidden="false" customHeight="true" outlineLevel="0" collapsed="false">
      <c r="A142" s="17" t="s">
        <v>949</v>
      </c>
      <c r="B142" s="27" t="n">
        <f aca="false">VLOOKUP(TOT!BW144,'FO - FACEOFFS %'!$A$3:$B$69,2)</f>
        <v>33</v>
      </c>
      <c r="C142" s="27" t="n">
        <f aca="false">IF((TOT!BU144+TOT!BV144)&lt;82,IF(B142&gt;60,60,B142),B142)</f>
        <v>33</v>
      </c>
      <c r="D142" s="27" t="n">
        <f aca="false">IF((TOT!BU144+TOT!BV144)&lt;41,IF(C142&gt;53,53,C142),C142)</f>
        <v>33</v>
      </c>
      <c r="E142" s="28"/>
    </row>
    <row r="143" customFormat="false" ht="13" hidden="false" customHeight="true" outlineLevel="0" collapsed="false">
      <c r="A143" s="17" t="s">
        <v>952</v>
      </c>
      <c r="B143" s="27" t="n">
        <f aca="false">VLOOKUP(TOT!BW145,'FO - FACEOFFS %'!$A$3:$B$69,2)</f>
        <v>92</v>
      </c>
      <c r="C143" s="27" t="n">
        <f aca="false">IF((TOT!BU145+TOT!BV145)&lt;82,IF(B143&gt;60,60,B143),B143)</f>
        <v>92</v>
      </c>
      <c r="D143" s="27" t="n">
        <f aca="false">IF((TOT!BU145+TOT!BV145)&lt;41,IF(C143&gt;53,53,C143),C143)</f>
        <v>92</v>
      </c>
      <c r="E143" s="28"/>
    </row>
    <row r="144" customFormat="false" ht="13" hidden="false" customHeight="true" outlineLevel="0" collapsed="false">
      <c r="A144" s="17" t="s">
        <v>957</v>
      </c>
      <c r="B144" s="27" t="n">
        <f aca="false">VLOOKUP(TOT!BW146,'FO - FACEOFFS %'!$A$3:$B$69,2)</f>
        <v>33</v>
      </c>
      <c r="C144" s="27" t="n">
        <f aca="false">IF((TOT!BU146+TOT!BV146)&lt;82,IF(B144&gt;60,60,B144),B144)</f>
        <v>33</v>
      </c>
      <c r="D144" s="27" t="n">
        <f aca="false">IF((TOT!BU146+TOT!BV146)&lt;41,IF(C144&gt;53,53,C144),C144)</f>
        <v>33</v>
      </c>
      <c r="E144" s="28"/>
    </row>
    <row r="145" customFormat="false" ht="13" hidden="false" customHeight="true" outlineLevel="0" collapsed="false">
      <c r="A145" s="17" t="s">
        <v>961</v>
      </c>
      <c r="B145" s="27" t="n">
        <f aca="false">VLOOKUP(TOT!BW147,'FO - FACEOFFS %'!$A$3:$B$69,2)</f>
        <v>50</v>
      </c>
      <c r="C145" s="27" t="n">
        <f aca="false">IF((TOT!BU147+TOT!BV147)&lt;82,IF(B145&gt;60,60,B145),B145)</f>
        <v>50</v>
      </c>
      <c r="D145" s="27" t="n">
        <f aca="false">IF((TOT!BU147+TOT!BV147)&lt;41,IF(C145&gt;53,53,C145),C145)</f>
        <v>50</v>
      </c>
      <c r="E145" s="28"/>
    </row>
    <row r="146" customFormat="false" ht="13" hidden="false" customHeight="true" outlineLevel="0" collapsed="false">
      <c r="A146" s="17" t="s">
        <v>966</v>
      </c>
      <c r="B146" s="27" t="n">
        <f aca="false">VLOOKUP(TOT!BW148,'FO - FACEOFFS %'!$A$3:$B$69,2)</f>
        <v>33</v>
      </c>
      <c r="C146" s="27" t="n">
        <f aca="false">IF((TOT!BU148+TOT!BV148)&lt;82,IF(B146&gt;60,60,B146),B146)</f>
        <v>33</v>
      </c>
      <c r="D146" s="27" t="n">
        <f aca="false">IF((TOT!BU148+TOT!BV148)&lt;41,IF(C146&gt;53,53,C146),C146)</f>
        <v>33</v>
      </c>
      <c r="E146" s="28"/>
    </row>
    <row r="147" customFormat="false" ht="13" hidden="false" customHeight="true" outlineLevel="0" collapsed="false">
      <c r="A147" s="17" t="s">
        <v>970</v>
      </c>
      <c r="B147" s="27" t="n">
        <f aca="false">VLOOKUP(TOT!BW149,'FO - FACEOFFS %'!$A$3:$B$69,2)</f>
        <v>38</v>
      </c>
      <c r="C147" s="27" t="n">
        <f aca="false">IF((TOT!BU149+TOT!BV149)&lt;82,IF(B147&gt;60,60,B147),B147)</f>
        <v>38</v>
      </c>
      <c r="D147" s="27" t="n">
        <f aca="false">IF((TOT!BU149+TOT!BV149)&lt;41,IF(C147&gt;53,53,C147),C147)</f>
        <v>38</v>
      </c>
      <c r="E147" s="28"/>
    </row>
    <row r="148" customFormat="false" ht="13" hidden="false" customHeight="true" outlineLevel="0" collapsed="false">
      <c r="A148" s="17" t="s">
        <v>974</v>
      </c>
      <c r="B148" s="27" t="n">
        <f aca="false">VLOOKUP(TOT!BW150,'FO - FACEOFFS %'!$A$3:$B$69,2)</f>
        <v>75</v>
      </c>
      <c r="C148" s="27" t="n">
        <f aca="false">IF((TOT!BU150+TOT!BV150)&lt;82,IF(B148&gt;60,60,B148),B148)</f>
        <v>75</v>
      </c>
      <c r="D148" s="27" t="n">
        <f aca="false">IF((TOT!BU150+TOT!BV150)&lt;41,IF(C148&gt;53,53,C148),C148)</f>
        <v>75</v>
      </c>
      <c r="E148" s="28"/>
    </row>
    <row r="149" customFormat="false" ht="13" hidden="false" customHeight="true" outlineLevel="0" collapsed="false">
      <c r="A149" s="17" t="s">
        <v>979</v>
      </c>
      <c r="B149" s="27" t="n">
        <f aca="false">VLOOKUP(TOT!BW151,'FO - FACEOFFS %'!$A$3:$B$69,2)</f>
        <v>33</v>
      </c>
      <c r="C149" s="27" t="n">
        <f aca="false">IF((TOT!BU151+TOT!BV151)&lt;82,IF(B149&gt;60,60,B149),B149)</f>
        <v>33</v>
      </c>
      <c r="D149" s="27" t="n">
        <f aca="false">IF((TOT!BU151+TOT!BV151)&lt;41,IF(C149&gt;53,53,C149),C149)</f>
        <v>33</v>
      </c>
      <c r="E149" s="28"/>
    </row>
    <row r="150" customFormat="false" ht="13" hidden="false" customHeight="true" outlineLevel="0" collapsed="false">
      <c r="A150" s="17" t="s">
        <v>983</v>
      </c>
      <c r="B150" s="27" t="n">
        <f aca="false">VLOOKUP(TOT!BW152,'FO - FACEOFFS %'!$A$3:$B$69,2)</f>
        <v>33</v>
      </c>
      <c r="C150" s="27" t="n">
        <f aca="false">IF((TOT!BU152+TOT!BV152)&lt;82,IF(B150&gt;60,60,B150),B150)</f>
        <v>33</v>
      </c>
      <c r="D150" s="27" t="n">
        <f aca="false">IF((TOT!BU152+TOT!BV152)&lt;41,IF(C150&gt;53,53,C150),C150)</f>
        <v>33</v>
      </c>
      <c r="E150" s="28"/>
    </row>
    <row r="151" customFormat="false" ht="13" hidden="false" customHeight="true" outlineLevel="0" collapsed="false">
      <c r="A151" s="17" t="s">
        <v>988</v>
      </c>
      <c r="B151" s="27" t="n">
        <f aca="false">VLOOKUP(TOT!BW153,'FO - FACEOFFS %'!$A$3:$B$69,2)</f>
        <v>33</v>
      </c>
      <c r="C151" s="27" t="n">
        <f aca="false">IF((TOT!BU153+TOT!BV153)&lt;82,IF(B151&gt;60,60,B151),B151)</f>
        <v>33</v>
      </c>
      <c r="D151" s="27" t="n">
        <f aca="false">IF((TOT!BU153+TOT!BV153)&lt;41,IF(C151&gt;53,53,C151),C151)</f>
        <v>33</v>
      </c>
      <c r="E151" s="28"/>
    </row>
    <row r="152" customFormat="false" ht="13" hidden="false" customHeight="true" outlineLevel="0" collapsed="false">
      <c r="A152" s="17" t="s">
        <v>992</v>
      </c>
      <c r="B152" s="27" t="n">
        <f aca="false">VLOOKUP(TOT!BW154,'FO - FACEOFFS %'!$A$3:$B$69,2)</f>
        <v>70</v>
      </c>
      <c r="C152" s="27" t="n">
        <f aca="false">IF((TOT!BU154+TOT!BV154)&lt;82,IF(B152&gt;60,60,B152),B152)</f>
        <v>60</v>
      </c>
      <c r="D152" s="27" t="n">
        <f aca="false">IF((TOT!BU154+TOT!BV154)&lt;41,IF(C152&gt;53,53,C152),C152)</f>
        <v>53</v>
      </c>
      <c r="E152" s="28"/>
    </row>
    <row r="153" customFormat="false" ht="13" hidden="false" customHeight="true" outlineLevel="0" collapsed="false">
      <c r="A153" s="17" t="s">
        <v>996</v>
      </c>
      <c r="B153" s="27" t="n">
        <f aca="false">VLOOKUP(TOT!BW155,'FO - FACEOFFS %'!$A$3:$B$69,2)</f>
        <v>99</v>
      </c>
      <c r="C153" s="27" t="n">
        <f aca="false">IF((TOT!BU155+TOT!BV155)&lt;82,IF(B153&gt;60,60,B153),B153)</f>
        <v>60</v>
      </c>
      <c r="D153" s="27" t="n">
        <f aca="false">IF((TOT!BU155+TOT!BV155)&lt;41,IF(C153&gt;53,53,C153),C153)</f>
        <v>53</v>
      </c>
      <c r="E153" s="28"/>
    </row>
    <row r="154" customFormat="false" ht="13" hidden="false" customHeight="true" outlineLevel="0" collapsed="false">
      <c r="A154" s="17" t="s">
        <v>1001</v>
      </c>
      <c r="B154" s="27" t="n">
        <f aca="false">VLOOKUP(TOT!BW156,'FO - FACEOFFS %'!$A$3:$B$69,2)</f>
        <v>33</v>
      </c>
      <c r="C154" s="27" t="n">
        <f aca="false">IF((TOT!BU156+TOT!BV156)&lt;82,IF(B154&gt;60,60,B154),B154)</f>
        <v>33</v>
      </c>
      <c r="D154" s="27" t="n">
        <f aca="false">IF((TOT!BU156+TOT!BV156)&lt;41,IF(C154&gt;53,53,C154),C154)</f>
        <v>33</v>
      </c>
      <c r="E154" s="28"/>
    </row>
    <row r="155" customFormat="false" ht="13" hidden="false" customHeight="true" outlineLevel="0" collapsed="false">
      <c r="A155" s="17" t="s">
        <v>1006</v>
      </c>
      <c r="B155" s="27" t="n">
        <f aca="false">VLOOKUP(TOT!BW157,'FO - FACEOFFS %'!$A$3:$B$69,2)</f>
        <v>47</v>
      </c>
      <c r="C155" s="27" t="n">
        <f aca="false">IF((TOT!BU157+TOT!BV157)&lt;82,IF(B155&gt;60,60,B155),B155)</f>
        <v>47</v>
      </c>
      <c r="D155" s="27" t="n">
        <f aca="false">IF((TOT!BU157+TOT!BV157)&lt;41,IF(C155&gt;53,53,C155),C155)</f>
        <v>47</v>
      </c>
      <c r="E155" s="28"/>
    </row>
    <row r="156" customFormat="false" ht="13" hidden="false" customHeight="true" outlineLevel="0" collapsed="false">
      <c r="A156" s="17" t="s">
        <v>1010</v>
      </c>
      <c r="B156" s="27" t="n">
        <f aca="false">VLOOKUP(TOT!BW158,'FO - FACEOFFS %'!$A$3:$B$69,2)</f>
        <v>53</v>
      </c>
      <c r="C156" s="27" t="n">
        <f aca="false">IF((TOT!BU158+TOT!BV158)&lt;82,IF(B156&gt;60,60,B156),B156)</f>
        <v>53</v>
      </c>
      <c r="D156" s="27" t="n">
        <f aca="false">IF((TOT!BU158+TOT!BV158)&lt;41,IF(C156&gt;53,53,C156),C156)</f>
        <v>53</v>
      </c>
      <c r="E156" s="28"/>
    </row>
    <row r="157" customFormat="false" ht="13" hidden="false" customHeight="true" outlineLevel="0" collapsed="false">
      <c r="A157" s="17" t="s">
        <v>1014</v>
      </c>
      <c r="B157" s="27" t="n">
        <f aca="false">VLOOKUP(TOT!BW159,'FO - FACEOFFS %'!$A$3:$B$69,2)</f>
        <v>33</v>
      </c>
      <c r="C157" s="27" t="n">
        <f aca="false">IF((TOT!BU159+TOT!BV159)&lt;82,IF(B157&gt;60,60,B157),B157)</f>
        <v>33</v>
      </c>
      <c r="D157" s="27" t="n">
        <f aca="false">IF((TOT!BU159+TOT!BV159)&lt;41,IF(C157&gt;53,53,C157),C157)</f>
        <v>33</v>
      </c>
      <c r="E157" s="28"/>
    </row>
    <row r="158" customFormat="false" ht="13" hidden="false" customHeight="true" outlineLevel="0" collapsed="false">
      <c r="A158" s="17" t="s">
        <v>1019</v>
      </c>
      <c r="B158" s="27" t="n">
        <f aca="false">VLOOKUP(TOT!BW160,'FO - FACEOFFS %'!$A$3:$B$69,2)</f>
        <v>82</v>
      </c>
      <c r="C158" s="27" t="n">
        <f aca="false">IF((TOT!BU160+TOT!BV160)&lt;82,IF(B158&gt;60,60,B158),B158)</f>
        <v>82</v>
      </c>
      <c r="D158" s="27" t="n">
        <f aca="false">IF((TOT!BU160+TOT!BV160)&lt;41,IF(C158&gt;53,53,C158),C158)</f>
        <v>82</v>
      </c>
      <c r="E158" s="28"/>
    </row>
    <row r="159" customFormat="false" ht="13" hidden="false" customHeight="true" outlineLevel="0" collapsed="false">
      <c r="A159" s="17" t="s">
        <v>1023</v>
      </c>
      <c r="B159" s="27" t="n">
        <f aca="false">VLOOKUP(TOT!BW161,'FO - FACEOFFS %'!$A$3:$B$69,2)</f>
        <v>82</v>
      </c>
      <c r="C159" s="27" t="n">
        <f aca="false">IF((TOT!BU161+TOT!BV161)&lt;82,IF(B159&gt;60,60,B159),B159)</f>
        <v>82</v>
      </c>
      <c r="D159" s="27" t="n">
        <f aca="false">IF((TOT!BU161+TOT!BV161)&lt;41,IF(C159&gt;53,53,C159),C159)</f>
        <v>82</v>
      </c>
      <c r="E159" s="28"/>
    </row>
    <row r="160" customFormat="false" ht="13" hidden="false" customHeight="true" outlineLevel="0" collapsed="false">
      <c r="A160" s="17" t="s">
        <v>1028</v>
      </c>
      <c r="B160" s="27" t="n">
        <f aca="false">VLOOKUP(TOT!BW162,'FO - FACEOFFS %'!$A$3:$B$69,2)</f>
        <v>60</v>
      </c>
      <c r="C160" s="27" t="n">
        <f aca="false">IF((TOT!BU162+TOT!BV162)&lt;82,IF(B160&gt;60,60,B160),B160)</f>
        <v>60</v>
      </c>
      <c r="D160" s="27" t="n">
        <f aca="false">IF((TOT!BU162+TOT!BV162)&lt;41,IF(C160&gt;53,53,C160),C160)</f>
        <v>53</v>
      </c>
      <c r="E160" s="28"/>
    </row>
    <row r="161" customFormat="false" ht="13" hidden="false" customHeight="true" outlineLevel="0" collapsed="false">
      <c r="A161" s="17" t="s">
        <v>1032</v>
      </c>
      <c r="B161" s="27" t="n">
        <f aca="false">VLOOKUP(TOT!BW163,'FO - FACEOFFS %'!$A$3:$B$69,2)</f>
        <v>33</v>
      </c>
      <c r="C161" s="27" t="n">
        <f aca="false">IF((TOT!BU163+TOT!BV163)&lt;82,IF(B161&gt;60,60,B161),B161)</f>
        <v>33</v>
      </c>
      <c r="D161" s="27" t="n">
        <f aca="false">IF((TOT!BU163+TOT!BV163)&lt;41,IF(C161&gt;53,53,C161),C161)</f>
        <v>33</v>
      </c>
      <c r="E161" s="28"/>
    </row>
    <row r="162" customFormat="false" ht="13" hidden="false" customHeight="true" outlineLevel="0" collapsed="false">
      <c r="A162" s="17" t="s">
        <v>1035</v>
      </c>
      <c r="B162" s="27" t="n">
        <f aca="false">VLOOKUP(TOT!BW164,'FO - FACEOFFS %'!$A$3:$B$69,2)</f>
        <v>59</v>
      </c>
      <c r="C162" s="27" t="n">
        <f aca="false">IF((TOT!BU164+TOT!BV164)&lt;82,IF(B162&gt;60,60,B162),B162)</f>
        <v>59</v>
      </c>
      <c r="D162" s="27" t="n">
        <f aca="false">IF((TOT!BU164+TOT!BV164)&lt;41,IF(C162&gt;53,53,C162),C162)</f>
        <v>59</v>
      </c>
      <c r="E162" s="28"/>
    </row>
    <row r="163" customFormat="false" ht="13" hidden="false" customHeight="true" outlineLevel="0" collapsed="false">
      <c r="A163" s="17" t="s">
        <v>1040</v>
      </c>
      <c r="B163" s="27" t="n">
        <f aca="false">VLOOKUP(TOT!BW165,'FO - FACEOFFS %'!$A$3:$B$69,2)</f>
        <v>33</v>
      </c>
      <c r="C163" s="27" t="n">
        <f aca="false">IF((TOT!BU165+TOT!BV165)&lt;82,IF(B163&gt;60,60,B163),B163)</f>
        <v>33</v>
      </c>
      <c r="D163" s="27" t="n">
        <f aca="false">IF((TOT!BU165+TOT!BV165)&lt;41,IF(C163&gt;53,53,C163),C163)</f>
        <v>33</v>
      </c>
      <c r="E163" s="28"/>
    </row>
    <row r="164" customFormat="false" ht="13" hidden="false" customHeight="true" outlineLevel="0" collapsed="false">
      <c r="A164" s="17" t="s">
        <v>1044</v>
      </c>
      <c r="B164" s="27" t="n">
        <f aca="false">VLOOKUP(TOT!BW166,'FO - FACEOFFS %'!$A$3:$B$69,2)</f>
        <v>88</v>
      </c>
      <c r="C164" s="27" t="n">
        <f aca="false">IF((TOT!BU166+TOT!BV166)&lt;82,IF(B164&gt;60,60,B164),B164)</f>
        <v>60</v>
      </c>
      <c r="D164" s="27" t="n">
        <f aca="false">IF((TOT!BU166+TOT!BV166)&lt;41,IF(C164&gt;53,53,C164),C164)</f>
        <v>60</v>
      </c>
      <c r="E164" s="28"/>
    </row>
    <row r="165" customFormat="false" ht="13" hidden="false" customHeight="true" outlineLevel="0" collapsed="false">
      <c r="A165" s="17" t="s">
        <v>1049</v>
      </c>
      <c r="B165" s="27" t="n">
        <f aca="false">VLOOKUP(TOT!BW167,'FO - FACEOFFS %'!$A$3:$B$69,2)</f>
        <v>38</v>
      </c>
      <c r="C165" s="27" t="n">
        <f aca="false">IF((TOT!BU167+TOT!BV167)&lt;82,IF(B165&gt;60,60,B165),B165)</f>
        <v>38</v>
      </c>
      <c r="D165" s="27" t="n">
        <f aca="false">IF((TOT!BU167+TOT!BV167)&lt;41,IF(C165&gt;53,53,C165),C165)</f>
        <v>38</v>
      </c>
      <c r="E165" s="28"/>
    </row>
    <row r="166" customFormat="false" ht="13" hidden="false" customHeight="true" outlineLevel="0" collapsed="false">
      <c r="A166" s="17" t="s">
        <v>1054</v>
      </c>
      <c r="B166" s="27" t="n">
        <f aca="false">VLOOKUP(TOT!BW168,'FO - FACEOFFS %'!$A$3:$B$69,2)</f>
        <v>79</v>
      </c>
      <c r="C166" s="27" t="n">
        <f aca="false">IF((TOT!BU168+TOT!BV168)&lt;82,IF(B166&gt;60,60,B166),B166)</f>
        <v>79</v>
      </c>
      <c r="D166" s="27" t="n">
        <f aca="false">IF((TOT!BU168+TOT!BV168)&lt;41,IF(C166&gt;53,53,C166),C166)</f>
        <v>79</v>
      </c>
      <c r="E166" s="28"/>
    </row>
    <row r="167" customFormat="false" ht="13" hidden="false" customHeight="true" outlineLevel="0" collapsed="false">
      <c r="A167" s="17" t="s">
        <v>1059</v>
      </c>
      <c r="B167" s="27" t="n">
        <f aca="false">VLOOKUP(TOT!BW169,'FO - FACEOFFS %'!$A$3:$B$69,2)</f>
        <v>33</v>
      </c>
      <c r="C167" s="27" t="n">
        <f aca="false">IF((TOT!BU169+TOT!BV169)&lt;82,IF(B167&gt;60,60,B167),B167)</f>
        <v>33</v>
      </c>
      <c r="D167" s="27" t="n">
        <f aca="false">IF((TOT!BU169+TOT!BV169)&lt;41,IF(C167&gt;53,53,C167),C167)</f>
        <v>33</v>
      </c>
      <c r="E167" s="28"/>
    </row>
    <row r="168" customFormat="false" ht="13" hidden="false" customHeight="true" outlineLevel="0" collapsed="false">
      <c r="A168" s="17" t="s">
        <v>1063</v>
      </c>
      <c r="B168" s="27" t="n">
        <f aca="false">VLOOKUP(TOT!BW170,'FO - FACEOFFS %'!$A$3:$B$69,2)</f>
        <v>33</v>
      </c>
      <c r="C168" s="27" t="n">
        <f aca="false">IF((TOT!BU170+TOT!BV170)&lt;82,IF(B168&gt;60,60,B168),B168)</f>
        <v>33</v>
      </c>
      <c r="D168" s="27" t="n">
        <f aca="false">IF((TOT!BU170+TOT!BV170)&lt;41,IF(C168&gt;53,53,C168),C168)</f>
        <v>33</v>
      </c>
      <c r="E168" s="28"/>
    </row>
    <row r="169" customFormat="false" ht="13" hidden="false" customHeight="true" outlineLevel="0" collapsed="false">
      <c r="A169" s="17" t="s">
        <v>1068</v>
      </c>
      <c r="B169" s="27" t="n">
        <f aca="false">VLOOKUP(TOT!BW171,'FO - FACEOFFS %'!$A$3:$B$69,2)</f>
        <v>33</v>
      </c>
      <c r="C169" s="27" t="n">
        <f aca="false">IF((TOT!BU171+TOT!BV171)&lt;82,IF(B169&gt;60,60,B169),B169)</f>
        <v>33</v>
      </c>
      <c r="D169" s="27" t="n">
        <f aca="false">IF((TOT!BU171+TOT!BV171)&lt;41,IF(C169&gt;53,53,C169),C169)</f>
        <v>33</v>
      </c>
      <c r="E169" s="28"/>
    </row>
    <row r="170" customFormat="false" ht="13" hidden="false" customHeight="true" outlineLevel="0" collapsed="false">
      <c r="A170" s="17" t="s">
        <v>1072</v>
      </c>
      <c r="B170" s="27" t="n">
        <f aca="false">VLOOKUP(TOT!BW172,'FO - FACEOFFS %'!$A$3:$B$69,2)</f>
        <v>33</v>
      </c>
      <c r="C170" s="27" t="n">
        <f aca="false">IF((TOT!BU172+TOT!BV172)&lt;82,IF(B170&gt;60,60,B170),B170)</f>
        <v>33</v>
      </c>
      <c r="D170" s="27" t="n">
        <f aca="false">IF((TOT!BU172+TOT!BV172)&lt;41,IF(C170&gt;53,53,C170),C170)</f>
        <v>33</v>
      </c>
      <c r="E170" s="28"/>
    </row>
    <row r="171" customFormat="false" ht="13" hidden="false" customHeight="true" outlineLevel="0" collapsed="false">
      <c r="A171" s="17" t="s">
        <v>1075</v>
      </c>
      <c r="B171" s="27" t="n">
        <f aca="false">VLOOKUP(TOT!BW173,'FO - FACEOFFS %'!$A$3:$B$69,2)</f>
        <v>33</v>
      </c>
      <c r="C171" s="27" t="n">
        <f aca="false">IF((TOT!BU173+TOT!BV173)&lt;82,IF(B171&gt;60,60,B171),B171)</f>
        <v>33</v>
      </c>
      <c r="D171" s="27" t="n">
        <f aca="false">IF((TOT!BU173+TOT!BV173)&lt;41,IF(C171&gt;53,53,C171),C171)</f>
        <v>33</v>
      </c>
      <c r="E171" s="28"/>
    </row>
    <row r="172" customFormat="false" ht="13" hidden="false" customHeight="true" outlineLevel="0" collapsed="false">
      <c r="A172" s="17" t="s">
        <v>1079</v>
      </c>
      <c r="B172" s="27" t="n">
        <f aca="false">VLOOKUP(TOT!BW174,'FO - FACEOFFS %'!$A$3:$B$69,2)</f>
        <v>41</v>
      </c>
      <c r="C172" s="27" t="n">
        <f aca="false">IF((TOT!BU174+TOT!BV174)&lt;82,IF(B172&gt;60,60,B172),B172)</f>
        <v>41</v>
      </c>
      <c r="D172" s="27" t="n">
        <f aca="false">IF((TOT!BU174+TOT!BV174)&lt;41,IF(C172&gt;53,53,C172),C172)</f>
        <v>41</v>
      </c>
      <c r="E172" s="28"/>
    </row>
    <row r="173" customFormat="false" ht="13" hidden="false" customHeight="true" outlineLevel="0" collapsed="false">
      <c r="A173" s="17" t="s">
        <v>1084</v>
      </c>
      <c r="B173" s="27" t="n">
        <f aca="false">VLOOKUP(TOT!BW175,'FO - FACEOFFS %'!$A$3:$B$69,2)</f>
        <v>33</v>
      </c>
      <c r="C173" s="27" t="n">
        <f aca="false">IF((TOT!BU175+TOT!BV175)&lt;82,IF(B173&gt;60,60,B173),B173)</f>
        <v>33</v>
      </c>
      <c r="D173" s="27" t="n">
        <f aca="false">IF((TOT!BU175+TOT!BV175)&lt;41,IF(C173&gt;53,53,C173),C173)</f>
        <v>33</v>
      </c>
      <c r="E173" s="28"/>
    </row>
    <row r="174" customFormat="false" ht="13" hidden="false" customHeight="true" outlineLevel="0" collapsed="false">
      <c r="A174" s="17" t="s">
        <v>1087</v>
      </c>
      <c r="B174" s="27" t="n">
        <f aca="false">VLOOKUP(TOT!BW176,'FO - FACEOFFS %'!$A$3:$B$69,2)</f>
        <v>33</v>
      </c>
      <c r="C174" s="27" t="n">
        <f aca="false">IF((TOT!BU176+TOT!BV176)&lt;82,IF(B174&gt;60,60,B174),B174)</f>
        <v>33</v>
      </c>
      <c r="D174" s="27" t="n">
        <f aca="false">IF((TOT!BU176+TOT!BV176)&lt;41,IF(C174&gt;53,53,C174),C174)</f>
        <v>33</v>
      </c>
      <c r="E174" s="28"/>
    </row>
    <row r="175" customFormat="false" ht="13" hidden="false" customHeight="true" outlineLevel="0" collapsed="false">
      <c r="A175" s="17" t="s">
        <v>1091</v>
      </c>
      <c r="B175" s="27" t="n">
        <f aca="false">VLOOKUP(TOT!BW177,'FO - FACEOFFS %'!$A$3:$B$69,2)</f>
        <v>33</v>
      </c>
      <c r="C175" s="27" t="n">
        <f aca="false">IF((TOT!BU177+TOT!BV177)&lt;82,IF(B175&gt;60,60,B175),B175)</f>
        <v>33</v>
      </c>
      <c r="D175" s="27" t="n">
        <f aca="false">IF((TOT!BU177+TOT!BV177)&lt;41,IF(C175&gt;53,53,C175),C175)</f>
        <v>33</v>
      </c>
      <c r="E175" s="28"/>
    </row>
    <row r="176" customFormat="false" ht="13" hidden="false" customHeight="true" outlineLevel="0" collapsed="false">
      <c r="A176" s="17" t="s">
        <v>1096</v>
      </c>
      <c r="B176" s="27" t="n">
        <f aca="false">VLOOKUP(TOT!BW178,'FO - FACEOFFS %'!$A$3:$B$69,2)</f>
        <v>96</v>
      </c>
      <c r="C176" s="27" t="n">
        <f aca="false">IF((TOT!BU178+TOT!BV178)&lt;82,IF(B176&gt;60,60,B176),B176)</f>
        <v>60</v>
      </c>
      <c r="D176" s="27" t="n">
        <f aca="false">IF((TOT!BU178+TOT!BV178)&lt;41,IF(C176&gt;53,53,C176),C176)</f>
        <v>53</v>
      </c>
      <c r="E176" s="28"/>
    </row>
    <row r="177" customFormat="false" ht="13" hidden="false" customHeight="true" outlineLevel="0" collapsed="false">
      <c r="A177" s="17" t="s">
        <v>1100</v>
      </c>
      <c r="B177" s="27" t="n">
        <f aca="false">VLOOKUP(TOT!BW179,'FO - FACEOFFS %'!$A$3:$B$69,2)</f>
        <v>74</v>
      </c>
      <c r="C177" s="27" t="n">
        <f aca="false">IF((TOT!BU179+TOT!BV179)&lt;82,IF(B177&gt;60,60,B177),B177)</f>
        <v>74</v>
      </c>
      <c r="D177" s="27" t="n">
        <f aca="false">IF((TOT!BU179+TOT!BV179)&lt;41,IF(C177&gt;53,53,C177),C177)</f>
        <v>74</v>
      </c>
      <c r="E177" s="28"/>
    </row>
    <row r="178" customFormat="false" ht="13" hidden="false" customHeight="true" outlineLevel="0" collapsed="false">
      <c r="A178" s="17" t="s">
        <v>1104</v>
      </c>
      <c r="B178" s="27" t="n">
        <f aca="false">VLOOKUP(TOT!BW180,'FO - FACEOFFS %'!$A$3:$B$69,2)</f>
        <v>66</v>
      </c>
      <c r="C178" s="27" t="n">
        <f aca="false">IF((TOT!BU180+TOT!BV180)&lt;82,IF(B178&gt;60,60,B178),B178)</f>
        <v>66</v>
      </c>
      <c r="D178" s="27" t="n">
        <f aca="false">IF((TOT!BU180+TOT!BV180)&lt;41,IF(C178&gt;53,53,C178),C178)</f>
        <v>66</v>
      </c>
      <c r="E178" s="28"/>
    </row>
    <row r="179" customFormat="false" ht="13" hidden="false" customHeight="true" outlineLevel="0" collapsed="false">
      <c r="A179" s="17" t="s">
        <v>1109</v>
      </c>
      <c r="B179" s="27" t="n">
        <f aca="false">VLOOKUP(TOT!BW181,'FO - FACEOFFS %'!$A$3:$B$69,2)</f>
        <v>33</v>
      </c>
      <c r="C179" s="27" t="n">
        <f aca="false">IF((TOT!BU181+TOT!BV181)&lt;82,IF(B179&gt;60,60,B179),B179)</f>
        <v>33</v>
      </c>
      <c r="D179" s="27" t="n">
        <f aca="false">IF((TOT!BU181+TOT!BV181)&lt;41,IF(C179&gt;53,53,C179),C179)</f>
        <v>33</v>
      </c>
      <c r="E179" s="28"/>
    </row>
    <row r="180" customFormat="false" ht="13" hidden="false" customHeight="true" outlineLevel="0" collapsed="false">
      <c r="A180" s="17" t="s">
        <v>1114</v>
      </c>
      <c r="B180" s="27" t="n">
        <f aca="false">VLOOKUP(TOT!BW182,'FO - FACEOFFS %'!$A$3:$B$69,2)</f>
        <v>33</v>
      </c>
      <c r="C180" s="27" t="n">
        <f aca="false">IF((TOT!BU182+TOT!BV182)&lt;82,IF(B180&gt;60,60,B180),B180)</f>
        <v>33</v>
      </c>
      <c r="D180" s="27" t="n">
        <f aca="false">IF((TOT!BU182+TOT!BV182)&lt;41,IF(C180&gt;53,53,C180),C180)</f>
        <v>33</v>
      </c>
      <c r="E180" s="28"/>
    </row>
    <row r="181" customFormat="false" ht="13" hidden="false" customHeight="true" outlineLevel="0" collapsed="false">
      <c r="A181" s="17" t="s">
        <v>1119</v>
      </c>
      <c r="B181" s="27" t="n">
        <f aca="false">VLOOKUP(TOT!BW183,'FO - FACEOFFS %'!$A$3:$B$69,2)</f>
        <v>76</v>
      </c>
      <c r="C181" s="27" t="n">
        <f aca="false">IF((TOT!BU183+TOT!BV183)&lt;82,IF(B181&gt;60,60,B181),B181)</f>
        <v>76</v>
      </c>
      <c r="D181" s="27" t="n">
        <f aca="false">IF((TOT!BU183+TOT!BV183)&lt;41,IF(C181&gt;53,53,C181),C181)</f>
        <v>76</v>
      </c>
      <c r="E181" s="28"/>
    </row>
    <row r="182" customFormat="false" ht="13" hidden="false" customHeight="true" outlineLevel="0" collapsed="false">
      <c r="A182" s="17" t="s">
        <v>1123</v>
      </c>
      <c r="B182" s="27" t="n">
        <f aca="false">VLOOKUP(TOT!BW184,'FO - FACEOFFS %'!$A$3:$B$69,2)</f>
        <v>33</v>
      </c>
      <c r="C182" s="27" t="n">
        <f aca="false">IF((TOT!BU184+TOT!BV184)&lt;82,IF(B182&gt;60,60,B182),B182)</f>
        <v>33</v>
      </c>
      <c r="D182" s="27" t="n">
        <f aca="false">IF((TOT!BU184+TOT!BV184)&lt;41,IF(C182&gt;53,53,C182),C182)</f>
        <v>33</v>
      </c>
      <c r="E182" s="28"/>
    </row>
    <row r="183" customFormat="false" ht="13" hidden="false" customHeight="true" outlineLevel="0" collapsed="false">
      <c r="A183" s="17" t="s">
        <v>1126</v>
      </c>
      <c r="B183" s="27" t="n">
        <f aca="false">VLOOKUP(TOT!BW185,'FO - FACEOFFS %'!$A$3:$B$69,2)</f>
        <v>33</v>
      </c>
      <c r="C183" s="27" t="n">
        <f aca="false">IF((TOT!BU185+TOT!BV185)&lt;82,IF(B183&gt;60,60,B183),B183)</f>
        <v>33</v>
      </c>
      <c r="D183" s="27" t="n">
        <f aca="false">IF((TOT!BU185+TOT!BV185)&lt;41,IF(C183&gt;53,53,C183),C183)</f>
        <v>33</v>
      </c>
      <c r="E183" s="28"/>
    </row>
    <row r="184" customFormat="false" ht="13" hidden="false" customHeight="true" outlineLevel="0" collapsed="false">
      <c r="A184" s="17" t="s">
        <v>1130</v>
      </c>
      <c r="B184" s="27" t="n">
        <f aca="false">VLOOKUP(TOT!BW186,'FO - FACEOFFS %'!$A$3:$B$69,2)</f>
        <v>33</v>
      </c>
      <c r="C184" s="27" t="n">
        <f aca="false">IF((TOT!BU186+TOT!BV186)&lt;82,IF(B184&gt;60,60,B184),B184)</f>
        <v>33</v>
      </c>
      <c r="D184" s="27" t="n">
        <f aca="false">IF((TOT!BU186+TOT!BV186)&lt;41,IF(C184&gt;53,53,C184),C184)</f>
        <v>33</v>
      </c>
      <c r="E184" s="28"/>
    </row>
    <row r="185" customFormat="false" ht="13" hidden="false" customHeight="true" outlineLevel="0" collapsed="false">
      <c r="A185" s="17" t="s">
        <v>1134</v>
      </c>
      <c r="B185" s="27" t="n">
        <f aca="false">VLOOKUP(TOT!BW187,'FO - FACEOFFS %'!$A$3:$B$69,2)</f>
        <v>33</v>
      </c>
      <c r="C185" s="27" t="n">
        <f aca="false">IF((TOT!BU187+TOT!BV187)&lt;82,IF(B185&gt;60,60,B185),B185)</f>
        <v>33</v>
      </c>
      <c r="D185" s="27" t="n">
        <f aca="false">IF((TOT!BU187+TOT!BV187)&lt;41,IF(C185&gt;53,53,C185),C185)</f>
        <v>33</v>
      </c>
      <c r="E185" s="28"/>
    </row>
    <row r="186" customFormat="false" ht="13" hidden="false" customHeight="true" outlineLevel="0" collapsed="false">
      <c r="A186" s="17" t="s">
        <v>1139</v>
      </c>
      <c r="B186" s="27" t="n">
        <f aca="false">VLOOKUP(TOT!BW188,'FO - FACEOFFS %'!$A$3:$B$69,2)</f>
        <v>33</v>
      </c>
      <c r="C186" s="27" t="n">
        <f aca="false">IF((TOT!BU188+TOT!BV188)&lt;82,IF(B186&gt;60,60,B186),B186)</f>
        <v>33</v>
      </c>
      <c r="D186" s="27" t="n">
        <f aca="false">IF((TOT!BU188+TOT!BV188)&lt;41,IF(C186&gt;53,53,C186),C186)</f>
        <v>33</v>
      </c>
      <c r="E186" s="28"/>
    </row>
    <row r="187" customFormat="false" ht="13" hidden="false" customHeight="true" outlineLevel="0" collapsed="false">
      <c r="A187" s="17" t="s">
        <v>1143</v>
      </c>
      <c r="B187" s="27" t="n">
        <f aca="false">VLOOKUP(TOT!BW189,'FO - FACEOFFS %'!$A$3:$B$69,2)</f>
        <v>33</v>
      </c>
      <c r="C187" s="27" t="n">
        <f aca="false">IF((TOT!BU189+TOT!BV189)&lt;82,IF(B187&gt;60,60,B187),B187)</f>
        <v>33</v>
      </c>
      <c r="D187" s="27" t="n">
        <f aca="false">IF((TOT!BU189+TOT!BV189)&lt;41,IF(C187&gt;53,53,C187),C187)</f>
        <v>33</v>
      </c>
      <c r="E187" s="28"/>
    </row>
    <row r="188" customFormat="false" ht="13" hidden="false" customHeight="true" outlineLevel="0" collapsed="false">
      <c r="A188" s="17" t="s">
        <v>1147</v>
      </c>
      <c r="B188" s="27" t="n">
        <f aca="false">VLOOKUP(TOT!BW190,'FO - FACEOFFS %'!$A$3:$B$69,2)</f>
        <v>96</v>
      </c>
      <c r="C188" s="27" t="n">
        <f aca="false">IF((TOT!BU190+TOT!BV190)&lt;82,IF(B188&gt;60,60,B188),B188)</f>
        <v>96</v>
      </c>
      <c r="D188" s="27" t="n">
        <f aca="false">IF((TOT!BU190+TOT!BV190)&lt;41,IF(C188&gt;53,53,C188),C188)</f>
        <v>96</v>
      </c>
      <c r="E188" s="28"/>
    </row>
    <row r="189" customFormat="false" ht="13" hidden="false" customHeight="true" outlineLevel="0" collapsed="false">
      <c r="A189" s="17" t="s">
        <v>1152</v>
      </c>
      <c r="B189" s="27" t="n">
        <f aca="false">VLOOKUP(TOT!BW191,'FO - FACEOFFS %'!$A$3:$B$69,2)</f>
        <v>60</v>
      </c>
      <c r="C189" s="27" t="n">
        <f aca="false">IF((TOT!BU191+TOT!BV191)&lt;82,IF(B189&gt;60,60,B189),B189)</f>
        <v>60</v>
      </c>
      <c r="D189" s="27" t="n">
        <f aca="false">IF((TOT!BU191+TOT!BV191)&lt;41,IF(C189&gt;53,53,C189),C189)</f>
        <v>60</v>
      </c>
      <c r="E189" s="28"/>
    </row>
    <row r="190" customFormat="false" ht="13" hidden="false" customHeight="true" outlineLevel="0" collapsed="false">
      <c r="A190" s="17" t="s">
        <v>1156</v>
      </c>
      <c r="B190" s="27" t="n">
        <f aca="false">VLOOKUP(TOT!BW192,'FO - FACEOFFS %'!$A$3:$B$69,2)</f>
        <v>33</v>
      </c>
      <c r="C190" s="27" t="n">
        <f aca="false">IF((TOT!BU192+TOT!BV192)&lt;82,IF(B190&gt;60,60,B190),B190)</f>
        <v>33</v>
      </c>
      <c r="D190" s="27" t="n">
        <f aca="false">IF((TOT!BU192+TOT!BV192)&lt;41,IF(C190&gt;53,53,C190),C190)</f>
        <v>33</v>
      </c>
      <c r="E190" s="28"/>
    </row>
    <row r="191" customFormat="false" ht="13" hidden="false" customHeight="true" outlineLevel="0" collapsed="false">
      <c r="A191" s="17" t="s">
        <v>1160</v>
      </c>
      <c r="B191" s="27" t="n">
        <f aca="false">VLOOKUP(TOT!BW193,'FO - FACEOFFS %'!$A$3:$B$69,2)</f>
        <v>79</v>
      </c>
      <c r="C191" s="27" t="n">
        <f aca="false">IF((TOT!BU193+TOT!BV193)&lt;82,IF(B191&gt;60,60,B191),B191)</f>
        <v>79</v>
      </c>
      <c r="D191" s="27" t="n">
        <f aca="false">IF((TOT!BU193+TOT!BV193)&lt;41,IF(C191&gt;53,53,C191),C191)</f>
        <v>79</v>
      </c>
      <c r="E191" s="28"/>
    </row>
    <row r="192" customFormat="false" ht="13" hidden="false" customHeight="true" outlineLevel="0" collapsed="false">
      <c r="A192" s="17" t="s">
        <v>1164</v>
      </c>
      <c r="B192" s="27" t="n">
        <f aca="false">VLOOKUP(TOT!BW194,'FO - FACEOFFS %'!$A$3:$B$69,2)</f>
        <v>33</v>
      </c>
      <c r="C192" s="27" t="n">
        <f aca="false">IF((TOT!BU194+TOT!BV194)&lt;82,IF(B192&gt;60,60,B192),B192)</f>
        <v>33</v>
      </c>
      <c r="D192" s="27" t="n">
        <f aca="false">IF((TOT!BU194+TOT!BV194)&lt;41,IF(C192&gt;53,53,C192),C192)</f>
        <v>33</v>
      </c>
      <c r="E192" s="28"/>
    </row>
    <row r="193" customFormat="false" ht="13" hidden="false" customHeight="true" outlineLevel="0" collapsed="false">
      <c r="A193" s="17" t="s">
        <v>1168</v>
      </c>
      <c r="B193" s="27" t="n">
        <f aca="false">VLOOKUP(TOT!BW195,'FO - FACEOFFS %'!$A$3:$B$69,2)</f>
        <v>33</v>
      </c>
      <c r="C193" s="27" t="n">
        <f aca="false">IF((TOT!BU195+TOT!BV195)&lt;82,IF(B193&gt;60,60,B193),B193)</f>
        <v>33</v>
      </c>
      <c r="D193" s="27" t="n">
        <f aca="false">IF((TOT!BU195+TOT!BV195)&lt;41,IF(C193&gt;53,53,C193),C193)</f>
        <v>33</v>
      </c>
      <c r="E193" s="28"/>
    </row>
    <row r="194" customFormat="false" ht="13" hidden="false" customHeight="true" outlineLevel="0" collapsed="false">
      <c r="A194" s="17" t="s">
        <v>1174</v>
      </c>
      <c r="B194" s="27" t="n">
        <f aca="false">VLOOKUP(TOT!BW196,'FO - FACEOFFS %'!$A$3:$B$69,2)</f>
        <v>41</v>
      </c>
      <c r="C194" s="27" t="n">
        <f aca="false">IF((TOT!BU196+TOT!BV196)&lt;82,IF(B194&gt;60,60,B194),B194)</f>
        <v>41</v>
      </c>
      <c r="D194" s="27" t="n">
        <f aca="false">IF((TOT!BU196+TOT!BV196)&lt;41,IF(C194&gt;53,53,C194),C194)</f>
        <v>41</v>
      </c>
      <c r="E194" s="28"/>
    </row>
    <row r="195" customFormat="false" ht="13" hidden="false" customHeight="true" outlineLevel="0" collapsed="false">
      <c r="A195" s="17" t="s">
        <v>1178</v>
      </c>
      <c r="B195" s="27" t="n">
        <f aca="false">VLOOKUP(TOT!BW197,'FO - FACEOFFS %'!$A$3:$B$69,2)</f>
        <v>99</v>
      </c>
      <c r="C195" s="27" t="n">
        <f aca="false">IF((TOT!BU197+TOT!BV197)&lt;82,IF(B195&gt;60,60,B195),B195)</f>
        <v>60</v>
      </c>
      <c r="D195" s="27" t="n">
        <f aca="false">IF((TOT!BU197+TOT!BV197)&lt;41,IF(C195&gt;53,53,C195),C195)</f>
        <v>53</v>
      </c>
      <c r="E195" s="28"/>
    </row>
    <row r="196" customFormat="false" ht="13" hidden="false" customHeight="true" outlineLevel="0" collapsed="false">
      <c r="A196" s="17" t="s">
        <v>1183</v>
      </c>
      <c r="B196" s="27" t="n">
        <f aca="false">VLOOKUP(TOT!BW198,'FO - FACEOFFS %'!$A$3:$B$69,2)</f>
        <v>33</v>
      </c>
      <c r="C196" s="27" t="n">
        <f aca="false">IF((TOT!BU198+TOT!BV198)&lt;82,IF(B196&gt;60,60,B196),B196)</f>
        <v>33</v>
      </c>
      <c r="D196" s="27" t="n">
        <f aca="false">IF((TOT!BU198+TOT!BV198)&lt;41,IF(C196&gt;53,53,C196),C196)</f>
        <v>33</v>
      </c>
      <c r="E196" s="28"/>
    </row>
    <row r="197" customFormat="false" ht="13" hidden="false" customHeight="true" outlineLevel="0" collapsed="false">
      <c r="A197" s="17" t="s">
        <v>1187</v>
      </c>
      <c r="B197" s="27" t="n">
        <f aca="false">VLOOKUP(TOT!BW199,'FO - FACEOFFS %'!$A$3:$B$69,2)</f>
        <v>79</v>
      </c>
      <c r="C197" s="27" t="n">
        <f aca="false">IF((TOT!BU199+TOT!BV199)&lt;82,IF(B197&gt;60,60,B197),B197)</f>
        <v>79</v>
      </c>
      <c r="D197" s="27" t="n">
        <f aca="false">IF((TOT!BU199+TOT!BV199)&lt;41,IF(C197&gt;53,53,C197),C197)</f>
        <v>79</v>
      </c>
      <c r="E197" s="28"/>
    </row>
    <row r="198" customFormat="false" ht="13" hidden="false" customHeight="true" outlineLevel="0" collapsed="false">
      <c r="A198" s="17" t="s">
        <v>1191</v>
      </c>
      <c r="B198" s="27" t="n">
        <f aca="false">VLOOKUP(TOT!BW200,'FO - FACEOFFS %'!$A$3:$B$69,2)</f>
        <v>33</v>
      </c>
      <c r="C198" s="27" t="n">
        <f aca="false">IF((TOT!BU200+TOT!BV200)&lt;82,IF(B198&gt;60,60,B198),B198)</f>
        <v>33</v>
      </c>
      <c r="D198" s="27" t="n">
        <f aca="false">IF((TOT!BU200+TOT!BV200)&lt;41,IF(C198&gt;53,53,C198),C198)</f>
        <v>33</v>
      </c>
      <c r="E198" s="28"/>
    </row>
    <row r="199" customFormat="false" ht="13" hidden="false" customHeight="true" outlineLevel="0" collapsed="false">
      <c r="A199" s="17" t="s">
        <v>1196</v>
      </c>
      <c r="B199" s="27" t="n">
        <f aca="false">VLOOKUP(TOT!BW201,'FO - FACEOFFS %'!$A$3:$B$69,2)</f>
        <v>65</v>
      </c>
      <c r="C199" s="27" t="n">
        <f aca="false">IF((TOT!BU201+TOT!BV201)&lt;82,IF(B199&gt;60,60,B199),B199)</f>
        <v>65</v>
      </c>
      <c r="D199" s="27" t="n">
        <f aca="false">IF((TOT!BU201+TOT!BV201)&lt;41,IF(C199&gt;53,53,C199),C199)</f>
        <v>65</v>
      </c>
      <c r="E199" s="28"/>
    </row>
    <row r="200" customFormat="false" ht="13" hidden="false" customHeight="true" outlineLevel="0" collapsed="false">
      <c r="A200" s="17" t="s">
        <v>1201</v>
      </c>
      <c r="B200" s="27" t="n">
        <f aca="false">VLOOKUP(TOT!BW202,'FO - FACEOFFS %'!$A$3:$B$69,2)</f>
        <v>90</v>
      </c>
      <c r="C200" s="27" t="n">
        <f aca="false">IF((TOT!BU202+TOT!BV202)&lt;82,IF(B200&gt;60,60,B200),B200)</f>
        <v>90</v>
      </c>
      <c r="D200" s="27" t="n">
        <f aca="false">IF((TOT!BU202+TOT!BV202)&lt;41,IF(C200&gt;53,53,C200),C200)</f>
        <v>90</v>
      </c>
      <c r="E200" s="28"/>
    </row>
    <row r="201" customFormat="false" ht="13" hidden="false" customHeight="true" outlineLevel="0" collapsed="false">
      <c r="A201" s="17" t="s">
        <v>1205</v>
      </c>
      <c r="B201" s="27" t="n">
        <f aca="false">VLOOKUP(TOT!BW203,'FO - FACEOFFS %'!$A$3:$B$69,2)</f>
        <v>33</v>
      </c>
      <c r="C201" s="27" t="n">
        <f aca="false">IF((TOT!BU203+TOT!BV203)&lt;82,IF(B201&gt;60,60,B201),B201)</f>
        <v>33</v>
      </c>
      <c r="D201" s="27" t="n">
        <f aca="false">IF((TOT!BU203+TOT!BV203)&lt;41,IF(C201&gt;53,53,C201),C201)</f>
        <v>33</v>
      </c>
      <c r="E201" s="28"/>
    </row>
    <row r="202" customFormat="false" ht="13" hidden="false" customHeight="true" outlineLevel="0" collapsed="false">
      <c r="A202" s="17" t="s">
        <v>1209</v>
      </c>
      <c r="B202" s="27" t="n">
        <f aca="false">VLOOKUP(TOT!BW204,'FO - FACEOFFS %'!$A$3:$B$69,2)</f>
        <v>36</v>
      </c>
      <c r="C202" s="27" t="n">
        <f aca="false">IF((TOT!BU204+TOT!BV204)&lt;82,IF(B202&gt;60,60,B202),B202)</f>
        <v>36</v>
      </c>
      <c r="D202" s="27" t="n">
        <f aca="false">IF((TOT!BU204+TOT!BV204)&lt;41,IF(C202&gt;53,53,C202),C202)</f>
        <v>36</v>
      </c>
      <c r="E202" s="28"/>
    </row>
    <row r="203" customFormat="false" ht="13" hidden="false" customHeight="true" outlineLevel="0" collapsed="false">
      <c r="A203" s="17" t="s">
        <v>1213</v>
      </c>
      <c r="B203" s="27" t="n">
        <f aca="false">VLOOKUP(TOT!BW205,'FO - FACEOFFS %'!$A$3:$B$69,2)</f>
        <v>33</v>
      </c>
      <c r="C203" s="27" t="n">
        <f aca="false">IF((TOT!BU205+TOT!BV205)&lt;82,IF(B203&gt;60,60,B203),B203)</f>
        <v>33</v>
      </c>
      <c r="D203" s="27" t="n">
        <f aca="false">IF((TOT!BU205+TOT!BV205)&lt;41,IF(C203&gt;53,53,C203),C203)</f>
        <v>33</v>
      </c>
      <c r="E203" s="28"/>
    </row>
    <row r="204" customFormat="false" ht="13" hidden="false" customHeight="true" outlineLevel="0" collapsed="false">
      <c r="A204" s="17" t="s">
        <v>1217</v>
      </c>
      <c r="B204" s="27" t="n">
        <f aca="false">VLOOKUP(TOT!BW206,'FO - FACEOFFS %'!$A$3:$B$69,2)</f>
        <v>40</v>
      </c>
      <c r="C204" s="27" t="n">
        <f aca="false">IF((TOT!BU206+TOT!BV206)&lt;82,IF(B204&gt;60,60,B204),B204)</f>
        <v>40</v>
      </c>
      <c r="D204" s="27" t="n">
        <f aca="false">IF((TOT!BU206+TOT!BV206)&lt;41,IF(C204&gt;53,53,C204),C204)</f>
        <v>40</v>
      </c>
      <c r="E204" s="28"/>
    </row>
    <row r="205" customFormat="false" ht="13" hidden="false" customHeight="true" outlineLevel="0" collapsed="false">
      <c r="A205" s="17" t="s">
        <v>1222</v>
      </c>
      <c r="B205" s="27" t="n">
        <f aca="false">VLOOKUP(TOT!BW207,'FO - FACEOFFS %'!$A$3:$B$69,2)</f>
        <v>33</v>
      </c>
      <c r="C205" s="27" t="n">
        <f aca="false">IF((TOT!BU207+TOT!BV207)&lt;82,IF(B205&gt;60,60,B205),B205)</f>
        <v>33</v>
      </c>
      <c r="D205" s="27" t="n">
        <f aca="false">IF((TOT!BU207+TOT!BV207)&lt;41,IF(C205&gt;53,53,C205),C205)</f>
        <v>33</v>
      </c>
      <c r="E205" s="28"/>
    </row>
    <row r="206" customFormat="false" ht="13" hidden="false" customHeight="true" outlineLevel="0" collapsed="false">
      <c r="A206" s="17" t="s">
        <v>1226</v>
      </c>
      <c r="B206" s="27" t="n">
        <f aca="false">VLOOKUP(TOT!BW208,'FO - FACEOFFS %'!$A$3:$B$69,2)</f>
        <v>33</v>
      </c>
      <c r="C206" s="27" t="n">
        <f aca="false">IF((TOT!BU208+TOT!BV208)&lt;82,IF(B206&gt;60,60,B206),B206)</f>
        <v>33</v>
      </c>
      <c r="D206" s="27" t="n">
        <f aca="false">IF((TOT!BU208+TOT!BV208)&lt;41,IF(C206&gt;53,53,C206),C206)</f>
        <v>33</v>
      </c>
      <c r="E206" s="28"/>
    </row>
    <row r="207" customFormat="false" ht="13" hidden="false" customHeight="true" outlineLevel="0" collapsed="false">
      <c r="A207" s="17" t="s">
        <v>1231</v>
      </c>
      <c r="B207" s="27" t="n">
        <f aca="false">VLOOKUP(TOT!BW209,'FO - FACEOFFS %'!$A$3:$B$69,2)</f>
        <v>33</v>
      </c>
      <c r="C207" s="27" t="n">
        <f aca="false">IF((TOT!BU209+TOT!BV209)&lt;82,IF(B207&gt;60,60,B207),B207)</f>
        <v>33</v>
      </c>
      <c r="D207" s="27" t="n">
        <f aca="false">IF((TOT!BU209+TOT!BV209)&lt;41,IF(C207&gt;53,53,C207),C207)</f>
        <v>33</v>
      </c>
      <c r="E207" s="28"/>
    </row>
    <row r="208" customFormat="false" ht="13" hidden="false" customHeight="true" outlineLevel="0" collapsed="false">
      <c r="A208" s="17" t="s">
        <v>1236</v>
      </c>
      <c r="B208" s="27" t="n">
        <f aca="false">VLOOKUP(TOT!BW210,'FO - FACEOFFS %'!$A$3:$B$69,2)</f>
        <v>33</v>
      </c>
      <c r="C208" s="27" t="n">
        <f aca="false">IF((TOT!BU210+TOT!BV210)&lt;82,IF(B208&gt;60,60,B208),B208)</f>
        <v>33</v>
      </c>
      <c r="D208" s="27" t="n">
        <f aca="false">IF((TOT!BU210+TOT!BV210)&lt;41,IF(C208&gt;53,53,C208),C208)</f>
        <v>33</v>
      </c>
      <c r="E208" s="28"/>
    </row>
    <row r="209" customFormat="false" ht="13" hidden="false" customHeight="true" outlineLevel="0" collapsed="false">
      <c r="A209" s="17" t="s">
        <v>1241</v>
      </c>
      <c r="B209" s="27" t="n">
        <f aca="false">VLOOKUP(TOT!BW211,'FO - FACEOFFS %'!$A$3:$B$69,2)</f>
        <v>46</v>
      </c>
      <c r="C209" s="27" t="n">
        <f aca="false">IF((TOT!BU211+TOT!BV211)&lt;82,IF(B209&gt;60,60,B209),B209)</f>
        <v>46</v>
      </c>
      <c r="D209" s="27" t="n">
        <f aca="false">IF((TOT!BU211+TOT!BV211)&lt;41,IF(C209&gt;53,53,C209),C209)</f>
        <v>46</v>
      </c>
      <c r="E209" s="28"/>
    </row>
    <row r="210" customFormat="false" ht="13" hidden="false" customHeight="true" outlineLevel="0" collapsed="false">
      <c r="A210" s="17" t="s">
        <v>1245</v>
      </c>
      <c r="B210" s="27" t="n">
        <f aca="false">VLOOKUP(TOT!BW212,'FO - FACEOFFS %'!$A$3:$B$69,2)</f>
        <v>37</v>
      </c>
      <c r="C210" s="27" t="n">
        <f aca="false">IF((TOT!BU212+TOT!BV212)&lt;82,IF(B210&gt;60,60,B210),B210)</f>
        <v>37</v>
      </c>
      <c r="D210" s="27" t="n">
        <f aca="false">IF((TOT!BU212+TOT!BV212)&lt;41,IF(C210&gt;53,53,C210),C210)</f>
        <v>37</v>
      </c>
      <c r="E210" s="28"/>
    </row>
    <row r="211" customFormat="false" ht="13" hidden="false" customHeight="true" outlineLevel="0" collapsed="false">
      <c r="A211" s="17" t="s">
        <v>1250</v>
      </c>
      <c r="B211" s="27" t="n">
        <f aca="false">VLOOKUP(TOT!BW213,'FO - FACEOFFS %'!$A$3:$B$69,2)</f>
        <v>33</v>
      </c>
      <c r="C211" s="27" t="n">
        <f aca="false">IF((TOT!BU213+TOT!BV213)&lt;82,IF(B211&gt;60,60,B211),B211)</f>
        <v>33</v>
      </c>
      <c r="D211" s="27" t="n">
        <f aca="false">IF((TOT!BU213+TOT!BV213)&lt;41,IF(C211&gt;53,53,C211),C211)</f>
        <v>33</v>
      </c>
      <c r="E211" s="28"/>
    </row>
    <row r="212" customFormat="false" ht="13" hidden="false" customHeight="true" outlineLevel="0" collapsed="false">
      <c r="A212" s="17" t="s">
        <v>1254</v>
      </c>
      <c r="B212" s="27" t="n">
        <f aca="false">VLOOKUP(TOT!BW214,'FO - FACEOFFS %'!$A$3:$B$69,2)</f>
        <v>33</v>
      </c>
      <c r="C212" s="27" t="n">
        <f aca="false">IF((TOT!BU214+TOT!BV214)&lt;82,IF(B212&gt;60,60,B212),B212)</f>
        <v>33</v>
      </c>
      <c r="D212" s="27" t="n">
        <f aca="false">IF((TOT!BU214+TOT!BV214)&lt;41,IF(C212&gt;53,53,C212),C212)</f>
        <v>33</v>
      </c>
      <c r="E212" s="28"/>
    </row>
    <row r="213" customFormat="false" ht="13" hidden="false" customHeight="true" outlineLevel="0" collapsed="false">
      <c r="A213" s="17" t="s">
        <v>1258</v>
      </c>
      <c r="B213" s="27" t="n">
        <f aca="false">VLOOKUP(TOT!BW215,'FO - FACEOFFS %'!$A$3:$B$69,2)</f>
        <v>33</v>
      </c>
      <c r="C213" s="27" t="n">
        <f aca="false">IF((TOT!BU215+TOT!BV215)&lt;82,IF(B213&gt;60,60,B213),B213)</f>
        <v>33</v>
      </c>
      <c r="D213" s="27" t="n">
        <f aca="false">IF((TOT!BU215+TOT!BV215)&lt;41,IF(C213&gt;53,53,C213),C213)</f>
        <v>33</v>
      </c>
      <c r="E213" s="28"/>
    </row>
    <row r="214" customFormat="false" ht="13" hidden="false" customHeight="true" outlineLevel="0" collapsed="false">
      <c r="A214" s="17" t="s">
        <v>1262</v>
      </c>
      <c r="B214" s="27" t="n">
        <f aca="false">VLOOKUP(TOT!BW216,'FO - FACEOFFS %'!$A$3:$B$69,2)</f>
        <v>70</v>
      </c>
      <c r="C214" s="27" t="n">
        <f aca="false">IF((TOT!BU216+TOT!BV216)&lt;82,IF(B214&gt;60,60,B214),B214)</f>
        <v>60</v>
      </c>
      <c r="D214" s="27" t="n">
        <f aca="false">IF((TOT!BU216+TOT!BV216)&lt;41,IF(C214&gt;53,53,C214),C214)</f>
        <v>53</v>
      </c>
      <c r="E214" s="28"/>
    </row>
    <row r="215" customFormat="false" ht="13" hidden="false" customHeight="true" outlineLevel="0" collapsed="false">
      <c r="A215" s="17" t="s">
        <v>1267</v>
      </c>
      <c r="B215" s="27" t="n">
        <f aca="false">VLOOKUP(TOT!BW217,'FO - FACEOFFS %'!$A$3:$B$69,2)</f>
        <v>33</v>
      </c>
      <c r="C215" s="27" t="n">
        <f aca="false">IF((TOT!BU217+TOT!BV217)&lt;82,IF(B215&gt;60,60,B215),B215)</f>
        <v>33</v>
      </c>
      <c r="D215" s="27" t="n">
        <f aca="false">IF((TOT!BU217+TOT!BV217)&lt;41,IF(C215&gt;53,53,C215),C215)</f>
        <v>33</v>
      </c>
      <c r="E215" s="28"/>
    </row>
    <row r="216" customFormat="false" ht="13" hidden="false" customHeight="true" outlineLevel="0" collapsed="false">
      <c r="A216" s="17" t="s">
        <v>1272</v>
      </c>
      <c r="B216" s="27" t="n">
        <f aca="false">VLOOKUP(TOT!BW218,'FO - FACEOFFS %'!$A$3:$B$69,2)</f>
        <v>33</v>
      </c>
      <c r="C216" s="27" t="n">
        <f aca="false">IF((TOT!BU218+TOT!BV218)&lt;82,IF(B216&gt;60,60,B216),B216)</f>
        <v>33</v>
      </c>
      <c r="D216" s="27" t="n">
        <f aca="false">IF((TOT!BU218+TOT!BV218)&lt;41,IF(C216&gt;53,53,C216),C216)</f>
        <v>33</v>
      </c>
      <c r="E216" s="28"/>
    </row>
    <row r="217" customFormat="false" ht="13" hidden="false" customHeight="true" outlineLevel="0" collapsed="false">
      <c r="A217" s="17" t="s">
        <v>1276</v>
      </c>
      <c r="B217" s="27" t="n">
        <f aca="false">VLOOKUP(TOT!BW219,'FO - FACEOFFS %'!$A$3:$B$69,2)</f>
        <v>33</v>
      </c>
      <c r="C217" s="27" t="n">
        <f aca="false">IF((TOT!BU219+TOT!BV219)&lt;82,IF(B217&gt;60,60,B217),B217)</f>
        <v>33</v>
      </c>
      <c r="D217" s="27" t="n">
        <f aca="false">IF((TOT!BU219+TOT!BV219)&lt;41,IF(C217&gt;53,53,C217),C217)</f>
        <v>33</v>
      </c>
      <c r="E217" s="28"/>
    </row>
    <row r="218" customFormat="false" ht="13" hidden="false" customHeight="true" outlineLevel="0" collapsed="false">
      <c r="A218" s="17" t="s">
        <v>1282</v>
      </c>
      <c r="B218" s="27" t="n">
        <f aca="false">VLOOKUP(TOT!BW220,'FO - FACEOFFS %'!$A$3:$B$69,2)</f>
        <v>33</v>
      </c>
      <c r="C218" s="27" t="n">
        <f aca="false">IF((TOT!BU220+TOT!BV220)&lt;82,IF(B218&gt;60,60,B218),B218)</f>
        <v>33</v>
      </c>
      <c r="D218" s="27" t="n">
        <f aca="false">IF((TOT!BU220+TOT!BV220)&lt;41,IF(C218&gt;53,53,C218),C218)</f>
        <v>33</v>
      </c>
      <c r="E218" s="28"/>
    </row>
    <row r="219" customFormat="false" ht="13" hidden="false" customHeight="true" outlineLevel="0" collapsed="false">
      <c r="A219" s="17" t="s">
        <v>1286</v>
      </c>
      <c r="B219" s="27" t="n">
        <f aca="false">VLOOKUP(TOT!BW221,'FO - FACEOFFS %'!$A$3:$B$69,2)</f>
        <v>33</v>
      </c>
      <c r="C219" s="27" t="n">
        <f aca="false">IF((TOT!BU221+TOT!BV221)&lt;82,IF(B219&gt;60,60,B219),B219)</f>
        <v>33</v>
      </c>
      <c r="D219" s="27" t="n">
        <f aca="false">IF((TOT!BU221+TOT!BV221)&lt;41,IF(C219&gt;53,53,C219),C219)</f>
        <v>33</v>
      </c>
      <c r="E219" s="28"/>
    </row>
    <row r="220" customFormat="false" ht="13" hidden="false" customHeight="true" outlineLevel="0" collapsed="false">
      <c r="A220" s="17" t="s">
        <v>1292</v>
      </c>
      <c r="B220" s="27" t="n">
        <f aca="false">VLOOKUP(TOT!BW222,'FO - FACEOFFS %'!$A$3:$B$69,2)</f>
        <v>33</v>
      </c>
      <c r="C220" s="27" t="n">
        <f aca="false">IF((TOT!BU222+TOT!BV222)&lt;82,IF(B220&gt;60,60,B220),B220)</f>
        <v>33</v>
      </c>
      <c r="D220" s="27" t="n">
        <f aca="false">IF((TOT!BU222+TOT!BV222)&lt;41,IF(C220&gt;53,53,C220),C220)</f>
        <v>33</v>
      </c>
      <c r="E220" s="28"/>
    </row>
    <row r="221" customFormat="false" ht="13" hidden="false" customHeight="true" outlineLevel="0" collapsed="false">
      <c r="A221" s="17" t="s">
        <v>1296</v>
      </c>
      <c r="B221" s="27" t="n">
        <f aca="false">VLOOKUP(TOT!BW223,'FO - FACEOFFS %'!$A$3:$B$69,2)</f>
        <v>33</v>
      </c>
      <c r="C221" s="27" t="n">
        <f aca="false">IF((TOT!BU223+TOT!BV223)&lt;82,IF(B221&gt;60,60,B221),B221)</f>
        <v>33</v>
      </c>
      <c r="D221" s="27" t="n">
        <f aca="false">IF((TOT!BU223+TOT!BV223)&lt;41,IF(C221&gt;53,53,C221),C221)</f>
        <v>33</v>
      </c>
      <c r="E221" s="28"/>
    </row>
    <row r="222" customFormat="false" ht="13" hidden="false" customHeight="true" outlineLevel="0" collapsed="false">
      <c r="A222" s="17" t="s">
        <v>1299</v>
      </c>
      <c r="B222" s="27" t="n">
        <f aca="false">VLOOKUP(TOT!BW224,'FO - FACEOFFS %'!$A$3:$B$69,2)</f>
        <v>33</v>
      </c>
      <c r="C222" s="27" t="n">
        <f aca="false">IF((TOT!BU224+TOT!BV224)&lt;82,IF(B222&gt;60,60,B222),B222)</f>
        <v>33</v>
      </c>
      <c r="D222" s="27" t="n">
        <f aca="false">IF((TOT!BU224+TOT!BV224)&lt;41,IF(C222&gt;53,53,C222),C222)</f>
        <v>33</v>
      </c>
      <c r="E222" s="28"/>
    </row>
    <row r="223" customFormat="false" ht="13" hidden="false" customHeight="true" outlineLevel="0" collapsed="false">
      <c r="A223" s="17" t="s">
        <v>1304</v>
      </c>
      <c r="B223" s="27" t="n">
        <f aca="false">VLOOKUP(TOT!BW225,'FO - FACEOFFS %'!$A$3:$B$69,2)</f>
        <v>64</v>
      </c>
      <c r="C223" s="27" t="n">
        <f aca="false">IF((TOT!BU225+TOT!BV225)&lt;82,IF(B223&gt;60,60,B223),B223)</f>
        <v>64</v>
      </c>
      <c r="D223" s="27" t="n">
        <f aca="false">IF((TOT!BU225+TOT!BV225)&lt;41,IF(C223&gt;53,53,C223),C223)</f>
        <v>64</v>
      </c>
      <c r="E223" s="28"/>
    </row>
    <row r="224" customFormat="false" ht="13" hidden="false" customHeight="true" outlineLevel="0" collapsed="false">
      <c r="A224" s="17" t="s">
        <v>1310</v>
      </c>
      <c r="B224" s="27" t="n">
        <f aca="false">VLOOKUP(TOT!BW226,'FO - FACEOFFS %'!$A$3:$B$69,2)</f>
        <v>52</v>
      </c>
      <c r="C224" s="27" t="n">
        <f aca="false">IF((TOT!BU226+TOT!BV226)&lt;82,IF(B224&gt;60,60,B224),B224)</f>
        <v>52</v>
      </c>
      <c r="D224" s="27" t="n">
        <f aca="false">IF((TOT!BU226+TOT!BV226)&lt;41,IF(C224&gt;53,53,C224),C224)</f>
        <v>52</v>
      </c>
      <c r="E224" s="28"/>
    </row>
    <row r="225" customFormat="false" ht="13" hidden="false" customHeight="true" outlineLevel="0" collapsed="false">
      <c r="A225" s="17" t="s">
        <v>1315</v>
      </c>
      <c r="B225" s="27" t="n">
        <f aca="false">VLOOKUP(TOT!BW227,'FO - FACEOFFS %'!$A$3:$B$69,2)</f>
        <v>33</v>
      </c>
      <c r="C225" s="27" t="n">
        <f aca="false">IF((TOT!BU227+TOT!BV227)&lt;82,IF(B225&gt;60,60,B225),B225)</f>
        <v>33</v>
      </c>
      <c r="D225" s="27" t="n">
        <f aca="false">IF((TOT!BU227+TOT!BV227)&lt;41,IF(C225&gt;53,53,C225),C225)</f>
        <v>33</v>
      </c>
      <c r="E225" s="28"/>
    </row>
    <row r="226" customFormat="false" ht="13" hidden="false" customHeight="true" outlineLevel="0" collapsed="false">
      <c r="A226" s="17" t="s">
        <v>1318</v>
      </c>
      <c r="B226" s="27" t="n">
        <f aca="false">VLOOKUP(TOT!BW228,'FO - FACEOFFS %'!$A$3:$B$69,2)</f>
        <v>51</v>
      </c>
      <c r="C226" s="27" t="n">
        <f aca="false">IF((TOT!BU228+TOT!BV228)&lt;82,IF(B226&gt;60,60,B226),B226)</f>
        <v>51</v>
      </c>
      <c r="D226" s="27" t="n">
        <f aca="false">IF((TOT!BU228+TOT!BV228)&lt;41,IF(C226&gt;53,53,C226),C226)</f>
        <v>51</v>
      </c>
      <c r="E226" s="28"/>
    </row>
    <row r="227" customFormat="false" ht="13" hidden="false" customHeight="true" outlineLevel="0" collapsed="false">
      <c r="A227" s="17" t="s">
        <v>1321</v>
      </c>
      <c r="B227" s="27" t="n">
        <f aca="false">VLOOKUP(TOT!BW229,'FO - FACEOFFS %'!$A$3:$B$69,2)</f>
        <v>33</v>
      </c>
      <c r="C227" s="27" t="n">
        <f aca="false">IF((TOT!BU229+TOT!BV229)&lt;82,IF(B227&gt;60,60,B227),B227)</f>
        <v>33</v>
      </c>
      <c r="D227" s="27" t="n">
        <f aca="false">IF((TOT!BU229+TOT!BV229)&lt;41,IF(C227&gt;53,53,C227),C227)</f>
        <v>33</v>
      </c>
      <c r="E227" s="28"/>
    </row>
    <row r="228" customFormat="false" ht="13" hidden="false" customHeight="true" outlineLevel="0" collapsed="false">
      <c r="A228" s="17" t="s">
        <v>1325</v>
      </c>
      <c r="B228" s="27" t="n">
        <f aca="false">VLOOKUP(TOT!BW230,'FO - FACEOFFS %'!$A$3:$B$69,2)</f>
        <v>48</v>
      </c>
      <c r="C228" s="27" t="n">
        <f aca="false">IF((TOT!BU230+TOT!BV230)&lt;82,IF(B228&gt;60,60,B228),B228)</f>
        <v>48</v>
      </c>
      <c r="D228" s="27" t="n">
        <f aca="false">IF((TOT!BU230+TOT!BV230)&lt;41,IF(C228&gt;53,53,C228),C228)</f>
        <v>48</v>
      </c>
      <c r="E228" s="28"/>
    </row>
    <row r="229" customFormat="false" ht="13" hidden="false" customHeight="true" outlineLevel="0" collapsed="false">
      <c r="A229" s="17" t="s">
        <v>1329</v>
      </c>
      <c r="B229" s="27" t="n">
        <f aca="false">VLOOKUP(TOT!BW231,'FO - FACEOFFS %'!$A$3:$B$69,2)</f>
        <v>33</v>
      </c>
      <c r="C229" s="27" t="n">
        <f aca="false">IF((TOT!BU231+TOT!BV231)&lt;82,IF(B229&gt;60,60,B229),B229)</f>
        <v>33</v>
      </c>
      <c r="D229" s="27" t="n">
        <f aca="false">IF((TOT!BU231+TOT!BV231)&lt;41,IF(C229&gt;53,53,C229),C229)</f>
        <v>33</v>
      </c>
      <c r="E229" s="28"/>
    </row>
    <row r="230" customFormat="false" ht="13" hidden="false" customHeight="true" outlineLevel="0" collapsed="false">
      <c r="A230" s="17" t="s">
        <v>1334</v>
      </c>
      <c r="B230" s="27" t="n">
        <f aca="false">VLOOKUP(TOT!BW232,'FO - FACEOFFS %'!$A$3:$B$69,2)</f>
        <v>33</v>
      </c>
      <c r="C230" s="27" t="n">
        <f aca="false">IF((TOT!BU232+TOT!BV232)&lt;82,IF(B230&gt;60,60,B230),B230)</f>
        <v>33</v>
      </c>
      <c r="D230" s="27" t="n">
        <f aca="false">IF((TOT!BU232+TOT!BV232)&lt;41,IF(C230&gt;53,53,C230),C230)</f>
        <v>33</v>
      </c>
      <c r="E230" s="28"/>
    </row>
    <row r="231" customFormat="false" ht="13" hidden="false" customHeight="true" outlineLevel="0" collapsed="false">
      <c r="A231" s="17" t="s">
        <v>1339</v>
      </c>
      <c r="B231" s="27" t="n">
        <f aca="false">VLOOKUP(TOT!BW233,'FO - FACEOFFS %'!$A$3:$B$69,2)</f>
        <v>49</v>
      </c>
      <c r="C231" s="27" t="n">
        <f aca="false">IF((TOT!BU233+TOT!BV233)&lt;82,IF(B231&gt;60,60,B231),B231)</f>
        <v>49</v>
      </c>
      <c r="D231" s="27" t="n">
        <f aca="false">IF((TOT!BU233+TOT!BV233)&lt;41,IF(C231&gt;53,53,C231),C231)</f>
        <v>49</v>
      </c>
      <c r="E231" s="28"/>
    </row>
    <row r="232" customFormat="false" ht="13" hidden="false" customHeight="true" outlineLevel="0" collapsed="false">
      <c r="A232" s="17" t="s">
        <v>1344</v>
      </c>
      <c r="B232" s="27" t="n">
        <f aca="false">VLOOKUP(TOT!BW234,'FO - FACEOFFS %'!$A$3:$B$69,2)</f>
        <v>77</v>
      </c>
      <c r="C232" s="27" t="n">
        <f aca="false">IF((TOT!BU234+TOT!BV234)&lt;82,IF(B232&gt;60,60,B232),B232)</f>
        <v>77</v>
      </c>
      <c r="D232" s="27" t="n">
        <f aca="false">IF((TOT!BU234+TOT!BV234)&lt;41,IF(C232&gt;53,53,C232),C232)</f>
        <v>77</v>
      </c>
      <c r="E232" s="28"/>
    </row>
    <row r="233" customFormat="false" ht="13" hidden="false" customHeight="true" outlineLevel="0" collapsed="false">
      <c r="A233" s="17" t="s">
        <v>1348</v>
      </c>
      <c r="B233" s="27" t="n">
        <f aca="false">VLOOKUP(TOT!BW235,'FO - FACEOFFS %'!$A$3:$B$69,2)</f>
        <v>38</v>
      </c>
      <c r="C233" s="27" t="n">
        <f aca="false">IF((TOT!BU235+TOT!BV235)&lt;82,IF(B233&gt;60,60,B233),B233)</f>
        <v>38</v>
      </c>
      <c r="D233" s="27" t="n">
        <f aca="false">IF((TOT!BU235+TOT!BV235)&lt;41,IF(C233&gt;53,53,C233),C233)</f>
        <v>38</v>
      </c>
      <c r="E233" s="28"/>
    </row>
    <row r="234" customFormat="false" ht="13" hidden="false" customHeight="true" outlineLevel="0" collapsed="false">
      <c r="A234" s="17" t="s">
        <v>1352</v>
      </c>
      <c r="B234" s="27" t="n">
        <f aca="false">VLOOKUP(TOT!BW236,'FO - FACEOFFS %'!$A$3:$B$69,2)</f>
        <v>89</v>
      </c>
      <c r="C234" s="27" t="n">
        <f aca="false">IF((TOT!BU236+TOT!BV236)&lt;82,IF(B234&gt;60,60,B234),B234)</f>
        <v>89</v>
      </c>
      <c r="D234" s="27" t="n">
        <f aca="false">IF((TOT!BU236+TOT!BV236)&lt;41,IF(C234&gt;53,53,C234),C234)</f>
        <v>89</v>
      </c>
      <c r="E234" s="28"/>
    </row>
    <row r="235" customFormat="false" ht="13" hidden="false" customHeight="true" outlineLevel="0" collapsed="false">
      <c r="A235" s="17" t="s">
        <v>1357</v>
      </c>
      <c r="B235" s="27" t="n">
        <f aca="false">VLOOKUP(TOT!BW237,'FO - FACEOFFS %'!$A$3:$B$69,2)</f>
        <v>82</v>
      </c>
      <c r="C235" s="27" t="n">
        <f aca="false">IF((TOT!BU237+TOT!BV237)&lt;82,IF(B235&gt;60,60,B235),B235)</f>
        <v>82</v>
      </c>
      <c r="D235" s="27" t="n">
        <f aca="false">IF((TOT!BU237+TOT!BV237)&lt;41,IF(C235&gt;53,53,C235),C235)</f>
        <v>82</v>
      </c>
      <c r="E235" s="28"/>
    </row>
    <row r="236" customFormat="false" ht="13" hidden="false" customHeight="true" outlineLevel="0" collapsed="false">
      <c r="A236" s="17" t="s">
        <v>1361</v>
      </c>
      <c r="B236" s="27" t="n">
        <f aca="false">VLOOKUP(TOT!BW238,'FO - FACEOFFS %'!$A$3:$B$69,2)</f>
        <v>78</v>
      </c>
      <c r="C236" s="27" t="n">
        <f aca="false">IF((TOT!BU238+TOT!BV238)&lt;82,IF(B236&gt;60,60,B236),B236)</f>
        <v>78</v>
      </c>
      <c r="D236" s="27" t="n">
        <f aca="false">IF((TOT!BU238+TOT!BV238)&lt;41,IF(C236&gt;53,53,C236),C236)</f>
        <v>78</v>
      </c>
      <c r="E236" s="28"/>
    </row>
    <row r="237" customFormat="false" ht="13" hidden="false" customHeight="true" outlineLevel="0" collapsed="false">
      <c r="A237" s="17" t="s">
        <v>1365</v>
      </c>
      <c r="B237" s="27" t="n">
        <f aca="false">VLOOKUP(TOT!BW239,'FO - FACEOFFS %'!$A$3:$B$69,2)</f>
        <v>33</v>
      </c>
      <c r="C237" s="27" t="n">
        <f aca="false">IF((TOT!BU239+TOT!BV239)&lt;82,IF(B237&gt;60,60,B237),B237)</f>
        <v>33</v>
      </c>
      <c r="D237" s="27" t="n">
        <f aca="false">IF((TOT!BU239+TOT!BV239)&lt;41,IF(C237&gt;53,53,C237),C237)</f>
        <v>33</v>
      </c>
      <c r="E237" s="28"/>
    </row>
    <row r="238" customFormat="false" ht="13" hidden="false" customHeight="true" outlineLevel="0" collapsed="false">
      <c r="A238" s="17" t="s">
        <v>1369</v>
      </c>
      <c r="B238" s="27" t="n">
        <f aca="false">VLOOKUP(TOT!BW240,'FO - FACEOFFS %'!$A$3:$B$69,2)</f>
        <v>39</v>
      </c>
      <c r="C238" s="27" t="n">
        <f aca="false">IF((TOT!BU240+TOT!BV240)&lt;82,IF(B238&gt;60,60,B238),B238)</f>
        <v>39</v>
      </c>
      <c r="D238" s="27" t="n">
        <f aca="false">IF((TOT!BU240+TOT!BV240)&lt;41,IF(C238&gt;53,53,C238),C238)</f>
        <v>39</v>
      </c>
      <c r="E238" s="28"/>
    </row>
    <row r="239" customFormat="false" ht="13" hidden="false" customHeight="true" outlineLevel="0" collapsed="false">
      <c r="A239" s="17" t="s">
        <v>1373</v>
      </c>
      <c r="B239" s="27" t="n">
        <f aca="false">VLOOKUP(TOT!BW241,'FO - FACEOFFS %'!$A$3:$B$69,2)</f>
        <v>33</v>
      </c>
      <c r="C239" s="27" t="n">
        <f aca="false">IF((TOT!BU241+TOT!BV241)&lt;82,IF(B239&gt;60,60,B239),B239)</f>
        <v>33</v>
      </c>
      <c r="D239" s="27" t="n">
        <f aca="false">IF((TOT!BU241+TOT!BV241)&lt;41,IF(C239&gt;53,53,C239),C239)</f>
        <v>33</v>
      </c>
      <c r="E239" s="28"/>
    </row>
    <row r="240" customFormat="false" ht="13" hidden="false" customHeight="true" outlineLevel="0" collapsed="false">
      <c r="A240" s="17" t="s">
        <v>1376</v>
      </c>
      <c r="B240" s="27" t="n">
        <f aca="false">VLOOKUP(TOT!BW242,'FO - FACEOFFS %'!$A$3:$B$69,2)</f>
        <v>33</v>
      </c>
      <c r="C240" s="27" t="n">
        <f aca="false">IF((TOT!BU242+TOT!BV242)&lt;82,IF(B240&gt;60,60,B240),B240)</f>
        <v>33</v>
      </c>
      <c r="D240" s="27" t="n">
        <f aca="false">IF((TOT!BU242+TOT!BV242)&lt;41,IF(C240&gt;53,53,C240),C240)</f>
        <v>33</v>
      </c>
      <c r="E240" s="28"/>
    </row>
    <row r="241" customFormat="false" ht="13" hidden="false" customHeight="true" outlineLevel="0" collapsed="false">
      <c r="A241" s="17" t="s">
        <v>1380</v>
      </c>
      <c r="B241" s="27" t="n">
        <f aca="false">VLOOKUP(TOT!BW243,'FO - FACEOFFS %'!$A$3:$B$69,2)</f>
        <v>33</v>
      </c>
      <c r="C241" s="27" t="n">
        <f aca="false">IF((TOT!BU243+TOT!BV243)&lt;82,IF(B241&gt;60,60,B241),B241)</f>
        <v>33</v>
      </c>
      <c r="D241" s="27" t="n">
        <f aca="false">IF((TOT!BU243+TOT!BV243)&lt;41,IF(C241&gt;53,53,C241),C241)</f>
        <v>33</v>
      </c>
      <c r="E241" s="28"/>
    </row>
    <row r="242" customFormat="false" ht="13" hidden="false" customHeight="true" outlineLevel="0" collapsed="false">
      <c r="A242" s="17" t="s">
        <v>1384</v>
      </c>
      <c r="B242" s="27" t="n">
        <f aca="false">VLOOKUP(TOT!BW244,'FO - FACEOFFS %'!$A$3:$B$69,2)</f>
        <v>33</v>
      </c>
      <c r="C242" s="27" t="n">
        <f aca="false">IF((TOT!BU244+TOT!BV244)&lt;82,IF(B242&gt;60,60,B242),B242)</f>
        <v>33</v>
      </c>
      <c r="D242" s="27" t="n">
        <f aca="false">IF((TOT!BU244+TOT!BV244)&lt;41,IF(C242&gt;53,53,C242),C242)</f>
        <v>33</v>
      </c>
      <c r="E242" s="28"/>
    </row>
    <row r="243" customFormat="false" ht="13" hidden="false" customHeight="true" outlineLevel="0" collapsed="false">
      <c r="A243" s="17" t="s">
        <v>1389</v>
      </c>
      <c r="B243" s="27" t="n">
        <f aca="false">VLOOKUP(TOT!BW245,'FO - FACEOFFS %'!$A$3:$B$69,2)</f>
        <v>46</v>
      </c>
      <c r="C243" s="27" t="n">
        <f aca="false">IF((TOT!BU245+TOT!BV245)&lt;82,IF(B243&gt;60,60,B243),B243)</f>
        <v>46</v>
      </c>
      <c r="D243" s="27" t="n">
        <f aca="false">IF((TOT!BU245+TOT!BV245)&lt;41,IF(C243&gt;53,53,C243),C243)</f>
        <v>46</v>
      </c>
      <c r="E243" s="28"/>
    </row>
    <row r="244" customFormat="false" ht="13" hidden="false" customHeight="true" outlineLevel="0" collapsed="false">
      <c r="A244" s="17" t="s">
        <v>1394</v>
      </c>
      <c r="B244" s="27" t="n">
        <f aca="false">VLOOKUP(TOT!BW246,'FO - FACEOFFS %'!$A$3:$B$69,2)</f>
        <v>64</v>
      </c>
      <c r="C244" s="27" t="n">
        <f aca="false">IF((TOT!BU246+TOT!BV246)&lt;82,IF(B244&gt;60,60,B244),B244)</f>
        <v>60</v>
      </c>
      <c r="D244" s="27" t="n">
        <f aca="false">IF((TOT!BU246+TOT!BV246)&lt;41,IF(C244&gt;53,53,C244),C244)</f>
        <v>60</v>
      </c>
      <c r="E244" s="28"/>
    </row>
    <row r="245" customFormat="false" ht="13" hidden="false" customHeight="true" outlineLevel="0" collapsed="false">
      <c r="A245" s="17" t="s">
        <v>1399</v>
      </c>
      <c r="B245" s="27" t="n">
        <f aca="false">VLOOKUP(TOT!BW247,'FO - FACEOFFS %'!$A$3:$B$69,2)</f>
        <v>33</v>
      </c>
      <c r="C245" s="27" t="n">
        <f aca="false">IF((TOT!BU247+TOT!BV247)&lt;82,IF(B245&gt;60,60,B245),B245)</f>
        <v>33</v>
      </c>
      <c r="D245" s="27" t="n">
        <f aca="false">IF((TOT!BU247+TOT!BV247)&lt;41,IF(C245&gt;53,53,C245),C245)</f>
        <v>33</v>
      </c>
      <c r="E245" s="28"/>
    </row>
    <row r="246" customFormat="false" ht="13" hidden="false" customHeight="true" outlineLevel="0" collapsed="false">
      <c r="A246" s="17" t="s">
        <v>1403</v>
      </c>
      <c r="B246" s="27" t="n">
        <f aca="false">VLOOKUP(TOT!BW248,'FO - FACEOFFS %'!$A$3:$B$69,2)</f>
        <v>33</v>
      </c>
      <c r="C246" s="27" t="n">
        <f aca="false">IF((TOT!BU248+TOT!BV248)&lt;82,IF(B246&gt;60,60,B246),B246)</f>
        <v>33</v>
      </c>
      <c r="D246" s="27" t="n">
        <f aca="false">IF((TOT!BU248+TOT!BV248)&lt;41,IF(C246&gt;53,53,C246),C246)</f>
        <v>33</v>
      </c>
      <c r="E246" s="28"/>
    </row>
    <row r="247" customFormat="false" ht="13" hidden="false" customHeight="true" outlineLevel="0" collapsed="false">
      <c r="A247" s="17" t="s">
        <v>1407</v>
      </c>
      <c r="B247" s="27" t="n">
        <f aca="false">VLOOKUP(TOT!BW249,'FO - FACEOFFS %'!$A$3:$B$69,2)</f>
        <v>33</v>
      </c>
      <c r="C247" s="27" t="n">
        <f aca="false">IF((TOT!BU249+TOT!BV249)&lt;82,IF(B247&gt;60,60,B247),B247)</f>
        <v>33</v>
      </c>
      <c r="D247" s="27" t="n">
        <f aca="false">IF((TOT!BU249+TOT!BV249)&lt;41,IF(C247&gt;53,53,C247),C247)</f>
        <v>33</v>
      </c>
      <c r="E247" s="28"/>
    </row>
    <row r="248" customFormat="false" ht="13" hidden="false" customHeight="true" outlineLevel="0" collapsed="false">
      <c r="A248" s="17" t="s">
        <v>1411</v>
      </c>
      <c r="B248" s="27" t="n">
        <f aca="false">VLOOKUP(TOT!BW250,'FO - FACEOFFS %'!$A$3:$B$69,2)</f>
        <v>82</v>
      </c>
      <c r="C248" s="27" t="n">
        <f aca="false">IF((TOT!BU250+TOT!BV250)&lt;82,IF(B248&gt;60,60,B248),B248)</f>
        <v>82</v>
      </c>
      <c r="D248" s="27" t="n">
        <f aca="false">IF((TOT!BU250+TOT!BV250)&lt;41,IF(C248&gt;53,53,C248),C248)</f>
        <v>82</v>
      </c>
      <c r="E248" s="28"/>
    </row>
    <row r="249" customFormat="false" ht="13" hidden="false" customHeight="true" outlineLevel="0" collapsed="false">
      <c r="A249" s="17" t="s">
        <v>1414</v>
      </c>
      <c r="B249" s="27" t="n">
        <f aca="false">VLOOKUP(TOT!BW251,'FO - FACEOFFS %'!$A$3:$B$69,2)</f>
        <v>78</v>
      </c>
      <c r="C249" s="27" t="n">
        <f aca="false">IF((TOT!BU251+TOT!BV251)&lt;82,IF(B249&gt;60,60,B249),B249)</f>
        <v>78</v>
      </c>
      <c r="D249" s="27" t="n">
        <f aca="false">IF((TOT!BU251+TOT!BV251)&lt;41,IF(C249&gt;53,53,C249),C249)</f>
        <v>78</v>
      </c>
      <c r="E249" s="28"/>
    </row>
    <row r="250" customFormat="false" ht="13" hidden="false" customHeight="true" outlineLevel="0" collapsed="false">
      <c r="A250" s="17" t="s">
        <v>1419</v>
      </c>
      <c r="B250" s="27" t="n">
        <f aca="false">VLOOKUP(TOT!BW252,'FO - FACEOFFS %'!$A$3:$B$69,2)</f>
        <v>93</v>
      </c>
      <c r="C250" s="27" t="n">
        <f aca="false">IF((TOT!BU252+TOT!BV252)&lt;82,IF(B250&gt;60,60,B250),B250)</f>
        <v>93</v>
      </c>
      <c r="D250" s="27" t="n">
        <f aca="false">IF((TOT!BU252+TOT!BV252)&lt;41,IF(C250&gt;53,53,C250),C250)</f>
        <v>93</v>
      </c>
      <c r="E250" s="28"/>
    </row>
    <row r="251" customFormat="false" ht="13" hidden="false" customHeight="true" outlineLevel="0" collapsed="false">
      <c r="A251" s="17" t="s">
        <v>1422</v>
      </c>
      <c r="B251" s="27" t="n">
        <f aca="false">VLOOKUP(TOT!BW253,'FO - FACEOFFS %'!$A$3:$B$69,2)</f>
        <v>62</v>
      </c>
      <c r="C251" s="27" t="n">
        <f aca="false">IF((TOT!BU253+TOT!BV253)&lt;82,IF(B251&gt;60,60,B251),B251)</f>
        <v>62</v>
      </c>
      <c r="D251" s="27" t="n">
        <f aca="false">IF((TOT!BU253+TOT!BV253)&lt;41,IF(C251&gt;53,53,C251),C251)</f>
        <v>62</v>
      </c>
      <c r="E251" s="28"/>
    </row>
    <row r="252" customFormat="false" ht="13" hidden="false" customHeight="true" outlineLevel="0" collapsed="false">
      <c r="A252" s="17" t="s">
        <v>1426</v>
      </c>
      <c r="B252" s="27" t="n">
        <f aca="false">VLOOKUP(TOT!BW254,'FO - FACEOFFS %'!$A$3:$B$69,2)</f>
        <v>67</v>
      </c>
      <c r="C252" s="27" t="n">
        <f aca="false">IF((TOT!BU254+TOT!BV254)&lt;82,IF(B252&gt;60,60,B252),B252)</f>
        <v>67</v>
      </c>
      <c r="D252" s="27" t="n">
        <f aca="false">IF((TOT!BU254+TOT!BV254)&lt;41,IF(C252&gt;53,53,C252),C252)</f>
        <v>67</v>
      </c>
      <c r="E252" s="28"/>
    </row>
    <row r="253" customFormat="false" ht="13" hidden="false" customHeight="true" outlineLevel="0" collapsed="false">
      <c r="A253" s="17" t="s">
        <v>1433</v>
      </c>
      <c r="B253" s="27" t="n">
        <f aca="false">VLOOKUP(TOT!BW255,'FO - FACEOFFS %'!$A$3:$B$69,2)</f>
        <v>33</v>
      </c>
      <c r="C253" s="27" t="n">
        <f aca="false">IF((TOT!BU255+TOT!BV255)&lt;82,IF(B253&gt;60,60,B253),B253)</f>
        <v>33</v>
      </c>
      <c r="D253" s="27" t="n">
        <f aca="false">IF((TOT!BU255+TOT!BV255)&lt;41,IF(C253&gt;53,53,C253),C253)</f>
        <v>33</v>
      </c>
      <c r="E253" s="28"/>
    </row>
    <row r="254" customFormat="false" ht="13" hidden="false" customHeight="true" outlineLevel="0" collapsed="false">
      <c r="A254" s="17" t="s">
        <v>1436</v>
      </c>
      <c r="B254" s="27" t="n">
        <f aca="false">VLOOKUP(TOT!BW256,'FO - FACEOFFS %'!$A$3:$B$69,2)</f>
        <v>33</v>
      </c>
      <c r="C254" s="27" t="n">
        <f aca="false">IF((TOT!BU256+TOT!BV256)&lt;82,IF(B254&gt;60,60,B254),B254)</f>
        <v>33</v>
      </c>
      <c r="D254" s="27" t="n">
        <f aca="false">IF((TOT!BU256+TOT!BV256)&lt;41,IF(C254&gt;53,53,C254),C254)</f>
        <v>33</v>
      </c>
      <c r="E254" s="28"/>
    </row>
    <row r="255" customFormat="false" ht="13" hidden="false" customHeight="true" outlineLevel="0" collapsed="false">
      <c r="A255" s="17" t="s">
        <v>1442</v>
      </c>
      <c r="B255" s="27" t="n">
        <f aca="false">VLOOKUP(TOT!BW257,'FO - FACEOFFS %'!$A$3:$B$69,2)</f>
        <v>64</v>
      </c>
      <c r="C255" s="27" t="n">
        <f aca="false">IF((TOT!BU257+TOT!BV257)&lt;82,IF(B255&gt;60,60,B255),B255)</f>
        <v>60</v>
      </c>
      <c r="D255" s="27" t="n">
        <f aca="false">IF((TOT!BU257+TOT!BV257)&lt;41,IF(C255&gt;53,53,C255),C255)</f>
        <v>53</v>
      </c>
      <c r="E255" s="28"/>
    </row>
    <row r="256" customFormat="false" ht="13" hidden="false" customHeight="true" outlineLevel="0" collapsed="false">
      <c r="A256" s="17" t="s">
        <v>1447</v>
      </c>
      <c r="B256" s="27" t="n">
        <f aca="false">VLOOKUP(TOT!BW258,'FO - FACEOFFS %'!$A$3:$B$69,2)</f>
        <v>57</v>
      </c>
      <c r="C256" s="27" t="n">
        <f aca="false">IF((TOT!BU258+TOT!BV258)&lt;82,IF(B256&gt;60,60,B256),B256)</f>
        <v>57</v>
      </c>
      <c r="D256" s="27" t="n">
        <f aca="false">IF((TOT!BU258+TOT!BV258)&lt;41,IF(C256&gt;53,53,C256),C256)</f>
        <v>57</v>
      </c>
      <c r="E256" s="28"/>
    </row>
    <row r="257" customFormat="false" ht="13" hidden="false" customHeight="true" outlineLevel="0" collapsed="false">
      <c r="A257" s="17" t="s">
        <v>1451</v>
      </c>
      <c r="B257" s="27" t="n">
        <f aca="false">VLOOKUP(TOT!BW259,'FO - FACEOFFS %'!$A$3:$B$69,2)</f>
        <v>33</v>
      </c>
      <c r="C257" s="27" t="n">
        <f aca="false">IF((TOT!BU259+TOT!BV259)&lt;82,IF(B257&gt;60,60,B257),B257)</f>
        <v>33</v>
      </c>
      <c r="D257" s="27" t="n">
        <f aca="false">IF((TOT!BU259+TOT!BV259)&lt;41,IF(C257&gt;53,53,C257),C257)</f>
        <v>33</v>
      </c>
      <c r="E257" s="28"/>
    </row>
    <row r="258" customFormat="false" ht="13" hidden="false" customHeight="true" outlineLevel="0" collapsed="false">
      <c r="A258" s="17" t="s">
        <v>1454</v>
      </c>
      <c r="B258" s="27" t="n">
        <f aca="false">VLOOKUP(TOT!BW260,'FO - FACEOFFS %'!$A$3:$B$69,2)</f>
        <v>33</v>
      </c>
      <c r="C258" s="27" t="n">
        <f aca="false">IF((TOT!BU260+TOT!BV260)&lt;82,IF(B258&gt;60,60,B258),B258)</f>
        <v>33</v>
      </c>
      <c r="D258" s="27" t="n">
        <f aca="false">IF((TOT!BU260+TOT!BV260)&lt;41,IF(C258&gt;53,53,C258),C258)</f>
        <v>33</v>
      </c>
      <c r="E258" s="28"/>
    </row>
    <row r="259" customFormat="false" ht="13" hidden="false" customHeight="true" outlineLevel="0" collapsed="false">
      <c r="A259" s="17" t="s">
        <v>1460</v>
      </c>
      <c r="B259" s="27" t="n">
        <f aca="false">VLOOKUP(TOT!BW261,'FO - FACEOFFS %'!$A$3:$B$69,2)</f>
        <v>33</v>
      </c>
      <c r="C259" s="27" t="n">
        <f aca="false">IF((TOT!BU261+TOT!BV261)&lt;82,IF(B259&gt;60,60,B259),B259)</f>
        <v>33</v>
      </c>
      <c r="D259" s="27" t="n">
        <f aca="false">IF((TOT!BU261+TOT!BV261)&lt;41,IF(C259&gt;53,53,C259),C259)</f>
        <v>33</v>
      </c>
      <c r="E259" s="28"/>
    </row>
    <row r="260" customFormat="false" ht="13" hidden="false" customHeight="true" outlineLevel="0" collapsed="false">
      <c r="A260" s="17" t="s">
        <v>1465</v>
      </c>
      <c r="B260" s="27" t="n">
        <f aca="false">VLOOKUP(TOT!BW262,'FO - FACEOFFS %'!$A$3:$B$69,2)</f>
        <v>33</v>
      </c>
      <c r="C260" s="27" t="n">
        <f aca="false">IF((TOT!BU262+TOT!BV262)&lt;82,IF(B260&gt;60,60,B260),B260)</f>
        <v>33</v>
      </c>
      <c r="D260" s="27" t="n">
        <f aca="false">IF((TOT!BU262+TOT!BV262)&lt;41,IF(C260&gt;53,53,C260),C260)</f>
        <v>33</v>
      </c>
      <c r="E260" s="28"/>
    </row>
    <row r="261" customFormat="false" ht="13" hidden="false" customHeight="true" outlineLevel="0" collapsed="false">
      <c r="A261" s="17" t="s">
        <v>1470</v>
      </c>
      <c r="B261" s="27" t="n">
        <f aca="false">VLOOKUP(TOT!BW263,'FO - FACEOFFS %'!$A$3:$B$69,2)</f>
        <v>33</v>
      </c>
      <c r="C261" s="27" t="n">
        <f aca="false">IF((TOT!BU263+TOT!BV263)&lt;82,IF(B261&gt;60,60,B261),B261)</f>
        <v>33</v>
      </c>
      <c r="D261" s="27" t="n">
        <f aca="false">IF((TOT!BU263+TOT!BV263)&lt;41,IF(C261&gt;53,53,C261),C261)</f>
        <v>33</v>
      </c>
      <c r="E261" s="28"/>
    </row>
    <row r="262" customFormat="false" ht="13" hidden="false" customHeight="true" outlineLevel="0" collapsed="false">
      <c r="A262" s="17" t="s">
        <v>1473</v>
      </c>
      <c r="B262" s="27" t="n">
        <f aca="false">VLOOKUP(TOT!BW264,'FO - FACEOFFS %'!$A$3:$B$69,2)</f>
        <v>86</v>
      </c>
      <c r="C262" s="27" t="n">
        <f aca="false">IF((TOT!BU264+TOT!BV264)&lt;82,IF(B262&gt;60,60,B262),B262)</f>
        <v>86</v>
      </c>
      <c r="D262" s="27" t="n">
        <f aca="false">IF((TOT!BU264+TOT!BV264)&lt;41,IF(C262&gt;53,53,C262),C262)</f>
        <v>86</v>
      </c>
      <c r="E262" s="28"/>
    </row>
    <row r="263" customFormat="false" ht="13" hidden="false" customHeight="true" outlineLevel="0" collapsed="false">
      <c r="A263" s="17" t="s">
        <v>1477</v>
      </c>
      <c r="B263" s="27" t="n">
        <f aca="false">VLOOKUP(TOT!BW265,'FO - FACEOFFS %'!$A$3:$B$69,2)</f>
        <v>42</v>
      </c>
      <c r="C263" s="27" t="n">
        <f aca="false">IF((TOT!BU265+TOT!BV265)&lt;82,IF(B263&gt;60,60,B263),B263)</f>
        <v>42</v>
      </c>
      <c r="D263" s="27" t="n">
        <f aca="false">IF((TOT!BU265+TOT!BV265)&lt;41,IF(C263&gt;53,53,C263),C263)</f>
        <v>42</v>
      </c>
      <c r="E263" s="28"/>
    </row>
    <row r="264" customFormat="false" ht="13" hidden="false" customHeight="true" outlineLevel="0" collapsed="false">
      <c r="A264" s="17" t="s">
        <v>1480</v>
      </c>
      <c r="B264" s="27" t="n">
        <f aca="false">VLOOKUP(TOT!BW266,'FO - FACEOFFS %'!$A$3:$B$69,2)</f>
        <v>33</v>
      </c>
      <c r="C264" s="27" t="n">
        <f aca="false">IF((TOT!BU266+TOT!BV266)&lt;82,IF(B264&gt;60,60,B264),B264)</f>
        <v>33</v>
      </c>
      <c r="D264" s="27" t="n">
        <f aca="false">IF((TOT!BU266+TOT!BV266)&lt;41,IF(C264&gt;53,53,C264),C264)</f>
        <v>33</v>
      </c>
      <c r="E264" s="28"/>
    </row>
    <row r="265" customFormat="false" ht="13" hidden="false" customHeight="true" outlineLevel="0" collapsed="false">
      <c r="A265" s="17" t="s">
        <v>1484</v>
      </c>
      <c r="B265" s="27" t="n">
        <f aca="false">VLOOKUP(TOT!BW267,'FO - FACEOFFS %'!$A$3:$B$69,2)</f>
        <v>47</v>
      </c>
      <c r="C265" s="27" t="n">
        <f aca="false">IF((TOT!BU267+TOT!BV267)&lt;82,IF(B265&gt;60,60,B265),B265)</f>
        <v>47</v>
      </c>
      <c r="D265" s="27" t="n">
        <f aca="false">IF((TOT!BU267+TOT!BV267)&lt;41,IF(C265&gt;53,53,C265),C265)</f>
        <v>47</v>
      </c>
      <c r="E265" s="28"/>
    </row>
    <row r="266" customFormat="false" ht="13" hidden="false" customHeight="true" outlineLevel="0" collapsed="false">
      <c r="A266" s="17" t="s">
        <v>1488</v>
      </c>
      <c r="B266" s="27" t="n">
        <f aca="false">VLOOKUP(TOT!BW268,'FO - FACEOFFS %'!$A$3:$B$69,2)</f>
        <v>33</v>
      </c>
      <c r="C266" s="27" t="n">
        <f aca="false">IF((TOT!BU268+TOT!BV268)&lt;82,IF(B266&gt;60,60,B266),B266)</f>
        <v>33</v>
      </c>
      <c r="D266" s="27" t="n">
        <f aca="false">IF((TOT!BU268+TOT!BV268)&lt;41,IF(C266&gt;53,53,C266),C266)</f>
        <v>33</v>
      </c>
      <c r="E266" s="28"/>
    </row>
    <row r="267" customFormat="false" ht="13" hidden="false" customHeight="true" outlineLevel="0" collapsed="false">
      <c r="A267" s="17" t="s">
        <v>1491</v>
      </c>
      <c r="B267" s="27" t="n">
        <f aca="false">VLOOKUP(TOT!BW269,'FO - FACEOFFS %'!$A$3:$B$69,2)</f>
        <v>33</v>
      </c>
      <c r="C267" s="27" t="n">
        <f aca="false">IF((TOT!BU269+TOT!BV269)&lt;82,IF(B267&gt;60,60,B267),B267)</f>
        <v>33</v>
      </c>
      <c r="D267" s="27" t="n">
        <f aca="false">IF((TOT!BU269+TOT!BV269)&lt;41,IF(C267&gt;53,53,C267),C267)</f>
        <v>33</v>
      </c>
      <c r="E267" s="28"/>
    </row>
    <row r="268" customFormat="false" ht="13" hidden="false" customHeight="true" outlineLevel="0" collapsed="false">
      <c r="A268" s="17" t="s">
        <v>1496</v>
      </c>
      <c r="B268" s="27" t="n">
        <f aca="false">VLOOKUP(TOT!BW270,'FO - FACEOFFS %'!$A$3:$B$69,2)</f>
        <v>33</v>
      </c>
      <c r="C268" s="27" t="n">
        <f aca="false">IF((TOT!BU270+TOT!BV270)&lt;82,IF(B268&gt;60,60,B268),B268)</f>
        <v>33</v>
      </c>
      <c r="D268" s="27" t="n">
        <f aca="false">IF((TOT!BU270+TOT!BV270)&lt;41,IF(C268&gt;53,53,C268),C268)</f>
        <v>33</v>
      </c>
      <c r="E268" s="28"/>
    </row>
    <row r="269" customFormat="false" ht="13" hidden="false" customHeight="true" outlineLevel="0" collapsed="false">
      <c r="A269" s="17" t="s">
        <v>1500</v>
      </c>
      <c r="B269" s="27" t="n">
        <f aca="false">VLOOKUP(TOT!BW271,'FO - FACEOFFS %'!$A$3:$B$69,2)</f>
        <v>73</v>
      </c>
      <c r="C269" s="27" t="n">
        <f aca="false">IF((TOT!BU271+TOT!BV271)&lt;82,IF(B269&gt;60,60,B269),B269)</f>
        <v>60</v>
      </c>
      <c r="D269" s="27" t="n">
        <f aca="false">IF((TOT!BU271+TOT!BV271)&lt;41,IF(C269&gt;53,53,C269),C269)</f>
        <v>60</v>
      </c>
      <c r="E269" s="28"/>
    </row>
    <row r="270" customFormat="false" ht="13" hidden="false" customHeight="true" outlineLevel="0" collapsed="false">
      <c r="A270" s="17" t="s">
        <v>1504</v>
      </c>
      <c r="B270" s="27" t="n">
        <f aca="false">VLOOKUP(TOT!BW272,'FO - FACEOFFS %'!$A$3:$B$69,2)</f>
        <v>33</v>
      </c>
      <c r="C270" s="27" t="n">
        <f aca="false">IF((TOT!BU272+TOT!BV272)&lt;82,IF(B270&gt;60,60,B270),B270)</f>
        <v>33</v>
      </c>
      <c r="D270" s="27" t="n">
        <f aca="false">IF((TOT!BU272+TOT!BV272)&lt;41,IF(C270&gt;53,53,C270),C270)</f>
        <v>33</v>
      </c>
      <c r="E270" s="28"/>
    </row>
    <row r="271" customFormat="false" ht="13" hidden="false" customHeight="true" outlineLevel="0" collapsed="false">
      <c r="A271" s="17" t="s">
        <v>1507</v>
      </c>
      <c r="B271" s="27" t="n">
        <f aca="false">VLOOKUP(TOT!BW273,'FO - FACEOFFS %'!$A$3:$B$69,2)</f>
        <v>33</v>
      </c>
      <c r="C271" s="27" t="n">
        <f aca="false">IF((TOT!BU273+TOT!BV273)&lt;82,IF(B271&gt;60,60,B271),B271)</f>
        <v>33</v>
      </c>
      <c r="D271" s="27" t="n">
        <f aca="false">IF((TOT!BU273+TOT!BV273)&lt;41,IF(C271&gt;53,53,C271),C271)</f>
        <v>33</v>
      </c>
      <c r="E271" s="28"/>
    </row>
    <row r="272" customFormat="false" ht="13" hidden="false" customHeight="true" outlineLevel="0" collapsed="false">
      <c r="A272" s="17" t="s">
        <v>1511</v>
      </c>
      <c r="B272" s="27" t="n">
        <f aca="false">VLOOKUP(TOT!BW274,'FO - FACEOFFS %'!$A$3:$B$69,2)</f>
        <v>33</v>
      </c>
      <c r="C272" s="27" t="n">
        <f aca="false">IF((TOT!BU274+TOT!BV274)&lt;82,IF(B272&gt;60,60,B272),B272)</f>
        <v>33</v>
      </c>
      <c r="D272" s="27" t="n">
        <f aca="false">IF((TOT!BU274+TOT!BV274)&lt;41,IF(C272&gt;53,53,C272),C272)</f>
        <v>33</v>
      </c>
      <c r="E272" s="28"/>
    </row>
    <row r="273" customFormat="false" ht="13" hidden="false" customHeight="true" outlineLevel="0" collapsed="false">
      <c r="A273" s="17" t="s">
        <v>1515</v>
      </c>
      <c r="B273" s="27" t="n">
        <f aca="false">VLOOKUP(TOT!BW275,'FO - FACEOFFS %'!$A$3:$B$69,2)</f>
        <v>34</v>
      </c>
      <c r="C273" s="27" t="n">
        <f aca="false">IF((TOT!BU275+TOT!BV275)&lt;82,IF(B273&gt;60,60,B273),B273)</f>
        <v>34</v>
      </c>
      <c r="D273" s="27" t="n">
        <f aca="false">IF((TOT!BU275+TOT!BV275)&lt;41,IF(C273&gt;53,53,C273),C273)</f>
        <v>34</v>
      </c>
      <c r="E273" s="28"/>
    </row>
    <row r="274" customFormat="false" ht="13" hidden="false" customHeight="true" outlineLevel="0" collapsed="false">
      <c r="A274" s="17" t="s">
        <v>1518</v>
      </c>
      <c r="B274" s="27" t="n">
        <f aca="false">VLOOKUP(TOT!BW276,'FO - FACEOFFS %'!$A$3:$B$69,2)</f>
        <v>33</v>
      </c>
      <c r="C274" s="27" t="n">
        <f aca="false">IF((TOT!BU276+TOT!BV276)&lt;82,IF(B274&gt;60,60,B274),B274)</f>
        <v>33</v>
      </c>
      <c r="D274" s="27" t="n">
        <f aca="false">IF((TOT!BU276+TOT!BV276)&lt;41,IF(C274&gt;53,53,C274),C274)</f>
        <v>33</v>
      </c>
      <c r="E274" s="28"/>
    </row>
    <row r="275" customFormat="false" ht="13" hidden="false" customHeight="true" outlineLevel="0" collapsed="false">
      <c r="A275" s="17" t="s">
        <v>1521</v>
      </c>
      <c r="B275" s="27" t="n">
        <f aca="false">VLOOKUP(TOT!BW277,'FO - FACEOFFS %'!$A$3:$B$69,2)</f>
        <v>33</v>
      </c>
      <c r="C275" s="27" t="n">
        <f aca="false">IF((TOT!BU277+TOT!BV277)&lt;82,IF(B275&gt;60,60,B275),B275)</f>
        <v>33</v>
      </c>
      <c r="D275" s="27" t="n">
        <f aca="false">IF((TOT!BU277+TOT!BV277)&lt;41,IF(C275&gt;53,53,C275),C275)</f>
        <v>33</v>
      </c>
      <c r="E275" s="28"/>
    </row>
    <row r="276" customFormat="false" ht="13" hidden="false" customHeight="true" outlineLevel="0" collapsed="false">
      <c r="A276" s="17" t="s">
        <v>1527</v>
      </c>
      <c r="B276" s="27" t="n">
        <f aca="false">VLOOKUP(TOT!BW278,'FO - FACEOFFS %'!$A$3:$B$69,2)</f>
        <v>70</v>
      </c>
      <c r="C276" s="27" t="n">
        <f aca="false">IF((TOT!BU278+TOT!BV278)&lt;82,IF(B276&gt;60,60,B276),B276)</f>
        <v>60</v>
      </c>
      <c r="D276" s="27" t="n">
        <f aca="false">IF((TOT!BU278+TOT!BV278)&lt;41,IF(C276&gt;53,53,C276),C276)</f>
        <v>53</v>
      </c>
      <c r="E276" s="28"/>
    </row>
    <row r="277" customFormat="false" ht="13" hidden="false" customHeight="true" outlineLevel="0" collapsed="false">
      <c r="A277" s="17" t="s">
        <v>1531</v>
      </c>
      <c r="B277" s="27" t="n">
        <f aca="false">VLOOKUP(TOT!BW279,'FO - FACEOFFS %'!$A$3:$B$69,2)</f>
        <v>70</v>
      </c>
      <c r="C277" s="27" t="n">
        <f aca="false">IF((TOT!BU279+TOT!BV279)&lt;82,IF(B277&gt;60,60,B277),B277)</f>
        <v>70</v>
      </c>
      <c r="D277" s="27" t="n">
        <f aca="false">IF((TOT!BU279+TOT!BV279)&lt;41,IF(C277&gt;53,53,C277),C277)</f>
        <v>70</v>
      </c>
      <c r="E277" s="28"/>
    </row>
    <row r="278" customFormat="false" ht="13" hidden="false" customHeight="true" outlineLevel="0" collapsed="false">
      <c r="A278" s="17" t="s">
        <v>1535</v>
      </c>
      <c r="B278" s="27" t="n">
        <f aca="false">VLOOKUP(TOT!BW280,'FO - FACEOFFS %'!$A$3:$B$69,2)</f>
        <v>33</v>
      </c>
      <c r="C278" s="27" t="n">
        <f aca="false">IF((TOT!BU280+TOT!BV280)&lt;82,IF(B278&gt;60,60,B278),B278)</f>
        <v>33</v>
      </c>
      <c r="D278" s="27" t="n">
        <f aca="false">IF((TOT!BU280+TOT!BV280)&lt;41,IF(C278&gt;53,53,C278),C278)</f>
        <v>33</v>
      </c>
      <c r="E278" s="28"/>
    </row>
    <row r="279" customFormat="false" ht="13" hidden="false" customHeight="true" outlineLevel="0" collapsed="false">
      <c r="A279" s="17" t="s">
        <v>1539</v>
      </c>
      <c r="B279" s="27" t="n">
        <f aca="false">VLOOKUP(TOT!BW281,'FO - FACEOFFS %'!$A$3:$B$69,2)</f>
        <v>48</v>
      </c>
      <c r="C279" s="27" t="n">
        <f aca="false">IF((TOT!BU281+TOT!BV281)&lt;82,IF(B279&gt;60,60,B279),B279)</f>
        <v>48</v>
      </c>
      <c r="D279" s="27" t="n">
        <f aca="false">IF((TOT!BU281+TOT!BV281)&lt;41,IF(C279&gt;53,53,C279),C279)</f>
        <v>48</v>
      </c>
      <c r="E279" s="28"/>
    </row>
    <row r="280" customFormat="false" ht="13" hidden="false" customHeight="true" outlineLevel="0" collapsed="false">
      <c r="A280" s="17" t="s">
        <v>1543</v>
      </c>
      <c r="B280" s="27" t="n">
        <f aca="false">VLOOKUP(TOT!BW282,'FO - FACEOFFS %'!$A$3:$B$69,2)</f>
        <v>33</v>
      </c>
      <c r="C280" s="27" t="n">
        <f aca="false">IF((TOT!BU282+TOT!BV282)&lt;82,IF(B280&gt;60,60,B280),B280)</f>
        <v>33</v>
      </c>
      <c r="D280" s="27" t="n">
        <f aca="false">IF((TOT!BU282+TOT!BV282)&lt;41,IF(C280&gt;53,53,C280),C280)</f>
        <v>33</v>
      </c>
      <c r="E280" s="28"/>
    </row>
    <row r="281" customFormat="false" ht="13" hidden="false" customHeight="true" outlineLevel="0" collapsed="false">
      <c r="A281" s="17" t="s">
        <v>1548</v>
      </c>
      <c r="B281" s="27" t="n">
        <f aca="false">VLOOKUP(TOT!BW283,'FO - FACEOFFS %'!$A$3:$B$69,2)</f>
        <v>87</v>
      </c>
      <c r="C281" s="27" t="n">
        <f aca="false">IF((TOT!BU283+TOT!BV283)&lt;82,IF(B281&gt;60,60,B281),B281)</f>
        <v>87</v>
      </c>
      <c r="D281" s="27" t="n">
        <f aca="false">IF((TOT!BU283+TOT!BV283)&lt;41,IF(C281&gt;53,53,C281),C281)</f>
        <v>87</v>
      </c>
      <c r="E281" s="28"/>
    </row>
    <row r="282" customFormat="false" ht="13" hidden="false" customHeight="true" outlineLevel="0" collapsed="false">
      <c r="A282" s="17" t="s">
        <v>1551</v>
      </c>
      <c r="B282" s="27" t="n">
        <f aca="false">VLOOKUP(TOT!BW284,'FO - FACEOFFS %'!$A$3:$B$69,2)</f>
        <v>60</v>
      </c>
      <c r="C282" s="27" t="n">
        <f aca="false">IF((TOT!BU284+TOT!BV284)&lt;82,IF(B282&gt;60,60,B282),B282)</f>
        <v>60</v>
      </c>
      <c r="D282" s="27" t="n">
        <f aca="false">IF((TOT!BU284+TOT!BV284)&lt;41,IF(C282&gt;53,53,C282),C282)</f>
        <v>60</v>
      </c>
      <c r="E282" s="28"/>
    </row>
    <row r="283" customFormat="false" ht="13" hidden="false" customHeight="true" outlineLevel="0" collapsed="false">
      <c r="A283" s="17" t="s">
        <v>1556</v>
      </c>
      <c r="B283" s="27" t="n">
        <f aca="false">VLOOKUP(TOT!BW285,'FO - FACEOFFS %'!$A$3:$B$69,2)</f>
        <v>33</v>
      </c>
      <c r="C283" s="27" t="n">
        <f aca="false">IF((TOT!BU285+TOT!BV285)&lt;82,IF(B283&gt;60,60,B283),B283)</f>
        <v>33</v>
      </c>
      <c r="D283" s="27" t="n">
        <f aca="false">IF((TOT!BU285+TOT!BV285)&lt;41,IF(C283&gt;53,53,C283),C283)</f>
        <v>33</v>
      </c>
      <c r="E283" s="28"/>
    </row>
    <row r="284" customFormat="false" ht="13" hidden="false" customHeight="true" outlineLevel="0" collapsed="false">
      <c r="A284" s="17" t="s">
        <v>1560</v>
      </c>
      <c r="B284" s="27" t="n">
        <f aca="false">VLOOKUP(TOT!BW286,'FO - FACEOFFS %'!$A$3:$B$69,2)</f>
        <v>33</v>
      </c>
      <c r="C284" s="27" t="n">
        <f aca="false">IF((TOT!BU286+TOT!BV286)&lt;82,IF(B284&gt;60,60,B284),B284)</f>
        <v>33</v>
      </c>
      <c r="D284" s="27" t="n">
        <f aca="false">IF((TOT!BU286+TOT!BV286)&lt;41,IF(C284&gt;53,53,C284),C284)</f>
        <v>33</v>
      </c>
      <c r="E284" s="28"/>
    </row>
    <row r="285" customFormat="false" ht="13" hidden="false" customHeight="true" outlineLevel="0" collapsed="false">
      <c r="A285" s="17" t="s">
        <v>1564</v>
      </c>
      <c r="B285" s="27" t="n">
        <f aca="false">VLOOKUP(TOT!BW287,'FO - FACEOFFS %'!$A$3:$B$69,2)</f>
        <v>75</v>
      </c>
      <c r="C285" s="27" t="n">
        <f aca="false">IF((TOT!BU287+TOT!BV287)&lt;82,IF(B285&gt;60,60,B285),B285)</f>
        <v>75</v>
      </c>
      <c r="D285" s="27" t="n">
        <f aca="false">IF((TOT!BU287+TOT!BV287)&lt;41,IF(C285&gt;53,53,C285),C285)</f>
        <v>75</v>
      </c>
      <c r="E285" s="28"/>
    </row>
    <row r="286" customFormat="false" ht="13" hidden="false" customHeight="true" outlineLevel="0" collapsed="false">
      <c r="A286" s="17" t="s">
        <v>1568</v>
      </c>
      <c r="B286" s="27" t="n">
        <f aca="false">VLOOKUP(TOT!BW288,'FO - FACEOFFS %'!$A$3:$B$69,2)</f>
        <v>33</v>
      </c>
      <c r="C286" s="27" t="n">
        <f aca="false">IF((TOT!BU288+TOT!BV288)&lt;82,IF(B286&gt;60,60,B286),B286)</f>
        <v>33</v>
      </c>
      <c r="D286" s="27" t="n">
        <f aca="false">IF((TOT!BU288+TOT!BV288)&lt;41,IF(C286&gt;53,53,C286),C286)</f>
        <v>33</v>
      </c>
      <c r="E286" s="28"/>
    </row>
    <row r="287" customFormat="false" ht="13" hidden="false" customHeight="true" outlineLevel="0" collapsed="false">
      <c r="A287" s="17" t="s">
        <v>1572</v>
      </c>
      <c r="B287" s="27" t="n">
        <f aca="false">VLOOKUP(TOT!BW289,'FO - FACEOFFS %'!$A$3:$B$69,2)</f>
        <v>33</v>
      </c>
      <c r="C287" s="27" t="n">
        <f aca="false">IF((TOT!BU289+TOT!BV289)&lt;82,IF(B287&gt;60,60,B287),B287)</f>
        <v>33</v>
      </c>
      <c r="D287" s="27" t="n">
        <f aca="false">IF((TOT!BU289+TOT!BV289)&lt;41,IF(C287&gt;53,53,C287),C287)</f>
        <v>33</v>
      </c>
      <c r="E287" s="28"/>
    </row>
    <row r="288" customFormat="false" ht="13" hidden="false" customHeight="true" outlineLevel="0" collapsed="false">
      <c r="A288" s="17" t="s">
        <v>1577</v>
      </c>
      <c r="B288" s="27" t="n">
        <f aca="false">VLOOKUP(TOT!BW290,'FO - FACEOFFS %'!$A$3:$B$69,2)</f>
        <v>33</v>
      </c>
      <c r="C288" s="27" t="n">
        <f aca="false">IF((TOT!BU290+TOT!BV290)&lt;82,IF(B288&gt;60,60,B288),B288)</f>
        <v>33</v>
      </c>
      <c r="D288" s="27" t="n">
        <f aca="false">IF((TOT!BU290+TOT!BV290)&lt;41,IF(C288&gt;53,53,C288),C288)</f>
        <v>33</v>
      </c>
      <c r="E288" s="28"/>
    </row>
    <row r="289" customFormat="false" ht="13" hidden="false" customHeight="true" outlineLevel="0" collapsed="false">
      <c r="A289" s="17" t="s">
        <v>1581</v>
      </c>
      <c r="B289" s="27" t="n">
        <f aca="false">VLOOKUP(TOT!BW291,'FO - FACEOFFS %'!$A$3:$B$69,2)</f>
        <v>72</v>
      </c>
      <c r="C289" s="27" t="n">
        <f aca="false">IF((TOT!BU291+TOT!BV291)&lt;82,IF(B289&gt;60,60,B289),B289)</f>
        <v>72</v>
      </c>
      <c r="D289" s="27" t="n">
        <f aca="false">IF((TOT!BU291+TOT!BV291)&lt;41,IF(C289&gt;53,53,C289),C289)</f>
        <v>72</v>
      </c>
      <c r="E289" s="28"/>
    </row>
    <row r="290" customFormat="false" ht="13" hidden="false" customHeight="true" outlineLevel="0" collapsed="false">
      <c r="A290" s="17" t="s">
        <v>1586</v>
      </c>
      <c r="B290" s="27" t="n">
        <f aca="false">VLOOKUP(TOT!BW292,'FO - FACEOFFS %'!$A$3:$B$69,2)</f>
        <v>33</v>
      </c>
      <c r="C290" s="27" t="n">
        <f aca="false">IF((TOT!BU292+TOT!BV292)&lt;82,IF(B290&gt;60,60,B290),B290)</f>
        <v>33</v>
      </c>
      <c r="D290" s="27" t="n">
        <f aca="false">IF((TOT!BU292+TOT!BV292)&lt;41,IF(C290&gt;53,53,C290),C290)</f>
        <v>33</v>
      </c>
      <c r="E290" s="28"/>
    </row>
    <row r="291" customFormat="false" ht="13" hidden="false" customHeight="true" outlineLevel="0" collapsed="false">
      <c r="A291" s="17" t="s">
        <v>1590</v>
      </c>
      <c r="B291" s="27" t="n">
        <f aca="false">VLOOKUP(TOT!BW293,'FO - FACEOFFS %'!$A$3:$B$69,2)</f>
        <v>33</v>
      </c>
      <c r="C291" s="27" t="n">
        <f aca="false">IF((TOT!BU293+TOT!BV293)&lt;82,IF(B291&gt;60,60,B291),B291)</f>
        <v>33</v>
      </c>
      <c r="D291" s="27" t="n">
        <f aca="false">IF((TOT!BU293+TOT!BV293)&lt;41,IF(C291&gt;53,53,C291),C291)</f>
        <v>33</v>
      </c>
      <c r="E291" s="28"/>
    </row>
    <row r="292" customFormat="false" ht="13" hidden="false" customHeight="true" outlineLevel="0" collapsed="false">
      <c r="A292" s="17" t="s">
        <v>1594</v>
      </c>
      <c r="B292" s="27" t="n">
        <f aca="false">VLOOKUP(TOT!BW294,'FO - FACEOFFS %'!$A$3:$B$69,2)</f>
        <v>33</v>
      </c>
      <c r="C292" s="27" t="n">
        <f aca="false">IF((TOT!BU294+TOT!BV294)&lt;82,IF(B292&gt;60,60,B292),B292)</f>
        <v>33</v>
      </c>
      <c r="D292" s="27" t="n">
        <f aca="false">IF((TOT!BU294+TOT!BV294)&lt;41,IF(C292&gt;53,53,C292),C292)</f>
        <v>33</v>
      </c>
      <c r="E292" s="28"/>
    </row>
    <row r="293" customFormat="false" ht="13" hidden="false" customHeight="true" outlineLevel="0" collapsed="false">
      <c r="A293" s="17" t="s">
        <v>1598</v>
      </c>
      <c r="B293" s="27" t="n">
        <f aca="false">VLOOKUP(TOT!BW295,'FO - FACEOFFS %'!$A$3:$B$69,2)</f>
        <v>33</v>
      </c>
      <c r="C293" s="27" t="n">
        <f aca="false">IF((TOT!BU295+TOT!BV295)&lt;82,IF(B293&gt;60,60,B293),B293)</f>
        <v>33</v>
      </c>
      <c r="D293" s="27" t="n">
        <f aca="false">IF((TOT!BU295+TOT!BV295)&lt;41,IF(C293&gt;53,53,C293),C293)</f>
        <v>33</v>
      </c>
      <c r="E293" s="28"/>
    </row>
    <row r="294" customFormat="false" ht="13" hidden="false" customHeight="true" outlineLevel="0" collapsed="false">
      <c r="A294" s="17" t="s">
        <v>1602</v>
      </c>
      <c r="B294" s="27" t="n">
        <f aca="false">VLOOKUP(TOT!BW296,'FO - FACEOFFS %'!$A$3:$B$69,2)</f>
        <v>45</v>
      </c>
      <c r="C294" s="27" t="n">
        <f aca="false">IF((TOT!BU296+TOT!BV296)&lt;82,IF(B294&gt;60,60,B294),B294)</f>
        <v>45</v>
      </c>
      <c r="D294" s="27" t="n">
        <f aca="false">IF((TOT!BU296+TOT!BV296)&lt;41,IF(C294&gt;53,53,C294),C294)</f>
        <v>45</v>
      </c>
      <c r="E294" s="28"/>
    </row>
    <row r="295" customFormat="false" ht="13" hidden="false" customHeight="true" outlineLevel="0" collapsed="false">
      <c r="A295" s="17" t="s">
        <v>1607</v>
      </c>
      <c r="B295" s="27" t="n">
        <f aca="false">VLOOKUP(TOT!BW297,'FO - FACEOFFS %'!$A$3:$B$69,2)</f>
        <v>50</v>
      </c>
      <c r="C295" s="27" t="n">
        <f aca="false">IF((TOT!BU297+TOT!BV297)&lt;82,IF(B295&gt;60,60,B295),B295)</f>
        <v>50</v>
      </c>
      <c r="D295" s="27" t="n">
        <f aca="false">IF((TOT!BU297+TOT!BV297)&lt;41,IF(C295&gt;53,53,C295),C295)</f>
        <v>50</v>
      </c>
      <c r="E295" s="28"/>
    </row>
    <row r="296" customFormat="false" ht="13" hidden="false" customHeight="true" outlineLevel="0" collapsed="false">
      <c r="A296" s="17" t="s">
        <v>1614</v>
      </c>
      <c r="B296" s="27" t="n">
        <f aca="false">VLOOKUP(TOT!BW298,'FO - FACEOFFS %'!$A$3:$B$69,2)</f>
        <v>33</v>
      </c>
      <c r="C296" s="27" t="n">
        <f aca="false">IF((TOT!BU298+TOT!BV298)&lt;82,IF(B296&gt;60,60,B296),B296)</f>
        <v>33</v>
      </c>
      <c r="D296" s="27" t="n">
        <f aca="false">IF((TOT!BU298+TOT!BV298)&lt;41,IF(C296&gt;53,53,C296),C296)</f>
        <v>33</v>
      </c>
      <c r="E296" s="28"/>
    </row>
    <row r="297" customFormat="false" ht="13" hidden="false" customHeight="true" outlineLevel="0" collapsed="false">
      <c r="A297" s="17" t="s">
        <v>1619</v>
      </c>
      <c r="B297" s="27" t="n">
        <f aca="false">VLOOKUP(TOT!BW299,'FO - FACEOFFS %'!$A$3:$B$69,2)</f>
        <v>48</v>
      </c>
      <c r="C297" s="27" t="n">
        <f aca="false">IF((TOT!BU299+TOT!BV299)&lt;82,IF(B297&gt;60,60,B297),B297)</f>
        <v>48</v>
      </c>
      <c r="D297" s="27" t="n">
        <f aca="false">IF((TOT!BU299+TOT!BV299)&lt;41,IF(C297&gt;53,53,C297),C297)</f>
        <v>48</v>
      </c>
      <c r="E297" s="28"/>
    </row>
    <row r="298" customFormat="false" ht="13" hidden="false" customHeight="true" outlineLevel="0" collapsed="false">
      <c r="A298" s="17" t="s">
        <v>1623</v>
      </c>
      <c r="B298" s="27" t="n">
        <f aca="false">VLOOKUP(TOT!BW300,'FO - FACEOFFS %'!$A$3:$B$69,2)</f>
        <v>49</v>
      </c>
      <c r="C298" s="27" t="n">
        <f aca="false">IF((TOT!BU300+TOT!BV300)&lt;82,IF(B298&gt;60,60,B298),B298)</f>
        <v>49</v>
      </c>
      <c r="D298" s="27" t="n">
        <f aca="false">IF((TOT!BU300+TOT!BV300)&lt;41,IF(C298&gt;53,53,C298),C298)</f>
        <v>49</v>
      </c>
      <c r="E298" s="28"/>
    </row>
    <row r="299" customFormat="false" ht="13" hidden="false" customHeight="true" outlineLevel="0" collapsed="false">
      <c r="A299" s="17" t="s">
        <v>1628</v>
      </c>
      <c r="B299" s="27" t="n">
        <f aca="false">VLOOKUP(TOT!BW301,'FO - FACEOFFS %'!$A$3:$B$69,2)</f>
        <v>33</v>
      </c>
      <c r="C299" s="27" t="n">
        <f aca="false">IF((TOT!BU301+TOT!BV301)&lt;82,IF(B299&gt;60,60,B299),B299)</f>
        <v>33</v>
      </c>
      <c r="D299" s="27" t="n">
        <f aca="false">IF((TOT!BU301+TOT!BV301)&lt;41,IF(C299&gt;53,53,C299),C299)</f>
        <v>33</v>
      </c>
      <c r="E299" s="28"/>
    </row>
    <row r="300" customFormat="false" ht="13" hidden="false" customHeight="true" outlineLevel="0" collapsed="false">
      <c r="A300" s="17" t="s">
        <v>1631</v>
      </c>
      <c r="B300" s="27" t="n">
        <f aca="false">VLOOKUP(TOT!BW302,'FO - FACEOFFS %'!$A$3:$B$69,2)</f>
        <v>54</v>
      </c>
      <c r="C300" s="27" t="n">
        <f aca="false">IF((TOT!BU302+TOT!BV302)&lt;82,IF(B300&gt;60,60,B300),B300)</f>
        <v>54</v>
      </c>
      <c r="D300" s="27" t="n">
        <f aca="false">IF((TOT!BU302+TOT!BV302)&lt;41,IF(C300&gt;53,53,C300),C300)</f>
        <v>54</v>
      </c>
      <c r="E300" s="28"/>
    </row>
    <row r="301" customFormat="false" ht="13" hidden="false" customHeight="true" outlineLevel="0" collapsed="false">
      <c r="A301" s="17" t="s">
        <v>1636</v>
      </c>
      <c r="B301" s="27" t="n">
        <f aca="false">VLOOKUP(TOT!BW303,'FO - FACEOFFS %'!$A$3:$B$69,2)</f>
        <v>33</v>
      </c>
      <c r="C301" s="27" t="n">
        <f aca="false">IF((TOT!BU303+TOT!BV303)&lt;82,IF(B301&gt;60,60,B301),B301)</f>
        <v>33</v>
      </c>
      <c r="D301" s="27" t="n">
        <f aca="false">IF((TOT!BU303+TOT!BV303)&lt;41,IF(C301&gt;53,53,C301),C301)</f>
        <v>33</v>
      </c>
      <c r="E301" s="28"/>
    </row>
    <row r="302" customFormat="false" ht="13" hidden="false" customHeight="true" outlineLevel="0" collapsed="false">
      <c r="A302" s="17" t="s">
        <v>1640</v>
      </c>
      <c r="B302" s="27" t="n">
        <f aca="false">VLOOKUP(TOT!BW304,'FO - FACEOFFS %'!$A$3:$B$69,2)</f>
        <v>50</v>
      </c>
      <c r="C302" s="27" t="n">
        <f aca="false">IF((TOT!BU304+TOT!BV304)&lt;82,IF(B302&gt;60,60,B302),B302)</f>
        <v>50</v>
      </c>
      <c r="D302" s="27" t="n">
        <f aca="false">IF((TOT!BU304+TOT!BV304)&lt;41,IF(C302&gt;53,53,C302),C302)</f>
        <v>50</v>
      </c>
      <c r="E302" s="28"/>
    </row>
    <row r="303" customFormat="false" ht="13" hidden="false" customHeight="true" outlineLevel="0" collapsed="false">
      <c r="A303" s="17" t="s">
        <v>1644</v>
      </c>
      <c r="B303" s="27" t="n">
        <f aca="false">VLOOKUP(TOT!BW305,'FO - FACEOFFS %'!$A$3:$B$69,2)</f>
        <v>33</v>
      </c>
      <c r="C303" s="27" t="n">
        <f aca="false">IF((TOT!BU305+TOT!BV305)&lt;82,IF(B303&gt;60,60,B303),B303)</f>
        <v>33</v>
      </c>
      <c r="D303" s="27" t="n">
        <f aca="false">IF((TOT!BU305+TOT!BV305)&lt;41,IF(C303&gt;53,53,C303),C303)</f>
        <v>33</v>
      </c>
      <c r="E303" s="28"/>
    </row>
    <row r="304" customFormat="false" ht="13" hidden="false" customHeight="true" outlineLevel="0" collapsed="false">
      <c r="A304" s="17" t="s">
        <v>1648</v>
      </c>
      <c r="B304" s="27" t="n">
        <f aca="false">VLOOKUP(TOT!BW306,'FO - FACEOFFS %'!$A$3:$B$69,2)</f>
        <v>33</v>
      </c>
      <c r="C304" s="27" t="n">
        <f aca="false">IF((TOT!BU306+TOT!BV306)&lt;82,IF(B304&gt;60,60,B304),B304)</f>
        <v>33</v>
      </c>
      <c r="D304" s="27" t="n">
        <f aca="false">IF((TOT!BU306+TOT!BV306)&lt;41,IF(C304&gt;53,53,C304),C304)</f>
        <v>33</v>
      </c>
      <c r="E304" s="28"/>
    </row>
    <row r="305" customFormat="false" ht="13" hidden="false" customHeight="true" outlineLevel="0" collapsed="false">
      <c r="A305" s="17" t="s">
        <v>1653</v>
      </c>
      <c r="B305" s="27" t="n">
        <f aca="false">VLOOKUP(TOT!BW307,'FO - FACEOFFS %'!$A$3:$B$69,2)</f>
        <v>81</v>
      </c>
      <c r="C305" s="27" t="n">
        <f aca="false">IF((TOT!BU307+TOT!BV307)&lt;82,IF(B305&gt;60,60,B305),B305)</f>
        <v>60</v>
      </c>
      <c r="D305" s="27" t="n">
        <f aca="false">IF((TOT!BU307+TOT!BV307)&lt;41,IF(C305&gt;53,53,C305),C305)</f>
        <v>53</v>
      </c>
      <c r="E305" s="28"/>
    </row>
    <row r="306" customFormat="false" ht="13" hidden="false" customHeight="true" outlineLevel="0" collapsed="false">
      <c r="A306" s="17" t="s">
        <v>1659</v>
      </c>
      <c r="B306" s="27" t="n">
        <f aca="false">VLOOKUP(TOT!BW308,'FO - FACEOFFS %'!$A$3:$B$69,2)</f>
        <v>57</v>
      </c>
      <c r="C306" s="27" t="n">
        <f aca="false">IF((TOT!BU308+TOT!BV308)&lt;82,IF(B306&gt;60,60,B306),B306)</f>
        <v>57</v>
      </c>
      <c r="D306" s="27" t="n">
        <f aca="false">IF((TOT!BU308+TOT!BV308)&lt;41,IF(C306&gt;53,53,C306),C306)</f>
        <v>57</v>
      </c>
      <c r="E306" s="28"/>
    </row>
    <row r="307" customFormat="false" ht="13" hidden="false" customHeight="true" outlineLevel="0" collapsed="false">
      <c r="A307" s="17" t="s">
        <v>1663</v>
      </c>
      <c r="B307" s="27" t="n">
        <f aca="false">VLOOKUP(TOT!BW309,'FO - FACEOFFS %'!$A$3:$B$69,2)</f>
        <v>36</v>
      </c>
      <c r="C307" s="27" t="n">
        <f aca="false">IF((TOT!BU309+TOT!BV309)&lt;82,IF(B307&gt;60,60,B307),B307)</f>
        <v>36</v>
      </c>
      <c r="D307" s="27" t="n">
        <f aca="false">IF((TOT!BU309+TOT!BV309)&lt;41,IF(C307&gt;53,53,C307),C307)</f>
        <v>36</v>
      </c>
      <c r="E307" s="28"/>
    </row>
    <row r="308" customFormat="false" ht="13" hidden="false" customHeight="true" outlineLevel="0" collapsed="false">
      <c r="A308" s="17" t="s">
        <v>1668</v>
      </c>
      <c r="B308" s="27" t="n">
        <f aca="false">VLOOKUP(TOT!BW310,'FO - FACEOFFS %'!$A$3:$B$69,2)</f>
        <v>69</v>
      </c>
      <c r="C308" s="27" t="n">
        <f aca="false">IF((TOT!BU310+TOT!BV310)&lt;82,IF(B308&gt;60,60,B308),B308)</f>
        <v>69</v>
      </c>
      <c r="D308" s="27" t="n">
        <f aca="false">IF((TOT!BU310+TOT!BV310)&lt;41,IF(C308&gt;53,53,C308),C308)</f>
        <v>69</v>
      </c>
      <c r="E308" s="28"/>
    </row>
    <row r="309" customFormat="false" ht="13" hidden="false" customHeight="true" outlineLevel="0" collapsed="false">
      <c r="A309" s="17" t="s">
        <v>1673</v>
      </c>
      <c r="B309" s="27" t="n">
        <f aca="false">VLOOKUP(TOT!BW311,'FO - FACEOFFS %'!$A$3:$B$69,2)</f>
        <v>67</v>
      </c>
      <c r="C309" s="27" t="n">
        <f aca="false">IF((TOT!BU311+TOT!BV311)&lt;82,IF(B309&gt;60,60,B309),B309)</f>
        <v>60</v>
      </c>
      <c r="D309" s="27" t="n">
        <f aca="false">IF((TOT!BU311+TOT!BV311)&lt;41,IF(C309&gt;53,53,C309),C309)</f>
        <v>60</v>
      </c>
      <c r="E309" s="28"/>
    </row>
    <row r="310" customFormat="false" ht="13" hidden="false" customHeight="true" outlineLevel="0" collapsed="false">
      <c r="A310" s="17" t="s">
        <v>1677</v>
      </c>
      <c r="B310" s="27" t="n">
        <f aca="false">VLOOKUP(TOT!BW312,'FO - FACEOFFS %'!$A$3:$B$69,2)</f>
        <v>33</v>
      </c>
      <c r="C310" s="27" t="n">
        <f aca="false">IF((TOT!BU312+TOT!BV312)&lt;82,IF(B310&gt;60,60,B310),B310)</f>
        <v>33</v>
      </c>
      <c r="D310" s="27" t="n">
        <f aca="false">IF((TOT!BU312+TOT!BV312)&lt;41,IF(C310&gt;53,53,C310),C310)</f>
        <v>33</v>
      </c>
      <c r="E310" s="28"/>
    </row>
    <row r="311" customFormat="false" ht="13" hidden="false" customHeight="true" outlineLevel="0" collapsed="false">
      <c r="A311" s="17" t="s">
        <v>1682</v>
      </c>
      <c r="B311" s="27" t="n">
        <f aca="false">VLOOKUP(TOT!BW313,'FO - FACEOFFS %'!$A$3:$B$69,2)</f>
        <v>33</v>
      </c>
      <c r="C311" s="27" t="n">
        <f aca="false">IF((TOT!BU313+TOT!BV313)&lt;82,IF(B311&gt;60,60,B311),B311)</f>
        <v>33</v>
      </c>
      <c r="D311" s="27" t="n">
        <f aca="false">IF((TOT!BU313+TOT!BV313)&lt;41,IF(C311&gt;53,53,C311),C311)</f>
        <v>33</v>
      </c>
      <c r="E311" s="28"/>
    </row>
    <row r="312" customFormat="false" ht="13" hidden="false" customHeight="true" outlineLevel="0" collapsed="false">
      <c r="A312" s="17" t="s">
        <v>1686</v>
      </c>
      <c r="B312" s="27" t="n">
        <f aca="false">VLOOKUP(TOT!BW314,'FO - FACEOFFS %'!$A$3:$B$69,2)</f>
        <v>33</v>
      </c>
      <c r="C312" s="27" t="n">
        <f aca="false">IF((TOT!BU314+TOT!BV314)&lt;82,IF(B312&gt;60,60,B312),B312)</f>
        <v>33</v>
      </c>
      <c r="D312" s="27" t="n">
        <f aca="false">IF((TOT!BU314+TOT!BV314)&lt;41,IF(C312&gt;53,53,C312),C312)</f>
        <v>33</v>
      </c>
      <c r="E312" s="28"/>
    </row>
    <row r="313" customFormat="false" ht="13" hidden="false" customHeight="true" outlineLevel="0" collapsed="false">
      <c r="A313" s="17" t="s">
        <v>1690</v>
      </c>
      <c r="B313" s="27" t="n">
        <f aca="false">VLOOKUP(TOT!BW315,'FO - FACEOFFS %'!$A$3:$B$69,2)</f>
        <v>38</v>
      </c>
      <c r="C313" s="27" t="n">
        <f aca="false">IF((TOT!BU315+TOT!BV315)&lt;82,IF(B313&gt;60,60,B313),B313)</f>
        <v>38</v>
      </c>
      <c r="D313" s="27" t="n">
        <f aca="false">IF((TOT!BU315+TOT!BV315)&lt;41,IF(C313&gt;53,53,C313),C313)</f>
        <v>38</v>
      </c>
      <c r="E313" s="28"/>
    </row>
    <row r="314" customFormat="false" ht="13" hidden="false" customHeight="true" outlineLevel="0" collapsed="false">
      <c r="A314" s="17" t="s">
        <v>1694</v>
      </c>
      <c r="B314" s="27" t="n">
        <f aca="false">VLOOKUP(TOT!BW316,'FO - FACEOFFS %'!$A$3:$B$69,2)</f>
        <v>76</v>
      </c>
      <c r="C314" s="27" t="n">
        <f aca="false">IF((TOT!BU316+TOT!BV316)&lt;82,IF(B314&gt;60,60,B314),B314)</f>
        <v>76</v>
      </c>
      <c r="D314" s="27" t="n">
        <f aca="false">IF((TOT!BU316+TOT!BV316)&lt;41,IF(C314&gt;53,53,C314),C314)</f>
        <v>76</v>
      </c>
      <c r="E314" s="28"/>
    </row>
    <row r="315" customFormat="false" ht="13" hidden="false" customHeight="true" outlineLevel="0" collapsed="false">
      <c r="A315" s="17" t="s">
        <v>1698</v>
      </c>
      <c r="B315" s="27" t="n">
        <f aca="false">VLOOKUP(TOT!BW317,'FO - FACEOFFS %'!$A$3:$B$69,2)</f>
        <v>33</v>
      </c>
      <c r="C315" s="27" t="n">
        <f aca="false">IF((TOT!BU317+TOT!BV317)&lt;82,IF(B315&gt;60,60,B315),B315)</f>
        <v>33</v>
      </c>
      <c r="D315" s="27" t="n">
        <f aca="false">IF((TOT!BU317+TOT!BV317)&lt;41,IF(C315&gt;53,53,C315),C315)</f>
        <v>33</v>
      </c>
      <c r="E315" s="28"/>
    </row>
    <row r="316" customFormat="false" ht="13" hidden="false" customHeight="true" outlineLevel="0" collapsed="false">
      <c r="A316" s="17" t="s">
        <v>1702</v>
      </c>
      <c r="B316" s="27" t="n">
        <f aca="false">VLOOKUP(TOT!BW318,'FO - FACEOFFS %'!$A$3:$B$69,2)</f>
        <v>55</v>
      </c>
      <c r="C316" s="27" t="n">
        <f aca="false">IF((TOT!BU318+TOT!BV318)&lt;82,IF(B316&gt;60,60,B316),B316)</f>
        <v>55</v>
      </c>
      <c r="D316" s="27" t="n">
        <f aca="false">IF((TOT!BU318+TOT!BV318)&lt;41,IF(C316&gt;53,53,C316),C316)</f>
        <v>55</v>
      </c>
      <c r="E316" s="28"/>
    </row>
    <row r="317" customFormat="false" ht="13" hidden="false" customHeight="true" outlineLevel="0" collapsed="false">
      <c r="A317" s="17" t="s">
        <v>1705</v>
      </c>
      <c r="B317" s="27" t="n">
        <f aca="false">VLOOKUP(TOT!BW319,'FO - FACEOFFS %'!$A$3:$B$69,2)</f>
        <v>33</v>
      </c>
      <c r="C317" s="27" t="n">
        <f aca="false">IF((TOT!BU319+TOT!BV319)&lt;82,IF(B317&gt;60,60,B317),B317)</f>
        <v>33</v>
      </c>
      <c r="D317" s="27" t="n">
        <f aca="false">IF((TOT!BU319+TOT!BV319)&lt;41,IF(C317&gt;53,53,C317),C317)</f>
        <v>33</v>
      </c>
      <c r="E317" s="28"/>
    </row>
    <row r="318" customFormat="false" ht="13" hidden="false" customHeight="true" outlineLevel="0" collapsed="false">
      <c r="A318" s="17" t="s">
        <v>1710</v>
      </c>
      <c r="B318" s="27" t="n">
        <f aca="false">VLOOKUP(TOT!BW320,'FO - FACEOFFS %'!$A$3:$B$69,2)</f>
        <v>68</v>
      </c>
      <c r="C318" s="27" t="n">
        <f aca="false">IF((TOT!BU320+TOT!BV320)&lt;82,IF(B318&gt;60,60,B318),B318)</f>
        <v>68</v>
      </c>
      <c r="D318" s="27" t="n">
        <f aca="false">IF((TOT!BU320+TOT!BV320)&lt;41,IF(C318&gt;53,53,C318),C318)</f>
        <v>68</v>
      </c>
      <c r="E318" s="28"/>
    </row>
    <row r="319" customFormat="false" ht="13" hidden="false" customHeight="true" outlineLevel="0" collapsed="false">
      <c r="A319" s="17" t="s">
        <v>1715</v>
      </c>
      <c r="B319" s="27" t="n">
        <f aca="false">VLOOKUP(TOT!BW321,'FO - FACEOFFS %'!$A$3:$B$69,2)</f>
        <v>33</v>
      </c>
      <c r="C319" s="27" t="n">
        <f aca="false">IF((TOT!BU321+TOT!BV321)&lt;82,IF(B319&gt;60,60,B319),B319)</f>
        <v>33</v>
      </c>
      <c r="D319" s="27" t="n">
        <f aca="false">IF((TOT!BU321+TOT!BV321)&lt;41,IF(C319&gt;53,53,C319),C319)</f>
        <v>33</v>
      </c>
      <c r="E319" s="28"/>
    </row>
    <row r="320" customFormat="false" ht="13" hidden="false" customHeight="true" outlineLevel="0" collapsed="false">
      <c r="A320" s="17" t="s">
        <v>1719</v>
      </c>
      <c r="B320" s="27" t="n">
        <f aca="false">VLOOKUP(TOT!BW322,'FO - FACEOFFS %'!$A$3:$B$69,2)</f>
        <v>33</v>
      </c>
      <c r="C320" s="27" t="n">
        <f aca="false">IF((TOT!BU322+TOT!BV322)&lt;82,IF(B320&gt;60,60,B320),B320)</f>
        <v>33</v>
      </c>
      <c r="D320" s="27" t="n">
        <f aca="false">IF((TOT!BU322+TOT!BV322)&lt;41,IF(C320&gt;53,53,C320),C320)</f>
        <v>33</v>
      </c>
      <c r="E320" s="28"/>
    </row>
    <row r="321" customFormat="false" ht="13" hidden="false" customHeight="true" outlineLevel="0" collapsed="false">
      <c r="A321" s="17" t="s">
        <v>1725</v>
      </c>
      <c r="B321" s="27" t="n">
        <f aca="false">VLOOKUP(TOT!BW323,'FO - FACEOFFS %'!$A$3:$B$69,2)</f>
        <v>56</v>
      </c>
      <c r="C321" s="27" t="n">
        <f aca="false">IF((TOT!BU323+TOT!BV323)&lt;82,IF(B321&gt;60,60,B321),B321)</f>
        <v>56</v>
      </c>
      <c r="D321" s="27" t="n">
        <f aca="false">IF((TOT!BU323+TOT!BV323)&lt;41,IF(C321&gt;53,53,C321),C321)</f>
        <v>53</v>
      </c>
      <c r="E321" s="28"/>
    </row>
    <row r="322" customFormat="false" ht="13" hidden="false" customHeight="true" outlineLevel="0" collapsed="false">
      <c r="A322" s="17" t="s">
        <v>1729</v>
      </c>
      <c r="B322" s="27" t="n">
        <f aca="false">VLOOKUP(TOT!BW324,'FO - FACEOFFS %'!$A$3:$B$69,2)</f>
        <v>33</v>
      </c>
      <c r="C322" s="27" t="n">
        <f aca="false">IF((TOT!BU324+TOT!BV324)&lt;82,IF(B322&gt;60,60,B322),B322)</f>
        <v>33</v>
      </c>
      <c r="D322" s="27" t="n">
        <f aca="false">IF((TOT!BU324+TOT!BV324)&lt;41,IF(C322&gt;53,53,C322),C322)</f>
        <v>33</v>
      </c>
      <c r="E322" s="28"/>
    </row>
    <row r="323" customFormat="false" ht="13" hidden="false" customHeight="true" outlineLevel="0" collapsed="false">
      <c r="A323" s="17" t="s">
        <v>1733</v>
      </c>
      <c r="B323" s="27" t="n">
        <f aca="false">VLOOKUP(TOT!BW325,'FO - FACEOFFS %'!$A$3:$B$69,2)</f>
        <v>33</v>
      </c>
      <c r="C323" s="27" t="n">
        <f aca="false">IF((TOT!BU325+TOT!BV325)&lt;82,IF(B323&gt;60,60,B323),B323)</f>
        <v>33</v>
      </c>
      <c r="D323" s="27" t="n">
        <f aca="false">IF((TOT!BU325+TOT!BV325)&lt;41,IF(C323&gt;53,53,C323),C323)</f>
        <v>33</v>
      </c>
      <c r="E323" s="28"/>
    </row>
    <row r="324" customFormat="false" ht="13" hidden="false" customHeight="true" outlineLevel="0" collapsed="false">
      <c r="A324" s="17" t="s">
        <v>1737</v>
      </c>
      <c r="B324" s="27" t="n">
        <f aca="false">VLOOKUP(TOT!BW326,'FO - FACEOFFS %'!$A$3:$B$69,2)</f>
        <v>33</v>
      </c>
      <c r="C324" s="27" t="n">
        <f aca="false">IF((TOT!BU326+TOT!BV326)&lt;82,IF(B324&gt;60,60,B324),B324)</f>
        <v>33</v>
      </c>
      <c r="D324" s="27" t="n">
        <f aca="false">IF((TOT!BU326+TOT!BV326)&lt;41,IF(C324&gt;53,53,C324),C324)</f>
        <v>33</v>
      </c>
      <c r="E324" s="28"/>
    </row>
    <row r="325" customFormat="false" ht="13" hidden="false" customHeight="true" outlineLevel="0" collapsed="false">
      <c r="A325" s="17" t="s">
        <v>1742</v>
      </c>
      <c r="B325" s="27" t="n">
        <f aca="false">VLOOKUP(TOT!BW327,'FO - FACEOFFS %'!$A$3:$B$69,2)</f>
        <v>39</v>
      </c>
      <c r="C325" s="27" t="n">
        <f aca="false">IF((TOT!BU327+TOT!BV327)&lt;82,IF(B325&gt;60,60,B325),B325)</f>
        <v>39</v>
      </c>
      <c r="D325" s="27" t="n">
        <f aca="false">IF((TOT!BU327+TOT!BV327)&lt;41,IF(C325&gt;53,53,C325),C325)</f>
        <v>39</v>
      </c>
      <c r="E325" s="28"/>
    </row>
    <row r="326" customFormat="false" ht="13" hidden="false" customHeight="true" outlineLevel="0" collapsed="false">
      <c r="A326" s="17" t="s">
        <v>1747</v>
      </c>
      <c r="B326" s="27" t="n">
        <f aca="false">VLOOKUP(TOT!BW328,'FO - FACEOFFS %'!$A$3:$B$69,2)</f>
        <v>33</v>
      </c>
      <c r="C326" s="27" t="n">
        <f aca="false">IF((TOT!BU328+TOT!BV328)&lt;82,IF(B326&gt;60,60,B326),B326)</f>
        <v>33</v>
      </c>
      <c r="D326" s="27" t="n">
        <f aca="false">IF((TOT!BU328+TOT!BV328)&lt;41,IF(C326&gt;53,53,C326),C326)</f>
        <v>33</v>
      </c>
      <c r="E326" s="28"/>
    </row>
    <row r="327" customFormat="false" ht="13" hidden="false" customHeight="true" outlineLevel="0" collapsed="false">
      <c r="A327" s="17" t="s">
        <v>1750</v>
      </c>
      <c r="B327" s="27" t="n">
        <f aca="false">VLOOKUP(TOT!BW329,'FO - FACEOFFS %'!$A$3:$B$69,2)</f>
        <v>57</v>
      </c>
      <c r="C327" s="27" t="n">
        <f aca="false">IF((TOT!BU329+TOT!BV329)&lt;82,IF(B327&gt;60,60,B327),B327)</f>
        <v>57</v>
      </c>
      <c r="D327" s="27" t="n">
        <f aca="false">IF((TOT!BU329+TOT!BV329)&lt;41,IF(C327&gt;53,53,C327),C327)</f>
        <v>57</v>
      </c>
      <c r="E327" s="28"/>
    </row>
    <row r="328" customFormat="false" ht="13" hidden="false" customHeight="true" outlineLevel="0" collapsed="false">
      <c r="A328" s="17" t="s">
        <v>1753</v>
      </c>
      <c r="B328" s="27" t="n">
        <f aca="false">VLOOKUP(TOT!BW330,'FO - FACEOFFS %'!$A$3:$B$69,2)</f>
        <v>64</v>
      </c>
      <c r="C328" s="27" t="n">
        <f aca="false">IF((TOT!BU330+TOT!BV330)&lt;82,IF(B328&gt;60,60,B328),B328)</f>
        <v>64</v>
      </c>
      <c r="D328" s="27" t="n">
        <f aca="false">IF((TOT!BU330+TOT!BV330)&lt;41,IF(C328&gt;53,53,C328),C328)</f>
        <v>64</v>
      </c>
      <c r="E328" s="28"/>
    </row>
    <row r="329" customFormat="false" ht="13" hidden="false" customHeight="true" outlineLevel="0" collapsed="false">
      <c r="A329" s="17" t="s">
        <v>1756</v>
      </c>
      <c r="B329" s="27" t="n">
        <f aca="false">VLOOKUP(TOT!BW331,'FO - FACEOFFS %'!$A$3:$B$69,2)</f>
        <v>33</v>
      </c>
      <c r="C329" s="27" t="n">
        <f aca="false">IF((TOT!BU331+TOT!BV331)&lt;82,IF(B329&gt;60,60,B329),B329)</f>
        <v>33</v>
      </c>
      <c r="D329" s="27" t="n">
        <f aca="false">IF((TOT!BU331+TOT!BV331)&lt;41,IF(C329&gt;53,53,C329),C329)</f>
        <v>33</v>
      </c>
      <c r="E329" s="28"/>
    </row>
    <row r="330" customFormat="false" ht="13" hidden="false" customHeight="true" outlineLevel="0" collapsed="false">
      <c r="A330" s="17" t="s">
        <v>1760</v>
      </c>
      <c r="B330" s="27" t="n">
        <f aca="false">VLOOKUP(TOT!BW332,'FO - FACEOFFS %'!$A$3:$B$69,2)</f>
        <v>33</v>
      </c>
      <c r="C330" s="27" t="n">
        <f aca="false">IF((TOT!BU332+TOT!BV332)&lt;82,IF(B330&gt;60,60,B330),B330)</f>
        <v>33</v>
      </c>
      <c r="D330" s="27" t="n">
        <f aca="false">IF((TOT!BU332+TOT!BV332)&lt;41,IF(C330&gt;53,53,C330),C330)</f>
        <v>33</v>
      </c>
      <c r="E330" s="28"/>
    </row>
    <row r="331" customFormat="false" ht="13" hidden="false" customHeight="true" outlineLevel="0" collapsed="false">
      <c r="A331" s="17" t="s">
        <v>1767</v>
      </c>
      <c r="B331" s="27" t="n">
        <f aca="false">VLOOKUP(TOT!BW333,'FO - FACEOFFS %'!$A$3:$B$69,2)</f>
        <v>33</v>
      </c>
      <c r="C331" s="27" t="n">
        <f aca="false">IF((TOT!BU333+TOT!BV333)&lt;82,IF(B331&gt;60,60,B331),B331)</f>
        <v>33</v>
      </c>
      <c r="D331" s="27" t="n">
        <f aca="false">IF((TOT!BU333+TOT!BV333)&lt;41,IF(C331&gt;53,53,C331),C331)</f>
        <v>33</v>
      </c>
      <c r="E331" s="28"/>
    </row>
    <row r="332" customFormat="false" ht="13" hidden="false" customHeight="true" outlineLevel="0" collapsed="false">
      <c r="A332" s="17" t="s">
        <v>1771</v>
      </c>
      <c r="B332" s="27" t="n">
        <f aca="false">VLOOKUP(TOT!BW334,'FO - FACEOFFS %'!$A$3:$B$69,2)</f>
        <v>33</v>
      </c>
      <c r="C332" s="27" t="n">
        <f aca="false">IF((TOT!BU334+TOT!BV334)&lt;82,IF(B332&gt;60,60,B332),B332)</f>
        <v>33</v>
      </c>
      <c r="D332" s="27" t="n">
        <f aca="false">IF((TOT!BU334+TOT!BV334)&lt;41,IF(C332&gt;53,53,C332),C332)</f>
        <v>33</v>
      </c>
      <c r="E332" s="28"/>
    </row>
    <row r="333" customFormat="false" ht="13" hidden="false" customHeight="true" outlineLevel="0" collapsed="false">
      <c r="A333" s="17" t="s">
        <v>1775</v>
      </c>
      <c r="B333" s="27" t="n">
        <f aca="false">VLOOKUP(TOT!BW335,'FO - FACEOFFS %'!$A$3:$B$69,2)</f>
        <v>35</v>
      </c>
      <c r="C333" s="27" t="n">
        <f aca="false">IF((TOT!BU335+TOT!BV335)&lt;82,IF(B333&gt;60,60,B333),B333)</f>
        <v>35</v>
      </c>
      <c r="D333" s="27" t="n">
        <f aca="false">IF((TOT!BU335+TOT!BV335)&lt;41,IF(C333&gt;53,53,C333),C333)</f>
        <v>35</v>
      </c>
      <c r="E333" s="28"/>
    </row>
    <row r="334" customFormat="false" ht="13" hidden="false" customHeight="true" outlineLevel="0" collapsed="false">
      <c r="A334" s="17" t="s">
        <v>1779</v>
      </c>
      <c r="B334" s="27" t="n">
        <f aca="false">VLOOKUP(TOT!BW336,'FO - FACEOFFS %'!$A$3:$B$69,2)</f>
        <v>33</v>
      </c>
      <c r="C334" s="27" t="n">
        <f aca="false">IF((TOT!BU336+TOT!BV336)&lt;82,IF(B334&gt;60,60,B334),B334)</f>
        <v>33</v>
      </c>
      <c r="D334" s="27" t="n">
        <f aca="false">IF((TOT!BU336+TOT!BV336)&lt;41,IF(C334&gt;53,53,C334),C334)</f>
        <v>33</v>
      </c>
      <c r="E334" s="28"/>
    </row>
    <row r="335" customFormat="false" ht="13" hidden="false" customHeight="true" outlineLevel="0" collapsed="false">
      <c r="A335" s="17" t="s">
        <v>1782</v>
      </c>
      <c r="B335" s="27" t="n">
        <f aca="false">VLOOKUP(TOT!BW337,'FO - FACEOFFS %'!$A$3:$B$69,2)</f>
        <v>48</v>
      </c>
      <c r="C335" s="27" t="n">
        <f aca="false">IF((TOT!BU337+TOT!BV337)&lt;82,IF(B335&gt;60,60,B335),B335)</f>
        <v>48</v>
      </c>
      <c r="D335" s="27" t="n">
        <f aca="false">IF((TOT!BU337+TOT!BV337)&lt;41,IF(C335&gt;53,53,C335),C335)</f>
        <v>48</v>
      </c>
      <c r="E335" s="28"/>
    </row>
    <row r="336" customFormat="false" ht="13" hidden="false" customHeight="true" outlineLevel="0" collapsed="false">
      <c r="A336" s="17" t="s">
        <v>1787</v>
      </c>
      <c r="B336" s="27" t="n">
        <f aca="false">VLOOKUP(TOT!BW338,'FO - FACEOFFS %'!$A$3:$B$69,2)</f>
        <v>52</v>
      </c>
      <c r="C336" s="27" t="n">
        <f aca="false">IF((TOT!BU338+TOT!BV338)&lt;82,IF(B336&gt;60,60,B336),B336)</f>
        <v>52</v>
      </c>
      <c r="D336" s="27" t="n">
        <f aca="false">IF((TOT!BU338+TOT!BV338)&lt;41,IF(C336&gt;53,53,C336),C336)</f>
        <v>52</v>
      </c>
      <c r="E336" s="28"/>
    </row>
    <row r="337" customFormat="false" ht="13" hidden="false" customHeight="true" outlineLevel="0" collapsed="false">
      <c r="A337" s="17" t="s">
        <v>1791</v>
      </c>
      <c r="B337" s="27" t="n">
        <f aca="false">VLOOKUP(TOT!BW339,'FO - FACEOFFS %'!$A$3:$B$69,2)</f>
        <v>86</v>
      </c>
      <c r="C337" s="27" t="n">
        <f aca="false">IF((TOT!BU339+TOT!BV339)&lt;82,IF(B337&gt;60,60,B337),B337)</f>
        <v>86</v>
      </c>
      <c r="D337" s="27" t="n">
        <f aca="false">IF((TOT!BU339+TOT!BV339)&lt;41,IF(C337&gt;53,53,C337),C337)</f>
        <v>86</v>
      </c>
      <c r="E337" s="28"/>
    </row>
    <row r="338" customFormat="false" ht="13" hidden="false" customHeight="true" outlineLevel="0" collapsed="false">
      <c r="A338" s="17" t="s">
        <v>1794</v>
      </c>
      <c r="B338" s="27" t="n">
        <f aca="false">VLOOKUP(TOT!BW340,'FO - FACEOFFS %'!$A$3:$B$69,2)</f>
        <v>33</v>
      </c>
      <c r="C338" s="27" t="n">
        <f aca="false">IF((TOT!BU340+TOT!BV340)&lt;82,IF(B338&gt;60,60,B338),B338)</f>
        <v>33</v>
      </c>
      <c r="D338" s="27" t="n">
        <f aca="false">IF((TOT!BU340+TOT!BV340)&lt;41,IF(C338&gt;53,53,C338),C338)</f>
        <v>33</v>
      </c>
      <c r="E338" s="28"/>
    </row>
    <row r="339" customFormat="false" ht="13" hidden="false" customHeight="true" outlineLevel="0" collapsed="false">
      <c r="A339" s="17" t="s">
        <v>1799</v>
      </c>
      <c r="B339" s="27" t="n">
        <f aca="false">VLOOKUP(TOT!BW341,'FO - FACEOFFS %'!$A$3:$B$69,2)</f>
        <v>41</v>
      </c>
      <c r="C339" s="27" t="n">
        <f aca="false">IF((TOT!BU341+TOT!BV341)&lt;82,IF(B339&gt;60,60,B339),B339)</f>
        <v>41</v>
      </c>
      <c r="D339" s="27" t="n">
        <f aca="false">IF((TOT!BU341+TOT!BV341)&lt;41,IF(C339&gt;53,53,C339),C339)</f>
        <v>41</v>
      </c>
      <c r="E339" s="28"/>
    </row>
    <row r="340" customFormat="false" ht="13" hidden="false" customHeight="true" outlineLevel="0" collapsed="false">
      <c r="A340" s="17" t="s">
        <v>1805</v>
      </c>
      <c r="B340" s="27" t="n">
        <f aca="false">VLOOKUP(TOT!BW342,'FO - FACEOFFS %'!$A$3:$B$69,2)</f>
        <v>33</v>
      </c>
      <c r="C340" s="27" t="n">
        <f aca="false">IF((TOT!BU342+TOT!BV342)&lt;82,IF(B340&gt;60,60,B340),B340)</f>
        <v>33</v>
      </c>
      <c r="D340" s="27" t="n">
        <f aca="false">IF((TOT!BU342+TOT!BV342)&lt;41,IF(C340&gt;53,53,C340),C340)</f>
        <v>33</v>
      </c>
      <c r="E340" s="28"/>
    </row>
    <row r="341" customFormat="false" ht="13" hidden="false" customHeight="true" outlineLevel="0" collapsed="false">
      <c r="A341" s="17" t="s">
        <v>1807</v>
      </c>
      <c r="B341" s="27" t="n">
        <f aca="false">VLOOKUP(TOT!BW343,'FO - FACEOFFS %'!$A$3:$B$69,2)</f>
        <v>33</v>
      </c>
      <c r="C341" s="27" t="n">
        <f aca="false">IF((TOT!BU343+TOT!BV343)&lt;82,IF(B341&gt;60,60,B341),B341)</f>
        <v>33</v>
      </c>
      <c r="D341" s="27" t="n">
        <f aca="false">IF((TOT!BU343+TOT!BV343)&lt;41,IF(C341&gt;53,53,C341),C341)</f>
        <v>33</v>
      </c>
      <c r="E341" s="28"/>
    </row>
    <row r="342" customFormat="false" ht="13" hidden="false" customHeight="true" outlineLevel="0" collapsed="false">
      <c r="A342" s="17" t="s">
        <v>1811</v>
      </c>
      <c r="B342" s="27" t="n">
        <f aca="false">VLOOKUP(TOT!BW344,'FO - FACEOFFS %'!$A$3:$B$69,2)</f>
        <v>56</v>
      </c>
      <c r="C342" s="27" t="n">
        <f aca="false">IF((TOT!BU344+TOT!BV344)&lt;82,IF(B342&gt;60,60,B342),B342)</f>
        <v>56</v>
      </c>
      <c r="D342" s="27" t="n">
        <f aca="false">IF((TOT!BU344+TOT!BV344)&lt;41,IF(C342&gt;53,53,C342),C342)</f>
        <v>53</v>
      </c>
      <c r="E342" s="28"/>
    </row>
    <row r="343" customFormat="false" ht="13" hidden="false" customHeight="true" outlineLevel="0" collapsed="false">
      <c r="A343" s="17" t="s">
        <v>1815</v>
      </c>
      <c r="B343" s="27" t="n">
        <f aca="false">VLOOKUP(TOT!BW345,'FO - FACEOFFS %'!$A$3:$B$69,2)</f>
        <v>49</v>
      </c>
      <c r="C343" s="27" t="n">
        <f aca="false">IF((TOT!BU345+TOT!BV345)&lt;82,IF(B343&gt;60,60,B343),B343)</f>
        <v>49</v>
      </c>
      <c r="D343" s="27" t="n">
        <f aca="false">IF((TOT!BU345+TOT!BV345)&lt;41,IF(C343&gt;53,53,C343),C343)</f>
        <v>49</v>
      </c>
      <c r="E343" s="28"/>
    </row>
    <row r="344" customFormat="false" ht="13" hidden="false" customHeight="true" outlineLevel="0" collapsed="false">
      <c r="A344" s="17" t="s">
        <v>1819</v>
      </c>
      <c r="B344" s="27" t="n">
        <f aca="false">VLOOKUP(TOT!BW346,'FO - FACEOFFS %'!$A$3:$B$69,2)</f>
        <v>48</v>
      </c>
      <c r="C344" s="27" t="n">
        <f aca="false">IF((TOT!BU346+TOT!BV346)&lt;82,IF(B344&gt;60,60,B344),B344)</f>
        <v>48</v>
      </c>
      <c r="D344" s="27" t="n">
        <f aca="false">IF((TOT!BU346+TOT!BV346)&lt;41,IF(C344&gt;53,53,C344),C344)</f>
        <v>48</v>
      </c>
      <c r="E344" s="28"/>
    </row>
    <row r="345" customFormat="false" ht="13" hidden="false" customHeight="true" outlineLevel="0" collapsed="false">
      <c r="A345" s="17" t="s">
        <v>1822</v>
      </c>
      <c r="B345" s="27" t="n">
        <f aca="false">VLOOKUP(TOT!BW347,'FO - FACEOFFS %'!$A$3:$B$69,2)</f>
        <v>33</v>
      </c>
      <c r="C345" s="27" t="n">
        <f aca="false">IF((TOT!BU347+TOT!BV347)&lt;82,IF(B345&gt;60,60,B345),B345)</f>
        <v>33</v>
      </c>
      <c r="D345" s="27" t="n">
        <f aca="false">IF((TOT!BU347+TOT!BV347)&lt;41,IF(C345&gt;53,53,C345),C345)</f>
        <v>33</v>
      </c>
      <c r="E345" s="28"/>
    </row>
    <row r="346" customFormat="false" ht="13" hidden="false" customHeight="true" outlineLevel="0" collapsed="false">
      <c r="A346" s="17" t="s">
        <v>1826</v>
      </c>
      <c r="B346" s="27" t="n">
        <f aca="false">VLOOKUP(TOT!BW348,'FO - FACEOFFS %'!$A$3:$B$69,2)</f>
        <v>40</v>
      </c>
      <c r="C346" s="27" t="n">
        <f aca="false">IF((TOT!BU348+TOT!BV348)&lt;82,IF(B346&gt;60,60,B346),B346)</f>
        <v>40</v>
      </c>
      <c r="D346" s="27" t="n">
        <f aca="false">IF((TOT!BU348+TOT!BV348)&lt;41,IF(C346&gt;53,53,C346),C346)</f>
        <v>40</v>
      </c>
      <c r="E346" s="28"/>
    </row>
    <row r="347" customFormat="false" ht="13" hidden="false" customHeight="true" outlineLevel="0" collapsed="false">
      <c r="A347" s="17" t="s">
        <v>1830</v>
      </c>
      <c r="B347" s="27" t="n">
        <f aca="false">VLOOKUP(TOT!BW349,'FO - FACEOFFS %'!$A$3:$B$69,2)</f>
        <v>48</v>
      </c>
      <c r="C347" s="27" t="n">
        <f aca="false">IF((TOT!BU349+TOT!BV349)&lt;82,IF(B347&gt;60,60,B347),B347)</f>
        <v>48</v>
      </c>
      <c r="D347" s="27" t="n">
        <f aca="false">IF((TOT!BU349+TOT!BV349)&lt;41,IF(C347&gt;53,53,C347),C347)</f>
        <v>48</v>
      </c>
      <c r="E347" s="28"/>
    </row>
    <row r="348" customFormat="false" ht="13" hidden="false" customHeight="true" outlineLevel="0" collapsed="false">
      <c r="A348" s="17" t="s">
        <v>1835</v>
      </c>
      <c r="B348" s="27" t="n">
        <f aca="false">VLOOKUP(TOT!BW350,'FO - FACEOFFS %'!$A$3:$B$69,2)</f>
        <v>33</v>
      </c>
      <c r="C348" s="27" t="n">
        <f aca="false">IF((TOT!BU350+TOT!BV350)&lt;82,IF(B348&gt;60,60,B348),B348)</f>
        <v>33</v>
      </c>
      <c r="D348" s="27" t="n">
        <f aca="false">IF((TOT!BU350+TOT!BV350)&lt;41,IF(C348&gt;53,53,C348),C348)</f>
        <v>33</v>
      </c>
      <c r="E348" s="28"/>
    </row>
    <row r="349" customFormat="false" ht="13" hidden="false" customHeight="true" outlineLevel="0" collapsed="false">
      <c r="A349" s="17" t="s">
        <v>1839</v>
      </c>
      <c r="B349" s="27" t="n">
        <f aca="false">VLOOKUP(TOT!BW351,'FO - FACEOFFS %'!$A$3:$B$69,2)</f>
        <v>33</v>
      </c>
      <c r="C349" s="27" t="n">
        <f aca="false">IF((TOT!BU351+TOT!BV351)&lt;82,IF(B349&gt;60,60,B349),B349)</f>
        <v>33</v>
      </c>
      <c r="D349" s="27" t="n">
        <f aca="false">IF((TOT!BU351+TOT!BV351)&lt;41,IF(C349&gt;53,53,C349),C349)</f>
        <v>33</v>
      </c>
      <c r="E349" s="28"/>
    </row>
    <row r="350" customFormat="false" ht="13" hidden="false" customHeight="true" outlineLevel="0" collapsed="false">
      <c r="A350" s="17" t="s">
        <v>1844</v>
      </c>
      <c r="B350" s="27" t="n">
        <f aca="false">VLOOKUP(TOT!BW352,'FO - FACEOFFS %'!$A$3:$B$69,2)</f>
        <v>70</v>
      </c>
      <c r="C350" s="27" t="n">
        <f aca="false">IF((TOT!BU352+TOT!BV352)&lt;82,IF(B350&gt;60,60,B350),B350)</f>
        <v>70</v>
      </c>
      <c r="D350" s="27" t="n">
        <f aca="false">IF((TOT!BU352+TOT!BV352)&lt;41,IF(C350&gt;53,53,C350),C350)</f>
        <v>70</v>
      </c>
      <c r="E350" s="28"/>
    </row>
    <row r="351" customFormat="false" ht="13" hidden="false" customHeight="true" outlineLevel="0" collapsed="false">
      <c r="A351" s="17" t="s">
        <v>1848</v>
      </c>
      <c r="B351" s="27" t="n">
        <f aca="false">VLOOKUP(TOT!BW353,'FO - FACEOFFS %'!$A$3:$B$69,2)</f>
        <v>33</v>
      </c>
      <c r="C351" s="27" t="n">
        <f aca="false">IF((TOT!BU353+TOT!BV353)&lt;82,IF(B351&gt;60,60,B351),B351)</f>
        <v>33</v>
      </c>
      <c r="D351" s="27" t="n">
        <f aca="false">IF((TOT!BU353+TOT!BV353)&lt;41,IF(C351&gt;53,53,C351),C351)</f>
        <v>33</v>
      </c>
      <c r="E351" s="28"/>
    </row>
    <row r="352" customFormat="false" ht="13" hidden="false" customHeight="true" outlineLevel="0" collapsed="false">
      <c r="A352" s="17" t="s">
        <v>1852</v>
      </c>
      <c r="B352" s="27" t="n">
        <f aca="false">VLOOKUP(TOT!BW354,'FO - FACEOFFS %'!$A$3:$B$69,2)</f>
        <v>33</v>
      </c>
      <c r="C352" s="27" t="n">
        <f aca="false">IF((TOT!BU354+TOT!BV354)&lt;82,IF(B352&gt;60,60,B352),B352)</f>
        <v>33</v>
      </c>
      <c r="D352" s="27" t="n">
        <f aca="false">IF((TOT!BU354+TOT!BV354)&lt;41,IF(C352&gt;53,53,C352),C352)</f>
        <v>33</v>
      </c>
      <c r="E352" s="28"/>
    </row>
    <row r="353" customFormat="false" ht="13" hidden="false" customHeight="true" outlineLevel="0" collapsed="false">
      <c r="A353" s="17" t="s">
        <v>1855</v>
      </c>
      <c r="B353" s="27" t="n">
        <f aca="false">VLOOKUP(TOT!BW355,'FO - FACEOFFS %'!$A$3:$B$69,2)</f>
        <v>33</v>
      </c>
      <c r="C353" s="27" t="n">
        <f aca="false">IF((TOT!BU355+TOT!BV355)&lt;82,IF(B353&gt;60,60,B353),B353)</f>
        <v>33</v>
      </c>
      <c r="D353" s="27" t="n">
        <f aca="false">IF((TOT!BU355+TOT!BV355)&lt;41,IF(C353&gt;53,53,C353),C353)</f>
        <v>33</v>
      </c>
      <c r="E353" s="28"/>
    </row>
    <row r="354" customFormat="false" ht="13" hidden="false" customHeight="true" outlineLevel="0" collapsed="false">
      <c r="A354" s="17" t="s">
        <v>1860</v>
      </c>
      <c r="B354" s="27" t="n">
        <f aca="false">VLOOKUP(TOT!BW356,'FO - FACEOFFS %'!$A$3:$B$69,2)</f>
        <v>33</v>
      </c>
      <c r="C354" s="27" t="n">
        <f aca="false">IF((TOT!BU356+TOT!BV356)&lt;82,IF(B354&gt;60,60,B354),B354)</f>
        <v>33</v>
      </c>
      <c r="D354" s="27" t="n">
        <f aca="false">IF((TOT!BU356+TOT!BV356)&lt;41,IF(C354&gt;53,53,C354),C354)</f>
        <v>33</v>
      </c>
      <c r="E354" s="28"/>
    </row>
    <row r="355" customFormat="false" ht="13" hidden="false" customHeight="true" outlineLevel="0" collapsed="false">
      <c r="A355" s="17" t="s">
        <v>1864</v>
      </c>
      <c r="B355" s="27" t="n">
        <f aca="false">VLOOKUP(TOT!BW357,'FO - FACEOFFS %'!$A$3:$B$69,2)</f>
        <v>33</v>
      </c>
      <c r="C355" s="27" t="n">
        <f aca="false">IF((TOT!BU357+TOT!BV357)&lt;82,IF(B355&gt;60,60,B355),B355)</f>
        <v>33</v>
      </c>
      <c r="D355" s="27" t="n">
        <f aca="false">IF((TOT!BU357+TOT!BV357)&lt;41,IF(C355&gt;53,53,C355),C355)</f>
        <v>33</v>
      </c>
      <c r="E355" s="28"/>
    </row>
    <row r="356" customFormat="false" ht="13" hidden="false" customHeight="true" outlineLevel="0" collapsed="false">
      <c r="A356" s="17" t="s">
        <v>1868</v>
      </c>
      <c r="B356" s="27" t="n">
        <f aca="false">VLOOKUP(TOT!BW358,'FO - FACEOFFS %'!$A$3:$B$69,2)</f>
        <v>33</v>
      </c>
      <c r="C356" s="27" t="n">
        <f aca="false">IF((TOT!BU358+TOT!BV358)&lt;82,IF(B356&gt;60,60,B356),B356)</f>
        <v>33</v>
      </c>
      <c r="D356" s="27" t="n">
        <f aca="false">IF((TOT!BU358+TOT!BV358)&lt;41,IF(C356&gt;53,53,C356),C356)</f>
        <v>33</v>
      </c>
      <c r="E356" s="28"/>
    </row>
    <row r="357" customFormat="false" ht="13" hidden="false" customHeight="true" outlineLevel="0" collapsed="false">
      <c r="A357" s="17" t="s">
        <v>1874</v>
      </c>
      <c r="B357" s="27" t="n">
        <f aca="false">VLOOKUP(TOT!BW359,'FO - FACEOFFS %'!$A$3:$B$69,2)</f>
        <v>49</v>
      </c>
      <c r="C357" s="27" t="n">
        <f aca="false">IF((TOT!BU359+TOT!BV359)&lt;82,IF(B357&gt;60,60,B357),B357)</f>
        <v>49</v>
      </c>
      <c r="D357" s="27" t="n">
        <f aca="false">IF((TOT!BU359+TOT!BV359)&lt;41,IF(C357&gt;53,53,C357),C357)</f>
        <v>49</v>
      </c>
      <c r="E357" s="28"/>
    </row>
    <row r="358" customFormat="false" ht="13" hidden="false" customHeight="true" outlineLevel="0" collapsed="false">
      <c r="A358" s="17" t="s">
        <v>1877</v>
      </c>
      <c r="B358" s="27" t="n">
        <f aca="false">VLOOKUP(TOT!BW360,'FO - FACEOFFS %'!$A$3:$B$69,2)</f>
        <v>78</v>
      </c>
      <c r="C358" s="27" t="n">
        <f aca="false">IF((TOT!BU360+TOT!BV360)&lt;82,IF(B358&gt;60,60,B358),B358)</f>
        <v>60</v>
      </c>
      <c r="D358" s="27" t="n">
        <f aca="false">IF((TOT!BU360+TOT!BV360)&lt;41,IF(C358&gt;53,53,C358),C358)</f>
        <v>53</v>
      </c>
      <c r="E358" s="28"/>
    </row>
    <row r="359" customFormat="false" ht="13" hidden="false" customHeight="true" outlineLevel="0" collapsed="false">
      <c r="A359" s="17" t="s">
        <v>1881</v>
      </c>
      <c r="B359" s="27" t="n">
        <f aca="false">VLOOKUP(TOT!BW361,'FO - FACEOFFS %'!$A$3:$B$69,2)</f>
        <v>33</v>
      </c>
      <c r="C359" s="27" t="n">
        <f aca="false">IF((TOT!BU361+TOT!BV361)&lt;82,IF(B359&gt;60,60,B359),B359)</f>
        <v>33</v>
      </c>
      <c r="D359" s="27" t="n">
        <f aca="false">IF((TOT!BU361+TOT!BV361)&lt;41,IF(C359&gt;53,53,C359),C359)</f>
        <v>33</v>
      </c>
      <c r="E359" s="28"/>
    </row>
    <row r="360" customFormat="false" ht="13" hidden="false" customHeight="true" outlineLevel="0" collapsed="false">
      <c r="A360" s="17" t="s">
        <v>1887</v>
      </c>
      <c r="B360" s="27" t="n">
        <f aca="false">VLOOKUP(TOT!BW362,'FO - FACEOFFS %'!$A$3:$B$69,2)</f>
        <v>33</v>
      </c>
      <c r="C360" s="27" t="n">
        <f aca="false">IF((TOT!BU362+TOT!BV362)&lt;82,IF(B360&gt;60,60,B360),B360)</f>
        <v>33</v>
      </c>
      <c r="D360" s="27" t="n">
        <f aca="false">IF((TOT!BU362+TOT!BV362)&lt;41,IF(C360&gt;53,53,C360),C360)</f>
        <v>33</v>
      </c>
      <c r="E360" s="28"/>
    </row>
    <row r="361" customFormat="false" ht="13" hidden="false" customHeight="true" outlineLevel="0" collapsed="false">
      <c r="A361" s="17" t="s">
        <v>1891</v>
      </c>
      <c r="B361" s="27" t="n">
        <f aca="false">VLOOKUP(TOT!BW363,'FO - FACEOFFS %'!$A$3:$B$69,2)</f>
        <v>80</v>
      </c>
      <c r="C361" s="27" t="n">
        <f aca="false">IF((TOT!BU363+TOT!BV363)&lt;82,IF(B361&gt;60,60,B361),B361)</f>
        <v>80</v>
      </c>
      <c r="D361" s="27" t="n">
        <f aca="false">IF((TOT!BU363+TOT!BV363)&lt;41,IF(C361&gt;53,53,C361),C361)</f>
        <v>80</v>
      </c>
      <c r="E361" s="28"/>
    </row>
    <row r="362" customFormat="false" ht="13" hidden="false" customHeight="true" outlineLevel="0" collapsed="false">
      <c r="A362" s="17" t="s">
        <v>1895</v>
      </c>
      <c r="B362" s="27" t="n">
        <f aca="false">VLOOKUP(TOT!BW364,'FO - FACEOFFS %'!$A$3:$B$69,2)</f>
        <v>33</v>
      </c>
      <c r="C362" s="27" t="n">
        <f aca="false">IF((TOT!BU364+TOT!BV364)&lt;82,IF(B362&gt;60,60,B362),B362)</f>
        <v>33</v>
      </c>
      <c r="D362" s="27" t="n">
        <f aca="false">IF((TOT!BU364+TOT!BV364)&lt;41,IF(C362&gt;53,53,C362),C362)</f>
        <v>33</v>
      </c>
      <c r="E362" s="28"/>
    </row>
    <row r="363" customFormat="false" ht="13" hidden="false" customHeight="true" outlineLevel="0" collapsed="false">
      <c r="A363" s="17" t="s">
        <v>1897</v>
      </c>
      <c r="B363" s="27" t="n">
        <f aca="false">VLOOKUP(TOT!BW365,'FO - FACEOFFS %'!$A$3:$B$69,2)</f>
        <v>33</v>
      </c>
      <c r="C363" s="27" t="n">
        <f aca="false">IF((TOT!BU365+TOT!BV365)&lt;82,IF(B363&gt;60,60,B363),B363)</f>
        <v>33</v>
      </c>
      <c r="D363" s="27" t="n">
        <f aca="false">IF((TOT!BU365+TOT!BV365)&lt;41,IF(C363&gt;53,53,C363),C363)</f>
        <v>33</v>
      </c>
      <c r="E363" s="28"/>
    </row>
    <row r="364" customFormat="false" ht="13" hidden="false" customHeight="true" outlineLevel="0" collapsed="false">
      <c r="A364" s="17" t="s">
        <v>1902</v>
      </c>
      <c r="B364" s="27" t="n">
        <f aca="false">VLOOKUP(TOT!BW366,'FO - FACEOFFS %'!$A$3:$B$69,2)</f>
        <v>33</v>
      </c>
      <c r="C364" s="27" t="n">
        <f aca="false">IF((TOT!BU366+TOT!BV366)&lt;82,IF(B364&gt;60,60,B364),B364)</f>
        <v>33</v>
      </c>
      <c r="D364" s="27" t="n">
        <f aca="false">IF((TOT!BU366+TOT!BV366)&lt;41,IF(C364&gt;53,53,C364),C364)</f>
        <v>33</v>
      </c>
      <c r="E364" s="28"/>
    </row>
    <row r="365" customFormat="false" ht="13" hidden="false" customHeight="true" outlineLevel="0" collapsed="false">
      <c r="A365" s="17" t="s">
        <v>1907</v>
      </c>
      <c r="B365" s="27" t="n">
        <f aca="false">VLOOKUP(TOT!BW367,'FO - FACEOFFS %'!$A$3:$B$69,2)</f>
        <v>33</v>
      </c>
      <c r="C365" s="27" t="n">
        <f aca="false">IF((TOT!BU367+TOT!BV367)&lt;82,IF(B365&gt;60,60,B365),B365)</f>
        <v>33</v>
      </c>
      <c r="D365" s="27" t="n">
        <f aca="false">IF((TOT!BU367+TOT!BV367)&lt;41,IF(C365&gt;53,53,C365),C365)</f>
        <v>33</v>
      </c>
      <c r="E365" s="28"/>
    </row>
    <row r="366" customFormat="false" ht="13" hidden="false" customHeight="true" outlineLevel="0" collapsed="false">
      <c r="A366" s="17" t="s">
        <v>1912</v>
      </c>
      <c r="B366" s="27" t="n">
        <f aca="false">VLOOKUP(TOT!BW368,'FO - FACEOFFS %'!$A$3:$B$69,2)</f>
        <v>99</v>
      </c>
      <c r="C366" s="27" t="n">
        <f aca="false">IF((TOT!BU368+TOT!BV368)&lt;82,IF(B366&gt;60,60,B366),B366)</f>
        <v>60</v>
      </c>
      <c r="D366" s="27" t="n">
        <f aca="false">IF((TOT!BU368+TOT!BV368)&lt;41,IF(C366&gt;53,53,C366),C366)</f>
        <v>53</v>
      </c>
      <c r="E366" s="28"/>
    </row>
    <row r="367" customFormat="false" ht="13" hidden="false" customHeight="true" outlineLevel="0" collapsed="false">
      <c r="A367" s="17" t="s">
        <v>1918</v>
      </c>
      <c r="B367" s="27" t="n">
        <f aca="false">VLOOKUP(TOT!BW369,'FO - FACEOFFS %'!$A$3:$B$69,2)</f>
        <v>33</v>
      </c>
      <c r="C367" s="27" t="n">
        <f aca="false">IF((TOT!BU369+TOT!BV369)&lt;82,IF(B367&gt;60,60,B367),B367)</f>
        <v>33</v>
      </c>
      <c r="D367" s="27" t="n">
        <f aca="false">IF((TOT!BU369+TOT!BV369)&lt;41,IF(C367&gt;53,53,C367),C367)</f>
        <v>33</v>
      </c>
      <c r="E367" s="28"/>
    </row>
    <row r="368" customFormat="false" ht="13" hidden="false" customHeight="true" outlineLevel="0" collapsed="false">
      <c r="A368" s="17" t="s">
        <v>1923</v>
      </c>
      <c r="B368" s="27" t="n">
        <f aca="false">VLOOKUP(TOT!BW370,'FO - FACEOFFS %'!$A$3:$B$69,2)</f>
        <v>36</v>
      </c>
      <c r="C368" s="27" t="n">
        <f aca="false">IF((TOT!BU370+TOT!BV370)&lt;82,IF(B368&gt;60,60,B368),B368)</f>
        <v>36</v>
      </c>
      <c r="D368" s="27" t="n">
        <f aca="false">IF((TOT!BU370+TOT!BV370)&lt;41,IF(C368&gt;53,53,C368),C368)</f>
        <v>36</v>
      </c>
      <c r="E368" s="28"/>
    </row>
    <row r="369" customFormat="false" ht="13" hidden="false" customHeight="true" outlineLevel="0" collapsed="false">
      <c r="A369" s="17" t="s">
        <v>1926</v>
      </c>
      <c r="B369" s="27" t="n">
        <f aca="false">VLOOKUP(TOT!BW371,'FO - FACEOFFS %'!$A$3:$B$69,2)</f>
        <v>33</v>
      </c>
      <c r="C369" s="27" t="n">
        <f aca="false">IF((TOT!BU371+TOT!BV371)&lt;82,IF(B369&gt;60,60,B369),B369)</f>
        <v>33</v>
      </c>
      <c r="D369" s="27" t="n">
        <f aca="false">IF((TOT!BU371+TOT!BV371)&lt;41,IF(C369&gt;53,53,C369),C369)</f>
        <v>33</v>
      </c>
      <c r="E369" s="28"/>
    </row>
    <row r="370" customFormat="false" ht="13" hidden="false" customHeight="true" outlineLevel="0" collapsed="false">
      <c r="A370" s="17" t="s">
        <v>1929</v>
      </c>
      <c r="B370" s="27" t="n">
        <f aca="false">VLOOKUP(TOT!BW372,'FO - FACEOFFS %'!$A$3:$B$69,2)</f>
        <v>33</v>
      </c>
      <c r="C370" s="27" t="n">
        <f aca="false">IF((TOT!BU372+TOT!BV372)&lt;82,IF(B370&gt;60,60,B370),B370)</f>
        <v>33</v>
      </c>
      <c r="D370" s="27" t="n">
        <f aca="false">IF((TOT!BU372+TOT!BV372)&lt;41,IF(C370&gt;53,53,C370),C370)</f>
        <v>33</v>
      </c>
      <c r="E370" s="28"/>
    </row>
    <row r="371" customFormat="false" ht="13" hidden="false" customHeight="true" outlineLevel="0" collapsed="false">
      <c r="A371" s="17" t="s">
        <v>1933</v>
      </c>
      <c r="B371" s="27" t="n">
        <f aca="false">VLOOKUP(TOT!BW373,'FO - FACEOFFS %'!$A$3:$B$69,2)</f>
        <v>37</v>
      </c>
      <c r="C371" s="27" t="n">
        <f aca="false">IF((TOT!BU373+TOT!BV373)&lt;82,IF(B371&gt;60,60,B371),B371)</f>
        <v>37</v>
      </c>
      <c r="D371" s="27" t="n">
        <f aca="false">IF((TOT!BU373+TOT!BV373)&lt;41,IF(C371&gt;53,53,C371),C371)</f>
        <v>37</v>
      </c>
      <c r="E371" s="28"/>
    </row>
    <row r="372" customFormat="false" ht="13" hidden="false" customHeight="true" outlineLevel="0" collapsed="false">
      <c r="A372" s="17" t="s">
        <v>1939</v>
      </c>
      <c r="B372" s="27" t="n">
        <f aca="false">VLOOKUP(TOT!BW374,'FO - FACEOFFS %'!$A$3:$B$69,2)</f>
        <v>33</v>
      </c>
      <c r="C372" s="27" t="n">
        <f aca="false">IF((TOT!BU374+TOT!BV374)&lt;82,IF(B372&gt;60,60,B372),B372)</f>
        <v>33</v>
      </c>
      <c r="D372" s="27" t="n">
        <f aca="false">IF((TOT!BU374+TOT!BV374)&lt;41,IF(C372&gt;53,53,C372),C372)</f>
        <v>33</v>
      </c>
      <c r="E372" s="28"/>
    </row>
    <row r="373" customFormat="false" ht="13" hidden="false" customHeight="true" outlineLevel="0" collapsed="false">
      <c r="A373" s="17" t="s">
        <v>1943</v>
      </c>
      <c r="B373" s="27" t="n">
        <f aca="false">VLOOKUP(TOT!BW375,'FO - FACEOFFS %'!$A$3:$B$69,2)</f>
        <v>65</v>
      </c>
      <c r="C373" s="27" t="n">
        <f aca="false">IF((TOT!BU375+TOT!BV375)&lt;82,IF(B373&gt;60,60,B373),B373)</f>
        <v>65</v>
      </c>
      <c r="D373" s="27" t="n">
        <f aca="false">IF((TOT!BU375+TOT!BV375)&lt;41,IF(C373&gt;53,53,C373),C373)</f>
        <v>65</v>
      </c>
      <c r="E373" s="28"/>
    </row>
    <row r="374" customFormat="false" ht="13" hidden="false" customHeight="true" outlineLevel="0" collapsed="false">
      <c r="A374" s="17" t="s">
        <v>1947</v>
      </c>
      <c r="B374" s="27" t="n">
        <f aca="false">VLOOKUP(TOT!BW376,'FO - FACEOFFS %'!$A$3:$B$69,2)</f>
        <v>33</v>
      </c>
      <c r="C374" s="27" t="n">
        <f aca="false">IF((TOT!BU376+TOT!BV376)&lt;82,IF(B374&gt;60,60,B374),B374)</f>
        <v>33</v>
      </c>
      <c r="D374" s="27" t="n">
        <f aca="false">IF((TOT!BU376+TOT!BV376)&lt;41,IF(C374&gt;53,53,C374),C374)</f>
        <v>33</v>
      </c>
      <c r="E374" s="28"/>
    </row>
    <row r="375" customFormat="false" ht="13" hidden="false" customHeight="true" outlineLevel="0" collapsed="false">
      <c r="A375" s="17" t="s">
        <v>1951</v>
      </c>
      <c r="B375" s="27" t="n">
        <f aca="false">VLOOKUP(TOT!BW377,'FO - FACEOFFS %'!$A$3:$B$69,2)</f>
        <v>95</v>
      </c>
      <c r="C375" s="27" t="n">
        <f aca="false">IF((TOT!BU377+TOT!BV377)&lt;82,IF(B375&gt;60,60,B375),B375)</f>
        <v>60</v>
      </c>
      <c r="D375" s="27" t="n">
        <f aca="false">IF((TOT!BU377+TOT!BV377)&lt;41,IF(C375&gt;53,53,C375),C375)</f>
        <v>60</v>
      </c>
      <c r="E375" s="28"/>
    </row>
    <row r="376" customFormat="false" ht="13" hidden="false" customHeight="true" outlineLevel="0" collapsed="false">
      <c r="A376" s="17" t="s">
        <v>1954</v>
      </c>
      <c r="B376" s="27" t="n">
        <f aca="false">VLOOKUP(TOT!BW378,'FO - FACEOFFS %'!$A$3:$B$69,2)</f>
        <v>91</v>
      </c>
      <c r="C376" s="27" t="n">
        <f aca="false">IF((TOT!BU378+TOT!BV378)&lt;82,IF(B376&gt;60,60,B376),B376)</f>
        <v>91</v>
      </c>
      <c r="D376" s="27" t="n">
        <f aca="false">IF((TOT!BU378+TOT!BV378)&lt;41,IF(C376&gt;53,53,C376),C376)</f>
        <v>91</v>
      </c>
      <c r="E376" s="28"/>
    </row>
    <row r="377" customFormat="false" ht="13" hidden="false" customHeight="true" outlineLevel="0" collapsed="false">
      <c r="A377" s="17" t="s">
        <v>1958</v>
      </c>
      <c r="B377" s="27" t="n">
        <f aca="false">VLOOKUP(TOT!BW379,'FO - FACEOFFS %'!$A$3:$B$69,2)</f>
        <v>33</v>
      </c>
      <c r="C377" s="27" t="n">
        <f aca="false">IF((TOT!BU379+TOT!BV379)&lt;82,IF(B377&gt;60,60,B377),B377)</f>
        <v>33</v>
      </c>
      <c r="D377" s="27" t="n">
        <f aca="false">IF((TOT!BU379+TOT!BV379)&lt;41,IF(C377&gt;53,53,C377),C377)</f>
        <v>33</v>
      </c>
      <c r="E377" s="28"/>
    </row>
    <row r="378" customFormat="false" ht="13" hidden="false" customHeight="true" outlineLevel="0" collapsed="false">
      <c r="A378" s="17" t="s">
        <v>1961</v>
      </c>
      <c r="B378" s="27" t="n">
        <f aca="false">VLOOKUP(TOT!BW380,'FO - FACEOFFS %'!$A$3:$B$69,2)</f>
        <v>96</v>
      </c>
      <c r="C378" s="27" t="n">
        <f aca="false">IF((TOT!BU380+TOT!BV380)&lt;82,IF(B378&gt;60,60,B378),B378)</f>
        <v>96</v>
      </c>
      <c r="D378" s="27" t="n">
        <f aca="false">IF((TOT!BU380+TOT!BV380)&lt;41,IF(C378&gt;53,53,C378),C378)</f>
        <v>96</v>
      </c>
      <c r="E378" s="28"/>
    </row>
    <row r="379" customFormat="false" ht="13" hidden="false" customHeight="true" outlineLevel="0" collapsed="false">
      <c r="A379" s="17" t="s">
        <v>1965</v>
      </c>
      <c r="B379" s="27" t="n">
        <f aca="false">VLOOKUP(TOT!BW381,'FO - FACEOFFS %'!$A$3:$B$69,2)</f>
        <v>33</v>
      </c>
      <c r="C379" s="27" t="n">
        <f aca="false">IF((TOT!BU381+TOT!BV381)&lt;82,IF(B379&gt;60,60,B379),B379)</f>
        <v>33</v>
      </c>
      <c r="D379" s="27" t="n">
        <f aca="false">IF((TOT!BU381+TOT!BV381)&lt;41,IF(C379&gt;53,53,C379),C379)</f>
        <v>33</v>
      </c>
      <c r="E379" s="28"/>
    </row>
    <row r="380" customFormat="false" ht="13" hidden="false" customHeight="true" outlineLevel="0" collapsed="false">
      <c r="A380" s="17" t="s">
        <v>1970</v>
      </c>
      <c r="B380" s="27" t="n">
        <f aca="false">VLOOKUP(TOT!BW382,'FO - FACEOFFS %'!$A$3:$B$69,2)</f>
        <v>33</v>
      </c>
      <c r="C380" s="27" t="n">
        <f aca="false">IF((TOT!BU382+TOT!BV382)&lt;82,IF(B380&gt;60,60,B380),B380)</f>
        <v>33</v>
      </c>
      <c r="D380" s="27" t="n">
        <f aca="false">IF((TOT!BU382+TOT!BV382)&lt;41,IF(C380&gt;53,53,C380),C380)</f>
        <v>33</v>
      </c>
      <c r="E380" s="28"/>
    </row>
    <row r="381" customFormat="false" ht="13" hidden="false" customHeight="true" outlineLevel="0" collapsed="false">
      <c r="A381" s="17" t="s">
        <v>1975</v>
      </c>
      <c r="B381" s="27" t="n">
        <f aca="false">VLOOKUP(TOT!BW383,'FO - FACEOFFS %'!$A$3:$B$69,2)</f>
        <v>33</v>
      </c>
      <c r="C381" s="27" t="n">
        <f aca="false">IF((TOT!BU383+TOT!BV383)&lt;82,IF(B381&gt;60,60,B381),B381)</f>
        <v>33</v>
      </c>
      <c r="D381" s="27" t="n">
        <f aca="false">IF((TOT!BU383+TOT!BV383)&lt;41,IF(C381&gt;53,53,C381),C381)</f>
        <v>33</v>
      </c>
      <c r="E381" s="28"/>
    </row>
    <row r="382" customFormat="false" ht="13" hidden="false" customHeight="true" outlineLevel="0" collapsed="false">
      <c r="A382" s="17" t="s">
        <v>1978</v>
      </c>
      <c r="B382" s="27" t="n">
        <f aca="false">VLOOKUP(TOT!BW384,'FO - FACEOFFS %'!$A$3:$B$69,2)</f>
        <v>75</v>
      </c>
      <c r="C382" s="27" t="n">
        <f aca="false">IF((TOT!BU384+TOT!BV384)&lt;82,IF(B382&gt;60,60,B382),B382)</f>
        <v>75</v>
      </c>
      <c r="D382" s="27" t="n">
        <f aca="false">IF((TOT!BU384+TOT!BV384)&lt;41,IF(C382&gt;53,53,C382),C382)</f>
        <v>75</v>
      </c>
      <c r="E382" s="28"/>
    </row>
    <row r="383" customFormat="false" ht="13" hidden="false" customHeight="true" outlineLevel="0" collapsed="false">
      <c r="A383" s="17" t="s">
        <v>1982</v>
      </c>
      <c r="B383" s="27" t="n">
        <f aca="false">VLOOKUP(TOT!BW385,'FO - FACEOFFS %'!$A$3:$B$69,2)</f>
        <v>60</v>
      </c>
      <c r="C383" s="27" t="n">
        <f aca="false">IF((TOT!BU385+TOT!BV385)&lt;82,IF(B383&gt;60,60,B383),B383)</f>
        <v>60</v>
      </c>
      <c r="D383" s="27" t="n">
        <f aca="false">IF((TOT!BU385+TOT!BV385)&lt;41,IF(C383&gt;53,53,C383),C383)</f>
        <v>53</v>
      </c>
      <c r="E383" s="28"/>
    </row>
    <row r="384" customFormat="false" ht="13" hidden="false" customHeight="true" outlineLevel="0" collapsed="false">
      <c r="A384" s="17" t="s">
        <v>1986</v>
      </c>
      <c r="B384" s="27" t="n">
        <f aca="false">VLOOKUP(TOT!BW386,'FO - FACEOFFS %'!$A$3:$B$69,2)</f>
        <v>91</v>
      </c>
      <c r="C384" s="27" t="n">
        <f aca="false">IF((TOT!BU386+TOT!BV386)&lt;82,IF(B384&gt;60,60,B384),B384)</f>
        <v>91</v>
      </c>
      <c r="D384" s="27" t="n">
        <f aca="false">IF((TOT!BU386+TOT!BV386)&lt;41,IF(C384&gt;53,53,C384),C384)</f>
        <v>91</v>
      </c>
      <c r="E384" s="28"/>
    </row>
    <row r="385" customFormat="false" ht="13" hidden="false" customHeight="true" outlineLevel="0" collapsed="false">
      <c r="A385" s="17" t="s">
        <v>1989</v>
      </c>
      <c r="B385" s="27" t="n">
        <f aca="false">VLOOKUP(TOT!BW387,'FO - FACEOFFS %'!$A$3:$B$69,2)</f>
        <v>33</v>
      </c>
      <c r="C385" s="27" t="n">
        <f aca="false">IF((TOT!BU387+TOT!BV387)&lt;82,IF(B385&gt;60,60,B385),B385)</f>
        <v>33</v>
      </c>
      <c r="D385" s="27" t="n">
        <f aca="false">IF((TOT!BU387+TOT!BV387)&lt;41,IF(C385&gt;53,53,C385),C385)</f>
        <v>33</v>
      </c>
      <c r="E385" s="28"/>
    </row>
    <row r="386" customFormat="false" ht="13" hidden="false" customHeight="true" outlineLevel="0" collapsed="false">
      <c r="A386" s="17" t="s">
        <v>1992</v>
      </c>
      <c r="B386" s="27" t="n">
        <f aca="false">VLOOKUP(TOT!BW388,'FO - FACEOFFS %'!$A$3:$B$69,2)</f>
        <v>48</v>
      </c>
      <c r="C386" s="27" t="n">
        <f aca="false">IF((TOT!BU388+TOT!BV388)&lt;82,IF(B386&gt;60,60,B386),B386)</f>
        <v>48</v>
      </c>
      <c r="D386" s="27" t="n">
        <f aca="false">IF((TOT!BU388+TOT!BV388)&lt;41,IF(C386&gt;53,53,C386),C386)</f>
        <v>48</v>
      </c>
      <c r="E386" s="28"/>
    </row>
    <row r="387" customFormat="false" ht="13" hidden="false" customHeight="true" outlineLevel="0" collapsed="false">
      <c r="A387" s="17" t="s">
        <v>1995</v>
      </c>
      <c r="B387" s="27" t="n">
        <f aca="false">VLOOKUP(TOT!BW389,'FO - FACEOFFS %'!$A$3:$B$69,2)</f>
        <v>99</v>
      </c>
      <c r="C387" s="27" t="n">
        <f aca="false">IF((TOT!BU389+TOT!BV389)&lt;82,IF(B387&gt;60,60,B387),B387)</f>
        <v>60</v>
      </c>
      <c r="D387" s="27" t="n">
        <f aca="false">IF((TOT!BU389+TOT!BV389)&lt;41,IF(C387&gt;53,53,C387),C387)</f>
        <v>53</v>
      </c>
      <c r="E387" s="28"/>
    </row>
    <row r="388" customFormat="false" ht="13" hidden="false" customHeight="true" outlineLevel="0" collapsed="false">
      <c r="A388" s="17" t="s">
        <v>2000</v>
      </c>
      <c r="B388" s="27" t="n">
        <f aca="false">VLOOKUP(TOT!BW390,'FO - FACEOFFS %'!$A$3:$B$69,2)</f>
        <v>33</v>
      </c>
      <c r="C388" s="27" t="n">
        <f aca="false">IF((TOT!BU390+TOT!BV390)&lt;82,IF(B388&gt;60,60,B388),B388)</f>
        <v>33</v>
      </c>
      <c r="D388" s="27" t="n">
        <f aca="false">IF((TOT!BU390+TOT!BV390)&lt;41,IF(C388&gt;53,53,C388),C388)</f>
        <v>33</v>
      </c>
      <c r="E388" s="28"/>
    </row>
    <row r="389" customFormat="false" ht="13" hidden="false" customHeight="true" outlineLevel="0" collapsed="false">
      <c r="A389" s="17" t="s">
        <v>2004</v>
      </c>
      <c r="B389" s="27" t="n">
        <f aca="false">VLOOKUP(TOT!BW391,'FO - FACEOFFS %'!$A$3:$B$69,2)</f>
        <v>33</v>
      </c>
      <c r="C389" s="27" t="n">
        <f aca="false">IF((TOT!BU391+TOT!BV391)&lt;82,IF(B389&gt;60,60,B389),B389)</f>
        <v>33</v>
      </c>
      <c r="D389" s="27" t="n">
        <f aca="false">IF((TOT!BU391+TOT!BV391)&lt;41,IF(C389&gt;53,53,C389),C389)</f>
        <v>33</v>
      </c>
      <c r="E389" s="28"/>
    </row>
    <row r="390" customFormat="false" ht="13" hidden="false" customHeight="true" outlineLevel="0" collapsed="false">
      <c r="A390" s="17" t="s">
        <v>2009</v>
      </c>
      <c r="B390" s="27" t="n">
        <f aca="false">VLOOKUP(TOT!BW392,'FO - FACEOFFS %'!$A$3:$B$69,2)</f>
        <v>44</v>
      </c>
      <c r="C390" s="27" t="n">
        <f aca="false">IF((TOT!BU392+TOT!BV392)&lt;82,IF(B390&gt;60,60,B390),B390)</f>
        <v>44</v>
      </c>
      <c r="D390" s="27" t="n">
        <f aca="false">IF((TOT!BU392+TOT!BV392)&lt;41,IF(C390&gt;53,53,C390),C390)</f>
        <v>44</v>
      </c>
      <c r="E390" s="28"/>
    </row>
    <row r="391" customFormat="false" ht="13" hidden="false" customHeight="true" outlineLevel="0" collapsed="false">
      <c r="A391" s="17" t="s">
        <v>2013</v>
      </c>
      <c r="B391" s="27" t="n">
        <f aca="false">VLOOKUP(TOT!BW393,'FO - FACEOFFS %'!$A$3:$B$69,2)</f>
        <v>38</v>
      </c>
      <c r="C391" s="27" t="n">
        <f aca="false">IF((TOT!BU393+TOT!BV393)&lt;82,IF(B391&gt;60,60,B391),B391)</f>
        <v>38</v>
      </c>
      <c r="D391" s="27" t="n">
        <f aca="false">IF((TOT!BU393+TOT!BV393)&lt;41,IF(C391&gt;53,53,C391),C391)</f>
        <v>38</v>
      </c>
      <c r="E391" s="28"/>
    </row>
    <row r="392" customFormat="false" ht="13" hidden="false" customHeight="true" outlineLevel="0" collapsed="false">
      <c r="A392" s="17" t="s">
        <v>2017</v>
      </c>
      <c r="B392" s="27" t="n">
        <f aca="false">VLOOKUP(TOT!BW394,'FO - FACEOFFS %'!$A$3:$B$69,2)</f>
        <v>59</v>
      </c>
      <c r="C392" s="27" t="n">
        <f aca="false">IF((TOT!BU394+TOT!BV394)&lt;82,IF(B392&gt;60,60,B392),B392)</f>
        <v>59</v>
      </c>
      <c r="D392" s="27" t="n">
        <f aca="false">IF((TOT!BU394+TOT!BV394)&lt;41,IF(C392&gt;53,53,C392),C392)</f>
        <v>53</v>
      </c>
      <c r="E392" s="28"/>
    </row>
    <row r="393" customFormat="false" ht="13" hidden="false" customHeight="true" outlineLevel="0" collapsed="false">
      <c r="A393" s="17" t="s">
        <v>2020</v>
      </c>
      <c r="B393" s="27" t="n">
        <f aca="false">VLOOKUP(TOT!BW395,'FO - FACEOFFS %'!$A$3:$B$69,2)</f>
        <v>58</v>
      </c>
      <c r="C393" s="27" t="n">
        <f aca="false">IF((TOT!BU395+TOT!BV395)&lt;82,IF(B393&gt;60,60,B393),B393)</f>
        <v>58</v>
      </c>
      <c r="D393" s="27" t="n">
        <f aca="false">IF((TOT!BU395+TOT!BV395)&lt;41,IF(C393&gt;53,53,C393),C393)</f>
        <v>58</v>
      </c>
      <c r="E393" s="28"/>
    </row>
    <row r="394" customFormat="false" ht="13" hidden="false" customHeight="true" outlineLevel="0" collapsed="false">
      <c r="A394" s="17" t="s">
        <v>2026</v>
      </c>
      <c r="B394" s="27" t="n">
        <f aca="false">VLOOKUP(TOT!BW396,'FO - FACEOFFS %'!$A$3:$B$69,2)</f>
        <v>33</v>
      </c>
      <c r="C394" s="27" t="n">
        <f aca="false">IF((TOT!BU396+TOT!BV396)&lt;82,IF(B394&gt;60,60,B394),B394)</f>
        <v>33</v>
      </c>
      <c r="D394" s="27" t="n">
        <f aca="false">IF((TOT!BU396+TOT!BV396)&lt;41,IF(C394&gt;53,53,C394),C394)</f>
        <v>33</v>
      </c>
      <c r="E394" s="28"/>
    </row>
    <row r="395" customFormat="false" ht="13" hidden="false" customHeight="true" outlineLevel="0" collapsed="false">
      <c r="A395" s="17" t="s">
        <v>2029</v>
      </c>
      <c r="B395" s="27" t="n">
        <f aca="false">VLOOKUP(TOT!BW397,'FO - FACEOFFS %'!$A$3:$B$69,2)</f>
        <v>33</v>
      </c>
      <c r="C395" s="27" t="n">
        <f aca="false">IF((TOT!BU397+TOT!BV397)&lt;82,IF(B395&gt;60,60,B395),B395)</f>
        <v>33</v>
      </c>
      <c r="D395" s="27" t="n">
        <f aca="false">IF((TOT!BU397+TOT!BV397)&lt;41,IF(C395&gt;53,53,C395),C395)</f>
        <v>33</v>
      </c>
      <c r="E395" s="28"/>
    </row>
    <row r="396" customFormat="false" ht="13" hidden="false" customHeight="true" outlineLevel="0" collapsed="false">
      <c r="A396" s="17" t="s">
        <v>2034</v>
      </c>
      <c r="B396" s="27" t="n">
        <f aca="false">VLOOKUP(TOT!BW398,'FO - FACEOFFS %'!$A$3:$B$69,2)</f>
        <v>88</v>
      </c>
      <c r="C396" s="27" t="n">
        <f aca="false">IF((TOT!BU398+TOT!BV398)&lt;82,IF(B396&gt;60,60,B396),B396)</f>
        <v>88</v>
      </c>
      <c r="D396" s="27" t="n">
        <f aca="false">IF((TOT!BU398+TOT!BV398)&lt;41,IF(C396&gt;53,53,C396),C396)</f>
        <v>88</v>
      </c>
      <c r="E396" s="28"/>
    </row>
    <row r="397" customFormat="false" ht="13" hidden="false" customHeight="true" outlineLevel="0" collapsed="false">
      <c r="A397" s="17" t="s">
        <v>2037</v>
      </c>
      <c r="B397" s="27" t="n">
        <f aca="false">VLOOKUP(TOT!BW399,'FO - FACEOFFS %'!$A$3:$B$69,2)</f>
        <v>78</v>
      </c>
      <c r="C397" s="27" t="n">
        <f aca="false">IF((TOT!BU399+TOT!BV399)&lt;82,IF(B397&gt;60,60,B397),B397)</f>
        <v>78</v>
      </c>
      <c r="D397" s="27" t="n">
        <f aca="false">IF((TOT!BU399+TOT!BV399)&lt;41,IF(C397&gt;53,53,C397),C397)</f>
        <v>78</v>
      </c>
      <c r="E397" s="28"/>
    </row>
    <row r="398" customFormat="false" ht="13" hidden="false" customHeight="true" outlineLevel="0" collapsed="false">
      <c r="A398" s="17" t="s">
        <v>2040</v>
      </c>
      <c r="B398" s="27" t="n">
        <f aca="false">VLOOKUP(TOT!BW400,'FO - FACEOFFS %'!$A$3:$B$69,2)</f>
        <v>58</v>
      </c>
      <c r="C398" s="27" t="n">
        <f aca="false">IF((TOT!BU400+TOT!BV400)&lt;82,IF(B398&gt;60,60,B398),B398)</f>
        <v>58</v>
      </c>
      <c r="D398" s="27" t="n">
        <f aca="false">IF((TOT!BU400+TOT!BV400)&lt;41,IF(C398&gt;53,53,C398),C398)</f>
        <v>53</v>
      </c>
      <c r="E398" s="28"/>
    </row>
    <row r="399" customFormat="false" ht="13" hidden="false" customHeight="true" outlineLevel="0" collapsed="false">
      <c r="A399" s="17" t="s">
        <v>2044</v>
      </c>
      <c r="B399" s="27" t="n">
        <f aca="false">VLOOKUP(TOT!BW401,'FO - FACEOFFS %'!$A$3:$B$69,2)</f>
        <v>33</v>
      </c>
      <c r="C399" s="27" t="n">
        <f aca="false">IF((TOT!BU401+TOT!BV401)&lt;82,IF(B399&gt;60,60,B399),B399)</f>
        <v>33</v>
      </c>
      <c r="D399" s="27" t="n">
        <f aca="false">IF((TOT!BU401+TOT!BV401)&lt;41,IF(C399&gt;53,53,C399),C399)</f>
        <v>33</v>
      </c>
      <c r="E399" s="28"/>
    </row>
    <row r="400" customFormat="false" ht="13" hidden="false" customHeight="true" outlineLevel="0" collapsed="false">
      <c r="A400" s="17" t="s">
        <v>2048</v>
      </c>
      <c r="B400" s="27" t="n">
        <f aca="false">VLOOKUP(TOT!BW402,'FO - FACEOFFS %'!$A$3:$B$69,2)</f>
        <v>46</v>
      </c>
      <c r="C400" s="27" t="n">
        <f aca="false">IF((TOT!BU402+TOT!BV402)&lt;82,IF(B400&gt;60,60,B400),B400)</f>
        <v>46</v>
      </c>
      <c r="D400" s="27" t="n">
        <f aca="false">IF((TOT!BU402+TOT!BV402)&lt;41,IF(C400&gt;53,53,C400),C400)</f>
        <v>46</v>
      </c>
      <c r="E400" s="28"/>
    </row>
    <row r="401" customFormat="false" ht="13" hidden="false" customHeight="true" outlineLevel="0" collapsed="false">
      <c r="A401" s="17" t="s">
        <v>2051</v>
      </c>
      <c r="B401" s="27" t="n">
        <f aca="false">VLOOKUP(TOT!BW403,'FO - FACEOFFS %'!$A$3:$B$69,2)</f>
        <v>33</v>
      </c>
      <c r="C401" s="27" t="n">
        <f aca="false">IF((TOT!BU403+TOT!BV403)&lt;82,IF(B401&gt;60,60,B401),B401)</f>
        <v>33</v>
      </c>
      <c r="D401" s="27" t="n">
        <f aca="false">IF((TOT!BU403+TOT!BV403)&lt;41,IF(C401&gt;53,53,C401),C401)</f>
        <v>33</v>
      </c>
      <c r="E401" s="28"/>
    </row>
    <row r="402" customFormat="false" ht="13" hidden="false" customHeight="true" outlineLevel="0" collapsed="false">
      <c r="A402" s="17" t="s">
        <v>2054</v>
      </c>
      <c r="B402" s="27" t="n">
        <f aca="false">VLOOKUP(TOT!BW404,'FO - FACEOFFS %'!$A$3:$B$69,2)</f>
        <v>57</v>
      </c>
      <c r="C402" s="27" t="n">
        <f aca="false">IF((TOT!BU404+TOT!BV404)&lt;82,IF(B402&gt;60,60,B402),B402)</f>
        <v>57</v>
      </c>
      <c r="D402" s="27" t="n">
        <f aca="false">IF((TOT!BU404+TOT!BV404)&lt;41,IF(C402&gt;53,53,C402),C402)</f>
        <v>57</v>
      </c>
      <c r="E402" s="28"/>
    </row>
    <row r="403" customFormat="false" ht="13" hidden="false" customHeight="true" outlineLevel="0" collapsed="false">
      <c r="A403" s="17" t="s">
        <v>2058</v>
      </c>
      <c r="B403" s="27" t="n">
        <f aca="false">VLOOKUP(TOT!BW405,'FO - FACEOFFS %'!$A$3:$B$69,2)</f>
        <v>87</v>
      </c>
      <c r="C403" s="27" t="n">
        <f aca="false">IF((TOT!BU405+TOT!BV405)&lt;82,IF(B403&gt;60,60,B403),B403)</f>
        <v>87</v>
      </c>
      <c r="D403" s="27" t="n">
        <f aca="false">IF((TOT!BU405+TOT!BV405)&lt;41,IF(C403&gt;53,53,C403),C403)</f>
        <v>87</v>
      </c>
      <c r="E403" s="28"/>
    </row>
    <row r="404" customFormat="false" ht="13" hidden="false" customHeight="true" outlineLevel="0" collapsed="false">
      <c r="A404" s="17" t="s">
        <v>2062</v>
      </c>
      <c r="B404" s="27" t="n">
        <f aca="false">VLOOKUP(TOT!BW406,'FO - FACEOFFS %'!$A$3:$B$69,2)</f>
        <v>33</v>
      </c>
      <c r="C404" s="27" t="n">
        <f aca="false">IF((TOT!BU406+TOT!BV406)&lt;82,IF(B404&gt;60,60,B404),B404)</f>
        <v>33</v>
      </c>
      <c r="D404" s="27" t="n">
        <f aca="false">IF((TOT!BU406+TOT!BV406)&lt;41,IF(C404&gt;53,53,C404),C404)</f>
        <v>33</v>
      </c>
      <c r="E404" s="28"/>
    </row>
    <row r="405" customFormat="false" ht="13" hidden="false" customHeight="true" outlineLevel="0" collapsed="false">
      <c r="A405" s="17" t="s">
        <v>2066</v>
      </c>
      <c r="B405" s="27" t="n">
        <f aca="false">VLOOKUP(TOT!BW407,'FO - FACEOFFS %'!$A$3:$B$69,2)</f>
        <v>33</v>
      </c>
      <c r="C405" s="27" t="n">
        <f aca="false">IF((TOT!BU407+TOT!BV407)&lt;82,IF(B405&gt;60,60,B405),B405)</f>
        <v>33</v>
      </c>
      <c r="D405" s="27" t="n">
        <f aca="false">IF((TOT!BU407+TOT!BV407)&lt;41,IF(C405&gt;53,53,C405),C405)</f>
        <v>33</v>
      </c>
      <c r="E405" s="28"/>
    </row>
    <row r="406" customFormat="false" ht="13" hidden="false" customHeight="true" outlineLevel="0" collapsed="false">
      <c r="A406" s="17" t="s">
        <v>2069</v>
      </c>
      <c r="B406" s="27" t="n">
        <f aca="false">VLOOKUP(TOT!BW408,'FO - FACEOFFS %'!$A$3:$B$69,2)</f>
        <v>70</v>
      </c>
      <c r="C406" s="27" t="n">
        <f aca="false">IF((TOT!BU408+TOT!BV408)&lt;82,IF(B406&gt;60,60,B406),B406)</f>
        <v>60</v>
      </c>
      <c r="D406" s="27" t="n">
        <f aca="false">IF((TOT!BU408+TOT!BV408)&lt;41,IF(C406&gt;53,53,C406),C406)</f>
        <v>53</v>
      </c>
      <c r="E406" s="28"/>
    </row>
    <row r="407" customFormat="false" ht="13" hidden="false" customHeight="true" outlineLevel="0" collapsed="false">
      <c r="A407" s="17" t="s">
        <v>2072</v>
      </c>
      <c r="B407" s="27" t="n">
        <f aca="false">VLOOKUP(TOT!BW409,'FO - FACEOFFS %'!$A$3:$B$69,2)</f>
        <v>33</v>
      </c>
      <c r="C407" s="27" t="n">
        <f aca="false">IF((TOT!BU409+TOT!BV409)&lt;82,IF(B407&gt;60,60,B407),B407)</f>
        <v>33</v>
      </c>
      <c r="D407" s="27" t="n">
        <f aca="false">IF((TOT!BU409+TOT!BV409)&lt;41,IF(C407&gt;53,53,C407),C407)</f>
        <v>33</v>
      </c>
      <c r="E407" s="28"/>
    </row>
    <row r="408" customFormat="false" ht="13" hidden="false" customHeight="true" outlineLevel="0" collapsed="false">
      <c r="A408" s="17" t="s">
        <v>2076</v>
      </c>
      <c r="B408" s="27" t="n">
        <f aca="false">VLOOKUP(TOT!BW410,'FO - FACEOFFS %'!$A$3:$B$69,2)</f>
        <v>33</v>
      </c>
      <c r="C408" s="27" t="n">
        <f aca="false">IF((TOT!BU410+TOT!BV410)&lt;82,IF(B408&gt;60,60,B408),B408)</f>
        <v>33</v>
      </c>
      <c r="D408" s="27" t="n">
        <f aca="false">IF((TOT!BU410+TOT!BV410)&lt;41,IF(C408&gt;53,53,C408),C408)</f>
        <v>33</v>
      </c>
      <c r="E408" s="28"/>
    </row>
    <row r="409" customFormat="false" ht="13" hidden="false" customHeight="true" outlineLevel="0" collapsed="false">
      <c r="A409" s="17" t="s">
        <v>2078</v>
      </c>
      <c r="B409" s="27" t="n">
        <f aca="false">VLOOKUP(TOT!BW411,'FO - FACEOFFS %'!$A$3:$B$69,2)</f>
        <v>33</v>
      </c>
      <c r="C409" s="27" t="n">
        <f aca="false">IF((TOT!BU411+TOT!BV411)&lt;82,IF(B409&gt;60,60,B409),B409)</f>
        <v>33</v>
      </c>
      <c r="D409" s="27" t="n">
        <f aca="false">IF((TOT!BU411+TOT!BV411)&lt;41,IF(C409&gt;53,53,C409),C409)</f>
        <v>33</v>
      </c>
      <c r="E409" s="28"/>
    </row>
    <row r="410" customFormat="false" ht="13" hidden="false" customHeight="true" outlineLevel="0" collapsed="false">
      <c r="A410" s="17" t="s">
        <v>2081</v>
      </c>
      <c r="B410" s="27" t="n">
        <f aca="false">VLOOKUP(TOT!BW412,'FO - FACEOFFS %'!$A$3:$B$69,2)</f>
        <v>82</v>
      </c>
      <c r="C410" s="27" t="n">
        <f aca="false">IF((TOT!BU412+TOT!BV412)&lt;82,IF(B410&gt;60,60,B410),B410)</f>
        <v>82</v>
      </c>
      <c r="D410" s="27" t="n">
        <f aca="false">IF((TOT!BU412+TOT!BV412)&lt;41,IF(C410&gt;53,53,C410),C410)</f>
        <v>82</v>
      </c>
      <c r="E410" s="28"/>
    </row>
    <row r="411" customFormat="false" ht="13" hidden="false" customHeight="true" outlineLevel="0" collapsed="false">
      <c r="A411" s="17" t="s">
        <v>2084</v>
      </c>
      <c r="B411" s="27" t="n">
        <f aca="false">VLOOKUP(TOT!BW413,'FO - FACEOFFS %'!$A$3:$B$69,2)</f>
        <v>33</v>
      </c>
      <c r="C411" s="27" t="n">
        <f aca="false">IF((TOT!BU413+TOT!BV413)&lt;82,IF(B411&gt;60,60,B411),B411)</f>
        <v>33</v>
      </c>
      <c r="D411" s="27" t="n">
        <f aca="false">IF((TOT!BU413+TOT!BV413)&lt;41,IF(C411&gt;53,53,C411),C411)</f>
        <v>33</v>
      </c>
      <c r="E411" s="28"/>
    </row>
    <row r="412" customFormat="false" ht="13" hidden="false" customHeight="true" outlineLevel="0" collapsed="false">
      <c r="A412" s="17" t="s">
        <v>2089</v>
      </c>
      <c r="B412" s="27" t="n">
        <f aca="false">VLOOKUP(TOT!BW414,'FO - FACEOFFS %'!$A$3:$B$69,2)</f>
        <v>33</v>
      </c>
      <c r="C412" s="27" t="n">
        <f aca="false">IF((TOT!BU414+TOT!BV414)&lt;82,IF(B412&gt;60,60,B412),B412)</f>
        <v>33</v>
      </c>
      <c r="D412" s="27" t="n">
        <f aca="false">IF((TOT!BU414+TOT!BV414)&lt;41,IF(C412&gt;53,53,C412),C412)</f>
        <v>33</v>
      </c>
      <c r="E412" s="28"/>
    </row>
    <row r="413" customFormat="false" ht="13" hidden="false" customHeight="true" outlineLevel="0" collapsed="false">
      <c r="A413" s="17" t="s">
        <v>2091</v>
      </c>
      <c r="B413" s="27" t="n">
        <f aca="false">VLOOKUP(TOT!BW415,'FO - FACEOFFS %'!$A$3:$B$69,2)</f>
        <v>33</v>
      </c>
      <c r="C413" s="27" t="n">
        <f aca="false">IF((TOT!BU415+TOT!BV415)&lt;82,IF(B413&gt;60,60,B413),B413)</f>
        <v>33</v>
      </c>
      <c r="D413" s="27" t="n">
        <f aca="false">IF((TOT!BU415+TOT!BV415)&lt;41,IF(C413&gt;53,53,C413),C413)</f>
        <v>33</v>
      </c>
      <c r="E413" s="28"/>
    </row>
    <row r="414" customFormat="false" ht="13" hidden="false" customHeight="true" outlineLevel="0" collapsed="false">
      <c r="A414" s="17" t="s">
        <v>2096</v>
      </c>
      <c r="B414" s="27" t="n">
        <f aca="false">VLOOKUP(TOT!BW416,'FO - FACEOFFS %'!$A$3:$B$69,2)</f>
        <v>48</v>
      </c>
      <c r="C414" s="27" t="n">
        <f aca="false">IF((TOT!BU416+TOT!BV416)&lt;82,IF(B414&gt;60,60,B414),B414)</f>
        <v>48</v>
      </c>
      <c r="D414" s="27" t="n">
        <f aca="false">IF((TOT!BU416+TOT!BV416)&lt;41,IF(C414&gt;53,53,C414),C414)</f>
        <v>48</v>
      </c>
      <c r="E414" s="28"/>
    </row>
    <row r="415" customFormat="false" ht="13" hidden="false" customHeight="true" outlineLevel="0" collapsed="false">
      <c r="A415" s="17" t="s">
        <v>2100</v>
      </c>
      <c r="B415" s="27" t="n">
        <f aca="false">VLOOKUP(TOT!BW417,'FO - FACEOFFS %'!$A$3:$B$69,2)</f>
        <v>33</v>
      </c>
      <c r="C415" s="27" t="n">
        <f aca="false">IF((TOT!BU417+TOT!BV417)&lt;82,IF(B415&gt;60,60,B415),B415)</f>
        <v>33</v>
      </c>
      <c r="D415" s="27" t="n">
        <f aca="false">IF((TOT!BU417+TOT!BV417)&lt;41,IF(C415&gt;53,53,C415),C415)</f>
        <v>33</v>
      </c>
      <c r="E415" s="28"/>
    </row>
    <row r="416" customFormat="false" ht="13" hidden="false" customHeight="true" outlineLevel="0" collapsed="false">
      <c r="A416" s="17" t="s">
        <v>2105</v>
      </c>
      <c r="B416" s="27" t="n">
        <f aca="false">VLOOKUP(TOT!BW418,'FO - FACEOFFS %'!$A$3:$B$69,2)</f>
        <v>46</v>
      </c>
      <c r="C416" s="27" t="n">
        <f aca="false">IF((TOT!BU418+TOT!BV418)&lt;82,IF(B416&gt;60,60,B416),B416)</f>
        <v>46</v>
      </c>
      <c r="D416" s="27" t="n">
        <f aca="false">IF((TOT!BU418+TOT!BV418)&lt;41,IF(C416&gt;53,53,C416),C416)</f>
        <v>46</v>
      </c>
      <c r="E416" s="28"/>
    </row>
    <row r="417" customFormat="false" ht="13" hidden="false" customHeight="true" outlineLevel="0" collapsed="false">
      <c r="A417" s="17" t="s">
        <v>2109</v>
      </c>
      <c r="B417" s="27" t="n">
        <f aca="false">VLOOKUP(TOT!BW419,'FO - FACEOFFS %'!$A$3:$B$69,2)</f>
        <v>99</v>
      </c>
      <c r="C417" s="27" t="n">
        <f aca="false">IF((TOT!BU419+TOT!BV419)&lt;82,IF(B417&gt;60,60,B417),B417)</f>
        <v>60</v>
      </c>
      <c r="D417" s="27" t="n">
        <f aca="false">IF((TOT!BU419+TOT!BV419)&lt;41,IF(C417&gt;53,53,C417),C417)</f>
        <v>53</v>
      </c>
      <c r="E417" s="28"/>
    </row>
    <row r="418" customFormat="false" ht="13" hidden="false" customHeight="true" outlineLevel="0" collapsed="false">
      <c r="A418" s="17" t="s">
        <v>2113</v>
      </c>
      <c r="B418" s="27" t="n">
        <f aca="false">VLOOKUP(TOT!BW420,'FO - FACEOFFS %'!$A$3:$B$69,2)</f>
        <v>62</v>
      </c>
      <c r="C418" s="27" t="n">
        <f aca="false">IF((TOT!BU420+TOT!BV420)&lt;82,IF(B418&gt;60,60,B418),B418)</f>
        <v>60</v>
      </c>
      <c r="D418" s="27" t="n">
        <f aca="false">IF((TOT!BU420+TOT!BV420)&lt;41,IF(C418&gt;53,53,C418),C418)</f>
        <v>60</v>
      </c>
      <c r="E418" s="28"/>
    </row>
    <row r="419" customFormat="false" ht="13" hidden="false" customHeight="true" outlineLevel="0" collapsed="false">
      <c r="A419" s="17" t="s">
        <v>2116</v>
      </c>
      <c r="B419" s="27" t="n">
        <f aca="false">VLOOKUP(TOT!BW421,'FO - FACEOFFS %'!$A$3:$B$69,2)</f>
        <v>95</v>
      </c>
      <c r="C419" s="27" t="n">
        <f aca="false">IF((TOT!BU421+TOT!BV421)&lt;82,IF(B419&gt;60,60,B419),B419)</f>
        <v>95</v>
      </c>
      <c r="D419" s="27" t="n">
        <f aca="false">IF((TOT!BU421+TOT!BV421)&lt;41,IF(C419&gt;53,53,C419),C419)</f>
        <v>95</v>
      </c>
      <c r="E419" s="28"/>
    </row>
    <row r="420" customFormat="false" ht="13" hidden="false" customHeight="true" outlineLevel="0" collapsed="false">
      <c r="A420" s="17" t="s">
        <v>2121</v>
      </c>
      <c r="B420" s="27" t="n">
        <f aca="false">VLOOKUP(TOT!BW422,'FO - FACEOFFS %'!$A$3:$B$69,2)</f>
        <v>33</v>
      </c>
      <c r="C420" s="27" t="n">
        <f aca="false">IF((TOT!BU422+TOT!BV422)&lt;82,IF(B420&gt;60,60,B420),B420)</f>
        <v>33</v>
      </c>
      <c r="D420" s="27" t="n">
        <f aca="false">IF((TOT!BU422+TOT!BV422)&lt;41,IF(C420&gt;53,53,C420),C420)</f>
        <v>33</v>
      </c>
      <c r="E420" s="28"/>
    </row>
    <row r="421" customFormat="false" ht="13" hidden="false" customHeight="true" outlineLevel="0" collapsed="false">
      <c r="A421" s="17" t="s">
        <v>2126</v>
      </c>
      <c r="B421" s="27" t="n">
        <f aca="false">VLOOKUP(TOT!BW423,'FO - FACEOFFS %'!$A$3:$B$69,2)</f>
        <v>38</v>
      </c>
      <c r="C421" s="27" t="n">
        <f aca="false">IF((TOT!BU423+TOT!BV423)&lt;82,IF(B421&gt;60,60,B421),B421)</f>
        <v>38</v>
      </c>
      <c r="D421" s="27" t="n">
        <f aca="false">IF((TOT!BU423+TOT!BV423)&lt;41,IF(C421&gt;53,53,C421),C421)</f>
        <v>38</v>
      </c>
      <c r="E421" s="28"/>
    </row>
    <row r="422" customFormat="false" ht="13" hidden="false" customHeight="true" outlineLevel="0" collapsed="false">
      <c r="A422" s="17" t="s">
        <v>2131</v>
      </c>
      <c r="B422" s="27" t="n">
        <f aca="false">VLOOKUP(TOT!BW424,'FO - FACEOFFS %'!$A$3:$B$69,2)</f>
        <v>41</v>
      </c>
      <c r="C422" s="27" t="n">
        <f aca="false">IF((TOT!BU424+TOT!BV424)&lt;82,IF(B422&gt;60,60,B422),B422)</f>
        <v>41</v>
      </c>
      <c r="D422" s="27" t="n">
        <f aca="false">IF((TOT!BU424+TOT!BV424)&lt;41,IF(C422&gt;53,53,C422),C422)</f>
        <v>41</v>
      </c>
      <c r="E422" s="28"/>
    </row>
    <row r="423" customFormat="false" ht="13" hidden="false" customHeight="true" outlineLevel="0" collapsed="false">
      <c r="A423" s="17" t="s">
        <v>2135</v>
      </c>
      <c r="B423" s="27" t="n">
        <f aca="false">VLOOKUP(TOT!BW425,'FO - FACEOFFS %'!$A$3:$B$69,2)</f>
        <v>33</v>
      </c>
      <c r="C423" s="27" t="n">
        <f aca="false">IF((TOT!BU425+TOT!BV425)&lt;82,IF(B423&gt;60,60,B423),B423)</f>
        <v>33</v>
      </c>
      <c r="D423" s="27" t="n">
        <f aca="false">IF((TOT!BU425+TOT!BV425)&lt;41,IF(C423&gt;53,53,C423),C423)</f>
        <v>33</v>
      </c>
      <c r="E423" s="28"/>
    </row>
    <row r="424" customFormat="false" ht="13" hidden="false" customHeight="true" outlineLevel="0" collapsed="false">
      <c r="A424" s="17" t="s">
        <v>2140</v>
      </c>
      <c r="B424" s="27" t="n">
        <f aca="false">VLOOKUP(TOT!BW426,'FO - FACEOFFS %'!$A$3:$B$69,2)</f>
        <v>33</v>
      </c>
      <c r="C424" s="27" t="n">
        <f aca="false">IF((TOT!BU426+TOT!BV426)&lt;82,IF(B424&gt;60,60,B424),B424)</f>
        <v>33</v>
      </c>
      <c r="D424" s="27" t="n">
        <f aca="false">IF((TOT!BU426+TOT!BV426)&lt;41,IF(C424&gt;53,53,C424),C424)</f>
        <v>33</v>
      </c>
      <c r="E424" s="28"/>
    </row>
    <row r="425" customFormat="false" ht="13" hidden="false" customHeight="true" outlineLevel="0" collapsed="false">
      <c r="A425" s="17" t="s">
        <v>2143</v>
      </c>
      <c r="B425" s="27" t="n">
        <f aca="false">VLOOKUP(TOT!BW427,'FO - FACEOFFS %'!$A$3:$B$69,2)</f>
        <v>33</v>
      </c>
      <c r="C425" s="27" t="n">
        <f aca="false">IF((TOT!BU427+TOT!BV427)&lt;82,IF(B425&gt;60,60,B425),B425)</f>
        <v>33</v>
      </c>
      <c r="D425" s="27" t="n">
        <f aca="false">IF((TOT!BU427+TOT!BV427)&lt;41,IF(C425&gt;53,53,C425),C425)</f>
        <v>33</v>
      </c>
      <c r="E425" s="28"/>
    </row>
    <row r="426" customFormat="false" ht="13" hidden="false" customHeight="true" outlineLevel="0" collapsed="false">
      <c r="A426" s="17" t="s">
        <v>2147</v>
      </c>
      <c r="B426" s="27" t="n">
        <f aca="false">VLOOKUP(TOT!BW428,'FO - FACEOFFS %'!$A$3:$B$69,2)</f>
        <v>33</v>
      </c>
      <c r="C426" s="27" t="n">
        <f aca="false">IF((TOT!BU428+TOT!BV428)&lt;82,IF(B426&gt;60,60,B426),B426)</f>
        <v>33</v>
      </c>
      <c r="D426" s="27" t="n">
        <f aca="false">IF((TOT!BU428+TOT!BV428)&lt;41,IF(C426&gt;53,53,C426),C426)</f>
        <v>33</v>
      </c>
      <c r="E426" s="28"/>
    </row>
    <row r="427" customFormat="false" ht="13" hidden="false" customHeight="true" outlineLevel="0" collapsed="false">
      <c r="A427" s="17" t="s">
        <v>2151</v>
      </c>
      <c r="B427" s="27" t="n">
        <f aca="false">VLOOKUP(TOT!BW429,'FO - FACEOFFS %'!$A$3:$B$69,2)</f>
        <v>33</v>
      </c>
      <c r="C427" s="27" t="n">
        <f aca="false">IF((TOT!BU429+TOT!BV429)&lt;82,IF(B427&gt;60,60,B427),B427)</f>
        <v>33</v>
      </c>
      <c r="D427" s="27" t="n">
        <f aca="false">IF((TOT!BU429+TOT!BV429)&lt;41,IF(C427&gt;53,53,C427),C427)</f>
        <v>33</v>
      </c>
      <c r="E427" s="28"/>
    </row>
    <row r="428" customFormat="false" ht="13" hidden="false" customHeight="true" outlineLevel="0" collapsed="false">
      <c r="A428" s="17" t="s">
        <v>2154</v>
      </c>
      <c r="B428" s="27" t="n">
        <f aca="false">VLOOKUP(TOT!BW430,'FO - FACEOFFS %'!$A$3:$B$69,2)</f>
        <v>33</v>
      </c>
      <c r="C428" s="27" t="n">
        <f aca="false">IF((TOT!BU430+TOT!BV430)&lt;82,IF(B428&gt;60,60,B428),B428)</f>
        <v>33</v>
      </c>
      <c r="D428" s="27" t="n">
        <f aca="false">IF((TOT!BU430+TOT!BV430)&lt;41,IF(C428&gt;53,53,C428),C428)</f>
        <v>33</v>
      </c>
      <c r="E428" s="28"/>
    </row>
    <row r="429" customFormat="false" ht="13" hidden="false" customHeight="true" outlineLevel="0" collapsed="false">
      <c r="A429" s="17" t="s">
        <v>2157</v>
      </c>
      <c r="B429" s="27" t="n">
        <f aca="false">VLOOKUP(TOT!BW431,'FO - FACEOFFS %'!$A$3:$B$69,2)</f>
        <v>99</v>
      </c>
      <c r="C429" s="27" t="n">
        <f aca="false">IF((TOT!BU431+TOT!BV431)&lt;82,IF(B429&gt;60,60,B429),B429)</f>
        <v>60</v>
      </c>
      <c r="D429" s="27" t="n">
        <f aca="false">IF((TOT!BU431+TOT!BV431)&lt;41,IF(C429&gt;53,53,C429),C429)</f>
        <v>60</v>
      </c>
      <c r="E429" s="28"/>
    </row>
    <row r="430" customFormat="false" ht="13" hidden="false" customHeight="true" outlineLevel="0" collapsed="false">
      <c r="A430" s="17" t="s">
        <v>2160</v>
      </c>
      <c r="B430" s="27" t="n">
        <f aca="false">VLOOKUP(TOT!BW432,'FO - FACEOFFS %'!$A$3:$B$69,2)</f>
        <v>93</v>
      </c>
      <c r="C430" s="27" t="n">
        <f aca="false">IF((TOT!BU432+TOT!BV432)&lt;82,IF(B430&gt;60,60,B430),B430)</f>
        <v>93</v>
      </c>
      <c r="D430" s="27" t="n">
        <f aca="false">IF((TOT!BU432+TOT!BV432)&lt;41,IF(C430&gt;53,53,C430),C430)</f>
        <v>93</v>
      </c>
      <c r="E430" s="28"/>
    </row>
    <row r="431" customFormat="false" ht="13" hidden="false" customHeight="true" outlineLevel="0" collapsed="false">
      <c r="A431" s="17" t="s">
        <v>2162</v>
      </c>
      <c r="B431" s="27" t="n">
        <f aca="false">VLOOKUP(TOT!BW433,'FO - FACEOFFS %'!$A$3:$B$69,2)</f>
        <v>38</v>
      </c>
      <c r="C431" s="27" t="n">
        <f aca="false">IF((TOT!BU433+TOT!BV433)&lt;82,IF(B431&gt;60,60,B431),B431)</f>
        <v>38</v>
      </c>
      <c r="D431" s="27" t="n">
        <f aca="false">IF((TOT!BU433+TOT!BV433)&lt;41,IF(C431&gt;53,53,C431),C431)</f>
        <v>38</v>
      </c>
      <c r="E431" s="28"/>
    </row>
    <row r="432" customFormat="false" ht="13" hidden="false" customHeight="true" outlineLevel="0" collapsed="false">
      <c r="A432" s="17" t="s">
        <v>2165</v>
      </c>
      <c r="B432" s="27" t="n">
        <f aca="false">VLOOKUP(TOT!BW434,'FO - FACEOFFS %'!$A$3:$B$69,2)</f>
        <v>54</v>
      </c>
      <c r="C432" s="27" t="n">
        <f aca="false">IF((TOT!BU434+TOT!BV434)&lt;82,IF(B432&gt;60,60,B432),B432)</f>
        <v>54</v>
      </c>
      <c r="D432" s="27" t="n">
        <f aca="false">IF((TOT!BU434+TOT!BV434)&lt;41,IF(C432&gt;53,53,C432),C432)</f>
        <v>54</v>
      </c>
      <c r="E432" s="28"/>
    </row>
    <row r="433" customFormat="false" ht="13" hidden="false" customHeight="true" outlineLevel="0" collapsed="false">
      <c r="A433" s="17" t="s">
        <v>2168</v>
      </c>
      <c r="B433" s="27" t="n">
        <f aca="false">VLOOKUP(TOT!BW435,'FO - FACEOFFS %'!$A$3:$B$69,2)</f>
        <v>33</v>
      </c>
      <c r="C433" s="27" t="n">
        <f aca="false">IF((TOT!BU435+TOT!BV435)&lt;82,IF(B433&gt;60,60,B433),B433)</f>
        <v>33</v>
      </c>
      <c r="D433" s="27" t="n">
        <f aca="false">IF((TOT!BU435+TOT!BV435)&lt;41,IF(C433&gt;53,53,C433),C433)</f>
        <v>33</v>
      </c>
      <c r="E433" s="28"/>
    </row>
    <row r="434" customFormat="false" ht="13" hidden="false" customHeight="true" outlineLevel="0" collapsed="false">
      <c r="A434" s="17" t="s">
        <v>2171</v>
      </c>
      <c r="B434" s="27" t="n">
        <f aca="false">VLOOKUP(TOT!BW436,'FO - FACEOFFS %'!$A$3:$B$69,2)</f>
        <v>94</v>
      </c>
      <c r="C434" s="27" t="n">
        <f aca="false">IF((TOT!BU436+TOT!BV436)&lt;82,IF(B434&gt;60,60,B434),B434)</f>
        <v>94</v>
      </c>
      <c r="D434" s="27" t="n">
        <f aca="false">IF((TOT!BU436+TOT!BV436)&lt;41,IF(C434&gt;53,53,C434),C434)</f>
        <v>94</v>
      </c>
      <c r="E434" s="28"/>
    </row>
    <row r="435" customFormat="false" ht="13" hidden="false" customHeight="true" outlineLevel="0" collapsed="false">
      <c r="A435" s="17" t="s">
        <v>2176</v>
      </c>
      <c r="B435" s="27" t="n">
        <f aca="false">VLOOKUP(TOT!BW437,'FO - FACEOFFS %'!$A$3:$B$69,2)</f>
        <v>33</v>
      </c>
      <c r="C435" s="27" t="n">
        <f aca="false">IF((TOT!BU437+TOT!BV437)&lt;82,IF(B435&gt;60,60,B435),B435)</f>
        <v>33</v>
      </c>
      <c r="D435" s="27" t="n">
        <f aca="false">IF((TOT!BU437+TOT!BV437)&lt;41,IF(C435&gt;53,53,C435),C435)</f>
        <v>33</v>
      </c>
      <c r="E435" s="28"/>
    </row>
    <row r="436" customFormat="false" ht="13" hidden="false" customHeight="true" outlineLevel="0" collapsed="false">
      <c r="A436" s="17" t="s">
        <v>2180</v>
      </c>
      <c r="B436" s="27" t="n">
        <f aca="false">VLOOKUP(TOT!BW438,'FO - FACEOFFS %'!$A$3:$B$69,2)</f>
        <v>33</v>
      </c>
      <c r="C436" s="27" t="n">
        <f aca="false">IF((TOT!BU438+TOT!BV438)&lt;82,IF(B436&gt;60,60,B436),B436)</f>
        <v>33</v>
      </c>
      <c r="D436" s="27" t="n">
        <f aca="false">IF((TOT!BU438+TOT!BV438)&lt;41,IF(C436&gt;53,53,C436),C436)</f>
        <v>33</v>
      </c>
      <c r="E436" s="28"/>
    </row>
    <row r="437" customFormat="false" ht="13" hidden="false" customHeight="true" outlineLevel="0" collapsed="false">
      <c r="A437" s="17" t="s">
        <v>2184</v>
      </c>
      <c r="B437" s="27" t="n">
        <f aca="false">VLOOKUP(TOT!BW439,'FO - FACEOFFS %'!$A$3:$B$69,2)</f>
        <v>43</v>
      </c>
      <c r="C437" s="27" t="n">
        <f aca="false">IF((TOT!BU439+TOT!BV439)&lt;82,IF(B437&gt;60,60,B437),B437)</f>
        <v>43</v>
      </c>
      <c r="D437" s="27" t="n">
        <f aca="false">IF((TOT!BU439+TOT!BV439)&lt;41,IF(C437&gt;53,53,C437),C437)</f>
        <v>43</v>
      </c>
      <c r="E437" s="28"/>
    </row>
    <row r="438" customFormat="false" ht="13" hidden="false" customHeight="true" outlineLevel="0" collapsed="false">
      <c r="A438" s="17" t="s">
        <v>2188</v>
      </c>
      <c r="B438" s="27" t="n">
        <f aca="false">VLOOKUP(TOT!BW440,'FO - FACEOFFS %'!$A$3:$B$69,2)</f>
        <v>35</v>
      </c>
      <c r="C438" s="27" t="n">
        <f aca="false">IF((TOT!BU440+TOT!BV440)&lt;82,IF(B438&gt;60,60,B438),B438)</f>
        <v>35</v>
      </c>
      <c r="D438" s="27" t="n">
        <f aca="false">IF((TOT!BU440+TOT!BV440)&lt;41,IF(C438&gt;53,53,C438),C438)</f>
        <v>35</v>
      </c>
      <c r="E438" s="28"/>
    </row>
    <row r="439" customFormat="false" ht="13" hidden="false" customHeight="true" outlineLevel="0" collapsed="false">
      <c r="A439" s="17" t="s">
        <v>2192</v>
      </c>
      <c r="B439" s="27" t="n">
        <f aca="false">VLOOKUP(TOT!BW441,'FO - FACEOFFS %'!$A$3:$B$69,2)</f>
        <v>33</v>
      </c>
      <c r="C439" s="27" t="n">
        <f aca="false">IF((TOT!BU441+TOT!BV441)&lt;82,IF(B439&gt;60,60,B439),B439)</f>
        <v>33</v>
      </c>
      <c r="D439" s="27" t="n">
        <f aca="false">IF((TOT!BU441+TOT!BV441)&lt;41,IF(C439&gt;53,53,C439),C439)</f>
        <v>33</v>
      </c>
      <c r="E439" s="28"/>
    </row>
    <row r="440" customFormat="false" ht="13" hidden="false" customHeight="true" outlineLevel="0" collapsed="false">
      <c r="A440" s="17" t="s">
        <v>2196</v>
      </c>
      <c r="B440" s="27" t="n">
        <f aca="false">VLOOKUP(TOT!BW442,'FO - FACEOFFS %'!$A$3:$B$69,2)</f>
        <v>33</v>
      </c>
      <c r="C440" s="27" t="n">
        <f aca="false">IF((TOT!BU442+TOT!BV442)&lt;82,IF(B440&gt;60,60,B440),B440)</f>
        <v>33</v>
      </c>
      <c r="D440" s="27" t="n">
        <f aca="false">IF((TOT!BU442+TOT!BV442)&lt;41,IF(C440&gt;53,53,C440),C440)</f>
        <v>33</v>
      </c>
      <c r="E440" s="28"/>
    </row>
    <row r="441" customFormat="false" ht="13" hidden="false" customHeight="true" outlineLevel="0" collapsed="false">
      <c r="A441" s="17" t="s">
        <v>2199</v>
      </c>
      <c r="B441" s="27" t="n">
        <f aca="false">VLOOKUP(TOT!BW443,'FO - FACEOFFS %'!$A$3:$B$69,2)</f>
        <v>56</v>
      </c>
      <c r="C441" s="27" t="n">
        <f aca="false">IF((TOT!BU443+TOT!BV443)&lt;82,IF(B441&gt;60,60,B441),B441)</f>
        <v>56</v>
      </c>
      <c r="D441" s="27" t="n">
        <f aca="false">IF((TOT!BU443+TOT!BV443)&lt;41,IF(C441&gt;53,53,C441),C441)</f>
        <v>56</v>
      </c>
      <c r="E441" s="28"/>
    </row>
    <row r="442" customFormat="false" ht="13" hidden="false" customHeight="true" outlineLevel="0" collapsed="false">
      <c r="A442" s="17" t="s">
        <v>2204</v>
      </c>
      <c r="B442" s="27" t="n">
        <f aca="false">VLOOKUP(TOT!BW444,'FO - FACEOFFS %'!$A$3:$B$69,2)</f>
        <v>99</v>
      </c>
      <c r="C442" s="27" t="n">
        <f aca="false">IF((TOT!BU444+TOT!BV444)&lt;82,IF(B442&gt;60,60,B442),B442)</f>
        <v>60</v>
      </c>
      <c r="D442" s="27" t="n">
        <f aca="false">IF((TOT!BU444+TOT!BV444)&lt;41,IF(C442&gt;53,53,C442),C442)</f>
        <v>53</v>
      </c>
      <c r="E442" s="28"/>
    </row>
    <row r="443" customFormat="false" ht="13" hidden="false" customHeight="true" outlineLevel="0" collapsed="false">
      <c r="A443" s="17" t="s">
        <v>2208</v>
      </c>
      <c r="B443" s="27" t="n">
        <f aca="false">VLOOKUP(TOT!BW445,'FO - FACEOFFS %'!$A$3:$B$69,2)</f>
        <v>33</v>
      </c>
      <c r="C443" s="27" t="n">
        <f aca="false">IF((TOT!BU445+TOT!BV445)&lt;82,IF(B443&gt;60,60,B443),B443)</f>
        <v>33</v>
      </c>
      <c r="D443" s="27" t="n">
        <f aca="false">IF((TOT!BU445+TOT!BV445)&lt;41,IF(C443&gt;53,53,C443),C443)</f>
        <v>33</v>
      </c>
      <c r="E443" s="28"/>
    </row>
    <row r="444" customFormat="false" ht="13" hidden="false" customHeight="true" outlineLevel="0" collapsed="false">
      <c r="A444" s="17" t="s">
        <v>2211</v>
      </c>
      <c r="B444" s="27" t="n">
        <f aca="false">VLOOKUP(TOT!BW446,'FO - FACEOFFS %'!$A$3:$B$69,2)</f>
        <v>70</v>
      </c>
      <c r="C444" s="27" t="n">
        <f aca="false">IF((TOT!BU446+TOT!BV446)&lt;82,IF(B444&gt;60,60,B444),B444)</f>
        <v>60</v>
      </c>
      <c r="D444" s="27" t="n">
        <f aca="false">IF((TOT!BU446+TOT!BV446)&lt;41,IF(C444&gt;53,53,C444),C444)</f>
        <v>53</v>
      </c>
      <c r="E444" s="28"/>
    </row>
    <row r="445" customFormat="false" ht="13" hidden="false" customHeight="true" outlineLevel="0" collapsed="false">
      <c r="A445" s="17" t="s">
        <v>2214</v>
      </c>
      <c r="B445" s="27" t="n">
        <f aca="false">VLOOKUP(TOT!BW447,'FO - FACEOFFS %'!$A$3:$B$69,2)</f>
        <v>38</v>
      </c>
      <c r="C445" s="27" t="n">
        <f aca="false">IF((TOT!BU447+TOT!BV447)&lt;82,IF(B445&gt;60,60,B445),B445)</f>
        <v>38</v>
      </c>
      <c r="D445" s="27" t="n">
        <f aca="false">IF((TOT!BU447+TOT!BV447)&lt;41,IF(C445&gt;53,53,C445),C445)</f>
        <v>38</v>
      </c>
      <c r="E445" s="28"/>
    </row>
    <row r="446" customFormat="false" ht="13" hidden="false" customHeight="true" outlineLevel="0" collapsed="false">
      <c r="A446" s="17" t="s">
        <v>2219</v>
      </c>
      <c r="B446" s="27" t="n">
        <f aca="false">VLOOKUP(TOT!BW448,'FO - FACEOFFS %'!$A$3:$B$69,2)</f>
        <v>54</v>
      </c>
      <c r="C446" s="27" t="n">
        <f aca="false">IF((TOT!BU448+TOT!BV448)&lt;82,IF(B446&gt;60,60,B446),B446)</f>
        <v>54</v>
      </c>
      <c r="D446" s="27" t="n">
        <f aca="false">IF((TOT!BU448+TOT!BV448)&lt;41,IF(C446&gt;53,53,C446),C446)</f>
        <v>54</v>
      </c>
      <c r="E446" s="28"/>
    </row>
    <row r="447" customFormat="false" ht="13" hidden="false" customHeight="true" outlineLevel="0" collapsed="false">
      <c r="A447" s="17" t="s">
        <v>2224</v>
      </c>
      <c r="B447" s="27" t="n">
        <f aca="false">VLOOKUP(TOT!BW449,'FO - FACEOFFS %'!$A$3:$B$69,2)</f>
        <v>33</v>
      </c>
      <c r="C447" s="27" t="n">
        <f aca="false">IF((TOT!BU449+TOT!BV449)&lt;82,IF(B447&gt;60,60,B447),B447)</f>
        <v>33</v>
      </c>
      <c r="D447" s="27" t="n">
        <f aca="false">IF((TOT!BU449+TOT!BV449)&lt;41,IF(C447&gt;53,53,C447),C447)</f>
        <v>33</v>
      </c>
      <c r="E447" s="28"/>
    </row>
    <row r="448" customFormat="false" ht="13" hidden="false" customHeight="true" outlineLevel="0" collapsed="false">
      <c r="A448" s="17" t="s">
        <v>2229</v>
      </c>
      <c r="B448" s="27" t="n">
        <f aca="false">VLOOKUP(TOT!BW450,'FO - FACEOFFS %'!$A$3:$B$69,2)</f>
        <v>86</v>
      </c>
      <c r="C448" s="27" t="n">
        <f aca="false">IF((TOT!BU450+TOT!BV450)&lt;82,IF(B448&gt;60,60,B448),B448)</f>
        <v>86</v>
      </c>
      <c r="D448" s="27" t="n">
        <f aca="false">IF((TOT!BU450+TOT!BV450)&lt;41,IF(C448&gt;53,53,C448),C448)</f>
        <v>86</v>
      </c>
      <c r="E448" s="28"/>
    </row>
    <row r="449" customFormat="false" ht="13" hidden="false" customHeight="true" outlineLevel="0" collapsed="false">
      <c r="A449" s="17" t="s">
        <v>2235</v>
      </c>
      <c r="B449" s="27" t="n">
        <f aca="false">VLOOKUP(TOT!BW451,'FO - FACEOFFS %'!$A$3:$B$69,2)</f>
        <v>64</v>
      </c>
      <c r="C449" s="27" t="n">
        <f aca="false">IF((TOT!BU451+TOT!BV451)&lt;82,IF(B449&gt;60,60,B449),B449)</f>
        <v>64</v>
      </c>
      <c r="D449" s="27" t="n">
        <f aca="false">IF((TOT!BU451+TOT!BV451)&lt;41,IF(C449&gt;53,53,C449),C449)</f>
        <v>64</v>
      </c>
      <c r="E449" s="28"/>
    </row>
    <row r="450" customFormat="false" ht="13" hidden="false" customHeight="true" outlineLevel="0" collapsed="false">
      <c r="A450" s="17" t="s">
        <v>2240</v>
      </c>
      <c r="B450" s="27" t="n">
        <f aca="false">VLOOKUP(TOT!BW452,'FO - FACEOFFS %'!$A$3:$B$69,2)</f>
        <v>33</v>
      </c>
      <c r="C450" s="27" t="n">
        <f aca="false">IF((TOT!BU452+TOT!BV452)&lt;82,IF(B450&gt;60,60,B450),B450)</f>
        <v>33</v>
      </c>
      <c r="D450" s="27" t="n">
        <f aca="false">IF((TOT!BU452+TOT!BV452)&lt;41,IF(C450&gt;53,53,C450),C450)</f>
        <v>33</v>
      </c>
      <c r="E450" s="28"/>
    </row>
    <row r="451" customFormat="false" ht="13" hidden="false" customHeight="true" outlineLevel="0" collapsed="false">
      <c r="A451" s="17" t="s">
        <v>2244</v>
      </c>
      <c r="B451" s="27" t="n">
        <f aca="false">VLOOKUP(TOT!BW453,'FO - FACEOFFS %'!$A$3:$B$69,2)</f>
        <v>33</v>
      </c>
      <c r="C451" s="27" t="n">
        <f aca="false">IF((TOT!BU453+TOT!BV453)&lt;82,IF(B451&gt;60,60,B451),B451)</f>
        <v>33</v>
      </c>
      <c r="D451" s="27" t="n">
        <f aca="false">IF((TOT!BU453+TOT!BV453)&lt;41,IF(C451&gt;53,53,C451),C451)</f>
        <v>33</v>
      </c>
      <c r="E451" s="28"/>
    </row>
    <row r="452" customFormat="false" ht="13" hidden="false" customHeight="true" outlineLevel="0" collapsed="false">
      <c r="A452" s="17" t="s">
        <v>2246</v>
      </c>
      <c r="B452" s="27" t="n">
        <f aca="false">VLOOKUP(TOT!BW454,'FO - FACEOFFS %'!$A$3:$B$69,2)</f>
        <v>33</v>
      </c>
      <c r="C452" s="27" t="n">
        <f aca="false">IF((TOT!BU454+TOT!BV454)&lt;82,IF(B452&gt;60,60,B452),B452)</f>
        <v>33</v>
      </c>
      <c r="D452" s="27" t="n">
        <f aca="false">IF((TOT!BU454+TOT!BV454)&lt;41,IF(C452&gt;53,53,C452),C452)</f>
        <v>33</v>
      </c>
      <c r="E452" s="28"/>
    </row>
    <row r="453" customFormat="false" ht="13" hidden="false" customHeight="true" outlineLevel="0" collapsed="false">
      <c r="A453" s="17" t="s">
        <v>2250</v>
      </c>
      <c r="B453" s="27" t="n">
        <f aca="false">VLOOKUP(TOT!BW455,'FO - FACEOFFS %'!$A$3:$B$69,2)</f>
        <v>33</v>
      </c>
      <c r="C453" s="27" t="n">
        <f aca="false">IF((TOT!BU455+TOT!BV455)&lt;82,IF(B453&gt;60,60,B453),B453)</f>
        <v>33</v>
      </c>
      <c r="D453" s="27" t="n">
        <f aca="false">IF((TOT!BU455+TOT!BV455)&lt;41,IF(C453&gt;53,53,C453),C453)</f>
        <v>33</v>
      </c>
      <c r="E453" s="28"/>
    </row>
    <row r="454" customFormat="false" ht="13" hidden="false" customHeight="true" outlineLevel="0" collapsed="false">
      <c r="A454" s="17" t="s">
        <v>2254</v>
      </c>
      <c r="B454" s="27" t="n">
        <f aca="false">VLOOKUP(TOT!BW456,'FO - FACEOFFS %'!$A$3:$B$69,2)</f>
        <v>33</v>
      </c>
      <c r="C454" s="27" t="n">
        <f aca="false">IF((TOT!BU456+TOT!BV456)&lt;82,IF(B454&gt;60,60,B454),B454)</f>
        <v>33</v>
      </c>
      <c r="D454" s="27" t="n">
        <f aca="false">IF((TOT!BU456+TOT!BV456)&lt;41,IF(C454&gt;53,53,C454),C454)</f>
        <v>33</v>
      </c>
      <c r="E454" s="28"/>
    </row>
    <row r="455" customFormat="false" ht="13" hidden="false" customHeight="true" outlineLevel="0" collapsed="false">
      <c r="A455" s="17" t="s">
        <v>2258</v>
      </c>
      <c r="B455" s="27" t="n">
        <f aca="false">VLOOKUP(TOT!BW457,'FO - FACEOFFS %'!$A$3:$B$69,2)</f>
        <v>33</v>
      </c>
      <c r="C455" s="27" t="n">
        <f aca="false">IF((TOT!BU457+TOT!BV457)&lt;82,IF(B455&gt;60,60,B455),B455)</f>
        <v>33</v>
      </c>
      <c r="D455" s="27" t="n">
        <f aca="false">IF((TOT!BU457+TOT!BV457)&lt;41,IF(C455&gt;53,53,C455),C455)</f>
        <v>33</v>
      </c>
      <c r="E455" s="28"/>
    </row>
    <row r="456" customFormat="false" ht="13" hidden="false" customHeight="true" outlineLevel="0" collapsed="false">
      <c r="A456" s="17" t="s">
        <v>2261</v>
      </c>
      <c r="B456" s="27" t="n">
        <f aca="false">VLOOKUP(TOT!BW458,'FO - FACEOFFS %'!$A$3:$B$69,2)</f>
        <v>33</v>
      </c>
      <c r="C456" s="27" t="n">
        <f aca="false">IF((TOT!BU458+TOT!BV458)&lt;82,IF(B456&gt;60,60,B456),B456)</f>
        <v>33</v>
      </c>
      <c r="D456" s="27" t="n">
        <f aca="false">IF((TOT!BU458+TOT!BV458)&lt;41,IF(C456&gt;53,53,C456),C456)</f>
        <v>33</v>
      </c>
      <c r="E456" s="28"/>
    </row>
    <row r="457" customFormat="false" ht="13" hidden="false" customHeight="true" outlineLevel="0" collapsed="false">
      <c r="A457" s="17" t="s">
        <v>2264</v>
      </c>
      <c r="B457" s="27" t="n">
        <f aca="false">VLOOKUP(TOT!BW459,'FO - FACEOFFS %'!$A$3:$B$69,2)</f>
        <v>33</v>
      </c>
      <c r="C457" s="27" t="n">
        <f aca="false">IF((TOT!BU459+TOT!BV459)&lt;82,IF(B457&gt;60,60,B457),B457)</f>
        <v>33</v>
      </c>
      <c r="D457" s="27" t="n">
        <f aca="false">IF((TOT!BU459+TOT!BV459)&lt;41,IF(C457&gt;53,53,C457),C457)</f>
        <v>33</v>
      </c>
      <c r="E457" s="28"/>
    </row>
    <row r="458" customFormat="false" ht="13" hidden="false" customHeight="true" outlineLevel="0" collapsed="false">
      <c r="A458" s="17" t="s">
        <v>2269</v>
      </c>
      <c r="B458" s="27" t="n">
        <f aca="false">VLOOKUP(TOT!BW460,'FO - FACEOFFS %'!$A$3:$B$69,2)</f>
        <v>51</v>
      </c>
      <c r="C458" s="27" t="n">
        <f aca="false">IF((TOT!BU460+TOT!BV460)&lt;82,IF(B458&gt;60,60,B458),B458)</f>
        <v>51</v>
      </c>
      <c r="D458" s="27" t="n">
        <f aca="false">IF((TOT!BU460+TOT!BV460)&lt;41,IF(C458&gt;53,53,C458),C458)</f>
        <v>51</v>
      </c>
      <c r="E458" s="28"/>
    </row>
    <row r="459" customFormat="false" ht="13" hidden="false" customHeight="true" outlineLevel="0" collapsed="false">
      <c r="A459" s="17" t="s">
        <v>2272</v>
      </c>
      <c r="B459" s="27" t="n">
        <f aca="false">VLOOKUP(TOT!BW461,'FO - FACEOFFS %'!$A$3:$B$69,2)</f>
        <v>33</v>
      </c>
      <c r="C459" s="27" t="n">
        <f aca="false">IF((TOT!BU461+TOT!BV461)&lt;82,IF(B459&gt;60,60,B459),B459)</f>
        <v>33</v>
      </c>
      <c r="D459" s="27" t="n">
        <f aca="false">IF((TOT!BU461+TOT!BV461)&lt;41,IF(C459&gt;53,53,C459),C459)</f>
        <v>33</v>
      </c>
      <c r="E459" s="28"/>
    </row>
    <row r="460" customFormat="false" ht="13" hidden="false" customHeight="true" outlineLevel="0" collapsed="false">
      <c r="A460" s="17" t="s">
        <v>2277</v>
      </c>
      <c r="B460" s="27" t="n">
        <f aca="false">VLOOKUP(TOT!BW462,'FO - FACEOFFS %'!$A$3:$B$69,2)</f>
        <v>66</v>
      </c>
      <c r="C460" s="27" t="n">
        <f aca="false">IF((TOT!BU462+TOT!BV462)&lt;82,IF(B460&gt;60,60,B460),B460)</f>
        <v>60</v>
      </c>
      <c r="D460" s="27" t="n">
        <f aca="false">IF((TOT!BU462+TOT!BV462)&lt;41,IF(C460&gt;53,53,C460),C460)</f>
        <v>60</v>
      </c>
      <c r="E460" s="28"/>
    </row>
    <row r="461" customFormat="false" ht="13" hidden="false" customHeight="true" outlineLevel="0" collapsed="false">
      <c r="A461" s="17" t="s">
        <v>2282</v>
      </c>
      <c r="B461" s="27" t="n">
        <f aca="false">VLOOKUP(TOT!BW463,'FO - FACEOFFS %'!$A$3:$B$69,2)</f>
        <v>33</v>
      </c>
      <c r="C461" s="27" t="n">
        <f aca="false">IF((TOT!BU463+TOT!BV463)&lt;82,IF(B461&gt;60,60,B461),B461)</f>
        <v>33</v>
      </c>
      <c r="D461" s="27" t="n">
        <f aca="false">IF((TOT!BU463+TOT!BV463)&lt;41,IF(C461&gt;53,53,C461),C461)</f>
        <v>33</v>
      </c>
      <c r="E461" s="28"/>
    </row>
    <row r="462" customFormat="false" ht="13" hidden="false" customHeight="true" outlineLevel="0" collapsed="false">
      <c r="A462" s="17" t="s">
        <v>2287</v>
      </c>
      <c r="B462" s="27" t="n">
        <f aca="false">VLOOKUP(TOT!BW464,'FO - FACEOFFS %'!$A$3:$B$69,2)</f>
        <v>33</v>
      </c>
      <c r="C462" s="27" t="n">
        <f aca="false">IF((TOT!BU464+TOT!BV464)&lt;82,IF(B462&gt;60,60,B462),B462)</f>
        <v>33</v>
      </c>
      <c r="D462" s="27" t="n">
        <f aca="false">IF((TOT!BU464+TOT!BV464)&lt;41,IF(C462&gt;53,53,C462),C462)</f>
        <v>33</v>
      </c>
      <c r="E462" s="28"/>
    </row>
    <row r="463" customFormat="false" ht="13" hidden="false" customHeight="true" outlineLevel="0" collapsed="false">
      <c r="A463" s="17" t="s">
        <v>2291</v>
      </c>
      <c r="B463" s="27" t="n">
        <f aca="false">VLOOKUP(TOT!BW465,'FO - FACEOFFS %'!$A$3:$B$69,2)</f>
        <v>33</v>
      </c>
      <c r="C463" s="27" t="n">
        <f aca="false">IF((TOT!BU465+TOT!BV465)&lt;82,IF(B463&gt;60,60,B463),B463)</f>
        <v>33</v>
      </c>
      <c r="D463" s="27" t="n">
        <f aca="false">IF((TOT!BU465+TOT!BV465)&lt;41,IF(C463&gt;53,53,C463),C463)</f>
        <v>33</v>
      </c>
      <c r="E463" s="28"/>
    </row>
    <row r="464" customFormat="false" ht="13" hidden="false" customHeight="true" outlineLevel="0" collapsed="false">
      <c r="A464" s="17" t="s">
        <v>2295</v>
      </c>
      <c r="B464" s="27" t="n">
        <f aca="false">VLOOKUP(TOT!BW466,'FO - FACEOFFS %'!$A$3:$B$69,2)</f>
        <v>33</v>
      </c>
      <c r="C464" s="27" t="n">
        <f aca="false">IF((TOT!BU466+TOT!BV466)&lt;82,IF(B464&gt;60,60,B464),B464)</f>
        <v>33</v>
      </c>
      <c r="D464" s="27" t="n">
        <f aca="false">IF((TOT!BU466+TOT!BV466)&lt;41,IF(C464&gt;53,53,C464),C464)</f>
        <v>33</v>
      </c>
      <c r="E464" s="28"/>
    </row>
    <row r="465" customFormat="false" ht="13" hidden="false" customHeight="true" outlineLevel="0" collapsed="false">
      <c r="A465" s="17" t="s">
        <v>2299</v>
      </c>
      <c r="B465" s="27" t="n">
        <f aca="false">VLOOKUP(TOT!BW467,'FO - FACEOFFS %'!$A$3:$B$69,2)</f>
        <v>33</v>
      </c>
      <c r="C465" s="27" t="n">
        <f aca="false">IF((TOT!BU467+TOT!BV467)&lt;82,IF(B465&gt;60,60,B465),B465)</f>
        <v>33</v>
      </c>
      <c r="D465" s="27" t="n">
        <f aca="false">IF((TOT!BU467+TOT!BV467)&lt;41,IF(C465&gt;53,53,C465),C465)</f>
        <v>33</v>
      </c>
      <c r="E465" s="28"/>
    </row>
    <row r="466" customFormat="false" ht="13" hidden="false" customHeight="true" outlineLevel="0" collapsed="false">
      <c r="A466" s="17" t="s">
        <v>2304</v>
      </c>
      <c r="B466" s="27" t="n">
        <f aca="false">VLOOKUP(TOT!BW468,'FO - FACEOFFS %'!$A$3:$B$69,2)</f>
        <v>70</v>
      </c>
      <c r="C466" s="27" t="n">
        <f aca="false">IF((TOT!BU468+TOT!BV468)&lt;82,IF(B466&gt;60,60,B466),B466)</f>
        <v>60</v>
      </c>
      <c r="D466" s="27" t="n">
        <f aca="false">IF((TOT!BU468+TOT!BV468)&lt;41,IF(C466&gt;53,53,C466),C466)</f>
        <v>53</v>
      </c>
      <c r="E466" s="28"/>
    </row>
    <row r="467" customFormat="false" ht="13" hidden="false" customHeight="true" outlineLevel="0" collapsed="false">
      <c r="A467" s="17" t="s">
        <v>2309</v>
      </c>
      <c r="B467" s="27" t="n">
        <f aca="false">VLOOKUP(TOT!BW469,'FO - FACEOFFS %'!$A$3:$B$69,2)</f>
        <v>33</v>
      </c>
      <c r="C467" s="27" t="n">
        <f aca="false">IF((TOT!BU469+TOT!BV469)&lt;82,IF(B467&gt;60,60,B467),B467)</f>
        <v>33</v>
      </c>
      <c r="D467" s="27" t="n">
        <f aca="false">IF((TOT!BU469+TOT!BV469)&lt;41,IF(C467&gt;53,53,C467),C467)</f>
        <v>33</v>
      </c>
      <c r="E467" s="28"/>
    </row>
    <row r="468" customFormat="false" ht="13" hidden="false" customHeight="true" outlineLevel="0" collapsed="false">
      <c r="A468" s="17" t="s">
        <v>2313</v>
      </c>
      <c r="B468" s="27" t="n">
        <f aca="false">VLOOKUP(TOT!BW470,'FO - FACEOFFS %'!$A$3:$B$69,2)</f>
        <v>33</v>
      </c>
      <c r="C468" s="27" t="n">
        <f aca="false">IF((TOT!BU470+TOT!BV470)&lt;82,IF(B468&gt;60,60,B468),B468)</f>
        <v>33</v>
      </c>
      <c r="D468" s="27" t="n">
        <f aca="false">IF((TOT!BU470+TOT!BV470)&lt;41,IF(C468&gt;53,53,C468),C468)</f>
        <v>33</v>
      </c>
      <c r="E468" s="28"/>
    </row>
    <row r="469" customFormat="false" ht="13" hidden="false" customHeight="true" outlineLevel="0" collapsed="false">
      <c r="A469" s="17" t="s">
        <v>2317</v>
      </c>
      <c r="B469" s="27" t="n">
        <f aca="false">VLOOKUP(TOT!BW471,'FO - FACEOFFS %'!$A$3:$B$69,2)</f>
        <v>33</v>
      </c>
      <c r="C469" s="27" t="n">
        <f aca="false">IF((TOT!BU471+TOT!BV471)&lt;82,IF(B469&gt;60,60,B469),B469)</f>
        <v>33</v>
      </c>
      <c r="D469" s="27" t="n">
        <f aca="false">IF((TOT!BU471+TOT!BV471)&lt;41,IF(C469&gt;53,53,C469),C469)</f>
        <v>33</v>
      </c>
      <c r="E469" s="28"/>
    </row>
    <row r="470" customFormat="false" ht="13" hidden="false" customHeight="true" outlineLevel="0" collapsed="false">
      <c r="A470" s="17" t="s">
        <v>2321</v>
      </c>
      <c r="B470" s="27" t="n">
        <f aca="false">VLOOKUP(TOT!BW472,'FO - FACEOFFS %'!$A$3:$B$69,2)</f>
        <v>33</v>
      </c>
      <c r="C470" s="27" t="n">
        <f aca="false">IF((TOT!BU472+TOT!BV472)&lt;82,IF(B470&gt;60,60,B470),B470)</f>
        <v>33</v>
      </c>
      <c r="D470" s="27" t="n">
        <f aca="false">IF((TOT!BU472+TOT!BV472)&lt;41,IF(C470&gt;53,53,C470),C470)</f>
        <v>33</v>
      </c>
      <c r="E470" s="28"/>
    </row>
    <row r="471" customFormat="false" ht="13" hidden="false" customHeight="true" outlineLevel="0" collapsed="false">
      <c r="A471" s="17" t="s">
        <v>2325</v>
      </c>
      <c r="B471" s="27" t="n">
        <f aca="false">VLOOKUP(TOT!BW473,'FO - FACEOFFS %'!$A$3:$B$69,2)</f>
        <v>33</v>
      </c>
      <c r="C471" s="27" t="n">
        <f aca="false">IF((TOT!BU473+TOT!BV473)&lt;82,IF(B471&gt;60,60,B471),B471)</f>
        <v>33</v>
      </c>
      <c r="D471" s="27" t="n">
        <f aca="false">IF((TOT!BU473+TOT!BV473)&lt;41,IF(C471&gt;53,53,C471),C471)</f>
        <v>33</v>
      </c>
      <c r="E471" s="28"/>
    </row>
    <row r="472" customFormat="false" ht="13" hidden="false" customHeight="true" outlineLevel="0" collapsed="false">
      <c r="A472" s="17" t="s">
        <v>2328</v>
      </c>
      <c r="B472" s="27" t="n">
        <f aca="false">VLOOKUP(TOT!BW474,'FO - FACEOFFS %'!$A$3:$B$69,2)</f>
        <v>72</v>
      </c>
      <c r="C472" s="27" t="n">
        <f aca="false">IF((TOT!BU474+TOT!BV474)&lt;82,IF(B472&gt;60,60,B472),B472)</f>
        <v>72</v>
      </c>
      <c r="D472" s="27" t="n">
        <f aca="false">IF((TOT!BU474+TOT!BV474)&lt;41,IF(C472&gt;53,53,C472),C472)</f>
        <v>72</v>
      </c>
      <c r="E472" s="28"/>
    </row>
    <row r="473" customFormat="false" ht="13" hidden="false" customHeight="true" outlineLevel="0" collapsed="false">
      <c r="A473" s="17" t="s">
        <v>2331</v>
      </c>
      <c r="B473" s="27" t="n">
        <f aca="false">VLOOKUP(TOT!BW475,'FO - FACEOFFS %'!$A$3:$B$69,2)</f>
        <v>33</v>
      </c>
      <c r="C473" s="27" t="n">
        <f aca="false">IF((TOT!BU475+TOT!BV475)&lt;82,IF(B473&gt;60,60,B473),B473)</f>
        <v>33</v>
      </c>
      <c r="D473" s="27" t="n">
        <f aca="false">IF((TOT!BU475+TOT!BV475)&lt;41,IF(C473&gt;53,53,C473),C473)</f>
        <v>33</v>
      </c>
      <c r="E473" s="28"/>
    </row>
    <row r="474" customFormat="false" ht="13" hidden="false" customHeight="true" outlineLevel="0" collapsed="false">
      <c r="A474" s="17" t="s">
        <v>2334</v>
      </c>
      <c r="B474" s="27" t="n">
        <f aca="false">VLOOKUP(TOT!BW476,'FO - FACEOFFS %'!$A$3:$B$69,2)</f>
        <v>33</v>
      </c>
      <c r="C474" s="27" t="n">
        <f aca="false">IF((TOT!BU476+TOT!BV476)&lt;82,IF(B474&gt;60,60,B474),B474)</f>
        <v>33</v>
      </c>
      <c r="D474" s="27" t="n">
        <f aca="false">IF((TOT!BU476+TOT!BV476)&lt;41,IF(C474&gt;53,53,C474),C474)</f>
        <v>33</v>
      </c>
      <c r="E474" s="28"/>
    </row>
    <row r="475" customFormat="false" ht="13" hidden="false" customHeight="true" outlineLevel="0" collapsed="false">
      <c r="A475" s="17" t="s">
        <v>2338</v>
      </c>
      <c r="B475" s="27" t="n">
        <f aca="false">VLOOKUP(TOT!BW477,'FO - FACEOFFS %'!$A$3:$B$69,2)</f>
        <v>33</v>
      </c>
      <c r="C475" s="27" t="n">
        <f aca="false">IF((TOT!BU477+TOT!BV477)&lt;82,IF(B475&gt;60,60,B475),B475)</f>
        <v>33</v>
      </c>
      <c r="D475" s="27" t="n">
        <f aca="false">IF((TOT!BU477+TOT!BV477)&lt;41,IF(C475&gt;53,53,C475),C475)</f>
        <v>33</v>
      </c>
      <c r="E475" s="28"/>
    </row>
    <row r="476" customFormat="false" ht="13" hidden="false" customHeight="true" outlineLevel="0" collapsed="false">
      <c r="A476" s="17" t="s">
        <v>2342</v>
      </c>
      <c r="B476" s="27" t="n">
        <f aca="false">VLOOKUP(TOT!BW478,'FO - FACEOFFS %'!$A$3:$B$69,2)</f>
        <v>33</v>
      </c>
      <c r="C476" s="27" t="n">
        <f aca="false">IF((TOT!BU478+TOT!BV478)&lt;82,IF(B476&gt;60,60,B476),B476)</f>
        <v>33</v>
      </c>
      <c r="D476" s="27" t="n">
        <f aca="false">IF((TOT!BU478+TOT!BV478)&lt;41,IF(C476&gt;53,53,C476),C476)</f>
        <v>33</v>
      </c>
      <c r="E476" s="28"/>
    </row>
    <row r="477" customFormat="false" ht="13" hidden="false" customHeight="true" outlineLevel="0" collapsed="false">
      <c r="A477" s="17" t="s">
        <v>2346</v>
      </c>
      <c r="B477" s="27" t="n">
        <f aca="false">VLOOKUP(TOT!BW479,'FO - FACEOFFS %'!$A$3:$B$69,2)</f>
        <v>33</v>
      </c>
      <c r="C477" s="27" t="n">
        <f aca="false">IF((TOT!BU479+TOT!BV479)&lt;82,IF(B477&gt;60,60,B477),B477)</f>
        <v>33</v>
      </c>
      <c r="D477" s="27" t="n">
        <f aca="false">IF((TOT!BU479+TOT!BV479)&lt;41,IF(C477&gt;53,53,C477),C477)</f>
        <v>33</v>
      </c>
      <c r="E477" s="28"/>
    </row>
    <row r="478" customFormat="false" ht="13" hidden="false" customHeight="true" outlineLevel="0" collapsed="false">
      <c r="A478" s="17" t="s">
        <v>2351</v>
      </c>
      <c r="B478" s="27" t="n">
        <f aca="false">VLOOKUP(TOT!BW480,'FO - FACEOFFS %'!$A$3:$B$69,2)</f>
        <v>33</v>
      </c>
      <c r="C478" s="27" t="n">
        <f aca="false">IF((TOT!BU480+TOT!BV480)&lt;82,IF(B478&gt;60,60,B478),B478)</f>
        <v>33</v>
      </c>
      <c r="D478" s="27" t="n">
        <f aca="false">IF((TOT!BU480+TOT!BV480)&lt;41,IF(C478&gt;53,53,C478),C478)</f>
        <v>33</v>
      </c>
      <c r="E478" s="28"/>
    </row>
    <row r="479" customFormat="false" ht="13" hidden="false" customHeight="true" outlineLevel="0" collapsed="false">
      <c r="A479" s="17" t="s">
        <v>2355</v>
      </c>
      <c r="B479" s="27" t="n">
        <f aca="false">VLOOKUP(TOT!BW481,'FO - FACEOFFS %'!$A$3:$B$69,2)</f>
        <v>33</v>
      </c>
      <c r="C479" s="27" t="n">
        <f aca="false">IF((TOT!BU481+TOT!BV481)&lt;82,IF(B479&gt;60,60,B479),B479)</f>
        <v>33</v>
      </c>
      <c r="D479" s="27" t="n">
        <f aca="false">IF((TOT!BU481+TOT!BV481)&lt;41,IF(C479&gt;53,53,C479),C479)</f>
        <v>33</v>
      </c>
      <c r="E479" s="28"/>
    </row>
    <row r="480" customFormat="false" ht="13" hidden="false" customHeight="true" outlineLevel="0" collapsed="false">
      <c r="A480" s="17" t="s">
        <v>2360</v>
      </c>
      <c r="B480" s="27" t="n">
        <f aca="false">VLOOKUP(TOT!BW482,'FO - FACEOFFS %'!$A$3:$B$69,2)</f>
        <v>33</v>
      </c>
      <c r="C480" s="27" t="n">
        <f aca="false">IF((TOT!BU482+TOT!BV482)&lt;82,IF(B480&gt;60,60,B480),B480)</f>
        <v>33</v>
      </c>
      <c r="D480" s="27" t="n">
        <f aca="false">IF((TOT!BU482+TOT!BV482)&lt;41,IF(C480&gt;53,53,C480),C480)</f>
        <v>33</v>
      </c>
      <c r="E480" s="28"/>
    </row>
    <row r="481" customFormat="false" ht="13" hidden="false" customHeight="true" outlineLevel="0" collapsed="false">
      <c r="A481" s="17" t="s">
        <v>2365</v>
      </c>
      <c r="B481" s="27" t="n">
        <f aca="false">VLOOKUP(TOT!BW483,'FO - FACEOFFS %'!$A$3:$B$69,2)</f>
        <v>97</v>
      </c>
      <c r="C481" s="27" t="n">
        <f aca="false">IF((TOT!BU483+TOT!BV483)&lt;82,IF(B481&gt;60,60,B481),B481)</f>
        <v>60</v>
      </c>
      <c r="D481" s="27" t="n">
        <f aca="false">IF((TOT!BU483+TOT!BV483)&lt;41,IF(C481&gt;53,53,C481),C481)</f>
        <v>60</v>
      </c>
      <c r="E481" s="28"/>
    </row>
    <row r="482" customFormat="false" ht="13" hidden="false" customHeight="true" outlineLevel="0" collapsed="false">
      <c r="A482" s="17" t="s">
        <v>2370</v>
      </c>
      <c r="B482" s="27" t="n">
        <f aca="false">VLOOKUP(TOT!BW484,'FO - FACEOFFS %'!$A$3:$B$69,2)</f>
        <v>33</v>
      </c>
      <c r="C482" s="27" t="n">
        <f aca="false">IF((TOT!BU484+TOT!BV484)&lt;82,IF(B482&gt;60,60,B482),B482)</f>
        <v>33</v>
      </c>
      <c r="D482" s="27" t="n">
        <f aca="false">IF((TOT!BU484+TOT!BV484)&lt;41,IF(C482&gt;53,53,C482),C482)</f>
        <v>33</v>
      </c>
      <c r="E482" s="28"/>
    </row>
    <row r="483" customFormat="false" ht="13" hidden="false" customHeight="true" outlineLevel="0" collapsed="false">
      <c r="A483" s="17" t="s">
        <v>2375</v>
      </c>
      <c r="B483" s="27" t="n">
        <f aca="false">VLOOKUP(TOT!BW485,'FO - FACEOFFS %'!$A$3:$B$69,2)</f>
        <v>79</v>
      </c>
      <c r="C483" s="27" t="n">
        <f aca="false">IF((TOT!BU485+TOT!BV485)&lt;82,IF(B483&gt;60,60,B483),B483)</f>
        <v>79</v>
      </c>
      <c r="D483" s="27" t="n">
        <f aca="false">IF((TOT!BU485+TOT!BV485)&lt;41,IF(C483&gt;53,53,C483),C483)</f>
        <v>79</v>
      </c>
      <c r="E483" s="28"/>
    </row>
    <row r="484" customFormat="false" ht="13" hidden="false" customHeight="true" outlineLevel="0" collapsed="false">
      <c r="A484" s="17" t="s">
        <v>2379</v>
      </c>
      <c r="B484" s="27" t="n">
        <f aca="false">VLOOKUP(TOT!BW486,'FO - FACEOFFS %'!$A$3:$B$69,2)</f>
        <v>33</v>
      </c>
      <c r="C484" s="27" t="n">
        <f aca="false">IF((TOT!BU486+TOT!BV486)&lt;82,IF(B484&gt;60,60,B484),B484)</f>
        <v>33</v>
      </c>
      <c r="D484" s="27" t="n">
        <f aca="false">IF((TOT!BU486+TOT!BV486)&lt;41,IF(C484&gt;53,53,C484),C484)</f>
        <v>33</v>
      </c>
      <c r="E484" s="28"/>
    </row>
    <row r="485" customFormat="false" ht="13" hidden="false" customHeight="true" outlineLevel="0" collapsed="false">
      <c r="A485" s="17" t="s">
        <v>2383</v>
      </c>
      <c r="B485" s="27" t="n">
        <f aca="false">VLOOKUP(TOT!BW487,'FO - FACEOFFS %'!$A$3:$B$69,2)</f>
        <v>33</v>
      </c>
      <c r="C485" s="27" t="n">
        <f aca="false">IF((TOT!BU487+TOT!BV487)&lt;82,IF(B485&gt;60,60,B485),B485)</f>
        <v>33</v>
      </c>
      <c r="D485" s="27" t="n">
        <f aca="false">IF((TOT!BU487+TOT!BV487)&lt;41,IF(C485&gt;53,53,C485),C485)</f>
        <v>33</v>
      </c>
      <c r="E485" s="28"/>
    </row>
    <row r="486" customFormat="false" ht="13" hidden="false" customHeight="true" outlineLevel="0" collapsed="false">
      <c r="A486" s="17" t="s">
        <v>2387</v>
      </c>
      <c r="B486" s="27" t="n">
        <f aca="false">VLOOKUP(TOT!BW488,'FO - FACEOFFS %'!$A$3:$B$69,2)</f>
        <v>33</v>
      </c>
      <c r="C486" s="27" t="n">
        <f aca="false">IF((TOT!BU488+TOT!BV488)&lt;82,IF(B486&gt;60,60,B486),B486)</f>
        <v>33</v>
      </c>
      <c r="D486" s="27" t="n">
        <f aca="false">IF((TOT!BU488+TOT!BV488)&lt;41,IF(C486&gt;53,53,C486),C486)</f>
        <v>33</v>
      </c>
      <c r="E486" s="28"/>
    </row>
    <row r="487" customFormat="false" ht="13" hidden="false" customHeight="true" outlineLevel="0" collapsed="false">
      <c r="A487" s="17" t="s">
        <v>2390</v>
      </c>
      <c r="B487" s="27" t="n">
        <f aca="false">VLOOKUP(TOT!BW489,'FO - FACEOFFS %'!$A$3:$B$69,2)</f>
        <v>57</v>
      </c>
      <c r="C487" s="27" t="n">
        <f aca="false">IF((TOT!BU489+TOT!BV489)&lt;82,IF(B487&gt;60,60,B487),B487)</f>
        <v>57</v>
      </c>
      <c r="D487" s="27" t="n">
        <f aca="false">IF((TOT!BU489+TOT!BV489)&lt;41,IF(C487&gt;53,53,C487),C487)</f>
        <v>57</v>
      </c>
      <c r="E487" s="28"/>
    </row>
    <row r="488" customFormat="false" ht="13" hidden="false" customHeight="true" outlineLevel="0" collapsed="false">
      <c r="A488" s="17" t="s">
        <v>2393</v>
      </c>
      <c r="B488" s="27" t="n">
        <f aca="false">VLOOKUP(TOT!BW490,'FO - FACEOFFS %'!$A$3:$B$69,2)</f>
        <v>56</v>
      </c>
      <c r="C488" s="27" t="n">
        <f aca="false">IF((TOT!BU490+TOT!BV490)&lt;82,IF(B488&gt;60,60,B488),B488)</f>
        <v>56</v>
      </c>
      <c r="D488" s="27" t="n">
        <f aca="false">IF((TOT!BU490+TOT!BV490)&lt;41,IF(C488&gt;53,53,C488),C488)</f>
        <v>56</v>
      </c>
      <c r="E488" s="28"/>
    </row>
    <row r="489" customFormat="false" ht="13" hidden="false" customHeight="true" outlineLevel="0" collapsed="false">
      <c r="A489" s="17" t="s">
        <v>2398</v>
      </c>
      <c r="B489" s="27" t="n">
        <f aca="false">VLOOKUP(TOT!BW491,'FO - FACEOFFS %'!$A$3:$B$69,2)</f>
        <v>33</v>
      </c>
      <c r="C489" s="27" t="n">
        <f aca="false">IF((TOT!BU491+TOT!BV491)&lt;82,IF(B489&gt;60,60,B489),B489)</f>
        <v>33</v>
      </c>
      <c r="D489" s="27" t="n">
        <f aca="false">IF((TOT!BU491+TOT!BV491)&lt;41,IF(C489&gt;53,53,C489),C489)</f>
        <v>33</v>
      </c>
      <c r="E489" s="28"/>
    </row>
    <row r="490" customFormat="false" ht="13" hidden="false" customHeight="true" outlineLevel="0" collapsed="false">
      <c r="A490" s="17" t="s">
        <v>2401</v>
      </c>
      <c r="B490" s="27" t="n">
        <f aca="false">VLOOKUP(TOT!BW492,'FO - FACEOFFS %'!$A$3:$B$69,2)</f>
        <v>33</v>
      </c>
      <c r="C490" s="27" t="n">
        <f aca="false">IF((TOT!BU492+TOT!BV492)&lt;82,IF(B490&gt;60,60,B490),B490)</f>
        <v>33</v>
      </c>
      <c r="D490" s="27" t="n">
        <f aca="false">IF((TOT!BU492+TOT!BV492)&lt;41,IF(C490&gt;53,53,C490),C490)</f>
        <v>33</v>
      </c>
      <c r="E490" s="28"/>
    </row>
    <row r="491" customFormat="false" ht="13" hidden="false" customHeight="true" outlineLevel="0" collapsed="false">
      <c r="A491" s="17" t="s">
        <v>2404</v>
      </c>
      <c r="B491" s="27" t="n">
        <f aca="false">VLOOKUP(TOT!BW493,'FO - FACEOFFS %'!$A$3:$B$69,2)</f>
        <v>33</v>
      </c>
      <c r="C491" s="27" t="n">
        <f aca="false">IF((TOT!BU493+TOT!BV493)&lt;82,IF(B491&gt;60,60,B491),B491)</f>
        <v>33</v>
      </c>
      <c r="D491" s="27" t="n">
        <f aca="false">IF((TOT!BU493+TOT!BV493)&lt;41,IF(C491&gt;53,53,C491),C491)</f>
        <v>33</v>
      </c>
      <c r="E491" s="28"/>
    </row>
    <row r="492" customFormat="false" ht="13" hidden="false" customHeight="true" outlineLevel="0" collapsed="false">
      <c r="A492" s="17" t="s">
        <v>2407</v>
      </c>
      <c r="B492" s="27" t="n">
        <f aca="false">VLOOKUP(TOT!BW494,'FO - FACEOFFS %'!$A$3:$B$69,2)</f>
        <v>76</v>
      </c>
      <c r="C492" s="27" t="n">
        <f aca="false">IF((TOT!BU494+TOT!BV494)&lt;82,IF(B492&gt;60,60,B492),B492)</f>
        <v>76</v>
      </c>
      <c r="D492" s="27" t="n">
        <f aca="false">IF((TOT!BU494+TOT!BV494)&lt;41,IF(C492&gt;53,53,C492),C492)</f>
        <v>76</v>
      </c>
      <c r="E492" s="28"/>
    </row>
    <row r="493" customFormat="false" ht="13" hidden="false" customHeight="true" outlineLevel="0" collapsed="false">
      <c r="A493" s="17" t="s">
        <v>2413</v>
      </c>
      <c r="B493" s="27" t="n">
        <f aca="false">VLOOKUP(TOT!BW495,'FO - FACEOFFS %'!$A$3:$B$69,2)</f>
        <v>45</v>
      </c>
      <c r="C493" s="27" t="n">
        <f aca="false">IF((TOT!BU495+TOT!BV495)&lt;82,IF(B493&gt;60,60,B493),B493)</f>
        <v>45</v>
      </c>
      <c r="D493" s="27" t="n">
        <f aca="false">IF((TOT!BU495+TOT!BV495)&lt;41,IF(C493&gt;53,53,C493),C493)</f>
        <v>45</v>
      </c>
      <c r="E493" s="28"/>
    </row>
    <row r="494" customFormat="false" ht="13" hidden="false" customHeight="true" outlineLevel="0" collapsed="false">
      <c r="A494" s="17" t="s">
        <v>2418</v>
      </c>
      <c r="B494" s="27" t="n">
        <f aca="false">VLOOKUP(TOT!BW496,'FO - FACEOFFS %'!$A$3:$B$69,2)</f>
        <v>33</v>
      </c>
      <c r="C494" s="27" t="n">
        <f aca="false">IF((TOT!BU496+TOT!BV496)&lt;82,IF(B494&gt;60,60,B494),B494)</f>
        <v>33</v>
      </c>
      <c r="D494" s="27" t="n">
        <f aca="false">IF((TOT!BU496+TOT!BV496)&lt;41,IF(C494&gt;53,53,C494),C494)</f>
        <v>33</v>
      </c>
      <c r="E494" s="28"/>
    </row>
    <row r="495" customFormat="false" ht="13" hidden="false" customHeight="true" outlineLevel="0" collapsed="false">
      <c r="A495" s="17" t="s">
        <v>2423</v>
      </c>
      <c r="B495" s="27" t="n">
        <f aca="false">VLOOKUP(TOT!BW497,'FO - FACEOFFS %'!$A$3:$B$69,2)</f>
        <v>67</v>
      </c>
      <c r="C495" s="27" t="n">
        <f aca="false">IF((TOT!BU497+TOT!BV497)&lt;82,IF(B495&gt;60,60,B495),B495)</f>
        <v>67</v>
      </c>
      <c r="D495" s="27" t="n">
        <f aca="false">IF((TOT!BU497+TOT!BV497)&lt;41,IF(C495&gt;53,53,C495),C495)</f>
        <v>67</v>
      </c>
      <c r="E495" s="28"/>
    </row>
    <row r="496" customFormat="false" ht="13" hidden="false" customHeight="true" outlineLevel="0" collapsed="false">
      <c r="A496" s="17" t="s">
        <v>2427</v>
      </c>
      <c r="B496" s="27" t="n">
        <f aca="false">VLOOKUP(TOT!BW498,'FO - FACEOFFS %'!$A$3:$B$69,2)</f>
        <v>91</v>
      </c>
      <c r="C496" s="27" t="n">
        <f aca="false">IF((TOT!BU498+TOT!BV498)&lt;82,IF(B496&gt;60,60,B496),B496)</f>
        <v>60</v>
      </c>
      <c r="D496" s="27" t="n">
        <f aca="false">IF((TOT!BU498+TOT!BV498)&lt;41,IF(C496&gt;53,53,C496),C496)</f>
        <v>53</v>
      </c>
      <c r="E496" s="28"/>
    </row>
    <row r="497" customFormat="false" ht="13" hidden="false" customHeight="true" outlineLevel="0" collapsed="false">
      <c r="A497" s="17" t="s">
        <v>2432</v>
      </c>
      <c r="B497" s="27" t="n">
        <f aca="false">VLOOKUP(TOT!BW499,'FO - FACEOFFS %'!$A$3:$B$69,2)</f>
        <v>33</v>
      </c>
      <c r="C497" s="27" t="n">
        <f aca="false">IF((TOT!BU499+TOT!BV499)&lt;82,IF(B497&gt;60,60,B497),B497)</f>
        <v>33</v>
      </c>
      <c r="D497" s="27" t="n">
        <f aca="false">IF((TOT!BU499+TOT!BV499)&lt;41,IF(C497&gt;53,53,C497),C497)</f>
        <v>33</v>
      </c>
      <c r="E497" s="28"/>
    </row>
    <row r="498" customFormat="false" ht="13" hidden="false" customHeight="true" outlineLevel="0" collapsed="false">
      <c r="A498" s="17" t="s">
        <v>2437</v>
      </c>
      <c r="B498" s="27" t="n">
        <f aca="false">VLOOKUP(TOT!BW500,'FO - FACEOFFS %'!$A$3:$B$69,2)</f>
        <v>33</v>
      </c>
      <c r="C498" s="27" t="n">
        <f aca="false">IF((TOT!BU500+TOT!BV500)&lt;82,IF(B498&gt;60,60,B498),B498)</f>
        <v>33</v>
      </c>
      <c r="D498" s="27" t="n">
        <f aca="false">IF((TOT!BU500+TOT!BV500)&lt;41,IF(C498&gt;53,53,C498),C498)</f>
        <v>33</v>
      </c>
      <c r="E498" s="28"/>
    </row>
    <row r="499" customFormat="false" ht="13" hidden="false" customHeight="true" outlineLevel="0" collapsed="false">
      <c r="A499" s="17" t="s">
        <v>2442</v>
      </c>
      <c r="B499" s="27" t="n">
        <f aca="false">VLOOKUP(TOT!BW501,'FO - FACEOFFS %'!$A$3:$B$69,2)</f>
        <v>81</v>
      </c>
      <c r="C499" s="27" t="n">
        <f aca="false">IF((TOT!BU501+TOT!BV501)&lt;82,IF(B499&gt;60,60,B499),B499)</f>
        <v>81</v>
      </c>
      <c r="D499" s="27" t="n">
        <f aca="false">IF((TOT!BU501+TOT!BV501)&lt;41,IF(C499&gt;53,53,C499),C499)</f>
        <v>81</v>
      </c>
      <c r="E499" s="28"/>
    </row>
    <row r="500" customFormat="false" ht="13" hidden="false" customHeight="true" outlineLevel="0" collapsed="false">
      <c r="A500" s="17" t="s">
        <v>2447</v>
      </c>
      <c r="B500" s="27" t="n">
        <f aca="false">VLOOKUP(TOT!BW502,'FO - FACEOFFS %'!$A$3:$B$69,2)</f>
        <v>92</v>
      </c>
      <c r="C500" s="27" t="n">
        <f aca="false">IF((TOT!BU502+TOT!BV502)&lt;82,IF(B500&gt;60,60,B500),B500)</f>
        <v>92</v>
      </c>
      <c r="D500" s="27" t="n">
        <f aca="false">IF((TOT!BU502+TOT!BV502)&lt;41,IF(C500&gt;53,53,C500),C500)</f>
        <v>92</v>
      </c>
      <c r="E500" s="28"/>
    </row>
    <row r="501" customFormat="false" ht="13" hidden="false" customHeight="true" outlineLevel="0" collapsed="false">
      <c r="A501" s="17" t="s">
        <v>2451</v>
      </c>
      <c r="B501" s="27" t="n">
        <f aca="false">VLOOKUP(TOT!BW503,'FO - FACEOFFS %'!$A$3:$B$69,2)</f>
        <v>33</v>
      </c>
      <c r="C501" s="27" t="n">
        <f aca="false">IF((TOT!BU503+TOT!BV503)&lt;82,IF(B501&gt;60,60,B501),B501)</f>
        <v>33</v>
      </c>
      <c r="D501" s="27" t="n">
        <f aca="false">IF((TOT!BU503+TOT!BV503)&lt;41,IF(C501&gt;53,53,C501),C501)</f>
        <v>33</v>
      </c>
      <c r="E501" s="28"/>
    </row>
    <row r="502" customFormat="false" ht="13" hidden="false" customHeight="true" outlineLevel="0" collapsed="false">
      <c r="A502" s="17" t="s">
        <v>2455</v>
      </c>
      <c r="B502" s="27" t="n">
        <f aca="false">VLOOKUP(TOT!BW504,'FO - FACEOFFS %'!$A$3:$B$69,2)</f>
        <v>39</v>
      </c>
      <c r="C502" s="27" t="n">
        <f aca="false">IF((TOT!BU504+TOT!BV504)&lt;82,IF(B502&gt;60,60,B502),B502)</f>
        <v>39</v>
      </c>
      <c r="D502" s="27" t="n">
        <f aca="false">IF((TOT!BU504+TOT!BV504)&lt;41,IF(C502&gt;53,53,C502),C502)</f>
        <v>39</v>
      </c>
      <c r="E502" s="28"/>
    </row>
    <row r="503" customFormat="false" ht="13" hidden="false" customHeight="true" outlineLevel="0" collapsed="false">
      <c r="A503" s="17" t="s">
        <v>2460</v>
      </c>
      <c r="B503" s="27" t="n">
        <f aca="false">VLOOKUP(TOT!BW505,'FO - FACEOFFS %'!$A$3:$B$69,2)</f>
        <v>33</v>
      </c>
      <c r="C503" s="27" t="n">
        <f aca="false">IF((TOT!BU505+TOT!BV505)&lt;82,IF(B503&gt;60,60,B503),B503)</f>
        <v>33</v>
      </c>
      <c r="D503" s="27" t="n">
        <f aca="false">IF((TOT!BU505+TOT!BV505)&lt;41,IF(C503&gt;53,53,C503),C503)</f>
        <v>33</v>
      </c>
      <c r="E503" s="28"/>
    </row>
    <row r="504" customFormat="false" ht="13" hidden="false" customHeight="true" outlineLevel="0" collapsed="false">
      <c r="A504" s="17" t="s">
        <v>2464</v>
      </c>
      <c r="B504" s="27" t="n">
        <f aca="false">VLOOKUP(TOT!BW506,'FO - FACEOFFS %'!$A$3:$B$69,2)</f>
        <v>55</v>
      </c>
      <c r="C504" s="27" t="n">
        <f aca="false">IF((TOT!BU506+TOT!BV506)&lt;82,IF(B504&gt;60,60,B504),B504)</f>
        <v>55</v>
      </c>
      <c r="D504" s="27" t="n">
        <f aca="false">IF((TOT!BU506+TOT!BV506)&lt;41,IF(C504&gt;53,53,C504),C504)</f>
        <v>55</v>
      </c>
      <c r="E504" s="28"/>
    </row>
    <row r="505" customFormat="false" ht="13" hidden="false" customHeight="true" outlineLevel="0" collapsed="false">
      <c r="A505" s="17" t="s">
        <v>2468</v>
      </c>
      <c r="B505" s="27" t="n">
        <f aca="false">VLOOKUP(TOT!BW507,'FO - FACEOFFS %'!$A$3:$B$69,2)</f>
        <v>53</v>
      </c>
      <c r="C505" s="27" t="n">
        <f aca="false">IF((TOT!BU507+TOT!BV507)&lt;82,IF(B505&gt;60,60,B505),B505)</f>
        <v>53</v>
      </c>
      <c r="D505" s="27" t="n">
        <f aca="false">IF((TOT!BU507+TOT!BV507)&lt;41,IF(C505&gt;53,53,C505),C505)</f>
        <v>53</v>
      </c>
      <c r="E505" s="28"/>
    </row>
    <row r="506" customFormat="false" ht="13" hidden="false" customHeight="true" outlineLevel="0" collapsed="false">
      <c r="A506" s="17" t="s">
        <v>2471</v>
      </c>
      <c r="B506" s="27" t="n">
        <f aca="false">VLOOKUP(TOT!BW508,'FO - FACEOFFS %'!$A$3:$B$69,2)</f>
        <v>47</v>
      </c>
      <c r="C506" s="27" t="n">
        <f aca="false">IF((TOT!BU508+TOT!BV508)&lt;82,IF(B506&gt;60,60,B506),B506)</f>
        <v>47</v>
      </c>
      <c r="D506" s="27" t="n">
        <f aca="false">IF((TOT!BU508+TOT!BV508)&lt;41,IF(C506&gt;53,53,C506),C506)</f>
        <v>47</v>
      </c>
      <c r="E506" s="28"/>
    </row>
    <row r="507" customFormat="false" ht="13" hidden="false" customHeight="true" outlineLevel="0" collapsed="false">
      <c r="A507" s="17" t="s">
        <v>2476</v>
      </c>
      <c r="B507" s="27" t="n">
        <f aca="false">VLOOKUP(TOT!BW509,'FO - FACEOFFS %'!$A$3:$B$69,2)</f>
        <v>33</v>
      </c>
      <c r="C507" s="27" t="n">
        <f aca="false">IF((TOT!BU509+TOT!BV509)&lt;82,IF(B507&gt;60,60,B507),B507)</f>
        <v>33</v>
      </c>
      <c r="D507" s="27" t="n">
        <f aca="false">IF((TOT!BU509+TOT!BV509)&lt;41,IF(C507&gt;53,53,C507),C507)</f>
        <v>33</v>
      </c>
      <c r="E507" s="28"/>
    </row>
    <row r="508" customFormat="false" ht="13" hidden="false" customHeight="true" outlineLevel="0" collapsed="false">
      <c r="A508" s="17" t="s">
        <v>2482</v>
      </c>
      <c r="B508" s="27" t="n">
        <f aca="false">VLOOKUP(TOT!BW510,'FO - FACEOFFS %'!$A$3:$B$69,2)</f>
        <v>33</v>
      </c>
      <c r="C508" s="27" t="n">
        <f aca="false">IF((TOT!BU510+TOT!BV510)&lt;82,IF(B508&gt;60,60,B508),B508)</f>
        <v>33</v>
      </c>
      <c r="D508" s="27" t="n">
        <f aca="false">IF((TOT!BU510+TOT!BV510)&lt;41,IF(C508&gt;53,53,C508),C508)</f>
        <v>33</v>
      </c>
      <c r="E508" s="28"/>
    </row>
    <row r="509" customFormat="false" ht="13" hidden="false" customHeight="true" outlineLevel="0" collapsed="false">
      <c r="A509" s="17" t="s">
        <v>2487</v>
      </c>
      <c r="B509" s="27" t="n">
        <f aca="false">VLOOKUP(TOT!BW511,'FO - FACEOFFS %'!$A$3:$B$69,2)</f>
        <v>89</v>
      </c>
      <c r="C509" s="27" t="n">
        <f aca="false">IF((TOT!BU511+TOT!BV511)&lt;82,IF(B509&gt;60,60,B509),B509)</f>
        <v>60</v>
      </c>
      <c r="D509" s="27" t="n">
        <f aca="false">IF((TOT!BU511+TOT!BV511)&lt;41,IF(C509&gt;53,53,C509),C509)</f>
        <v>60</v>
      </c>
      <c r="E509" s="28"/>
    </row>
    <row r="510" customFormat="false" ht="13" hidden="false" customHeight="true" outlineLevel="0" collapsed="false">
      <c r="A510" s="17" t="s">
        <v>2492</v>
      </c>
      <c r="B510" s="27" t="n">
        <f aca="false">VLOOKUP(TOT!BW512,'FO - FACEOFFS %'!$A$3:$B$69,2)</f>
        <v>76</v>
      </c>
      <c r="C510" s="27" t="n">
        <f aca="false">IF((TOT!BU512+TOT!BV512)&lt;82,IF(B510&gt;60,60,B510),B510)</f>
        <v>76</v>
      </c>
      <c r="D510" s="27" t="n">
        <f aca="false">IF((TOT!BU512+TOT!BV512)&lt;41,IF(C510&gt;53,53,C510),C510)</f>
        <v>76</v>
      </c>
      <c r="E510" s="28"/>
    </row>
    <row r="511" customFormat="false" ht="13" hidden="false" customHeight="true" outlineLevel="0" collapsed="false">
      <c r="A511" s="17" t="s">
        <v>2497</v>
      </c>
      <c r="B511" s="27" t="n">
        <f aca="false">VLOOKUP(TOT!BW513,'FO - FACEOFFS %'!$A$3:$B$69,2)</f>
        <v>95</v>
      </c>
      <c r="C511" s="27" t="n">
        <f aca="false">IF((TOT!BU513+TOT!BV513)&lt;82,IF(B511&gt;60,60,B511),B511)</f>
        <v>95</v>
      </c>
      <c r="D511" s="27" t="n">
        <f aca="false">IF((TOT!BU513+TOT!BV513)&lt;41,IF(C511&gt;53,53,C511),C511)</f>
        <v>95</v>
      </c>
      <c r="E511" s="28"/>
    </row>
    <row r="512" customFormat="false" ht="13" hidden="false" customHeight="true" outlineLevel="0" collapsed="false">
      <c r="A512" s="17" t="s">
        <v>2502</v>
      </c>
      <c r="B512" s="27" t="n">
        <f aca="false">VLOOKUP(TOT!BW514,'FO - FACEOFFS %'!$A$3:$B$69,2)</f>
        <v>50</v>
      </c>
      <c r="C512" s="27" t="n">
        <f aca="false">IF((TOT!BU514+TOT!BV514)&lt;82,IF(B512&gt;60,60,B512),B512)</f>
        <v>50</v>
      </c>
      <c r="D512" s="27" t="n">
        <f aca="false">IF((TOT!BU514+TOT!BV514)&lt;41,IF(C512&gt;53,53,C512),C512)</f>
        <v>50</v>
      </c>
      <c r="E512" s="28"/>
    </row>
    <row r="513" customFormat="false" ht="13" hidden="false" customHeight="true" outlineLevel="0" collapsed="false">
      <c r="A513" s="17" t="s">
        <v>2505</v>
      </c>
      <c r="B513" s="27" t="n">
        <f aca="false">VLOOKUP(TOT!BW515,'FO - FACEOFFS %'!$A$3:$B$69,2)</f>
        <v>33</v>
      </c>
      <c r="C513" s="27" t="n">
        <f aca="false">IF((TOT!BU515+TOT!BV515)&lt;82,IF(B513&gt;60,60,B513),B513)</f>
        <v>33</v>
      </c>
      <c r="D513" s="27" t="n">
        <f aca="false">IF((TOT!BU515+TOT!BV515)&lt;41,IF(C513&gt;53,53,C513),C513)</f>
        <v>33</v>
      </c>
      <c r="E513" s="28"/>
    </row>
    <row r="514" customFormat="false" ht="13" hidden="false" customHeight="true" outlineLevel="0" collapsed="false">
      <c r="A514" s="17" t="s">
        <v>2508</v>
      </c>
      <c r="B514" s="27" t="n">
        <f aca="false">VLOOKUP(TOT!BW516,'FO - FACEOFFS %'!$A$3:$B$69,2)</f>
        <v>70</v>
      </c>
      <c r="C514" s="27" t="n">
        <f aca="false">IF((TOT!BU516+TOT!BV516)&lt;82,IF(B514&gt;60,60,B514),B514)</f>
        <v>60</v>
      </c>
      <c r="D514" s="27" t="n">
        <f aca="false">IF((TOT!BU516+TOT!BV516)&lt;41,IF(C514&gt;53,53,C514),C514)</f>
        <v>53</v>
      </c>
      <c r="E514" s="28"/>
    </row>
    <row r="515" customFormat="false" ht="13" hidden="false" customHeight="true" outlineLevel="0" collapsed="false">
      <c r="A515" s="17" t="s">
        <v>2511</v>
      </c>
      <c r="B515" s="27" t="n">
        <f aca="false">VLOOKUP(TOT!BW517,'FO - FACEOFFS %'!$A$3:$B$69,2)</f>
        <v>33</v>
      </c>
      <c r="C515" s="27" t="n">
        <f aca="false">IF((TOT!BU517+TOT!BV517)&lt;82,IF(B515&gt;60,60,B515),B515)</f>
        <v>33</v>
      </c>
      <c r="D515" s="27" t="n">
        <f aca="false">IF((TOT!BU517+TOT!BV517)&lt;41,IF(C515&gt;53,53,C515),C515)</f>
        <v>33</v>
      </c>
      <c r="E515" s="28"/>
    </row>
    <row r="516" customFormat="false" ht="13" hidden="false" customHeight="true" outlineLevel="0" collapsed="false">
      <c r="A516" s="17" t="s">
        <v>2514</v>
      </c>
      <c r="B516" s="27" t="n">
        <f aca="false">VLOOKUP(TOT!BW518,'FO - FACEOFFS %'!$A$3:$B$69,2)</f>
        <v>33</v>
      </c>
      <c r="C516" s="27" t="n">
        <f aca="false">IF((TOT!BU518+TOT!BV518)&lt;82,IF(B516&gt;60,60,B516),B516)</f>
        <v>33</v>
      </c>
      <c r="D516" s="27" t="n">
        <f aca="false">IF((TOT!BU518+TOT!BV518)&lt;41,IF(C516&gt;53,53,C516),C516)</f>
        <v>33</v>
      </c>
      <c r="E516" s="28"/>
    </row>
    <row r="517" customFormat="false" ht="13" hidden="false" customHeight="true" outlineLevel="0" collapsed="false">
      <c r="A517" s="17" t="s">
        <v>2518</v>
      </c>
      <c r="B517" s="27" t="n">
        <f aca="false">VLOOKUP(TOT!BW519,'FO - FACEOFFS %'!$A$3:$B$69,2)</f>
        <v>33</v>
      </c>
      <c r="C517" s="27" t="n">
        <f aca="false">IF((TOT!BU519+TOT!BV519)&lt;82,IF(B517&gt;60,60,B517),B517)</f>
        <v>33</v>
      </c>
      <c r="D517" s="27" t="n">
        <f aca="false">IF((TOT!BU519+TOT!BV519)&lt;41,IF(C517&gt;53,53,C517),C517)</f>
        <v>33</v>
      </c>
      <c r="E517" s="28"/>
    </row>
    <row r="518" customFormat="false" ht="13" hidden="false" customHeight="true" outlineLevel="0" collapsed="false">
      <c r="A518" s="17" t="s">
        <v>2523</v>
      </c>
      <c r="B518" s="27" t="n">
        <f aca="false">VLOOKUP(TOT!BW520,'FO - FACEOFFS %'!$A$3:$B$69,2)</f>
        <v>33</v>
      </c>
      <c r="C518" s="27" t="n">
        <f aca="false">IF((TOT!BU520+TOT!BV520)&lt;82,IF(B518&gt;60,60,B518),B518)</f>
        <v>33</v>
      </c>
      <c r="D518" s="27" t="n">
        <f aca="false">IF((TOT!BU520+TOT!BV520)&lt;41,IF(C518&gt;53,53,C518),C518)</f>
        <v>33</v>
      </c>
      <c r="E518" s="28"/>
    </row>
    <row r="519" customFormat="false" ht="13" hidden="false" customHeight="true" outlineLevel="0" collapsed="false">
      <c r="A519" s="17" t="s">
        <v>2528</v>
      </c>
      <c r="B519" s="27" t="n">
        <f aca="false">VLOOKUP(TOT!BW521,'FO - FACEOFFS %'!$A$3:$B$69,2)</f>
        <v>33</v>
      </c>
      <c r="C519" s="27" t="n">
        <f aca="false">IF((TOT!BU521+TOT!BV521)&lt;82,IF(B519&gt;60,60,B519),B519)</f>
        <v>33</v>
      </c>
      <c r="D519" s="27" t="n">
        <f aca="false">IF((TOT!BU521+TOT!BV521)&lt;41,IF(C519&gt;53,53,C519),C519)</f>
        <v>33</v>
      </c>
      <c r="E519" s="28"/>
    </row>
    <row r="520" customFormat="false" ht="13" hidden="false" customHeight="true" outlineLevel="0" collapsed="false">
      <c r="A520" s="17" t="s">
        <v>2531</v>
      </c>
      <c r="B520" s="27" t="n">
        <f aca="false">VLOOKUP(TOT!BW522,'FO - FACEOFFS %'!$A$3:$B$69,2)</f>
        <v>33</v>
      </c>
      <c r="C520" s="27" t="n">
        <f aca="false">IF((TOT!BU522+TOT!BV522)&lt;82,IF(B520&gt;60,60,B520),B520)</f>
        <v>33</v>
      </c>
      <c r="D520" s="27" t="n">
        <f aca="false">IF((TOT!BU522+TOT!BV522)&lt;41,IF(C520&gt;53,53,C520),C520)</f>
        <v>33</v>
      </c>
      <c r="E520" s="28"/>
    </row>
    <row r="521" customFormat="false" ht="13" hidden="false" customHeight="true" outlineLevel="0" collapsed="false">
      <c r="A521" s="17" t="s">
        <v>2535</v>
      </c>
      <c r="B521" s="27" t="n">
        <f aca="false">VLOOKUP(TOT!BW523,'FO - FACEOFFS %'!$A$3:$B$69,2)</f>
        <v>33</v>
      </c>
      <c r="C521" s="27" t="n">
        <f aca="false">IF((TOT!BU523+TOT!BV523)&lt;82,IF(B521&gt;60,60,B521),B521)</f>
        <v>33</v>
      </c>
      <c r="D521" s="27" t="n">
        <f aca="false">IF((TOT!BU523+TOT!BV523)&lt;41,IF(C521&gt;53,53,C521),C521)</f>
        <v>33</v>
      </c>
      <c r="E521" s="28"/>
    </row>
    <row r="522" customFormat="false" ht="13" hidden="false" customHeight="true" outlineLevel="0" collapsed="false">
      <c r="A522" s="17" t="s">
        <v>2539</v>
      </c>
      <c r="B522" s="27" t="n">
        <f aca="false">VLOOKUP(TOT!BW524,'FO - FACEOFFS %'!$A$3:$B$69,2)</f>
        <v>60</v>
      </c>
      <c r="C522" s="27" t="n">
        <f aca="false">IF((TOT!BU524+TOT!BV524)&lt;82,IF(B522&gt;60,60,B522),B522)</f>
        <v>60</v>
      </c>
      <c r="D522" s="27" t="n">
        <f aca="false">IF((TOT!BU524+TOT!BV524)&lt;41,IF(C522&gt;53,53,C522),C522)</f>
        <v>53</v>
      </c>
      <c r="E522" s="28"/>
    </row>
    <row r="523" customFormat="false" ht="13" hidden="false" customHeight="true" outlineLevel="0" collapsed="false">
      <c r="A523" s="17" t="s">
        <v>2545</v>
      </c>
      <c r="B523" s="27" t="n">
        <f aca="false">VLOOKUP(TOT!BW525,'FO - FACEOFFS %'!$A$3:$B$69,2)</f>
        <v>65</v>
      </c>
      <c r="C523" s="27" t="n">
        <f aca="false">IF((TOT!BU525+TOT!BV525)&lt;82,IF(B523&gt;60,60,B523),B523)</f>
        <v>60</v>
      </c>
      <c r="D523" s="27" t="n">
        <f aca="false">IF((TOT!BU525+TOT!BV525)&lt;41,IF(C523&gt;53,53,C523),C523)</f>
        <v>60</v>
      </c>
      <c r="E523" s="28"/>
    </row>
    <row r="524" customFormat="false" ht="13" hidden="false" customHeight="true" outlineLevel="0" collapsed="false">
      <c r="A524" s="17" t="s">
        <v>2549</v>
      </c>
      <c r="B524" s="27" t="n">
        <f aca="false">VLOOKUP(TOT!BW526,'FO - FACEOFFS %'!$A$3:$B$69,2)</f>
        <v>90</v>
      </c>
      <c r="C524" s="27" t="n">
        <f aca="false">IF((TOT!BU526+TOT!BV526)&lt;82,IF(B524&gt;60,60,B524),B524)</f>
        <v>90</v>
      </c>
      <c r="D524" s="27" t="n">
        <f aca="false">IF((TOT!BU526+TOT!BV526)&lt;41,IF(C524&gt;53,53,C524),C524)</f>
        <v>90</v>
      </c>
      <c r="E524" s="28"/>
    </row>
    <row r="525" customFormat="false" ht="13" hidden="false" customHeight="true" outlineLevel="0" collapsed="false">
      <c r="A525" s="17" t="s">
        <v>2552</v>
      </c>
      <c r="B525" s="27" t="n">
        <f aca="false">VLOOKUP(TOT!BW527,'FO - FACEOFFS %'!$A$3:$B$69,2)</f>
        <v>33</v>
      </c>
      <c r="C525" s="27" t="n">
        <f aca="false">IF((TOT!BU527+TOT!BV527)&lt;82,IF(B525&gt;60,60,B525),B525)</f>
        <v>33</v>
      </c>
      <c r="D525" s="27" t="n">
        <f aca="false">IF((TOT!BU527+TOT!BV527)&lt;41,IF(C525&gt;53,53,C525),C525)</f>
        <v>33</v>
      </c>
      <c r="E525" s="28"/>
    </row>
    <row r="526" customFormat="false" ht="13" hidden="false" customHeight="true" outlineLevel="0" collapsed="false">
      <c r="A526" s="17" t="s">
        <v>2555</v>
      </c>
      <c r="B526" s="27" t="n">
        <f aca="false">VLOOKUP(TOT!BW528,'FO - FACEOFFS %'!$A$3:$B$69,2)</f>
        <v>70</v>
      </c>
      <c r="C526" s="27" t="n">
        <f aca="false">IF((TOT!BU528+TOT!BV528)&lt;82,IF(B526&gt;60,60,B526),B526)</f>
        <v>60</v>
      </c>
      <c r="D526" s="27" t="n">
        <f aca="false">IF((TOT!BU528+TOT!BV528)&lt;41,IF(C526&gt;53,53,C526),C526)</f>
        <v>53</v>
      </c>
      <c r="E526" s="28"/>
    </row>
    <row r="527" customFormat="false" ht="13" hidden="false" customHeight="true" outlineLevel="0" collapsed="false">
      <c r="A527" s="17" t="s">
        <v>2559</v>
      </c>
      <c r="B527" s="27" t="n">
        <f aca="false">VLOOKUP(TOT!BW529,'FO - FACEOFFS %'!$A$3:$B$69,2)</f>
        <v>33</v>
      </c>
      <c r="C527" s="27" t="n">
        <f aca="false">IF((TOT!BU529+TOT!BV529)&lt;82,IF(B527&gt;60,60,B527),B527)</f>
        <v>33</v>
      </c>
      <c r="D527" s="27" t="n">
        <f aca="false">IF((TOT!BU529+TOT!BV529)&lt;41,IF(C527&gt;53,53,C527),C527)</f>
        <v>33</v>
      </c>
      <c r="E527" s="28"/>
    </row>
    <row r="528" customFormat="false" ht="13" hidden="false" customHeight="true" outlineLevel="0" collapsed="false">
      <c r="A528" s="17" t="s">
        <v>2564</v>
      </c>
      <c r="B528" s="27" t="n">
        <f aca="false">VLOOKUP(TOT!BW530,'FO - FACEOFFS %'!$A$3:$B$69,2)</f>
        <v>33</v>
      </c>
      <c r="C528" s="27" t="n">
        <f aca="false">IF((TOT!BU530+TOT!BV530)&lt;82,IF(B528&gt;60,60,B528),B528)</f>
        <v>33</v>
      </c>
      <c r="D528" s="27" t="n">
        <f aca="false">IF((TOT!BU530+TOT!BV530)&lt;41,IF(C528&gt;53,53,C528),C528)</f>
        <v>33</v>
      </c>
      <c r="E528" s="28"/>
    </row>
    <row r="529" customFormat="false" ht="13" hidden="false" customHeight="true" outlineLevel="0" collapsed="false">
      <c r="A529" s="17" t="s">
        <v>2570</v>
      </c>
      <c r="B529" s="27" t="n">
        <f aca="false">VLOOKUP(TOT!BW531,'FO - FACEOFFS %'!$A$3:$B$69,2)</f>
        <v>36</v>
      </c>
      <c r="C529" s="27" t="n">
        <f aca="false">IF((TOT!BU531+TOT!BV531)&lt;82,IF(B529&gt;60,60,B529),B529)</f>
        <v>36</v>
      </c>
      <c r="D529" s="27" t="n">
        <f aca="false">IF((TOT!BU531+TOT!BV531)&lt;41,IF(C529&gt;53,53,C529),C529)</f>
        <v>36</v>
      </c>
      <c r="E529" s="28"/>
    </row>
    <row r="530" customFormat="false" ht="13" hidden="false" customHeight="true" outlineLevel="0" collapsed="false">
      <c r="A530" s="17" t="s">
        <v>2574</v>
      </c>
      <c r="B530" s="27" t="n">
        <f aca="false">VLOOKUP(TOT!BW532,'FO - FACEOFFS %'!$A$3:$B$69,2)</f>
        <v>33</v>
      </c>
      <c r="C530" s="27" t="n">
        <f aca="false">IF((TOT!BU532+TOT!BV532)&lt;82,IF(B530&gt;60,60,B530),B530)</f>
        <v>33</v>
      </c>
      <c r="D530" s="27" t="n">
        <f aca="false">IF((TOT!BU532+TOT!BV532)&lt;41,IF(C530&gt;53,53,C530),C530)</f>
        <v>33</v>
      </c>
      <c r="E530" s="28"/>
    </row>
    <row r="531" customFormat="false" ht="13" hidden="false" customHeight="true" outlineLevel="0" collapsed="false">
      <c r="A531" s="17" t="s">
        <v>2579</v>
      </c>
      <c r="B531" s="27" t="n">
        <f aca="false">VLOOKUP(TOT!BW533,'FO - FACEOFFS %'!$A$3:$B$69,2)</f>
        <v>33</v>
      </c>
      <c r="C531" s="27" t="n">
        <f aca="false">IF((TOT!BU533+TOT!BV533)&lt;82,IF(B531&gt;60,60,B531),B531)</f>
        <v>33</v>
      </c>
      <c r="D531" s="27" t="n">
        <f aca="false">IF((TOT!BU533+TOT!BV533)&lt;41,IF(C531&gt;53,53,C531),C531)</f>
        <v>33</v>
      </c>
      <c r="E531" s="28"/>
    </row>
    <row r="532" customFormat="false" ht="13" hidden="false" customHeight="true" outlineLevel="0" collapsed="false">
      <c r="A532" s="17" t="s">
        <v>2582</v>
      </c>
      <c r="B532" s="27" t="n">
        <f aca="false">VLOOKUP(TOT!BW534,'FO - FACEOFFS %'!$A$3:$B$69,2)</f>
        <v>33</v>
      </c>
      <c r="C532" s="27" t="n">
        <f aca="false">IF((TOT!BU534+TOT!BV534)&lt;82,IF(B532&gt;60,60,B532),B532)</f>
        <v>33</v>
      </c>
      <c r="D532" s="27" t="n">
        <f aca="false">IF((TOT!BU534+TOT!BV534)&lt;41,IF(C532&gt;53,53,C532),C532)</f>
        <v>33</v>
      </c>
      <c r="E532" s="28"/>
    </row>
    <row r="533" customFormat="false" ht="13" hidden="false" customHeight="true" outlineLevel="0" collapsed="false">
      <c r="A533" s="17" t="s">
        <v>2585</v>
      </c>
      <c r="B533" s="27" t="n">
        <f aca="false">VLOOKUP(TOT!BW535,'FO - FACEOFFS %'!$A$3:$B$69,2)</f>
        <v>33</v>
      </c>
      <c r="C533" s="27" t="n">
        <f aca="false">IF((TOT!BU535+TOT!BV535)&lt;82,IF(B533&gt;60,60,B533),B533)</f>
        <v>33</v>
      </c>
      <c r="D533" s="27" t="n">
        <f aca="false">IF((TOT!BU535+TOT!BV535)&lt;41,IF(C533&gt;53,53,C533),C533)</f>
        <v>33</v>
      </c>
      <c r="E533" s="28"/>
    </row>
    <row r="534" customFormat="false" ht="13" hidden="false" customHeight="true" outlineLevel="0" collapsed="false">
      <c r="A534" s="17" t="s">
        <v>2588</v>
      </c>
      <c r="B534" s="27" t="n">
        <f aca="false">VLOOKUP(TOT!BW536,'FO - FACEOFFS %'!$A$3:$B$69,2)</f>
        <v>65</v>
      </c>
      <c r="C534" s="27" t="n">
        <f aca="false">IF((TOT!BU536+TOT!BV536)&lt;82,IF(B534&gt;60,60,B534),B534)</f>
        <v>65</v>
      </c>
      <c r="D534" s="27" t="n">
        <f aca="false">IF((TOT!BU536+TOT!BV536)&lt;41,IF(C534&gt;53,53,C534),C534)</f>
        <v>65</v>
      </c>
      <c r="E534" s="28"/>
    </row>
    <row r="535" customFormat="false" ht="13" hidden="false" customHeight="true" outlineLevel="0" collapsed="false">
      <c r="A535" s="17" t="s">
        <v>2592</v>
      </c>
      <c r="B535" s="27" t="n">
        <f aca="false">VLOOKUP(TOT!BW537,'FO - FACEOFFS %'!$A$3:$B$69,2)</f>
        <v>83</v>
      </c>
      <c r="C535" s="27" t="n">
        <f aca="false">IF((TOT!BU537+TOT!BV537)&lt;82,IF(B535&gt;60,60,B535),B535)</f>
        <v>83</v>
      </c>
      <c r="D535" s="27" t="n">
        <f aca="false">IF((TOT!BU537+TOT!BV537)&lt;41,IF(C535&gt;53,53,C535),C535)</f>
        <v>83</v>
      </c>
      <c r="E535" s="28"/>
    </row>
    <row r="536" customFormat="false" ht="13" hidden="false" customHeight="true" outlineLevel="0" collapsed="false">
      <c r="A536" s="17" t="s">
        <v>2596</v>
      </c>
      <c r="B536" s="27" t="n">
        <f aca="false">VLOOKUP(TOT!BW538,'FO - FACEOFFS %'!$A$3:$B$69,2)</f>
        <v>33</v>
      </c>
      <c r="C536" s="27" t="n">
        <f aca="false">IF((TOT!BU538+TOT!BV538)&lt;82,IF(B536&gt;60,60,B536),B536)</f>
        <v>33</v>
      </c>
      <c r="D536" s="27" t="n">
        <f aca="false">IF((TOT!BU538+TOT!BV538)&lt;41,IF(C536&gt;53,53,C536),C536)</f>
        <v>33</v>
      </c>
      <c r="E536" s="28"/>
    </row>
    <row r="537" customFormat="false" ht="13" hidden="false" customHeight="true" outlineLevel="0" collapsed="false">
      <c r="A537" s="17" t="s">
        <v>2599</v>
      </c>
      <c r="B537" s="27" t="n">
        <f aca="false">VLOOKUP(TOT!BW539,'FO - FACEOFFS %'!$A$3:$B$69,2)</f>
        <v>75</v>
      </c>
      <c r="C537" s="27" t="n">
        <f aca="false">IF((TOT!BU539+TOT!BV539)&lt;82,IF(B537&gt;60,60,B537),B537)</f>
        <v>75</v>
      </c>
      <c r="D537" s="27" t="n">
        <f aca="false">IF((TOT!BU539+TOT!BV539)&lt;41,IF(C537&gt;53,53,C537),C537)</f>
        <v>75</v>
      </c>
      <c r="E537" s="28"/>
    </row>
    <row r="538" customFormat="false" ht="13" hidden="false" customHeight="true" outlineLevel="0" collapsed="false">
      <c r="A538" s="17" t="s">
        <v>2602</v>
      </c>
      <c r="B538" s="27" t="n">
        <f aca="false">VLOOKUP(TOT!BW540,'FO - FACEOFFS %'!$A$3:$B$69,2)</f>
        <v>86</v>
      </c>
      <c r="C538" s="27" t="n">
        <f aca="false">IF((TOT!BU540+TOT!BV540)&lt;82,IF(B538&gt;60,60,B538),B538)</f>
        <v>60</v>
      </c>
      <c r="D538" s="27" t="n">
        <f aca="false">IF((TOT!BU540+TOT!BV540)&lt;41,IF(C538&gt;53,53,C538),C538)</f>
        <v>60</v>
      </c>
      <c r="E538" s="28"/>
    </row>
    <row r="539" customFormat="false" ht="13" hidden="false" customHeight="true" outlineLevel="0" collapsed="false">
      <c r="A539" s="17" t="s">
        <v>2606</v>
      </c>
      <c r="B539" s="27" t="n">
        <f aca="false">VLOOKUP(TOT!BW541,'FO - FACEOFFS %'!$A$3:$B$69,2)</f>
        <v>33</v>
      </c>
      <c r="C539" s="27" t="n">
        <f aca="false">IF((TOT!BU541+TOT!BV541)&lt;82,IF(B539&gt;60,60,B539),B539)</f>
        <v>33</v>
      </c>
      <c r="D539" s="27" t="n">
        <f aca="false">IF((TOT!BU541+TOT!BV541)&lt;41,IF(C539&gt;53,53,C539),C539)</f>
        <v>33</v>
      </c>
      <c r="E539" s="28"/>
    </row>
    <row r="540" customFormat="false" ht="13" hidden="false" customHeight="true" outlineLevel="0" collapsed="false">
      <c r="A540" s="17" t="s">
        <v>2610</v>
      </c>
      <c r="B540" s="27" t="n">
        <f aca="false">VLOOKUP(TOT!BW542,'FO - FACEOFFS %'!$A$3:$B$69,2)</f>
        <v>70</v>
      </c>
      <c r="C540" s="27" t="n">
        <f aca="false">IF((TOT!BU542+TOT!BV542)&lt;82,IF(B540&gt;60,60,B540),B540)</f>
        <v>60</v>
      </c>
      <c r="D540" s="27" t="n">
        <f aca="false">IF((TOT!BU542+TOT!BV542)&lt;41,IF(C540&gt;53,53,C540),C540)</f>
        <v>53</v>
      </c>
      <c r="E540" s="28"/>
    </row>
    <row r="541" customFormat="false" ht="13" hidden="false" customHeight="true" outlineLevel="0" collapsed="false">
      <c r="A541" s="17" t="s">
        <v>2615</v>
      </c>
      <c r="B541" s="27" t="n">
        <f aca="false">VLOOKUP(TOT!BW543,'FO - FACEOFFS %'!$A$3:$B$69,2)</f>
        <v>39</v>
      </c>
      <c r="C541" s="27" t="n">
        <f aca="false">IF((TOT!BU543+TOT!BV543)&lt;82,IF(B541&gt;60,60,B541),B541)</f>
        <v>39</v>
      </c>
      <c r="D541" s="27" t="n">
        <f aca="false">IF((TOT!BU543+TOT!BV543)&lt;41,IF(C541&gt;53,53,C541),C541)</f>
        <v>39</v>
      </c>
      <c r="E541" s="28"/>
    </row>
    <row r="542" customFormat="false" ht="13" hidden="false" customHeight="true" outlineLevel="0" collapsed="false">
      <c r="A542" s="17" t="s">
        <v>2619</v>
      </c>
      <c r="B542" s="27" t="n">
        <f aca="false">VLOOKUP(TOT!BW544,'FO - FACEOFFS %'!$A$3:$B$69,2)</f>
        <v>99</v>
      </c>
      <c r="C542" s="27" t="n">
        <f aca="false">IF((TOT!BU544+TOT!BV544)&lt;82,IF(B542&gt;60,60,B542),B542)</f>
        <v>60</v>
      </c>
      <c r="D542" s="27" t="n">
        <f aca="false">IF((TOT!BU544+TOT!BV544)&lt;41,IF(C542&gt;53,53,C542),C542)</f>
        <v>53</v>
      </c>
      <c r="E542" s="28"/>
    </row>
    <row r="543" customFormat="false" ht="13" hidden="false" customHeight="true" outlineLevel="0" collapsed="false">
      <c r="A543" s="17" t="s">
        <v>2622</v>
      </c>
      <c r="B543" s="27" t="n">
        <f aca="false">VLOOKUP(TOT!BW545,'FO - FACEOFFS %'!$A$3:$B$69,2)</f>
        <v>33</v>
      </c>
      <c r="C543" s="27" t="n">
        <f aca="false">IF((TOT!BU545+TOT!BV545)&lt;82,IF(B543&gt;60,60,B543),B543)</f>
        <v>33</v>
      </c>
      <c r="D543" s="27" t="n">
        <f aca="false">IF((TOT!BU545+TOT!BV545)&lt;41,IF(C543&gt;53,53,C543),C543)</f>
        <v>33</v>
      </c>
      <c r="E543" s="28"/>
    </row>
    <row r="544" customFormat="false" ht="13" hidden="false" customHeight="true" outlineLevel="0" collapsed="false">
      <c r="A544" s="17" t="s">
        <v>2626</v>
      </c>
      <c r="B544" s="27" t="n">
        <f aca="false">VLOOKUP(TOT!BW546,'FO - FACEOFFS %'!$A$3:$B$69,2)</f>
        <v>33</v>
      </c>
      <c r="C544" s="27" t="n">
        <f aca="false">IF((TOT!BU546+TOT!BV546)&lt;82,IF(B544&gt;60,60,B544),B544)</f>
        <v>33</v>
      </c>
      <c r="D544" s="27" t="n">
        <f aca="false">IF((TOT!BU546+TOT!BV546)&lt;41,IF(C544&gt;53,53,C544),C544)</f>
        <v>33</v>
      </c>
      <c r="E544" s="28"/>
    </row>
    <row r="545" customFormat="false" ht="13" hidden="false" customHeight="true" outlineLevel="0" collapsed="false">
      <c r="A545" s="17" t="s">
        <v>2631</v>
      </c>
      <c r="B545" s="27" t="n">
        <f aca="false">VLOOKUP(TOT!BW547,'FO - FACEOFFS %'!$A$3:$B$69,2)</f>
        <v>89</v>
      </c>
      <c r="C545" s="27" t="n">
        <f aca="false">IF((TOT!BU547+TOT!BV547)&lt;82,IF(B545&gt;60,60,B545),B545)</f>
        <v>89</v>
      </c>
      <c r="D545" s="27" t="n">
        <f aca="false">IF((TOT!BU547+TOT!BV547)&lt;41,IF(C545&gt;53,53,C545),C545)</f>
        <v>89</v>
      </c>
      <c r="E545" s="28"/>
    </row>
    <row r="546" customFormat="false" ht="13" hidden="false" customHeight="true" outlineLevel="0" collapsed="false">
      <c r="A546" s="17" t="s">
        <v>2634</v>
      </c>
      <c r="B546" s="27" t="n">
        <f aca="false">VLOOKUP(TOT!BW548,'FO - FACEOFFS %'!$A$3:$B$69,2)</f>
        <v>33</v>
      </c>
      <c r="C546" s="27" t="n">
        <f aca="false">IF((TOT!BU548+TOT!BV548)&lt;82,IF(B546&gt;60,60,B546),B546)</f>
        <v>33</v>
      </c>
      <c r="D546" s="27" t="n">
        <f aca="false">IF((TOT!BU548+TOT!BV548)&lt;41,IF(C546&gt;53,53,C546),C546)</f>
        <v>33</v>
      </c>
      <c r="E546" s="28"/>
    </row>
    <row r="547" customFormat="false" ht="13" hidden="false" customHeight="true" outlineLevel="0" collapsed="false">
      <c r="A547" s="17" t="s">
        <v>2638</v>
      </c>
      <c r="B547" s="27" t="n">
        <f aca="false">VLOOKUP(TOT!BW549,'FO - FACEOFFS %'!$A$3:$B$69,2)</f>
        <v>33</v>
      </c>
      <c r="C547" s="27" t="n">
        <f aca="false">IF((TOT!BU549+TOT!BV549)&lt;82,IF(B547&gt;60,60,B547),B547)</f>
        <v>33</v>
      </c>
      <c r="D547" s="27" t="n">
        <f aca="false">IF((TOT!BU549+TOT!BV549)&lt;41,IF(C547&gt;53,53,C547),C547)</f>
        <v>33</v>
      </c>
      <c r="E547" s="28"/>
    </row>
    <row r="548" customFormat="false" ht="13" hidden="false" customHeight="true" outlineLevel="0" collapsed="false">
      <c r="A548" s="17" t="s">
        <v>2642</v>
      </c>
      <c r="B548" s="27" t="n">
        <f aca="false">VLOOKUP(TOT!BW550,'FO - FACEOFFS %'!$A$3:$B$69,2)</f>
        <v>46</v>
      </c>
      <c r="C548" s="27" t="n">
        <f aca="false">IF((TOT!BU550+TOT!BV550)&lt;82,IF(B548&gt;60,60,B548),B548)</f>
        <v>46</v>
      </c>
      <c r="D548" s="27" t="n">
        <f aca="false">IF((TOT!BU550+TOT!BV550)&lt;41,IF(C548&gt;53,53,C548),C548)</f>
        <v>46</v>
      </c>
      <c r="E548" s="28"/>
    </row>
    <row r="549" customFormat="false" ht="13" hidden="false" customHeight="true" outlineLevel="0" collapsed="false">
      <c r="A549" s="17" t="s">
        <v>2646</v>
      </c>
      <c r="B549" s="27" t="n">
        <f aca="false">VLOOKUP(TOT!BW551,'FO - FACEOFFS %'!$A$3:$B$69,2)</f>
        <v>99</v>
      </c>
      <c r="C549" s="27" t="n">
        <f aca="false">IF((TOT!BU551+TOT!BV551)&lt;82,IF(B549&gt;60,60,B549),B549)</f>
        <v>60</v>
      </c>
      <c r="D549" s="27" t="n">
        <f aca="false">IF((TOT!BU551+TOT!BV551)&lt;41,IF(C549&gt;53,53,C549),C549)</f>
        <v>53</v>
      </c>
      <c r="E549" s="28"/>
    </row>
    <row r="550" customFormat="false" ht="13" hidden="false" customHeight="true" outlineLevel="0" collapsed="false">
      <c r="A550" s="17" t="s">
        <v>2650</v>
      </c>
      <c r="B550" s="27" t="n">
        <f aca="false">VLOOKUP(TOT!BW552,'FO - FACEOFFS %'!$A$3:$B$69,2)</f>
        <v>91</v>
      </c>
      <c r="C550" s="27" t="n">
        <f aca="false">IF((TOT!BU552+TOT!BV552)&lt;82,IF(B550&gt;60,60,B550),B550)</f>
        <v>60</v>
      </c>
      <c r="D550" s="27" t="n">
        <f aca="false">IF((TOT!BU552+TOT!BV552)&lt;41,IF(C550&gt;53,53,C550),C550)</f>
        <v>60</v>
      </c>
      <c r="E550" s="28"/>
    </row>
    <row r="551" customFormat="false" ht="13" hidden="false" customHeight="true" outlineLevel="0" collapsed="false">
      <c r="A551" s="17" t="s">
        <v>2655</v>
      </c>
      <c r="B551" s="27" t="n">
        <f aca="false">VLOOKUP(TOT!BW553,'FO - FACEOFFS %'!$A$3:$B$69,2)</f>
        <v>33</v>
      </c>
      <c r="C551" s="27" t="n">
        <f aca="false">IF((TOT!BU553+TOT!BV553)&lt;82,IF(B551&gt;60,60,B551),B551)</f>
        <v>33</v>
      </c>
      <c r="D551" s="27" t="n">
        <f aca="false">IF((TOT!BU553+TOT!BV553)&lt;41,IF(C551&gt;53,53,C551),C551)</f>
        <v>33</v>
      </c>
      <c r="E551" s="28"/>
    </row>
    <row r="552" customFormat="false" ht="13" hidden="false" customHeight="true" outlineLevel="0" collapsed="false">
      <c r="A552" s="17" t="s">
        <v>2659</v>
      </c>
      <c r="B552" s="27" t="n">
        <f aca="false">VLOOKUP(TOT!BW554,'FO - FACEOFFS %'!$A$3:$B$69,2)</f>
        <v>33</v>
      </c>
      <c r="C552" s="27" t="n">
        <f aca="false">IF((TOT!BU554+TOT!BV554)&lt;82,IF(B552&gt;60,60,B552),B552)</f>
        <v>33</v>
      </c>
      <c r="D552" s="27" t="n">
        <f aca="false">IF((TOT!BU554+TOT!BV554)&lt;41,IF(C552&gt;53,53,C552),C552)</f>
        <v>33</v>
      </c>
      <c r="E552" s="28"/>
    </row>
    <row r="553" customFormat="false" ht="13" hidden="false" customHeight="true" outlineLevel="0" collapsed="false">
      <c r="A553" s="17" t="s">
        <v>2662</v>
      </c>
      <c r="B553" s="27" t="n">
        <f aca="false">VLOOKUP(TOT!BW555,'FO - FACEOFFS %'!$A$3:$B$69,2)</f>
        <v>33</v>
      </c>
      <c r="C553" s="27" t="n">
        <f aca="false">IF((TOT!BU555+TOT!BV555)&lt;82,IF(B553&gt;60,60,B553),B553)</f>
        <v>33</v>
      </c>
      <c r="D553" s="27" t="n">
        <f aca="false">IF((TOT!BU555+TOT!BV555)&lt;41,IF(C553&gt;53,53,C553),C553)</f>
        <v>33</v>
      </c>
      <c r="E553" s="28"/>
    </row>
    <row r="554" customFormat="false" ht="13" hidden="false" customHeight="true" outlineLevel="0" collapsed="false">
      <c r="A554" s="17" t="s">
        <v>2666</v>
      </c>
      <c r="B554" s="27" t="n">
        <f aca="false">VLOOKUP(TOT!BW556,'FO - FACEOFFS %'!$A$3:$B$69,2)</f>
        <v>33</v>
      </c>
      <c r="C554" s="27" t="n">
        <f aca="false">IF((TOT!BU556+TOT!BV556)&lt;82,IF(B554&gt;60,60,B554),B554)</f>
        <v>33</v>
      </c>
      <c r="D554" s="27" t="n">
        <f aca="false">IF((TOT!BU556+TOT!BV556)&lt;41,IF(C554&gt;53,53,C554),C554)</f>
        <v>33</v>
      </c>
      <c r="E554" s="28"/>
    </row>
    <row r="555" customFormat="false" ht="13" hidden="false" customHeight="true" outlineLevel="0" collapsed="false">
      <c r="A555" s="17" t="s">
        <v>2669</v>
      </c>
      <c r="B555" s="27" t="n">
        <f aca="false">VLOOKUP(TOT!BW557,'FO - FACEOFFS %'!$A$3:$B$69,2)</f>
        <v>33</v>
      </c>
      <c r="C555" s="27" t="n">
        <f aca="false">IF((TOT!BU557+TOT!BV557)&lt;82,IF(B555&gt;60,60,B555),B555)</f>
        <v>33</v>
      </c>
      <c r="D555" s="27" t="n">
        <f aca="false">IF((TOT!BU557+TOT!BV557)&lt;41,IF(C555&gt;53,53,C555),C555)</f>
        <v>33</v>
      </c>
      <c r="E555" s="28"/>
    </row>
    <row r="556" customFormat="false" ht="13" hidden="false" customHeight="true" outlineLevel="0" collapsed="false">
      <c r="A556" s="17" t="s">
        <v>2673</v>
      </c>
      <c r="B556" s="27" t="n">
        <f aca="false">VLOOKUP(TOT!BW558,'FO - FACEOFFS %'!$A$3:$B$69,2)</f>
        <v>72</v>
      </c>
      <c r="C556" s="27" t="n">
        <f aca="false">IF((TOT!BU558+TOT!BV558)&lt;82,IF(B556&gt;60,60,B556),B556)</f>
        <v>72</v>
      </c>
      <c r="D556" s="27" t="n">
        <f aca="false">IF((TOT!BU558+TOT!BV558)&lt;41,IF(C556&gt;53,53,C556),C556)</f>
        <v>72</v>
      </c>
      <c r="E556" s="28"/>
    </row>
    <row r="557" customFormat="false" ht="13" hidden="false" customHeight="true" outlineLevel="0" collapsed="false">
      <c r="A557" s="17" t="s">
        <v>2677</v>
      </c>
      <c r="B557" s="27" t="n">
        <f aca="false">VLOOKUP(TOT!BW559,'FO - FACEOFFS %'!$A$3:$B$69,2)</f>
        <v>82</v>
      </c>
      <c r="C557" s="27" t="n">
        <f aca="false">IF((TOT!BU559+TOT!BV559)&lt;82,IF(B557&gt;60,60,B557),B557)</f>
        <v>82</v>
      </c>
      <c r="D557" s="27" t="n">
        <f aca="false">IF((TOT!BU559+TOT!BV559)&lt;41,IF(C557&gt;53,53,C557),C557)</f>
        <v>82</v>
      </c>
      <c r="E557" s="28"/>
    </row>
    <row r="558" customFormat="false" ht="13" hidden="false" customHeight="true" outlineLevel="0" collapsed="false">
      <c r="A558" s="17" t="s">
        <v>2682</v>
      </c>
      <c r="B558" s="27" t="n">
        <f aca="false">VLOOKUP(TOT!BW560,'FO - FACEOFFS %'!$A$3:$B$69,2)</f>
        <v>33</v>
      </c>
      <c r="C558" s="27" t="n">
        <f aca="false">IF((TOT!BU560+TOT!BV560)&lt;82,IF(B558&gt;60,60,B558),B558)</f>
        <v>33</v>
      </c>
      <c r="D558" s="27" t="n">
        <f aca="false">IF((TOT!BU560+TOT!BV560)&lt;41,IF(C558&gt;53,53,C558),C558)</f>
        <v>33</v>
      </c>
      <c r="E558" s="28"/>
    </row>
    <row r="559" customFormat="false" ht="13" hidden="false" customHeight="true" outlineLevel="0" collapsed="false">
      <c r="A559" s="17" t="s">
        <v>2686</v>
      </c>
      <c r="B559" s="27" t="n">
        <f aca="false">VLOOKUP(TOT!BW561,'FO - FACEOFFS %'!$A$3:$B$69,2)</f>
        <v>68</v>
      </c>
      <c r="C559" s="27" t="n">
        <f aca="false">IF((TOT!BU561+TOT!BV561)&lt;82,IF(B559&gt;60,60,B559),B559)</f>
        <v>68</v>
      </c>
      <c r="D559" s="27" t="n">
        <f aca="false">IF((TOT!BU561+TOT!BV561)&lt;41,IF(C559&gt;53,53,C559),C559)</f>
        <v>68</v>
      </c>
      <c r="E559" s="28"/>
    </row>
    <row r="560" customFormat="false" ht="13" hidden="false" customHeight="true" outlineLevel="0" collapsed="false">
      <c r="A560" s="17" t="s">
        <v>2690</v>
      </c>
      <c r="B560" s="27" t="n">
        <f aca="false">VLOOKUP(TOT!BW562,'FO - FACEOFFS %'!$A$3:$B$69,2)</f>
        <v>33</v>
      </c>
      <c r="C560" s="27" t="n">
        <f aca="false">IF((TOT!BU562+TOT!BV562)&lt;82,IF(B560&gt;60,60,B560),B560)</f>
        <v>33</v>
      </c>
      <c r="D560" s="27" t="n">
        <f aca="false">IF((TOT!BU562+TOT!BV562)&lt;41,IF(C560&gt;53,53,C560),C560)</f>
        <v>33</v>
      </c>
      <c r="E560" s="28"/>
    </row>
    <row r="561" customFormat="false" ht="13" hidden="false" customHeight="true" outlineLevel="0" collapsed="false">
      <c r="A561" s="17" t="s">
        <v>2693</v>
      </c>
      <c r="B561" s="27" t="n">
        <f aca="false">VLOOKUP(TOT!BW563,'FO - FACEOFFS %'!$A$3:$B$69,2)</f>
        <v>33</v>
      </c>
      <c r="C561" s="27" t="n">
        <f aca="false">IF((TOT!BU563+TOT!BV563)&lt;82,IF(B561&gt;60,60,B561),B561)</f>
        <v>33</v>
      </c>
      <c r="D561" s="27" t="n">
        <f aca="false">IF((TOT!BU563+TOT!BV563)&lt;41,IF(C561&gt;53,53,C561),C561)</f>
        <v>33</v>
      </c>
      <c r="E561" s="28"/>
    </row>
    <row r="562" customFormat="false" ht="13" hidden="false" customHeight="true" outlineLevel="0" collapsed="false">
      <c r="A562" s="17" t="s">
        <v>2696</v>
      </c>
      <c r="B562" s="27" t="n">
        <f aca="false">VLOOKUP(TOT!BW564,'FO - FACEOFFS %'!$A$3:$B$69,2)</f>
        <v>99</v>
      </c>
      <c r="C562" s="27" t="n">
        <f aca="false">IF((TOT!BU564+TOT!BV564)&lt;82,IF(B562&gt;60,60,B562),B562)</f>
        <v>60</v>
      </c>
      <c r="D562" s="27" t="n">
        <f aca="false">IF((TOT!BU564+TOT!BV564)&lt;41,IF(C562&gt;53,53,C562),C562)</f>
        <v>53</v>
      </c>
      <c r="E562" s="28"/>
    </row>
    <row r="563" customFormat="false" ht="13" hidden="false" customHeight="true" outlineLevel="0" collapsed="false">
      <c r="A563" s="17" t="s">
        <v>2698</v>
      </c>
      <c r="B563" s="27" t="n">
        <f aca="false">VLOOKUP(TOT!BW565,'FO - FACEOFFS %'!$A$3:$B$69,2)</f>
        <v>33</v>
      </c>
      <c r="C563" s="27" t="n">
        <f aca="false">IF((TOT!BU565+TOT!BV565)&lt;82,IF(B563&gt;60,60,B563),B563)</f>
        <v>33</v>
      </c>
      <c r="D563" s="27" t="n">
        <f aca="false">IF((TOT!BU565+TOT!BV565)&lt;41,IF(C563&gt;53,53,C563),C563)</f>
        <v>33</v>
      </c>
      <c r="E563" s="28"/>
    </row>
    <row r="564" customFormat="false" ht="13" hidden="false" customHeight="true" outlineLevel="0" collapsed="false">
      <c r="A564" s="17" t="s">
        <v>2701</v>
      </c>
      <c r="B564" s="27" t="n">
        <f aca="false">VLOOKUP(TOT!BW566,'FO - FACEOFFS %'!$A$3:$B$69,2)</f>
        <v>33</v>
      </c>
      <c r="C564" s="27" t="n">
        <f aca="false">IF((TOT!BU566+TOT!BV566)&lt;82,IF(B564&gt;60,60,B564),B564)</f>
        <v>33</v>
      </c>
      <c r="D564" s="27" t="n">
        <f aca="false">IF((TOT!BU566+TOT!BV566)&lt;41,IF(C564&gt;53,53,C564),C564)</f>
        <v>33</v>
      </c>
      <c r="E564" s="28"/>
    </row>
    <row r="565" customFormat="false" ht="13" hidden="false" customHeight="true" outlineLevel="0" collapsed="false">
      <c r="A565" s="17" t="s">
        <v>2705</v>
      </c>
      <c r="B565" s="27" t="n">
        <f aca="false">VLOOKUP(TOT!BW567,'FO - FACEOFFS %'!$A$3:$B$69,2)</f>
        <v>33</v>
      </c>
      <c r="C565" s="27" t="n">
        <f aca="false">IF((TOT!BU567+TOT!BV567)&lt;82,IF(B565&gt;60,60,B565),B565)</f>
        <v>33</v>
      </c>
      <c r="D565" s="27" t="n">
        <f aca="false">IF((TOT!BU567+TOT!BV567)&lt;41,IF(C565&gt;53,53,C565),C565)</f>
        <v>33</v>
      </c>
      <c r="E565" s="28"/>
    </row>
    <row r="566" customFormat="false" ht="13" hidden="false" customHeight="true" outlineLevel="0" collapsed="false">
      <c r="A566" s="17" t="s">
        <v>2708</v>
      </c>
      <c r="B566" s="27" t="n">
        <f aca="false">VLOOKUP(TOT!BW568,'FO - FACEOFFS %'!$A$3:$B$69,2)</f>
        <v>76</v>
      </c>
      <c r="C566" s="27" t="n">
        <f aca="false">IF((TOT!BU568+TOT!BV568)&lt;82,IF(B566&gt;60,60,B566),B566)</f>
        <v>76</v>
      </c>
      <c r="D566" s="27" t="n">
        <f aca="false">IF((TOT!BU568+TOT!BV568)&lt;41,IF(C566&gt;53,53,C566),C566)</f>
        <v>76</v>
      </c>
      <c r="E566" s="28"/>
    </row>
    <row r="567" customFormat="false" ht="13" hidden="false" customHeight="true" outlineLevel="0" collapsed="false">
      <c r="A567" s="17" t="s">
        <v>2711</v>
      </c>
      <c r="B567" s="27" t="n">
        <f aca="false">VLOOKUP(TOT!BW569,'FO - FACEOFFS %'!$A$3:$B$69,2)</f>
        <v>33</v>
      </c>
      <c r="C567" s="27" t="n">
        <f aca="false">IF((TOT!BU569+TOT!BV569)&lt;82,IF(B567&gt;60,60,B567),B567)</f>
        <v>33</v>
      </c>
      <c r="D567" s="27" t="n">
        <f aca="false">IF((TOT!BU569+TOT!BV569)&lt;41,IF(C567&gt;53,53,C567),C567)</f>
        <v>33</v>
      </c>
      <c r="E567" s="28"/>
    </row>
    <row r="568" customFormat="false" ht="13" hidden="false" customHeight="true" outlineLevel="0" collapsed="false">
      <c r="A568" s="17" t="s">
        <v>2714</v>
      </c>
      <c r="B568" s="27" t="n">
        <f aca="false">VLOOKUP(TOT!BW570,'FO - FACEOFFS %'!$A$3:$B$69,2)</f>
        <v>33</v>
      </c>
      <c r="C568" s="27" t="n">
        <f aca="false">IF((TOT!BU570+TOT!BV570)&lt;82,IF(B568&gt;60,60,B568),B568)</f>
        <v>33</v>
      </c>
      <c r="D568" s="27" t="n">
        <f aca="false">IF((TOT!BU570+TOT!BV570)&lt;41,IF(C568&gt;53,53,C568),C568)</f>
        <v>33</v>
      </c>
      <c r="E568" s="28"/>
    </row>
    <row r="569" customFormat="false" ht="13" hidden="false" customHeight="true" outlineLevel="0" collapsed="false">
      <c r="A569" s="17" t="s">
        <v>2718</v>
      </c>
      <c r="B569" s="27" t="n">
        <f aca="false">VLOOKUP(TOT!BW571,'FO - FACEOFFS %'!$A$3:$B$69,2)</f>
        <v>33</v>
      </c>
      <c r="C569" s="27" t="n">
        <f aca="false">IF((TOT!BU571+TOT!BV571)&lt;82,IF(B569&gt;60,60,B569),B569)</f>
        <v>33</v>
      </c>
      <c r="D569" s="27" t="n">
        <f aca="false">IF((TOT!BU571+TOT!BV571)&lt;41,IF(C569&gt;53,53,C569),C569)</f>
        <v>33</v>
      </c>
      <c r="E569" s="28"/>
    </row>
    <row r="570" customFormat="false" ht="13" hidden="false" customHeight="true" outlineLevel="0" collapsed="false">
      <c r="A570" s="17" t="s">
        <v>2722</v>
      </c>
      <c r="B570" s="27" t="n">
        <f aca="false">VLOOKUP(TOT!BW572,'FO - FACEOFFS %'!$A$3:$B$69,2)</f>
        <v>94</v>
      </c>
      <c r="C570" s="27" t="n">
        <f aca="false">IF((TOT!BU572+TOT!BV572)&lt;82,IF(B570&gt;60,60,B570),B570)</f>
        <v>94</v>
      </c>
      <c r="D570" s="27" t="n">
        <f aca="false">IF((TOT!BU572+TOT!BV572)&lt;41,IF(C570&gt;53,53,C570),C570)</f>
        <v>94</v>
      </c>
      <c r="E570" s="28"/>
    </row>
    <row r="571" customFormat="false" ht="13" hidden="false" customHeight="true" outlineLevel="0" collapsed="false">
      <c r="A571" s="17" t="s">
        <v>2727</v>
      </c>
      <c r="B571" s="27" t="n">
        <f aca="false">VLOOKUP(TOT!BW573,'FO - FACEOFFS %'!$A$3:$B$69,2)</f>
        <v>40</v>
      </c>
      <c r="C571" s="27" t="n">
        <f aca="false">IF((TOT!BU573+TOT!BV573)&lt;82,IF(B571&gt;60,60,B571),B571)</f>
        <v>40</v>
      </c>
      <c r="D571" s="27" t="n">
        <f aca="false">IF((TOT!BU573+TOT!BV573)&lt;41,IF(C571&gt;53,53,C571),C571)</f>
        <v>40</v>
      </c>
      <c r="E571" s="28"/>
    </row>
    <row r="572" customFormat="false" ht="13" hidden="false" customHeight="true" outlineLevel="0" collapsed="false">
      <c r="A572" s="17" t="s">
        <v>2731</v>
      </c>
      <c r="B572" s="27" t="n">
        <f aca="false">VLOOKUP(TOT!BW574,'FO - FACEOFFS %'!$A$3:$B$69,2)</f>
        <v>33</v>
      </c>
      <c r="C572" s="27" t="n">
        <f aca="false">IF((TOT!BU574+TOT!BV574)&lt;82,IF(B572&gt;60,60,B572),B572)</f>
        <v>33</v>
      </c>
      <c r="D572" s="27" t="n">
        <f aca="false">IF((TOT!BU574+TOT!BV574)&lt;41,IF(C572&gt;53,53,C572),C572)</f>
        <v>33</v>
      </c>
      <c r="E572" s="28"/>
    </row>
    <row r="573" customFormat="false" ht="13" hidden="false" customHeight="true" outlineLevel="0" collapsed="false">
      <c r="A573" s="17" t="s">
        <v>2735</v>
      </c>
      <c r="B573" s="27" t="n">
        <f aca="false">VLOOKUP(TOT!BW575,'FO - FACEOFFS %'!$A$3:$B$69,2)</f>
        <v>37</v>
      </c>
      <c r="C573" s="27" t="n">
        <f aca="false">IF((TOT!BU575+TOT!BV575)&lt;82,IF(B573&gt;60,60,B573),B573)</f>
        <v>37</v>
      </c>
      <c r="D573" s="27" t="n">
        <f aca="false">IF((TOT!BU575+TOT!BV575)&lt;41,IF(C573&gt;53,53,C573),C573)</f>
        <v>37</v>
      </c>
      <c r="E573" s="28"/>
    </row>
    <row r="574" customFormat="false" ht="13" hidden="false" customHeight="true" outlineLevel="0" collapsed="false">
      <c r="A574" s="17" t="s">
        <v>2738</v>
      </c>
      <c r="B574" s="27" t="n">
        <f aca="false">VLOOKUP(TOT!BW576,'FO - FACEOFFS %'!$A$3:$B$69,2)</f>
        <v>52</v>
      </c>
      <c r="C574" s="27" t="n">
        <f aca="false">IF((TOT!BU576+TOT!BV576)&lt;82,IF(B574&gt;60,60,B574),B574)</f>
        <v>52</v>
      </c>
      <c r="D574" s="27" t="n">
        <f aca="false">IF((TOT!BU576+TOT!BV576)&lt;41,IF(C574&gt;53,53,C574),C574)</f>
        <v>52</v>
      </c>
      <c r="E574" s="28"/>
    </row>
    <row r="575" customFormat="false" ht="13" hidden="false" customHeight="true" outlineLevel="0" collapsed="false">
      <c r="A575" s="17" t="s">
        <v>2743</v>
      </c>
      <c r="B575" s="27" t="n">
        <f aca="false">VLOOKUP(TOT!BW577,'FO - FACEOFFS %'!$A$3:$B$69,2)</f>
        <v>47</v>
      </c>
      <c r="C575" s="27" t="n">
        <f aca="false">IF((TOT!BU577+TOT!BV577)&lt;82,IF(B575&gt;60,60,B575),B575)</f>
        <v>47</v>
      </c>
      <c r="D575" s="27" t="n">
        <f aca="false">IF((TOT!BU577+TOT!BV577)&lt;41,IF(C575&gt;53,53,C575),C575)</f>
        <v>47</v>
      </c>
      <c r="E575" s="28"/>
    </row>
    <row r="576" customFormat="false" ht="13" hidden="false" customHeight="true" outlineLevel="0" collapsed="false">
      <c r="A576" s="17" t="s">
        <v>2747</v>
      </c>
      <c r="B576" s="27" t="n">
        <f aca="false">VLOOKUP(TOT!BW578,'FO - FACEOFFS %'!$A$3:$B$69,2)</f>
        <v>33</v>
      </c>
      <c r="C576" s="27" t="n">
        <f aca="false">IF((TOT!BU578+TOT!BV578)&lt;82,IF(B576&gt;60,60,B576),B576)</f>
        <v>33</v>
      </c>
      <c r="D576" s="27" t="n">
        <f aca="false">IF((TOT!BU578+TOT!BV578)&lt;41,IF(C576&gt;53,53,C576),C576)</f>
        <v>33</v>
      </c>
      <c r="E576" s="28"/>
    </row>
    <row r="577" customFormat="false" ht="13" hidden="false" customHeight="true" outlineLevel="0" collapsed="false">
      <c r="A577" s="17" t="s">
        <v>2750</v>
      </c>
      <c r="B577" s="27" t="n">
        <f aca="false">VLOOKUP(TOT!BW579,'FO - FACEOFFS %'!$A$3:$B$69,2)</f>
        <v>33</v>
      </c>
      <c r="C577" s="27" t="n">
        <f aca="false">IF((TOT!BU579+TOT!BV579)&lt;82,IF(B577&gt;60,60,B577),B577)</f>
        <v>33</v>
      </c>
      <c r="D577" s="27" t="n">
        <f aca="false">IF((TOT!BU579+TOT!BV579)&lt;41,IF(C577&gt;53,53,C577),C577)</f>
        <v>33</v>
      </c>
      <c r="E577" s="28"/>
    </row>
    <row r="578" customFormat="false" ht="13" hidden="false" customHeight="true" outlineLevel="0" collapsed="false">
      <c r="A578" s="17" t="s">
        <v>2755</v>
      </c>
      <c r="B578" s="27" t="n">
        <f aca="false">VLOOKUP(TOT!BW580,'FO - FACEOFFS %'!$A$3:$B$69,2)</f>
        <v>99</v>
      </c>
      <c r="C578" s="27" t="n">
        <f aca="false">IF((TOT!BU580+TOT!BV580)&lt;82,IF(B578&gt;60,60,B578),B578)</f>
        <v>60</v>
      </c>
      <c r="D578" s="27" t="n">
        <f aca="false">IF((TOT!BU580+TOT!BV580)&lt;41,IF(C578&gt;53,53,C578),C578)</f>
        <v>53</v>
      </c>
      <c r="E578" s="28"/>
    </row>
    <row r="579" customFormat="false" ht="13" hidden="false" customHeight="true" outlineLevel="0" collapsed="false">
      <c r="A579" s="17" t="s">
        <v>2758</v>
      </c>
      <c r="B579" s="27" t="n">
        <f aca="false">VLOOKUP(TOT!BW581,'FO - FACEOFFS %'!$A$3:$B$69,2)</f>
        <v>48</v>
      </c>
      <c r="C579" s="27" t="n">
        <f aca="false">IF((TOT!BU581+TOT!BV581)&lt;82,IF(B579&gt;60,60,B579),B579)</f>
        <v>48</v>
      </c>
      <c r="D579" s="27" t="n">
        <f aca="false">IF((TOT!BU581+TOT!BV581)&lt;41,IF(C579&gt;53,53,C579),C579)</f>
        <v>48</v>
      </c>
      <c r="E579" s="28"/>
    </row>
    <row r="580" customFormat="false" ht="13" hidden="false" customHeight="true" outlineLevel="0" collapsed="false">
      <c r="A580" s="17" t="s">
        <v>2763</v>
      </c>
      <c r="B580" s="27" t="n">
        <f aca="false">VLOOKUP(TOT!BW582,'FO - FACEOFFS %'!$A$3:$B$69,2)</f>
        <v>33</v>
      </c>
      <c r="C580" s="27" t="n">
        <f aca="false">IF((TOT!BU582+TOT!BV582)&lt;82,IF(B580&gt;60,60,B580),B580)</f>
        <v>33</v>
      </c>
      <c r="D580" s="27" t="n">
        <f aca="false">IF((TOT!BU582+TOT!BV582)&lt;41,IF(C580&gt;53,53,C580),C580)</f>
        <v>33</v>
      </c>
      <c r="E580" s="28"/>
    </row>
    <row r="581" customFormat="false" ht="13" hidden="false" customHeight="true" outlineLevel="0" collapsed="false">
      <c r="A581" s="17" t="s">
        <v>2767</v>
      </c>
      <c r="B581" s="27" t="n">
        <f aca="false">VLOOKUP(TOT!BW583,'FO - FACEOFFS %'!$A$3:$B$69,2)</f>
        <v>96</v>
      </c>
      <c r="C581" s="27" t="n">
        <f aca="false">IF((TOT!BU583+TOT!BV583)&lt;82,IF(B581&gt;60,60,B581),B581)</f>
        <v>60</v>
      </c>
      <c r="D581" s="27" t="n">
        <f aca="false">IF((TOT!BU583+TOT!BV583)&lt;41,IF(C581&gt;53,53,C581),C581)</f>
        <v>60</v>
      </c>
      <c r="E581" s="28"/>
    </row>
    <row r="582" customFormat="false" ht="13" hidden="false" customHeight="true" outlineLevel="0" collapsed="false">
      <c r="A582" s="17" t="s">
        <v>2770</v>
      </c>
      <c r="B582" s="27" t="n">
        <f aca="false">VLOOKUP(TOT!BW584,'FO - FACEOFFS %'!$A$3:$B$69,2)</f>
        <v>33</v>
      </c>
      <c r="C582" s="27" t="n">
        <f aca="false">IF((TOT!BU584+TOT!BV584)&lt;82,IF(B582&gt;60,60,B582),B582)</f>
        <v>33</v>
      </c>
      <c r="D582" s="27" t="n">
        <f aca="false">IF((TOT!BU584+TOT!BV584)&lt;41,IF(C582&gt;53,53,C582),C582)</f>
        <v>33</v>
      </c>
      <c r="E582" s="28"/>
    </row>
    <row r="583" customFormat="false" ht="13" hidden="false" customHeight="true" outlineLevel="0" collapsed="false">
      <c r="A583" s="17" t="s">
        <v>2774</v>
      </c>
      <c r="B583" s="27" t="n">
        <f aca="false">VLOOKUP(TOT!BW585,'FO - FACEOFFS %'!$A$3:$B$69,2)</f>
        <v>33</v>
      </c>
      <c r="C583" s="27" t="n">
        <f aca="false">IF((TOT!BU585+TOT!BV585)&lt;82,IF(B583&gt;60,60,B583),B583)</f>
        <v>33</v>
      </c>
      <c r="D583" s="27" t="n">
        <f aca="false">IF((TOT!BU585+TOT!BV585)&lt;41,IF(C583&gt;53,53,C583),C583)</f>
        <v>33</v>
      </c>
      <c r="E583" s="28"/>
    </row>
    <row r="584" customFormat="false" ht="13" hidden="false" customHeight="true" outlineLevel="0" collapsed="false">
      <c r="A584" s="17" t="s">
        <v>2777</v>
      </c>
      <c r="B584" s="27" t="n">
        <f aca="false">VLOOKUP(TOT!BW586,'FO - FACEOFFS %'!$A$3:$B$69,2)</f>
        <v>55</v>
      </c>
      <c r="C584" s="27" t="n">
        <f aca="false">IF((TOT!BU586+TOT!BV586)&lt;82,IF(B584&gt;60,60,B584),B584)</f>
        <v>55</v>
      </c>
      <c r="D584" s="27" t="n">
        <f aca="false">IF((TOT!BU586+TOT!BV586)&lt;41,IF(C584&gt;53,53,C584),C584)</f>
        <v>55</v>
      </c>
      <c r="E584" s="28"/>
    </row>
    <row r="585" customFormat="false" ht="13" hidden="false" customHeight="true" outlineLevel="0" collapsed="false">
      <c r="A585" s="17" t="s">
        <v>2782</v>
      </c>
      <c r="B585" s="27" t="n">
        <f aca="false">VLOOKUP(TOT!BW587,'FO - FACEOFFS %'!$A$3:$B$69,2)</f>
        <v>54</v>
      </c>
      <c r="C585" s="27" t="n">
        <f aca="false">IF((TOT!BU587+TOT!BV587)&lt;82,IF(B585&gt;60,60,B585),B585)</f>
        <v>54</v>
      </c>
      <c r="D585" s="27" t="n">
        <f aca="false">IF((TOT!BU587+TOT!BV587)&lt;41,IF(C585&gt;53,53,C585),C585)</f>
        <v>53</v>
      </c>
      <c r="E585" s="28"/>
    </row>
    <row r="586" customFormat="false" ht="13" hidden="false" customHeight="true" outlineLevel="0" collapsed="false">
      <c r="A586" s="17" t="s">
        <v>2787</v>
      </c>
      <c r="B586" s="27" t="n">
        <f aca="false">VLOOKUP(TOT!BW588,'FO - FACEOFFS %'!$A$3:$B$69,2)</f>
        <v>65</v>
      </c>
      <c r="C586" s="27" t="n">
        <f aca="false">IF((TOT!BU588+TOT!BV588)&lt;82,IF(B586&gt;60,60,B586),B586)</f>
        <v>65</v>
      </c>
      <c r="D586" s="27" t="n">
        <f aca="false">IF((TOT!BU588+TOT!BV588)&lt;41,IF(C586&gt;53,53,C586),C586)</f>
        <v>65</v>
      </c>
      <c r="E586" s="28"/>
    </row>
    <row r="587" customFormat="false" ht="13" hidden="false" customHeight="true" outlineLevel="0" collapsed="false">
      <c r="A587" s="17" t="s">
        <v>2790</v>
      </c>
      <c r="B587" s="27" t="n">
        <f aca="false">VLOOKUP(TOT!BW589,'FO - FACEOFFS %'!$A$3:$B$69,2)</f>
        <v>97</v>
      </c>
      <c r="C587" s="27" t="n">
        <f aca="false">IF((TOT!BU589+TOT!BV589)&lt;82,IF(B587&gt;60,60,B587),B587)</f>
        <v>60</v>
      </c>
      <c r="D587" s="27" t="n">
        <f aca="false">IF((TOT!BU589+TOT!BV589)&lt;41,IF(C587&gt;53,53,C587),C587)</f>
        <v>60</v>
      </c>
      <c r="E587" s="28"/>
    </row>
    <row r="588" customFormat="false" ht="13" hidden="false" customHeight="true" outlineLevel="0" collapsed="false">
      <c r="A588" s="17" t="s">
        <v>2793</v>
      </c>
      <c r="B588" s="27" t="n">
        <f aca="false">VLOOKUP(TOT!BW590,'FO - FACEOFFS %'!$A$3:$B$69,2)</f>
        <v>33</v>
      </c>
      <c r="C588" s="27" t="n">
        <f aca="false">IF((TOT!BU590+TOT!BV590)&lt;82,IF(B588&gt;60,60,B588),B588)</f>
        <v>33</v>
      </c>
      <c r="D588" s="27" t="n">
        <f aca="false">IF((TOT!BU590+TOT!BV590)&lt;41,IF(C588&gt;53,53,C588),C588)</f>
        <v>33</v>
      </c>
      <c r="E588" s="28"/>
    </row>
    <row r="589" customFormat="false" ht="13" hidden="false" customHeight="true" outlineLevel="0" collapsed="false">
      <c r="A589" s="17" t="s">
        <v>2796</v>
      </c>
      <c r="B589" s="27" t="n">
        <f aca="false">VLOOKUP(TOT!BW591,'FO - FACEOFFS %'!$A$3:$B$69,2)</f>
        <v>33</v>
      </c>
      <c r="C589" s="27" t="n">
        <f aca="false">IF((TOT!BU591+TOT!BV591)&lt;82,IF(B589&gt;60,60,B589),B589)</f>
        <v>33</v>
      </c>
      <c r="D589" s="27" t="n">
        <f aca="false">IF((TOT!BU591+TOT!BV591)&lt;41,IF(C589&gt;53,53,C589),C589)</f>
        <v>33</v>
      </c>
      <c r="E589" s="28"/>
    </row>
    <row r="590" customFormat="false" ht="13" hidden="false" customHeight="true" outlineLevel="0" collapsed="false">
      <c r="A590" s="17" t="s">
        <v>2802</v>
      </c>
      <c r="B590" s="27" t="n">
        <f aca="false">VLOOKUP(TOT!BW592,'FO - FACEOFFS %'!$A$3:$B$69,2)</f>
        <v>36</v>
      </c>
      <c r="C590" s="27" t="n">
        <f aca="false">IF((TOT!BU592+TOT!BV592)&lt;82,IF(B590&gt;60,60,B590),B590)</f>
        <v>36</v>
      </c>
      <c r="D590" s="27" t="n">
        <f aca="false">IF((TOT!BU592+TOT!BV592)&lt;41,IF(C590&gt;53,53,C590),C590)</f>
        <v>36</v>
      </c>
      <c r="E590" s="28"/>
    </row>
    <row r="591" customFormat="false" ht="13" hidden="false" customHeight="true" outlineLevel="0" collapsed="false">
      <c r="A591" s="17" t="s">
        <v>2806</v>
      </c>
      <c r="B591" s="27" t="n">
        <f aca="false">VLOOKUP(TOT!BW593,'FO - FACEOFFS %'!$A$3:$B$69,2)</f>
        <v>60</v>
      </c>
      <c r="C591" s="27" t="n">
        <f aca="false">IF((TOT!BU593+TOT!BV593)&lt;82,IF(B591&gt;60,60,B591),B591)</f>
        <v>60</v>
      </c>
      <c r="D591" s="27" t="n">
        <f aca="false">IF((TOT!BU593+TOT!BV593)&lt;41,IF(C591&gt;53,53,C591),C591)</f>
        <v>53</v>
      </c>
      <c r="E591" s="28"/>
    </row>
    <row r="592" customFormat="false" ht="13" hidden="false" customHeight="true" outlineLevel="0" collapsed="false">
      <c r="A592" s="17" t="s">
        <v>2809</v>
      </c>
      <c r="B592" s="27" t="n">
        <f aca="false">VLOOKUP(TOT!BW594,'FO - FACEOFFS %'!$A$3:$B$69,2)</f>
        <v>41</v>
      </c>
      <c r="C592" s="27" t="n">
        <f aca="false">IF((TOT!BU594+TOT!BV594)&lt;82,IF(B592&gt;60,60,B592),B592)</f>
        <v>41</v>
      </c>
      <c r="D592" s="27" t="n">
        <f aca="false">IF((TOT!BU594+TOT!BV594)&lt;41,IF(C592&gt;53,53,C592),C592)</f>
        <v>41</v>
      </c>
      <c r="E592" s="28"/>
    </row>
    <row r="593" customFormat="false" ht="13" hidden="false" customHeight="true" outlineLevel="0" collapsed="false">
      <c r="A593" s="17" t="s">
        <v>2814</v>
      </c>
      <c r="B593" s="27" t="n">
        <f aca="false">VLOOKUP(TOT!BW595,'FO - FACEOFFS %'!$A$3:$B$69,2)</f>
        <v>73</v>
      </c>
      <c r="C593" s="27" t="n">
        <f aca="false">IF((TOT!BU595+TOT!BV595)&lt;82,IF(B593&gt;60,60,B593),B593)</f>
        <v>73</v>
      </c>
      <c r="D593" s="27" t="n">
        <f aca="false">IF((TOT!BU595+TOT!BV595)&lt;41,IF(C593&gt;53,53,C593),C593)</f>
        <v>73</v>
      </c>
      <c r="E593" s="28"/>
    </row>
    <row r="594" customFormat="false" ht="13" hidden="false" customHeight="true" outlineLevel="0" collapsed="false">
      <c r="A594" s="17" t="s">
        <v>2818</v>
      </c>
      <c r="B594" s="27" t="n">
        <f aca="false">VLOOKUP(TOT!BW596,'FO - FACEOFFS %'!$A$3:$B$69,2)</f>
        <v>70</v>
      </c>
      <c r="C594" s="27" t="n">
        <f aca="false">IF((TOT!BU596+TOT!BV596)&lt;82,IF(B594&gt;60,60,B594),B594)</f>
        <v>70</v>
      </c>
      <c r="D594" s="27" t="n">
        <f aca="false">IF((TOT!BU596+TOT!BV596)&lt;41,IF(C594&gt;53,53,C594),C594)</f>
        <v>70</v>
      </c>
      <c r="E594" s="28"/>
    </row>
    <row r="595" customFormat="false" ht="13" hidden="false" customHeight="true" outlineLevel="0" collapsed="false">
      <c r="A595" s="17" t="s">
        <v>2822</v>
      </c>
      <c r="B595" s="27" t="n">
        <f aca="false">VLOOKUP(TOT!BW597,'FO - FACEOFFS %'!$A$3:$B$69,2)</f>
        <v>89</v>
      </c>
      <c r="C595" s="27" t="n">
        <f aca="false">IF((TOT!BU597+TOT!BV597)&lt;82,IF(B595&gt;60,60,B595),B595)</f>
        <v>89</v>
      </c>
      <c r="D595" s="27" t="n">
        <f aca="false">IF((TOT!BU597+TOT!BV597)&lt;41,IF(C595&gt;53,53,C595),C595)</f>
        <v>89</v>
      </c>
      <c r="E595" s="28"/>
    </row>
    <row r="596" customFormat="false" ht="13" hidden="false" customHeight="true" outlineLevel="0" collapsed="false">
      <c r="A596" s="17" t="s">
        <v>2824</v>
      </c>
      <c r="B596" s="27" t="n">
        <f aca="false">VLOOKUP(TOT!BW598,'FO - FACEOFFS %'!$A$3:$B$69,2)</f>
        <v>33</v>
      </c>
      <c r="C596" s="27" t="n">
        <f aca="false">IF((TOT!BU598+TOT!BV598)&lt;82,IF(B596&gt;60,60,B596),B596)</f>
        <v>33</v>
      </c>
      <c r="D596" s="27" t="n">
        <f aca="false">IF((TOT!BU598+TOT!BV598)&lt;41,IF(C596&gt;53,53,C596),C596)</f>
        <v>33</v>
      </c>
      <c r="E596" s="28"/>
    </row>
    <row r="597" customFormat="false" ht="13" hidden="false" customHeight="true" outlineLevel="0" collapsed="false">
      <c r="A597" s="17" t="s">
        <v>2828</v>
      </c>
      <c r="B597" s="27" t="n">
        <f aca="false">VLOOKUP(TOT!BW599,'FO - FACEOFFS %'!$A$3:$B$69,2)</f>
        <v>84</v>
      </c>
      <c r="C597" s="27" t="n">
        <f aca="false">IF((TOT!BU599+TOT!BV599)&lt;82,IF(B597&gt;60,60,B597),B597)</f>
        <v>84</v>
      </c>
      <c r="D597" s="27" t="n">
        <f aca="false">IF((TOT!BU599+TOT!BV599)&lt;41,IF(C597&gt;53,53,C597),C597)</f>
        <v>84</v>
      </c>
      <c r="E597" s="28"/>
    </row>
    <row r="598" customFormat="false" ht="13" hidden="false" customHeight="true" outlineLevel="0" collapsed="false">
      <c r="A598" s="17" t="s">
        <v>2832</v>
      </c>
      <c r="B598" s="27" t="n">
        <f aca="false">VLOOKUP(TOT!BW600,'FO - FACEOFFS %'!$A$3:$B$69,2)</f>
        <v>96</v>
      </c>
      <c r="C598" s="27" t="n">
        <f aca="false">IF((TOT!BU600+TOT!BV600)&lt;82,IF(B598&gt;60,60,B598),B598)</f>
        <v>96</v>
      </c>
      <c r="D598" s="27" t="n">
        <f aca="false">IF((TOT!BU600+TOT!BV600)&lt;41,IF(C598&gt;53,53,C598),C598)</f>
        <v>96</v>
      </c>
      <c r="E598" s="28"/>
    </row>
    <row r="599" customFormat="false" ht="13" hidden="false" customHeight="true" outlineLevel="0" collapsed="false">
      <c r="A599" s="17" t="s">
        <v>2835</v>
      </c>
      <c r="B599" s="27" t="n">
        <f aca="false">VLOOKUP(TOT!BW601,'FO - FACEOFFS %'!$A$3:$B$69,2)</f>
        <v>33</v>
      </c>
      <c r="C599" s="27" t="n">
        <f aca="false">IF((TOT!BU601+TOT!BV601)&lt;82,IF(B599&gt;60,60,B599),B599)</f>
        <v>33</v>
      </c>
      <c r="D599" s="27" t="n">
        <f aca="false">IF((TOT!BU601+TOT!BV601)&lt;41,IF(C599&gt;53,53,C599),C599)</f>
        <v>33</v>
      </c>
      <c r="E599" s="28"/>
    </row>
    <row r="600" customFormat="false" ht="13" hidden="false" customHeight="true" outlineLevel="0" collapsed="false">
      <c r="A600" s="17" t="s">
        <v>2838</v>
      </c>
      <c r="B600" s="27" t="n">
        <f aca="false">VLOOKUP(TOT!BW602,'FO - FACEOFFS %'!$A$3:$B$69,2)</f>
        <v>89</v>
      </c>
      <c r="C600" s="27" t="n">
        <f aca="false">IF((TOT!BU602+TOT!BV602)&lt;82,IF(B600&gt;60,60,B600),B600)</f>
        <v>60</v>
      </c>
      <c r="D600" s="27" t="n">
        <f aca="false">IF((TOT!BU602+TOT!BV602)&lt;41,IF(C600&gt;53,53,C600),C600)</f>
        <v>53</v>
      </c>
      <c r="E600" s="28"/>
    </row>
    <row r="601" customFormat="false" ht="13" hidden="false" customHeight="true" outlineLevel="0" collapsed="false">
      <c r="A601" s="17" t="s">
        <v>2841</v>
      </c>
      <c r="B601" s="27" t="n">
        <f aca="false">VLOOKUP(TOT!BW603,'FO - FACEOFFS %'!$A$3:$B$69,2)</f>
        <v>33</v>
      </c>
      <c r="C601" s="27" t="n">
        <f aca="false">IF((TOT!BU603+TOT!BV603)&lt;82,IF(B601&gt;60,60,B601),B601)</f>
        <v>33</v>
      </c>
      <c r="D601" s="27" t="n">
        <f aca="false">IF((TOT!BU603+TOT!BV603)&lt;41,IF(C601&gt;53,53,C601),C601)</f>
        <v>33</v>
      </c>
      <c r="E601" s="28"/>
    </row>
    <row r="602" customFormat="false" ht="13" hidden="false" customHeight="true" outlineLevel="0" collapsed="false">
      <c r="A602" s="17" t="s">
        <v>2844</v>
      </c>
      <c r="B602" s="27" t="n">
        <f aca="false">VLOOKUP(TOT!BW604,'FO - FACEOFFS %'!$A$3:$B$69,2)</f>
        <v>33</v>
      </c>
      <c r="C602" s="27" t="n">
        <f aca="false">IF((TOT!BU604+TOT!BV604)&lt;82,IF(B602&gt;60,60,B602),B602)</f>
        <v>33</v>
      </c>
      <c r="D602" s="27" t="n">
        <f aca="false">IF((TOT!BU604+TOT!BV604)&lt;41,IF(C602&gt;53,53,C602),C602)</f>
        <v>33</v>
      </c>
      <c r="E602" s="28"/>
    </row>
    <row r="603" customFormat="false" ht="13" hidden="false" customHeight="true" outlineLevel="0" collapsed="false">
      <c r="A603" s="17" t="s">
        <v>2847</v>
      </c>
      <c r="B603" s="27" t="n">
        <f aca="false">VLOOKUP(TOT!BW605,'FO - FACEOFFS %'!$A$3:$B$69,2)</f>
        <v>33</v>
      </c>
      <c r="C603" s="27" t="n">
        <f aca="false">IF((TOT!BU605+TOT!BV605)&lt;82,IF(B603&gt;60,60,B603),B603)</f>
        <v>33</v>
      </c>
      <c r="D603" s="27" t="n">
        <f aca="false">IF((TOT!BU605+TOT!BV605)&lt;41,IF(C603&gt;53,53,C603),C603)</f>
        <v>33</v>
      </c>
      <c r="E603" s="28"/>
    </row>
    <row r="604" customFormat="false" ht="13" hidden="false" customHeight="true" outlineLevel="0" collapsed="false">
      <c r="A604" s="17" t="s">
        <v>2852</v>
      </c>
      <c r="B604" s="27" t="n">
        <f aca="false">VLOOKUP(TOT!BW606,'FO - FACEOFFS %'!$A$3:$B$69,2)</f>
        <v>33</v>
      </c>
      <c r="C604" s="27" t="n">
        <f aca="false">IF((TOT!BU606+TOT!BV606)&lt;82,IF(B604&gt;60,60,B604),B604)</f>
        <v>33</v>
      </c>
      <c r="D604" s="27" t="n">
        <f aca="false">IF((TOT!BU606+TOT!BV606)&lt;41,IF(C604&gt;53,53,C604),C604)</f>
        <v>33</v>
      </c>
      <c r="E604" s="28"/>
    </row>
    <row r="605" customFormat="false" ht="13" hidden="false" customHeight="true" outlineLevel="0" collapsed="false">
      <c r="A605" s="17" t="s">
        <v>2857</v>
      </c>
      <c r="B605" s="27" t="n">
        <f aca="false">VLOOKUP(TOT!BW607,'FO - FACEOFFS %'!$A$3:$B$69,2)</f>
        <v>33</v>
      </c>
      <c r="C605" s="27" t="n">
        <f aca="false">IF((TOT!BU607+TOT!BV607)&lt;82,IF(B605&gt;60,60,B605),B605)</f>
        <v>33</v>
      </c>
      <c r="D605" s="27" t="n">
        <f aca="false">IF((TOT!BU607+TOT!BV607)&lt;41,IF(C605&gt;53,53,C605),C605)</f>
        <v>33</v>
      </c>
      <c r="E605" s="28"/>
    </row>
    <row r="606" customFormat="false" ht="13" hidden="false" customHeight="true" outlineLevel="0" collapsed="false">
      <c r="A606" s="17" t="s">
        <v>2862</v>
      </c>
      <c r="B606" s="27" t="n">
        <f aca="false">VLOOKUP(TOT!BW608,'FO - FACEOFFS %'!$A$3:$B$69,2)</f>
        <v>76</v>
      </c>
      <c r="C606" s="27" t="n">
        <f aca="false">IF((TOT!BU608+TOT!BV608)&lt;82,IF(B606&gt;60,60,B606),B606)</f>
        <v>76</v>
      </c>
      <c r="D606" s="27" t="n">
        <f aca="false">IF((TOT!BU608+TOT!BV608)&lt;41,IF(C606&gt;53,53,C606),C606)</f>
        <v>76</v>
      </c>
      <c r="E606" s="28"/>
    </row>
    <row r="607" customFormat="false" ht="13" hidden="false" customHeight="true" outlineLevel="0" collapsed="false">
      <c r="A607" s="17" t="s">
        <v>2867</v>
      </c>
      <c r="B607" s="27" t="n">
        <f aca="false">VLOOKUP(TOT!BW609,'FO - FACEOFFS %'!$A$3:$B$69,2)</f>
        <v>75</v>
      </c>
      <c r="C607" s="27" t="n">
        <f aca="false">IF((TOT!BU609+TOT!BV609)&lt;82,IF(B607&gt;60,60,B607),B607)</f>
        <v>75</v>
      </c>
      <c r="D607" s="27" t="n">
        <f aca="false">IF((TOT!BU609+TOT!BV609)&lt;41,IF(C607&gt;53,53,C607),C607)</f>
        <v>75</v>
      </c>
      <c r="E607" s="28"/>
    </row>
    <row r="608" customFormat="false" ht="13" hidden="false" customHeight="true" outlineLevel="0" collapsed="false">
      <c r="A608" s="17" t="s">
        <v>2870</v>
      </c>
      <c r="B608" s="27" t="n">
        <f aca="false">VLOOKUP(TOT!BW610,'FO - FACEOFFS %'!$A$3:$B$69,2)</f>
        <v>91</v>
      </c>
      <c r="C608" s="27" t="n">
        <f aca="false">IF((TOT!BU610+TOT!BV610)&lt;82,IF(B608&gt;60,60,B608),B608)</f>
        <v>60</v>
      </c>
      <c r="D608" s="27" t="n">
        <f aca="false">IF((TOT!BU610+TOT!BV610)&lt;41,IF(C608&gt;53,53,C608),C608)</f>
        <v>60</v>
      </c>
      <c r="E608" s="28"/>
    </row>
    <row r="609" customFormat="false" ht="13" hidden="false" customHeight="true" outlineLevel="0" collapsed="false">
      <c r="A609" s="17" t="s">
        <v>2874</v>
      </c>
      <c r="B609" s="27" t="n">
        <f aca="false">VLOOKUP(TOT!BW611,'FO - FACEOFFS %'!$A$3:$B$69,2)</f>
        <v>99</v>
      </c>
      <c r="C609" s="27" t="n">
        <f aca="false">IF((TOT!BU611+TOT!BV611)&lt;82,IF(B609&gt;60,60,B609),B609)</f>
        <v>60</v>
      </c>
      <c r="D609" s="27" t="n">
        <f aca="false">IF((TOT!BU611+TOT!BV611)&lt;41,IF(C609&gt;53,53,C609),C609)</f>
        <v>53</v>
      </c>
      <c r="E609" s="28"/>
    </row>
    <row r="610" customFormat="false" ht="13" hidden="false" customHeight="true" outlineLevel="0" collapsed="false">
      <c r="A610" s="17" t="s">
        <v>2879</v>
      </c>
      <c r="B610" s="27" t="n">
        <f aca="false">VLOOKUP(TOT!BW612,'FO - FACEOFFS %'!$A$3:$B$69,2)</f>
        <v>33</v>
      </c>
      <c r="C610" s="27" t="n">
        <f aca="false">IF((TOT!BU612+TOT!BV612)&lt;82,IF(B610&gt;60,60,B610),B610)</f>
        <v>33</v>
      </c>
      <c r="D610" s="27" t="n">
        <f aca="false">IF((TOT!BU612+TOT!BV612)&lt;41,IF(C610&gt;53,53,C610),C610)</f>
        <v>33</v>
      </c>
      <c r="E610" s="28"/>
    </row>
    <row r="611" customFormat="false" ht="13" hidden="false" customHeight="true" outlineLevel="0" collapsed="false">
      <c r="A611" s="17" t="s">
        <v>2884</v>
      </c>
      <c r="B611" s="27" t="n">
        <f aca="false">VLOOKUP(TOT!BW613,'FO - FACEOFFS %'!$A$3:$B$69,2)</f>
        <v>81</v>
      </c>
      <c r="C611" s="27" t="n">
        <f aca="false">IF((TOT!BU613+TOT!BV613)&lt;82,IF(B611&gt;60,60,B611),B611)</f>
        <v>81</v>
      </c>
      <c r="D611" s="27" t="n">
        <f aca="false">IF((TOT!BU613+TOT!BV613)&lt;41,IF(C611&gt;53,53,C611),C611)</f>
        <v>81</v>
      </c>
      <c r="E611" s="28"/>
    </row>
    <row r="612" customFormat="false" ht="13" hidden="false" customHeight="true" outlineLevel="0" collapsed="false">
      <c r="A612" s="17" t="s">
        <v>2889</v>
      </c>
      <c r="B612" s="27" t="n">
        <f aca="false">VLOOKUP(TOT!BW614,'FO - FACEOFFS %'!$A$3:$B$69,2)</f>
        <v>33</v>
      </c>
      <c r="C612" s="27" t="n">
        <f aca="false">IF((TOT!BU614+TOT!BV614)&lt;82,IF(B612&gt;60,60,B612),B612)</f>
        <v>33</v>
      </c>
      <c r="D612" s="27" t="n">
        <f aca="false">IF((TOT!BU614+TOT!BV614)&lt;41,IF(C612&gt;53,53,C612),C612)</f>
        <v>33</v>
      </c>
      <c r="E612" s="28"/>
    </row>
    <row r="613" customFormat="false" ht="13" hidden="false" customHeight="true" outlineLevel="0" collapsed="false">
      <c r="A613" s="17" t="s">
        <v>2893</v>
      </c>
      <c r="B613" s="27" t="n">
        <f aca="false">VLOOKUP(TOT!BW615,'FO - FACEOFFS %'!$A$3:$B$69,2)</f>
        <v>33</v>
      </c>
      <c r="C613" s="27" t="n">
        <f aca="false">IF((TOT!BU615+TOT!BV615)&lt;82,IF(B613&gt;60,60,B613),B613)</f>
        <v>33</v>
      </c>
      <c r="D613" s="27" t="n">
        <f aca="false">IF((TOT!BU615+TOT!BV615)&lt;41,IF(C613&gt;53,53,C613),C613)</f>
        <v>33</v>
      </c>
      <c r="E613" s="28"/>
    </row>
    <row r="614" customFormat="false" ht="13" hidden="false" customHeight="true" outlineLevel="0" collapsed="false">
      <c r="A614" s="17" t="s">
        <v>2897</v>
      </c>
      <c r="B614" s="27" t="n">
        <f aca="false">VLOOKUP(TOT!BW616,'FO - FACEOFFS %'!$A$3:$B$69,2)</f>
        <v>33</v>
      </c>
      <c r="C614" s="27" t="n">
        <f aca="false">IF((TOT!BU616+TOT!BV616)&lt;82,IF(B614&gt;60,60,B614),B614)</f>
        <v>33</v>
      </c>
      <c r="D614" s="27" t="n">
        <f aca="false">IF((TOT!BU616+TOT!BV616)&lt;41,IF(C614&gt;53,53,C614),C614)</f>
        <v>33</v>
      </c>
      <c r="E614" s="28"/>
    </row>
    <row r="615" customFormat="false" ht="13" hidden="false" customHeight="true" outlineLevel="0" collapsed="false">
      <c r="A615" s="17" t="s">
        <v>2900</v>
      </c>
      <c r="B615" s="27" t="n">
        <f aca="false">VLOOKUP(TOT!BW617,'FO - FACEOFFS %'!$A$3:$B$69,2)</f>
        <v>33</v>
      </c>
      <c r="C615" s="27" t="n">
        <f aca="false">IF((TOT!BU617+TOT!BV617)&lt;82,IF(B615&gt;60,60,B615),B615)</f>
        <v>33</v>
      </c>
      <c r="D615" s="27" t="n">
        <f aca="false">IF((TOT!BU617+TOT!BV617)&lt;41,IF(C615&gt;53,53,C615),C615)</f>
        <v>33</v>
      </c>
      <c r="E615" s="28"/>
    </row>
    <row r="616" customFormat="false" ht="13" hidden="false" customHeight="true" outlineLevel="0" collapsed="false">
      <c r="A616" s="17" t="s">
        <v>2904</v>
      </c>
      <c r="B616" s="27" t="n">
        <f aca="false">VLOOKUP(TOT!BW618,'FO - FACEOFFS %'!$A$3:$B$69,2)</f>
        <v>33</v>
      </c>
      <c r="C616" s="27" t="n">
        <f aca="false">IF((TOT!BU618+TOT!BV618)&lt;82,IF(B616&gt;60,60,B616),B616)</f>
        <v>33</v>
      </c>
      <c r="D616" s="27" t="n">
        <f aca="false">IF((TOT!BU618+TOT!BV618)&lt;41,IF(C616&gt;53,53,C616),C616)</f>
        <v>33</v>
      </c>
      <c r="E616" s="28"/>
    </row>
    <row r="617" customFormat="false" ht="13" hidden="false" customHeight="true" outlineLevel="0" collapsed="false">
      <c r="A617" s="17" t="s">
        <v>2910</v>
      </c>
      <c r="B617" s="27" t="n">
        <f aca="false">VLOOKUP(TOT!BW619,'FO - FACEOFFS %'!$A$3:$B$69,2)</f>
        <v>33</v>
      </c>
      <c r="C617" s="27" t="n">
        <f aca="false">IF((TOT!BU619+TOT!BV619)&lt;82,IF(B617&gt;60,60,B617),B617)</f>
        <v>33</v>
      </c>
      <c r="D617" s="27" t="n">
        <f aca="false">IF((TOT!BU619+TOT!BV619)&lt;41,IF(C617&gt;53,53,C617),C617)</f>
        <v>33</v>
      </c>
      <c r="E617" s="28"/>
    </row>
    <row r="618" customFormat="false" ht="13" hidden="false" customHeight="true" outlineLevel="0" collapsed="false">
      <c r="A618" s="17" t="s">
        <v>2913</v>
      </c>
      <c r="B618" s="27" t="n">
        <f aca="false">VLOOKUP(TOT!BW620,'FO - FACEOFFS %'!$A$3:$B$69,2)</f>
        <v>92</v>
      </c>
      <c r="C618" s="27" t="n">
        <f aca="false">IF((TOT!BU620+TOT!BV620)&lt;82,IF(B618&gt;60,60,B618),B618)</f>
        <v>92</v>
      </c>
      <c r="D618" s="27" t="n">
        <f aca="false">IF((TOT!BU620+TOT!BV620)&lt;41,IF(C618&gt;53,53,C618),C618)</f>
        <v>92</v>
      </c>
      <c r="E618" s="28"/>
    </row>
    <row r="619" customFormat="false" ht="13" hidden="false" customHeight="true" outlineLevel="0" collapsed="false">
      <c r="A619" s="17" t="s">
        <v>2917</v>
      </c>
      <c r="B619" s="27" t="n">
        <f aca="false">VLOOKUP(TOT!BW621,'FO - FACEOFFS %'!$A$3:$B$69,2)</f>
        <v>33</v>
      </c>
      <c r="C619" s="27" t="n">
        <f aca="false">IF((TOT!BU621+TOT!BV621)&lt;82,IF(B619&gt;60,60,B619),B619)</f>
        <v>33</v>
      </c>
      <c r="D619" s="27" t="n">
        <f aca="false">IF((TOT!BU621+TOT!BV621)&lt;41,IF(C619&gt;53,53,C619),C619)</f>
        <v>33</v>
      </c>
      <c r="E619" s="28"/>
    </row>
    <row r="620" customFormat="false" ht="13" hidden="false" customHeight="true" outlineLevel="0" collapsed="false">
      <c r="A620" s="17" t="s">
        <v>2922</v>
      </c>
      <c r="B620" s="27" t="n">
        <f aca="false">VLOOKUP(TOT!BW622,'FO - FACEOFFS %'!$A$3:$B$69,2)</f>
        <v>33</v>
      </c>
      <c r="C620" s="27" t="n">
        <f aca="false">IF((TOT!BU622+TOT!BV622)&lt;82,IF(B620&gt;60,60,B620),B620)</f>
        <v>33</v>
      </c>
      <c r="D620" s="27" t="n">
        <f aca="false">IF((TOT!BU622+TOT!BV622)&lt;41,IF(C620&gt;53,53,C620),C620)</f>
        <v>33</v>
      </c>
      <c r="E620" s="28"/>
    </row>
    <row r="621" customFormat="false" ht="13" hidden="false" customHeight="true" outlineLevel="0" collapsed="false">
      <c r="A621" s="17" t="s">
        <v>2925</v>
      </c>
      <c r="B621" s="27" t="n">
        <f aca="false">VLOOKUP(TOT!BW623,'FO - FACEOFFS %'!$A$3:$B$69,2)</f>
        <v>43</v>
      </c>
      <c r="C621" s="27" t="n">
        <f aca="false">IF((TOT!BU623+TOT!BV623)&lt;82,IF(B621&gt;60,60,B621),B621)</f>
        <v>43</v>
      </c>
      <c r="D621" s="27" t="n">
        <f aca="false">IF((TOT!BU623+TOT!BV623)&lt;41,IF(C621&gt;53,53,C621),C621)</f>
        <v>43</v>
      </c>
      <c r="E621" s="28"/>
    </row>
    <row r="622" customFormat="false" ht="13" hidden="false" customHeight="true" outlineLevel="0" collapsed="false">
      <c r="A622" s="17" t="s">
        <v>2930</v>
      </c>
      <c r="B622" s="27" t="n">
        <f aca="false">VLOOKUP(TOT!BW624,'FO - FACEOFFS %'!$A$3:$B$69,2)</f>
        <v>33</v>
      </c>
      <c r="C622" s="27" t="n">
        <f aca="false">IF((TOT!BU624+TOT!BV624)&lt;82,IF(B622&gt;60,60,B622),B622)</f>
        <v>33</v>
      </c>
      <c r="D622" s="27" t="n">
        <f aca="false">IF((TOT!BU624+TOT!BV624)&lt;41,IF(C622&gt;53,53,C622),C622)</f>
        <v>33</v>
      </c>
      <c r="E622" s="28"/>
    </row>
    <row r="623" customFormat="false" ht="13" hidden="false" customHeight="true" outlineLevel="0" collapsed="false">
      <c r="A623" s="17" t="s">
        <v>2934</v>
      </c>
      <c r="B623" s="27" t="n">
        <f aca="false">VLOOKUP(TOT!BW625,'FO - FACEOFFS %'!$A$3:$B$69,2)</f>
        <v>70</v>
      </c>
      <c r="C623" s="27" t="n">
        <f aca="false">IF((TOT!BU625+TOT!BV625)&lt;82,IF(B623&gt;60,60,B623),B623)</f>
        <v>70</v>
      </c>
      <c r="D623" s="27" t="n">
        <f aca="false">IF((TOT!BU625+TOT!BV625)&lt;41,IF(C623&gt;53,53,C623),C623)</f>
        <v>70</v>
      </c>
      <c r="E623" s="28"/>
    </row>
    <row r="624" customFormat="false" ht="13" hidden="false" customHeight="true" outlineLevel="0" collapsed="false">
      <c r="A624" s="17" t="s">
        <v>2939</v>
      </c>
      <c r="B624" s="27" t="n">
        <f aca="false">VLOOKUP(TOT!BW626,'FO - FACEOFFS %'!$A$3:$B$69,2)</f>
        <v>33</v>
      </c>
      <c r="C624" s="27" t="n">
        <f aca="false">IF((TOT!BU626+TOT!BV626)&lt;82,IF(B624&gt;60,60,B624),B624)</f>
        <v>33</v>
      </c>
      <c r="D624" s="27" t="n">
        <f aca="false">IF((TOT!BU626+TOT!BV626)&lt;41,IF(C624&gt;53,53,C624),C624)</f>
        <v>33</v>
      </c>
      <c r="E624" s="28"/>
    </row>
    <row r="625" customFormat="false" ht="13" hidden="false" customHeight="true" outlineLevel="0" collapsed="false">
      <c r="A625" s="17" t="s">
        <v>2944</v>
      </c>
      <c r="B625" s="27" t="n">
        <f aca="false">VLOOKUP(TOT!BW627,'FO - FACEOFFS %'!$A$3:$B$69,2)</f>
        <v>74</v>
      </c>
      <c r="C625" s="27" t="n">
        <f aca="false">IF((TOT!BU627+TOT!BV627)&lt;82,IF(B625&gt;60,60,B625),B625)</f>
        <v>74</v>
      </c>
      <c r="D625" s="27" t="n">
        <f aca="false">IF((TOT!BU627+TOT!BV627)&lt;41,IF(C625&gt;53,53,C625),C625)</f>
        <v>74</v>
      </c>
      <c r="E625" s="28"/>
    </row>
    <row r="626" customFormat="false" ht="13" hidden="false" customHeight="true" outlineLevel="0" collapsed="false">
      <c r="A626" s="17" t="s">
        <v>2950</v>
      </c>
      <c r="B626" s="27" t="n">
        <f aca="false">VLOOKUP(TOT!BW628,'FO - FACEOFFS %'!$A$3:$B$69,2)</f>
        <v>63</v>
      </c>
      <c r="C626" s="27" t="n">
        <f aca="false">IF((TOT!BU628+TOT!BV628)&lt;82,IF(B626&gt;60,60,B626),B626)</f>
        <v>60</v>
      </c>
      <c r="D626" s="27" t="n">
        <f aca="false">IF((TOT!BU628+TOT!BV628)&lt;41,IF(C626&gt;53,53,C626),C626)</f>
        <v>53</v>
      </c>
      <c r="E626" s="28"/>
    </row>
    <row r="627" customFormat="false" ht="13" hidden="false" customHeight="true" outlineLevel="0" collapsed="false">
      <c r="A627" s="17" t="s">
        <v>2953</v>
      </c>
      <c r="B627" s="27" t="n">
        <f aca="false">VLOOKUP(TOT!BW629,'FO - FACEOFFS %'!$A$3:$B$69,2)</f>
        <v>33</v>
      </c>
      <c r="C627" s="27" t="n">
        <f aca="false">IF((TOT!BU629+TOT!BV629)&lt;82,IF(B627&gt;60,60,B627),B627)</f>
        <v>33</v>
      </c>
      <c r="D627" s="27" t="n">
        <f aca="false">IF((TOT!BU629+TOT!BV629)&lt;41,IF(C627&gt;53,53,C627),C627)</f>
        <v>33</v>
      </c>
      <c r="E627" s="28"/>
    </row>
    <row r="628" customFormat="false" ht="13" hidden="false" customHeight="true" outlineLevel="0" collapsed="false">
      <c r="A628" s="17" t="s">
        <v>2957</v>
      </c>
      <c r="B628" s="27" t="n">
        <f aca="false">VLOOKUP(TOT!BW630,'FO - FACEOFFS %'!$A$3:$B$69,2)</f>
        <v>33</v>
      </c>
      <c r="C628" s="27" t="n">
        <f aca="false">IF((TOT!BU630+TOT!BV630)&lt;82,IF(B628&gt;60,60,B628),B628)</f>
        <v>33</v>
      </c>
      <c r="D628" s="27" t="n">
        <f aca="false">IF((TOT!BU630+TOT!BV630)&lt;41,IF(C628&gt;53,53,C628),C628)</f>
        <v>33</v>
      </c>
      <c r="E628" s="28"/>
    </row>
    <row r="629" customFormat="false" ht="13" hidden="false" customHeight="true" outlineLevel="0" collapsed="false">
      <c r="A629" s="17" t="s">
        <v>2960</v>
      </c>
      <c r="B629" s="27" t="n">
        <f aca="false">VLOOKUP(TOT!BW631,'FO - FACEOFFS %'!$A$3:$B$69,2)</f>
        <v>74</v>
      </c>
      <c r="C629" s="27" t="n">
        <f aca="false">IF((TOT!BU631+TOT!BV631)&lt;82,IF(B629&gt;60,60,B629),B629)</f>
        <v>74</v>
      </c>
      <c r="D629" s="27" t="n">
        <f aca="false">IF((TOT!BU631+TOT!BV631)&lt;41,IF(C629&gt;53,53,C629),C629)</f>
        <v>74</v>
      </c>
      <c r="E629" s="28"/>
    </row>
    <row r="630" customFormat="false" ht="13" hidden="false" customHeight="true" outlineLevel="0" collapsed="false">
      <c r="A630" s="17" t="s">
        <v>2965</v>
      </c>
      <c r="B630" s="27" t="n">
        <f aca="false">VLOOKUP(TOT!BW632,'FO - FACEOFFS %'!$A$3:$B$69,2)</f>
        <v>87</v>
      </c>
      <c r="C630" s="27" t="n">
        <f aca="false">IF((TOT!BU632+TOT!BV632)&lt;82,IF(B630&gt;60,60,B630),B630)</f>
        <v>87</v>
      </c>
      <c r="D630" s="27" t="n">
        <f aca="false">IF((TOT!BU632+TOT!BV632)&lt;41,IF(C630&gt;53,53,C630),C630)</f>
        <v>87</v>
      </c>
      <c r="E630" s="28"/>
    </row>
    <row r="631" customFormat="false" ht="13" hidden="false" customHeight="true" outlineLevel="0" collapsed="false">
      <c r="A631" s="17" t="s">
        <v>2968</v>
      </c>
      <c r="B631" s="27" t="n">
        <f aca="false">VLOOKUP(TOT!BW633,'FO - FACEOFFS %'!$A$3:$B$69,2)</f>
        <v>34</v>
      </c>
      <c r="C631" s="27" t="n">
        <f aca="false">IF((TOT!BU633+TOT!BV633)&lt;82,IF(B631&gt;60,60,B631),B631)</f>
        <v>34</v>
      </c>
      <c r="D631" s="27" t="n">
        <f aca="false">IF((TOT!BU633+TOT!BV633)&lt;41,IF(C631&gt;53,53,C631),C631)</f>
        <v>34</v>
      </c>
      <c r="E631" s="28"/>
    </row>
    <row r="632" customFormat="false" ht="13" hidden="false" customHeight="true" outlineLevel="0" collapsed="false">
      <c r="A632" s="17" t="s">
        <v>2971</v>
      </c>
      <c r="B632" s="27" t="n">
        <f aca="false">VLOOKUP(TOT!BW634,'FO - FACEOFFS %'!$A$3:$B$69,2)</f>
        <v>55</v>
      </c>
      <c r="C632" s="27" t="n">
        <f aca="false">IF((TOT!BU634+TOT!BV634)&lt;82,IF(B632&gt;60,60,B632),B632)</f>
        <v>55</v>
      </c>
      <c r="D632" s="27" t="n">
        <f aca="false">IF((TOT!BU634+TOT!BV634)&lt;41,IF(C632&gt;53,53,C632),C632)</f>
        <v>55</v>
      </c>
      <c r="E632" s="28"/>
    </row>
    <row r="633" customFormat="false" ht="13" hidden="false" customHeight="true" outlineLevel="0" collapsed="false">
      <c r="A633" s="17" t="s">
        <v>2973</v>
      </c>
      <c r="B633" s="27" t="n">
        <f aca="false">VLOOKUP(TOT!BW635,'FO - FACEOFFS %'!$A$3:$B$69,2)</f>
        <v>33</v>
      </c>
      <c r="C633" s="27" t="n">
        <f aca="false">IF((TOT!BU635+TOT!BV635)&lt;82,IF(B633&gt;60,60,B633),B633)</f>
        <v>33</v>
      </c>
      <c r="D633" s="27" t="n">
        <f aca="false">IF((TOT!BU635+TOT!BV635)&lt;41,IF(C633&gt;53,53,C633),C633)</f>
        <v>33</v>
      </c>
      <c r="E633" s="28"/>
    </row>
    <row r="634" customFormat="false" ht="13" hidden="false" customHeight="true" outlineLevel="0" collapsed="false">
      <c r="A634" s="17" t="s">
        <v>2977</v>
      </c>
      <c r="B634" s="27" t="n">
        <f aca="false">VLOOKUP(TOT!BW636,'FO - FACEOFFS %'!$A$3:$B$69,2)</f>
        <v>33</v>
      </c>
      <c r="C634" s="27" t="n">
        <f aca="false">IF((TOT!BU636+TOT!BV636)&lt;82,IF(B634&gt;60,60,B634),B634)</f>
        <v>33</v>
      </c>
      <c r="D634" s="27" t="n">
        <f aca="false">IF((TOT!BU636+TOT!BV636)&lt;41,IF(C634&gt;53,53,C634),C634)</f>
        <v>33</v>
      </c>
      <c r="E634" s="28"/>
    </row>
    <row r="635" customFormat="false" ht="13" hidden="false" customHeight="true" outlineLevel="0" collapsed="false">
      <c r="A635" s="17" t="s">
        <v>2981</v>
      </c>
      <c r="B635" s="27" t="n">
        <f aca="false">VLOOKUP(TOT!BW637,'FO - FACEOFFS %'!$A$3:$B$69,2)</f>
        <v>33</v>
      </c>
      <c r="C635" s="27" t="n">
        <f aca="false">IF((TOT!BU637+TOT!BV637)&lt;82,IF(B635&gt;60,60,B635),B635)</f>
        <v>33</v>
      </c>
      <c r="D635" s="27" t="n">
        <f aca="false">IF((TOT!BU637+TOT!BV637)&lt;41,IF(C635&gt;53,53,C635),C635)</f>
        <v>33</v>
      </c>
      <c r="E635" s="28"/>
    </row>
    <row r="636" customFormat="false" ht="13" hidden="false" customHeight="true" outlineLevel="0" collapsed="false">
      <c r="A636" s="17" t="s">
        <v>2984</v>
      </c>
      <c r="B636" s="27" t="n">
        <f aca="false">VLOOKUP(TOT!BW638,'FO - FACEOFFS %'!$A$3:$B$69,2)</f>
        <v>33</v>
      </c>
      <c r="C636" s="27" t="n">
        <f aca="false">IF((TOT!BU638+TOT!BV638)&lt;82,IF(B636&gt;60,60,B636),B636)</f>
        <v>33</v>
      </c>
      <c r="D636" s="27" t="n">
        <f aca="false">IF((TOT!BU638+TOT!BV638)&lt;41,IF(C636&gt;53,53,C636),C636)</f>
        <v>33</v>
      </c>
      <c r="E636" s="28"/>
    </row>
    <row r="637" customFormat="false" ht="13" hidden="false" customHeight="true" outlineLevel="0" collapsed="false">
      <c r="A637" s="17" t="s">
        <v>2987</v>
      </c>
      <c r="B637" s="27" t="n">
        <f aca="false">VLOOKUP(TOT!BW639,'FO - FACEOFFS %'!$A$3:$B$69,2)</f>
        <v>33</v>
      </c>
      <c r="C637" s="27" t="n">
        <f aca="false">IF((TOT!BU639+TOT!BV639)&lt;82,IF(B637&gt;60,60,B637),B637)</f>
        <v>33</v>
      </c>
      <c r="D637" s="27" t="n">
        <f aca="false">IF((TOT!BU639+TOT!BV639)&lt;41,IF(C637&gt;53,53,C637),C637)</f>
        <v>33</v>
      </c>
      <c r="E637" s="28"/>
    </row>
    <row r="638" customFormat="false" ht="13" hidden="false" customHeight="true" outlineLevel="0" collapsed="false">
      <c r="A638" s="17" t="s">
        <v>2990</v>
      </c>
      <c r="B638" s="27" t="n">
        <f aca="false">VLOOKUP(TOT!BW640,'FO - FACEOFFS %'!$A$3:$B$69,2)</f>
        <v>33</v>
      </c>
      <c r="C638" s="27" t="n">
        <f aca="false">IF((TOT!BU640+TOT!BV640)&lt;82,IF(B638&gt;60,60,B638),B638)</f>
        <v>33</v>
      </c>
      <c r="D638" s="27" t="n">
        <f aca="false">IF((TOT!BU640+TOT!BV640)&lt;41,IF(C638&gt;53,53,C638),C638)</f>
        <v>33</v>
      </c>
      <c r="E638" s="28"/>
    </row>
    <row r="639" customFormat="false" ht="13" hidden="false" customHeight="true" outlineLevel="0" collapsed="false">
      <c r="A639" s="17" t="s">
        <v>2992</v>
      </c>
      <c r="B639" s="27" t="n">
        <f aca="false">VLOOKUP(TOT!BW641,'FO - FACEOFFS %'!$A$3:$B$69,2)</f>
        <v>38</v>
      </c>
      <c r="C639" s="27" t="n">
        <f aca="false">IF((TOT!BU641+TOT!BV641)&lt;82,IF(B639&gt;60,60,B639),B639)</f>
        <v>38</v>
      </c>
      <c r="D639" s="27" t="n">
        <f aca="false">IF((TOT!BU641+TOT!BV641)&lt;41,IF(C639&gt;53,53,C639),C639)</f>
        <v>38</v>
      </c>
      <c r="E639" s="28"/>
    </row>
    <row r="640" customFormat="false" ht="13" hidden="false" customHeight="true" outlineLevel="0" collapsed="false">
      <c r="A640" s="17" t="s">
        <v>2994</v>
      </c>
      <c r="B640" s="27" t="n">
        <f aca="false">VLOOKUP(TOT!BW642,'FO - FACEOFFS %'!$A$3:$B$69,2)</f>
        <v>33</v>
      </c>
      <c r="C640" s="27" t="n">
        <f aca="false">IF((TOT!BU642+TOT!BV642)&lt;82,IF(B640&gt;60,60,B640),B640)</f>
        <v>33</v>
      </c>
      <c r="D640" s="27" t="n">
        <f aca="false">IF((TOT!BU642+TOT!BV642)&lt;41,IF(C640&gt;53,53,C640),C640)</f>
        <v>33</v>
      </c>
      <c r="E640" s="28"/>
    </row>
    <row r="641" customFormat="false" ht="13" hidden="false" customHeight="true" outlineLevel="0" collapsed="false">
      <c r="A641" s="17" t="s">
        <v>2998</v>
      </c>
      <c r="B641" s="27" t="n">
        <f aca="false">VLOOKUP(TOT!BW643,'FO - FACEOFFS %'!$A$3:$B$69,2)</f>
        <v>60</v>
      </c>
      <c r="C641" s="27" t="n">
        <f aca="false">IF((TOT!BU643+TOT!BV643)&lt;82,IF(B641&gt;60,60,B641),B641)</f>
        <v>60</v>
      </c>
      <c r="D641" s="27" t="n">
        <f aca="false">IF((TOT!BU643+TOT!BV643)&lt;41,IF(C641&gt;53,53,C641),C641)</f>
        <v>60</v>
      </c>
      <c r="E641" s="28"/>
    </row>
    <row r="642" customFormat="false" ht="13" hidden="false" customHeight="true" outlineLevel="0" collapsed="false">
      <c r="A642" s="17" t="s">
        <v>3002</v>
      </c>
      <c r="B642" s="27" t="n">
        <f aca="false">VLOOKUP(TOT!BW644,'FO - FACEOFFS %'!$A$3:$B$69,2)</f>
        <v>75</v>
      </c>
      <c r="C642" s="27" t="n">
        <f aca="false">IF((TOT!BU644+TOT!BV644)&lt;82,IF(B642&gt;60,60,B642),B642)</f>
        <v>75</v>
      </c>
      <c r="D642" s="27" t="n">
        <f aca="false">IF((TOT!BU644+TOT!BV644)&lt;41,IF(C642&gt;53,53,C642),C642)</f>
        <v>75</v>
      </c>
      <c r="E642" s="28"/>
    </row>
    <row r="643" customFormat="false" ht="13" hidden="false" customHeight="true" outlineLevel="0" collapsed="false">
      <c r="A643" s="17" t="s">
        <v>3007</v>
      </c>
      <c r="B643" s="27" t="n">
        <f aca="false">VLOOKUP(TOT!BW645,'FO - FACEOFFS %'!$A$3:$B$69,2)</f>
        <v>48</v>
      </c>
      <c r="C643" s="27" t="n">
        <f aca="false">IF((TOT!BU645+TOT!BV645)&lt;82,IF(B643&gt;60,60,B643),B643)</f>
        <v>48</v>
      </c>
      <c r="D643" s="27" t="n">
        <f aca="false">IF((TOT!BU645+TOT!BV645)&lt;41,IF(C643&gt;53,53,C643),C643)</f>
        <v>48</v>
      </c>
      <c r="E643" s="28"/>
    </row>
    <row r="644" customFormat="false" ht="13" hidden="false" customHeight="true" outlineLevel="0" collapsed="false">
      <c r="A644" s="17" t="s">
        <v>3012</v>
      </c>
      <c r="B644" s="27" t="n">
        <f aca="false">VLOOKUP(TOT!BW646,'FO - FACEOFFS %'!$A$3:$B$69,2)</f>
        <v>99</v>
      </c>
      <c r="C644" s="27" t="n">
        <f aca="false">IF((TOT!BU646+TOT!BV646)&lt;82,IF(B644&gt;60,60,B644),B644)</f>
        <v>60</v>
      </c>
      <c r="D644" s="27" t="n">
        <f aca="false">IF((TOT!BU646+TOT!BV646)&lt;41,IF(C644&gt;53,53,C644),C644)</f>
        <v>53</v>
      </c>
      <c r="E644" s="28"/>
    </row>
    <row r="645" customFormat="false" ht="13" hidden="false" customHeight="true" outlineLevel="0" collapsed="false">
      <c r="A645" s="17" t="s">
        <v>3017</v>
      </c>
      <c r="B645" s="27" t="n">
        <f aca="false">VLOOKUP(TOT!BW647,'FO - FACEOFFS %'!$A$3:$B$69,2)</f>
        <v>33</v>
      </c>
      <c r="C645" s="27" t="n">
        <f aca="false">IF((TOT!BU647+TOT!BV647)&lt;82,IF(B645&gt;60,60,B645),B645)</f>
        <v>33</v>
      </c>
      <c r="D645" s="27" t="n">
        <f aca="false">IF((TOT!BU647+TOT!BV647)&lt;41,IF(C645&gt;53,53,C645),C645)</f>
        <v>33</v>
      </c>
      <c r="E645" s="28"/>
    </row>
    <row r="646" customFormat="false" ht="13" hidden="false" customHeight="true" outlineLevel="0" collapsed="false">
      <c r="A646" s="17" t="s">
        <v>3021</v>
      </c>
      <c r="B646" s="27" t="n">
        <f aca="false">VLOOKUP(TOT!BW648,'FO - FACEOFFS %'!$A$3:$B$69,2)</f>
        <v>99</v>
      </c>
      <c r="C646" s="27" t="n">
        <f aca="false">IF((TOT!BU648+TOT!BV648)&lt;82,IF(B646&gt;60,60,B646),B646)</f>
        <v>60</v>
      </c>
      <c r="D646" s="27" t="n">
        <f aca="false">IF((TOT!BU648+TOT!BV648)&lt;41,IF(C646&gt;53,53,C646),C646)</f>
        <v>53</v>
      </c>
      <c r="E646" s="28"/>
    </row>
    <row r="647" customFormat="false" ht="13" hidden="false" customHeight="true" outlineLevel="0" collapsed="false">
      <c r="A647" s="17" t="s">
        <v>3024</v>
      </c>
      <c r="B647" s="27" t="n">
        <f aca="false">VLOOKUP(TOT!BW649,'FO - FACEOFFS %'!$A$3:$B$69,2)</f>
        <v>99</v>
      </c>
      <c r="C647" s="27" t="n">
        <f aca="false">IF((TOT!BU649+TOT!BV649)&lt;82,IF(B647&gt;60,60,B647),B647)</f>
        <v>60</v>
      </c>
      <c r="D647" s="27" t="n">
        <f aca="false">IF((TOT!BU649+TOT!BV649)&lt;41,IF(C647&gt;53,53,C647),C647)</f>
        <v>53</v>
      </c>
      <c r="E647" s="28"/>
    </row>
    <row r="648" customFormat="false" ht="13" hidden="false" customHeight="true" outlineLevel="0" collapsed="false">
      <c r="A648" s="17" t="s">
        <v>3028</v>
      </c>
      <c r="B648" s="27" t="n">
        <f aca="false">VLOOKUP(TOT!BW650,'FO - FACEOFFS %'!$A$3:$B$69,2)</f>
        <v>99</v>
      </c>
      <c r="C648" s="27" t="n">
        <f aca="false">IF((TOT!BU650+TOT!BV650)&lt;82,IF(B648&gt;60,60,B648),B648)</f>
        <v>60</v>
      </c>
      <c r="D648" s="27" t="n">
        <f aca="false">IF((TOT!BU650+TOT!BV650)&lt;41,IF(C648&gt;53,53,C648),C648)</f>
        <v>53</v>
      </c>
      <c r="E648" s="28"/>
    </row>
    <row r="649" customFormat="false" ht="13" hidden="false" customHeight="true" outlineLevel="0" collapsed="false">
      <c r="A649" s="17" t="s">
        <v>3031</v>
      </c>
      <c r="B649" s="27" t="n">
        <f aca="false">VLOOKUP(TOT!BW651,'FO - FACEOFFS %'!$A$3:$B$69,2)</f>
        <v>33</v>
      </c>
      <c r="C649" s="27" t="n">
        <f aca="false">IF((TOT!BU651+TOT!BV651)&lt;82,IF(B649&gt;60,60,B649),B649)</f>
        <v>33</v>
      </c>
      <c r="D649" s="27" t="n">
        <f aca="false">IF((TOT!BU651+TOT!BV651)&lt;41,IF(C649&gt;53,53,C649),C649)</f>
        <v>33</v>
      </c>
      <c r="E649" s="28"/>
    </row>
    <row r="650" customFormat="false" ht="13" hidden="false" customHeight="true" outlineLevel="0" collapsed="false">
      <c r="A650" s="17" t="s">
        <v>3036</v>
      </c>
      <c r="B650" s="27" t="n">
        <f aca="false">VLOOKUP(TOT!BW652,'FO - FACEOFFS %'!$A$3:$B$69,2)</f>
        <v>33</v>
      </c>
      <c r="C650" s="27" t="n">
        <f aca="false">IF((TOT!BU652+TOT!BV652)&lt;82,IF(B650&gt;60,60,B650),B650)</f>
        <v>33</v>
      </c>
      <c r="D650" s="27" t="n">
        <f aca="false">IF((TOT!BU652+TOT!BV652)&lt;41,IF(C650&gt;53,53,C650),C650)</f>
        <v>33</v>
      </c>
      <c r="E650" s="28"/>
    </row>
    <row r="651" customFormat="false" ht="13" hidden="false" customHeight="true" outlineLevel="0" collapsed="false">
      <c r="A651" s="17" t="s">
        <v>3039</v>
      </c>
      <c r="B651" s="27" t="n">
        <f aca="false">VLOOKUP(TOT!BW653,'FO - FACEOFFS %'!$A$3:$B$69,2)</f>
        <v>33</v>
      </c>
      <c r="C651" s="27" t="n">
        <f aca="false">IF((TOT!BU653+TOT!BV653)&lt;82,IF(B651&gt;60,60,B651),B651)</f>
        <v>33</v>
      </c>
      <c r="D651" s="27" t="n">
        <f aca="false">IF((TOT!BU653+TOT!BV653)&lt;41,IF(C651&gt;53,53,C651),C651)</f>
        <v>33</v>
      </c>
      <c r="E651" s="28"/>
    </row>
    <row r="652" customFormat="false" ht="13" hidden="false" customHeight="true" outlineLevel="0" collapsed="false">
      <c r="A652" s="17" t="s">
        <v>3043</v>
      </c>
      <c r="B652" s="27" t="n">
        <f aca="false">VLOOKUP(TOT!BW654,'FO - FACEOFFS %'!$A$3:$B$69,2)</f>
        <v>33</v>
      </c>
      <c r="C652" s="27" t="n">
        <f aca="false">IF((TOT!BU654+TOT!BV654)&lt;82,IF(B652&gt;60,60,B652),B652)</f>
        <v>33</v>
      </c>
      <c r="D652" s="27" t="n">
        <f aca="false">IF((TOT!BU654+TOT!BV654)&lt;41,IF(C652&gt;53,53,C652),C652)</f>
        <v>33</v>
      </c>
      <c r="E652" s="28"/>
    </row>
    <row r="653" customFormat="false" ht="13" hidden="false" customHeight="true" outlineLevel="0" collapsed="false">
      <c r="A653" s="17" t="s">
        <v>3047</v>
      </c>
      <c r="B653" s="27" t="n">
        <f aca="false">VLOOKUP(TOT!BW655,'FO - FACEOFFS %'!$A$3:$B$69,2)</f>
        <v>33</v>
      </c>
      <c r="C653" s="27" t="n">
        <f aca="false">IF((TOT!BU655+TOT!BV655)&lt;82,IF(B653&gt;60,60,B653),B653)</f>
        <v>33</v>
      </c>
      <c r="D653" s="27" t="n">
        <f aca="false">IF((TOT!BU655+TOT!BV655)&lt;41,IF(C653&gt;53,53,C653),C653)</f>
        <v>33</v>
      </c>
      <c r="E653" s="28"/>
    </row>
    <row r="654" customFormat="false" ht="13" hidden="false" customHeight="true" outlineLevel="0" collapsed="false">
      <c r="A654" s="17" t="s">
        <v>3050</v>
      </c>
      <c r="B654" s="27" t="n">
        <f aca="false">VLOOKUP(TOT!BW656,'FO - FACEOFFS %'!$A$3:$B$69,2)</f>
        <v>38</v>
      </c>
      <c r="C654" s="27" t="n">
        <f aca="false">IF((TOT!BU656+TOT!BV656)&lt;82,IF(B654&gt;60,60,B654),B654)</f>
        <v>38</v>
      </c>
      <c r="D654" s="27" t="n">
        <f aca="false">IF((TOT!BU656+TOT!BV656)&lt;41,IF(C654&gt;53,53,C654),C654)</f>
        <v>38</v>
      </c>
      <c r="E654" s="28"/>
    </row>
    <row r="655" customFormat="false" ht="13" hidden="false" customHeight="true" outlineLevel="0" collapsed="false">
      <c r="A655" s="17" t="s">
        <v>3055</v>
      </c>
      <c r="B655" s="27" t="n">
        <f aca="false">VLOOKUP(TOT!BW657,'FO - FACEOFFS %'!$A$3:$B$69,2)</f>
        <v>91</v>
      </c>
      <c r="C655" s="27" t="n">
        <f aca="false">IF((TOT!BU657+TOT!BV657)&lt;82,IF(B655&gt;60,60,B655),B655)</f>
        <v>60</v>
      </c>
      <c r="D655" s="27" t="n">
        <f aca="false">IF((TOT!BU657+TOT!BV657)&lt;41,IF(C655&gt;53,53,C655),C655)</f>
        <v>53</v>
      </c>
      <c r="E655" s="28"/>
    </row>
    <row r="656" customFormat="false" ht="13" hidden="false" customHeight="true" outlineLevel="0" collapsed="false">
      <c r="A656" s="17" t="s">
        <v>3059</v>
      </c>
      <c r="B656" s="27" t="n">
        <f aca="false">VLOOKUP(TOT!BW658,'FO - FACEOFFS %'!$A$3:$B$69,2)</f>
        <v>70</v>
      </c>
      <c r="C656" s="27" t="n">
        <f aca="false">IF((TOT!BU658+TOT!BV658)&lt;82,IF(B656&gt;60,60,B656),B656)</f>
        <v>60</v>
      </c>
      <c r="D656" s="27" t="n">
        <f aca="false">IF((TOT!BU658+TOT!BV658)&lt;41,IF(C656&gt;53,53,C656),C656)</f>
        <v>53</v>
      </c>
      <c r="E656" s="28"/>
    </row>
    <row r="657" customFormat="false" ht="13" hidden="false" customHeight="true" outlineLevel="0" collapsed="false">
      <c r="A657" s="17" t="s">
        <v>3063</v>
      </c>
      <c r="B657" s="27" t="n">
        <f aca="false">VLOOKUP(TOT!BW659,'FO - FACEOFFS %'!$A$3:$B$69,2)</f>
        <v>54</v>
      </c>
      <c r="C657" s="27" t="n">
        <f aca="false">IF((TOT!BU659+TOT!BV659)&lt;82,IF(B657&gt;60,60,B657),B657)</f>
        <v>54</v>
      </c>
      <c r="D657" s="27" t="n">
        <f aca="false">IF((TOT!BU659+TOT!BV659)&lt;41,IF(C657&gt;53,53,C657),C657)</f>
        <v>53</v>
      </c>
      <c r="E657" s="28"/>
    </row>
    <row r="658" customFormat="false" ht="13" hidden="false" customHeight="true" outlineLevel="0" collapsed="false">
      <c r="A658" s="17" t="s">
        <v>3067</v>
      </c>
      <c r="B658" s="27" t="n">
        <f aca="false">VLOOKUP(TOT!BW660,'FO - FACEOFFS %'!$A$3:$B$69,2)</f>
        <v>33</v>
      </c>
      <c r="C658" s="27" t="n">
        <f aca="false">IF((TOT!BU660+TOT!BV660)&lt;82,IF(B658&gt;60,60,B658),B658)</f>
        <v>33</v>
      </c>
      <c r="D658" s="27" t="n">
        <f aca="false">IF((TOT!BU660+TOT!BV660)&lt;41,IF(C658&gt;53,53,C658),C658)</f>
        <v>33</v>
      </c>
      <c r="E658" s="28"/>
    </row>
    <row r="659" customFormat="false" ht="13" hidden="false" customHeight="true" outlineLevel="0" collapsed="false">
      <c r="A659" s="17" t="s">
        <v>3071</v>
      </c>
      <c r="B659" s="27" t="n">
        <f aca="false">VLOOKUP(TOT!BW661,'FO - FACEOFFS %'!$A$3:$B$69,2)</f>
        <v>33</v>
      </c>
      <c r="C659" s="27" t="n">
        <f aca="false">IF((TOT!BU661+TOT!BV661)&lt;82,IF(B659&gt;60,60,B659),B659)</f>
        <v>33</v>
      </c>
      <c r="D659" s="27" t="n">
        <f aca="false">IF((TOT!BU661+TOT!BV661)&lt;41,IF(C659&gt;53,53,C659),C659)</f>
        <v>33</v>
      </c>
      <c r="E659" s="28"/>
    </row>
    <row r="660" customFormat="false" ht="13" hidden="false" customHeight="true" outlineLevel="0" collapsed="false">
      <c r="A660" s="17" t="s">
        <v>3076</v>
      </c>
      <c r="B660" s="27" t="n">
        <f aca="false">VLOOKUP(TOT!BW662,'FO - FACEOFFS %'!$A$3:$B$69,2)</f>
        <v>53</v>
      </c>
      <c r="C660" s="27" t="n">
        <f aca="false">IF((TOT!BU662+TOT!BV662)&lt;82,IF(B660&gt;60,60,B660),B660)</f>
        <v>53</v>
      </c>
      <c r="D660" s="27" t="n">
        <f aca="false">IF((TOT!BU662+TOT!BV662)&lt;41,IF(C660&gt;53,53,C660),C660)</f>
        <v>53</v>
      </c>
      <c r="E660" s="28"/>
    </row>
    <row r="661" customFormat="false" ht="13" hidden="false" customHeight="true" outlineLevel="0" collapsed="false">
      <c r="A661" s="17" t="s">
        <v>3080</v>
      </c>
      <c r="B661" s="27" t="n">
        <f aca="false">VLOOKUP(TOT!BW663,'FO - FACEOFFS %'!$A$3:$B$69,2)</f>
        <v>73</v>
      </c>
      <c r="C661" s="27" t="n">
        <f aca="false">IF((TOT!BU663+TOT!BV663)&lt;82,IF(B661&gt;60,60,B661),B661)</f>
        <v>73</v>
      </c>
      <c r="D661" s="27" t="n">
        <f aca="false">IF((TOT!BU663+TOT!BV663)&lt;41,IF(C661&gt;53,53,C661),C661)</f>
        <v>73</v>
      </c>
      <c r="E661" s="28"/>
    </row>
    <row r="662" customFormat="false" ht="13" hidden="false" customHeight="true" outlineLevel="0" collapsed="false">
      <c r="A662" s="17" t="s">
        <v>3083</v>
      </c>
      <c r="B662" s="27" t="n">
        <f aca="false">VLOOKUP(TOT!BW664,'FO - FACEOFFS %'!$A$3:$B$69,2)</f>
        <v>33</v>
      </c>
      <c r="C662" s="27" t="n">
        <f aca="false">IF((TOT!BU664+TOT!BV664)&lt;82,IF(B662&gt;60,60,B662),B662)</f>
        <v>33</v>
      </c>
      <c r="D662" s="27" t="n">
        <f aca="false">IF((TOT!BU664+TOT!BV664)&lt;41,IF(C662&gt;53,53,C662),C662)</f>
        <v>33</v>
      </c>
      <c r="E662" s="28"/>
    </row>
    <row r="663" customFormat="false" ht="13" hidden="false" customHeight="true" outlineLevel="0" collapsed="false">
      <c r="A663" s="17" t="s">
        <v>3087</v>
      </c>
      <c r="B663" s="27" t="n">
        <f aca="false">VLOOKUP(TOT!BW665,'FO - FACEOFFS %'!$A$3:$B$69,2)</f>
        <v>33</v>
      </c>
      <c r="C663" s="27" t="n">
        <f aca="false">IF((TOT!BU665+TOT!BV665)&lt;82,IF(B663&gt;60,60,B663),B663)</f>
        <v>33</v>
      </c>
      <c r="D663" s="27" t="n">
        <f aca="false">IF((TOT!BU665+TOT!BV665)&lt;41,IF(C663&gt;53,53,C663),C663)</f>
        <v>33</v>
      </c>
      <c r="E663" s="28"/>
    </row>
    <row r="664" customFormat="false" ht="13" hidden="false" customHeight="true" outlineLevel="0" collapsed="false">
      <c r="A664" s="17" t="s">
        <v>3090</v>
      </c>
      <c r="B664" s="27" t="n">
        <f aca="false">VLOOKUP(TOT!BW666,'FO - FACEOFFS %'!$A$3:$B$69,2)</f>
        <v>33</v>
      </c>
      <c r="C664" s="27" t="n">
        <f aca="false">IF((TOT!BU666+TOT!BV666)&lt;82,IF(B664&gt;60,60,B664),B664)</f>
        <v>33</v>
      </c>
      <c r="D664" s="27" t="n">
        <f aca="false">IF((TOT!BU666+TOT!BV666)&lt;41,IF(C664&gt;53,53,C664),C664)</f>
        <v>33</v>
      </c>
      <c r="E664" s="28"/>
    </row>
    <row r="665" customFormat="false" ht="13" hidden="false" customHeight="true" outlineLevel="0" collapsed="false">
      <c r="A665" s="17" t="s">
        <v>3095</v>
      </c>
      <c r="B665" s="27" t="n">
        <f aca="false">VLOOKUP(TOT!BW667,'FO - FACEOFFS %'!$A$3:$B$69,2)</f>
        <v>33</v>
      </c>
      <c r="C665" s="27" t="n">
        <f aca="false">IF((TOT!BU667+TOT!BV667)&lt;82,IF(B665&gt;60,60,B665),B665)</f>
        <v>33</v>
      </c>
      <c r="D665" s="27" t="n">
        <f aca="false">IF((TOT!BU667+TOT!BV667)&lt;41,IF(C665&gt;53,53,C665),C665)</f>
        <v>33</v>
      </c>
      <c r="E665" s="28"/>
    </row>
    <row r="666" customFormat="false" ht="13" hidden="false" customHeight="true" outlineLevel="0" collapsed="false">
      <c r="A666" s="17" t="s">
        <v>3101</v>
      </c>
      <c r="B666" s="27" t="n">
        <f aca="false">VLOOKUP(TOT!BW668,'FO - FACEOFFS %'!$A$3:$B$69,2)</f>
        <v>33</v>
      </c>
      <c r="C666" s="27" t="n">
        <f aca="false">IF((TOT!BU668+TOT!BV668)&lt;82,IF(B666&gt;60,60,B666),B666)</f>
        <v>33</v>
      </c>
      <c r="D666" s="27" t="n">
        <f aca="false">IF((TOT!BU668+TOT!BV668)&lt;41,IF(C666&gt;53,53,C666),C666)</f>
        <v>33</v>
      </c>
      <c r="E666" s="28"/>
    </row>
    <row r="667" customFormat="false" ht="13" hidden="false" customHeight="true" outlineLevel="0" collapsed="false">
      <c r="A667" s="17" t="s">
        <v>3105</v>
      </c>
      <c r="B667" s="27" t="n">
        <f aca="false">VLOOKUP(TOT!BW669,'FO - FACEOFFS %'!$A$3:$B$69,2)</f>
        <v>33</v>
      </c>
      <c r="C667" s="27" t="n">
        <f aca="false">IF((TOT!BU669+TOT!BV669)&lt;82,IF(B667&gt;60,60,B667),B667)</f>
        <v>33</v>
      </c>
      <c r="D667" s="27" t="n">
        <f aca="false">IF((TOT!BU669+TOT!BV669)&lt;41,IF(C667&gt;53,53,C667),C667)</f>
        <v>33</v>
      </c>
      <c r="E667" s="28"/>
    </row>
    <row r="668" customFormat="false" ht="13" hidden="false" customHeight="true" outlineLevel="0" collapsed="false">
      <c r="A668" s="17" t="s">
        <v>3109</v>
      </c>
      <c r="B668" s="27" t="n">
        <f aca="false">VLOOKUP(TOT!BW670,'FO - FACEOFFS %'!$A$3:$B$69,2)</f>
        <v>33</v>
      </c>
      <c r="C668" s="27" t="n">
        <f aca="false">IF((TOT!BU670+TOT!BV670)&lt;82,IF(B668&gt;60,60,B668),B668)</f>
        <v>33</v>
      </c>
      <c r="D668" s="27" t="n">
        <f aca="false">IF((TOT!BU670+TOT!BV670)&lt;41,IF(C668&gt;53,53,C668),C668)</f>
        <v>33</v>
      </c>
      <c r="E668" s="28"/>
    </row>
    <row r="669" customFormat="false" ht="13" hidden="false" customHeight="true" outlineLevel="0" collapsed="false">
      <c r="A669" s="17" t="s">
        <v>3113</v>
      </c>
      <c r="B669" s="27" t="n">
        <f aca="false">VLOOKUP(TOT!BW671,'FO - FACEOFFS %'!$A$3:$B$69,2)</f>
        <v>82</v>
      </c>
      <c r="C669" s="27" t="n">
        <f aca="false">IF((TOT!BU671+TOT!BV671)&lt;82,IF(B669&gt;60,60,B669),B669)</f>
        <v>82</v>
      </c>
      <c r="D669" s="27" t="n">
        <f aca="false">IF((TOT!BU671+TOT!BV671)&lt;41,IF(C669&gt;53,53,C669),C669)</f>
        <v>82</v>
      </c>
      <c r="E669" s="28"/>
    </row>
    <row r="670" customFormat="false" ht="13" hidden="false" customHeight="true" outlineLevel="0" collapsed="false">
      <c r="A670" s="17" t="s">
        <v>3116</v>
      </c>
      <c r="B670" s="27" t="n">
        <f aca="false">VLOOKUP(TOT!BW672,'FO - FACEOFFS %'!$A$3:$B$69,2)</f>
        <v>33</v>
      </c>
      <c r="C670" s="27" t="n">
        <f aca="false">IF((TOT!BU672+TOT!BV672)&lt;82,IF(B670&gt;60,60,B670),B670)</f>
        <v>33</v>
      </c>
      <c r="D670" s="27" t="n">
        <f aca="false">IF((TOT!BU672+TOT!BV672)&lt;41,IF(C670&gt;53,53,C670),C670)</f>
        <v>33</v>
      </c>
      <c r="E670" s="28"/>
    </row>
    <row r="671" customFormat="false" ht="13" hidden="false" customHeight="true" outlineLevel="0" collapsed="false">
      <c r="A671" s="17" t="s">
        <v>3120</v>
      </c>
      <c r="B671" s="27" t="n">
        <f aca="false">VLOOKUP(TOT!BW673,'FO - FACEOFFS %'!$A$3:$B$69,2)</f>
        <v>50</v>
      </c>
      <c r="C671" s="27" t="n">
        <f aca="false">IF((TOT!BU673+TOT!BV673)&lt;82,IF(B671&gt;60,60,B671),B671)</f>
        <v>50</v>
      </c>
      <c r="D671" s="27" t="n">
        <f aca="false">IF((TOT!BU673+TOT!BV673)&lt;41,IF(C671&gt;53,53,C671),C671)</f>
        <v>50</v>
      </c>
      <c r="E671" s="28"/>
    </row>
    <row r="672" customFormat="false" ht="13" hidden="false" customHeight="true" outlineLevel="0" collapsed="false">
      <c r="A672" s="17" t="s">
        <v>3123</v>
      </c>
      <c r="B672" s="27" t="n">
        <f aca="false">VLOOKUP(TOT!BW674,'FO - FACEOFFS %'!$A$3:$B$69,2)</f>
        <v>33</v>
      </c>
      <c r="C672" s="27" t="n">
        <f aca="false">IF((TOT!BU674+TOT!BV674)&lt;82,IF(B672&gt;60,60,B672),B672)</f>
        <v>33</v>
      </c>
      <c r="D672" s="27" t="n">
        <f aca="false">IF((TOT!BU674+TOT!BV674)&lt;41,IF(C672&gt;53,53,C672),C672)</f>
        <v>33</v>
      </c>
      <c r="E672" s="28"/>
    </row>
    <row r="673" customFormat="false" ht="13" hidden="false" customHeight="true" outlineLevel="0" collapsed="false">
      <c r="A673" s="17" t="s">
        <v>3127</v>
      </c>
      <c r="B673" s="27" t="n">
        <f aca="false">VLOOKUP(TOT!BW675,'FO - FACEOFFS %'!$A$3:$B$69,2)</f>
        <v>33</v>
      </c>
      <c r="C673" s="27" t="n">
        <f aca="false">IF((TOT!BU675+TOT!BV675)&lt;82,IF(B673&gt;60,60,B673),B673)</f>
        <v>33</v>
      </c>
      <c r="D673" s="27" t="n">
        <f aca="false">IF((TOT!BU675+TOT!BV675)&lt;41,IF(C673&gt;53,53,C673),C673)</f>
        <v>33</v>
      </c>
      <c r="E673" s="28"/>
    </row>
    <row r="674" customFormat="false" ht="13" hidden="false" customHeight="true" outlineLevel="0" collapsed="false">
      <c r="A674" s="17" t="s">
        <v>3132</v>
      </c>
      <c r="B674" s="27" t="n">
        <f aca="false">VLOOKUP(TOT!BW676,'FO - FACEOFFS %'!$A$3:$B$69,2)</f>
        <v>64</v>
      </c>
      <c r="C674" s="27" t="n">
        <f aca="false">IF((TOT!BU676+TOT!BV676)&lt;82,IF(B674&gt;60,60,B674),B674)</f>
        <v>60</v>
      </c>
      <c r="D674" s="27" t="n">
        <f aca="false">IF((TOT!BU676+TOT!BV676)&lt;41,IF(C674&gt;53,53,C674),C674)</f>
        <v>53</v>
      </c>
      <c r="E674" s="28"/>
    </row>
    <row r="675" customFormat="false" ht="13" hidden="false" customHeight="true" outlineLevel="0" collapsed="false">
      <c r="A675" s="17" t="s">
        <v>3137</v>
      </c>
      <c r="B675" s="27" t="n">
        <f aca="false">VLOOKUP(TOT!BW677,'FO - FACEOFFS %'!$A$3:$B$69,2)</f>
        <v>94</v>
      </c>
      <c r="C675" s="27" t="n">
        <f aca="false">IF((TOT!BU677+TOT!BV677)&lt;82,IF(B675&gt;60,60,B675),B675)</f>
        <v>94</v>
      </c>
      <c r="D675" s="27" t="n">
        <f aca="false">IF((TOT!BU677+TOT!BV677)&lt;41,IF(C675&gt;53,53,C675),C675)</f>
        <v>94</v>
      </c>
      <c r="E675" s="28"/>
    </row>
    <row r="676" customFormat="false" ht="13" hidden="false" customHeight="true" outlineLevel="0" collapsed="false">
      <c r="A676" s="17" t="s">
        <v>3141</v>
      </c>
      <c r="B676" s="27" t="n">
        <f aca="false">VLOOKUP(TOT!BW678,'FO - FACEOFFS %'!$A$3:$B$69,2)</f>
        <v>33</v>
      </c>
      <c r="C676" s="27" t="n">
        <f aca="false">IF((TOT!BU678+TOT!BV678)&lt;82,IF(B676&gt;60,60,B676),B676)</f>
        <v>33</v>
      </c>
      <c r="D676" s="27" t="n">
        <f aca="false">IF((TOT!BU678+TOT!BV678)&lt;41,IF(C676&gt;53,53,C676),C676)</f>
        <v>33</v>
      </c>
      <c r="E676" s="28"/>
    </row>
    <row r="677" customFormat="false" ht="13" hidden="false" customHeight="true" outlineLevel="0" collapsed="false">
      <c r="A677" s="17" t="s">
        <v>3144</v>
      </c>
      <c r="B677" s="27" t="n">
        <f aca="false">VLOOKUP(TOT!BW679,'FO - FACEOFFS %'!$A$3:$B$69,2)</f>
        <v>36</v>
      </c>
      <c r="C677" s="27" t="n">
        <f aca="false">IF((TOT!BU679+TOT!BV679)&lt;82,IF(B677&gt;60,60,B677),B677)</f>
        <v>36</v>
      </c>
      <c r="D677" s="27" t="n">
        <f aca="false">IF((TOT!BU679+TOT!BV679)&lt;41,IF(C677&gt;53,53,C677),C677)</f>
        <v>36</v>
      </c>
      <c r="E677" s="28"/>
    </row>
    <row r="678" customFormat="false" ht="13" hidden="false" customHeight="true" outlineLevel="0" collapsed="false">
      <c r="A678" s="17" t="s">
        <v>3147</v>
      </c>
      <c r="B678" s="27" t="n">
        <f aca="false">VLOOKUP(TOT!BW680,'FO - FACEOFFS %'!$A$3:$B$69,2)</f>
        <v>79</v>
      </c>
      <c r="C678" s="27" t="n">
        <f aca="false">IF((TOT!BU680+TOT!BV680)&lt;82,IF(B678&gt;60,60,B678),B678)</f>
        <v>79</v>
      </c>
      <c r="D678" s="27" t="n">
        <f aca="false">IF((TOT!BU680+TOT!BV680)&lt;41,IF(C678&gt;53,53,C678),C678)</f>
        <v>79</v>
      </c>
      <c r="E678" s="28"/>
    </row>
    <row r="679" customFormat="false" ht="13" hidden="false" customHeight="true" outlineLevel="0" collapsed="false">
      <c r="A679" s="17" t="s">
        <v>3150</v>
      </c>
      <c r="B679" s="27" t="n">
        <f aca="false">VLOOKUP(TOT!BW681,'FO - FACEOFFS %'!$A$3:$B$69,2)</f>
        <v>55</v>
      </c>
      <c r="C679" s="27" t="n">
        <f aca="false">IF((TOT!BU681+TOT!BV681)&lt;82,IF(B679&gt;60,60,B679),B679)</f>
        <v>55</v>
      </c>
      <c r="D679" s="27" t="n">
        <f aca="false">IF((TOT!BU681+TOT!BV681)&lt;41,IF(C679&gt;53,53,C679),C679)</f>
        <v>53</v>
      </c>
      <c r="E679" s="28"/>
    </row>
    <row r="680" customFormat="false" ht="13" hidden="false" customHeight="true" outlineLevel="0" collapsed="false">
      <c r="A680" s="17" t="s">
        <v>3154</v>
      </c>
      <c r="B680" s="27" t="n">
        <f aca="false">VLOOKUP(TOT!BW682,'FO - FACEOFFS %'!$A$3:$B$69,2)</f>
        <v>89</v>
      </c>
      <c r="C680" s="27" t="n">
        <f aca="false">IF((TOT!BU682+TOT!BV682)&lt;82,IF(B680&gt;60,60,B680),B680)</f>
        <v>89</v>
      </c>
      <c r="D680" s="27" t="n">
        <f aca="false">IF((TOT!BU682+TOT!BV682)&lt;41,IF(C680&gt;53,53,C680),C680)</f>
        <v>89</v>
      </c>
      <c r="E680" s="28"/>
    </row>
    <row r="681" customFormat="false" ht="13" hidden="false" customHeight="true" outlineLevel="0" collapsed="false">
      <c r="A681" s="17" t="s">
        <v>3157</v>
      </c>
      <c r="B681" s="27" t="n">
        <f aca="false">VLOOKUP(TOT!BW683,'FO - FACEOFFS %'!$A$3:$B$69,2)</f>
        <v>33</v>
      </c>
      <c r="C681" s="27" t="n">
        <f aca="false">IF((TOT!BU683+TOT!BV683)&lt;82,IF(B681&gt;60,60,B681),B681)</f>
        <v>33</v>
      </c>
      <c r="D681" s="27" t="n">
        <f aca="false">IF((TOT!BU683+TOT!BV683)&lt;41,IF(C681&gt;53,53,C681),C681)</f>
        <v>33</v>
      </c>
      <c r="E681" s="28"/>
    </row>
    <row r="682" customFormat="false" ht="13" hidden="false" customHeight="true" outlineLevel="0" collapsed="false">
      <c r="A682" s="17" t="s">
        <v>3161</v>
      </c>
      <c r="B682" s="27" t="n">
        <f aca="false">VLOOKUP(TOT!BW684,'FO - FACEOFFS %'!$A$3:$B$69,2)</f>
        <v>89</v>
      </c>
      <c r="C682" s="27" t="n">
        <f aca="false">IF((TOT!BU684+TOT!BV684)&lt;82,IF(B682&gt;60,60,B682),B682)</f>
        <v>89</v>
      </c>
      <c r="D682" s="27" t="n">
        <f aca="false">IF((TOT!BU684+TOT!BV684)&lt;41,IF(C682&gt;53,53,C682),C682)</f>
        <v>89</v>
      </c>
      <c r="E682" s="28"/>
    </row>
    <row r="683" customFormat="false" ht="13" hidden="false" customHeight="true" outlineLevel="0" collapsed="false">
      <c r="A683" s="17" t="s">
        <v>3165</v>
      </c>
      <c r="B683" s="27" t="n">
        <f aca="false">VLOOKUP(TOT!BW685,'FO - FACEOFFS %'!$A$3:$B$69,2)</f>
        <v>33</v>
      </c>
      <c r="C683" s="27" t="n">
        <f aca="false">IF((TOT!BU685+TOT!BV685)&lt;82,IF(B683&gt;60,60,B683),B683)</f>
        <v>33</v>
      </c>
      <c r="D683" s="27" t="n">
        <f aca="false">IF((TOT!BU685+TOT!BV685)&lt;41,IF(C683&gt;53,53,C683),C683)</f>
        <v>33</v>
      </c>
      <c r="E683" s="28"/>
    </row>
    <row r="684" customFormat="false" ht="13" hidden="false" customHeight="true" outlineLevel="0" collapsed="false">
      <c r="A684" s="17" t="s">
        <v>3168</v>
      </c>
      <c r="B684" s="27" t="n">
        <f aca="false">VLOOKUP(TOT!BW686,'FO - FACEOFFS %'!$A$3:$B$69,2)</f>
        <v>33</v>
      </c>
      <c r="C684" s="27" t="n">
        <f aca="false">IF((TOT!BU686+TOT!BV686)&lt;82,IF(B684&gt;60,60,B684),B684)</f>
        <v>33</v>
      </c>
      <c r="D684" s="27" t="n">
        <f aca="false">IF((TOT!BU686+TOT!BV686)&lt;41,IF(C684&gt;53,53,C684),C684)</f>
        <v>33</v>
      </c>
      <c r="E684" s="28"/>
    </row>
    <row r="685" customFormat="false" ht="13" hidden="false" customHeight="true" outlineLevel="0" collapsed="false">
      <c r="A685" s="17" t="s">
        <v>3171</v>
      </c>
      <c r="B685" s="27" t="n">
        <f aca="false">VLOOKUP(TOT!BW687,'FO - FACEOFFS %'!$A$3:$B$69,2)</f>
        <v>34</v>
      </c>
      <c r="C685" s="27" t="n">
        <f aca="false">IF((TOT!BU687+TOT!BV687)&lt;82,IF(B685&gt;60,60,B685),B685)</f>
        <v>34</v>
      </c>
      <c r="D685" s="27" t="n">
        <f aca="false">IF((TOT!BU687+TOT!BV687)&lt;41,IF(C685&gt;53,53,C685),C685)</f>
        <v>34</v>
      </c>
      <c r="E685" s="28"/>
    </row>
    <row r="686" customFormat="false" ht="13" hidden="false" customHeight="true" outlineLevel="0" collapsed="false">
      <c r="A686" s="17" t="s">
        <v>3173</v>
      </c>
      <c r="B686" s="27" t="n">
        <f aca="false">VLOOKUP(TOT!BW688,'FO - FACEOFFS %'!$A$3:$B$69,2)</f>
        <v>57</v>
      </c>
      <c r="C686" s="27" t="n">
        <f aca="false">IF((TOT!BU688+TOT!BV688)&lt;82,IF(B686&gt;60,60,B686),B686)</f>
        <v>57</v>
      </c>
      <c r="D686" s="27" t="n">
        <f aca="false">IF((TOT!BU688+TOT!BV688)&lt;41,IF(C686&gt;53,53,C686),C686)</f>
        <v>57</v>
      </c>
      <c r="E686" s="28"/>
    </row>
    <row r="687" customFormat="false" ht="13" hidden="false" customHeight="true" outlineLevel="0" collapsed="false">
      <c r="A687" s="17" t="s">
        <v>3178</v>
      </c>
      <c r="B687" s="27" t="n">
        <f aca="false">VLOOKUP(TOT!BW689,'FO - FACEOFFS %'!$A$3:$B$69,2)</f>
        <v>33</v>
      </c>
      <c r="C687" s="27" t="n">
        <f aca="false">IF((TOT!BU689+TOT!BV689)&lt;82,IF(B687&gt;60,60,B687),B687)</f>
        <v>33</v>
      </c>
      <c r="D687" s="27" t="n">
        <f aca="false">IF((TOT!BU689+TOT!BV689)&lt;41,IF(C687&gt;53,53,C687),C687)</f>
        <v>33</v>
      </c>
      <c r="E687" s="28"/>
    </row>
    <row r="688" customFormat="false" ht="13" hidden="false" customHeight="true" outlineLevel="0" collapsed="false">
      <c r="A688" s="17" t="s">
        <v>3181</v>
      </c>
      <c r="B688" s="27" t="n">
        <f aca="false">VLOOKUP(TOT!BW690,'FO - FACEOFFS %'!$A$3:$B$69,2)</f>
        <v>33</v>
      </c>
      <c r="C688" s="27" t="n">
        <f aca="false">IF((TOT!BU690+TOT!BV690)&lt;82,IF(B688&gt;60,60,B688),B688)</f>
        <v>33</v>
      </c>
      <c r="D688" s="27" t="n">
        <f aca="false">IF((TOT!BU690+TOT!BV690)&lt;41,IF(C688&gt;53,53,C688),C688)</f>
        <v>33</v>
      </c>
      <c r="E688" s="28"/>
    </row>
    <row r="689" customFormat="false" ht="13" hidden="false" customHeight="true" outlineLevel="0" collapsed="false">
      <c r="A689" s="17" t="s">
        <v>3183</v>
      </c>
      <c r="B689" s="27" t="n">
        <f aca="false">VLOOKUP(TOT!BW691,'FO - FACEOFFS %'!$A$3:$B$69,2)</f>
        <v>33</v>
      </c>
      <c r="C689" s="27" t="n">
        <f aca="false">IF((TOT!BU691+TOT!BV691)&lt;82,IF(B689&gt;60,60,B689),B689)</f>
        <v>33</v>
      </c>
      <c r="D689" s="27" t="n">
        <f aca="false">IF((TOT!BU691+TOT!BV691)&lt;41,IF(C689&gt;53,53,C689),C689)</f>
        <v>33</v>
      </c>
      <c r="E689" s="28"/>
    </row>
    <row r="690" customFormat="false" ht="13" hidden="false" customHeight="true" outlineLevel="0" collapsed="false">
      <c r="A690" s="17" t="s">
        <v>3186</v>
      </c>
      <c r="B690" s="27" t="n">
        <f aca="false">VLOOKUP(TOT!BW692,'FO - FACEOFFS %'!$A$3:$B$69,2)</f>
        <v>89</v>
      </c>
      <c r="C690" s="27" t="n">
        <f aca="false">IF((TOT!BU692+TOT!BV692)&lt;82,IF(B690&gt;60,60,B690),B690)</f>
        <v>89</v>
      </c>
      <c r="D690" s="27" t="n">
        <f aca="false">IF((TOT!BU692+TOT!BV692)&lt;41,IF(C690&gt;53,53,C690),C690)</f>
        <v>89</v>
      </c>
      <c r="E690" s="28"/>
    </row>
    <row r="691" customFormat="false" ht="13" hidden="false" customHeight="true" outlineLevel="0" collapsed="false">
      <c r="A691" s="17" t="s">
        <v>3191</v>
      </c>
      <c r="B691" s="27" t="n">
        <f aca="false">VLOOKUP(TOT!BW693,'FO - FACEOFFS %'!$A$3:$B$69,2)</f>
        <v>33</v>
      </c>
      <c r="C691" s="27" t="n">
        <f aca="false">IF((TOT!BU693+TOT!BV693)&lt;82,IF(B691&gt;60,60,B691),B691)</f>
        <v>33</v>
      </c>
      <c r="D691" s="27" t="n">
        <f aca="false">IF((TOT!BU693+TOT!BV693)&lt;41,IF(C691&gt;53,53,C691),C691)</f>
        <v>33</v>
      </c>
      <c r="E691" s="28"/>
    </row>
    <row r="692" customFormat="false" ht="13" hidden="false" customHeight="true" outlineLevel="0" collapsed="false">
      <c r="A692" s="17" t="s">
        <v>3196</v>
      </c>
      <c r="B692" s="27" t="n">
        <f aca="false">VLOOKUP(TOT!BW694,'FO - FACEOFFS %'!$A$3:$B$69,2)</f>
        <v>48</v>
      </c>
      <c r="C692" s="27" t="n">
        <f aca="false">IF((TOT!BU694+TOT!BV694)&lt;82,IF(B692&gt;60,60,B692),B692)</f>
        <v>48</v>
      </c>
      <c r="D692" s="27" t="n">
        <f aca="false">IF((TOT!BU694+TOT!BV694)&lt;41,IF(C692&gt;53,53,C692),C692)</f>
        <v>48</v>
      </c>
      <c r="E692" s="28"/>
    </row>
    <row r="693" customFormat="false" ht="13" hidden="false" customHeight="true" outlineLevel="0" collapsed="false">
      <c r="A693" s="17" t="s">
        <v>3200</v>
      </c>
      <c r="B693" s="27" t="n">
        <f aca="false">VLOOKUP(TOT!BW695,'FO - FACEOFFS %'!$A$3:$B$69,2)</f>
        <v>70</v>
      </c>
      <c r="C693" s="27" t="n">
        <f aca="false">IF((TOT!BU695+TOT!BV695)&lt;82,IF(B693&gt;60,60,B693),B693)</f>
        <v>60</v>
      </c>
      <c r="D693" s="27" t="n">
        <f aca="false">IF((TOT!BU695+TOT!BV695)&lt;41,IF(C693&gt;53,53,C693),C693)</f>
        <v>53</v>
      </c>
      <c r="E693" s="28"/>
    </row>
    <row r="694" customFormat="false" ht="13" hidden="false" customHeight="true" outlineLevel="0" collapsed="false">
      <c r="A694" s="17" t="s">
        <v>3204</v>
      </c>
      <c r="B694" s="27" t="n">
        <f aca="false">VLOOKUP(TOT!BW696,'FO - FACEOFFS %'!$A$3:$B$69,2)</f>
        <v>60</v>
      </c>
      <c r="C694" s="27" t="n">
        <f aca="false">IF((TOT!BU696+TOT!BV696)&lt;82,IF(B694&gt;60,60,B694),B694)</f>
        <v>60</v>
      </c>
      <c r="D694" s="27" t="n">
        <f aca="false">IF((TOT!BU696+TOT!BV696)&lt;41,IF(C694&gt;53,53,C694),C694)</f>
        <v>60</v>
      </c>
      <c r="E694" s="28"/>
    </row>
    <row r="695" customFormat="false" ht="13" hidden="false" customHeight="true" outlineLevel="0" collapsed="false">
      <c r="A695" s="17" t="s">
        <v>3206</v>
      </c>
      <c r="B695" s="27" t="n">
        <f aca="false">VLOOKUP(TOT!BW697,'FO - FACEOFFS %'!$A$3:$B$69,2)</f>
        <v>33</v>
      </c>
      <c r="C695" s="27" t="n">
        <f aca="false">IF((TOT!BU697+TOT!BV697)&lt;82,IF(B695&gt;60,60,B695),B695)</f>
        <v>33</v>
      </c>
      <c r="D695" s="27" t="n">
        <f aca="false">IF((TOT!BU697+TOT!BV697)&lt;41,IF(C695&gt;53,53,C695),C695)</f>
        <v>33</v>
      </c>
      <c r="E695" s="28"/>
    </row>
    <row r="696" customFormat="false" ht="13" hidden="false" customHeight="true" outlineLevel="0" collapsed="false">
      <c r="A696" s="17" t="s">
        <v>3210</v>
      </c>
      <c r="B696" s="27" t="n">
        <f aca="false">VLOOKUP(TOT!BW698,'FO - FACEOFFS %'!$A$3:$B$69,2)</f>
        <v>33</v>
      </c>
      <c r="C696" s="27" t="n">
        <f aca="false">IF((TOT!BU698+TOT!BV698)&lt;82,IF(B696&gt;60,60,B696),B696)</f>
        <v>33</v>
      </c>
      <c r="D696" s="27" t="n">
        <f aca="false">IF((TOT!BU698+TOT!BV698)&lt;41,IF(C696&gt;53,53,C696),C696)</f>
        <v>33</v>
      </c>
      <c r="E696" s="28"/>
    </row>
    <row r="697" customFormat="false" ht="13" hidden="false" customHeight="true" outlineLevel="0" collapsed="false">
      <c r="A697" s="17" t="s">
        <v>3215</v>
      </c>
      <c r="B697" s="27" t="n">
        <f aca="false">VLOOKUP(TOT!BW699,'FO - FACEOFFS %'!$A$3:$B$69,2)</f>
        <v>81</v>
      </c>
      <c r="C697" s="27" t="n">
        <f aca="false">IF((TOT!BU699+TOT!BV699)&lt;82,IF(B697&gt;60,60,B697),B697)</f>
        <v>81</v>
      </c>
      <c r="D697" s="27" t="n">
        <f aca="false">IF((TOT!BU699+TOT!BV699)&lt;41,IF(C697&gt;53,53,C697),C697)</f>
        <v>81</v>
      </c>
      <c r="E697" s="28"/>
    </row>
    <row r="698" customFormat="false" ht="13" hidden="false" customHeight="true" outlineLevel="0" collapsed="false">
      <c r="A698" s="17" t="s">
        <v>3219</v>
      </c>
      <c r="B698" s="27" t="n">
        <f aca="false">VLOOKUP(TOT!BW700,'FO - FACEOFFS %'!$A$3:$B$69,2)</f>
        <v>33</v>
      </c>
      <c r="C698" s="27" t="n">
        <f aca="false">IF((TOT!BU700+TOT!BV700)&lt;82,IF(B698&gt;60,60,B698),B698)</f>
        <v>33</v>
      </c>
      <c r="D698" s="27" t="n">
        <f aca="false">IF((TOT!BU700+TOT!BV700)&lt;41,IF(C698&gt;53,53,C698),C698)</f>
        <v>33</v>
      </c>
      <c r="E698" s="28"/>
    </row>
    <row r="699" customFormat="false" ht="13" hidden="false" customHeight="true" outlineLevel="0" collapsed="false">
      <c r="A699" s="17" t="s">
        <v>3223</v>
      </c>
      <c r="B699" s="27" t="n">
        <f aca="false">VLOOKUP(TOT!BW701,'FO - FACEOFFS %'!$A$3:$B$69,2)</f>
        <v>75</v>
      </c>
      <c r="C699" s="27" t="n">
        <f aca="false">IF((TOT!BU701+TOT!BV701)&lt;82,IF(B699&gt;60,60,B699),B699)</f>
        <v>75</v>
      </c>
      <c r="D699" s="27" t="n">
        <f aca="false">IF((TOT!BU701+TOT!BV701)&lt;41,IF(C699&gt;53,53,C699),C699)</f>
        <v>75</v>
      </c>
      <c r="E699" s="28"/>
    </row>
    <row r="700" customFormat="false" ht="13" hidden="false" customHeight="true" outlineLevel="0" collapsed="false">
      <c r="A700" s="17" t="s">
        <v>3228</v>
      </c>
      <c r="B700" s="27" t="n">
        <f aca="false">VLOOKUP(TOT!BW702,'FO - FACEOFFS %'!$A$3:$B$69,2)</f>
        <v>48</v>
      </c>
      <c r="C700" s="27" t="n">
        <f aca="false">IF((TOT!BU702+TOT!BV702)&lt;82,IF(B700&gt;60,60,B700),B700)</f>
        <v>48</v>
      </c>
      <c r="D700" s="27" t="n">
        <f aca="false">IF((TOT!BU702+TOT!BV702)&lt;41,IF(C700&gt;53,53,C700),C700)</f>
        <v>48</v>
      </c>
      <c r="E700" s="28"/>
    </row>
    <row r="701" customFormat="false" ht="13" hidden="false" customHeight="true" outlineLevel="0" collapsed="false">
      <c r="A701" s="17" t="s">
        <v>3232</v>
      </c>
      <c r="B701" s="27" t="n">
        <f aca="false">VLOOKUP(TOT!BW703,'FO - FACEOFFS %'!$A$3:$B$69,2)</f>
        <v>33</v>
      </c>
      <c r="C701" s="27" t="n">
        <f aca="false">IF((TOT!BU703+TOT!BV703)&lt;82,IF(B701&gt;60,60,B701),B701)</f>
        <v>33</v>
      </c>
      <c r="D701" s="27" t="n">
        <f aca="false">IF((TOT!BU703+TOT!BV703)&lt;41,IF(C701&gt;53,53,C701),C701)</f>
        <v>33</v>
      </c>
      <c r="E701" s="28"/>
    </row>
    <row r="702" customFormat="false" ht="13" hidden="false" customHeight="true" outlineLevel="0" collapsed="false">
      <c r="A702" s="17" t="s">
        <v>3238</v>
      </c>
      <c r="B702" s="27" t="n">
        <f aca="false">VLOOKUP(TOT!BW704,'FO - FACEOFFS %'!$A$3:$B$69,2)</f>
        <v>77</v>
      </c>
      <c r="C702" s="27" t="n">
        <f aca="false">IF((TOT!BU704+TOT!BV704)&lt;82,IF(B702&gt;60,60,B702),B702)</f>
        <v>77</v>
      </c>
      <c r="D702" s="27" t="n">
        <f aca="false">IF((TOT!BU704+TOT!BV704)&lt;41,IF(C702&gt;53,53,C702),C702)</f>
        <v>77</v>
      </c>
      <c r="E702" s="28"/>
    </row>
    <row r="703" customFormat="false" ht="13" hidden="false" customHeight="true" outlineLevel="0" collapsed="false">
      <c r="A703" s="17" t="s">
        <v>3244</v>
      </c>
      <c r="B703" s="27" t="n">
        <f aca="false">VLOOKUP(TOT!BW705,'FO - FACEOFFS %'!$A$3:$B$69,2)</f>
        <v>33</v>
      </c>
      <c r="C703" s="27" t="n">
        <f aca="false">IF((TOT!BU705+TOT!BV705)&lt;82,IF(B703&gt;60,60,B703),B703)</f>
        <v>33</v>
      </c>
      <c r="D703" s="27" t="n">
        <f aca="false">IF((TOT!BU705+TOT!BV705)&lt;41,IF(C703&gt;53,53,C703),C703)</f>
        <v>33</v>
      </c>
      <c r="E703" s="28"/>
    </row>
    <row r="704" customFormat="false" ht="13" hidden="false" customHeight="true" outlineLevel="0" collapsed="false">
      <c r="A704" s="17" t="s">
        <v>3249</v>
      </c>
      <c r="B704" s="27" t="n">
        <f aca="false">VLOOKUP(TOT!BW706,'FO - FACEOFFS %'!$A$3:$B$69,2)</f>
        <v>33</v>
      </c>
      <c r="C704" s="27" t="n">
        <f aca="false">IF((TOT!BU706+TOT!BV706)&lt;82,IF(B704&gt;60,60,B704),B704)</f>
        <v>33</v>
      </c>
      <c r="D704" s="27" t="n">
        <f aca="false">IF((TOT!BU706+TOT!BV706)&lt;41,IF(C704&gt;53,53,C704),C704)</f>
        <v>33</v>
      </c>
      <c r="E704" s="28"/>
    </row>
    <row r="705" customFormat="false" ht="13" hidden="false" customHeight="true" outlineLevel="0" collapsed="false">
      <c r="A705" s="17" t="s">
        <v>3253</v>
      </c>
      <c r="B705" s="27" t="n">
        <f aca="false">VLOOKUP(TOT!BW707,'FO - FACEOFFS %'!$A$3:$B$69,2)</f>
        <v>33</v>
      </c>
      <c r="C705" s="27" t="n">
        <f aca="false">IF((TOT!BU707+TOT!BV707)&lt;82,IF(B705&gt;60,60,B705),B705)</f>
        <v>33</v>
      </c>
      <c r="D705" s="27" t="n">
        <f aca="false">IF((TOT!BU707+TOT!BV707)&lt;41,IF(C705&gt;53,53,C705),C705)</f>
        <v>33</v>
      </c>
      <c r="E705" s="28"/>
    </row>
    <row r="706" customFormat="false" ht="13" hidden="false" customHeight="true" outlineLevel="0" collapsed="false">
      <c r="A706" s="17" t="s">
        <v>3256</v>
      </c>
      <c r="B706" s="27" t="n">
        <f aca="false">VLOOKUP(TOT!BW708,'FO - FACEOFFS %'!$A$3:$B$69,2)</f>
        <v>33</v>
      </c>
      <c r="C706" s="27" t="n">
        <f aca="false">IF((TOT!BU708+TOT!BV708)&lt;82,IF(B706&gt;60,60,B706),B706)</f>
        <v>33</v>
      </c>
      <c r="D706" s="27" t="n">
        <f aca="false">IF((TOT!BU708+TOT!BV708)&lt;41,IF(C706&gt;53,53,C706),C706)</f>
        <v>33</v>
      </c>
      <c r="E706" s="28"/>
    </row>
    <row r="707" customFormat="false" ht="13" hidden="false" customHeight="true" outlineLevel="0" collapsed="false">
      <c r="A707" s="17" t="s">
        <v>3260</v>
      </c>
      <c r="B707" s="27" t="n">
        <f aca="false">VLOOKUP(TOT!BW709,'FO - FACEOFFS %'!$A$3:$B$69,2)</f>
        <v>33</v>
      </c>
      <c r="C707" s="27" t="n">
        <f aca="false">IF((TOT!BU709+TOT!BV709)&lt;82,IF(B707&gt;60,60,B707),B707)</f>
        <v>33</v>
      </c>
      <c r="D707" s="27" t="n">
        <f aca="false">IF((TOT!BU709+TOT!BV709)&lt;41,IF(C707&gt;53,53,C707),C707)</f>
        <v>33</v>
      </c>
      <c r="E707" s="28"/>
    </row>
    <row r="708" customFormat="false" ht="13" hidden="false" customHeight="true" outlineLevel="0" collapsed="false">
      <c r="A708" s="17" t="s">
        <v>3264</v>
      </c>
      <c r="B708" s="27" t="n">
        <f aca="false">VLOOKUP(TOT!BW710,'FO - FACEOFFS %'!$A$3:$B$69,2)</f>
        <v>33</v>
      </c>
      <c r="C708" s="27" t="n">
        <f aca="false">IF((TOT!BU710+TOT!BV710)&lt;82,IF(B708&gt;60,60,B708),B708)</f>
        <v>33</v>
      </c>
      <c r="D708" s="27" t="n">
        <f aca="false">IF((TOT!BU710+TOT!BV710)&lt;41,IF(C708&gt;53,53,C708),C708)</f>
        <v>33</v>
      </c>
      <c r="E708" s="28"/>
    </row>
    <row r="709" customFormat="false" ht="13" hidden="false" customHeight="true" outlineLevel="0" collapsed="false">
      <c r="A709" s="17" t="s">
        <v>3267</v>
      </c>
      <c r="B709" s="27" t="n">
        <f aca="false">VLOOKUP(TOT!BW711,'FO - FACEOFFS %'!$A$3:$B$69,2)</f>
        <v>33</v>
      </c>
      <c r="C709" s="27" t="n">
        <f aca="false">IF((TOT!BU711+TOT!BV711)&lt;82,IF(B709&gt;60,60,B709),B709)</f>
        <v>33</v>
      </c>
      <c r="D709" s="27" t="n">
        <f aca="false">IF((TOT!BU711+TOT!BV711)&lt;41,IF(C709&gt;53,53,C709),C709)</f>
        <v>33</v>
      </c>
      <c r="E709" s="28"/>
    </row>
    <row r="710" customFormat="false" ht="13" hidden="false" customHeight="true" outlineLevel="0" collapsed="false">
      <c r="A710" s="17" t="s">
        <v>3271</v>
      </c>
      <c r="B710" s="27" t="n">
        <f aca="false">VLOOKUP(TOT!BW712,'FO - FACEOFFS %'!$A$3:$B$69,2)</f>
        <v>33</v>
      </c>
      <c r="C710" s="27" t="n">
        <f aca="false">IF((TOT!BU712+TOT!BV712)&lt;82,IF(B710&gt;60,60,B710),B710)</f>
        <v>33</v>
      </c>
      <c r="D710" s="27" t="n">
        <f aca="false">IF((TOT!BU712+TOT!BV712)&lt;41,IF(C710&gt;53,53,C710),C710)</f>
        <v>33</v>
      </c>
      <c r="E710" s="28"/>
    </row>
    <row r="711" customFormat="false" ht="13" hidden="false" customHeight="true" outlineLevel="0" collapsed="false">
      <c r="A711" s="17" t="s">
        <v>3277</v>
      </c>
      <c r="B711" s="27" t="n">
        <f aca="false">VLOOKUP(TOT!BW713,'FO - FACEOFFS %'!$A$3:$B$69,2)</f>
        <v>33</v>
      </c>
      <c r="C711" s="27" t="n">
        <f aca="false">IF((TOT!BU713+TOT!BV713)&lt;82,IF(B711&gt;60,60,B711),B711)</f>
        <v>33</v>
      </c>
      <c r="D711" s="27" t="n">
        <f aca="false">IF((TOT!BU713+TOT!BV713)&lt;41,IF(C711&gt;53,53,C711),C711)</f>
        <v>33</v>
      </c>
      <c r="E711" s="28"/>
    </row>
    <row r="712" customFormat="false" ht="13" hidden="false" customHeight="true" outlineLevel="0" collapsed="false">
      <c r="A712" s="17" t="s">
        <v>3282</v>
      </c>
      <c r="B712" s="27" t="n">
        <f aca="false">VLOOKUP(TOT!BW714,'FO - FACEOFFS %'!$A$3:$B$69,2)</f>
        <v>57</v>
      </c>
      <c r="C712" s="27" t="n">
        <f aca="false">IF((TOT!BU714+TOT!BV714)&lt;82,IF(B712&gt;60,60,B712),B712)</f>
        <v>57</v>
      </c>
      <c r="D712" s="27" t="n">
        <f aca="false">IF((TOT!BU714+TOT!BV714)&lt;41,IF(C712&gt;53,53,C712),C712)</f>
        <v>57</v>
      </c>
      <c r="E712" s="28"/>
    </row>
    <row r="713" customFormat="false" ht="13" hidden="false" customHeight="true" outlineLevel="0" collapsed="false">
      <c r="A713" s="17" t="s">
        <v>3287</v>
      </c>
      <c r="B713" s="27" t="n">
        <f aca="false">VLOOKUP(TOT!BW715,'FO - FACEOFFS %'!$A$3:$B$69,2)</f>
        <v>64</v>
      </c>
      <c r="C713" s="27" t="n">
        <f aca="false">IF((TOT!BU715+TOT!BV715)&lt;82,IF(B713&gt;60,60,B713),B713)</f>
        <v>64</v>
      </c>
      <c r="D713" s="27" t="n">
        <f aca="false">IF((TOT!BU715+TOT!BV715)&lt;41,IF(C713&gt;53,53,C713),C713)</f>
        <v>64</v>
      </c>
      <c r="E713" s="28"/>
    </row>
    <row r="714" customFormat="false" ht="13" hidden="false" customHeight="true" outlineLevel="0" collapsed="false">
      <c r="A714" s="17" t="s">
        <v>3291</v>
      </c>
      <c r="B714" s="27" t="n">
        <f aca="false">VLOOKUP(TOT!BW716,'FO - FACEOFFS %'!$A$3:$B$69,2)</f>
        <v>86</v>
      </c>
      <c r="C714" s="27" t="n">
        <f aca="false">IF((TOT!BU716+TOT!BV716)&lt;82,IF(B714&gt;60,60,B714),B714)</f>
        <v>86</v>
      </c>
      <c r="D714" s="27" t="n">
        <f aca="false">IF((TOT!BU716+TOT!BV716)&lt;41,IF(C714&gt;53,53,C714),C714)</f>
        <v>86</v>
      </c>
      <c r="E714" s="28"/>
    </row>
    <row r="715" customFormat="false" ht="13" hidden="false" customHeight="true" outlineLevel="0" collapsed="false">
      <c r="A715" s="17" t="s">
        <v>3296</v>
      </c>
      <c r="B715" s="27" t="n">
        <f aca="false">VLOOKUP(TOT!BW717,'FO - FACEOFFS %'!$A$3:$B$69,2)</f>
        <v>33</v>
      </c>
      <c r="C715" s="27" t="n">
        <f aca="false">IF((TOT!BU717+TOT!BV717)&lt;82,IF(B715&gt;60,60,B715),B715)</f>
        <v>33</v>
      </c>
      <c r="D715" s="27" t="n">
        <f aca="false">IF((TOT!BU717+TOT!BV717)&lt;41,IF(C715&gt;53,53,C715),C715)</f>
        <v>33</v>
      </c>
      <c r="E715" s="28"/>
    </row>
    <row r="716" customFormat="false" ht="13" hidden="false" customHeight="true" outlineLevel="0" collapsed="false">
      <c r="A716" s="17" t="s">
        <v>3301</v>
      </c>
      <c r="B716" s="27" t="n">
        <f aca="false">VLOOKUP(TOT!BW718,'FO - FACEOFFS %'!$A$3:$B$69,2)</f>
        <v>33</v>
      </c>
      <c r="C716" s="27" t="n">
        <f aca="false">IF((TOT!BU718+TOT!BV718)&lt;82,IF(B716&gt;60,60,B716),B716)</f>
        <v>33</v>
      </c>
      <c r="D716" s="27" t="n">
        <f aca="false">IF((TOT!BU718+TOT!BV718)&lt;41,IF(C716&gt;53,53,C716),C716)</f>
        <v>33</v>
      </c>
      <c r="E716" s="28"/>
    </row>
    <row r="717" customFormat="false" ht="13" hidden="false" customHeight="true" outlineLevel="0" collapsed="false">
      <c r="A717" s="17" t="s">
        <v>3305</v>
      </c>
      <c r="B717" s="27" t="n">
        <f aca="false">VLOOKUP(TOT!BW719,'FO - FACEOFFS %'!$A$3:$B$69,2)</f>
        <v>33</v>
      </c>
      <c r="C717" s="27" t="n">
        <f aca="false">IF((TOT!BU719+TOT!BV719)&lt;82,IF(B717&gt;60,60,B717),B717)</f>
        <v>33</v>
      </c>
      <c r="D717" s="27" t="n">
        <f aca="false">IF((TOT!BU719+TOT!BV719)&lt;41,IF(C717&gt;53,53,C717),C717)</f>
        <v>33</v>
      </c>
      <c r="E717" s="28"/>
    </row>
    <row r="718" customFormat="false" ht="13" hidden="false" customHeight="true" outlineLevel="0" collapsed="false">
      <c r="A718" s="17" t="s">
        <v>3310</v>
      </c>
      <c r="B718" s="27" t="n">
        <f aca="false">VLOOKUP(TOT!BW720,'FO - FACEOFFS %'!$A$3:$B$69,2)</f>
        <v>33</v>
      </c>
      <c r="C718" s="27" t="n">
        <f aca="false">IF((TOT!BU720+TOT!BV720)&lt;82,IF(B718&gt;60,60,B718),B718)</f>
        <v>33</v>
      </c>
      <c r="D718" s="27" t="n">
        <f aca="false">IF((TOT!BU720+TOT!BV720)&lt;41,IF(C718&gt;53,53,C718),C718)</f>
        <v>33</v>
      </c>
      <c r="E718" s="28"/>
    </row>
    <row r="719" customFormat="false" ht="13" hidden="false" customHeight="true" outlineLevel="0" collapsed="false">
      <c r="A719" s="17" t="s">
        <v>3313</v>
      </c>
      <c r="B719" s="27" t="n">
        <f aca="false">VLOOKUP(TOT!BW721,'FO - FACEOFFS %'!$A$3:$B$69,2)</f>
        <v>33</v>
      </c>
      <c r="C719" s="27" t="n">
        <f aca="false">IF((TOT!BU721+TOT!BV721)&lt;82,IF(B719&gt;60,60,B719),B719)</f>
        <v>33</v>
      </c>
      <c r="D719" s="27" t="n">
        <f aca="false">IF((TOT!BU721+TOT!BV721)&lt;41,IF(C719&gt;53,53,C719),C719)</f>
        <v>33</v>
      </c>
      <c r="E719" s="28"/>
    </row>
    <row r="720" customFormat="false" ht="13" hidden="false" customHeight="true" outlineLevel="0" collapsed="false">
      <c r="A720" s="17" t="s">
        <v>3318</v>
      </c>
      <c r="B720" s="27" t="n">
        <f aca="false">VLOOKUP(TOT!BW722,'FO - FACEOFFS %'!$A$3:$B$69,2)</f>
        <v>33</v>
      </c>
      <c r="C720" s="27" t="n">
        <f aca="false">IF((TOT!BU722+TOT!BV722)&lt;82,IF(B720&gt;60,60,B720),B720)</f>
        <v>33</v>
      </c>
      <c r="D720" s="27" t="n">
        <f aca="false">IF((TOT!BU722+TOT!BV722)&lt;41,IF(C720&gt;53,53,C720),C720)</f>
        <v>33</v>
      </c>
      <c r="E720" s="28"/>
    </row>
    <row r="721" customFormat="false" ht="13" hidden="false" customHeight="true" outlineLevel="0" collapsed="false">
      <c r="A721" s="17" t="s">
        <v>3322</v>
      </c>
      <c r="B721" s="27" t="n">
        <f aca="false">VLOOKUP(TOT!BW723,'FO - FACEOFFS %'!$A$3:$B$69,2)</f>
        <v>33</v>
      </c>
      <c r="C721" s="27" t="n">
        <f aca="false">IF((TOT!BU723+TOT!BV723)&lt;82,IF(B721&gt;60,60,B721),B721)</f>
        <v>33</v>
      </c>
      <c r="D721" s="27" t="n">
        <f aca="false">IF((TOT!BU723+TOT!BV723)&lt;41,IF(C721&gt;53,53,C721),C721)</f>
        <v>33</v>
      </c>
      <c r="E721" s="28"/>
    </row>
    <row r="722" customFormat="false" ht="13" hidden="false" customHeight="true" outlineLevel="0" collapsed="false">
      <c r="A722" s="17" t="s">
        <v>3327</v>
      </c>
      <c r="B722" s="27" t="n">
        <f aca="false">VLOOKUP(TOT!BW724,'FO - FACEOFFS %'!$A$3:$B$69,2)</f>
        <v>33</v>
      </c>
      <c r="C722" s="27" t="n">
        <f aca="false">IF((TOT!BU724+TOT!BV724)&lt;82,IF(B722&gt;60,60,B722),B722)</f>
        <v>33</v>
      </c>
      <c r="D722" s="27" t="n">
        <f aca="false">IF((TOT!BU724+TOT!BV724)&lt;41,IF(C722&gt;53,53,C722),C722)</f>
        <v>33</v>
      </c>
      <c r="E722" s="28"/>
    </row>
    <row r="723" customFormat="false" ht="13" hidden="false" customHeight="true" outlineLevel="0" collapsed="false">
      <c r="A723" s="17" t="s">
        <v>3331</v>
      </c>
      <c r="B723" s="27" t="n">
        <f aca="false">VLOOKUP(TOT!BW725,'FO - FACEOFFS %'!$A$3:$B$69,2)</f>
        <v>33</v>
      </c>
      <c r="C723" s="27" t="n">
        <f aca="false">IF((TOT!BU725+TOT!BV725)&lt;82,IF(B723&gt;60,60,B723),B723)</f>
        <v>33</v>
      </c>
      <c r="D723" s="27" t="n">
        <f aca="false">IF((TOT!BU725+TOT!BV725)&lt;41,IF(C723&gt;53,53,C723),C723)</f>
        <v>33</v>
      </c>
      <c r="E723" s="28"/>
    </row>
    <row r="724" customFormat="false" ht="13" hidden="false" customHeight="true" outlineLevel="0" collapsed="false">
      <c r="A724" s="17" t="s">
        <v>3335</v>
      </c>
      <c r="B724" s="27" t="n">
        <f aca="false">VLOOKUP(TOT!BW726,'FO - FACEOFFS %'!$A$3:$B$69,2)</f>
        <v>33</v>
      </c>
      <c r="C724" s="27" t="n">
        <f aca="false">IF((TOT!BU726+TOT!BV726)&lt;82,IF(B724&gt;60,60,B724),B724)</f>
        <v>33</v>
      </c>
      <c r="D724" s="27" t="n">
        <f aca="false">IF((TOT!BU726+TOT!BV726)&lt;41,IF(C724&gt;53,53,C724),C724)</f>
        <v>33</v>
      </c>
      <c r="E724" s="28"/>
    </row>
    <row r="725" customFormat="false" ht="13" hidden="false" customHeight="true" outlineLevel="0" collapsed="false">
      <c r="A725" s="17" t="s">
        <v>3338</v>
      </c>
      <c r="B725" s="27" t="n">
        <f aca="false">VLOOKUP(TOT!BW727,'FO - FACEOFFS %'!$A$3:$B$69,2)</f>
        <v>40</v>
      </c>
      <c r="C725" s="27" t="n">
        <f aca="false">IF((TOT!BU727+TOT!BV727)&lt;82,IF(B725&gt;60,60,B725),B725)</f>
        <v>40</v>
      </c>
      <c r="D725" s="27" t="n">
        <f aca="false">IF((TOT!BU727+TOT!BV727)&lt;41,IF(C725&gt;53,53,C725),C725)</f>
        <v>40</v>
      </c>
      <c r="E725" s="28"/>
    </row>
    <row r="726" customFormat="false" ht="13" hidden="false" customHeight="true" outlineLevel="0" collapsed="false">
      <c r="A726" s="17" t="s">
        <v>3342</v>
      </c>
      <c r="B726" s="27" t="n">
        <f aca="false">VLOOKUP(TOT!BW728,'FO - FACEOFFS %'!$A$3:$B$69,2)</f>
        <v>71</v>
      </c>
      <c r="C726" s="27" t="n">
        <f aca="false">IF((TOT!BU728+TOT!BV728)&lt;82,IF(B726&gt;60,60,B726),B726)</f>
        <v>71</v>
      </c>
      <c r="D726" s="27" t="n">
        <f aca="false">IF((TOT!BU728+TOT!BV728)&lt;41,IF(C726&gt;53,53,C726),C726)</f>
        <v>71</v>
      </c>
      <c r="E726" s="28"/>
    </row>
    <row r="727" customFormat="false" ht="13" hidden="false" customHeight="true" outlineLevel="0" collapsed="false">
      <c r="A727" s="17" t="s">
        <v>3346</v>
      </c>
      <c r="B727" s="27" t="n">
        <f aca="false">VLOOKUP(TOT!BW729,'FO - FACEOFFS %'!$A$3:$B$69,2)</f>
        <v>99</v>
      </c>
      <c r="C727" s="27" t="n">
        <f aca="false">IF((TOT!BU729+TOT!BV729)&lt;82,IF(B727&gt;60,60,B727),B727)</f>
        <v>60</v>
      </c>
      <c r="D727" s="27" t="n">
        <f aca="false">IF((TOT!BU729+TOT!BV729)&lt;41,IF(C727&gt;53,53,C727),C727)</f>
        <v>53</v>
      </c>
      <c r="E727" s="28"/>
    </row>
    <row r="728" customFormat="false" ht="13" hidden="false" customHeight="true" outlineLevel="0" collapsed="false">
      <c r="A728" s="17" t="s">
        <v>3350</v>
      </c>
      <c r="B728" s="27" t="n">
        <f aca="false">VLOOKUP(TOT!BW730,'FO - FACEOFFS %'!$A$3:$B$69,2)</f>
        <v>47</v>
      </c>
      <c r="C728" s="27" t="n">
        <f aca="false">IF((TOT!BU730+TOT!BV730)&lt;82,IF(B728&gt;60,60,B728),B728)</f>
        <v>47</v>
      </c>
      <c r="D728" s="27" t="n">
        <f aca="false">IF((TOT!BU730+TOT!BV730)&lt;41,IF(C728&gt;53,53,C728),C728)</f>
        <v>47</v>
      </c>
      <c r="E728" s="28"/>
    </row>
    <row r="729" customFormat="false" ht="13" hidden="false" customHeight="true" outlineLevel="0" collapsed="false">
      <c r="A729" s="17" t="s">
        <v>3353</v>
      </c>
      <c r="B729" s="27" t="n">
        <f aca="false">VLOOKUP(TOT!BW731,'FO - FACEOFFS %'!$A$3:$B$69,2)</f>
        <v>33</v>
      </c>
      <c r="C729" s="27" t="n">
        <f aca="false">IF((TOT!BU731+TOT!BV731)&lt;82,IF(B729&gt;60,60,B729),B729)</f>
        <v>33</v>
      </c>
      <c r="D729" s="27" t="n">
        <f aca="false">IF((TOT!BU731+TOT!BV731)&lt;41,IF(C729&gt;53,53,C729),C729)</f>
        <v>33</v>
      </c>
      <c r="E729" s="28"/>
    </row>
    <row r="730" customFormat="false" ht="13" hidden="false" customHeight="true" outlineLevel="0" collapsed="false">
      <c r="A730" s="17" t="s">
        <v>3356</v>
      </c>
      <c r="B730" s="27" t="n">
        <f aca="false">VLOOKUP(TOT!BW732,'FO - FACEOFFS %'!$A$3:$B$69,2)</f>
        <v>62</v>
      </c>
      <c r="C730" s="27" t="n">
        <f aca="false">IF((TOT!BU732+TOT!BV732)&lt;82,IF(B730&gt;60,60,B730),B730)</f>
        <v>62</v>
      </c>
      <c r="D730" s="27" t="n">
        <f aca="false">IF((TOT!BU732+TOT!BV732)&lt;41,IF(C730&gt;53,53,C730),C730)</f>
        <v>62</v>
      </c>
      <c r="E730" s="28"/>
    </row>
    <row r="731" customFormat="false" ht="13" hidden="false" customHeight="true" outlineLevel="0" collapsed="false">
      <c r="A731" s="17" t="s">
        <v>3360</v>
      </c>
      <c r="B731" s="27" t="n">
        <f aca="false">VLOOKUP(TOT!BW733,'FO - FACEOFFS %'!$A$3:$B$69,2)</f>
        <v>55</v>
      </c>
      <c r="C731" s="27" t="n">
        <f aca="false">IF((TOT!BU733+TOT!BV733)&lt;82,IF(B731&gt;60,60,B731),B731)</f>
        <v>55</v>
      </c>
      <c r="D731" s="27" t="n">
        <f aca="false">IF((TOT!BU733+TOT!BV733)&lt;41,IF(C731&gt;53,53,C731),C731)</f>
        <v>55</v>
      </c>
      <c r="E731" s="28"/>
    </row>
    <row r="732" customFormat="false" ht="13" hidden="false" customHeight="true" outlineLevel="0" collapsed="false">
      <c r="A732" s="17" t="s">
        <v>3365</v>
      </c>
      <c r="B732" s="27" t="n">
        <f aca="false">VLOOKUP(TOT!BW734,'FO - FACEOFFS %'!$A$3:$B$69,2)</f>
        <v>90</v>
      </c>
      <c r="C732" s="27" t="n">
        <f aca="false">IF((TOT!BU734+TOT!BV734)&lt;82,IF(B732&gt;60,60,B732),B732)</f>
        <v>90</v>
      </c>
      <c r="D732" s="27" t="n">
        <f aca="false">IF((TOT!BU734+TOT!BV734)&lt;41,IF(C732&gt;53,53,C732),C732)</f>
        <v>90</v>
      </c>
      <c r="E732" s="28"/>
    </row>
    <row r="733" customFormat="false" ht="13" hidden="false" customHeight="true" outlineLevel="0" collapsed="false">
      <c r="A733" s="17" t="s">
        <v>3369</v>
      </c>
      <c r="B733" s="27" t="n">
        <f aca="false">VLOOKUP(TOT!BW735,'FO - FACEOFFS %'!$A$3:$B$69,2)</f>
        <v>83</v>
      </c>
      <c r="C733" s="27" t="n">
        <f aca="false">IF((TOT!BU735+TOT!BV735)&lt;82,IF(B733&gt;60,60,B733),B733)</f>
        <v>83</v>
      </c>
      <c r="D733" s="27" t="n">
        <f aca="false">IF((TOT!BU735+TOT!BV735)&lt;41,IF(C733&gt;53,53,C733),C733)</f>
        <v>83</v>
      </c>
      <c r="E733" s="28"/>
    </row>
    <row r="734" customFormat="false" ht="13" hidden="false" customHeight="true" outlineLevel="0" collapsed="false">
      <c r="A734" s="17" t="s">
        <v>3373</v>
      </c>
      <c r="B734" s="27" t="n">
        <f aca="false">VLOOKUP(TOT!BW736,'FO - FACEOFFS %'!$A$3:$B$69,2)</f>
        <v>33</v>
      </c>
      <c r="C734" s="27" t="n">
        <f aca="false">IF((TOT!BU736+TOT!BV736)&lt;82,IF(B734&gt;60,60,B734),B734)</f>
        <v>33</v>
      </c>
      <c r="D734" s="27" t="n">
        <f aca="false">IF((TOT!BU736+TOT!BV736)&lt;41,IF(C734&gt;53,53,C734),C734)</f>
        <v>33</v>
      </c>
      <c r="E734" s="28"/>
    </row>
    <row r="735" customFormat="false" ht="13" hidden="false" customHeight="true" outlineLevel="0" collapsed="false">
      <c r="A735" s="17" t="s">
        <v>3376</v>
      </c>
      <c r="B735" s="27" t="n">
        <f aca="false">VLOOKUP(TOT!BW737,'FO - FACEOFFS %'!$A$3:$B$69,2)</f>
        <v>33</v>
      </c>
      <c r="C735" s="27" t="n">
        <f aca="false">IF((TOT!BU737+TOT!BV737)&lt;82,IF(B735&gt;60,60,B735),B735)</f>
        <v>33</v>
      </c>
      <c r="D735" s="27" t="n">
        <f aca="false">IF((TOT!BU737+TOT!BV737)&lt;41,IF(C735&gt;53,53,C735),C735)</f>
        <v>33</v>
      </c>
      <c r="E735" s="28"/>
    </row>
    <row r="736" customFormat="false" ht="13" hidden="false" customHeight="true" outlineLevel="0" collapsed="false">
      <c r="A736" s="17" t="s">
        <v>3379</v>
      </c>
      <c r="B736" s="27" t="n">
        <f aca="false">VLOOKUP(TOT!BW738,'FO - FACEOFFS %'!$A$3:$B$69,2)</f>
        <v>33</v>
      </c>
      <c r="C736" s="27" t="n">
        <f aca="false">IF((TOT!BU738+TOT!BV738)&lt;82,IF(B736&gt;60,60,B736),B736)</f>
        <v>33</v>
      </c>
      <c r="D736" s="27" t="n">
        <f aca="false">IF((TOT!BU738+TOT!BV738)&lt;41,IF(C736&gt;53,53,C736),C736)</f>
        <v>33</v>
      </c>
      <c r="E736" s="28"/>
    </row>
    <row r="737" customFormat="false" ht="13" hidden="false" customHeight="true" outlineLevel="0" collapsed="false">
      <c r="A737" s="17" t="s">
        <v>3381</v>
      </c>
      <c r="B737" s="27" t="n">
        <f aca="false">VLOOKUP(TOT!BW739,'FO - FACEOFFS %'!$A$3:$B$69,2)</f>
        <v>33</v>
      </c>
      <c r="C737" s="27" t="n">
        <f aca="false">IF((TOT!BU739+TOT!BV739)&lt;82,IF(B737&gt;60,60,B737),B737)</f>
        <v>33</v>
      </c>
      <c r="D737" s="27" t="n">
        <f aca="false">IF((TOT!BU739+TOT!BV739)&lt;41,IF(C737&gt;53,53,C737),C737)</f>
        <v>33</v>
      </c>
      <c r="E737" s="28"/>
    </row>
    <row r="738" customFormat="false" ht="13" hidden="false" customHeight="true" outlineLevel="0" collapsed="false">
      <c r="A738" s="17" t="s">
        <v>3384</v>
      </c>
      <c r="B738" s="27" t="n">
        <f aca="false">VLOOKUP(TOT!BW740,'FO - FACEOFFS %'!$A$3:$B$69,2)</f>
        <v>65</v>
      </c>
      <c r="C738" s="27" t="n">
        <f aca="false">IF((TOT!BU740+TOT!BV740)&lt;82,IF(B738&gt;60,60,B738),B738)</f>
        <v>65</v>
      </c>
      <c r="D738" s="27" t="n">
        <f aca="false">IF((TOT!BU740+TOT!BV740)&lt;41,IF(C738&gt;53,53,C738),C738)</f>
        <v>65</v>
      </c>
      <c r="E738" s="28"/>
    </row>
    <row r="739" customFormat="false" ht="13" hidden="false" customHeight="true" outlineLevel="0" collapsed="false">
      <c r="A739" s="17" t="s">
        <v>3388</v>
      </c>
      <c r="B739" s="27" t="n">
        <f aca="false">VLOOKUP(TOT!BW741,'FO - FACEOFFS %'!$A$3:$B$69,2)</f>
        <v>99</v>
      </c>
      <c r="C739" s="27" t="n">
        <f aca="false">IF((TOT!BU741+TOT!BV741)&lt;82,IF(B739&gt;60,60,B739),B739)</f>
        <v>99</v>
      </c>
      <c r="D739" s="27" t="n">
        <f aca="false">IF((TOT!BU741+TOT!BV741)&lt;41,IF(C739&gt;53,53,C739),C739)</f>
        <v>99</v>
      </c>
      <c r="E739" s="28"/>
    </row>
    <row r="740" customFormat="false" ht="13" hidden="false" customHeight="true" outlineLevel="0" collapsed="false">
      <c r="A740" s="17" t="s">
        <v>3390</v>
      </c>
      <c r="B740" s="27" t="n">
        <f aca="false">VLOOKUP(TOT!BW742,'FO - FACEOFFS %'!$A$3:$B$69,2)</f>
        <v>33</v>
      </c>
      <c r="C740" s="27" t="n">
        <f aca="false">IF((TOT!BU742+TOT!BV742)&lt;82,IF(B740&gt;60,60,B740),B740)</f>
        <v>33</v>
      </c>
      <c r="D740" s="27" t="n">
        <f aca="false">IF((TOT!BU742+TOT!BV742)&lt;41,IF(C740&gt;53,53,C740),C740)</f>
        <v>33</v>
      </c>
      <c r="E740" s="28"/>
    </row>
    <row r="741" customFormat="false" ht="13" hidden="false" customHeight="true" outlineLevel="0" collapsed="false">
      <c r="A741" s="17" t="s">
        <v>3393</v>
      </c>
      <c r="B741" s="27" t="n">
        <f aca="false">VLOOKUP(TOT!BW743,'FO - FACEOFFS %'!$A$3:$B$69,2)</f>
        <v>70</v>
      </c>
      <c r="C741" s="27" t="n">
        <f aca="false">IF((TOT!BU743+TOT!BV743)&lt;82,IF(B741&gt;60,60,B741),B741)</f>
        <v>60</v>
      </c>
      <c r="D741" s="27" t="n">
        <f aca="false">IF((TOT!BU743+TOT!BV743)&lt;41,IF(C741&gt;53,53,C741),C741)</f>
        <v>53</v>
      </c>
      <c r="E741" s="28"/>
    </row>
    <row r="742" customFormat="false" ht="13" hidden="false" customHeight="true" outlineLevel="0" collapsed="false">
      <c r="A742" s="17" t="s">
        <v>3397</v>
      </c>
      <c r="B742" s="27" t="n">
        <f aca="false">VLOOKUP(TOT!BW744,'FO - FACEOFFS %'!$A$3:$B$69,2)</f>
        <v>48</v>
      </c>
      <c r="C742" s="27" t="n">
        <f aca="false">IF((TOT!BU744+TOT!BV744)&lt;82,IF(B742&gt;60,60,B742),B742)</f>
        <v>48</v>
      </c>
      <c r="D742" s="27" t="n">
        <f aca="false">IF((TOT!BU744+TOT!BV744)&lt;41,IF(C742&gt;53,53,C742),C742)</f>
        <v>48</v>
      </c>
      <c r="E742" s="28"/>
    </row>
    <row r="743" customFormat="false" ht="13" hidden="false" customHeight="true" outlineLevel="0" collapsed="false">
      <c r="A743" s="17" t="s">
        <v>3400</v>
      </c>
      <c r="B743" s="27" t="n">
        <f aca="false">VLOOKUP(TOT!BW745,'FO - FACEOFFS %'!$A$3:$B$69,2)</f>
        <v>33</v>
      </c>
      <c r="C743" s="27" t="n">
        <f aca="false">IF((TOT!BU745+TOT!BV745)&lt;82,IF(B743&gt;60,60,B743),B743)</f>
        <v>33</v>
      </c>
      <c r="D743" s="27" t="n">
        <f aca="false">IF((TOT!BU745+TOT!BV745)&lt;41,IF(C743&gt;53,53,C743),C743)</f>
        <v>33</v>
      </c>
      <c r="E743" s="28"/>
    </row>
    <row r="744" customFormat="false" ht="13" hidden="false" customHeight="true" outlineLevel="0" collapsed="false">
      <c r="A744" s="17" t="s">
        <v>3403</v>
      </c>
      <c r="B744" s="27" t="n">
        <f aca="false">VLOOKUP(TOT!BW746,'FO - FACEOFFS %'!$A$3:$B$69,2)</f>
        <v>49</v>
      </c>
      <c r="C744" s="27" t="n">
        <f aca="false">IF((TOT!BU746+TOT!BV746)&lt;82,IF(B744&gt;60,60,B744),B744)</f>
        <v>49</v>
      </c>
      <c r="D744" s="27" t="n">
        <f aca="false">IF((TOT!BU746+TOT!BV746)&lt;41,IF(C744&gt;53,53,C744),C744)</f>
        <v>49</v>
      </c>
      <c r="E744" s="28"/>
    </row>
    <row r="745" customFormat="false" ht="13" hidden="false" customHeight="true" outlineLevel="0" collapsed="false">
      <c r="A745" s="17" t="s">
        <v>3405</v>
      </c>
      <c r="B745" s="27" t="n">
        <f aca="false">VLOOKUP(TOT!BW747,'FO - FACEOFFS %'!$A$3:$B$69,2)</f>
        <v>33</v>
      </c>
      <c r="C745" s="27" t="n">
        <f aca="false">IF((TOT!BU747+TOT!BV747)&lt;82,IF(B745&gt;60,60,B745),B745)</f>
        <v>33</v>
      </c>
      <c r="D745" s="27" t="n">
        <f aca="false">IF((TOT!BU747+TOT!BV747)&lt;41,IF(C745&gt;53,53,C745),C745)</f>
        <v>33</v>
      </c>
      <c r="E745" s="28"/>
    </row>
    <row r="746" customFormat="false" ht="13" hidden="false" customHeight="true" outlineLevel="0" collapsed="false">
      <c r="A746" s="17" t="s">
        <v>3409</v>
      </c>
      <c r="B746" s="27" t="n">
        <f aca="false">VLOOKUP(TOT!BW748,'FO - FACEOFFS %'!$A$3:$B$69,2)</f>
        <v>87</v>
      </c>
      <c r="C746" s="27" t="n">
        <f aca="false">IF((TOT!BU748+TOT!BV748)&lt;82,IF(B746&gt;60,60,B746),B746)</f>
        <v>87</v>
      </c>
      <c r="D746" s="27" t="n">
        <f aca="false">IF((TOT!BU748+TOT!BV748)&lt;41,IF(C746&gt;53,53,C746),C746)</f>
        <v>87</v>
      </c>
      <c r="E746" s="28"/>
    </row>
    <row r="747" customFormat="false" ht="13" hidden="false" customHeight="true" outlineLevel="0" collapsed="false">
      <c r="A747" s="17" t="s">
        <v>3412</v>
      </c>
      <c r="B747" s="27" t="n">
        <f aca="false">VLOOKUP(TOT!BW749,'FO - FACEOFFS %'!$A$3:$B$69,2)</f>
        <v>62</v>
      </c>
      <c r="C747" s="27" t="n">
        <f aca="false">IF((TOT!BU749+TOT!BV749)&lt;82,IF(B747&gt;60,60,B747),B747)</f>
        <v>62</v>
      </c>
      <c r="D747" s="27" t="n">
        <f aca="false">IF((TOT!BU749+TOT!BV749)&lt;41,IF(C747&gt;53,53,C747),C747)</f>
        <v>62</v>
      </c>
      <c r="E747" s="28"/>
    </row>
    <row r="748" customFormat="false" ht="13" hidden="false" customHeight="true" outlineLevel="0" collapsed="false">
      <c r="A748" s="17" t="s">
        <v>3416</v>
      </c>
      <c r="B748" s="27" t="n">
        <f aca="false">VLOOKUP(TOT!BW750,'FO - FACEOFFS %'!$A$3:$B$69,2)</f>
        <v>37</v>
      </c>
      <c r="C748" s="27" t="n">
        <f aca="false">IF((TOT!BU750+TOT!BV750)&lt;82,IF(B748&gt;60,60,B748),B748)</f>
        <v>37</v>
      </c>
      <c r="D748" s="27" t="n">
        <f aca="false">IF((TOT!BU750+TOT!BV750)&lt;41,IF(C748&gt;53,53,C748),C748)</f>
        <v>37</v>
      </c>
      <c r="E748" s="28"/>
    </row>
    <row r="749" customFormat="false" ht="13" hidden="false" customHeight="true" outlineLevel="0" collapsed="false">
      <c r="A749" s="17" t="s">
        <v>3420</v>
      </c>
      <c r="B749" s="27" t="n">
        <f aca="false">VLOOKUP(TOT!BW751,'FO - FACEOFFS %'!$A$3:$B$69,2)</f>
        <v>33</v>
      </c>
      <c r="C749" s="27" t="n">
        <f aca="false">IF((TOT!BU751+TOT!BV751)&lt;82,IF(B749&gt;60,60,B749),B749)</f>
        <v>33</v>
      </c>
      <c r="D749" s="27" t="n">
        <f aca="false">IF((TOT!BU751+TOT!BV751)&lt;41,IF(C749&gt;53,53,C749),C749)</f>
        <v>33</v>
      </c>
      <c r="E749" s="28"/>
    </row>
    <row r="750" customFormat="false" ht="13" hidden="false" customHeight="true" outlineLevel="0" collapsed="false">
      <c r="A750" s="17" t="s">
        <v>3424</v>
      </c>
      <c r="B750" s="27" t="n">
        <f aca="false">VLOOKUP(TOT!BW752,'FO - FACEOFFS %'!$A$3:$B$69,2)</f>
        <v>33</v>
      </c>
      <c r="C750" s="27" t="n">
        <f aca="false">IF((TOT!BU752+TOT!BV752)&lt;82,IF(B750&gt;60,60,B750),B750)</f>
        <v>33</v>
      </c>
      <c r="D750" s="27" t="n">
        <f aca="false">IF((TOT!BU752+TOT!BV752)&lt;41,IF(C750&gt;53,53,C750),C750)</f>
        <v>33</v>
      </c>
      <c r="E750" s="28"/>
    </row>
    <row r="751" customFormat="false" ht="13" hidden="false" customHeight="true" outlineLevel="0" collapsed="false">
      <c r="A751" s="17" t="s">
        <v>3429</v>
      </c>
      <c r="B751" s="27" t="n">
        <f aca="false">VLOOKUP(TOT!BW753,'FO - FACEOFFS %'!$A$3:$B$69,2)</f>
        <v>33</v>
      </c>
      <c r="C751" s="27" t="n">
        <f aca="false">IF((TOT!BU753+TOT!BV753)&lt;82,IF(B751&gt;60,60,B751),B751)</f>
        <v>33</v>
      </c>
      <c r="D751" s="27" t="n">
        <f aca="false">IF((TOT!BU753+TOT!BV753)&lt;41,IF(C751&gt;53,53,C751),C751)</f>
        <v>33</v>
      </c>
      <c r="E751" s="28"/>
    </row>
    <row r="752" customFormat="false" ht="13" hidden="false" customHeight="true" outlineLevel="0" collapsed="false">
      <c r="A752" s="17" t="s">
        <v>3434</v>
      </c>
      <c r="B752" s="27" t="n">
        <f aca="false">VLOOKUP(TOT!BW754,'FO - FACEOFFS %'!$A$3:$B$69,2)</f>
        <v>33</v>
      </c>
      <c r="C752" s="27" t="n">
        <f aca="false">IF((TOT!BU754+TOT!BV754)&lt;82,IF(B752&gt;60,60,B752),B752)</f>
        <v>33</v>
      </c>
      <c r="D752" s="27" t="n">
        <f aca="false">IF((TOT!BU754+TOT!BV754)&lt;41,IF(C752&gt;53,53,C752),C752)</f>
        <v>33</v>
      </c>
      <c r="E752" s="28"/>
    </row>
    <row r="753" customFormat="false" ht="13" hidden="false" customHeight="true" outlineLevel="0" collapsed="false">
      <c r="A753" s="17" t="s">
        <v>3440</v>
      </c>
      <c r="B753" s="27" t="n">
        <f aca="false">VLOOKUP(TOT!BW755,'FO - FACEOFFS %'!$A$3:$B$69,2)</f>
        <v>33</v>
      </c>
      <c r="C753" s="27" t="n">
        <f aca="false">IF((TOT!BU755+TOT!BV755)&lt;82,IF(B753&gt;60,60,B753),B753)</f>
        <v>33</v>
      </c>
      <c r="D753" s="27" t="n">
        <f aca="false">IF((TOT!BU755+TOT!BV755)&lt;41,IF(C753&gt;53,53,C753),C753)</f>
        <v>33</v>
      </c>
      <c r="E753" s="28"/>
    </row>
    <row r="754" customFormat="false" ht="13" hidden="false" customHeight="true" outlineLevel="0" collapsed="false">
      <c r="A754" s="17" t="s">
        <v>3444</v>
      </c>
      <c r="B754" s="27" t="n">
        <f aca="false">VLOOKUP(TOT!BW756,'FO - FACEOFFS %'!$A$3:$B$69,2)</f>
        <v>33</v>
      </c>
      <c r="C754" s="27" t="n">
        <f aca="false">IF((TOT!BU756+TOT!BV756)&lt;82,IF(B754&gt;60,60,B754),B754)</f>
        <v>33</v>
      </c>
      <c r="D754" s="27" t="n">
        <f aca="false">IF((TOT!BU756+TOT!BV756)&lt;41,IF(C754&gt;53,53,C754),C754)</f>
        <v>33</v>
      </c>
      <c r="E754" s="28"/>
    </row>
    <row r="755" customFormat="false" ht="13" hidden="false" customHeight="true" outlineLevel="0" collapsed="false">
      <c r="A755" s="17" t="s">
        <v>3448</v>
      </c>
      <c r="B755" s="27" t="n">
        <f aca="false">VLOOKUP(TOT!BW757,'FO - FACEOFFS %'!$A$3:$B$69,2)</f>
        <v>33</v>
      </c>
      <c r="C755" s="27" t="n">
        <f aca="false">IF((TOT!BU757+TOT!BV757)&lt;82,IF(B755&gt;60,60,B755),B755)</f>
        <v>33</v>
      </c>
      <c r="D755" s="27" t="n">
        <f aca="false">IF((TOT!BU757+TOT!BV757)&lt;41,IF(C755&gt;53,53,C755),C755)</f>
        <v>33</v>
      </c>
      <c r="E755" s="28"/>
    </row>
    <row r="756" customFormat="false" ht="13" hidden="false" customHeight="true" outlineLevel="0" collapsed="false">
      <c r="A756" s="17" t="s">
        <v>3452</v>
      </c>
      <c r="B756" s="27" t="n">
        <f aca="false">VLOOKUP(TOT!BW758,'FO - FACEOFFS %'!$A$3:$B$69,2)</f>
        <v>78</v>
      </c>
      <c r="C756" s="27" t="n">
        <f aca="false">IF((TOT!BU758+TOT!BV758)&lt;82,IF(B756&gt;60,60,B756),B756)</f>
        <v>78</v>
      </c>
      <c r="D756" s="27" t="n">
        <f aca="false">IF((TOT!BU758+TOT!BV758)&lt;41,IF(C756&gt;53,53,C756),C756)</f>
        <v>78</v>
      </c>
      <c r="E756" s="28"/>
    </row>
    <row r="757" customFormat="false" ht="13" hidden="false" customHeight="true" outlineLevel="0" collapsed="false">
      <c r="A757" s="17" t="s">
        <v>3455</v>
      </c>
      <c r="B757" s="27" t="n">
        <f aca="false">VLOOKUP(TOT!BW759,'FO - FACEOFFS %'!$A$3:$B$69,2)</f>
        <v>33</v>
      </c>
      <c r="C757" s="27" t="n">
        <f aca="false">IF((TOT!BU759+TOT!BV759)&lt;82,IF(B757&gt;60,60,B757),B757)</f>
        <v>33</v>
      </c>
      <c r="D757" s="27" t="n">
        <f aca="false">IF((TOT!BU759+TOT!BV759)&lt;41,IF(C757&gt;53,53,C757),C757)</f>
        <v>33</v>
      </c>
      <c r="E757" s="28"/>
    </row>
    <row r="758" customFormat="false" ht="13" hidden="false" customHeight="true" outlineLevel="0" collapsed="false">
      <c r="A758" s="17" t="s">
        <v>3459</v>
      </c>
      <c r="B758" s="27" t="n">
        <f aca="false">VLOOKUP(TOT!BW760,'FO - FACEOFFS %'!$A$3:$B$69,2)</f>
        <v>81</v>
      </c>
      <c r="C758" s="27" t="n">
        <f aca="false">IF((TOT!BU760+TOT!BV760)&lt;82,IF(B758&gt;60,60,B758),B758)</f>
        <v>60</v>
      </c>
      <c r="D758" s="27" t="n">
        <f aca="false">IF((TOT!BU760+TOT!BV760)&lt;41,IF(C758&gt;53,53,C758),C758)</f>
        <v>53</v>
      </c>
      <c r="E758" s="28"/>
    </row>
    <row r="759" customFormat="false" ht="13" hidden="false" customHeight="true" outlineLevel="0" collapsed="false">
      <c r="A759" s="17" t="s">
        <v>3463</v>
      </c>
      <c r="B759" s="27" t="n">
        <f aca="false">VLOOKUP(TOT!BW761,'FO - FACEOFFS %'!$A$3:$B$69,2)</f>
        <v>83</v>
      </c>
      <c r="C759" s="27" t="n">
        <f aca="false">IF((TOT!BU761+TOT!BV761)&lt;82,IF(B759&gt;60,60,B759),B759)</f>
        <v>60</v>
      </c>
      <c r="D759" s="27" t="n">
        <f aca="false">IF((TOT!BU761+TOT!BV761)&lt;41,IF(C759&gt;53,53,C759),C759)</f>
        <v>53</v>
      </c>
      <c r="E759" s="28"/>
    </row>
    <row r="760" customFormat="false" ht="13" hidden="false" customHeight="true" outlineLevel="0" collapsed="false">
      <c r="A760" s="17" t="s">
        <v>3469</v>
      </c>
      <c r="B760" s="27" t="n">
        <f aca="false">VLOOKUP(TOT!BW762,'FO - FACEOFFS %'!$A$3:$B$69,2)</f>
        <v>81</v>
      </c>
      <c r="C760" s="27" t="n">
        <f aca="false">IF((TOT!BU762+TOT!BV762)&lt;82,IF(B760&gt;60,60,B760),B760)</f>
        <v>81</v>
      </c>
      <c r="D760" s="27" t="n">
        <f aca="false">IF((TOT!BU762+TOT!BV762)&lt;41,IF(C760&gt;53,53,C760),C760)</f>
        <v>81</v>
      </c>
      <c r="E760" s="28"/>
    </row>
    <row r="761" customFormat="false" ht="13" hidden="false" customHeight="true" outlineLevel="0" collapsed="false">
      <c r="A761" s="17" t="s">
        <v>3473</v>
      </c>
      <c r="B761" s="27" t="n">
        <f aca="false">VLOOKUP(TOT!BW763,'FO - FACEOFFS %'!$A$3:$B$69,2)</f>
        <v>57</v>
      </c>
      <c r="C761" s="27" t="n">
        <f aca="false">IF((TOT!BU763+TOT!BV763)&lt;82,IF(B761&gt;60,60,B761),B761)</f>
        <v>57</v>
      </c>
      <c r="D761" s="27" t="n">
        <f aca="false">IF((TOT!BU763+TOT!BV763)&lt;41,IF(C761&gt;53,53,C761),C761)</f>
        <v>57</v>
      </c>
      <c r="E761" s="28"/>
    </row>
    <row r="762" customFormat="false" ht="13" hidden="false" customHeight="true" outlineLevel="0" collapsed="false">
      <c r="A762" s="17" t="s">
        <v>3476</v>
      </c>
      <c r="B762" s="27" t="n">
        <f aca="false">VLOOKUP(TOT!BW764,'FO - FACEOFFS %'!$A$3:$B$69,2)</f>
        <v>72</v>
      </c>
      <c r="C762" s="27" t="n">
        <f aca="false">IF((TOT!BU764+TOT!BV764)&lt;82,IF(B762&gt;60,60,B762),B762)</f>
        <v>72</v>
      </c>
      <c r="D762" s="27" t="n">
        <f aca="false">IF((TOT!BU764+TOT!BV764)&lt;41,IF(C762&gt;53,53,C762),C762)</f>
        <v>72</v>
      </c>
      <c r="E762" s="28"/>
    </row>
    <row r="763" customFormat="false" ht="13" hidden="false" customHeight="true" outlineLevel="0" collapsed="false">
      <c r="A763" s="17" t="s">
        <v>3481</v>
      </c>
      <c r="B763" s="27" t="n">
        <f aca="false">VLOOKUP(TOT!BW765,'FO - FACEOFFS %'!$A$3:$B$69,2)</f>
        <v>53</v>
      </c>
      <c r="C763" s="27" t="n">
        <f aca="false">IF((TOT!BU765+TOT!BV765)&lt;82,IF(B763&gt;60,60,B763),B763)</f>
        <v>53</v>
      </c>
      <c r="D763" s="27" t="n">
        <f aca="false">IF((TOT!BU765+TOT!BV765)&lt;41,IF(C763&gt;53,53,C763),C763)</f>
        <v>53</v>
      </c>
      <c r="E763" s="28"/>
    </row>
    <row r="764" customFormat="false" ht="13" hidden="false" customHeight="true" outlineLevel="0" collapsed="false">
      <c r="A764" s="17" t="s">
        <v>3481</v>
      </c>
      <c r="B764" s="27" t="n">
        <f aca="false">VLOOKUP(TOT!BW766,'FO - FACEOFFS %'!$A$3:$B$69,2)</f>
        <v>33</v>
      </c>
      <c r="C764" s="27" t="n">
        <f aca="false">IF((TOT!BU766+TOT!BV766)&lt;82,IF(B764&gt;60,60,B764),B764)</f>
        <v>33</v>
      </c>
      <c r="D764" s="27" t="n">
        <f aca="false">IF((TOT!BU766+TOT!BV766)&lt;41,IF(C764&gt;53,53,C764),C764)</f>
        <v>33</v>
      </c>
      <c r="E764" s="28"/>
    </row>
    <row r="765" customFormat="false" ht="13" hidden="false" customHeight="true" outlineLevel="0" collapsed="false">
      <c r="A765" s="17" t="s">
        <v>3487</v>
      </c>
      <c r="B765" s="27" t="n">
        <f aca="false">VLOOKUP(TOT!BW767,'FO - FACEOFFS %'!$A$3:$B$69,2)</f>
        <v>33</v>
      </c>
      <c r="C765" s="27" t="n">
        <f aca="false">IF((TOT!BU767+TOT!BV767)&lt;82,IF(B765&gt;60,60,B765),B765)</f>
        <v>33</v>
      </c>
      <c r="D765" s="27" t="n">
        <f aca="false">IF((TOT!BU767+TOT!BV767)&lt;41,IF(C765&gt;53,53,C765),C765)</f>
        <v>33</v>
      </c>
      <c r="E765" s="28"/>
    </row>
    <row r="766" customFormat="false" ht="13" hidden="false" customHeight="true" outlineLevel="0" collapsed="false">
      <c r="A766" s="17" t="s">
        <v>3492</v>
      </c>
      <c r="B766" s="27" t="n">
        <f aca="false">VLOOKUP(TOT!BW768,'FO - FACEOFFS %'!$A$3:$B$69,2)</f>
        <v>33</v>
      </c>
      <c r="C766" s="27" t="n">
        <f aca="false">IF((TOT!BU768+TOT!BV768)&lt;82,IF(B766&gt;60,60,B766),B766)</f>
        <v>33</v>
      </c>
      <c r="D766" s="27" t="n">
        <f aca="false">IF((TOT!BU768+TOT!BV768)&lt;41,IF(C766&gt;53,53,C766),C766)</f>
        <v>33</v>
      </c>
      <c r="E766" s="28"/>
    </row>
    <row r="767" customFormat="false" ht="13" hidden="false" customHeight="true" outlineLevel="0" collapsed="false">
      <c r="A767" s="17" t="s">
        <v>3496</v>
      </c>
      <c r="B767" s="27" t="n">
        <f aca="false">VLOOKUP(TOT!BW769,'FO - FACEOFFS %'!$A$3:$B$69,2)</f>
        <v>33</v>
      </c>
      <c r="C767" s="27" t="n">
        <f aca="false">IF((TOT!BU769+TOT!BV769)&lt;82,IF(B767&gt;60,60,B767),B767)</f>
        <v>33</v>
      </c>
      <c r="D767" s="27" t="n">
        <f aca="false">IF((TOT!BU769+TOT!BV769)&lt;41,IF(C767&gt;53,53,C767),C767)</f>
        <v>33</v>
      </c>
      <c r="E767" s="28"/>
    </row>
    <row r="768" customFormat="false" ht="13" hidden="false" customHeight="true" outlineLevel="0" collapsed="false">
      <c r="A768" s="17" t="s">
        <v>3500</v>
      </c>
      <c r="B768" s="27" t="n">
        <f aca="false">VLOOKUP(TOT!BW770,'FO - FACEOFFS %'!$A$3:$B$69,2)</f>
        <v>54</v>
      </c>
      <c r="C768" s="27" t="n">
        <f aca="false">IF((TOT!BU770+TOT!BV770)&lt;82,IF(B768&gt;60,60,B768),B768)</f>
        <v>54</v>
      </c>
      <c r="D768" s="27" t="n">
        <f aca="false">IF((TOT!BU770+TOT!BV770)&lt;41,IF(C768&gt;53,53,C768),C768)</f>
        <v>53</v>
      </c>
      <c r="E768" s="28"/>
    </row>
    <row r="769" customFormat="false" ht="13" hidden="false" customHeight="true" outlineLevel="0" collapsed="false">
      <c r="A769" s="17" t="s">
        <v>3503</v>
      </c>
      <c r="B769" s="27" t="n">
        <f aca="false">VLOOKUP(TOT!BW771,'FO - FACEOFFS %'!$A$3:$B$69,2)</f>
        <v>47</v>
      </c>
      <c r="C769" s="27" t="n">
        <f aca="false">IF((TOT!BU771+TOT!BV771)&lt;82,IF(B769&gt;60,60,B769),B769)</f>
        <v>47</v>
      </c>
      <c r="D769" s="27" t="n">
        <f aca="false">IF((TOT!BU771+TOT!BV771)&lt;41,IF(C769&gt;53,53,C769),C769)</f>
        <v>47</v>
      </c>
      <c r="E769" s="28"/>
    </row>
    <row r="770" customFormat="false" ht="13" hidden="false" customHeight="true" outlineLevel="0" collapsed="false">
      <c r="A770" s="17" t="s">
        <v>3508</v>
      </c>
      <c r="B770" s="27" t="n">
        <f aca="false">VLOOKUP(TOT!BW772,'FO - FACEOFFS %'!$A$3:$B$69,2)</f>
        <v>33</v>
      </c>
      <c r="C770" s="27" t="n">
        <f aca="false">IF((TOT!BU772+TOT!BV772)&lt;82,IF(B770&gt;60,60,B770),B770)</f>
        <v>33</v>
      </c>
      <c r="D770" s="27" t="n">
        <f aca="false">IF((TOT!BU772+TOT!BV772)&lt;41,IF(C770&gt;53,53,C770),C770)</f>
        <v>33</v>
      </c>
      <c r="E770" s="28"/>
    </row>
    <row r="771" customFormat="false" ht="13" hidden="false" customHeight="true" outlineLevel="0" collapsed="false">
      <c r="A771" s="17" t="s">
        <v>3512</v>
      </c>
      <c r="B771" s="27" t="n">
        <f aca="false">VLOOKUP(TOT!BW773,'FO - FACEOFFS %'!$A$3:$B$69,2)</f>
        <v>33</v>
      </c>
      <c r="C771" s="27" t="n">
        <f aca="false">IF((TOT!BU773+TOT!BV773)&lt;82,IF(B771&gt;60,60,B771),B771)</f>
        <v>33</v>
      </c>
      <c r="D771" s="27" t="n">
        <f aca="false">IF((TOT!BU773+TOT!BV773)&lt;41,IF(C771&gt;53,53,C771),C771)</f>
        <v>33</v>
      </c>
      <c r="E771" s="28"/>
    </row>
    <row r="772" customFormat="false" ht="13" hidden="false" customHeight="true" outlineLevel="0" collapsed="false">
      <c r="A772" s="17" t="s">
        <v>3517</v>
      </c>
      <c r="B772" s="27" t="n">
        <f aca="false">VLOOKUP(TOT!BW774,'FO - FACEOFFS %'!$A$3:$B$69,2)</f>
        <v>33</v>
      </c>
      <c r="C772" s="27" t="n">
        <f aca="false">IF((TOT!BU774+TOT!BV774)&lt;82,IF(B772&gt;60,60,B772),B772)</f>
        <v>33</v>
      </c>
      <c r="D772" s="27" t="n">
        <f aca="false">IF((TOT!BU774+TOT!BV774)&lt;41,IF(C772&gt;53,53,C772),C772)</f>
        <v>33</v>
      </c>
      <c r="E772" s="28"/>
    </row>
    <row r="773" customFormat="false" ht="13" hidden="false" customHeight="true" outlineLevel="0" collapsed="false">
      <c r="A773" s="17" t="s">
        <v>3521</v>
      </c>
      <c r="B773" s="27" t="n">
        <f aca="false">VLOOKUP(TOT!BW775,'FO - FACEOFFS %'!$A$3:$B$69,2)</f>
        <v>82</v>
      </c>
      <c r="C773" s="27" t="n">
        <f aca="false">IF((TOT!BU775+TOT!BV775)&lt;82,IF(B773&gt;60,60,B773),B773)</f>
        <v>82</v>
      </c>
      <c r="D773" s="27" t="n">
        <f aca="false">IF((TOT!BU775+TOT!BV775)&lt;41,IF(C773&gt;53,53,C773),C773)</f>
        <v>82</v>
      </c>
      <c r="E773" s="28"/>
    </row>
    <row r="774" customFormat="false" ht="13" hidden="false" customHeight="true" outlineLevel="0" collapsed="false">
      <c r="A774" s="17" t="s">
        <v>3525</v>
      </c>
      <c r="B774" s="27" t="n">
        <f aca="false">VLOOKUP(TOT!BW776,'FO - FACEOFFS %'!$A$3:$B$69,2)</f>
        <v>33</v>
      </c>
      <c r="C774" s="27" t="n">
        <f aca="false">IF((TOT!BU776+TOT!BV776)&lt;82,IF(B774&gt;60,60,B774),B774)</f>
        <v>33</v>
      </c>
      <c r="D774" s="27" t="n">
        <f aca="false">IF((TOT!BU776+TOT!BV776)&lt;41,IF(C774&gt;53,53,C774),C774)</f>
        <v>33</v>
      </c>
      <c r="E774" s="28"/>
    </row>
    <row r="775" customFormat="false" ht="13" hidden="false" customHeight="true" outlineLevel="0" collapsed="false">
      <c r="A775" s="17" t="s">
        <v>3529</v>
      </c>
      <c r="B775" s="27" t="n">
        <f aca="false">VLOOKUP(TOT!BW777,'FO - FACEOFFS %'!$A$3:$B$69,2)</f>
        <v>33</v>
      </c>
      <c r="C775" s="27" t="n">
        <f aca="false">IF((TOT!BU777+TOT!BV777)&lt;82,IF(B775&gt;60,60,B775),B775)</f>
        <v>33</v>
      </c>
      <c r="D775" s="27" t="n">
        <f aca="false">IF((TOT!BU777+TOT!BV777)&lt;41,IF(C775&gt;53,53,C775),C775)</f>
        <v>33</v>
      </c>
      <c r="E775" s="28"/>
    </row>
    <row r="776" customFormat="false" ht="13" hidden="false" customHeight="true" outlineLevel="0" collapsed="false">
      <c r="A776" s="17" t="s">
        <v>3534</v>
      </c>
      <c r="B776" s="27" t="n">
        <f aca="false">VLOOKUP(TOT!BW778,'FO - FACEOFFS %'!$A$3:$B$69,2)</f>
        <v>99</v>
      </c>
      <c r="C776" s="27" t="n">
        <f aca="false">IF((TOT!BU778+TOT!BV778)&lt;82,IF(B776&gt;60,60,B776),B776)</f>
        <v>60</v>
      </c>
      <c r="D776" s="27" t="n">
        <f aca="false">IF((TOT!BU778+TOT!BV778)&lt;41,IF(C776&gt;53,53,C776),C776)</f>
        <v>53</v>
      </c>
      <c r="E776" s="28"/>
    </row>
    <row r="777" customFormat="false" ht="13" hidden="false" customHeight="true" outlineLevel="0" collapsed="false">
      <c r="A777" s="17" t="s">
        <v>3538</v>
      </c>
      <c r="B777" s="27" t="n">
        <f aca="false">VLOOKUP(TOT!BW779,'FO - FACEOFFS %'!$A$3:$B$69,2)</f>
        <v>70</v>
      </c>
      <c r="C777" s="27" t="n">
        <f aca="false">IF((TOT!BU779+TOT!BV779)&lt;82,IF(B777&gt;60,60,B777),B777)</f>
        <v>60</v>
      </c>
      <c r="D777" s="27" t="n">
        <f aca="false">IF((TOT!BU779+TOT!BV779)&lt;41,IF(C777&gt;53,53,C777),C777)</f>
        <v>53</v>
      </c>
      <c r="E777" s="28"/>
    </row>
    <row r="778" customFormat="false" ht="13" hidden="false" customHeight="true" outlineLevel="0" collapsed="false">
      <c r="A778" s="17" t="s">
        <v>3542</v>
      </c>
      <c r="B778" s="27" t="n">
        <f aca="false">VLOOKUP(TOT!BW780,'FO - FACEOFFS %'!$A$3:$B$69,2)</f>
        <v>33</v>
      </c>
      <c r="C778" s="27" t="n">
        <f aca="false">IF((TOT!BU780+TOT!BV780)&lt;82,IF(B778&gt;60,60,B778),B778)</f>
        <v>33</v>
      </c>
      <c r="D778" s="27" t="n">
        <f aca="false">IF((TOT!BU780+TOT!BV780)&lt;41,IF(C778&gt;53,53,C778),C778)</f>
        <v>33</v>
      </c>
      <c r="E778" s="28"/>
    </row>
    <row r="779" customFormat="false" ht="13" hidden="false" customHeight="true" outlineLevel="0" collapsed="false">
      <c r="A779" s="17" t="s">
        <v>3546</v>
      </c>
      <c r="B779" s="27" t="n">
        <f aca="false">VLOOKUP(TOT!BW781,'FO - FACEOFFS %'!$A$3:$B$69,2)</f>
        <v>33</v>
      </c>
      <c r="C779" s="27" t="n">
        <f aca="false">IF((TOT!BU781+TOT!BV781)&lt;82,IF(B779&gt;60,60,B779),B779)</f>
        <v>33</v>
      </c>
      <c r="D779" s="27" t="n">
        <f aca="false">IF((TOT!BU781+TOT!BV781)&lt;41,IF(C779&gt;53,53,C779),C779)</f>
        <v>33</v>
      </c>
      <c r="E779" s="28"/>
    </row>
    <row r="780" customFormat="false" ht="13" hidden="false" customHeight="true" outlineLevel="0" collapsed="false">
      <c r="A780" s="17" t="s">
        <v>3550</v>
      </c>
      <c r="B780" s="27" t="n">
        <f aca="false">VLOOKUP(TOT!BW782,'FO - FACEOFFS %'!$A$3:$B$69,2)</f>
        <v>70</v>
      </c>
      <c r="C780" s="27" t="n">
        <f aca="false">IF((TOT!BU782+TOT!BV782)&lt;82,IF(B780&gt;60,60,B780),B780)</f>
        <v>60</v>
      </c>
      <c r="D780" s="27" t="n">
        <f aca="false">IF((TOT!BU782+TOT!BV782)&lt;41,IF(C780&gt;53,53,C780),C780)</f>
        <v>53</v>
      </c>
      <c r="E780" s="28"/>
    </row>
    <row r="781" customFormat="false" ht="13" hidden="false" customHeight="true" outlineLevel="0" collapsed="false">
      <c r="A781" s="17" t="s">
        <v>3555</v>
      </c>
      <c r="B781" s="27" t="n">
        <f aca="false">VLOOKUP(TOT!BW783,'FO - FACEOFFS %'!$A$3:$B$69,2)</f>
        <v>33</v>
      </c>
      <c r="C781" s="27" t="n">
        <f aca="false">IF((TOT!BU783+TOT!BV783)&lt;82,IF(B781&gt;60,60,B781),B781)</f>
        <v>33</v>
      </c>
      <c r="D781" s="27" t="n">
        <f aca="false">IF((TOT!BU783+TOT!BV783)&lt;41,IF(C781&gt;53,53,C781),C781)</f>
        <v>33</v>
      </c>
      <c r="E781" s="28"/>
    </row>
    <row r="782" customFormat="false" ht="13" hidden="false" customHeight="true" outlineLevel="0" collapsed="false">
      <c r="A782" s="17" t="s">
        <v>3559</v>
      </c>
      <c r="B782" s="27" t="n">
        <f aca="false">VLOOKUP(TOT!BW784,'FO - FACEOFFS %'!$A$3:$B$69,2)</f>
        <v>33</v>
      </c>
      <c r="C782" s="27" t="n">
        <f aca="false">IF((TOT!BU784+TOT!BV784)&lt;82,IF(B782&gt;60,60,B782),B782)</f>
        <v>33</v>
      </c>
      <c r="D782" s="27" t="n">
        <f aca="false">IF((TOT!BU784+TOT!BV784)&lt;41,IF(C782&gt;53,53,C782),C782)</f>
        <v>33</v>
      </c>
      <c r="E782" s="28"/>
    </row>
    <row r="783" customFormat="false" ht="13" hidden="false" customHeight="true" outlineLevel="0" collapsed="false">
      <c r="A783" s="17" t="s">
        <v>3563</v>
      </c>
      <c r="B783" s="27" t="n">
        <f aca="false">VLOOKUP(TOT!BW785,'FO - FACEOFFS %'!$A$3:$B$69,2)</f>
        <v>33</v>
      </c>
      <c r="C783" s="27" t="n">
        <f aca="false">IF((TOT!BU785+TOT!BV785)&lt;82,IF(B783&gt;60,60,B783),B783)</f>
        <v>33</v>
      </c>
      <c r="D783" s="27" t="n">
        <f aca="false">IF((TOT!BU785+TOT!BV785)&lt;41,IF(C783&gt;53,53,C783),C783)</f>
        <v>33</v>
      </c>
      <c r="E783" s="28"/>
    </row>
    <row r="784" customFormat="false" ht="13" hidden="false" customHeight="true" outlineLevel="0" collapsed="false">
      <c r="A784" s="17" t="s">
        <v>3566</v>
      </c>
      <c r="B784" s="27" t="n">
        <f aca="false">VLOOKUP(TOT!BW786,'FO - FACEOFFS %'!$A$3:$B$69,2)</f>
        <v>79</v>
      </c>
      <c r="C784" s="27" t="n">
        <f aca="false">IF((TOT!BU786+TOT!BV786)&lt;82,IF(B784&gt;60,60,B784),B784)</f>
        <v>79</v>
      </c>
      <c r="D784" s="27" t="n">
        <f aca="false">IF((TOT!BU786+TOT!BV786)&lt;41,IF(C784&gt;53,53,C784),C784)</f>
        <v>79</v>
      </c>
      <c r="E784" s="28"/>
    </row>
    <row r="785" customFormat="false" ht="13" hidden="false" customHeight="true" outlineLevel="0" collapsed="false">
      <c r="A785" s="17" t="s">
        <v>3570</v>
      </c>
      <c r="B785" s="27" t="n">
        <f aca="false">VLOOKUP(TOT!BW787,'FO - FACEOFFS %'!$A$3:$B$69,2)</f>
        <v>33</v>
      </c>
      <c r="C785" s="27" t="n">
        <f aca="false">IF((TOT!BU787+TOT!BV787)&lt;82,IF(B785&gt;60,60,B785),B785)</f>
        <v>33</v>
      </c>
      <c r="D785" s="27" t="n">
        <f aca="false">IF((TOT!BU787+TOT!BV787)&lt;41,IF(C785&gt;53,53,C785),C785)</f>
        <v>33</v>
      </c>
      <c r="E785" s="28"/>
    </row>
    <row r="786" customFormat="false" ht="13" hidden="false" customHeight="true" outlineLevel="0" collapsed="false">
      <c r="A786" s="17" t="s">
        <v>3574</v>
      </c>
      <c r="B786" s="27" t="n">
        <f aca="false">VLOOKUP(TOT!BW788,'FO - FACEOFFS %'!$A$3:$B$69,2)</f>
        <v>33</v>
      </c>
      <c r="C786" s="27" t="n">
        <f aca="false">IF((TOT!BU788+TOT!BV788)&lt;82,IF(B786&gt;60,60,B786),B786)</f>
        <v>33</v>
      </c>
      <c r="D786" s="27" t="n">
        <f aca="false">IF((TOT!BU788+TOT!BV788)&lt;41,IF(C786&gt;53,53,C786),C786)</f>
        <v>33</v>
      </c>
      <c r="E786" s="28"/>
    </row>
    <row r="787" customFormat="false" ht="13" hidden="false" customHeight="true" outlineLevel="0" collapsed="false">
      <c r="A787" s="17" t="s">
        <v>3579</v>
      </c>
      <c r="B787" s="27" t="n">
        <f aca="false">VLOOKUP(TOT!BW789,'FO - FACEOFFS %'!$A$3:$B$69,2)</f>
        <v>33</v>
      </c>
      <c r="C787" s="27" t="n">
        <f aca="false">IF((TOT!BU789+TOT!BV789)&lt;82,IF(B787&gt;60,60,B787),B787)</f>
        <v>33</v>
      </c>
      <c r="D787" s="27" t="n">
        <f aca="false">IF((TOT!BU789+TOT!BV789)&lt;41,IF(C787&gt;53,53,C787),C787)</f>
        <v>33</v>
      </c>
      <c r="E787" s="28"/>
    </row>
    <row r="788" customFormat="false" ht="13" hidden="false" customHeight="true" outlineLevel="0" collapsed="false">
      <c r="A788" s="17" t="s">
        <v>3583</v>
      </c>
      <c r="B788" s="27" t="n">
        <f aca="false">VLOOKUP(TOT!BW790,'FO - FACEOFFS %'!$A$3:$B$69,2)</f>
        <v>62</v>
      </c>
      <c r="C788" s="27" t="n">
        <f aca="false">IF((TOT!BU790+TOT!BV790)&lt;82,IF(B788&gt;60,60,B788),B788)</f>
        <v>62</v>
      </c>
      <c r="D788" s="27" t="n">
        <f aca="false">IF((TOT!BU790+TOT!BV790)&lt;41,IF(C788&gt;53,53,C788),C788)</f>
        <v>62</v>
      </c>
      <c r="E788" s="28"/>
    </row>
    <row r="789" customFormat="false" ht="13" hidden="false" customHeight="true" outlineLevel="0" collapsed="false">
      <c r="A789" s="17" t="s">
        <v>3587</v>
      </c>
      <c r="B789" s="27" t="n">
        <f aca="false">VLOOKUP(TOT!BW791,'FO - FACEOFFS %'!$A$3:$B$69,2)</f>
        <v>33</v>
      </c>
      <c r="C789" s="27" t="n">
        <f aca="false">IF((TOT!BU791+TOT!BV791)&lt;82,IF(B789&gt;60,60,B789),B789)</f>
        <v>33</v>
      </c>
      <c r="D789" s="27" t="n">
        <f aca="false">IF((TOT!BU791+TOT!BV791)&lt;41,IF(C789&gt;53,53,C789),C789)</f>
        <v>33</v>
      </c>
      <c r="E789" s="28"/>
    </row>
    <row r="790" customFormat="false" ht="13" hidden="false" customHeight="true" outlineLevel="0" collapsed="false">
      <c r="A790" s="17" t="s">
        <v>3591</v>
      </c>
      <c r="B790" s="27" t="n">
        <f aca="false">VLOOKUP(TOT!BW792,'FO - FACEOFFS %'!$A$3:$B$69,2)</f>
        <v>48</v>
      </c>
      <c r="C790" s="27" t="n">
        <f aca="false">IF((TOT!BU792+TOT!BV792)&lt;82,IF(B790&gt;60,60,B790),B790)</f>
        <v>48</v>
      </c>
      <c r="D790" s="27" t="n">
        <f aca="false">IF((TOT!BU792+TOT!BV792)&lt;41,IF(C790&gt;53,53,C790),C790)</f>
        <v>48</v>
      </c>
      <c r="E790" s="28"/>
    </row>
    <row r="791" customFormat="false" ht="13" hidden="false" customHeight="true" outlineLevel="0" collapsed="false">
      <c r="A791" s="17" t="s">
        <v>3595</v>
      </c>
      <c r="B791" s="27" t="n">
        <f aca="false">VLOOKUP(TOT!BW793,'FO - FACEOFFS %'!$A$3:$B$69,2)</f>
        <v>33</v>
      </c>
      <c r="C791" s="27" t="n">
        <f aca="false">IF((TOT!BU793+TOT!BV793)&lt;82,IF(B791&gt;60,60,B791),B791)</f>
        <v>33</v>
      </c>
      <c r="D791" s="27" t="n">
        <f aca="false">IF((TOT!BU793+TOT!BV793)&lt;41,IF(C791&gt;53,53,C791),C791)</f>
        <v>33</v>
      </c>
      <c r="E791" s="28"/>
    </row>
    <row r="792" customFormat="false" ht="13" hidden="false" customHeight="true" outlineLevel="0" collapsed="false">
      <c r="A792" s="17" t="s">
        <v>3599</v>
      </c>
      <c r="B792" s="27" t="n">
        <f aca="false">VLOOKUP(TOT!BW794,'FO - FACEOFFS %'!$A$3:$B$69,2)</f>
        <v>56</v>
      </c>
      <c r="C792" s="27" t="n">
        <f aca="false">IF((TOT!BU794+TOT!BV794)&lt;82,IF(B792&gt;60,60,B792),B792)</f>
        <v>56</v>
      </c>
      <c r="D792" s="27" t="n">
        <f aca="false">IF((TOT!BU794+TOT!BV794)&lt;41,IF(C792&gt;53,53,C792),C792)</f>
        <v>56</v>
      </c>
      <c r="E792" s="28"/>
    </row>
    <row r="793" customFormat="false" ht="13" hidden="false" customHeight="true" outlineLevel="0" collapsed="false">
      <c r="A793" s="17" t="s">
        <v>3602</v>
      </c>
      <c r="B793" s="27" t="n">
        <f aca="false">VLOOKUP(TOT!BW795,'FO - FACEOFFS %'!$A$3:$B$69,2)</f>
        <v>67</v>
      </c>
      <c r="C793" s="27" t="n">
        <f aca="false">IF((TOT!BU795+TOT!BV795)&lt;82,IF(B793&gt;60,60,B793),B793)</f>
        <v>60</v>
      </c>
      <c r="D793" s="27" t="n">
        <f aca="false">IF((TOT!BU795+TOT!BV795)&lt;41,IF(C793&gt;53,53,C793),C793)</f>
        <v>60</v>
      </c>
      <c r="E793" s="28"/>
    </row>
    <row r="794" customFormat="false" ht="13" hidden="false" customHeight="true" outlineLevel="0" collapsed="false">
      <c r="A794" s="17" t="s">
        <v>3605</v>
      </c>
      <c r="B794" s="27" t="n">
        <f aca="false">VLOOKUP(TOT!BW796,'FO - FACEOFFS %'!$A$3:$B$69,2)</f>
        <v>33</v>
      </c>
      <c r="C794" s="27" t="n">
        <f aca="false">IF((TOT!BU796+TOT!BV796)&lt;82,IF(B794&gt;60,60,B794),B794)</f>
        <v>33</v>
      </c>
      <c r="D794" s="27" t="n">
        <f aca="false">IF((TOT!BU796+TOT!BV796)&lt;41,IF(C794&gt;53,53,C794),C794)</f>
        <v>33</v>
      </c>
      <c r="E794" s="28"/>
    </row>
    <row r="795" customFormat="false" ht="13" hidden="false" customHeight="true" outlineLevel="0" collapsed="false">
      <c r="A795" s="17" t="s">
        <v>3610</v>
      </c>
      <c r="B795" s="27" t="n">
        <f aca="false">VLOOKUP(TOT!BW797,'FO - FACEOFFS %'!$A$3:$B$69,2)</f>
        <v>33</v>
      </c>
      <c r="C795" s="27" t="n">
        <f aca="false">IF((TOT!BU797+TOT!BV797)&lt;82,IF(B795&gt;60,60,B795),B795)</f>
        <v>33</v>
      </c>
      <c r="D795" s="27" t="n">
        <f aca="false">IF((TOT!BU797+TOT!BV797)&lt;41,IF(C795&gt;53,53,C795),C795)</f>
        <v>33</v>
      </c>
      <c r="E795" s="28"/>
    </row>
    <row r="796" customFormat="false" ht="13" hidden="false" customHeight="true" outlineLevel="0" collapsed="false">
      <c r="A796" s="17" t="s">
        <v>3613</v>
      </c>
      <c r="B796" s="27" t="n">
        <f aca="false">VLOOKUP(TOT!BW798,'FO - FACEOFFS %'!$A$3:$B$69,2)</f>
        <v>65</v>
      </c>
      <c r="C796" s="27" t="n">
        <f aca="false">IF((TOT!BU798+TOT!BV798)&lt;82,IF(B796&gt;60,60,B796),B796)</f>
        <v>65</v>
      </c>
      <c r="D796" s="27" t="n">
        <f aca="false">IF((TOT!BU798+TOT!BV798)&lt;41,IF(C796&gt;53,53,C796),C796)</f>
        <v>65</v>
      </c>
      <c r="E796" s="28"/>
    </row>
    <row r="797" customFormat="false" ht="13" hidden="false" customHeight="true" outlineLevel="0" collapsed="false">
      <c r="A797" s="17" t="s">
        <v>3617</v>
      </c>
      <c r="B797" s="27" t="n">
        <f aca="false">VLOOKUP(TOT!BW799,'FO - FACEOFFS %'!$A$3:$B$69,2)</f>
        <v>99</v>
      </c>
      <c r="C797" s="27" t="n">
        <f aca="false">IF((TOT!BU799+TOT!BV799)&lt;82,IF(B797&gt;60,60,B797),B797)</f>
        <v>60</v>
      </c>
      <c r="D797" s="27" t="n">
        <f aca="false">IF((TOT!BU799+TOT!BV799)&lt;41,IF(C797&gt;53,53,C797),C797)</f>
        <v>53</v>
      </c>
      <c r="E797" s="28"/>
    </row>
    <row r="798" customFormat="false" ht="13" hidden="false" customHeight="true" outlineLevel="0" collapsed="false">
      <c r="A798" s="17" t="s">
        <v>3620</v>
      </c>
      <c r="B798" s="27" t="n">
        <f aca="false">VLOOKUP(TOT!BW800,'FO - FACEOFFS %'!$A$3:$B$69,2)</f>
        <v>33</v>
      </c>
      <c r="C798" s="27" t="n">
        <f aca="false">IF((TOT!BU800+TOT!BV800)&lt;82,IF(B798&gt;60,60,B798),B798)</f>
        <v>33</v>
      </c>
      <c r="D798" s="27" t="n">
        <f aca="false">IF((TOT!BU800+TOT!BV800)&lt;41,IF(C798&gt;53,53,C798),C798)</f>
        <v>33</v>
      </c>
      <c r="E798" s="28"/>
    </row>
    <row r="799" customFormat="false" ht="13" hidden="false" customHeight="true" outlineLevel="0" collapsed="false">
      <c r="A799" s="17" t="s">
        <v>3625</v>
      </c>
      <c r="B799" s="27" t="n">
        <f aca="false">VLOOKUP(TOT!BW801,'FO - FACEOFFS %'!$A$3:$B$69,2)</f>
        <v>33</v>
      </c>
      <c r="C799" s="27" t="n">
        <f aca="false">IF((TOT!BU801+TOT!BV801)&lt;82,IF(B799&gt;60,60,B799),B799)</f>
        <v>33</v>
      </c>
      <c r="D799" s="27" t="n">
        <f aca="false">IF((TOT!BU801+TOT!BV801)&lt;41,IF(C799&gt;53,53,C799),C799)</f>
        <v>33</v>
      </c>
      <c r="E799" s="28"/>
    </row>
    <row r="800" customFormat="false" ht="13" hidden="false" customHeight="true" outlineLevel="0" collapsed="false">
      <c r="A800" s="17" t="s">
        <v>3629</v>
      </c>
      <c r="B800" s="27" t="n">
        <f aca="false">VLOOKUP(TOT!BW802,'FO - FACEOFFS %'!$A$3:$B$69,2)</f>
        <v>33</v>
      </c>
      <c r="C800" s="27" t="n">
        <f aca="false">IF((TOT!BU802+TOT!BV802)&lt;82,IF(B800&gt;60,60,B800),B800)</f>
        <v>33</v>
      </c>
      <c r="D800" s="27" t="n">
        <f aca="false">IF((TOT!BU802+TOT!BV802)&lt;41,IF(C800&gt;53,53,C800),C800)</f>
        <v>33</v>
      </c>
      <c r="E800" s="28"/>
    </row>
    <row r="801" customFormat="false" ht="13" hidden="false" customHeight="true" outlineLevel="0" collapsed="false">
      <c r="A801" s="17" t="s">
        <v>3633</v>
      </c>
      <c r="B801" s="27" t="n">
        <f aca="false">VLOOKUP(TOT!BW803,'FO - FACEOFFS %'!$A$3:$B$69,2)</f>
        <v>33</v>
      </c>
      <c r="C801" s="27" t="n">
        <f aca="false">IF((TOT!BU803+TOT!BV803)&lt;82,IF(B801&gt;60,60,B801),B801)</f>
        <v>33</v>
      </c>
      <c r="D801" s="27" t="n">
        <f aca="false">IF((TOT!BU803+TOT!BV803)&lt;41,IF(C801&gt;53,53,C801),C801)</f>
        <v>33</v>
      </c>
      <c r="E801" s="28"/>
    </row>
    <row r="802" customFormat="false" ht="13" hidden="false" customHeight="true" outlineLevel="0" collapsed="false">
      <c r="A802" s="17" t="s">
        <v>3637</v>
      </c>
      <c r="B802" s="27" t="n">
        <f aca="false">VLOOKUP(TOT!BW804,'FO - FACEOFFS %'!$A$3:$B$69,2)</f>
        <v>33</v>
      </c>
      <c r="C802" s="27" t="n">
        <f aca="false">IF((TOT!BU804+TOT!BV804)&lt;82,IF(B802&gt;60,60,B802),B802)</f>
        <v>33</v>
      </c>
      <c r="D802" s="27" t="n">
        <f aca="false">IF((TOT!BU804+TOT!BV804)&lt;41,IF(C802&gt;53,53,C802),C802)</f>
        <v>33</v>
      </c>
      <c r="E802" s="28"/>
    </row>
    <row r="803" customFormat="false" ht="13" hidden="false" customHeight="true" outlineLevel="0" collapsed="false">
      <c r="A803" s="17" t="s">
        <v>3642</v>
      </c>
      <c r="B803" s="27" t="n">
        <f aca="false">VLOOKUP(TOT!BW805,'FO - FACEOFFS %'!$A$3:$B$69,2)</f>
        <v>55</v>
      </c>
      <c r="C803" s="27" t="n">
        <f aca="false">IF((TOT!BU805+TOT!BV805)&lt;82,IF(B803&gt;60,60,B803),B803)</f>
        <v>55</v>
      </c>
      <c r="D803" s="27" t="n">
        <f aca="false">IF((TOT!BU805+TOT!BV805)&lt;41,IF(C803&gt;53,53,C803),C803)</f>
        <v>55</v>
      </c>
      <c r="E803" s="28"/>
    </row>
    <row r="804" customFormat="false" ht="13" hidden="false" customHeight="true" outlineLevel="0" collapsed="false">
      <c r="A804" s="17" t="s">
        <v>3646</v>
      </c>
      <c r="B804" s="27" t="n">
        <f aca="false">VLOOKUP(TOT!BW806,'FO - FACEOFFS %'!$A$3:$B$69,2)</f>
        <v>65</v>
      </c>
      <c r="C804" s="27" t="n">
        <f aca="false">IF((TOT!BU806+TOT!BV806)&lt;82,IF(B804&gt;60,60,B804),B804)</f>
        <v>65</v>
      </c>
      <c r="D804" s="27" t="n">
        <f aca="false">IF((TOT!BU806+TOT!BV806)&lt;41,IF(C804&gt;53,53,C804),C804)</f>
        <v>65</v>
      </c>
      <c r="E804" s="28"/>
    </row>
    <row r="805" customFormat="false" ht="13" hidden="false" customHeight="true" outlineLevel="0" collapsed="false">
      <c r="A805" s="17" t="s">
        <v>3651</v>
      </c>
      <c r="B805" s="27" t="n">
        <f aca="false">VLOOKUP(TOT!BW807,'FO - FACEOFFS %'!$A$3:$B$69,2)</f>
        <v>62</v>
      </c>
      <c r="C805" s="27" t="n">
        <f aca="false">IF((TOT!BU807+TOT!BV807)&lt;82,IF(B805&gt;60,60,B805),B805)</f>
        <v>60</v>
      </c>
      <c r="D805" s="27" t="n">
        <f aca="false">IF((TOT!BU807+TOT!BV807)&lt;41,IF(C805&gt;53,53,C805),C805)</f>
        <v>60</v>
      </c>
      <c r="E805" s="28"/>
    </row>
    <row r="806" customFormat="false" ht="13" hidden="false" customHeight="true" outlineLevel="0" collapsed="false">
      <c r="A806" s="17" t="s">
        <v>3657</v>
      </c>
      <c r="B806" s="27" t="n">
        <f aca="false">VLOOKUP(TOT!BW808,'FO - FACEOFFS %'!$A$3:$B$69,2)</f>
        <v>33</v>
      </c>
      <c r="C806" s="27" t="n">
        <f aca="false">IF((TOT!BU808+TOT!BV808)&lt;82,IF(B806&gt;60,60,B806),B806)</f>
        <v>33</v>
      </c>
      <c r="D806" s="27" t="n">
        <f aca="false">IF((TOT!BU808+TOT!BV808)&lt;41,IF(C806&gt;53,53,C806),C806)</f>
        <v>33</v>
      </c>
      <c r="E806" s="28"/>
    </row>
    <row r="807" customFormat="false" ht="13" hidden="false" customHeight="true" outlineLevel="0" collapsed="false">
      <c r="A807" s="17" t="s">
        <v>3661</v>
      </c>
      <c r="B807" s="27" t="n">
        <f aca="false">VLOOKUP(TOT!BW809,'FO - FACEOFFS %'!$A$3:$B$69,2)</f>
        <v>33</v>
      </c>
      <c r="C807" s="27" t="n">
        <f aca="false">IF((TOT!BU809+TOT!BV809)&lt;82,IF(B807&gt;60,60,B807),B807)</f>
        <v>33</v>
      </c>
      <c r="D807" s="27" t="n">
        <f aca="false">IF((TOT!BU809+TOT!BV809)&lt;41,IF(C807&gt;53,53,C807),C807)</f>
        <v>33</v>
      </c>
      <c r="E807" s="28"/>
    </row>
    <row r="808" customFormat="false" ht="13" hidden="false" customHeight="true" outlineLevel="0" collapsed="false">
      <c r="A808" s="17" t="s">
        <v>3665</v>
      </c>
      <c r="B808" s="27" t="n">
        <f aca="false">VLOOKUP(TOT!BW810,'FO - FACEOFFS %'!$A$3:$B$69,2)</f>
        <v>33</v>
      </c>
      <c r="C808" s="27" t="n">
        <f aca="false">IF((TOT!BU810+TOT!BV810)&lt;82,IF(B808&gt;60,60,B808),B808)</f>
        <v>33</v>
      </c>
      <c r="D808" s="27" t="n">
        <f aca="false">IF((TOT!BU810+TOT!BV810)&lt;41,IF(C808&gt;53,53,C808),C808)</f>
        <v>33</v>
      </c>
      <c r="E808" s="28"/>
    </row>
    <row r="809" customFormat="false" ht="13" hidden="false" customHeight="true" outlineLevel="0" collapsed="false">
      <c r="A809" s="17" t="s">
        <v>3668</v>
      </c>
      <c r="B809" s="27" t="n">
        <f aca="false">VLOOKUP(TOT!BW811,'FO - FACEOFFS %'!$A$3:$B$69,2)</f>
        <v>57</v>
      </c>
      <c r="C809" s="27" t="n">
        <f aca="false">IF((TOT!BU811+TOT!BV811)&lt;82,IF(B809&gt;60,60,B809),B809)</f>
        <v>57</v>
      </c>
      <c r="D809" s="27" t="n">
        <f aca="false">IF((TOT!BU811+TOT!BV811)&lt;41,IF(C809&gt;53,53,C809),C809)</f>
        <v>57</v>
      </c>
      <c r="E809" s="28"/>
    </row>
    <row r="810" customFormat="false" ht="13" hidden="false" customHeight="true" outlineLevel="0" collapsed="false">
      <c r="A810" s="17" t="s">
        <v>3671</v>
      </c>
      <c r="B810" s="27" t="n">
        <f aca="false">VLOOKUP(TOT!BW812,'FO - FACEOFFS %'!$A$3:$B$69,2)</f>
        <v>73</v>
      </c>
      <c r="C810" s="27" t="n">
        <f aca="false">IF((TOT!BU812+TOT!BV812)&lt;82,IF(B810&gt;60,60,B810),B810)</f>
        <v>73</v>
      </c>
      <c r="D810" s="27" t="n">
        <f aca="false">IF((TOT!BU812+TOT!BV812)&lt;41,IF(C810&gt;53,53,C810),C810)</f>
        <v>73</v>
      </c>
      <c r="E810" s="28"/>
    </row>
    <row r="811" customFormat="false" ht="13" hidden="false" customHeight="true" outlineLevel="0" collapsed="false">
      <c r="A811" s="17" t="s">
        <v>3675</v>
      </c>
      <c r="B811" s="27" t="n">
        <f aca="false">VLOOKUP(TOT!BW813,'FO - FACEOFFS %'!$A$3:$B$69,2)</f>
        <v>33</v>
      </c>
      <c r="C811" s="27" t="n">
        <f aca="false">IF((TOT!BU813+TOT!BV813)&lt;82,IF(B811&gt;60,60,B811),B811)</f>
        <v>33</v>
      </c>
      <c r="D811" s="27" t="n">
        <f aca="false">IF((TOT!BU813+TOT!BV813)&lt;41,IF(C811&gt;53,53,C811),C811)</f>
        <v>33</v>
      </c>
      <c r="E811" s="28"/>
    </row>
    <row r="812" customFormat="false" ht="13" hidden="false" customHeight="true" outlineLevel="0" collapsed="false">
      <c r="A812" s="17" t="s">
        <v>3678</v>
      </c>
      <c r="B812" s="27" t="n">
        <f aca="false">VLOOKUP(TOT!BW814,'FO - FACEOFFS %'!$A$3:$B$69,2)</f>
        <v>33</v>
      </c>
      <c r="C812" s="27" t="n">
        <f aca="false">IF((TOT!BU814+TOT!BV814)&lt;82,IF(B812&gt;60,60,B812),B812)</f>
        <v>33</v>
      </c>
      <c r="D812" s="27" t="n">
        <f aca="false">IF((TOT!BU814+TOT!BV814)&lt;41,IF(C812&gt;53,53,C812),C812)</f>
        <v>33</v>
      </c>
      <c r="E812" s="28"/>
    </row>
    <row r="813" customFormat="false" ht="13" hidden="false" customHeight="true" outlineLevel="0" collapsed="false">
      <c r="A813" s="17" t="s">
        <v>3681</v>
      </c>
      <c r="B813" s="27" t="n">
        <f aca="false">VLOOKUP(TOT!BW815,'FO - FACEOFFS %'!$A$3:$B$69,2)</f>
        <v>85</v>
      </c>
      <c r="C813" s="27" t="n">
        <f aca="false">IF((TOT!BU815+TOT!BV815)&lt;82,IF(B813&gt;60,60,B813),B813)</f>
        <v>60</v>
      </c>
      <c r="D813" s="27" t="n">
        <f aca="false">IF((TOT!BU815+TOT!BV815)&lt;41,IF(C813&gt;53,53,C813),C813)</f>
        <v>60</v>
      </c>
      <c r="E813" s="28"/>
    </row>
    <row r="814" customFormat="false" ht="13" hidden="false" customHeight="true" outlineLevel="0" collapsed="false">
      <c r="A814" s="17" t="s">
        <v>3684</v>
      </c>
      <c r="B814" s="27" t="n">
        <f aca="false">VLOOKUP(TOT!BW816,'FO - FACEOFFS %'!$A$3:$B$69,2)</f>
        <v>83</v>
      </c>
      <c r="C814" s="27" t="n">
        <f aca="false">IF((TOT!BU816+TOT!BV816)&lt;82,IF(B814&gt;60,60,B814),B814)</f>
        <v>83</v>
      </c>
      <c r="D814" s="27" t="n">
        <f aca="false">IF((TOT!BU816+TOT!BV816)&lt;41,IF(C814&gt;53,53,C814),C814)</f>
        <v>83</v>
      </c>
      <c r="E814" s="28"/>
    </row>
    <row r="815" customFormat="false" ht="13" hidden="false" customHeight="true" outlineLevel="0" collapsed="false">
      <c r="A815" s="17" t="s">
        <v>3689</v>
      </c>
      <c r="B815" s="27" t="n">
        <f aca="false">VLOOKUP(TOT!BW817,'FO - FACEOFFS %'!$A$3:$B$69,2)</f>
        <v>33</v>
      </c>
      <c r="C815" s="27" t="n">
        <f aca="false">IF((TOT!BU817+TOT!BV817)&lt;82,IF(B815&gt;60,60,B815),B815)</f>
        <v>33</v>
      </c>
      <c r="D815" s="27" t="n">
        <f aca="false">IF((TOT!BU817+TOT!BV817)&lt;41,IF(C815&gt;53,53,C815),C815)</f>
        <v>33</v>
      </c>
      <c r="E815" s="28"/>
    </row>
    <row r="816" customFormat="false" ht="13" hidden="false" customHeight="true" outlineLevel="0" collapsed="false">
      <c r="A816" s="17" t="s">
        <v>3694</v>
      </c>
      <c r="B816" s="27" t="n">
        <f aca="false">VLOOKUP(TOT!BW818,'FO - FACEOFFS %'!$A$3:$B$69,2)</f>
        <v>57</v>
      </c>
      <c r="C816" s="27" t="n">
        <f aca="false">IF((TOT!BU818+TOT!BV818)&lt;82,IF(B816&gt;60,60,B816),B816)</f>
        <v>57</v>
      </c>
      <c r="D816" s="27" t="n">
        <f aca="false">IF((TOT!BU818+TOT!BV818)&lt;41,IF(C816&gt;53,53,C816),C816)</f>
        <v>57</v>
      </c>
      <c r="E816" s="28"/>
    </row>
    <row r="817" customFormat="false" ht="13" hidden="false" customHeight="true" outlineLevel="0" collapsed="false">
      <c r="A817" s="17" t="s">
        <v>3699</v>
      </c>
      <c r="B817" s="27" t="n">
        <f aca="false">VLOOKUP(TOT!BW819,'FO - FACEOFFS %'!$A$3:$B$69,2)</f>
        <v>33</v>
      </c>
      <c r="C817" s="27" t="n">
        <f aca="false">IF((TOT!BU819+TOT!BV819)&lt;82,IF(B817&gt;60,60,B817),B817)</f>
        <v>33</v>
      </c>
      <c r="D817" s="27" t="n">
        <f aca="false">IF((TOT!BU819+TOT!BV819)&lt;41,IF(C817&gt;53,53,C817),C817)</f>
        <v>33</v>
      </c>
      <c r="E817" s="28"/>
    </row>
    <row r="818" customFormat="false" ht="13" hidden="false" customHeight="true" outlineLevel="0" collapsed="false">
      <c r="A818" s="17" t="s">
        <v>3703</v>
      </c>
      <c r="B818" s="27" t="n">
        <f aca="false">VLOOKUP(TOT!BW820,'FO - FACEOFFS %'!$A$3:$B$69,2)</f>
        <v>69</v>
      </c>
      <c r="C818" s="27" t="n">
        <f aca="false">IF((TOT!BU820+TOT!BV820)&lt;82,IF(B818&gt;60,60,B818),B818)</f>
        <v>69</v>
      </c>
      <c r="D818" s="27" t="n">
        <f aca="false">IF((TOT!BU820+TOT!BV820)&lt;41,IF(C818&gt;53,53,C818),C818)</f>
        <v>69</v>
      </c>
      <c r="E818" s="28"/>
    </row>
    <row r="819" customFormat="false" ht="13" hidden="false" customHeight="true" outlineLevel="0" collapsed="false">
      <c r="A819" s="17" t="s">
        <v>3708</v>
      </c>
      <c r="B819" s="27" t="n">
        <f aca="false">VLOOKUP(TOT!BW821,'FO - FACEOFFS %'!$A$3:$B$69,2)</f>
        <v>70</v>
      </c>
      <c r="C819" s="27" t="n">
        <f aca="false">IF((TOT!BU821+TOT!BV821)&lt;82,IF(B819&gt;60,60,B819),B819)</f>
        <v>60</v>
      </c>
      <c r="D819" s="27" t="n">
        <f aca="false">IF((TOT!BU821+TOT!BV821)&lt;41,IF(C819&gt;53,53,C819),C819)</f>
        <v>53</v>
      </c>
      <c r="E819" s="28"/>
    </row>
    <row r="820" customFormat="false" ht="13" hidden="false" customHeight="true" outlineLevel="0" collapsed="false">
      <c r="A820" s="17" t="s">
        <v>3712</v>
      </c>
      <c r="B820" s="27" t="n">
        <f aca="false">VLOOKUP(TOT!BW822,'FO - FACEOFFS %'!$A$3:$B$69,2)</f>
        <v>33</v>
      </c>
      <c r="C820" s="27" t="n">
        <f aca="false">IF((TOT!BU822+TOT!BV822)&lt;82,IF(B820&gt;60,60,B820),B820)</f>
        <v>33</v>
      </c>
      <c r="D820" s="27" t="n">
        <f aca="false">IF((TOT!BU822+TOT!BV822)&lt;41,IF(C820&gt;53,53,C820),C820)</f>
        <v>33</v>
      </c>
      <c r="E820" s="28"/>
    </row>
    <row r="821" customFormat="false" ht="13" hidden="false" customHeight="true" outlineLevel="0" collapsed="false">
      <c r="A821" s="17" t="s">
        <v>3716</v>
      </c>
      <c r="B821" s="27" t="n">
        <f aca="false">VLOOKUP(TOT!BW823,'FO - FACEOFFS %'!$A$3:$B$69,2)</f>
        <v>33</v>
      </c>
      <c r="C821" s="27" t="n">
        <f aca="false">IF((TOT!BU823+TOT!BV823)&lt;82,IF(B821&gt;60,60,B821),B821)</f>
        <v>33</v>
      </c>
      <c r="D821" s="27" t="n">
        <f aca="false">IF((TOT!BU823+TOT!BV823)&lt;41,IF(C821&gt;53,53,C821),C821)</f>
        <v>33</v>
      </c>
      <c r="E821" s="28"/>
    </row>
    <row r="822" customFormat="false" ht="13" hidden="false" customHeight="true" outlineLevel="0" collapsed="false">
      <c r="A822" s="17" t="s">
        <v>3719</v>
      </c>
      <c r="B822" s="27" t="n">
        <f aca="false">VLOOKUP(TOT!BW824,'FO - FACEOFFS %'!$A$3:$B$69,2)</f>
        <v>33</v>
      </c>
      <c r="C822" s="27" t="n">
        <f aca="false">IF((TOT!BU824+TOT!BV824)&lt;82,IF(B822&gt;60,60,B822),B822)</f>
        <v>33</v>
      </c>
      <c r="D822" s="27" t="n">
        <f aca="false">IF((TOT!BU824+TOT!BV824)&lt;41,IF(C822&gt;53,53,C822),C822)</f>
        <v>33</v>
      </c>
      <c r="E822" s="28"/>
    </row>
    <row r="823" customFormat="false" ht="13" hidden="false" customHeight="true" outlineLevel="0" collapsed="false">
      <c r="A823" s="17" t="s">
        <v>3723</v>
      </c>
      <c r="B823" s="27" t="n">
        <f aca="false">VLOOKUP(TOT!BW825,'FO - FACEOFFS %'!$A$3:$B$69,2)</f>
        <v>33</v>
      </c>
      <c r="C823" s="27" t="n">
        <f aca="false">IF((TOT!BU825+TOT!BV825)&lt;82,IF(B823&gt;60,60,B823),B823)</f>
        <v>33</v>
      </c>
      <c r="D823" s="27" t="n">
        <f aca="false">IF((TOT!BU825+TOT!BV825)&lt;41,IF(C823&gt;53,53,C823),C823)</f>
        <v>33</v>
      </c>
      <c r="E823" s="28"/>
    </row>
    <row r="824" customFormat="false" ht="13" hidden="false" customHeight="true" outlineLevel="0" collapsed="false">
      <c r="A824" s="17" t="s">
        <v>3726</v>
      </c>
      <c r="B824" s="27" t="n">
        <f aca="false">VLOOKUP(TOT!BW826,'FO - FACEOFFS %'!$A$3:$B$69,2)</f>
        <v>74</v>
      </c>
      <c r="C824" s="27" t="n">
        <f aca="false">IF((TOT!BU826+TOT!BV826)&lt;82,IF(B824&gt;60,60,B824),B824)</f>
        <v>74</v>
      </c>
      <c r="D824" s="27" t="n">
        <f aca="false">IF((TOT!BU826+TOT!BV826)&lt;41,IF(C824&gt;53,53,C824),C824)</f>
        <v>74</v>
      </c>
      <c r="E824" s="28"/>
    </row>
    <row r="825" customFormat="false" ht="13" hidden="false" customHeight="true" outlineLevel="0" collapsed="false">
      <c r="A825" s="17" t="s">
        <v>3729</v>
      </c>
      <c r="B825" s="27" t="n">
        <f aca="false">VLOOKUP(TOT!BW827,'FO - FACEOFFS %'!$A$3:$B$69,2)</f>
        <v>33</v>
      </c>
      <c r="C825" s="27" t="n">
        <f aca="false">IF((TOT!BU827+TOT!BV827)&lt;82,IF(B825&gt;60,60,B825),B825)</f>
        <v>33</v>
      </c>
      <c r="D825" s="27" t="n">
        <f aca="false">IF((TOT!BU827+TOT!BV827)&lt;41,IF(C825&gt;53,53,C825),C825)</f>
        <v>33</v>
      </c>
      <c r="E825" s="28"/>
    </row>
    <row r="826" customFormat="false" ht="13" hidden="false" customHeight="true" outlineLevel="0" collapsed="false">
      <c r="A826" s="17" t="s">
        <v>3732</v>
      </c>
      <c r="B826" s="27" t="n">
        <f aca="false">VLOOKUP(TOT!BW828,'FO - FACEOFFS %'!$A$3:$B$69,2)</f>
        <v>33</v>
      </c>
      <c r="C826" s="27" t="n">
        <f aca="false">IF((TOT!BU828+TOT!BV828)&lt;82,IF(B826&gt;60,60,B826),B826)</f>
        <v>33</v>
      </c>
      <c r="D826" s="27" t="n">
        <f aca="false">IF((TOT!BU828+TOT!BV828)&lt;41,IF(C826&gt;53,53,C826),C826)</f>
        <v>33</v>
      </c>
      <c r="E826" s="28"/>
    </row>
    <row r="827" customFormat="false" ht="13" hidden="false" customHeight="true" outlineLevel="0" collapsed="false">
      <c r="A827" s="17" t="s">
        <v>3736</v>
      </c>
      <c r="B827" s="27" t="n">
        <f aca="false">VLOOKUP(TOT!BW829,'FO - FACEOFFS %'!$A$3:$B$69,2)</f>
        <v>48</v>
      </c>
      <c r="C827" s="27" t="n">
        <f aca="false">IF((TOT!BU829+TOT!BV829)&lt;82,IF(B827&gt;60,60,B827),B827)</f>
        <v>48</v>
      </c>
      <c r="D827" s="27" t="n">
        <f aca="false">IF((TOT!BU829+TOT!BV829)&lt;41,IF(C827&gt;53,53,C827),C827)</f>
        <v>48</v>
      </c>
      <c r="E827" s="28"/>
    </row>
    <row r="828" customFormat="false" ht="13" hidden="false" customHeight="true" outlineLevel="0" collapsed="false">
      <c r="A828" s="17" t="s">
        <v>3740</v>
      </c>
      <c r="B828" s="27" t="n">
        <f aca="false">VLOOKUP(TOT!BW830,'FO - FACEOFFS %'!$A$3:$B$69,2)</f>
        <v>33</v>
      </c>
      <c r="C828" s="27" t="n">
        <f aca="false">IF((TOT!BU830+TOT!BV830)&lt;82,IF(B828&gt;60,60,B828),B828)</f>
        <v>33</v>
      </c>
      <c r="D828" s="27" t="n">
        <f aca="false">IF((TOT!BU830+TOT!BV830)&lt;41,IF(C828&gt;53,53,C828),C828)</f>
        <v>33</v>
      </c>
      <c r="E828" s="28"/>
    </row>
    <row r="829" customFormat="false" ht="13" hidden="false" customHeight="true" outlineLevel="0" collapsed="false">
      <c r="A829" s="17" t="s">
        <v>3742</v>
      </c>
      <c r="B829" s="27" t="n">
        <f aca="false">VLOOKUP(TOT!BW831,'FO - FACEOFFS %'!$A$3:$B$69,2)</f>
        <v>33</v>
      </c>
      <c r="C829" s="27" t="n">
        <f aca="false">IF((TOT!BU831+TOT!BV831)&lt;82,IF(B829&gt;60,60,B829),B829)</f>
        <v>33</v>
      </c>
      <c r="D829" s="27" t="n">
        <f aca="false">IF((TOT!BU831+TOT!BV831)&lt;41,IF(C829&gt;53,53,C829),C829)</f>
        <v>33</v>
      </c>
      <c r="E829" s="28"/>
    </row>
    <row r="830" customFormat="false" ht="13" hidden="false" customHeight="true" outlineLevel="0" collapsed="false">
      <c r="A830" s="17" t="s">
        <v>3744</v>
      </c>
      <c r="B830" s="27" t="n">
        <f aca="false">VLOOKUP(TOT!BW832,'FO - FACEOFFS %'!$A$3:$B$69,2)</f>
        <v>57</v>
      </c>
      <c r="C830" s="27" t="n">
        <f aca="false">IF((TOT!BU832+TOT!BV832)&lt;82,IF(B830&gt;60,60,B830),B830)</f>
        <v>57</v>
      </c>
      <c r="D830" s="27" t="n">
        <f aca="false">IF((TOT!BU832+TOT!BV832)&lt;41,IF(C830&gt;53,53,C830),C830)</f>
        <v>57</v>
      </c>
      <c r="E830" s="28"/>
    </row>
    <row r="831" customFormat="false" ht="13" hidden="false" customHeight="true" outlineLevel="0" collapsed="false">
      <c r="A831" s="17" t="s">
        <v>3748</v>
      </c>
      <c r="B831" s="27" t="n">
        <f aca="false">VLOOKUP(TOT!BW833,'FO - FACEOFFS %'!$A$3:$B$69,2)</f>
        <v>33</v>
      </c>
      <c r="C831" s="27" t="n">
        <f aca="false">IF((TOT!BU833+TOT!BV833)&lt;82,IF(B831&gt;60,60,B831),B831)</f>
        <v>33</v>
      </c>
      <c r="D831" s="27" t="n">
        <f aca="false">IF((TOT!BU833+TOT!BV833)&lt;41,IF(C831&gt;53,53,C831),C831)</f>
        <v>33</v>
      </c>
      <c r="E831" s="28"/>
    </row>
    <row r="832" customFormat="false" ht="13" hidden="false" customHeight="true" outlineLevel="0" collapsed="false">
      <c r="A832" s="17" t="s">
        <v>3751</v>
      </c>
      <c r="B832" s="27" t="n">
        <f aca="false">VLOOKUP(TOT!BW834,'FO - FACEOFFS %'!$A$3:$B$69,2)</f>
        <v>33</v>
      </c>
      <c r="C832" s="27" t="n">
        <f aca="false">IF((TOT!BU834+TOT!BV834)&lt;82,IF(B832&gt;60,60,B832),B832)</f>
        <v>33</v>
      </c>
      <c r="D832" s="27" t="n">
        <f aca="false">IF((TOT!BU834+TOT!BV834)&lt;41,IF(C832&gt;53,53,C832),C832)</f>
        <v>33</v>
      </c>
      <c r="E832" s="28"/>
    </row>
    <row r="833" customFormat="false" ht="13" hidden="false" customHeight="true" outlineLevel="0" collapsed="false">
      <c r="A833" s="17" t="s">
        <v>3756</v>
      </c>
      <c r="B833" s="27" t="n">
        <f aca="false">VLOOKUP(TOT!BW835,'FO - FACEOFFS %'!$A$3:$B$69,2)</f>
        <v>33</v>
      </c>
      <c r="C833" s="27" t="n">
        <f aca="false">IF((TOT!BU835+TOT!BV835)&lt;82,IF(B833&gt;60,60,B833),B833)</f>
        <v>33</v>
      </c>
      <c r="D833" s="27" t="n">
        <f aca="false">IF((TOT!BU835+TOT!BV835)&lt;41,IF(C833&gt;53,53,C833),C833)</f>
        <v>33</v>
      </c>
      <c r="E833" s="28"/>
    </row>
    <row r="834" customFormat="false" ht="13" hidden="false" customHeight="true" outlineLevel="0" collapsed="false">
      <c r="A834" s="17" t="s">
        <v>3760</v>
      </c>
      <c r="B834" s="27" t="n">
        <f aca="false">VLOOKUP(TOT!BW836,'FO - FACEOFFS %'!$A$3:$B$69,2)</f>
        <v>33</v>
      </c>
      <c r="C834" s="27" t="n">
        <f aca="false">IF((TOT!BU836+TOT!BV836)&lt;82,IF(B834&gt;60,60,B834),B834)</f>
        <v>33</v>
      </c>
      <c r="D834" s="27" t="n">
        <f aca="false">IF((TOT!BU836+TOT!BV836)&lt;41,IF(C834&gt;53,53,C834),C834)</f>
        <v>33</v>
      </c>
      <c r="E834" s="28"/>
    </row>
    <row r="835" customFormat="false" ht="13" hidden="false" customHeight="true" outlineLevel="0" collapsed="false">
      <c r="A835" s="17" t="s">
        <v>3764</v>
      </c>
      <c r="B835" s="27" t="n">
        <f aca="false">VLOOKUP(TOT!BW837,'FO - FACEOFFS %'!$A$3:$B$69,2)</f>
        <v>33</v>
      </c>
      <c r="C835" s="27" t="n">
        <f aca="false">IF((TOT!BU837+TOT!BV837)&lt;82,IF(B835&gt;60,60,B835),B835)</f>
        <v>33</v>
      </c>
      <c r="D835" s="27" t="n">
        <f aca="false">IF((TOT!BU837+TOT!BV837)&lt;41,IF(C835&gt;53,53,C835),C835)</f>
        <v>33</v>
      </c>
      <c r="E835" s="28"/>
    </row>
    <row r="836" customFormat="false" ht="13" hidden="false" customHeight="true" outlineLevel="0" collapsed="false">
      <c r="A836" s="17" t="s">
        <v>3768</v>
      </c>
      <c r="B836" s="27" t="n">
        <f aca="false">VLOOKUP(TOT!BW838,'FO - FACEOFFS %'!$A$3:$B$69,2)</f>
        <v>84</v>
      </c>
      <c r="C836" s="27" t="n">
        <f aca="false">IF((TOT!BU838+TOT!BV838)&lt;82,IF(B836&gt;60,60,B836),B836)</f>
        <v>84</v>
      </c>
      <c r="D836" s="27" t="n">
        <f aca="false">IF((TOT!BU838+TOT!BV838)&lt;41,IF(C836&gt;53,53,C836),C836)</f>
        <v>84</v>
      </c>
      <c r="E836" s="28"/>
    </row>
    <row r="837" customFormat="false" ht="13" hidden="false" customHeight="true" outlineLevel="0" collapsed="false">
      <c r="A837" s="17" t="s">
        <v>3771</v>
      </c>
      <c r="B837" s="27" t="n">
        <f aca="false">VLOOKUP(TOT!BW839,'FO - FACEOFFS %'!$A$3:$B$69,2)</f>
        <v>33</v>
      </c>
      <c r="C837" s="27" t="n">
        <f aca="false">IF((TOT!BU839+TOT!BV839)&lt;82,IF(B837&gt;60,60,B837),B837)</f>
        <v>33</v>
      </c>
      <c r="D837" s="27" t="n">
        <f aca="false">IF((TOT!BU839+TOT!BV839)&lt;41,IF(C837&gt;53,53,C837),C837)</f>
        <v>33</v>
      </c>
      <c r="E837" s="28"/>
    </row>
    <row r="838" customFormat="false" ht="13" hidden="false" customHeight="true" outlineLevel="0" collapsed="false">
      <c r="A838" s="17" t="s">
        <v>3774</v>
      </c>
      <c r="B838" s="27" t="n">
        <f aca="false">VLOOKUP(TOT!BW840,'FO - FACEOFFS %'!$A$3:$B$69,2)</f>
        <v>33</v>
      </c>
      <c r="C838" s="27" t="n">
        <f aca="false">IF((TOT!BU840+TOT!BV840)&lt;82,IF(B838&gt;60,60,B838),B838)</f>
        <v>33</v>
      </c>
      <c r="D838" s="27" t="n">
        <f aca="false">IF((TOT!BU840+TOT!BV840)&lt;41,IF(C838&gt;53,53,C838),C838)</f>
        <v>33</v>
      </c>
      <c r="E838" s="28"/>
    </row>
    <row r="839" customFormat="false" ht="13" hidden="false" customHeight="true" outlineLevel="0" collapsed="false">
      <c r="A839" s="17" t="s">
        <v>3777</v>
      </c>
      <c r="B839" s="27" t="n">
        <f aca="false">VLOOKUP(TOT!BW841,'FO - FACEOFFS %'!$A$3:$B$69,2)</f>
        <v>70</v>
      </c>
      <c r="C839" s="27" t="n">
        <f aca="false">IF((TOT!BU841+TOT!BV841)&lt;82,IF(B839&gt;60,60,B839),B839)</f>
        <v>70</v>
      </c>
      <c r="D839" s="27" t="n">
        <f aca="false">IF((TOT!BU841+TOT!BV841)&lt;41,IF(C839&gt;53,53,C839),C839)</f>
        <v>70</v>
      </c>
      <c r="E839" s="28"/>
    </row>
    <row r="840" customFormat="false" ht="13" hidden="false" customHeight="true" outlineLevel="0" collapsed="false">
      <c r="A840" s="17" t="s">
        <v>3780</v>
      </c>
      <c r="B840" s="27" t="n">
        <f aca="false">VLOOKUP(TOT!BW842,'FO - FACEOFFS %'!$A$3:$B$69,2)</f>
        <v>33</v>
      </c>
      <c r="C840" s="27" t="n">
        <f aca="false">IF((TOT!BU842+TOT!BV842)&lt;82,IF(B840&gt;60,60,B840),B840)</f>
        <v>33</v>
      </c>
      <c r="D840" s="27" t="n">
        <f aca="false">IF((TOT!BU842+TOT!BV842)&lt;41,IF(C840&gt;53,53,C840),C840)</f>
        <v>33</v>
      </c>
      <c r="E840" s="28"/>
    </row>
    <row r="841" customFormat="false" ht="13" hidden="false" customHeight="true" outlineLevel="0" collapsed="false">
      <c r="A841" s="17" t="s">
        <v>3785</v>
      </c>
      <c r="B841" s="27" t="n">
        <f aca="false">VLOOKUP(TOT!BW843,'FO - FACEOFFS %'!$A$3:$B$69,2)</f>
        <v>33</v>
      </c>
      <c r="C841" s="27" t="n">
        <f aca="false">IF((TOT!BU843+TOT!BV843)&lt;82,IF(B841&gt;60,60,B841),B841)</f>
        <v>33</v>
      </c>
      <c r="D841" s="27" t="n">
        <f aca="false">IF((TOT!BU843+TOT!BV843)&lt;41,IF(C841&gt;53,53,C841),C841)</f>
        <v>33</v>
      </c>
      <c r="E841" s="28"/>
    </row>
    <row r="842" customFormat="false" ht="13" hidden="false" customHeight="true" outlineLevel="0" collapsed="false">
      <c r="A842" s="17" t="s">
        <v>3788</v>
      </c>
      <c r="B842" s="27" t="n">
        <f aca="false">VLOOKUP(TOT!BW844,'FO - FACEOFFS %'!$A$3:$B$69,2)</f>
        <v>33</v>
      </c>
      <c r="C842" s="27" t="n">
        <f aca="false">IF((TOT!BU844+TOT!BV844)&lt;82,IF(B842&gt;60,60,B842),B842)</f>
        <v>33</v>
      </c>
      <c r="D842" s="27" t="n">
        <f aca="false">IF((TOT!BU844+TOT!BV844)&lt;41,IF(C842&gt;53,53,C842),C842)</f>
        <v>33</v>
      </c>
      <c r="E842" s="28"/>
    </row>
    <row r="843" customFormat="false" ht="13" hidden="false" customHeight="true" outlineLevel="0" collapsed="false">
      <c r="A843" s="17" t="s">
        <v>3791</v>
      </c>
      <c r="B843" s="27" t="n">
        <f aca="false">VLOOKUP(TOT!BW845,'FO - FACEOFFS %'!$A$3:$B$69,2)</f>
        <v>88</v>
      </c>
      <c r="C843" s="27" t="n">
        <f aca="false">IF((TOT!BU845+TOT!BV845)&lt;82,IF(B843&gt;60,60,B843),B843)</f>
        <v>88</v>
      </c>
      <c r="D843" s="27" t="n">
        <f aca="false">IF((TOT!BU845+TOT!BV845)&lt;41,IF(C843&gt;53,53,C843),C843)</f>
        <v>88</v>
      </c>
      <c r="E843" s="28"/>
    </row>
    <row r="844" customFormat="false" ht="13" hidden="false" customHeight="true" outlineLevel="0" collapsed="false">
      <c r="A844" s="17" t="s">
        <v>3794</v>
      </c>
      <c r="B844" s="27" t="n">
        <f aca="false">VLOOKUP(TOT!BW846,'FO - FACEOFFS %'!$A$3:$B$69,2)</f>
        <v>33</v>
      </c>
      <c r="C844" s="27" t="n">
        <f aca="false">IF((TOT!BU846+TOT!BV846)&lt;82,IF(B844&gt;60,60,B844),B844)</f>
        <v>33</v>
      </c>
      <c r="D844" s="27" t="n">
        <f aca="false">IF((TOT!BU846+TOT!BV846)&lt;41,IF(C844&gt;53,53,C844),C844)</f>
        <v>33</v>
      </c>
      <c r="E844" s="28"/>
    </row>
    <row r="845" customFormat="false" ht="13" hidden="false" customHeight="true" outlineLevel="0" collapsed="false">
      <c r="A845" s="17" t="s">
        <v>3797</v>
      </c>
      <c r="B845" s="27" t="n">
        <f aca="false">VLOOKUP(TOT!BW847,'FO - FACEOFFS %'!$A$3:$B$69,2)</f>
        <v>33</v>
      </c>
      <c r="C845" s="27" t="n">
        <f aca="false">IF((TOT!BU847+TOT!BV847)&lt;82,IF(B845&gt;60,60,B845),B845)</f>
        <v>33</v>
      </c>
      <c r="D845" s="27" t="n">
        <f aca="false">IF((TOT!BU847+TOT!BV847)&lt;41,IF(C845&gt;53,53,C845),C845)</f>
        <v>33</v>
      </c>
      <c r="E845" s="28"/>
    </row>
    <row r="846" customFormat="false" ht="13" hidden="false" customHeight="true" outlineLevel="0" collapsed="false">
      <c r="A846" s="17" t="s">
        <v>3801</v>
      </c>
      <c r="B846" s="27" t="n">
        <f aca="false">VLOOKUP(TOT!BW848,'FO - FACEOFFS %'!$A$3:$B$69,2)</f>
        <v>33</v>
      </c>
      <c r="C846" s="27" t="n">
        <f aca="false">IF((TOT!BU848+TOT!BV848)&lt;82,IF(B846&gt;60,60,B846),B846)</f>
        <v>33</v>
      </c>
      <c r="D846" s="27" t="n">
        <f aca="false">IF((TOT!BU848+TOT!BV848)&lt;41,IF(C846&gt;53,53,C846),C846)</f>
        <v>33</v>
      </c>
      <c r="E846" s="28"/>
    </row>
    <row r="847" customFormat="false" ht="13" hidden="false" customHeight="true" outlineLevel="0" collapsed="false">
      <c r="A847" s="17" t="s">
        <v>3804</v>
      </c>
      <c r="B847" s="27" t="n">
        <f aca="false">VLOOKUP(TOT!BW849,'FO - FACEOFFS %'!$A$3:$B$69,2)</f>
        <v>33</v>
      </c>
      <c r="C847" s="27" t="n">
        <f aca="false">IF((TOT!BU849+TOT!BV849)&lt;82,IF(B847&gt;60,60,B847),B847)</f>
        <v>33</v>
      </c>
      <c r="D847" s="27" t="n">
        <f aca="false">IF((TOT!BU849+TOT!BV849)&lt;41,IF(C847&gt;53,53,C847),C847)</f>
        <v>33</v>
      </c>
      <c r="E847" s="28"/>
    </row>
    <row r="848" customFormat="false" ht="13" hidden="false" customHeight="true" outlineLevel="0" collapsed="false">
      <c r="A848" s="17" t="s">
        <v>3808</v>
      </c>
      <c r="B848" s="27" t="n">
        <f aca="false">VLOOKUP(TOT!BW850,'FO - FACEOFFS %'!$A$3:$B$69,2)</f>
        <v>94</v>
      </c>
      <c r="C848" s="27" t="n">
        <f aca="false">IF((TOT!BU850+TOT!BV850)&lt;82,IF(B848&gt;60,60,B848),B848)</f>
        <v>60</v>
      </c>
      <c r="D848" s="27" t="n">
        <f aca="false">IF((TOT!BU850+TOT!BV850)&lt;41,IF(C848&gt;53,53,C848),C848)</f>
        <v>53</v>
      </c>
      <c r="E848" s="28"/>
    </row>
    <row r="849" customFormat="false" ht="13" hidden="false" customHeight="true" outlineLevel="0" collapsed="false">
      <c r="A849" s="17" t="s">
        <v>3813</v>
      </c>
      <c r="B849" s="27" t="n">
        <f aca="false">VLOOKUP(TOT!BW851,'FO - FACEOFFS %'!$A$3:$B$69,2)</f>
        <v>33</v>
      </c>
      <c r="C849" s="27" t="n">
        <f aca="false">IF((TOT!BU851+TOT!BV851)&lt;82,IF(B849&gt;60,60,B849),B849)</f>
        <v>33</v>
      </c>
      <c r="D849" s="27" t="n">
        <f aca="false">IF((TOT!BU851+TOT!BV851)&lt;41,IF(C849&gt;53,53,C849),C849)</f>
        <v>33</v>
      </c>
      <c r="E849" s="28"/>
    </row>
    <row r="850" customFormat="false" ht="13" hidden="false" customHeight="true" outlineLevel="0" collapsed="false">
      <c r="A850" s="17" t="s">
        <v>3817</v>
      </c>
      <c r="B850" s="27" t="n">
        <f aca="false">VLOOKUP(TOT!BW852,'FO - FACEOFFS %'!$A$3:$B$69,2)</f>
        <v>75</v>
      </c>
      <c r="C850" s="27" t="n">
        <f aca="false">IF((TOT!BU852+TOT!BV852)&lt;82,IF(B850&gt;60,60,B850),B850)</f>
        <v>75</v>
      </c>
      <c r="D850" s="27" t="n">
        <f aca="false">IF((TOT!BU852+TOT!BV852)&lt;41,IF(C850&gt;53,53,C850),C850)</f>
        <v>75</v>
      </c>
      <c r="E850" s="28"/>
    </row>
    <row r="851" customFormat="false" ht="13" hidden="false" customHeight="true" outlineLevel="0" collapsed="false">
      <c r="A851" s="17" t="s">
        <v>3823</v>
      </c>
      <c r="B851" s="27" t="n">
        <f aca="false">VLOOKUP(TOT!BW853,'FO - FACEOFFS %'!$A$3:$B$69,2)</f>
        <v>33</v>
      </c>
      <c r="C851" s="27" t="n">
        <f aca="false">IF((TOT!BU853+TOT!BV853)&lt;82,IF(B851&gt;60,60,B851),B851)</f>
        <v>33</v>
      </c>
      <c r="D851" s="27" t="n">
        <f aca="false">IF((TOT!BU853+TOT!BV853)&lt;41,IF(C851&gt;53,53,C851),C851)</f>
        <v>33</v>
      </c>
      <c r="E851" s="28"/>
    </row>
    <row r="852" customFormat="false" ht="13" hidden="false" customHeight="true" outlineLevel="0" collapsed="false">
      <c r="A852" s="17" t="s">
        <v>3827</v>
      </c>
      <c r="B852" s="27" t="n">
        <f aca="false">VLOOKUP(TOT!BW854,'FO - FACEOFFS %'!$A$3:$B$69,2)</f>
        <v>33</v>
      </c>
      <c r="C852" s="27" t="n">
        <f aca="false">IF((TOT!BU854+TOT!BV854)&lt;82,IF(B852&gt;60,60,B852),B852)</f>
        <v>33</v>
      </c>
      <c r="D852" s="27" t="n">
        <f aca="false">IF((TOT!BU854+TOT!BV854)&lt;41,IF(C852&gt;53,53,C852),C852)</f>
        <v>33</v>
      </c>
      <c r="E852" s="28"/>
    </row>
    <row r="853" customFormat="false" ht="13" hidden="false" customHeight="true" outlineLevel="0" collapsed="false">
      <c r="A853" s="17" t="s">
        <v>3830</v>
      </c>
      <c r="B853" s="27" t="n">
        <f aca="false">VLOOKUP(TOT!BW855,'FO - FACEOFFS %'!$A$3:$B$69,2)</f>
        <v>70</v>
      </c>
      <c r="C853" s="27" t="n">
        <f aca="false">IF((TOT!BU855+TOT!BV855)&lt;82,IF(B853&gt;60,60,B853),B853)</f>
        <v>60</v>
      </c>
      <c r="D853" s="27" t="n">
        <f aca="false">IF((TOT!BU855+TOT!BV855)&lt;41,IF(C853&gt;53,53,C853),C853)</f>
        <v>53</v>
      </c>
      <c r="E853" s="28"/>
    </row>
    <row r="854" customFormat="false" ht="13" hidden="false" customHeight="true" outlineLevel="0" collapsed="false">
      <c r="A854" s="17" t="s">
        <v>3834</v>
      </c>
      <c r="B854" s="27" t="n">
        <f aca="false">VLOOKUP(TOT!BW856,'FO - FACEOFFS %'!$A$3:$B$69,2)</f>
        <v>33</v>
      </c>
      <c r="C854" s="27" t="n">
        <f aca="false">IF((TOT!BU856+TOT!BV856)&lt;82,IF(B854&gt;60,60,B854),B854)</f>
        <v>33</v>
      </c>
      <c r="D854" s="27" t="n">
        <f aca="false">IF((TOT!BU856+TOT!BV856)&lt;41,IF(C854&gt;53,53,C854),C854)</f>
        <v>33</v>
      </c>
      <c r="E854" s="28"/>
    </row>
    <row r="855" customFormat="false" ht="13" hidden="false" customHeight="true" outlineLevel="0" collapsed="false">
      <c r="A855" s="17" t="s">
        <v>3839</v>
      </c>
      <c r="B855" s="27" t="n">
        <f aca="false">VLOOKUP(TOT!BW857,'FO - FACEOFFS %'!$A$3:$B$69,2)</f>
        <v>88</v>
      </c>
      <c r="C855" s="27" t="n">
        <f aca="false">IF((TOT!BU857+TOT!BV857)&lt;82,IF(B855&gt;60,60,B855),B855)</f>
        <v>88</v>
      </c>
      <c r="D855" s="27" t="n">
        <f aca="false">IF((TOT!BU857+TOT!BV857)&lt;41,IF(C855&gt;53,53,C855),C855)</f>
        <v>88</v>
      </c>
      <c r="E855" s="28"/>
    </row>
    <row r="856" customFormat="false" ht="13" hidden="false" customHeight="true" outlineLevel="0" collapsed="false">
      <c r="A856" s="17" t="s">
        <v>3842</v>
      </c>
      <c r="B856" s="27" t="n">
        <f aca="false">VLOOKUP(TOT!BW858,'FO - FACEOFFS %'!$A$3:$B$69,2)</f>
        <v>33</v>
      </c>
      <c r="C856" s="27" t="n">
        <f aca="false">IF((TOT!BU858+TOT!BV858)&lt;82,IF(B856&gt;60,60,B856),B856)</f>
        <v>33</v>
      </c>
      <c r="D856" s="27" t="n">
        <f aca="false">IF((TOT!BU858+TOT!BV858)&lt;41,IF(C856&gt;53,53,C856),C856)</f>
        <v>33</v>
      </c>
      <c r="E856" s="28"/>
    </row>
    <row r="857" customFormat="false" ht="13" hidden="false" customHeight="true" outlineLevel="0" collapsed="false">
      <c r="A857" s="17" t="s">
        <v>3846</v>
      </c>
      <c r="B857" s="27" t="n">
        <f aca="false">VLOOKUP(TOT!BW859,'FO - FACEOFFS %'!$A$3:$B$69,2)</f>
        <v>99</v>
      </c>
      <c r="C857" s="27" t="n">
        <f aca="false">IF((TOT!BU859+TOT!BV859)&lt;82,IF(B857&gt;60,60,B857),B857)</f>
        <v>60</v>
      </c>
      <c r="D857" s="27" t="n">
        <f aca="false">IF((TOT!BU859+TOT!BV859)&lt;41,IF(C857&gt;53,53,C857),C857)</f>
        <v>53</v>
      </c>
      <c r="E857" s="28"/>
    </row>
    <row r="858" customFormat="false" ht="13" hidden="false" customHeight="true" outlineLevel="0" collapsed="false">
      <c r="A858" s="17" t="s">
        <v>3850</v>
      </c>
      <c r="B858" s="27" t="n">
        <f aca="false">VLOOKUP(TOT!BW860,'FO - FACEOFFS %'!$A$3:$B$69,2)</f>
        <v>86</v>
      </c>
      <c r="C858" s="27" t="n">
        <f aca="false">IF((TOT!BU860+TOT!BV860)&lt;82,IF(B858&gt;60,60,B858),B858)</f>
        <v>86</v>
      </c>
      <c r="D858" s="27" t="n">
        <f aca="false">IF((TOT!BU860+TOT!BV860)&lt;41,IF(C858&gt;53,53,C858),C858)</f>
        <v>86</v>
      </c>
      <c r="E858" s="28"/>
    </row>
    <row r="859" customFormat="false" ht="13" hidden="false" customHeight="true" outlineLevel="0" collapsed="false">
      <c r="A859" s="17" t="s">
        <v>3855</v>
      </c>
      <c r="B859" s="27" t="n">
        <f aca="false">VLOOKUP(TOT!BW861,'FO - FACEOFFS %'!$A$3:$B$69,2)</f>
        <v>41</v>
      </c>
      <c r="C859" s="27" t="n">
        <f aca="false">IF((TOT!BU861+TOT!BV861)&lt;82,IF(B859&gt;60,60,B859),B859)</f>
        <v>41</v>
      </c>
      <c r="D859" s="27" t="n">
        <f aca="false">IF((TOT!BU861+TOT!BV861)&lt;41,IF(C859&gt;53,53,C859),C859)</f>
        <v>41</v>
      </c>
      <c r="E859" s="28"/>
    </row>
    <row r="860" customFormat="false" ht="13" hidden="false" customHeight="true" outlineLevel="0" collapsed="false">
      <c r="A860" s="17" t="s">
        <v>3859</v>
      </c>
      <c r="B860" s="27" t="n">
        <f aca="false">VLOOKUP(TOT!BW862,'FO - FACEOFFS %'!$A$3:$B$69,2)</f>
        <v>48</v>
      </c>
      <c r="C860" s="27" t="n">
        <f aca="false">IF((TOT!BU862+TOT!BV862)&lt;82,IF(B860&gt;60,60,B860),B860)</f>
        <v>48</v>
      </c>
      <c r="D860" s="27" t="n">
        <f aca="false">IF((TOT!BU862+TOT!BV862)&lt;41,IF(C860&gt;53,53,C860),C860)</f>
        <v>48</v>
      </c>
      <c r="E860" s="28"/>
    </row>
    <row r="861" customFormat="false" ht="13" hidden="false" customHeight="true" outlineLevel="0" collapsed="false">
      <c r="A861" s="17" t="s">
        <v>3864</v>
      </c>
      <c r="B861" s="27" t="n">
        <f aca="false">VLOOKUP(TOT!BW863,'FO - FACEOFFS %'!$A$3:$B$69,2)</f>
        <v>86</v>
      </c>
      <c r="C861" s="27" t="n">
        <f aca="false">IF((TOT!BU863+TOT!BV863)&lt;82,IF(B861&gt;60,60,B861),B861)</f>
        <v>86</v>
      </c>
      <c r="D861" s="27" t="n">
        <f aca="false">IF((TOT!BU863+TOT!BV863)&lt;41,IF(C861&gt;53,53,C861),C861)</f>
        <v>86</v>
      </c>
      <c r="E861" s="28"/>
    </row>
    <row r="862" customFormat="false" ht="13" hidden="false" customHeight="true" outlineLevel="0" collapsed="false">
      <c r="A862" s="17" t="s">
        <v>3868</v>
      </c>
      <c r="B862" s="27" t="n">
        <f aca="false">VLOOKUP(TOT!BW864,'FO - FACEOFFS %'!$A$3:$B$69,2)</f>
        <v>33</v>
      </c>
      <c r="C862" s="27" t="n">
        <f aca="false">IF((TOT!BU864+TOT!BV864)&lt;82,IF(B862&gt;60,60,B862),B862)</f>
        <v>33</v>
      </c>
      <c r="D862" s="27" t="n">
        <f aca="false">IF((TOT!BU864+TOT!BV864)&lt;41,IF(C862&gt;53,53,C862),C862)</f>
        <v>33</v>
      </c>
      <c r="E862" s="28"/>
    </row>
    <row r="863" customFormat="false" ht="13" hidden="false" customHeight="true" outlineLevel="0" collapsed="false">
      <c r="A863" s="17" t="s">
        <v>3872</v>
      </c>
      <c r="B863" s="27" t="n">
        <f aca="false">VLOOKUP(TOT!BW865,'FO - FACEOFFS %'!$A$3:$B$69,2)</f>
        <v>36</v>
      </c>
      <c r="C863" s="27" t="n">
        <f aca="false">IF((TOT!BU865+TOT!BV865)&lt;82,IF(B863&gt;60,60,B863),B863)</f>
        <v>36</v>
      </c>
      <c r="D863" s="27" t="n">
        <f aca="false">IF((TOT!BU865+TOT!BV865)&lt;41,IF(C863&gt;53,53,C863),C863)</f>
        <v>36</v>
      </c>
      <c r="E863" s="28"/>
    </row>
    <row r="864" customFormat="false" ht="13" hidden="false" customHeight="true" outlineLevel="0" collapsed="false">
      <c r="A864" s="17" t="s">
        <v>3877</v>
      </c>
      <c r="B864" s="27" t="n">
        <f aca="false">VLOOKUP(TOT!BW866,'FO - FACEOFFS %'!$A$3:$B$69,2)</f>
        <v>55</v>
      </c>
      <c r="C864" s="27" t="n">
        <f aca="false">IF((TOT!BU866+TOT!BV866)&lt;82,IF(B864&gt;60,60,B864),B864)</f>
        <v>55</v>
      </c>
      <c r="D864" s="27" t="n">
        <f aca="false">IF((TOT!BU866+TOT!BV866)&lt;41,IF(C864&gt;53,53,C864),C864)</f>
        <v>55</v>
      </c>
      <c r="E864" s="28"/>
    </row>
    <row r="865" customFormat="false" ht="13" hidden="false" customHeight="true" outlineLevel="0" collapsed="false">
      <c r="A865" s="17" t="s">
        <v>3881</v>
      </c>
      <c r="B865" s="27" t="n">
        <f aca="false">VLOOKUP(TOT!BW867,'FO - FACEOFFS %'!$A$3:$B$69,2)</f>
        <v>70</v>
      </c>
      <c r="C865" s="27" t="n">
        <f aca="false">IF((TOT!BU867+TOT!BV867)&lt;82,IF(B865&gt;60,60,B865),B865)</f>
        <v>60</v>
      </c>
      <c r="D865" s="27" t="n">
        <f aca="false">IF((TOT!BU867+TOT!BV867)&lt;41,IF(C865&gt;53,53,C865),C865)</f>
        <v>53</v>
      </c>
      <c r="E865" s="28"/>
    </row>
    <row r="866" customFormat="false" ht="13" hidden="false" customHeight="true" outlineLevel="0" collapsed="false">
      <c r="A866" s="17" t="s">
        <v>3885</v>
      </c>
      <c r="B866" s="27" t="n">
        <f aca="false">VLOOKUP(TOT!BW868,'FO - FACEOFFS %'!$A$3:$B$69,2)</f>
        <v>33</v>
      </c>
      <c r="C866" s="27" t="n">
        <f aca="false">IF((TOT!BU868+TOT!BV868)&lt;82,IF(B866&gt;60,60,B866),B866)</f>
        <v>33</v>
      </c>
      <c r="D866" s="27" t="n">
        <f aca="false">IF((TOT!BU868+TOT!BV868)&lt;41,IF(C866&gt;53,53,C866),C866)</f>
        <v>33</v>
      </c>
      <c r="E866" s="28"/>
    </row>
    <row r="867" customFormat="false" ht="13" hidden="false" customHeight="true" outlineLevel="0" collapsed="false">
      <c r="A867" s="17" t="s">
        <v>3888</v>
      </c>
      <c r="B867" s="27" t="n">
        <f aca="false">VLOOKUP(TOT!BW869,'FO - FACEOFFS %'!$A$3:$B$69,2)</f>
        <v>94</v>
      </c>
      <c r="C867" s="27" t="n">
        <f aca="false">IF((TOT!BU869+TOT!BV869)&lt;82,IF(B867&gt;60,60,B867),B867)</f>
        <v>60</v>
      </c>
      <c r="D867" s="27" t="n">
        <f aca="false">IF((TOT!BU869+TOT!BV869)&lt;41,IF(C867&gt;53,53,C867),C867)</f>
        <v>53</v>
      </c>
      <c r="E867" s="28"/>
    </row>
    <row r="868" customFormat="false" ht="13" hidden="false" customHeight="true" outlineLevel="0" collapsed="false">
      <c r="A868" s="17" t="s">
        <v>3893</v>
      </c>
      <c r="B868" s="27" t="n">
        <f aca="false">VLOOKUP(TOT!BW870,'FO - FACEOFFS %'!$A$3:$B$69,2)</f>
        <v>33</v>
      </c>
      <c r="C868" s="27" t="n">
        <f aca="false">IF((TOT!BU870+TOT!BV870)&lt;82,IF(B868&gt;60,60,B868),B868)</f>
        <v>33</v>
      </c>
      <c r="D868" s="27" t="n">
        <f aca="false">IF((TOT!BU870+TOT!BV870)&lt;41,IF(C868&gt;53,53,C868),C868)</f>
        <v>33</v>
      </c>
      <c r="E868" s="28"/>
    </row>
    <row r="869" customFormat="false" ht="13" hidden="false" customHeight="true" outlineLevel="0" collapsed="false">
      <c r="A869" s="17" t="s">
        <v>3897</v>
      </c>
      <c r="B869" s="27" t="n">
        <f aca="false">VLOOKUP(TOT!BW871,'FO - FACEOFFS %'!$A$3:$B$69,2)</f>
        <v>33</v>
      </c>
      <c r="C869" s="27" t="n">
        <f aca="false">IF((TOT!BU871+TOT!BV871)&lt;82,IF(B869&gt;60,60,B869),B869)</f>
        <v>33</v>
      </c>
      <c r="D869" s="27" t="n">
        <f aca="false">IF((TOT!BU871+TOT!BV871)&lt;41,IF(C869&gt;53,53,C869),C869)</f>
        <v>33</v>
      </c>
      <c r="E869" s="28"/>
    </row>
    <row r="870" customFormat="false" ht="13" hidden="false" customHeight="true" outlineLevel="0" collapsed="false">
      <c r="A870" s="17" t="s">
        <v>3900</v>
      </c>
      <c r="B870" s="27" t="n">
        <f aca="false">VLOOKUP(TOT!BW872,'FO - FACEOFFS %'!$A$3:$B$69,2)</f>
        <v>33</v>
      </c>
      <c r="C870" s="27" t="n">
        <f aca="false">IF((TOT!BU872+TOT!BV872)&lt;82,IF(B870&gt;60,60,B870),B870)</f>
        <v>33</v>
      </c>
      <c r="D870" s="27" t="n">
        <f aca="false">IF((TOT!BU872+TOT!BV872)&lt;41,IF(C870&gt;53,53,C870),C870)</f>
        <v>33</v>
      </c>
      <c r="E870" s="28"/>
    </row>
    <row r="871" customFormat="false" ht="13" hidden="false" customHeight="true" outlineLevel="0" collapsed="false">
      <c r="A871" s="17" t="s">
        <v>3905</v>
      </c>
      <c r="B871" s="27" t="n">
        <f aca="false">VLOOKUP(TOT!BW873,'FO - FACEOFFS %'!$A$3:$B$69,2)</f>
        <v>63</v>
      </c>
      <c r="C871" s="27" t="n">
        <f aca="false">IF((TOT!BU873+TOT!BV873)&lt;82,IF(B871&gt;60,60,B871),B871)</f>
        <v>63</v>
      </c>
      <c r="D871" s="27" t="n">
        <f aca="false">IF((TOT!BU873+TOT!BV873)&lt;41,IF(C871&gt;53,53,C871),C871)</f>
        <v>63</v>
      </c>
      <c r="E871" s="28"/>
    </row>
    <row r="872" customFormat="false" ht="13" hidden="false" customHeight="true" outlineLevel="0" collapsed="false">
      <c r="A872" s="17" t="s">
        <v>3907</v>
      </c>
      <c r="B872" s="27" t="n">
        <f aca="false">VLOOKUP(TOT!BW874,'FO - FACEOFFS %'!$A$3:$B$69,2)</f>
        <v>76</v>
      </c>
      <c r="C872" s="27" t="n">
        <f aca="false">IF((TOT!BU874+TOT!BV874)&lt;82,IF(B872&gt;60,60,B872),B872)</f>
        <v>76</v>
      </c>
      <c r="D872" s="27" t="n">
        <f aca="false">IF((TOT!BU874+TOT!BV874)&lt;41,IF(C872&gt;53,53,C872),C872)</f>
        <v>76</v>
      </c>
      <c r="E872" s="28"/>
    </row>
    <row r="873" customFormat="false" ht="13" hidden="false" customHeight="true" outlineLevel="0" collapsed="false">
      <c r="A873" s="17" t="s">
        <v>3910</v>
      </c>
      <c r="B873" s="27" t="n">
        <f aca="false">VLOOKUP(TOT!BW875,'FO - FACEOFFS %'!$A$3:$B$69,2)</f>
        <v>33</v>
      </c>
      <c r="C873" s="27" t="n">
        <f aca="false">IF((TOT!BU875+TOT!BV875)&lt;82,IF(B873&gt;60,60,B873),B873)</f>
        <v>33</v>
      </c>
      <c r="D873" s="27" t="n">
        <f aca="false">IF((TOT!BU875+TOT!BV875)&lt;41,IF(C873&gt;53,53,C873),C873)</f>
        <v>33</v>
      </c>
      <c r="E873" s="28"/>
    </row>
    <row r="874" customFormat="false" ht="13" hidden="false" customHeight="true" outlineLevel="0" collapsed="false">
      <c r="A874" s="17" t="s">
        <v>3915</v>
      </c>
      <c r="B874" s="27" t="n">
        <f aca="false">VLOOKUP(TOT!BW876,'FO - FACEOFFS %'!$A$3:$B$69,2)</f>
        <v>48</v>
      </c>
      <c r="C874" s="27" t="n">
        <f aca="false">IF((TOT!BU876+TOT!BV876)&lt;82,IF(B874&gt;60,60,B874),B874)</f>
        <v>48</v>
      </c>
      <c r="D874" s="27" t="n">
        <f aca="false">IF((TOT!BU876+TOT!BV876)&lt;41,IF(C874&gt;53,53,C874),C874)</f>
        <v>48</v>
      </c>
      <c r="E874" s="28"/>
    </row>
    <row r="875" customFormat="false" ht="13" hidden="false" customHeight="true" outlineLevel="0" collapsed="false">
      <c r="A875" s="17" t="s">
        <v>3920</v>
      </c>
      <c r="B875" s="27" t="n">
        <f aca="false">VLOOKUP(TOT!BW877,'FO - FACEOFFS %'!$A$3:$B$69,2)</f>
        <v>33</v>
      </c>
      <c r="C875" s="27" t="n">
        <f aca="false">IF((TOT!BU877+TOT!BV877)&lt;82,IF(B875&gt;60,60,B875),B875)</f>
        <v>33</v>
      </c>
      <c r="D875" s="27" t="n">
        <f aca="false">IF((TOT!BU877+TOT!BV877)&lt;41,IF(C875&gt;53,53,C875),C875)</f>
        <v>33</v>
      </c>
      <c r="E875" s="28"/>
    </row>
    <row r="876" customFormat="false" ht="13" hidden="false" customHeight="true" outlineLevel="0" collapsed="false">
      <c r="A876" s="17" t="s">
        <v>3924</v>
      </c>
      <c r="B876" s="27" t="n">
        <f aca="false">VLOOKUP(TOT!BW878,'FO - FACEOFFS %'!$A$3:$B$69,2)</f>
        <v>33</v>
      </c>
      <c r="C876" s="27" t="n">
        <f aca="false">IF((TOT!BU878+TOT!BV878)&lt;82,IF(B876&gt;60,60,B876),B876)</f>
        <v>33</v>
      </c>
      <c r="D876" s="27" t="n">
        <f aca="false">IF((TOT!BU878+TOT!BV878)&lt;41,IF(C876&gt;53,53,C876),C876)</f>
        <v>33</v>
      </c>
      <c r="E876" s="28"/>
    </row>
    <row r="877" customFormat="false" ht="13" hidden="false" customHeight="true" outlineLevel="0" collapsed="false">
      <c r="A877" s="17" t="s">
        <v>3929</v>
      </c>
      <c r="B877" s="27" t="n">
        <f aca="false">VLOOKUP(TOT!BW879,'FO - FACEOFFS %'!$A$3:$B$69,2)</f>
        <v>33</v>
      </c>
      <c r="C877" s="27" t="n">
        <f aca="false">IF((TOT!BU879+TOT!BV879)&lt;82,IF(B877&gt;60,60,B877),B877)</f>
        <v>33</v>
      </c>
      <c r="D877" s="27" t="n">
        <f aca="false">IF((TOT!BU879+TOT!BV879)&lt;41,IF(C877&gt;53,53,C877),C877)</f>
        <v>33</v>
      </c>
      <c r="E877" s="28"/>
    </row>
    <row r="878" customFormat="false" ht="13" hidden="false" customHeight="true" outlineLevel="0" collapsed="false">
      <c r="A878" s="17" t="s">
        <v>3933</v>
      </c>
      <c r="B878" s="27" t="n">
        <f aca="false">VLOOKUP(TOT!BW880,'FO - FACEOFFS %'!$A$3:$B$69,2)</f>
        <v>33</v>
      </c>
      <c r="C878" s="27" t="n">
        <f aca="false">IF((TOT!BU880+TOT!BV880)&lt;82,IF(B878&gt;60,60,B878),B878)</f>
        <v>33</v>
      </c>
      <c r="D878" s="27" t="n">
        <f aca="false">IF((TOT!BU880+TOT!BV880)&lt;41,IF(C878&gt;53,53,C878),C878)</f>
        <v>33</v>
      </c>
      <c r="E878" s="28"/>
    </row>
    <row r="879" customFormat="false" ht="13" hidden="false" customHeight="true" outlineLevel="0" collapsed="false">
      <c r="A879" s="17" t="s">
        <v>3937</v>
      </c>
      <c r="B879" s="27" t="n">
        <f aca="false">VLOOKUP(TOT!BW881,'FO - FACEOFFS %'!$A$3:$B$69,2)</f>
        <v>33</v>
      </c>
      <c r="C879" s="27" t="n">
        <f aca="false">IF((TOT!BU881+TOT!BV881)&lt;82,IF(B879&gt;60,60,B879),B879)</f>
        <v>33</v>
      </c>
      <c r="D879" s="27" t="n">
        <f aca="false">IF((TOT!BU881+TOT!BV881)&lt;41,IF(C879&gt;53,53,C879),C879)</f>
        <v>33</v>
      </c>
      <c r="E879" s="28"/>
    </row>
    <row r="880" customFormat="false" ht="13" hidden="false" customHeight="true" outlineLevel="0" collapsed="false">
      <c r="A880" s="17" t="s">
        <v>3942</v>
      </c>
      <c r="B880" s="27" t="n">
        <f aca="false">VLOOKUP(TOT!BW882,'FO - FACEOFFS %'!$A$3:$B$69,2)</f>
        <v>33</v>
      </c>
      <c r="C880" s="27" t="n">
        <f aca="false">IF((TOT!BU882+TOT!BV882)&lt;82,IF(B880&gt;60,60,B880),B880)</f>
        <v>33</v>
      </c>
      <c r="D880" s="27" t="n">
        <f aca="false">IF((TOT!BU882+TOT!BV882)&lt;41,IF(C880&gt;53,53,C880),C880)</f>
        <v>33</v>
      </c>
      <c r="E880" s="28"/>
    </row>
    <row r="881" customFormat="false" ht="13" hidden="false" customHeight="true" outlineLevel="0" collapsed="false">
      <c r="A881" s="17" t="s">
        <v>3945</v>
      </c>
      <c r="B881" s="27" t="n">
        <f aca="false">VLOOKUP(TOT!BW883,'FO - FACEOFFS %'!$A$3:$B$69,2)</f>
        <v>47</v>
      </c>
      <c r="C881" s="27" t="n">
        <f aca="false">IF((TOT!BU883+TOT!BV883)&lt;82,IF(B881&gt;60,60,B881),B881)</f>
        <v>47</v>
      </c>
      <c r="D881" s="27" t="n">
        <f aca="false">IF((TOT!BU883+TOT!BV883)&lt;41,IF(C881&gt;53,53,C881),C881)</f>
        <v>47</v>
      </c>
      <c r="E881" s="28"/>
    </row>
    <row r="882" customFormat="false" ht="13" hidden="false" customHeight="true" outlineLevel="0" collapsed="false">
      <c r="A882" s="17" t="s">
        <v>3948</v>
      </c>
      <c r="B882" s="27" t="n">
        <f aca="false">VLOOKUP(TOT!BW884,'FO - FACEOFFS %'!$A$3:$B$69,2)</f>
        <v>41</v>
      </c>
      <c r="C882" s="27" t="n">
        <f aca="false">IF((TOT!BU884+TOT!BV884)&lt;82,IF(B882&gt;60,60,B882),B882)</f>
        <v>41</v>
      </c>
      <c r="D882" s="27" t="n">
        <f aca="false">IF((TOT!BU884+TOT!BV884)&lt;41,IF(C882&gt;53,53,C882),C882)</f>
        <v>41</v>
      </c>
      <c r="E882" s="28"/>
    </row>
    <row r="883" customFormat="false" ht="13" hidden="false" customHeight="true" outlineLevel="0" collapsed="false">
      <c r="A883" s="17" t="s">
        <v>3952</v>
      </c>
      <c r="B883" s="27" t="n">
        <f aca="false">VLOOKUP(TOT!BW885,'FO - FACEOFFS %'!$A$3:$B$69,2)</f>
        <v>33</v>
      </c>
      <c r="C883" s="27" t="n">
        <f aca="false">IF((TOT!BU885+TOT!BV885)&lt;82,IF(B883&gt;60,60,B883),B883)</f>
        <v>33</v>
      </c>
      <c r="D883" s="27" t="n">
        <f aca="false">IF((TOT!BU885+TOT!BV885)&lt;41,IF(C883&gt;53,53,C883),C883)</f>
        <v>33</v>
      </c>
      <c r="E883" s="28"/>
    </row>
    <row r="884" customFormat="false" ht="13" hidden="false" customHeight="true" outlineLevel="0" collapsed="false">
      <c r="A884" s="17" t="s">
        <v>3956</v>
      </c>
      <c r="B884" s="27" t="n">
        <f aca="false">VLOOKUP(TOT!BW886,'FO - FACEOFFS %'!$A$3:$B$69,2)</f>
        <v>33</v>
      </c>
      <c r="C884" s="27" t="n">
        <f aca="false">IF((TOT!BU886+TOT!BV886)&lt;82,IF(B884&gt;60,60,B884),B884)</f>
        <v>33</v>
      </c>
      <c r="D884" s="27" t="n">
        <f aca="false">IF((TOT!BU886+TOT!BV886)&lt;41,IF(C884&gt;53,53,C884),C884)</f>
        <v>33</v>
      </c>
      <c r="E884" s="28"/>
    </row>
    <row r="885" customFormat="false" ht="13" hidden="false" customHeight="true" outlineLevel="0" collapsed="false">
      <c r="A885" s="17" t="s">
        <v>3959</v>
      </c>
      <c r="B885" s="27" t="n">
        <f aca="false">VLOOKUP(TOT!BW887,'FO - FACEOFFS %'!$A$3:$B$69,2)</f>
        <v>33</v>
      </c>
      <c r="C885" s="27" t="n">
        <f aca="false">IF((TOT!BU887+TOT!BV887)&lt;82,IF(B885&gt;60,60,B885),B885)</f>
        <v>33</v>
      </c>
      <c r="D885" s="27" t="n">
        <f aca="false">IF((TOT!BU887+TOT!BV887)&lt;41,IF(C885&gt;53,53,C885),C885)</f>
        <v>33</v>
      </c>
      <c r="E885" s="28"/>
    </row>
    <row r="886" customFormat="false" ht="13" hidden="false" customHeight="true" outlineLevel="0" collapsed="false">
      <c r="A886" s="17" t="s">
        <v>3962</v>
      </c>
      <c r="B886" s="27" t="n">
        <f aca="false">VLOOKUP(TOT!BW888,'FO - FACEOFFS %'!$A$3:$B$69,2)</f>
        <v>33</v>
      </c>
      <c r="C886" s="27" t="n">
        <f aca="false">IF((TOT!BU888+TOT!BV888)&lt;82,IF(B886&gt;60,60,B886),B886)</f>
        <v>33</v>
      </c>
      <c r="D886" s="27" t="n">
        <f aca="false">IF((TOT!BU888+TOT!BV888)&lt;41,IF(C886&gt;53,53,C886),C886)</f>
        <v>33</v>
      </c>
      <c r="E886" s="28"/>
    </row>
    <row r="887" customFormat="false" ht="13" hidden="false" customHeight="true" outlineLevel="0" collapsed="false">
      <c r="A887" s="17" t="s">
        <v>3965</v>
      </c>
      <c r="B887" s="27" t="n">
        <f aca="false">VLOOKUP(TOT!BW889,'FO - FACEOFFS %'!$A$3:$B$69,2)</f>
        <v>33</v>
      </c>
      <c r="C887" s="27" t="n">
        <f aca="false">IF((TOT!BU889+TOT!BV889)&lt;82,IF(B887&gt;60,60,B887),B887)</f>
        <v>33</v>
      </c>
      <c r="D887" s="27" t="n">
        <f aca="false">IF((TOT!BU889+TOT!BV889)&lt;41,IF(C887&gt;53,53,C887),C887)</f>
        <v>33</v>
      </c>
      <c r="E887" s="28"/>
    </row>
    <row r="888" customFormat="false" ht="13" hidden="false" customHeight="true" outlineLevel="0" collapsed="false">
      <c r="A888" s="17" t="s">
        <v>3970</v>
      </c>
      <c r="B888" s="27" t="n">
        <f aca="false">VLOOKUP(TOT!BW890,'FO - FACEOFFS %'!$A$3:$B$69,2)</f>
        <v>64</v>
      </c>
      <c r="C888" s="27" t="n">
        <f aca="false">IF((TOT!BU890+TOT!BV890)&lt;82,IF(B888&gt;60,60,B888),B888)</f>
        <v>60</v>
      </c>
      <c r="D888" s="27" t="n">
        <f aca="false">IF((TOT!BU890+TOT!BV890)&lt;41,IF(C888&gt;53,53,C888),C888)</f>
        <v>53</v>
      </c>
      <c r="E888" s="28"/>
    </row>
    <row r="889" customFormat="false" ht="13" hidden="false" customHeight="true" outlineLevel="0" collapsed="false">
      <c r="A889" s="17" t="s">
        <v>3973</v>
      </c>
      <c r="B889" s="27" t="n">
        <f aca="false">VLOOKUP(TOT!BW891,'FO - FACEOFFS %'!$A$3:$B$69,2)</f>
        <v>62</v>
      </c>
      <c r="C889" s="27" t="n">
        <f aca="false">IF((TOT!BU891+TOT!BV891)&lt;82,IF(B889&gt;60,60,B889),B889)</f>
        <v>62</v>
      </c>
      <c r="D889" s="27" t="n">
        <f aca="false">IF((TOT!BU891+TOT!BV891)&lt;41,IF(C889&gt;53,53,C889),C889)</f>
        <v>62</v>
      </c>
      <c r="E889" s="28"/>
    </row>
    <row r="890" customFormat="false" ht="13" hidden="false" customHeight="true" outlineLevel="0" collapsed="false">
      <c r="A890" s="17" t="s">
        <v>3975</v>
      </c>
      <c r="B890" s="27" t="n">
        <f aca="false">VLOOKUP(TOT!BW892,'FO - FACEOFFS %'!$A$3:$B$69,2)</f>
        <v>33</v>
      </c>
      <c r="C890" s="27" t="n">
        <f aca="false">IF((TOT!BU892+TOT!BV892)&lt;82,IF(B890&gt;60,60,B890),B890)</f>
        <v>33</v>
      </c>
      <c r="D890" s="27" t="n">
        <f aca="false">IF((TOT!BU892+TOT!BV892)&lt;41,IF(C890&gt;53,53,C890),C890)</f>
        <v>33</v>
      </c>
      <c r="E890" s="28"/>
    </row>
    <row r="891" customFormat="false" ht="13" hidden="false" customHeight="true" outlineLevel="0" collapsed="false">
      <c r="A891" s="17" t="s">
        <v>3981</v>
      </c>
      <c r="B891" s="27" t="n">
        <f aca="false">VLOOKUP(TOT!BW893,'FO - FACEOFFS %'!$A$3:$B$69,2)</f>
        <v>33</v>
      </c>
      <c r="C891" s="27" t="n">
        <f aca="false">IF((TOT!BU893+TOT!BV893)&lt;82,IF(B891&gt;60,60,B891),B891)</f>
        <v>33</v>
      </c>
      <c r="D891" s="27" t="n">
        <f aca="false">IF((TOT!BU893+TOT!BV893)&lt;41,IF(C891&gt;53,53,C891),C891)</f>
        <v>33</v>
      </c>
      <c r="E891" s="28"/>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29.xml><?xml version="1.0" encoding="utf-8"?>
<worksheet xmlns="http://schemas.openxmlformats.org/spreadsheetml/2006/main" xmlns:r="http://schemas.openxmlformats.org/officeDocument/2006/relationships">
  <sheetPr filterMode="false">
    <pageSetUpPr fitToPage="true"/>
  </sheetPr>
  <dimension ref="A1:B69"/>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53</v>
      </c>
      <c r="B1" s="46"/>
    </row>
    <row r="2" customFormat="false" ht="20.55" hidden="false" customHeight="true" outlineLevel="0" collapsed="false">
      <c r="A2" s="56"/>
      <c r="B2" s="51"/>
    </row>
    <row r="3" customFormat="false" ht="20.55" hidden="false" customHeight="true" outlineLevel="0" collapsed="false">
      <c r="A3" s="56" t="n">
        <v>0.5998</v>
      </c>
      <c r="B3" s="53" t="n">
        <v>99</v>
      </c>
    </row>
    <row r="4" customFormat="false" ht="20.35" hidden="false" customHeight="true" outlineLevel="0" collapsed="false">
      <c r="A4" s="56" t="n">
        <v>0.5958</v>
      </c>
      <c r="B4" s="53" t="n">
        <f aca="false">B3-1</f>
        <v>98</v>
      </c>
    </row>
    <row r="5" customFormat="false" ht="20.35" hidden="false" customHeight="true" outlineLevel="0" collapsed="false">
      <c r="A5" s="56" t="n">
        <v>0.5877</v>
      </c>
      <c r="B5" s="53" t="n">
        <f aca="false">B4-1</f>
        <v>97</v>
      </c>
    </row>
    <row r="6" customFormat="false" ht="20.35" hidden="false" customHeight="true" outlineLevel="0" collapsed="false">
      <c r="A6" s="56" t="n">
        <v>0.5808</v>
      </c>
      <c r="B6" s="53" t="n">
        <f aca="false">B5-1</f>
        <v>96</v>
      </c>
    </row>
    <row r="7" customFormat="false" ht="20.35" hidden="false" customHeight="true" outlineLevel="0" collapsed="false">
      <c r="A7" s="56" t="n">
        <v>0.5739</v>
      </c>
      <c r="B7" s="53" t="n">
        <f aca="false">B6-1</f>
        <v>95</v>
      </c>
    </row>
    <row r="8" customFormat="false" ht="20.35" hidden="false" customHeight="true" outlineLevel="0" collapsed="false">
      <c r="A8" s="56" t="n">
        <v>0.5692</v>
      </c>
      <c r="B8" s="53" t="n">
        <f aca="false">B7-1</f>
        <v>94</v>
      </c>
    </row>
    <row r="9" customFormat="false" ht="20.35" hidden="false" customHeight="true" outlineLevel="0" collapsed="false">
      <c r="A9" s="56" t="n">
        <v>0.5645</v>
      </c>
      <c r="B9" s="53" t="n">
        <f aca="false">B8-1</f>
        <v>93</v>
      </c>
    </row>
    <row r="10" customFormat="false" ht="20.35" hidden="false" customHeight="true" outlineLevel="0" collapsed="false">
      <c r="A10" s="56" t="n">
        <v>0.5598</v>
      </c>
      <c r="B10" s="53" t="n">
        <f aca="false">B9-1</f>
        <v>92</v>
      </c>
    </row>
    <row r="11" customFormat="false" ht="20.35" hidden="false" customHeight="true" outlineLevel="0" collapsed="false">
      <c r="A11" s="56" t="n">
        <v>0.5551</v>
      </c>
      <c r="B11" s="53" t="n">
        <f aca="false">B10-1</f>
        <v>91</v>
      </c>
    </row>
    <row r="12" customFormat="false" ht="20.35" hidden="false" customHeight="true" outlineLevel="0" collapsed="false">
      <c r="A12" s="56" t="n">
        <v>0.5521</v>
      </c>
      <c r="B12" s="53" t="n">
        <f aca="false">B11-1</f>
        <v>90</v>
      </c>
    </row>
    <row r="13" customFormat="false" ht="20.35" hidden="false" customHeight="true" outlineLevel="0" collapsed="false">
      <c r="A13" s="56" t="n">
        <v>0.5491</v>
      </c>
      <c r="B13" s="53" t="n">
        <f aca="false">B12-1</f>
        <v>89</v>
      </c>
    </row>
    <row r="14" customFormat="false" ht="20.35" hidden="false" customHeight="true" outlineLevel="0" collapsed="false">
      <c r="A14" s="56" t="n">
        <v>0.5461</v>
      </c>
      <c r="B14" s="53" t="n">
        <f aca="false">B13-1</f>
        <v>88</v>
      </c>
    </row>
    <row r="15" customFormat="false" ht="20.35" hidden="false" customHeight="true" outlineLevel="0" collapsed="false">
      <c r="A15" s="56" t="n">
        <v>0.5431</v>
      </c>
      <c r="B15" s="53" t="n">
        <f aca="false">B14-1</f>
        <v>87</v>
      </c>
    </row>
    <row r="16" customFormat="false" ht="20.35" hidden="false" customHeight="true" outlineLevel="0" collapsed="false">
      <c r="A16" s="56" t="n">
        <v>0.5401</v>
      </c>
      <c r="B16" s="53" t="n">
        <f aca="false">B15-1</f>
        <v>86</v>
      </c>
    </row>
    <row r="17" customFormat="false" ht="20.35" hidden="false" customHeight="true" outlineLevel="0" collapsed="false">
      <c r="A17" s="56" t="n">
        <v>0.5371</v>
      </c>
      <c r="B17" s="53" t="n">
        <f aca="false">B16-1</f>
        <v>85</v>
      </c>
    </row>
    <row r="18" customFormat="false" ht="20.35" hidden="false" customHeight="true" outlineLevel="0" collapsed="false">
      <c r="A18" s="56" t="n">
        <v>0.5341</v>
      </c>
      <c r="B18" s="53" t="n">
        <f aca="false">B17-1</f>
        <v>84</v>
      </c>
    </row>
    <row r="19" customFormat="false" ht="20.35" hidden="false" customHeight="true" outlineLevel="0" collapsed="false">
      <c r="A19" s="56" t="n">
        <v>0.5311</v>
      </c>
      <c r="B19" s="53" t="n">
        <f aca="false">B18-1</f>
        <v>83</v>
      </c>
    </row>
    <row r="20" customFormat="false" ht="20.35" hidden="false" customHeight="true" outlineLevel="0" collapsed="false">
      <c r="A20" s="56" t="n">
        <v>0.5285</v>
      </c>
      <c r="B20" s="53" t="n">
        <f aca="false">B19-1</f>
        <v>82</v>
      </c>
    </row>
    <row r="21" customFormat="false" ht="20.35" hidden="false" customHeight="true" outlineLevel="0" collapsed="false">
      <c r="A21" s="56" t="n">
        <v>0.5259</v>
      </c>
      <c r="B21" s="53" t="n">
        <f aca="false">B20-1</f>
        <v>81</v>
      </c>
    </row>
    <row r="22" customFormat="false" ht="20.35" hidden="false" customHeight="true" outlineLevel="0" collapsed="false">
      <c r="A22" s="56" t="n">
        <v>0.5233</v>
      </c>
      <c r="B22" s="53" t="n">
        <f aca="false">B21-1</f>
        <v>80</v>
      </c>
    </row>
    <row r="23" customFormat="false" ht="20.35" hidden="false" customHeight="true" outlineLevel="0" collapsed="false">
      <c r="A23" s="56" t="n">
        <v>0.5208</v>
      </c>
      <c r="B23" s="53" t="n">
        <f aca="false">B22-1</f>
        <v>79</v>
      </c>
    </row>
    <row r="24" customFormat="false" ht="20.35" hidden="false" customHeight="true" outlineLevel="0" collapsed="false">
      <c r="A24" s="56" t="n">
        <v>0.5183</v>
      </c>
      <c r="B24" s="53" t="n">
        <f aca="false">B23-1</f>
        <v>78</v>
      </c>
    </row>
    <row r="25" customFormat="false" ht="20.35" hidden="false" customHeight="true" outlineLevel="0" collapsed="false">
      <c r="A25" s="56" t="n">
        <v>0.5158</v>
      </c>
      <c r="B25" s="53" t="n">
        <f aca="false">B24-1</f>
        <v>77</v>
      </c>
    </row>
    <row r="26" customFormat="false" ht="20.35" hidden="false" customHeight="true" outlineLevel="0" collapsed="false">
      <c r="A26" s="56" t="n">
        <v>0.5133</v>
      </c>
      <c r="B26" s="53" t="n">
        <f aca="false">B25-1</f>
        <v>76</v>
      </c>
    </row>
    <row r="27" customFormat="false" ht="20.35" hidden="false" customHeight="true" outlineLevel="0" collapsed="false">
      <c r="A27" s="56" t="n">
        <v>0.5108</v>
      </c>
      <c r="B27" s="53" t="n">
        <f aca="false">B26-1</f>
        <v>75</v>
      </c>
    </row>
    <row r="28" customFormat="false" ht="20.35" hidden="false" customHeight="true" outlineLevel="0" collapsed="false">
      <c r="A28" s="56" t="n">
        <v>0.5083</v>
      </c>
      <c r="B28" s="53" t="n">
        <f aca="false">B27-1</f>
        <v>74</v>
      </c>
    </row>
    <row r="29" customFormat="false" ht="20.35" hidden="false" customHeight="true" outlineLevel="0" collapsed="false">
      <c r="A29" s="56" t="n">
        <v>0.5058</v>
      </c>
      <c r="B29" s="53" t="n">
        <f aca="false">B28-1</f>
        <v>73</v>
      </c>
    </row>
    <row r="30" customFormat="false" ht="20.35" hidden="false" customHeight="true" outlineLevel="0" collapsed="false">
      <c r="A30" s="56" t="n">
        <v>0.5033</v>
      </c>
      <c r="B30" s="53" t="n">
        <f aca="false">B29-1</f>
        <v>72</v>
      </c>
    </row>
    <row r="31" customFormat="false" ht="20.35" hidden="false" customHeight="true" outlineLevel="0" collapsed="false">
      <c r="A31" s="56" t="n">
        <v>0.5008</v>
      </c>
      <c r="B31" s="53" t="n">
        <f aca="false">B30-1</f>
        <v>71</v>
      </c>
    </row>
    <row r="32" customFormat="false" ht="20.35" hidden="false" customHeight="true" outlineLevel="0" collapsed="false">
      <c r="A32" s="56" t="n">
        <v>0.4983</v>
      </c>
      <c r="B32" s="53" t="n">
        <f aca="false">B31-1</f>
        <v>70</v>
      </c>
    </row>
    <row r="33" customFormat="false" ht="20.35" hidden="false" customHeight="true" outlineLevel="0" collapsed="false">
      <c r="A33" s="56" t="n">
        <v>0.4958</v>
      </c>
      <c r="B33" s="53" t="n">
        <f aca="false">B32-1</f>
        <v>69</v>
      </c>
    </row>
    <row r="34" customFormat="false" ht="20.35" hidden="false" customHeight="true" outlineLevel="0" collapsed="false">
      <c r="A34" s="56" t="n">
        <v>0.4933</v>
      </c>
      <c r="B34" s="53" t="n">
        <f aca="false">B33-1</f>
        <v>68</v>
      </c>
    </row>
    <row r="35" customFormat="false" ht="20.35" hidden="false" customHeight="true" outlineLevel="0" collapsed="false">
      <c r="A35" s="56" t="n">
        <v>0.4908</v>
      </c>
      <c r="B35" s="53" t="n">
        <f aca="false">B34-1</f>
        <v>67</v>
      </c>
    </row>
    <row r="36" customFormat="false" ht="20.35" hidden="false" customHeight="true" outlineLevel="0" collapsed="false">
      <c r="A36" s="56" t="n">
        <v>0.4883</v>
      </c>
      <c r="B36" s="53" t="n">
        <f aca="false">B35-1</f>
        <v>66</v>
      </c>
    </row>
    <row r="37" customFormat="false" ht="20.35" hidden="false" customHeight="true" outlineLevel="0" collapsed="false">
      <c r="A37" s="56" t="n">
        <v>0.4858</v>
      </c>
      <c r="B37" s="53" t="n">
        <f aca="false">B36-1</f>
        <v>65</v>
      </c>
    </row>
    <row r="38" customFormat="false" ht="20.35" hidden="false" customHeight="true" outlineLevel="0" collapsed="false">
      <c r="A38" s="56" t="n">
        <v>0.4829</v>
      </c>
      <c r="B38" s="53" t="n">
        <f aca="false">B37-1</f>
        <v>64</v>
      </c>
    </row>
    <row r="39" customFormat="false" ht="20.35" hidden="false" customHeight="true" outlineLevel="0" collapsed="false">
      <c r="A39" s="56" t="n">
        <v>0.48</v>
      </c>
      <c r="B39" s="53" t="n">
        <f aca="false">B38-1</f>
        <v>63</v>
      </c>
    </row>
    <row r="40" customFormat="false" ht="20.35" hidden="false" customHeight="true" outlineLevel="0" collapsed="false">
      <c r="A40" s="56" t="n">
        <v>0.4771</v>
      </c>
      <c r="B40" s="53" t="n">
        <f aca="false">B39-1</f>
        <v>62</v>
      </c>
    </row>
    <row r="41" customFormat="false" ht="20.35" hidden="false" customHeight="true" outlineLevel="0" collapsed="false">
      <c r="A41" s="56" t="n">
        <v>47.42</v>
      </c>
      <c r="B41" s="53" t="n">
        <f aca="false">B40-1</f>
        <v>61</v>
      </c>
    </row>
    <row r="42" customFormat="false" ht="20.35" hidden="false" customHeight="true" outlineLevel="0" collapsed="false">
      <c r="A42" s="56" t="n">
        <v>0.4713</v>
      </c>
      <c r="B42" s="53" t="n">
        <f aca="false">B41-1</f>
        <v>60</v>
      </c>
    </row>
    <row r="43" customFormat="false" ht="20.35" hidden="false" customHeight="true" outlineLevel="0" collapsed="false">
      <c r="A43" s="56" t="n">
        <v>0.4684</v>
      </c>
      <c r="B43" s="53" t="n">
        <f aca="false">B42-1</f>
        <v>59</v>
      </c>
    </row>
    <row r="44" customFormat="false" ht="20.35" hidden="false" customHeight="true" outlineLevel="0" collapsed="false">
      <c r="A44" s="56" t="n">
        <v>0.4655</v>
      </c>
      <c r="B44" s="53" t="n">
        <f aca="false">B43-1</f>
        <v>58</v>
      </c>
    </row>
    <row r="45" customFormat="false" ht="20.35" hidden="false" customHeight="true" outlineLevel="0" collapsed="false">
      <c r="A45" s="56" t="n">
        <v>0.4627</v>
      </c>
      <c r="B45" s="53" t="n">
        <f aca="false">B44-1</f>
        <v>57</v>
      </c>
    </row>
    <row r="46" customFormat="false" ht="20.35" hidden="false" customHeight="true" outlineLevel="0" collapsed="false">
      <c r="A46" s="56" t="n">
        <v>0.4599</v>
      </c>
      <c r="B46" s="53" t="n">
        <f aca="false">B45-1</f>
        <v>56</v>
      </c>
    </row>
    <row r="47" customFormat="false" ht="20.35" hidden="false" customHeight="true" outlineLevel="0" collapsed="false">
      <c r="A47" s="56" t="n">
        <v>0.4571</v>
      </c>
      <c r="B47" s="53" t="n">
        <f aca="false">B46-1</f>
        <v>55</v>
      </c>
    </row>
    <row r="48" customFormat="false" ht="20.35" hidden="false" customHeight="true" outlineLevel="0" collapsed="false">
      <c r="A48" s="56" t="n">
        <v>0.4543</v>
      </c>
      <c r="B48" s="53" t="n">
        <f aca="false">B47-1</f>
        <v>54</v>
      </c>
    </row>
    <row r="49" customFormat="false" ht="20.35" hidden="false" customHeight="true" outlineLevel="0" collapsed="false">
      <c r="A49" s="56" t="n">
        <v>0.4515</v>
      </c>
      <c r="B49" s="53" t="n">
        <f aca="false">B48-1</f>
        <v>53</v>
      </c>
    </row>
    <row r="50" customFormat="false" ht="20.35" hidden="false" customHeight="true" outlineLevel="0" collapsed="false">
      <c r="A50" s="56" t="n">
        <v>0.4487</v>
      </c>
      <c r="B50" s="53" t="n">
        <f aca="false">B49-1</f>
        <v>52</v>
      </c>
    </row>
    <row r="51" customFormat="false" ht="20.35" hidden="false" customHeight="true" outlineLevel="0" collapsed="false">
      <c r="A51" s="56" t="n">
        <v>0.4459</v>
      </c>
      <c r="B51" s="53" t="n">
        <f aca="false">B50-1</f>
        <v>51</v>
      </c>
    </row>
    <row r="52" customFormat="false" ht="20.35" hidden="false" customHeight="true" outlineLevel="0" collapsed="false">
      <c r="A52" s="56" t="n">
        <v>0.4431</v>
      </c>
      <c r="B52" s="53" t="n">
        <f aca="false">B51-1</f>
        <v>50</v>
      </c>
    </row>
    <row r="53" customFormat="false" ht="20.35" hidden="false" customHeight="true" outlineLevel="0" collapsed="false">
      <c r="A53" s="57" t="n">
        <v>0.441</v>
      </c>
      <c r="B53" s="53" t="n">
        <f aca="false">B52-1</f>
        <v>49</v>
      </c>
    </row>
    <row r="54" customFormat="false" ht="20.35" hidden="false" customHeight="true" outlineLevel="0" collapsed="false">
      <c r="A54" s="56" t="n">
        <v>0.4289</v>
      </c>
      <c r="B54" s="53" t="n">
        <f aca="false">B53-1</f>
        <v>48</v>
      </c>
    </row>
    <row r="55" customFormat="false" ht="20.35" hidden="false" customHeight="true" outlineLevel="0" collapsed="false">
      <c r="A55" s="56" t="n">
        <v>0.4269</v>
      </c>
      <c r="B55" s="53" t="n">
        <f aca="false">B54-1</f>
        <v>47</v>
      </c>
    </row>
    <row r="56" customFormat="false" ht="20.35" hidden="false" customHeight="true" outlineLevel="0" collapsed="false">
      <c r="A56" s="56" t="n">
        <v>0.4249</v>
      </c>
      <c r="B56" s="53" t="n">
        <f aca="false">B55-1</f>
        <v>46</v>
      </c>
    </row>
    <row r="57" customFormat="false" ht="20.35" hidden="false" customHeight="true" outlineLevel="0" collapsed="false">
      <c r="A57" s="56" t="n">
        <v>0.4229</v>
      </c>
      <c r="B57" s="53" t="n">
        <f aca="false">B56-1</f>
        <v>45</v>
      </c>
    </row>
    <row r="58" customFormat="false" ht="20.35" hidden="false" customHeight="true" outlineLevel="0" collapsed="false">
      <c r="A58" s="56" t="n">
        <v>0.4209</v>
      </c>
      <c r="B58" s="53" t="n">
        <f aca="false">B57-1</f>
        <v>44</v>
      </c>
    </row>
    <row r="59" customFormat="false" ht="20.35" hidden="false" customHeight="true" outlineLevel="0" collapsed="false">
      <c r="A59" s="56" t="n">
        <v>0.4189</v>
      </c>
      <c r="B59" s="53" t="n">
        <f aca="false">B58-1</f>
        <v>43</v>
      </c>
    </row>
    <row r="60" customFormat="false" ht="20.35" hidden="false" customHeight="true" outlineLevel="0" collapsed="false">
      <c r="A60" s="56" t="n">
        <v>0.4169</v>
      </c>
      <c r="B60" s="53" t="n">
        <f aca="false">B59-1</f>
        <v>42</v>
      </c>
    </row>
    <row r="61" customFormat="false" ht="20.35" hidden="false" customHeight="true" outlineLevel="0" collapsed="false">
      <c r="A61" s="56" t="n">
        <v>0.4149</v>
      </c>
      <c r="B61" s="53" t="n">
        <f aca="false">B60-1</f>
        <v>41</v>
      </c>
    </row>
    <row r="62" customFormat="false" ht="20.35" hidden="false" customHeight="true" outlineLevel="0" collapsed="false">
      <c r="A62" s="56" t="n">
        <v>0.4088</v>
      </c>
      <c r="B62" s="53" t="n">
        <f aca="false">B61-1</f>
        <v>40</v>
      </c>
    </row>
    <row r="63" customFormat="false" ht="20.35" hidden="false" customHeight="true" outlineLevel="0" collapsed="false">
      <c r="A63" s="56" t="n">
        <v>0.4028</v>
      </c>
      <c r="B63" s="53" t="n">
        <f aca="false">B62-1</f>
        <v>39</v>
      </c>
    </row>
    <row r="64" customFormat="false" ht="20.35" hidden="false" customHeight="true" outlineLevel="0" collapsed="false">
      <c r="A64" s="56" t="n">
        <v>0.3968</v>
      </c>
      <c r="B64" s="53" t="n">
        <f aca="false">B63-1</f>
        <v>38</v>
      </c>
    </row>
    <row r="65" customFormat="false" ht="20.35" hidden="false" customHeight="true" outlineLevel="0" collapsed="false">
      <c r="A65" s="56" t="n">
        <v>0.3908</v>
      </c>
      <c r="B65" s="53" t="n">
        <f aca="false">B64-1</f>
        <v>37</v>
      </c>
    </row>
    <row r="66" customFormat="false" ht="20.35" hidden="false" customHeight="true" outlineLevel="0" collapsed="false">
      <c r="A66" s="56" t="n">
        <v>0.3849</v>
      </c>
      <c r="B66" s="53" t="n">
        <f aca="false">B65-1</f>
        <v>36</v>
      </c>
    </row>
    <row r="67" customFormat="false" ht="20.35" hidden="false" customHeight="true" outlineLevel="0" collapsed="false">
      <c r="A67" s="56" t="n">
        <v>0.3794</v>
      </c>
      <c r="B67" s="53" t="n">
        <f aca="false">B66-1</f>
        <v>35</v>
      </c>
    </row>
    <row r="68" customFormat="false" ht="20.35" hidden="false" customHeight="true" outlineLevel="0" collapsed="false">
      <c r="A68" s="56" t="n">
        <v>0.3692</v>
      </c>
      <c r="B68" s="53" t="n">
        <f aca="false">B67-1</f>
        <v>34</v>
      </c>
    </row>
    <row r="69" customFormat="false" ht="20.35" hidden="false" customHeight="true" outlineLevel="0" collapsed="false">
      <c r="A69" s="56" t="n">
        <v>0</v>
      </c>
      <c r="B69" s="53" t="n">
        <f aca="false">B68-1</f>
        <v>33</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0.xml><?xml version="1.0" encoding="utf-8"?>
<worksheet xmlns="http://schemas.openxmlformats.org/spreadsheetml/2006/main" xmlns:r="http://schemas.openxmlformats.org/officeDocument/2006/relationships">
  <sheetPr filterMode="false">
    <pageSetUpPr fitToPage="true"/>
  </sheetPr>
  <dimension ref="A1:K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13.2" hidden="false" customHeight="true" outlineLevel="0" collapsed="false">
      <c r="A1" s="22"/>
      <c r="B1" s="22"/>
      <c r="C1" s="22"/>
      <c r="D1" s="22"/>
      <c r="E1" s="22"/>
      <c r="F1" s="22"/>
      <c r="G1" s="22"/>
      <c r="H1" s="22"/>
      <c r="I1" s="22"/>
      <c r="J1" s="22"/>
      <c r="K1" s="22"/>
    </row>
    <row r="2" customFormat="false" ht="13.2" hidden="false" customHeight="true" outlineLevel="0" collapsed="false">
      <c r="A2" s="17" t="s">
        <v>265</v>
      </c>
      <c r="B2" s="27" t="n">
        <f aca="false">VLOOKUP((TOT!X4*60)/TOT!AK4,'PA - ASSISTS'!$A$3:$B$55,2)</f>
        <v>87</v>
      </c>
      <c r="C2" s="27" t="n">
        <f aca="false">IF(TOT!AK4&lt;400,IF(B2&gt;66,66,B2),B2)</f>
        <v>66</v>
      </c>
      <c r="D2" s="27" t="n">
        <f aca="false">IF(TOT!AK4&lt;200,IF(C2&gt;60,60,C2),C2)</f>
        <v>60</v>
      </c>
      <c r="E2" s="50" t="n">
        <f aca="false">(TOT!BD4*60)/TOT!AK4</f>
        <v>19.8116960615308</v>
      </c>
      <c r="F2" s="55" t="n">
        <f aca="false">VLOOKUP(E2,'PA - Tableau 2'!$A$3:$B$55,2)</f>
        <v>94</v>
      </c>
      <c r="G2" s="55" t="n">
        <f aca="false">IF(TOT!AK4&lt;400,IF(F2&gt;66,66,F2),F2)</f>
        <v>66</v>
      </c>
      <c r="H2" s="55" t="n">
        <f aca="false">IF(TOT!AK4&lt;200,IF(G2&gt;60,60,G2),G2)</f>
        <v>60</v>
      </c>
      <c r="I2" s="55" t="n">
        <f aca="false">(D2+H2)/2</f>
        <v>60</v>
      </c>
      <c r="J2" s="55" t="n">
        <f aca="false">IF(TOT!AN4&lt;13.4,IF(I2&gt;66,66,I2),I2)</f>
        <v>60</v>
      </c>
      <c r="K2" s="55" t="n">
        <f aca="false">IF(TOT!AN4&lt;11,IF(J2&gt;66,66,J2),J2)</f>
        <v>60</v>
      </c>
    </row>
    <row r="3" customFormat="false" ht="13" hidden="false" customHeight="true" outlineLevel="0" collapsed="false">
      <c r="A3" s="17" t="s">
        <v>275</v>
      </c>
      <c r="B3" s="27" t="n">
        <f aca="false">VLOOKUP((TOT!X5*60)/TOT!AK5,'PA - ASSISTS'!$A$3:$B$55,2)</f>
        <v>65</v>
      </c>
      <c r="C3" s="27" t="n">
        <f aca="false">IF(TOT!AK5&lt;400,IF(B3&gt;66,66,B3),B3)</f>
        <v>65</v>
      </c>
      <c r="D3" s="27" t="n">
        <f aca="false">IF(TOT!AK5&lt;200,IF(C3&gt;60,60,C3),C3)</f>
        <v>65</v>
      </c>
      <c r="E3" s="50" t="n">
        <f aca="false">(TOT!BD5*60)/TOT!AK5</f>
        <v>2.75926794931957</v>
      </c>
      <c r="F3" s="55" t="n">
        <f aca="false">VLOOKUP(E3,'PA - Tableau 2'!$A$3:$B$55,2)</f>
        <v>50</v>
      </c>
      <c r="G3" s="55" t="n">
        <f aca="false">IF(TOT!AK5&lt;400,IF(F3&gt;66,66,F3),F3)</f>
        <v>50</v>
      </c>
      <c r="H3" s="55" t="n">
        <f aca="false">IF(TOT!AK5&lt;200,IF(G3&gt;60,60,G3),G3)</f>
        <v>50</v>
      </c>
      <c r="I3" s="55" t="n">
        <f aca="false">(D3+H3)/2</f>
        <v>57.5</v>
      </c>
      <c r="J3" s="55" t="n">
        <f aca="false">IF(TOT!AN5&lt;13.4,IF(I3&gt;66,66,I3),I3)</f>
        <v>57.5</v>
      </c>
      <c r="K3" s="55" t="n">
        <f aca="false">IF(TOT!AN5&lt;11,IF(J3&gt;66,66,J3),J3)</f>
        <v>57.5</v>
      </c>
    </row>
    <row r="4" customFormat="false" ht="13" hidden="false" customHeight="true" outlineLevel="0" collapsed="false">
      <c r="A4" s="17" t="s">
        <v>285</v>
      </c>
      <c r="B4" s="27" t="n">
        <f aca="false">VLOOKUP((TOT!X6*60)/TOT!AK6,'PA - ASSISTS'!$A$3:$B$55,2)</f>
        <v>60</v>
      </c>
      <c r="C4" s="27" t="n">
        <f aca="false">IF(TOT!AK6&lt;400,IF(B4&gt;66,66,B4),B4)</f>
        <v>60</v>
      </c>
      <c r="D4" s="27" t="n">
        <f aca="false">IF(TOT!AK6&lt;200,IF(C4&gt;60,60,C4),C4)</f>
        <v>60</v>
      </c>
      <c r="E4" s="50" t="n">
        <f aca="false">(TOT!BD6*60)/TOT!AK6</f>
        <v>0</v>
      </c>
      <c r="F4" s="55" t="n">
        <f aca="false">VLOOKUP(E4,'PA - Tableau 2'!$A$3:$B$55,2)</f>
        <v>47</v>
      </c>
      <c r="G4" s="55" t="n">
        <f aca="false">IF(TOT!AK6&lt;400,IF(F4&gt;66,66,F4),F4)</f>
        <v>47</v>
      </c>
      <c r="H4" s="55" t="n">
        <f aca="false">IF(TOT!AK6&lt;200,IF(G4&gt;60,60,G4),G4)</f>
        <v>47</v>
      </c>
      <c r="I4" s="55" t="n">
        <f aca="false">(D4+H4)/2</f>
        <v>53.5</v>
      </c>
      <c r="J4" s="55" t="n">
        <f aca="false">IF(TOT!AN6&lt;13.4,IF(I4&gt;66,66,I4),I4)</f>
        <v>53.5</v>
      </c>
      <c r="K4" s="55" t="n">
        <f aca="false">IF(TOT!AN6&lt;11,IF(J4&gt;66,66,J4),J4)</f>
        <v>53.5</v>
      </c>
    </row>
    <row r="5" customFormat="false" ht="13" hidden="false" customHeight="true" outlineLevel="0" collapsed="false">
      <c r="A5" s="17" t="s">
        <v>291</v>
      </c>
      <c r="B5" s="27" t="n">
        <f aca="false">VLOOKUP((TOT!X7*60)/TOT!AK7,'PA - ASSISTS'!$A$3:$B$55,2)</f>
        <v>88</v>
      </c>
      <c r="C5" s="27" t="n">
        <f aca="false">IF(TOT!AK7&lt;400,IF(B5&gt;66,66,B5),B5)</f>
        <v>66</v>
      </c>
      <c r="D5" s="27" t="n">
        <f aca="false">IF(TOT!AK7&lt;200,IF(C5&gt;60,60,C5),C5)</f>
        <v>60</v>
      </c>
      <c r="E5" s="50" t="n">
        <f aca="false">(TOT!BD7*60)/TOT!AK7</f>
        <v>0</v>
      </c>
      <c r="F5" s="55" t="n">
        <f aca="false">VLOOKUP(E5,'PA - Tableau 2'!$A$3:$B$55,2)</f>
        <v>47</v>
      </c>
      <c r="G5" s="55" t="n">
        <f aca="false">IF(TOT!AK7&lt;400,IF(F5&gt;66,66,F5),F5)</f>
        <v>47</v>
      </c>
      <c r="H5" s="55" t="n">
        <f aca="false">IF(TOT!AK7&lt;200,IF(G5&gt;60,60,G5),G5)</f>
        <v>47</v>
      </c>
      <c r="I5" s="55" t="n">
        <f aca="false">(D5+H5)/2</f>
        <v>53.5</v>
      </c>
      <c r="J5" s="55" t="n">
        <f aca="false">IF(TOT!AN7&lt;13.4,IF(I5&gt;66,66,I5),I5)</f>
        <v>53.5</v>
      </c>
      <c r="K5" s="55" t="n">
        <f aca="false">IF(TOT!AN7&lt;11,IF(J5&gt;66,66,J5),J5)</f>
        <v>53.5</v>
      </c>
    </row>
    <row r="6" customFormat="false" ht="13" hidden="false" customHeight="true" outlineLevel="0" collapsed="false">
      <c r="A6" s="17" t="s">
        <v>297</v>
      </c>
      <c r="B6" s="27" t="n">
        <f aca="false">VLOOKUP((TOT!X8*60)/TOT!AK8,'PA - ASSISTS'!$A$3:$B$55,2)</f>
        <v>47</v>
      </c>
      <c r="C6" s="27" t="n">
        <f aca="false">IF(TOT!AK8&lt;400,IF(B6&gt;66,66,B6),B6)</f>
        <v>47</v>
      </c>
      <c r="D6" s="27" t="n">
        <f aca="false">IF(TOT!AK8&lt;200,IF(C6&gt;60,60,C6),C6)</f>
        <v>47</v>
      </c>
      <c r="E6" s="50" t="n">
        <f aca="false">(TOT!BD8*60)/TOT!AK8</f>
        <v>0</v>
      </c>
      <c r="F6" s="55" t="n">
        <f aca="false">VLOOKUP(E6,'PA - Tableau 2'!$A$3:$B$55,2)</f>
        <v>47</v>
      </c>
      <c r="G6" s="55" t="n">
        <f aca="false">IF(TOT!AK8&lt;400,IF(F6&gt;66,66,F6),F6)</f>
        <v>47</v>
      </c>
      <c r="H6" s="55" t="n">
        <f aca="false">IF(TOT!AK8&lt;200,IF(G6&gt;60,60,G6),G6)</f>
        <v>47</v>
      </c>
      <c r="I6" s="55" t="n">
        <f aca="false">(D6+H6)/2</f>
        <v>47</v>
      </c>
      <c r="J6" s="55" t="n">
        <f aca="false">IF(TOT!AN8&lt;13.4,IF(I6&gt;66,66,I6),I6)</f>
        <v>47</v>
      </c>
      <c r="K6" s="55" t="n">
        <f aca="false">IF(TOT!AN8&lt;11,IF(J6&gt;66,66,J6),J6)</f>
        <v>47</v>
      </c>
    </row>
    <row r="7" customFormat="false" ht="13" hidden="false" customHeight="true" outlineLevel="0" collapsed="false">
      <c r="A7" s="17" t="s">
        <v>304</v>
      </c>
      <c r="B7" s="27" t="n">
        <f aca="false">VLOOKUP((TOT!X9*60)/TOT!AK9,'PA - ASSISTS'!$A$3:$B$55,2)</f>
        <v>49</v>
      </c>
      <c r="C7" s="27" t="n">
        <f aca="false">IF(TOT!AK9&lt;400,IF(B7&gt;66,66,B7),B7)</f>
        <v>49</v>
      </c>
      <c r="D7" s="27" t="n">
        <f aca="false">IF(TOT!AK9&lt;200,IF(C7&gt;60,60,C7),C7)</f>
        <v>49</v>
      </c>
      <c r="E7" s="50" t="n">
        <f aca="false">(TOT!BD9*60)/TOT!AK9</f>
        <v>0</v>
      </c>
      <c r="F7" s="55" t="n">
        <f aca="false">VLOOKUP(E7,'PA - Tableau 2'!$A$3:$B$55,2)</f>
        <v>47</v>
      </c>
      <c r="G7" s="55" t="n">
        <f aca="false">IF(TOT!AK9&lt;400,IF(F7&gt;66,66,F7),F7)</f>
        <v>47</v>
      </c>
      <c r="H7" s="55" t="n">
        <f aca="false">IF(TOT!AK9&lt;200,IF(G7&gt;60,60,G7),G7)</f>
        <v>47</v>
      </c>
      <c r="I7" s="55" t="n">
        <f aca="false">(D7+H7)/2</f>
        <v>48</v>
      </c>
      <c r="J7" s="55" t="n">
        <f aca="false">IF(TOT!AN9&lt;13.4,IF(I7&gt;66,66,I7),I7)</f>
        <v>48</v>
      </c>
      <c r="K7" s="55" t="n">
        <f aca="false">IF(TOT!AN9&lt;11,IF(J7&gt;66,66,J7),J7)</f>
        <v>48</v>
      </c>
    </row>
    <row r="8" customFormat="false" ht="13" hidden="false" customHeight="true" outlineLevel="0" collapsed="false">
      <c r="A8" s="17" t="s">
        <v>311</v>
      </c>
      <c r="B8" s="27" t="n">
        <f aca="false">VLOOKUP((TOT!X10*60)/TOT!AK10,'PA - ASSISTS'!$A$3:$B$55,2)</f>
        <v>47</v>
      </c>
      <c r="C8" s="27" t="n">
        <f aca="false">IF(TOT!AK10&lt;400,IF(B8&gt;66,66,B8),B8)</f>
        <v>47</v>
      </c>
      <c r="D8" s="27" t="n">
        <f aca="false">IF(TOT!AK10&lt;200,IF(C8&gt;60,60,C8),C8)</f>
        <v>47</v>
      </c>
      <c r="E8" s="50" t="n">
        <f aca="false">(TOT!BD10*60)/TOT!AK10</f>
        <v>0</v>
      </c>
      <c r="F8" s="55" t="n">
        <f aca="false">VLOOKUP(E8,'PA - Tableau 2'!$A$3:$B$55,2)</f>
        <v>47</v>
      </c>
      <c r="G8" s="55" t="n">
        <f aca="false">IF(TOT!AK10&lt;400,IF(F8&gt;66,66,F8),F8)</f>
        <v>47</v>
      </c>
      <c r="H8" s="55" t="n">
        <f aca="false">IF(TOT!AK10&lt;200,IF(G8&gt;60,60,G8),G8)</f>
        <v>47</v>
      </c>
      <c r="I8" s="55" t="n">
        <f aca="false">(D8+H8)/2</f>
        <v>47</v>
      </c>
      <c r="J8" s="55" t="n">
        <f aca="false">IF(TOT!AN10&lt;13.4,IF(I8&gt;66,66,I8),I8)</f>
        <v>47</v>
      </c>
      <c r="K8" s="55" t="n">
        <f aca="false">IF(TOT!AN10&lt;11,IF(J8&gt;66,66,J8),J8)</f>
        <v>47</v>
      </c>
    </row>
    <row r="9" customFormat="false" ht="13" hidden="false" customHeight="true" outlineLevel="0" collapsed="false">
      <c r="A9" s="17" t="s">
        <v>317</v>
      </c>
      <c r="B9" s="27" t="n">
        <f aca="false">VLOOKUP((TOT!X11*60)/TOT!AK11,'PA - ASSISTS'!$A$3:$B$55,2)</f>
        <v>78</v>
      </c>
      <c r="C9" s="27" t="n">
        <f aca="false">IF(TOT!AK11&lt;400,IF(B9&gt;66,66,B9),B9)</f>
        <v>78</v>
      </c>
      <c r="D9" s="27" t="n">
        <f aca="false">IF(TOT!AK11&lt;200,IF(C9&gt;60,60,C9),C9)</f>
        <v>78</v>
      </c>
      <c r="E9" s="50" t="n">
        <f aca="false">(TOT!BD11*60)/TOT!AK11</f>
        <v>10.2124114952103</v>
      </c>
      <c r="F9" s="55" t="n">
        <f aca="false">VLOOKUP(E9,'PA - Tableau 2'!$A$3:$B$55,2)</f>
        <v>72</v>
      </c>
      <c r="G9" s="55" t="n">
        <f aca="false">IF(TOT!AK11&lt;400,IF(F9&gt;66,66,F9),F9)</f>
        <v>72</v>
      </c>
      <c r="H9" s="55" t="n">
        <f aca="false">IF(TOT!AK11&lt;200,IF(G9&gt;60,60,G9),G9)</f>
        <v>72</v>
      </c>
      <c r="I9" s="55" t="n">
        <f aca="false">(D9+H9)/2</f>
        <v>75</v>
      </c>
      <c r="J9" s="55" t="n">
        <f aca="false">IF(TOT!AN11&lt;13.4,IF(I9&gt;66,66,I9),I9)</f>
        <v>75</v>
      </c>
      <c r="K9" s="55" t="n">
        <f aca="false">IF(TOT!AN11&lt;11,IF(J9&gt;66,66,J9),J9)</f>
        <v>75</v>
      </c>
    </row>
    <row r="10" customFormat="false" ht="13" hidden="false" customHeight="true" outlineLevel="0" collapsed="false">
      <c r="A10" s="17" t="s">
        <v>323</v>
      </c>
      <c r="B10" s="27" t="n">
        <f aca="false">VLOOKUP((TOT!X12*60)/TOT!AK12,'PA - ASSISTS'!$A$3:$B$55,2)</f>
        <v>52</v>
      </c>
      <c r="C10" s="27" t="n">
        <f aca="false">IF(TOT!AK12&lt;400,IF(B10&gt;66,66,B10),B10)</f>
        <v>52</v>
      </c>
      <c r="D10" s="27" t="n">
        <f aca="false">IF(TOT!AK12&lt;200,IF(C10&gt;60,60,C10),C10)</f>
        <v>52</v>
      </c>
      <c r="E10" s="50" t="n">
        <f aca="false">(TOT!BD12*60)/TOT!AK12</f>
        <v>2.10605037151409</v>
      </c>
      <c r="F10" s="55" t="n">
        <f aca="false">VLOOKUP(E10,'PA - Tableau 2'!$A$3:$B$55,2)</f>
        <v>49</v>
      </c>
      <c r="G10" s="55" t="n">
        <f aca="false">IF(TOT!AK12&lt;400,IF(F10&gt;66,66,F10),F10)</f>
        <v>49</v>
      </c>
      <c r="H10" s="55" t="n">
        <f aca="false">IF(TOT!AK12&lt;200,IF(G10&gt;60,60,G10),G10)</f>
        <v>49</v>
      </c>
      <c r="I10" s="55" t="n">
        <f aca="false">(D10+H10)/2</f>
        <v>50.5</v>
      </c>
      <c r="J10" s="55" t="n">
        <f aca="false">IF(TOT!AN12&lt;13.4,IF(I10&gt;66,66,I10),I10)</f>
        <v>50.5</v>
      </c>
      <c r="K10" s="55" t="n">
        <f aca="false">IF(TOT!AN12&lt;11,IF(J10&gt;66,66,J10),J10)</f>
        <v>50.5</v>
      </c>
    </row>
    <row r="11" customFormat="false" ht="13" hidden="false" customHeight="true" outlineLevel="0" collapsed="false">
      <c r="A11" s="17" t="s">
        <v>330</v>
      </c>
      <c r="B11" s="27" t="n">
        <f aca="false">VLOOKUP((TOT!X13*60)/TOT!AK13,'PA - ASSISTS'!$A$3:$B$55,2)</f>
        <v>81</v>
      </c>
      <c r="C11" s="27" t="n">
        <f aca="false">IF(TOT!AK13&lt;400,IF(B11&gt;66,66,B11),B11)</f>
        <v>81</v>
      </c>
      <c r="D11" s="27" t="n">
        <f aca="false">IF(TOT!AK13&lt;200,IF(C11&gt;60,60,C11),C11)</f>
        <v>81</v>
      </c>
      <c r="E11" s="50" t="n">
        <f aca="false">(TOT!BD13*60)/TOT!AK13</f>
        <v>16.5663399830855</v>
      </c>
      <c r="F11" s="55" t="n">
        <f aca="false">VLOOKUP(E11,'PA - Tableau 2'!$A$3:$B$55,2)</f>
        <v>89</v>
      </c>
      <c r="G11" s="55" t="n">
        <f aca="false">IF(TOT!AK13&lt;400,IF(F11&gt;66,66,F11),F11)</f>
        <v>89</v>
      </c>
      <c r="H11" s="55" t="n">
        <f aca="false">IF(TOT!AK13&lt;200,IF(G11&gt;60,60,G11),G11)</f>
        <v>89</v>
      </c>
      <c r="I11" s="55" t="n">
        <f aca="false">(D11+H11)/2</f>
        <v>85</v>
      </c>
      <c r="J11" s="55" t="n">
        <f aca="false">IF(TOT!AN13&lt;13.4,IF(I11&gt;66,66,I11),I11)</f>
        <v>85</v>
      </c>
      <c r="K11" s="55" t="n">
        <f aca="false">IF(TOT!AN13&lt;11,IF(J11&gt;66,66,J11),J11)</f>
        <v>85</v>
      </c>
    </row>
    <row r="12" customFormat="false" ht="13" hidden="false" customHeight="true" outlineLevel="0" collapsed="false">
      <c r="A12" s="17" t="s">
        <v>336</v>
      </c>
      <c r="B12" s="27" t="n">
        <f aca="false">VLOOKUP((TOT!X14*60)/TOT!AK14,'PA - ASSISTS'!$A$3:$B$55,2)</f>
        <v>50</v>
      </c>
      <c r="C12" s="27" t="n">
        <f aca="false">IF(TOT!AK14&lt;400,IF(B12&gt;66,66,B12),B12)</f>
        <v>50</v>
      </c>
      <c r="D12" s="27" t="n">
        <f aca="false">IF(TOT!AK14&lt;200,IF(C12&gt;60,60,C12),C12)</f>
        <v>50</v>
      </c>
      <c r="E12" s="50" t="n">
        <f aca="false">(TOT!BD14*60)/TOT!AK14</f>
        <v>0</v>
      </c>
      <c r="F12" s="55" t="n">
        <f aca="false">VLOOKUP(E12,'PA - Tableau 2'!$A$3:$B$55,2)</f>
        <v>47</v>
      </c>
      <c r="G12" s="55" t="n">
        <f aca="false">IF(TOT!AK14&lt;400,IF(F12&gt;66,66,F12),F12)</f>
        <v>47</v>
      </c>
      <c r="H12" s="55" t="n">
        <f aca="false">IF(TOT!AK14&lt;200,IF(G12&gt;60,60,G12),G12)</f>
        <v>47</v>
      </c>
      <c r="I12" s="55" t="n">
        <f aca="false">(D12+H12)/2</f>
        <v>48.5</v>
      </c>
      <c r="J12" s="55" t="n">
        <f aca="false">IF(TOT!AN14&lt;13.4,IF(I12&gt;66,66,I12),I12)</f>
        <v>48.5</v>
      </c>
      <c r="K12" s="55" t="n">
        <f aca="false">IF(TOT!AN14&lt;11,IF(J12&gt;66,66,J12),J12)</f>
        <v>48.5</v>
      </c>
    </row>
    <row r="13" customFormat="false" ht="13" hidden="false" customHeight="true" outlineLevel="0" collapsed="false">
      <c r="A13" s="17" t="s">
        <v>342</v>
      </c>
      <c r="B13" s="27" t="n">
        <f aca="false">VLOOKUP((TOT!X15*60)/TOT!AK15,'PA - ASSISTS'!$A$3:$B$55,2)</f>
        <v>62</v>
      </c>
      <c r="C13" s="27" t="n">
        <f aca="false">IF(TOT!AK15&lt;400,IF(B13&gt;66,66,B13),B13)</f>
        <v>62</v>
      </c>
      <c r="D13" s="27" t="n">
        <f aca="false">IF(TOT!AK15&lt;200,IF(C13&gt;60,60,C13),C13)</f>
        <v>62</v>
      </c>
      <c r="E13" s="50" t="n">
        <f aca="false">(TOT!BD15*60)/TOT!AK15</f>
        <v>4.62556677715829</v>
      </c>
      <c r="F13" s="55" t="n">
        <f aca="false">VLOOKUP(E13,'PA - Tableau 2'!$A$3:$B$55,2)</f>
        <v>55</v>
      </c>
      <c r="G13" s="55" t="n">
        <f aca="false">IF(TOT!AK15&lt;400,IF(F13&gt;66,66,F13),F13)</f>
        <v>55</v>
      </c>
      <c r="H13" s="55" t="n">
        <f aca="false">IF(TOT!AK15&lt;200,IF(G13&gt;60,60,G13),G13)</f>
        <v>55</v>
      </c>
      <c r="I13" s="55" t="n">
        <f aca="false">(D13+H13)/2</f>
        <v>58.5</v>
      </c>
      <c r="J13" s="55" t="n">
        <f aca="false">IF(TOT!AN15&lt;13.4,IF(I13&gt;66,66,I13),I13)</f>
        <v>58.5</v>
      </c>
      <c r="K13" s="55" t="n">
        <f aca="false">IF(TOT!AN15&lt;11,IF(J13&gt;66,66,J13),J13)</f>
        <v>58.5</v>
      </c>
    </row>
    <row r="14" customFormat="false" ht="13" hidden="false" customHeight="true" outlineLevel="0" collapsed="false">
      <c r="A14" s="17" t="s">
        <v>348</v>
      </c>
      <c r="B14" s="27" t="n">
        <f aca="false">VLOOKUP((TOT!X16*60)/TOT!AK16,'PA - ASSISTS'!$A$3:$B$55,2)</f>
        <v>81</v>
      </c>
      <c r="C14" s="27" t="n">
        <f aca="false">IF(TOT!AK16&lt;400,IF(B14&gt;66,66,B14),B14)</f>
        <v>81</v>
      </c>
      <c r="D14" s="27" t="n">
        <f aca="false">IF(TOT!AK16&lt;200,IF(C14&gt;60,60,C14),C14)</f>
        <v>81</v>
      </c>
      <c r="E14" s="50" t="n">
        <f aca="false">(TOT!BD16*60)/TOT!AK16</f>
        <v>12.3965487968633</v>
      </c>
      <c r="F14" s="55" t="n">
        <f aca="false">VLOOKUP(E14,'PA - Tableau 2'!$A$3:$B$55,2)</f>
        <v>79</v>
      </c>
      <c r="G14" s="55" t="n">
        <f aca="false">IF(TOT!AK16&lt;400,IF(F14&gt;66,66,F14),F14)</f>
        <v>79</v>
      </c>
      <c r="H14" s="55" t="n">
        <f aca="false">IF(TOT!AK16&lt;200,IF(G14&gt;60,60,G14),G14)</f>
        <v>79</v>
      </c>
      <c r="I14" s="55" t="n">
        <f aca="false">(D14+H14)/2</f>
        <v>80</v>
      </c>
      <c r="J14" s="55" t="n">
        <f aca="false">IF(TOT!AN16&lt;13.4,IF(I14&gt;66,66,I14),I14)</f>
        <v>66</v>
      </c>
      <c r="K14" s="55" t="n">
        <f aca="false">IF(TOT!AN16&lt;11,IF(J14&gt;66,66,J14),J14)</f>
        <v>66</v>
      </c>
    </row>
    <row r="15" customFormat="false" ht="13" hidden="false" customHeight="true" outlineLevel="0" collapsed="false">
      <c r="A15" s="17" t="s">
        <v>355</v>
      </c>
      <c r="B15" s="27" t="n">
        <f aca="false">VLOOKUP((TOT!X17*60)/TOT!AK17,'PA - ASSISTS'!$A$3:$B$55,2)</f>
        <v>66</v>
      </c>
      <c r="C15" s="27" t="n">
        <f aca="false">IF(TOT!AK17&lt;400,IF(B15&gt;66,66,B15),B15)</f>
        <v>66</v>
      </c>
      <c r="D15" s="27" t="n">
        <f aca="false">IF(TOT!AK17&lt;200,IF(C15&gt;60,60,C15),C15)</f>
        <v>66</v>
      </c>
      <c r="E15" s="50" t="n">
        <f aca="false">(TOT!BD17*60)/TOT!AK17</f>
        <v>10.5903834449178</v>
      </c>
      <c r="F15" s="55" t="n">
        <f aca="false">VLOOKUP(E15,'PA - Tableau 2'!$A$3:$B$55,2)</f>
        <v>73</v>
      </c>
      <c r="G15" s="55" t="n">
        <f aca="false">IF(TOT!AK17&lt;400,IF(F15&gt;66,66,F15),F15)</f>
        <v>66</v>
      </c>
      <c r="H15" s="55" t="n">
        <f aca="false">IF(TOT!AK17&lt;200,IF(G15&gt;60,60,G15),G15)</f>
        <v>66</v>
      </c>
      <c r="I15" s="55" t="n">
        <f aca="false">(D15+H15)/2</f>
        <v>66</v>
      </c>
      <c r="J15" s="55" t="n">
        <f aca="false">IF(TOT!AN17&lt;13.4,IF(I15&gt;66,66,I15),I15)</f>
        <v>66</v>
      </c>
      <c r="K15" s="55" t="n">
        <f aca="false">IF(TOT!AN17&lt;11,IF(J15&gt;66,66,J15),J15)</f>
        <v>66</v>
      </c>
    </row>
    <row r="16" customFormat="false" ht="13" hidden="false" customHeight="true" outlineLevel="0" collapsed="false">
      <c r="A16" s="17" t="s">
        <v>362</v>
      </c>
      <c r="B16" s="27" t="n">
        <f aca="false">VLOOKUP((TOT!X18*60)/TOT!AK18,'PA - ASSISTS'!$A$3:$B$55,2)</f>
        <v>58</v>
      </c>
      <c r="C16" s="27" t="n">
        <f aca="false">IF(TOT!AK18&lt;400,IF(B16&gt;66,66,B16),B16)</f>
        <v>58</v>
      </c>
      <c r="D16" s="27" t="n">
        <f aca="false">IF(TOT!AK18&lt;200,IF(C16&gt;60,60,C16),C16)</f>
        <v>58</v>
      </c>
      <c r="E16" s="50" t="n">
        <f aca="false">(TOT!BD18*60)/TOT!AK18</f>
        <v>5.74636686390522</v>
      </c>
      <c r="F16" s="55" t="n">
        <f aca="false">VLOOKUP(E16,'PA - Tableau 2'!$A$3:$B$55,2)</f>
        <v>58</v>
      </c>
      <c r="G16" s="55" t="n">
        <f aca="false">IF(TOT!AK18&lt;400,IF(F16&gt;66,66,F16),F16)</f>
        <v>58</v>
      </c>
      <c r="H16" s="55" t="n">
        <f aca="false">IF(TOT!AK18&lt;200,IF(G16&gt;60,60,G16),G16)</f>
        <v>58</v>
      </c>
      <c r="I16" s="55" t="n">
        <f aca="false">(D16+H16)/2</f>
        <v>58</v>
      </c>
      <c r="J16" s="55" t="n">
        <f aca="false">IF(TOT!AN18&lt;13.4,IF(I16&gt;66,66,I16),I16)</f>
        <v>58</v>
      </c>
      <c r="K16" s="55" t="n">
        <f aca="false">IF(TOT!AN18&lt;11,IF(J16&gt;66,66,J16),J16)</f>
        <v>58</v>
      </c>
    </row>
    <row r="17" customFormat="false" ht="13" hidden="false" customHeight="true" outlineLevel="0" collapsed="false">
      <c r="A17" s="17" t="s">
        <v>368</v>
      </c>
      <c r="B17" s="27" t="n">
        <f aca="false">VLOOKUP((TOT!X19*60)/TOT!AK19,'PA - ASSISTS'!$A$3:$B$55,2)</f>
        <v>93</v>
      </c>
      <c r="C17" s="27" t="n">
        <f aca="false">IF(TOT!AK19&lt;400,IF(B17&gt;66,66,B17),B17)</f>
        <v>93</v>
      </c>
      <c r="D17" s="27" t="n">
        <f aca="false">IF(TOT!AK19&lt;200,IF(C17&gt;60,60,C17),C17)</f>
        <v>93</v>
      </c>
      <c r="E17" s="50" t="n">
        <f aca="false">(TOT!BD19*60)/TOT!AK19</f>
        <v>13.9922762207015</v>
      </c>
      <c r="F17" s="55" t="n">
        <f aca="false">VLOOKUP(E17,'PA - Tableau 2'!$A$3:$B$55,2)</f>
        <v>83</v>
      </c>
      <c r="G17" s="55" t="n">
        <f aca="false">IF(TOT!AK19&lt;400,IF(F17&gt;66,66,F17),F17)</f>
        <v>83</v>
      </c>
      <c r="H17" s="55" t="n">
        <f aca="false">IF(TOT!AK19&lt;200,IF(G17&gt;60,60,G17),G17)</f>
        <v>83</v>
      </c>
      <c r="I17" s="55" t="n">
        <f aca="false">(D17+H17)/2</f>
        <v>88</v>
      </c>
      <c r="J17" s="55" t="n">
        <f aca="false">IF(TOT!AN19&lt;13.4,IF(I17&gt;66,66,I17),I17)</f>
        <v>88</v>
      </c>
      <c r="K17" s="55" t="n">
        <f aca="false">IF(TOT!AN19&lt;11,IF(J17&gt;66,66,J17),J17)</f>
        <v>88</v>
      </c>
    </row>
    <row r="18" customFormat="false" ht="13" hidden="false" customHeight="true" outlineLevel="0" collapsed="false">
      <c r="A18" s="17" t="s">
        <v>374</v>
      </c>
      <c r="B18" s="27" t="n">
        <f aca="false">VLOOKUP((TOT!X20*60)/TOT!AK20,'PA - ASSISTS'!$A$3:$B$55,2)</f>
        <v>47</v>
      </c>
      <c r="C18" s="27" t="n">
        <f aca="false">IF(TOT!AK20&lt;400,IF(B18&gt;66,66,B18),B18)</f>
        <v>47</v>
      </c>
      <c r="D18" s="27" t="n">
        <f aca="false">IF(TOT!AK20&lt;200,IF(C18&gt;60,60,C18),C18)</f>
        <v>47</v>
      </c>
      <c r="E18" s="50" t="n">
        <f aca="false">(TOT!BD20*60)/TOT!AK20</f>
        <v>0</v>
      </c>
      <c r="F18" s="55" t="n">
        <f aca="false">VLOOKUP(E18,'PA - Tableau 2'!$A$3:$B$55,2)</f>
        <v>47</v>
      </c>
      <c r="G18" s="55" t="n">
        <f aca="false">IF(TOT!AK20&lt;400,IF(F18&gt;66,66,F18),F18)</f>
        <v>47</v>
      </c>
      <c r="H18" s="55" t="n">
        <f aca="false">IF(TOT!AK20&lt;200,IF(G18&gt;60,60,G18),G18)</f>
        <v>47</v>
      </c>
      <c r="I18" s="55" t="n">
        <f aca="false">(D18+H18)/2</f>
        <v>47</v>
      </c>
      <c r="J18" s="55" t="n">
        <f aca="false">IF(TOT!AN20&lt;13.4,IF(I18&gt;66,66,I18),I18)</f>
        <v>47</v>
      </c>
      <c r="K18" s="55" t="n">
        <f aca="false">IF(TOT!AN20&lt;11,IF(J18&gt;66,66,J18),J18)</f>
        <v>47</v>
      </c>
    </row>
    <row r="19" customFormat="false" ht="13" hidden="false" customHeight="true" outlineLevel="0" collapsed="false">
      <c r="A19" s="17" t="s">
        <v>381</v>
      </c>
      <c r="B19" s="27" t="n">
        <f aca="false">VLOOKUP((TOT!X21*60)/TOT!AK21,'PA - ASSISTS'!$A$3:$B$55,2)</f>
        <v>66</v>
      </c>
      <c r="C19" s="27" t="n">
        <f aca="false">IF(TOT!AK21&lt;400,IF(B19&gt;66,66,B19),B19)</f>
        <v>66</v>
      </c>
      <c r="D19" s="27" t="n">
        <f aca="false">IF(TOT!AK21&lt;200,IF(C19&gt;60,60,C19),C19)</f>
        <v>66</v>
      </c>
      <c r="E19" s="50" t="n">
        <f aca="false">(TOT!BD21*60)/TOT!AK21</f>
        <v>11.1847480708125</v>
      </c>
      <c r="F19" s="55" t="n">
        <f aca="false">VLOOKUP(E19,'PA - Tableau 2'!$A$3:$B$55,2)</f>
        <v>75</v>
      </c>
      <c r="G19" s="55" t="n">
        <f aca="false">IF(TOT!AK21&lt;400,IF(F19&gt;66,66,F19),F19)</f>
        <v>75</v>
      </c>
      <c r="H19" s="55" t="n">
        <f aca="false">IF(TOT!AK21&lt;200,IF(G19&gt;60,60,G19),G19)</f>
        <v>75</v>
      </c>
      <c r="I19" s="55" t="n">
        <f aca="false">(D19+H19)/2</f>
        <v>70.5</v>
      </c>
      <c r="J19" s="55" t="n">
        <f aca="false">IF(TOT!AN21&lt;13.4,IF(I19&gt;66,66,I19),I19)</f>
        <v>70.5</v>
      </c>
      <c r="K19" s="55" t="n">
        <f aca="false">IF(TOT!AN21&lt;11,IF(J19&gt;66,66,J19),J19)</f>
        <v>70.5</v>
      </c>
    </row>
    <row r="20" customFormat="false" ht="13" hidden="false" customHeight="true" outlineLevel="0" collapsed="false">
      <c r="A20" s="17" t="s">
        <v>387</v>
      </c>
      <c r="B20" s="27" t="n">
        <f aca="false">VLOOKUP((TOT!X22*60)/TOT!AK22,'PA - ASSISTS'!$A$3:$B$55,2)</f>
        <v>47</v>
      </c>
      <c r="C20" s="27" t="n">
        <f aca="false">IF(TOT!AK22&lt;400,IF(B20&gt;66,66,B20),B20)</f>
        <v>47</v>
      </c>
      <c r="D20" s="27" t="n">
        <f aca="false">IF(TOT!AK22&lt;200,IF(C20&gt;60,60,C20),C20)</f>
        <v>47</v>
      </c>
      <c r="E20" s="50" t="n">
        <f aca="false">(TOT!BD22*60)/TOT!AK22</f>
        <v>0</v>
      </c>
      <c r="F20" s="55" t="n">
        <f aca="false">VLOOKUP(E20,'PA - Tableau 2'!$A$3:$B$55,2)</f>
        <v>47</v>
      </c>
      <c r="G20" s="55" t="n">
        <f aca="false">IF(TOT!AK22&lt;400,IF(F20&gt;66,66,F20),F20)</f>
        <v>47</v>
      </c>
      <c r="H20" s="55" t="n">
        <f aca="false">IF(TOT!AK22&lt;200,IF(G20&gt;60,60,G20),G20)</f>
        <v>47</v>
      </c>
      <c r="I20" s="55" t="n">
        <f aca="false">(D20+H20)/2</f>
        <v>47</v>
      </c>
      <c r="J20" s="55" t="n">
        <f aca="false">IF(TOT!AN22&lt;13.4,IF(I20&gt;66,66,I20),I20)</f>
        <v>47</v>
      </c>
      <c r="K20" s="55" t="n">
        <f aca="false">IF(TOT!AN22&lt;11,IF(J20&gt;66,66,J20),J20)</f>
        <v>47</v>
      </c>
    </row>
    <row r="21" customFormat="false" ht="13" hidden="false" customHeight="true" outlineLevel="0" collapsed="false">
      <c r="A21" s="17" t="s">
        <v>391</v>
      </c>
      <c r="B21" s="27" t="n">
        <f aca="false">VLOOKUP((TOT!X23*60)/TOT!AK23,'PA - ASSISTS'!$A$3:$B$55,2)</f>
        <v>67</v>
      </c>
      <c r="C21" s="27" t="n">
        <f aca="false">IF(TOT!AK23&lt;400,IF(B21&gt;66,66,B21),B21)</f>
        <v>67</v>
      </c>
      <c r="D21" s="27" t="n">
        <f aca="false">IF(TOT!AK23&lt;200,IF(C21&gt;60,60,C21),C21)</f>
        <v>67</v>
      </c>
      <c r="E21" s="50" t="n">
        <f aca="false">(TOT!BD23*60)/TOT!AK23</f>
        <v>8.142677999164</v>
      </c>
      <c r="F21" s="55" t="n">
        <f aca="false">VLOOKUP(E21,'PA - Tableau 2'!$A$3:$B$55,2)</f>
        <v>65</v>
      </c>
      <c r="G21" s="55" t="n">
        <f aca="false">IF(TOT!AK23&lt;400,IF(F21&gt;66,66,F21),F21)</f>
        <v>65</v>
      </c>
      <c r="H21" s="55" t="n">
        <f aca="false">IF(TOT!AK23&lt;200,IF(G21&gt;60,60,G21),G21)</f>
        <v>65</v>
      </c>
      <c r="I21" s="55" t="n">
        <f aca="false">(D21+H21)/2</f>
        <v>66</v>
      </c>
      <c r="J21" s="55" t="n">
        <f aca="false">IF(TOT!AN23&lt;13.4,IF(I21&gt;66,66,I21),I21)</f>
        <v>66</v>
      </c>
      <c r="K21" s="55" t="n">
        <f aca="false">IF(TOT!AN23&lt;11,IF(J21&gt;66,66,J21),J21)</f>
        <v>66</v>
      </c>
    </row>
    <row r="22" customFormat="false" ht="13" hidden="false" customHeight="true" outlineLevel="0" collapsed="false">
      <c r="A22" s="17" t="s">
        <v>395</v>
      </c>
      <c r="B22" s="27" t="n">
        <f aca="false">VLOOKUP((TOT!X24*60)/TOT!AK24,'PA - ASSISTS'!$A$3:$B$55,2)</f>
        <v>81</v>
      </c>
      <c r="C22" s="27" t="n">
        <f aca="false">IF(TOT!AK24&lt;400,IF(B22&gt;66,66,B22),B22)</f>
        <v>81</v>
      </c>
      <c r="D22" s="27" t="n">
        <f aca="false">IF(TOT!AK24&lt;200,IF(C22&gt;60,60,C22),C22)</f>
        <v>81</v>
      </c>
      <c r="E22" s="50" t="n">
        <f aca="false">(TOT!BD24*60)/TOT!AK24</f>
        <v>12.2989042374973</v>
      </c>
      <c r="F22" s="55" t="n">
        <f aca="false">VLOOKUP(E22,'PA - Tableau 2'!$A$3:$B$55,2)</f>
        <v>78</v>
      </c>
      <c r="G22" s="55" t="n">
        <f aca="false">IF(TOT!AK24&lt;400,IF(F22&gt;66,66,F22),F22)</f>
        <v>78</v>
      </c>
      <c r="H22" s="55" t="n">
        <f aca="false">IF(TOT!AK24&lt;200,IF(G22&gt;60,60,G22),G22)</f>
        <v>78</v>
      </c>
      <c r="I22" s="55" t="n">
        <f aca="false">(D22+H22)/2</f>
        <v>79.5</v>
      </c>
      <c r="J22" s="55" t="n">
        <f aca="false">IF(TOT!AN24&lt;13.4,IF(I22&gt;66,66,I22),I22)</f>
        <v>79.5</v>
      </c>
      <c r="K22" s="55" t="n">
        <f aca="false">IF(TOT!AN24&lt;11,IF(J22&gt;66,66,J22),J22)</f>
        <v>79.5</v>
      </c>
    </row>
    <row r="23" customFormat="false" ht="13" hidden="false" customHeight="true" outlineLevel="0" collapsed="false">
      <c r="A23" s="17" t="s">
        <v>400</v>
      </c>
      <c r="B23" s="27" t="n">
        <f aca="false">VLOOKUP((TOT!X25*60)/TOT!AK25,'PA - ASSISTS'!$A$3:$B$55,2)</f>
        <v>47</v>
      </c>
      <c r="C23" s="27" t="n">
        <f aca="false">IF(TOT!AK25&lt;400,IF(B23&gt;66,66,B23),B23)</f>
        <v>47</v>
      </c>
      <c r="D23" s="27" t="n">
        <f aca="false">IF(TOT!AK25&lt;200,IF(C23&gt;60,60,C23),C23)</f>
        <v>47</v>
      </c>
      <c r="E23" s="50" t="n">
        <f aca="false">(TOT!BD25*60)/TOT!AK25</f>
        <v>0</v>
      </c>
      <c r="F23" s="55" t="n">
        <f aca="false">VLOOKUP(E23,'PA - Tableau 2'!$A$3:$B$55,2)</f>
        <v>47</v>
      </c>
      <c r="G23" s="55" t="n">
        <f aca="false">IF(TOT!AK25&lt;400,IF(F23&gt;66,66,F23),F23)</f>
        <v>47</v>
      </c>
      <c r="H23" s="55" t="n">
        <f aca="false">IF(TOT!AK25&lt;200,IF(G23&gt;60,60,G23),G23)</f>
        <v>47</v>
      </c>
      <c r="I23" s="55" t="n">
        <f aca="false">(D23+H23)/2</f>
        <v>47</v>
      </c>
      <c r="J23" s="55" t="n">
        <f aca="false">IF(TOT!AN25&lt;13.4,IF(I23&gt;66,66,I23),I23)</f>
        <v>47</v>
      </c>
      <c r="K23" s="55" t="n">
        <f aca="false">IF(TOT!AN25&lt;11,IF(J23&gt;66,66,J23),J23)</f>
        <v>47</v>
      </c>
    </row>
    <row r="24" customFormat="false" ht="13" hidden="false" customHeight="true" outlineLevel="0" collapsed="false">
      <c r="A24" s="17" t="s">
        <v>406</v>
      </c>
      <c r="B24" s="27" t="n">
        <f aca="false">VLOOKUP((TOT!X26*60)/TOT!AK26,'PA - ASSISTS'!$A$3:$B$55,2)</f>
        <v>87</v>
      </c>
      <c r="C24" s="27" t="n">
        <f aca="false">IF(TOT!AK26&lt;400,IF(B24&gt;66,66,B24),B24)</f>
        <v>87</v>
      </c>
      <c r="D24" s="27" t="n">
        <f aca="false">IF(TOT!AK26&lt;200,IF(C24&gt;60,60,C24),C24)</f>
        <v>87</v>
      </c>
      <c r="E24" s="50" t="n">
        <f aca="false">(TOT!BD26*60)/TOT!AK26</f>
        <v>21.8464543269231</v>
      </c>
      <c r="F24" s="55" t="n">
        <f aca="false">VLOOKUP(E24,'PA - Tableau 2'!$A$3:$B$55,2)</f>
        <v>96</v>
      </c>
      <c r="G24" s="55" t="n">
        <f aca="false">IF(TOT!AK26&lt;400,IF(F24&gt;66,66,F24),F24)</f>
        <v>96</v>
      </c>
      <c r="H24" s="55" t="n">
        <f aca="false">IF(TOT!AK26&lt;200,IF(G24&gt;60,60,G24),G24)</f>
        <v>96</v>
      </c>
      <c r="I24" s="55" t="n">
        <f aca="false">(D24+H24)/2</f>
        <v>91.5</v>
      </c>
      <c r="J24" s="55" t="n">
        <f aca="false">IF(TOT!AN26&lt;13.4,IF(I24&gt;66,66,I24),I24)</f>
        <v>91.5</v>
      </c>
      <c r="K24" s="55" t="n">
        <f aca="false">IF(TOT!AN26&lt;11,IF(J24&gt;66,66,J24),J24)</f>
        <v>91.5</v>
      </c>
    </row>
    <row r="25" customFormat="false" ht="13" hidden="false" customHeight="true" outlineLevel="0" collapsed="false">
      <c r="A25" s="17" t="s">
        <v>410</v>
      </c>
      <c r="B25" s="27" t="n">
        <f aca="false">VLOOKUP((TOT!X27*60)/TOT!AK27,'PA - ASSISTS'!$A$3:$B$55,2)</f>
        <v>67</v>
      </c>
      <c r="C25" s="27" t="n">
        <f aca="false">IF(TOT!AK27&lt;400,IF(B25&gt;66,66,B25),B25)</f>
        <v>67</v>
      </c>
      <c r="D25" s="27" t="n">
        <f aca="false">IF(TOT!AK27&lt;200,IF(C25&gt;60,60,C25),C25)</f>
        <v>67</v>
      </c>
      <c r="E25" s="50" t="n">
        <f aca="false">(TOT!BD27*60)/TOT!AK27</f>
        <v>13.4763073021474</v>
      </c>
      <c r="F25" s="55" t="n">
        <f aca="false">VLOOKUP(E25,'PA - Tableau 2'!$A$3:$B$55,2)</f>
        <v>81</v>
      </c>
      <c r="G25" s="55" t="n">
        <f aca="false">IF(TOT!AK27&lt;400,IF(F25&gt;66,66,F25),F25)</f>
        <v>81</v>
      </c>
      <c r="H25" s="55" t="n">
        <f aca="false">IF(TOT!AK27&lt;200,IF(G25&gt;60,60,G25),G25)</f>
        <v>81</v>
      </c>
      <c r="I25" s="55" t="n">
        <f aca="false">(D25+H25)/2</f>
        <v>74</v>
      </c>
      <c r="J25" s="55" t="n">
        <f aca="false">IF(TOT!AN27&lt;13.4,IF(I25&gt;66,66,I25),I25)</f>
        <v>74</v>
      </c>
      <c r="K25" s="55" t="n">
        <f aca="false">IF(TOT!AN27&lt;11,IF(J25&gt;66,66,J25),J25)</f>
        <v>74</v>
      </c>
    </row>
    <row r="26" customFormat="false" ht="13" hidden="false" customHeight="true" outlineLevel="0" collapsed="false">
      <c r="A26" s="17" t="s">
        <v>415</v>
      </c>
      <c r="B26" s="27" t="n">
        <f aca="false">VLOOKUP((TOT!X28*60)/TOT!AK28,'PA - ASSISTS'!$A$3:$B$55,2)</f>
        <v>70</v>
      </c>
      <c r="C26" s="27" t="n">
        <f aca="false">IF(TOT!AK28&lt;400,IF(B26&gt;66,66,B26),B26)</f>
        <v>70</v>
      </c>
      <c r="D26" s="27" t="n">
        <f aca="false">IF(TOT!AK28&lt;200,IF(C26&gt;60,60,C26),C26)</f>
        <v>70</v>
      </c>
      <c r="E26" s="50" t="n">
        <f aca="false">(TOT!BD28*60)/TOT!AK28</f>
        <v>11.0278668746135</v>
      </c>
      <c r="F26" s="55" t="n">
        <f aca="false">VLOOKUP(E26,'PA - Tableau 2'!$A$3:$B$55,2)</f>
        <v>74</v>
      </c>
      <c r="G26" s="55" t="n">
        <f aca="false">IF(TOT!AK28&lt;400,IF(F26&gt;66,66,F26),F26)</f>
        <v>74</v>
      </c>
      <c r="H26" s="55" t="n">
        <f aca="false">IF(TOT!AK28&lt;200,IF(G26&gt;60,60,G26),G26)</f>
        <v>74</v>
      </c>
      <c r="I26" s="55" t="n">
        <f aca="false">(D26+H26)/2</f>
        <v>72</v>
      </c>
      <c r="J26" s="55" t="n">
        <f aca="false">IF(TOT!AN28&lt;13.4,IF(I26&gt;66,66,I26),I26)</f>
        <v>72</v>
      </c>
      <c r="K26" s="55" t="n">
        <f aca="false">IF(TOT!AN28&lt;11,IF(J26&gt;66,66,J26),J26)</f>
        <v>72</v>
      </c>
    </row>
    <row r="27" customFormat="false" ht="13" hidden="false" customHeight="true" outlineLevel="0" collapsed="false">
      <c r="A27" s="17" t="s">
        <v>420</v>
      </c>
      <c r="B27" s="27" t="n">
        <f aca="false">VLOOKUP((TOT!X29*60)/TOT!AK29,'PA - ASSISTS'!$A$3:$B$55,2)</f>
        <v>87</v>
      </c>
      <c r="C27" s="27" t="n">
        <f aca="false">IF(TOT!AK29&lt;400,IF(B27&gt;66,66,B27),B27)</f>
        <v>87</v>
      </c>
      <c r="D27" s="27" t="n">
        <f aca="false">IF(TOT!AK29&lt;200,IF(C27&gt;60,60,C27),C27)</f>
        <v>87</v>
      </c>
      <c r="E27" s="50" t="n">
        <f aca="false">(TOT!BD29*60)/TOT!AK29</f>
        <v>12.6711839349516</v>
      </c>
      <c r="F27" s="55" t="n">
        <f aca="false">VLOOKUP(E27,'PA - Tableau 2'!$A$3:$B$55,2)</f>
        <v>79</v>
      </c>
      <c r="G27" s="55" t="n">
        <f aca="false">IF(TOT!AK29&lt;400,IF(F27&gt;66,66,F27),F27)</f>
        <v>79</v>
      </c>
      <c r="H27" s="55" t="n">
        <f aca="false">IF(TOT!AK29&lt;200,IF(G27&gt;60,60,G27),G27)</f>
        <v>79</v>
      </c>
      <c r="I27" s="55" t="n">
        <f aca="false">(D27+H27)/2</f>
        <v>83</v>
      </c>
      <c r="J27" s="55" t="n">
        <f aca="false">IF(TOT!AN29&lt;13.4,IF(I27&gt;66,66,I27),I27)</f>
        <v>83</v>
      </c>
      <c r="K27" s="55" t="n">
        <f aca="false">IF(TOT!AN29&lt;11,IF(J27&gt;66,66,J27),J27)</f>
        <v>83</v>
      </c>
    </row>
    <row r="28" customFormat="false" ht="13" hidden="false" customHeight="true" outlineLevel="0" collapsed="false">
      <c r="A28" s="17" t="s">
        <v>425</v>
      </c>
      <c r="B28" s="27" t="n">
        <f aca="false">VLOOKUP((TOT!X30*60)/TOT!AK30,'PA - ASSISTS'!$A$3:$B$55,2)</f>
        <v>86</v>
      </c>
      <c r="C28" s="27" t="n">
        <f aca="false">IF(TOT!AK30&lt;400,IF(B28&gt;66,66,B28),B28)</f>
        <v>86</v>
      </c>
      <c r="D28" s="27" t="n">
        <f aca="false">IF(TOT!AK30&lt;200,IF(C28&gt;60,60,C28),C28)</f>
        <v>86</v>
      </c>
      <c r="E28" s="50" t="n">
        <f aca="false">(TOT!BD30*60)/TOT!AK30</f>
        <v>11.4418323075373</v>
      </c>
      <c r="F28" s="55" t="n">
        <f aca="false">VLOOKUP(E28,'PA - Tableau 2'!$A$3:$B$55,2)</f>
        <v>76</v>
      </c>
      <c r="G28" s="55" t="n">
        <f aca="false">IF(TOT!AK30&lt;400,IF(F28&gt;66,66,F28),F28)</f>
        <v>76</v>
      </c>
      <c r="H28" s="55" t="n">
        <f aca="false">IF(TOT!AK30&lt;200,IF(G28&gt;60,60,G28),G28)</f>
        <v>76</v>
      </c>
      <c r="I28" s="55" t="n">
        <f aca="false">(D28+H28)/2</f>
        <v>81</v>
      </c>
      <c r="J28" s="55" t="n">
        <f aca="false">IF(TOT!AN30&lt;13.4,IF(I28&gt;66,66,I28),I28)</f>
        <v>81</v>
      </c>
      <c r="K28" s="55" t="n">
        <f aca="false">IF(TOT!AN30&lt;11,IF(J28&gt;66,66,J28),J28)</f>
        <v>81</v>
      </c>
    </row>
    <row r="29" customFormat="false" ht="13" hidden="false" customHeight="true" outlineLevel="0" collapsed="false">
      <c r="A29" s="17" t="s">
        <v>430</v>
      </c>
      <c r="B29" s="27" t="n">
        <f aca="false">VLOOKUP((TOT!X31*60)/TOT!AK31,'PA - ASSISTS'!$A$3:$B$55,2)</f>
        <v>81</v>
      </c>
      <c r="C29" s="27" t="n">
        <f aca="false">IF(TOT!AK31&lt;400,IF(B29&gt;66,66,B29),B29)</f>
        <v>81</v>
      </c>
      <c r="D29" s="27" t="n">
        <f aca="false">IF(TOT!AK31&lt;200,IF(C29&gt;60,60,C29),C29)</f>
        <v>81</v>
      </c>
      <c r="E29" s="50" t="n">
        <f aca="false">(TOT!BD31*60)/TOT!AK31</f>
        <v>10.5925427781514</v>
      </c>
      <c r="F29" s="55" t="n">
        <f aca="false">VLOOKUP(E29,'PA - Tableau 2'!$A$3:$B$55,2)</f>
        <v>73</v>
      </c>
      <c r="G29" s="55" t="n">
        <f aca="false">IF(TOT!AK31&lt;400,IF(F29&gt;66,66,F29),F29)</f>
        <v>73</v>
      </c>
      <c r="H29" s="55" t="n">
        <f aca="false">IF(TOT!AK31&lt;200,IF(G29&gt;60,60,G29),G29)</f>
        <v>73</v>
      </c>
      <c r="I29" s="55" t="n">
        <f aca="false">(D29+H29)/2</f>
        <v>77</v>
      </c>
      <c r="J29" s="55" t="n">
        <f aca="false">IF(TOT!AN31&lt;13.4,IF(I29&gt;66,66,I29),I29)</f>
        <v>77</v>
      </c>
      <c r="K29" s="55" t="n">
        <f aca="false">IF(TOT!AN31&lt;11,IF(J29&gt;66,66,J29),J29)</f>
        <v>77</v>
      </c>
    </row>
    <row r="30" customFormat="false" ht="13" hidden="false" customHeight="true" outlineLevel="0" collapsed="false">
      <c r="A30" s="17" t="s">
        <v>437</v>
      </c>
      <c r="B30" s="27" t="n">
        <f aca="false">VLOOKUP((TOT!X32*60)/TOT!AK32,'PA - ASSISTS'!$A$3:$B$55,2)</f>
        <v>84</v>
      </c>
      <c r="C30" s="27" t="n">
        <f aca="false">IF(TOT!AK32&lt;400,IF(B30&gt;66,66,B30),B30)</f>
        <v>84</v>
      </c>
      <c r="D30" s="27" t="n">
        <f aca="false">IF(TOT!AK32&lt;200,IF(C30&gt;60,60,C30),C30)</f>
        <v>84</v>
      </c>
      <c r="E30" s="50" t="n">
        <f aca="false">(TOT!BD32*60)/TOT!AK32</f>
        <v>16.8335601332649</v>
      </c>
      <c r="F30" s="55" t="n">
        <f aca="false">VLOOKUP(E30,'PA - Tableau 2'!$A$3:$B$55,2)</f>
        <v>89</v>
      </c>
      <c r="G30" s="55" t="n">
        <f aca="false">IF(TOT!AK32&lt;400,IF(F30&gt;66,66,F30),F30)</f>
        <v>89</v>
      </c>
      <c r="H30" s="55" t="n">
        <f aca="false">IF(TOT!AK32&lt;200,IF(G30&gt;60,60,G30),G30)</f>
        <v>89</v>
      </c>
      <c r="I30" s="55" t="n">
        <f aca="false">(D30+H30)/2</f>
        <v>86.5</v>
      </c>
      <c r="J30" s="55" t="n">
        <f aca="false">IF(TOT!AN32&lt;13.4,IF(I30&gt;66,66,I30),I30)</f>
        <v>86.5</v>
      </c>
      <c r="K30" s="55" t="n">
        <f aca="false">IF(TOT!AN32&lt;11,IF(J30&gt;66,66,J30),J30)</f>
        <v>86.5</v>
      </c>
    </row>
    <row r="31" customFormat="false" ht="13" hidden="false" customHeight="true" outlineLevel="0" collapsed="false">
      <c r="A31" s="17" t="s">
        <v>442</v>
      </c>
      <c r="B31" s="27" t="n">
        <f aca="false">VLOOKUP((TOT!X33*60)/TOT!AK33,'PA - ASSISTS'!$A$3:$B$55,2)</f>
        <v>79</v>
      </c>
      <c r="C31" s="27" t="n">
        <f aca="false">IF(TOT!AK33&lt;400,IF(B31&gt;66,66,B31),B31)</f>
        <v>79</v>
      </c>
      <c r="D31" s="27" t="n">
        <f aca="false">IF(TOT!AK33&lt;200,IF(C31&gt;60,60,C31),C31)</f>
        <v>79</v>
      </c>
      <c r="E31" s="50" t="n">
        <f aca="false">(TOT!BD33*60)/TOT!AK33</f>
        <v>17.6565520719509</v>
      </c>
      <c r="F31" s="55" t="n">
        <f aca="false">VLOOKUP(E31,'PA - Tableau 2'!$A$3:$B$55,2)</f>
        <v>91</v>
      </c>
      <c r="G31" s="55" t="n">
        <f aca="false">IF(TOT!AK33&lt;400,IF(F31&gt;66,66,F31),F31)</f>
        <v>91</v>
      </c>
      <c r="H31" s="55" t="n">
        <f aca="false">IF(TOT!AK33&lt;200,IF(G31&gt;60,60,G31),G31)</f>
        <v>91</v>
      </c>
      <c r="I31" s="55" t="n">
        <f aca="false">(D31+H31)/2</f>
        <v>85</v>
      </c>
      <c r="J31" s="55" t="n">
        <f aca="false">IF(TOT!AN33&lt;13.4,IF(I31&gt;66,66,I31),I31)</f>
        <v>85</v>
      </c>
      <c r="K31" s="55" t="n">
        <f aca="false">IF(TOT!AN33&lt;11,IF(J31&gt;66,66,J31),J31)</f>
        <v>85</v>
      </c>
    </row>
    <row r="32" customFormat="false" ht="13" hidden="false" customHeight="true" outlineLevel="0" collapsed="false">
      <c r="A32" s="17" t="s">
        <v>447</v>
      </c>
      <c r="B32" s="27" t="n">
        <f aca="false">VLOOKUP((TOT!X34*60)/TOT!AK34,'PA - ASSISTS'!$A$3:$B$55,2)</f>
        <v>70</v>
      </c>
      <c r="C32" s="27" t="n">
        <f aca="false">IF(TOT!AK34&lt;400,IF(B32&gt;66,66,B32),B32)</f>
        <v>66</v>
      </c>
      <c r="D32" s="27" t="n">
        <f aca="false">IF(TOT!AK34&lt;200,IF(C32&gt;60,60,C32),C32)</f>
        <v>66</v>
      </c>
      <c r="E32" s="50" t="n">
        <f aca="false">(TOT!BD34*60)/TOT!AK34</f>
        <v>15.6548965037398</v>
      </c>
      <c r="F32" s="55" t="n">
        <f aca="false">VLOOKUP(E32,'PA - Tableau 2'!$A$3:$B$55,2)</f>
        <v>87</v>
      </c>
      <c r="G32" s="55" t="n">
        <f aca="false">IF(TOT!AK34&lt;400,IF(F32&gt;66,66,F32),F32)</f>
        <v>66</v>
      </c>
      <c r="H32" s="55" t="n">
        <f aca="false">IF(TOT!AK34&lt;200,IF(G32&gt;60,60,G32),G32)</f>
        <v>66</v>
      </c>
      <c r="I32" s="55" t="n">
        <f aca="false">(D32+H32)/2</f>
        <v>66</v>
      </c>
      <c r="J32" s="55" t="n">
        <f aca="false">IF(TOT!AN34&lt;13.4,IF(I32&gt;66,66,I32),I32)</f>
        <v>66</v>
      </c>
      <c r="K32" s="55" t="n">
        <f aca="false">IF(TOT!AN34&lt;11,IF(J32&gt;66,66,J32),J32)</f>
        <v>66</v>
      </c>
    </row>
    <row r="33" customFormat="false" ht="13" hidden="false" customHeight="true" outlineLevel="0" collapsed="false">
      <c r="A33" s="17" t="s">
        <v>451</v>
      </c>
      <c r="B33" s="27" t="n">
        <f aca="false">VLOOKUP((TOT!X35*60)/TOT!AK35,'PA - ASSISTS'!$A$3:$B$55,2)</f>
        <v>75</v>
      </c>
      <c r="C33" s="27" t="n">
        <f aca="false">IF(TOT!AK35&lt;400,IF(B33&gt;66,66,B33),B33)</f>
        <v>75</v>
      </c>
      <c r="D33" s="27" t="n">
        <f aca="false">IF(TOT!AK35&lt;200,IF(C33&gt;60,60,C33),C33)</f>
        <v>75</v>
      </c>
      <c r="E33" s="50" t="n">
        <f aca="false">(TOT!BD35*60)/TOT!AK35</f>
        <v>9.53974402981397</v>
      </c>
      <c r="F33" s="55" t="n">
        <f aca="false">VLOOKUP(E33,'PA - Tableau 2'!$A$3:$B$55,2)</f>
        <v>70</v>
      </c>
      <c r="G33" s="55" t="n">
        <f aca="false">IF(TOT!AK35&lt;400,IF(F33&gt;66,66,F33),F33)</f>
        <v>70</v>
      </c>
      <c r="H33" s="55" t="n">
        <f aca="false">IF(TOT!AK35&lt;200,IF(G33&gt;60,60,G33),G33)</f>
        <v>70</v>
      </c>
      <c r="I33" s="55" t="n">
        <f aca="false">(D33+H33)/2</f>
        <v>72.5</v>
      </c>
      <c r="J33" s="55" t="n">
        <f aca="false">IF(TOT!AN35&lt;13.4,IF(I33&gt;66,66,I33),I33)</f>
        <v>72.5</v>
      </c>
      <c r="K33" s="55" t="n">
        <f aca="false">IF(TOT!AN35&lt;11,IF(J33&gt;66,66,J33),J33)</f>
        <v>72.5</v>
      </c>
    </row>
    <row r="34" customFormat="false" ht="13" hidden="false" customHeight="true" outlineLevel="0" collapsed="false">
      <c r="A34" s="17" t="s">
        <v>457</v>
      </c>
      <c r="B34" s="27" t="n">
        <f aca="false">VLOOKUP((TOT!X36*60)/TOT!AK36,'PA - ASSISTS'!$A$3:$B$55,2)</f>
        <v>85</v>
      </c>
      <c r="C34" s="27" t="n">
        <f aca="false">IF(TOT!AK36&lt;400,IF(B34&gt;66,66,B34),B34)</f>
        <v>85</v>
      </c>
      <c r="D34" s="27" t="n">
        <f aca="false">IF(TOT!AK36&lt;200,IF(C34&gt;60,60,C34),C34)</f>
        <v>85</v>
      </c>
      <c r="E34" s="50" t="n">
        <f aca="false">(TOT!BD36*60)/TOT!AK36</f>
        <v>13.6736039175064</v>
      </c>
      <c r="F34" s="55" t="n">
        <f aca="false">VLOOKUP(E34,'PA - Tableau 2'!$A$3:$B$55,2)</f>
        <v>82</v>
      </c>
      <c r="G34" s="55" t="n">
        <f aca="false">IF(TOT!AK36&lt;400,IF(F34&gt;66,66,F34),F34)</f>
        <v>82</v>
      </c>
      <c r="H34" s="55" t="n">
        <f aca="false">IF(TOT!AK36&lt;200,IF(G34&gt;60,60,G34),G34)</f>
        <v>82</v>
      </c>
      <c r="I34" s="55" t="n">
        <f aca="false">(D34+H34)/2</f>
        <v>83.5</v>
      </c>
      <c r="J34" s="55" t="n">
        <f aca="false">IF(TOT!AN36&lt;13.4,IF(I34&gt;66,66,I34),I34)</f>
        <v>83.5</v>
      </c>
      <c r="K34" s="55" t="n">
        <f aca="false">IF(TOT!AN36&lt;11,IF(J34&gt;66,66,J34),J34)</f>
        <v>83.5</v>
      </c>
    </row>
    <row r="35" customFormat="false" ht="13" hidden="false" customHeight="true" outlineLevel="0" collapsed="false">
      <c r="A35" s="17" t="s">
        <v>462</v>
      </c>
      <c r="B35" s="27" t="n">
        <f aca="false">VLOOKUP((TOT!X37*60)/TOT!AK37,'PA - ASSISTS'!$A$3:$B$55,2)</f>
        <v>47</v>
      </c>
      <c r="C35" s="27" t="n">
        <f aca="false">IF(TOT!AK37&lt;400,IF(B35&gt;66,66,B35),B35)</f>
        <v>47</v>
      </c>
      <c r="D35" s="27" t="n">
        <f aca="false">IF(TOT!AK37&lt;200,IF(C35&gt;60,60,C35),C35)</f>
        <v>47</v>
      </c>
      <c r="E35" s="50" t="n">
        <f aca="false">(TOT!BD37*60)/TOT!AK37</f>
        <v>0</v>
      </c>
      <c r="F35" s="55" t="n">
        <f aca="false">VLOOKUP(E35,'PA - Tableau 2'!$A$3:$B$55,2)</f>
        <v>47</v>
      </c>
      <c r="G35" s="55" t="n">
        <f aca="false">IF(TOT!AK37&lt;400,IF(F35&gt;66,66,F35),F35)</f>
        <v>47</v>
      </c>
      <c r="H35" s="55" t="n">
        <f aca="false">IF(TOT!AK37&lt;200,IF(G35&gt;60,60,G35),G35)</f>
        <v>47</v>
      </c>
      <c r="I35" s="55" t="n">
        <f aca="false">(D35+H35)/2</f>
        <v>47</v>
      </c>
      <c r="J35" s="55" t="n">
        <f aca="false">IF(TOT!AN37&lt;13.4,IF(I35&gt;66,66,I35),I35)</f>
        <v>47</v>
      </c>
      <c r="K35" s="55" t="n">
        <f aca="false">IF(TOT!AN37&lt;11,IF(J35&gt;66,66,J35),J35)</f>
        <v>47</v>
      </c>
    </row>
    <row r="36" customFormat="false" ht="13" hidden="false" customHeight="true" outlineLevel="0" collapsed="false">
      <c r="A36" s="17" t="s">
        <v>467</v>
      </c>
      <c r="B36" s="27" t="n">
        <f aca="false">VLOOKUP((TOT!X38*60)/TOT!AK38,'PA - ASSISTS'!$A$3:$B$55,2)</f>
        <v>64</v>
      </c>
      <c r="C36" s="27" t="n">
        <f aca="false">IF(TOT!AK38&lt;400,IF(B36&gt;66,66,B36),B36)</f>
        <v>64</v>
      </c>
      <c r="D36" s="27" t="n">
        <f aca="false">IF(TOT!AK38&lt;200,IF(C36&gt;60,60,C36),C36)</f>
        <v>64</v>
      </c>
      <c r="E36" s="50" t="n">
        <f aca="false">(TOT!BD38*60)/TOT!AK38</f>
        <v>8.03462321792261</v>
      </c>
      <c r="F36" s="55" t="n">
        <f aca="false">VLOOKUP(E36,'PA - Tableau 2'!$A$3:$B$55,2)</f>
        <v>65</v>
      </c>
      <c r="G36" s="55" t="n">
        <f aca="false">IF(TOT!AK38&lt;400,IF(F36&gt;66,66,F36),F36)</f>
        <v>65</v>
      </c>
      <c r="H36" s="55" t="n">
        <f aca="false">IF(TOT!AK38&lt;200,IF(G36&gt;60,60,G36),G36)</f>
        <v>65</v>
      </c>
      <c r="I36" s="55" t="n">
        <f aca="false">(D36+H36)/2</f>
        <v>64.5</v>
      </c>
      <c r="J36" s="55" t="n">
        <f aca="false">IF(TOT!AN38&lt;13.4,IF(I36&gt;66,66,I36),I36)</f>
        <v>64.5</v>
      </c>
      <c r="K36" s="55" t="n">
        <f aca="false">IF(TOT!AN38&lt;11,IF(J36&gt;66,66,J36),J36)</f>
        <v>64.5</v>
      </c>
    </row>
    <row r="37" customFormat="false" ht="13" hidden="false" customHeight="true" outlineLevel="0" collapsed="false">
      <c r="A37" s="17" t="s">
        <v>471</v>
      </c>
      <c r="B37" s="27" t="n">
        <f aca="false">VLOOKUP((TOT!X39*60)/TOT!AK39,'PA - ASSISTS'!$A$3:$B$55,2)</f>
        <v>91</v>
      </c>
      <c r="C37" s="27" t="n">
        <f aca="false">IF(TOT!AK39&lt;400,IF(B37&gt;66,66,B37),B37)</f>
        <v>91</v>
      </c>
      <c r="D37" s="27" t="n">
        <f aca="false">IF(TOT!AK39&lt;200,IF(C37&gt;60,60,C37),C37)</f>
        <v>91</v>
      </c>
      <c r="E37" s="50" t="n">
        <f aca="false">(TOT!BD39*60)/TOT!AK39</f>
        <v>21.0592856637959</v>
      </c>
      <c r="F37" s="55" t="n">
        <f aca="false">VLOOKUP(E37,'PA - Tableau 2'!$A$3:$B$55,2)</f>
        <v>96</v>
      </c>
      <c r="G37" s="55" t="n">
        <f aca="false">IF(TOT!AK39&lt;400,IF(F37&gt;66,66,F37),F37)</f>
        <v>96</v>
      </c>
      <c r="H37" s="55" t="n">
        <f aca="false">IF(TOT!AK39&lt;200,IF(G37&gt;60,60,G37),G37)</f>
        <v>96</v>
      </c>
      <c r="I37" s="55" t="n">
        <f aca="false">(D37+H37)/2</f>
        <v>93.5</v>
      </c>
      <c r="J37" s="55" t="n">
        <f aca="false">IF(TOT!AN39&lt;13.4,IF(I37&gt;66,66,I37),I37)</f>
        <v>93.5</v>
      </c>
      <c r="K37" s="55" t="n">
        <f aca="false">IF(TOT!AN39&lt;11,IF(J37&gt;66,66,J37),J37)</f>
        <v>93.5</v>
      </c>
    </row>
    <row r="38" customFormat="false" ht="13" hidden="false" customHeight="true" outlineLevel="0" collapsed="false">
      <c r="A38" s="17" t="s">
        <v>476</v>
      </c>
      <c r="B38" s="27" t="n">
        <f aca="false">VLOOKUP((TOT!X40*60)/TOT!AK40,'PA - ASSISTS'!$A$3:$B$55,2)</f>
        <v>85</v>
      </c>
      <c r="C38" s="27" t="n">
        <f aca="false">IF(TOT!AK40&lt;400,IF(B38&gt;66,66,B38),B38)</f>
        <v>85</v>
      </c>
      <c r="D38" s="27" t="n">
        <f aca="false">IF(TOT!AK40&lt;200,IF(C38&gt;60,60,C38),C38)</f>
        <v>85</v>
      </c>
      <c r="E38" s="50" t="n">
        <f aca="false">(TOT!BD40*60)/TOT!AK40</f>
        <v>12.3480732257795</v>
      </c>
      <c r="F38" s="55" t="n">
        <f aca="false">VLOOKUP(E38,'PA - Tableau 2'!$A$3:$B$55,2)</f>
        <v>79</v>
      </c>
      <c r="G38" s="55" t="n">
        <f aca="false">IF(TOT!AK40&lt;400,IF(F38&gt;66,66,F38),F38)</f>
        <v>79</v>
      </c>
      <c r="H38" s="55" t="n">
        <f aca="false">IF(TOT!AK40&lt;200,IF(G38&gt;60,60,G38),G38)</f>
        <v>79</v>
      </c>
      <c r="I38" s="55" t="n">
        <f aca="false">(D38+H38)/2</f>
        <v>82</v>
      </c>
      <c r="J38" s="55" t="n">
        <f aca="false">IF(TOT!AN40&lt;13.4,IF(I38&gt;66,66,I38),I38)</f>
        <v>82</v>
      </c>
      <c r="K38" s="55" t="n">
        <f aca="false">IF(TOT!AN40&lt;11,IF(J38&gt;66,66,J38),J38)</f>
        <v>82</v>
      </c>
    </row>
    <row r="39" customFormat="false" ht="13" hidden="false" customHeight="true" outlineLevel="0" collapsed="false">
      <c r="A39" s="17" t="s">
        <v>480</v>
      </c>
      <c r="B39" s="27" t="n">
        <f aca="false">VLOOKUP((TOT!X41*60)/TOT!AK41,'PA - ASSISTS'!$A$3:$B$55,2)</f>
        <v>59</v>
      </c>
      <c r="C39" s="27" t="n">
        <f aca="false">IF(TOT!AK41&lt;400,IF(B39&gt;66,66,B39),B39)</f>
        <v>59</v>
      </c>
      <c r="D39" s="27" t="n">
        <f aca="false">IF(TOT!AK41&lt;200,IF(C39&gt;60,60,C39),C39)</f>
        <v>59</v>
      </c>
      <c r="E39" s="50" t="n">
        <f aca="false">(TOT!BD41*60)/TOT!AK41</f>
        <v>5.20502831439012</v>
      </c>
      <c r="F39" s="55" t="n">
        <f aca="false">VLOOKUP(E39,'PA - Tableau 2'!$A$3:$B$55,2)</f>
        <v>57</v>
      </c>
      <c r="G39" s="55" t="n">
        <f aca="false">IF(TOT!AK41&lt;400,IF(F39&gt;66,66,F39),F39)</f>
        <v>57</v>
      </c>
      <c r="H39" s="55" t="n">
        <f aca="false">IF(TOT!AK41&lt;200,IF(G39&gt;60,60,G39),G39)</f>
        <v>57</v>
      </c>
      <c r="I39" s="55" t="n">
        <f aca="false">(D39+H39)/2</f>
        <v>58</v>
      </c>
      <c r="J39" s="55" t="n">
        <f aca="false">IF(TOT!AN41&lt;13.4,IF(I39&gt;66,66,I39),I39)</f>
        <v>58</v>
      </c>
      <c r="K39" s="55" t="n">
        <f aca="false">IF(TOT!AN41&lt;11,IF(J39&gt;66,66,J39),J39)</f>
        <v>58</v>
      </c>
    </row>
    <row r="40" customFormat="false" ht="13" hidden="false" customHeight="true" outlineLevel="0" collapsed="false">
      <c r="A40" s="17" t="s">
        <v>485</v>
      </c>
      <c r="B40" s="27" t="n">
        <f aca="false">VLOOKUP((TOT!X42*60)/TOT!AK42,'PA - ASSISTS'!$A$3:$B$55,2)</f>
        <v>52</v>
      </c>
      <c r="C40" s="27" t="n">
        <f aca="false">IF(TOT!AK42&lt;400,IF(B40&gt;66,66,B40),B40)</f>
        <v>52</v>
      </c>
      <c r="D40" s="27" t="n">
        <f aca="false">IF(TOT!AK42&lt;200,IF(C40&gt;60,60,C40),C40)</f>
        <v>52</v>
      </c>
      <c r="E40" s="50" t="n">
        <f aca="false">(TOT!BD42*60)/TOT!AK42</f>
        <v>5.84107353953691</v>
      </c>
      <c r="F40" s="55" t="n">
        <f aca="false">VLOOKUP(E40,'PA - Tableau 2'!$A$3:$B$55,2)</f>
        <v>58</v>
      </c>
      <c r="G40" s="55" t="n">
        <f aca="false">IF(TOT!AK42&lt;400,IF(F40&gt;66,66,F40),F40)</f>
        <v>58</v>
      </c>
      <c r="H40" s="55" t="n">
        <f aca="false">IF(TOT!AK42&lt;200,IF(G40&gt;60,60,G40),G40)</f>
        <v>58</v>
      </c>
      <c r="I40" s="55" t="n">
        <f aca="false">(D40+H40)/2</f>
        <v>55</v>
      </c>
      <c r="J40" s="55" t="n">
        <f aca="false">IF(TOT!AN42&lt;13.4,IF(I40&gt;66,66,I40),I40)</f>
        <v>55</v>
      </c>
      <c r="K40" s="55" t="n">
        <f aca="false">IF(TOT!AN42&lt;11,IF(J40&gt;66,66,J40),J40)</f>
        <v>55</v>
      </c>
    </row>
    <row r="41" customFormat="false" ht="13" hidden="false" customHeight="true" outlineLevel="0" collapsed="false">
      <c r="A41" s="17" t="s">
        <v>491</v>
      </c>
      <c r="B41" s="27" t="n">
        <f aca="false">VLOOKUP((TOT!X43*60)/TOT!AK43,'PA - ASSISTS'!$A$3:$B$55,2)</f>
        <v>84</v>
      </c>
      <c r="C41" s="27" t="n">
        <f aca="false">IF(TOT!AK43&lt;400,IF(B41&gt;66,66,B41),B41)</f>
        <v>66</v>
      </c>
      <c r="D41" s="27" t="n">
        <f aca="false">IF(TOT!AK43&lt;200,IF(C41&gt;60,60,C41),C41)</f>
        <v>66</v>
      </c>
      <c r="E41" s="50" t="n">
        <f aca="false">(TOT!BD43*60)/TOT!AK43</f>
        <v>11.2737907761529</v>
      </c>
      <c r="F41" s="55" t="n">
        <f aca="false">VLOOKUP(E41,'PA - Tableau 2'!$A$3:$B$55,2)</f>
        <v>75</v>
      </c>
      <c r="G41" s="55" t="n">
        <f aca="false">IF(TOT!AK43&lt;400,IF(F41&gt;66,66,F41),F41)</f>
        <v>66</v>
      </c>
      <c r="H41" s="55" t="n">
        <f aca="false">IF(TOT!AK43&lt;200,IF(G41&gt;60,60,G41),G41)</f>
        <v>66</v>
      </c>
      <c r="I41" s="55" t="n">
        <f aca="false">(D41+H41)/2</f>
        <v>66</v>
      </c>
      <c r="J41" s="55" t="n">
        <f aca="false">IF(TOT!AN43&lt;13.4,IF(I41&gt;66,66,I41),I41)</f>
        <v>66</v>
      </c>
      <c r="K41" s="55" t="n">
        <f aca="false">IF(TOT!AN43&lt;11,IF(J41&gt;66,66,J41),J41)</f>
        <v>66</v>
      </c>
    </row>
    <row r="42" customFormat="false" ht="13" hidden="false" customHeight="true" outlineLevel="0" collapsed="false">
      <c r="A42" s="17" t="s">
        <v>496</v>
      </c>
      <c r="B42" s="27" t="n">
        <f aca="false">VLOOKUP((TOT!X44*60)/TOT!AK44,'PA - ASSISTS'!$A$3:$B$55,2)</f>
        <v>73</v>
      </c>
      <c r="C42" s="27" t="n">
        <f aca="false">IF(TOT!AK44&lt;400,IF(B42&gt;66,66,B42),B42)</f>
        <v>73</v>
      </c>
      <c r="D42" s="27" t="n">
        <f aca="false">IF(TOT!AK44&lt;200,IF(C42&gt;60,60,C42),C42)</f>
        <v>73</v>
      </c>
      <c r="E42" s="50" t="n">
        <f aca="false">(TOT!BD44*60)/TOT!AK44</f>
        <v>9.36517839275857</v>
      </c>
      <c r="F42" s="55" t="n">
        <f aca="false">VLOOKUP(E42,'PA - Tableau 2'!$A$3:$B$55,2)</f>
        <v>69</v>
      </c>
      <c r="G42" s="55" t="n">
        <f aca="false">IF(TOT!AK44&lt;400,IF(F42&gt;66,66,F42),F42)</f>
        <v>69</v>
      </c>
      <c r="H42" s="55" t="n">
        <f aca="false">IF(TOT!AK44&lt;200,IF(G42&gt;60,60,G42),G42)</f>
        <v>69</v>
      </c>
      <c r="I42" s="55" t="n">
        <f aca="false">(D42+H42)/2</f>
        <v>71</v>
      </c>
      <c r="J42" s="55" t="n">
        <f aca="false">IF(TOT!AN44&lt;13.4,IF(I42&gt;66,66,I42),I42)</f>
        <v>71</v>
      </c>
      <c r="K42" s="55" t="n">
        <f aca="false">IF(TOT!AN44&lt;11,IF(J42&gt;66,66,J42),J42)</f>
        <v>71</v>
      </c>
    </row>
    <row r="43" customFormat="false" ht="13" hidden="false" customHeight="true" outlineLevel="0" collapsed="false">
      <c r="A43" s="17" t="s">
        <v>501</v>
      </c>
      <c r="B43" s="27" t="n">
        <f aca="false">VLOOKUP((TOT!X45*60)/TOT!AK45,'PA - ASSISTS'!$A$3:$B$55,2)</f>
        <v>75</v>
      </c>
      <c r="C43" s="27" t="n">
        <f aca="false">IF(TOT!AK45&lt;400,IF(B43&gt;66,66,B43),B43)</f>
        <v>75</v>
      </c>
      <c r="D43" s="27" t="n">
        <f aca="false">IF(TOT!AK45&lt;200,IF(C43&gt;60,60,C43),C43)</f>
        <v>75</v>
      </c>
      <c r="E43" s="50" t="n">
        <f aca="false">(TOT!BD45*60)/TOT!AK45</f>
        <v>10.3438931543971</v>
      </c>
      <c r="F43" s="55" t="n">
        <f aca="false">VLOOKUP(E43,'PA - Tableau 2'!$A$3:$B$55,2)</f>
        <v>72</v>
      </c>
      <c r="G43" s="55" t="n">
        <f aca="false">IF(TOT!AK45&lt;400,IF(F43&gt;66,66,F43),F43)</f>
        <v>72</v>
      </c>
      <c r="H43" s="55" t="n">
        <f aca="false">IF(TOT!AK45&lt;200,IF(G43&gt;60,60,G43),G43)</f>
        <v>72</v>
      </c>
      <c r="I43" s="55" t="n">
        <f aca="false">(D43+H43)/2</f>
        <v>73.5</v>
      </c>
      <c r="J43" s="55" t="n">
        <f aca="false">IF(TOT!AN45&lt;13.4,IF(I43&gt;66,66,I43),I43)</f>
        <v>73.5</v>
      </c>
      <c r="K43" s="55" t="n">
        <f aca="false">IF(TOT!AN45&lt;11,IF(J43&gt;66,66,J43),J43)</f>
        <v>73.5</v>
      </c>
    </row>
    <row r="44" customFormat="false" ht="13" hidden="false" customHeight="true" outlineLevel="0" collapsed="false">
      <c r="A44" s="17" t="s">
        <v>507</v>
      </c>
      <c r="B44" s="27" t="n">
        <f aca="false">VLOOKUP((TOT!X46*60)/TOT!AK46,'PA - ASSISTS'!$A$3:$B$55,2)</f>
        <v>73</v>
      </c>
      <c r="C44" s="27" t="n">
        <f aca="false">IF(TOT!AK46&lt;400,IF(B44&gt;66,66,B44),B44)</f>
        <v>73</v>
      </c>
      <c r="D44" s="27" t="n">
        <f aca="false">IF(TOT!AK46&lt;200,IF(C44&gt;60,60,C44),C44)</f>
        <v>73</v>
      </c>
      <c r="E44" s="50" t="n">
        <f aca="false">(TOT!BD46*60)/TOT!AK46</f>
        <v>12.9513473742297</v>
      </c>
      <c r="F44" s="55" t="n">
        <f aca="false">VLOOKUP(E44,'PA - Tableau 2'!$A$3:$B$55,2)</f>
        <v>80</v>
      </c>
      <c r="G44" s="55" t="n">
        <f aca="false">IF(TOT!AK46&lt;400,IF(F44&gt;66,66,F44),F44)</f>
        <v>80</v>
      </c>
      <c r="H44" s="55" t="n">
        <f aca="false">IF(TOT!AK46&lt;200,IF(G44&gt;60,60,G44),G44)</f>
        <v>80</v>
      </c>
      <c r="I44" s="55" t="n">
        <f aca="false">(D44+H44)/2</f>
        <v>76.5</v>
      </c>
      <c r="J44" s="55" t="n">
        <f aca="false">IF(TOT!AN46&lt;13.4,IF(I44&gt;66,66,I44),I44)</f>
        <v>76.5</v>
      </c>
      <c r="K44" s="55" t="n">
        <f aca="false">IF(TOT!AN46&lt;11,IF(J44&gt;66,66,J44),J44)</f>
        <v>76.5</v>
      </c>
    </row>
    <row r="45" customFormat="false" ht="13" hidden="false" customHeight="true" outlineLevel="0" collapsed="false">
      <c r="A45" s="17" t="s">
        <v>512</v>
      </c>
      <c r="B45" s="27" t="n">
        <f aca="false">VLOOKUP((TOT!X47*60)/TOT!AK47,'PA - ASSISTS'!$A$3:$B$55,2)</f>
        <v>66</v>
      </c>
      <c r="C45" s="27" t="n">
        <f aca="false">IF(TOT!AK47&lt;400,IF(B45&gt;66,66,B45),B45)</f>
        <v>66</v>
      </c>
      <c r="D45" s="27" t="n">
        <f aca="false">IF(TOT!AK47&lt;200,IF(C45&gt;60,60,C45),C45)</f>
        <v>66</v>
      </c>
      <c r="E45" s="50" t="n">
        <f aca="false">(TOT!BD47*60)/TOT!AK47</f>
        <v>5.22374429223744</v>
      </c>
      <c r="F45" s="55" t="n">
        <f aca="false">VLOOKUP(E45,'PA - Tableau 2'!$A$3:$B$55,2)</f>
        <v>57</v>
      </c>
      <c r="G45" s="55" t="n">
        <f aca="false">IF(TOT!AK47&lt;400,IF(F45&gt;66,66,F45),F45)</f>
        <v>57</v>
      </c>
      <c r="H45" s="55" t="n">
        <f aca="false">IF(TOT!AK47&lt;200,IF(G45&gt;60,60,G45),G45)</f>
        <v>57</v>
      </c>
      <c r="I45" s="55" t="n">
        <f aca="false">(D45+H45)/2</f>
        <v>61.5</v>
      </c>
      <c r="J45" s="55" t="n">
        <f aca="false">IF(TOT!AN47&lt;13.4,IF(I45&gt;66,66,I45),I45)</f>
        <v>61.5</v>
      </c>
      <c r="K45" s="55" t="n">
        <f aca="false">IF(TOT!AN47&lt;11,IF(J45&gt;66,66,J45),J45)</f>
        <v>61.5</v>
      </c>
    </row>
    <row r="46" customFormat="false" ht="13" hidden="false" customHeight="true" outlineLevel="0" collapsed="false">
      <c r="A46" s="17" t="s">
        <v>516</v>
      </c>
      <c r="B46" s="27" t="n">
        <f aca="false">VLOOKUP((TOT!X48*60)/TOT!AK48,'PA - ASSISTS'!$A$3:$B$55,2)</f>
        <v>47</v>
      </c>
      <c r="C46" s="27" t="n">
        <f aca="false">IF(TOT!AK48&lt;400,IF(B46&gt;66,66,B46),B46)</f>
        <v>47</v>
      </c>
      <c r="D46" s="27" t="n">
        <f aca="false">IF(TOT!AK48&lt;200,IF(C46&gt;60,60,C46),C46)</f>
        <v>47</v>
      </c>
      <c r="E46" s="50" t="n">
        <f aca="false">(TOT!BD48*60)/TOT!AK48</f>
        <v>0</v>
      </c>
      <c r="F46" s="55" t="n">
        <f aca="false">VLOOKUP(E46,'PA - Tableau 2'!$A$3:$B$55,2)</f>
        <v>47</v>
      </c>
      <c r="G46" s="55" t="n">
        <f aca="false">IF(TOT!AK48&lt;400,IF(F46&gt;66,66,F46),F46)</f>
        <v>47</v>
      </c>
      <c r="H46" s="55" t="n">
        <f aca="false">IF(TOT!AK48&lt;200,IF(G46&gt;60,60,G46),G46)</f>
        <v>47</v>
      </c>
      <c r="I46" s="55" t="n">
        <f aca="false">(D46+H46)/2</f>
        <v>47</v>
      </c>
      <c r="J46" s="55" t="n">
        <f aca="false">IF(TOT!AN48&lt;13.4,IF(I46&gt;66,66,I46),I46)</f>
        <v>47</v>
      </c>
      <c r="K46" s="55" t="n">
        <f aca="false">IF(TOT!AN48&lt;11,IF(J46&gt;66,66,J46),J46)</f>
        <v>47</v>
      </c>
    </row>
    <row r="47" customFormat="false" ht="13" hidden="false" customHeight="true" outlineLevel="0" collapsed="false">
      <c r="A47" s="17" t="s">
        <v>520</v>
      </c>
      <c r="B47" s="27" t="n">
        <f aca="false">VLOOKUP((TOT!X49*60)/TOT!AK49,'PA - ASSISTS'!$A$3:$B$55,2)</f>
        <v>59</v>
      </c>
      <c r="C47" s="27" t="n">
        <f aca="false">IF(TOT!AK49&lt;400,IF(B47&gt;66,66,B47),B47)</f>
        <v>59</v>
      </c>
      <c r="D47" s="27" t="n">
        <f aca="false">IF(TOT!AK49&lt;200,IF(C47&gt;60,60,C47),C47)</f>
        <v>59</v>
      </c>
      <c r="E47" s="50" t="n">
        <f aca="false">(TOT!BD49*60)/TOT!AK49</f>
        <v>0</v>
      </c>
      <c r="F47" s="55" t="n">
        <f aca="false">VLOOKUP(E47,'PA - Tableau 2'!$A$3:$B$55,2)</f>
        <v>47</v>
      </c>
      <c r="G47" s="55" t="n">
        <f aca="false">IF(TOT!AK49&lt;400,IF(F47&gt;66,66,F47),F47)</f>
        <v>47</v>
      </c>
      <c r="H47" s="55" t="n">
        <f aca="false">IF(TOT!AK49&lt;200,IF(G47&gt;60,60,G47),G47)</f>
        <v>47</v>
      </c>
      <c r="I47" s="55" t="n">
        <f aca="false">(D47+H47)/2</f>
        <v>53</v>
      </c>
      <c r="J47" s="55" t="n">
        <f aca="false">IF(TOT!AN49&lt;13.4,IF(I47&gt;66,66,I47),I47)</f>
        <v>53</v>
      </c>
      <c r="K47" s="55" t="n">
        <f aca="false">IF(TOT!AN49&lt;11,IF(J47&gt;66,66,J47),J47)</f>
        <v>53</v>
      </c>
    </row>
    <row r="48" customFormat="false" ht="13" hidden="false" customHeight="true" outlineLevel="0" collapsed="false">
      <c r="A48" s="17" t="s">
        <v>525</v>
      </c>
      <c r="B48" s="27" t="n">
        <f aca="false">VLOOKUP((TOT!X50*60)/TOT!AK50,'PA - ASSISTS'!$A$3:$B$55,2)</f>
        <v>47</v>
      </c>
      <c r="C48" s="27" t="n">
        <f aca="false">IF(TOT!AK50&lt;400,IF(B48&gt;66,66,B48),B48)</f>
        <v>47</v>
      </c>
      <c r="D48" s="27" t="n">
        <f aca="false">IF(TOT!AK50&lt;200,IF(C48&gt;60,60,C48),C48)</f>
        <v>47</v>
      </c>
      <c r="E48" s="50" t="n">
        <f aca="false">(TOT!BD50*60)/TOT!AK50</f>
        <v>0</v>
      </c>
      <c r="F48" s="55" t="n">
        <f aca="false">VLOOKUP(E48,'PA - Tableau 2'!$A$3:$B$55,2)</f>
        <v>47</v>
      </c>
      <c r="G48" s="55" t="n">
        <f aca="false">IF(TOT!AK50&lt;400,IF(F48&gt;66,66,F48),F48)</f>
        <v>47</v>
      </c>
      <c r="H48" s="55" t="n">
        <f aca="false">IF(TOT!AK50&lt;200,IF(G48&gt;60,60,G48),G48)</f>
        <v>47</v>
      </c>
      <c r="I48" s="55" t="n">
        <f aca="false">(D48+H48)/2</f>
        <v>47</v>
      </c>
      <c r="J48" s="55" t="n">
        <f aca="false">IF(TOT!AN50&lt;13.4,IF(I48&gt;66,66,I48),I48)</f>
        <v>47</v>
      </c>
      <c r="K48" s="55" t="n">
        <f aca="false">IF(TOT!AN50&lt;11,IF(J48&gt;66,66,J48),J48)</f>
        <v>47</v>
      </c>
    </row>
    <row r="49" customFormat="false" ht="13" hidden="false" customHeight="true" outlineLevel="0" collapsed="false">
      <c r="A49" s="17" t="s">
        <v>528</v>
      </c>
      <c r="B49" s="27" t="n">
        <f aca="false">VLOOKUP((TOT!X51*60)/TOT!AK51,'PA - ASSISTS'!$A$3:$B$55,2)</f>
        <v>78</v>
      </c>
      <c r="C49" s="27" t="n">
        <f aca="false">IF(TOT!AK51&lt;400,IF(B49&gt;66,66,B49),B49)</f>
        <v>66</v>
      </c>
      <c r="D49" s="27" t="n">
        <f aca="false">IF(TOT!AK51&lt;200,IF(C49&gt;60,60,C49),C49)</f>
        <v>60</v>
      </c>
      <c r="E49" s="50" t="n">
        <f aca="false">(TOT!BD51*60)/TOT!AK51</f>
        <v>0</v>
      </c>
      <c r="F49" s="55" t="n">
        <f aca="false">VLOOKUP(E49,'PA - Tableau 2'!$A$3:$B$55,2)</f>
        <v>47</v>
      </c>
      <c r="G49" s="55" t="n">
        <f aca="false">IF(TOT!AK51&lt;400,IF(F49&gt;66,66,F49),F49)</f>
        <v>47</v>
      </c>
      <c r="H49" s="55" t="n">
        <f aca="false">IF(TOT!AK51&lt;200,IF(G49&gt;60,60,G49),G49)</f>
        <v>47</v>
      </c>
      <c r="I49" s="55" t="n">
        <f aca="false">(D49+H49)/2</f>
        <v>53.5</v>
      </c>
      <c r="J49" s="55" t="n">
        <f aca="false">IF(TOT!AN51&lt;13.4,IF(I49&gt;66,66,I49),I49)</f>
        <v>53.5</v>
      </c>
      <c r="K49" s="55" t="n">
        <f aca="false">IF(TOT!AN51&lt;11,IF(J49&gt;66,66,J49),J49)</f>
        <v>53.5</v>
      </c>
    </row>
    <row r="50" customFormat="false" ht="13" hidden="false" customHeight="true" outlineLevel="0" collapsed="false">
      <c r="A50" s="17" t="s">
        <v>534</v>
      </c>
      <c r="B50" s="27" t="n">
        <f aca="false">VLOOKUP((TOT!X52*60)/TOT!AK52,'PA - ASSISTS'!$A$3:$B$55,2)</f>
        <v>69</v>
      </c>
      <c r="C50" s="27" t="n">
        <f aca="false">IF(TOT!AK52&lt;400,IF(B50&gt;66,66,B50),B50)</f>
        <v>69</v>
      </c>
      <c r="D50" s="27" t="n">
        <f aca="false">IF(TOT!AK52&lt;200,IF(C50&gt;60,60,C50),C50)</f>
        <v>69</v>
      </c>
      <c r="E50" s="50" t="n">
        <f aca="false">(TOT!BD52*60)/TOT!AK52</f>
        <v>13.7268242898452</v>
      </c>
      <c r="F50" s="55" t="n">
        <f aca="false">VLOOKUP(E50,'PA - Tableau 2'!$A$3:$B$55,2)</f>
        <v>82</v>
      </c>
      <c r="G50" s="55" t="n">
        <f aca="false">IF(TOT!AK52&lt;400,IF(F50&gt;66,66,F50),F50)</f>
        <v>82</v>
      </c>
      <c r="H50" s="55" t="n">
        <f aca="false">IF(TOT!AK52&lt;200,IF(G50&gt;60,60,G50),G50)</f>
        <v>82</v>
      </c>
      <c r="I50" s="55" t="n">
        <f aca="false">(D50+H50)/2</f>
        <v>75.5</v>
      </c>
      <c r="J50" s="55" t="n">
        <f aca="false">IF(TOT!AN52&lt;13.4,IF(I50&gt;66,66,I50),I50)</f>
        <v>75.5</v>
      </c>
      <c r="K50" s="55" t="n">
        <f aca="false">IF(TOT!AN52&lt;11,IF(J50&gt;66,66,J50),J50)</f>
        <v>75.5</v>
      </c>
    </row>
    <row r="51" customFormat="false" ht="13" hidden="false" customHeight="true" outlineLevel="0" collapsed="false">
      <c r="A51" s="17" t="s">
        <v>539</v>
      </c>
      <c r="B51" s="27" t="n">
        <f aca="false">VLOOKUP((TOT!X53*60)/TOT!AK53,'PA - ASSISTS'!$A$3:$B$55,2)</f>
        <v>58</v>
      </c>
      <c r="C51" s="27" t="n">
        <f aca="false">IF(TOT!AK53&lt;400,IF(B51&gt;66,66,B51),B51)</f>
        <v>58</v>
      </c>
      <c r="D51" s="27" t="n">
        <f aca="false">IF(TOT!AK53&lt;200,IF(C51&gt;60,60,C51),C51)</f>
        <v>58</v>
      </c>
      <c r="E51" s="50" t="n">
        <f aca="false">(TOT!BD53*60)/TOT!AK53</f>
        <v>13.8392093229089</v>
      </c>
      <c r="F51" s="55" t="n">
        <f aca="false">VLOOKUP(E51,'PA - Tableau 2'!$A$3:$B$55,2)</f>
        <v>82</v>
      </c>
      <c r="G51" s="55" t="n">
        <f aca="false">IF(TOT!AK53&lt;400,IF(F51&gt;66,66,F51),F51)</f>
        <v>82</v>
      </c>
      <c r="H51" s="55" t="n">
        <f aca="false">IF(TOT!AK53&lt;200,IF(G51&gt;60,60,G51),G51)</f>
        <v>82</v>
      </c>
      <c r="I51" s="55" t="n">
        <f aca="false">(D51+H51)/2</f>
        <v>70</v>
      </c>
      <c r="J51" s="55" t="n">
        <f aca="false">IF(TOT!AN53&lt;13.4,IF(I51&gt;66,66,I51),I51)</f>
        <v>66</v>
      </c>
      <c r="K51" s="55" t="n">
        <f aca="false">IF(TOT!AN53&lt;11,IF(J51&gt;66,66,J51),J51)</f>
        <v>66</v>
      </c>
    </row>
    <row r="52" customFormat="false" ht="13" hidden="false" customHeight="true" outlineLevel="0" collapsed="false">
      <c r="A52" s="17" t="s">
        <v>542</v>
      </c>
      <c r="B52" s="27" t="n">
        <f aca="false">VLOOKUP((TOT!X54*60)/TOT!AK54,'PA - ASSISTS'!$A$3:$B$55,2)</f>
        <v>80</v>
      </c>
      <c r="C52" s="27" t="n">
        <f aca="false">IF(TOT!AK54&lt;400,IF(B52&gt;66,66,B52),B52)</f>
        <v>80</v>
      </c>
      <c r="D52" s="27" t="n">
        <f aca="false">IF(TOT!AK54&lt;200,IF(C52&gt;60,60,C52),C52)</f>
        <v>80</v>
      </c>
      <c r="E52" s="50" t="n">
        <f aca="false">(TOT!BD54*60)/TOT!AK54</f>
        <v>18.02713443881</v>
      </c>
      <c r="F52" s="55" t="n">
        <f aca="false">VLOOKUP(E52,'PA - Tableau 2'!$A$3:$B$55,2)</f>
        <v>92</v>
      </c>
      <c r="G52" s="55" t="n">
        <f aca="false">IF(TOT!AK54&lt;400,IF(F52&gt;66,66,F52),F52)</f>
        <v>92</v>
      </c>
      <c r="H52" s="55" t="n">
        <f aca="false">IF(TOT!AK54&lt;200,IF(G52&gt;60,60,G52),G52)</f>
        <v>92</v>
      </c>
      <c r="I52" s="55" t="n">
        <f aca="false">(D52+H52)/2</f>
        <v>86</v>
      </c>
      <c r="J52" s="55" t="n">
        <f aca="false">IF(TOT!AN54&lt;13.4,IF(I52&gt;66,66,I52),I52)</f>
        <v>86</v>
      </c>
      <c r="K52" s="55" t="n">
        <f aca="false">IF(TOT!AN54&lt;11,IF(J52&gt;66,66,J52),J52)</f>
        <v>86</v>
      </c>
    </row>
    <row r="53" customFormat="false" ht="13" hidden="false" customHeight="true" outlineLevel="0" collapsed="false">
      <c r="A53" s="17" t="s">
        <v>548</v>
      </c>
      <c r="B53" s="27" t="n">
        <f aca="false">VLOOKUP((TOT!X55*60)/TOT!AK55,'PA - ASSISTS'!$A$3:$B$55,2)</f>
        <v>76</v>
      </c>
      <c r="C53" s="27" t="n">
        <f aca="false">IF(TOT!AK55&lt;400,IF(B53&gt;66,66,B53),B53)</f>
        <v>76</v>
      </c>
      <c r="D53" s="27" t="n">
        <f aca="false">IF(TOT!AK55&lt;200,IF(C53&gt;60,60,C53),C53)</f>
        <v>76</v>
      </c>
      <c r="E53" s="50" t="n">
        <f aca="false">(TOT!BD55*60)/TOT!AK55</f>
        <v>6.63429941679722</v>
      </c>
      <c r="F53" s="55" t="n">
        <f aca="false">VLOOKUP(E53,'PA - Tableau 2'!$A$3:$B$55,2)</f>
        <v>60</v>
      </c>
      <c r="G53" s="55" t="n">
        <f aca="false">IF(TOT!AK55&lt;400,IF(F53&gt;66,66,F53),F53)</f>
        <v>60</v>
      </c>
      <c r="H53" s="55" t="n">
        <f aca="false">IF(TOT!AK55&lt;200,IF(G53&gt;60,60,G53),G53)</f>
        <v>60</v>
      </c>
      <c r="I53" s="55" t="n">
        <f aca="false">(D53+H53)/2</f>
        <v>68</v>
      </c>
      <c r="J53" s="55" t="n">
        <f aca="false">IF(TOT!AN55&lt;13.4,IF(I53&gt;66,66,I53),I53)</f>
        <v>68</v>
      </c>
      <c r="K53" s="55" t="n">
        <f aca="false">IF(TOT!AN55&lt;11,IF(J53&gt;66,66,J53),J53)</f>
        <v>68</v>
      </c>
    </row>
    <row r="54" customFormat="false" ht="13" hidden="false" customHeight="true" outlineLevel="0" collapsed="false">
      <c r="A54" s="17" t="s">
        <v>552</v>
      </c>
      <c r="B54" s="27" t="n">
        <f aca="false">VLOOKUP((TOT!X56*60)/TOT!AK56,'PA - ASSISTS'!$A$3:$B$55,2)</f>
        <v>47</v>
      </c>
      <c r="C54" s="27" t="n">
        <f aca="false">IF(TOT!AK56&lt;400,IF(B54&gt;66,66,B54),B54)</f>
        <v>47</v>
      </c>
      <c r="D54" s="27" t="n">
        <f aca="false">IF(TOT!AK56&lt;200,IF(C54&gt;60,60,C54),C54)</f>
        <v>47</v>
      </c>
      <c r="E54" s="50" t="n">
        <f aca="false">(TOT!BD56*60)/TOT!AK56</f>
        <v>0</v>
      </c>
      <c r="F54" s="55" t="n">
        <f aca="false">VLOOKUP(E54,'PA - Tableau 2'!$A$3:$B$55,2)</f>
        <v>47</v>
      </c>
      <c r="G54" s="55" t="n">
        <f aca="false">IF(TOT!AK56&lt;400,IF(F54&gt;66,66,F54),F54)</f>
        <v>47</v>
      </c>
      <c r="H54" s="55" t="n">
        <f aca="false">IF(TOT!AK56&lt;200,IF(G54&gt;60,60,G54),G54)</f>
        <v>47</v>
      </c>
      <c r="I54" s="55" t="n">
        <f aca="false">(D54+H54)/2</f>
        <v>47</v>
      </c>
      <c r="J54" s="55" t="n">
        <f aca="false">IF(TOT!AN56&lt;13.4,IF(I54&gt;66,66,I54),I54)</f>
        <v>47</v>
      </c>
      <c r="K54" s="55" t="n">
        <f aca="false">IF(TOT!AN56&lt;11,IF(J54&gt;66,66,J54),J54)</f>
        <v>47</v>
      </c>
    </row>
    <row r="55" customFormat="false" ht="13" hidden="false" customHeight="true" outlineLevel="0" collapsed="false">
      <c r="A55" s="17" t="s">
        <v>556</v>
      </c>
      <c r="B55" s="27" t="n">
        <f aca="false">VLOOKUP((TOT!X57*60)/TOT!AK57,'PA - ASSISTS'!$A$3:$B$55,2)</f>
        <v>71</v>
      </c>
      <c r="C55" s="27" t="n">
        <f aca="false">IF(TOT!AK57&lt;400,IF(B55&gt;66,66,B55),B55)</f>
        <v>71</v>
      </c>
      <c r="D55" s="27" t="n">
        <f aca="false">IF(TOT!AK57&lt;200,IF(C55&gt;60,60,C55),C55)</f>
        <v>71</v>
      </c>
      <c r="E55" s="50" t="n">
        <f aca="false">(TOT!BD57*60)/TOT!AK57</f>
        <v>9.38631270470608</v>
      </c>
      <c r="F55" s="55" t="n">
        <f aca="false">VLOOKUP(E55,'PA - Tableau 2'!$A$3:$B$55,2)</f>
        <v>69</v>
      </c>
      <c r="G55" s="55" t="n">
        <f aca="false">IF(TOT!AK57&lt;400,IF(F55&gt;66,66,F55),F55)</f>
        <v>69</v>
      </c>
      <c r="H55" s="55" t="n">
        <f aca="false">IF(TOT!AK57&lt;200,IF(G55&gt;60,60,G55),G55)</f>
        <v>69</v>
      </c>
      <c r="I55" s="55" t="n">
        <f aca="false">(D55+H55)/2</f>
        <v>70</v>
      </c>
      <c r="J55" s="55" t="n">
        <f aca="false">IF(TOT!AN57&lt;13.4,IF(I55&gt;66,66,I55),I55)</f>
        <v>70</v>
      </c>
      <c r="K55" s="55" t="n">
        <f aca="false">IF(TOT!AN57&lt;11,IF(J55&gt;66,66,J55),J55)</f>
        <v>70</v>
      </c>
    </row>
    <row r="56" customFormat="false" ht="13" hidden="false" customHeight="true" outlineLevel="0" collapsed="false">
      <c r="A56" s="17" t="s">
        <v>560</v>
      </c>
      <c r="B56" s="27" t="n">
        <f aca="false">VLOOKUP((TOT!X58*60)/TOT!AK58,'PA - ASSISTS'!$A$3:$B$55,2)</f>
        <v>65</v>
      </c>
      <c r="C56" s="27" t="n">
        <f aca="false">IF(TOT!AK58&lt;400,IF(B56&gt;66,66,B56),B56)</f>
        <v>65</v>
      </c>
      <c r="D56" s="27" t="n">
        <f aca="false">IF(TOT!AK58&lt;200,IF(C56&gt;60,60,C56),C56)</f>
        <v>65</v>
      </c>
      <c r="E56" s="50" t="n">
        <f aca="false">(TOT!BD58*60)/TOT!AK58</f>
        <v>1.04412868428085</v>
      </c>
      <c r="F56" s="55" t="n">
        <f aca="false">VLOOKUP(E56,'PA - Tableau 2'!$A$3:$B$55,2)</f>
        <v>48</v>
      </c>
      <c r="G56" s="55" t="n">
        <f aca="false">IF(TOT!AK58&lt;400,IF(F56&gt;66,66,F56),F56)</f>
        <v>48</v>
      </c>
      <c r="H56" s="55" t="n">
        <f aca="false">IF(TOT!AK58&lt;200,IF(G56&gt;60,60,G56),G56)</f>
        <v>48</v>
      </c>
      <c r="I56" s="55" t="n">
        <f aca="false">(D56+H56)/2</f>
        <v>56.5</v>
      </c>
      <c r="J56" s="55" t="n">
        <f aca="false">IF(TOT!AN58&lt;13.4,IF(I56&gt;66,66,I56),I56)</f>
        <v>56.5</v>
      </c>
      <c r="K56" s="55" t="n">
        <f aca="false">IF(TOT!AN58&lt;11,IF(J56&gt;66,66,J56),J56)</f>
        <v>56.5</v>
      </c>
    </row>
    <row r="57" customFormat="false" ht="13" hidden="false" customHeight="true" outlineLevel="0" collapsed="false">
      <c r="A57" s="17" t="s">
        <v>565</v>
      </c>
      <c r="B57" s="27" t="n">
        <f aca="false">VLOOKUP((TOT!X59*60)/TOT!AK59,'PA - ASSISTS'!$A$3:$B$55,2)</f>
        <v>47</v>
      </c>
      <c r="C57" s="27" t="n">
        <f aca="false">IF(TOT!AK59&lt;400,IF(B57&gt;66,66,B57),B57)</f>
        <v>47</v>
      </c>
      <c r="D57" s="27" t="n">
        <f aca="false">IF(TOT!AK59&lt;200,IF(C57&gt;60,60,C57),C57)</f>
        <v>47</v>
      </c>
      <c r="E57" s="50" t="n">
        <f aca="false">(TOT!BD59*60)/TOT!AK59</f>
        <v>0</v>
      </c>
      <c r="F57" s="55" t="n">
        <f aca="false">VLOOKUP(E57,'PA - Tableau 2'!$A$3:$B$55,2)</f>
        <v>47</v>
      </c>
      <c r="G57" s="55" t="n">
        <f aca="false">IF(TOT!AK59&lt;400,IF(F57&gt;66,66,F57),F57)</f>
        <v>47</v>
      </c>
      <c r="H57" s="55" t="n">
        <f aca="false">IF(TOT!AK59&lt;200,IF(G57&gt;60,60,G57),G57)</f>
        <v>47</v>
      </c>
      <c r="I57" s="55" t="n">
        <f aca="false">(D57+H57)/2</f>
        <v>47</v>
      </c>
      <c r="J57" s="55" t="n">
        <f aca="false">IF(TOT!AN59&lt;13.4,IF(I57&gt;66,66,I57),I57)</f>
        <v>47</v>
      </c>
      <c r="K57" s="55" t="n">
        <f aca="false">IF(TOT!AN59&lt;11,IF(J57&gt;66,66,J57),J57)</f>
        <v>47</v>
      </c>
    </row>
    <row r="58" customFormat="false" ht="13" hidden="false" customHeight="true" outlineLevel="0" collapsed="false">
      <c r="A58" s="17" t="s">
        <v>569</v>
      </c>
      <c r="B58" s="27" t="n">
        <f aca="false">VLOOKUP((TOT!X60*60)/TOT!AK60,'PA - ASSISTS'!$A$3:$B$55,2)</f>
        <v>67</v>
      </c>
      <c r="C58" s="27" t="n">
        <f aca="false">IF(TOT!AK60&lt;400,IF(B58&gt;66,66,B58),B58)</f>
        <v>67</v>
      </c>
      <c r="D58" s="27" t="n">
        <f aca="false">IF(TOT!AK60&lt;200,IF(C58&gt;60,60,C58),C58)</f>
        <v>67</v>
      </c>
      <c r="E58" s="50" t="n">
        <f aca="false">(TOT!BD60*60)/TOT!AK60</f>
        <v>11.4823159766005</v>
      </c>
      <c r="F58" s="55" t="n">
        <f aca="false">VLOOKUP(E58,'PA - Tableau 2'!$A$3:$B$55,2)</f>
        <v>76</v>
      </c>
      <c r="G58" s="55" t="n">
        <f aca="false">IF(TOT!AK60&lt;400,IF(F58&gt;66,66,F58),F58)</f>
        <v>76</v>
      </c>
      <c r="H58" s="55" t="n">
        <f aca="false">IF(TOT!AK60&lt;200,IF(G58&gt;60,60,G58),G58)</f>
        <v>76</v>
      </c>
      <c r="I58" s="55" t="n">
        <f aca="false">(D58+H58)/2</f>
        <v>71.5</v>
      </c>
      <c r="J58" s="55" t="n">
        <f aca="false">IF(TOT!AN60&lt;13.4,IF(I58&gt;66,66,I58),I58)</f>
        <v>71.5</v>
      </c>
      <c r="K58" s="55" t="n">
        <f aca="false">IF(TOT!AN60&lt;11,IF(J58&gt;66,66,J58),J58)</f>
        <v>71.5</v>
      </c>
    </row>
    <row r="59" customFormat="false" ht="13" hidden="false" customHeight="true" outlineLevel="0" collapsed="false">
      <c r="A59" s="17" t="s">
        <v>574</v>
      </c>
      <c r="B59" s="27" t="n">
        <f aca="false">VLOOKUP((TOT!X61*60)/TOT!AK61,'PA - ASSISTS'!$A$3:$B$55,2)</f>
        <v>70</v>
      </c>
      <c r="C59" s="27" t="n">
        <f aca="false">IF(TOT!AK61&lt;400,IF(B59&gt;66,66,B59),B59)</f>
        <v>70</v>
      </c>
      <c r="D59" s="27" t="n">
        <f aca="false">IF(TOT!AK61&lt;200,IF(C59&gt;60,60,C59),C59)</f>
        <v>70</v>
      </c>
      <c r="E59" s="50" t="n">
        <f aca="false">(TOT!BD61*60)/TOT!AK61</f>
        <v>19.6528873461661</v>
      </c>
      <c r="F59" s="55" t="n">
        <f aca="false">VLOOKUP(E59,'PA - Tableau 2'!$A$3:$B$55,2)</f>
        <v>94</v>
      </c>
      <c r="G59" s="55" t="n">
        <f aca="false">IF(TOT!AK61&lt;400,IF(F59&gt;66,66,F59),F59)</f>
        <v>94</v>
      </c>
      <c r="H59" s="55" t="n">
        <f aca="false">IF(TOT!AK61&lt;200,IF(G59&gt;60,60,G59),G59)</f>
        <v>94</v>
      </c>
      <c r="I59" s="55" t="n">
        <f aca="false">(D59+H59)/2</f>
        <v>82</v>
      </c>
      <c r="J59" s="55" t="n">
        <f aca="false">IF(TOT!AN61&lt;13.4,IF(I59&gt;66,66,I59),I59)</f>
        <v>66</v>
      </c>
      <c r="K59" s="55" t="n">
        <f aca="false">IF(TOT!AN61&lt;11,IF(J59&gt;66,66,J59),J59)</f>
        <v>66</v>
      </c>
    </row>
    <row r="60" customFormat="false" ht="13" hidden="false" customHeight="true" outlineLevel="0" collapsed="false">
      <c r="A60" s="17" t="s">
        <v>579</v>
      </c>
      <c r="B60" s="27" t="n">
        <f aca="false">VLOOKUP((TOT!X62*60)/TOT!AK62,'PA - ASSISTS'!$A$3:$B$55,2)</f>
        <v>51</v>
      </c>
      <c r="C60" s="27" t="n">
        <f aca="false">IF(TOT!AK62&lt;400,IF(B60&gt;66,66,B60),B60)</f>
        <v>51</v>
      </c>
      <c r="D60" s="27" t="n">
        <f aca="false">IF(TOT!AK62&lt;200,IF(C60&gt;60,60,C60),C60)</f>
        <v>51</v>
      </c>
      <c r="E60" s="50" t="n">
        <f aca="false">(TOT!BD62*60)/TOT!AK62</f>
        <v>3.37340008961453</v>
      </c>
      <c r="F60" s="55" t="n">
        <f aca="false">VLOOKUP(E60,'PA - Tableau 2'!$A$3:$B$55,2)</f>
        <v>51</v>
      </c>
      <c r="G60" s="55" t="n">
        <f aca="false">IF(TOT!AK62&lt;400,IF(F60&gt;66,66,F60),F60)</f>
        <v>51</v>
      </c>
      <c r="H60" s="55" t="n">
        <f aca="false">IF(TOT!AK62&lt;200,IF(G60&gt;60,60,G60),G60)</f>
        <v>51</v>
      </c>
      <c r="I60" s="55" t="n">
        <f aca="false">(D60+H60)/2</f>
        <v>51</v>
      </c>
      <c r="J60" s="55" t="n">
        <f aca="false">IF(TOT!AN62&lt;13.4,IF(I60&gt;66,66,I60),I60)</f>
        <v>51</v>
      </c>
      <c r="K60" s="55" t="n">
        <f aca="false">IF(TOT!AN62&lt;11,IF(J60&gt;66,66,J60),J60)</f>
        <v>51</v>
      </c>
    </row>
    <row r="61" customFormat="false" ht="13" hidden="false" customHeight="true" outlineLevel="0" collapsed="false">
      <c r="A61" s="17" t="s">
        <v>584</v>
      </c>
      <c r="B61" s="27" t="n">
        <f aca="false">VLOOKUP((TOT!X63*60)/TOT!AK63,'PA - ASSISTS'!$A$3:$B$55,2)</f>
        <v>77</v>
      </c>
      <c r="C61" s="27" t="n">
        <f aca="false">IF(TOT!AK63&lt;400,IF(B61&gt;66,66,B61),B61)</f>
        <v>66</v>
      </c>
      <c r="D61" s="27" t="n">
        <f aca="false">IF(TOT!AK63&lt;200,IF(C61&gt;60,60,C61),C61)</f>
        <v>60</v>
      </c>
      <c r="E61" s="50" t="n">
        <f aca="false">(TOT!BD63*60)/TOT!AK63</f>
        <v>17.753569851317</v>
      </c>
      <c r="F61" s="55" t="n">
        <f aca="false">VLOOKUP(E61,'PA - Tableau 2'!$A$3:$B$55,2)</f>
        <v>91</v>
      </c>
      <c r="G61" s="55" t="n">
        <f aca="false">IF(TOT!AK63&lt;400,IF(F61&gt;66,66,F61),F61)</f>
        <v>66</v>
      </c>
      <c r="H61" s="55" t="n">
        <f aca="false">IF(TOT!AK63&lt;200,IF(G61&gt;60,60,G61),G61)</f>
        <v>60</v>
      </c>
      <c r="I61" s="55" t="n">
        <f aca="false">(D61+H61)/2</f>
        <v>60</v>
      </c>
      <c r="J61" s="55" t="n">
        <f aca="false">IF(TOT!AN63&lt;13.4,IF(I61&gt;66,66,I61),I61)</f>
        <v>60</v>
      </c>
      <c r="K61" s="55" t="n">
        <f aca="false">IF(TOT!AN63&lt;11,IF(J61&gt;66,66,J61),J61)</f>
        <v>60</v>
      </c>
    </row>
    <row r="62" customFormat="false" ht="13" hidden="false" customHeight="true" outlineLevel="0" collapsed="false">
      <c r="A62" s="17" t="s">
        <v>588</v>
      </c>
      <c r="B62" s="27" t="n">
        <f aca="false">VLOOKUP((TOT!X64*60)/TOT!AK64,'PA - ASSISTS'!$A$3:$B$55,2)</f>
        <v>71</v>
      </c>
      <c r="C62" s="27" t="n">
        <f aca="false">IF(TOT!AK64&lt;400,IF(B62&gt;66,66,B62),B62)</f>
        <v>71</v>
      </c>
      <c r="D62" s="27" t="n">
        <f aca="false">IF(TOT!AK64&lt;200,IF(C62&gt;60,60,C62),C62)</f>
        <v>71</v>
      </c>
      <c r="E62" s="50" t="n">
        <f aca="false">(TOT!BD64*60)/TOT!AK64</f>
        <v>8.63874345549738</v>
      </c>
      <c r="F62" s="55" t="n">
        <f aca="false">VLOOKUP(E62,'PA - Tableau 2'!$A$3:$B$55,2)</f>
        <v>67</v>
      </c>
      <c r="G62" s="55" t="n">
        <f aca="false">IF(TOT!AK64&lt;400,IF(F62&gt;66,66,F62),F62)</f>
        <v>67</v>
      </c>
      <c r="H62" s="55" t="n">
        <f aca="false">IF(TOT!AK64&lt;200,IF(G62&gt;60,60,G62),G62)</f>
        <v>67</v>
      </c>
      <c r="I62" s="55" t="n">
        <f aca="false">(D62+H62)/2</f>
        <v>69</v>
      </c>
      <c r="J62" s="55" t="n">
        <f aca="false">IF(TOT!AN64&lt;13.4,IF(I62&gt;66,66,I62),I62)</f>
        <v>69</v>
      </c>
      <c r="K62" s="55" t="n">
        <f aca="false">IF(TOT!AN64&lt;11,IF(J62&gt;66,66,J62),J62)</f>
        <v>69</v>
      </c>
    </row>
    <row r="63" customFormat="false" ht="13" hidden="false" customHeight="true" outlineLevel="0" collapsed="false">
      <c r="A63" s="17" t="s">
        <v>594</v>
      </c>
      <c r="B63" s="27" t="n">
        <f aca="false">VLOOKUP((TOT!X65*60)/TOT!AK65,'PA - ASSISTS'!$A$3:$B$55,2)</f>
        <v>49</v>
      </c>
      <c r="C63" s="27" t="n">
        <f aca="false">IF(TOT!AK65&lt;400,IF(B63&gt;66,66,B63),B63)</f>
        <v>49</v>
      </c>
      <c r="D63" s="27" t="n">
        <f aca="false">IF(TOT!AK65&lt;200,IF(C63&gt;60,60,C63),C63)</f>
        <v>49</v>
      </c>
      <c r="E63" s="50" t="n">
        <f aca="false">(TOT!BD65*60)/TOT!AK65</f>
        <v>0</v>
      </c>
      <c r="F63" s="55" t="n">
        <f aca="false">VLOOKUP(E63,'PA - Tableau 2'!$A$3:$B$55,2)</f>
        <v>47</v>
      </c>
      <c r="G63" s="55" t="n">
        <f aca="false">IF(TOT!AK65&lt;400,IF(F63&gt;66,66,F63),F63)</f>
        <v>47</v>
      </c>
      <c r="H63" s="55" t="n">
        <f aca="false">IF(TOT!AK65&lt;200,IF(G63&gt;60,60,G63),G63)</f>
        <v>47</v>
      </c>
      <c r="I63" s="55" t="n">
        <f aca="false">(D63+H63)/2</f>
        <v>48</v>
      </c>
      <c r="J63" s="55" t="n">
        <f aca="false">IF(TOT!AN65&lt;13.4,IF(I63&gt;66,66,I63),I63)</f>
        <v>48</v>
      </c>
      <c r="K63" s="55" t="n">
        <f aca="false">IF(TOT!AN65&lt;11,IF(J63&gt;66,66,J63),J63)</f>
        <v>48</v>
      </c>
    </row>
    <row r="64" customFormat="false" ht="13" hidden="false" customHeight="true" outlineLevel="0" collapsed="false">
      <c r="A64" s="17" t="s">
        <v>598</v>
      </c>
      <c r="B64" s="27" t="n">
        <f aca="false">VLOOKUP((TOT!X66*60)/TOT!AK66,'PA - ASSISTS'!$A$3:$B$55,2)</f>
        <v>89</v>
      </c>
      <c r="C64" s="27" t="n">
        <f aca="false">IF(TOT!AK66&lt;400,IF(B64&gt;66,66,B64),B64)</f>
        <v>66</v>
      </c>
      <c r="D64" s="27" t="n">
        <f aca="false">IF(TOT!AK66&lt;200,IF(C64&gt;60,60,C64),C64)</f>
        <v>66</v>
      </c>
      <c r="E64" s="50" t="n">
        <f aca="false">(TOT!BD66*60)/TOT!AK66</f>
        <v>16.1735479356191</v>
      </c>
      <c r="F64" s="55" t="n">
        <f aca="false">VLOOKUP(E64,'PA - Tableau 2'!$A$3:$B$55,2)</f>
        <v>88</v>
      </c>
      <c r="G64" s="55" t="n">
        <f aca="false">IF(TOT!AK66&lt;400,IF(F64&gt;66,66,F64),F64)</f>
        <v>66</v>
      </c>
      <c r="H64" s="55" t="n">
        <f aca="false">IF(TOT!AK66&lt;200,IF(G64&gt;60,60,G64),G64)</f>
        <v>66</v>
      </c>
      <c r="I64" s="55" t="n">
        <f aca="false">(D64+H64)/2</f>
        <v>66</v>
      </c>
      <c r="J64" s="55" t="n">
        <f aca="false">IF(TOT!AN66&lt;13.4,IF(I64&gt;66,66,I64),I64)</f>
        <v>66</v>
      </c>
      <c r="K64" s="55" t="n">
        <f aca="false">IF(TOT!AN66&lt;11,IF(J64&gt;66,66,J64),J64)</f>
        <v>66</v>
      </c>
    </row>
    <row r="65" customFormat="false" ht="13" hidden="false" customHeight="true" outlineLevel="0" collapsed="false">
      <c r="A65" s="17" t="s">
        <v>603</v>
      </c>
      <c r="B65" s="27" t="n">
        <f aca="false">VLOOKUP((TOT!X67*60)/TOT!AK67,'PA - ASSISTS'!$A$3:$B$55,2)</f>
        <v>72</v>
      </c>
      <c r="C65" s="27" t="n">
        <f aca="false">IF(TOT!AK67&lt;400,IF(B65&gt;66,66,B65),B65)</f>
        <v>72</v>
      </c>
      <c r="D65" s="27" t="n">
        <f aca="false">IF(TOT!AK67&lt;200,IF(C65&gt;60,60,C65),C65)</f>
        <v>72</v>
      </c>
      <c r="E65" s="50" t="n">
        <f aca="false">(TOT!BD67*60)/TOT!AK67</f>
        <v>12.7156067182487</v>
      </c>
      <c r="F65" s="55" t="n">
        <f aca="false">VLOOKUP(E65,'PA - Tableau 2'!$A$3:$B$55,2)</f>
        <v>80</v>
      </c>
      <c r="G65" s="55" t="n">
        <f aca="false">IF(TOT!AK67&lt;400,IF(F65&gt;66,66,F65),F65)</f>
        <v>80</v>
      </c>
      <c r="H65" s="55" t="n">
        <f aca="false">IF(TOT!AK67&lt;200,IF(G65&gt;60,60,G65),G65)</f>
        <v>80</v>
      </c>
      <c r="I65" s="55" t="n">
        <f aca="false">(D65+H65)/2</f>
        <v>76</v>
      </c>
      <c r="J65" s="55" t="n">
        <f aca="false">IF(TOT!AN67&lt;13.4,IF(I65&gt;66,66,I65),I65)</f>
        <v>76</v>
      </c>
      <c r="K65" s="55" t="n">
        <f aca="false">IF(TOT!AN67&lt;11,IF(J65&gt;66,66,J65),J65)</f>
        <v>76</v>
      </c>
    </row>
    <row r="66" customFormat="false" ht="13" hidden="false" customHeight="true" outlineLevel="0" collapsed="false">
      <c r="A66" s="17" t="s">
        <v>610</v>
      </c>
      <c r="B66" s="27" t="n">
        <f aca="false">VLOOKUP((TOT!X68*60)/TOT!AK68,'PA - ASSISTS'!$A$3:$B$55,2)</f>
        <v>74</v>
      </c>
      <c r="C66" s="27" t="n">
        <f aca="false">IF(TOT!AK68&lt;400,IF(B66&gt;66,66,B66),B66)</f>
        <v>74</v>
      </c>
      <c r="D66" s="27" t="n">
        <f aca="false">IF(TOT!AK68&lt;200,IF(C66&gt;60,60,C66),C66)</f>
        <v>74</v>
      </c>
      <c r="E66" s="50" t="n">
        <f aca="false">(TOT!BD68*60)/TOT!AK68</f>
        <v>16.1319232837425</v>
      </c>
      <c r="F66" s="55" t="n">
        <f aca="false">VLOOKUP(E66,'PA - Tableau 2'!$A$3:$B$55,2)</f>
        <v>88</v>
      </c>
      <c r="G66" s="55" t="n">
        <f aca="false">IF(TOT!AK68&lt;400,IF(F66&gt;66,66,F66),F66)</f>
        <v>88</v>
      </c>
      <c r="H66" s="55" t="n">
        <f aca="false">IF(TOT!AK68&lt;200,IF(G66&gt;60,60,G66),G66)</f>
        <v>88</v>
      </c>
      <c r="I66" s="55" t="n">
        <f aca="false">(D66+H66)/2</f>
        <v>81</v>
      </c>
      <c r="J66" s="55" t="n">
        <f aca="false">IF(TOT!AN68&lt;13.4,IF(I66&gt;66,66,I66),I66)</f>
        <v>66</v>
      </c>
      <c r="K66" s="55" t="n">
        <f aca="false">IF(TOT!AN68&lt;11,IF(J66&gt;66,66,J66),J66)</f>
        <v>66</v>
      </c>
    </row>
    <row r="67" customFormat="false" ht="13" hidden="false" customHeight="true" outlineLevel="0" collapsed="false">
      <c r="A67" s="17" t="s">
        <v>615</v>
      </c>
      <c r="B67" s="27" t="n">
        <f aca="false">VLOOKUP((TOT!X69*60)/TOT!AK69,'PA - ASSISTS'!$A$3:$B$55,2)</f>
        <v>77</v>
      </c>
      <c r="C67" s="27" t="n">
        <f aca="false">IF(TOT!AK69&lt;400,IF(B67&gt;66,66,B67),B67)</f>
        <v>77</v>
      </c>
      <c r="D67" s="27" t="n">
        <f aca="false">IF(TOT!AK69&lt;200,IF(C67&gt;60,60,C67),C67)</f>
        <v>77</v>
      </c>
      <c r="E67" s="50" t="n">
        <f aca="false">(TOT!BD69*60)/TOT!AK69</f>
        <v>14.5587278641128</v>
      </c>
      <c r="F67" s="55" t="n">
        <f aca="false">VLOOKUP(E67,'PA - Tableau 2'!$A$3:$B$55,2)</f>
        <v>84</v>
      </c>
      <c r="G67" s="55" t="n">
        <f aca="false">IF(TOT!AK69&lt;400,IF(F67&gt;66,66,F67),F67)</f>
        <v>84</v>
      </c>
      <c r="H67" s="55" t="n">
        <f aca="false">IF(TOT!AK69&lt;200,IF(G67&gt;60,60,G67),G67)</f>
        <v>84</v>
      </c>
      <c r="I67" s="55" t="n">
        <f aca="false">(D67+H67)/2</f>
        <v>80.5</v>
      </c>
      <c r="J67" s="55" t="n">
        <f aca="false">IF(TOT!AN69&lt;13.4,IF(I67&gt;66,66,I67),I67)</f>
        <v>80.5</v>
      </c>
      <c r="K67" s="55" t="n">
        <f aca="false">IF(TOT!AN69&lt;11,IF(J67&gt;66,66,J67),J67)</f>
        <v>80.5</v>
      </c>
    </row>
    <row r="68" customFormat="false" ht="13" hidden="false" customHeight="true" outlineLevel="0" collapsed="false">
      <c r="A68" s="17" t="s">
        <v>620</v>
      </c>
      <c r="B68" s="27" t="n">
        <f aca="false">VLOOKUP((TOT!X70*60)/TOT!AK70,'PA - ASSISTS'!$A$3:$B$55,2)</f>
        <v>47</v>
      </c>
      <c r="C68" s="27" t="n">
        <f aca="false">IF(TOT!AK70&lt;400,IF(B68&gt;66,66,B68),B68)</f>
        <v>47</v>
      </c>
      <c r="D68" s="27" t="n">
        <f aca="false">IF(TOT!AK70&lt;200,IF(C68&gt;60,60,C68),C68)</f>
        <v>47</v>
      </c>
      <c r="E68" s="50" t="n">
        <f aca="false">(TOT!BD70*60)/TOT!AK70</f>
        <v>0</v>
      </c>
      <c r="F68" s="55" t="n">
        <f aca="false">VLOOKUP(E68,'PA - Tableau 2'!$A$3:$B$55,2)</f>
        <v>47</v>
      </c>
      <c r="G68" s="55" t="n">
        <f aca="false">IF(TOT!AK70&lt;400,IF(F68&gt;66,66,F68),F68)</f>
        <v>47</v>
      </c>
      <c r="H68" s="55" t="n">
        <f aca="false">IF(TOT!AK70&lt;200,IF(G68&gt;60,60,G68),G68)</f>
        <v>47</v>
      </c>
      <c r="I68" s="55" t="n">
        <f aca="false">(D68+H68)/2</f>
        <v>47</v>
      </c>
      <c r="J68" s="55" t="n">
        <f aca="false">IF(TOT!AN70&lt;13.4,IF(I68&gt;66,66,I68),I68)</f>
        <v>47</v>
      </c>
      <c r="K68" s="55" t="n">
        <f aca="false">IF(TOT!AN70&lt;11,IF(J68&gt;66,66,J68),J68)</f>
        <v>47</v>
      </c>
    </row>
    <row r="69" customFormat="false" ht="13" hidden="false" customHeight="true" outlineLevel="0" collapsed="false">
      <c r="A69" s="17" t="s">
        <v>625</v>
      </c>
      <c r="B69" s="27" t="n">
        <f aca="false">VLOOKUP((TOT!X71*60)/TOT!AK71,'PA - ASSISTS'!$A$3:$B$55,2)</f>
        <v>68</v>
      </c>
      <c r="C69" s="27" t="n">
        <f aca="false">IF(TOT!AK71&lt;400,IF(B69&gt;66,66,B69),B69)</f>
        <v>68</v>
      </c>
      <c r="D69" s="27" t="n">
        <f aca="false">IF(TOT!AK71&lt;200,IF(C69&gt;60,60,C69),C69)</f>
        <v>68</v>
      </c>
      <c r="E69" s="50" t="n">
        <f aca="false">(TOT!BD71*60)/TOT!AK71</f>
        <v>17.7847973407283</v>
      </c>
      <c r="F69" s="55" t="n">
        <f aca="false">VLOOKUP(E69,'PA - Tableau 2'!$A$3:$B$55,2)</f>
        <v>91</v>
      </c>
      <c r="G69" s="55" t="n">
        <f aca="false">IF(TOT!AK71&lt;400,IF(F69&gt;66,66,F69),F69)</f>
        <v>91</v>
      </c>
      <c r="H69" s="55" t="n">
        <f aca="false">IF(TOT!AK71&lt;200,IF(G69&gt;60,60,G69),G69)</f>
        <v>91</v>
      </c>
      <c r="I69" s="55" t="n">
        <f aca="false">(D69+H69)/2</f>
        <v>79.5</v>
      </c>
      <c r="J69" s="55" t="n">
        <f aca="false">IF(TOT!AN71&lt;13.4,IF(I69&gt;66,66,I69),I69)</f>
        <v>66</v>
      </c>
      <c r="K69" s="55" t="n">
        <f aca="false">IF(TOT!AN71&lt;11,IF(J69&gt;66,66,J69),J69)</f>
        <v>66</v>
      </c>
    </row>
    <row r="70" customFormat="false" ht="13" hidden="false" customHeight="true" outlineLevel="0" collapsed="false">
      <c r="A70" s="17" t="s">
        <v>631</v>
      </c>
      <c r="B70" s="27" t="n">
        <f aca="false">VLOOKUP((TOT!X72*60)/TOT!AK72,'PA - ASSISTS'!$A$3:$B$55,2)</f>
        <v>58</v>
      </c>
      <c r="C70" s="27" t="n">
        <f aca="false">IF(TOT!AK72&lt;400,IF(B70&gt;66,66,B70),B70)</f>
        <v>58</v>
      </c>
      <c r="D70" s="27" t="n">
        <f aca="false">IF(TOT!AK72&lt;200,IF(C70&gt;60,60,C70),C70)</f>
        <v>58</v>
      </c>
      <c r="E70" s="50" t="n">
        <f aca="false">(TOT!BD72*60)/TOT!AK72</f>
        <v>4.32280914411259</v>
      </c>
      <c r="F70" s="55" t="n">
        <f aca="false">VLOOKUP(E70,'PA - Tableau 2'!$A$3:$B$55,2)</f>
        <v>54</v>
      </c>
      <c r="G70" s="55" t="n">
        <f aca="false">IF(TOT!AK72&lt;400,IF(F70&gt;66,66,F70),F70)</f>
        <v>54</v>
      </c>
      <c r="H70" s="55" t="n">
        <f aca="false">IF(TOT!AK72&lt;200,IF(G70&gt;60,60,G70),G70)</f>
        <v>54</v>
      </c>
      <c r="I70" s="55" t="n">
        <f aca="false">(D70+H70)/2</f>
        <v>56</v>
      </c>
      <c r="J70" s="55" t="n">
        <f aca="false">IF(TOT!AN72&lt;13.4,IF(I70&gt;66,66,I70),I70)</f>
        <v>56</v>
      </c>
      <c r="K70" s="55" t="n">
        <f aca="false">IF(TOT!AN72&lt;11,IF(J70&gt;66,66,J70),J70)</f>
        <v>56</v>
      </c>
    </row>
    <row r="71" customFormat="false" ht="13" hidden="false" customHeight="true" outlineLevel="0" collapsed="false">
      <c r="A71" s="17" t="s">
        <v>635</v>
      </c>
      <c r="B71" s="27" t="n">
        <f aca="false">VLOOKUP((TOT!X73*60)/TOT!AK73,'PA - ASSISTS'!$A$3:$B$55,2)</f>
        <v>47</v>
      </c>
      <c r="C71" s="27" t="n">
        <f aca="false">IF(TOT!AK73&lt;400,IF(B71&gt;66,66,B71),B71)</f>
        <v>47</v>
      </c>
      <c r="D71" s="27" t="n">
        <f aca="false">IF(TOT!AK73&lt;200,IF(C71&gt;60,60,C71),C71)</f>
        <v>47</v>
      </c>
      <c r="E71" s="50" t="n">
        <f aca="false">(TOT!BD73*60)/TOT!AK73</f>
        <v>0</v>
      </c>
      <c r="F71" s="55" t="n">
        <f aca="false">VLOOKUP(E71,'PA - Tableau 2'!$A$3:$B$55,2)</f>
        <v>47</v>
      </c>
      <c r="G71" s="55" t="n">
        <f aca="false">IF(TOT!AK73&lt;400,IF(F71&gt;66,66,F71),F71)</f>
        <v>47</v>
      </c>
      <c r="H71" s="55" t="n">
        <f aca="false">IF(TOT!AK73&lt;200,IF(G71&gt;60,60,G71),G71)</f>
        <v>47</v>
      </c>
      <c r="I71" s="55" t="n">
        <f aca="false">(D71+H71)/2</f>
        <v>47</v>
      </c>
      <c r="J71" s="55" t="n">
        <f aca="false">IF(TOT!AN73&lt;13.4,IF(I71&gt;66,66,I71),I71)</f>
        <v>47</v>
      </c>
      <c r="K71" s="55" t="n">
        <f aca="false">IF(TOT!AN73&lt;11,IF(J71&gt;66,66,J71),J71)</f>
        <v>47</v>
      </c>
    </row>
    <row r="72" customFormat="false" ht="13" hidden="false" customHeight="true" outlineLevel="0" collapsed="false">
      <c r="A72" s="17" t="s">
        <v>639</v>
      </c>
      <c r="B72" s="27" t="n">
        <f aca="false">VLOOKUP((TOT!X74*60)/TOT!AK74,'PA - ASSISTS'!$A$3:$B$55,2)</f>
        <v>52</v>
      </c>
      <c r="C72" s="27" t="n">
        <f aca="false">IF(TOT!AK74&lt;400,IF(B72&gt;66,66,B72),B72)</f>
        <v>52</v>
      </c>
      <c r="D72" s="27" t="n">
        <f aca="false">IF(TOT!AK74&lt;200,IF(C72&gt;60,60,C72),C72)</f>
        <v>52</v>
      </c>
      <c r="E72" s="50" t="n">
        <f aca="false">(TOT!BD74*60)/TOT!AK74</f>
        <v>4.02457352282013</v>
      </c>
      <c r="F72" s="55" t="n">
        <f aca="false">VLOOKUP(E72,'PA - Tableau 2'!$A$3:$B$55,2)</f>
        <v>53</v>
      </c>
      <c r="G72" s="55" t="n">
        <f aca="false">IF(TOT!AK74&lt;400,IF(F72&gt;66,66,F72),F72)</f>
        <v>53</v>
      </c>
      <c r="H72" s="55" t="n">
        <f aca="false">IF(TOT!AK74&lt;200,IF(G72&gt;60,60,G72),G72)</f>
        <v>53</v>
      </c>
      <c r="I72" s="55" t="n">
        <f aca="false">(D72+H72)/2</f>
        <v>52.5</v>
      </c>
      <c r="J72" s="55" t="n">
        <f aca="false">IF(TOT!AN74&lt;13.4,IF(I72&gt;66,66,I72),I72)</f>
        <v>52.5</v>
      </c>
      <c r="K72" s="55" t="n">
        <f aca="false">IF(TOT!AN74&lt;11,IF(J72&gt;66,66,J72),J72)</f>
        <v>52.5</v>
      </c>
    </row>
    <row r="73" customFormat="false" ht="13" hidden="false" customHeight="true" outlineLevel="0" collapsed="false">
      <c r="A73" s="17" t="s">
        <v>644</v>
      </c>
      <c r="B73" s="27" t="n">
        <f aca="false">VLOOKUP((TOT!X75*60)/TOT!AK75,'PA - ASSISTS'!$A$3:$B$55,2)</f>
        <v>61</v>
      </c>
      <c r="C73" s="27" t="n">
        <f aca="false">IF(TOT!AK75&lt;400,IF(B73&gt;66,66,B73),B73)</f>
        <v>61</v>
      </c>
      <c r="D73" s="27" t="n">
        <f aca="false">IF(TOT!AK75&lt;200,IF(C73&gt;60,60,C73),C73)</f>
        <v>61</v>
      </c>
      <c r="E73" s="50" t="n">
        <f aca="false">(TOT!BD75*60)/TOT!AK75</f>
        <v>14.489006801953</v>
      </c>
      <c r="F73" s="55" t="n">
        <f aca="false">VLOOKUP(E73,'PA - Tableau 2'!$A$3:$B$55,2)</f>
        <v>84</v>
      </c>
      <c r="G73" s="55" t="n">
        <f aca="false">IF(TOT!AK75&lt;400,IF(F73&gt;66,66,F73),F73)</f>
        <v>84</v>
      </c>
      <c r="H73" s="55" t="n">
        <f aca="false">IF(TOT!AK75&lt;200,IF(G73&gt;60,60,G73),G73)</f>
        <v>84</v>
      </c>
      <c r="I73" s="55" t="n">
        <f aca="false">(D73+H73)/2</f>
        <v>72.5</v>
      </c>
      <c r="J73" s="55" t="n">
        <f aca="false">IF(TOT!AN75&lt;13.4,IF(I73&gt;66,66,I73),I73)</f>
        <v>66</v>
      </c>
      <c r="K73" s="55" t="n">
        <f aca="false">IF(TOT!AN75&lt;11,IF(J73&gt;66,66,J73),J73)</f>
        <v>66</v>
      </c>
    </row>
    <row r="74" customFormat="false" ht="13" hidden="false" customHeight="true" outlineLevel="0" collapsed="false">
      <c r="A74" s="17" t="s">
        <v>649</v>
      </c>
      <c r="B74" s="27" t="n">
        <f aca="false">VLOOKUP((TOT!X76*60)/TOT!AK76,'PA - ASSISTS'!$A$3:$B$55,2)</f>
        <v>56</v>
      </c>
      <c r="C74" s="27" t="n">
        <f aca="false">IF(TOT!AK76&lt;400,IF(B74&gt;66,66,B74),B74)</f>
        <v>56</v>
      </c>
      <c r="D74" s="27" t="n">
        <f aca="false">IF(TOT!AK76&lt;200,IF(C74&gt;60,60,C74),C74)</f>
        <v>56</v>
      </c>
      <c r="E74" s="50" t="n">
        <f aca="false">(TOT!BD76*60)/TOT!AK76</f>
        <v>4.18860350795544</v>
      </c>
      <c r="F74" s="55" t="n">
        <f aca="false">VLOOKUP(E74,'PA - Tableau 2'!$A$3:$B$55,2)</f>
        <v>53</v>
      </c>
      <c r="G74" s="55" t="n">
        <f aca="false">IF(TOT!AK76&lt;400,IF(F74&gt;66,66,F74),F74)</f>
        <v>53</v>
      </c>
      <c r="H74" s="55" t="n">
        <f aca="false">IF(TOT!AK76&lt;200,IF(G74&gt;60,60,G74),G74)</f>
        <v>53</v>
      </c>
      <c r="I74" s="55" t="n">
        <f aca="false">(D74+H74)/2</f>
        <v>54.5</v>
      </c>
      <c r="J74" s="55" t="n">
        <f aca="false">IF(TOT!AN76&lt;13.4,IF(I74&gt;66,66,I74),I74)</f>
        <v>54.5</v>
      </c>
      <c r="K74" s="55" t="n">
        <f aca="false">IF(TOT!AN76&lt;11,IF(J74&gt;66,66,J74),J74)</f>
        <v>54.5</v>
      </c>
    </row>
    <row r="75" customFormat="false" ht="13" hidden="false" customHeight="true" outlineLevel="0" collapsed="false">
      <c r="A75" s="17" t="s">
        <v>654</v>
      </c>
      <c r="B75" s="27" t="n">
        <f aca="false">VLOOKUP((TOT!X77*60)/TOT!AK77,'PA - ASSISTS'!$A$3:$B$55,2)</f>
        <v>94</v>
      </c>
      <c r="C75" s="27" t="n">
        <f aca="false">IF(TOT!AK77&lt;400,IF(B75&gt;66,66,B75),B75)</f>
        <v>94</v>
      </c>
      <c r="D75" s="27" t="n">
        <f aca="false">IF(TOT!AK77&lt;200,IF(C75&gt;60,60,C75),C75)</f>
        <v>94</v>
      </c>
      <c r="E75" s="50" t="n">
        <f aca="false">(TOT!BD77*60)/TOT!AK77</f>
        <v>16.7810929706047</v>
      </c>
      <c r="F75" s="55" t="n">
        <f aca="false">VLOOKUP(E75,'PA - Tableau 2'!$A$3:$B$55,2)</f>
        <v>89</v>
      </c>
      <c r="G75" s="55" t="n">
        <f aca="false">IF(TOT!AK77&lt;400,IF(F75&gt;66,66,F75),F75)</f>
        <v>89</v>
      </c>
      <c r="H75" s="55" t="n">
        <f aca="false">IF(TOT!AK77&lt;200,IF(G75&gt;60,60,G75),G75)</f>
        <v>89</v>
      </c>
      <c r="I75" s="55" t="n">
        <f aca="false">(D75+H75)/2</f>
        <v>91.5</v>
      </c>
      <c r="J75" s="55" t="n">
        <f aca="false">IF(TOT!AN77&lt;13.4,IF(I75&gt;66,66,I75),I75)</f>
        <v>91.5</v>
      </c>
      <c r="K75" s="55" t="n">
        <f aca="false">IF(TOT!AN77&lt;11,IF(J75&gt;66,66,J75),J75)</f>
        <v>91.5</v>
      </c>
    </row>
    <row r="76" customFormat="false" ht="13" hidden="false" customHeight="true" outlineLevel="0" collapsed="false">
      <c r="A76" s="17" t="s">
        <v>659</v>
      </c>
      <c r="B76" s="27" t="n">
        <f aca="false">VLOOKUP((TOT!X78*60)/TOT!AK78,'PA - ASSISTS'!$A$3:$B$55,2)</f>
        <v>58</v>
      </c>
      <c r="C76" s="27" t="n">
        <f aca="false">IF(TOT!AK78&lt;400,IF(B76&gt;66,66,B76),B76)</f>
        <v>58</v>
      </c>
      <c r="D76" s="27" t="n">
        <f aca="false">IF(TOT!AK78&lt;200,IF(C76&gt;60,60,C76),C76)</f>
        <v>58</v>
      </c>
      <c r="E76" s="50" t="n">
        <f aca="false">(TOT!BD78*60)/TOT!AK78</f>
        <v>9.57988059619203</v>
      </c>
      <c r="F76" s="55" t="n">
        <f aca="false">VLOOKUP(E76,'PA - Tableau 2'!$A$3:$B$55,2)</f>
        <v>70</v>
      </c>
      <c r="G76" s="55" t="n">
        <f aca="false">IF(TOT!AK78&lt;400,IF(F76&gt;66,66,F76),F76)</f>
        <v>70</v>
      </c>
      <c r="H76" s="55" t="n">
        <f aca="false">IF(TOT!AK78&lt;200,IF(G76&gt;60,60,G76),G76)</f>
        <v>70</v>
      </c>
      <c r="I76" s="55" t="n">
        <f aca="false">(D76+H76)/2</f>
        <v>64</v>
      </c>
      <c r="J76" s="55" t="n">
        <f aca="false">IF(TOT!AN78&lt;13.4,IF(I76&gt;66,66,I76),I76)</f>
        <v>64</v>
      </c>
      <c r="K76" s="55" t="n">
        <f aca="false">IF(TOT!AN78&lt;11,IF(J76&gt;66,66,J76),J76)</f>
        <v>64</v>
      </c>
    </row>
    <row r="77" customFormat="false" ht="13" hidden="false" customHeight="true" outlineLevel="0" collapsed="false">
      <c r="A77" s="17" t="s">
        <v>664</v>
      </c>
      <c r="B77" s="27" t="n">
        <f aca="false">VLOOKUP((TOT!X79*60)/TOT!AK79,'PA - ASSISTS'!$A$3:$B$55,2)</f>
        <v>95</v>
      </c>
      <c r="C77" s="27" t="n">
        <f aca="false">IF(TOT!AK79&lt;400,IF(B77&gt;66,66,B77),B77)</f>
        <v>95</v>
      </c>
      <c r="D77" s="27" t="n">
        <f aca="false">IF(TOT!AK79&lt;200,IF(C77&gt;60,60,C77),C77)</f>
        <v>95</v>
      </c>
      <c r="E77" s="50" t="n">
        <f aca="false">(TOT!BD79*60)/TOT!AK79</f>
        <v>25.2461797925083</v>
      </c>
      <c r="F77" s="55" t="n">
        <f aca="false">VLOOKUP(E77,'PA - Tableau 2'!$A$3:$B$55,2)</f>
        <v>99</v>
      </c>
      <c r="G77" s="55" t="n">
        <f aca="false">IF(TOT!AK79&lt;400,IF(F77&gt;66,66,F77),F77)</f>
        <v>99</v>
      </c>
      <c r="H77" s="55" t="n">
        <f aca="false">IF(TOT!AK79&lt;200,IF(G77&gt;60,60,G77),G77)</f>
        <v>99</v>
      </c>
      <c r="I77" s="55" t="n">
        <f aca="false">(D77+H77)/2</f>
        <v>97</v>
      </c>
      <c r="J77" s="55" t="n">
        <f aca="false">IF(TOT!AN79&lt;13.4,IF(I77&gt;66,66,I77),I77)</f>
        <v>97</v>
      </c>
      <c r="K77" s="55" t="n">
        <f aca="false">IF(TOT!AN79&lt;11,IF(J77&gt;66,66,J77),J77)</f>
        <v>97</v>
      </c>
    </row>
    <row r="78" customFormat="false" ht="13" hidden="false" customHeight="true" outlineLevel="0" collapsed="false">
      <c r="A78" s="17" t="s">
        <v>669</v>
      </c>
      <c r="B78" s="27" t="n">
        <f aca="false">VLOOKUP((TOT!X80*60)/TOT!AK80,'PA - ASSISTS'!$A$3:$B$55,2)</f>
        <v>57</v>
      </c>
      <c r="C78" s="27" t="n">
        <f aca="false">IF(TOT!AK80&lt;400,IF(B78&gt;66,66,B78),B78)</f>
        <v>57</v>
      </c>
      <c r="D78" s="27" t="n">
        <f aca="false">IF(TOT!AK80&lt;200,IF(C78&gt;60,60,C78),C78)</f>
        <v>57</v>
      </c>
      <c r="E78" s="50" t="n">
        <f aca="false">(TOT!BD80*60)/TOT!AK80</f>
        <v>13.432177429237</v>
      </c>
      <c r="F78" s="55" t="n">
        <f aca="false">VLOOKUP(E78,'PA - Tableau 2'!$A$3:$B$55,2)</f>
        <v>81</v>
      </c>
      <c r="G78" s="55" t="n">
        <f aca="false">IF(TOT!AK80&lt;400,IF(F78&gt;66,66,F78),F78)</f>
        <v>81</v>
      </c>
      <c r="H78" s="55" t="n">
        <f aca="false">IF(TOT!AK80&lt;200,IF(G78&gt;60,60,G78),G78)</f>
        <v>81</v>
      </c>
      <c r="I78" s="55" t="n">
        <f aca="false">(D78+H78)/2</f>
        <v>69</v>
      </c>
      <c r="J78" s="55" t="n">
        <f aca="false">IF(TOT!AN80&lt;13.4,IF(I78&gt;66,66,I78),I78)</f>
        <v>69</v>
      </c>
      <c r="K78" s="55" t="n">
        <f aca="false">IF(TOT!AN80&lt;11,IF(J78&gt;66,66,J78),J78)</f>
        <v>69</v>
      </c>
    </row>
    <row r="79" customFormat="false" ht="13" hidden="false" customHeight="true" outlineLevel="0" collapsed="false">
      <c r="A79" s="17" t="s">
        <v>674</v>
      </c>
      <c r="B79" s="27" t="n">
        <f aca="false">VLOOKUP((TOT!X81*60)/TOT!AK81,'PA - ASSISTS'!$A$3:$B$55,2)</f>
        <v>93</v>
      </c>
      <c r="C79" s="27" t="n">
        <f aca="false">IF(TOT!AK81&lt;400,IF(B79&gt;66,66,B79),B79)</f>
        <v>66</v>
      </c>
      <c r="D79" s="27" t="n">
        <f aca="false">IF(TOT!AK81&lt;200,IF(C79&gt;60,60,C79),C79)</f>
        <v>60</v>
      </c>
      <c r="E79" s="50" t="n">
        <f aca="false">(TOT!BD81*60)/TOT!AK81</f>
        <v>8.98203592814371</v>
      </c>
      <c r="F79" s="55" t="n">
        <f aca="false">VLOOKUP(E79,'PA - Tableau 2'!$A$3:$B$55,2)</f>
        <v>68</v>
      </c>
      <c r="G79" s="55" t="n">
        <f aca="false">IF(TOT!AK81&lt;400,IF(F79&gt;66,66,F79),F79)</f>
        <v>66</v>
      </c>
      <c r="H79" s="55" t="n">
        <f aca="false">IF(TOT!AK81&lt;200,IF(G79&gt;60,60,G79),G79)</f>
        <v>60</v>
      </c>
      <c r="I79" s="55" t="n">
        <f aca="false">(D79+H79)/2</f>
        <v>60</v>
      </c>
      <c r="J79" s="55" t="n">
        <f aca="false">IF(TOT!AN81&lt;13.4,IF(I79&gt;66,66,I79),I79)</f>
        <v>60</v>
      </c>
      <c r="K79" s="55" t="n">
        <f aca="false">IF(TOT!AN81&lt;11,IF(J79&gt;66,66,J79),J79)</f>
        <v>60</v>
      </c>
    </row>
    <row r="80" customFormat="false" ht="13" hidden="false" customHeight="true" outlineLevel="0" collapsed="false">
      <c r="A80" s="17" t="s">
        <v>679</v>
      </c>
      <c r="B80" s="27" t="n">
        <f aca="false">VLOOKUP((TOT!X82*60)/TOT!AK82,'PA - ASSISTS'!$A$3:$B$55,2)</f>
        <v>96</v>
      </c>
      <c r="C80" s="27" t="n">
        <f aca="false">IF(TOT!AK82&lt;400,IF(B80&gt;66,66,B80),B80)</f>
        <v>66</v>
      </c>
      <c r="D80" s="27" t="n">
        <f aca="false">IF(TOT!AK82&lt;200,IF(C80&gt;60,60,C80),C80)</f>
        <v>60</v>
      </c>
      <c r="E80" s="50" t="n">
        <f aca="false">(TOT!BD82*60)/TOT!AK82</f>
        <v>37.2262104780804</v>
      </c>
      <c r="F80" s="55" t="n">
        <f aca="false">VLOOKUP(E80,'PA - Tableau 2'!$A$3:$B$55,2)</f>
        <v>99</v>
      </c>
      <c r="G80" s="55" t="n">
        <f aca="false">IF(TOT!AK82&lt;400,IF(F80&gt;66,66,F80),F80)</f>
        <v>66</v>
      </c>
      <c r="H80" s="55" t="n">
        <f aca="false">IF(TOT!AK82&lt;200,IF(G80&gt;60,60,G80),G80)</f>
        <v>60</v>
      </c>
      <c r="I80" s="55" t="n">
        <f aca="false">(D80+H80)/2</f>
        <v>60</v>
      </c>
      <c r="J80" s="55" t="n">
        <f aca="false">IF(TOT!AN82&lt;13.4,IF(I80&gt;66,66,I80),I80)</f>
        <v>60</v>
      </c>
      <c r="K80" s="55" t="n">
        <f aca="false">IF(TOT!AN82&lt;11,IF(J80&gt;66,66,J80),J80)</f>
        <v>60</v>
      </c>
    </row>
    <row r="81" customFormat="false" ht="13" hidden="false" customHeight="true" outlineLevel="0" collapsed="false">
      <c r="A81" s="17" t="s">
        <v>683</v>
      </c>
      <c r="B81" s="27" t="n">
        <f aca="false">VLOOKUP((TOT!X83*60)/TOT!AK83,'PA - ASSISTS'!$A$3:$B$55,2)</f>
        <v>51</v>
      </c>
      <c r="C81" s="27" t="n">
        <f aca="false">IF(TOT!AK83&lt;400,IF(B81&gt;66,66,B81),B81)</f>
        <v>51</v>
      </c>
      <c r="D81" s="27" t="n">
        <f aca="false">IF(TOT!AK83&lt;200,IF(C81&gt;60,60,C81),C81)</f>
        <v>51</v>
      </c>
      <c r="E81" s="50" t="n">
        <f aca="false">(TOT!BD83*60)/TOT!AK83</f>
        <v>2.34955185659411</v>
      </c>
      <c r="F81" s="55" t="n">
        <f aca="false">VLOOKUP(E81,'PA - Tableau 2'!$A$3:$B$55,2)</f>
        <v>49</v>
      </c>
      <c r="G81" s="55" t="n">
        <f aca="false">IF(TOT!AK83&lt;400,IF(F81&gt;66,66,F81),F81)</f>
        <v>49</v>
      </c>
      <c r="H81" s="55" t="n">
        <f aca="false">IF(TOT!AK83&lt;200,IF(G81&gt;60,60,G81),G81)</f>
        <v>49</v>
      </c>
      <c r="I81" s="55" t="n">
        <f aca="false">(D81+H81)/2</f>
        <v>50</v>
      </c>
      <c r="J81" s="55" t="n">
        <f aca="false">IF(TOT!AN83&lt;13.4,IF(I81&gt;66,66,I81),I81)</f>
        <v>50</v>
      </c>
      <c r="K81" s="55" t="n">
        <f aca="false">IF(TOT!AN83&lt;11,IF(J81&gt;66,66,J81),J81)</f>
        <v>50</v>
      </c>
    </row>
    <row r="82" customFormat="false" ht="13" hidden="false" customHeight="true" outlineLevel="0" collapsed="false">
      <c r="A82" s="17" t="s">
        <v>687</v>
      </c>
      <c r="B82" s="27" t="n">
        <f aca="false">VLOOKUP((TOT!X84*60)/TOT!AK84,'PA - ASSISTS'!$A$3:$B$55,2)</f>
        <v>89</v>
      </c>
      <c r="C82" s="27" t="n">
        <f aca="false">IF(TOT!AK84&lt;400,IF(B82&gt;66,66,B82),B82)</f>
        <v>89</v>
      </c>
      <c r="D82" s="27" t="n">
        <f aca="false">IF(TOT!AK84&lt;200,IF(C82&gt;60,60,C82),C82)</f>
        <v>89</v>
      </c>
      <c r="E82" s="50" t="n">
        <f aca="false">(TOT!BD84*60)/TOT!AK84</f>
        <v>13.2283464566929</v>
      </c>
      <c r="F82" s="55" t="n">
        <f aca="false">VLOOKUP(E82,'PA - Tableau 2'!$A$3:$B$55,2)</f>
        <v>81</v>
      </c>
      <c r="G82" s="55" t="n">
        <f aca="false">IF(TOT!AK84&lt;400,IF(F82&gt;66,66,F82),F82)</f>
        <v>81</v>
      </c>
      <c r="H82" s="55" t="n">
        <f aca="false">IF(TOT!AK84&lt;200,IF(G82&gt;60,60,G82),G82)</f>
        <v>81</v>
      </c>
      <c r="I82" s="55" t="n">
        <f aca="false">(D82+H82)/2</f>
        <v>85</v>
      </c>
      <c r="J82" s="55" t="n">
        <f aca="false">IF(TOT!AN84&lt;13.4,IF(I82&gt;66,66,I82),I82)</f>
        <v>85</v>
      </c>
      <c r="K82" s="55" t="n">
        <f aca="false">IF(TOT!AN84&lt;11,IF(J82&gt;66,66,J82),J82)</f>
        <v>85</v>
      </c>
    </row>
    <row r="83" customFormat="false" ht="13" hidden="false" customHeight="true" outlineLevel="0" collapsed="false">
      <c r="A83" s="17" t="s">
        <v>691</v>
      </c>
      <c r="B83" s="27" t="n">
        <f aca="false">VLOOKUP((TOT!X85*60)/TOT!AK85,'PA - ASSISTS'!$A$3:$B$55,2)</f>
        <v>69</v>
      </c>
      <c r="C83" s="27" t="n">
        <f aca="false">IF(TOT!AK85&lt;400,IF(B83&gt;66,66,B83),B83)</f>
        <v>69</v>
      </c>
      <c r="D83" s="27" t="n">
        <f aca="false">IF(TOT!AK85&lt;200,IF(C83&gt;60,60,C83),C83)</f>
        <v>69</v>
      </c>
      <c r="E83" s="50" t="n">
        <f aca="false">(TOT!BD85*60)/TOT!AK85</f>
        <v>6.80285407096081</v>
      </c>
      <c r="F83" s="55" t="n">
        <f aca="false">VLOOKUP(E83,'PA - Tableau 2'!$A$3:$B$55,2)</f>
        <v>61</v>
      </c>
      <c r="G83" s="55" t="n">
        <f aca="false">IF(TOT!AK85&lt;400,IF(F83&gt;66,66,F83),F83)</f>
        <v>61</v>
      </c>
      <c r="H83" s="55" t="n">
        <f aca="false">IF(TOT!AK85&lt;200,IF(G83&gt;60,60,G83),G83)</f>
        <v>61</v>
      </c>
      <c r="I83" s="55" t="n">
        <f aca="false">(D83+H83)/2</f>
        <v>65</v>
      </c>
      <c r="J83" s="55" t="n">
        <f aca="false">IF(TOT!AN85&lt;13.4,IF(I83&gt;66,66,I83),I83)</f>
        <v>65</v>
      </c>
      <c r="K83" s="55" t="n">
        <f aca="false">IF(TOT!AN85&lt;11,IF(J83&gt;66,66,J83),J83)</f>
        <v>65</v>
      </c>
    </row>
    <row r="84" customFormat="false" ht="13" hidden="false" customHeight="true" outlineLevel="0" collapsed="false">
      <c r="A84" s="17" t="s">
        <v>697</v>
      </c>
      <c r="B84" s="27" t="n">
        <f aca="false">VLOOKUP((TOT!X86*60)/TOT!AK86,'PA - ASSISTS'!$A$3:$B$55,2)</f>
        <v>47</v>
      </c>
      <c r="C84" s="27" t="n">
        <f aca="false">IF(TOT!AK86&lt;400,IF(B84&gt;66,66,B84),B84)</f>
        <v>47</v>
      </c>
      <c r="D84" s="27" t="n">
        <f aca="false">IF(TOT!AK86&lt;200,IF(C84&gt;60,60,C84),C84)</f>
        <v>47</v>
      </c>
      <c r="E84" s="50" t="n">
        <f aca="false">(TOT!BD86*60)/TOT!AK86</f>
        <v>0</v>
      </c>
      <c r="F84" s="55" t="n">
        <f aca="false">VLOOKUP(E84,'PA - Tableau 2'!$A$3:$B$55,2)</f>
        <v>47</v>
      </c>
      <c r="G84" s="55" t="n">
        <f aca="false">IF(TOT!AK86&lt;400,IF(F84&gt;66,66,F84),F84)</f>
        <v>47</v>
      </c>
      <c r="H84" s="55" t="n">
        <f aca="false">IF(TOT!AK86&lt;200,IF(G84&gt;60,60,G84),G84)</f>
        <v>47</v>
      </c>
      <c r="I84" s="55" t="n">
        <f aca="false">(D84+H84)/2</f>
        <v>47</v>
      </c>
      <c r="J84" s="55" t="n">
        <f aca="false">IF(TOT!AN86&lt;13.4,IF(I84&gt;66,66,I84),I84)</f>
        <v>47</v>
      </c>
      <c r="K84" s="55" t="n">
        <f aca="false">IF(TOT!AN86&lt;11,IF(J84&gt;66,66,J84),J84)</f>
        <v>47</v>
      </c>
    </row>
    <row r="85" customFormat="false" ht="13" hidden="false" customHeight="true" outlineLevel="0" collapsed="false">
      <c r="A85" s="17" t="s">
        <v>702</v>
      </c>
      <c r="B85" s="27" t="n">
        <f aca="false">VLOOKUP((TOT!X87*60)/TOT!AK87,'PA - ASSISTS'!$A$3:$B$55,2)</f>
        <v>69</v>
      </c>
      <c r="C85" s="27" t="n">
        <f aca="false">IF(TOT!AK87&lt;400,IF(B85&gt;66,66,B85),B85)</f>
        <v>69</v>
      </c>
      <c r="D85" s="27" t="n">
        <f aca="false">IF(TOT!AK87&lt;200,IF(C85&gt;60,60,C85),C85)</f>
        <v>69</v>
      </c>
      <c r="E85" s="50" t="n">
        <f aca="false">(TOT!BD87*60)/TOT!AK87</f>
        <v>9.95922118201137</v>
      </c>
      <c r="F85" s="55" t="n">
        <f aca="false">VLOOKUP(E85,'PA - Tableau 2'!$A$3:$B$55,2)</f>
        <v>71</v>
      </c>
      <c r="G85" s="55" t="n">
        <f aca="false">IF(TOT!AK87&lt;400,IF(F85&gt;66,66,F85),F85)</f>
        <v>71</v>
      </c>
      <c r="H85" s="55" t="n">
        <f aca="false">IF(TOT!AK87&lt;200,IF(G85&gt;60,60,G85),G85)</f>
        <v>71</v>
      </c>
      <c r="I85" s="55" t="n">
        <f aca="false">(D85+H85)/2</f>
        <v>70</v>
      </c>
      <c r="J85" s="55" t="n">
        <f aca="false">IF(TOT!AN87&lt;13.4,IF(I85&gt;66,66,I85),I85)</f>
        <v>70</v>
      </c>
      <c r="K85" s="55" t="n">
        <f aca="false">IF(TOT!AN87&lt;11,IF(J85&gt;66,66,J85),J85)</f>
        <v>70</v>
      </c>
    </row>
    <row r="86" customFormat="false" ht="13" hidden="false" customHeight="true" outlineLevel="0" collapsed="false">
      <c r="A86" s="17" t="s">
        <v>706</v>
      </c>
      <c r="B86" s="27" t="n">
        <f aca="false">VLOOKUP((TOT!X88*60)/TOT!AK88,'PA - ASSISTS'!$A$3:$B$55,2)</f>
        <v>47</v>
      </c>
      <c r="C86" s="27" t="n">
        <f aca="false">IF(TOT!AK88&lt;400,IF(B86&gt;66,66,B86),B86)</f>
        <v>47</v>
      </c>
      <c r="D86" s="27" t="n">
        <f aca="false">IF(TOT!AK88&lt;200,IF(C86&gt;60,60,C86),C86)</f>
        <v>47</v>
      </c>
      <c r="E86" s="50" t="n">
        <f aca="false">(TOT!BD88*60)/TOT!AK88</f>
        <v>4.394320043692</v>
      </c>
      <c r="F86" s="55" t="n">
        <f aca="false">VLOOKUP(E86,'PA - Tableau 2'!$A$3:$B$55,2)</f>
        <v>54</v>
      </c>
      <c r="G86" s="55" t="n">
        <f aca="false">IF(TOT!AK88&lt;400,IF(F86&gt;66,66,F86),F86)</f>
        <v>54</v>
      </c>
      <c r="H86" s="55" t="n">
        <f aca="false">IF(TOT!AK88&lt;200,IF(G86&gt;60,60,G86),G86)</f>
        <v>54</v>
      </c>
      <c r="I86" s="55" t="n">
        <f aca="false">(D86+H86)/2</f>
        <v>50.5</v>
      </c>
      <c r="J86" s="55" t="n">
        <f aca="false">IF(TOT!AN88&lt;13.4,IF(I86&gt;66,66,I86),I86)</f>
        <v>50.5</v>
      </c>
      <c r="K86" s="55" t="n">
        <f aca="false">IF(TOT!AN88&lt;11,IF(J86&gt;66,66,J86),J86)</f>
        <v>50.5</v>
      </c>
    </row>
    <row r="87" customFormat="false" ht="13" hidden="false" customHeight="true" outlineLevel="0" collapsed="false">
      <c r="A87" s="17" t="s">
        <v>711</v>
      </c>
      <c r="B87" s="27" t="n">
        <f aca="false">VLOOKUP((TOT!X89*60)/TOT!AK89,'PA - ASSISTS'!$A$3:$B$55,2)</f>
        <v>51</v>
      </c>
      <c r="C87" s="27" t="n">
        <f aca="false">IF(TOT!AK89&lt;400,IF(B87&gt;66,66,B87),B87)</f>
        <v>51</v>
      </c>
      <c r="D87" s="27" t="n">
        <f aca="false">IF(TOT!AK89&lt;200,IF(C87&gt;60,60,C87),C87)</f>
        <v>51</v>
      </c>
      <c r="E87" s="50" t="n">
        <f aca="false">(TOT!BD89*60)/TOT!AK89</f>
        <v>0.81190557443212</v>
      </c>
      <c r="F87" s="55" t="n">
        <f aca="false">VLOOKUP(E87,'PA - Tableau 2'!$A$3:$B$55,2)</f>
        <v>47</v>
      </c>
      <c r="G87" s="55" t="n">
        <f aca="false">IF(TOT!AK89&lt;400,IF(F87&gt;66,66,F87),F87)</f>
        <v>47</v>
      </c>
      <c r="H87" s="55" t="n">
        <f aca="false">IF(TOT!AK89&lt;200,IF(G87&gt;60,60,G87),G87)</f>
        <v>47</v>
      </c>
      <c r="I87" s="55" t="n">
        <f aca="false">(D87+H87)/2</f>
        <v>49</v>
      </c>
      <c r="J87" s="55" t="n">
        <f aca="false">IF(TOT!AN89&lt;13.4,IF(I87&gt;66,66,I87),I87)</f>
        <v>49</v>
      </c>
      <c r="K87" s="55" t="n">
        <f aca="false">IF(TOT!AN89&lt;11,IF(J87&gt;66,66,J87),J87)</f>
        <v>49</v>
      </c>
    </row>
    <row r="88" customFormat="false" ht="13" hidden="false" customHeight="true" outlineLevel="0" collapsed="false">
      <c r="A88" s="17" t="s">
        <v>716</v>
      </c>
      <c r="B88" s="27" t="n">
        <f aca="false">VLOOKUP((TOT!X90*60)/TOT!AK90,'PA - ASSISTS'!$A$3:$B$55,2)</f>
        <v>52</v>
      </c>
      <c r="C88" s="27" t="n">
        <f aca="false">IF(TOT!AK90&lt;400,IF(B88&gt;66,66,B88),B88)</f>
        <v>52</v>
      </c>
      <c r="D88" s="27" t="n">
        <f aca="false">IF(TOT!AK90&lt;200,IF(C88&gt;60,60,C88),C88)</f>
        <v>52</v>
      </c>
      <c r="E88" s="50" t="n">
        <f aca="false">(TOT!BD90*60)/TOT!AK90</f>
        <v>3.38186048151152</v>
      </c>
      <c r="F88" s="55" t="n">
        <f aca="false">VLOOKUP(E88,'PA - Tableau 2'!$A$3:$B$55,2)</f>
        <v>51</v>
      </c>
      <c r="G88" s="55" t="n">
        <f aca="false">IF(TOT!AK90&lt;400,IF(F88&gt;66,66,F88),F88)</f>
        <v>51</v>
      </c>
      <c r="H88" s="55" t="n">
        <f aca="false">IF(TOT!AK90&lt;200,IF(G88&gt;60,60,G88),G88)</f>
        <v>51</v>
      </c>
      <c r="I88" s="55" t="n">
        <f aca="false">(D88+H88)/2</f>
        <v>51.5</v>
      </c>
      <c r="J88" s="55" t="n">
        <f aca="false">IF(TOT!AN90&lt;13.4,IF(I88&gt;66,66,I88),I88)</f>
        <v>51.5</v>
      </c>
      <c r="K88" s="55" t="n">
        <f aca="false">IF(TOT!AN90&lt;11,IF(J88&gt;66,66,J88),J88)</f>
        <v>51.5</v>
      </c>
    </row>
    <row r="89" customFormat="false" ht="13" hidden="false" customHeight="true" outlineLevel="0" collapsed="false">
      <c r="A89" s="17" t="s">
        <v>720</v>
      </c>
      <c r="B89" s="27" t="n">
        <f aca="false">VLOOKUP((TOT!X91*60)/TOT!AK91,'PA - ASSISTS'!$A$3:$B$55,2)</f>
        <v>47</v>
      </c>
      <c r="C89" s="27" t="n">
        <f aca="false">IF(TOT!AK91&lt;400,IF(B89&gt;66,66,B89),B89)</f>
        <v>47</v>
      </c>
      <c r="D89" s="27" t="n">
        <f aca="false">IF(TOT!AK91&lt;200,IF(C89&gt;60,60,C89),C89)</f>
        <v>47</v>
      </c>
      <c r="E89" s="50" t="n">
        <f aca="false">(TOT!BD91*60)/TOT!AK91</f>
        <v>0</v>
      </c>
      <c r="F89" s="55" t="n">
        <f aca="false">VLOOKUP(E89,'PA - Tableau 2'!$A$3:$B$55,2)</f>
        <v>47</v>
      </c>
      <c r="G89" s="55" t="n">
        <f aca="false">IF(TOT!AK91&lt;400,IF(F89&gt;66,66,F89),F89)</f>
        <v>47</v>
      </c>
      <c r="H89" s="55" t="n">
        <f aca="false">IF(TOT!AK91&lt;200,IF(G89&gt;60,60,G89),G89)</f>
        <v>47</v>
      </c>
      <c r="I89" s="55" t="n">
        <f aca="false">(D89+H89)/2</f>
        <v>47</v>
      </c>
      <c r="J89" s="55" t="n">
        <f aca="false">IF(TOT!AN91&lt;13.4,IF(I89&gt;66,66,I89),I89)</f>
        <v>47</v>
      </c>
      <c r="K89" s="55" t="n">
        <f aca="false">IF(TOT!AN91&lt;11,IF(J89&gt;66,66,J89),J89)</f>
        <v>47</v>
      </c>
    </row>
    <row r="90" customFormat="false" ht="13" hidden="false" customHeight="true" outlineLevel="0" collapsed="false">
      <c r="A90" s="17" t="s">
        <v>724</v>
      </c>
      <c r="B90" s="27" t="n">
        <f aca="false">VLOOKUP((TOT!X92*60)/TOT!AK92,'PA - ASSISTS'!$A$3:$B$55,2)</f>
        <v>51</v>
      </c>
      <c r="C90" s="27" t="n">
        <f aca="false">IF(TOT!AK92&lt;400,IF(B90&gt;66,66,B90),B90)</f>
        <v>51</v>
      </c>
      <c r="D90" s="27" t="n">
        <f aca="false">IF(TOT!AK92&lt;200,IF(C90&gt;60,60,C90),C90)</f>
        <v>51</v>
      </c>
      <c r="E90" s="50" t="n">
        <f aca="false">(TOT!BD92*60)/TOT!AK92</f>
        <v>9.49317706704385</v>
      </c>
      <c r="F90" s="55" t="n">
        <f aca="false">VLOOKUP(E90,'PA - Tableau 2'!$A$3:$B$55,2)</f>
        <v>70</v>
      </c>
      <c r="G90" s="55" t="n">
        <f aca="false">IF(TOT!AK92&lt;400,IF(F90&gt;66,66,F90),F90)</f>
        <v>70</v>
      </c>
      <c r="H90" s="55" t="n">
        <f aca="false">IF(TOT!AK92&lt;200,IF(G90&gt;60,60,G90),G90)</f>
        <v>70</v>
      </c>
      <c r="I90" s="55" t="n">
        <f aca="false">(D90+H90)/2</f>
        <v>60.5</v>
      </c>
      <c r="J90" s="55" t="n">
        <f aca="false">IF(TOT!AN92&lt;13.4,IF(I90&gt;66,66,I90),I90)</f>
        <v>60.5</v>
      </c>
      <c r="K90" s="55" t="n">
        <f aca="false">IF(TOT!AN92&lt;11,IF(J90&gt;66,66,J90),J90)</f>
        <v>60.5</v>
      </c>
    </row>
    <row r="91" customFormat="false" ht="13" hidden="false" customHeight="true" outlineLevel="0" collapsed="false">
      <c r="A91" s="17" t="s">
        <v>730</v>
      </c>
      <c r="B91" s="27" t="n">
        <f aca="false">VLOOKUP((TOT!X93*60)/TOT!AK93,'PA - ASSISTS'!$A$3:$B$55,2)</f>
        <v>62</v>
      </c>
      <c r="C91" s="27" t="n">
        <f aca="false">IF(TOT!AK93&lt;400,IF(B91&gt;66,66,B91),B91)</f>
        <v>62</v>
      </c>
      <c r="D91" s="27" t="n">
        <f aca="false">IF(TOT!AK93&lt;200,IF(C91&gt;60,60,C91),C91)</f>
        <v>62</v>
      </c>
      <c r="E91" s="50" t="n">
        <f aca="false">(TOT!BD93*60)/TOT!AK93</f>
        <v>8.95409509292399</v>
      </c>
      <c r="F91" s="55" t="n">
        <f aca="false">VLOOKUP(E91,'PA - Tableau 2'!$A$3:$B$55,2)</f>
        <v>68</v>
      </c>
      <c r="G91" s="55" t="n">
        <f aca="false">IF(TOT!AK93&lt;400,IF(F91&gt;66,66,F91),F91)</f>
        <v>68</v>
      </c>
      <c r="H91" s="55" t="n">
        <f aca="false">IF(TOT!AK93&lt;200,IF(G91&gt;60,60,G91),G91)</f>
        <v>68</v>
      </c>
      <c r="I91" s="55" t="n">
        <f aca="false">(D91+H91)/2</f>
        <v>65</v>
      </c>
      <c r="J91" s="55" t="n">
        <f aca="false">IF(TOT!AN93&lt;13.4,IF(I91&gt;66,66,I91),I91)</f>
        <v>65</v>
      </c>
      <c r="K91" s="55" t="n">
        <f aca="false">IF(TOT!AN93&lt;11,IF(J91&gt;66,66,J91),J91)</f>
        <v>65</v>
      </c>
    </row>
    <row r="92" customFormat="false" ht="13" hidden="false" customHeight="true" outlineLevel="0" collapsed="false">
      <c r="A92" s="17" t="s">
        <v>735</v>
      </c>
      <c r="B92" s="27" t="n">
        <f aca="false">VLOOKUP((TOT!X94*60)/TOT!AK94,'PA - ASSISTS'!$A$3:$B$55,2)</f>
        <v>75</v>
      </c>
      <c r="C92" s="27" t="n">
        <f aca="false">IF(TOT!AK94&lt;400,IF(B92&gt;66,66,B92),B92)</f>
        <v>75</v>
      </c>
      <c r="D92" s="27" t="n">
        <f aca="false">IF(TOT!AK94&lt;200,IF(C92&gt;60,60,C92),C92)</f>
        <v>75</v>
      </c>
      <c r="E92" s="50" t="n">
        <f aca="false">(TOT!BD94*60)/TOT!AK94</f>
        <v>15.1589021067318</v>
      </c>
      <c r="F92" s="55" t="n">
        <f aca="false">VLOOKUP(E92,'PA - Tableau 2'!$A$3:$B$55,2)</f>
        <v>86</v>
      </c>
      <c r="G92" s="55" t="n">
        <f aca="false">IF(TOT!AK94&lt;400,IF(F92&gt;66,66,F92),F92)</f>
        <v>86</v>
      </c>
      <c r="H92" s="55" t="n">
        <f aca="false">IF(TOT!AK94&lt;200,IF(G92&gt;60,60,G92),G92)</f>
        <v>86</v>
      </c>
      <c r="I92" s="55" t="n">
        <f aca="false">(D92+H92)/2</f>
        <v>80.5</v>
      </c>
      <c r="J92" s="55" t="n">
        <f aca="false">IF(TOT!AN94&lt;13.4,IF(I92&gt;66,66,I92),I92)</f>
        <v>80.5</v>
      </c>
      <c r="K92" s="55" t="n">
        <f aca="false">IF(TOT!AN94&lt;11,IF(J92&gt;66,66,J92),J92)</f>
        <v>80.5</v>
      </c>
    </row>
    <row r="93" customFormat="false" ht="13" hidden="false" customHeight="true" outlineLevel="0" collapsed="false">
      <c r="A93" s="17" t="s">
        <v>739</v>
      </c>
      <c r="B93" s="27" t="n">
        <f aca="false">VLOOKUP((TOT!X95*60)/TOT!AK95,'PA - ASSISTS'!$A$3:$B$55,2)</f>
        <v>47</v>
      </c>
      <c r="C93" s="27" t="n">
        <f aca="false">IF(TOT!AK95&lt;400,IF(B93&gt;66,66,B93),B93)</f>
        <v>47</v>
      </c>
      <c r="D93" s="27" t="n">
        <f aca="false">IF(TOT!AK95&lt;200,IF(C93&gt;60,60,C93),C93)</f>
        <v>47</v>
      </c>
      <c r="E93" s="50" t="n">
        <f aca="false">(TOT!BD95*60)/TOT!AK95</f>
        <v>0</v>
      </c>
      <c r="F93" s="55" t="n">
        <f aca="false">VLOOKUP(E93,'PA - Tableau 2'!$A$3:$B$55,2)</f>
        <v>47</v>
      </c>
      <c r="G93" s="55" t="n">
        <f aca="false">IF(TOT!AK95&lt;400,IF(F93&gt;66,66,F93),F93)</f>
        <v>47</v>
      </c>
      <c r="H93" s="55" t="n">
        <f aca="false">IF(TOT!AK95&lt;200,IF(G93&gt;60,60,G93),G93)</f>
        <v>47</v>
      </c>
      <c r="I93" s="55" t="n">
        <f aca="false">(D93+H93)/2</f>
        <v>47</v>
      </c>
      <c r="J93" s="55" t="n">
        <f aca="false">IF(TOT!AN95&lt;13.4,IF(I93&gt;66,66,I93),I93)</f>
        <v>47</v>
      </c>
      <c r="K93" s="55" t="n">
        <f aca="false">IF(TOT!AN95&lt;11,IF(J93&gt;66,66,J93),J93)</f>
        <v>47</v>
      </c>
    </row>
    <row r="94" customFormat="false" ht="13" hidden="false" customHeight="true" outlineLevel="0" collapsed="false">
      <c r="A94" s="17" t="s">
        <v>743</v>
      </c>
      <c r="B94" s="27" t="n">
        <f aca="false">VLOOKUP((TOT!X96*60)/TOT!AK96,'PA - ASSISTS'!$A$3:$B$55,2)</f>
        <v>47</v>
      </c>
      <c r="C94" s="27" t="n">
        <f aca="false">IF(TOT!AK96&lt;400,IF(B94&gt;66,66,B94),B94)</f>
        <v>47</v>
      </c>
      <c r="D94" s="27" t="n">
        <f aca="false">IF(TOT!AK96&lt;200,IF(C94&gt;60,60,C94),C94)</f>
        <v>47</v>
      </c>
      <c r="E94" s="50" t="n">
        <f aca="false">(TOT!BD96*60)/TOT!AK96</f>
        <v>0</v>
      </c>
      <c r="F94" s="55" t="n">
        <f aca="false">VLOOKUP(E94,'PA - Tableau 2'!$A$3:$B$55,2)</f>
        <v>47</v>
      </c>
      <c r="G94" s="55" t="n">
        <f aca="false">IF(TOT!AK96&lt;400,IF(F94&gt;66,66,F94),F94)</f>
        <v>47</v>
      </c>
      <c r="H94" s="55" t="n">
        <f aca="false">IF(TOT!AK96&lt;200,IF(G94&gt;60,60,G94),G94)</f>
        <v>47</v>
      </c>
      <c r="I94" s="55" t="n">
        <f aca="false">(D94+H94)/2</f>
        <v>47</v>
      </c>
      <c r="J94" s="55" t="n">
        <f aca="false">IF(TOT!AN96&lt;13.4,IF(I94&gt;66,66,I94),I94)</f>
        <v>47</v>
      </c>
      <c r="K94" s="55" t="n">
        <f aca="false">IF(TOT!AN96&lt;11,IF(J94&gt;66,66,J94),J94)</f>
        <v>47</v>
      </c>
    </row>
    <row r="95" customFormat="false" ht="13" hidden="false" customHeight="true" outlineLevel="0" collapsed="false">
      <c r="A95" s="17" t="s">
        <v>747</v>
      </c>
      <c r="B95" s="27" t="n">
        <f aca="false">VLOOKUP((TOT!X97*60)/TOT!AK97,'PA - ASSISTS'!$A$3:$B$55,2)</f>
        <v>99</v>
      </c>
      <c r="C95" s="27" t="n">
        <f aca="false">IF(TOT!AK97&lt;400,IF(B95&gt;66,66,B95),B95)</f>
        <v>99</v>
      </c>
      <c r="D95" s="27" t="n">
        <f aca="false">IF(TOT!AK97&lt;200,IF(C95&gt;60,60,C95),C95)</f>
        <v>99</v>
      </c>
      <c r="E95" s="50" t="n">
        <f aca="false">(TOT!BD97*60)/TOT!AK97</f>
        <v>20.6169817262084</v>
      </c>
      <c r="F95" s="55" t="n">
        <f aca="false">VLOOKUP(E95,'PA - Tableau 2'!$A$3:$B$55,2)</f>
        <v>95</v>
      </c>
      <c r="G95" s="55" t="n">
        <f aca="false">IF(TOT!AK97&lt;400,IF(F95&gt;66,66,F95),F95)</f>
        <v>95</v>
      </c>
      <c r="H95" s="55" t="n">
        <f aca="false">IF(TOT!AK97&lt;200,IF(G95&gt;60,60,G95),G95)</f>
        <v>95</v>
      </c>
      <c r="I95" s="55" t="n">
        <f aca="false">(D95+H95)/2</f>
        <v>97</v>
      </c>
      <c r="J95" s="55" t="n">
        <f aca="false">IF(TOT!AN97&lt;13.4,IF(I95&gt;66,66,I95),I95)</f>
        <v>97</v>
      </c>
      <c r="K95" s="55" t="n">
        <f aca="false">IF(TOT!AN97&lt;11,IF(J95&gt;66,66,J95),J95)</f>
        <v>97</v>
      </c>
    </row>
    <row r="96" customFormat="false" ht="13" hidden="false" customHeight="true" outlineLevel="0" collapsed="false">
      <c r="A96" s="17" t="s">
        <v>750</v>
      </c>
      <c r="B96" s="27" t="n">
        <f aca="false">VLOOKUP((TOT!X98*60)/TOT!AK98,'PA - ASSISTS'!$A$3:$B$55,2)</f>
        <v>77</v>
      </c>
      <c r="C96" s="27" t="n">
        <f aca="false">IF(TOT!AK98&lt;400,IF(B96&gt;66,66,B96),B96)</f>
        <v>77</v>
      </c>
      <c r="D96" s="27" t="n">
        <f aca="false">IF(TOT!AK98&lt;200,IF(C96&gt;60,60,C96),C96)</f>
        <v>77</v>
      </c>
      <c r="E96" s="50" t="n">
        <f aca="false">(TOT!BD98*60)/TOT!AK98</f>
        <v>13.0331211391199</v>
      </c>
      <c r="F96" s="55" t="n">
        <f aca="false">VLOOKUP(E96,'PA - Tableau 2'!$A$3:$B$55,2)</f>
        <v>80</v>
      </c>
      <c r="G96" s="55" t="n">
        <f aca="false">IF(TOT!AK98&lt;400,IF(F96&gt;66,66,F96),F96)</f>
        <v>80</v>
      </c>
      <c r="H96" s="55" t="n">
        <f aca="false">IF(TOT!AK98&lt;200,IF(G96&gt;60,60,G96),G96)</f>
        <v>80</v>
      </c>
      <c r="I96" s="55" t="n">
        <f aca="false">(D96+H96)/2</f>
        <v>78.5</v>
      </c>
      <c r="J96" s="55" t="n">
        <f aca="false">IF(TOT!AN98&lt;13.4,IF(I96&gt;66,66,I96),I96)</f>
        <v>78.5</v>
      </c>
      <c r="K96" s="55" t="n">
        <f aca="false">IF(TOT!AN98&lt;11,IF(J96&gt;66,66,J96),J96)</f>
        <v>78.5</v>
      </c>
    </row>
    <row r="97" customFormat="false" ht="13" hidden="false" customHeight="true" outlineLevel="0" collapsed="false">
      <c r="A97" s="17" t="s">
        <v>755</v>
      </c>
      <c r="B97" s="27" t="n">
        <f aca="false">VLOOKUP((TOT!X99*60)/TOT!AK99,'PA - ASSISTS'!$A$3:$B$55,2)</f>
        <v>84</v>
      </c>
      <c r="C97" s="27" t="n">
        <f aca="false">IF(TOT!AK99&lt;400,IF(B97&gt;66,66,B97),B97)</f>
        <v>84</v>
      </c>
      <c r="D97" s="27" t="n">
        <f aca="false">IF(TOT!AK99&lt;200,IF(C97&gt;60,60,C97),C97)</f>
        <v>84</v>
      </c>
      <c r="E97" s="50" t="n">
        <f aca="false">(TOT!BD99*60)/TOT!AK99</f>
        <v>14.9207854421796</v>
      </c>
      <c r="F97" s="55" t="n">
        <f aca="false">VLOOKUP(E97,'PA - Tableau 2'!$A$3:$B$55,2)</f>
        <v>85</v>
      </c>
      <c r="G97" s="55" t="n">
        <f aca="false">IF(TOT!AK99&lt;400,IF(F97&gt;66,66,F97),F97)</f>
        <v>85</v>
      </c>
      <c r="H97" s="55" t="n">
        <f aca="false">IF(TOT!AK99&lt;200,IF(G97&gt;60,60,G97),G97)</f>
        <v>85</v>
      </c>
      <c r="I97" s="55" t="n">
        <f aca="false">(D97+H97)/2</f>
        <v>84.5</v>
      </c>
      <c r="J97" s="55" t="n">
        <f aca="false">IF(TOT!AN99&lt;13.4,IF(I97&gt;66,66,I97),I97)</f>
        <v>84.5</v>
      </c>
      <c r="K97" s="55" t="n">
        <f aca="false">IF(TOT!AN99&lt;11,IF(J97&gt;66,66,J97),J97)</f>
        <v>84.5</v>
      </c>
    </row>
    <row r="98" customFormat="false" ht="13" hidden="false" customHeight="true" outlineLevel="0" collapsed="false">
      <c r="A98" s="17" t="s">
        <v>759</v>
      </c>
      <c r="B98" s="27" t="n">
        <f aca="false">VLOOKUP((TOT!X100*60)/TOT!AK100,'PA - ASSISTS'!$A$3:$B$55,2)</f>
        <v>92</v>
      </c>
      <c r="C98" s="27" t="n">
        <f aca="false">IF(TOT!AK100&lt;400,IF(B98&gt;66,66,B98),B98)</f>
        <v>66</v>
      </c>
      <c r="D98" s="27" t="n">
        <f aca="false">IF(TOT!AK100&lt;200,IF(C98&gt;60,60,C98),C98)</f>
        <v>66</v>
      </c>
      <c r="E98" s="50" t="n">
        <f aca="false">(TOT!BD100*60)/TOT!AK100</f>
        <v>10.8626123497139</v>
      </c>
      <c r="F98" s="55" t="n">
        <f aca="false">VLOOKUP(E98,'PA - Tableau 2'!$A$3:$B$55,2)</f>
        <v>74</v>
      </c>
      <c r="G98" s="55" t="n">
        <f aca="false">IF(TOT!AK100&lt;400,IF(F98&gt;66,66,F98),F98)</f>
        <v>66</v>
      </c>
      <c r="H98" s="55" t="n">
        <f aca="false">IF(TOT!AK100&lt;200,IF(G98&gt;60,60,G98),G98)</f>
        <v>66</v>
      </c>
      <c r="I98" s="55" t="n">
        <f aca="false">(D98+H98)/2</f>
        <v>66</v>
      </c>
      <c r="J98" s="55" t="n">
        <f aca="false">IF(TOT!AN100&lt;13.4,IF(I98&gt;66,66,I98),I98)</f>
        <v>66</v>
      </c>
      <c r="K98" s="55" t="n">
        <f aca="false">IF(TOT!AN100&lt;11,IF(J98&gt;66,66,J98),J98)</f>
        <v>66</v>
      </c>
    </row>
    <row r="99" customFormat="false" ht="13" hidden="false" customHeight="true" outlineLevel="0" collapsed="false">
      <c r="A99" s="17" t="s">
        <v>765</v>
      </c>
      <c r="B99" s="27" t="n">
        <f aca="false">VLOOKUP((TOT!X101*60)/TOT!AK101,'PA - ASSISTS'!$A$3:$B$55,2)</f>
        <v>73</v>
      </c>
      <c r="C99" s="27" t="n">
        <f aca="false">IF(TOT!AK101&lt;400,IF(B99&gt;66,66,B99),B99)</f>
        <v>73</v>
      </c>
      <c r="D99" s="27" t="n">
        <f aca="false">IF(TOT!AK101&lt;200,IF(C99&gt;60,60,C99),C99)</f>
        <v>73</v>
      </c>
      <c r="E99" s="50" t="n">
        <f aca="false">(TOT!BD101*60)/TOT!AK101</f>
        <v>12.8543657864896</v>
      </c>
      <c r="F99" s="55" t="n">
        <f aca="false">VLOOKUP(E99,'PA - Tableau 2'!$A$3:$B$55,2)</f>
        <v>80</v>
      </c>
      <c r="G99" s="55" t="n">
        <f aca="false">IF(TOT!AK101&lt;400,IF(F99&gt;66,66,F99),F99)</f>
        <v>80</v>
      </c>
      <c r="H99" s="55" t="n">
        <f aca="false">IF(TOT!AK101&lt;200,IF(G99&gt;60,60,G99),G99)</f>
        <v>80</v>
      </c>
      <c r="I99" s="55" t="n">
        <f aca="false">(D99+H99)/2</f>
        <v>76.5</v>
      </c>
      <c r="J99" s="55" t="n">
        <f aca="false">IF(TOT!AN101&lt;13.4,IF(I99&gt;66,66,I99),I99)</f>
        <v>76.5</v>
      </c>
      <c r="K99" s="55" t="n">
        <f aca="false">IF(TOT!AN101&lt;11,IF(J99&gt;66,66,J99),J99)</f>
        <v>76.5</v>
      </c>
    </row>
    <row r="100" customFormat="false" ht="13" hidden="false" customHeight="true" outlineLevel="0" collapsed="false">
      <c r="A100" s="17" t="s">
        <v>770</v>
      </c>
      <c r="B100" s="27" t="n">
        <f aca="false">VLOOKUP((TOT!X102*60)/TOT!AK102,'PA - ASSISTS'!$A$3:$B$55,2)</f>
        <v>82</v>
      </c>
      <c r="C100" s="27" t="n">
        <f aca="false">IF(TOT!AK102&lt;400,IF(B100&gt;66,66,B100),B100)</f>
        <v>82</v>
      </c>
      <c r="D100" s="27" t="n">
        <f aca="false">IF(TOT!AK102&lt;200,IF(C100&gt;60,60,C100),C100)</f>
        <v>82</v>
      </c>
      <c r="E100" s="50" t="n">
        <f aca="false">(TOT!BD102*60)/TOT!AK102</f>
        <v>8.83440496584863</v>
      </c>
      <c r="F100" s="55" t="n">
        <f aca="false">VLOOKUP(E100,'PA - Tableau 2'!$A$3:$B$55,2)</f>
        <v>68</v>
      </c>
      <c r="G100" s="55" t="n">
        <f aca="false">IF(TOT!AK102&lt;400,IF(F100&gt;66,66,F100),F100)</f>
        <v>68</v>
      </c>
      <c r="H100" s="55" t="n">
        <f aca="false">IF(TOT!AK102&lt;200,IF(G100&gt;60,60,G100),G100)</f>
        <v>68</v>
      </c>
      <c r="I100" s="55" t="n">
        <f aca="false">(D100+H100)/2</f>
        <v>75</v>
      </c>
      <c r="J100" s="55" t="n">
        <f aca="false">IF(TOT!AN102&lt;13.4,IF(I100&gt;66,66,I100),I100)</f>
        <v>75</v>
      </c>
      <c r="K100" s="55" t="n">
        <f aca="false">IF(TOT!AN102&lt;11,IF(J100&gt;66,66,J100),J100)</f>
        <v>75</v>
      </c>
    </row>
    <row r="101" customFormat="false" ht="13" hidden="false" customHeight="true" outlineLevel="0" collapsed="false">
      <c r="A101" s="17" t="s">
        <v>776</v>
      </c>
      <c r="B101" s="27" t="n">
        <f aca="false">VLOOKUP((TOT!X103*60)/TOT!AK103,'PA - ASSISTS'!$A$3:$B$55,2)</f>
        <v>47</v>
      </c>
      <c r="C101" s="27" t="n">
        <f aca="false">IF(TOT!AK103&lt;400,IF(B101&gt;66,66,B101),B101)</f>
        <v>47</v>
      </c>
      <c r="D101" s="27" t="n">
        <f aca="false">IF(TOT!AK103&lt;200,IF(C101&gt;60,60,C101),C101)</f>
        <v>47</v>
      </c>
      <c r="E101" s="50" t="n">
        <f aca="false">(TOT!BD103*60)/TOT!AK103</f>
        <v>0</v>
      </c>
      <c r="F101" s="55" t="n">
        <f aca="false">VLOOKUP(E101,'PA - Tableau 2'!$A$3:$B$55,2)</f>
        <v>47</v>
      </c>
      <c r="G101" s="55" t="n">
        <f aca="false">IF(TOT!AK103&lt;400,IF(F101&gt;66,66,F101),F101)</f>
        <v>47</v>
      </c>
      <c r="H101" s="55" t="n">
        <f aca="false">IF(TOT!AK103&lt;200,IF(G101&gt;60,60,G101),G101)</f>
        <v>47</v>
      </c>
      <c r="I101" s="55" t="n">
        <f aca="false">(D101+H101)/2</f>
        <v>47</v>
      </c>
      <c r="J101" s="55" t="n">
        <f aca="false">IF(TOT!AN103&lt;13.4,IF(I101&gt;66,66,I101),I101)</f>
        <v>47</v>
      </c>
      <c r="K101" s="55" t="n">
        <f aca="false">IF(TOT!AN103&lt;11,IF(J101&gt;66,66,J101),J101)</f>
        <v>47</v>
      </c>
    </row>
    <row r="102" customFormat="false" ht="13" hidden="false" customHeight="true" outlineLevel="0" collapsed="false">
      <c r="A102" s="17" t="s">
        <v>779</v>
      </c>
      <c r="B102" s="27" t="n">
        <f aca="false">VLOOKUP((TOT!X104*60)/TOT!AK104,'PA - ASSISTS'!$A$3:$B$55,2)</f>
        <v>97</v>
      </c>
      <c r="C102" s="27" t="n">
        <f aca="false">IF(TOT!AK104&lt;400,IF(B102&gt;66,66,B102),B102)</f>
        <v>97</v>
      </c>
      <c r="D102" s="27" t="n">
        <f aca="false">IF(TOT!AK104&lt;200,IF(C102&gt;60,60,C102),C102)</f>
        <v>97</v>
      </c>
      <c r="E102" s="50" t="n">
        <f aca="false">(TOT!BD104*60)/TOT!AK104</f>
        <v>17.0510063276194</v>
      </c>
      <c r="F102" s="55" t="n">
        <f aca="false">VLOOKUP(E102,'PA - Tableau 2'!$A$3:$B$55,2)</f>
        <v>90</v>
      </c>
      <c r="G102" s="55" t="n">
        <f aca="false">IF(TOT!AK104&lt;400,IF(F102&gt;66,66,F102),F102)</f>
        <v>90</v>
      </c>
      <c r="H102" s="55" t="n">
        <f aca="false">IF(TOT!AK104&lt;200,IF(G102&gt;60,60,G102),G102)</f>
        <v>90</v>
      </c>
      <c r="I102" s="55" t="n">
        <f aca="false">(D102+H102)/2</f>
        <v>93.5</v>
      </c>
      <c r="J102" s="55" t="n">
        <f aca="false">IF(TOT!AN104&lt;13.4,IF(I102&gt;66,66,I102),I102)</f>
        <v>93.5</v>
      </c>
      <c r="K102" s="55" t="n">
        <f aca="false">IF(TOT!AN104&lt;11,IF(J102&gt;66,66,J102),J102)</f>
        <v>93.5</v>
      </c>
    </row>
    <row r="103" customFormat="false" ht="13" hidden="false" customHeight="true" outlineLevel="0" collapsed="false">
      <c r="A103" s="17" t="s">
        <v>782</v>
      </c>
      <c r="B103" s="27" t="n">
        <f aca="false">VLOOKUP((TOT!X105*60)/TOT!AK105,'PA - ASSISTS'!$A$3:$B$55,2)</f>
        <v>63</v>
      </c>
      <c r="C103" s="27" t="n">
        <f aca="false">IF(TOT!AK105&lt;400,IF(B103&gt;66,66,B103),B103)</f>
        <v>63</v>
      </c>
      <c r="D103" s="27" t="n">
        <f aca="false">IF(TOT!AK105&lt;200,IF(C103&gt;60,60,C103),C103)</f>
        <v>63</v>
      </c>
      <c r="E103" s="50" t="n">
        <f aca="false">(TOT!BD105*60)/TOT!AK105</f>
        <v>9.27683464777436</v>
      </c>
      <c r="F103" s="55" t="n">
        <f aca="false">VLOOKUP(E103,'PA - Tableau 2'!$A$3:$B$55,2)</f>
        <v>69</v>
      </c>
      <c r="G103" s="55" t="n">
        <f aca="false">IF(TOT!AK105&lt;400,IF(F103&gt;66,66,F103),F103)</f>
        <v>69</v>
      </c>
      <c r="H103" s="55" t="n">
        <f aca="false">IF(TOT!AK105&lt;200,IF(G103&gt;60,60,G103),G103)</f>
        <v>69</v>
      </c>
      <c r="I103" s="55" t="n">
        <f aca="false">(D103+H103)/2</f>
        <v>66</v>
      </c>
      <c r="J103" s="55" t="n">
        <f aca="false">IF(TOT!AN105&lt;13.4,IF(I103&gt;66,66,I103),I103)</f>
        <v>66</v>
      </c>
      <c r="K103" s="55" t="n">
        <f aca="false">IF(TOT!AN105&lt;11,IF(J103&gt;66,66,J103),J103)</f>
        <v>66</v>
      </c>
    </row>
    <row r="104" customFormat="false" ht="13" hidden="false" customHeight="true" outlineLevel="0" collapsed="false">
      <c r="A104" s="17" t="s">
        <v>786</v>
      </c>
      <c r="B104" s="27" t="n">
        <f aca="false">VLOOKUP((TOT!X106*60)/TOT!AK106,'PA - ASSISTS'!$A$3:$B$55,2)</f>
        <v>66</v>
      </c>
      <c r="C104" s="27" t="n">
        <f aca="false">IF(TOT!AK106&lt;400,IF(B104&gt;66,66,B104),B104)</f>
        <v>66</v>
      </c>
      <c r="D104" s="27" t="n">
        <f aca="false">IF(TOT!AK106&lt;200,IF(C104&gt;60,60,C104),C104)</f>
        <v>66</v>
      </c>
      <c r="E104" s="50" t="n">
        <f aca="false">(TOT!BD106*60)/TOT!AK106</f>
        <v>6.39656622487747</v>
      </c>
      <c r="F104" s="55" t="n">
        <f aca="false">VLOOKUP(E104,'PA - Tableau 2'!$A$3:$B$55,2)</f>
        <v>59</v>
      </c>
      <c r="G104" s="55" t="n">
        <f aca="false">IF(TOT!AK106&lt;400,IF(F104&gt;66,66,F104),F104)</f>
        <v>59</v>
      </c>
      <c r="H104" s="55" t="n">
        <f aca="false">IF(TOT!AK106&lt;200,IF(G104&gt;60,60,G104),G104)</f>
        <v>59</v>
      </c>
      <c r="I104" s="55" t="n">
        <f aca="false">(D104+H104)/2</f>
        <v>62.5</v>
      </c>
      <c r="J104" s="55" t="n">
        <f aca="false">IF(TOT!AN106&lt;13.4,IF(I104&gt;66,66,I104),I104)</f>
        <v>62.5</v>
      </c>
      <c r="K104" s="55" t="n">
        <f aca="false">IF(TOT!AN106&lt;11,IF(J104&gt;66,66,J104),J104)</f>
        <v>62.5</v>
      </c>
    </row>
    <row r="105" customFormat="false" ht="13" hidden="false" customHeight="true" outlineLevel="0" collapsed="false">
      <c r="A105" s="17" t="s">
        <v>792</v>
      </c>
      <c r="B105" s="27" t="n">
        <f aca="false">VLOOKUP((TOT!X107*60)/TOT!AK107,'PA - ASSISTS'!$A$3:$B$55,2)</f>
        <v>49</v>
      </c>
      <c r="C105" s="27" t="n">
        <f aca="false">IF(TOT!AK107&lt;400,IF(B105&gt;66,66,B105),B105)</f>
        <v>49</v>
      </c>
      <c r="D105" s="27" t="n">
        <f aca="false">IF(TOT!AK107&lt;200,IF(C105&gt;60,60,C105),C105)</f>
        <v>49</v>
      </c>
      <c r="E105" s="50" t="n">
        <f aca="false">(TOT!BD107*60)/TOT!AK107</f>
        <v>1.97398570467728</v>
      </c>
      <c r="F105" s="55" t="n">
        <f aca="false">VLOOKUP(E105,'PA - Tableau 2'!$A$3:$B$55,2)</f>
        <v>49</v>
      </c>
      <c r="G105" s="55" t="n">
        <f aca="false">IF(TOT!AK107&lt;400,IF(F105&gt;66,66,F105),F105)</f>
        <v>49</v>
      </c>
      <c r="H105" s="55" t="n">
        <f aca="false">IF(TOT!AK107&lt;200,IF(G105&gt;60,60,G105),G105)</f>
        <v>49</v>
      </c>
      <c r="I105" s="55" t="n">
        <f aca="false">(D105+H105)/2</f>
        <v>49</v>
      </c>
      <c r="J105" s="55" t="n">
        <f aca="false">IF(TOT!AN107&lt;13.4,IF(I105&gt;66,66,I105),I105)</f>
        <v>49</v>
      </c>
      <c r="K105" s="55" t="n">
        <f aca="false">IF(TOT!AN107&lt;11,IF(J105&gt;66,66,J105),J105)</f>
        <v>49</v>
      </c>
    </row>
    <row r="106" customFormat="false" ht="13" hidden="false" customHeight="true" outlineLevel="0" collapsed="false">
      <c r="A106" s="17" t="s">
        <v>797</v>
      </c>
      <c r="B106" s="27" t="n">
        <f aca="false">VLOOKUP((TOT!X108*60)/TOT!AK108,'PA - ASSISTS'!$A$3:$B$55,2)</f>
        <v>48</v>
      </c>
      <c r="C106" s="27" t="n">
        <f aca="false">IF(TOT!AK108&lt;400,IF(B106&gt;66,66,B106),B106)</f>
        <v>48</v>
      </c>
      <c r="D106" s="27" t="n">
        <f aca="false">IF(TOT!AK108&lt;200,IF(C106&gt;60,60,C106),C106)</f>
        <v>48</v>
      </c>
      <c r="E106" s="50" t="n">
        <f aca="false">(TOT!BD108*60)/TOT!AK108</f>
        <v>4.13415202860253</v>
      </c>
      <c r="F106" s="55" t="n">
        <f aca="false">VLOOKUP(E106,'PA - Tableau 2'!$A$3:$B$55,2)</f>
        <v>53</v>
      </c>
      <c r="G106" s="55" t="n">
        <f aca="false">IF(TOT!AK108&lt;400,IF(F106&gt;66,66,F106),F106)</f>
        <v>53</v>
      </c>
      <c r="H106" s="55" t="n">
        <f aca="false">IF(TOT!AK108&lt;200,IF(G106&gt;60,60,G106),G106)</f>
        <v>53</v>
      </c>
      <c r="I106" s="55" t="n">
        <f aca="false">(D106+H106)/2</f>
        <v>50.5</v>
      </c>
      <c r="J106" s="55" t="n">
        <f aca="false">IF(TOT!AN108&lt;13.4,IF(I106&gt;66,66,I106),I106)</f>
        <v>50.5</v>
      </c>
      <c r="K106" s="55" t="n">
        <f aca="false">IF(TOT!AN108&lt;11,IF(J106&gt;66,66,J106),J106)</f>
        <v>50.5</v>
      </c>
    </row>
    <row r="107" customFormat="false" ht="13" hidden="false" customHeight="true" outlineLevel="0" collapsed="false">
      <c r="A107" s="17" t="s">
        <v>803</v>
      </c>
      <c r="B107" s="27" t="n">
        <f aca="false">VLOOKUP((TOT!X109*60)/TOT!AK109,'PA - ASSISTS'!$A$3:$B$55,2)</f>
        <v>62</v>
      </c>
      <c r="C107" s="27" t="n">
        <f aca="false">IF(TOT!AK109&lt;400,IF(B107&gt;66,66,B107),B107)</f>
        <v>62</v>
      </c>
      <c r="D107" s="27" t="n">
        <f aca="false">IF(TOT!AK109&lt;200,IF(C107&gt;60,60,C107),C107)</f>
        <v>62</v>
      </c>
      <c r="E107" s="50" t="n">
        <f aca="false">(TOT!BD109*60)/TOT!AK109</f>
        <v>10.0042052144659</v>
      </c>
      <c r="F107" s="55" t="n">
        <f aca="false">VLOOKUP(E107,'PA - Tableau 2'!$A$3:$B$55,2)</f>
        <v>71</v>
      </c>
      <c r="G107" s="55" t="n">
        <f aca="false">IF(TOT!AK109&lt;400,IF(F107&gt;66,66,F107),F107)</f>
        <v>71</v>
      </c>
      <c r="H107" s="55" t="n">
        <f aca="false">IF(TOT!AK109&lt;200,IF(G107&gt;60,60,G107),G107)</f>
        <v>71</v>
      </c>
      <c r="I107" s="55" t="n">
        <f aca="false">(D107+H107)/2</f>
        <v>66.5</v>
      </c>
      <c r="J107" s="55" t="n">
        <f aca="false">IF(TOT!AN109&lt;13.4,IF(I107&gt;66,66,I107),I107)</f>
        <v>66.5</v>
      </c>
      <c r="K107" s="55" t="n">
        <f aca="false">IF(TOT!AN109&lt;11,IF(J107&gt;66,66,J107),J107)</f>
        <v>66.5</v>
      </c>
    </row>
    <row r="108" customFormat="false" ht="13" hidden="false" customHeight="true" outlineLevel="0" collapsed="false">
      <c r="A108" s="17" t="s">
        <v>808</v>
      </c>
      <c r="B108" s="27" t="n">
        <f aca="false">VLOOKUP((TOT!X110*60)/TOT!AK110,'PA - ASSISTS'!$A$3:$B$55,2)</f>
        <v>61</v>
      </c>
      <c r="C108" s="27" t="n">
        <f aca="false">IF(TOT!AK110&lt;400,IF(B108&gt;66,66,B108),B108)</f>
        <v>61</v>
      </c>
      <c r="D108" s="27" t="n">
        <f aca="false">IF(TOT!AK110&lt;200,IF(C108&gt;60,60,C108),C108)</f>
        <v>61</v>
      </c>
      <c r="E108" s="50" t="n">
        <f aca="false">(TOT!BD110*60)/TOT!AK110</f>
        <v>8.15505691800118</v>
      </c>
      <c r="F108" s="55" t="n">
        <f aca="false">VLOOKUP(E108,'PA - Tableau 2'!$A$3:$B$55,2)</f>
        <v>65</v>
      </c>
      <c r="G108" s="55" t="n">
        <f aca="false">IF(TOT!AK110&lt;400,IF(F108&gt;66,66,F108),F108)</f>
        <v>65</v>
      </c>
      <c r="H108" s="55" t="n">
        <f aca="false">IF(TOT!AK110&lt;200,IF(G108&gt;60,60,G108),G108)</f>
        <v>65</v>
      </c>
      <c r="I108" s="55" t="n">
        <f aca="false">(D108+H108)/2</f>
        <v>63</v>
      </c>
      <c r="J108" s="55" t="n">
        <f aca="false">IF(TOT!AN110&lt;13.4,IF(I108&gt;66,66,I108),I108)</f>
        <v>63</v>
      </c>
      <c r="K108" s="55" t="n">
        <f aca="false">IF(TOT!AN110&lt;11,IF(J108&gt;66,66,J108),J108)</f>
        <v>63</v>
      </c>
    </row>
    <row r="109" customFormat="false" ht="13" hidden="false" customHeight="true" outlineLevel="0" collapsed="false">
      <c r="A109" s="17" t="s">
        <v>811</v>
      </c>
      <c r="B109" s="27" t="n">
        <f aca="false">VLOOKUP((TOT!X111*60)/TOT!AK111,'PA - ASSISTS'!$A$3:$B$55,2)</f>
        <v>70</v>
      </c>
      <c r="C109" s="27" t="n">
        <f aca="false">IF(TOT!AK111&lt;400,IF(B109&gt;66,66,B109),B109)</f>
        <v>70</v>
      </c>
      <c r="D109" s="27" t="n">
        <f aca="false">IF(TOT!AK111&lt;200,IF(C109&gt;60,60,C109),C109)</f>
        <v>70</v>
      </c>
      <c r="E109" s="50" t="n">
        <f aca="false">(TOT!BD111*60)/TOT!AK111</f>
        <v>5.90626431224886</v>
      </c>
      <c r="F109" s="55" t="n">
        <f aca="false">VLOOKUP(E109,'PA - Tableau 2'!$A$3:$B$55,2)</f>
        <v>58</v>
      </c>
      <c r="G109" s="55" t="n">
        <f aca="false">IF(TOT!AK111&lt;400,IF(F109&gt;66,66,F109),F109)</f>
        <v>58</v>
      </c>
      <c r="H109" s="55" t="n">
        <f aca="false">IF(TOT!AK111&lt;200,IF(G109&gt;60,60,G109),G109)</f>
        <v>58</v>
      </c>
      <c r="I109" s="55" t="n">
        <f aca="false">(D109+H109)/2</f>
        <v>64</v>
      </c>
      <c r="J109" s="55" t="n">
        <f aca="false">IF(TOT!AN111&lt;13.4,IF(I109&gt;66,66,I109),I109)</f>
        <v>64</v>
      </c>
      <c r="K109" s="55" t="n">
        <f aca="false">IF(TOT!AN111&lt;11,IF(J109&gt;66,66,J109),J109)</f>
        <v>64</v>
      </c>
    </row>
    <row r="110" customFormat="false" ht="13" hidden="false" customHeight="true" outlineLevel="0" collapsed="false">
      <c r="A110" s="17" t="s">
        <v>815</v>
      </c>
      <c r="B110" s="27" t="n">
        <f aca="false">VLOOKUP((TOT!X112*60)/TOT!AK112,'PA - ASSISTS'!$A$3:$B$55,2)</f>
        <v>47</v>
      </c>
      <c r="C110" s="27" t="n">
        <f aca="false">IF(TOT!AK112&lt;400,IF(B110&gt;66,66,B110),B110)</f>
        <v>47</v>
      </c>
      <c r="D110" s="27" t="n">
        <f aca="false">IF(TOT!AK112&lt;200,IF(C110&gt;60,60,C110),C110)</f>
        <v>47</v>
      </c>
      <c r="E110" s="50" t="n">
        <f aca="false">(TOT!BD112*60)/TOT!AK112</f>
        <v>0</v>
      </c>
      <c r="F110" s="55" t="n">
        <f aca="false">VLOOKUP(E110,'PA - Tableau 2'!$A$3:$B$55,2)</f>
        <v>47</v>
      </c>
      <c r="G110" s="55" t="n">
        <f aca="false">IF(TOT!AK112&lt;400,IF(F110&gt;66,66,F110),F110)</f>
        <v>47</v>
      </c>
      <c r="H110" s="55" t="n">
        <f aca="false">IF(TOT!AK112&lt;200,IF(G110&gt;60,60,G110),G110)</f>
        <v>47</v>
      </c>
      <c r="I110" s="55" t="n">
        <f aca="false">(D110+H110)/2</f>
        <v>47</v>
      </c>
      <c r="J110" s="55" t="n">
        <f aca="false">IF(TOT!AN112&lt;13.4,IF(I110&gt;66,66,I110),I110)</f>
        <v>47</v>
      </c>
      <c r="K110" s="55" t="n">
        <f aca="false">IF(TOT!AN112&lt;11,IF(J110&gt;66,66,J110),J110)</f>
        <v>47</v>
      </c>
    </row>
    <row r="111" customFormat="false" ht="13" hidden="false" customHeight="true" outlineLevel="0" collapsed="false">
      <c r="A111" s="17" t="s">
        <v>820</v>
      </c>
      <c r="B111" s="27" t="n">
        <f aca="false">VLOOKUP((TOT!X113*60)/TOT!AK113,'PA - ASSISTS'!$A$3:$B$55,2)</f>
        <v>66</v>
      </c>
      <c r="C111" s="27" t="n">
        <f aca="false">IF(TOT!AK113&lt;400,IF(B111&gt;66,66,B111),B111)</f>
        <v>66</v>
      </c>
      <c r="D111" s="27" t="n">
        <f aca="false">IF(TOT!AK113&lt;200,IF(C111&gt;60,60,C111),C111)</f>
        <v>66</v>
      </c>
      <c r="E111" s="50" t="n">
        <f aca="false">(TOT!BD113*60)/TOT!AK113</f>
        <v>11.7756618671624</v>
      </c>
      <c r="F111" s="55" t="n">
        <f aca="false">VLOOKUP(E111,'PA - Tableau 2'!$A$3:$B$55,2)</f>
        <v>77</v>
      </c>
      <c r="G111" s="55" t="n">
        <f aca="false">IF(TOT!AK113&lt;400,IF(F111&gt;66,66,F111),F111)</f>
        <v>77</v>
      </c>
      <c r="H111" s="55" t="n">
        <f aca="false">IF(TOT!AK113&lt;200,IF(G111&gt;60,60,G111),G111)</f>
        <v>77</v>
      </c>
      <c r="I111" s="55" t="n">
        <f aca="false">(D111+H111)/2</f>
        <v>71.5</v>
      </c>
      <c r="J111" s="55" t="n">
        <f aca="false">IF(TOT!AN113&lt;13.4,IF(I111&gt;66,66,I111),I111)</f>
        <v>71.5</v>
      </c>
      <c r="K111" s="55" t="n">
        <f aca="false">IF(TOT!AN113&lt;11,IF(J111&gt;66,66,J111),J111)</f>
        <v>71.5</v>
      </c>
    </row>
    <row r="112" customFormat="false" ht="13" hidden="false" customHeight="true" outlineLevel="0" collapsed="false">
      <c r="A112" s="17" t="s">
        <v>824</v>
      </c>
      <c r="B112" s="27" t="n">
        <f aca="false">VLOOKUP((TOT!X114*60)/TOT!AK114,'PA - ASSISTS'!$A$3:$B$55,2)</f>
        <v>70</v>
      </c>
      <c r="C112" s="27" t="n">
        <f aca="false">IF(TOT!AK114&lt;400,IF(B112&gt;66,66,B112),B112)</f>
        <v>70</v>
      </c>
      <c r="D112" s="27" t="n">
        <f aca="false">IF(TOT!AK114&lt;200,IF(C112&gt;60,60,C112),C112)</f>
        <v>70</v>
      </c>
      <c r="E112" s="50" t="n">
        <f aca="false">(TOT!BD114*60)/TOT!AK114</f>
        <v>10.6565680473373</v>
      </c>
      <c r="F112" s="55" t="n">
        <f aca="false">VLOOKUP(E112,'PA - Tableau 2'!$A$3:$B$55,2)</f>
        <v>73</v>
      </c>
      <c r="G112" s="55" t="n">
        <f aca="false">IF(TOT!AK114&lt;400,IF(F112&gt;66,66,F112),F112)</f>
        <v>73</v>
      </c>
      <c r="H112" s="55" t="n">
        <f aca="false">IF(TOT!AK114&lt;200,IF(G112&gt;60,60,G112),G112)</f>
        <v>73</v>
      </c>
      <c r="I112" s="55" t="n">
        <f aca="false">(D112+H112)/2</f>
        <v>71.5</v>
      </c>
      <c r="J112" s="55" t="n">
        <f aca="false">IF(TOT!AN114&lt;13.4,IF(I112&gt;66,66,I112),I112)</f>
        <v>71.5</v>
      </c>
      <c r="K112" s="55" t="n">
        <f aca="false">IF(TOT!AN114&lt;11,IF(J112&gt;66,66,J112),J112)</f>
        <v>71.5</v>
      </c>
    </row>
    <row r="113" customFormat="false" ht="13" hidden="false" customHeight="true" outlineLevel="0" collapsed="false">
      <c r="A113" s="17" t="s">
        <v>827</v>
      </c>
      <c r="B113" s="27" t="n">
        <f aca="false">VLOOKUP((TOT!X115*60)/TOT!AK115,'PA - ASSISTS'!$A$3:$B$55,2)</f>
        <v>68</v>
      </c>
      <c r="C113" s="27" t="n">
        <f aca="false">IF(TOT!AK115&lt;400,IF(B113&gt;66,66,B113),B113)</f>
        <v>68</v>
      </c>
      <c r="D113" s="27" t="n">
        <f aca="false">IF(TOT!AK115&lt;200,IF(C113&gt;60,60,C113),C113)</f>
        <v>68</v>
      </c>
      <c r="E113" s="50" t="n">
        <f aca="false">(TOT!BD115*60)/TOT!AK115</f>
        <v>5.23608113940443</v>
      </c>
      <c r="F113" s="55" t="n">
        <f aca="false">VLOOKUP(E113,'PA - Tableau 2'!$A$3:$B$55,2)</f>
        <v>57</v>
      </c>
      <c r="G113" s="55" t="n">
        <f aca="false">IF(TOT!AK115&lt;400,IF(F113&gt;66,66,F113),F113)</f>
        <v>57</v>
      </c>
      <c r="H113" s="55" t="n">
        <f aca="false">IF(TOT!AK115&lt;200,IF(G113&gt;60,60,G113),G113)</f>
        <v>57</v>
      </c>
      <c r="I113" s="55" t="n">
        <f aca="false">(D113+H113)/2</f>
        <v>62.5</v>
      </c>
      <c r="J113" s="55" t="n">
        <f aca="false">IF(TOT!AN115&lt;13.4,IF(I113&gt;66,66,I113),I113)</f>
        <v>62.5</v>
      </c>
      <c r="K113" s="55" t="n">
        <f aca="false">IF(TOT!AN115&lt;11,IF(J113&gt;66,66,J113),J113)</f>
        <v>62.5</v>
      </c>
    </row>
    <row r="114" customFormat="false" ht="13" hidden="false" customHeight="true" outlineLevel="0" collapsed="false">
      <c r="A114" s="17" t="s">
        <v>830</v>
      </c>
      <c r="B114" s="27" t="n">
        <f aca="false">VLOOKUP((TOT!X116*60)/TOT!AK116,'PA - ASSISTS'!$A$3:$B$55,2)</f>
        <v>52</v>
      </c>
      <c r="C114" s="27" t="n">
        <f aca="false">IF(TOT!AK116&lt;400,IF(B114&gt;66,66,B114),B114)</f>
        <v>52</v>
      </c>
      <c r="D114" s="27" t="n">
        <f aca="false">IF(TOT!AK116&lt;200,IF(C114&gt;60,60,C114),C114)</f>
        <v>52</v>
      </c>
      <c r="E114" s="50" t="n">
        <f aca="false">(TOT!BD116*60)/TOT!AK116</f>
        <v>1.52406242517906</v>
      </c>
      <c r="F114" s="55" t="n">
        <f aca="false">VLOOKUP(E114,'PA - Tableau 2'!$A$3:$B$55,2)</f>
        <v>48</v>
      </c>
      <c r="G114" s="55" t="n">
        <f aca="false">IF(TOT!AK116&lt;400,IF(F114&gt;66,66,F114),F114)</f>
        <v>48</v>
      </c>
      <c r="H114" s="55" t="n">
        <f aca="false">IF(TOT!AK116&lt;200,IF(G114&gt;60,60,G114),G114)</f>
        <v>48</v>
      </c>
      <c r="I114" s="55" t="n">
        <f aca="false">(D114+H114)/2</f>
        <v>50</v>
      </c>
      <c r="J114" s="55" t="n">
        <f aca="false">IF(TOT!AN116&lt;13.4,IF(I114&gt;66,66,I114),I114)</f>
        <v>50</v>
      </c>
      <c r="K114" s="55" t="n">
        <f aca="false">IF(TOT!AN116&lt;11,IF(J114&gt;66,66,J114),J114)</f>
        <v>50</v>
      </c>
    </row>
    <row r="115" customFormat="false" ht="13" hidden="false" customHeight="true" outlineLevel="0" collapsed="false">
      <c r="A115" s="17" t="s">
        <v>834</v>
      </c>
      <c r="B115" s="27" t="n">
        <f aca="false">VLOOKUP((TOT!X117*60)/TOT!AK117,'PA - ASSISTS'!$A$3:$B$55,2)</f>
        <v>83</v>
      </c>
      <c r="C115" s="27" t="n">
        <f aca="false">IF(TOT!AK117&lt;400,IF(B115&gt;66,66,B115),B115)</f>
        <v>83</v>
      </c>
      <c r="D115" s="27" t="n">
        <f aca="false">IF(TOT!AK117&lt;200,IF(C115&gt;60,60,C115),C115)</f>
        <v>83</v>
      </c>
      <c r="E115" s="50" t="n">
        <f aca="false">(TOT!BD117*60)/TOT!AK117</f>
        <v>11.0205223300767</v>
      </c>
      <c r="F115" s="55" t="n">
        <f aca="false">VLOOKUP(E115,'PA - Tableau 2'!$A$3:$B$55,2)</f>
        <v>74</v>
      </c>
      <c r="G115" s="55" t="n">
        <f aca="false">IF(TOT!AK117&lt;400,IF(F115&gt;66,66,F115),F115)</f>
        <v>74</v>
      </c>
      <c r="H115" s="55" t="n">
        <f aca="false">IF(TOT!AK117&lt;200,IF(G115&gt;60,60,G115),G115)</f>
        <v>74</v>
      </c>
      <c r="I115" s="55" t="n">
        <f aca="false">(D115+H115)/2</f>
        <v>78.5</v>
      </c>
      <c r="J115" s="55" t="n">
        <f aca="false">IF(TOT!AN117&lt;13.4,IF(I115&gt;66,66,I115),I115)</f>
        <v>78.5</v>
      </c>
      <c r="K115" s="55" t="n">
        <f aca="false">IF(TOT!AN117&lt;11,IF(J115&gt;66,66,J115),J115)</f>
        <v>78.5</v>
      </c>
    </row>
    <row r="116" customFormat="false" ht="13" hidden="false" customHeight="true" outlineLevel="0" collapsed="false">
      <c r="A116" s="17" t="s">
        <v>838</v>
      </c>
      <c r="B116" s="27" t="n">
        <f aca="false">VLOOKUP((TOT!X118*60)/TOT!AK118,'PA - ASSISTS'!$A$3:$B$55,2)</f>
        <v>89</v>
      </c>
      <c r="C116" s="27" t="n">
        <f aca="false">IF(TOT!AK118&lt;400,IF(B116&gt;66,66,B116),B116)</f>
        <v>89</v>
      </c>
      <c r="D116" s="27" t="n">
        <f aca="false">IF(TOT!AK118&lt;200,IF(C116&gt;60,60,C116),C116)</f>
        <v>89</v>
      </c>
      <c r="E116" s="50" t="n">
        <f aca="false">(TOT!BD118*60)/TOT!AK118</f>
        <v>14.6041690280171</v>
      </c>
      <c r="F116" s="55" t="n">
        <f aca="false">VLOOKUP(E116,'PA - Tableau 2'!$A$3:$B$55,2)</f>
        <v>84</v>
      </c>
      <c r="G116" s="55" t="n">
        <f aca="false">IF(TOT!AK118&lt;400,IF(F116&gt;66,66,F116),F116)</f>
        <v>84</v>
      </c>
      <c r="H116" s="55" t="n">
        <f aca="false">IF(TOT!AK118&lt;200,IF(G116&gt;60,60,G116),G116)</f>
        <v>84</v>
      </c>
      <c r="I116" s="55" t="n">
        <f aca="false">(D116+H116)/2</f>
        <v>86.5</v>
      </c>
      <c r="J116" s="55" t="n">
        <f aca="false">IF(TOT!AN118&lt;13.4,IF(I116&gt;66,66,I116),I116)</f>
        <v>86.5</v>
      </c>
      <c r="K116" s="55" t="n">
        <f aca="false">IF(TOT!AN118&lt;11,IF(J116&gt;66,66,J116),J116)</f>
        <v>86.5</v>
      </c>
    </row>
    <row r="117" customFormat="false" ht="13" hidden="false" customHeight="true" outlineLevel="0" collapsed="false">
      <c r="A117" s="17" t="s">
        <v>842</v>
      </c>
      <c r="B117" s="27" t="n">
        <f aca="false">VLOOKUP((TOT!X119*60)/TOT!AK119,'PA - ASSISTS'!$A$3:$B$55,2)</f>
        <v>66</v>
      </c>
      <c r="C117" s="27" t="n">
        <f aca="false">IF(TOT!AK119&lt;400,IF(B117&gt;66,66,B117),B117)</f>
        <v>66</v>
      </c>
      <c r="D117" s="27" t="n">
        <f aca="false">IF(TOT!AK119&lt;200,IF(C117&gt;60,60,C117),C117)</f>
        <v>66</v>
      </c>
      <c r="E117" s="50" t="n">
        <f aca="false">(TOT!BD119*60)/TOT!AK119</f>
        <v>10.2399491498487</v>
      </c>
      <c r="F117" s="55" t="n">
        <f aca="false">VLOOKUP(E117,'PA - Tableau 2'!$A$3:$B$55,2)</f>
        <v>72</v>
      </c>
      <c r="G117" s="55" t="n">
        <f aca="false">IF(TOT!AK119&lt;400,IF(F117&gt;66,66,F117),F117)</f>
        <v>72</v>
      </c>
      <c r="H117" s="55" t="n">
        <f aca="false">IF(TOT!AK119&lt;200,IF(G117&gt;60,60,G117),G117)</f>
        <v>72</v>
      </c>
      <c r="I117" s="55" t="n">
        <f aca="false">(D117+H117)/2</f>
        <v>69</v>
      </c>
      <c r="J117" s="55" t="n">
        <f aca="false">IF(TOT!AN119&lt;13.4,IF(I117&gt;66,66,I117),I117)</f>
        <v>69</v>
      </c>
      <c r="K117" s="55" t="n">
        <f aca="false">IF(TOT!AN119&lt;11,IF(J117&gt;66,66,J117),J117)</f>
        <v>69</v>
      </c>
    </row>
    <row r="118" customFormat="false" ht="13" hidden="false" customHeight="true" outlineLevel="0" collapsed="false">
      <c r="A118" s="17" t="s">
        <v>846</v>
      </c>
      <c r="B118" s="27" t="n">
        <f aca="false">VLOOKUP((TOT!X120*60)/TOT!AK120,'PA - ASSISTS'!$A$3:$B$55,2)</f>
        <v>77</v>
      </c>
      <c r="C118" s="27" t="n">
        <f aca="false">IF(TOT!AK120&lt;400,IF(B118&gt;66,66,B118),B118)</f>
        <v>77</v>
      </c>
      <c r="D118" s="27" t="n">
        <f aca="false">IF(TOT!AK120&lt;200,IF(C118&gt;60,60,C118),C118)</f>
        <v>77</v>
      </c>
      <c r="E118" s="50" t="n">
        <f aca="false">(TOT!BD120*60)/TOT!AK120</f>
        <v>11.8650464185976</v>
      </c>
      <c r="F118" s="55" t="n">
        <f aca="false">VLOOKUP(E118,'PA - Tableau 2'!$A$3:$B$55,2)</f>
        <v>77</v>
      </c>
      <c r="G118" s="55" t="n">
        <f aca="false">IF(TOT!AK120&lt;400,IF(F118&gt;66,66,F118),F118)</f>
        <v>77</v>
      </c>
      <c r="H118" s="55" t="n">
        <f aca="false">IF(TOT!AK120&lt;200,IF(G118&gt;60,60,G118),G118)</f>
        <v>77</v>
      </c>
      <c r="I118" s="55" t="n">
        <f aca="false">(D118+H118)/2</f>
        <v>77</v>
      </c>
      <c r="J118" s="55" t="n">
        <f aca="false">IF(TOT!AN120&lt;13.4,IF(I118&gt;66,66,I118),I118)</f>
        <v>77</v>
      </c>
      <c r="K118" s="55" t="n">
        <f aca="false">IF(TOT!AN120&lt;11,IF(J118&gt;66,66,J118),J118)</f>
        <v>77</v>
      </c>
    </row>
    <row r="119" customFormat="false" ht="13" hidden="false" customHeight="true" outlineLevel="0" collapsed="false">
      <c r="A119" s="17" t="s">
        <v>851</v>
      </c>
      <c r="B119" s="27" t="n">
        <f aca="false">VLOOKUP((TOT!X121*60)/TOT!AK121,'PA - ASSISTS'!$A$3:$B$55,2)</f>
        <v>49</v>
      </c>
      <c r="C119" s="27" t="n">
        <f aca="false">IF(TOT!AK121&lt;400,IF(B119&gt;66,66,B119),B119)</f>
        <v>49</v>
      </c>
      <c r="D119" s="27" t="n">
        <f aca="false">IF(TOT!AK121&lt;200,IF(C119&gt;60,60,C119),C119)</f>
        <v>49</v>
      </c>
      <c r="E119" s="50" t="n">
        <f aca="false">(TOT!BD121*60)/TOT!AK121</f>
        <v>3.71598754568835</v>
      </c>
      <c r="F119" s="55" t="n">
        <f aca="false">VLOOKUP(E119,'PA - Tableau 2'!$A$3:$B$55,2)</f>
        <v>52</v>
      </c>
      <c r="G119" s="55" t="n">
        <f aca="false">IF(TOT!AK121&lt;400,IF(F119&gt;66,66,F119),F119)</f>
        <v>52</v>
      </c>
      <c r="H119" s="55" t="n">
        <f aca="false">IF(TOT!AK121&lt;200,IF(G119&gt;60,60,G119),G119)</f>
        <v>52</v>
      </c>
      <c r="I119" s="55" t="n">
        <f aca="false">(D119+H119)/2</f>
        <v>50.5</v>
      </c>
      <c r="J119" s="55" t="n">
        <f aca="false">IF(TOT!AN121&lt;13.4,IF(I119&gt;66,66,I119),I119)</f>
        <v>50.5</v>
      </c>
      <c r="K119" s="55" t="n">
        <f aca="false">IF(TOT!AN121&lt;11,IF(J119&gt;66,66,J119),J119)</f>
        <v>50.5</v>
      </c>
    </row>
    <row r="120" customFormat="false" ht="13" hidden="false" customHeight="true" outlineLevel="0" collapsed="false">
      <c r="A120" s="17" t="s">
        <v>854</v>
      </c>
      <c r="B120" s="27" t="n">
        <f aca="false">VLOOKUP((TOT!X122*60)/TOT!AK122,'PA - ASSISTS'!$A$3:$B$55,2)</f>
        <v>73</v>
      </c>
      <c r="C120" s="27" t="n">
        <f aca="false">IF(TOT!AK122&lt;400,IF(B120&gt;66,66,B120),B120)</f>
        <v>66</v>
      </c>
      <c r="D120" s="27" t="n">
        <f aca="false">IF(TOT!AK122&lt;200,IF(C120&gt;60,60,C120),C120)</f>
        <v>66</v>
      </c>
      <c r="E120" s="50" t="n">
        <f aca="false">(TOT!BD122*60)/TOT!AK122</f>
        <v>12.3166615526235</v>
      </c>
      <c r="F120" s="55" t="n">
        <f aca="false">VLOOKUP(E120,'PA - Tableau 2'!$A$3:$B$55,2)</f>
        <v>79</v>
      </c>
      <c r="G120" s="55" t="n">
        <f aca="false">IF(TOT!AK122&lt;400,IF(F120&gt;66,66,F120),F120)</f>
        <v>66</v>
      </c>
      <c r="H120" s="55" t="n">
        <f aca="false">IF(TOT!AK122&lt;200,IF(G120&gt;60,60,G120),G120)</f>
        <v>66</v>
      </c>
      <c r="I120" s="55" t="n">
        <f aca="false">(D120+H120)/2</f>
        <v>66</v>
      </c>
      <c r="J120" s="55" t="n">
        <f aca="false">IF(TOT!AN122&lt;13.4,IF(I120&gt;66,66,I120),I120)</f>
        <v>66</v>
      </c>
      <c r="K120" s="55" t="n">
        <f aca="false">IF(TOT!AN122&lt;11,IF(J120&gt;66,66,J120),J120)</f>
        <v>66</v>
      </c>
    </row>
    <row r="121" customFormat="false" ht="13" hidden="false" customHeight="true" outlineLevel="0" collapsed="false">
      <c r="A121" s="17" t="s">
        <v>857</v>
      </c>
      <c r="B121" s="27" t="n">
        <f aca="false">VLOOKUP((TOT!X123*60)/TOT!AK123,'PA - ASSISTS'!$A$3:$B$55,2)</f>
        <v>85</v>
      </c>
      <c r="C121" s="27" t="n">
        <f aca="false">IF(TOT!AK123&lt;400,IF(B121&gt;66,66,B121),B121)</f>
        <v>85</v>
      </c>
      <c r="D121" s="27" t="n">
        <f aca="false">IF(TOT!AK123&lt;200,IF(C121&gt;60,60,C121),C121)</f>
        <v>85</v>
      </c>
      <c r="E121" s="50" t="n">
        <f aca="false">(TOT!BD123*60)/TOT!AK123</f>
        <v>20.5784039201959</v>
      </c>
      <c r="F121" s="55" t="n">
        <f aca="false">VLOOKUP(E121,'PA - Tableau 2'!$A$3:$B$55,2)</f>
        <v>95</v>
      </c>
      <c r="G121" s="55" t="n">
        <f aca="false">IF(TOT!AK123&lt;400,IF(F121&gt;66,66,F121),F121)</f>
        <v>95</v>
      </c>
      <c r="H121" s="55" t="n">
        <f aca="false">IF(TOT!AK123&lt;200,IF(G121&gt;60,60,G121),G121)</f>
        <v>95</v>
      </c>
      <c r="I121" s="55" t="n">
        <f aca="false">(D121+H121)/2</f>
        <v>90</v>
      </c>
      <c r="J121" s="55" t="n">
        <f aca="false">IF(TOT!AN123&lt;13.4,IF(I121&gt;66,66,I121),I121)</f>
        <v>66</v>
      </c>
      <c r="K121" s="55" t="n">
        <f aca="false">IF(TOT!AN123&lt;11,IF(J121&gt;66,66,J121),J121)</f>
        <v>66</v>
      </c>
    </row>
    <row r="122" customFormat="false" ht="13" hidden="false" customHeight="true" outlineLevel="0" collapsed="false">
      <c r="A122" s="17" t="s">
        <v>863</v>
      </c>
      <c r="B122" s="27" t="n">
        <f aca="false">VLOOKUP((TOT!X124*60)/TOT!AK124,'PA - ASSISTS'!$A$3:$B$55,2)</f>
        <v>47</v>
      </c>
      <c r="C122" s="27" t="n">
        <f aca="false">IF(TOT!AK124&lt;400,IF(B122&gt;66,66,B122),B122)</f>
        <v>47</v>
      </c>
      <c r="D122" s="27" t="n">
        <f aca="false">IF(TOT!AK124&lt;200,IF(C122&gt;60,60,C122),C122)</f>
        <v>47</v>
      </c>
      <c r="E122" s="50" t="n">
        <f aca="false">(TOT!BD124*60)/TOT!AK124</f>
        <v>0</v>
      </c>
      <c r="F122" s="55" t="n">
        <f aca="false">VLOOKUP(E122,'PA - Tableau 2'!$A$3:$B$55,2)</f>
        <v>47</v>
      </c>
      <c r="G122" s="55" t="n">
        <f aca="false">IF(TOT!AK124&lt;400,IF(F122&gt;66,66,F122),F122)</f>
        <v>47</v>
      </c>
      <c r="H122" s="55" t="n">
        <f aca="false">IF(TOT!AK124&lt;200,IF(G122&gt;60,60,G122),G122)</f>
        <v>47</v>
      </c>
      <c r="I122" s="55" t="n">
        <f aca="false">(D122+H122)/2</f>
        <v>47</v>
      </c>
      <c r="J122" s="55" t="n">
        <f aca="false">IF(TOT!AN124&lt;13.4,IF(I122&gt;66,66,I122),I122)</f>
        <v>47</v>
      </c>
      <c r="K122" s="55" t="n">
        <f aca="false">IF(TOT!AN124&lt;11,IF(J122&gt;66,66,J122),J122)</f>
        <v>47</v>
      </c>
    </row>
    <row r="123" customFormat="false" ht="13" hidden="false" customHeight="true" outlineLevel="0" collapsed="false">
      <c r="A123" s="17" t="s">
        <v>868</v>
      </c>
      <c r="B123" s="27" t="n">
        <f aca="false">VLOOKUP((TOT!X125*60)/TOT!AK125,'PA - ASSISTS'!$A$3:$B$55,2)</f>
        <v>66</v>
      </c>
      <c r="C123" s="27" t="n">
        <f aca="false">IF(TOT!AK125&lt;400,IF(B123&gt;66,66,B123),B123)</f>
        <v>66</v>
      </c>
      <c r="D123" s="27" t="n">
        <f aca="false">IF(TOT!AK125&lt;200,IF(C123&gt;60,60,C123),C123)</f>
        <v>66</v>
      </c>
      <c r="E123" s="50" t="n">
        <f aca="false">(TOT!BD125*60)/TOT!AK125</f>
        <v>7.2969952818473</v>
      </c>
      <c r="F123" s="55" t="n">
        <f aca="false">VLOOKUP(E123,'PA - Tableau 2'!$A$3:$B$55,2)</f>
        <v>62</v>
      </c>
      <c r="G123" s="55" t="n">
        <f aca="false">IF(TOT!AK125&lt;400,IF(F123&gt;66,66,F123),F123)</f>
        <v>62</v>
      </c>
      <c r="H123" s="55" t="n">
        <f aca="false">IF(TOT!AK125&lt;200,IF(G123&gt;60,60,G123),G123)</f>
        <v>62</v>
      </c>
      <c r="I123" s="55" t="n">
        <f aca="false">(D123+H123)/2</f>
        <v>64</v>
      </c>
      <c r="J123" s="55" t="n">
        <f aca="false">IF(TOT!AN125&lt;13.4,IF(I123&gt;66,66,I123),I123)</f>
        <v>64</v>
      </c>
      <c r="K123" s="55" t="n">
        <f aca="false">IF(TOT!AN125&lt;11,IF(J123&gt;66,66,J123),J123)</f>
        <v>64</v>
      </c>
    </row>
    <row r="124" customFormat="false" ht="13" hidden="false" customHeight="true" outlineLevel="0" collapsed="false">
      <c r="A124" s="17" t="s">
        <v>872</v>
      </c>
      <c r="B124" s="27" t="n">
        <f aca="false">VLOOKUP((TOT!X126*60)/TOT!AK126,'PA - ASSISTS'!$A$3:$B$55,2)</f>
        <v>59</v>
      </c>
      <c r="C124" s="27" t="n">
        <f aca="false">IF(TOT!AK126&lt;400,IF(B124&gt;66,66,B124),B124)</f>
        <v>59</v>
      </c>
      <c r="D124" s="27" t="n">
        <f aca="false">IF(TOT!AK126&lt;200,IF(C124&gt;60,60,C124),C124)</f>
        <v>59</v>
      </c>
      <c r="E124" s="50" t="n">
        <f aca="false">(TOT!BD126*60)/TOT!AK126</f>
        <v>4.64674992277479</v>
      </c>
      <c r="F124" s="55" t="n">
        <f aca="false">VLOOKUP(E124,'PA - Tableau 2'!$A$3:$B$55,2)</f>
        <v>55</v>
      </c>
      <c r="G124" s="55" t="n">
        <f aca="false">IF(TOT!AK126&lt;400,IF(F124&gt;66,66,F124),F124)</f>
        <v>55</v>
      </c>
      <c r="H124" s="55" t="n">
        <f aca="false">IF(TOT!AK126&lt;200,IF(G124&gt;60,60,G124),G124)</f>
        <v>55</v>
      </c>
      <c r="I124" s="55" t="n">
        <f aca="false">(D124+H124)/2</f>
        <v>57</v>
      </c>
      <c r="J124" s="55" t="n">
        <f aca="false">IF(TOT!AN126&lt;13.4,IF(I124&gt;66,66,I124),I124)</f>
        <v>57</v>
      </c>
      <c r="K124" s="55" t="n">
        <f aca="false">IF(TOT!AN126&lt;11,IF(J124&gt;66,66,J124),J124)</f>
        <v>57</v>
      </c>
    </row>
    <row r="125" customFormat="false" ht="13" hidden="false" customHeight="true" outlineLevel="0" collapsed="false">
      <c r="A125" s="17" t="s">
        <v>876</v>
      </c>
      <c r="B125" s="27" t="n">
        <f aca="false">VLOOKUP((TOT!X127*60)/TOT!AK127,'PA - ASSISTS'!$A$3:$B$55,2)</f>
        <v>66</v>
      </c>
      <c r="C125" s="27" t="n">
        <f aca="false">IF(TOT!AK127&lt;400,IF(B125&gt;66,66,B125),B125)</f>
        <v>66</v>
      </c>
      <c r="D125" s="27" t="n">
        <f aca="false">IF(TOT!AK127&lt;200,IF(C125&gt;60,60,C125),C125)</f>
        <v>66</v>
      </c>
      <c r="E125" s="50" t="n">
        <f aca="false">(TOT!BD127*60)/TOT!AK127</f>
        <v>8.54087960652933</v>
      </c>
      <c r="F125" s="55" t="n">
        <f aca="false">VLOOKUP(E125,'PA - Tableau 2'!$A$3:$B$55,2)</f>
        <v>67</v>
      </c>
      <c r="G125" s="55" t="n">
        <f aca="false">IF(TOT!AK127&lt;400,IF(F125&gt;66,66,F125),F125)</f>
        <v>67</v>
      </c>
      <c r="H125" s="55" t="n">
        <f aca="false">IF(TOT!AK127&lt;200,IF(G125&gt;60,60,G125),G125)</f>
        <v>67</v>
      </c>
      <c r="I125" s="55" t="n">
        <f aca="false">(D125+H125)/2</f>
        <v>66.5</v>
      </c>
      <c r="J125" s="55" t="n">
        <f aca="false">IF(TOT!AN127&lt;13.4,IF(I125&gt;66,66,I125),I125)</f>
        <v>66.5</v>
      </c>
      <c r="K125" s="55" t="n">
        <f aca="false">IF(TOT!AN127&lt;11,IF(J125&gt;66,66,J125),J125)</f>
        <v>66.5</v>
      </c>
    </row>
    <row r="126" customFormat="false" ht="13" hidden="false" customHeight="true" outlineLevel="0" collapsed="false">
      <c r="A126" s="17" t="s">
        <v>880</v>
      </c>
      <c r="B126" s="27" t="n">
        <f aca="false">VLOOKUP((TOT!X128*60)/TOT!AK128,'PA - ASSISTS'!$A$3:$B$55,2)</f>
        <v>90</v>
      </c>
      <c r="C126" s="27" t="n">
        <f aca="false">IF(TOT!AK128&lt;400,IF(B126&gt;66,66,B126),B126)</f>
        <v>90</v>
      </c>
      <c r="D126" s="27" t="n">
        <f aca="false">IF(TOT!AK128&lt;200,IF(C126&gt;60,60,C126),C126)</f>
        <v>90</v>
      </c>
      <c r="E126" s="50" t="n">
        <f aca="false">(TOT!BD128*60)/TOT!AK128</f>
        <v>19.1690419827045</v>
      </c>
      <c r="F126" s="55" t="n">
        <f aca="false">VLOOKUP(E126,'PA - Tableau 2'!$A$3:$B$55,2)</f>
        <v>93</v>
      </c>
      <c r="G126" s="55" t="n">
        <f aca="false">IF(TOT!AK128&lt;400,IF(F126&gt;66,66,F126),F126)</f>
        <v>93</v>
      </c>
      <c r="H126" s="55" t="n">
        <f aca="false">IF(TOT!AK128&lt;200,IF(G126&gt;60,60,G126),G126)</f>
        <v>93</v>
      </c>
      <c r="I126" s="55" t="n">
        <f aca="false">(D126+H126)/2</f>
        <v>91.5</v>
      </c>
      <c r="J126" s="55" t="n">
        <f aca="false">IF(TOT!AN128&lt;13.4,IF(I126&gt;66,66,I126),I126)</f>
        <v>91.5</v>
      </c>
      <c r="K126" s="55" t="n">
        <f aca="false">IF(TOT!AN128&lt;11,IF(J126&gt;66,66,J126),J126)</f>
        <v>91.5</v>
      </c>
    </row>
    <row r="127" customFormat="false" ht="13" hidden="false" customHeight="true" outlineLevel="0" collapsed="false">
      <c r="A127" s="17" t="s">
        <v>885</v>
      </c>
      <c r="B127" s="27" t="n">
        <f aca="false">VLOOKUP((TOT!X129*60)/TOT!AK129,'PA - ASSISTS'!$A$3:$B$55,2)</f>
        <v>65</v>
      </c>
      <c r="C127" s="27" t="n">
        <f aca="false">IF(TOT!AK129&lt;400,IF(B127&gt;66,66,B127),B127)</f>
        <v>65</v>
      </c>
      <c r="D127" s="27" t="n">
        <f aca="false">IF(TOT!AK129&lt;200,IF(C127&gt;60,60,C127),C127)</f>
        <v>65</v>
      </c>
      <c r="E127" s="50" t="n">
        <f aca="false">(TOT!BD129*60)/TOT!AK129</f>
        <v>5.61863914669069</v>
      </c>
      <c r="F127" s="55" t="n">
        <f aca="false">VLOOKUP(E127,'PA - Tableau 2'!$A$3:$B$55,2)</f>
        <v>58</v>
      </c>
      <c r="G127" s="55" t="n">
        <f aca="false">IF(TOT!AK129&lt;400,IF(F127&gt;66,66,F127),F127)</f>
        <v>58</v>
      </c>
      <c r="H127" s="55" t="n">
        <f aca="false">IF(TOT!AK129&lt;200,IF(G127&gt;60,60,G127),G127)</f>
        <v>58</v>
      </c>
      <c r="I127" s="55" t="n">
        <f aca="false">(D127+H127)/2</f>
        <v>61.5</v>
      </c>
      <c r="J127" s="55" t="n">
        <f aca="false">IF(TOT!AN129&lt;13.4,IF(I127&gt;66,66,I127),I127)</f>
        <v>61.5</v>
      </c>
      <c r="K127" s="55" t="n">
        <f aca="false">IF(TOT!AN129&lt;11,IF(J127&gt;66,66,J127),J127)</f>
        <v>61.5</v>
      </c>
    </row>
    <row r="128" customFormat="false" ht="13" hidden="false" customHeight="true" outlineLevel="0" collapsed="false">
      <c r="A128" s="17" t="s">
        <v>889</v>
      </c>
      <c r="B128" s="27" t="n">
        <f aca="false">VLOOKUP((TOT!X130*60)/TOT!AK130,'PA - ASSISTS'!$A$3:$B$55,2)</f>
        <v>70</v>
      </c>
      <c r="C128" s="27" t="n">
        <f aca="false">IF(TOT!AK130&lt;400,IF(B128&gt;66,66,B128),B128)</f>
        <v>70</v>
      </c>
      <c r="D128" s="27" t="n">
        <f aca="false">IF(TOT!AK130&lt;200,IF(C128&gt;60,60,C128),C128)</f>
        <v>70</v>
      </c>
      <c r="E128" s="50" t="n">
        <f aca="false">(TOT!BD130*60)/TOT!AK130</f>
        <v>10.6831706736491</v>
      </c>
      <c r="F128" s="55" t="n">
        <f aca="false">VLOOKUP(E128,'PA - Tableau 2'!$A$3:$B$55,2)</f>
        <v>73</v>
      </c>
      <c r="G128" s="55" t="n">
        <f aca="false">IF(TOT!AK130&lt;400,IF(F128&gt;66,66,F128),F128)</f>
        <v>73</v>
      </c>
      <c r="H128" s="55" t="n">
        <f aca="false">IF(TOT!AK130&lt;200,IF(G128&gt;60,60,G128),G128)</f>
        <v>73</v>
      </c>
      <c r="I128" s="55" t="n">
        <f aca="false">(D128+H128)/2</f>
        <v>71.5</v>
      </c>
      <c r="J128" s="55" t="n">
        <f aca="false">IF(TOT!AN130&lt;13.4,IF(I128&gt;66,66,I128),I128)</f>
        <v>66</v>
      </c>
      <c r="K128" s="55" t="n">
        <f aca="false">IF(TOT!AN130&lt;11,IF(J128&gt;66,66,J128),J128)</f>
        <v>66</v>
      </c>
    </row>
    <row r="129" customFormat="false" ht="13" hidden="false" customHeight="true" outlineLevel="0" collapsed="false">
      <c r="A129" s="17" t="s">
        <v>893</v>
      </c>
      <c r="B129" s="27" t="n">
        <f aca="false">VLOOKUP((TOT!X131*60)/TOT!AK131,'PA - ASSISTS'!$A$3:$B$55,2)</f>
        <v>52</v>
      </c>
      <c r="C129" s="27" t="n">
        <f aca="false">IF(TOT!AK131&lt;400,IF(B129&gt;66,66,B129),B129)</f>
        <v>52</v>
      </c>
      <c r="D129" s="27" t="n">
        <f aca="false">IF(TOT!AK131&lt;200,IF(C129&gt;60,60,C129),C129)</f>
        <v>52</v>
      </c>
      <c r="E129" s="50" t="n">
        <f aca="false">(TOT!BD131*60)/TOT!AK131</f>
        <v>3.41003995010757</v>
      </c>
      <c r="F129" s="55" t="n">
        <f aca="false">VLOOKUP(E129,'PA - Tableau 2'!$A$3:$B$55,2)</f>
        <v>52</v>
      </c>
      <c r="G129" s="55" t="n">
        <f aca="false">IF(TOT!AK131&lt;400,IF(F129&gt;66,66,F129),F129)</f>
        <v>52</v>
      </c>
      <c r="H129" s="55" t="n">
        <f aca="false">IF(TOT!AK131&lt;200,IF(G129&gt;60,60,G129),G129)</f>
        <v>52</v>
      </c>
      <c r="I129" s="55" t="n">
        <f aca="false">(D129+H129)/2</f>
        <v>52</v>
      </c>
      <c r="J129" s="55" t="n">
        <f aca="false">IF(TOT!AN131&lt;13.4,IF(I129&gt;66,66,I129),I129)</f>
        <v>52</v>
      </c>
      <c r="K129" s="55" t="n">
        <f aca="false">IF(TOT!AN131&lt;11,IF(J129&gt;66,66,J129),J129)</f>
        <v>52</v>
      </c>
    </row>
    <row r="130" customFormat="false" ht="13" hidden="false" customHeight="true" outlineLevel="0" collapsed="false">
      <c r="A130" s="17" t="s">
        <v>896</v>
      </c>
      <c r="B130" s="27" t="n">
        <f aca="false">VLOOKUP((TOT!X132*60)/TOT!AK132,'PA - ASSISTS'!$A$3:$B$55,2)</f>
        <v>48</v>
      </c>
      <c r="C130" s="27" t="n">
        <f aca="false">IF(TOT!AK132&lt;400,IF(B130&gt;66,66,B130),B130)</f>
        <v>48</v>
      </c>
      <c r="D130" s="27" t="n">
        <f aca="false">IF(TOT!AK132&lt;200,IF(C130&gt;60,60,C130),C130)</f>
        <v>48</v>
      </c>
      <c r="E130" s="50" t="n">
        <f aca="false">(TOT!BD132*60)/TOT!AK132</f>
        <v>0</v>
      </c>
      <c r="F130" s="55" t="n">
        <f aca="false">VLOOKUP(E130,'PA - Tableau 2'!$A$3:$B$55,2)</f>
        <v>47</v>
      </c>
      <c r="G130" s="55" t="n">
        <f aca="false">IF(TOT!AK132&lt;400,IF(F130&gt;66,66,F130),F130)</f>
        <v>47</v>
      </c>
      <c r="H130" s="55" t="n">
        <f aca="false">IF(TOT!AK132&lt;200,IF(G130&gt;60,60,G130),G130)</f>
        <v>47</v>
      </c>
      <c r="I130" s="55" t="n">
        <f aca="false">(D130+H130)/2</f>
        <v>47.5</v>
      </c>
      <c r="J130" s="55" t="n">
        <f aca="false">IF(TOT!AN132&lt;13.4,IF(I130&gt;66,66,I130),I130)</f>
        <v>47.5</v>
      </c>
      <c r="K130" s="55" t="n">
        <f aca="false">IF(TOT!AN132&lt;11,IF(J130&gt;66,66,J130),J130)</f>
        <v>47.5</v>
      </c>
    </row>
    <row r="131" customFormat="false" ht="13" hidden="false" customHeight="true" outlineLevel="0" collapsed="false">
      <c r="A131" s="17" t="s">
        <v>900</v>
      </c>
      <c r="B131" s="27" t="n">
        <f aca="false">VLOOKUP((TOT!X133*60)/TOT!AK133,'PA - ASSISTS'!$A$3:$B$55,2)</f>
        <v>65</v>
      </c>
      <c r="C131" s="27" t="n">
        <f aca="false">IF(TOT!AK133&lt;400,IF(B131&gt;66,66,B131),B131)</f>
        <v>65</v>
      </c>
      <c r="D131" s="27" t="n">
        <f aca="false">IF(TOT!AK133&lt;200,IF(C131&gt;60,60,C131),C131)</f>
        <v>65</v>
      </c>
      <c r="E131" s="50" t="n">
        <f aca="false">(TOT!BD133*60)/TOT!AK133</f>
        <v>8.59750263719529</v>
      </c>
      <c r="F131" s="55" t="n">
        <f aca="false">VLOOKUP(E131,'PA - Tableau 2'!$A$3:$B$55,2)</f>
        <v>67</v>
      </c>
      <c r="G131" s="55" t="n">
        <f aca="false">IF(TOT!AK133&lt;400,IF(F131&gt;66,66,F131),F131)</f>
        <v>67</v>
      </c>
      <c r="H131" s="55" t="n">
        <f aca="false">IF(TOT!AK133&lt;200,IF(G131&gt;60,60,G131),G131)</f>
        <v>67</v>
      </c>
      <c r="I131" s="55" t="n">
        <f aca="false">(D131+H131)/2</f>
        <v>66</v>
      </c>
      <c r="J131" s="55" t="n">
        <f aca="false">IF(TOT!AN133&lt;13.4,IF(I131&gt;66,66,I131),I131)</f>
        <v>66</v>
      </c>
      <c r="K131" s="55" t="n">
        <f aca="false">IF(TOT!AN133&lt;11,IF(J131&gt;66,66,J131),J131)</f>
        <v>66</v>
      </c>
    </row>
    <row r="132" customFormat="false" ht="13" hidden="false" customHeight="true" outlineLevel="0" collapsed="false">
      <c r="A132" s="17" t="s">
        <v>905</v>
      </c>
      <c r="B132" s="27" t="n">
        <f aca="false">VLOOKUP((TOT!X134*60)/TOT!AK134,'PA - ASSISTS'!$A$3:$B$55,2)</f>
        <v>58</v>
      </c>
      <c r="C132" s="27" t="n">
        <f aca="false">IF(TOT!AK134&lt;400,IF(B132&gt;66,66,B132),B132)</f>
        <v>58</v>
      </c>
      <c r="D132" s="27" t="n">
        <f aca="false">IF(TOT!AK134&lt;200,IF(C132&gt;60,60,C132),C132)</f>
        <v>58</v>
      </c>
      <c r="E132" s="50" t="n">
        <f aca="false">(TOT!BD134*60)/TOT!AK134</f>
        <v>4.73243096913917</v>
      </c>
      <c r="F132" s="55" t="n">
        <f aca="false">VLOOKUP(E132,'PA - Tableau 2'!$A$3:$B$55,2)</f>
        <v>55</v>
      </c>
      <c r="G132" s="55" t="n">
        <f aca="false">IF(TOT!AK134&lt;400,IF(F132&gt;66,66,F132),F132)</f>
        <v>55</v>
      </c>
      <c r="H132" s="55" t="n">
        <f aca="false">IF(TOT!AK134&lt;200,IF(G132&gt;60,60,G132),G132)</f>
        <v>55</v>
      </c>
      <c r="I132" s="55" t="n">
        <f aca="false">(D132+H132)/2</f>
        <v>56.5</v>
      </c>
      <c r="J132" s="55" t="n">
        <f aca="false">IF(TOT!AN134&lt;13.4,IF(I132&gt;66,66,I132),I132)</f>
        <v>56.5</v>
      </c>
      <c r="K132" s="55" t="n">
        <f aca="false">IF(TOT!AN134&lt;11,IF(J132&gt;66,66,J132),J132)</f>
        <v>56.5</v>
      </c>
    </row>
    <row r="133" customFormat="false" ht="13" hidden="false" customHeight="true" outlineLevel="0" collapsed="false">
      <c r="A133" s="17" t="s">
        <v>909</v>
      </c>
      <c r="B133" s="27" t="n">
        <f aca="false">VLOOKUP((TOT!X135*60)/TOT!AK135,'PA - ASSISTS'!$A$3:$B$55,2)</f>
        <v>63</v>
      </c>
      <c r="C133" s="27" t="n">
        <f aca="false">IF(TOT!AK135&lt;400,IF(B133&gt;66,66,B133),B133)</f>
        <v>63</v>
      </c>
      <c r="D133" s="27" t="n">
        <f aca="false">IF(TOT!AK135&lt;200,IF(C133&gt;60,60,C133),C133)</f>
        <v>63</v>
      </c>
      <c r="E133" s="50" t="n">
        <f aca="false">(TOT!BD135*60)/TOT!AK135</f>
        <v>8.76196019936701</v>
      </c>
      <c r="F133" s="55" t="n">
        <f aca="false">VLOOKUP(E133,'PA - Tableau 2'!$A$3:$B$55,2)</f>
        <v>67</v>
      </c>
      <c r="G133" s="55" t="n">
        <f aca="false">IF(TOT!AK135&lt;400,IF(F133&gt;66,66,F133),F133)</f>
        <v>67</v>
      </c>
      <c r="H133" s="55" t="n">
        <f aca="false">IF(TOT!AK135&lt;200,IF(G133&gt;60,60,G133),G133)</f>
        <v>67</v>
      </c>
      <c r="I133" s="55" t="n">
        <f aca="false">(D133+H133)/2</f>
        <v>65</v>
      </c>
      <c r="J133" s="55" t="n">
        <f aca="false">IF(TOT!AN135&lt;13.4,IF(I133&gt;66,66,I133),I133)</f>
        <v>65</v>
      </c>
      <c r="K133" s="55" t="n">
        <f aca="false">IF(TOT!AN135&lt;11,IF(J133&gt;66,66,J133),J133)</f>
        <v>65</v>
      </c>
    </row>
    <row r="134" customFormat="false" ht="13" hidden="false" customHeight="true" outlineLevel="0" collapsed="false">
      <c r="A134" s="17" t="s">
        <v>915</v>
      </c>
      <c r="B134" s="27" t="n">
        <f aca="false">VLOOKUP((TOT!X136*60)/TOT!AK136,'PA - ASSISTS'!$A$3:$B$55,2)</f>
        <v>56</v>
      </c>
      <c r="C134" s="27" t="n">
        <f aca="false">IF(TOT!AK136&lt;400,IF(B134&gt;66,66,B134),B134)</f>
        <v>56</v>
      </c>
      <c r="D134" s="27" t="n">
        <f aca="false">IF(TOT!AK136&lt;200,IF(C134&gt;60,60,C134),C134)</f>
        <v>56</v>
      </c>
      <c r="E134" s="50" t="n">
        <f aca="false">(TOT!BD136*60)/TOT!AK136</f>
        <v>5.71844307020735</v>
      </c>
      <c r="F134" s="55" t="n">
        <f aca="false">VLOOKUP(E134,'PA - Tableau 2'!$A$3:$B$55,2)</f>
        <v>58</v>
      </c>
      <c r="G134" s="55" t="n">
        <f aca="false">IF(TOT!AK136&lt;400,IF(F134&gt;66,66,F134),F134)</f>
        <v>58</v>
      </c>
      <c r="H134" s="55" t="n">
        <f aca="false">IF(TOT!AK136&lt;200,IF(G134&gt;60,60,G134),G134)</f>
        <v>58</v>
      </c>
      <c r="I134" s="55" t="n">
        <f aca="false">(D134+H134)/2</f>
        <v>57</v>
      </c>
      <c r="J134" s="55" t="n">
        <f aca="false">IF(TOT!AN136&lt;13.4,IF(I134&gt;66,66,I134),I134)</f>
        <v>57</v>
      </c>
      <c r="K134" s="55" t="n">
        <f aca="false">IF(TOT!AN136&lt;11,IF(J134&gt;66,66,J134),J134)</f>
        <v>57</v>
      </c>
    </row>
    <row r="135" customFormat="false" ht="13" hidden="false" customHeight="true" outlineLevel="0" collapsed="false">
      <c r="A135" s="17" t="s">
        <v>919</v>
      </c>
      <c r="B135" s="27" t="n">
        <f aca="false">VLOOKUP((TOT!X137*60)/TOT!AK137,'PA - ASSISTS'!$A$3:$B$55,2)</f>
        <v>75</v>
      </c>
      <c r="C135" s="27" t="n">
        <f aca="false">IF(TOT!AK137&lt;400,IF(B135&gt;66,66,B135),B135)</f>
        <v>75</v>
      </c>
      <c r="D135" s="27" t="n">
        <f aca="false">IF(TOT!AK137&lt;200,IF(C135&gt;60,60,C135),C135)</f>
        <v>75</v>
      </c>
      <c r="E135" s="50" t="n">
        <f aca="false">(TOT!BD137*60)/TOT!AK137</f>
        <v>12.4101479915433</v>
      </c>
      <c r="F135" s="55" t="n">
        <f aca="false">VLOOKUP(E135,'PA - Tableau 2'!$A$3:$B$55,2)</f>
        <v>79</v>
      </c>
      <c r="G135" s="55" t="n">
        <f aca="false">IF(TOT!AK137&lt;400,IF(F135&gt;66,66,F135),F135)</f>
        <v>79</v>
      </c>
      <c r="H135" s="55" t="n">
        <f aca="false">IF(TOT!AK137&lt;200,IF(G135&gt;60,60,G135),G135)</f>
        <v>79</v>
      </c>
      <c r="I135" s="55" t="n">
        <f aca="false">(D135+H135)/2</f>
        <v>77</v>
      </c>
      <c r="J135" s="55" t="n">
        <f aca="false">IF(TOT!AN137&lt;13.4,IF(I135&gt;66,66,I135),I135)</f>
        <v>77</v>
      </c>
      <c r="K135" s="55" t="n">
        <f aca="false">IF(TOT!AN137&lt;11,IF(J135&gt;66,66,J135),J135)</f>
        <v>77</v>
      </c>
    </row>
    <row r="136" customFormat="false" ht="13" hidden="false" customHeight="true" outlineLevel="0" collapsed="false">
      <c r="A136" s="17" t="s">
        <v>923</v>
      </c>
      <c r="B136" s="27" t="n">
        <f aca="false">VLOOKUP((TOT!X138*60)/TOT!AK138,'PA - ASSISTS'!$A$3:$B$55,2)</f>
        <v>80</v>
      </c>
      <c r="C136" s="27" t="n">
        <f aca="false">IF(TOT!AK138&lt;400,IF(B136&gt;66,66,B136),B136)</f>
        <v>66</v>
      </c>
      <c r="D136" s="27" t="n">
        <f aca="false">IF(TOT!AK138&lt;200,IF(C136&gt;60,60,C136),C136)</f>
        <v>66</v>
      </c>
      <c r="E136" s="50" t="n">
        <f aca="false">(TOT!BD138*60)/TOT!AK138</f>
        <v>26.1947579873733</v>
      </c>
      <c r="F136" s="55" t="n">
        <f aca="false">VLOOKUP(E136,'PA - Tableau 2'!$A$3:$B$55,2)</f>
        <v>99</v>
      </c>
      <c r="G136" s="55" t="n">
        <f aca="false">IF(TOT!AK138&lt;400,IF(F136&gt;66,66,F136),F136)</f>
        <v>66</v>
      </c>
      <c r="H136" s="55" t="n">
        <f aca="false">IF(TOT!AK138&lt;200,IF(G136&gt;60,60,G136),G136)</f>
        <v>66</v>
      </c>
      <c r="I136" s="55" t="n">
        <f aca="false">(D136+H136)/2</f>
        <v>66</v>
      </c>
      <c r="J136" s="55" t="n">
        <f aca="false">IF(TOT!AN138&lt;13.4,IF(I136&gt;66,66,I136),I136)</f>
        <v>66</v>
      </c>
      <c r="K136" s="55" t="n">
        <f aca="false">IF(TOT!AN138&lt;11,IF(J136&gt;66,66,J136),J136)</f>
        <v>66</v>
      </c>
    </row>
    <row r="137" customFormat="false" ht="13" hidden="false" customHeight="true" outlineLevel="0" collapsed="false">
      <c r="A137" s="17" t="s">
        <v>927</v>
      </c>
      <c r="B137" s="27" t="n">
        <f aca="false">VLOOKUP((TOT!X139*60)/TOT!AK139,'PA - ASSISTS'!$A$3:$B$55,2)</f>
        <v>47</v>
      </c>
      <c r="C137" s="27" t="n">
        <f aca="false">IF(TOT!AK139&lt;400,IF(B137&gt;66,66,B137),B137)</f>
        <v>47</v>
      </c>
      <c r="D137" s="27" t="n">
        <f aca="false">IF(TOT!AK139&lt;200,IF(C137&gt;60,60,C137),C137)</f>
        <v>47</v>
      </c>
      <c r="E137" s="50" t="n">
        <f aca="false">(TOT!BD139*60)/TOT!AK139</f>
        <v>0</v>
      </c>
      <c r="F137" s="55" t="n">
        <f aca="false">VLOOKUP(E137,'PA - Tableau 2'!$A$3:$B$55,2)</f>
        <v>47</v>
      </c>
      <c r="G137" s="55" t="n">
        <f aca="false">IF(TOT!AK139&lt;400,IF(F137&gt;66,66,F137),F137)</f>
        <v>47</v>
      </c>
      <c r="H137" s="55" t="n">
        <f aca="false">IF(TOT!AK139&lt;200,IF(G137&gt;60,60,G137),G137)</f>
        <v>47</v>
      </c>
      <c r="I137" s="55" t="n">
        <f aca="false">(D137+H137)/2</f>
        <v>47</v>
      </c>
      <c r="J137" s="55" t="n">
        <f aca="false">IF(TOT!AN139&lt;13.4,IF(I137&gt;66,66,I137),I137)</f>
        <v>47</v>
      </c>
      <c r="K137" s="55" t="n">
        <f aca="false">IF(TOT!AN139&lt;11,IF(J137&gt;66,66,J137),J137)</f>
        <v>47</v>
      </c>
    </row>
    <row r="138" customFormat="false" ht="13" hidden="false" customHeight="true" outlineLevel="0" collapsed="false">
      <c r="A138" s="17" t="s">
        <v>931</v>
      </c>
      <c r="B138" s="27" t="n">
        <f aca="false">VLOOKUP((TOT!X140*60)/TOT!AK140,'PA - ASSISTS'!$A$3:$B$55,2)</f>
        <v>87</v>
      </c>
      <c r="C138" s="27" t="n">
        <f aca="false">IF(TOT!AK140&lt;400,IF(B138&gt;66,66,B138),B138)</f>
        <v>87</v>
      </c>
      <c r="D138" s="27" t="n">
        <f aca="false">IF(TOT!AK140&lt;200,IF(C138&gt;60,60,C138),C138)</f>
        <v>87</v>
      </c>
      <c r="E138" s="50" t="n">
        <f aca="false">(TOT!BD140*60)/TOT!AK140</f>
        <v>9.94713548069861</v>
      </c>
      <c r="F138" s="55" t="n">
        <f aca="false">VLOOKUP(E138,'PA - Tableau 2'!$A$3:$B$55,2)</f>
        <v>71</v>
      </c>
      <c r="G138" s="55" t="n">
        <f aca="false">IF(TOT!AK140&lt;400,IF(F138&gt;66,66,F138),F138)</f>
        <v>71</v>
      </c>
      <c r="H138" s="55" t="n">
        <f aca="false">IF(TOT!AK140&lt;200,IF(G138&gt;60,60,G138),G138)</f>
        <v>71</v>
      </c>
      <c r="I138" s="55" t="n">
        <f aca="false">(D138+H138)/2</f>
        <v>79</v>
      </c>
      <c r="J138" s="55" t="n">
        <f aca="false">IF(TOT!AN140&lt;13.4,IF(I138&gt;66,66,I138),I138)</f>
        <v>79</v>
      </c>
      <c r="K138" s="55" t="n">
        <f aca="false">IF(TOT!AN140&lt;11,IF(J138&gt;66,66,J138),J138)</f>
        <v>79</v>
      </c>
    </row>
    <row r="139" customFormat="false" ht="13" hidden="false" customHeight="true" outlineLevel="0" collapsed="false">
      <c r="A139" s="17" t="s">
        <v>936</v>
      </c>
      <c r="B139" s="27" t="n">
        <f aca="false">VLOOKUP((TOT!X141*60)/TOT!AK141,'PA - ASSISTS'!$A$3:$B$55,2)</f>
        <v>66</v>
      </c>
      <c r="C139" s="27" t="n">
        <f aca="false">IF(TOT!AK141&lt;400,IF(B139&gt;66,66,B139),B139)</f>
        <v>66</v>
      </c>
      <c r="D139" s="27" t="n">
        <f aca="false">IF(TOT!AK141&lt;200,IF(C139&gt;60,60,C139),C139)</f>
        <v>66</v>
      </c>
      <c r="E139" s="50" t="n">
        <f aca="false">(TOT!BD141*60)/TOT!AK141</f>
        <v>9.2504023913546</v>
      </c>
      <c r="F139" s="55" t="n">
        <f aca="false">VLOOKUP(E139,'PA - Tableau 2'!$A$3:$B$55,2)</f>
        <v>69</v>
      </c>
      <c r="G139" s="55" t="n">
        <f aca="false">IF(TOT!AK141&lt;400,IF(F139&gt;66,66,F139),F139)</f>
        <v>69</v>
      </c>
      <c r="H139" s="55" t="n">
        <f aca="false">IF(TOT!AK141&lt;200,IF(G139&gt;60,60,G139),G139)</f>
        <v>69</v>
      </c>
      <c r="I139" s="55" t="n">
        <f aca="false">(D139+H139)/2</f>
        <v>67.5</v>
      </c>
      <c r="J139" s="55" t="n">
        <f aca="false">IF(TOT!AN141&lt;13.4,IF(I139&gt;66,66,I139),I139)</f>
        <v>67.5</v>
      </c>
      <c r="K139" s="55" t="n">
        <f aca="false">IF(TOT!AN141&lt;11,IF(J139&gt;66,66,J139),J139)</f>
        <v>67.5</v>
      </c>
    </row>
    <row r="140" customFormat="false" ht="13" hidden="false" customHeight="true" outlineLevel="0" collapsed="false">
      <c r="A140" s="17" t="s">
        <v>940</v>
      </c>
      <c r="B140" s="27" t="n">
        <f aca="false">VLOOKUP((TOT!X142*60)/TOT!AK142,'PA - ASSISTS'!$A$3:$B$55,2)</f>
        <v>68</v>
      </c>
      <c r="C140" s="27" t="n">
        <f aca="false">IF(TOT!AK142&lt;400,IF(B140&gt;66,66,B140),B140)</f>
        <v>68</v>
      </c>
      <c r="D140" s="27" t="n">
        <f aca="false">IF(TOT!AK142&lt;200,IF(C140&gt;60,60,C140),C140)</f>
        <v>68</v>
      </c>
      <c r="E140" s="50" t="n">
        <f aca="false">(TOT!BD142*60)/TOT!AK142</f>
        <v>6.47328328549367</v>
      </c>
      <c r="F140" s="55" t="n">
        <f aca="false">VLOOKUP(E140,'PA - Tableau 2'!$A$3:$B$55,2)</f>
        <v>60</v>
      </c>
      <c r="G140" s="55" t="n">
        <f aca="false">IF(TOT!AK142&lt;400,IF(F140&gt;66,66,F140),F140)</f>
        <v>60</v>
      </c>
      <c r="H140" s="55" t="n">
        <f aca="false">IF(TOT!AK142&lt;200,IF(G140&gt;60,60,G140),G140)</f>
        <v>60</v>
      </c>
      <c r="I140" s="55" t="n">
        <f aca="false">(D140+H140)/2</f>
        <v>64</v>
      </c>
      <c r="J140" s="55" t="n">
        <f aca="false">IF(TOT!AN142&lt;13.4,IF(I140&gt;66,66,I140),I140)</f>
        <v>64</v>
      </c>
      <c r="K140" s="55" t="n">
        <f aca="false">IF(TOT!AN142&lt;11,IF(J140&gt;66,66,J140),J140)</f>
        <v>64</v>
      </c>
    </row>
    <row r="141" customFormat="false" ht="13" hidden="false" customHeight="true" outlineLevel="0" collapsed="false">
      <c r="A141" s="17" t="s">
        <v>944</v>
      </c>
      <c r="B141" s="27" t="n">
        <f aca="false">VLOOKUP((TOT!X143*60)/TOT!AK143,'PA - ASSISTS'!$A$3:$B$55,2)</f>
        <v>55</v>
      </c>
      <c r="C141" s="27" t="n">
        <f aca="false">IF(TOT!AK143&lt;400,IF(B141&gt;66,66,B141),B141)</f>
        <v>55</v>
      </c>
      <c r="D141" s="27" t="n">
        <f aca="false">IF(TOT!AK143&lt;200,IF(C141&gt;60,60,C141),C141)</f>
        <v>55</v>
      </c>
      <c r="E141" s="50" t="n">
        <f aca="false">(TOT!BD143*60)/TOT!AK143</f>
        <v>0</v>
      </c>
      <c r="F141" s="55" t="n">
        <f aca="false">VLOOKUP(E141,'PA - Tableau 2'!$A$3:$B$55,2)</f>
        <v>47</v>
      </c>
      <c r="G141" s="55" t="n">
        <f aca="false">IF(TOT!AK143&lt;400,IF(F141&gt;66,66,F141),F141)</f>
        <v>47</v>
      </c>
      <c r="H141" s="55" t="n">
        <f aca="false">IF(TOT!AK143&lt;200,IF(G141&gt;60,60,G141),G141)</f>
        <v>47</v>
      </c>
      <c r="I141" s="55" t="n">
        <f aca="false">(D141+H141)/2</f>
        <v>51</v>
      </c>
      <c r="J141" s="55" t="n">
        <f aca="false">IF(TOT!AN143&lt;13.4,IF(I141&gt;66,66,I141),I141)</f>
        <v>51</v>
      </c>
      <c r="K141" s="55" t="n">
        <f aca="false">IF(TOT!AN143&lt;11,IF(J141&gt;66,66,J141),J141)</f>
        <v>51</v>
      </c>
    </row>
    <row r="142" customFormat="false" ht="13" hidden="false" customHeight="true" outlineLevel="0" collapsed="false">
      <c r="A142" s="17" t="s">
        <v>949</v>
      </c>
      <c r="B142" s="27" t="n">
        <f aca="false">VLOOKUP((TOT!X144*60)/TOT!AK144,'PA - ASSISTS'!$A$3:$B$55,2)</f>
        <v>52</v>
      </c>
      <c r="C142" s="27" t="n">
        <f aca="false">IF(TOT!AK144&lt;400,IF(B142&gt;66,66,B142),B142)</f>
        <v>52</v>
      </c>
      <c r="D142" s="27" t="n">
        <f aca="false">IF(TOT!AK144&lt;200,IF(C142&gt;60,60,C142),C142)</f>
        <v>52</v>
      </c>
      <c r="E142" s="50" t="n">
        <f aca="false">(TOT!BD144*60)/TOT!AK144</f>
        <v>2.14975614420962</v>
      </c>
      <c r="F142" s="55" t="n">
        <f aca="false">VLOOKUP(E142,'PA - Tableau 2'!$A$3:$B$55,2)</f>
        <v>49</v>
      </c>
      <c r="G142" s="55" t="n">
        <f aca="false">IF(TOT!AK144&lt;400,IF(F142&gt;66,66,F142),F142)</f>
        <v>49</v>
      </c>
      <c r="H142" s="55" t="n">
        <f aca="false">IF(TOT!AK144&lt;200,IF(G142&gt;60,60,G142),G142)</f>
        <v>49</v>
      </c>
      <c r="I142" s="55" t="n">
        <f aca="false">(D142+H142)/2</f>
        <v>50.5</v>
      </c>
      <c r="J142" s="55" t="n">
        <f aca="false">IF(TOT!AN144&lt;13.4,IF(I142&gt;66,66,I142),I142)</f>
        <v>50.5</v>
      </c>
      <c r="K142" s="55" t="n">
        <f aca="false">IF(TOT!AN144&lt;11,IF(J142&gt;66,66,J142),J142)</f>
        <v>50.5</v>
      </c>
    </row>
    <row r="143" customFormat="false" ht="13" hidden="false" customHeight="true" outlineLevel="0" collapsed="false">
      <c r="A143" s="17" t="s">
        <v>952</v>
      </c>
      <c r="B143" s="27" t="n">
        <f aca="false">VLOOKUP((TOT!X145*60)/TOT!AK145,'PA - ASSISTS'!$A$3:$B$55,2)</f>
        <v>81</v>
      </c>
      <c r="C143" s="27" t="n">
        <f aca="false">IF(TOT!AK145&lt;400,IF(B143&gt;66,66,B143),B143)</f>
        <v>81</v>
      </c>
      <c r="D143" s="27" t="n">
        <f aca="false">IF(TOT!AK145&lt;200,IF(C143&gt;60,60,C143),C143)</f>
        <v>81</v>
      </c>
      <c r="E143" s="50" t="n">
        <f aca="false">(TOT!BD145*60)/TOT!AK145</f>
        <v>11.6018916388599</v>
      </c>
      <c r="F143" s="55" t="n">
        <f aca="false">VLOOKUP(E143,'PA - Tableau 2'!$A$3:$B$55,2)</f>
        <v>76</v>
      </c>
      <c r="G143" s="55" t="n">
        <f aca="false">IF(TOT!AK145&lt;400,IF(F143&gt;66,66,F143),F143)</f>
        <v>76</v>
      </c>
      <c r="H143" s="55" t="n">
        <f aca="false">IF(TOT!AK145&lt;200,IF(G143&gt;60,60,G143),G143)</f>
        <v>76</v>
      </c>
      <c r="I143" s="55" t="n">
        <f aca="false">(D143+H143)/2</f>
        <v>78.5</v>
      </c>
      <c r="J143" s="55" t="n">
        <f aca="false">IF(TOT!AN145&lt;13.4,IF(I143&gt;66,66,I143),I143)</f>
        <v>78.5</v>
      </c>
      <c r="K143" s="55" t="n">
        <f aca="false">IF(TOT!AN145&lt;11,IF(J143&gt;66,66,J143),J143)</f>
        <v>78.5</v>
      </c>
    </row>
    <row r="144" customFormat="false" ht="13" hidden="false" customHeight="true" outlineLevel="0" collapsed="false">
      <c r="A144" s="17" t="s">
        <v>957</v>
      </c>
      <c r="B144" s="27" t="n">
        <f aca="false">VLOOKUP((TOT!X146*60)/TOT!AK146,'PA - ASSISTS'!$A$3:$B$55,2)</f>
        <v>85</v>
      </c>
      <c r="C144" s="27" t="n">
        <f aca="false">IF(TOT!AK146&lt;400,IF(B144&gt;66,66,B144),B144)</f>
        <v>85</v>
      </c>
      <c r="D144" s="27" t="n">
        <f aca="false">IF(TOT!AK146&lt;200,IF(C144&gt;60,60,C144),C144)</f>
        <v>85</v>
      </c>
      <c r="E144" s="50" t="n">
        <f aca="false">(TOT!BD146*60)/TOT!AK146</f>
        <v>18.7035504116316</v>
      </c>
      <c r="F144" s="55" t="n">
        <f aca="false">VLOOKUP(E144,'PA - Tableau 2'!$A$3:$B$55,2)</f>
        <v>93</v>
      </c>
      <c r="G144" s="55" t="n">
        <f aca="false">IF(TOT!AK146&lt;400,IF(F144&gt;66,66,F144),F144)</f>
        <v>93</v>
      </c>
      <c r="H144" s="55" t="n">
        <f aca="false">IF(TOT!AK146&lt;200,IF(G144&gt;60,60,G144),G144)</f>
        <v>93</v>
      </c>
      <c r="I144" s="55" t="n">
        <f aca="false">(D144+H144)/2</f>
        <v>89</v>
      </c>
      <c r="J144" s="55" t="n">
        <f aca="false">IF(TOT!AN146&lt;13.4,IF(I144&gt;66,66,I144),I144)</f>
        <v>89</v>
      </c>
      <c r="K144" s="55" t="n">
        <f aca="false">IF(TOT!AN146&lt;11,IF(J144&gt;66,66,J144),J144)</f>
        <v>89</v>
      </c>
    </row>
    <row r="145" customFormat="false" ht="13" hidden="false" customHeight="true" outlineLevel="0" collapsed="false">
      <c r="A145" s="17" t="s">
        <v>961</v>
      </c>
      <c r="B145" s="27" t="n">
        <f aca="false">VLOOKUP((TOT!X147*60)/TOT!AK147,'PA - ASSISTS'!$A$3:$B$55,2)</f>
        <v>71</v>
      </c>
      <c r="C145" s="27" t="n">
        <f aca="false">IF(TOT!AK147&lt;400,IF(B145&gt;66,66,B145),B145)</f>
        <v>71</v>
      </c>
      <c r="D145" s="27" t="n">
        <f aca="false">IF(TOT!AK147&lt;200,IF(C145&gt;60,60,C145),C145)</f>
        <v>71</v>
      </c>
      <c r="E145" s="50" t="n">
        <f aca="false">(TOT!BD147*60)/TOT!AK147</f>
        <v>22.0216498245823</v>
      </c>
      <c r="F145" s="55" t="n">
        <f aca="false">VLOOKUP(E145,'PA - Tableau 2'!$A$3:$B$55,2)</f>
        <v>96</v>
      </c>
      <c r="G145" s="55" t="n">
        <f aca="false">IF(TOT!AK147&lt;400,IF(F145&gt;66,66,F145),F145)</f>
        <v>96</v>
      </c>
      <c r="H145" s="55" t="n">
        <f aca="false">IF(TOT!AK147&lt;200,IF(G145&gt;60,60,G145),G145)</f>
        <v>96</v>
      </c>
      <c r="I145" s="55" t="n">
        <f aca="false">(D145+H145)/2</f>
        <v>83.5</v>
      </c>
      <c r="J145" s="55" t="n">
        <f aca="false">IF(TOT!AN147&lt;13.4,IF(I145&gt;66,66,I145),I145)</f>
        <v>66</v>
      </c>
      <c r="K145" s="55" t="n">
        <f aca="false">IF(TOT!AN147&lt;11,IF(J145&gt;66,66,J145),J145)</f>
        <v>66</v>
      </c>
    </row>
    <row r="146" customFormat="false" ht="13" hidden="false" customHeight="true" outlineLevel="0" collapsed="false">
      <c r="A146" s="17" t="s">
        <v>966</v>
      </c>
      <c r="B146" s="27" t="n">
        <f aca="false">VLOOKUP((TOT!X148*60)/TOT!AK148,'PA - ASSISTS'!$A$3:$B$55,2)</f>
        <v>61</v>
      </c>
      <c r="C146" s="27" t="n">
        <f aca="false">IF(TOT!AK148&lt;400,IF(B146&gt;66,66,B146),B146)</f>
        <v>61</v>
      </c>
      <c r="D146" s="27" t="n">
        <f aca="false">IF(TOT!AK148&lt;200,IF(C146&gt;60,60,C146),C146)</f>
        <v>61</v>
      </c>
      <c r="E146" s="50" t="n">
        <f aca="false">(TOT!BD148*60)/TOT!AK148</f>
        <v>6.12994495601626</v>
      </c>
      <c r="F146" s="55" t="n">
        <f aca="false">VLOOKUP(E146,'PA - Tableau 2'!$A$3:$B$55,2)</f>
        <v>59</v>
      </c>
      <c r="G146" s="55" t="n">
        <f aca="false">IF(TOT!AK148&lt;400,IF(F146&gt;66,66,F146),F146)</f>
        <v>59</v>
      </c>
      <c r="H146" s="55" t="n">
        <f aca="false">IF(TOT!AK148&lt;200,IF(G146&gt;60,60,G146),G146)</f>
        <v>59</v>
      </c>
      <c r="I146" s="55" t="n">
        <f aca="false">(D146+H146)/2</f>
        <v>60</v>
      </c>
      <c r="J146" s="55" t="n">
        <f aca="false">IF(TOT!AN148&lt;13.4,IF(I146&gt;66,66,I146),I146)</f>
        <v>60</v>
      </c>
      <c r="K146" s="55" t="n">
        <f aca="false">IF(TOT!AN148&lt;11,IF(J146&gt;66,66,J146),J146)</f>
        <v>60</v>
      </c>
    </row>
    <row r="147" customFormat="false" ht="13" hidden="false" customHeight="true" outlineLevel="0" collapsed="false">
      <c r="A147" s="17" t="s">
        <v>970</v>
      </c>
      <c r="B147" s="27" t="n">
        <f aca="false">VLOOKUP((TOT!X149*60)/TOT!AK149,'PA - ASSISTS'!$A$3:$B$55,2)</f>
        <v>47</v>
      </c>
      <c r="C147" s="27" t="n">
        <f aca="false">IF(TOT!AK149&lt;400,IF(B147&gt;66,66,B147),B147)</f>
        <v>47</v>
      </c>
      <c r="D147" s="27" t="n">
        <f aca="false">IF(TOT!AK149&lt;200,IF(C147&gt;60,60,C147),C147)</f>
        <v>47</v>
      </c>
      <c r="E147" s="50" t="n">
        <f aca="false">(TOT!BD149*60)/TOT!AK149</f>
        <v>0</v>
      </c>
      <c r="F147" s="55" t="n">
        <f aca="false">VLOOKUP(E147,'PA - Tableau 2'!$A$3:$B$55,2)</f>
        <v>47</v>
      </c>
      <c r="G147" s="55" t="n">
        <f aca="false">IF(TOT!AK149&lt;400,IF(F147&gt;66,66,F147),F147)</f>
        <v>47</v>
      </c>
      <c r="H147" s="55" t="n">
        <f aca="false">IF(TOT!AK149&lt;200,IF(G147&gt;60,60,G147),G147)</f>
        <v>47</v>
      </c>
      <c r="I147" s="55" t="n">
        <f aca="false">(D147+H147)/2</f>
        <v>47</v>
      </c>
      <c r="J147" s="55" t="n">
        <f aca="false">IF(TOT!AN149&lt;13.4,IF(I147&gt;66,66,I147),I147)</f>
        <v>47</v>
      </c>
      <c r="K147" s="55" t="n">
        <f aca="false">IF(TOT!AN149&lt;11,IF(J147&gt;66,66,J147),J147)</f>
        <v>47</v>
      </c>
    </row>
    <row r="148" customFormat="false" ht="13" hidden="false" customHeight="true" outlineLevel="0" collapsed="false">
      <c r="A148" s="17" t="s">
        <v>974</v>
      </c>
      <c r="B148" s="27" t="n">
        <f aca="false">VLOOKUP((TOT!X150*60)/TOT!AK150,'PA - ASSISTS'!$A$3:$B$55,2)</f>
        <v>77</v>
      </c>
      <c r="C148" s="27" t="n">
        <f aca="false">IF(TOT!AK150&lt;400,IF(B148&gt;66,66,B148),B148)</f>
        <v>77</v>
      </c>
      <c r="D148" s="27" t="n">
        <f aca="false">IF(TOT!AK150&lt;200,IF(C148&gt;60,60,C148),C148)</f>
        <v>77</v>
      </c>
      <c r="E148" s="50" t="n">
        <f aca="false">(TOT!BD150*60)/TOT!AK150</f>
        <v>10.642473615997</v>
      </c>
      <c r="F148" s="55" t="n">
        <f aca="false">VLOOKUP(E148,'PA - Tableau 2'!$A$3:$B$55,2)</f>
        <v>73</v>
      </c>
      <c r="G148" s="55" t="n">
        <f aca="false">IF(TOT!AK150&lt;400,IF(F148&gt;66,66,F148),F148)</f>
        <v>73</v>
      </c>
      <c r="H148" s="55" t="n">
        <f aca="false">IF(TOT!AK150&lt;200,IF(G148&gt;60,60,G148),G148)</f>
        <v>73</v>
      </c>
      <c r="I148" s="55" t="n">
        <f aca="false">(D148+H148)/2</f>
        <v>75</v>
      </c>
      <c r="J148" s="55" t="n">
        <f aca="false">IF(TOT!AN150&lt;13.4,IF(I148&gt;66,66,I148),I148)</f>
        <v>75</v>
      </c>
      <c r="K148" s="55" t="n">
        <f aca="false">IF(TOT!AN150&lt;11,IF(J148&gt;66,66,J148),J148)</f>
        <v>75</v>
      </c>
    </row>
    <row r="149" customFormat="false" ht="13" hidden="false" customHeight="true" outlineLevel="0" collapsed="false">
      <c r="A149" s="17" t="s">
        <v>979</v>
      </c>
      <c r="B149" s="27" t="n">
        <f aca="false">VLOOKUP((TOT!X151*60)/TOT!AK151,'PA - ASSISTS'!$A$3:$B$55,2)</f>
        <v>81</v>
      </c>
      <c r="C149" s="27" t="n">
        <f aca="false">IF(TOT!AK151&lt;400,IF(B149&gt;66,66,B149),B149)</f>
        <v>66</v>
      </c>
      <c r="D149" s="27" t="n">
        <f aca="false">IF(TOT!AK151&lt;200,IF(C149&gt;60,60,C149),C149)</f>
        <v>60</v>
      </c>
      <c r="E149" s="50" t="n">
        <f aca="false">(TOT!BD151*60)/TOT!AK151</f>
        <v>0</v>
      </c>
      <c r="F149" s="55" t="n">
        <f aca="false">VLOOKUP(E149,'PA - Tableau 2'!$A$3:$B$55,2)</f>
        <v>47</v>
      </c>
      <c r="G149" s="55" t="n">
        <f aca="false">IF(TOT!AK151&lt;400,IF(F149&gt;66,66,F149),F149)</f>
        <v>47</v>
      </c>
      <c r="H149" s="55" t="n">
        <f aca="false">IF(TOT!AK151&lt;200,IF(G149&gt;60,60,G149),G149)</f>
        <v>47</v>
      </c>
      <c r="I149" s="55" t="n">
        <f aca="false">(D149+H149)/2</f>
        <v>53.5</v>
      </c>
      <c r="J149" s="55" t="n">
        <f aca="false">IF(TOT!AN151&lt;13.4,IF(I149&gt;66,66,I149),I149)</f>
        <v>53.5</v>
      </c>
      <c r="K149" s="55" t="n">
        <f aca="false">IF(TOT!AN151&lt;11,IF(J149&gt;66,66,J149),J149)</f>
        <v>53.5</v>
      </c>
    </row>
    <row r="150" customFormat="false" ht="13" hidden="false" customHeight="true" outlineLevel="0" collapsed="false">
      <c r="A150" s="17" t="s">
        <v>983</v>
      </c>
      <c r="B150" s="27" t="n">
        <f aca="false">VLOOKUP((TOT!X152*60)/TOT!AK152,'PA - ASSISTS'!$A$3:$B$55,2)</f>
        <v>77</v>
      </c>
      <c r="C150" s="27" t="n">
        <f aca="false">IF(TOT!AK152&lt;400,IF(B150&gt;66,66,B150),B150)</f>
        <v>77</v>
      </c>
      <c r="D150" s="27" t="n">
        <f aca="false">IF(TOT!AK152&lt;200,IF(C150&gt;60,60,C150),C150)</f>
        <v>77</v>
      </c>
      <c r="E150" s="50" t="n">
        <f aca="false">(TOT!BD152*60)/TOT!AK152</f>
        <v>8.31052688287904</v>
      </c>
      <c r="F150" s="55" t="n">
        <f aca="false">VLOOKUP(E150,'PA - Tableau 2'!$A$3:$B$55,2)</f>
        <v>66</v>
      </c>
      <c r="G150" s="55" t="n">
        <f aca="false">IF(TOT!AK152&lt;400,IF(F150&gt;66,66,F150),F150)</f>
        <v>66</v>
      </c>
      <c r="H150" s="55" t="n">
        <f aca="false">IF(TOT!AK152&lt;200,IF(G150&gt;60,60,G150),G150)</f>
        <v>66</v>
      </c>
      <c r="I150" s="55" t="n">
        <f aca="false">(D150+H150)/2</f>
        <v>71.5</v>
      </c>
      <c r="J150" s="55" t="n">
        <f aca="false">IF(TOT!AN152&lt;13.4,IF(I150&gt;66,66,I150),I150)</f>
        <v>71.5</v>
      </c>
      <c r="K150" s="55" t="n">
        <f aca="false">IF(TOT!AN152&lt;11,IF(J150&gt;66,66,J150),J150)</f>
        <v>71.5</v>
      </c>
    </row>
    <row r="151" customFormat="false" ht="13" hidden="false" customHeight="true" outlineLevel="0" collapsed="false">
      <c r="A151" s="17" t="s">
        <v>988</v>
      </c>
      <c r="B151" s="27" t="n">
        <f aca="false">VLOOKUP((TOT!X153*60)/TOT!AK153,'PA - ASSISTS'!$A$3:$B$55,2)</f>
        <v>78</v>
      </c>
      <c r="C151" s="27" t="n">
        <f aca="false">IF(TOT!AK153&lt;400,IF(B151&gt;66,66,B151),B151)</f>
        <v>78</v>
      </c>
      <c r="D151" s="27" t="n">
        <f aca="false">IF(TOT!AK153&lt;200,IF(C151&gt;60,60,C151),C151)</f>
        <v>78</v>
      </c>
      <c r="E151" s="50" t="n">
        <f aca="false">(TOT!BD153*60)/TOT!AK153</f>
        <v>14.2796679146997</v>
      </c>
      <c r="F151" s="55" t="n">
        <f aca="false">VLOOKUP(E151,'PA - Tableau 2'!$A$3:$B$55,2)</f>
        <v>83</v>
      </c>
      <c r="G151" s="55" t="n">
        <f aca="false">IF(TOT!AK153&lt;400,IF(F151&gt;66,66,F151),F151)</f>
        <v>83</v>
      </c>
      <c r="H151" s="55" t="n">
        <f aca="false">IF(TOT!AK153&lt;200,IF(G151&gt;60,60,G151),G151)</f>
        <v>83</v>
      </c>
      <c r="I151" s="55" t="n">
        <f aca="false">(D151+H151)/2</f>
        <v>80.5</v>
      </c>
      <c r="J151" s="55" t="n">
        <f aca="false">IF(TOT!AN153&lt;13.4,IF(I151&gt;66,66,I151),I151)</f>
        <v>80.5</v>
      </c>
      <c r="K151" s="55" t="n">
        <f aca="false">IF(TOT!AN153&lt;11,IF(J151&gt;66,66,J151),J151)</f>
        <v>80.5</v>
      </c>
    </row>
    <row r="152" customFormat="false" ht="13" hidden="false" customHeight="true" outlineLevel="0" collapsed="false">
      <c r="A152" s="17" t="s">
        <v>992</v>
      </c>
      <c r="B152" s="27" t="n">
        <f aca="false">VLOOKUP((TOT!X154*60)/TOT!AK154,'PA - ASSISTS'!$A$3:$B$55,2)</f>
        <v>71</v>
      </c>
      <c r="C152" s="27" t="n">
        <f aca="false">IF(TOT!AK154&lt;400,IF(B152&gt;66,66,B152),B152)</f>
        <v>71</v>
      </c>
      <c r="D152" s="27" t="n">
        <f aca="false">IF(TOT!AK154&lt;200,IF(C152&gt;60,60,C152),C152)</f>
        <v>71</v>
      </c>
      <c r="E152" s="50" t="n">
        <f aca="false">(TOT!BD154*60)/TOT!AK154</f>
        <v>6.88212509133142</v>
      </c>
      <c r="F152" s="55" t="n">
        <f aca="false">VLOOKUP(E152,'PA - Tableau 2'!$A$3:$B$55,2)</f>
        <v>61</v>
      </c>
      <c r="G152" s="55" t="n">
        <f aca="false">IF(TOT!AK154&lt;400,IF(F152&gt;66,66,F152),F152)</f>
        <v>61</v>
      </c>
      <c r="H152" s="55" t="n">
        <f aca="false">IF(TOT!AK154&lt;200,IF(G152&gt;60,60,G152),G152)</f>
        <v>61</v>
      </c>
      <c r="I152" s="55" t="n">
        <f aca="false">(D152+H152)/2</f>
        <v>66</v>
      </c>
      <c r="J152" s="55" t="n">
        <f aca="false">IF(TOT!AN154&lt;13.4,IF(I152&gt;66,66,I152),I152)</f>
        <v>66</v>
      </c>
      <c r="K152" s="55" t="n">
        <f aca="false">IF(TOT!AN154&lt;11,IF(J152&gt;66,66,J152),J152)</f>
        <v>66</v>
      </c>
    </row>
    <row r="153" customFormat="false" ht="13" hidden="false" customHeight="true" outlineLevel="0" collapsed="false">
      <c r="A153" s="17" t="s">
        <v>996</v>
      </c>
      <c r="B153" s="27" t="n">
        <f aca="false">VLOOKUP((TOT!X155*60)/TOT!AK155,'PA - ASSISTS'!$A$3:$B$55,2)</f>
        <v>73</v>
      </c>
      <c r="C153" s="27" t="n">
        <f aca="false">IF(TOT!AK155&lt;400,IF(B153&gt;66,66,B153),B153)</f>
        <v>66</v>
      </c>
      <c r="D153" s="27" t="n">
        <f aca="false">IF(TOT!AK155&lt;200,IF(C153&gt;60,60,C153),C153)</f>
        <v>60</v>
      </c>
      <c r="E153" s="50" t="n">
        <f aca="false">(TOT!BD155*60)/TOT!AK155</f>
        <v>12.0529457565533</v>
      </c>
      <c r="F153" s="55" t="n">
        <f aca="false">VLOOKUP(E153,'PA - Tableau 2'!$A$3:$B$55,2)</f>
        <v>78</v>
      </c>
      <c r="G153" s="55" t="n">
        <f aca="false">IF(TOT!AK155&lt;400,IF(F153&gt;66,66,F153),F153)</f>
        <v>66</v>
      </c>
      <c r="H153" s="55" t="n">
        <f aca="false">IF(TOT!AK155&lt;200,IF(G153&gt;60,60,G153),G153)</f>
        <v>60</v>
      </c>
      <c r="I153" s="55" t="n">
        <f aca="false">(D153+H153)/2</f>
        <v>60</v>
      </c>
      <c r="J153" s="55" t="n">
        <f aca="false">IF(TOT!AN155&lt;13.4,IF(I153&gt;66,66,I153),I153)</f>
        <v>60</v>
      </c>
      <c r="K153" s="55" t="n">
        <f aca="false">IF(TOT!AN155&lt;11,IF(J153&gt;66,66,J153),J153)</f>
        <v>60</v>
      </c>
    </row>
    <row r="154" customFormat="false" ht="13" hidden="false" customHeight="true" outlineLevel="0" collapsed="false">
      <c r="A154" s="17" t="s">
        <v>1001</v>
      </c>
      <c r="B154" s="27" t="n">
        <f aca="false">VLOOKUP((TOT!X156*60)/TOT!AK156,'PA - ASSISTS'!$A$3:$B$55,2)</f>
        <v>48</v>
      </c>
      <c r="C154" s="27" t="n">
        <f aca="false">IF(TOT!AK156&lt;400,IF(B154&gt;66,66,B154),B154)</f>
        <v>48</v>
      </c>
      <c r="D154" s="27" t="n">
        <f aca="false">IF(TOT!AK156&lt;200,IF(C154&gt;60,60,C154),C154)</f>
        <v>48</v>
      </c>
      <c r="E154" s="50" t="n">
        <f aca="false">(TOT!BD156*60)/TOT!AK156</f>
        <v>1.2548480534145</v>
      </c>
      <c r="F154" s="55" t="n">
        <f aca="false">VLOOKUP(E154,'PA - Tableau 2'!$A$3:$B$55,2)</f>
        <v>48</v>
      </c>
      <c r="G154" s="55" t="n">
        <f aca="false">IF(TOT!AK156&lt;400,IF(F154&gt;66,66,F154),F154)</f>
        <v>48</v>
      </c>
      <c r="H154" s="55" t="n">
        <f aca="false">IF(TOT!AK156&lt;200,IF(G154&gt;60,60,G154),G154)</f>
        <v>48</v>
      </c>
      <c r="I154" s="55" t="n">
        <f aca="false">(D154+H154)/2</f>
        <v>48</v>
      </c>
      <c r="J154" s="55" t="n">
        <f aca="false">IF(TOT!AN156&lt;13.4,IF(I154&gt;66,66,I154),I154)</f>
        <v>48</v>
      </c>
      <c r="K154" s="55" t="n">
        <f aca="false">IF(TOT!AN156&lt;11,IF(J154&gt;66,66,J154),J154)</f>
        <v>48</v>
      </c>
    </row>
    <row r="155" customFormat="false" ht="13" hidden="false" customHeight="true" outlineLevel="0" collapsed="false">
      <c r="A155" s="17" t="s">
        <v>1006</v>
      </c>
      <c r="B155" s="27" t="n">
        <f aca="false">VLOOKUP((TOT!X157*60)/TOT!AK157,'PA - ASSISTS'!$A$3:$B$55,2)</f>
        <v>74</v>
      </c>
      <c r="C155" s="27" t="n">
        <f aca="false">IF(TOT!AK157&lt;400,IF(B155&gt;66,66,B155),B155)</f>
        <v>74</v>
      </c>
      <c r="D155" s="27" t="n">
        <f aca="false">IF(TOT!AK157&lt;200,IF(C155&gt;60,60,C155),C155)</f>
        <v>74</v>
      </c>
      <c r="E155" s="50" t="n">
        <f aca="false">(TOT!BD157*60)/TOT!AK157</f>
        <v>10.9192286842717</v>
      </c>
      <c r="F155" s="55" t="n">
        <f aca="false">VLOOKUP(E155,'PA - Tableau 2'!$A$3:$B$55,2)</f>
        <v>74</v>
      </c>
      <c r="G155" s="55" t="n">
        <f aca="false">IF(TOT!AK157&lt;400,IF(F155&gt;66,66,F155),F155)</f>
        <v>74</v>
      </c>
      <c r="H155" s="55" t="n">
        <f aca="false">IF(TOT!AK157&lt;200,IF(G155&gt;60,60,G155),G155)</f>
        <v>74</v>
      </c>
      <c r="I155" s="55" t="n">
        <f aca="false">(D155+H155)/2</f>
        <v>74</v>
      </c>
      <c r="J155" s="55" t="n">
        <f aca="false">IF(TOT!AN157&lt;13.4,IF(I155&gt;66,66,I155),I155)</f>
        <v>74</v>
      </c>
      <c r="K155" s="55" t="n">
        <f aca="false">IF(TOT!AN157&lt;11,IF(J155&gt;66,66,J155),J155)</f>
        <v>74</v>
      </c>
    </row>
    <row r="156" customFormat="false" ht="13" hidden="false" customHeight="true" outlineLevel="0" collapsed="false">
      <c r="A156" s="17" t="s">
        <v>1010</v>
      </c>
      <c r="B156" s="27" t="n">
        <f aca="false">VLOOKUP((TOT!X158*60)/TOT!AK158,'PA - ASSISTS'!$A$3:$B$55,2)</f>
        <v>73</v>
      </c>
      <c r="C156" s="27" t="n">
        <f aca="false">IF(TOT!AK158&lt;400,IF(B156&gt;66,66,B156),B156)</f>
        <v>73</v>
      </c>
      <c r="D156" s="27" t="n">
        <f aca="false">IF(TOT!AK158&lt;200,IF(C156&gt;60,60,C156),C156)</f>
        <v>73</v>
      </c>
      <c r="E156" s="50" t="n">
        <f aca="false">(TOT!BD158*60)/TOT!AK158</f>
        <v>12.882962667299</v>
      </c>
      <c r="F156" s="55" t="n">
        <f aca="false">VLOOKUP(E156,'PA - Tableau 2'!$A$3:$B$55,2)</f>
        <v>80</v>
      </c>
      <c r="G156" s="55" t="n">
        <f aca="false">IF(TOT!AK158&lt;400,IF(F156&gt;66,66,F156),F156)</f>
        <v>80</v>
      </c>
      <c r="H156" s="55" t="n">
        <f aca="false">IF(TOT!AK158&lt;200,IF(G156&gt;60,60,G156),G156)</f>
        <v>80</v>
      </c>
      <c r="I156" s="55" t="n">
        <f aca="false">(D156+H156)/2</f>
        <v>76.5</v>
      </c>
      <c r="J156" s="55" t="n">
        <f aca="false">IF(TOT!AN158&lt;13.4,IF(I156&gt;66,66,I156),I156)</f>
        <v>76.5</v>
      </c>
      <c r="K156" s="55" t="n">
        <f aca="false">IF(TOT!AN158&lt;11,IF(J156&gt;66,66,J156),J156)</f>
        <v>76.5</v>
      </c>
    </row>
    <row r="157" customFormat="false" ht="13" hidden="false" customHeight="true" outlineLevel="0" collapsed="false">
      <c r="A157" s="17" t="s">
        <v>1014</v>
      </c>
      <c r="B157" s="27" t="n">
        <f aca="false">VLOOKUP((TOT!X159*60)/TOT!AK159,'PA - ASSISTS'!$A$3:$B$55,2)</f>
        <v>47</v>
      </c>
      <c r="C157" s="27" t="n">
        <f aca="false">IF(TOT!AK159&lt;400,IF(B157&gt;66,66,B157),B157)</f>
        <v>47</v>
      </c>
      <c r="D157" s="27" t="n">
        <f aca="false">IF(TOT!AK159&lt;200,IF(C157&gt;60,60,C157),C157)</f>
        <v>47</v>
      </c>
      <c r="E157" s="50" t="n">
        <f aca="false">(TOT!BD159*60)/TOT!AK159</f>
        <v>0</v>
      </c>
      <c r="F157" s="55" t="n">
        <f aca="false">VLOOKUP(E157,'PA - Tableau 2'!$A$3:$B$55,2)</f>
        <v>47</v>
      </c>
      <c r="G157" s="55" t="n">
        <f aca="false">IF(TOT!AK159&lt;400,IF(F157&gt;66,66,F157),F157)</f>
        <v>47</v>
      </c>
      <c r="H157" s="55" t="n">
        <f aca="false">IF(TOT!AK159&lt;200,IF(G157&gt;60,60,G157),G157)</f>
        <v>47</v>
      </c>
      <c r="I157" s="55" t="n">
        <f aca="false">(D157+H157)/2</f>
        <v>47</v>
      </c>
      <c r="J157" s="55" t="n">
        <f aca="false">IF(TOT!AN159&lt;13.4,IF(I157&gt;66,66,I157),I157)</f>
        <v>47</v>
      </c>
      <c r="K157" s="55" t="n">
        <f aca="false">IF(TOT!AN159&lt;11,IF(J157&gt;66,66,J157),J157)</f>
        <v>47</v>
      </c>
    </row>
    <row r="158" customFormat="false" ht="13" hidden="false" customHeight="true" outlineLevel="0" collapsed="false">
      <c r="A158" s="17" t="s">
        <v>1019</v>
      </c>
      <c r="B158" s="27" t="n">
        <f aca="false">VLOOKUP((TOT!X160*60)/TOT!AK160,'PA - ASSISTS'!$A$3:$B$55,2)</f>
        <v>54</v>
      </c>
      <c r="C158" s="27" t="n">
        <f aca="false">IF(TOT!AK160&lt;400,IF(B158&gt;66,66,B158),B158)</f>
        <v>54</v>
      </c>
      <c r="D158" s="27" t="n">
        <f aca="false">IF(TOT!AK160&lt;200,IF(C158&gt;60,60,C158),C158)</f>
        <v>54</v>
      </c>
      <c r="E158" s="50" t="n">
        <f aca="false">(TOT!BD160*60)/TOT!AK160</f>
        <v>5.31063829787234</v>
      </c>
      <c r="F158" s="55" t="n">
        <f aca="false">VLOOKUP(E158,'PA - Tableau 2'!$A$3:$B$55,2)</f>
        <v>57</v>
      </c>
      <c r="G158" s="55" t="n">
        <f aca="false">IF(TOT!AK160&lt;400,IF(F158&gt;66,66,F158),F158)</f>
        <v>57</v>
      </c>
      <c r="H158" s="55" t="n">
        <f aca="false">IF(TOT!AK160&lt;200,IF(G158&gt;60,60,G158),G158)</f>
        <v>57</v>
      </c>
      <c r="I158" s="55" t="n">
        <f aca="false">(D158+H158)/2</f>
        <v>55.5</v>
      </c>
      <c r="J158" s="55" t="n">
        <f aca="false">IF(TOT!AN160&lt;13.4,IF(I158&gt;66,66,I158),I158)</f>
        <v>55.5</v>
      </c>
      <c r="K158" s="55" t="n">
        <f aca="false">IF(TOT!AN160&lt;11,IF(J158&gt;66,66,J158),J158)</f>
        <v>55.5</v>
      </c>
    </row>
    <row r="159" customFormat="false" ht="13" hidden="false" customHeight="true" outlineLevel="0" collapsed="false">
      <c r="A159" s="17" t="s">
        <v>1023</v>
      </c>
      <c r="B159" s="27" t="n">
        <f aca="false">VLOOKUP((TOT!X161*60)/TOT!AK161,'PA - ASSISTS'!$A$3:$B$55,2)</f>
        <v>65</v>
      </c>
      <c r="C159" s="27" t="n">
        <f aca="false">IF(TOT!AK161&lt;400,IF(B159&gt;66,66,B159),B159)</f>
        <v>65</v>
      </c>
      <c r="D159" s="27" t="n">
        <f aca="false">IF(TOT!AK161&lt;200,IF(C159&gt;60,60,C159),C159)</f>
        <v>65</v>
      </c>
      <c r="E159" s="50" t="n">
        <f aca="false">(TOT!BD161*60)/TOT!AK161</f>
        <v>5.18582745438062</v>
      </c>
      <c r="F159" s="55" t="n">
        <f aca="false">VLOOKUP(E159,'PA - Tableau 2'!$A$3:$B$55,2)</f>
        <v>56</v>
      </c>
      <c r="G159" s="55" t="n">
        <f aca="false">IF(TOT!AK161&lt;400,IF(F159&gt;66,66,F159),F159)</f>
        <v>56</v>
      </c>
      <c r="H159" s="55" t="n">
        <f aca="false">IF(TOT!AK161&lt;200,IF(G159&gt;60,60,G159),G159)</f>
        <v>56</v>
      </c>
      <c r="I159" s="55" t="n">
        <f aca="false">(D159+H159)/2</f>
        <v>60.5</v>
      </c>
      <c r="J159" s="55" t="n">
        <f aca="false">IF(TOT!AN161&lt;13.4,IF(I159&gt;66,66,I159),I159)</f>
        <v>60.5</v>
      </c>
      <c r="K159" s="55" t="n">
        <f aca="false">IF(TOT!AN161&lt;11,IF(J159&gt;66,66,J159),J159)</f>
        <v>60.5</v>
      </c>
    </row>
    <row r="160" customFormat="false" ht="13" hidden="false" customHeight="true" outlineLevel="0" collapsed="false">
      <c r="A160" s="17" t="s">
        <v>1028</v>
      </c>
      <c r="B160" s="27" t="n">
        <f aca="false">VLOOKUP((TOT!X162*60)/TOT!AK162,'PA - ASSISTS'!$A$3:$B$55,2)</f>
        <v>99</v>
      </c>
      <c r="C160" s="27" t="n">
        <f aca="false">IF(TOT!AK162&lt;400,IF(B160&gt;66,66,B160),B160)</f>
        <v>66</v>
      </c>
      <c r="D160" s="27" t="n">
        <f aca="false">IF(TOT!AK162&lt;200,IF(C160&gt;60,60,C160),C160)</f>
        <v>60</v>
      </c>
      <c r="E160" s="50" t="n">
        <f aca="false">(TOT!BD162*60)/TOT!AK162</f>
        <v>15.6924905884683</v>
      </c>
      <c r="F160" s="55" t="n">
        <f aca="false">VLOOKUP(E160,'PA - Tableau 2'!$A$3:$B$55,2)</f>
        <v>87</v>
      </c>
      <c r="G160" s="55" t="n">
        <f aca="false">IF(TOT!AK162&lt;400,IF(F160&gt;66,66,F160),F160)</f>
        <v>66</v>
      </c>
      <c r="H160" s="55" t="n">
        <f aca="false">IF(TOT!AK162&lt;200,IF(G160&gt;60,60,G160),G160)</f>
        <v>60</v>
      </c>
      <c r="I160" s="55" t="n">
        <f aca="false">(D160+H160)/2</f>
        <v>60</v>
      </c>
      <c r="J160" s="55" t="n">
        <f aca="false">IF(TOT!AN162&lt;13.4,IF(I160&gt;66,66,I160),I160)</f>
        <v>60</v>
      </c>
      <c r="K160" s="55" t="n">
        <f aca="false">IF(TOT!AN162&lt;11,IF(J160&gt;66,66,J160),J160)</f>
        <v>60</v>
      </c>
    </row>
    <row r="161" customFormat="false" ht="13" hidden="false" customHeight="true" outlineLevel="0" collapsed="false">
      <c r="A161" s="17" t="s">
        <v>1032</v>
      </c>
      <c r="B161" s="27" t="n">
        <f aca="false">VLOOKUP((TOT!X163*60)/TOT!AK163,'PA - ASSISTS'!$A$3:$B$55,2)</f>
        <v>54</v>
      </c>
      <c r="C161" s="27" t="n">
        <f aca="false">IF(TOT!AK163&lt;400,IF(B161&gt;66,66,B161),B161)</f>
        <v>54</v>
      </c>
      <c r="D161" s="27" t="n">
        <f aca="false">IF(TOT!AK163&lt;200,IF(C161&gt;60,60,C161),C161)</f>
        <v>54</v>
      </c>
      <c r="E161" s="50" t="n">
        <f aca="false">(TOT!BD163*60)/TOT!AK163</f>
        <v>5.54350954619589</v>
      </c>
      <c r="F161" s="55" t="n">
        <f aca="false">VLOOKUP(E161,'PA - Tableau 2'!$A$3:$B$55,2)</f>
        <v>57</v>
      </c>
      <c r="G161" s="55" t="n">
        <f aca="false">IF(TOT!AK163&lt;400,IF(F161&gt;66,66,F161),F161)</f>
        <v>57</v>
      </c>
      <c r="H161" s="55" t="n">
        <f aca="false">IF(TOT!AK163&lt;200,IF(G161&gt;60,60,G161),G161)</f>
        <v>57</v>
      </c>
      <c r="I161" s="55" t="n">
        <f aca="false">(D161+H161)/2</f>
        <v>55.5</v>
      </c>
      <c r="J161" s="55" t="n">
        <f aca="false">IF(TOT!AN163&lt;13.4,IF(I161&gt;66,66,I161),I161)</f>
        <v>55.5</v>
      </c>
      <c r="K161" s="55" t="n">
        <f aca="false">IF(TOT!AN163&lt;11,IF(J161&gt;66,66,J161),J161)</f>
        <v>55.5</v>
      </c>
    </row>
    <row r="162" customFormat="false" ht="13" hidden="false" customHeight="true" outlineLevel="0" collapsed="false">
      <c r="A162" s="17" t="s">
        <v>1035</v>
      </c>
      <c r="B162" s="27" t="n">
        <f aca="false">VLOOKUP((TOT!X164*60)/TOT!AK164,'PA - ASSISTS'!$A$3:$B$55,2)</f>
        <v>54</v>
      </c>
      <c r="C162" s="27" t="n">
        <f aca="false">IF(TOT!AK164&lt;400,IF(B162&gt;66,66,B162),B162)</f>
        <v>54</v>
      </c>
      <c r="D162" s="27" t="n">
        <f aca="false">IF(TOT!AK164&lt;200,IF(C162&gt;60,60,C162),C162)</f>
        <v>54</v>
      </c>
      <c r="E162" s="50" t="n">
        <f aca="false">(TOT!BD164*60)/TOT!AK164</f>
        <v>3.39216429884184</v>
      </c>
      <c r="F162" s="55" t="n">
        <f aca="false">VLOOKUP(E162,'PA - Tableau 2'!$A$3:$B$55,2)</f>
        <v>51</v>
      </c>
      <c r="G162" s="55" t="n">
        <f aca="false">IF(TOT!AK164&lt;400,IF(F162&gt;66,66,F162),F162)</f>
        <v>51</v>
      </c>
      <c r="H162" s="55" t="n">
        <f aca="false">IF(TOT!AK164&lt;200,IF(G162&gt;60,60,G162),G162)</f>
        <v>51</v>
      </c>
      <c r="I162" s="55" t="n">
        <f aca="false">(D162+H162)/2</f>
        <v>52.5</v>
      </c>
      <c r="J162" s="55" t="n">
        <f aca="false">IF(TOT!AN164&lt;13.4,IF(I162&gt;66,66,I162),I162)</f>
        <v>52.5</v>
      </c>
      <c r="K162" s="55" t="n">
        <f aca="false">IF(TOT!AN164&lt;11,IF(J162&gt;66,66,J162),J162)</f>
        <v>52.5</v>
      </c>
    </row>
    <row r="163" customFormat="false" ht="13" hidden="false" customHeight="true" outlineLevel="0" collapsed="false">
      <c r="A163" s="17" t="s">
        <v>1040</v>
      </c>
      <c r="B163" s="27" t="n">
        <f aca="false">VLOOKUP((TOT!X165*60)/TOT!AK165,'PA - ASSISTS'!$A$3:$B$55,2)</f>
        <v>49</v>
      </c>
      <c r="C163" s="27" t="n">
        <f aca="false">IF(TOT!AK165&lt;400,IF(B163&gt;66,66,B163),B163)</f>
        <v>49</v>
      </c>
      <c r="D163" s="27" t="n">
        <f aca="false">IF(TOT!AK165&lt;200,IF(C163&gt;60,60,C163),C163)</f>
        <v>49</v>
      </c>
      <c r="E163" s="50" t="n">
        <f aca="false">(TOT!BD165*60)/TOT!AK165</f>
        <v>3.03497446767513</v>
      </c>
      <c r="F163" s="55" t="n">
        <f aca="false">VLOOKUP(E163,'PA - Tableau 2'!$A$3:$B$55,2)</f>
        <v>51</v>
      </c>
      <c r="G163" s="55" t="n">
        <f aca="false">IF(TOT!AK165&lt;400,IF(F163&gt;66,66,F163),F163)</f>
        <v>51</v>
      </c>
      <c r="H163" s="55" t="n">
        <f aca="false">IF(TOT!AK165&lt;200,IF(G163&gt;60,60,G163),G163)</f>
        <v>51</v>
      </c>
      <c r="I163" s="55" t="n">
        <f aca="false">(D163+H163)/2</f>
        <v>50</v>
      </c>
      <c r="J163" s="55" t="n">
        <f aca="false">IF(TOT!AN165&lt;13.4,IF(I163&gt;66,66,I163),I163)</f>
        <v>50</v>
      </c>
      <c r="K163" s="55" t="n">
        <f aca="false">IF(TOT!AN165&lt;11,IF(J163&gt;66,66,J163),J163)</f>
        <v>50</v>
      </c>
    </row>
    <row r="164" customFormat="false" ht="13" hidden="false" customHeight="true" outlineLevel="0" collapsed="false">
      <c r="A164" s="17" t="s">
        <v>1044</v>
      </c>
      <c r="B164" s="27" t="n">
        <f aca="false">VLOOKUP((TOT!X166*60)/TOT!AK166,'PA - ASSISTS'!$A$3:$B$55,2)</f>
        <v>72</v>
      </c>
      <c r="C164" s="27" t="n">
        <f aca="false">IF(TOT!AK166&lt;400,IF(B164&gt;66,66,B164),B164)</f>
        <v>72</v>
      </c>
      <c r="D164" s="27" t="n">
        <f aca="false">IF(TOT!AK166&lt;200,IF(C164&gt;60,60,C164),C164)</f>
        <v>72</v>
      </c>
      <c r="E164" s="50" t="n">
        <f aca="false">(TOT!BD166*60)/TOT!AK166</f>
        <v>11.9816402238383</v>
      </c>
      <c r="F164" s="55" t="n">
        <f aca="false">VLOOKUP(E164,'PA - Tableau 2'!$A$3:$B$55,2)</f>
        <v>77</v>
      </c>
      <c r="G164" s="55" t="n">
        <f aca="false">IF(TOT!AK166&lt;400,IF(F164&gt;66,66,F164),F164)</f>
        <v>77</v>
      </c>
      <c r="H164" s="55" t="n">
        <f aca="false">IF(TOT!AK166&lt;200,IF(G164&gt;60,60,G164),G164)</f>
        <v>77</v>
      </c>
      <c r="I164" s="55" t="n">
        <f aca="false">(D164+H164)/2</f>
        <v>74.5</v>
      </c>
      <c r="J164" s="55" t="n">
        <f aca="false">IF(TOT!AN166&lt;13.4,IF(I164&gt;66,66,I164),I164)</f>
        <v>66</v>
      </c>
      <c r="K164" s="55" t="n">
        <f aca="false">IF(TOT!AN166&lt;11,IF(J164&gt;66,66,J164),J164)</f>
        <v>66</v>
      </c>
    </row>
    <row r="165" customFormat="false" ht="13" hidden="false" customHeight="true" outlineLevel="0" collapsed="false">
      <c r="A165" s="17" t="s">
        <v>1049</v>
      </c>
      <c r="B165" s="27" t="n">
        <f aca="false">VLOOKUP((TOT!X167*60)/TOT!AK167,'PA - ASSISTS'!$A$3:$B$55,2)</f>
        <v>81</v>
      </c>
      <c r="C165" s="27" t="n">
        <f aca="false">IF(TOT!AK167&lt;400,IF(B165&gt;66,66,B165),B165)</f>
        <v>81</v>
      </c>
      <c r="D165" s="27" t="n">
        <f aca="false">IF(TOT!AK167&lt;200,IF(C165&gt;60,60,C165),C165)</f>
        <v>81</v>
      </c>
      <c r="E165" s="50" t="n">
        <f aca="false">(TOT!BD167*60)/TOT!AK167</f>
        <v>17.6421087369035</v>
      </c>
      <c r="F165" s="55" t="n">
        <f aca="false">VLOOKUP(E165,'PA - Tableau 2'!$A$3:$B$55,2)</f>
        <v>91</v>
      </c>
      <c r="G165" s="55" t="n">
        <f aca="false">IF(TOT!AK167&lt;400,IF(F165&gt;66,66,F165),F165)</f>
        <v>91</v>
      </c>
      <c r="H165" s="55" t="n">
        <f aca="false">IF(TOT!AK167&lt;200,IF(G165&gt;60,60,G165),G165)</f>
        <v>91</v>
      </c>
      <c r="I165" s="55" t="n">
        <f aca="false">(D165+H165)/2</f>
        <v>86</v>
      </c>
      <c r="J165" s="55" t="n">
        <f aca="false">IF(TOT!AN167&lt;13.4,IF(I165&gt;66,66,I165),I165)</f>
        <v>86</v>
      </c>
      <c r="K165" s="55" t="n">
        <f aca="false">IF(TOT!AN167&lt;11,IF(J165&gt;66,66,J165),J165)</f>
        <v>86</v>
      </c>
    </row>
    <row r="166" customFormat="false" ht="13" hidden="false" customHeight="true" outlineLevel="0" collapsed="false">
      <c r="A166" s="17" t="s">
        <v>1054</v>
      </c>
      <c r="B166" s="27" t="n">
        <f aca="false">VLOOKUP((TOT!X168*60)/TOT!AK168,'PA - ASSISTS'!$A$3:$B$55,2)</f>
        <v>87</v>
      </c>
      <c r="C166" s="27" t="n">
        <f aca="false">IF(TOT!AK168&lt;400,IF(B166&gt;66,66,B166),B166)</f>
        <v>87</v>
      </c>
      <c r="D166" s="27" t="n">
        <f aca="false">IF(TOT!AK168&lt;200,IF(C166&gt;60,60,C166),C166)</f>
        <v>87</v>
      </c>
      <c r="E166" s="50" t="n">
        <f aca="false">(TOT!BD168*60)/TOT!AK168</f>
        <v>13.9499931267283</v>
      </c>
      <c r="F166" s="55" t="n">
        <f aca="false">VLOOKUP(E166,'PA - Tableau 2'!$A$3:$B$55,2)</f>
        <v>83</v>
      </c>
      <c r="G166" s="55" t="n">
        <f aca="false">IF(TOT!AK168&lt;400,IF(F166&gt;66,66,F166),F166)</f>
        <v>83</v>
      </c>
      <c r="H166" s="55" t="n">
        <f aca="false">IF(TOT!AK168&lt;200,IF(G166&gt;60,60,G166),G166)</f>
        <v>83</v>
      </c>
      <c r="I166" s="55" t="n">
        <f aca="false">(D166+H166)/2</f>
        <v>85</v>
      </c>
      <c r="J166" s="55" t="n">
        <f aca="false">IF(TOT!AN168&lt;13.4,IF(I166&gt;66,66,I166),I166)</f>
        <v>85</v>
      </c>
      <c r="K166" s="55" t="n">
        <f aca="false">IF(TOT!AN168&lt;11,IF(J166&gt;66,66,J166),J166)</f>
        <v>85</v>
      </c>
    </row>
    <row r="167" customFormat="false" ht="13" hidden="false" customHeight="true" outlineLevel="0" collapsed="false">
      <c r="A167" s="17" t="s">
        <v>1059</v>
      </c>
      <c r="B167" s="27" t="n">
        <f aca="false">VLOOKUP((TOT!X169*60)/TOT!AK169,'PA - ASSISTS'!$A$3:$B$55,2)</f>
        <v>78</v>
      </c>
      <c r="C167" s="27" t="n">
        <f aca="false">IF(TOT!AK169&lt;400,IF(B167&gt;66,66,B167),B167)</f>
        <v>78</v>
      </c>
      <c r="D167" s="27" t="n">
        <f aca="false">IF(TOT!AK169&lt;200,IF(C167&gt;60,60,C167),C167)</f>
        <v>78</v>
      </c>
      <c r="E167" s="50" t="n">
        <f aca="false">(TOT!BD169*60)/TOT!AK169</f>
        <v>8.82831444031699</v>
      </c>
      <c r="F167" s="55" t="n">
        <f aca="false">VLOOKUP(E167,'PA - Tableau 2'!$A$3:$B$55,2)</f>
        <v>68</v>
      </c>
      <c r="G167" s="55" t="n">
        <f aca="false">IF(TOT!AK169&lt;400,IF(F167&gt;66,66,F167),F167)</f>
        <v>68</v>
      </c>
      <c r="H167" s="55" t="n">
        <f aca="false">IF(TOT!AK169&lt;200,IF(G167&gt;60,60,G167),G167)</f>
        <v>68</v>
      </c>
      <c r="I167" s="55" t="n">
        <f aca="false">(D167+H167)/2</f>
        <v>73</v>
      </c>
      <c r="J167" s="55" t="n">
        <f aca="false">IF(TOT!AN169&lt;13.4,IF(I167&gt;66,66,I167),I167)</f>
        <v>73</v>
      </c>
      <c r="K167" s="55" t="n">
        <f aca="false">IF(TOT!AN169&lt;11,IF(J167&gt;66,66,J167),J167)</f>
        <v>73</v>
      </c>
    </row>
    <row r="168" customFormat="false" ht="13" hidden="false" customHeight="true" outlineLevel="0" collapsed="false">
      <c r="A168" s="17" t="s">
        <v>1063</v>
      </c>
      <c r="B168" s="27" t="n">
        <f aca="false">VLOOKUP((TOT!X170*60)/TOT!AK170,'PA - ASSISTS'!$A$3:$B$55,2)</f>
        <v>47</v>
      </c>
      <c r="C168" s="27" t="n">
        <f aca="false">IF(TOT!AK170&lt;400,IF(B168&gt;66,66,B168),B168)</f>
        <v>47</v>
      </c>
      <c r="D168" s="27" t="n">
        <f aca="false">IF(TOT!AK170&lt;200,IF(C168&gt;60,60,C168),C168)</f>
        <v>47</v>
      </c>
      <c r="E168" s="50" t="n">
        <f aca="false">(TOT!BD170*60)/TOT!AK170</f>
        <v>0</v>
      </c>
      <c r="F168" s="55" t="n">
        <f aca="false">VLOOKUP(E168,'PA - Tableau 2'!$A$3:$B$55,2)</f>
        <v>47</v>
      </c>
      <c r="G168" s="55" t="n">
        <f aca="false">IF(TOT!AK170&lt;400,IF(F168&gt;66,66,F168),F168)</f>
        <v>47</v>
      </c>
      <c r="H168" s="55" t="n">
        <f aca="false">IF(TOT!AK170&lt;200,IF(G168&gt;60,60,G168),G168)</f>
        <v>47</v>
      </c>
      <c r="I168" s="55" t="n">
        <f aca="false">(D168+H168)/2</f>
        <v>47</v>
      </c>
      <c r="J168" s="55" t="n">
        <f aca="false">IF(TOT!AN170&lt;13.4,IF(I168&gt;66,66,I168),I168)</f>
        <v>47</v>
      </c>
      <c r="K168" s="55" t="n">
        <f aca="false">IF(TOT!AN170&lt;11,IF(J168&gt;66,66,J168),J168)</f>
        <v>47</v>
      </c>
    </row>
    <row r="169" customFormat="false" ht="13" hidden="false" customHeight="true" outlineLevel="0" collapsed="false">
      <c r="A169" s="17" t="s">
        <v>1068</v>
      </c>
      <c r="B169" s="27" t="n">
        <f aca="false">VLOOKUP((TOT!X171*60)/TOT!AK171,'PA - ASSISTS'!$A$3:$B$55,2)</f>
        <v>50</v>
      </c>
      <c r="C169" s="27" t="n">
        <f aca="false">IF(TOT!AK171&lt;400,IF(B169&gt;66,66,B169),B169)</f>
        <v>50</v>
      </c>
      <c r="D169" s="27" t="n">
        <f aca="false">IF(TOT!AK171&lt;200,IF(C169&gt;60,60,C169),C169)</f>
        <v>50</v>
      </c>
      <c r="E169" s="50" t="n">
        <f aca="false">(TOT!BD171*60)/TOT!AK171</f>
        <v>0</v>
      </c>
      <c r="F169" s="55" t="n">
        <f aca="false">VLOOKUP(E169,'PA - Tableau 2'!$A$3:$B$55,2)</f>
        <v>47</v>
      </c>
      <c r="G169" s="55" t="n">
        <f aca="false">IF(TOT!AK171&lt;400,IF(F169&gt;66,66,F169),F169)</f>
        <v>47</v>
      </c>
      <c r="H169" s="55" t="n">
        <f aca="false">IF(TOT!AK171&lt;200,IF(G169&gt;60,60,G169),G169)</f>
        <v>47</v>
      </c>
      <c r="I169" s="55" t="n">
        <f aca="false">(D169+H169)/2</f>
        <v>48.5</v>
      </c>
      <c r="J169" s="55" t="n">
        <f aca="false">IF(TOT!AN171&lt;13.4,IF(I169&gt;66,66,I169),I169)</f>
        <v>48.5</v>
      </c>
      <c r="K169" s="55" t="n">
        <f aca="false">IF(TOT!AN171&lt;11,IF(J169&gt;66,66,J169),J169)</f>
        <v>48.5</v>
      </c>
    </row>
    <row r="170" customFormat="false" ht="13" hidden="false" customHeight="true" outlineLevel="0" collapsed="false">
      <c r="A170" s="17" t="s">
        <v>1072</v>
      </c>
      <c r="B170" s="27" t="n">
        <f aca="false">VLOOKUP((TOT!X172*60)/TOT!AK172,'PA - ASSISTS'!$A$3:$B$55,2)</f>
        <v>47</v>
      </c>
      <c r="C170" s="27" t="n">
        <f aca="false">IF(TOT!AK172&lt;400,IF(B170&gt;66,66,B170),B170)</f>
        <v>47</v>
      </c>
      <c r="D170" s="27" t="n">
        <f aca="false">IF(TOT!AK172&lt;200,IF(C170&gt;60,60,C170),C170)</f>
        <v>47</v>
      </c>
      <c r="E170" s="50" t="n">
        <f aca="false">(TOT!BD172*60)/TOT!AK172</f>
        <v>0</v>
      </c>
      <c r="F170" s="55" t="n">
        <f aca="false">VLOOKUP(E170,'PA - Tableau 2'!$A$3:$B$55,2)</f>
        <v>47</v>
      </c>
      <c r="G170" s="55" t="n">
        <f aca="false">IF(TOT!AK172&lt;400,IF(F170&gt;66,66,F170),F170)</f>
        <v>47</v>
      </c>
      <c r="H170" s="55" t="n">
        <f aca="false">IF(TOT!AK172&lt;200,IF(G170&gt;60,60,G170),G170)</f>
        <v>47</v>
      </c>
      <c r="I170" s="55" t="n">
        <f aca="false">(D170+H170)/2</f>
        <v>47</v>
      </c>
      <c r="J170" s="55" t="n">
        <f aca="false">IF(TOT!AN172&lt;13.4,IF(I170&gt;66,66,I170),I170)</f>
        <v>47</v>
      </c>
      <c r="K170" s="55" t="n">
        <f aca="false">IF(TOT!AN172&lt;11,IF(J170&gt;66,66,J170),J170)</f>
        <v>47</v>
      </c>
    </row>
    <row r="171" customFormat="false" ht="13" hidden="false" customHeight="true" outlineLevel="0" collapsed="false">
      <c r="A171" s="17" t="s">
        <v>1075</v>
      </c>
      <c r="B171" s="27" t="n">
        <f aca="false">VLOOKUP((TOT!X173*60)/TOT!AK173,'PA - ASSISTS'!$A$3:$B$55,2)</f>
        <v>84</v>
      </c>
      <c r="C171" s="27" t="n">
        <f aca="false">IF(TOT!AK173&lt;400,IF(B171&gt;66,66,B171),B171)</f>
        <v>66</v>
      </c>
      <c r="D171" s="27" t="n">
        <f aca="false">IF(TOT!AK173&lt;200,IF(C171&gt;60,60,C171),C171)</f>
        <v>60</v>
      </c>
      <c r="E171" s="50" t="n">
        <f aca="false">(TOT!BD173*60)/TOT!AK173</f>
        <v>14.6192893401016</v>
      </c>
      <c r="F171" s="55" t="n">
        <f aca="false">VLOOKUP(E171,'PA - Tableau 2'!$A$3:$B$55,2)</f>
        <v>84</v>
      </c>
      <c r="G171" s="55" t="n">
        <f aca="false">IF(TOT!AK173&lt;400,IF(F171&gt;66,66,F171),F171)</f>
        <v>66</v>
      </c>
      <c r="H171" s="55" t="n">
        <f aca="false">IF(TOT!AK173&lt;200,IF(G171&gt;60,60,G171),G171)</f>
        <v>60</v>
      </c>
      <c r="I171" s="55" t="n">
        <f aca="false">(D171+H171)/2</f>
        <v>60</v>
      </c>
      <c r="J171" s="55" t="n">
        <f aca="false">IF(TOT!AN173&lt;13.4,IF(I171&gt;66,66,I171),I171)</f>
        <v>60</v>
      </c>
      <c r="K171" s="55" t="n">
        <f aca="false">IF(TOT!AN173&lt;11,IF(J171&gt;66,66,J171),J171)</f>
        <v>60</v>
      </c>
    </row>
    <row r="172" customFormat="false" ht="13" hidden="false" customHeight="true" outlineLevel="0" collapsed="false">
      <c r="A172" s="17" t="s">
        <v>1079</v>
      </c>
      <c r="B172" s="27" t="n">
        <f aca="false">VLOOKUP((TOT!X174*60)/TOT!AK174,'PA - ASSISTS'!$A$3:$B$55,2)</f>
        <v>86</v>
      </c>
      <c r="C172" s="27" t="n">
        <f aca="false">IF(TOT!AK174&lt;400,IF(B172&gt;66,66,B172),B172)</f>
        <v>86</v>
      </c>
      <c r="D172" s="27" t="n">
        <f aca="false">IF(TOT!AK174&lt;200,IF(C172&gt;60,60,C172),C172)</f>
        <v>86</v>
      </c>
      <c r="E172" s="50" t="n">
        <f aca="false">(TOT!BD174*60)/TOT!AK174</f>
        <v>14.63129231675</v>
      </c>
      <c r="F172" s="55" t="n">
        <f aca="false">VLOOKUP(E172,'PA - Tableau 2'!$A$3:$B$55,2)</f>
        <v>84</v>
      </c>
      <c r="G172" s="55" t="n">
        <f aca="false">IF(TOT!AK174&lt;400,IF(F172&gt;66,66,F172),F172)</f>
        <v>84</v>
      </c>
      <c r="H172" s="55" t="n">
        <f aca="false">IF(TOT!AK174&lt;200,IF(G172&gt;60,60,G172),G172)</f>
        <v>84</v>
      </c>
      <c r="I172" s="55" t="n">
        <f aca="false">(D172+H172)/2</f>
        <v>85</v>
      </c>
      <c r="J172" s="55" t="n">
        <f aca="false">IF(TOT!AN174&lt;13.4,IF(I172&gt;66,66,I172),I172)</f>
        <v>85</v>
      </c>
      <c r="K172" s="55" t="n">
        <f aca="false">IF(TOT!AN174&lt;11,IF(J172&gt;66,66,J172),J172)</f>
        <v>85</v>
      </c>
    </row>
    <row r="173" customFormat="false" ht="13" hidden="false" customHeight="true" outlineLevel="0" collapsed="false">
      <c r="A173" s="17" t="s">
        <v>1084</v>
      </c>
      <c r="B173" s="27" t="n">
        <f aca="false">VLOOKUP((TOT!X175*60)/TOT!AK175,'PA - ASSISTS'!$A$3:$B$55,2)</f>
        <v>74</v>
      </c>
      <c r="C173" s="27" t="n">
        <f aca="false">IF(TOT!AK175&lt;400,IF(B173&gt;66,66,B173),B173)</f>
        <v>74</v>
      </c>
      <c r="D173" s="27" t="n">
        <f aca="false">IF(TOT!AK175&lt;200,IF(C173&gt;60,60,C173),C173)</f>
        <v>74</v>
      </c>
      <c r="E173" s="50" t="n">
        <f aca="false">(TOT!BD175*60)/TOT!AK175</f>
        <v>11.269906084116</v>
      </c>
      <c r="F173" s="55" t="n">
        <f aca="false">VLOOKUP(E173,'PA - Tableau 2'!$A$3:$B$55,2)</f>
        <v>75</v>
      </c>
      <c r="G173" s="55" t="n">
        <f aca="false">IF(TOT!AK175&lt;400,IF(F173&gt;66,66,F173),F173)</f>
        <v>75</v>
      </c>
      <c r="H173" s="55" t="n">
        <f aca="false">IF(TOT!AK175&lt;200,IF(G173&gt;60,60,G173),G173)</f>
        <v>75</v>
      </c>
      <c r="I173" s="55" t="n">
        <f aca="false">(D173+H173)/2</f>
        <v>74.5</v>
      </c>
      <c r="J173" s="55" t="n">
        <f aca="false">IF(TOT!AN175&lt;13.4,IF(I173&gt;66,66,I173),I173)</f>
        <v>66</v>
      </c>
      <c r="K173" s="55" t="n">
        <f aca="false">IF(TOT!AN175&lt;11,IF(J173&gt;66,66,J173),J173)</f>
        <v>66</v>
      </c>
    </row>
    <row r="174" customFormat="false" ht="13" hidden="false" customHeight="true" outlineLevel="0" collapsed="false">
      <c r="A174" s="17" t="s">
        <v>1087</v>
      </c>
      <c r="B174" s="27" t="n">
        <f aca="false">VLOOKUP((TOT!X176*60)/TOT!AK176,'PA - ASSISTS'!$A$3:$B$55,2)</f>
        <v>62</v>
      </c>
      <c r="C174" s="27" t="n">
        <f aca="false">IF(TOT!AK176&lt;400,IF(B174&gt;66,66,B174),B174)</f>
        <v>62</v>
      </c>
      <c r="D174" s="27" t="n">
        <f aca="false">IF(TOT!AK176&lt;200,IF(C174&gt;60,60,C174),C174)</f>
        <v>62</v>
      </c>
      <c r="E174" s="50" t="n">
        <f aca="false">(TOT!BD176*60)/TOT!AK176</f>
        <v>8.42982330124987</v>
      </c>
      <c r="F174" s="55" t="n">
        <f aca="false">VLOOKUP(E174,'PA - Tableau 2'!$A$3:$B$55,2)</f>
        <v>66</v>
      </c>
      <c r="G174" s="55" t="n">
        <f aca="false">IF(TOT!AK176&lt;400,IF(F174&gt;66,66,F174),F174)</f>
        <v>66</v>
      </c>
      <c r="H174" s="55" t="n">
        <f aca="false">IF(TOT!AK176&lt;200,IF(G174&gt;60,60,G174),G174)</f>
        <v>66</v>
      </c>
      <c r="I174" s="55" t="n">
        <f aca="false">(D174+H174)/2</f>
        <v>64</v>
      </c>
      <c r="J174" s="55" t="n">
        <f aca="false">IF(TOT!AN176&lt;13.4,IF(I174&gt;66,66,I174),I174)</f>
        <v>64</v>
      </c>
      <c r="K174" s="55" t="n">
        <f aca="false">IF(TOT!AN176&lt;11,IF(J174&gt;66,66,J174),J174)</f>
        <v>64</v>
      </c>
    </row>
    <row r="175" customFormat="false" ht="13" hidden="false" customHeight="true" outlineLevel="0" collapsed="false">
      <c r="A175" s="17" t="s">
        <v>1091</v>
      </c>
      <c r="B175" s="27" t="n">
        <f aca="false">VLOOKUP((TOT!X177*60)/TOT!AK177,'PA - ASSISTS'!$A$3:$B$55,2)</f>
        <v>63</v>
      </c>
      <c r="C175" s="27" t="n">
        <f aca="false">IF(TOT!AK177&lt;400,IF(B175&gt;66,66,B175),B175)</f>
        <v>63</v>
      </c>
      <c r="D175" s="27" t="n">
        <f aca="false">IF(TOT!AK177&lt;200,IF(C175&gt;60,60,C175),C175)</f>
        <v>63</v>
      </c>
      <c r="E175" s="50" t="n">
        <f aca="false">(TOT!BD177*60)/TOT!AK177</f>
        <v>1.60369218420789</v>
      </c>
      <c r="F175" s="55" t="n">
        <f aca="false">VLOOKUP(E175,'PA - Tableau 2'!$A$3:$B$55,2)</f>
        <v>48</v>
      </c>
      <c r="G175" s="55" t="n">
        <f aca="false">IF(TOT!AK177&lt;400,IF(F175&gt;66,66,F175),F175)</f>
        <v>48</v>
      </c>
      <c r="H175" s="55" t="n">
        <f aca="false">IF(TOT!AK177&lt;200,IF(G175&gt;60,60,G175),G175)</f>
        <v>48</v>
      </c>
      <c r="I175" s="55" t="n">
        <f aca="false">(D175+H175)/2</f>
        <v>55.5</v>
      </c>
      <c r="J175" s="55" t="n">
        <f aca="false">IF(TOT!AN177&lt;13.4,IF(I175&gt;66,66,I175),I175)</f>
        <v>55.5</v>
      </c>
      <c r="K175" s="55" t="n">
        <f aca="false">IF(TOT!AN177&lt;11,IF(J175&gt;66,66,J175),J175)</f>
        <v>55.5</v>
      </c>
    </row>
    <row r="176" customFormat="false" ht="13" hidden="false" customHeight="true" outlineLevel="0" collapsed="false">
      <c r="A176" s="17" t="s">
        <v>1096</v>
      </c>
      <c r="B176" s="27" t="n">
        <f aca="false">VLOOKUP((TOT!X178*60)/TOT!AK178,'PA - ASSISTS'!$A$3:$B$55,2)</f>
        <v>76</v>
      </c>
      <c r="C176" s="27" t="n">
        <f aca="false">IF(TOT!AK178&lt;400,IF(B176&gt;66,66,B176),B176)</f>
        <v>66</v>
      </c>
      <c r="D176" s="27" t="n">
        <f aca="false">IF(TOT!AK178&lt;200,IF(C176&gt;60,60,C176),C176)</f>
        <v>66</v>
      </c>
      <c r="E176" s="50" t="n">
        <f aca="false">(TOT!BD178*60)/TOT!AK178</f>
        <v>22.7099218564999</v>
      </c>
      <c r="F176" s="55" t="n">
        <f aca="false">VLOOKUP(E176,'PA - Tableau 2'!$A$3:$B$55,2)</f>
        <v>97</v>
      </c>
      <c r="G176" s="55" t="n">
        <f aca="false">IF(TOT!AK178&lt;400,IF(F176&gt;66,66,F176),F176)</f>
        <v>66</v>
      </c>
      <c r="H176" s="55" t="n">
        <f aca="false">IF(TOT!AK178&lt;200,IF(G176&gt;60,60,G176),G176)</f>
        <v>66</v>
      </c>
      <c r="I176" s="55" t="n">
        <f aca="false">(D176+H176)/2</f>
        <v>66</v>
      </c>
      <c r="J176" s="55" t="n">
        <f aca="false">IF(TOT!AN178&lt;13.4,IF(I176&gt;66,66,I176),I176)</f>
        <v>66</v>
      </c>
      <c r="K176" s="55" t="n">
        <f aca="false">IF(TOT!AN178&lt;11,IF(J176&gt;66,66,J176),J176)</f>
        <v>66</v>
      </c>
    </row>
    <row r="177" customFormat="false" ht="13" hidden="false" customHeight="true" outlineLevel="0" collapsed="false">
      <c r="A177" s="17" t="s">
        <v>1100</v>
      </c>
      <c r="B177" s="27" t="n">
        <f aca="false">VLOOKUP((TOT!X179*60)/TOT!AK179,'PA - ASSISTS'!$A$3:$B$55,2)</f>
        <v>77</v>
      </c>
      <c r="C177" s="27" t="n">
        <f aca="false">IF(TOT!AK179&lt;400,IF(B177&gt;66,66,B177),B177)</f>
        <v>77</v>
      </c>
      <c r="D177" s="27" t="n">
        <f aca="false">IF(TOT!AK179&lt;200,IF(C177&gt;60,60,C177),C177)</f>
        <v>77</v>
      </c>
      <c r="E177" s="50" t="n">
        <f aca="false">(TOT!BD179*60)/TOT!AK179</f>
        <v>13.6282219032257</v>
      </c>
      <c r="F177" s="55" t="n">
        <f aca="false">VLOOKUP(E177,'PA - Tableau 2'!$A$3:$B$55,2)</f>
        <v>82</v>
      </c>
      <c r="G177" s="55" t="n">
        <f aca="false">IF(TOT!AK179&lt;400,IF(F177&gt;66,66,F177),F177)</f>
        <v>82</v>
      </c>
      <c r="H177" s="55" t="n">
        <f aca="false">IF(TOT!AK179&lt;200,IF(G177&gt;60,60,G177),G177)</f>
        <v>82</v>
      </c>
      <c r="I177" s="55" t="n">
        <f aca="false">(D177+H177)/2</f>
        <v>79.5</v>
      </c>
      <c r="J177" s="55" t="n">
        <f aca="false">IF(TOT!AN179&lt;13.4,IF(I177&gt;66,66,I177),I177)</f>
        <v>79.5</v>
      </c>
      <c r="K177" s="55" t="n">
        <f aca="false">IF(TOT!AN179&lt;11,IF(J177&gt;66,66,J177),J177)</f>
        <v>79.5</v>
      </c>
    </row>
    <row r="178" customFormat="false" ht="13" hidden="false" customHeight="true" outlineLevel="0" collapsed="false">
      <c r="A178" s="17" t="s">
        <v>1104</v>
      </c>
      <c r="B178" s="27" t="n">
        <f aca="false">VLOOKUP((TOT!X180*60)/TOT!AK180,'PA - ASSISTS'!$A$3:$B$55,2)</f>
        <v>57</v>
      </c>
      <c r="C178" s="27" t="n">
        <f aca="false">IF(TOT!AK180&lt;400,IF(B178&gt;66,66,B178),B178)</f>
        <v>57</v>
      </c>
      <c r="D178" s="27" t="n">
        <f aca="false">IF(TOT!AK180&lt;200,IF(C178&gt;60,60,C178),C178)</f>
        <v>57</v>
      </c>
      <c r="E178" s="50" t="n">
        <f aca="false">(TOT!BD180*60)/TOT!AK180</f>
        <v>11.1423941021319</v>
      </c>
      <c r="F178" s="55" t="n">
        <f aca="false">VLOOKUP(E178,'PA - Tableau 2'!$A$3:$B$55,2)</f>
        <v>75</v>
      </c>
      <c r="G178" s="55" t="n">
        <f aca="false">IF(TOT!AK180&lt;400,IF(F178&gt;66,66,F178),F178)</f>
        <v>75</v>
      </c>
      <c r="H178" s="55" t="n">
        <f aca="false">IF(TOT!AK180&lt;200,IF(G178&gt;60,60,G178),G178)</f>
        <v>75</v>
      </c>
      <c r="I178" s="55" t="n">
        <f aca="false">(D178+H178)/2</f>
        <v>66</v>
      </c>
      <c r="J178" s="55" t="n">
        <f aca="false">IF(TOT!AN180&lt;13.4,IF(I178&gt;66,66,I178),I178)</f>
        <v>66</v>
      </c>
      <c r="K178" s="55" t="n">
        <f aca="false">IF(TOT!AN180&lt;11,IF(J178&gt;66,66,J178),J178)</f>
        <v>66</v>
      </c>
    </row>
    <row r="179" customFormat="false" ht="13" hidden="false" customHeight="true" outlineLevel="0" collapsed="false">
      <c r="A179" s="17" t="s">
        <v>1109</v>
      </c>
      <c r="B179" s="27" t="n">
        <f aca="false">VLOOKUP((TOT!X181*60)/TOT!AK181,'PA - ASSISTS'!$A$3:$B$55,2)</f>
        <v>91</v>
      </c>
      <c r="C179" s="27" t="n">
        <f aca="false">IF(TOT!AK181&lt;400,IF(B179&gt;66,66,B179),B179)</f>
        <v>66</v>
      </c>
      <c r="D179" s="27" t="n">
        <f aca="false">IF(TOT!AK181&lt;200,IF(C179&gt;60,60,C179),C179)</f>
        <v>60</v>
      </c>
      <c r="E179" s="50" t="n">
        <f aca="false">(TOT!BD181*60)/TOT!AK181</f>
        <v>0</v>
      </c>
      <c r="F179" s="55" t="n">
        <f aca="false">VLOOKUP(E179,'PA - Tableau 2'!$A$3:$B$55,2)</f>
        <v>47</v>
      </c>
      <c r="G179" s="55" t="n">
        <f aca="false">IF(TOT!AK181&lt;400,IF(F179&gt;66,66,F179),F179)</f>
        <v>47</v>
      </c>
      <c r="H179" s="55" t="n">
        <f aca="false">IF(TOT!AK181&lt;200,IF(G179&gt;60,60,G179),G179)</f>
        <v>47</v>
      </c>
      <c r="I179" s="55" t="n">
        <f aca="false">(D179+H179)/2</f>
        <v>53.5</v>
      </c>
      <c r="J179" s="55" t="n">
        <f aca="false">IF(TOT!AN181&lt;13.4,IF(I179&gt;66,66,I179),I179)</f>
        <v>53.5</v>
      </c>
      <c r="K179" s="55" t="n">
        <f aca="false">IF(TOT!AN181&lt;11,IF(J179&gt;66,66,J179),J179)</f>
        <v>53.5</v>
      </c>
    </row>
    <row r="180" customFormat="false" ht="13" hidden="false" customHeight="true" outlineLevel="0" collapsed="false">
      <c r="A180" s="17" t="s">
        <v>1114</v>
      </c>
      <c r="B180" s="27" t="n">
        <f aca="false">VLOOKUP((TOT!X182*60)/TOT!AK182,'PA - ASSISTS'!$A$3:$B$55,2)</f>
        <v>67</v>
      </c>
      <c r="C180" s="27" t="n">
        <f aca="false">IF(TOT!AK182&lt;400,IF(B180&gt;66,66,B180),B180)</f>
        <v>67</v>
      </c>
      <c r="D180" s="27" t="n">
        <f aca="false">IF(TOT!AK182&lt;200,IF(C180&gt;60,60,C180),C180)</f>
        <v>67</v>
      </c>
      <c r="E180" s="50" t="n">
        <f aca="false">(TOT!BD182*60)/TOT!AK182</f>
        <v>11.9502356267672</v>
      </c>
      <c r="F180" s="55" t="n">
        <f aca="false">VLOOKUP(E180,'PA - Tableau 2'!$A$3:$B$55,2)</f>
        <v>77</v>
      </c>
      <c r="G180" s="55" t="n">
        <f aca="false">IF(TOT!AK182&lt;400,IF(F180&gt;66,66,F180),F180)</f>
        <v>77</v>
      </c>
      <c r="H180" s="55" t="n">
        <f aca="false">IF(TOT!AK182&lt;200,IF(G180&gt;60,60,G180),G180)</f>
        <v>77</v>
      </c>
      <c r="I180" s="55" t="n">
        <f aca="false">(D180+H180)/2</f>
        <v>72</v>
      </c>
      <c r="J180" s="55" t="n">
        <f aca="false">IF(TOT!AN182&lt;13.4,IF(I180&gt;66,66,I180),I180)</f>
        <v>72</v>
      </c>
      <c r="K180" s="55" t="n">
        <f aca="false">IF(TOT!AN182&lt;11,IF(J180&gt;66,66,J180),J180)</f>
        <v>72</v>
      </c>
    </row>
    <row r="181" customFormat="false" ht="13" hidden="false" customHeight="true" outlineLevel="0" collapsed="false">
      <c r="A181" s="17" t="s">
        <v>1119</v>
      </c>
      <c r="B181" s="27" t="n">
        <f aca="false">VLOOKUP((TOT!X183*60)/TOT!AK183,'PA - ASSISTS'!$A$3:$B$55,2)</f>
        <v>76</v>
      </c>
      <c r="C181" s="27" t="n">
        <f aca="false">IF(TOT!AK183&lt;400,IF(B181&gt;66,66,B181),B181)</f>
        <v>76</v>
      </c>
      <c r="D181" s="27" t="n">
        <f aca="false">IF(TOT!AK183&lt;200,IF(C181&gt;60,60,C181),C181)</f>
        <v>76</v>
      </c>
      <c r="E181" s="50" t="n">
        <f aca="false">(TOT!BD183*60)/TOT!AK183</f>
        <v>12.7041194604505</v>
      </c>
      <c r="F181" s="55" t="n">
        <f aca="false">VLOOKUP(E181,'PA - Tableau 2'!$A$3:$B$55,2)</f>
        <v>80</v>
      </c>
      <c r="G181" s="55" t="n">
        <f aca="false">IF(TOT!AK183&lt;400,IF(F181&gt;66,66,F181),F181)</f>
        <v>80</v>
      </c>
      <c r="H181" s="55" t="n">
        <f aca="false">IF(TOT!AK183&lt;200,IF(G181&gt;60,60,G181),G181)</f>
        <v>80</v>
      </c>
      <c r="I181" s="55" t="n">
        <f aca="false">(D181+H181)/2</f>
        <v>78</v>
      </c>
      <c r="J181" s="55" t="n">
        <f aca="false">IF(TOT!AN183&lt;13.4,IF(I181&gt;66,66,I181),I181)</f>
        <v>78</v>
      </c>
      <c r="K181" s="55" t="n">
        <f aca="false">IF(TOT!AN183&lt;11,IF(J181&gt;66,66,J181),J181)</f>
        <v>78</v>
      </c>
    </row>
    <row r="182" customFormat="false" ht="13" hidden="false" customHeight="true" outlineLevel="0" collapsed="false">
      <c r="A182" s="17" t="s">
        <v>1123</v>
      </c>
      <c r="B182" s="27" t="n">
        <f aca="false">VLOOKUP((TOT!X184*60)/TOT!AK184,'PA - ASSISTS'!$A$3:$B$55,2)</f>
        <v>75</v>
      </c>
      <c r="C182" s="27" t="n">
        <f aca="false">IF(TOT!AK184&lt;400,IF(B182&gt;66,66,B182),B182)</f>
        <v>75</v>
      </c>
      <c r="D182" s="27" t="n">
        <f aca="false">IF(TOT!AK184&lt;200,IF(C182&gt;60,60,C182),C182)</f>
        <v>75</v>
      </c>
      <c r="E182" s="50" t="n">
        <f aca="false">(TOT!BD184*60)/TOT!AK184</f>
        <v>13.4727512785876</v>
      </c>
      <c r="F182" s="55" t="n">
        <f aca="false">VLOOKUP(E182,'PA - Tableau 2'!$A$3:$B$55,2)</f>
        <v>81</v>
      </c>
      <c r="G182" s="55" t="n">
        <f aca="false">IF(TOT!AK184&lt;400,IF(F182&gt;66,66,F182),F182)</f>
        <v>81</v>
      </c>
      <c r="H182" s="55" t="n">
        <f aca="false">IF(TOT!AK184&lt;200,IF(G182&gt;60,60,G182),G182)</f>
        <v>81</v>
      </c>
      <c r="I182" s="55" t="n">
        <f aca="false">(D182+H182)/2</f>
        <v>78</v>
      </c>
      <c r="J182" s="55" t="n">
        <f aca="false">IF(TOT!AN184&lt;13.4,IF(I182&gt;66,66,I182),I182)</f>
        <v>78</v>
      </c>
      <c r="K182" s="55" t="n">
        <f aca="false">IF(TOT!AN184&lt;11,IF(J182&gt;66,66,J182),J182)</f>
        <v>78</v>
      </c>
    </row>
    <row r="183" customFormat="false" ht="13" hidden="false" customHeight="true" outlineLevel="0" collapsed="false">
      <c r="A183" s="17" t="s">
        <v>1126</v>
      </c>
      <c r="B183" s="27" t="n">
        <f aca="false">VLOOKUP((TOT!X185*60)/TOT!AK185,'PA - ASSISTS'!$A$3:$B$55,2)</f>
        <v>60</v>
      </c>
      <c r="C183" s="27" t="n">
        <f aca="false">IF(TOT!AK185&lt;400,IF(B183&gt;66,66,B183),B183)</f>
        <v>60</v>
      </c>
      <c r="D183" s="27" t="n">
        <f aca="false">IF(TOT!AK185&lt;200,IF(C183&gt;60,60,C183),C183)</f>
        <v>60</v>
      </c>
      <c r="E183" s="50" t="n">
        <f aca="false">(TOT!BD185*60)/TOT!AK185</f>
        <v>10.0165402944497</v>
      </c>
      <c r="F183" s="55" t="n">
        <f aca="false">VLOOKUP(E183,'PA - Tableau 2'!$A$3:$B$55,2)</f>
        <v>71</v>
      </c>
      <c r="G183" s="55" t="n">
        <f aca="false">IF(TOT!AK185&lt;400,IF(F183&gt;66,66,F183),F183)</f>
        <v>71</v>
      </c>
      <c r="H183" s="55" t="n">
        <f aca="false">IF(TOT!AK185&lt;200,IF(G183&gt;60,60,G183),G183)</f>
        <v>71</v>
      </c>
      <c r="I183" s="55" t="n">
        <f aca="false">(D183+H183)/2</f>
        <v>65.5</v>
      </c>
      <c r="J183" s="55" t="n">
        <f aca="false">IF(TOT!AN185&lt;13.4,IF(I183&gt;66,66,I183),I183)</f>
        <v>65.5</v>
      </c>
      <c r="K183" s="55" t="n">
        <f aca="false">IF(TOT!AN185&lt;11,IF(J183&gt;66,66,J183),J183)</f>
        <v>65.5</v>
      </c>
    </row>
    <row r="184" customFormat="false" ht="13" hidden="false" customHeight="true" outlineLevel="0" collapsed="false">
      <c r="A184" s="17" t="s">
        <v>1130</v>
      </c>
      <c r="B184" s="27" t="n">
        <f aca="false">VLOOKUP((TOT!X186*60)/TOT!AK186,'PA - ASSISTS'!$A$3:$B$55,2)</f>
        <v>47</v>
      </c>
      <c r="C184" s="27" t="n">
        <f aca="false">IF(TOT!AK186&lt;400,IF(B184&gt;66,66,B184),B184)</f>
        <v>47</v>
      </c>
      <c r="D184" s="27" t="n">
        <f aca="false">IF(TOT!AK186&lt;200,IF(C184&gt;60,60,C184),C184)</f>
        <v>47</v>
      </c>
      <c r="E184" s="50" t="n">
        <f aca="false">(TOT!BD186*60)/TOT!AK186</f>
        <v>0</v>
      </c>
      <c r="F184" s="55" t="n">
        <f aca="false">VLOOKUP(E184,'PA - Tableau 2'!$A$3:$B$55,2)</f>
        <v>47</v>
      </c>
      <c r="G184" s="55" t="n">
        <f aca="false">IF(TOT!AK186&lt;400,IF(F184&gt;66,66,F184),F184)</f>
        <v>47</v>
      </c>
      <c r="H184" s="55" t="n">
        <f aca="false">IF(TOT!AK186&lt;200,IF(G184&gt;60,60,G184),G184)</f>
        <v>47</v>
      </c>
      <c r="I184" s="55" t="n">
        <f aca="false">(D184+H184)/2</f>
        <v>47</v>
      </c>
      <c r="J184" s="55" t="n">
        <f aca="false">IF(TOT!AN186&lt;13.4,IF(I184&gt;66,66,I184),I184)</f>
        <v>47</v>
      </c>
      <c r="K184" s="55" t="n">
        <f aca="false">IF(TOT!AN186&lt;11,IF(J184&gt;66,66,J184),J184)</f>
        <v>47</v>
      </c>
    </row>
    <row r="185" customFormat="false" ht="13" hidden="false" customHeight="true" outlineLevel="0" collapsed="false">
      <c r="A185" s="17" t="s">
        <v>1134</v>
      </c>
      <c r="B185" s="27" t="n">
        <f aca="false">VLOOKUP((TOT!X187*60)/TOT!AK187,'PA - ASSISTS'!$A$3:$B$55,2)</f>
        <v>69</v>
      </c>
      <c r="C185" s="27" t="n">
        <f aca="false">IF(TOT!AK187&lt;400,IF(B185&gt;66,66,B185),B185)</f>
        <v>66</v>
      </c>
      <c r="D185" s="27" t="n">
        <f aca="false">IF(TOT!AK187&lt;200,IF(C185&gt;60,60,C185),C185)</f>
        <v>60</v>
      </c>
      <c r="E185" s="50" t="n">
        <f aca="false">(TOT!BD187*60)/TOT!AK187</f>
        <v>0</v>
      </c>
      <c r="F185" s="55" t="n">
        <f aca="false">VLOOKUP(E185,'PA - Tableau 2'!$A$3:$B$55,2)</f>
        <v>47</v>
      </c>
      <c r="G185" s="55" t="n">
        <f aca="false">IF(TOT!AK187&lt;400,IF(F185&gt;66,66,F185),F185)</f>
        <v>47</v>
      </c>
      <c r="H185" s="55" t="n">
        <f aca="false">IF(TOT!AK187&lt;200,IF(G185&gt;60,60,G185),G185)</f>
        <v>47</v>
      </c>
      <c r="I185" s="55" t="n">
        <f aca="false">(D185+H185)/2</f>
        <v>53.5</v>
      </c>
      <c r="J185" s="55" t="n">
        <f aca="false">IF(TOT!AN187&lt;13.4,IF(I185&gt;66,66,I185),I185)</f>
        <v>53.5</v>
      </c>
      <c r="K185" s="55" t="n">
        <f aca="false">IF(TOT!AN187&lt;11,IF(J185&gt;66,66,J185),J185)</f>
        <v>53.5</v>
      </c>
    </row>
    <row r="186" customFormat="false" ht="13" hidden="false" customHeight="true" outlineLevel="0" collapsed="false">
      <c r="A186" s="17" t="s">
        <v>1139</v>
      </c>
      <c r="B186" s="27" t="n">
        <f aca="false">VLOOKUP((TOT!X188*60)/TOT!AK188,'PA - ASSISTS'!$A$3:$B$55,2)</f>
        <v>47</v>
      </c>
      <c r="C186" s="27" t="n">
        <f aca="false">IF(TOT!AK188&lt;400,IF(B186&gt;66,66,B186),B186)</f>
        <v>47</v>
      </c>
      <c r="D186" s="27" t="n">
        <f aca="false">IF(TOT!AK188&lt;200,IF(C186&gt;60,60,C186),C186)</f>
        <v>47</v>
      </c>
      <c r="E186" s="50" t="n">
        <f aca="false">(TOT!BD188*60)/TOT!AK188</f>
        <v>0</v>
      </c>
      <c r="F186" s="55" t="n">
        <f aca="false">VLOOKUP(E186,'PA - Tableau 2'!$A$3:$B$55,2)</f>
        <v>47</v>
      </c>
      <c r="G186" s="55" t="n">
        <f aca="false">IF(TOT!AK188&lt;400,IF(F186&gt;66,66,F186),F186)</f>
        <v>47</v>
      </c>
      <c r="H186" s="55" t="n">
        <f aca="false">IF(TOT!AK188&lt;200,IF(G186&gt;60,60,G186),G186)</f>
        <v>47</v>
      </c>
      <c r="I186" s="55" t="n">
        <f aca="false">(D186+H186)/2</f>
        <v>47</v>
      </c>
      <c r="J186" s="55" t="n">
        <f aca="false">IF(TOT!AN188&lt;13.4,IF(I186&gt;66,66,I186),I186)</f>
        <v>47</v>
      </c>
      <c r="K186" s="55" t="n">
        <f aca="false">IF(TOT!AN188&lt;11,IF(J186&gt;66,66,J186),J186)</f>
        <v>47</v>
      </c>
    </row>
    <row r="187" customFormat="false" ht="13" hidden="false" customHeight="true" outlineLevel="0" collapsed="false">
      <c r="A187" s="17" t="s">
        <v>1143</v>
      </c>
      <c r="B187" s="27" t="n">
        <f aca="false">VLOOKUP((TOT!X189*60)/TOT!AK189,'PA - ASSISTS'!$A$3:$B$55,2)</f>
        <v>70</v>
      </c>
      <c r="C187" s="27" t="n">
        <f aca="false">IF(TOT!AK189&lt;400,IF(B187&gt;66,66,B187),B187)</f>
        <v>66</v>
      </c>
      <c r="D187" s="27" t="n">
        <f aca="false">IF(TOT!AK189&lt;200,IF(C187&gt;60,60,C187),C187)</f>
        <v>66</v>
      </c>
      <c r="E187" s="50" t="n">
        <f aca="false">(TOT!BD189*60)/TOT!AK189</f>
        <v>10.2238981852462</v>
      </c>
      <c r="F187" s="55" t="n">
        <f aca="false">VLOOKUP(E187,'PA - Tableau 2'!$A$3:$B$55,2)</f>
        <v>72</v>
      </c>
      <c r="G187" s="55" t="n">
        <f aca="false">IF(TOT!AK189&lt;400,IF(F187&gt;66,66,F187),F187)</f>
        <v>66</v>
      </c>
      <c r="H187" s="55" t="n">
        <f aca="false">IF(TOT!AK189&lt;200,IF(G187&gt;60,60,G187),G187)</f>
        <v>66</v>
      </c>
      <c r="I187" s="55" t="n">
        <f aca="false">(D187+H187)/2</f>
        <v>66</v>
      </c>
      <c r="J187" s="55" t="n">
        <f aca="false">IF(TOT!AN189&lt;13.4,IF(I187&gt;66,66,I187),I187)</f>
        <v>66</v>
      </c>
      <c r="K187" s="55" t="n">
        <f aca="false">IF(TOT!AN189&lt;11,IF(J187&gt;66,66,J187),J187)</f>
        <v>66</v>
      </c>
    </row>
    <row r="188" customFormat="false" ht="13" hidden="false" customHeight="true" outlineLevel="0" collapsed="false">
      <c r="A188" s="17" t="s">
        <v>1147</v>
      </c>
      <c r="B188" s="27" t="n">
        <f aca="false">VLOOKUP((TOT!X190*60)/TOT!AK190,'PA - ASSISTS'!$A$3:$B$55,2)</f>
        <v>99</v>
      </c>
      <c r="C188" s="27" t="n">
        <f aca="false">IF(TOT!AK190&lt;400,IF(B188&gt;66,66,B188),B188)</f>
        <v>99</v>
      </c>
      <c r="D188" s="27" t="n">
        <f aca="false">IF(TOT!AK190&lt;200,IF(C188&gt;60,60,C188),C188)</f>
        <v>99</v>
      </c>
      <c r="E188" s="50" t="n">
        <f aca="false">(TOT!BD190*60)/TOT!AK190</f>
        <v>14.6065397053539</v>
      </c>
      <c r="F188" s="55" t="n">
        <f aca="false">VLOOKUP(E188,'PA - Tableau 2'!$A$3:$B$55,2)</f>
        <v>84</v>
      </c>
      <c r="G188" s="55" t="n">
        <f aca="false">IF(TOT!AK190&lt;400,IF(F188&gt;66,66,F188),F188)</f>
        <v>84</v>
      </c>
      <c r="H188" s="55" t="n">
        <f aca="false">IF(TOT!AK190&lt;200,IF(G188&gt;60,60,G188),G188)</f>
        <v>84</v>
      </c>
      <c r="I188" s="55" t="n">
        <f aca="false">(D188+H188)/2</f>
        <v>91.5</v>
      </c>
      <c r="J188" s="55" t="n">
        <f aca="false">IF(TOT!AN190&lt;13.4,IF(I188&gt;66,66,I188),I188)</f>
        <v>91.5</v>
      </c>
      <c r="K188" s="55" t="n">
        <f aca="false">IF(TOT!AN190&lt;11,IF(J188&gt;66,66,J188),J188)</f>
        <v>91.5</v>
      </c>
    </row>
    <row r="189" customFormat="false" ht="13" hidden="false" customHeight="true" outlineLevel="0" collapsed="false">
      <c r="A189" s="17" t="s">
        <v>1152</v>
      </c>
      <c r="B189" s="27" t="n">
        <f aca="false">VLOOKUP((TOT!X191*60)/TOT!AK191,'PA - ASSISTS'!$A$3:$B$55,2)</f>
        <v>92</v>
      </c>
      <c r="C189" s="27" t="n">
        <f aca="false">IF(TOT!AK191&lt;400,IF(B189&gt;66,66,B189),B189)</f>
        <v>92</v>
      </c>
      <c r="D189" s="27" t="n">
        <f aca="false">IF(TOT!AK191&lt;200,IF(C189&gt;60,60,C189),C189)</f>
        <v>92</v>
      </c>
      <c r="E189" s="50" t="n">
        <f aca="false">(TOT!BD191*60)/TOT!AK191</f>
        <v>17.8410086979974</v>
      </c>
      <c r="F189" s="55" t="n">
        <f aca="false">VLOOKUP(E189,'PA - Tableau 2'!$A$3:$B$55,2)</f>
        <v>91</v>
      </c>
      <c r="G189" s="55" t="n">
        <f aca="false">IF(TOT!AK191&lt;400,IF(F189&gt;66,66,F189),F189)</f>
        <v>91</v>
      </c>
      <c r="H189" s="55" t="n">
        <f aca="false">IF(TOT!AK191&lt;200,IF(G189&gt;60,60,G189),G189)</f>
        <v>91</v>
      </c>
      <c r="I189" s="55" t="n">
        <f aca="false">(D189+H189)/2</f>
        <v>91.5</v>
      </c>
      <c r="J189" s="55" t="n">
        <f aca="false">IF(TOT!AN191&lt;13.4,IF(I189&gt;66,66,I189),I189)</f>
        <v>91.5</v>
      </c>
      <c r="K189" s="55" t="n">
        <f aca="false">IF(TOT!AN191&lt;11,IF(J189&gt;66,66,J189),J189)</f>
        <v>91.5</v>
      </c>
    </row>
    <row r="190" customFormat="false" ht="13" hidden="false" customHeight="true" outlineLevel="0" collapsed="false">
      <c r="A190" s="17" t="s">
        <v>1156</v>
      </c>
      <c r="B190" s="27" t="n">
        <f aca="false">VLOOKUP((TOT!X192*60)/TOT!AK192,'PA - ASSISTS'!$A$3:$B$55,2)</f>
        <v>54</v>
      </c>
      <c r="C190" s="27" t="n">
        <f aca="false">IF(TOT!AK192&lt;400,IF(B190&gt;66,66,B190),B190)</f>
        <v>54</v>
      </c>
      <c r="D190" s="27" t="n">
        <f aca="false">IF(TOT!AK192&lt;200,IF(C190&gt;60,60,C190),C190)</f>
        <v>54</v>
      </c>
      <c r="E190" s="50" t="n">
        <f aca="false">(TOT!BD192*60)/TOT!AK192</f>
        <v>4.44552817208054</v>
      </c>
      <c r="F190" s="55" t="n">
        <f aca="false">VLOOKUP(E190,'PA - Tableau 2'!$A$3:$B$55,2)</f>
        <v>54</v>
      </c>
      <c r="G190" s="55" t="n">
        <f aca="false">IF(TOT!AK192&lt;400,IF(F190&gt;66,66,F190),F190)</f>
        <v>54</v>
      </c>
      <c r="H190" s="55" t="n">
        <f aca="false">IF(TOT!AK192&lt;200,IF(G190&gt;60,60,G190),G190)</f>
        <v>54</v>
      </c>
      <c r="I190" s="55" t="n">
        <f aca="false">(D190+H190)/2</f>
        <v>54</v>
      </c>
      <c r="J190" s="55" t="n">
        <f aca="false">IF(TOT!AN192&lt;13.4,IF(I190&gt;66,66,I190),I190)</f>
        <v>54</v>
      </c>
      <c r="K190" s="55" t="n">
        <f aca="false">IF(TOT!AN192&lt;11,IF(J190&gt;66,66,J190),J190)</f>
        <v>54</v>
      </c>
    </row>
    <row r="191" customFormat="false" ht="13" hidden="false" customHeight="true" outlineLevel="0" collapsed="false">
      <c r="A191" s="17" t="s">
        <v>1160</v>
      </c>
      <c r="B191" s="27" t="n">
        <f aca="false">VLOOKUP((TOT!X193*60)/TOT!AK193,'PA - ASSISTS'!$A$3:$B$55,2)</f>
        <v>69</v>
      </c>
      <c r="C191" s="27" t="n">
        <f aca="false">IF(TOT!AK193&lt;400,IF(B191&gt;66,66,B191),B191)</f>
        <v>69</v>
      </c>
      <c r="D191" s="27" t="n">
        <f aca="false">IF(TOT!AK193&lt;200,IF(C191&gt;60,60,C191),C191)</f>
        <v>69</v>
      </c>
      <c r="E191" s="50" t="n">
        <f aca="false">(TOT!BD193*60)/TOT!AK193</f>
        <v>6.33642930856553</v>
      </c>
      <c r="F191" s="55" t="n">
        <f aca="false">VLOOKUP(E191,'PA - Tableau 2'!$A$3:$B$55,2)</f>
        <v>59</v>
      </c>
      <c r="G191" s="55" t="n">
        <f aca="false">IF(TOT!AK193&lt;400,IF(F191&gt;66,66,F191),F191)</f>
        <v>59</v>
      </c>
      <c r="H191" s="55" t="n">
        <f aca="false">IF(TOT!AK193&lt;200,IF(G191&gt;60,60,G191),G191)</f>
        <v>59</v>
      </c>
      <c r="I191" s="55" t="n">
        <f aca="false">(D191+H191)/2</f>
        <v>64</v>
      </c>
      <c r="J191" s="55" t="n">
        <f aca="false">IF(TOT!AN193&lt;13.4,IF(I191&gt;66,66,I191),I191)</f>
        <v>64</v>
      </c>
      <c r="K191" s="55" t="n">
        <f aca="false">IF(TOT!AN193&lt;11,IF(J191&gt;66,66,J191),J191)</f>
        <v>64</v>
      </c>
    </row>
    <row r="192" customFormat="false" ht="13" hidden="false" customHeight="true" outlineLevel="0" collapsed="false">
      <c r="A192" s="17" t="s">
        <v>1164</v>
      </c>
      <c r="B192" s="27" t="n">
        <f aca="false">VLOOKUP((TOT!X194*60)/TOT!AK194,'PA - ASSISTS'!$A$3:$B$55,2)</f>
        <v>73</v>
      </c>
      <c r="C192" s="27" t="n">
        <f aca="false">IF(TOT!AK194&lt;400,IF(B192&gt;66,66,B192),B192)</f>
        <v>66</v>
      </c>
      <c r="D192" s="27" t="n">
        <f aca="false">IF(TOT!AK194&lt;200,IF(C192&gt;60,60,C192),C192)</f>
        <v>66</v>
      </c>
      <c r="E192" s="50" t="n">
        <f aca="false">(TOT!BD194*60)/TOT!AK194</f>
        <v>12.1517662450937</v>
      </c>
      <c r="F192" s="55" t="n">
        <f aca="false">VLOOKUP(E192,'PA - Tableau 2'!$A$3:$B$55,2)</f>
        <v>78</v>
      </c>
      <c r="G192" s="55" t="n">
        <f aca="false">IF(TOT!AK194&lt;400,IF(F192&gt;66,66,F192),F192)</f>
        <v>66</v>
      </c>
      <c r="H192" s="55" t="n">
        <f aca="false">IF(TOT!AK194&lt;200,IF(G192&gt;60,60,G192),G192)</f>
        <v>66</v>
      </c>
      <c r="I192" s="55" t="n">
        <f aca="false">(D192+H192)/2</f>
        <v>66</v>
      </c>
      <c r="J192" s="55" t="n">
        <f aca="false">IF(TOT!AN194&lt;13.4,IF(I192&gt;66,66,I192),I192)</f>
        <v>66</v>
      </c>
      <c r="K192" s="55" t="n">
        <f aca="false">IF(TOT!AN194&lt;11,IF(J192&gt;66,66,J192),J192)</f>
        <v>66</v>
      </c>
    </row>
    <row r="193" customFormat="false" ht="13" hidden="false" customHeight="true" outlineLevel="0" collapsed="false">
      <c r="A193" s="17" t="s">
        <v>1168</v>
      </c>
      <c r="B193" s="27" t="n">
        <f aca="false">VLOOKUP((TOT!X195*60)/TOT!AK195,'PA - ASSISTS'!$A$3:$B$55,2)</f>
        <v>57</v>
      </c>
      <c r="C193" s="27" t="n">
        <f aca="false">IF(TOT!AK195&lt;400,IF(B193&gt;66,66,B193),B193)</f>
        <v>57</v>
      </c>
      <c r="D193" s="27" t="n">
        <f aca="false">IF(TOT!AK195&lt;200,IF(C193&gt;60,60,C193),C193)</f>
        <v>57</v>
      </c>
      <c r="E193" s="50" t="n">
        <f aca="false">(TOT!BD195*60)/TOT!AK195</f>
        <v>5.97629796839729</v>
      </c>
      <c r="F193" s="55" t="n">
        <f aca="false">VLOOKUP(E193,'PA - Tableau 2'!$A$3:$B$55,2)</f>
        <v>58</v>
      </c>
      <c r="G193" s="55" t="n">
        <f aca="false">IF(TOT!AK195&lt;400,IF(F193&gt;66,66,F193),F193)</f>
        <v>58</v>
      </c>
      <c r="H193" s="55" t="n">
        <f aca="false">IF(TOT!AK195&lt;200,IF(G193&gt;60,60,G193),G193)</f>
        <v>58</v>
      </c>
      <c r="I193" s="55" t="n">
        <f aca="false">(D193+H193)/2</f>
        <v>57.5</v>
      </c>
      <c r="J193" s="55" t="n">
        <f aca="false">IF(TOT!AN195&lt;13.4,IF(I193&gt;66,66,I193),I193)</f>
        <v>57.5</v>
      </c>
      <c r="K193" s="55" t="n">
        <f aca="false">IF(TOT!AN195&lt;11,IF(J193&gt;66,66,J193),J193)</f>
        <v>57.5</v>
      </c>
    </row>
    <row r="194" customFormat="false" ht="13" hidden="false" customHeight="true" outlineLevel="0" collapsed="false">
      <c r="A194" s="17" t="s">
        <v>1174</v>
      </c>
      <c r="B194" s="27" t="n">
        <f aca="false">VLOOKUP((TOT!X196*60)/TOT!AK196,'PA - ASSISTS'!$A$3:$B$55,2)</f>
        <v>47</v>
      </c>
      <c r="C194" s="27" t="n">
        <f aca="false">IF(TOT!AK196&lt;400,IF(B194&gt;66,66,B194),B194)</f>
        <v>47</v>
      </c>
      <c r="D194" s="27" t="n">
        <f aca="false">IF(TOT!AK196&lt;200,IF(C194&gt;60,60,C194),C194)</f>
        <v>47</v>
      </c>
      <c r="E194" s="50" t="n">
        <f aca="false">(TOT!BD196*60)/TOT!AK196</f>
        <v>0</v>
      </c>
      <c r="F194" s="55" t="n">
        <f aca="false">VLOOKUP(E194,'PA - Tableau 2'!$A$3:$B$55,2)</f>
        <v>47</v>
      </c>
      <c r="G194" s="55" t="n">
        <f aca="false">IF(TOT!AK196&lt;400,IF(F194&gt;66,66,F194),F194)</f>
        <v>47</v>
      </c>
      <c r="H194" s="55" t="n">
        <f aca="false">IF(TOT!AK196&lt;200,IF(G194&gt;60,60,G194),G194)</f>
        <v>47</v>
      </c>
      <c r="I194" s="55" t="n">
        <f aca="false">(D194+H194)/2</f>
        <v>47</v>
      </c>
      <c r="J194" s="55" t="n">
        <f aca="false">IF(TOT!AN196&lt;13.4,IF(I194&gt;66,66,I194),I194)</f>
        <v>47</v>
      </c>
      <c r="K194" s="55" t="n">
        <f aca="false">IF(TOT!AN196&lt;11,IF(J194&gt;66,66,J194),J194)</f>
        <v>47</v>
      </c>
    </row>
    <row r="195" customFormat="false" ht="13" hidden="false" customHeight="true" outlineLevel="0" collapsed="false">
      <c r="A195" s="17" t="s">
        <v>1178</v>
      </c>
      <c r="B195" s="27" t="n">
        <f aca="false">VLOOKUP((TOT!X197*60)/TOT!AK197,'PA - ASSISTS'!$A$3:$B$55,2)</f>
        <v>81</v>
      </c>
      <c r="C195" s="27" t="n">
        <f aca="false">IF(TOT!AK197&lt;400,IF(B195&gt;66,66,B195),B195)</f>
        <v>81</v>
      </c>
      <c r="D195" s="27" t="n">
        <f aca="false">IF(TOT!AK197&lt;200,IF(C195&gt;60,60,C195),C195)</f>
        <v>81</v>
      </c>
      <c r="E195" s="50" t="n">
        <f aca="false">(TOT!BD197*60)/TOT!AK197</f>
        <v>12.5773607506491</v>
      </c>
      <c r="F195" s="55" t="n">
        <f aca="false">VLOOKUP(E195,'PA - Tableau 2'!$A$3:$B$55,2)</f>
        <v>79</v>
      </c>
      <c r="G195" s="55" t="n">
        <f aca="false">IF(TOT!AK197&lt;400,IF(F195&gt;66,66,F195),F195)</f>
        <v>79</v>
      </c>
      <c r="H195" s="55" t="n">
        <f aca="false">IF(TOT!AK197&lt;200,IF(G195&gt;60,60,G195),G195)</f>
        <v>79</v>
      </c>
      <c r="I195" s="55" t="n">
        <f aca="false">(D195+H195)/2</f>
        <v>80</v>
      </c>
      <c r="J195" s="55" t="n">
        <f aca="false">IF(TOT!AN197&lt;13.4,IF(I195&gt;66,66,I195),I195)</f>
        <v>80</v>
      </c>
      <c r="K195" s="55" t="n">
        <f aca="false">IF(TOT!AN197&lt;11,IF(J195&gt;66,66,J195),J195)</f>
        <v>80</v>
      </c>
    </row>
    <row r="196" customFormat="false" ht="13" hidden="false" customHeight="true" outlineLevel="0" collapsed="false">
      <c r="A196" s="17" t="s">
        <v>1183</v>
      </c>
      <c r="B196" s="27" t="n">
        <f aca="false">VLOOKUP((TOT!X198*60)/TOT!AK198,'PA - ASSISTS'!$A$3:$B$55,2)</f>
        <v>70</v>
      </c>
      <c r="C196" s="27" t="n">
        <f aca="false">IF(TOT!AK198&lt;400,IF(B196&gt;66,66,B196),B196)</f>
        <v>66</v>
      </c>
      <c r="D196" s="27" t="n">
        <f aca="false">IF(TOT!AK198&lt;200,IF(C196&gt;60,60,C196),C196)</f>
        <v>66</v>
      </c>
      <c r="E196" s="50" t="n">
        <f aca="false">(TOT!BD198*60)/TOT!AK198</f>
        <v>7.81491614131091</v>
      </c>
      <c r="F196" s="55" t="n">
        <f aca="false">VLOOKUP(E196,'PA - Tableau 2'!$A$3:$B$55,2)</f>
        <v>64</v>
      </c>
      <c r="G196" s="55" t="n">
        <f aca="false">IF(TOT!AK198&lt;400,IF(F196&gt;66,66,F196),F196)</f>
        <v>64</v>
      </c>
      <c r="H196" s="55" t="n">
        <f aca="false">IF(TOT!AK198&lt;200,IF(G196&gt;60,60,G196),G196)</f>
        <v>64</v>
      </c>
      <c r="I196" s="55" t="n">
        <f aca="false">(D196+H196)/2</f>
        <v>65</v>
      </c>
      <c r="J196" s="55" t="n">
        <f aca="false">IF(TOT!AN198&lt;13.4,IF(I196&gt;66,66,I196),I196)</f>
        <v>65</v>
      </c>
      <c r="K196" s="55" t="n">
        <f aca="false">IF(TOT!AN198&lt;11,IF(J196&gt;66,66,J196),J196)</f>
        <v>65</v>
      </c>
    </row>
    <row r="197" customFormat="false" ht="13" hidden="false" customHeight="true" outlineLevel="0" collapsed="false">
      <c r="A197" s="17" t="s">
        <v>1187</v>
      </c>
      <c r="B197" s="27" t="n">
        <f aca="false">VLOOKUP((TOT!X199*60)/TOT!AK199,'PA - ASSISTS'!$A$3:$B$55,2)</f>
        <v>74</v>
      </c>
      <c r="C197" s="27" t="n">
        <f aca="false">IF(TOT!AK199&lt;400,IF(B197&gt;66,66,B197),B197)</f>
        <v>74</v>
      </c>
      <c r="D197" s="27" t="n">
        <f aca="false">IF(TOT!AK199&lt;200,IF(C197&gt;60,60,C197),C197)</f>
        <v>74</v>
      </c>
      <c r="E197" s="50" t="n">
        <f aca="false">(TOT!BD199*60)/TOT!AK199</f>
        <v>14.5468555240793</v>
      </c>
      <c r="F197" s="55" t="n">
        <f aca="false">VLOOKUP(E197,'PA - Tableau 2'!$A$3:$B$55,2)</f>
        <v>84</v>
      </c>
      <c r="G197" s="55" t="n">
        <f aca="false">IF(TOT!AK199&lt;400,IF(F197&gt;66,66,F197),F197)</f>
        <v>84</v>
      </c>
      <c r="H197" s="55" t="n">
        <f aca="false">IF(TOT!AK199&lt;200,IF(G197&gt;60,60,G197),G197)</f>
        <v>84</v>
      </c>
      <c r="I197" s="55" t="n">
        <f aca="false">(D197+H197)/2</f>
        <v>79</v>
      </c>
      <c r="J197" s="55" t="n">
        <f aca="false">IF(TOT!AN199&lt;13.4,IF(I197&gt;66,66,I197),I197)</f>
        <v>66</v>
      </c>
      <c r="K197" s="55" t="n">
        <f aca="false">IF(TOT!AN199&lt;11,IF(J197&gt;66,66,J197),J197)</f>
        <v>66</v>
      </c>
    </row>
    <row r="198" customFormat="false" ht="13" hidden="false" customHeight="true" outlineLevel="0" collapsed="false">
      <c r="A198" s="17" t="s">
        <v>1191</v>
      </c>
      <c r="B198" s="27" t="n">
        <f aca="false">VLOOKUP((TOT!X200*60)/TOT!AK200,'PA - ASSISTS'!$A$3:$B$55,2)</f>
        <v>73</v>
      </c>
      <c r="C198" s="27" t="n">
        <f aca="false">IF(TOT!AK200&lt;400,IF(B198&gt;66,66,B198),B198)</f>
        <v>73</v>
      </c>
      <c r="D198" s="27" t="n">
        <f aca="false">IF(TOT!AK200&lt;200,IF(C198&gt;60,60,C198),C198)</f>
        <v>73</v>
      </c>
      <c r="E198" s="50" t="n">
        <f aca="false">(TOT!BD200*60)/TOT!AK200</f>
        <v>13.1817405606538</v>
      </c>
      <c r="F198" s="55" t="n">
        <f aca="false">VLOOKUP(E198,'PA - Tableau 2'!$A$3:$B$55,2)</f>
        <v>81</v>
      </c>
      <c r="G198" s="55" t="n">
        <f aca="false">IF(TOT!AK200&lt;400,IF(F198&gt;66,66,F198),F198)</f>
        <v>81</v>
      </c>
      <c r="H198" s="55" t="n">
        <f aca="false">IF(TOT!AK200&lt;200,IF(G198&gt;60,60,G198),G198)</f>
        <v>81</v>
      </c>
      <c r="I198" s="55" t="n">
        <f aca="false">(D198+H198)/2</f>
        <v>77</v>
      </c>
      <c r="J198" s="55" t="n">
        <f aca="false">IF(TOT!AN200&lt;13.4,IF(I198&gt;66,66,I198),I198)</f>
        <v>77</v>
      </c>
      <c r="K198" s="55" t="n">
        <f aca="false">IF(TOT!AN200&lt;11,IF(J198&gt;66,66,J198),J198)</f>
        <v>77</v>
      </c>
    </row>
    <row r="199" customFormat="false" ht="13" hidden="false" customHeight="true" outlineLevel="0" collapsed="false">
      <c r="A199" s="17" t="s">
        <v>1196</v>
      </c>
      <c r="B199" s="27" t="n">
        <f aca="false">VLOOKUP((TOT!X201*60)/TOT!AK201,'PA - ASSISTS'!$A$3:$B$55,2)</f>
        <v>67</v>
      </c>
      <c r="C199" s="27" t="n">
        <f aca="false">IF(TOT!AK201&lt;400,IF(B199&gt;66,66,B199),B199)</f>
        <v>67</v>
      </c>
      <c r="D199" s="27" t="n">
        <f aca="false">IF(TOT!AK201&lt;200,IF(C199&gt;60,60,C199),C199)</f>
        <v>67</v>
      </c>
      <c r="E199" s="50" t="n">
        <f aca="false">(TOT!BD201*60)/TOT!AK201</f>
        <v>9.14626982572939</v>
      </c>
      <c r="F199" s="55" t="n">
        <f aca="false">VLOOKUP(E199,'PA - Tableau 2'!$A$3:$B$55,2)</f>
        <v>69</v>
      </c>
      <c r="G199" s="55" t="n">
        <f aca="false">IF(TOT!AK201&lt;400,IF(F199&gt;66,66,F199),F199)</f>
        <v>69</v>
      </c>
      <c r="H199" s="55" t="n">
        <f aca="false">IF(TOT!AK201&lt;200,IF(G199&gt;60,60,G199),G199)</f>
        <v>69</v>
      </c>
      <c r="I199" s="55" t="n">
        <f aca="false">(D199+H199)/2</f>
        <v>68</v>
      </c>
      <c r="J199" s="55" t="n">
        <f aca="false">IF(TOT!AN201&lt;13.4,IF(I199&gt;66,66,I199),I199)</f>
        <v>68</v>
      </c>
      <c r="K199" s="55" t="n">
        <f aca="false">IF(TOT!AN201&lt;11,IF(J199&gt;66,66,J199),J199)</f>
        <v>68</v>
      </c>
    </row>
    <row r="200" customFormat="false" ht="13" hidden="false" customHeight="true" outlineLevel="0" collapsed="false">
      <c r="A200" s="17" t="s">
        <v>1201</v>
      </c>
      <c r="B200" s="27" t="n">
        <f aca="false">VLOOKUP((TOT!X202*60)/TOT!AK202,'PA - ASSISTS'!$A$3:$B$55,2)</f>
        <v>69</v>
      </c>
      <c r="C200" s="27" t="n">
        <f aca="false">IF(TOT!AK202&lt;400,IF(B200&gt;66,66,B200),B200)</f>
        <v>69</v>
      </c>
      <c r="D200" s="27" t="n">
        <f aca="false">IF(TOT!AK202&lt;200,IF(C200&gt;60,60,C200),C200)</f>
        <v>69</v>
      </c>
      <c r="E200" s="50" t="n">
        <f aca="false">(TOT!BD202*60)/TOT!AK202</f>
        <v>6.33767163568504</v>
      </c>
      <c r="F200" s="55" t="n">
        <f aca="false">VLOOKUP(E200,'PA - Tableau 2'!$A$3:$B$55,2)</f>
        <v>59</v>
      </c>
      <c r="G200" s="55" t="n">
        <f aca="false">IF(TOT!AK202&lt;400,IF(F200&gt;66,66,F200),F200)</f>
        <v>59</v>
      </c>
      <c r="H200" s="55" t="n">
        <f aca="false">IF(TOT!AK202&lt;200,IF(G200&gt;60,60,G200),G200)</f>
        <v>59</v>
      </c>
      <c r="I200" s="55" t="n">
        <f aca="false">(D200+H200)/2</f>
        <v>64</v>
      </c>
      <c r="J200" s="55" t="n">
        <f aca="false">IF(TOT!AN202&lt;13.4,IF(I200&gt;66,66,I200),I200)</f>
        <v>64</v>
      </c>
      <c r="K200" s="55" t="n">
        <f aca="false">IF(TOT!AN202&lt;11,IF(J200&gt;66,66,J200),J200)</f>
        <v>64</v>
      </c>
    </row>
    <row r="201" customFormat="false" ht="13" hidden="false" customHeight="true" outlineLevel="0" collapsed="false">
      <c r="A201" s="17" t="s">
        <v>1205</v>
      </c>
      <c r="B201" s="27" t="n">
        <f aca="false">VLOOKUP((TOT!X203*60)/TOT!AK203,'PA - ASSISTS'!$A$3:$B$55,2)</f>
        <v>72</v>
      </c>
      <c r="C201" s="27" t="n">
        <f aca="false">IF(TOT!AK203&lt;400,IF(B201&gt;66,66,B201),B201)</f>
        <v>72</v>
      </c>
      <c r="D201" s="27" t="n">
        <f aca="false">IF(TOT!AK203&lt;200,IF(C201&gt;60,60,C201),C201)</f>
        <v>72</v>
      </c>
      <c r="E201" s="50" t="n">
        <f aca="false">(TOT!BD203*60)/TOT!AK203</f>
        <v>16.0894495412844</v>
      </c>
      <c r="F201" s="55" t="n">
        <f aca="false">VLOOKUP(E201,'PA - Tableau 2'!$A$3:$B$55,2)</f>
        <v>88</v>
      </c>
      <c r="G201" s="55" t="n">
        <f aca="false">IF(TOT!AK203&lt;400,IF(F201&gt;66,66,F201),F201)</f>
        <v>88</v>
      </c>
      <c r="H201" s="55" t="n">
        <f aca="false">IF(TOT!AK203&lt;200,IF(G201&gt;60,60,G201),G201)</f>
        <v>88</v>
      </c>
      <c r="I201" s="55" t="n">
        <f aca="false">(D201+H201)/2</f>
        <v>80</v>
      </c>
      <c r="J201" s="55" t="n">
        <f aca="false">IF(TOT!AN203&lt;13.4,IF(I201&gt;66,66,I201),I201)</f>
        <v>66</v>
      </c>
      <c r="K201" s="55" t="n">
        <f aca="false">IF(TOT!AN203&lt;11,IF(J201&gt;66,66,J201),J201)</f>
        <v>66</v>
      </c>
    </row>
    <row r="202" customFormat="false" ht="13" hidden="false" customHeight="true" outlineLevel="0" collapsed="false">
      <c r="A202" s="17" t="s">
        <v>1209</v>
      </c>
      <c r="B202" s="27" t="n">
        <f aca="false">VLOOKUP((TOT!X204*60)/TOT!AK204,'PA - ASSISTS'!$A$3:$B$55,2)</f>
        <v>65</v>
      </c>
      <c r="C202" s="27" t="n">
        <f aca="false">IF(TOT!AK204&lt;400,IF(B202&gt;66,66,B202),B202)</f>
        <v>65</v>
      </c>
      <c r="D202" s="27" t="n">
        <f aca="false">IF(TOT!AK204&lt;200,IF(C202&gt;60,60,C202),C202)</f>
        <v>65</v>
      </c>
      <c r="E202" s="50" t="n">
        <f aca="false">(TOT!BD204*60)/TOT!AK204</f>
        <v>9.11380066607099</v>
      </c>
      <c r="F202" s="55" t="n">
        <f aca="false">VLOOKUP(E202,'PA - Tableau 2'!$A$3:$B$55,2)</f>
        <v>69</v>
      </c>
      <c r="G202" s="55" t="n">
        <f aca="false">IF(TOT!AK204&lt;400,IF(F202&gt;66,66,F202),F202)</f>
        <v>69</v>
      </c>
      <c r="H202" s="55" t="n">
        <f aca="false">IF(TOT!AK204&lt;200,IF(G202&gt;60,60,G202),G202)</f>
        <v>69</v>
      </c>
      <c r="I202" s="55" t="n">
        <f aca="false">(D202+H202)/2</f>
        <v>67</v>
      </c>
      <c r="J202" s="55" t="n">
        <f aca="false">IF(TOT!AN204&lt;13.4,IF(I202&gt;66,66,I202),I202)</f>
        <v>67</v>
      </c>
      <c r="K202" s="55" t="n">
        <f aca="false">IF(TOT!AN204&lt;11,IF(J202&gt;66,66,J202),J202)</f>
        <v>67</v>
      </c>
    </row>
    <row r="203" customFormat="false" ht="13" hidden="false" customHeight="true" outlineLevel="0" collapsed="false">
      <c r="A203" s="17" t="s">
        <v>1213</v>
      </c>
      <c r="B203" s="27" t="n">
        <f aca="false">VLOOKUP((TOT!X205*60)/TOT!AK205,'PA - ASSISTS'!$A$3:$B$55,2)</f>
        <v>64</v>
      </c>
      <c r="C203" s="27" t="n">
        <f aca="false">IF(TOT!AK205&lt;400,IF(B203&gt;66,66,B203),B203)</f>
        <v>64</v>
      </c>
      <c r="D203" s="27" t="n">
        <f aca="false">IF(TOT!AK205&lt;200,IF(C203&gt;60,60,C203),C203)</f>
        <v>64</v>
      </c>
      <c r="E203" s="50" t="n">
        <f aca="false">(TOT!BD205*60)/TOT!AK205</f>
        <v>3.87160262417996</v>
      </c>
      <c r="F203" s="55" t="n">
        <f aca="false">VLOOKUP(E203,'PA - Tableau 2'!$A$3:$B$55,2)</f>
        <v>52</v>
      </c>
      <c r="G203" s="55" t="n">
        <f aca="false">IF(TOT!AK205&lt;400,IF(F203&gt;66,66,F203),F203)</f>
        <v>52</v>
      </c>
      <c r="H203" s="55" t="n">
        <f aca="false">IF(TOT!AK205&lt;200,IF(G203&gt;60,60,G203),G203)</f>
        <v>52</v>
      </c>
      <c r="I203" s="55" t="n">
        <f aca="false">(D203+H203)/2</f>
        <v>58</v>
      </c>
      <c r="J203" s="55" t="n">
        <f aca="false">IF(TOT!AN205&lt;13.4,IF(I203&gt;66,66,I203),I203)</f>
        <v>58</v>
      </c>
      <c r="K203" s="55" t="n">
        <f aca="false">IF(TOT!AN205&lt;11,IF(J203&gt;66,66,J203),J203)</f>
        <v>58</v>
      </c>
    </row>
    <row r="204" customFormat="false" ht="13" hidden="false" customHeight="true" outlineLevel="0" collapsed="false">
      <c r="A204" s="17" t="s">
        <v>1217</v>
      </c>
      <c r="B204" s="27" t="n">
        <f aca="false">VLOOKUP((TOT!X206*60)/TOT!AK206,'PA - ASSISTS'!$A$3:$B$55,2)</f>
        <v>97</v>
      </c>
      <c r="C204" s="27" t="n">
        <f aca="false">IF(TOT!AK206&lt;400,IF(B204&gt;66,66,B204),B204)</f>
        <v>97</v>
      </c>
      <c r="D204" s="27" t="n">
        <f aca="false">IF(TOT!AK206&lt;200,IF(C204&gt;60,60,C204),C204)</f>
        <v>97</v>
      </c>
      <c r="E204" s="50" t="n">
        <f aca="false">(TOT!BD206*60)/TOT!AK206</f>
        <v>20.0667874122708</v>
      </c>
      <c r="F204" s="55" t="n">
        <f aca="false">VLOOKUP(E204,'PA - Tableau 2'!$A$3:$B$55,2)</f>
        <v>94</v>
      </c>
      <c r="G204" s="55" t="n">
        <f aca="false">IF(TOT!AK206&lt;400,IF(F204&gt;66,66,F204),F204)</f>
        <v>94</v>
      </c>
      <c r="H204" s="55" t="n">
        <f aca="false">IF(TOT!AK206&lt;200,IF(G204&gt;60,60,G204),G204)</f>
        <v>94</v>
      </c>
      <c r="I204" s="55" t="n">
        <f aca="false">(D204+H204)/2</f>
        <v>95.5</v>
      </c>
      <c r="J204" s="55" t="n">
        <f aca="false">IF(TOT!AN206&lt;13.4,IF(I204&gt;66,66,I204),I204)</f>
        <v>95.5</v>
      </c>
      <c r="K204" s="55" t="n">
        <f aca="false">IF(TOT!AN206&lt;11,IF(J204&gt;66,66,J204),J204)</f>
        <v>95.5</v>
      </c>
    </row>
    <row r="205" customFormat="false" ht="13" hidden="false" customHeight="true" outlineLevel="0" collapsed="false">
      <c r="A205" s="17" t="s">
        <v>1222</v>
      </c>
      <c r="B205" s="27" t="n">
        <f aca="false">VLOOKUP((TOT!X207*60)/TOT!AK207,'PA - ASSISTS'!$A$3:$B$55,2)</f>
        <v>59</v>
      </c>
      <c r="C205" s="27" t="n">
        <f aca="false">IF(TOT!AK207&lt;400,IF(B205&gt;66,66,B205),B205)</f>
        <v>59</v>
      </c>
      <c r="D205" s="27" t="n">
        <f aca="false">IF(TOT!AK207&lt;200,IF(C205&gt;60,60,C205),C205)</f>
        <v>59</v>
      </c>
      <c r="E205" s="50" t="n">
        <f aca="false">(TOT!BD207*60)/TOT!AK207</f>
        <v>5.61241846697844</v>
      </c>
      <c r="F205" s="55" t="n">
        <f aca="false">VLOOKUP(E205,'PA - Tableau 2'!$A$3:$B$55,2)</f>
        <v>58</v>
      </c>
      <c r="G205" s="55" t="n">
        <f aca="false">IF(TOT!AK207&lt;400,IF(F205&gt;66,66,F205),F205)</f>
        <v>58</v>
      </c>
      <c r="H205" s="55" t="n">
        <f aca="false">IF(TOT!AK207&lt;200,IF(G205&gt;60,60,G205),G205)</f>
        <v>58</v>
      </c>
      <c r="I205" s="55" t="n">
        <f aca="false">(D205+H205)/2</f>
        <v>58.5</v>
      </c>
      <c r="J205" s="55" t="n">
        <f aca="false">IF(TOT!AN207&lt;13.4,IF(I205&gt;66,66,I205),I205)</f>
        <v>58.5</v>
      </c>
      <c r="K205" s="55" t="n">
        <f aca="false">IF(TOT!AN207&lt;11,IF(J205&gt;66,66,J205),J205)</f>
        <v>58.5</v>
      </c>
    </row>
    <row r="206" customFormat="false" ht="13" hidden="false" customHeight="true" outlineLevel="0" collapsed="false">
      <c r="A206" s="17" t="s">
        <v>1226</v>
      </c>
      <c r="B206" s="27" t="n">
        <f aca="false">VLOOKUP((TOT!X208*60)/TOT!AK208,'PA - ASSISTS'!$A$3:$B$55,2)</f>
        <v>63</v>
      </c>
      <c r="C206" s="27" t="n">
        <f aca="false">IF(TOT!AK208&lt;400,IF(B206&gt;66,66,B206),B206)</f>
        <v>63</v>
      </c>
      <c r="D206" s="27" t="n">
        <f aca="false">IF(TOT!AK208&lt;200,IF(C206&gt;60,60,C206),C206)</f>
        <v>63</v>
      </c>
      <c r="E206" s="50" t="n">
        <f aca="false">(TOT!BD208*60)/TOT!AK208</f>
        <v>7.09000151263068</v>
      </c>
      <c r="F206" s="55" t="n">
        <f aca="false">VLOOKUP(E206,'PA - Tableau 2'!$A$3:$B$55,2)</f>
        <v>62</v>
      </c>
      <c r="G206" s="55" t="n">
        <f aca="false">IF(TOT!AK208&lt;400,IF(F206&gt;66,66,F206),F206)</f>
        <v>62</v>
      </c>
      <c r="H206" s="55" t="n">
        <f aca="false">IF(TOT!AK208&lt;200,IF(G206&gt;60,60,G206),G206)</f>
        <v>62</v>
      </c>
      <c r="I206" s="55" t="n">
        <f aca="false">(D206+H206)/2</f>
        <v>62.5</v>
      </c>
      <c r="J206" s="55" t="n">
        <f aca="false">IF(TOT!AN208&lt;13.4,IF(I206&gt;66,66,I206),I206)</f>
        <v>62.5</v>
      </c>
      <c r="K206" s="55" t="n">
        <f aca="false">IF(TOT!AN208&lt;11,IF(J206&gt;66,66,J206),J206)</f>
        <v>62.5</v>
      </c>
    </row>
    <row r="207" customFormat="false" ht="13" hidden="false" customHeight="true" outlineLevel="0" collapsed="false">
      <c r="A207" s="17" t="s">
        <v>1231</v>
      </c>
      <c r="B207" s="27" t="n">
        <f aca="false">VLOOKUP((TOT!X209*60)/TOT!AK209,'PA - ASSISTS'!$A$3:$B$55,2)</f>
        <v>89</v>
      </c>
      <c r="C207" s="27" t="n">
        <f aca="false">IF(TOT!AK209&lt;400,IF(B207&gt;66,66,B207),B207)</f>
        <v>89</v>
      </c>
      <c r="D207" s="27" t="n">
        <f aca="false">IF(TOT!AK209&lt;200,IF(C207&gt;60,60,C207),C207)</f>
        <v>89</v>
      </c>
      <c r="E207" s="50" t="n">
        <f aca="false">(TOT!BD209*60)/TOT!AK209</f>
        <v>18.1972798098503</v>
      </c>
      <c r="F207" s="55" t="n">
        <f aca="false">VLOOKUP(E207,'PA - Tableau 2'!$A$3:$B$55,2)</f>
        <v>92</v>
      </c>
      <c r="G207" s="55" t="n">
        <f aca="false">IF(TOT!AK209&lt;400,IF(F207&gt;66,66,F207),F207)</f>
        <v>92</v>
      </c>
      <c r="H207" s="55" t="n">
        <f aca="false">IF(TOT!AK209&lt;200,IF(G207&gt;60,60,G207),G207)</f>
        <v>92</v>
      </c>
      <c r="I207" s="55" t="n">
        <f aca="false">(D207+H207)/2</f>
        <v>90.5</v>
      </c>
      <c r="J207" s="55" t="n">
        <f aca="false">IF(TOT!AN209&lt;13.4,IF(I207&gt;66,66,I207),I207)</f>
        <v>90.5</v>
      </c>
      <c r="K207" s="55" t="n">
        <f aca="false">IF(TOT!AN209&lt;11,IF(J207&gt;66,66,J207),J207)</f>
        <v>90.5</v>
      </c>
    </row>
    <row r="208" customFormat="false" ht="13" hidden="false" customHeight="true" outlineLevel="0" collapsed="false">
      <c r="A208" s="17" t="s">
        <v>1236</v>
      </c>
      <c r="B208" s="27" t="n">
        <f aca="false">VLOOKUP((TOT!X210*60)/TOT!AK210,'PA - ASSISTS'!$A$3:$B$55,2)</f>
        <v>64</v>
      </c>
      <c r="C208" s="27" t="n">
        <f aca="false">IF(TOT!AK210&lt;400,IF(B208&gt;66,66,B208),B208)</f>
        <v>64</v>
      </c>
      <c r="D208" s="27" t="n">
        <f aca="false">IF(TOT!AK210&lt;200,IF(C208&gt;60,60,C208),C208)</f>
        <v>64</v>
      </c>
      <c r="E208" s="50" t="n">
        <f aca="false">(TOT!BD210*60)/TOT!AK210</f>
        <v>8.00444691495275</v>
      </c>
      <c r="F208" s="55" t="n">
        <f aca="false">VLOOKUP(E208,'PA - Tableau 2'!$A$3:$B$55,2)</f>
        <v>65</v>
      </c>
      <c r="G208" s="55" t="n">
        <f aca="false">IF(TOT!AK210&lt;400,IF(F208&gt;66,66,F208),F208)</f>
        <v>65</v>
      </c>
      <c r="H208" s="55" t="n">
        <f aca="false">IF(TOT!AK210&lt;200,IF(G208&gt;60,60,G208),G208)</f>
        <v>65</v>
      </c>
      <c r="I208" s="55" t="n">
        <f aca="false">(D208+H208)/2</f>
        <v>64.5</v>
      </c>
      <c r="J208" s="55" t="n">
        <f aca="false">IF(TOT!AN210&lt;13.4,IF(I208&gt;66,66,I208),I208)</f>
        <v>64.5</v>
      </c>
      <c r="K208" s="55" t="n">
        <f aca="false">IF(TOT!AN210&lt;11,IF(J208&gt;66,66,J208),J208)</f>
        <v>64.5</v>
      </c>
    </row>
    <row r="209" customFormat="false" ht="13" hidden="false" customHeight="true" outlineLevel="0" collapsed="false">
      <c r="A209" s="17" t="s">
        <v>1241</v>
      </c>
      <c r="B209" s="27" t="n">
        <f aca="false">VLOOKUP((TOT!X211*60)/TOT!AK211,'PA - ASSISTS'!$A$3:$B$55,2)</f>
        <v>84</v>
      </c>
      <c r="C209" s="27" t="n">
        <f aca="false">IF(TOT!AK211&lt;400,IF(B209&gt;66,66,B209),B209)</f>
        <v>84</v>
      </c>
      <c r="D209" s="27" t="n">
        <f aca="false">IF(TOT!AK211&lt;200,IF(C209&gt;60,60,C209),C209)</f>
        <v>84</v>
      </c>
      <c r="E209" s="50" t="n">
        <f aca="false">(TOT!BD211*60)/TOT!AK211</f>
        <v>15.3758795210468</v>
      </c>
      <c r="F209" s="55" t="n">
        <f aca="false">VLOOKUP(E209,'PA - Tableau 2'!$A$3:$B$55,2)</f>
        <v>86</v>
      </c>
      <c r="G209" s="55" t="n">
        <f aca="false">IF(TOT!AK211&lt;400,IF(F209&gt;66,66,F209),F209)</f>
        <v>86</v>
      </c>
      <c r="H209" s="55" t="n">
        <f aca="false">IF(TOT!AK211&lt;200,IF(G209&gt;60,60,G209),G209)</f>
        <v>86</v>
      </c>
      <c r="I209" s="55" t="n">
        <f aca="false">(D209+H209)/2</f>
        <v>85</v>
      </c>
      <c r="J209" s="55" t="n">
        <f aca="false">IF(TOT!AN211&lt;13.4,IF(I209&gt;66,66,I209),I209)</f>
        <v>85</v>
      </c>
      <c r="K209" s="55" t="n">
        <f aca="false">IF(TOT!AN211&lt;11,IF(J209&gt;66,66,J209),J209)</f>
        <v>85</v>
      </c>
    </row>
    <row r="210" customFormat="false" ht="13" hidden="false" customHeight="true" outlineLevel="0" collapsed="false">
      <c r="A210" s="17" t="s">
        <v>1245</v>
      </c>
      <c r="B210" s="27" t="n">
        <f aca="false">VLOOKUP((TOT!X212*60)/TOT!AK212,'PA - ASSISTS'!$A$3:$B$55,2)</f>
        <v>73</v>
      </c>
      <c r="C210" s="27" t="n">
        <f aca="false">IF(TOT!AK212&lt;400,IF(B210&gt;66,66,B210),B210)</f>
        <v>73</v>
      </c>
      <c r="D210" s="27" t="n">
        <f aca="false">IF(TOT!AK212&lt;200,IF(C210&gt;60,60,C210),C210)</f>
        <v>73</v>
      </c>
      <c r="E210" s="50" t="n">
        <f aca="false">(TOT!BD212*60)/TOT!AK212</f>
        <v>20.5457430481491</v>
      </c>
      <c r="F210" s="55" t="n">
        <f aca="false">VLOOKUP(E210,'PA - Tableau 2'!$A$3:$B$55,2)</f>
        <v>95</v>
      </c>
      <c r="G210" s="55" t="n">
        <f aca="false">IF(TOT!AK212&lt;400,IF(F210&gt;66,66,F210),F210)</f>
        <v>95</v>
      </c>
      <c r="H210" s="55" t="n">
        <f aca="false">IF(TOT!AK212&lt;200,IF(G210&gt;60,60,G210),G210)</f>
        <v>95</v>
      </c>
      <c r="I210" s="55" t="n">
        <f aca="false">(D210+H210)/2</f>
        <v>84</v>
      </c>
      <c r="J210" s="55" t="n">
        <f aca="false">IF(TOT!AN212&lt;13.4,IF(I210&gt;66,66,I210),I210)</f>
        <v>66</v>
      </c>
      <c r="K210" s="55" t="n">
        <f aca="false">IF(TOT!AN212&lt;11,IF(J210&gt;66,66,J210),J210)</f>
        <v>66</v>
      </c>
    </row>
    <row r="211" customFormat="false" ht="13" hidden="false" customHeight="true" outlineLevel="0" collapsed="false">
      <c r="A211" s="17" t="s">
        <v>1250</v>
      </c>
      <c r="B211" s="27" t="n">
        <f aca="false">VLOOKUP((TOT!X213*60)/TOT!AK213,'PA - ASSISTS'!$A$3:$B$55,2)</f>
        <v>96</v>
      </c>
      <c r="C211" s="27" t="n">
        <f aca="false">IF(TOT!AK213&lt;400,IF(B211&gt;66,66,B211),B211)</f>
        <v>66</v>
      </c>
      <c r="D211" s="27" t="n">
        <f aca="false">IF(TOT!AK213&lt;200,IF(C211&gt;60,60,C211),C211)</f>
        <v>60</v>
      </c>
      <c r="E211" s="50" t="n">
        <f aca="false">(TOT!BD213*60)/TOT!AK213</f>
        <v>34.5930061710254</v>
      </c>
      <c r="F211" s="55" t="n">
        <f aca="false">VLOOKUP(E211,'PA - Tableau 2'!$A$3:$B$55,2)</f>
        <v>99</v>
      </c>
      <c r="G211" s="55" t="n">
        <f aca="false">IF(TOT!AK213&lt;400,IF(F211&gt;66,66,F211),F211)</f>
        <v>66</v>
      </c>
      <c r="H211" s="55" t="n">
        <f aca="false">IF(TOT!AK213&lt;200,IF(G211&gt;60,60,G211),G211)</f>
        <v>60</v>
      </c>
      <c r="I211" s="55" t="n">
        <f aca="false">(D211+H211)/2</f>
        <v>60</v>
      </c>
      <c r="J211" s="55" t="n">
        <f aca="false">IF(TOT!AN213&lt;13.4,IF(I211&gt;66,66,I211),I211)</f>
        <v>60</v>
      </c>
      <c r="K211" s="55" t="n">
        <f aca="false">IF(TOT!AN213&lt;11,IF(J211&gt;66,66,J211),J211)</f>
        <v>60</v>
      </c>
    </row>
    <row r="212" customFormat="false" ht="13" hidden="false" customHeight="true" outlineLevel="0" collapsed="false">
      <c r="A212" s="17" t="s">
        <v>1254</v>
      </c>
      <c r="B212" s="27" t="n">
        <f aca="false">VLOOKUP((TOT!X214*60)/TOT!AK214,'PA - ASSISTS'!$A$3:$B$55,2)</f>
        <v>47</v>
      </c>
      <c r="C212" s="27" t="n">
        <f aca="false">IF(TOT!AK214&lt;400,IF(B212&gt;66,66,B212),B212)</f>
        <v>47</v>
      </c>
      <c r="D212" s="27" t="n">
        <f aca="false">IF(TOT!AK214&lt;200,IF(C212&gt;60,60,C212),C212)</f>
        <v>47</v>
      </c>
      <c r="E212" s="50" t="n">
        <f aca="false">(TOT!BD214*60)/TOT!AK214</f>
        <v>0</v>
      </c>
      <c r="F212" s="55" t="n">
        <f aca="false">VLOOKUP(E212,'PA - Tableau 2'!$A$3:$B$55,2)</f>
        <v>47</v>
      </c>
      <c r="G212" s="55" t="n">
        <f aca="false">IF(TOT!AK214&lt;400,IF(F212&gt;66,66,F212),F212)</f>
        <v>47</v>
      </c>
      <c r="H212" s="55" t="n">
        <f aca="false">IF(TOT!AK214&lt;200,IF(G212&gt;60,60,G212),G212)</f>
        <v>47</v>
      </c>
      <c r="I212" s="55" t="n">
        <f aca="false">(D212+H212)/2</f>
        <v>47</v>
      </c>
      <c r="J212" s="55" t="n">
        <f aca="false">IF(TOT!AN214&lt;13.4,IF(I212&gt;66,66,I212),I212)</f>
        <v>47</v>
      </c>
      <c r="K212" s="55" t="n">
        <f aca="false">IF(TOT!AN214&lt;11,IF(J212&gt;66,66,J212),J212)</f>
        <v>47</v>
      </c>
    </row>
    <row r="213" customFormat="false" ht="13" hidden="false" customHeight="true" outlineLevel="0" collapsed="false">
      <c r="A213" s="17" t="s">
        <v>1258</v>
      </c>
      <c r="B213" s="27" t="n">
        <f aca="false">VLOOKUP((TOT!X215*60)/TOT!AK215,'PA - ASSISTS'!$A$3:$B$55,2)</f>
        <v>47</v>
      </c>
      <c r="C213" s="27" t="n">
        <f aca="false">IF(TOT!AK215&lt;400,IF(B213&gt;66,66,B213),B213)</f>
        <v>47</v>
      </c>
      <c r="D213" s="27" t="n">
        <f aca="false">IF(TOT!AK215&lt;200,IF(C213&gt;60,60,C213),C213)</f>
        <v>47</v>
      </c>
      <c r="E213" s="50" t="n">
        <f aca="false">(TOT!BD215*60)/TOT!AK215</f>
        <v>0</v>
      </c>
      <c r="F213" s="55" t="n">
        <f aca="false">VLOOKUP(E213,'PA - Tableau 2'!$A$3:$B$55,2)</f>
        <v>47</v>
      </c>
      <c r="G213" s="55" t="n">
        <f aca="false">IF(TOT!AK215&lt;400,IF(F213&gt;66,66,F213),F213)</f>
        <v>47</v>
      </c>
      <c r="H213" s="55" t="n">
        <f aca="false">IF(TOT!AK215&lt;200,IF(G213&gt;60,60,G213),G213)</f>
        <v>47</v>
      </c>
      <c r="I213" s="55" t="n">
        <f aca="false">(D213+H213)/2</f>
        <v>47</v>
      </c>
      <c r="J213" s="55" t="n">
        <f aca="false">IF(TOT!AN215&lt;13.4,IF(I213&gt;66,66,I213),I213)</f>
        <v>47</v>
      </c>
      <c r="K213" s="55" t="n">
        <f aca="false">IF(TOT!AN215&lt;11,IF(J213&gt;66,66,J213),J213)</f>
        <v>47</v>
      </c>
    </row>
    <row r="214" customFormat="false" ht="13" hidden="false" customHeight="true" outlineLevel="0" collapsed="false">
      <c r="A214" s="17" t="s">
        <v>1262</v>
      </c>
      <c r="B214" s="27" t="n">
        <f aca="false">VLOOKUP((TOT!X216*60)/TOT!AK216,'PA - ASSISTS'!$A$3:$B$55,2)</f>
        <v>57</v>
      </c>
      <c r="C214" s="27" t="n">
        <f aca="false">IF(TOT!AK216&lt;400,IF(B214&gt;66,66,B214),B214)</f>
        <v>57</v>
      </c>
      <c r="D214" s="27" t="n">
        <f aca="false">IF(TOT!AK216&lt;200,IF(C214&gt;60,60,C214),C214)</f>
        <v>57</v>
      </c>
      <c r="E214" s="50" t="n">
        <f aca="false">(TOT!BD216*60)/TOT!AK216</f>
        <v>15.5078821110351</v>
      </c>
      <c r="F214" s="55" t="n">
        <f aca="false">VLOOKUP(E214,'PA - Tableau 2'!$A$3:$B$55,2)</f>
        <v>87</v>
      </c>
      <c r="G214" s="55" t="n">
        <f aca="false">IF(TOT!AK216&lt;400,IF(F214&gt;66,66,F214),F214)</f>
        <v>87</v>
      </c>
      <c r="H214" s="55" t="n">
        <f aca="false">IF(TOT!AK216&lt;200,IF(G214&gt;60,60,G214),G214)</f>
        <v>87</v>
      </c>
      <c r="I214" s="55" t="n">
        <f aca="false">(D214+H214)/2</f>
        <v>72</v>
      </c>
      <c r="J214" s="55" t="n">
        <f aca="false">IF(TOT!AN216&lt;13.4,IF(I214&gt;66,66,I214),I214)</f>
        <v>66</v>
      </c>
      <c r="K214" s="55" t="n">
        <f aca="false">IF(TOT!AN216&lt;11,IF(J214&gt;66,66,J214),J214)</f>
        <v>66</v>
      </c>
    </row>
    <row r="215" customFormat="false" ht="13" hidden="false" customHeight="true" outlineLevel="0" collapsed="false">
      <c r="A215" s="17" t="s">
        <v>1267</v>
      </c>
      <c r="B215" s="27" t="n">
        <f aca="false">VLOOKUP((TOT!X217*60)/TOT!AK217,'PA - ASSISTS'!$A$3:$B$55,2)</f>
        <v>47</v>
      </c>
      <c r="C215" s="27" t="n">
        <f aca="false">IF(TOT!AK217&lt;400,IF(B215&gt;66,66,B215),B215)</f>
        <v>47</v>
      </c>
      <c r="D215" s="27" t="n">
        <f aca="false">IF(TOT!AK217&lt;200,IF(C215&gt;60,60,C215),C215)</f>
        <v>47</v>
      </c>
      <c r="E215" s="50" t="n">
        <f aca="false">(TOT!BD217*60)/TOT!AK217</f>
        <v>0</v>
      </c>
      <c r="F215" s="55" t="n">
        <f aca="false">VLOOKUP(E215,'PA - Tableau 2'!$A$3:$B$55,2)</f>
        <v>47</v>
      </c>
      <c r="G215" s="55" t="n">
        <f aca="false">IF(TOT!AK217&lt;400,IF(F215&gt;66,66,F215),F215)</f>
        <v>47</v>
      </c>
      <c r="H215" s="55" t="n">
        <f aca="false">IF(TOT!AK217&lt;200,IF(G215&gt;60,60,G215),G215)</f>
        <v>47</v>
      </c>
      <c r="I215" s="55" t="n">
        <f aca="false">(D215+H215)/2</f>
        <v>47</v>
      </c>
      <c r="J215" s="55" t="n">
        <f aca="false">IF(TOT!AN217&lt;13.4,IF(I215&gt;66,66,I215),I215)</f>
        <v>47</v>
      </c>
      <c r="K215" s="55" t="n">
        <f aca="false">IF(TOT!AN217&lt;11,IF(J215&gt;66,66,J215),J215)</f>
        <v>47</v>
      </c>
    </row>
    <row r="216" customFormat="false" ht="13" hidden="false" customHeight="true" outlineLevel="0" collapsed="false">
      <c r="A216" s="17" t="s">
        <v>1272</v>
      </c>
      <c r="B216" s="27" t="n">
        <f aca="false">VLOOKUP((TOT!X218*60)/TOT!AK218,'PA - ASSISTS'!$A$3:$B$55,2)</f>
        <v>61</v>
      </c>
      <c r="C216" s="27" t="n">
        <f aca="false">IF(TOT!AK218&lt;400,IF(B216&gt;66,66,B216),B216)</f>
        <v>61</v>
      </c>
      <c r="D216" s="27" t="n">
        <f aca="false">IF(TOT!AK218&lt;200,IF(C216&gt;60,60,C216),C216)</f>
        <v>61</v>
      </c>
      <c r="E216" s="50" t="n">
        <f aca="false">(TOT!BD218*60)/TOT!AK218</f>
        <v>8.48918458092341</v>
      </c>
      <c r="F216" s="55" t="n">
        <f aca="false">VLOOKUP(E216,'PA - Tableau 2'!$A$3:$B$55,2)</f>
        <v>66</v>
      </c>
      <c r="G216" s="55" t="n">
        <f aca="false">IF(TOT!AK218&lt;400,IF(F216&gt;66,66,F216),F216)</f>
        <v>66</v>
      </c>
      <c r="H216" s="55" t="n">
        <f aca="false">IF(TOT!AK218&lt;200,IF(G216&gt;60,60,G216),G216)</f>
        <v>66</v>
      </c>
      <c r="I216" s="55" t="n">
        <f aca="false">(D216+H216)/2</f>
        <v>63.5</v>
      </c>
      <c r="J216" s="55" t="n">
        <f aca="false">IF(TOT!AN218&lt;13.4,IF(I216&gt;66,66,I216),I216)</f>
        <v>63.5</v>
      </c>
      <c r="K216" s="55" t="n">
        <f aca="false">IF(TOT!AN218&lt;11,IF(J216&gt;66,66,J216),J216)</f>
        <v>63.5</v>
      </c>
    </row>
    <row r="217" customFormat="false" ht="13" hidden="false" customHeight="true" outlineLevel="0" collapsed="false">
      <c r="A217" s="17" t="s">
        <v>1276</v>
      </c>
      <c r="B217" s="27" t="n">
        <f aca="false">VLOOKUP((TOT!X219*60)/TOT!AK219,'PA - ASSISTS'!$A$3:$B$55,2)</f>
        <v>58</v>
      </c>
      <c r="C217" s="27" t="n">
        <f aca="false">IF(TOT!AK219&lt;400,IF(B217&gt;66,66,B217),B217)</f>
        <v>58</v>
      </c>
      <c r="D217" s="27" t="n">
        <f aca="false">IF(TOT!AK219&lt;200,IF(C217&gt;60,60,C217),C217)</f>
        <v>58</v>
      </c>
      <c r="E217" s="50" t="n">
        <f aca="false">(TOT!BD219*60)/TOT!AK219</f>
        <v>3.44671314741027</v>
      </c>
      <c r="F217" s="55" t="n">
        <f aca="false">VLOOKUP(E217,'PA - Tableau 2'!$A$3:$B$55,2)</f>
        <v>52</v>
      </c>
      <c r="G217" s="55" t="n">
        <f aca="false">IF(TOT!AK219&lt;400,IF(F217&gt;66,66,F217),F217)</f>
        <v>52</v>
      </c>
      <c r="H217" s="55" t="n">
        <f aca="false">IF(TOT!AK219&lt;200,IF(G217&gt;60,60,G217),G217)</f>
        <v>52</v>
      </c>
      <c r="I217" s="55" t="n">
        <f aca="false">(D217+H217)/2</f>
        <v>55</v>
      </c>
      <c r="J217" s="55" t="n">
        <f aca="false">IF(TOT!AN219&lt;13.4,IF(I217&gt;66,66,I217),I217)</f>
        <v>55</v>
      </c>
      <c r="K217" s="55" t="n">
        <f aca="false">IF(TOT!AN219&lt;11,IF(J217&gt;66,66,J217),J217)</f>
        <v>55</v>
      </c>
    </row>
    <row r="218" customFormat="false" ht="13" hidden="false" customHeight="true" outlineLevel="0" collapsed="false">
      <c r="A218" s="17" t="s">
        <v>1282</v>
      </c>
      <c r="B218" s="27" t="n">
        <f aca="false">VLOOKUP((TOT!X220*60)/TOT!AK220,'PA - ASSISTS'!$A$3:$B$55,2)</f>
        <v>68</v>
      </c>
      <c r="C218" s="27" t="n">
        <f aca="false">IF(TOT!AK220&lt;400,IF(B218&gt;66,66,B218),B218)</f>
        <v>68</v>
      </c>
      <c r="D218" s="27" t="n">
        <f aca="false">IF(TOT!AK220&lt;200,IF(C218&gt;60,60,C218),C218)</f>
        <v>68</v>
      </c>
      <c r="E218" s="50" t="n">
        <f aca="false">(TOT!BD220*60)/TOT!AK220</f>
        <v>5.5317172842946</v>
      </c>
      <c r="F218" s="55" t="n">
        <f aca="false">VLOOKUP(E218,'PA - Tableau 2'!$A$3:$B$55,2)</f>
        <v>57</v>
      </c>
      <c r="G218" s="55" t="n">
        <f aca="false">IF(TOT!AK220&lt;400,IF(F218&gt;66,66,F218),F218)</f>
        <v>57</v>
      </c>
      <c r="H218" s="55" t="n">
        <f aca="false">IF(TOT!AK220&lt;200,IF(G218&gt;60,60,G218),G218)</f>
        <v>57</v>
      </c>
      <c r="I218" s="55" t="n">
        <f aca="false">(D218+H218)/2</f>
        <v>62.5</v>
      </c>
      <c r="J218" s="55" t="n">
        <f aca="false">IF(TOT!AN220&lt;13.4,IF(I218&gt;66,66,I218),I218)</f>
        <v>62.5</v>
      </c>
      <c r="K218" s="55" t="n">
        <f aca="false">IF(TOT!AN220&lt;11,IF(J218&gt;66,66,J218),J218)</f>
        <v>62.5</v>
      </c>
    </row>
    <row r="219" customFormat="false" ht="13" hidden="false" customHeight="true" outlineLevel="0" collapsed="false">
      <c r="A219" s="17" t="s">
        <v>1286</v>
      </c>
      <c r="B219" s="27" t="n">
        <f aca="false">VLOOKUP((TOT!X221*60)/TOT!AK221,'PA - ASSISTS'!$A$3:$B$55,2)</f>
        <v>47</v>
      </c>
      <c r="C219" s="27" t="n">
        <f aca="false">IF(TOT!AK221&lt;400,IF(B219&gt;66,66,B219),B219)</f>
        <v>47</v>
      </c>
      <c r="D219" s="27" t="n">
        <f aca="false">IF(TOT!AK221&lt;200,IF(C219&gt;60,60,C219),C219)</f>
        <v>47</v>
      </c>
      <c r="E219" s="50" t="n">
        <f aca="false">(TOT!BD221*60)/TOT!AK221</f>
        <v>0</v>
      </c>
      <c r="F219" s="55" t="n">
        <f aca="false">VLOOKUP(E219,'PA - Tableau 2'!$A$3:$B$55,2)</f>
        <v>47</v>
      </c>
      <c r="G219" s="55" t="n">
        <f aca="false">IF(TOT!AK221&lt;400,IF(F219&gt;66,66,F219),F219)</f>
        <v>47</v>
      </c>
      <c r="H219" s="55" t="n">
        <f aca="false">IF(TOT!AK221&lt;200,IF(G219&gt;60,60,G219),G219)</f>
        <v>47</v>
      </c>
      <c r="I219" s="55" t="n">
        <f aca="false">(D219+H219)/2</f>
        <v>47</v>
      </c>
      <c r="J219" s="55" t="n">
        <f aca="false">IF(TOT!AN221&lt;13.4,IF(I219&gt;66,66,I219),I219)</f>
        <v>47</v>
      </c>
      <c r="K219" s="55" t="n">
        <f aca="false">IF(TOT!AN221&lt;11,IF(J219&gt;66,66,J219),J219)</f>
        <v>47</v>
      </c>
    </row>
    <row r="220" customFormat="false" ht="13" hidden="false" customHeight="true" outlineLevel="0" collapsed="false">
      <c r="A220" s="17" t="s">
        <v>1292</v>
      </c>
      <c r="B220" s="27" t="n">
        <f aca="false">VLOOKUP((TOT!X222*60)/TOT!AK222,'PA - ASSISTS'!$A$3:$B$55,2)</f>
        <v>99</v>
      </c>
      <c r="C220" s="27" t="n">
        <f aca="false">IF(TOT!AK222&lt;400,IF(B220&gt;66,66,B220),B220)</f>
        <v>66</v>
      </c>
      <c r="D220" s="27" t="n">
        <f aca="false">IF(TOT!AK222&lt;200,IF(C220&gt;60,60,C220),C220)</f>
        <v>60</v>
      </c>
      <c r="E220" s="50" t="n">
        <f aca="false">(TOT!BD222*60)/TOT!AK222</f>
        <v>0</v>
      </c>
      <c r="F220" s="55" t="n">
        <f aca="false">VLOOKUP(E220,'PA - Tableau 2'!$A$3:$B$55,2)</f>
        <v>47</v>
      </c>
      <c r="G220" s="55" t="n">
        <f aca="false">IF(TOT!AK222&lt;400,IF(F220&gt;66,66,F220),F220)</f>
        <v>47</v>
      </c>
      <c r="H220" s="55" t="n">
        <f aca="false">IF(TOT!AK222&lt;200,IF(G220&gt;60,60,G220),G220)</f>
        <v>47</v>
      </c>
      <c r="I220" s="55" t="n">
        <f aca="false">(D220+H220)/2</f>
        <v>53.5</v>
      </c>
      <c r="J220" s="55" t="n">
        <f aca="false">IF(TOT!AN222&lt;13.4,IF(I220&gt;66,66,I220),I220)</f>
        <v>53.5</v>
      </c>
      <c r="K220" s="55" t="n">
        <f aca="false">IF(TOT!AN222&lt;11,IF(J220&gt;66,66,J220),J220)</f>
        <v>53.5</v>
      </c>
    </row>
    <row r="221" customFormat="false" ht="13" hidden="false" customHeight="true" outlineLevel="0" collapsed="false">
      <c r="A221" s="17" t="s">
        <v>1296</v>
      </c>
      <c r="B221" s="27" t="n">
        <f aca="false">VLOOKUP((TOT!X223*60)/TOT!AK223,'PA - ASSISTS'!$A$3:$B$55,2)</f>
        <v>84</v>
      </c>
      <c r="C221" s="27" t="n">
        <f aca="false">IF(TOT!AK223&lt;400,IF(B221&gt;66,66,B221),B221)</f>
        <v>84</v>
      </c>
      <c r="D221" s="27" t="n">
        <f aca="false">IF(TOT!AK223&lt;200,IF(C221&gt;60,60,C221),C221)</f>
        <v>84</v>
      </c>
      <c r="E221" s="50" t="n">
        <f aca="false">(TOT!BD223*60)/TOT!AK223</f>
        <v>9.09596963672517</v>
      </c>
      <c r="F221" s="55" t="n">
        <f aca="false">VLOOKUP(E221,'PA - Tableau 2'!$A$3:$B$55,2)</f>
        <v>68</v>
      </c>
      <c r="G221" s="55" t="n">
        <f aca="false">IF(TOT!AK223&lt;400,IF(F221&gt;66,66,F221),F221)</f>
        <v>68</v>
      </c>
      <c r="H221" s="55" t="n">
        <f aca="false">IF(TOT!AK223&lt;200,IF(G221&gt;60,60,G221),G221)</f>
        <v>68</v>
      </c>
      <c r="I221" s="55" t="n">
        <f aca="false">(D221+H221)/2</f>
        <v>76</v>
      </c>
      <c r="J221" s="55" t="n">
        <f aca="false">IF(TOT!AN223&lt;13.4,IF(I221&gt;66,66,I221),I221)</f>
        <v>66</v>
      </c>
      <c r="K221" s="55" t="n">
        <f aca="false">IF(TOT!AN223&lt;11,IF(J221&gt;66,66,J221),J221)</f>
        <v>66</v>
      </c>
    </row>
    <row r="222" customFormat="false" ht="13" hidden="false" customHeight="true" outlineLevel="0" collapsed="false">
      <c r="A222" s="17" t="s">
        <v>1299</v>
      </c>
      <c r="B222" s="27" t="n">
        <f aca="false">VLOOKUP((TOT!X224*60)/TOT!AK224,'PA - ASSISTS'!$A$3:$B$55,2)</f>
        <v>47</v>
      </c>
      <c r="C222" s="27" t="n">
        <f aca="false">IF(TOT!AK224&lt;400,IF(B222&gt;66,66,B222),B222)</f>
        <v>47</v>
      </c>
      <c r="D222" s="27" t="n">
        <f aca="false">IF(TOT!AK224&lt;200,IF(C222&gt;60,60,C222),C222)</f>
        <v>47</v>
      </c>
      <c r="E222" s="50" t="n">
        <f aca="false">(TOT!BD224*60)/TOT!AK224</f>
        <v>0</v>
      </c>
      <c r="F222" s="55" t="n">
        <f aca="false">VLOOKUP(E222,'PA - Tableau 2'!$A$3:$B$55,2)</f>
        <v>47</v>
      </c>
      <c r="G222" s="55" t="n">
        <f aca="false">IF(TOT!AK224&lt;400,IF(F222&gt;66,66,F222),F222)</f>
        <v>47</v>
      </c>
      <c r="H222" s="55" t="n">
        <f aca="false">IF(TOT!AK224&lt;200,IF(G222&gt;60,60,G222),G222)</f>
        <v>47</v>
      </c>
      <c r="I222" s="55" t="n">
        <f aca="false">(D222+H222)/2</f>
        <v>47</v>
      </c>
      <c r="J222" s="55" t="n">
        <f aca="false">IF(TOT!AN224&lt;13.4,IF(I222&gt;66,66,I222),I222)</f>
        <v>47</v>
      </c>
      <c r="K222" s="55" t="n">
        <f aca="false">IF(TOT!AN224&lt;11,IF(J222&gt;66,66,J222),J222)</f>
        <v>47</v>
      </c>
    </row>
    <row r="223" customFormat="false" ht="13" hidden="false" customHeight="true" outlineLevel="0" collapsed="false">
      <c r="A223" s="17" t="s">
        <v>1304</v>
      </c>
      <c r="B223" s="27" t="n">
        <f aca="false">VLOOKUP((TOT!X225*60)/TOT!AK225,'PA - ASSISTS'!$A$3:$B$55,2)</f>
        <v>80</v>
      </c>
      <c r="C223" s="27" t="n">
        <f aca="false">IF(TOT!AK225&lt;400,IF(B223&gt;66,66,B223),B223)</f>
        <v>66</v>
      </c>
      <c r="D223" s="27" t="n">
        <f aca="false">IF(TOT!AK225&lt;200,IF(C223&gt;60,60,C223),C223)</f>
        <v>66</v>
      </c>
      <c r="E223" s="50" t="n">
        <f aca="false">(TOT!BD225*60)/TOT!AK225</f>
        <v>14.9331210191085</v>
      </c>
      <c r="F223" s="55" t="n">
        <f aca="false">VLOOKUP(E223,'PA - Tableau 2'!$A$3:$B$55,2)</f>
        <v>85</v>
      </c>
      <c r="G223" s="55" t="n">
        <f aca="false">IF(TOT!AK225&lt;400,IF(F223&gt;66,66,F223),F223)</f>
        <v>66</v>
      </c>
      <c r="H223" s="55" t="n">
        <f aca="false">IF(TOT!AK225&lt;200,IF(G223&gt;60,60,G223),G223)</f>
        <v>66</v>
      </c>
      <c r="I223" s="55" t="n">
        <f aca="false">(D223+H223)/2</f>
        <v>66</v>
      </c>
      <c r="J223" s="55" t="n">
        <f aca="false">IF(TOT!AN225&lt;13.4,IF(I223&gt;66,66,I223),I223)</f>
        <v>66</v>
      </c>
      <c r="K223" s="55" t="n">
        <f aca="false">IF(TOT!AN225&lt;11,IF(J223&gt;66,66,J223),J223)</f>
        <v>66</v>
      </c>
    </row>
    <row r="224" customFormat="false" ht="13" hidden="false" customHeight="true" outlineLevel="0" collapsed="false">
      <c r="A224" s="17" t="s">
        <v>1310</v>
      </c>
      <c r="B224" s="27" t="n">
        <f aca="false">VLOOKUP((TOT!X226*60)/TOT!AK226,'PA - ASSISTS'!$A$3:$B$55,2)</f>
        <v>89</v>
      </c>
      <c r="C224" s="27" t="n">
        <f aca="false">IF(TOT!AK226&lt;400,IF(B224&gt;66,66,B224),B224)</f>
        <v>89</v>
      </c>
      <c r="D224" s="27" t="n">
        <f aca="false">IF(TOT!AK226&lt;200,IF(C224&gt;60,60,C224),C224)</f>
        <v>89</v>
      </c>
      <c r="E224" s="50" t="n">
        <f aca="false">(TOT!BD226*60)/TOT!AK226</f>
        <v>18.9910259519767</v>
      </c>
      <c r="F224" s="55" t="n">
        <f aca="false">VLOOKUP(E224,'PA - Tableau 2'!$A$3:$B$55,2)</f>
        <v>93</v>
      </c>
      <c r="G224" s="55" t="n">
        <f aca="false">IF(TOT!AK226&lt;400,IF(F224&gt;66,66,F224),F224)</f>
        <v>93</v>
      </c>
      <c r="H224" s="55" t="n">
        <f aca="false">IF(TOT!AK226&lt;200,IF(G224&gt;60,60,G224),G224)</f>
        <v>93</v>
      </c>
      <c r="I224" s="55" t="n">
        <f aca="false">(D224+H224)/2</f>
        <v>91</v>
      </c>
      <c r="J224" s="55" t="n">
        <f aca="false">IF(TOT!AN226&lt;13.4,IF(I224&gt;66,66,I224),I224)</f>
        <v>91</v>
      </c>
      <c r="K224" s="55" t="n">
        <f aca="false">IF(TOT!AN226&lt;11,IF(J224&gt;66,66,J224),J224)</f>
        <v>91</v>
      </c>
    </row>
    <row r="225" customFormat="false" ht="13" hidden="false" customHeight="true" outlineLevel="0" collapsed="false">
      <c r="A225" s="17" t="s">
        <v>1315</v>
      </c>
      <c r="B225" s="27" t="n">
        <f aca="false">VLOOKUP((TOT!X227*60)/TOT!AK227,'PA - ASSISTS'!$A$3:$B$55,2)</f>
        <v>58</v>
      </c>
      <c r="C225" s="27" t="n">
        <f aca="false">IF(TOT!AK227&lt;400,IF(B225&gt;66,66,B225),B225)</f>
        <v>58</v>
      </c>
      <c r="D225" s="27" t="n">
        <f aca="false">IF(TOT!AK227&lt;200,IF(C225&gt;60,60,C225),C225)</f>
        <v>58</v>
      </c>
      <c r="E225" s="50" t="n">
        <f aca="false">(TOT!BD227*60)/TOT!AK227</f>
        <v>12.3397913561852</v>
      </c>
      <c r="F225" s="55" t="n">
        <f aca="false">VLOOKUP(E225,'PA - Tableau 2'!$A$3:$B$55,2)</f>
        <v>79</v>
      </c>
      <c r="G225" s="55" t="n">
        <f aca="false">IF(TOT!AK227&lt;400,IF(F225&gt;66,66,F225),F225)</f>
        <v>66</v>
      </c>
      <c r="H225" s="55" t="n">
        <f aca="false">IF(TOT!AK227&lt;200,IF(G225&gt;60,60,G225),G225)</f>
        <v>60</v>
      </c>
      <c r="I225" s="55" t="n">
        <f aca="false">(D225+H225)/2</f>
        <v>59</v>
      </c>
      <c r="J225" s="55" t="n">
        <f aca="false">IF(TOT!AN227&lt;13.4,IF(I225&gt;66,66,I225),I225)</f>
        <v>59</v>
      </c>
      <c r="K225" s="55" t="n">
        <f aca="false">IF(TOT!AN227&lt;11,IF(J225&gt;66,66,J225),J225)</f>
        <v>59</v>
      </c>
    </row>
    <row r="226" customFormat="false" ht="13" hidden="false" customHeight="true" outlineLevel="0" collapsed="false">
      <c r="A226" s="17" t="s">
        <v>1318</v>
      </c>
      <c r="B226" s="27" t="n">
        <f aca="false">VLOOKUP((TOT!X228*60)/TOT!AK228,'PA - ASSISTS'!$A$3:$B$55,2)</f>
        <v>73</v>
      </c>
      <c r="C226" s="27" t="n">
        <f aca="false">IF(TOT!AK228&lt;400,IF(B226&gt;66,66,B226),B226)</f>
        <v>73</v>
      </c>
      <c r="D226" s="27" t="n">
        <f aca="false">IF(TOT!AK228&lt;200,IF(C226&gt;60,60,C226),C226)</f>
        <v>73</v>
      </c>
      <c r="E226" s="50" t="n">
        <f aca="false">(TOT!BD228*60)/TOT!AK228</f>
        <v>9.36851683348499</v>
      </c>
      <c r="F226" s="55" t="n">
        <f aca="false">VLOOKUP(E226,'PA - Tableau 2'!$A$3:$B$55,2)</f>
        <v>69</v>
      </c>
      <c r="G226" s="55" t="n">
        <f aca="false">IF(TOT!AK228&lt;400,IF(F226&gt;66,66,F226),F226)</f>
        <v>69</v>
      </c>
      <c r="H226" s="55" t="n">
        <f aca="false">IF(TOT!AK228&lt;200,IF(G226&gt;60,60,G226),G226)</f>
        <v>69</v>
      </c>
      <c r="I226" s="55" t="n">
        <f aca="false">(D226+H226)/2</f>
        <v>71</v>
      </c>
      <c r="J226" s="55" t="n">
        <f aca="false">IF(TOT!AN228&lt;13.4,IF(I226&gt;66,66,I226),I226)</f>
        <v>71</v>
      </c>
      <c r="K226" s="55" t="n">
        <f aca="false">IF(TOT!AN228&lt;11,IF(J226&gt;66,66,J226),J226)</f>
        <v>71</v>
      </c>
    </row>
    <row r="227" customFormat="false" ht="13" hidden="false" customHeight="true" outlineLevel="0" collapsed="false">
      <c r="A227" s="17" t="s">
        <v>1321</v>
      </c>
      <c r="B227" s="27" t="n">
        <f aca="false">VLOOKUP((TOT!X229*60)/TOT!AK229,'PA - ASSISTS'!$A$3:$B$55,2)</f>
        <v>49</v>
      </c>
      <c r="C227" s="27" t="n">
        <f aca="false">IF(TOT!AK229&lt;400,IF(B227&gt;66,66,B227),B227)</f>
        <v>49</v>
      </c>
      <c r="D227" s="27" t="n">
        <f aca="false">IF(TOT!AK229&lt;200,IF(C227&gt;60,60,C227),C227)</f>
        <v>49</v>
      </c>
      <c r="E227" s="50" t="n">
        <f aca="false">(TOT!BD229*60)/TOT!AK229</f>
        <v>1.06742707176746</v>
      </c>
      <c r="F227" s="55" t="n">
        <f aca="false">VLOOKUP(E227,'PA - Tableau 2'!$A$3:$B$55,2)</f>
        <v>48</v>
      </c>
      <c r="G227" s="55" t="n">
        <f aca="false">IF(TOT!AK229&lt;400,IF(F227&gt;66,66,F227),F227)</f>
        <v>48</v>
      </c>
      <c r="H227" s="55" t="n">
        <f aca="false">IF(TOT!AK229&lt;200,IF(G227&gt;60,60,G227),G227)</f>
        <v>48</v>
      </c>
      <c r="I227" s="55" t="n">
        <f aca="false">(D227+H227)/2</f>
        <v>48.5</v>
      </c>
      <c r="J227" s="55" t="n">
        <f aca="false">IF(TOT!AN229&lt;13.4,IF(I227&gt;66,66,I227),I227)</f>
        <v>48.5</v>
      </c>
      <c r="K227" s="55" t="n">
        <f aca="false">IF(TOT!AN229&lt;11,IF(J227&gt;66,66,J227),J227)</f>
        <v>48.5</v>
      </c>
    </row>
    <row r="228" customFormat="false" ht="13" hidden="false" customHeight="true" outlineLevel="0" collapsed="false">
      <c r="A228" s="17" t="s">
        <v>1325</v>
      </c>
      <c r="B228" s="27" t="n">
        <f aca="false">VLOOKUP((TOT!X230*60)/TOT!AK230,'PA - ASSISTS'!$A$3:$B$55,2)</f>
        <v>90</v>
      </c>
      <c r="C228" s="27" t="n">
        <f aca="false">IF(TOT!AK230&lt;400,IF(B228&gt;66,66,B228),B228)</f>
        <v>90</v>
      </c>
      <c r="D228" s="27" t="n">
        <f aca="false">IF(TOT!AK230&lt;200,IF(C228&gt;60,60,C228),C228)</f>
        <v>90</v>
      </c>
      <c r="E228" s="50" t="n">
        <f aca="false">(TOT!BD230*60)/TOT!AK230</f>
        <v>11.6555718855364</v>
      </c>
      <c r="F228" s="55" t="n">
        <f aca="false">VLOOKUP(E228,'PA - Tableau 2'!$A$3:$B$55,2)</f>
        <v>76</v>
      </c>
      <c r="G228" s="55" t="n">
        <f aca="false">IF(TOT!AK230&lt;400,IF(F228&gt;66,66,F228),F228)</f>
        <v>76</v>
      </c>
      <c r="H228" s="55" t="n">
        <f aca="false">IF(TOT!AK230&lt;200,IF(G228&gt;60,60,G228),G228)</f>
        <v>76</v>
      </c>
      <c r="I228" s="55" t="n">
        <f aca="false">(D228+H228)/2</f>
        <v>83</v>
      </c>
      <c r="J228" s="55" t="n">
        <f aca="false">IF(TOT!AN230&lt;13.4,IF(I228&gt;66,66,I228),I228)</f>
        <v>83</v>
      </c>
      <c r="K228" s="55" t="n">
        <f aca="false">IF(TOT!AN230&lt;11,IF(J228&gt;66,66,J228),J228)</f>
        <v>83</v>
      </c>
    </row>
    <row r="229" customFormat="false" ht="13" hidden="false" customHeight="true" outlineLevel="0" collapsed="false">
      <c r="A229" s="17" t="s">
        <v>1329</v>
      </c>
      <c r="B229" s="27" t="n">
        <f aca="false">VLOOKUP((TOT!X231*60)/TOT!AK231,'PA - ASSISTS'!$A$3:$B$55,2)</f>
        <v>63</v>
      </c>
      <c r="C229" s="27" t="n">
        <f aca="false">IF(TOT!AK231&lt;400,IF(B229&gt;66,66,B229),B229)</f>
        <v>63</v>
      </c>
      <c r="D229" s="27" t="n">
        <f aca="false">IF(TOT!AK231&lt;200,IF(C229&gt;60,60,C229),C229)</f>
        <v>63</v>
      </c>
      <c r="E229" s="50" t="n">
        <f aca="false">(TOT!BD231*60)/TOT!AK231</f>
        <v>5.21610436593855</v>
      </c>
      <c r="F229" s="55" t="n">
        <f aca="false">VLOOKUP(E229,'PA - Tableau 2'!$A$3:$B$55,2)</f>
        <v>57</v>
      </c>
      <c r="G229" s="55" t="n">
        <f aca="false">IF(TOT!AK231&lt;400,IF(F229&gt;66,66,F229),F229)</f>
        <v>57</v>
      </c>
      <c r="H229" s="55" t="n">
        <f aca="false">IF(TOT!AK231&lt;200,IF(G229&gt;60,60,G229),G229)</f>
        <v>57</v>
      </c>
      <c r="I229" s="55" t="n">
        <f aca="false">(D229+H229)/2</f>
        <v>60</v>
      </c>
      <c r="J229" s="55" t="n">
        <f aca="false">IF(TOT!AN231&lt;13.4,IF(I229&gt;66,66,I229),I229)</f>
        <v>60</v>
      </c>
      <c r="K229" s="55" t="n">
        <f aca="false">IF(TOT!AN231&lt;11,IF(J229&gt;66,66,J229),J229)</f>
        <v>60</v>
      </c>
    </row>
    <row r="230" customFormat="false" ht="13" hidden="false" customHeight="true" outlineLevel="0" collapsed="false">
      <c r="A230" s="17" t="s">
        <v>1334</v>
      </c>
      <c r="B230" s="27" t="n">
        <f aca="false">VLOOKUP((TOT!X232*60)/TOT!AK232,'PA - ASSISTS'!$A$3:$B$55,2)</f>
        <v>67</v>
      </c>
      <c r="C230" s="27" t="n">
        <f aca="false">IF(TOT!AK232&lt;400,IF(B230&gt;66,66,B230),B230)</f>
        <v>67</v>
      </c>
      <c r="D230" s="27" t="n">
        <f aca="false">IF(TOT!AK232&lt;200,IF(C230&gt;60,60,C230),C230)</f>
        <v>67</v>
      </c>
      <c r="E230" s="50" t="n">
        <f aca="false">(TOT!BD232*60)/TOT!AK232</f>
        <v>9.27218344965105</v>
      </c>
      <c r="F230" s="55" t="n">
        <f aca="false">VLOOKUP(E230,'PA - Tableau 2'!$A$3:$B$55,2)</f>
        <v>69</v>
      </c>
      <c r="G230" s="55" t="n">
        <f aca="false">IF(TOT!AK232&lt;400,IF(F230&gt;66,66,F230),F230)</f>
        <v>69</v>
      </c>
      <c r="H230" s="55" t="n">
        <f aca="false">IF(TOT!AK232&lt;200,IF(G230&gt;60,60,G230),G230)</f>
        <v>69</v>
      </c>
      <c r="I230" s="55" t="n">
        <f aca="false">(D230+H230)/2</f>
        <v>68</v>
      </c>
      <c r="J230" s="55" t="n">
        <f aca="false">IF(TOT!AN232&lt;13.4,IF(I230&gt;66,66,I230),I230)</f>
        <v>68</v>
      </c>
      <c r="K230" s="55" t="n">
        <f aca="false">IF(TOT!AN232&lt;11,IF(J230&gt;66,66,J230),J230)</f>
        <v>68</v>
      </c>
    </row>
    <row r="231" customFormat="false" ht="13" hidden="false" customHeight="true" outlineLevel="0" collapsed="false">
      <c r="A231" s="17" t="s">
        <v>1339</v>
      </c>
      <c r="B231" s="27" t="n">
        <f aca="false">VLOOKUP((TOT!X233*60)/TOT!AK233,'PA - ASSISTS'!$A$3:$B$55,2)</f>
        <v>73</v>
      </c>
      <c r="C231" s="27" t="n">
        <f aca="false">IF(TOT!AK233&lt;400,IF(B231&gt;66,66,B231),B231)</f>
        <v>73</v>
      </c>
      <c r="D231" s="27" t="n">
        <f aca="false">IF(TOT!AK233&lt;200,IF(C231&gt;60,60,C231),C231)</f>
        <v>73</v>
      </c>
      <c r="E231" s="50" t="n">
        <f aca="false">(TOT!BD233*60)/TOT!AK233</f>
        <v>14.1948378254907</v>
      </c>
      <c r="F231" s="55" t="n">
        <f aca="false">VLOOKUP(E231,'PA - Tableau 2'!$A$3:$B$55,2)</f>
        <v>83</v>
      </c>
      <c r="G231" s="55" t="n">
        <f aca="false">IF(TOT!AK233&lt;400,IF(F231&gt;66,66,F231),F231)</f>
        <v>83</v>
      </c>
      <c r="H231" s="55" t="n">
        <f aca="false">IF(TOT!AK233&lt;200,IF(G231&gt;60,60,G231),G231)</f>
        <v>83</v>
      </c>
      <c r="I231" s="55" t="n">
        <f aca="false">(D231+H231)/2</f>
        <v>78</v>
      </c>
      <c r="J231" s="55" t="n">
        <f aca="false">IF(TOT!AN233&lt;13.4,IF(I231&gt;66,66,I231),I231)</f>
        <v>78</v>
      </c>
      <c r="K231" s="55" t="n">
        <f aca="false">IF(TOT!AN233&lt;11,IF(J231&gt;66,66,J231),J231)</f>
        <v>78</v>
      </c>
    </row>
    <row r="232" customFormat="false" ht="13" hidden="false" customHeight="true" outlineLevel="0" collapsed="false">
      <c r="A232" s="17" t="s">
        <v>1344</v>
      </c>
      <c r="B232" s="27" t="n">
        <f aca="false">VLOOKUP((TOT!X234*60)/TOT!AK234,'PA - ASSISTS'!$A$3:$B$55,2)</f>
        <v>84</v>
      </c>
      <c r="C232" s="27" t="n">
        <f aca="false">IF(TOT!AK234&lt;400,IF(B232&gt;66,66,B232),B232)</f>
        <v>84</v>
      </c>
      <c r="D232" s="27" t="n">
        <f aca="false">IF(TOT!AK234&lt;200,IF(C232&gt;60,60,C232),C232)</f>
        <v>84</v>
      </c>
      <c r="E232" s="50" t="n">
        <f aca="false">(TOT!BD234*60)/TOT!AK234</f>
        <v>18.3651143356378</v>
      </c>
      <c r="F232" s="55" t="n">
        <f aca="false">VLOOKUP(E232,'PA - Tableau 2'!$A$3:$B$55,2)</f>
        <v>92</v>
      </c>
      <c r="G232" s="55" t="n">
        <f aca="false">IF(TOT!AK234&lt;400,IF(F232&gt;66,66,F232),F232)</f>
        <v>92</v>
      </c>
      <c r="H232" s="55" t="n">
        <f aca="false">IF(TOT!AK234&lt;200,IF(G232&gt;60,60,G232),G232)</f>
        <v>92</v>
      </c>
      <c r="I232" s="55" t="n">
        <f aca="false">(D232+H232)/2</f>
        <v>88</v>
      </c>
      <c r="J232" s="55" t="n">
        <f aca="false">IF(TOT!AN234&lt;13.4,IF(I232&gt;66,66,I232),I232)</f>
        <v>88</v>
      </c>
      <c r="K232" s="55" t="n">
        <f aca="false">IF(TOT!AN234&lt;11,IF(J232&gt;66,66,J232),J232)</f>
        <v>88</v>
      </c>
    </row>
    <row r="233" customFormat="false" ht="13" hidden="false" customHeight="true" outlineLevel="0" collapsed="false">
      <c r="A233" s="17" t="s">
        <v>1348</v>
      </c>
      <c r="B233" s="27" t="n">
        <f aca="false">VLOOKUP((TOT!X235*60)/TOT!AK235,'PA - ASSISTS'!$A$3:$B$55,2)</f>
        <v>50</v>
      </c>
      <c r="C233" s="27" t="n">
        <f aca="false">IF(TOT!AK235&lt;400,IF(B233&gt;66,66,B233),B233)</f>
        <v>50</v>
      </c>
      <c r="D233" s="27" t="n">
        <f aca="false">IF(TOT!AK235&lt;200,IF(C233&gt;60,60,C233),C233)</f>
        <v>50</v>
      </c>
      <c r="E233" s="50" t="n">
        <f aca="false">(TOT!BD235*60)/TOT!AK235</f>
        <v>0.614806592092915</v>
      </c>
      <c r="F233" s="55" t="n">
        <f aca="false">VLOOKUP(E233,'PA - Tableau 2'!$A$3:$B$55,2)</f>
        <v>47</v>
      </c>
      <c r="G233" s="55" t="n">
        <f aca="false">IF(TOT!AK235&lt;400,IF(F233&gt;66,66,F233),F233)</f>
        <v>47</v>
      </c>
      <c r="H233" s="55" t="n">
        <f aca="false">IF(TOT!AK235&lt;200,IF(G233&gt;60,60,G233),G233)</f>
        <v>47</v>
      </c>
      <c r="I233" s="55" t="n">
        <f aca="false">(D233+H233)/2</f>
        <v>48.5</v>
      </c>
      <c r="J233" s="55" t="n">
        <f aca="false">IF(TOT!AN235&lt;13.4,IF(I233&gt;66,66,I233),I233)</f>
        <v>48.5</v>
      </c>
      <c r="K233" s="55" t="n">
        <f aca="false">IF(TOT!AN235&lt;11,IF(J233&gt;66,66,J233),J233)</f>
        <v>48.5</v>
      </c>
    </row>
    <row r="234" customFormat="false" ht="13" hidden="false" customHeight="true" outlineLevel="0" collapsed="false">
      <c r="A234" s="17" t="s">
        <v>1352</v>
      </c>
      <c r="B234" s="27" t="n">
        <f aca="false">VLOOKUP((TOT!X236*60)/TOT!AK236,'PA - ASSISTS'!$A$3:$B$55,2)</f>
        <v>87</v>
      </c>
      <c r="C234" s="27" t="n">
        <f aca="false">IF(TOT!AK236&lt;400,IF(B234&gt;66,66,B234),B234)</f>
        <v>87</v>
      </c>
      <c r="D234" s="27" t="n">
        <f aca="false">IF(TOT!AK236&lt;200,IF(C234&gt;60,60,C234),C234)</f>
        <v>87</v>
      </c>
      <c r="E234" s="50" t="n">
        <f aca="false">(TOT!BD236*60)/TOT!AK236</f>
        <v>12.6662112113912</v>
      </c>
      <c r="F234" s="55" t="n">
        <f aca="false">VLOOKUP(E234,'PA - Tableau 2'!$A$3:$B$55,2)</f>
        <v>79</v>
      </c>
      <c r="G234" s="55" t="n">
        <f aca="false">IF(TOT!AK236&lt;400,IF(F234&gt;66,66,F234),F234)</f>
        <v>79</v>
      </c>
      <c r="H234" s="55" t="n">
        <f aca="false">IF(TOT!AK236&lt;200,IF(G234&gt;60,60,G234),G234)</f>
        <v>79</v>
      </c>
      <c r="I234" s="55" t="n">
        <f aca="false">(D234+H234)/2</f>
        <v>83</v>
      </c>
      <c r="J234" s="55" t="n">
        <f aca="false">IF(TOT!AN236&lt;13.4,IF(I234&gt;66,66,I234),I234)</f>
        <v>66</v>
      </c>
      <c r="K234" s="55" t="n">
        <f aca="false">IF(TOT!AN236&lt;11,IF(J234&gt;66,66,J234),J234)</f>
        <v>66</v>
      </c>
    </row>
    <row r="235" customFormat="false" ht="13" hidden="false" customHeight="true" outlineLevel="0" collapsed="false">
      <c r="A235" s="17" t="s">
        <v>1357</v>
      </c>
      <c r="B235" s="27" t="n">
        <f aca="false">VLOOKUP((TOT!X237*60)/TOT!AK237,'PA - ASSISTS'!$A$3:$B$55,2)</f>
        <v>66</v>
      </c>
      <c r="C235" s="27" t="n">
        <f aca="false">IF(TOT!AK237&lt;400,IF(B235&gt;66,66,B235),B235)</f>
        <v>66</v>
      </c>
      <c r="D235" s="27" t="n">
        <f aca="false">IF(TOT!AK237&lt;200,IF(C235&gt;60,60,C235),C235)</f>
        <v>66</v>
      </c>
      <c r="E235" s="50" t="n">
        <f aca="false">(TOT!BD237*60)/TOT!AK237</f>
        <v>7.05183004500811</v>
      </c>
      <c r="F235" s="55" t="n">
        <f aca="false">VLOOKUP(E235,'PA - Tableau 2'!$A$3:$B$55,2)</f>
        <v>62</v>
      </c>
      <c r="G235" s="55" t="n">
        <f aca="false">IF(TOT!AK237&lt;400,IF(F235&gt;66,66,F235),F235)</f>
        <v>62</v>
      </c>
      <c r="H235" s="55" t="n">
        <f aca="false">IF(TOT!AK237&lt;200,IF(G235&gt;60,60,G235),G235)</f>
        <v>62</v>
      </c>
      <c r="I235" s="55" t="n">
        <f aca="false">(D235+H235)/2</f>
        <v>64</v>
      </c>
      <c r="J235" s="55" t="n">
        <f aca="false">IF(TOT!AN237&lt;13.4,IF(I235&gt;66,66,I235),I235)</f>
        <v>64</v>
      </c>
      <c r="K235" s="55" t="n">
        <f aca="false">IF(TOT!AN237&lt;11,IF(J235&gt;66,66,J235),J235)</f>
        <v>64</v>
      </c>
    </row>
    <row r="236" customFormat="false" ht="13" hidden="false" customHeight="true" outlineLevel="0" collapsed="false">
      <c r="A236" s="17" t="s">
        <v>1361</v>
      </c>
      <c r="B236" s="27" t="n">
        <f aca="false">VLOOKUP((TOT!X238*60)/TOT!AK238,'PA - ASSISTS'!$A$3:$B$55,2)</f>
        <v>88</v>
      </c>
      <c r="C236" s="27" t="n">
        <f aca="false">IF(TOT!AK238&lt;400,IF(B236&gt;66,66,B236),B236)</f>
        <v>88</v>
      </c>
      <c r="D236" s="27" t="n">
        <f aca="false">IF(TOT!AK238&lt;200,IF(C236&gt;60,60,C236),C236)</f>
        <v>88</v>
      </c>
      <c r="E236" s="50" t="n">
        <f aca="false">(TOT!BD238*60)/TOT!AK238</f>
        <v>16.8492199435211</v>
      </c>
      <c r="F236" s="55" t="n">
        <f aca="false">VLOOKUP(E236,'PA - Tableau 2'!$A$3:$B$55,2)</f>
        <v>89</v>
      </c>
      <c r="G236" s="55" t="n">
        <f aca="false">IF(TOT!AK238&lt;400,IF(F236&gt;66,66,F236),F236)</f>
        <v>89</v>
      </c>
      <c r="H236" s="55" t="n">
        <f aca="false">IF(TOT!AK238&lt;200,IF(G236&gt;60,60,G236),G236)</f>
        <v>89</v>
      </c>
      <c r="I236" s="55" t="n">
        <f aca="false">(D236+H236)/2</f>
        <v>88.5</v>
      </c>
      <c r="J236" s="55" t="n">
        <f aca="false">IF(TOT!AN238&lt;13.4,IF(I236&gt;66,66,I236),I236)</f>
        <v>88.5</v>
      </c>
      <c r="K236" s="55" t="n">
        <f aca="false">IF(TOT!AN238&lt;11,IF(J236&gt;66,66,J236),J236)</f>
        <v>88.5</v>
      </c>
    </row>
    <row r="237" customFormat="false" ht="13" hidden="false" customHeight="true" outlineLevel="0" collapsed="false">
      <c r="A237" s="17" t="s">
        <v>1365</v>
      </c>
      <c r="B237" s="27" t="n">
        <f aca="false">VLOOKUP((TOT!X239*60)/TOT!AK239,'PA - ASSISTS'!$A$3:$B$55,2)</f>
        <v>93</v>
      </c>
      <c r="C237" s="27" t="n">
        <f aca="false">IF(TOT!AK239&lt;400,IF(B237&gt;66,66,B237),B237)</f>
        <v>93</v>
      </c>
      <c r="D237" s="27" t="n">
        <f aca="false">IF(TOT!AK239&lt;200,IF(C237&gt;60,60,C237),C237)</f>
        <v>93</v>
      </c>
      <c r="E237" s="50" t="n">
        <f aca="false">(TOT!BD239*60)/TOT!AK239</f>
        <v>18.9017105620418</v>
      </c>
      <c r="F237" s="55" t="n">
        <f aca="false">VLOOKUP(E237,'PA - Tableau 2'!$A$3:$B$55,2)</f>
        <v>93</v>
      </c>
      <c r="G237" s="55" t="n">
        <f aca="false">IF(TOT!AK239&lt;400,IF(F237&gt;66,66,F237),F237)</f>
        <v>93</v>
      </c>
      <c r="H237" s="55" t="n">
        <f aca="false">IF(TOT!AK239&lt;200,IF(G237&gt;60,60,G237),G237)</f>
        <v>93</v>
      </c>
      <c r="I237" s="55" t="n">
        <f aca="false">(D237+H237)/2</f>
        <v>93</v>
      </c>
      <c r="J237" s="55" t="n">
        <f aca="false">IF(TOT!AN239&lt;13.4,IF(I237&gt;66,66,I237),I237)</f>
        <v>93</v>
      </c>
      <c r="K237" s="55" t="n">
        <f aca="false">IF(TOT!AN239&lt;11,IF(J237&gt;66,66,J237),J237)</f>
        <v>93</v>
      </c>
    </row>
    <row r="238" customFormat="false" ht="13" hidden="false" customHeight="true" outlineLevel="0" collapsed="false">
      <c r="A238" s="17" t="s">
        <v>1369</v>
      </c>
      <c r="B238" s="27" t="n">
        <f aca="false">VLOOKUP((TOT!X240*60)/TOT!AK240,'PA - ASSISTS'!$A$3:$B$55,2)</f>
        <v>98</v>
      </c>
      <c r="C238" s="27" t="n">
        <f aca="false">IF(TOT!AK240&lt;400,IF(B238&gt;66,66,B238),B238)</f>
        <v>98</v>
      </c>
      <c r="D238" s="27" t="n">
        <f aca="false">IF(TOT!AK240&lt;200,IF(C238&gt;60,60,C238),C238)</f>
        <v>98</v>
      </c>
      <c r="E238" s="50" t="n">
        <f aca="false">(TOT!BD240*60)/TOT!AK240</f>
        <v>21.1538204425435</v>
      </c>
      <c r="F238" s="55" t="n">
        <f aca="false">VLOOKUP(E238,'PA - Tableau 2'!$A$3:$B$55,2)</f>
        <v>96</v>
      </c>
      <c r="G238" s="55" t="n">
        <f aca="false">IF(TOT!AK240&lt;400,IF(F238&gt;66,66,F238),F238)</f>
        <v>96</v>
      </c>
      <c r="H238" s="55" t="n">
        <f aca="false">IF(TOT!AK240&lt;200,IF(G238&gt;60,60,G238),G238)</f>
        <v>96</v>
      </c>
      <c r="I238" s="55" t="n">
        <f aca="false">(D238+H238)/2</f>
        <v>97</v>
      </c>
      <c r="J238" s="55" t="n">
        <f aca="false">IF(TOT!AN240&lt;13.4,IF(I238&gt;66,66,I238),I238)</f>
        <v>97</v>
      </c>
      <c r="K238" s="55" t="n">
        <f aca="false">IF(TOT!AN240&lt;11,IF(J238&gt;66,66,J238),J238)</f>
        <v>97</v>
      </c>
    </row>
    <row r="239" customFormat="false" ht="13" hidden="false" customHeight="true" outlineLevel="0" collapsed="false">
      <c r="A239" s="17" t="s">
        <v>1373</v>
      </c>
      <c r="B239" s="27" t="n">
        <f aca="false">VLOOKUP((TOT!X241*60)/TOT!AK241,'PA - ASSISTS'!$A$3:$B$55,2)</f>
        <v>55</v>
      </c>
      <c r="C239" s="27" t="n">
        <f aca="false">IF(TOT!AK241&lt;400,IF(B239&gt;66,66,B239),B239)</f>
        <v>55</v>
      </c>
      <c r="D239" s="27" t="n">
        <f aca="false">IF(TOT!AK241&lt;200,IF(C239&gt;60,60,C239),C239)</f>
        <v>55</v>
      </c>
      <c r="E239" s="50" t="n">
        <f aca="false">(TOT!BD241*60)/TOT!AK241</f>
        <v>6.97548493953533</v>
      </c>
      <c r="F239" s="55" t="n">
        <f aca="false">VLOOKUP(E239,'PA - Tableau 2'!$A$3:$B$55,2)</f>
        <v>61</v>
      </c>
      <c r="G239" s="55" t="n">
        <f aca="false">IF(TOT!AK241&lt;400,IF(F239&gt;66,66,F239),F239)</f>
        <v>61</v>
      </c>
      <c r="H239" s="55" t="n">
        <f aca="false">IF(TOT!AK241&lt;200,IF(G239&gt;60,60,G239),G239)</f>
        <v>61</v>
      </c>
      <c r="I239" s="55" t="n">
        <f aca="false">(D239+H239)/2</f>
        <v>58</v>
      </c>
      <c r="J239" s="55" t="n">
        <f aca="false">IF(TOT!AN241&lt;13.4,IF(I239&gt;66,66,I239),I239)</f>
        <v>58</v>
      </c>
      <c r="K239" s="55" t="n">
        <f aca="false">IF(TOT!AN241&lt;11,IF(J239&gt;66,66,J239),J239)</f>
        <v>58</v>
      </c>
    </row>
    <row r="240" customFormat="false" ht="13" hidden="false" customHeight="true" outlineLevel="0" collapsed="false">
      <c r="A240" s="17" t="s">
        <v>1376</v>
      </c>
      <c r="B240" s="27" t="n">
        <f aca="false">VLOOKUP((TOT!X242*60)/TOT!AK242,'PA - ASSISTS'!$A$3:$B$55,2)</f>
        <v>51</v>
      </c>
      <c r="C240" s="27" t="n">
        <f aca="false">IF(TOT!AK242&lt;400,IF(B240&gt;66,66,B240),B240)</f>
        <v>51</v>
      </c>
      <c r="D240" s="27" t="n">
        <f aca="false">IF(TOT!AK242&lt;200,IF(C240&gt;60,60,C240),C240)</f>
        <v>51</v>
      </c>
      <c r="E240" s="50" t="n">
        <f aca="false">(TOT!BD242*60)/TOT!AK242</f>
        <v>5.70915619389587</v>
      </c>
      <c r="F240" s="55" t="n">
        <f aca="false">VLOOKUP(E240,'PA - Tableau 2'!$A$3:$B$55,2)</f>
        <v>58</v>
      </c>
      <c r="G240" s="55" t="n">
        <f aca="false">IF(TOT!AK242&lt;400,IF(F240&gt;66,66,F240),F240)</f>
        <v>58</v>
      </c>
      <c r="H240" s="55" t="n">
        <f aca="false">IF(TOT!AK242&lt;200,IF(G240&gt;60,60,G240),G240)</f>
        <v>58</v>
      </c>
      <c r="I240" s="55" t="n">
        <f aca="false">(D240+H240)/2</f>
        <v>54.5</v>
      </c>
      <c r="J240" s="55" t="n">
        <f aca="false">IF(TOT!AN242&lt;13.4,IF(I240&gt;66,66,I240),I240)</f>
        <v>54.5</v>
      </c>
      <c r="K240" s="55" t="n">
        <f aca="false">IF(TOT!AN242&lt;11,IF(J240&gt;66,66,J240),J240)</f>
        <v>54.5</v>
      </c>
    </row>
    <row r="241" customFormat="false" ht="13" hidden="false" customHeight="true" outlineLevel="0" collapsed="false">
      <c r="A241" s="17" t="s">
        <v>1380</v>
      </c>
      <c r="B241" s="27" t="n">
        <f aca="false">VLOOKUP((TOT!X243*60)/TOT!AK243,'PA - ASSISTS'!$A$3:$B$55,2)</f>
        <v>86</v>
      </c>
      <c r="C241" s="27" t="n">
        <f aca="false">IF(TOT!AK243&lt;400,IF(B241&gt;66,66,B241),B241)</f>
        <v>66</v>
      </c>
      <c r="D241" s="27" t="n">
        <f aca="false">IF(TOT!AK243&lt;200,IF(C241&gt;60,60,C241),C241)</f>
        <v>66</v>
      </c>
      <c r="E241" s="50" t="n">
        <f aca="false">(TOT!BD243*60)/TOT!AK243</f>
        <v>11.8702854032194</v>
      </c>
      <c r="F241" s="55" t="n">
        <f aca="false">VLOOKUP(E241,'PA - Tableau 2'!$A$3:$B$55,2)</f>
        <v>77</v>
      </c>
      <c r="G241" s="55" t="n">
        <f aca="false">IF(TOT!AK243&lt;400,IF(F241&gt;66,66,F241),F241)</f>
        <v>66</v>
      </c>
      <c r="H241" s="55" t="n">
        <f aca="false">IF(TOT!AK243&lt;200,IF(G241&gt;60,60,G241),G241)</f>
        <v>66</v>
      </c>
      <c r="I241" s="55" t="n">
        <f aca="false">(D241+H241)/2</f>
        <v>66</v>
      </c>
      <c r="J241" s="55" t="n">
        <f aca="false">IF(TOT!AN243&lt;13.4,IF(I241&gt;66,66,I241),I241)</f>
        <v>66</v>
      </c>
      <c r="K241" s="55" t="n">
        <f aca="false">IF(TOT!AN243&lt;11,IF(J241&gt;66,66,J241),J241)</f>
        <v>66</v>
      </c>
    </row>
    <row r="242" customFormat="false" ht="13" hidden="false" customHeight="true" outlineLevel="0" collapsed="false">
      <c r="A242" s="17" t="s">
        <v>1384</v>
      </c>
      <c r="B242" s="27" t="n">
        <f aca="false">VLOOKUP((TOT!X244*60)/TOT!AK244,'PA - ASSISTS'!$A$3:$B$55,2)</f>
        <v>93</v>
      </c>
      <c r="C242" s="27" t="n">
        <f aca="false">IF(TOT!AK244&lt;400,IF(B242&gt;66,66,B242),B242)</f>
        <v>66</v>
      </c>
      <c r="D242" s="27" t="n">
        <f aca="false">IF(TOT!AK244&lt;200,IF(C242&gt;60,60,C242),C242)</f>
        <v>60</v>
      </c>
      <c r="E242" s="50" t="n">
        <f aca="false">(TOT!BD244*60)/TOT!AK244</f>
        <v>8.03039588184846</v>
      </c>
      <c r="F242" s="55" t="n">
        <f aca="false">VLOOKUP(E242,'PA - Tableau 2'!$A$3:$B$55,2)</f>
        <v>65</v>
      </c>
      <c r="G242" s="55" t="n">
        <f aca="false">IF(TOT!AK244&lt;400,IF(F242&gt;66,66,F242),F242)</f>
        <v>65</v>
      </c>
      <c r="H242" s="55" t="n">
        <f aca="false">IF(TOT!AK244&lt;200,IF(G242&gt;60,60,G242),G242)</f>
        <v>60</v>
      </c>
      <c r="I242" s="55" t="n">
        <f aca="false">(D242+H242)/2</f>
        <v>60</v>
      </c>
      <c r="J242" s="55" t="n">
        <f aca="false">IF(TOT!AN244&lt;13.4,IF(I242&gt;66,66,I242),I242)</f>
        <v>60</v>
      </c>
      <c r="K242" s="55" t="n">
        <f aca="false">IF(TOT!AN244&lt;11,IF(J242&gt;66,66,J242),J242)</f>
        <v>60</v>
      </c>
    </row>
    <row r="243" customFormat="false" ht="13" hidden="false" customHeight="true" outlineLevel="0" collapsed="false">
      <c r="A243" s="17" t="s">
        <v>1389</v>
      </c>
      <c r="B243" s="27" t="n">
        <f aca="false">VLOOKUP((TOT!X245*60)/TOT!AK245,'PA - ASSISTS'!$A$3:$B$55,2)</f>
        <v>73</v>
      </c>
      <c r="C243" s="27" t="n">
        <f aca="false">IF(TOT!AK245&lt;400,IF(B243&gt;66,66,B243),B243)</f>
        <v>73</v>
      </c>
      <c r="D243" s="27" t="n">
        <f aca="false">IF(TOT!AK245&lt;200,IF(C243&gt;60,60,C243),C243)</f>
        <v>73</v>
      </c>
      <c r="E243" s="50" t="n">
        <f aca="false">(TOT!BD245*60)/TOT!AK245</f>
        <v>8.86624203821656</v>
      </c>
      <c r="F243" s="55" t="n">
        <f aca="false">VLOOKUP(E243,'PA - Tableau 2'!$A$3:$B$55,2)</f>
        <v>68</v>
      </c>
      <c r="G243" s="55" t="n">
        <f aca="false">IF(TOT!AK245&lt;400,IF(F243&gt;66,66,F243),F243)</f>
        <v>68</v>
      </c>
      <c r="H243" s="55" t="n">
        <f aca="false">IF(TOT!AK245&lt;200,IF(G243&gt;60,60,G243),G243)</f>
        <v>68</v>
      </c>
      <c r="I243" s="55" t="n">
        <f aca="false">(D243+H243)/2</f>
        <v>70.5</v>
      </c>
      <c r="J243" s="55" t="n">
        <f aca="false">IF(TOT!AN245&lt;13.4,IF(I243&gt;66,66,I243),I243)</f>
        <v>70.5</v>
      </c>
      <c r="K243" s="55" t="n">
        <f aca="false">IF(TOT!AN245&lt;11,IF(J243&gt;66,66,J243),J243)</f>
        <v>70.5</v>
      </c>
    </row>
    <row r="244" customFormat="false" ht="13" hidden="false" customHeight="true" outlineLevel="0" collapsed="false">
      <c r="A244" s="17" t="s">
        <v>1394</v>
      </c>
      <c r="B244" s="27" t="n">
        <f aca="false">VLOOKUP((TOT!X246*60)/TOT!AK246,'PA - ASSISTS'!$A$3:$B$55,2)</f>
        <v>67</v>
      </c>
      <c r="C244" s="27" t="n">
        <f aca="false">IF(TOT!AK246&lt;400,IF(B244&gt;66,66,B244),B244)</f>
        <v>66</v>
      </c>
      <c r="D244" s="27" t="n">
        <f aca="false">IF(TOT!AK246&lt;200,IF(C244&gt;60,60,C244),C244)</f>
        <v>66</v>
      </c>
      <c r="E244" s="50" t="n">
        <f aca="false">(TOT!BD246*60)/TOT!AK246</f>
        <v>0</v>
      </c>
      <c r="F244" s="55" t="n">
        <f aca="false">VLOOKUP(E244,'PA - Tableau 2'!$A$3:$B$55,2)</f>
        <v>47</v>
      </c>
      <c r="G244" s="55" t="n">
        <f aca="false">IF(TOT!AK246&lt;400,IF(F244&gt;66,66,F244),F244)</f>
        <v>47</v>
      </c>
      <c r="H244" s="55" t="n">
        <f aca="false">IF(TOT!AK246&lt;200,IF(G244&gt;60,60,G244),G244)</f>
        <v>47</v>
      </c>
      <c r="I244" s="55" t="n">
        <f aca="false">(D244+H244)/2</f>
        <v>56.5</v>
      </c>
      <c r="J244" s="55" t="n">
        <f aca="false">IF(TOT!AN246&lt;13.4,IF(I244&gt;66,66,I244),I244)</f>
        <v>56.5</v>
      </c>
      <c r="K244" s="55" t="n">
        <f aca="false">IF(TOT!AN246&lt;11,IF(J244&gt;66,66,J244),J244)</f>
        <v>56.5</v>
      </c>
    </row>
    <row r="245" customFormat="false" ht="13" hidden="false" customHeight="true" outlineLevel="0" collapsed="false">
      <c r="A245" s="17" t="s">
        <v>1399</v>
      </c>
      <c r="B245" s="27" t="n">
        <f aca="false">VLOOKUP((TOT!X247*60)/TOT!AK247,'PA - ASSISTS'!$A$3:$B$55,2)</f>
        <v>60</v>
      </c>
      <c r="C245" s="27" t="n">
        <f aca="false">IF(TOT!AK247&lt;400,IF(B245&gt;66,66,B245),B245)</f>
        <v>60</v>
      </c>
      <c r="D245" s="27" t="n">
        <f aca="false">IF(TOT!AK247&lt;200,IF(C245&gt;60,60,C245),C245)</f>
        <v>60</v>
      </c>
      <c r="E245" s="50" t="n">
        <f aca="false">(TOT!BD247*60)/TOT!AK247</f>
        <v>7.46529973704352</v>
      </c>
      <c r="F245" s="55" t="n">
        <f aca="false">VLOOKUP(E245,'PA - Tableau 2'!$A$3:$B$55,2)</f>
        <v>63</v>
      </c>
      <c r="G245" s="55" t="n">
        <f aca="false">IF(TOT!AK247&lt;400,IF(F245&gt;66,66,F245),F245)</f>
        <v>63</v>
      </c>
      <c r="H245" s="55" t="n">
        <f aca="false">IF(TOT!AK247&lt;200,IF(G245&gt;60,60,G245),G245)</f>
        <v>63</v>
      </c>
      <c r="I245" s="55" t="n">
        <f aca="false">(D245+H245)/2</f>
        <v>61.5</v>
      </c>
      <c r="J245" s="55" t="n">
        <f aca="false">IF(TOT!AN247&lt;13.4,IF(I245&gt;66,66,I245),I245)</f>
        <v>61.5</v>
      </c>
      <c r="K245" s="55" t="n">
        <f aca="false">IF(TOT!AN247&lt;11,IF(J245&gt;66,66,J245),J245)</f>
        <v>61.5</v>
      </c>
    </row>
    <row r="246" customFormat="false" ht="13" hidden="false" customHeight="true" outlineLevel="0" collapsed="false">
      <c r="A246" s="17" t="s">
        <v>1403</v>
      </c>
      <c r="B246" s="27" t="n">
        <f aca="false">VLOOKUP((TOT!X248*60)/TOT!AK248,'PA - ASSISTS'!$A$3:$B$55,2)</f>
        <v>52</v>
      </c>
      <c r="C246" s="27" t="n">
        <f aca="false">IF(TOT!AK248&lt;400,IF(B246&gt;66,66,B246),B246)</f>
        <v>52</v>
      </c>
      <c r="D246" s="27" t="n">
        <f aca="false">IF(TOT!AK248&lt;200,IF(C246&gt;60,60,C246),C246)</f>
        <v>52</v>
      </c>
      <c r="E246" s="50" t="n">
        <f aca="false">(TOT!BD248*60)/TOT!AK248</f>
        <v>8.91264041880259</v>
      </c>
      <c r="F246" s="55" t="n">
        <f aca="false">VLOOKUP(E246,'PA - Tableau 2'!$A$3:$B$55,2)</f>
        <v>68</v>
      </c>
      <c r="G246" s="55" t="n">
        <f aca="false">IF(TOT!AK248&lt;400,IF(F246&gt;66,66,F246),F246)</f>
        <v>66</v>
      </c>
      <c r="H246" s="55" t="n">
        <f aca="false">IF(TOT!AK248&lt;200,IF(G246&gt;60,60,G246),G246)</f>
        <v>66</v>
      </c>
      <c r="I246" s="55" t="n">
        <f aca="false">(D246+H246)/2</f>
        <v>59</v>
      </c>
      <c r="J246" s="55" t="n">
        <f aca="false">IF(TOT!AN248&lt;13.4,IF(I246&gt;66,66,I246),I246)</f>
        <v>59</v>
      </c>
      <c r="K246" s="55" t="n">
        <f aca="false">IF(TOT!AN248&lt;11,IF(J246&gt;66,66,J246),J246)</f>
        <v>59</v>
      </c>
    </row>
    <row r="247" customFormat="false" ht="13" hidden="false" customHeight="true" outlineLevel="0" collapsed="false">
      <c r="A247" s="17" t="s">
        <v>1407</v>
      </c>
      <c r="B247" s="27" t="n">
        <f aca="false">VLOOKUP((TOT!X249*60)/TOT!AK249,'PA - ASSISTS'!$A$3:$B$55,2)</f>
        <v>62</v>
      </c>
      <c r="C247" s="27" t="n">
        <f aca="false">IF(TOT!AK249&lt;400,IF(B247&gt;66,66,B247),B247)</f>
        <v>62</v>
      </c>
      <c r="D247" s="27" t="n">
        <f aca="false">IF(TOT!AK249&lt;200,IF(C247&gt;60,60,C247),C247)</f>
        <v>62</v>
      </c>
      <c r="E247" s="50" t="n">
        <f aca="false">(TOT!BD249*60)/TOT!AK249</f>
        <v>8.42200476934445</v>
      </c>
      <c r="F247" s="55" t="n">
        <f aca="false">VLOOKUP(E247,'PA - Tableau 2'!$A$3:$B$55,2)</f>
        <v>66</v>
      </c>
      <c r="G247" s="55" t="n">
        <f aca="false">IF(TOT!AK249&lt;400,IF(F247&gt;66,66,F247),F247)</f>
        <v>66</v>
      </c>
      <c r="H247" s="55" t="n">
        <f aca="false">IF(TOT!AK249&lt;200,IF(G247&gt;60,60,G247),G247)</f>
        <v>66</v>
      </c>
      <c r="I247" s="55" t="n">
        <f aca="false">(D247+H247)/2</f>
        <v>64</v>
      </c>
      <c r="J247" s="55" t="n">
        <f aca="false">IF(TOT!AN249&lt;13.4,IF(I247&gt;66,66,I247),I247)</f>
        <v>64</v>
      </c>
      <c r="K247" s="55" t="n">
        <f aca="false">IF(TOT!AN249&lt;11,IF(J247&gt;66,66,J247),J247)</f>
        <v>64</v>
      </c>
    </row>
    <row r="248" customFormat="false" ht="13" hidden="false" customHeight="true" outlineLevel="0" collapsed="false">
      <c r="A248" s="17" t="s">
        <v>1411</v>
      </c>
      <c r="B248" s="27" t="n">
        <f aca="false">VLOOKUP((TOT!X250*60)/TOT!AK250,'PA - ASSISTS'!$A$3:$B$55,2)</f>
        <v>75</v>
      </c>
      <c r="C248" s="27" t="n">
        <f aca="false">IF(TOT!AK250&lt;400,IF(B248&gt;66,66,B248),B248)</f>
        <v>75</v>
      </c>
      <c r="D248" s="27" t="n">
        <f aca="false">IF(TOT!AK250&lt;200,IF(C248&gt;60,60,C248),C248)</f>
        <v>75</v>
      </c>
      <c r="E248" s="50" t="n">
        <f aca="false">(TOT!BD250*60)/TOT!AK250</f>
        <v>10.0100118321652</v>
      </c>
      <c r="F248" s="55" t="n">
        <f aca="false">VLOOKUP(E248,'PA - Tableau 2'!$A$3:$B$55,2)</f>
        <v>71</v>
      </c>
      <c r="G248" s="55" t="n">
        <f aca="false">IF(TOT!AK250&lt;400,IF(F248&gt;66,66,F248),F248)</f>
        <v>71</v>
      </c>
      <c r="H248" s="55" t="n">
        <f aca="false">IF(TOT!AK250&lt;200,IF(G248&gt;60,60,G248),G248)</f>
        <v>71</v>
      </c>
      <c r="I248" s="55" t="n">
        <f aca="false">(D248+H248)/2</f>
        <v>73</v>
      </c>
      <c r="J248" s="55" t="n">
        <f aca="false">IF(TOT!AN250&lt;13.4,IF(I248&gt;66,66,I248),I248)</f>
        <v>66</v>
      </c>
      <c r="K248" s="55" t="n">
        <f aca="false">IF(TOT!AN250&lt;11,IF(J248&gt;66,66,J248),J248)</f>
        <v>66</v>
      </c>
    </row>
    <row r="249" customFormat="false" ht="13" hidden="false" customHeight="true" outlineLevel="0" collapsed="false">
      <c r="A249" s="17" t="s">
        <v>1414</v>
      </c>
      <c r="B249" s="27" t="n">
        <f aca="false">VLOOKUP((TOT!X251*60)/TOT!AK251,'PA - ASSISTS'!$A$3:$B$55,2)</f>
        <v>68</v>
      </c>
      <c r="C249" s="27" t="n">
        <f aca="false">IF(TOT!AK251&lt;400,IF(B249&gt;66,66,B249),B249)</f>
        <v>68</v>
      </c>
      <c r="D249" s="27" t="n">
        <f aca="false">IF(TOT!AK251&lt;200,IF(C249&gt;60,60,C249),C249)</f>
        <v>68</v>
      </c>
      <c r="E249" s="50" t="n">
        <f aca="false">(TOT!BD251*60)/TOT!AK251</f>
        <v>15.9674566678458</v>
      </c>
      <c r="F249" s="55" t="n">
        <f aca="false">VLOOKUP(E249,'PA - Tableau 2'!$A$3:$B$55,2)</f>
        <v>87</v>
      </c>
      <c r="G249" s="55" t="n">
        <f aca="false">IF(TOT!AK251&lt;400,IF(F249&gt;66,66,F249),F249)</f>
        <v>87</v>
      </c>
      <c r="H249" s="55" t="n">
        <f aca="false">IF(TOT!AK251&lt;200,IF(G249&gt;60,60,G249),G249)</f>
        <v>87</v>
      </c>
      <c r="I249" s="55" t="n">
        <f aca="false">(D249+H249)/2</f>
        <v>77.5</v>
      </c>
      <c r="J249" s="55" t="n">
        <f aca="false">IF(TOT!AN251&lt;13.4,IF(I249&gt;66,66,I249),I249)</f>
        <v>66</v>
      </c>
      <c r="K249" s="55" t="n">
        <f aca="false">IF(TOT!AN251&lt;11,IF(J249&gt;66,66,J249),J249)</f>
        <v>66</v>
      </c>
    </row>
    <row r="250" customFormat="false" ht="13" hidden="false" customHeight="true" outlineLevel="0" collapsed="false">
      <c r="A250" s="17" t="s">
        <v>1419</v>
      </c>
      <c r="B250" s="27" t="n">
        <f aca="false">VLOOKUP((TOT!X252*60)/TOT!AK252,'PA - ASSISTS'!$A$3:$B$55,2)</f>
        <v>79</v>
      </c>
      <c r="C250" s="27" t="n">
        <f aca="false">IF(TOT!AK252&lt;400,IF(B250&gt;66,66,B250),B250)</f>
        <v>79</v>
      </c>
      <c r="D250" s="27" t="n">
        <f aca="false">IF(TOT!AK252&lt;200,IF(C250&gt;60,60,C250),C250)</f>
        <v>79</v>
      </c>
      <c r="E250" s="50" t="n">
        <f aca="false">(TOT!BD252*60)/TOT!AK252</f>
        <v>13.2208412874291</v>
      </c>
      <c r="F250" s="55" t="n">
        <f aca="false">VLOOKUP(E250,'PA - Tableau 2'!$A$3:$B$55,2)</f>
        <v>81</v>
      </c>
      <c r="G250" s="55" t="n">
        <f aca="false">IF(TOT!AK252&lt;400,IF(F250&gt;66,66,F250),F250)</f>
        <v>81</v>
      </c>
      <c r="H250" s="55" t="n">
        <f aca="false">IF(TOT!AK252&lt;200,IF(G250&gt;60,60,G250),G250)</f>
        <v>81</v>
      </c>
      <c r="I250" s="55" t="n">
        <f aca="false">(D250+H250)/2</f>
        <v>80</v>
      </c>
      <c r="J250" s="55" t="n">
        <f aca="false">IF(TOT!AN252&lt;13.4,IF(I250&gt;66,66,I250),I250)</f>
        <v>80</v>
      </c>
      <c r="K250" s="55" t="n">
        <f aca="false">IF(TOT!AN252&lt;11,IF(J250&gt;66,66,J250),J250)</f>
        <v>80</v>
      </c>
    </row>
    <row r="251" customFormat="false" ht="13" hidden="false" customHeight="true" outlineLevel="0" collapsed="false">
      <c r="A251" s="17" t="s">
        <v>1422</v>
      </c>
      <c r="B251" s="27" t="n">
        <f aca="false">VLOOKUP((TOT!X253*60)/TOT!AK253,'PA - ASSISTS'!$A$3:$B$55,2)</f>
        <v>90</v>
      </c>
      <c r="C251" s="27" t="n">
        <f aca="false">IF(TOT!AK253&lt;400,IF(B251&gt;66,66,B251),B251)</f>
        <v>90</v>
      </c>
      <c r="D251" s="27" t="n">
        <f aca="false">IF(TOT!AK253&lt;200,IF(C251&gt;60,60,C251),C251)</f>
        <v>90</v>
      </c>
      <c r="E251" s="50" t="n">
        <f aca="false">(TOT!BD253*60)/TOT!AK253</f>
        <v>13.424758689804</v>
      </c>
      <c r="F251" s="55" t="n">
        <f aca="false">VLOOKUP(E251,'PA - Tableau 2'!$A$3:$B$55,2)</f>
        <v>81</v>
      </c>
      <c r="G251" s="55" t="n">
        <f aca="false">IF(TOT!AK253&lt;400,IF(F251&gt;66,66,F251),F251)</f>
        <v>81</v>
      </c>
      <c r="H251" s="55" t="n">
        <f aca="false">IF(TOT!AK253&lt;200,IF(G251&gt;60,60,G251),G251)</f>
        <v>81</v>
      </c>
      <c r="I251" s="55" t="n">
        <f aca="false">(D251+H251)/2</f>
        <v>85.5</v>
      </c>
      <c r="J251" s="55" t="n">
        <f aca="false">IF(TOT!AN253&lt;13.4,IF(I251&gt;66,66,I251),I251)</f>
        <v>85.5</v>
      </c>
      <c r="K251" s="55" t="n">
        <f aca="false">IF(TOT!AN253&lt;11,IF(J251&gt;66,66,J251),J251)</f>
        <v>85.5</v>
      </c>
    </row>
    <row r="252" customFormat="false" ht="13" hidden="false" customHeight="true" outlineLevel="0" collapsed="false">
      <c r="A252" s="17" t="s">
        <v>1426</v>
      </c>
      <c r="B252" s="27" t="n">
        <f aca="false">VLOOKUP((TOT!X254*60)/TOT!AK254,'PA - ASSISTS'!$A$3:$B$55,2)</f>
        <v>81</v>
      </c>
      <c r="C252" s="27" t="n">
        <f aca="false">IF(TOT!AK254&lt;400,IF(B252&gt;66,66,B252),B252)</f>
        <v>81</v>
      </c>
      <c r="D252" s="27" t="n">
        <f aca="false">IF(TOT!AK254&lt;200,IF(C252&gt;60,60,C252),C252)</f>
        <v>81</v>
      </c>
      <c r="E252" s="50" t="n">
        <f aca="false">(TOT!BD254*60)/TOT!AK254</f>
        <v>12.5145878206383</v>
      </c>
      <c r="F252" s="55" t="n">
        <f aca="false">VLOOKUP(E252,'PA - Tableau 2'!$A$3:$B$55,2)</f>
        <v>79</v>
      </c>
      <c r="G252" s="55" t="n">
        <f aca="false">IF(TOT!AK254&lt;400,IF(F252&gt;66,66,F252),F252)</f>
        <v>79</v>
      </c>
      <c r="H252" s="55" t="n">
        <f aca="false">IF(TOT!AK254&lt;200,IF(G252&gt;60,60,G252),G252)</f>
        <v>79</v>
      </c>
      <c r="I252" s="55" t="n">
        <f aca="false">(D252+H252)/2</f>
        <v>80</v>
      </c>
      <c r="J252" s="55" t="n">
        <f aca="false">IF(TOT!AN254&lt;13.4,IF(I252&gt;66,66,I252),I252)</f>
        <v>80</v>
      </c>
      <c r="K252" s="55" t="n">
        <f aca="false">IF(TOT!AN254&lt;11,IF(J252&gt;66,66,J252),J252)</f>
        <v>80</v>
      </c>
    </row>
    <row r="253" customFormat="false" ht="13" hidden="false" customHeight="true" outlineLevel="0" collapsed="false">
      <c r="A253" s="17" t="s">
        <v>1433</v>
      </c>
      <c r="B253" s="27" t="n">
        <f aca="false">VLOOKUP((TOT!X255*60)/TOT!AK255,'PA - ASSISTS'!$A$3:$B$55,2)</f>
        <v>72</v>
      </c>
      <c r="C253" s="27" t="n">
        <f aca="false">IF(TOT!AK255&lt;400,IF(B253&gt;66,66,B253),B253)</f>
        <v>72</v>
      </c>
      <c r="D253" s="27" t="n">
        <f aca="false">IF(TOT!AK255&lt;200,IF(C253&gt;60,60,C253),C253)</f>
        <v>72</v>
      </c>
      <c r="E253" s="50" t="n">
        <f aca="false">(TOT!BD255*60)/TOT!AK255</f>
        <v>5.90311382284857</v>
      </c>
      <c r="F253" s="55" t="n">
        <f aca="false">VLOOKUP(E253,'PA - Tableau 2'!$A$3:$B$55,2)</f>
        <v>58</v>
      </c>
      <c r="G253" s="55" t="n">
        <f aca="false">IF(TOT!AK255&lt;400,IF(F253&gt;66,66,F253),F253)</f>
        <v>58</v>
      </c>
      <c r="H253" s="55" t="n">
        <f aca="false">IF(TOT!AK255&lt;200,IF(G253&gt;60,60,G253),G253)</f>
        <v>58</v>
      </c>
      <c r="I253" s="55" t="n">
        <f aca="false">(D253+H253)/2</f>
        <v>65</v>
      </c>
      <c r="J253" s="55" t="n">
        <f aca="false">IF(TOT!AN255&lt;13.4,IF(I253&gt;66,66,I253),I253)</f>
        <v>65</v>
      </c>
      <c r="K253" s="55" t="n">
        <f aca="false">IF(TOT!AN255&lt;11,IF(J253&gt;66,66,J253),J253)</f>
        <v>65</v>
      </c>
    </row>
    <row r="254" customFormat="false" ht="13" hidden="false" customHeight="true" outlineLevel="0" collapsed="false">
      <c r="A254" s="17" t="s">
        <v>1436</v>
      </c>
      <c r="B254" s="27" t="n">
        <f aca="false">VLOOKUP((TOT!X256*60)/TOT!AK256,'PA - ASSISTS'!$A$3:$B$55,2)</f>
        <v>64</v>
      </c>
      <c r="C254" s="27" t="n">
        <f aca="false">IF(TOT!AK256&lt;400,IF(B254&gt;66,66,B254),B254)</f>
        <v>64</v>
      </c>
      <c r="D254" s="27" t="n">
        <f aca="false">IF(TOT!AK256&lt;200,IF(C254&gt;60,60,C254),C254)</f>
        <v>64</v>
      </c>
      <c r="E254" s="50" t="n">
        <f aca="false">(TOT!BD256*60)/TOT!AK256</f>
        <v>9.76355007909396</v>
      </c>
      <c r="F254" s="55" t="n">
        <f aca="false">VLOOKUP(E254,'PA - Tableau 2'!$A$3:$B$55,2)</f>
        <v>71</v>
      </c>
      <c r="G254" s="55" t="n">
        <f aca="false">IF(TOT!AK256&lt;400,IF(F254&gt;66,66,F254),F254)</f>
        <v>71</v>
      </c>
      <c r="H254" s="55" t="n">
        <f aca="false">IF(TOT!AK256&lt;200,IF(G254&gt;60,60,G254),G254)</f>
        <v>71</v>
      </c>
      <c r="I254" s="55" t="n">
        <f aca="false">(D254+H254)/2</f>
        <v>67.5</v>
      </c>
      <c r="J254" s="55" t="n">
        <f aca="false">IF(TOT!AN256&lt;13.4,IF(I254&gt;66,66,I254),I254)</f>
        <v>67.5</v>
      </c>
      <c r="K254" s="55" t="n">
        <f aca="false">IF(TOT!AN256&lt;11,IF(J254&gt;66,66,J254),J254)</f>
        <v>67.5</v>
      </c>
    </row>
    <row r="255" customFormat="false" ht="13" hidden="false" customHeight="true" outlineLevel="0" collapsed="false">
      <c r="A255" s="17" t="s">
        <v>1442</v>
      </c>
      <c r="B255" s="27" t="n">
        <f aca="false">VLOOKUP((TOT!X257*60)/TOT!AK257,'PA - ASSISTS'!$A$3:$B$55,2)</f>
        <v>60</v>
      </c>
      <c r="C255" s="27" t="n">
        <f aca="false">IF(TOT!AK257&lt;400,IF(B255&gt;66,66,B255),B255)</f>
        <v>60</v>
      </c>
      <c r="D255" s="27" t="n">
        <f aca="false">IF(TOT!AK257&lt;200,IF(C255&gt;60,60,C255),C255)</f>
        <v>60</v>
      </c>
      <c r="E255" s="50" t="n">
        <f aca="false">(TOT!BD257*60)/TOT!AK257</f>
        <v>13.0602843260752</v>
      </c>
      <c r="F255" s="55" t="n">
        <f aca="false">VLOOKUP(E255,'PA - Tableau 2'!$A$3:$B$55,2)</f>
        <v>80</v>
      </c>
      <c r="G255" s="55" t="n">
        <f aca="false">IF(TOT!AK257&lt;400,IF(F255&gt;66,66,F255),F255)</f>
        <v>80</v>
      </c>
      <c r="H255" s="55" t="n">
        <f aca="false">IF(TOT!AK257&lt;200,IF(G255&gt;60,60,G255),G255)</f>
        <v>80</v>
      </c>
      <c r="I255" s="55" t="n">
        <f aca="false">(D255+H255)/2</f>
        <v>70</v>
      </c>
      <c r="J255" s="55" t="n">
        <f aca="false">IF(TOT!AN257&lt;13.4,IF(I255&gt;66,66,I255),I255)</f>
        <v>66</v>
      </c>
      <c r="K255" s="55" t="n">
        <f aca="false">IF(TOT!AN257&lt;11,IF(J255&gt;66,66,J255),J255)</f>
        <v>66</v>
      </c>
    </row>
    <row r="256" customFormat="false" ht="13" hidden="false" customHeight="true" outlineLevel="0" collapsed="false">
      <c r="A256" s="17" t="s">
        <v>1447</v>
      </c>
      <c r="B256" s="27" t="n">
        <f aca="false">VLOOKUP((TOT!X258*60)/TOT!AK258,'PA - ASSISTS'!$A$3:$B$55,2)</f>
        <v>75</v>
      </c>
      <c r="C256" s="27" t="n">
        <f aca="false">IF(TOT!AK258&lt;400,IF(B256&gt;66,66,B256),B256)</f>
        <v>75</v>
      </c>
      <c r="D256" s="27" t="n">
        <f aca="false">IF(TOT!AK258&lt;200,IF(C256&gt;60,60,C256),C256)</f>
        <v>75</v>
      </c>
      <c r="E256" s="50" t="n">
        <f aca="false">(TOT!BD258*60)/TOT!AK258</f>
        <v>14.5360172840811</v>
      </c>
      <c r="F256" s="55" t="n">
        <f aca="false">VLOOKUP(E256,'PA - Tableau 2'!$A$3:$B$55,2)</f>
        <v>84</v>
      </c>
      <c r="G256" s="55" t="n">
        <f aca="false">IF(TOT!AK258&lt;400,IF(F256&gt;66,66,F256),F256)</f>
        <v>84</v>
      </c>
      <c r="H256" s="55" t="n">
        <f aca="false">IF(TOT!AK258&lt;200,IF(G256&gt;60,60,G256),G256)</f>
        <v>84</v>
      </c>
      <c r="I256" s="55" t="n">
        <f aca="false">(D256+H256)/2</f>
        <v>79.5</v>
      </c>
      <c r="J256" s="55" t="n">
        <f aca="false">IF(TOT!AN258&lt;13.4,IF(I256&gt;66,66,I256),I256)</f>
        <v>79.5</v>
      </c>
      <c r="K256" s="55" t="n">
        <f aca="false">IF(TOT!AN258&lt;11,IF(J256&gt;66,66,J256),J256)</f>
        <v>79.5</v>
      </c>
    </row>
    <row r="257" customFormat="false" ht="13" hidden="false" customHeight="true" outlineLevel="0" collapsed="false">
      <c r="A257" s="17" t="s">
        <v>1451</v>
      </c>
      <c r="B257" s="27" t="n">
        <f aca="false">VLOOKUP((TOT!X259*60)/TOT!AK259,'PA - ASSISTS'!$A$3:$B$55,2)</f>
        <v>73</v>
      </c>
      <c r="C257" s="27" t="n">
        <f aca="false">IF(TOT!AK259&lt;400,IF(B257&gt;66,66,B257),B257)</f>
        <v>66</v>
      </c>
      <c r="D257" s="27" t="n">
        <f aca="false">IF(TOT!AK259&lt;200,IF(C257&gt;60,60,C257),C257)</f>
        <v>60</v>
      </c>
      <c r="E257" s="50" t="n">
        <f aca="false">(TOT!BD259*60)/TOT!AK259</f>
        <v>0</v>
      </c>
      <c r="F257" s="55" t="n">
        <f aca="false">VLOOKUP(E257,'PA - Tableau 2'!$A$3:$B$55,2)</f>
        <v>47</v>
      </c>
      <c r="G257" s="55" t="n">
        <f aca="false">IF(TOT!AK259&lt;400,IF(F257&gt;66,66,F257),F257)</f>
        <v>47</v>
      </c>
      <c r="H257" s="55" t="n">
        <f aca="false">IF(TOT!AK259&lt;200,IF(G257&gt;60,60,G257),G257)</f>
        <v>47</v>
      </c>
      <c r="I257" s="55" t="n">
        <f aca="false">(D257+H257)/2</f>
        <v>53.5</v>
      </c>
      <c r="J257" s="55" t="n">
        <f aca="false">IF(TOT!AN259&lt;13.4,IF(I257&gt;66,66,I257),I257)</f>
        <v>53.5</v>
      </c>
      <c r="K257" s="55" t="n">
        <f aca="false">IF(TOT!AN259&lt;11,IF(J257&gt;66,66,J257),J257)</f>
        <v>53.5</v>
      </c>
    </row>
    <row r="258" customFormat="false" ht="13" hidden="false" customHeight="true" outlineLevel="0" collapsed="false">
      <c r="A258" s="17" t="s">
        <v>1454</v>
      </c>
      <c r="B258" s="27" t="n">
        <f aca="false">VLOOKUP((TOT!X260*60)/TOT!AK260,'PA - ASSISTS'!$A$3:$B$55,2)</f>
        <v>67</v>
      </c>
      <c r="C258" s="27" t="n">
        <f aca="false">IF(TOT!AK260&lt;400,IF(B258&gt;66,66,B258),B258)</f>
        <v>67</v>
      </c>
      <c r="D258" s="27" t="n">
        <f aca="false">IF(TOT!AK260&lt;200,IF(C258&gt;60,60,C258),C258)</f>
        <v>67</v>
      </c>
      <c r="E258" s="50" t="n">
        <f aca="false">(TOT!BD260*60)/TOT!AK260</f>
        <v>7.32639841326763</v>
      </c>
      <c r="F258" s="55" t="n">
        <f aca="false">VLOOKUP(E258,'PA - Tableau 2'!$A$3:$B$55,2)</f>
        <v>63</v>
      </c>
      <c r="G258" s="55" t="n">
        <f aca="false">IF(TOT!AK260&lt;400,IF(F258&gt;66,66,F258),F258)</f>
        <v>63</v>
      </c>
      <c r="H258" s="55" t="n">
        <f aca="false">IF(TOT!AK260&lt;200,IF(G258&gt;60,60,G258),G258)</f>
        <v>63</v>
      </c>
      <c r="I258" s="55" t="n">
        <f aca="false">(D258+H258)/2</f>
        <v>65</v>
      </c>
      <c r="J258" s="55" t="n">
        <f aca="false">IF(TOT!AN260&lt;13.4,IF(I258&gt;66,66,I258),I258)</f>
        <v>65</v>
      </c>
      <c r="K258" s="55" t="n">
        <f aca="false">IF(TOT!AN260&lt;11,IF(J258&gt;66,66,J258),J258)</f>
        <v>65</v>
      </c>
    </row>
    <row r="259" customFormat="false" ht="13" hidden="false" customHeight="true" outlineLevel="0" collapsed="false">
      <c r="A259" s="17" t="s">
        <v>1460</v>
      </c>
      <c r="B259" s="27" t="n">
        <f aca="false">VLOOKUP((TOT!X261*60)/TOT!AK261,'PA - ASSISTS'!$A$3:$B$55,2)</f>
        <v>65</v>
      </c>
      <c r="C259" s="27" t="n">
        <f aca="false">IF(TOT!AK261&lt;400,IF(B259&gt;66,66,B259),B259)</f>
        <v>65</v>
      </c>
      <c r="D259" s="27" t="n">
        <f aca="false">IF(TOT!AK261&lt;200,IF(C259&gt;60,60,C259),C259)</f>
        <v>65</v>
      </c>
      <c r="E259" s="50" t="n">
        <f aca="false">(TOT!BD261*60)/TOT!AK261</f>
        <v>10.2612525323703</v>
      </c>
      <c r="F259" s="55" t="n">
        <f aca="false">VLOOKUP(E259,'PA - Tableau 2'!$A$3:$B$55,2)</f>
        <v>72</v>
      </c>
      <c r="G259" s="55" t="n">
        <f aca="false">IF(TOT!AK261&lt;400,IF(F259&gt;66,66,F259),F259)</f>
        <v>72</v>
      </c>
      <c r="H259" s="55" t="n">
        <f aca="false">IF(TOT!AK261&lt;200,IF(G259&gt;60,60,G259),G259)</f>
        <v>72</v>
      </c>
      <c r="I259" s="55" t="n">
        <f aca="false">(D259+H259)/2</f>
        <v>68.5</v>
      </c>
      <c r="J259" s="55" t="n">
        <f aca="false">IF(TOT!AN261&lt;13.4,IF(I259&gt;66,66,I259),I259)</f>
        <v>66</v>
      </c>
      <c r="K259" s="55" t="n">
        <f aca="false">IF(TOT!AN261&lt;11,IF(J259&gt;66,66,J259),J259)</f>
        <v>66</v>
      </c>
    </row>
    <row r="260" customFormat="false" ht="13" hidden="false" customHeight="true" outlineLevel="0" collapsed="false">
      <c r="A260" s="17" t="s">
        <v>1465</v>
      </c>
      <c r="B260" s="27" t="n">
        <f aca="false">VLOOKUP((TOT!X262*60)/TOT!AK262,'PA - ASSISTS'!$A$3:$B$55,2)</f>
        <v>55</v>
      </c>
      <c r="C260" s="27" t="n">
        <f aca="false">IF(TOT!AK262&lt;400,IF(B260&gt;66,66,B260),B260)</f>
        <v>55</v>
      </c>
      <c r="D260" s="27" t="n">
        <f aca="false">IF(TOT!AK262&lt;200,IF(C260&gt;60,60,C260),C260)</f>
        <v>55</v>
      </c>
      <c r="E260" s="50" t="n">
        <f aca="false">(TOT!BD262*60)/TOT!AK262</f>
        <v>6.57554953706599</v>
      </c>
      <c r="F260" s="55" t="n">
        <f aca="false">VLOOKUP(E260,'PA - Tableau 2'!$A$3:$B$55,2)</f>
        <v>60</v>
      </c>
      <c r="G260" s="55" t="n">
        <f aca="false">IF(TOT!AK262&lt;400,IF(F260&gt;66,66,F260),F260)</f>
        <v>60</v>
      </c>
      <c r="H260" s="55" t="n">
        <f aca="false">IF(TOT!AK262&lt;200,IF(G260&gt;60,60,G260),G260)</f>
        <v>60</v>
      </c>
      <c r="I260" s="55" t="n">
        <f aca="false">(D260+H260)/2</f>
        <v>57.5</v>
      </c>
      <c r="J260" s="55" t="n">
        <f aca="false">IF(TOT!AN262&lt;13.4,IF(I260&gt;66,66,I260),I260)</f>
        <v>57.5</v>
      </c>
      <c r="K260" s="55" t="n">
        <f aca="false">IF(TOT!AN262&lt;11,IF(J260&gt;66,66,J260),J260)</f>
        <v>57.5</v>
      </c>
    </row>
    <row r="261" customFormat="false" ht="13" hidden="false" customHeight="true" outlineLevel="0" collapsed="false">
      <c r="A261" s="17" t="s">
        <v>1470</v>
      </c>
      <c r="B261" s="27" t="n">
        <f aca="false">VLOOKUP((TOT!X263*60)/TOT!AK263,'PA - ASSISTS'!$A$3:$B$55,2)</f>
        <v>64</v>
      </c>
      <c r="C261" s="27" t="n">
        <f aca="false">IF(TOT!AK263&lt;400,IF(B261&gt;66,66,B261),B261)</f>
        <v>64</v>
      </c>
      <c r="D261" s="27" t="n">
        <f aca="false">IF(TOT!AK263&lt;200,IF(C261&gt;60,60,C261),C261)</f>
        <v>64</v>
      </c>
      <c r="E261" s="50" t="n">
        <f aca="false">(TOT!BD263*60)/TOT!AK263</f>
        <v>2.51507109337922</v>
      </c>
      <c r="F261" s="55" t="n">
        <f aca="false">VLOOKUP(E261,'PA - Tableau 2'!$A$3:$B$55,2)</f>
        <v>50</v>
      </c>
      <c r="G261" s="55" t="n">
        <f aca="false">IF(TOT!AK263&lt;400,IF(F261&gt;66,66,F261),F261)</f>
        <v>50</v>
      </c>
      <c r="H261" s="55" t="n">
        <f aca="false">IF(TOT!AK263&lt;200,IF(G261&gt;60,60,G261),G261)</f>
        <v>50</v>
      </c>
      <c r="I261" s="55" t="n">
        <f aca="false">(D261+H261)/2</f>
        <v>57</v>
      </c>
      <c r="J261" s="55" t="n">
        <f aca="false">IF(TOT!AN263&lt;13.4,IF(I261&gt;66,66,I261),I261)</f>
        <v>57</v>
      </c>
      <c r="K261" s="55" t="n">
        <f aca="false">IF(TOT!AN263&lt;11,IF(J261&gt;66,66,J261),J261)</f>
        <v>57</v>
      </c>
    </row>
    <row r="262" customFormat="false" ht="13" hidden="false" customHeight="true" outlineLevel="0" collapsed="false">
      <c r="A262" s="17" t="s">
        <v>1473</v>
      </c>
      <c r="B262" s="27" t="n">
        <f aca="false">VLOOKUP((TOT!X264*60)/TOT!AK264,'PA - ASSISTS'!$A$3:$B$55,2)</f>
        <v>65</v>
      </c>
      <c r="C262" s="27" t="n">
        <f aca="false">IF(TOT!AK264&lt;400,IF(B262&gt;66,66,B262),B262)</f>
        <v>65</v>
      </c>
      <c r="D262" s="27" t="n">
        <f aca="false">IF(TOT!AK264&lt;200,IF(C262&gt;60,60,C262),C262)</f>
        <v>65</v>
      </c>
      <c r="E262" s="50" t="n">
        <f aca="false">(TOT!BD264*60)/TOT!AK264</f>
        <v>3.752427813026</v>
      </c>
      <c r="F262" s="55" t="n">
        <f aca="false">VLOOKUP(E262,'PA - Tableau 2'!$A$3:$B$55,2)</f>
        <v>52</v>
      </c>
      <c r="G262" s="55" t="n">
        <f aca="false">IF(TOT!AK264&lt;400,IF(F262&gt;66,66,F262),F262)</f>
        <v>52</v>
      </c>
      <c r="H262" s="55" t="n">
        <f aca="false">IF(TOT!AK264&lt;200,IF(G262&gt;60,60,G262),G262)</f>
        <v>52</v>
      </c>
      <c r="I262" s="55" t="n">
        <f aca="false">(D262+H262)/2</f>
        <v>58.5</v>
      </c>
      <c r="J262" s="55" t="n">
        <f aca="false">IF(TOT!AN264&lt;13.4,IF(I262&gt;66,66,I262),I262)</f>
        <v>58.5</v>
      </c>
      <c r="K262" s="55" t="n">
        <f aca="false">IF(TOT!AN264&lt;11,IF(J262&gt;66,66,J262),J262)</f>
        <v>58.5</v>
      </c>
    </row>
    <row r="263" customFormat="false" ht="13" hidden="false" customHeight="true" outlineLevel="0" collapsed="false">
      <c r="A263" s="17" t="s">
        <v>1477</v>
      </c>
      <c r="B263" s="27" t="n">
        <f aca="false">VLOOKUP((TOT!X265*60)/TOT!AK265,'PA - ASSISTS'!$A$3:$B$55,2)</f>
        <v>53</v>
      </c>
      <c r="C263" s="27" t="n">
        <f aca="false">IF(TOT!AK265&lt;400,IF(B263&gt;66,66,B263),B263)</f>
        <v>53</v>
      </c>
      <c r="D263" s="27" t="n">
        <f aca="false">IF(TOT!AK265&lt;200,IF(C263&gt;60,60,C263),C263)</f>
        <v>53</v>
      </c>
      <c r="E263" s="50" t="n">
        <f aca="false">(TOT!BD265*60)/TOT!AK265</f>
        <v>6.96058860434601</v>
      </c>
      <c r="F263" s="55" t="n">
        <f aca="false">VLOOKUP(E263,'PA - Tableau 2'!$A$3:$B$55,2)</f>
        <v>61</v>
      </c>
      <c r="G263" s="55" t="n">
        <f aca="false">IF(TOT!AK265&lt;400,IF(F263&gt;66,66,F263),F263)</f>
        <v>61</v>
      </c>
      <c r="H263" s="55" t="n">
        <f aca="false">IF(TOT!AK265&lt;200,IF(G263&gt;60,60,G263),G263)</f>
        <v>61</v>
      </c>
      <c r="I263" s="55" t="n">
        <f aca="false">(D263+H263)/2</f>
        <v>57</v>
      </c>
      <c r="J263" s="55" t="n">
        <f aca="false">IF(TOT!AN265&lt;13.4,IF(I263&gt;66,66,I263),I263)</f>
        <v>57</v>
      </c>
      <c r="K263" s="55" t="n">
        <f aca="false">IF(TOT!AN265&lt;11,IF(J263&gt;66,66,J263),J263)</f>
        <v>57</v>
      </c>
    </row>
    <row r="264" customFormat="false" ht="13" hidden="false" customHeight="true" outlineLevel="0" collapsed="false">
      <c r="A264" s="17" t="s">
        <v>1480</v>
      </c>
      <c r="B264" s="27" t="n">
        <f aca="false">VLOOKUP((TOT!X266*60)/TOT!AK266,'PA - ASSISTS'!$A$3:$B$55,2)</f>
        <v>47</v>
      </c>
      <c r="C264" s="27" t="n">
        <f aca="false">IF(TOT!AK266&lt;400,IF(B264&gt;66,66,B264),B264)</f>
        <v>47</v>
      </c>
      <c r="D264" s="27" t="n">
        <f aca="false">IF(TOT!AK266&lt;200,IF(C264&gt;60,60,C264),C264)</f>
        <v>47</v>
      </c>
      <c r="E264" s="50" t="n">
        <f aca="false">(TOT!BD266*60)/TOT!AK266</f>
        <v>0</v>
      </c>
      <c r="F264" s="55" t="n">
        <f aca="false">VLOOKUP(E264,'PA - Tableau 2'!$A$3:$B$55,2)</f>
        <v>47</v>
      </c>
      <c r="G264" s="55" t="n">
        <f aca="false">IF(TOT!AK266&lt;400,IF(F264&gt;66,66,F264),F264)</f>
        <v>47</v>
      </c>
      <c r="H264" s="55" t="n">
        <f aca="false">IF(TOT!AK266&lt;200,IF(G264&gt;60,60,G264),G264)</f>
        <v>47</v>
      </c>
      <c r="I264" s="55" t="n">
        <f aca="false">(D264+H264)/2</f>
        <v>47</v>
      </c>
      <c r="J264" s="55" t="n">
        <f aca="false">IF(TOT!AN266&lt;13.4,IF(I264&gt;66,66,I264),I264)</f>
        <v>47</v>
      </c>
      <c r="K264" s="55" t="n">
        <f aca="false">IF(TOT!AN266&lt;11,IF(J264&gt;66,66,J264),J264)</f>
        <v>47</v>
      </c>
    </row>
    <row r="265" customFormat="false" ht="13" hidden="false" customHeight="true" outlineLevel="0" collapsed="false">
      <c r="A265" s="17" t="s">
        <v>1484</v>
      </c>
      <c r="B265" s="27" t="n">
        <f aca="false">VLOOKUP((TOT!X267*60)/TOT!AK267,'PA - ASSISTS'!$A$3:$B$55,2)</f>
        <v>83</v>
      </c>
      <c r="C265" s="27" t="n">
        <f aca="false">IF(TOT!AK267&lt;400,IF(B265&gt;66,66,B265),B265)</f>
        <v>66</v>
      </c>
      <c r="D265" s="27" t="n">
        <f aca="false">IF(TOT!AK267&lt;200,IF(C265&gt;60,60,C265),C265)</f>
        <v>66</v>
      </c>
      <c r="E265" s="50" t="n">
        <f aca="false">(TOT!BD267*60)/TOT!AK267</f>
        <v>10.4262469048462</v>
      </c>
      <c r="F265" s="55" t="n">
        <f aca="false">VLOOKUP(E265,'PA - Tableau 2'!$A$3:$B$55,2)</f>
        <v>72</v>
      </c>
      <c r="G265" s="55" t="n">
        <f aca="false">IF(TOT!AK267&lt;400,IF(F265&gt;66,66,F265),F265)</f>
        <v>66</v>
      </c>
      <c r="H265" s="55" t="n">
        <f aca="false">IF(TOT!AK267&lt;200,IF(G265&gt;60,60,G265),G265)</f>
        <v>66</v>
      </c>
      <c r="I265" s="55" t="n">
        <f aca="false">(D265+H265)/2</f>
        <v>66</v>
      </c>
      <c r="J265" s="55" t="n">
        <f aca="false">IF(TOT!AN267&lt;13.4,IF(I265&gt;66,66,I265),I265)</f>
        <v>66</v>
      </c>
      <c r="K265" s="55" t="n">
        <f aca="false">IF(TOT!AN267&lt;11,IF(J265&gt;66,66,J265),J265)</f>
        <v>66</v>
      </c>
    </row>
    <row r="266" customFormat="false" ht="13" hidden="false" customHeight="true" outlineLevel="0" collapsed="false">
      <c r="A266" s="17" t="s">
        <v>1488</v>
      </c>
      <c r="B266" s="27" t="n">
        <f aca="false">VLOOKUP((TOT!X268*60)/TOT!AK268,'PA - ASSISTS'!$A$3:$B$55,2)</f>
        <v>72</v>
      </c>
      <c r="C266" s="27" t="n">
        <f aca="false">IF(TOT!AK268&lt;400,IF(B266&gt;66,66,B266),B266)</f>
        <v>72</v>
      </c>
      <c r="D266" s="27" t="n">
        <f aca="false">IF(TOT!AK268&lt;200,IF(C266&gt;60,60,C266),C266)</f>
        <v>72</v>
      </c>
      <c r="E266" s="50" t="n">
        <f aca="false">(TOT!BD268*60)/TOT!AK268</f>
        <v>12.0643431635391</v>
      </c>
      <c r="F266" s="55" t="n">
        <f aca="false">VLOOKUP(E266,'PA - Tableau 2'!$A$3:$B$55,2)</f>
        <v>78</v>
      </c>
      <c r="G266" s="55" t="n">
        <f aca="false">IF(TOT!AK268&lt;400,IF(F266&gt;66,66,F266),F266)</f>
        <v>78</v>
      </c>
      <c r="H266" s="55" t="n">
        <f aca="false">IF(TOT!AK268&lt;200,IF(G266&gt;60,60,G266),G266)</f>
        <v>78</v>
      </c>
      <c r="I266" s="55" t="n">
        <f aca="false">(D266+H266)/2</f>
        <v>75</v>
      </c>
      <c r="J266" s="55" t="n">
        <f aca="false">IF(TOT!AN268&lt;13.4,IF(I266&gt;66,66,I266),I266)</f>
        <v>75</v>
      </c>
      <c r="K266" s="55" t="n">
        <f aca="false">IF(TOT!AN268&lt;11,IF(J266&gt;66,66,J266),J266)</f>
        <v>75</v>
      </c>
    </row>
    <row r="267" customFormat="false" ht="13" hidden="false" customHeight="true" outlineLevel="0" collapsed="false">
      <c r="A267" s="17" t="s">
        <v>1491</v>
      </c>
      <c r="B267" s="27" t="n">
        <f aca="false">VLOOKUP((TOT!X269*60)/TOT!AK269,'PA - ASSISTS'!$A$3:$B$55,2)</f>
        <v>56</v>
      </c>
      <c r="C267" s="27" t="n">
        <f aca="false">IF(TOT!AK269&lt;400,IF(B267&gt;66,66,B267),B267)</f>
        <v>56</v>
      </c>
      <c r="D267" s="27" t="n">
        <f aca="false">IF(TOT!AK269&lt;200,IF(C267&gt;60,60,C267),C267)</f>
        <v>56</v>
      </c>
      <c r="E267" s="50" t="n">
        <f aca="false">(TOT!BD269*60)/TOT!AK269</f>
        <v>9.11501175088135</v>
      </c>
      <c r="F267" s="55" t="n">
        <f aca="false">VLOOKUP(E267,'PA - Tableau 2'!$A$3:$B$55,2)</f>
        <v>69</v>
      </c>
      <c r="G267" s="55" t="n">
        <f aca="false">IF(TOT!AK269&lt;400,IF(F267&gt;66,66,F267),F267)</f>
        <v>69</v>
      </c>
      <c r="H267" s="55" t="n">
        <f aca="false">IF(TOT!AK269&lt;200,IF(G267&gt;60,60,G267),G267)</f>
        <v>69</v>
      </c>
      <c r="I267" s="55" t="n">
        <f aca="false">(D267+H267)/2</f>
        <v>62.5</v>
      </c>
      <c r="J267" s="55" t="n">
        <f aca="false">IF(TOT!AN269&lt;13.4,IF(I267&gt;66,66,I267),I267)</f>
        <v>62.5</v>
      </c>
      <c r="K267" s="55" t="n">
        <f aca="false">IF(TOT!AN269&lt;11,IF(J267&gt;66,66,J267),J267)</f>
        <v>62.5</v>
      </c>
    </row>
    <row r="268" customFormat="false" ht="13" hidden="false" customHeight="true" outlineLevel="0" collapsed="false">
      <c r="A268" s="17" t="s">
        <v>1496</v>
      </c>
      <c r="B268" s="27" t="n">
        <f aca="false">VLOOKUP((TOT!X270*60)/TOT!AK270,'PA - ASSISTS'!$A$3:$B$55,2)</f>
        <v>86</v>
      </c>
      <c r="C268" s="27" t="n">
        <f aca="false">IF(TOT!AK270&lt;400,IF(B268&gt;66,66,B268),B268)</f>
        <v>86</v>
      </c>
      <c r="D268" s="27" t="n">
        <f aca="false">IF(TOT!AK270&lt;200,IF(C268&gt;60,60,C268),C268)</f>
        <v>86</v>
      </c>
      <c r="E268" s="50" t="n">
        <f aca="false">(TOT!BD270*60)/TOT!AK270</f>
        <v>9.93584839923942</v>
      </c>
      <c r="F268" s="55" t="n">
        <f aca="false">VLOOKUP(E268,'PA - Tableau 2'!$A$3:$B$55,2)</f>
        <v>71</v>
      </c>
      <c r="G268" s="55" t="n">
        <f aca="false">IF(TOT!AK270&lt;400,IF(F268&gt;66,66,F268),F268)</f>
        <v>71</v>
      </c>
      <c r="H268" s="55" t="n">
        <f aca="false">IF(TOT!AK270&lt;200,IF(G268&gt;60,60,G268),G268)</f>
        <v>71</v>
      </c>
      <c r="I268" s="55" t="n">
        <f aca="false">(D268+H268)/2</f>
        <v>78.5</v>
      </c>
      <c r="J268" s="55" t="n">
        <f aca="false">IF(TOT!AN270&lt;13.4,IF(I268&gt;66,66,I268),I268)</f>
        <v>78.5</v>
      </c>
      <c r="K268" s="55" t="n">
        <f aca="false">IF(TOT!AN270&lt;11,IF(J268&gt;66,66,J268),J268)</f>
        <v>78.5</v>
      </c>
    </row>
    <row r="269" customFormat="false" ht="13" hidden="false" customHeight="true" outlineLevel="0" collapsed="false">
      <c r="A269" s="17" t="s">
        <v>1500</v>
      </c>
      <c r="B269" s="27" t="n">
        <f aca="false">VLOOKUP((TOT!X271*60)/TOT!AK271,'PA - ASSISTS'!$A$3:$B$55,2)</f>
        <v>57</v>
      </c>
      <c r="C269" s="27" t="n">
        <f aca="false">IF(TOT!AK271&lt;400,IF(B269&gt;66,66,B269),B269)</f>
        <v>57</v>
      </c>
      <c r="D269" s="27" t="n">
        <f aca="false">IF(TOT!AK271&lt;200,IF(C269&gt;60,60,C269),C269)</f>
        <v>57</v>
      </c>
      <c r="E269" s="50" t="n">
        <f aca="false">(TOT!BD271*60)/TOT!AK271</f>
        <v>8.62174391586156</v>
      </c>
      <c r="F269" s="55" t="n">
        <f aca="false">VLOOKUP(E269,'PA - Tableau 2'!$A$3:$B$55,2)</f>
        <v>67</v>
      </c>
      <c r="G269" s="55" t="n">
        <f aca="false">IF(TOT!AK271&lt;400,IF(F269&gt;66,66,F269),F269)</f>
        <v>67</v>
      </c>
      <c r="H269" s="55" t="n">
        <f aca="false">IF(TOT!AK271&lt;200,IF(G269&gt;60,60,G269),G269)</f>
        <v>67</v>
      </c>
      <c r="I269" s="55" t="n">
        <f aca="false">(D269+H269)/2</f>
        <v>62</v>
      </c>
      <c r="J269" s="55" t="n">
        <f aca="false">IF(TOT!AN271&lt;13.4,IF(I269&gt;66,66,I269),I269)</f>
        <v>62</v>
      </c>
      <c r="K269" s="55" t="n">
        <f aca="false">IF(TOT!AN271&lt;11,IF(J269&gt;66,66,J269),J269)</f>
        <v>62</v>
      </c>
    </row>
    <row r="270" customFormat="false" ht="13" hidden="false" customHeight="true" outlineLevel="0" collapsed="false">
      <c r="A270" s="17" t="s">
        <v>1504</v>
      </c>
      <c r="B270" s="27" t="n">
        <f aca="false">VLOOKUP((TOT!X272*60)/TOT!AK272,'PA - ASSISTS'!$A$3:$B$55,2)</f>
        <v>57</v>
      </c>
      <c r="C270" s="27" t="n">
        <f aca="false">IF(TOT!AK272&lt;400,IF(B270&gt;66,66,B270),B270)</f>
        <v>57</v>
      </c>
      <c r="D270" s="27" t="n">
        <f aca="false">IF(TOT!AK272&lt;200,IF(C270&gt;60,60,C270),C270)</f>
        <v>57</v>
      </c>
      <c r="E270" s="50" t="n">
        <f aca="false">(TOT!BD272*60)/TOT!AK272</f>
        <v>0</v>
      </c>
      <c r="F270" s="55" t="n">
        <f aca="false">VLOOKUP(E270,'PA - Tableau 2'!$A$3:$B$55,2)</f>
        <v>47</v>
      </c>
      <c r="G270" s="55" t="n">
        <f aca="false">IF(TOT!AK272&lt;400,IF(F270&gt;66,66,F270),F270)</f>
        <v>47</v>
      </c>
      <c r="H270" s="55" t="n">
        <f aca="false">IF(TOT!AK272&lt;200,IF(G270&gt;60,60,G270),G270)</f>
        <v>47</v>
      </c>
      <c r="I270" s="55" t="n">
        <f aca="false">(D270+H270)/2</f>
        <v>52</v>
      </c>
      <c r="J270" s="55" t="n">
        <f aca="false">IF(TOT!AN272&lt;13.4,IF(I270&gt;66,66,I270),I270)</f>
        <v>52</v>
      </c>
      <c r="K270" s="55" t="n">
        <f aca="false">IF(TOT!AN272&lt;11,IF(J270&gt;66,66,J270),J270)</f>
        <v>52</v>
      </c>
    </row>
    <row r="271" customFormat="false" ht="13" hidden="false" customHeight="true" outlineLevel="0" collapsed="false">
      <c r="A271" s="17" t="s">
        <v>1507</v>
      </c>
      <c r="B271" s="27" t="n">
        <f aca="false">VLOOKUP((TOT!X273*60)/TOT!AK273,'PA - ASSISTS'!$A$3:$B$55,2)</f>
        <v>73</v>
      </c>
      <c r="C271" s="27" t="n">
        <f aca="false">IF(TOT!AK273&lt;400,IF(B271&gt;66,66,B271),B271)</f>
        <v>73</v>
      </c>
      <c r="D271" s="27" t="n">
        <f aca="false">IF(TOT!AK273&lt;200,IF(C271&gt;60,60,C271),C271)</f>
        <v>73</v>
      </c>
      <c r="E271" s="50" t="n">
        <f aca="false">(TOT!BD273*60)/TOT!AK273</f>
        <v>5.16834571650351</v>
      </c>
      <c r="F271" s="55" t="n">
        <f aca="false">VLOOKUP(E271,'PA - Tableau 2'!$A$3:$B$55,2)</f>
        <v>56</v>
      </c>
      <c r="G271" s="55" t="n">
        <f aca="false">IF(TOT!AK273&lt;400,IF(F271&gt;66,66,F271),F271)</f>
        <v>56</v>
      </c>
      <c r="H271" s="55" t="n">
        <f aca="false">IF(TOT!AK273&lt;200,IF(G271&gt;60,60,G271),G271)</f>
        <v>56</v>
      </c>
      <c r="I271" s="55" t="n">
        <f aca="false">(D271+H271)/2</f>
        <v>64.5</v>
      </c>
      <c r="J271" s="55" t="n">
        <f aca="false">IF(TOT!AN273&lt;13.4,IF(I271&gt;66,66,I271),I271)</f>
        <v>64.5</v>
      </c>
      <c r="K271" s="55" t="n">
        <f aca="false">IF(TOT!AN273&lt;11,IF(J271&gt;66,66,J271),J271)</f>
        <v>64.5</v>
      </c>
    </row>
    <row r="272" customFormat="false" ht="13" hidden="false" customHeight="true" outlineLevel="0" collapsed="false">
      <c r="A272" s="17" t="s">
        <v>1511</v>
      </c>
      <c r="B272" s="27" t="n">
        <f aca="false">VLOOKUP((TOT!X274*60)/TOT!AK274,'PA - ASSISTS'!$A$3:$B$55,2)</f>
        <v>50</v>
      </c>
      <c r="C272" s="27" t="n">
        <f aca="false">IF(TOT!AK274&lt;400,IF(B272&gt;66,66,B272),B272)</f>
        <v>50</v>
      </c>
      <c r="D272" s="27" t="n">
        <f aca="false">IF(TOT!AK274&lt;200,IF(C272&gt;60,60,C272),C272)</f>
        <v>50</v>
      </c>
      <c r="E272" s="50" t="n">
        <f aca="false">(TOT!BD274*60)/TOT!AK274</f>
        <v>0</v>
      </c>
      <c r="F272" s="55" t="n">
        <f aca="false">VLOOKUP(E272,'PA - Tableau 2'!$A$3:$B$55,2)</f>
        <v>47</v>
      </c>
      <c r="G272" s="55" t="n">
        <f aca="false">IF(TOT!AK274&lt;400,IF(F272&gt;66,66,F272),F272)</f>
        <v>47</v>
      </c>
      <c r="H272" s="55" t="n">
        <f aca="false">IF(TOT!AK274&lt;200,IF(G272&gt;60,60,G272),G272)</f>
        <v>47</v>
      </c>
      <c r="I272" s="55" t="n">
        <f aca="false">(D272+H272)/2</f>
        <v>48.5</v>
      </c>
      <c r="J272" s="55" t="n">
        <f aca="false">IF(TOT!AN274&lt;13.4,IF(I272&gt;66,66,I272),I272)</f>
        <v>48.5</v>
      </c>
      <c r="K272" s="55" t="n">
        <f aca="false">IF(TOT!AN274&lt;11,IF(J272&gt;66,66,J272),J272)</f>
        <v>48.5</v>
      </c>
    </row>
    <row r="273" customFormat="false" ht="13" hidden="false" customHeight="true" outlineLevel="0" collapsed="false">
      <c r="A273" s="17" t="s">
        <v>1515</v>
      </c>
      <c r="B273" s="27" t="n">
        <f aca="false">VLOOKUP((TOT!X275*60)/TOT!AK275,'PA - ASSISTS'!$A$3:$B$55,2)</f>
        <v>82</v>
      </c>
      <c r="C273" s="27" t="n">
        <f aca="false">IF(TOT!AK275&lt;400,IF(B273&gt;66,66,B273),B273)</f>
        <v>82</v>
      </c>
      <c r="D273" s="27" t="n">
        <f aca="false">IF(TOT!AK275&lt;200,IF(C273&gt;60,60,C273),C273)</f>
        <v>82</v>
      </c>
      <c r="E273" s="50" t="n">
        <f aca="false">(TOT!BD275*60)/TOT!AK275</f>
        <v>11.9981328769255</v>
      </c>
      <c r="F273" s="55" t="n">
        <f aca="false">VLOOKUP(E273,'PA - Tableau 2'!$A$3:$B$55,2)</f>
        <v>77</v>
      </c>
      <c r="G273" s="55" t="n">
        <f aca="false">IF(TOT!AK275&lt;400,IF(F273&gt;66,66,F273),F273)</f>
        <v>77</v>
      </c>
      <c r="H273" s="55" t="n">
        <f aca="false">IF(TOT!AK275&lt;200,IF(G273&gt;60,60,G273),G273)</f>
        <v>77</v>
      </c>
      <c r="I273" s="55" t="n">
        <f aca="false">(D273+H273)/2</f>
        <v>79.5</v>
      </c>
      <c r="J273" s="55" t="n">
        <f aca="false">IF(TOT!AN275&lt;13.4,IF(I273&gt;66,66,I273),I273)</f>
        <v>79.5</v>
      </c>
      <c r="K273" s="55" t="n">
        <f aca="false">IF(TOT!AN275&lt;11,IF(J273&gt;66,66,J273),J273)</f>
        <v>79.5</v>
      </c>
    </row>
    <row r="274" customFormat="false" ht="13" hidden="false" customHeight="true" outlineLevel="0" collapsed="false">
      <c r="A274" s="17" t="s">
        <v>1518</v>
      </c>
      <c r="B274" s="27" t="n">
        <f aca="false">VLOOKUP((TOT!X276*60)/TOT!AK276,'PA - ASSISTS'!$A$3:$B$55,2)</f>
        <v>85</v>
      </c>
      <c r="C274" s="27" t="n">
        <f aca="false">IF(TOT!AK276&lt;400,IF(B274&gt;66,66,B274),B274)</f>
        <v>85</v>
      </c>
      <c r="D274" s="27" t="n">
        <f aca="false">IF(TOT!AK276&lt;200,IF(C274&gt;60,60,C274),C274)</f>
        <v>85</v>
      </c>
      <c r="E274" s="50" t="n">
        <f aca="false">(TOT!BD276*60)/TOT!AK276</f>
        <v>7.14190724770019</v>
      </c>
      <c r="F274" s="55" t="n">
        <f aca="false">VLOOKUP(E274,'PA - Tableau 2'!$A$3:$B$55,2)</f>
        <v>62</v>
      </c>
      <c r="G274" s="55" t="n">
        <f aca="false">IF(TOT!AK276&lt;400,IF(F274&gt;66,66,F274),F274)</f>
        <v>62</v>
      </c>
      <c r="H274" s="55" t="n">
        <f aca="false">IF(TOT!AK276&lt;200,IF(G274&gt;60,60,G274),G274)</f>
        <v>62</v>
      </c>
      <c r="I274" s="55" t="n">
        <f aca="false">(D274+H274)/2</f>
        <v>73.5</v>
      </c>
      <c r="J274" s="55" t="n">
        <f aca="false">IF(TOT!AN276&lt;13.4,IF(I274&gt;66,66,I274),I274)</f>
        <v>73.5</v>
      </c>
      <c r="K274" s="55" t="n">
        <f aca="false">IF(TOT!AN276&lt;11,IF(J274&gt;66,66,J274),J274)</f>
        <v>73.5</v>
      </c>
    </row>
    <row r="275" customFormat="false" ht="13" hidden="false" customHeight="true" outlineLevel="0" collapsed="false">
      <c r="A275" s="17" t="s">
        <v>1521</v>
      </c>
      <c r="B275" s="27" t="n">
        <f aca="false">VLOOKUP((TOT!X277*60)/TOT!AK277,'PA - ASSISTS'!$A$3:$B$55,2)</f>
        <v>85</v>
      </c>
      <c r="C275" s="27" t="n">
        <f aca="false">IF(TOT!AK277&lt;400,IF(B275&gt;66,66,B275),B275)</f>
        <v>85</v>
      </c>
      <c r="D275" s="27" t="n">
        <f aca="false">IF(TOT!AK277&lt;200,IF(C275&gt;60,60,C275),C275)</f>
        <v>85</v>
      </c>
      <c r="E275" s="50" t="n">
        <f aca="false">(TOT!BD277*60)/TOT!AK277</f>
        <v>11.0819769823829</v>
      </c>
      <c r="F275" s="55" t="n">
        <f aca="false">VLOOKUP(E275,'PA - Tableau 2'!$A$3:$B$55,2)</f>
        <v>74</v>
      </c>
      <c r="G275" s="55" t="n">
        <f aca="false">IF(TOT!AK277&lt;400,IF(F275&gt;66,66,F275),F275)</f>
        <v>74</v>
      </c>
      <c r="H275" s="55" t="n">
        <f aca="false">IF(TOT!AK277&lt;200,IF(G275&gt;60,60,G275),G275)</f>
        <v>74</v>
      </c>
      <c r="I275" s="55" t="n">
        <f aca="false">(D275+H275)/2</f>
        <v>79.5</v>
      </c>
      <c r="J275" s="55" t="n">
        <f aca="false">IF(TOT!AN277&lt;13.4,IF(I275&gt;66,66,I275),I275)</f>
        <v>79.5</v>
      </c>
      <c r="K275" s="55" t="n">
        <f aca="false">IF(TOT!AN277&lt;11,IF(J275&gt;66,66,J275),J275)</f>
        <v>79.5</v>
      </c>
    </row>
    <row r="276" customFormat="false" ht="13" hidden="false" customHeight="true" outlineLevel="0" collapsed="false">
      <c r="A276" s="17" t="s">
        <v>1527</v>
      </c>
      <c r="B276" s="27" t="n">
        <f aca="false">VLOOKUP((TOT!X278*60)/TOT!AK278,'PA - ASSISTS'!$A$3:$B$55,2)</f>
        <v>47</v>
      </c>
      <c r="C276" s="27" t="n">
        <f aca="false">IF(TOT!AK278&lt;400,IF(B276&gt;66,66,B276),B276)</f>
        <v>47</v>
      </c>
      <c r="D276" s="27" t="n">
        <f aca="false">IF(TOT!AK278&lt;200,IF(C276&gt;60,60,C276),C276)</f>
        <v>47</v>
      </c>
      <c r="E276" s="50" t="n">
        <f aca="false">(TOT!BD278*60)/TOT!AK278</f>
        <v>0</v>
      </c>
      <c r="F276" s="55" t="n">
        <f aca="false">VLOOKUP(E276,'PA - Tableau 2'!$A$3:$B$55,2)</f>
        <v>47</v>
      </c>
      <c r="G276" s="55" t="n">
        <f aca="false">IF(TOT!AK278&lt;400,IF(F276&gt;66,66,F276),F276)</f>
        <v>47</v>
      </c>
      <c r="H276" s="55" t="n">
        <f aca="false">IF(TOT!AK278&lt;200,IF(G276&gt;60,60,G276),G276)</f>
        <v>47</v>
      </c>
      <c r="I276" s="55" t="n">
        <f aca="false">(D276+H276)/2</f>
        <v>47</v>
      </c>
      <c r="J276" s="55" t="n">
        <f aca="false">IF(TOT!AN278&lt;13.4,IF(I276&gt;66,66,I276),I276)</f>
        <v>47</v>
      </c>
      <c r="K276" s="55" t="n">
        <f aca="false">IF(TOT!AN278&lt;11,IF(J276&gt;66,66,J276),J276)</f>
        <v>47</v>
      </c>
    </row>
    <row r="277" customFormat="false" ht="13" hidden="false" customHeight="true" outlineLevel="0" collapsed="false">
      <c r="A277" s="17" t="s">
        <v>1531</v>
      </c>
      <c r="B277" s="27" t="n">
        <f aca="false">VLOOKUP((TOT!X279*60)/TOT!AK279,'PA - ASSISTS'!$A$3:$B$55,2)</f>
        <v>92</v>
      </c>
      <c r="C277" s="27" t="n">
        <f aca="false">IF(TOT!AK279&lt;400,IF(B277&gt;66,66,B277),B277)</f>
        <v>92</v>
      </c>
      <c r="D277" s="27" t="n">
        <f aca="false">IF(TOT!AK279&lt;200,IF(C277&gt;60,60,C277),C277)</f>
        <v>92</v>
      </c>
      <c r="E277" s="50" t="n">
        <f aca="false">(TOT!BD279*60)/TOT!AK279</f>
        <v>18.510703677148</v>
      </c>
      <c r="F277" s="55" t="n">
        <f aca="false">VLOOKUP(E277,'PA - Tableau 2'!$A$3:$B$55,2)</f>
        <v>93</v>
      </c>
      <c r="G277" s="55" t="n">
        <f aca="false">IF(TOT!AK279&lt;400,IF(F277&gt;66,66,F277),F277)</f>
        <v>93</v>
      </c>
      <c r="H277" s="55" t="n">
        <f aca="false">IF(TOT!AK279&lt;200,IF(G277&gt;60,60,G277),G277)</f>
        <v>93</v>
      </c>
      <c r="I277" s="55" t="n">
        <f aca="false">(D277+H277)/2</f>
        <v>92.5</v>
      </c>
      <c r="J277" s="55" t="n">
        <f aca="false">IF(TOT!AN279&lt;13.4,IF(I277&gt;66,66,I277),I277)</f>
        <v>92.5</v>
      </c>
      <c r="K277" s="55" t="n">
        <f aca="false">IF(TOT!AN279&lt;11,IF(J277&gt;66,66,J277),J277)</f>
        <v>92.5</v>
      </c>
    </row>
    <row r="278" customFormat="false" ht="13" hidden="false" customHeight="true" outlineLevel="0" collapsed="false">
      <c r="A278" s="17" t="s">
        <v>1535</v>
      </c>
      <c r="B278" s="27" t="n">
        <f aca="false">VLOOKUP((TOT!X280*60)/TOT!AK280,'PA - ASSISTS'!$A$3:$B$55,2)</f>
        <v>99</v>
      </c>
      <c r="C278" s="27" t="n">
        <f aca="false">IF(TOT!AK280&lt;400,IF(B278&gt;66,66,B278),B278)</f>
        <v>66</v>
      </c>
      <c r="D278" s="27" t="n">
        <f aca="false">IF(TOT!AK280&lt;200,IF(C278&gt;60,60,C278),C278)</f>
        <v>60</v>
      </c>
      <c r="E278" s="50" t="n">
        <f aca="false">(TOT!BD280*60)/TOT!AK280</f>
        <v>10.5671641791045</v>
      </c>
      <c r="F278" s="55" t="n">
        <f aca="false">VLOOKUP(E278,'PA - Tableau 2'!$A$3:$B$55,2)</f>
        <v>73</v>
      </c>
      <c r="G278" s="55" t="n">
        <f aca="false">IF(TOT!AK280&lt;400,IF(F278&gt;66,66,F278),F278)</f>
        <v>66</v>
      </c>
      <c r="H278" s="55" t="n">
        <f aca="false">IF(TOT!AK280&lt;200,IF(G278&gt;60,60,G278),G278)</f>
        <v>60</v>
      </c>
      <c r="I278" s="55" t="n">
        <f aca="false">(D278+H278)/2</f>
        <v>60</v>
      </c>
      <c r="J278" s="55" t="n">
        <f aca="false">IF(TOT!AN280&lt;13.4,IF(I278&gt;66,66,I278),I278)</f>
        <v>60</v>
      </c>
      <c r="K278" s="55" t="n">
        <f aca="false">IF(TOT!AN280&lt;11,IF(J278&gt;66,66,J278),J278)</f>
        <v>60</v>
      </c>
    </row>
    <row r="279" customFormat="false" ht="13" hidden="false" customHeight="true" outlineLevel="0" collapsed="false">
      <c r="A279" s="17" t="s">
        <v>1539</v>
      </c>
      <c r="B279" s="27" t="n">
        <f aca="false">VLOOKUP((TOT!X281*60)/TOT!AK281,'PA - ASSISTS'!$A$3:$B$55,2)</f>
        <v>79</v>
      </c>
      <c r="C279" s="27" t="n">
        <f aca="false">IF(TOT!AK281&lt;400,IF(B279&gt;66,66,B279),B279)</f>
        <v>66</v>
      </c>
      <c r="D279" s="27" t="n">
        <f aca="false">IF(TOT!AK281&lt;200,IF(C279&gt;60,60,C279),C279)</f>
        <v>66</v>
      </c>
      <c r="E279" s="50" t="n">
        <f aca="false">(TOT!BD281*60)/TOT!AK281</f>
        <v>10.3279592962669</v>
      </c>
      <c r="F279" s="55" t="n">
        <f aca="false">VLOOKUP(E279,'PA - Tableau 2'!$A$3:$B$55,2)</f>
        <v>72</v>
      </c>
      <c r="G279" s="55" t="n">
        <f aca="false">IF(TOT!AK281&lt;400,IF(F279&gt;66,66,F279),F279)</f>
        <v>66</v>
      </c>
      <c r="H279" s="55" t="n">
        <f aca="false">IF(TOT!AK281&lt;200,IF(G279&gt;60,60,G279),G279)</f>
        <v>66</v>
      </c>
      <c r="I279" s="55" t="n">
        <f aca="false">(D279+H279)/2</f>
        <v>66</v>
      </c>
      <c r="J279" s="55" t="n">
        <f aca="false">IF(TOT!AN281&lt;13.4,IF(I279&gt;66,66,I279),I279)</f>
        <v>66</v>
      </c>
      <c r="K279" s="55" t="n">
        <f aca="false">IF(TOT!AN281&lt;11,IF(J279&gt;66,66,J279),J279)</f>
        <v>66</v>
      </c>
    </row>
    <row r="280" customFormat="false" ht="13" hidden="false" customHeight="true" outlineLevel="0" collapsed="false">
      <c r="A280" s="17" t="s">
        <v>1543</v>
      </c>
      <c r="B280" s="27" t="n">
        <f aca="false">VLOOKUP((TOT!X282*60)/TOT!AK282,'PA - ASSISTS'!$A$3:$B$55,2)</f>
        <v>47</v>
      </c>
      <c r="C280" s="27" t="n">
        <f aca="false">IF(TOT!AK282&lt;400,IF(B280&gt;66,66,B280),B280)</f>
        <v>47</v>
      </c>
      <c r="D280" s="27" t="n">
        <f aca="false">IF(TOT!AK282&lt;200,IF(C280&gt;60,60,C280),C280)</f>
        <v>47</v>
      </c>
      <c r="E280" s="50" t="n">
        <f aca="false">(TOT!BD282*60)/TOT!AK282</f>
        <v>0</v>
      </c>
      <c r="F280" s="55" t="n">
        <f aca="false">VLOOKUP(E280,'PA - Tableau 2'!$A$3:$B$55,2)</f>
        <v>47</v>
      </c>
      <c r="G280" s="55" t="n">
        <f aca="false">IF(TOT!AK282&lt;400,IF(F280&gt;66,66,F280),F280)</f>
        <v>47</v>
      </c>
      <c r="H280" s="55" t="n">
        <f aca="false">IF(TOT!AK282&lt;200,IF(G280&gt;60,60,G280),G280)</f>
        <v>47</v>
      </c>
      <c r="I280" s="55" t="n">
        <f aca="false">(D280+H280)/2</f>
        <v>47</v>
      </c>
      <c r="J280" s="55" t="n">
        <f aca="false">IF(TOT!AN282&lt;13.4,IF(I280&gt;66,66,I280),I280)</f>
        <v>47</v>
      </c>
      <c r="K280" s="55" t="n">
        <f aca="false">IF(TOT!AN282&lt;11,IF(J280&gt;66,66,J280),J280)</f>
        <v>47</v>
      </c>
    </row>
    <row r="281" customFormat="false" ht="13" hidden="false" customHeight="true" outlineLevel="0" collapsed="false">
      <c r="A281" s="17" t="s">
        <v>1548</v>
      </c>
      <c r="B281" s="27" t="n">
        <f aca="false">VLOOKUP((TOT!X283*60)/TOT!AK283,'PA - ASSISTS'!$A$3:$B$55,2)</f>
        <v>80</v>
      </c>
      <c r="C281" s="27" t="n">
        <f aca="false">IF(TOT!AK283&lt;400,IF(B281&gt;66,66,B281),B281)</f>
        <v>80</v>
      </c>
      <c r="D281" s="27" t="n">
        <f aca="false">IF(TOT!AK283&lt;200,IF(C281&gt;60,60,C281),C281)</f>
        <v>80</v>
      </c>
      <c r="E281" s="50" t="n">
        <f aca="false">(TOT!BD283*60)/TOT!AK283</f>
        <v>17.2053496475346</v>
      </c>
      <c r="F281" s="55" t="n">
        <f aca="false">VLOOKUP(E281,'PA - Tableau 2'!$A$3:$B$55,2)</f>
        <v>90</v>
      </c>
      <c r="G281" s="55" t="n">
        <f aca="false">IF(TOT!AK283&lt;400,IF(F281&gt;66,66,F281),F281)</f>
        <v>90</v>
      </c>
      <c r="H281" s="55" t="n">
        <f aca="false">IF(TOT!AK283&lt;200,IF(G281&gt;60,60,G281),G281)</f>
        <v>90</v>
      </c>
      <c r="I281" s="55" t="n">
        <f aca="false">(D281+H281)/2</f>
        <v>85</v>
      </c>
      <c r="J281" s="55" t="n">
        <f aca="false">IF(TOT!AN283&lt;13.4,IF(I281&gt;66,66,I281),I281)</f>
        <v>85</v>
      </c>
      <c r="K281" s="55" t="n">
        <f aca="false">IF(TOT!AN283&lt;11,IF(J281&gt;66,66,J281),J281)</f>
        <v>85</v>
      </c>
    </row>
    <row r="282" customFormat="false" ht="13" hidden="false" customHeight="true" outlineLevel="0" collapsed="false">
      <c r="A282" s="17" t="s">
        <v>1551</v>
      </c>
      <c r="B282" s="27" t="n">
        <f aca="false">VLOOKUP((TOT!X284*60)/TOT!AK284,'PA - ASSISTS'!$A$3:$B$55,2)</f>
        <v>50</v>
      </c>
      <c r="C282" s="27" t="n">
        <f aca="false">IF(TOT!AK284&lt;400,IF(B282&gt;66,66,B282),B282)</f>
        <v>50</v>
      </c>
      <c r="D282" s="27" t="n">
        <f aca="false">IF(TOT!AK284&lt;200,IF(C282&gt;60,60,C282),C282)</f>
        <v>50</v>
      </c>
      <c r="E282" s="50" t="n">
        <f aca="false">(TOT!BD284*60)/TOT!AK284</f>
        <v>0</v>
      </c>
      <c r="F282" s="55" t="n">
        <f aca="false">VLOOKUP(E282,'PA - Tableau 2'!$A$3:$B$55,2)</f>
        <v>47</v>
      </c>
      <c r="G282" s="55" t="n">
        <f aca="false">IF(TOT!AK284&lt;400,IF(F282&gt;66,66,F282),F282)</f>
        <v>47</v>
      </c>
      <c r="H282" s="55" t="n">
        <f aca="false">IF(TOT!AK284&lt;200,IF(G282&gt;60,60,G282),G282)</f>
        <v>47</v>
      </c>
      <c r="I282" s="55" t="n">
        <f aca="false">(D282+H282)/2</f>
        <v>48.5</v>
      </c>
      <c r="J282" s="55" t="n">
        <f aca="false">IF(TOT!AN284&lt;13.4,IF(I282&gt;66,66,I282),I282)</f>
        <v>48.5</v>
      </c>
      <c r="K282" s="55" t="n">
        <f aca="false">IF(TOT!AN284&lt;11,IF(J282&gt;66,66,J282),J282)</f>
        <v>48.5</v>
      </c>
    </row>
    <row r="283" customFormat="false" ht="13" hidden="false" customHeight="true" outlineLevel="0" collapsed="false">
      <c r="A283" s="17" t="s">
        <v>1556</v>
      </c>
      <c r="B283" s="27" t="n">
        <f aca="false">VLOOKUP((TOT!X285*60)/TOT!AK285,'PA - ASSISTS'!$A$3:$B$55,2)</f>
        <v>52</v>
      </c>
      <c r="C283" s="27" t="n">
        <f aca="false">IF(TOT!AK285&lt;400,IF(B283&gt;66,66,B283),B283)</f>
        <v>52</v>
      </c>
      <c r="D283" s="27" t="n">
        <f aca="false">IF(TOT!AK285&lt;200,IF(C283&gt;60,60,C283),C283)</f>
        <v>52</v>
      </c>
      <c r="E283" s="50" t="n">
        <f aca="false">(TOT!BD285*60)/TOT!AK285</f>
        <v>8.16418875242405</v>
      </c>
      <c r="F283" s="55" t="n">
        <f aca="false">VLOOKUP(E283,'PA - Tableau 2'!$A$3:$B$55,2)</f>
        <v>65</v>
      </c>
      <c r="G283" s="55" t="n">
        <f aca="false">IF(TOT!AK285&lt;400,IF(F283&gt;66,66,F283),F283)</f>
        <v>65</v>
      </c>
      <c r="H283" s="55" t="n">
        <f aca="false">IF(TOT!AK285&lt;200,IF(G283&gt;60,60,G283),G283)</f>
        <v>65</v>
      </c>
      <c r="I283" s="55" t="n">
        <f aca="false">(D283+H283)/2</f>
        <v>58.5</v>
      </c>
      <c r="J283" s="55" t="n">
        <f aca="false">IF(TOT!AN285&lt;13.4,IF(I283&gt;66,66,I283),I283)</f>
        <v>58.5</v>
      </c>
      <c r="K283" s="55" t="n">
        <f aca="false">IF(TOT!AN285&lt;11,IF(J283&gt;66,66,J283),J283)</f>
        <v>58.5</v>
      </c>
    </row>
    <row r="284" customFormat="false" ht="13" hidden="false" customHeight="true" outlineLevel="0" collapsed="false">
      <c r="A284" s="17" t="s">
        <v>1560</v>
      </c>
      <c r="B284" s="27" t="n">
        <f aca="false">VLOOKUP((TOT!X286*60)/TOT!AK286,'PA - ASSISTS'!$A$3:$B$55,2)</f>
        <v>47</v>
      </c>
      <c r="C284" s="27" t="n">
        <f aca="false">IF(TOT!AK286&lt;400,IF(B284&gt;66,66,B284),B284)</f>
        <v>47</v>
      </c>
      <c r="D284" s="27" t="n">
        <f aca="false">IF(TOT!AK286&lt;200,IF(C284&gt;60,60,C284),C284)</f>
        <v>47</v>
      </c>
      <c r="E284" s="50" t="n">
        <f aca="false">(TOT!BD286*60)/TOT!AK286</f>
        <v>0</v>
      </c>
      <c r="F284" s="55" t="n">
        <f aca="false">VLOOKUP(E284,'PA - Tableau 2'!$A$3:$B$55,2)</f>
        <v>47</v>
      </c>
      <c r="G284" s="55" t="n">
        <f aca="false">IF(TOT!AK286&lt;400,IF(F284&gt;66,66,F284),F284)</f>
        <v>47</v>
      </c>
      <c r="H284" s="55" t="n">
        <f aca="false">IF(TOT!AK286&lt;200,IF(G284&gt;60,60,G284),G284)</f>
        <v>47</v>
      </c>
      <c r="I284" s="55" t="n">
        <f aca="false">(D284+H284)/2</f>
        <v>47</v>
      </c>
      <c r="J284" s="55" t="n">
        <f aca="false">IF(TOT!AN286&lt;13.4,IF(I284&gt;66,66,I284),I284)</f>
        <v>47</v>
      </c>
      <c r="K284" s="55" t="n">
        <f aca="false">IF(TOT!AN286&lt;11,IF(J284&gt;66,66,J284),J284)</f>
        <v>47</v>
      </c>
    </row>
    <row r="285" customFormat="false" ht="13" hidden="false" customHeight="true" outlineLevel="0" collapsed="false">
      <c r="A285" s="17" t="s">
        <v>1564</v>
      </c>
      <c r="B285" s="27" t="n">
        <f aca="false">VLOOKUP((TOT!X287*60)/TOT!AK287,'PA - ASSISTS'!$A$3:$B$55,2)</f>
        <v>86</v>
      </c>
      <c r="C285" s="27" t="n">
        <f aca="false">IF(TOT!AK287&lt;400,IF(B285&gt;66,66,B285),B285)</f>
        <v>86</v>
      </c>
      <c r="D285" s="27" t="n">
        <f aca="false">IF(TOT!AK287&lt;200,IF(C285&gt;60,60,C285),C285)</f>
        <v>86</v>
      </c>
      <c r="E285" s="50" t="n">
        <f aca="false">(TOT!BD287*60)/TOT!AK287</f>
        <v>12.1389855651284</v>
      </c>
      <c r="F285" s="55" t="n">
        <f aca="false">VLOOKUP(E285,'PA - Tableau 2'!$A$3:$B$55,2)</f>
        <v>78</v>
      </c>
      <c r="G285" s="55" t="n">
        <f aca="false">IF(TOT!AK287&lt;400,IF(F285&gt;66,66,F285),F285)</f>
        <v>78</v>
      </c>
      <c r="H285" s="55" t="n">
        <f aca="false">IF(TOT!AK287&lt;200,IF(G285&gt;60,60,G285),G285)</f>
        <v>78</v>
      </c>
      <c r="I285" s="55" t="n">
        <f aca="false">(D285+H285)/2</f>
        <v>82</v>
      </c>
      <c r="J285" s="55" t="n">
        <f aca="false">IF(TOT!AN287&lt;13.4,IF(I285&gt;66,66,I285),I285)</f>
        <v>82</v>
      </c>
      <c r="K285" s="55" t="n">
        <f aca="false">IF(TOT!AN287&lt;11,IF(J285&gt;66,66,J285),J285)</f>
        <v>82</v>
      </c>
    </row>
    <row r="286" customFormat="false" ht="13" hidden="false" customHeight="true" outlineLevel="0" collapsed="false">
      <c r="A286" s="17" t="s">
        <v>1568</v>
      </c>
      <c r="B286" s="27" t="n">
        <f aca="false">VLOOKUP((TOT!X288*60)/TOT!AK288,'PA - ASSISTS'!$A$3:$B$55,2)</f>
        <v>97</v>
      </c>
      <c r="C286" s="27" t="n">
        <f aca="false">IF(TOT!AK288&lt;400,IF(B286&gt;66,66,B286),B286)</f>
        <v>66</v>
      </c>
      <c r="D286" s="27" t="n">
        <f aca="false">IF(TOT!AK288&lt;200,IF(C286&gt;60,60,C286),C286)</f>
        <v>60</v>
      </c>
      <c r="E286" s="50" t="n">
        <f aca="false">(TOT!BD288*60)/TOT!AK288</f>
        <v>23.4782608695655</v>
      </c>
      <c r="F286" s="55" t="n">
        <f aca="false">VLOOKUP(E286,'PA - Tableau 2'!$A$3:$B$55,2)</f>
        <v>98</v>
      </c>
      <c r="G286" s="55" t="n">
        <f aca="false">IF(TOT!AK288&lt;400,IF(F286&gt;66,66,F286),F286)</f>
        <v>66</v>
      </c>
      <c r="H286" s="55" t="n">
        <f aca="false">IF(TOT!AK288&lt;200,IF(G286&gt;60,60,G286),G286)</f>
        <v>60</v>
      </c>
      <c r="I286" s="55" t="n">
        <f aca="false">(D286+H286)/2</f>
        <v>60</v>
      </c>
      <c r="J286" s="55" t="n">
        <f aca="false">IF(TOT!AN288&lt;13.4,IF(I286&gt;66,66,I286),I286)</f>
        <v>60</v>
      </c>
      <c r="K286" s="55" t="n">
        <f aca="false">IF(TOT!AN288&lt;11,IF(J286&gt;66,66,J286),J286)</f>
        <v>60</v>
      </c>
    </row>
    <row r="287" customFormat="false" ht="13" hidden="false" customHeight="true" outlineLevel="0" collapsed="false">
      <c r="A287" s="17" t="s">
        <v>1572</v>
      </c>
      <c r="B287" s="27" t="n">
        <f aca="false">VLOOKUP((TOT!X289*60)/TOT!AK289,'PA - ASSISTS'!$A$3:$B$55,2)</f>
        <v>47</v>
      </c>
      <c r="C287" s="27" t="n">
        <f aca="false">IF(TOT!AK289&lt;400,IF(B287&gt;66,66,B287),B287)</f>
        <v>47</v>
      </c>
      <c r="D287" s="27" t="n">
        <f aca="false">IF(TOT!AK289&lt;200,IF(C287&gt;60,60,C287),C287)</f>
        <v>47</v>
      </c>
      <c r="E287" s="50" t="n">
        <f aca="false">(TOT!BD289*60)/TOT!AK289</f>
        <v>3.77081412141355</v>
      </c>
      <c r="F287" s="55" t="n">
        <f aca="false">VLOOKUP(E287,'PA - Tableau 2'!$A$3:$B$55,2)</f>
        <v>52</v>
      </c>
      <c r="G287" s="55" t="n">
        <f aca="false">IF(TOT!AK289&lt;400,IF(F287&gt;66,66,F287),F287)</f>
        <v>52</v>
      </c>
      <c r="H287" s="55" t="n">
        <f aca="false">IF(TOT!AK289&lt;200,IF(G287&gt;60,60,G287),G287)</f>
        <v>52</v>
      </c>
      <c r="I287" s="55" t="n">
        <f aca="false">(D287+H287)/2</f>
        <v>49.5</v>
      </c>
      <c r="J287" s="55" t="n">
        <f aca="false">IF(TOT!AN289&lt;13.4,IF(I287&gt;66,66,I287),I287)</f>
        <v>49.5</v>
      </c>
      <c r="K287" s="55" t="n">
        <f aca="false">IF(TOT!AN289&lt;11,IF(J287&gt;66,66,J287),J287)</f>
        <v>49.5</v>
      </c>
    </row>
    <row r="288" customFormat="false" ht="13" hidden="false" customHeight="true" outlineLevel="0" collapsed="false">
      <c r="A288" s="17" t="s">
        <v>1577</v>
      </c>
      <c r="B288" s="27" t="n">
        <f aca="false">VLOOKUP((TOT!X290*60)/TOT!AK290,'PA - ASSISTS'!$A$3:$B$55,2)</f>
        <v>76</v>
      </c>
      <c r="C288" s="27" t="n">
        <f aca="false">IF(TOT!AK290&lt;400,IF(B288&gt;66,66,B288),B288)</f>
        <v>76</v>
      </c>
      <c r="D288" s="27" t="n">
        <f aca="false">IF(TOT!AK290&lt;200,IF(C288&gt;60,60,C288),C288)</f>
        <v>76</v>
      </c>
      <c r="E288" s="50" t="n">
        <f aca="false">(TOT!BD290*60)/TOT!AK290</f>
        <v>10.8279012472412</v>
      </c>
      <c r="F288" s="55" t="n">
        <f aca="false">VLOOKUP(E288,'PA - Tableau 2'!$A$3:$B$55,2)</f>
        <v>74</v>
      </c>
      <c r="G288" s="55" t="n">
        <f aca="false">IF(TOT!AK290&lt;400,IF(F288&gt;66,66,F288),F288)</f>
        <v>74</v>
      </c>
      <c r="H288" s="55" t="n">
        <f aca="false">IF(TOT!AK290&lt;200,IF(G288&gt;60,60,G288),G288)</f>
        <v>74</v>
      </c>
      <c r="I288" s="55" t="n">
        <f aca="false">(D288+H288)/2</f>
        <v>75</v>
      </c>
      <c r="J288" s="55" t="n">
        <f aca="false">IF(TOT!AN290&lt;13.4,IF(I288&gt;66,66,I288),I288)</f>
        <v>75</v>
      </c>
      <c r="K288" s="55" t="n">
        <f aca="false">IF(TOT!AN290&lt;11,IF(J288&gt;66,66,J288),J288)</f>
        <v>75</v>
      </c>
    </row>
    <row r="289" customFormat="false" ht="13" hidden="false" customHeight="true" outlineLevel="0" collapsed="false">
      <c r="A289" s="17" t="s">
        <v>1581</v>
      </c>
      <c r="B289" s="27" t="n">
        <f aca="false">VLOOKUP((TOT!X291*60)/TOT!AK291,'PA - ASSISTS'!$A$3:$B$55,2)</f>
        <v>81</v>
      </c>
      <c r="C289" s="27" t="n">
        <f aca="false">IF(TOT!AK291&lt;400,IF(B289&gt;66,66,B289),B289)</f>
        <v>81</v>
      </c>
      <c r="D289" s="27" t="n">
        <f aca="false">IF(TOT!AK291&lt;200,IF(C289&gt;60,60,C289),C289)</f>
        <v>81</v>
      </c>
      <c r="E289" s="50" t="n">
        <f aca="false">(TOT!BD291*60)/TOT!AK291</f>
        <v>8.43380793698879</v>
      </c>
      <c r="F289" s="55" t="n">
        <f aca="false">VLOOKUP(E289,'PA - Tableau 2'!$A$3:$B$55,2)</f>
        <v>66</v>
      </c>
      <c r="G289" s="55" t="n">
        <f aca="false">IF(TOT!AK291&lt;400,IF(F289&gt;66,66,F289),F289)</f>
        <v>66</v>
      </c>
      <c r="H289" s="55" t="n">
        <f aca="false">IF(TOT!AK291&lt;200,IF(G289&gt;60,60,G289),G289)</f>
        <v>66</v>
      </c>
      <c r="I289" s="55" t="n">
        <f aca="false">(D289+H289)/2</f>
        <v>73.5</v>
      </c>
      <c r="J289" s="55" t="n">
        <f aca="false">IF(TOT!AN291&lt;13.4,IF(I289&gt;66,66,I289),I289)</f>
        <v>73.5</v>
      </c>
      <c r="K289" s="55" t="n">
        <f aca="false">IF(TOT!AN291&lt;11,IF(J289&gt;66,66,J289),J289)</f>
        <v>73.5</v>
      </c>
    </row>
    <row r="290" customFormat="false" ht="13" hidden="false" customHeight="true" outlineLevel="0" collapsed="false">
      <c r="A290" s="17" t="s">
        <v>1586</v>
      </c>
      <c r="B290" s="27" t="n">
        <f aca="false">VLOOKUP((TOT!X292*60)/TOT!AK292,'PA - ASSISTS'!$A$3:$B$55,2)</f>
        <v>61</v>
      </c>
      <c r="C290" s="27" t="n">
        <f aca="false">IF(TOT!AK292&lt;400,IF(B290&gt;66,66,B290),B290)</f>
        <v>61</v>
      </c>
      <c r="D290" s="27" t="n">
        <f aca="false">IF(TOT!AK292&lt;200,IF(C290&gt;60,60,C290),C290)</f>
        <v>61</v>
      </c>
      <c r="E290" s="50" t="n">
        <f aca="false">(TOT!BD292*60)/TOT!AK292</f>
        <v>4.68342791921626</v>
      </c>
      <c r="F290" s="55" t="n">
        <f aca="false">VLOOKUP(E290,'PA - Tableau 2'!$A$3:$B$55,2)</f>
        <v>55</v>
      </c>
      <c r="G290" s="55" t="n">
        <f aca="false">IF(TOT!AK292&lt;400,IF(F290&gt;66,66,F290),F290)</f>
        <v>55</v>
      </c>
      <c r="H290" s="55" t="n">
        <f aca="false">IF(TOT!AK292&lt;200,IF(G290&gt;60,60,G290),G290)</f>
        <v>55</v>
      </c>
      <c r="I290" s="55" t="n">
        <f aca="false">(D290+H290)/2</f>
        <v>58</v>
      </c>
      <c r="J290" s="55" t="n">
        <f aca="false">IF(TOT!AN292&lt;13.4,IF(I290&gt;66,66,I290),I290)</f>
        <v>58</v>
      </c>
      <c r="K290" s="55" t="n">
        <f aca="false">IF(TOT!AN292&lt;11,IF(J290&gt;66,66,J290),J290)</f>
        <v>58</v>
      </c>
    </row>
    <row r="291" customFormat="false" ht="13" hidden="false" customHeight="true" outlineLevel="0" collapsed="false">
      <c r="A291" s="17" t="s">
        <v>1590</v>
      </c>
      <c r="B291" s="27" t="n">
        <f aca="false">VLOOKUP((TOT!X293*60)/TOT!AK293,'PA - ASSISTS'!$A$3:$B$55,2)</f>
        <v>91</v>
      </c>
      <c r="C291" s="27" t="n">
        <f aca="false">IF(TOT!AK293&lt;400,IF(B291&gt;66,66,B291),B291)</f>
        <v>91</v>
      </c>
      <c r="D291" s="27" t="n">
        <f aca="false">IF(TOT!AK293&lt;200,IF(C291&gt;60,60,C291),C291)</f>
        <v>91</v>
      </c>
      <c r="E291" s="50" t="n">
        <f aca="false">(TOT!BD293*60)/TOT!AK293</f>
        <v>17.4953034745507</v>
      </c>
      <c r="F291" s="55" t="n">
        <f aca="false">VLOOKUP(E291,'PA - Tableau 2'!$A$3:$B$55,2)</f>
        <v>90</v>
      </c>
      <c r="G291" s="55" t="n">
        <f aca="false">IF(TOT!AK293&lt;400,IF(F291&gt;66,66,F291),F291)</f>
        <v>90</v>
      </c>
      <c r="H291" s="55" t="n">
        <f aca="false">IF(TOT!AK293&lt;200,IF(G291&gt;60,60,G291),G291)</f>
        <v>90</v>
      </c>
      <c r="I291" s="55" t="n">
        <f aca="false">(D291+H291)/2</f>
        <v>90.5</v>
      </c>
      <c r="J291" s="55" t="n">
        <f aca="false">IF(TOT!AN293&lt;13.4,IF(I291&gt;66,66,I291),I291)</f>
        <v>90.5</v>
      </c>
      <c r="K291" s="55" t="n">
        <f aca="false">IF(TOT!AN293&lt;11,IF(J291&gt;66,66,J291),J291)</f>
        <v>90.5</v>
      </c>
    </row>
    <row r="292" customFormat="false" ht="13" hidden="false" customHeight="true" outlineLevel="0" collapsed="false">
      <c r="A292" s="17" t="s">
        <v>1594</v>
      </c>
      <c r="B292" s="27" t="n">
        <f aca="false">VLOOKUP((TOT!X294*60)/TOT!AK294,'PA - ASSISTS'!$A$3:$B$55,2)</f>
        <v>64</v>
      </c>
      <c r="C292" s="27" t="n">
        <f aca="false">IF(TOT!AK294&lt;400,IF(B292&gt;66,66,B292),B292)</f>
        <v>64</v>
      </c>
      <c r="D292" s="27" t="n">
        <f aca="false">IF(TOT!AK294&lt;200,IF(C292&gt;60,60,C292),C292)</f>
        <v>64</v>
      </c>
      <c r="E292" s="50" t="n">
        <f aca="false">(TOT!BD294*60)/TOT!AK294</f>
        <v>3.64494182700027</v>
      </c>
      <c r="F292" s="55" t="n">
        <f aca="false">VLOOKUP(E292,'PA - Tableau 2'!$A$3:$B$55,2)</f>
        <v>52</v>
      </c>
      <c r="G292" s="55" t="n">
        <f aca="false">IF(TOT!AK294&lt;400,IF(F292&gt;66,66,F292),F292)</f>
        <v>52</v>
      </c>
      <c r="H292" s="55" t="n">
        <f aca="false">IF(TOT!AK294&lt;200,IF(G292&gt;60,60,G292),G292)</f>
        <v>52</v>
      </c>
      <c r="I292" s="55" t="n">
        <f aca="false">(D292+H292)/2</f>
        <v>58</v>
      </c>
      <c r="J292" s="55" t="n">
        <f aca="false">IF(TOT!AN294&lt;13.4,IF(I292&gt;66,66,I292),I292)</f>
        <v>58</v>
      </c>
      <c r="K292" s="55" t="n">
        <f aca="false">IF(TOT!AN294&lt;11,IF(J292&gt;66,66,J292),J292)</f>
        <v>58</v>
      </c>
    </row>
    <row r="293" customFormat="false" ht="13" hidden="false" customHeight="true" outlineLevel="0" collapsed="false">
      <c r="A293" s="17" t="s">
        <v>1598</v>
      </c>
      <c r="B293" s="27" t="n">
        <f aca="false">VLOOKUP((TOT!X295*60)/TOT!AK295,'PA - ASSISTS'!$A$3:$B$55,2)</f>
        <v>58</v>
      </c>
      <c r="C293" s="27" t="n">
        <f aca="false">IF(TOT!AK295&lt;400,IF(B293&gt;66,66,B293),B293)</f>
        <v>58</v>
      </c>
      <c r="D293" s="27" t="n">
        <f aca="false">IF(TOT!AK295&lt;200,IF(C293&gt;60,60,C293),C293)</f>
        <v>58</v>
      </c>
      <c r="E293" s="50" t="n">
        <f aca="false">(TOT!BD295*60)/TOT!AK295</f>
        <v>7.78213983998418</v>
      </c>
      <c r="F293" s="55" t="n">
        <f aca="false">VLOOKUP(E293,'PA - Tableau 2'!$A$3:$B$55,2)</f>
        <v>64</v>
      </c>
      <c r="G293" s="55" t="n">
        <f aca="false">IF(TOT!AK295&lt;400,IF(F293&gt;66,66,F293),F293)</f>
        <v>64</v>
      </c>
      <c r="H293" s="55" t="n">
        <f aca="false">IF(TOT!AK295&lt;200,IF(G293&gt;60,60,G293),G293)</f>
        <v>64</v>
      </c>
      <c r="I293" s="55" t="n">
        <f aca="false">(D293+H293)/2</f>
        <v>61</v>
      </c>
      <c r="J293" s="55" t="n">
        <f aca="false">IF(TOT!AN295&lt;13.4,IF(I293&gt;66,66,I293),I293)</f>
        <v>61</v>
      </c>
      <c r="K293" s="55" t="n">
        <f aca="false">IF(TOT!AN295&lt;11,IF(J293&gt;66,66,J293),J293)</f>
        <v>61</v>
      </c>
    </row>
    <row r="294" customFormat="false" ht="13" hidden="false" customHeight="true" outlineLevel="0" collapsed="false">
      <c r="A294" s="17" t="s">
        <v>1602</v>
      </c>
      <c r="B294" s="27" t="n">
        <f aca="false">VLOOKUP((TOT!X296*60)/TOT!AK296,'PA - ASSISTS'!$A$3:$B$55,2)</f>
        <v>90</v>
      </c>
      <c r="C294" s="27" t="n">
        <f aca="false">IF(TOT!AK296&lt;400,IF(B294&gt;66,66,B294),B294)</f>
        <v>90</v>
      </c>
      <c r="D294" s="27" t="n">
        <f aca="false">IF(TOT!AK296&lt;200,IF(C294&gt;60,60,C294),C294)</f>
        <v>90</v>
      </c>
      <c r="E294" s="50" t="n">
        <f aca="false">(TOT!BD296*60)/TOT!AK296</f>
        <v>14.2416990726892</v>
      </c>
      <c r="F294" s="55" t="n">
        <f aca="false">VLOOKUP(E294,'PA - Tableau 2'!$A$3:$B$55,2)</f>
        <v>83</v>
      </c>
      <c r="G294" s="55" t="n">
        <f aca="false">IF(TOT!AK296&lt;400,IF(F294&gt;66,66,F294),F294)</f>
        <v>83</v>
      </c>
      <c r="H294" s="55" t="n">
        <f aca="false">IF(TOT!AK296&lt;200,IF(G294&gt;60,60,G294),G294)</f>
        <v>83</v>
      </c>
      <c r="I294" s="55" t="n">
        <f aca="false">(D294+H294)/2</f>
        <v>86.5</v>
      </c>
      <c r="J294" s="55" t="n">
        <f aca="false">IF(TOT!AN296&lt;13.4,IF(I294&gt;66,66,I294),I294)</f>
        <v>86.5</v>
      </c>
      <c r="K294" s="55" t="n">
        <f aca="false">IF(TOT!AN296&lt;11,IF(J294&gt;66,66,J294),J294)</f>
        <v>86.5</v>
      </c>
    </row>
    <row r="295" customFormat="false" ht="13" hidden="false" customHeight="true" outlineLevel="0" collapsed="false">
      <c r="A295" s="17" t="s">
        <v>1607</v>
      </c>
      <c r="B295" s="27" t="n">
        <f aca="false">VLOOKUP((TOT!X297*60)/TOT!AK297,'PA - ASSISTS'!$A$3:$B$55,2)</f>
        <v>75</v>
      </c>
      <c r="C295" s="27" t="n">
        <f aca="false">IF(TOT!AK297&lt;400,IF(B295&gt;66,66,B295),B295)</f>
        <v>75</v>
      </c>
      <c r="D295" s="27" t="n">
        <f aca="false">IF(TOT!AK297&lt;200,IF(C295&gt;60,60,C295),C295)</f>
        <v>75</v>
      </c>
      <c r="E295" s="50" t="n">
        <f aca="false">(TOT!BD297*60)/TOT!AK297</f>
        <v>10.2989619830381</v>
      </c>
      <c r="F295" s="55" t="n">
        <f aca="false">VLOOKUP(E295,'PA - Tableau 2'!$A$3:$B$55,2)</f>
        <v>72</v>
      </c>
      <c r="G295" s="55" t="n">
        <f aca="false">IF(TOT!AK297&lt;400,IF(F295&gt;66,66,F295),F295)</f>
        <v>72</v>
      </c>
      <c r="H295" s="55" t="n">
        <f aca="false">IF(TOT!AK297&lt;200,IF(G295&gt;60,60,G295),G295)</f>
        <v>72</v>
      </c>
      <c r="I295" s="55" t="n">
        <f aca="false">(D295+H295)/2</f>
        <v>73.5</v>
      </c>
      <c r="J295" s="55" t="n">
        <f aca="false">IF(TOT!AN297&lt;13.4,IF(I295&gt;66,66,I295),I295)</f>
        <v>73.5</v>
      </c>
      <c r="K295" s="55" t="n">
        <f aca="false">IF(TOT!AN297&lt;11,IF(J295&gt;66,66,J295),J295)</f>
        <v>73.5</v>
      </c>
    </row>
    <row r="296" customFormat="false" ht="13" hidden="false" customHeight="true" outlineLevel="0" collapsed="false">
      <c r="A296" s="17" t="s">
        <v>1614</v>
      </c>
      <c r="B296" s="27" t="n">
        <f aca="false">VLOOKUP((TOT!X298*60)/TOT!AK298,'PA - ASSISTS'!$A$3:$B$55,2)</f>
        <v>90</v>
      </c>
      <c r="C296" s="27" t="n">
        <f aca="false">IF(TOT!AK298&lt;400,IF(B296&gt;66,66,B296),B296)</f>
        <v>90</v>
      </c>
      <c r="D296" s="27" t="n">
        <f aca="false">IF(TOT!AK298&lt;200,IF(C296&gt;60,60,C296),C296)</f>
        <v>90</v>
      </c>
      <c r="E296" s="50" t="n">
        <f aca="false">(TOT!BD298*60)/TOT!AK298</f>
        <v>17.6134324223404</v>
      </c>
      <c r="F296" s="55" t="n">
        <f aca="false">VLOOKUP(E296,'PA - Tableau 2'!$A$3:$B$55,2)</f>
        <v>91</v>
      </c>
      <c r="G296" s="55" t="n">
        <f aca="false">IF(TOT!AK298&lt;400,IF(F296&gt;66,66,F296),F296)</f>
        <v>91</v>
      </c>
      <c r="H296" s="55" t="n">
        <f aca="false">IF(TOT!AK298&lt;200,IF(G296&gt;60,60,G296),G296)</f>
        <v>91</v>
      </c>
      <c r="I296" s="55" t="n">
        <f aca="false">(D296+H296)/2</f>
        <v>90.5</v>
      </c>
      <c r="J296" s="55" t="n">
        <f aca="false">IF(TOT!AN298&lt;13.4,IF(I296&gt;66,66,I296),I296)</f>
        <v>90.5</v>
      </c>
      <c r="K296" s="55" t="n">
        <f aca="false">IF(TOT!AN298&lt;11,IF(J296&gt;66,66,J296),J296)</f>
        <v>90.5</v>
      </c>
    </row>
    <row r="297" customFormat="false" ht="13" hidden="false" customHeight="true" outlineLevel="0" collapsed="false">
      <c r="A297" s="17" t="s">
        <v>1619</v>
      </c>
      <c r="B297" s="27" t="n">
        <f aca="false">VLOOKUP((TOT!X299*60)/TOT!AK299,'PA - ASSISTS'!$A$3:$B$55,2)</f>
        <v>97</v>
      </c>
      <c r="C297" s="27" t="n">
        <f aca="false">IF(TOT!AK299&lt;400,IF(B297&gt;66,66,B297),B297)</f>
        <v>97</v>
      </c>
      <c r="D297" s="27" t="n">
        <f aca="false">IF(TOT!AK299&lt;200,IF(C297&gt;60,60,C297),C297)</f>
        <v>97</v>
      </c>
      <c r="E297" s="50" t="n">
        <f aca="false">(TOT!BD299*60)/TOT!AK299</f>
        <v>17.9973670293561</v>
      </c>
      <c r="F297" s="55" t="n">
        <f aca="false">VLOOKUP(E297,'PA - Tableau 2'!$A$3:$B$55,2)</f>
        <v>91</v>
      </c>
      <c r="G297" s="55" t="n">
        <f aca="false">IF(TOT!AK299&lt;400,IF(F297&gt;66,66,F297),F297)</f>
        <v>91</v>
      </c>
      <c r="H297" s="55" t="n">
        <f aca="false">IF(TOT!AK299&lt;200,IF(G297&gt;60,60,G297),G297)</f>
        <v>91</v>
      </c>
      <c r="I297" s="55" t="n">
        <f aca="false">(D297+H297)/2</f>
        <v>94</v>
      </c>
      <c r="J297" s="55" t="n">
        <f aca="false">IF(TOT!AN299&lt;13.4,IF(I297&gt;66,66,I297),I297)</f>
        <v>94</v>
      </c>
      <c r="K297" s="55" t="n">
        <f aca="false">IF(TOT!AN299&lt;11,IF(J297&gt;66,66,J297),J297)</f>
        <v>94</v>
      </c>
    </row>
    <row r="298" customFormat="false" ht="13" hidden="false" customHeight="true" outlineLevel="0" collapsed="false">
      <c r="A298" s="17" t="s">
        <v>1623</v>
      </c>
      <c r="B298" s="27" t="n">
        <f aca="false">VLOOKUP((TOT!X300*60)/TOT!AK300,'PA - ASSISTS'!$A$3:$B$55,2)</f>
        <v>97</v>
      </c>
      <c r="C298" s="27" t="n">
        <f aca="false">IF(TOT!AK300&lt;400,IF(B298&gt;66,66,B298),B298)</f>
        <v>97</v>
      </c>
      <c r="D298" s="27" t="n">
        <f aca="false">IF(TOT!AK300&lt;200,IF(C298&gt;60,60,C298),C298)</f>
        <v>97</v>
      </c>
      <c r="E298" s="50" t="n">
        <f aca="false">(TOT!BD300*60)/TOT!AK300</f>
        <v>19.7505831688503</v>
      </c>
      <c r="F298" s="55" t="n">
        <f aca="false">VLOOKUP(E298,'PA - Tableau 2'!$A$3:$B$55,2)</f>
        <v>94</v>
      </c>
      <c r="G298" s="55" t="n">
        <f aca="false">IF(TOT!AK300&lt;400,IF(F298&gt;66,66,F298),F298)</f>
        <v>94</v>
      </c>
      <c r="H298" s="55" t="n">
        <f aca="false">IF(TOT!AK300&lt;200,IF(G298&gt;60,60,G298),G298)</f>
        <v>94</v>
      </c>
      <c r="I298" s="55" t="n">
        <f aca="false">(D298+H298)/2</f>
        <v>95.5</v>
      </c>
      <c r="J298" s="55" t="n">
        <f aca="false">IF(TOT!AN300&lt;13.4,IF(I298&gt;66,66,I298),I298)</f>
        <v>95.5</v>
      </c>
      <c r="K298" s="55" t="n">
        <f aca="false">IF(TOT!AN300&lt;11,IF(J298&gt;66,66,J298),J298)</f>
        <v>95.5</v>
      </c>
    </row>
    <row r="299" customFormat="false" ht="13" hidden="false" customHeight="true" outlineLevel="0" collapsed="false">
      <c r="A299" s="17" t="s">
        <v>1628</v>
      </c>
      <c r="B299" s="27" t="n">
        <f aca="false">VLOOKUP((TOT!X301*60)/TOT!AK301,'PA - ASSISTS'!$A$3:$B$55,2)</f>
        <v>74</v>
      </c>
      <c r="C299" s="27" t="n">
        <f aca="false">IF(TOT!AK301&lt;400,IF(B299&gt;66,66,B299),B299)</f>
        <v>66</v>
      </c>
      <c r="D299" s="27" t="n">
        <f aca="false">IF(TOT!AK301&lt;200,IF(C299&gt;60,60,C299),C299)</f>
        <v>60</v>
      </c>
      <c r="E299" s="50" t="n">
        <f aca="false">(TOT!BD301*60)/TOT!AK301</f>
        <v>20.2132541503582</v>
      </c>
      <c r="F299" s="55" t="n">
        <f aca="false">VLOOKUP(E299,'PA - Tableau 2'!$A$3:$B$55,2)</f>
        <v>95</v>
      </c>
      <c r="G299" s="55" t="n">
        <f aca="false">IF(TOT!AK301&lt;400,IF(F299&gt;66,66,F299),F299)</f>
        <v>66</v>
      </c>
      <c r="H299" s="55" t="n">
        <f aca="false">IF(TOT!AK301&lt;200,IF(G299&gt;60,60,G299),G299)</f>
        <v>60</v>
      </c>
      <c r="I299" s="55" t="n">
        <f aca="false">(D299+H299)/2</f>
        <v>60</v>
      </c>
      <c r="J299" s="55" t="n">
        <f aca="false">IF(TOT!AN301&lt;13.4,IF(I299&gt;66,66,I299),I299)</f>
        <v>60</v>
      </c>
      <c r="K299" s="55" t="n">
        <f aca="false">IF(TOT!AN301&lt;11,IF(J299&gt;66,66,J299),J299)</f>
        <v>60</v>
      </c>
    </row>
    <row r="300" customFormat="false" ht="13" hidden="false" customHeight="true" outlineLevel="0" collapsed="false">
      <c r="A300" s="17" t="s">
        <v>1631</v>
      </c>
      <c r="B300" s="27" t="n">
        <f aca="false">VLOOKUP((TOT!X302*60)/TOT!AK302,'PA - ASSISTS'!$A$3:$B$55,2)</f>
        <v>72</v>
      </c>
      <c r="C300" s="27" t="n">
        <f aca="false">IF(TOT!AK302&lt;400,IF(B300&gt;66,66,B300),B300)</f>
        <v>66</v>
      </c>
      <c r="D300" s="27" t="n">
        <f aca="false">IF(TOT!AK302&lt;200,IF(C300&gt;60,60,C300),C300)</f>
        <v>66</v>
      </c>
      <c r="E300" s="50" t="n">
        <f aca="false">(TOT!BD302*60)/TOT!AK302</f>
        <v>28.1459419210722</v>
      </c>
      <c r="F300" s="55" t="n">
        <f aca="false">VLOOKUP(E300,'PA - Tableau 2'!$A$3:$B$55,2)</f>
        <v>99</v>
      </c>
      <c r="G300" s="55" t="n">
        <f aca="false">IF(TOT!AK302&lt;400,IF(F300&gt;66,66,F300),F300)</f>
        <v>66</v>
      </c>
      <c r="H300" s="55" t="n">
        <f aca="false">IF(TOT!AK302&lt;200,IF(G300&gt;60,60,G300),G300)</f>
        <v>66</v>
      </c>
      <c r="I300" s="55" t="n">
        <f aca="false">(D300+H300)/2</f>
        <v>66</v>
      </c>
      <c r="J300" s="55" t="n">
        <f aca="false">IF(TOT!AN302&lt;13.4,IF(I300&gt;66,66,I300),I300)</f>
        <v>66</v>
      </c>
      <c r="K300" s="55" t="n">
        <f aca="false">IF(TOT!AN302&lt;11,IF(J300&gt;66,66,J300),J300)</f>
        <v>66</v>
      </c>
    </row>
    <row r="301" customFormat="false" ht="13" hidden="false" customHeight="true" outlineLevel="0" collapsed="false">
      <c r="A301" s="17" t="s">
        <v>1636</v>
      </c>
      <c r="B301" s="27" t="n">
        <f aca="false">VLOOKUP((TOT!X303*60)/TOT!AK303,'PA - ASSISTS'!$A$3:$B$55,2)</f>
        <v>74</v>
      </c>
      <c r="C301" s="27" t="n">
        <f aca="false">IF(TOT!AK303&lt;400,IF(B301&gt;66,66,B301),B301)</f>
        <v>66</v>
      </c>
      <c r="D301" s="27" t="n">
        <f aca="false">IF(TOT!AK303&lt;200,IF(C301&gt;60,60,C301),C301)</f>
        <v>60</v>
      </c>
      <c r="E301" s="50" t="n">
        <f aca="false">(TOT!BD303*60)/TOT!AK303</f>
        <v>15.3326983263033</v>
      </c>
      <c r="F301" s="55" t="n">
        <f aca="false">VLOOKUP(E301,'PA - Tableau 2'!$A$3:$B$55,2)</f>
        <v>86</v>
      </c>
      <c r="G301" s="55" t="n">
        <f aca="false">IF(TOT!AK303&lt;400,IF(F301&gt;66,66,F301),F301)</f>
        <v>66</v>
      </c>
      <c r="H301" s="55" t="n">
        <f aca="false">IF(TOT!AK303&lt;200,IF(G301&gt;60,60,G301),G301)</f>
        <v>60</v>
      </c>
      <c r="I301" s="55" t="n">
        <f aca="false">(D301+H301)/2</f>
        <v>60</v>
      </c>
      <c r="J301" s="55" t="n">
        <f aca="false">IF(TOT!AN303&lt;13.4,IF(I301&gt;66,66,I301),I301)</f>
        <v>60</v>
      </c>
      <c r="K301" s="55" t="n">
        <f aca="false">IF(TOT!AN303&lt;11,IF(J301&gt;66,66,J301),J301)</f>
        <v>60</v>
      </c>
    </row>
    <row r="302" customFormat="false" ht="13" hidden="false" customHeight="true" outlineLevel="0" collapsed="false">
      <c r="A302" s="17" t="s">
        <v>1640</v>
      </c>
      <c r="B302" s="27" t="n">
        <f aca="false">VLOOKUP((TOT!X304*60)/TOT!AK304,'PA - ASSISTS'!$A$3:$B$55,2)</f>
        <v>94</v>
      </c>
      <c r="C302" s="27" t="n">
        <f aca="false">IF(TOT!AK304&lt;400,IF(B302&gt;66,66,B302),B302)</f>
        <v>94</v>
      </c>
      <c r="D302" s="27" t="n">
        <f aca="false">IF(TOT!AK304&lt;200,IF(C302&gt;60,60,C302),C302)</f>
        <v>94</v>
      </c>
      <c r="E302" s="50" t="n">
        <f aca="false">(TOT!BD304*60)/TOT!AK304</f>
        <v>24.1482789055598</v>
      </c>
      <c r="F302" s="55" t="n">
        <f aca="false">VLOOKUP(E302,'PA - Tableau 2'!$A$3:$B$55,2)</f>
        <v>98</v>
      </c>
      <c r="G302" s="55" t="n">
        <f aca="false">IF(TOT!AK304&lt;400,IF(F302&gt;66,66,F302),F302)</f>
        <v>98</v>
      </c>
      <c r="H302" s="55" t="n">
        <f aca="false">IF(TOT!AK304&lt;200,IF(G302&gt;60,60,G302),G302)</f>
        <v>98</v>
      </c>
      <c r="I302" s="55" t="n">
        <f aca="false">(D302+H302)/2</f>
        <v>96</v>
      </c>
      <c r="J302" s="55" t="n">
        <f aca="false">IF(TOT!AN304&lt;13.4,IF(I302&gt;66,66,I302),I302)</f>
        <v>96</v>
      </c>
      <c r="K302" s="55" t="n">
        <f aca="false">IF(TOT!AN304&lt;11,IF(J302&gt;66,66,J302),J302)</f>
        <v>96</v>
      </c>
    </row>
    <row r="303" customFormat="false" ht="13" hidden="false" customHeight="true" outlineLevel="0" collapsed="false">
      <c r="A303" s="17" t="s">
        <v>1644</v>
      </c>
      <c r="B303" s="27" t="n">
        <f aca="false">VLOOKUP((TOT!X305*60)/TOT!AK305,'PA - ASSISTS'!$A$3:$B$55,2)</f>
        <v>66</v>
      </c>
      <c r="C303" s="27" t="n">
        <f aca="false">IF(TOT!AK305&lt;400,IF(B303&gt;66,66,B303),B303)</f>
        <v>66</v>
      </c>
      <c r="D303" s="27" t="n">
        <f aca="false">IF(TOT!AK305&lt;200,IF(C303&gt;60,60,C303),C303)</f>
        <v>66</v>
      </c>
      <c r="E303" s="50" t="n">
        <f aca="false">(TOT!BD305*60)/TOT!AK305</f>
        <v>8.32842383573084</v>
      </c>
      <c r="F303" s="55" t="n">
        <f aca="false">VLOOKUP(E303,'PA - Tableau 2'!$A$3:$B$55,2)</f>
        <v>66</v>
      </c>
      <c r="G303" s="55" t="n">
        <f aca="false">IF(TOT!AK305&lt;400,IF(F303&gt;66,66,F303),F303)</f>
        <v>66</v>
      </c>
      <c r="H303" s="55" t="n">
        <f aca="false">IF(TOT!AK305&lt;200,IF(G303&gt;60,60,G303),G303)</f>
        <v>66</v>
      </c>
      <c r="I303" s="55" t="n">
        <f aca="false">(D303+H303)/2</f>
        <v>66</v>
      </c>
      <c r="J303" s="55" t="n">
        <f aca="false">IF(TOT!AN305&lt;13.4,IF(I303&gt;66,66,I303),I303)</f>
        <v>66</v>
      </c>
      <c r="K303" s="55" t="n">
        <f aca="false">IF(TOT!AN305&lt;11,IF(J303&gt;66,66,J303),J303)</f>
        <v>66</v>
      </c>
    </row>
    <row r="304" customFormat="false" ht="13" hidden="false" customHeight="true" outlineLevel="0" collapsed="false">
      <c r="A304" s="17" t="s">
        <v>1648</v>
      </c>
      <c r="B304" s="27" t="n">
        <f aca="false">VLOOKUP((TOT!X306*60)/TOT!AK306,'PA - ASSISTS'!$A$3:$B$55,2)</f>
        <v>47</v>
      </c>
      <c r="C304" s="27" t="n">
        <f aca="false">IF(TOT!AK306&lt;400,IF(B304&gt;66,66,B304),B304)</f>
        <v>47</v>
      </c>
      <c r="D304" s="27" t="n">
        <f aca="false">IF(TOT!AK306&lt;200,IF(C304&gt;60,60,C304),C304)</f>
        <v>47</v>
      </c>
      <c r="E304" s="50" t="n">
        <f aca="false">(TOT!BD306*60)/TOT!AK306</f>
        <v>0</v>
      </c>
      <c r="F304" s="55" t="n">
        <f aca="false">VLOOKUP(E304,'PA - Tableau 2'!$A$3:$B$55,2)</f>
        <v>47</v>
      </c>
      <c r="G304" s="55" t="n">
        <f aca="false">IF(TOT!AK306&lt;400,IF(F304&gt;66,66,F304),F304)</f>
        <v>47</v>
      </c>
      <c r="H304" s="55" t="n">
        <f aca="false">IF(TOT!AK306&lt;200,IF(G304&gt;60,60,G304),G304)</f>
        <v>47</v>
      </c>
      <c r="I304" s="55" t="n">
        <f aca="false">(D304+H304)/2</f>
        <v>47</v>
      </c>
      <c r="J304" s="55" t="n">
        <f aca="false">IF(TOT!AN306&lt;13.4,IF(I304&gt;66,66,I304),I304)</f>
        <v>47</v>
      </c>
      <c r="K304" s="55" t="n">
        <f aca="false">IF(TOT!AN306&lt;11,IF(J304&gt;66,66,J304),J304)</f>
        <v>47</v>
      </c>
    </row>
    <row r="305" customFormat="false" ht="13" hidden="false" customHeight="true" outlineLevel="0" collapsed="false">
      <c r="A305" s="17" t="s">
        <v>1653</v>
      </c>
      <c r="B305" s="27" t="n">
        <f aca="false">VLOOKUP((TOT!X307*60)/TOT!AK307,'PA - ASSISTS'!$A$3:$B$55,2)</f>
        <v>53</v>
      </c>
      <c r="C305" s="27" t="n">
        <f aca="false">IF(TOT!AK307&lt;400,IF(B305&gt;66,66,B305),B305)</f>
        <v>53</v>
      </c>
      <c r="D305" s="27" t="n">
        <f aca="false">IF(TOT!AK307&lt;200,IF(C305&gt;60,60,C305),C305)</f>
        <v>53</v>
      </c>
      <c r="E305" s="50" t="n">
        <f aca="false">(TOT!BD307*60)/TOT!AK307</f>
        <v>9.69396939693969</v>
      </c>
      <c r="F305" s="55" t="n">
        <f aca="false">VLOOKUP(E305,'PA - Tableau 2'!$A$3:$B$55,2)</f>
        <v>70</v>
      </c>
      <c r="G305" s="55" t="n">
        <f aca="false">IF(TOT!AK307&lt;400,IF(F305&gt;66,66,F305),F305)</f>
        <v>70</v>
      </c>
      <c r="H305" s="55" t="n">
        <f aca="false">IF(TOT!AK307&lt;200,IF(G305&gt;60,60,G305),G305)</f>
        <v>70</v>
      </c>
      <c r="I305" s="55" t="n">
        <f aca="false">(D305+H305)/2</f>
        <v>61.5</v>
      </c>
      <c r="J305" s="55" t="n">
        <f aca="false">IF(TOT!AN307&lt;13.4,IF(I305&gt;66,66,I305),I305)</f>
        <v>61.5</v>
      </c>
      <c r="K305" s="55" t="n">
        <f aca="false">IF(TOT!AN307&lt;11,IF(J305&gt;66,66,J305),J305)</f>
        <v>61.5</v>
      </c>
    </row>
    <row r="306" customFormat="false" ht="13" hidden="false" customHeight="true" outlineLevel="0" collapsed="false">
      <c r="A306" s="17" t="s">
        <v>1659</v>
      </c>
      <c r="B306" s="27" t="n">
        <f aca="false">VLOOKUP((TOT!X308*60)/TOT!AK308,'PA - ASSISTS'!$A$3:$B$55,2)</f>
        <v>69</v>
      </c>
      <c r="C306" s="27" t="n">
        <f aca="false">IF(TOT!AK308&lt;400,IF(B306&gt;66,66,B306),B306)</f>
        <v>69</v>
      </c>
      <c r="D306" s="27" t="n">
        <f aca="false">IF(TOT!AK308&lt;200,IF(C306&gt;60,60,C306),C306)</f>
        <v>69</v>
      </c>
      <c r="E306" s="50" t="n">
        <f aca="false">(TOT!BD308*60)/TOT!AK308</f>
        <v>9.21317462644814</v>
      </c>
      <c r="F306" s="55" t="n">
        <f aca="false">VLOOKUP(E306,'PA - Tableau 2'!$A$3:$B$55,2)</f>
        <v>69</v>
      </c>
      <c r="G306" s="55" t="n">
        <f aca="false">IF(TOT!AK308&lt;400,IF(F306&gt;66,66,F306),F306)</f>
        <v>69</v>
      </c>
      <c r="H306" s="55" t="n">
        <f aca="false">IF(TOT!AK308&lt;200,IF(G306&gt;60,60,G306),G306)</f>
        <v>69</v>
      </c>
      <c r="I306" s="55" t="n">
        <f aca="false">(D306+H306)/2</f>
        <v>69</v>
      </c>
      <c r="J306" s="55" t="n">
        <f aca="false">IF(TOT!AN308&lt;13.4,IF(I306&gt;66,66,I306),I306)</f>
        <v>69</v>
      </c>
      <c r="K306" s="55" t="n">
        <f aca="false">IF(TOT!AN308&lt;11,IF(J306&gt;66,66,J306),J306)</f>
        <v>69</v>
      </c>
    </row>
    <row r="307" customFormat="false" ht="13" hidden="false" customHeight="true" outlineLevel="0" collapsed="false">
      <c r="A307" s="17" t="s">
        <v>1663</v>
      </c>
      <c r="B307" s="27" t="n">
        <f aca="false">VLOOKUP((TOT!X309*60)/TOT!AK309,'PA - ASSISTS'!$A$3:$B$55,2)</f>
        <v>53</v>
      </c>
      <c r="C307" s="27" t="n">
        <f aca="false">IF(TOT!AK309&lt;400,IF(B307&gt;66,66,B307),B307)</f>
        <v>53</v>
      </c>
      <c r="D307" s="27" t="n">
        <f aca="false">IF(TOT!AK309&lt;200,IF(C307&gt;60,60,C307),C307)</f>
        <v>53</v>
      </c>
      <c r="E307" s="50" t="n">
        <f aca="false">(TOT!BD309*60)/TOT!AK309</f>
        <v>0.4175849669412</v>
      </c>
      <c r="F307" s="55" t="n">
        <f aca="false">VLOOKUP(E307,'PA - Tableau 2'!$A$3:$B$55,2)</f>
        <v>47</v>
      </c>
      <c r="G307" s="55" t="n">
        <f aca="false">IF(TOT!AK309&lt;400,IF(F307&gt;66,66,F307),F307)</f>
        <v>47</v>
      </c>
      <c r="H307" s="55" t="n">
        <f aca="false">IF(TOT!AK309&lt;200,IF(G307&gt;60,60,G307),G307)</f>
        <v>47</v>
      </c>
      <c r="I307" s="55" t="n">
        <f aca="false">(D307+H307)/2</f>
        <v>50</v>
      </c>
      <c r="J307" s="55" t="n">
        <f aca="false">IF(TOT!AN309&lt;13.4,IF(I307&gt;66,66,I307),I307)</f>
        <v>50</v>
      </c>
      <c r="K307" s="55" t="n">
        <f aca="false">IF(TOT!AN309&lt;11,IF(J307&gt;66,66,J307),J307)</f>
        <v>50</v>
      </c>
    </row>
    <row r="308" customFormat="false" ht="13" hidden="false" customHeight="true" outlineLevel="0" collapsed="false">
      <c r="A308" s="17" t="s">
        <v>1668</v>
      </c>
      <c r="B308" s="27" t="n">
        <f aca="false">VLOOKUP((TOT!X310*60)/TOT!AK310,'PA - ASSISTS'!$A$3:$B$55,2)</f>
        <v>75</v>
      </c>
      <c r="C308" s="27" t="n">
        <f aca="false">IF(TOT!AK310&lt;400,IF(B308&gt;66,66,B308),B308)</f>
        <v>66</v>
      </c>
      <c r="D308" s="27" t="n">
        <f aca="false">IF(TOT!AK310&lt;200,IF(C308&gt;60,60,C308),C308)</f>
        <v>60</v>
      </c>
      <c r="E308" s="50" t="n">
        <f aca="false">(TOT!BD310*60)/TOT!AK310</f>
        <v>0</v>
      </c>
      <c r="F308" s="55" t="n">
        <f aca="false">VLOOKUP(E308,'PA - Tableau 2'!$A$3:$B$55,2)</f>
        <v>47</v>
      </c>
      <c r="G308" s="55" t="n">
        <f aca="false">IF(TOT!AK310&lt;400,IF(F308&gt;66,66,F308),F308)</f>
        <v>47</v>
      </c>
      <c r="H308" s="55" t="n">
        <f aca="false">IF(TOT!AK310&lt;200,IF(G308&gt;60,60,G308),G308)</f>
        <v>47</v>
      </c>
      <c r="I308" s="55" t="n">
        <f aca="false">(D308+H308)/2</f>
        <v>53.5</v>
      </c>
      <c r="J308" s="55" t="n">
        <f aca="false">IF(TOT!AN310&lt;13.4,IF(I308&gt;66,66,I308),I308)</f>
        <v>53.5</v>
      </c>
      <c r="K308" s="55" t="n">
        <f aca="false">IF(TOT!AN310&lt;11,IF(J308&gt;66,66,J308),J308)</f>
        <v>53.5</v>
      </c>
    </row>
    <row r="309" customFormat="false" ht="13" hidden="false" customHeight="true" outlineLevel="0" collapsed="false">
      <c r="A309" s="17" t="s">
        <v>1673</v>
      </c>
      <c r="B309" s="27" t="n">
        <f aca="false">VLOOKUP((TOT!X311*60)/TOT!AK311,'PA - ASSISTS'!$A$3:$B$55,2)</f>
        <v>47</v>
      </c>
      <c r="C309" s="27" t="n">
        <f aca="false">IF(TOT!AK311&lt;400,IF(B309&gt;66,66,B309),B309)</f>
        <v>47</v>
      </c>
      <c r="D309" s="27" t="n">
        <f aca="false">IF(TOT!AK311&lt;200,IF(C309&gt;60,60,C309),C309)</f>
        <v>47</v>
      </c>
      <c r="E309" s="50" t="n">
        <f aca="false">(TOT!BD311*60)/TOT!AK311</f>
        <v>0</v>
      </c>
      <c r="F309" s="55" t="n">
        <f aca="false">VLOOKUP(E309,'PA - Tableau 2'!$A$3:$B$55,2)</f>
        <v>47</v>
      </c>
      <c r="G309" s="55" t="n">
        <f aca="false">IF(TOT!AK311&lt;400,IF(F309&gt;66,66,F309),F309)</f>
        <v>47</v>
      </c>
      <c r="H309" s="55" t="n">
        <f aca="false">IF(TOT!AK311&lt;200,IF(G309&gt;60,60,G309),G309)</f>
        <v>47</v>
      </c>
      <c r="I309" s="55" t="n">
        <f aca="false">(D309+H309)/2</f>
        <v>47</v>
      </c>
      <c r="J309" s="55" t="n">
        <f aca="false">IF(TOT!AN311&lt;13.4,IF(I309&gt;66,66,I309),I309)</f>
        <v>47</v>
      </c>
      <c r="K309" s="55" t="n">
        <f aca="false">IF(TOT!AN311&lt;11,IF(J309&gt;66,66,J309),J309)</f>
        <v>47</v>
      </c>
    </row>
    <row r="310" customFormat="false" ht="13" hidden="false" customHeight="true" outlineLevel="0" collapsed="false">
      <c r="A310" s="17" t="s">
        <v>1677</v>
      </c>
      <c r="B310" s="27" t="n">
        <f aca="false">VLOOKUP((TOT!X312*60)/TOT!AK312,'PA - ASSISTS'!$A$3:$B$55,2)</f>
        <v>52</v>
      </c>
      <c r="C310" s="27" t="n">
        <f aca="false">IF(TOT!AK312&lt;400,IF(B310&gt;66,66,B310),B310)</f>
        <v>52</v>
      </c>
      <c r="D310" s="27" t="n">
        <f aca="false">IF(TOT!AK312&lt;200,IF(C310&gt;60,60,C310),C310)</f>
        <v>52</v>
      </c>
      <c r="E310" s="50" t="n">
        <f aca="false">(TOT!BD312*60)/TOT!AK312</f>
        <v>5.04684317718941</v>
      </c>
      <c r="F310" s="55" t="n">
        <f aca="false">VLOOKUP(E310,'PA - Tableau 2'!$A$3:$B$55,2)</f>
        <v>56</v>
      </c>
      <c r="G310" s="55" t="n">
        <f aca="false">IF(TOT!AK312&lt;400,IF(F310&gt;66,66,F310),F310)</f>
        <v>56</v>
      </c>
      <c r="H310" s="55" t="n">
        <f aca="false">IF(TOT!AK312&lt;200,IF(G310&gt;60,60,G310),G310)</f>
        <v>56</v>
      </c>
      <c r="I310" s="55" t="n">
        <f aca="false">(D310+H310)/2</f>
        <v>54</v>
      </c>
      <c r="J310" s="55" t="n">
        <f aca="false">IF(TOT!AN312&lt;13.4,IF(I310&gt;66,66,I310),I310)</f>
        <v>54</v>
      </c>
      <c r="K310" s="55" t="n">
        <f aca="false">IF(TOT!AN312&lt;11,IF(J310&gt;66,66,J310),J310)</f>
        <v>54</v>
      </c>
    </row>
    <row r="311" customFormat="false" ht="13" hidden="false" customHeight="true" outlineLevel="0" collapsed="false">
      <c r="A311" s="17" t="s">
        <v>1682</v>
      </c>
      <c r="B311" s="27" t="n">
        <f aca="false">VLOOKUP((TOT!X313*60)/TOT!AK313,'PA - ASSISTS'!$A$3:$B$55,2)</f>
        <v>59</v>
      </c>
      <c r="C311" s="27" t="n">
        <f aca="false">IF(TOT!AK313&lt;400,IF(B311&gt;66,66,B311),B311)</f>
        <v>59</v>
      </c>
      <c r="D311" s="27" t="n">
        <f aca="false">IF(TOT!AK313&lt;200,IF(C311&gt;60,60,C311),C311)</f>
        <v>59</v>
      </c>
      <c r="E311" s="50" t="n">
        <f aca="false">(TOT!BD313*60)/TOT!AK313</f>
        <v>11.8301842042849</v>
      </c>
      <c r="F311" s="55" t="n">
        <f aca="false">VLOOKUP(E311,'PA - Tableau 2'!$A$3:$B$55,2)</f>
        <v>77</v>
      </c>
      <c r="G311" s="55" t="n">
        <f aca="false">IF(TOT!AK313&lt;400,IF(F311&gt;66,66,F311),F311)</f>
        <v>77</v>
      </c>
      <c r="H311" s="55" t="n">
        <f aca="false">IF(TOT!AK313&lt;200,IF(G311&gt;60,60,G311),G311)</f>
        <v>77</v>
      </c>
      <c r="I311" s="55" t="n">
        <f aca="false">(D311+H311)/2</f>
        <v>68</v>
      </c>
      <c r="J311" s="55" t="n">
        <f aca="false">IF(TOT!AN313&lt;13.4,IF(I311&gt;66,66,I311),I311)</f>
        <v>66</v>
      </c>
      <c r="K311" s="55" t="n">
        <f aca="false">IF(TOT!AN313&lt;11,IF(J311&gt;66,66,J311),J311)</f>
        <v>66</v>
      </c>
    </row>
    <row r="312" customFormat="false" ht="13" hidden="false" customHeight="true" outlineLevel="0" collapsed="false">
      <c r="A312" s="17" t="s">
        <v>1686</v>
      </c>
      <c r="B312" s="27" t="n">
        <f aca="false">VLOOKUP((TOT!X314*60)/TOT!AK314,'PA - ASSISTS'!$A$3:$B$55,2)</f>
        <v>67</v>
      </c>
      <c r="C312" s="27" t="n">
        <f aca="false">IF(TOT!AK314&lt;400,IF(B312&gt;66,66,B312),B312)</f>
        <v>66</v>
      </c>
      <c r="D312" s="27" t="n">
        <f aca="false">IF(TOT!AK314&lt;200,IF(C312&gt;60,60,C312),C312)</f>
        <v>60</v>
      </c>
      <c r="E312" s="50" t="n">
        <f aca="false">(TOT!BD314*60)/TOT!AK314</f>
        <v>0</v>
      </c>
      <c r="F312" s="55" t="n">
        <f aca="false">VLOOKUP(E312,'PA - Tableau 2'!$A$3:$B$55,2)</f>
        <v>47</v>
      </c>
      <c r="G312" s="55" t="n">
        <f aca="false">IF(TOT!AK314&lt;400,IF(F312&gt;66,66,F312),F312)</f>
        <v>47</v>
      </c>
      <c r="H312" s="55" t="n">
        <f aca="false">IF(TOT!AK314&lt;200,IF(G312&gt;60,60,G312),G312)</f>
        <v>47</v>
      </c>
      <c r="I312" s="55" t="n">
        <f aca="false">(D312+H312)/2</f>
        <v>53.5</v>
      </c>
      <c r="J312" s="55" t="n">
        <f aca="false">IF(TOT!AN314&lt;13.4,IF(I312&gt;66,66,I312),I312)</f>
        <v>53.5</v>
      </c>
      <c r="K312" s="55" t="n">
        <f aca="false">IF(TOT!AN314&lt;11,IF(J312&gt;66,66,J312),J312)</f>
        <v>53.5</v>
      </c>
    </row>
    <row r="313" customFormat="false" ht="13" hidden="false" customHeight="true" outlineLevel="0" collapsed="false">
      <c r="A313" s="17" t="s">
        <v>1690</v>
      </c>
      <c r="B313" s="27" t="n">
        <f aca="false">VLOOKUP((TOT!X315*60)/TOT!AK315,'PA - ASSISTS'!$A$3:$B$55,2)</f>
        <v>48</v>
      </c>
      <c r="C313" s="27" t="n">
        <f aca="false">IF(TOT!AK315&lt;400,IF(B313&gt;66,66,B313),B313)</f>
        <v>48</v>
      </c>
      <c r="D313" s="27" t="n">
        <f aca="false">IF(TOT!AK315&lt;200,IF(C313&gt;60,60,C313),C313)</f>
        <v>48</v>
      </c>
      <c r="E313" s="50" t="n">
        <f aca="false">(TOT!BD315*60)/TOT!AK315</f>
        <v>0</v>
      </c>
      <c r="F313" s="55" t="n">
        <f aca="false">VLOOKUP(E313,'PA - Tableau 2'!$A$3:$B$55,2)</f>
        <v>47</v>
      </c>
      <c r="G313" s="55" t="n">
        <f aca="false">IF(TOT!AK315&lt;400,IF(F313&gt;66,66,F313),F313)</f>
        <v>47</v>
      </c>
      <c r="H313" s="55" t="n">
        <f aca="false">IF(TOT!AK315&lt;200,IF(G313&gt;60,60,G313),G313)</f>
        <v>47</v>
      </c>
      <c r="I313" s="55" t="n">
        <f aca="false">(D313+H313)/2</f>
        <v>47.5</v>
      </c>
      <c r="J313" s="55" t="n">
        <f aca="false">IF(TOT!AN315&lt;13.4,IF(I313&gt;66,66,I313),I313)</f>
        <v>47.5</v>
      </c>
      <c r="K313" s="55" t="n">
        <f aca="false">IF(TOT!AN315&lt;11,IF(J313&gt;66,66,J313),J313)</f>
        <v>47.5</v>
      </c>
    </row>
    <row r="314" customFormat="false" ht="13" hidden="false" customHeight="true" outlineLevel="0" collapsed="false">
      <c r="A314" s="17" t="s">
        <v>1694</v>
      </c>
      <c r="B314" s="27" t="n">
        <f aca="false">VLOOKUP((TOT!X316*60)/TOT!AK316,'PA - ASSISTS'!$A$3:$B$55,2)</f>
        <v>87</v>
      </c>
      <c r="C314" s="27" t="n">
        <f aca="false">IF(TOT!AK316&lt;400,IF(B314&gt;66,66,B314),B314)</f>
        <v>87</v>
      </c>
      <c r="D314" s="27" t="n">
        <f aca="false">IF(TOT!AK316&lt;200,IF(C314&gt;60,60,C314),C314)</f>
        <v>87</v>
      </c>
      <c r="E314" s="50" t="n">
        <f aca="false">(TOT!BD316*60)/TOT!AK316</f>
        <v>9.94038400339429</v>
      </c>
      <c r="F314" s="55" t="n">
        <f aca="false">VLOOKUP(E314,'PA - Tableau 2'!$A$3:$B$55,2)</f>
        <v>71</v>
      </c>
      <c r="G314" s="55" t="n">
        <f aca="false">IF(TOT!AK316&lt;400,IF(F314&gt;66,66,F314),F314)</f>
        <v>71</v>
      </c>
      <c r="H314" s="55" t="n">
        <f aca="false">IF(TOT!AK316&lt;200,IF(G314&gt;60,60,G314),G314)</f>
        <v>71</v>
      </c>
      <c r="I314" s="55" t="n">
        <f aca="false">(D314+H314)/2</f>
        <v>79</v>
      </c>
      <c r="J314" s="55" t="n">
        <f aca="false">IF(TOT!AN316&lt;13.4,IF(I314&gt;66,66,I314),I314)</f>
        <v>79</v>
      </c>
      <c r="K314" s="55" t="n">
        <f aca="false">IF(TOT!AN316&lt;11,IF(J314&gt;66,66,J314),J314)</f>
        <v>79</v>
      </c>
    </row>
    <row r="315" customFormat="false" ht="13" hidden="false" customHeight="true" outlineLevel="0" collapsed="false">
      <c r="A315" s="17" t="s">
        <v>1698</v>
      </c>
      <c r="B315" s="27" t="n">
        <f aca="false">VLOOKUP((TOT!X317*60)/TOT!AK317,'PA - ASSISTS'!$A$3:$B$55,2)</f>
        <v>68</v>
      </c>
      <c r="C315" s="27" t="n">
        <f aca="false">IF(TOT!AK317&lt;400,IF(B315&gt;66,66,B315),B315)</f>
        <v>68</v>
      </c>
      <c r="D315" s="27" t="n">
        <f aca="false">IF(TOT!AK317&lt;200,IF(C315&gt;60,60,C315),C315)</f>
        <v>68</v>
      </c>
      <c r="E315" s="50" t="n">
        <f aca="false">(TOT!BD317*60)/TOT!AK317</f>
        <v>17.0714740606477</v>
      </c>
      <c r="F315" s="55" t="n">
        <f aca="false">VLOOKUP(E315,'PA - Tableau 2'!$A$3:$B$55,2)</f>
        <v>90</v>
      </c>
      <c r="G315" s="55" t="n">
        <f aca="false">IF(TOT!AK317&lt;400,IF(F315&gt;66,66,F315),F315)</f>
        <v>90</v>
      </c>
      <c r="H315" s="55" t="n">
        <f aca="false">IF(TOT!AK317&lt;200,IF(G315&gt;60,60,G315),G315)</f>
        <v>90</v>
      </c>
      <c r="I315" s="55" t="n">
        <f aca="false">(D315+H315)/2</f>
        <v>79</v>
      </c>
      <c r="J315" s="55" t="n">
        <f aca="false">IF(TOT!AN317&lt;13.4,IF(I315&gt;66,66,I315),I315)</f>
        <v>66</v>
      </c>
      <c r="K315" s="55" t="n">
        <f aca="false">IF(TOT!AN317&lt;11,IF(J315&gt;66,66,J315),J315)</f>
        <v>66</v>
      </c>
    </row>
    <row r="316" customFormat="false" ht="13" hidden="false" customHeight="true" outlineLevel="0" collapsed="false">
      <c r="A316" s="17" t="s">
        <v>1702</v>
      </c>
      <c r="B316" s="27" t="n">
        <f aca="false">VLOOKUP((TOT!X318*60)/TOT!AK318,'PA - ASSISTS'!$A$3:$B$55,2)</f>
        <v>65</v>
      </c>
      <c r="C316" s="27" t="n">
        <f aca="false">IF(TOT!AK318&lt;400,IF(B316&gt;66,66,B316),B316)</f>
        <v>65</v>
      </c>
      <c r="D316" s="27" t="n">
        <f aca="false">IF(TOT!AK318&lt;200,IF(C316&gt;60,60,C316),C316)</f>
        <v>65</v>
      </c>
      <c r="E316" s="50" t="n">
        <f aca="false">(TOT!BD318*60)/TOT!AK318</f>
        <v>16.0838999654258</v>
      </c>
      <c r="F316" s="55" t="n">
        <f aca="false">VLOOKUP(E316,'PA - Tableau 2'!$A$3:$B$55,2)</f>
        <v>88</v>
      </c>
      <c r="G316" s="55" t="n">
        <f aca="false">IF(TOT!AK318&lt;400,IF(F316&gt;66,66,F316),F316)</f>
        <v>88</v>
      </c>
      <c r="H316" s="55" t="n">
        <f aca="false">IF(TOT!AK318&lt;200,IF(G316&gt;60,60,G316),G316)</f>
        <v>88</v>
      </c>
      <c r="I316" s="55" t="n">
        <f aca="false">(D316+H316)/2</f>
        <v>76.5</v>
      </c>
      <c r="J316" s="55" t="n">
        <f aca="false">IF(TOT!AN318&lt;13.4,IF(I316&gt;66,66,I316),I316)</f>
        <v>66</v>
      </c>
      <c r="K316" s="55" t="n">
        <f aca="false">IF(TOT!AN318&lt;11,IF(J316&gt;66,66,J316),J316)</f>
        <v>66</v>
      </c>
    </row>
    <row r="317" customFormat="false" ht="13" hidden="false" customHeight="true" outlineLevel="0" collapsed="false">
      <c r="A317" s="17" t="s">
        <v>1705</v>
      </c>
      <c r="B317" s="27" t="n">
        <f aca="false">VLOOKUP((TOT!X319*60)/TOT!AK319,'PA - ASSISTS'!$A$3:$B$55,2)</f>
        <v>47</v>
      </c>
      <c r="C317" s="27" t="n">
        <f aca="false">IF(TOT!AK319&lt;400,IF(B317&gt;66,66,B317),B317)</f>
        <v>47</v>
      </c>
      <c r="D317" s="27" t="n">
        <f aca="false">IF(TOT!AK319&lt;200,IF(C317&gt;60,60,C317),C317)</f>
        <v>47</v>
      </c>
      <c r="E317" s="50" t="n">
        <f aca="false">(TOT!BD319*60)/TOT!AK319</f>
        <v>0</v>
      </c>
      <c r="F317" s="55" t="n">
        <f aca="false">VLOOKUP(E317,'PA - Tableau 2'!$A$3:$B$55,2)</f>
        <v>47</v>
      </c>
      <c r="G317" s="55" t="n">
        <f aca="false">IF(TOT!AK319&lt;400,IF(F317&gt;66,66,F317),F317)</f>
        <v>47</v>
      </c>
      <c r="H317" s="55" t="n">
        <f aca="false">IF(TOT!AK319&lt;200,IF(G317&gt;60,60,G317),G317)</f>
        <v>47</v>
      </c>
      <c r="I317" s="55" t="n">
        <f aca="false">(D317+H317)/2</f>
        <v>47</v>
      </c>
      <c r="J317" s="55" t="n">
        <f aca="false">IF(TOT!AN319&lt;13.4,IF(I317&gt;66,66,I317),I317)</f>
        <v>47</v>
      </c>
      <c r="K317" s="55" t="n">
        <f aca="false">IF(TOT!AN319&lt;11,IF(J317&gt;66,66,J317),J317)</f>
        <v>47</v>
      </c>
    </row>
    <row r="318" customFormat="false" ht="13" hidden="false" customHeight="true" outlineLevel="0" collapsed="false">
      <c r="A318" s="17" t="s">
        <v>1710</v>
      </c>
      <c r="B318" s="27" t="n">
        <f aca="false">VLOOKUP((TOT!X320*60)/TOT!AK320,'PA - ASSISTS'!$A$3:$B$55,2)</f>
        <v>56</v>
      </c>
      <c r="C318" s="27" t="n">
        <f aca="false">IF(TOT!AK320&lt;400,IF(B318&gt;66,66,B318),B318)</f>
        <v>56</v>
      </c>
      <c r="D318" s="27" t="n">
        <f aca="false">IF(TOT!AK320&lt;200,IF(C318&gt;60,60,C318),C318)</f>
        <v>56</v>
      </c>
      <c r="E318" s="50" t="n">
        <f aca="false">(TOT!BD320*60)/TOT!AK320</f>
        <v>14.7099337748342</v>
      </c>
      <c r="F318" s="55" t="n">
        <f aca="false">VLOOKUP(E318,'PA - Tableau 2'!$A$3:$B$55,2)</f>
        <v>85</v>
      </c>
      <c r="G318" s="55" t="n">
        <f aca="false">IF(TOT!AK320&lt;400,IF(F318&gt;66,66,F318),F318)</f>
        <v>66</v>
      </c>
      <c r="H318" s="55" t="n">
        <f aca="false">IF(TOT!AK320&lt;200,IF(G318&gt;60,60,G318),G318)</f>
        <v>66</v>
      </c>
      <c r="I318" s="55" t="n">
        <f aca="false">(D318+H318)/2</f>
        <v>61</v>
      </c>
      <c r="J318" s="55" t="n">
        <f aca="false">IF(TOT!AN320&lt;13.4,IF(I318&gt;66,66,I318),I318)</f>
        <v>61</v>
      </c>
      <c r="K318" s="55" t="n">
        <f aca="false">IF(TOT!AN320&lt;11,IF(J318&gt;66,66,J318),J318)</f>
        <v>61</v>
      </c>
    </row>
    <row r="319" customFormat="false" ht="13" hidden="false" customHeight="true" outlineLevel="0" collapsed="false">
      <c r="A319" s="17" t="s">
        <v>1715</v>
      </c>
      <c r="B319" s="27" t="n">
        <f aca="false">VLOOKUP((TOT!X321*60)/TOT!AK321,'PA - ASSISTS'!$A$3:$B$55,2)</f>
        <v>57</v>
      </c>
      <c r="C319" s="27" t="n">
        <f aca="false">IF(TOT!AK321&lt;400,IF(B319&gt;66,66,B319),B319)</f>
        <v>57</v>
      </c>
      <c r="D319" s="27" t="n">
        <f aca="false">IF(TOT!AK321&lt;200,IF(C319&gt;60,60,C319),C319)</f>
        <v>57</v>
      </c>
      <c r="E319" s="50" t="n">
        <f aca="false">(TOT!BD321*60)/TOT!AK321</f>
        <v>7.47503433506349</v>
      </c>
      <c r="F319" s="55" t="n">
        <f aca="false">VLOOKUP(E319,'PA - Tableau 2'!$A$3:$B$55,2)</f>
        <v>63</v>
      </c>
      <c r="G319" s="55" t="n">
        <f aca="false">IF(TOT!AK321&lt;400,IF(F319&gt;66,66,F319),F319)</f>
        <v>63</v>
      </c>
      <c r="H319" s="55" t="n">
        <f aca="false">IF(TOT!AK321&lt;200,IF(G319&gt;60,60,G319),G319)</f>
        <v>63</v>
      </c>
      <c r="I319" s="55" t="n">
        <f aca="false">(D319+H319)/2</f>
        <v>60</v>
      </c>
      <c r="J319" s="55" t="n">
        <f aca="false">IF(TOT!AN321&lt;13.4,IF(I319&gt;66,66,I319),I319)</f>
        <v>60</v>
      </c>
      <c r="K319" s="55" t="n">
        <f aca="false">IF(TOT!AN321&lt;11,IF(J319&gt;66,66,J319),J319)</f>
        <v>60</v>
      </c>
    </row>
    <row r="320" customFormat="false" ht="13" hidden="false" customHeight="true" outlineLevel="0" collapsed="false">
      <c r="A320" s="17" t="s">
        <v>1719</v>
      </c>
      <c r="B320" s="27" t="n">
        <f aca="false">VLOOKUP((TOT!X322*60)/TOT!AK322,'PA - ASSISTS'!$A$3:$B$55,2)</f>
        <v>67</v>
      </c>
      <c r="C320" s="27" t="n">
        <f aca="false">IF(TOT!AK322&lt;400,IF(B320&gt;66,66,B320),B320)</f>
        <v>67</v>
      </c>
      <c r="D320" s="27" t="n">
        <f aca="false">IF(TOT!AK322&lt;200,IF(C320&gt;60,60,C320),C320)</f>
        <v>67</v>
      </c>
      <c r="E320" s="50" t="n">
        <f aca="false">(TOT!BD322*60)/TOT!AK322</f>
        <v>5.4392666157372</v>
      </c>
      <c r="F320" s="55" t="n">
        <f aca="false">VLOOKUP(E320,'PA - Tableau 2'!$A$3:$B$55,2)</f>
        <v>57</v>
      </c>
      <c r="G320" s="55" t="n">
        <f aca="false">IF(TOT!AK322&lt;400,IF(F320&gt;66,66,F320),F320)</f>
        <v>57</v>
      </c>
      <c r="H320" s="55" t="n">
        <f aca="false">IF(TOT!AK322&lt;200,IF(G320&gt;60,60,G320),G320)</f>
        <v>57</v>
      </c>
      <c r="I320" s="55" t="n">
        <f aca="false">(D320+H320)/2</f>
        <v>62</v>
      </c>
      <c r="J320" s="55" t="n">
        <f aca="false">IF(TOT!AN322&lt;13.4,IF(I320&gt;66,66,I320),I320)</f>
        <v>62</v>
      </c>
      <c r="K320" s="55" t="n">
        <f aca="false">IF(TOT!AN322&lt;11,IF(J320&gt;66,66,J320),J320)</f>
        <v>62</v>
      </c>
    </row>
    <row r="321" customFormat="false" ht="13" hidden="false" customHeight="true" outlineLevel="0" collapsed="false">
      <c r="A321" s="17" t="s">
        <v>1725</v>
      </c>
      <c r="B321" s="27" t="n">
        <f aca="false">VLOOKUP((TOT!X323*60)/TOT!AK323,'PA - ASSISTS'!$A$3:$B$55,2)</f>
        <v>68</v>
      </c>
      <c r="C321" s="27" t="n">
        <f aca="false">IF(TOT!AK323&lt;400,IF(B321&gt;66,66,B321),B321)</f>
        <v>68</v>
      </c>
      <c r="D321" s="27" t="n">
        <f aca="false">IF(TOT!AK323&lt;200,IF(C321&gt;60,60,C321),C321)</f>
        <v>68</v>
      </c>
      <c r="E321" s="50" t="n">
        <f aca="false">(TOT!BD323*60)/TOT!AK323</f>
        <v>13.04276540511</v>
      </c>
      <c r="F321" s="55" t="n">
        <f aca="false">VLOOKUP(E321,'PA - Tableau 2'!$A$3:$B$55,2)</f>
        <v>80</v>
      </c>
      <c r="G321" s="55" t="n">
        <f aca="false">IF(TOT!AK323&lt;400,IF(F321&gt;66,66,F321),F321)</f>
        <v>80</v>
      </c>
      <c r="H321" s="55" t="n">
        <f aca="false">IF(TOT!AK323&lt;200,IF(G321&gt;60,60,G321),G321)</f>
        <v>80</v>
      </c>
      <c r="I321" s="55" t="n">
        <f aca="false">(D321+H321)/2</f>
        <v>74</v>
      </c>
      <c r="J321" s="55" t="n">
        <f aca="false">IF(TOT!AN323&lt;13.4,IF(I321&gt;66,66,I321),I321)</f>
        <v>74</v>
      </c>
      <c r="K321" s="55" t="n">
        <f aca="false">IF(TOT!AN323&lt;11,IF(J321&gt;66,66,J321),J321)</f>
        <v>74</v>
      </c>
    </row>
    <row r="322" customFormat="false" ht="13" hidden="false" customHeight="true" outlineLevel="0" collapsed="false">
      <c r="A322" s="17" t="s">
        <v>1729</v>
      </c>
      <c r="B322" s="27" t="n">
        <f aca="false">VLOOKUP((TOT!X324*60)/TOT!AK324,'PA - ASSISTS'!$A$3:$B$55,2)</f>
        <v>72</v>
      </c>
      <c r="C322" s="27" t="n">
        <f aca="false">IF(TOT!AK324&lt;400,IF(B322&gt;66,66,B322),B322)</f>
        <v>72</v>
      </c>
      <c r="D322" s="27" t="n">
        <f aca="false">IF(TOT!AK324&lt;200,IF(C322&gt;60,60,C322),C322)</f>
        <v>72</v>
      </c>
      <c r="E322" s="50" t="n">
        <f aca="false">(TOT!BD324*60)/TOT!AK324</f>
        <v>4.61685336048883</v>
      </c>
      <c r="F322" s="55" t="n">
        <f aca="false">VLOOKUP(E322,'PA - Tableau 2'!$A$3:$B$55,2)</f>
        <v>55</v>
      </c>
      <c r="G322" s="55" t="n">
        <f aca="false">IF(TOT!AK324&lt;400,IF(F322&gt;66,66,F322),F322)</f>
        <v>55</v>
      </c>
      <c r="H322" s="55" t="n">
        <f aca="false">IF(TOT!AK324&lt;200,IF(G322&gt;60,60,G322),G322)</f>
        <v>55</v>
      </c>
      <c r="I322" s="55" t="n">
        <f aca="false">(D322+H322)/2</f>
        <v>63.5</v>
      </c>
      <c r="J322" s="55" t="n">
        <f aca="false">IF(TOT!AN324&lt;13.4,IF(I322&gt;66,66,I322),I322)</f>
        <v>63.5</v>
      </c>
      <c r="K322" s="55" t="n">
        <f aca="false">IF(TOT!AN324&lt;11,IF(J322&gt;66,66,J322),J322)</f>
        <v>63.5</v>
      </c>
    </row>
    <row r="323" customFormat="false" ht="13" hidden="false" customHeight="true" outlineLevel="0" collapsed="false">
      <c r="A323" s="17" t="s">
        <v>1733</v>
      </c>
      <c r="B323" s="27" t="n">
        <f aca="false">VLOOKUP((TOT!X325*60)/TOT!AK325,'PA - ASSISTS'!$A$3:$B$55,2)</f>
        <v>65</v>
      </c>
      <c r="C323" s="27" t="n">
        <f aca="false">IF(TOT!AK325&lt;400,IF(B323&gt;66,66,B323),B323)</f>
        <v>65</v>
      </c>
      <c r="D323" s="27" t="n">
        <f aca="false">IF(TOT!AK325&lt;200,IF(C323&gt;60,60,C323),C323)</f>
        <v>65</v>
      </c>
      <c r="E323" s="50" t="n">
        <f aca="false">(TOT!BD325*60)/TOT!AK325</f>
        <v>5.02087250246965</v>
      </c>
      <c r="F323" s="55" t="n">
        <f aca="false">VLOOKUP(E323,'PA - Tableau 2'!$A$3:$B$55,2)</f>
        <v>56</v>
      </c>
      <c r="G323" s="55" t="n">
        <f aca="false">IF(TOT!AK325&lt;400,IF(F323&gt;66,66,F323),F323)</f>
        <v>56</v>
      </c>
      <c r="H323" s="55" t="n">
        <f aca="false">IF(TOT!AK325&lt;200,IF(G323&gt;60,60,G323),G323)</f>
        <v>56</v>
      </c>
      <c r="I323" s="55" t="n">
        <f aca="false">(D323+H323)/2</f>
        <v>60.5</v>
      </c>
      <c r="J323" s="55" t="n">
        <f aca="false">IF(TOT!AN325&lt;13.4,IF(I323&gt;66,66,I323),I323)</f>
        <v>60.5</v>
      </c>
      <c r="K323" s="55" t="n">
        <f aca="false">IF(TOT!AN325&lt;11,IF(J323&gt;66,66,J323),J323)</f>
        <v>60.5</v>
      </c>
    </row>
    <row r="324" customFormat="false" ht="13" hidden="false" customHeight="true" outlineLevel="0" collapsed="false">
      <c r="A324" s="17" t="s">
        <v>1737</v>
      </c>
      <c r="B324" s="27" t="n">
        <f aca="false">VLOOKUP((TOT!X326*60)/TOT!AK326,'PA - ASSISTS'!$A$3:$B$55,2)</f>
        <v>54</v>
      </c>
      <c r="C324" s="27" t="n">
        <f aca="false">IF(TOT!AK326&lt;400,IF(B324&gt;66,66,B324),B324)</f>
        <v>54</v>
      </c>
      <c r="D324" s="27" t="n">
        <f aca="false">IF(TOT!AK326&lt;200,IF(C324&gt;60,60,C324),C324)</f>
        <v>54</v>
      </c>
      <c r="E324" s="50" t="n">
        <f aca="false">(TOT!BD326*60)/TOT!AK326</f>
        <v>1.66893773327799</v>
      </c>
      <c r="F324" s="55" t="n">
        <f aca="false">VLOOKUP(E324,'PA - Tableau 2'!$A$3:$B$55,2)</f>
        <v>48</v>
      </c>
      <c r="G324" s="55" t="n">
        <f aca="false">IF(TOT!AK326&lt;400,IF(F324&gt;66,66,F324),F324)</f>
        <v>48</v>
      </c>
      <c r="H324" s="55" t="n">
        <f aca="false">IF(TOT!AK326&lt;200,IF(G324&gt;60,60,G324),G324)</f>
        <v>48</v>
      </c>
      <c r="I324" s="55" t="n">
        <f aca="false">(D324+H324)/2</f>
        <v>51</v>
      </c>
      <c r="J324" s="55" t="n">
        <f aca="false">IF(TOT!AN326&lt;13.4,IF(I324&gt;66,66,I324),I324)</f>
        <v>51</v>
      </c>
      <c r="K324" s="55" t="n">
        <f aca="false">IF(TOT!AN326&lt;11,IF(J324&gt;66,66,J324),J324)</f>
        <v>51</v>
      </c>
    </row>
    <row r="325" customFormat="false" ht="13" hidden="false" customHeight="true" outlineLevel="0" collapsed="false">
      <c r="A325" s="17" t="s">
        <v>1742</v>
      </c>
      <c r="B325" s="27" t="n">
        <f aca="false">VLOOKUP((TOT!X327*60)/TOT!AK327,'PA - ASSISTS'!$A$3:$B$55,2)</f>
        <v>47</v>
      </c>
      <c r="C325" s="27" t="n">
        <f aca="false">IF(TOT!AK327&lt;400,IF(B325&gt;66,66,B325),B325)</f>
        <v>47</v>
      </c>
      <c r="D325" s="27" t="n">
        <f aca="false">IF(TOT!AK327&lt;200,IF(C325&gt;60,60,C325),C325)</f>
        <v>47</v>
      </c>
      <c r="E325" s="50" t="n">
        <f aca="false">(TOT!BD327*60)/TOT!AK327</f>
        <v>0</v>
      </c>
      <c r="F325" s="55" t="n">
        <f aca="false">VLOOKUP(E325,'PA - Tableau 2'!$A$3:$B$55,2)</f>
        <v>47</v>
      </c>
      <c r="G325" s="55" t="n">
        <f aca="false">IF(TOT!AK327&lt;400,IF(F325&gt;66,66,F325),F325)</f>
        <v>47</v>
      </c>
      <c r="H325" s="55" t="n">
        <f aca="false">IF(TOT!AK327&lt;200,IF(G325&gt;60,60,G325),G325)</f>
        <v>47</v>
      </c>
      <c r="I325" s="55" t="n">
        <f aca="false">(D325+H325)/2</f>
        <v>47</v>
      </c>
      <c r="J325" s="55" t="n">
        <f aca="false">IF(TOT!AN327&lt;13.4,IF(I325&gt;66,66,I325),I325)</f>
        <v>47</v>
      </c>
      <c r="K325" s="55" t="n">
        <f aca="false">IF(TOT!AN327&lt;11,IF(J325&gt;66,66,J325),J325)</f>
        <v>47</v>
      </c>
    </row>
    <row r="326" customFormat="false" ht="13" hidden="false" customHeight="true" outlineLevel="0" collapsed="false">
      <c r="A326" s="17" t="s">
        <v>1747</v>
      </c>
      <c r="B326" s="27" t="n">
        <f aca="false">VLOOKUP((TOT!X328*60)/TOT!AK328,'PA - ASSISTS'!$A$3:$B$55,2)</f>
        <v>71</v>
      </c>
      <c r="C326" s="27" t="n">
        <f aca="false">IF(TOT!AK328&lt;400,IF(B326&gt;66,66,B326),B326)</f>
        <v>66</v>
      </c>
      <c r="D326" s="27" t="n">
        <f aca="false">IF(TOT!AK328&lt;200,IF(C326&gt;60,60,C326),C326)</f>
        <v>60</v>
      </c>
      <c r="E326" s="50" t="n">
        <f aca="false">(TOT!BD328*60)/TOT!AK328</f>
        <v>0</v>
      </c>
      <c r="F326" s="55" t="n">
        <f aca="false">VLOOKUP(E326,'PA - Tableau 2'!$A$3:$B$55,2)</f>
        <v>47</v>
      </c>
      <c r="G326" s="55" t="n">
        <f aca="false">IF(TOT!AK328&lt;400,IF(F326&gt;66,66,F326),F326)</f>
        <v>47</v>
      </c>
      <c r="H326" s="55" t="n">
        <f aca="false">IF(TOT!AK328&lt;200,IF(G326&gt;60,60,G326),G326)</f>
        <v>47</v>
      </c>
      <c r="I326" s="55" t="n">
        <f aca="false">(D326+H326)/2</f>
        <v>53.5</v>
      </c>
      <c r="J326" s="55" t="n">
        <f aca="false">IF(TOT!AN328&lt;13.4,IF(I326&gt;66,66,I326),I326)</f>
        <v>53.5</v>
      </c>
      <c r="K326" s="55" t="n">
        <f aca="false">IF(TOT!AN328&lt;11,IF(J326&gt;66,66,J326),J326)</f>
        <v>53.5</v>
      </c>
    </row>
    <row r="327" customFormat="false" ht="13" hidden="false" customHeight="true" outlineLevel="0" collapsed="false">
      <c r="A327" s="17" t="s">
        <v>1750</v>
      </c>
      <c r="B327" s="27" t="n">
        <f aca="false">VLOOKUP((TOT!X329*60)/TOT!AK329,'PA - ASSISTS'!$A$3:$B$55,2)</f>
        <v>97</v>
      </c>
      <c r="C327" s="27" t="n">
        <f aca="false">IF(TOT!AK329&lt;400,IF(B327&gt;66,66,B327),B327)</f>
        <v>97</v>
      </c>
      <c r="D327" s="27" t="n">
        <f aca="false">IF(TOT!AK329&lt;200,IF(C327&gt;60,60,C327),C327)</f>
        <v>97</v>
      </c>
      <c r="E327" s="50" t="n">
        <f aca="false">(TOT!BD329*60)/TOT!AK329</f>
        <v>12.9650448377732</v>
      </c>
      <c r="F327" s="55" t="n">
        <f aca="false">VLOOKUP(E327,'PA - Tableau 2'!$A$3:$B$55,2)</f>
        <v>80</v>
      </c>
      <c r="G327" s="55" t="n">
        <f aca="false">IF(TOT!AK329&lt;400,IF(F327&gt;66,66,F327),F327)</f>
        <v>80</v>
      </c>
      <c r="H327" s="55" t="n">
        <f aca="false">IF(TOT!AK329&lt;200,IF(G327&gt;60,60,G327),G327)</f>
        <v>80</v>
      </c>
      <c r="I327" s="55" t="n">
        <f aca="false">(D327+H327)/2</f>
        <v>88.5</v>
      </c>
      <c r="J327" s="55" t="n">
        <f aca="false">IF(TOT!AN329&lt;13.4,IF(I327&gt;66,66,I327),I327)</f>
        <v>88.5</v>
      </c>
      <c r="K327" s="55" t="n">
        <f aca="false">IF(TOT!AN329&lt;11,IF(J327&gt;66,66,J327),J327)</f>
        <v>88.5</v>
      </c>
    </row>
    <row r="328" customFormat="false" ht="13" hidden="false" customHeight="true" outlineLevel="0" collapsed="false">
      <c r="A328" s="17" t="s">
        <v>1753</v>
      </c>
      <c r="B328" s="27" t="n">
        <f aca="false">VLOOKUP((TOT!X330*60)/TOT!AK330,'PA - ASSISTS'!$A$3:$B$55,2)</f>
        <v>92</v>
      </c>
      <c r="C328" s="27" t="n">
        <f aca="false">IF(TOT!AK330&lt;400,IF(B328&gt;66,66,B328),B328)</f>
        <v>92</v>
      </c>
      <c r="D328" s="27" t="n">
        <f aca="false">IF(TOT!AK330&lt;200,IF(C328&gt;60,60,C328),C328)</f>
        <v>92</v>
      </c>
      <c r="E328" s="50" t="n">
        <f aca="false">(TOT!BD330*60)/TOT!AK330</f>
        <v>23.3059505441813</v>
      </c>
      <c r="F328" s="55" t="n">
        <f aca="false">VLOOKUP(E328,'PA - Tableau 2'!$A$3:$B$55,2)</f>
        <v>98</v>
      </c>
      <c r="G328" s="55" t="n">
        <f aca="false">IF(TOT!AK330&lt;400,IF(F328&gt;66,66,F328),F328)</f>
        <v>98</v>
      </c>
      <c r="H328" s="55" t="n">
        <f aca="false">IF(TOT!AK330&lt;200,IF(G328&gt;60,60,G328),G328)</f>
        <v>98</v>
      </c>
      <c r="I328" s="55" t="n">
        <f aca="false">(D328+H328)/2</f>
        <v>95</v>
      </c>
      <c r="J328" s="55" t="n">
        <f aca="false">IF(TOT!AN330&lt;13.4,IF(I328&gt;66,66,I328),I328)</f>
        <v>95</v>
      </c>
      <c r="K328" s="55" t="n">
        <f aca="false">IF(TOT!AN330&lt;11,IF(J328&gt;66,66,J328),J328)</f>
        <v>95</v>
      </c>
    </row>
    <row r="329" customFormat="false" ht="13" hidden="false" customHeight="true" outlineLevel="0" collapsed="false">
      <c r="A329" s="17" t="s">
        <v>1756</v>
      </c>
      <c r="B329" s="27" t="n">
        <f aca="false">VLOOKUP((TOT!X331*60)/TOT!AK331,'PA - ASSISTS'!$A$3:$B$55,2)</f>
        <v>47</v>
      </c>
      <c r="C329" s="27" t="n">
        <f aca="false">IF(TOT!AK331&lt;400,IF(B329&gt;66,66,B329),B329)</f>
        <v>47</v>
      </c>
      <c r="D329" s="27" t="n">
        <f aca="false">IF(TOT!AK331&lt;200,IF(C329&gt;60,60,C329),C329)</f>
        <v>47</v>
      </c>
      <c r="E329" s="50" t="n">
        <f aca="false">(TOT!BD331*60)/TOT!AK331</f>
        <v>0</v>
      </c>
      <c r="F329" s="55" t="n">
        <f aca="false">VLOOKUP(E329,'PA - Tableau 2'!$A$3:$B$55,2)</f>
        <v>47</v>
      </c>
      <c r="G329" s="55" t="n">
        <f aca="false">IF(TOT!AK331&lt;400,IF(F329&gt;66,66,F329),F329)</f>
        <v>47</v>
      </c>
      <c r="H329" s="55" t="n">
        <f aca="false">IF(TOT!AK331&lt;200,IF(G329&gt;60,60,G329),G329)</f>
        <v>47</v>
      </c>
      <c r="I329" s="55" t="n">
        <f aca="false">(D329+H329)/2</f>
        <v>47</v>
      </c>
      <c r="J329" s="55" t="n">
        <f aca="false">IF(TOT!AN331&lt;13.4,IF(I329&gt;66,66,I329),I329)</f>
        <v>47</v>
      </c>
      <c r="K329" s="55" t="n">
        <f aca="false">IF(TOT!AN331&lt;11,IF(J329&gt;66,66,J329),J329)</f>
        <v>47</v>
      </c>
    </row>
    <row r="330" customFormat="false" ht="13" hidden="false" customHeight="true" outlineLevel="0" collapsed="false">
      <c r="A330" s="17" t="s">
        <v>1760</v>
      </c>
      <c r="B330" s="27" t="n">
        <f aca="false">VLOOKUP((TOT!X332*60)/TOT!AK332,'PA - ASSISTS'!$A$3:$B$55,2)</f>
        <v>67</v>
      </c>
      <c r="C330" s="27" t="n">
        <f aca="false">IF(TOT!AK332&lt;400,IF(B330&gt;66,66,B330),B330)</f>
        <v>67</v>
      </c>
      <c r="D330" s="27" t="n">
        <f aca="false">IF(TOT!AK332&lt;200,IF(C330&gt;60,60,C330),C330)</f>
        <v>67</v>
      </c>
      <c r="E330" s="50" t="n">
        <f aca="false">(TOT!BD332*60)/TOT!AK332</f>
        <v>5.04303287291658</v>
      </c>
      <c r="F330" s="55" t="n">
        <f aca="false">VLOOKUP(E330,'PA - Tableau 2'!$A$3:$B$55,2)</f>
        <v>56</v>
      </c>
      <c r="G330" s="55" t="n">
        <f aca="false">IF(TOT!AK332&lt;400,IF(F330&gt;66,66,F330),F330)</f>
        <v>56</v>
      </c>
      <c r="H330" s="55" t="n">
        <f aca="false">IF(TOT!AK332&lt;200,IF(G330&gt;60,60,G330),G330)</f>
        <v>56</v>
      </c>
      <c r="I330" s="55" t="n">
        <f aca="false">(D330+H330)/2</f>
        <v>61.5</v>
      </c>
      <c r="J330" s="55" t="n">
        <f aca="false">IF(TOT!AN332&lt;13.4,IF(I330&gt;66,66,I330),I330)</f>
        <v>61.5</v>
      </c>
      <c r="K330" s="55" t="n">
        <f aca="false">IF(TOT!AN332&lt;11,IF(J330&gt;66,66,J330),J330)</f>
        <v>61.5</v>
      </c>
    </row>
    <row r="331" customFormat="false" ht="13" hidden="false" customHeight="true" outlineLevel="0" collapsed="false">
      <c r="A331" s="17" t="s">
        <v>1767</v>
      </c>
      <c r="B331" s="27" t="n">
        <f aca="false">VLOOKUP((TOT!X333*60)/TOT!AK333,'PA - ASSISTS'!$A$3:$B$55,2)</f>
        <v>47</v>
      </c>
      <c r="C331" s="27" t="n">
        <f aca="false">IF(TOT!AK333&lt;400,IF(B331&gt;66,66,B331),B331)</f>
        <v>47</v>
      </c>
      <c r="D331" s="27" t="n">
        <f aca="false">IF(TOT!AK333&lt;200,IF(C331&gt;60,60,C331),C331)</f>
        <v>47</v>
      </c>
      <c r="E331" s="50" t="n">
        <f aca="false">(TOT!BD333*60)/TOT!AK333</f>
        <v>0</v>
      </c>
      <c r="F331" s="55" t="n">
        <f aca="false">VLOOKUP(E331,'PA - Tableau 2'!$A$3:$B$55,2)</f>
        <v>47</v>
      </c>
      <c r="G331" s="55" t="n">
        <f aca="false">IF(TOT!AK333&lt;400,IF(F331&gt;66,66,F331),F331)</f>
        <v>47</v>
      </c>
      <c r="H331" s="55" t="n">
        <f aca="false">IF(TOT!AK333&lt;200,IF(G331&gt;60,60,G331),G331)</f>
        <v>47</v>
      </c>
      <c r="I331" s="55" t="n">
        <f aca="false">(D331+H331)/2</f>
        <v>47</v>
      </c>
      <c r="J331" s="55" t="n">
        <f aca="false">IF(TOT!AN333&lt;13.4,IF(I331&gt;66,66,I331),I331)</f>
        <v>47</v>
      </c>
      <c r="K331" s="55" t="n">
        <f aca="false">IF(TOT!AN333&lt;11,IF(J331&gt;66,66,J331),J331)</f>
        <v>47</v>
      </c>
    </row>
    <row r="332" customFormat="false" ht="13" hidden="false" customHeight="true" outlineLevel="0" collapsed="false">
      <c r="A332" s="17" t="s">
        <v>1771</v>
      </c>
      <c r="B332" s="27" t="n">
        <f aca="false">VLOOKUP((TOT!X334*60)/TOT!AK334,'PA - ASSISTS'!$A$3:$B$55,2)</f>
        <v>47</v>
      </c>
      <c r="C332" s="27" t="n">
        <f aca="false">IF(TOT!AK334&lt;400,IF(B332&gt;66,66,B332),B332)</f>
        <v>47</v>
      </c>
      <c r="D332" s="27" t="n">
        <f aca="false">IF(TOT!AK334&lt;200,IF(C332&gt;60,60,C332),C332)</f>
        <v>47</v>
      </c>
      <c r="E332" s="50" t="n">
        <f aca="false">(TOT!BD334*60)/TOT!AK334</f>
        <v>5.8862001308045</v>
      </c>
      <c r="F332" s="55" t="n">
        <f aca="false">VLOOKUP(E332,'PA - Tableau 2'!$A$3:$B$55,2)</f>
        <v>58</v>
      </c>
      <c r="G332" s="55" t="n">
        <f aca="false">IF(TOT!AK334&lt;400,IF(F332&gt;66,66,F332),F332)</f>
        <v>58</v>
      </c>
      <c r="H332" s="55" t="n">
        <f aca="false">IF(TOT!AK334&lt;200,IF(G332&gt;60,60,G332),G332)</f>
        <v>58</v>
      </c>
      <c r="I332" s="55" t="n">
        <f aca="false">(D332+H332)/2</f>
        <v>52.5</v>
      </c>
      <c r="J332" s="55" t="n">
        <f aca="false">IF(TOT!AN334&lt;13.4,IF(I332&gt;66,66,I332),I332)</f>
        <v>52.5</v>
      </c>
      <c r="K332" s="55" t="n">
        <f aca="false">IF(TOT!AN334&lt;11,IF(J332&gt;66,66,J332),J332)</f>
        <v>52.5</v>
      </c>
    </row>
    <row r="333" customFormat="false" ht="13" hidden="false" customHeight="true" outlineLevel="0" collapsed="false">
      <c r="A333" s="17" t="s">
        <v>1775</v>
      </c>
      <c r="B333" s="27" t="n">
        <f aca="false">VLOOKUP((TOT!X335*60)/TOT!AK335,'PA - ASSISTS'!$A$3:$B$55,2)</f>
        <v>59</v>
      </c>
      <c r="C333" s="27" t="n">
        <f aca="false">IF(TOT!AK335&lt;400,IF(B333&gt;66,66,B333),B333)</f>
        <v>59</v>
      </c>
      <c r="D333" s="27" t="n">
        <f aca="false">IF(TOT!AK335&lt;200,IF(C333&gt;60,60,C333),C333)</f>
        <v>59</v>
      </c>
      <c r="E333" s="50" t="n">
        <f aca="false">(TOT!BD335*60)/TOT!AK335</f>
        <v>8.26956790760025</v>
      </c>
      <c r="F333" s="55" t="n">
        <f aca="false">VLOOKUP(E333,'PA - Tableau 2'!$A$3:$B$55,2)</f>
        <v>66</v>
      </c>
      <c r="G333" s="55" t="n">
        <f aca="false">IF(TOT!AK335&lt;400,IF(F333&gt;66,66,F333),F333)</f>
        <v>66</v>
      </c>
      <c r="H333" s="55" t="n">
        <f aca="false">IF(TOT!AK335&lt;200,IF(G333&gt;60,60,G333),G333)</f>
        <v>66</v>
      </c>
      <c r="I333" s="55" t="n">
        <f aca="false">(D333+H333)/2</f>
        <v>62.5</v>
      </c>
      <c r="J333" s="55" t="n">
        <f aca="false">IF(TOT!AN335&lt;13.4,IF(I333&gt;66,66,I333),I333)</f>
        <v>62.5</v>
      </c>
      <c r="K333" s="55" t="n">
        <f aca="false">IF(TOT!AN335&lt;11,IF(J333&gt;66,66,J333),J333)</f>
        <v>62.5</v>
      </c>
    </row>
    <row r="334" customFormat="false" ht="13" hidden="false" customHeight="true" outlineLevel="0" collapsed="false">
      <c r="A334" s="17" t="s">
        <v>1779</v>
      </c>
      <c r="B334" s="27" t="n">
        <f aca="false">VLOOKUP((TOT!X336*60)/TOT!AK336,'PA - ASSISTS'!$A$3:$B$55,2)</f>
        <v>66</v>
      </c>
      <c r="C334" s="27" t="n">
        <f aca="false">IF(TOT!AK336&lt;400,IF(B334&gt;66,66,B334),B334)</f>
        <v>66</v>
      </c>
      <c r="D334" s="27" t="n">
        <f aca="false">IF(TOT!AK336&lt;200,IF(C334&gt;60,60,C334),C334)</f>
        <v>66</v>
      </c>
      <c r="E334" s="50" t="n">
        <f aca="false">(TOT!BD336*60)/TOT!AK336</f>
        <v>6.29527400026939</v>
      </c>
      <c r="F334" s="55" t="n">
        <f aca="false">VLOOKUP(E334,'PA - Tableau 2'!$A$3:$B$55,2)</f>
        <v>59</v>
      </c>
      <c r="G334" s="55" t="n">
        <f aca="false">IF(TOT!AK336&lt;400,IF(F334&gt;66,66,F334),F334)</f>
        <v>59</v>
      </c>
      <c r="H334" s="55" t="n">
        <f aca="false">IF(TOT!AK336&lt;200,IF(G334&gt;60,60,G334),G334)</f>
        <v>59</v>
      </c>
      <c r="I334" s="55" t="n">
        <f aca="false">(D334+H334)/2</f>
        <v>62.5</v>
      </c>
      <c r="J334" s="55" t="n">
        <f aca="false">IF(TOT!AN336&lt;13.4,IF(I334&gt;66,66,I334),I334)</f>
        <v>62.5</v>
      </c>
      <c r="K334" s="55" t="n">
        <f aca="false">IF(TOT!AN336&lt;11,IF(J334&gt;66,66,J334),J334)</f>
        <v>62.5</v>
      </c>
    </row>
    <row r="335" customFormat="false" ht="13" hidden="false" customHeight="true" outlineLevel="0" collapsed="false">
      <c r="A335" s="17" t="s">
        <v>1782</v>
      </c>
      <c r="B335" s="27" t="n">
        <f aca="false">VLOOKUP((TOT!X337*60)/TOT!AK337,'PA - ASSISTS'!$A$3:$B$55,2)</f>
        <v>65</v>
      </c>
      <c r="C335" s="27" t="n">
        <f aca="false">IF(TOT!AK337&lt;400,IF(B335&gt;66,66,B335),B335)</f>
        <v>65</v>
      </c>
      <c r="D335" s="27" t="n">
        <f aca="false">IF(TOT!AK337&lt;200,IF(C335&gt;60,60,C335),C335)</f>
        <v>65</v>
      </c>
      <c r="E335" s="50" t="n">
        <f aca="false">(TOT!BD337*60)/TOT!AK337</f>
        <v>13.1305707584051</v>
      </c>
      <c r="F335" s="55" t="n">
        <f aca="false">VLOOKUP(E335,'PA - Tableau 2'!$A$3:$B$55,2)</f>
        <v>81</v>
      </c>
      <c r="G335" s="55" t="n">
        <f aca="false">IF(TOT!AK337&lt;400,IF(F335&gt;66,66,F335),F335)</f>
        <v>81</v>
      </c>
      <c r="H335" s="55" t="n">
        <f aca="false">IF(TOT!AK337&lt;200,IF(G335&gt;60,60,G335),G335)</f>
        <v>81</v>
      </c>
      <c r="I335" s="55" t="n">
        <f aca="false">(D335+H335)/2</f>
        <v>73</v>
      </c>
      <c r="J335" s="55" t="n">
        <f aca="false">IF(TOT!AN337&lt;13.4,IF(I335&gt;66,66,I335),I335)</f>
        <v>66</v>
      </c>
      <c r="K335" s="55" t="n">
        <f aca="false">IF(TOT!AN337&lt;11,IF(J335&gt;66,66,J335),J335)</f>
        <v>66</v>
      </c>
    </row>
    <row r="336" customFormat="false" ht="13" hidden="false" customHeight="true" outlineLevel="0" collapsed="false">
      <c r="A336" s="17" t="s">
        <v>1787</v>
      </c>
      <c r="B336" s="27" t="n">
        <f aca="false">VLOOKUP((TOT!X338*60)/TOT!AK338,'PA - ASSISTS'!$A$3:$B$55,2)</f>
        <v>58</v>
      </c>
      <c r="C336" s="27" t="n">
        <f aca="false">IF(TOT!AK338&lt;400,IF(B336&gt;66,66,B336),B336)</f>
        <v>58</v>
      </c>
      <c r="D336" s="27" t="n">
        <f aca="false">IF(TOT!AK338&lt;200,IF(C336&gt;60,60,C336),C336)</f>
        <v>58</v>
      </c>
      <c r="E336" s="50" t="n">
        <f aca="false">(TOT!BD338*60)/TOT!AK338</f>
        <v>8.94578722504896</v>
      </c>
      <c r="F336" s="55" t="n">
        <f aca="false">VLOOKUP(E336,'PA - Tableau 2'!$A$3:$B$55,2)</f>
        <v>68</v>
      </c>
      <c r="G336" s="55" t="n">
        <f aca="false">IF(TOT!AK338&lt;400,IF(F336&gt;66,66,F336),F336)</f>
        <v>68</v>
      </c>
      <c r="H336" s="55" t="n">
        <f aca="false">IF(TOT!AK338&lt;200,IF(G336&gt;60,60,G336),G336)</f>
        <v>68</v>
      </c>
      <c r="I336" s="55" t="n">
        <f aca="false">(D336+H336)/2</f>
        <v>63</v>
      </c>
      <c r="J336" s="55" t="n">
        <f aca="false">IF(TOT!AN338&lt;13.4,IF(I336&gt;66,66,I336),I336)</f>
        <v>63</v>
      </c>
      <c r="K336" s="55" t="n">
        <f aca="false">IF(TOT!AN338&lt;11,IF(J336&gt;66,66,J336),J336)</f>
        <v>63</v>
      </c>
    </row>
    <row r="337" customFormat="false" ht="13" hidden="false" customHeight="true" outlineLevel="0" collapsed="false">
      <c r="A337" s="17" t="s">
        <v>1791</v>
      </c>
      <c r="B337" s="27" t="n">
        <f aca="false">VLOOKUP((TOT!X339*60)/TOT!AK339,'PA - ASSISTS'!$A$3:$B$55,2)</f>
        <v>88</v>
      </c>
      <c r="C337" s="27" t="n">
        <f aca="false">IF(TOT!AK339&lt;400,IF(B337&gt;66,66,B337),B337)</f>
        <v>88</v>
      </c>
      <c r="D337" s="27" t="n">
        <f aca="false">IF(TOT!AK339&lt;200,IF(C337&gt;60,60,C337),C337)</f>
        <v>88</v>
      </c>
      <c r="E337" s="50" t="n">
        <f aca="false">(TOT!BD339*60)/TOT!AK339</f>
        <v>13.412944829233</v>
      </c>
      <c r="F337" s="55" t="n">
        <f aca="false">VLOOKUP(E337,'PA - Tableau 2'!$A$3:$B$55,2)</f>
        <v>81</v>
      </c>
      <c r="G337" s="55" t="n">
        <f aca="false">IF(TOT!AK339&lt;400,IF(F337&gt;66,66,F337),F337)</f>
        <v>81</v>
      </c>
      <c r="H337" s="55" t="n">
        <f aca="false">IF(TOT!AK339&lt;200,IF(G337&gt;60,60,G337),G337)</f>
        <v>81</v>
      </c>
      <c r="I337" s="55" t="n">
        <f aca="false">(D337+H337)/2</f>
        <v>84.5</v>
      </c>
      <c r="J337" s="55" t="n">
        <f aca="false">IF(TOT!AN339&lt;13.4,IF(I337&gt;66,66,I337),I337)</f>
        <v>84.5</v>
      </c>
      <c r="K337" s="55" t="n">
        <f aca="false">IF(TOT!AN339&lt;11,IF(J337&gt;66,66,J337),J337)</f>
        <v>84.5</v>
      </c>
    </row>
    <row r="338" customFormat="false" ht="13" hidden="false" customHeight="true" outlineLevel="0" collapsed="false">
      <c r="A338" s="17" t="s">
        <v>1794</v>
      </c>
      <c r="B338" s="27" t="n">
        <f aca="false">VLOOKUP((TOT!X340*60)/TOT!AK340,'PA - ASSISTS'!$A$3:$B$55,2)</f>
        <v>66</v>
      </c>
      <c r="C338" s="27" t="n">
        <f aca="false">IF(TOT!AK340&lt;400,IF(B338&gt;66,66,B338),B338)</f>
        <v>66</v>
      </c>
      <c r="D338" s="27" t="n">
        <f aca="false">IF(TOT!AK340&lt;200,IF(C338&gt;60,60,C338),C338)</f>
        <v>66</v>
      </c>
      <c r="E338" s="50" t="n">
        <f aca="false">(TOT!BD340*60)/TOT!AK340</f>
        <v>7.38257207644963</v>
      </c>
      <c r="F338" s="55" t="n">
        <f aca="false">VLOOKUP(E338,'PA - Tableau 2'!$A$3:$B$55,2)</f>
        <v>63</v>
      </c>
      <c r="G338" s="55" t="n">
        <f aca="false">IF(TOT!AK340&lt;400,IF(F338&gt;66,66,F338),F338)</f>
        <v>63</v>
      </c>
      <c r="H338" s="55" t="n">
        <f aca="false">IF(TOT!AK340&lt;200,IF(G338&gt;60,60,G338),G338)</f>
        <v>63</v>
      </c>
      <c r="I338" s="55" t="n">
        <f aca="false">(D338+H338)/2</f>
        <v>64.5</v>
      </c>
      <c r="J338" s="55" t="n">
        <f aca="false">IF(TOT!AN340&lt;13.4,IF(I338&gt;66,66,I338),I338)</f>
        <v>64.5</v>
      </c>
      <c r="K338" s="55" t="n">
        <f aca="false">IF(TOT!AN340&lt;11,IF(J338&gt;66,66,J338),J338)</f>
        <v>64.5</v>
      </c>
    </row>
    <row r="339" customFormat="false" ht="13" hidden="false" customHeight="true" outlineLevel="0" collapsed="false">
      <c r="A339" s="17" t="s">
        <v>1799</v>
      </c>
      <c r="B339" s="27" t="n">
        <f aca="false">VLOOKUP((TOT!X341*60)/TOT!AK341,'PA - ASSISTS'!$A$3:$B$55,2)</f>
        <v>92</v>
      </c>
      <c r="C339" s="27" t="n">
        <f aca="false">IF(TOT!AK341&lt;400,IF(B339&gt;66,66,B339),B339)</f>
        <v>92</v>
      </c>
      <c r="D339" s="27" t="n">
        <f aca="false">IF(TOT!AK341&lt;200,IF(C339&gt;60,60,C339),C339)</f>
        <v>92</v>
      </c>
      <c r="E339" s="50" t="n">
        <f aca="false">(TOT!BD341*60)/TOT!AK341</f>
        <v>16.3292827504446</v>
      </c>
      <c r="F339" s="55" t="n">
        <f aca="false">VLOOKUP(E339,'PA - Tableau 2'!$A$3:$B$55,2)</f>
        <v>88</v>
      </c>
      <c r="G339" s="55" t="n">
        <f aca="false">IF(TOT!AK341&lt;400,IF(F339&gt;66,66,F339),F339)</f>
        <v>88</v>
      </c>
      <c r="H339" s="55" t="n">
        <f aca="false">IF(TOT!AK341&lt;200,IF(G339&gt;60,60,G339),G339)</f>
        <v>88</v>
      </c>
      <c r="I339" s="55" t="n">
        <f aca="false">(D339+H339)/2</f>
        <v>90</v>
      </c>
      <c r="J339" s="55" t="n">
        <f aca="false">IF(TOT!AN341&lt;13.4,IF(I339&gt;66,66,I339),I339)</f>
        <v>90</v>
      </c>
      <c r="K339" s="55" t="n">
        <f aca="false">IF(TOT!AN341&lt;11,IF(J339&gt;66,66,J339),J339)</f>
        <v>90</v>
      </c>
    </row>
    <row r="340" customFormat="false" ht="13" hidden="false" customHeight="true" outlineLevel="0" collapsed="false">
      <c r="A340" s="17" t="s">
        <v>1805</v>
      </c>
      <c r="B340" s="27" t="n">
        <f aca="false">VLOOKUP((TOT!X342*60)/TOT!AK342,'PA - ASSISTS'!$A$3:$B$55,2)</f>
        <v>50</v>
      </c>
      <c r="C340" s="27" t="n">
        <f aca="false">IF(TOT!AK342&lt;400,IF(B340&gt;66,66,B340),B340)</f>
        <v>50</v>
      </c>
      <c r="D340" s="27" t="n">
        <f aca="false">IF(TOT!AK342&lt;200,IF(C340&gt;60,60,C340),C340)</f>
        <v>50</v>
      </c>
      <c r="E340" s="50" t="n">
        <f aca="false">(TOT!BD342*60)/TOT!AK342</f>
        <v>4.01444011339467</v>
      </c>
      <c r="F340" s="55" t="n">
        <f aca="false">VLOOKUP(E340,'PA - Tableau 2'!$A$3:$B$55,2)</f>
        <v>53</v>
      </c>
      <c r="G340" s="55" t="n">
        <f aca="false">IF(TOT!AK342&lt;400,IF(F340&gt;66,66,F340),F340)</f>
        <v>53</v>
      </c>
      <c r="H340" s="55" t="n">
        <f aca="false">IF(TOT!AK342&lt;200,IF(G340&gt;60,60,G340),G340)</f>
        <v>53</v>
      </c>
      <c r="I340" s="55" t="n">
        <f aca="false">(D340+H340)/2</f>
        <v>51.5</v>
      </c>
      <c r="J340" s="55" t="n">
        <f aca="false">IF(TOT!AN342&lt;13.4,IF(I340&gt;66,66,I340),I340)</f>
        <v>51.5</v>
      </c>
      <c r="K340" s="55" t="n">
        <f aca="false">IF(TOT!AN342&lt;11,IF(J340&gt;66,66,J340),J340)</f>
        <v>51.5</v>
      </c>
    </row>
    <row r="341" customFormat="false" ht="13" hidden="false" customHeight="true" outlineLevel="0" collapsed="false">
      <c r="A341" s="17" t="s">
        <v>1807</v>
      </c>
      <c r="B341" s="27" t="n">
        <f aca="false">VLOOKUP((TOT!X343*60)/TOT!AK343,'PA - ASSISTS'!$A$3:$B$55,2)</f>
        <v>47</v>
      </c>
      <c r="C341" s="27" t="n">
        <f aca="false">IF(TOT!AK343&lt;400,IF(B341&gt;66,66,B341),B341)</f>
        <v>47</v>
      </c>
      <c r="D341" s="27" t="n">
        <f aca="false">IF(TOT!AK343&lt;200,IF(C341&gt;60,60,C341),C341)</f>
        <v>47</v>
      </c>
      <c r="E341" s="50" t="n">
        <f aca="false">(TOT!BD343*60)/TOT!AK343</f>
        <v>0</v>
      </c>
      <c r="F341" s="55" t="n">
        <f aca="false">VLOOKUP(E341,'PA - Tableau 2'!$A$3:$B$55,2)</f>
        <v>47</v>
      </c>
      <c r="G341" s="55" t="n">
        <f aca="false">IF(TOT!AK343&lt;400,IF(F341&gt;66,66,F341),F341)</f>
        <v>47</v>
      </c>
      <c r="H341" s="55" t="n">
        <f aca="false">IF(TOT!AK343&lt;200,IF(G341&gt;60,60,G341),G341)</f>
        <v>47</v>
      </c>
      <c r="I341" s="55" t="n">
        <f aca="false">(D341+H341)/2</f>
        <v>47</v>
      </c>
      <c r="J341" s="55" t="n">
        <f aca="false">IF(TOT!AN343&lt;13.4,IF(I341&gt;66,66,I341),I341)</f>
        <v>47</v>
      </c>
      <c r="K341" s="55" t="n">
        <f aca="false">IF(TOT!AN343&lt;11,IF(J341&gt;66,66,J341),J341)</f>
        <v>47</v>
      </c>
    </row>
    <row r="342" customFormat="false" ht="13" hidden="false" customHeight="true" outlineLevel="0" collapsed="false">
      <c r="A342" s="17" t="s">
        <v>1811</v>
      </c>
      <c r="B342" s="27" t="n">
        <f aca="false">VLOOKUP((TOT!X344*60)/TOT!AK344,'PA - ASSISTS'!$A$3:$B$55,2)</f>
        <v>87</v>
      </c>
      <c r="C342" s="27" t="n">
        <f aca="false">IF(TOT!AK344&lt;400,IF(B342&gt;66,66,B342),B342)</f>
        <v>66</v>
      </c>
      <c r="D342" s="27" t="n">
        <f aca="false">IF(TOT!AK344&lt;200,IF(C342&gt;60,60,C342),C342)</f>
        <v>66</v>
      </c>
      <c r="E342" s="50" t="n">
        <f aca="false">(TOT!BD344*60)/TOT!AK344</f>
        <v>15.7546140756579</v>
      </c>
      <c r="F342" s="55" t="n">
        <f aca="false">VLOOKUP(E342,'PA - Tableau 2'!$A$3:$B$55,2)</f>
        <v>87</v>
      </c>
      <c r="G342" s="55" t="n">
        <f aca="false">IF(TOT!AK344&lt;400,IF(F342&gt;66,66,F342),F342)</f>
        <v>66</v>
      </c>
      <c r="H342" s="55" t="n">
        <f aca="false">IF(TOT!AK344&lt;200,IF(G342&gt;60,60,G342),G342)</f>
        <v>66</v>
      </c>
      <c r="I342" s="55" t="n">
        <f aca="false">(D342+H342)/2</f>
        <v>66</v>
      </c>
      <c r="J342" s="55" t="n">
        <f aca="false">IF(TOT!AN344&lt;13.4,IF(I342&gt;66,66,I342),I342)</f>
        <v>66</v>
      </c>
      <c r="K342" s="55" t="n">
        <f aca="false">IF(TOT!AN344&lt;11,IF(J342&gt;66,66,J342),J342)</f>
        <v>66</v>
      </c>
    </row>
    <row r="343" customFormat="false" ht="13" hidden="false" customHeight="true" outlineLevel="0" collapsed="false">
      <c r="A343" s="17" t="s">
        <v>1815</v>
      </c>
      <c r="B343" s="27" t="n">
        <f aca="false">VLOOKUP((TOT!X345*60)/TOT!AK345,'PA - ASSISTS'!$A$3:$B$55,2)</f>
        <v>66</v>
      </c>
      <c r="C343" s="27" t="n">
        <f aca="false">IF(TOT!AK345&lt;400,IF(B343&gt;66,66,B343),B343)</f>
        <v>66</v>
      </c>
      <c r="D343" s="27" t="n">
        <f aca="false">IF(TOT!AK345&lt;200,IF(C343&gt;60,60,C343),C343)</f>
        <v>66</v>
      </c>
      <c r="E343" s="50" t="n">
        <f aca="false">(TOT!BD345*60)/TOT!AK345</f>
        <v>5.74673829623945</v>
      </c>
      <c r="F343" s="55" t="n">
        <f aca="false">VLOOKUP(E343,'PA - Tableau 2'!$A$3:$B$55,2)</f>
        <v>58</v>
      </c>
      <c r="G343" s="55" t="n">
        <f aca="false">IF(TOT!AK345&lt;400,IF(F343&gt;66,66,F343),F343)</f>
        <v>58</v>
      </c>
      <c r="H343" s="55" t="n">
        <f aca="false">IF(TOT!AK345&lt;200,IF(G343&gt;60,60,G343),G343)</f>
        <v>58</v>
      </c>
      <c r="I343" s="55" t="n">
        <f aca="false">(D343+H343)/2</f>
        <v>62</v>
      </c>
      <c r="J343" s="55" t="n">
        <f aca="false">IF(TOT!AN345&lt;13.4,IF(I343&gt;66,66,I343),I343)</f>
        <v>62</v>
      </c>
      <c r="K343" s="55" t="n">
        <f aca="false">IF(TOT!AN345&lt;11,IF(J343&gt;66,66,J343),J343)</f>
        <v>62</v>
      </c>
    </row>
    <row r="344" customFormat="false" ht="13" hidden="false" customHeight="true" outlineLevel="0" collapsed="false">
      <c r="A344" s="17" t="s">
        <v>1819</v>
      </c>
      <c r="B344" s="27" t="n">
        <f aca="false">VLOOKUP((TOT!X346*60)/TOT!AK346,'PA - ASSISTS'!$A$3:$B$55,2)</f>
        <v>49</v>
      </c>
      <c r="C344" s="27" t="n">
        <f aca="false">IF(TOT!AK346&lt;400,IF(B344&gt;66,66,B344),B344)</f>
        <v>49</v>
      </c>
      <c r="D344" s="27" t="n">
        <f aca="false">IF(TOT!AK346&lt;200,IF(C344&gt;60,60,C344),C344)</f>
        <v>49</v>
      </c>
      <c r="E344" s="50" t="n">
        <f aca="false">(TOT!BD346*60)/TOT!AK346</f>
        <v>5.20641598737843</v>
      </c>
      <c r="F344" s="55" t="n">
        <f aca="false">VLOOKUP(E344,'PA - Tableau 2'!$A$3:$B$55,2)</f>
        <v>57</v>
      </c>
      <c r="G344" s="55" t="n">
        <f aca="false">IF(TOT!AK346&lt;400,IF(F344&gt;66,66,F344),F344)</f>
        <v>57</v>
      </c>
      <c r="H344" s="55" t="n">
        <f aca="false">IF(TOT!AK346&lt;200,IF(G344&gt;60,60,G344),G344)</f>
        <v>57</v>
      </c>
      <c r="I344" s="55" t="n">
        <f aca="false">(D344+H344)/2</f>
        <v>53</v>
      </c>
      <c r="J344" s="55" t="n">
        <f aca="false">IF(TOT!AN346&lt;13.4,IF(I344&gt;66,66,I344),I344)</f>
        <v>53</v>
      </c>
      <c r="K344" s="55" t="n">
        <f aca="false">IF(TOT!AN346&lt;11,IF(J344&gt;66,66,J344),J344)</f>
        <v>53</v>
      </c>
    </row>
    <row r="345" customFormat="false" ht="13" hidden="false" customHeight="true" outlineLevel="0" collapsed="false">
      <c r="A345" s="17" t="s">
        <v>1822</v>
      </c>
      <c r="B345" s="27" t="n">
        <f aca="false">VLOOKUP((TOT!X347*60)/TOT!AK347,'PA - ASSISTS'!$A$3:$B$55,2)</f>
        <v>77</v>
      </c>
      <c r="C345" s="27" t="n">
        <f aca="false">IF(TOT!AK347&lt;400,IF(B345&gt;66,66,B345),B345)</f>
        <v>77</v>
      </c>
      <c r="D345" s="27" t="n">
        <f aca="false">IF(TOT!AK347&lt;200,IF(C345&gt;60,60,C345),C345)</f>
        <v>77</v>
      </c>
      <c r="E345" s="50" t="n">
        <f aca="false">(TOT!BD347*60)/TOT!AK347</f>
        <v>9.75436945601511</v>
      </c>
      <c r="F345" s="55" t="n">
        <f aca="false">VLOOKUP(E345,'PA - Tableau 2'!$A$3:$B$55,2)</f>
        <v>71</v>
      </c>
      <c r="G345" s="55" t="n">
        <f aca="false">IF(TOT!AK347&lt;400,IF(F345&gt;66,66,F345),F345)</f>
        <v>71</v>
      </c>
      <c r="H345" s="55" t="n">
        <f aca="false">IF(TOT!AK347&lt;200,IF(G345&gt;60,60,G345),G345)</f>
        <v>71</v>
      </c>
      <c r="I345" s="55" t="n">
        <f aca="false">(D345+H345)/2</f>
        <v>74</v>
      </c>
      <c r="J345" s="55" t="n">
        <f aca="false">IF(TOT!AN347&lt;13.4,IF(I345&gt;66,66,I345),I345)</f>
        <v>74</v>
      </c>
      <c r="K345" s="55" t="n">
        <f aca="false">IF(TOT!AN347&lt;11,IF(J345&gt;66,66,J345),J345)</f>
        <v>74</v>
      </c>
    </row>
    <row r="346" customFormat="false" ht="13" hidden="false" customHeight="true" outlineLevel="0" collapsed="false">
      <c r="A346" s="17" t="s">
        <v>1826</v>
      </c>
      <c r="B346" s="27" t="n">
        <f aca="false">VLOOKUP((TOT!X348*60)/TOT!AK348,'PA - ASSISTS'!$A$3:$B$55,2)</f>
        <v>93</v>
      </c>
      <c r="C346" s="27" t="n">
        <f aca="false">IF(TOT!AK348&lt;400,IF(B346&gt;66,66,B346),B346)</f>
        <v>93</v>
      </c>
      <c r="D346" s="27" t="n">
        <f aca="false">IF(TOT!AK348&lt;200,IF(C346&gt;60,60,C346),C346)</f>
        <v>93</v>
      </c>
      <c r="E346" s="50" t="n">
        <f aca="false">(TOT!BD348*60)/TOT!AK348</f>
        <v>20.7393853703165</v>
      </c>
      <c r="F346" s="55" t="n">
        <f aca="false">VLOOKUP(E346,'PA - Tableau 2'!$A$3:$B$55,2)</f>
        <v>95</v>
      </c>
      <c r="G346" s="55" t="n">
        <f aca="false">IF(TOT!AK348&lt;400,IF(F346&gt;66,66,F346),F346)</f>
        <v>95</v>
      </c>
      <c r="H346" s="55" t="n">
        <f aca="false">IF(TOT!AK348&lt;200,IF(G346&gt;60,60,G346),G346)</f>
        <v>95</v>
      </c>
      <c r="I346" s="55" t="n">
        <f aca="false">(D346+H346)/2</f>
        <v>94</v>
      </c>
      <c r="J346" s="55" t="n">
        <f aca="false">IF(TOT!AN348&lt;13.4,IF(I346&gt;66,66,I346),I346)</f>
        <v>94</v>
      </c>
      <c r="K346" s="55" t="n">
        <f aca="false">IF(TOT!AN348&lt;11,IF(J346&gt;66,66,J346),J346)</f>
        <v>94</v>
      </c>
    </row>
    <row r="347" customFormat="false" ht="13" hidden="false" customHeight="true" outlineLevel="0" collapsed="false">
      <c r="A347" s="17" t="s">
        <v>1830</v>
      </c>
      <c r="B347" s="27" t="n">
        <f aca="false">VLOOKUP((TOT!X349*60)/TOT!AK349,'PA - ASSISTS'!$A$3:$B$55,2)</f>
        <v>90</v>
      </c>
      <c r="C347" s="27" t="n">
        <f aca="false">IF(TOT!AK349&lt;400,IF(B347&gt;66,66,B347),B347)</f>
        <v>90</v>
      </c>
      <c r="D347" s="27" t="n">
        <f aca="false">IF(TOT!AK349&lt;200,IF(C347&gt;60,60,C347),C347)</f>
        <v>90</v>
      </c>
      <c r="E347" s="50" t="n">
        <f aca="false">(TOT!BD349*60)/TOT!AK349</f>
        <v>13.3123477857491</v>
      </c>
      <c r="F347" s="55" t="n">
        <f aca="false">VLOOKUP(E347,'PA - Tableau 2'!$A$3:$B$55,2)</f>
        <v>81</v>
      </c>
      <c r="G347" s="55" t="n">
        <f aca="false">IF(TOT!AK349&lt;400,IF(F347&gt;66,66,F347),F347)</f>
        <v>81</v>
      </c>
      <c r="H347" s="55" t="n">
        <f aca="false">IF(TOT!AK349&lt;200,IF(G347&gt;60,60,G347),G347)</f>
        <v>81</v>
      </c>
      <c r="I347" s="55" t="n">
        <f aca="false">(D347+H347)/2</f>
        <v>85.5</v>
      </c>
      <c r="J347" s="55" t="n">
        <f aca="false">IF(TOT!AN349&lt;13.4,IF(I347&gt;66,66,I347),I347)</f>
        <v>85.5</v>
      </c>
      <c r="K347" s="55" t="n">
        <f aca="false">IF(TOT!AN349&lt;11,IF(J347&gt;66,66,J347),J347)</f>
        <v>85.5</v>
      </c>
    </row>
    <row r="348" customFormat="false" ht="13" hidden="false" customHeight="true" outlineLevel="0" collapsed="false">
      <c r="A348" s="17" t="s">
        <v>1835</v>
      </c>
      <c r="B348" s="27" t="n">
        <f aca="false">VLOOKUP((TOT!X350*60)/TOT!AK350,'PA - ASSISTS'!$A$3:$B$55,2)</f>
        <v>61</v>
      </c>
      <c r="C348" s="27" t="n">
        <f aca="false">IF(TOT!AK350&lt;400,IF(B348&gt;66,66,B348),B348)</f>
        <v>61</v>
      </c>
      <c r="D348" s="27" t="n">
        <f aca="false">IF(TOT!AK350&lt;200,IF(C348&gt;60,60,C348),C348)</f>
        <v>61</v>
      </c>
      <c r="E348" s="50" t="n">
        <f aca="false">(TOT!BD350*60)/TOT!AK350</f>
        <v>6.14963349903106</v>
      </c>
      <c r="F348" s="55" t="n">
        <f aca="false">VLOOKUP(E348,'PA - Tableau 2'!$A$3:$B$55,2)</f>
        <v>59</v>
      </c>
      <c r="G348" s="55" t="n">
        <f aca="false">IF(TOT!AK350&lt;400,IF(F348&gt;66,66,F348),F348)</f>
        <v>59</v>
      </c>
      <c r="H348" s="55" t="n">
        <f aca="false">IF(TOT!AK350&lt;200,IF(G348&gt;60,60,G348),G348)</f>
        <v>59</v>
      </c>
      <c r="I348" s="55" t="n">
        <f aca="false">(D348+H348)/2</f>
        <v>60</v>
      </c>
      <c r="J348" s="55" t="n">
        <f aca="false">IF(TOT!AN350&lt;13.4,IF(I348&gt;66,66,I348),I348)</f>
        <v>60</v>
      </c>
      <c r="K348" s="55" t="n">
        <f aca="false">IF(TOT!AN350&lt;11,IF(J348&gt;66,66,J348),J348)</f>
        <v>60</v>
      </c>
    </row>
    <row r="349" customFormat="false" ht="13" hidden="false" customHeight="true" outlineLevel="0" collapsed="false">
      <c r="A349" s="17" t="s">
        <v>1839</v>
      </c>
      <c r="B349" s="27" t="n">
        <f aca="false">VLOOKUP((TOT!X351*60)/TOT!AK351,'PA - ASSISTS'!$A$3:$B$55,2)</f>
        <v>89</v>
      </c>
      <c r="C349" s="27" t="n">
        <f aca="false">IF(TOT!AK351&lt;400,IF(B349&gt;66,66,B349),B349)</f>
        <v>89</v>
      </c>
      <c r="D349" s="27" t="n">
        <f aca="false">IF(TOT!AK351&lt;200,IF(C349&gt;60,60,C349),C349)</f>
        <v>89</v>
      </c>
      <c r="E349" s="50" t="n">
        <f aca="false">(TOT!BD351*60)/TOT!AK351</f>
        <v>13.4061214177432</v>
      </c>
      <c r="F349" s="55" t="n">
        <f aca="false">VLOOKUP(E349,'PA - Tableau 2'!$A$3:$B$55,2)</f>
        <v>81</v>
      </c>
      <c r="G349" s="55" t="n">
        <f aca="false">IF(TOT!AK351&lt;400,IF(F349&gt;66,66,F349),F349)</f>
        <v>81</v>
      </c>
      <c r="H349" s="55" t="n">
        <f aca="false">IF(TOT!AK351&lt;200,IF(G349&gt;60,60,G349),G349)</f>
        <v>81</v>
      </c>
      <c r="I349" s="55" t="n">
        <f aca="false">(D349+H349)/2</f>
        <v>85</v>
      </c>
      <c r="J349" s="55" t="n">
        <f aca="false">IF(TOT!AN351&lt;13.4,IF(I349&gt;66,66,I349),I349)</f>
        <v>85</v>
      </c>
      <c r="K349" s="55" t="n">
        <f aca="false">IF(TOT!AN351&lt;11,IF(J349&gt;66,66,J349),J349)</f>
        <v>85</v>
      </c>
    </row>
    <row r="350" customFormat="false" ht="13" hidden="false" customHeight="true" outlineLevel="0" collapsed="false">
      <c r="A350" s="17" t="s">
        <v>1844</v>
      </c>
      <c r="B350" s="27" t="n">
        <f aca="false">VLOOKUP((TOT!X352*60)/TOT!AK352,'PA - ASSISTS'!$A$3:$B$55,2)</f>
        <v>80</v>
      </c>
      <c r="C350" s="27" t="n">
        <f aca="false">IF(TOT!AK352&lt;400,IF(B350&gt;66,66,B350),B350)</f>
        <v>80</v>
      </c>
      <c r="D350" s="27" t="n">
        <f aca="false">IF(TOT!AK352&lt;200,IF(C350&gt;60,60,C350),C350)</f>
        <v>80</v>
      </c>
      <c r="E350" s="50" t="n">
        <f aca="false">(TOT!BD352*60)/TOT!AK352</f>
        <v>16.1332478548176</v>
      </c>
      <c r="F350" s="55" t="n">
        <f aca="false">VLOOKUP(E350,'PA - Tableau 2'!$A$3:$B$55,2)</f>
        <v>88</v>
      </c>
      <c r="G350" s="55" t="n">
        <f aca="false">IF(TOT!AK352&lt;400,IF(F350&gt;66,66,F350),F350)</f>
        <v>88</v>
      </c>
      <c r="H350" s="55" t="n">
        <f aca="false">IF(TOT!AK352&lt;200,IF(G350&gt;60,60,G350),G350)</f>
        <v>88</v>
      </c>
      <c r="I350" s="55" t="n">
        <f aca="false">(D350+H350)/2</f>
        <v>84</v>
      </c>
      <c r="J350" s="55" t="n">
        <f aca="false">IF(TOT!AN352&lt;13.4,IF(I350&gt;66,66,I350),I350)</f>
        <v>84</v>
      </c>
      <c r="K350" s="55" t="n">
        <f aca="false">IF(TOT!AN352&lt;11,IF(J350&gt;66,66,J350),J350)</f>
        <v>84</v>
      </c>
    </row>
    <row r="351" customFormat="false" ht="13" hidden="false" customHeight="true" outlineLevel="0" collapsed="false">
      <c r="A351" s="17" t="s">
        <v>1848</v>
      </c>
      <c r="B351" s="27" t="n">
        <f aca="false">VLOOKUP((TOT!X353*60)/TOT!AK353,'PA - ASSISTS'!$A$3:$B$55,2)</f>
        <v>58</v>
      </c>
      <c r="C351" s="27" t="n">
        <f aca="false">IF(TOT!AK353&lt;400,IF(B351&gt;66,66,B351),B351)</f>
        <v>58</v>
      </c>
      <c r="D351" s="27" t="n">
        <f aca="false">IF(TOT!AK353&lt;200,IF(C351&gt;60,60,C351),C351)</f>
        <v>58</v>
      </c>
      <c r="E351" s="50" t="n">
        <f aca="false">(TOT!BD353*60)/TOT!AK353</f>
        <v>5.78781868317933</v>
      </c>
      <c r="F351" s="55" t="n">
        <f aca="false">VLOOKUP(E351,'PA - Tableau 2'!$A$3:$B$55,2)</f>
        <v>58</v>
      </c>
      <c r="G351" s="55" t="n">
        <f aca="false">IF(TOT!AK353&lt;400,IF(F351&gt;66,66,F351),F351)</f>
        <v>58</v>
      </c>
      <c r="H351" s="55" t="n">
        <f aca="false">IF(TOT!AK353&lt;200,IF(G351&gt;60,60,G351),G351)</f>
        <v>58</v>
      </c>
      <c r="I351" s="55" t="n">
        <f aca="false">(D351+H351)/2</f>
        <v>58</v>
      </c>
      <c r="J351" s="55" t="n">
        <f aca="false">IF(TOT!AN353&lt;13.4,IF(I351&gt;66,66,I351),I351)</f>
        <v>58</v>
      </c>
      <c r="K351" s="55" t="n">
        <f aca="false">IF(TOT!AN353&lt;11,IF(J351&gt;66,66,J351),J351)</f>
        <v>58</v>
      </c>
    </row>
    <row r="352" customFormat="false" ht="13" hidden="false" customHeight="true" outlineLevel="0" collapsed="false">
      <c r="A352" s="17" t="s">
        <v>1852</v>
      </c>
      <c r="B352" s="27" t="n">
        <f aca="false">VLOOKUP((TOT!X354*60)/TOT!AK354,'PA - ASSISTS'!$A$3:$B$55,2)</f>
        <v>83</v>
      </c>
      <c r="C352" s="27" t="n">
        <f aca="false">IF(TOT!AK354&lt;400,IF(B352&gt;66,66,B352),B352)</f>
        <v>83</v>
      </c>
      <c r="D352" s="27" t="n">
        <f aca="false">IF(TOT!AK354&lt;200,IF(C352&gt;60,60,C352),C352)</f>
        <v>83</v>
      </c>
      <c r="E352" s="50" t="n">
        <f aca="false">(TOT!BD354*60)/TOT!AK354</f>
        <v>7.94291123570977</v>
      </c>
      <c r="F352" s="55" t="n">
        <f aca="false">VLOOKUP(E352,'PA - Tableau 2'!$A$3:$B$55,2)</f>
        <v>65</v>
      </c>
      <c r="G352" s="55" t="n">
        <f aca="false">IF(TOT!AK354&lt;400,IF(F352&gt;66,66,F352),F352)</f>
        <v>65</v>
      </c>
      <c r="H352" s="55" t="n">
        <f aca="false">IF(TOT!AK354&lt;200,IF(G352&gt;60,60,G352),G352)</f>
        <v>65</v>
      </c>
      <c r="I352" s="55" t="n">
        <f aca="false">(D352+H352)/2</f>
        <v>74</v>
      </c>
      <c r="J352" s="55" t="n">
        <f aca="false">IF(TOT!AN354&lt;13.4,IF(I352&gt;66,66,I352),I352)</f>
        <v>74</v>
      </c>
      <c r="K352" s="55" t="n">
        <f aca="false">IF(TOT!AN354&lt;11,IF(J352&gt;66,66,J352),J352)</f>
        <v>74</v>
      </c>
    </row>
    <row r="353" customFormat="false" ht="13" hidden="false" customHeight="true" outlineLevel="0" collapsed="false">
      <c r="A353" s="17" t="s">
        <v>1855</v>
      </c>
      <c r="B353" s="27" t="n">
        <f aca="false">VLOOKUP((TOT!X355*60)/TOT!AK355,'PA - ASSISTS'!$A$3:$B$55,2)</f>
        <v>64</v>
      </c>
      <c r="C353" s="27" t="n">
        <f aca="false">IF(TOT!AK355&lt;400,IF(B353&gt;66,66,B353),B353)</f>
        <v>64</v>
      </c>
      <c r="D353" s="27" t="n">
        <f aca="false">IF(TOT!AK355&lt;200,IF(C353&gt;60,60,C353),C353)</f>
        <v>64</v>
      </c>
      <c r="E353" s="50" t="n">
        <f aca="false">(TOT!BD355*60)/TOT!AK355</f>
        <v>6.97454531971304</v>
      </c>
      <c r="F353" s="55" t="n">
        <f aca="false">VLOOKUP(E353,'PA - Tableau 2'!$A$3:$B$55,2)</f>
        <v>61</v>
      </c>
      <c r="G353" s="55" t="n">
        <f aca="false">IF(TOT!AK355&lt;400,IF(F353&gt;66,66,F353),F353)</f>
        <v>61</v>
      </c>
      <c r="H353" s="55" t="n">
        <f aca="false">IF(TOT!AK355&lt;200,IF(G353&gt;60,60,G353),G353)</f>
        <v>61</v>
      </c>
      <c r="I353" s="55" t="n">
        <f aca="false">(D353+H353)/2</f>
        <v>62.5</v>
      </c>
      <c r="J353" s="55" t="n">
        <f aca="false">IF(TOT!AN355&lt;13.4,IF(I353&gt;66,66,I353),I353)</f>
        <v>62.5</v>
      </c>
      <c r="K353" s="55" t="n">
        <f aca="false">IF(TOT!AN355&lt;11,IF(J353&gt;66,66,J353),J353)</f>
        <v>62.5</v>
      </c>
    </row>
    <row r="354" customFormat="false" ht="13" hidden="false" customHeight="true" outlineLevel="0" collapsed="false">
      <c r="A354" s="17" t="s">
        <v>1860</v>
      </c>
      <c r="B354" s="27" t="n">
        <f aca="false">VLOOKUP((TOT!X356*60)/TOT!AK356,'PA - ASSISTS'!$A$3:$B$55,2)</f>
        <v>60</v>
      </c>
      <c r="C354" s="27" t="n">
        <f aca="false">IF(TOT!AK356&lt;400,IF(B354&gt;66,66,B354),B354)</f>
        <v>60</v>
      </c>
      <c r="D354" s="27" t="n">
        <f aca="false">IF(TOT!AK356&lt;200,IF(C354&gt;60,60,C354),C354)</f>
        <v>60</v>
      </c>
      <c r="E354" s="50" t="n">
        <f aca="false">(TOT!BD356*60)/TOT!AK356</f>
        <v>6.699604743083</v>
      </c>
      <c r="F354" s="55" t="n">
        <f aca="false">VLOOKUP(E354,'PA - Tableau 2'!$A$3:$B$55,2)</f>
        <v>60</v>
      </c>
      <c r="G354" s="55" t="n">
        <f aca="false">IF(TOT!AK356&lt;400,IF(F354&gt;66,66,F354),F354)</f>
        <v>60</v>
      </c>
      <c r="H354" s="55" t="n">
        <f aca="false">IF(TOT!AK356&lt;200,IF(G354&gt;60,60,G354),G354)</f>
        <v>60</v>
      </c>
      <c r="I354" s="55" t="n">
        <f aca="false">(D354+H354)/2</f>
        <v>60</v>
      </c>
      <c r="J354" s="55" t="n">
        <f aca="false">IF(TOT!AN356&lt;13.4,IF(I354&gt;66,66,I354),I354)</f>
        <v>60</v>
      </c>
      <c r="K354" s="55" t="n">
        <f aca="false">IF(TOT!AN356&lt;11,IF(J354&gt;66,66,J354),J354)</f>
        <v>60</v>
      </c>
    </row>
    <row r="355" customFormat="false" ht="13" hidden="false" customHeight="true" outlineLevel="0" collapsed="false">
      <c r="A355" s="17" t="s">
        <v>1864</v>
      </c>
      <c r="B355" s="27" t="n">
        <f aca="false">VLOOKUP((TOT!X357*60)/TOT!AK357,'PA - ASSISTS'!$A$3:$B$55,2)</f>
        <v>75</v>
      </c>
      <c r="C355" s="27" t="n">
        <f aca="false">IF(TOT!AK357&lt;400,IF(B355&gt;66,66,B355),B355)</f>
        <v>75</v>
      </c>
      <c r="D355" s="27" t="n">
        <f aca="false">IF(TOT!AK357&lt;200,IF(C355&gt;60,60,C355),C355)</f>
        <v>75</v>
      </c>
      <c r="E355" s="50" t="n">
        <f aca="false">(TOT!BD357*60)/TOT!AK357</f>
        <v>10.4906178820637</v>
      </c>
      <c r="F355" s="55" t="n">
        <f aca="false">VLOOKUP(E355,'PA - Tableau 2'!$A$3:$B$55,2)</f>
        <v>72</v>
      </c>
      <c r="G355" s="55" t="n">
        <f aca="false">IF(TOT!AK357&lt;400,IF(F355&gt;66,66,F355),F355)</f>
        <v>72</v>
      </c>
      <c r="H355" s="55" t="n">
        <f aca="false">IF(TOT!AK357&lt;200,IF(G355&gt;60,60,G355),G355)</f>
        <v>72</v>
      </c>
      <c r="I355" s="55" t="n">
        <f aca="false">(D355+H355)/2</f>
        <v>73.5</v>
      </c>
      <c r="J355" s="55" t="n">
        <f aca="false">IF(TOT!AN357&lt;13.4,IF(I355&gt;66,66,I355),I355)</f>
        <v>73.5</v>
      </c>
      <c r="K355" s="55" t="n">
        <f aca="false">IF(TOT!AN357&lt;11,IF(J355&gt;66,66,J355),J355)</f>
        <v>73.5</v>
      </c>
    </row>
    <row r="356" customFormat="false" ht="13" hidden="false" customHeight="true" outlineLevel="0" collapsed="false">
      <c r="A356" s="17" t="s">
        <v>1868</v>
      </c>
      <c r="B356" s="27" t="n">
        <f aca="false">VLOOKUP((TOT!X358*60)/TOT!AK358,'PA - ASSISTS'!$A$3:$B$55,2)</f>
        <v>61</v>
      </c>
      <c r="C356" s="27" t="n">
        <f aca="false">IF(TOT!AK358&lt;400,IF(B356&gt;66,66,B356),B356)</f>
        <v>61</v>
      </c>
      <c r="D356" s="27" t="n">
        <f aca="false">IF(TOT!AK358&lt;200,IF(C356&gt;60,60,C356),C356)</f>
        <v>61</v>
      </c>
      <c r="E356" s="50" t="n">
        <f aca="false">(TOT!BD358*60)/TOT!AK358</f>
        <v>11.1718151646668</v>
      </c>
      <c r="F356" s="55" t="n">
        <f aca="false">VLOOKUP(E356,'PA - Tableau 2'!$A$3:$B$55,2)</f>
        <v>75</v>
      </c>
      <c r="G356" s="55" t="n">
        <f aca="false">IF(TOT!AK358&lt;400,IF(F356&gt;66,66,F356),F356)</f>
        <v>75</v>
      </c>
      <c r="H356" s="55" t="n">
        <f aca="false">IF(TOT!AK358&lt;200,IF(G356&gt;60,60,G356),G356)</f>
        <v>75</v>
      </c>
      <c r="I356" s="55" t="n">
        <f aca="false">(D356+H356)/2</f>
        <v>68</v>
      </c>
      <c r="J356" s="55" t="n">
        <f aca="false">IF(TOT!AN358&lt;13.4,IF(I356&gt;66,66,I356),I356)</f>
        <v>68</v>
      </c>
      <c r="K356" s="55" t="n">
        <f aca="false">IF(TOT!AN358&lt;11,IF(J356&gt;66,66,J356),J356)</f>
        <v>68</v>
      </c>
    </row>
    <row r="357" customFormat="false" ht="13" hidden="false" customHeight="true" outlineLevel="0" collapsed="false">
      <c r="A357" s="17" t="s">
        <v>1874</v>
      </c>
      <c r="B357" s="27" t="n">
        <f aca="false">VLOOKUP((TOT!X359*60)/TOT!AK359,'PA - ASSISTS'!$A$3:$B$55,2)</f>
        <v>99</v>
      </c>
      <c r="C357" s="27" t="n">
        <f aca="false">IF(TOT!AK359&lt;400,IF(B357&gt;66,66,B357),B357)</f>
        <v>99</v>
      </c>
      <c r="D357" s="27" t="n">
        <f aca="false">IF(TOT!AK359&lt;200,IF(C357&gt;60,60,C357),C357)</f>
        <v>99</v>
      </c>
      <c r="E357" s="50" t="n">
        <f aca="false">(TOT!BD359*60)/TOT!AK359</f>
        <v>24.3236636755847</v>
      </c>
      <c r="F357" s="55" t="n">
        <f aca="false">VLOOKUP(E357,'PA - Tableau 2'!$A$3:$B$55,2)</f>
        <v>98</v>
      </c>
      <c r="G357" s="55" t="n">
        <f aca="false">IF(TOT!AK359&lt;400,IF(F357&gt;66,66,F357),F357)</f>
        <v>98</v>
      </c>
      <c r="H357" s="55" t="n">
        <f aca="false">IF(TOT!AK359&lt;200,IF(G357&gt;60,60,G357),G357)</f>
        <v>98</v>
      </c>
      <c r="I357" s="55" t="n">
        <f aca="false">(D357+H357)/2</f>
        <v>98.5</v>
      </c>
      <c r="J357" s="55" t="n">
        <f aca="false">IF(TOT!AN359&lt;13.4,IF(I357&gt;66,66,I357),I357)</f>
        <v>98.5</v>
      </c>
      <c r="K357" s="55" t="n">
        <f aca="false">IF(TOT!AN359&lt;11,IF(J357&gt;66,66,J357),J357)</f>
        <v>98.5</v>
      </c>
    </row>
    <row r="358" customFormat="false" ht="13" hidden="false" customHeight="true" outlineLevel="0" collapsed="false">
      <c r="A358" s="17" t="s">
        <v>1877</v>
      </c>
      <c r="B358" s="27" t="n">
        <f aca="false">VLOOKUP((TOT!X360*60)/TOT!AK360,'PA - ASSISTS'!$A$3:$B$55,2)</f>
        <v>73</v>
      </c>
      <c r="C358" s="27" t="n">
        <f aca="false">IF(TOT!AK360&lt;400,IF(B358&gt;66,66,B358),B358)</f>
        <v>73</v>
      </c>
      <c r="D358" s="27" t="n">
        <f aca="false">IF(TOT!AK360&lt;200,IF(C358&gt;60,60,C358),C358)</f>
        <v>73</v>
      </c>
      <c r="E358" s="50" t="n">
        <f aca="false">(TOT!BD360*60)/TOT!AK360</f>
        <v>13.6321788689171</v>
      </c>
      <c r="F358" s="55" t="n">
        <f aca="false">VLOOKUP(E358,'PA - Tableau 2'!$A$3:$B$55,2)</f>
        <v>82</v>
      </c>
      <c r="G358" s="55" t="n">
        <f aca="false">IF(TOT!AK360&lt;400,IF(F358&gt;66,66,F358),F358)</f>
        <v>82</v>
      </c>
      <c r="H358" s="55" t="n">
        <f aca="false">IF(TOT!AK360&lt;200,IF(G358&gt;60,60,G358),G358)</f>
        <v>82</v>
      </c>
      <c r="I358" s="55" t="n">
        <f aca="false">(D358+H358)/2</f>
        <v>77.5</v>
      </c>
      <c r="J358" s="55" t="n">
        <f aca="false">IF(TOT!AN360&lt;13.4,IF(I358&gt;66,66,I358),I358)</f>
        <v>66</v>
      </c>
      <c r="K358" s="55" t="n">
        <f aca="false">IF(TOT!AN360&lt;11,IF(J358&gt;66,66,J358),J358)</f>
        <v>66</v>
      </c>
    </row>
    <row r="359" customFormat="false" ht="13" hidden="false" customHeight="true" outlineLevel="0" collapsed="false">
      <c r="A359" s="17" t="s">
        <v>1881</v>
      </c>
      <c r="B359" s="27" t="n">
        <f aca="false">VLOOKUP((TOT!X361*60)/TOT!AK361,'PA - ASSISTS'!$A$3:$B$55,2)</f>
        <v>73</v>
      </c>
      <c r="C359" s="27" t="n">
        <f aca="false">IF(TOT!AK361&lt;400,IF(B359&gt;66,66,B359),B359)</f>
        <v>73</v>
      </c>
      <c r="D359" s="27" t="n">
        <f aca="false">IF(TOT!AK361&lt;200,IF(C359&gt;60,60,C359),C359)</f>
        <v>73</v>
      </c>
      <c r="E359" s="50" t="n">
        <f aca="false">(TOT!BD361*60)/TOT!AK361</f>
        <v>10.3671104064732</v>
      </c>
      <c r="F359" s="55" t="n">
        <f aca="false">VLOOKUP(E359,'PA - Tableau 2'!$A$3:$B$55,2)</f>
        <v>72</v>
      </c>
      <c r="G359" s="55" t="n">
        <f aca="false">IF(TOT!AK361&lt;400,IF(F359&gt;66,66,F359),F359)</f>
        <v>72</v>
      </c>
      <c r="H359" s="55" t="n">
        <f aca="false">IF(TOT!AK361&lt;200,IF(G359&gt;60,60,G359),G359)</f>
        <v>72</v>
      </c>
      <c r="I359" s="55" t="n">
        <f aca="false">(D359+H359)/2</f>
        <v>72.5</v>
      </c>
      <c r="J359" s="55" t="n">
        <f aca="false">IF(TOT!AN361&lt;13.4,IF(I359&gt;66,66,I359),I359)</f>
        <v>72.5</v>
      </c>
      <c r="K359" s="55" t="n">
        <f aca="false">IF(TOT!AN361&lt;11,IF(J359&gt;66,66,J359),J359)</f>
        <v>72.5</v>
      </c>
    </row>
    <row r="360" customFormat="false" ht="13" hidden="false" customHeight="true" outlineLevel="0" collapsed="false">
      <c r="A360" s="17" t="s">
        <v>1887</v>
      </c>
      <c r="B360" s="27" t="n">
        <f aca="false">VLOOKUP((TOT!X362*60)/TOT!AK362,'PA - ASSISTS'!$A$3:$B$55,2)</f>
        <v>72</v>
      </c>
      <c r="C360" s="27" t="n">
        <f aca="false">IF(TOT!AK362&lt;400,IF(B360&gt;66,66,B360),B360)</f>
        <v>72</v>
      </c>
      <c r="D360" s="27" t="n">
        <f aca="false">IF(TOT!AK362&lt;200,IF(C360&gt;60,60,C360),C360)</f>
        <v>72</v>
      </c>
      <c r="E360" s="50" t="n">
        <f aca="false">(TOT!BD362*60)/TOT!AK362</f>
        <v>8.81287559577236</v>
      </c>
      <c r="F360" s="55" t="n">
        <f aca="false">VLOOKUP(E360,'PA - Tableau 2'!$A$3:$B$55,2)</f>
        <v>68</v>
      </c>
      <c r="G360" s="55" t="n">
        <f aca="false">IF(TOT!AK362&lt;400,IF(F360&gt;66,66,F360),F360)</f>
        <v>68</v>
      </c>
      <c r="H360" s="55" t="n">
        <f aca="false">IF(TOT!AK362&lt;200,IF(G360&gt;60,60,G360),G360)</f>
        <v>68</v>
      </c>
      <c r="I360" s="55" t="n">
        <f aca="false">(D360+H360)/2</f>
        <v>70</v>
      </c>
      <c r="J360" s="55" t="n">
        <f aca="false">IF(TOT!AN362&lt;13.4,IF(I360&gt;66,66,I360),I360)</f>
        <v>70</v>
      </c>
      <c r="K360" s="55" t="n">
        <f aca="false">IF(TOT!AN362&lt;11,IF(J360&gt;66,66,J360),J360)</f>
        <v>70</v>
      </c>
    </row>
    <row r="361" customFormat="false" ht="13" hidden="false" customHeight="true" outlineLevel="0" collapsed="false">
      <c r="A361" s="17" t="s">
        <v>1891</v>
      </c>
      <c r="B361" s="27" t="n">
        <f aca="false">VLOOKUP((TOT!X363*60)/TOT!AK363,'PA - ASSISTS'!$A$3:$B$55,2)</f>
        <v>90</v>
      </c>
      <c r="C361" s="27" t="n">
        <f aca="false">IF(TOT!AK363&lt;400,IF(B361&gt;66,66,B361),B361)</f>
        <v>90</v>
      </c>
      <c r="D361" s="27" t="n">
        <f aca="false">IF(TOT!AK363&lt;200,IF(C361&gt;60,60,C361),C361)</f>
        <v>90</v>
      </c>
      <c r="E361" s="50" t="n">
        <f aca="false">(TOT!BD363*60)/TOT!AK363</f>
        <v>9.70049933865844</v>
      </c>
      <c r="F361" s="55" t="n">
        <f aca="false">VLOOKUP(E361,'PA - Tableau 2'!$A$3:$B$55,2)</f>
        <v>71</v>
      </c>
      <c r="G361" s="55" t="n">
        <f aca="false">IF(TOT!AK363&lt;400,IF(F361&gt;66,66,F361),F361)</f>
        <v>71</v>
      </c>
      <c r="H361" s="55" t="n">
        <f aca="false">IF(TOT!AK363&lt;200,IF(G361&gt;60,60,G361),G361)</f>
        <v>71</v>
      </c>
      <c r="I361" s="55" t="n">
        <f aca="false">(D361+H361)/2</f>
        <v>80.5</v>
      </c>
      <c r="J361" s="55" t="n">
        <f aca="false">IF(TOT!AN363&lt;13.4,IF(I361&gt;66,66,I361),I361)</f>
        <v>80.5</v>
      </c>
      <c r="K361" s="55" t="n">
        <f aca="false">IF(TOT!AN363&lt;11,IF(J361&gt;66,66,J361),J361)</f>
        <v>80.5</v>
      </c>
    </row>
    <row r="362" customFormat="false" ht="13" hidden="false" customHeight="true" outlineLevel="0" collapsed="false">
      <c r="A362" s="17" t="s">
        <v>1895</v>
      </c>
      <c r="B362" s="27" t="n">
        <f aca="false">VLOOKUP((TOT!X364*60)/TOT!AK364,'PA - ASSISTS'!$A$3:$B$55,2)</f>
        <v>73</v>
      </c>
      <c r="C362" s="27" t="n">
        <f aca="false">IF(TOT!AK364&lt;400,IF(B362&gt;66,66,B362),B362)</f>
        <v>73</v>
      </c>
      <c r="D362" s="27" t="n">
        <f aca="false">IF(TOT!AK364&lt;200,IF(C362&gt;60,60,C362),C362)</f>
        <v>73</v>
      </c>
      <c r="E362" s="50" t="n">
        <f aca="false">(TOT!BD364*60)/TOT!AK364</f>
        <v>12.8799856563051</v>
      </c>
      <c r="F362" s="55" t="n">
        <f aca="false">VLOOKUP(E362,'PA - Tableau 2'!$A$3:$B$55,2)</f>
        <v>80</v>
      </c>
      <c r="G362" s="55" t="n">
        <f aca="false">IF(TOT!AK364&lt;400,IF(F362&gt;66,66,F362),F362)</f>
        <v>80</v>
      </c>
      <c r="H362" s="55" t="n">
        <f aca="false">IF(TOT!AK364&lt;200,IF(G362&gt;60,60,G362),G362)</f>
        <v>80</v>
      </c>
      <c r="I362" s="55" t="n">
        <f aca="false">(D362+H362)/2</f>
        <v>76.5</v>
      </c>
      <c r="J362" s="55" t="n">
        <f aca="false">IF(TOT!AN364&lt;13.4,IF(I362&gt;66,66,I362),I362)</f>
        <v>76.5</v>
      </c>
      <c r="K362" s="55" t="n">
        <f aca="false">IF(TOT!AN364&lt;11,IF(J362&gt;66,66,J362),J362)</f>
        <v>76.5</v>
      </c>
    </row>
    <row r="363" customFormat="false" ht="13" hidden="false" customHeight="true" outlineLevel="0" collapsed="false">
      <c r="A363" s="17" t="s">
        <v>1897</v>
      </c>
      <c r="B363" s="27" t="n">
        <f aca="false">VLOOKUP((TOT!X365*60)/TOT!AK365,'PA - ASSISTS'!$A$3:$B$55,2)</f>
        <v>62</v>
      </c>
      <c r="C363" s="27" t="n">
        <f aca="false">IF(TOT!AK365&lt;400,IF(B363&gt;66,66,B363),B363)</f>
        <v>62</v>
      </c>
      <c r="D363" s="27" t="n">
        <f aca="false">IF(TOT!AK365&lt;200,IF(C363&gt;60,60,C363),C363)</f>
        <v>62</v>
      </c>
      <c r="E363" s="50" t="n">
        <f aca="false">(TOT!BD365*60)/TOT!AK365</f>
        <v>3.32592865023896</v>
      </c>
      <c r="F363" s="55" t="n">
        <f aca="false">VLOOKUP(E363,'PA - Tableau 2'!$A$3:$B$55,2)</f>
        <v>51</v>
      </c>
      <c r="G363" s="55" t="n">
        <f aca="false">IF(TOT!AK365&lt;400,IF(F363&gt;66,66,F363),F363)</f>
        <v>51</v>
      </c>
      <c r="H363" s="55" t="n">
        <f aca="false">IF(TOT!AK365&lt;200,IF(G363&gt;60,60,G363),G363)</f>
        <v>51</v>
      </c>
      <c r="I363" s="55" t="n">
        <f aca="false">(D363+H363)/2</f>
        <v>56.5</v>
      </c>
      <c r="J363" s="55" t="n">
        <f aca="false">IF(TOT!AN365&lt;13.4,IF(I363&gt;66,66,I363),I363)</f>
        <v>56.5</v>
      </c>
      <c r="K363" s="55" t="n">
        <f aca="false">IF(TOT!AN365&lt;11,IF(J363&gt;66,66,J363),J363)</f>
        <v>56.5</v>
      </c>
    </row>
    <row r="364" customFormat="false" ht="13" hidden="false" customHeight="true" outlineLevel="0" collapsed="false">
      <c r="A364" s="17" t="s">
        <v>1902</v>
      </c>
      <c r="B364" s="27" t="n">
        <f aca="false">VLOOKUP((TOT!X366*60)/TOT!AK366,'PA - ASSISTS'!$A$3:$B$55,2)</f>
        <v>67</v>
      </c>
      <c r="C364" s="27" t="n">
        <f aca="false">IF(TOT!AK366&lt;400,IF(B364&gt;66,66,B364),B364)</f>
        <v>67</v>
      </c>
      <c r="D364" s="27" t="n">
        <f aca="false">IF(TOT!AK366&lt;200,IF(C364&gt;60,60,C364),C364)</f>
        <v>67</v>
      </c>
      <c r="E364" s="50" t="n">
        <f aca="false">(TOT!BD366*60)/TOT!AK366</f>
        <v>5.35216400911162</v>
      </c>
      <c r="F364" s="55" t="n">
        <f aca="false">VLOOKUP(E364,'PA - Tableau 2'!$A$3:$B$55,2)</f>
        <v>57</v>
      </c>
      <c r="G364" s="55" t="n">
        <f aca="false">IF(TOT!AK366&lt;400,IF(F364&gt;66,66,F364),F364)</f>
        <v>57</v>
      </c>
      <c r="H364" s="55" t="n">
        <f aca="false">IF(TOT!AK366&lt;200,IF(G364&gt;60,60,G364),G364)</f>
        <v>57</v>
      </c>
      <c r="I364" s="55" t="n">
        <f aca="false">(D364+H364)/2</f>
        <v>62</v>
      </c>
      <c r="J364" s="55" t="n">
        <f aca="false">IF(TOT!AN366&lt;13.4,IF(I364&gt;66,66,I364),I364)</f>
        <v>62</v>
      </c>
      <c r="K364" s="55" t="n">
        <f aca="false">IF(TOT!AN366&lt;11,IF(J364&gt;66,66,J364),J364)</f>
        <v>62</v>
      </c>
    </row>
    <row r="365" customFormat="false" ht="13" hidden="false" customHeight="true" outlineLevel="0" collapsed="false">
      <c r="A365" s="17" t="s">
        <v>1907</v>
      </c>
      <c r="B365" s="27" t="n">
        <f aca="false">VLOOKUP((TOT!X367*60)/TOT!AK367,'PA - ASSISTS'!$A$3:$B$55,2)</f>
        <v>47</v>
      </c>
      <c r="C365" s="27" t="n">
        <f aca="false">IF(TOT!AK367&lt;400,IF(B365&gt;66,66,B365),B365)</f>
        <v>47</v>
      </c>
      <c r="D365" s="27" t="n">
        <f aca="false">IF(TOT!AK367&lt;200,IF(C365&gt;60,60,C365),C365)</f>
        <v>47</v>
      </c>
      <c r="E365" s="50" t="n">
        <f aca="false">(TOT!BD367*60)/TOT!AK367</f>
        <v>0</v>
      </c>
      <c r="F365" s="55" t="n">
        <f aca="false">VLOOKUP(E365,'PA - Tableau 2'!$A$3:$B$55,2)</f>
        <v>47</v>
      </c>
      <c r="G365" s="55" t="n">
        <f aca="false">IF(TOT!AK367&lt;400,IF(F365&gt;66,66,F365),F365)</f>
        <v>47</v>
      </c>
      <c r="H365" s="55" t="n">
        <f aca="false">IF(TOT!AK367&lt;200,IF(G365&gt;60,60,G365),G365)</f>
        <v>47</v>
      </c>
      <c r="I365" s="55" t="n">
        <f aca="false">(D365+H365)/2</f>
        <v>47</v>
      </c>
      <c r="J365" s="55" t="n">
        <f aca="false">IF(TOT!AN367&lt;13.4,IF(I365&gt;66,66,I365),I365)</f>
        <v>47</v>
      </c>
      <c r="K365" s="55" t="n">
        <f aca="false">IF(TOT!AN367&lt;11,IF(J365&gt;66,66,J365),J365)</f>
        <v>47</v>
      </c>
    </row>
    <row r="366" customFormat="false" ht="13" hidden="false" customHeight="true" outlineLevel="0" collapsed="false">
      <c r="A366" s="17" t="s">
        <v>1912</v>
      </c>
      <c r="B366" s="27" t="n">
        <f aca="false">VLOOKUP((TOT!X368*60)/TOT!AK368,'PA - ASSISTS'!$A$3:$B$55,2)</f>
        <v>84</v>
      </c>
      <c r="C366" s="27" t="n">
        <f aca="false">IF(TOT!AK368&lt;400,IF(B366&gt;66,66,B366),B366)</f>
        <v>84</v>
      </c>
      <c r="D366" s="27" t="n">
        <f aca="false">IF(TOT!AK368&lt;200,IF(C366&gt;60,60,C366),C366)</f>
        <v>84</v>
      </c>
      <c r="E366" s="50" t="n">
        <f aca="false">(TOT!BD368*60)/TOT!AK368</f>
        <v>16.1405831552975</v>
      </c>
      <c r="F366" s="55" t="n">
        <f aca="false">VLOOKUP(E366,'PA - Tableau 2'!$A$3:$B$55,2)</f>
        <v>88</v>
      </c>
      <c r="G366" s="55" t="n">
        <f aca="false">IF(TOT!AK368&lt;400,IF(F366&gt;66,66,F366),F366)</f>
        <v>88</v>
      </c>
      <c r="H366" s="55" t="n">
        <f aca="false">IF(TOT!AK368&lt;200,IF(G366&gt;60,60,G366),G366)</f>
        <v>88</v>
      </c>
      <c r="I366" s="55" t="n">
        <f aca="false">(D366+H366)/2</f>
        <v>86</v>
      </c>
      <c r="J366" s="55" t="n">
        <f aca="false">IF(TOT!AN368&lt;13.4,IF(I366&gt;66,66,I366),I366)</f>
        <v>66</v>
      </c>
      <c r="K366" s="55" t="n">
        <f aca="false">IF(TOT!AN368&lt;11,IF(J366&gt;66,66,J366),J366)</f>
        <v>66</v>
      </c>
    </row>
    <row r="367" customFormat="false" ht="13" hidden="false" customHeight="true" outlineLevel="0" collapsed="false">
      <c r="A367" s="17" t="s">
        <v>1918</v>
      </c>
      <c r="B367" s="27" t="n">
        <f aca="false">VLOOKUP((TOT!X369*60)/TOT!AK369,'PA - ASSISTS'!$A$3:$B$55,2)</f>
        <v>47</v>
      </c>
      <c r="C367" s="27" t="n">
        <f aca="false">IF(TOT!AK369&lt;400,IF(B367&gt;66,66,B367),B367)</f>
        <v>47</v>
      </c>
      <c r="D367" s="27" t="n">
        <f aca="false">IF(TOT!AK369&lt;200,IF(C367&gt;60,60,C367),C367)</f>
        <v>47</v>
      </c>
      <c r="E367" s="50" t="n">
        <f aca="false">(TOT!BD369*60)/TOT!AK369</f>
        <v>0</v>
      </c>
      <c r="F367" s="55" t="n">
        <f aca="false">VLOOKUP(E367,'PA - Tableau 2'!$A$3:$B$55,2)</f>
        <v>47</v>
      </c>
      <c r="G367" s="55" t="n">
        <f aca="false">IF(TOT!AK369&lt;400,IF(F367&gt;66,66,F367),F367)</f>
        <v>47</v>
      </c>
      <c r="H367" s="55" t="n">
        <f aca="false">IF(TOT!AK369&lt;200,IF(G367&gt;60,60,G367),G367)</f>
        <v>47</v>
      </c>
      <c r="I367" s="55" t="n">
        <f aca="false">(D367+H367)/2</f>
        <v>47</v>
      </c>
      <c r="J367" s="55" t="n">
        <f aca="false">IF(TOT!AN369&lt;13.4,IF(I367&gt;66,66,I367),I367)</f>
        <v>47</v>
      </c>
      <c r="K367" s="55" t="n">
        <f aca="false">IF(TOT!AN369&lt;11,IF(J367&gt;66,66,J367),J367)</f>
        <v>47</v>
      </c>
    </row>
    <row r="368" customFormat="false" ht="13" hidden="false" customHeight="true" outlineLevel="0" collapsed="false">
      <c r="A368" s="17" t="s">
        <v>1923</v>
      </c>
      <c r="B368" s="27" t="n">
        <f aca="false">VLOOKUP((TOT!X370*60)/TOT!AK370,'PA - ASSISTS'!$A$3:$B$55,2)</f>
        <v>83</v>
      </c>
      <c r="C368" s="27" t="n">
        <f aca="false">IF(TOT!AK370&lt;400,IF(B368&gt;66,66,B368),B368)</f>
        <v>83</v>
      </c>
      <c r="D368" s="27" t="n">
        <f aca="false">IF(TOT!AK370&lt;200,IF(C368&gt;60,60,C368),C368)</f>
        <v>83</v>
      </c>
      <c r="E368" s="50" t="n">
        <f aca="false">(TOT!BD370*60)/TOT!AK370</f>
        <v>19.4907638542187</v>
      </c>
      <c r="F368" s="55" t="n">
        <f aca="false">VLOOKUP(E368,'PA - Tableau 2'!$A$3:$B$55,2)</f>
        <v>94</v>
      </c>
      <c r="G368" s="55" t="n">
        <f aca="false">IF(TOT!AK370&lt;400,IF(F368&gt;66,66,F368),F368)</f>
        <v>94</v>
      </c>
      <c r="H368" s="55" t="n">
        <f aca="false">IF(TOT!AK370&lt;200,IF(G368&gt;60,60,G368),G368)</f>
        <v>94</v>
      </c>
      <c r="I368" s="55" t="n">
        <f aca="false">(D368+H368)/2</f>
        <v>88.5</v>
      </c>
      <c r="J368" s="55" t="n">
        <f aca="false">IF(TOT!AN370&lt;13.4,IF(I368&gt;66,66,I368),I368)</f>
        <v>66</v>
      </c>
      <c r="K368" s="55" t="n">
        <f aca="false">IF(TOT!AN370&lt;11,IF(J368&gt;66,66,J368),J368)</f>
        <v>66</v>
      </c>
    </row>
    <row r="369" customFormat="false" ht="13" hidden="false" customHeight="true" outlineLevel="0" collapsed="false">
      <c r="A369" s="17" t="s">
        <v>1926</v>
      </c>
      <c r="B369" s="27" t="n">
        <f aca="false">VLOOKUP((TOT!X371*60)/TOT!AK371,'PA - ASSISTS'!$A$3:$B$55,2)</f>
        <v>79</v>
      </c>
      <c r="C369" s="27" t="n">
        <f aca="false">IF(TOT!AK371&lt;400,IF(B369&gt;66,66,B369),B369)</f>
        <v>79</v>
      </c>
      <c r="D369" s="27" t="n">
        <f aca="false">IF(TOT!AK371&lt;200,IF(C369&gt;60,60,C369),C369)</f>
        <v>79</v>
      </c>
      <c r="E369" s="50" t="n">
        <f aca="false">(TOT!BD371*60)/TOT!AK371</f>
        <v>9.67351981922837</v>
      </c>
      <c r="F369" s="55" t="n">
        <f aca="false">VLOOKUP(E369,'PA - Tableau 2'!$A$3:$B$55,2)</f>
        <v>70</v>
      </c>
      <c r="G369" s="55" t="n">
        <f aca="false">IF(TOT!AK371&lt;400,IF(F369&gt;66,66,F369),F369)</f>
        <v>70</v>
      </c>
      <c r="H369" s="55" t="n">
        <f aca="false">IF(TOT!AK371&lt;200,IF(G369&gt;60,60,G369),G369)</f>
        <v>70</v>
      </c>
      <c r="I369" s="55" t="n">
        <f aca="false">(D369+H369)/2</f>
        <v>74.5</v>
      </c>
      <c r="J369" s="55" t="n">
        <f aca="false">IF(TOT!AN371&lt;13.4,IF(I369&gt;66,66,I369),I369)</f>
        <v>74.5</v>
      </c>
      <c r="K369" s="55" t="n">
        <f aca="false">IF(TOT!AN371&lt;11,IF(J369&gt;66,66,J369),J369)</f>
        <v>74.5</v>
      </c>
    </row>
    <row r="370" customFormat="false" ht="13" hidden="false" customHeight="true" outlineLevel="0" collapsed="false">
      <c r="A370" s="17" t="s">
        <v>1929</v>
      </c>
      <c r="B370" s="27" t="n">
        <f aca="false">VLOOKUP((TOT!X372*60)/TOT!AK372,'PA - ASSISTS'!$A$3:$B$55,2)</f>
        <v>83</v>
      </c>
      <c r="C370" s="27" t="n">
        <f aca="false">IF(TOT!AK372&lt;400,IF(B370&gt;66,66,B370),B370)</f>
        <v>66</v>
      </c>
      <c r="D370" s="27" t="n">
        <f aca="false">IF(TOT!AK372&lt;200,IF(C370&gt;60,60,C370),C370)</f>
        <v>66</v>
      </c>
      <c r="E370" s="50" t="n">
        <f aca="false">(TOT!BD372*60)/TOT!AK372</f>
        <v>17.3101045296167</v>
      </c>
      <c r="F370" s="55" t="n">
        <f aca="false">VLOOKUP(E370,'PA - Tableau 2'!$A$3:$B$55,2)</f>
        <v>90</v>
      </c>
      <c r="G370" s="55" t="n">
        <f aca="false">IF(TOT!AK372&lt;400,IF(F370&gt;66,66,F370),F370)</f>
        <v>66</v>
      </c>
      <c r="H370" s="55" t="n">
        <f aca="false">IF(TOT!AK372&lt;200,IF(G370&gt;60,60,G370),G370)</f>
        <v>66</v>
      </c>
      <c r="I370" s="55" t="n">
        <f aca="false">(D370+H370)/2</f>
        <v>66</v>
      </c>
      <c r="J370" s="55" t="n">
        <f aca="false">IF(TOT!AN372&lt;13.4,IF(I370&gt;66,66,I370),I370)</f>
        <v>66</v>
      </c>
      <c r="K370" s="55" t="n">
        <f aca="false">IF(TOT!AN372&lt;11,IF(J370&gt;66,66,J370),J370)</f>
        <v>66</v>
      </c>
    </row>
    <row r="371" customFormat="false" ht="13" hidden="false" customHeight="true" outlineLevel="0" collapsed="false">
      <c r="A371" s="17" t="s">
        <v>1933</v>
      </c>
      <c r="B371" s="27" t="n">
        <f aca="false">VLOOKUP((TOT!X373*60)/TOT!AK373,'PA - ASSISTS'!$A$3:$B$55,2)</f>
        <v>68</v>
      </c>
      <c r="C371" s="27" t="n">
        <f aca="false">IF(TOT!AK373&lt;400,IF(B371&gt;66,66,B371),B371)</f>
        <v>68</v>
      </c>
      <c r="D371" s="27" t="n">
        <f aca="false">IF(TOT!AK373&lt;200,IF(C371&gt;60,60,C371),C371)</f>
        <v>68</v>
      </c>
      <c r="E371" s="50" t="n">
        <f aca="false">(TOT!BD373*60)/TOT!AK373</f>
        <v>10.485895473431</v>
      </c>
      <c r="F371" s="55" t="n">
        <f aca="false">VLOOKUP(E371,'PA - Tableau 2'!$A$3:$B$55,2)</f>
        <v>72</v>
      </c>
      <c r="G371" s="55" t="n">
        <f aca="false">IF(TOT!AK373&lt;400,IF(F371&gt;66,66,F371),F371)</f>
        <v>72</v>
      </c>
      <c r="H371" s="55" t="n">
        <f aca="false">IF(TOT!AK373&lt;200,IF(G371&gt;60,60,G371),G371)</f>
        <v>72</v>
      </c>
      <c r="I371" s="55" t="n">
        <f aca="false">(D371+H371)/2</f>
        <v>70</v>
      </c>
      <c r="J371" s="55" t="n">
        <f aca="false">IF(TOT!AN373&lt;13.4,IF(I371&gt;66,66,I371),I371)</f>
        <v>66</v>
      </c>
      <c r="K371" s="55" t="n">
        <f aca="false">IF(TOT!AN373&lt;11,IF(J371&gt;66,66,J371),J371)</f>
        <v>66</v>
      </c>
    </row>
    <row r="372" customFormat="false" ht="13" hidden="false" customHeight="true" outlineLevel="0" collapsed="false">
      <c r="A372" s="17" t="s">
        <v>1939</v>
      </c>
      <c r="B372" s="27" t="n">
        <f aca="false">VLOOKUP((TOT!X374*60)/TOT!AK374,'PA - ASSISTS'!$A$3:$B$55,2)</f>
        <v>59</v>
      </c>
      <c r="C372" s="27" t="n">
        <f aca="false">IF(TOT!AK374&lt;400,IF(B372&gt;66,66,B372),B372)</f>
        <v>59</v>
      </c>
      <c r="D372" s="27" t="n">
        <f aca="false">IF(TOT!AK374&lt;200,IF(C372&gt;60,60,C372),C372)</f>
        <v>59</v>
      </c>
      <c r="E372" s="50" t="n">
        <f aca="false">(TOT!BD374*60)/TOT!AK374</f>
        <v>5.71866107447758</v>
      </c>
      <c r="F372" s="55" t="n">
        <f aca="false">VLOOKUP(E372,'PA - Tableau 2'!$A$3:$B$55,2)</f>
        <v>58</v>
      </c>
      <c r="G372" s="55" t="n">
        <f aca="false">IF(TOT!AK374&lt;400,IF(F372&gt;66,66,F372),F372)</f>
        <v>58</v>
      </c>
      <c r="H372" s="55" t="n">
        <f aca="false">IF(TOT!AK374&lt;200,IF(G372&gt;60,60,G372),G372)</f>
        <v>58</v>
      </c>
      <c r="I372" s="55" t="n">
        <f aca="false">(D372+H372)/2</f>
        <v>58.5</v>
      </c>
      <c r="J372" s="55" t="n">
        <f aca="false">IF(TOT!AN374&lt;13.4,IF(I372&gt;66,66,I372),I372)</f>
        <v>58.5</v>
      </c>
      <c r="K372" s="55" t="n">
        <f aca="false">IF(TOT!AN374&lt;11,IF(J372&gt;66,66,J372),J372)</f>
        <v>58.5</v>
      </c>
    </row>
    <row r="373" customFormat="false" ht="13" hidden="false" customHeight="true" outlineLevel="0" collapsed="false">
      <c r="A373" s="17" t="s">
        <v>1943</v>
      </c>
      <c r="B373" s="27" t="n">
        <f aca="false">VLOOKUP((TOT!X375*60)/TOT!AK375,'PA - ASSISTS'!$A$3:$B$55,2)</f>
        <v>58</v>
      </c>
      <c r="C373" s="27" t="n">
        <f aca="false">IF(TOT!AK375&lt;400,IF(B373&gt;66,66,B373),B373)</f>
        <v>58</v>
      </c>
      <c r="D373" s="27" t="n">
        <f aca="false">IF(TOT!AK375&lt;200,IF(C373&gt;60,60,C373),C373)</f>
        <v>58</v>
      </c>
      <c r="E373" s="50" t="n">
        <f aca="false">(TOT!BD375*60)/TOT!AK375</f>
        <v>10.9367088607593</v>
      </c>
      <c r="F373" s="55" t="n">
        <f aca="false">VLOOKUP(E373,'PA - Tableau 2'!$A$3:$B$55,2)</f>
        <v>74</v>
      </c>
      <c r="G373" s="55" t="n">
        <f aca="false">IF(TOT!AK375&lt;400,IF(F373&gt;66,66,F373),F373)</f>
        <v>66</v>
      </c>
      <c r="H373" s="55" t="n">
        <f aca="false">IF(TOT!AK375&lt;200,IF(G373&gt;60,60,G373),G373)</f>
        <v>66</v>
      </c>
      <c r="I373" s="55" t="n">
        <f aca="false">(D373+H373)/2</f>
        <v>62</v>
      </c>
      <c r="J373" s="55" t="n">
        <f aca="false">IF(TOT!AN375&lt;13.4,IF(I373&gt;66,66,I373),I373)</f>
        <v>62</v>
      </c>
      <c r="K373" s="55" t="n">
        <f aca="false">IF(TOT!AN375&lt;11,IF(J373&gt;66,66,J373),J373)</f>
        <v>62</v>
      </c>
    </row>
    <row r="374" customFormat="false" ht="13" hidden="false" customHeight="true" outlineLevel="0" collapsed="false">
      <c r="A374" s="17" t="s">
        <v>1947</v>
      </c>
      <c r="B374" s="27" t="n">
        <f aca="false">VLOOKUP((TOT!X376*60)/TOT!AK376,'PA - ASSISTS'!$A$3:$B$55,2)</f>
        <v>52</v>
      </c>
      <c r="C374" s="27" t="n">
        <f aca="false">IF(TOT!AK376&lt;400,IF(B374&gt;66,66,B374),B374)</f>
        <v>52</v>
      </c>
      <c r="D374" s="27" t="n">
        <f aca="false">IF(TOT!AK376&lt;200,IF(C374&gt;60,60,C374),C374)</f>
        <v>52</v>
      </c>
      <c r="E374" s="50" t="n">
        <f aca="false">(TOT!BD376*60)/TOT!AK376</f>
        <v>0</v>
      </c>
      <c r="F374" s="55" t="n">
        <f aca="false">VLOOKUP(E374,'PA - Tableau 2'!$A$3:$B$55,2)</f>
        <v>47</v>
      </c>
      <c r="G374" s="55" t="n">
        <f aca="false">IF(TOT!AK376&lt;400,IF(F374&gt;66,66,F374),F374)</f>
        <v>47</v>
      </c>
      <c r="H374" s="55" t="n">
        <f aca="false">IF(TOT!AK376&lt;200,IF(G374&gt;60,60,G374),G374)</f>
        <v>47</v>
      </c>
      <c r="I374" s="55" t="n">
        <f aca="false">(D374+H374)/2</f>
        <v>49.5</v>
      </c>
      <c r="J374" s="55" t="n">
        <f aca="false">IF(TOT!AN376&lt;13.4,IF(I374&gt;66,66,I374),I374)</f>
        <v>49.5</v>
      </c>
      <c r="K374" s="55" t="n">
        <f aca="false">IF(TOT!AN376&lt;11,IF(J374&gt;66,66,J374),J374)</f>
        <v>49.5</v>
      </c>
    </row>
    <row r="375" customFormat="false" ht="13" hidden="false" customHeight="true" outlineLevel="0" collapsed="false">
      <c r="A375" s="17" t="s">
        <v>1951</v>
      </c>
      <c r="B375" s="27" t="n">
        <f aca="false">VLOOKUP((TOT!X377*60)/TOT!AK377,'PA - ASSISTS'!$A$3:$B$55,2)</f>
        <v>71</v>
      </c>
      <c r="C375" s="27" t="n">
        <f aca="false">IF(TOT!AK377&lt;400,IF(B375&gt;66,66,B375),B375)</f>
        <v>71</v>
      </c>
      <c r="D375" s="27" t="n">
        <f aca="false">IF(TOT!AK377&lt;200,IF(C375&gt;60,60,C375),C375)</f>
        <v>71</v>
      </c>
      <c r="E375" s="50" t="n">
        <f aca="false">(TOT!BD377*60)/TOT!AK377</f>
        <v>10.2172578863385</v>
      </c>
      <c r="F375" s="55" t="n">
        <f aca="false">VLOOKUP(E375,'PA - Tableau 2'!$A$3:$B$55,2)</f>
        <v>72</v>
      </c>
      <c r="G375" s="55" t="n">
        <f aca="false">IF(TOT!AK377&lt;400,IF(F375&gt;66,66,F375),F375)</f>
        <v>72</v>
      </c>
      <c r="H375" s="55" t="n">
        <f aca="false">IF(TOT!AK377&lt;200,IF(G375&gt;60,60,G375),G375)</f>
        <v>72</v>
      </c>
      <c r="I375" s="55" t="n">
        <f aca="false">(D375+H375)/2</f>
        <v>71.5</v>
      </c>
      <c r="J375" s="55" t="n">
        <f aca="false">IF(TOT!AN377&lt;13.4,IF(I375&gt;66,66,I375),I375)</f>
        <v>71.5</v>
      </c>
      <c r="K375" s="55" t="n">
        <f aca="false">IF(TOT!AN377&lt;11,IF(J375&gt;66,66,J375),J375)</f>
        <v>71.5</v>
      </c>
    </row>
    <row r="376" customFormat="false" ht="13" hidden="false" customHeight="true" outlineLevel="0" collapsed="false">
      <c r="A376" s="17" t="s">
        <v>1954</v>
      </c>
      <c r="B376" s="27" t="n">
        <f aca="false">VLOOKUP((TOT!X378*60)/TOT!AK378,'PA - ASSISTS'!$A$3:$B$55,2)</f>
        <v>77</v>
      </c>
      <c r="C376" s="27" t="n">
        <f aca="false">IF(TOT!AK378&lt;400,IF(B376&gt;66,66,B376),B376)</f>
        <v>77</v>
      </c>
      <c r="D376" s="27" t="n">
        <f aca="false">IF(TOT!AK378&lt;200,IF(C376&gt;60,60,C376),C376)</f>
        <v>77</v>
      </c>
      <c r="E376" s="50" t="n">
        <f aca="false">(TOT!BD378*60)/TOT!AK378</f>
        <v>18.2342117368726</v>
      </c>
      <c r="F376" s="55" t="n">
        <f aca="false">VLOOKUP(E376,'PA - Tableau 2'!$A$3:$B$55,2)</f>
        <v>92</v>
      </c>
      <c r="G376" s="55" t="n">
        <f aca="false">IF(TOT!AK378&lt;400,IF(F376&gt;66,66,F376),F376)</f>
        <v>92</v>
      </c>
      <c r="H376" s="55" t="n">
        <f aca="false">IF(TOT!AK378&lt;200,IF(G376&gt;60,60,G376),G376)</f>
        <v>92</v>
      </c>
      <c r="I376" s="55" t="n">
        <f aca="false">(D376+H376)/2</f>
        <v>84.5</v>
      </c>
      <c r="J376" s="55" t="n">
        <f aca="false">IF(TOT!AN378&lt;13.4,IF(I376&gt;66,66,I376),I376)</f>
        <v>66</v>
      </c>
      <c r="K376" s="55" t="n">
        <f aca="false">IF(TOT!AN378&lt;11,IF(J376&gt;66,66,J376),J376)</f>
        <v>66</v>
      </c>
    </row>
    <row r="377" customFormat="false" ht="13" hidden="false" customHeight="true" outlineLevel="0" collapsed="false">
      <c r="A377" s="17" t="s">
        <v>1958</v>
      </c>
      <c r="B377" s="27" t="n">
        <f aca="false">VLOOKUP((TOT!X379*60)/TOT!AK379,'PA - ASSISTS'!$A$3:$B$55,2)</f>
        <v>85</v>
      </c>
      <c r="C377" s="27" t="n">
        <f aca="false">IF(TOT!AK379&lt;400,IF(B377&gt;66,66,B377),B377)</f>
        <v>85</v>
      </c>
      <c r="D377" s="27" t="n">
        <f aca="false">IF(TOT!AK379&lt;200,IF(C377&gt;60,60,C377),C377)</f>
        <v>85</v>
      </c>
      <c r="E377" s="50" t="n">
        <f aca="false">(TOT!BD379*60)/TOT!AK379</f>
        <v>13.8352027610009</v>
      </c>
      <c r="F377" s="55" t="n">
        <f aca="false">VLOOKUP(E377,'PA - Tableau 2'!$A$3:$B$55,2)</f>
        <v>82</v>
      </c>
      <c r="G377" s="55" t="n">
        <f aca="false">IF(TOT!AK379&lt;400,IF(F377&gt;66,66,F377),F377)</f>
        <v>82</v>
      </c>
      <c r="H377" s="55" t="n">
        <f aca="false">IF(TOT!AK379&lt;200,IF(G377&gt;60,60,G377),G377)</f>
        <v>82</v>
      </c>
      <c r="I377" s="55" t="n">
        <f aca="false">(D377+H377)/2</f>
        <v>83.5</v>
      </c>
      <c r="J377" s="55" t="n">
        <f aca="false">IF(TOT!AN379&lt;13.4,IF(I377&gt;66,66,I377),I377)</f>
        <v>83.5</v>
      </c>
      <c r="K377" s="55" t="n">
        <f aca="false">IF(TOT!AN379&lt;11,IF(J377&gt;66,66,J377),J377)</f>
        <v>83.5</v>
      </c>
    </row>
    <row r="378" customFormat="false" ht="13" hidden="false" customHeight="true" outlineLevel="0" collapsed="false">
      <c r="A378" s="17" t="s">
        <v>1961</v>
      </c>
      <c r="B378" s="27" t="n">
        <f aca="false">VLOOKUP((TOT!X380*60)/TOT!AK380,'PA - ASSISTS'!$A$3:$B$55,2)</f>
        <v>72</v>
      </c>
      <c r="C378" s="27" t="n">
        <f aca="false">IF(TOT!AK380&lt;400,IF(B378&gt;66,66,B378),B378)</f>
        <v>72</v>
      </c>
      <c r="D378" s="27" t="n">
        <f aca="false">IF(TOT!AK380&lt;200,IF(C378&gt;60,60,C378),C378)</f>
        <v>72</v>
      </c>
      <c r="E378" s="50" t="n">
        <f aca="false">(TOT!BD380*60)/TOT!AK380</f>
        <v>7.20061022120519</v>
      </c>
      <c r="F378" s="55" t="n">
        <f aca="false">VLOOKUP(E378,'PA - Tableau 2'!$A$3:$B$55,2)</f>
        <v>62</v>
      </c>
      <c r="G378" s="55" t="n">
        <f aca="false">IF(TOT!AK380&lt;400,IF(F378&gt;66,66,F378),F378)</f>
        <v>62</v>
      </c>
      <c r="H378" s="55" t="n">
        <f aca="false">IF(TOT!AK380&lt;200,IF(G378&gt;60,60,G378),G378)</f>
        <v>62</v>
      </c>
      <c r="I378" s="55" t="n">
        <f aca="false">(D378+H378)/2</f>
        <v>67</v>
      </c>
      <c r="J378" s="55" t="n">
        <f aca="false">IF(TOT!AN380&lt;13.4,IF(I378&gt;66,66,I378),I378)</f>
        <v>66</v>
      </c>
      <c r="K378" s="55" t="n">
        <f aca="false">IF(TOT!AN380&lt;11,IF(J378&gt;66,66,J378),J378)</f>
        <v>66</v>
      </c>
    </row>
    <row r="379" customFormat="false" ht="13" hidden="false" customHeight="true" outlineLevel="0" collapsed="false">
      <c r="A379" s="17" t="s">
        <v>1965</v>
      </c>
      <c r="B379" s="27" t="n">
        <f aca="false">VLOOKUP((TOT!X381*60)/TOT!AK381,'PA - ASSISTS'!$A$3:$B$55,2)</f>
        <v>54</v>
      </c>
      <c r="C379" s="27" t="n">
        <f aca="false">IF(TOT!AK381&lt;400,IF(B379&gt;66,66,B379),B379)</f>
        <v>54</v>
      </c>
      <c r="D379" s="27" t="n">
        <f aca="false">IF(TOT!AK381&lt;200,IF(C379&gt;60,60,C379),C379)</f>
        <v>54</v>
      </c>
      <c r="E379" s="50" t="n">
        <f aca="false">(TOT!BD381*60)/TOT!AK381</f>
        <v>3.92461040035947</v>
      </c>
      <c r="F379" s="55" t="n">
        <f aca="false">VLOOKUP(E379,'PA - Tableau 2'!$A$3:$B$55,2)</f>
        <v>52</v>
      </c>
      <c r="G379" s="55" t="n">
        <f aca="false">IF(TOT!AK381&lt;400,IF(F379&gt;66,66,F379),F379)</f>
        <v>52</v>
      </c>
      <c r="H379" s="55" t="n">
        <f aca="false">IF(TOT!AK381&lt;200,IF(G379&gt;60,60,G379),G379)</f>
        <v>52</v>
      </c>
      <c r="I379" s="55" t="n">
        <f aca="false">(D379+H379)/2</f>
        <v>53</v>
      </c>
      <c r="J379" s="55" t="n">
        <f aca="false">IF(TOT!AN381&lt;13.4,IF(I379&gt;66,66,I379),I379)</f>
        <v>53</v>
      </c>
      <c r="K379" s="55" t="n">
        <f aca="false">IF(TOT!AN381&lt;11,IF(J379&gt;66,66,J379),J379)</f>
        <v>53</v>
      </c>
    </row>
    <row r="380" customFormat="false" ht="13" hidden="false" customHeight="true" outlineLevel="0" collapsed="false">
      <c r="A380" s="17" t="s">
        <v>1970</v>
      </c>
      <c r="B380" s="27" t="n">
        <f aca="false">VLOOKUP((TOT!X382*60)/TOT!AK382,'PA - ASSISTS'!$A$3:$B$55,2)</f>
        <v>49</v>
      </c>
      <c r="C380" s="27" t="n">
        <f aca="false">IF(TOT!AK382&lt;400,IF(B380&gt;66,66,B380),B380)</f>
        <v>49</v>
      </c>
      <c r="D380" s="27" t="n">
        <f aca="false">IF(TOT!AK382&lt;200,IF(C380&gt;60,60,C380),C380)</f>
        <v>49</v>
      </c>
      <c r="E380" s="50" t="n">
        <f aca="false">(TOT!BD382*60)/TOT!AK382</f>
        <v>7.77331616031529</v>
      </c>
      <c r="F380" s="55" t="n">
        <f aca="false">VLOOKUP(E380,'PA - Tableau 2'!$A$3:$B$55,2)</f>
        <v>64</v>
      </c>
      <c r="G380" s="55" t="n">
        <f aca="false">IF(TOT!AK382&lt;400,IF(F380&gt;66,66,F380),F380)</f>
        <v>64</v>
      </c>
      <c r="H380" s="55" t="n">
        <f aca="false">IF(TOT!AK382&lt;200,IF(G380&gt;60,60,G380),G380)</f>
        <v>64</v>
      </c>
      <c r="I380" s="55" t="n">
        <f aca="false">(D380+H380)/2</f>
        <v>56.5</v>
      </c>
      <c r="J380" s="55" t="n">
        <f aca="false">IF(TOT!AN382&lt;13.4,IF(I380&gt;66,66,I380),I380)</f>
        <v>56.5</v>
      </c>
      <c r="K380" s="55" t="n">
        <f aca="false">IF(TOT!AN382&lt;11,IF(J380&gt;66,66,J380),J380)</f>
        <v>56.5</v>
      </c>
    </row>
    <row r="381" customFormat="false" ht="13" hidden="false" customHeight="true" outlineLevel="0" collapsed="false">
      <c r="A381" s="17" t="s">
        <v>1975</v>
      </c>
      <c r="B381" s="27" t="n">
        <f aca="false">VLOOKUP((TOT!X383*60)/TOT!AK383,'PA - ASSISTS'!$A$3:$B$55,2)</f>
        <v>47</v>
      </c>
      <c r="C381" s="27" t="n">
        <f aca="false">IF(TOT!AK383&lt;400,IF(B381&gt;66,66,B381),B381)</f>
        <v>47</v>
      </c>
      <c r="D381" s="27" t="n">
        <f aca="false">IF(TOT!AK383&lt;200,IF(C381&gt;60,60,C381),C381)</f>
        <v>47</v>
      </c>
      <c r="E381" s="50" t="n">
        <f aca="false">(TOT!BD383*60)/TOT!AK383</f>
        <v>0</v>
      </c>
      <c r="F381" s="55" t="n">
        <f aca="false">VLOOKUP(E381,'PA - Tableau 2'!$A$3:$B$55,2)</f>
        <v>47</v>
      </c>
      <c r="G381" s="55" t="n">
        <f aca="false">IF(TOT!AK383&lt;400,IF(F381&gt;66,66,F381),F381)</f>
        <v>47</v>
      </c>
      <c r="H381" s="55" t="n">
        <f aca="false">IF(TOT!AK383&lt;200,IF(G381&gt;60,60,G381),G381)</f>
        <v>47</v>
      </c>
      <c r="I381" s="55" t="n">
        <f aca="false">(D381+H381)/2</f>
        <v>47</v>
      </c>
      <c r="J381" s="55" t="n">
        <f aca="false">IF(TOT!AN383&lt;13.4,IF(I381&gt;66,66,I381),I381)</f>
        <v>47</v>
      </c>
      <c r="K381" s="55" t="n">
        <f aca="false">IF(TOT!AN383&lt;11,IF(J381&gt;66,66,J381),J381)</f>
        <v>47</v>
      </c>
    </row>
    <row r="382" customFormat="false" ht="13" hidden="false" customHeight="true" outlineLevel="0" collapsed="false">
      <c r="A382" s="17" t="s">
        <v>1978</v>
      </c>
      <c r="B382" s="27" t="n">
        <f aca="false">VLOOKUP((TOT!X384*60)/TOT!AK384,'PA - ASSISTS'!$A$3:$B$55,2)</f>
        <v>65</v>
      </c>
      <c r="C382" s="27" t="n">
        <f aca="false">IF(TOT!AK384&lt;400,IF(B382&gt;66,66,B382),B382)</f>
        <v>65</v>
      </c>
      <c r="D382" s="27" t="n">
        <f aca="false">IF(TOT!AK384&lt;200,IF(C382&gt;60,60,C382),C382)</f>
        <v>65</v>
      </c>
      <c r="E382" s="50" t="n">
        <f aca="false">(TOT!BD384*60)/TOT!AK384</f>
        <v>6.66343281676853</v>
      </c>
      <c r="F382" s="55" t="n">
        <f aca="false">VLOOKUP(E382,'PA - Tableau 2'!$A$3:$B$55,2)</f>
        <v>60</v>
      </c>
      <c r="G382" s="55" t="n">
        <f aca="false">IF(TOT!AK384&lt;400,IF(F382&gt;66,66,F382),F382)</f>
        <v>60</v>
      </c>
      <c r="H382" s="55" t="n">
        <f aca="false">IF(TOT!AK384&lt;200,IF(G382&gt;60,60,G382),G382)</f>
        <v>60</v>
      </c>
      <c r="I382" s="55" t="n">
        <f aca="false">(D382+H382)/2</f>
        <v>62.5</v>
      </c>
      <c r="J382" s="55" t="n">
        <f aca="false">IF(TOT!AN384&lt;13.4,IF(I382&gt;66,66,I382),I382)</f>
        <v>62.5</v>
      </c>
      <c r="K382" s="55" t="n">
        <f aca="false">IF(TOT!AN384&lt;11,IF(J382&gt;66,66,J382),J382)</f>
        <v>62.5</v>
      </c>
    </row>
    <row r="383" customFormat="false" ht="13" hidden="false" customHeight="true" outlineLevel="0" collapsed="false">
      <c r="A383" s="17" t="s">
        <v>1982</v>
      </c>
      <c r="B383" s="27" t="n">
        <f aca="false">VLOOKUP((TOT!X385*60)/TOT!AK385,'PA - ASSISTS'!$A$3:$B$55,2)</f>
        <v>47</v>
      </c>
      <c r="C383" s="27" t="n">
        <f aca="false">IF(TOT!AK385&lt;400,IF(B383&gt;66,66,B383),B383)</f>
        <v>47</v>
      </c>
      <c r="D383" s="27" t="n">
        <f aca="false">IF(TOT!AK385&lt;200,IF(C383&gt;60,60,C383),C383)</f>
        <v>47</v>
      </c>
      <c r="E383" s="50" t="n">
        <f aca="false">(TOT!BD385*60)/TOT!AK385</f>
        <v>0</v>
      </c>
      <c r="F383" s="55" t="n">
        <f aca="false">VLOOKUP(E383,'PA - Tableau 2'!$A$3:$B$55,2)</f>
        <v>47</v>
      </c>
      <c r="G383" s="55" t="n">
        <f aca="false">IF(TOT!AK385&lt;400,IF(F383&gt;66,66,F383),F383)</f>
        <v>47</v>
      </c>
      <c r="H383" s="55" t="n">
        <f aca="false">IF(TOT!AK385&lt;200,IF(G383&gt;60,60,G383),G383)</f>
        <v>47</v>
      </c>
      <c r="I383" s="55" t="n">
        <f aca="false">(D383+H383)/2</f>
        <v>47</v>
      </c>
      <c r="J383" s="55" t="n">
        <f aca="false">IF(TOT!AN385&lt;13.4,IF(I383&gt;66,66,I383),I383)</f>
        <v>47</v>
      </c>
      <c r="K383" s="55" t="n">
        <f aca="false">IF(TOT!AN385&lt;11,IF(J383&gt;66,66,J383),J383)</f>
        <v>47</v>
      </c>
    </row>
    <row r="384" customFormat="false" ht="13" hidden="false" customHeight="true" outlineLevel="0" collapsed="false">
      <c r="A384" s="17" t="s">
        <v>1986</v>
      </c>
      <c r="B384" s="27" t="n">
        <f aca="false">VLOOKUP((TOT!X386*60)/TOT!AK386,'PA - ASSISTS'!$A$3:$B$55,2)</f>
        <v>79</v>
      </c>
      <c r="C384" s="27" t="n">
        <f aca="false">IF(TOT!AK386&lt;400,IF(B384&gt;66,66,B384),B384)</f>
        <v>79</v>
      </c>
      <c r="D384" s="27" t="n">
        <f aca="false">IF(TOT!AK386&lt;200,IF(C384&gt;60,60,C384),C384)</f>
        <v>79</v>
      </c>
      <c r="E384" s="50" t="n">
        <f aca="false">(TOT!BD386*60)/TOT!AK386</f>
        <v>12.3051375194603</v>
      </c>
      <c r="F384" s="55" t="n">
        <f aca="false">VLOOKUP(E384,'PA - Tableau 2'!$A$3:$B$55,2)</f>
        <v>79</v>
      </c>
      <c r="G384" s="55" t="n">
        <f aca="false">IF(TOT!AK386&lt;400,IF(F384&gt;66,66,F384),F384)</f>
        <v>79</v>
      </c>
      <c r="H384" s="55" t="n">
        <f aca="false">IF(TOT!AK386&lt;200,IF(G384&gt;60,60,G384),G384)</f>
        <v>79</v>
      </c>
      <c r="I384" s="55" t="n">
        <f aca="false">(D384+H384)/2</f>
        <v>79</v>
      </c>
      <c r="J384" s="55" t="n">
        <f aca="false">IF(TOT!AN386&lt;13.4,IF(I384&gt;66,66,I384),I384)</f>
        <v>79</v>
      </c>
      <c r="K384" s="55" t="n">
        <f aca="false">IF(TOT!AN386&lt;11,IF(J384&gt;66,66,J384),J384)</f>
        <v>79</v>
      </c>
    </row>
    <row r="385" customFormat="false" ht="13" hidden="false" customHeight="true" outlineLevel="0" collapsed="false">
      <c r="A385" s="17" t="s">
        <v>1989</v>
      </c>
      <c r="B385" s="27" t="n">
        <f aca="false">VLOOKUP((TOT!X387*60)/TOT!AK387,'PA - ASSISTS'!$A$3:$B$55,2)</f>
        <v>73</v>
      </c>
      <c r="C385" s="27" t="n">
        <f aca="false">IF(TOT!AK387&lt;400,IF(B385&gt;66,66,B385),B385)</f>
        <v>73</v>
      </c>
      <c r="D385" s="27" t="n">
        <f aca="false">IF(TOT!AK387&lt;200,IF(C385&gt;60,60,C385),C385)</f>
        <v>73</v>
      </c>
      <c r="E385" s="50" t="n">
        <f aca="false">(TOT!BD387*60)/TOT!AK387</f>
        <v>11.8749080842599</v>
      </c>
      <c r="F385" s="55" t="n">
        <f aca="false">VLOOKUP(E385,'PA - Tableau 2'!$A$3:$B$55,2)</f>
        <v>77</v>
      </c>
      <c r="G385" s="55" t="n">
        <f aca="false">IF(TOT!AK387&lt;400,IF(F385&gt;66,66,F385),F385)</f>
        <v>77</v>
      </c>
      <c r="H385" s="55" t="n">
        <f aca="false">IF(TOT!AK387&lt;200,IF(G385&gt;60,60,G385),G385)</f>
        <v>77</v>
      </c>
      <c r="I385" s="55" t="n">
        <f aca="false">(D385+H385)/2</f>
        <v>75</v>
      </c>
      <c r="J385" s="55" t="n">
        <f aca="false">IF(TOT!AN387&lt;13.4,IF(I385&gt;66,66,I385),I385)</f>
        <v>75</v>
      </c>
      <c r="K385" s="55" t="n">
        <f aca="false">IF(TOT!AN387&lt;11,IF(J385&gt;66,66,J385),J385)</f>
        <v>75</v>
      </c>
    </row>
    <row r="386" customFormat="false" ht="13" hidden="false" customHeight="true" outlineLevel="0" collapsed="false">
      <c r="A386" s="17" t="s">
        <v>1992</v>
      </c>
      <c r="B386" s="27" t="n">
        <f aca="false">VLOOKUP((TOT!X388*60)/TOT!AK388,'PA - ASSISTS'!$A$3:$B$55,2)</f>
        <v>78</v>
      </c>
      <c r="C386" s="27" t="n">
        <f aca="false">IF(TOT!AK388&lt;400,IF(B386&gt;66,66,B386),B386)</f>
        <v>78</v>
      </c>
      <c r="D386" s="27" t="n">
        <f aca="false">IF(TOT!AK388&lt;200,IF(C386&gt;60,60,C386),C386)</f>
        <v>78</v>
      </c>
      <c r="E386" s="50" t="n">
        <f aca="false">(TOT!BD388*60)/TOT!AK388</f>
        <v>15.332287142805</v>
      </c>
      <c r="F386" s="55" t="n">
        <f aca="false">VLOOKUP(E386,'PA - Tableau 2'!$A$3:$B$55,2)</f>
        <v>86</v>
      </c>
      <c r="G386" s="55" t="n">
        <f aca="false">IF(TOT!AK388&lt;400,IF(F386&gt;66,66,F386),F386)</f>
        <v>86</v>
      </c>
      <c r="H386" s="55" t="n">
        <f aca="false">IF(TOT!AK388&lt;200,IF(G386&gt;60,60,G386),G386)</f>
        <v>86</v>
      </c>
      <c r="I386" s="55" t="n">
        <f aca="false">(D386+H386)/2</f>
        <v>82</v>
      </c>
      <c r="J386" s="55" t="n">
        <f aca="false">IF(TOT!AN388&lt;13.4,IF(I386&gt;66,66,I386),I386)</f>
        <v>82</v>
      </c>
      <c r="K386" s="55" t="n">
        <f aca="false">IF(TOT!AN388&lt;11,IF(J386&gt;66,66,J386),J386)</f>
        <v>82</v>
      </c>
    </row>
    <row r="387" customFormat="false" ht="13" hidden="false" customHeight="true" outlineLevel="0" collapsed="false">
      <c r="A387" s="17" t="s">
        <v>1995</v>
      </c>
      <c r="B387" s="27" t="n">
        <f aca="false">VLOOKUP((TOT!X389*60)/TOT!AK389,'PA - ASSISTS'!$A$3:$B$55,2)</f>
        <v>81</v>
      </c>
      <c r="C387" s="27" t="n">
        <f aca="false">IF(TOT!AK389&lt;400,IF(B387&gt;66,66,B387),B387)</f>
        <v>81</v>
      </c>
      <c r="D387" s="27" t="n">
        <f aca="false">IF(TOT!AK389&lt;200,IF(C387&gt;60,60,C387),C387)</f>
        <v>81</v>
      </c>
      <c r="E387" s="50" t="n">
        <f aca="false">(TOT!BD389*60)/TOT!AK389</f>
        <v>11.2227538543328</v>
      </c>
      <c r="F387" s="55" t="n">
        <f aca="false">VLOOKUP(E387,'PA - Tableau 2'!$A$3:$B$55,2)</f>
        <v>75</v>
      </c>
      <c r="G387" s="55" t="n">
        <f aca="false">IF(TOT!AK389&lt;400,IF(F387&gt;66,66,F387),F387)</f>
        <v>75</v>
      </c>
      <c r="H387" s="55" t="n">
        <f aca="false">IF(TOT!AK389&lt;200,IF(G387&gt;60,60,G387),G387)</f>
        <v>75</v>
      </c>
      <c r="I387" s="55" t="n">
        <f aca="false">(D387+H387)/2</f>
        <v>78</v>
      </c>
      <c r="J387" s="55" t="n">
        <f aca="false">IF(TOT!AN389&lt;13.4,IF(I387&gt;66,66,I387),I387)</f>
        <v>78</v>
      </c>
      <c r="K387" s="55" t="n">
        <f aca="false">IF(TOT!AN389&lt;11,IF(J387&gt;66,66,J387),J387)</f>
        <v>78</v>
      </c>
    </row>
    <row r="388" customFormat="false" ht="13" hidden="false" customHeight="true" outlineLevel="0" collapsed="false">
      <c r="A388" s="17" t="s">
        <v>2000</v>
      </c>
      <c r="B388" s="27" t="n">
        <f aca="false">VLOOKUP((TOT!X390*60)/TOT!AK390,'PA - ASSISTS'!$A$3:$B$55,2)</f>
        <v>80</v>
      </c>
      <c r="C388" s="27" t="n">
        <f aca="false">IF(TOT!AK390&lt;400,IF(B388&gt;66,66,B388),B388)</f>
        <v>80</v>
      </c>
      <c r="D388" s="27" t="n">
        <f aca="false">IF(TOT!AK390&lt;200,IF(C388&gt;60,60,C388),C388)</f>
        <v>80</v>
      </c>
      <c r="E388" s="50" t="n">
        <f aca="false">(TOT!BD390*60)/TOT!AK390</f>
        <v>9.84099943214083</v>
      </c>
      <c r="F388" s="55" t="n">
        <f aca="false">VLOOKUP(E388,'PA - Tableau 2'!$A$3:$B$55,2)</f>
        <v>71</v>
      </c>
      <c r="G388" s="55" t="n">
        <f aca="false">IF(TOT!AK390&lt;400,IF(F388&gt;66,66,F388),F388)</f>
        <v>71</v>
      </c>
      <c r="H388" s="55" t="n">
        <f aca="false">IF(TOT!AK390&lt;200,IF(G388&gt;60,60,G388),G388)</f>
        <v>71</v>
      </c>
      <c r="I388" s="55" t="n">
        <f aca="false">(D388+H388)/2</f>
        <v>75.5</v>
      </c>
      <c r="J388" s="55" t="n">
        <f aca="false">IF(TOT!AN390&lt;13.4,IF(I388&gt;66,66,I388),I388)</f>
        <v>75.5</v>
      </c>
      <c r="K388" s="55" t="n">
        <f aca="false">IF(TOT!AN390&lt;11,IF(J388&gt;66,66,J388),J388)</f>
        <v>75.5</v>
      </c>
    </row>
    <row r="389" customFormat="false" ht="13" hidden="false" customHeight="true" outlineLevel="0" collapsed="false">
      <c r="A389" s="17" t="s">
        <v>2004</v>
      </c>
      <c r="B389" s="27" t="n">
        <f aca="false">VLOOKUP((TOT!X391*60)/TOT!AK391,'PA - ASSISTS'!$A$3:$B$55,2)</f>
        <v>59</v>
      </c>
      <c r="C389" s="27" t="n">
        <f aca="false">IF(TOT!AK391&lt;400,IF(B389&gt;66,66,B389),B389)</f>
        <v>59</v>
      </c>
      <c r="D389" s="27" t="n">
        <f aca="false">IF(TOT!AK391&lt;200,IF(C389&gt;60,60,C389),C389)</f>
        <v>59</v>
      </c>
      <c r="E389" s="50" t="n">
        <f aca="false">(TOT!BD391*60)/TOT!AK391</f>
        <v>11.656116929451</v>
      </c>
      <c r="F389" s="55" t="n">
        <f aca="false">VLOOKUP(E389,'PA - Tableau 2'!$A$3:$B$55,2)</f>
        <v>76</v>
      </c>
      <c r="G389" s="55" t="n">
        <f aca="false">IF(TOT!AK391&lt;400,IF(F389&gt;66,66,F389),F389)</f>
        <v>76</v>
      </c>
      <c r="H389" s="55" t="n">
        <f aca="false">IF(TOT!AK391&lt;200,IF(G389&gt;60,60,G389),G389)</f>
        <v>76</v>
      </c>
      <c r="I389" s="55" t="n">
        <f aca="false">(D389+H389)/2</f>
        <v>67.5</v>
      </c>
      <c r="J389" s="55" t="n">
        <f aca="false">IF(TOT!AN391&lt;13.4,IF(I389&gt;66,66,I389),I389)</f>
        <v>66</v>
      </c>
      <c r="K389" s="55" t="n">
        <f aca="false">IF(TOT!AN391&lt;11,IF(J389&gt;66,66,J389),J389)</f>
        <v>66</v>
      </c>
    </row>
    <row r="390" customFormat="false" ht="13" hidden="false" customHeight="true" outlineLevel="0" collapsed="false">
      <c r="A390" s="17" t="s">
        <v>2009</v>
      </c>
      <c r="B390" s="27" t="n">
        <f aca="false">VLOOKUP((TOT!X392*60)/TOT!AK392,'PA - ASSISTS'!$A$3:$B$55,2)</f>
        <v>65</v>
      </c>
      <c r="C390" s="27" t="n">
        <f aca="false">IF(TOT!AK392&lt;400,IF(B390&gt;66,66,B390),B390)</f>
        <v>65</v>
      </c>
      <c r="D390" s="27" t="n">
        <f aca="false">IF(TOT!AK392&lt;200,IF(C390&gt;60,60,C390),C390)</f>
        <v>60</v>
      </c>
      <c r="E390" s="50" t="n">
        <f aca="false">(TOT!BD392*60)/TOT!AK392</f>
        <v>15.0770988006853</v>
      </c>
      <c r="F390" s="55" t="n">
        <f aca="false">VLOOKUP(E390,'PA - Tableau 2'!$A$3:$B$55,2)</f>
        <v>85</v>
      </c>
      <c r="G390" s="55" t="n">
        <f aca="false">IF(TOT!AK392&lt;400,IF(F390&gt;66,66,F390),F390)</f>
        <v>66</v>
      </c>
      <c r="H390" s="55" t="n">
        <f aca="false">IF(TOT!AK392&lt;200,IF(G390&gt;60,60,G390),G390)</f>
        <v>60</v>
      </c>
      <c r="I390" s="55" t="n">
        <f aca="false">(D390+H390)/2</f>
        <v>60</v>
      </c>
      <c r="J390" s="55" t="n">
        <f aca="false">IF(TOT!AN392&lt;13.4,IF(I390&gt;66,66,I390),I390)</f>
        <v>60</v>
      </c>
      <c r="K390" s="55" t="n">
        <f aca="false">IF(TOT!AN392&lt;11,IF(J390&gt;66,66,J390),J390)</f>
        <v>60</v>
      </c>
    </row>
    <row r="391" customFormat="false" ht="13" hidden="false" customHeight="true" outlineLevel="0" collapsed="false">
      <c r="A391" s="17" t="s">
        <v>2013</v>
      </c>
      <c r="B391" s="27" t="n">
        <f aca="false">VLOOKUP((TOT!X393*60)/TOT!AK393,'PA - ASSISTS'!$A$3:$B$55,2)</f>
        <v>72</v>
      </c>
      <c r="C391" s="27" t="n">
        <f aca="false">IF(TOT!AK393&lt;400,IF(B391&gt;66,66,B391),B391)</f>
        <v>66</v>
      </c>
      <c r="D391" s="27" t="n">
        <f aca="false">IF(TOT!AK393&lt;200,IF(C391&gt;60,60,C391),C391)</f>
        <v>66</v>
      </c>
      <c r="E391" s="50" t="n">
        <f aca="false">(TOT!BD393*60)/TOT!AK393</f>
        <v>10.8989287377736</v>
      </c>
      <c r="F391" s="55" t="n">
        <f aca="false">VLOOKUP(E391,'PA - Tableau 2'!$A$3:$B$55,2)</f>
        <v>74</v>
      </c>
      <c r="G391" s="55" t="n">
        <f aca="false">IF(TOT!AK393&lt;400,IF(F391&gt;66,66,F391),F391)</f>
        <v>66</v>
      </c>
      <c r="H391" s="55" t="n">
        <f aca="false">IF(TOT!AK393&lt;200,IF(G391&gt;60,60,G391),G391)</f>
        <v>66</v>
      </c>
      <c r="I391" s="55" t="n">
        <f aca="false">(D391+H391)/2</f>
        <v>66</v>
      </c>
      <c r="J391" s="55" t="n">
        <f aca="false">IF(TOT!AN393&lt;13.4,IF(I391&gt;66,66,I391),I391)</f>
        <v>66</v>
      </c>
      <c r="K391" s="55" t="n">
        <f aca="false">IF(TOT!AN393&lt;11,IF(J391&gt;66,66,J391),J391)</f>
        <v>66</v>
      </c>
    </row>
    <row r="392" customFormat="false" ht="13" hidden="false" customHeight="true" outlineLevel="0" collapsed="false">
      <c r="A392" s="17" t="s">
        <v>2017</v>
      </c>
      <c r="B392" s="27" t="n">
        <f aca="false">VLOOKUP((TOT!X394*60)/TOT!AK394,'PA - ASSISTS'!$A$3:$B$55,2)</f>
        <v>60</v>
      </c>
      <c r="C392" s="27" t="n">
        <f aca="false">IF(TOT!AK394&lt;400,IF(B392&gt;66,66,B392),B392)</f>
        <v>60</v>
      </c>
      <c r="D392" s="27" t="n">
        <f aca="false">IF(TOT!AK394&lt;200,IF(C392&gt;60,60,C392),C392)</f>
        <v>60</v>
      </c>
      <c r="E392" s="50" t="n">
        <f aca="false">(TOT!BD394*60)/TOT!AK394</f>
        <v>8.97217724127752</v>
      </c>
      <c r="F392" s="55" t="n">
        <f aca="false">VLOOKUP(E392,'PA - Tableau 2'!$A$3:$B$55,2)</f>
        <v>68</v>
      </c>
      <c r="G392" s="55" t="n">
        <f aca="false">IF(TOT!AK394&lt;400,IF(F392&gt;66,66,F392),F392)</f>
        <v>68</v>
      </c>
      <c r="H392" s="55" t="n">
        <f aca="false">IF(TOT!AK394&lt;200,IF(G392&gt;60,60,G392),G392)</f>
        <v>68</v>
      </c>
      <c r="I392" s="55" t="n">
        <f aca="false">(D392+H392)/2</f>
        <v>64</v>
      </c>
      <c r="J392" s="55" t="n">
        <f aca="false">IF(TOT!AN394&lt;13.4,IF(I392&gt;66,66,I392),I392)</f>
        <v>64</v>
      </c>
      <c r="K392" s="55" t="n">
        <f aca="false">IF(TOT!AN394&lt;11,IF(J392&gt;66,66,J392),J392)</f>
        <v>64</v>
      </c>
    </row>
    <row r="393" customFormat="false" ht="13" hidden="false" customHeight="true" outlineLevel="0" collapsed="false">
      <c r="A393" s="17" t="s">
        <v>2020</v>
      </c>
      <c r="B393" s="27" t="n">
        <f aca="false">VLOOKUP((TOT!X395*60)/TOT!AK395,'PA - ASSISTS'!$A$3:$B$55,2)</f>
        <v>52</v>
      </c>
      <c r="C393" s="27" t="n">
        <f aca="false">IF(TOT!AK395&lt;400,IF(B393&gt;66,66,B393),B393)</f>
        <v>52</v>
      </c>
      <c r="D393" s="27" t="n">
        <f aca="false">IF(TOT!AK395&lt;200,IF(C393&gt;60,60,C393),C393)</f>
        <v>52</v>
      </c>
      <c r="E393" s="50" t="n">
        <f aca="false">(TOT!BD395*60)/TOT!AK395</f>
        <v>8.33161667332314</v>
      </c>
      <c r="F393" s="55" t="n">
        <f aca="false">VLOOKUP(E393,'PA - Tableau 2'!$A$3:$B$55,2)</f>
        <v>66</v>
      </c>
      <c r="G393" s="55" t="n">
        <f aca="false">IF(TOT!AK395&lt;400,IF(F393&gt;66,66,F393),F393)</f>
        <v>66</v>
      </c>
      <c r="H393" s="55" t="n">
        <f aca="false">IF(TOT!AK395&lt;200,IF(G393&gt;60,60,G393),G393)</f>
        <v>66</v>
      </c>
      <c r="I393" s="55" t="n">
        <f aca="false">(D393+H393)/2</f>
        <v>59</v>
      </c>
      <c r="J393" s="55" t="n">
        <f aca="false">IF(TOT!AN395&lt;13.4,IF(I393&gt;66,66,I393),I393)</f>
        <v>59</v>
      </c>
      <c r="K393" s="55" t="n">
        <f aca="false">IF(TOT!AN395&lt;11,IF(J393&gt;66,66,J393),J393)</f>
        <v>59</v>
      </c>
    </row>
    <row r="394" customFormat="false" ht="13" hidden="false" customHeight="true" outlineLevel="0" collapsed="false">
      <c r="A394" s="17" t="s">
        <v>2026</v>
      </c>
      <c r="B394" s="27" t="n">
        <f aca="false">VLOOKUP((TOT!X396*60)/TOT!AK396,'PA - ASSISTS'!$A$3:$B$55,2)</f>
        <v>57</v>
      </c>
      <c r="C394" s="27" t="n">
        <f aca="false">IF(TOT!AK396&lt;400,IF(B394&gt;66,66,B394),B394)</f>
        <v>57</v>
      </c>
      <c r="D394" s="27" t="n">
        <f aca="false">IF(TOT!AK396&lt;200,IF(C394&gt;60,60,C394),C394)</f>
        <v>57</v>
      </c>
      <c r="E394" s="50" t="n">
        <f aca="false">(TOT!BD396*60)/TOT!AK396</f>
        <v>3.31605552435219</v>
      </c>
      <c r="F394" s="55" t="n">
        <f aca="false">VLOOKUP(E394,'PA - Tableau 2'!$A$3:$B$55,2)</f>
        <v>51</v>
      </c>
      <c r="G394" s="55" t="n">
        <f aca="false">IF(TOT!AK396&lt;400,IF(F394&gt;66,66,F394),F394)</f>
        <v>51</v>
      </c>
      <c r="H394" s="55" t="n">
        <f aca="false">IF(TOT!AK396&lt;200,IF(G394&gt;60,60,G394),G394)</f>
        <v>51</v>
      </c>
      <c r="I394" s="55" t="n">
        <f aca="false">(D394+H394)/2</f>
        <v>54</v>
      </c>
      <c r="J394" s="55" t="n">
        <f aca="false">IF(TOT!AN396&lt;13.4,IF(I394&gt;66,66,I394),I394)</f>
        <v>54</v>
      </c>
      <c r="K394" s="55" t="n">
        <f aca="false">IF(TOT!AN396&lt;11,IF(J394&gt;66,66,J394),J394)</f>
        <v>54</v>
      </c>
    </row>
    <row r="395" customFormat="false" ht="13" hidden="false" customHeight="true" outlineLevel="0" collapsed="false">
      <c r="A395" s="17" t="s">
        <v>2029</v>
      </c>
      <c r="B395" s="27" t="n">
        <f aca="false">VLOOKUP((TOT!X397*60)/TOT!AK397,'PA - ASSISTS'!$A$3:$B$55,2)</f>
        <v>95</v>
      </c>
      <c r="C395" s="27" t="n">
        <f aca="false">IF(TOT!AK397&lt;400,IF(B395&gt;66,66,B395),B395)</f>
        <v>66</v>
      </c>
      <c r="D395" s="27" t="n">
        <f aca="false">IF(TOT!AK397&lt;200,IF(C395&gt;60,60,C395),C395)</f>
        <v>60</v>
      </c>
      <c r="E395" s="50" t="n">
        <f aca="false">(TOT!BD397*60)/TOT!AK397</f>
        <v>7.26364335126828</v>
      </c>
      <c r="F395" s="55" t="n">
        <f aca="false">VLOOKUP(E395,'PA - Tableau 2'!$A$3:$B$55,2)</f>
        <v>62</v>
      </c>
      <c r="G395" s="55" t="n">
        <f aca="false">IF(TOT!AK397&lt;400,IF(F395&gt;66,66,F395),F395)</f>
        <v>62</v>
      </c>
      <c r="H395" s="55" t="n">
        <f aca="false">IF(TOT!AK397&lt;200,IF(G395&gt;60,60,G395),G395)</f>
        <v>60</v>
      </c>
      <c r="I395" s="55" t="n">
        <f aca="false">(D395+H395)/2</f>
        <v>60</v>
      </c>
      <c r="J395" s="55" t="n">
        <f aca="false">IF(TOT!AN397&lt;13.4,IF(I395&gt;66,66,I395),I395)</f>
        <v>60</v>
      </c>
      <c r="K395" s="55" t="n">
        <f aca="false">IF(TOT!AN397&lt;11,IF(J395&gt;66,66,J395),J395)</f>
        <v>60</v>
      </c>
    </row>
    <row r="396" customFormat="false" ht="13" hidden="false" customHeight="true" outlineLevel="0" collapsed="false">
      <c r="A396" s="17" t="s">
        <v>2034</v>
      </c>
      <c r="B396" s="27" t="n">
        <f aca="false">VLOOKUP((TOT!X398*60)/TOT!AK398,'PA - ASSISTS'!$A$3:$B$55,2)</f>
        <v>91</v>
      </c>
      <c r="C396" s="27" t="n">
        <f aca="false">IF(TOT!AK398&lt;400,IF(B396&gt;66,66,B396),B396)</f>
        <v>91</v>
      </c>
      <c r="D396" s="27" t="n">
        <f aca="false">IF(TOT!AK398&lt;200,IF(C396&gt;60,60,C396),C396)</f>
        <v>91</v>
      </c>
      <c r="E396" s="50" t="n">
        <f aca="false">(TOT!BD398*60)/TOT!AK398</f>
        <v>16.4729725450458</v>
      </c>
      <c r="F396" s="55" t="n">
        <f aca="false">VLOOKUP(E396,'PA - Tableau 2'!$A$3:$B$55,2)</f>
        <v>88</v>
      </c>
      <c r="G396" s="55" t="n">
        <f aca="false">IF(TOT!AK398&lt;400,IF(F396&gt;66,66,F396),F396)</f>
        <v>88</v>
      </c>
      <c r="H396" s="55" t="n">
        <f aca="false">IF(TOT!AK398&lt;200,IF(G396&gt;60,60,G396),G396)</f>
        <v>88</v>
      </c>
      <c r="I396" s="55" t="n">
        <f aca="false">(D396+H396)/2</f>
        <v>89.5</v>
      </c>
      <c r="J396" s="55" t="n">
        <f aca="false">IF(TOT!AN398&lt;13.4,IF(I396&gt;66,66,I396),I396)</f>
        <v>89.5</v>
      </c>
      <c r="K396" s="55" t="n">
        <f aca="false">IF(TOT!AN398&lt;11,IF(J396&gt;66,66,J396),J396)</f>
        <v>89.5</v>
      </c>
    </row>
    <row r="397" customFormat="false" ht="13" hidden="false" customHeight="true" outlineLevel="0" collapsed="false">
      <c r="A397" s="17" t="s">
        <v>2037</v>
      </c>
      <c r="B397" s="27" t="n">
        <f aca="false">VLOOKUP((TOT!X399*60)/TOT!AK399,'PA - ASSISTS'!$A$3:$B$55,2)</f>
        <v>90</v>
      </c>
      <c r="C397" s="27" t="n">
        <f aca="false">IF(TOT!AK399&lt;400,IF(B397&gt;66,66,B397),B397)</f>
        <v>90</v>
      </c>
      <c r="D397" s="27" t="n">
        <f aca="false">IF(TOT!AK399&lt;200,IF(C397&gt;60,60,C397),C397)</f>
        <v>90</v>
      </c>
      <c r="E397" s="50" t="n">
        <f aca="false">(TOT!BD399*60)/TOT!AK399</f>
        <v>15.9565461117661</v>
      </c>
      <c r="F397" s="55" t="n">
        <f aca="false">VLOOKUP(E397,'PA - Tableau 2'!$A$3:$B$55,2)</f>
        <v>87</v>
      </c>
      <c r="G397" s="55" t="n">
        <f aca="false">IF(TOT!AK399&lt;400,IF(F397&gt;66,66,F397),F397)</f>
        <v>87</v>
      </c>
      <c r="H397" s="55" t="n">
        <f aca="false">IF(TOT!AK399&lt;200,IF(G397&gt;60,60,G397),G397)</f>
        <v>87</v>
      </c>
      <c r="I397" s="55" t="n">
        <f aca="false">(D397+H397)/2</f>
        <v>88.5</v>
      </c>
      <c r="J397" s="55" t="n">
        <f aca="false">IF(TOT!AN399&lt;13.4,IF(I397&gt;66,66,I397),I397)</f>
        <v>88.5</v>
      </c>
      <c r="K397" s="55" t="n">
        <f aca="false">IF(TOT!AN399&lt;11,IF(J397&gt;66,66,J397),J397)</f>
        <v>88.5</v>
      </c>
    </row>
    <row r="398" customFormat="false" ht="13" hidden="false" customHeight="true" outlineLevel="0" collapsed="false">
      <c r="A398" s="17" t="s">
        <v>2040</v>
      </c>
      <c r="B398" s="27" t="n">
        <f aca="false">VLOOKUP((TOT!X400*60)/TOT!AK400,'PA - ASSISTS'!$A$3:$B$55,2)</f>
        <v>76</v>
      </c>
      <c r="C398" s="27" t="n">
        <f aca="false">IF(TOT!AK400&lt;400,IF(B398&gt;66,66,B398),B398)</f>
        <v>76</v>
      </c>
      <c r="D398" s="27" t="n">
        <f aca="false">IF(TOT!AK400&lt;200,IF(C398&gt;60,60,C398),C398)</f>
        <v>76</v>
      </c>
      <c r="E398" s="50" t="n">
        <f aca="false">(TOT!BD400*60)/TOT!AK400</f>
        <v>12.1323935644807</v>
      </c>
      <c r="F398" s="55" t="n">
        <f aca="false">VLOOKUP(E398,'PA - Tableau 2'!$A$3:$B$55,2)</f>
        <v>78</v>
      </c>
      <c r="G398" s="55" t="n">
        <f aca="false">IF(TOT!AK400&lt;400,IF(F398&gt;66,66,F398),F398)</f>
        <v>78</v>
      </c>
      <c r="H398" s="55" t="n">
        <f aca="false">IF(TOT!AK400&lt;200,IF(G398&gt;60,60,G398),G398)</f>
        <v>78</v>
      </c>
      <c r="I398" s="55" t="n">
        <f aca="false">(D398+H398)/2</f>
        <v>77</v>
      </c>
      <c r="J398" s="55" t="n">
        <f aca="false">IF(TOT!AN400&lt;13.4,IF(I398&gt;66,66,I398),I398)</f>
        <v>66</v>
      </c>
      <c r="K398" s="55" t="n">
        <f aca="false">IF(TOT!AN400&lt;11,IF(J398&gt;66,66,J398),J398)</f>
        <v>66</v>
      </c>
    </row>
    <row r="399" customFormat="false" ht="13" hidden="false" customHeight="true" outlineLevel="0" collapsed="false">
      <c r="A399" s="17" t="s">
        <v>2044</v>
      </c>
      <c r="B399" s="27" t="n">
        <f aca="false">VLOOKUP((TOT!X401*60)/TOT!AK401,'PA - ASSISTS'!$A$3:$B$55,2)</f>
        <v>53</v>
      </c>
      <c r="C399" s="27" t="n">
        <f aca="false">IF(TOT!AK401&lt;400,IF(B399&gt;66,66,B399),B399)</f>
        <v>53</v>
      </c>
      <c r="D399" s="27" t="n">
        <f aca="false">IF(TOT!AK401&lt;200,IF(C399&gt;60,60,C399),C399)</f>
        <v>53</v>
      </c>
      <c r="E399" s="50" t="n">
        <f aca="false">(TOT!BD401*60)/TOT!AK401</f>
        <v>4.48191929191183</v>
      </c>
      <c r="F399" s="55" t="n">
        <f aca="false">VLOOKUP(E399,'PA - Tableau 2'!$A$3:$B$55,2)</f>
        <v>54</v>
      </c>
      <c r="G399" s="55" t="n">
        <f aca="false">IF(TOT!AK401&lt;400,IF(F399&gt;66,66,F399),F399)</f>
        <v>54</v>
      </c>
      <c r="H399" s="55" t="n">
        <f aca="false">IF(TOT!AK401&lt;200,IF(G399&gt;60,60,G399),G399)</f>
        <v>54</v>
      </c>
      <c r="I399" s="55" t="n">
        <f aca="false">(D399+H399)/2</f>
        <v>53.5</v>
      </c>
      <c r="J399" s="55" t="n">
        <f aca="false">IF(TOT!AN401&lt;13.4,IF(I399&gt;66,66,I399),I399)</f>
        <v>53.5</v>
      </c>
      <c r="K399" s="55" t="n">
        <f aca="false">IF(TOT!AN401&lt;11,IF(J399&gt;66,66,J399),J399)</f>
        <v>53.5</v>
      </c>
    </row>
    <row r="400" customFormat="false" ht="13" hidden="false" customHeight="true" outlineLevel="0" collapsed="false">
      <c r="A400" s="17" t="s">
        <v>2048</v>
      </c>
      <c r="B400" s="27" t="n">
        <f aca="false">VLOOKUP((TOT!X402*60)/TOT!AK402,'PA - ASSISTS'!$A$3:$B$55,2)</f>
        <v>62</v>
      </c>
      <c r="C400" s="27" t="n">
        <f aca="false">IF(TOT!AK402&lt;400,IF(B400&gt;66,66,B400),B400)</f>
        <v>62</v>
      </c>
      <c r="D400" s="27" t="n">
        <f aca="false">IF(TOT!AK402&lt;200,IF(C400&gt;60,60,C400),C400)</f>
        <v>62</v>
      </c>
      <c r="E400" s="50" t="n">
        <f aca="false">(TOT!BD402*60)/TOT!AK402</f>
        <v>6.01638175399546</v>
      </c>
      <c r="F400" s="55" t="n">
        <f aca="false">VLOOKUP(E400,'PA - Tableau 2'!$A$3:$B$55,2)</f>
        <v>59</v>
      </c>
      <c r="G400" s="55" t="n">
        <f aca="false">IF(TOT!AK402&lt;400,IF(F400&gt;66,66,F400),F400)</f>
        <v>59</v>
      </c>
      <c r="H400" s="55" t="n">
        <f aca="false">IF(TOT!AK402&lt;200,IF(G400&gt;60,60,G400),G400)</f>
        <v>59</v>
      </c>
      <c r="I400" s="55" t="n">
        <f aca="false">(D400+H400)/2</f>
        <v>60.5</v>
      </c>
      <c r="J400" s="55" t="n">
        <f aca="false">IF(TOT!AN402&lt;13.4,IF(I400&gt;66,66,I400),I400)</f>
        <v>60.5</v>
      </c>
      <c r="K400" s="55" t="n">
        <f aca="false">IF(TOT!AN402&lt;11,IF(J400&gt;66,66,J400),J400)</f>
        <v>60.5</v>
      </c>
    </row>
    <row r="401" customFormat="false" ht="13" hidden="false" customHeight="true" outlineLevel="0" collapsed="false">
      <c r="A401" s="17" t="s">
        <v>2051</v>
      </c>
      <c r="B401" s="27" t="n">
        <f aca="false">VLOOKUP((TOT!X403*60)/TOT!AK403,'PA - ASSISTS'!$A$3:$B$55,2)</f>
        <v>47</v>
      </c>
      <c r="C401" s="27" t="n">
        <f aca="false">IF(TOT!AK403&lt;400,IF(B401&gt;66,66,B401),B401)</f>
        <v>47</v>
      </c>
      <c r="D401" s="27" t="n">
        <f aca="false">IF(TOT!AK403&lt;200,IF(C401&gt;60,60,C401),C401)</f>
        <v>47</v>
      </c>
      <c r="E401" s="50" t="n">
        <f aca="false">(TOT!BD403*60)/TOT!AK403</f>
        <v>0</v>
      </c>
      <c r="F401" s="55" t="n">
        <f aca="false">VLOOKUP(E401,'PA - Tableau 2'!$A$3:$B$55,2)</f>
        <v>47</v>
      </c>
      <c r="G401" s="55" t="n">
        <f aca="false">IF(TOT!AK403&lt;400,IF(F401&gt;66,66,F401),F401)</f>
        <v>47</v>
      </c>
      <c r="H401" s="55" t="n">
        <f aca="false">IF(TOT!AK403&lt;200,IF(G401&gt;60,60,G401),G401)</f>
        <v>47</v>
      </c>
      <c r="I401" s="55" t="n">
        <f aca="false">(D401+H401)/2</f>
        <v>47</v>
      </c>
      <c r="J401" s="55" t="n">
        <f aca="false">IF(TOT!AN403&lt;13.4,IF(I401&gt;66,66,I401),I401)</f>
        <v>47</v>
      </c>
      <c r="K401" s="55" t="n">
        <f aca="false">IF(TOT!AN403&lt;11,IF(J401&gt;66,66,J401),J401)</f>
        <v>47</v>
      </c>
    </row>
    <row r="402" customFormat="false" ht="13" hidden="false" customHeight="true" outlineLevel="0" collapsed="false">
      <c r="A402" s="17" t="s">
        <v>2054</v>
      </c>
      <c r="B402" s="27" t="n">
        <f aca="false">VLOOKUP((TOT!X404*60)/TOT!AK404,'PA - ASSISTS'!$A$3:$B$55,2)</f>
        <v>65</v>
      </c>
      <c r="C402" s="27" t="n">
        <f aca="false">IF(TOT!AK404&lt;400,IF(B402&gt;66,66,B402),B402)</f>
        <v>65</v>
      </c>
      <c r="D402" s="27" t="n">
        <f aca="false">IF(TOT!AK404&lt;200,IF(C402&gt;60,60,C402),C402)</f>
        <v>65</v>
      </c>
      <c r="E402" s="50" t="n">
        <f aca="false">(TOT!BD404*60)/TOT!AK404</f>
        <v>9.65908170702081</v>
      </c>
      <c r="F402" s="55" t="n">
        <f aca="false">VLOOKUP(E402,'PA - Tableau 2'!$A$3:$B$55,2)</f>
        <v>70</v>
      </c>
      <c r="G402" s="55" t="n">
        <f aca="false">IF(TOT!AK404&lt;400,IF(F402&gt;66,66,F402),F402)</f>
        <v>70</v>
      </c>
      <c r="H402" s="55" t="n">
        <f aca="false">IF(TOT!AK404&lt;200,IF(G402&gt;60,60,G402),G402)</f>
        <v>70</v>
      </c>
      <c r="I402" s="55" t="n">
        <f aca="false">(D402+H402)/2</f>
        <v>67.5</v>
      </c>
      <c r="J402" s="55" t="n">
        <f aca="false">IF(TOT!AN404&lt;13.4,IF(I402&gt;66,66,I402),I402)</f>
        <v>66</v>
      </c>
      <c r="K402" s="55" t="n">
        <f aca="false">IF(TOT!AN404&lt;11,IF(J402&gt;66,66,J402),J402)</f>
        <v>66</v>
      </c>
    </row>
    <row r="403" customFormat="false" ht="13" hidden="false" customHeight="true" outlineLevel="0" collapsed="false">
      <c r="A403" s="17" t="s">
        <v>2058</v>
      </c>
      <c r="B403" s="27" t="n">
        <f aca="false">VLOOKUP((TOT!X405*60)/TOT!AK405,'PA - ASSISTS'!$A$3:$B$55,2)</f>
        <v>65</v>
      </c>
      <c r="C403" s="27" t="n">
        <f aca="false">IF(TOT!AK405&lt;400,IF(B403&gt;66,66,B403),B403)</f>
        <v>65</v>
      </c>
      <c r="D403" s="27" t="n">
        <f aca="false">IF(TOT!AK405&lt;200,IF(C403&gt;60,60,C403),C403)</f>
        <v>65</v>
      </c>
      <c r="E403" s="50" t="n">
        <f aca="false">(TOT!BD405*60)/TOT!AK405</f>
        <v>10.2180041623005</v>
      </c>
      <c r="F403" s="55" t="n">
        <f aca="false">VLOOKUP(E403,'PA - Tableau 2'!$A$3:$B$55,2)</f>
        <v>72</v>
      </c>
      <c r="G403" s="55" t="n">
        <f aca="false">IF(TOT!AK405&lt;400,IF(F403&gt;66,66,F403),F403)</f>
        <v>72</v>
      </c>
      <c r="H403" s="55" t="n">
        <f aca="false">IF(TOT!AK405&lt;200,IF(G403&gt;60,60,G403),G403)</f>
        <v>72</v>
      </c>
      <c r="I403" s="55" t="n">
        <f aca="false">(D403+H403)/2</f>
        <v>68.5</v>
      </c>
      <c r="J403" s="55" t="n">
        <f aca="false">IF(TOT!AN405&lt;13.4,IF(I403&gt;66,66,I403),I403)</f>
        <v>68.5</v>
      </c>
      <c r="K403" s="55" t="n">
        <f aca="false">IF(TOT!AN405&lt;11,IF(J403&gt;66,66,J403),J403)</f>
        <v>68.5</v>
      </c>
    </row>
    <row r="404" customFormat="false" ht="13" hidden="false" customHeight="true" outlineLevel="0" collapsed="false">
      <c r="A404" s="17" t="s">
        <v>2062</v>
      </c>
      <c r="B404" s="27" t="n">
        <f aca="false">VLOOKUP((TOT!X406*60)/TOT!AK406,'PA - ASSISTS'!$A$3:$B$55,2)</f>
        <v>90</v>
      </c>
      <c r="C404" s="27" t="n">
        <f aca="false">IF(TOT!AK406&lt;400,IF(B404&gt;66,66,B404),B404)</f>
        <v>90</v>
      </c>
      <c r="D404" s="27" t="n">
        <f aca="false">IF(TOT!AK406&lt;200,IF(C404&gt;60,60,C404),C404)</f>
        <v>90</v>
      </c>
      <c r="E404" s="50" t="n">
        <f aca="false">(TOT!BD406*60)/TOT!AK406</f>
        <v>9.70227843117957</v>
      </c>
      <c r="F404" s="55" t="n">
        <f aca="false">VLOOKUP(E404,'PA - Tableau 2'!$A$3:$B$55,2)</f>
        <v>71</v>
      </c>
      <c r="G404" s="55" t="n">
        <f aca="false">IF(TOT!AK406&lt;400,IF(F404&gt;66,66,F404),F404)</f>
        <v>71</v>
      </c>
      <c r="H404" s="55" t="n">
        <f aca="false">IF(TOT!AK406&lt;200,IF(G404&gt;60,60,G404),G404)</f>
        <v>71</v>
      </c>
      <c r="I404" s="55" t="n">
        <f aca="false">(D404+H404)/2</f>
        <v>80.5</v>
      </c>
      <c r="J404" s="55" t="n">
        <f aca="false">IF(TOT!AN406&lt;13.4,IF(I404&gt;66,66,I404),I404)</f>
        <v>80.5</v>
      </c>
      <c r="K404" s="55" t="n">
        <f aca="false">IF(TOT!AN406&lt;11,IF(J404&gt;66,66,J404),J404)</f>
        <v>80.5</v>
      </c>
    </row>
    <row r="405" customFormat="false" ht="13" hidden="false" customHeight="true" outlineLevel="0" collapsed="false">
      <c r="A405" s="17" t="s">
        <v>2066</v>
      </c>
      <c r="B405" s="27" t="n">
        <f aca="false">VLOOKUP((TOT!X407*60)/TOT!AK407,'PA - ASSISTS'!$A$3:$B$55,2)</f>
        <v>52</v>
      </c>
      <c r="C405" s="27" t="n">
        <f aca="false">IF(TOT!AK407&lt;400,IF(B405&gt;66,66,B405),B405)</f>
        <v>52</v>
      </c>
      <c r="D405" s="27" t="n">
        <f aca="false">IF(TOT!AK407&lt;200,IF(C405&gt;60,60,C405),C405)</f>
        <v>52</v>
      </c>
      <c r="E405" s="50" t="n">
        <f aca="false">(TOT!BD407*60)/TOT!AK407</f>
        <v>3.16883836983645</v>
      </c>
      <c r="F405" s="55" t="n">
        <f aca="false">VLOOKUP(E405,'PA - Tableau 2'!$A$3:$B$55,2)</f>
        <v>51</v>
      </c>
      <c r="G405" s="55" t="n">
        <f aca="false">IF(TOT!AK407&lt;400,IF(F405&gt;66,66,F405),F405)</f>
        <v>51</v>
      </c>
      <c r="H405" s="55" t="n">
        <f aca="false">IF(TOT!AK407&lt;200,IF(G405&gt;60,60,G405),G405)</f>
        <v>51</v>
      </c>
      <c r="I405" s="55" t="n">
        <f aca="false">(D405+H405)/2</f>
        <v>51.5</v>
      </c>
      <c r="J405" s="55" t="n">
        <f aca="false">IF(TOT!AN407&lt;13.4,IF(I405&gt;66,66,I405),I405)</f>
        <v>51.5</v>
      </c>
      <c r="K405" s="55" t="n">
        <f aca="false">IF(TOT!AN407&lt;11,IF(J405&gt;66,66,J405),J405)</f>
        <v>51.5</v>
      </c>
    </row>
    <row r="406" customFormat="false" ht="13" hidden="false" customHeight="true" outlineLevel="0" collapsed="false">
      <c r="A406" s="17" t="s">
        <v>2069</v>
      </c>
      <c r="B406" s="27" t="n">
        <f aca="false">VLOOKUP((TOT!X408*60)/TOT!AK408,'PA - ASSISTS'!$A$3:$B$55,2)</f>
        <v>77</v>
      </c>
      <c r="C406" s="27" t="n">
        <f aca="false">IF(TOT!AK408&lt;400,IF(B406&gt;66,66,B406),B406)</f>
        <v>77</v>
      </c>
      <c r="D406" s="27" t="n">
        <f aca="false">IF(TOT!AK408&lt;200,IF(C406&gt;60,60,C406),C406)</f>
        <v>77</v>
      </c>
      <c r="E406" s="50" t="n">
        <f aca="false">(TOT!BD408*60)/TOT!AK408</f>
        <v>17.1001768983816</v>
      </c>
      <c r="F406" s="55" t="n">
        <f aca="false">VLOOKUP(E406,'PA - Tableau 2'!$A$3:$B$55,2)</f>
        <v>90</v>
      </c>
      <c r="G406" s="55" t="n">
        <f aca="false">IF(TOT!AK408&lt;400,IF(F406&gt;66,66,F406),F406)</f>
        <v>90</v>
      </c>
      <c r="H406" s="55" t="n">
        <f aca="false">IF(TOT!AK408&lt;200,IF(G406&gt;60,60,G406),G406)</f>
        <v>90</v>
      </c>
      <c r="I406" s="55" t="n">
        <f aca="false">(D406+H406)/2</f>
        <v>83.5</v>
      </c>
      <c r="J406" s="55" t="n">
        <f aca="false">IF(TOT!AN408&lt;13.4,IF(I406&gt;66,66,I406),I406)</f>
        <v>66</v>
      </c>
      <c r="K406" s="55" t="n">
        <f aca="false">IF(TOT!AN408&lt;11,IF(J406&gt;66,66,J406),J406)</f>
        <v>66</v>
      </c>
    </row>
    <row r="407" customFormat="false" ht="13" hidden="false" customHeight="true" outlineLevel="0" collapsed="false">
      <c r="A407" s="17" t="s">
        <v>2072</v>
      </c>
      <c r="B407" s="27" t="n">
        <f aca="false">VLOOKUP((TOT!X409*60)/TOT!AK409,'PA - ASSISTS'!$A$3:$B$55,2)</f>
        <v>93</v>
      </c>
      <c r="C407" s="27" t="n">
        <f aca="false">IF(TOT!AK409&lt;400,IF(B407&gt;66,66,B407),B407)</f>
        <v>93</v>
      </c>
      <c r="D407" s="27" t="n">
        <f aca="false">IF(TOT!AK409&lt;200,IF(C407&gt;60,60,C407),C407)</f>
        <v>93</v>
      </c>
      <c r="E407" s="50" t="n">
        <f aca="false">(TOT!BD409*60)/TOT!AK409</f>
        <v>17.3211647403477</v>
      </c>
      <c r="F407" s="55" t="n">
        <f aca="false">VLOOKUP(E407,'PA - Tableau 2'!$A$3:$B$55,2)</f>
        <v>90</v>
      </c>
      <c r="G407" s="55" t="n">
        <f aca="false">IF(TOT!AK409&lt;400,IF(F407&gt;66,66,F407),F407)</f>
        <v>90</v>
      </c>
      <c r="H407" s="55" t="n">
        <f aca="false">IF(TOT!AK409&lt;200,IF(G407&gt;60,60,G407),G407)</f>
        <v>90</v>
      </c>
      <c r="I407" s="55" t="n">
        <f aca="false">(D407+H407)/2</f>
        <v>91.5</v>
      </c>
      <c r="J407" s="55" t="n">
        <f aca="false">IF(TOT!AN409&lt;13.4,IF(I407&gt;66,66,I407),I407)</f>
        <v>91.5</v>
      </c>
      <c r="K407" s="55" t="n">
        <f aca="false">IF(TOT!AN409&lt;11,IF(J407&gt;66,66,J407),J407)</f>
        <v>91.5</v>
      </c>
    </row>
    <row r="408" customFormat="false" ht="13" hidden="false" customHeight="true" outlineLevel="0" collapsed="false">
      <c r="A408" s="17" t="s">
        <v>2076</v>
      </c>
      <c r="B408" s="27" t="n">
        <f aca="false">VLOOKUP((TOT!X410*60)/TOT!AK410,'PA - ASSISTS'!$A$3:$B$55,2)</f>
        <v>53</v>
      </c>
      <c r="C408" s="27" t="n">
        <f aca="false">IF(TOT!AK410&lt;400,IF(B408&gt;66,66,B408),B408)</f>
        <v>53</v>
      </c>
      <c r="D408" s="27" t="n">
        <f aca="false">IF(TOT!AK410&lt;200,IF(C408&gt;60,60,C408),C408)</f>
        <v>53</v>
      </c>
      <c r="E408" s="50" t="n">
        <f aca="false">(TOT!BD410*60)/TOT!AK410</f>
        <v>3.88338732068487</v>
      </c>
      <c r="F408" s="55" t="n">
        <f aca="false">VLOOKUP(E408,'PA - Tableau 2'!$A$3:$B$55,2)</f>
        <v>52</v>
      </c>
      <c r="G408" s="55" t="n">
        <f aca="false">IF(TOT!AK410&lt;400,IF(F408&gt;66,66,F408),F408)</f>
        <v>52</v>
      </c>
      <c r="H408" s="55" t="n">
        <f aca="false">IF(TOT!AK410&lt;200,IF(G408&gt;60,60,G408),G408)</f>
        <v>52</v>
      </c>
      <c r="I408" s="55" t="n">
        <f aca="false">(D408+H408)/2</f>
        <v>52.5</v>
      </c>
      <c r="J408" s="55" t="n">
        <f aca="false">IF(TOT!AN410&lt;13.4,IF(I408&gt;66,66,I408),I408)</f>
        <v>52.5</v>
      </c>
      <c r="K408" s="55" t="n">
        <f aca="false">IF(TOT!AN410&lt;11,IF(J408&gt;66,66,J408),J408)</f>
        <v>52.5</v>
      </c>
    </row>
    <row r="409" customFormat="false" ht="13" hidden="false" customHeight="true" outlineLevel="0" collapsed="false">
      <c r="A409" s="17" t="s">
        <v>2078</v>
      </c>
      <c r="B409" s="27" t="n">
        <f aca="false">VLOOKUP((TOT!X411*60)/TOT!AK411,'PA - ASSISTS'!$A$3:$B$55,2)</f>
        <v>47</v>
      </c>
      <c r="C409" s="27" t="n">
        <f aca="false">IF(TOT!AK411&lt;400,IF(B409&gt;66,66,B409),B409)</f>
        <v>47</v>
      </c>
      <c r="D409" s="27" t="n">
        <f aca="false">IF(TOT!AK411&lt;200,IF(C409&gt;60,60,C409),C409)</f>
        <v>47</v>
      </c>
      <c r="E409" s="50" t="n">
        <f aca="false">(TOT!BD411*60)/TOT!AK411</f>
        <v>0</v>
      </c>
      <c r="F409" s="55" t="n">
        <f aca="false">VLOOKUP(E409,'PA - Tableau 2'!$A$3:$B$55,2)</f>
        <v>47</v>
      </c>
      <c r="G409" s="55" t="n">
        <f aca="false">IF(TOT!AK411&lt;400,IF(F409&gt;66,66,F409),F409)</f>
        <v>47</v>
      </c>
      <c r="H409" s="55" t="n">
        <f aca="false">IF(TOT!AK411&lt;200,IF(G409&gt;60,60,G409),G409)</f>
        <v>47</v>
      </c>
      <c r="I409" s="55" t="n">
        <f aca="false">(D409+H409)/2</f>
        <v>47</v>
      </c>
      <c r="J409" s="55" t="n">
        <f aca="false">IF(TOT!AN411&lt;13.4,IF(I409&gt;66,66,I409),I409)</f>
        <v>47</v>
      </c>
      <c r="K409" s="55" t="n">
        <f aca="false">IF(TOT!AN411&lt;11,IF(J409&gt;66,66,J409),J409)</f>
        <v>47</v>
      </c>
    </row>
    <row r="410" customFormat="false" ht="13" hidden="false" customHeight="true" outlineLevel="0" collapsed="false">
      <c r="A410" s="17" t="s">
        <v>2081</v>
      </c>
      <c r="B410" s="27" t="n">
        <f aca="false">VLOOKUP((TOT!X412*60)/TOT!AK412,'PA - ASSISTS'!$A$3:$B$55,2)</f>
        <v>92</v>
      </c>
      <c r="C410" s="27" t="n">
        <f aca="false">IF(TOT!AK412&lt;400,IF(B410&gt;66,66,B410),B410)</f>
        <v>92</v>
      </c>
      <c r="D410" s="27" t="n">
        <f aca="false">IF(TOT!AK412&lt;200,IF(C410&gt;60,60,C410),C410)</f>
        <v>92</v>
      </c>
      <c r="E410" s="50" t="n">
        <f aca="false">(TOT!BD412*60)/TOT!AK412</f>
        <v>13.5323159784557</v>
      </c>
      <c r="F410" s="55" t="n">
        <f aca="false">VLOOKUP(E410,'PA - Tableau 2'!$A$3:$B$55,2)</f>
        <v>82</v>
      </c>
      <c r="G410" s="55" t="n">
        <f aca="false">IF(TOT!AK412&lt;400,IF(F410&gt;66,66,F410),F410)</f>
        <v>82</v>
      </c>
      <c r="H410" s="55" t="n">
        <f aca="false">IF(TOT!AK412&lt;200,IF(G410&gt;60,60,G410),G410)</f>
        <v>82</v>
      </c>
      <c r="I410" s="55" t="n">
        <f aca="false">(D410+H410)/2</f>
        <v>87</v>
      </c>
      <c r="J410" s="55" t="n">
        <f aca="false">IF(TOT!AN412&lt;13.4,IF(I410&gt;66,66,I410),I410)</f>
        <v>87</v>
      </c>
      <c r="K410" s="55" t="n">
        <f aca="false">IF(TOT!AN412&lt;11,IF(J410&gt;66,66,J410),J410)</f>
        <v>87</v>
      </c>
    </row>
    <row r="411" customFormat="false" ht="13" hidden="false" customHeight="true" outlineLevel="0" collapsed="false">
      <c r="A411" s="17" t="s">
        <v>2084</v>
      </c>
      <c r="B411" s="27" t="n">
        <f aca="false">VLOOKUP((TOT!X413*60)/TOT!AK413,'PA - ASSISTS'!$A$3:$B$55,2)</f>
        <v>61</v>
      </c>
      <c r="C411" s="27" t="n">
        <f aca="false">IF(TOT!AK413&lt;400,IF(B411&gt;66,66,B411),B411)</f>
        <v>61</v>
      </c>
      <c r="D411" s="27" t="n">
        <f aca="false">IF(TOT!AK413&lt;200,IF(C411&gt;60,60,C411),C411)</f>
        <v>61</v>
      </c>
      <c r="E411" s="50" t="n">
        <f aca="false">(TOT!BD413*60)/TOT!AK413</f>
        <v>7.52091990664335</v>
      </c>
      <c r="F411" s="55" t="n">
        <f aca="false">VLOOKUP(E411,'PA - Tableau 2'!$A$3:$B$55,2)</f>
        <v>63</v>
      </c>
      <c r="G411" s="55" t="n">
        <f aca="false">IF(TOT!AK413&lt;400,IF(F411&gt;66,66,F411),F411)</f>
        <v>63</v>
      </c>
      <c r="H411" s="55" t="n">
        <f aca="false">IF(TOT!AK413&lt;200,IF(G411&gt;60,60,G411),G411)</f>
        <v>63</v>
      </c>
      <c r="I411" s="55" t="n">
        <f aca="false">(D411+H411)/2</f>
        <v>62</v>
      </c>
      <c r="J411" s="55" t="n">
        <f aca="false">IF(TOT!AN413&lt;13.4,IF(I411&gt;66,66,I411),I411)</f>
        <v>62</v>
      </c>
      <c r="K411" s="55" t="n">
        <f aca="false">IF(TOT!AN413&lt;11,IF(J411&gt;66,66,J411),J411)</f>
        <v>62</v>
      </c>
    </row>
    <row r="412" customFormat="false" ht="13" hidden="false" customHeight="true" outlineLevel="0" collapsed="false">
      <c r="A412" s="17" t="s">
        <v>2089</v>
      </c>
      <c r="B412" s="27" t="n">
        <f aca="false">VLOOKUP((TOT!X414*60)/TOT!AK414,'PA - ASSISTS'!$A$3:$B$55,2)</f>
        <v>97</v>
      </c>
      <c r="C412" s="27" t="n">
        <f aca="false">IF(TOT!AK414&lt;400,IF(B412&gt;66,66,B412),B412)</f>
        <v>97</v>
      </c>
      <c r="D412" s="27" t="n">
        <f aca="false">IF(TOT!AK414&lt;200,IF(C412&gt;60,60,C412),C412)</f>
        <v>97</v>
      </c>
      <c r="E412" s="50" t="n">
        <f aca="false">(TOT!BD414*60)/TOT!AK414</f>
        <v>23.932041958942</v>
      </c>
      <c r="F412" s="55" t="n">
        <f aca="false">VLOOKUP(E412,'PA - Tableau 2'!$A$3:$B$55,2)</f>
        <v>98</v>
      </c>
      <c r="G412" s="55" t="n">
        <f aca="false">IF(TOT!AK414&lt;400,IF(F412&gt;66,66,F412),F412)</f>
        <v>98</v>
      </c>
      <c r="H412" s="55" t="n">
        <f aca="false">IF(TOT!AK414&lt;200,IF(G412&gt;60,60,G412),G412)</f>
        <v>98</v>
      </c>
      <c r="I412" s="55" t="n">
        <f aca="false">(D412+H412)/2</f>
        <v>97.5</v>
      </c>
      <c r="J412" s="55" t="n">
        <f aca="false">IF(TOT!AN414&lt;13.4,IF(I412&gt;66,66,I412),I412)</f>
        <v>97.5</v>
      </c>
      <c r="K412" s="55" t="n">
        <f aca="false">IF(TOT!AN414&lt;11,IF(J412&gt;66,66,J412),J412)</f>
        <v>97.5</v>
      </c>
    </row>
    <row r="413" customFormat="false" ht="13" hidden="false" customHeight="true" outlineLevel="0" collapsed="false">
      <c r="A413" s="17" t="s">
        <v>2091</v>
      </c>
      <c r="B413" s="27" t="n">
        <f aca="false">VLOOKUP((TOT!X415*60)/TOT!AK415,'PA - ASSISTS'!$A$3:$B$55,2)</f>
        <v>49</v>
      </c>
      <c r="C413" s="27" t="n">
        <f aca="false">IF(TOT!AK415&lt;400,IF(B413&gt;66,66,B413),B413)</f>
        <v>49</v>
      </c>
      <c r="D413" s="27" t="n">
        <f aca="false">IF(TOT!AK415&lt;200,IF(C413&gt;60,60,C413),C413)</f>
        <v>49</v>
      </c>
      <c r="E413" s="50" t="n">
        <f aca="false">(TOT!BD415*60)/TOT!AK415</f>
        <v>3.20326695764568</v>
      </c>
      <c r="F413" s="55" t="n">
        <f aca="false">VLOOKUP(E413,'PA - Tableau 2'!$A$3:$B$55,2)</f>
        <v>51</v>
      </c>
      <c r="G413" s="55" t="n">
        <f aca="false">IF(TOT!AK415&lt;400,IF(F413&gt;66,66,F413),F413)</f>
        <v>51</v>
      </c>
      <c r="H413" s="55" t="n">
        <f aca="false">IF(TOT!AK415&lt;200,IF(G413&gt;60,60,G413),G413)</f>
        <v>51</v>
      </c>
      <c r="I413" s="55" t="n">
        <f aca="false">(D413+H413)/2</f>
        <v>50</v>
      </c>
      <c r="J413" s="55" t="n">
        <f aca="false">IF(TOT!AN415&lt;13.4,IF(I413&gt;66,66,I413),I413)</f>
        <v>50</v>
      </c>
      <c r="K413" s="55" t="n">
        <f aca="false">IF(TOT!AN415&lt;11,IF(J413&gt;66,66,J413),J413)</f>
        <v>50</v>
      </c>
    </row>
    <row r="414" customFormat="false" ht="13" hidden="false" customHeight="true" outlineLevel="0" collapsed="false">
      <c r="A414" s="17" t="s">
        <v>2096</v>
      </c>
      <c r="B414" s="27" t="n">
        <f aca="false">VLOOKUP((TOT!X416*60)/TOT!AK416,'PA - ASSISTS'!$A$3:$B$55,2)</f>
        <v>96</v>
      </c>
      <c r="C414" s="27" t="n">
        <f aca="false">IF(TOT!AK416&lt;400,IF(B414&gt;66,66,B414),B414)</f>
        <v>96</v>
      </c>
      <c r="D414" s="27" t="n">
        <f aca="false">IF(TOT!AK416&lt;200,IF(C414&gt;60,60,C414),C414)</f>
        <v>96</v>
      </c>
      <c r="E414" s="50" t="n">
        <f aca="false">(TOT!BD416*60)/TOT!AK416</f>
        <v>21.759097822458</v>
      </c>
      <c r="F414" s="55" t="n">
        <f aca="false">VLOOKUP(E414,'PA - Tableau 2'!$A$3:$B$55,2)</f>
        <v>96</v>
      </c>
      <c r="G414" s="55" t="n">
        <f aca="false">IF(TOT!AK416&lt;400,IF(F414&gt;66,66,F414),F414)</f>
        <v>96</v>
      </c>
      <c r="H414" s="55" t="n">
        <f aca="false">IF(TOT!AK416&lt;200,IF(G414&gt;60,60,G414),G414)</f>
        <v>96</v>
      </c>
      <c r="I414" s="55" t="n">
        <f aca="false">(D414+H414)/2</f>
        <v>96</v>
      </c>
      <c r="J414" s="55" t="n">
        <f aca="false">IF(TOT!AN416&lt;13.4,IF(I414&gt;66,66,I414),I414)</f>
        <v>96</v>
      </c>
      <c r="K414" s="55" t="n">
        <f aca="false">IF(TOT!AN416&lt;11,IF(J414&gt;66,66,J414),J414)</f>
        <v>96</v>
      </c>
    </row>
    <row r="415" customFormat="false" ht="13" hidden="false" customHeight="true" outlineLevel="0" collapsed="false">
      <c r="A415" s="17" t="s">
        <v>2100</v>
      </c>
      <c r="B415" s="27" t="n">
        <f aca="false">VLOOKUP((TOT!X417*60)/TOT!AK417,'PA - ASSISTS'!$A$3:$B$55,2)</f>
        <v>59</v>
      </c>
      <c r="C415" s="27" t="n">
        <f aca="false">IF(TOT!AK417&lt;400,IF(B415&gt;66,66,B415),B415)</f>
        <v>59</v>
      </c>
      <c r="D415" s="27" t="n">
        <f aca="false">IF(TOT!AK417&lt;200,IF(C415&gt;60,60,C415),C415)</f>
        <v>59</v>
      </c>
      <c r="E415" s="50" t="n">
        <f aca="false">(TOT!BD417*60)/TOT!AK417</f>
        <v>5.30715334946674</v>
      </c>
      <c r="F415" s="55" t="n">
        <f aca="false">VLOOKUP(E415,'PA - Tableau 2'!$A$3:$B$55,2)</f>
        <v>57</v>
      </c>
      <c r="G415" s="55" t="n">
        <f aca="false">IF(TOT!AK417&lt;400,IF(F415&gt;66,66,F415),F415)</f>
        <v>57</v>
      </c>
      <c r="H415" s="55" t="n">
        <f aca="false">IF(TOT!AK417&lt;200,IF(G415&gt;60,60,G415),G415)</f>
        <v>57</v>
      </c>
      <c r="I415" s="55" t="n">
        <f aca="false">(D415+H415)/2</f>
        <v>58</v>
      </c>
      <c r="J415" s="55" t="n">
        <f aca="false">IF(TOT!AN417&lt;13.4,IF(I415&gt;66,66,I415),I415)</f>
        <v>58</v>
      </c>
      <c r="K415" s="55" t="n">
        <f aca="false">IF(TOT!AN417&lt;11,IF(J415&gt;66,66,J415),J415)</f>
        <v>58</v>
      </c>
    </row>
    <row r="416" customFormat="false" ht="13" hidden="false" customHeight="true" outlineLevel="0" collapsed="false">
      <c r="A416" s="17" t="s">
        <v>2105</v>
      </c>
      <c r="B416" s="27" t="n">
        <f aca="false">VLOOKUP((TOT!X418*60)/TOT!AK418,'PA - ASSISTS'!$A$3:$B$55,2)</f>
        <v>88</v>
      </c>
      <c r="C416" s="27" t="n">
        <f aca="false">IF(TOT!AK418&lt;400,IF(B416&gt;66,66,B416),B416)</f>
        <v>88</v>
      </c>
      <c r="D416" s="27" t="n">
        <f aca="false">IF(TOT!AK418&lt;200,IF(C416&gt;60,60,C416),C416)</f>
        <v>88</v>
      </c>
      <c r="E416" s="50" t="n">
        <f aca="false">(TOT!BD418*60)/TOT!AK418</f>
        <v>14.7481828579862</v>
      </c>
      <c r="F416" s="55" t="n">
        <f aca="false">VLOOKUP(E416,'PA - Tableau 2'!$A$3:$B$55,2)</f>
        <v>85</v>
      </c>
      <c r="G416" s="55" t="n">
        <f aca="false">IF(TOT!AK418&lt;400,IF(F416&gt;66,66,F416),F416)</f>
        <v>85</v>
      </c>
      <c r="H416" s="55" t="n">
        <f aca="false">IF(TOT!AK418&lt;200,IF(G416&gt;60,60,G416),G416)</f>
        <v>85</v>
      </c>
      <c r="I416" s="55" t="n">
        <f aca="false">(D416+H416)/2</f>
        <v>86.5</v>
      </c>
      <c r="J416" s="55" t="n">
        <f aca="false">IF(TOT!AN418&lt;13.4,IF(I416&gt;66,66,I416),I416)</f>
        <v>86.5</v>
      </c>
      <c r="K416" s="55" t="n">
        <f aca="false">IF(TOT!AN418&lt;11,IF(J416&gt;66,66,J416),J416)</f>
        <v>86.5</v>
      </c>
    </row>
    <row r="417" customFormat="false" ht="13" hidden="false" customHeight="true" outlineLevel="0" collapsed="false">
      <c r="A417" s="17" t="s">
        <v>2109</v>
      </c>
      <c r="B417" s="27" t="n">
        <f aca="false">VLOOKUP((TOT!X419*60)/TOT!AK419,'PA - ASSISTS'!$A$3:$B$55,2)</f>
        <v>52</v>
      </c>
      <c r="C417" s="27" t="n">
        <f aca="false">IF(TOT!AK419&lt;400,IF(B417&gt;66,66,B417),B417)</f>
        <v>52</v>
      </c>
      <c r="D417" s="27" t="n">
        <f aca="false">IF(TOT!AK419&lt;200,IF(C417&gt;60,60,C417),C417)</f>
        <v>52</v>
      </c>
      <c r="E417" s="50" t="n">
        <f aca="false">(TOT!BD419*60)/TOT!AK419</f>
        <v>5.41693752064718</v>
      </c>
      <c r="F417" s="55" t="n">
        <f aca="false">VLOOKUP(E417,'PA - Tableau 2'!$A$3:$B$55,2)</f>
        <v>57</v>
      </c>
      <c r="G417" s="55" t="n">
        <f aca="false">IF(TOT!AK419&lt;400,IF(F417&gt;66,66,F417),F417)</f>
        <v>57</v>
      </c>
      <c r="H417" s="55" t="n">
        <f aca="false">IF(TOT!AK419&lt;200,IF(G417&gt;60,60,G417),G417)</f>
        <v>57</v>
      </c>
      <c r="I417" s="55" t="n">
        <f aca="false">(D417+H417)/2</f>
        <v>54.5</v>
      </c>
      <c r="J417" s="55" t="n">
        <f aca="false">IF(TOT!AN419&lt;13.4,IF(I417&gt;66,66,I417),I417)</f>
        <v>54.5</v>
      </c>
      <c r="K417" s="55" t="n">
        <f aca="false">IF(TOT!AN419&lt;11,IF(J417&gt;66,66,J417),J417)</f>
        <v>54.5</v>
      </c>
    </row>
    <row r="418" customFormat="false" ht="13" hidden="false" customHeight="true" outlineLevel="0" collapsed="false">
      <c r="A418" s="17" t="s">
        <v>2113</v>
      </c>
      <c r="B418" s="27" t="n">
        <f aca="false">VLOOKUP((TOT!X420*60)/TOT!AK420,'PA - ASSISTS'!$A$3:$B$55,2)</f>
        <v>90</v>
      </c>
      <c r="C418" s="27" t="n">
        <f aca="false">IF(TOT!AK420&lt;400,IF(B418&gt;66,66,B418),B418)</f>
        <v>90</v>
      </c>
      <c r="D418" s="27" t="n">
        <f aca="false">IF(TOT!AK420&lt;200,IF(C418&gt;60,60,C418),C418)</f>
        <v>90</v>
      </c>
      <c r="E418" s="50" t="n">
        <f aca="false">(TOT!BD420*60)/TOT!AK420</f>
        <v>14.8084025609818</v>
      </c>
      <c r="F418" s="55" t="n">
        <f aca="false">VLOOKUP(E418,'PA - Tableau 2'!$A$3:$B$55,2)</f>
        <v>85</v>
      </c>
      <c r="G418" s="55" t="n">
        <f aca="false">IF(TOT!AK420&lt;400,IF(F418&gt;66,66,F418),F418)</f>
        <v>85</v>
      </c>
      <c r="H418" s="55" t="n">
        <f aca="false">IF(TOT!AK420&lt;200,IF(G418&gt;60,60,G418),G418)</f>
        <v>85</v>
      </c>
      <c r="I418" s="55" t="n">
        <f aca="false">(D418+H418)/2</f>
        <v>87.5</v>
      </c>
      <c r="J418" s="55" t="n">
        <f aca="false">IF(TOT!AN420&lt;13.4,IF(I418&gt;66,66,I418),I418)</f>
        <v>87.5</v>
      </c>
      <c r="K418" s="55" t="n">
        <f aca="false">IF(TOT!AN420&lt;11,IF(J418&gt;66,66,J418),J418)</f>
        <v>87.5</v>
      </c>
    </row>
    <row r="419" customFormat="false" ht="13" hidden="false" customHeight="true" outlineLevel="0" collapsed="false">
      <c r="A419" s="17" t="s">
        <v>2116</v>
      </c>
      <c r="B419" s="27" t="n">
        <f aca="false">VLOOKUP((TOT!X421*60)/TOT!AK421,'PA - ASSISTS'!$A$3:$B$55,2)</f>
        <v>84</v>
      </c>
      <c r="C419" s="27" t="n">
        <f aca="false">IF(TOT!AK421&lt;400,IF(B419&gt;66,66,B419),B419)</f>
        <v>84</v>
      </c>
      <c r="D419" s="27" t="n">
        <f aca="false">IF(TOT!AK421&lt;200,IF(C419&gt;60,60,C419),C419)</f>
        <v>84</v>
      </c>
      <c r="E419" s="50" t="n">
        <f aca="false">(TOT!BD421*60)/TOT!AK421</f>
        <v>18.7029030265596</v>
      </c>
      <c r="F419" s="55" t="n">
        <f aca="false">VLOOKUP(E419,'PA - Tableau 2'!$A$3:$B$55,2)</f>
        <v>93</v>
      </c>
      <c r="G419" s="55" t="n">
        <f aca="false">IF(TOT!AK421&lt;400,IF(F419&gt;66,66,F419),F419)</f>
        <v>93</v>
      </c>
      <c r="H419" s="55" t="n">
        <f aca="false">IF(TOT!AK421&lt;200,IF(G419&gt;60,60,G419),G419)</f>
        <v>93</v>
      </c>
      <c r="I419" s="55" t="n">
        <f aca="false">(D419+H419)/2</f>
        <v>88.5</v>
      </c>
      <c r="J419" s="55" t="n">
        <f aca="false">IF(TOT!AN421&lt;13.4,IF(I419&gt;66,66,I419),I419)</f>
        <v>88.5</v>
      </c>
      <c r="K419" s="55" t="n">
        <f aca="false">IF(TOT!AN421&lt;11,IF(J419&gt;66,66,J419),J419)</f>
        <v>88.5</v>
      </c>
    </row>
    <row r="420" customFormat="false" ht="13" hidden="false" customHeight="true" outlineLevel="0" collapsed="false">
      <c r="A420" s="17" t="s">
        <v>2121</v>
      </c>
      <c r="B420" s="27" t="n">
        <f aca="false">VLOOKUP((TOT!X422*60)/TOT!AK422,'PA - ASSISTS'!$A$3:$B$55,2)</f>
        <v>48</v>
      </c>
      <c r="C420" s="27" t="n">
        <f aca="false">IF(TOT!AK422&lt;400,IF(B420&gt;66,66,B420),B420)</f>
        <v>48</v>
      </c>
      <c r="D420" s="27" t="n">
        <f aca="false">IF(TOT!AK422&lt;200,IF(C420&gt;60,60,C420),C420)</f>
        <v>48</v>
      </c>
      <c r="E420" s="50" t="n">
        <f aca="false">(TOT!BD422*60)/TOT!AK422</f>
        <v>2.64391284473562</v>
      </c>
      <c r="F420" s="55" t="n">
        <f aca="false">VLOOKUP(E420,'PA - Tableau 2'!$A$3:$B$55,2)</f>
        <v>50</v>
      </c>
      <c r="G420" s="55" t="n">
        <f aca="false">IF(TOT!AK422&lt;400,IF(F420&gt;66,66,F420),F420)</f>
        <v>50</v>
      </c>
      <c r="H420" s="55" t="n">
        <f aca="false">IF(TOT!AK422&lt;200,IF(G420&gt;60,60,G420),G420)</f>
        <v>50</v>
      </c>
      <c r="I420" s="55" t="n">
        <f aca="false">(D420+H420)/2</f>
        <v>49</v>
      </c>
      <c r="J420" s="55" t="n">
        <f aca="false">IF(TOT!AN422&lt;13.4,IF(I420&gt;66,66,I420),I420)</f>
        <v>49</v>
      </c>
      <c r="K420" s="55" t="n">
        <f aca="false">IF(TOT!AN422&lt;11,IF(J420&gt;66,66,J420),J420)</f>
        <v>49</v>
      </c>
    </row>
    <row r="421" customFormat="false" ht="13" hidden="false" customHeight="true" outlineLevel="0" collapsed="false">
      <c r="A421" s="17" t="s">
        <v>2126</v>
      </c>
      <c r="B421" s="27" t="n">
        <f aca="false">VLOOKUP((TOT!X423*60)/TOT!AK423,'PA - ASSISTS'!$A$3:$B$55,2)</f>
        <v>52</v>
      </c>
      <c r="C421" s="27" t="n">
        <f aca="false">IF(TOT!AK423&lt;400,IF(B421&gt;66,66,B421),B421)</f>
        <v>52</v>
      </c>
      <c r="D421" s="27" t="n">
        <f aca="false">IF(TOT!AK423&lt;200,IF(C421&gt;60,60,C421),C421)</f>
        <v>52</v>
      </c>
      <c r="E421" s="50" t="n">
        <f aca="false">(TOT!BD423*60)/TOT!AK423</f>
        <v>7.97154451179809</v>
      </c>
      <c r="F421" s="55" t="n">
        <f aca="false">VLOOKUP(E421,'PA - Tableau 2'!$A$3:$B$55,2)</f>
        <v>65</v>
      </c>
      <c r="G421" s="55" t="n">
        <f aca="false">IF(TOT!AK423&lt;400,IF(F421&gt;66,66,F421),F421)</f>
        <v>65</v>
      </c>
      <c r="H421" s="55" t="n">
        <f aca="false">IF(TOT!AK423&lt;200,IF(G421&gt;60,60,G421),G421)</f>
        <v>65</v>
      </c>
      <c r="I421" s="55" t="n">
        <f aca="false">(D421+H421)/2</f>
        <v>58.5</v>
      </c>
      <c r="J421" s="55" t="n">
        <f aca="false">IF(TOT!AN423&lt;13.4,IF(I421&gt;66,66,I421),I421)</f>
        <v>58.5</v>
      </c>
      <c r="K421" s="55" t="n">
        <f aca="false">IF(TOT!AN423&lt;11,IF(J421&gt;66,66,J421),J421)</f>
        <v>58.5</v>
      </c>
    </row>
    <row r="422" customFormat="false" ht="13" hidden="false" customHeight="true" outlineLevel="0" collapsed="false">
      <c r="A422" s="17" t="s">
        <v>2131</v>
      </c>
      <c r="B422" s="27" t="n">
        <f aca="false">VLOOKUP((TOT!X424*60)/TOT!AK424,'PA - ASSISTS'!$A$3:$B$55,2)</f>
        <v>78</v>
      </c>
      <c r="C422" s="27" t="n">
        <f aca="false">IF(TOT!AK424&lt;400,IF(B422&gt;66,66,B422),B422)</f>
        <v>78</v>
      </c>
      <c r="D422" s="27" t="n">
        <f aca="false">IF(TOT!AK424&lt;200,IF(C422&gt;60,60,C422),C422)</f>
        <v>78</v>
      </c>
      <c r="E422" s="50" t="n">
        <f aca="false">(TOT!BD424*60)/TOT!AK424</f>
        <v>17.5224731418548</v>
      </c>
      <c r="F422" s="55" t="n">
        <f aca="false">VLOOKUP(E422,'PA - Tableau 2'!$A$3:$B$55,2)</f>
        <v>91</v>
      </c>
      <c r="G422" s="55" t="n">
        <f aca="false">IF(TOT!AK424&lt;400,IF(F422&gt;66,66,F422),F422)</f>
        <v>91</v>
      </c>
      <c r="H422" s="55" t="n">
        <f aca="false">IF(TOT!AK424&lt;200,IF(G422&gt;60,60,G422),G422)</f>
        <v>91</v>
      </c>
      <c r="I422" s="55" t="n">
        <f aca="false">(D422+H422)/2</f>
        <v>84.5</v>
      </c>
      <c r="J422" s="55" t="n">
        <f aca="false">IF(TOT!AN424&lt;13.4,IF(I422&gt;66,66,I422),I422)</f>
        <v>84.5</v>
      </c>
      <c r="K422" s="55" t="n">
        <f aca="false">IF(TOT!AN424&lt;11,IF(J422&gt;66,66,J422),J422)</f>
        <v>84.5</v>
      </c>
    </row>
    <row r="423" customFormat="false" ht="13" hidden="false" customHeight="true" outlineLevel="0" collapsed="false">
      <c r="A423" s="17" t="s">
        <v>2135</v>
      </c>
      <c r="B423" s="27" t="n">
        <f aca="false">VLOOKUP((TOT!X425*60)/TOT!AK425,'PA - ASSISTS'!$A$3:$B$55,2)</f>
        <v>90</v>
      </c>
      <c r="C423" s="27" t="n">
        <f aca="false">IF(TOT!AK425&lt;400,IF(B423&gt;66,66,B423),B423)</f>
        <v>90</v>
      </c>
      <c r="D423" s="27" t="n">
        <f aca="false">IF(TOT!AK425&lt;200,IF(C423&gt;60,60,C423),C423)</f>
        <v>90</v>
      </c>
      <c r="E423" s="50" t="n">
        <f aca="false">(TOT!BD425*60)/TOT!AK425</f>
        <v>16.1027519176341</v>
      </c>
      <c r="F423" s="55" t="n">
        <f aca="false">VLOOKUP(E423,'PA - Tableau 2'!$A$3:$B$55,2)</f>
        <v>88</v>
      </c>
      <c r="G423" s="55" t="n">
        <f aca="false">IF(TOT!AK425&lt;400,IF(F423&gt;66,66,F423),F423)</f>
        <v>88</v>
      </c>
      <c r="H423" s="55" t="n">
        <f aca="false">IF(TOT!AK425&lt;200,IF(G423&gt;60,60,G423),G423)</f>
        <v>88</v>
      </c>
      <c r="I423" s="55" t="n">
        <f aca="false">(D423+H423)/2</f>
        <v>89</v>
      </c>
      <c r="J423" s="55" t="n">
        <f aca="false">IF(TOT!AN425&lt;13.4,IF(I423&gt;66,66,I423),I423)</f>
        <v>89</v>
      </c>
      <c r="K423" s="55" t="n">
        <f aca="false">IF(TOT!AN425&lt;11,IF(J423&gt;66,66,J423),J423)</f>
        <v>89</v>
      </c>
    </row>
    <row r="424" customFormat="false" ht="13" hidden="false" customHeight="true" outlineLevel="0" collapsed="false">
      <c r="A424" s="17" t="s">
        <v>2140</v>
      </c>
      <c r="B424" s="27" t="n">
        <f aca="false">VLOOKUP((TOT!X426*60)/TOT!AK426,'PA - ASSISTS'!$A$3:$B$55,2)</f>
        <v>71</v>
      </c>
      <c r="C424" s="27" t="n">
        <f aca="false">IF(TOT!AK426&lt;400,IF(B424&gt;66,66,B424),B424)</f>
        <v>66</v>
      </c>
      <c r="D424" s="27" t="n">
        <f aca="false">IF(TOT!AK426&lt;200,IF(C424&gt;60,60,C424),C424)</f>
        <v>60</v>
      </c>
      <c r="E424" s="50" t="n">
        <f aca="false">(TOT!BD426*60)/TOT!AK426</f>
        <v>41.9519300801165</v>
      </c>
      <c r="F424" s="55" t="n">
        <f aca="false">VLOOKUP(E424,'PA - Tableau 2'!$A$3:$B$55,2)</f>
        <v>99</v>
      </c>
      <c r="G424" s="55" t="n">
        <f aca="false">IF(TOT!AK426&lt;400,IF(F424&gt;66,66,F424),F424)</f>
        <v>66</v>
      </c>
      <c r="H424" s="55" t="n">
        <f aca="false">IF(TOT!AK426&lt;200,IF(G424&gt;60,60,G424),G424)</f>
        <v>60</v>
      </c>
      <c r="I424" s="55" t="n">
        <f aca="false">(D424+H424)/2</f>
        <v>60</v>
      </c>
      <c r="J424" s="55" t="n">
        <f aca="false">IF(TOT!AN426&lt;13.4,IF(I424&gt;66,66,I424),I424)</f>
        <v>60</v>
      </c>
      <c r="K424" s="55" t="n">
        <f aca="false">IF(TOT!AN426&lt;11,IF(J424&gt;66,66,J424),J424)</f>
        <v>60</v>
      </c>
    </row>
    <row r="425" customFormat="false" ht="13" hidden="false" customHeight="true" outlineLevel="0" collapsed="false">
      <c r="A425" s="17" t="s">
        <v>2143</v>
      </c>
      <c r="B425" s="27" t="n">
        <f aca="false">VLOOKUP((TOT!X427*60)/TOT!AK427,'PA - ASSISTS'!$A$3:$B$55,2)</f>
        <v>56</v>
      </c>
      <c r="C425" s="27" t="n">
        <f aca="false">IF(TOT!AK427&lt;400,IF(B425&gt;66,66,B425),B425)</f>
        <v>56</v>
      </c>
      <c r="D425" s="27" t="n">
        <f aca="false">IF(TOT!AK427&lt;200,IF(C425&gt;60,60,C425),C425)</f>
        <v>56</v>
      </c>
      <c r="E425" s="50" t="n">
        <f aca="false">(TOT!BD427*60)/TOT!AK427</f>
        <v>12.8212659715087</v>
      </c>
      <c r="F425" s="55" t="n">
        <f aca="false">VLOOKUP(E425,'PA - Tableau 2'!$A$3:$B$55,2)</f>
        <v>80</v>
      </c>
      <c r="G425" s="55" t="n">
        <f aca="false">IF(TOT!AK427&lt;400,IF(F425&gt;66,66,F425),F425)</f>
        <v>80</v>
      </c>
      <c r="H425" s="55" t="n">
        <f aca="false">IF(TOT!AK427&lt;200,IF(G425&gt;60,60,G425),G425)</f>
        <v>80</v>
      </c>
      <c r="I425" s="55" t="n">
        <f aca="false">(D425+H425)/2</f>
        <v>68</v>
      </c>
      <c r="J425" s="55" t="n">
        <f aca="false">IF(TOT!AN427&lt;13.4,IF(I425&gt;66,66,I425),I425)</f>
        <v>68</v>
      </c>
      <c r="K425" s="55" t="n">
        <f aca="false">IF(TOT!AN427&lt;11,IF(J425&gt;66,66,J425),J425)</f>
        <v>68</v>
      </c>
    </row>
    <row r="426" customFormat="false" ht="13" hidden="false" customHeight="true" outlineLevel="0" collapsed="false">
      <c r="A426" s="17" t="s">
        <v>2147</v>
      </c>
      <c r="B426" s="27" t="n">
        <f aca="false">VLOOKUP((TOT!X428*60)/TOT!AK428,'PA - ASSISTS'!$A$3:$B$55,2)</f>
        <v>51</v>
      </c>
      <c r="C426" s="27" t="n">
        <f aca="false">IF(TOT!AK428&lt;400,IF(B426&gt;66,66,B426),B426)</f>
        <v>51</v>
      </c>
      <c r="D426" s="27" t="n">
        <f aca="false">IF(TOT!AK428&lt;200,IF(C426&gt;60,60,C426),C426)</f>
        <v>51</v>
      </c>
      <c r="E426" s="50" t="n">
        <f aca="false">(TOT!BD428*60)/TOT!AK428</f>
        <v>6.77185543119179</v>
      </c>
      <c r="F426" s="55" t="n">
        <f aca="false">VLOOKUP(E426,'PA - Tableau 2'!$A$3:$B$55,2)</f>
        <v>61</v>
      </c>
      <c r="G426" s="55" t="n">
        <f aca="false">IF(TOT!AK428&lt;400,IF(F426&gt;66,66,F426),F426)</f>
        <v>61</v>
      </c>
      <c r="H426" s="55" t="n">
        <f aca="false">IF(TOT!AK428&lt;200,IF(G426&gt;60,60,G426),G426)</f>
        <v>61</v>
      </c>
      <c r="I426" s="55" t="n">
        <f aca="false">(D426+H426)/2</f>
        <v>56</v>
      </c>
      <c r="J426" s="55" t="n">
        <f aca="false">IF(TOT!AN428&lt;13.4,IF(I426&gt;66,66,I426),I426)</f>
        <v>56</v>
      </c>
      <c r="K426" s="55" t="n">
        <f aca="false">IF(TOT!AN428&lt;11,IF(J426&gt;66,66,J426),J426)</f>
        <v>56</v>
      </c>
    </row>
    <row r="427" customFormat="false" ht="13" hidden="false" customHeight="true" outlineLevel="0" collapsed="false">
      <c r="A427" s="17" t="s">
        <v>2151</v>
      </c>
      <c r="B427" s="27" t="n">
        <f aca="false">VLOOKUP((TOT!X429*60)/TOT!AK429,'PA - ASSISTS'!$A$3:$B$55,2)</f>
        <v>58</v>
      </c>
      <c r="C427" s="27" t="n">
        <f aca="false">IF(TOT!AK429&lt;400,IF(B427&gt;66,66,B427),B427)</f>
        <v>58</v>
      </c>
      <c r="D427" s="27" t="n">
        <f aca="false">IF(TOT!AK429&lt;200,IF(C427&gt;60,60,C427),C427)</f>
        <v>58</v>
      </c>
      <c r="E427" s="50" t="n">
        <f aca="false">(TOT!BD429*60)/TOT!AK429</f>
        <v>7.83799353037621</v>
      </c>
      <c r="F427" s="55" t="n">
        <f aca="false">VLOOKUP(E427,'PA - Tableau 2'!$A$3:$B$55,2)</f>
        <v>64</v>
      </c>
      <c r="G427" s="55" t="n">
        <f aca="false">IF(TOT!AK429&lt;400,IF(F427&gt;66,66,F427),F427)</f>
        <v>64</v>
      </c>
      <c r="H427" s="55" t="n">
        <f aca="false">IF(TOT!AK429&lt;200,IF(G427&gt;60,60,G427),G427)</f>
        <v>64</v>
      </c>
      <c r="I427" s="55" t="n">
        <f aca="false">(D427+H427)/2</f>
        <v>61</v>
      </c>
      <c r="J427" s="55" t="n">
        <f aca="false">IF(TOT!AN429&lt;13.4,IF(I427&gt;66,66,I427),I427)</f>
        <v>61</v>
      </c>
      <c r="K427" s="55" t="n">
        <f aca="false">IF(TOT!AN429&lt;11,IF(J427&gt;66,66,J427),J427)</f>
        <v>61</v>
      </c>
    </row>
    <row r="428" customFormat="false" ht="13" hidden="false" customHeight="true" outlineLevel="0" collapsed="false">
      <c r="A428" s="17" t="s">
        <v>2154</v>
      </c>
      <c r="B428" s="27" t="n">
        <f aca="false">VLOOKUP((TOT!X430*60)/TOT!AK430,'PA - ASSISTS'!$A$3:$B$55,2)</f>
        <v>54</v>
      </c>
      <c r="C428" s="27" t="n">
        <f aca="false">IF(TOT!AK430&lt;400,IF(B428&gt;66,66,B428),B428)</f>
        <v>54</v>
      </c>
      <c r="D428" s="27" t="n">
        <f aca="false">IF(TOT!AK430&lt;200,IF(C428&gt;60,60,C428),C428)</f>
        <v>54</v>
      </c>
      <c r="E428" s="50" t="n">
        <f aca="false">(TOT!BD430*60)/TOT!AK430</f>
        <v>16.1112409441462</v>
      </c>
      <c r="F428" s="55" t="n">
        <f aca="false">VLOOKUP(E428,'PA - Tableau 2'!$A$3:$B$55,2)</f>
        <v>88</v>
      </c>
      <c r="G428" s="55" t="n">
        <f aca="false">IF(TOT!AK430&lt;400,IF(F428&gt;66,66,F428),F428)</f>
        <v>66</v>
      </c>
      <c r="H428" s="55" t="n">
        <f aca="false">IF(TOT!AK430&lt;200,IF(G428&gt;60,60,G428),G428)</f>
        <v>60</v>
      </c>
      <c r="I428" s="55" t="n">
        <f aca="false">(D428+H428)/2</f>
        <v>57</v>
      </c>
      <c r="J428" s="55" t="n">
        <f aca="false">IF(TOT!AN430&lt;13.4,IF(I428&gt;66,66,I428),I428)</f>
        <v>57</v>
      </c>
      <c r="K428" s="55" t="n">
        <f aca="false">IF(TOT!AN430&lt;11,IF(J428&gt;66,66,J428),J428)</f>
        <v>57</v>
      </c>
    </row>
    <row r="429" customFormat="false" ht="13" hidden="false" customHeight="true" outlineLevel="0" collapsed="false">
      <c r="A429" s="17" t="s">
        <v>2157</v>
      </c>
      <c r="B429" s="27" t="n">
        <f aca="false">VLOOKUP((TOT!X431*60)/TOT!AK431,'PA - ASSISTS'!$A$3:$B$55,2)</f>
        <v>52</v>
      </c>
      <c r="C429" s="27" t="n">
        <f aca="false">IF(TOT!AK431&lt;400,IF(B429&gt;66,66,B429),B429)</f>
        <v>52</v>
      </c>
      <c r="D429" s="27" t="n">
        <f aca="false">IF(TOT!AK431&lt;200,IF(C429&gt;60,60,C429),C429)</f>
        <v>52</v>
      </c>
      <c r="E429" s="50" t="n">
        <f aca="false">(TOT!BD431*60)/TOT!AK431</f>
        <v>26.9398153062302</v>
      </c>
      <c r="F429" s="55" t="n">
        <f aca="false">VLOOKUP(E429,'PA - Tableau 2'!$A$3:$B$55,2)</f>
        <v>99</v>
      </c>
      <c r="G429" s="55" t="n">
        <f aca="false">IF(TOT!AK431&lt;400,IF(F429&gt;66,66,F429),F429)</f>
        <v>66</v>
      </c>
      <c r="H429" s="55" t="n">
        <f aca="false">IF(TOT!AK431&lt;200,IF(G429&gt;60,60,G429),G429)</f>
        <v>60</v>
      </c>
      <c r="I429" s="55" t="n">
        <f aca="false">(D429+H429)/2</f>
        <v>56</v>
      </c>
      <c r="J429" s="55" t="n">
        <f aca="false">IF(TOT!AN431&lt;13.4,IF(I429&gt;66,66,I429),I429)</f>
        <v>56</v>
      </c>
      <c r="K429" s="55" t="n">
        <f aca="false">IF(TOT!AN431&lt;11,IF(J429&gt;66,66,J429),J429)</f>
        <v>56</v>
      </c>
    </row>
    <row r="430" customFormat="false" ht="13" hidden="false" customHeight="true" outlineLevel="0" collapsed="false">
      <c r="A430" s="17" t="s">
        <v>2160</v>
      </c>
      <c r="B430" s="27" t="n">
        <f aca="false">VLOOKUP((TOT!X432*60)/TOT!AK432,'PA - ASSISTS'!$A$3:$B$55,2)</f>
        <v>77</v>
      </c>
      <c r="C430" s="27" t="n">
        <f aca="false">IF(TOT!AK432&lt;400,IF(B430&gt;66,66,B430),B430)</f>
        <v>77</v>
      </c>
      <c r="D430" s="27" t="n">
        <f aca="false">IF(TOT!AK432&lt;200,IF(C430&gt;60,60,C430),C430)</f>
        <v>77</v>
      </c>
      <c r="E430" s="50" t="n">
        <f aca="false">(TOT!BD432*60)/TOT!AK432</f>
        <v>10.5693213076305</v>
      </c>
      <c r="F430" s="55" t="n">
        <f aca="false">VLOOKUP(E430,'PA - Tableau 2'!$A$3:$B$55,2)</f>
        <v>73</v>
      </c>
      <c r="G430" s="55" t="n">
        <f aca="false">IF(TOT!AK432&lt;400,IF(F430&gt;66,66,F430),F430)</f>
        <v>73</v>
      </c>
      <c r="H430" s="55" t="n">
        <f aca="false">IF(TOT!AK432&lt;200,IF(G430&gt;60,60,G430),G430)</f>
        <v>73</v>
      </c>
      <c r="I430" s="55" t="n">
        <f aca="false">(D430+H430)/2</f>
        <v>75</v>
      </c>
      <c r="J430" s="55" t="n">
        <f aca="false">IF(TOT!AN432&lt;13.4,IF(I430&gt;66,66,I430),I430)</f>
        <v>75</v>
      </c>
      <c r="K430" s="55" t="n">
        <f aca="false">IF(TOT!AN432&lt;11,IF(J430&gt;66,66,J430),J430)</f>
        <v>75</v>
      </c>
    </row>
    <row r="431" customFormat="false" ht="13" hidden="false" customHeight="true" outlineLevel="0" collapsed="false">
      <c r="A431" s="17" t="s">
        <v>2162</v>
      </c>
      <c r="B431" s="27" t="n">
        <f aca="false">VLOOKUP((TOT!X433*60)/TOT!AK433,'PA - ASSISTS'!$A$3:$B$55,2)</f>
        <v>84</v>
      </c>
      <c r="C431" s="27" t="n">
        <f aca="false">IF(TOT!AK433&lt;400,IF(B431&gt;66,66,B431),B431)</f>
        <v>66</v>
      </c>
      <c r="D431" s="27" t="n">
        <f aca="false">IF(TOT!AK433&lt;200,IF(C431&gt;60,60,C431),C431)</f>
        <v>60</v>
      </c>
      <c r="E431" s="50" t="n">
        <f aca="false">(TOT!BD433*60)/TOT!AK433</f>
        <v>18.5495354169176</v>
      </c>
      <c r="F431" s="55" t="n">
        <f aca="false">VLOOKUP(E431,'PA - Tableau 2'!$A$3:$B$55,2)</f>
        <v>93</v>
      </c>
      <c r="G431" s="55" t="n">
        <f aca="false">IF(TOT!AK433&lt;400,IF(F431&gt;66,66,F431),F431)</f>
        <v>66</v>
      </c>
      <c r="H431" s="55" t="n">
        <f aca="false">IF(TOT!AK433&lt;200,IF(G431&gt;60,60,G431),G431)</f>
        <v>60</v>
      </c>
      <c r="I431" s="55" t="n">
        <f aca="false">(D431+H431)/2</f>
        <v>60</v>
      </c>
      <c r="J431" s="55" t="n">
        <f aca="false">IF(TOT!AN433&lt;13.4,IF(I431&gt;66,66,I431),I431)</f>
        <v>60</v>
      </c>
      <c r="K431" s="55" t="n">
        <f aca="false">IF(TOT!AN433&lt;11,IF(J431&gt;66,66,J431),J431)</f>
        <v>60</v>
      </c>
    </row>
    <row r="432" customFormat="false" ht="13" hidden="false" customHeight="true" outlineLevel="0" collapsed="false">
      <c r="A432" s="17" t="s">
        <v>2165</v>
      </c>
      <c r="B432" s="27" t="n">
        <f aca="false">VLOOKUP((TOT!X434*60)/TOT!AK434,'PA - ASSISTS'!$A$3:$B$55,2)</f>
        <v>71</v>
      </c>
      <c r="C432" s="27" t="n">
        <f aca="false">IF(TOT!AK434&lt;400,IF(B432&gt;66,66,B432),B432)</f>
        <v>71</v>
      </c>
      <c r="D432" s="27" t="n">
        <f aca="false">IF(TOT!AK434&lt;200,IF(C432&gt;60,60,C432),C432)</f>
        <v>71</v>
      </c>
      <c r="E432" s="50" t="n">
        <f aca="false">(TOT!BD434*60)/TOT!AK434</f>
        <v>15.7797549101897</v>
      </c>
      <c r="F432" s="55" t="n">
        <f aca="false">VLOOKUP(E432,'PA - Tableau 2'!$A$3:$B$55,2)</f>
        <v>87</v>
      </c>
      <c r="G432" s="55" t="n">
        <f aca="false">IF(TOT!AK434&lt;400,IF(F432&gt;66,66,F432),F432)</f>
        <v>87</v>
      </c>
      <c r="H432" s="55" t="n">
        <f aca="false">IF(TOT!AK434&lt;200,IF(G432&gt;60,60,G432),G432)</f>
        <v>87</v>
      </c>
      <c r="I432" s="55" t="n">
        <f aca="false">(D432+H432)/2</f>
        <v>79</v>
      </c>
      <c r="J432" s="55" t="n">
        <f aca="false">IF(TOT!AN434&lt;13.4,IF(I432&gt;66,66,I432),I432)</f>
        <v>66</v>
      </c>
      <c r="K432" s="55" t="n">
        <f aca="false">IF(TOT!AN434&lt;11,IF(J432&gt;66,66,J432),J432)</f>
        <v>66</v>
      </c>
    </row>
    <row r="433" customFormat="false" ht="13" hidden="false" customHeight="true" outlineLevel="0" collapsed="false">
      <c r="A433" s="17" t="s">
        <v>2168</v>
      </c>
      <c r="B433" s="27" t="n">
        <f aca="false">VLOOKUP((TOT!X435*60)/TOT!AK435,'PA - ASSISTS'!$A$3:$B$55,2)</f>
        <v>55</v>
      </c>
      <c r="C433" s="27" t="n">
        <f aca="false">IF(TOT!AK435&lt;400,IF(B433&gt;66,66,B433),B433)</f>
        <v>55</v>
      </c>
      <c r="D433" s="27" t="n">
        <f aca="false">IF(TOT!AK435&lt;200,IF(C433&gt;60,60,C433),C433)</f>
        <v>55</v>
      </c>
      <c r="E433" s="50" t="n">
        <f aca="false">(TOT!BD435*60)/TOT!AK435</f>
        <v>7.69724006526196</v>
      </c>
      <c r="F433" s="55" t="n">
        <f aca="false">VLOOKUP(E433,'PA - Tableau 2'!$A$3:$B$55,2)</f>
        <v>64</v>
      </c>
      <c r="G433" s="55" t="n">
        <f aca="false">IF(TOT!AK435&lt;400,IF(F433&gt;66,66,F433),F433)</f>
        <v>64</v>
      </c>
      <c r="H433" s="55" t="n">
        <f aca="false">IF(TOT!AK435&lt;200,IF(G433&gt;60,60,G433),G433)</f>
        <v>64</v>
      </c>
      <c r="I433" s="55" t="n">
        <f aca="false">(D433+H433)/2</f>
        <v>59.5</v>
      </c>
      <c r="J433" s="55" t="n">
        <f aca="false">IF(TOT!AN435&lt;13.4,IF(I433&gt;66,66,I433),I433)</f>
        <v>59.5</v>
      </c>
      <c r="K433" s="55" t="n">
        <f aca="false">IF(TOT!AN435&lt;11,IF(J433&gt;66,66,J433),J433)</f>
        <v>59.5</v>
      </c>
    </row>
    <row r="434" customFormat="false" ht="13" hidden="false" customHeight="true" outlineLevel="0" collapsed="false">
      <c r="A434" s="17" t="s">
        <v>2171</v>
      </c>
      <c r="B434" s="27" t="n">
        <f aca="false">VLOOKUP((TOT!X436*60)/TOT!AK436,'PA - ASSISTS'!$A$3:$B$55,2)</f>
        <v>56</v>
      </c>
      <c r="C434" s="27" t="n">
        <f aca="false">IF(TOT!AK436&lt;400,IF(B434&gt;66,66,B434),B434)</f>
        <v>56</v>
      </c>
      <c r="D434" s="27" t="n">
        <f aca="false">IF(TOT!AK436&lt;200,IF(C434&gt;60,60,C434),C434)</f>
        <v>56</v>
      </c>
      <c r="E434" s="50" t="n">
        <f aca="false">(TOT!BD436*60)/TOT!AK436</f>
        <v>3.58030372756558</v>
      </c>
      <c r="F434" s="55" t="n">
        <f aca="false">VLOOKUP(E434,'PA - Tableau 2'!$A$3:$B$55,2)</f>
        <v>52</v>
      </c>
      <c r="G434" s="55" t="n">
        <f aca="false">IF(TOT!AK436&lt;400,IF(F434&gt;66,66,F434),F434)</f>
        <v>52</v>
      </c>
      <c r="H434" s="55" t="n">
        <f aca="false">IF(TOT!AK436&lt;200,IF(G434&gt;60,60,G434),G434)</f>
        <v>52</v>
      </c>
      <c r="I434" s="55" t="n">
        <f aca="false">(D434+H434)/2</f>
        <v>54</v>
      </c>
      <c r="J434" s="55" t="n">
        <f aca="false">IF(TOT!AN436&lt;13.4,IF(I434&gt;66,66,I434),I434)</f>
        <v>54</v>
      </c>
      <c r="K434" s="55" t="n">
        <f aca="false">IF(TOT!AN436&lt;11,IF(J434&gt;66,66,J434),J434)</f>
        <v>54</v>
      </c>
    </row>
    <row r="435" customFormat="false" ht="13" hidden="false" customHeight="true" outlineLevel="0" collapsed="false">
      <c r="A435" s="17" t="s">
        <v>2176</v>
      </c>
      <c r="B435" s="27" t="n">
        <f aca="false">VLOOKUP((TOT!X437*60)/TOT!AK437,'PA - ASSISTS'!$A$3:$B$55,2)</f>
        <v>47</v>
      </c>
      <c r="C435" s="27" t="n">
        <f aca="false">IF(TOT!AK437&lt;400,IF(B435&gt;66,66,B435),B435)</f>
        <v>47</v>
      </c>
      <c r="D435" s="27" t="n">
        <f aca="false">IF(TOT!AK437&lt;200,IF(C435&gt;60,60,C435),C435)</f>
        <v>47</v>
      </c>
      <c r="E435" s="50" t="n">
        <f aca="false">(TOT!BD437*60)/TOT!AK437</f>
        <v>0</v>
      </c>
      <c r="F435" s="55" t="n">
        <f aca="false">VLOOKUP(E435,'PA - Tableau 2'!$A$3:$B$55,2)</f>
        <v>47</v>
      </c>
      <c r="G435" s="55" t="n">
        <f aca="false">IF(TOT!AK437&lt;400,IF(F435&gt;66,66,F435),F435)</f>
        <v>47</v>
      </c>
      <c r="H435" s="55" t="n">
        <f aca="false">IF(TOT!AK437&lt;200,IF(G435&gt;60,60,G435),G435)</f>
        <v>47</v>
      </c>
      <c r="I435" s="55" t="n">
        <f aca="false">(D435+H435)/2</f>
        <v>47</v>
      </c>
      <c r="J435" s="55" t="n">
        <f aca="false">IF(TOT!AN437&lt;13.4,IF(I435&gt;66,66,I435),I435)</f>
        <v>47</v>
      </c>
      <c r="K435" s="55" t="n">
        <f aca="false">IF(TOT!AN437&lt;11,IF(J435&gt;66,66,J435),J435)</f>
        <v>47</v>
      </c>
    </row>
    <row r="436" customFormat="false" ht="13" hidden="false" customHeight="true" outlineLevel="0" collapsed="false">
      <c r="A436" s="17" t="s">
        <v>2180</v>
      </c>
      <c r="B436" s="27" t="n">
        <f aca="false">VLOOKUP((TOT!X438*60)/TOT!AK438,'PA - ASSISTS'!$A$3:$B$55,2)</f>
        <v>63</v>
      </c>
      <c r="C436" s="27" t="n">
        <f aca="false">IF(TOT!AK438&lt;400,IF(B436&gt;66,66,B436),B436)</f>
        <v>63</v>
      </c>
      <c r="D436" s="27" t="n">
        <f aca="false">IF(TOT!AK438&lt;200,IF(C436&gt;60,60,C436),C436)</f>
        <v>63</v>
      </c>
      <c r="E436" s="50" t="n">
        <f aca="false">(TOT!BD438*60)/TOT!AK438</f>
        <v>2.90059228429646</v>
      </c>
      <c r="F436" s="55" t="n">
        <f aca="false">VLOOKUP(E436,'PA - Tableau 2'!$A$3:$B$55,2)</f>
        <v>51</v>
      </c>
      <c r="G436" s="55" t="n">
        <f aca="false">IF(TOT!AK438&lt;400,IF(F436&gt;66,66,F436),F436)</f>
        <v>51</v>
      </c>
      <c r="H436" s="55" t="n">
        <f aca="false">IF(TOT!AK438&lt;200,IF(G436&gt;60,60,G436),G436)</f>
        <v>51</v>
      </c>
      <c r="I436" s="55" t="n">
        <f aca="false">(D436+H436)/2</f>
        <v>57</v>
      </c>
      <c r="J436" s="55" t="n">
        <f aca="false">IF(TOT!AN438&lt;13.4,IF(I436&gt;66,66,I436),I436)</f>
        <v>57</v>
      </c>
      <c r="K436" s="55" t="n">
        <f aca="false">IF(TOT!AN438&lt;11,IF(J436&gt;66,66,J436),J436)</f>
        <v>57</v>
      </c>
    </row>
    <row r="437" customFormat="false" ht="13" hidden="false" customHeight="true" outlineLevel="0" collapsed="false">
      <c r="A437" s="17" t="s">
        <v>2184</v>
      </c>
      <c r="B437" s="27" t="n">
        <f aca="false">VLOOKUP((TOT!X439*60)/TOT!AK439,'PA - ASSISTS'!$A$3:$B$55,2)</f>
        <v>60</v>
      </c>
      <c r="C437" s="27" t="n">
        <f aca="false">IF(TOT!AK439&lt;400,IF(B437&gt;66,66,B437),B437)</f>
        <v>60</v>
      </c>
      <c r="D437" s="27" t="n">
        <f aca="false">IF(TOT!AK439&lt;200,IF(C437&gt;60,60,C437),C437)</f>
        <v>60</v>
      </c>
      <c r="E437" s="50" t="n">
        <f aca="false">(TOT!BD439*60)/TOT!AK439</f>
        <v>5.35910710881027</v>
      </c>
      <c r="F437" s="55" t="n">
        <f aca="false">VLOOKUP(E437,'PA - Tableau 2'!$A$3:$B$55,2)</f>
        <v>57</v>
      </c>
      <c r="G437" s="55" t="n">
        <f aca="false">IF(TOT!AK439&lt;400,IF(F437&gt;66,66,F437),F437)</f>
        <v>57</v>
      </c>
      <c r="H437" s="55" t="n">
        <f aca="false">IF(TOT!AK439&lt;200,IF(G437&gt;60,60,G437),G437)</f>
        <v>57</v>
      </c>
      <c r="I437" s="55" t="n">
        <f aca="false">(D437+H437)/2</f>
        <v>58.5</v>
      </c>
      <c r="J437" s="55" t="n">
        <f aca="false">IF(TOT!AN439&lt;13.4,IF(I437&gt;66,66,I437),I437)</f>
        <v>58.5</v>
      </c>
      <c r="K437" s="55" t="n">
        <f aca="false">IF(TOT!AN439&lt;11,IF(J437&gt;66,66,J437),J437)</f>
        <v>58.5</v>
      </c>
    </row>
    <row r="438" customFormat="false" ht="13" hidden="false" customHeight="true" outlineLevel="0" collapsed="false">
      <c r="A438" s="17" t="s">
        <v>2188</v>
      </c>
      <c r="B438" s="27" t="n">
        <f aca="false">VLOOKUP((TOT!X440*60)/TOT!AK440,'PA - ASSISTS'!$A$3:$B$55,2)</f>
        <v>66</v>
      </c>
      <c r="C438" s="27" t="n">
        <f aca="false">IF(TOT!AK440&lt;400,IF(B438&gt;66,66,B438),B438)</f>
        <v>66</v>
      </c>
      <c r="D438" s="27" t="n">
        <f aca="false">IF(TOT!AK440&lt;200,IF(C438&gt;60,60,C438),C438)</f>
        <v>66</v>
      </c>
      <c r="E438" s="50" t="n">
        <f aca="false">(TOT!BD440*60)/TOT!AK440</f>
        <v>13.3944588399442</v>
      </c>
      <c r="F438" s="55" t="n">
        <f aca="false">VLOOKUP(E438,'PA - Tableau 2'!$A$3:$B$55,2)</f>
        <v>81</v>
      </c>
      <c r="G438" s="55" t="n">
        <f aca="false">IF(TOT!AK440&lt;400,IF(F438&gt;66,66,F438),F438)</f>
        <v>81</v>
      </c>
      <c r="H438" s="55" t="n">
        <f aca="false">IF(TOT!AK440&lt;200,IF(G438&gt;60,60,G438),G438)</f>
        <v>81</v>
      </c>
      <c r="I438" s="55" t="n">
        <f aca="false">(D438+H438)/2</f>
        <v>73.5</v>
      </c>
      <c r="J438" s="55" t="n">
        <f aca="false">IF(TOT!AN440&lt;13.4,IF(I438&gt;66,66,I438),I438)</f>
        <v>66</v>
      </c>
      <c r="K438" s="55" t="n">
        <f aca="false">IF(TOT!AN440&lt;11,IF(J438&gt;66,66,J438),J438)</f>
        <v>66</v>
      </c>
    </row>
    <row r="439" customFormat="false" ht="13" hidden="false" customHeight="true" outlineLevel="0" collapsed="false">
      <c r="A439" s="17" t="s">
        <v>2192</v>
      </c>
      <c r="B439" s="27" t="n">
        <f aca="false">VLOOKUP((TOT!X441*60)/TOT!AK441,'PA - ASSISTS'!$A$3:$B$55,2)</f>
        <v>98</v>
      </c>
      <c r="C439" s="27" t="n">
        <f aca="false">IF(TOT!AK441&lt;400,IF(B439&gt;66,66,B439),B439)</f>
        <v>98</v>
      </c>
      <c r="D439" s="27" t="n">
        <f aca="false">IF(TOT!AK441&lt;200,IF(C439&gt;60,60,C439),C439)</f>
        <v>98</v>
      </c>
      <c r="E439" s="50" t="n">
        <f aca="false">(TOT!BD441*60)/TOT!AK441</f>
        <v>18.787752449388</v>
      </c>
      <c r="F439" s="55" t="n">
        <f aca="false">VLOOKUP(E439,'PA - Tableau 2'!$A$3:$B$55,2)</f>
        <v>93</v>
      </c>
      <c r="G439" s="55" t="n">
        <f aca="false">IF(TOT!AK441&lt;400,IF(F439&gt;66,66,F439),F439)</f>
        <v>93</v>
      </c>
      <c r="H439" s="55" t="n">
        <f aca="false">IF(TOT!AK441&lt;200,IF(G439&gt;60,60,G439),G439)</f>
        <v>93</v>
      </c>
      <c r="I439" s="55" t="n">
        <f aca="false">(D439+H439)/2</f>
        <v>95.5</v>
      </c>
      <c r="J439" s="55" t="n">
        <f aca="false">IF(TOT!AN441&lt;13.4,IF(I439&gt;66,66,I439),I439)</f>
        <v>95.5</v>
      </c>
      <c r="K439" s="55" t="n">
        <f aca="false">IF(TOT!AN441&lt;11,IF(J439&gt;66,66,J439),J439)</f>
        <v>95.5</v>
      </c>
    </row>
    <row r="440" customFormat="false" ht="13" hidden="false" customHeight="true" outlineLevel="0" collapsed="false">
      <c r="A440" s="17" t="s">
        <v>2196</v>
      </c>
      <c r="B440" s="27" t="n">
        <f aca="false">VLOOKUP((TOT!X442*60)/TOT!AK442,'PA - ASSISTS'!$A$3:$B$55,2)</f>
        <v>48</v>
      </c>
      <c r="C440" s="27" t="n">
        <f aca="false">IF(TOT!AK442&lt;400,IF(B440&gt;66,66,B440),B440)</f>
        <v>48</v>
      </c>
      <c r="D440" s="27" t="n">
        <f aca="false">IF(TOT!AK442&lt;200,IF(C440&gt;60,60,C440),C440)</f>
        <v>48</v>
      </c>
      <c r="E440" s="50" t="n">
        <f aca="false">(TOT!BD442*60)/TOT!AK442</f>
        <v>3.2600564341492</v>
      </c>
      <c r="F440" s="55" t="n">
        <f aca="false">VLOOKUP(E440,'PA - Tableau 2'!$A$3:$B$55,2)</f>
        <v>51</v>
      </c>
      <c r="G440" s="55" t="n">
        <f aca="false">IF(TOT!AK442&lt;400,IF(F440&gt;66,66,F440),F440)</f>
        <v>51</v>
      </c>
      <c r="H440" s="55" t="n">
        <f aca="false">IF(TOT!AK442&lt;200,IF(G440&gt;60,60,G440),G440)</f>
        <v>51</v>
      </c>
      <c r="I440" s="55" t="n">
        <f aca="false">(D440+H440)/2</f>
        <v>49.5</v>
      </c>
      <c r="J440" s="55" t="n">
        <f aca="false">IF(TOT!AN442&lt;13.4,IF(I440&gt;66,66,I440),I440)</f>
        <v>49.5</v>
      </c>
      <c r="K440" s="55" t="n">
        <f aca="false">IF(TOT!AN442&lt;11,IF(J440&gt;66,66,J440),J440)</f>
        <v>49.5</v>
      </c>
    </row>
    <row r="441" customFormat="false" ht="13" hidden="false" customHeight="true" outlineLevel="0" collapsed="false">
      <c r="A441" s="17" t="s">
        <v>2199</v>
      </c>
      <c r="B441" s="27" t="n">
        <f aca="false">VLOOKUP((TOT!X443*60)/TOT!AK443,'PA - ASSISTS'!$A$3:$B$55,2)</f>
        <v>56</v>
      </c>
      <c r="C441" s="27" t="n">
        <f aca="false">IF(TOT!AK443&lt;400,IF(B441&gt;66,66,B441),B441)</f>
        <v>56</v>
      </c>
      <c r="D441" s="27" t="n">
        <f aca="false">IF(TOT!AK443&lt;200,IF(C441&gt;60,60,C441),C441)</f>
        <v>56</v>
      </c>
      <c r="E441" s="50" t="n">
        <f aca="false">(TOT!BD443*60)/TOT!AK443</f>
        <v>7.00430942526768</v>
      </c>
      <c r="F441" s="55" t="n">
        <f aca="false">VLOOKUP(E441,'PA - Tableau 2'!$A$3:$B$55,2)</f>
        <v>62</v>
      </c>
      <c r="G441" s="55" t="n">
        <f aca="false">IF(TOT!AK443&lt;400,IF(F441&gt;66,66,F441),F441)</f>
        <v>62</v>
      </c>
      <c r="H441" s="55" t="n">
        <f aca="false">IF(TOT!AK443&lt;200,IF(G441&gt;60,60,G441),G441)</f>
        <v>62</v>
      </c>
      <c r="I441" s="55" t="n">
        <f aca="false">(D441+H441)/2</f>
        <v>59</v>
      </c>
      <c r="J441" s="55" t="n">
        <f aca="false">IF(TOT!AN443&lt;13.4,IF(I441&gt;66,66,I441),I441)</f>
        <v>59</v>
      </c>
      <c r="K441" s="55" t="n">
        <f aca="false">IF(TOT!AN443&lt;11,IF(J441&gt;66,66,J441),J441)</f>
        <v>59</v>
      </c>
    </row>
    <row r="442" customFormat="false" ht="13" hidden="false" customHeight="true" outlineLevel="0" collapsed="false">
      <c r="A442" s="17" t="s">
        <v>2204</v>
      </c>
      <c r="B442" s="27" t="n">
        <f aca="false">VLOOKUP((TOT!X444*60)/TOT!AK444,'PA - ASSISTS'!$A$3:$B$55,2)</f>
        <v>77</v>
      </c>
      <c r="C442" s="27" t="n">
        <f aca="false">IF(TOT!AK444&lt;400,IF(B442&gt;66,66,B442),B442)</f>
        <v>66</v>
      </c>
      <c r="D442" s="27" t="n">
        <f aca="false">IF(TOT!AK444&lt;200,IF(C442&gt;60,60,C442),C442)</f>
        <v>60</v>
      </c>
      <c r="E442" s="50" t="n">
        <f aca="false">(TOT!BD444*60)/TOT!AK444</f>
        <v>8.0906850665354</v>
      </c>
      <c r="F442" s="55" t="n">
        <f aca="false">VLOOKUP(E442,'PA - Tableau 2'!$A$3:$B$55,2)</f>
        <v>65</v>
      </c>
      <c r="G442" s="55" t="n">
        <f aca="false">IF(TOT!AK444&lt;400,IF(F442&gt;66,66,F442),F442)</f>
        <v>65</v>
      </c>
      <c r="H442" s="55" t="n">
        <f aca="false">IF(TOT!AK444&lt;200,IF(G442&gt;60,60,G442),G442)</f>
        <v>60</v>
      </c>
      <c r="I442" s="55" t="n">
        <f aca="false">(D442+H442)/2</f>
        <v>60</v>
      </c>
      <c r="J442" s="55" t="n">
        <f aca="false">IF(TOT!AN444&lt;13.4,IF(I442&gt;66,66,I442),I442)</f>
        <v>60</v>
      </c>
      <c r="K442" s="55" t="n">
        <f aca="false">IF(TOT!AN444&lt;11,IF(J442&gt;66,66,J442),J442)</f>
        <v>60</v>
      </c>
    </row>
    <row r="443" customFormat="false" ht="13" hidden="false" customHeight="true" outlineLevel="0" collapsed="false">
      <c r="A443" s="17" t="s">
        <v>2208</v>
      </c>
      <c r="B443" s="27" t="n">
        <f aca="false">VLOOKUP((TOT!X445*60)/TOT!AK445,'PA - ASSISTS'!$A$3:$B$55,2)</f>
        <v>79</v>
      </c>
      <c r="C443" s="27" t="n">
        <f aca="false">IF(TOT!AK445&lt;400,IF(B443&gt;66,66,B443),B443)</f>
        <v>79</v>
      </c>
      <c r="D443" s="27" t="n">
        <f aca="false">IF(TOT!AK445&lt;200,IF(C443&gt;60,60,C443),C443)</f>
        <v>79</v>
      </c>
      <c r="E443" s="50" t="n">
        <f aca="false">(TOT!BD445*60)/TOT!AK445</f>
        <v>8.57098989733582</v>
      </c>
      <c r="F443" s="55" t="n">
        <f aca="false">VLOOKUP(E443,'PA - Tableau 2'!$A$3:$B$55,2)</f>
        <v>67</v>
      </c>
      <c r="G443" s="55" t="n">
        <f aca="false">IF(TOT!AK445&lt;400,IF(F443&gt;66,66,F443),F443)</f>
        <v>67</v>
      </c>
      <c r="H443" s="55" t="n">
        <f aca="false">IF(TOT!AK445&lt;200,IF(G443&gt;60,60,G443),G443)</f>
        <v>67</v>
      </c>
      <c r="I443" s="55" t="n">
        <f aca="false">(D443+H443)/2</f>
        <v>73</v>
      </c>
      <c r="J443" s="55" t="n">
        <f aca="false">IF(TOT!AN445&lt;13.4,IF(I443&gt;66,66,I443),I443)</f>
        <v>73</v>
      </c>
      <c r="K443" s="55" t="n">
        <f aca="false">IF(TOT!AN445&lt;11,IF(J443&gt;66,66,J443),J443)</f>
        <v>73</v>
      </c>
    </row>
    <row r="444" customFormat="false" ht="13" hidden="false" customHeight="true" outlineLevel="0" collapsed="false">
      <c r="A444" s="17" t="s">
        <v>2211</v>
      </c>
      <c r="B444" s="27" t="n">
        <f aca="false">VLOOKUP((TOT!X446*60)/TOT!AK446,'PA - ASSISTS'!$A$3:$B$55,2)</f>
        <v>65</v>
      </c>
      <c r="C444" s="27" t="n">
        <f aca="false">IF(TOT!AK446&lt;400,IF(B444&gt;66,66,B444),B444)</f>
        <v>65</v>
      </c>
      <c r="D444" s="27" t="n">
        <f aca="false">IF(TOT!AK446&lt;200,IF(C444&gt;60,60,C444),C444)</f>
        <v>65</v>
      </c>
      <c r="E444" s="50" t="n">
        <f aca="false">(TOT!BD446*60)/TOT!AK446</f>
        <v>4.38989053444954</v>
      </c>
      <c r="F444" s="55" t="n">
        <f aca="false">VLOOKUP(E444,'PA - Tableau 2'!$A$3:$B$55,2)</f>
        <v>54</v>
      </c>
      <c r="G444" s="55" t="n">
        <f aca="false">IF(TOT!AK446&lt;400,IF(F444&gt;66,66,F444),F444)</f>
        <v>54</v>
      </c>
      <c r="H444" s="55" t="n">
        <f aca="false">IF(TOT!AK446&lt;200,IF(G444&gt;60,60,G444),G444)</f>
        <v>54</v>
      </c>
      <c r="I444" s="55" t="n">
        <f aca="false">(D444+H444)/2</f>
        <v>59.5</v>
      </c>
      <c r="J444" s="55" t="n">
        <f aca="false">IF(TOT!AN446&lt;13.4,IF(I444&gt;66,66,I444),I444)</f>
        <v>59.5</v>
      </c>
      <c r="K444" s="55" t="n">
        <f aca="false">IF(TOT!AN446&lt;11,IF(J444&gt;66,66,J444),J444)</f>
        <v>59.5</v>
      </c>
    </row>
    <row r="445" customFormat="false" ht="13" hidden="false" customHeight="true" outlineLevel="0" collapsed="false">
      <c r="A445" s="17" t="s">
        <v>2214</v>
      </c>
      <c r="B445" s="27" t="n">
        <f aca="false">VLOOKUP((TOT!X447*60)/TOT!AK447,'PA - ASSISTS'!$A$3:$B$55,2)</f>
        <v>94</v>
      </c>
      <c r="C445" s="27" t="n">
        <f aca="false">IF(TOT!AK447&lt;400,IF(B445&gt;66,66,B445),B445)</f>
        <v>66</v>
      </c>
      <c r="D445" s="27" t="n">
        <f aca="false">IF(TOT!AK447&lt;200,IF(C445&gt;60,60,C445),C445)</f>
        <v>66</v>
      </c>
      <c r="E445" s="50" t="n">
        <f aca="false">(TOT!BD447*60)/TOT!AK447</f>
        <v>20.0923125895273</v>
      </c>
      <c r="F445" s="55" t="n">
        <f aca="false">VLOOKUP(E445,'PA - Tableau 2'!$A$3:$B$55,2)</f>
        <v>94</v>
      </c>
      <c r="G445" s="55" t="n">
        <f aca="false">IF(TOT!AK447&lt;400,IF(F445&gt;66,66,F445),F445)</f>
        <v>66</v>
      </c>
      <c r="H445" s="55" t="n">
        <f aca="false">IF(TOT!AK447&lt;200,IF(G445&gt;60,60,G445),G445)</f>
        <v>66</v>
      </c>
      <c r="I445" s="55" t="n">
        <f aca="false">(D445+H445)/2</f>
        <v>66</v>
      </c>
      <c r="J445" s="55" t="n">
        <f aca="false">IF(TOT!AN447&lt;13.4,IF(I445&gt;66,66,I445),I445)</f>
        <v>66</v>
      </c>
      <c r="K445" s="55" t="n">
        <f aca="false">IF(TOT!AN447&lt;11,IF(J445&gt;66,66,J445),J445)</f>
        <v>66</v>
      </c>
    </row>
    <row r="446" customFormat="false" ht="13" hidden="false" customHeight="true" outlineLevel="0" collapsed="false">
      <c r="A446" s="17" t="s">
        <v>2219</v>
      </c>
      <c r="B446" s="27" t="n">
        <f aca="false">VLOOKUP((TOT!X448*60)/TOT!AK448,'PA - ASSISTS'!$A$3:$B$55,2)</f>
        <v>65</v>
      </c>
      <c r="C446" s="27" t="n">
        <f aca="false">IF(TOT!AK448&lt;400,IF(B446&gt;66,66,B446),B446)</f>
        <v>65</v>
      </c>
      <c r="D446" s="27" t="n">
        <f aca="false">IF(TOT!AK448&lt;200,IF(C446&gt;60,60,C446),C446)</f>
        <v>65</v>
      </c>
      <c r="E446" s="50" t="n">
        <f aca="false">(TOT!BD448*60)/TOT!AK448</f>
        <v>7.07559543043963</v>
      </c>
      <c r="F446" s="55" t="n">
        <f aca="false">VLOOKUP(E446,'PA - Tableau 2'!$A$3:$B$55,2)</f>
        <v>62</v>
      </c>
      <c r="G446" s="55" t="n">
        <f aca="false">IF(TOT!AK448&lt;400,IF(F446&gt;66,66,F446),F446)</f>
        <v>62</v>
      </c>
      <c r="H446" s="55" t="n">
        <f aca="false">IF(TOT!AK448&lt;200,IF(G446&gt;60,60,G446),G446)</f>
        <v>62</v>
      </c>
      <c r="I446" s="55" t="n">
        <f aca="false">(D446+H446)/2</f>
        <v>63.5</v>
      </c>
      <c r="J446" s="55" t="n">
        <f aca="false">IF(TOT!AN448&lt;13.4,IF(I446&gt;66,66,I446),I446)</f>
        <v>63.5</v>
      </c>
      <c r="K446" s="55" t="n">
        <f aca="false">IF(TOT!AN448&lt;11,IF(J446&gt;66,66,J446),J446)</f>
        <v>63.5</v>
      </c>
    </row>
    <row r="447" customFormat="false" ht="13" hidden="false" customHeight="true" outlineLevel="0" collapsed="false">
      <c r="A447" s="17" t="s">
        <v>2224</v>
      </c>
      <c r="B447" s="27" t="n">
        <f aca="false">VLOOKUP((TOT!X449*60)/TOT!AK449,'PA - ASSISTS'!$A$3:$B$55,2)</f>
        <v>51</v>
      </c>
      <c r="C447" s="27" t="n">
        <f aca="false">IF(TOT!AK449&lt;400,IF(B447&gt;66,66,B447),B447)</f>
        <v>51</v>
      </c>
      <c r="D447" s="27" t="n">
        <f aca="false">IF(TOT!AK449&lt;200,IF(C447&gt;60,60,C447),C447)</f>
        <v>51</v>
      </c>
      <c r="E447" s="50" t="n">
        <f aca="false">(TOT!BD449*60)/TOT!AK449</f>
        <v>8.45560198883573</v>
      </c>
      <c r="F447" s="55" t="n">
        <f aca="false">VLOOKUP(E447,'PA - Tableau 2'!$A$3:$B$55,2)</f>
        <v>66</v>
      </c>
      <c r="G447" s="55" t="n">
        <f aca="false">IF(TOT!AK449&lt;400,IF(F447&gt;66,66,F447),F447)</f>
        <v>66</v>
      </c>
      <c r="H447" s="55" t="n">
        <f aca="false">IF(TOT!AK449&lt;200,IF(G447&gt;60,60,G447),G447)</f>
        <v>66</v>
      </c>
      <c r="I447" s="55" t="n">
        <f aca="false">(D447+H447)/2</f>
        <v>58.5</v>
      </c>
      <c r="J447" s="55" t="n">
        <f aca="false">IF(TOT!AN449&lt;13.4,IF(I447&gt;66,66,I447),I447)</f>
        <v>58.5</v>
      </c>
      <c r="K447" s="55" t="n">
        <f aca="false">IF(TOT!AN449&lt;11,IF(J447&gt;66,66,J447),J447)</f>
        <v>58.5</v>
      </c>
    </row>
    <row r="448" customFormat="false" ht="13" hidden="false" customHeight="true" outlineLevel="0" collapsed="false">
      <c r="A448" s="17" t="s">
        <v>2229</v>
      </c>
      <c r="B448" s="27" t="n">
        <f aca="false">VLOOKUP((TOT!X450*60)/TOT!AK450,'PA - ASSISTS'!$A$3:$B$55,2)</f>
        <v>76</v>
      </c>
      <c r="C448" s="27" t="n">
        <f aca="false">IF(TOT!AK450&lt;400,IF(B448&gt;66,66,B448),B448)</f>
        <v>76</v>
      </c>
      <c r="D448" s="27" t="n">
        <f aca="false">IF(TOT!AK450&lt;200,IF(C448&gt;60,60,C448),C448)</f>
        <v>76</v>
      </c>
      <c r="E448" s="50" t="n">
        <f aca="false">(TOT!BD450*60)/TOT!AK450</f>
        <v>13.1915914762911</v>
      </c>
      <c r="F448" s="55" t="n">
        <f aca="false">VLOOKUP(E448,'PA - Tableau 2'!$A$3:$B$55,2)</f>
        <v>81</v>
      </c>
      <c r="G448" s="55" t="n">
        <f aca="false">IF(TOT!AK450&lt;400,IF(F448&gt;66,66,F448),F448)</f>
        <v>81</v>
      </c>
      <c r="H448" s="55" t="n">
        <f aca="false">IF(TOT!AK450&lt;200,IF(G448&gt;60,60,G448),G448)</f>
        <v>81</v>
      </c>
      <c r="I448" s="55" t="n">
        <f aca="false">(D448+H448)/2</f>
        <v>78.5</v>
      </c>
      <c r="J448" s="55" t="n">
        <f aca="false">IF(TOT!AN450&lt;13.4,IF(I448&gt;66,66,I448),I448)</f>
        <v>66</v>
      </c>
      <c r="K448" s="55" t="n">
        <f aca="false">IF(TOT!AN450&lt;11,IF(J448&gt;66,66,J448),J448)</f>
        <v>66</v>
      </c>
    </row>
    <row r="449" customFormat="false" ht="13" hidden="false" customHeight="true" outlineLevel="0" collapsed="false">
      <c r="A449" s="17" t="s">
        <v>2235</v>
      </c>
      <c r="B449" s="27" t="n">
        <f aca="false">VLOOKUP((TOT!X451*60)/TOT!AK451,'PA - ASSISTS'!$A$3:$B$55,2)</f>
        <v>77</v>
      </c>
      <c r="C449" s="27" t="n">
        <f aca="false">IF(TOT!AK451&lt;400,IF(B449&gt;66,66,B449),B449)</f>
        <v>77</v>
      </c>
      <c r="D449" s="27" t="n">
        <f aca="false">IF(TOT!AK451&lt;200,IF(C449&gt;60,60,C449),C449)</f>
        <v>77</v>
      </c>
      <c r="E449" s="50" t="n">
        <f aca="false">(TOT!BD451*60)/TOT!AK451</f>
        <v>8.55059815518445</v>
      </c>
      <c r="F449" s="55" t="n">
        <f aca="false">VLOOKUP(E449,'PA - Tableau 2'!$A$3:$B$55,2)</f>
        <v>67</v>
      </c>
      <c r="G449" s="55" t="n">
        <f aca="false">IF(TOT!AK451&lt;400,IF(F449&gt;66,66,F449),F449)</f>
        <v>67</v>
      </c>
      <c r="H449" s="55" t="n">
        <f aca="false">IF(TOT!AK451&lt;200,IF(G449&gt;60,60,G449),G449)</f>
        <v>67</v>
      </c>
      <c r="I449" s="55" t="n">
        <f aca="false">(D449+H449)/2</f>
        <v>72</v>
      </c>
      <c r="J449" s="55" t="n">
        <f aca="false">IF(TOT!AN451&lt;13.4,IF(I449&gt;66,66,I449),I449)</f>
        <v>72</v>
      </c>
      <c r="K449" s="55" t="n">
        <f aca="false">IF(TOT!AN451&lt;11,IF(J449&gt;66,66,J449),J449)</f>
        <v>72</v>
      </c>
    </row>
    <row r="450" customFormat="false" ht="13" hidden="false" customHeight="true" outlineLevel="0" collapsed="false">
      <c r="A450" s="17" t="s">
        <v>2240</v>
      </c>
      <c r="B450" s="27" t="n">
        <f aca="false">VLOOKUP((TOT!X452*60)/TOT!AK452,'PA - ASSISTS'!$A$3:$B$55,2)</f>
        <v>47</v>
      </c>
      <c r="C450" s="27" t="n">
        <f aca="false">IF(TOT!AK452&lt;400,IF(B450&gt;66,66,B450),B450)</f>
        <v>47</v>
      </c>
      <c r="D450" s="27" t="n">
        <f aca="false">IF(TOT!AK452&lt;200,IF(C450&gt;60,60,C450),C450)</f>
        <v>47</v>
      </c>
      <c r="E450" s="50" t="n">
        <f aca="false">(TOT!BD452*60)/TOT!AK452</f>
        <v>0</v>
      </c>
      <c r="F450" s="55" t="n">
        <f aca="false">VLOOKUP(E450,'PA - Tableau 2'!$A$3:$B$55,2)</f>
        <v>47</v>
      </c>
      <c r="G450" s="55" t="n">
        <f aca="false">IF(TOT!AK452&lt;400,IF(F450&gt;66,66,F450),F450)</f>
        <v>47</v>
      </c>
      <c r="H450" s="55" t="n">
        <f aca="false">IF(TOT!AK452&lt;200,IF(G450&gt;60,60,G450),G450)</f>
        <v>47</v>
      </c>
      <c r="I450" s="55" t="n">
        <f aca="false">(D450+H450)/2</f>
        <v>47</v>
      </c>
      <c r="J450" s="55" t="n">
        <f aca="false">IF(TOT!AN452&lt;13.4,IF(I450&gt;66,66,I450),I450)</f>
        <v>47</v>
      </c>
      <c r="K450" s="55" t="n">
        <f aca="false">IF(TOT!AN452&lt;11,IF(J450&gt;66,66,J450),J450)</f>
        <v>47</v>
      </c>
    </row>
    <row r="451" customFormat="false" ht="13" hidden="false" customHeight="true" outlineLevel="0" collapsed="false">
      <c r="A451" s="17" t="s">
        <v>2244</v>
      </c>
      <c r="B451" s="27" t="n">
        <f aca="false">VLOOKUP((TOT!X453*60)/TOT!AK453,'PA - ASSISTS'!$A$3:$B$55,2)</f>
        <v>55</v>
      </c>
      <c r="C451" s="27" t="n">
        <f aca="false">IF(TOT!AK453&lt;400,IF(B451&gt;66,66,B451),B451)</f>
        <v>55</v>
      </c>
      <c r="D451" s="27" t="n">
        <f aca="false">IF(TOT!AK453&lt;200,IF(C451&gt;60,60,C451),C451)</f>
        <v>55</v>
      </c>
      <c r="E451" s="50" t="n">
        <f aca="false">(TOT!BD453*60)/TOT!AK453</f>
        <v>0</v>
      </c>
      <c r="F451" s="55" t="n">
        <f aca="false">VLOOKUP(E451,'PA - Tableau 2'!$A$3:$B$55,2)</f>
        <v>47</v>
      </c>
      <c r="G451" s="55" t="n">
        <f aca="false">IF(TOT!AK453&lt;400,IF(F451&gt;66,66,F451),F451)</f>
        <v>47</v>
      </c>
      <c r="H451" s="55" t="n">
        <f aca="false">IF(TOT!AK453&lt;200,IF(G451&gt;60,60,G451),G451)</f>
        <v>47</v>
      </c>
      <c r="I451" s="55" t="n">
        <f aca="false">(D451+H451)/2</f>
        <v>51</v>
      </c>
      <c r="J451" s="55" t="n">
        <f aca="false">IF(TOT!AN453&lt;13.4,IF(I451&gt;66,66,I451),I451)</f>
        <v>51</v>
      </c>
      <c r="K451" s="55" t="n">
        <f aca="false">IF(TOT!AN453&lt;11,IF(J451&gt;66,66,J451),J451)</f>
        <v>51</v>
      </c>
    </row>
    <row r="452" customFormat="false" ht="13" hidden="false" customHeight="true" outlineLevel="0" collapsed="false">
      <c r="A452" s="17" t="s">
        <v>2246</v>
      </c>
      <c r="B452" s="27" t="n">
        <f aca="false">VLOOKUP((TOT!X454*60)/TOT!AK454,'PA - ASSISTS'!$A$3:$B$55,2)</f>
        <v>74</v>
      </c>
      <c r="C452" s="27" t="n">
        <f aca="false">IF(TOT!AK454&lt;400,IF(B452&gt;66,66,B452),B452)</f>
        <v>74</v>
      </c>
      <c r="D452" s="27" t="n">
        <f aca="false">IF(TOT!AK454&lt;200,IF(C452&gt;60,60,C452),C452)</f>
        <v>74</v>
      </c>
      <c r="E452" s="50" t="n">
        <f aca="false">(TOT!BD454*60)/TOT!AK454</f>
        <v>10.2176429729104</v>
      </c>
      <c r="F452" s="55" t="n">
        <f aca="false">VLOOKUP(E452,'PA - Tableau 2'!$A$3:$B$55,2)</f>
        <v>72</v>
      </c>
      <c r="G452" s="55" t="n">
        <f aca="false">IF(TOT!AK454&lt;400,IF(F452&gt;66,66,F452),F452)</f>
        <v>72</v>
      </c>
      <c r="H452" s="55" t="n">
        <f aca="false">IF(TOT!AK454&lt;200,IF(G452&gt;60,60,G452),G452)</f>
        <v>72</v>
      </c>
      <c r="I452" s="55" t="n">
        <f aca="false">(D452+H452)/2</f>
        <v>73</v>
      </c>
      <c r="J452" s="55" t="n">
        <f aca="false">IF(TOT!AN454&lt;13.4,IF(I452&gt;66,66,I452),I452)</f>
        <v>73</v>
      </c>
      <c r="K452" s="55" t="n">
        <f aca="false">IF(TOT!AN454&lt;11,IF(J452&gt;66,66,J452),J452)</f>
        <v>73</v>
      </c>
    </row>
    <row r="453" customFormat="false" ht="13" hidden="false" customHeight="true" outlineLevel="0" collapsed="false">
      <c r="A453" s="17" t="s">
        <v>2250</v>
      </c>
      <c r="B453" s="27" t="n">
        <f aca="false">VLOOKUP((TOT!X455*60)/TOT!AK455,'PA - ASSISTS'!$A$3:$B$55,2)</f>
        <v>47</v>
      </c>
      <c r="C453" s="27" t="n">
        <f aca="false">IF(TOT!AK455&lt;400,IF(B453&gt;66,66,B453),B453)</f>
        <v>47</v>
      </c>
      <c r="D453" s="27" t="n">
        <f aca="false">IF(TOT!AK455&lt;200,IF(C453&gt;60,60,C453),C453)</f>
        <v>47</v>
      </c>
      <c r="E453" s="50" t="n">
        <f aca="false">(TOT!BD455*60)/TOT!AK455</f>
        <v>0</v>
      </c>
      <c r="F453" s="55" t="n">
        <f aca="false">VLOOKUP(E453,'PA - Tableau 2'!$A$3:$B$55,2)</f>
        <v>47</v>
      </c>
      <c r="G453" s="55" t="n">
        <f aca="false">IF(TOT!AK455&lt;400,IF(F453&gt;66,66,F453),F453)</f>
        <v>47</v>
      </c>
      <c r="H453" s="55" t="n">
        <f aca="false">IF(TOT!AK455&lt;200,IF(G453&gt;60,60,G453),G453)</f>
        <v>47</v>
      </c>
      <c r="I453" s="55" t="n">
        <f aca="false">(D453+H453)/2</f>
        <v>47</v>
      </c>
      <c r="J453" s="55" t="n">
        <f aca="false">IF(TOT!AN455&lt;13.4,IF(I453&gt;66,66,I453),I453)</f>
        <v>47</v>
      </c>
      <c r="K453" s="55" t="n">
        <f aca="false">IF(TOT!AN455&lt;11,IF(J453&gt;66,66,J453),J453)</f>
        <v>47</v>
      </c>
    </row>
    <row r="454" customFormat="false" ht="13" hidden="false" customHeight="true" outlineLevel="0" collapsed="false">
      <c r="A454" s="17" t="s">
        <v>2254</v>
      </c>
      <c r="B454" s="27" t="n">
        <f aca="false">VLOOKUP((TOT!X456*60)/TOT!AK456,'PA - ASSISTS'!$A$3:$B$55,2)</f>
        <v>69</v>
      </c>
      <c r="C454" s="27" t="n">
        <f aca="false">IF(TOT!AK456&lt;400,IF(B454&gt;66,66,B454),B454)</f>
        <v>69</v>
      </c>
      <c r="D454" s="27" t="n">
        <f aca="false">IF(TOT!AK456&lt;200,IF(C454&gt;60,60,C454),C454)</f>
        <v>69</v>
      </c>
      <c r="E454" s="50" t="n">
        <f aca="false">(TOT!BD456*60)/TOT!AK456</f>
        <v>4.52034153691612</v>
      </c>
      <c r="F454" s="55" t="n">
        <f aca="false">VLOOKUP(E454,'PA - Tableau 2'!$A$3:$B$55,2)</f>
        <v>54</v>
      </c>
      <c r="G454" s="55" t="n">
        <f aca="false">IF(TOT!AK456&lt;400,IF(F454&gt;66,66,F454),F454)</f>
        <v>54</v>
      </c>
      <c r="H454" s="55" t="n">
        <f aca="false">IF(TOT!AK456&lt;200,IF(G454&gt;60,60,G454),G454)</f>
        <v>54</v>
      </c>
      <c r="I454" s="55" t="n">
        <f aca="false">(D454+H454)/2</f>
        <v>61.5</v>
      </c>
      <c r="J454" s="55" t="n">
        <f aca="false">IF(TOT!AN456&lt;13.4,IF(I454&gt;66,66,I454),I454)</f>
        <v>61.5</v>
      </c>
      <c r="K454" s="55" t="n">
        <f aca="false">IF(TOT!AN456&lt;11,IF(J454&gt;66,66,J454),J454)</f>
        <v>61.5</v>
      </c>
    </row>
    <row r="455" customFormat="false" ht="13" hidden="false" customHeight="true" outlineLevel="0" collapsed="false">
      <c r="A455" s="17" t="s">
        <v>2258</v>
      </c>
      <c r="B455" s="27" t="n">
        <f aca="false">VLOOKUP((TOT!X457*60)/TOT!AK457,'PA - ASSISTS'!$A$3:$B$55,2)</f>
        <v>47</v>
      </c>
      <c r="C455" s="27" t="n">
        <f aca="false">IF(TOT!AK457&lt;400,IF(B455&gt;66,66,B455),B455)</f>
        <v>47</v>
      </c>
      <c r="D455" s="27" t="n">
        <f aca="false">IF(TOT!AK457&lt;200,IF(C455&gt;60,60,C455),C455)</f>
        <v>47</v>
      </c>
      <c r="E455" s="50" t="n">
        <f aca="false">(TOT!BD457*60)/TOT!AK457</f>
        <v>0</v>
      </c>
      <c r="F455" s="55" t="n">
        <f aca="false">VLOOKUP(E455,'PA - Tableau 2'!$A$3:$B$55,2)</f>
        <v>47</v>
      </c>
      <c r="G455" s="55" t="n">
        <f aca="false">IF(TOT!AK457&lt;400,IF(F455&gt;66,66,F455),F455)</f>
        <v>47</v>
      </c>
      <c r="H455" s="55" t="n">
        <f aca="false">IF(TOT!AK457&lt;200,IF(G455&gt;60,60,G455),G455)</f>
        <v>47</v>
      </c>
      <c r="I455" s="55" t="n">
        <f aca="false">(D455+H455)/2</f>
        <v>47</v>
      </c>
      <c r="J455" s="55" t="n">
        <f aca="false">IF(TOT!AN457&lt;13.4,IF(I455&gt;66,66,I455),I455)</f>
        <v>47</v>
      </c>
      <c r="K455" s="55" t="n">
        <f aca="false">IF(TOT!AN457&lt;11,IF(J455&gt;66,66,J455),J455)</f>
        <v>47</v>
      </c>
    </row>
    <row r="456" customFormat="false" ht="13" hidden="false" customHeight="true" outlineLevel="0" collapsed="false">
      <c r="A456" s="17" t="s">
        <v>2261</v>
      </c>
      <c r="B456" s="27" t="n">
        <f aca="false">VLOOKUP((TOT!X458*60)/TOT!AK458,'PA - ASSISTS'!$A$3:$B$55,2)</f>
        <v>47</v>
      </c>
      <c r="C456" s="27" t="n">
        <f aca="false">IF(TOT!AK458&lt;400,IF(B456&gt;66,66,B456),B456)</f>
        <v>47</v>
      </c>
      <c r="D456" s="27" t="n">
        <f aca="false">IF(TOT!AK458&lt;200,IF(C456&gt;60,60,C456),C456)</f>
        <v>47</v>
      </c>
      <c r="E456" s="50" t="n">
        <f aca="false">(TOT!BD458*60)/TOT!AK458</f>
        <v>0</v>
      </c>
      <c r="F456" s="55" t="n">
        <f aca="false">VLOOKUP(E456,'PA - Tableau 2'!$A$3:$B$55,2)</f>
        <v>47</v>
      </c>
      <c r="G456" s="55" t="n">
        <f aca="false">IF(TOT!AK458&lt;400,IF(F456&gt;66,66,F456),F456)</f>
        <v>47</v>
      </c>
      <c r="H456" s="55" t="n">
        <f aca="false">IF(TOT!AK458&lt;200,IF(G456&gt;60,60,G456),G456)</f>
        <v>47</v>
      </c>
      <c r="I456" s="55" t="n">
        <f aca="false">(D456+H456)/2</f>
        <v>47</v>
      </c>
      <c r="J456" s="55" t="n">
        <f aca="false">IF(TOT!AN458&lt;13.4,IF(I456&gt;66,66,I456),I456)</f>
        <v>47</v>
      </c>
      <c r="K456" s="55" t="n">
        <f aca="false">IF(TOT!AN458&lt;11,IF(J456&gt;66,66,J456),J456)</f>
        <v>47</v>
      </c>
    </row>
    <row r="457" customFormat="false" ht="13" hidden="false" customHeight="true" outlineLevel="0" collapsed="false">
      <c r="A457" s="17" t="s">
        <v>2264</v>
      </c>
      <c r="B457" s="27" t="n">
        <f aca="false">VLOOKUP((TOT!X459*60)/TOT!AK459,'PA - ASSISTS'!$A$3:$B$55,2)</f>
        <v>79</v>
      </c>
      <c r="C457" s="27" t="n">
        <f aca="false">IF(TOT!AK459&lt;400,IF(B457&gt;66,66,B457),B457)</f>
        <v>79</v>
      </c>
      <c r="D457" s="27" t="n">
        <f aca="false">IF(TOT!AK459&lt;200,IF(C457&gt;60,60,C457),C457)</f>
        <v>79</v>
      </c>
      <c r="E457" s="50" t="n">
        <f aca="false">(TOT!BD459*60)/TOT!AK459</f>
        <v>9.46379424883717</v>
      </c>
      <c r="F457" s="55" t="n">
        <f aca="false">VLOOKUP(E457,'PA - Tableau 2'!$A$3:$B$55,2)</f>
        <v>70</v>
      </c>
      <c r="G457" s="55" t="n">
        <f aca="false">IF(TOT!AK459&lt;400,IF(F457&gt;66,66,F457),F457)</f>
        <v>70</v>
      </c>
      <c r="H457" s="55" t="n">
        <f aca="false">IF(TOT!AK459&lt;200,IF(G457&gt;60,60,G457),G457)</f>
        <v>70</v>
      </c>
      <c r="I457" s="55" t="n">
        <f aca="false">(D457+H457)/2</f>
        <v>74.5</v>
      </c>
      <c r="J457" s="55" t="n">
        <f aca="false">IF(TOT!AN459&lt;13.4,IF(I457&gt;66,66,I457),I457)</f>
        <v>74.5</v>
      </c>
      <c r="K457" s="55" t="n">
        <f aca="false">IF(TOT!AN459&lt;11,IF(J457&gt;66,66,J457),J457)</f>
        <v>74.5</v>
      </c>
    </row>
    <row r="458" customFormat="false" ht="13" hidden="false" customHeight="true" outlineLevel="0" collapsed="false">
      <c r="A458" s="17" t="s">
        <v>2269</v>
      </c>
      <c r="B458" s="27" t="n">
        <f aca="false">VLOOKUP((TOT!X460*60)/TOT!AK460,'PA - ASSISTS'!$A$3:$B$55,2)</f>
        <v>89</v>
      </c>
      <c r="C458" s="27" t="n">
        <f aca="false">IF(TOT!AK460&lt;400,IF(B458&gt;66,66,B458),B458)</f>
        <v>89</v>
      </c>
      <c r="D458" s="27" t="n">
        <f aca="false">IF(TOT!AK460&lt;200,IF(C458&gt;60,60,C458),C458)</f>
        <v>89</v>
      </c>
      <c r="E458" s="50" t="n">
        <f aca="false">(TOT!BD460*60)/TOT!AK460</f>
        <v>18.7558354673883</v>
      </c>
      <c r="F458" s="55" t="n">
        <f aca="false">VLOOKUP(E458,'PA - Tableau 2'!$A$3:$B$55,2)</f>
        <v>93</v>
      </c>
      <c r="G458" s="55" t="n">
        <f aca="false">IF(TOT!AK460&lt;400,IF(F458&gt;66,66,F458),F458)</f>
        <v>93</v>
      </c>
      <c r="H458" s="55" t="n">
        <f aca="false">IF(TOT!AK460&lt;200,IF(G458&gt;60,60,G458),G458)</f>
        <v>93</v>
      </c>
      <c r="I458" s="55" t="n">
        <f aca="false">(D458+H458)/2</f>
        <v>91</v>
      </c>
      <c r="J458" s="55" t="n">
        <f aca="false">IF(TOT!AN460&lt;13.4,IF(I458&gt;66,66,I458),I458)</f>
        <v>91</v>
      </c>
      <c r="K458" s="55" t="n">
        <f aca="false">IF(TOT!AN460&lt;11,IF(J458&gt;66,66,J458),J458)</f>
        <v>91</v>
      </c>
    </row>
    <row r="459" customFormat="false" ht="13" hidden="false" customHeight="true" outlineLevel="0" collapsed="false">
      <c r="A459" s="17" t="s">
        <v>2272</v>
      </c>
      <c r="B459" s="27" t="n">
        <f aca="false">VLOOKUP((TOT!X461*60)/TOT!AK461,'PA - ASSISTS'!$A$3:$B$55,2)</f>
        <v>84</v>
      </c>
      <c r="C459" s="27" t="n">
        <f aca="false">IF(TOT!AK461&lt;400,IF(B459&gt;66,66,B459),B459)</f>
        <v>66</v>
      </c>
      <c r="D459" s="27" t="n">
        <f aca="false">IF(TOT!AK461&lt;200,IF(C459&gt;60,60,C459),C459)</f>
        <v>60</v>
      </c>
      <c r="E459" s="50" t="n">
        <f aca="false">(TOT!BD461*60)/TOT!AK461</f>
        <v>10.1148301978991</v>
      </c>
      <c r="F459" s="55" t="n">
        <f aca="false">VLOOKUP(E459,'PA - Tableau 2'!$A$3:$B$55,2)</f>
        <v>72</v>
      </c>
      <c r="G459" s="55" t="n">
        <f aca="false">IF(TOT!AK461&lt;400,IF(F459&gt;66,66,F459),F459)</f>
        <v>66</v>
      </c>
      <c r="H459" s="55" t="n">
        <f aca="false">IF(TOT!AK461&lt;200,IF(G459&gt;60,60,G459),G459)</f>
        <v>60</v>
      </c>
      <c r="I459" s="55" t="n">
        <f aca="false">(D459+H459)/2</f>
        <v>60</v>
      </c>
      <c r="J459" s="55" t="n">
        <f aca="false">IF(TOT!AN461&lt;13.4,IF(I459&gt;66,66,I459),I459)</f>
        <v>60</v>
      </c>
      <c r="K459" s="55" t="n">
        <f aca="false">IF(TOT!AN461&lt;11,IF(J459&gt;66,66,J459),J459)</f>
        <v>60</v>
      </c>
    </row>
    <row r="460" customFormat="false" ht="13" hidden="false" customHeight="true" outlineLevel="0" collapsed="false">
      <c r="A460" s="17" t="s">
        <v>2277</v>
      </c>
      <c r="B460" s="27" t="n">
        <f aca="false">VLOOKUP((TOT!X462*60)/TOT!AK462,'PA - ASSISTS'!$A$3:$B$55,2)</f>
        <v>64</v>
      </c>
      <c r="C460" s="27" t="n">
        <f aca="false">IF(TOT!AK462&lt;400,IF(B460&gt;66,66,B460),B460)</f>
        <v>64</v>
      </c>
      <c r="D460" s="27" t="n">
        <f aca="false">IF(TOT!AK462&lt;200,IF(C460&gt;60,60,C460),C460)</f>
        <v>60</v>
      </c>
      <c r="E460" s="50" t="n">
        <f aca="false">(TOT!BD462*60)/TOT!AK462</f>
        <v>24.105668684645</v>
      </c>
      <c r="F460" s="55" t="n">
        <f aca="false">VLOOKUP(E460,'PA - Tableau 2'!$A$3:$B$55,2)</f>
        <v>98</v>
      </c>
      <c r="G460" s="55" t="n">
        <f aca="false">IF(TOT!AK462&lt;400,IF(F460&gt;66,66,F460),F460)</f>
        <v>66</v>
      </c>
      <c r="H460" s="55" t="n">
        <f aca="false">IF(TOT!AK462&lt;200,IF(G460&gt;60,60,G460),G460)</f>
        <v>60</v>
      </c>
      <c r="I460" s="55" t="n">
        <f aca="false">(D460+H460)/2</f>
        <v>60</v>
      </c>
      <c r="J460" s="55" t="n">
        <f aca="false">IF(TOT!AN462&lt;13.4,IF(I460&gt;66,66,I460),I460)</f>
        <v>60</v>
      </c>
      <c r="K460" s="55" t="n">
        <f aca="false">IF(TOT!AN462&lt;11,IF(J460&gt;66,66,J460),J460)</f>
        <v>60</v>
      </c>
    </row>
    <row r="461" customFormat="false" ht="13" hidden="false" customHeight="true" outlineLevel="0" collapsed="false">
      <c r="A461" s="17" t="s">
        <v>2282</v>
      </c>
      <c r="B461" s="27" t="n">
        <f aca="false">VLOOKUP((TOT!X463*60)/TOT!AK463,'PA - ASSISTS'!$A$3:$B$55,2)</f>
        <v>53</v>
      </c>
      <c r="C461" s="27" t="n">
        <f aca="false">IF(TOT!AK463&lt;400,IF(B461&gt;66,66,B461),B461)</f>
        <v>53</v>
      </c>
      <c r="D461" s="27" t="n">
        <f aca="false">IF(TOT!AK463&lt;200,IF(C461&gt;60,60,C461),C461)</f>
        <v>53</v>
      </c>
      <c r="E461" s="50" t="n">
        <f aca="false">(TOT!BD463*60)/TOT!AK463</f>
        <v>5.23624438236366</v>
      </c>
      <c r="F461" s="55" t="n">
        <f aca="false">VLOOKUP(E461,'PA - Tableau 2'!$A$3:$B$55,2)</f>
        <v>57</v>
      </c>
      <c r="G461" s="55" t="n">
        <f aca="false">IF(TOT!AK463&lt;400,IF(F461&gt;66,66,F461),F461)</f>
        <v>57</v>
      </c>
      <c r="H461" s="55" t="n">
        <f aca="false">IF(TOT!AK463&lt;200,IF(G461&gt;60,60,G461),G461)</f>
        <v>57</v>
      </c>
      <c r="I461" s="55" t="n">
        <f aca="false">(D461+H461)/2</f>
        <v>55</v>
      </c>
      <c r="J461" s="55" t="n">
        <f aca="false">IF(TOT!AN463&lt;13.4,IF(I461&gt;66,66,I461),I461)</f>
        <v>55</v>
      </c>
      <c r="K461" s="55" t="n">
        <f aca="false">IF(TOT!AN463&lt;11,IF(J461&gt;66,66,J461),J461)</f>
        <v>55</v>
      </c>
    </row>
    <row r="462" customFormat="false" ht="13" hidden="false" customHeight="true" outlineLevel="0" collapsed="false">
      <c r="A462" s="17" t="s">
        <v>2287</v>
      </c>
      <c r="B462" s="27" t="n">
        <f aca="false">VLOOKUP((TOT!X464*60)/TOT!AK464,'PA - ASSISTS'!$A$3:$B$55,2)</f>
        <v>50</v>
      </c>
      <c r="C462" s="27" t="n">
        <f aca="false">IF(TOT!AK464&lt;400,IF(B462&gt;66,66,B462),B462)</f>
        <v>50</v>
      </c>
      <c r="D462" s="27" t="n">
        <f aca="false">IF(TOT!AK464&lt;200,IF(C462&gt;60,60,C462),C462)</f>
        <v>50</v>
      </c>
      <c r="E462" s="50" t="n">
        <f aca="false">(TOT!BD464*60)/TOT!AK464</f>
        <v>5.43369734789396</v>
      </c>
      <c r="F462" s="55" t="n">
        <f aca="false">VLOOKUP(E462,'PA - Tableau 2'!$A$3:$B$55,2)</f>
        <v>57</v>
      </c>
      <c r="G462" s="55" t="n">
        <f aca="false">IF(TOT!AK464&lt;400,IF(F462&gt;66,66,F462),F462)</f>
        <v>57</v>
      </c>
      <c r="H462" s="55" t="n">
        <f aca="false">IF(TOT!AK464&lt;200,IF(G462&gt;60,60,G462),G462)</f>
        <v>57</v>
      </c>
      <c r="I462" s="55" t="n">
        <f aca="false">(D462+H462)/2</f>
        <v>53.5</v>
      </c>
      <c r="J462" s="55" t="n">
        <f aca="false">IF(TOT!AN464&lt;13.4,IF(I462&gt;66,66,I462),I462)</f>
        <v>53.5</v>
      </c>
      <c r="K462" s="55" t="n">
        <f aca="false">IF(TOT!AN464&lt;11,IF(J462&gt;66,66,J462),J462)</f>
        <v>53.5</v>
      </c>
    </row>
    <row r="463" customFormat="false" ht="13" hidden="false" customHeight="true" outlineLevel="0" collapsed="false">
      <c r="A463" s="17" t="s">
        <v>2291</v>
      </c>
      <c r="B463" s="27" t="n">
        <f aca="false">VLOOKUP((TOT!X465*60)/TOT!AK465,'PA - ASSISTS'!$A$3:$B$55,2)</f>
        <v>47</v>
      </c>
      <c r="C463" s="27" t="n">
        <f aca="false">IF(TOT!AK465&lt;400,IF(B463&gt;66,66,B463),B463)</f>
        <v>47</v>
      </c>
      <c r="D463" s="27" t="n">
        <f aca="false">IF(TOT!AK465&lt;200,IF(C463&gt;60,60,C463),C463)</f>
        <v>47</v>
      </c>
      <c r="E463" s="50" t="n">
        <f aca="false">(TOT!BD465*60)/TOT!AK465</f>
        <v>0</v>
      </c>
      <c r="F463" s="55" t="n">
        <f aca="false">VLOOKUP(E463,'PA - Tableau 2'!$A$3:$B$55,2)</f>
        <v>47</v>
      </c>
      <c r="G463" s="55" t="n">
        <f aca="false">IF(TOT!AK465&lt;400,IF(F463&gt;66,66,F463),F463)</f>
        <v>47</v>
      </c>
      <c r="H463" s="55" t="n">
        <f aca="false">IF(TOT!AK465&lt;200,IF(G463&gt;60,60,G463),G463)</f>
        <v>47</v>
      </c>
      <c r="I463" s="55" t="n">
        <f aca="false">(D463+H463)/2</f>
        <v>47</v>
      </c>
      <c r="J463" s="55" t="n">
        <f aca="false">IF(TOT!AN465&lt;13.4,IF(I463&gt;66,66,I463),I463)</f>
        <v>47</v>
      </c>
      <c r="K463" s="55" t="n">
        <f aca="false">IF(TOT!AN465&lt;11,IF(J463&gt;66,66,J463),J463)</f>
        <v>47</v>
      </c>
    </row>
    <row r="464" customFormat="false" ht="13" hidden="false" customHeight="true" outlineLevel="0" collapsed="false">
      <c r="A464" s="17" t="s">
        <v>2295</v>
      </c>
      <c r="B464" s="27" t="n">
        <f aca="false">VLOOKUP((TOT!X466*60)/TOT!AK466,'PA - ASSISTS'!$A$3:$B$55,2)</f>
        <v>87</v>
      </c>
      <c r="C464" s="27" t="n">
        <f aca="false">IF(TOT!AK466&lt;400,IF(B464&gt;66,66,B464),B464)</f>
        <v>87</v>
      </c>
      <c r="D464" s="27" t="n">
        <f aca="false">IF(TOT!AK466&lt;200,IF(C464&gt;60,60,C464),C464)</f>
        <v>87</v>
      </c>
      <c r="E464" s="50" t="n">
        <f aca="false">(TOT!BD466*60)/TOT!AK466</f>
        <v>12.5611274338927</v>
      </c>
      <c r="F464" s="55" t="n">
        <f aca="false">VLOOKUP(E464,'PA - Tableau 2'!$A$3:$B$55,2)</f>
        <v>79</v>
      </c>
      <c r="G464" s="55" t="n">
        <f aca="false">IF(TOT!AK466&lt;400,IF(F464&gt;66,66,F464),F464)</f>
        <v>79</v>
      </c>
      <c r="H464" s="55" t="n">
        <f aca="false">IF(TOT!AK466&lt;200,IF(G464&gt;60,60,G464),G464)</f>
        <v>79</v>
      </c>
      <c r="I464" s="55" t="n">
        <f aca="false">(D464+H464)/2</f>
        <v>83</v>
      </c>
      <c r="J464" s="55" t="n">
        <f aca="false">IF(TOT!AN466&lt;13.4,IF(I464&gt;66,66,I464),I464)</f>
        <v>83</v>
      </c>
      <c r="K464" s="55" t="n">
        <f aca="false">IF(TOT!AN466&lt;11,IF(J464&gt;66,66,J464),J464)</f>
        <v>83</v>
      </c>
    </row>
    <row r="465" customFormat="false" ht="13" hidden="false" customHeight="true" outlineLevel="0" collapsed="false">
      <c r="A465" s="17" t="s">
        <v>2299</v>
      </c>
      <c r="B465" s="27" t="n">
        <f aca="false">VLOOKUP((TOT!X467*60)/TOT!AK467,'PA - ASSISTS'!$A$3:$B$55,2)</f>
        <v>75</v>
      </c>
      <c r="C465" s="27" t="n">
        <f aca="false">IF(TOT!AK467&lt;400,IF(B465&gt;66,66,B465),B465)</f>
        <v>66</v>
      </c>
      <c r="D465" s="27" t="n">
        <f aca="false">IF(TOT!AK467&lt;200,IF(C465&gt;60,60,C465),C465)</f>
        <v>60</v>
      </c>
      <c r="E465" s="50" t="n">
        <f aca="false">(TOT!BD467*60)/TOT!AK467</f>
        <v>0</v>
      </c>
      <c r="F465" s="55" t="n">
        <f aca="false">VLOOKUP(E465,'PA - Tableau 2'!$A$3:$B$55,2)</f>
        <v>47</v>
      </c>
      <c r="G465" s="55" t="n">
        <f aca="false">IF(TOT!AK467&lt;400,IF(F465&gt;66,66,F465),F465)</f>
        <v>47</v>
      </c>
      <c r="H465" s="55" t="n">
        <f aca="false">IF(TOT!AK467&lt;200,IF(G465&gt;60,60,G465),G465)</f>
        <v>47</v>
      </c>
      <c r="I465" s="55" t="n">
        <f aca="false">(D465+H465)/2</f>
        <v>53.5</v>
      </c>
      <c r="J465" s="55" t="n">
        <f aca="false">IF(TOT!AN467&lt;13.4,IF(I465&gt;66,66,I465),I465)</f>
        <v>53.5</v>
      </c>
      <c r="K465" s="55" t="n">
        <f aca="false">IF(TOT!AN467&lt;11,IF(J465&gt;66,66,J465),J465)</f>
        <v>53.5</v>
      </c>
    </row>
    <row r="466" customFormat="false" ht="13" hidden="false" customHeight="true" outlineLevel="0" collapsed="false">
      <c r="A466" s="17" t="s">
        <v>2304</v>
      </c>
      <c r="B466" s="27" t="n">
        <f aca="false">VLOOKUP((TOT!X468*60)/TOT!AK468,'PA - ASSISTS'!$A$3:$B$55,2)</f>
        <v>86</v>
      </c>
      <c r="C466" s="27" t="n">
        <f aca="false">IF(TOT!AK468&lt;400,IF(B466&gt;66,66,B466),B466)</f>
        <v>66</v>
      </c>
      <c r="D466" s="27" t="n">
        <f aca="false">IF(TOT!AK468&lt;200,IF(C466&gt;60,60,C466),C466)</f>
        <v>60</v>
      </c>
      <c r="E466" s="50" t="n">
        <f aca="false">(TOT!BD468*60)/TOT!AK468</f>
        <v>0</v>
      </c>
      <c r="F466" s="55" t="n">
        <f aca="false">VLOOKUP(E466,'PA - Tableau 2'!$A$3:$B$55,2)</f>
        <v>47</v>
      </c>
      <c r="G466" s="55" t="n">
        <f aca="false">IF(TOT!AK468&lt;400,IF(F466&gt;66,66,F466),F466)</f>
        <v>47</v>
      </c>
      <c r="H466" s="55" t="n">
        <f aca="false">IF(TOT!AK468&lt;200,IF(G466&gt;60,60,G466),G466)</f>
        <v>47</v>
      </c>
      <c r="I466" s="55" t="n">
        <f aca="false">(D466+H466)/2</f>
        <v>53.5</v>
      </c>
      <c r="J466" s="55" t="n">
        <f aca="false">IF(TOT!AN468&lt;13.4,IF(I466&gt;66,66,I466),I466)</f>
        <v>53.5</v>
      </c>
      <c r="K466" s="55" t="n">
        <f aca="false">IF(TOT!AN468&lt;11,IF(J466&gt;66,66,J466),J466)</f>
        <v>53.5</v>
      </c>
    </row>
    <row r="467" customFormat="false" ht="13" hidden="false" customHeight="true" outlineLevel="0" collapsed="false">
      <c r="A467" s="17" t="s">
        <v>2309</v>
      </c>
      <c r="B467" s="27" t="n">
        <f aca="false">VLOOKUP((TOT!X469*60)/TOT!AK469,'PA - ASSISTS'!$A$3:$B$55,2)</f>
        <v>65</v>
      </c>
      <c r="C467" s="27" t="n">
        <f aca="false">IF(TOT!AK469&lt;400,IF(B467&gt;66,66,B467),B467)</f>
        <v>65</v>
      </c>
      <c r="D467" s="27" t="n">
        <f aca="false">IF(TOT!AK469&lt;200,IF(C467&gt;60,60,C467),C467)</f>
        <v>65</v>
      </c>
      <c r="E467" s="50" t="n">
        <f aca="false">(TOT!BD469*60)/TOT!AK469</f>
        <v>6.73821039903265</v>
      </c>
      <c r="F467" s="55" t="n">
        <f aca="false">VLOOKUP(E467,'PA - Tableau 2'!$A$3:$B$55,2)</f>
        <v>61</v>
      </c>
      <c r="G467" s="55" t="n">
        <f aca="false">IF(TOT!AK469&lt;400,IF(F467&gt;66,66,F467),F467)</f>
        <v>61</v>
      </c>
      <c r="H467" s="55" t="n">
        <f aca="false">IF(TOT!AK469&lt;200,IF(G467&gt;60,60,G467),G467)</f>
        <v>61</v>
      </c>
      <c r="I467" s="55" t="n">
        <f aca="false">(D467+H467)/2</f>
        <v>63</v>
      </c>
      <c r="J467" s="55" t="n">
        <f aca="false">IF(TOT!AN469&lt;13.4,IF(I467&gt;66,66,I467),I467)</f>
        <v>63</v>
      </c>
      <c r="K467" s="55" t="n">
        <f aca="false">IF(TOT!AN469&lt;11,IF(J467&gt;66,66,J467),J467)</f>
        <v>63</v>
      </c>
    </row>
    <row r="468" customFormat="false" ht="13" hidden="false" customHeight="true" outlineLevel="0" collapsed="false">
      <c r="A468" s="17" t="s">
        <v>2313</v>
      </c>
      <c r="B468" s="27" t="n">
        <f aca="false">VLOOKUP((TOT!X470*60)/TOT!AK470,'PA - ASSISTS'!$A$3:$B$55,2)</f>
        <v>55</v>
      </c>
      <c r="C468" s="27" t="n">
        <f aca="false">IF(TOT!AK470&lt;400,IF(B468&gt;66,66,B468),B468)</f>
        <v>55</v>
      </c>
      <c r="D468" s="27" t="n">
        <f aca="false">IF(TOT!AK470&lt;200,IF(C468&gt;60,60,C468),C468)</f>
        <v>55</v>
      </c>
      <c r="E468" s="50" t="n">
        <f aca="false">(TOT!BD470*60)/TOT!AK470</f>
        <v>4.98353870755338</v>
      </c>
      <c r="F468" s="55" t="n">
        <f aca="false">VLOOKUP(E468,'PA - Tableau 2'!$A$3:$B$55,2)</f>
        <v>56</v>
      </c>
      <c r="G468" s="55" t="n">
        <f aca="false">IF(TOT!AK470&lt;400,IF(F468&gt;66,66,F468),F468)</f>
        <v>56</v>
      </c>
      <c r="H468" s="55" t="n">
        <f aca="false">IF(TOT!AK470&lt;200,IF(G468&gt;60,60,G468),G468)</f>
        <v>56</v>
      </c>
      <c r="I468" s="55" t="n">
        <f aca="false">(D468+H468)/2</f>
        <v>55.5</v>
      </c>
      <c r="J468" s="55" t="n">
        <f aca="false">IF(TOT!AN470&lt;13.4,IF(I468&gt;66,66,I468),I468)</f>
        <v>55.5</v>
      </c>
      <c r="K468" s="55" t="n">
        <f aca="false">IF(TOT!AN470&lt;11,IF(J468&gt;66,66,J468),J468)</f>
        <v>55.5</v>
      </c>
    </row>
    <row r="469" customFormat="false" ht="13" hidden="false" customHeight="true" outlineLevel="0" collapsed="false">
      <c r="A469" s="17" t="s">
        <v>2317</v>
      </c>
      <c r="B469" s="27" t="n">
        <f aca="false">VLOOKUP((TOT!X471*60)/TOT!AK471,'PA - ASSISTS'!$A$3:$B$55,2)</f>
        <v>58</v>
      </c>
      <c r="C469" s="27" t="n">
        <f aca="false">IF(TOT!AK471&lt;400,IF(B469&gt;66,66,B469),B469)</f>
        <v>58</v>
      </c>
      <c r="D469" s="27" t="n">
        <f aca="false">IF(TOT!AK471&lt;200,IF(C469&gt;60,60,C469),C469)</f>
        <v>58</v>
      </c>
      <c r="E469" s="50" t="n">
        <f aca="false">(TOT!BD471*60)/TOT!AK471</f>
        <v>2.41545312311944</v>
      </c>
      <c r="F469" s="55" t="n">
        <f aca="false">VLOOKUP(E469,'PA - Tableau 2'!$A$3:$B$55,2)</f>
        <v>50</v>
      </c>
      <c r="G469" s="55" t="n">
        <f aca="false">IF(TOT!AK471&lt;400,IF(F469&gt;66,66,F469),F469)</f>
        <v>50</v>
      </c>
      <c r="H469" s="55" t="n">
        <f aca="false">IF(TOT!AK471&lt;200,IF(G469&gt;60,60,G469),G469)</f>
        <v>50</v>
      </c>
      <c r="I469" s="55" t="n">
        <f aca="false">(D469+H469)/2</f>
        <v>54</v>
      </c>
      <c r="J469" s="55" t="n">
        <f aca="false">IF(TOT!AN471&lt;13.4,IF(I469&gt;66,66,I469),I469)</f>
        <v>54</v>
      </c>
      <c r="K469" s="55" t="n">
        <f aca="false">IF(TOT!AN471&lt;11,IF(J469&gt;66,66,J469),J469)</f>
        <v>54</v>
      </c>
    </row>
    <row r="470" customFormat="false" ht="13" hidden="false" customHeight="true" outlineLevel="0" collapsed="false">
      <c r="A470" s="17" t="s">
        <v>2321</v>
      </c>
      <c r="B470" s="27" t="n">
        <f aca="false">VLOOKUP((TOT!X472*60)/TOT!AK472,'PA - ASSISTS'!$A$3:$B$55,2)</f>
        <v>82</v>
      </c>
      <c r="C470" s="27" t="n">
        <f aca="false">IF(TOT!AK472&lt;400,IF(B470&gt;66,66,B470),B470)</f>
        <v>82</v>
      </c>
      <c r="D470" s="27" t="n">
        <f aca="false">IF(TOT!AK472&lt;200,IF(C470&gt;60,60,C470),C470)</f>
        <v>82</v>
      </c>
      <c r="E470" s="50" t="n">
        <f aca="false">(TOT!BD472*60)/TOT!AK472</f>
        <v>13.9427031041545</v>
      </c>
      <c r="F470" s="55" t="n">
        <f aca="false">VLOOKUP(E470,'PA - Tableau 2'!$A$3:$B$55,2)</f>
        <v>83</v>
      </c>
      <c r="G470" s="55" t="n">
        <f aca="false">IF(TOT!AK472&lt;400,IF(F470&gt;66,66,F470),F470)</f>
        <v>83</v>
      </c>
      <c r="H470" s="55" t="n">
        <f aca="false">IF(TOT!AK472&lt;200,IF(G470&gt;60,60,G470),G470)</f>
        <v>83</v>
      </c>
      <c r="I470" s="55" t="n">
        <f aca="false">(D470+H470)/2</f>
        <v>82.5</v>
      </c>
      <c r="J470" s="55" t="n">
        <f aca="false">IF(TOT!AN472&lt;13.4,IF(I470&gt;66,66,I470),I470)</f>
        <v>82.5</v>
      </c>
      <c r="K470" s="55" t="n">
        <f aca="false">IF(TOT!AN472&lt;11,IF(J470&gt;66,66,J470),J470)</f>
        <v>82.5</v>
      </c>
    </row>
    <row r="471" customFormat="false" ht="13" hidden="false" customHeight="true" outlineLevel="0" collapsed="false">
      <c r="A471" s="17" t="s">
        <v>2325</v>
      </c>
      <c r="B471" s="27" t="n">
        <f aca="false">VLOOKUP((TOT!X473*60)/TOT!AK473,'PA - ASSISTS'!$A$3:$B$55,2)</f>
        <v>69</v>
      </c>
      <c r="C471" s="27" t="n">
        <f aca="false">IF(TOT!AK473&lt;400,IF(B471&gt;66,66,B471),B471)</f>
        <v>66</v>
      </c>
      <c r="D471" s="27" t="n">
        <f aca="false">IF(TOT!AK473&lt;200,IF(C471&gt;60,60,C471),C471)</f>
        <v>66</v>
      </c>
      <c r="E471" s="50" t="n">
        <f aca="false">(TOT!BD473*60)/TOT!AK473</f>
        <v>8.73812351543956</v>
      </c>
      <c r="F471" s="55" t="n">
        <f aca="false">VLOOKUP(E471,'PA - Tableau 2'!$A$3:$B$55,2)</f>
        <v>67</v>
      </c>
      <c r="G471" s="55" t="n">
        <f aca="false">IF(TOT!AK473&lt;400,IF(F471&gt;66,66,F471),F471)</f>
        <v>66</v>
      </c>
      <c r="H471" s="55" t="n">
        <f aca="false">IF(TOT!AK473&lt;200,IF(G471&gt;60,60,G471),G471)</f>
        <v>66</v>
      </c>
      <c r="I471" s="55" t="n">
        <f aca="false">(D471+H471)/2</f>
        <v>66</v>
      </c>
      <c r="J471" s="55" t="n">
        <f aca="false">IF(TOT!AN473&lt;13.4,IF(I471&gt;66,66,I471),I471)</f>
        <v>66</v>
      </c>
      <c r="K471" s="55" t="n">
        <f aca="false">IF(TOT!AN473&lt;11,IF(J471&gt;66,66,J471),J471)</f>
        <v>66</v>
      </c>
    </row>
    <row r="472" customFormat="false" ht="13" hidden="false" customHeight="true" outlineLevel="0" collapsed="false">
      <c r="A472" s="17" t="s">
        <v>2328</v>
      </c>
      <c r="B472" s="27" t="n">
        <f aca="false">VLOOKUP((TOT!X474*60)/TOT!AK474,'PA - ASSISTS'!$A$3:$B$55,2)</f>
        <v>71</v>
      </c>
      <c r="C472" s="27" t="n">
        <f aca="false">IF(TOT!AK474&lt;400,IF(B472&gt;66,66,B472),B472)</f>
        <v>71</v>
      </c>
      <c r="D472" s="27" t="n">
        <f aca="false">IF(TOT!AK474&lt;200,IF(C472&gt;60,60,C472),C472)</f>
        <v>71</v>
      </c>
      <c r="E472" s="50" t="n">
        <f aca="false">(TOT!BD474*60)/TOT!AK474</f>
        <v>8.29813852977973</v>
      </c>
      <c r="F472" s="55" t="n">
        <f aca="false">VLOOKUP(E472,'PA - Tableau 2'!$A$3:$B$55,2)</f>
        <v>66</v>
      </c>
      <c r="G472" s="55" t="n">
        <f aca="false">IF(TOT!AK474&lt;400,IF(F472&gt;66,66,F472),F472)</f>
        <v>66</v>
      </c>
      <c r="H472" s="55" t="n">
        <f aca="false">IF(TOT!AK474&lt;200,IF(G472&gt;60,60,G472),G472)</f>
        <v>66</v>
      </c>
      <c r="I472" s="55" t="n">
        <f aca="false">(D472+H472)/2</f>
        <v>68.5</v>
      </c>
      <c r="J472" s="55" t="n">
        <f aca="false">IF(TOT!AN474&lt;13.4,IF(I472&gt;66,66,I472),I472)</f>
        <v>68.5</v>
      </c>
      <c r="K472" s="55" t="n">
        <f aca="false">IF(TOT!AN474&lt;11,IF(J472&gt;66,66,J472),J472)</f>
        <v>68.5</v>
      </c>
    </row>
    <row r="473" customFormat="false" ht="13" hidden="false" customHeight="true" outlineLevel="0" collapsed="false">
      <c r="A473" s="17" t="s">
        <v>2331</v>
      </c>
      <c r="B473" s="27" t="n">
        <f aca="false">VLOOKUP((TOT!X475*60)/TOT!AK475,'PA - ASSISTS'!$A$3:$B$55,2)</f>
        <v>90</v>
      </c>
      <c r="C473" s="27" t="n">
        <f aca="false">IF(TOT!AK475&lt;400,IF(B473&gt;66,66,B473),B473)</f>
        <v>90</v>
      </c>
      <c r="D473" s="27" t="n">
        <f aca="false">IF(TOT!AK475&lt;200,IF(C473&gt;60,60,C473),C473)</f>
        <v>90</v>
      </c>
      <c r="E473" s="50" t="n">
        <f aca="false">(TOT!BD475*60)/TOT!AK475</f>
        <v>18.3141034342338</v>
      </c>
      <c r="F473" s="55" t="n">
        <f aca="false">VLOOKUP(E473,'PA - Tableau 2'!$A$3:$B$55,2)</f>
        <v>92</v>
      </c>
      <c r="G473" s="55" t="n">
        <f aca="false">IF(TOT!AK475&lt;400,IF(F473&gt;66,66,F473),F473)</f>
        <v>92</v>
      </c>
      <c r="H473" s="55" t="n">
        <f aca="false">IF(TOT!AK475&lt;200,IF(G473&gt;60,60,G473),G473)</f>
        <v>92</v>
      </c>
      <c r="I473" s="55" t="n">
        <f aca="false">(D473+H473)/2</f>
        <v>91</v>
      </c>
      <c r="J473" s="55" t="n">
        <f aca="false">IF(TOT!AN475&lt;13.4,IF(I473&gt;66,66,I473),I473)</f>
        <v>91</v>
      </c>
      <c r="K473" s="55" t="n">
        <f aca="false">IF(TOT!AN475&lt;11,IF(J473&gt;66,66,J473),J473)</f>
        <v>91</v>
      </c>
    </row>
    <row r="474" customFormat="false" ht="13" hidden="false" customHeight="true" outlineLevel="0" collapsed="false">
      <c r="A474" s="17" t="s">
        <v>2334</v>
      </c>
      <c r="B474" s="27" t="n">
        <f aca="false">VLOOKUP((TOT!X476*60)/TOT!AK476,'PA - ASSISTS'!$A$3:$B$55,2)</f>
        <v>47</v>
      </c>
      <c r="C474" s="27" t="n">
        <f aca="false">IF(TOT!AK476&lt;400,IF(B474&gt;66,66,B474),B474)</f>
        <v>47</v>
      </c>
      <c r="D474" s="27" t="n">
        <f aca="false">IF(TOT!AK476&lt;200,IF(C474&gt;60,60,C474),C474)</f>
        <v>47</v>
      </c>
      <c r="E474" s="50" t="n">
        <f aca="false">(TOT!BD476*60)/TOT!AK476</f>
        <v>0</v>
      </c>
      <c r="F474" s="55" t="n">
        <f aca="false">VLOOKUP(E474,'PA - Tableau 2'!$A$3:$B$55,2)</f>
        <v>47</v>
      </c>
      <c r="G474" s="55" t="n">
        <f aca="false">IF(TOT!AK476&lt;400,IF(F474&gt;66,66,F474),F474)</f>
        <v>47</v>
      </c>
      <c r="H474" s="55" t="n">
        <f aca="false">IF(TOT!AK476&lt;200,IF(G474&gt;60,60,G474),G474)</f>
        <v>47</v>
      </c>
      <c r="I474" s="55" t="n">
        <f aca="false">(D474+H474)/2</f>
        <v>47</v>
      </c>
      <c r="J474" s="55" t="n">
        <f aca="false">IF(TOT!AN476&lt;13.4,IF(I474&gt;66,66,I474),I474)</f>
        <v>47</v>
      </c>
      <c r="K474" s="55" t="n">
        <f aca="false">IF(TOT!AN476&lt;11,IF(J474&gt;66,66,J474),J474)</f>
        <v>47</v>
      </c>
    </row>
    <row r="475" customFormat="false" ht="13" hidden="false" customHeight="true" outlineLevel="0" collapsed="false">
      <c r="A475" s="17" t="s">
        <v>2338</v>
      </c>
      <c r="B475" s="27" t="n">
        <f aca="false">VLOOKUP((TOT!X477*60)/TOT!AK477,'PA - ASSISTS'!$A$3:$B$55,2)</f>
        <v>47</v>
      </c>
      <c r="C475" s="27" t="n">
        <f aca="false">IF(TOT!AK477&lt;400,IF(B475&gt;66,66,B475),B475)</f>
        <v>47</v>
      </c>
      <c r="D475" s="27" t="n">
        <f aca="false">IF(TOT!AK477&lt;200,IF(C475&gt;60,60,C475),C475)</f>
        <v>47</v>
      </c>
      <c r="E475" s="50" t="n">
        <f aca="false">(TOT!BD477*60)/TOT!AK477</f>
        <v>3.95643042055386</v>
      </c>
      <c r="F475" s="55" t="n">
        <f aca="false">VLOOKUP(E475,'PA - Tableau 2'!$A$3:$B$55,2)</f>
        <v>52</v>
      </c>
      <c r="G475" s="55" t="n">
        <f aca="false">IF(TOT!AK477&lt;400,IF(F475&gt;66,66,F475),F475)</f>
        <v>52</v>
      </c>
      <c r="H475" s="55" t="n">
        <f aca="false">IF(TOT!AK477&lt;200,IF(G475&gt;60,60,G475),G475)</f>
        <v>52</v>
      </c>
      <c r="I475" s="55" t="n">
        <f aca="false">(D475+H475)/2</f>
        <v>49.5</v>
      </c>
      <c r="J475" s="55" t="n">
        <f aca="false">IF(TOT!AN477&lt;13.4,IF(I475&gt;66,66,I475),I475)</f>
        <v>49.5</v>
      </c>
      <c r="K475" s="55" t="n">
        <f aca="false">IF(TOT!AN477&lt;11,IF(J475&gt;66,66,J475),J475)</f>
        <v>49.5</v>
      </c>
    </row>
    <row r="476" customFormat="false" ht="13" hidden="false" customHeight="true" outlineLevel="0" collapsed="false">
      <c r="A476" s="17" t="s">
        <v>2342</v>
      </c>
      <c r="B476" s="27" t="n">
        <f aca="false">VLOOKUP((TOT!X478*60)/TOT!AK478,'PA - ASSISTS'!$A$3:$B$55,2)</f>
        <v>80</v>
      </c>
      <c r="C476" s="27" t="n">
        <f aca="false">IF(TOT!AK478&lt;400,IF(B476&gt;66,66,B476),B476)</f>
        <v>80</v>
      </c>
      <c r="D476" s="27" t="n">
        <f aca="false">IF(TOT!AK478&lt;200,IF(C476&gt;60,60,C476),C476)</f>
        <v>80</v>
      </c>
      <c r="E476" s="50" t="n">
        <f aca="false">(TOT!BD478*60)/TOT!AK478</f>
        <v>14.9214463171818</v>
      </c>
      <c r="F476" s="55" t="n">
        <f aca="false">VLOOKUP(E476,'PA - Tableau 2'!$A$3:$B$55,2)</f>
        <v>85</v>
      </c>
      <c r="G476" s="55" t="n">
        <f aca="false">IF(TOT!AK478&lt;400,IF(F476&gt;66,66,F476),F476)</f>
        <v>85</v>
      </c>
      <c r="H476" s="55" t="n">
        <f aca="false">IF(TOT!AK478&lt;200,IF(G476&gt;60,60,G476),G476)</f>
        <v>85</v>
      </c>
      <c r="I476" s="55" t="n">
        <f aca="false">(D476+H476)/2</f>
        <v>82.5</v>
      </c>
      <c r="J476" s="55" t="n">
        <f aca="false">IF(TOT!AN478&lt;13.4,IF(I476&gt;66,66,I476),I476)</f>
        <v>82.5</v>
      </c>
      <c r="K476" s="55" t="n">
        <f aca="false">IF(TOT!AN478&lt;11,IF(J476&gt;66,66,J476),J476)</f>
        <v>82.5</v>
      </c>
    </row>
    <row r="477" customFormat="false" ht="13" hidden="false" customHeight="true" outlineLevel="0" collapsed="false">
      <c r="A477" s="17" t="s">
        <v>2346</v>
      </c>
      <c r="B477" s="27" t="n">
        <f aca="false">VLOOKUP((TOT!X479*60)/TOT!AK479,'PA - ASSISTS'!$A$3:$B$55,2)</f>
        <v>55</v>
      </c>
      <c r="C477" s="27" t="n">
        <f aca="false">IF(TOT!AK479&lt;400,IF(B477&gt;66,66,B477),B477)</f>
        <v>55</v>
      </c>
      <c r="D477" s="27" t="n">
        <f aca="false">IF(TOT!AK479&lt;200,IF(C477&gt;60,60,C477),C477)</f>
        <v>55</v>
      </c>
      <c r="E477" s="50" t="n">
        <f aca="false">(TOT!BD479*60)/TOT!AK479</f>
        <v>3.04425652737487</v>
      </c>
      <c r="F477" s="55" t="n">
        <f aca="false">VLOOKUP(E477,'PA - Tableau 2'!$A$3:$B$55,2)</f>
        <v>51</v>
      </c>
      <c r="G477" s="55" t="n">
        <f aca="false">IF(TOT!AK479&lt;400,IF(F477&gt;66,66,F477),F477)</f>
        <v>51</v>
      </c>
      <c r="H477" s="55" t="n">
        <f aca="false">IF(TOT!AK479&lt;200,IF(G477&gt;60,60,G477),G477)</f>
        <v>51</v>
      </c>
      <c r="I477" s="55" t="n">
        <f aca="false">(D477+H477)/2</f>
        <v>53</v>
      </c>
      <c r="J477" s="55" t="n">
        <f aca="false">IF(TOT!AN479&lt;13.4,IF(I477&gt;66,66,I477),I477)</f>
        <v>53</v>
      </c>
      <c r="K477" s="55" t="n">
        <f aca="false">IF(TOT!AN479&lt;11,IF(J477&gt;66,66,J477),J477)</f>
        <v>53</v>
      </c>
    </row>
    <row r="478" customFormat="false" ht="13" hidden="false" customHeight="true" outlineLevel="0" collapsed="false">
      <c r="A478" s="17" t="s">
        <v>2351</v>
      </c>
      <c r="B478" s="27" t="n">
        <f aca="false">VLOOKUP((TOT!X480*60)/TOT!AK480,'PA - ASSISTS'!$A$3:$B$55,2)</f>
        <v>47</v>
      </c>
      <c r="C478" s="27" t="n">
        <f aca="false">IF(TOT!AK480&lt;400,IF(B478&gt;66,66,B478),B478)</f>
        <v>47</v>
      </c>
      <c r="D478" s="27" t="n">
        <f aca="false">IF(TOT!AK480&lt;200,IF(C478&gt;60,60,C478),C478)</f>
        <v>47</v>
      </c>
      <c r="E478" s="50" t="n">
        <f aca="false">(TOT!BD480*60)/TOT!AK480</f>
        <v>0</v>
      </c>
      <c r="F478" s="55" t="n">
        <f aca="false">VLOOKUP(E478,'PA - Tableau 2'!$A$3:$B$55,2)</f>
        <v>47</v>
      </c>
      <c r="G478" s="55" t="n">
        <f aca="false">IF(TOT!AK480&lt;400,IF(F478&gt;66,66,F478),F478)</f>
        <v>47</v>
      </c>
      <c r="H478" s="55" t="n">
        <f aca="false">IF(TOT!AK480&lt;200,IF(G478&gt;60,60,G478),G478)</f>
        <v>47</v>
      </c>
      <c r="I478" s="55" t="n">
        <f aca="false">(D478+H478)/2</f>
        <v>47</v>
      </c>
      <c r="J478" s="55" t="n">
        <f aca="false">IF(TOT!AN480&lt;13.4,IF(I478&gt;66,66,I478),I478)</f>
        <v>47</v>
      </c>
      <c r="K478" s="55" t="n">
        <f aca="false">IF(TOT!AN480&lt;11,IF(J478&gt;66,66,J478),J478)</f>
        <v>47</v>
      </c>
    </row>
    <row r="479" customFormat="false" ht="13" hidden="false" customHeight="true" outlineLevel="0" collapsed="false">
      <c r="A479" s="17" t="s">
        <v>2355</v>
      </c>
      <c r="B479" s="27" t="n">
        <f aca="false">VLOOKUP((TOT!X481*60)/TOT!AK481,'PA - ASSISTS'!$A$3:$B$55,2)</f>
        <v>83</v>
      </c>
      <c r="C479" s="27" t="n">
        <f aca="false">IF(TOT!AK481&lt;400,IF(B479&gt;66,66,B479),B479)</f>
        <v>83</v>
      </c>
      <c r="D479" s="27" t="n">
        <f aca="false">IF(TOT!AK481&lt;200,IF(C479&gt;60,60,C479),C479)</f>
        <v>83</v>
      </c>
      <c r="E479" s="50" t="n">
        <f aca="false">(TOT!BD481*60)/TOT!AK481</f>
        <v>6.78871878592003</v>
      </c>
      <c r="F479" s="55" t="n">
        <f aca="false">VLOOKUP(E479,'PA - Tableau 2'!$A$3:$B$55,2)</f>
        <v>61</v>
      </c>
      <c r="G479" s="55" t="n">
        <f aca="false">IF(TOT!AK481&lt;400,IF(F479&gt;66,66,F479),F479)</f>
        <v>61</v>
      </c>
      <c r="H479" s="55" t="n">
        <f aca="false">IF(TOT!AK481&lt;200,IF(G479&gt;60,60,G479),G479)</f>
        <v>61</v>
      </c>
      <c r="I479" s="55" t="n">
        <f aca="false">(D479+H479)/2</f>
        <v>72</v>
      </c>
      <c r="J479" s="55" t="n">
        <f aca="false">IF(TOT!AN481&lt;13.4,IF(I479&gt;66,66,I479),I479)</f>
        <v>72</v>
      </c>
      <c r="K479" s="55" t="n">
        <f aca="false">IF(TOT!AN481&lt;11,IF(J479&gt;66,66,J479),J479)</f>
        <v>72</v>
      </c>
    </row>
    <row r="480" customFormat="false" ht="13" hidden="false" customHeight="true" outlineLevel="0" collapsed="false">
      <c r="A480" s="17" t="s">
        <v>2360</v>
      </c>
      <c r="B480" s="27" t="n">
        <f aca="false">VLOOKUP((TOT!X482*60)/TOT!AK482,'PA - ASSISTS'!$A$3:$B$55,2)</f>
        <v>65</v>
      </c>
      <c r="C480" s="27" t="n">
        <f aca="false">IF(TOT!AK482&lt;400,IF(B480&gt;66,66,B480),B480)</f>
        <v>65</v>
      </c>
      <c r="D480" s="27" t="n">
        <f aca="false">IF(TOT!AK482&lt;200,IF(C480&gt;60,60,C480),C480)</f>
        <v>65</v>
      </c>
      <c r="E480" s="50" t="n">
        <f aca="false">(TOT!BD482*60)/TOT!AK482</f>
        <v>7.4757934373319</v>
      </c>
      <c r="F480" s="55" t="n">
        <f aca="false">VLOOKUP(E480,'PA - Tableau 2'!$A$3:$B$55,2)</f>
        <v>63</v>
      </c>
      <c r="G480" s="55" t="n">
        <f aca="false">IF(TOT!AK482&lt;400,IF(F480&gt;66,66,F480),F480)</f>
        <v>63</v>
      </c>
      <c r="H480" s="55" t="n">
        <f aca="false">IF(TOT!AK482&lt;200,IF(G480&gt;60,60,G480),G480)</f>
        <v>63</v>
      </c>
      <c r="I480" s="55" t="n">
        <f aca="false">(D480+H480)/2</f>
        <v>64</v>
      </c>
      <c r="J480" s="55" t="n">
        <f aca="false">IF(TOT!AN482&lt;13.4,IF(I480&gt;66,66,I480),I480)</f>
        <v>64</v>
      </c>
      <c r="K480" s="55" t="n">
        <f aca="false">IF(TOT!AN482&lt;11,IF(J480&gt;66,66,J480),J480)</f>
        <v>64</v>
      </c>
    </row>
    <row r="481" customFormat="false" ht="13" hidden="false" customHeight="true" outlineLevel="0" collapsed="false">
      <c r="A481" s="17" t="s">
        <v>2365</v>
      </c>
      <c r="B481" s="27" t="n">
        <f aca="false">VLOOKUP((TOT!X483*60)/TOT!AK483,'PA - ASSISTS'!$A$3:$B$55,2)</f>
        <v>73</v>
      </c>
      <c r="C481" s="27" t="n">
        <f aca="false">IF(TOT!AK483&lt;400,IF(B481&gt;66,66,B481),B481)</f>
        <v>66</v>
      </c>
      <c r="D481" s="27" t="n">
        <f aca="false">IF(TOT!AK483&lt;200,IF(C481&gt;60,60,C481),C481)</f>
        <v>66</v>
      </c>
      <c r="E481" s="50" t="n">
        <f aca="false">(TOT!BD483*60)/TOT!AK483</f>
        <v>14.6404677869674</v>
      </c>
      <c r="F481" s="55" t="n">
        <f aca="false">VLOOKUP(E481,'PA - Tableau 2'!$A$3:$B$55,2)</f>
        <v>84</v>
      </c>
      <c r="G481" s="55" t="n">
        <f aca="false">IF(TOT!AK483&lt;400,IF(F481&gt;66,66,F481),F481)</f>
        <v>66</v>
      </c>
      <c r="H481" s="55" t="n">
        <f aca="false">IF(TOT!AK483&lt;200,IF(G481&gt;60,60,G481),G481)</f>
        <v>66</v>
      </c>
      <c r="I481" s="55" t="n">
        <f aca="false">(D481+H481)/2</f>
        <v>66</v>
      </c>
      <c r="J481" s="55" t="n">
        <f aca="false">IF(TOT!AN483&lt;13.4,IF(I481&gt;66,66,I481),I481)</f>
        <v>66</v>
      </c>
      <c r="K481" s="55" t="n">
        <f aca="false">IF(TOT!AN483&lt;11,IF(J481&gt;66,66,J481),J481)</f>
        <v>66</v>
      </c>
    </row>
    <row r="482" customFormat="false" ht="13" hidden="false" customHeight="true" outlineLevel="0" collapsed="false">
      <c r="A482" s="17" t="s">
        <v>2370</v>
      </c>
      <c r="B482" s="27" t="n">
        <f aca="false">VLOOKUP((TOT!X484*60)/TOT!AK484,'PA - ASSISTS'!$A$3:$B$55,2)</f>
        <v>55</v>
      </c>
      <c r="C482" s="27" t="n">
        <f aca="false">IF(TOT!AK484&lt;400,IF(B482&gt;66,66,B482),B482)</f>
        <v>55</v>
      </c>
      <c r="D482" s="27" t="n">
        <f aca="false">IF(TOT!AK484&lt;200,IF(C482&gt;60,60,C482),C482)</f>
        <v>55</v>
      </c>
      <c r="E482" s="50" t="n">
        <f aca="false">(TOT!BD484*60)/TOT!AK484</f>
        <v>4.19736397431568</v>
      </c>
      <c r="F482" s="55" t="n">
        <f aca="false">VLOOKUP(E482,'PA - Tableau 2'!$A$3:$B$55,2)</f>
        <v>53</v>
      </c>
      <c r="G482" s="55" t="n">
        <f aca="false">IF(TOT!AK484&lt;400,IF(F482&gt;66,66,F482),F482)</f>
        <v>53</v>
      </c>
      <c r="H482" s="55" t="n">
        <f aca="false">IF(TOT!AK484&lt;200,IF(G482&gt;60,60,G482),G482)</f>
        <v>53</v>
      </c>
      <c r="I482" s="55" t="n">
        <f aca="false">(D482+H482)/2</f>
        <v>54</v>
      </c>
      <c r="J482" s="55" t="n">
        <f aca="false">IF(TOT!AN484&lt;13.4,IF(I482&gt;66,66,I482),I482)</f>
        <v>54</v>
      </c>
      <c r="K482" s="55" t="n">
        <f aca="false">IF(TOT!AN484&lt;11,IF(J482&gt;66,66,J482),J482)</f>
        <v>54</v>
      </c>
    </row>
    <row r="483" customFormat="false" ht="13" hidden="false" customHeight="true" outlineLevel="0" collapsed="false">
      <c r="A483" s="17" t="s">
        <v>2375</v>
      </c>
      <c r="B483" s="27" t="n">
        <f aca="false">VLOOKUP((TOT!X485*60)/TOT!AK485,'PA - ASSISTS'!$A$3:$B$55,2)</f>
        <v>83</v>
      </c>
      <c r="C483" s="27" t="n">
        <f aca="false">IF(TOT!AK485&lt;400,IF(B483&gt;66,66,B483),B483)</f>
        <v>83</v>
      </c>
      <c r="D483" s="27" t="n">
        <f aca="false">IF(TOT!AK485&lt;200,IF(C483&gt;60,60,C483),C483)</f>
        <v>83</v>
      </c>
      <c r="E483" s="50" t="n">
        <f aca="false">(TOT!BD485*60)/TOT!AK485</f>
        <v>13.0510935517894</v>
      </c>
      <c r="F483" s="55" t="n">
        <f aca="false">VLOOKUP(E483,'PA - Tableau 2'!$A$3:$B$55,2)</f>
        <v>80</v>
      </c>
      <c r="G483" s="55" t="n">
        <f aca="false">IF(TOT!AK485&lt;400,IF(F483&gt;66,66,F483),F483)</f>
        <v>80</v>
      </c>
      <c r="H483" s="55" t="n">
        <f aca="false">IF(TOT!AK485&lt;200,IF(G483&gt;60,60,G483),G483)</f>
        <v>80</v>
      </c>
      <c r="I483" s="55" t="n">
        <f aca="false">(D483+H483)/2</f>
        <v>81.5</v>
      </c>
      <c r="J483" s="55" t="n">
        <f aca="false">IF(TOT!AN485&lt;13.4,IF(I483&gt;66,66,I483),I483)</f>
        <v>81.5</v>
      </c>
      <c r="K483" s="55" t="n">
        <f aca="false">IF(TOT!AN485&lt;11,IF(J483&gt;66,66,J483),J483)</f>
        <v>81.5</v>
      </c>
    </row>
    <row r="484" customFormat="false" ht="13" hidden="false" customHeight="true" outlineLevel="0" collapsed="false">
      <c r="A484" s="17" t="s">
        <v>2379</v>
      </c>
      <c r="B484" s="27" t="n">
        <f aca="false">VLOOKUP((TOT!X486*60)/TOT!AK486,'PA - ASSISTS'!$A$3:$B$55,2)</f>
        <v>47</v>
      </c>
      <c r="C484" s="27" t="n">
        <f aca="false">IF(TOT!AK486&lt;400,IF(B484&gt;66,66,B484),B484)</f>
        <v>47</v>
      </c>
      <c r="D484" s="27" t="n">
        <f aca="false">IF(TOT!AK486&lt;200,IF(C484&gt;60,60,C484),C484)</f>
        <v>47</v>
      </c>
      <c r="E484" s="50" t="n">
        <f aca="false">(TOT!BD486*60)/TOT!AK486</f>
        <v>0</v>
      </c>
      <c r="F484" s="55" t="n">
        <f aca="false">VLOOKUP(E484,'PA - Tableau 2'!$A$3:$B$55,2)</f>
        <v>47</v>
      </c>
      <c r="G484" s="55" t="n">
        <f aca="false">IF(TOT!AK486&lt;400,IF(F484&gt;66,66,F484),F484)</f>
        <v>47</v>
      </c>
      <c r="H484" s="55" t="n">
        <f aca="false">IF(TOT!AK486&lt;200,IF(G484&gt;60,60,G484),G484)</f>
        <v>47</v>
      </c>
      <c r="I484" s="55" t="n">
        <f aca="false">(D484+H484)/2</f>
        <v>47</v>
      </c>
      <c r="J484" s="55" t="n">
        <f aca="false">IF(TOT!AN486&lt;13.4,IF(I484&gt;66,66,I484),I484)</f>
        <v>47</v>
      </c>
      <c r="K484" s="55" t="n">
        <f aca="false">IF(TOT!AN486&lt;11,IF(J484&gt;66,66,J484),J484)</f>
        <v>47</v>
      </c>
    </row>
    <row r="485" customFormat="false" ht="13" hidden="false" customHeight="true" outlineLevel="0" collapsed="false">
      <c r="A485" s="17" t="s">
        <v>2383</v>
      </c>
      <c r="B485" s="27" t="n">
        <f aca="false">VLOOKUP((TOT!X487*60)/TOT!AK487,'PA - ASSISTS'!$A$3:$B$55,2)</f>
        <v>55</v>
      </c>
      <c r="C485" s="27" t="n">
        <f aca="false">IF(TOT!AK487&lt;400,IF(B485&gt;66,66,B485),B485)</f>
        <v>55</v>
      </c>
      <c r="D485" s="27" t="n">
        <f aca="false">IF(TOT!AK487&lt;200,IF(C485&gt;60,60,C485),C485)</f>
        <v>55</v>
      </c>
      <c r="E485" s="50" t="n">
        <f aca="false">(TOT!BD487*60)/TOT!AK487</f>
        <v>9.00910010111218</v>
      </c>
      <c r="F485" s="55" t="n">
        <f aca="false">VLOOKUP(E485,'PA - Tableau 2'!$A$3:$B$55,2)</f>
        <v>68</v>
      </c>
      <c r="G485" s="55" t="n">
        <f aca="false">IF(TOT!AK487&lt;400,IF(F485&gt;66,66,F485),F485)</f>
        <v>68</v>
      </c>
      <c r="H485" s="55" t="n">
        <f aca="false">IF(TOT!AK487&lt;200,IF(G485&gt;60,60,G485),G485)</f>
        <v>68</v>
      </c>
      <c r="I485" s="55" t="n">
        <f aca="false">(D485+H485)/2</f>
        <v>61.5</v>
      </c>
      <c r="J485" s="55" t="n">
        <f aca="false">IF(TOT!AN487&lt;13.4,IF(I485&gt;66,66,I485),I485)</f>
        <v>61.5</v>
      </c>
      <c r="K485" s="55" t="n">
        <f aca="false">IF(TOT!AN487&lt;11,IF(J485&gt;66,66,J485),J485)</f>
        <v>61.5</v>
      </c>
    </row>
    <row r="486" customFormat="false" ht="13" hidden="false" customHeight="true" outlineLevel="0" collapsed="false">
      <c r="A486" s="17" t="s">
        <v>2387</v>
      </c>
      <c r="B486" s="27" t="n">
        <f aca="false">VLOOKUP((TOT!X488*60)/TOT!AK488,'PA - ASSISTS'!$A$3:$B$55,2)</f>
        <v>82</v>
      </c>
      <c r="C486" s="27" t="n">
        <f aca="false">IF(TOT!AK488&lt;400,IF(B486&gt;66,66,B486),B486)</f>
        <v>82</v>
      </c>
      <c r="D486" s="27" t="n">
        <f aca="false">IF(TOT!AK488&lt;200,IF(C486&gt;60,60,C486),C486)</f>
        <v>82</v>
      </c>
      <c r="E486" s="50" t="n">
        <f aca="false">(TOT!BD488*60)/TOT!AK488</f>
        <v>11.3235446715786</v>
      </c>
      <c r="F486" s="55" t="n">
        <f aca="false">VLOOKUP(E486,'PA - Tableau 2'!$A$3:$B$55,2)</f>
        <v>75</v>
      </c>
      <c r="G486" s="55" t="n">
        <f aca="false">IF(TOT!AK488&lt;400,IF(F486&gt;66,66,F486),F486)</f>
        <v>75</v>
      </c>
      <c r="H486" s="55" t="n">
        <f aca="false">IF(TOT!AK488&lt;200,IF(G486&gt;60,60,G486),G486)</f>
        <v>75</v>
      </c>
      <c r="I486" s="55" t="n">
        <f aca="false">(D486+H486)/2</f>
        <v>78.5</v>
      </c>
      <c r="J486" s="55" t="n">
        <f aca="false">IF(TOT!AN488&lt;13.4,IF(I486&gt;66,66,I486),I486)</f>
        <v>78.5</v>
      </c>
      <c r="K486" s="55" t="n">
        <f aca="false">IF(TOT!AN488&lt;11,IF(J486&gt;66,66,J486),J486)</f>
        <v>78.5</v>
      </c>
    </row>
    <row r="487" customFormat="false" ht="13" hidden="false" customHeight="true" outlineLevel="0" collapsed="false">
      <c r="A487" s="17" t="s">
        <v>2390</v>
      </c>
      <c r="B487" s="27" t="n">
        <f aca="false">VLOOKUP((TOT!X489*60)/TOT!AK489,'PA - ASSISTS'!$A$3:$B$55,2)</f>
        <v>47</v>
      </c>
      <c r="C487" s="27" t="n">
        <f aca="false">IF(TOT!AK489&lt;400,IF(B487&gt;66,66,B487),B487)</f>
        <v>47</v>
      </c>
      <c r="D487" s="27" t="n">
        <f aca="false">IF(TOT!AK489&lt;200,IF(C487&gt;60,60,C487),C487)</f>
        <v>47</v>
      </c>
      <c r="E487" s="50" t="n">
        <f aca="false">(TOT!BD489*60)/TOT!AK489</f>
        <v>0</v>
      </c>
      <c r="F487" s="55" t="n">
        <f aca="false">VLOOKUP(E487,'PA - Tableau 2'!$A$3:$B$55,2)</f>
        <v>47</v>
      </c>
      <c r="G487" s="55" t="n">
        <f aca="false">IF(TOT!AK489&lt;400,IF(F487&gt;66,66,F487),F487)</f>
        <v>47</v>
      </c>
      <c r="H487" s="55" t="n">
        <f aca="false">IF(TOT!AK489&lt;200,IF(G487&gt;60,60,G487),G487)</f>
        <v>47</v>
      </c>
      <c r="I487" s="55" t="n">
        <f aca="false">(D487+H487)/2</f>
        <v>47</v>
      </c>
      <c r="J487" s="55" t="n">
        <f aca="false">IF(TOT!AN489&lt;13.4,IF(I487&gt;66,66,I487),I487)</f>
        <v>47</v>
      </c>
      <c r="K487" s="55" t="n">
        <f aca="false">IF(TOT!AN489&lt;11,IF(J487&gt;66,66,J487),J487)</f>
        <v>47</v>
      </c>
    </row>
    <row r="488" customFormat="false" ht="13" hidden="false" customHeight="true" outlineLevel="0" collapsed="false">
      <c r="A488" s="17" t="s">
        <v>2393</v>
      </c>
      <c r="B488" s="27" t="n">
        <f aca="false">VLOOKUP((TOT!X490*60)/TOT!AK490,'PA - ASSISTS'!$A$3:$B$55,2)</f>
        <v>85</v>
      </c>
      <c r="C488" s="27" t="n">
        <f aca="false">IF(TOT!AK490&lt;400,IF(B488&gt;66,66,B488),B488)</f>
        <v>85</v>
      </c>
      <c r="D488" s="27" t="n">
        <f aca="false">IF(TOT!AK490&lt;200,IF(C488&gt;60,60,C488),C488)</f>
        <v>85</v>
      </c>
      <c r="E488" s="50" t="n">
        <f aca="false">(TOT!BD490*60)/TOT!AK490</f>
        <v>15.0687754366077</v>
      </c>
      <c r="F488" s="55" t="n">
        <f aca="false">VLOOKUP(E488,'PA - Tableau 2'!$A$3:$B$55,2)</f>
        <v>85</v>
      </c>
      <c r="G488" s="55" t="n">
        <f aca="false">IF(TOT!AK490&lt;400,IF(F488&gt;66,66,F488),F488)</f>
        <v>85</v>
      </c>
      <c r="H488" s="55" t="n">
        <f aca="false">IF(TOT!AK490&lt;200,IF(G488&gt;60,60,G488),G488)</f>
        <v>85</v>
      </c>
      <c r="I488" s="55" t="n">
        <f aca="false">(D488+H488)/2</f>
        <v>85</v>
      </c>
      <c r="J488" s="55" t="n">
        <f aca="false">IF(TOT!AN490&lt;13.4,IF(I488&gt;66,66,I488),I488)</f>
        <v>85</v>
      </c>
      <c r="K488" s="55" t="n">
        <f aca="false">IF(TOT!AN490&lt;11,IF(J488&gt;66,66,J488),J488)</f>
        <v>85</v>
      </c>
    </row>
    <row r="489" customFormat="false" ht="13" hidden="false" customHeight="true" outlineLevel="0" collapsed="false">
      <c r="A489" s="17" t="s">
        <v>2398</v>
      </c>
      <c r="B489" s="27" t="n">
        <f aca="false">VLOOKUP((TOT!X491*60)/TOT!AK491,'PA - ASSISTS'!$A$3:$B$55,2)</f>
        <v>79</v>
      </c>
      <c r="C489" s="27" t="n">
        <f aca="false">IF(TOT!AK491&lt;400,IF(B489&gt;66,66,B489),B489)</f>
        <v>79</v>
      </c>
      <c r="D489" s="27" t="n">
        <f aca="false">IF(TOT!AK491&lt;200,IF(C489&gt;60,60,C489),C489)</f>
        <v>79</v>
      </c>
      <c r="E489" s="50" t="n">
        <f aca="false">(TOT!BD491*60)/TOT!AK491</f>
        <v>6.64181885948565</v>
      </c>
      <c r="F489" s="55" t="n">
        <f aca="false">VLOOKUP(E489,'PA - Tableau 2'!$A$3:$B$55,2)</f>
        <v>60</v>
      </c>
      <c r="G489" s="55" t="n">
        <f aca="false">IF(TOT!AK491&lt;400,IF(F489&gt;66,66,F489),F489)</f>
        <v>60</v>
      </c>
      <c r="H489" s="55" t="n">
        <f aca="false">IF(TOT!AK491&lt;200,IF(G489&gt;60,60,G489),G489)</f>
        <v>60</v>
      </c>
      <c r="I489" s="55" t="n">
        <f aca="false">(D489+H489)/2</f>
        <v>69.5</v>
      </c>
      <c r="J489" s="55" t="n">
        <f aca="false">IF(TOT!AN491&lt;13.4,IF(I489&gt;66,66,I489),I489)</f>
        <v>69.5</v>
      </c>
      <c r="K489" s="55" t="n">
        <f aca="false">IF(TOT!AN491&lt;11,IF(J489&gt;66,66,J489),J489)</f>
        <v>69.5</v>
      </c>
    </row>
    <row r="490" customFormat="false" ht="13" hidden="false" customHeight="true" outlineLevel="0" collapsed="false">
      <c r="A490" s="17" t="s">
        <v>2401</v>
      </c>
      <c r="B490" s="27" t="n">
        <f aca="false">VLOOKUP((TOT!X492*60)/TOT!AK492,'PA - ASSISTS'!$A$3:$B$55,2)</f>
        <v>65</v>
      </c>
      <c r="C490" s="27" t="n">
        <f aca="false">IF(TOT!AK492&lt;400,IF(B490&gt;66,66,B490),B490)</f>
        <v>65</v>
      </c>
      <c r="D490" s="27" t="n">
        <f aca="false">IF(TOT!AK492&lt;200,IF(C490&gt;60,60,C490),C490)</f>
        <v>65</v>
      </c>
      <c r="E490" s="50" t="n">
        <f aca="false">(TOT!BD492*60)/TOT!AK492</f>
        <v>0</v>
      </c>
      <c r="F490" s="55" t="n">
        <f aca="false">VLOOKUP(E490,'PA - Tableau 2'!$A$3:$B$55,2)</f>
        <v>47</v>
      </c>
      <c r="G490" s="55" t="n">
        <f aca="false">IF(TOT!AK492&lt;400,IF(F490&gt;66,66,F490),F490)</f>
        <v>47</v>
      </c>
      <c r="H490" s="55" t="n">
        <f aca="false">IF(TOT!AK492&lt;200,IF(G490&gt;60,60,G490),G490)</f>
        <v>47</v>
      </c>
      <c r="I490" s="55" t="n">
        <f aca="false">(D490+H490)/2</f>
        <v>56</v>
      </c>
      <c r="J490" s="55" t="n">
        <f aca="false">IF(TOT!AN492&lt;13.4,IF(I490&gt;66,66,I490),I490)</f>
        <v>56</v>
      </c>
      <c r="K490" s="55" t="n">
        <f aca="false">IF(TOT!AN492&lt;11,IF(J490&gt;66,66,J490),J490)</f>
        <v>56</v>
      </c>
    </row>
    <row r="491" customFormat="false" ht="13" hidden="false" customHeight="true" outlineLevel="0" collapsed="false">
      <c r="A491" s="17" t="s">
        <v>2404</v>
      </c>
      <c r="B491" s="27" t="n">
        <f aca="false">VLOOKUP((TOT!X493*60)/TOT!AK493,'PA - ASSISTS'!$A$3:$B$55,2)</f>
        <v>93</v>
      </c>
      <c r="C491" s="27" t="n">
        <f aca="false">IF(TOT!AK493&lt;400,IF(B491&gt;66,66,B491),B491)</f>
        <v>66</v>
      </c>
      <c r="D491" s="27" t="n">
        <f aca="false">IF(TOT!AK493&lt;200,IF(C491&gt;60,60,C491),C491)</f>
        <v>60</v>
      </c>
      <c r="E491" s="50" t="n">
        <f aca="false">(TOT!BD493*60)/TOT!AK493</f>
        <v>0</v>
      </c>
      <c r="F491" s="55" t="n">
        <f aca="false">VLOOKUP(E491,'PA - Tableau 2'!$A$3:$B$55,2)</f>
        <v>47</v>
      </c>
      <c r="G491" s="55" t="n">
        <f aca="false">IF(TOT!AK493&lt;400,IF(F491&gt;66,66,F491),F491)</f>
        <v>47</v>
      </c>
      <c r="H491" s="55" t="n">
        <f aca="false">IF(TOT!AK493&lt;200,IF(G491&gt;60,60,G491),G491)</f>
        <v>47</v>
      </c>
      <c r="I491" s="55" t="n">
        <f aca="false">(D491+H491)/2</f>
        <v>53.5</v>
      </c>
      <c r="J491" s="55" t="n">
        <f aca="false">IF(TOT!AN493&lt;13.4,IF(I491&gt;66,66,I491),I491)</f>
        <v>53.5</v>
      </c>
      <c r="K491" s="55" t="n">
        <f aca="false">IF(TOT!AN493&lt;11,IF(J491&gt;66,66,J491),J491)</f>
        <v>53.5</v>
      </c>
    </row>
    <row r="492" customFormat="false" ht="13" hidden="false" customHeight="true" outlineLevel="0" collapsed="false">
      <c r="A492" s="17" t="s">
        <v>2407</v>
      </c>
      <c r="B492" s="27" t="n">
        <f aca="false">VLOOKUP((TOT!X494*60)/TOT!AK494,'PA - ASSISTS'!$A$3:$B$55,2)</f>
        <v>91</v>
      </c>
      <c r="C492" s="27" t="n">
        <f aca="false">IF(TOT!AK494&lt;400,IF(B492&gt;66,66,B492),B492)</f>
        <v>91</v>
      </c>
      <c r="D492" s="27" t="n">
        <f aca="false">IF(TOT!AK494&lt;200,IF(C492&gt;60,60,C492),C492)</f>
        <v>91</v>
      </c>
      <c r="E492" s="50" t="n">
        <f aca="false">(TOT!BD494*60)/TOT!AK494</f>
        <v>14.7020234685396</v>
      </c>
      <c r="F492" s="55" t="n">
        <f aca="false">VLOOKUP(E492,'PA - Tableau 2'!$A$3:$B$55,2)</f>
        <v>85</v>
      </c>
      <c r="G492" s="55" t="n">
        <f aca="false">IF(TOT!AK494&lt;400,IF(F492&gt;66,66,F492),F492)</f>
        <v>85</v>
      </c>
      <c r="H492" s="55" t="n">
        <f aca="false">IF(TOT!AK494&lt;200,IF(G492&gt;60,60,G492),G492)</f>
        <v>85</v>
      </c>
      <c r="I492" s="55" t="n">
        <f aca="false">(D492+H492)/2</f>
        <v>88</v>
      </c>
      <c r="J492" s="55" t="n">
        <f aca="false">IF(TOT!AN494&lt;13.4,IF(I492&gt;66,66,I492),I492)</f>
        <v>88</v>
      </c>
      <c r="K492" s="55" t="n">
        <f aca="false">IF(TOT!AN494&lt;11,IF(J492&gt;66,66,J492),J492)</f>
        <v>88</v>
      </c>
    </row>
    <row r="493" customFormat="false" ht="13" hidden="false" customHeight="true" outlineLevel="0" collapsed="false">
      <c r="A493" s="17" t="s">
        <v>2413</v>
      </c>
      <c r="B493" s="27" t="n">
        <f aca="false">VLOOKUP((TOT!X495*60)/TOT!AK495,'PA - ASSISTS'!$A$3:$B$55,2)</f>
        <v>62</v>
      </c>
      <c r="C493" s="27" t="n">
        <f aca="false">IF(TOT!AK495&lt;400,IF(B493&gt;66,66,B493),B493)</f>
        <v>62</v>
      </c>
      <c r="D493" s="27" t="n">
        <f aca="false">IF(TOT!AK495&lt;200,IF(C493&gt;60,60,C493),C493)</f>
        <v>62</v>
      </c>
      <c r="E493" s="50" t="n">
        <f aca="false">(TOT!BD495*60)/TOT!AK495</f>
        <v>9.77914255344272</v>
      </c>
      <c r="F493" s="55" t="n">
        <f aca="false">VLOOKUP(E493,'PA - Tableau 2'!$A$3:$B$55,2)</f>
        <v>71</v>
      </c>
      <c r="G493" s="55" t="n">
        <f aca="false">IF(TOT!AK495&lt;400,IF(F493&gt;66,66,F493),F493)</f>
        <v>71</v>
      </c>
      <c r="H493" s="55" t="n">
        <f aca="false">IF(TOT!AK495&lt;200,IF(G493&gt;60,60,G493),G493)</f>
        <v>71</v>
      </c>
      <c r="I493" s="55" t="n">
        <f aca="false">(D493+H493)/2</f>
        <v>66.5</v>
      </c>
      <c r="J493" s="55" t="n">
        <f aca="false">IF(TOT!AN495&lt;13.4,IF(I493&gt;66,66,I493),I493)</f>
        <v>66</v>
      </c>
      <c r="K493" s="55" t="n">
        <f aca="false">IF(TOT!AN495&lt;11,IF(J493&gt;66,66,J493),J493)</f>
        <v>66</v>
      </c>
    </row>
    <row r="494" customFormat="false" ht="13" hidden="false" customHeight="true" outlineLevel="0" collapsed="false">
      <c r="A494" s="17" t="s">
        <v>2418</v>
      </c>
      <c r="B494" s="27" t="n">
        <f aca="false">VLOOKUP((TOT!X496*60)/TOT!AK496,'PA - ASSISTS'!$A$3:$B$55,2)</f>
        <v>47</v>
      </c>
      <c r="C494" s="27" t="n">
        <f aca="false">IF(TOT!AK496&lt;400,IF(B494&gt;66,66,B494),B494)</f>
        <v>47</v>
      </c>
      <c r="D494" s="27" t="n">
        <f aca="false">IF(TOT!AK496&lt;200,IF(C494&gt;60,60,C494),C494)</f>
        <v>47</v>
      </c>
      <c r="E494" s="50" t="n">
        <f aca="false">(TOT!BD496*60)/TOT!AK496</f>
        <v>0</v>
      </c>
      <c r="F494" s="55" t="n">
        <f aca="false">VLOOKUP(E494,'PA - Tableau 2'!$A$3:$B$55,2)</f>
        <v>47</v>
      </c>
      <c r="G494" s="55" t="n">
        <f aca="false">IF(TOT!AK496&lt;400,IF(F494&gt;66,66,F494),F494)</f>
        <v>47</v>
      </c>
      <c r="H494" s="55" t="n">
        <f aca="false">IF(TOT!AK496&lt;200,IF(G494&gt;60,60,G494),G494)</f>
        <v>47</v>
      </c>
      <c r="I494" s="55" t="n">
        <f aca="false">(D494+H494)/2</f>
        <v>47</v>
      </c>
      <c r="J494" s="55" t="n">
        <f aca="false">IF(TOT!AN496&lt;13.4,IF(I494&gt;66,66,I494),I494)</f>
        <v>47</v>
      </c>
      <c r="K494" s="55" t="n">
        <f aca="false">IF(TOT!AN496&lt;11,IF(J494&gt;66,66,J494),J494)</f>
        <v>47</v>
      </c>
    </row>
    <row r="495" customFormat="false" ht="13" hidden="false" customHeight="true" outlineLevel="0" collapsed="false">
      <c r="A495" s="17" t="s">
        <v>2423</v>
      </c>
      <c r="B495" s="27" t="n">
        <f aca="false">VLOOKUP((TOT!X497*60)/TOT!AK497,'PA - ASSISTS'!$A$3:$B$55,2)</f>
        <v>74</v>
      </c>
      <c r="C495" s="27" t="n">
        <f aca="false">IF(TOT!AK497&lt;400,IF(B495&gt;66,66,B495),B495)</f>
        <v>74</v>
      </c>
      <c r="D495" s="27" t="n">
        <f aca="false">IF(TOT!AK497&lt;200,IF(C495&gt;60,60,C495),C495)</f>
        <v>74</v>
      </c>
      <c r="E495" s="50" t="n">
        <f aca="false">(TOT!BD497*60)/TOT!AK497</f>
        <v>15.2208819139065</v>
      </c>
      <c r="F495" s="55" t="n">
        <f aca="false">VLOOKUP(E495,'PA - Tableau 2'!$A$3:$B$55,2)</f>
        <v>86</v>
      </c>
      <c r="G495" s="55" t="n">
        <f aca="false">IF(TOT!AK497&lt;400,IF(F495&gt;66,66,F495),F495)</f>
        <v>86</v>
      </c>
      <c r="H495" s="55" t="n">
        <f aca="false">IF(TOT!AK497&lt;200,IF(G495&gt;60,60,G495),G495)</f>
        <v>86</v>
      </c>
      <c r="I495" s="55" t="n">
        <f aca="false">(D495+H495)/2</f>
        <v>80</v>
      </c>
      <c r="J495" s="55" t="n">
        <f aca="false">IF(TOT!AN497&lt;13.4,IF(I495&gt;66,66,I495),I495)</f>
        <v>80</v>
      </c>
      <c r="K495" s="55" t="n">
        <f aca="false">IF(TOT!AN497&lt;11,IF(J495&gt;66,66,J495),J495)</f>
        <v>80</v>
      </c>
    </row>
    <row r="496" customFormat="false" ht="13" hidden="false" customHeight="true" outlineLevel="0" collapsed="false">
      <c r="A496" s="17" t="s">
        <v>2427</v>
      </c>
      <c r="B496" s="27" t="n">
        <f aca="false">VLOOKUP((TOT!X498*60)/TOT!AK498,'PA - ASSISTS'!$A$3:$B$55,2)</f>
        <v>47</v>
      </c>
      <c r="C496" s="27" t="n">
        <f aca="false">IF(TOT!AK498&lt;400,IF(B496&gt;66,66,B496),B496)</f>
        <v>47</v>
      </c>
      <c r="D496" s="27" t="n">
        <f aca="false">IF(TOT!AK498&lt;200,IF(C496&gt;60,60,C496),C496)</f>
        <v>47</v>
      </c>
      <c r="E496" s="50" t="n">
        <f aca="false">(TOT!BD498*60)/TOT!AK498</f>
        <v>0</v>
      </c>
      <c r="F496" s="55" t="n">
        <f aca="false">VLOOKUP(E496,'PA - Tableau 2'!$A$3:$B$55,2)</f>
        <v>47</v>
      </c>
      <c r="G496" s="55" t="n">
        <f aca="false">IF(TOT!AK498&lt;400,IF(F496&gt;66,66,F496),F496)</f>
        <v>47</v>
      </c>
      <c r="H496" s="55" t="n">
        <f aca="false">IF(TOT!AK498&lt;200,IF(G496&gt;60,60,G496),G496)</f>
        <v>47</v>
      </c>
      <c r="I496" s="55" t="n">
        <f aca="false">(D496+H496)/2</f>
        <v>47</v>
      </c>
      <c r="J496" s="55" t="n">
        <f aca="false">IF(TOT!AN498&lt;13.4,IF(I496&gt;66,66,I496),I496)</f>
        <v>47</v>
      </c>
      <c r="K496" s="55" t="n">
        <f aca="false">IF(TOT!AN498&lt;11,IF(J496&gt;66,66,J496),J496)</f>
        <v>47</v>
      </c>
    </row>
    <row r="497" customFormat="false" ht="13" hidden="false" customHeight="true" outlineLevel="0" collapsed="false">
      <c r="A497" s="17" t="s">
        <v>2432</v>
      </c>
      <c r="B497" s="27" t="n">
        <f aca="false">VLOOKUP((TOT!X499*60)/TOT!AK499,'PA - ASSISTS'!$A$3:$B$55,2)</f>
        <v>47</v>
      </c>
      <c r="C497" s="27" t="n">
        <f aca="false">IF(TOT!AK499&lt;400,IF(B497&gt;66,66,B497),B497)</f>
        <v>47</v>
      </c>
      <c r="D497" s="27" t="n">
        <f aca="false">IF(TOT!AK499&lt;200,IF(C497&gt;60,60,C497),C497)</f>
        <v>47</v>
      </c>
      <c r="E497" s="50" t="n">
        <f aca="false">(TOT!BD499*60)/TOT!AK499</f>
        <v>0</v>
      </c>
      <c r="F497" s="55" t="n">
        <f aca="false">VLOOKUP(E497,'PA - Tableau 2'!$A$3:$B$55,2)</f>
        <v>47</v>
      </c>
      <c r="G497" s="55" t="n">
        <f aca="false">IF(TOT!AK499&lt;400,IF(F497&gt;66,66,F497),F497)</f>
        <v>47</v>
      </c>
      <c r="H497" s="55" t="n">
        <f aca="false">IF(TOT!AK499&lt;200,IF(G497&gt;60,60,G497),G497)</f>
        <v>47</v>
      </c>
      <c r="I497" s="55" t="n">
        <f aca="false">(D497+H497)/2</f>
        <v>47</v>
      </c>
      <c r="J497" s="55" t="n">
        <f aca="false">IF(TOT!AN499&lt;13.4,IF(I497&gt;66,66,I497),I497)</f>
        <v>47</v>
      </c>
      <c r="K497" s="55" t="n">
        <f aca="false">IF(TOT!AN499&lt;11,IF(J497&gt;66,66,J497),J497)</f>
        <v>47</v>
      </c>
    </row>
    <row r="498" customFormat="false" ht="13" hidden="false" customHeight="true" outlineLevel="0" collapsed="false">
      <c r="A498" s="17" t="s">
        <v>2437</v>
      </c>
      <c r="B498" s="27" t="n">
        <f aca="false">VLOOKUP((TOT!X500*60)/TOT!AK500,'PA - ASSISTS'!$A$3:$B$55,2)</f>
        <v>68</v>
      </c>
      <c r="C498" s="27" t="n">
        <f aca="false">IF(TOT!AK500&lt;400,IF(B498&gt;66,66,B498),B498)</f>
        <v>68</v>
      </c>
      <c r="D498" s="27" t="n">
        <f aca="false">IF(TOT!AK500&lt;200,IF(C498&gt;60,60,C498),C498)</f>
        <v>68</v>
      </c>
      <c r="E498" s="50" t="n">
        <f aca="false">(TOT!BD500*60)/TOT!AK500</f>
        <v>25.7700086680148</v>
      </c>
      <c r="F498" s="55" t="n">
        <f aca="false">VLOOKUP(E498,'PA - Tableau 2'!$A$3:$B$55,2)</f>
        <v>99</v>
      </c>
      <c r="G498" s="55" t="n">
        <f aca="false">IF(TOT!AK500&lt;400,IF(F498&gt;66,66,F498),F498)</f>
        <v>99</v>
      </c>
      <c r="H498" s="55" t="n">
        <f aca="false">IF(TOT!AK500&lt;200,IF(G498&gt;60,60,G498),G498)</f>
        <v>99</v>
      </c>
      <c r="I498" s="55" t="n">
        <f aca="false">(D498+H498)/2</f>
        <v>83.5</v>
      </c>
      <c r="J498" s="55" t="n">
        <f aca="false">IF(TOT!AN500&lt;13.4,IF(I498&gt;66,66,I498),I498)</f>
        <v>66</v>
      </c>
      <c r="K498" s="55" t="n">
        <f aca="false">IF(TOT!AN500&lt;11,IF(J498&gt;66,66,J498),J498)</f>
        <v>66</v>
      </c>
    </row>
    <row r="499" customFormat="false" ht="13" hidden="false" customHeight="true" outlineLevel="0" collapsed="false">
      <c r="A499" s="17" t="s">
        <v>2442</v>
      </c>
      <c r="B499" s="27" t="n">
        <f aca="false">VLOOKUP((TOT!X501*60)/TOT!AK501,'PA - ASSISTS'!$A$3:$B$55,2)</f>
        <v>61</v>
      </c>
      <c r="C499" s="27" t="n">
        <f aca="false">IF(TOT!AK501&lt;400,IF(B499&gt;66,66,B499),B499)</f>
        <v>61</v>
      </c>
      <c r="D499" s="27" t="n">
        <f aca="false">IF(TOT!AK501&lt;200,IF(C499&gt;60,60,C499),C499)</f>
        <v>61</v>
      </c>
      <c r="E499" s="50" t="n">
        <f aca="false">(TOT!BD501*60)/TOT!AK501</f>
        <v>4.9253859103491</v>
      </c>
      <c r="F499" s="55" t="n">
        <f aca="false">VLOOKUP(E499,'PA - Tableau 2'!$A$3:$B$55,2)</f>
        <v>56</v>
      </c>
      <c r="G499" s="55" t="n">
        <f aca="false">IF(TOT!AK501&lt;400,IF(F499&gt;66,66,F499),F499)</f>
        <v>56</v>
      </c>
      <c r="H499" s="55" t="n">
        <f aca="false">IF(TOT!AK501&lt;200,IF(G499&gt;60,60,G499),G499)</f>
        <v>56</v>
      </c>
      <c r="I499" s="55" t="n">
        <f aca="false">(D499+H499)/2</f>
        <v>58.5</v>
      </c>
      <c r="J499" s="55" t="n">
        <f aca="false">IF(TOT!AN501&lt;13.4,IF(I499&gt;66,66,I499),I499)</f>
        <v>58.5</v>
      </c>
      <c r="K499" s="55" t="n">
        <f aca="false">IF(TOT!AN501&lt;11,IF(J499&gt;66,66,J499),J499)</f>
        <v>58.5</v>
      </c>
    </row>
    <row r="500" customFormat="false" ht="13" hidden="false" customHeight="true" outlineLevel="0" collapsed="false">
      <c r="A500" s="17" t="s">
        <v>2447</v>
      </c>
      <c r="B500" s="27" t="n">
        <f aca="false">VLOOKUP((TOT!X502*60)/TOT!AK502,'PA - ASSISTS'!$A$3:$B$55,2)</f>
        <v>93</v>
      </c>
      <c r="C500" s="27" t="n">
        <f aca="false">IF(TOT!AK502&lt;400,IF(B500&gt;66,66,B500),B500)</f>
        <v>93</v>
      </c>
      <c r="D500" s="27" t="n">
        <f aca="false">IF(TOT!AK502&lt;200,IF(C500&gt;60,60,C500),C500)</f>
        <v>93</v>
      </c>
      <c r="E500" s="50" t="n">
        <f aca="false">(TOT!BD502*60)/TOT!AK502</f>
        <v>22.4848169740141</v>
      </c>
      <c r="F500" s="55" t="n">
        <f aca="false">VLOOKUP(E500,'PA - Tableau 2'!$A$3:$B$55,2)</f>
        <v>97</v>
      </c>
      <c r="G500" s="55" t="n">
        <f aca="false">IF(TOT!AK502&lt;400,IF(F500&gt;66,66,F500),F500)</f>
        <v>97</v>
      </c>
      <c r="H500" s="55" t="n">
        <f aca="false">IF(TOT!AK502&lt;200,IF(G500&gt;60,60,G500),G500)</f>
        <v>97</v>
      </c>
      <c r="I500" s="55" t="n">
        <f aca="false">(D500+H500)/2</f>
        <v>95</v>
      </c>
      <c r="J500" s="55" t="n">
        <f aca="false">IF(TOT!AN502&lt;13.4,IF(I500&gt;66,66,I500),I500)</f>
        <v>95</v>
      </c>
      <c r="K500" s="55" t="n">
        <f aca="false">IF(TOT!AN502&lt;11,IF(J500&gt;66,66,J500),J500)</f>
        <v>95</v>
      </c>
    </row>
    <row r="501" customFormat="false" ht="13" hidden="false" customHeight="true" outlineLevel="0" collapsed="false">
      <c r="A501" s="17" t="s">
        <v>2451</v>
      </c>
      <c r="B501" s="27" t="n">
        <f aca="false">VLOOKUP((TOT!X503*60)/TOT!AK503,'PA - ASSISTS'!$A$3:$B$55,2)</f>
        <v>47</v>
      </c>
      <c r="C501" s="27" t="n">
        <f aca="false">IF(TOT!AK503&lt;400,IF(B501&gt;66,66,B501),B501)</f>
        <v>47</v>
      </c>
      <c r="D501" s="27" t="n">
        <f aca="false">IF(TOT!AK503&lt;200,IF(C501&gt;60,60,C501),C501)</f>
        <v>47</v>
      </c>
      <c r="E501" s="50" t="n">
        <f aca="false">(TOT!BD503*60)/TOT!AK503</f>
        <v>0</v>
      </c>
      <c r="F501" s="55" t="n">
        <f aca="false">VLOOKUP(E501,'PA - Tableau 2'!$A$3:$B$55,2)</f>
        <v>47</v>
      </c>
      <c r="G501" s="55" t="n">
        <f aca="false">IF(TOT!AK503&lt;400,IF(F501&gt;66,66,F501),F501)</f>
        <v>47</v>
      </c>
      <c r="H501" s="55" t="n">
        <f aca="false">IF(TOT!AK503&lt;200,IF(G501&gt;60,60,G501),G501)</f>
        <v>47</v>
      </c>
      <c r="I501" s="55" t="n">
        <f aca="false">(D501+H501)/2</f>
        <v>47</v>
      </c>
      <c r="J501" s="55" t="n">
        <f aca="false">IF(TOT!AN503&lt;13.4,IF(I501&gt;66,66,I501),I501)</f>
        <v>47</v>
      </c>
      <c r="K501" s="55" t="n">
        <f aca="false">IF(TOT!AN503&lt;11,IF(J501&gt;66,66,J501),J501)</f>
        <v>47</v>
      </c>
    </row>
    <row r="502" customFormat="false" ht="13" hidden="false" customHeight="true" outlineLevel="0" collapsed="false">
      <c r="A502" s="17" t="s">
        <v>2455</v>
      </c>
      <c r="B502" s="27" t="n">
        <f aca="false">VLOOKUP((TOT!X504*60)/TOT!AK504,'PA - ASSISTS'!$A$3:$B$55,2)</f>
        <v>66</v>
      </c>
      <c r="C502" s="27" t="n">
        <f aca="false">IF(TOT!AK504&lt;400,IF(B502&gt;66,66,B502),B502)</f>
        <v>66</v>
      </c>
      <c r="D502" s="27" t="n">
        <f aca="false">IF(TOT!AK504&lt;200,IF(C502&gt;60,60,C502),C502)</f>
        <v>60</v>
      </c>
      <c r="E502" s="50" t="n">
        <f aca="false">(TOT!BD504*60)/TOT!AK504</f>
        <v>12.4137931034482</v>
      </c>
      <c r="F502" s="55" t="n">
        <f aca="false">VLOOKUP(E502,'PA - Tableau 2'!$A$3:$B$55,2)</f>
        <v>79</v>
      </c>
      <c r="G502" s="55" t="n">
        <f aca="false">IF(TOT!AK504&lt;400,IF(F502&gt;66,66,F502),F502)</f>
        <v>66</v>
      </c>
      <c r="H502" s="55" t="n">
        <f aca="false">IF(TOT!AK504&lt;200,IF(G502&gt;60,60,G502),G502)</f>
        <v>60</v>
      </c>
      <c r="I502" s="55" t="n">
        <f aca="false">(D502+H502)/2</f>
        <v>60</v>
      </c>
      <c r="J502" s="55" t="n">
        <f aca="false">IF(TOT!AN504&lt;13.4,IF(I502&gt;66,66,I502),I502)</f>
        <v>60</v>
      </c>
      <c r="K502" s="55" t="n">
        <f aca="false">IF(TOT!AN504&lt;11,IF(J502&gt;66,66,J502),J502)</f>
        <v>60</v>
      </c>
    </row>
    <row r="503" customFormat="false" ht="13" hidden="false" customHeight="true" outlineLevel="0" collapsed="false">
      <c r="A503" s="17" t="s">
        <v>2460</v>
      </c>
      <c r="B503" s="27" t="n">
        <f aca="false">VLOOKUP((TOT!X505*60)/TOT!AK505,'PA - ASSISTS'!$A$3:$B$55,2)</f>
        <v>93</v>
      </c>
      <c r="C503" s="27" t="n">
        <f aca="false">IF(TOT!AK505&lt;400,IF(B503&gt;66,66,B503),B503)</f>
        <v>66</v>
      </c>
      <c r="D503" s="27" t="n">
        <f aca="false">IF(TOT!AK505&lt;200,IF(C503&gt;60,60,C503),C503)</f>
        <v>60</v>
      </c>
      <c r="E503" s="50" t="n">
        <f aca="false">(TOT!BD505*60)/TOT!AK505</f>
        <v>0</v>
      </c>
      <c r="F503" s="55" t="n">
        <f aca="false">VLOOKUP(E503,'PA - Tableau 2'!$A$3:$B$55,2)</f>
        <v>47</v>
      </c>
      <c r="G503" s="55" t="n">
        <f aca="false">IF(TOT!AK505&lt;400,IF(F503&gt;66,66,F503),F503)</f>
        <v>47</v>
      </c>
      <c r="H503" s="55" t="n">
        <f aca="false">IF(TOT!AK505&lt;200,IF(G503&gt;60,60,G503),G503)</f>
        <v>47</v>
      </c>
      <c r="I503" s="55" t="n">
        <f aca="false">(D503+H503)/2</f>
        <v>53.5</v>
      </c>
      <c r="J503" s="55" t="n">
        <f aca="false">IF(TOT!AN505&lt;13.4,IF(I503&gt;66,66,I503),I503)</f>
        <v>53.5</v>
      </c>
      <c r="K503" s="55" t="n">
        <f aca="false">IF(TOT!AN505&lt;11,IF(J503&gt;66,66,J503),J503)</f>
        <v>53.5</v>
      </c>
    </row>
    <row r="504" customFormat="false" ht="13" hidden="false" customHeight="true" outlineLevel="0" collapsed="false">
      <c r="A504" s="17" t="s">
        <v>2464</v>
      </c>
      <c r="B504" s="27" t="n">
        <f aca="false">VLOOKUP((TOT!X506*60)/TOT!AK506,'PA - ASSISTS'!$A$3:$B$55,2)</f>
        <v>79</v>
      </c>
      <c r="C504" s="27" t="n">
        <f aca="false">IF(TOT!AK506&lt;400,IF(B504&gt;66,66,B504),B504)</f>
        <v>79</v>
      </c>
      <c r="D504" s="27" t="n">
        <f aca="false">IF(TOT!AK506&lt;200,IF(C504&gt;60,60,C504),C504)</f>
        <v>79</v>
      </c>
      <c r="E504" s="50" t="n">
        <f aca="false">(TOT!BD506*60)/TOT!AK506</f>
        <v>14.2462155249879</v>
      </c>
      <c r="F504" s="55" t="n">
        <f aca="false">VLOOKUP(E504,'PA - Tableau 2'!$A$3:$B$55,2)</f>
        <v>83</v>
      </c>
      <c r="G504" s="55" t="n">
        <f aca="false">IF(TOT!AK506&lt;400,IF(F504&gt;66,66,F504),F504)</f>
        <v>83</v>
      </c>
      <c r="H504" s="55" t="n">
        <f aca="false">IF(TOT!AK506&lt;200,IF(G504&gt;60,60,G504),G504)</f>
        <v>83</v>
      </c>
      <c r="I504" s="55" t="n">
        <f aca="false">(D504+H504)/2</f>
        <v>81</v>
      </c>
      <c r="J504" s="55" t="n">
        <f aca="false">IF(TOT!AN506&lt;13.4,IF(I504&gt;66,66,I504),I504)</f>
        <v>81</v>
      </c>
      <c r="K504" s="55" t="n">
        <f aca="false">IF(TOT!AN506&lt;11,IF(J504&gt;66,66,J504),J504)</f>
        <v>81</v>
      </c>
    </row>
    <row r="505" customFormat="false" ht="13" hidden="false" customHeight="true" outlineLevel="0" collapsed="false">
      <c r="A505" s="17" t="s">
        <v>2468</v>
      </c>
      <c r="B505" s="27" t="n">
        <f aca="false">VLOOKUP((TOT!X507*60)/TOT!AK507,'PA - ASSISTS'!$A$3:$B$55,2)</f>
        <v>65</v>
      </c>
      <c r="C505" s="27" t="n">
        <f aca="false">IF(TOT!AK507&lt;400,IF(B505&gt;66,66,B505),B505)</f>
        <v>65</v>
      </c>
      <c r="D505" s="27" t="n">
        <f aca="false">IF(TOT!AK507&lt;200,IF(C505&gt;60,60,C505),C505)</f>
        <v>65</v>
      </c>
      <c r="E505" s="50" t="n">
        <f aca="false">(TOT!BD507*60)/TOT!AK507</f>
        <v>9.03630658897352</v>
      </c>
      <c r="F505" s="55" t="n">
        <f aca="false">VLOOKUP(E505,'PA - Tableau 2'!$A$3:$B$55,2)</f>
        <v>68</v>
      </c>
      <c r="G505" s="55" t="n">
        <f aca="false">IF(TOT!AK507&lt;400,IF(F505&gt;66,66,F505),F505)</f>
        <v>68</v>
      </c>
      <c r="H505" s="55" t="n">
        <f aca="false">IF(TOT!AK507&lt;200,IF(G505&gt;60,60,G505),G505)</f>
        <v>68</v>
      </c>
      <c r="I505" s="55" t="n">
        <f aca="false">(D505+H505)/2</f>
        <v>66.5</v>
      </c>
      <c r="J505" s="55" t="n">
        <f aca="false">IF(TOT!AN507&lt;13.4,IF(I505&gt;66,66,I505),I505)</f>
        <v>66</v>
      </c>
      <c r="K505" s="55" t="n">
        <f aca="false">IF(TOT!AN507&lt;11,IF(J505&gt;66,66,J505),J505)</f>
        <v>66</v>
      </c>
    </row>
    <row r="506" customFormat="false" ht="13" hidden="false" customHeight="true" outlineLevel="0" collapsed="false">
      <c r="A506" s="17" t="s">
        <v>2471</v>
      </c>
      <c r="B506" s="27" t="n">
        <f aca="false">VLOOKUP((TOT!X508*60)/TOT!AK508,'PA - ASSISTS'!$A$3:$B$55,2)</f>
        <v>74</v>
      </c>
      <c r="C506" s="27" t="n">
        <f aca="false">IF(TOT!AK508&lt;400,IF(B506&gt;66,66,B506),B506)</f>
        <v>74</v>
      </c>
      <c r="D506" s="27" t="n">
        <f aca="false">IF(TOT!AK508&lt;200,IF(C506&gt;60,60,C506),C506)</f>
        <v>74</v>
      </c>
      <c r="E506" s="50" t="n">
        <f aca="false">(TOT!BD508*60)/TOT!AK508</f>
        <v>13.6526798885428</v>
      </c>
      <c r="F506" s="55" t="n">
        <f aca="false">VLOOKUP(E506,'PA - Tableau 2'!$A$3:$B$55,2)</f>
        <v>82</v>
      </c>
      <c r="G506" s="55" t="n">
        <f aca="false">IF(TOT!AK508&lt;400,IF(F506&gt;66,66,F506),F506)</f>
        <v>82</v>
      </c>
      <c r="H506" s="55" t="n">
        <f aca="false">IF(TOT!AK508&lt;200,IF(G506&gt;60,60,G506),G506)</f>
        <v>82</v>
      </c>
      <c r="I506" s="55" t="n">
        <f aca="false">(D506+H506)/2</f>
        <v>78</v>
      </c>
      <c r="J506" s="55" t="n">
        <f aca="false">IF(TOT!AN508&lt;13.4,IF(I506&gt;66,66,I506),I506)</f>
        <v>78</v>
      </c>
      <c r="K506" s="55" t="n">
        <f aca="false">IF(TOT!AN508&lt;11,IF(J506&gt;66,66,J506),J506)</f>
        <v>78</v>
      </c>
    </row>
    <row r="507" customFormat="false" ht="13" hidden="false" customHeight="true" outlineLevel="0" collapsed="false">
      <c r="A507" s="17" t="s">
        <v>2476</v>
      </c>
      <c r="B507" s="27" t="n">
        <f aca="false">VLOOKUP((TOT!X509*60)/TOT!AK509,'PA - ASSISTS'!$A$3:$B$55,2)</f>
        <v>99</v>
      </c>
      <c r="C507" s="27" t="n">
        <f aca="false">IF(TOT!AK509&lt;400,IF(B507&gt;66,66,B507),B507)</f>
        <v>66</v>
      </c>
      <c r="D507" s="27" t="n">
        <f aca="false">IF(TOT!AK509&lt;200,IF(C507&gt;60,60,C507),C507)</f>
        <v>60</v>
      </c>
      <c r="E507" s="50" t="n">
        <f aca="false">(TOT!BD509*60)/TOT!AK509</f>
        <v>0</v>
      </c>
      <c r="F507" s="55" t="n">
        <f aca="false">VLOOKUP(E507,'PA - Tableau 2'!$A$3:$B$55,2)</f>
        <v>47</v>
      </c>
      <c r="G507" s="55" t="n">
        <f aca="false">IF(TOT!AK509&lt;400,IF(F507&gt;66,66,F507),F507)</f>
        <v>47</v>
      </c>
      <c r="H507" s="55" t="n">
        <f aca="false">IF(TOT!AK509&lt;200,IF(G507&gt;60,60,G507),G507)</f>
        <v>47</v>
      </c>
      <c r="I507" s="55" t="n">
        <f aca="false">(D507+H507)/2</f>
        <v>53.5</v>
      </c>
      <c r="J507" s="55" t="n">
        <f aca="false">IF(TOT!AN509&lt;13.4,IF(I507&gt;66,66,I507),I507)</f>
        <v>53.5</v>
      </c>
      <c r="K507" s="55" t="n">
        <f aca="false">IF(TOT!AN509&lt;11,IF(J507&gt;66,66,J507),J507)</f>
        <v>53.5</v>
      </c>
    </row>
    <row r="508" customFormat="false" ht="13" hidden="false" customHeight="true" outlineLevel="0" collapsed="false">
      <c r="A508" s="17" t="s">
        <v>2482</v>
      </c>
      <c r="B508" s="27" t="n">
        <f aca="false">VLOOKUP((TOT!X510*60)/TOT!AK510,'PA - ASSISTS'!$A$3:$B$55,2)</f>
        <v>82</v>
      </c>
      <c r="C508" s="27" t="n">
        <f aca="false">IF(TOT!AK510&lt;400,IF(B508&gt;66,66,B508),B508)</f>
        <v>82</v>
      </c>
      <c r="D508" s="27" t="n">
        <f aca="false">IF(TOT!AK510&lt;200,IF(C508&gt;60,60,C508),C508)</f>
        <v>82</v>
      </c>
      <c r="E508" s="50" t="n">
        <f aca="false">(TOT!BD510*60)/TOT!AK510</f>
        <v>7.95059339158148</v>
      </c>
      <c r="F508" s="55" t="n">
        <f aca="false">VLOOKUP(E508,'PA - Tableau 2'!$A$3:$B$55,2)</f>
        <v>65</v>
      </c>
      <c r="G508" s="55" t="n">
        <f aca="false">IF(TOT!AK510&lt;400,IF(F508&gt;66,66,F508),F508)</f>
        <v>65</v>
      </c>
      <c r="H508" s="55" t="n">
        <f aca="false">IF(TOT!AK510&lt;200,IF(G508&gt;60,60,G508),G508)</f>
        <v>65</v>
      </c>
      <c r="I508" s="55" t="n">
        <f aca="false">(D508+H508)/2</f>
        <v>73.5</v>
      </c>
      <c r="J508" s="55" t="n">
        <f aca="false">IF(TOT!AN510&lt;13.4,IF(I508&gt;66,66,I508),I508)</f>
        <v>73.5</v>
      </c>
      <c r="K508" s="55" t="n">
        <f aca="false">IF(TOT!AN510&lt;11,IF(J508&gt;66,66,J508),J508)</f>
        <v>73.5</v>
      </c>
    </row>
    <row r="509" customFormat="false" ht="13" hidden="false" customHeight="true" outlineLevel="0" collapsed="false">
      <c r="A509" s="17" t="s">
        <v>2487</v>
      </c>
      <c r="B509" s="27" t="n">
        <f aca="false">VLOOKUP((TOT!X511*60)/TOT!AK511,'PA - ASSISTS'!$A$3:$B$55,2)</f>
        <v>47</v>
      </c>
      <c r="C509" s="27" t="n">
        <f aca="false">IF(TOT!AK511&lt;400,IF(B509&gt;66,66,B509),B509)</f>
        <v>47</v>
      </c>
      <c r="D509" s="27" t="n">
        <f aca="false">IF(TOT!AK511&lt;200,IF(C509&gt;60,60,C509),C509)</f>
        <v>47</v>
      </c>
      <c r="E509" s="50" t="n">
        <f aca="false">(TOT!BD511*60)/TOT!AK511</f>
        <v>0</v>
      </c>
      <c r="F509" s="55" t="n">
        <f aca="false">VLOOKUP(E509,'PA - Tableau 2'!$A$3:$B$55,2)</f>
        <v>47</v>
      </c>
      <c r="G509" s="55" t="n">
        <f aca="false">IF(TOT!AK511&lt;400,IF(F509&gt;66,66,F509),F509)</f>
        <v>47</v>
      </c>
      <c r="H509" s="55" t="n">
        <f aca="false">IF(TOT!AK511&lt;200,IF(G509&gt;60,60,G509),G509)</f>
        <v>47</v>
      </c>
      <c r="I509" s="55" t="n">
        <f aca="false">(D509+H509)/2</f>
        <v>47</v>
      </c>
      <c r="J509" s="55" t="n">
        <f aca="false">IF(TOT!AN511&lt;13.4,IF(I509&gt;66,66,I509),I509)</f>
        <v>47</v>
      </c>
      <c r="K509" s="55" t="n">
        <f aca="false">IF(TOT!AN511&lt;11,IF(J509&gt;66,66,J509),J509)</f>
        <v>47</v>
      </c>
    </row>
    <row r="510" customFormat="false" ht="13" hidden="false" customHeight="true" outlineLevel="0" collapsed="false">
      <c r="A510" s="17" t="s">
        <v>2492</v>
      </c>
      <c r="B510" s="27" t="n">
        <f aca="false">VLOOKUP((TOT!X512*60)/TOT!AK512,'PA - ASSISTS'!$A$3:$B$55,2)</f>
        <v>56</v>
      </c>
      <c r="C510" s="27" t="n">
        <f aca="false">IF(TOT!AK512&lt;400,IF(B510&gt;66,66,B510),B510)</f>
        <v>56</v>
      </c>
      <c r="D510" s="27" t="n">
        <f aca="false">IF(TOT!AK512&lt;200,IF(C510&gt;60,60,C510),C510)</f>
        <v>56</v>
      </c>
      <c r="E510" s="50" t="n">
        <f aca="false">(TOT!BD512*60)/TOT!AK512</f>
        <v>0</v>
      </c>
      <c r="F510" s="55" t="n">
        <f aca="false">VLOOKUP(E510,'PA - Tableau 2'!$A$3:$B$55,2)</f>
        <v>47</v>
      </c>
      <c r="G510" s="55" t="n">
        <f aca="false">IF(TOT!AK512&lt;400,IF(F510&gt;66,66,F510),F510)</f>
        <v>47</v>
      </c>
      <c r="H510" s="55" t="n">
        <f aca="false">IF(TOT!AK512&lt;200,IF(G510&gt;60,60,G510),G510)</f>
        <v>47</v>
      </c>
      <c r="I510" s="55" t="n">
        <f aca="false">(D510+H510)/2</f>
        <v>51.5</v>
      </c>
      <c r="J510" s="55" t="n">
        <f aca="false">IF(TOT!AN512&lt;13.4,IF(I510&gt;66,66,I510),I510)</f>
        <v>51.5</v>
      </c>
      <c r="K510" s="55" t="n">
        <f aca="false">IF(TOT!AN512&lt;11,IF(J510&gt;66,66,J510),J510)</f>
        <v>51.5</v>
      </c>
    </row>
    <row r="511" customFormat="false" ht="13" hidden="false" customHeight="true" outlineLevel="0" collapsed="false">
      <c r="A511" s="17" t="s">
        <v>2497</v>
      </c>
      <c r="B511" s="27" t="n">
        <f aca="false">VLOOKUP((TOT!X513*60)/TOT!AK513,'PA - ASSISTS'!$A$3:$B$55,2)</f>
        <v>58</v>
      </c>
      <c r="C511" s="27" t="n">
        <f aca="false">IF(TOT!AK513&lt;400,IF(B511&gt;66,66,B511),B511)</f>
        <v>58</v>
      </c>
      <c r="D511" s="27" t="n">
        <f aca="false">IF(TOT!AK513&lt;200,IF(C511&gt;60,60,C511),C511)</f>
        <v>58</v>
      </c>
      <c r="E511" s="50" t="n">
        <f aca="false">(TOT!BD513*60)/TOT!AK513</f>
        <v>8.81487446014204</v>
      </c>
      <c r="F511" s="55" t="n">
        <f aca="false">VLOOKUP(E511,'PA - Tableau 2'!$A$3:$B$55,2)</f>
        <v>68</v>
      </c>
      <c r="G511" s="55" t="n">
        <f aca="false">IF(TOT!AK513&lt;400,IF(F511&gt;66,66,F511),F511)</f>
        <v>68</v>
      </c>
      <c r="H511" s="55" t="n">
        <f aca="false">IF(TOT!AK513&lt;200,IF(G511&gt;60,60,G511),G511)</f>
        <v>68</v>
      </c>
      <c r="I511" s="55" t="n">
        <f aca="false">(D511+H511)/2</f>
        <v>63</v>
      </c>
      <c r="J511" s="55" t="n">
        <f aca="false">IF(TOT!AN513&lt;13.4,IF(I511&gt;66,66,I511),I511)</f>
        <v>63</v>
      </c>
      <c r="K511" s="55" t="n">
        <f aca="false">IF(TOT!AN513&lt;11,IF(J511&gt;66,66,J511),J511)</f>
        <v>63</v>
      </c>
    </row>
    <row r="512" customFormat="false" ht="13" hidden="false" customHeight="true" outlineLevel="0" collapsed="false">
      <c r="A512" s="17" t="s">
        <v>2502</v>
      </c>
      <c r="B512" s="27" t="n">
        <f aca="false">VLOOKUP((TOT!X514*60)/TOT!AK514,'PA - ASSISTS'!$A$3:$B$55,2)</f>
        <v>56</v>
      </c>
      <c r="C512" s="27" t="n">
        <f aca="false">IF(TOT!AK514&lt;400,IF(B512&gt;66,66,B512),B512)</f>
        <v>56</v>
      </c>
      <c r="D512" s="27" t="n">
        <f aca="false">IF(TOT!AK514&lt;200,IF(C512&gt;60,60,C512),C512)</f>
        <v>56</v>
      </c>
      <c r="E512" s="50" t="n">
        <f aca="false">(TOT!BD514*60)/TOT!AK514</f>
        <v>0</v>
      </c>
      <c r="F512" s="55" t="n">
        <f aca="false">VLOOKUP(E512,'PA - Tableau 2'!$A$3:$B$55,2)</f>
        <v>47</v>
      </c>
      <c r="G512" s="55" t="n">
        <f aca="false">IF(TOT!AK514&lt;400,IF(F512&gt;66,66,F512),F512)</f>
        <v>47</v>
      </c>
      <c r="H512" s="55" t="n">
        <f aca="false">IF(TOT!AK514&lt;200,IF(G512&gt;60,60,G512),G512)</f>
        <v>47</v>
      </c>
      <c r="I512" s="55" t="n">
        <f aca="false">(D512+H512)/2</f>
        <v>51.5</v>
      </c>
      <c r="J512" s="55" t="n">
        <f aca="false">IF(TOT!AN514&lt;13.4,IF(I512&gt;66,66,I512),I512)</f>
        <v>51.5</v>
      </c>
      <c r="K512" s="55" t="n">
        <f aca="false">IF(TOT!AN514&lt;11,IF(J512&gt;66,66,J512),J512)</f>
        <v>51.5</v>
      </c>
    </row>
    <row r="513" customFormat="false" ht="13" hidden="false" customHeight="true" outlineLevel="0" collapsed="false">
      <c r="A513" s="17" t="s">
        <v>2505</v>
      </c>
      <c r="B513" s="27" t="n">
        <f aca="false">VLOOKUP((TOT!X515*60)/TOT!AK515,'PA - ASSISTS'!$A$3:$B$55,2)</f>
        <v>51</v>
      </c>
      <c r="C513" s="27" t="n">
        <f aca="false">IF(TOT!AK515&lt;400,IF(B513&gt;66,66,B513),B513)</f>
        <v>51</v>
      </c>
      <c r="D513" s="27" t="n">
        <f aca="false">IF(TOT!AK515&lt;200,IF(C513&gt;60,60,C513),C513)</f>
        <v>51</v>
      </c>
      <c r="E513" s="50" t="n">
        <f aca="false">(TOT!BD515*60)/TOT!AK515</f>
        <v>2.23154682433721</v>
      </c>
      <c r="F513" s="55" t="n">
        <f aca="false">VLOOKUP(E513,'PA - Tableau 2'!$A$3:$B$55,2)</f>
        <v>49</v>
      </c>
      <c r="G513" s="55" t="n">
        <f aca="false">IF(TOT!AK515&lt;400,IF(F513&gt;66,66,F513),F513)</f>
        <v>49</v>
      </c>
      <c r="H513" s="55" t="n">
        <f aca="false">IF(TOT!AK515&lt;200,IF(G513&gt;60,60,G513),G513)</f>
        <v>49</v>
      </c>
      <c r="I513" s="55" t="n">
        <f aca="false">(D513+H513)/2</f>
        <v>50</v>
      </c>
      <c r="J513" s="55" t="n">
        <f aca="false">IF(TOT!AN515&lt;13.4,IF(I513&gt;66,66,I513),I513)</f>
        <v>50</v>
      </c>
      <c r="K513" s="55" t="n">
        <f aca="false">IF(TOT!AN515&lt;11,IF(J513&gt;66,66,J513),J513)</f>
        <v>50</v>
      </c>
    </row>
    <row r="514" customFormat="false" ht="13" hidden="false" customHeight="true" outlineLevel="0" collapsed="false">
      <c r="A514" s="17" t="s">
        <v>2508</v>
      </c>
      <c r="B514" s="27" t="n">
        <f aca="false">VLOOKUP((TOT!X516*60)/TOT!AK516,'PA - ASSISTS'!$A$3:$B$55,2)</f>
        <v>70</v>
      </c>
      <c r="C514" s="27" t="n">
        <f aca="false">IF(TOT!AK516&lt;400,IF(B514&gt;66,66,B514),B514)</f>
        <v>66</v>
      </c>
      <c r="D514" s="27" t="n">
        <f aca="false">IF(TOT!AK516&lt;200,IF(C514&gt;60,60,C514),C514)</f>
        <v>66</v>
      </c>
      <c r="E514" s="50" t="n">
        <f aca="false">(TOT!BD516*60)/TOT!AK516</f>
        <v>7.30736201108607</v>
      </c>
      <c r="F514" s="55" t="n">
        <f aca="false">VLOOKUP(E514,'PA - Tableau 2'!$A$3:$B$55,2)</f>
        <v>63</v>
      </c>
      <c r="G514" s="55" t="n">
        <f aca="false">IF(TOT!AK516&lt;400,IF(F514&gt;66,66,F514),F514)</f>
        <v>63</v>
      </c>
      <c r="H514" s="55" t="n">
        <f aca="false">IF(TOT!AK516&lt;200,IF(G514&gt;60,60,G514),G514)</f>
        <v>63</v>
      </c>
      <c r="I514" s="55" t="n">
        <f aca="false">(D514+H514)/2</f>
        <v>64.5</v>
      </c>
      <c r="J514" s="55" t="n">
        <f aca="false">IF(TOT!AN516&lt;13.4,IF(I514&gt;66,66,I514),I514)</f>
        <v>64.5</v>
      </c>
      <c r="K514" s="55" t="n">
        <f aca="false">IF(TOT!AN516&lt;11,IF(J514&gt;66,66,J514),J514)</f>
        <v>64.5</v>
      </c>
    </row>
    <row r="515" customFormat="false" ht="13" hidden="false" customHeight="true" outlineLevel="0" collapsed="false">
      <c r="A515" s="17" t="s">
        <v>2511</v>
      </c>
      <c r="B515" s="27" t="n">
        <f aca="false">VLOOKUP((TOT!X517*60)/TOT!AK517,'PA - ASSISTS'!$A$3:$B$55,2)</f>
        <v>53</v>
      </c>
      <c r="C515" s="27" t="n">
        <f aca="false">IF(TOT!AK517&lt;400,IF(B515&gt;66,66,B515),B515)</f>
        <v>53</v>
      </c>
      <c r="D515" s="27" t="n">
        <f aca="false">IF(TOT!AK517&lt;200,IF(C515&gt;60,60,C515),C515)</f>
        <v>53</v>
      </c>
      <c r="E515" s="50" t="n">
        <f aca="false">(TOT!BD517*60)/TOT!AK517</f>
        <v>4.29584445291653</v>
      </c>
      <c r="F515" s="55" t="n">
        <f aca="false">VLOOKUP(E515,'PA - Tableau 2'!$A$3:$B$55,2)</f>
        <v>53</v>
      </c>
      <c r="G515" s="55" t="n">
        <f aca="false">IF(TOT!AK517&lt;400,IF(F515&gt;66,66,F515),F515)</f>
        <v>53</v>
      </c>
      <c r="H515" s="55" t="n">
        <f aca="false">IF(TOT!AK517&lt;200,IF(G515&gt;60,60,G515),G515)</f>
        <v>53</v>
      </c>
      <c r="I515" s="55" t="n">
        <f aca="false">(D515+H515)/2</f>
        <v>53</v>
      </c>
      <c r="J515" s="55" t="n">
        <f aca="false">IF(TOT!AN517&lt;13.4,IF(I515&gt;66,66,I515),I515)</f>
        <v>53</v>
      </c>
      <c r="K515" s="55" t="n">
        <f aca="false">IF(TOT!AN517&lt;11,IF(J515&gt;66,66,J515),J515)</f>
        <v>53</v>
      </c>
    </row>
    <row r="516" customFormat="false" ht="13" hidden="false" customHeight="true" outlineLevel="0" collapsed="false">
      <c r="A516" s="17" t="s">
        <v>2514</v>
      </c>
      <c r="B516" s="27" t="n">
        <f aca="false">VLOOKUP((TOT!X518*60)/TOT!AK518,'PA - ASSISTS'!$A$3:$B$55,2)</f>
        <v>76</v>
      </c>
      <c r="C516" s="27" t="n">
        <f aca="false">IF(TOT!AK518&lt;400,IF(B516&gt;66,66,B516),B516)</f>
        <v>76</v>
      </c>
      <c r="D516" s="27" t="n">
        <f aca="false">IF(TOT!AK518&lt;200,IF(C516&gt;60,60,C516),C516)</f>
        <v>76</v>
      </c>
      <c r="E516" s="50" t="n">
        <f aca="false">(TOT!BD518*60)/TOT!AK518</f>
        <v>4.80423229988325</v>
      </c>
      <c r="F516" s="55" t="n">
        <f aca="false">VLOOKUP(E516,'PA - Tableau 2'!$A$3:$B$55,2)</f>
        <v>55</v>
      </c>
      <c r="G516" s="55" t="n">
        <f aca="false">IF(TOT!AK518&lt;400,IF(F516&gt;66,66,F516),F516)</f>
        <v>55</v>
      </c>
      <c r="H516" s="55" t="n">
        <f aca="false">IF(TOT!AK518&lt;200,IF(G516&gt;60,60,G516),G516)</f>
        <v>55</v>
      </c>
      <c r="I516" s="55" t="n">
        <f aca="false">(D516+H516)/2</f>
        <v>65.5</v>
      </c>
      <c r="J516" s="55" t="n">
        <f aca="false">IF(TOT!AN518&lt;13.4,IF(I516&gt;66,66,I516),I516)</f>
        <v>65.5</v>
      </c>
      <c r="K516" s="55" t="n">
        <f aca="false">IF(TOT!AN518&lt;11,IF(J516&gt;66,66,J516),J516)</f>
        <v>65.5</v>
      </c>
    </row>
    <row r="517" customFormat="false" ht="13" hidden="false" customHeight="true" outlineLevel="0" collapsed="false">
      <c r="A517" s="17" t="s">
        <v>2518</v>
      </c>
      <c r="B517" s="27" t="n">
        <f aca="false">VLOOKUP((TOT!X519*60)/TOT!AK519,'PA - ASSISTS'!$A$3:$B$55,2)</f>
        <v>49</v>
      </c>
      <c r="C517" s="27" t="n">
        <f aca="false">IF(TOT!AK519&lt;400,IF(B517&gt;66,66,B517),B517)</f>
        <v>49</v>
      </c>
      <c r="D517" s="27" t="n">
        <f aca="false">IF(TOT!AK519&lt;200,IF(C517&gt;60,60,C517),C517)</f>
        <v>49</v>
      </c>
      <c r="E517" s="50" t="n">
        <f aca="false">(TOT!BD519*60)/TOT!AK519</f>
        <v>4.98381767347286</v>
      </c>
      <c r="F517" s="55" t="n">
        <f aca="false">VLOOKUP(E517,'PA - Tableau 2'!$A$3:$B$55,2)</f>
        <v>56</v>
      </c>
      <c r="G517" s="55" t="n">
        <f aca="false">IF(TOT!AK519&lt;400,IF(F517&gt;66,66,F517),F517)</f>
        <v>56</v>
      </c>
      <c r="H517" s="55" t="n">
        <f aca="false">IF(TOT!AK519&lt;200,IF(G517&gt;60,60,G517),G517)</f>
        <v>56</v>
      </c>
      <c r="I517" s="55" t="n">
        <f aca="false">(D517+H517)/2</f>
        <v>52.5</v>
      </c>
      <c r="J517" s="55" t="n">
        <f aca="false">IF(TOT!AN519&lt;13.4,IF(I517&gt;66,66,I517),I517)</f>
        <v>52.5</v>
      </c>
      <c r="K517" s="55" t="n">
        <f aca="false">IF(TOT!AN519&lt;11,IF(J517&gt;66,66,J517),J517)</f>
        <v>52.5</v>
      </c>
    </row>
    <row r="518" customFormat="false" ht="13" hidden="false" customHeight="true" outlineLevel="0" collapsed="false">
      <c r="A518" s="17" t="s">
        <v>2523</v>
      </c>
      <c r="B518" s="27" t="n">
        <f aca="false">VLOOKUP((TOT!X520*60)/TOT!AK520,'PA - ASSISTS'!$A$3:$B$55,2)</f>
        <v>47</v>
      </c>
      <c r="C518" s="27" t="n">
        <f aca="false">IF(TOT!AK520&lt;400,IF(B518&gt;66,66,B518),B518)</f>
        <v>47</v>
      </c>
      <c r="D518" s="27" t="n">
        <f aca="false">IF(TOT!AK520&lt;200,IF(C518&gt;60,60,C518),C518)</f>
        <v>47</v>
      </c>
      <c r="E518" s="50" t="n">
        <f aca="false">(TOT!BD520*60)/TOT!AK520</f>
        <v>0</v>
      </c>
      <c r="F518" s="55" t="n">
        <f aca="false">VLOOKUP(E518,'PA - Tableau 2'!$A$3:$B$55,2)</f>
        <v>47</v>
      </c>
      <c r="G518" s="55" t="n">
        <f aca="false">IF(TOT!AK520&lt;400,IF(F518&gt;66,66,F518),F518)</f>
        <v>47</v>
      </c>
      <c r="H518" s="55" t="n">
        <f aca="false">IF(TOT!AK520&lt;200,IF(G518&gt;60,60,G518),G518)</f>
        <v>47</v>
      </c>
      <c r="I518" s="55" t="n">
        <f aca="false">(D518+H518)/2</f>
        <v>47</v>
      </c>
      <c r="J518" s="55" t="n">
        <f aca="false">IF(TOT!AN520&lt;13.4,IF(I518&gt;66,66,I518),I518)</f>
        <v>47</v>
      </c>
      <c r="K518" s="55" t="n">
        <f aca="false">IF(TOT!AN520&lt;11,IF(J518&gt;66,66,J518),J518)</f>
        <v>47</v>
      </c>
    </row>
    <row r="519" customFormat="false" ht="13" hidden="false" customHeight="true" outlineLevel="0" collapsed="false">
      <c r="A519" s="17" t="s">
        <v>2528</v>
      </c>
      <c r="B519" s="27" t="n">
        <f aca="false">VLOOKUP((TOT!X521*60)/TOT!AK521,'PA - ASSISTS'!$A$3:$B$55,2)</f>
        <v>50</v>
      </c>
      <c r="C519" s="27" t="n">
        <f aca="false">IF(TOT!AK521&lt;400,IF(B519&gt;66,66,B519),B519)</f>
        <v>50</v>
      </c>
      <c r="D519" s="27" t="n">
        <f aca="false">IF(TOT!AK521&lt;200,IF(C519&gt;60,60,C519),C519)</f>
        <v>50</v>
      </c>
      <c r="E519" s="50" t="n">
        <f aca="false">(TOT!BD521*60)/TOT!AK521</f>
        <v>4.0515120098926</v>
      </c>
      <c r="F519" s="55" t="n">
        <f aca="false">VLOOKUP(E519,'PA - Tableau 2'!$A$3:$B$55,2)</f>
        <v>53</v>
      </c>
      <c r="G519" s="55" t="n">
        <f aca="false">IF(TOT!AK521&lt;400,IF(F519&gt;66,66,F519),F519)</f>
        <v>53</v>
      </c>
      <c r="H519" s="55" t="n">
        <f aca="false">IF(TOT!AK521&lt;200,IF(G519&gt;60,60,G519),G519)</f>
        <v>53</v>
      </c>
      <c r="I519" s="55" t="n">
        <f aca="false">(D519+H519)/2</f>
        <v>51.5</v>
      </c>
      <c r="J519" s="55" t="n">
        <f aca="false">IF(TOT!AN521&lt;13.4,IF(I519&gt;66,66,I519),I519)</f>
        <v>51.5</v>
      </c>
      <c r="K519" s="55" t="n">
        <f aca="false">IF(TOT!AN521&lt;11,IF(J519&gt;66,66,J519),J519)</f>
        <v>51.5</v>
      </c>
    </row>
    <row r="520" customFormat="false" ht="13" hidden="false" customHeight="true" outlineLevel="0" collapsed="false">
      <c r="A520" s="17" t="s">
        <v>2531</v>
      </c>
      <c r="B520" s="27" t="n">
        <f aca="false">VLOOKUP((TOT!X522*60)/TOT!AK522,'PA - ASSISTS'!$A$3:$B$55,2)</f>
        <v>65</v>
      </c>
      <c r="C520" s="27" t="n">
        <f aca="false">IF(TOT!AK522&lt;400,IF(B520&gt;66,66,B520),B520)</f>
        <v>65</v>
      </c>
      <c r="D520" s="27" t="n">
        <f aca="false">IF(TOT!AK522&lt;200,IF(C520&gt;60,60,C520),C520)</f>
        <v>65</v>
      </c>
      <c r="E520" s="50" t="n">
        <f aca="false">(TOT!BD522*60)/TOT!AK522</f>
        <v>2.66092384063663</v>
      </c>
      <c r="F520" s="55" t="n">
        <f aca="false">VLOOKUP(E520,'PA - Tableau 2'!$A$3:$B$55,2)</f>
        <v>50</v>
      </c>
      <c r="G520" s="55" t="n">
        <f aca="false">IF(TOT!AK522&lt;400,IF(F520&gt;66,66,F520),F520)</f>
        <v>50</v>
      </c>
      <c r="H520" s="55" t="n">
        <f aca="false">IF(TOT!AK522&lt;200,IF(G520&gt;60,60,G520),G520)</f>
        <v>50</v>
      </c>
      <c r="I520" s="55" t="n">
        <f aca="false">(D520+H520)/2</f>
        <v>57.5</v>
      </c>
      <c r="J520" s="55" t="n">
        <f aca="false">IF(TOT!AN522&lt;13.4,IF(I520&gt;66,66,I520),I520)</f>
        <v>57.5</v>
      </c>
      <c r="K520" s="55" t="n">
        <f aca="false">IF(TOT!AN522&lt;11,IF(J520&gt;66,66,J520),J520)</f>
        <v>57.5</v>
      </c>
    </row>
    <row r="521" customFormat="false" ht="13" hidden="false" customHeight="true" outlineLevel="0" collapsed="false">
      <c r="A521" s="17" t="s">
        <v>2535</v>
      </c>
      <c r="B521" s="27" t="n">
        <f aca="false">VLOOKUP((TOT!X523*60)/TOT!AK523,'PA - ASSISTS'!$A$3:$B$55,2)</f>
        <v>58</v>
      </c>
      <c r="C521" s="27" t="n">
        <f aca="false">IF(TOT!AK523&lt;400,IF(B521&gt;66,66,B521),B521)</f>
        <v>58</v>
      </c>
      <c r="D521" s="27" t="n">
        <f aca="false">IF(TOT!AK523&lt;200,IF(C521&gt;60,60,C521),C521)</f>
        <v>58</v>
      </c>
      <c r="E521" s="50" t="n">
        <f aca="false">(TOT!BD523*60)/TOT!AK523</f>
        <v>7.46868435045646</v>
      </c>
      <c r="F521" s="55" t="n">
        <f aca="false">VLOOKUP(E521,'PA - Tableau 2'!$A$3:$B$55,2)</f>
        <v>63</v>
      </c>
      <c r="G521" s="55" t="n">
        <f aca="false">IF(TOT!AK523&lt;400,IF(F521&gt;66,66,F521),F521)</f>
        <v>63</v>
      </c>
      <c r="H521" s="55" t="n">
        <f aca="false">IF(TOT!AK523&lt;200,IF(G521&gt;60,60,G521),G521)</f>
        <v>63</v>
      </c>
      <c r="I521" s="55" t="n">
        <f aca="false">(D521+H521)/2</f>
        <v>60.5</v>
      </c>
      <c r="J521" s="55" t="n">
        <f aca="false">IF(TOT!AN523&lt;13.4,IF(I521&gt;66,66,I521),I521)</f>
        <v>60.5</v>
      </c>
      <c r="K521" s="55" t="n">
        <f aca="false">IF(TOT!AN523&lt;11,IF(J521&gt;66,66,J521),J521)</f>
        <v>60.5</v>
      </c>
    </row>
    <row r="522" customFormat="false" ht="13" hidden="false" customHeight="true" outlineLevel="0" collapsed="false">
      <c r="A522" s="17" t="s">
        <v>2539</v>
      </c>
      <c r="B522" s="27" t="n">
        <f aca="false">VLOOKUP((TOT!X524*60)/TOT!AK524,'PA - ASSISTS'!$A$3:$B$55,2)</f>
        <v>78</v>
      </c>
      <c r="C522" s="27" t="n">
        <f aca="false">IF(TOT!AK524&lt;400,IF(B522&gt;66,66,B522),B522)</f>
        <v>78</v>
      </c>
      <c r="D522" s="27" t="n">
        <f aca="false">IF(TOT!AK524&lt;200,IF(C522&gt;60,60,C522),C522)</f>
        <v>78</v>
      </c>
      <c r="E522" s="50" t="n">
        <f aca="false">(TOT!BD524*60)/TOT!AK524</f>
        <v>9.64791679120091</v>
      </c>
      <c r="F522" s="55" t="n">
        <f aca="false">VLOOKUP(E522,'PA - Tableau 2'!$A$3:$B$55,2)</f>
        <v>70</v>
      </c>
      <c r="G522" s="55" t="n">
        <f aca="false">IF(TOT!AK524&lt;400,IF(F522&gt;66,66,F522),F522)</f>
        <v>70</v>
      </c>
      <c r="H522" s="55" t="n">
        <f aca="false">IF(TOT!AK524&lt;200,IF(G522&gt;60,60,G522),G522)</f>
        <v>70</v>
      </c>
      <c r="I522" s="55" t="n">
        <f aca="false">(D522+H522)/2</f>
        <v>74</v>
      </c>
      <c r="J522" s="55" t="n">
        <f aca="false">IF(TOT!AN524&lt;13.4,IF(I522&gt;66,66,I522),I522)</f>
        <v>66</v>
      </c>
      <c r="K522" s="55" t="n">
        <f aca="false">IF(TOT!AN524&lt;11,IF(J522&gt;66,66,J522),J522)</f>
        <v>66</v>
      </c>
    </row>
    <row r="523" customFormat="false" ht="13" hidden="false" customHeight="true" outlineLevel="0" collapsed="false">
      <c r="A523" s="17" t="s">
        <v>2545</v>
      </c>
      <c r="B523" s="27" t="n">
        <f aca="false">VLOOKUP((TOT!X525*60)/TOT!AK525,'PA - ASSISTS'!$A$3:$B$55,2)</f>
        <v>81</v>
      </c>
      <c r="C523" s="27" t="n">
        <f aca="false">IF(TOT!AK525&lt;400,IF(B523&gt;66,66,B523),B523)</f>
        <v>81</v>
      </c>
      <c r="D523" s="27" t="n">
        <f aca="false">IF(TOT!AK525&lt;200,IF(C523&gt;60,60,C523),C523)</f>
        <v>81</v>
      </c>
      <c r="E523" s="50" t="n">
        <f aca="false">(TOT!BD525*60)/TOT!AK525</f>
        <v>12.8603773584906</v>
      </c>
      <c r="F523" s="55" t="n">
        <f aca="false">VLOOKUP(E523,'PA - Tableau 2'!$A$3:$B$55,2)</f>
        <v>80</v>
      </c>
      <c r="G523" s="55" t="n">
        <f aca="false">IF(TOT!AK525&lt;400,IF(F523&gt;66,66,F523),F523)</f>
        <v>80</v>
      </c>
      <c r="H523" s="55" t="n">
        <f aca="false">IF(TOT!AK525&lt;200,IF(G523&gt;60,60,G523),G523)</f>
        <v>80</v>
      </c>
      <c r="I523" s="55" t="n">
        <f aca="false">(D523+H523)/2</f>
        <v>80.5</v>
      </c>
      <c r="J523" s="55" t="n">
        <f aca="false">IF(TOT!AN525&lt;13.4,IF(I523&gt;66,66,I523),I523)</f>
        <v>80.5</v>
      </c>
      <c r="K523" s="55" t="n">
        <f aca="false">IF(TOT!AN525&lt;11,IF(J523&gt;66,66,J523),J523)</f>
        <v>80.5</v>
      </c>
    </row>
    <row r="524" customFormat="false" ht="13" hidden="false" customHeight="true" outlineLevel="0" collapsed="false">
      <c r="A524" s="17" t="s">
        <v>2549</v>
      </c>
      <c r="B524" s="27" t="n">
        <f aca="false">VLOOKUP((TOT!X526*60)/TOT!AK526,'PA - ASSISTS'!$A$3:$B$55,2)</f>
        <v>59</v>
      </c>
      <c r="C524" s="27" t="n">
        <f aca="false">IF(TOT!AK526&lt;400,IF(B524&gt;66,66,B524),B524)</f>
        <v>59</v>
      </c>
      <c r="D524" s="27" t="n">
        <f aca="false">IF(TOT!AK526&lt;200,IF(C524&gt;60,60,C524),C524)</f>
        <v>59</v>
      </c>
      <c r="E524" s="50" t="n">
        <f aca="false">(TOT!BD526*60)/TOT!AK526</f>
        <v>12.6878344173529</v>
      </c>
      <c r="F524" s="55" t="n">
        <f aca="false">VLOOKUP(E524,'PA - Tableau 2'!$A$3:$B$55,2)</f>
        <v>79</v>
      </c>
      <c r="G524" s="55" t="n">
        <f aca="false">IF(TOT!AK526&lt;400,IF(F524&gt;66,66,F524),F524)</f>
        <v>79</v>
      </c>
      <c r="H524" s="55" t="n">
        <f aca="false">IF(TOT!AK526&lt;200,IF(G524&gt;60,60,G524),G524)</f>
        <v>79</v>
      </c>
      <c r="I524" s="55" t="n">
        <f aca="false">(D524+H524)/2</f>
        <v>69</v>
      </c>
      <c r="J524" s="55" t="n">
        <f aca="false">IF(TOT!AN526&lt;13.4,IF(I524&gt;66,66,I524),I524)</f>
        <v>66</v>
      </c>
      <c r="K524" s="55" t="n">
        <f aca="false">IF(TOT!AN526&lt;11,IF(J524&gt;66,66,J524),J524)</f>
        <v>66</v>
      </c>
    </row>
    <row r="525" customFormat="false" ht="13" hidden="false" customHeight="true" outlineLevel="0" collapsed="false">
      <c r="A525" s="17" t="s">
        <v>2552</v>
      </c>
      <c r="B525" s="27" t="n">
        <f aca="false">VLOOKUP((TOT!X527*60)/TOT!AK527,'PA - ASSISTS'!$A$3:$B$55,2)</f>
        <v>61</v>
      </c>
      <c r="C525" s="27" t="n">
        <f aca="false">IF(TOT!AK527&lt;400,IF(B525&gt;66,66,B525),B525)</f>
        <v>61</v>
      </c>
      <c r="D525" s="27" t="n">
        <f aca="false">IF(TOT!AK527&lt;200,IF(C525&gt;60,60,C525),C525)</f>
        <v>61</v>
      </c>
      <c r="E525" s="50" t="n">
        <f aca="false">(TOT!BD527*60)/TOT!AK527</f>
        <v>4.30885709514006</v>
      </c>
      <c r="F525" s="55" t="n">
        <f aca="false">VLOOKUP(E525,'PA - Tableau 2'!$A$3:$B$55,2)</f>
        <v>54</v>
      </c>
      <c r="G525" s="55" t="n">
        <f aca="false">IF(TOT!AK527&lt;400,IF(F525&gt;66,66,F525),F525)</f>
        <v>54</v>
      </c>
      <c r="H525" s="55" t="n">
        <f aca="false">IF(TOT!AK527&lt;200,IF(G525&gt;60,60,G525),G525)</f>
        <v>54</v>
      </c>
      <c r="I525" s="55" t="n">
        <f aca="false">(D525+H525)/2</f>
        <v>57.5</v>
      </c>
      <c r="J525" s="55" t="n">
        <f aca="false">IF(TOT!AN527&lt;13.4,IF(I525&gt;66,66,I525),I525)</f>
        <v>57.5</v>
      </c>
      <c r="K525" s="55" t="n">
        <f aca="false">IF(TOT!AN527&lt;11,IF(J525&gt;66,66,J525),J525)</f>
        <v>57.5</v>
      </c>
    </row>
    <row r="526" customFormat="false" ht="13" hidden="false" customHeight="true" outlineLevel="0" collapsed="false">
      <c r="A526" s="17" t="s">
        <v>2555</v>
      </c>
      <c r="B526" s="27" t="n">
        <f aca="false">VLOOKUP((TOT!X528*60)/TOT!AK528,'PA - ASSISTS'!$A$3:$B$55,2)</f>
        <v>52</v>
      </c>
      <c r="C526" s="27" t="n">
        <f aca="false">IF(TOT!AK528&lt;400,IF(B526&gt;66,66,B526),B526)</f>
        <v>52</v>
      </c>
      <c r="D526" s="27" t="n">
        <f aca="false">IF(TOT!AK528&lt;200,IF(C526&gt;60,60,C526),C526)</f>
        <v>52</v>
      </c>
      <c r="E526" s="50" t="n">
        <f aca="false">(TOT!BD528*60)/TOT!AK528</f>
        <v>11.2696294775735</v>
      </c>
      <c r="F526" s="55" t="n">
        <f aca="false">VLOOKUP(E526,'PA - Tableau 2'!$A$3:$B$55,2)</f>
        <v>75</v>
      </c>
      <c r="G526" s="55" t="n">
        <f aca="false">IF(TOT!AK528&lt;400,IF(F526&gt;66,66,F526),F526)</f>
        <v>66</v>
      </c>
      <c r="H526" s="55" t="n">
        <f aca="false">IF(TOT!AK528&lt;200,IF(G526&gt;60,60,G526),G526)</f>
        <v>66</v>
      </c>
      <c r="I526" s="55" t="n">
        <f aca="false">(D526+H526)/2</f>
        <v>59</v>
      </c>
      <c r="J526" s="55" t="n">
        <f aca="false">IF(TOT!AN528&lt;13.4,IF(I526&gt;66,66,I526),I526)</f>
        <v>59</v>
      </c>
      <c r="K526" s="55" t="n">
        <f aca="false">IF(TOT!AN528&lt;11,IF(J526&gt;66,66,J526),J526)</f>
        <v>59</v>
      </c>
    </row>
    <row r="527" customFormat="false" ht="13" hidden="false" customHeight="true" outlineLevel="0" collapsed="false">
      <c r="A527" s="17" t="s">
        <v>2559</v>
      </c>
      <c r="B527" s="27" t="n">
        <f aca="false">VLOOKUP((TOT!X529*60)/TOT!AK529,'PA - ASSISTS'!$A$3:$B$55,2)</f>
        <v>47</v>
      </c>
      <c r="C527" s="27" t="n">
        <f aca="false">IF(TOT!AK529&lt;400,IF(B527&gt;66,66,B527),B527)</f>
        <v>47</v>
      </c>
      <c r="D527" s="27" t="n">
        <f aca="false">IF(TOT!AK529&lt;200,IF(C527&gt;60,60,C527),C527)</f>
        <v>47</v>
      </c>
      <c r="E527" s="50" t="n">
        <f aca="false">(TOT!BD529*60)/TOT!AK529</f>
        <v>0</v>
      </c>
      <c r="F527" s="55" t="n">
        <f aca="false">VLOOKUP(E527,'PA - Tableau 2'!$A$3:$B$55,2)</f>
        <v>47</v>
      </c>
      <c r="G527" s="55" t="n">
        <f aca="false">IF(TOT!AK529&lt;400,IF(F527&gt;66,66,F527),F527)</f>
        <v>47</v>
      </c>
      <c r="H527" s="55" t="n">
        <f aca="false">IF(TOT!AK529&lt;200,IF(G527&gt;60,60,G527),G527)</f>
        <v>47</v>
      </c>
      <c r="I527" s="55" t="n">
        <f aca="false">(D527+H527)/2</f>
        <v>47</v>
      </c>
      <c r="J527" s="55" t="n">
        <f aca="false">IF(TOT!AN529&lt;13.4,IF(I527&gt;66,66,I527),I527)</f>
        <v>47</v>
      </c>
      <c r="K527" s="55" t="n">
        <f aca="false">IF(TOT!AN529&lt;11,IF(J527&gt;66,66,J527),J527)</f>
        <v>47</v>
      </c>
    </row>
    <row r="528" customFormat="false" ht="13" hidden="false" customHeight="true" outlineLevel="0" collapsed="false">
      <c r="A528" s="17" t="s">
        <v>2564</v>
      </c>
      <c r="B528" s="27" t="n">
        <f aca="false">VLOOKUP((TOT!X530*60)/TOT!AK530,'PA - ASSISTS'!$A$3:$B$55,2)</f>
        <v>73</v>
      </c>
      <c r="C528" s="27" t="n">
        <f aca="false">IF(TOT!AK530&lt;400,IF(B528&gt;66,66,B528),B528)</f>
        <v>73</v>
      </c>
      <c r="D528" s="27" t="n">
        <f aca="false">IF(TOT!AK530&lt;200,IF(C528&gt;60,60,C528),C528)</f>
        <v>73</v>
      </c>
      <c r="E528" s="50" t="n">
        <f aca="false">(TOT!BD530*60)/TOT!AK530</f>
        <v>15.7382150080381</v>
      </c>
      <c r="F528" s="55" t="n">
        <f aca="false">VLOOKUP(E528,'PA - Tableau 2'!$A$3:$B$55,2)</f>
        <v>87</v>
      </c>
      <c r="G528" s="55" t="n">
        <f aca="false">IF(TOT!AK530&lt;400,IF(F528&gt;66,66,F528),F528)</f>
        <v>87</v>
      </c>
      <c r="H528" s="55" t="n">
        <f aca="false">IF(TOT!AK530&lt;200,IF(G528&gt;60,60,G528),G528)</f>
        <v>87</v>
      </c>
      <c r="I528" s="55" t="n">
        <f aca="false">(D528+H528)/2</f>
        <v>80</v>
      </c>
      <c r="J528" s="55" t="n">
        <f aca="false">IF(TOT!AN530&lt;13.4,IF(I528&gt;66,66,I528),I528)</f>
        <v>80</v>
      </c>
      <c r="K528" s="55" t="n">
        <f aca="false">IF(TOT!AN530&lt;11,IF(J528&gt;66,66,J528),J528)</f>
        <v>80</v>
      </c>
    </row>
    <row r="529" customFormat="false" ht="13" hidden="false" customHeight="true" outlineLevel="0" collapsed="false">
      <c r="A529" s="17" t="s">
        <v>2570</v>
      </c>
      <c r="B529" s="27" t="n">
        <f aca="false">VLOOKUP((TOT!X531*60)/TOT!AK531,'PA - ASSISTS'!$A$3:$B$55,2)</f>
        <v>61</v>
      </c>
      <c r="C529" s="27" t="n">
        <f aca="false">IF(TOT!AK531&lt;400,IF(B529&gt;66,66,B529),B529)</f>
        <v>61</v>
      </c>
      <c r="D529" s="27" t="n">
        <f aca="false">IF(TOT!AK531&lt;200,IF(C529&gt;60,60,C529),C529)</f>
        <v>60</v>
      </c>
      <c r="E529" s="50" t="n">
        <f aca="false">(TOT!BD531*60)/TOT!AK531</f>
        <v>10.5219206680586</v>
      </c>
      <c r="F529" s="55" t="n">
        <f aca="false">VLOOKUP(E529,'PA - Tableau 2'!$A$3:$B$55,2)</f>
        <v>73</v>
      </c>
      <c r="G529" s="55" t="n">
        <f aca="false">IF(TOT!AK531&lt;400,IF(F529&gt;66,66,F529),F529)</f>
        <v>66</v>
      </c>
      <c r="H529" s="55" t="n">
        <f aca="false">IF(TOT!AK531&lt;200,IF(G529&gt;60,60,G529),G529)</f>
        <v>60</v>
      </c>
      <c r="I529" s="55" t="n">
        <f aca="false">(D529+H529)/2</f>
        <v>60</v>
      </c>
      <c r="J529" s="55" t="n">
        <f aca="false">IF(TOT!AN531&lt;13.4,IF(I529&gt;66,66,I529),I529)</f>
        <v>60</v>
      </c>
      <c r="K529" s="55" t="n">
        <f aca="false">IF(TOT!AN531&lt;11,IF(J529&gt;66,66,J529),J529)</f>
        <v>60</v>
      </c>
    </row>
    <row r="530" customFormat="false" ht="13" hidden="false" customHeight="true" outlineLevel="0" collapsed="false">
      <c r="A530" s="17" t="s">
        <v>2574</v>
      </c>
      <c r="B530" s="27" t="n">
        <f aca="false">VLOOKUP((TOT!X532*60)/TOT!AK532,'PA - ASSISTS'!$A$3:$B$55,2)</f>
        <v>47</v>
      </c>
      <c r="C530" s="27" t="n">
        <f aca="false">IF(TOT!AK532&lt;400,IF(B530&gt;66,66,B530),B530)</f>
        <v>47</v>
      </c>
      <c r="D530" s="27" t="n">
        <f aca="false">IF(TOT!AK532&lt;200,IF(C530&gt;60,60,C530),C530)</f>
        <v>47</v>
      </c>
      <c r="E530" s="50" t="n">
        <f aca="false">(TOT!BD532*60)/TOT!AK532</f>
        <v>0</v>
      </c>
      <c r="F530" s="55" t="n">
        <f aca="false">VLOOKUP(E530,'PA - Tableau 2'!$A$3:$B$55,2)</f>
        <v>47</v>
      </c>
      <c r="G530" s="55" t="n">
        <f aca="false">IF(TOT!AK532&lt;400,IF(F530&gt;66,66,F530),F530)</f>
        <v>47</v>
      </c>
      <c r="H530" s="55" t="n">
        <f aca="false">IF(TOT!AK532&lt;200,IF(G530&gt;60,60,G530),G530)</f>
        <v>47</v>
      </c>
      <c r="I530" s="55" t="n">
        <f aca="false">(D530+H530)/2</f>
        <v>47</v>
      </c>
      <c r="J530" s="55" t="n">
        <f aca="false">IF(TOT!AN532&lt;13.4,IF(I530&gt;66,66,I530),I530)</f>
        <v>47</v>
      </c>
      <c r="K530" s="55" t="n">
        <f aca="false">IF(TOT!AN532&lt;11,IF(J530&gt;66,66,J530),J530)</f>
        <v>47</v>
      </c>
    </row>
    <row r="531" customFormat="false" ht="13" hidden="false" customHeight="true" outlineLevel="0" collapsed="false">
      <c r="A531" s="17" t="s">
        <v>2579</v>
      </c>
      <c r="B531" s="27" t="n">
        <f aca="false">VLOOKUP((TOT!X533*60)/TOT!AK533,'PA - ASSISTS'!$A$3:$B$55,2)</f>
        <v>67</v>
      </c>
      <c r="C531" s="27" t="n">
        <f aca="false">IF(TOT!AK533&lt;400,IF(B531&gt;66,66,B531),B531)</f>
        <v>67</v>
      </c>
      <c r="D531" s="27" t="n">
        <f aca="false">IF(TOT!AK533&lt;200,IF(C531&gt;60,60,C531),C531)</f>
        <v>67</v>
      </c>
      <c r="E531" s="50" t="n">
        <f aca="false">(TOT!BD533*60)/TOT!AK533</f>
        <v>7.39731197450363</v>
      </c>
      <c r="F531" s="55" t="n">
        <f aca="false">VLOOKUP(E531,'PA - Tableau 2'!$A$3:$B$55,2)</f>
        <v>63</v>
      </c>
      <c r="G531" s="55" t="n">
        <f aca="false">IF(TOT!AK533&lt;400,IF(F531&gt;66,66,F531),F531)</f>
        <v>63</v>
      </c>
      <c r="H531" s="55" t="n">
        <f aca="false">IF(TOT!AK533&lt;200,IF(G531&gt;60,60,G531),G531)</f>
        <v>63</v>
      </c>
      <c r="I531" s="55" t="n">
        <f aca="false">(D531+H531)/2</f>
        <v>65</v>
      </c>
      <c r="J531" s="55" t="n">
        <f aca="false">IF(TOT!AN533&lt;13.4,IF(I531&gt;66,66,I531),I531)</f>
        <v>65</v>
      </c>
      <c r="K531" s="55" t="n">
        <f aca="false">IF(TOT!AN533&lt;11,IF(J531&gt;66,66,J531),J531)</f>
        <v>65</v>
      </c>
    </row>
    <row r="532" customFormat="false" ht="13" hidden="false" customHeight="true" outlineLevel="0" collapsed="false">
      <c r="A532" s="17" t="s">
        <v>2582</v>
      </c>
      <c r="B532" s="27" t="n">
        <f aca="false">VLOOKUP((TOT!X534*60)/TOT!AK534,'PA - ASSISTS'!$A$3:$B$55,2)</f>
        <v>62</v>
      </c>
      <c r="C532" s="27" t="n">
        <f aca="false">IF(TOT!AK534&lt;400,IF(B532&gt;66,66,B532),B532)</f>
        <v>62</v>
      </c>
      <c r="D532" s="27" t="n">
        <f aca="false">IF(TOT!AK534&lt;200,IF(C532&gt;60,60,C532),C532)</f>
        <v>62</v>
      </c>
      <c r="E532" s="50" t="n">
        <f aca="false">(TOT!BD534*60)/TOT!AK534</f>
        <v>3.60914105594957</v>
      </c>
      <c r="F532" s="55" t="n">
        <f aca="false">VLOOKUP(E532,'PA - Tableau 2'!$A$3:$B$55,2)</f>
        <v>52</v>
      </c>
      <c r="G532" s="55" t="n">
        <f aca="false">IF(TOT!AK534&lt;400,IF(F532&gt;66,66,F532),F532)</f>
        <v>52</v>
      </c>
      <c r="H532" s="55" t="n">
        <f aca="false">IF(TOT!AK534&lt;200,IF(G532&gt;60,60,G532),G532)</f>
        <v>52</v>
      </c>
      <c r="I532" s="55" t="n">
        <f aca="false">(D532+H532)/2</f>
        <v>57</v>
      </c>
      <c r="J532" s="55" t="n">
        <f aca="false">IF(TOT!AN534&lt;13.4,IF(I532&gt;66,66,I532),I532)</f>
        <v>57</v>
      </c>
      <c r="K532" s="55" t="n">
        <f aca="false">IF(TOT!AN534&lt;11,IF(J532&gt;66,66,J532),J532)</f>
        <v>57</v>
      </c>
    </row>
    <row r="533" customFormat="false" ht="13" hidden="false" customHeight="true" outlineLevel="0" collapsed="false">
      <c r="A533" s="17" t="s">
        <v>2585</v>
      </c>
      <c r="B533" s="27" t="n">
        <f aca="false">VLOOKUP((TOT!X535*60)/TOT!AK535,'PA - ASSISTS'!$A$3:$B$55,2)</f>
        <v>66</v>
      </c>
      <c r="C533" s="27" t="n">
        <f aca="false">IF(TOT!AK535&lt;400,IF(B533&gt;66,66,B533),B533)</f>
        <v>66</v>
      </c>
      <c r="D533" s="27" t="n">
        <f aca="false">IF(TOT!AK535&lt;200,IF(C533&gt;60,60,C533),C533)</f>
        <v>66</v>
      </c>
      <c r="E533" s="50" t="n">
        <f aca="false">(TOT!BD535*60)/TOT!AK535</f>
        <v>4.28321922020424</v>
      </c>
      <c r="F533" s="55" t="n">
        <f aca="false">VLOOKUP(E533,'PA - Tableau 2'!$A$3:$B$55,2)</f>
        <v>53</v>
      </c>
      <c r="G533" s="55" t="n">
        <f aca="false">IF(TOT!AK535&lt;400,IF(F533&gt;66,66,F533),F533)</f>
        <v>53</v>
      </c>
      <c r="H533" s="55" t="n">
        <f aca="false">IF(TOT!AK535&lt;200,IF(G533&gt;60,60,G533),G533)</f>
        <v>53</v>
      </c>
      <c r="I533" s="55" t="n">
        <f aca="false">(D533+H533)/2</f>
        <v>59.5</v>
      </c>
      <c r="J533" s="55" t="n">
        <f aca="false">IF(TOT!AN535&lt;13.4,IF(I533&gt;66,66,I533),I533)</f>
        <v>59.5</v>
      </c>
      <c r="K533" s="55" t="n">
        <f aca="false">IF(TOT!AN535&lt;11,IF(J533&gt;66,66,J533),J533)</f>
        <v>59.5</v>
      </c>
    </row>
    <row r="534" customFormat="false" ht="13" hidden="false" customHeight="true" outlineLevel="0" collapsed="false">
      <c r="A534" s="17" t="s">
        <v>2588</v>
      </c>
      <c r="B534" s="27" t="n">
        <f aca="false">VLOOKUP((TOT!X536*60)/TOT!AK536,'PA - ASSISTS'!$A$3:$B$55,2)</f>
        <v>57</v>
      </c>
      <c r="C534" s="27" t="n">
        <f aca="false">IF(TOT!AK536&lt;400,IF(B534&gt;66,66,B534),B534)</f>
        <v>57</v>
      </c>
      <c r="D534" s="27" t="n">
        <f aca="false">IF(TOT!AK536&lt;200,IF(C534&gt;60,60,C534),C534)</f>
        <v>57</v>
      </c>
      <c r="E534" s="50" t="n">
        <f aca="false">(TOT!BD536*60)/TOT!AK536</f>
        <v>7.74307601649973</v>
      </c>
      <c r="F534" s="55" t="n">
        <f aca="false">VLOOKUP(E534,'PA - Tableau 2'!$A$3:$B$55,2)</f>
        <v>64</v>
      </c>
      <c r="G534" s="55" t="n">
        <f aca="false">IF(TOT!AK536&lt;400,IF(F534&gt;66,66,F534),F534)</f>
        <v>64</v>
      </c>
      <c r="H534" s="55" t="n">
        <f aca="false">IF(TOT!AK536&lt;200,IF(G534&gt;60,60,G534),G534)</f>
        <v>64</v>
      </c>
      <c r="I534" s="55" t="n">
        <f aca="false">(D534+H534)/2</f>
        <v>60.5</v>
      </c>
      <c r="J534" s="55" t="n">
        <f aca="false">IF(TOT!AN536&lt;13.4,IF(I534&gt;66,66,I534),I534)</f>
        <v>60.5</v>
      </c>
      <c r="K534" s="55" t="n">
        <f aca="false">IF(TOT!AN536&lt;11,IF(J534&gt;66,66,J534),J534)</f>
        <v>60.5</v>
      </c>
    </row>
    <row r="535" customFormat="false" ht="13" hidden="false" customHeight="true" outlineLevel="0" collapsed="false">
      <c r="A535" s="17" t="s">
        <v>2592</v>
      </c>
      <c r="B535" s="27" t="n">
        <f aca="false">VLOOKUP((TOT!X537*60)/TOT!AK537,'PA - ASSISTS'!$A$3:$B$55,2)</f>
        <v>69</v>
      </c>
      <c r="C535" s="27" t="n">
        <f aca="false">IF(TOT!AK537&lt;400,IF(B535&gt;66,66,B535),B535)</f>
        <v>69</v>
      </c>
      <c r="D535" s="27" t="n">
        <f aca="false">IF(TOT!AK537&lt;200,IF(C535&gt;60,60,C535),C535)</f>
        <v>69</v>
      </c>
      <c r="E535" s="50" t="n">
        <f aca="false">(TOT!BD537*60)/TOT!AK537</f>
        <v>11.523082161794</v>
      </c>
      <c r="F535" s="55" t="n">
        <f aca="false">VLOOKUP(E535,'PA - Tableau 2'!$A$3:$B$55,2)</f>
        <v>76</v>
      </c>
      <c r="G535" s="55" t="n">
        <f aca="false">IF(TOT!AK537&lt;400,IF(F535&gt;66,66,F535),F535)</f>
        <v>76</v>
      </c>
      <c r="H535" s="55" t="n">
        <f aca="false">IF(TOT!AK537&lt;200,IF(G535&gt;60,60,G535),G535)</f>
        <v>76</v>
      </c>
      <c r="I535" s="55" t="n">
        <f aca="false">(D535+H535)/2</f>
        <v>72.5</v>
      </c>
      <c r="J535" s="55" t="n">
        <f aca="false">IF(TOT!AN537&lt;13.4,IF(I535&gt;66,66,I535),I535)</f>
        <v>66</v>
      </c>
      <c r="K535" s="55" t="n">
        <f aca="false">IF(TOT!AN537&lt;11,IF(J535&gt;66,66,J535),J535)</f>
        <v>66</v>
      </c>
    </row>
    <row r="536" customFormat="false" ht="13" hidden="false" customHeight="true" outlineLevel="0" collapsed="false">
      <c r="A536" s="17" t="s">
        <v>2596</v>
      </c>
      <c r="B536" s="27" t="n">
        <f aca="false">VLOOKUP((TOT!X538*60)/TOT!AK538,'PA - ASSISTS'!$A$3:$B$55,2)</f>
        <v>57</v>
      </c>
      <c r="C536" s="27" t="n">
        <f aca="false">IF(TOT!AK538&lt;400,IF(B536&gt;66,66,B536),B536)</f>
        <v>57</v>
      </c>
      <c r="D536" s="27" t="n">
        <f aca="false">IF(TOT!AK538&lt;200,IF(C536&gt;60,60,C536),C536)</f>
        <v>57</v>
      </c>
      <c r="E536" s="50" t="n">
        <f aca="false">(TOT!BD538*60)/TOT!AK538</f>
        <v>7.36731488001717</v>
      </c>
      <c r="F536" s="55" t="n">
        <f aca="false">VLOOKUP(E536,'PA - Tableau 2'!$A$3:$B$55,2)</f>
        <v>63</v>
      </c>
      <c r="G536" s="55" t="n">
        <f aca="false">IF(TOT!AK538&lt;400,IF(F536&gt;66,66,F536),F536)</f>
        <v>63</v>
      </c>
      <c r="H536" s="55" t="n">
        <f aca="false">IF(TOT!AK538&lt;200,IF(G536&gt;60,60,G536),G536)</f>
        <v>63</v>
      </c>
      <c r="I536" s="55" t="n">
        <f aca="false">(D536+H536)/2</f>
        <v>60</v>
      </c>
      <c r="J536" s="55" t="n">
        <f aca="false">IF(TOT!AN538&lt;13.4,IF(I536&gt;66,66,I536),I536)</f>
        <v>60</v>
      </c>
      <c r="K536" s="55" t="n">
        <f aca="false">IF(TOT!AN538&lt;11,IF(J536&gt;66,66,J536),J536)</f>
        <v>60</v>
      </c>
    </row>
    <row r="537" customFormat="false" ht="13" hidden="false" customHeight="true" outlineLevel="0" collapsed="false">
      <c r="A537" s="17" t="s">
        <v>2599</v>
      </c>
      <c r="B537" s="27" t="n">
        <f aca="false">VLOOKUP((TOT!X539*60)/TOT!AK539,'PA - ASSISTS'!$A$3:$B$55,2)</f>
        <v>93</v>
      </c>
      <c r="C537" s="27" t="n">
        <f aca="false">IF(TOT!AK539&lt;400,IF(B537&gt;66,66,B537),B537)</f>
        <v>93</v>
      </c>
      <c r="D537" s="27" t="n">
        <f aca="false">IF(TOT!AK539&lt;200,IF(C537&gt;60,60,C537),C537)</f>
        <v>93</v>
      </c>
      <c r="E537" s="50" t="n">
        <f aca="false">(TOT!BD539*60)/TOT!AK539</f>
        <v>19.5035060852744</v>
      </c>
      <c r="F537" s="55" t="n">
        <f aca="false">VLOOKUP(E537,'PA - Tableau 2'!$A$3:$B$55,2)</f>
        <v>94</v>
      </c>
      <c r="G537" s="55" t="n">
        <f aca="false">IF(TOT!AK539&lt;400,IF(F537&gt;66,66,F537),F537)</f>
        <v>94</v>
      </c>
      <c r="H537" s="55" t="n">
        <f aca="false">IF(TOT!AK539&lt;200,IF(G537&gt;60,60,G537),G537)</f>
        <v>94</v>
      </c>
      <c r="I537" s="55" t="n">
        <f aca="false">(D537+H537)/2</f>
        <v>93.5</v>
      </c>
      <c r="J537" s="55" t="n">
        <f aca="false">IF(TOT!AN539&lt;13.4,IF(I537&gt;66,66,I537),I537)</f>
        <v>93.5</v>
      </c>
      <c r="K537" s="55" t="n">
        <f aca="false">IF(TOT!AN539&lt;11,IF(J537&gt;66,66,J537),J537)</f>
        <v>93.5</v>
      </c>
    </row>
    <row r="538" customFormat="false" ht="13" hidden="false" customHeight="true" outlineLevel="0" collapsed="false">
      <c r="A538" s="17" t="s">
        <v>2602</v>
      </c>
      <c r="B538" s="27" t="n">
        <f aca="false">VLOOKUP((TOT!X540*60)/TOT!AK540,'PA - ASSISTS'!$A$3:$B$55,2)</f>
        <v>96</v>
      </c>
      <c r="C538" s="27" t="n">
        <f aca="false">IF(TOT!AK540&lt;400,IF(B538&gt;66,66,B538),B538)</f>
        <v>96</v>
      </c>
      <c r="D538" s="27" t="n">
        <f aca="false">IF(TOT!AK540&lt;200,IF(C538&gt;60,60,C538),C538)</f>
        <v>96</v>
      </c>
      <c r="E538" s="50" t="n">
        <f aca="false">(TOT!BD540*60)/TOT!AK540</f>
        <v>20.02613216202</v>
      </c>
      <c r="F538" s="55" t="n">
        <f aca="false">VLOOKUP(E538,'PA - Tableau 2'!$A$3:$B$55,2)</f>
        <v>94</v>
      </c>
      <c r="G538" s="55" t="n">
        <f aca="false">IF(TOT!AK540&lt;400,IF(F538&gt;66,66,F538),F538)</f>
        <v>94</v>
      </c>
      <c r="H538" s="55" t="n">
        <f aca="false">IF(TOT!AK540&lt;200,IF(G538&gt;60,60,G538),G538)</f>
        <v>94</v>
      </c>
      <c r="I538" s="55" t="n">
        <f aca="false">(D538+H538)/2</f>
        <v>95</v>
      </c>
      <c r="J538" s="55" t="n">
        <f aca="false">IF(TOT!AN540&lt;13.4,IF(I538&gt;66,66,I538),I538)</f>
        <v>95</v>
      </c>
      <c r="K538" s="55" t="n">
        <f aca="false">IF(TOT!AN540&lt;11,IF(J538&gt;66,66,J538),J538)</f>
        <v>95</v>
      </c>
    </row>
    <row r="539" customFormat="false" ht="13" hidden="false" customHeight="true" outlineLevel="0" collapsed="false">
      <c r="A539" s="17" t="s">
        <v>2606</v>
      </c>
      <c r="B539" s="27" t="n">
        <f aca="false">VLOOKUP((TOT!X541*60)/TOT!AK541,'PA - ASSISTS'!$A$3:$B$55,2)</f>
        <v>47</v>
      </c>
      <c r="C539" s="27" t="n">
        <f aca="false">IF(TOT!AK541&lt;400,IF(B539&gt;66,66,B539),B539)</f>
        <v>47</v>
      </c>
      <c r="D539" s="27" t="n">
        <f aca="false">IF(TOT!AK541&lt;200,IF(C539&gt;60,60,C539),C539)</f>
        <v>47</v>
      </c>
      <c r="E539" s="50" t="n">
        <f aca="false">(TOT!BD541*60)/TOT!AK541</f>
        <v>0</v>
      </c>
      <c r="F539" s="55" t="n">
        <f aca="false">VLOOKUP(E539,'PA - Tableau 2'!$A$3:$B$55,2)</f>
        <v>47</v>
      </c>
      <c r="G539" s="55" t="n">
        <f aca="false">IF(TOT!AK541&lt;400,IF(F539&gt;66,66,F539),F539)</f>
        <v>47</v>
      </c>
      <c r="H539" s="55" t="n">
        <f aca="false">IF(TOT!AK541&lt;200,IF(G539&gt;60,60,G539),G539)</f>
        <v>47</v>
      </c>
      <c r="I539" s="55" t="n">
        <f aca="false">(D539+H539)/2</f>
        <v>47</v>
      </c>
      <c r="J539" s="55" t="n">
        <f aca="false">IF(TOT!AN541&lt;13.4,IF(I539&gt;66,66,I539),I539)</f>
        <v>47</v>
      </c>
      <c r="K539" s="55" t="n">
        <f aca="false">IF(TOT!AN541&lt;11,IF(J539&gt;66,66,J539),J539)</f>
        <v>47</v>
      </c>
    </row>
    <row r="540" customFormat="false" ht="13" hidden="false" customHeight="true" outlineLevel="0" collapsed="false">
      <c r="A540" s="17" t="s">
        <v>2610</v>
      </c>
      <c r="B540" s="27" t="n">
        <f aca="false">VLOOKUP((TOT!X542*60)/TOT!AK542,'PA - ASSISTS'!$A$3:$B$55,2)</f>
        <v>52</v>
      </c>
      <c r="C540" s="27" t="n">
        <f aca="false">IF(TOT!AK542&lt;400,IF(B540&gt;66,66,B540),B540)</f>
        <v>52</v>
      </c>
      <c r="D540" s="27" t="n">
        <f aca="false">IF(TOT!AK542&lt;200,IF(C540&gt;60,60,C540),C540)</f>
        <v>52</v>
      </c>
      <c r="E540" s="50" t="n">
        <f aca="false">(TOT!BD542*60)/TOT!AK542</f>
        <v>0</v>
      </c>
      <c r="F540" s="55" t="n">
        <f aca="false">VLOOKUP(E540,'PA - Tableau 2'!$A$3:$B$55,2)</f>
        <v>47</v>
      </c>
      <c r="G540" s="55" t="n">
        <f aca="false">IF(TOT!AK542&lt;400,IF(F540&gt;66,66,F540),F540)</f>
        <v>47</v>
      </c>
      <c r="H540" s="55" t="n">
        <f aca="false">IF(TOT!AK542&lt;200,IF(G540&gt;60,60,G540),G540)</f>
        <v>47</v>
      </c>
      <c r="I540" s="55" t="n">
        <f aca="false">(D540+H540)/2</f>
        <v>49.5</v>
      </c>
      <c r="J540" s="55" t="n">
        <f aca="false">IF(TOT!AN542&lt;13.4,IF(I540&gt;66,66,I540),I540)</f>
        <v>49.5</v>
      </c>
      <c r="K540" s="55" t="n">
        <f aca="false">IF(TOT!AN542&lt;11,IF(J540&gt;66,66,J540),J540)</f>
        <v>49.5</v>
      </c>
    </row>
    <row r="541" customFormat="false" ht="13" hidden="false" customHeight="true" outlineLevel="0" collapsed="false">
      <c r="A541" s="17" t="s">
        <v>2615</v>
      </c>
      <c r="B541" s="27" t="n">
        <f aca="false">VLOOKUP((TOT!X543*60)/TOT!AK543,'PA - ASSISTS'!$A$3:$B$55,2)</f>
        <v>49</v>
      </c>
      <c r="C541" s="27" t="n">
        <f aca="false">IF(TOT!AK543&lt;400,IF(B541&gt;66,66,B541),B541)</f>
        <v>49</v>
      </c>
      <c r="D541" s="27" t="n">
        <f aca="false">IF(TOT!AK543&lt;200,IF(C541&gt;60,60,C541),C541)</f>
        <v>49</v>
      </c>
      <c r="E541" s="50" t="n">
        <f aca="false">(TOT!BD543*60)/TOT!AK543</f>
        <v>4.192362750029</v>
      </c>
      <c r="F541" s="55" t="n">
        <f aca="false">VLOOKUP(E541,'PA - Tableau 2'!$A$3:$B$55,2)</f>
        <v>53</v>
      </c>
      <c r="G541" s="55" t="n">
        <f aca="false">IF(TOT!AK543&lt;400,IF(F541&gt;66,66,F541),F541)</f>
        <v>53</v>
      </c>
      <c r="H541" s="55" t="n">
        <f aca="false">IF(TOT!AK543&lt;200,IF(G541&gt;60,60,G541),G541)</f>
        <v>53</v>
      </c>
      <c r="I541" s="55" t="n">
        <f aca="false">(D541+H541)/2</f>
        <v>51</v>
      </c>
      <c r="J541" s="55" t="n">
        <f aca="false">IF(TOT!AN543&lt;13.4,IF(I541&gt;66,66,I541),I541)</f>
        <v>51</v>
      </c>
      <c r="K541" s="55" t="n">
        <f aca="false">IF(TOT!AN543&lt;11,IF(J541&gt;66,66,J541),J541)</f>
        <v>51</v>
      </c>
    </row>
    <row r="542" customFormat="false" ht="13" hidden="false" customHeight="true" outlineLevel="0" collapsed="false">
      <c r="A542" s="17" t="s">
        <v>2619</v>
      </c>
      <c r="B542" s="27" t="n">
        <f aca="false">VLOOKUP((TOT!X544*60)/TOT!AK544,'PA - ASSISTS'!$A$3:$B$55,2)</f>
        <v>63</v>
      </c>
      <c r="C542" s="27" t="n">
        <f aca="false">IF(TOT!AK544&lt;400,IF(B542&gt;66,66,B542),B542)</f>
        <v>63</v>
      </c>
      <c r="D542" s="27" t="n">
        <f aca="false">IF(TOT!AK544&lt;200,IF(C542&gt;60,60,C542),C542)</f>
        <v>63</v>
      </c>
      <c r="E542" s="50" t="n">
        <f aca="false">(TOT!BD544*60)/TOT!AK544</f>
        <v>0.65150509742415</v>
      </c>
      <c r="F542" s="55" t="n">
        <f aca="false">VLOOKUP(E542,'PA - Tableau 2'!$A$3:$B$55,2)</f>
        <v>47</v>
      </c>
      <c r="G542" s="55" t="n">
        <f aca="false">IF(TOT!AK544&lt;400,IF(F542&gt;66,66,F542),F542)</f>
        <v>47</v>
      </c>
      <c r="H542" s="55" t="n">
        <f aca="false">IF(TOT!AK544&lt;200,IF(G542&gt;60,60,G542),G542)</f>
        <v>47</v>
      </c>
      <c r="I542" s="55" t="n">
        <f aca="false">(D542+H542)/2</f>
        <v>55</v>
      </c>
      <c r="J542" s="55" t="n">
        <f aca="false">IF(TOT!AN544&lt;13.4,IF(I542&gt;66,66,I542),I542)</f>
        <v>55</v>
      </c>
      <c r="K542" s="55" t="n">
        <f aca="false">IF(TOT!AN544&lt;11,IF(J542&gt;66,66,J542),J542)</f>
        <v>55</v>
      </c>
    </row>
    <row r="543" customFormat="false" ht="13" hidden="false" customHeight="true" outlineLevel="0" collapsed="false">
      <c r="A543" s="17" t="s">
        <v>2622</v>
      </c>
      <c r="B543" s="27" t="n">
        <f aca="false">VLOOKUP((TOT!X545*60)/TOT!AK545,'PA - ASSISTS'!$A$3:$B$55,2)</f>
        <v>75</v>
      </c>
      <c r="C543" s="27" t="n">
        <f aca="false">IF(TOT!AK545&lt;400,IF(B543&gt;66,66,B543),B543)</f>
        <v>75</v>
      </c>
      <c r="D543" s="27" t="n">
        <f aca="false">IF(TOT!AK545&lt;200,IF(C543&gt;60,60,C543),C543)</f>
        <v>75</v>
      </c>
      <c r="E543" s="50" t="n">
        <f aca="false">(TOT!BD545*60)/TOT!AK545</f>
        <v>14.4449370758159</v>
      </c>
      <c r="F543" s="55" t="n">
        <f aca="false">VLOOKUP(E543,'PA - Tableau 2'!$A$3:$B$55,2)</f>
        <v>84</v>
      </c>
      <c r="G543" s="55" t="n">
        <f aca="false">IF(TOT!AK545&lt;400,IF(F543&gt;66,66,F543),F543)</f>
        <v>84</v>
      </c>
      <c r="H543" s="55" t="n">
        <f aca="false">IF(TOT!AK545&lt;200,IF(G543&gt;60,60,G543),G543)</f>
        <v>84</v>
      </c>
      <c r="I543" s="55" t="n">
        <f aca="false">(D543+H543)/2</f>
        <v>79.5</v>
      </c>
      <c r="J543" s="55" t="n">
        <f aca="false">IF(TOT!AN545&lt;13.4,IF(I543&gt;66,66,I543),I543)</f>
        <v>79.5</v>
      </c>
      <c r="K543" s="55" t="n">
        <f aca="false">IF(TOT!AN545&lt;11,IF(J543&gt;66,66,J543),J543)</f>
        <v>79.5</v>
      </c>
    </row>
    <row r="544" customFormat="false" ht="13" hidden="false" customHeight="true" outlineLevel="0" collapsed="false">
      <c r="A544" s="17" t="s">
        <v>2626</v>
      </c>
      <c r="B544" s="27" t="n">
        <f aca="false">VLOOKUP((TOT!X546*60)/TOT!AK546,'PA - ASSISTS'!$A$3:$B$55,2)</f>
        <v>82</v>
      </c>
      <c r="C544" s="27" t="n">
        <f aca="false">IF(TOT!AK546&lt;400,IF(B544&gt;66,66,B544),B544)</f>
        <v>82</v>
      </c>
      <c r="D544" s="27" t="n">
        <f aca="false">IF(TOT!AK546&lt;200,IF(C544&gt;60,60,C544),C544)</f>
        <v>82</v>
      </c>
      <c r="E544" s="50" t="n">
        <f aca="false">(TOT!BD546*60)/TOT!AK546</f>
        <v>13.0973029638807</v>
      </c>
      <c r="F544" s="55" t="n">
        <f aca="false">VLOOKUP(E544,'PA - Tableau 2'!$A$3:$B$55,2)</f>
        <v>80</v>
      </c>
      <c r="G544" s="55" t="n">
        <f aca="false">IF(TOT!AK546&lt;400,IF(F544&gt;66,66,F544),F544)</f>
        <v>80</v>
      </c>
      <c r="H544" s="55" t="n">
        <f aca="false">IF(TOT!AK546&lt;200,IF(G544&gt;60,60,G544),G544)</f>
        <v>80</v>
      </c>
      <c r="I544" s="55" t="n">
        <f aca="false">(D544+H544)/2</f>
        <v>81</v>
      </c>
      <c r="J544" s="55" t="n">
        <f aca="false">IF(TOT!AN546&lt;13.4,IF(I544&gt;66,66,I544),I544)</f>
        <v>66</v>
      </c>
      <c r="K544" s="55" t="n">
        <f aca="false">IF(TOT!AN546&lt;11,IF(J544&gt;66,66,J544),J544)</f>
        <v>66</v>
      </c>
    </row>
    <row r="545" customFormat="false" ht="13" hidden="false" customHeight="true" outlineLevel="0" collapsed="false">
      <c r="A545" s="17" t="s">
        <v>2631</v>
      </c>
      <c r="B545" s="27" t="n">
        <f aca="false">VLOOKUP((TOT!X547*60)/TOT!AK547,'PA - ASSISTS'!$A$3:$B$55,2)</f>
        <v>59</v>
      </c>
      <c r="C545" s="27" t="n">
        <f aca="false">IF(TOT!AK547&lt;400,IF(B545&gt;66,66,B545),B545)</f>
        <v>59</v>
      </c>
      <c r="D545" s="27" t="n">
        <f aca="false">IF(TOT!AK547&lt;200,IF(C545&gt;60,60,C545),C545)</f>
        <v>59</v>
      </c>
      <c r="E545" s="50" t="n">
        <f aca="false">(TOT!BD547*60)/TOT!AK547</f>
        <v>4.54364585923902</v>
      </c>
      <c r="F545" s="55" t="n">
        <f aca="false">VLOOKUP(E545,'PA - Tableau 2'!$A$3:$B$55,2)</f>
        <v>54</v>
      </c>
      <c r="G545" s="55" t="n">
        <f aca="false">IF(TOT!AK547&lt;400,IF(F545&gt;66,66,F545),F545)</f>
        <v>54</v>
      </c>
      <c r="H545" s="55" t="n">
        <f aca="false">IF(TOT!AK547&lt;200,IF(G545&gt;60,60,G545),G545)</f>
        <v>54</v>
      </c>
      <c r="I545" s="55" t="n">
        <f aca="false">(D545+H545)/2</f>
        <v>56.5</v>
      </c>
      <c r="J545" s="55" t="n">
        <f aca="false">IF(TOT!AN547&lt;13.4,IF(I545&gt;66,66,I545),I545)</f>
        <v>56.5</v>
      </c>
      <c r="K545" s="55" t="n">
        <f aca="false">IF(TOT!AN547&lt;11,IF(J545&gt;66,66,J545),J545)</f>
        <v>56.5</v>
      </c>
    </row>
    <row r="546" customFormat="false" ht="13" hidden="false" customHeight="true" outlineLevel="0" collapsed="false">
      <c r="A546" s="17" t="s">
        <v>2634</v>
      </c>
      <c r="B546" s="27" t="n">
        <f aca="false">VLOOKUP((TOT!X548*60)/TOT!AK548,'PA - ASSISTS'!$A$3:$B$55,2)</f>
        <v>47</v>
      </c>
      <c r="C546" s="27" t="n">
        <f aca="false">IF(TOT!AK548&lt;400,IF(B546&gt;66,66,B546),B546)</f>
        <v>47</v>
      </c>
      <c r="D546" s="27" t="n">
        <f aca="false">IF(TOT!AK548&lt;200,IF(C546&gt;60,60,C546),C546)</f>
        <v>47</v>
      </c>
      <c r="E546" s="50" t="n">
        <f aca="false">(TOT!BD548*60)/TOT!AK548</f>
        <v>0</v>
      </c>
      <c r="F546" s="55" t="n">
        <f aca="false">VLOOKUP(E546,'PA - Tableau 2'!$A$3:$B$55,2)</f>
        <v>47</v>
      </c>
      <c r="G546" s="55" t="n">
        <f aca="false">IF(TOT!AK548&lt;400,IF(F546&gt;66,66,F546),F546)</f>
        <v>47</v>
      </c>
      <c r="H546" s="55" t="n">
        <f aca="false">IF(TOT!AK548&lt;200,IF(G546&gt;60,60,G546),G546)</f>
        <v>47</v>
      </c>
      <c r="I546" s="55" t="n">
        <f aca="false">(D546+H546)/2</f>
        <v>47</v>
      </c>
      <c r="J546" s="55" t="n">
        <f aca="false">IF(TOT!AN548&lt;13.4,IF(I546&gt;66,66,I546),I546)</f>
        <v>47</v>
      </c>
      <c r="K546" s="55" t="n">
        <f aca="false">IF(TOT!AN548&lt;11,IF(J546&gt;66,66,J546),J546)</f>
        <v>47</v>
      </c>
    </row>
    <row r="547" customFormat="false" ht="13" hidden="false" customHeight="true" outlineLevel="0" collapsed="false">
      <c r="A547" s="17" t="s">
        <v>2638</v>
      </c>
      <c r="B547" s="27" t="n">
        <f aca="false">VLOOKUP((TOT!X549*60)/TOT!AK549,'PA - ASSISTS'!$A$3:$B$55,2)</f>
        <v>47</v>
      </c>
      <c r="C547" s="27" t="n">
        <f aca="false">IF(TOT!AK549&lt;400,IF(B547&gt;66,66,B547),B547)</f>
        <v>47</v>
      </c>
      <c r="D547" s="27" t="n">
        <f aca="false">IF(TOT!AK549&lt;200,IF(C547&gt;60,60,C547),C547)</f>
        <v>47</v>
      </c>
      <c r="E547" s="50" t="n">
        <f aca="false">(TOT!BD549*60)/TOT!AK549</f>
        <v>0</v>
      </c>
      <c r="F547" s="55" t="n">
        <f aca="false">VLOOKUP(E547,'PA - Tableau 2'!$A$3:$B$55,2)</f>
        <v>47</v>
      </c>
      <c r="G547" s="55" t="n">
        <f aca="false">IF(TOT!AK549&lt;400,IF(F547&gt;66,66,F547),F547)</f>
        <v>47</v>
      </c>
      <c r="H547" s="55" t="n">
        <f aca="false">IF(TOT!AK549&lt;200,IF(G547&gt;60,60,G547),G547)</f>
        <v>47</v>
      </c>
      <c r="I547" s="55" t="n">
        <f aca="false">(D547+H547)/2</f>
        <v>47</v>
      </c>
      <c r="J547" s="55" t="n">
        <f aca="false">IF(TOT!AN549&lt;13.4,IF(I547&gt;66,66,I547),I547)</f>
        <v>47</v>
      </c>
      <c r="K547" s="55" t="n">
        <f aca="false">IF(TOT!AN549&lt;11,IF(J547&gt;66,66,J547),J547)</f>
        <v>47</v>
      </c>
    </row>
    <row r="548" customFormat="false" ht="13" hidden="false" customHeight="true" outlineLevel="0" collapsed="false">
      <c r="A548" s="17" t="s">
        <v>2642</v>
      </c>
      <c r="B548" s="27" t="n">
        <f aca="false">VLOOKUP((TOT!X550*60)/TOT!AK550,'PA - ASSISTS'!$A$3:$B$55,2)</f>
        <v>99</v>
      </c>
      <c r="C548" s="27" t="n">
        <f aca="false">IF(TOT!AK550&lt;400,IF(B548&gt;66,66,B548),B548)</f>
        <v>99</v>
      </c>
      <c r="D548" s="27" t="n">
        <f aca="false">IF(TOT!AK550&lt;200,IF(C548&gt;60,60,C548),C548)</f>
        <v>99</v>
      </c>
      <c r="E548" s="50" t="n">
        <f aca="false">(TOT!BD550*60)/TOT!AK550</f>
        <v>21.898932579771</v>
      </c>
      <c r="F548" s="55" t="n">
        <f aca="false">VLOOKUP(E548,'PA - Tableau 2'!$A$3:$B$55,2)</f>
        <v>96</v>
      </c>
      <c r="G548" s="55" t="n">
        <f aca="false">IF(TOT!AK550&lt;400,IF(F548&gt;66,66,F548),F548)</f>
        <v>96</v>
      </c>
      <c r="H548" s="55" t="n">
        <f aca="false">IF(TOT!AK550&lt;200,IF(G548&gt;60,60,G548),G548)</f>
        <v>96</v>
      </c>
      <c r="I548" s="55" t="n">
        <f aca="false">(D548+H548)/2</f>
        <v>97.5</v>
      </c>
      <c r="J548" s="55" t="n">
        <f aca="false">IF(TOT!AN550&lt;13.4,IF(I548&gt;66,66,I548),I548)</f>
        <v>97.5</v>
      </c>
      <c r="K548" s="55" t="n">
        <f aca="false">IF(TOT!AN550&lt;11,IF(J548&gt;66,66,J548),J548)</f>
        <v>97.5</v>
      </c>
    </row>
    <row r="549" customFormat="false" ht="13" hidden="false" customHeight="true" outlineLevel="0" collapsed="false">
      <c r="A549" s="17" t="s">
        <v>2646</v>
      </c>
      <c r="B549" s="27" t="n">
        <f aca="false">VLOOKUP((TOT!X551*60)/TOT!AK551,'PA - ASSISTS'!$A$3:$B$55,2)</f>
        <v>79</v>
      </c>
      <c r="C549" s="27" t="n">
        <f aca="false">IF(TOT!AK551&lt;400,IF(B549&gt;66,66,B549),B549)</f>
        <v>79</v>
      </c>
      <c r="D549" s="27" t="n">
        <f aca="false">IF(TOT!AK551&lt;200,IF(C549&gt;60,60,C549),C549)</f>
        <v>79</v>
      </c>
      <c r="E549" s="50" t="n">
        <f aca="false">(TOT!BD551*60)/TOT!AK551</f>
        <v>7.8194744343639</v>
      </c>
      <c r="F549" s="55" t="n">
        <f aca="false">VLOOKUP(E549,'PA - Tableau 2'!$A$3:$B$55,2)</f>
        <v>64</v>
      </c>
      <c r="G549" s="55" t="n">
        <f aca="false">IF(TOT!AK551&lt;400,IF(F549&gt;66,66,F549),F549)</f>
        <v>64</v>
      </c>
      <c r="H549" s="55" t="n">
        <f aca="false">IF(TOT!AK551&lt;200,IF(G549&gt;60,60,G549),G549)</f>
        <v>64</v>
      </c>
      <c r="I549" s="55" t="n">
        <f aca="false">(D549+H549)/2</f>
        <v>71.5</v>
      </c>
      <c r="J549" s="55" t="n">
        <f aca="false">IF(TOT!AN551&lt;13.4,IF(I549&gt;66,66,I549),I549)</f>
        <v>71.5</v>
      </c>
      <c r="K549" s="55" t="n">
        <f aca="false">IF(TOT!AN551&lt;11,IF(J549&gt;66,66,J549),J549)</f>
        <v>71.5</v>
      </c>
    </row>
    <row r="550" customFormat="false" ht="13" hidden="false" customHeight="true" outlineLevel="0" collapsed="false">
      <c r="A550" s="17" t="s">
        <v>2650</v>
      </c>
      <c r="B550" s="27" t="n">
        <f aca="false">VLOOKUP((TOT!X552*60)/TOT!AK552,'PA - ASSISTS'!$A$3:$B$55,2)</f>
        <v>84</v>
      </c>
      <c r="C550" s="27" t="n">
        <f aca="false">IF(TOT!AK552&lt;400,IF(B550&gt;66,66,B550),B550)</f>
        <v>84</v>
      </c>
      <c r="D550" s="27" t="n">
        <f aca="false">IF(TOT!AK552&lt;200,IF(C550&gt;60,60,C550),C550)</f>
        <v>84</v>
      </c>
      <c r="E550" s="50" t="n">
        <f aca="false">(TOT!BD552*60)/TOT!AK552</f>
        <v>11.0208316179501</v>
      </c>
      <c r="F550" s="55" t="n">
        <f aca="false">VLOOKUP(E550,'PA - Tableau 2'!$A$3:$B$55,2)</f>
        <v>74</v>
      </c>
      <c r="G550" s="55" t="n">
        <f aca="false">IF(TOT!AK552&lt;400,IF(F550&gt;66,66,F550),F550)</f>
        <v>74</v>
      </c>
      <c r="H550" s="55" t="n">
        <f aca="false">IF(TOT!AK552&lt;200,IF(G550&gt;60,60,G550),G550)</f>
        <v>74</v>
      </c>
      <c r="I550" s="55" t="n">
        <f aca="false">(D550+H550)/2</f>
        <v>79</v>
      </c>
      <c r="J550" s="55" t="n">
        <f aca="false">IF(TOT!AN552&lt;13.4,IF(I550&gt;66,66,I550),I550)</f>
        <v>79</v>
      </c>
      <c r="K550" s="55" t="n">
        <f aca="false">IF(TOT!AN552&lt;11,IF(J550&gt;66,66,J550),J550)</f>
        <v>79</v>
      </c>
    </row>
    <row r="551" customFormat="false" ht="13" hidden="false" customHeight="true" outlineLevel="0" collapsed="false">
      <c r="A551" s="17" t="s">
        <v>2655</v>
      </c>
      <c r="B551" s="27" t="n">
        <f aca="false">VLOOKUP((TOT!X553*60)/TOT!AK553,'PA - ASSISTS'!$A$3:$B$55,2)</f>
        <v>88</v>
      </c>
      <c r="C551" s="27" t="n">
        <f aca="false">IF(TOT!AK553&lt;400,IF(B551&gt;66,66,B551),B551)</f>
        <v>88</v>
      </c>
      <c r="D551" s="27" t="n">
        <f aca="false">IF(TOT!AK553&lt;200,IF(C551&gt;60,60,C551),C551)</f>
        <v>88</v>
      </c>
      <c r="E551" s="50" t="n">
        <f aca="false">(TOT!BD553*60)/TOT!AK553</f>
        <v>14.9930642710879</v>
      </c>
      <c r="F551" s="55" t="n">
        <f aca="false">VLOOKUP(E551,'PA - Tableau 2'!$A$3:$B$55,2)</f>
        <v>85</v>
      </c>
      <c r="G551" s="55" t="n">
        <f aca="false">IF(TOT!AK553&lt;400,IF(F551&gt;66,66,F551),F551)</f>
        <v>85</v>
      </c>
      <c r="H551" s="55" t="n">
        <f aca="false">IF(TOT!AK553&lt;200,IF(G551&gt;60,60,G551),G551)</f>
        <v>85</v>
      </c>
      <c r="I551" s="55" t="n">
        <f aca="false">(D551+H551)/2</f>
        <v>86.5</v>
      </c>
      <c r="J551" s="55" t="n">
        <f aca="false">IF(TOT!AN553&lt;13.4,IF(I551&gt;66,66,I551),I551)</f>
        <v>86.5</v>
      </c>
      <c r="K551" s="55" t="n">
        <f aca="false">IF(TOT!AN553&lt;11,IF(J551&gt;66,66,J551),J551)</f>
        <v>86.5</v>
      </c>
    </row>
    <row r="552" customFormat="false" ht="13" hidden="false" customHeight="true" outlineLevel="0" collapsed="false">
      <c r="A552" s="17" t="s">
        <v>2659</v>
      </c>
      <c r="B552" s="27" t="n">
        <f aca="false">VLOOKUP((TOT!X554*60)/TOT!AK554,'PA - ASSISTS'!$A$3:$B$55,2)</f>
        <v>67</v>
      </c>
      <c r="C552" s="27" t="n">
        <f aca="false">IF(TOT!AK554&lt;400,IF(B552&gt;66,66,B552),B552)</f>
        <v>66</v>
      </c>
      <c r="D552" s="27" t="n">
        <f aca="false">IF(TOT!AK554&lt;200,IF(C552&gt;60,60,C552),C552)</f>
        <v>66</v>
      </c>
      <c r="E552" s="50" t="n">
        <f aca="false">(TOT!BD554*60)/TOT!AK554</f>
        <v>8.1926038992575</v>
      </c>
      <c r="F552" s="55" t="n">
        <f aca="false">VLOOKUP(E552,'PA - Tableau 2'!$A$3:$B$55,2)</f>
        <v>65</v>
      </c>
      <c r="G552" s="55" t="n">
        <f aca="false">IF(TOT!AK554&lt;400,IF(F552&gt;66,66,F552),F552)</f>
        <v>65</v>
      </c>
      <c r="H552" s="55" t="n">
        <f aca="false">IF(TOT!AK554&lt;200,IF(G552&gt;60,60,G552),G552)</f>
        <v>65</v>
      </c>
      <c r="I552" s="55" t="n">
        <f aca="false">(D552+H552)/2</f>
        <v>65.5</v>
      </c>
      <c r="J552" s="55" t="n">
        <f aca="false">IF(TOT!AN554&lt;13.4,IF(I552&gt;66,66,I552),I552)</f>
        <v>65.5</v>
      </c>
      <c r="K552" s="55" t="n">
        <f aca="false">IF(TOT!AN554&lt;11,IF(J552&gt;66,66,J552),J552)</f>
        <v>65.5</v>
      </c>
    </row>
    <row r="553" customFormat="false" ht="13" hidden="false" customHeight="true" outlineLevel="0" collapsed="false">
      <c r="A553" s="17" t="s">
        <v>2662</v>
      </c>
      <c r="B553" s="27" t="n">
        <f aca="false">VLOOKUP((TOT!X555*60)/TOT!AK555,'PA - ASSISTS'!$A$3:$B$55,2)</f>
        <v>47</v>
      </c>
      <c r="C553" s="27" t="n">
        <f aca="false">IF(TOT!AK555&lt;400,IF(B553&gt;66,66,B553),B553)</f>
        <v>47</v>
      </c>
      <c r="D553" s="27" t="n">
        <f aca="false">IF(TOT!AK555&lt;200,IF(C553&gt;60,60,C553),C553)</f>
        <v>47</v>
      </c>
      <c r="E553" s="50" t="n">
        <f aca="false">(TOT!BD555*60)/TOT!AK555</f>
        <v>0</v>
      </c>
      <c r="F553" s="55" t="n">
        <f aca="false">VLOOKUP(E553,'PA - Tableau 2'!$A$3:$B$55,2)</f>
        <v>47</v>
      </c>
      <c r="G553" s="55" t="n">
        <f aca="false">IF(TOT!AK555&lt;400,IF(F553&gt;66,66,F553),F553)</f>
        <v>47</v>
      </c>
      <c r="H553" s="55" t="n">
        <f aca="false">IF(TOT!AK555&lt;200,IF(G553&gt;60,60,G553),G553)</f>
        <v>47</v>
      </c>
      <c r="I553" s="55" t="n">
        <f aca="false">(D553+H553)/2</f>
        <v>47</v>
      </c>
      <c r="J553" s="55" t="n">
        <f aca="false">IF(TOT!AN555&lt;13.4,IF(I553&gt;66,66,I553),I553)</f>
        <v>47</v>
      </c>
      <c r="K553" s="55" t="n">
        <f aca="false">IF(TOT!AN555&lt;11,IF(J553&gt;66,66,J553),J553)</f>
        <v>47</v>
      </c>
    </row>
    <row r="554" customFormat="false" ht="13" hidden="false" customHeight="true" outlineLevel="0" collapsed="false">
      <c r="A554" s="17" t="s">
        <v>2666</v>
      </c>
      <c r="B554" s="27" t="n">
        <f aca="false">VLOOKUP((TOT!X556*60)/TOT!AK556,'PA - ASSISTS'!$A$3:$B$55,2)</f>
        <v>66</v>
      </c>
      <c r="C554" s="27" t="n">
        <f aca="false">IF(TOT!AK556&lt;400,IF(B554&gt;66,66,B554),B554)</f>
        <v>66</v>
      </c>
      <c r="D554" s="27" t="n">
        <f aca="false">IF(TOT!AK556&lt;200,IF(C554&gt;60,60,C554),C554)</f>
        <v>66</v>
      </c>
      <c r="E554" s="50" t="n">
        <f aca="false">(TOT!BD556*60)/TOT!AK556</f>
        <v>5.28397606119456</v>
      </c>
      <c r="F554" s="55" t="n">
        <f aca="false">VLOOKUP(E554,'PA - Tableau 2'!$A$3:$B$55,2)</f>
        <v>57</v>
      </c>
      <c r="G554" s="55" t="n">
        <f aca="false">IF(TOT!AK556&lt;400,IF(F554&gt;66,66,F554),F554)</f>
        <v>57</v>
      </c>
      <c r="H554" s="55" t="n">
        <f aca="false">IF(TOT!AK556&lt;200,IF(G554&gt;60,60,G554),G554)</f>
        <v>57</v>
      </c>
      <c r="I554" s="55" t="n">
        <f aca="false">(D554+H554)/2</f>
        <v>61.5</v>
      </c>
      <c r="J554" s="55" t="n">
        <f aca="false">IF(TOT!AN556&lt;13.4,IF(I554&gt;66,66,I554),I554)</f>
        <v>61.5</v>
      </c>
      <c r="K554" s="55" t="n">
        <f aca="false">IF(TOT!AN556&lt;11,IF(J554&gt;66,66,J554),J554)</f>
        <v>61.5</v>
      </c>
    </row>
    <row r="555" customFormat="false" ht="13" hidden="false" customHeight="true" outlineLevel="0" collapsed="false">
      <c r="A555" s="17" t="s">
        <v>2669</v>
      </c>
      <c r="B555" s="27" t="n">
        <f aca="false">VLOOKUP((TOT!X557*60)/TOT!AK557,'PA - ASSISTS'!$A$3:$B$55,2)</f>
        <v>74</v>
      </c>
      <c r="C555" s="27" t="n">
        <f aca="false">IF(TOT!AK557&lt;400,IF(B555&gt;66,66,B555),B555)</f>
        <v>74</v>
      </c>
      <c r="D555" s="27" t="n">
        <f aca="false">IF(TOT!AK557&lt;200,IF(C555&gt;60,60,C555),C555)</f>
        <v>74</v>
      </c>
      <c r="E555" s="50" t="n">
        <f aca="false">(TOT!BD557*60)/TOT!AK557</f>
        <v>12.6962457337884</v>
      </c>
      <c r="F555" s="55" t="n">
        <f aca="false">VLOOKUP(E555,'PA - Tableau 2'!$A$3:$B$55,2)</f>
        <v>79</v>
      </c>
      <c r="G555" s="55" t="n">
        <f aca="false">IF(TOT!AK557&lt;400,IF(F555&gt;66,66,F555),F555)</f>
        <v>79</v>
      </c>
      <c r="H555" s="55" t="n">
        <f aca="false">IF(TOT!AK557&lt;200,IF(G555&gt;60,60,G555),G555)</f>
        <v>79</v>
      </c>
      <c r="I555" s="55" t="n">
        <f aca="false">(D555+H555)/2</f>
        <v>76.5</v>
      </c>
      <c r="J555" s="55" t="n">
        <f aca="false">IF(TOT!AN557&lt;13.4,IF(I555&gt;66,66,I555),I555)</f>
        <v>66</v>
      </c>
      <c r="K555" s="55" t="n">
        <f aca="false">IF(TOT!AN557&lt;11,IF(J555&gt;66,66,J555),J555)</f>
        <v>66</v>
      </c>
    </row>
    <row r="556" customFormat="false" ht="13" hidden="false" customHeight="true" outlineLevel="0" collapsed="false">
      <c r="A556" s="17" t="s">
        <v>2673</v>
      </c>
      <c r="B556" s="27" t="n">
        <f aca="false">VLOOKUP((TOT!X558*60)/TOT!AK558,'PA - ASSISTS'!$A$3:$B$55,2)</f>
        <v>65</v>
      </c>
      <c r="C556" s="27" t="n">
        <f aca="false">IF(TOT!AK558&lt;400,IF(B556&gt;66,66,B556),B556)</f>
        <v>65</v>
      </c>
      <c r="D556" s="27" t="n">
        <f aca="false">IF(TOT!AK558&lt;200,IF(C556&gt;60,60,C556),C556)</f>
        <v>65</v>
      </c>
      <c r="E556" s="50" t="n">
        <f aca="false">(TOT!BD558*60)/TOT!AK558</f>
        <v>9.20931717788149</v>
      </c>
      <c r="F556" s="55" t="n">
        <f aca="false">VLOOKUP(E556,'PA - Tableau 2'!$A$3:$B$55,2)</f>
        <v>69</v>
      </c>
      <c r="G556" s="55" t="n">
        <f aca="false">IF(TOT!AK558&lt;400,IF(F556&gt;66,66,F556),F556)</f>
        <v>69</v>
      </c>
      <c r="H556" s="55" t="n">
        <f aca="false">IF(TOT!AK558&lt;200,IF(G556&gt;60,60,G556),G556)</f>
        <v>69</v>
      </c>
      <c r="I556" s="55" t="n">
        <f aca="false">(D556+H556)/2</f>
        <v>67</v>
      </c>
      <c r="J556" s="55" t="n">
        <f aca="false">IF(TOT!AN558&lt;13.4,IF(I556&gt;66,66,I556),I556)</f>
        <v>66</v>
      </c>
      <c r="K556" s="55" t="n">
        <f aca="false">IF(TOT!AN558&lt;11,IF(J556&gt;66,66,J556),J556)</f>
        <v>66</v>
      </c>
    </row>
    <row r="557" customFormat="false" ht="13" hidden="false" customHeight="true" outlineLevel="0" collapsed="false">
      <c r="A557" s="17" t="s">
        <v>2677</v>
      </c>
      <c r="B557" s="27" t="n">
        <f aca="false">VLOOKUP((TOT!X559*60)/TOT!AK559,'PA - ASSISTS'!$A$3:$B$55,2)</f>
        <v>83</v>
      </c>
      <c r="C557" s="27" t="n">
        <f aca="false">IF(TOT!AK559&lt;400,IF(B557&gt;66,66,B557),B557)</f>
        <v>83</v>
      </c>
      <c r="D557" s="27" t="n">
        <f aca="false">IF(TOT!AK559&lt;200,IF(C557&gt;60,60,C557),C557)</f>
        <v>83</v>
      </c>
      <c r="E557" s="50" t="n">
        <f aca="false">(TOT!BD559*60)/TOT!AK559</f>
        <v>16.4405614564165</v>
      </c>
      <c r="F557" s="55" t="n">
        <f aca="false">VLOOKUP(E557,'PA - Tableau 2'!$A$3:$B$55,2)</f>
        <v>88</v>
      </c>
      <c r="G557" s="55" t="n">
        <f aca="false">IF(TOT!AK559&lt;400,IF(F557&gt;66,66,F557),F557)</f>
        <v>88</v>
      </c>
      <c r="H557" s="55" t="n">
        <f aca="false">IF(TOT!AK559&lt;200,IF(G557&gt;60,60,G557),G557)</f>
        <v>88</v>
      </c>
      <c r="I557" s="55" t="n">
        <f aca="false">(D557+H557)/2</f>
        <v>85.5</v>
      </c>
      <c r="J557" s="55" t="n">
        <f aca="false">IF(TOT!AN559&lt;13.4,IF(I557&gt;66,66,I557),I557)</f>
        <v>85.5</v>
      </c>
      <c r="K557" s="55" t="n">
        <f aca="false">IF(TOT!AN559&lt;11,IF(J557&gt;66,66,J557),J557)</f>
        <v>85.5</v>
      </c>
    </row>
    <row r="558" customFormat="false" ht="13" hidden="false" customHeight="true" outlineLevel="0" collapsed="false">
      <c r="A558" s="17" t="s">
        <v>2682</v>
      </c>
      <c r="B558" s="27" t="n">
        <f aca="false">VLOOKUP((TOT!X560*60)/TOT!AK560,'PA - ASSISTS'!$A$3:$B$55,2)</f>
        <v>65</v>
      </c>
      <c r="C558" s="27" t="n">
        <f aca="false">IF(TOT!AK560&lt;400,IF(B558&gt;66,66,B558),B558)</f>
        <v>65</v>
      </c>
      <c r="D558" s="27" t="n">
        <f aca="false">IF(TOT!AK560&lt;200,IF(C558&gt;60,60,C558),C558)</f>
        <v>65</v>
      </c>
      <c r="E558" s="50" t="n">
        <f aca="false">(TOT!BD560*60)/TOT!AK560</f>
        <v>3.24329617600507</v>
      </c>
      <c r="F558" s="55" t="n">
        <f aca="false">VLOOKUP(E558,'PA - Tableau 2'!$A$3:$B$55,2)</f>
        <v>51</v>
      </c>
      <c r="G558" s="55" t="n">
        <f aca="false">IF(TOT!AK560&lt;400,IF(F558&gt;66,66,F558),F558)</f>
        <v>51</v>
      </c>
      <c r="H558" s="55" t="n">
        <f aca="false">IF(TOT!AK560&lt;200,IF(G558&gt;60,60,G558),G558)</f>
        <v>51</v>
      </c>
      <c r="I558" s="55" t="n">
        <f aca="false">(D558+H558)/2</f>
        <v>58</v>
      </c>
      <c r="J558" s="55" t="n">
        <f aca="false">IF(TOT!AN560&lt;13.4,IF(I558&gt;66,66,I558),I558)</f>
        <v>58</v>
      </c>
      <c r="K558" s="55" t="n">
        <f aca="false">IF(TOT!AN560&lt;11,IF(J558&gt;66,66,J558),J558)</f>
        <v>58</v>
      </c>
    </row>
    <row r="559" customFormat="false" ht="13" hidden="false" customHeight="true" outlineLevel="0" collapsed="false">
      <c r="A559" s="17" t="s">
        <v>2686</v>
      </c>
      <c r="B559" s="27" t="n">
        <f aca="false">VLOOKUP((TOT!X561*60)/TOT!AK561,'PA - ASSISTS'!$A$3:$B$55,2)</f>
        <v>70</v>
      </c>
      <c r="C559" s="27" t="n">
        <f aca="false">IF(TOT!AK561&lt;400,IF(B559&gt;66,66,B559),B559)</f>
        <v>70</v>
      </c>
      <c r="D559" s="27" t="n">
        <f aca="false">IF(TOT!AK561&lt;200,IF(C559&gt;60,60,C559),C559)</f>
        <v>70</v>
      </c>
      <c r="E559" s="50" t="n">
        <f aca="false">(TOT!BD561*60)/TOT!AK561</f>
        <v>16.7972411353789</v>
      </c>
      <c r="F559" s="55" t="n">
        <f aca="false">VLOOKUP(E559,'PA - Tableau 2'!$A$3:$B$55,2)</f>
        <v>89</v>
      </c>
      <c r="G559" s="55" t="n">
        <f aca="false">IF(TOT!AK561&lt;400,IF(F559&gt;66,66,F559),F559)</f>
        <v>89</v>
      </c>
      <c r="H559" s="55" t="n">
        <f aca="false">IF(TOT!AK561&lt;200,IF(G559&gt;60,60,G559),G559)</f>
        <v>89</v>
      </c>
      <c r="I559" s="55" t="n">
        <f aca="false">(D559+H559)/2</f>
        <v>79.5</v>
      </c>
      <c r="J559" s="55" t="n">
        <f aca="false">IF(TOT!AN561&lt;13.4,IF(I559&gt;66,66,I559),I559)</f>
        <v>66</v>
      </c>
      <c r="K559" s="55" t="n">
        <f aca="false">IF(TOT!AN561&lt;11,IF(J559&gt;66,66,J559),J559)</f>
        <v>66</v>
      </c>
    </row>
    <row r="560" customFormat="false" ht="13" hidden="false" customHeight="true" outlineLevel="0" collapsed="false">
      <c r="A560" s="17" t="s">
        <v>2690</v>
      </c>
      <c r="B560" s="27" t="n">
        <f aca="false">VLOOKUP((TOT!X562*60)/TOT!AK562,'PA - ASSISTS'!$A$3:$B$55,2)</f>
        <v>56</v>
      </c>
      <c r="C560" s="27" t="n">
        <f aca="false">IF(TOT!AK562&lt;400,IF(B560&gt;66,66,B560),B560)</f>
        <v>56</v>
      </c>
      <c r="D560" s="27" t="n">
        <f aca="false">IF(TOT!AK562&lt;200,IF(C560&gt;60,60,C560),C560)</f>
        <v>56</v>
      </c>
      <c r="E560" s="50" t="n">
        <f aca="false">(TOT!BD562*60)/TOT!AK562</f>
        <v>5.58025698551907</v>
      </c>
      <c r="F560" s="55" t="n">
        <f aca="false">VLOOKUP(E560,'PA - Tableau 2'!$A$3:$B$55,2)</f>
        <v>57</v>
      </c>
      <c r="G560" s="55" t="n">
        <f aca="false">IF(TOT!AK562&lt;400,IF(F560&gt;66,66,F560),F560)</f>
        <v>57</v>
      </c>
      <c r="H560" s="55" t="n">
        <f aca="false">IF(TOT!AK562&lt;200,IF(G560&gt;60,60,G560),G560)</f>
        <v>57</v>
      </c>
      <c r="I560" s="55" t="n">
        <f aca="false">(D560+H560)/2</f>
        <v>56.5</v>
      </c>
      <c r="J560" s="55" t="n">
        <f aca="false">IF(TOT!AN562&lt;13.4,IF(I560&gt;66,66,I560),I560)</f>
        <v>56.5</v>
      </c>
      <c r="K560" s="55" t="n">
        <f aca="false">IF(TOT!AN562&lt;11,IF(J560&gt;66,66,J560),J560)</f>
        <v>56.5</v>
      </c>
    </row>
    <row r="561" customFormat="false" ht="13" hidden="false" customHeight="true" outlineLevel="0" collapsed="false">
      <c r="A561" s="17" t="s">
        <v>2693</v>
      </c>
      <c r="B561" s="27" t="n">
        <f aca="false">VLOOKUP((TOT!X563*60)/TOT!AK563,'PA - ASSISTS'!$A$3:$B$55,2)</f>
        <v>58</v>
      </c>
      <c r="C561" s="27" t="n">
        <f aca="false">IF(TOT!AK563&lt;400,IF(B561&gt;66,66,B561),B561)</f>
        <v>58</v>
      </c>
      <c r="D561" s="27" t="n">
        <f aca="false">IF(TOT!AK563&lt;200,IF(C561&gt;60,60,C561),C561)</f>
        <v>58</v>
      </c>
      <c r="E561" s="50" t="n">
        <f aca="false">(TOT!BD563*60)/TOT!AK563</f>
        <v>4.48481238832638</v>
      </c>
      <c r="F561" s="55" t="n">
        <f aca="false">VLOOKUP(E561,'PA - Tableau 2'!$A$3:$B$55,2)</f>
        <v>54</v>
      </c>
      <c r="G561" s="55" t="n">
        <f aca="false">IF(TOT!AK563&lt;400,IF(F561&gt;66,66,F561),F561)</f>
        <v>54</v>
      </c>
      <c r="H561" s="55" t="n">
        <f aca="false">IF(TOT!AK563&lt;200,IF(G561&gt;60,60,G561),G561)</f>
        <v>54</v>
      </c>
      <c r="I561" s="55" t="n">
        <f aca="false">(D561+H561)/2</f>
        <v>56</v>
      </c>
      <c r="J561" s="55" t="n">
        <f aca="false">IF(TOT!AN563&lt;13.4,IF(I561&gt;66,66,I561),I561)</f>
        <v>56</v>
      </c>
      <c r="K561" s="55" t="n">
        <f aca="false">IF(TOT!AN563&lt;11,IF(J561&gt;66,66,J561),J561)</f>
        <v>56</v>
      </c>
    </row>
    <row r="562" customFormat="false" ht="13" hidden="false" customHeight="true" outlineLevel="0" collapsed="false">
      <c r="A562" s="17" t="s">
        <v>2696</v>
      </c>
      <c r="B562" s="27" t="n">
        <f aca="false">VLOOKUP((TOT!X564*60)/TOT!AK564,'PA - ASSISTS'!$A$3:$B$55,2)</f>
        <v>85</v>
      </c>
      <c r="C562" s="27" t="n">
        <f aca="false">IF(TOT!AK564&lt;400,IF(B562&gt;66,66,B562),B562)</f>
        <v>66</v>
      </c>
      <c r="D562" s="27" t="n">
        <f aca="false">IF(TOT!AK564&lt;200,IF(C562&gt;60,60,C562),C562)</f>
        <v>66</v>
      </c>
      <c r="E562" s="50" t="n">
        <f aca="false">(TOT!BD564*60)/TOT!AK564</f>
        <v>17.6807844773627</v>
      </c>
      <c r="F562" s="55" t="n">
        <f aca="false">VLOOKUP(E562,'PA - Tableau 2'!$A$3:$B$55,2)</f>
        <v>91</v>
      </c>
      <c r="G562" s="55" t="n">
        <f aca="false">IF(TOT!AK564&lt;400,IF(F562&gt;66,66,F562),F562)</f>
        <v>66</v>
      </c>
      <c r="H562" s="55" t="n">
        <f aca="false">IF(TOT!AK564&lt;200,IF(G562&gt;60,60,G562),G562)</f>
        <v>66</v>
      </c>
      <c r="I562" s="55" t="n">
        <f aca="false">(D562+H562)/2</f>
        <v>66</v>
      </c>
      <c r="J562" s="55" t="n">
        <f aca="false">IF(TOT!AN564&lt;13.4,IF(I562&gt;66,66,I562),I562)</f>
        <v>66</v>
      </c>
      <c r="K562" s="55" t="n">
        <f aca="false">IF(TOT!AN564&lt;11,IF(J562&gt;66,66,J562),J562)</f>
        <v>66</v>
      </c>
    </row>
    <row r="563" customFormat="false" ht="13" hidden="false" customHeight="true" outlineLevel="0" collapsed="false">
      <c r="A563" s="17" t="s">
        <v>2698</v>
      </c>
      <c r="B563" s="27" t="n">
        <f aca="false">VLOOKUP((TOT!X565*60)/TOT!AK565,'PA - ASSISTS'!$A$3:$B$55,2)</f>
        <v>47</v>
      </c>
      <c r="C563" s="27" t="n">
        <f aca="false">IF(TOT!AK565&lt;400,IF(B563&gt;66,66,B563),B563)</f>
        <v>47</v>
      </c>
      <c r="D563" s="27" t="n">
        <f aca="false">IF(TOT!AK565&lt;200,IF(C563&gt;60,60,C563),C563)</f>
        <v>47</v>
      </c>
      <c r="E563" s="50" t="n">
        <f aca="false">(TOT!BD565*60)/TOT!AK565</f>
        <v>0</v>
      </c>
      <c r="F563" s="55" t="n">
        <f aca="false">VLOOKUP(E563,'PA - Tableau 2'!$A$3:$B$55,2)</f>
        <v>47</v>
      </c>
      <c r="G563" s="55" t="n">
        <f aca="false">IF(TOT!AK565&lt;400,IF(F563&gt;66,66,F563),F563)</f>
        <v>47</v>
      </c>
      <c r="H563" s="55" t="n">
        <f aca="false">IF(TOT!AK565&lt;200,IF(G563&gt;60,60,G563),G563)</f>
        <v>47</v>
      </c>
      <c r="I563" s="55" t="n">
        <f aca="false">(D563+H563)/2</f>
        <v>47</v>
      </c>
      <c r="J563" s="55" t="n">
        <f aca="false">IF(TOT!AN565&lt;13.4,IF(I563&gt;66,66,I563),I563)</f>
        <v>47</v>
      </c>
      <c r="K563" s="55" t="n">
        <f aca="false">IF(TOT!AN565&lt;11,IF(J563&gt;66,66,J563),J563)</f>
        <v>47</v>
      </c>
    </row>
    <row r="564" customFormat="false" ht="13" hidden="false" customHeight="true" outlineLevel="0" collapsed="false">
      <c r="A564" s="17" t="s">
        <v>2701</v>
      </c>
      <c r="B564" s="27" t="n">
        <f aca="false">VLOOKUP((TOT!X566*60)/TOT!AK566,'PA - ASSISTS'!$A$3:$B$55,2)</f>
        <v>70</v>
      </c>
      <c r="C564" s="27" t="n">
        <f aca="false">IF(TOT!AK566&lt;400,IF(B564&gt;66,66,B564),B564)</f>
        <v>70</v>
      </c>
      <c r="D564" s="27" t="n">
        <f aca="false">IF(TOT!AK566&lt;200,IF(C564&gt;60,60,C564),C564)</f>
        <v>70</v>
      </c>
      <c r="E564" s="50" t="n">
        <f aca="false">(TOT!BD566*60)/TOT!AK566</f>
        <v>5.71397595325099</v>
      </c>
      <c r="F564" s="55" t="n">
        <f aca="false">VLOOKUP(E564,'PA - Tableau 2'!$A$3:$B$55,2)</f>
        <v>58</v>
      </c>
      <c r="G564" s="55" t="n">
        <f aca="false">IF(TOT!AK566&lt;400,IF(F564&gt;66,66,F564),F564)</f>
        <v>58</v>
      </c>
      <c r="H564" s="55" t="n">
        <f aca="false">IF(TOT!AK566&lt;200,IF(G564&gt;60,60,G564),G564)</f>
        <v>58</v>
      </c>
      <c r="I564" s="55" t="n">
        <f aca="false">(D564+H564)/2</f>
        <v>64</v>
      </c>
      <c r="J564" s="55" t="n">
        <f aca="false">IF(TOT!AN566&lt;13.4,IF(I564&gt;66,66,I564),I564)</f>
        <v>64</v>
      </c>
      <c r="K564" s="55" t="n">
        <f aca="false">IF(TOT!AN566&lt;11,IF(J564&gt;66,66,J564),J564)</f>
        <v>64</v>
      </c>
    </row>
    <row r="565" customFormat="false" ht="13" hidden="false" customHeight="true" outlineLevel="0" collapsed="false">
      <c r="A565" s="17" t="s">
        <v>2705</v>
      </c>
      <c r="B565" s="27" t="n">
        <f aca="false">VLOOKUP((TOT!X567*60)/TOT!AK567,'PA - ASSISTS'!$A$3:$B$55,2)</f>
        <v>47</v>
      </c>
      <c r="C565" s="27" t="n">
        <f aca="false">IF(TOT!AK567&lt;400,IF(B565&gt;66,66,B565),B565)</f>
        <v>47</v>
      </c>
      <c r="D565" s="27" t="n">
        <f aca="false">IF(TOT!AK567&lt;200,IF(C565&gt;60,60,C565),C565)</f>
        <v>47</v>
      </c>
      <c r="E565" s="50" t="n">
        <f aca="false">(TOT!BD567*60)/TOT!AK567</f>
        <v>0</v>
      </c>
      <c r="F565" s="55" t="n">
        <f aca="false">VLOOKUP(E565,'PA - Tableau 2'!$A$3:$B$55,2)</f>
        <v>47</v>
      </c>
      <c r="G565" s="55" t="n">
        <f aca="false">IF(TOT!AK567&lt;400,IF(F565&gt;66,66,F565),F565)</f>
        <v>47</v>
      </c>
      <c r="H565" s="55" t="n">
        <f aca="false">IF(TOT!AK567&lt;200,IF(G565&gt;60,60,G565),G565)</f>
        <v>47</v>
      </c>
      <c r="I565" s="55" t="n">
        <f aca="false">(D565+H565)/2</f>
        <v>47</v>
      </c>
      <c r="J565" s="55" t="n">
        <f aca="false">IF(TOT!AN567&lt;13.4,IF(I565&gt;66,66,I565),I565)</f>
        <v>47</v>
      </c>
      <c r="K565" s="55" t="n">
        <f aca="false">IF(TOT!AN567&lt;11,IF(J565&gt;66,66,J565),J565)</f>
        <v>47</v>
      </c>
    </row>
    <row r="566" customFormat="false" ht="13" hidden="false" customHeight="true" outlineLevel="0" collapsed="false">
      <c r="A566" s="17" t="s">
        <v>2708</v>
      </c>
      <c r="B566" s="27" t="n">
        <f aca="false">VLOOKUP((TOT!X568*60)/TOT!AK568,'PA - ASSISTS'!$A$3:$B$55,2)</f>
        <v>63</v>
      </c>
      <c r="C566" s="27" t="n">
        <f aca="false">IF(TOT!AK568&lt;400,IF(B566&gt;66,66,B566),B566)</f>
        <v>63</v>
      </c>
      <c r="D566" s="27" t="n">
        <f aca="false">IF(TOT!AK568&lt;200,IF(C566&gt;60,60,C566),C566)</f>
        <v>63</v>
      </c>
      <c r="E566" s="50" t="n">
        <f aca="false">(TOT!BD568*60)/TOT!AK568</f>
        <v>10.4657730757161</v>
      </c>
      <c r="F566" s="55" t="n">
        <f aca="false">VLOOKUP(E566,'PA - Tableau 2'!$A$3:$B$55,2)</f>
        <v>72</v>
      </c>
      <c r="G566" s="55" t="n">
        <f aca="false">IF(TOT!AK568&lt;400,IF(F566&gt;66,66,F566),F566)</f>
        <v>72</v>
      </c>
      <c r="H566" s="55" t="n">
        <f aca="false">IF(TOT!AK568&lt;200,IF(G566&gt;60,60,G566),G566)</f>
        <v>72</v>
      </c>
      <c r="I566" s="55" t="n">
        <f aca="false">(D566+H566)/2</f>
        <v>67.5</v>
      </c>
      <c r="J566" s="55" t="n">
        <f aca="false">IF(TOT!AN568&lt;13.4,IF(I566&gt;66,66,I566),I566)</f>
        <v>66</v>
      </c>
      <c r="K566" s="55" t="n">
        <f aca="false">IF(TOT!AN568&lt;11,IF(J566&gt;66,66,J566),J566)</f>
        <v>66</v>
      </c>
    </row>
    <row r="567" customFormat="false" ht="13" hidden="false" customHeight="true" outlineLevel="0" collapsed="false">
      <c r="A567" s="17" t="s">
        <v>2711</v>
      </c>
      <c r="B567" s="27" t="n">
        <f aca="false">VLOOKUP((TOT!X569*60)/TOT!AK569,'PA - ASSISTS'!$A$3:$B$55,2)</f>
        <v>47</v>
      </c>
      <c r="C567" s="27" t="n">
        <f aca="false">IF(TOT!AK569&lt;400,IF(B567&gt;66,66,B567),B567)</f>
        <v>47</v>
      </c>
      <c r="D567" s="27" t="n">
        <f aca="false">IF(TOT!AK569&lt;200,IF(C567&gt;60,60,C567),C567)</f>
        <v>47</v>
      </c>
      <c r="E567" s="50" t="n">
        <f aca="false">(TOT!BD569*60)/TOT!AK569</f>
        <v>0</v>
      </c>
      <c r="F567" s="55" t="n">
        <f aca="false">VLOOKUP(E567,'PA - Tableau 2'!$A$3:$B$55,2)</f>
        <v>47</v>
      </c>
      <c r="G567" s="55" t="n">
        <f aca="false">IF(TOT!AK569&lt;400,IF(F567&gt;66,66,F567),F567)</f>
        <v>47</v>
      </c>
      <c r="H567" s="55" t="n">
        <f aca="false">IF(TOT!AK569&lt;200,IF(G567&gt;60,60,G567),G567)</f>
        <v>47</v>
      </c>
      <c r="I567" s="55" t="n">
        <f aca="false">(D567+H567)/2</f>
        <v>47</v>
      </c>
      <c r="J567" s="55" t="n">
        <f aca="false">IF(TOT!AN569&lt;13.4,IF(I567&gt;66,66,I567),I567)</f>
        <v>47</v>
      </c>
      <c r="K567" s="55" t="n">
        <f aca="false">IF(TOT!AN569&lt;11,IF(J567&gt;66,66,J567),J567)</f>
        <v>47</v>
      </c>
    </row>
    <row r="568" customFormat="false" ht="13" hidden="false" customHeight="true" outlineLevel="0" collapsed="false">
      <c r="A568" s="17" t="s">
        <v>2714</v>
      </c>
      <c r="B568" s="27" t="n">
        <f aca="false">VLOOKUP((TOT!X570*60)/TOT!AK570,'PA - ASSISTS'!$A$3:$B$55,2)</f>
        <v>47</v>
      </c>
      <c r="C568" s="27" t="n">
        <f aca="false">IF(TOT!AK570&lt;400,IF(B568&gt;66,66,B568),B568)</f>
        <v>47</v>
      </c>
      <c r="D568" s="27" t="n">
        <f aca="false">IF(TOT!AK570&lt;200,IF(C568&gt;60,60,C568),C568)</f>
        <v>47</v>
      </c>
      <c r="E568" s="50" t="n">
        <f aca="false">(TOT!BD570*60)/TOT!AK570</f>
        <v>0</v>
      </c>
      <c r="F568" s="55" t="n">
        <f aca="false">VLOOKUP(E568,'PA - Tableau 2'!$A$3:$B$55,2)</f>
        <v>47</v>
      </c>
      <c r="G568" s="55" t="n">
        <f aca="false">IF(TOT!AK570&lt;400,IF(F568&gt;66,66,F568),F568)</f>
        <v>47</v>
      </c>
      <c r="H568" s="55" t="n">
        <f aca="false">IF(TOT!AK570&lt;200,IF(G568&gt;60,60,G568),G568)</f>
        <v>47</v>
      </c>
      <c r="I568" s="55" t="n">
        <f aca="false">(D568+H568)/2</f>
        <v>47</v>
      </c>
      <c r="J568" s="55" t="n">
        <f aca="false">IF(TOT!AN570&lt;13.4,IF(I568&gt;66,66,I568),I568)</f>
        <v>47</v>
      </c>
      <c r="K568" s="55" t="n">
        <f aca="false">IF(TOT!AN570&lt;11,IF(J568&gt;66,66,J568),J568)</f>
        <v>47</v>
      </c>
    </row>
    <row r="569" customFormat="false" ht="13" hidden="false" customHeight="true" outlineLevel="0" collapsed="false">
      <c r="A569" s="17" t="s">
        <v>2718</v>
      </c>
      <c r="B569" s="27" t="n">
        <f aca="false">VLOOKUP((TOT!X571*60)/TOT!AK571,'PA - ASSISTS'!$A$3:$B$55,2)</f>
        <v>60</v>
      </c>
      <c r="C569" s="27" t="n">
        <f aca="false">IF(TOT!AK571&lt;400,IF(B569&gt;66,66,B569),B569)</f>
        <v>60</v>
      </c>
      <c r="D569" s="27" t="n">
        <f aca="false">IF(TOT!AK571&lt;200,IF(C569&gt;60,60,C569),C569)</f>
        <v>60</v>
      </c>
      <c r="E569" s="50" t="n">
        <f aca="false">(TOT!BD571*60)/TOT!AK571</f>
        <v>7.4397244546496</v>
      </c>
      <c r="F569" s="55" t="n">
        <f aca="false">VLOOKUP(E569,'PA - Tableau 2'!$A$3:$B$55,2)</f>
        <v>63</v>
      </c>
      <c r="G569" s="55" t="n">
        <f aca="false">IF(TOT!AK571&lt;400,IF(F569&gt;66,66,F569),F569)</f>
        <v>63</v>
      </c>
      <c r="H569" s="55" t="n">
        <f aca="false">IF(TOT!AK571&lt;200,IF(G569&gt;60,60,G569),G569)</f>
        <v>63</v>
      </c>
      <c r="I569" s="55" t="n">
        <f aca="false">(D569+H569)/2</f>
        <v>61.5</v>
      </c>
      <c r="J569" s="55" t="n">
        <f aca="false">IF(TOT!AN571&lt;13.4,IF(I569&gt;66,66,I569),I569)</f>
        <v>61.5</v>
      </c>
      <c r="K569" s="55" t="n">
        <f aca="false">IF(TOT!AN571&lt;11,IF(J569&gt;66,66,J569),J569)</f>
        <v>61.5</v>
      </c>
    </row>
    <row r="570" customFormat="false" ht="13" hidden="false" customHeight="true" outlineLevel="0" collapsed="false">
      <c r="A570" s="17" t="s">
        <v>2722</v>
      </c>
      <c r="B570" s="27" t="n">
        <f aca="false">VLOOKUP((TOT!X572*60)/TOT!AK572,'PA - ASSISTS'!$A$3:$B$55,2)</f>
        <v>84</v>
      </c>
      <c r="C570" s="27" t="n">
        <f aca="false">IF(TOT!AK572&lt;400,IF(B570&gt;66,66,B570),B570)</f>
        <v>66</v>
      </c>
      <c r="D570" s="27" t="n">
        <f aca="false">IF(TOT!AK572&lt;200,IF(C570&gt;60,60,C570),C570)</f>
        <v>60</v>
      </c>
      <c r="E570" s="50" t="n">
        <f aca="false">(TOT!BD572*60)/TOT!AK572</f>
        <v>8.3394294074616</v>
      </c>
      <c r="F570" s="55" t="n">
        <f aca="false">VLOOKUP(E570,'PA - Tableau 2'!$A$3:$B$55,2)</f>
        <v>66</v>
      </c>
      <c r="G570" s="55" t="n">
        <f aca="false">IF(TOT!AK572&lt;400,IF(F570&gt;66,66,F570),F570)</f>
        <v>66</v>
      </c>
      <c r="H570" s="55" t="n">
        <f aca="false">IF(TOT!AK572&lt;200,IF(G570&gt;60,60,G570),G570)</f>
        <v>60</v>
      </c>
      <c r="I570" s="55" t="n">
        <f aca="false">(D570+H570)/2</f>
        <v>60</v>
      </c>
      <c r="J570" s="55" t="n">
        <f aca="false">IF(TOT!AN572&lt;13.4,IF(I570&gt;66,66,I570),I570)</f>
        <v>60</v>
      </c>
      <c r="K570" s="55" t="n">
        <f aca="false">IF(TOT!AN572&lt;11,IF(J570&gt;66,66,J570),J570)</f>
        <v>60</v>
      </c>
    </row>
    <row r="571" customFormat="false" ht="13" hidden="false" customHeight="true" outlineLevel="0" collapsed="false">
      <c r="A571" s="17" t="s">
        <v>2727</v>
      </c>
      <c r="B571" s="27" t="n">
        <f aca="false">VLOOKUP((TOT!X573*60)/TOT!AK573,'PA - ASSISTS'!$A$3:$B$55,2)</f>
        <v>83</v>
      </c>
      <c r="C571" s="27" t="n">
        <f aca="false">IF(TOT!AK573&lt;400,IF(B571&gt;66,66,B571),B571)</f>
        <v>83</v>
      </c>
      <c r="D571" s="27" t="n">
        <f aca="false">IF(TOT!AK573&lt;200,IF(C571&gt;60,60,C571),C571)</f>
        <v>83</v>
      </c>
      <c r="E571" s="50" t="n">
        <f aca="false">(TOT!BD573*60)/TOT!AK573</f>
        <v>15.7947231575807</v>
      </c>
      <c r="F571" s="55" t="n">
        <f aca="false">VLOOKUP(E571,'PA - Tableau 2'!$A$3:$B$55,2)</f>
        <v>87</v>
      </c>
      <c r="G571" s="55" t="n">
        <f aca="false">IF(TOT!AK573&lt;400,IF(F571&gt;66,66,F571),F571)</f>
        <v>87</v>
      </c>
      <c r="H571" s="55" t="n">
        <f aca="false">IF(TOT!AK573&lt;200,IF(G571&gt;60,60,G571),G571)</f>
        <v>87</v>
      </c>
      <c r="I571" s="55" t="n">
        <f aca="false">(D571+H571)/2</f>
        <v>85</v>
      </c>
      <c r="J571" s="55" t="n">
        <f aca="false">IF(TOT!AN573&lt;13.4,IF(I571&gt;66,66,I571),I571)</f>
        <v>85</v>
      </c>
      <c r="K571" s="55" t="n">
        <f aca="false">IF(TOT!AN573&lt;11,IF(J571&gt;66,66,J571),J571)</f>
        <v>85</v>
      </c>
    </row>
    <row r="572" customFormat="false" ht="13" hidden="false" customHeight="true" outlineLevel="0" collapsed="false">
      <c r="A572" s="17" t="s">
        <v>2731</v>
      </c>
      <c r="B572" s="27" t="n">
        <f aca="false">VLOOKUP((TOT!X574*60)/TOT!AK574,'PA - ASSISTS'!$A$3:$B$55,2)</f>
        <v>67</v>
      </c>
      <c r="C572" s="27" t="n">
        <f aca="false">IF(TOT!AK574&lt;400,IF(B572&gt;66,66,B572),B572)</f>
        <v>67</v>
      </c>
      <c r="D572" s="27" t="n">
        <f aca="false">IF(TOT!AK574&lt;200,IF(C572&gt;60,60,C572),C572)</f>
        <v>67</v>
      </c>
      <c r="E572" s="50" t="n">
        <f aca="false">(TOT!BD574*60)/TOT!AK574</f>
        <v>9.33726633271064</v>
      </c>
      <c r="F572" s="55" t="n">
        <f aca="false">VLOOKUP(E572,'PA - Tableau 2'!$A$3:$B$55,2)</f>
        <v>69</v>
      </c>
      <c r="G572" s="55" t="n">
        <f aca="false">IF(TOT!AK574&lt;400,IF(F572&gt;66,66,F572),F572)</f>
        <v>69</v>
      </c>
      <c r="H572" s="55" t="n">
        <f aca="false">IF(TOT!AK574&lt;200,IF(G572&gt;60,60,G572),G572)</f>
        <v>69</v>
      </c>
      <c r="I572" s="55" t="n">
        <f aca="false">(D572+H572)/2</f>
        <v>68</v>
      </c>
      <c r="J572" s="55" t="n">
        <f aca="false">IF(TOT!AN574&lt;13.4,IF(I572&gt;66,66,I572),I572)</f>
        <v>68</v>
      </c>
      <c r="K572" s="55" t="n">
        <f aca="false">IF(TOT!AN574&lt;11,IF(J572&gt;66,66,J572),J572)</f>
        <v>68</v>
      </c>
    </row>
    <row r="573" customFormat="false" ht="13" hidden="false" customHeight="true" outlineLevel="0" collapsed="false">
      <c r="A573" s="17" t="s">
        <v>2735</v>
      </c>
      <c r="B573" s="27" t="n">
        <f aca="false">VLOOKUP((TOT!X575*60)/TOT!AK575,'PA - ASSISTS'!$A$3:$B$55,2)</f>
        <v>63</v>
      </c>
      <c r="C573" s="27" t="n">
        <f aca="false">IF(TOT!AK575&lt;400,IF(B573&gt;66,66,B573),B573)</f>
        <v>63</v>
      </c>
      <c r="D573" s="27" t="n">
        <f aca="false">IF(TOT!AK575&lt;200,IF(C573&gt;60,60,C573),C573)</f>
        <v>63</v>
      </c>
      <c r="E573" s="50" t="n">
        <f aca="false">(TOT!BD575*60)/TOT!AK575</f>
        <v>11.7941673454003</v>
      </c>
      <c r="F573" s="55" t="n">
        <f aca="false">VLOOKUP(E573,'PA - Tableau 2'!$A$3:$B$55,2)</f>
        <v>77</v>
      </c>
      <c r="G573" s="55" t="n">
        <f aca="false">IF(TOT!AK575&lt;400,IF(F573&gt;66,66,F573),F573)</f>
        <v>77</v>
      </c>
      <c r="H573" s="55" t="n">
        <f aca="false">IF(TOT!AK575&lt;200,IF(G573&gt;60,60,G573),G573)</f>
        <v>77</v>
      </c>
      <c r="I573" s="55" t="n">
        <f aca="false">(D573+H573)/2</f>
        <v>70</v>
      </c>
      <c r="J573" s="55" t="n">
        <f aca="false">IF(TOT!AN575&lt;13.4,IF(I573&gt;66,66,I573),I573)</f>
        <v>70</v>
      </c>
      <c r="K573" s="55" t="n">
        <f aca="false">IF(TOT!AN575&lt;11,IF(J573&gt;66,66,J573),J573)</f>
        <v>70</v>
      </c>
    </row>
    <row r="574" customFormat="false" ht="13" hidden="false" customHeight="true" outlineLevel="0" collapsed="false">
      <c r="A574" s="17" t="s">
        <v>2738</v>
      </c>
      <c r="B574" s="27" t="n">
        <f aca="false">VLOOKUP((TOT!X576*60)/TOT!AK576,'PA - ASSISTS'!$A$3:$B$55,2)</f>
        <v>90</v>
      </c>
      <c r="C574" s="27" t="n">
        <f aca="false">IF(TOT!AK576&lt;400,IF(B574&gt;66,66,B574),B574)</f>
        <v>90</v>
      </c>
      <c r="D574" s="27" t="n">
        <f aca="false">IF(TOT!AK576&lt;200,IF(C574&gt;60,60,C574),C574)</f>
        <v>90</v>
      </c>
      <c r="E574" s="50" t="n">
        <f aca="false">(TOT!BD576*60)/TOT!AK576</f>
        <v>20.3839696328199</v>
      </c>
      <c r="F574" s="55" t="n">
        <f aca="false">VLOOKUP(E574,'PA - Tableau 2'!$A$3:$B$55,2)</f>
        <v>95</v>
      </c>
      <c r="G574" s="55" t="n">
        <f aca="false">IF(TOT!AK576&lt;400,IF(F574&gt;66,66,F574),F574)</f>
        <v>95</v>
      </c>
      <c r="H574" s="55" t="n">
        <f aca="false">IF(TOT!AK576&lt;200,IF(G574&gt;60,60,G574),G574)</f>
        <v>95</v>
      </c>
      <c r="I574" s="55" t="n">
        <f aca="false">(D574+H574)/2</f>
        <v>92.5</v>
      </c>
      <c r="J574" s="55" t="n">
        <f aca="false">IF(TOT!AN576&lt;13.4,IF(I574&gt;66,66,I574),I574)</f>
        <v>92.5</v>
      </c>
      <c r="K574" s="55" t="n">
        <f aca="false">IF(TOT!AN576&lt;11,IF(J574&gt;66,66,J574),J574)</f>
        <v>92.5</v>
      </c>
    </row>
    <row r="575" customFormat="false" ht="13" hidden="false" customHeight="true" outlineLevel="0" collapsed="false">
      <c r="A575" s="17" t="s">
        <v>2743</v>
      </c>
      <c r="B575" s="27" t="n">
        <f aca="false">VLOOKUP((TOT!X577*60)/TOT!AK577,'PA - ASSISTS'!$A$3:$B$55,2)</f>
        <v>56</v>
      </c>
      <c r="C575" s="27" t="n">
        <f aca="false">IF(TOT!AK577&lt;400,IF(B575&gt;66,66,B575),B575)</f>
        <v>56</v>
      </c>
      <c r="D575" s="27" t="n">
        <f aca="false">IF(TOT!AK577&lt;200,IF(C575&gt;60,60,C575),C575)</f>
        <v>56</v>
      </c>
      <c r="E575" s="50" t="n">
        <f aca="false">(TOT!BD577*60)/TOT!AK577</f>
        <v>6.63384779137848</v>
      </c>
      <c r="F575" s="55" t="n">
        <f aca="false">VLOOKUP(E575,'PA - Tableau 2'!$A$3:$B$55,2)</f>
        <v>60</v>
      </c>
      <c r="G575" s="55" t="n">
        <f aca="false">IF(TOT!AK577&lt;400,IF(F575&gt;66,66,F575),F575)</f>
        <v>60</v>
      </c>
      <c r="H575" s="55" t="n">
        <f aca="false">IF(TOT!AK577&lt;200,IF(G575&gt;60,60,G575),G575)</f>
        <v>60</v>
      </c>
      <c r="I575" s="55" t="n">
        <f aca="false">(D575+H575)/2</f>
        <v>58</v>
      </c>
      <c r="J575" s="55" t="n">
        <f aca="false">IF(TOT!AN577&lt;13.4,IF(I575&gt;66,66,I575),I575)</f>
        <v>58</v>
      </c>
      <c r="K575" s="55" t="n">
        <f aca="false">IF(TOT!AN577&lt;11,IF(J575&gt;66,66,J575),J575)</f>
        <v>58</v>
      </c>
    </row>
    <row r="576" customFormat="false" ht="13" hidden="false" customHeight="true" outlineLevel="0" collapsed="false">
      <c r="A576" s="17" t="s">
        <v>2747</v>
      </c>
      <c r="B576" s="27" t="n">
        <f aca="false">VLOOKUP((TOT!X578*60)/TOT!AK578,'PA - ASSISTS'!$A$3:$B$55,2)</f>
        <v>75</v>
      </c>
      <c r="C576" s="27" t="n">
        <f aca="false">IF(TOT!AK578&lt;400,IF(B576&gt;66,66,B576),B576)</f>
        <v>75</v>
      </c>
      <c r="D576" s="27" t="n">
        <f aca="false">IF(TOT!AK578&lt;200,IF(C576&gt;60,60,C576),C576)</f>
        <v>75</v>
      </c>
      <c r="E576" s="50" t="n">
        <f aca="false">(TOT!BD578*60)/TOT!AK578</f>
        <v>8.49617159998379</v>
      </c>
      <c r="F576" s="55" t="n">
        <f aca="false">VLOOKUP(E576,'PA - Tableau 2'!$A$3:$B$55,2)</f>
        <v>66</v>
      </c>
      <c r="G576" s="55" t="n">
        <f aca="false">IF(TOT!AK578&lt;400,IF(F576&gt;66,66,F576),F576)</f>
        <v>66</v>
      </c>
      <c r="H576" s="55" t="n">
        <f aca="false">IF(TOT!AK578&lt;200,IF(G576&gt;60,60,G576),G576)</f>
        <v>66</v>
      </c>
      <c r="I576" s="55" t="n">
        <f aca="false">(D576+H576)/2</f>
        <v>70.5</v>
      </c>
      <c r="J576" s="55" t="n">
        <f aca="false">IF(TOT!AN578&lt;13.4,IF(I576&gt;66,66,I576),I576)</f>
        <v>70.5</v>
      </c>
      <c r="K576" s="55" t="n">
        <f aca="false">IF(TOT!AN578&lt;11,IF(J576&gt;66,66,J576),J576)</f>
        <v>70.5</v>
      </c>
    </row>
    <row r="577" customFormat="false" ht="13" hidden="false" customHeight="true" outlineLevel="0" collapsed="false">
      <c r="A577" s="17" t="s">
        <v>2750</v>
      </c>
      <c r="B577" s="27" t="n">
        <f aca="false">VLOOKUP((TOT!X579*60)/TOT!AK579,'PA - ASSISTS'!$A$3:$B$55,2)</f>
        <v>48</v>
      </c>
      <c r="C577" s="27" t="n">
        <f aca="false">IF(TOT!AK579&lt;400,IF(B577&gt;66,66,B577),B577)</f>
        <v>48</v>
      </c>
      <c r="D577" s="27" t="n">
        <f aca="false">IF(TOT!AK579&lt;200,IF(C577&gt;60,60,C577),C577)</f>
        <v>48</v>
      </c>
      <c r="E577" s="50" t="n">
        <f aca="false">(TOT!BD579*60)/TOT!AK579</f>
        <v>0</v>
      </c>
      <c r="F577" s="55" t="n">
        <f aca="false">VLOOKUP(E577,'PA - Tableau 2'!$A$3:$B$55,2)</f>
        <v>47</v>
      </c>
      <c r="G577" s="55" t="n">
        <f aca="false">IF(TOT!AK579&lt;400,IF(F577&gt;66,66,F577),F577)</f>
        <v>47</v>
      </c>
      <c r="H577" s="55" t="n">
        <f aca="false">IF(TOT!AK579&lt;200,IF(G577&gt;60,60,G577),G577)</f>
        <v>47</v>
      </c>
      <c r="I577" s="55" t="n">
        <f aca="false">(D577+H577)/2</f>
        <v>47.5</v>
      </c>
      <c r="J577" s="55" t="n">
        <f aca="false">IF(TOT!AN579&lt;13.4,IF(I577&gt;66,66,I577),I577)</f>
        <v>47.5</v>
      </c>
      <c r="K577" s="55" t="n">
        <f aca="false">IF(TOT!AN579&lt;11,IF(J577&gt;66,66,J577),J577)</f>
        <v>47.5</v>
      </c>
    </row>
    <row r="578" customFormat="false" ht="13" hidden="false" customHeight="true" outlineLevel="0" collapsed="false">
      <c r="A578" s="17" t="s">
        <v>2755</v>
      </c>
      <c r="B578" s="27" t="n">
        <f aca="false">VLOOKUP((TOT!X580*60)/TOT!AK580,'PA - ASSISTS'!$A$3:$B$55,2)</f>
        <v>65</v>
      </c>
      <c r="C578" s="27" t="n">
        <f aca="false">IF(TOT!AK580&lt;400,IF(B578&gt;66,66,B578),B578)</f>
        <v>65</v>
      </c>
      <c r="D578" s="27" t="n">
        <f aca="false">IF(TOT!AK580&lt;200,IF(C578&gt;60,60,C578),C578)</f>
        <v>65</v>
      </c>
      <c r="E578" s="50" t="n">
        <f aca="false">(TOT!BD580*60)/TOT!AK580</f>
        <v>9.9569446659225</v>
      </c>
      <c r="F578" s="55" t="n">
        <f aca="false">VLOOKUP(E578,'PA - Tableau 2'!$A$3:$B$55,2)</f>
        <v>71</v>
      </c>
      <c r="G578" s="55" t="n">
        <f aca="false">IF(TOT!AK580&lt;400,IF(F578&gt;66,66,F578),F578)</f>
        <v>71</v>
      </c>
      <c r="H578" s="55" t="n">
        <f aca="false">IF(TOT!AK580&lt;200,IF(G578&gt;60,60,G578),G578)</f>
        <v>71</v>
      </c>
      <c r="I578" s="55" t="n">
        <f aca="false">(D578+H578)/2</f>
        <v>68</v>
      </c>
      <c r="J578" s="55" t="n">
        <f aca="false">IF(TOT!AN580&lt;13.4,IF(I578&gt;66,66,I578),I578)</f>
        <v>66</v>
      </c>
      <c r="K578" s="55" t="n">
        <f aca="false">IF(TOT!AN580&lt;11,IF(J578&gt;66,66,J578),J578)</f>
        <v>66</v>
      </c>
    </row>
    <row r="579" customFormat="false" ht="13" hidden="false" customHeight="true" outlineLevel="0" collapsed="false">
      <c r="A579" s="17" t="s">
        <v>2758</v>
      </c>
      <c r="B579" s="27" t="n">
        <f aca="false">VLOOKUP((TOT!X581*60)/TOT!AK581,'PA - ASSISTS'!$A$3:$B$55,2)</f>
        <v>65</v>
      </c>
      <c r="C579" s="27" t="n">
        <f aca="false">IF(TOT!AK581&lt;400,IF(B579&gt;66,66,B579),B579)</f>
        <v>65</v>
      </c>
      <c r="D579" s="27" t="n">
        <f aca="false">IF(TOT!AK581&lt;200,IF(C579&gt;60,60,C579),C579)</f>
        <v>65</v>
      </c>
      <c r="E579" s="50" t="n">
        <f aca="false">(TOT!BD581*60)/TOT!AK581</f>
        <v>5.71235063615688</v>
      </c>
      <c r="F579" s="55" t="n">
        <f aca="false">VLOOKUP(E579,'PA - Tableau 2'!$A$3:$B$55,2)</f>
        <v>58</v>
      </c>
      <c r="G579" s="55" t="n">
        <f aca="false">IF(TOT!AK581&lt;400,IF(F579&gt;66,66,F579),F579)</f>
        <v>58</v>
      </c>
      <c r="H579" s="55" t="n">
        <f aca="false">IF(TOT!AK581&lt;200,IF(G579&gt;60,60,G579),G579)</f>
        <v>58</v>
      </c>
      <c r="I579" s="55" t="n">
        <f aca="false">(D579+H579)/2</f>
        <v>61.5</v>
      </c>
      <c r="J579" s="55" t="n">
        <f aca="false">IF(TOT!AN581&lt;13.4,IF(I579&gt;66,66,I579),I579)</f>
        <v>61.5</v>
      </c>
      <c r="K579" s="55" t="n">
        <f aca="false">IF(TOT!AN581&lt;11,IF(J579&gt;66,66,J579),J579)</f>
        <v>61.5</v>
      </c>
    </row>
    <row r="580" customFormat="false" ht="13" hidden="false" customHeight="true" outlineLevel="0" collapsed="false">
      <c r="A580" s="17" t="s">
        <v>2763</v>
      </c>
      <c r="B580" s="27" t="n">
        <f aca="false">VLOOKUP((TOT!X582*60)/TOT!AK582,'PA - ASSISTS'!$A$3:$B$55,2)</f>
        <v>47</v>
      </c>
      <c r="C580" s="27" t="n">
        <f aca="false">IF(TOT!AK582&lt;400,IF(B580&gt;66,66,B580),B580)</f>
        <v>47</v>
      </c>
      <c r="D580" s="27" t="n">
        <f aca="false">IF(TOT!AK582&lt;200,IF(C580&gt;60,60,C580),C580)</f>
        <v>47</v>
      </c>
      <c r="E580" s="50" t="n">
        <f aca="false">(TOT!BD582*60)/TOT!AK582</f>
        <v>0</v>
      </c>
      <c r="F580" s="55" t="n">
        <f aca="false">VLOOKUP(E580,'PA - Tableau 2'!$A$3:$B$55,2)</f>
        <v>47</v>
      </c>
      <c r="G580" s="55" t="n">
        <f aca="false">IF(TOT!AK582&lt;400,IF(F580&gt;66,66,F580),F580)</f>
        <v>47</v>
      </c>
      <c r="H580" s="55" t="n">
        <f aca="false">IF(TOT!AK582&lt;200,IF(G580&gt;60,60,G580),G580)</f>
        <v>47</v>
      </c>
      <c r="I580" s="55" t="n">
        <f aca="false">(D580+H580)/2</f>
        <v>47</v>
      </c>
      <c r="J580" s="55" t="n">
        <f aca="false">IF(TOT!AN582&lt;13.4,IF(I580&gt;66,66,I580),I580)</f>
        <v>47</v>
      </c>
      <c r="K580" s="55" t="n">
        <f aca="false">IF(TOT!AN582&lt;11,IF(J580&gt;66,66,J580),J580)</f>
        <v>47</v>
      </c>
    </row>
    <row r="581" customFormat="false" ht="13" hidden="false" customHeight="true" outlineLevel="0" collapsed="false">
      <c r="A581" s="17" t="s">
        <v>2767</v>
      </c>
      <c r="B581" s="27" t="n">
        <f aca="false">VLOOKUP((TOT!X583*60)/TOT!AK583,'PA - ASSISTS'!$A$3:$B$55,2)</f>
        <v>47</v>
      </c>
      <c r="C581" s="27" t="n">
        <f aca="false">IF(TOT!AK583&lt;400,IF(B581&gt;66,66,B581),B581)</f>
        <v>47</v>
      </c>
      <c r="D581" s="27" t="n">
        <f aca="false">IF(TOT!AK583&lt;200,IF(C581&gt;60,60,C581),C581)</f>
        <v>47</v>
      </c>
      <c r="E581" s="50" t="n">
        <f aca="false">(TOT!BD583*60)/TOT!AK583</f>
        <v>0</v>
      </c>
      <c r="F581" s="55" t="n">
        <f aca="false">VLOOKUP(E581,'PA - Tableau 2'!$A$3:$B$55,2)</f>
        <v>47</v>
      </c>
      <c r="G581" s="55" t="n">
        <f aca="false">IF(TOT!AK583&lt;400,IF(F581&gt;66,66,F581),F581)</f>
        <v>47</v>
      </c>
      <c r="H581" s="55" t="n">
        <f aca="false">IF(TOT!AK583&lt;200,IF(G581&gt;60,60,G581),G581)</f>
        <v>47</v>
      </c>
      <c r="I581" s="55" t="n">
        <f aca="false">(D581+H581)/2</f>
        <v>47</v>
      </c>
      <c r="J581" s="55" t="n">
        <f aca="false">IF(TOT!AN583&lt;13.4,IF(I581&gt;66,66,I581),I581)</f>
        <v>47</v>
      </c>
      <c r="K581" s="55" t="n">
        <f aca="false">IF(TOT!AN583&lt;11,IF(J581&gt;66,66,J581),J581)</f>
        <v>47</v>
      </c>
    </row>
    <row r="582" customFormat="false" ht="13" hidden="false" customHeight="true" outlineLevel="0" collapsed="false">
      <c r="A582" s="17" t="s">
        <v>2770</v>
      </c>
      <c r="B582" s="27" t="n">
        <f aca="false">VLOOKUP((TOT!X584*60)/TOT!AK584,'PA - ASSISTS'!$A$3:$B$55,2)</f>
        <v>47</v>
      </c>
      <c r="C582" s="27" t="n">
        <f aca="false">IF(TOT!AK584&lt;400,IF(B582&gt;66,66,B582),B582)</f>
        <v>47</v>
      </c>
      <c r="D582" s="27" t="n">
        <f aca="false">IF(TOT!AK584&lt;200,IF(C582&gt;60,60,C582),C582)</f>
        <v>47</v>
      </c>
      <c r="E582" s="50" t="n">
        <f aca="false">(TOT!BD584*60)/TOT!AK584</f>
        <v>0</v>
      </c>
      <c r="F582" s="55" t="n">
        <f aca="false">VLOOKUP(E582,'PA - Tableau 2'!$A$3:$B$55,2)</f>
        <v>47</v>
      </c>
      <c r="G582" s="55" t="n">
        <f aca="false">IF(TOT!AK584&lt;400,IF(F582&gt;66,66,F582),F582)</f>
        <v>47</v>
      </c>
      <c r="H582" s="55" t="n">
        <f aca="false">IF(TOT!AK584&lt;200,IF(G582&gt;60,60,G582),G582)</f>
        <v>47</v>
      </c>
      <c r="I582" s="55" t="n">
        <f aca="false">(D582+H582)/2</f>
        <v>47</v>
      </c>
      <c r="J582" s="55" t="n">
        <f aca="false">IF(TOT!AN584&lt;13.4,IF(I582&gt;66,66,I582),I582)</f>
        <v>47</v>
      </c>
      <c r="K582" s="55" t="n">
        <f aca="false">IF(TOT!AN584&lt;11,IF(J582&gt;66,66,J582),J582)</f>
        <v>47</v>
      </c>
    </row>
    <row r="583" customFormat="false" ht="13" hidden="false" customHeight="true" outlineLevel="0" collapsed="false">
      <c r="A583" s="17" t="s">
        <v>2774</v>
      </c>
      <c r="B583" s="27" t="n">
        <f aca="false">VLOOKUP((TOT!X585*60)/TOT!AK585,'PA - ASSISTS'!$A$3:$B$55,2)</f>
        <v>59</v>
      </c>
      <c r="C583" s="27" t="n">
        <f aca="false">IF(TOT!AK585&lt;400,IF(B583&gt;66,66,B583),B583)</f>
        <v>59</v>
      </c>
      <c r="D583" s="27" t="n">
        <f aca="false">IF(TOT!AK585&lt;200,IF(C583&gt;60,60,C583),C583)</f>
        <v>59</v>
      </c>
      <c r="E583" s="50" t="n">
        <f aca="false">(TOT!BD585*60)/TOT!AK585</f>
        <v>5.00136777521601</v>
      </c>
      <c r="F583" s="55" t="n">
        <f aca="false">VLOOKUP(E583,'PA - Tableau 2'!$A$3:$B$55,2)</f>
        <v>56</v>
      </c>
      <c r="G583" s="55" t="n">
        <f aca="false">IF(TOT!AK585&lt;400,IF(F583&gt;66,66,F583),F583)</f>
        <v>56</v>
      </c>
      <c r="H583" s="55" t="n">
        <f aca="false">IF(TOT!AK585&lt;200,IF(G583&gt;60,60,G583),G583)</f>
        <v>56</v>
      </c>
      <c r="I583" s="55" t="n">
        <f aca="false">(D583+H583)/2</f>
        <v>57.5</v>
      </c>
      <c r="J583" s="55" t="n">
        <f aca="false">IF(TOT!AN585&lt;13.4,IF(I583&gt;66,66,I583),I583)</f>
        <v>57.5</v>
      </c>
      <c r="K583" s="55" t="n">
        <f aca="false">IF(TOT!AN585&lt;11,IF(J583&gt;66,66,J583),J583)</f>
        <v>57.5</v>
      </c>
    </row>
    <row r="584" customFormat="false" ht="13" hidden="false" customHeight="true" outlineLevel="0" collapsed="false">
      <c r="A584" s="17" t="s">
        <v>2777</v>
      </c>
      <c r="B584" s="27" t="n">
        <f aca="false">VLOOKUP((TOT!X586*60)/TOT!AK586,'PA - ASSISTS'!$A$3:$B$55,2)</f>
        <v>67</v>
      </c>
      <c r="C584" s="27" t="n">
        <f aca="false">IF(TOT!AK586&lt;400,IF(B584&gt;66,66,B584),B584)</f>
        <v>67</v>
      </c>
      <c r="D584" s="27" t="n">
        <f aca="false">IF(TOT!AK586&lt;200,IF(C584&gt;60,60,C584),C584)</f>
        <v>67</v>
      </c>
      <c r="E584" s="50" t="n">
        <f aca="false">(TOT!BD586*60)/TOT!AK586</f>
        <v>11.0874428420685</v>
      </c>
      <c r="F584" s="55" t="n">
        <f aca="false">VLOOKUP(E584,'PA - Tableau 2'!$A$3:$B$55,2)</f>
        <v>74</v>
      </c>
      <c r="G584" s="55" t="n">
        <f aca="false">IF(TOT!AK586&lt;400,IF(F584&gt;66,66,F584),F584)</f>
        <v>74</v>
      </c>
      <c r="H584" s="55" t="n">
        <f aca="false">IF(TOT!AK586&lt;200,IF(G584&gt;60,60,G584),G584)</f>
        <v>74</v>
      </c>
      <c r="I584" s="55" t="n">
        <f aca="false">(D584+H584)/2</f>
        <v>70.5</v>
      </c>
      <c r="J584" s="55" t="n">
        <f aca="false">IF(TOT!AN586&lt;13.4,IF(I584&gt;66,66,I584),I584)</f>
        <v>70.5</v>
      </c>
      <c r="K584" s="55" t="n">
        <f aca="false">IF(TOT!AN586&lt;11,IF(J584&gt;66,66,J584),J584)</f>
        <v>70.5</v>
      </c>
    </row>
    <row r="585" customFormat="false" ht="13" hidden="false" customHeight="true" outlineLevel="0" collapsed="false">
      <c r="A585" s="17" t="s">
        <v>2782</v>
      </c>
      <c r="B585" s="27" t="n">
        <f aca="false">VLOOKUP((TOT!X587*60)/TOT!AK587,'PA - ASSISTS'!$A$3:$B$55,2)</f>
        <v>55</v>
      </c>
      <c r="C585" s="27" t="n">
        <f aca="false">IF(TOT!AK587&lt;400,IF(B585&gt;66,66,B585),B585)</f>
        <v>55</v>
      </c>
      <c r="D585" s="27" t="n">
        <f aca="false">IF(TOT!AK587&lt;200,IF(C585&gt;60,60,C585),C585)</f>
        <v>55</v>
      </c>
      <c r="E585" s="50" t="n">
        <f aca="false">(TOT!BD587*60)/TOT!AK587</f>
        <v>4.79817790712388</v>
      </c>
      <c r="F585" s="55" t="n">
        <f aca="false">VLOOKUP(E585,'PA - Tableau 2'!$A$3:$B$55,2)</f>
        <v>55</v>
      </c>
      <c r="G585" s="55" t="n">
        <f aca="false">IF(TOT!AK587&lt;400,IF(F585&gt;66,66,F585),F585)</f>
        <v>55</v>
      </c>
      <c r="H585" s="55" t="n">
        <f aca="false">IF(TOT!AK587&lt;200,IF(G585&gt;60,60,G585),G585)</f>
        <v>55</v>
      </c>
      <c r="I585" s="55" t="n">
        <f aca="false">(D585+H585)/2</f>
        <v>55</v>
      </c>
      <c r="J585" s="55" t="n">
        <f aca="false">IF(TOT!AN587&lt;13.4,IF(I585&gt;66,66,I585),I585)</f>
        <v>55</v>
      </c>
      <c r="K585" s="55" t="n">
        <f aca="false">IF(TOT!AN587&lt;11,IF(J585&gt;66,66,J585),J585)</f>
        <v>55</v>
      </c>
    </row>
    <row r="586" customFormat="false" ht="13" hidden="false" customHeight="true" outlineLevel="0" collapsed="false">
      <c r="A586" s="17" t="s">
        <v>2787</v>
      </c>
      <c r="B586" s="27" t="n">
        <f aca="false">VLOOKUP((TOT!X588*60)/TOT!AK588,'PA - ASSISTS'!$A$3:$B$55,2)</f>
        <v>52</v>
      </c>
      <c r="C586" s="27" t="n">
        <f aca="false">IF(TOT!AK588&lt;400,IF(B586&gt;66,66,B586),B586)</f>
        <v>52</v>
      </c>
      <c r="D586" s="27" t="n">
        <f aca="false">IF(TOT!AK588&lt;200,IF(C586&gt;60,60,C586),C586)</f>
        <v>52</v>
      </c>
      <c r="E586" s="50" t="n">
        <f aca="false">(TOT!BD588*60)/TOT!AK588</f>
        <v>8.52161048293335</v>
      </c>
      <c r="F586" s="55" t="n">
        <f aca="false">VLOOKUP(E586,'PA - Tableau 2'!$A$3:$B$55,2)</f>
        <v>67</v>
      </c>
      <c r="G586" s="55" t="n">
        <f aca="false">IF(TOT!AK588&lt;400,IF(F586&gt;66,66,F586),F586)</f>
        <v>66</v>
      </c>
      <c r="H586" s="55" t="n">
        <f aca="false">IF(TOT!AK588&lt;200,IF(G586&gt;60,60,G586),G586)</f>
        <v>60</v>
      </c>
      <c r="I586" s="55" t="n">
        <f aca="false">(D586+H586)/2</f>
        <v>56</v>
      </c>
      <c r="J586" s="55" t="n">
        <f aca="false">IF(TOT!AN588&lt;13.4,IF(I586&gt;66,66,I586),I586)</f>
        <v>56</v>
      </c>
      <c r="K586" s="55" t="n">
        <f aca="false">IF(TOT!AN588&lt;11,IF(J586&gt;66,66,J586),J586)</f>
        <v>56</v>
      </c>
    </row>
    <row r="587" customFormat="false" ht="13" hidden="false" customHeight="true" outlineLevel="0" collapsed="false">
      <c r="A587" s="17" t="s">
        <v>2790</v>
      </c>
      <c r="B587" s="27" t="n">
        <f aca="false">VLOOKUP((TOT!X589*60)/TOT!AK589,'PA - ASSISTS'!$A$3:$B$55,2)</f>
        <v>58</v>
      </c>
      <c r="C587" s="27" t="n">
        <f aca="false">IF(TOT!AK589&lt;400,IF(B587&gt;66,66,B587),B587)</f>
        <v>58</v>
      </c>
      <c r="D587" s="27" t="n">
        <f aca="false">IF(TOT!AK589&lt;200,IF(C587&gt;60,60,C587),C587)</f>
        <v>58</v>
      </c>
      <c r="E587" s="50" t="n">
        <f aca="false">(TOT!BD589*60)/TOT!AK589</f>
        <v>4.08596813421353</v>
      </c>
      <c r="F587" s="55" t="n">
        <f aca="false">VLOOKUP(E587,'PA - Tableau 2'!$A$3:$B$55,2)</f>
        <v>53</v>
      </c>
      <c r="G587" s="55" t="n">
        <f aca="false">IF(TOT!AK589&lt;400,IF(F587&gt;66,66,F587),F587)</f>
        <v>53</v>
      </c>
      <c r="H587" s="55" t="n">
        <f aca="false">IF(TOT!AK589&lt;200,IF(G587&gt;60,60,G587),G587)</f>
        <v>53</v>
      </c>
      <c r="I587" s="55" t="n">
        <f aca="false">(D587+H587)/2</f>
        <v>55.5</v>
      </c>
      <c r="J587" s="55" t="n">
        <f aca="false">IF(TOT!AN589&lt;13.4,IF(I587&gt;66,66,I587),I587)</f>
        <v>55.5</v>
      </c>
      <c r="K587" s="55" t="n">
        <f aca="false">IF(TOT!AN589&lt;11,IF(J587&gt;66,66,J587),J587)</f>
        <v>55.5</v>
      </c>
    </row>
    <row r="588" customFormat="false" ht="13" hidden="false" customHeight="true" outlineLevel="0" collapsed="false">
      <c r="A588" s="17" t="s">
        <v>2793</v>
      </c>
      <c r="B588" s="27" t="n">
        <f aca="false">VLOOKUP((TOT!X590*60)/TOT!AK590,'PA - ASSISTS'!$A$3:$B$55,2)</f>
        <v>50</v>
      </c>
      <c r="C588" s="27" t="n">
        <f aca="false">IF(TOT!AK590&lt;400,IF(B588&gt;66,66,B588),B588)</f>
        <v>50</v>
      </c>
      <c r="D588" s="27" t="n">
        <f aca="false">IF(TOT!AK590&lt;200,IF(C588&gt;60,60,C588),C588)</f>
        <v>50</v>
      </c>
      <c r="E588" s="50" t="n">
        <f aca="false">(TOT!BD590*60)/TOT!AK590</f>
        <v>4.95024030292721</v>
      </c>
      <c r="F588" s="55" t="n">
        <f aca="false">VLOOKUP(E588,'PA - Tableau 2'!$A$3:$B$55,2)</f>
        <v>56</v>
      </c>
      <c r="G588" s="55" t="n">
        <f aca="false">IF(TOT!AK590&lt;400,IF(F588&gt;66,66,F588),F588)</f>
        <v>56</v>
      </c>
      <c r="H588" s="55" t="n">
        <f aca="false">IF(TOT!AK590&lt;200,IF(G588&gt;60,60,G588),G588)</f>
        <v>56</v>
      </c>
      <c r="I588" s="55" t="n">
        <f aca="false">(D588+H588)/2</f>
        <v>53</v>
      </c>
      <c r="J588" s="55" t="n">
        <f aca="false">IF(TOT!AN590&lt;13.4,IF(I588&gt;66,66,I588),I588)</f>
        <v>53</v>
      </c>
      <c r="K588" s="55" t="n">
        <f aca="false">IF(TOT!AN590&lt;11,IF(J588&gt;66,66,J588),J588)</f>
        <v>53</v>
      </c>
    </row>
    <row r="589" customFormat="false" ht="13" hidden="false" customHeight="true" outlineLevel="0" collapsed="false">
      <c r="A589" s="17" t="s">
        <v>2796</v>
      </c>
      <c r="B589" s="27" t="n">
        <f aca="false">VLOOKUP((TOT!X591*60)/TOT!AK591,'PA - ASSISTS'!$A$3:$B$55,2)</f>
        <v>57</v>
      </c>
      <c r="C589" s="27" t="n">
        <f aca="false">IF(TOT!AK591&lt;400,IF(B589&gt;66,66,B589),B589)</f>
        <v>57</v>
      </c>
      <c r="D589" s="27" t="n">
        <f aca="false">IF(TOT!AK591&lt;200,IF(C589&gt;60,60,C589),C589)</f>
        <v>57</v>
      </c>
      <c r="E589" s="50" t="n">
        <f aca="false">(TOT!BD591*60)/TOT!AK591</f>
        <v>7.27071517498965</v>
      </c>
      <c r="F589" s="55" t="n">
        <f aca="false">VLOOKUP(E589,'PA - Tableau 2'!$A$3:$B$55,2)</f>
        <v>62</v>
      </c>
      <c r="G589" s="55" t="n">
        <f aca="false">IF(TOT!AK591&lt;400,IF(F589&gt;66,66,F589),F589)</f>
        <v>62</v>
      </c>
      <c r="H589" s="55" t="n">
        <f aca="false">IF(TOT!AK591&lt;200,IF(G589&gt;60,60,G589),G589)</f>
        <v>62</v>
      </c>
      <c r="I589" s="55" t="n">
        <f aca="false">(D589+H589)/2</f>
        <v>59.5</v>
      </c>
      <c r="J589" s="55" t="n">
        <f aca="false">IF(TOT!AN591&lt;13.4,IF(I589&gt;66,66,I589),I589)</f>
        <v>59.5</v>
      </c>
      <c r="K589" s="55" t="n">
        <f aca="false">IF(TOT!AN591&lt;11,IF(J589&gt;66,66,J589),J589)</f>
        <v>59.5</v>
      </c>
    </row>
    <row r="590" customFormat="false" ht="13" hidden="false" customHeight="true" outlineLevel="0" collapsed="false">
      <c r="A590" s="17" t="s">
        <v>2802</v>
      </c>
      <c r="B590" s="27" t="n">
        <f aca="false">VLOOKUP((TOT!X592*60)/TOT!AK592,'PA - ASSISTS'!$A$3:$B$55,2)</f>
        <v>76</v>
      </c>
      <c r="C590" s="27" t="n">
        <f aca="false">IF(TOT!AK592&lt;400,IF(B590&gt;66,66,B590),B590)</f>
        <v>76</v>
      </c>
      <c r="D590" s="27" t="n">
        <f aca="false">IF(TOT!AK592&lt;200,IF(C590&gt;60,60,C590),C590)</f>
        <v>76</v>
      </c>
      <c r="E590" s="50" t="n">
        <f aca="false">(TOT!BD592*60)/TOT!AK592</f>
        <v>16.8458977647759</v>
      </c>
      <c r="F590" s="55" t="n">
        <f aca="false">VLOOKUP(E590,'PA - Tableau 2'!$A$3:$B$55,2)</f>
        <v>89</v>
      </c>
      <c r="G590" s="55" t="n">
        <f aca="false">IF(TOT!AK592&lt;400,IF(F590&gt;66,66,F590),F590)</f>
        <v>89</v>
      </c>
      <c r="H590" s="55" t="n">
        <f aca="false">IF(TOT!AK592&lt;200,IF(G590&gt;60,60,G590),G590)</f>
        <v>89</v>
      </c>
      <c r="I590" s="55" t="n">
        <f aca="false">(D590+H590)/2</f>
        <v>82.5</v>
      </c>
      <c r="J590" s="55" t="n">
        <f aca="false">IF(TOT!AN592&lt;13.4,IF(I590&gt;66,66,I590),I590)</f>
        <v>82.5</v>
      </c>
      <c r="K590" s="55" t="n">
        <f aca="false">IF(TOT!AN592&lt;11,IF(J590&gt;66,66,J590),J590)</f>
        <v>82.5</v>
      </c>
    </row>
    <row r="591" customFormat="false" ht="13" hidden="false" customHeight="true" outlineLevel="0" collapsed="false">
      <c r="A591" s="17" t="s">
        <v>2806</v>
      </c>
      <c r="B591" s="27" t="n">
        <f aca="false">VLOOKUP((TOT!X593*60)/TOT!AK593,'PA - ASSISTS'!$A$3:$B$55,2)</f>
        <v>61</v>
      </c>
      <c r="C591" s="27" t="n">
        <f aca="false">IF(TOT!AK593&lt;400,IF(B591&gt;66,66,B591),B591)</f>
        <v>61</v>
      </c>
      <c r="D591" s="27" t="n">
        <f aca="false">IF(TOT!AK593&lt;200,IF(C591&gt;60,60,C591),C591)</f>
        <v>61</v>
      </c>
      <c r="E591" s="50" t="n">
        <f aca="false">(TOT!BD593*60)/TOT!AK593</f>
        <v>6.78741549958637</v>
      </c>
      <c r="F591" s="55" t="n">
        <f aca="false">VLOOKUP(E591,'PA - Tableau 2'!$A$3:$B$55,2)</f>
        <v>61</v>
      </c>
      <c r="G591" s="55" t="n">
        <f aca="false">IF(TOT!AK593&lt;400,IF(F591&gt;66,66,F591),F591)</f>
        <v>61</v>
      </c>
      <c r="H591" s="55" t="n">
        <f aca="false">IF(TOT!AK593&lt;200,IF(G591&gt;60,60,G591),G591)</f>
        <v>61</v>
      </c>
      <c r="I591" s="55" t="n">
        <f aca="false">(D591+H591)/2</f>
        <v>61</v>
      </c>
      <c r="J591" s="55" t="n">
        <f aca="false">IF(TOT!AN593&lt;13.4,IF(I591&gt;66,66,I591),I591)</f>
        <v>61</v>
      </c>
      <c r="K591" s="55" t="n">
        <f aca="false">IF(TOT!AN593&lt;11,IF(J591&gt;66,66,J591),J591)</f>
        <v>61</v>
      </c>
    </row>
    <row r="592" customFormat="false" ht="13" hidden="false" customHeight="true" outlineLevel="0" collapsed="false">
      <c r="A592" s="17" t="s">
        <v>2809</v>
      </c>
      <c r="B592" s="27" t="n">
        <f aca="false">VLOOKUP((TOT!X594*60)/TOT!AK594,'PA - ASSISTS'!$A$3:$B$55,2)</f>
        <v>61</v>
      </c>
      <c r="C592" s="27" t="n">
        <f aca="false">IF(TOT!AK594&lt;400,IF(B592&gt;66,66,B592),B592)</f>
        <v>61</v>
      </c>
      <c r="D592" s="27" t="n">
        <f aca="false">IF(TOT!AK594&lt;200,IF(C592&gt;60,60,C592),C592)</f>
        <v>61</v>
      </c>
      <c r="E592" s="50" t="n">
        <f aca="false">(TOT!BD594*60)/TOT!AK594</f>
        <v>10.0232018561484</v>
      </c>
      <c r="F592" s="55" t="n">
        <f aca="false">VLOOKUP(E592,'PA - Tableau 2'!$A$3:$B$55,2)</f>
        <v>71</v>
      </c>
      <c r="G592" s="55" t="n">
        <f aca="false">IF(TOT!AK594&lt;400,IF(F592&gt;66,66,F592),F592)</f>
        <v>71</v>
      </c>
      <c r="H592" s="55" t="n">
        <f aca="false">IF(TOT!AK594&lt;200,IF(G592&gt;60,60,G592),G592)</f>
        <v>71</v>
      </c>
      <c r="I592" s="55" t="n">
        <f aca="false">(D592+H592)/2</f>
        <v>66</v>
      </c>
      <c r="J592" s="55" t="n">
        <f aca="false">IF(TOT!AN594&lt;13.4,IF(I592&gt;66,66,I592),I592)</f>
        <v>66</v>
      </c>
      <c r="K592" s="55" t="n">
        <f aca="false">IF(TOT!AN594&lt;11,IF(J592&gt;66,66,J592),J592)</f>
        <v>66</v>
      </c>
    </row>
    <row r="593" customFormat="false" ht="13" hidden="false" customHeight="true" outlineLevel="0" collapsed="false">
      <c r="A593" s="17" t="s">
        <v>2814</v>
      </c>
      <c r="B593" s="27" t="n">
        <f aca="false">VLOOKUP((TOT!X595*60)/TOT!AK595,'PA - ASSISTS'!$A$3:$B$55,2)</f>
        <v>73</v>
      </c>
      <c r="C593" s="27" t="n">
        <f aca="false">IF(TOT!AK595&lt;400,IF(B593&gt;66,66,B593),B593)</f>
        <v>73</v>
      </c>
      <c r="D593" s="27" t="n">
        <f aca="false">IF(TOT!AK595&lt;200,IF(C593&gt;60,60,C593),C593)</f>
        <v>73</v>
      </c>
      <c r="E593" s="50" t="n">
        <f aca="false">(TOT!BD595*60)/TOT!AK595</f>
        <v>10.4647656843925</v>
      </c>
      <c r="F593" s="55" t="n">
        <f aca="false">VLOOKUP(E593,'PA - Tableau 2'!$A$3:$B$55,2)</f>
        <v>72</v>
      </c>
      <c r="G593" s="55" t="n">
        <f aca="false">IF(TOT!AK595&lt;400,IF(F593&gt;66,66,F593),F593)</f>
        <v>72</v>
      </c>
      <c r="H593" s="55" t="n">
        <f aca="false">IF(TOT!AK595&lt;200,IF(G593&gt;60,60,G593),G593)</f>
        <v>72</v>
      </c>
      <c r="I593" s="55" t="n">
        <f aca="false">(D593+H593)/2</f>
        <v>72.5</v>
      </c>
      <c r="J593" s="55" t="n">
        <f aca="false">IF(TOT!AN595&lt;13.4,IF(I593&gt;66,66,I593),I593)</f>
        <v>72.5</v>
      </c>
      <c r="K593" s="55" t="n">
        <f aca="false">IF(TOT!AN595&lt;11,IF(J593&gt;66,66,J593),J593)</f>
        <v>72.5</v>
      </c>
    </row>
    <row r="594" customFormat="false" ht="13" hidden="false" customHeight="true" outlineLevel="0" collapsed="false">
      <c r="A594" s="17" t="s">
        <v>2818</v>
      </c>
      <c r="B594" s="27" t="n">
        <f aca="false">VLOOKUP((TOT!X596*60)/TOT!AK596,'PA - ASSISTS'!$A$3:$B$55,2)</f>
        <v>81</v>
      </c>
      <c r="C594" s="27" t="n">
        <f aca="false">IF(TOT!AK596&lt;400,IF(B594&gt;66,66,B594),B594)</f>
        <v>81</v>
      </c>
      <c r="D594" s="27" t="n">
        <f aca="false">IF(TOT!AK596&lt;200,IF(C594&gt;60,60,C594),C594)</f>
        <v>81</v>
      </c>
      <c r="E594" s="50" t="n">
        <f aca="false">(TOT!BD596*60)/TOT!AK596</f>
        <v>19.4553011443168</v>
      </c>
      <c r="F594" s="55" t="n">
        <f aca="false">VLOOKUP(E594,'PA - Tableau 2'!$A$3:$B$55,2)</f>
        <v>94</v>
      </c>
      <c r="G594" s="55" t="n">
        <f aca="false">IF(TOT!AK596&lt;400,IF(F594&gt;66,66,F594),F594)</f>
        <v>94</v>
      </c>
      <c r="H594" s="55" t="n">
        <f aca="false">IF(TOT!AK596&lt;200,IF(G594&gt;60,60,G594),G594)</f>
        <v>94</v>
      </c>
      <c r="I594" s="55" t="n">
        <f aca="false">(D594+H594)/2</f>
        <v>87.5</v>
      </c>
      <c r="J594" s="55" t="n">
        <f aca="false">IF(TOT!AN596&lt;13.4,IF(I594&gt;66,66,I594),I594)</f>
        <v>87.5</v>
      </c>
      <c r="K594" s="55" t="n">
        <f aca="false">IF(TOT!AN596&lt;11,IF(J594&gt;66,66,J594),J594)</f>
        <v>87.5</v>
      </c>
    </row>
    <row r="595" customFormat="false" ht="13" hidden="false" customHeight="true" outlineLevel="0" collapsed="false">
      <c r="A595" s="17" t="s">
        <v>2822</v>
      </c>
      <c r="B595" s="27" t="n">
        <f aca="false">VLOOKUP((TOT!X597*60)/TOT!AK597,'PA - ASSISTS'!$A$3:$B$55,2)</f>
        <v>94</v>
      </c>
      <c r="C595" s="27" t="n">
        <f aca="false">IF(TOT!AK597&lt;400,IF(B595&gt;66,66,B595),B595)</f>
        <v>94</v>
      </c>
      <c r="D595" s="27" t="n">
        <f aca="false">IF(TOT!AK597&lt;200,IF(C595&gt;60,60,C595),C595)</f>
        <v>94</v>
      </c>
      <c r="E595" s="50" t="n">
        <f aca="false">(TOT!BD597*60)/TOT!AK597</f>
        <v>15.5001094835836</v>
      </c>
      <c r="F595" s="55" t="n">
        <f aca="false">VLOOKUP(E595,'PA - Tableau 2'!$A$3:$B$55,2)</f>
        <v>87</v>
      </c>
      <c r="G595" s="55" t="n">
        <f aca="false">IF(TOT!AK597&lt;400,IF(F595&gt;66,66,F595),F595)</f>
        <v>87</v>
      </c>
      <c r="H595" s="55" t="n">
        <f aca="false">IF(TOT!AK597&lt;200,IF(G595&gt;60,60,G595),G595)</f>
        <v>87</v>
      </c>
      <c r="I595" s="55" t="n">
        <f aca="false">(D595+H595)/2</f>
        <v>90.5</v>
      </c>
      <c r="J595" s="55" t="n">
        <f aca="false">IF(TOT!AN597&lt;13.4,IF(I595&gt;66,66,I595),I595)</f>
        <v>90.5</v>
      </c>
      <c r="K595" s="55" t="n">
        <f aca="false">IF(TOT!AN597&lt;11,IF(J595&gt;66,66,J595),J595)</f>
        <v>90.5</v>
      </c>
    </row>
    <row r="596" customFormat="false" ht="13" hidden="false" customHeight="true" outlineLevel="0" collapsed="false">
      <c r="A596" s="17" t="s">
        <v>2824</v>
      </c>
      <c r="B596" s="27" t="n">
        <f aca="false">VLOOKUP((TOT!X598*60)/TOT!AK598,'PA - ASSISTS'!$A$3:$B$55,2)</f>
        <v>47</v>
      </c>
      <c r="C596" s="27" t="n">
        <f aca="false">IF(TOT!AK598&lt;400,IF(B596&gt;66,66,B596),B596)</f>
        <v>47</v>
      </c>
      <c r="D596" s="27" t="n">
        <f aca="false">IF(TOT!AK598&lt;200,IF(C596&gt;60,60,C596),C596)</f>
        <v>47</v>
      </c>
      <c r="E596" s="50" t="n">
        <f aca="false">(TOT!BD598*60)/TOT!AK598</f>
        <v>0</v>
      </c>
      <c r="F596" s="55" t="n">
        <f aca="false">VLOOKUP(E596,'PA - Tableau 2'!$A$3:$B$55,2)</f>
        <v>47</v>
      </c>
      <c r="G596" s="55" t="n">
        <f aca="false">IF(TOT!AK598&lt;400,IF(F596&gt;66,66,F596),F596)</f>
        <v>47</v>
      </c>
      <c r="H596" s="55" t="n">
        <f aca="false">IF(TOT!AK598&lt;200,IF(G596&gt;60,60,G596),G596)</f>
        <v>47</v>
      </c>
      <c r="I596" s="55" t="n">
        <f aca="false">(D596+H596)/2</f>
        <v>47</v>
      </c>
      <c r="J596" s="55" t="n">
        <f aca="false">IF(TOT!AN598&lt;13.4,IF(I596&gt;66,66,I596),I596)</f>
        <v>47</v>
      </c>
      <c r="K596" s="55" t="n">
        <f aca="false">IF(TOT!AN598&lt;11,IF(J596&gt;66,66,J596),J596)</f>
        <v>47</v>
      </c>
    </row>
    <row r="597" customFormat="false" ht="13" hidden="false" customHeight="true" outlineLevel="0" collapsed="false">
      <c r="A597" s="17" t="s">
        <v>2828</v>
      </c>
      <c r="B597" s="27" t="n">
        <f aca="false">VLOOKUP((TOT!X599*60)/TOT!AK599,'PA - ASSISTS'!$A$3:$B$55,2)</f>
        <v>87</v>
      </c>
      <c r="C597" s="27" t="n">
        <f aca="false">IF(TOT!AK599&lt;400,IF(B597&gt;66,66,B597),B597)</f>
        <v>87</v>
      </c>
      <c r="D597" s="27" t="n">
        <f aca="false">IF(TOT!AK599&lt;200,IF(C597&gt;60,60,C597),C597)</f>
        <v>87</v>
      </c>
      <c r="E597" s="50" t="n">
        <f aca="false">(TOT!BD599*60)/TOT!AK599</f>
        <v>17.1695760598504</v>
      </c>
      <c r="F597" s="55" t="n">
        <f aca="false">VLOOKUP(E597,'PA - Tableau 2'!$A$3:$B$55,2)</f>
        <v>90</v>
      </c>
      <c r="G597" s="55" t="n">
        <f aca="false">IF(TOT!AK599&lt;400,IF(F597&gt;66,66,F597),F597)</f>
        <v>90</v>
      </c>
      <c r="H597" s="55" t="n">
        <f aca="false">IF(TOT!AK599&lt;200,IF(G597&gt;60,60,G597),G597)</f>
        <v>90</v>
      </c>
      <c r="I597" s="55" t="n">
        <f aca="false">(D597+H597)/2</f>
        <v>88.5</v>
      </c>
      <c r="J597" s="55" t="n">
        <f aca="false">IF(TOT!AN599&lt;13.4,IF(I597&gt;66,66,I597),I597)</f>
        <v>88.5</v>
      </c>
      <c r="K597" s="55" t="n">
        <f aca="false">IF(TOT!AN599&lt;11,IF(J597&gt;66,66,J597),J597)</f>
        <v>88.5</v>
      </c>
    </row>
    <row r="598" customFormat="false" ht="13" hidden="false" customHeight="true" outlineLevel="0" collapsed="false">
      <c r="A598" s="17" t="s">
        <v>2832</v>
      </c>
      <c r="B598" s="27" t="n">
        <f aca="false">VLOOKUP((TOT!X600*60)/TOT!AK600,'PA - ASSISTS'!$A$3:$B$55,2)</f>
        <v>61</v>
      </c>
      <c r="C598" s="27" t="n">
        <f aca="false">IF(TOT!AK600&lt;400,IF(B598&gt;66,66,B598),B598)</f>
        <v>61</v>
      </c>
      <c r="D598" s="27" t="n">
        <f aca="false">IF(TOT!AK600&lt;200,IF(C598&gt;60,60,C598),C598)</f>
        <v>60</v>
      </c>
      <c r="E598" s="50" t="n">
        <f aca="false">(TOT!BD600*60)/TOT!AK600</f>
        <v>13.7304868787442</v>
      </c>
      <c r="F598" s="55" t="n">
        <f aca="false">VLOOKUP(E598,'PA - Tableau 2'!$A$3:$B$55,2)</f>
        <v>82</v>
      </c>
      <c r="G598" s="55" t="n">
        <f aca="false">IF(TOT!AK600&lt;400,IF(F598&gt;66,66,F598),F598)</f>
        <v>66</v>
      </c>
      <c r="H598" s="55" t="n">
        <f aca="false">IF(TOT!AK600&lt;200,IF(G598&gt;60,60,G598),G598)</f>
        <v>60</v>
      </c>
      <c r="I598" s="55" t="n">
        <f aca="false">(D598+H598)/2</f>
        <v>60</v>
      </c>
      <c r="J598" s="55" t="n">
        <f aca="false">IF(TOT!AN600&lt;13.4,IF(I598&gt;66,66,I598),I598)</f>
        <v>60</v>
      </c>
      <c r="K598" s="55" t="n">
        <f aca="false">IF(TOT!AN600&lt;11,IF(J598&gt;66,66,J598),J598)</f>
        <v>60</v>
      </c>
    </row>
    <row r="599" customFormat="false" ht="13" hidden="false" customHeight="true" outlineLevel="0" collapsed="false">
      <c r="A599" s="17" t="s">
        <v>2835</v>
      </c>
      <c r="B599" s="27" t="n">
        <f aca="false">VLOOKUP((TOT!X601*60)/TOT!AK601,'PA - ASSISTS'!$A$3:$B$55,2)</f>
        <v>76</v>
      </c>
      <c r="C599" s="27" t="n">
        <f aca="false">IF(TOT!AK601&lt;400,IF(B599&gt;66,66,B599),B599)</f>
        <v>76</v>
      </c>
      <c r="D599" s="27" t="n">
        <f aca="false">IF(TOT!AK601&lt;200,IF(C599&gt;60,60,C599),C599)</f>
        <v>76</v>
      </c>
      <c r="E599" s="50" t="n">
        <f aca="false">(TOT!BD601*60)/TOT!AK601</f>
        <v>5.50014294699513</v>
      </c>
      <c r="F599" s="55" t="n">
        <f aca="false">VLOOKUP(E599,'PA - Tableau 2'!$A$3:$B$55,2)</f>
        <v>57</v>
      </c>
      <c r="G599" s="55" t="n">
        <f aca="false">IF(TOT!AK601&lt;400,IF(F599&gt;66,66,F599),F599)</f>
        <v>57</v>
      </c>
      <c r="H599" s="55" t="n">
        <f aca="false">IF(TOT!AK601&lt;200,IF(G599&gt;60,60,G599),G599)</f>
        <v>57</v>
      </c>
      <c r="I599" s="55" t="n">
        <f aca="false">(D599+H599)/2</f>
        <v>66.5</v>
      </c>
      <c r="J599" s="55" t="n">
        <f aca="false">IF(TOT!AN601&lt;13.4,IF(I599&gt;66,66,I599),I599)</f>
        <v>66.5</v>
      </c>
      <c r="K599" s="55" t="n">
        <f aca="false">IF(TOT!AN601&lt;11,IF(J599&gt;66,66,J599),J599)</f>
        <v>66.5</v>
      </c>
    </row>
    <row r="600" customFormat="false" ht="13" hidden="false" customHeight="true" outlineLevel="0" collapsed="false">
      <c r="A600" s="17" t="s">
        <v>2838</v>
      </c>
      <c r="B600" s="27" t="n">
        <f aca="false">VLOOKUP((TOT!X602*60)/TOT!AK602,'PA - ASSISTS'!$A$3:$B$55,2)</f>
        <v>85</v>
      </c>
      <c r="C600" s="27" t="n">
        <f aca="false">IF(TOT!AK602&lt;400,IF(B600&gt;66,66,B600),B600)</f>
        <v>85</v>
      </c>
      <c r="D600" s="27" t="n">
        <f aca="false">IF(TOT!AK602&lt;200,IF(C600&gt;60,60,C600),C600)</f>
        <v>85</v>
      </c>
      <c r="E600" s="50" t="n">
        <f aca="false">(TOT!BD602*60)/TOT!AK602</f>
        <v>14.2708862436781</v>
      </c>
      <c r="F600" s="55" t="n">
        <f aca="false">VLOOKUP(E600,'PA - Tableau 2'!$A$3:$B$55,2)</f>
        <v>83</v>
      </c>
      <c r="G600" s="55" t="n">
        <f aca="false">IF(TOT!AK602&lt;400,IF(F600&gt;66,66,F600),F600)</f>
        <v>83</v>
      </c>
      <c r="H600" s="55" t="n">
        <f aca="false">IF(TOT!AK602&lt;200,IF(G600&gt;60,60,G600),G600)</f>
        <v>83</v>
      </c>
      <c r="I600" s="55" t="n">
        <f aca="false">(D600+H600)/2</f>
        <v>84</v>
      </c>
      <c r="J600" s="55" t="n">
        <f aca="false">IF(TOT!AN602&lt;13.4,IF(I600&gt;66,66,I600),I600)</f>
        <v>84</v>
      </c>
      <c r="K600" s="55" t="n">
        <f aca="false">IF(TOT!AN602&lt;11,IF(J600&gt;66,66,J600),J600)</f>
        <v>84</v>
      </c>
    </row>
    <row r="601" customFormat="false" ht="13" hidden="false" customHeight="true" outlineLevel="0" collapsed="false">
      <c r="A601" s="17" t="s">
        <v>2841</v>
      </c>
      <c r="B601" s="27" t="n">
        <f aca="false">VLOOKUP((TOT!X603*60)/TOT!AK603,'PA - ASSISTS'!$A$3:$B$55,2)</f>
        <v>91</v>
      </c>
      <c r="C601" s="27" t="n">
        <f aca="false">IF(TOT!AK603&lt;400,IF(B601&gt;66,66,B601),B601)</f>
        <v>66</v>
      </c>
      <c r="D601" s="27" t="n">
        <f aca="false">IF(TOT!AK603&lt;200,IF(C601&gt;60,60,C601),C601)</f>
        <v>60</v>
      </c>
      <c r="E601" s="50" t="n">
        <f aca="false">(TOT!BD603*60)/TOT!AK603</f>
        <v>32.4178298063932</v>
      </c>
      <c r="F601" s="55" t="n">
        <f aca="false">VLOOKUP(E601,'PA - Tableau 2'!$A$3:$B$55,2)</f>
        <v>99</v>
      </c>
      <c r="G601" s="55" t="n">
        <f aca="false">IF(TOT!AK603&lt;400,IF(F601&gt;66,66,F601),F601)</f>
        <v>66</v>
      </c>
      <c r="H601" s="55" t="n">
        <f aca="false">IF(TOT!AK603&lt;200,IF(G601&gt;60,60,G601),G601)</f>
        <v>60</v>
      </c>
      <c r="I601" s="55" t="n">
        <f aca="false">(D601+H601)/2</f>
        <v>60</v>
      </c>
      <c r="J601" s="55" t="n">
        <f aca="false">IF(TOT!AN603&lt;13.4,IF(I601&gt;66,66,I601),I601)</f>
        <v>60</v>
      </c>
      <c r="K601" s="55" t="n">
        <f aca="false">IF(TOT!AN603&lt;11,IF(J601&gt;66,66,J601),J601)</f>
        <v>60</v>
      </c>
    </row>
    <row r="602" customFormat="false" ht="13" hidden="false" customHeight="true" outlineLevel="0" collapsed="false">
      <c r="A602" s="17" t="s">
        <v>2844</v>
      </c>
      <c r="B602" s="27" t="n">
        <f aca="false">VLOOKUP((TOT!X604*60)/TOT!AK604,'PA - ASSISTS'!$A$3:$B$55,2)</f>
        <v>60</v>
      </c>
      <c r="C602" s="27" t="n">
        <f aca="false">IF(TOT!AK604&lt;400,IF(B602&gt;66,66,B602),B602)</f>
        <v>60</v>
      </c>
      <c r="D602" s="27" t="n">
        <f aca="false">IF(TOT!AK604&lt;200,IF(C602&gt;60,60,C602),C602)</f>
        <v>60</v>
      </c>
      <c r="E602" s="50" t="n">
        <f aca="false">(TOT!BD604*60)/TOT!AK604</f>
        <v>6.39813305817787</v>
      </c>
      <c r="F602" s="55" t="n">
        <f aca="false">VLOOKUP(E602,'PA - Tableau 2'!$A$3:$B$55,2)</f>
        <v>59</v>
      </c>
      <c r="G602" s="55" t="n">
        <f aca="false">IF(TOT!AK604&lt;400,IF(F602&gt;66,66,F602),F602)</f>
        <v>59</v>
      </c>
      <c r="H602" s="55" t="n">
        <f aca="false">IF(TOT!AK604&lt;200,IF(G602&gt;60,60,G602),G602)</f>
        <v>59</v>
      </c>
      <c r="I602" s="55" t="n">
        <f aca="false">(D602+H602)/2</f>
        <v>59.5</v>
      </c>
      <c r="J602" s="55" t="n">
        <f aca="false">IF(TOT!AN604&lt;13.4,IF(I602&gt;66,66,I602),I602)</f>
        <v>59.5</v>
      </c>
      <c r="K602" s="55" t="n">
        <f aca="false">IF(TOT!AN604&lt;11,IF(J602&gt;66,66,J602),J602)</f>
        <v>59.5</v>
      </c>
    </row>
    <row r="603" customFormat="false" ht="13" hidden="false" customHeight="true" outlineLevel="0" collapsed="false">
      <c r="A603" s="17" t="s">
        <v>2847</v>
      </c>
      <c r="B603" s="27" t="n">
        <f aca="false">VLOOKUP((TOT!X605*60)/TOT!AK605,'PA - ASSISTS'!$A$3:$B$55,2)</f>
        <v>79</v>
      </c>
      <c r="C603" s="27" t="n">
        <f aca="false">IF(TOT!AK605&lt;400,IF(B603&gt;66,66,B603),B603)</f>
        <v>79</v>
      </c>
      <c r="D603" s="27" t="n">
        <f aca="false">IF(TOT!AK605&lt;200,IF(C603&gt;60,60,C603),C603)</f>
        <v>79</v>
      </c>
      <c r="E603" s="50" t="n">
        <f aca="false">(TOT!BD605*60)/TOT!AK605</f>
        <v>14.0279840537794</v>
      </c>
      <c r="F603" s="55" t="n">
        <f aca="false">VLOOKUP(E603,'PA - Tableau 2'!$A$3:$B$55,2)</f>
        <v>83</v>
      </c>
      <c r="G603" s="55" t="n">
        <f aca="false">IF(TOT!AK605&lt;400,IF(F603&gt;66,66,F603),F603)</f>
        <v>83</v>
      </c>
      <c r="H603" s="55" t="n">
        <f aca="false">IF(TOT!AK605&lt;200,IF(G603&gt;60,60,G603),G603)</f>
        <v>83</v>
      </c>
      <c r="I603" s="55" t="n">
        <f aca="false">(D603+H603)/2</f>
        <v>81</v>
      </c>
      <c r="J603" s="55" t="n">
        <f aca="false">IF(TOT!AN605&lt;13.4,IF(I603&gt;66,66,I603),I603)</f>
        <v>81</v>
      </c>
      <c r="K603" s="55" t="n">
        <f aca="false">IF(TOT!AN605&lt;11,IF(J603&gt;66,66,J603),J603)</f>
        <v>81</v>
      </c>
    </row>
    <row r="604" customFormat="false" ht="13" hidden="false" customHeight="true" outlineLevel="0" collapsed="false">
      <c r="A604" s="17" t="s">
        <v>2852</v>
      </c>
      <c r="B604" s="27" t="n">
        <f aca="false">VLOOKUP((TOT!X606*60)/TOT!AK606,'PA - ASSISTS'!$A$3:$B$55,2)</f>
        <v>89</v>
      </c>
      <c r="C604" s="27" t="n">
        <f aca="false">IF(TOT!AK606&lt;400,IF(B604&gt;66,66,B604),B604)</f>
        <v>89</v>
      </c>
      <c r="D604" s="27" t="n">
        <f aca="false">IF(TOT!AK606&lt;200,IF(C604&gt;60,60,C604),C604)</f>
        <v>89</v>
      </c>
      <c r="E604" s="50" t="n">
        <f aca="false">(TOT!BD606*60)/TOT!AK606</f>
        <v>12.7469508845178</v>
      </c>
      <c r="F604" s="55" t="n">
        <f aca="false">VLOOKUP(E604,'PA - Tableau 2'!$A$3:$B$55,2)</f>
        <v>80</v>
      </c>
      <c r="G604" s="55" t="n">
        <f aca="false">IF(TOT!AK606&lt;400,IF(F604&gt;66,66,F604),F604)</f>
        <v>80</v>
      </c>
      <c r="H604" s="55" t="n">
        <f aca="false">IF(TOT!AK606&lt;200,IF(G604&gt;60,60,G604),G604)</f>
        <v>80</v>
      </c>
      <c r="I604" s="55" t="n">
        <f aca="false">(D604+H604)/2</f>
        <v>84.5</v>
      </c>
      <c r="J604" s="55" t="n">
        <f aca="false">IF(TOT!AN606&lt;13.4,IF(I604&gt;66,66,I604),I604)</f>
        <v>84.5</v>
      </c>
      <c r="K604" s="55" t="n">
        <f aca="false">IF(TOT!AN606&lt;11,IF(J604&gt;66,66,J604),J604)</f>
        <v>84.5</v>
      </c>
    </row>
    <row r="605" customFormat="false" ht="13" hidden="false" customHeight="true" outlineLevel="0" collapsed="false">
      <c r="A605" s="17" t="s">
        <v>2857</v>
      </c>
      <c r="B605" s="27" t="n">
        <f aca="false">VLOOKUP((TOT!X607*60)/TOT!AK607,'PA - ASSISTS'!$A$3:$B$55,2)</f>
        <v>85</v>
      </c>
      <c r="C605" s="27" t="n">
        <f aca="false">IF(TOT!AK607&lt;400,IF(B605&gt;66,66,B605),B605)</f>
        <v>85</v>
      </c>
      <c r="D605" s="27" t="n">
        <f aca="false">IF(TOT!AK607&lt;200,IF(C605&gt;60,60,C605),C605)</f>
        <v>85</v>
      </c>
      <c r="E605" s="50" t="n">
        <f aca="false">(TOT!BD607*60)/TOT!AK607</f>
        <v>14.8543099959531</v>
      </c>
      <c r="F605" s="55" t="n">
        <f aca="false">VLOOKUP(E605,'PA - Tableau 2'!$A$3:$B$55,2)</f>
        <v>85</v>
      </c>
      <c r="G605" s="55" t="n">
        <f aca="false">IF(TOT!AK607&lt;400,IF(F605&gt;66,66,F605),F605)</f>
        <v>85</v>
      </c>
      <c r="H605" s="55" t="n">
        <f aca="false">IF(TOT!AK607&lt;200,IF(G605&gt;60,60,G605),G605)</f>
        <v>85</v>
      </c>
      <c r="I605" s="55" t="n">
        <f aca="false">(D605+H605)/2</f>
        <v>85</v>
      </c>
      <c r="J605" s="55" t="n">
        <f aca="false">IF(TOT!AN607&lt;13.4,IF(I605&gt;66,66,I605),I605)</f>
        <v>66</v>
      </c>
      <c r="K605" s="55" t="n">
        <f aca="false">IF(TOT!AN607&lt;11,IF(J605&gt;66,66,J605),J605)</f>
        <v>66</v>
      </c>
    </row>
    <row r="606" customFormat="false" ht="13" hidden="false" customHeight="true" outlineLevel="0" collapsed="false">
      <c r="A606" s="17" t="s">
        <v>2862</v>
      </c>
      <c r="B606" s="27" t="n">
        <f aca="false">VLOOKUP((TOT!X608*60)/TOT!AK608,'PA - ASSISTS'!$A$3:$B$55,2)</f>
        <v>82</v>
      </c>
      <c r="C606" s="27" t="n">
        <f aca="false">IF(TOT!AK608&lt;400,IF(B606&gt;66,66,B606),B606)</f>
        <v>82</v>
      </c>
      <c r="D606" s="27" t="n">
        <f aca="false">IF(TOT!AK608&lt;200,IF(C606&gt;60,60,C606),C606)</f>
        <v>82</v>
      </c>
      <c r="E606" s="50" t="n">
        <f aca="false">(TOT!BD608*60)/TOT!AK608</f>
        <v>11.3948349219961</v>
      </c>
      <c r="F606" s="55" t="n">
        <f aca="false">VLOOKUP(E606,'PA - Tableau 2'!$A$3:$B$55,2)</f>
        <v>75</v>
      </c>
      <c r="G606" s="55" t="n">
        <f aca="false">IF(TOT!AK608&lt;400,IF(F606&gt;66,66,F606),F606)</f>
        <v>75</v>
      </c>
      <c r="H606" s="55" t="n">
        <f aca="false">IF(TOT!AK608&lt;200,IF(G606&gt;60,60,G606),G606)</f>
        <v>75</v>
      </c>
      <c r="I606" s="55" t="n">
        <f aca="false">(D606+H606)/2</f>
        <v>78.5</v>
      </c>
      <c r="J606" s="55" t="n">
        <f aca="false">IF(TOT!AN608&lt;13.4,IF(I606&gt;66,66,I606),I606)</f>
        <v>78.5</v>
      </c>
      <c r="K606" s="55" t="n">
        <f aca="false">IF(TOT!AN608&lt;11,IF(J606&gt;66,66,J606),J606)</f>
        <v>78.5</v>
      </c>
    </row>
    <row r="607" customFormat="false" ht="13" hidden="false" customHeight="true" outlineLevel="0" collapsed="false">
      <c r="A607" s="17" t="s">
        <v>2867</v>
      </c>
      <c r="B607" s="27" t="n">
        <f aca="false">VLOOKUP((TOT!X609*60)/TOT!AK609,'PA - ASSISTS'!$A$3:$B$55,2)</f>
        <v>96</v>
      </c>
      <c r="C607" s="27" t="n">
        <f aca="false">IF(TOT!AK609&lt;400,IF(B607&gt;66,66,B607),B607)</f>
        <v>96</v>
      </c>
      <c r="D607" s="27" t="n">
        <f aca="false">IF(TOT!AK609&lt;200,IF(C607&gt;60,60,C607),C607)</f>
        <v>96</v>
      </c>
      <c r="E607" s="50" t="n">
        <f aca="false">(TOT!BD609*60)/TOT!AK609</f>
        <v>15.4220423398695</v>
      </c>
      <c r="F607" s="55" t="n">
        <f aca="false">VLOOKUP(E607,'PA - Tableau 2'!$A$3:$B$55,2)</f>
        <v>86</v>
      </c>
      <c r="G607" s="55" t="n">
        <f aca="false">IF(TOT!AK609&lt;400,IF(F607&gt;66,66,F607),F607)</f>
        <v>86</v>
      </c>
      <c r="H607" s="55" t="n">
        <f aca="false">IF(TOT!AK609&lt;200,IF(G607&gt;60,60,G607),G607)</f>
        <v>86</v>
      </c>
      <c r="I607" s="55" t="n">
        <f aca="false">(D607+H607)/2</f>
        <v>91</v>
      </c>
      <c r="J607" s="55" t="n">
        <f aca="false">IF(TOT!AN609&lt;13.4,IF(I607&gt;66,66,I607),I607)</f>
        <v>91</v>
      </c>
      <c r="K607" s="55" t="n">
        <f aca="false">IF(TOT!AN609&lt;11,IF(J607&gt;66,66,J607),J607)</f>
        <v>91</v>
      </c>
    </row>
    <row r="608" customFormat="false" ht="13" hidden="false" customHeight="true" outlineLevel="0" collapsed="false">
      <c r="A608" s="17" t="s">
        <v>2870</v>
      </c>
      <c r="B608" s="27" t="n">
        <f aca="false">VLOOKUP((TOT!X610*60)/TOT!AK610,'PA - ASSISTS'!$A$3:$B$55,2)</f>
        <v>79</v>
      </c>
      <c r="C608" s="27" t="n">
        <f aca="false">IF(TOT!AK610&lt;400,IF(B608&gt;66,66,B608),B608)</f>
        <v>79</v>
      </c>
      <c r="D608" s="27" t="n">
        <f aca="false">IF(TOT!AK610&lt;200,IF(C608&gt;60,60,C608),C608)</f>
        <v>79</v>
      </c>
      <c r="E608" s="50" t="n">
        <f aca="false">(TOT!BD610*60)/TOT!AK610</f>
        <v>11.3007156865239</v>
      </c>
      <c r="F608" s="55" t="n">
        <f aca="false">VLOOKUP(E608,'PA - Tableau 2'!$A$3:$B$55,2)</f>
        <v>75</v>
      </c>
      <c r="G608" s="55" t="n">
        <f aca="false">IF(TOT!AK610&lt;400,IF(F608&gt;66,66,F608),F608)</f>
        <v>75</v>
      </c>
      <c r="H608" s="55" t="n">
        <f aca="false">IF(TOT!AK610&lt;200,IF(G608&gt;60,60,G608),G608)</f>
        <v>75</v>
      </c>
      <c r="I608" s="55" t="n">
        <f aca="false">(D608+H608)/2</f>
        <v>77</v>
      </c>
      <c r="J608" s="55" t="n">
        <f aca="false">IF(TOT!AN610&lt;13.4,IF(I608&gt;66,66,I608),I608)</f>
        <v>77</v>
      </c>
      <c r="K608" s="55" t="n">
        <f aca="false">IF(TOT!AN610&lt;11,IF(J608&gt;66,66,J608),J608)</f>
        <v>77</v>
      </c>
    </row>
    <row r="609" customFormat="false" ht="13" hidden="false" customHeight="true" outlineLevel="0" collapsed="false">
      <c r="A609" s="17" t="s">
        <v>2874</v>
      </c>
      <c r="B609" s="27" t="n">
        <f aca="false">VLOOKUP((TOT!X611*60)/TOT!AK611,'PA - ASSISTS'!$A$3:$B$55,2)</f>
        <v>69</v>
      </c>
      <c r="C609" s="27" t="n">
        <f aca="false">IF(TOT!AK611&lt;400,IF(B609&gt;66,66,B609),B609)</f>
        <v>69</v>
      </c>
      <c r="D609" s="27" t="n">
        <f aca="false">IF(TOT!AK611&lt;200,IF(C609&gt;60,60,C609),C609)</f>
        <v>69</v>
      </c>
      <c r="E609" s="50" t="n">
        <f aca="false">(TOT!BD611*60)/TOT!AK611</f>
        <v>7.42013271610373</v>
      </c>
      <c r="F609" s="55" t="n">
        <f aca="false">VLOOKUP(E609,'PA - Tableau 2'!$A$3:$B$55,2)</f>
        <v>63</v>
      </c>
      <c r="G609" s="55" t="n">
        <f aca="false">IF(TOT!AK611&lt;400,IF(F609&gt;66,66,F609),F609)</f>
        <v>63</v>
      </c>
      <c r="H609" s="55" t="n">
        <f aca="false">IF(TOT!AK611&lt;200,IF(G609&gt;60,60,G609),G609)</f>
        <v>63</v>
      </c>
      <c r="I609" s="55" t="n">
        <f aca="false">(D609+H609)/2</f>
        <v>66</v>
      </c>
      <c r="J609" s="55" t="n">
        <f aca="false">IF(TOT!AN611&lt;13.4,IF(I609&gt;66,66,I609),I609)</f>
        <v>66</v>
      </c>
      <c r="K609" s="55" t="n">
        <f aca="false">IF(TOT!AN611&lt;11,IF(J609&gt;66,66,J609),J609)</f>
        <v>66</v>
      </c>
    </row>
    <row r="610" customFormat="false" ht="13" hidden="false" customHeight="true" outlineLevel="0" collapsed="false">
      <c r="A610" s="17" t="s">
        <v>2879</v>
      </c>
      <c r="B610" s="27" t="n">
        <f aca="false">VLOOKUP((TOT!X612*60)/TOT!AK612,'PA - ASSISTS'!$A$3:$B$55,2)</f>
        <v>57</v>
      </c>
      <c r="C610" s="27" t="n">
        <f aca="false">IF(TOT!AK612&lt;400,IF(B610&gt;66,66,B610),B610)</f>
        <v>57</v>
      </c>
      <c r="D610" s="27" t="n">
        <f aca="false">IF(TOT!AK612&lt;200,IF(C610&gt;60,60,C610),C610)</f>
        <v>57</v>
      </c>
      <c r="E610" s="50" t="n">
        <f aca="false">(TOT!BD612*60)/TOT!AK612</f>
        <v>0.809566303765834</v>
      </c>
      <c r="F610" s="55" t="n">
        <f aca="false">VLOOKUP(E610,'PA - Tableau 2'!$A$3:$B$55,2)</f>
        <v>47</v>
      </c>
      <c r="G610" s="55" t="n">
        <f aca="false">IF(TOT!AK612&lt;400,IF(F610&gt;66,66,F610),F610)</f>
        <v>47</v>
      </c>
      <c r="H610" s="55" t="n">
        <f aca="false">IF(TOT!AK612&lt;200,IF(G610&gt;60,60,G610),G610)</f>
        <v>47</v>
      </c>
      <c r="I610" s="55" t="n">
        <f aca="false">(D610+H610)/2</f>
        <v>52</v>
      </c>
      <c r="J610" s="55" t="n">
        <f aca="false">IF(TOT!AN612&lt;13.4,IF(I610&gt;66,66,I610),I610)</f>
        <v>52</v>
      </c>
      <c r="K610" s="55" t="n">
        <f aca="false">IF(TOT!AN612&lt;11,IF(J610&gt;66,66,J610),J610)</f>
        <v>52</v>
      </c>
    </row>
    <row r="611" customFormat="false" ht="13" hidden="false" customHeight="true" outlineLevel="0" collapsed="false">
      <c r="A611" s="17" t="s">
        <v>2884</v>
      </c>
      <c r="B611" s="27" t="n">
        <f aca="false">VLOOKUP((TOT!X613*60)/TOT!AK613,'PA - ASSISTS'!$A$3:$B$55,2)</f>
        <v>95</v>
      </c>
      <c r="C611" s="27" t="n">
        <f aca="false">IF(TOT!AK613&lt;400,IF(B611&gt;66,66,B611),B611)</f>
        <v>95</v>
      </c>
      <c r="D611" s="27" t="n">
        <f aca="false">IF(TOT!AK613&lt;200,IF(C611&gt;60,60,C611),C611)</f>
        <v>95</v>
      </c>
      <c r="E611" s="50" t="n">
        <f aca="false">(TOT!BD613*60)/TOT!AK613</f>
        <v>18.1989110617763</v>
      </c>
      <c r="F611" s="55" t="n">
        <f aca="false">VLOOKUP(E611,'PA - Tableau 2'!$A$3:$B$55,2)</f>
        <v>92</v>
      </c>
      <c r="G611" s="55" t="n">
        <f aca="false">IF(TOT!AK613&lt;400,IF(F611&gt;66,66,F611),F611)</f>
        <v>92</v>
      </c>
      <c r="H611" s="55" t="n">
        <f aca="false">IF(TOT!AK613&lt;200,IF(G611&gt;60,60,G611),G611)</f>
        <v>92</v>
      </c>
      <c r="I611" s="55" t="n">
        <f aca="false">(D611+H611)/2</f>
        <v>93.5</v>
      </c>
      <c r="J611" s="55" t="n">
        <f aca="false">IF(TOT!AN613&lt;13.4,IF(I611&gt;66,66,I611),I611)</f>
        <v>93.5</v>
      </c>
      <c r="K611" s="55" t="n">
        <f aca="false">IF(TOT!AN613&lt;11,IF(J611&gt;66,66,J611),J611)</f>
        <v>93.5</v>
      </c>
    </row>
    <row r="612" customFormat="false" ht="13" hidden="false" customHeight="true" outlineLevel="0" collapsed="false">
      <c r="A612" s="17" t="s">
        <v>2889</v>
      </c>
      <c r="B612" s="27" t="n">
        <f aca="false">VLOOKUP((TOT!X614*60)/TOT!AK614,'PA - ASSISTS'!$A$3:$B$55,2)</f>
        <v>47</v>
      </c>
      <c r="C612" s="27" t="n">
        <f aca="false">IF(TOT!AK614&lt;400,IF(B612&gt;66,66,B612),B612)</f>
        <v>47</v>
      </c>
      <c r="D612" s="27" t="n">
        <f aca="false">IF(TOT!AK614&lt;200,IF(C612&gt;60,60,C612),C612)</f>
        <v>47</v>
      </c>
      <c r="E612" s="50" t="n">
        <f aca="false">(TOT!BD614*60)/TOT!AK614</f>
        <v>0</v>
      </c>
      <c r="F612" s="55" t="n">
        <f aca="false">VLOOKUP(E612,'PA - Tableau 2'!$A$3:$B$55,2)</f>
        <v>47</v>
      </c>
      <c r="G612" s="55" t="n">
        <f aca="false">IF(TOT!AK614&lt;400,IF(F612&gt;66,66,F612),F612)</f>
        <v>47</v>
      </c>
      <c r="H612" s="55" t="n">
        <f aca="false">IF(TOT!AK614&lt;200,IF(G612&gt;60,60,G612),G612)</f>
        <v>47</v>
      </c>
      <c r="I612" s="55" t="n">
        <f aca="false">(D612+H612)/2</f>
        <v>47</v>
      </c>
      <c r="J612" s="55" t="n">
        <f aca="false">IF(TOT!AN614&lt;13.4,IF(I612&gt;66,66,I612),I612)</f>
        <v>47</v>
      </c>
      <c r="K612" s="55" t="n">
        <f aca="false">IF(TOT!AN614&lt;11,IF(J612&gt;66,66,J612),J612)</f>
        <v>47</v>
      </c>
    </row>
    <row r="613" customFormat="false" ht="13" hidden="false" customHeight="true" outlineLevel="0" collapsed="false">
      <c r="A613" s="17" t="s">
        <v>2893</v>
      </c>
      <c r="B613" s="27" t="n">
        <f aca="false">VLOOKUP((TOT!X615*60)/TOT!AK615,'PA - ASSISTS'!$A$3:$B$55,2)</f>
        <v>47</v>
      </c>
      <c r="C613" s="27" t="n">
        <f aca="false">IF(TOT!AK615&lt;400,IF(B613&gt;66,66,B613),B613)</f>
        <v>47</v>
      </c>
      <c r="D613" s="27" t="n">
        <f aca="false">IF(TOT!AK615&lt;200,IF(C613&gt;60,60,C613),C613)</f>
        <v>47</v>
      </c>
      <c r="E613" s="50" t="n">
        <f aca="false">(TOT!BD615*60)/TOT!AK615</f>
        <v>0</v>
      </c>
      <c r="F613" s="55" t="n">
        <f aca="false">VLOOKUP(E613,'PA - Tableau 2'!$A$3:$B$55,2)</f>
        <v>47</v>
      </c>
      <c r="G613" s="55" t="n">
        <f aca="false">IF(TOT!AK615&lt;400,IF(F613&gt;66,66,F613),F613)</f>
        <v>47</v>
      </c>
      <c r="H613" s="55" t="n">
        <f aca="false">IF(TOT!AK615&lt;200,IF(G613&gt;60,60,G613),G613)</f>
        <v>47</v>
      </c>
      <c r="I613" s="55" t="n">
        <f aca="false">(D613+H613)/2</f>
        <v>47</v>
      </c>
      <c r="J613" s="55" t="n">
        <f aca="false">IF(TOT!AN615&lt;13.4,IF(I613&gt;66,66,I613),I613)</f>
        <v>47</v>
      </c>
      <c r="K613" s="55" t="n">
        <f aca="false">IF(TOT!AN615&lt;11,IF(J613&gt;66,66,J613),J613)</f>
        <v>47</v>
      </c>
    </row>
    <row r="614" customFormat="false" ht="13" hidden="false" customHeight="true" outlineLevel="0" collapsed="false">
      <c r="A614" s="17" t="s">
        <v>2897</v>
      </c>
      <c r="B614" s="27" t="n">
        <f aca="false">VLOOKUP((TOT!X616*60)/TOT!AK616,'PA - ASSISTS'!$A$3:$B$55,2)</f>
        <v>92</v>
      </c>
      <c r="C614" s="27" t="n">
        <f aca="false">IF(TOT!AK616&lt;400,IF(B614&gt;66,66,B614),B614)</f>
        <v>92</v>
      </c>
      <c r="D614" s="27" t="n">
        <f aca="false">IF(TOT!AK616&lt;200,IF(C614&gt;60,60,C614),C614)</f>
        <v>92</v>
      </c>
      <c r="E614" s="50" t="n">
        <f aca="false">(TOT!BD616*60)/TOT!AK616</f>
        <v>13.9073049393373</v>
      </c>
      <c r="F614" s="55" t="n">
        <f aca="false">VLOOKUP(E614,'PA - Tableau 2'!$A$3:$B$55,2)</f>
        <v>83</v>
      </c>
      <c r="G614" s="55" t="n">
        <f aca="false">IF(TOT!AK616&lt;400,IF(F614&gt;66,66,F614),F614)</f>
        <v>83</v>
      </c>
      <c r="H614" s="55" t="n">
        <f aca="false">IF(TOT!AK616&lt;200,IF(G614&gt;60,60,G614),G614)</f>
        <v>83</v>
      </c>
      <c r="I614" s="55" t="n">
        <f aca="false">(D614+H614)/2</f>
        <v>87.5</v>
      </c>
      <c r="J614" s="55" t="n">
        <f aca="false">IF(TOT!AN616&lt;13.4,IF(I614&gt;66,66,I614),I614)</f>
        <v>87.5</v>
      </c>
      <c r="K614" s="55" t="n">
        <f aca="false">IF(TOT!AN616&lt;11,IF(J614&gt;66,66,J614),J614)</f>
        <v>87.5</v>
      </c>
    </row>
    <row r="615" customFormat="false" ht="13" hidden="false" customHeight="true" outlineLevel="0" collapsed="false">
      <c r="A615" s="17" t="s">
        <v>2900</v>
      </c>
      <c r="B615" s="27" t="n">
        <f aca="false">VLOOKUP((TOT!X617*60)/TOT!AK617,'PA - ASSISTS'!$A$3:$B$55,2)</f>
        <v>64</v>
      </c>
      <c r="C615" s="27" t="n">
        <f aca="false">IF(TOT!AK617&lt;400,IF(B615&gt;66,66,B615),B615)</f>
        <v>64</v>
      </c>
      <c r="D615" s="27" t="n">
        <f aca="false">IF(TOT!AK617&lt;200,IF(C615&gt;60,60,C615),C615)</f>
        <v>64</v>
      </c>
      <c r="E615" s="50" t="n">
        <f aca="false">(TOT!BD617*60)/TOT!AK617</f>
        <v>8.52347747699972</v>
      </c>
      <c r="F615" s="55" t="n">
        <f aca="false">VLOOKUP(E615,'PA - Tableau 2'!$A$3:$B$55,2)</f>
        <v>67</v>
      </c>
      <c r="G615" s="55" t="n">
        <f aca="false">IF(TOT!AK617&lt;400,IF(F615&gt;66,66,F615),F615)</f>
        <v>67</v>
      </c>
      <c r="H615" s="55" t="n">
        <f aca="false">IF(TOT!AK617&lt;200,IF(G615&gt;60,60,G615),G615)</f>
        <v>67</v>
      </c>
      <c r="I615" s="55" t="n">
        <f aca="false">(D615+H615)/2</f>
        <v>65.5</v>
      </c>
      <c r="J615" s="55" t="n">
        <f aca="false">IF(TOT!AN617&lt;13.4,IF(I615&gt;66,66,I615),I615)</f>
        <v>65.5</v>
      </c>
      <c r="K615" s="55" t="n">
        <f aca="false">IF(TOT!AN617&lt;11,IF(J615&gt;66,66,J615),J615)</f>
        <v>65.5</v>
      </c>
    </row>
    <row r="616" customFormat="false" ht="13" hidden="false" customHeight="true" outlineLevel="0" collapsed="false">
      <c r="A616" s="17" t="s">
        <v>2904</v>
      </c>
      <c r="B616" s="27" t="n">
        <f aca="false">VLOOKUP((TOT!X618*60)/TOT!AK618,'PA - ASSISTS'!$A$3:$B$55,2)</f>
        <v>56</v>
      </c>
      <c r="C616" s="27" t="n">
        <f aca="false">IF(TOT!AK618&lt;400,IF(B616&gt;66,66,B616),B616)</f>
        <v>56</v>
      </c>
      <c r="D616" s="27" t="n">
        <f aca="false">IF(TOT!AK618&lt;200,IF(C616&gt;60,60,C616),C616)</f>
        <v>56</v>
      </c>
      <c r="E616" s="50" t="n">
        <f aca="false">(TOT!BD618*60)/TOT!AK618</f>
        <v>6.56805890402033</v>
      </c>
      <c r="F616" s="55" t="n">
        <f aca="false">VLOOKUP(E616,'PA - Tableau 2'!$A$3:$B$55,2)</f>
        <v>60</v>
      </c>
      <c r="G616" s="55" t="n">
        <f aca="false">IF(TOT!AK618&lt;400,IF(F616&gt;66,66,F616),F616)</f>
        <v>60</v>
      </c>
      <c r="H616" s="55" t="n">
        <f aca="false">IF(TOT!AK618&lt;200,IF(G616&gt;60,60,G616),G616)</f>
        <v>60</v>
      </c>
      <c r="I616" s="55" t="n">
        <f aca="false">(D616+H616)/2</f>
        <v>58</v>
      </c>
      <c r="J616" s="55" t="n">
        <f aca="false">IF(TOT!AN618&lt;13.4,IF(I616&gt;66,66,I616),I616)</f>
        <v>58</v>
      </c>
      <c r="K616" s="55" t="n">
        <f aca="false">IF(TOT!AN618&lt;11,IF(J616&gt;66,66,J616),J616)</f>
        <v>58</v>
      </c>
    </row>
    <row r="617" customFormat="false" ht="13" hidden="false" customHeight="true" outlineLevel="0" collapsed="false">
      <c r="A617" s="17" t="s">
        <v>2910</v>
      </c>
      <c r="B617" s="27" t="n">
        <f aca="false">VLOOKUP((TOT!X619*60)/TOT!AK619,'PA - ASSISTS'!$A$3:$B$55,2)</f>
        <v>79</v>
      </c>
      <c r="C617" s="27" t="n">
        <f aca="false">IF(TOT!AK619&lt;400,IF(B617&gt;66,66,B617),B617)</f>
        <v>79</v>
      </c>
      <c r="D617" s="27" t="n">
        <f aca="false">IF(TOT!AK619&lt;200,IF(C617&gt;60,60,C617),C617)</f>
        <v>79</v>
      </c>
      <c r="E617" s="50" t="n">
        <f aca="false">(TOT!BD619*60)/TOT!AK619</f>
        <v>8.40907522259126</v>
      </c>
      <c r="F617" s="55" t="n">
        <f aca="false">VLOOKUP(E617,'PA - Tableau 2'!$A$3:$B$55,2)</f>
        <v>66</v>
      </c>
      <c r="G617" s="55" t="n">
        <f aca="false">IF(TOT!AK619&lt;400,IF(F617&gt;66,66,F617),F617)</f>
        <v>66</v>
      </c>
      <c r="H617" s="55" t="n">
        <f aca="false">IF(TOT!AK619&lt;200,IF(G617&gt;60,60,G617),G617)</f>
        <v>66</v>
      </c>
      <c r="I617" s="55" t="n">
        <f aca="false">(D617+H617)/2</f>
        <v>72.5</v>
      </c>
      <c r="J617" s="55" t="n">
        <f aca="false">IF(TOT!AN619&lt;13.4,IF(I617&gt;66,66,I617),I617)</f>
        <v>72.5</v>
      </c>
      <c r="K617" s="55" t="n">
        <f aca="false">IF(TOT!AN619&lt;11,IF(J617&gt;66,66,J617),J617)</f>
        <v>72.5</v>
      </c>
    </row>
    <row r="618" customFormat="false" ht="13" hidden="false" customHeight="true" outlineLevel="0" collapsed="false">
      <c r="A618" s="17" t="s">
        <v>2913</v>
      </c>
      <c r="B618" s="27" t="n">
        <f aca="false">VLOOKUP((TOT!X620*60)/TOT!AK620,'PA - ASSISTS'!$A$3:$B$55,2)</f>
        <v>69</v>
      </c>
      <c r="C618" s="27" t="n">
        <f aca="false">IF(TOT!AK620&lt;400,IF(B618&gt;66,66,B618),B618)</f>
        <v>69</v>
      </c>
      <c r="D618" s="27" t="n">
        <f aca="false">IF(TOT!AK620&lt;200,IF(C618&gt;60,60,C618),C618)</f>
        <v>69</v>
      </c>
      <c r="E618" s="50" t="n">
        <f aca="false">(TOT!BD620*60)/TOT!AK620</f>
        <v>12.8722236936698</v>
      </c>
      <c r="F618" s="55" t="n">
        <f aca="false">VLOOKUP(E618,'PA - Tableau 2'!$A$3:$B$55,2)</f>
        <v>80</v>
      </c>
      <c r="G618" s="55" t="n">
        <f aca="false">IF(TOT!AK620&lt;400,IF(F618&gt;66,66,F618),F618)</f>
        <v>80</v>
      </c>
      <c r="H618" s="55" t="n">
        <f aca="false">IF(TOT!AK620&lt;200,IF(G618&gt;60,60,G618),G618)</f>
        <v>80</v>
      </c>
      <c r="I618" s="55" t="n">
        <f aca="false">(D618+H618)/2</f>
        <v>74.5</v>
      </c>
      <c r="J618" s="55" t="n">
        <f aca="false">IF(TOT!AN620&lt;13.4,IF(I618&gt;66,66,I618),I618)</f>
        <v>66</v>
      </c>
      <c r="K618" s="55" t="n">
        <f aca="false">IF(TOT!AN620&lt;11,IF(J618&gt;66,66,J618),J618)</f>
        <v>66</v>
      </c>
    </row>
    <row r="619" customFormat="false" ht="13" hidden="false" customHeight="true" outlineLevel="0" collapsed="false">
      <c r="A619" s="17" t="s">
        <v>2917</v>
      </c>
      <c r="B619" s="27" t="n">
        <f aca="false">VLOOKUP((TOT!X621*60)/TOT!AK621,'PA - ASSISTS'!$A$3:$B$55,2)</f>
        <v>57</v>
      </c>
      <c r="C619" s="27" t="n">
        <f aca="false">IF(TOT!AK621&lt;400,IF(B619&gt;66,66,B619),B619)</f>
        <v>57</v>
      </c>
      <c r="D619" s="27" t="n">
        <f aca="false">IF(TOT!AK621&lt;200,IF(C619&gt;60,60,C619),C619)</f>
        <v>57</v>
      </c>
      <c r="E619" s="50" t="n">
        <f aca="false">(TOT!BD621*60)/TOT!AK621</f>
        <v>9.49533240040391</v>
      </c>
      <c r="F619" s="55" t="n">
        <f aca="false">VLOOKUP(E619,'PA - Tableau 2'!$A$3:$B$55,2)</f>
        <v>70</v>
      </c>
      <c r="G619" s="55" t="n">
        <f aca="false">IF(TOT!AK621&lt;400,IF(F619&gt;66,66,F619),F619)</f>
        <v>70</v>
      </c>
      <c r="H619" s="55" t="n">
        <f aca="false">IF(TOT!AK621&lt;200,IF(G619&gt;60,60,G619),G619)</f>
        <v>70</v>
      </c>
      <c r="I619" s="55" t="n">
        <f aca="false">(D619+H619)/2</f>
        <v>63.5</v>
      </c>
      <c r="J619" s="55" t="n">
        <f aca="false">IF(TOT!AN621&lt;13.4,IF(I619&gt;66,66,I619),I619)</f>
        <v>63.5</v>
      </c>
      <c r="K619" s="55" t="n">
        <f aca="false">IF(TOT!AN621&lt;11,IF(J619&gt;66,66,J619),J619)</f>
        <v>63.5</v>
      </c>
    </row>
    <row r="620" customFormat="false" ht="13" hidden="false" customHeight="true" outlineLevel="0" collapsed="false">
      <c r="A620" s="17" t="s">
        <v>2922</v>
      </c>
      <c r="B620" s="27" t="n">
        <f aca="false">VLOOKUP((TOT!X622*60)/TOT!AK622,'PA - ASSISTS'!$A$3:$B$55,2)</f>
        <v>47</v>
      </c>
      <c r="C620" s="27" t="n">
        <f aca="false">IF(TOT!AK622&lt;400,IF(B620&gt;66,66,B620),B620)</f>
        <v>47</v>
      </c>
      <c r="D620" s="27" t="n">
        <f aca="false">IF(TOT!AK622&lt;200,IF(C620&gt;60,60,C620),C620)</f>
        <v>47</v>
      </c>
      <c r="E620" s="50" t="n">
        <f aca="false">(TOT!BD622*60)/TOT!AK622</f>
        <v>0</v>
      </c>
      <c r="F620" s="55" t="n">
        <f aca="false">VLOOKUP(E620,'PA - Tableau 2'!$A$3:$B$55,2)</f>
        <v>47</v>
      </c>
      <c r="G620" s="55" t="n">
        <f aca="false">IF(TOT!AK622&lt;400,IF(F620&gt;66,66,F620),F620)</f>
        <v>47</v>
      </c>
      <c r="H620" s="55" t="n">
        <f aca="false">IF(TOT!AK622&lt;200,IF(G620&gt;60,60,G620),G620)</f>
        <v>47</v>
      </c>
      <c r="I620" s="55" t="n">
        <f aca="false">(D620+H620)/2</f>
        <v>47</v>
      </c>
      <c r="J620" s="55" t="n">
        <f aca="false">IF(TOT!AN622&lt;13.4,IF(I620&gt;66,66,I620),I620)</f>
        <v>47</v>
      </c>
      <c r="K620" s="55" t="n">
        <f aca="false">IF(TOT!AN622&lt;11,IF(J620&gt;66,66,J620),J620)</f>
        <v>47</v>
      </c>
    </row>
    <row r="621" customFormat="false" ht="13" hidden="false" customHeight="true" outlineLevel="0" collapsed="false">
      <c r="A621" s="17" t="s">
        <v>2925</v>
      </c>
      <c r="B621" s="27" t="n">
        <f aca="false">VLOOKUP((TOT!X623*60)/TOT!AK623,'PA - ASSISTS'!$A$3:$B$55,2)</f>
        <v>98</v>
      </c>
      <c r="C621" s="27" t="n">
        <f aca="false">IF(TOT!AK623&lt;400,IF(B621&gt;66,66,B621),B621)</f>
        <v>98</v>
      </c>
      <c r="D621" s="27" t="n">
        <f aca="false">IF(TOT!AK623&lt;200,IF(C621&gt;60,60,C621),C621)</f>
        <v>98</v>
      </c>
      <c r="E621" s="50" t="n">
        <f aca="false">(TOT!BD623*60)/TOT!AK623</f>
        <v>19.503275665034</v>
      </c>
      <c r="F621" s="55" t="n">
        <f aca="false">VLOOKUP(E621,'PA - Tableau 2'!$A$3:$B$55,2)</f>
        <v>94</v>
      </c>
      <c r="G621" s="55" t="n">
        <f aca="false">IF(TOT!AK623&lt;400,IF(F621&gt;66,66,F621),F621)</f>
        <v>94</v>
      </c>
      <c r="H621" s="55" t="n">
        <f aca="false">IF(TOT!AK623&lt;200,IF(G621&gt;60,60,G621),G621)</f>
        <v>94</v>
      </c>
      <c r="I621" s="55" t="n">
        <f aca="false">(D621+H621)/2</f>
        <v>96</v>
      </c>
      <c r="J621" s="55" t="n">
        <f aca="false">IF(TOT!AN623&lt;13.4,IF(I621&gt;66,66,I621),I621)</f>
        <v>96</v>
      </c>
      <c r="K621" s="55" t="n">
        <f aca="false">IF(TOT!AN623&lt;11,IF(J621&gt;66,66,J621),J621)</f>
        <v>96</v>
      </c>
    </row>
    <row r="622" customFormat="false" ht="13" hidden="false" customHeight="true" outlineLevel="0" collapsed="false">
      <c r="A622" s="17" t="s">
        <v>2930</v>
      </c>
      <c r="B622" s="27" t="n">
        <f aca="false">VLOOKUP((TOT!X624*60)/TOT!AK624,'PA - ASSISTS'!$A$3:$B$55,2)</f>
        <v>47</v>
      </c>
      <c r="C622" s="27" t="n">
        <f aca="false">IF(TOT!AK624&lt;400,IF(B622&gt;66,66,B622),B622)</f>
        <v>47</v>
      </c>
      <c r="D622" s="27" t="n">
        <f aca="false">IF(TOT!AK624&lt;200,IF(C622&gt;60,60,C622),C622)</f>
        <v>47</v>
      </c>
      <c r="E622" s="50" t="n">
        <f aca="false">(TOT!BD624*60)/TOT!AK624</f>
        <v>0</v>
      </c>
      <c r="F622" s="55" t="n">
        <f aca="false">VLOOKUP(E622,'PA - Tableau 2'!$A$3:$B$55,2)</f>
        <v>47</v>
      </c>
      <c r="G622" s="55" t="n">
        <f aca="false">IF(TOT!AK624&lt;400,IF(F622&gt;66,66,F622),F622)</f>
        <v>47</v>
      </c>
      <c r="H622" s="55" t="n">
        <f aca="false">IF(TOT!AK624&lt;200,IF(G622&gt;60,60,G622),G622)</f>
        <v>47</v>
      </c>
      <c r="I622" s="55" t="n">
        <f aca="false">(D622+H622)/2</f>
        <v>47</v>
      </c>
      <c r="J622" s="55" t="n">
        <f aca="false">IF(TOT!AN624&lt;13.4,IF(I622&gt;66,66,I622),I622)</f>
        <v>47</v>
      </c>
      <c r="K622" s="55" t="n">
        <f aca="false">IF(TOT!AN624&lt;11,IF(J622&gt;66,66,J622),J622)</f>
        <v>47</v>
      </c>
    </row>
    <row r="623" customFormat="false" ht="13" hidden="false" customHeight="true" outlineLevel="0" collapsed="false">
      <c r="A623" s="17" t="s">
        <v>2934</v>
      </c>
      <c r="B623" s="27" t="n">
        <f aca="false">VLOOKUP((TOT!X625*60)/TOT!AK625,'PA - ASSISTS'!$A$3:$B$55,2)</f>
        <v>76</v>
      </c>
      <c r="C623" s="27" t="n">
        <f aca="false">IF(TOT!AK625&lt;400,IF(B623&gt;66,66,B623),B623)</f>
        <v>76</v>
      </c>
      <c r="D623" s="27" t="n">
        <f aca="false">IF(TOT!AK625&lt;200,IF(C623&gt;60,60,C623),C623)</f>
        <v>76</v>
      </c>
      <c r="E623" s="50" t="n">
        <f aca="false">(TOT!BD625*60)/TOT!AK625</f>
        <v>10.8208092485549</v>
      </c>
      <c r="F623" s="55" t="n">
        <f aca="false">VLOOKUP(E623,'PA - Tableau 2'!$A$3:$B$55,2)</f>
        <v>74</v>
      </c>
      <c r="G623" s="55" t="n">
        <f aca="false">IF(TOT!AK625&lt;400,IF(F623&gt;66,66,F623),F623)</f>
        <v>74</v>
      </c>
      <c r="H623" s="55" t="n">
        <f aca="false">IF(TOT!AK625&lt;200,IF(G623&gt;60,60,G623),G623)</f>
        <v>74</v>
      </c>
      <c r="I623" s="55" t="n">
        <f aca="false">(D623+H623)/2</f>
        <v>75</v>
      </c>
      <c r="J623" s="55" t="n">
        <f aca="false">IF(TOT!AN625&lt;13.4,IF(I623&gt;66,66,I623),I623)</f>
        <v>75</v>
      </c>
      <c r="K623" s="55" t="n">
        <f aca="false">IF(TOT!AN625&lt;11,IF(J623&gt;66,66,J623),J623)</f>
        <v>75</v>
      </c>
    </row>
    <row r="624" customFormat="false" ht="13" hidden="false" customHeight="true" outlineLevel="0" collapsed="false">
      <c r="A624" s="17" t="s">
        <v>2939</v>
      </c>
      <c r="B624" s="27" t="n">
        <f aca="false">VLOOKUP((TOT!X626*60)/TOT!AK626,'PA - ASSISTS'!$A$3:$B$55,2)</f>
        <v>83</v>
      </c>
      <c r="C624" s="27" t="n">
        <f aca="false">IF(TOT!AK626&lt;400,IF(B624&gt;66,66,B624),B624)</f>
        <v>83</v>
      </c>
      <c r="D624" s="27" t="n">
        <f aca="false">IF(TOT!AK626&lt;200,IF(C624&gt;60,60,C624),C624)</f>
        <v>83</v>
      </c>
      <c r="E624" s="50" t="n">
        <f aca="false">(TOT!BD626*60)/TOT!AK626</f>
        <v>11.6104331179708</v>
      </c>
      <c r="F624" s="55" t="n">
        <f aca="false">VLOOKUP(E624,'PA - Tableau 2'!$A$3:$B$55,2)</f>
        <v>76</v>
      </c>
      <c r="G624" s="55" t="n">
        <f aca="false">IF(TOT!AK626&lt;400,IF(F624&gt;66,66,F624),F624)</f>
        <v>76</v>
      </c>
      <c r="H624" s="55" t="n">
        <f aca="false">IF(TOT!AK626&lt;200,IF(G624&gt;60,60,G624),G624)</f>
        <v>76</v>
      </c>
      <c r="I624" s="55" t="n">
        <f aca="false">(D624+H624)/2</f>
        <v>79.5</v>
      </c>
      <c r="J624" s="55" t="n">
        <f aca="false">IF(TOT!AN626&lt;13.4,IF(I624&gt;66,66,I624),I624)</f>
        <v>79.5</v>
      </c>
      <c r="K624" s="55" t="n">
        <f aca="false">IF(TOT!AN626&lt;11,IF(J624&gt;66,66,J624),J624)</f>
        <v>79.5</v>
      </c>
    </row>
    <row r="625" customFormat="false" ht="13" hidden="false" customHeight="true" outlineLevel="0" collapsed="false">
      <c r="A625" s="17" t="s">
        <v>2944</v>
      </c>
      <c r="B625" s="27" t="n">
        <f aca="false">VLOOKUP((TOT!X627*60)/TOT!AK627,'PA - ASSISTS'!$A$3:$B$55,2)</f>
        <v>47</v>
      </c>
      <c r="C625" s="27" t="n">
        <f aca="false">IF(TOT!AK627&lt;400,IF(B625&gt;66,66,B625),B625)</f>
        <v>47</v>
      </c>
      <c r="D625" s="27" t="n">
        <f aca="false">IF(TOT!AK627&lt;200,IF(C625&gt;60,60,C625),C625)</f>
        <v>47</v>
      </c>
      <c r="E625" s="50" t="n">
        <f aca="false">(TOT!BD627*60)/TOT!AK627</f>
        <v>4.49478828281684</v>
      </c>
      <c r="F625" s="55" t="n">
        <f aca="false">VLOOKUP(E625,'PA - Tableau 2'!$A$3:$B$55,2)</f>
        <v>54</v>
      </c>
      <c r="G625" s="55" t="n">
        <f aca="false">IF(TOT!AK627&lt;400,IF(F625&gt;66,66,F625),F625)</f>
        <v>54</v>
      </c>
      <c r="H625" s="55" t="n">
        <f aca="false">IF(TOT!AK627&lt;200,IF(G625&gt;60,60,G625),G625)</f>
        <v>54</v>
      </c>
      <c r="I625" s="55" t="n">
        <f aca="false">(D625+H625)/2</f>
        <v>50.5</v>
      </c>
      <c r="J625" s="55" t="n">
        <f aca="false">IF(TOT!AN627&lt;13.4,IF(I625&gt;66,66,I625),I625)</f>
        <v>50.5</v>
      </c>
      <c r="K625" s="55" t="n">
        <f aca="false">IF(TOT!AN627&lt;11,IF(J625&gt;66,66,J625),J625)</f>
        <v>50.5</v>
      </c>
    </row>
    <row r="626" customFormat="false" ht="13" hidden="false" customHeight="true" outlineLevel="0" collapsed="false">
      <c r="A626" s="17" t="s">
        <v>2950</v>
      </c>
      <c r="B626" s="27" t="n">
        <f aca="false">VLOOKUP((TOT!X628*60)/TOT!AK628,'PA - ASSISTS'!$A$3:$B$55,2)</f>
        <v>47</v>
      </c>
      <c r="C626" s="27" t="n">
        <f aca="false">IF(TOT!AK628&lt;400,IF(B626&gt;66,66,B626),B626)</f>
        <v>47</v>
      </c>
      <c r="D626" s="27" t="n">
        <f aca="false">IF(TOT!AK628&lt;200,IF(C626&gt;60,60,C626),C626)</f>
        <v>47</v>
      </c>
      <c r="E626" s="50" t="n">
        <f aca="false">(TOT!BD628*60)/TOT!AK628</f>
        <v>0</v>
      </c>
      <c r="F626" s="55" t="n">
        <f aca="false">VLOOKUP(E626,'PA - Tableau 2'!$A$3:$B$55,2)</f>
        <v>47</v>
      </c>
      <c r="G626" s="55" t="n">
        <f aca="false">IF(TOT!AK628&lt;400,IF(F626&gt;66,66,F626),F626)</f>
        <v>47</v>
      </c>
      <c r="H626" s="55" t="n">
        <f aca="false">IF(TOT!AK628&lt;200,IF(G626&gt;60,60,G626),G626)</f>
        <v>47</v>
      </c>
      <c r="I626" s="55" t="n">
        <f aca="false">(D626+H626)/2</f>
        <v>47</v>
      </c>
      <c r="J626" s="55" t="n">
        <f aca="false">IF(TOT!AN628&lt;13.4,IF(I626&gt;66,66,I626),I626)</f>
        <v>47</v>
      </c>
      <c r="K626" s="55" t="n">
        <f aca="false">IF(TOT!AN628&lt;11,IF(J626&gt;66,66,J626),J626)</f>
        <v>47</v>
      </c>
    </row>
    <row r="627" customFormat="false" ht="13" hidden="false" customHeight="true" outlineLevel="0" collapsed="false">
      <c r="A627" s="17" t="s">
        <v>2953</v>
      </c>
      <c r="B627" s="27" t="n">
        <f aca="false">VLOOKUP((TOT!X629*60)/TOT!AK629,'PA - ASSISTS'!$A$3:$B$55,2)</f>
        <v>52</v>
      </c>
      <c r="C627" s="27" t="n">
        <f aca="false">IF(TOT!AK629&lt;400,IF(B627&gt;66,66,B627),B627)</f>
        <v>52</v>
      </c>
      <c r="D627" s="27" t="n">
        <f aca="false">IF(TOT!AK629&lt;200,IF(C627&gt;60,60,C627),C627)</f>
        <v>52</v>
      </c>
      <c r="E627" s="50" t="n">
        <f aca="false">(TOT!BD629*60)/TOT!AK629</f>
        <v>1.69656430525996</v>
      </c>
      <c r="F627" s="55" t="n">
        <f aca="false">VLOOKUP(E627,'PA - Tableau 2'!$A$3:$B$55,2)</f>
        <v>48</v>
      </c>
      <c r="G627" s="55" t="n">
        <f aca="false">IF(TOT!AK629&lt;400,IF(F627&gt;66,66,F627),F627)</f>
        <v>48</v>
      </c>
      <c r="H627" s="55" t="n">
        <f aca="false">IF(TOT!AK629&lt;200,IF(G627&gt;60,60,G627),G627)</f>
        <v>48</v>
      </c>
      <c r="I627" s="55" t="n">
        <f aca="false">(D627+H627)/2</f>
        <v>50</v>
      </c>
      <c r="J627" s="55" t="n">
        <f aca="false">IF(TOT!AN629&lt;13.4,IF(I627&gt;66,66,I627),I627)</f>
        <v>50</v>
      </c>
      <c r="K627" s="55" t="n">
        <f aca="false">IF(TOT!AN629&lt;11,IF(J627&gt;66,66,J627),J627)</f>
        <v>50</v>
      </c>
    </row>
    <row r="628" customFormat="false" ht="13" hidden="false" customHeight="true" outlineLevel="0" collapsed="false">
      <c r="A628" s="17" t="s">
        <v>2957</v>
      </c>
      <c r="B628" s="27" t="n">
        <f aca="false">VLOOKUP((TOT!X630*60)/TOT!AK630,'PA - ASSISTS'!$A$3:$B$55,2)</f>
        <v>47</v>
      </c>
      <c r="C628" s="27" t="n">
        <f aca="false">IF(TOT!AK630&lt;400,IF(B628&gt;66,66,B628),B628)</f>
        <v>47</v>
      </c>
      <c r="D628" s="27" t="n">
        <f aca="false">IF(TOT!AK630&lt;200,IF(C628&gt;60,60,C628),C628)</f>
        <v>47</v>
      </c>
      <c r="E628" s="50" t="n">
        <f aca="false">(TOT!BD630*60)/TOT!AK630</f>
        <v>0</v>
      </c>
      <c r="F628" s="55" t="n">
        <f aca="false">VLOOKUP(E628,'PA - Tableau 2'!$A$3:$B$55,2)</f>
        <v>47</v>
      </c>
      <c r="G628" s="55" t="n">
        <f aca="false">IF(TOT!AK630&lt;400,IF(F628&gt;66,66,F628),F628)</f>
        <v>47</v>
      </c>
      <c r="H628" s="55" t="n">
        <f aca="false">IF(TOT!AK630&lt;200,IF(G628&gt;60,60,G628),G628)</f>
        <v>47</v>
      </c>
      <c r="I628" s="55" t="n">
        <f aca="false">(D628+H628)/2</f>
        <v>47</v>
      </c>
      <c r="J628" s="55" t="n">
        <f aca="false">IF(TOT!AN630&lt;13.4,IF(I628&gt;66,66,I628),I628)</f>
        <v>47</v>
      </c>
      <c r="K628" s="55" t="n">
        <f aca="false">IF(TOT!AN630&lt;11,IF(J628&gt;66,66,J628),J628)</f>
        <v>47</v>
      </c>
    </row>
    <row r="629" customFormat="false" ht="13" hidden="false" customHeight="true" outlineLevel="0" collapsed="false">
      <c r="A629" s="17" t="s">
        <v>2960</v>
      </c>
      <c r="B629" s="27" t="n">
        <f aca="false">VLOOKUP((TOT!X631*60)/TOT!AK631,'PA - ASSISTS'!$A$3:$B$55,2)</f>
        <v>86</v>
      </c>
      <c r="C629" s="27" t="n">
        <f aca="false">IF(TOT!AK631&lt;400,IF(B629&gt;66,66,B629),B629)</f>
        <v>86</v>
      </c>
      <c r="D629" s="27" t="n">
        <f aca="false">IF(TOT!AK631&lt;200,IF(C629&gt;60,60,C629),C629)</f>
        <v>86</v>
      </c>
      <c r="E629" s="50" t="n">
        <f aca="false">(TOT!BD631*60)/TOT!AK631</f>
        <v>18.7963274139989</v>
      </c>
      <c r="F629" s="55" t="n">
        <f aca="false">VLOOKUP(E629,'PA - Tableau 2'!$A$3:$B$55,2)</f>
        <v>93</v>
      </c>
      <c r="G629" s="55" t="n">
        <f aca="false">IF(TOT!AK631&lt;400,IF(F629&gt;66,66,F629),F629)</f>
        <v>93</v>
      </c>
      <c r="H629" s="55" t="n">
        <f aca="false">IF(TOT!AK631&lt;200,IF(G629&gt;60,60,G629),G629)</f>
        <v>93</v>
      </c>
      <c r="I629" s="55" t="n">
        <f aca="false">(D629+H629)/2</f>
        <v>89.5</v>
      </c>
      <c r="J629" s="55" t="n">
        <f aca="false">IF(TOT!AN631&lt;13.4,IF(I629&gt;66,66,I629),I629)</f>
        <v>89.5</v>
      </c>
      <c r="K629" s="55" t="n">
        <f aca="false">IF(TOT!AN631&lt;11,IF(J629&gt;66,66,J629),J629)</f>
        <v>89.5</v>
      </c>
    </row>
    <row r="630" customFormat="false" ht="13" hidden="false" customHeight="true" outlineLevel="0" collapsed="false">
      <c r="A630" s="17" t="s">
        <v>2965</v>
      </c>
      <c r="B630" s="27" t="n">
        <f aca="false">VLOOKUP((TOT!X632*60)/TOT!AK632,'PA - ASSISTS'!$A$3:$B$55,2)</f>
        <v>65</v>
      </c>
      <c r="C630" s="27" t="n">
        <f aca="false">IF(TOT!AK632&lt;400,IF(B630&gt;66,66,B630),B630)</f>
        <v>65</v>
      </c>
      <c r="D630" s="27" t="n">
        <f aca="false">IF(TOT!AK632&lt;200,IF(C630&gt;60,60,C630),C630)</f>
        <v>65</v>
      </c>
      <c r="E630" s="50" t="n">
        <f aca="false">(TOT!BD632*60)/TOT!AK632</f>
        <v>9.53398991112207</v>
      </c>
      <c r="F630" s="55" t="n">
        <f aca="false">VLOOKUP(E630,'PA - Tableau 2'!$A$3:$B$55,2)</f>
        <v>70</v>
      </c>
      <c r="G630" s="55" t="n">
        <f aca="false">IF(TOT!AK632&lt;400,IF(F630&gt;66,66,F630),F630)</f>
        <v>70</v>
      </c>
      <c r="H630" s="55" t="n">
        <f aca="false">IF(TOT!AK632&lt;200,IF(G630&gt;60,60,G630),G630)</f>
        <v>70</v>
      </c>
      <c r="I630" s="55" t="n">
        <f aca="false">(D630+H630)/2</f>
        <v>67.5</v>
      </c>
      <c r="J630" s="55" t="n">
        <f aca="false">IF(TOT!AN632&lt;13.4,IF(I630&gt;66,66,I630),I630)</f>
        <v>67.5</v>
      </c>
      <c r="K630" s="55" t="n">
        <f aca="false">IF(TOT!AN632&lt;11,IF(J630&gt;66,66,J630),J630)</f>
        <v>67.5</v>
      </c>
    </row>
    <row r="631" customFormat="false" ht="13" hidden="false" customHeight="true" outlineLevel="0" collapsed="false">
      <c r="A631" s="17" t="s">
        <v>2968</v>
      </c>
      <c r="B631" s="27" t="n">
        <f aca="false">VLOOKUP((TOT!X633*60)/TOT!AK633,'PA - ASSISTS'!$A$3:$B$55,2)</f>
        <v>56</v>
      </c>
      <c r="C631" s="27" t="n">
        <f aca="false">IF(TOT!AK633&lt;400,IF(B631&gt;66,66,B631),B631)</f>
        <v>56</v>
      </c>
      <c r="D631" s="27" t="n">
        <f aca="false">IF(TOT!AK633&lt;200,IF(C631&gt;60,60,C631),C631)</f>
        <v>56</v>
      </c>
      <c r="E631" s="50" t="n">
        <f aca="false">(TOT!BD633*60)/TOT!AK633</f>
        <v>3.66199755282428</v>
      </c>
      <c r="F631" s="55" t="n">
        <f aca="false">VLOOKUP(E631,'PA - Tableau 2'!$A$3:$B$55,2)</f>
        <v>52</v>
      </c>
      <c r="G631" s="55" t="n">
        <f aca="false">IF(TOT!AK633&lt;400,IF(F631&gt;66,66,F631),F631)</f>
        <v>52</v>
      </c>
      <c r="H631" s="55" t="n">
        <f aca="false">IF(TOT!AK633&lt;200,IF(G631&gt;60,60,G631),G631)</f>
        <v>52</v>
      </c>
      <c r="I631" s="55" t="n">
        <f aca="false">(D631+H631)/2</f>
        <v>54</v>
      </c>
      <c r="J631" s="55" t="n">
        <f aca="false">IF(TOT!AN633&lt;13.4,IF(I631&gt;66,66,I631),I631)</f>
        <v>54</v>
      </c>
      <c r="K631" s="55" t="n">
        <f aca="false">IF(TOT!AN633&lt;11,IF(J631&gt;66,66,J631),J631)</f>
        <v>54</v>
      </c>
    </row>
    <row r="632" customFormat="false" ht="13" hidden="false" customHeight="true" outlineLevel="0" collapsed="false">
      <c r="A632" s="17" t="s">
        <v>2971</v>
      </c>
      <c r="B632" s="27" t="n">
        <f aca="false">VLOOKUP((TOT!X634*60)/TOT!AK634,'PA - ASSISTS'!$A$3:$B$55,2)</f>
        <v>69</v>
      </c>
      <c r="C632" s="27" t="n">
        <f aca="false">IF(TOT!AK634&lt;400,IF(B632&gt;66,66,B632),B632)</f>
        <v>69</v>
      </c>
      <c r="D632" s="27" t="n">
        <f aca="false">IF(TOT!AK634&lt;200,IF(C632&gt;60,60,C632),C632)</f>
        <v>69</v>
      </c>
      <c r="E632" s="50" t="n">
        <f aca="false">(TOT!BD634*60)/TOT!AK634</f>
        <v>7.552129981204</v>
      </c>
      <c r="F632" s="55" t="n">
        <f aca="false">VLOOKUP(E632,'PA - Tableau 2'!$A$3:$B$55,2)</f>
        <v>63</v>
      </c>
      <c r="G632" s="55" t="n">
        <f aca="false">IF(TOT!AK634&lt;400,IF(F632&gt;66,66,F632),F632)</f>
        <v>63</v>
      </c>
      <c r="H632" s="55" t="n">
        <f aca="false">IF(TOT!AK634&lt;200,IF(G632&gt;60,60,G632),G632)</f>
        <v>63</v>
      </c>
      <c r="I632" s="55" t="n">
        <f aca="false">(D632+H632)/2</f>
        <v>66</v>
      </c>
      <c r="J632" s="55" t="n">
        <f aca="false">IF(TOT!AN634&lt;13.4,IF(I632&gt;66,66,I632),I632)</f>
        <v>66</v>
      </c>
      <c r="K632" s="55" t="n">
        <f aca="false">IF(TOT!AN634&lt;11,IF(J632&gt;66,66,J632),J632)</f>
        <v>66</v>
      </c>
    </row>
    <row r="633" customFormat="false" ht="13" hidden="false" customHeight="true" outlineLevel="0" collapsed="false">
      <c r="A633" s="17" t="s">
        <v>2973</v>
      </c>
      <c r="B633" s="27" t="n">
        <f aca="false">VLOOKUP((TOT!X635*60)/TOT!AK635,'PA - ASSISTS'!$A$3:$B$55,2)</f>
        <v>59</v>
      </c>
      <c r="C633" s="27" t="n">
        <f aca="false">IF(TOT!AK635&lt;400,IF(B633&gt;66,66,B633),B633)</f>
        <v>59</v>
      </c>
      <c r="D633" s="27" t="n">
        <f aca="false">IF(TOT!AK635&lt;200,IF(C633&gt;60,60,C633),C633)</f>
        <v>59</v>
      </c>
      <c r="E633" s="50" t="n">
        <f aca="false">(TOT!BD635*60)/TOT!AK635</f>
        <v>4.31583120112436</v>
      </c>
      <c r="F633" s="55" t="n">
        <f aca="false">VLOOKUP(E633,'PA - Tableau 2'!$A$3:$B$55,2)</f>
        <v>54</v>
      </c>
      <c r="G633" s="55" t="n">
        <f aca="false">IF(TOT!AK635&lt;400,IF(F633&gt;66,66,F633),F633)</f>
        <v>54</v>
      </c>
      <c r="H633" s="55" t="n">
        <f aca="false">IF(TOT!AK635&lt;200,IF(G633&gt;60,60,G633),G633)</f>
        <v>54</v>
      </c>
      <c r="I633" s="55" t="n">
        <f aca="false">(D633+H633)/2</f>
        <v>56.5</v>
      </c>
      <c r="J633" s="55" t="n">
        <f aca="false">IF(TOT!AN635&lt;13.4,IF(I633&gt;66,66,I633),I633)</f>
        <v>56.5</v>
      </c>
      <c r="K633" s="55" t="n">
        <f aca="false">IF(TOT!AN635&lt;11,IF(J633&gt;66,66,J633),J633)</f>
        <v>56.5</v>
      </c>
    </row>
    <row r="634" customFormat="false" ht="13" hidden="false" customHeight="true" outlineLevel="0" collapsed="false">
      <c r="A634" s="17" t="s">
        <v>2977</v>
      </c>
      <c r="B634" s="27" t="n">
        <f aca="false">VLOOKUP((TOT!X636*60)/TOT!AK636,'PA - ASSISTS'!$A$3:$B$55,2)</f>
        <v>65</v>
      </c>
      <c r="C634" s="27" t="n">
        <f aca="false">IF(TOT!AK636&lt;400,IF(B634&gt;66,66,B634),B634)</f>
        <v>65</v>
      </c>
      <c r="D634" s="27" t="n">
        <f aca="false">IF(TOT!AK636&lt;200,IF(C634&gt;60,60,C634),C634)</f>
        <v>65</v>
      </c>
      <c r="E634" s="50" t="n">
        <f aca="false">(TOT!BD636*60)/TOT!AK636</f>
        <v>8.1658692185008</v>
      </c>
      <c r="F634" s="55" t="n">
        <f aca="false">VLOOKUP(E634,'PA - Tableau 2'!$A$3:$B$55,2)</f>
        <v>65</v>
      </c>
      <c r="G634" s="55" t="n">
        <f aca="false">IF(TOT!AK636&lt;400,IF(F634&gt;66,66,F634),F634)</f>
        <v>65</v>
      </c>
      <c r="H634" s="55" t="n">
        <f aca="false">IF(TOT!AK636&lt;200,IF(G634&gt;60,60,G634),G634)</f>
        <v>65</v>
      </c>
      <c r="I634" s="55" t="n">
        <f aca="false">(D634+H634)/2</f>
        <v>65</v>
      </c>
      <c r="J634" s="55" t="n">
        <f aca="false">IF(TOT!AN636&lt;13.4,IF(I634&gt;66,66,I634),I634)</f>
        <v>65</v>
      </c>
      <c r="K634" s="55" t="n">
        <f aca="false">IF(TOT!AN636&lt;11,IF(J634&gt;66,66,J634),J634)</f>
        <v>65</v>
      </c>
    </row>
    <row r="635" customFormat="false" ht="13" hidden="false" customHeight="true" outlineLevel="0" collapsed="false">
      <c r="A635" s="17" t="s">
        <v>2981</v>
      </c>
      <c r="B635" s="27" t="n">
        <f aca="false">VLOOKUP((TOT!X637*60)/TOT!AK637,'PA - ASSISTS'!$A$3:$B$55,2)</f>
        <v>47</v>
      </c>
      <c r="C635" s="27" t="n">
        <f aca="false">IF(TOT!AK637&lt;400,IF(B635&gt;66,66,B635),B635)</f>
        <v>47</v>
      </c>
      <c r="D635" s="27" t="n">
        <f aca="false">IF(TOT!AK637&lt;200,IF(C635&gt;60,60,C635),C635)</f>
        <v>47</v>
      </c>
      <c r="E635" s="50" t="n">
        <f aca="false">(TOT!BD637*60)/TOT!AK637</f>
        <v>0</v>
      </c>
      <c r="F635" s="55" t="n">
        <f aca="false">VLOOKUP(E635,'PA - Tableau 2'!$A$3:$B$55,2)</f>
        <v>47</v>
      </c>
      <c r="G635" s="55" t="n">
        <f aca="false">IF(TOT!AK637&lt;400,IF(F635&gt;66,66,F635),F635)</f>
        <v>47</v>
      </c>
      <c r="H635" s="55" t="n">
        <f aca="false">IF(TOT!AK637&lt;200,IF(G635&gt;60,60,G635),G635)</f>
        <v>47</v>
      </c>
      <c r="I635" s="55" t="n">
        <f aca="false">(D635+H635)/2</f>
        <v>47</v>
      </c>
      <c r="J635" s="55" t="n">
        <f aca="false">IF(TOT!AN637&lt;13.4,IF(I635&gt;66,66,I635),I635)</f>
        <v>47</v>
      </c>
      <c r="K635" s="55" t="n">
        <f aca="false">IF(TOT!AN637&lt;11,IF(J635&gt;66,66,J635),J635)</f>
        <v>47</v>
      </c>
    </row>
    <row r="636" customFormat="false" ht="13" hidden="false" customHeight="true" outlineLevel="0" collapsed="false">
      <c r="A636" s="17" t="s">
        <v>2984</v>
      </c>
      <c r="B636" s="27" t="n">
        <f aca="false">VLOOKUP((TOT!X638*60)/TOT!AK638,'PA - ASSISTS'!$A$3:$B$55,2)</f>
        <v>78</v>
      </c>
      <c r="C636" s="27" t="n">
        <f aca="false">IF(TOT!AK638&lt;400,IF(B636&gt;66,66,B636),B636)</f>
        <v>78</v>
      </c>
      <c r="D636" s="27" t="n">
        <f aca="false">IF(TOT!AK638&lt;200,IF(C636&gt;60,60,C636),C636)</f>
        <v>78</v>
      </c>
      <c r="E636" s="50" t="n">
        <f aca="false">(TOT!BD638*60)/TOT!AK638</f>
        <v>9.49665957387516</v>
      </c>
      <c r="F636" s="55" t="n">
        <f aca="false">VLOOKUP(E636,'PA - Tableau 2'!$A$3:$B$55,2)</f>
        <v>70</v>
      </c>
      <c r="G636" s="55" t="n">
        <f aca="false">IF(TOT!AK638&lt;400,IF(F636&gt;66,66,F636),F636)</f>
        <v>70</v>
      </c>
      <c r="H636" s="55" t="n">
        <f aca="false">IF(TOT!AK638&lt;200,IF(G636&gt;60,60,G636),G636)</f>
        <v>70</v>
      </c>
      <c r="I636" s="55" t="n">
        <f aca="false">(D636+H636)/2</f>
        <v>74</v>
      </c>
      <c r="J636" s="55" t="n">
        <f aca="false">IF(TOT!AN638&lt;13.4,IF(I636&gt;66,66,I636),I636)</f>
        <v>74</v>
      </c>
      <c r="K636" s="55" t="n">
        <f aca="false">IF(TOT!AN638&lt;11,IF(J636&gt;66,66,J636),J636)</f>
        <v>74</v>
      </c>
    </row>
    <row r="637" customFormat="false" ht="13" hidden="false" customHeight="true" outlineLevel="0" collapsed="false">
      <c r="A637" s="17" t="s">
        <v>2987</v>
      </c>
      <c r="B637" s="27" t="n">
        <f aca="false">VLOOKUP((TOT!X639*60)/TOT!AK639,'PA - ASSISTS'!$A$3:$B$55,2)</f>
        <v>47</v>
      </c>
      <c r="C637" s="27" t="n">
        <f aca="false">IF(TOT!AK639&lt;400,IF(B637&gt;66,66,B637),B637)</f>
        <v>47</v>
      </c>
      <c r="D637" s="27" t="n">
        <f aca="false">IF(TOT!AK639&lt;200,IF(C637&gt;60,60,C637),C637)</f>
        <v>47</v>
      </c>
      <c r="E637" s="50" t="n">
        <f aca="false">(TOT!BD639*60)/TOT!AK639</f>
        <v>0</v>
      </c>
      <c r="F637" s="55" t="n">
        <f aca="false">VLOOKUP(E637,'PA - Tableau 2'!$A$3:$B$55,2)</f>
        <v>47</v>
      </c>
      <c r="G637" s="55" t="n">
        <f aca="false">IF(TOT!AK639&lt;400,IF(F637&gt;66,66,F637),F637)</f>
        <v>47</v>
      </c>
      <c r="H637" s="55" t="n">
        <f aca="false">IF(TOT!AK639&lt;200,IF(G637&gt;60,60,G637),G637)</f>
        <v>47</v>
      </c>
      <c r="I637" s="55" t="n">
        <f aca="false">(D637+H637)/2</f>
        <v>47</v>
      </c>
      <c r="J637" s="55" t="n">
        <f aca="false">IF(TOT!AN639&lt;13.4,IF(I637&gt;66,66,I637),I637)</f>
        <v>47</v>
      </c>
      <c r="K637" s="55" t="n">
        <f aca="false">IF(TOT!AN639&lt;11,IF(J637&gt;66,66,J637),J637)</f>
        <v>47</v>
      </c>
    </row>
    <row r="638" customFormat="false" ht="13" hidden="false" customHeight="true" outlineLevel="0" collapsed="false">
      <c r="A638" s="17" t="s">
        <v>2990</v>
      </c>
      <c r="B638" s="27" t="n">
        <f aca="false">VLOOKUP((TOT!X640*60)/TOT!AK640,'PA - ASSISTS'!$A$3:$B$55,2)</f>
        <v>76</v>
      </c>
      <c r="C638" s="27" t="n">
        <f aca="false">IF(TOT!AK640&lt;400,IF(B638&gt;66,66,B638),B638)</f>
        <v>76</v>
      </c>
      <c r="D638" s="27" t="n">
        <f aca="false">IF(TOT!AK640&lt;200,IF(C638&gt;60,60,C638),C638)</f>
        <v>76</v>
      </c>
      <c r="E638" s="50" t="n">
        <f aca="false">(TOT!BD640*60)/TOT!AK640</f>
        <v>8.58825486607914</v>
      </c>
      <c r="F638" s="55" t="n">
        <f aca="false">VLOOKUP(E638,'PA - Tableau 2'!$A$3:$B$55,2)</f>
        <v>67</v>
      </c>
      <c r="G638" s="55" t="n">
        <f aca="false">IF(TOT!AK640&lt;400,IF(F638&gt;66,66,F638),F638)</f>
        <v>67</v>
      </c>
      <c r="H638" s="55" t="n">
        <f aca="false">IF(TOT!AK640&lt;200,IF(G638&gt;60,60,G638),G638)</f>
        <v>67</v>
      </c>
      <c r="I638" s="55" t="n">
        <f aca="false">(D638+H638)/2</f>
        <v>71.5</v>
      </c>
      <c r="J638" s="55" t="n">
        <f aca="false">IF(TOT!AN640&lt;13.4,IF(I638&gt;66,66,I638),I638)</f>
        <v>66</v>
      </c>
      <c r="K638" s="55" t="n">
        <f aca="false">IF(TOT!AN640&lt;11,IF(J638&gt;66,66,J638),J638)</f>
        <v>66</v>
      </c>
    </row>
    <row r="639" customFormat="false" ht="13" hidden="false" customHeight="true" outlineLevel="0" collapsed="false">
      <c r="A639" s="17" t="s">
        <v>2992</v>
      </c>
      <c r="B639" s="27" t="n">
        <f aca="false">VLOOKUP((TOT!X641*60)/TOT!AK641,'PA - ASSISTS'!$A$3:$B$55,2)</f>
        <v>84</v>
      </c>
      <c r="C639" s="27" t="n">
        <f aca="false">IF(TOT!AK641&lt;400,IF(B639&gt;66,66,B639),B639)</f>
        <v>84</v>
      </c>
      <c r="D639" s="27" t="n">
        <f aca="false">IF(TOT!AK641&lt;200,IF(C639&gt;60,60,C639),C639)</f>
        <v>84</v>
      </c>
      <c r="E639" s="50" t="n">
        <f aca="false">(TOT!BD641*60)/TOT!AK641</f>
        <v>11.8098497456696</v>
      </c>
      <c r="F639" s="55" t="n">
        <f aca="false">VLOOKUP(E639,'PA - Tableau 2'!$A$3:$B$55,2)</f>
        <v>77</v>
      </c>
      <c r="G639" s="55" t="n">
        <f aca="false">IF(TOT!AK641&lt;400,IF(F639&gt;66,66,F639),F639)</f>
        <v>77</v>
      </c>
      <c r="H639" s="55" t="n">
        <f aca="false">IF(TOT!AK641&lt;200,IF(G639&gt;60,60,G639),G639)</f>
        <v>77</v>
      </c>
      <c r="I639" s="55" t="n">
        <f aca="false">(D639+H639)/2</f>
        <v>80.5</v>
      </c>
      <c r="J639" s="55" t="n">
        <f aca="false">IF(TOT!AN641&lt;13.4,IF(I639&gt;66,66,I639),I639)</f>
        <v>80.5</v>
      </c>
      <c r="K639" s="55" t="n">
        <f aca="false">IF(TOT!AN641&lt;11,IF(J639&gt;66,66,J639),J639)</f>
        <v>80.5</v>
      </c>
    </row>
    <row r="640" customFormat="false" ht="13" hidden="false" customHeight="true" outlineLevel="0" collapsed="false">
      <c r="A640" s="17" t="s">
        <v>2994</v>
      </c>
      <c r="B640" s="27" t="n">
        <f aca="false">VLOOKUP((TOT!X642*60)/TOT!AK642,'PA - ASSISTS'!$A$3:$B$55,2)</f>
        <v>67</v>
      </c>
      <c r="C640" s="27" t="n">
        <f aca="false">IF(TOT!AK642&lt;400,IF(B640&gt;66,66,B640),B640)</f>
        <v>66</v>
      </c>
      <c r="D640" s="27" t="n">
        <f aca="false">IF(TOT!AK642&lt;200,IF(C640&gt;60,60,C640),C640)</f>
        <v>66</v>
      </c>
      <c r="E640" s="50" t="n">
        <f aca="false">(TOT!BD642*60)/TOT!AK642</f>
        <v>11.0893359741477</v>
      </c>
      <c r="F640" s="55" t="n">
        <f aca="false">VLOOKUP(E640,'PA - Tableau 2'!$A$3:$B$55,2)</f>
        <v>74</v>
      </c>
      <c r="G640" s="55" t="n">
        <f aca="false">IF(TOT!AK642&lt;400,IF(F640&gt;66,66,F640),F640)</f>
        <v>66</v>
      </c>
      <c r="H640" s="55" t="n">
        <f aca="false">IF(TOT!AK642&lt;200,IF(G640&gt;60,60,G640),G640)</f>
        <v>66</v>
      </c>
      <c r="I640" s="55" t="n">
        <f aca="false">(D640+H640)/2</f>
        <v>66</v>
      </c>
      <c r="J640" s="55" t="n">
        <f aca="false">IF(TOT!AN642&lt;13.4,IF(I640&gt;66,66,I640),I640)</f>
        <v>66</v>
      </c>
      <c r="K640" s="55" t="n">
        <f aca="false">IF(TOT!AN642&lt;11,IF(J640&gt;66,66,J640),J640)</f>
        <v>66</v>
      </c>
    </row>
    <row r="641" customFormat="false" ht="13" hidden="false" customHeight="true" outlineLevel="0" collapsed="false">
      <c r="A641" s="17" t="s">
        <v>2998</v>
      </c>
      <c r="B641" s="27" t="n">
        <f aca="false">VLOOKUP((TOT!X643*60)/TOT!AK643,'PA - ASSISTS'!$A$3:$B$55,2)</f>
        <v>73</v>
      </c>
      <c r="C641" s="27" t="n">
        <f aca="false">IF(TOT!AK643&lt;400,IF(B641&gt;66,66,B641),B641)</f>
        <v>73</v>
      </c>
      <c r="D641" s="27" t="n">
        <f aca="false">IF(TOT!AK643&lt;200,IF(C641&gt;60,60,C641),C641)</f>
        <v>73</v>
      </c>
      <c r="E641" s="50" t="n">
        <f aca="false">(TOT!BD643*60)/TOT!AK643</f>
        <v>11.1823846196262</v>
      </c>
      <c r="F641" s="55" t="n">
        <f aca="false">VLOOKUP(E641,'PA - Tableau 2'!$A$3:$B$55,2)</f>
        <v>75</v>
      </c>
      <c r="G641" s="55" t="n">
        <f aca="false">IF(TOT!AK643&lt;400,IF(F641&gt;66,66,F641),F641)</f>
        <v>75</v>
      </c>
      <c r="H641" s="55" t="n">
        <f aca="false">IF(TOT!AK643&lt;200,IF(G641&gt;60,60,G641),G641)</f>
        <v>75</v>
      </c>
      <c r="I641" s="55" t="n">
        <f aca="false">(D641+H641)/2</f>
        <v>74</v>
      </c>
      <c r="J641" s="55" t="n">
        <f aca="false">IF(TOT!AN643&lt;13.4,IF(I641&gt;66,66,I641),I641)</f>
        <v>74</v>
      </c>
      <c r="K641" s="55" t="n">
        <f aca="false">IF(TOT!AN643&lt;11,IF(J641&gt;66,66,J641),J641)</f>
        <v>74</v>
      </c>
    </row>
    <row r="642" customFormat="false" ht="13" hidden="false" customHeight="true" outlineLevel="0" collapsed="false">
      <c r="A642" s="17" t="s">
        <v>3002</v>
      </c>
      <c r="B642" s="27" t="n">
        <f aca="false">VLOOKUP((TOT!X644*60)/TOT!AK644,'PA - ASSISTS'!$A$3:$B$55,2)</f>
        <v>94</v>
      </c>
      <c r="C642" s="27" t="n">
        <f aca="false">IF(TOT!AK644&lt;400,IF(B642&gt;66,66,B642),B642)</f>
        <v>94</v>
      </c>
      <c r="D642" s="27" t="n">
        <f aca="false">IF(TOT!AK644&lt;200,IF(C642&gt;60,60,C642),C642)</f>
        <v>94</v>
      </c>
      <c r="E642" s="50" t="n">
        <f aca="false">(TOT!BD644*60)/TOT!AK644</f>
        <v>15.9259026687598</v>
      </c>
      <c r="F642" s="55" t="n">
        <f aca="false">VLOOKUP(E642,'PA - Tableau 2'!$A$3:$B$55,2)</f>
        <v>87</v>
      </c>
      <c r="G642" s="55" t="n">
        <f aca="false">IF(TOT!AK644&lt;400,IF(F642&gt;66,66,F642),F642)</f>
        <v>87</v>
      </c>
      <c r="H642" s="55" t="n">
        <f aca="false">IF(TOT!AK644&lt;200,IF(G642&gt;60,60,G642),G642)</f>
        <v>87</v>
      </c>
      <c r="I642" s="55" t="n">
        <f aca="false">(D642+H642)/2</f>
        <v>90.5</v>
      </c>
      <c r="J642" s="55" t="n">
        <f aca="false">IF(TOT!AN644&lt;13.4,IF(I642&gt;66,66,I642),I642)</f>
        <v>90.5</v>
      </c>
      <c r="K642" s="55" t="n">
        <f aca="false">IF(TOT!AN644&lt;11,IF(J642&gt;66,66,J642),J642)</f>
        <v>90.5</v>
      </c>
    </row>
    <row r="643" customFormat="false" ht="13" hidden="false" customHeight="true" outlineLevel="0" collapsed="false">
      <c r="A643" s="17" t="s">
        <v>3007</v>
      </c>
      <c r="B643" s="27" t="n">
        <f aca="false">VLOOKUP((TOT!X645*60)/TOT!AK645,'PA - ASSISTS'!$A$3:$B$55,2)</f>
        <v>87</v>
      </c>
      <c r="C643" s="27" t="n">
        <f aca="false">IF(TOT!AK645&lt;400,IF(B643&gt;66,66,B643),B643)</f>
        <v>87</v>
      </c>
      <c r="D643" s="27" t="n">
        <f aca="false">IF(TOT!AK645&lt;200,IF(C643&gt;60,60,C643),C643)</f>
        <v>87</v>
      </c>
      <c r="E643" s="50" t="n">
        <f aca="false">(TOT!BD645*60)/TOT!AK645</f>
        <v>14.5584606565137</v>
      </c>
      <c r="F643" s="55" t="n">
        <f aca="false">VLOOKUP(E643,'PA - Tableau 2'!$A$3:$B$55,2)</f>
        <v>84</v>
      </c>
      <c r="G643" s="55" t="n">
        <f aca="false">IF(TOT!AK645&lt;400,IF(F643&gt;66,66,F643),F643)</f>
        <v>84</v>
      </c>
      <c r="H643" s="55" t="n">
        <f aca="false">IF(TOT!AK645&lt;200,IF(G643&gt;60,60,G643),G643)</f>
        <v>84</v>
      </c>
      <c r="I643" s="55" t="n">
        <f aca="false">(D643+H643)/2</f>
        <v>85.5</v>
      </c>
      <c r="J643" s="55" t="n">
        <f aca="false">IF(TOT!AN645&lt;13.4,IF(I643&gt;66,66,I643),I643)</f>
        <v>85.5</v>
      </c>
      <c r="K643" s="55" t="n">
        <f aca="false">IF(TOT!AN645&lt;11,IF(J643&gt;66,66,J643),J643)</f>
        <v>85.5</v>
      </c>
    </row>
    <row r="644" customFormat="false" ht="13" hidden="false" customHeight="true" outlineLevel="0" collapsed="false">
      <c r="A644" s="17" t="s">
        <v>3012</v>
      </c>
      <c r="B644" s="27" t="n">
        <f aca="false">VLOOKUP((TOT!X646*60)/TOT!AK646,'PA - ASSISTS'!$A$3:$B$55,2)</f>
        <v>51</v>
      </c>
      <c r="C644" s="27" t="n">
        <f aca="false">IF(TOT!AK646&lt;400,IF(B644&gt;66,66,B644),B644)</f>
        <v>51</v>
      </c>
      <c r="D644" s="27" t="n">
        <f aca="false">IF(TOT!AK646&lt;200,IF(C644&gt;60,60,C644),C644)</f>
        <v>51</v>
      </c>
      <c r="E644" s="50" t="n">
        <f aca="false">(TOT!BD646*60)/TOT!AK646</f>
        <v>2.95315985130112</v>
      </c>
      <c r="F644" s="55" t="n">
        <f aca="false">VLOOKUP(E644,'PA - Tableau 2'!$A$3:$B$55,2)</f>
        <v>51</v>
      </c>
      <c r="G644" s="55" t="n">
        <f aca="false">IF(TOT!AK646&lt;400,IF(F644&gt;66,66,F644),F644)</f>
        <v>51</v>
      </c>
      <c r="H644" s="55" t="n">
        <f aca="false">IF(TOT!AK646&lt;200,IF(G644&gt;60,60,G644),G644)</f>
        <v>51</v>
      </c>
      <c r="I644" s="55" t="n">
        <f aca="false">(D644+H644)/2</f>
        <v>51</v>
      </c>
      <c r="J644" s="55" t="n">
        <f aca="false">IF(TOT!AN646&lt;13.4,IF(I644&gt;66,66,I644),I644)</f>
        <v>51</v>
      </c>
      <c r="K644" s="55" t="n">
        <f aca="false">IF(TOT!AN646&lt;11,IF(J644&gt;66,66,J644),J644)</f>
        <v>51</v>
      </c>
    </row>
    <row r="645" customFormat="false" ht="13" hidden="false" customHeight="true" outlineLevel="0" collapsed="false">
      <c r="A645" s="17" t="s">
        <v>3017</v>
      </c>
      <c r="B645" s="27" t="n">
        <f aca="false">VLOOKUP((TOT!X647*60)/TOT!AK647,'PA - ASSISTS'!$A$3:$B$55,2)</f>
        <v>47</v>
      </c>
      <c r="C645" s="27" t="n">
        <f aca="false">IF(TOT!AK647&lt;400,IF(B645&gt;66,66,B645),B645)</f>
        <v>47</v>
      </c>
      <c r="D645" s="27" t="n">
        <f aca="false">IF(TOT!AK647&lt;200,IF(C645&gt;60,60,C645),C645)</f>
        <v>47</v>
      </c>
      <c r="E645" s="50" t="n">
        <f aca="false">(TOT!BD647*60)/TOT!AK647</f>
        <v>0</v>
      </c>
      <c r="F645" s="55" t="n">
        <f aca="false">VLOOKUP(E645,'PA - Tableau 2'!$A$3:$B$55,2)</f>
        <v>47</v>
      </c>
      <c r="G645" s="55" t="n">
        <f aca="false">IF(TOT!AK647&lt;400,IF(F645&gt;66,66,F645),F645)</f>
        <v>47</v>
      </c>
      <c r="H645" s="55" t="n">
        <f aca="false">IF(TOT!AK647&lt;200,IF(G645&gt;60,60,G645),G645)</f>
        <v>47</v>
      </c>
      <c r="I645" s="55" t="n">
        <f aca="false">(D645+H645)/2</f>
        <v>47</v>
      </c>
      <c r="J645" s="55" t="n">
        <f aca="false">IF(TOT!AN647&lt;13.4,IF(I645&gt;66,66,I645),I645)</f>
        <v>47</v>
      </c>
      <c r="K645" s="55" t="n">
        <f aca="false">IF(TOT!AN647&lt;11,IF(J645&gt;66,66,J645),J645)</f>
        <v>47</v>
      </c>
    </row>
    <row r="646" customFormat="false" ht="13" hidden="false" customHeight="true" outlineLevel="0" collapsed="false">
      <c r="A646" s="17" t="s">
        <v>3021</v>
      </c>
      <c r="B646" s="27" t="n">
        <f aca="false">VLOOKUP((TOT!X648*60)/TOT!AK648,'PA - ASSISTS'!$A$3:$B$55,2)</f>
        <v>47</v>
      </c>
      <c r="C646" s="27" t="n">
        <f aca="false">IF(TOT!AK648&lt;400,IF(B646&gt;66,66,B646),B646)</f>
        <v>47</v>
      </c>
      <c r="D646" s="27" t="n">
        <f aca="false">IF(TOT!AK648&lt;200,IF(C646&gt;60,60,C646),C646)</f>
        <v>47</v>
      </c>
      <c r="E646" s="50" t="n">
        <f aca="false">(TOT!BD648*60)/TOT!AK648</f>
        <v>0</v>
      </c>
      <c r="F646" s="55" t="n">
        <f aca="false">VLOOKUP(E646,'PA - Tableau 2'!$A$3:$B$55,2)</f>
        <v>47</v>
      </c>
      <c r="G646" s="55" t="n">
        <f aca="false">IF(TOT!AK648&lt;400,IF(F646&gt;66,66,F646),F646)</f>
        <v>47</v>
      </c>
      <c r="H646" s="55" t="n">
        <f aca="false">IF(TOT!AK648&lt;200,IF(G646&gt;60,60,G646),G646)</f>
        <v>47</v>
      </c>
      <c r="I646" s="55" t="n">
        <f aca="false">(D646+H646)/2</f>
        <v>47</v>
      </c>
      <c r="J646" s="55" t="n">
        <f aca="false">IF(TOT!AN648&lt;13.4,IF(I646&gt;66,66,I646),I646)</f>
        <v>47</v>
      </c>
      <c r="K646" s="55" t="n">
        <f aca="false">IF(TOT!AN648&lt;11,IF(J646&gt;66,66,J646),J646)</f>
        <v>47</v>
      </c>
    </row>
    <row r="647" customFormat="false" ht="13" hidden="false" customHeight="true" outlineLevel="0" collapsed="false">
      <c r="A647" s="17" t="s">
        <v>3024</v>
      </c>
      <c r="B647" s="27" t="n">
        <f aca="false">VLOOKUP((TOT!X649*60)/TOT!AK649,'PA - ASSISTS'!$A$3:$B$55,2)</f>
        <v>97</v>
      </c>
      <c r="C647" s="27" t="n">
        <f aca="false">IF(TOT!AK649&lt;400,IF(B647&gt;66,66,B647),B647)</f>
        <v>97</v>
      </c>
      <c r="D647" s="27" t="n">
        <f aca="false">IF(TOT!AK649&lt;200,IF(C647&gt;60,60,C647),C647)</f>
        <v>97</v>
      </c>
      <c r="E647" s="50" t="n">
        <f aca="false">(TOT!BD649*60)/TOT!AK649</f>
        <v>18.8886202873565</v>
      </c>
      <c r="F647" s="55" t="n">
        <f aca="false">VLOOKUP(E647,'PA - Tableau 2'!$A$3:$B$55,2)</f>
        <v>93</v>
      </c>
      <c r="G647" s="55" t="n">
        <f aca="false">IF(TOT!AK649&lt;400,IF(F647&gt;66,66,F647),F647)</f>
        <v>93</v>
      </c>
      <c r="H647" s="55" t="n">
        <f aca="false">IF(TOT!AK649&lt;200,IF(G647&gt;60,60,G647),G647)</f>
        <v>93</v>
      </c>
      <c r="I647" s="55" t="n">
        <f aca="false">(D647+H647)/2</f>
        <v>95</v>
      </c>
      <c r="J647" s="55" t="n">
        <f aca="false">IF(TOT!AN649&lt;13.4,IF(I647&gt;66,66,I647),I647)</f>
        <v>95</v>
      </c>
      <c r="K647" s="55" t="n">
        <f aca="false">IF(TOT!AN649&lt;11,IF(J647&gt;66,66,J647),J647)</f>
        <v>95</v>
      </c>
    </row>
    <row r="648" customFormat="false" ht="13" hidden="false" customHeight="true" outlineLevel="0" collapsed="false">
      <c r="A648" s="17" t="s">
        <v>3028</v>
      </c>
      <c r="B648" s="27" t="n">
        <f aca="false">VLOOKUP((TOT!X650*60)/TOT!AK650,'PA - ASSISTS'!$A$3:$B$55,2)</f>
        <v>51</v>
      </c>
      <c r="C648" s="27" t="n">
        <f aca="false">IF(TOT!AK650&lt;400,IF(B648&gt;66,66,B648),B648)</f>
        <v>51</v>
      </c>
      <c r="D648" s="27" t="n">
        <f aca="false">IF(TOT!AK650&lt;200,IF(C648&gt;60,60,C648),C648)</f>
        <v>51</v>
      </c>
      <c r="E648" s="50" t="n">
        <f aca="false">(TOT!BD650*60)/TOT!AK650</f>
        <v>2.84632708802527</v>
      </c>
      <c r="F648" s="55" t="n">
        <f aca="false">VLOOKUP(E648,'PA - Tableau 2'!$A$3:$B$55,2)</f>
        <v>50</v>
      </c>
      <c r="G648" s="55" t="n">
        <f aca="false">IF(TOT!AK650&lt;400,IF(F648&gt;66,66,F648),F648)</f>
        <v>50</v>
      </c>
      <c r="H648" s="55" t="n">
        <f aca="false">IF(TOT!AK650&lt;200,IF(G648&gt;60,60,G648),G648)</f>
        <v>50</v>
      </c>
      <c r="I648" s="55" t="n">
        <f aca="false">(D648+H648)/2</f>
        <v>50.5</v>
      </c>
      <c r="J648" s="55" t="n">
        <f aca="false">IF(TOT!AN650&lt;13.4,IF(I648&gt;66,66,I648),I648)</f>
        <v>50.5</v>
      </c>
      <c r="K648" s="55" t="n">
        <f aca="false">IF(TOT!AN650&lt;11,IF(J648&gt;66,66,J648),J648)</f>
        <v>50.5</v>
      </c>
    </row>
    <row r="649" customFormat="false" ht="13" hidden="false" customHeight="true" outlineLevel="0" collapsed="false">
      <c r="A649" s="17" t="s">
        <v>3031</v>
      </c>
      <c r="B649" s="27" t="n">
        <f aca="false">VLOOKUP((TOT!X651*60)/TOT!AK651,'PA - ASSISTS'!$A$3:$B$55,2)</f>
        <v>52</v>
      </c>
      <c r="C649" s="27" t="n">
        <f aca="false">IF(TOT!AK651&lt;400,IF(B649&gt;66,66,B649),B649)</f>
        <v>52</v>
      </c>
      <c r="D649" s="27" t="n">
        <f aca="false">IF(TOT!AK651&lt;200,IF(C649&gt;60,60,C649),C649)</f>
        <v>52</v>
      </c>
      <c r="E649" s="50" t="n">
        <f aca="false">(TOT!BD651*60)/TOT!AK651</f>
        <v>9.36668011294858</v>
      </c>
      <c r="F649" s="55" t="n">
        <f aca="false">VLOOKUP(E649,'PA - Tableau 2'!$A$3:$B$55,2)</f>
        <v>69</v>
      </c>
      <c r="G649" s="55" t="n">
        <f aca="false">IF(TOT!AK651&lt;400,IF(F649&gt;66,66,F649),F649)</f>
        <v>66</v>
      </c>
      <c r="H649" s="55" t="n">
        <f aca="false">IF(TOT!AK651&lt;200,IF(G649&gt;60,60,G649),G649)</f>
        <v>60</v>
      </c>
      <c r="I649" s="55" t="n">
        <f aca="false">(D649+H649)/2</f>
        <v>56</v>
      </c>
      <c r="J649" s="55" t="n">
        <f aca="false">IF(TOT!AN651&lt;13.4,IF(I649&gt;66,66,I649),I649)</f>
        <v>56</v>
      </c>
      <c r="K649" s="55" t="n">
        <f aca="false">IF(TOT!AN651&lt;11,IF(J649&gt;66,66,J649),J649)</f>
        <v>56</v>
      </c>
    </row>
    <row r="650" customFormat="false" ht="13" hidden="false" customHeight="true" outlineLevel="0" collapsed="false">
      <c r="A650" s="17" t="s">
        <v>3036</v>
      </c>
      <c r="B650" s="27" t="n">
        <f aca="false">VLOOKUP((TOT!X652*60)/TOT!AK652,'PA - ASSISTS'!$A$3:$B$55,2)</f>
        <v>58</v>
      </c>
      <c r="C650" s="27" t="n">
        <f aca="false">IF(TOT!AK652&lt;400,IF(B650&gt;66,66,B650),B650)</f>
        <v>58</v>
      </c>
      <c r="D650" s="27" t="n">
        <f aca="false">IF(TOT!AK652&lt;200,IF(C650&gt;60,60,C650),C650)</f>
        <v>58</v>
      </c>
      <c r="E650" s="50" t="n">
        <f aca="false">(TOT!BD652*60)/TOT!AK652</f>
        <v>2.94232116447413</v>
      </c>
      <c r="F650" s="55" t="n">
        <f aca="false">VLOOKUP(E650,'PA - Tableau 2'!$A$3:$B$55,2)</f>
        <v>51</v>
      </c>
      <c r="G650" s="55" t="n">
        <f aca="false">IF(TOT!AK652&lt;400,IF(F650&gt;66,66,F650),F650)</f>
        <v>51</v>
      </c>
      <c r="H650" s="55" t="n">
        <f aca="false">IF(TOT!AK652&lt;200,IF(G650&gt;60,60,G650),G650)</f>
        <v>51</v>
      </c>
      <c r="I650" s="55" t="n">
        <f aca="false">(D650+H650)/2</f>
        <v>54.5</v>
      </c>
      <c r="J650" s="55" t="n">
        <f aca="false">IF(TOT!AN652&lt;13.4,IF(I650&gt;66,66,I650),I650)</f>
        <v>54.5</v>
      </c>
      <c r="K650" s="55" t="n">
        <f aca="false">IF(TOT!AN652&lt;11,IF(J650&gt;66,66,J650),J650)</f>
        <v>54.5</v>
      </c>
    </row>
    <row r="651" customFormat="false" ht="13" hidden="false" customHeight="true" outlineLevel="0" collapsed="false">
      <c r="A651" s="17" t="s">
        <v>3039</v>
      </c>
      <c r="B651" s="27" t="n">
        <f aca="false">VLOOKUP((TOT!X653*60)/TOT!AK653,'PA - ASSISTS'!$A$3:$B$55,2)</f>
        <v>52</v>
      </c>
      <c r="C651" s="27" t="n">
        <f aca="false">IF(TOT!AK653&lt;400,IF(B651&gt;66,66,B651),B651)</f>
        <v>52</v>
      </c>
      <c r="D651" s="27" t="n">
        <f aca="false">IF(TOT!AK653&lt;200,IF(C651&gt;60,60,C651),C651)</f>
        <v>52</v>
      </c>
      <c r="E651" s="50" t="n">
        <f aca="false">(TOT!BD653*60)/TOT!AK653</f>
        <v>4.44694497580736</v>
      </c>
      <c r="F651" s="55" t="n">
        <f aca="false">VLOOKUP(E651,'PA - Tableau 2'!$A$3:$B$55,2)</f>
        <v>54</v>
      </c>
      <c r="G651" s="55" t="n">
        <f aca="false">IF(TOT!AK653&lt;400,IF(F651&gt;66,66,F651),F651)</f>
        <v>54</v>
      </c>
      <c r="H651" s="55" t="n">
        <f aca="false">IF(TOT!AK653&lt;200,IF(G651&gt;60,60,G651),G651)</f>
        <v>54</v>
      </c>
      <c r="I651" s="55" t="n">
        <f aca="false">(D651+H651)/2</f>
        <v>53</v>
      </c>
      <c r="J651" s="55" t="n">
        <f aca="false">IF(TOT!AN653&lt;13.4,IF(I651&gt;66,66,I651),I651)</f>
        <v>53</v>
      </c>
      <c r="K651" s="55" t="n">
        <f aca="false">IF(TOT!AN653&lt;11,IF(J651&gt;66,66,J651),J651)</f>
        <v>53</v>
      </c>
    </row>
    <row r="652" customFormat="false" ht="13" hidden="false" customHeight="true" outlineLevel="0" collapsed="false">
      <c r="A652" s="17" t="s">
        <v>3043</v>
      </c>
      <c r="B652" s="27" t="n">
        <f aca="false">VLOOKUP((TOT!X654*60)/TOT!AK654,'PA - ASSISTS'!$A$3:$B$55,2)</f>
        <v>56</v>
      </c>
      <c r="C652" s="27" t="n">
        <f aca="false">IF(TOT!AK654&lt;400,IF(B652&gt;66,66,B652),B652)</f>
        <v>56</v>
      </c>
      <c r="D652" s="27" t="n">
        <f aca="false">IF(TOT!AK654&lt;200,IF(C652&gt;60,60,C652),C652)</f>
        <v>56</v>
      </c>
      <c r="E652" s="50" t="n">
        <f aca="false">(TOT!BD654*60)/TOT!AK654</f>
        <v>7.47055863110216</v>
      </c>
      <c r="F652" s="55" t="n">
        <f aca="false">VLOOKUP(E652,'PA - Tableau 2'!$A$3:$B$55,2)</f>
        <v>63</v>
      </c>
      <c r="G652" s="55" t="n">
        <f aca="false">IF(TOT!AK654&lt;400,IF(F652&gt;66,66,F652),F652)</f>
        <v>63</v>
      </c>
      <c r="H652" s="55" t="n">
        <f aca="false">IF(TOT!AK654&lt;200,IF(G652&gt;60,60,G652),G652)</f>
        <v>63</v>
      </c>
      <c r="I652" s="55" t="n">
        <f aca="false">(D652+H652)/2</f>
        <v>59.5</v>
      </c>
      <c r="J652" s="55" t="n">
        <f aca="false">IF(TOT!AN654&lt;13.4,IF(I652&gt;66,66,I652),I652)</f>
        <v>59.5</v>
      </c>
      <c r="K652" s="55" t="n">
        <f aca="false">IF(TOT!AN654&lt;11,IF(J652&gt;66,66,J652),J652)</f>
        <v>59.5</v>
      </c>
    </row>
    <row r="653" customFormat="false" ht="13" hidden="false" customHeight="true" outlineLevel="0" collapsed="false">
      <c r="A653" s="17" t="s">
        <v>3047</v>
      </c>
      <c r="B653" s="27" t="n">
        <f aca="false">VLOOKUP((TOT!X655*60)/TOT!AK655,'PA - ASSISTS'!$A$3:$B$55,2)</f>
        <v>73</v>
      </c>
      <c r="C653" s="27" t="n">
        <f aca="false">IF(TOT!AK655&lt;400,IF(B653&gt;66,66,B653),B653)</f>
        <v>73</v>
      </c>
      <c r="D653" s="27" t="n">
        <f aca="false">IF(TOT!AK655&lt;200,IF(C653&gt;60,60,C653),C653)</f>
        <v>73</v>
      </c>
      <c r="E653" s="50" t="n">
        <f aca="false">(TOT!BD655*60)/TOT!AK655</f>
        <v>5.45777615782412</v>
      </c>
      <c r="F653" s="55" t="n">
        <f aca="false">VLOOKUP(E653,'PA - Tableau 2'!$A$3:$B$55,2)</f>
        <v>57</v>
      </c>
      <c r="G653" s="55" t="n">
        <f aca="false">IF(TOT!AK655&lt;400,IF(F653&gt;66,66,F653),F653)</f>
        <v>57</v>
      </c>
      <c r="H653" s="55" t="n">
        <f aca="false">IF(TOT!AK655&lt;200,IF(G653&gt;60,60,G653),G653)</f>
        <v>57</v>
      </c>
      <c r="I653" s="55" t="n">
        <f aca="false">(D653+H653)/2</f>
        <v>65</v>
      </c>
      <c r="J653" s="55" t="n">
        <f aca="false">IF(TOT!AN655&lt;13.4,IF(I653&gt;66,66,I653),I653)</f>
        <v>65</v>
      </c>
      <c r="K653" s="55" t="n">
        <f aca="false">IF(TOT!AN655&lt;11,IF(J653&gt;66,66,J653),J653)</f>
        <v>65</v>
      </c>
    </row>
    <row r="654" customFormat="false" ht="13" hidden="false" customHeight="true" outlineLevel="0" collapsed="false">
      <c r="A654" s="17" t="s">
        <v>3050</v>
      </c>
      <c r="B654" s="27" t="n">
        <f aca="false">VLOOKUP((TOT!X656*60)/TOT!AK656,'PA - ASSISTS'!$A$3:$B$55,2)</f>
        <v>68</v>
      </c>
      <c r="C654" s="27" t="n">
        <f aca="false">IF(TOT!AK656&lt;400,IF(B654&gt;66,66,B654),B654)</f>
        <v>66</v>
      </c>
      <c r="D654" s="27" t="n">
        <f aca="false">IF(TOT!AK656&lt;200,IF(C654&gt;60,60,C654),C654)</f>
        <v>60</v>
      </c>
      <c r="E654" s="50" t="n">
        <f aca="false">(TOT!BD656*60)/TOT!AK656</f>
        <v>0</v>
      </c>
      <c r="F654" s="55" t="n">
        <f aca="false">VLOOKUP(E654,'PA - Tableau 2'!$A$3:$B$55,2)</f>
        <v>47</v>
      </c>
      <c r="G654" s="55" t="n">
        <f aca="false">IF(TOT!AK656&lt;400,IF(F654&gt;66,66,F654),F654)</f>
        <v>47</v>
      </c>
      <c r="H654" s="55" t="n">
        <f aca="false">IF(TOT!AK656&lt;200,IF(G654&gt;60,60,G654),G654)</f>
        <v>47</v>
      </c>
      <c r="I654" s="55" t="n">
        <f aca="false">(D654+H654)/2</f>
        <v>53.5</v>
      </c>
      <c r="J654" s="55" t="n">
        <f aca="false">IF(TOT!AN656&lt;13.4,IF(I654&gt;66,66,I654),I654)</f>
        <v>53.5</v>
      </c>
      <c r="K654" s="55" t="n">
        <f aca="false">IF(TOT!AN656&lt;11,IF(J654&gt;66,66,J654),J654)</f>
        <v>53.5</v>
      </c>
    </row>
    <row r="655" customFormat="false" ht="13" hidden="false" customHeight="true" outlineLevel="0" collapsed="false">
      <c r="A655" s="17" t="s">
        <v>3055</v>
      </c>
      <c r="B655" s="27" t="n">
        <f aca="false">VLOOKUP((TOT!X657*60)/TOT!AK657,'PA - ASSISTS'!$A$3:$B$55,2)</f>
        <v>87</v>
      </c>
      <c r="C655" s="27" t="n">
        <f aca="false">IF(TOT!AK657&lt;400,IF(B655&gt;66,66,B655),B655)</f>
        <v>87</v>
      </c>
      <c r="D655" s="27" t="n">
        <f aca="false">IF(TOT!AK657&lt;200,IF(C655&gt;60,60,C655),C655)</f>
        <v>87</v>
      </c>
      <c r="E655" s="50" t="n">
        <f aca="false">(TOT!BD657*60)/TOT!AK657</f>
        <v>17.1409070225997</v>
      </c>
      <c r="F655" s="55" t="n">
        <f aca="false">VLOOKUP(E655,'PA - Tableau 2'!$A$3:$B$55,2)</f>
        <v>90</v>
      </c>
      <c r="G655" s="55" t="n">
        <f aca="false">IF(TOT!AK657&lt;400,IF(F655&gt;66,66,F655),F655)</f>
        <v>90</v>
      </c>
      <c r="H655" s="55" t="n">
        <f aca="false">IF(TOT!AK657&lt;200,IF(G655&gt;60,60,G655),G655)</f>
        <v>90</v>
      </c>
      <c r="I655" s="55" t="n">
        <f aca="false">(D655+H655)/2</f>
        <v>88.5</v>
      </c>
      <c r="J655" s="55" t="n">
        <f aca="false">IF(TOT!AN657&lt;13.4,IF(I655&gt;66,66,I655),I655)</f>
        <v>88.5</v>
      </c>
      <c r="K655" s="55" t="n">
        <f aca="false">IF(TOT!AN657&lt;11,IF(J655&gt;66,66,J655),J655)</f>
        <v>88.5</v>
      </c>
    </row>
    <row r="656" customFormat="false" ht="13" hidden="false" customHeight="true" outlineLevel="0" collapsed="false">
      <c r="A656" s="17" t="s">
        <v>3059</v>
      </c>
      <c r="B656" s="27" t="n">
        <f aca="false">VLOOKUP((TOT!X658*60)/TOT!AK658,'PA - ASSISTS'!$A$3:$B$55,2)</f>
        <v>67</v>
      </c>
      <c r="C656" s="27" t="n">
        <f aca="false">IF(TOT!AK658&lt;400,IF(B656&gt;66,66,B656),B656)</f>
        <v>67</v>
      </c>
      <c r="D656" s="27" t="n">
        <f aca="false">IF(TOT!AK658&lt;200,IF(C656&gt;60,60,C656),C656)</f>
        <v>67</v>
      </c>
      <c r="E656" s="50" t="n">
        <f aca="false">(TOT!BD658*60)/TOT!AK658</f>
        <v>15.4011379800852</v>
      </c>
      <c r="F656" s="55" t="n">
        <f aca="false">VLOOKUP(E656,'PA - Tableau 2'!$A$3:$B$55,2)</f>
        <v>86</v>
      </c>
      <c r="G656" s="55" t="n">
        <f aca="false">IF(TOT!AK658&lt;400,IF(F656&gt;66,66,F656),F656)</f>
        <v>86</v>
      </c>
      <c r="H656" s="55" t="n">
        <f aca="false">IF(TOT!AK658&lt;200,IF(G656&gt;60,60,G656),G656)</f>
        <v>86</v>
      </c>
      <c r="I656" s="55" t="n">
        <f aca="false">(D656+H656)/2</f>
        <v>76.5</v>
      </c>
      <c r="J656" s="55" t="n">
        <f aca="false">IF(TOT!AN658&lt;13.4,IF(I656&gt;66,66,I656),I656)</f>
        <v>66</v>
      </c>
      <c r="K656" s="55" t="n">
        <f aca="false">IF(TOT!AN658&lt;11,IF(J656&gt;66,66,J656),J656)</f>
        <v>66</v>
      </c>
    </row>
    <row r="657" customFormat="false" ht="13" hidden="false" customHeight="true" outlineLevel="0" collapsed="false">
      <c r="A657" s="17" t="s">
        <v>3063</v>
      </c>
      <c r="B657" s="27" t="n">
        <f aca="false">VLOOKUP((TOT!X659*60)/TOT!AK659,'PA - ASSISTS'!$A$3:$B$55,2)</f>
        <v>71</v>
      </c>
      <c r="C657" s="27" t="n">
        <f aca="false">IF(TOT!AK659&lt;400,IF(B657&gt;66,66,B657),B657)</f>
        <v>71</v>
      </c>
      <c r="D657" s="27" t="n">
        <f aca="false">IF(TOT!AK659&lt;200,IF(C657&gt;60,60,C657),C657)</f>
        <v>71</v>
      </c>
      <c r="E657" s="50" t="n">
        <f aca="false">(TOT!BD659*60)/TOT!AK659</f>
        <v>10.780001763513</v>
      </c>
      <c r="F657" s="55" t="n">
        <f aca="false">VLOOKUP(E657,'PA - Tableau 2'!$A$3:$B$55,2)</f>
        <v>73</v>
      </c>
      <c r="G657" s="55" t="n">
        <f aca="false">IF(TOT!AK659&lt;400,IF(F657&gt;66,66,F657),F657)</f>
        <v>73</v>
      </c>
      <c r="H657" s="55" t="n">
        <f aca="false">IF(TOT!AK659&lt;200,IF(G657&gt;60,60,G657),G657)</f>
        <v>73</v>
      </c>
      <c r="I657" s="55" t="n">
        <f aca="false">(D657+H657)/2</f>
        <v>72</v>
      </c>
      <c r="J657" s="55" t="n">
        <f aca="false">IF(TOT!AN659&lt;13.4,IF(I657&gt;66,66,I657),I657)</f>
        <v>72</v>
      </c>
      <c r="K657" s="55" t="n">
        <f aca="false">IF(TOT!AN659&lt;11,IF(J657&gt;66,66,J657),J657)</f>
        <v>72</v>
      </c>
    </row>
    <row r="658" customFormat="false" ht="13" hidden="false" customHeight="true" outlineLevel="0" collapsed="false">
      <c r="A658" s="17" t="s">
        <v>3067</v>
      </c>
      <c r="B658" s="27" t="n">
        <f aca="false">VLOOKUP((TOT!X660*60)/TOT!AK660,'PA - ASSISTS'!$A$3:$B$55,2)</f>
        <v>71</v>
      </c>
      <c r="C658" s="27" t="n">
        <f aca="false">IF(TOT!AK660&lt;400,IF(B658&gt;66,66,B658),B658)</f>
        <v>71</v>
      </c>
      <c r="D658" s="27" t="n">
        <f aca="false">IF(TOT!AK660&lt;200,IF(C658&gt;60,60,C658),C658)</f>
        <v>71</v>
      </c>
      <c r="E658" s="50" t="n">
        <f aca="false">(TOT!BD660*60)/TOT!AK660</f>
        <v>11.3923286016309</v>
      </c>
      <c r="F658" s="55" t="n">
        <f aca="false">VLOOKUP(E658,'PA - Tableau 2'!$A$3:$B$55,2)</f>
        <v>75</v>
      </c>
      <c r="G658" s="55" t="n">
        <f aca="false">IF(TOT!AK660&lt;400,IF(F658&gt;66,66,F658),F658)</f>
        <v>75</v>
      </c>
      <c r="H658" s="55" t="n">
        <f aca="false">IF(TOT!AK660&lt;200,IF(G658&gt;60,60,G658),G658)</f>
        <v>75</v>
      </c>
      <c r="I658" s="55" t="n">
        <f aca="false">(D658+H658)/2</f>
        <v>73</v>
      </c>
      <c r="J658" s="55" t="n">
        <f aca="false">IF(TOT!AN660&lt;13.4,IF(I658&gt;66,66,I658),I658)</f>
        <v>73</v>
      </c>
      <c r="K658" s="55" t="n">
        <f aca="false">IF(TOT!AN660&lt;11,IF(J658&gt;66,66,J658),J658)</f>
        <v>73</v>
      </c>
    </row>
    <row r="659" customFormat="false" ht="13" hidden="false" customHeight="true" outlineLevel="0" collapsed="false">
      <c r="A659" s="17" t="s">
        <v>3071</v>
      </c>
      <c r="B659" s="27" t="n">
        <f aca="false">VLOOKUP((TOT!X661*60)/TOT!AK661,'PA - ASSISTS'!$A$3:$B$55,2)</f>
        <v>49</v>
      </c>
      <c r="C659" s="27" t="n">
        <f aca="false">IF(TOT!AK661&lt;400,IF(B659&gt;66,66,B659),B659)</f>
        <v>49</v>
      </c>
      <c r="D659" s="27" t="n">
        <f aca="false">IF(TOT!AK661&lt;200,IF(C659&gt;60,60,C659),C659)</f>
        <v>49</v>
      </c>
      <c r="E659" s="50" t="n">
        <f aca="false">(TOT!BD661*60)/TOT!AK661</f>
        <v>4.36502014624686</v>
      </c>
      <c r="F659" s="55" t="n">
        <f aca="false">VLOOKUP(E659,'PA - Tableau 2'!$A$3:$B$55,2)</f>
        <v>54</v>
      </c>
      <c r="G659" s="55" t="n">
        <f aca="false">IF(TOT!AK661&lt;400,IF(F659&gt;66,66,F659),F659)</f>
        <v>54</v>
      </c>
      <c r="H659" s="55" t="n">
        <f aca="false">IF(TOT!AK661&lt;200,IF(G659&gt;60,60,G659),G659)</f>
        <v>54</v>
      </c>
      <c r="I659" s="55" t="n">
        <f aca="false">(D659+H659)/2</f>
        <v>51.5</v>
      </c>
      <c r="J659" s="55" t="n">
        <f aca="false">IF(TOT!AN661&lt;13.4,IF(I659&gt;66,66,I659),I659)</f>
        <v>51.5</v>
      </c>
      <c r="K659" s="55" t="n">
        <f aca="false">IF(TOT!AN661&lt;11,IF(J659&gt;66,66,J659),J659)</f>
        <v>51.5</v>
      </c>
    </row>
    <row r="660" customFormat="false" ht="13" hidden="false" customHeight="true" outlineLevel="0" collapsed="false">
      <c r="A660" s="17" t="s">
        <v>3076</v>
      </c>
      <c r="B660" s="27" t="n">
        <f aca="false">VLOOKUP((TOT!X662*60)/TOT!AK662,'PA - ASSISTS'!$A$3:$B$55,2)</f>
        <v>47</v>
      </c>
      <c r="C660" s="27" t="n">
        <f aca="false">IF(TOT!AK662&lt;400,IF(B660&gt;66,66,B660),B660)</f>
        <v>47</v>
      </c>
      <c r="D660" s="27" t="n">
        <f aca="false">IF(TOT!AK662&lt;200,IF(C660&gt;60,60,C660),C660)</f>
        <v>47</v>
      </c>
      <c r="E660" s="50" t="n">
        <f aca="false">(TOT!BD662*60)/TOT!AK662</f>
        <v>2.95050229096308</v>
      </c>
      <c r="F660" s="55" t="n">
        <f aca="false">VLOOKUP(E660,'PA - Tableau 2'!$A$3:$B$55,2)</f>
        <v>51</v>
      </c>
      <c r="G660" s="55" t="n">
        <f aca="false">IF(TOT!AK662&lt;400,IF(F660&gt;66,66,F660),F660)</f>
        <v>51</v>
      </c>
      <c r="H660" s="55" t="n">
        <f aca="false">IF(TOT!AK662&lt;200,IF(G660&gt;60,60,G660),G660)</f>
        <v>51</v>
      </c>
      <c r="I660" s="55" t="n">
        <f aca="false">(D660+H660)/2</f>
        <v>49</v>
      </c>
      <c r="J660" s="55" t="n">
        <f aca="false">IF(TOT!AN662&lt;13.4,IF(I660&gt;66,66,I660),I660)</f>
        <v>49</v>
      </c>
      <c r="K660" s="55" t="n">
        <f aca="false">IF(TOT!AN662&lt;11,IF(J660&gt;66,66,J660),J660)</f>
        <v>49</v>
      </c>
    </row>
    <row r="661" customFormat="false" ht="13" hidden="false" customHeight="true" outlineLevel="0" collapsed="false">
      <c r="A661" s="17" t="s">
        <v>3080</v>
      </c>
      <c r="B661" s="27" t="n">
        <f aca="false">VLOOKUP((TOT!X663*60)/TOT!AK663,'PA - ASSISTS'!$A$3:$B$55,2)</f>
        <v>76</v>
      </c>
      <c r="C661" s="27" t="n">
        <f aca="false">IF(TOT!AK663&lt;400,IF(B661&gt;66,66,B661),B661)</f>
        <v>76</v>
      </c>
      <c r="D661" s="27" t="n">
        <f aca="false">IF(TOT!AK663&lt;200,IF(C661&gt;60,60,C661),C661)</f>
        <v>76</v>
      </c>
      <c r="E661" s="50" t="n">
        <f aca="false">(TOT!BD663*60)/TOT!AK663</f>
        <v>15.977376694668</v>
      </c>
      <c r="F661" s="55" t="n">
        <f aca="false">VLOOKUP(E661,'PA - Tableau 2'!$A$3:$B$55,2)</f>
        <v>87</v>
      </c>
      <c r="G661" s="55" t="n">
        <f aca="false">IF(TOT!AK663&lt;400,IF(F661&gt;66,66,F661),F661)</f>
        <v>87</v>
      </c>
      <c r="H661" s="55" t="n">
        <f aca="false">IF(TOT!AK663&lt;200,IF(G661&gt;60,60,G661),G661)</f>
        <v>87</v>
      </c>
      <c r="I661" s="55" t="n">
        <f aca="false">(D661+H661)/2</f>
        <v>81.5</v>
      </c>
      <c r="J661" s="55" t="n">
        <f aca="false">IF(TOT!AN663&lt;13.4,IF(I661&gt;66,66,I661),I661)</f>
        <v>81.5</v>
      </c>
      <c r="K661" s="55" t="n">
        <f aca="false">IF(TOT!AN663&lt;11,IF(J661&gt;66,66,J661),J661)</f>
        <v>81.5</v>
      </c>
    </row>
    <row r="662" customFormat="false" ht="13" hidden="false" customHeight="true" outlineLevel="0" collapsed="false">
      <c r="A662" s="17" t="s">
        <v>3083</v>
      </c>
      <c r="B662" s="27" t="n">
        <f aca="false">VLOOKUP((TOT!X664*60)/TOT!AK664,'PA - ASSISTS'!$A$3:$B$55,2)</f>
        <v>88</v>
      </c>
      <c r="C662" s="27" t="n">
        <f aca="false">IF(TOT!AK664&lt;400,IF(B662&gt;66,66,B662),B662)</f>
        <v>88</v>
      </c>
      <c r="D662" s="27" t="n">
        <f aca="false">IF(TOT!AK664&lt;200,IF(C662&gt;60,60,C662),C662)</f>
        <v>88</v>
      </c>
      <c r="E662" s="50" t="n">
        <f aca="false">(TOT!BD664*60)/TOT!AK664</f>
        <v>18.088084670536</v>
      </c>
      <c r="F662" s="55" t="n">
        <f aca="false">VLOOKUP(E662,'PA - Tableau 2'!$A$3:$B$55,2)</f>
        <v>92</v>
      </c>
      <c r="G662" s="55" t="n">
        <f aca="false">IF(TOT!AK664&lt;400,IF(F662&gt;66,66,F662),F662)</f>
        <v>92</v>
      </c>
      <c r="H662" s="55" t="n">
        <f aca="false">IF(TOT!AK664&lt;200,IF(G662&gt;60,60,G662),G662)</f>
        <v>92</v>
      </c>
      <c r="I662" s="55" t="n">
        <f aca="false">(D662+H662)/2</f>
        <v>90</v>
      </c>
      <c r="J662" s="55" t="n">
        <f aca="false">IF(TOT!AN664&lt;13.4,IF(I662&gt;66,66,I662),I662)</f>
        <v>90</v>
      </c>
      <c r="K662" s="55" t="n">
        <f aca="false">IF(TOT!AN664&lt;11,IF(J662&gt;66,66,J662),J662)</f>
        <v>90</v>
      </c>
    </row>
    <row r="663" customFormat="false" ht="13" hidden="false" customHeight="true" outlineLevel="0" collapsed="false">
      <c r="A663" s="17" t="s">
        <v>3087</v>
      </c>
      <c r="B663" s="27" t="n">
        <f aca="false">VLOOKUP((TOT!X665*60)/TOT!AK665,'PA - ASSISTS'!$A$3:$B$55,2)</f>
        <v>71</v>
      </c>
      <c r="C663" s="27" t="n">
        <f aca="false">IF(TOT!AK665&lt;400,IF(B663&gt;66,66,B663),B663)</f>
        <v>71</v>
      </c>
      <c r="D663" s="27" t="n">
        <f aca="false">IF(TOT!AK665&lt;200,IF(C663&gt;60,60,C663),C663)</f>
        <v>71</v>
      </c>
      <c r="E663" s="50" t="n">
        <f aca="false">(TOT!BD665*60)/TOT!AK665</f>
        <v>9.01252598841889</v>
      </c>
      <c r="F663" s="55" t="n">
        <f aca="false">VLOOKUP(E663,'PA - Tableau 2'!$A$3:$B$55,2)</f>
        <v>68</v>
      </c>
      <c r="G663" s="55" t="n">
        <f aca="false">IF(TOT!AK665&lt;400,IF(F663&gt;66,66,F663),F663)</f>
        <v>68</v>
      </c>
      <c r="H663" s="55" t="n">
        <f aca="false">IF(TOT!AK665&lt;200,IF(G663&gt;60,60,G663),G663)</f>
        <v>68</v>
      </c>
      <c r="I663" s="55" t="n">
        <f aca="false">(D663+H663)/2</f>
        <v>69.5</v>
      </c>
      <c r="J663" s="55" t="n">
        <f aca="false">IF(TOT!AN665&lt;13.4,IF(I663&gt;66,66,I663),I663)</f>
        <v>69.5</v>
      </c>
      <c r="K663" s="55" t="n">
        <f aca="false">IF(TOT!AN665&lt;11,IF(J663&gt;66,66,J663),J663)</f>
        <v>69.5</v>
      </c>
    </row>
    <row r="664" customFormat="false" ht="13" hidden="false" customHeight="true" outlineLevel="0" collapsed="false">
      <c r="A664" s="17" t="s">
        <v>3090</v>
      </c>
      <c r="B664" s="27" t="n">
        <f aca="false">VLOOKUP((TOT!X666*60)/TOT!AK666,'PA - ASSISTS'!$A$3:$B$55,2)</f>
        <v>70</v>
      </c>
      <c r="C664" s="27" t="n">
        <f aca="false">IF(TOT!AK666&lt;400,IF(B664&gt;66,66,B664),B664)</f>
        <v>70</v>
      </c>
      <c r="D664" s="27" t="n">
        <f aca="false">IF(TOT!AK666&lt;200,IF(C664&gt;60,60,C664),C664)</f>
        <v>70</v>
      </c>
      <c r="E664" s="50" t="n">
        <f aca="false">(TOT!BD666*60)/TOT!AK666</f>
        <v>8.06380649985388</v>
      </c>
      <c r="F664" s="55" t="n">
        <f aca="false">VLOOKUP(E664,'PA - Tableau 2'!$A$3:$B$55,2)</f>
        <v>65</v>
      </c>
      <c r="G664" s="55" t="n">
        <f aca="false">IF(TOT!AK666&lt;400,IF(F664&gt;66,66,F664),F664)</f>
        <v>65</v>
      </c>
      <c r="H664" s="55" t="n">
        <f aca="false">IF(TOT!AK666&lt;200,IF(G664&gt;60,60,G664),G664)</f>
        <v>65</v>
      </c>
      <c r="I664" s="55" t="n">
        <f aca="false">(D664+H664)/2</f>
        <v>67.5</v>
      </c>
      <c r="J664" s="55" t="n">
        <f aca="false">IF(TOT!AN666&lt;13.4,IF(I664&gt;66,66,I664),I664)</f>
        <v>67.5</v>
      </c>
      <c r="K664" s="55" t="n">
        <f aca="false">IF(TOT!AN666&lt;11,IF(J664&gt;66,66,J664),J664)</f>
        <v>67.5</v>
      </c>
    </row>
    <row r="665" customFormat="false" ht="13" hidden="false" customHeight="true" outlineLevel="0" collapsed="false">
      <c r="A665" s="17" t="s">
        <v>3095</v>
      </c>
      <c r="B665" s="27" t="n">
        <f aca="false">VLOOKUP((TOT!X667*60)/TOT!AK667,'PA - ASSISTS'!$A$3:$B$55,2)</f>
        <v>81</v>
      </c>
      <c r="C665" s="27" t="n">
        <f aca="false">IF(TOT!AK667&lt;400,IF(B665&gt;66,66,B665),B665)</f>
        <v>81</v>
      </c>
      <c r="D665" s="27" t="n">
        <f aca="false">IF(TOT!AK667&lt;200,IF(C665&gt;60,60,C665),C665)</f>
        <v>81</v>
      </c>
      <c r="E665" s="50" t="n">
        <f aca="false">(TOT!BD667*60)/TOT!AK667</f>
        <v>16.7355304445614</v>
      </c>
      <c r="F665" s="55" t="n">
        <f aca="false">VLOOKUP(E665,'PA - Tableau 2'!$A$3:$B$55,2)</f>
        <v>89</v>
      </c>
      <c r="G665" s="55" t="n">
        <f aca="false">IF(TOT!AK667&lt;400,IF(F665&gt;66,66,F665),F665)</f>
        <v>89</v>
      </c>
      <c r="H665" s="55" t="n">
        <f aca="false">IF(TOT!AK667&lt;200,IF(G665&gt;60,60,G665),G665)</f>
        <v>89</v>
      </c>
      <c r="I665" s="55" t="n">
        <f aca="false">(D665+H665)/2</f>
        <v>85</v>
      </c>
      <c r="J665" s="55" t="n">
        <f aca="false">IF(TOT!AN667&lt;13.4,IF(I665&gt;66,66,I665),I665)</f>
        <v>85</v>
      </c>
      <c r="K665" s="55" t="n">
        <f aca="false">IF(TOT!AN667&lt;11,IF(J665&gt;66,66,J665),J665)</f>
        <v>85</v>
      </c>
    </row>
    <row r="666" customFormat="false" ht="13" hidden="false" customHeight="true" outlineLevel="0" collapsed="false">
      <c r="A666" s="17" t="s">
        <v>3101</v>
      </c>
      <c r="B666" s="27" t="n">
        <f aca="false">VLOOKUP((TOT!X668*60)/TOT!AK668,'PA - ASSISTS'!$A$3:$B$55,2)</f>
        <v>89</v>
      </c>
      <c r="C666" s="27" t="n">
        <f aca="false">IF(TOT!AK668&lt;400,IF(B666&gt;66,66,B666),B666)</f>
        <v>89</v>
      </c>
      <c r="D666" s="27" t="n">
        <f aca="false">IF(TOT!AK668&lt;200,IF(C666&gt;60,60,C666),C666)</f>
        <v>89</v>
      </c>
      <c r="E666" s="50" t="n">
        <f aca="false">(TOT!BD668*60)/TOT!AK668</f>
        <v>11.4227677867863</v>
      </c>
      <c r="F666" s="55" t="n">
        <f aca="false">VLOOKUP(E666,'PA - Tableau 2'!$A$3:$B$55,2)</f>
        <v>76</v>
      </c>
      <c r="G666" s="55" t="n">
        <f aca="false">IF(TOT!AK668&lt;400,IF(F666&gt;66,66,F666),F666)</f>
        <v>76</v>
      </c>
      <c r="H666" s="55" t="n">
        <f aca="false">IF(TOT!AK668&lt;200,IF(G666&gt;60,60,G666),G666)</f>
        <v>76</v>
      </c>
      <c r="I666" s="55" t="n">
        <f aca="false">(D666+H666)/2</f>
        <v>82.5</v>
      </c>
      <c r="J666" s="55" t="n">
        <f aca="false">IF(TOT!AN668&lt;13.4,IF(I666&gt;66,66,I666),I666)</f>
        <v>82.5</v>
      </c>
      <c r="K666" s="55" t="n">
        <f aca="false">IF(TOT!AN668&lt;11,IF(J666&gt;66,66,J666),J666)</f>
        <v>82.5</v>
      </c>
    </row>
    <row r="667" customFormat="false" ht="13" hidden="false" customHeight="true" outlineLevel="0" collapsed="false">
      <c r="A667" s="17" t="s">
        <v>3105</v>
      </c>
      <c r="B667" s="27" t="n">
        <f aca="false">VLOOKUP((TOT!X669*60)/TOT!AK669,'PA - ASSISTS'!$A$3:$B$55,2)</f>
        <v>78</v>
      </c>
      <c r="C667" s="27" t="n">
        <f aca="false">IF(TOT!AK669&lt;400,IF(B667&gt;66,66,B667),B667)</f>
        <v>66</v>
      </c>
      <c r="D667" s="27" t="n">
        <f aca="false">IF(TOT!AK669&lt;200,IF(C667&gt;60,60,C667),C667)</f>
        <v>66</v>
      </c>
      <c r="E667" s="50" t="n">
        <f aca="false">(TOT!BD669*60)/TOT!AK669</f>
        <v>5.25081151265964</v>
      </c>
      <c r="F667" s="55" t="n">
        <f aca="false">VLOOKUP(E667,'PA - Tableau 2'!$A$3:$B$55,2)</f>
        <v>57</v>
      </c>
      <c r="G667" s="55" t="n">
        <f aca="false">IF(TOT!AK669&lt;400,IF(F667&gt;66,66,F667),F667)</f>
        <v>57</v>
      </c>
      <c r="H667" s="55" t="n">
        <f aca="false">IF(TOT!AK669&lt;200,IF(G667&gt;60,60,G667),G667)</f>
        <v>57</v>
      </c>
      <c r="I667" s="55" t="n">
        <f aca="false">(D667+H667)/2</f>
        <v>61.5</v>
      </c>
      <c r="J667" s="55" t="n">
        <f aca="false">IF(TOT!AN669&lt;13.4,IF(I667&gt;66,66,I667),I667)</f>
        <v>61.5</v>
      </c>
      <c r="K667" s="55" t="n">
        <f aca="false">IF(TOT!AN669&lt;11,IF(J667&gt;66,66,J667),J667)</f>
        <v>61.5</v>
      </c>
    </row>
    <row r="668" customFormat="false" ht="13" hidden="false" customHeight="true" outlineLevel="0" collapsed="false">
      <c r="A668" s="17" t="s">
        <v>3109</v>
      </c>
      <c r="B668" s="27" t="n">
        <f aca="false">VLOOKUP((TOT!X670*60)/TOT!AK670,'PA - ASSISTS'!$A$3:$B$55,2)</f>
        <v>62</v>
      </c>
      <c r="C668" s="27" t="n">
        <f aca="false">IF(TOT!AK670&lt;400,IF(B668&gt;66,66,B668),B668)</f>
        <v>62</v>
      </c>
      <c r="D668" s="27" t="n">
        <f aca="false">IF(TOT!AK670&lt;200,IF(C668&gt;60,60,C668),C668)</f>
        <v>62</v>
      </c>
      <c r="E668" s="50" t="n">
        <f aca="false">(TOT!BD670*60)/TOT!AK670</f>
        <v>6.57728654324385</v>
      </c>
      <c r="F668" s="55" t="n">
        <f aca="false">VLOOKUP(E668,'PA - Tableau 2'!$A$3:$B$55,2)</f>
        <v>60</v>
      </c>
      <c r="G668" s="55" t="n">
        <f aca="false">IF(TOT!AK670&lt;400,IF(F668&gt;66,66,F668),F668)</f>
        <v>60</v>
      </c>
      <c r="H668" s="55" t="n">
        <f aca="false">IF(TOT!AK670&lt;200,IF(G668&gt;60,60,G668),G668)</f>
        <v>60</v>
      </c>
      <c r="I668" s="55" t="n">
        <f aca="false">(D668+H668)/2</f>
        <v>61</v>
      </c>
      <c r="J668" s="55" t="n">
        <f aca="false">IF(TOT!AN670&lt;13.4,IF(I668&gt;66,66,I668),I668)</f>
        <v>61</v>
      </c>
      <c r="K668" s="55" t="n">
        <f aca="false">IF(TOT!AN670&lt;11,IF(J668&gt;66,66,J668),J668)</f>
        <v>61</v>
      </c>
    </row>
    <row r="669" customFormat="false" ht="13" hidden="false" customHeight="true" outlineLevel="0" collapsed="false">
      <c r="A669" s="17" t="s">
        <v>3113</v>
      </c>
      <c r="B669" s="27" t="n">
        <f aca="false">VLOOKUP((TOT!X671*60)/TOT!AK671,'PA - ASSISTS'!$A$3:$B$55,2)</f>
        <v>47</v>
      </c>
      <c r="C669" s="27" t="n">
        <f aca="false">IF(TOT!AK671&lt;400,IF(B669&gt;66,66,B669),B669)</f>
        <v>47</v>
      </c>
      <c r="D669" s="27" t="n">
        <f aca="false">IF(TOT!AK671&lt;200,IF(C669&gt;60,60,C669),C669)</f>
        <v>47</v>
      </c>
      <c r="E669" s="50" t="n">
        <f aca="false">(TOT!BD671*60)/TOT!AK671</f>
        <v>2.96023365535836</v>
      </c>
      <c r="F669" s="55" t="n">
        <f aca="false">VLOOKUP(E669,'PA - Tableau 2'!$A$3:$B$55,2)</f>
        <v>51</v>
      </c>
      <c r="G669" s="55" t="n">
        <f aca="false">IF(TOT!AK671&lt;400,IF(F669&gt;66,66,F669),F669)</f>
        <v>51</v>
      </c>
      <c r="H669" s="55" t="n">
        <f aca="false">IF(TOT!AK671&lt;200,IF(G669&gt;60,60,G669),G669)</f>
        <v>51</v>
      </c>
      <c r="I669" s="55" t="n">
        <f aca="false">(D669+H669)/2</f>
        <v>49</v>
      </c>
      <c r="J669" s="55" t="n">
        <f aca="false">IF(TOT!AN671&lt;13.4,IF(I669&gt;66,66,I669),I669)</f>
        <v>49</v>
      </c>
      <c r="K669" s="55" t="n">
        <f aca="false">IF(TOT!AN671&lt;11,IF(J669&gt;66,66,J669),J669)</f>
        <v>49</v>
      </c>
    </row>
    <row r="670" customFormat="false" ht="13" hidden="false" customHeight="true" outlineLevel="0" collapsed="false">
      <c r="A670" s="17" t="s">
        <v>3116</v>
      </c>
      <c r="B670" s="27" t="n">
        <f aca="false">VLOOKUP((TOT!X672*60)/TOT!AK672,'PA - ASSISTS'!$A$3:$B$55,2)</f>
        <v>66</v>
      </c>
      <c r="C670" s="27" t="n">
        <f aca="false">IF(TOT!AK672&lt;400,IF(B670&gt;66,66,B670),B670)</f>
        <v>66</v>
      </c>
      <c r="D670" s="27" t="n">
        <f aca="false">IF(TOT!AK672&lt;200,IF(C670&gt;60,60,C670),C670)</f>
        <v>66</v>
      </c>
      <c r="E670" s="50" t="n">
        <f aca="false">(TOT!BD672*60)/TOT!AK672</f>
        <v>9.83704292527812</v>
      </c>
      <c r="F670" s="55" t="n">
        <f aca="false">VLOOKUP(E670,'PA - Tableau 2'!$A$3:$B$55,2)</f>
        <v>71</v>
      </c>
      <c r="G670" s="55" t="n">
        <f aca="false">IF(TOT!AK672&lt;400,IF(F670&gt;66,66,F670),F670)</f>
        <v>66</v>
      </c>
      <c r="H670" s="55" t="n">
        <f aca="false">IF(TOT!AK672&lt;200,IF(G670&gt;60,60,G670),G670)</f>
        <v>66</v>
      </c>
      <c r="I670" s="55" t="n">
        <f aca="false">(D670+H670)/2</f>
        <v>66</v>
      </c>
      <c r="J670" s="55" t="n">
        <f aca="false">IF(TOT!AN672&lt;13.4,IF(I670&gt;66,66,I670),I670)</f>
        <v>66</v>
      </c>
      <c r="K670" s="55" t="n">
        <f aca="false">IF(TOT!AN672&lt;11,IF(J670&gt;66,66,J670),J670)</f>
        <v>66</v>
      </c>
    </row>
    <row r="671" customFormat="false" ht="13" hidden="false" customHeight="true" outlineLevel="0" collapsed="false">
      <c r="A671" s="17" t="s">
        <v>3120</v>
      </c>
      <c r="B671" s="27" t="n">
        <f aca="false">VLOOKUP((TOT!X673*60)/TOT!AK673,'PA - ASSISTS'!$A$3:$B$55,2)</f>
        <v>58</v>
      </c>
      <c r="C671" s="27" t="n">
        <f aca="false">IF(TOT!AK673&lt;400,IF(B671&gt;66,66,B671),B671)</f>
        <v>58</v>
      </c>
      <c r="D671" s="27" t="n">
        <f aca="false">IF(TOT!AK673&lt;200,IF(C671&gt;60,60,C671),C671)</f>
        <v>58</v>
      </c>
      <c r="E671" s="50" t="n">
        <f aca="false">(TOT!BD673*60)/TOT!AK673</f>
        <v>16.1584788454982</v>
      </c>
      <c r="F671" s="55" t="n">
        <f aca="false">VLOOKUP(E671,'PA - Tableau 2'!$A$3:$B$55,2)</f>
        <v>88</v>
      </c>
      <c r="G671" s="55" t="n">
        <f aca="false">IF(TOT!AK673&lt;400,IF(F671&gt;66,66,F671),F671)</f>
        <v>88</v>
      </c>
      <c r="H671" s="55" t="n">
        <f aca="false">IF(TOT!AK673&lt;200,IF(G671&gt;60,60,G671),G671)</f>
        <v>88</v>
      </c>
      <c r="I671" s="55" t="n">
        <f aca="false">(D671+H671)/2</f>
        <v>73</v>
      </c>
      <c r="J671" s="55" t="n">
        <f aca="false">IF(TOT!AN673&lt;13.4,IF(I671&gt;66,66,I671),I671)</f>
        <v>66</v>
      </c>
      <c r="K671" s="55" t="n">
        <f aca="false">IF(TOT!AN673&lt;11,IF(J671&gt;66,66,J671),J671)</f>
        <v>66</v>
      </c>
    </row>
    <row r="672" customFormat="false" ht="13" hidden="false" customHeight="true" outlineLevel="0" collapsed="false">
      <c r="A672" s="17" t="s">
        <v>3123</v>
      </c>
      <c r="B672" s="27" t="n">
        <f aca="false">VLOOKUP((TOT!X674*60)/TOT!AK674,'PA - ASSISTS'!$A$3:$B$55,2)</f>
        <v>47</v>
      </c>
      <c r="C672" s="27" t="n">
        <f aca="false">IF(TOT!AK674&lt;400,IF(B672&gt;66,66,B672),B672)</f>
        <v>47</v>
      </c>
      <c r="D672" s="27" t="n">
        <f aca="false">IF(TOT!AK674&lt;200,IF(C672&gt;60,60,C672),C672)</f>
        <v>47</v>
      </c>
      <c r="E672" s="50" t="n">
        <f aca="false">(TOT!BD674*60)/TOT!AK674</f>
        <v>0</v>
      </c>
      <c r="F672" s="55" t="n">
        <f aca="false">VLOOKUP(E672,'PA - Tableau 2'!$A$3:$B$55,2)</f>
        <v>47</v>
      </c>
      <c r="G672" s="55" t="n">
        <f aca="false">IF(TOT!AK674&lt;400,IF(F672&gt;66,66,F672),F672)</f>
        <v>47</v>
      </c>
      <c r="H672" s="55" t="n">
        <f aca="false">IF(TOT!AK674&lt;200,IF(G672&gt;60,60,G672),G672)</f>
        <v>47</v>
      </c>
      <c r="I672" s="55" t="n">
        <f aca="false">(D672+H672)/2</f>
        <v>47</v>
      </c>
      <c r="J672" s="55" t="n">
        <f aca="false">IF(TOT!AN674&lt;13.4,IF(I672&gt;66,66,I672),I672)</f>
        <v>47</v>
      </c>
      <c r="K672" s="55" t="n">
        <f aca="false">IF(TOT!AN674&lt;11,IF(J672&gt;66,66,J672),J672)</f>
        <v>47</v>
      </c>
    </row>
    <row r="673" customFormat="false" ht="13" hidden="false" customHeight="true" outlineLevel="0" collapsed="false">
      <c r="A673" s="17" t="s">
        <v>3127</v>
      </c>
      <c r="B673" s="27" t="n">
        <f aca="false">VLOOKUP((TOT!X675*60)/TOT!AK675,'PA - ASSISTS'!$A$3:$B$55,2)</f>
        <v>84</v>
      </c>
      <c r="C673" s="27" t="n">
        <f aca="false">IF(TOT!AK675&lt;400,IF(B673&gt;66,66,B673),B673)</f>
        <v>84</v>
      </c>
      <c r="D673" s="27" t="n">
        <f aca="false">IF(TOT!AK675&lt;200,IF(C673&gt;60,60,C673),C673)</f>
        <v>84</v>
      </c>
      <c r="E673" s="50" t="n">
        <f aca="false">(TOT!BD675*60)/TOT!AK675</f>
        <v>12.2979670274097</v>
      </c>
      <c r="F673" s="55" t="n">
        <f aca="false">VLOOKUP(E673,'PA - Tableau 2'!$A$3:$B$55,2)</f>
        <v>78</v>
      </c>
      <c r="G673" s="55" t="n">
        <f aca="false">IF(TOT!AK675&lt;400,IF(F673&gt;66,66,F673),F673)</f>
        <v>78</v>
      </c>
      <c r="H673" s="55" t="n">
        <f aca="false">IF(TOT!AK675&lt;200,IF(G673&gt;60,60,G673),G673)</f>
        <v>78</v>
      </c>
      <c r="I673" s="55" t="n">
        <f aca="false">(D673+H673)/2</f>
        <v>81</v>
      </c>
      <c r="J673" s="55" t="n">
        <f aca="false">IF(TOT!AN675&lt;13.4,IF(I673&gt;66,66,I673),I673)</f>
        <v>81</v>
      </c>
      <c r="K673" s="55" t="n">
        <f aca="false">IF(TOT!AN675&lt;11,IF(J673&gt;66,66,J673),J673)</f>
        <v>81</v>
      </c>
    </row>
    <row r="674" customFormat="false" ht="13" hidden="false" customHeight="true" outlineLevel="0" collapsed="false">
      <c r="A674" s="17" t="s">
        <v>3132</v>
      </c>
      <c r="B674" s="27" t="n">
        <f aca="false">VLOOKUP((TOT!X676*60)/TOT!AK676,'PA - ASSISTS'!$A$3:$B$55,2)</f>
        <v>75</v>
      </c>
      <c r="C674" s="27" t="n">
        <f aca="false">IF(TOT!AK676&lt;400,IF(B674&gt;66,66,B674),B674)</f>
        <v>75</v>
      </c>
      <c r="D674" s="27" t="n">
        <f aca="false">IF(TOT!AK676&lt;200,IF(C674&gt;60,60,C674),C674)</f>
        <v>75</v>
      </c>
      <c r="E674" s="50" t="n">
        <f aca="false">(TOT!BD676*60)/TOT!AK676</f>
        <v>10.6877783275606</v>
      </c>
      <c r="F674" s="55" t="n">
        <f aca="false">VLOOKUP(E674,'PA - Tableau 2'!$A$3:$B$55,2)</f>
        <v>73</v>
      </c>
      <c r="G674" s="55" t="n">
        <f aca="false">IF(TOT!AK676&lt;400,IF(F674&gt;66,66,F674),F674)</f>
        <v>73</v>
      </c>
      <c r="H674" s="55" t="n">
        <f aca="false">IF(TOT!AK676&lt;200,IF(G674&gt;60,60,G674),G674)</f>
        <v>73</v>
      </c>
      <c r="I674" s="55" t="n">
        <f aca="false">(D674+H674)/2</f>
        <v>74</v>
      </c>
      <c r="J674" s="55" t="n">
        <f aca="false">IF(TOT!AN676&lt;13.4,IF(I674&gt;66,66,I674),I674)</f>
        <v>74</v>
      </c>
      <c r="K674" s="55" t="n">
        <f aca="false">IF(TOT!AN676&lt;11,IF(J674&gt;66,66,J674),J674)</f>
        <v>74</v>
      </c>
    </row>
    <row r="675" customFormat="false" ht="13" hidden="false" customHeight="true" outlineLevel="0" collapsed="false">
      <c r="A675" s="17" t="s">
        <v>3137</v>
      </c>
      <c r="B675" s="27" t="n">
        <f aca="false">VLOOKUP((TOT!X677*60)/TOT!AK677,'PA - ASSISTS'!$A$3:$B$55,2)</f>
        <v>90</v>
      </c>
      <c r="C675" s="27" t="n">
        <f aca="false">IF(TOT!AK677&lt;400,IF(B675&gt;66,66,B675),B675)</f>
        <v>90</v>
      </c>
      <c r="D675" s="27" t="n">
        <f aca="false">IF(TOT!AK677&lt;200,IF(C675&gt;60,60,C675),C675)</f>
        <v>90</v>
      </c>
      <c r="E675" s="50" t="n">
        <f aca="false">(TOT!BD677*60)/TOT!AK677</f>
        <v>14.2620578778135</v>
      </c>
      <c r="F675" s="55" t="n">
        <f aca="false">VLOOKUP(E675,'PA - Tableau 2'!$A$3:$B$55,2)</f>
        <v>83</v>
      </c>
      <c r="G675" s="55" t="n">
        <f aca="false">IF(TOT!AK677&lt;400,IF(F675&gt;66,66,F675),F675)</f>
        <v>83</v>
      </c>
      <c r="H675" s="55" t="n">
        <f aca="false">IF(TOT!AK677&lt;200,IF(G675&gt;60,60,G675),G675)</f>
        <v>83</v>
      </c>
      <c r="I675" s="55" t="n">
        <f aca="false">(D675+H675)/2</f>
        <v>86.5</v>
      </c>
      <c r="J675" s="55" t="n">
        <f aca="false">IF(TOT!AN677&lt;13.4,IF(I675&gt;66,66,I675),I675)</f>
        <v>86.5</v>
      </c>
      <c r="K675" s="55" t="n">
        <f aca="false">IF(TOT!AN677&lt;11,IF(J675&gt;66,66,J675),J675)</f>
        <v>86.5</v>
      </c>
    </row>
    <row r="676" customFormat="false" ht="13" hidden="false" customHeight="true" outlineLevel="0" collapsed="false">
      <c r="A676" s="17" t="s">
        <v>3141</v>
      </c>
      <c r="B676" s="27" t="n">
        <f aca="false">VLOOKUP((TOT!X678*60)/TOT!AK678,'PA - ASSISTS'!$A$3:$B$55,2)</f>
        <v>47</v>
      </c>
      <c r="C676" s="27" t="n">
        <f aca="false">IF(TOT!AK678&lt;400,IF(B676&gt;66,66,B676),B676)</f>
        <v>47</v>
      </c>
      <c r="D676" s="27" t="n">
        <f aca="false">IF(TOT!AK678&lt;200,IF(C676&gt;60,60,C676),C676)</f>
        <v>47</v>
      </c>
      <c r="E676" s="50" t="n">
        <f aca="false">(TOT!BD678*60)/TOT!AK678</f>
        <v>0</v>
      </c>
      <c r="F676" s="55" t="n">
        <f aca="false">VLOOKUP(E676,'PA - Tableau 2'!$A$3:$B$55,2)</f>
        <v>47</v>
      </c>
      <c r="G676" s="55" t="n">
        <f aca="false">IF(TOT!AK678&lt;400,IF(F676&gt;66,66,F676),F676)</f>
        <v>47</v>
      </c>
      <c r="H676" s="55" t="n">
        <f aca="false">IF(TOT!AK678&lt;200,IF(G676&gt;60,60,G676),G676)</f>
        <v>47</v>
      </c>
      <c r="I676" s="55" t="n">
        <f aca="false">(D676+H676)/2</f>
        <v>47</v>
      </c>
      <c r="J676" s="55" t="n">
        <f aca="false">IF(TOT!AN678&lt;13.4,IF(I676&gt;66,66,I676),I676)</f>
        <v>47</v>
      </c>
      <c r="K676" s="55" t="n">
        <f aca="false">IF(TOT!AN678&lt;11,IF(J676&gt;66,66,J676),J676)</f>
        <v>47</v>
      </c>
    </row>
    <row r="677" customFormat="false" ht="13" hidden="false" customHeight="true" outlineLevel="0" collapsed="false">
      <c r="A677" s="17" t="s">
        <v>3144</v>
      </c>
      <c r="B677" s="27" t="n">
        <f aca="false">VLOOKUP((TOT!X679*60)/TOT!AK679,'PA - ASSISTS'!$A$3:$B$55,2)</f>
        <v>93</v>
      </c>
      <c r="C677" s="27" t="n">
        <f aca="false">IF(TOT!AK679&lt;400,IF(B677&gt;66,66,B677),B677)</f>
        <v>93</v>
      </c>
      <c r="D677" s="27" t="n">
        <f aca="false">IF(TOT!AK679&lt;200,IF(C677&gt;60,60,C677),C677)</f>
        <v>93</v>
      </c>
      <c r="E677" s="50" t="n">
        <f aca="false">(TOT!BD679*60)/TOT!AK679</f>
        <v>23.767292937836</v>
      </c>
      <c r="F677" s="55" t="n">
        <f aca="false">VLOOKUP(E677,'PA - Tableau 2'!$A$3:$B$55,2)</f>
        <v>98</v>
      </c>
      <c r="G677" s="55" t="n">
        <f aca="false">IF(TOT!AK679&lt;400,IF(F677&gt;66,66,F677),F677)</f>
        <v>98</v>
      </c>
      <c r="H677" s="55" t="n">
        <f aca="false">IF(TOT!AK679&lt;200,IF(G677&gt;60,60,G677),G677)</f>
        <v>98</v>
      </c>
      <c r="I677" s="55" t="n">
        <f aca="false">(D677+H677)/2</f>
        <v>95.5</v>
      </c>
      <c r="J677" s="55" t="n">
        <f aca="false">IF(TOT!AN679&lt;13.4,IF(I677&gt;66,66,I677),I677)</f>
        <v>95.5</v>
      </c>
      <c r="K677" s="55" t="n">
        <f aca="false">IF(TOT!AN679&lt;11,IF(J677&gt;66,66,J677),J677)</f>
        <v>95.5</v>
      </c>
    </row>
    <row r="678" customFormat="false" ht="13" hidden="false" customHeight="true" outlineLevel="0" collapsed="false">
      <c r="A678" s="17" t="s">
        <v>3147</v>
      </c>
      <c r="B678" s="27" t="n">
        <f aca="false">VLOOKUP((TOT!X680*60)/TOT!AK680,'PA - ASSISTS'!$A$3:$B$55,2)</f>
        <v>71</v>
      </c>
      <c r="C678" s="27" t="n">
        <f aca="false">IF(TOT!AK680&lt;400,IF(B678&gt;66,66,B678),B678)</f>
        <v>71</v>
      </c>
      <c r="D678" s="27" t="n">
        <f aca="false">IF(TOT!AK680&lt;200,IF(C678&gt;60,60,C678),C678)</f>
        <v>71</v>
      </c>
      <c r="E678" s="50" t="n">
        <f aca="false">(TOT!BD680*60)/TOT!AK680</f>
        <v>7.67121320890165</v>
      </c>
      <c r="F678" s="55" t="n">
        <f aca="false">VLOOKUP(E678,'PA - Tableau 2'!$A$3:$B$55,2)</f>
        <v>64</v>
      </c>
      <c r="G678" s="55" t="n">
        <f aca="false">IF(TOT!AK680&lt;400,IF(F678&gt;66,66,F678),F678)</f>
        <v>64</v>
      </c>
      <c r="H678" s="55" t="n">
        <f aca="false">IF(TOT!AK680&lt;200,IF(G678&gt;60,60,G678),G678)</f>
        <v>64</v>
      </c>
      <c r="I678" s="55" t="n">
        <f aca="false">(D678+H678)/2</f>
        <v>67.5</v>
      </c>
      <c r="J678" s="55" t="n">
        <f aca="false">IF(TOT!AN680&lt;13.4,IF(I678&gt;66,66,I678),I678)</f>
        <v>67.5</v>
      </c>
      <c r="K678" s="55" t="n">
        <f aca="false">IF(TOT!AN680&lt;11,IF(J678&gt;66,66,J678),J678)</f>
        <v>67.5</v>
      </c>
    </row>
    <row r="679" customFormat="false" ht="13" hidden="false" customHeight="true" outlineLevel="0" collapsed="false">
      <c r="A679" s="17" t="s">
        <v>3150</v>
      </c>
      <c r="B679" s="27" t="n">
        <f aca="false">VLOOKUP((TOT!X681*60)/TOT!AK681,'PA - ASSISTS'!$A$3:$B$55,2)</f>
        <v>83</v>
      </c>
      <c r="C679" s="27" t="n">
        <f aca="false">IF(TOT!AK681&lt;400,IF(B679&gt;66,66,B679),B679)</f>
        <v>83</v>
      </c>
      <c r="D679" s="27" t="n">
        <f aca="false">IF(TOT!AK681&lt;200,IF(C679&gt;60,60,C679),C679)</f>
        <v>83</v>
      </c>
      <c r="E679" s="50" t="n">
        <f aca="false">(TOT!BD681*60)/TOT!AK681</f>
        <v>14.0053397264756</v>
      </c>
      <c r="F679" s="55" t="n">
        <f aca="false">VLOOKUP(E679,'PA - Tableau 2'!$A$3:$B$55,2)</f>
        <v>83</v>
      </c>
      <c r="G679" s="55" t="n">
        <f aca="false">IF(TOT!AK681&lt;400,IF(F679&gt;66,66,F679),F679)</f>
        <v>83</v>
      </c>
      <c r="H679" s="55" t="n">
        <f aca="false">IF(TOT!AK681&lt;200,IF(G679&gt;60,60,G679),G679)</f>
        <v>83</v>
      </c>
      <c r="I679" s="55" t="n">
        <f aca="false">(D679+H679)/2</f>
        <v>83</v>
      </c>
      <c r="J679" s="55" t="n">
        <f aca="false">IF(TOT!AN681&lt;13.4,IF(I679&gt;66,66,I679),I679)</f>
        <v>83</v>
      </c>
      <c r="K679" s="55" t="n">
        <f aca="false">IF(TOT!AN681&lt;11,IF(J679&gt;66,66,J679),J679)</f>
        <v>83</v>
      </c>
    </row>
    <row r="680" customFormat="false" ht="13" hidden="false" customHeight="true" outlineLevel="0" collapsed="false">
      <c r="A680" s="17" t="s">
        <v>3154</v>
      </c>
      <c r="B680" s="27" t="n">
        <f aca="false">VLOOKUP((TOT!X682*60)/TOT!AK682,'PA - ASSISTS'!$A$3:$B$55,2)</f>
        <v>66</v>
      </c>
      <c r="C680" s="27" t="n">
        <f aca="false">IF(TOT!AK682&lt;400,IF(B680&gt;66,66,B680),B680)</f>
        <v>66</v>
      </c>
      <c r="D680" s="27" t="n">
        <f aca="false">IF(TOT!AK682&lt;200,IF(C680&gt;60,60,C680),C680)</f>
        <v>66</v>
      </c>
      <c r="E680" s="50" t="n">
        <f aca="false">(TOT!BD682*60)/TOT!AK682</f>
        <v>12.0884847812829</v>
      </c>
      <c r="F680" s="55" t="n">
        <f aca="false">VLOOKUP(E680,'PA - Tableau 2'!$A$3:$B$55,2)</f>
        <v>78</v>
      </c>
      <c r="G680" s="55" t="n">
        <f aca="false">IF(TOT!AK682&lt;400,IF(F680&gt;66,66,F680),F680)</f>
        <v>78</v>
      </c>
      <c r="H680" s="55" t="n">
        <f aca="false">IF(TOT!AK682&lt;200,IF(G680&gt;60,60,G680),G680)</f>
        <v>78</v>
      </c>
      <c r="I680" s="55" t="n">
        <f aca="false">(D680+H680)/2</f>
        <v>72</v>
      </c>
      <c r="J680" s="55" t="n">
        <f aca="false">IF(TOT!AN682&lt;13.4,IF(I680&gt;66,66,I680),I680)</f>
        <v>66</v>
      </c>
      <c r="K680" s="55" t="n">
        <f aca="false">IF(TOT!AN682&lt;11,IF(J680&gt;66,66,J680),J680)</f>
        <v>66</v>
      </c>
    </row>
    <row r="681" customFormat="false" ht="13" hidden="false" customHeight="true" outlineLevel="0" collapsed="false">
      <c r="A681" s="17" t="s">
        <v>3157</v>
      </c>
      <c r="B681" s="27" t="n">
        <f aca="false">VLOOKUP((TOT!X683*60)/TOT!AK683,'PA - ASSISTS'!$A$3:$B$55,2)</f>
        <v>47</v>
      </c>
      <c r="C681" s="27" t="n">
        <f aca="false">IF(TOT!AK683&lt;400,IF(B681&gt;66,66,B681),B681)</f>
        <v>47</v>
      </c>
      <c r="D681" s="27" t="n">
        <f aca="false">IF(TOT!AK683&lt;200,IF(C681&gt;60,60,C681),C681)</f>
        <v>47</v>
      </c>
      <c r="E681" s="50" t="n">
        <f aca="false">(TOT!BD683*60)/TOT!AK683</f>
        <v>0</v>
      </c>
      <c r="F681" s="55" t="n">
        <f aca="false">VLOOKUP(E681,'PA - Tableau 2'!$A$3:$B$55,2)</f>
        <v>47</v>
      </c>
      <c r="G681" s="55" t="n">
        <f aca="false">IF(TOT!AK683&lt;400,IF(F681&gt;66,66,F681),F681)</f>
        <v>47</v>
      </c>
      <c r="H681" s="55" t="n">
        <f aca="false">IF(TOT!AK683&lt;200,IF(G681&gt;60,60,G681),G681)</f>
        <v>47</v>
      </c>
      <c r="I681" s="55" t="n">
        <f aca="false">(D681+H681)/2</f>
        <v>47</v>
      </c>
      <c r="J681" s="55" t="n">
        <f aca="false">IF(TOT!AN683&lt;13.4,IF(I681&gt;66,66,I681),I681)</f>
        <v>47</v>
      </c>
      <c r="K681" s="55" t="n">
        <f aca="false">IF(TOT!AN683&lt;11,IF(J681&gt;66,66,J681),J681)</f>
        <v>47</v>
      </c>
    </row>
    <row r="682" customFormat="false" ht="13" hidden="false" customHeight="true" outlineLevel="0" collapsed="false">
      <c r="A682" s="17" t="s">
        <v>3161</v>
      </c>
      <c r="B682" s="27" t="n">
        <f aca="false">VLOOKUP((TOT!X684*60)/TOT!AK684,'PA - ASSISTS'!$A$3:$B$55,2)</f>
        <v>60</v>
      </c>
      <c r="C682" s="27" t="n">
        <f aca="false">IF(TOT!AK684&lt;400,IF(B682&gt;66,66,B682),B682)</f>
        <v>60</v>
      </c>
      <c r="D682" s="27" t="n">
        <f aca="false">IF(TOT!AK684&lt;200,IF(C682&gt;60,60,C682),C682)</f>
        <v>60</v>
      </c>
      <c r="E682" s="50" t="n">
        <f aca="false">(TOT!BD684*60)/TOT!AK684</f>
        <v>11.9754583461532</v>
      </c>
      <c r="F682" s="55" t="n">
        <f aca="false">VLOOKUP(E682,'PA - Tableau 2'!$A$3:$B$55,2)</f>
        <v>77</v>
      </c>
      <c r="G682" s="55" t="n">
        <f aca="false">IF(TOT!AK684&lt;400,IF(F682&gt;66,66,F682),F682)</f>
        <v>77</v>
      </c>
      <c r="H682" s="55" t="n">
        <f aca="false">IF(TOT!AK684&lt;200,IF(G682&gt;60,60,G682),G682)</f>
        <v>77</v>
      </c>
      <c r="I682" s="55" t="n">
        <f aca="false">(D682+H682)/2</f>
        <v>68.5</v>
      </c>
      <c r="J682" s="55" t="n">
        <f aca="false">IF(TOT!AN684&lt;13.4,IF(I682&gt;66,66,I682),I682)</f>
        <v>68.5</v>
      </c>
      <c r="K682" s="55" t="n">
        <f aca="false">IF(TOT!AN684&lt;11,IF(J682&gt;66,66,J682),J682)</f>
        <v>68.5</v>
      </c>
    </row>
    <row r="683" customFormat="false" ht="13" hidden="false" customHeight="true" outlineLevel="0" collapsed="false">
      <c r="A683" s="17" t="s">
        <v>3165</v>
      </c>
      <c r="B683" s="27" t="n">
        <f aca="false">VLOOKUP((TOT!X685*60)/TOT!AK685,'PA - ASSISTS'!$A$3:$B$55,2)</f>
        <v>80</v>
      </c>
      <c r="C683" s="27" t="n">
        <f aca="false">IF(TOT!AK685&lt;400,IF(B683&gt;66,66,B683),B683)</f>
        <v>80</v>
      </c>
      <c r="D683" s="27" t="n">
        <f aca="false">IF(TOT!AK685&lt;200,IF(C683&gt;60,60,C683),C683)</f>
        <v>80</v>
      </c>
      <c r="E683" s="50" t="n">
        <f aca="false">(TOT!BD685*60)/TOT!AK685</f>
        <v>8.04489116359356</v>
      </c>
      <c r="F683" s="55" t="n">
        <f aca="false">VLOOKUP(E683,'PA - Tableau 2'!$A$3:$B$55,2)</f>
        <v>65</v>
      </c>
      <c r="G683" s="55" t="n">
        <f aca="false">IF(TOT!AK685&lt;400,IF(F683&gt;66,66,F683),F683)</f>
        <v>65</v>
      </c>
      <c r="H683" s="55" t="n">
        <f aca="false">IF(TOT!AK685&lt;200,IF(G683&gt;60,60,G683),G683)</f>
        <v>65</v>
      </c>
      <c r="I683" s="55" t="n">
        <f aca="false">(D683+H683)/2</f>
        <v>72.5</v>
      </c>
      <c r="J683" s="55" t="n">
        <f aca="false">IF(TOT!AN685&lt;13.4,IF(I683&gt;66,66,I683),I683)</f>
        <v>72.5</v>
      </c>
      <c r="K683" s="55" t="n">
        <f aca="false">IF(TOT!AN685&lt;11,IF(J683&gt;66,66,J683),J683)</f>
        <v>72.5</v>
      </c>
    </row>
    <row r="684" customFormat="false" ht="13" hidden="false" customHeight="true" outlineLevel="0" collapsed="false">
      <c r="A684" s="17" t="s">
        <v>3168</v>
      </c>
      <c r="B684" s="27" t="n">
        <f aca="false">VLOOKUP((TOT!X686*60)/TOT!AK686,'PA - ASSISTS'!$A$3:$B$55,2)</f>
        <v>58</v>
      </c>
      <c r="C684" s="27" t="n">
        <f aca="false">IF(TOT!AK686&lt;400,IF(B684&gt;66,66,B684),B684)</f>
        <v>58</v>
      </c>
      <c r="D684" s="27" t="n">
        <f aca="false">IF(TOT!AK686&lt;200,IF(C684&gt;60,60,C684),C684)</f>
        <v>58</v>
      </c>
      <c r="E684" s="50" t="n">
        <f aca="false">(TOT!BD686*60)/TOT!AK686</f>
        <v>1.71081541461974</v>
      </c>
      <c r="F684" s="55" t="n">
        <f aca="false">VLOOKUP(E684,'PA - Tableau 2'!$A$3:$B$55,2)</f>
        <v>49</v>
      </c>
      <c r="G684" s="55" t="n">
        <f aca="false">IF(TOT!AK686&lt;400,IF(F684&gt;66,66,F684),F684)</f>
        <v>49</v>
      </c>
      <c r="H684" s="55" t="n">
        <f aca="false">IF(TOT!AK686&lt;200,IF(G684&gt;60,60,G684),G684)</f>
        <v>49</v>
      </c>
      <c r="I684" s="55" t="n">
        <f aca="false">(D684+H684)/2</f>
        <v>53.5</v>
      </c>
      <c r="J684" s="55" t="n">
        <f aca="false">IF(TOT!AN686&lt;13.4,IF(I684&gt;66,66,I684),I684)</f>
        <v>53.5</v>
      </c>
      <c r="K684" s="55" t="n">
        <f aca="false">IF(TOT!AN686&lt;11,IF(J684&gt;66,66,J684),J684)</f>
        <v>53.5</v>
      </c>
    </row>
    <row r="685" customFormat="false" ht="13" hidden="false" customHeight="true" outlineLevel="0" collapsed="false">
      <c r="A685" s="17" t="s">
        <v>3171</v>
      </c>
      <c r="B685" s="27" t="n">
        <f aca="false">VLOOKUP((TOT!X687*60)/TOT!AK687,'PA - ASSISTS'!$A$3:$B$55,2)</f>
        <v>65</v>
      </c>
      <c r="C685" s="27" t="n">
        <f aca="false">IF(TOT!AK687&lt;400,IF(B685&gt;66,66,B685),B685)</f>
        <v>65</v>
      </c>
      <c r="D685" s="27" t="n">
        <f aca="false">IF(TOT!AK687&lt;200,IF(C685&gt;60,60,C685),C685)</f>
        <v>65</v>
      </c>
      <c r="E685" s="50" t="n">
        <f aca="false">(TOT!BD687*60)/TOT!AK687</f>
        <v>9.68324993382683</v>
      </c>
      <c r="F685" s="55" t="n">
        <f aca="false">VLOOKUP(E685,'PA - Tableau 2'!$A$3:$B$55,2)</f>
        <v>70</v>
      </c>
      <c r="G685" s="55" t="n">
        <f aca="false">IF(TOT!AK687&lt;400,IF(F685&gt;66,66,F685),F685)</f>
        <v>70</v>
      </c>
      <c r="H685" s="55" t="n">
        <f aca="false">IF(TOT!AK687&lt;200,IF(G685&gt;60,60,G685),G685)</f>
        <v>70</v>
      </c>
      <c r="I685" s="55" t="n">
        <f aca="false">(D685+H685)/2</f>
        <v>67.5</v>
      </c>
      <c r="J685" s="55" t="n">
        <f aca="false">IF(TOT!AN687&lt;13.4,IF(I685&gt;66,66,I685),I685)</f>
        <v>67.5</v>
      </c>
      <c r="K685" s="55" t="n">
        <f aca="false">IF(TOT!AN687&lt;11,IF(J685&gt;66,66,J685),J685)</f>
        <v>67.5</v>
      </c>
    </row>
    <row r="686" customFormat="false" ht="13" hidden="false" customHeight="true" outlineLevel="0" collapsed="false">
      <c r="A686" s="17" t="s">
        <v>3173</v>
      </c>
      <c r="B686" s="27" t="n">
        <f aca="false">VLOOKUP((TOT!X688*60)/TOT!AK688,'PA - ASSISTS'!$A$3:$B$55,2)</f>
        <v>65</v>
      </c>
      <c r="C686" s="27" t="n">
        <f aca="false">IF(TOT!AK688&lt;400,IF(B686&gt;66,66,B686),B686)</f>
        <v>65</v>
      </c>
      <c r="D686" s="27" t="n">
        <f aca="false">IF(TOT!AK688&lt;200,IF(C686&gt;60,60,C686),C686)</f>
        <v>65</v>
      </c>
      <c r="E686" s="50" t="n">
        <f aca="false">(TOT!BD688*60)/TOT!AK688</f>
        <v>12.9142300194932</v>
      </c>
      <c r="F686" s="55" t="n">
        <f aca="false">VLOOKUP(E686,'PA - Tableau 2'!$A$3:$B$55,2)</f>
        <v>80</v>
      </c>
      <c r="G686" s="55" t="n">
        <f aca="false">IF(TOT!AK688&lt;400,IF(F686&gt;66,66,F686),F686)</f>
        <v>80</v>
      </c>
      <c r="H686" s="55" t="n">
        <f aca="false">IF(TOT!AK688&lt;200,IF(G686&gt;60,60,G686),G686)</f>
        <v>80</v>
      </c>
      <c r="I686" s="55" t="n">
        <f aca="false">(D686+H686)/2</f>
        <v>72.5</v>
      </c>
      <c r="J686" s="55" t="n">
        <f aca="false">IF(TOT!AN688&lt;13.4,IF(I686&gt;66,66,I686),I686)</f>
        <v>66</v>
      </c>
      <c r="K686" s="55" t="n">
        <f aca="false">IF(TOT!AN688&lt;11,IF(J686&gt;66,66,J686),J686)</f>
        <v>66</v>
      </c>
    </row>
    <row r="687" customFormat="false" ht="13" hidden="false" customHeight="true" outlineLevel="0" collapsed="false">
      <c r="A687" s="17" t="s">
        <v>3178</v>
      </c>
      <c r="B687" s="27" t="n">
        <f aca="false">VLOOKUP((TOT!X689*60)/TOT!AK689,'PA - ASSISTS'!$A$3:$B$55,2)</f>
        <v>51</v>
      </c>
      <c r="C687" s="27" t="n">
        <f aca="false">IF(TOT!AK689&lt;400,IF(B687&gt;66,66,B687),B687)</f>
        <v>51</v>
      </c>
      <c r="D687" s="27" t="n">
        <f aca="false">IF(TOT!AK689&lt;200,IF(C687&gt;60,60,C687),C687)</f>
        <v>51</v>
      </c>
      <c r="E687" s="50" t="n">
        <f aca="false">(TOT!BD689*60)/TOT!AK689</f>
        <v>7.55144646585148</v>
      </c>
      <c r="F687" s="55" t="n">
        <f aca="false">VLOOKUP(E687,'PA - Tableau 2'!$A$3:$B$55,2)</f>
        <v>63</v>
      </c>
      <c r="G687" s="55" t="n">
        <f aca="false">IF(TOT!AK689&lt;400,IF(F687&gt;66,66,F687),F687)</f>
        <v>63</v>
      </c>
      <c r="H687" s="55" t="n">
        <f aca="false">IF(TOT!AK689&lt;200,IF(G687&gt;60,60,G687),G687)</f>
        <v>60</v>
      </c>
      <c r="I687" s="55" t="n">
        <f aca="false">(D687+H687)/2</f>
        <v>55.5</v>
      </c>
      <c r="J687" s="55" t="n">
        <f aca="false">IF(TOT!AN689&lt;13.4,IF(I687&gt;66,66,I687),I687)</f>
        <v>55.5</v>
      </c>
      <c r="K687" s="55" t="n">
        <f aca="false">IF(TOT!AN689&lt;11,IF(J687&gt;66,66,J687),J687)</f>
        <v>55.5</v>
      </c>
    </row>
    <row r="688" customFormat="false" ht="13" hidden="false" customHeight="true" outlineLevel="0" collapsed="false">
      <c r="A688" s="17" t="s">
        <v>3181</v>
      </c>
      <c r="B688" s="27" t="n">
        <f aca="false">VLOOKUP((TOT!X690*60)/TOT!AK690,'PA - ASSISTS'!$A$3:$B$55,2)</f>
        <v>60</v>
      </c>
      <c r="C688" s="27" t="n">
        <f aca="false">IF(TOT!AK690&lt;400,IF(B688&gt;66,66,B688),B688)</f>
        <v>60</v>
      </c>
      <c r="D688" s="27" t="n">
        <f aca="false">IF(TOT!AK690&lt;200,IF(C688&gt;60,60,C688),C688)</f>
        <v>60</v>
      </c>
      <c r="E688" s="50" t="n">
        <f aca="false">(TOT!BD690*60)/TOT!AK690</f>
        <v>17.565932736511</v>
      </c>
      <c r="F688" s="55" t="n">
        <f aca="false">VLOOKUP(E688,'PA - Tableau 2'!$A$3:$B$55,2)</f>
        <v>91</v>
      </c>
      <c r="G688" s="55" t="n">
        <f aca="false">IF(TOT!AK690&lt;400,IF(F688&gt;66,66,F688),F688)</f>
        <v>66</v>
      </c>
      <c r="H688" s="55" t="n">
        <f aca="false">IF(TOT!AK690&lt;200,IF(G688&gt;60,60,G688),G688)</f>
        <v>66</v>
      </c>
      <c r="I688" s="55" t="n">
        <f aca="false">(D688+H688)/2</f>
        <v>63</v>
      </c>
      <c r="J688" s="55" t="n">
        <f aca="false">IF(TOT!AN690&lt;13.4,IF(I688&gt;66,66,I688),I688)</f>
        <v>63</v>
      </c>
      <c r="K688" s="55" t="n">
        <f aca="false">IF(TOT!AN690&lt;11,IF(J688&gt;66,66,J688),J688)</f>
        <v>63</v>
      </c>
    </row>
    <row r="689" customFormat="false" ht="13" hidden="false" customHeight="true" outlineLevel="0" collapsed="false">
      <c r="A689" s="17" t="s">
        <v>3183</v>
      </c>
      <c r="B689" s="27" t="n">
        <f aca="false">VLOOKUP((TOT!X691*60)/TOT!AK691,'PA - ASSISTS'!$A$3:$B$55,2)</f>
        <v>53</v>
      </c>
      <c r="C689" s="27" t="n">
        <f aca="false">IF(TOT!AK691&lt;400,IF(B689&gt;66,66,B689),B689)</f>
        <v>53</v>
      </c>
      <c r="D689" s="27" t="n">
        <f aca="false">IF(TOT!AK691&lt;200,IF(C689&gt;60,60,C689),C689)</f>
        <v>53</v>
      </c>
      <c r="E689" s="50" t="n">
        <f aca="false">(TOT!BD691*60)/TOT!AK691</f>
        <v>13.8300349243303</v>
      </c>
      <c r="F689" s="55" t="n">
        <f aca="false">VLOOKUP(E689,'PA - Tableau 2'!$A$3:$B$55,2)</f>
        <v>82</v>
      </c>
      <c r="G689" s="55" t="n">
        <f aca="false">IF(TOT!AK691&lt;400,IF(F689&gt;66,66,F689),F689)</f>
        <v>66</v>
      </c>
      <c r="H689" s="55" t="n">
        <f aca="false">IF(TOT!AK691&lt;200,IF(G689&gt;60,60,G689),G689)</f>
        <v>60</v>
      </c>
      <c r="I689" s="55" t="n">
        <f aca="false">(D689+H689)/2</f>
        <v>56.5</v>
      </c>
      <c r="J689" s="55" t="n">
        <f aca="false">IF(TOT!AN691&lt;13.4,IF(I689&gt;66,66,I689),I689)</f>
        <v>56.5</v>
      </c>
      <c r="K689" s="55" t="n">
        <f aca="false">IF(TOT!AN691&lt;11,IF(J689&gt;66,66,J689),J689)</f>
        <v>56.5</v>
      </c>
    </row>
    <row r="690" customFormat="false" ht="13" hidden="false" customHeight="true" outlineLevel="0" collapsed="false">
      <c r="A690" s="17" t="s">
        <v>3186</v>
      </c>
      <c r="B690" s="27" t="n">
        <f aca="false">VLOOKUP((TOT!X692*60)/TOT!AK692,'PA - ASSISTS'!$A$3:$B$55,2)</f>
        <v>88</v>
      </c>
      <c r="C690" s="27" t="n">
        <f aca="false">IF(TOT!AK692&lt;400,IF(B690&gt;66,66,B690),B690)</f>
        <v>88</v>
      </c>
      <c r="D690" s="27" t="n">
        <f aca="false">IF(TOT!AK692&lt;200,IF(C690&gt;60,60,C690),C690)</f>
        <v>88</v>
      </c>
      <c r="E690" s="50" t="n">
        <f aca="false">(TOT!BD692*60)/TOT!AK692</f>
        <v>16.2333581318917</v>
      </c>
      <c r="F690" s="55" t="n">
        <f aca="false">VLOOKUP(E690,'PA - Tableau 2'!$A$3:$B$55,2)</f>
        <v>88</v>
      </c>
      <c r="G690" s="55" t="n">
        <f aca="false">IF(TOT!AK692&lt;400,IF(F690&gt;66,66,F690),F690)</f>
        <v>88</v>
      </c>
      <c r="H690" s="55" t="n">
        <f aca="false">IF(TOT!AK692&lt;200,IF(G690&gt;60,60,G690),G690)</f>
        <v>88</v>
      </c>
      <c r="I690" s="55" t="n">
        <f aca="false">(D690+H690)/2</f>
        <v>88</v>
      </c>
      <c r="J690" s="55" t="n">
        <f aca="false">IF(TOT!AN692&lt;13.4,IF(I690&gt;66,66,I690),I690)</f>
        <v>88</v>
      </c>
      <c r="K690" s="55" t="n">
        <f aca="false">IF(TOT!AN692&lt;11,IF(J690&gt;66,66,J690),J690)</f>
        <v>88</v>
      </c>
    </row>
    <row r="691" customFormat="false" ht="13" hidden="false" customHeight="true" outlineLevel="0" collapsed="false">
      <c r="A691" s="17" t="s">
        <v>3191</v>
      </c>
      <c r="B691" s="27" t="n">
        <f aca="false">VLOOKUP((TOT!X693*60)/TOT!AK693,'PA - ASSISTS'!$A$3:$B$55,2)</f>
        <v>90</v>
      </c>
      <c r="C691" s="27" t="n">
        <f aca="false">IF(TOT!AK693&lt;400,IF(B691&gt;66,66,B691),B691)</f>
        <v>90</v>
      </c>
      <c r="D691" s="27" t="n">
        <f aca="false">IF(TOT!AK693&lt;200,IF(C691&gt;60,60,C691),C691)</f>
        <v>90</v>
      </c>
      <c r="E691" s="50" t="n">
        <f aca="false">(TOT!BD693*60)/TOT!AK693</f>
        <v>19.4680707438909</v>
      </c>
      <c r="F691" s="55" t="n">
        <f aca="false">VLOOKUP(E691,'PA - Tableau 2'!$A$3:$B$55,2)</f>
        <v>94</v>
      </c>
      <c r="G691" s="55" t="n">
        <f aca="false">IF(TOT!AK693&lt;400,IF(F691&gt;66,66,F691),F691)</f>
        <v>94</v>
      </c>
      <c r="H691" s="55" t="n">
        <f aca="false">IF(TOT!AK693&lt;200,IF(G691&gt;60,60,G691),G691)</f>
        <v>94</v>
      </c>
      <c r="I691" s="55" t="n">
        <f aca="false">(D691+H691)/2</f>
        <v>92</v>
      </c>
      <c r="J691" s="55" t="n">
        <f aca="false">IF(TOT!AN693&lt;13.4,IF(I691&gt;66,66,I691),I691)</f>
        <v>92</v>
      </c>
      <c r="K691" s="55" t="n">
        <f aca="false">IF(TOT!AN693&lt;11,IF(J691&gt;66,66,J691),J691)</f>
        <v>92</v>
      </c>
    </row>
    <row r="692" customFormat="false" ht="13" hidden="false" customHeight="true" outlineLevel="0" collapsed="false">
      <c r="A692" s="17" t="s">
        <v>3196</v>
      </c>
      <c r="B692" s="27" t="n">
        <f aca="false">VLOOKUP((TOT!X694*60)/TOT!AK694,'PA - ASSISTS'!$A$3:$B$55,2)</f>
        <v>76</v>
      </c>
      <c r="C692" s="27" t="n">
        <f aca="false">IF(TOT!AK694&lt;400,IF(B692&gt;66,66,B692),B692)</f>
        <v>76</v>
      </c>
      <c r="D692" s="27" t="n">
        <f aca="false">IF(TOT!AK694&lt;200,IF(C692&gt;60,60,C692),C692)</f>
        <v>76</v>
      </c>
      <c r="E692" s="50" t="n">
        <f aca="false">(TOT!BD694*60)/TOT!AK694</f>
        <v>16.0888784308452</v>
      </c>
      <c r="F692" s="55" t="n">
        <f aca="false">VLOOKUP(E692,'PA - Tableau 2'!$A$3:$B$55,2)</f>
        <v>88</v>
      </c>
      <c r="G692" s="55" t="n">
        <f aca="false">IF(TOT!AK694&lt;400,IF(F692&gt;66,66,F692),F692)</f>
        <v>88</v>
      </c>
      <c r="H692" s="55" t="n">
        <f aca="false">IF(TOT!AK694&lt;200,IF(G692&gt;60,60,G692),G692)</f>
        <v>88</v>
      </c>
      <c r="I692" s="55" t="n">
        <f aca="false">(D692+H692)/2</f>
        <v>82</v>
      </c>
      <c r="J692" s="55" t="n">
        <f aca="false">IF(TOT!AN694&lt;13.4,IF(I692&gt;66,66,I692),I692)</f>
        <v>82</v>
      </c>
      <c r="K692" s="55" t="n">
        <f aca="false">IF(TOT!AN694&lt;11,IF(J692&gt;66,66,J692),J692)</f>
        <v>82</v>
      </c>
    </row>
    <row r="693" customFormat="false" ht="13" hidden="false" customHeight="true" outlineLevel="0" collapsed="false">
      <c r="A693" s="17" t="s">
        <v>3200</v>
      </c>
      <c r="B693" s="27" t="n">
        <f aca="false">VLOOKUP((TOT!X695*60)/TOT!AK695,'PA - ASSISTS'!$A$3:$B$55,2)</f>
        <v>66</v>
      </c>
      <c r="C693" s="27" t="n">
        <f aca="false">IF(TOT!AK695&lt;400,IF(B693&gt;66,66,B693),B693)</f>
        <v>66</v>
      </c>
      <c r="D693" s="27" t="n">
        <f aca="false">IF(TOT!AK695&lt;200,IF(C693&gt;60,60,C693),C693)</f>
        <v>60</v>
      </c>
      <c r="E693" s="50" t="n">
        <f aca="false">(TOT!BD695*60)/TOT!AK695</f>
        <v>0</v>
      </c>
      <c r="F693" s="55" t="n">
        <f aca="false">VLOOKUP(E693,'PA - Tableau 2'!$A$3:$B$55,2)</f>
        <v>47</v>
      </c>
      <c r="G693" s="55" t="n">
        <f aca="false">IF(TOT!AK695&lt;400,IF(F693&gt;66,66,F693),F693)</f>
        <v>47</v>
      </c>
      <c r="H693" s="55" t="n">
        <f aca="false">IF(TOT!AK695&lt;200,IF(G693&gt;60,60,G693),G693)</f>
        <v>47</v>
      </c>
      <c r="I693" s="55" t="n">
        <f aca="false">(D693+H693)/2</f>
        <v>53.5</v>
      </c>
      <c r="J693" s="55" t="n">
        <f aca="false">IF(TOT!AN695&lt;13.4,IF(I693&gt;66,66,I693),I693)</f>
        <v>53.5</v>
      </c>
      <c r="K693" s="55" t="n">
        <f aca="false">IF(TOT!AN695&lt;11,IF(J693&gt;66,66,J693),J693)</f>
        <v>53.5</v>
      </c>
    </row>
    <row r="694" customFormat="false" ht="13" hidden="false" customHeight="true" outlineLevel="0" collapsed="false">
      <c r="A694" s="17" t="s">
        <v>3204</v>
      </c>
      <c r="B694" s="27" t="n">
        <f aca="false">VLOOKUP((TOT!X696*60)/TOT!AK696,'PA - ASSISTS'!$A$3:$B$55,2)</f>
        <v>62</v>
      </c>
      <c r="C694" s="27" t="n">
        <f aca="false">IF(TOT!AK696&lt;400,IF(B694&gt;66,66,B694),B694)</f>
        <v>62</v>
      </c>
      <c r="D694" s="27" t="n">
        <f aca="false">IF(TOT!AK696&lt;200,IF(C694&gt;60,60,C694),C694)</f>
        <v>62</v>
      </c>
      <c r="E694" s="50" t="n">
        <f aca="false">(TOT!BD696*60)/TOT!AK696</f>
        <v>11.1138396772496</v>
      </c>
      <c r="F694" s="55" t="n">
        <f aca="false">VLOOKUP(E694,'PA - Tableau 2'!$A$3:$B$55,2)</f>
        <v>75</v>
      </c>
      <c r="G694" s="55" t="n">
        <f aca="false">IF(TOT!AK696&lt;400,IF(F694&gt;66,66,F694),F694)</f>
        <v>66</v>
      </c>
      <c r="H694" s="55" t="n">
        <f aca="false">IF(TOT!AK696&lt;200,IF(G694&gt;60,60,G694),G694)</f>
        <v>66</v>
      </c>
      <c r="I694" s="55" t="n">
        <f aca="false">(D694+H694)/2</f>
        <v>64</v>
      </c>
      <c r="J694" s="55" t="n">
        <f aca="false">IF(TOT!AN696&lt;13.4,IF(I694&gt;66,66,I694),I694)</f>
        <v>64</v>
      </c>
      <c r="K694" s="55" t="n">
        <f aca="false">IF(TOT!AN696&lt;11,IF(J694&gt;66,66,J694),J694)</f>
        <v>64</v>
      </c>
    </row>
    <row r="695" customFormat="false" ht="13" hidden="false" customHeight="true" outlineLevel="0" collapsed="false">
      <c r="A695" s="17" t="s">
        <v>3206</v>
      </c>
      <c r="B695" s="27" t="n">
        <f aca="false">VLOOKUP((TOT!X697*60)/TOT!AK697,'PA - ASSISTS'!$A$3:$B$55,2)</f>
        <v>97</v>
      </c>
      <c r="C695" s="27" t="n">
        <f aca="false">IF(TOT!AK697&lt;400,IF(B695&gt;66,66,B695),B695)</f>
        <v>97</v>
      </c>
      <c r="D695" s="27" t="n">
        <f aca="false">IF(TOT!AK697&lt;200,IF(C695&gt;60,60,C695),C695)</f>
        <v>97</v>
      </c>
      <c r="E695" s="50" t="n">
        <f aca="false">(TOT!BD697*60)/TOT!AK697</f>
        <v>22.4924131179638</v>
      </c>
      <c r="F695" s="55" t="n">
        <f aca="false">VLOOKUP(E695,'PA - Tableau 2'!$A$3:$B$55,2)</f>
        <v>97</v>
      </c>
      <c r="G695" s="55" t="n">
        <f aca="false">IF(TOT!AK697&lt;400,IF(F695&gt;66,66,F695),F695)</f>
        <v>97</v>
      </c>
      <c r="H695" s="55" t="n">
        <f aca="false">IF(TOT!AK697&lt;200,IF(G695&gt;60,60,G695),G695)</f>
        <v>97</v>
      </c>
      <c r="I695" s="55" t="n">
        <f aca="false">(D695+H695)/2</f>
        <v>97</v>
      </c>
      <c r="J695" s="55" t="n">
        <f aca="false">IF(TOT!AN697&lt;13.4,IF(I695&gt;66,66,I695),I695)</f>
        <v>97</v>
      </c>
      <c r="K695" s="55" t="n">
        <f aca="false">IF(TOT!AN697&lt;11,IF(J695&gt;66,66,J695),J695)</f>
        <v>97</v>
      </c>
    </row>
    <row r="696" customFormat="false" ht="13" hidden="false" customHeight="true" outlineLevel="0" collapsed="false">
      <c r="A696" s="17" t="s">
        <v>3210</v>
      </c>
      <c r="B696" s="27" t="n">
        <f aca="false">VLOOKUP((TOT!X698*60)/TOT!AK698,'PA - ASSISTS'!$A$3:$B$55,2)</f>
        <v>47</v>
      </c>
      <c r="C696" s="27" t="n">
        <f aca="false">IF(TOT!AK698&lt;400,IF(B696&gt;66,66,B696),B696)</f>
        <v>47</v>
      </c>
      <c r="D696" s="27" t="n">
        <f aca="false">IF(TOT!AK698&lt;200,IF(C696&gt;60,60,C696),C696)</f>
        <v>47</v>
      </c>
      <c r="E696" s="50" t="n">
        <f aca="false">(TOT!BD698*60)/TOT!AK698</f>
        <v>0</v>
      </c>
      <c r="F696" s="55" t="n">
        <f aca="false">VLOOKUP(E696,'PA - Tableau 2'!$A$3:$B$55,2)</f>
        <v>47</v>
      </c>
      <c r="G696" s="55" t="n">
        <f aca="false">IF(TOT!AK698&lt;400,IF(F696&gt;66,66,F696),F696)</f>
        <v>47</v>
      </c>
      <c r="H696" s="55" t="n">
        <f aca="false">IF(TOT!AK698&lt;200,IF(G696&gt;60,60,G696),G696)</f>
        <v>47</v>
      </c>
      <c r="I696" s="55" t="n">
        <f aca="false">(D696+H696)/2</f>
        <v>47</v>
      </c>
      <c r="J696" s="55" t="n">
        <f aca="false">IF(TOT!AN698&lt;13.4,IF(I696&gt;66,66,I696),I696)</f>
        <v>47</v>
      </c>
      <c r="K696" s="55" t="n">
        <f aca="false">IF(TOT!AN698&lt;11,IF(J696&gt;66,66,J696),J696)</f>
        <v>47</v>
      </c>
    </row>
    <row r="697" customFormat="false" ht="13" hidden="false" customHeight="true" outlineLevel="0" collapsed="false">
      <c r="A697" s="17" t="s">
        <v>3215</v>
      </c>
      <c r="B697" s="27" t="n">
        <f aca="false">VLOOKUP((TOT!X699*60)/TOT!AK699,'PA - ASSISTS'!$A$3:$B$55,2)</f>
        <v>81</v>
      </c>
      <c r="C697" s="27" t="n">
        <f aca="false">IF(TOT!AK699&lt;400,IF(B697&gt;66,66,B697),B697)</f>
        <v>81</v>
      </c>
      <c r="D697" s="27" t="n">
        <f aca="false">IF(TOT!AK699&lt;200,IF(C697&gt;60,60,C697),C697)</f>
        <v>81</v>
      </c>
      <c r="E697" s="50" t="n">
        <f aca="false">(TOT!BD699*60)/TOT!AK699</f>
        <v>19.504579356185</v>
      </c>
      <c r="F697" s="55" t="n">
        <f aca="false">VLOOKUP(E697,'PA - Tableau 2'!$A$3:$B$55,2)</f>
        <v>94</v>
      </c>
      <c r="G697" s="55" t="n">
        <f aca="false">IF(TOT!AK699&lt;400,IF(F697&gt;66,66,F697),F697)</f>
        <v>94</v>
      </c>
      <c r="H697" s="55" t="n">
        <f aca="false">IF(TOT!AK699&lt;200,IF(G697&gt;60,60,G697),G697)</f>
        <v>94</v>
      </c>
      <c r="I697" s="55" t="n">
        <f aca="false">(D697+H697)/2</f>
        <v>87.5</v>
      </c>
      <c r="J697" s="55" t="n">
        <f aca="false">IF(TOT!AN699&lt;13.4,IF(I697&gt;66,66,I697),I697)</f>
        <v>87.5</v>
      </c>
      <c r="K697" s="55" t="n">
        <f aca="false">IF(TOT!AN699&lt;11,IF(J697&gt;66,66,J697),J697)</f>
        <v>87.5</v>
      </c>
    </row>
    <row r="698" customFormat="false" ht="13" hidden="false" customHeight="true" outlineLevel="0" collapsed="false">
      <c r="A698" s="17" t="s">
        <v>3219</v>
      </c>
      <c r="B698" s="27" t="n">
        <f aca="false">VLOOKUP((TOT!X700*60)/TOT!AK700,'PA - ASSISTS'!$A$3:$B$55,2)</f>
        <v>73</v>
      </c>
      <c r="C698" s="27" t="n">
        <f aca="false">IF(TOT!AK700&lt;400,IF(B698&gt;66,66,B698),B698)</f>
        <v>73</v>
      </c>
      <c r="D698" s="27" t="n">
        <f aca="false">IF(TOT!AK700&lt;200,IF(C698&gt;60,60,C698),C698)</f>
        <v>73</v>
      </c>
      <c r="E698" s="50" t="n">
        <f aca="false">(TOT!BD700*60)/TOT!AK700</f>
        <v>19.0633501748931</v>
      </c>
      <c r="F698" s="55" t="n">
        <f aca="false">VLOOKUP(E698,'PA - Tableau 2'!$A$3:$B$55,2)</f>
        <v>93</v>
      </c>
      <c r="G698" s="55" t="n">
        <f aca="false">IF(TOT!AK700&lt;400,IF(F698&gt;66,66,F698),F698)</f>
        <v>93</v>
      </c>
      <c r="H698" s="55" t="n">
        <f aca="false">IF(TOT!AK700&lt;200,IF(G698&gt;60,60,G698),G698)</f>
        <v>93</v>
      </c>
      <c r="I698" s="55" t="n">
        <f aca="false">(D698+H698)/2</f>
        <v>83</v>
      </c>
      <c r="J698" s="55" t="n">
        <f aca="false">IF(TOT!AN700&lt;13.4,IF(I698&gt;66,66,I698),I698)</f>
        <v>66</v>
      </c>
      <c r="K698" s="55" t="n">
        <f aca="false">IF(TOT!AN700&lt;11,IF(J698&gt;66,66,J698),J698)</f>
        <v>66</v>
      </c>
    </row>
    <row r="699" customFormat="false" ht="13" hidden="false" customHeight="true" outlineLevel="0" collapsed="false">
      <c r="A699" s="17" t="s">
        <v>3223</v>
      </c>
      <c r="B699" s="27" t="n">
        <f aca="false">VLOOKUP((TOT!X701*60)/TOT!AK701,'PA - ASSISTS'!$A$3:$B$55,2)</f>
        <v>64</v>
      </c>
      <c r="C699" s="27" t="n">
        <f aca="false">IF(TOT!AK701&lt;400,IF(B699&gt;66,66,B699),B699)</f>
        <v>64</v>
      </c>
      <c r="D699" s="27" t="n">
        <f aca="false">IF(TOT!AK701&lt;200,IF(C699&gt;60,60,C699),C699)</f>
        <v>64</v>
      </c>
      <c r="E699" s="50" t="n">
        <f aca="false">(TOT!BD701*60)/TOT!AK701</f>
        <v>10.2550043189244</v>
      </c>
      <c r="F699" s="55" t="n">
        <f aca="false">VLOOKUP(E699,'PA - Tableau 2'!$A$3:$B$55,2)</f>
        <v>72</v>
      </c>
      <c r="G699" s="55" t="n">
        <f aca="false">IF(TOT!AK701&lt;400,IF(F699&gt;66,66,F699),F699)</f>
        <v>72</v>
      </c>
      <c r="H699" s="55" t="n">
        <f aca="false">IF(TOT!AK701&lt;200,IF(G699&gt;60,60,G699),G699)</f>
        <v>72</v>
      </c>
      <c r="I699" s="55" t="n">
        <f aca="false">(D699+H699)/2</f>
        <v>68</v>
      </c>
      <c r="J699" s="55" t="n">
        <f aca="false">IF(TOT!AN701&lt;13.4,IF(I699&gt;66,66,I699),I699)</f>
        <v>66</v>
      </c>
      <c r="K699" s="55" t="n">
        <f aca="false">IF(TOT!AN701&lt;11,IF(J699&gt;66,66,J699),J699)</f>
        <v>66</v>
      </c>
    </row>
    <row r="700" customFormat="false" ht="13" hidden="false" customHeight="true" outlineLevel="0" collapsed="false">
      <c r="A700" s="17" t="s">
        <v>3228</v>
      </c>
      <c r="B700" s="27" t="n">
        <f aca="false">VLOOKUP((TOT!X702*60)/TOT!AK702,'PA - ASSISTS'!$A$3:$B$55,2)</f>
        <v>82</v>
      </c>
      <c r="C700" s="27" t="n">
        <f aca="false">IF(TOT!AK702&lt;400,IF(B700&gt;66,66,B700),B700)</f>
        <v>82</v>
      </c>
      <c r="D700" s="27" t="n">
        <f aca="false">IF(TOT!AK702&lt;200,IF(C700&gt;60,60,C700),C700)</f>
        <v>82</v>
      </c>
      <c r="E700" s="50" t="n">
        <f aca="false">(TOT!BD702*60)/TOT!AK702</f>
        <v>10.0950612155131</v>
      </c>
      <c r="F700" s="55" t="n">
        <f aca="false">VLOOKUP(E700,'PA - Tableau 2'!$A$3:$B$55,2)</f>
        <v>71</v>
      </c>
      <c r="G700" s="55" t="n">
        <f aca="false">IF(TOT!AK702&lt;400,IF(F700&gt;66,66,F700),F700)</f>
        <v>71</v>
      </c>
      <c r="H700" s="55" t="n">
        <f aca="false">IF(TOT!AK702&lt;200,IF(G700&gt;60,60,G700),G700)</f>
        <v>71</v>
      </c>
      <c r="I700" s="55" t="n">
        <f aca="false">(D700+H700)/2</f>
        <v>76.5</v>
      </c>
      <c r="J700" s="55" t="n">
        <f aca="false">IF(TOT!AN702&lt;13.4,IF(I700&gt;66,66,I700),I700)</f>
        <v>76.5</v>
      </c>
      <c r="K700" s="55" t="n">
        <f aca="false">IF(TOT!AN702&lt;11,IF(J700&gt;66,66,J700),J700)</f>
        <v>76.5</v>
      </c>
    </row>
    <row r="701" customFormat="false" ht="13" hidden="false" customHeight="true" outlineLevel="0" collapsed="false">
      <c r="A701" s="17" t="s">
        <v>3232</v>
      </c>
      <c r="B701" s="27" t="n">
        <f aca="false">VLOOKUP((TOT!X703*60)/TOT!AK703,'PA - ASSISTS'!$A$3:$B$55,2)</f>
        <v>79</v>
      </c>
      <c r="C701" s="27" t="n">
        <f aca="false">IF(TOT!AK703&lt;400,IF(B701&gt;66,66,B701),B701)</f>
        <v>79</v>
      </c>
      <c r="D701" s="27" t="n">
        <f aca="false">IF(TOT!AK703&lt;200,IF(C701&gt;60,60,C701),C701)</f>
        <v>79</v>
      </c>
      <c r="E701" s="50" t="n">
        <f aca="false">(TOT!BD703*60)/TOT!AK703</f>
        <v>12.570040318412</v>
      </c>
      <c r="F701" s="55" t="n">
        <f aca="false">VLOOKUP(E701,'PA - Tableau 2'!$A$3:$B$55,2)</f>
        <v>79</v>
      </c>
      <c r="G701" s="55" t="n">
        <f aca="false">IF(TOT!AK703&lt;400,IF(F701&gt;66,66,F701),F701)</f>
        <v>79</v>
      </c>
      <c r="H701" s="55" t="n">
        <f aca="false">IF(TOT!AK703&lt;200,IF(G701&gt;60,60,G701),G701)</f>
        <v>79</v>
      </c>
      <c r="I701" s="55" t="n">
        <f aca="false">(D701+H701)/2</f>
        <v>79</v>
      </c>
      <c r="J701" s="55" t="n">
        <f aca="false">IF(TOT!AN703&lt;13.4,IF(I701&gt;66,66,I701),I701)</f>
        <v>66</v>
      </c>
      <c r="K701" s="55" t="n">
        <f aca="false">IF(TOT!AN703&lt;11,IF(J701&gt;66,66,J701),J701)</f>
        <v>66</v>
      </c>
    </row>
    <row r="702" customFormat="false" ht="13" hidden="false" customHeight="true" outlineLevel="0" collapsed="false">
      <c r="A702" s="17" t="s">
        <v>3238</v>
      </c>
      <c r="B702" s="27" t="n">
        <f aca="false">VLOOKUP((TOT!X704*60)/TOT!AK704,'PA - ASSISTS'!$A$3:$B$55,2)</f>
        <v>68</v>
      </c>
      <c r="C702" s="27" t="n">
        <f aca="false">IF(TOT!AK704&lt;400,IF(B702&gt;66,66,B702),B702)</f>
        <v>68</v>
      </c>
      <c r="D702" s="27" t="n">
        <f aca="false">IF(TOT!AK704&lt;200,IF(C702&gt;60,60,C702),C702)</f>
        <v>68</v>
      </c>
      <c r="E702" s="50" t="n">
        <f aca="false">(TOT!BD704*60)/TOT!AK704</f>
        <v>7.96728649186329</v>
      </c>
      <c r="F702" s="55" t="n">
        <f aca="false">VLOOKUP(E702,'PA - Tableau 2'!$A$3:$B$55,2)</f>
        <v>65</v>
      </c>
      <c r="G702" s="55" t="n">
        <f aca="false">IF(TOT!AK704&lt;400,IF(F702&gt;66,66,F702),F702)</f>
        <v>65</v>
      </c>
      <c r="H702" s="55" t="n">
        <f aca="false">IF(TOT!AK704&lt;200,IF(G702&gt;60,60,G702),G702)</f>
        <v>65</v>
      </c>
      <c r="I702" s="55" t="n">
        <f aca="false">(D702+H702)/2</f>
        <v>66.5</v>
      </c>
      <c r="J702" s="55" t="n">
        <f aca="false">IF(TOT!AN704&lt;13.4,IF(I702&gt;66,66,I702),I702)</f>
        <v>66.5</v>
      </c>
      <c r="K702" s="55" t="n">
        <f aca="false">IF(TOT!AN704&lt;11,IF(J702&gt;66,66,J702),J702)</f>
        <v>66.5</v>
      </c>
    </row>
    <row r="703" customFormat="false" ht="13" hidden="false" customHeight="true" outlineLevel="0" collapsed="false">
      <c r="A703" s="17" t="s">
        <v>3244</v>
      </c>
      <c r="B703" s="27" t="n">
        <f aca="false">VLOOKUP((TOT!X705*60)/TOT!AK705,'PA - ASSISTS'!$A$3:$B$55,2)</f>
        <v>75</v>
      </c>
      <c r="C703" s="27" t="n">
        <f aca="false">IF(TOT!AK705&lt;400,IF(B703&gt;66,66,B703),B703)</f>
        <v>75</v>
      </c>
      <c r="D703" s="27" t="n">
        <f aca="false">IF(TOT!AK705&lt;200,IF(C703&gt;60,60,C703),C703)</f>
        <v>75</v>
      </c>
      <c r="E703" s="50" t="n">
        <f aca="false">(TOT!BD705*60)/TOT!AK705</f>
        <v>12.8298637803265</v>
      </c>
      <c r="F703" s="55" t="n">
        <f aca="false">VLOOKUP(E703,'PA - Tableau 2'!$A$3:$B$55,2)</f>
        <v>80</v>
      </c>
      <c r="G703" s="55" t="n">
        <f aca="false">IF(TOT!AK705&lt;400,IF(F703&gt;66,66,F703),F703)</f>
        <v>80</v>
      </c>
      <c r="H703" s="55" t="n">
        <f aca="false">IF(TOT!AK705&lt;200,IF(G703&gt;60,60,G703),G703)</f>
        <v>80</v>
      </c>
      <c r="I703" s="55" t="n">
        <f aca="false">(D703+H703)/2</f>
        <v>77.5</v>
      </c>
      <c r="J703" s="55" t="n">
        <f aca="false">IF(TOT!AN705&lt;13.4,IF(I703&gt;66,66,I703),I703)</f>
        <v>66</v>
      </c>
      <c r="K703" s="55" t="n">
        <f aca="false">IF(TOT!AN705&lt;11,IF(J703&gt;66,66,J703),J703)</f>
        <v>66</v>
      </c>
    </row>
    <row r="704" customFormat="false" ht="13" hidden="false" customHeight="true" outlineLevel="0" collapsed="false">
      <c r="A704" s="17" t="s">
        <v>3249</v>
      </c>
      <c r="B704" s="27" t="n">
        <f aca="false">VLOOKUP((TOT!X706*60)/TOT!AK706,'PA - ASSISTS'!$A$3:$B$55,2)</f>
        <v>65</v>
      </c>
      <c r="C704" s="27" t="n">
        <f aca="false">IF(TOT!AK706&lt;400,IF(B704&gt;66,66,B704),B704)</f>
        <v>65</v>
      </c>
      <c r="D704" s="27" t="n">
        <f aca="false">IF(TOT!AK706&lt;200,IF(C704&gt;60,60,C704),C704)</f>
        <v>65</v>
      </c>
      <c r="E704" s="50" t="n">
        <f aca="false">(TOT!BD706*60)/TOT!AK706</f>
        <v>14.4900175423941</v>
      </c>
      <c r="F704" s="55" t="n">
        <f aca="false">VLOOKUP(E704,'PA - Tableau 2'!$A$3:$B$55,2)</f>
        <v>84</v>
      </c>
      <c r="G704" s="55" t="n">
        <f aca="false">IF(TOT!AK706&lt;400,IF(F704&gt;66,66,F704),F704)</f>
        <v>84</v>
      </c>
      <c r="H704" s="55" t="n">
        <f aca="false">IF(TOT!AK706&lt;200,IF(G704&gt;60,60,G704),G704)</f>
        <v>84</v>
      </c>
      <c r="I704" s="55" t="n">
        <f aca="false">(D704+H704)/2</f>
        <v>74.5</v>
      </c>
      <c r="J704" s="55" t="n">
        <f aca="false">IF(TOT!AN706&lt;13.4,IF(I704&gt;66,66,I704),I704)</f>
        <v>74.5</v>
      </c>
      <c r="K704" s="55" t="n">
        <f aca="false">IF(TOT!AN706&lt;11,IF(J704&gt;66,66,J704),J704)</f>
        <v>74.5</v>
      </c>
    </row>
    <row r="705" customFormat="false" ht="13" hidden="false" customHeight="true" outlineLevel="0" collapsed="false">
      <c r="A705" s="17" t="s">
        <v>3253</v>
      </c>
      <c r="B705" s="27" t="n">
        <f aca="false">VLOOKUP((TOT!X707*60)/TOT!AK707,'PA - ASSISTS'!$A$3:$B$55,2)</f>
        <v>47</v>
      </c>
      <c r="C705" s="27" t="n">
        <f aca="false">IF(TOT!AK707&lt;400,IF(B705&gt;66,66,B705),B705)</f>
        <v>47</v>
      </c>
      <c r="D705" s="27" t="n">
        <f aca="false">IF(TOT!AK707&lt;200,IF(C705&gt;60,60,C705),C705)</f>
        <v>47</v>
      </c>
      <c r="E705" s="50" t="n">
        <f aca="false">(TOT!BD707*60)/TOT!AK707</f>
        <v>0</v>
      </c>
      <c r="F705" s="55" t="n">
        <f aca="false">VLOOKUP(E705,'PA - Tableau 2'!$A$3:$B$55,2)</f>
        <v>47</v>
      </c>
      <c r="G705" s="55" t="n">
        <f aca="false">IF(TOT!AK707&lt;400,IF(F705&gt;66,66,F705),F705)</f>
        <v>47</v>
      </c>
      <c r="H705" s="55" t="n">
        <f aca="false">IF(TOT!AK707&lt;200,IF(G705&gt;60,60,G705),G705)</f>
        <v>47</v>
      </c>
      <c r="I705" s="55" t="n">
        <f aca="false">(D705+H705)/2</f>
        <v>47</v>
      </c>
      <c r="J705" s="55" t="n">
        <f aca="false">IF(TOT!AN707&lt;13.4,IF(I705&gt;66,66,I705),I705)</f>
        <v>47</v>
      </c>
      <c r="K705" s="55" t="n">
        <f aca="false">IF(TOT!AN707&lt;11,IF(J705&gt;66,66,J705),J705)</f>
        <v>47</v>
      </c>
    </row>
    <row r="706" customFormat="false" ht="13" hidden="false" customHeight="true" outlineLevel="0" collapsed="false">
      <c r="A706" s="17" t="s">
        <v>3256</v>
      </c>
      <c r="B706" s="27" t="n">
        <f aca="false">VLOOKUP((TOT!X708*60)/TOT!AK708,'PA - ASSISTS'!$A$3:$B$55,2)</f>
        <v>78</v>
      </c>
      <c r="C706" s="27" t="n">
        <f aca="false">IF(TOT!AK708&lt;400,IF(B706&gt;66,66,B706),B706)</f>
        <v>78</v>
      </c>
      <c r="D706" s="27" t="n">
        <f aca="false">IF(TOT!AK708&lt;200,IF(C706&gt;60,60,C706),C706)</f>
        <v>78</v>
      </c>
      <c r="E706" s="50" t="n">
        <f aca="false">(TOT!BD708*60)/TOT!AK708</f>
        <v>7.5122127736566</v>
      </c>
      <c r="F706" s="55" t="n">
        <f aca="false">VLOOKUP(E706,'PA - Tableau 2'!$A$3:$B$55,2)</f>
        <v>63</v>
      </c>
      <c r="G706" s="55" t="n">
        <f aca="false">IF(TOT!AK708&lt;400,IF(F706&gt;66,66,F706),F706)</f>
        <v>63</v>
      </c>
      <c r="H706" s="55" t="n">
        <f aca="false">IF(TOT!AK708&lt;200,IF(G706&gt;60,60,G706),G706)</f>
        <v>63</v>
      </c>
      <c r="I706" s="55" t="n">
        <f aca="false">(D706+H706)/2</f>
        <v>70.5</v>
      </c>
      <c r="J706" s="55" t="n">
        <f aca="false">IF(TOT!AN708&lt;13.4,IF(I706&gt;66,66,I706),I706)</f>
        <v>70.5</v>
      </c>
      <c r="K706" s="55" t="n">
        <f aca="false">IF(TOT!AN708&lt;11,IF(J706&gt;66,66,J706),J706)</f>
        <v>70.5</v>
      </c>
    </row>
    <row r="707" customFormat="false" ht="13" hidden="false" customHeight="true" outlineLevel="0" collapsed="false">
      <c r="A707" s="17" t="s">
        <v>3260</v>
      </c>
      <c r="B707" s="27" t="n">
        <f aca="false">VLOOKUP((TOT!X709*60)/TOT!AK709,'PA - ASSISTS'!$A$3:$B$55,2)</f>
        <v>58</v>
      </c>
      <c r="C707" s="27" t="n">
        <f aca="false">IF(TOT!AK709&lt;400,IF(B707&gt;66,66,B707),B707)</f>
        <v>58</v>
      </c>
      <c r="D707" s="27" t="n">
        <f aca="false">IF(TOT!AK709&lt;200,IF(C707&gt;60,60,C707),C707)</f>
        <v>58</v>
      </c>
      <c r="E707" s="50" t="n">
        <f aca="false">(TOT!BD709*60)/TOT!AK709</f>
        <v>0</v>
      </c>
      <c r="F707" s="55" t="n">
        <f aca="false">VLOOKUP(E707,'PA - Tableau 2'!$A$3:$B$55,2)</f>
        <v>47</v>
      </c>
      <c r="G707" s="55" t="n">
        <f aca="false">IF(TOT!AK709&lt;400,IF(F707&gt;66,66,F707),F707)</f>
        <v>47</v>
      </c>
      <c r="H707" s="55" t="n">
        <f aca="false">IF(TOT!AK709&lt;200,IF(G707&gt;60,60,G707),G707)</f>
        <v>47</v>
      </c>
      <c r="I707" s="55" t="n">
        <f aca="false">(D707+H707)/2</f>
        <v>52.5</v>
      </c>
      <c r="J707" s="55" t="n">
        <f aca="false">IF(TOT!AN709&lt;13.4,IF(I707&gt;66,66,I707),I707)</f>
        <v>52.5</v>
      </c>
      <c r="K707" s="55" t="n">
        <f aca="false">IF(TOT!AN709&lt;11,IF(J707&gt;66,66,J707),J707)</f>
        <v>52.5</v>
      </c>
    </row>
    <row r="708" customFormat="false" ht="13" hidden="false" customHeight="true" outlineLevel="0" collapsed="false">
      <c r="A708" s="17" t="s">
        <v>3264</v>
      </c>
      <c r="B708" s="27" t="n">
        <f aca="false">VLOOKUP((TOT!X710*60)/TOT!AK710,'PA - ASSISTS'!$A$3:$B$55,2)</f>
        <v>94</v>
      </c>
      <c r="C708" s="27" t="n">
        <f aca="false">IF(TOT!AK710&lt;400,IF(B708&gt;66,66,B708),B708)</f>
        <v>94</v>
      </c>
      <c r="D708" s="27" t="n">
        <f aca="false">IF(TOT!AK710&lt;200,IF(C708&gt;60,60,C708),C708)</f>
        <v>94</v>
      </c>
      <c r="E708" s="50" t="n">
        <f aca="false">(TOT!BD710*60)/TOT!AK710</f>
        <v>16.6470522926617</v>
      </c>
      <c r="F708" s="55" t="n">
        <f aca="false">VLOOKUP(E708,'PA - Tableau 2'!$A$3:$B$55,2)</f>
        <v>89</v>
      </c>
      <c r="G708" s="55" t="n">
        <f aca="false">IF(TOT!AK710&lt;400,IF(F708&gt;66,66,F708),F708)</f>
        <v>89</v>
      </c>
      <c r="H708" s="55" t="n">
        <f aca="false">IF(TOT!AK710&lt;200,IF(G708&gt;60,60,G708),G708)</f>
        <v>89</v>
      </c>
      <c r="I708" s="55" t="n">
        <f aca="false">(D708+H708)/2</f>
        <v>91.5</v>
      </c>
      <c r="J708" s="55" t="n">
        <f aca="false">IF(TOT!AN710&lt;13.4,IF(I708&gt;66,66,I708),I708)</f>
        <v>91.5</v>
      </c>
      <c r="K708" s="55" t="n">
        <f aca="false">IF(TOT!AN710&lt;11,IF(J708&gt;66,66,J708),J708)</f>
        <v>91.5</v>
      </c>
    </row>
    <row r="709" customFormat="false" ht="13" hidden="false" customHeight="true" outlineLevel="0" collapsed="false">
      <c r="A709" s="17" t="s">
        <v>3267</v>
      </c>
      <c r="B709" s="27" t="n">
        <f aca="false">VLOOKUP((TOT!X711*60)/TOT!AK711,'PA - ASSISTS'!$A$3:$B$55,2)</f>
        <v>63</v>
      </c>
      <c r="C709" s="27" t="n">
        <f aca="false">IF(TOT!AK711&lt;400,IF(B709&gt;66,66,B709),B709)</f>
        <v>63</v>
      </c>
      <c r="D709" s="27" t="n">
        <f aca="false">IF(TOT!AK711&lt;200,IF(C709&gt;60,60,C709),C709)</f>
        <v>63</v>
      </c>
      <c r="E709" s="50" t="n">
        <f aca="false">(TOT!BD711*60)/TOT!AK711</f>
        <v>15.4818610741134</v>
      </c>
      <c r="F709" s="55" t="n">
        <f aca="false">VLOOKUP(E709,'PA - Tableau 2'!$A$3:$B$55,2)</f>
        <v>86</v>
      </c>
      <c r="G709" s="55" t="n">
        <f aca="false">IF(TOT!AK711&lt;400,IF(F709&gt;66,66,F709),F709)</f>
        <v>86</v>
      </c>
      <c r="H709" s="55" t="n">
        <f aca="false">IF(TOT!AK711&lt;200,IF(G709&gt;60,60,G709),G709)</f>
        <v>86</v>
      </c>
      <c r="I709" s="55" t="n">
        <f aca="false">(D709+H709)/2</f>
        <v>74.5</v>
      </c>
      <c r="J709" s="55" t="n">
        <f aca="false">IF(TOT!AN711&lt;13.4,IF(I709&gt;66,66,I709),I709)</f>
        <v>66</v>
      </c>
      <c r="K709" s="55" t="n">
        <f aca="false">IF(TOT!AN711&lt;11,IF(J709&gt;66,66,J709),J709)</f>
        <v>66</v>
      </c>
    </row>
    <row r="710" customFormat="false" ht="13" hidden="false" customHeight="true" outlineLevel="0" collapsed="false">
      <c r="A710" s="17" t="s">
        <v>3271</v>
      </c>
      <c r="B710" s="27" t="n">
        <f aca="false">VLOOKUP((TOT!X712*60)/TOT!AK712,'PA - ASSISTS'!$A$3:$B$55,2)</f>
        <v>80</v>
      </c>
      <c r="C710" s="27" t="n">
        <f aca="false">IF(TOT!AK712&lt;400,IF(B710&gt;66,66,B710),B710)</f>
        <v>80</v>
      </c>
      <c r="D710" s="27" t="n">
        <f aca="false">IF(TOT!AK712&lt;200,IF(C710&gt;60,60,C710),C710)</f>
        <v>80</v>
      </c>
      <c r="E710" s="50" t="n">
        <f aca="false">(TOT!BD712*60)/TOT!AK712</f>
        <v>19.2304880277829</v>
      </c>
      <c r="F710" s="55" t="n">
        <f aca="false">VLOOKUP(E710,'PA - Tableau 2'!$A$3:$B$55,2)</f>
        <v>93</v>
      </c>
      <c r="G710" s="55" t="n">
        <f aca="false">IF(TOT!AK712&lt;400,IF(F710&gt;66,66,F710),F710)</f>
        <v>93</v>
      </c>
      <c r="H710" s="55" t="n">
        <f aca="false">IF(TOT!AK712&lt;200,IF(G710&gt;60,60,G710),G710)</f>
        <v>93</v>
      </c>
      <c r="I710" s="55" t="n">
        <f aca="false">(D710+H710)/2</f>
        <v>86.5</v>
      </c>
      <c r="J710" s="55" t="n">
        <f aca="false">IF(TOT!AN712&lt;13.4,IF(I710&gt;66,66,I710),I710)</f>
        <v>86.5</v>
      </c>
      <c r="K710" s="55" t="n">
        <f aca="false">IF(TOT!AN712&lt;11,IF(J710&gt;66,66,J710),J710)</f>
        <v>86.5</v>
      </c>
    </row>
    <row r="711" customFormat="false" ht="13" hidden="false" customHeight="true" outlineLevel="0" collapsed="false">
      <c r="A711" s="17" t="s">
        <v>3277</v>
      </c>
      <c r="B711" s="27" t="n">
        <f aca="false">VLOOKUP((TOT!X713*60)/TOT!AK713,'PA - ASSISTS'!$A$3:$B$55,2)</f>
        <v>63</v>
      </c>
      <c r="C711" s="27" t="n">
        <f aca="false">IF(TOT!AK713&lt;400,IF(B711&gt;66,66,B711),B711)</f>
        <v>63</v>
      </c>
      <c r="D711" s="27" t="n">
        <f aca="false">IF(TOT!AK713&lt;200,IF(C711&gt;60,60,C711),C711)</f>
        <v>63</v>
      </c>
      <c r="E711" s="50" t="n">
        <f aca="false">(TOT!BD713*60)/TOT!AK713</f>
        <v>9.67214468577091</v>
      </c>
      <c r="F711" s="55" t="n">
        <f aca="false">VLOOKUP(E711,'PA - Tableau 2'!$A$3:$B$55,2)</f>
        <v>70</v>
      </c>
      <c r="G711" s="55" t="n">
        <f aca="false">IF(TOT!AK713&lt;400,IF(F711&gt;66,66,F711),F711)</f>
        <v>70</v>
      </c>
      <c r="H711" s="55" t="n">
        <f aca="false">IF(TOT!AK713&lt;200,IF(G711&gt;60,60,G711),G711)</f>
        <v>70</v>
      </c>
      <c r="I711" s="55" t="n">
        <f aca="false">(D711+H711)/2</f>
        <v>66.5</v>
      </c>
      <c r="J711" s="55" t="n">
        <f aca="false">IF(TOT!AN713&lt;13.4,IF(I711&gt;66,66,I711),I711)</f>
        <v>66.5</v>
      </c>
      <c r="K711" s="55" t="n">
        <f aca="false">IF(TOT!AN713&lt;11,IF(J711&gt;66,66,J711),J711)</f>
        <v>66.5</v>
      </c>
    </row>
    <row r="712" customFormat="false" ht="13" hidden="false" customHeight="true" outlineLevel="0" collapsed="false">
      <c r="A712" s="17" t="s">
        <v>3282</v>
      </c>
      <c r="B712" s="27" t="n">
        <f aca="false">VLOOKUP((TOT!X714*60)/TOT!AK714,'PA - ASSISTS'!$A$3:$B$55,2)</f>
        <v>86</v>
      </c>
      <c r="C712" s="27" t="n">
        <f aca="false">IF(TOT!AK714&lt;400,IF(B712&gt;66,66,B712),B712)</f>
        <v>86</v>
      </c>
      <c r="D712" s="27" t="n">
        <f aca="false">IF(TOT!AK714&lt;200,IF(C712&gt;60,60,C712),C712)</f>
        <v>86</v>
      </c>
      <c r="E712" s="50" t="n">
        <f aca="false">(TOT!BD714*60)/TOT!AK714</f>
        <v>11.481634245583</v>
      </c>
      <c r="F712" s="55" t="n">
        <f aca="false">VLOOKUP(E712,'PA - Tableau 2'!$A$3:$B$55,2)</f>
        <v>76</v>
      </c>
      <c r="G712" s="55" t="n">
        <f aca="false">IF(TOT!AK714&lt;400,IF(F712&gt;66,66,F712),F712)</f>
        <v>76</v>
      </c>
      <c r="H712" s="55" t="n">
        <f aca="false">IF(TOT!AK714&lt;200,IF(G712&gt;60,60,G712),G712)</f>
        <v>76</v>
      </c>
      <c r="I712" s="55" t="n">
        <f aca="false">(D712+H712)/2</f>
        <v>81</v>
      </c>
      <c r="J712" s="55" t="n">
        <f aca="false">IF(TOT!AN714&lt;13.4,IF(I712&gt;66,66,I712),I712)</f>
        <v>81</v>
      </c>
      <c r="K712" s="55" t="n">
        <f aca="false">IF(TOT!AN714&lt;11,IF(J712&gt;66,66,J712),J712)</f>
        <v>81</v>
      </c>
    </row>
    <row r="713" customFormat="false" ht="13" hidden="false" customHeight="true" outlineLevel="0" collapsed="false">
      <c r="A713" s="17" t="s">
        <v>3287</v>
      </c>
      <c r="B713" s="27" t="n">
        <f aca="false">VLOOKUP((TOT!X715*60)/TOT!AK715,'PA - ASSISTS'!$A$3:$B$55,2)</f>
        <v>85</v>
      </c>
      <c r="C713" s="27" t="n">
        <f aca="false">IF(TOT!AK715&lt;400,IF(B713&gt;66,66,B713),B713)</f>
        <v>85</v>
      </c>
      <c r="D713" s="27" t="n">
        <f aca="false">IF(TOT!AK715&lt;200,IF(C713&gt;60,60,C713),C713)</f>
        <v>85</v>
      </c>
      <c r="E713" s="50" t="n">
        <f aca="false">(TOT!BD715*60)/TOT!AK715</f>
        <v>12.9826658696952</v>
      </c>
      <c r="F713" s="55" t="n">
        <f aca="false">VLOOKUP(E713,'PA - Tableau 2'!$A$3:$B$55,2)</f>
        <v>80</v>
      </c>
      <c r="G713" s="55" t="n">
        <f aca="false">IF(TOT!AK715&lt;400,IF(F713&gt;66,66,F713),F713)</f>
        <v>80</v>
      </c>
      <c r="H713" s="55" t="n">
        <f aca="false">IF(TOT!AK715&lt;200,IF(G713&gt;60,60,G713),G713)</f>
        <v>80</v>
      </c>
      <c r="I713" s="55" t="n">
        <f aca="false">(D713+H713)/2</f>
        <v>82.5</v>
      </c>
      <c r="J713" s="55" t="n">
        <f aca="false">IF(TOT!AN715&lt;13.4,IF(I713&gt;66,66,I713),I713)</f>
        <v>82.5</v>
      </c>
      <c r="K713" s="55" t="n">
        <f aca="false">IF(TOT!AN715&lt;11,IF(J713&gt;66,66,J713),J713)</f>
        <v>82.5</v>
      </c>
    </row>
    <row r="714" customFormat="false" ht="13" hidden="false" customHeight="true" outlineLevel="0" collapsed="false">
      <c r="A714" s="17" t="s">
        <v>3291</v>
      </c>
      <c r="B714" s="27" t="n">
        <f aca="false">VLOOKUP((TOT!X716*60)/TOT!AK716,'PA - ASSISTS'!$A$3:$B$55,2)</f>
        <v>77</v>
      </c>
      <c r="C714" s="27" t="n">
        <f aca="false">IF(TOT!AK716&lt;400,IF(B714&gt;66,66,B714),B714)</f>
        <v>77</v>
      </c>
      <c r="D714" s="27" t="n">
        <f aca="false">IF(TOT!AK716&lt;200,IF(C714&gt;60,60,C714),C714)</f>
        <v>77</v>
      </c>
      <c r="E714" s="50" t="n">
        <f aca="false">(TOT!BD716*60)/TOT!AK716</f>
        <v>12.3364800605971</v>
      </c>
      <c r="F714" s="55" t="n">
        <f aca="false">VLOOKUP(E714,'PA - Tableau 2'!$A$3:$B$55,2)</f>
        <v>79</v>
      </c>
      <c r="G714" s="55" t="n">
        <f aca="false">IF(TOT!AK716&lt;400,IF(F714&gt;66,66,F714),F714)</f>
        <v>79</v>
      </c>
      <c r="H714" s="55" t="n">
        <f aca="false">IF(TOT!AK716&lt;200,IF(G714&gt;60,60,G714),G714)</f>
        <v>79</v>
      </c>
      <c r="I714" s="55" t="n">
        <f aca="false">(D714+H714)/2</f>
        <v>78</v>
      </c>
      <c r="J714" s="55" t="n">
        <f aca="false">IF(TOT!AN716&lt;13.4,IF(I714&gt;66,66,I714),I714)</f>
        <v>78</v>
      </c>
      <c r="K714" s="55" t="n">
        <f aca="false">IF(TOT!AN716&lt;11,IF(J714&gt;66,66,J714),J714)</f>
        <v>78</v>
      </c>
    </row>
    <row r="715" customFormat="false" ht="13" hidden="false" customHeight="true" outlineLevel="0" collapsed="false">
      <c r="A715" s="17" t="s">
        <v>3296</v>
      </c>
      <c r="B715" s="27" t="n">
        <f aca="false">VLOOKUP((TOT!X717*60)/TOT!AK717,'PA - ASSISTS'!$A$3:$B$55,2)</f>
        <v>47</v>
      </c>
      <c r="C715" s="27" t="n">
        <f aca="false">IF(TOT!AK717&lt;400,IF(B715&gt;66,66,B715),B715)</f>
        <v>47</v>
      </c>
      <c r="D715" s="27" t="n">
        <f aca="false">IF(TOT!AK717&lt;200,IF(C715&gt;60,60,C715),C715)</f>
        <v>47</v>
      </c>
      <c r="E715" s="50" t="n">
        <f aca="false">(TOT!BD717*60)/TOT!AK717</f>
        <v>0</v>
      </c>
      <c r="F715" s="55" t="n">
        <f aca="false">VLOOKUP(E715,'PA - Tableau 2'!$A$3:$B$55,2)</f>
        <v>47</v>
      </c>
      <c r="G715" s="55" t="n">
        <f aca="false">IF(TOT!AK717&lt;400,IF(F715&gt;66,66,F715),F715)</f>
        <v>47</v>
      </c>
      <c r="H715" s="55" t="n">
        <f aca="false">IF(TOT!AK717&lt;200,IF(G715&gt;60,60,G715),G715)</f>
        <v>47</v>
      </c>
      <c r="I715" s="55" t="n">
        <f aca="false">(D715+H715)/2</f>
        <v>47</v>
      </c>
      <c r="J715" s="55" t="n">
        <f aca="false">IF(TOT!AN717&lt;13.4,IF(I715&gt;66,66,I715),I715)</f>
        <v>47</v>
      </c>
      <c r="K715" s="55" t="n">
        <f aca="false">IF(TOT!AN717&lt;11,IF(J715&gt;66,66,J715),J715)</f>
        <v>47</v>
      </c>
    </row>
    <row r="716" customFormat="false" ht="13" hidden="false" customHeight="true" outlineLevel="0" collapsed="false">
      <c r="A716" s="17" t="s">
        <v>3301</v>
      </c>
      <c r="B716" s="27" t="n">
        <f aca="false">VLOOKUP((TOT!X718*60)/TOT!AK718,'PA - ASSISTS'!$A$3:$B$55,2)</f>
        <v>52</v>
      </c>
      <c r="C716" s="27" t="n">
        <f aca="false">IF(TOT!AK718&lt;400,IF(B716&gt;66,66,B716),B716)</f>
        <v>52</v>
      </c>
      <c r="D716" s="27" t="n">
        <f aca="false">IF(TOT!AK718&lt;200,IF(C716&gt;60,60,C716),C716)</f>
        <v>52</v>
      </c>
      <c r="E716" s="50" t="n">
        <f aca="false">(TOT!BD718*60)/TOT!AK718</f>
        <v>5.80166887512091</v>
      </c>
      <c r="F716" s="55" t="n">
        <f aca="false">VLOOKUP(E716,'PA - Tableau 2'!$A$3:$B$55,2)</f>
        <v>58</v>
      </c>
      <c r="G716" s="55" t="n">
        <f aca="false">IF(TOT!AK718&lt;400,IF(F716&gt;66,66,F716),F716)</f>
        <v>58</v>
      </c>
      <c r="H716" s="55" t="n">
        <f aca="false">IF(TOT!AK718&lt;200,IF(G716&gt;60,60,G716),G716)</f>
        <v>58</v>
      </c>
      <c r="I716" s="55" t="n">
        <f aca="false">(D716+H716)/2</f>
        <v>55</v>
      </c>
      <c r="J716" s="55" t="n">
        <f aca="false">IF(TOT!AN718&lt;13.4,IF(I716&gt;66,66,I716),I716)</f>
        <v>55</v>
      </c>
      <c r="K716" s="55" t="n">
        <f aca="false">IF(TOT!AN718&lt;11,IF(J716&gt;66,66,J716),J716)</f>
        <v>55</v>
      </c>
    </row>
    <row r="717" customFormat="false" ht="13" hidden="false" customHeight="true" outlineLevel="0" collapsed="false">
      <c r="A717" s="17" t="s">
        <v>3305</v>
      </c>
      <c r="B717" s="27" t="n">
        <f aca="false">VLOOKUP((TOT!X719*60)/TOT!AK719,'PA - ASSISTS'!$A$3:$B$55,2)</f>
        <v>57</v>
      </c>
      <c r="C717" s="27" t="n">
        <f aca="false">IF(TOT!AK719&lt;400,IF(B717&gt;66,66,B717),B717)</f>
        <v>57</v>
      </c>
      <c r="D717" s="27" t="n">
        <f aca="false">IF(TOT!AK719&lt;200,IF(C717&gt;60,60,C717),C717)</f>
        <v>57</v>
      </c>
      <c r="E717" s="50" t="n">
        <f aca="false">(TOT!BD719*60)/TOT!AK719</f>
        <v>4.30669147888108</v>
      </c>
      <c r="F717" s="55" t="n">
        <f aca="false">VLOOKUP(E717,'PA - Tableau 2'!$A$3:$B$55,2)</f>
        <v>54</v>
      </c>
      <c r="G717" s="55" t="n">
        <f aca="false">IF(TOT!AK719&lt;400,IF(F717&gt;66,66,F717),F717)</f>
        <v>54</v>
      </c>
      <c r="H717" s="55" t="n">
        <f aca="false">IF(TOT!AK719&lt;200,IF(G717&gt;60,60,G717),G717)</f>
        <v>54</v>
      </c>
      <c r="I717" s="55" t="n">
        <f aca="false">(D717+H717)/2</f>
        <v>55.5</v>
      </c>
      <c r="J717" s="55" t="n">
        <f aca="false">IF(TOT!AN719&lt;13.4,IF(I717&gt;66,66,I717),I717)</f>
        <v>55.5</v>
      </c>
      <c r="K717" s="55" t="n">
        <f aca="false">IF(TOT!AN719&lt;11,IF(J717&gt;66,66,J717),J717)</f>
        <v>55.5</v>
      </c>
    </row>
    <row r="718" customFormat="false" ht="13" hidden="false" customHeight="true" outlineLevel="0" collapsed="false">
      <c r="A718" s="17" t="s">
        <v>3310</v>
      </c>
      <c r="B718" s="27" t="n">
        <f aca="false">VLOOKUP((TOT!X720*60)/TOT!AK720,'PA - ASSISTS'!$A$3:$B$55,2)</f>
        <v>50</v>
      </c>
      <c r="C718" s="27" t="n">
        <f aca="false">IF(TOT!AK720&lt;400,IF(B718&gt;66,66,B718),B718)</f>
        <v>50</v>
      </c>
      <c r="D718" s="27" t="n">
        <f aca="false">IF(TOT!AK720&lt;200,IF(C718&gt;60,60,C718),C718)</f>
        <v>50</v>
      </c>
      <c r="E718" s="50" t="n">
        <f aca="false">(TOT!BD720*60)/TOT!AK720</f>
        <v>3.91740939579686</v>
      </c>
      <c r="F718" s="55" t="n">
        <f aca="false">VLOOKUP(E718,'PA - Tableau 2'!$A$3:$B$55,2)</f>
        <v>52</v>
      </c>
      <c r="G718" s="55" t="n">
        <f aca="false">IF(TOT!AK720&lt;400,IF(F718&gt;66,66,F718),F718)</f>
        <v>52</v>
      </c>
      <c r="H718" s="55" t="n">
        <f aca="false">IF(TOT!AK720&lt;200,IF(G718&gt;60,60,G718),G718)</f>
        <v>52</v>
      </c>
      <c r="I718" s="55" t="n">
        <f aca="false">(D718+H718)/2</f>
        <v>51</v>
      </c>
      <c r="J718" s="55" t="n">
        <f aca="false">IF(TOT!AN720&lt;13.4,IF(I718&gt;66,66,I718),I718)</f>
        <v>51</v>
      </c>
      <c r="K718" s="55" t="n">
        <f aca="false">IF(TOT!AN720&lt;11,IF(J718&gt;66,66,J718),J718)</f>
        <v>51</v>
      </c>
    </row>
    <row r="719" customFormat="false" ht="13" hidden="false" customHeight="true" outlineLevel="0" collapsed="false">
      <c r="A719" s="17" t="s">
        <v>3313</v>
      </c>
      <c r="B719" s="27" t="n">
        <f aca="false">VLOOKUP((TOT!X721*60)/TOT!AK721,'PA - ASSISTS'!$A$3:$B$55,2)</f>
        <v>95</v>
      </c>
      <c r="C719" s="27" t="n">
        <f aca="false">IF(TOT!AK721&lt;400,IF(B719&gt;66,66,B719),B719)</f>
        <v>66</v>
      </c>
      <c r="D719" s="27" t="n">
        <f aca="false">IF(TOT!AK721&lt;200,IF(C719&gt;60,60,C719),C719)</f>
        <v>60</v>
      </c>
      <c r="E719" s="50" t="n">
        <f aca="false">(TOT!BD721*60)/TOT!AK721</f>
        <v>11.9273984442524</v>
      </c>
      <c r="F719" s="55" t="n">
        <f aca="false">VLOOKUP(E719,'PA - Tableau 2'!$A$3:$B$55,2)</f>
        <v>77</v>
      </c>
      <c r="G719" s="55" t="n">
        <f aca="false">IF(TOT!AK721&lt;400,IF(F719&gt;66,66,F719),F719)</f>
        <v>66</v>
      </c>
      <c r="H719" s="55" t="n">
        <f aca="false">IF(TOT!AK721&lt;200,IF(G719&gt;60,60,G719),G719)</f>
        <v>60</v>
      </c>
      <c r="I719" s="55" t="n">
        <f aca="false">(D719+H719)/2</f>
        <v>60</v>
      </c>
      <c r="J719" s="55" t="n">
        <f aca="false">IF(TOT!AN721&lt;13.4,IF(I719&gt;66,66,I719),I719)</f>
        <v>60</v>
      </c>
      <c r="K719" s="55" t="n">
        <f aca="false">IF(TOT!AN721&lt;11,IF(J719&gt;66,66,J719),J719)</f>
        <v>60</v>
      </c>
    </row>
    <row r="720" customFormat="false" ht="13" hidden="false" customHeight="true" outlineLevel="0" collapsed="false">
      <c r="A720" s="17" t="s">
        <v>3318</v>
      </c>
      <c r="B720" s="27" t="n">
        <f aca="false">VLOOKUP((TOT!X722*60)/TOT!AK722,'PA - ASSISTS'!$A$3:$B$55,2)</f>
        <v>85</v>
      </c>
      <c r="C720" s="27" t="n">
        <f aca="false">IF(TOT!AK722&lt;400,IF(B720&gt;66,66,B720),B720)</f>
        <v>66</v>
      </c>
      <c r="D720" s="27" t="n">
        <f aca="false">IF(TOT!AK722&lt;200,IF(C720&gt;60,60,C720),C720)</f>
        <v>60</v>
      </c>
      <c r="E720" s="50" t="n">
        <f aca="false">(TOT!BD722*60)/TOT!AK722</f>
        <v>0</v>
      </c>
      <c r="F720" s="55" t="n">
        <f aca="false">VLOOKUP(E720,'PA - Tableau 2'!$A$3:$B$55,2)</f>
        <v>47</v>
      </c>
      <c r="G720" s="55" t="n">
        <f aca="false">IF(TOT!AK722&lt;400,IF(F720&gt;66,66,F720),F720)</f>
        <v>47</v>
      </c>
      <c r="H720" s="55" t="n">
        <f aca="false">IF(TOT!AK722&lt;200,IF(G720&gt;60,60,G720),G720)</f>
        <v>47</v>
      </c>
      <c r="I720" s="55" t="n">
        <f aca="false">(D720+H720)/2</f>
        <v>53.5</v>
      </c>
      <c r="J720" s="55" t="n">
        <f aca="false">IF(TOT!AN722&lt;13.4,IF(I720&gt;66,66,I720),I720)</f>
        <v>53.5</v>
      </c>
      <c r="K720" s="55" t="n">
        <f aca="false">IF(TOT!AN722&lt;11,IF(J720&gt;66,66,J720),J720)</f>
        <v>53.5</v>
      </c>
    </row>
    <row r="721" customFormat="false" ht="13" hidden="false" customHeight="true" outlineLevel="0" collapsed="false">
      <c r="A721" s="17" t="s">
        <v>3322</v>
      </c>
      <c r="B721" s="27" t="n">
        <f aca="false">VLOOKUP((TOT!X723*60)/TOT!AK723,'PA - ASSISTS'!$A$3:$B$55,2)</f>
        <v>83</v>
      </c>
      <c r="C721" s="27" t="n">
        <f aca="false">IF(TOT!AK723&lt;400,IF(B721&gt;66,66,B721),B721)</f>
        <v>83</v>
      </c>
      <c r="D721" s="27" t="n">
        <f aca="false">IF(TOT!AK723&lt;200,IF(C721&gt;60,60,C721),C721)</f>
        <v>83</v>
      </c>
      <c r="E721" s="50" t="n">
        <f aca="false">(TOT!BD723*60)/TOT!AK723</f>
        <v>14.2277759110767</v>
      </c>
      <c r="F721" s="55" t="n">
        <f aca="false">VLOOKUP(E721,'PA - Tableau 2'!$A$3:$B$55,2)</f>
        <v>83</v>
      </c>
      <c r="G721" s="55" t="n">
        <f aca="false">IF(TOT!AK723&lt;400,IF(F721&gt;66,66,F721),F721)</f>
        <v>83</v>
      </c>
      <c r="H721" s="55" t="n">
        <f aca="false">IF(TOT!AK723&lt;200,IF(G721&gt;60,60,G721),G721)</f>
        <v>83</v>
      </c>
      <c r="I721" s="55" t="n">
        <f aca="false">(D721+H721)/2</f>
        <v>83</v>
      </c>
      <c r="J721" s="55" t="n">
        <f aca="false">IF(TOT!AN723&lt;13.4,IF(I721&gt;66,66,I721),I721)</f>
        <v>83</v>
      </c>
      <c r="K721" s="55" t="n">
        <f aca="false">IF(TOT!AN723&lt;11,IF(J721&gt;66,66,J721),J721)</f>
        <v>83</v>
      </c>
    </row>
    <row r="722" customFormat="false" ht="13" hidden="false" customHeight="true" outlineLevel="0" collapsed="false">
      <c r="A722" s="17" t="s">
        <v>3327</v>
      </c>
      <c r="B722" s="27" t="n">
        <f aca="false">VLOOKUP((TOT!X724*60)/TOT!AK724,'PA - ASSISTS'!$A$3:$B$55,2)</f>
        <v>62</v>
      </c>
      <c r="C722" s="27" t="n">
        <f aca="false">IF(TOT!AK724&lt;400,IF(B722&gt;66,66,B722),B722)</f>
        <v>62</v>
      </c>
      <c r="D722" s="27" t="n">
        <f aca="false">IF(TOT!AK724&lt;200,IF(C722&gt;60,60,C722),C722)</f>
        <v>62</v>
      </c>
      <c r="E722" s="50" t="n">
        <f aca="false">(TOT!BD724*60)/TOT!AK724</f>
        <v>6.75751797491382</v>
      </c>
      <c r="F722" s="55" t="n">
        <f aca="false">VLOOKUP(E722,'PA - Tableau 2'!$A$3:$B$55,2)</f>
        <v>61</v>
      </c>
      <c r="G722" s="55" t="n">
        <f aca="false">IF(TOT!AK724&lt;400,IF(F722&gt;66,66,F722),F722)</f>
        <v>61</v>
      </c>
      <c r="H722" s="55" t="n">
        <f aca="false">IF(TOT!AK724&lt;200,IF(G722&gt;60,60,G722),G722)</f>
        <v>61</v>
      </c>
      <c r="I722" s="55" t="n">
        <f aca="false">(D722+H722)/2</f>
        <v>61.5</v>
      </c>
      <c r="J722" s="55" t="n">
        <f aca="false">IF(TOT!AN724&lt;13.4,IF(I722&gt;66,66,I722),I722)</f>
        <v>61.5</v>
      </c>
      <c r="K722" s="55" t="n">
        <f aca="false">IF(TOT!AN724&lt;11,IF(J722&gt;66,66,J722),J722)</f>
        <v>61.5</v>
      </c>
    </row>
    <row r="723" customFormat="false" ht="13" hidden="false" customHeight="true" outlineLevel="0" collapsed="false">
      <c r="A723" s="17" t="s">
        <v>3331</v>
      </c>
      <c r="B723" s="27" t="n">
        <f aca="false">VLOOKUP((TOT!X725*60)/TOT!AK725,'PA - ASSISTS'!$A$3:$B$55,2)</f>
        <v>63</v>
      </c>
      <c r="C723" s="27" t="n">
        <f aca="false">IF(TOT!AK725&lt;400,IF(B723&gt;66,66,B723),B723)</f>
        <v>63</v>
      </c>
      <c r="D723" s="27" t="n">
        <f aca="false">IF(TOT!AK725&lt;200,IF(C723&gt;60,60,C723),C723)</f>
        <v>63</v>
      </c>
      <c r="E723" s="50" t="n">
        <f aca="false">(TOT!BD725*60)/TOT!AK725</f>
        <v>5.10409619727311</v>
      </c>
      <c r="F723" s="55" t="n">
        <f aca="false">VLOOKUP(E723,'PA - Tableau 2'!$A$3:$B$55,2)</f>
        <v>56</v>
      </c>
      <c r="G723" s="55" t="n">
        <f aca="false">IF(TOT!AK725&lt;400,IF(F723&gt;66,66,F723),F723)</f>
        <v>56</v>
      </c>
      <c r="H723" s="55" t="n">
        <f aca="false">IF(TOT!AK725&lt;200,IF(G723&gt;60,60,G723),G723)</f>
        <v>56</v>
      </c>
      <c r="I723" s="55" t="n">
        <f aca="false">(D723+H723)/2</f>
        <v>59.5</v>
      </c>
      <c r="J723" s="55" t="n">
        <f aca="false">IF(TOT!AN725&lt;13.4,IF(I723&gt;66,66,I723),I723)</f>
        <v>59.5</v>
      </c>
      <c r="K723" s="55" t="n">
        <f aca="false">IF(TOT!AN725&lt;11,IF(J723&gt;66,66,J723),J723)</f>
        <v>59.5</v>
      </c>
    </row>
    <row r="724" customFormat="false" ht="13" hidden="false" customHeight="true" outlineLevel="0" collapsed="false">
      <c r="A724" s="17" t="s">
        <v>3335</v>
      </c>
      <c r="B724" s="27" t="n">
        <f aca="false">VLOOKUP((TOT!X726*60)/TOT!AK726,'PA - ASSISTS'!$A$3:$B$55,2)</f>
        <v>69</v>
      </c>
      <c r="C724" s="27" t="n">
        <f aca="false">IF(TOT!AK726&lt;400,IF(B724&gt;66,66,B724),B724)</f>
        <v>66</v>
      </c>
      <c r="D724" s="27" t="n">
        <f aca="false">IF(TOT!AK726&lt;200,IF(C724&gt;60,60,C724),C724)</f>
        <v>66</v>
      </c>
      <c r="E724" s="50" t="n">
        <f aca="false">(TOT!BD726*60)/TOT!AK726</f>
        <v>4.36542181223039</v>
      </c>
      <c r="F724" s="55" t="n">
        <f aca="false">VLOOKUP(E724,'PA - Tableau 2'!$A$3:$B$55,2)</f>
        <v>54</v>
      </c>
      <c r="G724" s="55" t="n">
        <f aca="false">IF(TOT!AK726&lt;400,IF(F724&gt;66,66,F724),F724)</f>
        <v>54</v>
      </c>
      <c r="H724" s="55" t="n">
        <f aca="false">IF(TOT!AK726&lt;200,IF(G724&gt;60,60,G724),G724)</f>
        <v>54</v>
      </c>
      <c r="I724" s="55" t="n">
        <f aca="false">(D724+H724)/2</f>
        <v>60</v>
      </c>
      <c r="J724" s="55" t="n">
        <f aca="false">IF(TOT!AN726&lt;13.4,IF(I724&gt;66,66,I724),I724)</f>
        <v>60</v>
      </c>
      <c r="K724" s="55" t="n">
        <f aca="false">IF(TOT!AN726&lt;11,IF(J724&gt;66,66,J724),J724)</f>
        <v>60</v>
      </c>
    </row>
    <row r="725" customFormat="false" ht="13" hidden="false" customHeight="true" outlineLevel="0" collapsed="false">
      <c r="A725" s="17" t="s">
        <v>3338</v>
      </c>
      <c r="B725" s="27" t="n">
        <f aca="false">VLOOKUP((TOT!X727*60)/TOT!AK727,'PA - ASSISTS'!$A$3:$B$55,2)</f>
        <v>71</v>
      </c>
      <c r="C725" s="27" t="n">
        <f aca="false">IF(TOT!AK727&lt;400,IF(B725&gt;66,66,B725),B725)</f>
        <v>71</v>
      </c>
      <c r="D725" s="27" t="n">
        <f aca="false">IF(TOT!AK727&lt;200,IF(C725&gt;60,60,C725),C725)</f>
        <v>71</v>
      </c>
      <c r="E725" s="50" t="n">
        <f aca="false">(TOT!BD727*60)/TOT!AK727</f>
        <v>9.72754943885265</v>
      </c>
      <c r="F725" s="55" t="n">
        <f aca="false">VLOOKUP(E725,'PA - Tableau 2'!$A$3:$B$55,2)</f>
        <v>71</v>
      </c>
      <c r="G725" s="55" t="n">
        <f aca="false">IF(TOT!AK727&lt;400,IF(F725&gt;66,66,F725),F725)</f>
        <v>71</v>
      </c>
      <c r="H725" s="55" t="n">
        <f aca="false">IF(TOT!AK727&lt;200,IF(G725&gt;60,60,G725),G725)</f>
        <v>71</v>
      </c>
      <c r="I725" s="55" t="n">
        <f aca="false">(D725+H725)/2</f>
        <v>71</v>
      </c>
      <c r="J725" s="55" t="n">
        <f aca="false">IF(TOT!AN727&lt;13.4,IF(I725&gt;66,66,I725),I725)</f>
        <v>66</v>
      </c>
      <c r="K725" s="55" t="n">
        <f aca="false">IF(TOT!AN727&lt;11,IF(J725&gt;66,66,J725),J725)</f>
        <v>66</v>
      </c>
    </row>
    <row r="726" customFormat="false" ht="13" hidden="false" customHeight="true" outlineLevel="0" collapsed="false">
      <c r="A726" s="17" t="s">
        <v>3342</v>
      </c>
      <c r="B726" s="27" t="n">
        <f aca="false">VLOOKUP((TOT!X728*60)/TOT!AK728,'PA - ASSISTS'!$A$3:$B$55,2)</f>
        <v>58</v>
      </c>
      <c r="C726" s="27" t="n">
        <f aca="false">IF(TOT!AK728&lt;400,IF(B726&gt;66,66,B726),B726)</f>
        <v>58</v>
      </c>
      <c r="D726" s="27" t="n">
        <f aca="false">IF(TOT!AK728&lt;200,IF(C726&gt;60,60,C726),C726)</f>
        <v>58</v>
      </c>
      <c r="E726" s="50" t="n">
        <f aca="false">(TOT!BD728*60)/TOT!AK728</f>
        <v>4.39582803357922</v>
      </c>
      <c r="F726" s="55" t="n">
        <f aca="false">VLOOKUP(E726,'PA - Tableau 2'!$A$3:$B$55,2)</f>
        <v>54</v>
      </c>
      <c r="G726" s="55" t="n">
        <f aca="false">IF(TOT!AK728&lt;400,IF(F726&gt;66,66,F726),F726)</f>
        <v>54</v>
      </c>
      <c r="H726" s="55" t="n">
        <f aca="false">IF(TOT!AK728&lt;200,IF(G726&gt;60,60,G726),G726)</f>
        <v>54</v>
      </c>
      <c r="I726" s="55" t="n">
        <f aca="false">(D726+H726)/2</f>
        <v>56</v>
      </c>
      <c r="J726" s="55" t="n">
        <f aca="false">IF(TOT!AN728&lt;13.4,IF(I726&gt;66,66,I726),I726)</f>
        <v>56</v>
      </c>
      <c r="K726" s="55" t="n">
        <f aca="false">IF(TOT!AN728&lt;11,IF(J726&gt;66,66,J726),J726)</f>
        <v>56</v>
      </c>
    </row>
    <row r="727" customFormat="false" ht="13" hidden="false" customHeight="true" outlineLevel="0" collapsed="false">
      <c r="A727" s="17" t="s">
        <v>3346</v>
      </c>
      <c r="B727" s="27" t="n">
        <f aca="false">VLOOKUP((TOT!X729*60)/TOT!AK729,'PA - ASSISTS'!$A$3:$B$55,2)</f>
        <v>86</v>
      </c>
      <c r="C727" s="27" t="n">
        <f aca="false">IF(TOT!AK729&lt;400,IF(B727&gt;66,66,B727),B727)</f>
        <v>66</v>
      </c>
      <c r="D727" s="27" t="n">
        <f aca="false">IF(TOT!AK729&lt;200,IF(C727&gt;60,60,C727),C727)</f>
        <v>60</v>
      </c>
      <c r="E727" s="50" t="n">
        <f aca="false">(TOT!BD729*60)/TOT!AK729</f>
        <v>15.1403459030337</v>
      </c>
      <c r="F727" s="55" t="n">
        <f aca="false">VLOOKUP(E727,'PA - Tableau 2'!$A$3:$B$55,2)</f>
        <v>86</v>
      </c>
      <c r="G727" s="55" t="n">
        <f aca="false">IF(TOT!AK729&lt;400,IF(F727&gt;66,66,F727),F727)</f>
        <v>66</v>
      </c>
      <c r="H727" s="55" t="n">
        <f aca="false">IF(TOT!AK729&lt;200,IF(G727&gt;60,60,G727),G727)</f>
        <v>60</v>
      </c>
      <c r="I727" s="55" t="n">
        <f aca="false">(D727+H727)/2</f>
        <v>60</v>
      </c>
      <c r="J727" s="55" t="n">
        <f aca="false">IF(TOT!AN729&lt;13.4,IF(I727&gt;66,66,I727),I727)</f>
        <v>60</v>
      </c>
      <c r="K727" s="55" t="n">
        <f aca="false">IF(TOT!AN729&lt;11,IF(J727&gt;66,66,J727),J727)</f>
        <v>60</v>
      </c>
    </row>
    <row r="728" customFormat="false" ht="13" hidden="false" customHeight="true" outlineLevel="0" collapsed="false">
      <c r="A728" s="17" t="s">
        <v>3350</v>
      </c>
      <c r="B728" s="27" t="n">
        <f aca="false">VLOOKUP((TOT!X730*60)/TOT!AK730,'PA - ASSISTS'!$A$3:$B$55,2)</f>
        <v>69</v>
      </c>
      <c r="C728" s="27" t="n">
        <f aca="false">IF(TOT!AK730&lt;400,IF(B728&gt;66,66,B728),B728)</f>
        <v>69</v>
      </c>
      <c r="D728" s="27" t="n">
        <f aca="false">IF(TOT!AK730&lt;200,IF(C728&gt;60,60,C728),C728)</f>
        <v>69</v>
      </c>
      <c r="E728" s="50" t="n">
        <f aca="false">(TOT!BD730*60)/TOT!AK730</f>
        <v>10.2632184790116</v>
      </c>
      <c r="F728" s="55" t="n">
        <f aca="false">VLOOKUP(E728,'PA - Tableau 2'!$A$3:$B$55,2)</f>
        <v>72</v>
      </c>
      <c r="G728" s="55" t="n">
        <f aca="false">IF(TOT!AK730&lt;400,IF(F728&gt;66,66,F728),F728)</f>
        <v>72</v>
      </c>
      <c r="H728" s="55" t="n">
        <f aca="false">IF(TOT!AK730&lt;200,IF(G728&gt;60,60,G728),G728)</f>
        <v>72</v>
      </c>
      <c r="I728" s="55" t="n">
        <f aca="false">(D728+H728)/2</f>
        <v>70.5</v>
      </c>
      <c r="J728" s="55" t="n">
        <f aca="false">IF(TOT!AN730&lt;13.4,IF(I728&gt;66,66,I728),I728)</f>
        <v>70.5</v>
      </c>
      <c r="K728" s="55" t="n">
        <f aca="false">IF(TOT!AN730&lt;11,IF(J728&gt;66,66,J728),J728)</f>
        <v>70.5</v>
      </c>
    </row>
    <row r="729" customFormat="false" ht="13" hidden="false" customHeight="true" outlineLevel="0" collapsed="false">
      <c r="A729" s="17" t="s">
        <v>3353</v>
      </c>
      <c r="B729" s="27" t="n">
        <f aca="false">VLOOKUP((TOT!X731*60)/TOT!AK731,'PA - ASSISTS'!$A$3:$B$55,2)</f>
        <v>85</v>
      </c>
      <c r="C729" s="27" t="n">
        <f aca="false">IF(TOT!AK731&lt;400,IF(B729&gt;66,66,B729),B729)</f>
        <v>85</v>
      </c>
      <c r="D729" s="27" t="n">
        <f aca="false">IF(TOT!AK731&lt;200,IF(C729&gt;60,60,C729),C729)</f>
        <v>85</v>
      </c>
      <c r="E729" s="50" t="n">
        <f aca="false">(TOT!BD731*60)/TOT!AK731</f>
        <v>10.1120643518597</v>
      </c>
      <c r="F729" s="55" t="n">
        <f aca="false">VLOOKUP(E729,'PA - Tableau 2'!$A$3:$B$55,2)</f>
        <v>72</v>
      </c>
      <c r="G729" s="55" t="n">
        <f aca="false">IF(TOT!AK731&lt;400,IF(F729&gt;66,66,F729),F729)</f>
        <v>72</v>
      </c>
      <c r="H729" s="55" t="n">
        <f aca="false">IF(TOT!AK731&lt;200,IF(G729&gt;60,60,G729),G729)</f>
        <v>72</v>
      </c>
      <c r="I729" s="55" t="n">
        <f aca="false">(D729+H729)/2</f>
        <v>78.5</v>
      </c>
      <c r="J729" s="55" t="n">
        <f aca="false">IF(TOT!AN731&lt;13.4,IF(I729&gt;66,66,I729),I729)</f>
        <v>78.5</v>
      </c>
      <c r="K729" s="55" t="n">
        <f aca="false">IF(TOT!AN731&lt;11,IF(J729&gt;66,66,J729),J729)</f>
        <v>78.5</v>
      </c>
    </row>
    <row r="730" customFormat="false" ht="13" hidden="false" customHeight="true" outlineLevel="0" collapsed="false">
      <c r="A730" s="17" t="s">
        <v>3356</v>
      </c>
      <c r="B730" s="27" t="n">
        <f aca="false">VLOOKUP((TOT!X732*60)/TOT!AK732,'PA - ASSISTS'!$A$3:$B$55,2)</f>
        <v>99</v>
      </c>
      <c r="C730" s="27" t="n">
        <f aca="false">IF(TOT!AK732&lt;400,IF(B730&gt;66,66,B730),B730)</f>
        <v>99</v>
      </c>
      <c r="D730" s="27" t="n">
        <f aca="false">IF(TOT!AK732&lt;200,IF(C730&gt;60,60,C730),C730)</f>
        <v>99</v>
      </c>
      <c r="E730" s="50" t="n">
        <f aca="false">(TOT!BD732*60)/TOT!AK732</f>
        <v>26.533685234061</v>
      </c>
      <c r="F730" s="55" t="n">
        <f aca="false">VLOOKUP(E730,'PA - Tableau 2'!$A$3:$B$55,2)</f>
        <v>99</v>
      </c>
      <c r="G730" s="55" t="n">
        <f aca="false">IF(TOT!AK732&lt;400,IF(F730&gt;66,66,F730),F730)</f>
        <v>99</v>
      </c>
      <c r="H730" s="55" t="n">
        <f aca="false">IF(TOT!AK732&lt;200,IF(G730&gt;60,60,G730),G730)</f>
        <v>99</v>
      </c>
      <c r="I730" s="55" t="n">
        <f aca="false">(D730+H730)/2</f>
        <v>99</v>
      </c>
      <c r="J730" s="55" t="n">
        <f aca="false">IF(TOT!AN732&lt;13.4,IF(I730&gt;66,66,I730),I730)</f>
        <v>99</v>
      </c>
      <c r="K730" s="55" t="n">
        <f aca="false">IF(TOT!AN732&lt;11,IF(J730&gt;66,66,J730),J730)</f>
        <v>99</v>
      </c>
    </row>
    <row r="731" customFormat="false" ht="13" hidden="false" customHeight="true" outlineLevel="0" collapsed="false">
      <c r="A731" s="17" t="s">
        <v>3360</v>
      </c>
      <c r="B731" s="27" t="n">
        <f aca="false">VLOOKUP((TOT!X733*60)/TOT!AK733,'PA - ASSISTS'!$A$3:$B$55,2)</f>
        <v>81</v>
      </c>
      <c r="C731" s="27" t="n">
        <f aca="false">IF(TOT!AK733&lt;400,IF(B731&gt;66,66,B731),B731)</f>
        <v>81</v>
      </c>
      <c r="D731" s="27" t="n">
        <f aca="false">IF(TOT!AK733&lt;200,IF(C731&gt;60,60,C731),C731)</f>
        <v>81</v>
      </c>
      <c r="E731" s="50" t="n">
        <f aca="false">(TOT!BD733*60)/TOT!AK733</f>
        <v>17.4019728124847</v>
      </c>
      <c r="F731" s="55" t="n">
        <f aca="false">VLOOKUP(E731,'PA - Tableau 2'!$A$3:$B$55,2)</f>
        <v>90</v>
      </c>
      <c r="G731" s="55" t="n">
        <f aca="false">IF(TOT!AK733&lt;400,IF(F731&gt;66,66,F731),F731)</f>
        <v>90</v>
      </c>
      <c r="H731" s="55" t="n">
        <f aca="false">IF(TOT!AK733&lt;200,IF(G731&gt;60,60,G731),G731)</f>
        <v>90</v>
      </c>
      <c r="I731" s="55" t="n">
        <f aca="false">(D731+H731)/2</f>
        <v>85.5</v>
      </c>
      <c r="J731" s="55" t="n">
        <f aca="false">IF(TOT!AN733&lt;13.4,IF(I731&gt;66,66,I731),I731)</f>
        <v>66</v>
      </c>
      <c r="K731" s="55" t="n">
        <f aca="false">IF(TOT!AN733&lt;11,IF(J731&gt;66,66,J731),J731)</f>
        <v>66</v>
      </c>
    </row>
    <row r="732" customFormat="false" ht="13" hidden="false" customHeight="true" outlineLevel="0" collapsed="false">
      <c r="A732" s="17" t="s">
        <v>3365</v>
      </c>
      <c r="B732" s="27" t="n">
        <f aca="false">VLOOKUP((TOT!X734*60)/TOT!AK734,'PA - ASSISTS'!$A$3:$B$55,2)</f>
        <v>90</v>
      </c>
      <c r="C732" s="27" t="n">
        <f aca="false">IF(TOT!AK734&lt;400,IF(B732&gt;66,66,B732),B732)</f>
        <v>90</v>
      </c>
      <c r="D732" s="27" t="n">
        <f aca="false">IF(TOT!AK734&lt;200,IF(C732&gt;60,60,C732),C732)</f>
        <v>90</v>
      </c>
      <c r="E732" s="50" t="n">
        <f aca="false">(TOT!BD734*60)/TOT!AK734</f>
        <v>11.4975944313645</v>
      </c>
      <c r="F732" s="55" t="n">
        <f aca="false">VLOOKUP(E732,'PA - Tableau 2'!$A$3:$B$55,2)</f>
        <v>76</v>
      </c>
      <c r="G732" s="55" t="n">
        <f aca="false">IF(TOT!AK734&lt;400,IF(F732&gt;66,66,F732),F732)</f>
        <v>76</v>
      </c>
      <c r="H732" s="55" t="n">
        <f aca="false">IF(TOT!AK734&lt;200,IF(G732&gt;60,60,G732),G732)</f>
        <v>76</v>
      </c>
      <c r="I732" s="55" t="n">
        <f aca="false">(D732+H732)/2</f>
        <v>83</v>
      </c>
      <c r="J732" s="55" t="n">
        <f aca="false">IF(TOT!AN734&lt;13.4,IF(I732&gt;66,66,I732),I732)</f>
        <v>83</v>
      </c>
      <c r="K732" s="55" t="n">
        <f aca="false">IF(TOT!AN734&lt;11,IF(J732&gt;66,66,J732),J732)</f>
        <v>83</v>
      </c>
    </row>
    <row r="733" customFormat="false" ht="13" hidden="false" customHeight="true" outlineLevel="0" collapsed="false">
      <c r="A733" s="17" t="s">
        <v>3369</v>
      </c>
      <c r="B733" s="27" t="n">
        <f aca="false">VLOOKUP((TOT!X735*60)/TOT!AK735,'PA - ASSISTS'!$A$3:$B$55,2)</f>
        <v>55</v>
      </c>
      <c r="C733" s="27" t="n">
        <f aca="false">IF(TOT!AK735&lt;400,IF(B733&gt;66,66,B733),B733)</f>
        <v>55</v>
      </c>
      <c r="D733" s="27" t="n">
        <f aca="false">IF(TOT!AK735&lt;200,IF(C733&gt;60,60,C733),C733)</f>
        <v>55</v>
      </c>
      <c r="E733" s="50" t="n">
        <f aca="false">(TOT!BD735*60)/TOT!AK735</f>
        <v>0</v>
      </c>
      <c r="F733" s="55" t="n">
        <f aca="false">VLOOKUP(E733,'PA - Tableau 2'!$A$3:$B$55,2)</f>
        <v>47</v>
      </c>
      <c r="G733" s="55" t="n">
        <f aca="false">IF(TOT!AK735&lt;400,IF(F733&gt;66,66,F733),F733)</f>
        <v>47</v>
      </c>
      <c r="H733" s="55" t="n">
        <f aca="false">IF(TOT!AK735&lt;200,IF(G733&gt;60,60,G733),G733)</f>
        <v>47</v>
      </c>
      <c r="I733" s="55" t="n">
        <f aca="false">(D733+H733)/2</f>
        <v>51</v>
      </c>
      <c r="J733" s="55" t="n">
        <f aca="false">IF(TOT!AN735&lt;13.4,IF(I733&gt;66,66,I733),I733)</f>
        <v>51</v>
      </c>
      <c r="K733" s="55" t="n">
        <f aca="false">IF(TOT!AN735&lt;11,IF(J733&gt;66,66,J733),J733)</f>
        <v>51</v>
      </c>
    </row>
    <row r="734" customFormat="false" ht="13" hidden="false" customHeight="true" outlineLevel="0" collapsed="false">
      <c r="A734" s="17" t="s">
        <v>3373</v>
      </c>
      <c r="B734" s="27" t="n">
        <f aca="false">VLOOKUP((TOT!X736*60)/TOT!AK736,'PA - ASSISTS'!$A$3:$B$55,2)</f>
        <v>86</v>
      </c>
      <c r="C734" s="27" t="n">
        <f aca="false">IF(TOT!AK736&lt;400,IF(B734&gt;66,66,B734),B734)</f>
        <v>66</v>
      </c>
      <c r="D734" s="27" t="n">
        <f aca="false">IF(TOT!AK736&lt;200,IF(C734&gt;60,60,C734),C734)</f>
        <v>60</v>
      </c>
      <c r="E734" s="50" t="n">
        <f aca="false">(TOT!BD736*60)/TOT!AK736</f>
        <v>11.9314285714286</v>
      </c>
      <c r="F734" s="55" t="n">
        <f aca="false">VLOOKUP(E734,'PA - Tableau 2'!$A$3:$B$55,2)</f>
        <v>77</v>
      </c>
      <c r="G734" s="55" t="n">
        <f aca="false">IF(TOT!AK736&lt;400,IF(F734&gt;66,66,F734),F734)</f>
        <v>66</v>
      </c>
      <c r="H734" s="55" t="n">
        <f aca="false">IF(TOT!AK736&lt;200,IF(G734&gt;60,60,G734),G734)</f>
        <v>60</v>
      </c>
      <c r="I734" s="55" t="n">
        <f aca="false">(D734+H734)/2</f>
        <v>60</v>
      </c>
      <c r="J734" s="55" t="n">
        <f aca="false">IF(TOT!AN736&lt;13.4,IF(I734&gt;66,66,I734),I734)</f>
        <v>60</v>
      </c>
      <c r="K734" s="55" t="n">
        <f aca="false">IF(TOT!AN736&lt;11,IF(J734&gt;66,66,J734),J734)</f>
        <v>60</v>
      </c>
    </row>
    <row r="735" customFormat="false" ht="13" hidden="false" customHeight="true" outlineLevel="0" collapsed="false">
      <c r="A735" s="17" t="s">
        <v>3376</v>
      </c>
      <c r="B735" s="27" t="n">
        <f aca="false">VLOOKUP((TOT!X737*60)/TOT!AK737,'PA - ASSISTS'!$A$3:$B$55,2)</f>
        <v>76</v>
      </c>
      <c r="C735" s="27" t="n">
        <f aca="false">IF(TOT!AK737&lt;400,IF(B735&gt;66,66,B735),B735)</f>
        <v>76</v>
      </c>
      <c r="D735" s="27" t="n">
        <f aca="false">IF(TOT!AK737&lt;200,IF(C735&gt;60,60,C735),C735)</f>
        <v>76</v>
      </c>
      <c r="E735" s="50" t="n">
        <f aca="false">(TOT!BD737*60)/TOT!AK737</f>
        <v>7.31194502092335</v>
      </c>
      <c r="F735" s="55" t="n">
        <f aca="false">VLOOKUP(E735,'PA - Tableau 2'!$A$3:$B$55,2)</f>
        <v>63</v>
      </c>
      <c r="G735" s="55" t="n">
        <f aca="false">IF(TOT!AK737&lt;400,IF(F735&gt;66,66,F735),F735)</f>
        <v>63</v>
      </c>
      <c r="H735" s="55" t="n">
        <f aca="false">IF(TOT!AK737&lt;200,IF(G735&gt;60,60,G735),G735)</f>
        <v>63</v>
      </c>
      <c r="I735" s="55" t="n">
        <f aca="false">(D735+H735)/2</f>
        <v>69.5</v>
      </c>
      <c r="J735" s="55" t="n">
        <f aca="false">IF(TOT!AN737&lt;13.4,IF(I735&gt;66,66,I735),I735)</f>
        <v>69.5</v>
      </c>
      <c r="K735" s="55" t="n">
        <f aca="false">IF(TOT!AN737&lt;11,IF(J735&gt;66,66,J735),J735)</f>
        <v>69.5</v>
      </c>
    </row>
    <row r="736" customFormat="false" ht="13" hidden="false" customHeight="true" outlineLevel="0" collapsed="false">
      <c r="A736" s="17" t="s">
        <v>3379</v>
      </c>
      <c r="B736" s="27" t="n">
        <f aca="false">VLOOKUP((TOT!X738*60)/TOT!AK738,'PA - ASSISTS'!$A$3:$B$55,2)</f>
        <v>55</v>
      </c>
      <c r="C736" s="27" t="n">
        <f aca="false">IF(TOT!AK738&lt;400,IF(B736&gt;66,66,B736),B736)</f>
        <v>55</v>
      </c>
      <c r="D736" s="27" t="n">
        <f aca="false">IF(TOT!AK738&lt;200,IF(C736&gt;60,60,C736),C736)</f>
        <v>55</v>
      </c>
      <c r="E736" s="50" t="n">
        <f aca="false">(TOT!BD738*60)/TOT!AK738</f>
        <v>2.93061701594726</v>
      </c>
      <c r="F736" s="55" t="n">
        <f aca="false">VLOOKUP(E736,'PA - Tableau 2'!$A$3:$B$55,2)</f>
        <v>51</v>
      </c>
      <c r="G736" s="55" t="n">
        <f aca="false">IF(TOT!AK738&lt;400,IF(F736&gt;66,66,F736),F736)</f>
        <v>51</v>
      </c>
      <c r="H736" s="55" t="n">
        <f aca="false">IF(TOT!AK738&lt;200,IF(G736&gt;60,60,G736),G736)</f>
        <v>51</v>
      </c>
      <c r="I736" s="55" t="n">
        <f aca="false">(D736+H736)/2</f>
        <v>53</v>
      </c>
      <c r="J736" s="55" t="n">
        <f aca="false">IF(TOT!AN738&lt;13.4,IF(I736&gt;66,66,I736),I736)</f>
        <v>53</v>
      </c>
      <c r="K736" s="55" t="n">
        <f aca="false">IF(TOT!AN738&lt;11,IF(J736&gt;66,66,J736),J736)</f>
        <v>53</v>
      </c>
    </row>
    <row r="737" customFormat="false" ht="13" hidden="false" customHeight="true" outlineLevel="0" collapsed="false">
      <c r="A737" s="17" t="s">
        <v>3381</v>
      </c>
      <c r="B737" s="27" t="n">
        <f aca="false">VLOOKUP((TOT!X739*60)/TOT!AK739,'PA - ASSISTS'!$A$3:$B$55,2)</f>
        <v>69</v>
      </c>
      <c r="C737" s="27" t="n">
        <f aca="false">IF(TOT!AK739&lt;400,IF(B737&gt;66,66,B737),B737)</f>
        <v>69</v>
      </c>
      <c r="D737" s="27" t="n">
        <f aca="false">IF(TOT!AK739&lt;200,IF(C737&gt;60,60,C737),C737)</f>
        <v>69</v>
      </c>
      <c r="E737" s="50" t="n">
        <f aca="false">(TOT!BD739*60)/TOT!AK739</f>
        <v>9.61973278520045</v>
      </c>
      <c r="F737" s="55" t="n">
        <f aca="false">VLOOKUP(E737,'PA - Tableau 2'!$A$3:$B$55,2)</f>
        <v>70</v>
      </c>
      <c r="G737" s="55" t="n">
        <f aca="false">IF(TOT!AK739&lt;400,IF(F737&gt;66,66,F737),F737)</f>
        <v>70</v>
      </c>
      <c r="H737" s="55" t="n">
        <f aca="false">IF(TOT!AK739&lt;200,IF(G737&gt;60,60,G737),G737)</f>
        <v>70</v>
      </c>
      <c r="I737" s="55" t="n">
        <f aca="false">(D737+H737)/2</f>
        <v>69.5</v>
      </c>
      <c r="J737" s="55" t="n">
        <f aca="false">IF(TOT!AN739&lt;13.4,IF(I737&gt;66,66,I737),I737)</f>
        <v>69.5</v>
      </c>
      <c r="K737" s="55" t="n">
        <f aca="false">IF(TOT!AN739&lt;11,IF(J737&gt;66,66,J737),J737)</f>
        <v>69.5</v>
      </c>
    </row>
    <row r="738" customFormat="false" ht="13" hidden="false" customHeight="true" outlineLevel="0" collapsed="false">
      <c r="A738" s="17" t="s">
        <v>3384</v>
      </c>
      <c r="B738" s="27" t="n">
        <f aca="false">VLOOKUP((TOT!X740*60)/TOT!AK740,'PA - ASSISTS'!$A$3:$B$55,2)</f>
        <v>84</v>
      </c>
      <c r="C738" s="27" t="n">
        <f aca="false">IF(TOT!AK740&lt;400,IF(B738&gt;66,66,B738),B738)</f>
        <v>84</v>
      </c>
      <c r="D738" s="27" t="n">
        <f aca="false">IF(TOT!AK740&lt;200,IF(C738&gt;60,60,C738),C738)</f>
        <v>84</v>
      </c>
      <c r="E738" s="50" t="n">
        <f aca="false">(TOT!BD740*60)/TOT!AK740</f>
        <v>12.7067635650274</v>
      </c>
      <c r="F738" s="55" t="n">
        <f aca="false">VLOOKUP(E738,'PA - Tableau 2'!$A$3:$B$55,2)</f>
        <v>80</v>
      </c>
      <c r="G738" s="55" t="n">
        <f aca="false">IF(TOT!AK740&lt;400,IF(F738&gt;66,66,F738),F738)</f>
        <v>80</v>
      </c>
      <c r="H738" s="55" t="n">
        <f aca="false">IF(TOT!AK740&lt;200,IF(G738&gt;60,60,G738),G738)</f>
        <v>80</v>
      </c>
      <c r="I738" s="55" t="n">
        <f aca="false">(D738+H738)/2</f>
        <v>82</v>
      </c>
      <c r="J738" s="55" t="n">
        <f aca="false">IF(TOT!AN740&lt;13.4,IF(I738&gt;66,66,I738),I738)</f>
        <v>82</v>
      </c>
      <c r="K738" s="55" t="n">
        <f aca="false">IF(TOT!AN740&lt;11,IF(J738&gt;66,66,J738),J738)</f>
        <v>82</v>
      </c>
    </row>
    <row r="739" customFormat="false" ht="13" hidden="false" customHeight="true" outlineLevel="0" collapsed="false">
      <c r="A739" s="17" t="s">
        <v>3388</v>
      </c>
      <c r="B739" s="27" t="n">
        <f aca="false">VLOOKUP((TOT!X741*60)/TOT!AK741,'PA - ASSISTS'!$A$3:$B$55,2)</f>
        <v>84</v>
      </c>
      <c r="C739" s="27" t="n">
        <f aca="false">IF(TOT!AK741&lt;400,IF(B739&gt;66,66,B739),B739)</f>
        <v>84</v>
      </c>
      <c r="D739" s="27" t="n">
        <f aca="false">IF(TOT!AK741&lt;200,IF(C739&gt;60,60,C739),C739)</f>
        <v>84</v>
      </c>
      <c r="E739" s="50" t="n">
        <f aca="false">(TOT!BD741*60)/TOT!AK741</f>
        <v>14.2583769892258</v>
      </c>
      <c r="F739" s="55" t="n">
        <f aca="false">VLOOKUP(E739,'PA - Tableau 2'!$A$3:$B$55,2)</f>
        <v>83</v>
      </c>
      <c r="G739" s="55" t="n">
        <f aca="false">IF(TOT!AK741&lt;400,IF(F739&gt;66,66,F739),F739)</f>
        <v>83</v>
      </c>
      <c r="H739" s="55" t="n">
        <f aca="false">IF(TOT!AK741&lt;200,IF(G739&gt;60,60,G739),G739)</f>
        <v>83</v>
      </c>
      <c r="I739" s="55" t="n">
        <f aca="false">(D739+H739)/2</f>
        <v>83.5</v>
      </c>
      <c r="J739" s="55" t="n">
        <f aca="false">IF(TOT!AN741&lt;13.4,IF(I739&gt;66,66,I739),I739)</f>
        <v>83.5</v>
      </c>
      <c r="K739" s="55" t="n">
        <f aca="false">IF(TOT!AN741&lt;11,IF(J739&gt;66,66,J739),J739)</f>
        <v>83.5</v>
      </c>
    </row>
    <row r="740" customFormat="false" ht="13" hidden="false" customHeight="true" outlineLevel="0" collapsed="false">
      <c r="A740" s="17" t="s">
        <v>3390</v>
      </c>
      <c r="B740" s="27" t="n">
        <f aca="false">VLOOKUP((TOT!X742*60)/TOT!AK742,'PA - ASSISTS'!$A$3:$B$55,2)</f>
        <v>77</v>
      </c>
      <c r="C740" s="27" t="n">
        <f aca="false">IF(TOT!AK742&lt;400,IF(B740&gt;66,66,B740),B740)</f>
        <v>77</v>
      </c>
      <c r="D740" s="27" t="n">
        <f aca="false">IF(TOT!AK742&lt;200,IF(C740&gt;60,60,C740),C740)</f>
        <v>77</v>
      </c>
      <c r="E740" s="50" t="n">
        <f aca="false">(TOT!BD742*60)/TOT!AK742</f>
        <v>9.14669223394056</v>
      </c>
      <c r="F740" s="55" t="n">
        <f aca="false">VLOOKUP(E740,'PA - Tableau 2'!$A$3:$B$55,2)</f>
        <v>69</v>
      </c>
      <c r="G740" s="55" t="n">
        <f aca="false">IF(TOT!AK742&lt;400,IF(F740&gt;66,66,F740),F740)</f>
        <v>69</v>
      </c>
      <c r="H740" s="55" t="n">
        <f aca="false">IF(TOT!AK742&lt;200,IF(G740&gt;60,60,G740),G740)</f>
        <v>69</v>
      </c>
      <c r="I740" s="55" t="n">
        <f aca="false">(D740+H740)/2</f>
        <v>73</v>
      </c>
      <c r="J740" s="55" t="n">
        <f aca="false">IF(TOT!AN742&lt;13.4,IF(I740&gt;66,66,I740),I740)</f>
        <v>73</v>
      </c>
      <c r="K740" s="55" t="n">
        <f aca="false">IF(TOT!AN742&lt;11,IF(J740&gt;66,66,J740),J740)</f>
        <v>73</v>
      </c>
    </row>
    <row r="741" customFormat="false" ht="13" hidden="false" customHeight="true" outlineLevel="0" collapsed="false">
      <c r="A741" s="17" t="s">
        <v>3393</v>
      </c>
      <c r="B741" s="27" t="n">
        <f aca="false">VLOOKUP((TOT!X743*60)/TOT!AK743,'PA - ASSISTS'!$A$3:$B$55,2)</f>
        <v>60</v>
      </c>
      <c r="C741" s="27" t="n">
        <f aca="false">IF(TOT!AK743&lt;400,IF(B741&gt;66,66,B741),B741)</f>
        <v>60</v>
      </c>
      <c r="D741" s="27" t="n">
        <f aca="false">IF(TOT!AK743&lt;200,IF(C741&gt;60,60,C741),C741)</f>
        <v>60</v>
      </c>
      <c r="E741" s="50" t="n">
        <f aca="false">(TOT!BD743*60)/TOT!AK743</f>
        <v>4.85946005999331</v>
      </c>
      <c r="F741" s="55" t="n">
        <f aca="false">VLOOKUP(E741,'PA - Tableau 2'!$A$3:$B$55,2)</f>
        <v>55</v>
      </c>
      <c r="G741" s="55" t="n">
        <f aca="false">IF(TOT!AK743&lt;400,IF(F741&gt;66,66,F741),F741)</f>
        <v>55</v>
      </c>
      <c r="H741" s="55" t="n">
        <f aca="false">IF(TOT!AK743&lt;200,IF(G741&gt;60,60,G741),G741)</f>
        <v>55</v>
      </c>
      <c r="I741" s="55" t="n">
        <f aca="false">(D741+H741)/2</f>
        <v>57.5</v>
      </c>
      <c r="J741" s="55" t="n">
        <f aca="false">IF(TOT!AN743&lt;13.4,IF(I741&gt;66,66,I741),I741)</f>
        <v>57.5</v>
      </c>
      <c r="K741" s="55" t="n">
        <f aca="false">IF(TOT!AN743&lt;11,IF(J741&gt;66,66,J741),J741)</f>
        <v>57.5</v>
      </c>
    </row>
    <row r="742" customFormat="false" ht="13" hidden="false" customHeight="true" outlineLevel="0" collapsed="false">
      <c r="A742" s="17" t="s">
        <v>3397</v>
      </c>
      <c r="B742" s="27" t="n">
        <f aca="false">VLOOKUP((TOT!X744*60)/TOT!AK744,'PA - ASSISTS'!$A$3:$B$55,2)</f>
        <v>94</v>
      </c>
      <c r="C742" s="27" t="n">
        <f aca="false">IF(TOT!AK744&lt;400,IF(B742&gt;66,66,B742),B742)</f>
        <v>94</v>
      </c>
      <c r="D742" s="27" t="n">
        <f aca="false">IF(TOT!AK744&lt;200,IF(C742&gt;60,60,C742),C742)</f>
        <v>94</v>
      </c>
      <c r="E742" s="50" t="n">
        <f aca="false">(TOT!BD744*60)/TOT!AK744</f>
        <v>14.9365451757707</v>
      </c>
      <c r="F742" s="55" t="n">
        <f aca="false">VLOOKUP(E742,'PA - Tableau 2'!$A$3:$B$55,2)</f>
        <v>85</v>
      </c>
      <c r="G742" s="55" t="n">
        <f aca="false">IF(TOT!AK744&lt;400,IF(F742&gt;66,66,F742),F742)</f>
        <v>85</v>
      </c>
      <c r="H742" s="55" t="n">
        <f aca="false">IF(TOT!AK744&lt;200,IF(G742&gt;60,60,G742),G742)</f>
        <v>85</v>
      </c>
      <c r="I742" s="55" t="n">
        <f aca="false">(D742+H742)/2</f>
        <v>89.5</v>
      </c>
      <c r="J742" s="55" t="n">
        <f aca="false">IF(TOT!AN744&lt;13.4,IF(I742&gt;66,66,I742),I742)</f>
        <v>89.5</v>
      </c>
      <c r="K742" s="55" t="n">
        <f aca="false">IF(TOT!AN744&lt;11,IF(J742&gt;66,66,J742),J742)</f>
        <v>89.5</v>
      </c>
    </row>
    <row r="743" customFormat="false" ht="13" hidden="false" customHeight="true" outlineLevel="0" collapsed="false">
      <c r="A743" s="17" t="s">
        <v>3400</v>
      </c>
      <c r="B743" s="27" t="n">
        <f aca="false">VLOOKUP((TOT!X745*60)/TOT!AK745,'PA - ASSISTS'!$A$3:$B$55,2)</f>
        <v>72</v>
      </c>
      <c r="C743" s="27" t="n">
        <f aca="false">IF(TOT!AK745&lt;400,IF(B743&gt;66,66,B743),B743)</f>
        <v>66</v>
      </c>
      <c r="D743" s="27" t="n">
        <f aca="false">IF(TOT!AK745&lt;200,IF(C743&gt;60,60,C743),C743)</f>
        <v>66</v>
      </c>
      <c r="E743" s="50" t="n">
        <f aca="false">(TOT!BD745*60)/TOT!AK745</f>
        <v>16.5614660218887</v>
      </c>
      <c r="F743" s="55" t="n">
        <f aca="false">VLOOKUP(E743,'PA - Tableau 2'!$A$3:$B$55,2)</f>
        <v>89</v>
      </c>
      <c r="G743" s="55" t="n">
        <f aca="false">IF(TOT!AK745&lt;400,IF(F743&gt;66,66,F743),F743)</f>
        <v>66</v>
      </c>
      <c r="H743" s="55" t="n">
        <f aca="false">IF(TOT!AK745&lt;200,IF(G743&gt;60,60,G743),G743)</f>
        <v>66</v>
      </c>
      <c r="I743" s="55" t="n">
        <f aca="false">(D743+H743)/2</f>
        <v>66</v>
      </c>
      <c r="J743" s="55" t="n">
        <f aca="false">IF(TOT!AN745&lt;13.4,IF(I743&gt;66,66,I743),I743)</f>
        <v>66</v>
      </c>
      <c r="K743" s="55" t="n">
        <f aca="false">IF(TOT!AN745&lt;11,IF(J743&gt;66,66,J743),J743)</f>
        <v>66</v>
      </c>
    </row>
    <row r="744" customFormat="false" ht="13" hidden="false" customHeight="true" outlineLevel="0" collapsed="false">
      <c r="A744" s="17" t="s">
        <v>3403</v>
      </c>
      <c r="B744" s="27" t="n">
        <f aca="false">VLOOKUP((TOT!X746*60)/TOT!AK746,'PA - ASSISTS'!$A$3:$B$55,2)</f>
        <v>75</v>
      </c>
      <c r="C744" s="27" t="n">
        <f aca="false">IF(TOT!AK746&lt;400,IF(B744&gt;66,66,B744),B744)</f>
        <v>75</v>
      </c>
      <c r="D744" s="27" t="n">
        <f aca="false">IF(TOT!AK746&lt;200,IF(C744&gt;60,60,C744),C744)</f>
        <v>75</v>
      </c>
      <c r="E744" s="50" t="n">
        <f aca="false">(TOT!BD746*60)/TOT!AK746</f>
        <v>18.2011938624254</v>
      </c>
      <c r="F744" s="55" t="n">
        <f aca="false">VLOOKUP(E744,'PA - Tableau 2'!$A$3:$B$55,2)</f>
        <v>92</v>
      </c>
      <c r="G744" s="55" t="n">
        <f aca="false">IF(TOT!AK746&lt;400,IF(F744&gt;66,66,F744),F744)</f>
        <v>92</v>
      </c>
      <c r="H744" s="55" t="n">
        <f aca="false">IF(TOT!AK746&lt;200,IF(G744&gt;60,60,G744),G744)</f>
        <v>92</v>
      </c>
      <c r="I744" s="55" t="n">
        <f aca="false">(D744+H744)/2</f>
        <v>83.5</v>
      </c>
      <c r="J744" s="55" t="n">
        <f aca="false">IF(TOT!AN746&lt;13.4,IF(I744&gt;66,66,I744),I744)</f>
        <v>83.5</v>
      </c>
      <c r="K744" s="55" t="n">
        <f aca="false">IF(TOT!AN746&lt;11,IF(J744&gt;66,66,J744),J744)</f>
        <v>83.5</v>
      </c>
    </row>
    <row r="745" customFormat="false" ht="13" hidden="false" customHeight="true" outlineLevel="0" collapsed="false">
      <c r="A745" s="17" t="s">
        <v>3405</v>
      </c>
      <c r="B745" s="27" t="n">
        <f aca="false">VLOOKUP((TOT!X747*60)/TOT!AK747,'PA - ASSISTS'!$A$3:$B$55,2)</f>
        <v>84</v>
      </c>
      <c r="C745" s="27" t="n">
        <f aca="false">IF(TOT!AK747&lt;400,IF(B745&gt;66,66,B745),B745)</f>
        <v>84</v>
      </c>
      <c r="D745" s="27" t="n">
        <f aca="false">IF(TOT!AK747&lt;200,IF(C745&gt;60,60,C745),C745)</f>
        <v>84</v>
      </c>
      <c r="E745" s="50" t="n">
        <f aca="false">(TOT!BD747*60)/TOT!AK747</f>
        <v>13.9296828867364</v>
      </c>
      <c r="F745" s="55" t="n">
        <f aca="false">VLOOKUP(E745,'PA - Tableau 2'!$A$3:$B$55,2)</f>
        <v>83</v>
      </c>
      <c r="G745" s="55" t="n">
        <f aca="false">IF(TOT!AK747&lt;400,IF(F745&gt;66,66,F745),F745)</f>
        <v>83</v>
      </c>
      <c r="H745" s="55" t="n">
        <f aca="false">IF(TOT!AK747&lt;200,IF(G745&gt;60,60,G745),G745)</f>
        <v>83</v>
      </c>
      <c r="I745" s="55" t="n">
        <f aca="false">(D745+H745)/2</f>
        <v>83.5</v>
      </c>
      <c r="J745" s="55" t="n">
        <f aca="false">IF(TOT!AN747&lt;13.4,IF(I745&gt;66,66,I745),I745)</f>
        <v>83.5</v>
      </c>
      <c r="K745" s="55" t="n">
        <f aca="false">IF(TOT!AN747&lt;11,IF(J745&gt;66,66,J745),J745)</f>
        <v>83.5</v>
      </c>
    </row>
    <row r="746" customFormat="false" ht="13" hidden="false" customHeight="true" outlineLevel="0" collapsed="false">
      <c r="A746" s="17" t="s">
        <v>3409</v>
      </c>
      <c r="B746" s="27" t="n">
        <f aca="false">VLOOKUP((TOT!X748*60)/TOT!AK748,'PA - ASSISTS'!$A$3:$B$55,2)</f>
        <v>67</v>
      </c>
      <c r="C746" s="27" t="n">
        <f aca="false">IF(TOT!AK748&lt;400,IF(B746&gt;66,66,B746),B746)</f>
        <v>67</v>
      </c>
      <c r="D746" s="27" t="n">
        <f aca="false">IF(TOT!AK748&lt;200,IF(C746&gt;60,60,C746),C746)</f>
        <v>67</v>
      </c>
      <c r="E746" s="50" t="n">
        <f aca="false">(TOT!BD748*60)/TOT!AK748</f>
        <v>15.5330980945664</v>
      </c>
      <c r="F746" s="55" t="n">
        <f aca="false">VLOOKUP(E746,'PA - Tableau 2'!$A$3:$B$55,2)</f>
        <v>87</v>
      </c>
      <c r="G746" s="55" t="n">
        <f aca="false">IF(TOT!AK748&lt;400,IF(F746&gt;66,66,F746),F746)</f>
        <v>87</v>
      </c>
      <c r="H746" s="55" t="n">
        <f aca="false">IF(TOT!AK748&lt;200,IF(G746&gt;60,60,G746),G746)</f>
        <v>87</v>
      </c>
      <c r="I746" s="55" t="n">
        <f aca="false">(D746+H746)/2</f>
        <v>77</v>
      </c>
      <c r="J746" s="55" t="n">
        <f aca="false">IF(TOT!AN748&lt;13.4,IF(I746&gt;66,66,I746),I746)</f>
        <v>77</v>
      </c>
      <c r="K746" s="55" t="n">
        <f aca="false">IF(TOT!AN748&lt;11,IF(J746&gt;66,66,J746),J746)</f>
        <v>77</v>
      </c>
    </row>
    <row r="747" customFormat="false" ht="13" hidden="false" customHeight="true" outlineLevel="0" collapsed="false">
      <c r="A747" s="17" t="s">
        <v>3412</v>
      </c>
      <c r="B747" s="27" t="n">
        <f aca="false">VLOOKUP((TOT!X749*60)/TOT!AK749,'PA - ASSISTS'!$A$3:$B$55,2)</f>
        <v>79</v>
      </c>
      <c r="C747" s="27" t="n">
        <f aca="false">IF(TOT!AK749&lt;400,IF(B747&gt;66,66,B747),B747)</f>
        <v>79</v>
      </c>
      <c r="D747" s="27" t="n">
        <f aca="false">IF(TOT!AK749&lt;200,IF(C747&gt;60,60,C747),C747)</f>
        <v>79</v>
      </c>
      <c r="E747" s="50" t="n">
        <f aca="false">(TOT!BD749*60)/TOT!AK749</f>
        <v>12.346444487502</v>
      </c>
      <c r="F747" s="55" t="n">
        <f aca="false">VLOOKUP(E747,'PA - Tableau 2'!$A$3:$B$55,2)</f>
        <v>79</v>
      </c>
      <c r="G747" s="55" t="n">
        <f aca="false">IF(TOT!AK749&lt;400,IF(F747&gt;66,66,F747),F747)</f>
        <v>79</v>
      </c>
      <c r="H747" s="55" t="n">
        <f aca="false">IF(TOT!AK749&lt;200,IF(G747&gt;60,60,G747),G747)</f>
        <v>79</v>
      </c>
      <c r="I747" s="55" t="n">
        <f aca="false">(D747+H747)/2</f>
        <v>79</v>
      </c>
      <c r="J747" s="55" t="n">
        <f aca="false">IF(TOT!AN749&lt;13.4,IF(I747&gt;66,66,I747),I747)</f>
        <v>79</v>
      </c>
      <c r="K747" s="55" t="n">
        <f aca="false">IF(TOT!AN749&lt;11,IF(J747&gt;66,66,J747),J747)</f>
        <v>79</v>
      </c>
    </row>
    <row r="748" customFormat="false" ht="13" hidden="false" customHeight="true" outlineLevel="0" collapsed="false">
      <c r="A748" s="17" t="s">
        <v>3416</v>
      </c>
      <c r="B748" s="27" t="n">
        <f aca="false">VLOOKUP((TOT!X750*60)/TOT!AK750,'PA - ASSISTS'!$A$3:$B$55,2)</f>
        <v>77</v>
      </c>
      <c r="C748" s="27" t="n">
        <f aca="false">IF(TOT!AK750&lt;400,IF(B748&gt;66,66,B748),B748)</f>
        <v>77</v>
      </c>
      <c r="D748" s="27" t="n">
        <f aca="false">IF(TOT!AK750&lt;200,IF(C748&gt;60,60,C748),C748)</f>
        <v>77</v>
      </c>
      <c r="E748" s="50" t="n">
        <f aca="false">(TOT!BD750*60)/TOT!AK750</f>
        <v>11.9117175150641</v>
      </c>
      <c r="F748" s="55" t="n">
        <f aca="false">VLOOKUP(E748,'PA - Tableau 2'!$A$3:$B$55,2)</f>
        <v>77</v>
      </c>
      <c r="G748" s="55" t="n">
        <f aca="false">IF(TOT!AK750&lt;400,IF(F748&gt;66,66,F748),F748)</f>
        <v>77</v>
      </c>
      <c r="H748" s="55" t="n">
        <f aca="false">IF(TOT!AK750&lt;200,IF(G748&gt;60,60,G748),G748)</f>
        <v>77</v>
      </c>
      <c r="I748" s="55" t="n">
        <f aca="false">(D748+H748)/2</f>
        <v>77</v>
      </c>
      <c r="J748" s="55" t="n">
        <f aca="false">IF(TOT!AN750&lt;13.4,IF(I748&gt;66,66,I748),I748)</f>
        <v>77</v>
      </c>
      <c r="K748" s="55" t="n">
        <f aca="false">IF(TOT!AN750&lt;11,IF(J748&gt;66,66,J748),J748)</f>
        <v>77</v>
      </c>
    </row>
    <row r="749" customFormat="false" ht="13" hidden="false" customHeight="true" outlineLevel="0" collapsed="false">
      <c r="A749" s="17" t="s">
        <v>3420</v>
      </c>
      <c r="B749" s="27" t="n">
        <f aca="false">VLOOKUP((TOT!X751*60)/TOT!AK751,'PA - ASSISTS'!$A$3:$B$55,2)</f>
        <v>47</v>
      </c>
      <c r="C749" s="27" t="n">
        <f aca="false">IF(TOT!AK751&lt;400,IF(B749&gt;66,66,B749),B749)</f>
        <v>47</v>
      </c>
      <c r="D749" s="27" t="n">
        <f aca="false">IF(TOT!AK751&lt;200,IF(C749&gt;60,60,C749),C749)</f>
        <v>47</v>
      </c>
      <c r="E749" s="50" t="n">
        <f aca="false">(TOT!BD751*60)/TOT!AK751</f>
        <v>0</v>
      </c>
      <c r="F749" s="55" t="n">
        <f aca="false">VLOOKUP(E749,'PA - Tableau 2'!$A$3:$B$55,2)</f>
        <v>47</v>
      </c>
      <c r="G749" s="55" t="n">
        <f aca="false">IF(TOT!AK751&lt;400,IF(F749&gt;66,66,F749),F749)</f>
        <v>47</v>
      </c>
      <c r="H749" s="55" t="n">
        <f aca="false">IF(TOT!AK751&lt;200,IF(G749&gt;60,60,G749),G749)</f>
        <v>47</v>
      </c>
      <c r="I749" s="55" t="n">
        <f aca="false">(D749+H749)/2</f>
        <v>47</v>
      </c>
      <c r="J749" s="55" t="n">
        <f aca="false">IF(TOT!AN751&lt;13.4,IF(I749&gt;66,66,I749),I749)</f>
        <v>47</v>
      </c>
      <c r="K749" s="55" t="n">
        <f aca="false">IF(TOT!AN751&lt;11,IF(J749&gt;66,66,J749),J749)</f>
        <v>47</v>
      </c>
    </row>
    <row r="750" customFormat="false" ht="13" hidden="false" customHeight="true" outlineLevel="0" collapsed="false">
      <c r="A750" s="17" t="s">
        <v>3424</v>
      </c>
      <c r="B750" s="27" t="n">
        <f aca="false">VLOOKUP((TOT!X752*60)/TOT!AK752,'PA - ASSISTS'!$A$3:$B$55,2)</f>
        <v>77</v>
      </c>
      <c r="C750" s="27" t="n">
        <f aca="false">IF(TOT!AK752&lt;400,IF(B750&gt;66,66,B750),B750)</f>
        <v>77</v>
      </c>
      <c r="D750" s="27" t="n">
        <f aca="false">IF(TOT!AK752&lt;200,IF(C750&gt;60,60,C750),C750)</f>
        <v>77</v>
      </c>
      <c r="E750" s="50" t="n">
        <f aca="false">(TOT!BD752*60)/TOT!AK752</f>
        <v>8.54122534177939</v>
      </c>
      <c r="F750" s="55" t="n">
        <f aca="false">VLOOKUP(E750,'PA - Tableau 2'!$A$3:$B$55,2)</f>
        <v>67</v>
      </c>
      <c r="G750" s="55" t="n">
        <f aca="false">IF(TOT!AK752&lt;400,IF(F750&gt;66,66,F750),F750)</f>
        <v>67</v>
      </c>
      <c r="H750" s="55" t="n">
        <f aca="false">IF(TOT!AK752&lt;200,IF(G750&gt;60,60,G750),G750)</f>
        <v>67</v>
      </c>
      <c r="I750" s="55" t="n">
        <f aca="false">(D750+H750)/2</f>
        <v>72</v>
      </c>
      <c r="J750" s="55" t="n">
        <f aca="false">IF(TOT!AN752&lt;13.4,IF(I750&gt;66,66,I750),I750)</f>
        <v>72</v>
      </c>
      <c r="K750" s="55" t="n">
        <f aca="false">IF(TOT!AN752&lt;11,IF(J750&gt;66,66,J750),J750)</f>
        <v>72</v>
      </c>
    </row>
    <row r="751" customFormat="false" ht="13" hidden="false" customHeight="true" outlineLevel="0" collapsed="false">
      <c r="A751" s="17" t="s">
        <v>3429</v>
      </c>
      <c r="B751" s="27" t="n">
        <f aca="false">VLOOKUP((TOT!X753*60)/TOT!AK753,'PA - ASSISTS'!$A$3:$B$55,2)</f>
        <v>76</v>
      </c>
      <c r="C751" s="27" t="n">
        <f aca="false">IF(TOT!AK753&lt;400,IF(B751&gt;66,66,B751),B751)</f>
        <v>66</v>
      </c>
      <c r="D751" s="27" t="n">
        <f aca="false">IF(TOT!AK753&lt;200,IF(C751&gt;60,60,C751),C751)</f>
        <v>60</v>
      </c>
      <c r="E751" s="50" t="n">
        <f aca="false">(TOT!BD753*60)/TOT!AK753</f>
        <v>0</v>
      </c>
      <c r="F751" s="55" t="n">
        <f aca="false">VLOOKUP(E751,'PA - Tableau 2'!$A$3:$B$55,2)</f>
        <v>47</v>
      </c>
      <c r="G751" s="55" t="n">
        <f aca="false">IF(TOT!AK753&lt;400,IF(F751&gt;66,66,F751),F751)</f>
        <v>47</v>
      </c>
      <c r="H751" s="55" t="n">
        <f aca="false">IF(TOT!AK753&lt;200,IF(G751&gt;60,60,G751),G751)</f>
        <v>47</v>
      </c>
      <c r="I751" s="55" t="n">
        <f aca="false">(D751+H751)/2</f>
        <v>53.5</v>
      </c>
      <c r="J751" s="55" t="n">
        <f aca="false">IF(TOT!AN753&lt;13.4,IF(I751&gt;66,66,I751),I751)</f>
        <v>53.5</v>
      </c>
      <c r="K751" s="55" t="n">
        <f aca="false">IF(TOT!AN753&lt;11,IF(J751&gt;66,66,J751),J751)</f>
        <v>53.5</v>
      </c>
    </row>
    <row r="752" customFormat="false" ht="13" hidden="false" customHeight="true" outlineLevel="0" collapsed="false">
      <c r="A752" s="17" t="s">
        <v>3434</v>
      </c>
      <c r="B752" s="27" t="n">
        <f aca="false">VLOOKUP((TOT!X754*60)/TOT!AK754,'PA - ASSISTS'!$A$3:$B$55,2)</f>
        <v>71</v>
      </c>
      <c r="C752" s="27" t="n">
        <f aca="false">IF(TOT!AK754&lt;400,IF(B752&gt;66,66,B752),B752)</f>
        <v>71</v>
      </c>
      <c r="D752" s="27" t="n">
        <f aca="false">IF(TOT!AK754&lt;200,IF(C752&gt;60,60,C752),C752)</f>
        <v>71</v>
      </c>
      <c r="E752" s="50" t="n">
        <f aca="false">(TOT!BD754*60)/TOT!AK754</f>
        <v>6.37576165280259</v>
      </c>
      <c r="F752" s="55" t="n">
        <f aca="false">VLOOKUP(E752,'PA - Tableau 2'!$A$3:$B$55,2)</f>
        <v>59</v>
      </c>
      <c r="G752" s="55" t="n">
        <f aca="false">IF(TOT!AK754&lt;400,IF(F752&gt;66,66,F752),F752)</f>
        <v>59</v>
      </c>
      <c r="H752" s="55" t="n">
        <f aca="false">IF(TOT!AK754&lt;200,IF(G752&gt;60,60,G752),G752)</f>
        <v>59</v>
      </c>
      <c r="I752" s="55" t="n">
        <f aca="false">(D752+H752)/2</f>
        <v>65</v>
      </c>
      <c r="J752" s="55" t="n">
        <f aca="false">IF(TOT!AN754&lt;13.4,IF(I752&gt;66,66,I752),I752)</f>
        <v>65</v>
      </c>
      <c r="K752" s="55" t="n">
        <f aca="false">IF(TOT!AN754&lt;11,IF(J752&gt;66,66,J752),J752)</f>
        <v>65</v>
      </c>
    </row>
    <row r="753" customFormat="false" ht="13" hidden="false" customHeight="true" outlineLevel="0" collapsed="false">
      <c r="A753" s="17" t="s">
        <v>3440</v>
      </c>
      <c r="B753" s="27" t="n">
        <f aca="false">VLOOKUP((TOT!X755*60)/TOT!AK755,'PA - ASSISTS'!$A$3:$B$55,2)</f>
        <v>47</v>
      </c>
      <c r="C753" s="27" t="n">
        <f aca="false">IF(TOT!AK755&lt;400,IF(B753&gt;66,66,B753),B753)</f>
        <v>47</v>
      </c>
      <c r="D753" s="27" t="n">
        <f aca="false">IF(TOT!AK755&lt;200,IF(C753&gt;60,60,C753),C753)</f>
        <v>47</v>
      </c>
      <c r="E753" s="50" t="n">
        <f aca="false">(TOT!BD755*60)/TOT!AK755</f>
        <v>0</v>
      </c>
      <c r="F753" s="55" t="n">
        <f aca="false">VLOOKUP(E753,'PA - Tableau 2'!$A$3:$B$55,2)</f>
        <v>47</v>
      </c>
      <c r="G753" s="55" t="n">
        <f aca="false">IF(TOT!AK755&lt;400,IF(F753&gt;66,66,F753),F753)</f>
        <v>47</v>
      </c>
      <c r="H753" s="55" t="n">
        <f aca="false">IF(TOT!AK755&lt;200,IF(G753&gt;60,60,G753),G753)</f>
        <v>47</v>
      </c>
      <c r="I753" s="55" t="n">
        <f aca="false">(D753+H753)/2</f>
        <v>47</v>
      </c>
      <c r="J753" s="55" t="n">
        <f aca="false">IF(TOT!AN755&lt;13.4,IF(I753&gt;66,66,I753),I753)</f>
        <v>47</v>
      </c>
      <c r="K753" s="55" t="n">
        <f aca="false">IF(TOT!AN755&lt;11,IF(J753&gt;66,66,J753),J753)</f>
        <v>47</v>
      </c>
    </row>
    <row r="754" customFormat="false" ht="13" hidden="false" customHeight="true" outlineLevel="0" collapsed="false">
      <c r="A754" s="17" t="s">
        <v>3444</v>
      </c>
      <c r="B754" s="27" t="n">
        <f aca="false">VLOOKUP((TOT!X756*60)/TOT!AK756,'PA - ASSISTS'!$A$3:$B$55,2)</f>
        <v>54</v>
      </c>
      <c r="C754" s="27" t="n">
        <f aca="false">IF(TOT!AK756&lt;400,IF(B754&gt;66,66,B754),B754)</f>
        <v>54</v>
      </c>
      <c r="D754" s="27" t="n">
        <f aca="false">IF(TOT!AK756&lt;200,IF(C754&gt;60,60,C754),C754)</f>
        <v>54</v>
      </c>
      <c r="E754" s="50" t="n">
        <f aca="false">(TOT!BD756*60)/TOT!AK756</f>
        <v>3.05933033091837</v>
      </c>
      <c r="F754" s="55" t="n">
        <f aca="false">VLOOKUP(E754,'PA - Tableau 2'!$A$3:$B$55,2)</f>
        <v>51</v>
      </c>
      <c r="G754" s="55" t="n">
        <f aca="false">IF(TOT!AK756&lt;400,IF(F754&gt;66,66,F754),F754)</f>
        <v>51</v>
      </c>
      <c r="H754" s="55" t="n">
        <f aca="false">IF(TOT!AK756&lt;200,IF(G754&gt;60,60,G754),G754)</f>
        <v>51</v>
      </c>
      <c r="I754" s="55" t="n">
        <f aca="false">(D754+H754)/2</f>
        <v>52.5</v>
      </c>
      <c r="J754" s="55" t="n">
        <f aca="false">IF(TOT!AN756&lt;13.4,IF(I754&gt;66,66,I754),I754)</f>
        <v>52.5</v>
      </c>
      <c r="K754" s="55" t="n">
        <f aca="false">IF(TOT!AN756&lt;11,IF(J754&gt;66,66,J754),J754)</f>
        <v>52.5</v>
      </c>
    </row>
    <row r="755" customFormat="false" ht="13" hidden="false" customHeight="true" outlineLevel="0" collapsed="false">
      <c r="A755" s="17" t="s">
        <v>3448</v>
      </c>
      <c r="B755" s="27" t="n">
        <f aca="false">VLOOKUP((TOT!X757*60)/TOT!AK757,'PA - ASSISTS'!$A$3:$B$55,2)</f>
        <v>71</v>
      </c>
      <c r="C755" s="27" t="n">
        <f aca="false">IF(TOT!AK757&lt;400,IF(B755&gt;66,66,B755),B755)</f>
        <v>71</v>
      </c>
      <c r="D755" s="27" t="n">
        <f aca="false">IF(TOT!AK757&lt;200,IF(C755&gt;60,60,C755),C755)</f>
        <v>71</v>
      </c>
      <c r="E755" s="50" t="n">
        <f aca="false">(TOT!BD757*60)/TOT!AK757</f>
        <v>14.6232133670342</v>
      </c>
      <c r="F755" s="55" t="n">
        <f aca="false">VLOOKUP(E755,'PA - Tableau 2'!$A$3:$B$55,2)</f>
        <v>84</v>
      </c>
      <c r="G755" s="55" t="n">
        <f aca="false">IF(TOT!AK757&lt;400,IF(F755&gt;66,66,F755),F755)</f>
        <v>84</v>
      </c>
      <c r="H755" s="55" t="n">
        <f aca="false">IF(TOT!AK757&lt;200,IF(G755&gt;60,60,G755),G755)</f>
        <v>84</v>
      </c>
      <c r="I755" s="55" t="n">
        <f aca="false">(D755+H755)/2</f>
        <v>77.5</v>
      </c>
      <c r="J755" s="55" t="n">
        <f aca="false">IF(TOT!AN757&lt;13.4,IF(I755&gt;66,66,I755),I755)</f>
        <v>66</v>
      </c>
      <c r="K755" s="55" t="n">
        <f aca="false">IF(TOT!AN757&lt;11,IF(J755&gt;66,66,J755),J755)</f>
        <v>66</v>
      </c>
    </row>
    <row r="756" customFormat="false" ht="13" hidden="false" customHeight="true" outlineLevel="0" collapsed="false">
      <c r="A756" s="17" t="s">
        <v>3452</v>
      </c>
      <c r="B756" s="27" t="n">
        <f aca="false">VLOOKUP((TOT!X758*60)/TOT!AK758,'PA - ASSISTS'!$A$3:$B$55,2)</f>
        <v>64</v>
      </c>
      <c r="C756" s="27" t="n">
        <f aca="false">IF(TOT!AK758&lt;400,IF(B756&gt;66,66,B756),B756)</f>
        <v>64</v>
      </c>
      <c r="D756" s="27" t="n">
        <f aca="false">IF(TOT!AK758&lt;200,IF(C756&gt;60,60,C756),C756)</f>
        <v>64</v>
      </c>
      <c r="E756" s="50" t="n">
        <f aca="false">(TOT!BD758*60)/TOT!AK758</f>
        <v>14.2286697629665</v>
      </c>
      <c r="F756" s="55" t="n">
        <f aca="false">VLOOKUP(E756,'PA - Tableau 2'!$A$3:$B$55,2)</f>
        <v>83</v>
      </c>
      <c r="G756" s="55" t="n">
        <f aca="false">IF(TOT!AK758&lt;400,IF(F756&gt;66,66,F756),F756)</f>
        <v>83</v>
      </c>
      <c r="H756" s="55" t="n">
        <f aca="false">IF(TOT!AK758&lt;200,IF(G756&gt;60,60,G756),G756)</f>
        <v>83</v>
      </c>
      <c r="I756" s="55" t="n">
        <f aca="false">(D756+H756)/2</f>
        <v>73.5</v>
      </c>
      <c r="J756" s="55" t="n">
        <f aca="false">IF(TOT!AN758&lt;13.4,IF(I756&gt;66,66,I756),I756)</f>
        <v>66</v>
      </c>
      <c r="K756" s="55" t="n">
        <f aca="false">IF(TOT!AN758&lt;11,IF(J756&gt;66,66,J756),J756)</f>
        <v>66</v>
      </c>
    </row>
    <row r="757" customFormat="false" ht="13" hidden="false" customHeight="true" outlineLevel="0" collapsed="false">
      <c r="A757" s="17" t="s">
        <v>3455</v>
      </c>
      <c r="B757" s="27" t="n">
        <f aca="false">VLOOKUP((TOT!X759*60)/TOT!AK759,'PA - ASSISTS'!$A$3:$B$55,2)</f>
        <v>66</v>
      </c>
      <c r="C757" s="27" t="n">
        <f aca="false">IF(TOT!AK759&lt;400,IF(B757&gt;66,66,B757),B757)</f>
        <v>66</v>
      </c>
      <c r="D757" s="27" t="n">
        <f aca="false">IF(TOT!AK759&lt;200,IF(C757&gt;60,60,C757),C757)</f>
        <v>66</v>
      </c>
      <c r="E757" s="50" t="n">
        <f aca="false">(TOT!BD759*60)/TOT!AK759</f>
        <v>6.58876833194229</v>
      </c>
      <c r="F757" s="55" t="n">
        <f aca="false">VLOOKUP(E757,'PA - Tableau 2'!$A$3:$B$55,2)</f>
        <v>60</v>
      </c>
      <c r="G757" s="55" t="n">
        <f aca="false">IF(TOT!AK759&lt;400,IF(F757&gt;66,66,F757),F757)</f>
        <v>60</v>
      </c>
      <c r="H757" s="55" t="n">
        <f aca="false">IF(TOT!AK759&lt;200,IF(G757&gt;60,60,G757),G757)</f>
        <v>60</v>
      </c>
      <c r="I757" s="55" t="n">
        <f aca="false">(D757+H757)/2</f>
        <v>63</v>
      </c>
      <c r="J757" s="55" t="n">
        <f aca="false">IF(TOT!AN759&lt;13.4,IF(I757&gt;66,66,I757),I757)</f>
        <v>63</v>
      </c>
      <c r="K757" s="55" t="n">
        <f aca="false">IF(TOT!AN759&lt;11,IF(J757&gt;66,66,J757),J757)</f>
        <v>63</v>
      </c>
    </row>
    <row r="758" customFormat="false" ht="13" hidden="false" customHeight="true" outlineLevel="0" collapsed="false">
      <c r="A758" s="17" t="s">
        <v>3459</v>
      </c>
      <c r="B758" s="27" t="n">
        <f aca="false">VLOOKUP((TOT!X760*60)/TOT!AK760,'PA - ASSISTS'!$A$3:$B$55,2)</f>
        <v>59</v>
      </c>
      <c r="C758" s="27" t="n">
        <f aca="false">IF(TOT!AK760&lt;400,IF(B758&gt;66,66,B758),B758)</f>
        <v>59</v>
      </c>
      <c r="D758" s="27" t="n">
        <f aca="false">IF(TOT!AK760&lt;200,IF(C758&gt;60,60,C758),C758)</f>
        <v>59</v>
      </c>
      <c r="E758" s="50" t="n">
        <f aca="false">(TOT!BD760*60)/TOT!AK760</f>
        <v>12.0033243628304</v>
      </c>
      <c r="F758" s="55" t="n">
        <f aca="false">VLOOKUP(E758,'PA - Tableau 2'!$A$3:$B$55,2)</f>
        <v>78</v>
      </c>
      <c r="G758" s="55" t="n">
        <f aca="false">IF(TOT!AK760&lt;400,IF(F758&gt;66,66,F758),F758)</f>
        <v>78</v>
      </c>
      <c r="H758" s="55" t="n">
        <f aca="false">IF(TOT!AK760&lt;200,IF(G758&gt;60,60,G758),G758)</f>
        <v>78</v>
      </c>
      <c r="I758" s="55" t="n">
        <f aca="false">(D758+H758)/2</f>
        <v>68.5</v>
      </c>
      <c r="J758" s="55" t="n">
        <f aca="false">IF(TOT!AN760&lt;13.4,IF(I758&gt;66,66,I758),I758)</f>
        <v>66</v>
      </c>
      <c r="K758" s="55" t="n">
        <f aca="false">IF(TOT!AN760&lt;11,IF(J758&gt;66,66,J758),J758)</f>
        <v>66</v>
      </c>
    </row>
    <row r="759" customFormat="false" ht="13" hidden="false" customHeight="true" outlineLevel="0" collapsed="false">
      <c r="A759" s="17" t="s">
        <v>3463</v>
      </c>
      <c r="B759" s="27" t="n">
        <f aca="false">VLOOKUP((TOT!X761*60)/TOT!AK761,'PA - ASSISTS'!$A$3:$B$55,2)</f>
        <v>77</v>
      </c>
      <c r="C759" s="27" t="n">
        <f aca="false">IF(TOT!AK761&lt;400,IF(B759&gt;66,66,B759),B759)</f>
        <v>77</v>
      </c>
      <c r="D759" s="27" t="n">
        <f aca="false">IF(TOT!AK761&lt;200,IF(C759&gt;60,60,C759),C759)</f>
        <v>77</v>
      </c>
      <c r="E759" s="50" t="n">
        <f aca="false">(TOT!BD761*60)/TOT!AK761</f>
        <v>14.6888634313989</v>
      </c>
      <c r="F759" s="55" t="n">
        <f aca="false">VLOOKUP(E759,'PA - Tableau 2'!$A$3:$B$55,2)</f>
        <v>84</v>
      </c>
      <c r="G759" s="55" t="n">
        <f aca="false">IF(TOT!AK761&lt;400,IF(F759&gt;66,66,F759),F759)</f>
        <v>84</v>
      </c>
      <c r="H759" s="55" t="n">
        <f aca="false">IF(TOT!AK761&lt;200,IF(G759&gt;60,60,G759),G759)</f>
        <v>84</v>
      </c>
      <c r="I759" s="55" t="n">
        <f aca="false">(D759+H759)/2</f>
        <v>80.5</v>
      </c>
      <c r="J759" s="55" t="n">
        <f aca="false">IF(TOT!AN761&lt;13.4,IF(I759&gt;66,66,I759),I759)</f>
        <v>66</v>
      </c>
      <c r="K759" s="55" t="n">
        <f aca="false">IF(TOT!AN761&lt;11,IF(J759&gt;66,66,J759),J759)</f>
        <v>66</v>
      </c>
    </row>
    <row r="760" customFormat="false" ht="13" hidden="false" customHeight="true" outlineLevel="0" collapsed="false">
      <c r="A760" s="17" t="s">
        <v>3469</v>
      </c>
      <c r="B760" s="27" t="n">
        <f aca="false">VLOOKUP((TOT!X762*60)/TOT!AK762,'PA - ASSISTS'!$A$3:$B$55,2)</f>
        <v>89</v>
      </c>
      <c r="C760" s="27" t="n">
        <f aca="false">IF(TOT!AK762&lt;400,IF(B760&gt;66,66,B760),B760)</f>
        <v>89</v>
      </c>
      <c r="D760" s="27" t="n">
        <f aca="false">IF(TOT!AK762&lt;200,IF(C760&gt;60,60,C760),C760)</f>
        <v>89</v>
      </c>
      <c r="E760" s="50" t="n">
        <f aca="false">(TOT!BD762*60)/TOT!AK762</f>
        <v>13.8434167051047</v>
      </c>
      <c r="F760" s="55" t="n">
        <f aca="false">VLOOKUP(E760,'PA - Tableau 2'!$A$3:$B$55,2)</f>
        <v>82</v>
      </c>
      <c r="G760" s="55" t="n">
        <f aca="false">IF(TOT!AK762&lt;400,IF(F760&gt;66,66,F760),F760)</f>
        <v>82</v>
      </c>
      <c r="H760" s="55" t="n">
        <f aca="false">IF(TOT!AK762&lt;200,IF(G760&gt;60,60,G760),G760)</f>
        <v>82</v>
      </c>
      <c r="I760" s="55" t="n">
        <f aca="false">(D760+H760)/2</f>
        <v>85.5</v>
      </c>
      <c r="J760" s="55" t="n">
        <f aca="false">IF(TOT!AN762&lt;13.4,IF(I760&gt;66,66,I760),I760)</f>
        <v>85.5</v>
      </c>
      <c r="K760" s="55" t="n">
        <f aca="false">IF(TOT!AN762&lt;11,IF(J760&gt;66,66,J760),J760)</f>
        <v>85.5</v>
      </c>
    </row>
    <row r="761" customFormat="false" ht="13" hidden="false" customHeight="true" outlineLevel="0" collapsed="false">
      <c r="A761" s="17" t="s">
        <v>3473</v>
      </c>
      <c r="B761" s="27" t="n">
        <f aca="false">VLOOKUP((TOT!X763*60)/TOT!AK763,'PA - ASSISTS'!$A$3:$B$55,2)</f>
        <v>58</v>
      </c>
      <c r="C761" s="27" t="n">
        <f aca="false">IF(TOT!AK763&lt;400,IF(B761&gt;66,66,B761),B761)</f>
        <v>58</v>
      </c>
      <c r="D761" s="27" t="n">
        <f aca="false">IF(TOT!AK763&lt;200,IF(C761&gt;60,60,C761),C761)</f>
        <v>58</v>
      </c>
      <c r="E761" s="50" t="n">
        <f aca="false">(TOT!BD763*60)/TOT!AK763</f>
        <v>10.8417997097242</v>
      </c>
      <c r="F761" s="55" t="n">
        <f aca="false">VLOOKUP(E761,'PA - Tableau 2'!$A$3:$B$55,2)</f>
        <v>74</v>
      </c>
      <c r="G761" s="55" t="n">
        <f aca="false">IF(TOT!AK763&lt;400,IF(F761&gt;66,66,F761),F761)</f>
        <v>74</v>
      </c>
      <c r="H761" s="55" t="n">
        <f aca="false">IF(TOT!AK763&lt;200,IF(G761&gt;60,60,G761),G761)</f>
        <v>74</v>
      </c>
      <c r="I761" s="55" t="n">
        <f aca="false">(D761+H761)/2</f>
        <v>66</v>
      </c>
      <c r="J761" s="55" t="n">
        <f aca="false">IF(TOT!AN763&lt;13.4,IF(I761&gt;66,66,I761),I761)</f>
        <v>66</v>
      </c>
      <c r="K761" s="55" t="n">
        <f aca="false">IF(TOT!AN763&lt;11,IF(J761&gt;66,66,J761),J761)</f>
        <v>66</v>
      </c>
    </row>
    <row r="762" customFormat="false" ht="13" hidden="false" customHeight="true" outlineLevel="0" collapsed="false">
      <c r="A762" s="17" t="s">
        <v>3476</v>
      </c>
      <c r="B762" s="27" t="n">
        <f aca="false">VLOOKUP((TOT!X764*60)/TOT!AK764,'PA - ASSISTS'!$A$3:$B$55,2)</f>
        <v>87</v>
      </c>
      <c r="C762" s="27" t="n">
        <f aca="false">IF(TOT!AK764&lt;400,IF(B762&gt;66,66,B762),B762)</f>
        <v>87</v>
      </c>
      <c r="D762" s="27" t="n">
        <f aca="false">IF(TOT!AK764&lt;200,IF(C762&gt;60,60,C762),C762)</f>
        <v>87</v>
      </c>
      <c r="E762" s="50" t="n">
        <f aca="false">(TOT!BD764*60)/TOT!AK764</f>
        <v>15.0860780247862</v>
      </c>
      <c r="F762" s="55" t="n">
        <f aca="false">VLOOKUP(E762,'PA - Tableau 2'!$A$3:$B$55,2)</f>
        <v>85</v>
      </c>
      <c r="G762" s="55" t="n">
        <f aca="false">IF(TOT!AK764&lt;400,IF(F762&gt;66,66,F762),F762)</f>
        <v>85</v>
      </c>
      <c r="H762" s="55" t="n">
        <f aca="false">IF(TOT!AK764&lt;200,IF(G762&gt;60,60,G762),G762)</f>
        <v>85</v>
      </c>
      <c r="I762" s="55" t="n">
        <f aca="false">(D762+H762)/2</f>
        <v>86</v>
      </c>
      <c r="J762" s="55" t="n">
        <f aca="false">IF(TOT!AN764&lt;13.4,IF(I762&gt;66,66,I762),I762)</f>
        <v>86</v>
      </c>
      <c r="K762" s="55" t="n">
        <f aca="false">IF(TOT!AN764&lt;11,IF(J762&gt;66,66,J762),J762)</f>
        <v>86</v>
      </c>
    </row>
    <row r="763" customFormat="false" ht="13" hidden="false" customHeight="true" outlineLevel="0" collapsed="false">
      <c r="A763" s="17" t="s">
        <v>3481</v>
      </c>
      <c r="B763" s="27" t="n">
        <f aca="false">VLOOKUP((TOT!X765*60)/TOT!AK765,'PA - ASSISTS'!$A$3:$B$55,2)</f>
        <v>89</v>
      </c>
      <c r="C763" s="27" t="n">
        <f aca="false">IF(TOT!AK765&lt;400,IF(B763&gt;66,66,B763),B763)</f>
        <v>89</v>
      </c>
      <c r="D763" s="27" t="n">
        <f aca="false">IF(TOT!AK765&lt;200,IF(C763&gt;60,60,C763),C763)</f>
        <v>89</v>
      </c>
      <c r="E763" s="50" t="n">
        <f aca="false">(TOT!BD765*60)/TOT!AK765</f>
        <v>20.731006356058</v>
      </c>
      <c r="F763" s="55" t="n">
        <f aca="false">VLOOKUP(E763,'PA - Tableau 2'!$A$3:$B$55,2)</f>
        <v>95</v>
      </c>
      <c r="G763" s="55" t="n">
        <f aca="false">IF(TOT!AK765&lt;400,IF(F763&gt;66,66,F763),F763)</f>
        <v>95</v>
      </c>
      <c r="H763" s="55" t="n">
        <f aca="false">IF(TOT!AK765&lt;200,IF(G763&gt;60,60,G763),G763)</f>
        <v>95</v>
      </c>
      <c r="I763" s="55" t="n">
        <f aca="false">(D763+H763)/2</f>
        <v>92</v>
      </c>
      <c r="J763" s="55" t="n">
        <f aca="false">IF(TOT!AN765&lt;13.4,IF(I763&gt;66,66,I763),I763)</f>
        <v>92</v>
      </c>
      <c r="K763" s="55" t="n">
        <f aca="false">IF(TOT!AN765&lt;11,IF(J763&gt;66,66,J763),J763)</f>
        <v>92</v>
      </c>
    </row>
    <row r="764" customFormat="false" ht="13" hidden="false" customHeight="true" outlineLevel="0" collapsed="false">
      <c r="A764" s="17" t="s">
        <v>3481</v>
      </c>
      <c r="B764" s="27" t="n">
        <f aca="false">VLOOKUP((TOT!X766*60)/TOT!AK766,'PA - ASSISTS'!$A$3:$B$55,2)</f>
        <v>57</v>
      </c>
      <c r="C764" s="27" t="n">
        <f aca="false">IF(TOT!AK766&lt;400,IF(B764&gt;66,66,B764),B764)</f>
        <v>57</v>
      </c>
      <c r="D764" s="27" t="n">
        <f aca="false">IF(TOT!AK766&lt;200,IF(C764&gt;60,60,C764),C764)</f>
        <v>57</v>
      </c>
      <c r="E764" s="50" t="n">
        <f aca="false">(TOT!BD766*60)/TOT!AK766</f>
        <v>3.27364297705652</v>
      </c>
      <c r="F764" s="55" t="n">
        <f aca="false">VLOOKUP(E764,'PA - Tableau 2'!$A$3:$B$55,2)</f>
        <v>51</v>
      </c>
      <c r="G764" s="55" t="n">
        <f aca="false">IF(TOT!AK766&lt;400,IF(F764&gt;66,66,F764),F764)</f>
        <v>51</v>
      </c>
      <c r="H764" s="55" t="n">
        <f aca="false">IF(TOT!AK766&lt;200,IF(G764&gt;60,60,G764),G764)</f>
        <v>51</v>
      </c>
      <c r="I764" s="55" t="n">
        <f aca="false">(D764+H764)/2</f>
        <v>54</v>
      </c>
      <c r="J764" s="55" t="n">
        <f aca="false">IF(TOT!AN766&lt;13.4,IF(I764&gt;66,66,I764),I764)</f>
        <v>54</v>
      </c>
      <c r="K764" s="55" t="n">
        <f aca="false">IF(TOT!AN766&lt;11,IF(J764&gt;66,66,J764),J764)</f>
        <v>54</v>
      </c>
    </row>
    <row r="765" customFormat="false" ht="13" hidden="false" customHeight="true" outlineLevel="0" collapsed="false">
      <c r="A765" s="17" t="s">
        <v>3487</v>
      </c>
      <c r="B765" s="27" t="n">
        <f aca="false">VLOOKUP((TOT!X767*60)/TOT!AK767,'PA - ASSISTS'!$A$3:$B$55,2)</f>
        <v>49</v>
      </c>
      <c r="C765" s="27" t="n">
        <f aca="false">IF(TOT!AK767&lt;400,IF(B765&gt;66,66,B765),B765)</f>
        <v>49</v>
      </c>
      <c r="D765" s="27" t="n">
        <f aca="false">IF(TOT!AK767&lt;200,IF(C765&gt;60,60,C765),C765)</f>
        <v>49</v>
      </c>
      <c r="E765" s="50" t="n">
        <f aca="false">(TOT!BD767*60)/TOT!AK767</f>
        <v>4.59701044092247</v>
      </c>
      <c r="F765" s="55" t="n">
        <f aca="false">VLOOKUP(E765,'PA - Tableau 2'!$A$3:$B$55,2)</f>
        <v>54</v>
      </c>
      <c r="G765" s="55" t="n">
        <f aca="false">IF(TOT!AK767&lt;400,IF(F765&gt;66,66,F765),F765)</f>
        <v>54</v>
      </c>
      <c r="H765" s="55" t="n">
        <f aca="false">IF(TOT!AK767&lt;200,IF(G765&gt;60,60,G765),G765)</f>
        <v>54</v>
      </c>
      <c r="I765" s="55" t="n">
        <f aca="false">(D765+H765)/2</f>
        <v>51.5</v>
      </c>
      <c r="J765" s="55" t="n">
        <f aca="false">IF(TOT!AN767&lt;13.4,IF(I765&gt;66,66,I765),I765)</f>
        <v>51.5</v>
      </c>
      <c r="K765" s="55" t="n">
        <f aca="false">IF(TOT!AN767&lt;11,IF(J765&gt;66,66,J765),J765)</f>
        <v>51.5</v>
      </c>
    </row>
    <row r="766" customFormat="false" ht="13" hidden="false" customHeight="true" outlineLevel="0" collapsed="false">
      <c r="A766" s="17" t="s">
        <v>3492</v>
      </c>
      <c r="B766" s="27" t="n">
        <f aca="false">VLOOKUP((TOT!X768*60)/TOT!AK768,'PA - ASSISTS'!$A$3:$B$55,2)</f>
        <v>84</v>
      </c>
      <c r="C766" s="27" t="n">
        <f aca="false">IF(TOT!AK768&lt;400,IF(B766&gt;66,66,B766),B766)</f>
        <v>84</v>
      </c>
      <c r="D766" s="27" t="n">
        <f aca="false">IF(TOT!AK768&lt;200,IF(C766&gt;60,60,C766),C766)</f>
        <v>84</v>
      </c>
      <c r="E766" s="50" t="n">
        <f aca="false">(TOT!BD768*60)/TOT!AK768</f>
        <v>13.9482529508325</v>
      </c>
      <c r="F766" s="55" t="n">
        <f aca="false">VLOOKUP(E766,'PA - Tableau 2'!$A$3:$B$55,2)</f>
        <v>83</v>
      </c>
      <c r="G766" s="55" t="n">
        <f aca="false">IF(TOT!AK768&lt;400,IF(F766&gt;66,66,F766),F766)</f>
        <v>83</v>
      </c>
      <c r="H766" s="55" t="n">
        <f aca="false">IF(TOT!AK768&lt;200,IF(G766&gt;60,60,G766),G766)</f>
        <v>83</v>
      </c>
      <c r="I766" s="55" t="n">
        <f aca="false">(D766+H766)/2</f>
        <v>83.5</v>
      </c>
      <c r="J766" s="55" t="n">
        <f aca="false">IF(TOT!AN768&lt;13.4,IF(I766&gt;66,66,I766),I766)</f>
        <v>83.5</v>
      </c>
      <c r="K766" s="55" t="n">
        <f aca="false">IF(TOT!AN768&lt;11,IF(J766&gt;66,66,J766),J766)</f>
        <v>83.5</v>
      </c>
    </row>
    <row r="767" customFormat="false" ht="13" hidden="false" customHeight="true" outlineLevel="0" collapsed="false">
      <c r="A767" s="17" t="s">
        <v>3496</v>
      </c>
      <c r="B767" s="27" t="n">
        <f aca="false">VLOOKUP((TOT!X769*60)/TOT!AK769,'PA - ASSISTS'!$A$3:$B$55,2)</f>
        <v>97</v>
      </c>
      <c r="C767" s="27" t="n">
        <f aca="false">IF(TOT!AK769&lt;400,IF(B767&gt;66,66,B767),B767)</f>
        <v>66</v>
      </c>
      <c r="D767" s="27" t="n">
        <f aca="false">IF(TOT!AK769&lt;200,IF(C767&gt;60,60,C767),C767)</f>
        <v>60</v>
      </c>
      <c r="E767" s="50" t="n">
        <f aca="false">(TOT!BD769*60)/TOT!AK769</f>
        <v>66.543438077634</v>
      </c>
      <c r="F767" s="55" t="n">
        <f aca="false">VLOOKUP(E767,'PA - Tableau 2'!$A$3:$B$55,2)</f>
        <v>99</v>
      </c>
      <c r="G767" s="55" t="n">
        <f aca="false">IF(TOT!AK769&lt;400,IF(F767&gt;66,66,F767),F767)</f>
        <v>66</v>
      </c>
      <c r="H767" s="55" t="n">
        <f aca="false">IF(TOT!AK769&lt;200,IF(G767&gt;60,60,G767),G767)</f>
        <v>60</v>
      </c>
      <c r="I767" s="55" t="n">
        <f aca="false">(D767+H767)/2</f>
        <v>60</v>
      </c>
      <c r="J767" s="55" t="n">
        <f aca="false">IF(TOT!AN769&lt;13.4,IF(I767&gt;66,66,I767),I767)</f>
        <v>60</v>
      </c>
      <c r="K767" s="55" t="n">
        <f aca="false">IF(TOT!AN769&lt;11,IF(J767&gt;66,66,J767),J767)</f>
        <v>60</v>
      </c>
    </row>
    <row r="768" customFormat="false" ht="13" hidden="false" customHeight="true" outlineLevel="0" collapsed="false">
      <c r="A768" s="17" t="s">
        <v>3500</v>
      </c>
      <c r="B768" s="27" t="n">
        <f aca="false">VLOOKUP((TOT!X770*60)/TOT!AK770,'PA - ASSISTS'!$A$3:$B$55,2)</f>
        <v>51</v>
      </c>
      <c r="C768" s="27" t="n">
        <f aca="false">IF(TOT!AK770&lt;400,IF(B768&gt;66,66,B768),B768)</f>
        <v>51</v>
      </c>
      <c r="D768" s="27" t="n">
        <f aca="false">IF(TOT!AK770&lt;200,IF(C768&gt;60,60,C768),C768)</f>
        <v>51</v>
      </c>
      <c r="E768" s="50" t="n">
        <f aca="false">(TOT!BD770*60)/TOT!AK770</f>
        <v>21.7813925808376</v>
      </c>
      <c r="F768" s="55" t="n">
        <f aca="false">VLOOKUP(E768,'PA - Tableau 2'!$A$3:$B$55,2)</f>
        <v>96</v>
      </c>
      <c r="G768" s="55" t="n">
        <f aca="false">IF(TOT!AK770&lt;400,IF(F768&gt;66,66,F768),F768)</f>
        <v>66</v>
      </c>
      <c r="H768" s="55" t="n">
        <f aca="false">IF(TOT!AK770&lt;200,IF(G768&gt;60,60,G768),G768)</f>
        <v>60</v>
      </c>
      <c r="I768" s="55" t="n">
        <f aca="false">(D768+H768)/2</f>
        <v>55.5</v>
      </c>
      <c r="J768" s="55" t="n">
        <f aca="false">IF(TOT!AN770&lt;13.4,IF(I768&gt;66,66,I768),I768)</f>
        <v>55.5</v>
      </c>
      <c r="K768" s="55" t="n">
        <f aca="false">IF(TOT!AN770&lt;11,IF(J768&gt;66,66,J768),J768)</f>
        <v>55.5</v>
      </c>
    </row>
    <row r="769" customFormat="false" ht="13" hidden="false" customHeight="true" outlineLevel="0" collapsed="false">
      <c r="A769" s="17" t="s">
        <v>3503</v>
      </c>
      <c r="B769" s="27" t="n">
        <f aca="false">VLOOKUP((TOT!X771*60)/TOT!AK771,'PA - ASSISTS'!$A$3:$B$55,2)</f>
        <v>52</v>
      </c>
      <c r="C769" s="27" t="n">
        <f aca="false">IF(TOT!AK771&lt;400,IF(B769&gt;66,66,B769),B769)</f>
        <v>52</v>
      </c>
      <c r="D769" s="27" t="n">
        <f aca="false">IF(TOT!AK771&lt;200,IF(C769&gt;60,60,C769),C769)</f>
        <v>52</v>
      </c>
      <c r="E769" s="50" t="n">
        <f aca="false">(TOT!BD771*60)/TOT!AK771</f>
        <v>9.50718232044189</v>
      </c>
      <c r="F769" s="55" t="n">
        <f aca="false">VLOOKUP(E769,'PA - Tableau 2'!$A$3:$B$55,2)</f>
        <v>70</v>
      </c>
      <c r="G769" s="55" t="n">
        <f aca="false">IF(TOT!AK771&lt;400,IF(F769&gt;66,66,F769),F769)</f>
        <v>66</v>
      </c>
      <c r="H769" s="55" t="n">
        <f aca="false">IF(TOT!AK771&lt;200,IF(G769&gt;60,60,G769),G769)</f>
        <v>66</v>
      </c>
      <c r="I769" s="55" t="n">
        <f aca="false">(D769+H769)/2</f>
        <v>59</v>
      </c>
      <c r="J769" s="55" t="n">
        <f aca="false">IF(TOT!AN771&lt;13.4,IF(I769&gt;66,66,I769),I769)</f>
        <v>59</v>
      </c>
      <c r="K769" s="55" t="n">
        <f aca="false">IF(TOT!AN771&lt;11,IF(J769&gt;66,66,J769),J769)</f>
        <v>59</v>
      </c>
    </row>
    <row r="770" customFormat="false" ht="13" hidden="false" customHeight="true" outlineLevel="0" collapsed="false">
      <c r="A770" s="17" t="s">
        <v>3508</v>
      </c>
      <c r="B770" s="27" t="n">
        <f aca="false">VLOOKUP((TOT!X772*60)/TOT!AK772,'PA - ASSISTS'!$A$3:$B$55,2)</f>
        <v>94</v>
      </c>
      <c r="C770" s="27" t="n">
        <f aca="false">IF(TOT!AK772&lt;400,IF(B770&gt;66,66,B770),B770)</f>
        <v>94</v>
      </c>
      <c r="D770" s="27" t="n">
        <f aca="false">IF(TOT!AK772&lt;200,IF(C770&gt;60,60,C770),C770)</f>
        <v>94</v>
      </c>
      <c r="E770" s="50" t="n">
        <f aca="false">(TOT!BD772*60)/TOT!AK772</f>
        <v>11.0999790859565</v>
      </c>
      <c r="F770" s="55" t="n">
        <f aca="false">VLOOKUP(E770,'PA - Tableau 2'!$A$3:$B$55,2)</f>
        <v>74</v>
      </c>
      <c r="G770" s="55" t="n">
        <f aca="false">IF(TOT!AK772&lt;400,IF(F770&gt;66,66,F770),F770)</f>
        <v>74</v>
      </c>
      <c r="H770" s="55" t="n">
        <f aca="false">IF(TOT!AK772&lt;200,IF(G770&gt;60,60,G770),G770)</f>
        <v>74</v>
      </c>
      <c r="I770" s="55" t="n">
        <f aca="false">(D770+H770)/2</f>
        <v>84</v>
      </c>
      <c r="J770" s="55" t="n">
        <f aca="false">IF(TOT!AN772&lt;13.4,IF(I770&gt;66,66,I770),I770)</f>
        <v>84</v>
      </c>
      <c r="K770" s="55" t="n">
        <f aca="false">IF(TOT!AN772&lt;11,IF(J770&gt;66,66,J770),J770)</f>
        <v>84</v>
      </c>
    </row>
    <row r="771" customFormat="false" ht="13" hidden="false" customHeight="true" outlineLevel="0" collapsed="false">
      <c r="A771" s="17" t="s">
        <v>3512</v>
      </c>
      <c r="B771" s="27" t="n">
        <f aca="false">VLOOKUP((TOT!X773*60)/TOT!AK773,'PA - ASSISTS'!$A$3:$B$55,2)</f>
        <v>79</v>
      </c>
      <c r="C771" s="27" t="n">
        <f aca="false">IF(TOT!AK773&lt;400,IF(B771&gt;66,66,B771),B771)</f>
        <v>79</v>
      </c>
      <c r="D771" s="27" t="n">
        <f aca="false">IF(TOT!AK773&lt;200,IF(C771&gt;60,60,C771),C771)</f>
        <v>79</v>
      </c>
      <c r="E771" s="50" t="n">
        <f aca="false">(TOT!BD773*60)/TOT!AK773</f>
        <v>13.367879821182</v>
      </c>
      <c r="F771" s="55" t="n">
        <f aca="false">VLOOKUP(E771,'PA - Tableau 2'!$A$3:$B$55,2)</f>
        <v>81</v>
      </c>
      <c r="G771" s="55" t="n">
        <f aca="false">IF(TOT!AK773&lt;400,IF(F771&gt;66,66,F771),F771)</f>
        <v>81</v>
      </c>
      <c r="H771" s="55" t="n">
        <f aca="false">IF(TOT!AK773&lt;200,IF(G771&gt;60,60,G771),G771)</f>
        <v>81</v>
      </c>
      <c r="I771" s="55" t="n">
        <f aca="false">(D771+H771)/2</f>
        <v>80</v>
      </c>
      <c r="J771" s="55" t="n">
        <f aca="false">IF(TOT!AN773&lt;13.4,IF(I771&gt;66,66,I771),I771)</f>
        <v>80</v>
      </c>
      <c r="K771" s="55" t="n">
        <f aca="false">IF(TOT!AN773&lt;11,IF(J771&gt;66,66,J771),J771)</f>
        <v>80</v>
      </c>
    </row>
    <row r="772" customFormat="false" ht="13" hidden="false" customHeight="true" outlineLevel="0" collapsed="false">
      <c r="A772" s="17" t="s">
        <v>3517</v>
      </c>
      <c r="B772" s="27" t="n">
        <f aca="false">VLOOKUP((TOT!X774*60)/TOT!AK774,'PA - ASSISTS'!$A$3:$B$55,2)</f>
        <v>72</v>
      </c>
      <c r="C772" s="27" t="n">
        <f aca="false">IF(TOT!AK774&lt;400,IF(B772&gt;66,66,B772),B772)</f>
        <v>72</v>
      </c>
      <c r="D772" s="27" t="n">
        <f aca="false">IF(TOT!AK774&lt;200,IF(C772&gt;60,60,C772),C772)</f>
        <v>72</v>
      </c>
      <c r="E772" s="50" t="n">
        <f aca="false">(TOT!BD774*60)/TOT!AK774</f>
        <v>11.1160003034671</v>
      </c>
      <c r="F772" s="55" t="n">
        <f aca="false">VLOOKUP(E772,'PA - Tableau 2'!$A$3:$B$55,2)</f>
        <v>75</v>
      </c>
      <c r="G772" s="55" t="n">
        <f aca="false">IF(TOT!AK774&lt;400,IF(F772&gt;66,66,F772),F772)</f>
        <v>75</v>
      </c>
      <c r="H772" s="55" t="n">
        <f aca="false">IF(TOT!AK774&lt;200,IF(G772&gt;60,60,G772),G772)</f>
        <v>75</v>
      </c>
      <c r="I772" s="55" t="n">
        <f aca="false">(D772+H772)/2</f>
        <v>73.5</v>
      </c>
      <c r="J772" s="55" t="n">
        <f aca="false">IF(TOT!AN774&lt;13.4,IF(I772&gt;66,66,I772),I772)</f>
        <v>73.5</v>
      </c>
      <c r="K772" s="55" t="n">
        <f aca="false">IF(TOT!AN774&lt;11,IF(J772&gt;66,66,J772),J772)</f>
        <v>73.5</v>
      </c>
    </row>
    <row r="773" customFormat="false" ht="13" hidden="false" customHeight="true" outlineLevel="0" collapsed="false">
      <c r="A773" s="17" t="s">
        <v>3521</v>
      </c>
      <c r="B773" s="27" t="n">
        <f aca="false">VLOOKUP((TOT!X775*60)/TOT!AK775,'PA - ASSISTS'!$A$3:$B$55,2)</f>
        <v>96</v>
      </c>
      <c r="C773" s="27" t="n">
        <f aca="false">IF(TOT!AK775&lt;400,IF(B773&gt;66,66,B773),B773)</f>
        <v>96</v>
      </c>
      <c r="D773" s="27" t="n">
        <f aca="false">IF(TOT!AK775&lt;200,IF(C773&gt;60,60,C773),C773)</f>
        <v>96</v>
      </c>
      <c r="E773" s="50" t="n">
        <f aca="false">(TOT!BD775*60)/TOT!AK775</f>
        <v>19.5011346779181</v>
      </c>
      <c r="F773" s="55" t="n">
        <f aca="false">VLOOKUP(E773,'PA - Tableau 2'!$A$3:$B$55,2)</f>
        <v>94</v>
      </c>
      <c r="G773" s="55" t="n">
        <f aca="false">IF(TOT!AK775&lt;400,IF(F773&gt;66,66,F773),F773)</f>
        <v>94</v>
      </c>
      <c r="H773" s="55" t="n">
        <f aca="false">IF(TOT!AK775&lt;200,IF(G773&gt;60,60,G773),G773)</f>
        <v>94</v>
      </c>
      <c r="I773" s="55" t="n">
        <f aca="false">(D773+H773)/2</f>
        <v>95</v>
      </c>
      <c r="J773" s="55" t="n">
        <f aca="false">IF(TOT!AN775&lt;13.4,IF(I773&gt;66,66,I773),I773)</f>
        <v>95</v>
      </c>
      <c r="K773" s="55" t="n">
        <f aca="false">IF(TOT!AN775&lt;11,IF(J773&gt;66,66,J773),J773)</f>
        <v>95</v>
      </c>
    </row>
    <row r="774" customFormat="false" ht="13" hidden="false" customHeight="true" outlineLevel="0" collapsed="false">
      <c r="A774" s="17" t="s">
        <v>3525</v>
      </c>
      <c r="B774" s="27" t="n">
        <f aca="false">VLOOKUP((TOT!X776*60)/TOT!AK776,'PA - ASSISTS'!$A$3:$B$55,2)</f>
        <v>61</v>
      </c>
      <c r="C774" s="27" t="n">
        <f aca="false">IF(TOT!AK776&lt;400,IF(B774&gt;66,66,B774),B774)</f>
        <v>61</v>
      </c>
      <c r="D774" s="27" t="n">
        <f aca="false">IF(TOT!AK776&lt;200,IF(C774&gt;60,60,C774),C774)</f>
        <v>61</v>
      </c>
      <c r="E774" s="50" t="n">
        <f aca="false">(TOT!BD776*60)/TOT!AK776</f>
        <v>5.29456641519035</v>
      </c>
      <c r="F774" s="55" t="n">
        <f aca="false">VLOOKUP(E774,'PA - Tableau 2'!$A$3:$B$55,2)</f>
        <v>57</v>
      </c>
      <c r="G774" s="55" t="n">
        <f aca="false">IF(TOT!AK776&lt;400,IF(F774&gt;66,66,F774),F774)</f>
        <v>57</v>
      </c>
      <c r="H774" s="55" t="n">
        <f aca="false">IF(TOT!AK776&lt;200,IF(G774&gt;60,60,G774),G774)</f>
        <v>57</v>
      </c>
      <c r="I774" s="55" t="n">
        <f aca="false">(D774+H774)/2</f>
        <v>59</v>
      </c>
      <c r="J774" s="55" t="n">
        <f aca="false">IF(TOT!AN776&lt;13.4,IF(I774&gt;66,66,I774),I774)</f>
        <v>59</v>
      </c>
      <c r="K774" s="55" t="n">
        <f aca="false">IF(TOT!AN776&lt;11,IF(J774&gt;66,66,J774),J774)</f>
        <v>59</v>
      </c>
    </row>
    <row r="775" customFormat="false" ht="13" hidden="false" customHeight="true" outlineLevel="0" collapsed="false">
      <c r="A775" s="17" t="s">
        <v>3529</v>
      </c>
      <c r="B775" s="27" t="n">
        <f aca="false">VLOOKUP((TOT!X777*60)/TOT!AK777,'PA - ASSISTS'!$A$3:$B$55,2)</f>
        <v>67</v>
      </c>
      <c r="C775" s="27" t="n">
        <f aca="false">IF(TOT!AK777&lt;400,IF(B775&gt;66,66,B775),B775)</f>
        <v>67</v>
      </c>
      <c r="D775" s="27" t="n">
        <f aca="false">IF(TOT!AK777&lt;200,IF(C775&gt;60,60,C775),C775)</f>
        <v>67</v>
      </c>
      <c r="E775" s="50" t="n">
        <f aca="false">(TOT!BD777*60)/TOT!AK777</f>
        <v>7.01785435427616</v>
      </c>
      <c r="F775" s="55" t="n">
        <f aca="false">VLOOKUP(E775,'PA - Tableau 2'!$A$3:$B$55,2)</f>
        <v>62</v>
      </c>
      <c r="G775" s="55" t="n">
        <f aca="false">IF(TOT!AK777&lt;400,IF(F775&gt;66,66,F775),F775)</f>
        <v>62</v>
      </c>
      <c r="H775" s="55" t="n">
        <f aca="false">IF(TOT!AK777&lt;200,IF(G775&gt;60,60,G775),G775)</f>
        <v>62</v>
      </c>
      <c r="I775" s="55" t="n">
        <f aca="false">(D775+H775)/2</f>
        <v>64.5</v>
      </c>
      <c r="J775" s="55" t="n">
        <f aca="false">IF(TOT!AN777&lt;13.4,IF(I775&gt;66,66,I775),I775)</f>
        <v>64.5</v>
      </c>
      <c r="K775" s="55" t="n">
        <f aca="false">IF(TOT!AN777&lt;11,IF(J775&gt;66,66,J775),J775)</f>
        <v>64.5</v>
      </c>
    </row>
    <row r="776" customFormat="false" ht="13" hidden="false" customHeight="true" outlineLevel="0" collapsed="false">
      <c r="A776" s="17" t="s">
        <v>3534</v>
      </c>
      <c r="B776" s="27" t="n">
        <f aca="false">VLOOKUP((TOT!X778*60)/TOT!AK778,'PA - ASSISTS'!$A$3:$B$55,2)</f>
        <v>47</v>
      </c>
      <c r="C776" s="27" t="n">
        <f aca="false">IF(TOT!AK778&lt;400,IF(B776&gt;66,66,B776),B776)</f>
        <v>47</v>
      </c>
      <c r="D776" s="27" t="n">
        <f aca="false">IF(TOT!AK778&lt;200,IF(C776&gt;60,60,C776),C776)</f>
        <v>47</v>
      </c>
      <c r="E776" s="50" t="n">
        <f aca="false">(TOT!BD778*60)/TOT!AK778</f>
        <v>0</v>
      </c>
      <c r="F776" s="55" t="n">
        <f aca="false">VLOOKUP(E776,'PA - Tableau 2'!$A$3:$B$55,2)</f>
        <v>47</v>
      </c>
      <c r="G776" s="55" t="n">
        <f aca="false">IF(TOT!AK778&lt;400,IF(F776&gt;66,66,F776),F776)</f>
        <v>47</v>
      </c>
      <c r="H776" s="55" t="n">
        <f aca="false">IF(TOT!AK778&lt;200,IF(G776&gt;60,60,G776),G776)</f>
        <v>47</v>
      </c>
      <c r="I776" s="55" t="n">
        <f aca="false">(D776+H776)/2</f>
        <v>47</v>
      </c>
      <c r="J776" s="55" t="n">
        <f aca="false">IF(TOT!AN778&lt;13.4,IF(I776&gt;66,66,I776),I776)</f>
        <v>47</v>
      </c>
      <c r="K776" s="55" t="n">
        <f aca="false">IF(TOT!AN778&lt;11,IF(J776&gt;66,66,J776),J776)</f>
        <v>47</v>
      </c>
    </row>
    <row r="777" customFormat="false" ht="13" hidden="false" customHeight="true" outlineLevel="0" collapsed="false">
      <c r="A777" s="17" t="s">
        <v>3538</v>
      </c>
      <c r="B777" s="27" t="n">
        <f aca="false">VLOOKUP((TOT!X779*60)/TOT!AK779,'PA - ASSISTS'!$A$3:$B$55,2)</f>
        <v>72</v>
      </c>
      <c r="C777" s="27" t="n">
        <f aca="false">IF(TOT!AK779&lt;400,IF(B777&gt;66,66,B777),B777)</f>
        <v>66</v>
      </c>
      <c r="D777" s="27" t="n">
        <f aca="false">IF(TOT!AK779&lt;200,IF(C777&gt;60,60,C777),C777)</f>
        <v>60</v>
      </c>
      <c r="E777" s="50" t="n">
        <f aca="false">(TOT!BD779*60)/TOT!AK779</f>
        <v>64.0081280162557</v>
      </c>
      <c r="F777" s="55" t="n">
        <f aca="false">VLOOKUP(E777,'PA - Tableau 2'!$A$3:$B$55,2)</f>
        <v>99</v>
      </c>
      <c r="G777" s="55" t="n">
        <f aca="false">IF(TOT!AK779&lt;400,IF(F777&gt;66,66,F777),F777)</f>
        <v>66</v>
      </c>
      <c r="H777" s="55" t="n">
        <f aca="false">IF(TOT!AK779&lt;200,IF(G777&gt;60,60,G777),G777)</f>
        <v>60</v>
      </c>
      <c r="I777" s="55" t="n">
        <f aca="false">(D777+H777)/2</f>
        <v>60</v>
      </c>
      <c r="J777" s="55" t="n">
        <f aca="false">IF(TOT!AN779&lt;13.4,IF(I777&gt;66,66,I777),I777)</f>
        <v>60</v>
      </c>
      <c r="K777" s="55" t="n">
        <f aca="false">IF(TOT!AN779&lt;11,IF(J777&gt;66,66,J777),J777)</f>
        <v>60</v>
      </c>
    </row>
    <row r="778" customFormat="false" ht="13" hidden="false" customHeight="true" outlineLevel="0" collapsed="false">
      <c r="A778" s="17" t="s">
        <v>3542</v>
      </c>
      <c r="B778" s="27" t="n">
        <f aca="false">VLOOKUP((TOT!X780*60)/TOT!AK780,'PA - ASSISTS'!$A$3:$B$55,2)</f>
        <v>71</v>
      </c>
      <c r="C778" s="27" t="n">
        <f aca="false">IF(TOT!AK780&lt;400,IF(B778&gt;66,66,B778),B778)</f>
        <v>71</v>
      </c>
      <c r="D778" s="27" t="n">
        <f aca="false">IF(TOT!AK780&lt;200,IF(C778&gt;60,60,C778),C778)</f>
        <v>71</v>
      </c>
      <c r="E778" s="50" t="n">
        <f aca="false">(TOT!BD780*60)/TOT!AK780</f>
        <v>12.5565350709084</v>
      </c>
      <c r="F778" s="55" t="n">
        <f aca="false">VLOOKUP(E778,'PA - Tableau 2'!$A$3:$B$55,2)</f>
        <v>79</v>
      </c>
      <c r="G778" s="55" t="n">
        <f aca="false">IF(TOT!AK780&lt;400,IF(F778&gt;66,66,F778),F778)</f>
        <v>79</v>
      </c>
      <c r="H778" s="55" t="n">
        <f aca="false">IF(TOT!AK780&lt;200,IF(G778&gt;60,60,G778),G778)</f>
        <v>79</v>
      </c>
      <c r="I778" s="55" t="n">
        <f aca="false">(D778+H778)/2</f>
        <v>75</v>
      </c>
      <c r="J778" s="55" t="n">
        <f aca="false">IF(TOT!AN780&lt;13.4,IF(I778&gt;66,66,I778),I778)</f>
        <v>66</v>
      </c>
      <c r="K778" s="55" t="n">
        <f aca="false">IF(TOT!AN780&lt;11,IF(J778&gt;66,66,J778),J778)</f>
        <v>66</v>
      </c>
    </row>
    <row r="779" customFormat="false" ht="13" hidden="false" customHeight="true" outlineLevel="0" collapsed="false">
      <c r="A779" s="17" t="s">
        <v>3546</v>
      </c>
      <c r="B779" s="27" t="n">
        <f aca="false">VLOOKUP((TOT!X781*60)/TOT!AK781,'PA - ASSISTS'!$A$3:$B$55,2)</f>
        <v>50</v>
      </c>
      <c r="C779" s="27" t="n">
        <f aca="false">IF(TOT!AK781&lt;400,IF(B779&gt;66,66,B779),B779)</f>
        <v>50</v>
      </c>
      <c r="D779" s="27" t="n">
        <f aca="false">IF(TOT!AK781&lt;200,IF(C779&gt;60,60,C779),C779)</f>
        <v>50</v>
      </c>
      <c r="E779" s="50" t="n">
        <f aca="false">(TOT!BD781*60)/TOT!AK781</f>
        <v>1.13082798191283</v>
      </c>
      <c r="F779" s="55" t="n">
        <f aca="false">VLOOKUP(E779,'PA - Tableau 2'!$A$3:$B$55,2)</f>
        <v>48</v>
      </c>
      <c r="G779" s="55" t="n">
        <f aca="false">IF(TOT!AK781&lt;400,IF(F779&gt;66,66,F779),F779)</f>
        <v>48</v>
      </c>
      <c r="H779" s="55" t="n">
        <f aca="false">IF(TOT!AK781&lt;200,IF(G779&gt;60,60,G779),G779)</f>
        <v>48</v>
      </c>
      <c r="I779" s="55" t="n">
        <f aca="false">(D779+H779)/2</f>
        <v>49</v>
      </c>
      <c r="J779" s="55" t="n">
        <f aca="false">IF(TOT!AN781&lt;13.4,IF(I779&gt;66,66,I779),I779)</f>
        <v>49</v>
      </c>
      <c r="K779" s="55" t="n">
        <f aca="false">IF(TOT!AN781&lt;11,IF(J779&gt;66,66,J779),J779)</f>
        <v>49</v>
      </c>
    </row>
    <row r="780" customFormat="false" ht="13" hidden="false" customHeight="true" outlineLevel="0" collapsed="false">
      <c r="A780" s="17" t="s">
        <v>3550</v>
      </c>
      <c r="B780" s="27" t="n">
        <f aca="false">VLOOKUP((TOT!X782*60)/TOT!AK782,'PA - ASSISTS'!$A$3:$B$55,2)</f>
        <v>47</v>
      </c>
      <c r="C780" s="27" t="n">
        <f aca="false">IF(TOT!AK782&lt;400,IF(B780&gt;66,66,B780),B780)</f>
        <v>47</v>
      </c>
      <c r="D780" s="27" t="n">
        <f aca="false">IF(TOT!AK782&lt;200,IF(C780&gt;60,60,C780),C780)</f>
        <v>47</v>
      </c>
      <c r="E780" s="50" t="n">
        <f aca="false">(TOT!BD782*60)/TOT!AK782</f>
        <v>0</v>
      </c>
      <c r="F780" s="55" t="n">
        <f aca="false">VLOOKUP(E780,'PA - Tableau 2'!$A$3:$B$55,2)</f>
        <v>47</v>
      </c>
      <c r="G780" s="55" t="n">
        <f aca="false">IF(TOT!AK782&lt;400,IF(F780&gt;66,66,F780),F780)</f>
        <v>47</v>
      </c>
      <c r="H780" s="55" t="n">
        <f aca="false">IF(TOT!AK782&lt;200,IF(G780&gt;60,60,G780),G780)</f>
        <v>47</v>
      </c>
      <c r="I780" s="55" t="n">
        <f aca="false">(D780+H780)/2</f>
        <v>47</v>
      </c>
      <c r="J780" s="55" t="n">
        <f aca="false">IF(TOT!AN782&lt;13.4,IF(I780&gt;66,66,I780),I780)</f>
        <v>47</v>
      </c>
      <c r="K780" s="55" t="n">
        <f aca="false">IF(TOT!AN782&lt;11,IF(J780&gt;66,66,J780),J780)</f>
        <v>47</v>
      </c>
    </row>
    <row r="781" customFormat="false" ht="13" hidden="false" customHeight="true" outlineLevel="0" collapsed="false">
      <c r="A781" s="17" t="s">
        <v>3555</v>
      </c>
      <c r="B781" s="27" t="n">
        <f aca="false">VLOOKUP((TOT!X783*60)/TOT!AK783,'PA - ASSISTS'!$A$3:$B$55,2)</f>
        <v>47</v>
      </c>
      <c r="C781" s="27" t="n">
        <f aca="false">IF(TOT!AK783&lt;400,IF(B781&gt;66,66,B781),B781)</f>
        <v>47</v>
      </c>
      <c r="D781" s="27" t="n">
        <f aca="false">IF(TOT!AK783&lt;200,IF(C781&gt;60,60,C781),C781)</f>
        <v>47</v>
      </c>
      <c r="E781" s="50" t="n">
        <f aca="false">(TOT!BD783*60)/TOT!AK783</f>
        <v>0</v>
      </c>
      <c r="F781" s="55" t="n">
        <f aca="false">VLOOKUP(E781,'PA - Tableau 2'!$A$3:$B$55,2)</f>
        <v>47</v>
      </c>
      <c r="G781" s="55" t="n">
        <f aca="false">IF(TOT!AK783&lt;400,IF(F781&gt;66,66,F781),F781)</f>
        <v>47</v>
      </c>
      <c r="H781" s="55" t="n">
        <f aca="false">IF(TOT!AK783&lt;200,IF(G781&gt;60,60,G781),G781)</f>
        <v>47</v>
      </c>
      <c r="I781" s="55" t="n">
        <f aca="false">(D781+H781)/2</f>
        <v>47</v>
      </c>
      <c r="J781" s="55" t="n">
        <f aca="false">IF(TOT!AN783&lt;13.4,IF(I781&gt;66,66,I781),I781)</f>
        <v>47</v>
      </c>
      <c r="K781" s="55" t="n">
        <f aca="false">IF(TOT!AN783&lt;11,IF(J781&gt;66,66,J781),J781)</f>
        <v>47</v>
      </c>
    </row>
    <row r="782" customFormat="false" ht="13" hidden="false" customHeight="true" outlineLevel="0" collapsed="false">
      <c r="A782" s="17" t="s">
        <v>3559</v>
      </c>
      <c r="B782" s="27" t="n">
        <f aca="false">VLOOKUP((TOT!X784*60)/TOT!AK784,'PA - ASSISTS'!$A$3:$B$55,2)</f>
        <v>47</v>
      </c>
      <c r="C782" s="27" t="n">
        <f aca="false">IF(TOT!AK784&lt;400,IF(B782&gt;66,66,B782),B782)</f>
        <v>47</v>
      </c>
      <c r="D782" s="27" t="n">
        <f aca="false">IF(TOT!AK784&lt;200,IF(C782&gt;60,60,C782),C782)</f>
        <v>47</v>
      </c>
      <c r="E782" s="50" t="n">
        <f aca="false">(TOT!BD784*60)/TOT!AK784</f>
        <v>6.52907078868792</v>
      </c>
      <c r="F782" s="55" t="n">
        <f aca="false">VLOOKUP(E782,'PA - Tableau 2'!$A$3:$B$55,2)</f>
        <v>60</v>
      </c>
      <c r="G782" s="55" t="n">
        <f aca="false">IF(TOT!AK784&lt;400,IF(F782&gt;66,66,F782),F782)</f>
        <v>60</v>
      </c>
      <c r="H782" s="55" t="n">
        <f aca="false">IF(TOT!AK784&lt;200,IF(G782&gt;60,60,G782),G782)</f>
        <v>60</v>
      </c>
      <c r="I782" s="55" t="n">
        <f aca="false">(D782+H782)/2</f>
        <v>53.5</v>
      </c>
      <c r="J782" s="55" t="n">
        <f aca="false">IF(TOT!AN784&lt;13.4,IF(I782&gt;66,66,I782),I782)</f>
        <v>53.5</v>
      </c>
      <c r="K782" s="55" t="n">
        <f aca="false">IF(TOT!AN784&lt;11,IF(J782&gt;66,66,J782),J782)</f>
        <v>53.5</v>
      </c>
    </row>
    <row r="783" customFormat="false" ht="13" hidden="false" customHeight="true" outlineLevel="0" collapsed="false">
      <c r="A783" s="17" t="s">
        <v>3563</v>
      </c>
      <c r="B783" s="27" t="n">
        <f aca="false">VLOOKUP((TOT!X785*60)/TOT!AK785,'PA - ASSISTS'!$A$3:$B$55,2)</f>
        <v>63</v>
      </c>
      <c r="C783" s="27" t="n">
        <f aca="false">IF(TOT!AK785&lt;400,IF(B783&gt;66,66,B783),B783)</f>
        <v>63</v>
      </c>
      <c r="D783" s="27" t="n">
        <f aca="false">IF(TOT!AK785&lt;200,IF(C783&gt;60,60,C783),C783)</f>
        <v>63</v>
      </c>
      <c r="E783" s="50" t="n">
        <f aca="false">(TOT!BD785*60)/TOT!AK785</f>
        <v>8.27000365363533</v>
      </c>
      <c r="F783" s="55" t="n">
        <f aca="false">VLOOKUP(E783,'PA - Tableau 2'!$A$3:$B$55,2)</f>
        <v>66</v>
      </c>
      <c r="G783" s="55" t="n">
        <f aca="false">IF(TOT!AK785&lt;400,IF(F783&gt;66,66,F783),F783)</f>
        <v>66</v>
      </c>
      <c r="H783" s="55" t="n">
        <f aca="false">IF(TOT!AK785&lt;200,IF(G783&gt;60,60,G783),G783)</f>
        <v>66</v>
      </c>
      <c r="I783" s="55" t="n">
        <f aca="false">(D783+H783)/2</f>
        <v>64.5</v>
      </c>
      <c r="J783" s="55" t="n">
        <f aca="false">IF(TOT!AN785&lt;13.4,IF(I783&gt;66,66,I783),I783)</f>
        <v>64.5</v>
      </c>
      <c r="K783" s="55" t="n">
        <f aca="false">IF(TOT!AN785&lt;11,IF(J783&gt;66,66,J783),J783)</f>
        <v>64.5</v>
      </c>
    </row>
    <row r="784" customFormat="false" ht="13" hidden="false" customHeight="true" outlineLevel="0" collapsed="false">
      <c r="A784" s="17" t="s">
        <v>3566</v>
      </c>
      <c r="B784" s="27" t="n">
        <f aca="false">VLOOKUP((TOT!X786*60)/TOT!AK786,'PA - ASSISTS'!$A$3:$B$55,2)</f>
        <v>98</v>
      </c>
      <c r="C784" s="27" t="n">
        <f aca="false">IF(TOT!AK786&lt;400,IF(B784&gt;66,66,B784),B784)</f>
        <v>98</v>
      </c>
      <c r="D784" s="27" t="n">
        <f aca="false">IF(TOT!AK786&lt;200,IF(C784&gt;60,60,C784),C784)</f>
        <v>98</v>
      </c>
      <c r="E784" s="50" t="n">
        <f aca="false">(TOT!BD786*60)/TOT!AK786</f>
        <v>21.7358645178913</v>
      </c>
      <c r="F784" s="55" t="n">
        <f aca="false">VLOOKUP(E784,'PA - Tableau 2'!$A$3:$B$55,2)</f>
        <v>96</v>
      </c>
      <c r="G784" s="55" t="n">
        <f aca="false">IF(TOT!AK786&lt;400,IF(F784&gt;66,66,F784),F784)</f>
        <v>96</v>
      </c>
      <c r="H784" s="55" t="n">
        <f aca="false">IF(TOT!AK786&lt;200,IF(G784&gt;60,60,G784),G784)</f>
        <v>96</v>
      </c>
      <c r="I784" s="55" t="n">
        <f aca="false">(D784+H784)/2</f>
        <v>97</v>
      </c>
      <c r="J784" s="55" t="n">
        <f aca="false">IF(TOT!AN786&lt;13.4,IF(I784&gt;66,66,I784),I784)</f>
        <v>97</v>
      </c>
      <c r="K784" s="55" t="n">
        <f aca="false">IF(TOT!AN786&lt;11,IF(J784&gt;66,66,J784),J784)</f>
        <v>97</v>
      </c>
    </row>
    <row r="785" customFormat="false" ht="13" hidden="false" customHeight="true" outlineLevel="0" collapsed="false">
      <c r="A785" s="17" t="s">
        <v>3570</v>
      </c>
      <c r="B785" s="27" t="n">
        <f aca="false">VLOOKUP((TOT!X787*60)/TOT!AK787,'PA - ASSISTS'!$A$3:$B$55,2)</f>
        <v>80</v>
      </c>
      <c r="C785" s="27" t="n">
        <f aca="false">IF(TOT!AK787&lt;400,IF(B785&gt;66,66,B785),B785)</f>
        <v>80</v>
      </c>
      <c r="D785" s="27" t="n">
        <f aca="false">IF(TOT!AK787&lt;200,IF(C785&gt;60,60,C785),C785)</f>
        <v>80</v>
      </c>
      <c r="E785" s="50" t="n">
        <f aca="false">(TOT!BD787*60)/TOT!AK787</f>
        <v>10.7853379046917</v>
      </c>
      <c r="F785" s="55" t="n">
        <f aca="false">VLOOKUP(E785,'PA - Tableau 2'!$A$3:$B$55,2)</f>
        <v>73</v>
      </c>
      <c r="G785" s="55" t="n">
        <f aca="false">IF(TOT!AK787&lt;400,IF(F785&gt;66,66,F785),F785)</f>
        <v>73</v>
      </c>
      <c r="H785" s="55" t="n">
        <f aca="false">IF(TOT!AK787&lt;200,IF(G785&gt;60,60,G785),G785)</f>
        <v>73</v>
      </c>
      <c r="I785" s="55" t="n">
        <f aca="false">(D785+H785)/2</f>
        <v>76.5</v>
      </c>
      <c r="J785" s="55" t="n">
        <f aca="false">IF(TOT!AN787&lt;13.4,IF(I785&gt;66,66,I785),I785)</f>
        <v>76.5</v>
      </c>
      <c r="K785" s="55" t="n">
        <f aca="false">IF(TOT!AN787&lt;11,IF(J785&gt;66,66,J785),J785)</f>
        <v>76.5</v>
      </c>
    </row>
    <row r="786" customFormat="false" ht="13" hidden="false" customHeight="true" outlineLevel="0" collapsed="false">
      <c r="A786" s="17" t="s">
        <v>3574</v>
      </c>
      <c r="B786" s="27" t="n">
        <f aca="false">VLOOKUP((TOT!X788*60)/TOT!AK788,'PA - ASSISTS'!$A$3:$B$55,2)</f>
        <v>78</v>
      </c>
      <c r="C786" s="27" t="n">
        <f aca="false">IF(TOT!AK788&lt;400,IF(B786&gt;66,66,B786),B786)</f>
        <v>78</v>
      </c>
      <c r="D786" s="27" t="n">
        <f aca="false">IF(TOT!AK788&lt;200,IF(C786&gt;60,60,C786),C786)</f>
        <v>78</v>
      </c>
      <c r="E786" s="50" t="n">
        <f aca="false">(TOT!BD788*60)/TOT!AK788</f>
        <v>12.9561117156329</v>
      </c>
      <c r="F786" s="55" t="n">
        <f aca="false">VLOOKUP(E786,'PA - Tableau 2'!$A$3:$B$55,2)</f>
        <v>80</v>
      </c>
      <c r="G786" s="55" t="n">
        <f aca="false">IF(TOT!AK788&lt;400,IF(F786&gt;66,66,F786),F786)</f>
        <v>80</v>
      </c>
      <c r="H786" s="55" t="n">
        <f aca="false">IF(TOT!AK788&lt;200,IF(G786&gt;60,60,G786),G786)</f>
        <v>80</v>
      </c>
      <c r="I786" s="55" t="n">
        <f aca="false">(D786+H786)/2</f>
        <v>79</v>
      </c>
      <c r="J786" s="55" t="n">
        <f aca="false">IF(TOT!AN788&lt;13.4,IF(I786&gt;66,66,I786),I786)</f>
        <v>79</v>
      </c>
      <c r="K786" s="55" t="n">
        <f aca="false">IF(TOT!AN788&lt;11,IF(J786&gt;66,66,J786),J786)</f>
        <v>79</v>
      </c>
    </row>
    <row r="787" customFormat="false" ht="13" hidden="false" customHeight="true" outlineLevel="0" collapsed="false">
      <c r="A787" s="17" t="s">
        <v>3579</v>
      </c>
      <c r="B787" s="27" t="n">
        <f aca="false">VLOOKUP((TOT!X789*60)/TOT!AK789,'PA - ASSISTS'!$A$3:$B$55,2)</f>
        <v>74</v>
      </c>
      <c r="C787" s="27" t="n">
        <f aca="false">IF(TOT!AK789&lt;400,IF(B787&gt;66,66,B787),B787)</f>
        <v>74</v>
      </c>
      <c r="D787" s="27" t="n">
        <f aca="false">IF(TOT!AK789&lt;200,IF(C787&gt;60,60,C787),C787)</f>
        <v>74</v>
      </c>
      <c r="E787" s="50" t="n">
        <f aca="false">(TOT!BD789*60)/TOT!AK789</f>
        <v>5.45628091285107</v>
      </c>
      <c r="F787" s="55" t="n">
        <f aca="false">VLOOKUP(E787,'PA - Tableau 2'!$A$3:$B$55,2)</f>
        <v>57</v>
      </c>
      <c r="G787" s="55" t="n">
        <f aca="false">IF(TOT!AK789&lt;400,IF(F787&gt;66,66,F787),F787)</f>
        <v>57</v>
      </c>
      <c r="H787" s="55" t="n">
        <f aca="false">IF(TOT!AK789&lt;200,IF(G787&gt;60,60,G787),G787)</f>
        <v>57</v>
      </c>
      <c r="I787" s="55" t="n">
        <f aca="false">(D787+H787)/2</f>
        <v>65.5</v>
      </c>
      <c r="J787" s="55" t="n">
        <f aca="false">IF(TOT!AN789&lt;13.4,IF(I787&gt;66,66,I787),I787)</f>
        <v>65.5</v>
      </c>
      <c r="K787" s="55" t="n">
        <f aca="false">IF(TOT!AN789&lt;11,IF(J787&gt;66,66,J787),J787)</f>
        <v>65.5</v>
      </c>
    </row>
    <row r="788" customFormat="false" ht="13" hidden="false" customHeight="true" outlineLevel="0" collapsed="false">
      <c r="A788" s="17" t="s">
        <v>3583</v>
      </c>
      <c r="B788" s="27" t="n">
        <f aca="false">VLOOKUP((TOT!X790*60)/TOT!AK790,'PA - ASSISTS'!$A$3:$B$55,2)</f>
        <v>83</v>
      </c>
      <c r="C788" s="27" t="n">
        <f aca="false">IF(TOT!AK790&lt;400,IF(B788&gt;66,66,B788),B788)</f>
        <v>83</v>
      </c>
      <c r="D788" s="27" t="n">
        <f aca="false">IF(TOT!AK790&lt;200,IF(C788&gt;60,60,C788),C788)</f>
        <v>83</v>
      </c>
      <c r="E788" s="50" t="n">
        <f aca="false">(TOT!BD790*60)/TOT!AK790</f>
        <v>13.6430694704393</v>
      </c>
      <c r="F788" s="55" t="n">
        <f aca="false">VLOOKUP(E788,'PA - Tableau 2'!$A$3:$B$55,2)</f>
        <v>82</v>
      </c>
      <c r="G788" s="55" t="n">
        <f aca="false">IF(TOT!AK790&lt;400,IF(F788&gt;66,66,F788),F788)</f>
        <v>82</v>
      </c>
      <c r="H788" s="55" t="n">
        <f aca="false">IF(TOT!AK790&lt;200,IF(G788&gt;60,60,G788),G788)</f>
        <v>82</v>
      </c>
      <c r="I788" s="55" t="n">
        <f aca="false">(D788+H788)/2</f>
        <v>82.5</v>
      </c>
      <c r="J788" s="55" t="n">
        <f aca="false">IF(TOT!AN790&lt;13.4,IF(I788&gt;66,66,I788),I788)</f>
        <v>82.5</v>
      </c>
      <c r="K788" s="55" t="n">
        <f aca="false">IF(TOT!AN790&lt;11,IF(J788&gt;66,66,J788),J788)</f>
        <v>82.5</v>
      </c>
    </row>
    <row r="789" customFormat="false" ht="13" hidden="false" customHeight="true" outlineLevel="0" collapsed="false">
      <c r="A789" s="17" t="s">
        <v>3587</v>
      </c>
      <c r="B789" s="27" t="n">
        <f aca="false">VLOOKUP((TOT!X791*60)/TOT!AK791,'PA - ASSISTS'!$A$3:$B$55,2)</f>
        <v>66</v>
      </c>
      <c r="C789" s="27" t="n">
        <f aca="false">IF(TOT!AK791&lt;400,IF(B789&gt;66,66,B789),B789)</f>
        <v>66</v>
      </c>
      <c r="D789" s="27" t="n">
        <f aca="false">IF(TOT!AK791&lt;200,IF(C789&gt;60,60,C789),C789)</f>
        <v>66</v>
      </c>
      <c r="E789" s="50" t="n">
        <f aca="false">(TOT!BD791*60)/TOT!AK791</f>
        <v>12.5424422172223</v>
      </c>
      <c r="F789" s="55" t="n">
        <f aca="false">VLOOKUP(E789,'PA - Tableau 2'!$A$3:$B$55,2)</f>
        <v>79</v>
      </c>
      <c r="G789" s="55" t="n">
        <f aca="false">IF(TOT!AK791&lt;400,IF(F789&gt;66,66,F789),F789)</f>
        <v>79</v>
      </c>
      <c r="H789" s="55" t="n">
        <f aca="false">IF(TOT!AK791&lt;200,IF(G789&gt;60,60,G789),G789)</f>
        <v>79</v>
      </c>
      <c r="I789" s="55" t="n">
        <f aca="false">(D789+H789)/2</f>
        <v>72.5</v>
      </c>
      <c r="J789" s="55" t="n">
        <f aca="false">IF(TOT!AN791&lt;13.4,IF(I789&gt;66,66,I789),I789)</f>
        <v>66</v>
      </c>
      <c r="K789" s="55" t="n">
        <f aca="false">IF(TOT!AN791&lt;11,IF(J789&gt;66,66,J789),J789)</f>
        <v>66</v>
      </c>
    </row>
    <row r="790" customFormat="false" ht="13" hidden="false" customHeight="true" outlineLevel="0" collapsed="false">
      <c r="A790" s="17" t="s">
        <v>3591</v>
      </c>
      <c r="B790" s="27" t="n">
        <f aca="false">VLOOKUP((TOT!X792*60)/TOT!AK792,'PA - ASSISTS'!$A$3:$B$55,2)</f>
        <v>59</v>
      </c>
      <c r="C790" s="27" t="n">
        <f aca="false">IF(TOT!AK792&lt;400,IF(B790&gt;66,66,B790),B790)</f>
        <v>59</v>
      </c>
      <c r="D790" s="27" t="n">
        <f aca="false">IF(TOT!AK792&lt;200,IF(C790&gt;60,60,C790),C790)</f>
        <v>59</v>
      </c>
      <c r="E790" s="50" t="n">
        <f aca="false">(TOT!BD792*60)/TOT!AK792</f>
        <v>17.7857813968056</v>
      </c>
      <c r="F790" s="55" t="n">
        <f aca="false">VLOOKUP(E790,'PA - Tableau 2'!$A$3:$B$55,2)</f>
        <v>91</v>
      </c>
      <c r="G790" s="55" t="n">
        <f aca="false">IF(TOT!AK792&lt;400,IF(F790&gt;66,66,F790),F790)</f>
        <v>91</v>
      </c>
      <c r="H790" s="55" t="n">
        <f aca="false">IF(TOT!AK792&lt;200,IF(G790&gt;60,60,G790),G790)</f>
        <v>91</v>
      </c>
      <c r="I790" s="55" t="n">
        <f aca="false">(D790+H790)/2</f>
        <v>75</v>
      </c>
      <c r="J790" s="55" t="n">
        <f aca="false">IF(TOT!AN792&lt;13.4,IF(I790&gt;66,66,I790),I790)</f>
        <v>66</v>
      </c>
      <c r="K790" s="55" t="n">
        <f aca="false">IF(TOT!AN792&lt;11,IF(J790&gt;66,66,J790),J790)</f>
        <v>66</v>
      </c>
    </row>
    <row r="791" customFormat="false" ht="13" hidden="false" customHeight="true" outlineLevel="0" collapsed="false">
      <c r="A791" s="17" t="s">
        <v>3595</v>
      </c>
      <c r="B791" s="27" t="n">
        <f aca="false">VLOOKUP((TOT!X793*60)/TOT!AK793,'PA - ASSISTS'!$A$3:$B$55,2)</f>
        <v>47</v>
      </c>
      <c r="C791" s="27" t="n">
        <f aca="false">IF(TOT!AK793&lt;400,IF(B791&gt;66,66,B791),B791)</f>
        <v>47</v>
      </c>
      <c r="D791" s="27" t="n">
        <f aca="false">IF(TOT!AK793&lt;200,IF(C791&gt;60,60,C791),C791)</f>
        <v>47</v>
      </c>
      <c r="E791" s="50" t="n">
        <f aca="false">(TOT!BD793*60)/TOT!AK793</f>
        <v>0</v>
      </c>
      <c r="F791" s="55" t="n">
        <f aca="false">VLOOKUP(E791,'PA - Tableau 2'!$A$3:$B$55,2)</f>
        <v>47</v>
      </c>
      <c r="G791" s="55" t="n">
        <f aca="false">IF(TOT!AK793&lt;400,IF(F791&gt;66,66,F791),F791)</f>
        <v>47</v>
      </c>
      <c r="H791" s="55" t="n">
        <f aca="false">IF(TOT!AK793&lt;200,IF(G791&gt;60,60,G791),G791)</f>
        <v>47</v>
      </c>
      <c r="I791" s="55" t="n">
        <f aca="false">(D791+H791)/2</f>
        <v>47</v>
      </c>
      <c r="J791" s="55" t="n">
        <f aca="false">IF(TOT!AN793&lt;13.4,IF(I791&gt;66,66,I791),I791)</f>
        <v>47</v>
      </c>
      <c r="K791" s="55" t="n">
        <f aca="false">IF(TOT!AN793&lt;11,IF(J791&gt;66,66,J791),J791)</f>
        <v>47</v>
      </c>
    </row>
    <row r="792" customFormat="false" ht="13" hidden="false" customHeight="true" outlineLevel="0" collapsed="false">
      <c r="A792" s="17" t="s">
        <v>3599</v>
      </c>
      <c r="B792" s="27" t="n">
        <f aca="false">VLOOKUP((TOT!X794*60)/TOT!AK794,'PA - ASSISTS'!$A$3:$B$55,2)</f>
        <v>84</v>
      </c>
      <c r="C792" s="27" t="n">
        <f aca="false">IF(TOT!AK794&lt;400,IF(B792&gt;66,66,B792),B792)</f>
        <v>66</v>
      </c>
      <c r="D792" s="27" t="n">
        <f aca="false">IF(TOT!AK794&lt;200,IF(C792&gt;60,60,C792),C792)</f>
        <v>60</v>
      </c>
      <c r="E792" s="50" t="n">
        <f aca="false">(TOT!BD794*60)/TOT!AK794</f>
        <v>10.8196721311475</v>
      </c>
      <c r="F792" s="55" t="n">
        <f aca="false">VLOOKUP(E792,'PA - Tableau 2'!$A$3:$B$55,2)</f>
        <v>74</v>
      </c>
      <c r="G792" s="55" t="n">
        <f aca="false">IF(TOT!AK794&lt;400,IF(F792&gt;66,66,F792),F792)</f>
        <v>66</v>
      </c>
      <c r="H792" s="55" t="n">
        <f aca="false">IF(TOT!AK794&lt;200,IF(G792&gt;60,60,G792),G792)</f>
        <v>60</v>
      </c>
      <c r="I792" s="55" t="n">
        <f aca="false">(D792+H792)/2</f>
        <v>60</v>
      </c>
      <c r="J792" s="55" t="n">
        <f aca="false">IF(TOT!AN794&lt;13.4,IF(I792&gt;66,66,I792),I792)</f>
        <v>60</v>
      </c>
      <c r="K792" s="55" t="n">
        <f aca="false">IF(TOT!AN794&lt;11,IF(J792&gt;66,66,J792),J792)</f>
        <v>60</v>
      </c>
    </row>
    <row r="793" customFormat="false" ht="13" hidden="false" customHeight="true" outlineLevel="0" collapsed="false">
      <c r="A793" s="17" t="s">
        <v>3602</v>
      </c>
      <c r="B793" s="27" t="n">
        <f aca="false">VLOOKUP((TOT!X795*60)/TOT!AK795,'PA - ASSISTS'!$A$3:$B$55,2)</f>
        <v>80</v>
      </c>
      <c r="C793" s="27" t="n">
        <f aca="false">IF(TOT!AK795&lt;400,IF(B793&gt;66,66,B793),B793)</f>
        <v>80</v>
      </c>
      <c r="D793" s="27" t="n">
        <f aca="false">IF(TOT!AK795&lt;200,IF(C793&gt;60,60,C793),C793)</f>
        <v>80</v>
      </c>
      <c r="E793" s="50" t="n">
        <f aca="false">(TOT!BD795*60)/TOT!AK795</f>
        <v>7.61599266811777</v>
      </c>
      <c r="F793" s="55" t="n">
        <f aca="false">VLOOKUP(E793,'PA - Tableau 2'!$A$3:$B$55,2)</f>
        <v>64</v>
      </c>
      <c r="G793" s="55" t="n">
        <f aca="false">IF(TOT!AK795&lt;400,IF(F793&gt;66,66,F793),F793)</f>
        <v>64</v>
      </c>
      <c r="H793" s="55" t="n">
        <f aca="false">IF(TOT!AK795&lt;200,IF(G793&gt;60,60,G793),G793)</f>
        <v>64</v>
      </c>
      <c r="I793" s="55" t="n">
        <f aca="false">(D793+H793)/2</f>
        <v>72</v>
      </c>
      <c r="J793" s="55" t="n">
        <f aca="false">IF(TOT!AN795&lt;13.4,IF(I793&gt;66,66,I793),I793)</f>
        <v>72</v>
      </c>
      <c r="K793" s="55" t="n">
        <f aca="false">IF(TOT!AN795&lt;11,IF(J793&gt;66,66,J793),J793)</f>
        <v>72</v>
      </c>
    </row>
    <row r="794" customFormat="false" ht="13" hidden="false" customHeight="true" outlineLevel="0" collapsed="false">
      <c r="A794" s="17" t="s">
        <v>3605</v>
      </c>
      <c r="B794" s="27" t="n">
        <f aca="false">VLOOKUP((TOT!X796*60)/TOT!AK796,'PA - ASSISTS'!$A$3:$B$55,2)</f>
        <v>58</v>
      </c>
      <c r="C794" s="27" t="n">
        <f aca="false">IF(TOT!AK796&lt;400,IF(B794&gt;66,66,B794),B794)</f>
        <v>58</v>
      </c>
      <c r="D794" s="27" t="n">
        <f aca="false">IF(TOT!AK796&lt;200,IF(C794&gt;60,60,C794),C794)</f>
        <v>58</v>
      </c>
      <c r="E794" s="50" t="n">
        <f aca="false">(TOT!BD796*60)/TOT!AK796</f>
        <v>2.52093164865276</v>
      </c>
      <c r="F794" s="55" t="n">
        <f aca="false">VLOOKUP(E794,'PA - Tableau 2'!$A$3:$B$55,2)</f>
        <v>50</v>
      </c>
      <c r="G794" s="55" t="n">
        <f aca="false">IF(TOT!AK796&lt;400,IF(F794&gt;66,66,F794),F794)</f>
        <v>50</v>
      </c>
      <c r="H794" s="55" t="n">
        <f aca="false">IF(TOT!AK796&lt;200,IF(G794&gt;60,60,G794),G794)</f>
        <v>50</v>
      </c>
      <c r="I794" s="55" t="n">
        <f aca="false">(D794+H794)/2</f>
        <v>54</v>
      </c>
      <c r="J794" s="55" t="n">
        <f aca="false">IF(TOT!AN796&lt;13.4,IF(I794&gt;66,66,I794),I794)</f>
        <v>54</v>
      </c>
      <c r="K794" s="55" t="n">
        <f aca="false">IF(TOT!AN796&lt;11,IF(J794&gt;66,66,J794),J794)</f>
        <v>54</v>
      </c>
    </row>
    <row r="795" customFormat="false" ht="13" hidden="false" customHeight="true" outlineLevel="0" collapsed="false">
      <c r="A795" s="17" t="s">
        <v>3610</v>
      </c>
      <c r="B795" s="27" t="n">
        <f aca="false">VLOOKUP((TOT!X797*60)/TOT!AK797,'PA - ASSISTS'!$A$3:$B$55,2)</f>
        <v>60</v>
      </c>
      <c r="C795" s="27" t="n">
        <f aca="false">IF(TOT!AK797&lt;400,IF(B795&gt;66,66,B795),B795)</f>
        <v>60</v>
      </c>
      <c r="D795" s="27" t="n">
        <f aca="false">IF(TOT!AK797&lt;200,IF(C795&gt;60,60,C795),C795)</f>
        <v>60</v>
      </c>
      <c r="E795" s="50" t="n">
        <f aca="false">(TOT!BD797*60)/TOT!AK797</f>
        <v>0</v>
      </c>
      <c r="F795" s="55" t="n">
        <f aca="false">VLOOKUP(E795,'PA - Tableau 2'!$A$3:$B$55,2)</f>
        <v>47</v>
      </c>
      <c r="G795" s="55" t="n">
        <f aca="false">IF(TOT!AK797&lt;400,IF(F795&gt;66,66,F795),F795)</f>
        <v>47</v>
      </c>
      <c r="H795" s="55" t="n">
        <f aca="false">IF(TOT!AK797&lt;200,IF(G795&gt;60,60,G795),G795)</f>
        <v>47</v>
      </c>
      <c r="I795" s="55" t="n">
        <f aca="false">(D795+H795)/2</f>
        <v>53.5</v>
      </c>
      <c r="J795" s="55" t="n">
        <f aca="false">IF(TOT!AN797&lt;13.4,IF(I795&gt;66,66,I795),I795)</f>
        <v>53.5</v>
      </c>
      <c r="K795" s="55" t="n">
        <f aca="false">IF(TOT!AN797&lt;11,IF(J795&gt;66,66,J795),J795)</f>
        <v>53.5</v>
      </c>
    </row>
    <row r="796" customFormat="false" ht="13" hidden="false" customHeight="true" outlineLevel="0" collapsed="false">
      <c r="A796" s="17" t="s">
        <v>3613</v>
      </c>
      <c r="B796" s="27" t="n">
        <f aca="false">VLOOKUP((TOT!X798*60)/TOT!AK798,'PA - ASSISTS'!$A$3:$B$55,2)</f>
        <v>97</v>
      </c>
      <c r="C796" s="27" t="n">
        <f aca="false">IF(TOT!AK798&lt;400,IF(B796&gt;66,66,B796),B796)</f>
        <v>97</v>
      </c>
      <c r="D796" s="27" t="n">
        <f aca="false">IF(TOT!AK798&lt;200,IF(C796&gt;60,60,C796),C796)</f>
        <v>97</v>
      </c>
      <c r="E796" s="50" t="n">
        <f aca="false">(TOT!BD798*60)/TOT!AK798</f>
        <v>15.961322548862</v>
      </c>
      <c r="F796" s="55" t="n">
        <f aca="false">VLOOKUP(E796,'PA - Tableau 2'!$A$3:$B$55,2)</f>
        <v>87</v>
      </c>
      <c r="G796" s="55" t="n">
        <f aca="false">IF(TOT!AK798&lt;400,IF(F796&gt;66,66,F796),F796)</f>
        <v>87</v>
      </c>
      <c r="H796" s="55" t="n">
        <f aca="false">IF(TOT!AK798&lt;200,IF(G796&gt;60,60,G796),G796)</f>
        <v>87</v>
      </c>
      <c r="I796" s="55" t="n">
        <f aca="false">(D796+H796)/2</f>
        <v>92</v>
      </c>
      <c r="J796" s="55" t="n">
        <f aca="false">IF(TOT!AN798&lt;13.4,IF(I796&gt;66,66,I796),I796)</f>
        <v>92</v>
      </c>
      <c r="K796" s="55" t="n">
        <f aca="false">IF(TOT!AN798&lt;11,IF(J796&gt;66,66,J796),J796)</f>
        <v>92</v>
      </c>
    </row>
    <row r="797" customFormat="false" ht="13" hidden="false" customHeight="true" outlineLevel="0" collapsed="false">
      <c r="A797" s="17" t="s">
        <v>3617</v>
      </c>
      <c r="B797" s="27" t="n">
        <f aca="false">VLOOKUP((TOT!X799*60)/TOT!AK799,'PA - ASSISTS'!$A$3:$B$55,2)</f>
        <v>60</v>
      </c>
      <c r="C797" s="27" t="n">
        <f aca="false">IF(TOT!AK799&lt;400,IF(B797&gt;66,66,B797),B797)</f>
        <v>60</v>
      </c>
      <c r="D797" s="27" t="n">
        <f aca="false">IF(TOT!AK799&lt;200,IF(C797&gt;60,60,C797),C797)</f>
        <v>60</v>
      </c>
      <c r="E797" s="50" t="n">
        <f aca="false">(TOT!BD799*60)/TOT!AK799</f>
        <v>0</v>
      </c>
      <c r="F797" s="55" t="n">
        <f aca="false">VLOOKUP(E797,'PA - Tableau 2'!$A$3:$B$55,2)</f>
        <v>47</v>
      </c>
      <c r="G797" s="55" t="n">
        <f aca="false">IF(TOT!AK799&lt;400,IF(F797&gt;66,66,F797),F797)</f>
        <v>47</v>
      </c>
      <c r="H797" s="55" t="n">
        <f aca="false">IF(TOT!AK799&lt;200,IF(G797&gt;60,60,G797),G797)</f>
        <v>47</v>
      </c>
      <c r="I797" s="55" t="n">
        <f aca="false">(D797+H797)/2</f>
        <v>53.5</v>
      </c>
      <c r="J797" s="55" t="n">
        <f aca="false">IF(TOT!AN799&lt;13.4,IF(I797&gt;66,66,I797),I797)</f>
        <v>53.5</v>
      </c>
      <c r="K797" s="55" t="n">
        <f aca="false">IF(TOT!AN799&lt;11,IF(J797&gt;66,66,J797),J797)</f>
        <v>53.5</v>
      </c>
    </row>
    <row r="798" customFormat="false" ht="13" hidden="false" customHeight="true" outlineLevel="0" collapsed="false">
      <c r="A798" s="17" t="s">
        <v>3620</v>
      </c>
      <c r="B798" s="27" t="n">
        <f aca="false">VLOOKUP((TOT!X800*60)/TOT!AK800,'PA - ASSISTS'!$A$3:$B$55,2)</f>
        <v>93</v>
      </c>
      <c r="C798" s="27" t="n">
        <f aca="false">IF(TOT!AK800&lt;400,IF(B798&gt;66,66,B798),B798)</f>
        <v>93</v>
      </c>
      <c r="D798" s="27" t="n">
        <f aca="false">IF(TOT!AK800&lt;200,IF(C798&gt;60,60,C798),C798)</f>
        <v>93</v>
      </c>
      <c r="E798" s="50" t="n">
        <f aca="false">(TOT!BD800*60)/TOT!AK800</f>
        <v>18.5188662213396</v>
      </c>
      <c r="F798" s="55" t="n">
        <f aca="false">VLOOKUP(E798,'PA - Tableau 2'!$A$3:$B$55,2)</f>
        <v>93</v>
      </c>
      <c r="G798" s="55" t="n">
        <f aca="false">IF(TOT!AK800&lt;400,IF(F798&gt;66,66,F798),F798)</f>
        <v>93</v>
      </c>
      <c r="H798" s="55" t="n">
        <f aca="false">IF(TOT!AK800&lt;200,IF(G798&gt;60,60,G798),G798)</f>
        <v>93</v>
      </c>
      <c r="I798" s="55" t="n">
        <f aca="false">(D798+H798)/2</f>
        <v>93</v>
      </c>
      <c r="J798" s="55" t="n">
        <f aca="false">IF(TOT!AN800&lt;13.4,IF(I798&gt;66,66,I798),I798)</f>
        <v>93</v>
      </c>
      <c r="K798" s="55" t="n">
        <f aca="false">IF(TOT!AN800&lt;11,IF(J798&gt;66,66,J798),J798)</f>
        <v>93</v>
      </c>
    </row>
    <row r="799" customFormat="false" ht="13" hidden="false" customHeight="true" outlineLevel="0" collapsed="false">
      <c r="A799" s="17" t="s">
        <v>3625</v>
      </c>
      <c r="B799" s="27" t="n">
        <f aca="false">VLOOKUP((TOT!X801*60)/TOT!AK801,'PA - ASSISTS'!$A$3:$B$55,2)</f>
        <v>71</v>
      </c>
      <c r="C799" s="27" t="n">
        <f aca="false">IF(TOT!AK801&lt;400,IF(B799&gt;66,66,B799),B799)</f>
        <v>71</v>
      </c>
      <c r="D799" s="27" t="n">
        <f aca="false">IF(TOT!AK801&lt;200,IF(C799&gt;60,60,C799),C799)</f>
        <v>71</v>
      </c>
      <c r="E799" s="50" t="n">
        <f aca="false">(TOT!BD801*60)/TOT!AK801</f>
        <v>8.0113610611717</v>
      </c>
      <c r="F799" s="55" t="n">
        <f aca="false">VLOOKUP(E799,'PA - Tableau 2'!$A$3:$B$55,2)</f>
        <v>65</v>
      </c>
      <c r="G799" s="55" t="n">
        <f aca="false">IF(TOT!AK801&lt;400,IF(F799&gt;66,66,F799),F799)</f>
        <v>65</v>
      </c>
      <c r="H799" s="55" t="n">
        <f aca="false">IF(TOT!AK801&lt;200,IF(G799&gt;60,60,G799),G799)</f>
        <v>65</v>
      </c>
      <c r="I799" s="55" t="n">
        <f aca="false">(D799+H799)/2</f>
        <v>68</v>
      </c>
      <c r="J799" s="55" t="n">
        <f aca="false">IF(TOT!AN801&lt;13.4,IF(I799&gt;66,66,I799),I799)</f>
        <v>68</v>
      </c>
      <c r="K799" s="55" t="n">
        <f aca="false">IF(TOT!AN801&lt;11,IF(J799&gt;66,66,J799),J799)</f>
        <v>68</v>
      </c>
    </row>
    <row r="800" customFormat="false" ht="13" hidden="false" customHeight="true" outlineLevel="0" collapsed="false">
      <c r="A800" s="17" t="s">
        <v>3629</v>
      </c>
      <c r="B800" s="27" t="n">
        <f aca="false">VLOOKUP((TOT!X802*60)/TOT!AK802,'PA - ASSISTS'!$A$3:$B$55,2)</f>
        <v>74</v>
      </c>
      <c r="C800" s="27" t="n">
        <f aca="false">IF(TOT!AK802&lt;400,IF(B800&gt;66,66,B800),B800)</f>
        <v>74</v>
      </c>
      <c r="D800" s="27" t="n">
        <f aca="false">IF(TOT!AK802&lt;200,IF(C800&gt;60,60,C800),C800)</f>
        <v>74</v>
      </c>
      <c r="E800" s="50" t="n">
        <f aca="false">(TOT!BD802*60)/TOT!AK802</f>
        <v>8.27564085429441</v>
      </c>
      <c r="F800" s="55" t="n">
        <f aca="false">VLOOKUP(E800,'PA - Tableau 2'!$A$3:$B$55,2)</f>
        <v>66</v>
      </c>
      <c r="G800" s="55" t="n">
        <f aca="false">IF(TOT!AK802&lt;400,IF(F800&gt;66,66,F800),F800)</f>
        <v>66</v>
      </c>
      <c r="H800" s="55" t="n">
        <f aca="false">IF(TOT!AK802&lt;200,IF(G800&gt;60,60,G800),G800)</f>
        <v>66</v>
      </c>
      <c r="I800" s="55" t="n">
        <f aca="false">(D800+H800)/2</f>
        <v>70</v>
      </c>
      <c r="J800" s="55" t="n">
        <f aca="false">IF(TOT!AN802&lt;13.4,IF(I800&gt;66,66,I800),I800)</f>
        <v>70</v>
      </c>
      <c r="K800" s="55" t="n">
        <f aca="false">IF(TOT!AN802&lt;11,IF(J800&gt;66,66,J800),J800)</f>
        <v>70</v>
      </c>
    </row>
    <row r="801" customFormat="false" ht="13" hidden="false" customHeight="true" outlineLevel="0" collapsed="false">
      <c r="A801" s="17" t="s">
        <v>3633</v>
      </c>
      <c r="B801" s="27" t="n">
        <f aca="false">VLOOKUP((TOT!X803*60)/TOT!AK803,'PA - ASSISTS'!$A$3:$B$55,2)</f>
        <v>92</v>
      </c>
      <c r="C801" s="27" t="n">
        <f aca="false">IF(TOT!AK803&lt;400,IF(B801&gt;66,66,B801),B801)</f>
        <v>92</v>
      </c>
      <c r="D801" s="27" t="n">
        <f aca="false">IF(TOT!AK803&lt;200,IF(C801&gt;60,60,C801),C801)</f>
        <v>92</v>
      </c>
      <c r="E801" s="50" t="n">
        <f aca="false">(TOT!BD803*60)/TOT!AK803</f>
        <v>18.6172934443437</v>
      </c>
      <c r="F801" s="55" t="n">
        <f aca="false">VLOOKUP(E801,'PA - Tableau 2'!$A$3:$B$55,2)</f>
        <v>93</v>
      </c>
      <c r="G801" s="55" t="n">
        <f aca="false">IF(TOT!AK803&lt;400,IF(F801&gt;66,66,F801),F801)</f>
        <v>93</v>
      </c>
      <c r="H801" s="55" t="n">
        <f aca="false">IF(TOT!AK803&lt;200,IF(G801&gt;60,60,G801),G801)</f>
        <v>93</v>
      </c>
      <c r="I801" s="55" t="n">
        <f aca="false">(D801+H801)/2</f>
        <v>92.5</v>
      </c>
      <c r="J801" s="55" t="n">
        <f aca="false">IF(TOT!AN803&lt;13.4,IF(I801&gt;66,66,I801),I801)</f>
        <v>92.5</v>
      </c>
      <c r="K801" s="55" t="n">
        <f aca="false">IF(TOT!AN803&lt;11,IF(J801&gt;66,66,J801),J801)</f>
        <v>92.5</v>
      </c>
    </row>
    <row r="802" customFormat="false" ht="13" hidden="false" customHeight="true" outlineLevel="0" collapsed="false">
      <c r="A802" s="17" t="s">
        <v>3637</v>
      </c>
      <c r="B802" s="27" t="n">
        <f aca="false">VLOOKUP((TOT!X804*60)/TOT!AK804,'PA - ASSISTS'!$A$3:$B$55,2)</f>
        <v>76</v>
      </c>
      <c r="C802" s="27" t="n">
        <f aca="false">IF(TOT!AK804&lt;400,IF(B802&gt;66,66,B802),B802)</f>
        <v>76</v>
      </c>
      <c r="D802" s="27" t="n">
        <f aca="false">IF(TOT!AK804&lt;200,IF(C802&gt;60,60,C802),C802)</f>
        <v>76</v>
      </c>
      <c r="E802" s="50" t="n">
        <f aca="false">(TOT!BD804*60)/TOT!AK804</f>
        <v>12.3082442419458</v>
      </c>
      <c r="F802" s="55" t="n">
        <f aca="false">VLOOKUP(E802,'PA - Tableau 2'!$A$3:$B$55,2)</f>
        <v>79</v>
      </c>
      <c r="G802" s="55" t="n">
        <f aca="false">IF(TOT!AK804&lt;400,IF(F802&gt;66,66,F802),F802)</f>
        <v>79</v>
      </c>
      <c r="H802" s="55" t="n">
        <f aca="false">IF(TOT!AK804&lt;200,IF(G802&gt;60,60,G802),G802)</f>
        <v>79</v>
      </c>
      <c r="I802" s="55" t="n">
        <f aca="false">(D802+H802)/2</f>
        <v>77.5</v>
      </c>
      <c r="J802" s="55" t="n">
        <f aca="false">IF(TOT!AN804&lt;13.4,IF(I802&gt;66,66,I802),I802)</f>
        <v>77.5</v>
      </c>
      <c r="K802" s="55" t="n">
        <f aca="false">IF(TOT!AN804&lt;11,IF(J802&gt;66,66,J802),J802)</f>
        <v>77.5</v>
      </c>
    </row>
    <row r="803" customFormat="false" ht="13" hidden="false" customHeight="true" outlineLevel="0" collapsed="false">
      <c r="A803" s="17" t="s">
        <v>3642</v>
      </c>
      <c r="B803" s="27" t="n">
        <f aca="false">VLOOKUP((TOT!X805*60)/TOT!AK805,'PA - ASSISTS'!$A$3:$B$55,2)</f>
        <v>59</v>
      </c>
      <c r="C803" s="27" t="n">
        <f aca="false">IF(TOT!AK805&lt;400,IF(B803&gt;66,66,B803),B803)</f>
        <v>59</v>
      </c>
      <c r="D803" s="27" t="n">
        <f aca="false">IF(TOT!AK805&lt;200,IF(C803&gt;60,60,C803),C803)</f>
        <v>59</v>
      </c>
      <c r="E803" s="50" t="n">
        <f aca="false">(TOT!BD805*60)/TOT!AK805</f>
        <v>7.98910298596575</v>
      </c>
      <c r="F803" s="55" t="n">
        <f aca="false">VLOOKUP(E803,'PA - Tableau 2'!$A$3:$B$55,2)</f>
        <v>65</v>
      </c>
      <c r="G803" s="55" t="n">
        <f aca="false">IF(TOT!AK805&lt;400,IF(F803&gt;66,66,F803),F803)</f>
        <v>65</v>
      </c>
      <c r="H803" s="55" t="n">
        <f aca="false">IF(TOT!AK805&lt;200,IF(G803&gt;60,60,G803),G803)</f>
        <v>65</v>
      </c>
      <c r="I803" s="55" t="n">
        <f aca="false">(D803+H803)/2</f>
        <v>62</v>
      </c>
      <c r="J803" s="55" t="n">
        <f aca="false">IF(TOT!AN805&lt;13.4,IF(I803&gt;66,66,I803),I803)</f>
        <v>62</v>
      </c>
      <c r="K803" s="55" t="n">
        <f aca="false">IF(TOT!AN805&lt;11,IF(J803&gt;66,66,J803),J803)</f>
        <v>62</v>
      </c>
    </row>
    <row r="804" customFormat="false" ht="13" hidden="false" customHeight="true" outlineLevel="0" collapsed="false">
      <c r="A804" s="17" t="s">
        <v>3646</v>
      </c>
      <c r="B804" s="27" t="n">
        <f aca="false">VLOOKUP((TOT!X806*60)/TOT!AK806,'PA - ASSISTS'!$A$3:$B$55,2)</f>
        <v>67</v>
      </c>
      <c r="C804" s="27" t="n">
        <f aca="false">IF(TOT!AK806&lt;400,IF(B804&gt;66,66,B804),B804)</f>
        <v>67</v>
      </c>
      <c r="D804" s="27" t="n">
        <f aca="false">IF(TOT!AK806&lt;200,IF(C804&gt;60,60,C804),C804)</f>
        <v>67</v>
      </c>
      <c r="E804" s="50" t="n">
        <f aca="false">(TOT!BD806*60)/TOT!AK806</f>
        <v>5.83417523561747</v>
      </c>
      <c r="F804" s="55" t="n">
        <f aca="false">VLOOKUP(E804,'PA - Tableau 2'!$A$3:$B$55,2)</f>
        <v>58</v>
      </c>
      <c r="G804" s="55" t="n">
        <f aca="false">IF(TOT!AK806&lt;400,IF(F804&gt;66,66,F804),F804)</f>
        <v>58</v>
      </c>
      <c r="H804" s="55" t="n">
        <f aca="false">IF(TOT!AK806&lt;200,IF(G804&gt;60,60,G804),G804)</f>
        <v>58</v>
      </c>
      <c r="I804" s="55" t="n">
        <f aca="false">(D804+H804)/2</f>
        <v>62.5</v>
      </c>
      <c r="J804" s="55" t="n">
        <f aca="false">IF(TOT!AN806&lt;13.4,IF(I804&gt;66,66,I804),I804)</f>
        <v>62.5</v>
      </c>
      <c r="K804" s="55" t="n">
        <f aca="false">IF(TOT!AN806&lt;11,IF(J804&gt;66,66,J804),J804)</f>
        <v>62.5</v>
      </c>
    </row>
    <row r="805" customFormat="false" ht="13" hidden="false" customHeight="true" outlineLevel="0" collapsed="false">
      <c r="A805" s="17" t="s">
        <v>3651</v>
      </c>
      <c r="B805" s="27" t="n">
        <f aca="false">VLOOKUP((TOT!X807*60)/TOT!AK807,'PA - ASSISTS'!$A$3:$B$55,2)</f>
        <v>65</v>
      </c>
      <c r="C805" s="27" t="n">
        <f aca="false">IF(TOT!AK807&lt;400,IF(B805&gt;66,66,B805),B805)</f>
        <v>65</v>
      </c>
      <c r="D805" s="27" t="n">
        <f aca="false">IF(TOT!AK807&lt;200,IF(C805&gt;60,60,C805),C805)</f>
        <v>65</v>
      </c>
      <c r="E805" s="50" t="n">
        <f aca="false">(TOT!BD807*60)/TOT!AK807</f>
        <v>13.6181879165273</v>
      </c>
      <c r="F805" s="55" t="n">
        <f aca="false">VLOOKUP(E805,'PA - Tableau 2'!$A$3:$B$55,2)</f>
        <v>82</v>
      </c>
      <c r="G805" s="55" t="n">
        <f aca="false">IF(TOT!AK807&lt;400,IF(F805&gt;66,66,F805),F805)</f>
        <v>82</v>
      </c>
      <c r="H805" s="55" t="n">
        <f aca="false">IF(TOT!AK807&lt;200,IF(G805&gt;60,60,G805),G805)</f>
        <v>82</v>
      </c>
      <c r="I805" s="55" t="n">
        <f aca="false">(D805+H805)/2</f>
        <v>73.5</v>
      </c>
      <c r="J805" s="55" t="n">
        <f aca="false">IF(TOT!AN807&lt;13.4,IF(I805&gt;66,66,I805),I805)</f>
        <v>73.5</v>
      </c>
      <c r="K805" s="55" t="n">
        <f aca="false">IF(TOT!AN807&lt;11,IF(J805&gt;66,66,J805),J805)</f>
        <v>73.5</v>
      </c>
    </row>
    <row r="806" customFormat="false" ht="13" hidden="false" customHeight="true" outlineLevel="0" collapsed="false">
      <c r="A806" s="17" t="s">
        <v>3657</v>
      </c>
      <c r="B806" s="27" t="n">
        <f aca="false">VLOOKUP((TOT!X808*60)/TOT!AK808,'PA - ASSISTS'!$A$3:$B$55,2)</f>
        <v>53</v>
      </c>
      <c r="C806" s="27" t="n">
        <f aca="false">IF(TOT!AK808&lt;400,IF(B806&gt;66,66,B806),B806)</f>
        <v>53</v>
      </c>
      <c r="D806" s="27" t="n">
        <f aca="false">IF(TOT!AK808&lt;200,IF(C806&gt;60,60,C806),C806)</f>
        <v>53</v>
      </c>
      <c r="E806" s="50" t="n">
        <f aca="false">(TOT!BD808*60)/TOT!AK808</f>
        <v>3.7277258141599</v>
      </c>
      <c r="F806" s="55" t="n">
        <f aca="false">VLOOKUP(E806,'PA - Tableau 2'!$A$3:$B$55,2)</f>
        <v>52</v>
      </c>
      <c r="G806" s="55" t="n">
        <f aca="false">IF(TOT!AK808&lt;400,IF(F806&gt;66,66,F806),F806)</f>
        <v>52</v>
      </c>
      <c r="H806" s="55" t="n">
        <f aca="false">IF(TOT!AK808&lt;200,IF(G806&gt;60,60,G806),G806)</f>
        <v>52</v>
      </c>
      <c r="I806" s="55" t="n">
        <f aca="false">(D806+H806)/2</f>
        <v>52.5</v>
      </c>
      <c r="J806" s="55" t="n">
        <f aca="false">IF(TOT!AN808&lt;13.4,IF(I806&gt;66,66,I806),I806)</f>
        <v>52.5</v>
      </c>
      <c r="K806" s="55" t="n">
        <f aca="false">IF(TOT!AN808&lt;11,IF(J806&gt;66,66,J806),J806)</f>
        <v>52.5</v>
      </c>
    </row>
    <row r="807" customFormat="false" ht="13" hidden="false" customHeight="true" outlineLevel="0" collapsed="false">
      <c r="A807" s="17" t="s">
        <v>3661</v>
      </c>
      <c r="B807" s="27" t="n">
        <f aca="false">VLOOKUP((TOT!X809*60)/TOT!AK809,'PA - ASSISTS'!$A$3:$B$55,2)</f>
        <v>58</v>
      </c>
      <c r="C807" s="27" t="n">
        <f aca="false">IF(TOT!AK809&lt;400,IF(B807&gt;66,66,B807),B807)</f>
        <v>58</v>
      </c>
      <c r="D807" s="27" t="n">
        <f aca="false">IF(TOT!AK809&lt;200,IF(C807&gt;60,60,C807),C807)</f>
        <v>58</v>
      </c>
      <c r="E807" s="50" t="n">
        <f aca="false">(TOT!BD809*60)/TOT!AK809</f>
        <v>7.20190893971899</v>
      </c>
      <c r="F807" s="55" t="n">
        <f aca="false">VLOOKUP(E807,'PA - Tableau 2'!$A$3:$B$55,2)</f>
        <v>62</v>
      </c>
      <c r="G807" s="55" t="n">
        <f aca="false">IF(TOT!AK809&lt;400,IF(F807&gt;66,66,F807),F807)</f>
        <v>62</v>
      </c>
      <c r="H807" s="55" t="n">
        <f aca="false">IF(TOT!AK809&lt;200,IF(G807&gt;60,60,G807),G807)</f>
        <v>62</v>
      </c>
      <c r="I807" s="55" t="n">
        <f aca="false">(D807+H807)/2</f>
        <v>60</v>
      </c>
      <c r="J807" s="55" t="n">
        <f aca="false">IF(TOT!AN809&lt;13.4,IF(I807&gt;66,66,I807),I807)</f>
        <v>60</v>
      </c>
      <c r="K807" s="55" t="n">
        <f aca="false">IF(TOT!AN809&lt;11,IF(J807&gt;66,66,J807),J807)</f>
        <v>60</v>
      </c>
    </row>
    <row r="808" customFormat="false" ht="13" hidden="false" customHeight="true" outlineLevel="0" collapsed="false">
      <c r="A808" s="17" t="s">
        <v>3665</v>
      </c>
      <c r="B808" s="27" t="n">
        <f aca="false">VLOOKUP((TOT!X810*60)/TOT!AK810,'PA - ASSISTS'!$A$3:$B$55,2)</f>
        <v>68</v>
      </c>
      <c r="C808" s="27" t="n">
        <f aca="false">IF(TOT!AK810&lt;400,IF(B808&gt;66,66,B808),B808)</f>
        <v>68</v>
      </c>
      <c r="D808" s="27" t="n">
        <f aca="false">IF(TOT!AK810&lt;200,IF(C808&gt;60,60,C808),C808)</f>
        <v>68</v>
      </c>
      <c r="E808" s="50" t="n">
        <f aca="false">(TOT!BD810*60)/TOT!AK810</f>
        <v>11.2107990981227</v>
      </c>
      <c r="F808" s="55" t="n">
        <f aca="false">VLOOKUP(E808,'PA - Tableau 2'!$A$3:$B$55,2)</f>
        <v>75</v>
      </c>
      <c r="G808" s="55" t="n">
        <f aca="false">IF(TOT!AK810&lt;400,IF(F808&gt;66,66,F808),F808)</f>
        <v>75</v>
      </c>
      <c r="H808" s="55" t="n">
        <f aca="false">IF(TOT!AK810&lt;200,IF(G808&gt;60,60,G808),G808)</f>
        <v>75</v>
      </c>
      <c r="I808" s="55" t="n">
        <f aca="false">(D808+H808)/2</f>
        <v>71.5</v>
      </c>
      <c r="J808" s="55" t="n">
        <f aca="false">IF(TOT!AN810&lt;13.4,IF(I808&gt;66,66,I808),I808)</f>
        <v>71.5</v>
      </c>
      <c r="K808" s="55" t="n">
        <f aca="false">IF(TOT!AN810&lt;11,IF(J808&gt;66,66,J808),J808)</f>
        <v>71.5</v>
      </c>
    </row>
    <row r="809" customFormat="false" ht="13" hidden="false" customHeight="true" outlineLevel="0" collapsed="false">
      <c r="A809" s="17" t="s">
        <v>3668</v>
      </c>
      <c r="B809" s="27" t="n">
        <f aca="false">VLOOKUP((TOT!X811*60)/TOT!AK811,'PA - ASSISTS'!$A$3:$B$55,2)</f>
        <v>76</v>
      </c>
      <c r="C809" s="27" t="n">
        <f aca="false">IF(TOT!AK811&lt;400,IF(B809&gt;66,66,B809),B809)</f>
        <v>76</v>
      </c>
      <c r="D809" s="27" t="n">
        <f aca="false">IF(TOT!AK811&lt;200,IF(C809&gt;60,60,C809),C809)</f>
        <v>76</v>
      </c>
      <c r="E809" s="50" t="n">
        <f aca="false">(TOT!BD811*60)/TOT!AK811</f>
        <v>10.3918319345702</v>
      </c>
      <c r="F809" s="55" t="n">
        <f aca="false">VLOOKUP(E809,'PA - Tableau 2'!$A$3:$B$55,2)</f>
        <v>72</v>
      </c>
      <c r="G809" s="55" t="n">
        <f aca="false">IF(TOT!AK811&lt;400,IF(F809&gt;66,66,F809),F809)</f>
        <v>72</v>
      </c>
      <c r="H809" s="55" t="n">
        <f aca="false">IF(TOT!AK811&lt;200,IF(G809&gt;60,60,G809),G809)</f>
        <v>72</v>
      </c>
      <c r="I809" s="55" t="n">
        <f aca="false">(D809+H809)/2</f>
        <v>74</v>
      </c>
      <c r="J809" s="55" t="n">
        <f aca="false">IF(TOT!AN811&lt;13.4,IF(I809&gt;66,66,I809),I809)</f>
        <v>74</v>
      </c>
      <c r="K809" s="55" t="n">
        <f aca="false">IF(TOT!AN811&lt;11,IF(J809&gt;66,66,J809),J809)</f>
        <v>74</v>
      </c>
    </row>
    <row r="810" customFormat="false" ht="13" hidden="false" customHeight="true" outlineLevel="0" collapsed="false">
      <c r="A810" s="17" t="s">
        <v>3671</v>
      </c>
      <c r="B810" s="27" t="n">
        <f aca="false">VLOOKUP((TOT!X812*60)/TOT!AK812,'PA - ASSISTS'!$A$3:$B$55,2)</f>
        <v>75</v>
      </c>
      <c r="C810" s="27" t="n">
        <f aca="false">IF(TOT!AK812&lt;400,IF(B810&gt;66,66,B810),B810)</f>
        <v>75</v>
      </c>
      <c r="D810" s="27" t="n">
        <f aca="false">IF(TOT!AK812&lt;200,IF(C810&gt;60,60,C810),C810)</f>
        <v>75</v>
      </c>
      <c r="E810" s="50" t="n">
        <f aca="false">(TOT!BD812*60)/TOT!AK812</f>
        <v>13.4809617603521</v>
      </c>
      <c r="F810" s="55" t="n">
        <f aca="false">VLOOKUP(E810,'PA - Tableau 2'!$A$3:$B$55,2)</f>
        <v>81</v>
      </c>
      <c r="G810" s="55" t="n">
        <f aca="false">IF(TOT!AK812&lt;400,IF(F810&gt;66,66,F810),F810)</f>
        <v>81</v>
      </c>
      <c r="H810" s="55" t="n">
        <f aca="false">IF(TOT!AK812&lt;200,IF(G810&gt;60,60,G810),G810)</f>
        <v>81</v>
      </c>
      <c r="I810" s="55" t="n">
        <f aca="false">(D810+H810)/2</f>
        <v>78</v>
      </c>
      <c r="J810" s="55" t="n">
        <f aca="false">IF(TOT!AN812&lt;13.4,IF(I810&gt;66,66,I810),I810)</f>
        <v>78</v>
      </c>
      <c r="K810" s="55" t="n">
        <f aca="false">IF(TOT!AN812&lt;11,IF(J810&gt;66,66,J810),J810)</f>
        <v>78</v>
      </c>
    </row>
    <row r="811" customFormat="false" ht="13" hidden="false" customHeight="true" outlineLevel="0" collapsed="false">
      <c r="A811" s="17" t="s">
        <v>3675</v>
      </c>
      <c r="B811" s="27" t="n">
        <f aca="false">VLOOKUP((TOT!X813*60)/TOT!AK813,'PA - ASSISTS'!$A$3:$B$55,2)</f>
        <v>75</v>
      </c>
      <c r="C811" s="27" t="n">
        <f aca="false">IF(TOT!AK813&lt;400,IF(B811&gt;66,66,B811),B811)</f>
        <v>66</v>
      </c>
      <c r="D811" s="27" t="n">
        <f aca="false">IF(TOT!AK813&lt;200,IF(C811&gt;60,60,C811),C811)</f>
        <v>60</v>
      </c>
      <c r="E811" s="50" t="n">
        <f aca="false">(TOT!BD813*60)/TOT!AK813</f>
        <v>24.8893805309741</v>
      </c>
      <c r="F811" s="55" t="n">
        <f aca="false">VLOOKUP(E811,'PA - Tableau 2'!$A$3:$B$55,2)</f>
        <v>98</v>
      </c>
      <c r="G811" s="55" t="n">
        <f aca="false">IF(TOT!AK813&lt;400,IF(F811&gt;66,66,F811),F811)</f>
        <v>66</v>
      </c>
      <c r="H811" s="55" t="n">
        <f aca="false">IF(TOT!AK813&lt;200,IF(G811&gt;60,60,G811),G811)</f>
        <v>60</v>
      </c>
      <c r="I811" s="55" t="n">
        <f aca="false">(D811+H811)/2</f>
        <v>60</v>
      </c>
      <c r="J811" s="55" t="n">
        <f aca="false">IF(TOT!AN813&lt;13.4,IF(I811&gt;66,66,I811),I811)</f>
        <v>60</v>
      </c>
      <c r="K811" s="55" t="n">
        <f aca="false">IF(TOT!AN813&lt;11,IF(J811&gt;66,66,J811),J811)</f>
        <v>60</v>
      </c>
    </row>
    <row r="812" customFormat="false" ht="13" hidden="false" customHeight="true" outlineLevel="0" collapsed="false">
      <c r="A812" s="17" t="s">
        <v>3678</v>
      </c>
      <c r="B812" s="27" t="n">
        <f aca="false">VLOOKUP((TOT!X814*60)/TOT!AK814,'PA - ASSISTS'!$A$3:$B$55,2)</f>
        <v>63</v>
      </c>
      <c r="C812" s="27" t="n">
        <f aca="false">IF(TOT!AK814&lt;400,IF(B812&gt;66,66,B812),B812)</f>
        <v>63</v>
      </c>
      <c r="D812" s="27" t="n">
        <f aca="false">IF(TOT!AK814&lt;200,IF(C812&gt;60,60,C812),C812)</f>
        <v>63</v>
      </c>
      <c r="E812" s="50" t="n">
        <f aca="false">(TOT!BD814*60)/TOT!AK814</f>
        <v>5.34572287510249</v>
      </c>
      <c r="F812" s="55" t="n">
        <f aca="false">VLOOKUP(E812,'PA - Tableau 2'!$A$3:$B$55,2)</f>
        <v>57</v>
      </c>
      <c r="G812" s="55" t="n">
        <f aca="false">IF(TOT!AK814&lt;400,IF(F812&gt;66,66,F812),F812)</f>
        <v>57</v>
      </c>
      <c r="H812" s="55" t="n">
        <f aca="false">IF(TOT!AK814&lt;200,IF(G812&gt;60,60,G812),G812)</f>
        <v>57</v>
      </c>
      <c r="I812" s="55" t="n">
        <f aca="false">(D812+H812)/2</f>
        <v>60</v>
      </c>
      <c r="J812" s="55" t="n">
        <f aca="false">IF(TOT!AN814&lt;13.4,IF(I812&gt;66,66,I812),I812)</f>
        <v>60</v>
      </c>
      <c r="K812" s="55" t="n">
        <f aca="false">IF(TOT!AN814&lt;11,IF(J812&gt;66,66,J812),J812)</f>
        <v>60</v>
      </c>
    </row>
    <row r="813" customFormat="false" ht="13" hidden="false" customHeight="true" outlineLevel="0" collapsed="false">
      <c r="A813" s="17" t="s">
        <v>3681</v>
      </c>
      <c r="B813" s="27" t="n">
        <f aca="false">VLOOKUP((TOT!X815*60)/TOT!AK815,'PA - ASSISTS'!$A$3:$B$55,2)</f>
        <v>63</v>
      </c>
      <c r="C813" s="27" t="n">
        <f aca="false">IF(TOT!AK815&lt;400,IF(B813&gt;66,66,B813),B813)</f>
        <v>63</v>
      </c>
      <c r="D813" s="27" t="n">
        <f aca="false">IF(TOT!AK815&lt;200,IF(C813&gt;60,60,C813),C813)</f>
        <v>63</v>
      </c>
      <c r="E813" s="50" t="n">
        <f aca="false">(TOT!BD815*60)/TOT!AK815</f>
        <v>13.7983313896116</v>
      </c>
      <c r="F813" s="55" t="n">
        <f aca="false">VLOOKUP(E813,'PA - Tableau 2'!$A$3:$B$55,2)</f>
        <v>82</v>
      </c>
      <c r="G813" s="55" t="n">
        <f aca="false">IF(TOT!AK815&lt;400,IF(F813&gt;66,66,F813),F813)</f>
        <v>82</v>
      </c>
      <c r="H813" s="55" t="n">
        <f aca="false">IF(TOT!AK815&lt;200,IF(G813&gt;60,60,G813),G813)</f>
        <v>82</v>
      </c>
      <c r="I813" s="55" t="n">
        <f aca="false">(D813+H813)/2</f>
        <v>72.5</v>
      </c>
      <c r="J813" s="55" t="n">
        <f aca="false">IF(TOT!AN815&lt;13.4,IF(I813&gt;66,66,I813),I813)</f>
        <v>66</v>
      </c>
      <c r="K813" s="55" t="n">
        <f aca="false">IF(TOT!AN815&lt;11,IF(J813&gt;66,66,J813),J813)</f>
        <v>66</v>
      </c>
    </row>
    <row r="814" customFormat="false" ht="13" hidden="false" customHeight="true" outlineLevel="0" collapsed="false">
      <c r="A814" s="17" t="s">
        <v>3684</v>
      </c>
      <c r="B814" s="27" t="n">
        <f aca="false">VLOOKUP((TOT!X816*60)/TOT!AK816,'PA - ASSISTS'!$A$3:$B$55,2)</f>
        <v>76</v>
      </c>
      <c r="C814" s="27" t="n">
        <f aca="false">IF(TOT!AK816&lt;400,IF(B814&gt;66,66,B814),B814)</f>
        <v>76</v>
      </c>
      <c r="D814" s="27" t="n">
        <f aca="false">IF(TOT!AK816&lt;200,IF(C814&gt;60,60,C814),C814)</f>
        <v>76</v>
      </c>
      <c r="E814" s="50" t="n">
        <f aca="false">(TOT!BD816*60)/TOT!AK816</f>
        <v>15.7479729439865</v>
      </c>
      <c r="F814" s="55" t="n">
        <f aca="false">VLOOKUP(E814,'PA - Tableau 2'!$A$3:$B$55,2)</f>
        <v>87</v>
      </c>
      <c r="G814" s="55" t="n">
        <f aca="false">IF(TOT!AK816&lt;400,IF(F814&gt;66,66,F814),F814)</f>
        <v>87</v>
      </c>
      <c r="H814" s="55" t="n">
        <f aca="false">IF(TOT!AK816&lt;200,IF(G814&gt;60,60,G814),G814)</f>
        <v>87</v>
      </c>
      <c r="I814" s="55" t="n">
        <f aca="false">(D814+H814)/2</f>
        <v>81.5</v>
      </c>
      <c r="J814" s="55" t="n">
        <f aca="false">IF(TOT!AN816&lt;13.4,IF(I814&gt;66,66,I814),I814)</f>
        <v>81.5</v>
      </c>
      <c r="K814" s="55" t="n">
        <f aca="false">IF(TOT!AN816&lt;11,IF(J814&gt;66,66,J814),J814)</f>
        <v>81.5</v>
      </c>
    </row>
    <row r="815" customFormat="false" ht="13" hidden="false" customHeight="true" outlineLevel="0" collapsed="false">
      <c r="A815" s="17" t="s">
        <v>3689</v>
      </c>
      <c r="B815" s="27" t="n">
        <f aca="false">VLOOKUP((TOT!X817*60)/TOT!AK817,'PA - ASSISTS'!$A$3:$B$55,2)</f>
        <v>62</v>
      </c>
      <c r="C815" s="27" t="n">
        <f aca="false">IF(TOT!AK817&lt;400,IF(B815&gt;66,66,B815),B815)</f>
        <v>62</v>
      </c>
      <c r="D815" s="27" t="n">
        <f aca="false">IF(TOT!AK817&lt;200,IF(C815&gt;60,60,C815),C815)</f>
        <v>62</v>
      </c>
      <c r="E815" s="50" t="n">
        <f aca="false">(TOT!BD817*60)/TOT!AK817</f>
        <v>4.82243270936933</v>
      </c>
      <c r="F815" s="55" t="n">
        <f aca="false">VLOOKUP(E815,'PA - Tableau 2'!$A$3:$B$55,2)</f>
        <v>55</v>
      </c>
      <c r="G815" s="55" t="n">
        <f aca="false">IF(TOT!AK817&lt;400,IF(F815&gt;66,66,F815),F815)</f>
        <v>55</v>
      </c>
      <c r="H815" s="55" t="n">
        <f aca="false">IF(TOT!AK817&lt;200,IF(G815&gt;60,60,G815),G815)</f>
        <v>55</v>
      </c>
      <c r="I815" s="55" t="n">
        <f aca="false">(D815+H815)/2</f>
        <v>58.5</v>
      </c>
      <c r="J815" s="55" t="n">
        <f aca="false">IF(TOT!AN817&lt;13.4,IF(I815&gt;66,66,I815),I815)</f>
        <v>58.5</v>
      </c>
      <c r="K815" s="55" t="n">
        <f aca="false">IF(TOT!AN817&lt;11,IF(J815&gt;66,66,J815),J815)</f>
        <v>58.5</v>
      </c>
    </row>
    <row r="816" customFormat="false" ht="13" hidden="false" customHeight="true" outlineLevel="0" collapsed="false">
      <c r="A816" s="17" t="s">
        <v>3694</v>
      </c>
      <c r="B816" s="27" t="n">
        <f aca="false">VLOOKUP((TOT!X818*60)/TOT!AK818,'PA - ASSISTS'!$A$3:$B$55,2)</f>
        <v>59</v>
      </c>
      <c r="C816" s="27" t="n">
        <f aca="false">IF(TOT!AK818&lt;400,IF(B816&gt;66,66,B816),B816)</f>
        <v>59</v>
      </c>
      <c r="D816" s="27" t="n">
        <f aca="false">IF(TOT!AK818&lt;200,IF(C816&gt;60,60,C816),C816)</f>
        <v>59</v>
      </c>
      <c r="E816" s="50" t="n">
        <f aca="false">(TOT!BD818*60)/TOT!AK818</f>
        <v>10.9768413721052</v>
      </c>
      <c r="F816" s="55" t="n">
        <f aca="false">VLOOKUP(E816,'PA - Tableau 2'!$A$3:$B$55,2)</f>
        <v>74</v>
      </c>
      <c r="G816" s="55" t="n">
        <f aca="false">IF(TOT!AK818&lt;400,IF(F816&gt;66,66,F816),F816)</f>
        <v>74</v>
      </c>
      <c r="H816" s="55" t="n">
        <f aca="false">IF(TOT!AK818&lt;200,IF(G816&gt;60,60,G816),G816)</f>
        <v>74</v>
      </c>
      <c r="I816" s="55" t="n">
        <f aca="false">(D816+H816)/2</f>
        <v>66.5</v>
      </c>
      <c r="J816" s="55" t="n">
        <f aca="false">IF(TOT!AN818&lt;13.4,IF(I816&gt;66,66,I816),I816)</f>
        <v>66</v>
      </c>
      <c r="K816" s="55" t="n">
        <f aca="false">IF(TOT!AN818&lt;11,IF(J816&gt;66,66,J816),J816)</f>
        <v>66</v>
      </c>
    </row>
    <row r="817" customFormat="false" ht="13" hidden="false" customHeight="true" outlineLevel="0" collapsed="false">
      <c r="A817" s="17" t="s">
        <v>3699</v>
      </c>
      <c r="B817" s="27" t="n">
        <f aca="false">VLOOKUP((TOT!X819*60)/TOT!AK819,'PA - ASSISTS'!$A$3:$B$55,2)</f>
        <v>93</v>
      </c>
      <c r="C817" s="27" t="n">
        <f aca="false">IF(TOT!AK819&lt;400,IF(B817&gt;66,66,B817),B817)</f>
        <v>93</v>
      </c>
      <c r="D817" s="27" t="n">
        <f aca="false">IF(TOT!AK819&lt;200,IF(C817&gt;60,60,C817),C817)</f>
        <v>93</v>
      </c>
      <c r="E817" s="50" t="n">
        <f aca="false">(TOT!BD819*60)/TOT!AK819</f>
        <v>14.6739761367301</v>
      </c>
      <c r="F817" s="55" t="n">
        <f aca="false">VLOOKUP(E817,'PA - Tableau 2'!$A$3:$B$55,2)</f>
        <v>84</v>
      </c>
      <c r="G817" s="55" t="n">
        <f aca="false">IF(TOT!AK819&lt;400,IF(F817&gt;66,66,F817),F817)</f>
        <v>84</v>
      </c>
      <c r="H817" s="55" t="n">
        <f aca="false">IF(TOT!AK819&lt;200,IF(G817&gt;60,60,G817),G817)</f>
        <v>84</v>
      </c>
      <c r="I817" s="55" t="n">
        <f aca="false">(D817+H817)/2</f>
        <v>88.5</v>
      </c>
      <c r="J817" s="55" t="n">
        <f aca="false">IF(TOT!AN819&lt;13.4,IF(I817&gt;66,66,I817),I817)</f>
        <v>88.5</v>
      </c>
      <c r="K817" s="55" t="n">
        <f aca="false">IF(TOT!AN819&lt;11,IF(J817&gt;66,66,J817),J817)</f>
        <v>88.5</v>
      </c>
    </row>
    <row r="818" customFormat="false" ht="13" hidden="false" customHeight="true" outlineLevel="0" collapsed="false">
      <c r="A818" s="17" t="s">
        <v>3703</v>
      </c>
      <c r="B818" s="27" t="n">
        <f aca="false">VLOOKUP((TOT!X820*60)/TOT!AK820,'PA - ASSISTS'!$A$3:$B$55,2)</f>
        <v>54</v>
      </c>
      <c r="C818" s="27" t="n">
        <f aca="false">IF(TOT!AK820&lt;400,IF(B818&gt;66,66,B818),B818)</f>
        <v>54</v>
      </c>
      <c r="D818" s="27" t="n">
        <f aca="false">IF(TOT!AK820&lt;200,IF(C818&gt;60,60,C818),C818)</f>
        <v>54</v>
      </c>
      <c r="E818" s="50" t="n">
        <f aca="false">(TOT!BD820*60)/TOT!AK820</f>
        <v>12.6288094716071</v>
      </c>
      <c r="F818" s="55" t="n">
        <f aca="false">VLOOKUP(E818,'PA - Tableau 2'!$A$3:$B$55,2)</f>
        <v>79</v>
      </c>
      <c r="G818" s="55" t="n">
        <f aca="false">IF(TOT!AK820&lt;400,IF(F818&gt;66,66,F818),F818)</f>
        <v>79</v>
      </c>
      <c r="H818" s="55" t="n">
        <f aca="false">IF(TOT!AK820&lt;200,IF(G818&gt;60,60,G818),G818)</f>
        <v>79</v>
      </c>
      <c r="I818" s="55" t="n">
        <f aca="false">(D818+H818)/2</f>
        <v>66.5</v>
      </c>
      <c r="J818" s="55" t="n">
        <f aca="false">IF(TOT!AN820&lt;13.4,IF(I818&gt;66,66,I818),I818)</f>
        <v>66</v>
      </c>
      <c r="K818" s="55" t="n">
        <f aca="false">IF(TOT!AN820&lt;11,IF(J818&gt;66,66,J818),J818)</f>
        <v>66</v>
      </c>
    </row>
    <row r="819" customFormat="false" ht="13" hidden="false" customHeight="true" outlineLevel="0" collapsed="false">
      <c r="A819" s="17" t="s">
        <v>3708</v>
      </c>
      <c r="B819" s="27" t="n">
        <f aca="false">VLOOKUP((TOT!X821*60)/TOT!AK821,'PA - ASSISTS'!$A$3:$B$55,2)</f>
        <v>70</v>
      </c>
      <c r="C819" s="27" t="n">
        <f aca="false">IF(TOT!AK821&lt;400,IF(B819&gt;66,66,B819),B819)</f>
        <v>66</v>
      </c>
      <c r="D819" s="27" t="n">
        <f aca="false">IF(TOT!AK821&lt;200,IF(C819&gt;60,60,C819),C819)</f>
        <v>60</v>
      </c>
      <c r="E819" s="50" t="n">
        <f aca="false">(TOT!BD821*60)/TOT!AK821</f>
        <v>17.8470254957507</v>
      </c>
      <c r="F819" s="55" t="n">
        <f aca="false">VLOOKUP(E819,'PA - Tableau 2'!$A$3:$B$55,2)</f>
        <v>91</v>
      </c>
      <c r="G819" s="55" t="n">
        <f aca="false">IF(TOT!AK821&lt;400,IF(F819&gt;66,66,F819),F819)</f>
        <v>66</v>
      </c>
      <c r="H819" s="55" t="n">
        <f aca="false">IF(TOT!AK821&lt;200,IF(G819&gt;60,60,G819),G819)</f>
        <v>60</v>
      </c>
      <c r="I819" s="55" t="n">
        <f aca="false">(D819+H819)/2</f>
        <v>60</v>
      </c>
      <c r="J819" s="55" t="n">
        <f aca="false">IF(TOT!AN821&lt;13.4,IF(I819&gt;66,66,I819),I819)</f>
        <v>60</v>
      </c>
      <c r="K819" s="55" t="n">
        <f aca="false">IF(TOT!AN821&lt;11,IF(J819&gt;66,66,J819),J819)</f>
        <v>60</v>
      </c>
    </row>
    <row r="820" customFormat="false" ht="13" hidden="false" customHeight="true" outlineLevel="0" collapsed="false">
      <c r="A820" s="17" t="s">
        <v>3712</v>
      </c>
      <c r="B820" s="27" t="n">
        <f aca="false">VLOOKUP((TOT!X822*60)/TOT!AK822,'PA - ASSISTS'!$A$3:$B$55,2)</f>
        <v>82</v>
      </c>
      <c r="C820" s="27" t="n">
        <f aca="false">IF(TOT!AK822&lt;400,IF(B820&gt;66,66,B820),B820)</f>
        <v>82</v>
      </c>
      <c r="D820" s="27" t="n">
        <f aca="false">IF(TOT!AK822&lt;200,IF(C820&gt;60,60,C820),C820)</f>
        <v>82</v>
      </c>
      <c r="E820" s="50" t="n">
        <f aca="false">(TOT!BD822*60)/TOT!AK822</f>
        <v>8.75996282423189</v>
      </c>
      <c r="F820" s="55" t="n">
        <f aca="false">VLOOKUP(E820,'PA - Tableau 2'!$A$3:$B$55,2)</f>
        <v>67</v>
      </c>
      <c r="G820" s="55" t="n">
        <f aca="false">IF(TOT!AK822&lt;400,IF(F820&gt;66,66,F820),F820)</f>
        <v>67</v>
      </c>
      <c r="H820" s="55" t="n">
        <f aca="false">IF(TOT!AK822&lt;200,IF(G820&gt;60,60,G820),G820)</f>
        <v>67</v>
      </c>
      <c r="I820" s="55" t="n">
        <f aca="false">(D820+H820)/2</f>
        <v>74.5</v>
      </c>
      <c r="J820" s="55" t="n">
        <f aca="false">IF(TOT!AN822&lt;13.4,IF(I820&gt;66,66,I820),I820)</f>
        <v>74.5</v>
      </c>
      <c r="K820" s="55" t="n">
        <f aca="false">IF(TOT!AN822&lt;11,IF(J820&gt;66,66,J820),J820)</f>
        <v>74.5</v>
      </c>
    </row>
    <row r="821" customFormat="false" ht="13" hidden="false" customHeight="true" outlineLevel="0" collapsed="false">
      <c r="A821" s="17" t="s">
        <v>3716</v>
      </c>
      <c r="B821" s="27" t="n">
        <f aca="false">VLOOKUP((TOT!X823*60)/TOT!AK823,'PA - ASSISTS'!$A$3:$B$55,2)</f>
        <v>52</v>
      </c>
      <c r="C821" s="27" t="n">
        <f aca="false">IF(TOT!AK823&lt;400,IF(B821&gt;66,66,B821),B821)</f>
        <v>52</v>
      </c>
      <c r="D821" s="27" t="n">
        <f aca="false">IF(TOT!AK823&lt;200,IF(C821&gt;60,60,C821),C821)</f>
        <v>52</v>
      </c>
      <c r="E821" s="50" t="n">
        <f aca="false">(TOT!BD823*60)/TOT!AK823</f>
        <v>7.25875952121856</v>
      </c>
      <c r="F821" s="55" t="n">
        <f aca="false">VLOOKUP(E821,'PA - Tableau 2'!$A$3:$B$55,2)</f>
        <v>62</v>
      </c>
      <c r="G821" s="55" t="n">
        <f aca="false">IF(TOT!AK823&lt;400,IF(F821&gt;66,66,F821),F821)</f>
        <v>62</v>
      </c>
      <c r="H821" s="55" t="n">
        <f aca="false">IF(TOT!AK823&lt;200,IF(G821&gt;60,60,G821),G821)</f>
        <v>62</v>
      </c>
      <c r="I821" s="55" t="n">
        <f aca="false">(D821+H821)/2</f>
        <v>57</v>
      </c>
      <c r="J821" s="55" t="n">
        <f aca="false">IF(TOT!AN823&lt;13.4,IF(I821&gt;66,66,I821),I821)</f>
        <v>57</v>
      </c>
      <c r="K821" s="55" t="n">
        <f aca="false">IF(TOT!AN823&lt;11,IF(J821&gt;66,66,J821),J821)</f>
        <v>57</v>
      </c>
    </row>
    <row r="822" customFormat="false" ht="13" hidden="false" customHeight="true" outlineLevel="0" collapsed="false">
      <c r="A822" s="17" t="s">
        <v>3719</v>
      </c>
      <c r="B822" s="27" t="n">
        <f aca="false">VLOOKUP((TOT!X824*60)/TOT!AK824,'PA - ASSISTS'!$A$3:$B$55,2)</f>
        <v>80</v>
      </c>
      <c r="C822" s="27" t="n">
        <f aca="false">IF(TOT!AK824&lt;400,IF(B822&gt;66,66,B822),B822)</f>
        <v>80</v>
      </c>
      <c r="D822" s="27" t="n">
        <f aca="false">IF(TOT!AK824&lt;200,IF(C822&gt;60,60,C822),C822)</f>
        <v>80</v>
      </c>
      <c r="E822" s="50" t="n">
        <f aca="false">(TOT!BD824*60)/TOT!AK824</f>
        <v>14.3356015956056</v>
      </c>
      <c r="F822" s="55" t="n">
        <f aca="false">VLOOKUP(E822,'PA - Tableau 2'!$A$3:$B$55,2)</f>
        <v>84</v>
      </c>
      <c r="G822" s="55" t="n">
        <f aca="false">IF(TOT!AK824&lt;400,IF(F822&gt;66,66,F822),F822)</f>
        <v>84</v>
      </c>
      <c r="H822" s="55" t="n">
        <f aca="false">IF(TOT!AK824&lt;200,IF(G822&gt;60,60,G822),G822)</f>
        <v>84</v>
      </c>
      <c r="I822" s="55" t="n">
        <f aca="false">(D822+H822)/2</f>
        <v>82</v>
      </c>
      <c r="J822" s="55" t="n">
        <f aca="false">IF(TOT!AN824&lt;13.4,IF(I822&gt;66,66,I822),I822)</f>
        <v>82</v>
      </c>
      <c r="K822" s="55" t="n">
        <f aca="false">IF(TOT!AN824&lt;11,IF(J822&gt;66,66,J822),J822)</f>
        <v>82</v>
      </c>
    </row>
    <row r="823" customFormat="false" ht="13" hidden="false" customHeight="true" outlineLevel="0" collapsed="false">
      <c r="A823" s="17" t="s">
        <v>3723</v>
      </c>
      <c r="B823" s="27" t="n">
        <f aca="false">VLOOKUP((TOT!X825*60)/TOT!AK825,'PA - ASSISTS'!$A$3:$B$55,2)</f>
        <v>62</v>
      </c>
      <c r="C823" s="27" t="n">
        <f aca="false">IF(TOT!AK825&lt;400,IF(B823&gt;66,66,B823),B823)</f>
        <v>62</v>
      </c>
      <c r="D823" s="27" t="n">
        <f aca="false">IF(TOT!AK825&lt;200,IF(C823&gt;60,60,C823),C823)</f>
        <v>62</v>
      </c>
      <c r="E823" s="50" t="n">
        <f aca="false">(TOT!BD825*60)/TOT!AK825</f>
        <v>10.9850485648806</v>
      </c>
      <c r="F823" s="55" t="n">
        <f aca="false">VLOOKUP(E823,'PA - Tableau 2'!$A$3:$B$55,2)</f>
        <v>74</v>
      </c>
      <c r="G823" s="55" t="n">
        <f aca="false">IF(TOT!AK825&lt;400,IF(F823&gt;66,66,F823),F823)</f>
        <v>74</v>
      </c>
      <c r="H823" s="55" t="n">
        <f aca="false">IF(TOT!AK825&lt;200,IF(G823&gt;60,60,G823),G823)</f>
        <v>74</v>
      </c>
      <c r="I823" s="55" t="n">
        <f aca="false">(D823+H823)/2</f>
        <v>68</v>
      </c>
      <c r="J823" s="55" t="n">
        <f aca="false">IF(TOT!AN825&lt;13.4,IF(I823&gt;66,66,I823),I823)</f>
        <v>68</v>
      </c>
      <c r="K823" s="55" t="n">
        <f aca="false">IF(TOT!AN825&lt;11,IF(J823&gt;66,66,J823),J823)</f>
        <v>68</v>
      </c>
    </row>
    <row r="824" customFormat="false" ht="13" hidden="false" customHeight="true" outlineLevel="0" collapsed="false">
      <c r="A824" s="17" t="s">
        <v>3726</v>
      </c>
      <c r="B824" s="27" t="n">
        <f aca="false">VLOOKUP((TOT!X826*60)/TOT!AK826,'PA - ASSISTS'!$A$3:$B$55,2)</f>
        <v>67</v>
      </c>
      <c r="C824" s="27" t="n">
        <f aca="false">IF(TOT!AK826&lt;400,IF(B824&gt;66,66,B824),B824)</f>
        <v>67</v>
      </c>
      <c r="D824" s="27" t="n">
        <f aca="false">IF(TOT!AK826&lt;200,IF(C824&gt;60,60,C824),C824)</f>
        <v>67</v>
      </c>
      <c r="E824" s="50" t="n">
        <f aca="false">(TOT!BD826*60)/TOT!AK826</f>
        <v>8.47190214500975</v>
      </c>
      <c r="F824" s="55" t="n">
        <f aca="false">VLOOKUP(E824,'PA - Tableau 2'!$A$3:$B$55,2)</f>
        <v>66</v>
      </c>
      <c r="G824" s="55" t="n">
        <f aca="false">IF(TOT!AK826&lt;400,IF(F824&gt;66,66,F824),F824)</f>
        <v>66</v>
      </c>
      <c r="H824" s="55" t="n">
        <f aca="false">IF(TOT!AK826&lt;200,IF(G824&gt;60,60,G824),G824)</f>
        <v>66</v>
      </c>
      <c r="I824" s="55" t="n">
        <f aca="false">(D824+H824)/2</f>
        <v>66.5</v>
      </c>
      <c r="J824" s="55" t="n">
        <f aca="false">IF(TOT!AN826&lt;13.4,IF(I824&gt;66,66,I824),I824)</f>
        <v>66.5</v>
      </c>
      <c r="K824" s="55" t="n">
        <f aca="false">IF(TOT!AN826&lt;11,IF(J824&gt;66,66,J824),J824)</f>
        <v>66.5</v>
      </c>
    </row>
    <row r="825" customFormat="false" ht="13" hidden="false" customHeight="true" outlineLevel="0" collapsed="false">
      <c r="A825" s="17" t="s">
        <v>3729</v>
      </c>
      <c r="B825" s="27" t="n">
        <f aca="false">VLOOKUP((TOT!X827*60)/TOT!AK827,'PA - ASSISTS'!$A$3:$B$55,2)</f>
        <v>47</v>
      </c>
      <c r="C825" s="27" t="n">
        <f aca="false">IF(TOT!AK827&lt;400,IF(B825&gt;66,66,B825),B825)</f>
        <v>47</v>
      </c>
      <c r="D825" s="27" t="n">
        <f aca="false">IF(TOT!AK827&lt;200,IF(C825&gt;60,60,C825),C825)</f>
        <v>47</v>
      </c>
      <c r="E825" s="50" t="n">
        <f aca="false">(TOT!BD827*60)/TOT!AK827</f>
        <v>0</v>
      </c>
      <c r="F825" s="55" t="n">
        <f aca="false">VLOOKUP(E825,'PA - Tableau 2'!$A$3:$B$55,2)</f>
        <v>47</v>
      </c>
      <c r="G825" s="55" t="n">
        <f aca="false">IF(TOT!AK827&lt;400,IF(F825&gt;66,66,F825),F825)</f>
        <v>47</v>
      </c>
      <c r="H825" s="55" t="n">
        <f aca="false">IF(TOT!AK827&lt;200,IF(G825&gt;60,60,G825),G825)</f>
        <v>47</v>
      </c>
      <c r="I825" s="55" t="n">
        <f aca="false">(D825+H825)/2</f>
        <v>47</v>
      </c>
      <c r="J825" s="55" t="n">
        <f aca="false">IF(TOT!AN827&lt;13.4,IF(I825&gt;66,66,I825),I825)</f>
        <v>47</v>
      </c>
      <c r="K825" s="55" t="n">
        <f aca="false">IF(TOT!AN827&lt;11,IF(J825&gt;66,66,J825),J825)</f>
        <v>47</v>
      </c>
    </row>
    <row r="826" customFormat="false" ht="13" hidden="false" customHeight="true" outlineLevel="0" collapsed="false">
      <c r="A826" s="17" t="s">
        <v>3732</v>
      </c>
      <c r="B826" s="27" t="n">
        <f aca="false">VLOOKUP((TOT!X828*60)/TOT!AK828,'PA - ASSISTS'!$A$3:$B$55,2)</f>
        <v>49</v>
      </c>
      <c r="C826" s="27" t="n">
        <f aca="false">IF(TOT!AK828&lt;400,IF(B826&gt;66,66,B826),B826)</f>
        <v>49</v>
      </c>
      <c r="D826" s="27" t="n">
        <f aca="false">IF(TOT!AK828&lt;200,IF(C826&gt;60,60,C826),C826)</f>
        <v>49</v>
      </c>
      <c r="E826" s="50" t="n">
        <f aca="false">(TOT!BD828*60)/TOT!AK828</f>
        <v>1.0730421686747</v>
      </c>
      <c r="F826" s="55" t="n">
        <f aca="false">VLOOKUP(E826,'PA - Tableau 2'!$A$3:$B$55,2)</f>
        <v>48</v>
      </c>
      <c r="G826" s="55" t="n">
        <f aca="false">IF(TOT!AK828&lt;400,IF(F826&gt;66,66,F826),F826)</f>
        <v>48</v>
      </c>
      <c r="H826" s="55" t="n">
        <f aca="false">IF(TOT!AK828&lt;200,IF(G826&gt;60,60,G826),G826)</f>
        <v>48</v>
      </c>
      <c r="I826" s="55" t="n">
        <f aca="false">(D826+H826)/2</f>
        <v>48.5</v>
      </c>
      <c r="J826" s="55" t="n">
        <f aca="false">IF(TOT!AN828&lt;13.4,IF(I826&gt;66,66,I826),I826)</f>
        <v>48.5</v>
      </c>
      <c r="K826" s="55" t="n">
        <f aca="false">IF(TOT!AN828&lt;11,IF(J826&gt;66,66,J826),J826)</f>
        <v>48.5</v>
      </c>
    </row>
    <row r="827" customFormat="false" ht="13" hidden="false" customHeight="true" outlineLevel="0" collapsed="false">
      <c r="A827" s="17" t="s">
        <v>3736</v>
      </c>
      <c r="B827" s="27" t="n">
        <f aca="false">VLOOKUP((TOT!X829*60)/TOT!AK829,'PA - ASSISTS'!$A$3:$B$55,2)</f>
        <v>65</v>
      </c>
      <c r="C827" s="27" t="n">
        <f aca="false">IF(TOT!AK829&lt;400,IF(B827&gt;66,66,B827),B827)</f>
        <v>65</v>
      </c>
      <c r="D827" s="27" t="n">
        <f aca="false">IF(TOT!AK829&lt;200,IF(C827&gt;60,60,C827),C827)</f>
        <v>65</v>
      </c>
      <c r="E827" s="50" t="n">
        <f aca="false">(TOT!BD829*60)/TOT!AK829</f>
        <v>15.0065157584826</v>
      </c>
      <c r="F827" s="55" t="n">
        <f aca="false">VLOOKUP(E827,'PA - Tableau 2'!$A$3:$B$55,2)</f>
        <v>85</v>
      </c>
      <c r="G827" s="55" t="n">
        <f aca="false">IF(TOT!AK829&lt;400,IF(F827&gt;66,66,F827),F827)</f>
        <v>85</v>
      </c>
      <c r="H827" s="55" t="n">
        <f aca="false">IF(TOT!AK829&lt;200,IF(G827&gt;60,60,G827),G827)</f>
        <v>85</v>
      </c>
      <c r="I827" s="55" t="n">
        <f aca="false">(D827+H827)/2</f>
        <v>75</v>
      </c>
      <c r="J827" s="55" t="n">
        <f aca="false">IF(TOT!AN829&lt;13.4,IF(I827&gt;66,66,I827),I827)</f>
        <v>75</v>
      </c>
      <c r="K827" s="55" t="n">
        <f aca="false">IF(TOT!AN829&lt;11,IF(J827&gt;66,66,J827),J827)</f>
        <v>75</v>
      </c>
    </row>
    <row r="828" customFormat="false" ht="13" hidden="false" customHeight="true" outlineLevel="0" collapsed="false">
      <c r="A828" s="17" t="s">
        <v>3740</v>
      </c>
      <c r="B828" s="27" t="n">
        <f aca="false">VLOOKUP((TOT!X830*60)/TOT!AK830,'PA - ASSISTS'!$A$3:$B$55,2)</f>
        <v>77</v>
      </c>
      <c r="C828" s="27" t="n">
        <f aca="false">IF(TOT!AK830&lt;400,IF(B828&gt;66,66,B828),B828)</f>
        <v>66</v>
      </c>
      <c r="D828" s="27" t="n">
        <f aca="false">IF(TOT!AK830&lt;200,IF(C828&gt;60,60,C828),C828)</f>
        <v>60</v>
      </c>
      <c r="E828" s="50" t="n">
        <f aca="false">(TOT!BD830*60)/TOT!AK830</f>
        <v>0</v>
      </c>
      <c r="F828" s="55" t="n">
        <f aca="false">VLOOKUP(E828,'PA - Tableau 2'!$A$3:$B$55,2)</f>
        <v>47</v>
      </c>
      <c r="G828" s="55" t="n">
        <f aca="false">IF(TOT!AK830&lt;400,IF(F828&gt;66,66,F828),F828)</f>
        <v>47</v>
      </c>
      <c r="H828" s="55" t="n">
        <f aca="false">IF(TOT!AK830&lt;200,IF(G828&gt;60,60,G828),G828)</f>
        <v>47</v>
      </c>
      <c r="I828" s="55" t="n">
        <f aca="false">(D828+H828)/2</f>
        <v>53.5</v>
      </c>
      <c r="J828" s="55" t="n">
        <f aca="false">IF(TOT!AN830&lt;13.4,IF(I828&gt;66,66,I828),I828)</f>
        <v>53.5</v>
      </c>
      <c r="K828" s="55" t="n">
        <f aca="false">IF(TOT!AN830&lt;11,IF(J828&gt;66,66,J828),J828)</f>
        <v>53.5</v>
      </c>
    </row>
    <row r="829" customFormat="false" ht="13" hidden="false" customHeight="true" outlineLevel="0" collapsed="false">
      <c r="A829" s="17" t="s">
        <v>3742</v>
      </c>
      <c r="B829" s="27" t="n">
        <f aca="false">VLOOKUP((TOT!X831*60)/TOT!AK831,'PA - ASSISTS'!$A$3:$B$55,2)</f>
        <v>59</v>
      </c>
      <c r="C829" s="27" t="n">
        <f aca="false">IF(TOT!AK831&lt;400,IF(B829&gt;66,66,B829),B829)</f>
        <v>59</v>
      </c>
      <c r="D829" s="27" t="n">
        <f aca="false">IF(TOT!AK831&lt;200,IF(C829&gt;60,60,C829),C829)</f>
        <v>59</v>
      </c>
      <c r="E829" s="50" t="n">
        <f aca="false">(TOT!BD831*60)/TOT!AK831</f>
        <v>5.14934791754299</v>
      </c>
      <c r="F829" s="55" t="n">
        <f aca="false">VLOOKUP(E829,'PA - Tableau 2'!$A$3:$B$55,2)</f>
        <v>56</v>
      </c>
      <c r="G829" s="55" t="n">
        <f aca="false">IF(TOT!AK831&lt;400,IF(F829&gt;66,66,F829),F829)</f>
        <v>56</v>
      </c>
      <c r="H829" s="55" t="n">
        <f aca="false">IF(TOT!AK831&lt;200,IF(G829&gt;60,60,G829),G829)</f>
        <v>56</v>
      </c>
      <c r="I829" s="55" t="n">
        <f aca="false">(D829+H829)/2</f>
        <v>57.5</v>
      </c>
      <c r="J829" s="55" t="n">
        <f aca="false">IF(TOT!AN831&lt;13.4,IF(I829&gt;66,66,I829),I829)</f>
        <v>57.5</v>
      </c>
      <c r="K829" s="55" t="n">
        <f aca="false">IF(TOT!AN831&lt;11,IF(J829&gt;66,66,J829),J829)</f>
        <v>57.5</v>
      </c>
    </row>
    <row r="830" customFormat="false" ht="13" hidden="false" customHeight="true" outlineLevel="0" collapsed="false">
      <c r="A830" s="17" t="s">
        <v>3744</v>
      </c>
      <c r="B830" s="27" t="n">
        <f aca="false">VLOOKUP((TOT!X832*60)/TOT!AK832,'PA - ASSISTS'!$A$3:$B$55,2)</f>
        <v>72</v>
      </c>
      <c r="C830" s="27" t="n">
        <f aca="false">IF(TOT!AK832&lt;400,IF(B830&gt;66,66,B830),B830)</f>
        <v>72</v>
      </c>
      <c r="D830" s="27" t="n">
        <f aca="false">IF(TOT!AK832&lt;200,IF(C830&gt;60,60,C830),C830)</f>
        <v>72</v>
      </c>
      <c r="E830" s="50" t="n">
        <f aca="false">(TOT!BD832*60)/TOT!AK832</f>
        <v>20.6217828639797</v>
      </c>
      <c r="F830" s="55" t="n">
        <f aca="false">VLOOKUP(E830,'PA - Tableau 2'!$A$3:$B$55,2)</f>
        <v>95</v>
      </c>
      <c r="G830" s="55" t="n">
        <f aca="false">IF(TOT!AK832&lt;400,IF(F830&gt;66,66,F830),F830)</f>
        <v>95</v>
      </c>
      <c r="H830" s="55" t="n">
        <f aca="false">IF(TOT!AK832&lt;200,IF(G830&gt;60,60,G830),G830)</f>
        <v>95</v>
      </c>
      <c r="I830" s="55" t="n">
        <f aca="false">(D830+H830)/2</f>
        <v>83.5</v>
      </c>
      <c r="J830" s="55" t="n">
        <f aca="false">IF(TOT!AN832&lt;13.4,IF(I830&gt;66,66,I830),I830)</f>
        <v>83.5</v>
      </c>
      <c r="K830" s="55" t="n">
        <f aca="false">IF(TOT!AN832&lt;11,IF(J830&gt;66,66,J830),J830)</f>
        <v>83.5</v>
      </c>
    </row>
    <row r="831" customFormat="false" ht="13" hidden="false" customHeight="true" outlineLevel="0" collapsed="false">
      <c r="A831" s="17" t="s">
        <v>3748</v>
      </c>
      <c r="B831" s="27" t="n">
        <f aca="false">VLOOKUP((TOT!X833*60)/TOT!AK833,'PA - ASSISTS'!$A$3:$B$55,2)</f>
        <v>56</v>
      </c>
      <c r="C831" s="27" t="n">
        <f aca="false">IF(TOT!AK833&lt;400,IF(B831&gt;66,66,B831),B831)</f>
        <v>56</v>
      </c>
      <c r="D831" s="27" t="n">
        <f aca="false">IF(TOT!AK833&lt;200,IF(C831&gt;60,60,C831),C831)</f>
        <v>56</v>
      </c>
      <c r="E831" s="50" t="n">
        <f aca="false">(TOT!BD833*60)/TOT!AK833</f>
        <v>6.5854516553532</v>
      </c>
      <c r="F831" s="55" t="n">
        <f aca="false">VLOOKUP(E831,'PA - Tableau 2'!$A$3:$B$55,2)</f>
        <v>60</v>
      </c>
      <c r="G831" s="55" t="n">
        <f aca="false">IF(TOT!AK833&lt;400,IF(F831&gt;66,66,F831),F831)</f>
        <v>60</v>
      </c>
      <c r="H831" s="55" t="n">
        <f aca="false">IF(TOT!AK833&lt;200,IF(G831&gt;60,60,G831),G831)</f>
        <v>60</v>
      </c>
      <c r="I831" s="55" t="n">
        <f aca="false">(D831+H831)/2</f>
        <v>58</v>
      </c>
      <c r="J831" s="55" t="n">
        <f aca="false">IF(TOT!AN833&lt;13.4,IF(I831&gt;66,66,I831),I831)</f>
        <v>58</v>
      </c>
      <c r="K831" s="55" t="n">
        <f aca="false">IF(TOT!AN833&lt;11,IF(J831&gt;66,66,J831),J831)</f>
        <v>58</v>
      </c>
    </row>
    <row r="832" customFormat="false" ht="13" hidden="false" customHeight="true" outlineLevel="0" collapsed="false">
      <c r="A832" s="17" t="s">
        <v>3751</v>
      </c>
      <c r="B832" s="27" t="n">
        <f aca="false">VLOOKUP((TOT!X834*60)/TOT!AK834,'PA - ASSISTS'!$A$3:$B$55,2)</f>
        <v>47</v>
      </c>
      <c r="C832" s="27" t="n">
        <f aca="false">IF(TOT!AK834&lt;400,IF(B832&gt;66,66,B832),B832)</f>
        <v>47</v>
      </c>
      <c r="D832" s="27" t="n">
        <f aca="false">IF(TOT!AK834&lt;200,IF(C832&gt;60,60,C832),C832)</f>
        <v>47</v>
      </c>
      <c r="E832" s="50" t="n">
        <f aca="false">(TOT!BD834*60)/TOT!AK834</f>
        <v>0</v>
      </c>
      <c r="F832" s="55" t="n">
        <f aca="false">VLOOKUP(E832,'PA - Tableau 2'!$A$3:$B$55,2)</f>
        <v>47</v>
      </c>
      <c r="G832" s="55" t="n">
        <f aca="false">IF(TOT!AK834&lt;400,IF(F832&gt;66,66,F832),F832)</f>
        <v>47</v>
      </c>
      <c r="H832" s="55" t="n">
        <f aca="false">IF(TOT!AK834&lt;200,IF(G832&gt;60,60,G832),G832)</f>
        <v>47</v>
      </c>
      <c r="I832" s="55" t="n">
        <f aca="false">(D832+H832)/2</f>
        <v>47</v>
      </c>
      <c r="J832" s="55" t="n">
        <f aca="false">IF(TOT!AN834&lt;13.4,IF(I832&gt;66,66,I832),I832)</f>
        <v>47</v>
      </c>
      <c r="K832" s="55" t="n">
        <f aca="false">IF(TOT!AN834&lt;11,IF(J832&gt;66,66,J832),J832)</f>
        <v>47</v>
      </c>
    </row>
    <row r="833" customFormat="false" ht="13" hidden="false" customHeight="true" outlineLevel="0" collapsed="false">
      <c r="A833" s="17" t="s">
        <v>3756</v>
      </c>
      <c r="B833" s="27" t="n">
        <f aca="false">VLOOKUP((TOT!X835*60)/TOT!AK835,'PA - ASSISTS'!$A$3:$B$55,2)</f>
        <v>48</v>
      </c>
      <c r="C833" s="27" t="n">
        <f aca="false">IF(TOT!AK835&lt;400,IF(B833&gt;66,66,B833),B833)</f>
        <v>48</v>
      </c>
      <c r="D833" s="27" t="n">
        <f aca="false">IF(TOT!AK835&lt;200,IF(C833&gt;60,60,C833),C833)</f>
        <v>48</v>
      </c>
      <c r="E833" s="50" t="n">
        <f aca="false">(TOT!BD835*60)/TOT!AK835</f>
        <v>6.68619755679612</v>
      </c>
      <c r="F833" s="55" t="n">
        <f aca="false">VLOOKUP(E833,'PA - Tableau 2'!$A$3:$B$55,2)</f>
        <v>60</v>
      </c>
      <c r="G833" s="55" t="n">
        <f aca="false">IF(TOT!AK835&lt;400,IF(F833&gt;66,66,F833),F833)</f>
        <v>60</v>
      </c>
      <c r="H833" s="55" t="n">
        <f aca="false">IF(TOT!AK835&lt;200,IF(G833&gt;60,60,G833),G833)</f>
        <v>60</v>
      </c>
      <c r="I833" s="55" t="n">
        <f aca="false">(D833+H833)/2</f>
        <v>54</v>
      </c>
      <c r="J833" s="55" t="n">
        <f aca="false">IF(TOT!AN835&lt;13.4,IF(I833&gt;66,66,I833),I833)</f>
        <v>54</v>
      </c>
      <c r="K833" s="55" t="n">
        <f aca="false">IF(TOT!AN835&lt;11,IF(J833&gt;66,66,J833),J833)</f>
        <v>54</v>
      </c>
    </row>
    <row r="834" customFormat="false" ht="13" hidden="false" customHeight="true" outlineLevel="0" collapsed="false">
      <c r="A834" s="17" t="s">
        <v>3760</v>
      </c>
      <c r="B834" s="27" t="n">
        <f aca="false">VLOOKUP((TOT!X836*60)/TOT!AK836,'PA - ASSISTS'!$A$3:$B$55,2)</f>
        <v>79</v>
      </c>
      <c r="C834" s="27" t="n">
        <f aca="false">IF(TOT!AK836&lt;400,IF(B834&gt;66,66,B834),B834)</f>
        <v>66</v>
      </c>
      <c r="D834" s="27" t="n">
        <f aca="false">IF(TOT!AK836&lt;200,IF(C834&gt;60,60,C834),C834)</f>
        <v>66</v>
      </c>
      <c r="E834" s="50" t="n">
        <f aca="false">(TOT!BD836*60)/TOT!AK836</f>
        <v>10.4432132963989</v>
      </c>
      <c r="F834" s="55" t="n">
        <f aca="false">VLOOKUP(E834,'PA - Tableau 2'!$A$3:$B$55,2)</f>
        <v>72</v>
      </c>
      <c r="G834" s="55" t="n">
        <f aca="false">IF(TOT!AK836&lt;400,IF(F834&gt;66,66,F834),F834)</f>
        <v>66</v>
      </c>
      <c r="H834" s="55" t="n">
        <f aca="false">IF(TOT!AK836&lt;200,IF(G834&gt;60,60,G834),G834)</f>
        <v>66</v>
      </c>
      <c r="I834" s="55" t="n">
        <f aca="false">(D834+H834)/2</f>
        <v>66</v>
      </c>
      <c r="J834" s="55" t="n">
        <f aca="false">IF(TOT!AN836&lt;13.4,IF(I834&gt;66,66,I834),I834)</f>
        <v>66</v>
      </c>
      <c r="K834" s="55" t="n">
        <f aca="false">IF(TOT!AN836&lt;11,IF(J834&gt;66,66,J834),J834)</f>
        <v>66</v>
      </c>
    </row>
    <row r="835" customFormat="false" ht="13" hidden="false" customHeight="true" outlineLevel="0" collapsed="false">
      <c r="A835" s="17" t="s">
        <v>3764</v>
      </c>
      <c r="B835" s="27" t="n">
        <f aca="false">VLOOKUP((TOT!X837*60)/TOT!AK837,'PA - ASSISTS'!$A$3:$B$55,2)</f>
        <v>88</v>
      </c>
      <c r="C835" s="27" t="n">
        <f aca="false">IF(TOT!AK837&lt;400,IF(B835&gt;66,66,B835),B835)</f>
        <v>88</v>
      </c>
      <c r="D835" s="27" t="n">
        <f aca="false">IF(TOT!AK837&lt;200,IF(C835&gt;60,60,C835),C835)</f>
        <v>88</v>
      </c>
      <c r="E835" s="50" t="n">
        <f aca="false">(TOT!BD837*60)/TOT!AK837</f>
        <v>14.2361111111111</v>
      </c>
      <c r="F835" s="55" t="n">
        <f aca="false">VLOOKUP(E835,'PA - Tableau 2'!$A$3:$B$55,2)</f>
        <v>83</v>
      </c>
      <c r="G835" s="55" t="n">
        <f aca="false">IF(TOT!AK837&lt;400,IF(F835&gt;66,66,F835),F835)</f>
        <v>83</v>
      </c>
      <c r="H835" s="55" t="n">
        <f aca="false">IF(TOT!AK837&lt;200,IF(G835&gt;60,60,G835),G835)</f>
        <v>83</v>
      </c>
      <c r="I835" s="55" t="n">
        <f aca="false">(D835+H835)/2</f>
        <v>85.5</v>
      </c>
      <c r="J835" s="55" t="n">
        <f aca="false">IF(TOT!AN837&lt;13.4,IF(I835&gt;66,66,I835),I835)</f>
        <v>85.5</v>
      </c>
      <c r="K835" s="55" t="n">
        <f aca="false">IF(TOT!AN837&lt;11,IF(J835&gt;66,66,J835),J835)</f>
        <v>85.5</v>
      </c>
    </row>
    <row r="836" customFormat="false" ht="13" hidden="false" customHeight="true" outlineLevel="0" collapsed="false">
      <c r="A836" s="17" t="s">
        <v>3768</v>
      </c>
      <c r="B836" s="27" t="n">
        <f aca="false">VLOOKUP((TOT!X838*60)/TOT!AK838,'PA - ASSISTS'!$A$3:$B$55,2)</f>
        <v>89</v>
      </c>
      <c r="C836" s="27" t="n">
        <f aca="false">IF(TOT!AK838&lt;400,IF(B836&gt;66,66,B836),B836)</f>
        <v>89</v>
      </c>
      <c r="D836" s="27" t="n">
        <f aca="false">IF(TOT!AK838&lt;200,IF(C836&gt;60,60,C836),C836)</f>
        <v>89</v>
      </c>
      <c r="E836" s="50" t="n">
        <f aca="false">(TOT!BD838*60)/TOT!AK838</f>
        <v>19.8318929797561</v>
      </c>
      <c r="F836" s="55" t="n">
        <f aca="false">VLOOKUP(E836,'PA - Tableau 2'!$A$3:$B$55,2)</f>
        <v>94</v>
      </c>
      <c r="G836" s="55" t="n">
        <f aca="false">IF(TOT!AK838&lt;400,IF(F836&gt;66,66,F836),F836)</f>
        <v>94</v>
      </c>
      <c r="H836" s="55" t="n">
        <f aca="false">IF(TOT!AK838&lt;200,IF(G836&gt;60,60,G836),G836)</f>
        <v>94</v>
      </c>
      <c r="I836" s="55" t="n">
        <f aca="false">(D836+H836)/2</f>
        <v>91.5</v>
      </c>
      <c r="J836" s="55" t="n">
        <f aca="false">IF(TOT!AN838&lt;13.4,IF(I836&gt;66,66,I836),I836)</f>
        <v>91.5</v>
      </c>
      <c r="K836" s="55" t="n">
        <f aca="false">IF(TOT!AN838&lt;11,IF(J836&gt;66,66,J836),J836)</f>
        <v>91.5</v>
      </c>
    </row>
    <row r="837" customFormat="false" ht="13" hidden="false" customHeight="true" outlineLevel="0" collapsed="false">
      <c r="A837" s="17" t="s">
        <v>3771</v>
      </c>
      <c r="B837" s="27" t="n">
        <f aca="false">VLOOKUP((TOT!X839*60)/TOT!AK839,'PA - ASSISTS'!$A$3:$B$55,2)</f>
        <v>74</v>
      </c>
      <c r="C837" s="27" t="n">
        <f aca="false">IF(TOT!AK839&lt;400,IF(B837&gt;66,66,B837),B837)</f>
        <v>74</v>
      </c>
      <c r="D837" s="27" t="n">
        <f aca="false">IF(TOT!AK839&lt;200,IF(C837&gt;60,60,C837),C837)</f>
        <v>74</v>
      </c>
      <c r="E837" s="50" t="n">
        <f aca="false">(TOT!BD839*60)/TOT!AK839</f>
        <v>10.4410502831646</v>
      </c>
      <c r="F837" s="55" t="n">
        <f aca="false">VLOOKUP(E837,'PA - Tableau 2'!$A$3:$B$55,2)</f>
        <v>72</v>
      </c>
      <c r="G837" s="55" t="n">
        <f aca="false">IF(TOT!AK839&lt;400,IF(F837&gt;66,66,F837),F837)</f>
        <v>72</v>
      </c>
      <c r="H837" s="55" t="n">
        <f aca="false">IF(TOT!AK839&lt;200,IF(G837&gt;60,60,G837),G837)</f>
        <v>72</v>
      </c>
      <c r="I837" s="55" t="n">
        <f aca="false">(D837+H837)/2</f>
        <v>73</v>
      </c>
      <c r="J837" s="55" t="n">
        <f aca="false">IF(TOT!AN839&lt;13.4,IF(I837&gt;66,66,I837),I837)</f>
        <v>66</v>
      </c>
      <c r="K837" s="55" t="n">
        <f aca="false">IF(TOT!AN839&lt;11,IF(J837&gt;66,66,J837),J837)</f>
        <v>66</v>
      </c>
    </row>
    <row r="838" customFormat="false" ht="13" hidden="false" customHeight="true" outlineLevel="0" collapsed="false">
      <c r="A838" s="17" t="s">
        <v>3774</v>
      </c>
      <c r="B838" s="27" t="n">
        <f aca="false">VLOOKUP((TOT!X840*60)/TOT!AK840,'PA - ASSISTS'!$A$3:$B$55,2)</f>
        <v>47</v>
      </c>
      <c r="C838" s="27" t="n">
        <f aca="false">IF(TOT!AK840&lt;400,IF(B838&gt;66,66,B838),B838)</f>
        <v>47</v>
      </c>
      <c r="D838" s="27" t="n">
        <f aca="false">IF(TOT!AK840&lt;200,IF(C838&gt;60,60,C838),C838)</f>
        <v>47</v>
      </c>
      <c r="E838" s="50" t="n">
        <f aca="false">(TOT!BD840*60)/TOT!AK840</f>
        <v>0</v>
      </c>
      <c r="F838" s="55" t="n">
        <f aca="false">VLOOKUP(E838,'PA - Tableau 2'!$A$3:$B$55,2)</f>
        <v>47</v>
      </c>
      <c r="G838" s="55" t="n">
        <f aca="false">IF(TOT!AK840&lt;400,IF(F838&gt;66,66,F838),F838)</f>
        <v>47</v>
      </c>
      <c r="H838" s="55" t="n">
        <f aca="false">IF(TOT!AK840&lt;200,IF(G838&gt;60,60,G838),G838)</f>
        <v>47</v>
      </c>
      <c r="I838" s="55" t="n">
        <f aca="false">(D838+H838)/2</f>
        <v>47</v>
      </c>
      <c r="J838" s="55" t="n">
        <f aca="false">IF(TOT!AN840&lt;13.4,IF(I838&gt;66,66,I838),I838)</f>
        <v>47</v>
      </c>
      <c r="K838" s="55" t="n">
        <f aca="false">IF(TOT!AN840&lt;11,IF(J838&gt;66,66,J838),J838)</f>
        <v>47</v>
      </c>
    </row>
    <row r="839" customFormat="false" ht="13" hidden="false" customHeight="true" outlineLevel="0" collapsed="false">
      <c r="A839" s="17" t="s">
        <v>3777</v>
      </c>
      <c r="B839" s="27" t="n">
        <f aca="false">VLOOKUP((TOT!X841*60)/TOT!AK841,'PA - ASSISTS'!$A$3:$B$55,2)</f>
        <v>83</v>
      </c>
      <c r="C839" s="27" t="n">
        <f aca="false">IF(TOT!AK841&lt;400,IF(B839&gt;66,66,B839),B839)</f>
        <v>83</v>
      </c>
      <c r="D839" s="27" t="n">
        <f aca="false">IF(TOT!AK841&lt;200,IF(C839&gt;60,60,C839),C839)</f>
        <v>83</v>
      </c>
      <c r="E839" s="50" t="n">
        <f aca="false">(TOT!BD841*60)/TOT!AK841</f>
        <v>10.7720997820298</v>
      </c>
      <c r="F839" s="55" t="n">
        <f aca="false">VLOOKUP(E839,'PA - Tableau 2'!$A$3:$B$55,2)</f>
        <v>73</v>
      </c>
      <c r="G839" s="55" t="n">
        <f aca="false">IF(TOT!AK841&lt;400,IF(F839&gt;66,66,F839),F839)</f>
        <v>73</v>
      </c>
      <c r="H839" s="55" t="n">
        <f aca="false">IF(TOT!AK841&lt;200,IF(G839&gt;60,60,G839),G839)</f>
        <v>73</v>
      </c>
      <c r="I839" s="55" t="n">
        <f aca="false">(D839+H839)/2</f>
        <v>78</v>
      </c>
      <c r="J839" s="55" t="n">
        <f aca="false">IF(TOT!AN841&lt;13.4,IF(I839&gt;66,66,I839),I839)</f>
        <v>78</v>
      </c>
      <c r="K839" s="55" t="n">
        <f aca="false">IF(TOT!AN841&lt;11,IF(J839&gt;66,66,J839),J839)</f>
        <v>78</v>
      </c>
    </row>
    <row r="840" customFormat="false" ht="13" hidden="false" customHeight="true" outlineLevel="0" collapsed="false">
      <c r="A840" s="17" t="s">
        <v>3780</v>
      </c>
      <c r="B840" s="27" t="n">
        <f aca="false">VLOOKUP((TOT!X842*60)/TOT!AK842,'PA - ASSISTS'!$A$3:$B$55,2)</f>
        <v>48</v>
      </c>
      <c r="C840" s="27" t="n">
        <f aca="false">IF(TOT!AK842&lt;400,IF(B840&gt;66,66,B840),B840)</f>
        <v>48</v>
      </c>
      <c r="D840" s="27" t="n">
        <f aca="false">IF(TOT!AK842&lt;200,IF(C840&gt;60,60,C840),C840)</f>
        <v>48</v>
      </c>
      <c r="E840" s="50" t="n">
        <f aca="false">(TOT!BD842*60)/TOT!AK842</f>
        <v>7.0770521966493</v>
      </c>
      <c r="F840" s="55" t="n">
        <f aca="false">VLOOKUP(E840,'PA - Tableau 2'!$A$3:$B$55,2)</f>
        <v>62</v>
      </c>
      <c r="G840" s="55" t="n">
        <f aca="false">IF(TOT!AK842&lt;400,IF(F840&gt;66,66,F840),F840)</f>
        <v>62</v>
      </c>
      <c r="H840" s="55" t="n">
        <f aca="false">IF(TOT!AK842&lt;200,IF(G840&gt;60,60,G840),G840)</f>
        <v>62</v>
      </c>
      <c r="I840" s="55" t="n">
        <f aca="false">(D840+H840)/2</f>
        <v>55</v>
      </c>
      <c r="J840" s="55" t="n">
        <f aca="false">IF(TOT!AN842&lt;13.4,IF(I840&gt;66,66,I840),I840)</f>
        <v>55</v>
      </c>
      <c r="K840" s="55" t="n">
        <f aca="false">IF(TOT!AN842&lt;11,IF(J840&gt;66,66,J840),J840)</f>
        <v>55</v>
      </c>
    </row>
    <row r="841" customFormat="false" ht="13" hidden="false" customHeight="true" outlineLevel="0" collapsed="false">
      <c r="A841" s="17" t="s">
        <v>3785</v>
      </c>
      <c r="B841" s="27" t="n">
        <f aca="false">VLOOKUP((TOT!X843*60)/TOT!AK843,'PA - ASSISTS'!$A$3:$B$55,2)</f>
        <v>76</v>
      </c>
      <c r="C841" s="27" t="n">
        <f aca="false">IF(TOT!AK843&lt;400,IF(B841&gt;66,66,B841),B841)</f>
        <v>76</v>
      </c>
      <c r="D841" s="27" t="n">
        <f aca="false">IF(TOT!AK843&lt;200,IF(C841&gt;60,60,C841),C841)</f>
        <v>76</v>
      </c>
      <c r="E841" s="50" t="n">
        <f aca="false">(TOT!BD843*60)/TOT!AK843</f>
        <v>9.60983522581747</v>
      </c>
      <c r="F841" s="55" t="n">
        <f aca="false">VLOOKUP(E841,'PA - Tableau 2'!$A$3:$B$55,2)</f>
        <v>70</v>
      </c>
      <c r="G841" s="55" t="n">
        <f aca="false">IF(TOT!AK843&lt;400,IF(F841&gt;66,66,F841),F841)</f>
        <v>70</v>
      </c>
      <c r="H841" s="55" t="n">
        <f aca="false">IF(TOT!AK843&lt;200,IF(G841&gt;60,60,G841),G841)</f>
        <v>70</v>
      </c>
      <c r="I841" s="55" t="n">
        <f aca="false">(D841+H841)/2</f>
        <v>73</v>
      </c>
      <c r="J841" s="55" t="n">
        <f aca="false">IF(TOT!AN843&lt;13.4,IF(I841&gt;66,66,I841),I841)</f>
        <v>73</v>
      </c>
      <c r="K841" s="55" t="n">
        <f aca="false">IF(TOT!AN843&lt;11,IF(J841&gt;66,66,J841),J841)</f>
        <v>73</v>
      </c>
    </row>
    <row r="842" customFormat="false" ht="13" hidden="false" customHeight="true" outlineLevel="0" collapsed="false">
      <c r="A842" s="17" t="s">
        <v>3788</v>
      </c>
      <c r="B842" s="27" t="n">
        <f aca="false">VLOOKUP((TOT!X844*60)/TOT!AK844,'PA - ASSISTS'!$A$3:$B$55,2)</f>
        <v>66</v>
      </c>
      <c r="C842" s="27" t="n">
        <f aca="false">IF(TOT!AK844&lt;400,IF(B842&gt;66,66,B842),B842)</f>
        <v>66</v>
      </c>
      <c r="D842" s="27" t="n">
        <f aca="false">IF(TOT!AK844&lt;200,IF(C842&gt;60,60,C842),C842)</f>
        <v>66</v>
      </c>
      <c r="E842" s="50" t="n">
        <f aca="false">(TOT!BD844*60)/TOT!AK844</f>
        <v>6.91358776765841</v>
      </c>
      <c r="F842" s="55" t="n">
        <f aca="false">VLOOKUP(E842,'PA - Tableau 2'!$A$3:$B$55,2)</f>
        <v>61</v>
      </c>
      <c r="G842" s="55" t="n">
        <f aca="false">IF(TOT!AK844&lt;400,IF(F842&gt;66,66,F842),F842)</f>
        <v>61</v>
      </c>
      <c r="H842" s="55" t="n">
        <f aca="false">IF(TOT!AK844&lt;200,IF(G842&gt;60,60,G842),G842)</f>
        <v>61</v>
      </c>
      <c r="I842" s="55" t="n">
        <f aca="false">(D842+H842)/2</f>
        <v>63.5</v>
      </c>
      <c r="J842" s="55" t="n">
        <f aca="false">IF(TOT!AN844&lt;13.4,IF(I842&gt;66,66,I842),I842)</f>
        <v>63.5</v>
      </c>
      <c r="K842" s="55" t="n">
        <f aca="false">IF(TOT!AN844&lt;11,IF(J842&gt;66,66,J842),J842)</f>
        <v>63.5</v>
      </c>
    </row>
    <row r="843" customFormat="false" ht="13" hidden="false" customHeight="true" outlineLevel="0" collapsed="false">
      <c r="A843" s="17" t="s">
        <v>3791</v>
      </c>
      <c r="B843" s="27" t="n">
        <f aca="false">VLOOKUP((TOT!X845*60)/TOT!AK845,'PA - ASSISTS'!$A$3:$B$55,2)</f>
        <v>85</v>
      </c>
      <c r="C843" s="27" t="n">
        <f aca="false">IF(TOT!AK845&lt;400,IF(B843&gt;66,66,B843),B843)</f>
        <v>85</v>
      </c>
      <c r="D843" s="27" t="n">
        <f aca="false">IF(TOT!AK845&lt;200,IF(C843&gt;60,60,C843),C843)</f>
        <v>85</v>
      </c>
      <c r="E843" s="50" t="n">
        <f aca="false">(TOT!BD845*60)/TOT!AK845</f>
        <v>14.2327209098863</v>
      </c>
      <c r="F843" s="55" t="n">
        <f aca="false">VLOOKUP(E843,'PA - Tableau 2'!$A$3:$B$55,2)</f>
        <v>83</v>
      </c>
      <c r="G843" s="55" t="n">
        <f aca="false">IF(TOT!AK845&lt;400,IF(F843&gt;66,66,F843),F843)</f>
        <v>83</v>
      </c>
      <c r="H843" s="55" t="n">
        <f aca="false">IF(TOT!AK845&lt;200,IF(G843&gt;60,60,G843),G843)</f>
        <v>83</v>
      </c>
      <c r="I843" s="55" t="n">
        <f aca="false">(D843+H843)/2</f>
        <v>84</v>
      </c>
      <c r="J843" s="55" t="n">
        <f aca="false">IF(TOT!AN845&lt;13.4,IF(I843&gt;66,66,I843),I843)</f>
        <v>84</v>
      </c>
      <c r="K843" s="55" t="n">
        <f aca="false">IF(TOT!AN845&lt;11,IF(J843&gt;66,66,J843),J843)</f>
        <v>84</v>
      </c>
    </row>
    <row r="844" customFormat="false" ht="13" hidden="false" customHeight="true" outlineLevel="0" collapsed="false">
      <c r="A844" s="17" t="s">
        <v>3794</v>
      </c>
      <c r="B844" s="27" t="n">
        <f aca="false">VLOOKUP((TOT!X846*60)/TOT!AK846,'PA - ASSISTS'!$A$3:$B$55,2)</f>
        <v>77</v>
      </c>
      <c r="C844" s="27" t="n">
        <f aca="false">IF(TOT!AK846&lt;400,IF(B844&gt;66,66,B844),B844)</f>
        <v>77</v>
      </c>
      <c r="D844" s="27" t="n">
        <f aca="false">IF(TOT!AK846&lt;200,IF(C844&gt;60,60,C844),C844)</f>
        <v>77</v>
      </c>
      <c r="E844" s="50" t="n">
        <f aca="false">(TOT!BD846*60)/TOT!AK846</f>
        <v>8.25279935438334</v>
      </c>
      <c r="F844" s="55" t="n">
        <f aca="false">VLOOKUP(E844,'PA - Tableau 2'!$A$3:$B$55,2)</f>
        <v>66</v>
      </c>
      <c r="G844" s="55" t="n">
        <f aca="false">IF(TOT!AK846&lt;400,IF(F844&gt;66,66,F844),F844)</f>
        <v>66</v>
      </c>
      <c r="H844" s="55" t="n">
        <f aca="false">IF(TOT!AK846&lt;200,IF(G844&gt;60,60,G844),G844)</f>
        <v>66</v>
      </c>
      <c r="I844" s="55" t="n">
        <f aca="false">(D844+H844)/2</f>
        <v>71.5</v>
      </c>
      <c r="J844" s="55" t="n">
        <f aca="false">IF(TOT!AN846&lt;13.4,IF(I844&gt;66,66,I844),I844)</f>
        <v>71.5</v>
      </c>
      <c r="K844" s="55" t="n">
        <f aca="false">IF(TOT!AN846&lt;11,IF(J844&gt;66,66,J844),J844)</f>
        <v>71.5</v>
      </c>
    </row>
    <row r="845" customFormat="false" ht="13" hidden="false" customHeight="true" outlineLevel="0" collapsed="false">
      <c r="A845" s="17" t="s">
        <v>3797</v>
      </c>
      <c r="B845" s="27" t="n">
        <f aca="false">VLOOKUP((TOT!X847*60)/TOT!AK847,'PA - ASSISTS'!$A$3:$B$55,2)</f>
        <v>47</v>
      </c>
      <c r="C845" s="27" t="n">
        <f aca="false">IF(TOT!AK847&lt;400,IF(B845&gt;66,66,B845),B845)</f>
        <v>47</v>
      </c>
      <c r="D845" s="27" t="n">
        <f aca="false">IF(TOT!AK847&lt;200,IF(C845&gt;60,60,C845),C845)</f>
        <v>47</v>
      </c>
      <c r="E845" s="50" t="n">
        <f aca="false">(TOT!BD847*60)/TOT!AK847</f>
        <v>0</v>
      </c>
      <c r="F845" s="55" t="n">
        <f aca="false">VLOOKUP(E845,'PA - Tableau 2'!$A$3:$B$55,2)</f>
        <v>47</v>
      </c>
      <c r="G845" s="55" t="n">
        <f aca="false">IF(TOT!AK847&lt;400,IF(F845&gt;66,66,F845),F845)</f>
        <v>47</v>
      </c>
      <c r="H845" s="55" t="n">
        <f aca="false">IF(TOT!AK847&lt;200,IF(G845&gt;60,60,G845),G845)</f>
        <v>47</v>
      </c>
      <c r="I845" s="55" t="n">
        <f aca="false">(D845+H845)/2</f>
        <v>47</v>
      </c>
      <c r="J845" s="55" t="n">
        <f aca="false">IF(TOT!AN847&lt;13.4,IF(I845&gt;66,66,I845),I845)</f>
        <v>47</v>
      </c>
      <c r="K845" s="55" t="n">
        <f aca="false">IF(TOT!AN847&lt;11,IF(J845&gt;66,66,J845),J845)</f>
        <v>47</v>
      </c>
    </row>
    <row r="846" customFormat="false" ht="13" hidden="false" customHeight="true" outlineLevel="0" collapsed="false">
      <c r="A846" s="17" t="s">
        <v>3801</v>
      </c>
      <c r="B846" s="27" t="n">
        <f aca="false">VLOOKUP((TOT!X848*60)/TOT!AK848,'PA - ASSISTS'!$A$3:$B$55,2)</f>
        <v>91</v>
      </c>
      <c r="C846" s="27" t="n">
        <f aca="false">IF(TOT!AK848&lt;400,IF(B846&gt;66,66,B846),B846)</f>
        <v>91</v>
      </c>
      <c r="D846" s="27" t="n">
        <f aca="false">IF(TOT!AK848&lt;200,IF(C846&gt;60,60,C846),C846)</f>
        <v>91</v>
      </c>
      <c r="E846" s="50" t="n">
        <f aca="false">(TOT!BD848*60)/TOT!AK848</f>
        <v>14.5004535441234</v>
      </c>
      <c r="F846" s="55" t="n">
        <f aca="false">VLOOKUP(E846,'PA - Tableau 2'!$A$3:$B$55,2)</f>
        <v>84</v>
      </c>
      <c r="G846" s="55" t="n">
        <f aca="false">IF(TOT!AK848&lt;400,IF(F846&gt;66,66,F846),F846)</f>
        <v>84</v>
      </c>
      <c r="H846" s="55" t="n">
        <f aca="false">IF(TOT!AK848&lt;200,IF(G846&gt;60,60,G846),G846)</f>
        <v>84</v>
      </c>
      <c r="I846" s="55" t="n">
        <f aca="false">(D846+H846)/2</f>
        <v>87.5</v>
      </c>
      <c r="J846" s="55" t="n">
        <f aca="false">IF(TOT!AN848&lt;13.4,IF(I846&gt;66,66,I846),I846)</f>
        <v>87.5</v>
      </c>
      <c r="K846" s="55" t="n">
        <f aca="false">IF(TOT!AN848&lt;11,IF(J846&gt;66,66,J846),J846)</f>
        <v>87.5</v>
      </c>
    </row>
    <row r="847" customFormat="false" ht="13" hidden="false" customHeight="true" outlineLevel="0" collapsed="false">
      <c r="A847" s="17" t="s">
        <v>3804</v>
      </c>
      <c r="B847" s="27" t="n">
        <f aca="false">VLOOKUP((TOT!X849*60)/TOT!AK849,'PA - ASSISTS'!$A$3:$B$55,2)</f>
        <v>62</v>
      </c>
      <c r="C847" s="27" t="n">
        <f aca="false">IF(TOT!AK849&lt;400,IF(B847&gt;66,66,B847),B847)</f>
        <v>62</v>
      </c>
      <c r="D847" s="27" t="n">
        <f aca="false">IF(TOT!AK849&lt;200,IF(C847&gt;60,60,C847),C847)</f>
        <v>62</v>
      </c>
      <c r="E847" s="50" t="n">
        <f aca="false">(TOT!BD849*60)/TOT!AK849</f>
        <v>7.93523969722456</v>
      </c>
      <c r="F847" s="55" t="n">
        <f aca="false">VLOOKUP(E847,'PA - Tableau 2'!$A$3:$B$55,2)</f>
        <v>65</v>
      </c>
      <c r="G847" s="55" t="n">
        <f aca="false">IF(TOT!AK849&lt;400,IF(F847&gt;66,66,F847),F847)</f>
        <v>65</v>
      </c>
      <c r="H847" s="55" t="n">
        <f aca="false">IF(TOT!AK849&lt;200,IF(G847&gt;60,60,G847),G847)</f>
        <v>65</v>
      </c>
      <c r="I847" s="55" t="n">
        <f aca="false">(D847+H847)/2</f>
        <v>63.5</v>
      </c>
      <c r="J847" s="55" t="n">
        <f aca="false">IF(TOT!AN849&lt;13.4,IF(I847&gt;66,66,I847),I847)</f>
        <v>63.5</v>
      </c>
      <c r="K847" s="55" t="n">
        <f aca="false">IF(TOT!AN849&lt;11,IF(J847&gt;66,66,J847),J847)</f>
        <v>63.5</v>
      </c>
    </row>
    <row r="848" customFormat="false" ht="13" hidden="false" customHeight="true" outlineLevel="0" collapsed="false">
      <c r="A848" s="17" t="s">
        <v>3808</v>
      </c>
      <c r="B848" s="27" t="n">
        <f aca="false">VLOOKUP((TOT!X850*60)/TOT!AK850,'PA - ASSISTS'!$A$3:$B$55,2)</f>
        <v>47</v>
      </c>
      <c r="C848" s="27" t="n">
        <f aca="false">IF(TOT!AK850&lt;400,IF(B848&gt;66,66,B848),B848)</f>
        <v>47</v>
      </c>
      <c r="D848" s="27" t="n">
        <f aca="false">IF(TOT!AK850&lt;200,IF(C848&gt;60,60,C848),C848)</f>
        <v>47</v>
      </c>
      <c r="E848" s="50" t="n">
        <f aca="false">(TOT!BD850*60)/TOT!AK850</f>
        <v>0</v>
      </c>
      <c r="F848" s="55" t="n">
        <f aca="false">VLOOKUP(E848,'PA - Tableau 2'!$A$3:$B$55,2)</f>
        <v>47</v>
      </c>
      <c r="G848" s="55" t="n">
        <f aca="false">IF(TOT!AK850&lt;400,IF(F848&gt;66,66,F848),F848)</f>
        <v>47</v>
      </c>
      <c r="H848" s="55" t="n">
        <f aca="false">IF(TOT!AK850&lt;200,IF(G848&gt;60,60,G848),G848)</f>
        <v>47</v>
      </c>
      <c r="I848" s="55" t="n">
        <f aca="false">(D848+H848)/2</f>
        <v>47</v>
      </c>
      <c r="J848" s="55" t="n">
        <f aca="false">IF(TOT!AN850&lt;13.4,IF(I848&gt;66,66,I848),I848)</f>
        <v>47</v>
      </c>
      <c r="K848" s="55" t="n">
        <f aca="false">IF(TOT!AN850&lt;11,IF(J848&gt;66,66,J848),J848)</f>
        <v>47</v>
      </c>
    </row>
    <row r="849" customFormat="false" ht="13" hidden="false" customHeight="true" outlineLevel="0" collapsed="false">
      <c r="A849" s="17" t="s">
        <v>3813</v>
      </c>
      <c r="B849" s="27" t="n">
        <f aca="false">VLOOKUP((TOT!X851*60)/TOT!AK851,'PA - ASSISTS'!$A$3:$B$55,2)</f>
        <v>93</v>
      </c>
      <c r="C849" s="27" t="n">
        <f aca="false">IF(TOT!AK851&lt;400,IF(B849&gt;66,66,B849),B849)</f>
        <v>66</v>
      </c>
      <c r="D849" s="27" t="n">
        <f aca="false">IF(TOT!AK851&lt;200,IF(C849&gt;60,60,C849),C849)</f>
        <v>60</v>
      </c>
      <c r="E849" s="50" t="n">
        <f aca="false">(TOT!BD851*60)/TOT!AK851</f>
        <v>21.186770428015</v>
      </c>
      <c r="F849" s="55" t="n">
        <f aca="false">VLOOKUP(E849,'PA - Tableau 2'!$A$3:$B$55,2)</f>
        <v>96</v>
      </c>
      <c r="G849" s="55" t="n">
        <f aca="false">IF(TOT!AK851&lt;400,IF(F849&gt;66,66,F849),F849)</f>
        <v>66</v>
      </c>
      <c r="H849" s="55" t="n">
        <f aca="false">IF(TOT!AK851&lt;200,IF(G849&gt;60,60,G849),G849)</f>
        <v>60</v>
      </c>
      <c r="I849" s="55" t="n">
        <f aca="false">(D849+H849)/2</f>
        <v>60</v>
      </c>
      <c r="J849" s="55" t="n">
        <f aca="false">IF(TOT!AN851&lt;13.4,IF(I849&gt;66,66,I849),I849)</f>
        <v>60</v>
      </c>
      <c r="K849" s="55" t="n">
        <f aca="false">IF(TOT!AN851&lt;11,IF(J849&gt;66,66,J849),J849)</f>
        <v>60</v>
      </c>
    </row>
    <row r="850" customFormat="false" ht="13" hidden="false" customHeight="true" outlineLevel="0" collapsed="false">
      <c r="A850" s="17" t="s">
        <v>3817</v>
      </c>
      <c r="B850" s="27" t="n">
        <f aca="false">VLOOKUP((TOT!X852*60)/TOT!AK852,'PA - ASSISTS'!$A$3:$B$55,2)</f>
        <v>75</v>
      </c>
      <c r="C850" s="27" t="n">
        <f aca="false">IF(TOT!AK852&lt;400,IF(B850&gt;66,66,B850),B850)</f>
        <v>75</v>
      </c>
      <c r="D850" s="27" t="n">
        <f aca="false">IF(TOT!AK852&lt;200,IF(C850&gt;60,60,C850),C850)</f>
        <v>75</v>
      </c>
      <c r="E850" s="50" t="n">
        <f aca="false">(TOT!BD852*60)/TOT!AK852</f>
        <v>10.3445433769994</v>
      </c>
      <c r="F850" s="55" t="n">
        <f aca="false">VLOOKUP(E850,'PA - Tableau 2'!$A$3:$B$55,2)</f>
        <v>72</v>
      </c>
      <c r="G850" s="55" t="n">
        <f aca="false">IF(TOT!AK852&lt;400,IF(F850&gt;66,66,F850),F850)</f>
        <v>72</v>
      </c>
      <c r="H850" s="55" t="n">
        <f aca="false">IF(TOT!AK852&lt;200,IF(G850&gt;60,60,G850),G850)</f>
        <v>72</v>
      </c>
      <c r="I850" s="55" t="n">
        <f aca="false">(D850+H850)/2</f>
        <v>73.5</v>
      </c>
      <c r="J850" s="55" t="n">
        <f aca="false">IF(TOT!AN852&lt;13.4,IF(I850&gt;66,66,I850),I850)</f>
        <v>73.5</v>
      </c>
      <c r="K850" s="55" t="n">
        <f aca="false">IF(TOT!AN852&lt;11,IF(J850&gt;66,66,J850),J850)</f>
        <v>73.5</v>
      </c>
    </row>
    <row r="851" customFormat="false" ht="13" hidden="false" customHeight="true" outlineLevel="0" collapsed="false">
      <c r="A851" s="17" t="s">
        <v>3823</v>
      </c>
      <c r="B851" s="27" t="n">
        <f aca="false">VLOOKUP((TOT!X853*60)/TOT!AK853,'PA - ASSISTS'!$A$3:$B$55,2)</f>
        <v>70</v>
      </c>
      <c r="C851" s="27" t="n">
        <f aca="false">IF(TOT!AK853&lt;400,IF(B851&gt;66,66,B851),B851)</f>
        <v>70</v>
      </c>
      <c r="D851" s="27" t="n">
        <f aca="false">IF(TOT!AK853&lt;200,IF(C851&gt;60,60,C851),C851)</f>
        <v>70</v>
      </c>
      <c r="E851" s="50" t="n">
        <f aca="false">(TOT!BD853*60)/TOT!AK853</f>
        <v>8.54815124294966</v>
      </c>
      <c r="F851" s="55" t="n">
        <f aca="false">VLOOKUP(E851,'PA - Tableau 2'!$A$3:$B$55,2)</f>
        <v>67</v>
      </c>
      <c r="G851" s="55" t="n">
        <f aca="false">IF(TOT!AK853&lt;400,IF(F851&gt;66,66,F851),F851)</f>
        <v>67</v>
      </c>
      <c r="H851" s="55" t="n">
        <f aca="false">IF(TOT!AK853&lt;200,IF(G851&gt;60,60,G851),G851)</f>
        <v>67</v>
      </c>
      <c r="I851" s="55" t="n">
        <f aca="false">(D851+H851)/2</f>
        <v>68.5</v>
      </c>
      <c r="J851" s="55" t="n">
        <f aca="false">IF(TOT!AN853&lt;13.4,IF(I851&gt;66,66,I851),I851)</f>
        <v>68.5</v>
      </c>
      <c r="K851" s="55" t="n">
        <f aca="false">IF(TOT!AN853&lt;11,IF(J851&gt;66,66,J851),J851)</f>
        <v>68.5</v>
      </c>
    </row>
    <row r="852" customFormat="false" ht="13" hidden="false" customHeight="true" outlineLevel="0" collapsed="false">
      <c r="A852" s="17" t="s">
        <v>3827</v>
      </c>
      <c r="B852" s="27" t="n">
        <f aca="false">VLOOKUP((TOT!X854*60)/TOT!AK854,'PA - ASSISTS'!$A$3:$B$55,2)</f>
        <v>67</v>
      </c>
      <c r="C852" s="27" t="n">
        <f aca="false">IF(TOT!AK854&lt;400,IF(B852&gt;66,66,B852),B852)</f>
        <v>66</v>
      </c>
      <c r="D852" s="27" t="n">
        <f aca="false">IF(TOT!AK854&lt;200,IF(C852&gt;60,60,C852),C852)</f>
        <v>60</v>
      </c>
      <c r="E852" s="50" t="n">
        <f aca="false">(TOT!BD854*60)/TOT!AK854</f>
        <v>0</v>
      </c>
      <c r="F852" s="55" t="n">
        <f aca="false">VLOOKUP(E852,'PA - Tableau 2'!$A$3:$B$55,2)</f>
        <v>47</v>
      </c>
      <c r="G852" s="55" t="n">
        <f aca="false">IF(TOT!AK854&lt;400,IF(F852&gt;66,66,F852),F852)</f>
        <v>47</v>
      </c>
      <c r="H852" s="55" t="n">
        <f aca="false">IF(TOT!AK854&lt;200,IF(G852&gt;60,60,G852),G852)</f>
        <v>47</v>
      </c>
      <c r="I852" s="55" t="n">
        <f aca="false">(D852+H852)/2</f>
        <v>53.5</v>
      </c>
      <c r="J852" s="55" t="n">
        <f aca="false">IF(TOT!AN854&lt;13.4,IF(I852&gt;66,66,I852),I852)</f>
        <v>53.5</v>
      </c>
      <c r="K852" s="55" t="n">
        <f aca="false">IF(TOT!AN854&lt;11,IF(J852&gt;66,66,J852),J852)</f>
        <v>53.5</v>
      </c>
    </row>
    <row r="853" customFormat="false" ht="13" hidden="false" customHeight="true" outlineLevel="0" collapsed="false">
      <c r="A853" s="17" t="s">
        <v>3830</v>
      </c>
      <c r="B853" s="27" t="n">
        <f aca="false">VLOOKUP((TOT!X855*60)/TOT!AK855,'PA - ASSISTS'!$A$3:$B$55,2)</f>
        <v>86</v>
      </c>
      <c r="C853" s="27" t="n">
        <f aca="false">IF(TOT!AK855&lt;400,IF(B853&gt;66,66,B853),B853)</f>
        <v>86</v>
      </c>
      <c r="D853" s="27" t="n">
        <f aca="false">IF(TOT!AK855&lt;200,IF(C853&gt;60,60,C853),C853)</f>
        <v>86</v>
      </c>
      <c r="E853" s="50" t="n">
        <f aca="false">(TOT!BD855*60)/TOT!AK855</f>
        <v>9.99849284099473</v>
      </c>
      <c r="F853" s="55" t="n">
        <f aca="false">VLOOKUP(E853,'PA - Tableau 2'!$A$3:$B$55,2)</f>
        <v>71</v>
      </c>
      <c r="G853" s="55" t="n">
        <f aca="false">IF(TOT!AK855&lt;400,IF(F853&gt;66,66,F853),F853)</f>
        <v>71</v>
      </c>
      <c r="H853" s="55" t="n">
        <f aca="false">IF(TOT!AK855&lt;200,IF(G853&gt;60,60,G853),G853)</f>
        <v>71</v>
      </c>
      <c r="I853" s="55" t="n">
        <f aca="false">(D853+H853)/2</f>
        <v>78.5</v>
      </c>
      <c r="J853" s="55" t="n">
        <f aca="false">IF(TOT!AN855&lt;13.4,IF(I853&gt;66,66,I853),I853)</f>
        <v>78.5</v>
      </c>
      <c r="K853" s="55" t="n">
        <f aca="false">IF(TOT!AN855&lt;11,IF(J853&gt;66,66,J853),J853)</f>
        <v>78.5</v>
      </c>
    </row>
    <row r="854" customFormat="false" ht="13" hidden="false" customHeight="true" outlineLevel="0" collapsed="false">
      <c r="A854" s="17" t="s">
        <v>3834</v>
      </c>
      <c r="B854" s="27" t="n">
        <f aca="false">VLOOKUP((TOT!X856*60)/TOT!AK856,'PA - ASSISTS'!$A$3:$B$55,2)</f>
        <v>58</v>
      </c>
      <c r="C854" s="27" t="n">
        <f aca="false">IF(TOT!AK856&lt;400,IF(B854&gt;66,66,B854),B854)</f>
        <v>58</v>
      </c>
      <c r="D854" s="27" t="n">
        <f aca="false">IF(TOT!AK856&lt;200,IF(C854&gt;60,60,C854),C854)</f>
        <v>58</v>
      </c>
      <c r="E854" s="50" t="n">
        <f aca="false">(TOT!BD856*60)/TOT!AK856</f>
        <v>8.42964385474864</v>
      </c>
      <c r="F854" s="55" t="n">
        <f aca="false">VLOOKUP(E854,'PA - Tableau 2'!$A$3:$B$55,2)</f>
        <v>66</v>
      </c>
      <c r="G854" s="55" t="n">
        <f aca="false">IF(TOT!AK856&lt;400,IF(F854&gt;66,66,F854),F854)</f>
        <v>66</v>
      </c>
      <c r="H854" s="55" t="n">
        <f aca="false">IF(TOT!AK856&lt;200,IF(G854&gt;60,60,G854),G854)</f>
        <v>66</v>
      </c>
      <c r="I854" s="55" t="n">
        <f aca="false">(D854+H854)/2</f>
        <v>62</v>
      </c>
      <c r="J854" s="55" t="n">
        <f aca="false">IF(TOT!AN856&lt;13.4,IF(I854&gt;66,66,I854),I854)</f>
        <v>62</v>
      </c>
      <c r="K854" s="55" t="n">
        <f aca="false">IF(TOT!AN856&lt;11,IF(J854&gt;66,66,J854),J854)</f>
        <v>62</v>
      </c>
    </row>
    <row r="855" customFormat="false" ht="13" hidden="false" customHeight="true" outlineLevel="0" collapsed="false">
      <c r="A855" s="17" t="s">
        <v>3839</v>
      </c>
      <c r="B855" s="27" t="n">
        <f aca="false">VLOOKUP((TOT!X857*60)/TOT!AK857,'PA - ASSISTS'!$A$3:$B$55,2)</f>
        <v>73</v>
      </c>
      <c r="C855" s="27" t="n">
        <f aca="false">IF(TOT!AK857&lt;400,IF(B855&gt;66,66,B855),B855)</f>
        <v>73</v>
      </c>
      <c r="D855" s="27" t="n">
        <f aca="false">IF(TOT!AK857&lt;200,IF(C855&gt;60,60,C855),C855)</f>
        <v>73</v>
      </c>
      <c r="E855" s="50" t="n">
        <f aca="false">(TOT!BD857*60)/TOT!AK857</f>
        <v>9.87866855913191</v>
      </c>
      <c r="F855" s="55" t="n">
        <f aca="false">VLOOKUP(E855,'PA - Tableau 2'!$A$3:$B$55,2)</f>
        <v>71</v>
      </c>
      <c r="G855" s="55" t="n">
        <f aca="false">IF(TOT!AK857&lt;400,IF(F855&gt;66,66,F855),F855)</f>
        <v>71</v>
      </c>
      <c r="H855" s="55" t="n">
        <f aca="false">IF(TOT!AK857&lt;200,IF(G855&gt;60,60,G855),G855)</f>
        <v>71</v>
      </c>
      <c r="I855" s="55" t="n">
        <f aca="false">(D855+H855)/2</f>
        <v>72</v>
      </c>
      <c r="J855" s="55" t="n">
        <f aca="false">IF(TOT!AN857&lt;13.4,IF(I855&gt;66,66,I855),I855)</f>
        <v>72</v>
      </c>
      <c r="K855" s="55" t="n">
        <f aca="false">IF(TOT!AN857&lt;11,IF(J855&gt;66,66,J855),J855)</f>
        <v>72</v>
      </c>
    </row>
    <row r="856" customFormat="false" ht="13" hidden="false" customHeight="true" outlineLevel="0" collapsed="false">
      <c r="A856" s="17" t="s">
        <v>3842</v>
      </c>
      <c r="B856" s="27" t="n">
        <f aca="false">VLOOKUP((TOT!X858*60)/TOT!AK858,'PA - ASSISTS'!$A$3:$B$55,2)</f>
        <v>86</v>
      </c>
      <c r="C856" s="27" t="n">
        <f aca="false">IF(TOT!AK858&lt;400,IF(B856&gt;66,66,B856),B856)</f>
        <v>86</v>
      </c>
      <c r="D856" s="27" t="n">
        <f aca="false">IF(TOT!AK858&lt;200,IF(C856&gt;60,60,C856),C856)</f>
        <v>86</v>
      </c>
      <c r="E856" s="50" t="n">
        <f aca="false">(TOT!BD858*60)/TOT!AK858</f>
        <v>9.39202041848235</v>
      </c>
      <c r="F856" s="55" t="n">
        <f aca="false">VLOOKUP(E856,'PA - Tableau 2'!$A$3:$B$55,2)</f>
        <v>69</v>
      </c>
      <c r="G856" s="55" t="n">
        <f aca="false">IF(TOT!AK858&lt;400,IF(F856&gt;66,66,F856),F856)</f>
        <v>69</v>
      </c>
      <c r="H856" s="55" t="n">
        <f aca="false">IF(TOT!AK858&lt;200,IF(G856&gt;60,60,G856),G856)</f>
        <v>69</v>
      </c>
      <c r="I856" s="55" t="n">
        <f aca="false">(D856+H856)/2</f>
        <v>77.5</v>
      </c>
      <c r="J856" s="55" t="n">
        <f aca="false">IF(TOT!AN858&lt;13.4,IF(I856&gt;66,66,I856),I856)</f>
        <v>77.5</v>
      </c>
      <c r="K856" s="55" t="n">
        <f aca="false">IF(TOT!AN858&lt;11,IF(J856&gt;66,66,J856),J856)</f>
        <v>77.5</v>
      </c>
    </row>
    <row r="857" customFormat="false" ht="13" hidden="false" customHeight="true" outlineLevel="0" collapsed="false">
      <c r="A857" s="17" t="s">
        <v>3846</v>
      </c>
      <c r="B857" s="27" t="n">
        <f aca="false">VLOOKUP((TOT!X859*60)/TOT!AK859,'PA - ASSISTS'!$A$3:$B$55,2)</f>
        <v>71</v>
      </c>
      <c r="C857" s="27" t="n">
        <f aca="false">IF(TOT!AK859&lt;400,IF(B857&gt;66,66,B857),B857)</f>
        <v>71</v>
      </c>
      <c r="D857" s="27" t="n">
        <f aca="false">IF(TOT!AK859&lt;200,IF(C857&gt;60,60,C857),C857)</f>
        <v>71</v>
      </c>
      <c r="E857" s="50" t="n">
        <f aca="false">(TOT!BD859*60)/TOT!AK859</f>
        <v>5.84995937528197</v>
      </c>
      <c r="F857" s="55" t="n">
        <f aca="false">VLOOKUP(E857,'PA - Tableau 2'!$A$3:$B$55,2)</f>
        <v>58</v>
      </c>
      <c r="G857" s="55" t="n">
        <f aca="false">IF(TOT!AK859&lt;400,IF(F857&gt;66,66,F857),F857)</f>
        <v>58</v>
      </c>
      <c r="H857" s="55" t="n">
        <f aca="false">IF(TOT!AK859&lt;200,IF(G857&gt;60,60,G857),G857)</f>
        <v>58</v>
      </c>
      <c r="I857" s="55" t="n">
        <f aca="false">(D857+H857)/2</f>
        <v>64.5</v>
      </c>
      <c r="J857" s="55" t="n">
        <f aca="false">IF(TOT!AN859&lt;13.4,IF(I857&gt;66,66,I857),I857)</f>
        <v>64.5</v>
      </c>
      <c r="K857" s="55" t="n">
        <f aca="false">IF(TOT!AN859&lt;11,IF(J857&gt;66,66,J857),J857)</f>
        <v>64.5</v>
      </c>
    </row>
    <row r="858" customFormat="false" ht="13" hidden="false" customHeight="true" outlineLevel="0" collapsed="false">
      <c r="A858" s="17" t="s">
        <v>3850</v>
      </c>
      <c r="B858" s="27" t="n">
        <f aca="false">VLOOKUP((TOT!X860*60)/TOT!AK860,'PA - ASSISTS'!$A$3:$B$55,2)</f>
        <v>88</v>
      </c>
      <c r="C858" s="27" t="n">
        <f aca="false">IF(TOT!AK860&lt;400,IF(B858&gt;66,66,B858),B858)</f>
        <v>88</v>
      </c>
      <c r="D858" s="27" t="n">
        <f aca="false">IF(TOT!AK860&lt;200,IF(C858&gt;60,60,C858),C858)</f>
        <v>88</v>
      </c>
      <c r="E858" s="50" t="n">
        <f aca="false">(TOT!BD860*60)/TOT!AK860</f>
        <v>13.4736281299944</v>
      </c>
      <c r="F858" s="55" t="n">
        <f aca="false">VLOOKUP(E858,'PA - Tableau 2'!$A$3:$B$55,2)</f>
        <v>81</v>
      </c>
      <c r="G858" s="55" t="n">
        <f aca="false">IF(TOT!AK860&lt;400,IF(F858&gt;66,66,F858),F858)</f>
        <v>81</v>
      </c>
      <c r="H858" s="55" t="n">
        <f aca="false">IF(TOT!AK860&lt;200,IF(G858&gt;60,60,G858),G858)</f>
        <v>81</v>
      </c>
      <c r="I858" s="55" t="n">
        <f aca="false">(D858+H858)/2</f>
        <v>84.5</v>
      </c>
      <c r="J858" s="55" t="n">
        <f aca="false">IF(TOT!AN860&lt;13.4,IF(I858&gt;66,66,I858),I858)</f>
        <v>84.5</v>
      </c>
      <c r="K858" s="55" t="n">
        <f aca="false">IF(TOT!AN860&lt;11,IF(J858&gt;66,66,J858),J858)</f>
        <v>84.5</v>
      </c>
    </row>
    <row r="859" customFormat="false" ht="13" hidden="false" customHeight="true" outlineLevel="0" collapsed="false">
      <c r="A859" s="17" t="s">
        <v>3855</v>
      </c>
      <c r="B859" s="27" t="n">
        <f aca="false">VLOOKUP((TOT!X861*60)/TOT!AK861,'PA - ASSISTS'!$A$3:$B$55,2)</f>
        <v>77</v>
      </c>
      <c r="C859" s="27" t="n">
        <f aca="false">IF(TOT!AK861&lt;400,IF(B859&gt;66,66,B859),B859)</f>
        <v>66</v>
      </c>
      <c r="D859" s="27" t="n">
        <f aca="false">IF(TOT!AK861&lt;200,IF(C859&gt;60,60,C859),C859)</f>
        <v>66</v>
      </c>
      <c r="E859" s="50" t="n">
        <f aca="false">(TOT!BD861*60)/TOT!AK861</f>
        <v>20.9545983701976</v>
      </c>
      <c r="F859" s="55" t="n">
        <f aca="false">VLOOKUP(E859,'PA - Tableau 2'!$A$3:$B$55,2)</f>
        <v>96</v>
      </c>
      <c r="G859" s="55" t="n">
        <f aca="false">IF(TOT!AK861&lt;400,IF(F859&gt;66,66,F859),F859)</f>
        <v>66</v>
      </c>
      <c r="H859" s="55" t="n">
        <f aca="false">IF(TOT!AK861&lt;200,IF(G859&gt;60,60,G859),G859)</f>
        <v>66</v>
      </c>
      <c r="I859" s="55" t="n">
        <f aca="false">(D859+H859)/2</f>
        <v>66</v>
      </c>
      <c r="J859" s="55" t="n">
        <f aca="false">IF(TOT!AN861&lt;13.4,IF(I859&gt;66,66,I859),I859)</f>
        <v>66</v>
      </c>
      <c r="K859" s="55" t="n">
        <f aca="false">IF(TOT!AN861&lt;11,IF(J859&gt;66,66,J859),J859)</f>
        <v>66</v>
      </c>
    </row>
    <row r="860" customFormat="false" ht="13" hidden="false" customHeight="true" outlineLevel="0" collapsed="false">
      <c r="A860" s="17" t="s">
        <v>3859</v>
      </c>
      <c r="B860" s="27" t="n">
        <f aca="false">VLOOKUP((TOT!X862*60)/TOT!AK862,'PA - ASSISTS'!$A$3:$B$55,2)</f>
        <v>90</v>
      </c>
      <c r="C860" s="27" t="n">
        <f aca="false">IF(TOT!AK862&lt;400,IF(B860&gt;66,66,B860),B860)</f>
        <v>90</v>
      </c>
      <c r="D860" s="27" t="n">
        <f aca="false">IF(TOT!AK862&lt;200,IF(C860&gt;60,60,C860),C860)</f>
        <v>90</v>
      </c>
      <c r="E860" s="50" t="n">
        <f aca="false">(TOT!BD862*60)/TOT!AK862</f>
        <v>26.6055621216142</v>
      </c>
      <c r="F860" s="55" t="n">
        <f aca="false">VLOOKUP(E860,'PA - Tableau 2'!$A$3:$B$55,2)</f>
        <v>99</v>
      </c>
      <c r="G860" s="55" t="n">
        <f aca="false">IF(TOT!AK862&lt;400,IF(F860&gt;66,66,F860),F860)</f>
        <v>99</v>
      </c>
      <c r="H860" s="55" t="n">
        <f aca="false">IF(TOT!AK862&lt;200,IF(G860&gt;60,60,G860),G860)</f>
        <v>99</v>
      </c>
      <c r="I860" s="55" t="n">
        <f aca="false">(D860+H860)/2</f>
        <v>94.5</v>
      </c>
      <c r="J860" s="55" t="n">
        <f aca="false">IF(TOT!AN862&lt;13.4,IF(I860&gt;66,66,I860),I860)</f>
        <v>94.5</v>
      </c>
      <c r="K860" s="55" t="n">
        <f aca="false">IF(TOT!AN862&lt;11,IF(J860&gt;66,66,J860),J860)</f>
        <v>94.5</v>
      </c>
    </row>
    <row r="861" customFormat="false" ht="13" hidden="false" customHeight="true" outlineLevel="0" collapsed="false">
      <c r="A861" s="17" t="s">
        <v>3864</v>
      </c>
      <c r="B861" s="27" t="n">
        <f aca="false">VLOOKUP((TOT!X863*60)/TOT!AK863,'PA - ASSISTS'!$A$3:$B$55,2)</f>
        <v>71</v>
      </c>
      <c r="C861" s="27" t="n">
        <f aca="false">IF(TOT!AK863&lt;400,IF(B861&gt;66,66,B861),B861)</f>
        <v>71</v>
      </c>
      <c r="D861" s="27" t="n">
        <f aca="false">IF(TOT!AK863&lt;200,IF(C861&gt;60,60,C861),C861)</f>
        <v>71</v>
      </c>
      <c r="E861" s="50" t="n">
        <f aca="false">(TOT!BD863*60)/TOT!AK863</f>
        <v>16.0179755839658</v>
      </c>
      <c r="F861" s="55" t="n">
        <f aca="false">VLOOKUP(E861,'PA - Tableau 2'!$A$3:$B$55,2)</f>
        <v>88</v>
      </c>
      <c r="G861" s="55" t="n">
        <f aca="false">IF(TOT!AK863&lt;400,IF(F861&gt;66,66,F861),F861)</f>
        <v>88</v>
      </c>
      <c r="H861" s="55" t="n">
        <f aca="false">IF(TOT!AK863&lt;200,IF(G861&gt;60,60,G861),G861)</f>
        <v>88</v>
      </c>
      <c r="I861" s="55" t="n">
        <f aca="false">(D861+H861)/2</f>
        <v>79.5</v>
      </c>
      <c r="J861" s="55" t="n">
        <f aca="false">IF(TOT!AN863&lt;13.4,IF(I861&gt;66,66,I861),I861)</f>
        <v>79.5</v>
      </c>
      <c r="K861" s="55" t="n">
        <f aca="false">IF(TOT!AN863&lt;11,IF(J861&gt;66,66,J861),J861)</f>
        <v>79.5</v>
      </c>
    </row>
    <row r="862" customFormat="false" ht="13" hidden="false" customHeight="true" outlineLevel="0" collapsed="false">
      <c r="A862" s="17" t="s">
        <v>3868</v>
      </c>
      <c r="B862" s="27" t="n">
        <f aca="false">VLOOKUP((TOT!X864*60)/TOT!AK864,'PA - ASSISTS'!$A$3:$B$55,2)</f>
        <v>84</v>
      </c>
      <c r="C862" s="27" t="n">
        <f aca="false">IF(TOT!AK864&lt;400,IF(B862&gt;66,66,B862),B862)</f>
        <v>84</v>
      </c>
      <c r="D862" s="27" t="n">
        <f aca="false">IF(TOT!AK864&lt;200,IF(C862&gt;60,60,C862),C862)</f>
        <v>84</v>
      </c>
      <c r="E862" s="50" t="n">
        <f aca="false">(TOT!BD864*60)/TOT!AK864</f>
        <v>11.0903644751512</v>
      </c>
      <c r="F862" s="55" t="n">
        <f aca="false">VLOOKUP(E862,'PA - Tableau 2'!$A$3:$B$55,2)</f>
        <v>74</v>
      </c>
      <c r="G862" s="55" t="n">
        <f aca="false">IF(TOT!AK864&lt;400,IF(F862&gt;66,66,F862),F862)</f>
        <v>74</v>
      </c>
      <c r="H862" s="55" t="n">
        <f aca="false">IF(TOT!AK864&lt;200,IF(G862&gt;60,60,G862),G862)</f>
        <v>74</v>
      </c>
      <c r="I862" s="55" t="n">
        <f aca="false">(D862+H862)/2</f>
        <v>79</v>
      </c>
      <c r="J862" s="55" t="n">
        <f aca="false">IF(TOT!AN864&lt;13.4,IF(I862&gt;66,66,I862),I862)</f>
        <v>79</v>
      </c>
      <c r="K862" s="55" t="n">
        <f aca="false">IF(TOT!AN864&lt;11,IF(J862&gt;66,66,J862),J862)</f>
        <v>79</v>
      </c>
    </row>
    <row r="863" customFormat="false" ht="13" hidden="false" customHeight="true" outlineLevel="0" collapsed="false">
      <c r="A863" s="17" t="s">
        <v>3872</v>
      </c>
      <c r="B863" s="27" t="n">
        <f aca="false">VLOOKUP((TOT!X865*60)/TOT!AK865,'PA - ASSISTS'!$A$3:$B$55,2)</f>
        <v>47</v>
      </c>
      <c r="C863" s="27" t="n">
        <f aca="false">IF(TOT!AK865&lt;400,IF(B863&gt;66,66,B863),B863)</f>
        <v>47</v>
      </c>
      <c r="D863" s="27" t="n">
        <f aca="false">IF(TOT!AK865&lt;200,IF(C863&gt;60,60,C863),C863)</f>
        <v>47</v>
      </c>
      <c r="E863" s="50" t="n">
        <f aca="false">(TOT!BD865*60)/TOT!AK865</f>
        <v>0</v>
      </c>
      <c r="F863" s="55" t="n">
        <f aca="false">VLOOKUP(E863,'PA - Tableau 2'!$A$3:$B$55,2)</f>
        <v>47</v>
      </c>
      <c r="G863" s="55" t="n">
        <f aca="false">IF(TOT!AK865&lt;400,IF(F863&gt;66,66,F863),F863)</f>
        <v>47</v>
      </c>
      <c r="H863" s="55" t="n">
        <f aca="false">IF(TOT!AK865&lt;200,IF(G863&gt;60,60,G863),G863)</f>
        <v>47</v>
      </c>
      <c r="I863" s="55" t="n">
        <f aca="false">(D863+H863)/2</f>
        <v>47</v>
      </c>
      <c r="J863" s="55" t="n">
        <f aca="false">IF(TOT!AN865&lt;13.4,IF(I863&gt;66,66,I863),I863)</f>
        <v>47</v>
      </c>
      <c r="K863" s="55" t="n">
        <f aca="false">IF(TOT!AN865&lt;11,IF(J863&gt;66,66,J863),J863)</f>
        <v>47</v>
      </c>
    </row>
    <row r="864" customFormat="false" ht="13" hidden="false" customHeight="true" outlineLevel="0" collapsed="false">
      <c r="A864" s="17" t="s">
        <v>3877</v>
      </c>
      <c r="B864" s="27" t="n">
        <f aca="false">VLOOKUP((TOT!X866*60)/TOT!AK866,'PA - ASSISTS'!$A$3:$B$55,2)</f>
        <v>79</v>
      </c>
      <c r="C864" s="27" t="n">
        <f aca="false">IF(TOT!AK866&lt;400,IF(B864&gt;66,66,B864),B864)</f>
        <v>79</v>
      </c>
      <c r="D864" s="27" t="n">
        <f aca="false">IF(TOT!AK866&lt;200,IF(C864&gt;60,60,C864),C864)</f>
        <v>79</v>
      </c>
      <c r="E864" s="50" t="n">
        <f aca="false">(TOT!BD866*60)/TOT!AK866</f>
        <v>7.73788021096742</v>
      </c>
      <c r="F864" s="55" t="n">
        <f aca="false">VLOOKUP(E864,'PA - Tableau 2'!$A$3:$B$55,2)</f>
        <v>64</v>
      </c>
      <c r="G864" s="55" t="n">
        <f aca="false">IF(TOT!AK866&lt;400,IF(F864&gt;66,66,F864),F864)</f>
        <v>64</v>
      </c>
      <c r="H864" s="55" t="n">
        <f aca="false">IF(TOT!AK866&lt;200,IF(G864&gt;60,60,G864),G864)</f>
        <v>64</v>
      </c>
      <c r="I864" s="55" t="n">
        <f aca="false">(D864+H864)/2</f>
        <v>71.5</v>
      </c>
      <c r="J864" s="55" t="n">
        <f aca="false">IF(TOT!AN866&lt;13.4,IF(I864&gt;66,66,I864),I864)</f>
        <v>71.5</v>
      </c>
      <c r="K864" s="55" t="n">
        <f aca="false">IF(TOT!AN866&lt;11,IF(J864&gt;66,66,J864),J864)</f>
        <v>71.5</v>
      </c>
    </row>
    <row r="865" customFormat="false" ht="13" hidden="false" customHeight="true" outlineLevel="0" collapsed="false">
      <c r="A865" s="17" t="s">
        <v>3881</v>
      </c>
      <c r="B865" s="27" t="n">
        <f aca="false">VLOOKUP((TOT!X867*60)/TOT!AK867,'PA - ASSISTS'!$A$3:$B$55,2)</f>
        <v>47</v>
      </c>
      <c r="C865" s="27" t="n">
        <f aca="false">IF(TOT!AK867&lt;400,IF(B865&gt;66,66,B865),B865)</f>
        <v>47</v>
      </c>
      <c r="D865" s="27" t="n">
        <f aca="false">IF(TOT!AK867&lt;200,IF(C865&gt;60,60,C865),C865)</f>
        <v>47</v>
      </c>
      <c r="E865" s="50" t="n">
        <f aca="false">(TOT!BD867*60)/TOT!AK867</f>
        <v>0</v>
      </c>
      <c r="F865" s="55" t="n">
        <f aca="false">VLOOKUP(E865,'PA - Tableau 2'!$A$3:$B$55,2)</f>
        <v>47</v>
      </c>
      <c r="G865" s="55" t="n">
        <f aca="false">IF(TOT!AK867&lt;400,IF(F865&gt;66,66,F865),F865)</f>
        <v>47</v>
      </c>
      <c r="H865" s="55" t="n">
        <f aca="false">IF(TOT!AK867&lt;200,IF(G865&gt;60,60,G865),G865)</f>
        <v>47</v>
      </c>
      <c r="I865" s="55" t="n">
        <f aca="false">(D865+H865)/2</f>
        <v>47</v>
      </c>
      <c r="J865" s="55" t="n">
        <f aca="false">IF(TOT!AN867&lt;13.4,IF(I865&gt;66,66,I865),I865)</f>
        <v>47</v>
      </c>
      <c r="K865" s="55" t="n">
        <f aca="false">IF(TOT!AN867&lt;11,IF(J865&gt;66,66,J865),J865)</f>
        <v>47</v>
      </c>
    </row>
    <row r="866" customFormat="false" ht="13" hidden="false" customHeight="true" outlineLevel="0" collapsed="false">
      <c r="A866" s="17" t="s">
        <v>3885</v>
      </c>
      <c r="B866" s="27" t="n">
        <f aca="false">VLOOKUP((TOT!X868*60)/TOT!AK868,'PA - ASSISTS'!$A$3:$B$55,2)</f>
        <v>99</v>
      </c>
      <c r="C866" s="27" t="n">
        <f aca="false">IF(TOT!AK868&lt;400,IF(B866&gt;66,66,B866),B866)</f>
        <v>66</v>
      </c>
      <c r="D866" s="27" t="n">
        <f aca="false">IF(TOT!AK868&lt;200,IF(C866&gt;60,60,C866),C866)</f>
        <v>60</v>
      </c>
      <c r="E866" s="50" t="n">
        <f aca="false">(TOT!BD868*60)/TOT!AK868</f>
        <v>15.8490566037736</v>
      </c>
      <c r="F866" s="55" t="n">
        <f aca="false">VLOOKUP(E866,'PA - Tableau 2'!$A$3:$B$55,2)</f>
        <v>87</v>
      </c>
      <c r="G866" s="55" t="n">
        <f aca="false">IF(TOT!AK868&lt;400,IF(F866&gt;66,66,F866),F866)</f>
        <v>66</v>
      </c>
      <c r="H866" s="55" t="n">
        <f aca="false">IF(TOT!AK868&lt;200,IF(G866&gt;60,60,G866),G866)</f>
        <v>60</v>
      </c>
      <c r="I866" s="55" t="n">
        <f aca="false">(D866+H866)/2</f>
        <v>60</v>
      </c>
      <c r="J866" s="55" t="n">
        <f aca="false">IF(TOT!AN868&lt;13.4,IF(I866&gt;66,66,I866),I866)</f>
        <v>60</v>
      </c>
      <c r="K866" s="55" t="n">
        <f aca="false">IF(TOT!AN868&lt;11,IF(J866&gt;66,66,J866),J866)</f>
        <v>60</v>
      </c>
    </row>
    <row r="867" customFormat="false" ht="13" hidden="false" customHeight="true" outlineLevel="0" collapsed="false">
      <c r="A867" s="17" t="s">
        <v>3888</v>
      </c>
      <c r="B867" s="27" t="n">
        <f aca="false">VLOOKUP((TOT!X869*60)/TOT!AK869,'PA - ASSISTS'!$A$3:$B$55,2)</f>
        <v>74</v>
      </c>
      <c r="C867" s="27" t="n">
        <f aca="false">IF(TOT!AK869&lt;400,IF(B867&gt;66,66,B867),B867)</f>
        <v>74</v>
      </c>
      <c r="D867" s="27" t="n">
        <f aca="false">IF(TOT!AK869&lt;200,IF(C867&gt;60,60,C867),C867)</f>
        <v>74</v>
      </c>
      <c r="E867" s="50" t="n">
        <f aca="false">(TOT!BD869*60)/TOT!AK869</f>
        <v>10.4779222055677</v>
      </c>
      <c r="F867" s="55" t="n">
        <f aca="false">VLOOKUP(E867,'PA - Tableau 2'!$A$3:$B$55,2)</f>
        <v>72</v>
      </c>
      <c r="G867" s="55" t="n">
        <f aca="false">IF(TOT!AK869&lt;400,IF(F867&gt;66,66,F867),F867)</f>
        <v>72</v>
      </c>
      <c r="H867" s="55" t="n">
        <f aca="false">IF(TOT!AK869&lt;200,IF(G867&gt;60,60,G867),G867)</f>
        <v>72</v>
      </c>
      <c r="I867" s="55" t="n">
        <f aca="false">(D867+H867)/2</f>
        <v>73</v>
      </c>
      <c r="J867" s="55" t="n">
        <f aca="false">IF(TOT!AN869&lt;13.4,IF(I867&gt;66,66,I867),I867)</f>
        <v>73</v>
      </c>
      <c r="K867" s="55" t="n">
        <f aca="false">IF(TOT!AN869&lt;11,IF(J867&gt;66,66,J867),J867)</f>
        <v>73</v>
      </c>
    </row>
    <row r="868" customFormat="false" ht="13" hidden="false" customHeight="true" outlineLevel="0" collapsed="false">
      <c r="A868" s="17" t="s">
        <v>3893</v>
      </c>
      <c r="B868" s="27" t="n">
        <f aca="false">VLOOKUP((TOT!X870*60)/TOT!AK870,'PA - ASSISTS'!$A$3:$B$55,2)</f>
        <v>93</v>
      </c>
      <c r="C868" s="27" t="n">
        <f aca="false">IF(TOT!AK870&lt;400,IF(B868&gt;66,66,B868),B868)</f>
        <v>93</v>
      </c>
      <c r="D868" s="27" t="n">
        <f aca="false">IF(TOT!AK870&lt;200,IF(C868&gt;60,60,C868),C868)</f>
        <v>93</v>
      </c>
      <c r="E868" s="50" t="n">
        <f aca="false">(TOT!BD870*60)/TOT!AK870</f>
        <v>12.5618394927307</v>
      </c>
      <c r="F868" s="55" t="n">
        <f aca="false">VLOOKUP(E868,'PA - Tableau 2'!$A$3:$B$55,2)</f>
        <v>79</v>
      </c>
      <c r="G868" s="55" t="n">
        <f aca="false">IF(TOT!AK870&lt;400,IF(F868&gt;66,66,F868),F868)</f>
        <v>79</v>
      </c>
      <c r="H868" s="55" t="n">
        <f aca="false">IF(TOT!AK870&lt;200,IF(G868&gt;60,60,G868),G868)</f>
        <v>79</v>
      </c>
      <c r="I868" s="55" t="n">
        <f aca="false">(D868+H868)/2</f>
        <v>86</v>
      </c>
      <c r="J868" s="55" t="n">
        <f aca="false">IF(TOT!AN870&lt;13.4,IF(I868&gt;66,66,I868),I868)</f>
        <v>86</v>
      </c>
      <c r="K868" s="55" t="n">
        <f aca="false">IF(TOT!AN870&lt;11,IF(J868&gt;66,66,J868),J868)</f>
        <v>86</v>
      </c>
    </row>
    <row r="869" customFormat="false" ht="13" hidden="false" customHeight="true" outlineLevel="0" collapsed="false">
      <c r="A869" s="17" t="s">
        <v>3897</v>
      </c>
      <c r="B869" s="27" t="n">
        <f aca="false">VLOOKUP((TOT!X871*60)/TOT!AK871,'PA - ASSISTS'!$A$3:$B$55,2)</f>
        <v>47</v>
      </c>
      <c r="C869" s="27" t="n">
        <f aca="false">IF(TOT!AK871&lt;400,IF(B869&gt;66,66,B869),B869)</f>
        <v>47</v>
      </c>
      <c r="D869" s="27" t="n">
        <f aca="false">IF(TOT!AK871&lt;200,IF(C869&gt;60,60,C869),C869)</f>
        <v>47</v>
      </c>
      <c r="E869" s="50" t="n">
        <f aca="false">(TOT!BD871*60)/TOT!AK871</f>
        <v>0</v>
      </c>
      <c r="F869" s="55" t="n">
        <f aca="false">VLOOKUP(E869,'PA - Tableau 2'!$A$3:$B$55,2)</f>
        <v>47</v>
      </c>
      <c r="G869" s="55" t="n">
        <f aca="false">IF(TOT!AK871&lt;400,IF(F869&gt;66,66,F869),F869)</f>
        <v>47</v>
      </c>
      <c r="H869" s="55" t="n">
        <f aca="false">IF(TOT!AK871&lt;200,IF(G869&gt;60,60,G869),G869)</f>
        <v>47</v>
      </c>
      <c r="I869" s="55" t="n">
        <f aca="false">(D869+H869)/2</f>
        <v>47</v>
      </c>
      <c r="J869" s="55" t="n">
        <f aca="false">IF(TOT!AN871&lt;13.4,IF(I869&gt;66,66,I869),I869)</f>
        <v>47</v>
      </c>
      <c r="K869" s="55" t="n">
        <f aca="false">IF(TOT!AN871&lt;11,IF(J869&gt;66,66,J869),J869)</f>
        <v>47</v>
      </c>
    </row>
    <row r="870" customFormat="false" ht="13" hidden="false" customHeight="true" outlineLevel="0" collapsed="false">
      <c r="A870" s="17" t="s">
        <v>3900</v>
      </c>
      <c r="B870" s="27" t="n">
        <f aca="false">VLOOKUP((TOT!X872*60)/TOT!AK872,'PA - ASSISTS'!$A$3:$B$55,2)</f>
        <v>52</v>
      </c>
      <c r="C870" s="27" t="n">
        <f aca="false">IF(TOT!AK872&lt;400,IF(B870&gt;66,66,B870),B870)</f>
        <v>52</v>
      </c>
      <c r="D870" s="27" t="n">
        <f aca="false">IF(TOT!AK872&lt;200,IF(C870&gt;60,60,C870),C870)</f>
        <v>52</v>
      </c>
      <c r="E870" s="50" t="n">
        <f aca="false">(TOT!BD872*60)/TOT!AK872</f>
        <v>7.75869975034383</v>
      </c>
      <c r="F870" s="55" t="n">
        <f aca="false">VLOOKUP(E870,'PA - Tableau 2'!$A$3:$B$55,2)</f>
        <v>64</v>
      </c>
      <c r="G870" s="55" t="n">
        <f aca="false">IF(TOT!AK872&lt;400,IF(F870&gt;66,66,F870),F870)</f>
        <v>64</v>
      </c>
      <c r="H870" s="55" t="n">
        <f aca="false">IF(TOT!AK872&lt;200,IF(G870&gt;60,60,G870),G870)</f>
        <v>64</v>
      </c>
      <c r="I870" s="55" t="n">
        <f aca="false">(D870+H870)/2</f>
        <v>58</v>
      </c>
      <c r="J870" s="55" t="n">
        <f aca="false">IF(TOT!AN872&lt;13.4,IF(I870&gt;66,66,I870),I870)</f>
        <v>58</v>
      </c>
      <c r="K870" s="55" t="n">
        <f aca="false">IF(TOT!AN872&lt;11,IF(J870&gt;66,66,J870),J870)</f>
        <v>58</v>
      </c>
    </row>
    <row r="871" customFormat="false" ht="13" hidden="false" customHeight="true" outlineLevel="0" collapsed="false">
      <c r="A871" s="17" t="s">
        <v>3905</v>
      </c>
      <c r="B871" s="27" t="n">
        <f aca="false">VLOOKUP((TOT!X873*60)/TOT!AK873,'PA - ASSISTS'!$A$3:$B$55,2)</f>
        <v>86</v>
      </c>
      <c r="C871" s="27" t="n">
        <f aca="false">IF(TOT!AK873&lt;400,IF(B871&gt;66,66,B871),B871)</f>
        <v>86</v>
      </c>
      <c r="D871" s="27" t="n">
        <f aca="false">IF(TOT!AK873&lt;200,IF(C871&gt;60,60,C871),C871)</f>
        <v>86</v>
      </c>
      <c r="E871" s="50" t="n">
        <f aca="false">(TOT!BD873*60)/TOT!AK873</f>
        <v>7.52158285099976</v>
      </c>
      <c r="F871" s="55" t="n">
        <f aca="false">VLOOKUP(E871,'PA - Tableau 2'!$A$3:$B$55,2)</f>
        <v>63</v>
      </c>
      <c r="G871" s="55" t="n">
        <f aca="false">IF(TOT!AK873&lt;400,IF(F871&gt;66,66,F871),F871)</f>
        <v>63</v>
      </c>
      <c r="H871" s="55" t="n">
        <f aca="false">IF(TOT!AK873&lt;200,IF(G871&gt;60,60,G871),G871)</f>
        <v>63</v>
      </c>
      <c r="I871" s="55" t="n">
        <f aca="false">(D871+H871)/2</f>
        <v>74.5</v>
      </c>
      <c r="J871" s="55" t="n">
        <f aca="false">IF(TOT!AN873&lt;13.4,IF(I871&gt;66,66,I871),I871)</f>
        <v>74.5</v>
      </c>
      <c r="K871" s="55" t="n">
        <f aca="false">IF(TOT!AN873&lt;11,IF(J871&gt;66,66,J871),J871)</f>
        <v>74.5</v>
      </c>
    </row>
    <row r="872" customFormat="false" ht="13" hidden="false" customHeight="true" outlineLevel="0" collapsed="false">
      <c r="A872" s="17" t="s">
        <v>3907</v>
      </c>
      <c r="B872" s="27" t="n">
        <f aca="false">VLOOKUP((TOT!X874*60)/TOT!AK874,'PA - ASSISTS'!$A$3:$B$55,2)</f>
        <v>93</v>
      </c>
      <c r="C872" s="27" t="n">
        <f aca="false">IF(TOT!AK874&lt;400,IF(B872&gt;66,66,B872),B872)</f>
        <v>93</v>
      </c>
      <c r="D872" s="27" t="n">
        <f aca="false">IF(TOT!AK874&lt;200,IF(C872&gt;60,60,C872),C872)</f>
        <v>93</v>
      </c>
      <c r="E872" s="50" t="n">
        <f aca="false">(TOT!BD874*60)/TOT!AK874</f>
        <v>19.1559793927436</v>
      </c>
      <c r="F872" s="55" t="n">
        <f aca="false">VLOOKUP(E872,'PA - Tableau 2'!$A$3:$B$55,2)</f>
        <v>93</v>
      </c>
      <c r="G872" s="55" t="n">
        <f aca="false">IF(TOT!AK874&lt;400,IF(F872&gt;66,66,F872),F872)</f>
        <v>93</v>
      </c>
      <c r="H872" s="55" t="n">
        <f aca="false">IF(TOT!AK874&lt;200,IF(G872&gt;60,60,G872),G872)</f>
        <v>93</v>
      </c>
      <c r="I872" s="55" t="n">
        <f aca="false">(D872+H872)/2</f>
        <v>93</v>
      </c>
      <c r="J872" s="55" t="n">
        <f aca="false">IF(TOT!AN874&lt;13.4,IF(I872&gt;66,66,I872),I872)</f>
        <v>93</v>
      </c>
      <c r="K872" s="55" t="n">
        <f aca="false">IF(TOT!AN874&lt;11,IF(J872&gt;66,66,J872),J872)</f>
        <v>93</v>
      </c>
    </row>
    <row r="873" customFormat="false" ht="13" hidden="false" customHeight="true" outlineLevel="0" collapsed="false">
      <c r="A873" s="17" t="s">
        <v>3910</v>
      </c>
      <c r="B873" s="27" t="n">
        <f aca="false">VLOOKUP((TOT!X875*60)/TOT!AK875,'PA - ASSISTS'!$A$3:$B$55,2)</f>
        <v>64</v>
      </c>
      <c r="C873" s="27" t="n">
        <f aca="false">IF(TOT!AK875&lt;400,IF(B873&gt;66,66,B873),B873)</f>
        <v>64</v>
      </c>
      <c r="D873" s="27" t="n">
        <f aca="false">IF(TOT!AK875&lt;200,IF(C873&gt;60,60,C873),C873)</f>
        <v>64</v>
      </c>
      <c r="E873" s="50" t="n">
        <f aca="false">(TOT!BD875*60)/TOT!AK875</f>
        <v>4.75304682488775</v>
      </c>
      <c r="F873" s="55" t="n">
        <f aca="false">VLOOKUP(E873,'PA - Tableau 2'!$A$3:$B$55,2)</f>
        <v>55</v>
      </c>
      <c r="G873" s="55" t="n">
        <f aca="false">IF(TOT!AK875&lt;400,IF(F873&gt;66,66,F873),F873)</f>
        <v>55</v>
      </c>
      <c r="H873" s="55" t="n">
        <f aca="false">IF(TOT!AK875&lt;200,IF(G873&gt;60,60,G873),G873)</f>
        <v>55</v>
      </c>
      <c r="I873" s="55" t="n">
        <f aca="false">(D873+H873)/2</f>
        <v>59.5</v>
      </c>
      <c r="J873" s="55" t="n">
        <f aca="false">IF(TOT!AN875&lt;13.4,IF(I873&gt;66,66,I873),I873)</f>
        <v>59.5</v>
      </c>
      <c r="K873" s="55" t="n">
        <f aca="false">IF(TOT!AN875&lt;11,IF(J873&gt;66,66,J873),J873)</f>
        <v>59.5</v>
      </c>
    </row>
    <row r="874" customFormat="false" ht="13" hidden="false" customHeight="true" outlineLevel="0" collapsed="false">
      <c r="A874" s="17" t="s">
        <v>3915</v>
      </c>
      <c r="B874" s="27" t="n">
        <f aca="false">VLOOKUP((TOT!X876*60)/TOT!AK876,'PA - ASSISTS'!$A$3:$B$55,2)</f>
        <v>93</v>
      </c>
      <c r="C874" s="27" t="n">
        <f aca="false">IF(TOT!AK876&lt;400,IF(B874&gt;66,66,B874),B874)</f>
        <v>93</v>
      </c>
      <c r="D874" s="27" t="n">
        <f aca="false">IF(TOT!AK876&lt;200,IF(C874&gt;60,60,C874),C874)</f>
        <v>93</v>
      </c>
      <c r="E874" s="50" t="n">
        <f aca="false">(TOT!BD876*60)/TOT!AK876</f>
        <v>15.0073587682554</v>
      </c>
      <c r="F874" s="55" t="n">
        <f aca="false">VLOOKUP(E874,'PA - Tableau 2'!$A$3:$B$55,2)</f>
        <v>85</v>
      </c>
      <c r="G874" s="55" t="n">
        <f aca="false">IF(TOT!AK876&lt;400,IF(F874&gt;66,66,F874),F874)</f>
        <v>85</v>
      </c>
      <c r="H874" s="55" t="n">
        <f aca="false">IF(TOT!AK876&lt;200,IF(G874&gt;60,60,G874),G874)</f>
        <v>85</v>
      </c>
      <c r="I874" s="55" t="n">
        <f aca="false">(D874+H874)/2</f>
        <v>89</v>
      </c>
      <c r="J874" s="55" t="n">
        <f aca="false">IF(TOT!AN876&lt;13.4,IF(I874&gt;66,66,I874),I874)</f>
        <v>89</v>
      </c>
      <c r="K874" s="55" t="n">
        <f aca="false">IF(TOT!AN876&lt;11,IF(J874&gt;66,66,J874),J874)</f>
        <v>89</v>
      </c>
    </row>
    <row r="875" customFormat="false" ht="13" hidden="false" customHeight="true" outlineLevel="0" collapsed="false">
      <c r="A875" s="17" t="s">
        <v>3920</v>
      </c>
      <c r="B875" s="27" t="n">
        <f aca="false">VLOOKUP((TOT!X877*60)/TOT!AK877,'PA - ASSISTS'!$A$3:$B$55,2)</f>
        <v>50</v>
      </c>
      <c r="C875" s="27" t="n">
        <f aca="false">IF(TOT!AK877&lt;400,IF(B875&gt;66,66,B875),B875)</f>
        <v>50</v>
      </c>
      <c r="D875" s="27" t="n">
        <f aca="false">IF(TOT!AK877&lt;200,IF(C875&gt;60,60,C875),C875)</f>
        <v>50</v>
      </c>
      <c r="E875" s="50" t="n">
        <f aca="false">(TOT!BD877*60)/TOT!AK877</f>
        <v>9.6347273689783</v>
      </c>
      <c r="F875" s="55" t="n">
        <f aca="false">VLOOKUP(E875,'PA - Tableau 2'!$A$3:$B$55,2)</f>
        <v>70</v>
      </c>
      <c r="G875" s="55" t="n">
        <f aca="false">IF(TOT!AK877&lt;400,IF(F875&gt;66,66,F875),F875)</f>
        <v>70</v>
      </c>
      <c r="H875" s="55" t="n">
        <f aca="false">IF(TOT!AK877&lt;200,IF(G875&gt;60,60,G875),G875)</f>
        <v>70</v>
      </c>
      <c r="I875" s="55" t="n">
        <f aca="false">(D875+H875)/2</f>
        <v>60</v>
      </c>
      <c r="J875" s="55" t="n">
        <f aca="false">IF(TOT!AN877&lt;13.4,IF(I875&gt;66,66,I875),I875)</f>
        <v>60</v>
      </c>
      <c r="K875" s="55" t="n">
        <f aca="false">IF(TOT!AN877&lt;11,IF(J875&gt;66,66,J875),J875)</f>
        <v>60</v>
      </c>
    </row>
    <row r="876" customFormat="false" ht="13" hidden="false" customHeight="true" outlineLevel="0" collapsed="false">
      <c r="A876" s="17" t="s">
        <v>3924</v>
      </c>
      <c r="B876" s="27" t="n">
        <f aca="false">VLOOKUP((TOT!X878*60)/TOT!AK878,'PA - ASSISTS'!$A$3:$B$55,2)</f>
        <v>69</v>
      </c>
      <c r="C876" s="27" t="n">
        <f aca="false">IF(TOT!AK878&lt;400,IF(B876&gt;66,66,B876),B876)</f>
        <v>69</v>
      </c>
      <c r="D876" s="27" t="n">
        <f aca="false">IF(TOT!AK878&lt;200,IF(C876&gt;60,60,C876),C876)</f>
        <v>69</v>
      </c>
      <c r="E876" s="50" t="n">
        <f aca="false">(TOT!BD878*60)/TOT!AK878</f>
        <v>4.62742175856933</v>
      </c>
      <c r="F876" s="55" t="n">
        <f aca="false">VLOOKUP(E876,'PA - Tableau 2'!$A$3:$B$55,2)</f>
        <v>55</v>
      </c>
      <c r="G876" s="55" t="n">
        <f aca="false">IF(TOT!AK878&lt;400,IF(F876&gt;66,66,F876),F876)</f>
        <v>55</v>
      </c>
      <c r="H876" s="55" t="n">
        <f aca="false">IF(TOT!AK878&lt;200,IF(G876&gt;60,60,G876),G876)</f>
        <v>55</v>
      </c>
      <c r="I876" s="55" t="n">
        <f aca="false">(D876+H876)/2</f>
        <v>62</v>
      </c>
      <c r="J876" s="55" t="n">
        <f aca="false">IF(TOT!AN878&lt;13.4,IF(I876&gt;66,66,I876),I876)</f>
        <v>62</v>
      </c>
      <c r="K876" s="55" t="n">
        <f aca="false">IF(TOT!AN878&lt;11,IF(J876&gt;66,66,J876),J876)</f>
        <v>62</v>
      </c>
    </row>
    <row r="877" customFormat="false" ht="13" hidden="false" customHeight="true" outlineLevel="0" collapsed="false">
      <c r="A877" s="17" t="s">
        <v>3929</v>
      </c>
      <c r="B877" s="27" t="n">
        <f aca="false">VLOOKUP((TOT!X879*60)/TOT!AK879,'PA - ASSISTS'!$A$3:$B$55,2)</f>
        <v>47</v>
      </c>
      <c r="C877" s="27" t="n">
        <f aca="false">IF(TOT!AK879&lt;400,IF(B877&gt;66,66,B877),B877)</f>
        <v>47</v>
      </c>
      <c r="D877" s="27" t="n">
        <f aca="false">IF(TOT!AK879&lt;200,IF(C877&gt;60,60,C877),C877)</f>
        <v>47</v>
      </c>
      <c r="E877" s="50" t="n">
        <f aca="false">(TOT!BD879*60)/TOT!AK879</f>
        <v>0</v>
      </c>
      <c r="F877" s="55" t="n">
        <f aca="false">VLOOKUP(E877,'PA - Tableau 2'!$A$3:$B$55,2)</f>
        <v>47</v>
      </c>
      <c r="G877" s="55" t="n">
        <f aca="false">IF(TOT!AK879&lt;400,IF(F877&gt;66,66,F877),F877)</f>
        <v>47</v>
      </c>
      <c r="H877" s="55" t="n">
        <f aca="false">IF(TOT!AK879&lt;200,IF(G877&gt;60,60,G877),G877)</f>
        <v>47</v>
      </c>
      <c r="I877" s="55" t="n">
        <f aca="false">(D877+H877)/2</f>
        <v>47</v>
      </c>
      <c r="J877" s="55" t="n">
        <f aca="false">IF(TOT!AN879&lt;13.4,IF(I877&gt;66,66,I877),I877)</f>
        <v>47</v>
      </c>
      <c r="K877" s="55" t="n">
        <f aca="false">IF(TOT!AN879&lt;11,IF(J877&gt;66,66,J877),J877)</f>
        <v>47</v>
      </c>
    </row>
    <row r="878" customFormat="false" ht="13" hidden="false" customHeight="true" outlineLevel="0" collapsed="false">
      <c r="A878" s="17" t="s">
        <v>3933</v>
      </c>
      <c r="B878" s="27" t="n">
        <f aca="false">VLOOKUP((TOT!X880*60)/TOT!AK880,'PA - ASSISTS'!$A$3:$B$55,2)</f>
        <v>48</v>
      </c>
      <c r="C878" s="27" t="n">
        <f aca="false">IF(TOT!AK880&lt;400,IF(B878&gt;66,66,B878),B878)</f>
        <v>48</v>
      </c>
      <c r="D878" s="27" t="n">
        <f aca="false">IF(TOT!AK880&lt;200,IF(C878&gt;60,60,C878),C878)</f>
        <v>48</v>
      </c>
      <c r="E878" s="50" t="n">
        <f aca="false">(TOT!BD880*60)/TOT!AK880</f>
        <v>2.41785803862553</v>
      </c>
      <c r="F878" s="55" t="n">
        <f aca="false">VLOOKUP(E878,'PA - Tableau 2'!$A$3:$B$55,2)</f>
        <v>50</v>
      </c>
      <c r="G878" s="55" t="n">
        <f aca="false">IF(TOT!AK880&lt;400,IF(F878&gt;66,66,F878),F878)</f>
        <v>50</v>
      </c>
      <c r="H878" s="55" t="n">
        <f aca="false">IF(TOT!AK880&lt;200,IF(G878&gt;60,60,G878),G878)</f>
        <v>50</v>
      </c>
      <c r="I878" s="55" t="n">
        <f aca="false">(D878+H878)/2</f>
        <v>49</v>
      </c>
      <c r="J878" s="55" t="n">
        <f aca="false">IF(TOT!AN880&lt;13.4,IF(I878&gt;66,66,I878),I878)</f>
        <v>49</v>
      </c>
      <c r="K878" s="55" t="n">
        <f aca="false">IF(TOT!AN880&lt;11,IF(J878&gt;66,66,J878),J878)</f>
        <v>49</v>
      </c>
    </row>
    <row r="879" customFormat="false" ht="13" hidden="false" customHeight="true" outlineLevel="0" collapsed="false">
      <c r="A879" s="17" t="s">
        <v>3937</v>
      </c>
      <c r="B879" s="27" t="n">
        <f aca="false">VLOOKUP((TOT!X881*60)/TOT!AK881,'PA - ASSISTS'!$A$3:$B$55,2)</f>
        <v>63</v>
      </c>
      <c r="C879" s="27" t="n">
        <f aca="false">IF(TOT!AK881&lt;400,IF(B879&gt;66,66,B879),B879)</f>
        <v>63</v>
      </c>
      <c r="D879" s="27" t="n">
        <f aca="false">IF(TOT!AK881&lt;200,IF(C879&gt;60,60,C879),C879)</f>
        <v>60</v>
      </c>
      <c r="E879" s="50" t="n">
        <f aca="false">(TOT!BD881*60)/TOT!AK881</f>
        <v>7.91136342825734</v>
      </c>
      <c r="F879" s="55" t="n">
        <f aca="false">VLOOKUP(E879,'PA - Tableau 2'!$A$3:$B$55,2)</f>
        <v>65</v>
      </c>
      <c r="G879" s="55" t="n">
        <f aca="false">IF(TOT!AK881&lt;400,IF(F879&gt;66,66,F879),F879)</f>
        <v>65</v>
      </c>
      <c r="H879" s="55" t="n">
        <f aca="false">IF(TOT!AK881&lt;200,IF(G879&gt;60,60,G879),G879)</f>
        <v>60</v>
      </c>
      <c r="I879" s="55" t="n">
        <f aca="false">(D879+H879)/2</f>
        <v>60</v>
      </c>
      <c r="J879" s="55" t="n">
        <f aca="false">IF(TOT!AN881&lt;13.4,IF(I879&gt;66,66,I879),I879)</f>
        <v>60</v>
      </c>
      <c r="K879" s="55" t="n">
        <f aca="false">IF(TOT!AN881&lt;11,IF(J879&gt;66,66,J879),J879)</f>
        <v>60</v>
      </c>
    </row>
    <row r="880" customFormat="false" ht="13" hidden="false" customHeight="true" outlineLevel="0" collapsed="false">
      <c r="A880" s="17" t="s">
        <v>3942</v>
      </c>
      <c r="B880" s="27" t="n">
        <f aca="false">VLOOKUP((TOT!X882*60)/TOT!AK882,'PA - ASSISTS'!$A$3:$B$55,2)</f>
        <v>47</v>
      </c>
      <c r="C880" s="27" t="n">
        <f aca="false">IF(TOT!AK882&lt;400,IF(B880&gt;66,66,B880),B880)</f>
        <v>47</v>
      </c>
      <c r="D880" s="27" t="n">
        <f aca="false">IF(TOT!AK882&lt;200,IF(C880&gt;60,60,C880),C880)</f>
        <v>47</v>
      </c>
      <c r="E880" s="50" t="n">
        <f aca="false">(TOT!BD882*60)/TOT!AK882</f>
        <v>9.29189424331761</v>
      </c>
      <c r="F880" s="55" t="n">
        <f aca="false">VLOOKUP(E880,'PA - Tableau 2'!$A$3:$B$55,2)</f>
        <v>69</v>
      </c>
      <c r="G880" s="55" t="n">
        <f aca="false">IF(TOT!AK882&lt;400,IF(F880&gt;66,66,F880),F880)</f>
        <v>66</v>
      </c>
      <c r="H880" s="55" t="n">
        <f aca="false">IF(TOT!AK882&lt;200,IF(G880&gt;60,60,G880),G880)</f>
        <v>66</v>
      </c>
      <c r="I880" s="55" t="n">
        <f aca="false">(D880+H880)/2</f>
        <v>56.5</v>
      </c>
      <c r="J880" s="55" t="n">
        <f aca="false">IF(TOT!AN882&lt;13.4,IF(I880&gt;66,66,I880),I880)</f>
        <v>56.5</v>
      </c>
      <c r="K880" s="55" t="n">
        <f aca="false">IF(TOT!AN882&lt;11,IF(J880&gt;66,66,J880),J880)</f>
        <v>56.5</v>
      </c>
    </row>
    <row r="881" customFormat="false" ht="13" hidden="false" customHeight="true" outlineLevel="0" collapsed="false">
      <c r="A881" s="17" t="s">
        <v>3945</v>
      </c>
      <c r="B881" s="27" t="n">
        <f aca="false">VLOOKUP((TOT!X883*60)/TOT!AK883,'PA - ASSISTS'!$A$3:$B$55,2)</f>
        <v>77</v>
      </c>
      <c r="C881" s="27" t="n">
        <f aca="false">IF(TOT!AK883&lt;400,IF(B881&gt;66,66,B881),B881)</f>
        <v>77</v>
      </c>
      <c r="D881" s="27" t="n">
        <f aca="false">IF(TOT!AK883&lt;200,IF(C881&gt;60,60,C881),C881)</f>
        <v>77</v>
      </c>
      <c r="E881" s="50" t="n">
        <f aca="false">(TOT!BD883*60)/TOT!AK883</f>
        <v>11.2468384074944</v>
      </c>
      <c r="F881" s="55" t="n">
        <f aca="false">VLOOKUP(E881,'PA - Tableau 2'!$A$3:$B$55,2)</f>
        <v>75</v>
      </c>
      <c r="G881" s="55" t="n">
        <f aca="false">IF(TOT!AK883&lt;400,IF(F881&gt;66,66,F881),F881)</f>
        <v>75</v>
      </c>
      <c r="H881" s="55" t="n">
        <f aca="false">IF(TOT!AK883&lt;200,IF(G881&gt;60,60,G881),G881)</f>
        <v>75</v>
      </c>
      <c r="I881" s="55" t="n">
        <f aca="false">(D881+H881)/2</f>
        <v>76</v>
      </c>
      <c r="J881" s="55" t="n">
        <f aca="false">IF(TOT!AN883&lt;13.4,IF(I881&gt;66,66,I881),I881)</f>
        <v>76</v>
      </c>
      <c r="K881" s="55" t="n">
        <f aca="false">IF(TOT!AN883&lt;11,IF(J881&gt;66,66,J881),J881)</f>
        <v>76</v>
      </c>
    </row>
    <row r="882" customFormat="false" ht="13" hidden="false" customHeight="true" outlineLevel="0" collapsed="false">
      <c r="A882" s="17" t="s">
        <v>3948</v>
      </c>
      <c r="B882" s="27" t="n">
        <f aca="false">VLOOKUP((TOT!X884*60)/TOT!AK884,'PA - ASSISTS'!$A$3:$B$55,2)</f>
        <v>67</v>
      </c>
      <c r="C882" s="27" t="n">
        <f aca="false">IF(TOT!AK884&lt;400,IF(B882&gt;66,66,B882),B882)</f>
        <v>67</v>
      </c>
      <c r="D882" s="27" t="n">
        <f aca="false">IF(TOT!AK884&lt;200,IF(C882&gt;60,60,C882),C882)</f>
        <v>67</v>
      </c>
      <c r="E882" s="50" t="n">
        <f aca="false">(TOT!BD884*60)/TOT!AK884</f>
        <v>6.80712676252645</v>
      </c>
      <c r="F882" s="55" t="n">
        <f aca="false">VLOOKUP(E882,'PA - Tableau 2'!$A$3:$B$55,2)</f>
        <v>61</v>
      </c>
      <c r="G882" s="55" t="n">
        <f aca="false">IF(TOT!AK884&lt;400,IF(F882&gt;66,66,F882),F882)</f>
        <v>61</v>
      </c>
      <c r="H882" s="55" t="n">
        <f aca="false">IF(TOT!AK884&lt;200,IF(G882&gt;60,60,G882),G882)</f>
        <v>61</v>
      </c>
      <c r="I882" s="55" t="n">
        <f aca="false">(D882+H882)/2</f>
        <v>64</v>
      </c>
      <c r="J882" s="55" t="n">
        <f aca="false">IF(TOT!AN884&lt;13.4,IF(I882&gt;66,66,I882),I882)</f>
        <v>64</v>
      </c>
      <c r="K882" s="55" t="n">
        <f aca="false">IF(TOT!AN884&lt;11,IF(J882&gt;66,66,J882),J882)</f>
        <v>64</v>
      </c>
    </row>
    <row r="883" customFormat="false" ht="13" hidden="false" customHeight="true" outlineLevel="0" collapsed="false">
      <c r="A883" s="17" t="s">
        <v>3952</v>
      </c>
      <c r="B883" s="27" t="n">
        <f aca="false">VLOOKUP((TOT!X885*60)/TOT!AK885,'PA - ASSISTS'!$A$3:$B$55,2)</f>
        <v>47</v>
      </c>
      <c r="C883" s="27" t="n">
        <f aca="false">IF(TOT!AK885&lt;400,IF(B883&gt;66,66,B883),B883)</f>
        <v>47</v>
      </c>
      <c r="D883" s="27" t="n">
        <f aca="false">IF(TOT!AK885&lt;200,IF(C883&gt;60,60,C883),C883)</f>
        <v>47</v>
      </c>
      <c r="E883" s="50" t="n">
        <f aca="false">(TOT!BD885*60)/TOT!AK885</f>
        <v>0</v>
      </c>
      <c r="F883" s="55" t="n">
        <f aca="false">VLOOKUP(E883,'PA - Tableau 2'!$A$3:$B$55,2)</f>
        <v>47</v>
      </c>
      <c r="G883" s="55" t="n">
        <f aca="false">IF(TOT!AK885&lt;400,IF(F883&gt;66,66,F883),F883)</f>
        <v>47</v>
      </c>
      <c r="H883" s="55" t="n">
        <f aca="false">IF(TOT!AK885&lt;200,IF(G883&gt;60,60,G883),G883)</f>
        <v>47</v>
      </c>
      <c r="I883" s="55" t="n">
        <f aca="false">(D883+H883)/2</f>
        <v>47</v>
      </c>
      <c r="J883" s="55" t="n">
        <f aca="false">IF(TOT!AN885&lt;13.4,IF(I883&gt;66,66,I883),I883)</f>
        <v>47</v>
      </c>
      <c r="K883" s="55" t="n">
        <f aca="false">IF(TOT!AN885&lt;11,IF(J883&gt;66,66,J883),J883)</f>
        <v>47</v>
      </c>
    </row>
    <row r="884" customFormat="false" ht="13" hidden="false" customHeight="true" outlineLevel="0" collapsed="false">
      <c r="A884" s="17" t="s">
        <v>3956</v>
      </c>
      <c r="B884" s="27" t="n">
        <f aca="false">VLOOKUP((TOT!X886*60)/TOT!AK886,'PA - ASSISTS'!$A$3:$B$55,2)</f>
        <v>47</v>
      </c>
      <c r="C884" s="27" t="n">
        <f aca="false">IF(TOT!AK886&lt;400,IF(B884&gt;66,66,B884),B884)</f>
        <v>47</v>
      </c>
      <c r="D884" s="27" t="n">
        <f aca="false">IF(TOT!AK886&lt;200,IF(C884&gt;60,60,C884),C884)</f>
        <v>47</v>
      </c>
      <c r="E884" s="50" t="n">
        <f aca="false">(TOT!BD886*60)/TOT!AK886</f>
        <v>0</v>
      </c>
      <c r="F884" s="55" t="n">
        <f aca="false">VLOOKUP(E884,'PA - Tableau 2'!$A$3:$B$55,2)</f>
        <v>47</v>
      </c>
      <c r="G884" s="55" t="n">
        <f aca="false">IF(TOT!AK886&lt;400,IF(F884&gt;66,66,F884),F884)</f>
        <v>47</v>
      </c>
      <c r="H884" s="55" t="n">
        <f aca="false">IF(TOT!AK886&lt;200,IF(G884&gt;60,60,G884),G884)</f>
        <v>47</v>
      </c>
      <c r="I884" s="55" t="n">
        <f aca="false">(D884+H884)/2</f>
        <v>47</v>
      </c>
      <c r="J884" s="55" t="n">
        <f aca="false">IF(TOT!AN886&lt;13.4,IF(I884&gt;66,66,I884),I884)</f>
        <v>47</v>
      </c>
      <c r="K884" s="55" t="n">
        <f aca="false">IF(TOT!AN886&lt;11,IF(J884&gt;66,66,J884),J884)</f>
        <v>47</v>
      </c>
    </row>
    <row r="885" customFormat="false" ht="13" hidden="false" customHeight="true" outlineLevel="0" collapsed="false">
      <c r="A885" s="17" t="s">
        <v>3959</v>
      </c>
      <c r="B885" s="27" t="n">
        <f aca="false">VLOOKUP((TOT!X887*60)/TOT!AK887,'PA - ASSISTS'!$A$3:$B$55,2)</f>
        <v>66</v>
      </c>
      <c r="C885" s="27" t="n">
        <f aca="false">IF(TOT!AK887&lt;400,IF(B885&gt;66,66,B885),B885)</f>
        <v>66</v>
      </c>
      <c r="D885" s="27" t="n">
        <f aca="false">IF(TOT!AK887&lt;200,IF(C885&gt;60,60,C885),C885)</f>
        <v>66</v>
      </c>
      <c r="E885" s="50" t="n">
        <f aca="false">(TOT!BD887*60)/TOT!AK887</f>
        <v>8.59090516869445</v>
      </c>
      <c r="F885" s="55" t="n">
        <f aca="false">VLOOKUP(E885,'PA - Tableau 2'!$A$3:$B$55,2)</f>
        <v>67</v>
      </c>
      <c r="G885" s="55" t="n">
        <f aca="false">IF(TOT!AK887&lt;400,IF(F885&gt;66,66,F885),F885)</f>
        <v>67</v>
      </c>
      <c r="H885" s="55" t="n">
        <f aca="false">IF(TOT!AK887&lt;200,IF(G885&gt;60,60,G885),G885)</f>
        <v>67</v>
      </c>
      <c r="I885" s="55" t="n">
        <f aca="false">(D885+H885)/2</f>
        <v>66.5</v>
      </c>
      <c r="J885" s="55" t="n">
        <f aca="false">IF(TOT!AN887&lt;13.4,IF(I885&gt;66,66,I885),I885)</f>
        <v>66.5</v>
      </c>
      <c r="K885" s="55" t="n">
        <f aca="false">IF(TOT!AN887&lt;11,IF(J885&gt;66,66,J885),J885)</f>
        <v>66.5</v>
      </c>
    </row>
    <row r="886" customFormat="false" ht="13" hidden="false" customHeight="true" outlineLevel="0" collapsed="false">
      <c r="A886" s="17" t="s">
        <v>3962</v>
      </c>
      <c r="B886" s="27" t="n">
        <f aca="false">VLOOKUP((TOT!X888*60)/TOT!AK888,'PA - ASSISTS'!$A$3:$B$55,2)</f>
        <v>47</v>
      </c>
      <c r="C886" s="27" t="n">
        <f aca="false">IF(TOT!AK888&lt;400,IF(B886&gt;66,66,B886),B886)</f>
        <v>47</v>
      </c>
      <c r="D886" s="27" t="n">
        <f aca="false">IF(TOT!AK888&lt;200,IF(C886&gt;60,60,C886),C886)</f>
        <v>47</v>
      </c>
      <c r="E886" s="50" t="n">
        <f aca="false">(TOT!BD888*60)/TOT!AK888</f>
        <v>0</v>
      </c>
      <c r="F886" s="55" t="n">
        <f aca="false">VLOOKUP(E886,'PA - Tableau 2'!$A$3:$B$55,2)</f>
        <v>47</v>
      </c>
      <c r="G886" s="55" t="n">
        <f aca="false">IF(TOT!AK888&lt;400,IF(F886&gt;66,66,F886),F886)</f>
        <v>47</v>
      </c>
      <c r="H886" s="55" t="n">
        <f aca="false">IF(TOT!AK888&lt;200,IF(G886&gt;60,60,G886),G886)</f>
        <v>47</v>
      </c>
      <c r="I886" s="55" t="n">
        <f aca="false">(D886+H886)/2</f>
        <v>47</v>
      </c>
      <c r="J886" s="55" t="n">
        <f aca="false">IF(TOT!AN888&lt;13.4,IF(I886&gt;66,66,I886),I886)</f>
        <v>47</v>
      </c>
      <c r="K886" s="55" t="n">
        <f aca="false">IF(TOT!AN888&lt;11,IF(J886&gt;66,66,J886),J886)</f>
        <v>47</v>
      </c>
    </row>
    <row r="887" customFormat="false" ht="13" hidden="false" customHeight="true" outlineLevel="0" collapsed="false">
      <c r="A887" s="17" t="s">
        <v>3965</v>
      </c>
      <c r="B887" s="27" t="n">
        <f aca="false">VLOOKUP((TOT!X889*60)/TOT!AK889,'PA - ASSISTS'!$A$3:$B$55,2)</f>
        <v>70</v>
      </c>
      <c r="C887" s="27" t="n">
        <f aca="false">IF(TOT!AK889&lt;400,IF(B887&gt;66,66,B887),B887)</f>
        <v>70</v>
      </c>
      <c r="D887" s="27" t="n">
        <f aca="false">IF(TOT!AK889&lt;200,IF(C887&gt;60,60,C887),C887)</f>
        <v>70</v>
      </c>
      <c r="E887" s="50" t="n">
        <f aca="false">(TOT!BD889*60)/TOT!AK889</f>
        <v>10.4431405851927</v>
      </c>
      <c r="F887" s="55" t="n">
        <f aca="false">VLOOKUP(E887,'PA - Tableau 2'!$A$3:$B$55,2)</f>
        <v>72</v>
      </c>
      <c r="G887" s="55" t="n">
        <f aca="false">IF(TOT!AK889&lt;400,IF(F887&gt;66,66,F887),F887)</f>
        <v>72</v>
      </c>
      <c r="H887" s="55" t="n">
        <f aca="false">IF(TOT!AK889&lt;200,IF(G887&gt;60,60,G887),G887)</f>
        <v>72</v>
      </c>
      <c r="I887" s="55" t="n">
        <f aca="false">(D887+H887)/2</f>
        <v>71</v>
      </c>
      <c r="J887" s="55" t="n">
        <f aca="false">IF(TOT!AN889&lt;13.4,IF(I887&gt;66,66,I887),I887)</f>
        <v>66</v>
      </c>
      <c r="K887" s="55" t="n">
        <f aca="false">IF(TOT!AN889&lt;11,IF(J887&gt;66,66,J887),J887)</f>
        <v>66</v>
      </c>
    </row>
    <row r="888" customFormat="false" ht="13" hidden="false" customHeight="true" outlineLevel="0" collapsed="false">
      <c r="A888" s="17" t="s">
        <v>3970</v>
      </c>
      <c r="B888" s="27" t="n">
        <f aca="false">VLOOKUP((TOT!X890*60)/TOT!AK890,'PA - ASSISTS'!$A$3:$B$55,2)</f>
        <v>57</v>
      </c>
      <c r="C888" s="27" t="n">
        <f aca="false">IF(TOT!AK890&lt;400,IF(B888&gt;66,66,B888),B888)</f>
        <v>57</v>
      </c>
      <c r="D888" s="27" t="n">
        <f aca="false">IF(TOT!AK890&lt;200,IF(C888&gt;60,60,C888),C888)</f>
        <v>57</v>
      </c>
      <c r="E888" s="50" t="n">
        <f aca="false">(TOT!BD890*60)/TOT!AK890</f>
        <v>9.25742574257426</v>
      </c>
      <c r="F888" s="55" t="n">
        <f aca="false">VLOOKUP(E888,'PA - Tableau 2'!$A$3:$B$55,2)</f>
        <v>69</v>
      </c>
      <c r="G888" s="55" t="n">
        <f aca="false">IF(TOT!AK890&lt;400,IF(F888&gt;66,66,F888),F888)</f>
        <v>66</v>
      </c>
      <c r="H888" s="55" t="n">
        <f aca="false">IF(TOT!AK890&lt;200,IF(G888&gt;60,60,G888),G888)</f>
        <v>66</v>
      </c>
      <c r="I888" s="55" t="n">
        <f aca="false">(D888+H888)/2</f>
        <v>61.5</v>
      </c>
      <c r="J888" s="55" t="n">
        <f aca="false">IF(TOT!AN890&lt;13.4,IF(I888&gt;66,66,I888),I888)</f>
        <v>61.5</v>
      </c>
      <c r="K888" s="55" t="n">
        <f aca="false">IF(TOT!AN890&lt;11,IF(J888&gt;66,66,J888),J888)</f>
        <v>61.5</v>
      </c>
    </row>
    <row r="889" customFormat="false" ht="13" hidden="false" customHeight="true" outlineLevel="0" collapsed="false">
      <c r="A889" s="17" t="s">
        <v>3973</v>
      </c>
      <c r="B889" s="27" t="n">
        <f aca="false">VLOOKUP((TOT!X891*60)/TOT!AK891,'PA - ASSISTS'!$A$3:$B$55,2)</f>
        <v>66</v>
      </c>
      <c r="C889" s="27" t="n">
        <f aca="false">IF(TOT!AK891&lt;400,IF(B889&gt;66,66,B889),B889)</f>
        <v>66</v>
      </c>
      <c r="D889" s="27" t="n">
        <f aca="false">IF(TOT!AK891&lt;200,IF(C889&gt;60,60,C889),C889)</f>
        <v>66</v>
      </c>
      <c r="E889" s="50" t="n">
        <f aca="false">(TOT!BD891*60)/TOT!AK891</f>
        <v>9.28273011126259</v>
      </c>
      <c r="F889" s="55" t="n">
        <f aca="false">VLOOKUP(E889,'PA - Tableau 2'!$A$3:$B$55,2)</f>
        <v>69</v>
      </c>
      <c r="G889" s="55" t="n">
        <f aca="false">IF(TOT!AK891&lt;400,IF(F889&gt;66,66,F889),F889)</f>
        <v>69</v>
      </c>
      <c r="H889" s="55" t="n">
        <f aca="false">IF(TOT!AK891&lt;200,IF(G889&gt;60,60,G889),G889)</f>
        <v>69</v>
      </c>
      <c r="I889" s="55" t="n">
        <f aca="false">(D889+H889)/2</f>
        <v>67.5</v>
      </c>
      <c r="J889" s="55" t="n">
        <f aca="false">IF(TOT!AN891&lt;13.4,IF(I889&gt;66,66,I889),I889)</f>
        <v>67.5</v>
      </c>
      <c r="K889" s="55" t="n">
        <f aca="false">IF(TOT!AN891&lt;11,IF(J889&gt;66,66,J889),J889)</f>
        <v>67.5</v>
      </c>
    </row>
    <row r="890" customFormat="false" ht="13" hidden="false" customHeight="true" outlineLevel="0" collapsed="false">
      <c r="A890" s="17" t="s">
        <v>3975</v>
      </c>
      <c r="B890" s="27" t="n">
        <f aca="false">VLOOKUP((TOT!X892*60)/TOT!AK892,'PA - ASSISTS'!$A$3:$B$55,2)</f>
        <v>61</v>
      </c>
      <c r="C890" s="27" t="n">
        <f aca="false">IF(TOT!AK892&lt;400,IF(B890&gt;66,66,B890),B890)</f>
        <v>61</v>
      </c>
      <c r="D890" s="27" t="n">
        <f aca="false">IF(TOT!AK892&lt;200,IF(C890&gt;60,60,C890),C890)</f>
        <v>61</v>
      </c>
      <c r="E890" s="50" t="n">
        <f aca="false">(TOT!BD892*60)/TOT!AK892</f>
        <v>4.85540835551302</v>
      </c>
      <c r="F890" s="55" t="n">
        <f aca="false">VLOOKUP(E890,'PA - Tableau 2'!$A$3:$B$55,2)</f>
        <v>55</v>
      </c>
      <c r="G890" s="55" t="n">
        <f aca="false">IF(TOT!AK892&lt;400,IF(F890&gt;66,66,F890),F890)</f>
        <v>55</v>
      </c>
      <c r="H890" s="55" t="n">
        <f aca="false">IF(TOT!AK892&lt;200,IF(G890&gt;60,60,G890),G890)</f>
        <v>55</v>
      </c>
      <c r="I890" s="55" t="n">
        <f aca="false">(D890+H890)/2</f>
        <v>58</v>
      </c>
      <c r="J890" s="55" t="n">
        <f aca="false">IF(TOT!AN892&lt;13.4,IF(I890&gt;66,66,I890),I890)</f>
        <v>58</v>
      </c>
      <c r="K890" s="55" t="n">
        <f aca="false">IF(TOT!AN892&lt;11,IF(J890&gt;66,66,J890),J890)</f>
        <v>58</v>
      </c>
    </row>
    <row r="891" customFormat="false" ht="13" hidden="false" customHeight="true" outlineLevel="0" collapsed="false">
      <c r="A891" s="17" t="s">
        <v>3981</v>
      </c>
      <c r="B891" s="27" t="n">
        <f aca="false">VLOOKUP((TOT!X893*60)/TOT!AK893,'PA - ASSISTS'!$A$3:$B$55,2)</f>
        <v>57</v>
      </c>
      <c r="C891" s="27" t="n">
        <f aca="false">IF(TOT!AK893&lt;400,IF(B891&gt;66,66,B891),B891)</f>
        <v>57</v>
      </c>
      <c r="D891" s="27" t="n">
        <f aca="false">IF(TOT!AK893&lt;200,IF(C891&gt;60,60,C891),C891)</f>
        <v>57</v>
      </c>
      <c r="E891" s="50" t="n">
        <f aca="false">(TOT!BD893*60)/TOT!AK893</f>
        <v>7.93918224779125</v>
      </c>
      <c r="F891" s="55" t="n">
        <f aca="false">VLOOKUP(E891,'PA - Tableau 2'!$A$3:$B$55,2)</f>
        <v>65</v>
      </c>
      <c r="G891" s="55" t="n">
        <f aca="false">IF(TOT!AK893&lt;400,IF(F891&gt;66,66,F891),F891)</f>
        <v>65</v>
      </c>
      <c r="H891" s="55" t="n">
        <f aca="false">IF(TOT!AK893&lt;200,IF(G891&gt;60,60,G891),G891)</f>
        <v>65</v>
      </c>
      <c r="I891" s="55" t="n">
        <f aca="false">(D891+H891)/2</f>
        <v>61</v>
      </c>
      <c r="J891" s="55" t="n">
        <f aca="false">IF(TOT!AN893&lt;13.4,IF(I891&gt;66,66,I891),I891)</f>
        <v>61</v>
      </c>
      <c r="K891" s="55" t="n">
        <f aca="false">IF(TOT!AN893&lt;11,IF(J891&gt;66,66,J891),J891)</f>
        <v>61</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1.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57</v>
      </c>
      <c r="B1" s="46"/>
    </row>
    <row r="2" customFormat="false" ht="20.55" hidden="false" customHeight="true" outlineLevel="0" collapsed="false">
      <c r="A2" s="51"/>
      <c r="B2" s="51"/>
    </row>
    <row r="3" customFormat="false" ht="20.55" hidden="false" customHeight="true" outlineLevel="0" collapsed="false">
      <c r="A3" s="52" t="n">
        <v>2.43</v>
      </c>
      <c r="B3" s="53" t="n">
        <v>99</v>
      </c>
    </row>
    <row r="4" customFormat="false" ht="20.35" hidden="false" customHeight="true" outlineLevel="0" collapsed="false">
      <c r="A4" s="52" t="n">
        <v>2.32</v>
      </c>
      <c r="B4" s="53" t="n">
        <f aca="false">B3-1</f>
        <v>98</v>
      </c>
    </row>
    <row r="5" customFormat="false" ht="20.35" hidden="false" customHeight="true" outlineLevel="0" collapsed="false">
      <c r="A5" s="52" t="n">
        <v>2.21</v>
      </c>
      <c r="B5" s="53" t="n">
        <f aca="false">B4-1</f>
        <v>97</v>
      </c>
    </row>
    <row r="6" customFormat="false" ht="20.35" hidden="false" customHeight="true" outlineLevel="0" collapsed="false">
      <c r="A6" s="52" t="n">
        <v>2.1</v>
      </c>
      <c r="B6" s="53" t="n">
        <f aca="false">B5-1</f>
        <v>96</v>
      </c>
    </row>
    <row r="7" customFormat="false" ht="20.35" hidden="false" customHeight="true" outlineLevel="0" collapsed="false">
      <c r="A7" s="52" t="n">
        <v>1.98</v>
      </c>
      <c r="B7" s="53" t="n">
        <f aca="false">B6-1</f>
        <v>95</v>
      </c>
    </row>
    <row r="8" customFormat="false" ht="20.35" hidden="false" customHeight="true" outlineLevel="0" collapsed="false">
      <c r="A8" s="52" t="n">
        <v>1.86</v>
      </c>
      <c r="B8" s="53" t="n">
        <f aca="false">B7-1</f>
        <v>94</v>
      </c>
    </row>
    <row r="9" customFormat="false" ht="20.35" hidden="false" customHeight="true" outlineLevel="0" collapsed="false">
      <c r="A9" s="52" t="n">
        <v>1.74</v>
      </c>
      <c r="B9" s="53" t="n">
        <f aca="false">B8-1</f>
        <v>93</v>
      </c>
    </row>
    <row r="10" customFormat="false" ht="20.35" hidden="false" customHeight="true" outlineLevel="0" collapsed="false">
      <c r="A10" s="52" t="n">
        <v>1.68</v>
      </c>
      <c r="B10" s="53" t="n">
        <f aca="false">B9-1</f>
        <v>92</v>
      </c>
    </row>
    <row r="11" customFormat="false" ht="20.35" hidden="false" customHeight="true" outlineLevel="0" collapsed="false">
      <c r="A11" s="52" t="n">
        <v>1.62</v>
      </c>
      <c r="B11" s="53" t="n">
        <f aca="false">B10-1</f>
        <v>91</v>
      </c>
    </row>
    <row r="12" customFormat="false" ht="20.35" hidden="false" customHeight="true" outlineLevel="0" collapsed="false">
      <c r="A12" s="52" t="n">
        <v>1.56</v>
      </c>
      <c r="B12" s="53" t="n">
        <f aca="false">B11-1</f>
        <v>90</v>
      </c>
    </row>
    <row r="13" customFormat="false" ht="20.35" hidden="false" customHeight="true" outlineLevel="0" collapsed="false">
      <c r="A13" s="52" t="n">
        <v>1.51</v>
      </c>
      <c r="B13" s="53" t="n">
        <f aca="false">B12-1</f>
        <v>89</v>
      </c>
    </row>
    <row r="14" customFormat="false" ht="20.35" hidden="false" customHeight="true" outlineLevel="0" collapsed="false">
      <c r="A14" s="52" t="n">
        <v>1.46</v>
      </c>
      <c r="B14" s="53" t="n">
        <f aca="false">B13-1</f>
        <v>88</v>
      </c>
    </row>
    <row r="15" customFormat="false" ht="20.35" hidden="false" customHeight="true" outlineLevel="0" collapsed="false">
      <c r="A15" s="52" t="n">
        <v>1.41</v>
      </c>
      <c r="B15" s="53" t="n">
        <f aca="false">B14-1</f>
        <v>87</v>
      </c>
    </row>
    <row r="16" customFormat="false" ht="20.35" hidden="false" customHeight="true" outlineLevel="0" collapsed="false">
      <c r="A16" s="52" t="n">
        <v>1.36</v>
      </c>
      <c r="B16" s="53" t="n">
        <f aca="false">B15-1</f>
        <v>86</v>
      </c>
    </row>
    <row r="17" customFormat="false" ht="20.35" hidden="false" customHeight="true" outlineLevel="0" collapsed="false">
      <c r="A17" s="52" t="n">
        <v>1.32</v>
      </c>
      <c r="B17" s="53" t="n">
        <f aca="false">B16-1</f>
        <v>85</v>
      </c>
    </row>
    <row r="18" customFormat="false" ht="20.35" hidden="false" customHeight="true" outlineLevel="0" collapsed="false">
      <c r="A18" s="52" t="n">
        <v>1.28</v>
      </c>
      <c r="B18" s="53" t="n">
        <f aca="false">B17-1</f>
        <v>84</v>
      </c>
    </row>
    <row r="19" customFormat="false" ht="20.35" hidden="false" customHeight="true" outlineLevel="0" collapsed="false">
      <c r="A19" s="52" t="n">
        <v>1.24</v>
      </c>
      <c r="B19" s="53" t="n">
        <f aca="false">B18-1</f>
        <v>83</v>
      </c>
    </row>
    <row r="20" customFormat="false" ht="20.35" hidden="false" customHeight="true" outlineLevel="0" collapsed="false">
      <c r="A20" s="52" t="n">
        <v>1.2</v>
      </c>
      <c r="B20" s="53" t="n">
        <f aca="false">B19-1</f>
        <v>82</v>
      </c>
    </row>
    <row r="21" customFormat="false" ht="20.35" hidden="false" customHeight="true" outlineLevel="0" collapsed="false">
      <c r="A21" s="52" t="n">
        <v>1.16</v>
      </c>
      <c r="B21" s="53" t="n">
        <f aca="false">B20-1</f>
        <v>81</v>
      </c>
    </row>
    <row r="22" customFormat="false" ht="20.35" hidden="false" customHeight="true" outlineLevel="0" collapsed="false">
      <c r="A22" s="52" t="n">
        <v>1.13</v>
      </c>
      <c r="B22" s="53" t="n">
        <f aca="false">B21-1</f>
        <v>80</v>
      </c>
    </row>
    <row r="23" customFormat="false" ht="20.35" hidden="false" customHeight="true" outlineLevel="0" collapsed="false">
      <c r="A23" s="52" t="n">
        <v>1.1</v>
      </c>
      <c r="B23" s="53" t="n">
        <f aca="false">B22-1</f>
        <v>79</v>
      </c>
    </row>
    <row r="24" customFormat="false" ht="20.35" hidden="false" customHeight="true" outlineLevel="0" collapsed="false">
      <c r="A24" s="52" t="n">
        <v>1.07</v>
      </c>
      <c r="B24" s="53" t="n">
        <f aca="false">B23-1</f>
        <v>78</v>
      </c>
    </row>
    <row r="25" customFormat="false" ht="20.35" hidden="false" customHeight="true" outlineLevel="0" collapsed="false">
      <c r="A25" s="52" t="n">
        <v>1.04</v>
      </c>
      <c r="B25" s="53" t="n">
        <f aca="false">B24-1</f>
        <v>77</v>
      </c>
    </row>
    <row r="26" customFormat="false" ht="20.35" hidden="false" customHeight="true" outlineLevel="0" collapsed="false">
      <c r="A26" s="52" t="n">
        <v>1.01</v>
      </c>
      <c r="B26" s="53" t="n">
        <f aca="false">B25-1</f>
        <v>76</v>
      </c>
    </row>
    <row r="27" customFormat="false" ht="20.35" hidden="false" customHeight="true" outlineLevel="0" collapsed="false">
      <c r="A27" s="52" t="n">
        <v>0.98</v>
      </c>
      <c r="B27" s="53" t="n">
        <f aca="false">B26-1</f>
        <v>75</v>
      </c>
    </row>
    <row r="28" customFormat="false" ht="20.35" hidden="false" customHeight="true" outlineLevel="0" collapsed="false">
      <c r="A28" s="52" t="n">
        <v>0.95</v>
      </c>
      <c r="B28" s="53" t="n">
        <f aca="false">B27-1</f>
        <v>74</v>
      </c>
    </row>
    <row r="29" customFormat="false" ht="20.35" hidden="false" customHeight="true" outlineLevel="0" collapsed="false">
      <c r="A29" s="52" t="n">
        <v>0.92</v>
      </c>
      <c r="B29" s="53" t="n">
        <f aca="false">B28-1</f>
        <v>73</v>
      </c>
    </row>
    <row r="30" customFormat="false" ht="20.35" hidden="false" customHeight="true" outlineLevel="0" collapsed="false">
      <c r="A30" s="52" t="n">
        <v>0.89</v>
      </c>
      <c r="B30" s="53" t="n">
        <f aca="false">B29-1</f>
        <v>72</v>
      </c>
    </row>
    <row r="31" customFormat="false" ht="20.35" hidden="false" customHeight="true" outlineLevel="0" collapsed="false">
      <c r="A31" s="52" t="n">
        <v>0.86</v>
      </c>
      <c r="B31" s="53" t="n">
        <f aca="false">B30-1</f>
        <v>71</v>
      </c>
    </row>
    <row r="32" customFormat="false" ht="20.35" hidden="false" customHeight="true" outlineLevel="0" collapsed="false">
      <c r="A32" s="52" t="n">
        <v>0.83</v>
      </c>
      <c r="B32" s="53" t="n">
        <f aca="false">B31-1</f>
        <v>70</v>
      </c>
    </row>
    <row r="33" customFormat="false" ht="20.35" hidden="false" customHeight="true" outlineLevel="0" collapsed="false">
      <c r="A33" s="52" t="n">
        <v>0.8</v>
      </c>
      <c r="B33" s="53" t="n">
        <f aca="false">B32-1</f>
        <v>69</v>
      </c>
    </row>
    <row r="34" customFormat="false" ht="20.35" hidden="false" customHeight="true" outlineLevel="0" collapsed="false">
      <c r="A34" s="52" t="n">
        <v>0.77</v>
      </c>
      <c r="B34" s="53" t="n">
        <f aca="false">B33-1</f>
        <v>68</v>
      </c>
    </row>
    <row r="35" customFormat="false" ht="20.35" hidden="false" customHeight="true" outlineLevel="0" collapsed="false">
      <c r="A35" s="52" t="n">
        <v>0.74</v>
      </c>
      <c r="B35" s="53" t="n">
        <f aca="false">B34-1</f>
        <v>67</v>
      </c>
    </row>
    <row r="36" customFormat="false" ht="20.35" hidden="false" customHeight="true" outlineLevel="0" collapsed="false">
      <c r="A36" s="52" t="n">
        <v>0.71</v>
      </c>
      <c r="B36" s="53" t="n">
        <f aca="false">B35-1</f>
        <v>66</v>
      </c>
    </row>
    <row r="37" customFormat="false" ht="20.35" hidden="false" customHeight="true" outlineLevel="0" collapsed="false">
      <c r="A37" s="52" t="n">
        <v>0.68</v>
      </c>
      <c r="B37" s="53" t="n">
        <f aca="false">B36-1</f>
        <v>65</v>
      </c>
    </row>
    <row r="38" customFormat="false" ht="20.35" hidden="false" customHeight="true" outlineLevel="0" collapsed="false">
      <c r="A38" s="52" t="n">
        <v>0.66</v>
      </c>
      <c r="B38" s="53" t="n">
        <f aca="false">B37-1</f>
        <v>64</v>
      </c>
    </row>
    <row r="39" customFormat="false" ht="20.35" hidden="false" customHeight="true" outlineLevel="0" collapsed="false">
      <c r="A39" s="52" t="n">
        <v>0.64</v>
      </c>
      <c r="B39" s="53" t="n">
        <f aca="false">B38-1</f>
        <v>63</v>
      </c>
    </row>
    <row r="40" customFormat="false" ht="20.35" hidden="false" customHeight="true" outlineLevel="0" collapsed="false">
      <c r="A40" s="52" t="n">
        <v>0.62</v>
      </c>
      <c r="B40" s="53" t="n">
        <f aca="false">B39-1</f>
        <v>62</v>
      </c>
    </row>
    <row r="41" customFormat="false" ht="20.35" hidden="false" customHeight="true" outlineLevel="0" collapsed="false">
      <c r="A41" s="52" t="n">
        <v>0.6</v>
      </c>
      <c r="B41" s="53" t="n">
        <f aca="false">B40-1</f>
        <v>61</v>
      </c>
    </row>
    <row r="42" customFormat="false" ht="20.35" hidden="false" customHeight="true" outlineLevel="0" collapsed="false">
      <c r="A42" s="52" t="n">
        <v>0.58</v>
      </c>
      <c r="B42" s="53" t="n">
        <f aca="false">B41-1</f>
        <v>60</v>
      </c>
    </row>
    <row r="43" customFormat="false" ht="20.35" hidden="false" customHeight="true" outlineLevel="0" collapsed="false">
      <c r="A43" s="52" t="n">
        <v>0.55</v>
      </c>
      <c r="B43" s="53" t="n">
        <f aca="false">B42-1</f>
        <v>59</v>
      </c>
    </row>
    <row r="44" customFormat="false" ht="20.35" hidden="false" customHeight="true" outlineLevel="0" collapsed="false">
      <c r="A44" s="52" t="n">
        <v>0.52</v>
      </c>
      <c r="B44" s="53" t="n">
        <f aca="false">B43-1</f>
        <v>58</v>
      </c>
    </row>
    <row r="45" customFormat="false" ht="20.35" hidden="false" customHeight="true" outlineLevel="0" collapsed="false">
      <c r="A45" s="52" t="n">
        <v>0.49</v>
      </c>
      <c r="B45" s="53" t="n">
        <f aca="false">B44-1</f>
        <v>57</v>
      </c>
    </row>
    <row r="46" customFormat="false" ht="20.35" hidden="false" customHeight="true" outlineLevel="0" collapsed="false">
      <c r="A46" s="52" t="n">
        <v>0.46</v>
      </c>
      <c r="B46" s="53" t="n">
        <f aca="false">B45-1</f>
        <v>56</v>
      </c>
    </row>
    <row r="47" customFormat="false" ht="20.35" hidden="false" customHeight="true" outlineLevel="0" collapsed="false">
      <c r="A47" s="52" t="n">
        <v>0.44</v>
      </c>
      <c r="B47" s="53" t="n">
        <f aca="false">B46-1</f>
        <v>55</v>
      </c>
    </row>
    <row r="48" customFormat="false" ht="20.35" hidden="false" customHeight="true" outlineLevel="0" collapsed="false">
      <c r="A48" s="52" t="n">
        <v>0.42</v>
      </c>
      <c r="B48" s="53" t="n">
        <f aca="false">B47-1</f>
        <v>54</v>
      </c>
    </row>
    <row r="49" customFormat="false" ht="20.35" hidden="false" customHeight="true" outlineLevel="0" collapsed="false">
      <c r="A49" s="52" t="n">
        <v>0.4</v>
      </c>
      <c r="B49" s="53" t="n">
        <f aca="false">B48-1</f>
        <v>53</v>
      </c>
    </row>
    <row r="50" customFormat="false" ht="20.35" hidden="false" customHeight="true" outlineLevel="0" collapsed="false">
      <c r="A50" s="52" t="n">
        <v>0.36</v>
      </c>
      <c r="B50" s="53" t="n">
        <f aca="false">B49-1</f>
        <v>52</v>
      </c>
    </row>
    <row r="51" customFormat="false" ht="20.35" hidden="false" customHeight="true" outlineLevel="0" collapsed="false">
      <c r="A51" s="52" t="n">
        <v>0.32</v>
      </c>
      <c r="B51" s="53" t="n">
        <f aca="false">B50-1</f>
        <v>51</v>
      </c>
    </row>
    <row r="52" customFormat="false" ht="20.35" hidden="false" customHeight="true" outlineLevel="0" collapsed="false">
      <c r="A52" s="52" t="n">
        <v>0.28</v>
      </c>
      <c r="B52" s="53" t="n">
        <f aca="false">B51-1</f>
        <v>50</v>
      </c>
    </row>
    <row r="53" customFormat="false" ht="20.35" hidden="false" customHeight="true" outlineLevel="0" collapsed="false">
      <c r="A53" s="52" t="n">
        <v>0.24</v>
      </c>
      <c r="B53" s="53" t="n">
        <f aca="false">B52-1</f>
        <v>49</v>
      </c>
    </row>
    <row r="54" customFormat="false" ht="20.35" hidden="false" customHeight="true" outlineLevel="0" collapsed="false">
      <c r="A54" s="52" t="n">
        <v>0.19</v>
      </c>
      <c r="B54" s="53" t="n">
        <f aca="false">B53-1</f>
        <v>48</v>
      </c>
    </row>
    <row r="55" customFormat="false" ht="20.35" hidden="false" customHeight="true" outlineLevel="0" collapsed="false">
      <c r="A55" s="52" t="n">
        <v>0</v>
      </c>
      <c r="B55" s="53"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2.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3.45"/>
  <cols>
    <col collapsed="false" hidden="false" max="256" min="1" style="6" width="16.0663265306122"/>
  </cols>
  <sheetData>
    <row r="1" customFormat="false" ht="14.55" hidden="false" customHeight="true" outlineLevel="0" collapsed="false">
      <c r="A1" s="29" t="s">
        <v>10</v>
      </c>
      <c r="B1" s="29"/>
    </row>
    <row r="2" customFormat="false" ht="13.2" hidden="false" customHeight="true" outlineLevel="0" collapsed="false">
      <c r="A2" s="22"/>
      <c r="B2" s="22"/>
    </row>
    <row r="3" customFormat="false" ht="13.2" hidden="false" customHeight="true" outlineLevel="0" collapsed="false">
      <c r="A3" s="9" t="n">
        <v>25</v>
      </c>
      <c r="B3" s="27" t="n">
        <v>99</v>
      </c>
    </row>
    <row r="4" customFormat="false" ht="13" hidden="false" customHeight="true" outlineLevel="0" collapsed="false">
      <c r="A4" s="9" t="n">
        <v>23.3</v>
      </c>
      <c r="B4" s="27" t="n">
        <f aca="false">B3-1</f>
        <v>98</v>
      </c>
    </row>
    <row r="5" customFormat="false" ht="13" hidden="false" customHeight="true" outlineLevel="0" collapsed="false">
      <c r="A5" s="9" t="n">
        <v>22.1</v>
      </c>
      <c r="B5" s="27" t="n">
        <f aca="false">B4-1</f>
        <v>97</v>
      </c>
    </row>
    <row r="6" customFormat="false" ht="13" hidden="false" customHeight="true" outlineLevel="0" collapsed="false">
      <c r="A6" s="9" t="n">
        <v>20.9</v>
      </c>
      <c r="B6" s="27" t="n">
        <f aca="false">B5-1</f>
        <v>96</v>
      </c>
    </row>
    <row r="7" customFormat="false" ht="13" hidden="false" customHeight="true" outlineLevel="0" collapsed="false">
      <c r="A7" s="9" t="n">
        <v>20.1</v>
      </c>
      <c r="B7" s="27" t="n">
        <f aca="false">B6-1</f>
        <v>95</v>
      </c>
    </row>
    <row r="8" customFormat="false" ht="13" hidden="false" customHeight="true" outlineLevel="0" collapsed="false">
      <c r="A8" s="9" t="n">
        <v>19.3</v>
      </c>
      <c r="B8" s="27" t="n">
        <f aca="false">B7-1</f>
        <v>94</v>
      </c>
    </row>
    <row r="9" customFormat="false" ht="13" hidden="false" customHeight="true" outlineLevel="0" collapsed="false">
      <c r="A9" s="9" t="n">
        <v>18.5</v>
      </c>
      <c r="B9" s="27" t="n">
        <f aca="false">B8-1</f>
        <v>93</v>
      </c>
    </row>
    <row r="10" customFormat="false" ht="13" hidden="false" customHeight="true" outlineLevel="0" collapsed="false">
      <c r="A10" s="9" t="n">
        <v>18</v>
      </c>
      <c r="B10" s="27" t="n">
        <f aca="false">B9-1</f>
        <v>92</v>
      </c>
    </row>
    <row r="11" customFormat="false" ht="13" hidden="false" customHeight="true" outlineLevel="0" collapsed="false">
      <c r="A11" s="9" t="n">
        <v>17.5</v>
      </c>
      <c r="B11" s="27" t="n">
        <f aca="false">B10-1</f>
        <v>91</v>
      </c>
    </row>
    <row r="12" customFormat="false" ht="13" hidden="false" customHeight="true" outlineLevel="0" collapsed="false">
      <c r="A12" s="9" t="n">
        <v>17</v>
      </c>
      <c r="B12" s="27" t="n">
        <f aca="false">B11-1</f>
        <v>90</v>
      </c>
    </row>
    <row r="13" customFormat="false" ht="13" hidden="false" customHeight="true" outlineLevel="0" collapsed="false">
      <c r="A13" s="9" t="n">
        <v>16.5</v>
      </c>
      <c r="B13" s="27" t="n">
        <f aca="false">B12-1</f>
        <v>89</v>
      </c>
    </row>
    <row r="14" customFormat="false" ht="13" hidden="false" customHeight="true" outlineLevel="0" collapsed="false">
      <c r="A14" s="9" t="n">
        <v>16</v>
      </c>
      <c r="B14" s="27" t="n">
        <f aca="false">B13-1</f>
        <v>88</v>
      </c>
    </row>
    <row r="15" customFormat="false" ht="13" hidden="false" customHeight="true" outlineLevel="0" collapsed="false">
      <c r="A15" s="9" t="n">
        <v>15.5</v>
      </c>
      <c r="B15" s="27" t="n">
        <f aca="false">B14-1</f>
        <v>87</v>
      </c>
    </row>
    <row r="16" customFormat="false" ht="13" hidden="false" customHeight="true" outlineLevel="0" collapsed="false">
      <c r="A16" s="9" t="n">
        <v>15.1</v>
      </c>
      <c r="B16" s="27" t="n">
        <f aca="false">B15-1</f>
        <v>86</v>
      </c>
    </row>
    <row r="17" customFormat="false" ht="13" hidden="false" customHeight="true" outlineLevel="0" collapsed="false">
      <c r="A17" s="9" t="n">
        <v>14.7</v>
      </c>
      <c r="B17" s="27" t="n">
        <f aca="false">B16-1</f>
        <v>85</v>
      </c>
    </row>
    <row r="18" customFormat="false" ht="13" hidden="false" customHeight="true" outlineLevel="0" collapsed="false">
      <c r="A18" s="9" t="n">
        <v>14.3</v>
      </c>
      <c r="B18" s="27" t="n">
        <f aca="false">B17-1</f>
        <v>84</v>
      </c>
    </row>
    <row r="19" customFormat="false" ht="13" hidden="false" customHeight="true" outlineLevel="0" collapsed="false">
      <c r="A19" s="9" t="n">
        <v>13.9</v>
      </c>
      <c r="B19" s="27" t="n">
        <f aca="false">B18-1</f>
        <v>83</v>
      </c>
    </row>
    <row r="20" customFormat="false" ht="13" hidden="false" customHeight="true" outlineLevel="0" collapsed="false">
      <c r="A20" s="9" t="n">
        <v>13.5</v>
      </c>
      <c r="B20" s="27" t="n">
        <f aca="false">B19-1</f>
        <v>82</v>
      </c>
    </row>
    <row r="21" customFormat="false" ht="13" hidden="false" customHeight="true" outlineLevel="0" collapsed="false">
      <c r="A21" s="9" t="n">
        <v>13.1</v>
      </c>
      <c r="B21" s="27" t="n">
        <f aca="false">B20-1</f>
        <v>81</v>
      </c>
    </row>
    <row r="22" customFormat="false" ht="13" hidden="false" customHeight="true" outlineLevel="0" collapsed="false">
      <c r="A22" s="9" t="n">
        <v>12.7</v>
      </c>
      <c r="B22" s="27" t="n">
        <f aca="false">B21-1</f>
        <v>80</v>
      </c>
    </row>
    <row r="23" customFormat="false" ht="13" hidden="false" customHeight="true" outlineLevel="0" collapsed="false">
      <c r="A23" s="9" t="n">
        <v>12.3</v>
      </c>
      <c r="B23" s="27" t="n">
        <f aca="false">B22-1</f>
        <v>79</v>
      </c>
    </row>
    <row r="24" customFormat="false" ht="13" hidden="false" customHeight="true" outlineLevel="0" collapsed="false">
      <c r="A24" s="9" t="n">
        <v>12</v>
      </c>
      <c r="B24" s="27" t="n">
        <f aca="false">B23-1</f>
        <v>78</v>
      </c>
    </row>
    <row r="25" customFormat="false" ht="13" hidden="false" customHeight="true" outlineLevel="0" collapsed="false">
      <c r="A25" s="9" t="n">
        <v>11.7</v>
      </c>
      <c r="B25" s="27" t="n">
        <f aca="false">B24-1</f>
        <v>77</v>
      </c>
    </row>
    <row r="26" customFormat="false" ht="13" hidden="false" customHeight="true" outlineLevel="0" collapsed="false">
      <c r="A26" s="9" t="n">
        <v>11.4</v>
      </c>
      <c r="B26" s="27" t="n">
        <f aca="false">B25-1</f>
        <v>76</v>
      </c>
    </row>
    <row r="27" customFormat="false" ht="13" hidden="false" customHeight="true" outlineLevel="0" collapsed="false">
      <c r="A27" s="9" t="n">
        <v>11.1</v>
      </c>
      <c r="B27" s="27" t="n">
        <f aca="false">B26-1</f>
        <v>75</v>
      </c>
    </row>
    <row r="28" customFormat="false" ht="13" hidden="false" customHeight="true" outlineLevel="0" collapsed="false">
      <c r="A28" s="9" t="n">
        <v>10.8</v>
      </c>
      <c r="B28" s="27" t="n">
        <f aca="false">B27-1</f>
        <v>74</v>
      </c>
    </row>
    <row r="29" customFormat="false" ht="13" hidden="false" customHeight="true" outlineLevel="0" collapsed="false">
      <c r="A29" s="9" t="n">
        <v>10.5</v>
      </c>
      <c r="B29" s="27" t="n">
        <f aca="false">B28-1</f>
        <v>73</v>
      </c>
    </row>
    <row r="30" customFormat="false" ht="13" hidden="false" customHeight="true" outlineLevel="0" collapsed="false">
      <c r="A30" s="9" t="n">
        <v>10.1</v>
      </c>
      <c r="B30" s="27" t="n">
        <f aca="false">B29-1</f>
        <v>72</v>
      </c>
    </row>
    <row r="31" customFormat="false" ht="13" hidden="false" customHeight="true" outlineLevel="0" collapsed="false">
      <c r="A31" s="9" t="n">
        <v>9.7</v>
      </c>
      <c r="B31" s="27" t="n">
        <f aca="false">B30-1</f>
        <v>71</v>
      </c>
    </row>
    <row r="32" customFormat="false" ht="13" hidden="false" customHeight="true" outlineLevel="0" collapsed="false">
      <c r="A32" s="9" t="n">
        <v>9.4</v>
      </c>
      <c r="B32" s="27" t="n">
        <f aca="false">B31-1</f>
        <v>70</v>
      </c>
    </row>
    <row r="33" customFormat="false" ht="13" hidden="false" customHeight="true" outlineLevel="0" collapsed="false">
      <c r="A33" s="9" t="n">
        <v>9.1</v>
      </c>
      <c r="B33" s="27" t="n">
        <f aca="false">B32-1</f>
        <v>69</v>
      </c>
    </row>
    <row r="34" customFormat="false" ht="13" hidden="false" customHeight="true" outlineLevel="0" collapsed="false">
      <c r="A34" s="9" t="n">
        <v>8.8</v>
      </c>
      <c r="B34" s="27" t="n">
        <f aca="false">B33-1</f>
        <v>68</v>
      </c>
    </row>
    <row r="35" customFormat="false" ht="13" hidden="false" customHeight="true" outlineLevel="0" collapsed="false">
      <c r="A35" s="9" t="n">
        <v>8.5</v>
      </c>
      <c r="B35" s="27" t="n">
        <f aca="false">B34-1</f>
        <v>67</v>
      </c>
    </row>
    <row r="36" customFormat="false" ht="13" hidden="false" customHeight="true" outlineLevel="0" collapsed="false">
      <c r="A36" s="9" t="n">
        <v>8.2</v>
      </c>
      <c r="B36" s="27" t="n">
        <f aca="false">B35-1</f>
        <v>66</v>
      </c>
    </row>
    <row r="37" customFormat="false" ht="13" hidden="false" customHeight="true" outlineLevel="0" collapsed="false">
      <c r="A37" s="9" t="n">
        <v>7.9</v>
      </c>
      <c r="B37" s="27" t="n">
        <f aca="false">B36-1</f>
        <v>65</v>
      </c>
    </row>
    <row r="38" customFormat="false" ht="13" hidden="false" customHeight="true" outlineLevel="0" collapsed="false">
      <c r="A38" s="9" t="n">
        <v>7.6</v>
      </c>
      <c r="B38" s="27" t="n">
        <f aca="false">B37-1</f>
        <v>64</v>
      </c>
    </row>
    <row r="39" customFormat="false" ht="13" hidden="false" customHeight="true" outlineLevel="0" collapsed="false">
      <c r="A39" s="9" t="n">
        <v>7.3</v>
      </c>
      <c r="B39" s="27" t="n">
        <f aca="false">B38-1</f>
        <v>63</v>
      </c>
    </row>
    <row r="40" customFormat="false" ht="13" hidden="false" customHeight="true" outlineLevel="0" collapsed="false">
      <c r="A40" s="9" t="n">
        <v>7</v>
      </c>
      <c r="B40" s="27" t="n">
        <f aca="false">B39-1</f>
        <v>62</v>
      </c>
    </row>
    <row r="41" customFormat="false" ht="13" hidden="false" customHeight="true" outlineLevel="0" collapsed="false">
      <c r="A41" s="9" t="n">
        <v>6.7</v>
      </c>
      <c r="B41" s="27" t="n">
        <f aca="false">B40-1</f>
        <v>61</v>
      </c>
    </row>
    <row r="42" customFormat="false" ht="13" hidden="false" customHeight="true" outlineLevel="0" collapsed="false">
      <c r="A42" s="9" t="n">
        <v>6.4</v>
      </c>
      <c r="B42" s="27" t="n">
        <f aca="false">B41-1</f>
        <v>60</v>
      </c>
    </row>
    <row r="43" customFormat="false" ht="13" hidden="false" customHeight="true" outlineLevel="0" collapsed="false">
      <c r="A43" s="9" t="n">
        <v>6</v>
      </c>
      <c r="B43" s="27" t="n">
        <f aca="false">B42-1</f>
        <v>59</v>
      </c>
    </row>
    <row r="44" customFormat="false" ht="13" hidden="false" customHeight="true" outlineLevel="0" collapsed="false">
      <c r="A44" s="9" t="n">
        <v>5.6</v>
      </c>
      <c r="B44" s="27" t="n">
        <f aca="false">B43-1</f>
        <v>58</v>
      </c>
    </row>
    <row r="45" customFormat="false" ht="13" hidden="false" customHeight="true" outlineLevel="0" collapsed="false">
      <c r="A45" s="9" t="n">
        <v>5.2</v>
      </c>
      <c r="B45" s="27" t="n">
        <f aca="false">B44-1</f>
        <v>57</v>
      </c>
    </row>
    <row r="46" customFormat="false" ht="13" hidden="false" customHeight="true" outlineLevel="0" collapsed="false">
      <c r="A46" s="9" t="n">
        <v>4.9</v>
      </c>
      <c r="B46" s="27" t="n">
        <f aca="false">B45-1</f>
        <v>56</v>
      </c>
    </row>
    <row r="47" customFormat="false" ht="13" hidden="false" customHeight="true" outlineLevel="0" collapsed="false">
      <c r="A47" s="9" t="n">
        <v>4.6</v>
      </c>
      <c r="B47" s="27" t="n">
        <f aca="false">B46-1</f>
        <v>55</v>
      </c>
    </row>
    <row r="48" customFormat="false" ht="13" hidden="false" customHeight="true" outlineLevel="0" collapsed="false">
      <c r="A48" s="9" t="n">
        <v>4.3</v>
      </c>
      <c r="B48" s="27" t="n">
        <f aca="false">B47-1</f>
        <v>54</v>
      </c>
    </row>
    <row r="49" customFormat="false" ht="13" hidden="false" customHeight="true" outlineLevel="0" collapsed="false">
      <c r="A49" s="9" t="n">
        <v>4</v>
      </c>
      <c r="B49" s="27" t="n">
        <f aca="false">B48-1</f>
        <v>53</v>
      </c>
    </row>
    <row r="50" customFormat="false" ht="13" hidden="false" customHeight="true" outlineLevel="0" collapsed="false">
      <c r="A50" s="9" t="n">
        <v>3.4</v>
      </c>
      <c r="B50" s="27" t="n">
        <f aca="false">B49-1</f>
        <v>52</v>
      </c>
    </row>
    <row r="51" customFormat="false" ht="13" hidden="false" customHeight="true" outlineLevel="0" collapsed="false">
      <c r="A51" s="9" t="n">
        <v>2.9</v>
      </c>
      <c r="B51" s="27" t="n">
        <f aca="false">B50-1</f>
        <v>51</v>
      </c>
    </row>
    <row r="52" customFormat="false" ht="13" hidden="false" customHeight="true" outlineLevel="0" collapsed="false">
      <c r="A52" s="9" t="n">
        <v>2.4</v>
      </c>
      <c r="B52" s="27" t="n">
        <f aca="false">B51-1</f>
        <v>50</v>
      </c>
    </row>
    <row r="53" customFormat="false" ht="13" hidden="false" customHeight="true" outlineLevel="0" collapsed="false">
      <c r="A53" s="9" t="n">
        <v>1.7</v>
      </c>
      <c r="B53" s="27" t="n">
        <f aca="false">B52-1</f>
        <v>49</v>
      </c>
    </row>
    <row r="54" customFormat="false" ht="13" hidden="false" customHeight="true" outlineLevel="0" collapsed="false">
      <c r="A54" s="9" t="n">
        <v>1</v>
      </c>
      <c r="B54" s="27" t="n">
        <f aca="false">B53-1</f>
        <v>48</v>
      </c>
    </row>
    <row r="55" customFormat="false" ht="13" hidden="false" customHeight="true" outlineLevel="0" collapsed="false">
      <c r="A55" s="9" t="n">
        <v>0</v>
      </c>
      <c r="B55" s="27"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3.xml><?xml version="1.0" encoding="utf-8"?>
<worksheet xmlns="http://schemas.openxmlformats.org/spreadsheetml/2006/main" xmlns:r="http://schemas.openxmlformats.org/officeDocument/2006/relationships">
  <sheetPr filterMode="false">
    <pageSetUpPr fitToPage="true"/>
  </sheetPr>
  <dimension ref="A1:E630"/>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3.45"/>
  <cols>
    <col collapsed="false" hidden="false" max="256" min="1" style="6" width="16.0663265306122"/>
  </cols>
  <sheetData>
    <row r="1" customFormat="false" ht="14.55" hidden="false" customHeight="true" outlineLevel="0" collapsed="false">
      <c r="A1" s="29" t="s">
        <v>60</v>
      </c>
      <c r="B1" s="29"/>
      <c r="C1" s="29"/>
      <c r="D1" s="29"/>
      <c r="E1" s="29"/>
    </row>
    <row r="2" customFormat="false" ht="13.2" hidden="false" customHeight="true" outlineLevel="0" collapsed="false">
      <c r="A2" s="22"/>
      <c r="B2" s="22"/>
      <c r="C2" s="22"/>
      <c r="D2" s="22"/>
      <c r="E2" s="22"/>
    </row>
    <row r="3" customFormat="false" ht="13.2" hidden="false" customHeight="true" outlineLevel="0" collapsed="false">
      <c r="A3" s="19" t="n">
        <v>0</v>
      </c>
      <c r="B3" s="28"/>
      <c r="C3" s="28"/>
      <c r="D3" s="28"/>
      <c r="E3" s="28"/>
    </row>
    <row r="4" customFormat="false" ht="13" hidden="false" customHeight="true" outlineLevel="0" collapsed="false">
      <c r="A4" s="19" t="n">
        <v>0</v>
      </c>
      <c r="B4" s="28"/>
      <c r="C4" s="28"/>
      <c r="D4" s="28"/>
      <c r="E4" s="28"/>
    </row>
    <row r="5" customFormat="false" ht="13" hidden="false" customHeight="true" outlineLevel="0" collapsed="false">
      <c r="A5" s="19" t="n">
        <v>0</v>
      </c>
      <c r="B5" s="28"/>
      <c r="C5" s="28"/>
      <c r="D5" s="28"/>
      <c r="E5" s="28"/>
    </row>
    <row r="6" customFormat="false" ht="13" hidden="false" customHeight="true" outlineLevel="0" collapsed="false">
      <c r="A6" s="19" t="n">
        <v>0</v>
      </c>
      <c r="B6" s="28"/>
      <c r="C6" s="28"/>
      <c r="D6" s="28"/>
      <c r="E6" s="28"/>
    </row>
    <row r="7" customFormat="false" ht="13" hidden="false" customHeight="true" outlineLevel="0" collapsed="false">
      <c r="A7" s="19" t="n">
        <v>0</v>
      </c>
      <c r="B7" s="28"/>
      <c r="C7" s="28"/>
      <c r="D7" s="28"/>
      <c r="E7" s="28"/>
    </row>
    <row r="8" customFormat="false" ht="13" hidden="false" customHeight="true" outlineLevel="0" collapsed="false">
      <c r="A8" s="19" t="n">
        <v>0</v>
      </c>
      <c r="B8" s="28"/>
      <c r="C8" s="28"/>
      <c r="D8" s="28"/>
      <c r="E8" s="28"/>
    </row>
    <row r="9" customFormat="false" ht="13" hidden="false" customHeight="true" outlineLevel="0" collapsed="false">
      <c r="A9" s="19" t="n">
        <v>0</v>
      </c>
      <c r="B9" s="28"/>
      <c r="C9" s="28"/>
      <c r="D9" s="28"/>
      <c r="E9" s="28"/>
    </row>
    <row r="10" customFormat="false" ht="13" hidden="false" customHeight="true" outlineLevel="0" collapsed="false">
      <c r="A10" s="19" t="n">
        <v>0</v>
      </c>
      <c r="B10" s="28"/>
      <c r="C10" s="28"/>
      <c r="D10" s="28"/>
      <c r="E10" s="28"/>
    </row>
    <row r="11" customFormat="false" ht="13" hidden="false" customHeight="true" outlineLevel="0" collapsed="false">
      <c r="A11" s="19" t="n">
        <v>0.809566303765834</v>
      </c>
      <c r="B11" s="28"/>
      <c r="C11" s="28"/>
      <c r="D11" s="28"/>
      <c r="E11" s="28"/>
    </row>
    <row r="12" customFormat="false" ht="13" hidden="false" customHeight="true" outlineLevel="0" collapsed="false">
      <c r="A12" s="19" t="n">
        <v>0.81190557443212</v>
      </c>
      <c r="B12" s="28"/>
      <c r="C12" s="28"/>
      <c r="D12" s="28"/>
      <c r="E12" s="28"/>
    </row>
    <row r="13" customFormat="false" ht="13" hidden="false" customHeight="true" outlineLevel="0" collapsed="false">
      <c r="A13" s="19" t="n">
        <v>1.04412868428085</v>
      </c>
      <c r="B13" s="28"/>
      <c r="C13" s="28"/>
      <c r="D13" s="28"/>
      <c r="E13" s="28"/>
    </row>
    <row r="14" customFormat="false" ht="13" hidden="false" customHeight="true" outlineLevel="0" collapsed="false">
      <c r="A14" s="19" t="n">
        <v>1.06742707176746</v>
      </c>
      <c r="B14" s="28"/>
      <c r="C14" s="28"/>
      <c r="D14" s="28"/>
      <c r="E14" s="28"/>
    </row>
    <row r="15" customFormat="false" ht="13" hidden="false" customHeight="true" outlineLevel="0" collapsed="false">
      <c r="A15" s="19" t="n">
        <v>1.0730421686747</v>
      </c>
      <c r="B15" s="28"/>
      <c r="C15" s="28"/>
      <c r="D15" s="28"/>
      <c r="E15" s="28"/>
    </row>
    <row r="16" customFormat="false" ht="13" hidden="false" customHeight="true" outlineLevel="0" collapsed="false">
      <c r="A16" s="19" t="n">
        <v>1.13082798191283</v>
      </c>
      <c r="B16" s="28"/>
      <c r="C16" s="28"/>
      <c r="D16" s="28"/>
      <c r="E16" s="28"/>
    </row>
    <row r="17" customFormat="false" ht="13" hidden="false" customHeight="true" outlineLevel="0" collapsed="false">
      <c r="A17" s="19" t="n">
        <v>1.2548480534145</v>
      </c>
      <c r="B17" s="28"/>
      <c r="C17" s="28"/>
      <c r="D17" s="28"/>
      <c r="E17" s="28"/>
    </row>
    <row r="18" customFormat="false" ht="13" hidden="false" customHeight="true" outlineLevel="0" collapsed="false">
      <c r="A18" s="19" t="n">
        <v>1.52406242517906</v>
      </c>
      <c r="B18" s="28"/>
      <c r="C18" s="28"/>
      <c r="D18" s="28"/>
      <c r="E18" s="28"/>
    </row>
    <row r="19" customFormat="false" ht="13" hidden="false" customHeight="true" outlineLevel="0" collapsed="false">
      <c r="A19" s="19" t="n">
        <v>1.60369218420789</v>
      </c>
      <c r="B19" s="28"/>
      <c r="C19" s="28"/>
      <c r="D19" s="28"/>
      <c r="E19" s="28"/>
    </row>
    <row r="20" customFormat="false" ht="13" hidden="false" customHeight="true" outlineLevel="0" collapsed="false">
      <c r="A20" s="19" t="n">
        <v>1.66893773327799</v>
      </c>
      <c r="B20" s="28"/>
      <c r="C20" s="28"/>
      <c r="D20" s="28"/>
      <c r="E20" s="28"/>
    </row>
    <row r="21" customFormat="false" ht="13" hidden="false" customHeight="true" outlineLevel="0" collapsed="false">
      <c r="A21" s="19" t="n">
        <v>1.71081541461974</v>
      </c>
      <c r="B21" s="28"/>
      <c r="C21" s="28"/>
      <c r="D21" s="28"/>
      <c r="E21" s="28"/>
    </row>
    <row r="22" customFormat="false" ht="13" hidden="false" customHeight="true" outlineLevel="0" collapsed="false">
      <c r="A22" s="19" t="n">
        <v>1.97398570467728</v>
      </c>
      <c r="B22" s="28"/>
      <c r="C22" s="28"/>
      <c r="D22" s="28"/>
      <c r="E22" s="28"/>
    </row>
    <row r="23" customFormat="false" ht="13" hidden="false" customHeight="true" outlineLevel="0" collapsed="false">
      <c r="A23" s="19" t="n">
        <v>2.10605037151409</v>
      </c>
      <c r="B23" s="28"/>
      <c r="C23" s="28"/>
      <c r="D23" s="28"/>
      <c r="E23" s="28"/>
    </row>
    <row r="24" customFormat="false" ht="13" hidden="false" customHeight="true" outlineLevel="0" collapsed="false">
      <c r="A24" s="19" t="n">
        <v>2.14975614420962</v>
      </c>
      <c r="B24" s="28"/>
      <c r="C24" s="28"/>
      <c r="D24" s="28"/>
      <c r="E24" s="28"/>
    </row>
    <row r="25" customFormat="false" ht="13" hidden="false" customHeight="true" outlineLevel="0" collapsed="false">
      <c r="A25" s="19" t="n">
        <v>2.23154682433721</v>
      </c>
      <c r="B25" s="28"/>
      <c r="C25" s="28"/>
      <c r="D25" s="28"/>
      <c r="E25" s="28"/>
    </row>
    <row r="26" customFormat="false" ht="13" hidden="false" customHeight="true" outlineLevel="0" collapsed="false">
      <c r="A26" s="19" t="n">
        <v>2.34955185659411</v>
      </c>
      <c r="B26" s="28"/>
      <c r="C26" s="28"/>
      <c r="D26" s="28"/>
      <c r="E26" s="28"/>
    </row>
    <row r="27" customFormat="false" ht="13" hidden="false" customHeight="true" outlineLevel="0" collapsed="false">
      <c r="A27" s="19" t="n">
        <v>2.41545312311944</v>
      </c>
      <c r="B27" s="28"/>
      <c r="C27" s="28"/>
      <c r="D27" s="28"/>
      <c r="E27" s="28"/>
    </row>
    <row r="28" customFormat="false" ht="13" hidden="false" customHeight="true" outlineLevel="0" collapsed="false">
      <c r="A28" s="19" t="n">
        <v>2.41785803862553</v>
      </c>
      <c r="B28" s="28"/>
      <c r="C28" s="28"/>
      <c r="D28" s="28"/>
      <c r="E28" s="28"/>
    </row>
    <row r="29" customFormat="false" ht="13" hidden="false" customHeight="true" outlineLevel="0" collapsed="false">
      <c r="A29" s="19" t="n">
        <v>2.51507109337922</v>
      </c>
      <c r="B29" s="28"/>
      <c r="C29" s="28"/>
      <c r="D29" s="28"/>
      <c r="E29" s="28"/>
    </row>
    <row r="30" customFormat="false" ht="13" hidden="false" customHeight="true" outlineLevel="0" collapsed="false">
      <c r="A30" s="19" t="n">
        <v>2.64391284473562</v>
      </c>
      <c r="B30" s="28"/>
      <c r="C30" s="28"/>
      <c r="D30" s="28"/>
      <c r="E30" s="28"/>
    </row>
    <row r="31" customFormat="false" ht="13" hidden="false" customHeight="true" outlineLevel="0" collapsed="false">
      <c r="A31" s="19" t="n">
        <v>2.66092384063663</v>
      </c>
      <c r="B31" s="28"/>
      <c r="C31" s="28"/>
      <c r="D31" s="28"/>
      <c r="E31" s="28"/>
    </row>
    <row r="32" customFormat="false" ht="13" hidden="false" customHeight="true" outlineLevel="0" collapsed="false">
      <c r="A32" s="19" t="n">
        <v>2.75926794931957</v>
      </c>
      <c r="B32" s="28"/>
      <c r="C32" s="28"/>
      <c r="D32" s="28"/>
      <c r="E32" s="28"/>
    </row>
    <row r="33" customFormat="false" ht="13" hidden="false" customHeight="true" outlineLevel="0" collapsed="false">
      <c r="A33" s="19" t="n">
        <v>2.90059228429646</v>
      </c>
      <c r="B33" s="28"/>
      <c r="C33" s="28"/>
      <c r="D33" s="28"/>
      <c r="E33" s="28"/>
    </row>
    <row r="34" customFormat="false" ht="13" hidden="false" customHeight="true" outlineLevel="0" collapsed="false">
      <c r="A34" s="19" t="n">
        <v>2.94232116447413</v>
      </c>
      <c r="B34" s="28"/>
      <c r="C34" s="28"/>
      <c r="D34" s="28"/>
      <c r="E34" s="28"/>
    </row>
    <row r="35" customFormat="false" ht="13" hidden="false" customHeight="true" outlineLevel="0" collapsed="false">
      <c r="A35" s="19" t="n">
        <v>2.95050229096308</v>
      </c>
      <c r="B35" s="28"/>
      <c r="C35" s="28"/>
      <c r="D35" s="28"/>
      <c r="E35" s="28"/>
    </row>
    <row r="36" customFormat="false" ht="13" hidden="false" customHeight="true" outlineLevel="0" collapsed="false">
      <c r="A36" s="19" t="n">
        <v>2.95315985130112</v>
      </c>
      <c r="B36" s="28"/>
      <c r="C36" s="28"/>
      <c r="D36" s="28"/>
      <c r="E36" s="28"/>
    </row>
    <row r="37" customFormat="false" ht="13" hidden="false" customHeight="true" outlineLevel="0" collapsed="false">
      <c r="A37" s="19" t="n">
        <v>2.96023365535836</v>
      </c>
      <c r="B37" s="28"/>
      <c r="C37" s="28"/>
      <c r="D37" s="28"/>
      <c r="E37" s="28"/>
    </row>
    <row r="38" customFormat="false" ht="13" hidden="false" customHeight="true" outlineLevel="0" collapsed="false">
      <c r="A38" s="19" t="n">
        <v>3.03497446767513</v>
      </c>
      <c r="B38" s="28"/>
      <c r="C38" s="28"/>
      <c r="D38" s="28"/>
      <c r="E38" s="28"/>
    </row>
    <row r="39" customFormat="false" ht="13" hidden="false" customHeight="true" outlineLevel="0" collapsed="false">
      <c r="A39" s="19" t="n">
        <v>3.04425652737487</v>
      </c>
      <c r="B39" s="28"/>
      <c r="C39" s="28"/>
      <c r="D39" s="28"/>
      <c r="E39" s="28"/>
    </row>
    <row r="40" customFormat="false" ht="13" hidden="false" customHeight="true" outlineLevel="0" collapsed="false">
      <c r="A40" s="19" t="n">
        <v>3.05933033091837</v>
      </c>
      <c r="B40" s="28"/>
      <c r="C40" s="28"/>
      <c r="D40" s="28"/>
      <c r="E40" s="28"/>
    </row>
    <row r="41" customFormat="false" ht="13" hidden="false" customHeight="true" outlineLevel="0" collapsed="false">
      <c r="A41" s="19" t="n">
        <v>3.16883836983645</v>
      </c>
      <c r="B41" s="28"/>
      <c r="C41" s="28"/>
      <c r="D41" s="28"/>
      <c r="E41" s="28"/>
    </row>
    <row r="42" customFormat="false" ht="13" hidden="false" customHeight="true" outlineLevel="0" collapsed="false">
      <c r="A42" s="19" t="n">
        <v>3.20326695764568</v>
      </c>
      <c r="B42" s="28"/>
      <c r="C42" s="28"/>
      <c r="D42" s="28"/>
      <c r="E42" s="28"/>
    </row>
    <row r="43" customFormat="false" ht="13" hidden="false" customHeight="true" outlineLevel="0" collapsed="false">
      <c r="A43" s="19" t="n">
        <v>3.24329617600507</v>
      </c>
      <c r="B43" s="28"/>
      <c r="C43" s="28"/>
      <c r="D43" s="28"/>
      <c r="E43" s="28"/>
    </row>
    <row r="44" customFormat="false" ht="13" hidden="false" customHeight="true" outlineLevel="0" collapsed="false">
      <c r="A44" s="19" t="n">
        <v>3.2600564341492</v>
      </c>
      <c r="B44" s="28"/>
      <c r="C44" s="28"/>
      <c r="D44" s="28"/>
      <c r="E44" s="28"/>
    </row>
    <row r="45" customFormat="false" ht="13" hidden="false" customHeight="true" outlineLevel="0" collapsed="false">
      <c r="A45" s="19" t="n">
        <v>3.31605552435219</v>
      </c>
      <c r="B45" s="28"/>
      <c r="C45" s="28"/>
      <c r="D45" s="28"/>
      <c r="E45" s="28"/>
    </row>
    <row r="46" customFormat="false" ht="13" hidden="false" customHeight="true" outlineLevel="0" collapsed="false">
      <c r="A46" s="19" t="n">
        <v>3.32592865023896</v>
      </c>
      <c r="B46" s="28"/>
      <c r="C46" s="28"/>
      <c r="D46" s="28"/>
      <c r="E46" s="28"/>
    </row>
    <row r="47" customFormat="false" ht="13" hidden="false" customHeight="true" outlineLevel="0" collapsed="false">
      <c r="A47" s="19" t="n">
        <v>3.37340008961453</v>
      </c>
      <c r="B47" s="28"/>
      <c r="C47" s="28"/>
      <c r="D47" s="28"/>
      <c r="E47" s="28"/>
    </row>
    <row r="48" customFormat="false" ht="13" hidden="false" customHeight="true" outlineLevel="0" collapsed="false">
      <c r="A48" s="19" t="n">
        <v>3.38186048151152</v>
      </c>
      <c r="B48" s="28"/>
      <c r="C48" s="28"/>
      <c r="D48" s="28"/>
      <c r="E48" s="28"/>
    </row>
    <row r="49" customFormat="false" ht="13" hidden="false" customHeight="true" outlineLevel="0" collapsed="false">
      <c r="A49" s="19" t="n">
        <v>3.39216429884184</v>
      </c>
      <c r="B49" s="28"/>
      <c r="C49" s="28"/>
      <c r="D49" s="28"/>
      <c r="E49" s="28"/>
    </row>
    <row r="50" customFormat="false" ht="13" hidden="false" customHeight="true" outlineLevel="0" collapsed="false">
      <c r="A50" s="19" t="n">
        <v>3.41003995010757</v>
      </c>
      <c r="B50" s="28"/>
      <c r="C50" s="28"/>
      <c r="D50" s="28"/>
      <c r="E50" s="28"/>
    </row>
    <row r="51" customFormat="false" ht="13" hidden="false" customHeight="true" outlineLevel="0" collapsed="false">
      <c r="A51" s="19" t="n">
        <v>3.44671314741027</v>
      </c>
      <c r="B51" s="28"/>
      <c r="C51" s="28"/>
      <c r="D51" s="28"/>
      <c r="E51" s="28"/>
    </row>
    <row r="52" customFormat="false" ht="13" hidden="false" customHeight="true" outlineLevel="0" collapsed="false">
      <c r="A52" s="19" t="n">
        <v>3.58030372756558</v>
      </c>
      <c r="B52" s="28"/>
      <c r="C52" s="28"/>
      <c r="D52" s="28"/>
      <c r="E52" s="28"/>
    </row>
    <row r="53" customFormat="false" ht="13" hidden="false" customHeight="true" outlineLevel="0" collapsed="false">
      <c r="A53" s="19" t="n">
        <v>3.60914105594957</v>
      </c>
      <c r="B53" s="28"/>
      <c r="C53" s="28"/>
      <c r="D53" s="28"/>
      <c r="E53" s="28"/>
    </row>
    <row r="54" customFormat="false" ht="13" hidden="false" customHeight="true" outlineLevel="0" collapsed="false">
      <c r="A54" s="19" t="n">
        <v>3.64494182700027</v>
      </c>
      <c r="B54" s="28"/>
      <c r="C54" s="28"/>
      <c r="D54" s="28"/>
      <c r="E54" s="28"/>
    </row>
    <row r="55" customFormat="false" ht="13" hidden="false" customHeight="true" outlineLevel="0" collapsed="false">
      <c r="A55" s="19" t="n">
        <v>3.66199755282428</v>
      </c>
      <c r="B55" s="28"/>
      <c r="C55" s="28"/>
      <c r="D55" s="28"/>
      <c r="E55" s="28"/>
    </row>
    <row r="56" customFormat="false" ht="13" hidden="false" customHeight="true" outlineLevel="0" collapsed="false">
      <c r="A56" s="19" t="n">
        <v>3.71598754568835</v>
      </c>
      <c r="B56" s="28"/>
      <c r="C56" s="28"/>
      <c r="D56" s="28"/>
      <c r="E56" s="28"/>
    </row>
    <row r="57" customFormat="false" ht="13" hidden="false" customHeight="true" outlineLevel="0" collapsed="false">
      <c r="A57" s="19" t="n">
        <v>3.7277258141599</v>
      </c>
      <c r="B57" s="28"/>
      <c r="C57" s="28"/>
      <c r="D57" s="28"/>
      <c r="E57" s="28"/>
    </row>
    <row r="58" customFormat="false" ht="13" hidden="false" customHeight="true" outlineLevel="0" collapsed="false">
      <c r="A58" s="19" t="n">
        <v>3.752427813026</v>
      </c>
      <c r="B58" s="28"/>
      <c r="C58" s="28"/>
      <c r="D58" s="28"/>
      <c r="E58" s="28"/>
    </row>
    <row r="59" customFormat="false" ht="13" hidden="false" customHeight="true" outlineLevel="0" collapsed="false">
      <c r="A59" s="19" t="n">
        <v>3.77081412141355</v>
      </c>
      <c r="B59" s="28"/>
      <c r="C59" s="28"/>
      <c r="D59" s="28"/>
      <c r="E59" s="28"/>
    </row>
    <row r="60" customFormat="false" ht="13" hidden="false" customHeight="true" outlineLevel="0" collapsed="false">
      <c r="A60" s="19" t="n">
        <v>3.87160262417996</v>
      </c>
      <c r="B60" s="28"/>
      <c r="C60" s="28"/>
      <c r="D60" s="28"/>
      <c r="E60" s="28"/>
    </row>
    <row r="61" customFormat="false" ht="13" hidden="false" customHeight="true" outlineLevel="0" collapsed="false">
      <c r="A61" s="19" t="n">
        <v>3.88338732068487</v>
      </c>
      <c r="B61" s="28"/>
      <c r="C61" s="28"/>
      <c r="D61" s="28"/>
      <c r="E61" s="28"/>
    </row>
    <row r="62" customFormat="false" ht="13" hidden="false" customHeight="true" outlineLevel="0" collapsed="false">
      <c r="A62" s="19" t="n">
        <v>3.91740939579686</v>
      </c>
      <c r="B62" s="28"/>
      <c r="C62" s="28"/>
      <c r="D62" s="28"/>
      <c r="E62" s="28"/>
    </row>
    <row r="63" customFormat="false" ht="13" hidden="false" customHeight="true" outlineLevel="0" collapsed="false">
      <c r="A63" s="19" t="n">
        <v>3.92461040035947</v>
      </c>
      <c r="B63" s="28"/>
      <c r="C63" s="28"/>
      <c r="D63" s="28"/>
      <c r="E63" s="28"/>
    </row>
    <row r="64" customFormat="false" ht="13" hidden="false" customHeight="true" outlineLevel="0" collapsed="false">
      <c r="A64" s="19" t="n">
        <v>4.01444011339467</v>
      </c>
      <c r="B64" s="28"/>
      <c r="C64" s="28"/>
      <c r="D64" s="28"/>
      <c r="E64" s="28"/>
    </row>
    <row r="65" customFormat="false" ht="13" hidden="false" customHeight="true" outlineLevel="0" collapsed="false">
      <c r="A65" s="19" t="n">
        <v>4.02457352282013</v>
      </c>
      <c r="B65" s="28"/>
      <c r="C65" s="28"/>
      <c r="D65" s="28"/>
      <c r="E65" s="28"/>
    </row>
    <row r="66" customFormat="false" ht="13" hidden="false" customHeight="true" outlineLevel="0" collapsed="false">
      <c r="A66" s="19" t="n">
        <v>4.0515120098926</v>
      </c>
      <c r="B66" s="28"/>
      <c r="C66" s="28"/>
      <c r="D66" s="28"/>
      <c r="E66" s="28"/>
    </row>
    <row r="67" customFormat="false" ht="13" hidden="false" customHeight="true" outlineLevel="0" collapsed="false">
      <c r="A67" s="19" t="n">
        <v>4.08596813421353</v>
      </c>
      <c r="B67" s="28"/>
      <c r="C67" s="28"/>
      <c r="D67" s="28"/>
      <c r="E67" s="28"/>
    </row>
    <row r="68" customFormat="false" ht="13" hidden="false" customHeight="true" outlineLevel="0" collapsed="false">
      <c r="A68" s="19" t="n">
        <v>4.13415202860253</v>
      </c>
      <c r="B68" s="28"/>
      <c r="C68" s="28"/>
      <c r="D68" s="28"/>
      <c r="E68" s="28"/>
    </row>
    <row r="69" customFormat="false" ht="13" hidden="false" customHeight="true" outlineLevel="0" collapsed="false">
      <c r="A69" s="19" t="n">
        <v>4.18860350795544</v>
      </c>
      <c r="B69" s="28"/>
      <c r="C69" s="28"/>
      <c r="D69" s="28"/>
      <c r="E69" s="28"/>
    </row>
    <row r="70" customFormat="false" ht="13" hidden="false" customHeight="true" outlineLevel="0" collapsed="false">
      <c r="A70" s="19" t="n">
        <v>4.192362750029</v>
      </c>
      <c r="B70" s="28"/>
      <c r="C70" s="28"/>
      <c r="D70" s="28"/>
      <c r="E70" s="28"/>
    </row>
    <row r="71" customFormat="false" ht="13" hidden="false" customHeight="true" outlineLevel="0" collapsed="false">
      <c r="A71" s="19" t="n">
        <v>4.28321922020424</v>
      </c>
      <c r="B71" s="28"/>
      <c r="C71" s="28"/>
      <c r="D71" s="28"/>
      <c r="E71" s="28"/>
    </row>
    <row r="72" customFormat="false" ht="13" hidden="false" customHeight="true" outlineLevel="0" collapsed="false">
      <c r="A72" s="19" t="n">
        <v>4.29584445291653</v>
      </c>
      <c r="B72" s="28"/>
      <c r="C72" s="28"/>
      <c r="D72" s="28"/>
      <c r="E72" s="28"/>
    </row>
    <row r="73" customFormat="false" ht="13" hidden="false" customHeight="true" outlineLevel="0" collapsed="false">
      <c r="A73" s="19" t="n">
        <v>4.30669147888108</v>
      </c>
      <c r="B73" s="28"/>
      <c r="C73" s="28"/>
      <c r="D73" s="28"/>
      <c r="E73" s="28"/>
    </row>
    <row r="74" customFormat="false" ht="13" hidden="false" customHeight="true" outlineLevel="0" collapsed="false">
      <c r="A74" s="19" t="n">
        <v>4.31583120112436</v>
      </c>
      <c r="B74" s="28"/>
      <c r="C74" s="28"/>
      <c r="D74" s="28"/>
      <c r="E74" s="28"/>
    </row>
    <row r="75" customFormat="false" ht="13" hidden="false" customHeight="true" outlineLevel="0" collapsed="false">
      <c r="A75" s="19" t="n">
        <v>4.32280914411259</v>
      </c>
      <c r="B75" s="28"/>
      <c r="C75" s="28"/>
      <c r="D75" s="28"/>
      <c r="E75" s="28"/>
    </row>
    <row r="76" customFormat="false" ht="13" hidden="false" customHeight="true" outlineLevel="0" collapsed="false">
      <c r="A76" s="19" t="n">
        <v>4.36502014624686</v>
      </c>
      <c r="B76" s="28"/>
      <c r="C76" s="28"/>
      <c r="D76" s="28"/>
      <c r="E76" s="28"/>
    </row>
    <row r="77" customFormat="false" ht="13" hidden="false" customHeight="true" outlineLevel="0" collapsed="false">
      <c r="A77" s="19" t="n">
        <v>4.38989053444954</v>
      </c>
      <c r="B77" s="28"/>
      <c r="C77" s="28"/>
      <c r="D77" s="28"/>
      <c r="E77" s="28"/>
    </row>
    <row r="78" customFormat="false" ht="13" hidden="false" customHeight="true" outlineLevel="0" collapsed="false">
      <c r="A78" s="19" t="n">
        <v>4.394320043692</v>
      </c>
      <c r="B78" s="28"/>
      <c r="C78" s="28"/>
      <c r="D78" s="28"/>
      <c r="E78" s="28"/>
    </row>
    <row r="79" customFormat="false" ht="13" hidden="false" customHeight="true" outlineLevel="0" collapsed="false">
      <c r="A79" s="19" t="n">
        <v>4.39582803357922</v>
      </c>
      <c r="B79" s="28"/>
      <c r="C79" s="28"/>
      <c r="D79" s="28"/>
      <c r="E79" s="28"/>
    </row>
    <row r="80" customFormat="false" ht="13" hidden="false" customHeight="true" outlineLevel="0" collapsed="false">
      <c r="A80" s="19" t="n">
        <v>4.44552817208054</v>
      </c>
      <c r="B80" s="28"/>
      <c r="C80" s="28"/>
      <c r="D80" s="28"/>
      <c r="E80" s="28"/>
    </row>
    <row r="81" customFormat="false" ht="13" hidden="false" customHeight="true" outlineLevel="0" collapsed="false">
      <c r="A81" s="19" t="n">
        <v>4.44694497580736</v>
      </c>
      <c r="B81" s="28"/>
      <c r="C81" s="28"/>
      <c r="D81" s="28"/>
      <c r="E81" s="28"/>
    </row>
    <row r="82" customFormat="false" ht="13" hidden="false" customHeight="true" outlineLevel="0" collapsed="false">
      <c r="A82" s="19" t="n">
        <v>4.48191929191183</v>
      </c>
      <c r="B82" s="28"/>
      <c r="C82" s="28"/>
      <c r="D82" s="28"/>
      <c r="E82" s="28"/>
    </row>
    <row r="83" customFormat="false" ht="13" hidden="false" customHeight="true" outlineLevel="0" collapsed="false">
      <c r="A83" s="19" t="n">
        <v>4.48481238832638</v>
      </c>
      <c r="B83" s="28"/>
      <c r="C83" s="28"/>
      <c r="D83" s="28"/>
      <c r="E83" s="28"/>
    </row>
    <row r="84" customFormat="false" ht="13" hidden="false" customHeight="true" outlineLevel="0" collapsed="false">
      <c r="A84" s="19" t="n">
        <v>4.49478828281684</v>
      </c>
      <c r="B84" s="28"/>
      <c r="C84" s="28"/>
      <c r="D84" s="28"/>
      <c r="E84" s="28"/>
    </row>
    <row r="85" customFormat="false" ht="13" hidden="false" customHeight="true" outlineLevel="0" collapsed="false">
      <c r="A85" s="19" t="n">
        <v>4.52034153691612</v>
      </c>
      <c r="B85" s="28"/>
      <c r="C85" s="28"/>
      <c r="D85" s="28"/>
      <c r="E85" s="28"/>
    </row>
    <row r="86" customFormat="false" ht="13" hidden="false" customHeight="true" outlineLevel="0" collapsed="false">
      <c r="A86" s="19" t="n">
        <v>4.54364585923902</v>
      </c>
      <c r="B86" s="28"/>
      <c r="C86" s="28"/>
      <c r="D86" s="28"/>
      <c r="E86" s="28"/>
    </row>
    <row r="87" customFormat="false" ht="13" hidden="false" customHeight="true" outlineLevel="0" collapsed="false">
      <c r="A87" s="19" t="n">
        <v>4.61685336048883</v>
      </c>
      <c r="B87" s="28"/>
      <c r="C87" s="28"/>
      <c r="D87" s="28"/>
      <c r="E87" s="28"/>
    </row>
    <row r="88" customFormat="false" ht="13" hidden="false" customHeight="true" outlineLevel="0" collapsed="false">
      <c r="A88" s="19" t="n">
        <v>4.62556677715829</v>
      </c>
      <c r="B88" s="28"/>
      <c r="C88" s="28"/>
      <c r="D88" s="28"/>
      <c r="E88" s="28"/>
    </row>
    <row r="89" customFormat="false" ht="13" hidden="false" customHeight="true" outlineLevel="0" collapsed="false">
      <c r="A89" s="19" t="n">
        <v>4.62742175856933</v>
      </c>
      <c r="B89" s="28"/>
      <c r="C89" s="28"/>
      <c r="D89" s="28"/>
      <c r="E89" s="28"/>
    </row>
    <row r="90" customFormat="false" ht="13" hidden="false" customHeight="true" outlineLevel="0" collapsed="false">
      <c r="A90" s="19" t="n">
        <v>4.64674992277479</v>
      </c>
      <c r="B90" s="28"/>
      <c r="C90" s="28"/>
      <c r="D90" s="28"/>
      <c r="E90" s="28"/>
    </row>
    <row r="91" customFormat="false" ht="13" hidden="false" customHeight="true" outlineLevel="0" collapsed="false">
      <c r="A91" s="19" t="n">
        <v>4.68342791921626</v>
      </c>
      <c r="B91" s="28"/>
      <c r="C91" s="28"/>
      <c r="D91" s="28"/>
      <c r="E91" s="28"/>
    </row>
    <row r="92" customFormat="false" ht="13" hidden="false" customHeight="true" outlineLevel="0" collapsed="false">
      <c r="A92" s="19" t="n">
        <v>4.73243096913917</v>
      </c>
      <c r="B92" s="28"/>
      <c r="C92" s="28"/>
      <c r="D92" s="28"/>
      <c r="E92" s="28"/>
    </row>
    <row r="93" customFormat="false" ht="13" hidden="false" customHeight="true" outlineLevel="0" collapsed="false">
      <c r="A93" s="19" t="n">
        <v>4.75304682488775</v>
      </c>
      <c r="B93" s="28"/>
      <c r="C93" s="28"/>
      <c r="D93" s="28"/>
      <c r="E93" s="28"/>
    </row>
    <row r="94" customFormat="false" ht="13" hidden="false" customHeight="true" outlineLevel="0" collapsed="false">
      <c r="A94" s="19" t="n">
        <v>4.79817790712388</v>
      </c>
      <c r="B94" s="28"/>
      <c r="C94" s="28"/>
      <c r="D94" s="28"/>
      <c r="E94" s="28"/>
    </row>
    <row r="95" customFormat="false" ht="13" hidden="false" customHeight="true" outlineLevel="0" collapsed="false">
      <c r="A95" s="19" t="n">
        <v>4.80423229988325</v>
      </c>
      <c r="B95" s="28"/>
      <c r="C95" s="28"/>
      <c r="D95" s="28"/>
      <c r="E95" s="28"/>
    </row>
    <row r="96" customFormat="false" ht="13" hidden="false" customHeight="true" outlineLevel="0" collapsed="false">
      <c r="A96" s="19" t="n">
        <v>4.82243270936933</v>
      </c>
      <c r="B96" s="28"/>
      <c r="C96" s="28"/>
      <c r="D96" s="28"/>
      <c r="E96" s="28"/>
    </row>
    <row r="97" customFormat="false" ht="13" hidden="false" customHeight="true" outlineLevel="0" collapsed="false">
      <c r="A97" s="19" t="n">
        <v>4.85540835551302</v>
      </c>
      <c r="B97" s="28"/>
      <c r="C97" s="28"/>
      <c r="D97" s="28"/>
      <c r="E97" s="28"/>
    </row>
    <row r="98" customFormat="false" ht="13" hidden="false" customHeight="true" outlineLevel="0" collapsed="false">
      <c r="A98" s="19" t="n">
        <v>4.85946005999331</v>
      </c>
      <c r="B98" s="28"/>
      <c r="C98" s="28"/>
      <c r="D98" s="28"/>
      <c r="E98" s="28"/>
    </row>
    <row r="99" customFormat="false" ht="13" hidden="false" customHeight="true" outlineLevel="0" collapsed="false">
      <c r="A99" s="19" t="n">
        <v>4.9253859103491</v>
      </c>
      <c r="B99" s="28"/>
      <c r="C99" s="28"/>
      <c r="D99" s="28"/>
      <c r="E99" s="28"/>
    </row>
    <row r="100" customFormat="false" ht="13" hidden="false" customHeight="true" outlineLevel="0" collapsed="false">
      <c r="A100" s="19" t="n">
        <v>4.95024030292721</v>
      </c>
      <c r="B100" s="28"/>
      <c r="C100" s="28"/>
      <c r="D100" s="28"/>
      <c r="E100" s="28"/>
    </row>
    <row r="101" customFormat="false" ht="13" hidden="false" customHeight="true" outlineLevel="0" collapsed="false">
      <c r="A101" s="19" t="n">
        <v>4.98353870755338</v>
      </c>
      <c r="B101" s="28"/>
      <c r="C101" s="28"/>
      <c r="D101" s="28"/>
      <c r="E101" s="28"/>
    </row>
    <row r="102" customFormat="false" ht="13" hidden="false" customHeight="true" outlineLevel="0" collapsed="false">
      <c r="A102" s="19" t="n">
        <v>4.98381767347286</v>
      </c>
      <c r="B102" s="28"/>
      <c r="C102" s="28"/>
      <c r="D102" s="28"/>
      <c r="E102" s="28"/>
    </row>
    <row r="103" customFormat="false" ht="13" hidden="false" customHeight="true" outlineLevel="0" collapsed="false">
      <c r="A103" s="19" t="n">
        <v>5.00136777521601</v>
      </c>
      <c r="B103" s="28"/>
      <c r="C103" s="28"/>
      <c r="D103" s="28"/>
      <c r="E103" s="28"/>
    </row>
    <row r="104" customFormat="false" ht="13" hidden="false" customHeight="true" outlineLevel="0" collapsed="false">
      <c r="A104" s="19" t="n">
        <v>5.02087250246965</v>
      </c>
      <c r="B104" s="28"/>
      <c r="C104" s="28"/>
      <c r="D104" s="28"/>
      <c r="E104" s="28"/>
    </row>
    <row r="105" customFormat="false" ht="13" hidden="false" customHeight="true" outlineLevel="0" collapsed="false">
      <c r="A105" s="19" t="n">
        <v>5.04303287291658</v>
      </c>
      <c r="B105" s="28"/>
      <c r="C105" s="28"/>
      <c r="D105" s="28"/>
      <c r="E105" s="28"/>
    </row>
    <row r="106" customFormat="false" ht="13" hidden="false" customHeight="true" outlineLevel="0" collapsed="false">
      <c r="A106" s="19" t="n">
        <v>5.04684317718941</v>
      </c>
      <c r="B106" s="28"/>
      <c r="C106" s="28"/>
      <c r="D106" s="28"/>
      <c r="E106" s="28"/>
    </row>
    <row r="107" customFormat="false" ht="13" hidden="false" customHeight="true" outlineLevel="0" collapsed="false">
      <c r="A107" s="19" t="n">
        <v>5.10409619727311</v>
      </c>
      <c r="B107" s="28"/>
      <c r="C107" s="28"/>
      <c r="D107" s="28"/>
      <c r="E107" s="28"/>
    </row>
    <row r="108" customFormat="false" ht="13" hidden="false" customHeight="true" outlineLevel="0" collapsed="false">
      <c r="A108" s="19" t="n">
        <v>5.14934791754299</v>
      </c>
      <c r="B108" s="28"/>
      <c r="C108" s="28"/>
      <c r="D108" s="28"/>
      <c r="E108" s="28"/>
    </row>
    <row r="109" customFormat="false" ht="13" hidden="false" customHeight="true" outlineLevel="0" collapsed="false">
      <c r="A109" s="19" t="n">
        <v>5.16834571650351</v>
      </c>
      <c r="B109" s="28"/>
      <c r="C109" s="28"/>
      <c r="D109" s="28"/>
      <c r="E109" s="28"/>
    </row>
    <row r="110" customFormat="false" ht="13" hidden="false" customHeight="true" outlineLevel="0" collapsed="false">
      <c r="A110" s="19" t="n">
        <v>5.18582745438062</v>
      </c>
      <c r="B110" s="28"/>
      <c r="C110" s="28"/>
      <c r="D110" s="28"/>
      <c r="E110" s="28"/>
    </row>
    <row r="111" customFormat="false" ht="13" hidden="false" customHeight="true" outlineLevel="0" collapsed="false">
      <c r="A111" s="19" t="n">
        <v>5.20502831439012</v>
      </c>
      <c r="B111" s="28"/>
      <c r="C111" s="28"/>
      <c r="D111" s="28"/>
      <c r="E111" s="28"/>
    </row>
    <row r="112" customFormat="false" ht="13" hidden="false" customHeight="true" outlineLevel="0" collapsed="false">
      <c r="A112" s="19" t="n">
        <v>5.20641598737843</v>
      </c>
      <c r="B112" s="28"/>
      <c r="C112" s="28"/>
      <c r="D112" s="28"/>
      <c r="E112" s="28"/>
    </row>
    <row r="113" customFormat="false" ht="13" hidden="false" customHeight="true" outlineLevel="0" collapsed="false">
      <c r="A113" s="19" t="n">
        <v>5.21610436593855</v>
      </c>
      <c r="B113" s="28"/>
      <c r="C113" s="28"/>
      <c r="D113" s="28"/>
      <c r="E113" s="28"/>
    </row>
    <row r="114" customFormat="false" ht="13" hidden="false" customHeight="true" outlineLevel="0" collapsed="false">
      <c r="A114" s="19" t="n">
        <v>5.22374429223744</v>
      </c>
      <c r="B114" s="28"/>
      <c r="C114" s="28"/>
      <c r="D114" s="28"/>
      <c r="E114" s="28"/>
    </row>
    <row r="115" customFormat="false" ht="13" hidden="false" customHeight="true" outlineLevel="0" collapsed="false">
      <c r="A115" s="19" t="n">
        <v>5.23608113940443</v>
      </c>
      <c r="B115" s="28"/>
      <c r="C115" s="28"/>
      <c r="D115" s="28"/>
      <c r="E115" s="28"/>
    </row>
    <row r="116" customFormat="false" ht="13" hidden="false" customHeight="true" outlineLevel="0" collapsed="false">
      <c r="A116" s="19" t="n">
        <v>5.23624438236366</v>
      </c>
      <c r="B116" s="28"/>
      <c r="C116" s="28"/>
      <c r="D116" s="28"/>
      <c r="E116" s="28"/>
    </row>
    <row r="117" customFormat="false" ht="13" hidden="false" customHeight="true" outlineLevel="0" collapsed="false">
      <c r="A117" s="19" t="n">
        <v>5.28397606119456</v>
      </c>
      <c r="B117" s="28"/>
      <c r="C117" s="28"/>
      <c r="D117" s="28"/>
      <c r="E117" s="28"/>
    </row>
    <row r="118" customFormat="false" ht="13" hidden="false" customHeight="true" outlineLevel="0" collapsed="false">
      <c r="A118" s="19" t="n">
        <v>5.30715334946674</v>
      </c>
      <c r="B118" s="28"/>
      <c r="C118" s="28"/>
      <c r="D118" s="28"/>
      <c r="E118" s="28"/>
    </row>
    <row r="119" customFormat="false" ht="13" hidden="false" customHeight="true" outlineLevel="0" collapsed="false">
      <c r="A119" s="19" t="n">
        <v>5.31063829787234</v>
      </c>
      <c r="B119" s="28"/>
      <c r="C119" s="28"/>
      <c r="D119" s="28"/>
      <c r="E119" s="28"/>
    </row>
    <row r="120" customFormat="false" ht="13" hidden="false" customHeight="true" outlineLevel="0" collapsed="false">
      <c r="A120" s="19" t="n">
        <v>5.35216400911162</v>
      </c>
      <c r="B120" s="28"/>
      <c r="C120" s="28"/>
      <c r="D120" s="28"/>
      <c r="E120" s="28"/>
    </row>
    <row r="121" customFormat="false" ht="13" hidden="false" customHeight="true" outlineLevel="0" collapsed="false">
      <c r="A121" s="19" t="n">
        <v>5.35910710881027</v>
      </c>
      <c r="B121" s="28"/>
      <c r="C121" s="28"/>
      <c r="D121" s="28"/>
      <c r="E121" s="28"/>
    </row>
    <row r="122" customFormat="false" ht="13" hidden="false" customHeight="true" outlineLevel="0" collapsed="false">
      <c r="A122" s="19" t="n">
        <v>5.41693752064718</v>
      </c>
      <c r="B122" s="28"/>
      <c r="C122" s="28"/>
      <c r="D122" s="28"/>
      <c r="E122" s="28"/>
    </row>
    <row r="123" customFormat="false" ht="13" hidden="false" customHeight="true" outlineLevel="0" collapsed="false">
      <c r="A123" s="19" t="n">
        <v>5.43369734789396</v>
      </c>
      <c r="B123" s="28"/>
      <c r="C123" s="28"/>
      <c r="D123" s="28"/>
      <c r="E123" s="28"/>
    </row>
    <row r="124" customFormat="false" ht="13" hidden="false" customHeight="true" outlineLevel="0" collapsed="false">
      <c r="A124" s="19" t="n">
        <v>5.4392666157372</v>
      </c>
      <c r="B124" s="28"/>
      <c r="C124" s="28"/>
      <c r="D124" s="28"/>
      <c r="E124" s="28"/>
    </row>
    <row r="125" customFormat="false" ht="13" hidden="false" customHeight="true" outlineLevel="0" collapsed="false">
      <c r="A125" s="19" t="n">
        <v>5.45628091285107</v>
      </c>
      <c r="B125" s="28"/>
      <c r="C125" s="28"/>
      <c r="D125" s="28"/>
      <c r="E125" s="28"/>
    </row>
    <row r="126" customFormat="false" ht="13" hidden="false" customHeight="true" outlineLevel="0" collapsed="false">
      <c r="A126" s="19" t="n">
        <v>5.45777615782412</v>
      </c>
      <c r="B126" s="28"/>
      <c r="C126" s="28"/>
      <c r="D126" s="28"/>
      <c r="E126" s="28"/>
    </row>
    <row r="127" customFormat="false" ht="13" hidden="false" customHeight="true" outlineLevel="0" collapsed="false">
      <c r="A127" s="19" t="n">
        <v>5.50014294699513</v>
      </c>
      <c r="B127" s="28"/>
      <c r="C127" s="28"/>
      <c r="D127" s="28"/>
      <c r="E127" s="28"/>
    </row>
    <row r="128" customFormat="false" ht="13" hidden="false" customHeight="true" outlineLevel="0" collapsed="false">
      <c r="A128" s="19" t="n">
        <v>5.5317172842946</v>
      </c>
      <c r="B128" s="28"/>
      <c r="C128" s="28"/>
      <c r="D128" s="28"/>
      <c r="E128" s="28"/>
    </row>
    <row r="129" customFormat="false" ht="13" hidden="false" customHeight="true" outlineLevel="0" collapsed="false">
      <c r="A129" s="19" t="n">
        <v>5.54350954619589</v>
      </c>
      <c r="B129" s="28"/>
      <c r="C129" s="28"/>
      <c r="D129" s="28"/>
      <c r="E129" s="28"/>
    </row>
    <row r="130" customFormat="false" ht="13" hidden="false" customHeight="true" outlineLevel="0" collapsed="false">
      <c r="A130" s="19" t="n">
        <v>5.58025698551907</v>
      </c>
      <c r="B130" s="28"/>
      <c r="C130" s="28"/>
      <c r="D130" s="28"/>
      <c r="E130" s="28"/>
    </row>
    <row r="131" customFormat="false" ht="13" hidden="false" customHeight="true" outlineLevel="0" collapsed="false">
      <c r="A131" s="19" t="n">
        <v>5.61241846697844</v>
      </c>
      <c r="B131" s="28"/>
      <c r="C131" s="28"/>
      <c r="D131" s="28"/>
      <c r="E131" s="28"/>
    </row>
    <row r="132" customFormat="false" ht="13" hidden="false" customHeight="true" outlineLevel="0" collapsed="false">
      <c r="A132" s="19" t="n">
        <v>5.61863914669069</v>
      </c>
      <c r="B132" s="28"/>
      <c r="C132" s="28"/>
      <c r="D132" s="28"/>
      <c r="E132" s="28"/>
    </row>
    <row r="133" customFormat="false" ht="13" hidden="false" customHeight="true" outlineLevel="0" collapsed="false">
      <c r="A133" s="19" t="n">
        <v>5.70915619389587</v>
      </c>
      <c r="B133" s="28"/>
      <c r="C133" s="28"/>
      <c r="D133" s="28"/>
      <c r="E133" s="28"/>
    </row>
    <row r="134" customFormat="false" ht="13" hidden="false" customHeight="true" outlineLevel="0" collapsed="false">
      <c r="A134" s="19" t="n">
        <v>5.71397595325099</v>
      </c>
      <c r="B134" s="28"/>
      <c r="C134" s="28"/>
      <c r="D134" s="28"/>
      <c r="E134" s="28"/>
    </row>
    <row r="135" customFormat="false" ht="13" hidden="false" customHeight="true" outlineLevel="0" collapsed="false">
      <c r="A135" s="19" t="n">
        <v>5.71844307020735</v>
      </c>
      <c r="B135" s="28"/>
      <c r="C135" s="28"/>
      <c r="D135" s="28"/>
      <c r="E135" s="28"/>
    </row>
    <row r="136" customFormat="false" ht="13" hidden="false" customHeight="true" outlineLevel="0" collapsed="false">
      <c r="A136" s="19" t="n">
        <v>5.71866107447758</v>
      </c>
      <c r="B136" s="28"/>
      <c r="C136" s="28"/>
      <c r="D136" s="28"/>
      <c r="E136" s="28"/>
    </row>
    <row r="137" customFormat="false" ht="13" hidden="false" customHeight="true" outlineLevel="0" collapsed="false">
      <c r="A137" s="19" t="n">
        <v>5.74636686390522</v>
      </c>
      <c r="B137" s="28"/>
      <c r="C137" s="28"/>
      <c r="D137" s="28"/>
      <c r="E137" s="28"/>
    </row>
    <row r="138" customFormat="false" ht="13" hidden="false" customHeight="true" outlineLevel="0" collapsed="false">
      <c r="A138" s="19" t="n">
        <v>5.74673829623945</v>
      </c>
      <c r="B138" s="28"/>
      <c r="C138" s="28"/>
      <c r="D138" s="28"/>
      <c r="E138" s="28"/>
    </row>
    <row r="139" customFormat="false" ht="13" hidden="false" customHeight="true" outlineLevel="0" collapsed="false">
      <c r="A139" s="19" t="n">
        <v>5.78781868317933</v>
      </c>
      <c r="B139" s="28"/>
      <c r="C139" s="28"/>
      <c r="D139" s="28"/>
      <c r="E139" s="28"/>
    </row>
    <row r="140" customFormat="false" ht="13" hidden="false" customHeight="true" outlineLevel="0" collapsed="false">
      <c r="A140" s="19" t="n">
        <v>5.80166887512091</v>
      </c>
      <c r="B140" s="28"/>
      <c r="C140" s="28"/>
      <c r="D140" s="28"/>
      <c r="E140" s="28"/>
    </row>
    <row r="141" customFormat="false" ht="13" hidden="false" customHeight="true" outlineLevel="0" collapsed="false">
      <c r="A141" s="19" t="n">
        <v>5.83417523561747</v>
      </c>
      <c r="B141" s="28"/>
      <c r="C141" s="28"/>
      <c r="D141" s="28"/>
      <c r="E141" s="28"/>
    </row>
    <row r="142" customFormat="false" ht="13" hidden="false" customHeight="true" outlineLevel="0" collapsed="false">
      <c r="A142" s="19" t="n">
        <v>5.84107353953691</v>
      </c>
      <c r="B142" s="28"/>
      <c r="C142" s="28"/>
      <c r="D142" s="28"/>
      <c r="E142" s="28"/>
    </row>
    <row r="143" customFormat="false" ht="13" hidden="false" customHeight="true" outlineLevel="0" collapsed="false">
      <c r="A143" s="19" t="n">
        <v>5.84995937528197</v>
      </c>
      <c r="B143" s="28"/>
      <c r="C143" s="28"/>
      <c r="D143" s="28"/>
      <c r="E143" s="28"/>
    </row>
    <row r="144" customFormat="false" ht="13" hidden="false" customHeight="true" outlineLevel="0" collapsed="false">
      <c r="A144" s="19" t="n">
        <v>5.8862001308045</v>
      </c>
      <c r="B144" s="28"/>
      <c r="C144" s="28"/>
      <c r="D144" s="28"/>
      <c r="E144" s="28"/>
    </row>
    <row r="145" customFormat="false" ht="13" hidden="false" customHeight="true" outlineLevel="0" collapsed="false">
      <c r="A145" s="19" t="n">
        <v>5.90311382284857</v>
      </c>
      <c r="B145" s="28"/>
      <c r="C145" s="28"/>
      <c r="D145" s="28"/>
      <c r="E145" s="28"/>
    </row>
    <row r="146" customFormat="false" ht="13" hidden="false" customHeight="true" outlineLevel="0" collapsed="false">
      <c r="A146" s="19" t="n">
        <v>5.90626431224886</v>
      </c>
      <c r="B146" s="28"/>
      <c r="C146" s="28"/>
      <c r="D146" s="28"/>
      <c r="E146" s="28"/>
    </row>
    <row r="147" customFormat="false" ht="13" hidden="false" customHeight="true" outlineLevel="0" collapsed="false">
      <c r="A147" s="19" t="n">
        <v>6.01638175399546</v>
      </c>
      <c r="B147" s="28"/>
      <c r="C147" s="28"/>
      <c r="D147" s="28"/>
      <c r="E147" s="28"/>
    </row>
    <row r="148" customFormat="false" ht="13" hidden="false" customHeight="true" outlineLevel="0" collapsed="false">
      <c r="A148" s="19" t="n">
        <v>6.12994495601626</v>
      </c>
      <c r="B148" s="28"/>
      <c r="C148" s="28"/>
      <c r="D148" s="28"/>
      <c r="E148" s="28"/>
    </row>
    <row r="149" customFormat="false" ht="13" hidden="false" customHeight="true" outlineLevel="0" collapsed="false">
      <c r="A149" s="19" t="n">
        <v>6.14963349903106</v>
      </c>
      <c r="B149" s="28"/>
      <c r="C149" s="28"/>
      <c r="D149" s="28"/>
      <c r="E149" s="28"/>
    </row>
    <row r="150" customFormat="false" ht="13" hidden="false" customHeight="true" outlineLevel="0" collapsed="false">
      <c r="A150" s="19" t="n">
        <v>6.29527400026939</v>
      </c>
      <c r="B150" s="28"/>
      <c r="C150" s="28"/>
      <c r="D150" s="28"/>
      <c r="E150" s="28"/>
    </row>
    <row r="151" customFormat="false" ht="13" hidden="false" customHeight="true" outlineLevel="0" collapsed="false">
      <c r="A151" s="19" t="n">
        <v>6.33642930856553</v>
      </c>
      <c r="B151" s="28"/>
      <c r="C151" s="28"/>
      <c r="D151" s="28"/>
      <c r="E151" s="28"/>
    </row>
    <row r="152" customFormat="false" ht="13" hidden="false" customHeight="true" outlineLevel="0" collapsed="false">
      <c r="A152" s="19" t="n">
        <v>6.33767163568504</v>
      </c>
      <c r="B152" s="28"/>
      <c r="C152" s="28"/>
      <c r="D152" s="28"/>
      <c r="E152" s="28"/>
    </row>
    <row r="153" customFormat="false" ht="13" hidden="false" customHeight="true" outlineLevel="0" collapsed="false">
      <c r="A153" s="19" t="n">
        <v>6.37576165280259</v>
      </c>
      <c r="B153" s="28"/>
      <c r="C153" s="28"/>
      <c r="D153" s="28"/>
      <c r="E153" s="28"/>
    </row>
    <row r="154" customFormat="false" ht="13" hidden="false" customHeight="true" outlineLevel="0" collapsed="false">
      <c r="A154" s="19" t="n">
        <v>6.39656622487747</v>
      </c>
      <c r="B154" s="28"/>
      <c r="C154" s="28"/>
      <c r="D154" s="28"/>
      <c r="E154" s="28"/>
    </row>
    <row r="155" customFormat="false" ht="13" hidden="false" customHeight="true" outlineLevel="0" collapsed="false">
      <c r="A155" s="19" t="n">
        <v>6.39813305817787</v>
      </c>
      <c r="B155" s="28"/>
      <c r="C155" s="28"/>
      <c r="D155" s="28"/>
      <c r="E155" s="28"/>
    </row>
    <row r="156" customFormat="false" ht="13" hidden="false" customHeight="true" outlineLevel="0" collapsed="false">
      <c r="A156" s="19" t="n">
        <v>6.47328328549367</v>
      </c>
      <c r="B156" s="28"/>
      <c r="C156" s="28"/>
      <c r="D156" s="28"/>
      <c r="E156" s="28"/>
    </row>
    <row r="157" customFormat="false" ht="13" hidden="false" customHeight="true" outlineLevel="0" collapsed="false">
      <c r="A157" s="19" t="n">
        <v>6.56805890402033</v>
      </c>
      <c r="B157" s="28"/>
      <c r="C157" s="28"/>
      <c r="D157" s="28"/>
      <c r="E157" s="28"/>
    </row>
    <row r="158" customFormat="false" ht="13" hidden="false" customHeight="true" outlineLevel="0" collapsed="false">
      <c r="A158" s="19" t="n">
        <v>6.57554953706599</v>
      </c>
      <c r="B158" s="28"/>
      <c r="C158" s="28"/>
      <c r="D158" s="28"/>
      <c r="E158" s="28"/>
    </row>
    <row r="159" customFormat="false" ht="13" hidden="false" customHeight="true" outlineLevel="0" collapsed="false">
      <c r="A159" s="19" t="n">
        <v>6.57728654324385</v>
      </c>
      <c r="B159" s="28"/>
      <c r="C159" s="28"/>
      <c r="D159" s="28"/>
      <c r="E159" s="28"/>
    </row>
    <row r="160" customFormat="false" ht="13" hidden="false" customHeight="true" outlineLevel="0" collapsed="false">
      <c r="A160" s="19" t="n">
        <v>6.5854516553532</v>
      </c>
      <c r="B160" s="28"/>
      <c r="C160" s="28"/>
      <c r="D160" s="28"/>
      <c r="E160" s="28"/>
    </row>
    <row r="161" customFormat="false" ht="13" hidden="false" customHeight="true" outlineLevel="0" collapsed="false">
      <c r="A161" s="19" t="n">
        <v>6.58876833194229</v>
      </c>
      <c r="B161" s="28"/>
      <c r="C161" s="28"/>
      <c r="D161" s="28"/>
      <c r="E161" s="28"/>
    </row>
    <row r="162" customFormat="false" ht="13" hidden="false" customHeight="true" outlineLevel="0" collapsed="false">
      <c r="A162" s="19" t="n">
        <v>6.63429941679722</v>
      </c>
      <c r="B162" s="28"/>
      <c r="C162" s="28"/>
      <c r="D162" s="28"/>
      <c r="E162" s="28"/>
    </row>
    <row r="163" customFormat="false" ht="13" hidden="false" customHeight="true" outlineLevel="0" collapsed="false">
      <c r="A163" s="19" t="n">
        <v>6.64181885948565</v>
      </c>
      <c r="B163" s="28"/>
      <c r="C163" s="28"/>
      <c r="D163" s="28"/>
      <c r="E163" s="28"/>
    </row>
    <row r="164" customFormat="false" ht="13" hidden="false" customHeight="true" outlineLevel="0" collapsed="false">
      <c r="A164" s="19" t="n">
        <v>6.66343281676853</v>
      </c>
      <c r="B164" s="28"/>
      <c r="C164" s="28"/>
      <c r="D164" s="28"/>
      <c r="E164" s="28"/>
    </row>
    <row r="165" customFormat="false" ht="13" hidden="false" customHeight="true" outlineLevel="0" collapsed="false">
      <c r="A165" s="19" t="n">
        <v>6.699604743083</v>
      </c>
      <c r="B165" s="28"/>
      <c r="C165" s="28"/>
      <c r="D165" s="28"/>
      <c r="E165" s="28"/>
    </row>
    <row r="166" customFormat="false" ht="13" hidden="false" customHeight="true" outlineLevel="0" collapsed="false">
      <c r="A166" s="19" t="n">
        <v>6.73821039903265</v>
      </c>
      <c r="B166" s="28"/>
      <c r="C166" s="28"/>
      <c r="D166" s="28"/>
      <c r="E166" s="28"/>
    </row>
    <row r="167" customFormat="false" ht="13" hidden="false" customHeight="true" outlineLevel="0" collapsed="false">
      <c r="A167" s="19" t="n">
        <v>6.75751797491382</v>
      </c>
      <c r="B167" s="28"/>
      <c r="C167" s="28"/>
      <c r="D167" s="28"/>
      <c r="E167" s="28"/>
    </row>
    <row r="168" customFormat="false" ht="13" hidden="false" customHeight="true" outlineLevel="0" collapsed="false">
      <c r="A168" s="19" t="n">
        <v>6.77185543119179</v>
      </c>
      <c r="B168" s="28"/>
      <c r="C168" s="28"/>
      <c r="D168" s="28"/>
      <c r="E168" s="28"/>
    </row>
    <row r="169" customFormat="false" ht="13" hidden="false" customHeight="true" outlineLevel="0" collapsed="false">
      <c r="A169" s="19" t="n">
        <v>6.78741549958637</v>
      </c>
      <c r="B169" s="28"/>
      <c r="C169" s="28"/>
      <c r="D169" s="28"/>
      <c r="E169" s="28"/>
    </row>
    <row r="170" customFormat="false" ht="13" hidden="false" customHeight="true" outlineLevel="0" collapsed="false">
      <c r="A170" s="19" t="n">
        <v>6.78871878592003</v>
      </c>
      <c r="B170" s="28"/>
      <c r="C170" s="28"/>
      <c r="D170" s="28"/>
      <c r="E170" s="28"/>
    </row>
    <row r="171" customFormat="false" ht="13" hidden="false" customHeight="true" outlineLevel="0" collapsed="false">
      <c r="A171" s="19" t="n">
        <v>6.80285407096081</v>
      </c>
      <c r="B171" s="28"/>
      <c r="C171" s="28"/>
      <c r="D171" s="28"/>
      <c r="E171" s="28"/>
    </row>
    <row r="172" customFormat="false" ht="13" hidden="false" customHeight="true" outlineLevel="0" collapsed="false">
      <c r="A172" s="19" t="n">
        <v>6.80712676252645</v>
      </c>
      <c r="B172" s="28"/>
      <c r="C172" s="28"/>
      <c r="D172" s="28"/>
      <c r="E172" s="28"/>
    </row>
    <row r="173" customFormat="false" ht="13" hidden="false" customHeight="true" outlineLevel="0" collapsed="false">
      <c r="A173" s="19" t="n">
        <v>6.88212509133142</v>
      </c>
      <c r="B173" s="28"/>
      <c r="C173" s="28"/>
      <c r="D173" s="28"/>
      <c r="E173" s="28"/>
    </row>
    <row r="174" customFormat="false" ht="13" hidden="false" customHeight="true" outlineLevel="0" collapsed="false">
      <c r="A174" s="19" t="n">
        <v>6.91358776765841</v>
      </c>
      <c r="B174" s="28"/>
      <c r="C174" s="28"/>
      <c r="D174" s="28"/>
      <c r="E174" s="28"/>
    </row>
    <row r="175" customFormat="false" ht="13" hidden="false" customHeight="true" outlineLevel="0" collapsed="false">
      <c r="A175" s="19" t="n">
        <v>6.97454531971304</v>
      </c>
      <c r="B175" s="28"/>
      <c r="C175" s="28"/>
      <c r="D175" s="28"/>
      <c r="E175" s="28"/>
    </row>
    <row r="176" customFormat="false" ht="13" hidden="false" customHeight="true" outlineLevel="0" collapsed="false">
      <c r="A176" s="19" t="n">
        <v>6.97548493953533</v>
      </c>
      <c r="B176" s="28"/>
      <c r="C176" s="28"/>
      <c r="D176" s="28"/>
      <c r="E176" s="28"/>
    </row>
    <row r="177" customFormat="false" ht="13" hidden="false" customHeight="true" outlineLevel="0" collapsed="false">
      <c r="A177" s="19" t="n">
        <v>7.01785435427616</v>
      </c>
      <c r="B177" s="28"/>
      <c r="C177" s="28"/>
      <c r="D177" s="28"/>
      <c r="E177" s="28"/>
    </row>
    <row r="178" customFormat="false" ht="13" hidden="false" customHeight="true" outlineLevel="0" collapsed="false">
      <c r="A178" s="19" t="n">
        <v>7.05183004500811</v>
      </c>
      <c r="B178" s="28"/>
      <c r="C178" s="28"/>
      <c r="D178" s="28"/>
      <c r="E178" s="28"/>
    </row>
    <row r="179" customFormat="false" ht="13" hidden="false" customHeight="true" outlineLevel="0" collapsed="false">
      <c r="A179" s="19" t="n">
        <v>7.07559543043963</v>
      </c>
      <c r="B179" s="28"/>
      <c r="C179" s="28"/>
      <c r="D179" s="28"/>
      <c r="E179" s="28"/>
    </row>
    <row r="180" customFormat="false" ht="13" hidden="false" customHeight="true" outlineLevel="0" collapsed="false">
      <c r="A180" s="19" t="n">
        <v>7.0770521966493</v>
      </c>
      <c r="B180" s="28"/>
      <c r="C180" s="28"/>
      <c r="D180" s="28"/>
      <c r="E180" s="28"/>
    </row>
    <row r="181" customFormat="false" ht="13" hidden="false" customHeight="true" outlineLevel="0" collapsed="false">
      <c r="A181" s="19" t="n">
        <v>7.09000151263068</v>
      </c>
      <c r="B181" s="28"/>
      <c r="C181" s="28"/>
      <c r="D181" s="28"/>
      <c r="E181" s="28"/>
    </row>
    <row r="182" customFormat="false" ht="13" hidden="false" customHeight="true" outlineLevel="0" collapsed="false">
      <c r="A182" s="19" t="n">
        <v>7.14190724770019</v>
      </c>
      <c r="B182" s="28"/>
      <c r="C182" s="28"/>
      <c r="D182" s="28"/>
      <c r="E182" s="28"/>
    </row>
    <row r="183" customFormat="false" ht="13" hidden="false" customHeight="true" outlineLevel="0" collapsed="false">
      <c r="A183" s="19" t="n">
        <v>7.20061022120519</v>
      </c>
      <c r="B183" s="28"/>
      <c r="C183" s="28"/>
      <c r="D183" s="28"/>
      <c r="E183" s="28"/>
    </row>
    <row r="184" customFormat="false" ht="13" hidden="false" customHeight="true" outlineLevel="0" collapsed="false">
      <c r="A184" s="19" t="n">
        <v>7.20190893971899</v>
      </c>
      <c r="B184" s="28"/>
      <c r="C184" s="28"/>
      <c r="D184" s="28"/>
      <c r="E184" s="28"/>
    </row>
    <row r="185" customFormat="false" ht="13" hidden="false" customHeight="true" outlineLevel="0" collapsed="false">
      <c r="A185" s="19" t="n">
        <v>7.25875952121856</v>
      </c>
      <c r="B185" s="28"/>
      <c r="C185" s="28"/>
      <c r="D185" s="28"/>
      <c r="E185" s="28"/>
    </row>
    <row r="186" customFormat="false" ht="13" hidden="false" customHeight="true" outlineLevel="0" collapsed="false">
      <c r="A186" s="19" t="n">
        <v>7.27071517498965</v>
      </c>
      <c r="B186" s="28"/>
      <c r="C186" s="28"/>
      <c r="D186" s="28"/>
      <c r="E186" s="28"/>
    </row>
    <row r="187" customFormat="false" ht="13" hidden="false" customHeight="true" outlineLevel="0" collapsed="false">
      <c r="A187" s="19" t="n">
        <v>7.2969952818473</v>
      </c>
      <c r="B187" s="28"/>
      <c r="C187" s="28"/>
      <c r="D187" s="28"/>
      <c r="E187" s="28"/>
    </row>
    <row r="188" customFormat="false" ht="13" hidden="false" customHeight="true" outlineLevel="0" collapsed="false">
      <c r="A188" s="19" t="n">
        <v>7.31194502092335</v>
      </c>
      <c r="B188" s="28"/>
      <c r="C188" s="28"/>
      <c r="D188" s="28"/>
      <c r="E188" s="28"/>
    </row>
    <row r="189" customFormat="false" ht="13" hidden="false" customHeight="true" outlineLevel="0" collapsed="false">
      <c r="A189" s="19" t="n">
        <v>7.32639841326763</v>
      </c>
      <c r="B189" s="28"/>
      <c r="C189" s="28"/>
      <c r="D189" s="28"/>
      <c r="E189" s="28"/>
    </row>
    <row r="190" customFormat="false" ht="13" hidden="false" customHeight="true" outlineLevel="0" collapsed="false">
      <c r="A190" s="19" t="n">
        <v>7.36731488001717</v>
      </c>
      <c r="B190" s="28"/>
      <c r="C190" s="28"/>
      <c r="D190" s="28"/>
      <c r="E190" s="28"/>
    </row>
    <row r="191" customFormat="false" ht="13" hidden="false" customHeight="true" outlineLevel="0" collapsed="false">
      <c r="A191" s="19" t="n">
        <v>7.38257207644963</v>
      </c>
      <c r="B191" s="28"/>
      <c r="C191" s="28"/>
      <c r="D191" s="28"/>
      <c r="E191" s="28"/>
    </row>
    <row r="192" customFormat="false" ht="13" hidden="false" customHeight="true" outlineLevel="0" collapsed="false">
      <c r="A192" s="19" t="n">
        <v>7.39731197450363</v>
      </c>
      <c r="B192" s="28"/>
      <c r="C192" s="28"/>
      <c r="D192" s="28"/>
      <c r="E192" s="28"/>
    </row>
    <row r="193" customFormat="false" ht="13" hidden="false" customHeight="true" outlineLevel="0" collapsed="false">
      <c r="A193" s="19" t="n">
        <v>7.42013271610373</v>
      </c>
      <c r="B193" s="28"/>
      <c r="C193" s="28"/>
      <c r="D193" s="28"/>
      <c r="E193" s="28"/>
    </row>
    <row r="194" customFormat="false" ht="13" hidden="false" customHeight="true" outlineLevel="0" collapsed="false">
      <c r="A194" s="19" t="n">
        <v>7.4397244546496</v>
      </c>
      <c r="B194" s="28"/>
      <c r="C194" s="28"/>
      <c r="D194" s="28"/>
      <c r="E194" s="28"/>
    </row>
    <row r="195" customFormat="false" ht="13" hidden="false" customHeight="true" outlineLevel="0" collapsed="false">
      <c r="A195" s="19" t="n">
        <v>7.46529973704352</v>
      </c>
      <c r="B195" s="28"/>
      <c r="C195" s="28"/>
      <c r="D195" s="28"/>
      <c r="E195" s="28"/>
    </row>
    <row r="196" customFormat="false" ht="13" hidden="false" customHeight="true" outlineLevel="0" collapsed="false">
      <c r="A196" s="19" t="n">
        <v>7.46868435045646</v>
      </c>
      <c r="B196" s="28"/>
      <c r="C196" s="28"/>
      <c r="D196" s="28"/>
      <c r="E196" s="28"/>
    </row>
    <row r="197" customFormat="false" ht="13" hidden="false" customHeight="true" outlineLevel="0" collapsed="false">
      <c r="A197" s="19" t="n">
        <v>7.47055863110216</v>
      </c>
      <c r="B197" s="28"/>
      <c r="C197" s="28"/>
      <c r="D197" s="28"/>
      <c r="E197" s="28"/>
    </row>
    <row r="198" customFormat="false" ht="13" hidden="false" customHeight="true" outlineLevel="0" collapsed="false">
      <c r="A198" s="19" t="n">
        <v>7.47503433506349</v>
      </c>
      <c r="B198" s="28"/>
      <c r="C198" s="28"/>
      <c r="D198" s="28"/>
      <c r="E198" s="28"/>
    </row>
    <row r="199" customFormat="false" ht="13" hidden="false" customHeight="true" outlineLevel="0" collapsed="false">
      <c r="A199" s="19" t="n">
        <v>7.4757934373319</v>
      </c>
      <c r="B199" s="28"/>
      <c r="C199" s="28"/>
      <c r="D199" s="28"/>
      <c r="E199" s="28"/>
    </row>
    <row r="200" customFormat="false" ht="13" hidden="false" customHeight="true" outlineLevel="0" collapsed="false">
      <c r="A200" s="19" t="n">
        <v>7.5122127736566</v>
      </c>
      <c r="B200" s="28"/>
      <c r="C200" s="28"/>
      <c r="D200" s="28"/>
      <c r="E200" s="28"/>
    </row>
    <row r="201" customFormat="false" ht="13" hidden="false" customHeight="true" outlineLevel="0" collapsed="false">
      <c r="A201" s="19" t="n">
        <v>7.52091990664335</v>
      </c>
      <c r="B201" s="28"/>
      <c r="C201" s="28"/>
      <c r="D201" s="28"/>
      <c r="E201" s="28"/>
    </row>
    <row r="202" customFormat="false" ht="13" hidden="false" customHeight="true" outlineLevel="0" collapsed="false">
      <c r="A202" s="19" t="n">
        <v>7.52158285099976</v>
      </c>
      <c r="B202" s="28"/>
      <c r="C202" s="28"/>
      <c r="D202" s="28"/>
      <c r="E202" s="28"/>
    </row>
    <row r="203" customFormat="false" ht="13" hidden="false" customHeight="true" outlineLevel="0" collapsed="false">
      <c r="A203" s="19" t="n">
        <v>7.552129981204</v>
      </c>
      <c r="B203" s="28"/>
      <c r="C203" s="28"/>
      <c r="D203" s="28"/>
      <c r="E203" s="28"/>
    </row>
    <row r="204" customFormat="false" ht="13" hidden="false" customHeight="true" outlineLevel="0" collapsed="false">
      <c r="A204" s="19" t="n">
        <v>7.61599266811777</v>
      </c>
      <c r="B204" s="28"/>
      <c r="C204" s="28"/>
      <c r="D204" s="28"/>
      <c r="E204" s="28"/>
    </row>
    <row r="205" customFormat="false" ht="13" hidden="false" customHeight="true" outlineLevel="0" collapsed="false">
      <c r="A205" s="19" t="n">
        <v>7.67121320890165</v>
      </c>
      <c r="B205" s="28"/>
      <c r="C205" s="28"/>
      <c r="D205" s="28"/>
      <c r="E205" s="28"/>
    </row>
    <row r="206" customFormat="false" ht="13" hidden="false" customHeight="true" outlineLevel="0" collapsed="false">
      <c r="A206" s="19" t="n">
        <v>7.69724006526196</v>
      </c>
      <c r="B206" s="28"/>
      <c r="C206" s="28"/>
      <c r="D206" s="28"/>
      <c r="E206" s="28"/>
    </row>
    <row r="207" customFormat="false" ht="13" hidden="false" customHeight="true" outlineLevel="0" collapsed="false">
      <c r="A207" s="19" t="n">
        <v>7.73788021096742</v>
      </c>
      <c r="B207" s="28"/>
      <c r="C207" s="28"/>
      <c r="D207" s="28"/>
      <c r="E207" s="28"/>
    </row>
    <row r="208" customFormat="false" ht="13" hidden="false" customHeight="true" outlineLevel="0" collapsed="false">
      <c r="A208" s="19" t="n">
        <v>7.74307601649973</v>
      </c>
      <c r="B208" s="28"/>
      <c r="C208" s="28"/>
      <c r="D208" s="28"/>
      <c r="E208" s="28"/>
    </row>
    <row r="209" customFormat="false" ht="13" hidden="false" customHeight="true" outlineLevel="0" collapsed="false">
      <c r="A209" s="19" t="n">
        <v>7.8194744343639</v>
      </c>
      <c r="B209" s="28"/>
      <c r="C209" s="28"/>
      <c r="D209" s="28"/>
      <c r="E209" s="28"/>
    </row>
    <row r="210" customFormat="false" ht="13" hidden="false" customHeight="true" outlineLevel="0" collapsed="false">
      <c r="A210" s="19" t="n">
        <v>7.83799353037621</v>
      </c>
      <c r="B210" s="28"/>
      <c r="C210" s="28"/>
      <c r="D210" s="28"/>
      <c r="E210" s="28"/>
    </row>
    <row r="211" customFormat="false" ht="13" hidden="false" customHeight="true" outlineLevel="0" collapsed="false">
      <c r="A211" s="19" t="n">
        <v>7.93523969722456</v>
      </c>
      <c r="B211" s="28"/>
      <c r="C211" s="28"/>
      <c r="D211" s="28"/>
      <c r="E211" s="28"/>
    </row>
    <row r="212" customFormat="false" ht="13" hidden="false" customHeight="true" outlineLevel="0" collapsed="false">
      <c r="A212" s="19" t="n">
        <v>7.93918224779125</v>
      </c>
      <c r="B212" s="28"/>
      <c r="C212" s="28"/>
      <c r="D212" s="28"/>
      <c r="E212" s="28"/>
    </row>
    <row r="213" customFormat="false" ht="13" hidden="false" customHeight="true" outlineLevel="0" collapsed="false">
      <c r="A213" s="19" t="n">
        <v>7.94291123570977</v>
      </c>
      <c r="B213" s="28"/>
      <c r="C213" s="28"/>
      <c r="D213" s="28"/>
      <c r="E213" s="28"/>
    </row>
    <row r="214" customFormat="false" ht="13" hidden="false" customHeight="true" outlineLevel="0" collapsed="false">
      <c r="A214" s="19" t="n">
        <v>7.95059339158148</v>
      </c>
      <c r="B214" s="28"/>
      <c r="C214" s="28"/>
      <c r="D214" s="28"/>
      <c r="E214" s="28"/>
    </row>
    <row r="215" customFormat="false" ht="13" hidden="false" customHeight="true" outlineLevel="0" collapsed="false">
      <c r="A215" s="19" t="n">
        <v>7.96728649186329</v>
      </c>
      <c r="B215" s="28"/>
      <c r="C215" s="28"/>
      <c r="D215" s="28"/>
      <c r="E215" s="28"/>
    </row>
    <row r="216" customFormat="false" ht="13" hidden="false" customHeight="true" outlineLevel="0" collapsed="false">
      <c r="A216" s="19" t="n">
        <v>7.98910298596575</v>
      </c>
      <c r="B216" s="28"/>
      <c r="C216" s="28"/>
      <c r="D216" s="28"/>
      <c r="E216" s="28"/>
    </row>
    <row r="217" customFormat="false" ht="13" hidden="false" customHeight="true" outlineLevel="0" collapsed="false">
      <c r="A217" s="19" t="n">
        <v>8.0113610611717</v>
      </c>
      <c r="B217" s="28"/>
      <c r="C217" s="28"/>
      <c r="D217" s="28"/>
      <c r="E217" s="28"/>
    </row>
    <row r="218" customFormat="false" ht="13" hidden="false" customHeight="true" outlineLevel="0" collapsed="false">
      <c r="A218" s="19" t="n">
        <v>8.03462321792261</v>
      </c>
      <c r="B218" s="28"/>
      <c r="C218" s="28"/>
      <c r="D218" s="28"/>
      <c r="E218" s="28"/>
    </row>
    <row r="219" customFormat="false" ht="13" hidden="false" customHeight="true" outlineLevel="0" collapsed="false">
      <c r="A219" s="19" t="n">
        <v>8.04489116359356</v>
      </c>
      <c r="B219" s="28"/>
      <c r="C219" s="28"/>
      <c r="D219" s="28"/>
      <c r="E219" s="28"/>
    </row>
    <row r="220" customFormat="false" ht="13" hidden="false" customHeight="true" outlineLevel="0" collapsed="false">
      <c r="A220" s="19" t="n">
        <v>8.06380649985388</v>
      </c>
      <c r="B220" s="28"/>
      <c r="C220" s="28"/>
      <c r="D220" s="28"/>
      <c r="E220" s="28"/>
    </row>
    <row r="221" customFormat="false" ht="13" hidden="false" customHeight="true" outlineLevel="0" collapsed="false">
      <c r="A221" s="19" t="n">
        <v>8.142677999164</v>
      </c>
      <c r="B221" s="28"/>
      <c r="C221" s="28"/>
      <c r="D221" s="28"/>
      <c r="E221" s="28"/>
    </row>
    <row r="222" customFormat="false" ht="13" hidden="false" customHeight="true" outlineLevel="0" collapsed="false">
      <c r="A222" s="19" t="n">
        <v>8.15505691800118</v>
      </c>
      <c r="B222" s="28"/>
      <c r="C222" s="28"/>
      <c r="D222" s="28"/>
      <c r="E222" s="28"/>
    </row>
    <row r="223" customFormat="false" ht="13" hidden="false" customHeight="true" outlineLevel="0" collapsed="false">
      <c r="A223" s="19" t="n">
        <v>8.1658692185008</v>
      </c>
      <c r="B223" s="28"/>
      <c r="C223" s="28"/>
      <c r="D223" s="28"/>
      <c r="E223" s="28"/>
    </row>
    <row r="224" customFormat="false" ht="13" hidden="false" customHeight="true" outlineLevel="0" collapsed="false">
      <c r="A224" s="19" t="n">
        <v>8.25279935438334</v>
      </c>
      <c r="B224" s="28"/>
      <c r="C224" s="28"/>
      <c r="D224" s="28"/>
      <c r="E224" s="28"/>
    </row>
    <row r="225" customFormat="false" ht="13" hidden="false" customHeight="true" outlineLevel="0" collapsed="false">
      <c r="A225" s="19" t="n">
        <v>8.26956790760025</v>
      </c>
      <c r="B225" s="28"/>
      <c r="C225" s="28"/>
      <c r="D225" s="28"/>
      <c r="E225" s="28"/>
    </row>
    <row r="226" customFormat="false" ht="13" hidden="false" customHeight="true" outlineLevel="0" collapsed="false">
      <c r="A226" s="19" t="n">
        <v>8.27000365363533</v>
      </c>
      <c r="B226" s="28"/>
      <c r="C226" s="28"/>
      <c r="D226" s="28"/>
      <c r="E226" s="28"/>
    </row>
    <row r="227" customFormat="false" ht="13" hidden="false" customHeight="true" outlineLevel="0" collapsed="false">
      <c r="A227" s="19" t="n">
        <v>8.27564085429441</v>
      </c>
      <c r="B227" s="28"/>
      <c r="C227" s="28"/>
      <c r="D227" s="28"/>
      <c r="E227" s="28"/>
    </row>
    <row r="228" customFormat="false" ht="13" hidden="false" customHeight="true" outlineLevel="0" collapsed="false">
      <c r="A228" s="19" t="n">
        <v>8.29813852977973</v>
      </c>
      <c r="B228" s="28"/>
      <c r="C228" s="28"/>
      <c r="D228" s="28"/>
      <c r="E228" s="28"/>
    </row>
    <row r="229" customFormat="false" ht="13" hidden="false" customHeight="true" outlineLevel="0" collapsed="false">
      <c r="A229" s="19" t="n">
        <v>8.31052688287904</v>
      </c>
      <c r="B229" s="28"/>
      <c r="C229" s="28"/>
      <c r="D229" s="28"/>
      <c r="E229" s="28"/>
    </row>
    <row r="230" customFormat="false" ht="13" hidden="false" customHeight="true" outlineLevel="0" collapsed="false">
      <c r="A230" s="19" t="n">
        <v>8.32842383573084</v>
      </c>
      <c r="B230" s="28"/>
      <c r="C230" s="28"/>
      <c r="D230" s="28"/>
      <c r="E230" s="28"/>
    </row>
    <row r="231" customFormat="false" ht="13" hidden="false" customHeight="true" outlineLevel="0" collapsed="false">
      <c r="A231" s="19" t="n">
        <v>8.33161667332314</v>
      </c>
      <c r="B231" s="28"/>
      <c r="C231" s="28"/>
      <c r="D231" s="28"/>
      <c r="E231" s="28"/>
    </row>
    <row r="232" customFormat="false" ht="13" hidden="false" customHeight="true" outlineLevel="0" collapsed="false">
      <c r="A232" s="19" t="n">
        <v>8.40907522259126</v>
      </c>
      <c r="B232" s="28"/>
      <c r="C232" s="28"/>
      <c r="D232" s="28"/>
      <c r="E232" s="28"/>
    </row>
    <row r="233" customFormat="false" ht="13" hidden="false" customHeight="true" outlineLevel="0" collapsed="false">
      <c r="A233" s="19" t="n">
        <v>8.42200476934445</v>
      </c>
      <c r="B233" s="28"/>
      <c r="C233" s="28"/>
      <c r="D233" s="28"/>
      <c r="E233" s="28"/>
    </row>
    <row r="234" customFormat="false" ht="13" hidden="false" customHeight="true" outlineLevel="0" collapsed="false">
      <c r="A234" s="19" t="n">
        <v>8.42964385474864</v>
      </c>
      <c r="B234" s="28"/>
      <c r="C234" s="28"/>
      <c r="D234" s="28"/>
      <c r="E234" s="28"/>
    </row>
    <row r="235" customFormat="false" ht="13" hidden="false" customHeight="true" outlineLevel="0" collapsed="false">
      <c r="A235" s="19" t="n">
        <v>8.42982330124987</v>
      </c>
      <c r="B235" s="28"/>
      <c r="C235" s="28"/>
      <c r="D235" s="28"/>
      <c r="E235" s="28"/>
    </row>
    <row r="236" customFormat="false" ht="13" hidden="false" customHeight="true" outlineLevel="0" collapsed="false">
      <c r="A236" s="19" t="n">
        <v>8.43380793698879</v>
      </c>
      <c r="B236" s="28"/>
      <c r="C236" s="28"/>
      <c r="D236" s="28"/>
      <c r="E236" s="28"/>
    </row>
    <row r="237" customFormat="false" ht="13" hidden="false" customHeight="true" outlineLevel="0" collapsed="false">
      <c r="A237" s="19" t="n">
        <v>8.45560198883573</v>
      </c>
      <c r="B237" s="28"/>
      <c r="C237" s="28"/>
      <c r="D237" s="28"/>
      <c r="E237" s="28"/>
    </row>
    <row r="238" customFormat="false" ht="13" hidden="false" customHeight="true" outlineLevel="0" collapsed="false">
      <c r="A238" s="19" t="n">
        <v>8.47190214500975</v>
      </c>
      <c r="B238" s="28"/>
      <c r="C238" s="28"/>
      <c r="D238" s="28"/>
      <c r="E238" s="28"/>
    </row>
    <row r="239" customFormat="false" ht="13" hidden="false" customHeight="true" outlineLevel="0" collapsed="false">
      <c r="A239" s="19" t="n">
        <v>8.48918458092341</v>
      </c>
      <c r="B239" s="28"/>
      <c r="C239" s="28"/>
      <c r="D239" s="28"/>
      <c r="E239" s="28"/>
    </row>
    <row r="240" customFormat="false" ht="13" hidden="false" customHeight="true" outlineLevel="0" collapsed="false">
      <c r="A240" s="19" t="n">
        <v>8.49617159998379</v>
      </c>
      <c r="B240" s="28"/>
      <c r="C240" s="28"/>
      <c r="D240" s="28"/>
      <c r="E240" s="28"/>
    </row>
    <row r="241" customFormat="false" ht="13" hidden="false" customHeight="true" outlineLevel="0" collapsed="false">
      <c r="A241" s="19" t="n">
        <v>8.52347747699972</v>
      </c>
      <c r="B241" s="28"/>
      <c r="C241" s="28"/>
      <c r="D241" s="28"/>
      <c r="E241" s="28"/>
    </row>
    <row r="242" customFormat="false" ht="13" hidden="false" customHeight="true" outlineLevel="0" collapsed="false">
      <c r="A242" s="19" t="n">
        <v>8.54087960652933</v>
      </c>
      <c r="B242" s="28"/>
      <c r="C242" s="28"/>
      <c r="D242" s="28"/>
      <c r="E242" s="28"/>
    </row>
    <row r="243" customFormat="false" ht="13" hidden="false" customHeight="true" outlineLevel="0" collapsed="false">
      <c r="A243" s="19" t="n">
        <v>8.54122534177939</v>
      </c>
      <c r="B243" s="28"/>
      <c r="C243" s="28"/>
      <c r="D243" s="28"/>
      <c r="E243" s="28"/>
    </row>
    <row r="244" customFormat="false" ht="13" hidden="false" customHeight="true" outlineLevel="0" collapsed="false">
      <c r="A244" s="19" t="n">
        <v>8.54815124294966</v>
      </c>
      <c r="B244" s="28"/>
      <c r="C244" s="28"/>
      <c r="D244" s="28"/>
      <c r="E244" s="28"/>
    </row>
    <row r="245" customFormat="false" ht="13" hidden="false" customHeight="true" outlineLevel="0" collapsed="false">
      <c r="A245" s="19" t="n">
        <v>8.55059815518445</v>
      </c>
      <c r="B245" s="28"/>
      <c r="C245" s="28"/>
      <c r="D245" s="28"/>
      <c r="E245" s="28"/>
    </row>
    <row r="246" customFormat="false" ht="13" hidden="false" customHeight="true" outlineLevel="0" collapsed="false">
      <c r="A246" s="19" t="n">
        <v>8.57098989733582</v>
      </c>
      <c r="B246" s="28"/>
      <c r="C246" s="28"/>
      <c r="D246" s="28"/>
      <c r="E246" s="28"/>
    </row>
    <row r="247" customFormat="false" ht="13" hidden="false" customHeight="true" outlineLevel="0" collapsed="false">
      <c r="A247" s="19" t="n">
        <v>8.58825486607914</v>
      </c>
      <c r="B247" s="28"/>
      <c r="C247" s="28"/>
      <c r="D247" s="28"/>
      <c r="E247" s="28"/>
    </row>
    <row r="248" customFormat="false" ht="13" hidden="false" customHeight="true" outlineLevel="0" collapsed="false">
      <c r="A248" s="19" t="n">
        <v>8.59090516869445</v>
      </c>
      <c r="B248" s="28"/>
      <c r="C248" s="28"/>
      <c r="D248" s="28"/>
      <c r="E248" s="28"/>
    </row>
    <row r="249" customFormat="false" ht="13" hidden="false" customHeight="true" outlineLevel="0" collapsed="false">
      <c r="A249" s="19" t="n">
        <v>8.59750263719529</v>
      </c>
      <c r="B249" s="28"/>
      <c r="C249" s="28"/>
      <c r="D249" s="28"/>
      <c r="E249" s="28"/>
    </row>
    <row r="250" customFormat="false" ht="13" hidden="false" customHeight="true" outlineLevel="0" collapsed="false">
      <c r="A250" s="19" t="n">
        <v>8.62174391586156</v>
      </c>
      <c r="B250" s="28"/>
      <c r="C250" s="28"/>
      <c r="D250" s="28"/>
      <c r="E250" s="28"/>
    </row>
    <row r="251" customFormat="false" ht="13" hidden="false" customHeight="true" outlineLevel="0" collapsed="false">
      <c r="A251" s="19" t="n">
        <v>8.63874345549738</v>
      </c>
      <c r="B251" s="28"/>
      <c r="C251" s="28"/>
      <c r="D251" s="28"/>
      <c r="E251" s="28"/>
    </row>
    <row r="252" customFormat="false" ht="13" hidden="false" customHeight="true" outlineLevel="0" collapsed="false">
      <c r="A252" s="19" t="n">
        <v>8.75996282423189</v>
      </c>
      <c r="B252" s="28"/>
      <c r="C252" s="28"/>
      <c r="D252" s="28"/>
      <c r="E252" s="28"/>
    </row>
    <row r="253" customFormat="false" ht="13" hidden="false" customHeight="true" outlineLevel="0" collapsed="false">
      <c r="A253" s="19" t="n">
        <v>8.76196019936701</v>
      </c>
      <c r="B253" s="28"/>
      <c r="C253" s="28"/>
      <c r="D253" s="28"/>
      <c r="E253" s="28"/>
    </row>
    <row r="254" customFormat="false" ht="13" hidden="false" customHeight="true" outlineLevel="0" collapsed="false">
      <c r="A254" s="19" t="n">
        <v>8.81287559577236</v>
      </c>
      <c r="B254" s="28"/>
      <c r="C254" s="28"/>
      <c r="D254" s="28"/>
      <c r="E254" s="28"/>
    </row>
    <row r="255" customFormat="false" ht="13" hidden="false" customHeight="true" outlineLevel="0" collapsed="false">
      <c r="A255" s="19" t="n">
        <v>8.81487446014204</v>
      </c>
      <c r="B255" s="28"/>
      <c r="C255" s="28"/>
      <c r="D255" s="28"/>
      <c r="E255" s="28"/>
    </row>
    <row r="256" customFormat="false" ht="13" hidden="false" customHeight="true" outlineLevel="0" collapsed="false">
      <c r="A256" s="19" t="n">
        <v>8.82831444031699</v>
      </c>
      <c r="B256" s="28"/>
      <c r="C256" s="28"/>
      <c r="D256" s="28"/>
      <c r="E256" s="28"/>
    </row>
    <row r="257" customFormat="false" ht="13" hidden="false" customHeight="true" outlineLevel="0" collapsed="false">
      <c r="A257" s="19" t="n">
        <v>8.83440496584863</v>
      </c>
      <c r="B257" s="28"/>
      <c r="C257" s="28"/>
      <c r="D257" s="28"/>
      <c r="E257" s="28"/>
    </row>
    <row r="258" customFormat="false" ht="13" hidden="false" customHeight="true" outlineLevel="0" collapsed="false">
      <c r="A258" s="19" t="n">
        <v>8.86624203821656</v>
      </c>
      <c r="B258" s="28"/>
      <c r="C258" s="28"/>
      <c r="D258" s="28"/>
      <c r="E258" s="28"/>
    </row>
    <row r="259" customFormat="false" ht="13" hidden="false" customHeight="true" outlineLevel="0" collapsed="false">
      <c r="A259" s="19" t="n">
        <v>8.94578722504896</v>
      </c>
      <c r="B259" s="28"/>
      <c r="C259" s="28"/>
      <c r="D259" s="28"/>
      <c r="E259" s="28"/>
    </row>
    <row r="260" customFormat="false" ht="13" hidden="false" customHeight="true" outlineLevel="0" collapsed="false">
      <c r="A260" s="19" t="n">
        <v>8.95409509292399</v>
      </c>
      <c r="B260" s="28"/>
      <c r="C260" s="28"/>
      <c r="D260" s="28"/>
      <c r="E260" s="28"/>
    </row>
    <row r="261" customFormat="false" ht="13" hidden="false" customHeight="true" outlineLevel="0" collapsed="false">
      <c r="A261" s="19" t="n">
        <v>8.97217724127752</v>
      </c>
      <c r="B261" s="28"/>
      <c r="C261" s="28"/>
      <c r="D261" s="28"/>
      <c r="E261" s="28"/>
    </row>
    <row r="262" customFormat="false" ht="13" hidden="false" customHeight="true" outlineLevel="0" collapsed="false">
      <c r="A262" s="19" t="n">
        <v>9.00910010111218</v>
      </c>
      <c r="B262" s="28"/>
      <c r="C262" s="28"/>
      <c r="D262" s="28"/>
      <c r="E262" s="28"/>
    </row>
    <row r="263" customFormat="false" ht="13" hidden="false" customHeight="true" outlineLevel="0" collapsed="false">
      <c r="A263" s="19" t="n">
        <v>9.01252598841889</v>
      </c>
      <c r="B263" s="28"/>
      <c r="C263" s="28"/>
      <c r="D263" s="28"/>
      <c r="E263" s="28"/>
    </row>
    <row r="264" customFormat="false" ht="13" hidden="false" customHeight="true" outlineLevel="0" collapsed="false">
      <c r="A264" s="19" t="n">
        <v>9.03630658897352</v>
      </c>
      <c r="B264" s="28"/>
      <c r="C264" s="28"/>
      <c r="D264" s="28"/>
      <c r="E264" s="28"/>
    </row>
    <row r="265" customFormat="false" ht="13" hidden="false" customHeight="true" outlineLevel="0" collapsed="false">
      <c r="A265" s="19" t="n">
        <v>9.09596963672517</v>
      </c>
      <c r="B265" s="28"/>
      <c r="C265" s="28"/>
      <c r="D265" s="28"/>
      <c r="E265" s="28"/>
    </row>
    <row r="266" customFormat="false" ht="13" hidden="false" customHeight="true" outlineLevel="0" collapsed="false">
      <c r="A266" s="19" t="n">
        <v>9.11380066607099</v>
      </c>
      <c r="B266" s="28"/>
      <c r="C266" s="28"/>
      <c r="D266" s="28"/>
      <c r="E266" s="28"/>
    </row>
    <row r="267" customFormat="false" ht="13" hidden="false" customHeight="true" outlineLevel="0" collapsed="false">
      <c r="A267" s="19" t="n">
        <v>9.11501175088135</v>
      </c>
      <c r="B267" s="28"/>
      <c r="C267" s="28"/>
      <c r="D267" s="28"/>
      <c r="E267" s="28"/>
    </row>
    <row r="268" customFormat="false" ht="13" hidden="false" customHeight="true" outlineLevel="0" collapsed="false">
      <c r="A268" s="19" t="n">
        <v>9.14626982572939</v>
      </c>
      <c r="B268" s="28"/>
      <c r="C268" s="28"/>
      <c r="D268" s="28"/>
      <c r="E268" s="28"/>
    </row>
    <row r="269" customFormat="false" ht="13" hidden="false" customHeight="true" outlineLevel="0" collapsed="false">
      <c r="A269" s="19" t="n">
        <v>9.14669223394056</v>
      </c>
      <c r="B269" s="28"/>
      <c r="C269" s="28"/>
      <c r="D269" s="28"/>
      <c r="E269" s="28"/>
    </row>
    <row r="270" customFormat="false" ht="13" hidden="false" customHeight="true" outlineLevel="0" collapsed="false">
      <c r="A270" s="19" t="n">
        <v>9.20931717788149</v>
      </c>
      <c r="B270" s="28"/>
      <c r="C270" s="28"/>
      <c r="D270" s="28"/>
      <c r="E270" s="28"/>
    </row>
    <row r="271" customFormat="false" ht="13" hidden="false" customHeight="true" outlineLevel="0" collapsed="false">
      <c r="A271" s="19" t="n">
        <v>9.21317462644814</v>
      </c>
      <c r="B271" s="28"/>
      <c r="C271" s="28"/>
      <c r="D271" s="28"/>
      <c r="E271" s="28"/>
    </row>
    <row r="272" customFormat="false" ht="13" hidden="false" customHeight="true" outlineLevel="0" collapsed="false">
      <c r="A272" s="19" t="n">
        <v>9.2504023913546</v>
      </c>
      <c r="B272" s="28"/>
      <c r="C272" s="28"/>
      <c r="D272" s="28"/>
      <c r="E272" s="28"/>
    </row>
    <row r="273" customFormat="false" ht="13" hidden="false" customHeight="true" outlineLevel="0" collapsed="false">
      <c r="A273" s="19" t="n">
        <v>9.27218344965105</v>
      </c>
      <c r="B273" s="28"/>
      <c r="C273" s="28"/>
      <c r="D273" s="28"/>
      <c r="E273" s="28"/>
    </row>
    <row r="274" customFormat="false" ht="13" hidden="false" customHeight="true" outlineLevel="0" collapsed="false">
      <c r="A274" s="19" t="n">
        <v>9.27683464777436</v>
      </c>
      <c r="B274" s="28"/>
      <c r="C274" s="28"/>
      <c r="D274" s="28"/>
      <c r="E274" s="28"/>
    </row>
    <row r="275" customFormat="false" ht="13" hidden="false" customHeight="true" outlineLevel="0" collapsed="false">
      <c r="A275" s="19" t="n">
        <v>9.28273011126259</v>
      </c>
      <c r="B275" s="28"/>
      <c r="C275" s="28"/>
      <c r="D275" s="28"/>
      <c r="E275" s="28"/>
    </row>
    <row r="276" customFormat="false" ht="13" hidden="false" customHeight="true" outlineLevel="0" collapsed="false">
      <c r="A276" s="19" t="n">
        <v>9.33726633271064</v>
      </c>
      <c r="B276" s="28"/>
      <c r="C276" s="28"/>
      <c r="D276" s="28"/>
      <c r="E276" s="28"/>
    </row>
    <row r="277" customFormat="false" ht="13" hidden="false" customHeight="true" outlineLevel="0" collapsed="false">
      <c r="A277" s="19" t="n">
        <v>9.36517839275857</v>
      </c>
      <c r="B277" s="28"/>
      <c r="C277" s="28"/>
      <c r="D277" s="28"/>
      <c r="E277" s="28"/>
    </row>
    <row r="278" customFormat="false" ht="13" hidden="false" customHeight="true" outlineLevel="0" collapsed="false">
      <c r="A278" s="19" t="n">
        <v>9.36851683348499</v>
      </c>
      <c r="B278" s="28"/>
      <c r="C278" s="28"/>
      <c r="D278" s="28"/>
      <c r="E278" s="28"/>
    </row>
    <row r="279" customFormat="false" ht="13" hidden="false" customHeight="true" outlineLevel="0" collapsed="false">
      <c r="A279" s="19" t="n">
        <v>9.38631270470608</v>
      </c>
      <c r="B279" s="28"/>
      <c r="C279" s="28"/>
      <c r="D279" s="28"/>
      <c r="E279" s="28"/>
    </row>
    <row r="280" customFormat="false" ht="13" hidden="false" customHeight="true" outlineLevel="0" collapsed="false">
      <c r="A280" s="19" t="n">
        <v>9.39202041848235</v>
      </c>
      <c r="B280" s="28"/>
      <c r="C280" s="28"/>
      <c r="D280" s="28"/>
      <c r="E280" s="28"/>
    </row>
    <row r="281" customFormat="false" ht="13" hidden="false" customHeight="true" outlineLevel="0" collapsed="false">
      <c r="A281" s="19" t="n">
        <v>9.46379424883717</v>
      </c>
      <c r="B281" s="28"/>
      <c r="C281" s="28"/>
      <c r="D281" s="28"/>
      <c r="E281" s="28"/>
    </row>
    <row r="282" customFormat="false" ht="13" hidden="false" customHeight="true" outlineLevel="0" collapsed="false">
      <c r="A282" s="19" t="n">
        <v>9.49317706704385</v>
      </c>
      <c r="B282" s="28"/>
      <c r="C282" s="28"/>
      <c r="D282" s="28"/>
      <c r="E282" s="28"/>
    </row>
    <row r="283" customFormat="false" ht="13" hidden="false" customHeight="true" outlineLevel="0" collapsed="false">
      <c r="A283" s="19" t="n">
        <v>9.49533240040391</v>
      </c>
      <c r="B283" s="28"/>
      <c r="C283" s="28"/>
      <c r="D283" s="28"/>
      <c r="E283" s="28"/>
    </row>
    <row r="284" customFormat="false" ht="13" hidden="false" customHeight="true" outlineLevel="0" collapsed="false">
      <c r="A284" s="19" t="n">
        <v>9.49665957387516</v>
      </c>
      <c r="B284" s="28"/>
      <c r="C284" s="28"/>
      <c r="D284" s="28"/>
      <c r="E284" s="28"/>
    </row>
    <row r="285" customFormat="false" ht="13" hidden="false" customHeight="true" outlineLevel="0" collapsed="false">
      <c r="A285" s="19" t="n">
        <v>9.53398991112207</v>
      </c>
      <c r="B285" s="28"/>
      <c r="C285" s="28"/>
      <c r="D285" s="28"/>
      <c r="E285" s="28"/>
    </row>
    <row r="286" customFormat="false" ht="13" hidden="false" customHeight="true" outlineLevel="0" collapsed="false">
      <c r="A286" s="19" t="n">
        <v>9.53974402981397</v>
      </c>
      <c r="B286" s="28"/>
      <c r="C286" s="28"/>
      <c r="D286" s="28"/>
      <c r="E286" s="28"/>
    </row>
    <row r="287" customFormat="false" ht="13" hidden="false" customHeight="true" outlineLevel="0" collapsed="false">
      <c r="A287" s="19" t="n">
        <v>9.57988059619203</v>
      </c>
      <c r="B287" s="28"/>
      <c r="C287" s="28"/>
      <c r="D287" s="28"/>
      <c r="E287" s="28"/>
    </row>
    <row r="288" customFormat="false" ht="13" hidden="false" customHeight="true" outlineLevel="0" collapsed="false">
      <c r="A288" s="19" t="n">
        <v>9.60983522581747</v>
      </c>
      <c r="B288" s="28"/>
      <c r="C288" s="28"/>
      <c r="D288" s="28"/>
      <c r="E288" s="28"/>
    </row>
    <row r="289" customFormat="false" ht="13" hidden="false" customHeight="true" outlineLevel="0" collapsed="false">
      <c r="A289" s="19" t="n">
        <v>9.61973278520045</v>
      </c>
      <c r="B289" s="28"/>
      <c r="C289" s="28"/>
      <c r="D289" s="28"/>
      <c r="E289" s="28"/>
    </row>
    <row r="290" customFormat="false" ht="13" hidden="false" customHeight="true" outlineLevel="0" collapsed="false">
      <c r="A290" s="19" t="n">
        <v>9.6347273689783</v>
      </c>
      <c r="B290" s="28"/>
      <c r="C290" s="28"/>
      <c r="D290" s="28"/>
      <c r="E290" s="28"/>
    </row>
    <row r="291" customFormat="false" ht="13" hidden="false" customHeight="true" outlineLevel="0" collapsed="false">
      <c r="A291" s="19" t="n">
        <v>9.64791679120091</v>
      </c>
      <c r="B291" s="28"/>
      <c r="C291" s="28"/>
      <c r="D291" s="28"/>
      <c r="E291" s="28"/>
    </row>
    <row r="292" customFormat="false" ht="13" hidden="false" customHeight="true" outlineLevel="0" collapsed="false">
      <c r="A292" s="19" t="n">
        <v>9.65908170702081</v>
      </c>
      <c r="B292" s="28"/>
      <c r="C292" s="28"/>
      <c r="D292" s="28"/>
      <c r="E292" s="28"/>
    </row>
    <row r="293" customFormat="false" ht="13" hidden="false" customHeight="true" outlineLevel="0" collapsed="false">
      <c r="A293" s="19" t="n">
        <v>9.67214468577091</v>
      </c>
      <c r="B293" s="28"/>
      <c r="C293" s="28"/>
      <c r="D293" s="28"/>
      <c r="E293" s="28"/>
    </row>
    <row r="294" customFormat="false" ht="13" hidden="false" customHeight="true" outlineLevel="0" collapsed="false">
      <c r="A294" s="19" t="n">
        <v>9.67351981922837</v>
      </c>
      <c r="B294" s="28"/>
      <c r="C294" s="28"/>
      <c r="D294" s="28"/>
      <c r="E294" s="28"/>
    </row>
    <row r="295" customFormat="false" ht="13" hidden="false" customHeight="true" outlineLevel="0" collapsed="false">
      <c r="A295" s="19" t="n">
        <v>9.68324993382683</v>
      </c>
      <c r="B295" s="28"/>
      <c r="C295" s="28"/>
      <c r="D295" s="28"/>
      <c r="E295" s="28"/>
    </row>
    <row r="296" customFormat="false" ht="13" hidden="false" customHeight="true" outlineLevel="0" collapsed="false">
      <c r="A296" s="19" t="n">
        <v>9.69396939693969</v>
      </c>
      <c r="B296" s="28"/>
      <c r="C296" s="28"/>
      <c r="D296" s="28"/>
      <c r="E296" s="28"/>
    </row>
    <row r="297" customFormat="false" ht="13" hidden="false" customHeight="true" outlineLevel="0" collapsed="false">
      <c r="A297" s="19" t="n">
        <v>9.70049933865844</v>
      </c>
      <c r="B297" s="28"/>
      <c r="C297" s="28"/>
      <c r="D297" s="28"/>
      <c r="E297" s="28"/>
    </row>
    <row r="298" customFormat="false" ht="13" hidden="false" customHeight="true" outlineLevel="0" collapsed="false">
      <c r="A298" s="19" t="n">
        <v>9.70227843117957</v>
      </c>
      <c r="B298" s="28"/>
      <c r="C298" s="28"/>
      <c r="D298" s="28"/>
      <c r="E298" s="28"/>
    </row>
    <row r="299" customFormat="false" ht="13" hidden="false" customHeight="true" outlineLevel="0" collapsed="false">
      <c r="A299" s="19" t="n">
        <v>9.72754943885265</v>
      </c>
      <c r="B299" s="28"/>
      <c r="C299" s="28"/>
      <c r="D299" s="28"/>
      <c r="E299" s="28"/>
    </row>
    <row r="300" customFormat="false" ht="13" hidden="false" customHeight="true" outlineLevel="0" collapsed="false">
      <c r="A300" s="19" t="n">
        <v>9.75436945601511</v>
      </c>
      <c r="B300" s="28"/>
      <c r="C300" s="28"/>
      <c r="D300" s="28"/>
      <c r="E300" s="28"/>
    </row>
    <row r="301" customFormat="false" ht="13" hidden="false" customHeight="true" outlineLevel="0" collapsed="false">
      <c r="A301" s="19" t="n">
        <v>9.76355007909396</v>
      </c>
      <c r="B301" s="28"/>
      <c r="C301" s="28"/>
      <c r="D301" s="28"/>
      <c r="E301" s="28"/>
    </row>
    <row r="302" customFormat="false" ht="13" hidden="false" customHeight="true" outlineLevel="0" collapsed="false">
      <c r="A302" s="19" t="n">
        <v>9.77914255344272</v>
      </c>
      <c r="B302" s="28"/>
      <c r="C302" s="28"/>
      <c r="D302" s="28"/>
      <c r="E302" s="28"/>
    </row>
    <row r="303" customFormat="false" ht="13" hidden="false" customHeight="true" outlineLevel="0" collapsed="false">
      <c r="A303" s="19" t="n">
        <v>9.84099943214083</v>
      </c>
      <c r="B303" s="28"/>
      <c r="C303" s="28"/>
      <c r="D303" s="28"/>
      <c r="E303" s="28"/>
    </row>
    <row r="304" customFormat="false" ht="13" hidden="false" customHeight="true" outlineLevel="0" collapsed="false">
      <c r="A304" s="19" t="n">
        <v>9.87866855913191</v>
      </c>
      <c r="B304" s="28"/>
      <c r="C304" s="28"/>
      <c r="D304" s="28"/>
      <c r="E304" s="28"/>
    </row>
    <row r="305" customFormat="false" ht="13" hidden="false" customHeight="true" outlineLevel="0" collapsed="false">
      <c r="A305" s="19" t="n">
        <v>9.93584839923942</v>
      </c>
      <c r="B305" s="28"/>
      <c r="C305" s="28"/>
      <c r="D305" s="28"/>
      <c r="E305" s="28"/>
    </row>
    <row r="306" customFormat="false" ht="13" hidden="false" customHeight="true" outlineLevel="0" collapsed="false">
      <c r="A306" s="19" t="n">
        <v>9.94038400339429</v>
      </c>
      <c r="B306" s="28"/>
      <c r="C306" s="28"/>
      <c r="D306" s="28"/>
      <c r="E306" s="28"/>
    </row>
    <row r="307" customFormat="false" ht="13" hidden="false" customHeight="true" outlineLevel="0" collapsed="false">
      <c r="A307" s="19" t="n">
        <v>9.94713548069861</v>
      </c>
      <c r="B307" s="28"/>
      <c r="C307" s="28"/>
      <c r="D307" s="28"/>
      <c r="E307" s="28"/>
    </row>
    <row r="308" customFormat="false" ht="13" hidden="false" customHeight="true" outlineLevel="0" collapsed="false">
      <c r="A308" s="19" t="n">
        <v>9.9569446659225</v>
      </c>
      <c r="B308" s="28"/>
      <c r="C308" s="28"/>
      <c r="D308" s="28"/>
      <c r="E308" s="28"/>
    </row>
    <row r="309" customFormat="false" ht="13" hidden="false" customHeight="true" outlineLevel="0" collapsed="false">
      <c r="A309" s="19" t="n">
        <v>9.95922118201137</v>
      </c>
      <c r="B309" s="28"/>
      <c r="C309" s="28"/>
      <c r="D309" s="28"/>
      <c r="E309" s="28"/>
    </row>
    <row r="310" customFormat="false" ht="13" hidden="false" customHeight="true" outlineLevel="0" collapsed="false">
      <c r="A310" s="19" t="n">
        <v>9.99849284099473</v>
      </c>
      <c r="B310" s="28"/>
      <c r="C310" s="28"/>
      <c r="D310" s="28"/>
      <c r="E310" s="28"/>
    </row>
    <row r="311" customFormat="false" ht="13" hidden="false" customHeight="true" outlineLevel="0" collapsed="false">
      <c r="A311" s="19" t="n">
        <v>10.0042052144659</v>
      </c>
      <c r="B311" s="28"/>
      <c r="C311" s="28"/>
      <c r="D311" s="28"/>
      <c r="E311" s="28"/>
    </row>
    <row r="312" customFormat="false" ht="13" hidden="false" customHeight="true" outlineLevel="0" collapsed="false">
      <c r="A312" s="19" t="n">
        <v>10.0100118321652</v>
      </c>
      <c r="B312" s="28"/>
      <c r="C312" s="28"/>
      <c r="D312" s="28"/>
      <c r="E312" s="28"/>
    </row>
    <row r="313" customFormat="false" ht="13" hidden="false" customHeight="true" outlineLevel="0" collapsed="false">
      <c r="A313" s="19" t="n">
        <v>10.0165402944497</v>
      </c>
      <c r="B313" s="28"/>
      <c r="C313" s="28"/>
      <c r="D313" s="28"/>
      <c r="E313" s="28"/>
    </row>
    <row r="314" customFormat="false" ht="13" hidden="false" customHeight="true" outlineLevel="0" collapsed="false">
      <c r="A314" s="19" t="n">
        <v>10.0232018561484</v>
      </c>
      <c r="B314" s="28"/>
      <c r="C314" s="28"/>
      <c r="D314" s="28"/>
      <c r="E314" s="28"/>
    </row>
    <row r="315" customFormat="false" ht="13" hidden="false" customHeight="true" outlineLevel="0" collapsed="false">
      <c r="A315" s="19" t="n">
        <v>10.0950612155131</v>
      </c>
      <c r="B315" s="28"/>
      <c r="C315" s="28"/>
      <c r="D315" s="28"/>
      <c r="E315" s="28"/>
    </row>
    <row r="316" customFormat="false" ht="13" hidden="false" customHeight="true" outlineLevel="0" collapsed="false">
      <c r="A316" s="19" t="n">
        <v>10.1120643518597</v>
      </c>
      <c r="B316" s="28"/>
      <c r="C316" s="28"/>
      <c r="D316" s="28"/>
      <c r="E316" s="28"/>
    </row>
    <row r="317" customFormat="false" ht="13" hidden="false" customHeight="true" outlineLevel="0" collapsed="false">
      <c r="A317" s="19" t="n">
        <v>10.2124114952103</v>
      </c>
      <c r="B317" s="28"/>
      <c r="C317" s="28"/>
      <c r="D317" s="28"/>
      <c r="E317" s="28"/>
    </row>
    <row r="318" customFormat="false" ht="13" hidden="false" customHeight="true" outlineLevel="0" collapsed="false">
      <c r="A318" s="19" t="n">
        <v>10.2172578863385</v>
      </c>
      <c r="B318" s="28"/>
      <c r="C318" s="28"/>
      <c r="D318" s="28"/>
      <c r="E318" s="28"/>
    </row>
    <row r="319" customFormat="false" ht="13" hidden="false" customHeight="true" outlineLevel="0" collapsed="false">
      <c r="A319" s="19" t="n">
        <v>10.2176429729104</v>
      </c>
      <c r="B319" s="28"/>
      <c r="C319" s="28"/>
      <c r="D319" s="28"/>
      <c r="E319" s="28"/>
    </row>
    <row r="320" customFormat="false" ht="13" hidden="false" customHeight="true" outlineLevel="0" collapsed="false">
      <c r="A320" s="19" t="n">
        <v>10.2180041623005</v>
      </c>
      <c r="B320" s="28"/>
      <c r="C320" s="28"/>
      <c r="D320" s="28"/>
      <c r="E320" s="28"/>
    </row>
    <row r="321" customFormat="false" ht="13" hidden="false" customHeight="true" outlineLevel="0" collapsed="false">
      <c r="A321" s="19" t="n">
        <v>10.2399491498487</v>
      </c>
      <c r="B321" s="28"/>
      <c r="C321" s="28"/>
      <c r="D321" s="28"/>
      <c r="E321" s="28"/>
    </row>
    <row r="322" customFormat="false" ht="13" hidden="false" customHeight="true" outlineLevel="0" collapsed="false">
      <c r="A322" s="19" t="n">
        <v>10.2550043189244</v>
      </c>
      <c r="B322" s="28"/>
      <c r="C322" s="28"/>
      <c r="D322" s="28"/>
      <c r="E322" s="28"/>
    </row>
    <row r="323" customFormat="false" ht="13" hidden="false" customHeight="true" outlineLevel="0" collapsed="false">
      <c r="A323" s="19" t="n">
        <v>10.2612525323703</v>
      </c>
      <c r="B323" s="28"/>
      <c r="C323" s="28"/>
      <c r="D323" s="28"/>
      <c r="E323" s="28"/>
    </row>
    <row r="324" customFormat="false" ht="13" hidden="false" customHeight="true" outlineLevel="0" collapsed="false">
      <c r="A324" s="19" t="n">
        <v>10.2632184790116</v>
      </c>
      <c r="B324" s="28"/>
      <c r="C324" s="28"/>
      <c r="D324" s="28"/>
      <c r="E324" s="28"/>
    </row>
    <row r="325" customFormat="false" ht="13" hidden="false" customHeight="true" outlineLevel="0" collapsed="false">
      <c r="A325" s="19" t="n">
        <v>10.2989619830381</v>
      </c>
      <c r="B325" s="28"/>
      <c r="C325" s="28"/>
      <c r="D325" s="28"/>
      <c r="E325" s="28"/>
    </row>
    <row r="326" customFormat="false" ht="13" hidden="false" customHeight="true" outlineLevel="0" collapsed="false">
      <c r="A326" s="19" t="n">
        <v>10.3438931543971</v>
      </c>
      <c r="B326" s="28"/>
      <c r="C326" s="28"/>
      <c r="D326" s="28"/>
      <c r="E326" s="28"/>
    </row>
    <row r="327" customFormat="false" ht="13" hidden="false" customHeight="true" outlineLevel="0" collapsed="false">
      <c r="A327" s="19" t="n">
        <v>10.3445433769994</v>
      </c>
      <c r="B327" s="28"/>
      <c r="C327" s="28"/>
      <c r="D327" s="28"/>
      <c r="E327" s="28"/>
    </row>
    <row r="328" customFormat="false" ht="13" hidden="false" customHeight="true" outlineLevel="0" collapsed="false">
      <c r="A328" s="19" t="n">
        <v>10.3671104064732</v>
      </c>
      <c r="B328" s="28"/>
      <c r="C328" s="28"/>
      <c r="D328" s="28"/>
      <c r="E328" s="28"/>
    </row>
    <row r="329" customFormat="false" ht="13" hidden="false" customHeight="true" outlineLevel="0" collapsed="false">
      <c r="A329" s="19" t="n">
        <v>10.3918319345702</v>
      </c>
      <c r="B329" s="28"/>
      <c r="C329" s="28"/>
      <c r="D329" s="28"/>
      <c r="E329" s="28"/>
    </row>
    <row r="330" customFormat="false" ht="13" hidden="false" customHeight="true" outlineLevel="0" collapsed="false">
      <c r="A330" s="19" t="n">
        <v>10.4410502831646</v>
      </c>
      <c r="B330" s="28"/>
      <c r="C330" s="28"/>
      <c r="D330" s="28"/>
      <c r="E330" s="28"/>
    </row>
    <row r="331" customFormat="false" ht="13" hidden="false" customHeight="true" outlineLevel="0" collapsed="false">
      <c r="A331" s="19" t="n">
        <v>10.4431405851927</v>
      </c>
      <c r="B331" s="28"/>
      <c r="C331" s="28"/>
      <c r="D331" s="28"/>
      <c r="E331" s="28"/>
    </row>
    <row r="332" customFormat="false" ht="13" hidden="false" customHeight="true" outlineLevel="0" collapsed="false">
      <c r="A332" s="19" t="n">
        <v>10.4647656843925</v>
      </c>
      <c r="B332" s="28"/>
      <c r="C332" s="28"/>
      <c r="D332" s="28"/>
      <c r="E332" s="28"/>
    </row>
    <row r="333" customFormat="false" ht="13" hidden="false" customHeight="true" outlineLevel="0" collapsed="false">
      <c r="A333" s="19" t="n">
        <v>10.4657730757161</v>
      </c>
      <c r="B333" s="28"/>
      <c r="C333" s="28"/>
      <c r="D333" s="28"/>
      <c r="E333" s="28"/>
    </row>
    <row r="334" customFormat="false" ht="13" hidden="false" customHeight="true" outlineLevel="0" collapsed="false">
      <c r="A334" s="19" t="n">
        <v>10.4779222055677</v>
      </c>
      <c r="B334" s="28"/>
      <c r="C334" s="28"/>
      <c r="D334" s="28"/>
      <c r="E334" s="28"/>
    </row>
    <row r="335" customFormat="false" ht="13" hidden="false" customHeight="true" outlineLevel="0" collapsed="false">
      <c r="A335" s="19" t="n">
        <v>10.485895473431</v>
      </c>
      <c r="B335" s="28"/>
      <c r="C335" s="28"/>
      <c r="D335" s="28"/>
      <c r="E335" s="28"/>
    </row>
    <row r="336" customFormat="false" ht="13" hidden="false" customHeight="true" outlineLevel="0" collapsed="false">
      <c r="A336" s="19" t="n">
        <v>10.4906178820637</v>
      </c>
      <c r="B336" s="28"/>
      <c r="C336" s="28"/>
      <c r="D336" s="28"/>
      <c r="E336" s="28"/>
    </row>
    <row r="337" customFormat="false" ht="13" hidden="false" customHeight="true" outlineLevel="0" collapsed="false">
      <c r="A337" s="19" t="n">
        <v>10.5693213076305</v>
      </c>
      <c r="B337" s="28"/>
      <c r="C337" s="28"/>
      <c r="D337" s="28"/>
      <c r="E337" s="28"/>
    </row>
    <row r="338" customFormat="false" ht="13" hidden="false" customHeight="true" outlineLevel="0" collapsed="false">
      <c r="A338" s="19" t="n">
        <v>10.5925427781514</v>
      </c>
      <c r="B338" s="28"/>
      <c r="C338" s="28"/>
      <c r="D338" s="28"/>
      <c r="E338" s="28"/>
    </row>
    <row r="339" customFormat="false" ht="13" hidden="false" customHeight="true" outlineLevel="0" collapsed="false">
      <c r="A339" s="19" t="n">
        <v>10.642473615997</v>
      </c>
      <c r="B339" s="28"/>
      <c r="C339" s="28"/>
      <c r="D339" s="28"/>
      <c r="E339" s="28"/>
    </row>
    <row r="340" customFormat="false" ht="13" hidden="false" customHeight="true" outlineLevel="0" collapsed="false">
      <c r="A340" s="19" t="n">
        <v>10.6565680473373</v>
      </c>
      <c r="B340" s="28"/>
      <c r="C340" s="28"/>
      <c r="D340" s="28"/>
      <c r="E340" s="28"/>
    </row>
    <row r="341" customFormat="false" ht="13" hidden="false" customHeight="true" outlineLevel="0" collapsed="false">
      <c r="A341" s="19" t="n">
        <v>10.6831706736491</v>
      </c>
      <c r="B341" s="28"/>
      <c r="C341" s="28"/>
      <c r="D341" s="28"/>
      <c r="E341" s="28"/>
    </row>
    <row r="342" customFormat="false" ht="13" hidden="false" customHeight="true" outlineLevel="0" collapsed="false">
      <c r="A342" s="19" t="n">
        <v>10.6877783275606</v>
      </c>
      <c r="B342" s="28"/>
      <c r="C342" s="28"/>
      <c r="D342" s="28"/>
      <c r="E342" s="28"/>
    </row>
    <row r="343" customFormat="false" ht="13" hidden="false" customHeight="true" outlineLevel="0" collapsed="false">
      <c r="A343" s="19" t="n">
        <v>10.7720997820298</v>
      </c>
      <c r="B343" s="28"/>
      <c r="C343" s="28"/>
      <c r="D343" s="28"/>
      <c r="E343" s="28"/>
    </row>
    <row r="344" customFormat="false" ht="13" hidden="false" customHeight="true" outlineLevel="0" collapsed="false">
      <c r="A344" s="19" t="n">
        <v>10.780001763513</v>
      </c>
      <c r="B344" s="28"/>
      <c r="C344" s="28"/>
      <c r="D344" s="28"/>
      <c r="E344" s="28"/>
    </row>
    <row r="345" customFormat="false" ht="13" hidden="false" customHeight="true" outlineLevel="0" collapsed="false">
      <c r="A345" s="19" t="n">
        <v>10.7853379046917</v>
      </c>
      <c r="B345" s="28"/>
      <c r="C345" s="28"/>
      <c r="D345" s="28"/>
      <c r="E345" s="28"/>
    </row>
    <row r="346" customFormat="false" ht="13" hidden="false" customHeight="true" outlineLevel="0" collapsed="false">
      <c r="A346" s="19" t="n">
        <v>10.8208092485549</v>
      </c>
      <c r="B346" s="28"/>
      <c r="C346" s="28"/>
      <c r="D346" s="28"/>
      <c r="E346" s="28"/>
    </row>
    <row r="347" customFormat="false" ht="13" hidden="false" customHeight="true" outlineLevel="0" collapsed="false">
      <c r="A347" s="19" t="n">
        <v>10.8279012472412</v>
      </c>
      <c r="B347" s="28"/>
      <c r="C347" s="28"/>
      <c r="D347" s="28"/>
      <c r="E347" s="28"/>
    </row>
    <row r="348" customFormat="false" ht="13" hidden="false" customHeight="true" outlineLevel="0" collapsed="false">
      <c r="A348" s="19" t="n">
        <v>10.8417997097242</v>
      </c>
      <c r="B348" s="28"/>
      <c r="C348" s="28"/>
      <c r="D348" s="28"/>
      <c r="E348" s="28"/>
    </row>
    <row r="349" customFormat="false" ht="13" hidden="false" customHeight="true" outlineLevel="0" collapsed="false">
      <c r="A349" s="19" t="n">
        <v>10.9192286842717</v>
      </c>
      <c r="B349" s="28"/>
      <c r="C349" s="28"/>
      <c r="D349" s="28"/>
      <c r="E349" s="28"/>
    </row>
    <row r="350" customFormat="false" ht="13" hidden="false" customHeight="true" outlineLevel="0" collapsed="false">
      <c r="A350" s="19" t="n">
        <v>10.9768413721052</v>
      </c>
      <c r="B350" s="28"/>
      <c r="C350" s="28"/>
      <c r="D350" s="28"/>
      <c r="E350" s="28"/>
    </row>
    <row r="351" customFormat="false" ht="13" hidden="false" customHeight="true" outlineLevel="0" collapsed="false">
      <c r="A351" s="19" t="n">
        <v>10.9850485648806</v>
      </c>
      <c r="B351" s="28"/>
      <c r="C351" s="28"/>
      <c r="D351" s="28"/>
      <c r="E351" s="28"/>
    </row>
    <row r="352" customFormat="false" ht="13" hidden="false" customHeight="true" outlineLevel="0" collapsed="false">
      <c r="A352" s="19" t="n">
        <v>11.0205223300767</v>
      </c>
      <c r="B352" s="28"/>
      <c r="C352" s="28"/>
      <c r="D352" s="28"/>
      <c r="E352" s="28"/>
    </row>
    <row r="353" customFormat="false" ht="13" hidden="false" customHeight="true" outlineLevel="0" collapsed="false">
      <c r="A353" s="19" t="n">
        <v>11.0208316179501</v>
      </c>
      <c r="B353" s="28"/>
      <c r="C353" s="28"/>
      <c r="D353" s="28"/>
      <c r="E353" s="28"/>
    </row>
    <row r="354" customFormat="false" ht="13" hidden="false" customHeight="true" outlineLevel="0" collapsed="false">
      <c r="A354" s="19" t="n">
        <v>11.0278668746135</v>
      </c>
      <c r="B354" s="28"/>
      <c r="C354" s="28"/>
      <c r="D354" s="28"/>
      <c r="E354" s="28"/>
    </row>
    <row r="355" customFormat="false" ht="13" hidden="false" customHeight="true" outlineLevel="0" collapsed="false">
      <c r="A355" s="19" t="n">
        <v>11.0819769823829</v>
      </c>
      <c r="B355" s="28"/>
      <c r="C355" s="28"/>
      <c r="D355" s="28"/>
      <c r="E355" s="28"/>
    </row>
    <row r="356" customFormat="false" ht="13" hidden="false" customHeight="true" outlineLevel="0" collapsed="false">
      <c r="A356" s="19" t="n">
        <v>11.0874428420685</v>
      </c>
      <c r="B356" s="28"/>
      <c r="C356" s="28"/>
      <c r="D356" s="28"/>
      <c r="E356" s="28"/>
    </row>
    <row r="357" customFormat="false" ht="13" hidden="false" customHeight="true" outlineLevel="0" collapsed="false">
      <c r="A357" s="19" t="n">
        <v>11.0903644751512</v>
      </c>
      <c r="B357" s="28"/>
      <c r="C357" s="28"/>
      <c r="D357" s="28"/>
      <c r="E357" s="28"/>
    </row>
    <row r="358" customFormat="false" ht="13" hidden="false" customHeight="true" outlineLevel="0" collapsed="false">
      <c r="A358" s="19" t="n">
        <v>11.0999790859565</v>
      </c>
      <c r="B358" s="28"/>
      <c r="C358" s="28"/>
      <c r="D358" s="28"/>
      <c r="E358" s="28"/>
    </row>
    <row r="359" customFormat="false" ht="13" hidden="false" customHeight="true" outlineLevel="0" collapsed="false">
      <c r="A359" s="19" t="n">
        <v>11.1160003034671</v>
      </c>
      <c r="B359" s="28"/>
      <c r="C359" s="28"/>
      <c r="D359" s="28"/>
      <c r="E359" s="28"/>
    </row>
    <row r="360" customFormat="false" ht="13" hidden="false" customHeight="true" outlineLevel="0" collapsed="false">
      <c r="A360" s="19" t="n">
        <v>11.1423941021319</v>
      </c>
      <c r="B360" s="28"/>
      <c r="C360" s="28"/>
      <c r="D360" s="28"/>
      <c r="E360" s="28"/>
    </row>
    <row r="361" customFormat="false" ht="13" hidden="false" customHeight="true" outlineLevel="0" collapsed="false">
      <c r="A361" s="19" t="n">
        <v>11.1718151646668</v>
      </c>
      <c r="B361" s="28"/>
      <c r="C361" s="28"/>
      <c r="D361" s="28"/>
      <c r="E361" s="28"/>
    </row>
    <row r="362" customFormat="false" ht="13" hidden="false" customHeight="true" outlineLevel="0" collapsed="false">
      <c r="A362" s="19" t="n">
        <v>11.1823846196262</v>
      </c>
      <c r="B362" s="28"/>
      <c r="C362" s="28"/>
      <c r="D362" s="28"/>
      <c r="E362" s="28"/>
    </row>
    <row r="363" customFormat="false" ht="13" hidden="false" customHeight="true" outlineLevel="0" collapsed="false">
      <c r="A363" s="19" t="n">
        <v>11.1847480708125</v>
      </c>
      <c r="B363" s="28"/>
      <c r="C363" s="28"/>
      <c r="D363" s="28"/>
      <c r="E363" s="28"/>
    </row>
    <row r="364" customFormat="false" ht="13" hidden="false" customHeight="true" outlineLevel="0" collapsed="false">
      <c r="A364" s="19" t="n">
        <v>11.2107990981227</v>
      </c>
      <c r="B364" s="28"/>
      <c r="C364" s="28"/>
      <c r="D364" s="28"/>
      <c r="E364" s="28"/>
    </row>
    <row r="365" customFormat="false" ht="13" hidden="false" customHeight="true" outlineLevel="0" collapsed="false">
      <c r="A365" s="19" t="n">
        <v>11.2227538543328</v>
      </c>
      <c r="B365" s="28"/>
      <c r="C365" s="28"/>
      <c r="D365" s="28"/>
      <c r="E365" s="28"/>
    </row>
    <row r="366" customFormat="false" ht="13" hidden="false" customHeight="true" outlineLevel="0" collapsed="false">
      <c r="A366" s="19" t="n">
        <v>11.2468384074944</v>
      </c>
      <c r="B366" s="28"/>
      <c r="C366" s="28"/>
      <c r="D366" s="28"/>
      <c r="E366" s="28"/>
    </row>
    <row r="367" customFormat="false" ht="13" hidden="false" customHeight="true" outlineLevel="0" collapsed="false">
      <c r="A367" s="19" t="n">
        <v>11.269906084116</v>
      </c>
      <c r="B367" s="28"/>
      <c r="C367" s="28"/>
      <c r="D367" s="28"/>
      <c r="E367" s="28"/>
    </row>
    <row r="368" customFormat="false" ht="13" hidden="false" customHeight="true" outlineLevel="0" collapsed="false">
      <c r="A368" s="19" t="n">
        <v>11.3007156865239</v>
      </c>
      <c r="B368" s="28"/>
      <c r="C368" s="28"/>
      <c r="D368" s="28"/>
      <c r="E368" s="28"/>
    </row>
    <row r="369" customFormat="false" ht="13" hidden="false" customHeight="true" outlineLevel="0" collapsed="false">
      <c r="A369" s="19" t="n">
        <v>11.3235446715786</v>
      </c>
      <c r="B369" s="28"/>
      <c r="C369" s="28"/>
      <c r="D369" s="28"/>
      <c r="E369" s="28"/>
    </row>
    <row r="370" customFormat="false" ht="13" hidden="false" customHeight="true" outlineLevel="0" collapsed="false">
      <c r="A370" s="19" t="n">
        <v>11.3923286016309</v>
      </c>
      <c r="B370" s="28"/>
      <c r="C370" s="28"/>
      <c r="D370" s="28"/>
      <c r="E370" s="28"/>
    </row>
    <row r="371" customFormat="false" ht="13" hidden="false" customHeight="true" outlineLevel="0" collapsed="false">
      <c r="A371" s="19" t="n">
        <v>11.3948349219961</v>
      </c>
      <c r="B371" s="28"/>
      <c r="C371" s="28"/>
      <c r="D371" s="28"/>
      <c r="E371" s="28"/>
    </row>
    <row r="372" customFormat="false" ht="13" hidden="false" customHeight="true" outlineLevel="0" collapsed="false">
      <c r="A372" s="19" t="n">
        <v>11.4227677867863</v>
      </c>
      <c r="B372" s="28"/>
      <c r="C372" s="28"/>
      <c r="D372" s="28"/>
      <c r="E372" s="28"/>
    </row>
    <row r="373" customFormat="false" ht="13" hidden="false" customHeight="true" outlineLevel="0" collapsed="false">
      <c r="A373" s="19" t="n">
        <v>11.4418323075373</v>
      </c>
      <c r="B373" s="28"/>
      <c r="C373" s="28"/>
      <c r="D373" s="28"/>
      <c r="E373" s="28"/>
    </row>
    <row r="374" customFormat="false" ht="13" hidden="false" customHeight="true" outlineLevel="0" collapsed="false">
      <c r="A374" s="19" t="n">
        <v>11.481634245583</v>
      </c>
      <c r="B374" s="28"/>
      <c r="C374" s="28"/>
      <c r="D374" s="28"/>
      <c r="E374" s="28"/>
    </row>
    <row r="375" customFormat="false" ht="13" hidden="false" customHeight="true" outlineLevel="0" collapsed="false">
      <c r="A375" s="19" t="n">
        <v>11.4823159766005</v>
      </c>
      <c r="B375" s="28"/>
      <c r="C375" s="28"/>
      <c r="D375" s="28"/>
      <c r="E375" s="28"/>
    </row>
    <row r="376" customFormat="false" ht="13" hidden="false" customHeight="true" outlineLevel="0" collapsed="false">
      <c r="A376" s="19" t="n">
        <v>11.4975944313645</v>
      </c>
      <c r="B376" s="28"/>
      <c r="C376" s="28"/>
      <c r="D376" s="28"/>
      <c r="E376" s="28"/>
    </row>
    <row r="377" customFormat="false" ht="13" hidden="false" customHeight="true" outlineLevel="0" collapsed="false">
      <c r="A377" s="19" t="n">
        <v>11.523082161794</v>
      </c>
      <c r="B377" s="28"/>
      <c r="C377" s="28"/>
      <c r="D377" s="28"/>
      <c r="E377" s="28"/>
    </row>
    <row r="378" customFormat="false" ht="13" hidden="false" customHeight="true" outlineLevel="0" collapsed="false">
      <c r="A378" s="19" t="n">
        <v>11.6018916388599</v>
      </c>
      <c r="B378" s="28"/>
      <c r="C378" s="28"/>
      <c r="D378" s="28"/>
      <c r="E378" s="28"/>
    </row>
    <row r="379" customFormat="false" ht="13" hidden="false" customHeight="true" outlineLevel="0" collapsed="false">
      <c r="A379" s="19" t="n">
        <v>11.6104331179708</v>
      </c>
      <c r="B379" s="28"/>
      <c r="C379" s="28"/>
      <c r="D379" s="28"/>
      <c r="E379" s="28"/>
    </row>
    <row r="380" customFormat="false" ht="13" hidden="false" customHeight="true" outlineLevel="0" collapsed="false">
      <c r="A380" s="19" t="n">
        <v>11.6555718855364</v>
      </c>
      <c r="B380" s="28"/>
      <c r="C380" s="28"/>
      <c r="D380" s="28"/>
      <c r="E380" s="28"/>
    </row>
    <row r="381" customFormat="false" ht="13" hidden="false" customHeight="true" outlineLevel="0" collapsed="false">
      <c r="A381" s="19" t="n">
        <v>11.656116929451</v>
      </c>
      <c r="B381" s="28"/>
      <c r="C381" s="28"/>
      <c r="D381" s="28"/>
      <c r="E381" s="28"/>
    </row>
    <row r="382" customFormat="false" ht="13" hidden="false" customHeight="true" outlineLevel="0" collapsed="false">
      <c r="A382" s="19" t="n">
        <v>11.7756618671624</v>
      </c>
      <c r="B382" s="28"/>
      <c r="C382" s="28"/>
      <c r="D382" s="28"/>
      <c r="E382" s="28"/>
    </row>
    <row r="383" customFormat="false" ht="13" hidden="false" customHeight="true" outlineLevel="0" collapsed="false">
      <c r="A383" s="19" t="n">
        <v>11.7941673454003</v>
      </c>
      <c r="B383" s="28"/>
      <c r="C383" s="28"/>
      <c r="D383" s="28"/>
      <c r="E383" s="28"/>
    </row>
    <row r="384" customFormat="false" ht="13" hidden="false" customHeight="true" outlineLevel="0" collapsed="false">
      <c r="A384" s="19" t="n">
        <v>11.8098497456696</v>
      </c>
      <c r="B384" s="28"/>
      <c r="C384" s="28"/>
      <c r="D384" s="28"/>
      <c r="E384" s="28"/>
    </row>
    <row r="385" customFormat="false" ht="13" hidden="false" customHeight="true" outlineLevel="0" collapsed="false">
      <c r="A385" s="19" t="n">
        <v>11.8301842042849</v>
      </c>
      <c r="B385" s="28"/>
      <c r="C385" s="28"/>
      <c r="D385" s="28"/>
      <c r="E385" s="28"/>
    </row>
    <row r="386" customFormat="false" ht="13" hidden="false" customHeight="true" outlineLevel="0" collapsed="false">
      <c r="A386" s="19" t="n">
        <v>11.8650464185976</v>
      </c>
      <c r="B386" s="28"/>
      <c r="C386" s="28"/>
      <c r="D386" s="28"/>
      <c r="E386" s="28"/>
    </row>
    <row r="387" customFormat="false" ht="13" hidden="false" customHeight="true" outlineLevel="0" collapsed="false">
      <c r="A387" s="19" t="n">
        <v>11.8749080842599</v>
      </c>
      <c r="B387" s="28"/>
      <c r="C387" s="28"/>
      <c r="D387" s="28"/>
      <c r="E387" s="28"/>
    </row>
    <row r="388" customFormat="false" ht="13" hidden="false" customHeight="true" outlineLevel="0" collapsed="false">
      <c r="A388" s="19" t="n">
        <v>11.9117175150641</v>
      </c>
      <c r="B388" s="28"/>
      <c r="C388" s="28"/>
      <c r="D388" s="28"/>
      <c r="E388" s="28"/>
    </row>
    <row r="389" customFormat="false" ht="13" hidden="false" customHeight="true" outlineLevel="0" collapsed="false">
      <c r="A389" s="19" t="n">
        <v>11.9502356267672</v>
      </c>
      <c r="B389" s="28"/>
      <c r="C389" s="28"/>
      <c r="D389" s="28"/>
      <c r="E389" s="28"/>
    </row>
    <row r="390" customFormat="false" ht="13" hidden="false" customHeight="true" outlineLevel="0" collapsed="false">
      <c r="A390" s="19" t="n">
        <v>11.9754583461532</v>
      </c>
      <c r="B390" s="28"/>
      <c r="C390" s="28"/>
      <c r="D390" s="28"/>
      <c r="E390" s="28"/>
    </row>
    <row r="391" customFormat="false" ht="13" hidden="false" customHeight="true" outlineLevel="0" collapsed="false">
      <c r="A391" s="19" t="n">
        <v>11.9816402238383</v>
      </c>
      <c r="B391" s="28"/>
      <c r="C391" s="28"/>
      <c r="D391" s="28"/>
      <c r="E391" s="28"/>
    </row>
    <row r="392" customFormat="false" ht="13" hidden="false" customHeight="true" outlineLevel="0" collapsed="false">
      <c r="A392" s="19" t="n">
        <v>11.9981328769255</v>
      </c>
      <c r="B392" s="28"/>
      <c r="C392" s="28"/>
      <c r="D392" s="28"/>
      <c r="E392" s="28"/>
    </row>
    <row r="393" customFormat="false" ht="13" hidden="false" customHeight="true" outlineLevel="0" collapsed="false">
      <c r="A393" s="19" t="n">
        <v>12.0033243628304</v>
      </c>
      <c r="B393" s="28"/>
      <c r="C393" s="28"/>
      <c r="D393" s="28"/>
      <c r="E393" s="28"/>
    </row>
    <row r="394" customFormat="false" ht="13" hidden="false" customHeight="true" outlineLevel="0" collapsed="false">
      <c r="A394" s="19" t="n">
        <v>12.0643431635391</v>
      </c>
      <c r="B394" s="28"/>
      <c r="C394" s="28"/>
      <c r="D394" s="28"/>
      <c r="E394" s="28"/>
    </row>
    <row r="395" customFormat="false" ht="13" hidden="false" customHeight="true" outlineLevel="0" collapsed="false">
      <c r="A395" s="19" t="n">
        <v>12.0884847812829</v>
      </c>
      <c r="B395" s="28"/>
      <c r="C395" s="28"/>
      <c r="D395" s="28"/>
      <c r="E395" s="28"/>
    </row>
    <row r="396" customFormat="false" ht="13" hidden="false" customHeight="true" outlineLevel="0" collapsed="false">
      <c r="A396" s="19" t="n">
        <v>12.1323935644807</v>
      </c>
      <c r="B396" s="28"/>
      <c r="C396" s="28"/>
      <c r="D396" s="28"/>
      <c r="E396" s="28"/>
    </row>
    <row r="397" customFormat="false" ht="13" hidden="false" customHeight="true" outlineLevel="0" collapsed="false">
      <c r="A397" s="19" t="n">
        <v>12.1389855651284</v>
      </c>
      <c r="B397" s="28"/>
      <c r="C397" s="28"/>
      <c r="D397" s="28"/>
      <c r="E397" s="28"/>
    </row>
    <row r="398" customFormat="false" ht="13" hidden="false" customHeight="true" outlineLevel="0" collapsed="false">
      <c r="A398" s="19" t="n">
        <v>12.2979670274097</v>
      </c>
      <c r="B398" s="28"/>
      <c r="C398" s="28"/>
      <c r="D398" s="28"/>
      <c r="E398" s="28"/>
    </row>
    <row r="399" customFormat="false" ht="13" hidden="false" customHeight="true" outlineLevel="0" collapsed="false">
      <c r="A399" s="19" t="n">
        <v>12.2989042374973</v>
      </c>
      <c r="B399" s="28"/>
      <c r="C399" s="28"/>
      <c r="D399" s="28"/>
      <c r="E399" s="28"/>
    </row>
    <row r="400" customFormat="false" ht="13" hidden="false" customHeight="true" outlineLevel="0" collapsed="false">
      <c r="A400" s="19" t="n">
        <v>12.3051375194603</v>
      </c>
      <c r="B400" s="28"/>
      <c r="C400" s="28"/>
      <c r="D400" s="28"/>
      <c r="E400" s="28"/>
    </row>
    <row r="401" customFormat="false" ht="13" hidden="false" customHeight="true" outlineLevel="0" collapsed="false">
      <c r="A401" s="19" t="n">
        <v>12.3082442419458</v>
      </c>
      <c r="B401" s="28"/>
      <c r="C401" s="28"/>
      <c r="D401" s="28"/>
      <c r="E401" s="28"/>
    </row>
    <row r="402" customFormat="false" ht="13" hidden="false" customHeight="true" outlineLevel="0" collapsed="false">
      <c r="A402" s="19" t="n">
        <v>12.3364800605971</v>
      </c>
      <c r="B402" s="28"/>
      <c r="C402" s="28"/>
      <c r="D402" s="28"/>
      <c r="E402" s="28"/>
    </row>
    <row r="403" customFormat="false" ht="13" hidden="false" customHeight="true" outlineLevel="0" collapsed="false">
      <c r="A403" s="19" t="n">
        <v>12.346444487502</v>
      </c>
      <c r="B403" s="28"/>
      <c r="C403" s="28"/>
      <c r="D403" s="28"/>
      <c r="E403" s="28"/>
    </row>
    <row r="404" customFormat="false" ht="13" hidden="false" customHeight="true" outlineLevel="0" collapsed="false">
      <c r="A404" s="19" t="n">
        <v>12.3480732257795</v>
      </c>
      <c r="B404" s="28"/>
      <c r="C404" s="28"/>
      <c r="D404" s="28"/>
      <c r="E404" s="28"/>
    </row>
    <row r="405" customFormat="false" ht="13" hidden="false" customHeight="true" outlineLevel="0" collapsed="false">
      <c r="A405" s="19" t="n">
        <v>12.3965487968633</v>
      </c>
      <c r="B405" s="28"/>
      <c r="C405" s="28"/>
      <c r="D405" s="28"/>
      <c r="E405" s="28"/>
    </row>
    <row r="406" customFormat="false" ht="13" hidden="false" customHeight="true" outlineLevel="0" collapsed="false">
      <c r="A406" s="19" t="n">
        <v>12.4101479915433</v>
      </c>
      <c r="B406" s="28"/>
      <c r="C406" s="28"/>
      <c r="D406" s="28"/>
      <c r="E406" s="28"/>
    </row>
    <row r="407" customFormat="false" ht="13" hidden="false" customHeight="true" outlineLevel="0" collapsed="false">
      <c r="A407" s="19" t="n">
        <v>12.5145878206383</v>
      </c>
      <c r="B407" s="28"/>
      <c r="C407" s="28"/>
      <c r="D407" s="28"/>
      <c r="E407" s="28"/>
    </row>
    <row r="408" customFormat="false" ht="13" hidden="false" customHeight="true" outlineLevel="0" collapsed="false">
      <c r="A408" s="19" t="n">
        <v>12.5424422172223</v>
      </c>
      <c r="B408" s="28"/>
      <c r="C408" s="28"/>
      <c r="D408" s="28"/>
      <c r="E408" s="28"/>
    </row>
    <row r="409" customFormat="false" ht="13" hidden="false" customHeight="true" outlineLevel="0" collapsed="false">
      <c r="A409" s="19" t="n">
        <v>12.5565350709084</v>
      </c>
      <c r="B409" s="28"/>
      <c r="C409" s="28"/>
      <c r="D409" s="28"/>
      <c r="E409" s="28"/>
    </row>
    <row r="410" customFormat="false" ht="13" hidden="false" customHeight="true" outlineLevel="0" collapsed="false">
      <c r="A410" s="19" t="n">
        <v>12.5611274338927</v>
      </c>
      <c r="B410" s="28"/>
      <c r="C410" s="28"/>
      <c r="D410" s="28"/>
      <c r="E410" s="28"/>
    </row>
    <row r="411" customFormat="false" ht="13" hidden="false" customHeight="true" outlineLevel="0" collapsed="false">
      <c r="A411" s="19" t="n">
        <v>12.5618394927307</v>
      </c>
      <c r="B411" s="28"/>
      <c r="C411" s="28"/>
      <c r="D411" s="28"/>
      <c r="E411" s="28"/>
    </row>
    <row r="412" customFormat="false" ht="13" hidden="false" customHeight="true" outlineLevel="0" collapsed="false">
      <c r="A412" s="19" t="n">
        <v>12.570040318412</v>
      </c>
      <c r="B412" s="28"/>
      <c r="C412" s="28"/>
      <c r="D412" s="28"/>
      <c r="E412" s="28"/>
    </row>
    <row r="413" customFormat="false" ht="13" hidden="false" customHeight="true" outlineLevel="0" collapsed="false">
      <c r="A413" s="19" t="n">
        <v>12.5773607506491</v>
      </c>
      <c r="B413" s="28"/>
      <c r="C413" s="28"/>
      <c r="D413" s="28"/>
      <c r="E413" s="28"/>
    </row>
    <row r="414" customFormat="false" ht="13" hidden="false" customHeight="true" outlineLevel="0" collapsed="false">
      <c r="A414" s="19" t="n">
        <v>12.6288094716071</v>
      </c>
      <c r="B414" s="28"/>
      <c r="C414" s="28"/>
      <c r="D414" s="28"/>
      <c r="E414" s="28"/>
    </row>
    <row r="415" customFormat="false" ht="13" hidden="false" customHeight="true" outlineLevel="0" collapsed="false">
      <c r="A415" s="19" t="n">
        <v>12.6662112113912</v>
      </c>
      <c r="B415" s="28"/>
      <c r="C415" s="28"/>
      <c r="D415" s="28"/>
      <c r="E415" s="28"/>
    </row>
    <row r="416" customFormat="false" ht="13" hidden="false" customHeight="true" outlineLevel="0" collapsed="false">
      <c r="A416" s="19" t="n">
        <v>12.6711839349516</v>
      </c>
      <c r="B416" s="28"/>
      <c r="C416" s="28"/>
      <c r="D416" s="28"/>
      <c r="E416" s="28"/>
    </row>
    <row r="417" customFormat="false" ht="13" hidden="false" customHeight="true" outlineLevel="0" collapsed="false">
      <c r="A417" s="19" t="n">
        <v>12.6878344173529</v>
      </c>
      <c r="B417" s="28"/>
      <c r="C417" s="28"/>
      <c r="D417" s="28"/>
      <c r="E417" s="28"/>
    </row>
    <row r="418" customFormat="false" ht="13" hidden="false" customHeight="true" outlineLevel="0" collapsed="false">
      <c r="A418" s="19" t="n">
        <v>12.6962457337884</v>
      </c>
      <c r="B418" s="28"/>
      <c r="C418" s="28"/>
      <c r="D418" s="28"/>
      <c r="E418" s="28"/>
    </row>
    <row r="419" customFormat="false" ht="13" hidden="false" customHeight="true" outlineLevel="0" collapsed="false">
      <c r="A419" s="19" t="n">
        <v>12.7041194604505</v>
      </c>
      <c r="B419" s="28"/>
      <c r="C419" s="28"/>
      <c r="D419" s="28"/>
      <c r="E419" s="28"/>
    </row>
    <row r="420" customFormat="false" ht="13" hidden="false" customHeight="true" outlineLevel="0" collapsed="false">
      <c r="A420" s="19" t="n">
        <v>12.7067635650274</v>
      </c>
      <c r="B420" s="28"/>
      <c r="C420" s="28"/>
      <c r="D420" s="28"/>
      <c r="E420" s="28"/>
    </row>
    <row r="421" customFormat="false" ht="13" hidden="false" customHeight="true" outlineLevel="0" collapsed="false">
      <c r="A421" s="19" t="n">
        <v>12.7156067182487</v>
      </c>
      <c r="B421" s="28"/>
      <c r="C421" s="28"/>
      <c r="D421" s="28"/>
      <c r="E421" s="28"/>
    </row>
    <row r="422" customFormat="false" ht="13" hidden="false" customHeight="true" outlineLevel="0" collapsed="false">
      <c r="A422" s="19" t="n">
        <v>12.7469508845178</v>
      </c>
      <c r="B422" s="28"/>
      <c r="C422" s="28"/>
      <c r="D422" s="28"/>
      <c r="E422" s="28"/>
    </row>
    <row r="423" customFormat="false" ht="13" hidden="false" customHeight="true" outlineLevel="0" collapsed="false">
      <c r="A423" s="19" t="n">
        <v>12.8212659715087</v>
      </c>
      <c r="B423" s="28"/>
      <c r="C423" s="28"/>
      <c r="D423" s="28"/>
      <c r="E423" s="28"/>
    </row>
    <row r="424" customFormat="false" ht="13" hidden="false" customHeight="true" outlineLevel="0" collapsed="false">
      <c r="A424" s="19" t="n">
        <v>12.8298637803265</v>
      </c>
      <c r="B424" s="28"/>
      <c r="C424" s="28"/>
      <c r="D424" s="28"/>
      <c r="E424" s="28"/>
    </row>
    <row r="425" customFormat="false" ht="13" hidden="false" customHeight="true" outlineLevel="0" collapsed="false">
      <c r="A425" s="19" t="n">
        <v>12.8543657864896</v>
      </c>
      <c r="B425" s="28"/>
      <c r="C425" s="28"/>
      <c r="D425" s="28"/>
      <c r="E425" s="28"/>
    </row>
    <row r="426" customFormat="false" ht="13" hidden="false" customHeight="true" outlineLevel="0" collapsed="false">
      <c r="A426" s="19" t="n">
        <v>12.8603773584906</v>
      </c>
      <c r="B426" s="28"/>
      <c r="C426" s="28"/>
      <c r="D426" s="28"/>
      <c r="E426" s="28"/>
    </row>
    <row r="427" customFormat="false" ht="13" hidden="false" customHeight="true" outlineLevel="0" collapsed="false">
      <c r="A427" s="19" t="n">
        <v>12.8722236936698</v>
      </c>
      <c r="B427" s="28"/>
      <c r="C427" s="28"/>
      <c r="D427" s="28"/>
      <c r="E427" s="28"/>
    </row>
    <row r="428" customFormat="false" ht="13" hidden="false" customHeight="true" outlineLevel="0" collapsed="false">
      <c r="A428" s="19" t="n">
        <v>12.8799856563051</v>
      </c>
      <c r="B428" s="28"/>
      <c r="C428" s="28"/>
      <c r="D428" s="28"/>
      <c r="E428" s="28"/>
    </row>
    <row r="429" customFormat="false" ht="13" hidden="false" customHeight="true" outlineLevel="0" collapsed="false">
      <c r="A429" s="19" t="n">
        <v>12.882962667299</v>
      </c>
      <c r="B429" s="28"/>
      <c r="C429" s="28"/>
      <c r="D429" s="28"/>
      <c r="E429" s="28"/>
    </row>
    <row r="430" customFormat="false" ht="13" hidden="false" customHeight="true" outlineLevel="0" collapsed="false">
      <c r="A430" s="19" t="n">
        <v>12.9142300194932</v>
      </c>
      <c r="B430" s="28"/>
      <c r="C430" s="28"/>
      <c r="D430" s="28"/>
      <c r="E430" s="28"/>
    </row>
    <row r="431" customFormat="false" ht="13" hidden="false" customHeight="true" outlineLevel="0" collapsed="false">
      <c r="A431" s="19" t="n">
        <v>12.9513473742297</v>
      </c>
      <c r="B431" s="28"/>
      <c r="C431" s="28"/>
      <c r="D431" s="28"/>
      <c r="E431" s="28"/>
    </row>
    <row r="432" customFormat="false" ht="13" hidden="false" customHeight="true" outlineLevel="0" collapsed="false">
      <c r="A432" s="19" t="n">
        <v>12.9561117156329</v>
      </c>
      <c r="B432" s="28"/>
      <c r="C432" s="28"/>
      <c r="D432" s="28"/>
      <c r="E432" s="28"/>
    </row>
    <row r="433" customFormat="false" ht="13" hidden="false" customHeight="true" outlineLevel="0" collapsed="false">
      <c r="A433" s="19" t="n">
        <v>12.9650448377732</v>
      </c>
      <c r="B433" s="28"/>
      <c r="C433" s="28"/>
      <c r="D433" s="28"/>
      <c r="E433" s="28"/>
    </row>
    <row r="434" customFormat="false" ht="13" hidden="false" customHeight="true" outlineLevel="0" collapsed="false">
      <c r="A434" s="19" t="n">
        <v>12.9826658696952</v>
      </c>
      <c r="B434" s="28"/>
      <c r="C434" s="28"/>
      <c r="D434" s="28"/>
      <c r="E434" s="28"/>
    </row>
    <row r="435" customFormat="false" ht="13" hidden="false" customHeight="true" outlineLevel="0" collapsed="false">
      <c r="A435" s="19" t="n">
        <v>13.0331211391199</v>
      </c>
      <c r="B435" s="28"/>
      <c r="C435" s="28"/>
      <c r="D435" s="28"/>
      <c r="E435" s="28"/>
    </row>
    <row r="436" customFormat="false" ht="13" hidden="false" customHeight="true" outlineLevel="0" collapsed="false">
      <c r="A436" s="19" t="n">
        <v>13.04276540511</v>
      </c>
      <c r="B436" s="28"/>
      <c r="C436" s="28"/>
      <c r="D436" s="28"/>
      <c r="E436" s="28"/>
    </row>
    <row r="437" customFormat="false" ht="13" hidden="false" customHeight="true" outlineLevel="0" collapsed="false">
      <c r="A437" s="19" t="n">
        <v>13.0510935517894</v>
      </c>
      <c r="B437" s="28"/>
      <c r="C437" s="28"/>
      <c r="D437" s="28"/>
      <c r="E437" s="28"/>
    </row>
    <row r="438" customFormat="false" ht="13" hidden="false" customHeight="true" outlineLevel="0" collapsed="false">
      <c r="A438" s="19" t="n">
        <v>13.0602843260752</v>
      </c>
      <c r="B438" s="28"/>
      <c r="C438" s="28"/>
      <c r="D438" s="28"/>
      <c r="E438" s="28"/>
    </row>
    <row r="439" customFormat="false" ht="13" hidden="false" customHeight="true" outlineLevel="0" collapsed="false">
      <c r="A439" s="19" t="n">
        <v>13.0973029638807</v>
      </c>
      <c r="B439" s="28"/>
      <c r="C439" s="28"/>
      <c r="D439" s="28"/>
      <c r="E439" s="28"/>
    </row>
    <row r="440" customFormat="false" ht="13" hidden="false" customHeight="true" outlineLevel="0" collapsed="false">
      <c r="A440" s="19" t="n">
        <v>13.1305707584051</v>
      </c>
      <c r="B440" s="28"/>
      <c r="C440" s="28"/>
      <c r="D440" s="28"/>
      <c r="E440" s="28"/>
    </row>
    <row r="441" customFormat="false" ht="13" hidden="false" customHeight="true" outlineLevel="0" collapsed="false">
      <c r="A441" s="19" t="n">
        <v>13.1817405606538</v>
      </c>
      <c r="B441" s="28"/>
      <c r="C441" s="28"/>
      <c r="D441" s="28"/>
      <c r="E441" s="28"/>
    </row>
    <row r="442" customFormat="false" ht="13" hidden="false" customHeight="true" outlineLevel="0" collapsed="false">
      <c r="A442" s="19" t="n">
        <v>13.1915914762911</v>
      </c>
      <c r="B442" s="28"/>
      <c r="C442" s="28"/>
      <c r="D442" s="28"/>
      <c r="E442" s="28"/>
    </row>
    <row r="443" customFormat="false" ht="13" hidden="false" customHeight="true" outlineLevel="0" collapsed="false">
      <c r="A443" s="19" t="n">
        <v>13.2208412874291</v>
      </c>
      <c r="B443" s="28"/>
      <c r="C443" s="28"/>
      <c r="D443" s="28"/>
      <c r="E443" s="28"/>
    </row>
    <row r="444" customFormat="false" ht="13" hidden="false" customHeight="true" outlineLevel="0" collapsed="false">
      <c r="A444" s="19" t="n">
        <v>13.2283464566929</v>
      </c>
      <c r="B444" s="28"/>
      <c r="C444" s="28"/>
      <c r="D444" s="28"/>
      <c r="E444" s="28"/>
    </row>
    <row r="445" customFormat="false" ht="13" hidden="false" customHeight="true" outlineLevel="0" collapsed="false">
      <c r="A445" s="19" t="n">
        <v>13.3123477857491</v>
      </c>
      <c r="B445" s="28"/>
      <c r="C445" s="28"/>
      <c r="D445" s="28"/>
      <c r="E445" s="28"/>
    </row>
    <row r="446" customFormat="false" ht="13" hidden="false" customHeight="true" outlineLevel="0" collapsed="false">
      <c r="A446" s="19" t="n">
        <v>13.367879821182</v>
      </c>
      <c r="B446" s="28"/>
      <c r="C446" s="28"/>
      <c r="D446" s="28"/>
      <c r="E446" s="28"/>
    </row>
    <row r="447" customFormat="false" ht="13" hidden="false" customHeight="true" outlineLevel="0" collapsed="false">
      <c r="A447" s="19" t="n">
        <v>13.3944588399442</v>
      </c>
      <c r="B447" s="28"/>
      <c r="C447" s="28"/>
      <c r="D447" s="28"/>
      <c r="E447" s="28"/>
    </row>
    <row r="448" customFormat="false" ht="13" hidden="false" customHeight="true" outlineLevel="0" collapsed="false">
      <c r="A448" s="19" t="n">
        <v>13.4061214177432</v>
      </c>
      <c r="B448" s="28"/>
      <c r="C448" s="28"/>
      <c r="D448" s="28"/>
      <c r="E448" s="28"/>
    </row>
    <row r="449" customFormat="false" ht="13" hidden="false" customHeight="true" outlineLevel="0" collapsed="false">
      <c r="A449" s="19" t="n">
        <v>13.412944829233</v>
      </c>
      <c r="B449" s="28"/>
      <c r="C449" s="28"/>
      <c r="D449" s="28"/>
      <c r="E449" s="28"/>
    </row>
    <row r="450" customFormat="false" ht="13" hidden="false" customHeight="true" outlineLevel="0" collapsed="false">
      <c r="A450" s="19" t="n">
        <v>13.424758689804</v>
      </c>
      <c r="B450" s="28"/>
      <c r="C450" s="28"/>
      <c r="D450" s="28"/>
      <c r="E450" s="28"/>
    </row>
    <row r="451" customFormat="false" ht="13" hidden="false" customHeight="true" outlineLevel="0" collapsed="false">
      <c r="A451" s="19" t="n">
        <v>13.432177429237</v>
      </c>
      <c r="B451" s="28"/>
      <c r="C451" s="28"/>
      <c r="D451" s="28"/>
      <c r="E451" s="28"/>
    </row>
    <row r="452" customFormat="false" ht="13" hidden="false" customHeight="true" outlineLevel="0" collapsed="false">
      <c r="A452" s="19" t="n">
        <v>13.4727512785876</v>
      </c>
      <c r="B452" s="28"/>
      <c r="C452" s="28"/>
      <c r="D452" s="28"/>
      <c r="E452" s="28"/>
    </row>
    <row r="453" customFormat="false" ht="13" hidden="false" customHeight="true" outlineLevel="0" collapsed="false">
      <c r="A453" s="19" t="n">
        <v>13.4736281299944</v>
      </c>
      <c r="B453" s="28"/>
      <c r="C453" s="28"/>
      <c r="D453" s="28"/>
      <c r="E453" s="28"/>
    </row>
    <row r="454" customFormat="false" ht="13" hidden="false" customHeight="true" outlineLevel="0" collapsed="false">
      <c r="A454" s="19" t="n">
        <v>13.4763073021474</v>
      </c>
      <c r="B454" s="28"/>
      <c r="C454" s="28"/>
      <c r="D454" s="28"/>
      <c r="E454" s="28"/>
    </row>
    <row r="455" customFormat="false" ht="13" hidden="false" customHeight="true" outlineLevel="0" collapsed="false">
      <c r="A455" s="19" t="n">
        <v>13.4809617603521</v>
      </c>
      <c r="B455" s="28"/>
      <c r="C455" s="28"/>
      <c r="D455" s="28"/>
      <c r="E455" s="28"/>
    </row>
    <row r="456" customFormat="false" ht="13" hidden="false" customHeight="true" outlineLevel="0" collapsed="false">
      <c r="A456" s="19" t="n">
        <v>13.5323159784557</v>
      </c>
      <c r="B456" s="28"/>
      <c r="C456" s="28"/>
      <c r="D456" s="28"/>
      <c r="E456" s="28"/>
    </row>
    <row r="457" customFormat="false" ht="13" hidden="false" customHeight="true" outlineLevel="0" collapsed="false">
      <c r="A457" s="19" t="n">
        <v>13.6181879165273</v>
      </c>
      <c r="B457" s="28"/>
      <c r="C457" s="28"/>
      <c r="D457" s="28"/>
      <c r="E457" s="28"/>
    </row>
    <row r="458" customFormat="false" ht="13" hidden="false" customHeight="true" outlineLevel="0" collapsed="false">
      <c r="A458" s="19" t="n">
        <v>13.6282219032257</v>
      </c>
      <c r="B458" s="28"/>
      <c r="C458" s="28"/>
      <c r="D458" s="28"/>
      <c r="E458" s="28"/>
    </row>
    <row r="459" customFormat="false" ht="13" hidden="false" customHeight="true" outlineLevel="0" collapsed="false">
      <c r="A459" s="19" t="n">
        <v>13.6321788689171</v>
      </c>
      <c r="B459" s="28"/>
      <c r="C459" s="28"/>
      <c r="D459" s="28"/>
      <c r="E459" s="28"/>
    </row>
    <row r="460" customFormat="false" ht="13" hidden="false" customHeight="true" outlineLevel="0" collapsed="false">
      <c r="A460" s="19" t="n">
        <v>13.6430694704393</v>
      </c>
      <c r="B460" s="28"/>
      <c r="C460" s="28"/>
      <c r="D460" s="28"/>
      <c r="E460" s="28"/>
    </row>
    <row r="461" customFormat="false" ht="13" hidden="false" customHeight="true" outlineLevel="0" collapsed="false">
      <c r="A461" s="19" t="n">
        <v>13.6526798885428</v>
      </c>
      <c r="B461" s="28"/>
      <c r="C461" s="28"/>
      <c r="D461" s="28"/>
      <c r="E461" s="28"/>
    </row>
    <row r="462" customFormat="false" ht="13" hidden="false" customHeight="true" outlineLevel="0" collapsed="false">
      <c r="A462" s="19" t="n">
        <v>13.6736039175064</v>
      </c>
      <c r="B462" s="28"/>
      <c r="C462" s="28"/>
      <c r="D462" s="28"/>
      <c r="E462" s="28"/>
    </row>
    <row r="463" customFormat="false" ht="13" hidden="false" customHeight="true" outlineLevel="0" collapsed="false">
      <c r="A463" s="19" t="n">
        <v>13.7268242898452</v>
      </c>
      <c r="B463" s="28"/>
      <c r="C463" s="28"/>
      <c r="D463" s="28"/>
      <c r="E463" s="28"/>
    </row>
    <row r="464" customFormat="false" ht="13" hidden="false" customHeight="true" outlineLevel="0" collapsed="false">
      <c r="A464" s="19" t="n">
        <v>13.7983313896116</v>
      </c>
      <c r="B464" s="28"/>
      <c r="C464" s="28"/>
      <c r="D464" s="28"/>
      <c r="E464" s="28"/>
    </row>
    <row r="465" customFormat="false" ht="13" hidden="false" customHeight="true" outlineLevel="0" collapsed="false">
      <c r="A465" s="19" t="n">
        <v>13.8352027610009</v>
      </c>
      <c r="B465" s="28"/>
      <c r="C465" s="28"/>
      <c r="D465" s="28"/>
      <c r="E465" s="28"/>
    </row>
    <row r="466" customFormat="false" ht="13" hidden="false" customHeight="true" outlineLevel="0" collapsed="false">
      <c r="A466" s="19" t="n">
        <v>13.8392093229089</v>
      </c>
      <c r="B466" s="28"/>
      <c r="C466" s="28"/>
      <c r="D466" s="28"/>
      <c r="E466" s="28"/>
    </row>
    <row r="467" customFormat="false" ht="13" hidden="false" customHeight="true" outlineLevel="0" collapsed="false">
      <c r="A467" s="19" t="n">
        <v>13.8434167051047</v>
      </c>
      <c r="B467" s="28"/>
      <c r="C467" s="28"/>
      <c r="D467" s="28"/>
      <c r="E467" s="28"/>
    </row>
    <row r="468" customFormat="false" ht="13" hidden="false" customHeight="true" outlineLevel="0" collapsed="false">
      <c r="A468" s="19" t="n">
        <v>13.9073049393373</v>
      </c>
      <c r="B468" s="28"/>
      <c r="C468" s="28"/>
      <c r="D468" s="28"/>
      <c r="E468" s="28"/>
    </row>
    <row r="469" customFormat="false" ht="13" hidden="false" customHeight="true" outlineLevel="0" collapsed="false">
      <c r="A469" s="19" t="n">
        <v>13.9296828867364</v>
      </c>
      <c r="B469" s="28"/>
      <c r="C469" s="28"/>
      <c r="D469" s="28"/>
      <c r="E469" s="28"/>
    </row>
    <row r="470" customFormat="false" ht="13" hidden="false" customHeight="true" outlineLevel="0" collapsed="false">
      <c r="A470" s="19" t="n">
        <v>13.9427031041545</v>
      </c>
      <c r="B470" s="28"/>
      <c r="C470" s="28"/>
      <c r="D470" s="28"/>
      <c r="E470" s="28"/>
    </row>
    <row r="471" customFormat="false" ht="13" hidden="false" customHeight="true" outlineLevel="0" collapsed="false">
      <c r="A471" s="19" t="n">
        <v>13.9482529508325</v>
      </c>
      <c r="B471" s="28"/>
      <c r="C471" s="28"/>
      <c r="D471" s="28"/>
      <c r="E471" s="28"/>
    </row>
    <row r="472" customFormat="false" ht="13" hidden="false" customHeight="true" outlineLevel="0" collapsed="false">
      <c r="A472" s="19" t="n">
        <v>13.9499931267283</v>
      </c>
      <c r="B472" s="28"/>
      <c r="C472" s="28"/>
      <c r="D472" s="28"/>
      <c r="E472" s="28"/>
    </row>
    <row r="473" customFormat="false" ht="13" hidden="false" customHeight="true" outlineLevel="0" collapsed="false">
      <c r="A473" s="19" t="n">
        <v>13.9922762207015</v>
      </c>
      <c r="B473" s="28"/>
      <c r="C473" s="28"/>
      <c r="D473" s="28"/>
      <c r="E473" s="28"/>
    </row>
    <row r="474" customFormat="false" ht="13" hidden="false" customHeight="true" outlineLevel="0" collapsed="false">
      <c r="A474" s="19" t="n">
        <v>14.0053397264756</v>
      </c>
      <c r="B474" s="28"/>
      <c r="C474" s="28"/>
      <c r="D474" s="28"/>
      <c r="E474" s="28"/>
    </row>
    <row r="475" customFormat="false" ht="13" hidden="false" customHeight="true" outlineLevel="0" collapsed="false">
      <c r="A475" s="19" t="n">
        <v>14.0279840537794</v>
      </c>
      <c r="B475" s="28"/>
      <c r="C475" s="28"/>
      <c r="D475" s="28"/>
      <c r="E475" s="28"/>
    </row>
    <row r="476" customFormat="false" ht="13" hidden="false" customHeight="true" outlineLevel="0" collapsed="false">
      <c r="A476" s="19" t="n">
        <v>14.1948378254907</v>
      </c>
      <c r="B476" s="28"/>
      <c r="C476" s="28"/>
      <c r="D476" s="28"/>
      <c r="E476" s="28"/>
    </row>
    <row r="477" customFormat="false" ht="13" hidden="false" customHeight="true" outlineLevel="0" collapsed="false">
      <c r="A477" s="19" t="n">
        <v>14.2277759110767</v>
      </c>
      <c r="B477" s="28"/>
      <c r="C477" s="28"/>
      <c r="D477" s="28"/>
      <c r="E477" s="28"/>
    </row>
    <row r="478" customFormat="false" ht="13" hidden="false" customHeight="true" outlineLevel="0" collapsed="false">
      <c r="A478" s="19" t="n">
        <v>14.2286697629665</v>
      </c>
      <c r="B478" s="28"/>
      <c r="C478" s="28"/>
      <c r="D478" s="28"/>
      <c r="E478" s="28"/>
    </row>
    <row r="479" customFormat="false" ht="13" hidden="false" customHeight="true" outlineLevel="0" collapsed="false">
      <c r="A479" s="19" t="n">
        <v>14.2327209098863</v>
      </c>
      <c r="B479" s="28"/>
      <c r="C479" s="28"/>
      <c r="D479" s="28"/>
      <c r="E479" s="28"/>
    </row>
    <row r="480" customFormat="false" ht="13" hidden="false" customHeight="true" outlineLevel="0" collapsed="false">
      <c r="A480" s="19" t="n">
        <v>14.2361111111111</v>
      </c>
      <c r="B480" s="28"/>
      <c r="C480" s="28"/>
      <c r="D480" s="28"/>
      <c r="E480" s="28"/>
    </row>
    <row r="481" customFormat="false" ht="13" hidden="false" customHeight="true" outlineLevel="0" collapsed="false">
      <c r="A481" s="19" t="n">
        <v>14.2416990726892</v>
      </c>
      <c r="B481" s="28"/>
      <c r="C481" s="28"/>
      <c r="D481" s="28"/>
      <c r="E481" s="28"/>
    </row>
    <row r="482" customFormat="false" ht="13" hidden="false" customHeight="true" outlineLevel="0" collapsed="false">
      <c r="A482" s="19" t="n">
        <v>14.2462155249879</v>
      </c>
      <c r="B482" s="28"/>
      <c r="C482" s="28"/>
      <c r="D482" s="28"/>
      <c r="E482" s="28"/>
    </row>
    <row r="483" customFormat="false" ht="13" hidden="false" customHeight="true" outlineLevel="0" collapsed="false">
      <c r="A483" s="19" t="n">
        <v>14.2583769892258</v>
      </c>
      <c r="B483" s="28"/>
      <c r="C483" s="28"/>
      <c r="D483" s="28"/>
      <c r="E483" s="28"/>
    </row>
    <row r="484" customFormat="false" ht="13" hidden="false" customHeight="true" outlineLevel="0" collapsed="false">
      <c r="A484" s="19" t="n">
        <v>14.2620578778135</v>
      </c>
      <c r="B484" s="28"/>
      <c r="C484" s="28"/>
      <c r="D484" s="28"/>
      <c r="E484" s="28"/>
    </row>
    <row r="485" customFormat="false" ht="13" hidden="false" customHeight="true" outlineLevel="0" collapsed="false">
      <c r="A485" s="19" t="n">
        <v>14.2708862436781</v>
      </c>
      <c r="B485" s="28"/>
      <c r="C485" s="28"/>
      <c r="D485" s="28"/>
      <c r="E485" s="28"/>
    </row>
    <row r="486" customFormat="false" ht="13" hidden="false" customHeight="true" outlineLevel="0" collapsed="false">
      <c r="A486" s="19" t="n">
        <v>14.2796679146997</v>
      </c>
      <c r="B486" s="28"/>
      <c r="C486" s="28"/>
      <c r="D486" s="28"/>
      <c r="E486" s="28"/>
    </row>
    <row r="487" customFormat="false" ht="13" hidden="false" customHeight="true" outlineLevel="0" collapsed="false">
      <c r="A487" s="19" t="n">
        <v>14.3356015956056</v>
      </c>
      <c r="B487" s="28"/>
      <c r="C487" s="28"/>
      <c r="D487" s="28"/>
      <c r="E487" s="28"/>
    </row>
    <row r="488" customFormat="false" ht="13" hidden="false" customHeight="true" outlineLevel="0" collapsed="false">
      <c r="A488" s="19" t="n">
        <v>14.4449370758159</v>
      </c>
      <c r="B488" s="28"/>
      <c r="C488" s="28"/>
      <c r="D488" s="28"/>
      <c r="E488" s="28"/>
    </row>
    <row r="489" customFormat="false" ht="13" hidden="false" customHeight="true" outlineLevel="0" collapsed="false">
      <c r="A489" s="19" t="n">
        <v>14.489006801953</v>
      </c>
      <c r="B489" s="28"/>
      <c r="C489" s="28"/>
      <c r="D489" s="28"/>
      <c r="E489" s="28"/>
    </row>
    <row r="490" customFormat="false" ht="13" hidden="false" customHeight="true" outlineLevel="0" collapsed="false">
      <c r="A490" s="19" t="n">
        <v>14.4900175423941</v>
      </c>
      <c r="B490" s="28"/>
      <c r="C490" s="28"/>
      <c r="D490" s="28"/>
      <c r="E490" s="28"/>
    </row>
    <row r="491" customFormat="false" ht="13" hidden="false" customHeight="true" outlineLevel="0" collapsed="false">
      <c r="A491" s="19" t="n">
        <v>14.5004535441234</v>
      </c>
      <c r="B491" s="28"/>
      <c r="C491" s="28"/>
      <c r="D491" s="28"/>
      <c r="E491" s="28"/>
    </row>
    <row r="492" customFormat="false" ht="13" hidden="false" customHeight="true" outlineLevel="0" collapsed="false">
      <c r="A492" s="19" t="n">
        <v>14.5360172840811</v>
      </c>
      <c r="B492" s="28"/>
      <c r="C492" s="28"/>
      <c r="D492" s="28"/>
      <c r="E492" s="28"/>
    </row>
    <row r="493" customFormat="false" ht="13" hidden="false" customHeight="true" outlineLevel="0" collapsed="false">
      <c r="A493" s="19" t="n">
        <v>14.5468555240793</v>
      </c>
      <c r="B493" s="28"/>
      <c r="C493" s="28"/>
      <c r="D493" s="28"/>
      <c r="E493" s="28"/>
    </row>
    <row r="494" customFormat="false" ht="13" hidden="false" customHeight="true" outlineLevel="0" collapsed="false">
      <c r="A494" s="19" t="n">
        <v>14.5584606565137</v>
      </c>
      <c r="B494" s="28"/>
      <c r="C494" s="28"/>
      <c r="D494" s="28"/>
      <c r="E494" s="28"/>
    </row>
    <row r="495" customFormat="false" ht="13" hidden="false" customHeight="true" outlineLevel="0" collapsed="false">
      <c r="A495" s="19" t="n">
        <v>14.5587278641128</v>
      </c>
      <c r="B495" s="28"/>
      <c r="C495" s="28"/>
      <c r="D495" s="28"/>
      <c r="E495" s="28"/>
    </row>
    <row r="496" customFormat="false" ht="13" hidden="false" customHeight="true" outlineLevel="0" collapsed="false">
      <c r="A496" s="19" t="n">
        <v>14.6041690280171</v>
      </c>
      <c r="B496" s="28"/>
      <c r="C496" s="28"/>
      <c r="D496" s="28"/>
      <c r="E496" s="28"/>
    </row>
    <row r="497" customFormat="false" ht="13" hidden="false" customHeight="true" outlineLevel="0" collapsed="false">
      <c r="A497" s="19" t="n">
        <v>14.6065397053539</v>
      </c>
      <c r="B497" s="28"/>
      <c r="C497" s="28"/>
      <c r="D497" s="28"/>
      <c r="E497" s="28"/>
    </row>
    <row r="498" customFormat="false" ht="13" hidden="false" customHeight="true" outlineLevel="0" collapsed="false">
      <c r="A498" s="19" t="n">
        <v>14.6232133670342</v>
      </c>
      <c r="B498" s="28"/>
      <c r="C498" s="28"/>
      <c r="D498" s="28"/>
      <c r="E498" s="28"/>
    </row>
    <row r="499" customFormat="false" ht="13" hidden="false" customHeight="true" outlineLevel="0" collapsed="false">
      <c r="A499" s="19" t="n">
        <v>14.63129231675</v>
      </c>
      <c r="B499" s="28"/>
      <c r="C499" s="28"/>
      <c r="D499" s="28"/>
      <c r="E499" s="28"/>
    </row>
    <row r="500" customFormat="false" ht="13" hidden="false" customHeight="true" outlineLevel="0" collapsed="false">
      <c r="A500" s="19" t="n">
        <v>14.6739761367301</v>
      </c>
      <c r="B500" s="28"/>
      <c r="C500" s="28"/>
      <c r="D500" s="28"/>
      <c r="E500" s="28"/>
    </row>
    <row r="501" customFormat="false" ht="13" hidden="false" customHeight="true" outlineLevel="0" collapsed="false">
      <c r="A501" s="19" t="n">
        <v>14.6888634313989</v>
      </c>
      <c r="B501" s="28"/>
      <c r="C501" s="28"/>
      <c r="D501" s="28"/>
      <c r="E501" s="28"/>
    </row>
    <row r="502" customFormat="false" ht="13" hidden="false" customHeight="true" outlineLevel="0" collapsed="false">
      <c r="A502" s="19" t="n">
        <v>14.7020234685396</v>
      </c>
      <c r="B502" s="28"/>
      <c r="C502" s="28"/>
      <c r="D502" s="28"/>
      <c r="E502" s="28"/>
    </row>
    <row r="503" customFormat="false" ht="13" hidden="false" customHeight="true" outlineLevel="0" collapsed="false">
      <c r="A503" s="19" t="n">
        <v>14.7481828579862</v>
      </c>
      <c r="B503" s="28"/>
      <c r="C503" s="28"/>
      <c r="D503" s="28"/>
      <c r="E503" s="28"/>
    </row>
    <row r="504" customFormat="false" ht="13" hidden="false" customHeight="true" outlineLevel="0" collapsed="false">
      <c r="A504" s="19" t="n">
        <v>14.8084025609818</v>
      </c>
      <c r="B504" s="28"/>
      <c r="C504" s="28"/>
      <c r="D504" s="28"/>
      <c r="E504" s="28"/>
    </row>
    <row r="505" customFormat="false" ht="13" hidden="false" customHeight="true" outlineLevel="0" collapsed="false">
      <c r="A505" s="19" t="n">
        <v>14.8543099959531</v>
      </c>
      <c r="B505" s="28"/>
      <c r="C505" s="28"/>
      <c r="D505" s="28"/>
      <c r="E505" s="28"/>
    </row>
    <row r="506" customFormat="false" ht="13" hidden="false" customHeight="true" outlineLevel="0" collapsed="false">
      <c r="A506" s="19" t="n">
        <v>14.9207854421796</v>
      </c>
      <c r="B506" s="28"/>
      <c r="C506" s="28"/>
      <c r="D506" s="28"/>
      <c r="E506" s="28"/>
    </row>
    <row r="507" customFormat="false" ht="13" hidden="false" customHeight="true" outlineLevel="0" collapsed="false">
      <c r="A507" s="19" t="n">
        <v>14.9214463171818</v>
      </c>
      <c r="B507" s="28"/>
      <c r="C507" s="28"/>
      <c r="D507" s="28"/>
      <c r="E507" s="28"/>
    </row>
    <row r="508" customFormat="false" ht="13" hidden="false" customHeight="true" outlineLevel="0" collapsed="false">
      <c r="A508" s="19" t="n">
        <v>14.9365451757707</v>
      </c>
      <c r="B508" s="28"/>
      <c r="C508" s="28"/>
      <c r="D508" s="28"/>
      <c r="E508" s="28"/>
    </row>
    <row r="509" customFormat="false" ht="13" hidden="false" customHeight="true" outlineLevel="0" collapsed="false">
      <c r="A509" s="19" t="n">
        <v>14.9930642710879</v>
      </c>
      <c r="B509" s="28"/>
      <c r="C509" s="28"/>
      <c r="D509" s="28"/>
      <c r="E509" s="28"/>
    </row>
    <row r="510" customFormat="false" ht="13" hidden="false" customHeight="true" outlineLevel="0" collapsed="false">
      <c r="A510" s="19" t="n">
        <v>15.0065157584826</v>
      </c>
      <c r="B510" s="28"/>
      <c r="C510" s="28"/>
      <c r="D510" s="28"/>
      <c r="E510" s="28"/>
    </row>
    <row r="511" customFormat="false" ht="13" hidden="false" customHeight="true" outlineLevel="0" collapsed="false">
      <c r="A511" s="19" t="n">
        <v>15.0073587682554</v>
      </c>
      <c r="B511" s="28"/>
      <c r="C511" s="28"/>
      <c r="D511" s="28"/>
      <c r="E511" s="28"/>
    </row>
    <row r="512" customFormat="false" ht="13" hidden="false" customHeight="true" outlineLevel="0" collapsed="false">
      <c r="A512" s="19" t="n">
        <v>15.0687754366077</v>
      </c>
      <c r="B512" s="28"/>
      <c r="C512" s="28"/>
      <c r="D512" s="28"/>
      <c r="E512" s="28"/>
    </row>
    <row r="513" customFormat="false" ht="13" hidden="false" customHeight="true" outlineLevel="0" collapsed="false">
      <c r="A513" s="19" t="n">
        <v>15.0860780247862</v>
      </c>
      <c r="B513" s="28"/>
      <c r="C513" s="28"/>
      <c r="D513" s="28"/>
      <c r="E513" s="28"/>
    </row>
    <row r="514" customFormat="false" ht="13" hidden="false" customHeight="true" outlineLevel="0" collapsed="false">
      <c r="A514" s="19" t="n">
        <v>15.1589021067318</v>
      </c>
      <c r="B514" s="28"/>
      <c r="C514" s="28"/>
      <c r="D514" s="28"/>
      <c r="E514" s="28"/>
    </row>
    <row r="515" customFormat="false" ht="13" hidden="false" customHeight="true" outlineLevel="0" collapsed="false">
      <c r="A515" s="19" t="n">
        <v>15.2208819139065</v>
      </c>
      <c r="B515" s="28"/>
      <c r="C515" s="28"/>
      <c r="D515" s="28"/>
      <c r="E515" s="28"/>
    </row>
    <row r="516" customFormat="false" ht="13" hidden="false" customHeight="true" outlineLevel="0" collapsed="false">
      <c r="A516" s="19" t="n">
        <v>15.332287142805</v>
      </c>
      <c r="B516" s="28"/>
      <c r="C516" s="28"/>
      <c r="D516" s="28"/>
      <c r="E516" s="28"/>
    </row>
    <row r="517" customFormat="false" ht="13" hidden="false" customHeight="true" outlineLevel="0" collapsed="false">
      <c r="A517" s="19" t="n">
        <v>15.3758795210468</v>
      </c>
      <c r="B517" s="28"/>
      <c r="C517" s="28"/>
      <c r="D517" s="28"/>
      <c r="E517" s="28"/>
    </row>
    <row r="518" customFormat="false" ht="13" hidden="false" customHeight="true" outlineLevel="0" collapsed="false">
      <c r="A518" s="19" t="n">
        <v>15.4011379800852</v>
      </c>
      <c r="B518" s="28"/>
      <c r="C518" s="28"/>
      <c r="D518" s="28"/>
      <c r="E518" s="28"/>
    </row>
    <row r="519" customFormat="false" ht="13" hidden="false" customHeight="true" outlineLevel="0" collapsed="false">
      <c r="A519" s="19" t="n">
        <v>15.4220423398695</v>
      </c>
      <c r="B519" s="28"/>
      <c r="C519" s="28"/>
      <c r="D519" s="28"/>
      <c r="E519" s="28"/>
    </row>
    <row r="520" customFormat="false" ht="13" hidden="false" customHeight="true" outlineLevel="0" collapsed="false">
      <c r="A520" s="19" t="n">
        <v>15.4818610741134</v>
      </c>
      <c r="B520" s="28"/>
      <c r="C520" s="28"/>
      <c r="D520" s="28"/>
      <c r="E520" s="28"/>
    </row>
    <row r="521" customFormat="false" ht="13" hidden="false" customHeight="true" outlineLevel="0" collapsed="false">
      <c r="A521" s="19" t="n">
        <v>15.5001094835836</v>
      </c>
      <c r="B521" s="28"/>
      <c r="C521" s="28"/>
      <c r="D521" s="28"/>
      <c r="E521" s="28"/>
    </row>
    <row r="522" customFormat="false" ht="13" hidden="false" customHeight="true" outlineLevel="0" collapsed="false">
      <c r="A522" s="19" t="n">
        <v>15.5078821110351</v>
      </c>
      <c r="B522" s="28"/>
      <c r="C522" s="28"/>
      <c r="D522" s="28"/>
      <c r="E522" s="28"/>
    </row>
    <row r="523" customFormat="false" ht="13" hidden="false" customHeight="true" outlineLevel="0" collapsed="false">
      <c r="A523" s="19" t="n">
        <v>15.5330980945664</v>
      </c>
      <c r="B523" s="28"/>
      <c r="C523" s="28"/>
      <c r="D523" s="28"/>
      <c r="E523" s="28"/>
    </row>
    <row r="524" customFormat="false" ht="13" hidden="false" customHeight="true" outlineLevel="0" collapsed="false">
      <c r="A524" s="19" t="n">
        <v>15.7382150080381</v>
      </c>
      <c r="B524" s="28"/>
      <c r="C524" s="28"/>
      <c r="D524" s="28"/>
      <c r="E524" s="28"/>
    </row>
    <row r="525" customFormat="false" ht="13" hidden="false" customHeight="true" outlineLevel="0" collapsed="false">
      <c r="A525" s="19" t="n">
        <v>15.7479729439865</v>
      </c>
      <c r="B525" s="28"/>
      <c r="C525" s="28"/>
      <c r="D525" s="28"/>
      <c r="E525" s="28"/>
    </row>
    <row r="526" customFormat="false" ht="13" hidden="false" customHeight="true" outlineLevel="0" collapsed="false">
      <c r="A526" s="19" t="n">
        <v>15.7797549101897</v>
      </c>
      <c r="B526" s="28"/>
      <c r="C526" s="28"/>
      <c r="D526" s="28"/>
      <c r="E526" s="28"/>
    </row>
    <row r="527" customFormat="false" ht="13" hidden="false" customHeight="true" outlineLevel="0" collapsed="false">
      <c r="A527" s="19" t="n">
        <v>15.7947231575807</v>
      </c>
      <c r="B527" s="28"/>
      <c r="C527" s="28"/>
      <c r="D527" s="28"/>
      <c r="E527" s="28"/>
    </row>
    <row r="528" customFormat="false" ht="13" hidden="false" customHeight="true" outlineLevel="0" collapsed="false">
      <c r="A528" s="19" t="n">
        <v>15.9259026687598</v>
      </c>
      <c r="B528" s="28"/>
      <c r="C528" s="28"/>
      <c r="D528" s="28"/>
      <c r="E528" s="28"/>
    </row>
    <row r="529" customFormat="false" ht="13" hidden="false" customHeight="true" outlineLevel="0" collapsed="false">
      <c r="A529" s="19" t="n">
        <v>15.9565461117661</v>
      </c>
      <c r="B529" s="28"/>
      <c r="C529" s="28"/>
      <c r="D529" s="28"/>
      <c r="E529" s="28"/>
    </row>
    <row r="530" customFormat="false" ht="13" hidden="false" customHeight="true" outlineLevel="0" collapsed="false">
      <c r="A530" s="19" t="n">
        <v>15.961322548862</v>
      </c>
      <c r="B530" s="28"/>
      <c r="C530" s="28"/>
      <c r="D530" s="28"/>
      <c r="E530" s="28"/>
    </row>
    <row r="531" customFormat="false" ht="13" hidden="false" customHeight="true" outlineLevel="0" collapsed="false">
      <c r="A531" s="19" t="n">
        <v>15.9674566678458</v>
      </c>
      <c r="B531" s="28"/>
      <c r="C531" s="28"/>
      <c r="D531" s="28"/>
      <c r="E531" s="28"/>
    </row>
    <row r="532" customFormat="false" ht="13" hidden="false" customHeight="true" outlineLevel="0" collapsed="false">
      <c r="A532" s="19" t="n">
        <v>15.977376694668</v>
      </c>
      <c r="B532" s="28"/>
      <c r="C532" s="28"/>
      <c r="D532" s="28"/>
      <c r="E532" s="28"/>
    </row>
    <row r="533" customFormat="false" ht="13" hidden="false" customHeight="true" outlineLevel="0" collapsed="false">
      <c r="A533" s="19" t="n">
        <v>16.0179755839658</v>
      </c>
      <c r="B533" s="28"/>
      <c r="C533" s="28"/>
      <c r="D533" s="28"/>
      <c r="E533" s="28"/>
    </row>
    <row r="534" customFormat="false" ht="13" hidden="false" customHeight="true" outlineLevel="0" collapsed="false">
      <c r="A534" s="19" t="n">
        <v>16.0838999654258</v>
      </c>
      <c r="B534" s="28"/>
      <c r="C534" s="28"/>
      <c r="D534" s="28"/>
      <c r="E534" s="28"/>
    </row>
    <row r="535" customFormat="false" ht="13" hidden="false" customHeight="true" outlineLevel="0" collapsed="false">
      <c r="A535" s="19" t="n">
        <v>16.0888784308452</v>
      </c>
      <c r="B535" s="28"/>
      <c r="C535" s="28"/>
      <c r="D535" s="28"/>
      <c r="E535" s="28"/>
    </row>
    <row r="536" customFormat="false" ht="13" hidden="false" customHeight="true" outlineLevel="0" collapsed="false">
      <c r="A536" s="19" t="n">
        <v>16.0894495412844</v>
      </c>
      <c r="B536" s="28"/>
      <c r="C536" s="28"/>
      <c r="D536" s="28"/>
      <c r="E536" s="28"/>
    </row>
    <row r="537" customFormat="false" ht="13" hidden="false" customHeight="true" outlineLevel="0" collapsed="false">
      <c r="A537" s="19" t="n">
        <v>16.1027519176341</v>
      </c>
      <c r="B537" s="28"/>
      <c r="C537" s="28"/>
      <c r="D537" s="28"/>
      <c r="E537" s="28"/>
    </row>
    <row r="538" customFormat="false" ht="13" hidden="false" customHeight="true" outlineLevel="0" collapsed="false">
      <c r="A538" s="19" t="n">
        <v>16.1319232837425</v>
      </c>
      <c r="B538" s="28"/>
      <c r="C538" s="28"/>
      <c r="D538" s="28"/>
      <c r="E538" s="28"/>
    </row>
    <row r="539" customFormat="false" ht="13" hidden="false" customHeight="true" outlineLevel="0" collapsed="false">
      <c r="A539" s="19" t="n">
        <v>16.1332478548176</v>
      </c>
      <c r="B539" s="28"/>
      <c r="C539" s="28"/>
      <c r="D539" s="28"/>
      <c r="E539" s="28"/>
    </row>
    <row r="540" customFormat="false" ht="13" hidden="false" customHeight="true" outlineLevel="0" collapsed="false">
      <c r="A540" s="19" t="n">
        <v>16.1405831552975</v>
      </c>
      <c r="B540" s="28"/>
      <c r="C540" s="28"/>
      <c r="D540" s="28"/>
      <c r="E540" s="28"/>
    </row>
    <row r="541" customFormat="false" ht="13" hidden="false" customHeight="true" outlineLevel="0" collapsed="false">
      <c r="A541" s="19" t="n">
        <v>16.1584788454982</v>
      </c>
      <c r="B541" s="28"/>
      <c r="C541" s="28"/>
      <c r="D541" s="28"/>
      <c r="E541" s="28"/>
    </row>
    <row r="542" customFormat="false" ht="13" hidden="false" customHeight="true" outlineLevel="0" collapsed="false">
      <c r="A542" s="19" t="n">
        <v>16.2333581318917</v>
      </c>
      <c r="B542" s="28"/>
      <c r="C542" s="28"/>
      <c r="D542" s="28"/>
      <c r="E542" s="28"/>
    </row>
    <row r="543" customFormat="false" ht="13" hidden="false" customHeight="true" outlineLevel="0" collapsed="false">
      <c r="A543" s="19" t="n">
        <v>16.3292827504446</v>
      </c>
      <c r="B543" s="28"/>
      <c r="C543" s="28"/>
      <c r="D543" s="28"/>
      <c r="E543" s="28"/>
    </row>
    <row r="544" customFormat="false" ht="13" hidden="false" customHeight="true" outlineLevel="0" collapsed="false">
      <c r="A544" s="19" t="n">
        <v>16.4405614564165</v>
      </c>
      <c r="B544" s="28"/>
      <c r="C544" s="28"/>
      <c r="D544" s="28"/>
      <c r="E544" s="28"/>
    </row>
    <row r="545" customFormat="false" ht="13" hidden="false" customHeight="true" outlineLevel="0" collapsed="false">
      <c r="A545" s="19" t="n">
        <v>16.4729725450458</v>
      </c>
      <c r="B545" s="28"/>
      <c r="C545" s="28"/>
      <c r="D545" s="28"/>
      <c r="E545" s="28"/>
    </row>
    <row r="546" customFormat="false" ht="13" hidden="false" customHeight="true" outlineLevel="0" collapsed="false">
      <c r="A546" s="19" t="n">
        <v>16.5663399830855</v>
      </c>
      <c r="B546" s="28"/>
      <c r="C546" s="28"/>
      <c r="D546" s="28"/>
      <c r="E546" s="28"/>
    </row>
    <row r="547" customFormat="false" ht="13" hidden="false" customHeight="true" outlineLevel="0" collapsed="false">
      <c r="A547" s="19" t="n">
        <v>16.6470522926617</v>
      </c>
      <c r="B547" s="28"/>
      <c r="C547" s="28"/>
      <c r="D547" s="28"/>
      <c r="E547" s="28"/>
    </row>
    <row r="548" customFormat="false" ht="13" hidden="false" customHeight="true" outlineLevel="0" collapsed="false">
      <c r="A548" s="19" t="n">
        <v>16.7355304445614</v>
      </c>
      <c r="B548" s="28"/>
      <c r="C548" s="28"/>
      <c r="D548" s="28"/>
      <c r="E548" s="28"/>
    </row>
    <row r="549" customFormat="false" ht="13" hidden="false" customHeight="true" outlineLevel="0" collapsed="false">
      <c r="A549" s="19" t="n">
        <v>16.7810929706047</v>
      </c>
      <c r="B549" s="28"/>
      <c r="C549" s="28"/>
      <c r="D549" s="28"/>
      <c r="E549" s="28"/>
    </row>
    <row r="550" customFormat="false" ht="13" hidden="false" customHeight="true" outlineLevel="0" collapsed="false">
      <c r="A550" s="19" t="n">
        <v>16.7972411353789</v>
      </c>
      <c r="B550" s="28"/>
      <c r="C550" s="28"/>
      <c r="D550" s="28"/>
      <c r="E550" s="28"/>
    </row>
    <row r="551" customFormat="false" ht="13" hidden="false" customHeight="true" outlineLevel="0" collapsed="false">
      <c r="A551" s="19" t="n">
        <v>16.8335601332649</v>
      </c>
      <c r="B551" s="28"/>
      <c r="C551" s="28"/>
      <c r="D551" s="28"/>
      <c r="E551" s="28"/>
    </row>
    <row r="552" customFormat="false" ht="13" hidden="false" customHeight="true" outlineLevel="0" collapsed="false">
      <c r="A552" s="19" t="n">
        <v>16.8458977647759</v>
      </c>
      <c r="B552" s="28"/>
      <c r="C552" s="28"/>
      <c r="D552" s="28"/>
      <c r="E552" s="28"/>
    </row>
    <row r="553" customFormat="false" ht="13" hidden="false" customHeight="true" outlineLevel="0" collapsed="false">
      <c r="A553" s="19" t="n">
        <v>16.8492199435211</v>
      </c>
      <c r="B553" s="28"/>
      <c r="C553" s="28"/>
      <c r="D553" s="28"/>
      <c r="E553" s="28"/>
    </row>
    <row r="554" customFormat="false" ht="13" hidden="false" customHeight="true" outlineLevel="0" collapsed="false">
      <c r="A554" s="19" t="n">
        <v>17.0510063276194</v>
      </c>
      <c r="B554" s="28"/>
      <c r="C554" s="28"/>
      <c r="D554" s="28"/>
      <c r="E554" s="28"/>
    </row>
    <row r="555" customFormat="false" ht="13" hidden="false" customHeight="true" outlineLevel="0" collapsed="false">
      <c r="A555" s="19" t="n">
        <v>17.0714740606477</v>
      </c>
      <c r="B555" s="28"/>
      <c r="C555" s="28"/>
      <c r="D555" s="28"/>
      <c r="E555" s="28"/>
    </row>
    <row r="556" customFormat="false" ht="13" hidden="false" customHeight="true" outlineLevel="0" collapsed="false">
      <c r="A556" s="19" t="n">
        <v>17.1001768983816</v>
      </c>
      <c r="B556" s="28"/>
      <c r="C556" s="28"/>
      <c r="D556" s="28"/>
      <c r="E556" s="28"/>
    </row>
    <row r="557" customFormat="false" ht="13" hidden="false" customHeight="true" outlineLevel="0" collapsed="false">
      <c r="A557" s="19" t="n">
        <v>17.1409070225997</v>
      </c>
      <c r="B557" s="28"/>
      <c r="C557" s="28"/>
      <c r="D557" s="28"/>
      <c r="E557" s="28"/>
    </row>
    <row r="558" customFormat="false" ht="13" hidden="false" customHeight="true" outlineLevel="0" collapsed="false">
      <c r="A558" s="19" t="n">
        <v>17.1695760598504</v>
      </c>
      <c r="B558" s="28"/>
      <c r="C558" s="28"/>
      <c r="D558" s="28"/>
      <c r="E558" s="28"/>
    </row>
    <row r="559" customFormat="false" ht="13" hidden="false" customHeight="true" outlineLevel="0" collapsed="false">
      <c r="A559" s="19" t="n">
        <v>17.2053496475346</v>
      </c>
      <c r="B559" s="28"/>
      <c r="C559" s="28"/>
      <c r="D559" s="28"/>
      <c r="E559" s="28"/>
    </row>
    <row r="560" customFormat="false" ht="13" hidden="false" customHeight="true" outlineLevel="0" collapsed="false">
      <c r="A560" s="19" t="n">
        <v>17.3211647403477</v>
      </c>
      <c r="B560" s="28"/>
      <c r="C560" s="28"/>
      <c r="D560" s="28"/>
      <c r="E560" s="28"/>
    </row>
    <row r="561" customFormat="false" ht="13" hidden="false" customHeight="true" outlineLevel="0" collapsed="false">
      <c r="A561" s="19" t="n">
        <v>17.4019728124847</v>
      </c>
      <c r="B561" s="28"/>
      <c r="C561" s="28"/>
      <c r="D561" s="28"/>
      <c r="E561" s="28"/>
    </row>
    <row r="562" customFormat="false" ht="13" hidden="false" customHeight="true" outlineLevel="0" collapsed="false">
      <c r="A562" s="19" t="n">
        <v>17.4953034745507</v>
      </c>
      <c r="B562" s="28"/>
      <c r="C562" s="28"/>
      <c r="D562" s="28"/>
      <c r="E562" s="28"/>
    </row>
    <row r="563" customFormat="false" ht="13" hidden="false" customHeight="true" outlineLevel="0" collapsed="false">
      <c r="A563" s="19" t="n">
        <v>17.5224731418548</v>
      </c>
      <c r="B563" s="28"/>
      <c r="C563" s="28"/>
      <c r="D563" s="28"/>
      <c r="E563" s="28"/>
    </row>
    <row r="564" customFormat="false" ht="13" hidden="false" customHeight="true" outlineLevel="0" collapsed="false">
      <c r="A564" s="19" t="n">
        <v>17.6134324223404</v>
      </c>
      <c r="B564" s="28"/>
      <c r="C564" s="28"/>
      <c r="D564" s="28"/>
      <c r="E564" s="28"/>
    </row>
    <row r="565" customFormat="false" ht="13" hidden="false" customHeight="true" outlineLevel="0" collapsed="false">
      <c r="A565" s="19" t="n">
        <v>17.6421087369035</v>
      </c>
      <c r="B565" s="28"/>
      <c r="C565" s="28"/>
      <c r="D565" s="28"/>
      <c r="E565" s="28"/>
    </row>
    <row r="566" customFormat="false" ht="13" hidden="false" customHeight="true" outlineLevel="0" collapsed="false">
      <c r="A566" s="19" t="n">
        <v>17.6565520719509</v>
      </c>
      <c r="B566" s="28"/>
      <c r="C566" s="28"/>
      <c r="D566" s="28"/>
      <c r="E566" s="28"/>
    </row>
    <row r="567" customFormat="false" ht="13" hidden="false" customHeight="true" outlineLevel="0" collapsed="false">
      <c r="A567" s="19" t="n">
        <v>17.7847973407283</v>
      </c>
      <c r="B567" s="28"/>
      <c r="C567" s="28"/>
      <c r="D567" s="28"/>
      <c r="E567" s="28"/>
    </row>
    <row r="568" customFormat="false" ht="13" hidden="false" customHeight="true" outlineLevel="0" collapsed="false">
      <c r="A568" s="19" t="n">
        <v>17.7857813968056</v>
      </c>
      <c r="B568" s="28"/>
      <c r="C568" s="28"/>
      <c r="D568" s="28"/>
      <c r="E568" s="28"/>
    </row>
    <row r="569" customFormat="false" ht="13" hidden="false" customHeight="true" outlineLevel="0" collapsed="false">
      <c r="A569" s="19" t="n">
        <v>17.8410086979974</v>
      </c>
      <c r="B569" s="28"/>
      <c r="C569" s="28"/>
      <c r="D569" s="28"/>
      <c r="E569" s="28"/>
    </row>
    <row r="570" customFormat="false" ht="13" hidden="false" customHeight="true" outlineLevel="0" collapsed="false">
      <c r="A570" s="19" t="n">
        <v>17.9973670293561</v>
      </c>
      <c r="B570" s="28"/>
      <c r="C570" s="28"/>
      <c r="D570" s="28"/>
      <c r="E570" s="28"/>
    </row>
    <row r="571" customFormat="false" ht="13" hidden="false" customHeight="true" outlineLevel="0" collapsed="false">
      <c r="A571" s="19" t="n">
        <v>18.02713443881</v>
      </c>
      <c r="B571" s="28"/>
      <c r="C571" s="28"/>
      <c r="D571" s="28"/>
      <c r="E571" s="28"/>
    </row>
    <row r="572" customFormat="false" ht="13" hidden="false" customHeight="true" outlineLevel="0" collapsed="false">
      <c r="A572" s="19" t="n">
        <v>18.088084670536</v>
      </c>
      <c r="B572" s="28"/>
      <c r="C572" s="28"/>
      <c r="D572" s="28"/>
      <c r="E572" s="28"/>
    </row>
    <row r="573" customFormat="false" ht="13" hidden="false" customHeight="true" outlineLevel="0" collapsed="false">
      <c r="A573" s="19" t="n">
        <v>18.1972798098503</v>
      </c>
      <c r="B573" s="28"/>
      <c r="C573" s="28"/>
      <c r="D573" s="28"/>
      <c r="E573" s="28"/>
    </row>
    <row r="574" customFormat="false" ht="13" hidden="false" customHeight="true" outlineLevel="0" collapsed="false">
      <c r="A574" s="19" t="n">
        <v>18.1989110617763</v>
      </c>
      <c r="B574" s="28"/>
      <c r="C574" s="28"/>
      <c r="D574" s="28"/>
      <c r="E574" s="28"/>
    </row>
    <row r="575" customFormat="false" ht="13" hidden="false" customHeight="true" outlineLevel="0" collapsed="false">
      <c r="A575" s="19" t="n">
        <v>18.2011938624254</v>
      </c>
      <c r="B575" s="28"/>
      <c r="C575" s="28"/>
      <c r="D575" s="28"/>
      <c r="E575" s="28"/>
    </row>
    <row r="576" customFormat="false" ht="13" hidden="false" customHeight="true" outlineLevel="0" collapsed="false">
      <c r="A576" s="19" t="n">
        <v>18.2342117368726</v>
      </c>
      <c r="B576" s="28"/>
      <c r="C576" s="28"/>
      <c r="D576" s="28"/>
      <c r="E576" s="28"/>
    </row>
    <row r="577" customFormat="false" ht="13" hidden="false" customHeight="true" outlineLevel="0" collapsed="false">
      <c r="A577" s="19" t="n">
        <v>18.3141034342338</v>
      </c>
      <c r="B577" s="28"/>
      <c r="C577" s="28"/>
      <c r="D577" s="28"/>
      <c r="E577" s="28"/>
    </row>
    <row r="578" customFormat="false" ht="13" hidden="false" customHeight="true" outlineLevel="0" collapsed="false">
      <c r="A578" s="19" t="n">
        <v>18.3651143356378</v>
      </c>
      <c r="B578" s="28"/>
      <c r="C578" s="28"/>
      <c r="D578" s="28"/>
      <c r="E578" s="28"/>
    </row>
    <row r="579" customFormat="false" ht="13" hidden="false" customHeight="true" outlineLevel="0" collapsed="false">
      <c r="A579" s="19" t="n">
        <v>18.510703677148</v>
      </c>
      <c r="B579" s="28"/>
      <c r="C579" s="28"/>
      <c r="D579" s="28"/>
      <c r="E579" s="28"/>
    </row>
    <row r="580" customFormat="false" ht="13" hidden="false" customHeight="true" outlineLevel="0" collapsed="false">
      <c r="A580" s="19" t="n">
        <v>18.5188662213396</v>
      </c>
      <c r="B580" s="28"/>
      <c r="C580" s="28"/>
      <c r="D580" s="28"/>
      <c r="E580" s="28"/>
    </row>
    <row r="581" customFormat="false" ht="13" hidden="false" customHeight="true" outlineLevel="0" collapsed="false">
      <c r="A581" s="19" t="n">
        <v>18.6172934443437</v>
      </c>
      <c r="B581" s="28"/>
      <c r="C581" s="28"/>
      <c r="D581" s="28"/>
      <c r="E581" s="28"/>
    </row>
    <row r="582" customFormat="false" ht="13" hidden="false" customHeight="true" outlineLevel="0" collapsed="false">
      <c r="A582" s="19" t="n">
        <v>18.7029030265596</v>
      </c>
      <c r="B582" s="28"/>
      <c r="C582" s="28"/>
      <c r="D582" s="28"/>
      <c r="E582" s="28"/>
    </row>
    <row r="583" customFormat="false" ht="13" hidden="false" customHeight="true" outlineLevel="0" collapsed="false">
      <c r="A583" s="19" t="n">
        <v>18.7035504116316</v>
      </c>
      <c r="B583" s="28"/>
      <c r="C583" s="28"/>
      <c r="D583" s="28"/>
      <c r="E583" s="28"/>
    </row>
    <row r="584" customFormat="false" ht="13" hidden="false" customHeight="true" outlineLevel="0" collapsed="false">
      <c r="A584" s="19" t="n">
        <v>18.7558354673883</v>
      </c>
      <c r="B584" s="28"/>
      <c r="C584" s="28"/>
      <c r="D584" s="28"/>
      <c r="E584" s="28"/>
    </row>
    <row r="585" customFormat="false" ht="13" hidden="false" customHeight="true" outlineLevel="0" collapsed="false">
      <c r="A585" s="19" t="n">
        <v>18.787752449388</v>
      </c>
      <c r="B585" s="28"/>
      <c r="C585" s="28"/>
      <c r="D585" s="28"/>
      <c r="E585" s="28"/>
    </row>
    <row r="586" customFormat="false" ht="13" hidden="false" customHeight="true" outlineLevel="0" collapsed="false">
      <c r="A586" s="19" t="n">
        <v>18.7963274139989</v>
      </c>
      <c r="B586" s="28"/>
      <c r="C586" s="28"/>
      <c r="D586" s="28"/>
      <c r="E586" s="28"/>
    </row>
    <row r="587" customFormat="false" ht="13" hidden="false" customHeight="true" outlineLevel="0" collapsed="false">
      <c r="A587" s="19" t="n">
        <v>18.8886202873565</v>
      </c>
      <c r="B587" s="28"/>
      <c r="C587" s="28"/>
      <c r="D587" s="28"/>
      <c r="E587" s="28"/>
    </row>
    <row r="588" customFormat="false" ht="13" hidden="false" customHeight="true" outlineLevel="0" collapsed="false">
      <c r="A588" s="19" t="n">
        <v>18.9017105620418</v>
      </c>
      <c r="B588" s="28"/>
      <c r="C588" s="28"/>
      <c r="D588" s="28"/>
      <c r="E588" s="28"/>
    </row>
    <row r="589" customFormat="false" ht="13" hidden="false" customHeight="true" outlineLevel="0" collapsed="false">
      <c r="A589" s="19" t="n">
        <v>18.9910259519767</v>
      </c>
      <c r="B589" s="28"/>
      <c r="C589" s="28"/>
      <c r="D589" s="28"/>
      <c r="E589" s="28"/>
    </row>
    <row r="590" customFormat="false" ht="13" hidden="false" customHeight="true" outlineLevel="0" collapsed="false">
      <c r="A590" s="19" t="n">
        <v>19.0633501748931</v>
      </c>
      <c r="B590" s="28"/>
      <c r="C590" s="28"/>
      <c r="D590" s="28"/>
      <c r="E590" s="28"/>
    </row>
    <row r="591" customFormat="false" ht="13" hidden="false" customHeight="true" outlineLevel="0" collapsed="false">
      <c r="A591" s="19" t="n">
        <v>19.1559793927436</v>
      </c>
      <c r="B591" s="28"/>
      <c r="C591" s="28"/>
      <c r="D591" s="28"/>
      <c r="E591" s="28"/>
    </row>
    <row r="592" customFormat="false" ht="13" hidden="false" customHeight="true" outlineLevel="0" collapsed="false">
      <c r="A592" s="19" t="n">
        <v>19.1690419827045</v>
      </c>
      <c r="B592" s="28"/>
      <c r="C592" s="28"/>
      <c r="D592" s="28"/>
      <c r="E592" s="28"/>
    </row>
    <row r="593" customFormat="false" ht="13" hidden="false" customHeight="true" outlineLevel="0" collapsed="false">
      <c r="A593" s="19" t="n">
        <v>19.2304880277829</v>
      </c>
      <c r="B593" s="28"/>
      <c r="C593" s="28"/>
      <c r="D593" s="28"/>
      <c r="E593" s="28"/>
    </row>
    <row r="594" customFormat="false" ht="13" hidden="false" customHeight="true" outlineLevel="0" collapsed="false">
      <c r="A594" s="19" t="n">
        <v>19.4553011443168</v>
      </c>
      <c r="B594" s="28"/>
      <c r="C594" s="28"/>
      <c r="D594" s="28"/>
      <c r="E594" s="28"/>
    </row>
    <row r="595" customFormat="false" ht="13" hidden="false" customHeight="true" outlineLevel="0" collapsed="false">
      <c r="A595" s="19" t="n">
        <v>19.4680707438909</v>
      </c>
      <c r="B595" s="28"/>
      <c r="C595" s="28"/>
      <c r="D595" s="28"/>
      <c r="E595" s="28"/>
    </row>
    <row r="596" customFormat="false" ht="13" hidden="false" customHeight="true" outlineLevel="0" collapsed="false">
      <c r="A596" s="19" t="n">
        <v>19.4907638542187</v>
      </c>
      <c r="B596" s="28"/>
      <c r="C596" s="28"/>
      <c r="D596" s="28"/>
      <c r="E596" s="28"/>
    </row>
    <row r="597" customFormat="false" ht="13" hidden="false" customHeight="true" outlineLevel="0" collapsed="false">
      <c r="A597" s="19" t="n">
        <v>19.5011346779181</v>
      </c>
      <c r="B597" s="28"/>
      <c r="C597" s="28"/>
      <c r="D597" s="28"/>
      <c r="E597" s="28"/>
    </row>
    <row r="598" customFormat="false" ht="13" hidden="false" customHeight="true" outlineLevel="0" collapsed="false">
      <c r="A598" s="19" t="n">
        <v>19.503275665034</v>
      </c>
      <c r="B598" s="28"/>
      <c r="C598" s="28"/>
      <c r="D598" s="28"/>
      <c r="E598" s="28"/>
    </row>
    <row r="599" customFormat="false" ht="13" hidden="false" customHeight="true" outlineLevel="0" collapsed="false">
      <c r="A599" s="19" t="n">
        <v>19.5035060852744</v>
      </c>
      <c r="B599" s="28"/>
      <c r="C599" s="28"/>
      <c r="D599" s="28"/>
      <c r="E599" s="28"/>
    </row>
    <row r="600" customFormat="false" ht="13" hidden="false" customHeight="true" outlineLevel="0" collapsed="false">
      <c r="A600" s="19" t="n">
        <v>19.504579356185</v>
      </c>
      <c r="B600" s="28"/>
      <c r="C600" s="28"/>
      <c r="D600" s="28"/>
      <c r="E600" s="28"/>
    </row>
    <row r="601" customFormat="false" ht="13" hidden="false" customHeight="true" outlineLevel="0" collapsed="false">
      <c r="A601" s="19" t="n">
        <v>19.6528873461661</v>
      </c>
      <c r="B601" s="28"/>
      <c r="C601" s="28"/>
      <c r="D601" s="28"/>
      <c r="E601" s="28"/>
    </row>
    <row r="602" customFormat="false" ht="13" hidden="false" customHeight="true" outlineLevel="0" collapsed="false">
      <c r="A602" s="19" t="n">
        <v>19.7505831688503</v>
      </c>
      <c r="B602" s="28"/>
      <c r="C602" s="28"/>
      <c r="D602" s="28"/>
      <c r="E602" s="28"/>
    </row>
    <row r="603" customFormat="false" ht="13" hidden="false" customHeight="true" outlineLevel="0" collapsed="false">
      <c r="A603" s="19" t="n">
        <v>19.8318929797561</v>
      </c>
      <c r="B603" s="28"/>
      <c r="C603" s="28"/>
      <c r="D603" s="28"/>
      <c r="E603" s="28"/>
    </row>
    <row r="604" customFormat="false" ht="13" hidden="false" customHeight="true" outlineLevel="0" collapsed="false">
      <c r="A604" s="19" t="n">
        <v>20.02613216202</v>
      </c>
      <c r="B604" s="28"/>
      <c r="C604" s="28"/>
      <c r="D604" s="28"/>
      <c r="E604" s="28"/>
    </row>
    <row r="605" customFormat="false" ht="13" hidden="false" customHeight="true" outlineLevel="0" collapsed="false">
      <c r="A605" s="19" t="n">
        <v>20.0667874122708</v>
      </c>
      <c r="B605" s="28"/>
      <c r="C605" s="28"/>
      <c r="D605" s="28"/>
      <c r="E605" s="28"/>
    </row>
    <row r="606" customFormat="false" ht="13" hidden="false" customHeight="true" outlineLevel="0" collapsed="false">
      <c r="A606" s="19" t="n">
        <v>20.3839696328199</v>
      </c>
      <c r="B606" s="28"/>
      <c r="C606" s="28"/>
      <c r="D606" s="28"/>
      <c r="E606" s="28"/>
    </row>
    <row r="607" customFormat="false" ht="13" hidden="false" customHeight="true" outlineLevel="0" collapsed="false">
      <c r="A607" s="19" t="n">
        <v>20.5457430481491</v>
      </c>
      <c r="B607" s="28"/>
      <c r="C607" s="28"/>
      <c r="D607" s="28"/>
      <c r="E607" s="28"/>
    </row>
    <row r="608" customFormat="false" ht="13" hidden="false" customHeight="true" outlineLevel="0" collapsed="false">
      <c r="A608" s="19" t="n">
        <v>20.5784039201959</v>
      </c>
      <c r="B608" s="28"/>
      <c r="C608" s="28"/>
      <c r="D608" s="28"/>
      <c r="E608" s="28"/>
    </row>
    <row r="609" customFormat="false" ht="13" hidden="false" customHeight="true" outlineLevel="0" collapsed="false">
      <c r="A609" s="19" t="n">
        <v>20.6169817262084</v>
      </c>
      <c r="B609" s="28"/>
      <c r="C609" s="28"/>
      <c r="D609" s="28"/>
      <c r="E609" s="28"/>
    </row>
    <row r="610" customFormat="false" ht="13" hidden="false" customHeight="true" outlineLevel="0" collapsed="false">
      <c r="A610" s="19" t="n">
        <v>20.6217828639797</v>
      </c>
      <c r="B610" s="28"/>
      <c r="C610" s="28"/>
      <c r="D610" s="28"/>
      <c r="E610" s="28"/>
    </row>
    <row r="611" customFormat="false" ht="13" hidden="false" customHeight="true" outlineLevel="0" collapsed="false">
      <c r="A611" s="19" t="n">
        <v>20.731006356058</v>
      </c>
      <c r="B611" s="28"/>
      <c r="C611" s="28"/>
      <c r="D611" s="28"/>
      <c r="E611" s="28"/>
    </row>
    <row r="612" customFormat="false" ht="13" hidden="false" customHeight="true" outlineLevel="0" collapsed="false">
      <c r="A612" s="19" t="n">
        <v>20.7393853703165</v>
      </c>
      <c r="B612" s="28"/>
      <c r="C612" s="28"/>
      <c r="D612" s="28"/>
      <c r="E612" s="28"/>
    </row>
    <row r="613" customFormat="false" ht="13" hidden="false" customHeight="true" outlineLevel="0" collapsed="false">
      <c r="A613" s="19" t="n">
        <v>21.0592856637959</v>
      </c>
      <c r="B613" s="28"/>
      <c r="C613" s="28"/>
      <c r="D613" s="28"/>
      <c r="E613" s="28"/>
    </row>
    <row r="614" customFormat="false" ht="13" hidden="false" customHeight="true" outlineLevel="0" collapsed="false">
      <c r="A614" s="19" t="n">
        <v>21.1538204425435</v>
      </c>
      <c r="B614" s="28"/>
      <c r="C614" s="28"/>
      <c r="D614" s="28"/>
      <c r="E614" s="28"/>
    </row>
    <row r="615" customFormat="false" ht="13" hidden="false" customHeight="true" outlineLevel="0" collapsed="false">
      <c r="A615" s="19" t="n">
        <v>21.7358645178913</v>
      </c>
      <c r="B615" s="28"/>
      <c r="C615" s="28"/>
      <c r="D615" s="28"/>
      <c r="E615" s="28"/>
    </row>
    <row r="616" customFormat="false" ht="13" hidden="false" customHeight="true" outlineLevel="0" collapsed="false">
      <c r="A616" s="19" t="n">
        <v>21.759097822458</v>
      </c>
      <c r="B616" s="28"/>
      <c r="C616" s="28"/>
      <c r="D616" s="28"/>
      <c r="E616" s="28"/>
    </row>
    <row r="617" customFormat="false" ht="13" hidden="false" customHeight="true" outlineLevel="0" collapsed="false">
      <c r="A617" s="19" t="n">
        <v>21.8464543269231</v>
      </c>
      <c r="B617" s="28"/>
      <c r="C617" s="28"/>
      <c r="D617" s="28"/>
      <c r="E617" s="28"/>
    </row>
    <row r="618" customFormat="false" ht="13" hidden="false" customHeight="true" outlineLevel="0" collapsed="false">
      <c r="A618" s="19" t="n">
        <v>21.898932579771</v>
      </c>
      <c r="B618" s="28"/>
      <c r="C618" s="28"/>
      <c r="D618" s="28"/>
      <c r="E618" s="28"/>
    </row>
    <row r="619" customFormat="false" ht="13" hidden="false" customHeight="true" outlineLevel="0" collapsed="false">
      <c r="A619" s="19" t="n">
        <v>22.0216498245823</v>
      </c>
      <c r="B619" s="28"/>
      <c r="C619" s="28"/>
      <c r="D619" s="28"/>
      <c r="E619" s="28"/>
    </row>
    <row r="620" customFormat="false" ht="13" hidden="false" customHeight="true" outlineLevel="0" collapsed="false">
      <c r="A620" s="19" t="n">
        <v>22.4848169740141</v>
      </c>
      <c r="B620" s="28"/>
      <c r="C620" s="28"/>
      <c r="D620" s="28"/>
      <c r="E620" s="28"/>
    </row>
    <row r="621" customFormat="false" ht="13" hidden="false" customHeight="true" outlineLevel="0" collapsed="false">
      <c r="A621" s="19" t="n">
        <v>22.4924131179638</v>
      </c>
      <c r="B621" s="28"/>
      <c r="C621" s="28"/>
      <c r="D621" s="28"/>
      <c r="E621" s="28"/>
    </row>
    <row r="622" customFormat="false" ht="13" hidden="false" customHeight="true" outlineLevel="0" collapsed="false">
      <c r="A622" s="19" t="n">
        <v>23.3059505441813</v>
      </c>
      <c r="B622" s="28"/>
      <c r="C622" s="28"/>
      <c r="D622" s="28"/>
      <c r="E622" s="28"/>
    </row>
    <row r="623" customFormat="false" ht="13" hidden="false" customHeight="true" outlineLevel="0" collapsed="false">
      <c r="A623" s="19" t="n">
        <v>23.767292937836</v>
      </c>
      <c r="B623" s="28"/>
      <c r="C623" s="28"/>
      <c r="D623" s="28"/>
      <c r="E623" s="28"/>
    </row>
    <row r="624" customFormat="false" ht="13" hidden="false" customHeight="true" outlineLevel="0" collapsed="false">
      <c r="A624" s="19" t="n">
        <v>23.932041958942</v>
      </c>
      <c r="B624" s="28"/>
      <c r="C624" s="28"/>
      <c r="D624" s="28"/>
      <c r="E624" s="28"/>
    </row>
    <row r="625" customFormat="false" ht="13" hidden="false" customHeight="true" outlineLevel="0" collapsed="false">
      <c r="A625" s="19" t="n">
        <v>24.1482789055598</v>
      </c>
      <c r="B625" s="28"/>
      <c r="C625" s="28"/>
      <c r="D625" s="28"/>
      <c r="E625" s="28"/>
    </row>
    <row r="626" customFormat="false" ht="13" hidden="false" customHeight="true" outlineLevel="0" collapsed="false">
      <c r="A626" s="19" t="n">
        <v>24.3236636755847</v>
      </c>
      <c r="B626" s="28"/>
      <c r="C626" s="28"/>
      <c r="D626" s="28"/>
      <c r="E626" s="28"/>
    </row>
    <row r="627" customFormat="false" ht="13" hidden="false" customHeight="true" outlineLevel="0" collapsed="false">
      <c r="A627" s="19" t="n">
        <v>25.2461797925083</v>
      </c>
      <c r="B627" s="28"/>
      <c r="C627" s="28"/>
      <c r="D627" s="28"/>
      <c r="E627" s="28"/>
    </row>
    <row r="628" customFormat="false" ht="13" hidden="false" customHeight="true" outlineLevel="0" collapsed="false">
      <c r="A628" s="19" t="n">
        <v>25.7700086680148</v>
      </c>
      <c r="B628" s="28"/>
      <c r="C628" s="28"/>
      <c r="D628" s="28"/>
      <c r="E628" s="28"/>
    </row>
    <row r="629" customFormat="false" ht="13" hidden="false" customHeight="true" outlineLevel="0" collapsed="false">
      <c r="A629" s="19" t="n">
        <v>26.533685234061</v>
      </c>
      <c r="B629" s="28"/>
      <c r="C629" s="28"/>
      <c r="D629" s="28"/>
      <c r="E629" s="28"/>
    </row>
    <row r="630" customFormat="false" ht="13" hidden="false" customHeight="true" outlineLevel="0" collapsed="false">
      <c r="A630" s="19" t="n">
        <v>26.6055621216142</v>
      </c>
      <c r="B630" s="28"/>
      <c r="C630" s="28"/>
      <c r="D630" s="28"/>
      <c r="E630" s="28"/>
    </row>
  </sheetData>
  <mergeCells count="1">
    <mergeCell ref="A1:E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4.xml><?xml version="1.0" encoding="utf-8"?>
<worksheet xmlns="http://schemas.openxmlformats.org/spreadsheetml/2006/main" xmlns:r="http://schemas.openxmlformats.org/officeDocument/2006/relationships">
  <sheetPr filterMode="false">
    <pageSetUpPr fitToPage="true"/>
  </sheetPr>
  <dimension ref="A1:L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 min="1" style="6" width="16.0663265306122"/>
    <col collapsed="false" hidden="false" max="3" min="3" style="6" width="6.3469387755102"/>
    <col collapsed="false" hidden="false" max="4" min="4" style="6" width="5.26530612244898"/>
    <col collapsed="false" hidden="false" max="12" min="5" style="6" width="5.80612244897959"/>
    <col collapsed="false" hidden="false" max="256" min="13" style="6" width="16.0663265306122"/>
  </cols>
  <sheetData>
    <row r="1" customFormat="false" ht="13.2" hidden="false" customHeight="true" outlineLevel="0" collapsed="false">
      <c r="A1" s="22"/>
      <c r="B1" s="22"/>
      <c r="C1" s="49"/>
      <c r="D1" s="49"/>
      <c r="E1" s="49"/>
      <c r="F1" s="49"/>
      <c r="G1" s="49"/>
      <c r="H1" s="49"/>
      <c r="I1" s="49"/>
      <c r="J1" s="49"/>
      <c r="K1" s="49"/>
      <c r="L1" s="49"/>
    </row>
    <row r="2" customFormat="false" ht="13.2" hidden="false" customHeight="true" outlineLevel="0" collapsed="false">
      <c r="A2" s="17" t="s">
        <v>265</v>
      </c>
      <c r="B2" s="50" t="n">
        <f aca="false">(TOT!AV4*60)/TOT!AK4</f>
        <v>6.20607346505785</v>
      </c>
      <c r="C2" s="37" t="n">
        <f aca="false">VLOOKUP(B2,'SC - SHOTS'!$A$3:$B$55,2)</f>
        <v>71</v>
      </c>
      <c r="D2" s="37" t="n">
        <f aca="false">IF(TOT!AK4&lt;400,IF(C2&gt;66,66,C2),C2)</f>
        <v>66</v>
      </c>
      <c r="E2" s="37" t="n">
        <f aca="false">IF(TOT!AK4&lt;200,IF(C2&gt;60,60,C2),C2)</f>
        <v>60</v>
      </c>
      <c r="F2" s="54" t="n">
        <f aca="false">(TOT!W4*60)/TOT!AK4</f>
        <v>0</v>
      </c>
      <c r="G2" s="58" t="n">
        <f aca="false">VLOOKUP(F2,'SC - GOALS'!$A$3:$B$55,2)</f>
        <v>47</v>
      </c>
      <c r="H2" s="58" t="n">
        <f aca="false">IF(TOT!AK4&lt;400,IF(G2&gt;66,66,G2),G2)</f>
        <v>47</v>
      </c>
      <c r="I2" s="58" t="n">
        <f aca="false">IF(TOT!AK4&lt;200,IF(H2&gt;60,60,H2),H2)</f>
        <v>47</v>
      </c>
      <c r="J2" s="58" t="n">
        <f aca="false">(E2+I2)/2</f>
        <v>53.5</v>
      </c>
      <c r="K2" s="58" t="n">
        <f aca="false">IF(TOT!AN4&lt;13.4,IF(J2&gt;73,73,J2),J2)</f>
        <v>53.5</v>
      </c>
      <c r="L2" s="58" t="n">
        <f aca="false">IF(TOT!AN4&lt;11,IF(K2&gt;66,66,K2),K2)</f>
        <v>53.5</v>
      </c>
    </row>
    <row r="3" customFormat="false" ht="13" hidden="false" customHeight="true" outlineLevel="0" collapsed="false">
      <c r="A3" s="17" t="s">
        <v>275</v>
      </c>
      <c r="B3" s="50" t="n">
        <f aca="false">(TOT!AV5*60)/TOT!AK5</f>
        <v>5.91271703425622</v>
      </c>
      <c r="C3" s="37" t="n">
        <f aca="false">VLOOKUP(B3,'SC - SHOTS'!$A$3:$B$55,2)</f>
        <v>69</v>
      </c>
      <c r="D3" s="37" t="n">
        <f aca="false">IF(TOT!AK5&lt;400,IF(C3&gt;66,66,C3),C3)</f>
        <v>69</v>
      </c>
      <c r="E3" s="37" t="n">
        <f aca="false">IF(TOT!AK5&lt;200,IF(C3&gt;60,60,C3),C3)</f>
        <v>69</v>
      </c>
      <c r="F3" s="54" t="n">
        <f aca="false">(TOT!W5*60)/TOT!AK5</f>
        <v>0.500547473799468</v>
      </c>
      <c r="G3" s="58" t="n">
        <f aca="false">VLOOKUP(F3,'SC - GOALS'!$A$3:$B$55,2)</f>
        <v>70</v>
      </c>
      <c r="H3" s="58" t="n">
        <f aca="false">IF(TOT!AK5&lt;400,IF(G3&gt;66,66,G3),G3)</f>
        <v>70</v>
      </c>
      <c r="I3" s="58" t="n">
        <f aca="false">IF(TOT!AK5&lt;200,IF(H3&gt;60,60,H3),H3)</f>
        <v>70</v>
      </c>
      <c r="J3" s="58" t="n">
        <f aca="false">(E3+I3)/2</f>
        <v>69.5</v>
      </c>
      <c r="K3" s="58" t="n">
        <f aca="false">IF(TOT!AN5&lt;13.4,IF(J3&gt;73,73,J3),J3)</f>
        <v>69.5</v>
      </c>
      <c r="L3" s="58" t="n">
        <f aca="false">IF(TOT!AN5&lt;11,IF(K3&gt;66,66,K3),K3)</f>
        <v>69.5</v>
      </c>
    </row>
    <row r="4" customFormat="false" ht="13" hidden="false" customHeight="true" outlineLevel="0" collapsed="false">
      <c r="A4" s="17" t="s">
        <v>285</v>
      </c>
      <c r="B4" s="50" t="n">
        <f aca="false">(TOT!AV6*60)/TOT!AK6</f>
        <v>1.17858896709769</v>
      </c>
      <c r="C4" s="37" t="n">
        <f aca="false">VLOOKUP(B4,'SC - SHOTS'!$A$3:$B$55,2)</f>
        <v>47</v>
      </c>
      <c r="D4" s="37" t="n">
        <f aca="false">IF(TOT!AK6&lt;400,IF(C4&gt;66,66,C4),C4)</f>
        <v>47</v>
      </c>
      <c r="E4" s="37" t="n">
        <f aca="false">IF(TOT!AK6&lt;200,IF(C4&gt;60,60,C4),C4)</f>
        <v>47</v>
      </c>
      <c r="F4" s="54" t="n">
        <f aca="false">(TOT!W6*60)/TOT!AK6</f>
        <v>0</v>
      </c>
      <c r="G4" s="58" t="n">
        <f aca="false">VLOOKUP(F4,'SC - GOALS'!$A$3:$B$55,2)</f>
        <v>47</v>
      </c>
      <c r="H4" s="58" t="n">
        <f aca="false">IF(TOT!AK6&lt;400,IF(G4&gt;66,66,G4),G4)</f>
        <v>47</v>
      </c>
      <c r="I4" s="58" t="n">
        <f aca="false">IF(TOT!AK6&lt;200,IF(H4&gt;60,60,H4),H4)</f>
        <v>47</v>
      </c>
      <c r="J4" s="58" t="n">
        <f aca="false">(E4+I4)/2</f>
        <v>47</v>
      </c>
      <c r="K4" s="58" t="n">
        <f aca="false">IF(TOT!AN6&lt;13.4,IF(J4&gt;73,73,J4),J4)</f>
        <v>47</v>
      </c>
      <c r="L4" s="58" t="n">
        <f aca="false">IF(TOT!AN6&lt;11,IF(K4&gt;66,66,K4),K4)</f>
        <v>47</v>
      </c>
    </row>
    <row r="5" customFormat="false" ht="13" hidden="false" customHeight="true" outlineLevel="0" collapsed="false">
      <c r="A5" s="17" t="s">
        <v>291</v>
      </c>
      <c r="B5" s="50" t="n">
        <f aca="false">(TOT!AV7*60)/TOT!AK7</f>
        <v>3.01255230125522</v>
      </c>
      <c r="C5" s="37" t="n">
        <f aca="false">VLOOKUP(B5,'SC - SHOTS'!$A$3:$B$55,2)</f>
        <v>49</v>
      </c>
      <c r="D5" s="37" t="n">
        <f aca="false">IF(TOT!AK7&lt;400,IF(C5&gt;66,66,C5),C5)</f>
        <v>49</v>
      </c>
      <c r="E5" s="37" t="n">
        <f aca="false">IF(TOT!AK7&lt;200,IF(C5&gt;60,60,C5),C5)</f>
        <v>49</v>
      </c>
      <c r="F5" s="54" t="n">
        <f aca="false">(TOT!W7*60)/TOT!AK7</f>
        <v>0</v>
      </c>
      <c r="G5" s="58" t="n">
        <f aca="false">VLOOKUP(F5,'SC - GOALS'!$A$3:$B$55,2)</f>
        <v>47</v>
      </c>
      <c r="H5" s="58" t="n">
        <f aca="false">IF(TOT!AK7&lt;400,IF(G5&gt;66,66,G5),G5)</f>
        <v>47</v>
      </c>
      <c r="I5" s="58" t="n">
        <f aca="false">IF(TOT!AK7&lt;200,IF(H5&gt;60,60,H5),H5)</f>
        <v>47</v>
      </c>
      <c r="J5" s="58" t="n">
        <f aca="false">(E5+I5)/2</f>
        <v>48</v>
      </c>
      <c r="K5" s="58" t="n">
        <f aca="false">IF(TOT!AN7&lt;13.4,IF(J5&gt;73,73,J5),J5)</f>
        <v>48</v>
      </c>
      <c r="L5" s="58" t="n">
        <f aca="false">IF(TOT!AN7&lt;11,IF(K5&gt;66,66,K5),K5)</f>
        <v>48</v>
      </c>
    </row>
    <row r="6" customFormat="false" ht="13" hidden="false" customHeight="true" outlineLevel="0" collapsed="false">
      <c r="A6" s="17" t="s">
        <v>297</v>
      </c>
      <c r="B6" s="50" t="n">
        <f aca="false">(TOT!AV8*60)/TOT!AK8</f>
        <v>9.33852140077821</v>
      </c>
      <c r="C6" s="37" t="n">
        <f aca="false">VLOOKUP(B6,'SC - SHOTS'!$A$3:$B$55,2)</f>
        <v>92</v>
      </c>
      <c r="D6" s="37" t="n">
        <f aca="false">IF(TOT!AK8&lt;400,IF(C6&gt;66,66,C6),C6)</f>
        <v>66</v>
      </c>
      <c r="E6" s="37" t="n">
        <f aca="false">IF(TOT!AK8&lt;200,IF(C6&gt;60,60,C6),C6)</f>
        <v>60</v>
      </c>
      <c r="F6" s="54" t="n">
        <f aca="false">(TOT!W8*60)/TOT!AK8</f>
        <v>0</v>
      </c>
      <c r="G6" s="58" t="n">
        <f aca="false">VLOOKUP(F6,'SC - GOALS'!$A$3:$B$55,2)</f>
        <v>47</v>
      </c>
      <c r="H6" s="58" t="n">
        <f aca="false">IF(TOT!AK8&lt;400,IF(G6&gt;66,66,G6),G6)</f>
        <v>47</v>
      </c>
      <c r="I6" s="58" t="n">
        <f aca="false">IF(TOT!AK8&lt;200,IF(H6&gt;60,60,H6),H6)</f>
        <v>47</v>
      </c>
      <c r="J6" s="58" t="n">
        <f aca="false">(E6+I6)/2</f>
        <v>53.5</v>
      </c>
      <c r="K6" s="58" t="n">
        <f aca="false">IF(TOT!AN8&lt;13.4,IF(J6&gt;73,73,J6),J6)</f>
        <v>53.5</v>
      </c>
      <c r="L6" s="58" t="n">
        <f aca="false">IF(TOT!AN8&lt;11,IF(K6&gt;66,66,K6),K6)</f>
        <v>53.5</v>
      </c>
    </row>
    <row r="7" customFormat="false" ht="13" hidden="false" customHeight="true" outlineLevel="0" collapsed="false">
      <c r="A7" s="17" t="s">
        <v>304</v>
      </c>
      <c r="B7" s="50" t="n">
        <f aca="false">(TOT!AV9*60)/TOT!AK9</f>
        <v>7.47636780292191</v>
      </c>
      <c r="C7" s="37" t="n">
        <f aca="false">VLOOKUP(B7,'SC - SHOTS'!$A$3:$B$55,2)</f>
        <v>81</v>
      </c>
      <c r="D7" s="37" t="n">
        <f aca="false">IF(TOT!AK9&lt;400,IF(C7&gt;66,66,C7),C7)</f>
        <v>66</v>
      </c>
      <c r="E7" s="37" t="n">
        <f aca="false">IF(TOT!AK9&lt;200,IF(C7&gt;60,60,C7),C7)</f>
        <v>81</v>
      </c>
      <c r="F7" s="54" t="n">
        <f aca="false">(TOT!W9*60)/TOT!AK9</f>
        <v>0.773417358922956</v>
      </c>
      <c r="G7" s="58" t="n">
        <f aca="false">VLOOKUP(F7,'SC - GOALS'!$A$3:$B$55,2)</f>
        <v>80</v>
      </c>
      <c r="H7" s="58" t="n">
        <f aca="false">IF(TOT!AK9&lt;400,IF(G7&gt;66,66,G7),G7)</f>
        <v>66</v>
      </c>
      <c r="I7" s="58" t="n">
        <f aca="false">IF(TOT!AK9&lt;200,IF(H7&gt;60,60,H7),H7)</f>
        <v>66</v>
      </c>
      <c r="J7" s="58" t="n">
        <f aca="false">(E7+I7)/2</f>
        <v>73.5</v>
      </c>
      <c r="K7" s="58" t="n">
        <f aca="false">IF(TOT!AN9&lt;13.4,IF(J7&gt;73,73,J7),J7)</f>
        <v>73</v>
      </c>
      <c r="L7" s="58" t="n">
        <f aca="false">IF(TOT!AN9&lt;11,IF(K7&gt;66,66,K7),K7)</f>
        <v>66</v>
      </c>
    </row>
    <row r="8" customFormat="false" ht="13" hidden="false" customHeight="true" outlineLevel="0" collapsed="false">
      <c r="A8" s="17" t="s">
        <v>311</v>
      </c>
      <c r="B8" s="50" t="n">
        <f aca="false">(TOT!AV10*60)/TOT!AK10</f>
        <v>8.44629822732017</v>
      </c>
      <c r="C8" s="37" t="n">
        <f aca="false">VLOOKUP(B8,'SC - SHOTS'!$A$3:$B$55,2)</f>
        <v>87</v>
      </c>
      <c r="D8" s="37" t="n">
        <f aca="false">IF(TOT!AK10&lt;400,IF(C8&gt;66,66,C8),C8)</f>
        <v>66</v>
      </c>
      <c r="E8" s="37" t="n">
        <f aca="false">IF(TOT!AK10&lt;200,IF(C8&gt;60,60,C8),C8)</f>
        <v>60</v>
      </c>
      <c r="F8" s="54" t="n">
        <f aca="false">(TOT!W10*60)/TOT!AK10</f>
        <v>0</v>
      </c>
      <c r="G8" s="58" t="n">
        <f aca="false">VLOOKUP(F8,'SC - GOALS'!$A$3:$B$55,2)</f>
        <v>47</v>
      </c>
      <c r="H8" s="58" t="n">
        <f aca="false">IF(TOT!AK10&lt;400,IF(G8&gt;66,66,G8),G8)</f>
        <v>47</v>
      </c>
      <c r="I8" s="58" t="n">
        <f aca="false">IF(TOT!AK10&lt;200,IF(H8&gt;60,60,H8),H8)</f>
        <v>47</v>
      </c>
      <c r="J8" s="58" t="n">
        <f aca="false">(E8+I8)/2</f>
        <v>53.5</v>
      </c>
      <c r="K8" s="58" t="n">
        <f aca="false">IF(TOT!AN10&lt;13.4,IF(J8&gt;73,73,J8),J8)</f>
        <v>53.5</v>
      </c>
      <c r="L8" s="58" t="n">
        <f aca="false">IF(TOT!AN10&lt;11,IF(K8&gt;66,66,K8),K8)</f>
        <v>53.5</v>
      </c>
    </row>
    <row r="9" customFormat="false" ht="13" hidden="false" customHeight="true" outlineLevel="0" collapsed="false">
      <c r="A9" s="17" t="s">
        <v>317</v>
      </c>
      <c r="B9" s="50" t="n">
        <f aca="false">(TOT!AV11*60)/TOT!AK11</f>
        <v>6.28904623073719</v>
      </c>
      <c r="C9" s="37" t="n">
        <f aca="false">VLOOKUP(B9,'SC - SHOTS'!$A$3:$B$55,2)</f>
        <v>72</v>
      </c>
      <c r="D9" s="37" t="n">
        <f aca="false">IF(TOT!AK11&lt;400,IF(C9&gt;66,66,C9),C9)</f>
        <v>72</v>
      </c>
      <c r="E9" s="37" t="n">
        <f aca="false">IF(TOT!AK11&lt;200,IF(C9&gt;60,60,C9),C9)</f>
        <v>72</v>
      </c>
      <c r="F9" s="54" t="n">
        <f aca="false">(TOT!W11*60)/TOT!AK11</f>
        <v>0.999583506872137</v>
      </c>
      <c r="G9" s="58" t="n">
        <f aca="false">VLOOKUP(F9,'SC - GOALS'!$A$3:$B$55,2)</f>
        <v>87</v>
      </c>
      <c r="H9" s="58" t="n">
        <f aca="false">IF(TOT!AK11&lt;400,IF(G9&gt;66,66,G9),G9)</f>
        <v>87</v>
      </c>
      <c r="I9" s="58" t="n">
        <f aca="false">IF(TOT!AK11&lt;200,IF(H9&gt;60,60,H9),H9)</f>
        <v>87</v>
      </c>
      <c r="J9" s="58" t="n">
        <f aca="false">(E9+I9)/2</f>
        <v>79.5</v>
      </c>
      <c r="K9" s="58" t="n">
        <f aca="false">IF(TOT!AN11&lt;13.4,IF(J9&gt;73,73,J9),J9)</f>
        <v>79.5</v>
      </c>
      <c r="L9" s="58" t="n">
        <f aca="false">IF(TOT!AN11&lt;11,IF(K9&gt;66,66,K9),K9)</f>
        <v>79.5</v>
      </c>
    </row>
    <row r="10" customFormat="false" ht="13" hidden="false" customHeight="true" outlineLevel="0" collapsed="false">
      <c r="A10" s="17" t="s">
        <v>323</v>
      </c>
      <c r="B10" s="50" t="n">
        <f aca="false">(TOT!AV12*60)/TOT!AK12</f>
        <v>3.99498214802673</v>
      </c>
      <c r="C10" s="37" t="n">
        <f aca="false">VLOOKUP(B10,'SC - SHOTS'!$A$3:$B$55,2)</f>
        <v>55</v>
      </c>
      <c r="D10" s="37" t="n">
        <f aca="false">IF(TOT!AK12&lt;400,IF(C10&gt;66,66,C10),C10)</f>
        <v>55</v>
      </c>
      <c r="E10" s="37" t="n">
        <f aca="false">IF(TOT!AK12&lt;200,IF(C10&gt;60,60,C10),C10)</f>
        <v>55</v>
      </c>
      <c r="F10" s="54" t="n">
        <f aca="false">(TOT!W12*60)/TOT!AK12</f>
        <v>0.173694876001162</v>
      </c>
      <c r="G10" s="58" t="n">
        <f aca="false">VLOOKUP(F10,'SC - GOALS'!$A$3:$B$55,2)</f>
        <v>54</v>
      </c>
      <c r="H10" s="58" t="n">
        <f aca="false">IF(TOT!AK12&lt;400,IF(G10&gt;66,66,G10),G10)</f>
        <v>54</v>
      </c>
      <c r="I10" s="58" t="n">
        <f aca="false">IF(TOT!AK12&lt;200,IF(H10&gt;60,60,H10),H10)</f>
        <v>54</v>
      </c>
      <c r="J10" s="58" t="n">
        <f aca="false">(E10+I10)/2</f>
        <v>54.5</v>
      </c>
      <c r="K10" s="58" t="n">
        <f aca="false">IF(TOT!AN12&lt;13.4,IF(J10&gt;73,73,J10),J10)</f>
        <v>54.5</v>
      </c>
      <c r="L10" s="58" t="n">
        <f aca="false">IF(TOT!AN12&lt;11,IF(K10&gt;66,66,K10),K10)</f>
        <v>54.5</v>
      </c>
    </row>
    <row r="11" customFormat="false" ht="13" hidden="false" customHeight="true" outlineLevel="0" collapsed="false">
      <c r="A11" s="17" t="s">
        <v>330</v>
      </c>
      <c r="B11" s="50" t="n">
        <f aca="false">(TOT!AV13*60)/TOT!AK13</f>
        <v>6.26834485846479</v>
      </c>
      <c r="C11" s="37" t="n">
        <f aca="false">VLOOKUP(B11,'SC - SHOTS'!$A$3:$B$55,2)</f>
        <v>72</v>
      </c>
      <c r="D11" s="37" t="n">
        <f aca="false">IF(TOT!AK13&lt;400,IF(C11&gt;66,66,C11),C11)</f>
        <v>72</v>
      </c>
      <c r="E11" s="37" t="n">
        <f aca="false">IF(TOT!AK13&lt;200,IF(C11&gt;60,60,C11),C11)</f>
        <v>72</v>
      </c>
      <c r="F11" s="54" t="n">
        <f aca="false">(TOT!W13*60)/TOT!AK13</f>
        <v>0.716382269538832</v>
      </c>
      <c r="G11" s="58" t="n">
        <f aca="false">VLOOKUP(F11,'SC - GOALS'!$A$3:$B$55,2)</f>
        <v>78</v>
      </c>
      <c r="H11" s="58" t="n">
        <f aca="false">IF(TOT!AK13&lt;400,IF(G11&gt;66,66,G11),G11)</f>
        <v>78</v>
      </c>
      <c r="I11" s="58" t="n">
        <f aca="false">IF(TOT!AK13&lt;200,IF(H11&gt;60,60,H11),H11)</f>
        <v>78</v>
      </c>
      <c r="J11" s="58" t="n">
        <f aca="false">(E11+I11)/2</f>
        <v>75</v>
      </c>
      <c r="K11" s="58" t="n">
        <f aca="false">IF(TOT!AN13&lt;13.4,IF(J11&gt;73,73,J11),J11)</f>
        <v>75</v>
      </c>
      <c r="L11" s="58" t="n">
        <f aca="false">IF(TOT!AN13&lt;11,IF(K11&gt;66,66,K11),K11)</f>
        <v>75</v>
      </c>
    </row>
    <row r="12" customFormat="false" ht="13" hidden="false" customHeight="true" outlineLevel="0" collapsed="false">
      <c r="A12" s="17" t="s">
        <v>336</v>
      </c>
      <c r="B12" s="50" t="n">
        <f aca="false">(TOT!AV14*60)/TOT!AK14</f>
        <v>3.92145909560649</v>
      </c>
      <c r="C12" s="37" t="n">
        <f aca="false">VLOOKUP(B12,'SC - SHOTS'!$A$3:$B$55,2)</f>
        <v>54</v>
      </c>
      <c r="D12" s="37" t="n">
        <f aca="false">IF(TOT!AK14&lt;400,IF(C12&gt;66,66,C12),C12)</f>
        <v>54</v>
      </c>
      <c r="E12" s="37" t="n">
        <f aca="false">IF(TOT!AK14&lt;200,IF(C12&gt;60,60,C12),C12)</f>
        <v>54</v>
      </c>
      <c r="F12" s="54" t="n">
        <f aca="false">(TOT!W14*60)/TOT!AK14</f>
        <v>0.100550233220679</v>
      </c>
      <c r="G12" s="58" t="n">
        <f aca="false">VLOOKUP(F12,'SC - GOALS'!$A$3:$B$55,2)</f>
        <v>51</v>
      </c>
      <c r="H12" s="58" t="n">
        <f aca="false">IF(TOT!AK14&lt;400,IF(G12&gt;66,66,G12),G12)</f>
        <v>51</v>
      </c>
      <c r="I12" s="58" t="n">
        <f aca="false">IF(TOT!AK14&lt;200,IF(H12&gt;60,60,H12),H12)</f>
        <v>51</v>
      </c>
      <c r="J12" s="58" t="n">
        <f aca="false">(E12+I12)/2</f>
        <v>52.5</v>
      </c>
      <c r="K12" s="58" t="n">
        <f aca="false">IF(TOT!AN14&lt;13.4,IF(J12&gt;73,73,J12),J12)</f>
        <v>52.5</v>
      </c>
      <c r="L12" s="58" t="n">
        <f aca="false">IF(TOT!AN14&lt;11,IF(K12&gt;66,66,K12),K12)</f>
        <v>52.5</v>
      </c>
    </row>
    <row r="13" customFormat="false" ht="13" hidden="false" customHeight="true" outlineLevel="0" collapsed="false">
      <c r="A13" s="17" t="s">
        <v>342</v>
      </c>
      <c r="B13" s="50" t="n">
        <f aca="false">(TOT!AV15*60)/TOT!AK15</f>
        <v>4.23045796703002</v>
      </c>
      <c r="C13" s="37" t="n">
        <f aca="false">VLOOKUP(B13,'SC - SHOTS'!$A$3:$B$55,2)</f>
        <v>56</v>
      </c>
      <c r="D13" s="37" t="n">
        <f aca="false">IF(TOT!AK15&lt;400,IF(C13&gt;66,66,C13),C13)</f>
        <v>56</v>
      </c>
      <c r="E13" s="37" t="n">
        <f aca="false">IF(TOT!AK15&lt;200,IF(C13&gt;60,60,C13),C13)</f>
        <v>56</v>
      </c>
      <c r="F13" s="54" t="n">
        <f aca="false">(TOT!W15*60)/TOT!AK15</f>
        <v>0.119729942463114</v>
      </c>
      <c r="G13" s="58" t="n">
        <f aca="false">VLOOKUP(F13,'SC - GOALS'!$A$3:$B$55,2)</f>
        <v>51</v>
      </c>
      <c r="H13" s="58" t="n">
        <f aca="false">IF(TOT!AK15&lt;400,IF(G13&gt;66,66,G13),G13)</f>
        <v>51</v>
      </c>
      <c r="I13" s="58" t="n">
        <f aca="false">IF(TOT!AK15&lt;200,IF(H13&gt;60,60,H13),H13)</f>
        <v>51</v>
      </c>
      <c r="J13" s="58" t="n">
        <f aca="false">(E13+I13)/2</f>
        <v>53.5</v>
      </c>
      <c r="K13" s="58" t="n">
        <f aca="false">IF(TOT!AN15&lt;13.4,IF(J13&gt;73,73,J13),J13)</f>
        <v>53.5</v>
      </c>
      <c r="L13" s="58" t="n">
        <f aca="false">IF(TOT!AN15&lt;11,IF(K13&gt;66,66,K13),K13)</f>
        <v>53.5</v>
      </c>
    </row>
    <row r="14" customFormat="false" ht="13" hidden="false" customHeight="true" outlineLevel="0" collapsed="false">
      <c r="A14" s="17" t="s">
        <v>348</v>
      </c>
      <c r="B14" s="50" t="n">
        <f aca="false">(TOT!AV16*60)/TOT!AK16</f>
        <v>6.61223355816553</v>
      </c>
      <c r="C14" s="37" t="n">
        <f aca="false">VLOOKUP(B14,'SC - SHOTS'!$A$3:$B$55,2)</f>
        <v>74</v>
      </c>
      <c r="D14" s="37" t="n">
        <f aca="false">IF(TOT!AK16&lt;400,IF(C14&gt;66,66,C14),C14)</f>
        <v>74</v>
      </c>
      <c r="E14" s="37" t="n">
        <f aca="false">IF(TOT!AK16&lt;200,IF(C14&gt;60,60,C14),C14)</f>
        <v>74</v>
      </c>
      <c r="F14" s="54" t="n">
        <f aca="false">(TOT!W16*60)/TOT!AK16</f>
        <v>0.889039806139904</v>
      </c>
      <c r="G14" s="58" t="n">
        <f aca="false">VLOOKUP(F14,'SC - GOALS'!$A$3:$B$55,2)</f>
        <v>83</v>
      </c>
      <c r="H14" s="58" t="n">
        <f aca="false">IF(TOT!AK16&lt;400,IF(G14&gt;66,66,G14),G14)</f>
        <v>83</v>
      </c>
      <c r="I14" s="58" t="n">
        <f aca="false">IF(TOT!AK16&lt;200,IF(H14&gt;60,60,H14),H14)</f>
        <v>83</v>
      </c>
      <c r="J14" s="58" t="n">
        <f aca="false">(E14+I14)/2</f>
        <v>78.5</v>
      </c>
      <c r="K14" s="58" t="n">
        <f aca="false">IF(TOT!AN16&lt;13.4,IF(J14&gt;73,73,J14),J14)</f>
        <v>73</v>
      </c>
      <c r="L14" s="58" t="n">
        <f aca="false">IF(TOT!AN16&lt;11,IF(K14&gt;66,66,K14),K14)</f>
        <v>73</v>
      </c>
    </row>
    <row r="15" customFormat="false" ht="13" hidden="false" customHeight="true" outlineLevel="0" collapsed="false">
      <c r="A15" s="17" t="s">
        <v>355</v>
      </c>
      <c r="B15" s="50" t="n">
        <f aca="false">(TOT!AV17*60)/TOT!AK17</f>
        <v>3.65185636031649</v>
      </c>
      <c r="C15" s="37" t="n">
        <f aca="false">VLOOKUP(B15,'SC - SHOTS'!$A$3:$B$55,2)</f>
        <v>52</v>
      </c>
      <c r="D15" s="37" t="n">
        <f aca="false">IF(TOT!AK17&lt;400,IF(C15&gt;66,66,C15),C15)</f>
        <v>52</v>
      </c>
      <c r="E15" s="37" t="n">
        <f aca="false">IF(TOT!AK17&lt;200,IF(C15&gt;60,60,C15),C15)</f>
        <v>52</v>
      </c>
      <c r="F15" s="54" t="n">
        <f aca="false">(TOT!W17*60)/TOT!AK17</f>
        <v>0</v>
      </c>
      <c r="G15" s="58" t="n">
        <f aca="false">VLOOKUP(F15,'SC - GOALS'!$A$3:$B$55,2)</f>
        <v>47</v>
      </c>
      <c r="H15" s="58" t="n">
        <f aca="false">IF(TOT!AK17&lt;400,IF(G15&gt;66,66,G15),G15)</f>
        <v>47</v>
      </c>
      <c r="I15" s="58" t="n">
        <f aca="false">IF(TOT!AK17&lt;200,IF(H15&gt;60,60,H15),H15)</f>
        <v>47</v>
      </c>
      <c r="J15" s="58" t="n">
        <f aca="false">(E15+I15)/2</f>
        <v>49.5</v>
      </c>
      <c r="K15" s="58" t="n">
        <f aca="false">IF(TOT!AN17&lt;13.4,IF(J15&gt;73,73,J15),J15)</f>
        <v>49.5</v>
      </c>
      <c r="L15" s="58" t="n">
        <f aca="false">IF(TOT!AN17&lt;11,IF(K15&gt;66,66,K15),K15)</f>
        <v>49.5</v>
      </c>
    </row>
    <row r="16" customFormat="false" ht="13" hidden="false" customHeight="true" outlineLevel="0" collapsed="false">
      <c r="A16" s="17" t="s">
        <v>362</v>
      </c>
      <c r="B16" s="50" t="n">
        <f aca="false">(TOT!AV18*60)/TOT!AK18</f>
        <v>3.78319526627212</v>
      </c>
      <c r="C16" s="37" t="n">
        <f aca="false">VLOOKUP(B16,'SC - SHOTS'!$A$3:$B$55,2)</f>
        <v>53</v>
      </c>
      <c r="D16" s="37" t="n">
        <f aca="false">IF(TOT!AK18&lt;400,IF(C16&gt;66,66,C16),C16)</f>
        <v>53</v>
      </c>
      <c r="E16" s="37" t="n">
        <f aca="false">IF(TOT!AK18&lt;200,IF(C16&gt;60,60,C16),C16)</f>
        <v>53</v>
      </c>
      <c r="F16" s="54" t="n">
        <f aca="false">(TOT!W18*60)/TOT!AK18</f>
        <v>0.306745562130172</v>
      </c>
      <c r="G16" s="58" t="n">
        <f aca="false">VLOOKUP(F16,'SC - GOALS'!$A$3:$B$55,2)</f>
        <v>61</v>
      </c>
      <c r="H16" s="58" t="n">
        <f aca="false">IF(TOT!AK18&lt;400,IF(G16&gt;66,66,G16),G16)</f>
        <v>61</v>
      </c>
      <c r="I16" s="58" t="n">
        <f aca="false">IF(TOT!AK18&lt;200,IF(H16&gt;60,60,H16),H16)</f>
        <v>61</v>
      </c>
      <c r="J16" s="58" t="n">
        <f aca="false">(E16+I16)/2</f>
        <v>57</v>
      </c>
      <c r="K16" s="58" t="n">
        <f aca="false">IF(TOT!AN18&lt;13.4,IF(J16&gt;73,73,J16),J16)</f>
        <v>57</v>
      </c>
      <c r="L16" s="58" t="n">
        <f aca="false">IF(TOT!AN18&lt;11,IF(K16&gt;66,66,K16),K16)</f>
        <v>57</v>
      </c>
    </row>
    <row r="17" customFormat="false" ht="13" hidden="false" customHeight="true" outlineLevel="0" collapsed="false">
      <c r="A17" s="17" t="s">
        <v>368</v>
      </c>
      <c r="B17" s="50" t="n">
        <f aca="false">(TOT!AV19*60)/TOT!AK19</f>
        <v>8.8096967843079</v>
      </c>
      <c r="C17" s="37" t="n">
        <f aca="false">VLOOKUP(B17,'SC - SHOTS'!$A$3:$B$55,2)</f>
        <v>89</v>
      </c>
      <c r="D17" s="37" t="n">
        <f aca="false">IF(TOT!AK19&lt;400,IF(C17&gt;66,66,C17),C17)</f>
        <v>89</v>
      </c>
      <c r="E17" s="37" t="n">
        <f aca="false">IF(TOT!AK19&lt;200,IF(C17&gt;60,60,C17),C17)</f>
        <v>89</v>
      </c>
      <c r="F17" s="54" t="n">
        <f aca="false">(TOT!W19*60)/TOT!AK19</f>
        <v>0.929147707719973</v>
      </c>
      <c r="G17" s="58" t="n">
        <f aca="false">VLOOKUP(F17,'SC - GOALS'!$A$3:$B$55,2)</f>
        <v>85</v>
      </c>
      <c r="H17" s="58" t="n">
        <f aca="false">IF(TOT!AK19&lt;400,IF(G17&gt;66,66,G17),G17)</f>
        <v>85</v>
      </c>
      <c r="I17" s="58" t="n">
        <f aca="false">IF(TOT!AK19&lt;200,IF(H17&gt;60,60,H17),H17)</f>
        <v>85</v>
      </c>
      <c r="J17" s="58" t="n">
        <f aca="false">(E17+I17)/2</f>
        <v>87</v>
      </c>
      <c r="K17" s="58" t="n">
        <f aca="false">IF(TOT!AN19&lt;13.4,IF(J17&gt;73,73,J17),J17)</f>
        <v>87</v>
      </c>
      <c r="L17" s="58" t="n">
        <f aca="false">IF(TOT!AN19&lt;11,IF(K17&gt;66,66,K17),K17)</f>
        <v>87</v>
      </c>
    </row>
    <row r="18" customFormat="false" ht="13" hidden="false" customHeight="true" outlineLevel="0" collapsed="false">
      <c r="A18" s="17" t="s">
        <v>374</v>
      </c>
      <c r="B18" s="50" t="n">
        <f aca="false">(TOT!AV20*60)/TOT!AK20</f>
        <v>4.31965442764579</v>
      </c>
      <c r="C18" s="37" t="n">
        <f aca="false">VLOOKUP(B18,'SC - SHOTS'!$A$3:$B$55,2)</f>
        <v>57</v>
      </c>
      <c r="D18" s="37" t="n">
        <f aca="false">IF(TOT!AK20&lt;400,IF(C18&gt;66,66,C18),C18)</f>
        <v>57</v>
      </c>
      <c r="E18" s="37" t="n">
        <f aca="false">IF(TOT!AK20&lt;200,IF(C18&gt;60,60,C18),C18)</f>
        <v>57</v>
      </c>
      <c r="F18" s="54" t="n">
        <f aca="false">(TOT!W20*60)/TOT!AK20</f>
        <v>0</v>
      </c>
      <c r="G18" s="58" t="n">
        <f aca="false">VLOOKUP(F18,'SC - GOALS'!$A$3:$B$55,2)</f>
        <v>47</v>
      </c>
      <c r="H18" s="58" t="n">
        <f aca="false">IF(TOT!AK20&lt;400,IF(G18&gt;66,66,G18),G18)</f>
        <v>47</v>
      </c>
      <c r="I18" s="58" t="n">
        <f aca="false">IF(TOT!AK20&lt;200,IF(H18&gt;60,60,H18),H18)</f>
        <v>47</v>
      </c>
      <c r="J18" s="58" t="n">
        <f aca="false">(E18+I18)/2</f>
        <v>52</v>
      </c>
      <c r="K18" s="58" t="n">
        <f aca="false">IF(TOT!AN20&lt;13.4,IF(J18&gt;73,73,J18),J18)</f>
        <v>52</v>
      </c>
      <c r="L18" s="58" t="n">
        <f aca="false">IF(TOT!AN20&lt;11,IF(K18&gt;66,66,K18),K18)</f>
        <v>52</v>
      </c>
    </row>
    <row r="19" customFormat="false" ht="13" hidden="false" customHeight="true" outlineLevel="0" collapsed="false">
      <c r="A19" s="17" t="s">
        <v>381</v>
      </c>
      <c r="B19" s="50" t="n">
        <f aca="false">(TOT!AV21*60)/TOT!AK21</f>
        <v>7.17203812982297</v>
      </c>
      <c r="C19" s="37" t="n">
        <f aca="false">VLOOKUP(B19,'SC - SHOTS'!$A$3:$B$55,2)</f>
        <v>79</v>
      </c>
      <c r="D19" s="37" t="n">
        <f aca="false">IF(TOT!AK21&lt;400,IF(C19&gt;66,66,C19),C19)</f>
        <v>79</v>
      </c>
      <c r="E19" s="37" t="n">
        <f aca="false">IF(TOT!AK21&lt;200,IF(C19&gt;60,60,C19),C19)</f>
        <v>79</v>
      </c>
      <c r="F19" s="54" t="n">
        <f aca="false">(TOT!W21*60)/TOT!AK21</f>
        <v>0.0907852927825692</v>
      </c>
      <c r="G19" s="58" t="n">
        <f aca="false">VLOOKUP(F19,'SC - GOALS'!$A$3:$B$55,2)</f>
        <v>50</v>
      </c>
      <c r="H19" s="58" t="n">
        <f aca="false">IF(TOT!AK21&lt;400,IF(G19&gt;66,66,G19),G19)</f>
        <v>50</v>
      </c>
      <c r="I19" s="58" t="n">
        <f aca="false">IF(TOT!AK21&lt;200,IF(H19&gt;60,60,H19),H19)</f>
        <v>50</v>
      </c>
      <c r="J19" s="58" t="n">
        <f aca="false">(E19+I19)/2</f>
        <v>64.5</v>
      </c>
      <c r="K19" s="58" t="n">
        <f aca="false">IF(TOT!AN21&lt;13.4,IF(J19&gt;73,73,J19),J19)</f>
        <v>64.5</v>
      </c>
      <c r="L19" s="58" t="n">
        <f aca="false">IF(TOT!AN21&lt;11,IF(K19&gt;66,66,K19),K19)</f>
        <v>64.5</v>
      </c>
    </row>
    <row r="20" customFormat="false" ht="13" hidden="false" customHeight="true" outlineLevel="0" collapsed="false">
      <c r="A20" s="17" t="s">
        <v>387</v>
      </c>
      <c r="B20" s="50" t="n">
        <f aca="false">(TOT!AV22*60)/TOT!AK22</f>
        <v>2.98755186721997</v>
      </c>
      <c r="C20" s="37" t="n">
        <f aca="false">VLOOKUP(B20,'SC - SHOTS'!$A$3:$B$55,2)</f>
        <v>49</v>
      </c>
      <c r="D20" s="37" t="n">
        <f aca="false">IF(TOT!AK22&lt;400,IF(C20&gt;66,66,C20),C20)</f>
        <v>49</v>
      </c>
      <c r="E20" s="37" t="n">
        <f aca="false">IF(TOT!AK22&lt;200,IF(C20&gt;60,60,C20),C20)</f>
        <v>49</v>
      </c>
      <c r="F20" s="54" t="n">
        <f aca="false">(TOT!W22*60)/TOT!AK22</f>
        <v>0</v>
      </c>
      <c r="G20" s="58" t="n">
        <f aca="false">VLOOKUP(F20,'SC - GOALS'!$A$3:$B$55,2)</f>
        <v>47</v>
      </c>
      <c r="H20" s="58" t="n">
        <f aca="false">IF(TOT!AK22&lt;400,IF(G20&gt;66,66,G20),G20)</f>
        <v>47</v>
      </c>
      <c r="I20" s="58" t="n">
        <f aca="false">IF(TOT!AK22&lt;200,IF(H20&gt;60,60,H20),H20)</f>
        <v>47</v>
      </c>
      <c r="J20" s="58" t="n">
        <f aca="false">(E20+I20)/2</f>
        <v>48</v>
      </c>
      <c r="K20" s="58" t="n">
        <f aca="false">IF(TOT!AN22&lt;13.4,IF(J20&gt;73,73,J20),J20)</f>
        <v>48</v>
      </c>
      <c r="L20" s="58" t="n">
        <f aca="false">IF(TOT!AN22&lt;11,IF(K20&gt;66,66,K20),K20)</f>
        <v>48</v>
      </c>
    </row>
    <row r="21" customFormat="false" ht="13" hidden="false" customHeight="true" outlineLevel="0" collapsed="false">
      <c r="A21" s="17" t="s">
        <v>391</v>
      </c>
      <c r="B21" s="50" t="n">
        <f aca="false">(TOT!AV23*60)/TOT!AK23</f>
        <v>4.93242301797408</v>
      </c>
      <c r="C21" s="37" t="n">
        <f aca="false">VLOOKUP(B21,'SC - SHOTS'!$A$3:$B$55,2)</f>
        <v>61</v>
      </c>
      <c r="D21" s="37" t="n">
        <f aca="false">IF(TOT!AK23&lt;400,IF(C21&gt;66,66,C21),C21)</f>
        <v>61</v>
      </c>
      <c r="E21" s="37" t="n">
        <f aca="false">IF(TOT!AK23&lt;200,IF(C21&gt;60,60,C21),C21)</f>
        <v>61</v>
      </c>
      <c r="F21" s="54" t="n">
        <f aca="false">(TOT!W23*60)/TOT!AK23</f>
        <v>0.752403511216386</v>
      </c>
      <c r="G21" s="58" t="n">
        <f aca="false">VLOOKUP(F21,'SC - GOALS'!$A$3:$B$55,2)</f>
        <v>79</v>
      </c>
      <c r="H21" s="58" t="n">
        <f aca="false">IF(TOT!AK23&lt;400,IF(G21&gt;66,66,G21),G21)</f>
        <v>79</v>
      </c>
      <c r="I21" s="58" t="n">
        <f aca="false">IF(TOT!AK23&lt;200,IF(H21&gt;60,60,H21),H21)</f>
        <v>79</v>
      </c>
      <c r="J21" s="58" t="n">
        <f aca="false">(E21+I21)/2</f>
        <v>70</v>
      </c>
      <c r="K21" s="58" t="n">
        <f aca="false">IF(TOT!AN23&lt;13.4,IF(J21&gt;73,73,J21),J21)</f>
        <v>70</v>
      </c>
      <c r="L21" s="58" t="n">
        <f aca="false">IF(TOT!AN23&lt;11,IF(K21&gt;66,66,K21),K21)</f>
        <v>70</v>
      </c>
    </row>
    <row r="22" customFormat="false" ht="13" hidden="false" customHeight="true" outlineLevel="0" collapsed="false">
      <c r="A22" s="17" t="s">
        <v>395</v>
      </c>
      <c r="B22" s="50" t="n">
        <f aca="false">(TOT!AV24*60)/TOT!AK24</f>
        <v>8.94735396698957</v>
      </c>
      <c r="C22" s="37" t="n">
        <f aca="false">VLOOKUP(B22,'SC - SHOTS'!$A$3:$B$55,2)</f>
        <v>90</v>
      </c>
      <c r="D22" s="37" t="n">
        <f aca="false">IF(TOT!AK24&lt;400,IF(C22&gt;66,66,C22),C22)</f>
        <v>90</v>
      </c>
      <c r="E22" s="37" t="n">
        <f aca="false">IF(TOT!AK24&lt;200,IF(C22&gt;60,60,C22),C22)</f>
        <v>90</v>
      </c>
      <c r="F22" s="54" t="n">
        <f aca="false">(TOT!W24*60)/TOT!AK24</f>
        <v>1.38412105566689</v>
      </c>
      <c r="G22" s="58" t="n">
        <f aca="false">VLOOKUP(F22,'SC - GOALS'!$A$3:$B$55,2)</f>
        <v>95</v>
      </c>
      <c r="H22" s="58" t="n">
        <f aca="false">IF(TOT!AK24&lt;400,IF(G22&gt;66,66,G22),G22)</f>
        <v>95</v>
      </c>
      <c r="I22" s="58" t="n">
        <f aca="false">IF(TOT!AK24&lt;200,IF(H22&gt;60,60,H22),H22)</f>
        <v>95</v>
      </c>
      <c r="J22" s="58" t="n">
        <f aca="false">(E22+I22)/2</f>
        <v>92.5</v>
      </c>
      <c r="K22" s="58" t="n">
        <f aca="false">IF(TOT!AN24&lt;13.4,IF(J22&gt;73,73,J22),J22)</f>
        <v>92.5</v>
      </c>
      <c r="L22" s="58" t="n">
        <f aca="false">IF(TOT!AN24&lt;11,IF(K22&gt;66,66,K22),K22)</f>
        <v>92.5</v>
      </c>
    </row>
    <row r="23" customFormat="false" ht="13" hidden="false" customHeight="true" outlineLevel="0" collapsed="false">
      <c r="A23" s="17" t="s">
        <v>400</v>
      </c>
      <c r="B23" s="50" t="n">
        <f aca="false">(TOT!AV25*60)/TOT!AK25</f>
        <v>0</v>
      </c>
      <c r="C23" s="37" t="n">
        <f aca="false">VLOOKUP(B23,'SC - SHOTS'!$A$3:$B$55,2)</f>
        <v>47</v>
      </c>
      <c r="D23" s="37" t="n">
        <f aca="false">IF(TOT!AK25&lt;400,IF(C23&gt;66,66,C23),C23)</f>
        <v>47</v>
      </c>
      <c r="E23" s="37" t="n">
        <f aca="false">IF(TOT!AK25&lt;200,IF(C23&gt;60,60,C23),C23)</f>
        <v>47</v>
      </c>
      <c r="F23" s="54" t="n">
        <f aca="false">(TOT!W25*60)/TOT!AK25</f>
        <v>0</v>
      </c>
      <c r="G23" s="58" t="n">
        <f aca="false">VLOOKUP(F23,'SC - GOALS'!$A$3:$B$55,2)</f>
        <v>47</v>
      </c>
      <c r="H23" s="58" t="n">
        <f aca="false">IF(TOT!AK25&lt;400,IF(G23&gt;66,66,G23),G23)</f>
        <v>47</v>
      </c>
      <c r="I23" s="58" t="n">
        <f aca="false">IF(TOT!AK25&lt;200,IF(H23&gt;60,60,H23),H23)</f>
        <v>47</v>
      </c>
      <c r="J23" s="58" t="n">
        <f aca="false">(E23+I23)/2</f>
        <v>47</v>
      </c>
      <c r="K23" s="58" t="n">
        <f aca="false">IF(TOT!AN25&lt;13.4,IF(J23&gt;73,73,J23),J23)</f>
        <v>47</v>
      </c>
      <c r="L23" s="58" t="n">
        <f aca="false">IF(TOT!AN25&lt;11,IF(K23&gt;66,66,K23),K23)</f>
        <v>47</v>
      </c>
    </row>
    <row r="24" customFormat="false" ht="13" hidden="false" customHeight="true" outlineLevel="0" collapsed="false">
      <c r="A24" s="17" t="s">
        <v>406</v>
      </c>
      <c r="B24" s="50" t="n">
        <f aca="false">(TOT!AV26*60)/TOT!AK26</f>
        <v>9.60036057692308</v>
      </c>
      <c r="C24" s="37" t="n">
        <f aca="false">VLOOKUP(B24,'SC - SHOTS'!$A$3:$B$55,2)</f>
        <v>93</v>
      </c>
      <c r="D24" s="37" t="n">
        <f aca="false">IF(TOT!AK26&lt;400,IF(C24&gt;66,66,C24),C24)</f>
        <v>93</v>
      </c>
      <c r="E24" s="37" t="n">
        <f aca="false">IF(TOT!AK26&lt;200,IF(C24&gt;60,60,C24),C24)</f>
        <v>93</v>
      </c>
      <c r="F24" s="54" t="n">
        <f aca="false">(TOT!W26*60)/TOT!AK26</f>
        <v>0.856370192307692</v>
      </c>
      <c r="G24" s="58" t="n">
        <f aca="false">VLOOKUP(F24,'SC - GOALS'!$A$3:$B$55,2)</f>
        <v>82</v>
      </c>
      <c r="H24" s="58" t="n">
        <f aca="false">IF(TOT!AK26&lt;400,IF(G24&gt;66,66,G24),G24)</f>
        <v>82</v>
      </c>
      <c r="I24" s="58" t="n">
        <f aca="false">IF(TOT!AK26&lt;200,IF(H24&gt;60,60,H24),H24)</f>
        <v>82</v>
      </c>
      <c r="J24" s="58" t="n">
        <f aca="false">(E24+I24)/2</f>
        <v>87.5</v>
      </c>
      <c r="K24" s="58" t="n">
        <f aca="false">IF(TOT!AN26&lt;13.4,IF(J24&gt;73,73,J24),J24)</f>
        <v>87.5</v>
      </c>
      <c r="L24" s="58" t="n">
        <f aca="false">IF(TOT!AN26&lt;11,IF(K24&gt;66,66,K24),K24)</f>
        <v>87.5</v>
      </c>
    </row>
    <row r="25" customFormat="false" ht="13" hidden="false" customHeight="true" outlineLevel="0" collapsed="false">
      <c r="A25" s="17" t="s">
        <v>410</v>
      </c>
      <c r="B25" s="50" t="n">
        <f aca="false">(TOT!AV27*60)/TOT!AK27</f>
        <v>3.93637842158944</v>
      </c>
      <c r="C25" s="37" t="n">
        <f aca="false">VLOOKUP(B25,'SC - SHOTS'!$A$3:$B$55,2)</f>
        <v>54</v>
      </c>
      <c r="D25" s="37" t="n">
        <f aca="false">IF(TOT!AK27&lt;400,IF(C25&gt;66,66,C25),C25)</f>
        <v>54</v>
      </c>
      <c r="E25" s="37" t="n">
        <f aca="false">IF(TOT!AK27&lt;200,IF(C25&gt;60,60,C25),C25)</f>
        <v>54</v>
      </c>
      <c r="F25" s="54" t="n">
        <f aca="false">(TOT!W27*60)/TOT!AK27</f>
        <v>0.396945723185489</v>
      </c>
      <c r="G25" s="58" t="n">
        <f aca="false">VLOOKUP(F25,'SC - GOALS'!$A$3:$B$55,2)</f>
        <v>65</v>
      </c>
      <c r="H25" s="58" t="n">
        <f aca="false">IF(TOT!AK27&lt;400,IF(G25&gt;66,66,G25),G25)</f>
        <v>65</v>
      </c>
      <c r="I25" s="58" t="n">
        <f aca="false">IF(TOT!AK27&lt;200,IF(H25&gt;60,60,H25),H25)</f>
        <v>65</v>
      </c>
      <c r="J25" s="58" t="n">
        <f aca="false">(E25+I25)/2</f>
        <v>59.5</v>
      </c>
      <c r="K25" s="58" t="n">
        <f aca="false">IF(TOT!AN27&lt;13.4,IF(J25&gt;73,73,J25),J25)</f>
        <v>59.5</v>
      </c>
      <c r="L25" s="58" t="n">
        <f aca="false">IF(TOT!AN27&lt;11,IF(K25&gt;66,66,K25),K25)</f>
        <v>59.5</v>
      </c>
    </row>
    <row r="26" customFormat="false" ht="13" hidden="false" customHeight="true" outlineLevel="0" collapsed="false">
      <c r="A26" s="17" t="s">
        <v>415</v>
      </c>
      <c r="B26" s="50" t="n">
        <f aca="false">(TOT!AV28*60)/TOT!AK28</f>
        <v>6.83282817879508</v>
      </c>
      <c r="C26" s="37" t="n">
        <f aca="false">VLOOKUP(B26,'SC - SHOTS'!$A$3:$B$55,2)</f>
        <v>76</v>
      </c>
      <c r="D26" s="37" t="n">
        <f aca="false">IF(TOT!AK28&lt;400,IF(C26&gt;66,66,C26),C26)</f>
        <v>76</v>
      </c>
      <c r="E26" s="37" t="n">
        <f aca="false">IF(TOT!AK28&lt;200,IF(C26&gt;60,60,C26),C26)</f>
        <v>76</v>
      </c>
      <c r="F26" s="54" t="n">
        <f aca="false">(TOT!W28*60)/TOT!AK28</f>
        <v>0.476708942706633</v>
      </c>
      <c r="G26" s="58" t="n">
        <f aca="false">VLOOKUP(F26,'SC - GOALS'!$A$3:$B$55,2)</f>
        <v>69</v>
      </c>
      <c r="H26" s="58" t="n">
        <f aca="false">IF(TOT!AK28&lt;400,IF(G26&gt;66,66,G26),G26)</f>
        <v>69</v>
      </c>
      <c r="I26" s="58" t="n">
        <f aca="false">IF(TOT!AK28&lt;200,IF(H26&gt;60,60,H26),H26)</f>
        <v>69</v>
      </c>
      <c r="J26" s="58" t="n">
        <f aca="false">(E26+I26)/2</f>
        <v>72.5</v>
      </c>
      <c r="K26" s="58" t="n">
        <f aca="false">IF(TOT!AN28&lt;13.4,IF(J26&gt;73,73,J26),J26)</f>
        <v>72.5</v>
      </c>
      <c r="L26" s="58" t="n">
        <f aca="false">IF(TOT!AN28&lt;11,IF(K26&gt;66,66,K26),K26)</f>
        <v>72.5</v>
      </c>
    </row>
    <row r="27" customFormat="false" ht="13" hidden="false" customHeight="true" outlineLevel="0" collapsed="false">
      <c r="A27" s="17" t="s">
        <v>420</v>
      </c>
      <c r="B27" s="50" t="n">
        <f aca="false">(TOT!AV29*60)/TOT!AK29</f>
        <v>6.91881236910205</v>
      </c>
      <c r="C27" s="37" t="n">
        <f aca="false">VLOOKUP(B27,'SC - SHOTS'!$A$3:$B$55,2)</f>
        <v>77</v>
      </c>
      <c r="D27" s="37" t="n">
        <f aca="false">IF(TOT!AK29&lt;400,IF(C27&gt;66,66,C27),C27)</f>
        <v>77</v>
      </c>
      <c r="E27" s="37" t="n">
        <f aca="false">IF(TOT!AK29&lt;200,IF(C27&gt;60,60,C27),C27)</f>
        <v>77</v>
      </c>
      <c r="F27" s="54" t="n">
        <f aca="false">(TOT!W29*60)/TOT!AK29</f>
        <v>0.665270420105967</v>
      </c>
      <c r="G27" s="58" t="n">
        <f aca="false">VLOOKUP(F27,'SC - GOALS'!$A$3:$B$55,2)</f>
        <v>76</v>
      </c>
      <c r="H27" s="58" t="n">
        <f aca="false">IF(TOT!AK29&lt;400,IF(G27&gt;66,66,G27),G27)</f>
        <v>76</v>
      </c>
      <c r="I27" s="58" t="n">
        <f aca="false">IF(TOT!AK29&lt;200,IF(H27&gt;60,60,H27),H27)</f>
        <v>76</v>
      </c>
      <c r="J27" s="58" t="n">
        <f aca="false">(E27+I27)/2</f>
        <v>76.5</v>
      </c>
      <c r="K27" s="58" t="n">
        <f aca="false">IF(TOT!AN29&lt;13.4,IF(J27&gt;73,73,J27),J27)</f>
        <v>76.5</v>
      </c>
      <c r="L27" s="58" t="n">
        <f aca="false">IF(TOT!AN29&lt;11,IF(K27&gt;66,66,K27),K27)</f>
        <v>76.5</v>
      </c>
    </row>
    <row r="28" customFormat="false" ht="13" hidden="false" customHeight="true" outlineLevel="0" collapsed="false">
      <c r="A28" s="17" t="s">
        <v>425</v>
      </c>
      <c r="B28" s="50" t="n">
        <f aca="false">(TOT!AV30*60)/TOT!AK30</f>
        <v>12.8947633942087</v>
      </c>
      <c r="C28" s="37" t="n">
        <f aca="false">VLOOKUP(B28,'SC - SHOTS'!$A$3:$B$55,2)</f>
        <v>99</v>
      </c>
      <c r="D28" s="37" t="n">
        <f aca="false">IF(TOT!AK30&lt;400,IF(C28&gt;66,66,C28),C28)</f>
        <v>99</v>
      </c>
      <c r="E28" s="37" t="n">
        <f aca="false">IF(TOT!AK30&lt;200,IF(C28&gt;60,60,C28),C28)</f>
        <v>99</v>
      </c>
      <c r="F28" s="54" t="n">
        <f aca="false">(TOT!W30*60)/TOT!AK30</f>
        <v>1.77984058117247</v>
      </c>
      <c r="G28" s="58" t="n">
        <f aca="false">VLOOKUP(F28,'SC - GOALS'!$A$3:$B$55,2)</f>
        <v>99</v>
      </c>
      <c r="H28" s="58" t="n">
        <f aca="false">IF(TOT!AK30&lt;400,IF(G28&gt;66,66,G28),G28)</f>
        <v>99</v>
      </c>
      <c r="I28" s="58" t="n">
        <f aca="false">IF(TOT!AK30&lt;200,IF(H28&gt;60,60,H28),H28)</f>
        <v>99</v>
      </c>
      <c r="J28" s="58" t="n">
        <f aca="false">(E28+I28)/2</f>
        <v>99</v>
      </c>
      <c r="K28" s="58" t="n">
        <f aca="false">IF(TOT!AN30&lt;13.4,IF(J28&gt;73,73,J28),J28)</f>
        <v>99</v>
      </c>
      <c r="L28" s="58" t="n">
        <f aca="false">IF(TOT!AN30&lt;11,IF(K28&gt;66,66,K28),K28)</f>
        <v>99</v>
      </c>
    </row>
    <row r="29" customFormat="false" ht="13" hidden="false" customHeight="true" outlineLevel="0" collapsed="false">
      <c r="A29" s="17" t="s">
        <v>430</v>
      </c>
      <c r="B29" s="50" t="n">
        <f aca="false">(TOT!AV31*60)/TOT!AK31</f>
        <v>6.45595158036315</v>
      </c>
      <c r="C29" s="37" t="n">
        <f aca="false">VLOOKUP(B29,'SC - SHOTS'!$A$3:$B$55,2)</f>
        <v>73</v>
      </c>
      <c r="D29" s="37" t="n">
        <f aca="false">IF(TOT!AK31&lt;400,IF(C29&gt;66,66,C29),C29)</f>
        <v>73</v>
      </c>
      <c r="E29" s="37" t="n">
        <f aca="false">IF(TOT!AK31&lt;200,IF(C29&gt;60,60,C29),C29)</f>
        <v>73</v>
      </c>
      <c r="F29" s="54" t="n">
        <f aca="false">(TOT!W31*60)/TOT!AK31</f>
        <v>0.448329970858552</v>
      </c>
      <c r="G29" s="58" t="n">
        <f aca="false">VLOOKUP(F29,'SC - GOALS'!$A$3:$B$55,2)</f>
        <v>68</v>
      </c>
      <c r="H29" s="58" t="n">
        <f aca="false">IF(TOT!AK31&lt;400,IF(G29&gt;66,66,G29),G29)</f>
        <v>68</v>
      </c>
      <c r="I29" s="58" t="n">
        <f aca="false">IF(TOT!AK31&lt;200,IF(H29&gt;60,60,H29),H29)</f>
        <v>68</v>
      </c>
      <c r="J29" s="58" t="n">
        <f aca="false">(E29+I29)/2</f>
        <v>70.5</v>
      </c>
      <c r="K29" s="58" t="n">
        <f aca="false">IF(TOT!AN31&lt;13.4,IF(J29&gt;73,73,J29),J29)</f>
        <v>70.5</v>
      </c>
      <c r="L29" s="58" t="n">
        <f aca="false">IF(TOT!AN31&lt;11,IF(K29&gt;66,66,K29),K29)</f>
        <v>70.5</v>
      </c>
    </row>
    <row r="30" customFormat="false" ht="13" hidden="false" customHeight="true" outlineLevel="0" collapsed="false">
      <c r="A30" s="17" t="s">
        <v>437</v>
      </c>
      <c r="B30" s="50" t="n">
        <f aca="false">(TOT!AV32*60)/TOT!AK32</f>
        <v>7.09492750222906</v>
      </c>
      <c r="C30" s="37" t="n">
        <f aca="false">VLOOKUP(B30,'SC - SHOTS'!$A$3:$B$55,2)</f>
        <v>78</v>
      </c>
      <c r="D30" s="37" t="n">
        <f aca="false">IF(TOT!AK32&lt;400,IF(C30&gt;66,66,C30),C30)</f>
        <v>78</v>
      </c>
      <c r="E30" s="37" t="n">
        <f aca="false">IF(TOT!AK32&lt;200,IF(C30&gt;60,60,C30),C30)</f>
        <v>78</v>
      </c>
      <c r="F30" s="54" t="n">
        <f aca="false">(TOT!W32*60)/TOT!AK32</f>
        <v>0.633475669841881</v>
      </c>
      <c r="G30" s="58" t="n">
        <f aca="false">VLOOKUP(F30,'SC - GOALS'!$A$3:$B$55,2)</f>
        <v>75</v>
      </c>
      <c r="H30" s="58" t="n">
        <f aca="false">IF(TOT!AK32&lt;400,IF(G30&gt;66,66,G30),G30)</f>
        <v>75</v>
      </c>
      <c r="I30" s="58" t="n">
        <f aca="false">IF(TOT!AK32&lt;200,IF(H30&gt;60,60,H30),H30)</f>
        <v>75</v>
      </c>
      <c r="J30" s="58" t="n">
        <f aca="false">(E30+I30)/2</f>
        <v>76.5</v>
      </c>
      <c r="K30" s="58" t="n">
        <f aca="false">IF(TOT!AN32&lt;13.4,IF(J30&gt;73,73,J30),J30)</f>
        <v>76.5</v>
      </c>
      <c r="L30" s="58" t="n">
        <f aca="false">IF(TOT!AN32&lt;11,IF(K30&gt;66,66,K30),K30)</f>
        <v>76.5</v>
      </c>
    </row>
    <row r="31" customFormat="false" ht="13" hidden="false" customHeight="true" outlineLevel="0" collapsed="false">
      <c r="A31" s="17" t="s">
        <v>442</v>
      </c>
      <c r="B31" s="50" t="n">
        <f aca="false">(TOT!AV33*60)/TOT!AK33</f>
        <v>8.62402286290662</v>
      </c>
      <c r="C31" s="37" t="n">
        <f aca="false">VLOOKUP(B31,'SC - SHOTS'!$A$3:$B$55,2)</f>
        <v>88</v>
      </c>
      <c r="D31" s="37" t="n">
        <f aca="false">IF(TOT!AK33&lt;400,IF(C31&gt;66,66,C31),C31)</f>
        <v>88</v>
      </c>
      <c r="E31" s="37" t="n">
        <f aca="false">IF(TOT!AK33&lt;200,IF(C31&gt;60,60,C31),C31)</f>
        <v>88</v>
      </c>
      <c r="F31" s="54" t="n">
        <f aca="false">(TOT!W33*60)/TOT!AK33</f>
        <v>0.7564932335883</v>
      </c>
      <c r="G31" s="58" t="n">
        <f aca="false">VLOOKUP(F31,'SC - GOALS'!$A$3:$B$55,2)</f>
        <v>79</v>
      </c>
      <c r="H31" s="58" t="n">
        <f aca="false">IF(TOT!AK33&lt;400,IF(G31&gt;66,66,G31),G31)</f>
        <v>79</v>
      </c>
      <c r="I31" s="58" t="n">
        <f aca="false">IF(TOT!AK33&lt;200,IF(H31&gt;60,60,H31),H31)</f>
        <v>79</v>
      </c>
      <c r="J31" s="58" t="n">
        <f aca="false">(E31+I31)/2</f>
        <v>83.5</v>
      </c>
      <c r="K31" s="58" t="n">
        <f aca="false">IF(TOT!AN33&lt;13.4,IF(J31&gt;73,73,J31),J31)</f>
        <v>83.5</v>
      </c>
      <c r="L31" s="58" t="n">
        <f aca="false">IF(TOT!AN33&lt;11,IF(K31&gt;66,66,K31),K31)</f>
        <v>83.5</v>
      </c>
    </row>
    <row r="32" customFormat="false" ht="13" hidden="false" customHeight="true" outlineLevel="0" collapsed="false">
      <c r="A32" s="17" t="s">
        <v>447</v>
      </c>
      <c r="B32" s="50" t="n">
        <f aca="false">(TOT!AV34*60)/TOT!AK34</f>
        <v>3.75717516089755</v>
      </c>
      <c r="C32" s="37" t="n">
        <f aca="false">VLOOKUP(B32,'SC - SHOTS'!$A$3:$B$55,2)</f>
        <v>53</v>
      </c>
      <c r="D32" s="37" t="n">
        <f aca="false">IF(TOT!AK34&lt;400,IF(C32&gt;66,66,C32),C32)</f>
        <v>53</v>
      </c>
      <c r="E32" s="37" t="n">
        <f aca="false">IF(TOT!AK34&lt;200,IF(C32&gt;60,60,C32),C32)</f>
        <v>53</v>
      </c>
      <c r="F32" s="54" t="n">
        <f aca="false">(TOT!W34*60)/TOT!AK34</f>
        <v>0.417463906766394</v>
      </c>
      <c r="G32" s="58" t="n">
        <f aca="false">VLOOKUP(F32,'SC - GOALS'!$A$3:$B$55,2)</f>
        <v>66</v>
      </c>
      <c r="H32" s="58" t="n">
        <f aca="false">IF(TOT!AK34&lt;400,IF(G32&gt;66,66,G32),G32)</f>
        <v>66</v>
      </c>
      <c r="I32" s="58" t="n">
        <f aca="false">IF(TOT!AK34&lt;200,IF(H32&gt;60,60,H32),H32)</f>
        <v>66</v>
      </c>
      <c r="J32" s="58" t="n">
        <f aca="false">(E32+I32)/2</f>
        <v>59.5</v>
      </c>
      <c r="K32" s="58" t="n">
        <f aca="false">IF(TOT!AN34&lt;13.4,IF(J32&gt;73,73,J32),J32)</f>
        <v>59.5</v>
      </c>
      <c r="L32" s="58" t="n">
        <f aca="false">IF(TOT!AN34&lt;11,IF(K32&gt;66,66,K32),K32)</f>
        <v>59.5</v>
      </c>
    </row>
    <row r="33" customFormat="false" ht="13" hidden="false" customHeight="true" outlineLevel="0" collapsed="false">
      <c r="A33" s="17" t="s">
        <v>451</v>
      </c>
      <c r="B33" s="50" t="n">
        <f aca="false">(TOT!AV35*60)/TOT!AK35</f>
        <v>6.07267199529238</v>
      </c>
      <c r="C33" s="37" t="n">
        <f aca="false">VLOOKUP(B33,'SC - SHOTS'!$A$3:$B$55,2)</f>
        <v>70</v>
      </c>
      <c r="D33" s="37" t="n">
        <f aca="false">IF(TOT!AK35&lt;400,IF(C33&gt;66,66,C33),C33)</f>
        <v>70</v>
      </c>
      <c r="E33" s="37" t="n">
        <f aca="false">IF(TOT!AK35&lt;200,IF(C33&gt;60,60,C33),C33)</f>
        <v>70</v>
      </c>
      <c r="F33" s="54" t="n">
        <f aca="false">(TOT!W35*60)/TOT!AK35</f>
        <v>0.211837395184618</v>
      </c>
      <c r="G33" s="58" t="n">
        <f aca="false">VLOOKUP(F33,'SC - GOALS'!$A$3:$B$55,2)</f>
        <v>56</v>
      </c>
      <c r="H33" s="58" t="n">
        <f aca="false">IF(TOT!AK35&lt;400,IF(G33&gt;66,66,G33),G33)</f>
        <v>56</v>
      </c>
      <c r="I33" s="58" t="n">
        <f aca="false">IF(TOT!AK35&lt;200,IF(H33&gt;60,60,H33),H33)</f>
        <v>56</v>
      </c>
      <c r="J33" s="58" t="n">
        <f aca="false">(E33+I33)/2</f>
        <v>63</v>
      </c>
      <c r="K33" s="58" t="n">
        <f aca="false">IF(TOT!AN35&lt;13.4,IF(J33&gt;73,73,J33),J33)</f>
        <v>63</v>
      </c>
      <c r="L33" s="58" t="n">
        <f aca="false">IF(TOT!AN35&lt;11,IF(K33&gt;66,66,K33),K33)</f>
        <v>63</v>
      </c>
    </row>
    <row r="34" customFormat="false" ht="13" hidden="false" customHeight="true" outlineLevel="0" collapsed="false">
      <c r="A34" s="17" t="s">
        <v>457</v>
      </c>
      <c r="B34" s="50" t="n">
        <f aca="false">(TOT!AV36*60)/TOT!AK36</f>
        <v>4.63320463320463</v>
      </c>
      <c r="C34" s="37" t="n">
        <f aca="false">VLOOKUP(B34,'SC - SHOTS'!$A$3:$B$55,2)</f>
        <v>59</v>
      </c>
      <c r="D34" s="37" t="n">
        <f aca="false">IF(TOT!AK36&lt;400,IF(C34&gt;66,66,C34),C34)</f>
        <v>59</v>
      </c>
      <c r="E34" s="37" t="n">
        <f aca="false">IF(TOT!AK36&lt;200,IF(C34&gt;60,60,C34),C34)</f>
        <v>59</v>
      </c>
      <c r="F34" s="54" t="n">
        <f aca="false">(TOT!W36*60)/TOT!AK36</f>
        <v>1.07354741501083</v>
      </c>
      <c r="G34" s="58" t="n">
        <f aca="false">VLOOKUP(F34,'SC - GOALS'!$A$3:$B$55,2)</f>
        <v>89</v>
      </c>
      <c r="H34" s="58" t="n">
        <f aca="false">IF(TOT!AK36&lt;400,IF(G34&gt;66,66,G34),G34)</f>
        <v>89</v>
      </c>
      <c r="I34" s="58" t="n">
        <f aca="false">IF(TOT!AK36&lt;200,IF(H34&gt;60,60,H34),H34)</f>
        <v>89</v>
      </c>
      <c r="J34" s="58" t="n">
        <f aca="false">(E34+I34)/2</f>
        <v>74</v>
      </c>
      <c r="K34" s="58" t="n">
        <f aca="false">IF(TOT!AN36&lt;13.4,IF(J34&gt;73,73,J34),J34)</f>
        <v>74</v>
      </c>
      <c r="L34" s="58" t="n">
        <f aca="false">IF(TOT!AN36&lt;11,IF(K34&gt;66,66,K34),K34)</f>
        <v>74</v>
      </c>
    </row>
    <row r="35" customFormat="false" ht="13" hidden="false" customHeight="true" outlineLevel="0" collapsed="false">
      <c r="A35" s="17" t="s">
        <v>462</v>
      </c>
      <c r="B35" s="50" t="n">
        <f aca="false">(TOT!AV37*60)/TOT!AK37</f>
        <v>3.11015118790499</v>
      </c>
      <c r="C35" s="37" t="n">
        <f aca="false">VLOOKUP(B35,'SC - SHOTS'!$A$3:$B$55,2)</f>
        <v>50</v>
      </c>
      <c r="D35" s="37" t="n">
        <f aca="false">IF(TOT!AK37&lt;400,IF(C35&gt;66,66,C35),C35)</f>
        <v>50</v>
      </c>
      <c r="E35" s="37" t="n">
        <f aca="false">IF(TOT!AK37&lt;200,IF(C35&gt;60,60,C35),C35)</f>
        <v>50</v>
      </c>
      <c r="F35" s="54" t="n">
        <f aca="false">(TOT!W37*60)/TOT!AK37</f>
        <v>1.5550755939525</v>
      </c>
      <c r="G35" s="58" t="n">
        <f aca="false">VLOOKUP(F35,'SC - GOALS'!$A$3:$B$55,2)</f>
        <v>97</v>
      </c>
      <c r="H35" s="58" t="n">
        <f aca="false">IF(TOT!AK37&lt;400,IF(G35&gt;66,66,G35),G35)</f>
        <v>66</v>
      </c>
      <c r="I35" s="58" t="n">
        <f aca="false">IF(TOT!AK37&lt;200,IF(H35&gt;60,60,H35),H35)</f>
        <v>60</v>
      </c>
      <c r="J35" s="58" t="n">
        <f aca="false">(E35+I35)/2</f>
        <v>55</v>
      </c>
      <c r="K35" s="58" t="n">
        <f aca="false">IF(TOT!AN37&lt;13.4,IF(J35&gt;73,73,J35),J35)</f>
        <v>55</v>
      </c>
      <c r="L35" s="58" t="n">
        <f aca="false">IF(TOT!AN37&lt;11,IF(K35&gt;66,66,K35),K35)</f>
        <v>55</v>
      </c>
    </row>
    <row r="36" customFormat="false" ht="13" hidden="false" customHeight="true" outlineLevel="0" collapsed="false">
      <c r="A36" s="17" t="s">
        <v>467</v>
      </c>
      <c r="B36" s="50" t="n">
        <f aca="false">(TOT!AV38*60)/TOT!AK38</f>
        <v>3.66598778004073</v>
      </c>
      <c r="C36" s="37" t="n">
        <f aca="false">VLOOKUP(B36,'SC - SHOTS'!$A$3:$B$55,2)</f>
        <v>52</v>
      </c>
      <c r="D36" s="37" t="n">
        <f aca="false">IF(TOT!AK38&lt;400,IF(C36&gt;66,66,C36),C36)</f>
        <v>52</v>
      </c>
      <c r="E36" s="37" t="n">
        <f aca="false">IF(TOT!AK38&lt;200,IF(C36&gt;60,60,C36),C36)</f>
        <v>52</v>
      </c>
      <c r="F36" s="54" t="n">
        <f aca="false">(TOT!W38*60)/TOT!AK38</f>
        <v>0.122199592668024</v>
      </c>
      <c r="G36" s="58" t="n">
        <f aca="false">VLOOKUP(F36,'SC - GOALS'!$A$3:$B$55,2)</f>
        <v>52</v>
      </c>
      <c r="H36" s="58" t="n">
        <f aca="false">IF(TOT!AK38&lt;400,IF(G36&gt;66,66,G36),G36)</f>
        <v>52</v>
      </c>
      <c r="I36" s="58" t="n">
        <f aca="false">IF(TOT!AK38&lt;200,IF(H36&gt;60,60,H36),H36)</f>
        <v>52</v>
      </c>
      <c r="J36" s="58" t="n">
        <f aca="false">(E36+I36)/2</f>
        <v>52</v>
      </c>
      <c r="K36" s="58" t="n">
        <f aca="false">IF(TOT!AN38&lt;13.4,IF(J36&gt;73,73,J36),J36)</f>
        <v>52</v>
      </c>
      <c r="L36" s="58" t="n">
        <f aca="false">IF(TOT!AN38&lt;11,IF(K36&gt;66,66,K36),K36)</f>
        <v>52</v>
      </c>
    </row>
    <row r="37" customFormat="false" ht="13" hidden="false" customHeight="true" outlineLevel="0" collapsed="false">
      <c r="A37" s="17" t="s">
        <v>471</v>
      </c>
      <c r="B37" s="50" t="n">
        <f aca="false">(TOT!AV39*60)/TOT!AK39</f>
        <v>7.88859828939014</v>
      </c>
      <c r="C37" s="37" t="n">
        <f aca="false">VLOOKUP(B37,'SC - SHOTS'!$A$3:$B$55,2)</f>
        <v>84</v>
      </c>
      <c r="D37" s="37" t="n">
        <f aca="false">IF(TOT!AK39&lt;400,IF(C37&gt;66,66,C37),C37)</f>
        <v>84</v>
      </c>
      <c r="E37" s="37" t="n">
        <f aca="false">IF(TOT!AK39&lt;200,IF(C37&gt;60,60,C37),C37)</f>
        <v>84</v>
      </c>
      <c r="F37" s="54" t="n">
        <f aca="false">(TOT!W39*60)/TOT!AK39</f>
        <v>0.981530662735178</v>
      </c>
      <c r="G37" s="58" t="n">
        <f aca="false">VLOOKUP(F37,'SC - GOALS'!$A$3:$B$55,2)</f>
        <v>87</v>
      </c>
      <c r="H37" s="58" t="n">
        <f aca="false">IF(TOT!AK39&lt;400,IF(G37&gt;66,66,G37),G37)</f>
        <v>87</v>
      </c>
      <c r="I37" s="58" t="n">
        <f aca="false">IF(TOT!AK39&lt;200,IF(H37&gt;60,60,H37),H37)</f>
        <v>87</v>
      </c>
      <c r="J37" s="58" t="n">
        <f aca="false">(E37+I37)/2</f>
        <v>85.5</v>
      </c>
      <c r="K37" s="58" t="n">
        <f aca="false">IF(TOT!AN39&lt;13.4,IF(J37&gt;73,73,J37),J37)</f>
        <v>85.5</v>
      </c>
      <c r="L37" s="58" t="n">
        <f aca="false">IF(TOT!AN39&lt;11,IF(K37&gt;66,66,K37),K37)</f>
        <v>85.5</v>
      </c>
    </row>
    <row r="38" customFormat="false" ht="13" hidden="false" customHeight="true" outlineLevel="0" collapsed="false">
      <c r="A38" s="17" t="s">
        <v>476</v>
      </c>
      <c r="B38" s="50" t="n">
        <f aca="false">(TOT!AV40*60)/TOT!AK40</f>
        <v>3.71144361782162</v>
      </c>
      <c r="C38" s="37" t="n">
        <f aca="false">VLOOKUP(B38,'SC - SHOTS'!$A$3:$B$55,2)</f>
        <v>53</v>
      </c>
      <c r="D38" s="37" t="n">
        <f aca="false">IF(TOT!AK40&lt;400,IF(C38&gt;66,66,C38),C38)</f>
        <v>53</v>
      </c>
      <c r="E38" s="37" t="n">
        <f aca="false">IF(TOT!AK40&lt;200,IF(C38&gt;60,60,C38),C38)</f>
        <v>53</v>
      </c>
      <c r="F38" s="54" t="n">
        <f aca="false">(TOT!W40*60)/TOT!AK40</f>
        <v>0.401237147872607</v>
      </c>
      <c r="G38" s="58" t="n">
        <f aca="false">VLOOKUP(F38,'SC - GOALS'!$A$3:$B$55,2)</f>
        <v>66</v>
      </c>
      <c r="H38" s="58" t="n">
        <f aca="false">IF(TOT!AK40&lt;400,IF(G38&gt;66,66,G38),G38)</f>
        <v>66</v>
      </c>
      <c r="I38" s="58" t="n">
        <f aca="false">IF(TOT!AK40&lt;200,IF(H38&gt;60,60,H38),H38)</f>
        <v>66</v>
      </c>
      <c r="J38" s="58" t="n">
        <f aca="false">(E38+I38)/2</f>
        <v>59.5</v>
      </c>
      <c r="K38" s="58" t="n">
        <f aca="false">IF(TOT!AN40&lt;13.4,IF(J38&gt;73,73,J38),J38)</f>
        <v>59.5</v>
      </c>
      <c r="L38" s="58" t="n">
        <f aca="false">IF(TOT!AN40&lt;11,IF(K38&gt;66,66,K38),K38)</f>
        <v>59.5</v>
      </c>
    </row>
    <row r="39" customFormat="false" ht="13" hidden="false" customHeight="true" outlineLevel="0" collapsed="false">
      <c r="A39" s="17" t="s">
        <v>480</v>
      </c>
      <c r="B39" s="50" t="n">
        <f aca="false">(TOT!AV41*60)/TOT!AK41</f>
        <v>6.50628539298764</v>
      </c>
      <c r="C39" s="37" t="n">
        <f aca="false">VLOOKUP(B39,'SC - SHOTS'!$A$3:$B$55,2)</f>
        <v>73</v>
      </c>
      <c r="D39" s="37" t="n">
        <f aca="false">IF(TOT!AK41&lt;400,IF(C39&gt;66,66,C39),C39)</f>
        <v>73</v>
      </c>
      <c r="E39" s="37" t="n">
        <f aca="false">IF(TOT!AK41&lt;200,IF(C39&gt;60,60,C39),C39)</f>
        <v>73</v>
      </c>
      <c r="F39" s="54" t="n">
        <f aca="false">(TOT!W41*60)/TOT!AK41</f>
        <v>0.43375235953251</v>
      </c>
      <c r="G39" s="58" t="n">
        <f aca="false">VLOOKUP(F39,'SC - GOALS'!$A$3:$B$55,2)</f>
        <v>67</v>
      </c>
      <c r="H39" s="58" t="n">
        <f aca="false">IF(TOT!AK41&lt;400,IF(G39&gt;66,66,G39),G39)</f>
        <v>67</v>
      </c>
      <c r="I39" s="58" t="n">
        <f aca="false">IF(TOT!AK41&lt;200,IF(H39&gt;60,60,H39),H39)</f>
        <v>67</v>
      </c>
      <c r="J39" s="58" t="n">
        <f aca="false">(E39+I39)/2</f>
        <v>70</v>
      </c>
      <c r="K39" s="58" t="n">
        <f aca="false">IF(TOT!AN41&lt;13.4,IF(J39&gt;73,73,J39),J39)</f>
        <v>70</v>
      </c>
      <c r="L39" s="58" t="n">
        <f aca="false">IF(TOT!AN41&lt;11,IF(K39&gt;66,66,K39),K39)</f>
        <v>70</v>
      </c>
    </row>
    <row r="40" customFormat="false" ht="13" hidden="false" customHeight="true" outlineLevel="0" collapsed="false">
      <c r="A40" s="17" t="s">
        <v>485</v>
      </c>
      <c r="B40" s="50" t="n">
        <f aca="false">(TOT!AV42*60)/TOT!AK42</f>
        <v>2.75919406591415</v>
      </c>
      <c r="C40" s="37" t="n">
        <f aca="false">VLOOKUP(B40,'SC - SHOTS'!$A$3:$B$55,2)</f>
        <v>48</v>
      </c>
      <c r="D40" s="37" t="n">
        <f aca="false">IF(TOT!AK42&lt;400,IF(C40&gt;66,66,C40),C40)</f>
        <v>48</v>
      </c>
      <c r="E40" s="37" t="n">
        <f aca="false">IF(TOT!AK42&lt;200,IF(C40&gt;60,60,C40),C40)</f>
        <v>48</v>
      </c>
      <c r="F40" s="54" t="n">
        <f aca="false">(TOT!W42*60)/TOT!AK42</f>
        <v>0.046766001117189</v>
      </c>
      <c r="G40" s="58" t="n">
        <f aca="false">VLOOKUP(F40,'SC - GOALS'!$A$3:$B$55,2)</f>
        <v>48</v>
      </c>
      <c r="H40" s="58" t="n">
        <f aca="false">IF(TOT!AK42&lt;400,IF(G40&gt;66,66,G40),G40)</f>
        <v>48</v>
      </c>
      <c r="I40" s="58" t="n">
        <f aca="false">IF(TOT!AK42&lt;200,IF(H40&gt;60,60,H40),H40)</f>
        <v>48</v>
      </c>
      <c r="J40" s="58" t="n">
        <f aca="false">(E40+I40)/2</f>
        <v>48</v>
      </c>
      <c r="K40" s="58" t="n">
        <f aca="false">IF(TOT!AN42&lt;13.4,IF(J40&gt;73,73,J40),J40)</f>
        <v>48</v>
      </c>
      <c r="L40" s="58" t="n">
        <f aca="false">IF(TOT!AN42&lt;11,IF(K40&gt;66,66,K40),K40)</f>
        <v>48</v>
      </c>
    </row>
    <row r="41" customFormat="false" ht="13" hidden="false" customHeight="true" outlineLevel="0" collapsed="false">
      <c r="A41" s="17" t="s">
        <v>491</v>
      </c>
      <c r="B41" s="50" t="n">
        <f aca="false">(TOT!AV43*60)/TOT!AK43</f>
        <v>4.85939257592796</v>
      </c>
      <c r="C41" s="37" t="n">
        <f aca="false">VLOOKUP(B41,'SC - SHOTS'!$A$3:$B$55,2)</f>
        <v>61</v>
      </c>
      <c r="D41" s="37" t="n">
        <f aca="false">IF(TOT!AK43&lt;400,IF(C41&gt;66,66,C41),C41)</f>
        <v>61</v>
      </c>
      <c r="E41" s="37" t="n">
        <f aca="false">IF(TOT!AK43&lt;200,IF(C41&gt;60,60,C41),C41)</f>
        <v>61</v>
      </c>
      <c r="F41" s="54" t="n">
        <f aca="false">(TOT!W43*60)/TOT!AK43</f>
        <v>0.647919010123729</v>
      </c>
      <c r="G41" s="58" t="n">
        <f aca="false">VLOOKUP(F41,'SC - GOALS'!$A$3:$B$55,2)</f>
        <v>75</v>
      </c>
      <c r="H41" s="58" t="n">
        <f aca="false">IF(TOT!AK43&lt;400,IF(G41&gt;66,66,G41),G41)</f>
        <v>66</v>
      </c>
      <c r="I41" s="58" t="n">
        <f aca="false">IF(TOT!AK43&lt;200,IF(H41&gt;60,60,H41),H41)</f>
        <v>66</v>
      </c>
      <c r="J41" s="58" t="n">
        <f aca="false">(E41+I41)/2</f>
        <v>63.5</v>
      </c>
      <c r="K41" s="58" t="n">
        <f aca="false">IF(TOT!AN43&lt;13.4,IF(J41&gt;73,73,J41),J41)</f>
        <v>63.5</v>
      </c>
      <c r="L41" s="58" t="n">
        <f aca="false">IF(TOT!AN43&lt;11,IF(K41&gt;66,66,K41),K41)</f>
        <v>63.5</v>
      </c>
    </row>
    <row r="42" customFormat="false" ht="13" hidden="false" customHeight="true" outlineLevel="0" collapsed="false">
      <c r="A42" s="17" t="s">
        <v>496</v>
      </c>
      <c r="B42" s="50" t="n">
        <f aca="false">(TOT!AV44*60)/TOT!AK44</f>
        <v>8.81428554612571</v>
      </c>
      <c r="C42" s="37" t="n">
        <f aca="false">VLOOKUP(B42,'SC - SHOTS'!$A$3:$B$55,2)</f>
        <v>89</v>
      </c>
      <c r="D42" s="37" t="n">
        <f aca="false">IF(TOT!AK44&lt;400,IF(C42&gt;66,66,C42),C42)</f>
        <v>89</v>
      </c>
      <c r="E42" s="37" t="n">
        <f aca="false">IF(TOT!AK44&lt;200,IF(C42&gt;60,60,C42),C42)</f>
        <v>89</v>
      </c>
      <c r="F42" s="54" t="n">
        <f aca="false">(TOT!W44*60)/TOT!AK44</f>
        <v>1.69505491271648</v>
      </c>
      <c r="G42" s="58" t="n">
        <f aca="false">VLOOKUP(F42,'SC - GOALS'!$A$3:$B$55,2)</f>
        <v>98</v>
      </c>
      <c r="H42" s="58" t="n">
        <f aca="false">IF(TOT!AK44&lt;400,IF(G42&gt;66,66,G42),G42)</f>
        <v>98</v>
      </c>
      <c r="I42" s="58" t="n">
        <f aca="false">IF(TOT!AK44&lt;200,IF(H42&gt;60,60,H42),H42)</f>
        <v>98</v>
      </c>
      <c r="J42" s="58" t="n">
        <f aca="false">(E42+I42)/2</f>
        <v>93.5</v>
      </c>
      <c r="K42" s="58" t="n">
        <f aca="false">IF(TOT!AN44&lt;13.4,IF(J42&gt;73,73,J42),J42)</f>
        <v>93.5</v>
      </c>
      <c r="L42" s="58" t="n">
        <f aca="false">IF(TOT!AN44&lt;11,IF(K42&gt;66,66,K42),K42)</f>
        <v>93.5</v>
      </c>
    </row>
    <row r="43" customFormat="false" ht="13" hidden="false" customHeight="true" outlineLevel="0" collapsed="false">
      <c r="A43" s="17" t="s">
        <v>501</v>
      </c>
      <c r="B43" s="50" t="n">
        <f aca="false">(TOT!AV45*60)/TOT!AK45</f>
        <v>6.50364539647719</v>
      </c>
      <c r="C43" s="37" t="n">
        <f aca="false">VLOOKUP(B43,'SC - SHOTS'!$A$3:$B$55,2)</f>
        <v>73</v>
      </c>
      <c r="D43" s="37" t="n">
        <f aca="false">IF(TOT!AK45&lt;400,IF(C43&gt;66,66,C43),C43)</f>
        <v>73</v>
      </c>
      <c r="E43" s="37" t="n">
        <f aca="false">IF(TOT!AK45&lt;200,IF(C43&gt;60,60,C43),C43)</f>
        <v>73</v>
      </c>
      <c r="F43" s="54" t="n">
        <f aca="false">(TOT!W45*60)/TOT!AK45</f>
        <v>0.929092199496742</v>
      </c>
      <c r="G43" s="58" t="n">
        <f aca="false">VLOOKUP(F43,'SC - GOALS'!$A$3:$B$55,2)</f>
        <v>85</v>
      </c>
      <c r="H43" s="58" t="n">
        <f aca="false">IF(TOT!AK45&lt;400,IF(G43&gt;66,66,G43),G43)</f>
        <v>85</v>
      </c>
      <c r="I43" s="58" t="n">
        <f aca="false">IF(TOT!AK45&lt;200,IF(H43&gt;60,60,H43),H43)</f>
        <v>85</v>
      </c>
      <c r="J43" s="58" t="n">
        <f aca="false">(E43+I43)/2</f>
        <v>79</v>
      </c>
      <c r="K43" s="58" t="n">
        <f aca="false">IF(TOT!AN45&lt;13.4,IF(J43&gt;73,73,J43),J43)</f>
        <v>79</v>
      </c>
      <c r="L43" s="58" t="n">
        <f aca="false">IF(TOT!AN45&lt;11,IF(K43&gt;66,66,K43),K43)</f>
        <v>79</v>
      </c>
    </row>
    <row r="44" customFormat="false" ht="13" hidden="false" customHeight="true" outlineLevel="0" collapsed="false">
      <c r="A44" s="17" t="s">
        <v>507</v>
      </c>
      <c r="B44" s="50" t="n">
        <f aca="false">(TOT!AV46*60)/TOT!AK46</f>
        <v>9.38103559275269</v>
      </c>
      <c r="C44" s="37" t="n">
        <f aca="false">VLOOKUP(B44,'SC - SHOTS'!$A$3:$B$55,2)</f>
        <v>92</v>
      </c>
      <c r="D44" s="37" t="n">
        <f aca="false">IF(TOT!AK46&lt;400,IF(C44&gt;66,66,C44),C44)</f>
        <v>92</v>
      </c>
      <c r="E44" s="37" t="n">
        <f aca="false">IF(TOT!AK46&lt;200,IF(C44&gt;60,60,C44),C44)</f>
        <v>92</v>
      </c>
      <c r="F44" s="54" t="n">
        <f aca="false">(TOT!W46*60)/TOT!AK46</f>
        <v>0.882920996964959</v>
      </c>
      <c r="G44" s="58" t="n">
        <f aca="false">VLOOKUP(F44,'SC - GOALS'!$A$3:$B$55,2)</f>
        <v>83</v>
      </c>
      <c r="H44" s="58" t="n">
        <f aca="false">IF(TOT!AK46&lt;400,IF(G44&gt;66,66,G44),G44)</f>
        <v>83</v>
      </c>
      <c r="I44" s="58" t="n">
        <f aca="false">IF(TOT!AK46&lt;200,IF(H44&gt;60,60,H44),H44)</f>
        <v>83</v>
      </c>
      <c r="J44" s="58" t="n">
        <f aca="false">(E44+I44)/2</f>
        <v>87.5</v>
      </c>
      <c r="K44" s="58" t="n">
        <f aca="false">IF(TOT!AN46&lt;13.4,IF(J44&gt;73,73,J44),J44)</f>
        <v>87.5</v>
      </c>
      <c r="L44" s="58" t="n">
        <f aca="false">IF(TOT!AN46&lt;11,IF(K44&gt;66,66,K44),K44)</f>
        <v>87.5</v>
      </c>
    </row>
    <row r="45" customFormat="false" ht="13" hidden="false" customHeight="true" outlineLevel="0" collapsed="false">
      <c r="A45" s="17" t="s">
        <v>512</v>
      </c>
      <c r="B45" s="50" t="n">
        <f aca="false">(TOT!AV47*60)/TOT!AK47</f>
        <v>4.20091324200913</v>
      </c>
      <c r="C45" s="37" t="n">
        <f aca="false">VLOOKUP(B45,'SC - SHOTS'!$A$3:$B$55,2)</f>
        <v>56</v>
      </c>
      <c r="D45" s="37" t="n">
        <f aca="false">IF(TOT!AK47&lt;400,IF(C45&gt;66,66,C45),C45)</f>
        <v>56</v>
      </c>
      <c r="E45" s="37" t="n">
        <f aca="false">IF(TOT!AK47&lt;200,IF(C45&gt;60,60,C45),C45)</f>
        <v>56</v>
      </c>
      <c r="F45" s="54" t="n">
        <f aca="false">(TOT!W47*60)/TOT!AK47</f>
        <v>0.273972602739726</v>
      </c>
      <c r="G45" s="58" t="n">
        <f aca="false">VLOOKUP(F45,'SC - GOALS'!$A$3:$B$55,2)</f>
        <v>59</v>
      </c>
      <c r="H45" s="58" t="n">
        <f aca="false">IF(TOT!AK47&lt;400,IF(G45&gt;66,66,G45),G45)</f>
        <v>59</v>
      </c>
      <c r="I45" s="58" t="n">
        <f aca="false">IF(TOT!AK47&lt;200,IF(H45&gt;60,60,H45),H45)</f>
        <v>59</v>
      </c>
      <c r="J45" s="58" t="n">
        <f aca="false">(E45+I45)/2</f>
        <v>57.5</v>
      </c>
      <c r="K45" s="58" t="n">
        <f aca="false">IF(TOT!AN47&lt;13.4,IF(J45&gt;73,73,J45),J45)</f>
        <v>57.5</v>
      </c>
      <c r="L45" s="58" t="n">
        <f aca="false">IF(TOT!AN47&lt;11,IF(K45&gt;66,66,K45),K45)</f>
        <v>57.5</v>
      </c>
    </row>
    <row r="46" customFormat="false" ht="13" hidden="false" customHeight="true" outlineLevel="0" collapsed="false">
      <c r="A46" s="17" t="s">
        <v>516</v>
      </c>
      <c r="B46" s="50" t="n">
        <f aca="false">(TOT!AV48*60)/TOT!AK48</f>
        <v>0</v>
      </c>
      <c r="C46" s="37" t="n">
        <f aca="false">VLOOKUP(B46,'SC - SHOTS'!$A$3:$B$55,2)</f>
        <v>47</v>
      </c>
      <c r="D46" s="37" t="n">
        <f aca="false">IF(TOT!AK48&lt;400,IF(C46&gt;66,66,C46),C46)</f>
        <v>47</v>
      </c>
      <c r="E46" s="37" t="n">
        <f aca="false">IF(TOT!AK48&lt;200,IF(C46&gt;60,60,C46),C46)</f>
        <v>47</v>
      </c>
      <c r="F46" s="54" t="n">
        <f aca="false">(TOT!W48*60)/TOT!AK48</f>
        <v>0</v>
      </c>
      <c r="G46" s="58" t="n">
        <f aca="false">VLOOKUP(F46,'SC - GOALS'!$A$3:$B$55,2)</f>
        <v>47</v>
      </c>
      <c r="H46" s="58" t="n">
        <f aca="false">IF(TOT!AK48&lt;400,IF(G46&gt;66,66,G46),G46)</f>
        <v>47</v>
      </c>
      <c r="I46" s="58" t="n">
        <f aca="false">IF(TOT!AK48&lt;200,IF(H46&gt;60,60,H46),H46)</f>
        <v>47</v>
      </c>
      <c r="J46" s="58" t="n">
        <f aca="false">(E46+I46)/2</f>
        <v>47</v>
      </c>
      <c r="K46" s="58" t="n">
        <f aca="false">IF(TOT!AN48&lt;13.4,IF(J46&gt;73,73,J46),J46)</f>
        <v>47</v>
      </c>
      <c r="L46" s="58" t="n">
        <f aca="false">IF(TOT!AN48&lt;11,IF(K46&gt;66,66,K46),K46)</f>
        <v>47</v>
      </c>
    </row>
    <row r="47" customFormat="false" ht="13" hidden="false" customHeight="true" outlineLevel="0" collapsed="false">
      <c r="A47" s="17" t="s">
        <v>520</v>
      </c>
      <c r="B47" s="50" t="n">
        <f aca="false">(TOT!AV49*60)/TOT!AK49</f>
        <v>10.8262108262108</v>
      </c>
      <c r="C47" s="37" t="n">
        <f aca="false">VLOOKUP(B47,'SC - SHOTS'!$A$3:$B$55,2)</f>
        <v>96</v>
      </c>
      <c r="D47" s="37" t="n">
        <f aca="false">IF(TOT!AK49&lt;400,IF(C47&gt;66,66,C47),C47)</f>
        <v>66</v>
      </c>
      <c r="E47" s="37" t="n">
        <f aca="false">IF(TOT!AK49&lt;200,IF(C47&gt;60,60,C47),C47)</f>
        <v>60</v>
      </c>
      <c r="F47" s="54" t="n">
        <f aca="false">(TOT!W49*60)/TOT!AK49</f>
        <v>1.13960113960114</v>
      </c>
      <c r="G47" s="58" t="n">
        <f aca="false">VLOOKUP(F47,'SC - GOALS'!$A$3:$B$55,2)</f>
        <v>90</v>
      </c>
      <c r="H47" s="58" t="n">
        <f aca="false">IF(TOT!AK49&lt;400,IF(G47&gt;66,66,G47),G47)</f>
        <v>66</v>
      </c>
      <c r="I47" s="58" t="n">
        <f aca="false">IF(TOT!AK49&lt;200,IF(H47&gt;60,60,H47),H47)</f>
        <v>60</v>
      </c>
      <c r="J47" s="58" t="n">
        <f aca="false">(E47+I47)/2</f>
        <v>60</v>
      </c>
      <c r="K47" s="58" t="n">
        <f aca="false">IF(TOT!AN49&lt;13.4,IF(J47&gt;73,73,J47),J47)</f>
        <v>60</v>
      </c>
      <c r="L47" s="58" t="n">
        <f aca="false">IF(TOT!AN49&lt;11,IF(K47&gt;66,66,K47),K47)</f>
        <v>60</v>
      </c>
    </row>
    <row r="48" customFormat="false" ht="13" hidden="false" customHeight="true" outlineLevel="0" collapsed="false">
      <c r="A48" s="17" t="s">
        <v>525</v>
      </c>
      <c r="B48" s="50" t="n">
        <f aca="false">(TOT!AV50*60)/TOT!AK50</f>
        <v>7.38353354819785</v>
      </c>
      <c r="C48" s="37" t="n">
        <f aca="false">VLOOKUP(B48,'SC - SHOTS'!$A$3:$B$55,2)</f>
        <v>80</v>
      </c>
      <c r="D48" s="37" t="n">
        <f aca="false">IF(TOT!AK50&lt;400,IF(C48&gt;66,66,C48),C48)</f>
        <v>66</v>
      </c>
      <c r="E48" s="37" t="n">
        <f aca="false">IF(TOT!AK50&lt;200,IF(C48&gt;60,60,C48),C48)</f>
        <v>60</v>
      </c>
      <c r="F48" s="54" t="n">
        <f aca="false">(TOT!W50*60)/TOT!AK50</f>
        <v>0.527395253442703</v>
      </c>
      <c r="G48" s="58" t="n">
        <f aca="false">VLOOKUP(F48,'SC - GOALS'!$A$3:$B$55,2)</f>
        <v>71</v>
      </c>
      <c r="H48" s="58" t="n">
        <f aca="false">IF(TOT!AK50&lt;400,IF(G48&gt;66,66,G48),G48)</f>
        <v>66</v>
      </c>
      <c r="I48" s="58" t="n">
        <f aca="false">IF(TOT!AK50&lt;200,IF(H48&gt;60,60,H48),H48)</f>
        <v>60</v>
      </c>
      <c r="J48" s="58" t="n">
        <f aca="false">(E48+I48)/2</f>
        <v>60</v>
      </c>
      <c r="K48" s="58" t="n">
        <f aca="false">IF(TOT!AN50&lt;13.4,IF(J48&gt;73,73,J48),J48)</f>
        <v>60</v>
      </c>
      <c r="L48" s="58" t="n">
        <f aca="false">IF(TOT!AN50&lt;11,IF(K48&gt;66,66,K48),K48)</f>
        <v>60</v>
      </c>
    </row>
    <row r="49" customFormat="false" ht="13" hidden="false" customHeight="true" outlineLevel="0" collapsed="false">
      <c r="A49" s="17" t="s">
        <v>528</v>
      </c>
      <c r="B49" s="50" t="n">
        <f aca="false">(TOT!AV51*60)/TOT!AK51</f>
        <v>1.62945081472536</v>
      </c>
      <c r="C49" s="37" t="n">
        <f aca="false">VLOOKUP(B49,'SC - SHOTS'!$A$3:$B$55,2)</f>
        <v>47</v>
      </c>
      <c r="D49" s="37" t="n">
        <f aca="false">IF(TOT!AK51&lt;400,IF(C49&gt;66,66,C49),C49)</f>
        <v>47</v>
      </c>
      <c r="E49" s="37" t="n">
        <f aca="false">IF(TOT!AK51&lt;200,IF(C49&gt;60,60,C49),C49)</f>
        <v>47</v>
      </c>
      <c r="F49" s="54" t="n">
        <f aca="false">(TOT!W51*60)/TOT!AK51</f>
        <v>0.543150271575119</v>
      </c>
      <c r="G49" s="58" t="n">
        <f aca="false">VLOOKUP(F49,'SC - GOALS'!$A$3:$B$55,2)</f>
        <v>71</v>
      </c>
      <c r="H49" s="58" t="n">
        <f aca="false">IF(TOT!AK51&lt;400,IF(G49&gt;66,66,G49),G49)</f>
        <v>66</v>
      </c>
      <c r="I49" s="58" t="n">
        <f aca="false">IF(TOT!AK51&lt;200,IF(H49&gt;60,60,H49),H49)</f>
        <v>60</v>
      </c>
      <c r="J49" s="58" t="n">
        <f aca="false">(E49+I49)/2</f>
        <v>53.5</v>
      </c>
      <c r="K49" s="58" t="n">
        <f aca="false">IF(TOT!AN51&lt;13.4,IF(J49&gt;73,73,J49),J49)</f>
        <v>53.5</v>
      </c>
      <c r="L49" s="58" t="n">
        <f aca="false">IF(TOT!AN51&lt;11,IF(K49&gt;66,66,K49),K49)</f>
        <v>53.5</v>
      </c>
    </row>
    <row r="50" customFormat="false" ht="13" hidden="false" customHeight="true" outlineLevel="0" collapsed="false">
      <c r="A50" s="17" t="s">
        <v>534</v>
      </c>
      <c r="B50" s="50" t="n">
        <f aca="false">(TOT!AV52*60)/TOT!AK52</f>
        <v>3.67409423371322</v>
      </c>
      <c r="C50" s="37" t="n">
        <f aca="false">VLOOKUP(B50,'SC - SHOTS'!$A$3:$B$55,2)</f>
        <v>52</v>
      </c>
      <c r="D50" s="37" t="n">
        <f aca="false">IF(TOT!AK52&lt;400,IF(C50&gt;66,66,C50),C50)</f>
        <v>52</v>
      </c>
      <c r="E50" s="37" t="n">
        <f aca="false">IF(TOT!AK52&lt;200,IF(C50&gt;60,60,C50),C50)</f>
        <v>52</v>
      </c>
      <c r="F50" s="54" t="n">
        <f aca="false">(TOT!W52*60)/TOT!AK52</f>
        <v>0</v>
      </c>
      <c r="G50" s="58" t="n">
        <f aca="false">VLOOKUP(F50,'SC - GOALS'!$A$3:$B$55,2)</f>
        <v>47</v>
      </c>
      <c r="H50" s="58" t="n">
        <f aca="false">IF(TOT!AK52&lt;400,IF(G50&gt;66,66,G50),G50)</f>
        <v>47</v>
      </c>
      <c r="I50" s="58" t="n">
        <f aca="false">IF(TOT!AK52&lt;200,IF(H50&gt;60,60,H50),H50)</f>
        <v>47</v>
      </c>
      <c r="J50" s="58" t="n">
        <f aca="false">(E50+I50)/2</f>
        <v>49.5</v>
      </c>
      <c r="K50" s="58" t="n">
        <f aca="false">IF(TOT!AN52&lt;13.4,IF(J50&gt;73,73,J50),J50)</f>
        <v>49.5</v>
      </c>
      <c r="L50" s="58" t="n">
        <f aca="false">IF(TOT!AN52&lt;11,IF(K50&gt;66,66,K50),K50)</f>
        <v>49.5</v>
      </c>
    </row>
    <row r="51" customFormat="false" ht="13" hidden="false" customHeight="true" outlineLevel="0" collapsed="false">
      <c r="A51" s="17" t="s">
        <v>539</v>
      </c>
      <c r="B51" s="50" t="n">
        <f aca="false">(TOT!AV53*60)/TOT!AK53</f>
        <v>4.77946599793477</v>
      </c>
      <c r="C51" s="37" t="n">
        <f aca="false">VLOOKUP(B51,'SC - SHOTS'!$A$3:$B$55,2)</f>
        <v>60</v>
      </c>
      <c r="D51" s="37" t="n">
        <f aca="false">IF(TOT!AK53&lt;400,IF(C51&gt;66,66,C51),C51)</f>
        <v>60</v>
      </c>
      <c r="E51" s="37" t="n">
        <f aca="false">IF(TOT!AK53&lt;200,IF(C51&gt;60,60,C51),C51)</f>
        <v>60</v>
      </c>
      <c r="F51" s="54" t="n">
        <f aca="false">(TOT!W53*60)/TOT!AK53</f>
        <v>0.212420711019323</v>
      </c>
      <c r="G51" s="58" t="n">
        <f aca="false">VLOOKUP(F51,'SC - GOALS'!$A$3:$B$55,2)</f>
        <v>56</v>
      </c>
      <c r="H51" s="58" t="n">
        <f aca="false">IF(TOT!AK53&lt;400,IF(G51&gt;66,66,G51),G51)</f>
        <v>56</v>
      </c>
      <c r="I51" s="58" t="n">
        <f aca="false">IF(TOT!AK53&lt;200,IF(H51&gt;60,60,H51),H51)</f>
        <v>56</v>
      </c>
      <c r="J51" s="58" t="n">
        <f aca="false">(E51+I51)/2</f>
        <v>58</v>
      </c>
      <c r="K51" s="58" t="n">
        <f aca="false">IF(TOT!AN53&lt;13.4,IF(J51&gt;73,73,J51),J51)</f>
        <v>58</v>
      </c>
      <c r="L51" s="58" t="n">
        <f aca="false">IF(TOT!AN53&lt;11,IF(K51&gt;66,66,K51),K51)</f>
        <v>58</v>
      </c>
    </row>
    <row r="52" customFormat="false" ht="13" hidden="false" customHeight="true" outlineLevel="0" collapsed="false">
      <c r="A52" s="17" t="s">
        <v>542</v>
      </c>
      <c r="B52" s="50" t="n">
        <f aca="false">(TOT!AV54*60)/TOT!AK54</f>
        <v>8.63368507605842</v>
      </c>
      <c r="C52" s="37" t="n">
        <f aca="false">VLOOKUP(B52,'SC - SHOTS'!$A$3:$B$55,2)</f>
        <v>88</v>
      </c>
      <c r="D52" s="37" t="n">
        <f aca="false">IF(TOT!AK54&lt;400,IF(C52&gt;66,66,C52),C52)</f>
        <v>88</v>
      </c>
      <c r="E52" s="37" t="n">
        <f aca="false">IF(TOT!AK54&lt;200,IF(C52&gt;60,60,C52),C52)</f>
        <v>88</v>
      </c>
      <c r="F52" s="54" t="n">
        <f aca="false">(TOT!W54*60)/TOT!AK54</f>
        <v>0.592024119501149</v>
      </c>
      <c r="G52" s="58" t="n">
        <f aca="false">VLOOKUP(F52,'SC - GOALS'!$A$3:$B$55,2)</f>
        <v>73</v>
      </c>
      <c r="H52" s="58" t="n">
        <f aca="false">IF(TOT!AK54&lt;400,IF(G52&gt;66,66,G52),G52)</f>
        <v>73</v>
      </c>
      <c r="I52" s="58" t="n">
        <f aca="false">IF(TOT!AK54&lt;200,IF(H52&gt;60,60,H52),H52)</f>
        <v>73</v>
      </c>
      <c r="J52" s="58" t="n">
        <f aca="false">(E52+I52)/2</f>
        <v>80.5</v>
      </c>
      <c r="K52" s="58" t="n">
        <f aca="false">IF(TOT!AN54&lt;13.4,IF(J52&gt;73,73,J52),J52)</f>
        <v>80.5</v>
      </c>
      <c r="L52" s="58" t="n">
        <f aca="false">IF(TOT!AN54&lt;11,IF(K52&gt;66,66,K52),K52)</f>
        <v>80.5</v>
      </c>
    </row>
    <row r="53" customFormat="false" ht="13" hidden="false" customHeight="true" outlineLevel="0" collapsed="false">
      <c r="A53" s="17" t="s">
        <v>548</v>
      </c>
      <c r="B53" s="50" t="n">
        <f aca="false">(TOT!AV55*60)/TOT!AK55</f>
        <v>5.11560436957858</v>
      </c>
      <c r="C53" s="37" t="n">
        <f aca="false">VLOOKUP(B53,'SC - SHOTS'!$A$3:$B$55,2)</f>
        <v>63</v>
      </c>
      <c r="D53" s="37" t="n">
        <f aca="false">IF(TOT!AK55&lt;400,IF(C53&gt;66,66,C53),C53)</f>
        <v>63</v>
      </c>
      <c r="E53" s="37" t="n">
        <f aca="false">IF(TOT!AK55&lt;200,IF(C53&gt;60,60,C53),C53)</f>
        <v>63</v>
      </c>
      <c r="F53" s="54" t="n">
        <f aca="false">(TOT!W55*60)/TOT!AK55</f>
        <v>0.479587909647992</v>
      </c>
      <c r="G53" s="58" t="n">
        <f aca="false">VLOOKUP(F53,'SC - GOALS'!$A$3:$B$55,2)</f>
        <v>69</v>
      </c>
      <c r="H53" s="58" t="n">
        <f aca="false">IF(TOT!AK55&lt;400,IF(G53&gt;66,66,G53),G53)</f>
        <v>69</v>
      </c>
      <c r="I53" s="58" t="n">
        <f aca="false">IF(TOT!AK55&lt;200,IF(H53&gt;60,60,H53),H53)</f>
        <v>69</v>
      </c>
      <c r="J53" s="58" t="n">
        <f aca="false">(E53+I53)/2</f>
        <v>66</v>
      </c>
      <c r="K53" s="58" t="n">
        <f aca="false">IF(TOT!AN55&lt;13.4,IF(J53&gt;73,73,J53),J53)</f>
        <v>66</v>
      </c>
      <c r="L53" s="58" t="n">
        <f aca="false">IF(TOT!AN55&lt;11,IF(K53&gt;66,66,K53),K53)</f>
        <v>66</v>
      </c>
    </row>
    <row r="54" customFormat="false" ht="13" hidden="false" customHeight="true" outlineLevel="0" collapsed="false">
      <c r="A54" s="17" t="s">
        <v>552</v>
      </c>
      <c r="B54" s="50" t="n">
        <f aca="false">(TOT!AV56*60)/TOT!AK56</f>
        <v>0</v>
      </c>
      <c r="C54" s="37" t="n">
        <f aca="false">VLOOKUP(B54,'SC - SHOTS'!$A$3:$B$55,2)</f>
        <v>47</v>
      </c>
      <c r="D54" s="37" t="n">
        <f aca="false">IF(TOT!AK56&lt;400,IF(C54&gt;66,66,C54),C54)</f>
        <v>47</v>
      </c>
      <c r="E54" s="37" t="n">
        <f aca="false">IF(TOT!AK56&lt;200,IF(C54&gt;60,60,C54),C54)</f>
        <v>47</v>
      </c>
      <c r="F54" s="54" t="n">
        <f aca="false">(TOT!W56*60)/TOT!AK56</f>
        <v>0</v>
      </c>
      <c r="G54" s="58" t="n">
        <f aca="false">VLOOKUP(F54,'SC - GOALS'!$A$3:$B$55,2)</f>
        <v>47</v>
      </c>
      <c r="H54" s="58" t="n">
        <f aca="false">IF(TOT!AK56&lt;400,IF(G54&gt;66,66,G54),G54)</f>
        <v>47</v>
      </c>
      <c r="I54" s="58" t="n">
        <f aca="false">IF(TOT!AK56&lt;200,IF(H54&gt;60,60,H54),H54)</f>
        <v>47</v>
      </c>
      <c r="J54" s="58" t="n">
        <f aca="false">(E54+I54)/2</f>
        <v>47</v>
      </c>
      <c r="K54" s="58" t="n">
        <f aca="false">IF(TOT!AN56&lt;13.4,IF(J54&gt;73,73,J54),J54)</f>
        <v>47</v>
      </c>
      <c r="L54" s="58" t="n">
        <f aca="false">IF(TOT!AN56&lt;11,IF(K54&gt;66,66,K54),K54)</f>
        <v>47</v>
      </c>
    </row>
    <row r="55" customFormat="false" ht="13" hidden="false" customHeight="true" outlineLevel="0" collapsed="false">
      <c r="A55" s="17" t="s">
        <v>556</v>
      </c>
      <c r="B55" s="50" t="n">
        <f aca="false">(TOT!AV57*60)/TOT!AK57</f>
        <v>5.7921048095156</v>
      </c>
      <c r="C55" s="37" t="n">
        <f aca="false">VLOOKUP(B55,'SC - SHOTS'!$A$3:$B$55,2)</f>
        <v>68</v>
      </c>
      <c r="D55" s="37" t="n">
        <f aca="false">IF(TOT!AK57&lt;400,IF(C55&gt;66,66,C55),C55)</f>
        <v>68</v>
      </c>
      <c r="E55" s="37" t="n">
        <f aca="false">IF(TOT!AK57&lt;200,IF(C55&gt;60,60,C55),C55)</f>
        <v>68</v>
      </c>
      <c r="F55" s="54" t="n">
        <f aca="false">(TOT!W57*60)/TOT!AK57</f>
        <v>0.620582658162386</v>
      </c>
      <c r="G55" s="58" t="n">
        <f aca="false">VLOOKUP(F55,'SC - GOALS'!$A$3:$B$55,2)</f>
        <v>75</v>
      </c>
      <c r="H55" s="58" t="n">
        <f aca="false">IF(TOT!AK57&lt;400,IF(G55&gt;66,66,G55),G55)</f>
        <v>75</v>
      </c>
      <c r="I55" s="58" t="n">
        <f aca="false">IF(TOT!AK57&lt;200,IF(H55&gt;60,60,H55),H55)</f>
        <v>75</v>
      </c>
      <c r="J55" s="58" t="n">
        <f aca="false">(E55+I55)/2</f>
        <v>71.5</v>
      </c>
      <c r="K55" s="58" t="n">
        <f aca="false">IF(TOT!AN57&lt;13.4,IF(J55&gt;73,73,J55),J55)</f>
        <v>71.5</v>
      </c>
      <c r="L55" s="58" t="n">
        <f aca="false">IF(TOT!AN57&lt;11,IF(K55&gt;66,66,K55),K55)</f>
        <v>71.5</v>
      </c>
    </row>
    <row r="56" customFormat="false" ht="13" hidden="false" customHeight="true" outlineLevel="0" collapsed="false">
      <c r="A56" s="17" t="s">
        <v>560</v>
      </c>
      <c r="B56" s="50" t="n">
        <f aca="false">(TOT!AV58*60)/TOT!AK58</f>
        <v>3.75519965399254</v>
      </c>
      <c r="C56" s="37" t="n">
        <f aca="false">VLOOKUP(B56,'SC - SHOTS'!$A$3:$B$55,2)</f>
        <v>53</v>
      </c>
      <c r="D56" s="37" t="n">
        <f aca="false">IF(TOT!AK58&lt;400,IF(C56&gt;66,66,C56),C56)</f>
        <v>53</v>
      </c>
      <c r="E56" s="37" t="n">
        <f aca="false">IF(TOT!AK58&lt;200,IF(C56&gt;60,60,C56),C56)</f>
        <v>53</v>
      </c>
      <c r="F56" s="54" t="n">
        <f aca="false">(TOT!W58*60)/TOT!AK58</f>
        <v>0.274770706389698</v>
      </c>
      <c r="G56" s="58" t="n">
        <f aca="false">VLOOKUP(F56,'SC - GOALS'!$A$3:$B$55,2)</f>
        <v>59</v>
      </c>
      <c r="H56" s="58" t="n">
        <f aca="false">IF(TOT!AK58&lt;400,IF(G56&gt;66,66,G56),G56)</f>
        <v>59</v>
      </c>
      <c r="I56" s="58" t="n">
        <f aca="false">IF(TOT!AK58&lt;200,IF(H56&gt;60,60,H56),H56)</f>
        <v>59</v>
      </c>
      <c r="J56" s="58" t="n">
        <f aca="false">(E56+I56)/2</f>
        <v>56</v>
      </c>
      <c r="K56" s="58" t="n">
        <f aca="false">IF(TOT!AN58&lt;13.4,IF(J56&gt;73,73,J56),J56)</f>
        <v>56</v>
      </c>
      <c r="L56" s="58" t="n">
        <f aca="false">IF(TOT!AN58&lt;11,IF(K56&gt;66,66,K56),K56)</f>
        <v>56</v>
      </c>
    </row>
    <row r="57" customFormat="false" ht="13" hidden="false" customHeight="true" outlineLevel="0" collapsed="false">
      <c r="A57" s="17" t="s">
        <v>565</v>
      </c>
      <c r="B57" s="50" t="n">
        <f aca="false">(TOT!AV59*60)/TOT!AK59</f>
        <v>4.70324748040314</v>
      </c>
      <c r="C57" s="37" t="n">
        <f aca="false">VLOOKUP(B57,'SC - SHOTS'!$A$3:$B$55,2)</f>
        <v>60</v>
      </c>
      <c r="D57" s="37" t="n">
        <f aca="false">IF(TOT!AK59&lt;400,IF(C57&gt;66,66,C57),C57)</f>
        <v>60</v>
      </c>
      <c r="E57" s="37" t="n">
        <f aca="false">IF(TOT!AK59&lt;200,IF(C57&gt;60,60,C57),C57)</f>
        <v>60</v>
      </c>
      <c r="F57" s="54" t="n">
        <f aca="false">(TOT!W59*60)/TOT!AK59</f>
        <v>0</v>
      </c>
      <c r="G57" s="58" t="n">
        <f aca="false">VLOOKUP(F57,'SC - GOALS'!$A$3:$B$55,2)</f>
        <v>47</v>
      </c>
      <c r="H57" s="58" t="n">
        <f aca="false">IF(TOT!AK59&lt;400,IF(G57&gt;66,66,G57),G57)</f>
        <v>47</v>
      </c>
      <c r="I57" s="58" t="n">
        <f aca="false">IF(TOT!AK59&lt;200,IF(H57&gt;60,60,H57),H57)</f>
        <v>47</v>
      </c>
      <c r="J57" s="58" t="n">
        <f aca="false">(E57+I57)/2</f>
        <v>53.5</v>
      </c>
      <c r="K57" s="58" t="n">
        <f aca="false">IF(TOT!AN59&lt;13.4,IF(J57&gt;73,73,J57),J57)</f>
        <v>53.5</v>
      </c>
      <c r="L57" s="58" t="n">
        <f aca="false">IF(TOT!AN59&lt;11,IF(K57&gt;66,66,K57),K57)</f>
        <v>53.5</v>
      </c>
    </row>
    <row r="58" customFormat="false" ht="13" hidden="false" customHeight="true" outlineLevel="0" collapsed="false">
      <c r="A58" s="17" t="s">
        <v>569</v>
      </c>
      <c r="B58" s="50" t="n">
        <f aca="false">(TOT!AV60*60)/TOT!AK60</f>
        <v>6.99505963577736</v>
      </c>
      <c r="C58" s="37" t="n">
        <f aca="false">VLOOKUP(B58,'SC - SHOTS'!$A$3:$B$55,2)</f>
        <v>77</v>
      </c>
      <c r="D58" s="37" t="n">
        <f aca="false">IF(TOT!AK60&lt;400,IF(C58&gt;66,66,C58),C58)</f>
        <v>77</v>
      </c>
      <c r="E58" s="37" t="n">
        <f aca="false">IF(TOT!AK60&lt;200,IF(C58&gt;60,60,C58),C58)</f>
        <v>77</v>
      </c>
      <c r="F58" s="54" t="n">
        <f aca="false">(TOT!W60*60)/TOT!AK60</f>
        <v>0.744155280401847</v>
      </c>
      <c r="G58" s="58" t="n">
        <f aca="false">VLOOKUP(F58,'SC - GOALS'!$A$3:$B$55,2)</f>
        <v>79</v>
      </c>
      <c r="H58" s="58" t="n">
        <f aca="false">IF(TOT!AK60&lt;400,IF(G58&gt;66,66,G58),G58)</f>
        <v>79</v>
      </c>
      <c r="I58" s="58" t="n">
        <f aca="false">IF(TOT!AK60&lt;200,IF(H58&gt;60,60,H58),H58)</f>
        <v>79</v>
      </c>
      <c r="J58" s="58" t="n">
        <f aca="false">(E58+I58)/2</f>
        <v>78</v>
      </c>
      <c r="K58" s="58" t="n">
        <f aca="false">IF(TOT!AN60&lt;13.4,IF(J58&gt;73,73,J58),J58)</f>
        <v>78</v>
      </c>
      <c r="L58" s="58" t="n">
        <f aca="false">IF(TOT!AN60&lt;11,IF(K58&gt;66,66,K58),K58)</f>
        <v>78</v>
      </c>
    </row>
    <row r="59" customFormat="false" ht="13" hidden="false" customHeight="true" outlineLevel="0" collapsed="false">
      <c r="A59" s="17" t="s">
        <v>574</v>
      </c>
      <c r="B59" s="50" t="n">
        <f aca="false">(TOT!AV61*60)/TOT!AK61</f>
        <v>6.67402966235411</v>
      </c>
      <c r="C59" s="37" t="n">
        <f aca="false">VLOOKUP(B59,'SC - SHOTS'!$A$3:$B$55,2)</f>
        <v>75</v>
      </c>
      <c r="D59" s="37" t="n">
        <f aca="false">IF(TOT!AK61&lt;400,IF(C59&gt;66,66,C59),C59)</f>
        <v>75</v>
      </c>
      <c r="E59" s="37" t="n">
        <f aca="false">IF(TOT!AK61&lt;200,IF(C59&gt;60,60,C59),C59)</f>
        <v>75</v>
      </c>
      <c r="F59" s="54" t="n">
        <f aca="false">(TOT!W61*60)/TOT!AK61</f>
        <v>0.426001893341751</v>
      </c>
      <c r="G59" s="58" t="n">
        <f aca="false">VLOOKUP(F59,'SC - GOALS'!$A$3:$B$55,2)</f>
        <v>67</v>
      </c>
      <c r="H59" s="58" t="n">
        <f aca="false">IF(TOT!AK61&lt;400,IF(G59&gt;66,66,G59),G59)</f>
        <v>67</v>
      </c>
      <c r="I59" s="58" t="n">
        <f aca="false">IF(TOT!AK61&lt;200,IF(H59&gt;60,60,H59),H59)</f>
        <v>67</v>
      </c>
      <c r="J59" s="58" t="n">
        <f aca="false">(E59+I59)/2</f>
        <v>71</v>
      </c>
      <c r="K59" s="58" t="n">
        <f aca="false">IF(TOT!AN61&lt;13.4,IF(J59&gt;73,73,J59),J59)</f>
        <v>71</v>
      </c>
      <c r="L59" s="58" t="n">
        <f aca="false">IF(TOT!AN61&lt;11,IF(K59&gt;66,66,K59),K59)</f>
        <v>66</v>
      </c>
    </row>
    <row r="60" customFormat="false" ht="13" hidden="false" customHeight="true" outlineLevel="0" collapsed="false">
      <c r="A60" s="17" t="s">
        <v>579</v>
      </c>
      <c r="B60" s="50" t="n">
        <f aca="false">(TOT!AV62*60)/TOT!AK62</f>
        <v>3.2611871968207</v>
      </c>
      <c r="C60" s="37" t="n">
        <f aca="false">VLOOKUP(B60,'SC - SHOTS'!$A$3:$B$55,2)</f>
        <v>51</v>
      </c>
      <c r="D60" s="37" t="n">
        <f aca="false">IF(TOT!AK62&lt;400,IF(C60&gt;66,66,C60),C60)</f>
        <v>51</v>
      </c>
      <c r="E60" s="37" t="n">
        <f aca="false">IF(TOT!AK62&lt;200,IF(C60&gt;60,60,C60),C60)</f>
        <v>51</v>
      </c>
      <c r="F60" s="54" t="n">
        <f aca="false">(TOT!W62*60)/TOT!AK62</f>
        <v>0.105199586994216</v>
      </c>
      <c r="G60" s="58" t="n">
        <f aca="false">VLOOKUP(F60,'SC - GOALS'!$A$3:$B$55,2)</f>
        <v>51</v>
      </c>
      <c r="H60" s="58" t="n">
        <f aca="false">IF(TOT!AK62&lt;400,IF(G60&gt;66,66,G60),G60)</f>
        <v>51</v>
      </c>
      <c r="I60" s="58" t="n">
        <f aca="false">IF(TOT!AK62&lt;200,IF(H60&gt;60,60,H60),H60)</f>
        <v>51</v>
      </c>
      <c r="J60" s="58" t="n">
        <f aca="false">(E60+I60)/2</f>
        <v>51</v>
      </c>
      <c r="K60" s="58" t="n">
        <f aca="false">IF(TOT!AN62&lt;13.4,IF(J60&gt;73,73,J60),J60)</f>
        <v>51</v>
      </c>
      <c r="L60" s="58" t="n">
        <f aca="false">IF(TOT!AN62&lt;11,IF(K60&gt;66,66,K60),K60)</f>
        <v>51</v>
      </c>
    </row>
    <row r="61" customFormat="false" ht="13" hidden="false" customHeight="true" outlineLevel="0" collapsed="false">
      <c r="A61" s="17" t="s">
        <v>584</v>
      </c>
      <c r="B61" s="50" t="n">
        <f aca="false">(TOT!AV63*60)/TOT!AK63</f>
        <v>3.17974385396723</v>
      </c>
      <c r="C61" s="37" t="n">
        <f aca="false">VLOOKUP(B61,'SC - SHOTS'!$A$3:$B$55,2)</f>
        <v>50</v>
      </c>
      <c r="D61" s="37" t="n">
        <f aca="false">IF(TOT!AK63&lt;400,IF(C61&gt;66,66,C61),C61)</f>
        <v>50</v>
      </c>
      <c r="E61" s="37" t="n">
        <f aca="false">IF(TOT!AK63&lt;200,IF(C61&gt;60,60,C61),C61)</f>
        <v>50</v>
      </c>
      <c r="F61" s="54" t="n">
        <f aca="false">(TOT!W63*60)/TOT!AK63</f>
        <v>0</v>
      </c>
      <c r="G61" s="58" t="n">
        <f aca="false">VLOOKUP(F61,'SC - GOALS'!$A$3:$B$55,2)</f>
        <v>47</v>
      </c>
      <c r="H61" s="58" t="n">
        <f aca="false">IF(TOT!AK63&lt;400,IF(G61&gt;66,66,G61),G61)</f>
        <v>47</v>
      </c>
      <c r="I61" s="58" t="n">
        <f aca="false">IF(TOT!AK63&lt;200,IF(H61&gt;60,60,H61),H61)</f>
        <v>47</v>
      </c>
      <c r="J61" s="58" t="n">
        <f aca="false">(E61+I61)/2</f>
        <v>48.5</v>
      </c>
      <c r="K61" s="58" t="n">
        <f aca="false">IF(TOT!AN63&lt;13.4,IF(J61&gt;73,73,J61),J61)</f>
        <v>48.5</v>
      </c>
      <c r="L61" s="58" t="n">
        <f aca="false">IF(TOT!AN63&lt;11,IF(K61&gt;66,66,K61),K61)</f>
        <v>48.5</v>
      </c>
    </row>
    <row r="62" customFormat="false" ht="13" hidden="false" customHeight="true" outlineLevel="0" collapsed="false">
      <c r="A62" s="17" t="s">
        <v>588</v>
      </c>
      <c r="B62" s="50" t="n">
        <f aca="false">(TOT!AV64*60)/TOT!AK64</f>
        <v>7.67888307155323</v>
      </c>
      <c r="C62" s="37" t="n">
        <f aca="false">VLOOKUP(B62,'SC - SHOTS'!$A$3:$B$55,2)</f>
        <v>82</v>
      </c>
      <c r="D62" s="37" t="n">
        <f aca="false">IF(TOT!AK64&lt;400,IF(C62&gt;66,66,C62),C62)</f>
        <v>82</v>
      </c>
      <c r="E62" s="37" t="n">
        <f aca="false">IF(TOT!AK64&lt;200,IF(C62&gt;60,60,C62),C62)</f>
        <v>82</v>
      </c>
      <c r="F62" s="54" t="n">
        <f aca="false">(TOT!W64*60)/TOT!AK64</f>
        <v>1.2216404886562</v>
      </c>
      <c r="G62" s="58" t="n">
        <f aca="false">VLOOKUP(F62,'SC - GOALS'!$A$3:$B$55,2)</f>
        <v>93</v>
      </c>
      <c r="H62" s="58" t="n">
        <f aca="false">IF(TOT!AK64&lt;400,IF(G62&gt;66,66,G62),G62)</f>
        <v>93</v>
      </c>
      <c r="I62" s="58" t="n">
        <f aca="false">IF(TOT!AK64&lt;200,IF(H62&gt;60,60,H62),H62)</f>
        <v>93</v>
      </c>
      <c r="J62" s="58" t="n">
        <f aca="false">(E62+I62)/2</f>
        <v>87.5</v>
      </c>
      <c r="K62" s="58" t="n">
        <f aca="false">IF(TOT!AN64&lt;13.4,IF(J62&gt;73,73,J62),J62)</f>
        <v>87.5</v>
      </c>
      <c r="L62" s="58" t="n">
        <f aca="false">IF(TOT!AN64&lt;11,IF(K62&gt;66,66,K62),K62)</f>
        <v>87.5</v>
      </c>
    </row>
    <row r="63" customFormat="false" ht="13" hidden="false" customHeight="true" outlineLevel="0" collapsed="false">
      <c r="A63" s="17" t="s">
        <v>594</v>
      </c>
      <c r="B63" s="50" t="n">
        <f aca="false">(TOT!AV65*60)/TOT!AK65</f>
        <v>3.48783134397765</v>
      </c>
      <c r="C63" s="37" t="n">
        <f aca="false">VLOOKUP(B63,'SC - SHOTS'!$A$3:$B$55,2)</f>
        <v>52</v>
      </c>
      <c r="D63" s="37" t="n">
        <f aca="false">IF(TOT!AK65&lt;400,IF(C63&gt;66,66,C63),C63)</f>
        <v>52</v>
      </c>
      <c r="E63" s="37" t="n">
        <f aca="false">IF(TOT!AK65&lt;200,IF(C63&gt;60,60,C63),C63)</f>
        <v>52</v>
      </c>
      <c r="F63" s="54" t="n">
        <f aca="false">(TOT!W65*60)/TOT!AK65</f>
        <v>0.139513253759106</v>
      </c>
      <c r="G63" s="58" t="n">
        <f aca="false">VLOOKUP(F63,'SC - GOALS'!$A$3:$B$55,2)</f>
        <v>52</v>
      </c>
      <c r="H63" s="58" t="n">
        <f aca="false">IF(TOT!AK65&lt;400,IF(G63&gt;66,66,G63),G63)</f>
        <v>52</v>
      </c>
      <c r="I63" s="58" t="n">
        <f aca="false">IF(TOT!AK65&lt;200,IF(H63&gt;60,60,H63),H63)</f>
        <v>52</v>
      </c>
      <c r="J63" s="58" t="n">
        <f aca="false">(E63+I63)/2</f>
        <v>52</v>
      </c>
      <c r="K63" s="58" t="n">
        <f aca="false">IF(TOT!AN65&lt;13.4,IF(J63&gt;73,73,J63),J63)</f>
        <v>52</v>
      </c>
      <c r="L63" s="58" t="n">
        <f aca="false">IF(TOT!AN65&lt;11,IF(K63&gt;66,66,K63),K63)</f>
        <v>52</v>
      </c>
    </row>
    <row r="64" customFormat="false" ht="13" hidden="false" customHeight="true" outlineLevel="0" collapsed="false">
      <c r="A64" s="17" t="s">
        <v>598</v>
      </c>
      <c r="B64" s="50" t="n">
        <f aca="false">(TOT!AV66*60)/TOT!AK66</f>
        <v>6.55003498950306</v>
      </c>
      <c r="C64" s="37" t="n">
        <f aca="false">VLOOKUP(B64,'SC - SHOTS'!$A$3:$B$55,2)</f>
        <v>74</v>
      </c>
      <c r="D64" s="37" t="n">
        <f aca="false">IF(TOT!AK66&lt;400,IF(C64&gt;66,66,C64),C64)</f>
        <v>66</v>
      </c>
      <c r="E64" s="37" t="n">
        <f aca="false">IF(TOT!AK66&lt;200,IF(C64&gt;60,60,C64),C64)</f>
        <v>74</v>
      </c>
      <c r="F64" s="54" t="n">
        <f aca="false">(TOT!W66*60)/TOT!AK66</f>
        <v>1.25962211336597</v>
      </c>
      <c r="G64" s="58" t="n">
        <f aca="false">VLOOKUP(F64,'SC - GOALS'!$A$3:$B$55,2)</f>
        <v>93</v>
      </c>
      <c r="H64" s="58" t="n">
        <f aca="false">IF(TOT!AK66&lt;400,IF(G64&gt;66,66,G64),G64)</f>
        <v>66</v>
      </c>
      <c r="I64" s="58" t="n">
        <f aca="false">IF(TOT!AK66&lt;200,IF(H64&gt;60,60,H64),H64)</f>
        <v>66</v>
      </c>
      <c r="J64" s="58" t="n">
        <f aca="false">(E64+I64)/2</f>
        <v>70</v>
      </c>
      <c r="K64" s="58" t="n">
        <f aca="false">IF(TOT!AN66&lt;13.4,IF(J64&gt;73,73,J64),J64)</f>
        <v>70</v>
      </c>
      <c r="L64" s="58" t="n">
        <f aca="false">IF(TOT!AN66&lt;11,IF(K64&gt;66,66,K64),K64)</f>
        <v>70</v>
      </c>
    </row>
    <row r="65" customFormat="false" ht="13" hidden="false" customHeight="true" outlineLevel="0" collapsed="false">
      <c r="A65" s="17" t="s">
        <v>603</v>
      </c>
      <c r="B65" s="50" t="n">
        <f aca="false">(TOT!AV67*60)/TOT!AK67</f>
        <v>7.69956595584073</v>
      </c>
      <c r="C65" s="37" t="n">
        <f aca="false">VLOOKUP(B65,'SC - SHOTS'!$A$3:$B$55,2)</f>
        <v>82</v>
      </c>
      <c r="D65" s="37" t="n">
        <f aca="false">IF(TOT!AK67&lt;400,IF(C65&gt;66,66,C65),C65)</f>
        <v>82</v>
      </c>
      <c r="E65" s="37" t="n">
        <f aca="false">IF(TOT!AK67&lt;200,IF(C65&gt;60,60,C65),C65)</f>
        <v>82</v>
      </c>
      <c r="F65" s="54" t="n">
        <f aca="false">(TOT!W67*60)/TOT!AK67</f>
        <v>0</v>
      </c>
      <c r="G65" s="58" t="n">
        <f aca="false">VLOOKUP(F65,'SC - GOALS'!$A$3:$B$55,2)</f>
        <v>47</v>
      </c>
      <c r="H65" s="58" t="n">
        <f aca="false">IF(TOT!AK67&lt;400,IF(G65&gt;66,66,G65),G65)</f>
        <v>47</v>
      </c>
      <c r="I65" s="58" t="n">
        <f aca="false">IF(TOT!AK67&lt;200,IF(H65&gt;60,60,H65),H65)</f>
        <v>47</v>
      </c>
      <c r="J65" s="58" t="n">
        <f aca="false">(E65+I65)/2</f>
        <v>64.5</v>
      </c>
      <c r="K65" s="58" t="n">
        <f aca="false">IF(TOT!AN67&lt;13.4,IF(J65&gt;73,73,J65),J65)</f>
        <v>64.5</v>
      </c>
      <c r="L65" s="58" t="n">
        <f aca="false">IF(TOT!AN67&lt;11,IF(K65&gt;66,66,K65),K65)</f>
        <v>64.5</v>
      </c>
    </row>
    <row r="66" customFormat="false" ht="13" hidden="false" customHeight="true" outlineLevel="0" collapsed="false">
      <c r="A66" s="17" t="s">
        <v>610</v>
      </c>
      <c r="B66" s="50" t="n">
        <f aca="false">(TOT!AV68*60)/TOT!AK68</f>
        <v>7.82398279261513</v>
      </c>
      <c r="C66" s="37" t="n">
        <f aca="false">VLOOKUP(B66,'SC - SHOTS'!$A$3:$B$55,2)</f>
        <v>83</v>
      </c>
      <c r="D66" s="37" t="n">
        <f aca="false">IF(TOT!AK68&lt;400,IF(C66&gt;66,66,C66),C66)</f>
        <v>83</v>
      </c>
      <c r="E66" s="37" t="n">
        <f aca="false">IF(TOT!AK68&lt;200,IF(C66&gt;60,60,C66),C66)</f>
        <v>83</v>
      </c>
      <c r="F66" s="54" t="n">
        <f aca="false">(TOT!W68*60)/TOT!AK68</f>
        <v>0.887255780605839</v>
      </c>
      <c r="G66" s="58" t="n">
        <f aca="false">VLOOKUP(F66,'SC - GOALS'!$A$3:$B$55,2)</f>
        <v>83</v>
      </c>
      <c r="H66" s="58" t="n">
        <f aca="false">IF(TOT!AK68&lt;400,IF(G66&gt;66,66,G66),G66)</f>
        <v>83</v>
      </c>
      <c r="I66" s="58" t="n">
        <f aca="false">IF(TOT!AK68&lt;200,IF(H66&gt;60,60,H66),H66)</f>
        <v>83</v>
      </c>
      <c r="J66" s="58" t="n">
        <f aca="false">(E66+I66)/2</f>
        <v>83</v>
      </c>
      <c r="K66" s="58" t="n">
        <f aca="false">IF(TOT!AN68&lt;13.4,IF(J66&gt;73,73,J66),J66)</f>
        <v>73</v>
      </c>
      <c r="L66" s="58" t="n">
        <f aca="false">IF(TOT!AN68&lt;11,IF(K66&gt;66,66,K66),K66)</f>
        <v>73</v>
      </c>
    </row>
    <row r="67" customFormat="false" ht="13" hidden="false" customHeight="true" outlineLevel="0" collapsed="false">
      <c r="A67" s="17" t="s">
        <v>615</v>
      </c>
      <c r="B67" s="50" t="n">
        <f aca="false">(TOT!AV69*60)/TOT!AK69</f>
        <v>8.23997108782075</v>
      </c>
      <c r="C67" s="37" t="n">
        <f aca="false">VLOOKUP(B67,'SC - SHOTS'!$A$3:$B$55,2)</f>
        <v>86</v>
      </c>
      <c r="D67" s="37" t="n">
        <f aca="false">IF(TOT!AK69&lt;400,IF(C67&gt;66,66,C67),C67)</f>
        <v>86</v>
      </c>
      <c r="E67" s="37" t="n">
        <f aca="false">IF(TOT!AK69&lt;200,IF(C67&gt;60,60,C67),C67)</f>
        <v>86</v>
      </c>
      <c r="F67" s="54" t="n">
        <f aca="false">(TOT!W69*60)/TOT!AK69</f>
        <v>1.04083845319841</v>
      </c>
      <c r="G67" s="58" t="n">
        <f aca="false">VLOOKUP(F67,'SC - GOALS'!$A$3:$B$55,2)</f>
        <v>88</v>
      </c>
      <c r="H67" s="58" t="n">
        <f aca="false">IF(TOT!AK69&lt;400,IF(G67&gt;66,66,G67),G67)</f>
        <v>88</v>
      </c>
      <c r="I67" s="58" t="n">
        <f aca="false">IF(TOT!AK69&lt;200,IF(H67&gt;60,60,H67),H67)</f>
        <v>88</v>
      </c>
      <c r="J67" s="58" t="n">
        <f aca="false">(E67+I67)/2</f>
        <v>87</v>
      </c>
      <c r="K67" s="58" t="n">
        <f aca="false">IF(TOT!AN69&lt;13.4,IF(J67&gt;73,73,J67),J67)</f>
        <v>87</v>
      </c>
      <c r="L67" s="58" t="n">
        <f aca="false">IF(TOT!AN69&lt;11,IF(K67&gt;66,66,K67),K67)</f>
        <v>87</v>
      </c>
    </row>
    <row r="68" customFormat="false" ht="13" hidden="false" customHeight="true" outlineLevel="0" collapsed="false">
      <c r="A68" s="17" t="s">
        <v>620</v>
      </c>
      <c r="B68" s="50" t="n">
        <f aca="false">(TOT!AV70*60)/TOT!AK70</f>
        <v>0</v>
      </c>
      <c r="C68" s="37" t="n">
        <f aca="false">VLOOKUP(B68,'SC - SHOTS'!$A$3:$B$55,2)</f>
        <v>47</v>
      </c>
      <c r="D68" s="37" t="n">
        <f aca="false">IF(TOT!AK70&lt;400,IF(C68&gt;66,66,C68),C68)</f>
        <v>47</v>
      </c>
      <c r="E68" s="37" t="n">
        <f aca="false">IF(TOT!AK70&lt;200,IF(C68&gt;60,60,C68),C68)</f>
        <v>47</v>
      </c>
      <c r="F68" s="54" t="n">
        <f aca="false">(TOT!W70*60)/TOT!AK70</f>
        <v>0</v>
      </c>
      <c r="G68" s="58" t="n">
        <f aca="false">VLOOKUP(F68,'SC - GOALS'!$A$3:$B$55,2)</f>
        <v>47</v>
      </c>
      <c r="H68" s="58" t="n">
        <f aca="false">IF(TOT!AK70&lt;400,IF(G68&gt;66,66,G68),G68)</f>
        <v>47</v>
      </c>
      <c r="I68" s="58" t="n">
        <f aca="false">IF(TOT!AK70&lt;200,IF(H68&gt;60,60,H68),H68)</f>
        <v>47</v>
      </c>
      <c r="J68" s="58" t="n">
        <f aca="false">(E68+I68)/2</f>
        <v>47</v>
      </c>
      <c r="K68" s="58" t="n">
        <f aca="false">IF(TOT!AN70&lt;13.4,IF(J68&gt;73,73,J68),J68)</f>
        <v>47</v>
      </c>
      <c r="L68" s="58" t="n">
        <f aca="false">IF(TOT!AN70&lt;11,IF(K68&gt;66,66,K68),K68)</f>
        <v>47</v>
      </c>
    </row>
    <row r="69" customFormat="false" ht="13" hidden="false" customHeight="true" outlineLevel="0" collapsed="false">
      <c r="A69" s="17" t="s">
        <v>625</v>
      </c>
      <c r="B69" s="50" t="n">
        <f aca="false">(TOT!AV71*60)/TOT!AK71</f>
        <v>5.61973150171712</v>
      </c>
      <c r="C69" s="37" t="n">
        <f aca="false">VLOOKUP(B69,'SC - SHOTS'!$A$3:$B$55,2)</f>
        <v>67</v>
      </c>
      <c r="D69" s="37" t="n">
        <f aca="false">IF(TOT!AK71&lt;400,IF(C69&gt;66,66,C69),C69)</f>
        <v>67</v>
      </c>
      <c r="E69" s="37" t="n">
        <f aca="false">IF(TOT!AK71&lt;200,IF(C69&gt;60,60,C69),C69)</f>
        <v>67</v>
      </c>
      <c r="F69" s="54" t="n">
        <f aca="false">(TOT!W71*60)/TOT!AK71</f>
        <v>0.330572441277478</v>
      </c>
      <c r="G69" s="58" t="n">
        <f aca="false">VLOOKUP(F69,'SC - GOALS'!$A$3:$B$55,2)</f>
        <v>62</v>
      </c>
      <c r="H69" s="58" t="n">
        <f aca="false">IF(TOT!AK71&lt;400,IF(G69&gt;66,66,G69),G69)</f>
        <v>62</v>
      </c>
      <c r="I69" s="58" t="n">
        <f aca="false">IF(TOT!AK71&lt;200,IF(H69&gt;60,60,H69),H69)</f>
        <v>62</v>
      </c>
      <c r="J69" s="58" t="n">
        <f aca="false">(E69+I69)/2</f>
        <v>64.5</v>
      </c>
      <c r="K69" s="58" t="n">
        <f aca="false">IF(TOT!AN71&lt;13.4,IF(J69&gt;73,73,J69),J69)</f>
        <v>64.5</v>
      </c>
      <c r="L69" s="58" t="n">
        <f aca="false">IF(TOT!AN71&lt;11,IF(K69&gt;66,66,K69),K69)</f>
        <v>64.5</v>
      </c>
    </row>
    <row r="70" customFormat="false" ht="13" hidden="false" customHeight="true" outlineLevel="0" collapsed="false">
      <c r="A70" s="17" t="s">
        <v>631</v>
      </c>
      <c r="B70" s="50" t="n">
        <f aca="false">(TOT!AV72*60)/TOT!AK72</f>
        <v>6.20466296710167</v>
      </c>
      <c r="C70" s="37" t="n">
        <f aca="false">VLOOKUP(B70,'SC - SHOTS'!$A$3:$B$55,2)</f>
        <v>71</v>
      </c>
      <c r="D70" s="37" t="n">
        <f aca="false">IF(TOT!AK72&lt;400,IF(C70&gt;66,66,C70),C70)</f>
        <v>71</v>
      </c>
      <c r="E70" s="37" t="n">
        <f aca="false">IF(TOT!AK72&lt;200,IF(C70&gt;60,60,C70),C70)</f>
        <v>71</v>
      </c>
      <c r="F70" s="54" t="n">
        <f aca="false">(TOT!W72*60)/TOT!AK72</f>
        <v>0.545464876228719</v>
      </c>
      <c r="G70" s="58" t="n">
        <f aca="false">VLOOKUP(F70,'SC - GOALS'!$A$3:$B$55,2)</f>
        <v>71</v>
      </c>
      <c r="H70" s="58" t="n">
        <f aca="false">IF(TOT!AK72&lt;400,IF(G70&gt;66,66,G70),G70)</f>
        <v>71</v>
      </c>
      <c r="I70" s="58" t="n">
        <f aca="false">IF(TOT!AK72&lt;200,IF(H70&gt;60,60,H70),H70)</f>
        <v>71</v>
      </c>
      <c r="J70" s="58" t="n">
        <f aca="false">(E70+I70)/2</f>
        <v>71</v>
      </c>
      <c r="K70" s="58" t="n">
        <f aca="false">IF(TOT!AN72&lt;13.4,IF(J70&gt;73,73,J70),J70)</f>
        <v>71</v>
      </c>
      <c r="L70" s="58" t="n">
        <f aca="false">IF(TOT!AN72&lt;11,IF(K70&gt;66,66,K70),K70)</f>
        <v>71</v>
      </c>
    </row>
    <row r="71" customFormat="false" ht="13" hidden="false" customHeight="true" outlineLevel="0" collapsed="false">
      <c r="A71" s="17" t="s">
        <v>635</v>
      </c>
      <c r="B71" s="50" t="n">
        <f aca="false">(TOT!AV73*60)/TOT!AK73</f>
        <v>0</v>
      </c>
      <c r="C71" s="37" t="n">
        <f aca="false">VLOOKUP(B71,'SC - SHOTS'!$A$3:$B$55,2)</f>
        <v>47</v>
      </c>
      <c r="D71" s="37" t="n">
        <f aca="false">IF(TOT!AK73&lt;400,IF(C71&gt;66,66,C71),C71)</f>
        <v>47</v>
      </c>
      <c r="E71" s="37" t="n">
        <f aca="false">IF(TOT!AK73&lt;200,IF(C71&gt;60,60,C71),C71)</f>
        <v>47</v>
      </c>
      <c r="F71" s="54" t="n">
        <f aca="false">(TOT!W73*60)/TOT!AK73</f>
        <v>0</v>
      </c>
      <c r="G71" s="58" t="n">
        <f aca="false">VLOOKUP(F71,'SC - GOALS'!$A$3:$B$55,2)</f>
        <v>47</v>
      </c>
      <c r="H71" s="58" t="n">
        <f aca="false">IF(TOT!AK73&lt;400,IF(G71&gt;66,66,G71),G71)</f>
        <v>47</v>
      </c>
      <c r="I71" s="58" t="n">
        <f aca="false">IF(TOT!AK73&lt;200,IF(H71&gt;60,60,H71),H71)</f>
        <v>47</v>
      </c>
      <c r="J71" s="58" t="n">
        <f aca="false">(E71+I71)/2</f>
        <v>47</v>
      </c>
      <c r="K71" s="58" t="n">
        <f aca="false">IF(TOT!AN73&lt;13.4,IF(J71&gt;73,73,J71),J71)</f>
        <v>47</v>
      </c>
      <c r="L71" s="58" t="n">
        <f aca="false">IF(TOT!AN73&lt;11,IF(K71&gt;66,66,K71),K71)</f>
        <v>47</v>
      </c>
    </row>
    <row r="72" customFormat="false" ht="13" hidden="false" customHeight="true" outlineLevel="0" collapsed="false">
      <c r="A72" s="17" t="s">
        <v>639</v>
      </c>
      <c r="B72" s="50" t="n">
        <f aca="false">(TOT!AV74*60)/TOT!AK74</f>
        <v>2.08822211089724</v>
      </c>
      <c r="C72" s="37" t="n">
        <f aca="false">VLOOKUP(B72,'SC - SHOTS'!$A$3:$B$55,2)</f>
        <v>47</v>
      </c>
      <c r="D72" s="37" t="n">
        <f aca="false">IF(TOT!AK74&lt;400,IF(C72&gt;66,66,C72),C72)</f>
        <v>47</v>
      </c>
      <c r="E72" s="37" t="n">
        <f aca="false">IF(TOT!AK74&lt;200,IF(C72&gt;60,60,C72),C72)</f>
        <v>47</v>
      </c>
      <c r="F72" s="54" t="n">
        <f aca="false">(TOT!W74*60)/TOT!AK74</f>
        <v>0</v>
      </c>
      <c r="G72" s="58" t="n">
        <f aca="false">VLOOKUP(F72,'SC - GOALS'!$A$3:$B$55,2)</f>
        <v>47</v>
      </c>
      <c r="H72" s="58" t="n">
        <f aca="false">IF(TOT!AK74&lt;400,IF(G72&gt;66,66,G72),G72)</f>
        <v>47</v>
      </c>
      <c r="I72" s="58" t="n">
        <f aca="false">IF(TOT!AK74&lt;200,IF(H72&gt;60,60,H72),H72)</f>
        <v>47</v>
      </c>
      <c r="J72" s="58" t="n">
        <f aca="false">(E72+I72)/2</f>
        <v>47</v>
      </c>
      <c r="K72" s="58" t="n">
        <f aca="false">IF(TOT!AN74&lt;13.4,IF(J72&gt;73,73,J72),J72)</f>
        <v>47</v>
      </c>
      <c r="L72" s="58" t="n">
        <f aca="false">IF(TOT!AN74&lt;11,IF(K72&gt;66,66,K72),K72)</f>
        <v>47</v>
      </c>
    </row>
    <row r="73" customFormat="false" ht="13" hidden="false" customHeight="true" outlineLevel="0" collapsed="false">
      <c r="A73" s="17" t="s">
        <v>644</v>
      </c>
      <c r="B73" s="50" t="n">
        <f aca="false">(TOT!AV75*60)/TOT!AK75</f>
        <v>7.41723349609095</v>
      </c>
      <c r="C73" s="37" t="n">
        <f aca="false">VLOOKUP(B73,'SC - SHOTS'!$A$3:$B$55,2)</f>
        <v>80</v>
      </c>
      <c r="D73" s="37" t="n">
        <f aca="false">IF(TOT!AK75&lt;400,IF(C73&gt;66,66,C73),C73)</f>
        <v>80</v>
      </c>
      <c r="E73" s="37" t="n">
        <f aca="false">IF(TOT!AK75&lt;200,IF(C73&gt;60,60,C73),C73)</f>
        <v>80</v>
      </c>
      <c r="F73" s="54" t="n">
        <f aca="false">(TOT!W75*60)/TOT!AK75</f>
        <v>0.609635629815695</v>
      </c>
      <c r="G73" s="58" t="n">
        <f aca="false">VLOOKUP(F73,'SC - GOALS'!$A$3:$B$55,2)</f>
        <v>74</v>
      </c>
      <c r="H73" s="58" t="n">
        <f aca="false">IF(TOT!AK75&lt;400,IF(G73&gt;66,66,G73),G73)</f>
        <v>74</v>
      </c>
      <c r="I73" s="58" t="n">
        <f aca="false">IF(TOT!AK75&lt;200,IF(H73&gt;60,60,H73),H73)</f>
        <v>74</v>
      </c>
      <c r="J73" s="58" t="n">
        <f aca="false">(E73+I73)/2</f>
        <v>77</v>
      </c>
      <c r="K73" s="58" t="n">
        <f aca="false">IF(TOT!AN75&lt;13.4,IF(J73&gt;73,73,J73),J73)</f>
        <v>73</v>
      </c>
      <c r="L73" s="58" t="n">
        <f aca="false">IF(TOT!AN75&lt;11,IF(K73&gt;66,66,K73),K73)</f>
        <v>73</v>
      </c>
    </row>
    <row r="74" customFormat="false" ht="13" hidden="false" customHeight="true" outlineLevel="0" collapsed="false">
      <c r="A74" s="17" t="s">
        <v>649</v>
      </c>
      <c r="B74" s="50" t="n">
        <f aca="false">(TOT!AV76*60)/TOT!AK76</f>
        <v>4.57255882951802</v>
      </c>
      <c r="C74" s="37" t="n">
        <f aca="false">VLOOKUP(B74,'SC - SHOTS'!$A$3:$B$55,2)</f>
        <v>59</v>
      </c>
      <c r="D74" s="37" t="n">
        <f aca="false">IF(TOT!AK76&lt;400,IF(C74&gt;66,66,C74),C74)</f>
        <v>59</v>
      </c>
      <c r="E74" s="37" t="n">
        <f aca="false">IF(TOT!AK76&lt;200,IF(C74&gt;60,60,C74),C74)</f>
        <v>59</v>
      </c>
      <c r="F74" s="54" t="n">
        <f aca="false">(TOT!W76*60)/TOT!AK76</f>
        <v>0.139620116931848</v>
      </c>
      <c r="G74" s="58" t="n">
        <f aca="false">VLOOKUP(F74,'SC - GOALS'!$A$3:$B$55,2)</f>
        <v>52</v>
      </c>
      <c r="H74" s="58" t="n">
        <f aca="false">IF(TOT!AK76&lt;400,IF(G74&gt;66,66,G74),G74)</f>
        <v>52</v>
      </c>
      <c r="I74" s="58" t="n">
        <f aca="false">IF(TOT!AK76&lt;200,IF(H74&gt;60,60,H74),H74)</f>
        <v>52</v>
      </c>
      <c r="J74" s="58" t="n">
        <f aca="false">(E74+I74)/2</f>
        <v>55.5</v>
      </c>
      <c r="K74" s="58" t="n">
        <f aca="false">IF(TOT!AN76&lt;13.4,IF(J74&gt;73,73,J74),J74)</f>
        <v>55.5</v>
      </c>
      <c r="L74" s="58" t="n">
        <f aca="false">IF(TOT!AN76&lt;11,IF(K74&gt;66,66,K74),K74)</f>
        <v>55.5</v>
      </c>
    </row>
    <row r="75" customFormat="false" ht="13" hidden="false" customHeight="true" outlineLevel="0" collapsed="false">
      <c r="A75" s="17" t="s">
        <v>654</v>
      </c>
      <c r="B75" s="50" t="n">
        <f aca="false">(TOT!AV77*60)/TOT!AK77</f>
        <v>6.62629534870867</v>
      </c>
      <c r="C75" s="37" t="n">
        <f aca="false">VLOOKUP(B75,'SC - SHOTS'!$A$3:$B$55,2)</f>
        <v>74</v>
      </c>
      <c r="D75" s="37" t="n">
        <f aca="false">IF(TOT!AK77&lt;400,IF(C75&gt;66,66,C75),C75)</f>
        <v>74</v>
      </c>
      <c r="E75" s="37" t="n">
        <f aca="false">IF(TOT!AK77&lt;200,IF(C75&gt;60,60,C75),C75)</f>
        <v>74</v>
      </c>
      <c r="F75" s="54" t="n">
        <f aca="false">(TOT!W77*60)/TOT!AK77</f>
        <v>1.15960168602402</v>
      </c>
      <c r="G75" s="58" t="n">
        <f aca="false">VLOOKUP(F75,'SC - GOALS'!$A$3:$B$55,2)</f>
        <v>91</v>
      </c>
      <c r="H75" s="58" t="n">
        <f aca="false">IF(TOT!AK77&lt;400,IF(G75&gt;66,66,G75),G75)</f>
        <v>91</v>
      </c>
      <c r="I75" s="58" t="n">
        <f aca="false">IF(TOT!AK77&lt;200,IF(H75&gt;60,60,H75),H75)</f>
        <v>91</v>
      </c>
      <c r="J75" s="58" t="n">
        <f aca="false">(E75+I75)/2</f>
        <v>82.5</v>
      </c>
      <c r="K75" s="58" t="n">
        <f aca="false">IF(TOT!AN77&lt;13.4,IF(J75&gt;73,73,J75),J75)</f>
        <v>82.5</v>
      </c>
      <c r="L75" s="58" t="n">
        <f aca="false">IF(TOT!AN77&lt;11,IF(K75&gt;66,66,K75),K75)</f>
        <v>82.5</v>
      </c>
    </row>
    <row r="76" customFormat="false" ht="13" hidden="false" customHeight="true" outlineLevel="0" collapsed="false">
      <c r="A76" s="17" t="s">
        <v>659</v>
      </c>
      <c r="B76" s="50" t="n">
        <f aca="false">(TOT!AV78*60)/TOT!AK78</f>
        <v>6.45276931349722</v>
      </c>
      <c r="C76" s="37" t="n">
        <f aca="false">VLOOKUP(B76,'SC - SHOTS'!$A$3:$B$55,2)</f>
        <v>73</v>
      </c>
      <c r="D76" s="37" t="n">
        <f aca="false">IF(TOT!AK78&lt;400,IF(C76&gt;66,66,C76),C76)</f>
        <v>73</v>
      </c>
      <c r="E76" s="37" t="n">
        <f aca="false">IF(TOT!AK78&lt;200,IF(C76&gt;60,60,C76),C76)</f>
        <v>73</v>
      </c>
      <c r="F76" s="54" t="n">
        <f aca="false">(TOT!W78*60)/TOT!AK78</f>
        <v>0.992733740538034</v>
      </c>
      <c r="G76" s="58" t="n">
        <f aca="false">VLOOKUP(F76,'SC - GOALS'!$A$3:$B$55,2)</f>
        <v>87</v>
      </c>
      <c r="H76" s="58" t="n">
        <f aca="false">IF(TOT!AK78&lt;400,IF(G76&gt;66,66,G76),G76)</f>
        <v>87</v>
      </c>
      <c r="I76" s="58" t="n">
        <f aca="false">IF(TOT!AK78&lt;200,IF(H76&gt;60,60,H76),H76)</f>
        <v>87</v>
      </c>
      <c r="J76" s="58" t="n">
        <f aca="false">(E76+I76)/2</f>
        <v>80</v>
      </c>
      <c r="K76" s="58" t="n">
        <f aca="false">IF(TOT!AN78&lt;13.4,IF(J76&gt;73,73,J76),J76)</f>
        <v>80</v>
      </c>
      <c r="L76" s="58" t="n">
        <f aca="false">IF(TOT!AN78&lt;11,IF(K76&gt;66,66,K76),K76)</f>
        <v>80</v>
      </c>
    </row>
    <row r="77" customFormat="false" ht="13" hidden="false" customHeight="true" outlineLevel="0" collapsed="false">
      <c r="A77" s="17" t="s">
        <v>664</v>
      </c>
      <c r="B77" s="50" t="n">
        <f aca="false">(TOT!AV79*60)/TOT!AK79</f>
        <v>8.38963561097784</v>
      </c>
      <c r="C77" s="37" t="n">
        <f aca="false">VLOOKUP(B77,'SC - SHOTS'!$A$3:$B$55,2)</f>
        <v>87</v>
      </c>
      <c r="D77" s="37" t="n">
        <f aca="false">IF(TOT!AK79&lt;400,IF(C77&gt;66,66,C77),C77)</f>
        <v>87</v>
      </c>
      <c r="E77" s="37" t="n">
        <f aca="false">IF(TOT!AK79&lt;200,IF(C77&gt;60,60,C77),C77)</f>
        <v>87</v>
      </c>
      <c r="F77" s="54" t="n">
        <f aca="false">(TOT!W79*60)/TOT!AK79</f>
        <v>0.993509480247376</v>
      </c>
      <c r="G77" s="58" t="n">
        <f aca="false">VLOOKUP(F77,'SC - GOALS'!$A$3:$B$55,2)</f>
        <v>87</v>
      </c>
      <c r="H77" s="58" t="n">
        <f aca="false">IF(TOT!AK79&lt;400,IF(G77&gt;66,66,G77),G77)</f>
        <v>87</v>
      </c>
      <c r="I77" s="58" t="n">
        <f aca="false">IF(TOT!AK79&lt;200,IF(H77&gt;60,60,H77),H77)</f>
        <v>87</v>
      </c>
      <c r="J77" s="58" t="n">
        <f aca="false">(E77+I77)/2</f>
        <v>87</v>
      </c>
      <c r="K77" s="58" t="n">
        <f aca="false">IF(TOT!AN79&lt;13.4,IF(J77&gt;73,73,J77),J77)</f>
        <v>87</v>
      </c>
      <c r="L77" s="58" t="n">
        <f aca="false">IF(TOT!AN79&lt;11,IF(K77&gt;66,66,K77),K77)</f>
        <v>87</v>
      </c>
    </row>
    <row r="78" customFormat="false" ht="13" hidden="false" customHeight="true" outlineLevel="0" collapsed="false">
      <c r="A78" s="17" t="s">
        <v>669</v>
      </c>
      <c r="B78" s="50" t="n">
        <f aca="false">(TOT!AV80*60)/TOT!AK80</f>
        <v>9.04300943511852</v>
      </c>
      <c r="C78" s="37" t="n">
        <f aca="false">VLOOKUP(B78,'SC - SHOTS'!$A$3:$B$55,2)</f>
        <v>90</v>
      </c>
      <c r="D78" s="37" t="n">
        <f aca="false">IF(TOT!AK80&lt;400,IF(C78&gt;66,66,C78),C78)</f>
        <v>90</v>
      </c>
      <c r="E78" s="37" t="n">
        <f aca="false">IF(TOT!AK80&lt;200,IF(C78&gt;60,60,C78),C78)</f>
        <v>90</v>
      </c>
      <c r="F78" s="54" t="n">
        <f aca="false">(TOT!W80*60)/TOT!AK80</f>
        <v>0.661683617203794</v>
      </c>
      <c r="G78" s="58" t="n">
        <f aca="false">VLOOKUP(F78,'SC - GOALS'!$A$3:$B$55,2)</f>
        <v>76</v>
      </c>
      <c r="H78" s="58" t="n">
        <f aca="false">IF(TOT!AK80&lt;400,IF(G78&gt;66,66,G78),G78)</f>
        <v>76</v>
      </c>
      <c r="I78" s="58" t="n">
        <f aca="false">IF(TOT!AK80&lt;200,IF(H78&gt;60,60,H78),H78)</f>
        <v>76</v>
      </c>
      <c r="J78" s="58" t="n">
        <f aca="false">(E78+I78)/2</f>
        <v>83</v>
      </c>
      <c r="K78" s="58" t="n">
        <f aca="false">IF(TOT!AN80&lt;13.4,IF(J78&gt;73,73,J78),J78)</f>
        <v>83</v>
      </c>
      <c r="L78" s="58" t="n">
        <f aca="false">IF(TOT!AN80&lt;11,IF(K78&gt;66,66,K78),K78)</f>
        <v>83</v>
      </c>
    </row>
    <row r="79" customFormat="false" ht="13" hidden="false" customHeight="true" outlineLevel="0" collapsed="false">
      <c r="A79" s="17" t="s">
        <v>674</v>
      </c>
      <c r="B79" s="50" t="n">
        <f aca="false">(TOT!AV81*60)/TOT!AK81</f>
        <v>2.69461077844311</v>
      </c>
      <c r="C79" s="37" t="n">
        <f aca="false">VLOOKUP(B79,'SC - SHOTS'!$A$3:$B$55,2)</f>
        <v>48</v>
      </c>
      <c r="D79" s="37" t="n">
        <f aca="false">IF(TOT!AK81&lt;400,IF(C79&gt;66,66,C79),C79)</f>
        <v>48</v>
      </c>
      <c r="E79" s="37" t="n">
        <f aca="false">IF(TOT!AK81&lt;200,IF(C79&gt;60,60,C79),C79)</f>
        <v>48</v>
      </c>
      <c r="F79" s="54" t="n">
        <f aca="false">(TOT!W81*60)/TOT!AK81</f>
        <v>0</v>
      </c>
      <c r="G79" s="58" t="n">
        <f aca="false">VLOOKUP(F79,'SC - GOALS'!$A$3:$B$55,2)</f>
        <v>47</v>
      </c>
      <c r="H79" s="58" t="n">
        <f aca="false">IF(TOT!AK81&lt;400,IF(G79&gt;66,66,G79),G79)</f>
        <v>47</v>
      </c>
      <c r="I79" s="58" t="n">
        <f aca="false">IF(TOT!AK81&lt;200,IF(H79&gt;60,60,H79),H79)</f>
        <v>47</v>
      </c>
      <c r="J79" s="58" t="n">
        <f aca="false">(E79+I79)/2</f>
        <v>47.5</v>
      </c>
      <c r="K79" s="58" t="n">
        <f aca="false">IF(TOT!AN81&lt;13.4,IF(J79&gt;73,73,J79),J79)</f>
        <v>47.5</v>
      </c>
      <c r="L79" s="58" t="n">
        <f aca="false">IF(TOT!AN81&lt;11,IF(K79&gt;66,66,K79),K79)</f>
        <v>47.5</v>
      </c>
    </row>
    <row r="80" customFormat="false" ht="13" hidden="false" customHeight="true" outlineLevel="0" collapsed="false">
      <c r="A80" s="17" t="s">
        <v>679</v>
      </c>
      <c r="B80" s="50" t="n">
        <f aca="false">(TOT!AV82*60)/TOT!AK82</f>
        <v>3.849091186803</v>
      </c>
      <c r="C80" s="37" t="n">
        <f aca="false">VLOOKUP(B80,'SC - SHOTS'!$A$3:$B$55,2)</f>
        <v>54</v>
      </c>
      <c r="D80" s="37" t="n">
        <f aca="false">IF(TOT!AK82&lt;400,IF(C80&gt;66,66,C80),C80)</f>
        <v>54</v>
      </c>
      <c r="E80" s="37" t="n">
        <f aca="false">IF(TOT!AK82&lt;200,IF(C80&gt;60,60,C80),C80)</f>
        <v>54</v>
      </c>
      <c r="F80" s="54" t="n">
        <f aca="false">(TOT!W82*60)/TOT!AK82</f>
        <v>0</v>
      </c>
      <c r="G80" s="58" t="n">
        <f aca="false">VLOOKUP(F80,'SC - GOALS'!$A$3:$B$55,2)</f>
        <v>47</v>
      </c>
      <c r="H80" s="58" t="n">
        <f aca="false">IF(TOT!AK82&lt;400,IF(G80&gt;66,66,G80),G80)</f>
        <v>47</v>
      </c>
      <c r="I80" s="58" t="n">
        <f aca="false">IF(TOT!AK82&lt;200,IF(H80&gt;60,60,H80),H80)</f>
        <v>47</v>
      </c>
      <c r="J80" s="58" t="n">
        <f aca="false">(E80+I80)/2</f>
        <v>50.5</v>
      </c>
      <c r="K80" s="58" t="n">
        <f aca="false">IF(TOT!AN82&lt;13.4,IF(J80&gt;73,73,J80),J80)</f>
        <v>50.5</v>
      </c>
      <c r="L80" s="58" t="n">
        <f aca="false">IF(TOT!AN82&lt;11,IF(K80&gt;66,66,K80),K80)</f>
        <v>50.5</v>
      </c>
    </row>
    <row r="81" customFormat="false" ht="13" hidden="false" customHeight="true" outlineLevel="0" collapsed="false">
      <c r="A81" s="17" t="s">
        <v>683</v>
      </c>
      <c r="B81" s="50" t="n">
        <f aca="false">(TOT!AV83*60)/TOT!AK83</f>
        <v>6.14596670934699</v>
      </c>
      <c r="C81" s="37" t="n">
        <f aca="false">VLOOKUP(B81,'SC - SHOTS'!$A$3:$B$55,2)</f>
        <v>71</v>
      </c>
      <c r="D81" s="37" t="n">
        <f aca="false">IF(TOT!AK83&lt;400,IF(C81&gt;66,66,C81),C81)</f>
        <v>71</v>
      </c>
      <c r="E81" s="37" t="n">
        <f aca="false">IF(TOT!AK83&lt;200,IF(C81&gt;60,60,C81),C81)</f>
        <v>71</v>
      </c>
      <c r="F81" s="54" t="n">
        <f aca="false">(TOT!W83*60)/TOT!AK83</f>
        <v>0.896286811779769</v>
      </c>
      <c r="G81" s="58" t="n">
        <f aca="false">VLOOKUP(F81,'SC - GOALS'!$A$3:$B$55,2)</f>
        <v>84</v>
      </c>
      <c r="H81" s="58" t="n">
        <f aca="false">IF(TOT!AK83&lt;400,IF(G81&gt;66,66,G81),G81)</f>
        <v>84</v>
      </c>
      <c r="I81" s="58" t="n">
        <f aca="false">IF(TOT!AK83&lt;200,IF(H81&gt;60,60,H81),H81)</f>
        <v>84</v>
      </c>
      <c r="J81" s="58" t="n">
        <f aca="false">(E81+I81)/2</f>
        <v>77.5</v>
      </c>
      <c r="K81" s="58" t="n">
        <f aca="false">IF(TOT!AN83&lt;13.4,IF(J81&gt;73,73,J81),J81)</f>
        <v>73</v>
      </c>
      <c r="L81" s="58" t="n">
        <f aca="false">IF(TOT!AN83&lt;11,IF(K81&gt;66,66,K81),K81)</f>
        <v>73</v>
      </c>
    </row>
    <row r="82" customFormat="false" ht="13" hidden="false" customHeight="true" outlineLevel="0" collapsed="false">
      <c r="A82" s="17" t="s">
        <v>687</v>
      </c>
      <c r="B82" s="50" t="n">
        <f aca="false">(TOT!AV84*60)/TOT!AK84</f>
        <v>9.98265047377552</v>
      </c>
      <c r="C82" s="37" t="n">
        <f aca="false">VLOOKUP(B82,'SC - SHOTS'!$A$3:$B$55,2)</f>
        <v>94</v>
      </c>
      <c r="D82" s="37" t="n">
        <f aca="false">IF(TOT!AK84&lt;400,IF(C82&gt;66,66,C82),C82)</f>
        <v>94</v>
      </c>
      <c r="E82" s="37" t="n">
        <f aca="false">IF(TOT!AK84&lt;200,IF(C82&gt;60,60,C82),C82)</f>
        <v>94</v>
      </c>
      <c r="F82" s="54" t="n">
        <f aca="false">(TOT!W84*60)/TOT!AK84</f>
        <v>1.81502735886828</v>
      </c>
      <c r="G82" s="58" t="n">
        <f aca="false">VLOOKUP(F82,'SC - GOALS'!$A$3:$B$55,2)</f>
        <v>99</v>
      </c>
      <c r="H82" s="58" t="n">
        <f aca="false">IF(TOT!AK84&lt;400,IF(G82&gt;66,66,G82),G82)</f>
        <v>99</v>
      </c>
      <c r="I82" s="58" t="n">
        <f aca="false">IF(TOT!AK84&lt;200,IF(H82&gt;60,60,H82),H82)</f>
        <v>99</v>
      </c>
      <c r="J82" s="58" t="n">
        <f aca="false">(E82+I82)/2</f>
        <v>96.5</v>
      </c>
      <c r="K82" s="58" t="n">
        <f aca="false">IF(TOT!AN84&lt;13.4,IF(J82&gt;73,73,J82),J82)</f>
        <v>96.5</v>
      </c>
      <c r="L82" s="58" t="n">
        <f aca="false">IF(TOT!AN84&lt;11,IF(K82&gt;66,66,K82),K82)</f>
        <v>96.5</v>
      </c>
    </row>
    <row r="83" customFormat="false" ht="13" hidden="false" customHeight="true" outlineLevel="0" collapsed="false">
      <c r="A83" s="17" t="s">
        <v>691</v>
      </c>
      <c r="B83" s="50" t="n">
        <f aca="false">(TOT!AV85*60)/TOT!AK85</f>
        <v>6.68556348353045</v>
      </c>
      <c r="C83" s="37" t="n">
        <f aca="false">VLOOKUP(B83,'SC - SHOTS'!$A$3:$B$55,2)</f>
        <v>75</v>
      </c>
      <c r="D83" s="37" t="n">
        <f aca="false">IF(TOT!AK85&lt;400,IF(C83&gt;66,66,C83),C83)</f>
        <v>75</v>
      </c>
      <c r="E83" s="37" t="n">
        <f aca="false">IF(TOT!AK85&lt;200,IF(C83&gt;60,60,C83),C83)</f>
        <v>75</v>
      </c>
      <c r="F83" s="54" t="n">
        <f aca="false">(TOT!W85*60)/TOT!AK85</f>
        <v>0.821034112012511</v>
      </c>
      <c r="G83" s="58" t="n">
        <f aca="false">VLOOKUP(F83,'SC - GOALS'!$A$3:$B$55,2)</f>
        <v>81</v>
      </c>
      <c r="H83" s="58" t="n">
        <f aca="false">IF(TOT!AK85&lt;400,IF(G83&gt;66,66,G83),G83)</f>
        <v>81</v>
      </c>
      <c r="I83" s="58" t="n">
        <f aca="false">IF(TOT!AK85&lt;200,IF(H83&gt;60,60,H83),H83)</f>
        <v>81</v>
      </c>
      <c r="J83" s="58" t="n">
        <f aca="false">(E83+I83)/2</f>
        <v>78</v>
      </c>
      <c r="K83" s="58" t="n">
        <f aca="false">IF(TOT!AN85&lt;13.4,IF(J83&gt;73,73,J83),J83)</f>
        <v>73</v>
      </c>
      <c r="L83" s="58" t="n">
        <f aca="false">IF(TOT!AN85&lt;11,IF(K83&gt;66,66,K83),K83)</f>
        <v>66</v>
      </c>
    </row>
    <row r="84" customFormat="false" ht="13" hidden="false" customHeight="true" outlineLevel="0" collapsed="false">
      <c r="A84" s="17" t="s">
        <v>697</v>
      </c>
      <c r="B84" s="50" t="n">
        <f aca="false">(TOT!AV86*60)/TOT!AK86</f>
        <v>5.55412702494212</v>
      </c>
      <c r="C84" s="37" t="n">
        <f aca="false">VLOOKUP(B84,'SC - SHOTS'!$A$3:$B$55,2)</f>
        <v>66</v>
      </c>
      <c r="D84" s="37" t="n">
        <f aca="false">IF(TOT!AK86&lt;400,IF(C84&gt;66,66,C84),C84)</f>
        <v>66</v>
      </c>
      <c r="E84" s="37" t="n">
        <f aca="false">IF(TOT!AK86&lt;200,IF(C84&gt;60,60,C84),C84)</f>
        <v>60</v>
      </c>
      <c r="F84" s="54" t="n">
        <f aca="false">(TOT!W86*60)/TOT!AK86</f>
        <v>0</v>
      </c>
      <c r="G84" s="58" t="n">
        <f aca="false">VLOOKUP(F84,'SC - GOALS'!$A$3:$B$55,2)</f>
        <v>47</v>
      </c>
      <c r="H84" s="58" t="n">
        <f aca="false">IF(TOT!AK86&lt;400,IF(G84&gt;66,66,G84),G84)</f>
        <v>47</v>
      </c>
      <c r="I84" s="58" t="n">
        <f aca="false">IF(TOT!AK86&lt;200,IF(H84&gt;60,60,H84),H84)</f>
        <v>47</v>
      </c>
      <c r="J84" s="58" t="n">
        <f aca="false">(E84+I84)/2</f>
        <v>53.5</v>
      </c>
      <c r="K84" s="58" t="n">
        <f aca="false">IF(TOT!AN86&lt;13.4,IF(J84&gt;73,73,J84),J84)</f>
        <v>53.5</v>
      </c>
      <c r="L84" s="58" t="n">
        <f aca="false">IF(TOT!AN86&lt;11,IF(K84&gt;66,66,K84),K84)</f>
        <v>53.5</v>
      </c>
    </row>
    <row r="85" customFormat="false" ht="13" hidden="false" customHeight="true" outlineLevel="0" collapsed="false">
      <c r="A85" s="17" t="s">
        <v>702</v>
      </c>
      <c r="B85" s="50" t="n">
        <f aca="false">(TOT!AV87*60)/TOT!AK87</f>
        <v>3.92855091608753</v>
      </c>
      <c r="C85" s="37" t="n">
        <f aca="false">VLOOKUP(B85,'SC - SHOTS'!$A$3:$B$55,2)</f>
        <v>54</v>
      </c>
      <c r="D85" s="37" t="n">
        <f aca="false">IF(TOT!AK87&lt;400,IF(C85&gt;66,66,C85),C85)</f>
        <v>54</v>
      </c>
      <c r="E85" s="37" t="n">
        <f aca="false">IF(TOT!AK87&lt;200,IF(C85&gt;60,60,C85),C85)</f>
        <v>54</v>
      </c>
      <c r="F85" s="54" t="n">
        <f aca="false">(TOT!W87*60)/TOT!AK87</f>
        <v>0.137843891792545</v>
      </c>
      <c r="G85" s="58" t="n">
        <f aca="false">VLOOKUP(F85,'SC - GOALS'!$A$3:$B$55,2)</f>
        <v>52</v>
      </c>
      <c r="H85" s="58" t="n">
        <f aca="false">IF(TOT!AK87&lt;400,IF(G85&gt;66,66,G85),G85)</f>
        <v>52</v>
      </c>
      <c r="I85" s="58" t="n">
        <f aca="false">IF(TOT!AK87&lt;200,IF(H85&gt;60,60,H85),H85)</f>
        <v>52</v>
      </c>
      <c r="J85" s="58" t="n">
        <f aca="false">(E85+I85)/2</f>
        <v>53</v>
      </c>
      <c r="K85" s="58" t="n">
        <f aca="false">IF(TOT!AN87&lt;13.4,IF(J85&gt;73,73,J85),J85)</f>
        <v>53</v>
      </c>
      <c r="L85" s="58" t="n">
        <f aca="false">IF(TOT!AN87&lt;11,IF(K85&gt;66,66,K85),K85)</f>
        <v>53</v>
      </c>
    </row>
    <row r="86" customFormat="false" ht="13" hidden="false" customHeight="true" outlineLevel="0" collapsed="false">
      <c r="A86" s="17" t="s">
        <v>706</v>
      </c>
      <c r="B86" s="50" t="n">
        <f aca="false">(TOT!AV88*60)/TOT!AK88</f>
        <v>2.55598033861279</v>
      </c>
      <c r="C86" s="37" t="n">
        <f aca="false">VLOOKUP(B86,'SC - SHOTS'!$A$3:$B$55,2)</f>
        <v>48</v>
      </c>
      <c r="D86" s="37" t="n">
        <f aca="false">IF(TOT!AK88&lt;400,IF(C86&gt;66,66,C86),C86)</f>
        <v>48</v>
      </c>
      <c r="E86" s="37" t="n">
        <f aca="false">IF(TOT!AK88&lt;200,IF(C86&gt;60,60,C86),C86)</f>
        <v>48</v>
      </c>
      <c r="F86" s="54" t="n">
        <f aca="false">(TOT!W88*60)/TOT!AK88</f>
        <v>0</v>
      </c>
      <c r="G86" s="58" t="n">
        <f aca="false">VLOOKUP(F86,'SC - GOALS'!$A$3:$B$55,2)</f>
        <v>47</v>
      </c>
      <c r="H86" s="58" t="n">
        <f aca="false">IF(TOT!AK88&lt;400,IF(G86&gt;66,66,G86),G86)</f>
        <v>47</v>
      </c>
      <c r="I86" s="58" t="n">
        <f aca="false">IF(TOT!AK88&lt;200,IF(H86&gt;60,60,H86),H86)</f>
        <v>47</v>
      </c>
      <c r="J86" s="58" t="n">
        <f aca="false">(E86+I86)/2</f>
        <v>47.5</v>
      </c>
      <c r="K86" s="58" t="n">
        <f aca="false">IF(TOT!AN88&lt;13.4,IF(J86&gt;73,73,J86),J86)</f>
        <v>47.5</v>
      </c>
      <c r="L86" s="58" t="n">
        <f aca="false">IF(TOT!AN88&lt;11,IF(K86&gt;66,66,K86),K86)</f>
        <v>47.5</v>
      </c>
    </row>
    <row r="87" customFormat="false" ht="13" hidden="false" customHeight="true" outlineLevel="0" collapsed="false">
      <c r="A87" s="17" t="s">
        <v>711</v>
      </c>
      <c r="B87" s="50" t="n">
        <f aca="false">(TOT!AV89*60)/TOT!AK89</f>
        <v>5.50172856358608</v>
      </c>
      <c r="C87" s="37" t="n">
        <f aca="false">VLOOKUP(B87,'SC - SHOTS'!$A$3:$B$55,2)</f>
        <v>66</v>
      </c>
      <c r="D87" s="37" t="n">
        <f aca="false">IF(TOT!AK89&lt;400,IF(C87&gt;66,66,C87),C87)</f>
        <v>66</v>
      </c>
      <c r="E87" s="37" t="n">
        <f aca="false">IF(TOT!AK89&lt;200,IF(C87&gt;60,60,C87),C87)</f>
        <v>66</v>
      </c>
      <c r="F87" s="54" t="n">
        <f aca="false">(TOT!W89*60)/TOT!AK89</f>
        <v>0</v>
      </c>
      <c r="G87" s="58" t="n">
        <f aca="false">VLOOKUP(F87,'SC - GOALS'!$A$3:$B$55,2)</f>
        <v>47</v>
      </c>
      <c r="H87" s="58" t="n">
        <f aca="false">IF(TOT!AK89&lt;400,IF(G87&gt;66,66,G87),G87)</f>
        <v>47</v>
      </c>
      <c r="I87" s="58" t="n">
        <f aca="false">IF(TOT!AK89&lt;200,IF(H87&gt;60,60,H87),H87)</f>
        <v>47</v>
      </c>
      <c r="J87" s="58" t="n">
        <f aca="false">(E87+I87)/2</f>
        <v>56.5</v>
      </c>
      <c r="K87" s="58" t="n">
        <f aca="false">IF(TOT!AN89&lt;13.4,IF(J87&gt;73,73,J87),J87)</f>
        <v>56.5</v>
      </c>
      <c r="L87" s="58" t="n">
        <f aca="false">IF(TOT!AN89&lt;11,IF(K87&gt;66,66,K87),K87)</f>
        <v>56.5</v>
      </c>
    </row>
    <row r="88" customFormat="false" ht="13" hidden="false" customHeight="true" outlineLevel="0" collapsed="false">
      <c r="A88" s="17" t="s">
        <v>716</v>
      </c>
      <c r="B88" s="50" t="n">
        <f aca="false">(TOT!AV90*60)/TOT!AK90</f>
        <v>4.69526595932181</v>
      </c>
      <c r="C88" s="37" t="n">
        <f aca="false">VLOOKUP(B88,'SC - SHOTS'!$A$3:$B$55,2)</f>
        <v>60</v>
      </c>
      <c r="D88" s="37" t="n">
        <f aca="false">IF(TOT!AK90&lt;400,IF(C88&gt;66,66,C88),C88)</f>
        <v>60</v>
      </c>
      <c r="E88" s="37" t="n">
        <f aca="false">IF(TOT!AK90&lt;200,IF(C88&gt;60,60,C88),C88)</f>
        <v>60</v>
      </c>
      <c r="F88" s="54" t="n">
        <f aca="false">(TOT!W90*60)/TOT!AK90</f>
        <v>0.126899079981671</v>
      </c>
      <c r="G88" s="58" t="n">
        <f aca="false">VLOOKUP(F88,'SC - GOALS'!$A$3:$B$55,2)</f>
        <v>52</v>
      </c>
      <c r="H88" s="58" t="n">
        <f aca="false">IF(TOT!AK90&lt;400,IF(G88&gt;66,66,G88),G88)</f>
        <v>52</v>
      </c>
      <c r="I88" s="58" t="n">
        <f aca="false">IF(TOT!AK90&lt;200,IF(H88&gt;60,60,H88),H88)</f>
        <v>52</v>
      </c>
      <c r="J88" s="58" t="n">
        <f aca="false">(E88+I88)/2</f>
        <v>56</v>
      </c>
      <c r="K88" s="58" t="n">
        <f aca="false">IF(TOT!AN90&lt;13.4,IF(J88&gt;73,73,J88),J88)</f>
        <v>56</v>
      </c>
      <c r="L88" s="58" t="n">
        <f aca="false">IF(TOT!AN90&lt;11,IF(K88&gt;66,66,K88),K88)</f>
        <v>56</v>
      </c>
    </row>
    <row r="89" customFormat="false" ht="13" hidden="false" customHeight="true" outlineLevel="0" collapsed="false">
      <c r="A89" s="17" t="s">
        <v>720</v>
      </c>
      <c r="B89" s="50" t="n">
        <f aca="false">(TOT!AV91*60)/TOT!AK91</f>
        <v>2.91970802919708</v>
      </c>
      <c r="C89" s="37" t="n">
        <f aca="false">VLOOKUP(B89,'SC - SHOTS'!$A$3:$B$55,2)</f>
        <v>49</v>
      </c>
      <c r="D89" s="37" t="n">
        <f aca="false">IF(TOT!AK91&lt;400,IF(C89&gt;66,66,C89),C89)</f>
        <v>49</v>
      </c>
      <c r="E89" s="37" t="n">
        <f aca="false">IF(TOT!AK91&lt;200,IF(C89&gt;60,60,C89),C89)</f>
        <v>49</v>
      </c>
      <c r="F89" s="54" t="n">
        <f aca="false">(TOT!W91*60)/TOT!AK91</f>
        <v>0</v>
      </c>
      <c r="G89" s="58" t="n">
        <f aca="false">VLOOKUP(F89,'SC - GOALS'!$A$3:$B$55,2)</f>
        <v>47</v>
      </c>
      <c r="H89" s="58" t="n">
        <f aca="false">IF(TOT!AK91&lt;400,IF(G89&gt;66,66,G89),G89)</f>
        <v>47</v>
      </c>
      <c r="I89" s="58" t="n">
        <f aca="false">IF(TOT!AK91&lt;200,IF(H89&gt;60,60,H89),H89)</f>
        <v>47</v>
      </c>
      <c r="J89" s="58" t="n">
        <f aca="false">(E89+I89)/2</f>
        <v>48</v>
      </c>
      <c r="K89" s="58" t="n">
        <f aca="false">IF(TOT!AN91&lt;13.4,IF(J89&gt;73,73,J89),J89)</f>
        <v>48</v>
      </c>
      <c r="L89" s="58" t="n">
        <f aca="false">IF(TOT!AN91&lt;11,IF(K89&gt;66,66,K89),K89)</f>
        <v>48</v>
      </c>
    </row>
    <row r="90" customFormat="false" ht="13" hidden="false" customHeight="true" outlineLevel="0" collapsed="false">
      <c r="A90" s="17" t="s">
        <v>724</v>
      </c>
      <c r="B90" s="50" t="n">
        <f aca="false">(TOT!AV92*60)/TOT!AK92</f>
        <v>4.91843755658327</v>
      </c>
      <c r="C90" s="37" t="n">
        <f aca="false">VLOOKUP(B90,'SC - SHOTS'!$A$3:$B$55,2)</f>
        <v>61</v>
      </c>
      <c r="D90" s="37" t="n">
        <f aca="false">IF(TOT!AK92&lt;400,IF(C90&gt;66,66,C90),C90)</f>
        <v>61</v>
      </c>
      <c r="E90" s="37" t="n">
        <f aca="false">IF(TOT!AK92&lt;200,IF(C90&gt;60,60,C90),C90)</f>
        <v>61</v>
      </c>
      <c r="F90" s="54" t="n">
        <f aca="false">(TOT!W92*60)/TOT!AK92</f>
        <v>0.770357689585331</v>
      </c>
      <c r="G90" s="58" t="n">
        <f aca="false">VLOOKUP(F90,'SC - GOALS'!$A$3:$B$55,2)</f>
        <v>80</v>
      </c>
      <c r="H90" s="58" t="n">
        <f aca="false">IF(TOT!AK92&lt;400,IF(G90&gt;66,66,G90),G90)</f>
        <v>80</v>
      </c>
      <c r="I90" s="58" t="n">
        <f aca="false">IF(TOT!AK92&lt;200,IF(H90&gt;60,60,H90),H90)</f>
        <v>80</v>
      </c>
      <c r="J90" s="58" t="n">
        <f aca="false">(E90+I90)/2</f>
        <v>70.5</v>
      </c>
      <c r="K90" s="58" t="n">
        <f aca="false">IF(TOT!AN92&lt;13.4,IF(J90&gt;73,73,J90),J90)</f>
        <v>70.5</v>
      </c>
      <c r="L90" s="58" t="n">
        <f aca="false">IF(TOT!AN92&lt;11,IF(K90&gt;66,66,K90),K90)</f>
        <v>70.5</v>
      </c>
    </row>
    <row r="91" customFormat="false" ht="13" hidden="false" customHeight="true" outlineLevel="0" collapsed="false">
      <c r="A91" s="17" t="s">
        <v>730</v>
      </c>
      <c r="B91" s="50" t="n">
        <f aca="false">(TOT!AV93*60)/TOT!AK93</f>
        <v>7.70358210705305</v>
      </c>
      <c r="C91" s="37" t="n">
        <f aca="false">VLOOKUP(B91,'SC - SHOTS'!$A$3:$B$55,2)</f>
        <v>82</v>
      </c>
      <c r="D91" s="37" t="n">
        <f aca="false">IF(TOT!AK93&lt;400,IF(C91&gt;66,66,C91),C91)</f>
        <v>82</v>
      </c>
      <c r="E91" s="37" t="n">
        <f aca="false">IF(TOT!AK93&lt;200,IF(C91&gt;60,60,C91),C91)</f>
        <v>82</v>
      </c>
      <c r="F91" s="54" t="n">
        <f aca="false">(TOT!W93*60)/TOT!AK93</f>
        <v>0.685935393093765</v>
      </c>
      <c r="G91" s="58" t="n">
        <f aca="false">VLOOKUP(F91,'SC - GOALS'!$A$3:$B$55,2)</f>
        <v>77</v>
      </c>
      <c r="H91" s="58" t="n">
        <f aca="false">IF(TOT!AK93&lt;400,IF(G91&gt;66,66,G91),G91)</f>
        <v>77</v>
      </c>
      <c r="I91" s="58" t="n">
        <f aca="false">IF(TOT!AK93&lt;200,IF(H91&gt;60,60,H91),H91)</f>
        <v>77</v>
      </c>
      <c r="J91" s="58" t="n">
        <f aca="false">(E91+I91)/2</f>
        <v>79.5</v>
      </c>
      <c r="K91" s="58" t="n">
        <f aca="false">IF(TOT!AN93&lt;13.4,IF(J91&gt;73,73,J91),J91)</f>
        <v>79.5</v>
      </c>
      <c r="L91" s="58" t="n">
        <f aca="false">IF(TOT!AN93&lt;11,IF(K91&gt;66,66,K91),K91)</f>
        <v>79.5</v>
      </c>
    </row>
    <row r="92" customFormat="false" ht="13" hidden="false" customHeight="true" outlineLevel="0" collapsed="false">
      <c r="A92" s="17" t="s">
        <v>735</v>
      </c>
      <c r="B92" s="50" t="n">
        <f aca="false">(TOT!AV94*60)/TOT!AK94</f>
        <v>5.88555858310611</v>
      </c>
      <c r="C92" s="37" t="n">
        <f aca="false">VLOOKUP(B92,'SC - SHOTS'!$A$3:$B$55,2)</f>
        <v>69</v>
      </c>
      <c r="D92" s="37" t="n">
        <f aca="false">IF(TOT!AK94&lt;400,IF(C92&gt;66,66,C92),C92)</f>
        <v>69</v>
      </c>
      <c r="E92" s="37" t="n">
        <f aca="false">IF(TOT!AK94&lt;200,IF(C92&gt;60,60,C92),C92)</f>
        <v>69</v>
      </c>
      <c r="F92" s="54" t="n">
        <f aca="false">(TOT!W94*60)/TOT!AK94</f>
        <v>0.622050907157556</v>
      </c>
      <c r="G92" s="58" t="n">
        <f aca="false">VLOOKUP(F92,'SC - GOALS'!$A$3:$B$55,2)</f>
        <v>75</v>
      </c>
      <c r="H92" s="58" t="n">
        <f aca="false">IF(TOT!AK94&lt;400,IF(G92&gt;66,66,G92),G92)</f>
        <v>75</v>
      </c>
      <c r="I92" s="58" t="n">
        <f aca="false">IF(TOT!AK94&lt;200,IF(H92&gt;60,60,H92),H92)</f>
        <v>75</v>
      </c>
      <c r="J92" s="58" t="n">
        <f aca="false">(E92+I92)/2</f>
        <v>72</v>
      </c>
      <c r="K92" s="58" t="n">
        <f aca="false">IF(TOT!AN94&lt;13.4,IF(J92&gt;73,73,J92),J92)</f>
        <v>72</v>
      </c>
      <c r="L92" s="58" t="n">
        <f aca="false">IF(TOT!AN94&lt;11,IF(K92&gt;66,66,K92),K92)</f>
        <v>72</v>
      </c>
    </row>
    <row r="93" customFormat="false" ht="13" hidden="false" customHeight="true" outlineLevel="0" collapsed="false">
      <c r="A93" s="17" t="s">
        <v>739</v>
      </c>
      <c r="B93" s="50" t="n">
        <f aca="false">(TOT!AV95*60)/TOT!AK95</f>
        <v>4.15992604575917</v>
      </c>
      <c r="C93" s="37" t="n">
        <f aca="false">VLOOKUP(B93,'SC - SHOTS'!$A$3:$B$55,2)</f>
        <v>56</v>
      </c>
      <c r="D93" s="37" t="n">
        <f aca="false">IF(TOT!AK95&lt;400,IF(C93&gt;66,66,C93),C93)</f>
        <v>56</v>
      </c>
      <c r="E93" s="37" t="n">
        <f aca="false">IF(TOT!AK95&lt;200,IF(C93&gt;60,60,C93),C93)</f>
        <v>56</v>
      </c>
      <c r="F93" s="54" t="n">
        <f aca="false">(TOT!W95*60)/TOT!AK95</f>
        <v>0.831985209151834</v>
      </c>
      <c r="G93" s="58" t="n">
        <f aca="false">VLOOKUP(F93,'SC - GOALS'!$A$3:$B$55,2)</f>
        <v>82</v>
      </c>
      <c r="H93" s="58" t="n">
        <f aca="false">IF(TOT!AK95&lt;400,IF(G93&gt;66,66,G93),G93)</f>
        <v>66</v>
      </c>
      <c r="I93" s="58" t="n">
        <f aca="false">IF(TOT!AK95&lt;200,IF(H93&gt;60,60,H93),H93)</f>
        <v>60</v>
      </c>
      <c r="J93" s="58" t="n">
        <f aca="false">(E93+I93)/2</f>
        <v>58</v>
      </c>
      <c r="K93" s="58" t="n">
        <f aca="false">IF(TOT!AN95&lt;13.4,IF(J93&gt;73,73,J93),J93)</f>
        <v>58</v>
      </c>
      <c r="L93" s="58" t="n">
        <f aca="false">IF(TOT!AN95&lt;11,IF(K93&gt;66,66,K93),K93)</f>
        <v>58</v>
      </c>
    </row>
    <row r="94" customFormat="false" ht="13" hidden="false" customHeight="true" outlineLevel="0" collapsed="false">
      <c r="A94" s="17" t="s">
        <v>743</v>
      </c>
      <c r="B94" s="50" t="n">
        <f aca="false">(TOT!AV96*60)/TOT!AK96</f>
        <v>3.17180616740082</v>
      </c>
      <c r="C94" s="37" t="n">
        <f aca="false">VLOOKUP(B94,'SC - SHOTS'!$A$3:$B$55,2)</f>
        <v>50</v>
      </c>
      <c r="D94" s="37" t="n">
        <f aca="false">IF(TOT!AK96&lt;400,IF(C94&gt;66,66,C94),C94)</f>
        <v>50</v>
      </c>
      <c r="E94" s="37" t="n">
        <f aca="false">IF(TOT!AK96&lt;200,IF(C94&gt;60,60,C94),C94)</f>
        <v>50</v>
      </c>
      <c r="F94" s="54" t="n">
        <f aca="false">(TOT!W96*60)/TOT!AK96</f>
        <v>0</v>
      </c>
      <c r="G94" s="58" t="n">
        <f aca="false">VLOOKUP(F94,'SC - GOALS'!$A$3:$B$55,2)</f>
        <v>47</v>
      </c>
      <c r="H94" s="58" t="n">
        <f aca="false">IF(TOT!AK96&lt;400,IF(G94&gt;66,66,G94),G94)</f>
        <v>47</v>
      </c>
      <c r="I94" s="58" t="n">
        <f aca="false">IF(TOT!AK96&lt;200,IF(H94&gt;60,60,H94),H94)</f>
        <v>47</v>
      </c>
      <c r="J94" s="58" t="n">
        <f aca="false">(E94+I94)/2</f>
        <v>48.5</v>
      </c>
      <c r="K94" s="58" t="n">
        <f aca="false">IF(TOT!AN96&lt;13.4,IF(J94&gt;73,73,J94),J94)</f>
        <v>48.5</v>
      </c>
      <c r="L94" s="58" t="n">
        <f aca="false">IF(TOT!AN96&lt;11,IF(K94&gt;66,66,K94),K94)</f>
        <v>48.5</v>
      </c>
    </row>
    <row r="95" customFormat="false" ht="13" hidden="false" customHeight="true" outlineLevel="0" collapsed="false">
      <c r="A95" s="17" t="s">
        <v>747</v>
      </c>
      <c r="B95" s="50" t="n">
        <f aca="false">(TOT!AV97*60)/TOT!AK97</f>
        <v>8.99570327181141</v>
      </c>
      <c r="C95" s="37" t="n">
        <f aca="false">VLOOKUP(B95,'SC - SHOTS'!$A$3:$B$55,2)</f>
        <v>90</v>
      </c>
      <c r="D95" s="37" t="n">
        <f aca="false">IF(TOT!AK97&lt;400,IF(C95&gt;66,66,C95),C95)</f>
        <v>90</v>
      </c>
      <c r="E95" s="37" t="n">
        <f aca="false">IF(TOT!AK97&lt;200,IF(C95&gt;60,60,C95),C95)</f>
        <v>90</v>
      </c>
      <c r="F95" s="54" t="n">
        <f aca="false">(TOT!W97*60)/TOT!AK97</f>
        <v>0.841061688014888</v>
      </c>
      <c r="G95" s="58" t="n">
        <f aca="false">VLOOKUP(F95,'SC - GOALS'!$A$3:$B$55,2)</f>
        <v>82</v>
      </c>
      <c r="H95" s="58" t="n">
        <f aca="false">IF(TOT!AK97&lt;400,IF(G95&gt;66,66,G95),G95)</f>
        <v>82</v>
      </c>
      <c r="I95" s="58" t="n">
        <f aca="false">IF(TOT!AK97&lt;200,IF(H95&gt;60,60,H95),H95)</f>
        <v>82</v>
      </c>
      <c r="J95" s="58" t="n">
        <f aca="false">(E95+I95)/2</f>
        <v>86</v>
      </c>
      <c r="K95" s="58" t="n">
        <f aca="false">IF(TOT!AN97&lt;13.4,IF(J95&gt;73,73,J95),J95)</f>
        <v>86</v>
      </c>
      <c r="L95" s="58" t="n">
        <f aca="false">IF(TOT!AN97&lt;11,IF(K95&gt;66,66,K95),K95)</f>
        <v>86</v>
      </c>
    </row>
    <row r="96" customFormat="false" ht="13" hidden="false" customHeight="true" outlineLevel="0" collapsed="false">
      <c r="A96" s="17" t="s">
        <v>750</v>
      </c>
      <c r="B96" s="50" t="n">
        <f aca="false">(TOT!AV98*60)/TOT!AK98</f>
        <v>7.65514178431578</v>
      </c>
      <c r="C96" s="37" t="n">
        <f aca="false">VLOOKUP(B96,'SC - SHOTS'!$A$3:$B$55,2)</f>
        <v>82</v>
      </c>
      <c r="D96" s="37" t="n">
        <f aca="false">IF(TOT!AK98&lt;400,IF(C96&gt;66,66,C96),C96)</f>
        <v>82</v>
      </c>
      <c r="E96" s="37" t="n">
        <f aca="false">IF(TOT!AK98&lt;200,IF(C96&gt;60,60,C96),C96)</f>
        <v>82</v>
      </c>
      <c r="F96" s="54" t="n">
        <f aca="false">(TOT!W98*60)/TOT!AK98</f>
        <v>1.06590581806929</v>
      </c>
      <c r="G96" s="58" t="n">
        <f aca="false">VLOOKUP(F96,'SC - GOALS'!$A$3:$B$55,2)</f>
        <v>89</v>
      </c>
      <c r="H96" s="58" t="n">
        <f aca="false">IF(TOT!AK98&lt;400,IF(G96&gt;66,66,G96),G96)</f>
        <v>89</v>
      </c>
      <c r="I96" s="58" t="n">
        <f aca="false">IF(TOT!AK98&lt;200,IF(H96&gt;60,60,H96),H96)</f>
        <v>89</v>
      </c>
      <c r="J96" s="58" t="n">
        <f aca="false">(E96+I96)/2</f>
        <v>85.5</v>
      </c>
      <c r="K96" s="58" t="n">
        <f aca="false">IF(TOT!AN98&lt;13.4,IF(J96&gt;73,73,J96),J96)</f>
        <v>85.5</v>
      </c>
      <c r="L96" s="58" t="n">
        <f aca="false">IF(TOT!AN98&lt;11,IF(K96&gt;66,66,K96),K96)</f>
        <v>85.5</v>
      </c>
    </row>
    <row r="97" customFormat="false" ht="13" hidden="false" customHeight="true" outlineLevel="0" collapsed="false">
      <c r="A97" s="17" t="s">
        <v>755</v>
      </c>
      <c r="B97" s="50" t="n">
        <f aca="false">(TOT!AV99*60)/TOT!AK99</f>
        <v>6.59222078707737</v>
      </c>
      <c r="C97" s="37" t="n">
        <f aca="false">VLOOKUP(B97,'SC - SHOTS'!$A$3:$B$55,2)</f>
        <v>74</v>
      </c>
      <c r="D97" s="37" t="n">
        <f aca="false">IF(TOT!AK99&lt;400,IF(C97&gt;66,66,C97),C97)</f>
        <v>74</v>
      </c>
      <c r="E97" s="37" t="n">
        <f aca="false">IF(TOT!AK99&lt;200,IF(C97&gt;60,60,C97),C97)</f>
        <v>74</v>
      </c>
      <c r="F97" s="54" t="n">
        <f aca="false">(TOT!W99*60)/TOT!AK99</f>
        <v>0.64745025587367</v>
      </c>
      <c r="G97" s="58" t="n">
        <f aca="false">VLOOKUP(F97,'SC - GOALS'!$A$3:$B$55,2)</f>
        <v>75</v>
      </c>
      <c r="H97" s="58" t="n">
        <f aca="false">IF(TOT!AK99&lt;400,IF(G97&gt;66,66,G97),G97)</f>
        <v>75</v>
      </c>
      <c r="I97" s="58" t="n">
        <f aca="false">IF(TOT!AK99&lt;200,IF(H97&gt;60,60,H97),H97)</f>
        <v>75</v>
      </c>
      <c r="J97" s="58" t="n">
        <f aca="false">(E97+I97)/2</f>
        <v>74.5</v>
      </c>
      <c r="K97" s="58" t="n">
        <f aca="false">IF(TOT!AN99&lt;13.4,IF(J97&gt;73,73,J97),J97)</f>
        <v>74.5</v>
      </c>
      <c r="L97" s="58" t="n">
        <f aca="false">IF(TOT!AN99&lt;11,IF(K97&gt;66,66,K97),K97)</f>
        <v>74.5</v>
      </c>
    </row>
    <row r="98" customFormat="false" ht="13" hidden="false" customHeight="true" outlineLevel="0" collapsed="false">
      <c r="A98" s="17" t="s">
        <v>759</v>
      </c>
      <c r="B98" s="50" t="n">
        <f aca="false">(TOT!AV100*60)/TOT!AK100</f>
        <v>4.83249679000811</v>
      </c>
      <c r="C98" s="37" t="n">
        <f aca="false">VLOOKUP(B98,'SC - SHOTS'!$A$3:$B$55,2)</f>
        <v>61</v>
      </c>
      <c r="D98" s="37" t="n">
        <f aca="false">IF(TOT!AK100&lt;400,IF(C98&gt;66,66,C98),C98)</f>
        <v>61</v>
      </c>
      <c r="E98" s="37" t="n">
        <f aca="false">IF(TOT!AK100&lt;200,IF(C98&gt;60,60,C98),C98)</f>
        <v>61</v>
      </c>
      <c r="F98" s="54" t="n">
        <f aca="false">(TOT!W100*60)/TOT!AK100</f>
        <v>0.210108556087309</v>
      </c>
      <c r="G98" s="58" t="n">
        <f aca="false">VLOOKUP(F98,'SC - GOALS'!$A$3:$B$55,2)</f>
        <v>56</v>
      </c>
      <c r="H98" s="58" t="n">
        <f aca="false">IF(TOT!AK100&lt;400,IF(G98&gt;66,66,G98),G98)</f>
        <v>56</v>
      </c>
      <c r="I98" s="58" t="n">
        <f aca="false">IF(TOT!AK100&lt;200,IF(H98&gt;60,60,H98),H98)</f>
        <v>56</v>
      </c>
      <c r="J98" s="58" t="n">
        <f aca="false">(E98+I98)/2</f>
        <v>58.5</v>
      </c>
      <c r="K98" s="58" t="n">
        <f aca="false">IF(TOT!AN100&lt;13.4,IF(J98&gt;73,73,J98),J98)</f>
        <v>58.5</v>
      </c>
      <c r="L98" s="58" t="n">
        <f aca="false">IF(TOT!AN100&lt;11,IF(K98&gt;66,66,K98),K98)</f>
        <v>58.5</v>
      </c>
    </row>
    <row r="99" customFormat="false" ht="13" hidden="false" customHeight="true" outlineLevel="0" collapsed="false">
      <c r="A99" s="17" t="s">
        <v>765</v>
      </c>
      <c r="B99" s="50" t="n">
        <f aca="false">(TOT!AV101*60)/TOT!AK101</f>
        <v>9.08796371294346</v>
      </c>
      <c r="C99" s="37" t="n">
        <f aca="false">VLOOKUP(B99,'SC - SHOTS'!$A$3:$B$55,2)</f>
        <v>90</v>
      </c>
      <c r="D99" s="37" t="n">
        <f aca="false">IF(TOT!AK101&lt;400,IF(C99&gt;66,66,C99),C99)</f>
        <v>90</v>
      </c>
      <c r="E99" s="37" t="n">
        <f aca="false">IF(TOT!AK101&lt;200,IF(C99&gt;60,60,C99),C99)</f>
        <v>90</v>
      </c>
      <c r="F99" s="54" t="n">
        <f aca="false">(TOT!W101*60)/TOT!AK101</f>
        <v>0.631783573627086</v>
      </c>
      <c r="G99" s="58" t="n">
        <f aca="false">VLOOKUP(F99,'SC - GOALS'!$A$3:$B$55,2)</f>
        <v>75</v>
      </c>
      <c r="H99" s="58" t="n">
        <f aca="false">IF(TOT!AK101&lt;400,IF(G99&gt;66,66,G99),G99)</f>
        <v>75</v>
      </c>
      <c r="I99" s="58" t="n">
        <f aca="false">IF(TOT!AK101&lt;200,IF(H99&gt;60,60,H99),H99)</f>
        <v>75</v>
      </c>
      <c r="J99" s="58" t="n">
        <f aca="false">(E99+I99)/2</f>
        <v>82.5</v>
      </c>
      <c r="K99" s="58" t="n">
        <f aca="false">IF(TOT!AN101&lt;13.4,IF(J99&gt;73,73,J99),J99)</f>
        <v>82.5</v>
      </c>
      <c r="L99" s="58" t="n">
        <f aca="false">IF(TOT!AN101&lt;11,IF(K99&gt;66,66,K99),K99)</f>
        <v>82.5</v>
      </c>
    </row>
    <row r="100" customFormat="false" ht="13" hidden="false" customHeight="true" outlineLevel="0" collapsed="false">
      <c r="A100" s="17" t="s">
        <v>770</v>
      </c>
      <c r="B100" s="50" t="n">
        <f aca="false">(TOT!AV102*60)/TOT!AK102</f>
        <v>6.40754666607335</v>
      </c>
      <c r="C100" s="37" t="n">
        <f aca="false">VLOOKUP(B100,'SC - SHOTS'!$A$3:$B$55,2)</f>
        <v>73</v>
      </c>
      <c r="D100" s="37" t="n">
        <f aca="false">IF(TOT!AK102&lt;400,IF(C100&gt;66,66,C100),C100)</f>
        <v>73</v>
      </c>
      <c r="E100" s="37" t="n">
        <f aca="false">IF(TOT!AK102&lt;200,IF(C100&gt;60,60,C100),C100)</f>
        <v>73</v>
      </c>
      <c r="F100" s="54" t="n">
        <f aca="false">(TOT!W102*60)/TOT!AK102</f>
        <v>0.24028299997775</v>
      </c>
      <c r="G100" s="58" t="n">
        <f aca="false">VLOOKUP(F100,'SC - GOALS'!$A$3:$B$55,2)</f>
        <v>58</v>
      </c>
      <c r="H100" s="58" t="n">
        <f aca="false">IF(TOT!AK102&lt;400,IF(G100&gt;66,66,G100),G100)</f>
        <v>58</v>
      </c>
      <c r="I100" s="58" t="n">
        <f aca="false">IF(TOT!AK102&lt;200,IF(H100&gt;60,60,H100),H100)</f>
        <v>58</v>
      </c>
      <c r="J100" s="58" t="n">
        <f aca="false">(E100+I100)/2</f>
        <v>65.5</v>
      </c>
      <c r="K100" s="58" t="n">
        <f aca="false">IF(TOT!AN102&lt;13.4,IF(J100&gt;73,73,J100),J100)</f>
        <v>65.5</v>
      </c>
      <c r="L100" s="58" t="n">
        <f aca="false">IF(TOT!AN102&lt;11,IF(K100&gt;66,66,K100),K100)</f>
        <v>65.5</v>
      </c>
    </row>
    <row r="101" customFormat="false" ht="13" hidden="false" customHeight="true" outlineLevel="0" collapsed="false">
      <c r="A101" s="17" t="s">
        <v>776</v>
      </c>
      <c r="B101" s="50" t="n">
        <f aca="false">(TOT!AV103*60)/TOT!AK103</f>
        <v>9.6572280178837</v>
      </c>
      <c r="C101" s="37" t="n">
        <f aca="false">VLOOKUP(B101,'SC - SHOTS'!$A$3:$B$55,2)</f>
        <v>93</v>
      </c>
      <c r="D101" s="37" t="n">
        <f aca="false">IF(TOT!AK103&lt;400,IF(C101&gt;66,66,C101),C101)</f>
        <v>66</v>
      </c>
      <c r="E101" s="37" t="n">
        <f aca="false">IF(TOT!AK103&lt;200,IF(C101&gt;60,60,C101),C101)</f>
        <v>60</v>
      </c>
      <c r="F101" s="54" t="n">
        <f aca="false">(TOT!W103*60)/TOT!AK103</f>
        <v>0</v>
      </c>
      <c r="G101" s="58" t="n">
        <f aca="false">VLOOKUP(F101,'SC - GOALS'!$A$3:$B$55,2)</f>
        <v>47</v>
      </c>
      <c r="H101" s="58" t="n">
        <f aca="false">IF(TOT!AK103&lt;400,IF(G101&gt;66,66,G101),G101)</f>
        <v>47</v>
      </c>
      <c r="I101" s="58" t="n">
        <f aca="false">IF(TOT!AK103&lt;200,IF(H101&gt;60,60,H101),H101)</f>
        <v>47</v>
      </c>
      <c r="J101" s="58" t="n">
        <f aca="false">(E101+I101)/2</f>
        <v>53.5</v>
      </c>
      <c r="K101" s="58" t="n">
        <f aca="false">IF(TOT!AN103&lt;13.4,IF(J101&gt;73,73,J101),J101)</f>
        <v>53.5</v>
      </c>
      <c r="L101" s="58" t="n">
        <f aca="false">IF(TOT!AN103&lt;11,IF(K101&gt;66,66,K101),K101)</f>
        <v>53.5</v>
      </c>
    </row>
    <row r="102" customFormat="false" ht="13" hidden="false" customHeight="true" outlineLevel="0" collapsed="false">
      <c r="A102" s="17" t="s">
        <v>779</v>
      </c>
      <c r="B102" s="50" t="n">
        <f aca="false">(TOT!AV104*60)/TOT!AK104</f>
        <v>8.14510013550324</v>
      </c>
      <c r="C102" s="37" t="n">
        <f aca="false">VLOOKUP(B102,'SC - SHOTS'!$A$3:$B$55,2)</f>
        <v>86</v>
      </c>
      <c r="D102" s="37" t="n">
        <f aca="false">IF(TOT!AK104&lt;400,IF(C102&gt;66,66,C102),C102)</f>
        <v>86</v>
      </c>
      <c r="E102" s="37" t="n">
        <f aca="false">IF(TOT!AK104&lt;200,IF(C102&gt;60,60,C102),C102)</f>
        <v>86</v>
      </c>
      <c r="F102" s="54" t="n">
        <f aca="false">(TOT!W104*60)/TOT!AK104</f>
        <v>1.52161211322588</v>
      </c>
      <c r="G102" s="58" t="n">
        <f aca="false">VLOOKUP(F102,'SC - GOALS'!$A$3:$B$55,2)</f>
        <v>96</v>
      </c>
      <c r="H102" s="58" t="n">
        <f aca="false">IF(TOT!AK104&lt;400,IF(G102&gt;66,66,G102),G102)</f>
        <v>96</v>
      </c>
      <c r="I102" s="58" t="n">
        <f aca="false">IF(TOT!AK104&lt;200,IF(H102&gt;60,60,H102),H102)</f>
        <v>96</v>
      </c>
      <c r="J102" s="58" t="n">
        <f aca="false">(E102+I102)/2</f>
        <v>91</v>
      </c>
      <c r="K102" s="58" t="n">
        <f aca="false">IF(TOT!AN104&lt;13.4,IF(J102&gt;73,73,J102),J102)</f>
        <v>91</v>
      </c>
      <c r="L102" s="58" t="n">
        <f aca="false">IF(TOT!AN104&lt;11,IF(K102&gt;66,66,K102),K102)</f>
        <v>91</v>
      </c>
    </row>
    <row r="103" customFormat="false" ht="13" hidden="false" customHeight="true" outlineLevel="0" collapsed="false">
      <c r="A103" s="17" t="s">
        <v>782</v>
      </c>
      <c r="B103" s="50" t="n">
        <f aca="false">(TOT!AV105*60)/TOT!AK105</f>
        <v>5.61422269750033</v>
      </c>
      <c r="C103" s="37" t="n">
        <f aca="false">VLOOKUP(B103,'SC - SHOTS'!$A$3:$B$55,2)</f>
        <v>67</v>
      </c>
      <c r="D103" s="37" t="n">
        <f aca="false">IF(TOT!AK105&lt;400,IF(C103&gt;66,66,C103),C103)</f>
        <v>67</v>
      </c>
      <c r="E103" s="37" t="n">
        <f aca="false">IF(TOT!AK105&lt;200,IF(C103&gt;60,60,C103),C103)</f>
        <v>67</v>
      </c>
      <c r="F103" s="54" t="n">
        <f aca="false">(TOT!W105*60)/TOT!AK105</f>
        <v>0.160406362785724</v>
      </c>
      <c r="G103" s="58" t="n">
        <f aca="false">VLOOKUP(F103,'SC - GOALS'!$A$3:$B$55,2)</f>
        <v>54</v>
      </c>
      <c r="H103" s="58" t="n">
        <f aca="false">IF(TOT!AK105&lt;400,IF(G103&gt;66,66,G103),G103)</f>
        <v>54</v>
      </c>
      <c r="I103" s="58" t="n">
        <f aca="false">IF(TOT!AK105&lt;200,IF(H103&gt;60,60,H103),H103)</f>
        <v>54</v>
      </c>
      <c r="J103" s="58" t="n">
        <f aca="false">(E103+I103)/2</f>
        <v>60.5</v>
      </c>
      <c r="K103" s="58" t="n">
        <f aca="false">IF(TOT!AN105&lt;13.4,IF(J103&gt;73,73,J103),J103)</f>
        <v>60.5</v>
      </c>
      <c r="L103" s="58" t="n">
        <f aca="false">IF(TOT!AN105&lt;11,IF(K103&gt;66,66,K103),K103)</f>
        <v>60.5</v>
      </c>
    </row>
    <row r="104" customFormat="false" ht="13" hidden="false" customHeight="true" outlineLevel="0" collapsed="false">
      <c r="A104" s="17" t="s">
        <v>786</v>
      </c>
      <c r="B104" s="50" t="n">
        <f aca="false">(TOT!AV106*60)/TOT!AK106</f>
        <v>5.32467155824947</v>
      </c>
      <c r="C104" s="37" t="n">
        <f aca="false">VLOOKUP(B104,'SC - SHOTS'!$A$3:$B$55,2)</f>
        <v>64</v>
      </c>
      <c r="D104" s="37" t="n">
        <f aca="false">IF(TOT!AK106&lt;400,IF(C104&gt;66,66,C104),C104)</f>
        <v>64</v>
      </c>
      <c r="E104" s="37" t="n">
        <f aca="false">IF(TOT!AK106&lt;200,IF(C104&gt;60,60,C104),C104)</f>
        <v>64</v>
      </c>
      <c r="F104" s="54" t="n">
        <f aca="false">(TOT!W106*60)/TOT!AK106</f>
        <v>0.139207099562078</v>
      </c>
      <c r="G104" s="58" t="n">
        <f aca="false">VLOOKUP(F104,'SC - GOALS'!$A$3:$B$55,2)</f>
        <v>52</v>
      </c>
      <c r="H104" s="58" t="n">
        <f aca="false">IF(TOT!AK106&lt;400,IF(G104&gt;66,66,G104),G104)</f>
        <v>52</v>
      </c>
      <c r="I104" s="58" t="n">
        <f aca="false">IF(TOT!AK106&lt;200,IF(H104&gt;60,60,H104),H104)</f>
        <v>52</v>
      </c>
      <c r="J104" s="58" t="n">
        <f aca="false">(E104+I104)/2</f>
        <v>58</v>
      </c>
      <c r="K104" s="58" t="n">
        <f aca="false">IF(TOT!AN106&lt;13.4,IF(J104&gt;73,73,J104),J104)</f>
        <v>58</v>
      </c>
      <c r="L104" s="58" t="n">
        <f aca="false">IF(TOT!AN106&lt;11,IF(K104&gt;66,66,K104),K104)</f>
        <v>58</v>
      </c>
    </row>
    <row r="105" customFormat="false" ht="13" hidden="false" customHeight="true" outlineLevel="0" collapsed="false">
      <c r="A105" s="17" t="s">
        <v>792</v>
      </c>
      <c r="B105" s="50" t="n">
        <f aca="false">(TOT!AV107*60)/TOT!AK107</f>
        <v>3.11897949179779</v>
      </c>
      <c r="C105" s="37" t="n">
        <f aca="false">VLOOKUP(B105,'SC - SHOTS'!$A$3:$B$55,2)</f>
        <v>50</v>
      </c>
      <c r="D105" s="37" t="n">
        <f aca="false">IF(TOT!AK107&lt;400,IF(C105&gt;66,66,C105),C105)</f>
        <v>50</v>
      </c>
      <c r="E105" s="37" t="n">
        <f aca="false">IF(TOT!AK107&lt;200,IF(C105&gt;60,60,C105),C105)</f>
        <v>50</v>
      </c>
      <c r="F105" s="54" t="n">
        <f aca="false">(TOT!W107*60)/TOT!AK107</f>
        <v>0</v>
      </c>
      <c r="G105" s="58" t="n">
        <f aca="false">VLOOKUP(F105,'SC - GOALS'!$A$3:$B$55,2)</f>
        <v>47</v>
      </c>
      <c r="H105" s="58" t="n">
        <f aca="false">IF(TOT!AK107&lt;400,IF(G105&gt;66,66,G105),G105)</f>
        <v>47</v>
      </c>
      <c r="I105" s="58" t="n">
        <f aca="false">IF(TOT!AK107&lt;200,IF(H105&gt;60,60,H105),H105)</f>
        <v>47</v>
      </c>
      <c r="J105" s="58" t="n">
        <f aca="false">(E105+I105)/2</f>
        <v>48.5</v>
      </c>
      <c r="K105" s="58" t="n">
        <f aca="false">IF(TOT!AN107&lt;13.4,IF(J105&gt;73,73,J105),J105)</f>
        <v>48.5</v>
      </c>
      <c r="L105" s="58" t="n">
        <f aca="false">IF(TOT!AN107&lt;11,IF(K105&gt;66,66,K105),K105)</f>
        <v>48.5</v>
      </c>
    </row>
    <row r="106" customFormat="false" ht="13" hidden="false" customHeight="true" outlineLevel="0" collapsed="false">
      <c r="A106" s="17" t="s">
        <v>797</v>
      </c>
      <c r="B106" s="50" t="n">
        <f aca="false">(TOT!AV108*60)/TOT!AK108</f>
        <v>4.40696409140372</v>
      </c>
      <c r="C106" s="37" t="n">
        <f aca="false">VLOOKUP(B106,'SC - SHOTS'!$A$3:$B$55,2)</f>
        <v>58</v>
      </c>
      <c r="D106" s="37" t="n">
        <f aca="false">IF(TOT!AK108&lt;400,IF(C106&gt;66,66,C106),C106)</f>
        <v>58</v>
      </c>
      <c r="E106" s="37" t="n">
        <f aca="false">IF(TOT!AK108&lt;200,IF(C106&gt;60,60,C106),C106)</f>
        <v>58</v>
      </c>
      <c r="F106" s="54" t="n">
        <f aca="false">(TOT!W108*60)/TOT!AK108</f>
        <v>0.279807243898649</v>
      </c>
      <c r="G106" s="58" t="n">
        <f aca="false">VLOOKUP(F106,'SC - GOALS'!$A$3:$B$55,2)</f>
        <v>59</v>
      </c>
      <c r="H106" s="58" t="n">
        <f aca="false">IF(TOT!AK108&lt;400,IF(G106&gt;66,66,G106),G106)</f>
        <v>59</v>
      </c>
      <c r="I106" s="58" t="n">
        <f aca="false">IF(TOT!AK108&lt;200,IF(H106&gt;60,60,H106),H106)</f>
        <v>59</v>
      </c>
      <c r="J106" s="58" t="n">
        <f aca="false">(E106+I106)/2</f>
        <v>58.5</v>
      </c>
      <c r="K106" s="58" t="n">
        <f aca="false">IF(TOT!AN108&lt;13.4,IF(J106&gt;73,73,J106),J106)</f>
        <v>58.5</v>
      </c>
      <c r="L106" s="58" t="n">
        <f aca="false">IF(TOT!AN108&lt;11,IF(K106&gt;66,66,K106),K106)</f>
        <v>58.5</v>
      </c>
    </row>
    <row r="107" customFormat="false" ht="13" hidden="false" customHeight="true" outlineLevel="0" collapsed="false">
      <c r="A107" s="17" t="s">
        <v>803</v>
      </c>
      <c r="B107" s="50" t="n">
        <f aca="false">(TOT!AV109*60)/TOT!AK109</f>
        <v>5.61396131202691</v>
      </c>
      <c r="C107" s="37" t="n">
        <f aca="false">VLOOKUP(B107,'SC - SHOTS'!$A$3:$B$55,2)</f>
        <v>67</v>
      </c>
      <c r="D107" s="37" t="n">
        <f aca="false">IF(TOT!AK109&lt;400,IF(C107&gt;66,66,C107),C107)</f>
        <v>67</v>
      </c>
      <c r="E107" s="37" t="n">
        <f aca="false">IF(TOT!AK109&lt;200,IF(C107&gt;60,60,C107),C107)</f>
        <v>67</v>
      </c>
      <c r="F107" s="54" t="n">
        <f aca="false">(TOT!W109*60)/TOT!AK109</f>
        <v>0.378469301934399</v>
      </c>
      <c r="G107" s="58" t="n">
        <f aca="false">VLOOKUP(F107,'SC - GOALS'!$A$3:$B$55,2)</f>
        <v>64</v>
      </c>
      <c r="H107" s="58" t="n">
        <f aca="false">IF(TOT!AK109&lt;400,IF(G107&gt;66,66,G107),G107)</f>
        <v>64</v>
      </c>
      <c r="I107" s="58" t="n">
        <f aca="false">IF(TOT!AK109&lt;200,IF(H107&gt;60,60,H107),H107)</f>
        <v>64</v>
      </c>
      <c r="J107" s="58" t="n">
        <f aca="false">(E107+I107)/2</f>
        <v>65.5</v>
      </c>
      <c r="K107" s="58" t="n">
        <f aca="false">IF(TOT!AN109&lt;13.4,IF(J107&gt;73,73,J107),J107)</f>
        <v>65.5</v>
      </c>
      <c r="L107" s="58" t="n">
        <f aca="false">IF(TOT!AN109&lt;11,IF(K107&gt;66,66,K107),K107)</f>
        <v>65.5</v>
      </c>
    </row>
    <row r="108" customFormat="false" ht="13" hidden="false" customHeight="true" outlineLevel="0" collapsed="false">
      <c r="A108" s="17" t="s">
        <v>808</v>
      </c>
      <c r="B108" s="50" t="n">
        <f aca="false">(TOT!AV110*60)/TOT!AK110</f>
        <v>5.70751146215719</v>
      </c>
      <c r="C108" s="37" t="n">
        <f aca="false">VLOOKUP(B108,'SC - SHOTS'!$A$3:$B$55,2)</f>
        <v>67</v>
      </c>
      <c r="D108" s="37" t="n">
        <f aca="false">IF(TOT!AK110&lt;400,IF(C108&gt;66,66,C108),C108)</f>
        <v>67</v>
      </c>
      <c r="E108" s="37" t="n">
        <f aca="false">IF(TOT!AK110&lt;200,IF(C108&gt;60,60,C108),C108)</f>
        <v>67</v>
      </c>
      <c r="F108" s="54" t="n">
        <f aca="false">(TOT!W110*60)/TOT!AK110</f>
        <v>0.359933155271174</v>
      </c>
      <c r="G108" s="58" t="n">
        <f aca="false">VLOOKUP(F108,'SC - GOALS'!$A$3:$B$55,2)</f>
        <v>63</v>
      </c>
      <c r="H108" s="58" t="n">
        <f aca="false">IF(TOT!AK110&lt;400,IF(G108&gt;66,66,G108),G108)</f>
        <v>63</v>
      </c>
      <c r="I108" s="58" t="n">
        <f aca="false">IF(TOT!AK110&lt;200,IF(H108&gt;60,60,H108),H108)</f>
        <v>63</v>
      </c>
      <c r="J108" s="58" t="n">
        <f aca="false">(E108+I108)/2</f>
        <v>65</v>
      </c>
      <c r="K108" s="58" t="n">
        <f aca="false">IF(TOT!AN110&lt;13.4,IF(J108&gt;73,73,J108),J108)</f>
        <v>65</v>
      </c>
      <c r="L108" s="58" t="n">
        <f aca="false">IF(TOT!AN110&lt;11,IF(K108&gt;66,66,K108),K108)</f>
        <v>65</v>
      </c>
    </row>
    <row r="109" customFormat="false" ht="13" hidden="false" customHeight="true" outlineLevel="0" collapsed="false">
      <c r="A109" s="17" t="s">
        <v>811</v>
      </c>
      <c r="B109" s="50" t="n">
        <f aca="false">(TOT!AV111*60)/TOT!AK111</f>
        <v>5.86229708411798</v>
      </c>
      <c r="C109" s="37" t="n">
        <f aca="false">VLOOKUP(B109,'SC - SHOTS'!$A$3:$B$55,2)</f>
        <v>69</v>
      </c>
      <c r="D109" s="37" t="n">
        <f aca="false">IF(TOT!AK111&lt;400,IF(C109&gt;66,66,C109),C109)</f>
        <v>69</v>
      </c>
      <c r="E109" s="37" t="n">
        <f aca="false">IF(TOT!AK111&lt;200,IF(C109&gt;60,60,C109),C109)</f>
        <v>69</v>
      </c>
      <c r="F109" s="54" t="n">
        <f aca="false">(TOT!W111*60)/TOT!AK111</f>
        <v>0.329754210981636</v>
      </c>
      <c r="G109" s="58" t="n">
        <f aca="false">VLOOKUP(F109,'SC - GOALS'!$A$3:$B$55,2)</f>
        <v>62</v>
      </c>
      <c r="H109" s="58" t="n">
        <f aca="false">IF(TOT!AK111&lt;400,IF(G109&gt;66,66,G109),G109)</f>
        <v>62</v>
      </c>
      <c r="I109" s="58" t="n">
        <f aca="false">IF(TOT!AK111&lt;200,IF(H109&gt;60,60,H109),H109)</f>
        <v>62</v>
      </c>
      <c r="J109" s="58" t="n">
        <f aca="false">(E109+I109)/2</f>
        <v>65.5</v>
      </c>
      <c r="K109" s="58" t="n">
        <f aca="false">IF(TOT!AN111&lt;13.4,IF(J109&gt;73,73,J109),J109)</f>
        <v>65.5</v>
      </c>
      <c r="L109" s="58" t="n">
        <f aca="false">IF(TOT!AN111&lt;11,IF(K109&gt;66,66,K109),K109)</f>
        <v>65.5</v>
      </c>
    </row>
    <row r="110" customFormat="false" ht="13" hidden="false" customHeight="true" outlineLevel="0" collapsed="false">
      <c r="A110" s="17" t="s">
        <v>815</v>
      </c>
      <c r="B110" s="50" t="n">
        <f aca="false">(TOT!AV112*60)/TOT!AK112</f>
        <v>18.7322611163673</v>
      </c>
      <c r="C110" s="37" t="n">
        <f aca="false">VLOOKUP(B110,'SC - SHOTS'!$A$3:$B$55,2)</f>
        <v>99</v>
      </c>
      <c r="D110" s="37" t="n">
        <f aca="false">IF(TOT!AK112&lt;400,IF(C110&gt;66,66,C110),C110)</f>
        <v>66</v>
      </c>
      <c r="E110" s="37" t="n">
        <f aca="false">IF(TOT!AK112&lt;200,IF(C110&gt;60,60,C110),C110)</f>
        <v>60</v>
      </c>
      <c r="F110" s="54" t="n">
        <f aca="false">(TOT!W112*60)/TOT!AK112</f>
        <v>5.10879848628198</v>
      </c>
      <c r="G110" s="58" t="n">
        <f aca="false">VLOOKUP(F110,'SC - GOALS'!$A$3:$B$55,2)</f>
        <v>99</v>
      </c>
      <c r="H110" s="58" t="n">
        <f aca="false">IF(TOT!AK112&lt;400,IF(G110&gt;66,66,G110),G110)</f>
        <v>66</v>
      </c>
      <c r="I110" s="58" t="n">
        <f aca="false">IF(TOT!AK112&lt;200,IF(H110&gt;60,60,H110),H110)</f>
        <v>60</v>
      </c>
      <c r="J110" s="58" t="n">
        <f aca="false">(E110+I110)/2</f>
        <v>60</v>
      </c>
      <c r="K110" s="58" t="n">
        <f aca="false">IF(TOT!AN112&lt;13.4,IF(J110&gt;73,73,J110),J110)</f>
        <v>60</v>
      </c>
      <c r="L110" s="58" t="n">
        <f aca="false">IF(TOT!AN112&lt;11,IF(K110&gt;66,66,K110),K110)</f>
        <v>60</v>
      </c>
    </row>
    <row r="111" customFormat="false" ht="13" hidden="false" customHeight="true" outlineLevel="0" collapsed="false">
      <c r="A111" s="17" t="s">
        <v>820</v>
      </c>
      <c r="B111" s="50" t="n">
        <f aca="false">(TOT!AV113*60)/TOT!AK113</f>
        <v>9.90710636321435</v>
      </c>
      <c r="C111" s="37" t="n">
        <f aca="false">VLOOKUP(B111,'SC - SHOTS'!$A$3:$B$55,2)</f>
        <v>94</v>
      </c>
      <c r="D111" s="37" t="n">
        <f aca="false">IF(TOT!AK113&lt;400,IF(C111&gt;66,66,C111),C111)</f>
        <v>94</v>
      </c>
      <c r="E111" s="37" t="n">
        <f aca="false">IF(TOT!AK113&lt;200,IF(C111&gt;60,60,C111),C111)</f>
        <v>94</v>
      </c>
      <c r="F111" s="54" t="n">
        <f aca="false">(TOT!W113*60)/TOT!AK113</f>
        <v>0.752438457965647</v>
      </c>
      <c r="G111" s="58" t="n">
        <f aca="false">VLOOKUP(F111,'SC - GOALS'!$A$3:$B$55,2)</f>
        <v>79</v>
      </c>
      <c r="H111" s="58" t="n">
        <f aca="false">IF(TOT!AK113&lt;400,IF(G111&gt;66,66,G111),G111)</f>
        <v>79</v>
      </c>
      <c r="I111" s="58" t="n">
        <f aca="false">IF(TOT!AK113&lt;200,IF(H111&gt;60,60,H111),H111)</f>
        <v>79</v>
      </c>
      <c r="J111" s="58" t="n">
        <f aca="false">(E111+I111)/2</f>
        <v>86.5</v>
      </c>
      <c r="K111" s="58" t="n">
        <f aca="false">IF(TOT!AN113&lt;13.4,IF(J111&gt;73,73,J111),J111)</f>
        <v>86.5</v>
      </c>
      <c r="L111" s="58" t="n">
        <f aca="false">IF(TOT!AN113&lt;11,IF(K111&gt;66,66,K111),K111)</f>
        <v>86.5</v>
      </c>
    </row>
    <row r="112" customFormat="false" ht="13" hidden="false" customHeight="true" outlineLevel="0" collapsed="false">
      <c r="A112" s="17" t="s">
        <v>824</v>
      </c>
      <c r="B112" s="50" t="n">
        <f aca="false">(TOT!AV114*60)/TOT!AK114</f>
        <v>6.02130177514793</v>
      </c>
      <c r="C112" s="37" t="n">
        <f aca="false">VLOOKUP(B112,'SC - SHOTS'!$A$3:$B$55,2)</f>
        <v>70</v>
      </c>
      <c r="D112" s="37" t="n">
        <f aca="false">IF(TOT!AK114&lt;400,IF(C112&gt;66,66,C112),C112)</f>
        <v>70</v>
      </c>
      <c r="E112" s="37" t="n">
        <f aca="false">IF(TOT!AK114&lt;200,IF(C112&gt;60,60,C112),C112)</f>
        <v>70</v>
      </c>
      <c r="F112" s="54" t="n">
        <f aca="false">(TOT!W114*60)/TOT!AK114</f>
        <v>0.624852071005917</v>
      </c>
      <c r="G112" s="58" t="n">
        <f aca="false">VLOOKUP(F112,'SC - GOALS'!$A$3:$B$55,2)</f>
        <v>75</v>
      </c>
      <c r="H112" s="58" t="n">
        <f aca="false">IF(TOT!AK114&lt;400,IF(G112&gt;66,66,G112),G112)</f>
        <v>75</v>
      </c>
      <c r="I112" s="58" t="n">
        <f aca="false">IF(TOT!AK114&lt;200,IF(H112&gt;60,60,H112),H112)</f>
        <v>75</v>
      </c>
      <c r="J112" s="58" t="n">
        <f aca="false">(E112+I112)/2</f>
        <v>72.5</v>
      </c>
      <c r="K112" s="58" t="n">
        <f aca="false">IF(TOT!AN114&lt;13.4,IF(J112&gt;73,73,J112),J112)</f>
        <v>72.5</v>
      </c>
      <c r="L112" s="58" t="n">
        <f aca="false">IF(TOT!AN114&lt;11,IF(K112&gt;66,66,K112),K112)</f>
        <v>72.5</v>
      </c>
    </row>
    <row r="113" customFormat="false" ht="13" hidden="false" customHeight="true" outlineLevel="0" collapsed="false">
      <c r="A113" s="17" t="s">
        <v>827</v>
      </c>
      <c r="B113" s="50" t="n">
        <f aca="false">(TOT!AV115*60)/TOT!AK115</f>
        <v>6.13724643936127</v>
      </c>
      <c r="C113" s="37" t="n">
        <f aca="false">VLOOKUP(B113,'SC - SHOTS'!$A$3:$B$55,2)</f>
        <v>71</v>
      </c>
      <c r="D113" s="37" t="n">
        <f aca="false">IF(TOT!AK115&lt;400,IF(C113&gt;66,66,C113),C113)</f>
        <v>71</v>
      </c>
      <c r="E113" s="37" t="n">
        <f aca="false">IF(TOT!AK115&lt;200,IF(C113&gt;60,60,C113),C113)</f>
        <v>71</v>
      </c>
      <c r="F113" s="54" t="n">
        <f aca="false">(TOT!W115*60)/TOT!AK115</f>
        <v>0.621493310315065</v>
      </c>
      <c r="G113" s="58" t="n">
        <f aca="false">VLOOKUP(F113,'SC - GOALS'!$A$3:$B$55,2)</f>
        <v>75</v>
      </c>
      <c r="H113" s="58" t="n">
        <f aca="false">IF(TOT!AK115&lt;400,IF(G113&gt;66,66,G113),G113)</f>
        <v>75</v>
      </c>
      <c r="I113" s="58" t="n">
        <f aca="false">IF(TOT!AK115&lt;200,IF(H113&gt;60,60,H113),H113)</f>
        <v>75</v>
      </c>
      <c r="J113" s="58" t="n">
        <f aca="false">(E113+I113)/2</f>
        <v>73</v>
      </c>
      <c r="K113" s="58" t="n">
        <f aca="false">IF(TOT!AN115&lt;13.4,IF(J113&gt;73,73,J113),J113)</f>
        <v>73</v>
      </c>
      <c r="L113" s="58" t="n">
        <f aca="false">IF(TOT!AN115&lt;11,IF(K113&gt;66,66,K113),K113)</f>
        <v>73</v>
      </c>
    </row>
    <row r="114" customFormat="false" ht="13" hidden="false" customHeight="true" outlineLevel="0" collapsed="false">
      <c r="A114" s="17" t="s">
        <v>830</v>
      </c>
      <c r="B114" s="50" t="n">
        <f aca="false">(TOT!AV116*60)/TOT!AK116</f>
        <v>3.44775047341278</v>
      </c>
      <c r="C114" s="37" t="n">
        <f aca="false">VLOOKUP(B114,'SC - SHOTS'!$A$3:$B$55,2)</f>
        <v>51</v>
      </c>
      <c r="D114" s="37" t="n">
        <f aca="false">IF(TOT!AK116&lt;400,IF(C114&gt;66,66,C114),C114)</f>
        <v>51</v>
      </c>
      <c r="E114" s="37" t="n">
        <f aca="false">IF(TOT!AK116&lt;200,IF(C114&gt;60,60,C114),C114)</f>
        <v>51</v>
      </c>
      <c r="F114" s="54" t="n">
        <f aca="false">(TOT!W116*60)/TOT!AK116</f>
        <v>0.19589491326209</v>
      </c>
      <c r="G114" s="58" t="n">
        <f aca="false">VLOOKUP(F114,'SC - GOALS'!$A$3:$B$55,2)</f>
        <v>55</v>
      </c>
      <c r="H114" s="58" t="n">
        <f aca="false">IF(TOT!AK116&lt;400,IF(G114&gt;66,66,G114),G114)</f>
        <v>55</v>
      </c>
      <c r="I114" s="58" t="n">
        <f aca="false">IF(TOT!AK116&lt;200,IF(H114&gt;60,60,H114),H114)</f>
        <v>55</v>
      </c>
      <c r="J114" s="58" t="n">
        <f aca="false">(E114+I114)/2</f>
        <v>53</v>
      </c>
      <c r="K114" s="58" t="n">
        <f aca="false">IF(TOT!AN116&lt;13.4,IF(J114&gt;73,73,J114),J114)</f>
        <v>53</v>
      </c>
      <c r="L114" s="58" t="n">
        <f aca="false">IF(TOT!AN116&lt;11,IF(K114&gt;66,66,K114),K114)</f>
        <v>53</v>
      </c>
    </row>
    <row r="115" customFormat="false" ht="13" hidden="false" customHeight="true" outlineLevel="0" collapsed="false">
      <c r="A115" s="17" t="s">
        <v>834</v>
      </c>
      <c r="B115" s="50" t="n">
        <f aca="false">(TOT!AV117*60)/TOT!AK117</f>
        <v>8.09290472293284</v>
      </c>
      <c r="C115" s="37" t="n">
        <f aca="false">VLOOKUP(B115,'SC - SHOTS'!$A$3:$B$55,2)</f>
        <v>85</v>
      </c>
      <c r="D115" s="37" t="n">
        <f aca="false">IF(TOT!AK117&lt;400,IF(C115&gt;66,66,C115),C115)</f>
        <v>85</v>
      </c>
      <c r="E115" s="37" t="n">
        <f aca="false">IF(TOT!AK117&lt;200,IF(C115&gt;60,60,C115),C115)</f>
        <v>85</v>
      </c>
      <c r="F115" s="54" t="n">
        <f aca="false">(TOT!W117*60)/TOT!AK117</f>
        <v>1.19342373794401</v>
      </c>
      <c r="G115" s="58" t="n">
        <f aca="false">VLOOKUP(F115,'SC - GOALS'!$A$3:$B$55,2)</f>
        <v>92</v>
      </c>
      <c r="H115" s="58" t="n">
        <f aca="false">IF(TOT!AK117&lt;400,IF(G115&gt;66,66,G115),G115)</f>
        <v>92</v>
      </c>
      <c r="I115" s="58" t="n">
        <f aca="false">IF(TOT!AK117&lt;200,IF(H115&gt;60,60,H115),H115)</f>
        <v>92</v>
      </c>
      <c r="J115" s="58" t="n">
        <f aca="false">(E115+I115)/2</f>
        <v>88.5</v>
      </c>
      <c r="K115" s="58" t="n">
        <f aca="false">IF(TOT!AN117&lt;13.4,IF(J115&gt;73,73,J115),J115)</f>
        <v>88.5</v>
      </c>
      <c r="L115" s="58" t="n">
        <f aca="false">IF(TOT!AN117&lt;11,IF(K115&gt;66,66,K115),K115)</f>
        <v>88.5</v>
      </c>
    </row>
    <row r="116" customFormat="false" ht="13" hidden="false" customHeight="true" outlineLevel="0" collapsed="false">
      <c r="A116" s="17" t="s">
        <v>838</v>
      </c>
      <c r="B116" s="50" t="n">
        <f aca="false">(TOT!AV118*60)/TOT!AK118</f>
        <v>7.78987933930299</v>
      </c>
      <c r="C116" s="37" t="n">
        <f aca="false">VLOOKUP(B116,'SC - SHOTS'!$A$3:$B$55,2)</f>
        <v>83</v>
      </c>
      <c r="D116" s="37" t="n">
        <f aca="false">IF(TOT!AK118&lt;400,IF(C116&gt;66,66,C116),C116)</f>
        <v>83</v>
      </c>
      <c r="E116" s="37" t="n">
        <f aca="false">IF(TOT!AK118&lt;200,IF(C116&gt;60,60,C116),C116)</f>
        <v>83</v>
      </c>
      <c r="F116" s="54" t="n">
        <f aca="false">(TOT!W118*60)/TOT!AK118</f>
        <v>1.03865057857373</v>
      </c>
      <c r="G116" s="58" t="n">
        <f aca="false">VLOOKUP(F116,'SC - GOALS'!$A$3:$B$55,2)</f>
        <v>88</v>
      </c>
      <c r="H116" s="58" t="n">
        <f aca="false">IF(TOT!AK118&lt;400,IF(G116&gt;66,66,G116),G116)</f>
        <v>88</v>
      </c>
      <c r="I116" s="58" t="n">
        <f aca="false">IF(TOT!AK118&lt;200,IF(H116&gt;60,60,H116),H116)</f>
        <v>88</v>
      </c>
      <c r="J116" s="58" t="n">
        <f aca="false">(E116+I116)/2</f>
        <v>85.5</v>
      </c>
      <c r="K116" s="58" t="n">
        <f aca="false">IF(TOT!AN118&lt;13.4,IF(J116&gt;73,73,J116),J116)</f>
        <v>85.5</v>
      </c>
      <c r="L116" s="58" t="n">
        <f aca="false">IF(TOT!AN118&lt;11,IF(K116&gt;66,66,K116),K116)</f>
        <v>85.5</v>
      </c>
    </row>
    <row r="117" customFormat="false" ht="13" hidden="false" customHeight="true" outlineLevel="0" collapsed="false">
      <c r="A117" s="17" t="s">
        <v>842</v>
      </c>
      <c r="B117" s="50" t="n">
        <f aca="false">(TOT!AV119*60)/TOT!AK119</f>
        <v>3.79642604336698</v>
      </c>
      <c r="C117" s="37" t="n">
        <f aca="false">VLOOKUP(B117,'SC - SHOTS'!$A$3:$B$55,2)</f>
        <v>53</v>
      </c>
      <c r="D117" s="37" t="n">
        <f aca="false">IF(TOT!AK119&lt;400,IF(C117&gt;66,66,C117),C117)</f>
        <v>53</v>
      </c>
      <c r="E117" s="37" t="n">
        <f aca="false">IF(TOT!AK119&lt;200,IF(C117&gt;60,60,C117),C117)</f>
        <v>53</v>
      </c>
      <c r="F117" s="54" t="n">
        <f aca="false">(TOT!W119*60)/TOT!AK119</f>
        <v>0.0520058362105066</v>
      </c>
      <c r="G117" s="58" t="n">
        <f aca="false">VLOOKUP(F117,'SC - GOALS'!$A$3:$B$55,2)</f>
        <v>49</v>
      </c>
      <c r="H117" s="58" t="n">
        <f aca="false">IF(TOT!AK119&lt;400,IF(G117&gt;66,66,G117),G117)</f>
        <v>49</v>
      </c>
      <c r="I117" s="58" t="n">
        <f aca="false">IF(TOT!AK119&lt;200,IF(H117&gt;60,60,H117),H117)</f>
        <v>49</v>
      </c>
      <c r="J117" s="58" t="n">
        <f aca="false">(E117+I117)/2</f>
        <v>51</v>
      </c>
      <c r="K117" s="58" t="n">
        <f aca="false">IF(TOT!AN119&lt;13.4,IF(J117&gt;73,73,J117),J117)</f>
        <v>51</v>
      </c>
      <c r="L117" s="58" t="n">
        <f aca="false">IF(TOT!AN119&lt;11,IF(K117&gt;66,66,K117),K117)</f>
        <v>51</v>
      </c>
    </row>
    <row r="118" customFormat="false" ht="13" hidden="false" customHeight="true" outlineLevel="0" collapsed="false">
      <c r="A118" s="17" t="s">
        <v>846</v>
      </c>
      <c r="B118" s="50" t="n">
        <f aca="false">(TOT!AV120*60)/TOT!AK120</f>
        <v>12.5896294059929</v>
      </c>
      <c r="C118" s="37" t="n">
        <f aca="false">VLOOKUP(B118,'SC - SHOTS'!$A$3:$B$55,2)</f>
        <v>99</v>
      </c>
      <c r="D118" s="37" t="n">
        <f aca="false">IF(TOT!AK120&lt;400,IF(C118&gt;66,66,C118),C118)</f>
        <v>99</v>
      </c>
      <c r="E118" s="37" t="n">
        <f aca="false">IF(TOT!AK120&lt;200,IF(C118&gt;60,60,C118),C118)</f>
        <v>99</v>
      </c>
      <c r="F118" s="54" t="n">
        <f aca="false">(TOT!W120*60)/TOT!AK120</f>
        <v>1.40387953807835</v>
      </c>
      <c r="G118" s="58" t="n">
        <f aca="false">VLOOKUP(F118,'SC - GOALS'!$A$3:$B$55,2)</f>
        <v>95</v>
      </c>
      <c r="H118" s="58" t="n">
        <f aca="false">IF(TOT!AK120&lt;400,IF(G118&gt;66,66,G118),G118)</f>
        <v>95</v>
      </c>
      <c r="I118" s="58" t="n">
        <f aca="false">IF(TOT!AK120&lt;200,IF(H118&gt;60,60,H118),H118)</f>
        <v>95</v>
      </c>
      <c r="J118" s="58" t="n">
        <f aca="false">(E118+I118)/2</f>
        <v>97</v>
      </c>
      <c r="K118" s="58" t="n">
        <f aca="false">IF(TOT!AN120&lt;13.4,IF(J118&gt;73,73,J118),J118)</f>
        <v>97</v>
      </c>
      <c r="L118" s="58" t="n">
        <f aca="false">IF(TOT!AN120&lt;11,IF(K118&gt;66,66,K118),K118)</f>
        <v>97</v>
      </c>
    </row>
    <row r="119" customFormat="false" ht="13" hidden="false" customHeight="true" outlineLevel="0" collapsed="false">
      <c r="A119" s="17" t="s">
        <v>851</v>
      </c>
      <c r="B119" s="50" t="n">
        <f aca="false">(TOT!AV121*60)/TOT!AK121</f>
        <v>6.70096114796259</v>
      </c>
      <c r="C119" s="37" t="n">
        <f aca="false">VLOOKUP(B119,'SC - SHOTS'!$A$3:$B$55,2)</f>
        <v>75</v>
      </c>
      <c r="D119" s="37" t="n">
        <f aca="false">IF(TOT!AK121&lt;400,IF(C119&gt;66,66,C119),C119)</f>
        <v>75</v>
      </c>
      <c r="E119" s="37" t="n">
        <f aca="false">IF(TOT!AK121&lt;200,IF(C119&gt;60,60,C119),C119)</f>
        <v>75</v>
      </c>
      <c r="F119" s="54" t="n">
        <f aca="false">(TOT!W121*60)/TOT!AK121</f>
        <v>0.487342628942734</v>
      </c>
      <c r="G119" s="58" t="n">
        <f aca="false">VLOOKUP(F119,'SC - GOALS'!$A$3:$B$55,2)</f>
        <v>69</v>
      </c>
      <c r="H119" s="58" t="n">
        <f aca="false">IF(TOT!AK121&lt;400,IF(G119&gt;66,66,G119),G119)</f>
        <v>69</v>
      </c>
      <c r="I119" s="58" t="n">
        <f aca="false">IF(TOT!AK121&lt;200,IF(H119&gt;60,60,H119),H119)</f>
        <v>69</v>
      </c>
      <c r="J119" s="58" t="n">
        <f aca="false">(E119+I119)/2</f>
        <v>72</v>
      </c>
      <c r="K119" s="58" t="n">
        <f aca="false">IF(TOT!AN121&lt;13.4,IF(J119&gt;73,73,J119),J119)</f>
        <v>72</v>
      </c>
      <c r="L119" s="58" t="n">
        <f aca="false">IF(TOT!AN121&lt;11,IF(K119&gt;66,66,K119),K119)</f>
        <v>72</v>
      </c>
    </row>
    <row r="120" customFormat="false" ht="13" hidden="false" customHeight="true" outlineLevel="0" collapsed="false">
      <c r="A120" s="17" t="s">
        <v>854</v>
      </c>
      <c r="B120" s="50" t="n">
        <f aca="false">(TOT!AV122*60)/TOT!AK122</f>
        <v>6.81190549248236</v>
      </c>
      <c r="C120" s="37" t="n">
        <f aca="false">VLOOKUP(B120,'SC - SHOTS'!$A$3:$B$55,2)</f>
        <v>76</v>
      </c>
      <c r="D120" s="37" t="n">
        <f aca="false">IF(TOT!AK122&lt;400,IF(C120&gt;66,66,C120),C120)</f>
        <v>66</v>
      </c>
      <c r="E120" s="37" t="n">
        <f aca="false">IF(TOT!AK122&lt;200,IF(C120&gt;60,60,C120),C120)</f>
        <v>76</v>
      </c>
      <c r="F120" s="54" t="n">
        <f aca="false">(TOT!W122*60)/TOT!AK122</f>
        <v>0</v>
      </c>
      <c r="G120" s="58" t="n">
        <f aca="false">VLOOKUP(F120,'SC - GOALS'!$A$3:$B$55,2)</f>
        <v>47</v>
      </c>
      <c r="H120" s="58" t="n">
        <f aca="false">IF(TOT!AK122&lt;400,IF(G120&gt;66,66,G120),G120)</f>
        <v>47</v>
      </c>
      <c r="I120" s="58" t="n">
        <f aca="false">IF(TOT!AK122&lt;200,IF(H120&gt;60,60,H120),H120)</f>
        <v>47</v>
      </c>
      <c r="J120" s="58" t="n">
        <f aca="false">(E120+I120)/2</f>
        <v>61.5</v>
      </c>
      <c r="K120" s="58" t="n">
        <f aca="false">IF(TOT!AN122&lt;13.4,IF(J120&gt;73,73,J120),J120)</f>
        <v>61.5</v>
      </c>
      <c r="L120" s="58" t="n">
        <f aca="false">IF(TOT!AN122&lt;11,IF(K120&gt;66,66,K120),K120)</f>
        <v>61.5</v>
      </c>
    </row>
    <row r="121" customFormat="false" ht="13" hidden="false" customHeight="true" outlineLevel="0" collapsed="false">
      <c r="A121" s="17" t="s">
        <v>857</v>
      </c>
      <c r="B121" s="50" t="n">
        <f aca="false">(TOT!AV123*60)/TOT!AK123</f>
        <v>7.48162408120403</v>
      </c>
      <c r="C121" s="37" t="n">
        <f aca="false">VLOOKUP(B121,'SC - SHOTS'!$A$3:$B$55,2)</f>
        <v>81</v>
      </c>
      <c r="D121" s="37" t="n">
        <f aca="false">IF(TOT!AK123&lt;400,IF(C121&gt;66,66,C121),C121)</f>
        <v>81</v>
      </c>
      <c r="E121" s="37" t="n">
        <f aca="false">IF(TOT!AK123&lt;200,IF(C121&gt;60,60,C121),C121)</f>
        <v>81</v>
      </c>
      <c r="F121" s="54" t="n">
        <f aca="false">(TOT!W123*60)/TOT!AK123</f>
        <v>0.393769688484422</v>
      </c>
      <c r="G121" s="58" t="n">
        <f aca="false">VLOOKUP(F121,'SC - GOALS'!$A$3:$B$55,2)</f>
        <v>65</v>
      </c>
      <c r="H121" s="58" t="n">
        <f aca="false">IF(TOT!AK123&lt;400,IF(G121&gt;66,66,G121),G121)</f>
        <v>65</v>
      </c>
      <c r="I121" s="58" t="n">
        <f aca="false">IF(TOT!AK123&lt;200,IF(H121&gt;60,60,H121),H121)</f>
        <v>65</v>
      </c>
      <c r="J121" s="58" t="n">
        <f aca="false">(E121+I121)/2</f>
        <v>73</v>
      </c>
      <c r="K121" s="58" t="n">
        <f aca="false">IF(TOT!AN123&lt;13.4,IF(J121&gt;73,73,J121),J121)</f>
        <v>73</v>
      </c>
      <c r="L121" s="58" t="n">
        <f aca="false">IF(TOT!AN123&lt;11,IF(K121&gt;66,66,K121),K121)</f>
        <v>73</v>
      </c>
    </row>
    <row r="122" customFormat="false" ht="13" hidden="false" customHeight="true" outlineLevel="0" collapsed="false">
      <c r="A122" s="17" t="s">
        <v>863</v>
      </c>
      <c r="B122" s="50" t="n">
        <f aca="false">(TOT!AV124*60)/TOT!AK124</f>
        <v>5.0373134328358</v>
      </c>
      <c r="C122" s="37" t="n">
        <f aca="false">VLOOKUP(B122,'SC - SHOTS'!$A$3:$B$55,2)</f>
        <v>62</v>
      </c>
      <c r="D122" s="37" t="n">
        <f aca="false">IF(TOT!AK124&lt;400,IF(C122&gt;66,66,C122),C122)</f>
        <v>62</v>
      </c>
      <c r="E122" s="37" t="n">
        <f aca="false">IF(TOT!AK124&lt;200,IF(C122&gt;60,60,C122),C122)</f>
        <v>60</v>
      </c>
      <c r="F122" s="54" t="n">
        <f aca="false">(TOT!W124*60)/TOT!AK124</f>
        <v>0.839552238805966</v>
      </c>
      <c r="G122" s="58" t="n">
        <f aca="false">VLOOKUP(F122,'SC - GOALS'!$A$3:$B$55,2)</f>
        <v>82</v>
      </c>
      <c r="H122" s="58" t="n">
        <f aca="false">IF(TOT!AK124&lt;400,IF(G122&gt;66,66,G122),G122)</f>
        <v>66</v>
      </c>
      <c r="I122" s="58" t="n">
        <f aca="false">IF(TOT!AK124&lt;200,IF(H122&gt;60,60,H122),H122)</f>
        <v>60</v>
      </c>
      <c r="J122" s="58" t="n">
        <f aca="false">(E122+I122)/2</f>
        <v>60</v>
      </c>
      <c r="K122" s="58" t="n">
        <f aca="false">IF(TOT!AN124&lt;13.4,IF(J122&gt;73,73,J122),J122)</f>
        <v>60</v>
      </c>
      <c r="L122" s="58" t="n">
        <f aca="false">IF(TOT!AN124&lt;11,IF(K122&gt;66,66,K122),K122)</f>
        <v>60</v>
      </c>
    </row>
    <row r="123" customFormat="false" ht="13" hidden="false" customHeight="true" outlineLevel="0" collapsed="false">
      <c r="A123" s="17" t="s">
        <v>868</v>
      </c>
      <c r="B123" s="50" t="n">
        <f aca="false">(TOT!AV125*60)/TOT!AK125</f>
        <v>7.20759870871594</v>
      </c>
      <c r="C123" s="37" t="n">
        <f aca="false">VLOOKUP(B123,'SC - SHOTS'!$A$3:$B$55,2)</f>
        <v>79</v>
      </c>
      <c r="D123" s="37" t="n">
        <f aca="false">IF(TOT!AK125&lt;400,IF(C123&gt;66,66,C123),C123)</f>
        <v>79</v>
      </c>
      <c r="E123" s="37" t="n">
        <f aca="false">IF(TOT!AK125&lt;200,IF(C123&gt;60,60,C123),C123)</f>
        <v>79</v>
      </c>
      <c r="F123" s="54" t="n">
        <f aca="false">(TOT!W125*60)/TOT!AK125</f>
        <v>0.949838589520705</v>
      </c>
      <c r="G123" s="58" t="n">
        <f aca="false">VLOOKUP(F123,'SC - GOALS'!$A$3:$B$55,2)</f>
        <v>85</v>
      </c>
      <c r="H123" s="58" t="n">
        <f aca="false">IF(TOT!AK125&lt;400,IF(G123&gt;66,66,G123),G123)</f>
        <v>85</v>
      </c>
      <c r="I123" s="58" t="n">
        <f aca="false">IF(TOT!AK125&lt;200,IF(H123&gt;60,60,H123),H123)</f>
        <v>85</v>
      </c>
      <c r="J123" s="58" t="n">
        <f aca="false">(E123+I123)/2</f>
        <v>82</v>
      </c>
      <c r="K123" s="58" t="n">
        <f aca="false">IF(TOT!AN125&lt;13.4,IF(J123&gt;73,73,J123),J123)</f>
        <v>82</v>
      </c>
      <c r="L123" s="58" t="n">
        <f aca="false">IF(TOT!AN125&lt;11,IF(K123&gt;66,66,K123),K123)</f>
        <v>82</v>
      </c>
    </row>
    <row r="124" customFormat="false" ht="13" hidden="false" customHeight="true" outlineLevel="0" collapsed="false">
      <c r="A124" s="17" t="s">
        <v>872</v>
      </c>
      <c r="B124" s="50" t="n">
        <f aca="false">(TOT!AV126*60)/TOT!AK126</f>
        <v>5.2424870923613</v>
      </c>
      <c r="C124" s="37" t="n">
        <f aca="false">VLOOKUP(B124,'SC - SHOTS'!$A$3:$B$55,2)</f>
        <v>64</v>
      </c>
      <c r="D124" s="37" t="n">
        <f aca="false">IF(TOT!AK126&lt;400,IF(C124&gt;66,66,C124),C124)</f>
        <v>64</v>
      </c>
      <c r="E124" s="37" t="n">
        <f aca="false">IF(TOT!AK126&lt;200,IF(C124&gt;60,60,C124),C124)</f>
        <v>64</v>
      </c>
      <c r="F124" s="54" t="n">
        <f aca="false">(TOT!W126*60)/TOT!AK126</f>
        <v>0.0794316226115349</v>
      </c>
      <c r="G124" s="58" t="n">
        <f aca="false">VLOOKUP(F124,'SC - GOALS'!$A$3:$B$55,2)</f>
        <v>49</v>
      </c>
      <c r="H124" s="58" t="n">
        <f aca="false">IF(TOT!AK126&lt;400,IF(G124&gt;66,66,G124),G124)</f>
        <v>49</v>
      </c>
      <c r="I124" s="58" t="n">
        <f aca="false">IF(TOT!AK126&lt;200,IF(H124&gt;60,60,H124),H124)</f>
        <v>49</v>
      </c>
      <c r="J124" s="58" t="n">
        <f aca="false">(E124+I124)/2</f>
        <v>56.5</v>
      </c>
      <c r="K124" s="58" t="n">
        <f aca="false">IF(TOT!AN126&lt;13.4,IF(J124&gt;73,73,J124),J124)</f>
        <v>56.5</v>
      </c>
      <c r="L124" s="58" t="n">
        <f aca="false">IF(TOT!AN126&lt;11,IF(K124&gt;66,66,K124),K124)</f>
        <v>56.5</v>
      </c>
    </row>
    <row r="125" customFormat="false" ht="13" hidden="false" customHeight="true" outlineLevel="0" collapsed="false">
      <c r="A125" s="17" t="s">
        <v>876</v>
      </c>
      <c r="B125" s="50" t="n">
        <f aca="false">(TOT!AV127*60)/TOT!AK127</f>
        <v>3.76363247558629</v>
      </c>
      <c r="C125" s="37" t="n">
        <f aca="false">VLOOKUP(B125,'SC - SHOTS'!$A$3:$B$55,2)</f>
        <v>53</v>
      </c>
      <c r="D125" s="37" t="n">
        <f aca="false">IF(TOT!AK127&lt;400,IF(C125&gt;66,66,C125),C125)</f>
        <v>53</v>
      </c>
      <c r="E125" s="37" t="n">
        <f aca="false">IF(TOT!AK127&lt;200,IF(C125&gt;60,60,C125),C125)</f>
        <v>53</v>
      </c>
      <c r="F125" s="54" t="n">
        <f aca="false">(TOT!W127*60)/TOT!AK127</f>
        <v>0.213842754294675</v>
      </c>
      <c r="G125" s="58" t="n">
        <f aca="false">VLOOKUP(F125,'SC - GOALS'!$A$3:$B$55,2)</f>
        <v>56</v>
      </c>
      <c r="H125" s="58" t="n">
        <f aca="false">IF(TOT!AK127&lt;400,IF(G125&gt;66,66,G125),G125)</f>
        <v>56</v>
      </c>
      <c r="I125" s="58" t="n">
        <f aca="false">IF(TOT!AK127&lt;200,IF(H125&gt;60,60,H125),H125)</f>
        <v>56</v>
      </c>
      <c r="J125" s="58" t="n">
        <f aca="false">(E125+I125)/2</f>
        <v>54.5</v>
      </c>
      <c r="K125" s="58" t="n">
        <f aca="false">IF(TOT!AN127&lt;13.4,IF(J125&gt;73,73,J125),J125)</f>
        <v>54.5</v>
      </c>
      <c r="L125" s="58" t="n">
        <f aca="false">IF(TOT!AN127&lt;11,IF(K125&gt;66,66,K125),K125)</f>
        <v>54.5</v>
      </c>
    </row>
    <row r="126" customFormat="false" ht="13" hidden="false" customHeight="true" outlineLevel="0" collapsed="false">
      <c r="A126" s="17" t="s">
        <v>880</v>
      </c>
      <c r="B126" s="50" t="n">
        <f aca="false">(TOT!AV128*60)/TOT!AK128</f>
        <v>9.62365331658534</v>
      </c>
      <c r="C126" s="37" t="n">
        <f aca="false">VLOOKUP(B126,'SC - SHOTS'!$A$3:$B$55,2)</f>
        <v>93</v>
      </c>
      <c r="D126" s="37" t="n">
        <f aca="false">IF(TOT!AK128&lt;400,IF(C126&gt;66,66,C126),C126)</f>
        <v>93</v>
      </c>
      <c r="E126" s="37" t="n">
        <f aca="false">IF(TOT!AK128&lt;200,IF(C126&gt;60,60,C126),C126)</f>
        <v>93</v>
      </c>
      <c r="F126" s="54" t="n">
        <f aca="false">(TOT!W128*60)/TOT!AK128</f>
        <v>0.347842890960916</v>
      </c>
      <c r="G126" s="58" t="n">
        <f aca="false">VLOOKUP(F126,'SC - GOALS'!$A$3:$B$55,2)</f>
        <v>63</v>
      </c>
      <c r="H126" s="58" t="n">
        <f aca="false">IF(TOT!AK128&lt;400,IF(G126&gt;66,66,G126),G126)</f>
        <v>63</v>
      </c>
      <c r="I126" s="58" t="n">
        <f aca="false">IF(TOT!AK128&lt;200,IF(H126&gt;60,60,H126),H126)</f>
        <v>63</v>
      </c>
      <c r="J126" s="58" t="n">
        <f aca="false">(E126+I126)/2</f>
        <v>78</v>
      </c>
      <c r="K126" s="58" t="n">
        <f aca="false">IF(TOT!AN128&lt;13.4,IF(J126&gt;73,73,J126),J126)</f>
        <v>78</v>
      </c>
      <c r="L126" s="58" t="n">
        <f aca="false">IF(TOT!AN128&lt;11,IF(K126&gt;66,66,K126),K126)</f>
        <v>78</v>
      </c>
    </row>
    <row r="127" customFormat="false" ht="13" hidden="false" customHeight="true" outlineLevel="0" collapsed="false">
      <c r="A127" s="17" t="s">
        <v>885</v>
      </c>
      <c r="B127" s="50" t="n">
        <f aca="false">(TOT!AV129*60)/TOT!AK129</f>
        <v>4.98782587434683</v>
      </c>
      <c r="C127" s="37" t="n">
        <f aca="false">VLOOKUP(B127,'SC - SHOTS'!$A$3:$B$55,2)</f>
        <v>62</v>
      </c>
      <c r="D127" s="37" t="n">
        <f aca="false">IF(TOT!AK129&lt;400,IF(C127&gt;66,66,C127),C127)</f>
        <v>62</v>
      </c>
      <c r="E127" s="37" t="n">
        <f aca="false">IF(TOT!AK129&lt;200,IF(C127&gt;60,60,C127),C127)</f>
        <v>62</v>
      </c>
      <c r="F127" s="54" t="n">
        <f aca="false">(TOT!W129*60)/TOT!AK129</f>
        <v>0.256726331767851</v>
      </c>
      <c r="G127" s="58" t="n">
        <f aca="false">VLOOKUP(F127,'SC - GOALS'!$A$3:$B$55,2)</f>
        <v>58</v>
      </c>
      <c r="H127" s="58" t="n">
        <f aca="false">IF(TOT!AK129&lt;400,IF(G127&gt;66,66,G127),G127)</f>
        <v>58</v>
      </c>
      <c r="I127" s="58" t="n">
        <f aca="false">IF(TOT!AK129&lt;200,IF(H127&gt;60,60,H127),H127)</f>
        <v>58</v>
      </c>
      <c r="J127" s="58" t="n">
        <f aca="false">(E127+I127)/2</f>
        <v>60</v>
      </c>
      <c r="K127" s="58" t="n">
        <f aca="false">IF(TOT!AN129&lt;13.4,IF(J127&gt;73,73,J127),J127)</f>
        <v>60</v>
      </c>
      <c r="L127" s="58" t="n">
        <f aca="false">IF(TOT!AN129&lt;11,IF(K127&gt;66,66,K127),K127)</f>
        <v>60</v>
      </c>
    </row>
    <row r="128" customFormat="false" ht="13" hidden="false" customHeight="true" outlineLevel="0" collapsed="false">
      <c r="A128" s="17" t="s">
        <v>889</v>
      </c>
      <c r="B128" s="50" t="n">
        <f aca="false">(TOT!AV130*60)/TOT!AK130</f>
        <v>4.78457510116639</v>
      </c>
      <c r="C128" s="37" t="n">
        <f aca="false">VLOOKUP(B128,'SC - SHOTS'!$A$3:$B$55,2)</f>
        <v>60</v>
      </c>
      <c r="D128" s="37" t="n">
        <f aca="false">IF(TOT!AK130&lt;400,IF(C128&gt;66,66,C128),C128)</f>
        <v>60</v>
      </c>
      <c r="E128" s="37" t="n">
        <f aca="false">IF(TOT!AK130&lt;200,IF(C128&gt;60,60,C128),C128)</f>
        <v>60</v>
      </c>
      <c r="F128" s="54" t="n">
        <f aca="false">(TOT!W130*60)/TOT!AK130</f>
        <v>1.07117353011188</v>
      </c>
      <c r="G128" s="58" t="n">
        <f aca="false">VLOOKUP(F128,'SC - GOALS'!$A$3:$B$55,2)</f>
        <v>89</v>
      </c>
      <c r="H128" s="58" t="n">
        <f aca="false">IF(TOT!AK130&lt;400,IF(G128&gt;66,66,G128),G128)</f>
        <v>89</v>
      </c>
      <c r="I128" s="58" t="n">
        <f aca="false">IF(TOT!AK130&lt;200,IF(H128&gt;60,60,H128),H128)</f>
        <v>89</v>
      </c>
      <c r="J128" s="58" t="n">
        <f aca="false">(E128+I128)/2</f>
        <v>74.5</v>
      </c>
      <c r="K128" s="58" t="n">
        <f aca="false">IF(TOT!AN130&lt;13.4,IF(J128&gt;73,73,J128),J128)</f>
        <v>73</v>
      </c>
      <c r="L128" s="58" t="n">
        <f aca="false">IF(TOT!AN130&lt;11,IF(K128&gt;66,66,K128),K128)</f>
        <v>73</v>
      </c>
    </row>
    <row r="129" customFormat="false" ht="13" hidden="false" customHeight="true" outlineLevel="0" collapsed="false">
      <c r="A129" s="17" t="s">
        <v>893</v>
      </c>
      <c r="B129" s="50" t="n">
        <f aca="false">(TOT!AV131*60)/TOT!AK131</f>
        <v>4.75062817476818</v>
      </c>
      <c r="C129" s="37" t="n">
        <f aca="false">VLOOKUP(B129,'SC - SHOTS'!$A$3:$B$55,2)</f>
        <v>60</v>
      </c>
      <c r="D129" s="37" t="n">
        <f aca="false">IF(TOT!AK131&lt;400,IF(C129&gt;66,66,C129),C129)</f>
        <v>60</v>
      </c>
      <c r="E129" s="37" t="n">
        <f aca="false">IF(TOT!AK131&lt;200,IF(C129&gt;60,60,C129),C129)</f>
        <v>60</v>
      </c>
      <c r="F129" s="54" t="n">
        <f aca="false">(TOT!W131*60)/TOT!AK131</f>
        <v>0.130154196568991</v>
      </c>
      <c r="G129" s="58" t="n">
        <f aca="false">VLOOKUP(F129,'SC - GOALS'!$A$3:$B$55,2)</f>
        <v>52</v>
      </c>
      <c r="H129" s="58" t="n">
        <f aca="false">IF(TOT!AK131&lt;400,IF(G129&gt;66,66,G129),G129)</f>
        <v>52</v>
      </c>
      <c r="I129" s="58" t="n">
        <f aca="false">IF(TOT!AK131&lt;200,IF(H129&gt;60,60,H129),H129)</f>
        <v>52</v>
      </c>
      <c r="J129" s="58" t="n">
        <f aca="false">(E129+I129)/2</f>
        <v>56</v>
      </c>
      <c r="K129" s="58" t="n">
        <f aca="false">IF(TOT!AN131&lt;13.4,IF(J129&gt;73,73,J129),J129)</f>
        <v>56</v>
      </c>
      <c r="L129" s="58" t="n">
        <f aca="false">IF(TOT!AN131&lt;11,IF(K129&gt;66,66,K129),K129)</f>
        <v>56</v>
      </c>
    </row>
    <row r="130" customFormat="false" ht="13" hidden="false" customHeight="true" outlineLevel="0" collapsed="false">
      <c r="A130" s="17" t="s">
        <v>896</v>
      </c>
      <c r="B130" s="50" t="n">
        <f aca="false">(TOT!AV132*60)/TOT!AK132</f>
        <v>2.79023418036871</v>
      </c>
      <c r="C130" s="37" t="n">
        <f aca="false">VLOOKUP(B130,'SC - SHOTS'!$A$3:$B$55,2)</f>
        <v>49</v>
      </c>
      <c r="D130" s="37" t="n">
        <f aca="false">IF(TOT!AK132&lt;400,IF(C130&gt;66,66,C130),C130)</f>
        <v>49</v>
      </c>
      <c r="E130" s="37" t="n">
        <f aca="false">IF(TOT!AK132&lt;200,IF(C130&gt;60,60,C130),C130)</f>
        <v>49</v>
      </c>
      <c r="F130" s="54" t="n">
        <f aca="false">(TOT!W132*60)/TOT!AK132</f>
        <v>0</v>
      </c>
      <c r="G130" s="58" t="n">
        <f aca="false">VLOOKUP(F130,'SC - GOALS'!$A$3:$B$55,2)</f>
        <v>47</v>
      </c>
      <c r="H130" s="58" t="n">
        <f aca="false">IF(TOT!AK132&lt;400,IF(G130&gt;66,66,G130),G130)</f>
        <v>47</v>
      </c>
      <c r="I130" s="58" t="n">
        <f aca="false">IF(TOT!AK132&lt;200,IF(H130&gt;60,60,H130),H130)</f>
        <v>47</v>
      </c>
      <c r="J130" s="58" t="n">
        <f aca="false">(E130+I130)/2</f>
        <v>48</v>
      </c>
      <c r="K130" s="58" t="n">
        <f aca="false">IF(TOT!AN132&lt;13.4,IF(J130&gt;73,73,J130),J130)</f>
        <v>48</v>
      </c>
      <c r="L130" s="58" t="n">
        <f aca="false">IF(TOT!AN132&lt;11,IF(K130&gt;66,66,K130),K130)</f>
        <v>48</v>
      </c>
    </row>
    <row r="131" customFormat="false" ht="13" hidden="false" customHeight="true" outlineLevel="0" collapsed="false">
      <c r="A131" s="17" t="s">
        <v>900</v>
      </c>
      <c r="B131" s="50" t="n">
        <f aca="false">(TOT!AV133*60)/TOT!AK133</f>
        <v>3.88587689816736</v>
      </c>
      <c r="C131" s="37" t="n">
        <f aca="false">VLOOKUP(B131,'SC - SHOTS'!$A$3:$B$55,2)</f>
        <v>54</v>
      </c>
      <c r="D131" s="37" t="n">
        <f aca="false">IF(TOT!AK133&lt;400,IF(C131&gt;66,66,C131),C131)</f>
        <v>54</v>
      </c>
      <c r="E131" s="37" t="n">
        <f aca="false">IF(TOT!AK133&lt;200,IF(C131&gt;60,60,C131),C131)</f>
        <v>54</v>
      </c>
      <c r="F131" s="54" t="n">
        <f aca="false">(TOT!W133*60)/TOT!AK133</f>
        <v>0.132473076073887</v>
      </c>
      <c r="G131" s="58" t="n">
        <f aca="false">VLOOKUP(F131,'SC - GOALS'!$A$3:$B$55,2)</f>
        <v>52</v>
      </c>
      <c r="H131" s="58" t="n">
        <f aca="false">IF(TOT!AK133&lt;400,IF(G131&gt;66,66,G131),G131)</f>
        <v>52</v>
      </c>
      <c r="I131" s="58" t="n">
        <f aca="false">IF(TOT!AK133&lt;200,IF(H131&gt;60,60,H131),H131)</f>
        <v>52</v>
      </c>
      <c r="J131" s="58" t="n">
        <f aca="false">(E131+I131)/2</f>
        <v>53</v>
      </c>
      <c r="K131" s="58" t="n">
        <f aca="false">IF(TOT!AN133&lt;13.4,IF(J131&gt;73,73,J131),J131)</f>
        <v>53</v>
      </c>
      <c r="L131" s="58" t="n">
        <f aca="false">IF(TOT!AN133&lt;11,IF(K131&gt;66,66,K131),K131)</f>
        <v>53</v>
      </c>
    </row>
    <row r="132" customFormat="false" ht="13" hidden="false" customHeight="true" outlineLevel="0" collapsed="false">
      <c r="A132" s="17" t="s">
        <v>905</v>
      </c>
      <c r="B132" s="50" t="n">
        <f aca="false">(TOT!AV134*60)/TOT!AK134</f>
        <v>9.12181916621553</v>
      </c>
      <c r="C132" s="37" t="n">
        <f aca="false">VLOOKUP(B132,'SC - SHOTS'!$A$3:$B$55,2)</f>
        <v>91</v>
      </c>
      <c r="D132" s="37" t="n">
        <f aca="false">IF(TOT!AK134&lt;400,IF(C132&gt;66,66,C132),C132)</f>
        <v>91</v>
      </c>
      <c r="E132" s="37" t="n">
        <f aca="false">IF(TOT!AK134&lt;200,IF(C132&gt;60,60,C132),C132)</f>
        <v>91</v>
      </c>
      <c r="F132" s="54" t="n">
        <f aca="false">(TOT!W134*60)/TOT!AK134</f>
        <v>0.545749864645373</v>
      </c>
      <c r="G132" s="58" t="n">
        <f aca="false">VLOOKUP(F132,'SC - GOALS'!$A$3:$B$55,2)</f>
        <v>71</v>
      </c>
      <c r="H132" s="58" t="n">
        <f aca="false">IF(TOT!AK134&lt;400,IF(G132&gt;66,66,G132),G132)</f>
        <v>71</v>
      </c>
      <c r="I132" s="58" t="n">
        <f aca="false">IF(TOT!AK134&lt;200,IF(H132&gt;60,60,H132),H132)</f>
        <v>71</v>
      </c>
      <c r="J132" s="58" t="n">
        <f aca="false">(E132+I132)/2</f>
        <v>81</v>
      </c>
      <c r="K132" s="58" t="n">
        <f aca="false">IF(TOT!AN134&lt;13.4,IF(J132&gt;73,73,J132),J132)</f>
        <v>73</v>
      </c>
      <c r="L132" s="58" t="n">
        <f aca="false">IF(TOT!AN134&lt;11,IF(K132&gt;66,66,K132),K132)</f>
        <v>66</v>
      </c>
    </row>
    <row r="133" customFormat="false" ht="13" hidden="false" customHeight="true" outlineLevel="0" collapsed="false">
      <c r="A133" s="17" t="s">
        <v>909</v>
      </c>
      <c r="B133" s="50" t="n">
        <f aca="false">(TOT!AV135*60)/TOT!AK135</f>
        <v>7.85826026849059</v>
      </c>
      <c r="C133" s="37" t="n">
        <f aca="false">VLOOKUP(B133,'SC - SHOTS'!$A$3:$B$55,2)</f>
        <v>83</v>
      </c>
      <c r="D133" s="37" t="n">
        <f aca="false">IF(TOT!AK135&lt;400,IF(C133&gt;66,66,C133),C133)</f>
        <v>83</v>
      </c>
      <c r="E133" s="37" t="n">
        <f aca="false">IF(TOT!AK135&lt;200,IF(C133&gt;60,60,C133),C133)</f>
        <v>83</v>
      </c>
      <c r="F133" s="54" t="n">
        <f aca="false">(TOT!W135*60)/TOT!AK135</f>
        <v>0.85131152908648</v>
      </c>
      <c r="G133" s="58" t="n">
        <f aca="false">VLOOKUP(F133,'SC - GOALS'!$A$3:$B$55,2)</f>
        <v>82</v>
      </c>
      <c r="H133" s="58" t="n">
        <f aca="false">IF(TOT!AK135&lt;400,IF(G133&gt;66,66,G133),G133)</f>
        <v>82</v>
      </c>
      <c r="I133" s="58" t="n">
        <f aca="false">IF(TOT!AK135&lt;200,IF(H133&gt;60,60,H133),H133)</f>
        <v>82</v>
      </c>
      <c r="J133" s="58" t="n">
        <f aca="false">(E133+I133)/2</f>
        <v>82.5</v>
      </c>
      <c r="K133" s="58" t="n">
        <f aca="false">IF(TOT!AN135&lt;13.4,IF(J133&gt;73,73,J133),J133)</f>
        <v>73</v>
      </c>
      <c r="L133" s="58" t="n">
        <f aca="false">IF(TOT!AN135&lt;11,IF(K133&gt;66,66,K133),K133)</f>
        <v>73</v>
      </c>
    </row>
    <row r="134" customFormat="false" ht="13" hidden="false" customHeight="true" outlineLevel="0" collapsed="false">
      <c r="A134" s="17" t="s">
        <v>915</v>
      </c>
      <c r="B134" s="50" t="n">
        <f aca="false">(TOT!AV136*60)/TOT!AK136</f>
        <v>3.7104401600582</v>
      </c>
      <c r="C134" s="37" t="n">
        <f aca="false">VLOOKUP(B134,'SC - SHOTS'!$A$3:$B$55,2)</f>
        <v>53</v>
      </c>
      <c r="D134" s="37" t="n">
        <f aca="false">IF(TOT!AK136&lt;400,IF(C134&gt;66,66,C134),C134)</f>
        <v>53</v>
      </c>
      <c r="E134" s="37" t="n">
        <f aca="false">IF(TOT!AK136&lt;200,IF(C134&gt;60,60,C134),C134)</f>
        <v>53</v>
      </c>
      <c r="F134" s="54" t="n">
        <f aca="false">(TOT!W136*60)/TOT!AK136</f>
        <v>0.18188432157148</v>
      </c>
      <c r="G134" s="58" t="n">
        <f aca="false">VLOOKUP(F134,'SC - GOALS'!$A$3:$B$55,2)</f>
        <v>55</v>
      </c>
      <c r="H134" s="58" t="n">
        <f aca="false">IF(TOT!AK136&lt;400,IF(G134&gt;66,66,G134),G134)</f>
        <v>55</v>
      </c>
      <c r="I134" s="58" t="n">
        <f aca="false">IF(TOT!AK136&lt;200,IF(H134&gt;60,60,H134),H134)</f>
        <v>55</v>
      </c>
      <c r="J134" s="58" t="n">
        <f aca="false">(E134+I134)/2</f>
        <v>54</v>
      </c>
      <c r="K134" s="58" t="n">
        <f aca="false">IF(TOT!AN136&lt;13.4,IF(J134&gt;73,73,J134),J134)</f>
        <v>54</v>
      </c>
      <c r="L134" s="58" t="n">
        <f aca="false">IF(TOT!AN136&lt;11,IF(K134&gt;66,66,K134),K134)</f>
        <v>54</v>
      </c>
    </row>
    <row r="135" customFormat="false" ht="13" hidden="false" customHeight="true" outlineLevel="0" collapsed="false">
      <c r="A135" s="17" t="s">
        <v>919</v>
      </c>
      <c r="B135" s="50" t="n">
        <f aca="false">(TOT!AV137*60)/TOT!AK137</f>
        <v>5.07399577167019</v>
      </c>
      <c r="C135" s="37" t="n">
        <f aca="false">VLOOKUP(B135,'SC - SHOTS'!$A$3:$B$55,2)</f>
        <v>63</v>
      </c>
      <c r="D135" s="37" t="n">
        <f aca="false">IF(TOT!AK137&lt;400,IF(C135&gt;66,66,C135),C135)</f>
        <v>63</v>
      </c>
      <c r="E135" s="37" t="n">
        <f aca="false">IF(TOT!AK137&lt;200,IF(C135&gt;60,60,C135),C135)</f>
        <v>63</v>
      </c>
      <c r="F135" s="54" t="n">
        <f aca="false">(TOT!W137*60)/TOT!AK137</f>
        <v>0.845665961945032</v>
      </c>
      <c r="G135" s="58" t="n">
        <f aca="false">VLOOKUP(F135,'SC - GOALS'!$A$3:$B$55,2)</f>
        <v>82</v>
      </c>
      <c r="H135" s="58" t="n">
        <f aca="false">IF(TOT!AK137&lt;400,IF(G135&gt;66,66,G135),G135)</f>
        <v>82</v>
      </c>
      <c r="I135" s="58" t="n">
        <f aca="false">IF(TOT!AK137&lt;200,IF(H135&gt;60,60,H135),H135)</f>
        <v>82</v>
      </c>
      <c r="J135" s="58" t="n">
        <f aca="false">(E135+I135)/2</f>
        <v>72.5</v>
      </c>
      <c r="K135" s="58" t="n">
        <f aca="false">IF(TOT!AN137&lt;13.4,IF(J135&gt;73,73,J135),J135)</f>
        <v>72.5</v>
      </c>
      <c r="L135" s="58" t="n">
        <f aca="false">IF(TOT!AN137&lt;11,IF(K135&gt;66,66,K135),K135)</f>
        <v>72.5</v>
      </c>
    </row>
    <row r="136" customFormat="false" ht="13" hidden="false" customHeight="true" outlineLevel="0" collapsed="false">
      <c r="A136" s="17" t="s">
        <v>923</v>
      </c>
      <c r="B136" s="50" t="n">
        <f aca="false">(TOT!AV138*60)/TOT!AK138</f>
        <v>9.64224220394108</v>
      </c>
      <c r="C136" s="37" t="n">
        <f aca="false">VLOOKUP(B136,'SC - SHOTS'!$A$3:$B$55,2)</f>
        <v>93</v>
      </c>
      <c r="D136" s="37" t="n">
        <f aca="false">IF(TOT!AK138&lt;400,IF(C136&gt;66,66,C136),C136)</f>
        <v>66</v>
      </c>
      <c r="E136" s="37" t="n">
        <f aca="false">IF(TOT!AK138&lt;200,IF(C136&gt;60,60,C136),C136)</f>
        <v>93</v>
      </c>
      <c r="F136" s="54" t="n">
        <f aca="false">(TOT!W138*60)/TOT!AK138</f>
        <v>0.459154390663861</v>
      </c>
      <c r="G136" s="58" t="n">
        <f aca="false">VLOOKUP(F136,'SC - GOALS'!$A$3:$B$55,2)</f>
        <v>68</v>
      </c>
      <c r="H136" s="58" t="n">
        <f aca="false">IF(TOT!AK138&lt;400,IF(G136&gt;66,66,G136),G136)</f>
        <v>66</v>
      </c>
      <c r="I136" s="58" t="n">
        <f aca="false">IF(TOT!AK138&lt;200,IF(H136&gt;60,60,H136),H136)</f>
        <v>66</v>
      </c>
      <c r="J136" s="58" t="n">
        <f aca="false">(E136+I136)/2</f>
        <v>79.5</v>
      </c>
      <c r="K136" s="58" t="n">
        <f aca="false">IF(TOT!AN138&lt;13.4,IF(J136&gt;73,73,J136),J136)</f>
        <v>73</v>
      </c>
      <c r="L136" s="58" t="n">
        <f aca="false">IF(TOT!AN138&lt;11,IF(K136&gt;66,66,K136),K136)</f>
        <v>73</v>
      </c>
    </row>
    <row r="137" customFormat="false" ht="13" hidden="false" customHeight="true" outlineLevel="0" collapsed="false">
      <c r="A137" s="17" t="s">
        <v>927</v>
      </c>
      <c r="B137" s="50" t="n">
        <f aca="false">(TOT!AV139*60)/TOT!AK139</f>
        <v>0</v>
      </c>
      <c r="C137" s="37" t="n">
        <f aca="false">VLOOKUP(B137,'SC - SHOTS'!$A$3:$B$55,2)</f>
        <v>47</v>
      </c>
      <c r="D137" s="37" t="n">
        <f aca="false">IF(TOT!AK139&lt;400,IF(C137&gt;66,66,C137),C137)</f>
        <v>47</v>
      </c>
      <c r="E137" s="37" t="n">
        <f aca="false">IF(TOT!AK139&lt;200,IF(C137&gt;60,60,C137),C137)</f>
        <v>47</v>
      </c>
      <c r="F137" s="54" t="n">
        <f aca="false">(TOT!W139*60)/TOT!AK139</f>
        <v>0</v>
      </c>
      <c r="G137" s="58" t="n">
        <f aca="false">VLOOKUP(F137,'SC - GOALS'!$A$3:$B$55,2)</f>
        <v>47</v>
      </c>
      <c r="H137" s="58" t="n">
        <f aca="false">IF(TOT!AK139&lt;400,IF(G137&gt;66,66,G137),G137)</f>
        <v>47</v>
      </c>
      <c r="I137" s="58" t="n">
        <f aca="false">IF(TOT!AK139&lt;200,IF(H137&gt;60,60,H137),H137)</f>
        <v>47</v>
      </c>
      <c r="J137" s="58" t="n">
        <f aca="false">(E137+I137)/2</f>
        <v>47</v>
      </c>
      <c r="K137" s="58" t="n">
        <f aca="false">IF(TOT!AN139&lt;13.4,IF(J137&gt;73,73,J137),J137)</f>
        <v>47</v>
      </c>
      <c r="L137" s="58" t="n">
        <f aca="false">IF(TOT!AN139&lt;11,IF(K137&gt;66,66,K137),K137)</f>
        <v>47</v>
      </c>
    </row>
    <row r="138" customFormat="false" ht="13" hidden="false" customHeight="true" outlineLevel="0" collapsed="false">
      <c r="A138" s="17" t="s">
        <v>931</v>
      </c>
      <c r="B138" s="50" t="n">
        <f aca="false">(TOT!AV140*60)/TOT!AK140</f>
        <v>9.90287681337626</v>
      </c>
      <c r="C138" s="37" t="n">
        <f aca="false">VLOOKUP(B138,'SC - SHOTS'!$A$3:$B$55,2)</f>
        <v>94</v>
      </c>
      <c r="D138" s="37" t="n">
        <f aca="false">IF(TOT!AK140&lt;400,IF(C138&gt;66,66,C138),C138)</f>
        <v>94</v>
      </c>
      <c r="E138" s="37" t="n">
        <f aca="false">IF(TOT!AK140&lt;200,IF(C138&gt;60,60,C138),C138)</f>
        <v>94</v>
      </c>
      <c r="F138" s="54" t="n">
        <f aca="false">(TOT!W140*60)/TOT!AK140</f>
        <v>1.60437669043526</v>
      </c>
      <c r="G138" s="58" t="n">
        <f aca="false">VLOOKUP(F138,'SC - GOALS'!$A$3:$B$55,2)</f>
        <v>97</v>
      </c>
      <c r="H138" s="58" t="n">
        <f aca="false">IF(TOT!AK140&lt;400,IF(G138&gt;66,66,G138),G138)</f>
        <v>97</v>
      </c>
      <c r="I138" s="58" t="n">
        <f aca="false">IF(TOT!AK140&lt;200,IF(H138&gt;60,60,H138),H138)</f>
        <v>97</v>
      </c>
      <c r="J138" s="58" t="n">
        <f aca="false">(E138+I138)/2</f>
        <v>95.5</v>
      </c>
      <c r="K138" s="58" t="n">
        <f aca="false">IF(TOT!AN140&lt;13.4,IF(J138&gt;73,73,J138),J138)</f>
        <v>95.5</v>
      </c>
      <c r="L138" s="58" t="n">
        <f aca="false">IF(TOT!AN140&lt;11,IF(K138&gt;66,66,K138),K138)</f>
        <v>95.5</v>
      </c>
    </row>
    <row r="139" customFormat="false" ht="13" hidden="false" customHeight="true" outlineLevel="0" collapsed="false">
      <c r="A139" s="17" t="s">
        <v>936</v>
      </c>
      <c r="B139" s="50" t="n">
        <f aca="false">(TOT!AV141*60)/TOT!AK141</f>
        <v>8.27776500344931</v>
      </c>
      <c r="C139" s="37" t="n">
        <f aca="false">VLOOKUP(B139,'SC - SHOTS'!$A$3:$B$55,2)</f>
        <v>86</v>
      </c>
      <c r="D139" s="37" t="n">
        <f aca="false">IF(TOT!AK141&lt;400,IF(C139&gt;66,66,C139),C139)</f>
        <v>86</v>
      </c>
      <c r="E139" s="37" t="n">
        <f aca="false">IF(TOT!AK141&lt;200,IF(C139&gt;60,60,C139),C139)</f>
        <v>86</v>
      </c>
      <c r="F139" s="54" t="n">
        <f aca="false">(TOT!W141*60)/TOT!AK141</f>
        <v>0.827776500344931</v>
      </c>
      <c r="G139" s="58" t="n">
        <f aca="false">VLOOKUP(F139,'SC - GOALS'!$A$3:$B$55,2)</f>
        <v>81</v>
      </c>
      <c r="H139" s="58" t="n">
        <f aca="false">IF(TOT!AK141&lt;400,IF(G139&gt;66,66,G139),G139)</f>
        <v>81</v>
      </c>
      <c r="I139" s="58" t="n">
        <f aca="false">IF(TOT!AK141&lt;200,IF(H139&gt;60,60,H139),H139)</f>
        <v>81</v>
      </c>
      <c r="J139" s="58" t="n">
        <f aca="false">(E139+I139)/2</f>
        <v>83.5</v>
      </c>
      <c r="K139" s="58" t="n">
        <f aca="false">IF(TOT!AN141&lt;13.4,IF(J139&gt;73,73,J139),J139)</f>
        <v>83.5</v>
      </c>
      <c r="L139" s="58" t="n">
        <f aca="false">IF(TOT!AN141&lt;11,IF(K139&gt;66,66,K139),K139)</f>
        <v>83.5</v>
      </c>
    </row>
    <row r="140" customFormat="false" ht="13" hidden="false" customHeight="true" outlineLevel="0" collapsed="false">
      <c r="A140" s="17" t="s">
        <v>940</v>
      </c>
      <c r="B140" s="50" t="n">
        <f aca="false">(TOT!AV142*60)/TOT!AK142</f>
        <v>6.85581806138239</v>
      </c>
      <c r="C140" s="37" t="n">
        <f aca="false">VLOOKUP(B140,'SC - SHOTS'!$A$3:$B$55,2)</f>
        <v>76</v>
      </c>
      <c r="D140" s="37" t="n">
        <f aca="false">IF(TOT!AK142&lt;400,IF(C140&gt;66,66,C140),C140)</f>
        <v>76</v>
      </c>
      <c r="E140" s="37" t="n">
        <f aca="false">IF(TOT!AK142&lt;200,IF(C140&gt;60,60,C140),C140)</f>
        <v>76</v>
      </c>
      <c r="F140" s="54" t="n">
        <f aca="false">(TOT!W142*60)/TOT!AK142</f>
        <v>0.943916979465692</v>
      </c>
      <c r="G140" s="58" t="n">
        <f aca="false">VLOOKUP(F140,'SC - GOALS'!$A$3:$B$55,2)</f>
        <v>85</v>
      </c>
      <c r="H140" s="58" t="n">
        <f aca="false">IF(TOT!AK142&lt;400,IF(G140&gt;66,66,G140),G140)</f>
        <v>85</v>
      </c>
      <c r="I140" s="58" t="n">
        <f aca="false">IF(TOT!AK142&lt;200,IF(H140&gt;60,60,H140),H140)</f>
        <v>85</v>
      </c>
      <c r="J140" s="58" t="n">
        <f aca="false">(E140+I140)/2</f>
        <v>80.5</v>
      </c>
      <c r="K140" s="58" t="n">
        <f aca="false">IF(TOT!AN142&lt;13.4,IF(J140&gt;73,73,J140),J140)</f>
        <v>80.5</v>
      </c>
      <c r="L140" s="58" t="n">
        <f aca="false">IF(TOT!AN142&lt;11,IF(K140&gt;66,66,K140),K140)</f>
        <v>80.5</v>
      </c>
    </row>
    <row r="141" customFormat="false" ht="13" hidden="false" customHeight="true" outlineLevel="0" collapsed="false">
      <c r="A141" s="17" t="s">
        <v>944</v>
      </c>
      <c r="B141" s="50" t="n">
        <f aca="false">(TOT!AV143*60)/TOT!AK143</f>
        <v>4.46705546593859</v>
      </c>
      <c r="C141" s="37" t="n">
        <f aca="false">VLOOKUP(B141,'SC - SHOTS'!$A$3:$B$55,2)</f>
        <v>58</v>
      </c>
      <c r="D141" s="37" t="n">
        <f aca="false">IF(TOT!AK143&lt;400,IF(C141&gt;66,66,C141),C141)</f>
        <v>58</v>
      </c>
      <c r="E141" s="37" t="n">
        <f aca="false">IF(TOT!AK143&lt;200,IF(C141&gt;60,60,C141),C141)</f>
        <v>58</v>
      </c>
      <c r="F141" s="54" t="n">
        <f aca="false">(TOT!W143*60)/TOT!AK143</f>
        <v>0</v>
      </c>
      <c r="G141" s="58" t="n">
        <f aca="false">VLOOKUP(F141,'SC - GOALS'!$A$3:$B$55,2)</f>
        <v>47</v>
      </c>
      <c r="H141" s="58" t="n">
        <f aca="false">IF(TOT!AK143&lt;400,IF(G141&gt;66,66,G141),G141)</f>
        <v>47</v>
      </c>
      <c r="I141" s="58" t="n">
        <f aca="false">IF(TOT!AK143&lt;200,IF(H141&gt;60,60,H141),H141)</f>
        <v>47</v>
      </c>
      <c r="J141" s="58" t="n">
        <f aca="false">(E141+I141)/2</f>
        <v>52.5</v>
      </c>
      <c r="K141" s="58" t="n">
        <f aca="false">IF(TOT!AN143&lt;13.4,IF(J141&gt;73,73,J141),J141)</f>
        <v>52.5</v>
      </c>
      <c r="L141" s="58" t="n">
        <f aca="false">IF(TOT!AN143&lt;11,IF(K141&gt;66,66,K141),K141)</f>
        <v>52.5</v>
      </c>
    </row>
    <row r="142" customFormat="false" ht="13" hidden="false" customHeight="true" outlineLevel="0" collapsed="false">
      <c r="A142" s="17" t="s">
        <v>949</v>
      </c>
      <c r="B142" s="50" t="n">
        <f aca="false">(TOT!AV144*60)/TOT!AK144</f>
        <v>2.06560198909821</v>
      </c>
      <c r="C142" s="37" t="n">
        <f aca="false">VLOOKUP(B142,'SC - SHOTS'!$A$3:$B$55,2)</f>
        <v>47</v>
      </c>
      <c r="D142" s="37" t="n">
        <f aca="false">IF(TOT!AK144&lt;400,IF(C142&gt;66,66,C142),C142)</f>
        <v>47</v>
      </c>
      <c r="E142" s="37" t="n">
        <f aca="false">IF(TOT!AK144&lt;200,IF(C142&gt;60,60,C142),C142)</f>
        <v>47</v>
      </c>
      <c r="F142" s="54" t="n">
        <f aca="false">(TOT!W144*60)/TOT!AK144</f>
        <v>0</v>
      </c>
      <c r="G142" s="58" t="n">
        <f aca="false">VLOOKUP(F142,'SC - GOALS'!$A$3:$B$55,2)</f>
        <v>47</v>
      </c>
      <c r="H142" s="58" t="n">
        <f aca="false">IF(TOT!AK144&lt;400,IF(G142&gt;66,66,G142),G142)</f>
        <v>47</v>
      </c>
      <c r="I142" s="58" t="n">
        <f aca="false">IF(TOT!AK144&lt;200,IF(H142&gt;60,60,H142),H142)</f>
        <v>47</v>
      </c>
      <c r="J142" s="58" t="n">
        <f aca="false">(E142+I142)/2</f>
        <v>47</v>
      </c>
      <c r="K142" s="58" t="n">
        <f aca="false">IF(TOT!AN144&lt;13.4,IF(J142&gt;73,73,J142),J142)</f>
        <v>47</v>
      </c>
      <c r="L142" s="58" t="n">
        <f aca="false">IF(TOT!AN144&lt;11,IF(K142&gt;66,66,K142),K142)</f>
        <v>47</v>
      </c>
    </row>
    <row r="143" customFormat="false" ht="13" hidden="false" customHeight="true" outlineLevel="0" collapsed="false">
      <c r="A143" s="17" t="s">
        <v>952</v>
      </c>
      <c r="B143" s="50" t="n">
        <f aca="false">(TOT!AV145*60)/TOT!AK145</f>
        <v>5.57409318961986</v>
      </c>
      <c r="C143" s="37" t="n">
        <f aca="false">VLOOKUP(B143,'SC - SHOTS'!$A$3:$B$55,2)</f>
        <v>66</v>
      </c>
      <c r="D143" s="37" t="n">
        <f aca="false">IF(TOT!AK145&lt;400,IF(C143&gt;66,66,C143),C143)</f>
        <v>66</v>
      </c>
      <c r="E143" s="37" t="n">
        <f aca="false">IF(TOT!AK145&lt;200,IF(C143&gt;60,60,C143),C143)</f>
        <v>66</v>
      </c>
      <c r="F143" s="54" t="n">
        <f aca="false">(TOT!W145*60)/TOT!AK145</f>
        <v>0.691360395611765</v>
      </c>
      <c r="G143" s="58" t="n">
        <f aca="false">VLOOKUP(F143,'SC - GOALS'!$A$3:$B$55,2)</f>
        <v>77</v>
      </c>
      <c r="H143" s="58" t="n">
        <f aca="false">IF(TOT!AK145&lt;400,IF(G143&gt;66,66,G143),G143)</f>
        <v>77</v>
      </c>
      <c r="I143" s="58" t="n">
        <f aca="false">IF(TOT!AK145&lt;200,IF(H143&gt;60,60,H143),H143)</f>
        <v>77</v>
      </c>
      <c r="J143" s="58" t="n">
        <f aca="false">(E143+I143)/2</f>
        <v>71.5</v>
      </c>
      <c r="K143" s="58" t="n">
        <f aca="false">IF(TOT!AN145&lt;13.4,IF(J143&gt;73,73,J143),J143)</f>
        <v>71.5</v>
      </c>
      <c r="L143" s="58" t="n">
        <f aca="false">IF(TOT!AN145&lt;11,IF(K143&gt;66,66,K143),K143)</f>
        <v>71.5</v>
      </c>
    </row>
    <row r="144" customFormat="false" ht="13" hidden="false" customHeight="true" outlineLevel="0" collapsed="false">
      <c r="A144" s="17" t="s">
        <v>957</v>
      </c>
      <c r="B144" s="50" t="n">
        <f aca="false">(TOT!AV146*60)/TOT!AK146</f>
        <v>6.66435892419086</v>
      </c>
      <c r="C144" s="37" t="n">
        <f aca="false">VLOOKUP(B144,'SC - SHOTS'!$A$3:$B$55,2)</f>
        <v>75</v>
      </c>
      <c r="D144" s="37" t="n">
        <f aca="false">IF(TOT!AK146&lt;400,IF(C144&gt;66,66,C144),C144)</f>
        <v>75</v>
      </c>
      <c r="E144" s="37" t="n">
        <f aca="false">IF(TOT!AK146&lt;200,IF(C144&gt;60,60,C144),C144)</f>
        <v>75</v>
      </c>
      <c r="F144" s="54" t="n">
        <f aca="false">(TOT!W146*60)/TOT!AK146</f>
        <v>0.704363138329115</v>
      </c>
      <c r="G144" s="58" t="n">
        <f aca="false">VLOOKUP(F144,'SC - GOALS'!$A$3:$B$55,2)</f>
        <v>77</v>
      </c>
      <c r="H144" s="58" t="n">
        <f aca="false">IF(TOT!AK146&lt;400,IF(G144&gt;66,66,G144),G144)</f>
        <v>77</v>
      </c>
      <c r="I144" s="58" t="n">
        <f aca="false">IF(TOT!AK146&lt;200,IF(H144&gt;60,60,H144),H144)</f>
        <v>77</v>
      </c>
      <c r="J144" s="58" t="n">
        <f aca="false">(E144+I144)/2</f>
        <v>76</v>
      </c>
      <c r="K144" s="58" t="n">
        <f aca="false">IF(TOT!AN146&lt;13.4,IF(J144&gt;73,73,J144),J144)</f>
        <v>76</v>
      </c>
      <c r="L144" s="58" t="n">
        <f aca="false">IF(TOT!AN146&lt;11,IF(K144&gt;66,66,K144),K144)</f>
        <v>76</v>
      </c>
    </row>
    <row r="145" customFormat="false" ht="13" hidden="false" customHeight="true" outlineLevel="0" collapsed="false">
      <c r="A145" s="17" t="s">
        <v>961</v>
      </c>
      <c r="B145" s="50" t="n">
        <f aca="false">(TOT!AV147*60)/TOT!AK147</f>
        <v>5.2895139284536</v>
      </c>
      <c r="C145" s="37" t="n">
        <f aca="false">VLOOKUP(B145,'SC - SHOTS'!$A$3:$B$55,2)</f>
        <v>64</v>
      </c>
      <c r="D145" s="37" t="n">
        <f aca="false">IF(TOT!AK147&lt;400,IF(C145&gt;66,66,C145),C145)</f>
        <v>64</v>
      </c>
      <c r="E145" s="37" t="n">
        <f aca="false">IF(TOT!AK147&lt;200,IF(C145&gt;60,60,C145),C145)</f>
        <v>64</v>
      </c>
      <c r="F145" s="54" t="n">
        <f aca="false">(TOT!W147*60)/TOT!AK147</f>
        <v>0.323847791537975</v>
      </c>
      <c r="G145" s="58" t="n">
        <f aca="false">VLOOKUP(F145,'SC - GOALS'!$A$3:$B$55,2)</f>
        <v>62</v>
      </c>
      <c r="H145" s="58" t="n">
        <f aca="false">IF(TOT!AK147&lt;400,IF(G145&gt;66,66,G145),G145)</f>
        <v>62</v>
      </c>
      <c r="I145" s="58" t="n">
        <f aca="false">IF(TOT!AK147&lt;200,IF(H145&gt;60,60,H145),H145)</f>
        <v>62</v>
      </c>
      <c r="J145" s="58" t="n">
        <f aca="false">(E145+I145)/2</f>
        <v>63</v>
      </c>
      <c r="K145" s="58" t="n">
        <f aca="false">IF(TOT!AN147&lt;13.4,IF(J145&gt;73,73,J145),J145)</f>
        <v>63</v>
      </c>
      <c r="L145" s="58" t="n">
        <f aca="false">IF(TOT!AN147&lt;11,IF(K145&gt;66,66,K145),K145)</f>
        <v>63</v>
      </c>
    </row>
    <row r="146" customFormat="false" ht="13" hidden="false" customHeight="true" outlineLevel="0" collapsed="false">
      <c r="A146" s="17" t="s">
        <v>966</v>
      </c>
      <c r="B146" s="50" t="n">
        <f aca="false">(TOT!AV148*60)/TOT!AK148</f>
        <v>6.23488862595813</v>
      </c>
      <c r="C146" s="37" t="n">
        <f aca="false">VLOOKUP(B146,'SC - SHOTS'!$A$3:$B$55,2)</f>
        <v>71</v>
      </c>
      <c r="D146" s="37" t="n">
        <f aca="false">IF(TOT!AK148&lt;400,IF(C146&gt;66,66,C146),C146)</f>
        <v>71</v>
      </c>
      <c r="E146" s="37" t="n">
        <f aca="false">IF(TOT!AK148&lt;200,IF(C146&gt;60,60,C146),C146)</f>
        <v>71</v>
      </c>
      <c r="F146" s="54" t="n">
        <f aca="false">(TOT!W148*60)/TOT!AK148</f>
        <v>0.493852564432327</v>
      </c>
      <c r="G146" s="58" t="n">
        <f aca="false">VLOOKUP(F146,'SC - GOALS'!$A$3:$B$55,2)</f>
        <v>70</v>
      </c>
      <c r="H146" s="58" t="n">
        <f aca="false">IF(TOT!AK148&lt;400,IF(G146&gt;66,66,G146),G146)</f>
        <v>70</v>
      </c>
      <c r="I146" s="58" t="n">
        <f aca="false">IF(TOT!AK148&lt;200,IF(H146&gt;60,60,H146),H146)</f>
        <v>70</v>
      </c>
      <c r="J146" s="58" t="n">
        <f aca="false">(E146+I146)/2</f>
        <v>70.5</v>
      </c>
      <c r="K146" s="58" t="n">
        <f aca="false">IF(TOT!AN148&lt;13.4,IF(J146&gt;73,73,J146),J146)</f>
        <v>70.5</v>
      </c>
      <c r="L146" s="58" t="n">
        <f aca="false">IF(TOT!AN148&lt;11,IF(K146&gt;66,66,K146),K146)</f>
        <v>70.5</v>
      </c>
    </row>
    <row r="147" customFormat="false" ht="13" hidden="false" customHeight="true" outlineLevel="0" collapsed="false">
      <c r="A147" s="17" t="s">
        <v>970</v>
      </c>
      <c r="B147" s="50" t="n">
        <f aca="false">(TOT!AV149*60)/TOT!AK149</f>
        <v>7.258064516129</v>
      </c>
      <c r="C147" s="37" t="n">
        <f aca="false">VLOOKUP(B147,'SC - SHOTS'!$A$3:$B$55,2)</f>
        <v>79</v>
      </c>
      <c r="D147" s="37" t="n">
        <f aca="false">IF(TOT!AK149&lt;400,IF(C147&gt;66,66,C147),C147)</f>
        <v>66</v>
      </c>
      <c r="E147" s="37" t="n">
        <f aca="false">IF(TOT!AK149&lt;200,IF(C147&gt;60,60,C147),C147)</f>
        <v>60</v>
      </c>
      <c r="F147" s="54" t="n">
        <f aca="false">(TOT!W149*60)/TOT!AK149</f>
        <v>0</v>
      </c>
      <c r="G147" s="58" t="n">
        <f aca="false">VLOOKUP(F147,'SC - GOALS'!$A$3:$B$55,2)</f>
        <v>47</v>
      </c>
      <c r="H147" s="58" t="n">
        <f aca="false">IF(TOT!AK149&lt;400,IF(G147&gt;66,66,G147),G147)</f>
        <v>47</v>
      </c>
      <c r="I147" s="58" t="n">
        <f aca="false">IF(TOT!AK149&lt;200,IF(H147&gt;60,60,H147),H147)</f>
        <v>47</v>
      </c>
      <c r="J147" s="58" t="n">
        <f aca="false">(E147+I147)/2</f>
        <v>53.5</v>
      </c>
      <c r="K147" s="58" t="n">
        <f aca="false">IF(TOT!AN149&lt;13.4,IF(J147&gt;73,73,J147),J147)</f>
        <v>53.5</v>
      </c>
      <c r="L147" s="58" t="n">
        <f aca="false">IF(TOT!AN149&lt;11,IF(K147&gt;66,66,K147),K147)</f>
        <v>53.5</v>
      </c>
    </row>
    <row r="148" customFormat="false" ht="13" hidden="false" customHeight="true" outlineLevel="0" collapsed="false">
      <c r="A148" s="17" t="s">
        <v>974</v>
      </c>
      <c r="B148" s="50" t="n">
        <f aca="false">(TOT!AV150*60)/TOT!AK150</f>
        <v>5.83225328642844</v>
      </c>
      <c r="C148" s="37" t="n">
        <f aca="false">VLOOKUP(B148,'SC - SHOTS'!$A$3:$B$55,2)</f>
        <v>68</v>
      </c>
      <c r="D148" s="37" t="n">
        <f aca="false">IF(TOT!AK150&lt;400,IF(C148&gt;66,66,C148),C148)</f>
        <v>68</v>
      </c>
      <c r="E148" s="37" t="n">
        <f aca="false">IF(TOT!AK150&lt;200,IF(C148&gt;60,60,C148),C148)</f>
        <v>68</v>
      </c>
      <c r="F148" s="54" t="n">
        <f aca="false">(TOT!W150*60)/TOT!AK150</f>
        <v>0.888724310312905</v>
      </c>
      <c r="G148" s="58" t="n">
        <f aca="false">VLOOKUP(F148,'SC - GOALS'!$A$3:$B$55,2)</f>
        <v>83</v>
      </c>
      <c r="H148" s="58" t="n">
        <f aca="false">IF(TOT!AK150&lt;400,IF(G148&gt;66,66,G148),G148)</f>
        <v>83</v>
      </c>
      <c r="I148" s="58" t="n">
        <f aca="false">IF(TOT!AK150&lt;200,IF(H148&gt;60,60,H148),H148)</f>
        <v>83</v>
      </c>
      <c r="J148" s="58" t="n">
        <f aca="false">(E148+I148)/2</f>
        <v>75.5</v>
      </c>
      <c r="K148" s="58" t="n">
        <f aca="false">IF(TOT!AN150&lt;13.4,IF(J148&gt;73,73,J148),J148)</f>
        <v>75.5</v>
      </c>
      <c r="L148" s="58" t="n">
        <f aca="false">IF(TOT!AN150&lt;11,IF(K148&gt;66,66,K148),K148)</f>
        <v>75.5</v>
      </c>
    </row>
    <row r="149" customFormat="false" ht="13" hidden="false" customHeight="true" outlineLevel="0" collapsed="false">
      <c r="A149" s="17" t="s">
        <v>979</v>
      </c>
      <c r="B149" s="50" t="n">
        <f aca="false">(TOT!AV151*60)/TOT!AK151</f>
        <v>5.86510263929619</v>
      </c>
      <c r="C149" s="37" t="n">
        <f aca="false">VLOOKUP(B149,'SC - SHOTS'!$A$3:$B$55,2)</f>
        <v>69</v>
      </c>
      <c r="D149" s="37" t="n">
        <f aca="false">IF(TOT!AK151&lt;400,IF(C149&gt;66,66,C149),C149)</f>
        <v>66</v>
      </c>
      <c r="E149" s="37" t="n">
        <f aca="false">IF(TOT!AK151&lt;200,IF(C149&gt;60,60,C149),C149)</f>
        <v>60</v>
      </c>
      <c r="F149" s="54" t="n">
        <f aca="false">(TOT!W151*60)/TOT!AK151</f>
        <v>0</v>
      </c>
      <c r="G149" s="58" t="n">
        <f aca="false">VLOOKUP(F149,'SC - GOALS'!$A$3:$B$55,2)</f>
        <v>47</v>
      </c>
      <c r="H149" s="58" t="n">
        <f aca="false">IF(TOT!AK151&lt;400,IF(G149&gt;66,66,G149),G149)</f>
        <v>47</v>
      </c>
      <c r="I149" s="58" t="n">
        <f aca="false">IF(TOT!AK151&lt;200,IF(H149&gt;60,60,H149),H149)</f>
        <v>47</v>
      </c>
      <c r="J149" s="58" t="n">
        <f aca="false">(E149+I149)/2</f>
        <v>53.5</v>
      </c>
      <c r="K149" s="58" t="n">
        <f aca="false">IF(TOT!AN151&lt;13.4,IF(J149&gt;73,73,J149),J149)</f>
        <v>53.5</v>
      </c>
      <c r="L149" s="58" t="n">
        <f aca="false">IF(TOT!AN151&lt;11,IF(K149&gt;66,66,K149),K149)</f>
        <v>53.5</v>
      </c>
    </row>
    <row r="150" customFormat="false" ht="13" hidden="false" customHeight="true" outlineLevel="0" collapsed="false">
      <c r="A150" s="17" t="s">
        <v>983</v>
      </c>
      <c r="B150" s="50" t="n">
        <f aca="false">(TOT!AV152*60)/TOT!AK152</f>
        <v>4.26678159681071</v>
      </c>
      <c r="C150" s="37" t="n">
        <f aca="false">VLOOKUP(B150,'SC - SHOTS'!$A$3:$B$55,2)</f>
        <v>57</v>
      </c>
      <c r="D150" s="37" t="n">
        <f aca="false">IF(TOT!AK152&lt;400,IF(C150&gt;66,66,C150),C150)</f>
        <v>57</v>
      </c>
      <c r="E150" s="37" t="n">
        <f aca="false">IF(TOT!AK152&lt;200,IF(C150&gt;60,60,C150),C150)</f>
        <v>57</v>
      </c>
      <c r="F150" s="54" t="n">
        <f aca="false">(TOT!W152*60)/TOT!AK152</f>
        <v>0.0969723090184252</v>
      </c>
      <c r="G150" s="58" t="n">
        <f aca="false">VLOOKUP(F150,'SC - GOALS'!$A$3:$B$55,2)</f>
        <v>50</v>
      </c>
      <c r="H150" s="58" t="n">
        <f aca="false">IF(TOT!AK152&lt;400,IF(G150&gt;66,66,G150),G150)</f>
        <v>50</v>
      </c>
      <c r="I150" s="58" t="n">
        <f aca="false">IF(TOT!AK152&lt;200,IF(H150&gt;60,60,H150),H150)</f>
        <v>50</v>
      </c>
      <c r="J150" s="58" t="n">
        <f aca="false">(E150+I150)/2</f>
        <v>53.5</v>
      </c>
      <c r="K150" s="58" t="n">
        <f aca="false">IF(TOT!AN152&lt;13.4,IF(J150&gt;73,73,J150),J150)</f>
        <v>53.5</v>
      </c>
      <c r="L150" s="58" t="n">
        <f aca="false">IF(TOT!AN152&lt;11,IF(K150&gt;66,66,K150),K150)</f>
        <v>53.5</v>
      </c>
    </row>
    <row r="151" customFormat="false" ht="13" hidden="false" customHeight="true" outlineLevel="0" collapsed="false">
      <c r="A151" s="17" t="s">
        <v>988</v>
      </c>
      <c r="B151" s="50" t="n">
        <f aca="false">(TOT!AV153*60)/TOT!AK153</f>
        <v>11.2811329969071</v>
      </c>
      <c r="C151" s="37" t="n">
        <f aca="false">VLOOKUP(B151,'SC - SHOTS'!$A$3:$B$55,2)</f>
        <v>97</v>
      </c>
      <c r="D151" s="37" t="n">
        <f aca="false">IF(TOT!AK153&lt;400,IF(C151&gt;66,66,C151),C151)</f>
        <v>97</v>
      </c>
      <c r="E151" s="37" t="n">
        <f aca="false">IF(TOT!AK153&lt;200,IF(C151&gt;60,60,C151),C151)</f>
        <v>97</v>
      </c>
      <c r="F151" s="54" t="n">
        <f aca="false">(TOT!W153*60)/TOT!AK153</f>
        <v>1.17206576591242</v>
      </c>
      <c r="G151" s="58" t="n">
        <f aca="false">VLOOKUP(F151,'SC - GOALS'!$A$3:$B$55,2)</f>
        <v>91</v>
      </c>
      <c r="H151" s="58" t="n">
        <f aca="false">IF(TOT!AK153&lt;400,IF(G151&gt;66,66,G151),G151)</f>
        <v>91</v>
      </c>
      <c r="I151" s="58" t="n">
        <f aca="false">IF(TOT!AK153&lt;200,IF(H151&gt;60,60,H151),H151)</f>
        <v>91</v>
      </c>
      <c r="J151" s="58" t="n">
        <f aca="false">(E151+I151)/2</f>
        <v>94</v>
      </c>
      <c r="K151" s="58" t="n">
        <f aca="false">IF(TOT!AN153&lt;13.4,IF(J151&gt;73,73,J151),J151)</f>
        <v>94</v>
      </c>
      <c r="L151" s="58" t="n">
        <f aca="false">IF(TOT!AN153&lt;11,IF(K151&gt;66,66,K151),K151)</f>
        <v>94</v>
      </c>
    </row>
    <row r="152" customFormat="false" ht="13" hidden="false" customHeight="true" outlineLevel="0" collapsed="false">
      <c r="A152" s="17" t="s">
        <v>992</v>
      </c>
      <c r="B152" s="50" t="n">
        <f aca="false">(TOT!AV154*60)/TOT!AK154</f>
        <v>4.39591236200227</v>
      </c>
      <c r="C152" s="37" t="n">
        <f aca="false">VLOOKUP(B152,'SC - SHOTS'!$A$3:$B$55,2)</f>
        <v>58</v>
      </c>
      <c r="D152" s="37" t="n">
        <f aca="false">IF(TOT!AK154&lt;400,IF(C152&gt;66,66,C152),C152)</f>
        <v>58</v>
      </c>
      <c r="E152" s="37" t="n">
        <f aca="false">IF(TOT!AK154&lt;200,IF(C152&gt;60,60,C152),C152)</f>
        <v>58</v>
      </c>
      <c r="F152" s="54" t="n">
        <f aca="false">(TOT!W154*60)/TOT!AK154</f>
        <v>0.288256548328018</v>
      </c>
      <c r="G152" s="58" t="n">
        <f aca="false">VLOOKUP(F152,'SC - GOALS'!$A$3:$B$55,2)</f>
        <v>60</v>
      </c>
      <c r="H152" s="58" t="n">
        <f aca="false">IF(TOT!AK154&lt;400,IF(G152&gt;66,66,G152),G152)</f>
        <v>60</v>
      </c>
      <c r="I152" s="58" t="n">
        <f aca="false">IF(TOT!AK154&lt;200,IF(H152&gt;60,60,H152),H152)</f>
        <v>60</v>
      </c>
      <c r="J152" s="58" t="n">
        <f aca="false">(E152+I152)/2</f>
        <v>59</v>
      </c>
      <c r="K152" s="58" t="n">
        <f aca="false">IF(TOT!AN154&lt;13.4,IF(J152&gt;73,73,J152),J152)</f>
        <v>59</v>
      </c>
      <c r="L152" s="58" t="n">
        <f aca="false">IF(TOT!AN154&lt;11,IF(K152&gt;66,66,K152),K152)</f>
        <v>59</v>
      </c>
    </row>
    <row r="153" customFormat="false" ht="13" hidden="false" customHeight="true" outlineLevel="0" collapsed="false">
      <c r="A153" s="17" t="s">
        <v>996</v>
      </c>
      <c r="B153" s="50" t="n">
        <f aca="false">(TOT!AV155*60)/TOT!AK155</f>
        <v>3.73734752141189</v>
      </c>
      <c r="C153" s="37" t="n">
        <f aca="false">VLOOKUP(B153,'SC - SHOTS'!$A$3:$B$55,2)</f>
        <v>53</v>
      </c>
      <c r="D153" s="37" t="n">
        <f aca="false">IF(TOT!AK155&lt;400,IF(C153&gt;66,66,C153),C153)</f>
        <v>53</v>
      </c>
      <c r="E153" s="37" t="n">
        <f aca="false">IF(TOT!AK155&lt;200,IF(C153&gt;60,60,C153),C153)</f>
        <v>53</v>
      </c>
      <c r="F153" s="54" t="n">
        <f aca="false">(TOT!W155*60)/TOT!AK155</f>
        <v>0</v>
      </c>
      <c r="G153" s="58" t="n">
        <f aca="false">VLOOKUP(F153,'SC - GOALS'!$A$3:$B$55,2)</f>
        <v>47</v>
      </c>
      <c r="H153" s="58" t="n">
        <f aca="false">IF(TOT!AK155&lt;400,IF(G153&gt;66,66,G153),G153)</f>
        <v>47</v>
      </c>
      <c r="I153" s="58" t="n">
        <f aca="false">IF(TOT!AK155&lt;200,IF(H153&gt;60,60,H153),H153)</f>
        <v>47</v>
      </c>
      <c r="J153" s="58" t="n">
        <f aca="false">(E153+I153)/2</f>
        <v>50</v>
      </c>
      <c r="K153" s="58" t="n">
        <f aca="false">IF(TOT!AN155&lt;13.4,IF(J153&gt;73,73,J153),J153)</f>
        <v>50</v>
      </c>
      <c r="L153" s="58" t="n">
        <f aca="false">IF(TOT!AN155&lt;11,IF(K153&gt;66,66,K153),K153)</f>
        <v>50</v>
      </c>
    </row>
    <row r="154" customFormat="false" ht="13" hidden="false" customHeight="true" outlineLevel="0" collapsed="false">
      <c r="A154" s="17" t="s">
        <v>1001</v>
      </c>
      <c r="B154" s="50" t="n">
        <f aca="false">(TOT!AV156*60)/TOT!AK156</f>
        <v>3.47587019490402</v>
      </c>
      <c r="C154" s="37" t="n">
        <f aca="false">VLOOKUP(B154,'SC - SHOTS'!$A$3:$B$55,2)</f>
        <v>52</v>
      </c>
      <c r="D154" s="37" t="n">
        <f aca="false">IF(TOT!AK156&lt;400,IF(C154&gt;66,66,C154),C154)</f>
        <v>52</v>
      </c>
      <c r="E154" s="37" t="n">
        <f aca="false">IF(TOT!AK156&lt;200,IF(C154&gt;60,60,C154),C154)</f>
        <v>52</v>
      </c>
      <c r="F154" s="54" t="n">
        <f aca="false">(TOT!W156*60)/TOT!AK156</f>
        <v>0.294565270754578</v>
      </c>
      <c r="G154" s="58" t="n">
        <f aca="false">VLOOKUP(F154,'SC - GOALS'!$A$3:$B$55,2)</f>
        <v>60</v>
      </c>
      <c r="H154" s="58" t="n">
        <f aca="false">IF(TOT!AK156&lt;400,IF(G154&gt;66,66,G154),G154)</f>
        <v>60</v>
      </c>
      <c r="I154" s="58" t="n">
        <f aca="false">IF(TOT!AK156&lt;200,IF(H154&gt;60,60,H154),H154)</f>
        <v>60</v>
      </c>
      <c r="J154" s="58" t="n">
        <f aca="false">(E154+I154)/2</f>
        <v>56</v>
      </c>
      <c r="K154" s="58" t="n">
        <f aca="false">IF(TOT!AN156&lt;13.4,IF(J154&gt;73,73,J154),J154)</f>
        <v>56</v>
      </c>
      <c r="L154" s="58" t="n">
        <f aca="false">IF(TOT!AN156&lt;11,IF(K154&gt;66,66,K154),K154)</f>
        <v>56</v>
      </c>
    </row>
    <row r="155" customFormat="false" ht="13" hidden="false" customHeight="true" outlineLevel="0" collapsed="false">
      <c r="A155" s="17" t="s">
        <v>1006</v>
      </c>
      <c r="B155" s="50" t="n">
        <f aca="false">(TOT!AV157*60)/TOT!AK157</f>
        <v>7.85255169209324</v>
      </c>
      <c r="C155" s="37" t="n">
        <f aca="false">VLOOKUP(B155,'SC - SHOTS'!$A$3:$B$55,2)</f>
        <v>83</v>
      </c>
      <c r="D155" s="37" t="n">
        <f aca="false">IF(TOT!AK157&lt;400,IF(C155&gt;66,66,C155),C155)</f>
        <v>83</v>
      </c>
      <c r="E155" s="37" t="n">
        <f aca="false">IF(TOT!AK157&lt;200,IF(C155&gt;60,60,C155),C155)</f>
        <v>83</v>
      </c>
      <c r="F155" s="54" t="n">
        <f aca="false">(TOT!W157*60)/TOT!AK157</f>
        <v>0.464648029117943</v>
      </c>
      <c r="G155" s="58" t="n">
        <f aca="false">VLOOKUP(F155,'SC - GOALS'!$A$3:$B$55,2)</f>
        <v>69</v>
      </c>
      <c r="H155" s="58" t="n">
        <f aca="false">IF(TOT!AK157&lt;400,IF(G155&gt;66,66,G155),G155)</f>
        <v>69</v>
      </c>
      <c r="I155" s="58" t="n">
        <f aca="false">IF(TOT!AK157&lt;200,IF(H155&gt;60,60,H155),H155)</f>
        <v>69</v>
      </c>
      <c r="J155" s="58" t="n">
        <f aca="false">(E155+I155)/2</f>
        <v>76</v>
      </c>
      <c r="K155" s="58" t="n">
        <f aca="false">IF(TOT!AN157&lt;13.4,IF(J155&gt;73,73,J155),J155)</f>
        <v>76</v>
      </c>
      <c r="L155" s="58" t="n">
        <f aca="false">IF(TOT!AN157&lt;11,IF(K155&gt;66,66,K155),K155)</f>
        <v>76</v>
      </c>
    </row>
    <row r="156" customFormat="false" ht="13" hidden="false" customHeight="true" outlineLevel="0" collapsed="false">
      <c r="A156" s="17" t="s">
        <v>1010</v>
      </c>
      <c r="B156" s="50" t="n">
        <f aca="false">(TOT!AV158*60)/TOT!AK158</f>
        <v>6.73560264933721</v>
      </c>
      <c r="C156" s="37" t="n">
        <f aca="false">VLOOKUP(B156,'SC - SHOTS'!$A$3:$B$55,2)</f>
        <v>75</v>
      </c>
      <c r="D156" s="37" t="n">
        <f aca="false">IF(TOT!AK158&lt;400,IF(C156&gt;66,66,C156),C156)</f>
        <v>75</v>
      </c>
      <c r="E156" s="37" t="n">
        <f aca="false">IF(TOT!AK158&lt;200,IF(C156&gt;60,60,C156),C156)</f>
        <v>75</v>
      </c>
      <c r="F156" s="54" t="n">
        <f aca="false">(TOT!W158*60)/TOT!AK158</f>
        <v>0.718464282595969</v>
      </c>
      <c r="G156" s="58" t="n">
        <f aca="false">VLOOKUP(F156,'SC - GOALS'!$A$3:$B$55,2)</f>
        <v>78</v>
      </c>
      <c r="H156" s="58" t="n">
        <f aca="false">IF(TOT!AK158&lt;400,IF(G156&gt;66,66,G156),G156)</f>
        <v>78</v>
      </c>
      <c r="I156" s="58" t="n">
        <f aca="false">IF(TOT!AK158&lt;200,IF(H156&gt;60,60,H156),H156)</f>
        <v>78</v>
      </c>
      <c r="J156" s="58" t="n">
        <f aca="false">(E156+I156)/2</f>
        <v>76.5</v>
      </c>
      <c r="K156" s="58" t="n">
        <f aca="false">IF(TOT!AN158&lt;13.4,IF(J156&gt;73,73,J156),J156)</f>
        <v>76.5</v>
      </c>
      <c r="L156" s="58" t="n">
        <f aca="false">IF(TOT!AN158&lt;11,IF(K156&gt;66,66,K156),K156)</f>
        <v>76.5</v>
      </c>
    </row>
    <row r="157" customFormat="false" ht="13" hidden="false" customHeight="true" outlineLevel="0" collapsed="false">
      <c r="A157" s="17" t="s">
        <v>1014</v>
      </c>
      <c r="B157" s="50" t="n">
        <f aca="false">(TOT!AV159*60)/TOT!AK159</f>
        <v>5.38922155688627</v>
      </c>
      <c r="C157" s="37" t="n">
        <f aca="false">VLOOKUP(B157,'SC - SHOTS'!$A$3:$B$55,2)</f>
        <v>65</v>
      </c>
      <c r="D157" s="37" t="n">
        <f aca="false">IF(TOT!AK159&lt;400,IF(C157&gt;66,66,C157),C157)</f>
        <v>65</v>
      </c>
      <c r="E157" s="37" t="n">
        <f aca="false">IF(TOT!AK159&lt;200,IF(C157&gt;60,60,C157),C157)</f>
        <v>60</v>
      </c>
      <c r="F157" s="54" t="n">
        <f aca="false">(TOT!W159*60)/TOT!AK159</f>
        <v>0</v>
      </c>
      <c r="G157" s="58" t="n">
        <f aca="false">VLOOKUP(F157,'SC - GOALS'!$A$3:$B$55,2)</f>
        <v>47</v>
      </c>
      <c r="H157" s="58" t="n">
        <f aca="false">IF(TOT!AK159&lt;400,IF(G157&gt;66,66,G157),G157)</f>
        <v>47</v>
      </c>
      <c r="I157" s="58" t="n">
        <f aca="false">IF(TOT!AK159&lt;200,IF(H157&gt;60,60,H157),H157)</f>
        <v>47</v>
      </c>
      <c r="J157" s="58" t="n">
        <f aca="false">(E157+I157)/2</f>
        <v>53.5</v>
      </c>
      <c r="K157" s="58" t="n">
        <f aca="false">IF(TOT!AN159&lt;13.4,IF(J157&gt;73,73,J157),J157)</f>
        <v>53.5</v>
      </c>
      <c r="L157" s="58" t="n">
        <f aca="false">IF(TOT!AN159&lt;11,IF(K157&gt;66,66,K157),K157)</f>
        <v>53.5</v>
      </c>
    </row>
    <row r="158" customFormat="false" ht="13" hidden="false" customHeight="true" outlineLevel="0" collapsed="false">
      <c r="A158" s="17" t="s">
        <v>1019</v>
      </c>
      <c r="B158" s="50" t="n">
        <f aca="false">(TOT!AV160*60)/TOT!AK160</f>
        <v>3.06382978723404</v>
      </c>
      <c r="C158" s="37" t="n">
        <f aca="false">VLOOKUP(B158,'SC - SHOTS'!$A$3:$B$55,2)</f>
        <v>50</v>
      </c>
      <c r="D158" s="37" t="n">
        <f aca="false">IF(TOT!AK160&lt;400,IF(C158&gt;66,66,C158),C158)</f>
        <v>50</v>
      </c>
      <c r="E158" s="37" t="n">
        <f aca="false">IF(TOT!AK160&lt;200,IF(C158&gt;60,60,C158),C158)</f>
        <v>50</v>
      </c>
      <c r="F158" s="54" t="n">
        <f aca="false">(TOT!W160*60)/TOT!AK160</f>
        <v>0.291793313069909</v>
      </c>
      <c r="G158" s="58" t="n">
        <f aca="false">VLOOKUP(F158,'SC - GOALS'!$A$3:$B$55,2)</f>
        <v>60</v>
      </c>
      <c r="H158" s="58" t="n">
        <f aca="false">IF(TOT!AK160&lt;400,IF(G158&gt;66,66,G158),G158)</f>
        <v>60</v>
      </c>
      <c r="I158" s="58" t="n">
        <f aca="false">IF(TOT!AK160&lt;200,IF(H158&gt;60,60,H158),H158)</f>
        <v>60</v>
      </c>
      <c r="J158" s="58" t="n">
        <f aca="false">(E158+I158)/2</f>
        <v>55</v>
      </c>
      <c r="K158" s="58" t="n">
        <f aca="false">IF(TOT!AN160&lt;13.4,IF(J158&gt;73,73,J158),J158)</f>
        <v>55</v>
      </c>
      <c r="L158" s="58" t="n">
        <f aca="false">IF(TOT!AN160&lt;11,IF(K158&gt;66,66,K158),K158)</f>
        <v>55</v>
      </c>
    </row>
    <row r="159" customFormat="false" ht="13" hidden="false" customHeight="true" outlineLevel="0" collapsed="false">
      <c r="A159" s="17" t="s">
        <v>1023</v>
      </c>
      <c r="B159" s="50" t="n">
        <f aca="false">(TOT!AV161*60)/TOT!AK161</f>
        <v>5.24967485121978</v>
      </c>
      <c r="C159" s="37" t="n">
        <f aca="false">VLOOKUP(B159,'SC - SHOTS'!$A$3:$B$55,2)</f>
        <v>64</v>
      </c>
      <c r="D159" s="37" t="n">
        <f aca="false">IF(TOT!AK161&lt;400,IF(C159&gt;66,66,C159),C159)</f>
        <v>64</v>
      </c>
      <c r="E159" s="37" t="n">
        <f aca="false">IF(TOT!AK161&lt;200,IF(C159&gt;60,60,C159),C159)</f>
        <v>64</v>
      </c>
      <c r="F159" s="54" t="n">
        <f aca="false">(TOT!W161*60)/TOT!AK161</f>
        <v>0.496590864304574</v>
      </c>
      <c r="G159" s="58" t="n">
        <f aca="false">VLOOKUP(F159,'SC - GOALS'!$A$3:$B$55,2)</f>
        <v>70</v>
      </c>
      <c r="H159" s="58" t="n">
        <f aca="false">IF(TOT!AK161&lt;400,IF(G159&gt;66,66,G159),G159)</f>
        <v>70</v>
      </c>
      <c r="I159" s="58" t="n">
        <f aca="false">IF(TOT!AK161&lt;200,IF(H159&gt;60,60,H159),H159)</f>
        <v>70</v>
      </c>
      <c r="J159" s="58" t="n">
        <f aca="false">(E159+I159)/2</f>
        <v>67</v>
      </c>
      <c r="K159" s="58" t="n">
        <f aca="false">IF(TOT!AN161&lt;13.4,IF(J159&gt;73,73,J159),J159)</f>
        <v>67</v>
      </c>
      <c r="L159" s="58" t="n">
        <f aca="false">IF(TOT!AN161&lt;11,IF(K159&gt;66,66,K159),K159)</f>
        <v>67</v>
      </c>
    </row>
    <row r="160" customFormat="false" ht="13" hidden="false" customHeight="true" outlineLevel="0" collapsed="false">
      <c r="A160" s="17" t="s">
        <v>1028</v>
      </c>
      <c r="B160" s="50" t="n">
        <f aca="false">(TOT!AV162*60)/TOT!AK162</f>
        <v>6.41965524073705</v>
      </c>
      <c r="C160" s="37" t="n">
        <f aca="false">VLOOKUP(B160,'SC - SHOTS'!$A$3:$B$55,2)</f>
        <v>73</v>
      </c>
      <c r="D160" s="37" t="n">
        <f aca="false">IF(TOT!AK162&lt;400,IF(C160&gt;66,66,C160),C160)</f>
        <v>66</v>
      </c>
      <c r="E160" s="37" t="n">
        <f aca="false">IF(TOT!AK162&lt;200,IF(C160&gt;60,60,C160),C160)</f>
        <v>60</v>
      </c>
      <c r="F160" s="54" t="n">
        <f aca="false">(TOT!W162*60)/TOT!AK162</f>
        <v>0.713295026748561</v>
      </c>
      <c r="G160" s="58" t="n">
        <f aca="false">VLOOKUP(F160,'SC - GOALS'!$A$3:$B$55,2)</f>
        <v>78</v>
      </c>
      <c r="H160" s="58" t="n">
        <f aca="false">IF(TOT!AK162&lt;400,IF(G160&gt;66,66,G160),G160)</f>
        <v>66</v>
      </c>
      <c r="I160" s="58" t="n">
        <f aca="false">IF(TOT!AK162&lt;200,IF(H160&gt;60,60,H160),H160)</f>
        <v>60</v>
      </c>
      <c r="J160" s="58" t="n">
        <f aca="false">(E160+I160)/2</f>
        <v>60</v>
      </c>
      <c r="K160" s="58" t="n">
        <f aca="false">IF(TOT!AN162&lt;13.4,IF(J160&gt;73,73,J160),J160)</f>
        <v>60</v>
      </c>
      <c r="L160" s="58" t="n">
        <f aca="false">IF(TOT!AN162&lt;11,IF(K160&gt;66,66,K160),K160)</f>
        <v>60</v>
      </c>
    </row>
    <row r="161" customFormat="false" ht="13" hidden="false" customHeight="true" outlineLevel="0" collapsed="false">
      <c r="A161" s="17" t="s">
        <v>1032</v>
      </c>
      <c r="B161" s="50" t="n">
        <f aca="false">(TOT!AV163*60)/TOT!AK163</f>
        <v>4.14468003453898</v>
      </c>
      <c r="C161" s="37" t="n">
        <f aca="false">VLOOKUP(B161,'SC - SHOTS'!$A$3:$B$55,2)</f>
        <v>56</v>
      </c>
      <c r="D161" s="37" t="n">
        <f aca="false">IF(TOT!AK163&lt;400,IF(C161&gt;66,66,C161),C161)</f>
        <v>56</v>
      </c>
      <c r="E161" s="37" t="n">
        <f aca="false">IF(TOT!AK163&lt;200,IF(C161&gt;60,60,C161),C161)</f>
        <v>56</v>
      </c>
      <c r="F161" s="54" t="n">
        <f aca="false">(TOT!W163*60)/TOT!AK163</f>
        <v>0.259042502158686</v>
      </c>
      <c r="G161" s="58" t="n">
        <f aca="false">VLOOKUP(F161,'SC - GOALS'!$A$3:$B$55,2)</f>
        <v>58</v>
      </c>
      <c r="H161" s="58" t="n">
        <f aca="false">IF(TOT!AK163&lt;400,IF(G161&gt;66,66,G161),G161)</f>
        <v>58</v>
      </c>
      <c r="I161" s="58" t="n">
        <f aca="false">IF(TOT!AK163&lt;200,IF(H161&gt;60,60,H161),H161)</f>
        <v>58</v>
      </c>
      <c r="J161" s="58" t="n">
        <f aca="false">(E161+I161)/2</f>
        <v>57</v>
      </c>
      <c r="K161" s="58" t="n">
        <f aca="false">IF(TOT!AN163&lt;13.4,IF(J161&gt;73,73,J161),J161)</f>
        <v>57</v>
      </c>
      <c r="L161" s="58" t="n">
        <f aca="false">IF(TOT!AN163&lt;11,IF(K161&gt;66,66,K161),K161)</f>
        <v>57</v>
      </c>
    </row>
    <row r="162" customFormat="false" ht="13" hidden="false" customHeight="true" outlineLevel="0" collapsed="false">
      <c r="A162" s="17" t="s">
        <v>1035</v>
      </c>
      <c r="B162" s="50" t="n">
        <f aca="false">(TOT!AV164*60)/TOT!AK164</f>
        <v>6.72131625776711</v>
      </c>
      <c r="C162" s="37" t="n">
        <f aca="false">VLOOKUP(B162,'SC - SHOTS'!$A$3:$B$55,2)</f>
        <v>75</v>
      </c>
      <c r="D162" s="37" t="n">
        <f aca="false">IF(TOT!AK164&lt;400,IF(C162&gt;66,66,C162),C162)</f>
        <v>75</v>
      </c>
      <c r="E162" s="37" t="n">
        <f aca="false">IF(TOT!AK164&lt;200,IF(C162&gt;60,60,C162),C162)</f>
        <v>75</v>
      </c>
      <c r="F162" s="54" t="n">
        <f aca="false">(TOT!W164*60)/TOT!AK164</f>
        <v>0.525102832638055</v>
      </c>
      <c r="G162" s="58" t="n">
        <f aca="false">VLOOKUP(F162,'SC - GOALS'!$A$3:$B$55,2)</f>
        <v>71</v>
      </c>
      <c r="H162" s="58" t="n">
        <f aca="false">IF(TOT!AK164&lt;400,IF(G162&gt;66,66,G162),G162)</f>
        <v>71</v>
      </c>
      <c r="I162" s="58" t="n">
        <f aca="false">IF(TOT!AK164&lt;200,IF(H162&gt;60,60,H162),H162)</f>
        <v>71</v>
      </c>
      <c r="J162" s="58" t="n">
        <f aca="false">(E162+I162)/2</f>
        <v>73</v>
      </c>
      <c r="K162" s="58" t="n">
        <f aca="false">IF(TOT!AN164&lt;13.4,IF(J162&gt;73,73,J162),J162)</f>
        <v>73</v>
      </c>
      <c r="L162" s="58" t="n">
        <f aca="false">IF(TOT!AN164&lt;11,IF(K162&gt;66,66,K162),K162)</f>
        <v>66</v>
      </c>
    </row>
    <row r="163" customFormat="false" ht="13" hidden="false" customHeight="true" outlineLevel="0" collapsed="false">
      <c r="A163" s="17" t="s">
        <v>1040</v>
      </c>
      <c r="B163" s="50" t="n">
        <f aca="false">(TOT!AV165*60)/TOT!AK165</f>
        <v>5.80980826669239</v>
      </c>
      <c r="C163" s="37" t="n">
        <f aca="false">VLOOKUP(B163,'SC - SHOTS'!$A$3:$B$55,2)</f>
        <v>68</v>
      </c>
      <c r="D163" s="37" t="n">
        <f aca="false">IF(TOT!AK165&lt;400,IF(C163&gt;66,66,C163),C163)</f>
        <v>68</v>
      </c>
      <c r="E163" s="37" t="n">
        <f aca="false">IF(TOT!AK165&lt;200,IF(C163&gt;60,60,C163),C163)</f>
        <v>68</v>
      </c>
      <c r="F163" s="54" t="n">
        <f aca="false">(TOT!W165*60)/TOT!AK165</f>
        <v>0.173427112438579</v>
      </c>
      <c r="G163" s="58" t="n">
        <f aca="false">VLOOKUP(F163,'SC - GOALS'!$A$3:$B$55,2)</f>
        <v>54</v>
      </c>
      <c r="H163" s="58" t="n">
        <f aca="false">IF(TOT!AK165&lt;400,IF(G163&gt;66,66,G163),G163)</f>
        <v>54</v>
      </c>
      <c r="I163" s="58" t="n">
        <f aca="false">IF(TOT!AK165&lt;200,IF(H163&gt;60,60,H163),H163)</f>
        <v>54</v>
      </c>
      <c r="J163" s="58" t="n">
        <f aca="false">(E163+I163)/2</f>
        <v>61</v>
      </c>
      <c r="K163" s="58" t="n">
        <f aca="false">IF(TOT!AN165&lt;13.4,IF(J163&gt;73,73,J163),J163)</f>
        <v>61</v>
      </c>
      <c r="L163" s="58" t="n">
        <f aca="false">IF(TOT!AN165&lt;11,IF(K163&gt;66,66,K163),K163)</f>
        <v>61</v>
      </c>
    </row>
    <row r="164" customFormat="false" ht="13" hidden="false" customHeight="true" outlineLevel="0" collapsed="false">
      <c r="A164" s="17" t="s">
        <v>1044</v>
      </c>
      <c r="B164" s="50" t="n">
        <f aca="false">(TOT!AV166*60)/TOT!AK166</f>
        <v>2.71624085678954</v>
      </c>
      <c r="C164" s="37" t="n">
        <f aca="false">VLOOKUP(B164,'SC - SHOTS'!$A$3:$B$55,2)</f>
        <v>48</v>
      </c>
      <c r="D164" s="37" t="n">
        <f aca="false">IF(TOT!AK166&lt;400,IF(C164&gt;66,66,C164),C164)</f>
        <v>48</v>
      </c>
      <c r="E164" s="37" t="n">
        <f aca="false">IF(TOT!AK166&lt;200,IF(C164&gt;60,60,C164),C164)</f>
        <v>48</v>
      </c>
      <c r="F164" s="54" t="n">
        <f aca="false">(TOT!W166*60)/TOT!AK166</f>
        <v>0.452706809464924</v>
      </c>
      <c r="G164" s="58" t="n">
        <f aca="false">VLOOKUP(F164,'SC - GOALS'!$A$3:$B$55,2)</f>
        <v>68</v>
      </c>
      <c r="H164" s="58" t="n">
        <f aca="false">IF(TOT!AK166&lt;400,IF(G164&gt;66,66,G164),G164)</f>
        <v>68</v>
      </c>
      <c r="I164" s="58" t="n">
        <f aca="false">IF(TOT!AK166&lt;200,IF(H164&gt;60,60,H164),H164)</f>
        <v>68</v>
      </c>
      <c r="J164" s="58" t="n">
        <f aca="false">(E164+I164)/2</f>
        <v>58</v>
      </c>
      <c r="K164" s="58" t="n">
        <f aca="false">IF(TOT!AN166&lt;13.4,IF(J164&gt;73,73,J164),J164)</f>
        <v>58</v>
      </c>
      <c r="L164" s="58" t="n">
        <f aca="false">IF(TOT!AN166&lt;11,IF(K164&gt;66,66,K164),K164)</f>
        <v>58</v>
      </c>
    </row>
    <row r="165" customFormat="false" ht="13" hidden="false" customHeight="true" outlineLevel="0" collapsed="false">
      <c r="A165" s="17" t="s">
        <v>1049</v>
      </c>
      <c r="B165" s="50" t="n">
        <f aca="false">(TOT!AV167*60)/TOT!AK167</f>
        <v>10.6327860737566</v>
      </c>
      <c r="C165" s="37" t="n">
        <f aca="false">VLOOKUP(B165,'SC - SHOTS'!$A$3:$B$55,2)</f>
        <v>95</v>
      </c>
      <c r="D165" s="37" t="n">
        <f aca="false">IF(TOT!AK167&lt;400,IF(C165&gt;66,66,C165),C165)</f>
        <v>95</v>
      </c>
      <c r="E165" s="37" t="n">
        <f aca="false">IF(TOT!AK167&lt;200,IF(C165&gt;60,60,C165),C165)</f>
        <v>95</v>
      </c>
      <c r="F165" s="54" t="n">
        <f aca="false">(TOT!W167*60)/TOT!AK167</f>
        <v>0.594010395181935</v>
      </c>
      <c r="G165" s="58" t="n">
        <f aca="false">VLOOKUP(F165,'SC - GOALS'!$A$3:$B$55,2)</f>
        <v>73</v>
      </c>
      <c r="H165" s="58" t="n">
        <f aca="false">IF(TOT!AK167&lt;400,IF(G165&gt;66,66,G165),G165)</f>
        <v>73</v>
      </c>
      <c r="I165" s="58" t="n">
        <f aca="false">IF(TOT!AK167&lt;200,IF(H165&gt;60,60,H165),H165)</f>
        <v>73</v>
      </c>
      <c r="J165" s="58" t="n">
        <f aca="false">(E165+I165)/2</f>
        <v>84</v>
      </c>
      <c r="K165" s="58" t="n">
        <f aca="false">IF(TOT!AN167&lt;13.4,IF(J165&gt;73,73,J165),J165)</f>
        <v>84</v>
      </c>
      <c r="L165" s="58" t="n">
        <f aca="false">IF(TOT!AN167&lt;11,IF(K165&gt;66,66,K165),K165)</f>
        <v>84</v>
      </c>
    </row>
    <row r="166" customFormat="false" ht="13" hidden="false" customHeight="true" outlineLevel="0" collapsed="false">
      <c r="A166" s="17" t="s">
        <v>1054</v>
      </c>
      <c r="B166" s="50" t="n">
        <f aca="false">(TOT!AV168*60)/TOT!AK168</f>
        <v>6.43338271906665</v>
      </c>
      <c r="C166" s="37" t="n">
        <f aca="false">VLOOKUP(B166,'SC - SHOTS'!$A$3:$B$55,2)</f>
        <v>73</v>
      </c>
      <c r="D166" s="37" t="n">
        <f aca="false">IF(TOT!AK168&lt;400,IF(C166&gt;66,66,C166),C166)</f>
        <v>73</v>
      </c>
      <c r="E166" s="37" t="n">
        <f aca="false">IF(TOT!AK168&lt;200,IF(C166&gt;60,60,C166),C166)</f>
        <v>73</v>
      </c>
      <c r="F166" s="54" t="n">
        <f aca="false">(TOT!W168*60)/TOT!AK168</f>
        <v>0.604847947946437</v>
      </c>
      <c r="G166" s="58" t="n">
        <f aca="false">VLOOKUP(F166,'SC - GOALS'!$A$3:$B$55,2)</f>
        <v>74</v>
      </c>
      <c r="H166" s="58" t="n">
        <f aca="false">IF(TOT!AK168&lt;400,IF(G166&gt;66,66,G166),G166)</f>
        <v>74</v>
      </c>
      <c r="I166" s="58" t="n">
        <f aca="false">IF(TOT!AK168&lt;200,IF(H166&gt;60,60,H166),H166)</f>
        <v>74</v>
      </c>
      <c r="J166" s="58" t="n">
        <f aca="false">(E166+I166)/2</f>
        <v>73.5</v>
      </c>
      <c r="K166" s="58" t="n">
        <f aca="false">IF(TOT!AN168&lt;13.4,IF(J166&gt;73,73,J166),J166)</f>
        <v>73.5</v>
      </c>
      <c r="L166" s="58" t="n">
        <f aca="false">IF(TOT!AN168&lt;11,IF(K166&gt;66,66,K166),K166)</f>
        <v>73.5</v>
      </c>
    </row>
    <row r="167" customFormat="false" ht="13" hidden="false" customHeight="true" outlineLevel="0" collapsed="false">
      <c r="A167" s="17" t="s">
        <v>1059</v>
      </c>
      <c r="B167" s="50" t="n">
        <f aca="false">(TOT!AV169*60)/TOT!AK169</f>
        <v>3.31115544035269</v>
      </c>
      <c r="C167" s="37" t="n">
        <f aca="false">VLOOKUP(B167,'SC - SHOTS'!$A$3:$B$55,2)</f>
        <v>51</v>
      </c>
      <c r="D167" s="37" t="n">
        <f aca="false">IF(TOT!AK169&lt;400,IF(C167&gt;66,66,C167),C167)</f>
        <v>51</v>
      </c>
      <c r="E167" s="37" t="n">
        <f aca="false">IF(TOT!AK169&lt;200,IF(C167&gt;60,60,C167),C167)</f>
        <v>51</v>
      </c>
      <c r="F167" s="54" t="n">
        <f aca="false">(TOT!W169*60)/TOT!AK169</f>
        <v>0.301014130941154</v>
      </c>
      <c r="G167" s="58" t="n">
        <f aca="false">VLOOKUP(F167,'SC - GOALS'!$A$3:$B$55,2)</f>
        <v>61</v>
      </c>
      <c r="H167" s="58" t="n">
        <f aca="false">IF(TOT!AK169&lt;400,IF(G167&gt;66,66,G167),G167)</f>
        <v>61</v>
      </c>
      <c r="I167" s="58" t="n">
        <f aca="false">IF(TOT!AK169&lt;200,IF(H167&gt;60,60,H167),H167)</f>
        <v>61</v>
      </c>
      <c r="J167" s="58" t="n">
        <f aca="false">(E167+I167)/2</f>
        <v>56</v>
      </c>
      <c r="K167" s="58" t="n">
        <f aca="false">IF(TOT!AN169&lt;13.4,IF(J167&gt;73,73,J167),J167)</f>
        <v>56</v>
      </c>
      <c r="L167" s="58" t="n">
        <f aca="false">IF(TOT!AN169&lt;11,IF(K167&gt;66,66,K167),K167)</f>
        <v>56</v>
      </c>
    </row>
    <row r="168" customFormat="false" ht="13" hidden="false" customHeight="true" outlineLevel="0" collapsed="false">
      <c r="A168" s="17" t="s">
        <v>1063</v>
      </c>
      <c r="B168" s="50" t="n">
        <f aca="false">(TOT!AV170*60)/TOT!AK170</f>
        <v>4.58404074702888</v>
      </c>
      <c r="C168" s="37" t="n">
        <f aca="false">VLOOKUP(B168,'SC - SHOTS'!$A$3:$B$55,2)</f>
        <v>59</v>
      </c>
      <c r="D168" s="37" t="n">
        <f aca="false">IF(TOT!AK170&lt;400,IF(C168&gt;66,66,C168),C168)</f>
        <v>59</v>
      </c>
      <c r="E168" s="37" t="n">
        <f aca="false">IF(TOT!AK170&lt;200,IF(C168&gt;60,60,C168),C168)</f>
        <v>59</v>
      </c>
      <c r="F168" s="54" t="n">
        <f aca="false">(TOT!W170*60)/TOT!AK170</f>
        <v>0</v>
      </c>
      <c r="G168" s="58" t="n">
        <f aca="false">VLOOKUP(F168,'SC - GOALS'!$A$3:$B$55,2)</f>
        <v>47</v>
      </c>
      <c r="H168" s="58" t="n">
        <f aca="false">IF(TOT!AK170&lt;400,IF(G168&gt;66,66,G168),G168)</f>
        <v>47</v>
      </c>
      <c r="I168" s="58" t="n">
        <f aca="false">IF(TOT!AK170&lt;200,IF(H168&gt;60,60,H168),H168)</f>
        <v>47</v>
      </c>
      <c r="J168" s="58" t="n">
        <f aca="false">(E168+I168)/2</f>
        <v>53</v>
      </c>
      <c r="K168" s="58" t="n">
        <f aca="false">IF(TOT!AN170&lt;13.4,IF(J168&gt;73,73,J168),J168)</f>
        <v>53</v>
      </c>
      <c r="L168" s="58" t="n">
        <f aca="false">IF(TOT!AN170&lt;11,IF(K168&gt;66,66,K168),K168)</f>
        <v>53</v>
      </c>
    </row>
    <row r="169" customFormat="false" ht="13" hidden="false" customHeight="true" outlineLevel="0" collapsed="false">
      <c r="A169" s="17" t="s">
        <v>1068</v>
      </c>
      <c r="B169" s="50" t="n">
        <f aca="false">(TOT!AV171*60)/TOT!AK171</f>
        <v>2.30880230880231</v>
      </c>
      <c r="C169" s="37" t="n">
        <f aca="false">VLOOKUP(B169,'SC - SHOTS'!$A$3:$B$55,2)</f>
        <v>47</v>
      </c>
      <c r="D169" s="37" t="n">
        <f aca="false">IF(TOT!AK171&lt;400,IF(C169&gt;66,66,C169),C169)</f>
        <v>47</v>
      </c>
      <c r="E169" s="37" t="n">
        <f aca="false">IF(TOT!AK171&lt;200,IF(C169&gt;60,60,C169),C169)</f>
        <v>47</v>
      </c>
      <c r="F169" s="54" t="n">
        <f aca="false">(TOT!W171*60)/TOT!AK171</f>
        <v>0</v>
      </c>
      <c r="G169" s="58" t="n">
        <f aca="false">VLOOKUP(F169,'SC - GOALS'!$A$3:$B$55,2)</f>
        <v>47</v>
      </c>
      <c r="H169" s="58" t="n">
        <f aca="false">IF(TOT!AK171&lt;400,IF(G169&gt;66,66,G169),G169)</f>
        <v>47</v>
      </c>
      <c r="I169" s="58" t="n">
        <f aca="false">IF(TOT!AK171&lt;200,IF(H169&gt;60,60,H169),H169)</f>
        <v>47</v>
      </c>
      <c r="J169" s="58" t="n">
        <f aca="false">(E169+I169)/2</f>
        <v>47</v>
      </c>
      <c r="K169" s="58" t="n">
        <f aca="false">IF(TOT!AN171&lt;13.4,IF(J169&gt;73,73,J169),J169)</f>
        <v>47</v>
      </c>
      <c r="L169" s="58" t="n">
        <f aca="false">IF(TOT!AN171&lt;11,IF(K169&gt;66,66,K169),K169)</f>
        <v>47</v>
      </c>
    </row>
    <row r="170" customFormat="false" ht="13" hidden="false" customHeight="true" outlineLevel="0" collapsed="false">
      <c r="A170" s="17" t="s">
        <v>1072</v>
      </c>
      <c r="B170" s="50" t="n">
        <f aca="false">(TOT!AV172*60)/TOT!AK172</f>
        <v>1.50313152400836</v>
      </c>
      <c r="C170" s="37" t="n">
        <f aca="false">VLOOKUP(B170,'SC - SHOTS'!$A$3:$B$55,2)</f>
        <v>47</v>
      </c>
      <c r="D170" s="37" t="n">
        <f aca="false">IF(TOT!AK172&lt;400,IF(C170&gt;66,66,C170),C170)</f>
        <v>47</v>
      </c>
      <c r="E170" s="37" t="n">
        <f aca="false">IF(TOT!AK172&lt;200,IF(C170&gt;60,60,C170),C170)</f>
        <v>47</v>
      </c>
      <c r="F170" s="54" t="n">
        <f aca="false">(TOT!W172*60)/TOT!AK172</f>
        <v>0</v>
      </c>
      <c r="G170" s="58" t="n">
        <f aca="false">VLOOKUP(F170,'SC - GOALS'!$A$3:$B$55,2)</f>
        <v>47</v>
      </c>
      <c r="H170" s="58" t="n">
        <f aca="false">IF(TOT!AK172&lt;400,IF(G170&gt;66,66,G170),G170)</f>
        <v>47</v>
      </c>
      <c r="I170" s="58" t="n">
        <f aca="false">IF(TOT!AK172&lt;200,IF(H170&gt;60,60,H170),H170)</f>
        <v>47</v>
      </c>
      <c r="J170" s="58" t="n">
        <f aca="false">(E170+I170)/2</f>
        <v>47</v>
      </c>
      <c r="K170" s="58" t="n">
        <f aca="false">IF(TOT!AN172&lt;13.4,IF(J170&gt;73,73,J170),J170)</f>
        <v>47</v>
      </c>
      <c r="L170" s="58" t="n">
        <f aca="false">IF(TOT!AN172&lt;11,IF(K170&gt;66,66,K170),K170)</f>
        <v>47</v>
      </c>
    </row>
    <row r="171" customFormat="false" ht="13" hidden="false" customHeight="true" outlineLevel="0" collapsed="false">
      <c r="A171" s="17" t="s">
        <v>1075</v>
      </c>
      <c r="B171" s="50" t="n">
        <f aca="false">(TOT!AV173*60)/TOT!AK173</f>
        <v>3.26323422770125</v>
      </c>
      <c r="C171" s="37" t="n">
        <f aca="false">VLOOKUP(B171,'SC - SHOTS'!$A$3:$B$55,2)</f>
        <v>51</v>
      </c>
      <c r="D171" s="37" t="n">
        <f aca="false">IF(TOT!AK173&lt;400,IF(C171&gt;66,66,C171),C171)</f>
        <v>51</v>
      </c>
      <c r="E171" s="37" t="n">
        <f aca="false">IF(TOT!AK173&lt;200,IF(C171&gt;60,60,C171),C171)</f>
        <v>51</v>
      </c>
      <c r="F171" s="54" t="n">
        <f aca="false">(TOT!W173*60)/TOT!AK173</f>
        <v>0</v>
      </c>
      <c r="G171" s="58" t="n">
        <f aca="false">VLOOKUP(F171,'SC - GOALS'!$A$3:$B$55,2)</f>
        <v>47</v>
      </c>
      <c r="H171" s="58" t="n">
        <f aca="false">IF(TOT!AK173&lt;400,IF(G171&gt;66,66,G171),G171)</f>
        <v>47</v>
      </c>
      <c r="I171" s="58" t="n">
        <f aca="false">IF(TOT!AK173&lt;200,IF(H171&gt;60,60,H171),H171)</f>
        <v>47</v>
      </c>
      <c r="J171" s="58" t="n">
        <f aca="false">(E171+I171)/2</f>
        <v>49</v>
      </c>
      <c r="K171" s="58" t="n">
        <f aca="false">IF(TOT!AN173&lt;13.4,IF(J171&gt;73,73,J171),J171)</f>
        <v>49</v>
      </c>
      <c r="L171" s="58" t="n">
        <f aca="false">IF(TOT!AN173&lt;11,IF(K171&gt;66,66,K171),K171)</f>
        <v>49</v>
      </c>
    </row>
    <row r="172" customFormat="false" ht="13" hidden="false" customHeight="true" outlineLevel="0" collapsed="false">
      <c r="A172" s="17" t="s">
        <v>1079</v>
      </c>
      <c r="B172" s="50" t="n">
        <f aca="false">(TOT!AV174*60)/TOT!AK174</f>
        <v>9.07418310273768</v>
      </c>
      <c r="C172" s="37" t="n">
        <f aca="false">VLOOKUP(B172,'SC - SHOTS'!$A$3:$B$55,2)</f>
        <v>90</v>
      </c>
      <c r="D172" s="37" t="n">
        <f aca="false">IF(TOT!AK174&lt;400,IF(C172&gt;66,66,C172),C172)</f>
        <v>90</v>
      </c>
      <c r="E172" s="37" t="n">
        <f aca="false">IF(TOT!AK174&lt;200,IF(C172&gt;60,60,C172),C172)</f>
        <v>90</v>
      </c>
      <c r="F172" s="54" t="n">
        <f aca="false">(TOT!W174*60)/TOT!AK174</f>
        <v>1.05975861053871</v>
      </c>
      <c r="G172" s="58" t="n">
        <f aca="false">VLOOKUP(F172,'SC - GOALS'!$A$3:$B$55,2)</f>
        <v>88</v>
      </c>
      <c r="H172" s="58" t="n">
        <f aca="false">IF(TOT!AK174&lt;400,IF(G172&gt;66,66,G172),G172)</f>
        <v>88</v>
      </c>
      <c r="I172" s="58" t="n">
        <f aca="false">IF(TOT!AK174&lt;200,IF(H172&gt;60,60,H172),H172)</f>
        <v>88</v>
      </c>
      <c r="J172" s="58" t="n">
        <f aca="false">(E172+I172)/2</f>
        <v>89</v>
      </c>
      <c r="K172" s="58" t="n">
        <f aca="false">IF(TOT!AN174&lt;13.4,IF(J172&gt;73,73,J172),J172)</f>
        <v>89</v>
      </c>
      <c r="L172" s="58" t="n">
        <f aca="false">IF(TOT!AN174&lt;11,IF(K172&gt;66,66,K172),K172)</f>
        <v>89</v>
      </c>
    </row>
    <row r="173" customFormat="false" ht="13" hidden="false" customHeight="true" outlineLevel="0" collapsed="false">
      <c r="A173" s="17" t="s">
        <v>1084</v>
      </c>
      <c r="B173" s="50" t="n">
        <f aca="false">(TOT!AV175*60)/TOT!AK175</f>
        <v>4.96120865659453</v>
      </c>
      <c r="C173" s="37" t="n">
        <f aca="false">VLOOKUP(B173,'SC - SHOTS'!$A$3:$B$55,2)</f>
        <v>62</v>
      </c>
      <c r="D173" s="37" t="n">
        <f aca="false">IF(TOT!AK175&lt;400,IF(C173&gt;66,66,C173),C173)</f>
        <v>62</v>
      </c>
      <c r="E173" s="37" t="n">
        <f aca="false">IF(TOT!AK175&lt;200,IF(C173&gt;60,60,C173),C173)</f>
        <v>62</v>
      </c>
      <c r="F173" s="54" t="n">
        <f aca="false">(TOT!W175*60)/TOT!AK175</f>
        <v>0.796243364638628</v>
      </c>
      <c r="G173" s="58" t="n">
        <f aca="false">VLOOKUP(F173,'SC - GOALS'!$A$3:$B$55,2)</f>
        <v>80</v>
      </c>
      <c r="H173" s="58" t="n">
        <f aca="false">IF(TOT!AK175&lt;400,IF(G173&gt;66,66,G173),G173)</f>
        <v>80</v>
      </c>
      <c r="I173" s="58" t="n">
        <f aca="false">IF(TOT!AK175&lt;200,IF(H173&gt;60,60,H173),H173)</f>
        <v>80</v>
      </c>
      <c r="J173" s="58" t="n">
        <f aca="false">(E173+I173)/2</f>
        <v>71</v>
      </c>
      <c r="K173" s="58" t="n">
        <f aca="false">IF(TOT!AN175&lt;13.4,IF(J173&gt;73,73,J173),J173)</f>
        <v>71</v>
      </c>
      <c r="L173" s="58" t="n">
        <f aca="false">IF(TOT!AN175&lt;11,IF(K173&gt;66,66,K173),K173)</f>
        <v>71</v>
      </c>
    </row>
    <row r="174" customFormat="false" ht="13" hidden="false" customHeight="true" outlineLevel="0" collapsed="false">
      <c r="A174" s="17" t="s">
        <v>1087</v>
      </c>
      <c r="B174" s="50" t="n">
        <f aca="false">(TOT!AV176*60)/TOT!AK176</f>
        <v>7.03347220226983</v>
      </c>
      <c r="C174" s="37" t="n">
        <f aca="false">VLOOKUP(B174,'SC - SHOTS'!$A$3:$B$55,2)</f>
        <v>78</v>
      </c>
      <c r="D174" s="37" t="n">
        <f aca="false">IF(TOT!AK176&lt;400,IF(C174&gt;66,66,C174),C174)</f>
        <v>78</v>
      </c>
      <c r="E174" s="37" t="n">
        <f aca="false">IF(TOT!AK176&lt;200,IF(C174&gt;60,60,C174),C174)</f>
        <v>78</v>
      </c>
      <c r="F174" s="54" t="n">
        <f aca="false">(TOT!W176*60)/TOT!AK176</f>
        <v>1.03433414739262</v>
      </c>
      <c r="G174" s="58" t="n">
        <f aca="false">VLOOKUP(F174,'SC - GOALS'!$A$3:$B$55,2)</f>
        <v>88</v>
      </c>
      <c r="H174" s="58" t="n">
        <f aca="false">IF(TOT!AK176&lt;400,IF(G174&gt;66,66,G174),G174)</f>
        <v>88</v>
      </c>
      <c r="I174" s="58" t="n">
        <f aca="false">IF(TOT!AK176&lt;200,IF(H174&gt;60,60,H174),H174)</f>
        <v>88</v>
      </c>
      <c r="J174" s="58" t="n">
        <f aca="false">(E174+I174)/2</f>
        <v>83</v>
      </c>
      <c r="K174" s="58" t="n">
        <f aca="false">IF(TOT!AN176&lt;13.4,IF(J174&gt;73,73,J174),J174)</f>
        <v>73</v>
      </c>
      <c r="L174" s="58" t="n">
        <f aca="false">IF(TOT!AN176&lt;11,IF(K174&gt;66,66,K174),K174)</f>
        <v>66</v>
      </c>
    </row>
    <row r="175" customFormat="false" ht="13" hidden="false" customHeight="true" outlineLevel="0" collapsed="false">
      <c r="A175" s="17" t="s">
        <v>1091</v>
      </c>
      <c r="B175" s="50" t="n">
        <f aca="false">(TOT!AV177*60)/TOT!AK177</f>
        <v>2.23938998695697</v>
      </c>
      <c r="C175" s="37" t="n">
        <f aca="false">VLOOKUP(B175,'SC - SHOTS'!$A$3:$B$55,2)</f>
        <v>47</v>
      </c>
      <c r="D175" s="37" t="n">
        <f aca="false">IF(TOT!AK177&lt;400,IF(C175&gt;66,66,C175),C175)</f>
        <v>47</v>
      </c>
      <c r="E175" s="37" t="n">
        <f aca="false">IF(TOT!AK177&lt;200,IF(C175&gt;60,60,C175),C175)</f>
        <v>47</v>
      </c>
      <c r="F175" s="54" t="n">
        <f aca="false">(TOT!W177*60)/TOT!AK177</f>
        <v>0.144476773352062</v>
      </c>
      <c r="G175" s="58" t="n">
        <f aca="false">VLOOKUP(F175,'SC - GOALS'!$A$3:$B$55,2)</f>
        <v>52</v>
      </c>
      <c r="H175" s="58" t="n">
        <f aca="false">IF(TOT!AK177&lt;400,IF(G175&gt;66,66,G175),G175)</f>
        <v>52</v>
      </c>
      <c r="I175" s="58" t="n">
        <f aca="false">IF(TOT!AK177&lt;200,IF(H175&gt;60,60,H175),H175)</f>
        <v>52</v>
      </c>
      <c r="J175" s="58" t="n">
        <f aca="false">(E175+I175)/2</f>
        <v>49.5</v>
      </c>
      <c r="K175" s="58" t="n">
        <f aca="false">IF(TOT!AN177&lt;13.4,IF(J175&gt;73,73,J175),J175)</f>
        <v>49.5</v>
      </c>
      <c r="L175" s="58" t="n">
        <f aca="false">IF(TOT!AN177&lt;11,IF(K175&gt;66,66,K175),K175)</f>
        <v>49.5</v>
      </c>
    </row>
    <row r="176" customFormat="false" ht="13" hidden="false" customHeight="true" outlineLevel="0" collapsed="false">
      <c r="A176" s="17" t="s">
        <v>1096</v>
      </c>
      <c r="B176" s="50" t="n">
        <f aca="false">(TOT!AV178*60)/TOT!AK178</f>
        <v>5.96732180914037</v>
      </c>
      <c r="C176" s="37" t="n">
        <f aca="false">VLOOKUP(B176,'SC - SHOTS'!$A$3:$B$55,2)</f>
        <v>69</v>
      </c>
      <c r="D176" s="37" t="n">
        <f aca="false">IF(TOT!AK178&lt;400,IF(C176&gt;66,66,C176),C176)</f>
        <v>66</v>
      </c>
      <c r="E176" s="37" t="n">
        <f aca="false">IF(TOT!AK178&lt;200,IF(C176&gt;60,60,C176),C176)</f>
        <v>69</v>
      </c>
      <c r="F176" s="54" t="n">
        <f aca="false">(TOT!W178*60)/TOT!AK178</f>
        <v>0.170494908832582</v>
      </c>
      <c r="G176" s="58" t="n">
        <f aca="false">VLOOKUP(F176,'SC - GOALS'!$A$3:$B$55,2)</f>
        <v>54</v>
      </c>
      <c r="H176" s="58" t="n">
        <f aca="false">IF(TOT!AK178&lt;400,IF(G176&gt;66,66,G176),G176)</f>
        <v>54</v>
      </c>
      <c r="I176" s="58" t="n">
        <f aca="false">IF(TOT!AK178&lt;200,IF(H176&gt;60,60,H176),H176)</f>
        <v>54</v>
      </c>
      <c r="J176" s="58" t="n">
        <f aca="false">(E176+I176)/2</f>
        <v>61.5</v>
      </c>
      <c r="K176" s="58" t="n">
        <f aca="false">IF(TOT!AN178&lt;13.4,IF(J176&gt;73,73,J176),J176)</f>
        <v>61.5</v>
      </c>
      <c r="L176" s="58" t="n">
        <f aca="false">IF(TOT!AN178&lt;11,IF(K176&gt;66,66,K176),K176)</f>
        <v>61.5</v>
      </c>
    </row>
    <row r="177" customFormat="false" ht="13" hidden="false" customHeight="true" outlineLevel="0" collapsed="false">
      <c r="A177" s="17" t="s">
        <v>1100</v>
      </c>
      <c r="B177" s="50" t="n">
        <f aca="false">(TOT!AV179*60)/TOT!AK179</f>
        <v>5.39641001537127</v>
      </c>
      <c r="C177" s="37" t="n">
        <f aca="false">VLOOKUP(B177,'SC - SHOTS'!$A$3:$B$55,2)</f>
        <v>65</v>
      </c>
      <c r="D177" s="37" t="n">
        <f aca="false">IF(TOT!AK179&lt;400,IF(C177&gt;66,66,C177),C177)</f>
        <v>65</v>
      </c>
      <c r="E177" s="37" t="n">
        <f aca="false">IF(TOT!AK179&lt;200,IF(C177&gt;60,60,C177),C177)</f>
        <v>65</v>
      </c>
      <c r="F177" s="54" t="n">
        <f aca="false">(TOT!W179*60)/TOT!AK179</f>
        <v>0.777448900519589</v>
      </c>
      <c r="G177" s="58" t="n">
        <f aca="false">VLOOKUP(F177,'SC - GOALS'!$A$3:$B$55,2)</f>
        <v>80</v>
      </c>
      <c r="H177" s="58" t="n">
        <f aca="false">IF(TOT!AK179&lt;400,IF(G177&gt;66,66,G177),G177)</f>
        <v>80</v>
      </c>
      <c r="I177" s="58" t="n">
        <f aca="false">IF(TOT!AK179&lt;200,IF(H177&gt;60,60,H177),H177)</f>
        <v>80</v>
      </c>
      <c r="J177" s="58" t="n">
        <f aca="false">(E177+I177)/2</f>
        <v>72.5</v>
      </c>
      <c r="K177" s="58" t="n">
        <f aca="false">IF(TOT!AN179&lt;13.4,IF(J177&gt;73,73,J177),J177)</f>
        <v>72.5</v>
      </c>
      <c r="L177" s="58" t="n">
        <f aca="false">IF(TOT!AN179&lt;11,IF(K177&gt;66,66,K177),K177)</f>
        <v>72.5</v>
      </c>
    </row>
    <row r="178" customFormat="false" ht="13" hidden="false" customHeight="true" outlineLevel="0" collapsed="false">
      <c r="A178" s="17" t="s">
        <v>1104</v>
      </c>
      <c r="B178" s="50" t="n">
        <f aca="false">(TOT!AV180*60)/TOT!AK180</f>
        <v>5.31952079824572</v>
      </c>
      <c r="C178" s="37" t="n">
        <f aca="false">VLOOKUP(B178,'SC - SHOTS'!$A$3:$B$55,2)</f>
        <v>64</v>
      </c>
      <c r="D178" s="37" t="n">
        <f aca="false">IF(TOT!AK180&lt;400,IF(C178&gt;66,66,C178),C178)</f>
        <v>64</v>
      </c>
      <c r="E178" s="37" t="n">
        <f aca="false">IF(TOT!AK180&lt;200,IF(C178&gt;60,60,C178),C178)</f>
        <v>64</v>
      </c>
      <c r="F178" s="54" t="n">
        <f aca="false">(TOT!W180*60)/TOT!AK180</f>
        <v>0.400394038577635</v>
      </c>
      <c r="G178" s="58" t="n">
        <f aca="false">VLOOKUP(F178,'SC - GOALS'!$A$3:$B$55,2)</f>
        <v>66</v>
      </c>
      <c r="H178" s="58" t="n">
        <f aca="false">IF(TOT!AK180&lt;400,IF(G178&gt;66,66,G178),G178)</f>
        <v>66</v>
      </c>
      <c r="I178" s="58" t="n">
        <f aca="false">IF(TOT!AK180&lt;200,IF(H178&gt;60,60,H178),H178)</f>
        <v>66</v>
      </c>
      <c r="J178" s="58" t="n">
        <f aca="false">(E178+I178)/2</f>
        <v>65</v>
      </c>
      <c r="K178" s="58" t="n">
        <f aca="false">IF(TOT!AN180&lt;13.4,IF(J178&gt;73,73,J178),J178)</f>
        <v>65</v>
      </c>
      <c r="L178" s="58" t="n">
        <f aca="false">IF(TOT!AN180&lt;11,IF(K178&gt;66,66,K178),K178)</f>
        <v>65</v>
      </c>
    </row>
    <row r="179" customFormat="false" ht="13" hidden="false" customHeight="true" outlineLevel="0" collapsed="false">
      <c r="A179" s="17" t="s">
        <v>1109</v>
      </c>
      <c r="B179" s="50" t="n">
        <f aca="false">(TOT!AV181*60)/TOT!AK181</f>
        <v>7.78799351000541</v>
      </c>
      <c r="C179" s="37" t="n">
        <f aca="false">VLOOKUP(B179,'SC - SHOTS'!$A$3:$B$55,2)</f>
        <v>83</v>
      </c>
      <c r="D179" s="37" t="n">
        <f aca="false">IF(TOT!AK181&lt;400,IF(C179&gt;66,66,C179),C179)</f>
        <v>66</v>
      </c>
      <c r="E179" s="37" t="n">
        <f aca="false">IF(TOT!AK181&lt;200,IF(C179&gt;60,60,C179),C179)</f>
        <v>60</v>
      </c>
      <c r="F179" s="54" t="n">
        <f aca="false">(TOT!W181*60)/TOT!AK181</f>
        <v>0.973499188750676</v>
      </c>
      <c r="G179" s="58" t="n">
        <f aca="false">VLOOKUP(F179,'SC - GOALS'!$A$3:$B$55,2)</f>
        <v>86</v>
      </c>
      <c r="H179" s="58" t="n">
        <f aca="false">IF(TOT!AK181&lt;400,IF(G179&gt;66,66,G179),G179)</f>
        <v>66</v>
      </c>
      <c r="I179" s="58" t="n">
        <f aca="false">IF(TOT!AK181&lt;200,IF(H179&gt;60,60,H179),H179)</f>
        <v>60</v>
      </c>
      <c r="J179" s="58" t="n">
        <f aca="false">(E179+I179)/2</f>
        <v>60</v>
      </c>
      <c r="K179" s="58" t="n">
        <f aca="false">IF(TOT!AN181&lt;13.4,IF(J179&gt;73,73,J179),J179)</f>
        <v>60</v>
      </c>
      <c r="L179" s="58" t="n">
        <f aca="false">IF(TOT!AN181&lt;11,IF(K179&gt;66,66,K179),K179)</f>
        <v>60</v>
      </c>
    </row>
    <row r="180" customFormat="false" ht="13" hidden="false" customHeight="true" outlineLevel="0" collapsed="false">
      <c r="A180" s="17" t="s">
        <v>1114</v>
      </c>
      <c r="B180" s="50" t="n">
        <f aca="false">(TOT!AV182*60)/TOT!AK182</f>
        <v>4.07163053722901</v>
      </c>
      <c r="C180" s="37" t="n">
        <f aca="false">VLOOKUP(B180,'SC - SHOTS'!$A$3:$B$55,2)</f>
        <v>55</v>
      </c>
      <c r="D180" s="37" t="n">
        <f aca="false">IF(TOT!AK182&lt;400,IF(C180&gt;66,66,C180),C180)</f>
        <v>55</v>
      </c>
      <c r="E180" s="37" t="n">
        <f aca="false">IF(TOT!AK182&lt;200,IF(C180&gt;60,60,C180),C180)</f>
        <v>55</v>
      </c>
      <c r="F180" s="54" t="n">
        <f aca="false">(TOT!W182*60)/TOT!AK182</f>
        <v>0.203581526861451</v>
      </c>
      <c r="G180" s="58" t="n">
        <f aca="false">VLOOKUP(F180,'SC - GOALS'!$A$3:$B$55,2)</f>
        <v>56</v>
      </c>
      <c r="H180" s="58" t="n">
        <f aca="false">IF(TOT!AK182&lt;400,IF(G180&gt;66,66,G180),G180)</f>
        <v>56</v>
      </c>
      <c r="I180" s="58" t="n">
        <f aca="false">IF(TOT!AK182&lt;200,IF(H180&gt;60,60,H180),H180)</f>
        <v>56</v>
      </c>
      <c r="J180" s="58" t="n">
        <f aca="false">(E180+I180)/2</f>
        <v>55.5</v>
      </c>
      <c r="K180" s="58" t="n">
        <f aca="false">IF(TOT!AN182&lt;13.4,IF(J180&gt;73,73,J180),J180)</f>
        <v>55.5</v>
      </c>
      <c r="L180" s="58" t="n">
        <f aca="false">IF(TOT!AN182&lt;11,IF(K180&gt;66,66,K180),K180)</f>
        <v>55.5</v>
      </c>
    </row>
    <row r="181" customFormat="false" ht="13" hidden="false" customHeight="true" outlineLevel="0" collapsed="false">
      <c r="A181" s="17" t="s">
        <v>1119</v>
      </c>
      <c r="B181" s="50" t="n">
        <f aca="false">(TOT!AV183*60)/TOT!AK183</f>
        <v>7.07085159796545</v>
      </c>
      <c r="C181" s="37" t="n">
        <f aca="false">VLOOKUP(B181,'SC - SHOTS'!$A$3:$B$55,2)</f>
        <v>78</v>
      </c>
      <c r="D181" s="37" t="n">
        <f aca="false">IF(TOT!AK183&lt;400,IF(C181&gt;66,66,C181),C181)</f>
        <v>78</v>
      </c>
      <c r="E181" s="37" t="n">
        <f aca="false">IF(TOT!AK183&lt;200,IF(C181&gt;60,60,C181),C181)</f>
        <v>78</v>
      </c>
      <c r="F181" s="54" t="n">
        <f aca="false">(TOT!W183*60)/TOT!AK183</f>
        <v>0.702402476619085</v>
      </c>
      <c r="G181" s="58" t="n">
        <f aca="false">VLOOKUP(F181,'SC - GOALS'!$A$3:$B$55,2)</f>
        <v>77</v>
      </c>
      <c r="H181" s="58" t="n">
        <f aca="false">IF(TOT!AK183&lt;400,IF(G181&gt;66,66,G181),G181)</f>
        <v>77</v>
      </c>
      <c r="I181" s="58" t="n">
        <f aca="false">IF(TOT!AK183&lt;200,IF(H181&gt;60,60,H181),H181)</f>
        <v>77</v>
      </c>
      <c r="J181" s="58" t="n">
        <f aca="false">(E181+I181)/2</f>
        <v>77.5</v>
      </c>
      <c r="K181" s="58" t="n">
        <f aca="false">IF(TOT!AN183&lt;13.4,IF(J181&gt;73,73,J181),J181)</f>
        <v>77.5</v>
      </c>
      <c r="L181" s="58" t="n">
        <f aca="false">IF(TOT!AN183&lt;11,IF(K181&gt;66,66,K181),K181)</f>
        <v>77.5</v>
      </c>
    </row>
    <row r="182" customFormat="false" ht="13" hidden="false" customHeight="true" outlineLevel="0" collapsed="false">
      <c r="A182" s="17" t="s">
        <v>1123</v>
      </c>
      <c r="B182" s="50" t="n">
        <f aca="false">(TOT!AV184*60)/TOT!AK184</f>
        <v>8.41364029563054</v>
      </c>
      <c r="C182" s="37" t="n">
        <f aca="false">VLOOKUP(B182,'SC - SHOTS'!$A$3:$B$55,2)</f>
        <v>87</v>
      </c>
      <c r="D182" s="37" t="n">
        <f aca="false">IF(TOT!AK184&lt;400,IF(C182&gt;66,66,C182),C182)</f>
        <v>87</v>
      </c>
      <c r="E182" s="37" t="n">
        <f aca="false">IF(TOT!AK184&lt;200,IF(C182&gt;60,60,C182),C182)</f>
        <v>87</v>
      </c>
      <c r="F182" s="54" t="n">
        <f aca="false">(TOT!W184*60)/TOT!AK184</f>
        <v>0.819510418405572</v>
      </c>
      <c r="G182" s="58" t="n">
        <f aca="false">VLOOKUP(F182,'SC - GOALS'!$A$3:$B$55,2)</f>
        <v>81</v>
      </c>
      <c r="H182" s="58" t="n">
        <f aca="false">IF(TOT!AK184&lt;400,IF(G182&gt;66,66,G182),G182)</f>
        <v>81</v>
      </c>
      <c r="I182" s="58" t="n">
        <f aca="false">IF(TOT!AK184&lt;200,IF(H182&gt;60,60,H182),H182)</f>
        <v>81</v>
      </c>
      <c r="J182" s="58" t="n">
        <f aca="false">(E182+I182)/2</f>
        <v>84</v>
      </c>
      <c r="K182" s="58" t="n">
        <f aca="false">IF(TOT!AN184&lt;13.4,IF(J182&gt;73,73,J182),J182)</f>
        <v>84</v>
      </c>
      <c r="L182" s="58" t="n">
        <f aca="false">IF(TOT!AN184&lt;11,IF(K182&gt;66,66,K182),K182)</f>
        <v>84</v>
      </c>
    </row>
    <row r="183" customFormat="false" ht="13" hidden="false" customHeight="true" outlineLevel="0" collapsed="false">
      <c r="A183" s="17" t="s">
        <v>1126</v>
      </c>
      <c r="B183" s="50" t="n">
        <f aca="false">(TOT!AV185*60)/TOT!AK185</f>
        <v>3.41941928827593</v>
      </c>
      <c r="C183" s="37" t="n">
        <f aca="false">VLOOKUP(B183,'SC - SHOTS'!$A$3:$B$55,2)</f>
        <v>51</v>
      </c>
      <c r="D183" s="37" t="n">
        <f aca="false">IF(TOT!AK185&lt;400,IF(C183&gt;66,66,C183),C183)</f>
        <v>51</v>
      </c>
      <c r="E183" s="37" t="n">
        <f aca="false">IF(TOT!AK185&lt;200,IF(C183&gt;60,60,C183),C183)</f>
        <v>51</v>
      </c>
      <c r="F183" s="54" t="n">
        <f aca="false">(TOT!W185*60)/TOT!AK185</f>
        <v>0.176866514910824</v>
      </c>
      <c r="G183" s="58" t="n">
        <f aca="false">VLOOKUP(F183,'SC - GOALS'!$A$3:$B$55,2)</f>
        <v>54</v>
      </c>
      <c r="H183" s="58" t="n">
        <f aca="false">IF(TOT!AK185&lt;400,IF(G183&gt;66,66,G183),G183)</f>
        <v>54</v>
      </c>
      <c r="I183" s="58" t="n">
        <f aca="false">IF(TOT!AK185&lt;200,IF(H183&gt;60,60,H183),H183)</f>
        <v>54</v>
      </c>
      <c r="J183" s="58" t="n">
        <f aca="false">(E183+I183)/2</f>
        <v>52.5</v>
      </c>
      <c r="K183" s="58" t="n">
        <f aca="false">IF(TOT!AN185&lt;13.4,IF(J183&gt;73,73,J183),J183)</f>
        <v>52.5</v>
      </c>
      <c r="L183" s="58" t="n">
        <f aca="false">IF(TOT!AN185&lt;11,IF(K183&gt;66,66,K183),K183)</f>
        <v>52.5</v>
      </c>
    </row>
    <row r="184" customFormat="false" ht="13" hidden="false" customHeight="true" outlineLevel="0" collapsed="false">
      <c r="A184" s="17" t="s">
        <v>1130</v>
      </c>
      <c r="B184" s="50" t="n">
        <f aca="false">(TOT!AV186*60)/TOT!AK186</f>
        <v>0</v>
      </c>
      <c r="C184" s="37" t="n">
        <f aca="false">VLOOKUP(B184,'SC - SHOTS'!$A$3:$B$55,2)</f>
        <v>47</v>
      </c>
      <c r="D184" s="37" t="n">
        <f aca="false">IF(TOT!AK186&lt;400,IF(C184&gt;66,66,C184),C184)</f>
        <v>47</v>
      </c>
      <c r="E184" s="37" t="n">
        <f aca="false">IF(TOT!AK186&lt;200,IF(C184&gt;60,60,C184),C184)</f>
        <v>47</v>
      </c>
      <c r="F184" s="54" t="n">
        <f aca="false">(TOT!W186*60)/TOT!AK186</f>
        <v>0</v>
      </c>
      <c r="G184" s="58" t="n">
        <f aca="false">VLOOKUP(F184,'SC - GOALS'!$A$3:$B$55,2)</f>
        <v>47</v>
      </c>
      <c r="H184" s="58" t="n">
        <f aca="false">IF(TOT!AK186&lt;400,IF(G184&gt;66,66,G184),G184)</f>
        <v>47</v>
      </c>
      <c r="I184" s="58" t="n">
        <f aca="false">IF(TOT!AK186&lt;200,IF(H184&gt;60,60,H184),H184)</f>
        <v>47</v>
      </c>
      <c r="J184" s="58" t="n">
        <f aca="false">(E184+I184)/2</f>
        <v>47</v>
      </c>
      <c r="K184" s="58" t="n">
        <f aca="false">IF(TOT!AN186&lt;13.4,IF(J184&gt;73,73,J184),J184)</f>
        <v>47</v>
      </c>
      <c r="L184" s="58" t="n">
        <f aca="false">IF(TOT!AN186&lt;11,IF(K184&gt;66,66,K184),K184)</f>
        <v>47</v>
      </c>
    </row>
    <row r="185" customFormat="false" ht="13" hidden="false" customHeight="true" outlineLevel="0" collapsed="false">
      <c r="A185" s="17" t="s">
        <v>1134</v>
      </c>
      <c r="B185" s="50" t="n">
        <f aca="false">(TOT!AV187*60)/TOT!AK187</f>
        <v>5.73509330905767</v>
      </c>
      <c r="C185" s="37" t="n">
        <f aca="false">VLOOKUP(B185,'SC - SHOTS'!$A$3:$B$55,2)</f>
        <v>68</v>
      </c>
      <c r="D185" s="37" t="n">
        <f aca="false">IF(TOT!AK187&lt;400,IF(C185&gt;66,66,C185),C185)</f>
        <v>66</v>
      </c>
      <c r="E185" s="37" t="n">
        <f aca="false">IF(TOT!AK187&lt;200,IF(C185&gt;60,60,C185),C185)</f>
        <v>60</v>
      </c>
      <c r="F185" s="54" t="n">
        <f aca="false">(TOT!W187*60)/TOT!AK187</f>
        <v>0.409649522075548</v>
      </c>
      <c r="G185" s="58" t="n">
        <f aca="false">VLOOKUP(F185,'SC - GOALS'!$A$3:$B$55,2)</f>
        <v>66</v>
      </c>
      <c r="H185" s="58" t="n">
        <f aca="false">IF(TOT!AK187&lt;400,IF(G185&gt;66,66,G185),G185)</f>
        <v>66</v>
      </c>
      <c r="I185" s="58" t="n">
        <f aca="false">IF(TOT!AK187&lt;200,IF(H185&gt;60,60,H185),H185)</f>
        <v>60</v>
      </c>
      <c r="J185" s="58" t="n">
        <f aca="false">(E185+I185)/2</f>
        <v>60</v>
      </c>
      <c r="K185" s="58" t="n">
        <f aca="false">IF(TOT!AN187&lt;13.4,IF(J185&gt;73,73,J185),J185)</f>
        <v>60</v>
      </c>
      <c r="L185" s="58" t="n">
        <f aca="false">IF(TOT!AN187&lt;11,IF(K185&gt;66,66,K185),K185)</f>
        <v>60</v>
      </c>
    </row>
    <row r="186" customFormat="false" ht="13" hidden="false" customHeight="true" outlineLevel="0" collapsed="false">
      <c r="A186" s="17" t="s">
        <v>1139</v>
      </c>
      <c r="B186" s="50" t="n">
        <f aca="false">(TOT!AV188*60)/TOT!AK188</f>
        <v>0</v>
      </c>
      <c r="C186" s="37" t="n">
        <f aca="false">VLOOKUP(B186,'SC - SHOTS'!$A$3:$B$55,2)</f>
        <v>47</v>
      </c>
      <c r="D186" s="37" t="n">
        <f aca="false">IF(TOT!AK188&lt;400,IF(C186&gt;66,66,C186),C186)</f>
        <v>47</v>
      </c>
      <c r="E186" s="37" t="n">
        <f aca="false">IF(TOT!AK188&lt;200,IF(C186&gt;60,60,C186),C186)</f>
        <v>47</v>
      </c>
      <c r="F186" s="54" t="n">
        <f aca="false">(TOT!W188*60)/TOT!AK188</f>
        <v>0</v>
      </c>
      <c r="G186" s="58" t="n">
        <f aca="false">VLOOKUP(F186,'SC - GOALS'!$A$3:$B$55,2)</f>
        <v>47</v>
      </c>
      <c r="H186" s="58" t="n">
        <f aca="false">IF(TOT!AK188&lt;400,IF(G186&gt;66,66,G186),G186)</f>
        <v>47</v>
      </c>
      <c r="I186" s="58" t="n">
        <f aca="false">IF(TOT!AK188&lt;200,IF(H186&gt;60,60,H186),H186)</f>
        <v>47</v>
      </c>
      <c r="J186" s="58" t="n">
        <f aca="false">(E186+I186)/2</f>
        <v>47</v>
      </c>
      <c r="K186" s="58" t="n">
        <f aca="false">IF(TOT!AN188&lt;13.4,IF(J186&gt;73,73,J186),J186)</f>
        <v>47</v>
      </c>
      <c r="L186" s="58" t="n">
        <f aca="false">IF(TOT!AN188&lt;11,IF(K186&gt;66,66,K186),K186)</f>
        <v>47</v>
      </c>
    </row>
    <row r="187" customFormat="false" ht="13" hidden="false" customHeight="true" outlineLevel="0" collapsed="false">
      <c r="A187" s="17" t="s">
        <v>1143</v>
      </c>
      <c r="B187" s="50" t="n">
        <f aca="false">(TOT!AV189*60)/TOT!AK189</f>
        <v>4.87862361536643</v>
      </c>
      <c r="C187" s="37" t="n">
        <f aca="false">VLOOKUP(B187,'SC - SHOTS'!$A$3:$B$55,2)</f>
        <v>61</v>
      </c>
      <c r="D187" s="37" t="n">
        <f aca="false">IF(TOT!AK189&lt;400,IF(C187&gt;66,66,C187),C187)</f>
        <v>61</v>
      </c>
      <c r="E187" s="37" t="n">
        <f aca="false">IF(TOT!AK189&lt;200,IF(C187&gt;60,60,C187),C187)</f>
        <v>61</v>
      </c>
      <c r="F187" s="54" t="n">
        <f aca="false">(TOT!W189*60)/TOT!AK189</f>
        <v>1.27268442139994</v>
      </c>
      <c r="G187" s="58" t="n">
        <f aca="false">VLOOKUP(F187,'SC - GOALS'!$A$3:$B$55,2)</f>
        <v>93</v>
      </c>
      <c r="H187" s="58" t="n">
        <f aca="false">IF(TOT!AK189&lt;400,IF(G187&gt;66,66,G187),G187)</f>
        <v>66</v>
      </c>
      <c r="I187" s="58" t="n">
        <f aca="false">IF(TOT!AK189&lt;200,IF(H187&gt;60,60,H187),H187)</f>
        <v>66</v>
      </c>
      <c r="J187" s="58" t="n">
        <f aca="false">(E187+I187)/2</f>
        <v>63.5</v>
      </c>
      <c r="K187" s="58" t="n">
        <f aca="false">IF(TOT!AN189&lt;13.4,IF(J187&gt;73,73,J187),J187)</f>
        <v>63.5</v>
      </c>
      <c r="L187" s="58" t="n">
        <f aca="false">IF(TOT!AN189&lt;11,IF(K187&gt;66,66,K187),K187)</f>
        <v>63.5</v>
      </c>
    </row>
    <row r="188" customFormat="false" ht="13" hidden="false" customHeight="true" outlineLevel="0" collapsed="false">
      <c r="A188" s="17" t="s">
        <v>1147</v>
      </c>
      <c r="B188" s="50" t="n">
        <f aca="false">(TOT!AV190*60)/TOT!AK190</f>
        <v>6.93496227093065</v>
      </c>
      <c r="C188" s="37" t="n">
        <f aca="false">VLOOKUP(B188,'SC - SHOTS'!$A$3:$B$55,2)</f>
        <v>77</v>
      </c>
      <c r="D188" s="37" t="n">
        <f aca="false">IF(TOT!AK190&lt;400,IF(C188&gt;66,66,C188),C188)</f>
        <v>77</v>
      </c>
      <c r="E188" s="37" t="n">
        <f aca="false">IF(TOT!AK190&lt;200,IF(C188&gt;60,60,C188),C188)</f>
        <v>77</v>
      </c>
      <c r="F188" s="54" t="n">
        <f aca="false">(TOT!W190*60)/TOT!AK190</f>
        <v>1.22170319798778</v>
      </c>
      <c r="G188" s="58" t="n">
        <f aca="false">VLOOKUP(F188,'SC - GOALS'!$A$3:$B$55,2)</f>
        <v>93</v>
      </c>
      <c r="H188" s="58" t="n">
        <f aca="false">IF(TOT!AK190&lt;400,IF(G188&gt;66,66,G188),G188)</f>
        <v>93</v>
      </c>
      <c r="I188" s="58" t="n">
        <f aca="false">IF(TOT!AK190&lt;200,IF(H188&gt;60,60,H188),H188)</f>
        <v>93</v>
      </c>
      <c r="J188" s="58" t="n">
        <f aca="false">(E188+I188)/2</f>
        <v>85</v>
      </c>
      <c r="K188" s="58" t="n">
        <f aca="false">IF(TOT!AN190&lt;13.4,IF(J188&gt;73,73,J188),J188)</f>
        <v>85</v>
      </c>
      <c r="L188" s="58" t="n">
        <f aca="false">IF(TOT!AN190&lt;11,IF(K188&gt;66,66,K188),K188)</f>
        <v>85</v>
      </c>
    </row>
    <row r="189" customFormat="false" ht="13" hidden="false" customHeight="true" outlineLevel="0" collapsed="false">
      <c r="A189" s="17" t="s">
        <v>1152</v>
      </c>
      <c r="B189" s="50" t="n">
        <f aca="false">(TOT!AV191*60)/TOT!AK191</f>
        <v>8.57663003169038</v>
      </c>
      <c r="C189" s="37" t="n">
        <f aca="false">VLOOKUP(B189,'SC - SHOTS'!$A$3:$B$55,2)</f>
        <v>88</v>
      </c>
      <c r="D189" s="37" t="n">
        <f aca="false">IF(TOT!AK191&lt;400,IF(C189&gt;66,66,C189),C189)</f>
        <v>88</v>
      </c>
      <c r="E189" s="37" t="n">
        <f aca="false">IF(TOT!AK191&lt;200,IF(C189&gt;60,60,C189),C189)</f>
        <v>88</v>
      </c>
      <c r="F189" s="54" t="n">
        <f aca="false">(TOT!W191*60)/TOT!AK191</f>
        <v>0.930483446834334</v>
      </c>
      <c r="G189" s="58" t="n">
        <f aca="false">VLOOKUP(F189,'SC - GOALS'!$A$3:$B$55,2)</f>
        <v>85</v>
      </c>
      <c r="H189" s="58" t="n">
        <f aca="false">IF(TOT!AK191&lt;400,IF(G189&gt;66,66,G189),G189)</f>
        <v>85</v>
      </c>
      <c r="I189" s="58" t="n">
        <f aca="false">IF(TOT!AK191&lt;200,IF(H189&gt;60,60,H189),H189)</f>
        <v>85</v>
      </c>
      <c r="J189" s="58" t="n">
        <f aca="false">(E189+I189)/2</f>
        <v>86.5</v>
      </c>
      <c r="K189" s="58" t="n">
        <f aca="false">IF(TOT!AN191&lt;13.4,IF(J189&gt;73,73,J189),J189)</f>
        <v>86.5</v>
      </c>
      <c r="L189" s="58" t="n">
        <f aca="false">IF(TOT!AN191&lt;11,IF(K189&gt;66,66,K189),K189)</f>
        <v>86.5</v>
      </c>
    </row>
    <row r="190" customFormat="false" ht="13" hidden="false" customHeight="true" outlineLevel="0" collapsed="false">
      <c r="A190" s="17" t="s">
        <v>1156</v>
      </c>
      <c r="B190" s="50" t="n">
        <f aca="false">(TOT!AV192*60)/TOT!AK192</f>
        <v>4.48314900287389</v>
      </c>
      <c r="C190" s="37" t="n">
        <f aca="false">VLOOKUP(B190,'SC - SHOTS'!$A$3:$B$55,2)</f>
        <v>58</v>
      </c>
      <c r="D190" s="37" t="n">
        <f aca="false">IF(TOT!AK192&lt;400,IF(C190&gt;66,66,C190),C190)</f>
        <v>58</v>
      </c>
      <c r="E190" s="37" t="n">
        <f aca="false">IF(TOT!AK192&lt;200,IF(C190&gt;60,60,C190),C190)</f>
        <v>58</v>
      </c>
      <c r="F190" s="54" t="n">
        <f aca="false">(TOT!W192*60)/TOT!AK192</f>
        <v>0.156753461638947</v>
      </c>
      <c r="G190" s="58" t="n">
        <f aca="false">VLOOKUP(F190,'SC - GOALS'!$A$3:$B$55,2)</f>
        <v>53</v>
      </c>
      <c r="H190" s="58" t="n">
        <f aca="false">IF(TOT!AK192&lt;400,IF(G190&gt;66,66,G190),G190)</f>
        <v>53</v>
      </c>
      <c r="I190" s="58" t="n">
        <f aca="false">IF(TOT!AK192&lt;200,IF(H190&gt;60,60,H190),H190)</f>
        <v>53</v>
      </c>
      <c r="J190" s="58" t="n">
        <f aca="false">(E190+I190)/2</f>
        <v>55.5</v>
      </c>
      <c r="K190" s="58" t="n">
        <f aca="false">IF(TOT!AN192&lt;13.4,IF(J190&gt;73,73,J190),J190)</f>
        <v>55.5</v>
      </c>
      <c r="L190" s="58" t="n">
        <f aca="false">IF(TOT!AN192&lt;11,IF(K190&gt;66,66,K190),K190)</f>
        <v>55.5</v>
      </c>
    </row>
    <row r="191" customFormat="false" ht="13" hidden="false" customHeight="true" outlineLevel="0" collapsed="false">
      <c r="A191" s="17" t="s">
        <v>1160</v>
      </c>
      <c r="B191" s="50" t="n">
        <f aca="false">(TOT!AV193*60)/TOT!AK193</f>
        <v>5.52115583075335</v>
      </c>
      <c r="C191" s="37" t="n">
        <f aca="false">VLOOKUP(B191,'SC - SHOTS'!$A$3:$B$55,2)</f>
        <v>66</v>
      </c>
      <c r="D191" s="37" t="n">
        <f aca="false">IF(TOT!AK193&lt;400,IF(C191&gt;66,66,C191),C191)</f>
        <v>66</v>
      </c>
      <c r="E191" s="37" t="n">
        <f aca="false">IF(TOT!AK193&lt;200,IF(C191&gt;60,60,C191),C191)</f>
        <v>66</v>
      </c>
      <c r="F191" s="54" t="n">
        <f aca="false">(TOT!W193*60)/TOT!AK193</f>
        <v>0.567595459236326</v>
      </c>
      <c r="G191" s="58" t="n">
        <f aca="false">VLOOKUP(F191,'SC - GOALS'!$A$3:$B$55,2)</f>
        <v>72</v>
      </c>
      <c r="H191" s="58" t="n">
        <f aca="false">IF(TOT!AK193&lt;400,IF(G191&gt;66,66,G191),G191)</f>
        <v>72</v>
      </c>
      <c r="I191" s="58" t="n">
        <f aca="false">IF(TOT!AK193&lt;200,IF(H191&gt;60,60,H191),H191)</f>
        <v>72</v>
      </c>
      <c r="J191" s="58" t="n">
        <f aca="false">(E191+I191)/2</f>
        <v>69</v>
      </c>
      <c r="K191" s="58" t="n">
        <f aca="false">IF(TOT!AN193&lt;13.4,IF(J191&gt;73,73,J191),J191)</f>
        <v>69</v>
      </c>
      <c r="L191" s="58" t="n">
        <f aca="false">IF(TOT!AN193&lt;11,IF(K191&gt;66,66,K191),K191)</f>
        <v>69</v>
      </c>
    </row>
    <row r="192" customFormat="false" ht="13" hidden="false" customHeight="true" outlineLevel="0" collapsed="false">
      <c r="A192" s="17" t="s">
        <v>1164</v>
      </c>
      <c r="B192" s="50" t="n">
        <f aca="false">(TOT!AV194*60)/TOT!AK194</f>
        <v>8.00697775839505</v>
      </c>
      <c r="C192" s="37" t="n">
        <f aca="false">VLOOKUP(B192,'SC - SHOTS'!$A$3:$B$55,2)</f>
        <v>85</v>
      </c>
      <c r="D192" s="37" t="n">
        <f aca="false">IF(TOT!AK194&lt;400,IF(C192&gt;66,66,C192),C192)</f>
        <v>66</v>
      </c>
      <c r="E192" s="37" t="n">
        <f aca="false">IF(TOT!AK194&lt;200,IF(C192&gt;60,60,C192),C192)</f>
        <v>85</v>
      </c>
      <c r="F192" s="54" t="n">
        <f aca="false">(TOT!W194*60)/TOT!AK194</f>
        <v>0.156999563890099</v>
      </c>
      <c r="G192" s="58" t="n">
        <f aca="false">VLOOKUP(F192,'SC - GOALS'!$A$3:$B$55,2)</f>
        <v>53</v>
      </c>
      <c r="H192" s="58" t="n">
        <f aca="false">IF(TOT!AK194&lt;400,IF(G192&gt;66,66,G192),G192)</f>
        <v>53</v>
      </c>
      <c r="I192" s="58" t="n">
        <f aca="false">IF(TOT!AK194&lt;200,IF(H192&gt;60,60,H192),H192)</f>
        <v>53</v>
      </c>
      <c r="J192" s="58" t="n">
        <f aca="false">(E192+I192)/2</f>
        <v>69</v>
      </c>
      <c r="K192" s="58" t="n">
        <f aca="false">IF(TOT!AN194&lt;13.4,IF(J192&gt;73,73,J192),J192)</f>
        <v>69</v>
      </c>
      <c r="L192" s="58" t="n">
        <f aca="false">IF(TOT!AN194&lt;11,IF(K192&gt;66,66,K192),K192)</f>
        <v>69</v>
      </c>
    </row>
    <row r="193" customFormat="false" ht="13" hidden="false" customHeight="true" outlineLevel="0" collapsed="false">
      <c r="A193" s="17" t="s">
        <v>1168</v>
      </c>
      <c r="B193" s="50" t="n">
        <f aca="false">(TOT!AV195*60)/TOT!AK195</f>
        <v>6.09480812641084</v>
      </c>
      <c r="C193" s="37" t="n">
        <f aca="false">VLOOKUP(B193,'SC - SHOTS'!$A$3:$B$55,2)</f>
        <v>70</v>
      </c>
      <c r="D193" s="37" t="n">
        <f aca="false">IF(TOT!AK195&lt;400,IF(C193&gt;66,66,C193),C193)</f>
        <v>66</v>
      </c>
      <c r="E193" s="37" t="n">
        <f aca="false">IF(TOT!AK195&lt;200,IF(C193&gt;60,60,C193),C193)</f>
        <v>70</v>
      </c>
      <c r="F193" s="54" t="n">
        <f aca="false">(TOT!W195*60)/TOT!AK195</f>
        <v>0.169300225733634</v>
      </c>
      <c r="G193" s="58" t="n">
        <f aca="false">VLOOKUP(F193,'SC - GOALS'!$A$3:$B$55,2)</f>
        <v>54</v>
      </c>
      <c r="H193" s="58" t="n">
        <f aca="false">IF(TOT!AK195&lt;400,IF(G193&gt;66,66,G193),G193)</f>
        <v>54</v>
      </c>
      <c r="I193" s="58" t="n">
        <f aca="false">IF(TOT!AK195&lt;200,IF(H193&gt;60,60,H193),H193)</f>
        <v>54</v>
      </c>
      <c r="J193" s="58" t="n">
        <f aca="false">(E193+I193)/2</f>
        <v>62</v>
      </c>
      <c r="K193" s="58" t="n">
        <f aca="false">IF(TOT!AN195&lt;13.4,IF(J193&gt;73,73,J193),J193)</f>
        <v>62</v>
      </c>
      <c r="L193" s="58" t="n">
        <f aca="false">IF(TOT!AN195&lt;11,IF(K193&gt;66,66,K193),K193)</f>
        <v>62</v>
      </c>
    </row>
    <row r="194" customFormat="false" ht="13" hidden="false" customHeight="true" outlineLevel="0" collapsed="false">
      <c r="A194" s="17" t="s">
        <v>1174</v>
      </c>
      <c r="B194" s="50" t="n">
        <f aca="false">(TOT!AV196*60)/TOT!AK196</f>
        <v>3.49175557710957</v>
      </c>
      <c r="C194" s="37" t="n">
        <f aca="false">VLOOKUP(B194,'SC - SHOTS'!$A$3:$B$55,2)</f>
        <v>52</v>
      </c>
      <c r="D194" s="37" t="n">
        <f aca="false">IF(TOT!AK196&lt;400,IF(C194&gt;66,66,C194),C194)</f>
        <v>52</v>
      </c>
      <c r="E194" s="37" t="n">
        <f aca="false">IF(TOT!AK196&lt;200,IF(C194&gt;60,60,C194),C194)</f>
        <v>52</v>
      </c>
      <c r="F194" s="54" t="n">
        <f aca="false">(TOT!W196*60)/TOT!AK196</f>
        <v>0</v>
      </c>
      <c r="G194" s="58" t="n">
        <f aca="false">VLOOKUP(F194,'SC - GOALS'!$A$3:$B$55,2)</f>
        <v>47</v>
      </c>
      <c r="H194" s="58" t="n">
        <f aca="false">IF(TOT!AK196&lt;400,IF(G194&gt;66,66,G194),G194)</f>
        <v>47</v>
      </c>
      <c r="I194" s="58" t="n">
        <f aca="false">IF(TOT!AK196&lt;200,IF(H194&gt;60,60,H194),H194)</f>
        <v>47</v>
      </c>
      <c r="J194" s="58" t="n">
        <f aca="false">(E194+I194)/2</f>
        <v>49.5</v>
      </c>
      <c r="K194" s="58" t="n">
        <f aca="false">IF(TOT!AN196&lt;13.4,IF(J194&gt;73,73,J194),J194)</f>
        <v>49.5</v>
      </c>
      <c r="L194" s="58" t="n">
        <f aca="false">IF(TOT!AN196&lt;11,IF(K194&gt;66,66,K194),K194)</f>
        <v>49.5</v>
      </c>
    </row>
    <row r="195" customFormat="false" ht="13" hidden="false" customHeight="true" outlineLevel="0" collapsed="false">
      <c r="A195" s="17" t="s">
        <v>1178</v>
      </c>
      <c r="B195" s="50" t="n">
        <f aca="false">(TOT!AV197*60)/TOT!AK197</f>
        <v>6.69531685072147</v>
      </c>
      <c r="C195" s="37" t="n">
        <f aca="false">VLOOKUP(B195,'SC - SHOTS'!$A$3:$B$55,2)</f>
        <v>75</v>
      </c>
      <c r="D195" s="37" t="n">
        <f aca="false">IF(TOT!AK197&lt;400,IF(C195&gt;66,66,C195),C195)</f>
        <v>75</v>
      </c>
      <c r="E195" s="37" t="n">
        <f aca="false">IF(TOT!AK197&lt;200,IF(C195&gt;60,60,C195),C195)</f>
        <v>75</v>
      </c>
      <c r="F195" s="54" t="n">
        <f aca="false">(TOT!W197*60)/TOT!AK197</f>
        <v>0.378266488741326</v>
      </c>
      <c r="G195" s="58" t="n">
        <f aca="false">VLOOKUP(F195,'SC - GOALS'!$A$3:$B$55,2)</f>
        <v>64</v>
      </c>
      <c r="H195" s="58" t="n">
        <f aca="false">IF(TOT!AK197&lt;400,IF(G195&gt;66,66,G195),G195)</f>
        <v>64</v>
      </c>
      <c r="I195" s="58" t="n">
        <f aca="false">IF(TOT!AK197&lt;200,IF(H195&gt;60,60,H195),H195)</f>
        <v>64</v>
      </c>
      <c r="J195" s="58" t="n">
        <f aca="false">(E195+I195)/2</f>
        <v>69.5</v>
      </c>
      <c r="K195" s="58" t="n">
        <f aca="false">IF(TOT!AN197&lt;13.4,IF(J195&gt;73,73,J195),J195)</f>
        <v>69.5</v>
      </c>
      <c r="L195" s="58" t="n">
        <f aca="false">IF(TOT!AN197&lt;11,IF(K195&gt;66,66,K195),K195)</f>
        <v>69.5</v>
      </c>
    </row>
    <row r="196" customFormat="false" ht="13" hidden="false" customHeight="true" outlineLevel="0" collapsed="false">
      <c r="A196" s="17" t="s">
        <v>1183</v>
      </c>
      <c r="B196" s="50" t="n">
        <f aca="false">(TOT!AV198*60)/TOT!AK198</f>
        <v>5.13857499702635</v>
      </c>
      <c r="C196" s="37" t="n">
        <f aca="false">VLOOKUP(B196,'SC - SHOTS'!$A$3:$B$55,2)</f>
        <v>63</v>
      </c>
      <c r="D196" s="37" t="n">
        <f aca="false">IF(TOT!AK198&lt;400,IF(C196&gt;66,66,C196),C196)</f>
        <v>63</v>
      </c>
      <c r="E196" s="37" t="n">
        <f aca="false">IF(TOT!AK198&lt;200,IF(C196&gt;60,60,C196),C196)</f>
        <v>63</v>
      </c>
      <c r="F196" s="54" t="n">
        <f aca="false">(TOT!W198*60)/TOT!AK198</f>
        <v>0.428214583085529</v>
      </c>
      <c r="G196" s="58" t="n">
        <f aca="false">VLOOKUP(F196,'SC - GOALS'!$A$3:$B$55,2)</f>
        <v>67</v>
      </c>
      <c r="H196" s="58" t="n">
        <f aca="false">IF(TOT!AK198&lt;400,IF(G196&gt;66,66,G196),G196)</f>
        <v>66</v>
      </c>
      <c r="I196" s="58" t="n">
        <f aca="false">IF(TOT!AK198&lt;200,IF(H196&gt;60,60,H196),H196)</f>
        <v>66</v>
      </c>
      <c r="J196" s="58" t="n">
        <f aca="false">(E196+I196)/2</f>
        <v>64.5</v>
      </c>
      <c r="K196" s="58" t="n">
        <f aca="false">IF(TOT!AN198&lt;13.4,IF(J196&gt;73,73,J196),J196)</f>
        <v>64.5</v>
      </c>
      <c r="L196" s="58" t="n">
        <f aca="false">IF(TOT!AN198&lt;11,IF(K196&gt;66,66,K196),K196)</f>
        <v>64.5</v>
      </c>
    </row>
    <row r="197" customFormat="false" ht="13" hidden="false" customHeight="true" outlineLevel="0" collapsed="false">
      <c r="A197" s="17" t="s">
        <v>1187</v>
      </c>
      <c r="B197" s="50" t="n">
        <f aca="false">(TOT!AV199*60)/TOT!AK199</f>
        <v>6.11898016997164</v>
      </c>
      <c r="C197" s="37" t="n">
        <f aca="false">VLOOKUP(B197,'SC - SHOTS'!$A$3:$B$55,2)</f>
        <v>71</v>
      </c>
      <c r="D197" s="37" t="n">
        <f aca="false">IF(TOT!AK199&lt;400,IF(C197&gt;66,66,C197),C197)</f>
        <v>71</v>
      </c>
      <c r="E197" s="37" t="n">
        <f aca="false">IF(TOT!AK199&lt;200,IF(C197&gt;60,60,C197),C197)</f>
        <v>71</v>
      </c>
      <c r="F197" s="54" t="n">
        <f aca="false">(TOT!W199*60)/TOT!AK199</f>
        <v>0.489518413597732</v>
      </c>
      <c r="G197" s="58" t="n">
        <f aca="false">VLOOKUP(F197,'SC - GOALS'!$A$3:$B$55,2)</f>
        <v>69</v>
      </c>
      <c r="H197" s="58" t="n">
        <f aca="false">IF(TOT!AK199&lt;400,IF(G197&gt;66,66,G197),G197)</f>
        <v>69</v>
      </c>
      <c r="I197" s="58" t="n">
        <f aca="false">IF(TOT!AK199&lt;200,IF(H197&gt;60,60,H197),H197)</f>
        <v>69</v>
      </c>
      <c r="J197" s="58" t="n">
        <f aca="false">(E197+I197)/2</f>
        <v>70</v>
      </c>
      <c r="K197" s="58" t="n">
        <f aca="false">IF(TOT!AN199&lt;13.4,IF(J197&gt;73,73,J197),J197)</f>
        <v>70</v>
      </c>
      <c r="L197" s="58" t="n">
        <f aca="false">IF(TOT!AN199&lt;11,IF(K197&gt;66,66,K197),K197)</f>
        <v>70</v>
      </c>
    </row>
    <row r="198" customFormat="false" ht="13" hidden="false" customHeight="true" outlineLevel="0" collapsed="false">
      <c r="A198" s="17" t="s">
        <v>1191</v>
      </c>
      <c r="B198" s="50" t="n">
        <f aca="false">(TOT!AV200*60)/TOT!AK200</f>
        <v>6.85942316852874</v>
      </c>
      <c r="C198" s="37" t="n">
        <f aca="false">VLOOKUP(B198,'SC - SHOTS'!$A$3:$B$55,2)</f>
        <v>76</v>
      </c>
      <c r="D198" s="37" t="n">
        <f aca="false">IF(TOT!AK200&lt;400,IF(C198&gt;66,66,C198),C198)</f>
        <v>76</v>
      </c>
      <c r="E198" s="37" t="n">
        <f aca="false">IF(TOT!AK200&lt;200,IF(C198&gt;60,60,C198),C198)</f>
        <v>76</v>
      </c>
      <c r="F198" s="54" t="n">
        <f aca="false">(TOT!W200*60)/TOT!AK200</f>
        <v>0.194134617977229</v>
      </c>
      <c r="G198" s="58" t="n">
        <f aca="false">VLOOKUP(F198,'SC - GOALS'!$A$3:$B$55,2)</f>
        <v>55</v>
      </c>
      <c r="H198" s="58" t="n">
        <f aca="false">IF(TOT!AK200&lt;400,IF(G198&gt;66,66,G198),G198)</f>
        <v>55</v>
      </c>
      <c r="I198" s="58" t="n">
        <f aca="false">IF(TOT!AK200&lt;200,IF(H198&gt;60,60,H198),H198)</f>
        <v>55</v>
      </c>
      <c r="J198" s="58" t="n">
        <f aca="false">(E198+I198)/2</f>
        <v>65.5</v>
      </c>
      <c r="K198" s="58" t="n">
        <f aca="false">IF(TOT!AN200&lt;13.4,IF(J198&gt;73,73,J198),J198)</f>
        <v>65.5</v>
      </c>
      <c r="L198" s="58" t="n">
        <f aca="false">IF(TOT!AN200&lt;11,IF(K198&gt;66,66,K198),K198)</f>
        <v>65.5</v>
      </c>
    </row>
    <row r="199" customFormat="false" ht="13" hidden="false" customHeight="true" outlineLevel="0" collapsed="false">
      <c r="A199" s="17" t="s">
        <v>1196</v>
      </c>
      <c r="B199" s="50" t="n">
        <f aca="false">(TOT!AV201*60)/TOT!AK201</f>
        <v>8.28274916780889</v>
      </c>
      <c r="C199" s="37" t="n">
        <f aca="false">VLOOKUP(B199,'SC - SHOTS'!$A$3:$B$55,2)</f>
        <v>86</v>
      </c>
      <c r="D199" s="37" t="n">
        <f aca="false">IF(TOT!AK201&lt;400,IF(C199&gt;66,66,C199),C199)</f>
        <v>86</v>
      </c>
      <c r="E199" s="37" t="n">
        <f aca="false">IF(TOT!AK201&lt;200,IF(C199&gt;60,60,C199),C199)</f>
        <v>86</v>
      </c>
      <c r="F199" s="54" t="n">
        <f aca="false">(TOT!W201*60)/TOT!AK201</f>
        <v>0.646171920892892</v>
      </c>
      <c r="G199" s="58" t="n">
        <f aca="false">VLOOKUP(F199,'SC - GOALS'!$A$3:$B$55,2)</f>
        <v>75</v>
      </c>
      <c r="H199" s="58" t="n">
        <f aca="false">IF(TOT!AK201&lt;400,IF(G199&gt;66,66,G199),G199)</f>
        <v>75</v>
      </c>
      <c r="I199" s="58" t="n">
        <f aca="false">IF(TOT!AK201&lt;200,IF(H199&gt;60,60,H199),H199)</f>
        <v>75</v>
      </c>
      <c r="J199" s="58" t="n">
        <f aca="false">(E199+I199)/2</f>
        <v>80.5</v>
      </c>
      <c r="K199" s="58" t="n">
        <f aca="false">IF(TOT!AN201&lt;13.4,IF(J199&gt;73,73,J199),J199)</f>
        <v>80.5</v>
      </c>
      <c r="L199" s="58" t="n">
        <f aca="false">IF(TOT!AN201&lt;11,IF(K199&gt;66,66,K199),K199)</f>
        <v>80.5</v>
      </c>
    </row>
    <row r="200" customFormat="false" ht="13" hidden="false" customHeight="true" outlineLevel="0" collapsed="false">
      <c r="A200" s="17" t="s">
        <v>1201</v>
      </c>
      <c r="B200" s="50" t="n">
        <f aca="false">(TOT!AV202*60)/TOT!AK202</f>
        <v>5.5230253905752</v>
      </c>
      <c r="C200" s="37" t="n">
        <f aca="false">VLOOKUP(B200,'SC - SHOTS'!$A$3:$B$55,2)</f>
        <v>66</v>
      </c>
      <c r="D200" s="37" t="n">
        <f aca="false">IF(TOT!AK202&lt;400,IF(C200&gt;66,66,C200),C200)</f>
        <v>66</v>
      </c>
      <c r="E200" s="37" t="n">
        <f aca="false">IF(TOT!AK202&lt;200,IF(C200&gt;60,60,C200),C200)</f>
        <v>66</v>
      </c>
      <c r="F200" s="54" t="n">
        <f aca="false">(TOT!W202*60)/TOT!AK202</f>
        <v>0.41422690429314</v>
      </c>
      <c r="G200" s="58" t="n">
        <f aca="false">VLOOKUP(F200,'SC - GOALS'!$A$3:$B$55,2)</f>
        <v>66</v>
      </c>
      <c r="H200" s="58" t="n">
        <f aca="false">IF(TOT!AK202&lt;400,IF(G200&gt;66,66,G200),G200)</f>
        <v>66</v>
      </c>
      <c r="I200" s="58" t="n">
        <f aca="false">IF(TOT!AK202&lt;200,IF(H200&gt;60,60,H200),H200)</f>
        <v>66</v>
      </c>
      <c r="J200" s="58" t="n">
        <f aca="false">(E200+I200)/2</f>
        <v>66</v>
      </c>
      <c r="K200" s="58" t="n">
        <f aca="false">IF(TOT!AN202&lt;13.4,IF(J200&gt;73,73,J200),J200)</f>
        <v>66</v>
      </c>
      <c r="L200" s="58" t="n">
        <f aca="false">IF(TOT!AN202&lt;11,IF(K200&gt;66,66,K200),K200)</f>
        <v>66</v>
      </c>
    </row>
    <row r="201" customFormat="false" ht="13" hidden="false" customHeight="true" outlineLevel="0" collapsed="false">
      <c r="A201" s="17" t="s">
        <v>1205</v>
      </c>
      <c r="B201" s="50" t="n">
        <f aca="false">(TOT!AV203*60)/TOT!AK203</f>
        <v>7.11009174311927</v>
      </c>
      <c r="C201" s="37" t="n">
        <f aca="false">VLOOKUP(B201,'SC - SHOTS'!$A$3:$B$55,2)</f>
        <v>78</v>
      </c>
      <c r="D201" s="37" t="n">
        <f aca="false">IF(TOT!AK203&lt;400,IF(C201&gt;66,66,C201),C201)</f>
        <v>78</v>
      </c>
      <c r="E201" s="37" t="n">
        <f aca="false">IF(TOT!AK203&lt;200,IF(C201&gt;60,60,C201),C201)</f>
        <v>78</v>
      </c>
      <c r="F201" s="54" t="n">
        <f aca="false">(TOT!W203*60)/TOT!AK203</f>
        <v>0.458715596330275</v>
      </c>
      <c r="G201" s="58" t="n">
        <f aca="false">VLOOKUP(F201,'SC - GOALS'!$A$3:$B$55,2)</f>
        <v>68</v>
      </c>
      <c r="H201" s="58" t="n">
        <f aca="false">IF(TOT!AK203&lt;400,IF(G201&gt;66,66,G201),G201)</f>
        <v>68</v>
      </c>
      <c r="I201" s="58" t="n">
        <f aca="false">IF(TOT!AK203&lt;200,IF(H201&gt;60,60,H201),H201)</f>
        <v>68</v>
      </c>
      <c r="J201" s="58" t="n">
        <f aca="false">(E201+I201)/2</f>
        <v>73</v>
      </c>
      <c r="K201" s="58" t="n">
        <f aca="false">IF(TOT!AN203&lt;13.4,IF(J201&gt;73,73,J201),J201)</f>
        <v>73</v>
      </c>
      <c r="L201" s="58" t="n">
        <f aca="false">IF(TOT!AN203&lt;11,IF(K201&gt;66,66,K201),K201)</f>
        <v>73</v>
      </c>
    </row>
    <row r="202" customFormat="false" ht="13" hidden="false" customHeight="true" outlineLevel="0" collapsed="false">
      <c r="A202" s="17" t="s">
        <v>1209</v>
      </c>
      <c r="B202" s="50" t="n">
        <f aca="false">(TOT!AV204*60)/TOT!AK204</f>
        <v>5.79969133295427</v>
      </c>
      <c r="C202" s="37" t="n">
        <f aca="false">VLOOKUP(B202,'SC - SHOTS'!$A$3:$B$55,2)</f>
        <v>68</v>
      </c>
      <c r="D202" s="37" t="n">
        <f aca="false">IF(TOT!AK204&lt;400,IF(C202&gt;66,66,C202),C202)</f>
        <v>68</v>
      </c>
      <c r="E202" s="37" t="n">
        <f aca="false">IF(TOT!AK204&lt;200,IF(C202&gt;60,60,C202),C202)</f>
        <v>68</v>
      </c>
      <c r="F202" s="54" t="n">
        <f aca="false">(TOT!W204*60)/TOT!AK204</f>
        <v>0.682316627406384</v>
      </c>
      <c r="G202" s="58" t="n">
        <f aca="false">VLOOKUP(F202,'SC - GOALS'!$A$3:$B$55,2)</f>
        <v>77</v>
      </c>
      <c r="H202" s="58" t="n">
        <f aca="false">IF(TOT!AK204&lt;400,IF(G202&gt;66,66,G202),G202)</f>
        <v>77</v>
      </c>
      <c r="I202" s="58" t="n">
        <f aca="false">IF(TOT!AK204&lt;200,IF(H202&gt;60,60,H202),H202)</f>
        <v>77</v>
      </c>
      <c r="J202" s="58" t="n">
        <f aca="false">(E202+I202)/2</f>
        <v>72.5</v>
      </c>
      <c r="K202" s="58" t="n">
        <f aca="false">IF(TOT!AN204&lt;13.4,IF(J202&gt;73,73,J202),J202)</f>
        <v>72.5</v>
      </c>
      <c r="L202" s="58" t="n">
        <f aca="false">IF(TOT!AN204&lt;11,IF(K202&gt;66,66,K202),K202)</f>
        <v>72.5</v>
      </c>
    </row>
    <row r="203" customFormat="false" ht="13" hidden="false" customHeight="true" outlineLevel="0" collapsed="false">
      <c r="A203" s="17" t="s">
        <v>1213</v>
      </c>
      <c r="B203" s="50" t="n">
        <f aca="false">(TOT!AV205*60)/TOT!AK205</f>
        <v>4.63917525773198</v>
      </c>
      <c r="C203" s="37" t="n">
        <f aca="false">VLOOKUP(B203,'SC - SHOTS'!$A$3:$B$55,2)</f>
        <v>59</v>
      </c>
      <c r="D203" s="37" t="n">
        <f aca="false">IF(TOT!AK205&lt;400,IF(C203&gt;66,66,C203),C203)</f>
        <v>59</v>
      </c>
      <c r="E203" s="37" t="n">
        <f aca="false">IF(TOT!AK205&lt;200,IF(C203&gt;60,60,C203),C203)</f>
        <v>59</v>
      </c>
      <c r="F203" s="54" t="n">
        <f aca="false">(TOT!W205*60)/TOT!AK205</f>
        <v>0.33739456419869</v>
      </c>
      <c r="G203" s="58" t="n">
        <f aca="false">VLOOKUP(F203,'SC - GOALS'!$A$3:$B$55,2)</f>
        <v>62</v>
      </c>
      <c r="H203" s="58" t="n">
        <f aca="false">IF(TOT!AK205&lt;400,IF(G203&gt;66,66,G203),G203)</f>
        <v>62</v>
      </c>
      <c r="I203" s="58" t="n">
        <f aca="false">IF(TOT!AK205&lt;200,IF(H203&gt;60,60,H203),H203)</f>
        <v>62</v>
      </c>
      <c r="J203" s="58" t="n">
        <f aca="false">(E203+I203)/2</f>
        <v>60.5</v>
      </c>
      <c r="K203" s="58" t="n">
        <f aca="false">IF(TOT!AN205&lt;13.4,IF(J203&gt;73,73,J203),J203)</f>
        <v>60.5</v>
      </c>
      <c r="L203" s="58" t="n">
        <f aca="false">IF(TOT!AN205&lt;11,IF(K203&gt;66,66,K203),K203)</f>
        <v>60.5</v>
      </c>
    </row>
    <row r="204" customFormat="false" ht="13" hidden="false" customHeight="true" outlineLevel="0" collapsed="false">
      <c r="A204" s="17" t="s">
        <v>1217</v>
      </c>
      <c r="B204" s="50" t="n">
        <f aca="false">(TOT!AV206*60)/TOT!AK206</f>
        <v>9.33891781752321</v>
      </c>
      <c r="C204" s="37" t="n">
        <f aca="false">VLOOKUP(B204,'SC - SHOTS'!$A$3:$B$55,2)</f>
        <v>92</v>
      </c>
      <c r="D204" s="37" t="n">
        <f aca="false">IF(TOT!AK206&lt;400,IF(C204&gt;66,66,C204),C204)</f>
        <v>92</v>
      </c>
      <c r="E204" s="37" t="n">
        <f aca="false">IF(TOT!AK206&lt;200,IF(C204&gt;60,60,C204),C204)</f>
        <v>92</v>
      </c>
      <c r="F204" s="54" t="n">
        <f aca="false">(TOT!W206*60)/TOT!AK206</f>
        <v>1.39234774733982</v>
      </c>
      <c r="G204" s="58" t="n">
        <f aca="false">VLOOKUP(F204,'SC - GOALS'!$A$3:$B$55,2)</f>
        <v>95</v>
      </c>
      <c r="H204" s="58" t="n">
        <f aca="false">IF(TOT!AK206&lt;400,IF(G204&gt;66,66,G204),G204)</f>
        <v>95</v>
      </c>
      <c r="I204" s="58" t="n">
        <f aca="false">IF(TOT!AK206&lt;200,IF(H204&gt;60,60,H204),H204)</f>
        <v>95</v>
      </c>
      <c r="J204" s="58" t="n">
        <f aca="false">(E204+I204)/2</f>
        <v>93.5</v>
      </c>
      <c r="K204" s="58" t="n">
        <f aca="false">IF(TOT!AN206&lt;13.4,IF(J204&gt;73,73,J204),J204)</f>
        <v>93.5</v>
      </c>
      <c r="L204" s="58" t="n">
        <f aca="false">IF(TOT!AN206&lt;11,IF(K204&gt;66,66,K204),K204)</f>
        <v>93.5</v>
      </c>
    </row>
    <row r="205" customFormat="false" ht="13" hidden="false" customHeight="true" outlineLevel="0" collapsed="false">
      <c r="A205" s="17" t="s">
        <v>1222</v>
      </c>
      <c r="B205" s="50" t="n">
        <f aca="false">(TOT!AV207*60)/TOT!AK207</f>
        <v>5.25561523110524</v>
      </c>
      <c r="C205" s="37" t="n">
        <f aca="false">VLOOKUP(B205,'SC - SHOTS'!$A$3:$B$55,2)</f>
        <v>64</v>
      </c>
      <c r="D205" s="37" t="n">
        <f aca="false">IF(TOT!AK207&lt;400,IF(C205&gt;66,66,C205),C205)</f>
        <v>64</v>
      </c>
      <c r="E205" s="37" t="n">
        <f aca="false">IF(TOT!AK207&lt;200,IF(C205&gt;60,60,C205),C205)</f>
        <v>64</v>
      </c>
      <c r="F205" s="54" t="n">
        <f aca="false">(TOT!W207*60)/TOT!AK207</f>
        <v>0.0964333069927567</v>
      </c>
      <c r="G205" s="58" t="n">
        <f aca="false">VLOOKUP(F205,'SC - GOALS'!$A$3:$B$55,2)</f>
        <v>50</v>
      </c>
      <c r="H205" s="58" t="n">
        <f aca="false">IF(TOT!AK207&lt;400,IF(G205&gt;66,66,G205),G205)</f>
        <v>50</v>
      </c>
      <c r="I205" s="58" t="n">
        <f aca="false">IF(TOT!AK207&lt;200,IF(H205&gt;60,60,H205),H205)</f>
        <v>50</v>
      </c>
      <c r="J205" s="58" t="n">
        <f aca="false">(E205+I205)/2</f>
        <v>57</v>
      </c>
      <c r="K205" s="58" t="n">
        <f aca="false">IF(TOT!AN207&lt;13.4,IF(J205&gt;73,73,J205),J205)</f>
        <v>57</v>
      </c>
      <c r="L205" s="58" t="n">
        <f aca="false">IF(TOT!AN207&lt;11,IF(K205&gt;66,66,K205),K205)</f>
        <v>57</v>
      </c>
    </row>
    <row r="206" customFormat="false" ht="13" hidden="false" customHeight="true" outlineLevel="0" collapsed="false">
      <c r="A206" s="17" t="s">
        <v>1226</v>
      </c>
      <c r="B206" s="50" t="n">
        <f aca="false">(TOT!AV208*60)/TOT!AK208</f>
        <v>7.73256693389828</v>
      </c>
      <c r="C206" s="37" t="n">
        <f aca="false">VLOOKUP(B206,'SC - SHOTS'!$A$3:$B$55,2)</f>
        <v>83</v>
      </c>
      <c r="D206" s="37" t="n">
        <f aca="false">IF(TOT!AK208&lt;400,IF(C206&gt;66,66,C206),C206)</f>
        <v>83</v>
      </c>
      <c r="E206" s="37" t="n">
        <f aca="false">IF(TOT!AK208&lt;200,IF(C206&gt;60,60,C206),C206)</f>
        <v>83</v>
      </c>
      <c r="F206" s="54" t="n">
        <f aca="false">(TOT!W208*60)/TOT!AK208</f>
        <v>0.980184540916684</v>
      </c>
      <c r="G206" s="58" t="n">
        <f aca="false">VLOOKUP(F206,'SC - GOALS'!$A$3:$B$55,2)</f>
        <v>87</v>
      </c>
      <c r="H206" s="58" t="n">
        <f aca="false">IF(TOT!AK208&lt;400,IF(G206&gt;66,66,G206),G206)</f>
        <v>87</v>
      </c>
      <c r="I206" s="58" t="n">
        <f aca="false">IF(TOT!AK208&lt;200,IF(H206&gt;60,60,H206),H206)</f>
        <v>87</v>
      </c>
      <c r="J206" s="58" t="n">
        <f aca="false">(E206+I206)/2</f>
        <v>85</v>
      </c>
      <c r="K206" s="58" t="n">
        <f aca="false">IF(TOT!AN208&lt;13.4,IF(J206&gt;73,73,J206),J206)</f>
        <v>85</v>
      </c>
      <c r="L206" s="58" t="n">
        <f aca="false">IF(TOT!AN208&lt;11,IF(K206&gt;66,66,K206),K206)</f>
        <v>85</v>
      </c>
    </row>
    <row r="207" customFormat="false" ht="13" hidden="false" customHeight="true" outlineLevel="0" collapsed="false">
      <c r="A207" s="17" t="s">
        <v>1231</v>
      </c>
      <c r="B207" s="50" t="n">
        <f aca="false">(TOT!AV209*60)/TOT!AK209</f>
        <v>8.03380430476672</v>
      </c>
      <c r="C207" s="37" t="n">
        <f aca="false">VLOOKUP(B207,'SC - SHOTS'!$A$3:$B$55,2)</f>
        <v>85</v>
      </c>
      <c r="D207" s="37" t="n">
        <f aca="false">IF(TOT!AK209&lt;400,IF(C207&gt;66,66,C207),C207)</f>
        <v>85</v>
      </c>
      <c r="E207" s="37" t="n">
        <f aca="false">IF(TOT!AK209&lt;200,IF(C207&gt;60,60,C207),C207)</f>
        <v>85</v>
      </c>
      <c r="F207" s="54" t="n">
        <f aca="false">(TOT!W209*60)/TOT!AK209</f>
        <v>0.808134160834523</v>
      </c>
      <c r="G207" s="58" t="n">
        <f aca="false">VLOOKUP(F207,'SC - GOALS'!$A$3:$B$55,2)</f>
        <v>81</v>
      </c>
      <c r="H207" s="58" t="n">
        <f aca="false">IF(TOT!AK209&lt;400,IF(G207&gt;66,66,G207),G207)</f>
        <v>81</v>
      </c>
      <c r="I207" s="58" t="n">
        <f aca="false">IF(TOT!AK209&lt;200,IF(H207&gt;60,60,H207),H207)</f>
        <v>81</v>
      </c>
      <c r="J207" s="58" t="n">
        <f aca="false">(E207+I207)/2</f>
        <v>83</v>
      </c>
      <c r="K207" s="58" t="n">
        <f aca="false">IF(TOT!AN209&lt;13.4,IF(J207&gt;73,73,J207),J207)</f>
        <v>83</v>
      </c>
      <c r="L207" s="58" t="n">
        <f aca="false">IF(TOT!AN209&lt;11,IF(K207&gt;66,66,K207),K207)</f>
        <v>83</v>
      </c>
    </row>
    <row r="208" customFormat="false" ht="13" hidden="false" customHeight="true" outlineLevel="0" collapsed="false">
      <c r="A208" s="17" t="s">
        <v>1236</v>
      </c>
      <c r="B208" s="50" t="n">
        <f aca="false">(TOT!AV210*60)/TOT!AK210</f>
        <v>7.5041689827682</v>
      </c>
      <c r="C208" s="37" t="n">
        <f aca="false">VLOOKUP(B208,'SC - SHOTS'!$A$3:$B$55,2)</f>
        <v>81</v>
      </c>
      <c r="D208" s="37" t="n">
        <f aca="false">IF(TOT!AK210&lt;400,IF(C208&gt;66,66,C208),C208)</f>
        <v>66</v>
      </c>
      <c r="E208" s="37" t="n">
        <f aca="false">IF(TOT!AK210&lt;200,IF(C208&gt;60,60,C208),C208)</f>
        <v>81</v>
      </c>
      <c r="F208" s="54" t="n">
        <f aca="false">(TOT!W210*60)/TOT!AK210</f>
        <v>1.33407448582546</v>
      </c>
      <c r="G208" s="58" t="n">
        <f aca="false">VLOOKUP(F208,'SC - GOALS'!$A$3:$B$55,2)</f>
        <v>94</v>
      </c>
      <c r="H208" s="58" t="n">
        <f aca="false">IF(TOT!AK210&lt;400,IF(G208&gt;66,66,G208),G208)</f>
        <v>66</v>
      </c>
      <c r="I208" s="58" t="n">
        <f aca="false">IF(TOT!AK210&lt;200,IF(H208&gt;60,60,H208),H208)</f>
        <v>66</v>
      </c>
      <c r="J208" s="58" t="n">
        <f aca="false">(E208+I208)/2</f>
        <v>73.5</v>
      </c>
      <c r="K208" s="58" t="n">
        <f aca="false">IF(TOT!AN210&lt;13.4,IF(J208&gt;73,73,J208),J208)</f>
        <v>73</v>
      </c>
      <c r="L208" s="58" t="n">
        <f aca="false">IF(TOT!AN210&lt;11,IF(K208&gt;66,66,K208),K208)</f>
        <v>66</v>
      </c>
    </row>
    <row r="209" customFormat="false" ht="13" hidden="false" customHeight="true" outlineLevel="0" collapsed="false">
      <c r="A209" s="17" t="s">
        <v>1241</v>
      </c>
      <c r="B209" s="50" t="n">
        <f aca="false">(TOT!AV211*60)/TOT!AK211</f>
        <v>11.30724601901</v>
      </c>
      <c r="C209" s="37" t="n">
        <f aca="false">VLOOKUP(B209,'SC - SHOTS'!$A$3:$B$55,2)</f>
        <v>97</v>
      </c>
      <c r="D209" s="37" t="n">
        <f aca="false">IF(TOT!AK211&lt;400,IF(C209&gt;66,66,C209),C209)</f>
        <v>97</v>
      </c>
      <c r="E209" s="37" t="n">
        <f aca="false">IF(TOT!AK211&lt;200,IF(C209&gt;60,60,C209),C209)</f>
        <v>97</v>
      </c>
      <c r="F209" s="54" t="n">
        <f aca="false">(TOT!W211*60)/TOT!AK211</f>
        <v>1.23441550425873</v>
      </c>
      <c r="G209" s="58" t="n">
        <f aca="false">VLOOKUP(F209,'SC - GOALS'!$A$3:$B$55,2)</f>
        <v>93</v>
      </c>
      <c r="H209" s="58" t="n">
        <f aca="false">IF(TOT!AK211&lt;400,IF(G209&gt;66,66,G209),G209)</f>
        <v>93</v>
      </c>
      <c r="I209" s="58" t="n">
        <f aca="false">IF(TOT!AK211&lt;200,IF(H209&gt;60,60,H209),H209)</f>
        <v>93</v>
      </c>
      <c r="J209" s="58" t="n">
        <f aca="false">(E209+I209)/2</f>
        <v>95</v>
      </c>
      <c r="K209" s="58" t="n">
        <f aca="false">IF(TOT!AN211&lt;13.4,IF(J209&gt;73,73,J209),J209)</f>
        <v>95</v>
      </c>
      <c r="L209" s="58" t="n">
        <f aca="false">IF(TOT!AN211&lt;11,IF(K209&gt;66,66,K209),K209)</f>
        <v>95</v>
      </c>
    </row>
    <row r="210" customFormat="false" ht="13" hidden="false" customHeight="true" outlineLevel="0" collapsed="false">
      <c r="A210" s="17" t="s">
        <v>1245</v>
      </c>
      <c r="B210" s="50" t="n">
        <f aca="false">(TOT!AV212*60)/TOT!AK212</f>
        <v>6.0869339021408</v>
      </c>
      <c r="C210" s="37" t="n">
        <f aca="false">VLOOKUP(B210,'SC - SHOTS'!$A$3:$B$55,2)</f>
        <v>70</v>
      </c>
      <c r="D210" s="37" t="n">
        <f aca="false">IF(TOT!AK212&lt;400,IF(C210&gt;66,66,C210),C210)</f>
        <v>70</v>
      </c>
      <c r="E210" s="37" t="n">
        <f aca="false">IF(TOT!AK212&lt;200,IF(C210&gt;60,60,C210),C210)</f>
        <v>70</v>
      </c>
      <c r="F210" s="54" t="n">
        <f aca="false">(TOT!W212*60)/TOT!AK212</f>
        <v>0.187290273912025</v>
      </c>
      <c r="G210" s="58" t="n">
        <f aca="false">VLOOKUP(F210,'SC - GOALS'!$A$3:$B$55,2)</f>
        <v>55</v>
      </c>
      <c r="H210" s="58" t="n">
        <f aca="false">IF(TOT!AK212&lt;400,IF(G210&gt;66,66,G210),G210)</f>
        <v>55</v>
      </c>
      <c r="I210" s="58" t="n">
        <f aca="false">IF(TOT!AK212&lt;200,IF(H210&gt;60,60,H210),H210)</f>
        <v>55</v>
      </c>
      <c r="J210" s="58" t="n">
        <f aca="false">(E210+I210)/2</f>
        <v>62.5</v>
      </c>
      <c r="K210" s="58" t="n">
        <f aca="false">IF(TOT!AN212&lt;13.4,IF(J210&gt;73,73,J210),J210)</f>
        <v>62.5</v>
      </c>
      <c r="L210" s="58" t="n">
        <f aca="false">IF(TOT!AN212&lt;11,IF(K210&gt;66,66,K210),K210)</f>
        <v>62.5</v>
      </c>
    </row>
    <row r="211" customFormat="false" ht="13" hidden="false" customHeight="true" outlineLevel="0" collapsed="false">
      <c r="A211" s="17" t="s">
        <v>1250</v>
      </c>
      <c r="B211" s="50" t="n">
        <f aca="false">(TOT!AV213*60)/TOT!AK213</f>
        <v>11.6367910667058</v>
      </c>
      <c r="C211" s="37" t="n">
        <f aca="false">VLOOKUP(B211,'SC - SHOTS'!$A$3:$B$55,2)</f>
        <v>98</v>
      </c>
      <c r="D211" s="37" t="n">
        <f aca="false">IF(TOT!AK213&lt;400,IF(C211&gt;66,66,C211),C211)</f>
        <v>66</v>
      </c>
      <c r="E211" s="37" t="n">
        <f aca="false">IF(TOT!AK213&lt;200,IF(C211&gt;60,60,C211),C211)</f>
        <v>60</v>
      </c>
      <c r="F211" s="54" t="n">
        <f aca="false">(TOT!W213*60)/TOT!AK213</f>
        <v>0</v>
      </c>
      <c r="G211" s="58" t="n">
        <f aca="false">VLOOKUP(F211,'SC - GOALS'!$A$3:$B$55,2)</f>
        <v>47</v>
      </c>
      <c r="H211" s="58" t="n">
        <f aca="false">IF(TOT!AK213&lt;400,IF(G211&gt;66,66,G211),G211)</f>
        <v>47</v>
      </c>
      <c r="I211" s="58" t="n">
        <f aca="false">IF(TOT!AK213&lt;200,IF(H211&gt;60,60,H211),H211)</f>
        <v>47</v>
      </c>
      <c r="J211" s="58" t="n">
        <f aca="false">(E211+I211)/2</f>
        <v>53.5</v>
      </c>
      <c r="K211" s="58" t="n">
        <f aca="false">IF(TOT!AN213&lt;13.4,IF(J211&gt;73,73,J211),J211)</f>
        <v>53.5</v>
      </c>
      <c r="L211" s="58" t="n">
        <f aca="false">IF(TOT!AN213&lt;11,IF(K211&gt;66,66,K211),K211)</f>
        <v>53.5</v>
      </c>
    </row>
    <row r="212" customFormat="false" ht="13" hidden="false" customHeight="true" outlineLevel="0" collapsed="false">
      <c r="A212" s="17" t="s">
        <v>1254</v>
      </c>
      <c r="B212" s="50" t="n">
        <f aca="false">(TOT!AV214*60)/TOT!AK214</f>
        <v>0</v>
      </c>
      <c r="C212" s="37" t="n">
        <f aca="false">VLOOKUP(B212,'SC - SHOTS'!$A$3:$B$55,2)</f>
        <v>47</v>
      </c>
      <c r="D212" s="37" t="n">
        <f aca="false">IF(TOT!AK214&lt;400,IF(C212&gt;66,66,C212),C212)</f>
        <v>47</v>
      </c>
      <c r="E212" s="37" t="n">
        <f aca="false">IF(TOT!AK214&lt;200,IF(C212&gt;60,60,C212),C212)</f>
        <v>47</v>
      </c>
      <c r="F212" s="54" t="n">
        <f aca="false">(TOT!W214*60)/TOT!AK214</f>
        <v>0</v>
      </c>
      <c r="G212" s="58" t="n">
        <f aca="false">VLOOKUP(F212,'SC - GOALS'!$A$3:$B$55,2)</f>
        <v>47</v>
      </c>
      <c r="H212" s="58" t="n">
        <f aca="false">IF(TOT!AK214&lt;400,IF(G212&gt;66,66,G212),G212)</f>
        <v>47</v>
      </c>
      <c r="I212" s="58" t="n">
        <f aca="false">IF(TOT!AK214&lt;200,IF(H212&gt;60,60,H212),H212)</f>
        <v>47</v>
      </c>
      <c r="J212" s="58" t="n">
        <f aca="false">(E212+I212)/2</f>
        <v>47</v>
      </c>
      <c r="K212" s="58" t="n">
        <f aca="false">IF(TOT!AN214&lt;13.4,IF(J212&gt;73,73,J212),J212)</f>
        <v>47</v>
      </c>
      <c r="L212" s="58" t="n">
        <f aca="false">IF(TOT!AN214&lt;11,IF(K212&gt;66,66,K212),K212)</f>
        <v>47</v>
      </c>
    </row>
    <row r="213" customFormat="false" ht="13" hidden="false" customHeight="true" outlineLevel="0" collapsed="false">
      <c r="A213" s="17" t="s">
        <v>1258</v>
      </c>
      <c r="B213" s="50" t="n">
        <f aca="false">(TOT!AV215*60)/TOT!AK215</f>
        <v>4.24814565070801</v>
      </c>
      <c r="C213" s="37" t="n">
        <f aca="false">VLOOKUP(B213,'SC - SHOTS'!$A$3:$B$55,2)</f>
        <v>56</v>
      </c>
      <c r="D213" s="37" t="n">
        <f aca="false">IF(TOT!AK215&lt;400,IF(C213&gt;66,66,C213),C213)</f>
        <v>56</v>
      </c>
      <c r="E213" s="37" t="n">
        <f aca="false">IF(TOT!AK215&lt;200,IF(C213&gt;60,60,C213),C213)</f>
        <v>56</v>
      </c>
      <c r="F213" s="54" t="n">
        <f aca="false">(TOT!W215*60)/TOT!AK215</f>
        <v>0</v>
      </c>
      <c r="G213" s="58" t="n">
        <f aca="false">VLOOKUP(F213,'SC - GOALS'!$A$3:$B$55,2)</f>
        <v>47</v>
      </c>
      <c r="H213" s="58" t="n">
        <f aca="false">IF(TOT!AK215&lt;400,IF(G213&gt;66,66,G213),G213)</f>
        <v>47</v>
      </c>
      <c r="I213" s="58" t="n">
        <f aca="false">IF(TOT!AK215&lt;200,IF(H213&gt;60,60,H213),H213)</f>
        <v>47</v>
      </c>
      <c r="J213" s="58" t="n">
        <f aca="false">(E213+I213)/2</f>
        <v>51.5</v>
      </c>
      <c r="K213" s="58" t="n">
        <f aca="false">IF(TOT!AN215&lt;13.4,IF(J213&gt;73,73,J213),J213)</f>
        <v>51.5</v>
      </c>
      <c r="L213" s="58" t="n">
        <f aca="false">IF(TOT!AN215&lt;11,IF(K213&gt;66,66,K213),K213)</f>
        <v>51.5</v>
      </c>
    </row>
    <row r="214" customFormat="false" ht="13" hidden="false" customHeight="true" outlineLevel="0" collapsed="false">
      <c r="A214" s="17" t="s">
        <v>1262</v>
      </c>
      <c r="B214" s="50" t="n">
        <f aca="false">(TOT!AV216*60)/TOT!AK216</f>
        <v>5.42837559972588</v>
      </c>
      <c r="C214" s="37" t="n">
        <f aca="false">VLOOKUP(B214,'SC - SHOTS'!$A$3:$B$55,2)</f>
        <v>65</v>
      </c>
      <c r="D214" s="37" t="n">
        <f aca="false">IF(TOT!AK216&lt;400,IF(C214&gt;66,66,C214),C214)</f>
        <v>65</v>
      </c>
      <c r="E214" s="37" t="n">
        <f aca="false">IF(TOT!AK216&lt;200,IF(C214&gt;60,60,C214),C214)</f>
        <v>65</v>
      </c>
      <c r="F214" s="54" t="n">
        <f aca="false">(TOT!W216*60)/TOT!AK216</f>
        <v>0.493488690884171</v>
      </c>
      <c r="G214" s="58" t="n">
        <f aca="false">VLOOKUP(F214,'SC - GOALS'!$A$3:$B$55,2)</f>
        <v>70</v>
      </c>
      <c r="H214" s="58" t="n">
        <f aca="false">IF(TOT!AK216&lt;400,IF(G214&gt;66,66,G214),G214)</f>
        <v>70</v>
      </c>
      <c r="I214" s="58" t="n">
        <f aca="false">IF(TOT!AK216&lt;200,IF(H214&gt;60,60,H214),H214)</f>
        <v>70</v>
      </c>
      <c r="J214" s="58" t="n">
        <f aca="false">(E214+I214)/2</f>
        <v>67.5</v>
      </c>
      <c r="K214" s="58" t="n">
        <f aca="false">IF(TOT!AN216&lt;13.4,IF(J214&gt;73,73,J214),J214)</f>
        <v>67.5</v>
      </c>
      <c r="L214" s="58" t="n">
        <f aca="false">IF(TOT!AN216&lt;11,IF(K214&gt;66,66,K214),K214)</f>
        <v>66</v>
      </c>
    </row>
    <row r="215" customFormat="false" ht="13" hidden="false" customHeight="true" outlineLevel="0" collapsed="false">
      <c r="A215" s="17" t="s">
        <v>1267</v>
      </c>
      <c r="B215" s="50" t="n">
        <f aca="false">(TOT!AV217*60)/TOT!AK217</f>
        <v>5.36193029490617</v>
      </c>
      <c r="C215" s="37" t="n">
        <f aca="false">VLOOKUP(B215,'SC - SHOTS'!$A$3:$B$55,2)</f>
        <v>65</v>
      </c>
      <c r="D215" s="37" t="n">
        <f aca="false">IF(TOT!AK217&lt;400,IF(C215&gt;66,66,C215),C215)</f>
        <v>65</v>
      </c>
      <c r="E215" s="37" t="n">
        <f aca="false">IF(TOT!AK217&lt;200,IF(C215&gt;60,60,C215),C215)</f>
        <v>60</v>
      </c>
      <c r="F215" s="54" t="n">
        <f aca="false">(TOT!W217*60)/TOT!AK217</f>
        <v>0</v>
      </c>
      <c r="G215" s="58" t="n">
        <f aca="false">VLOOKUP(F215,'SC - GOALS'!$A$3:$B$55,2)</f>
        <v>47</v>
      </c>
      <c r="H215" s="58" t="n">
        <f aca="false">IF(TOT!AK217&lt;400,IF(G215&gt;66,66,G215),G215)</f>
        <v>47</v>
      </c>
      <c r="I215" s="58" t="n">
        <f aca="false">IF(TOT!AK217&lt;200,IF(H215&gt;60,60,H215),H215)</f>
        <v>47</v>
      </c>
      <c r="J215" s="58" t="n">
        <f aca="false">(E215+I215)/2</f>
        <v>53.5</v>
      </c>
      <c r="K215" s="58" t="n">
        <f aca="false">IF(TOT!AN217&lt;13.4,IF(J215&gt;73,73,J215),J215)</f>
        <v>53.5</v>
      </c>
      <c r="L215" s="58" t="n">
        <f aca="false">IF(TOT!AN217&lt;11,IF(K215&gt;66,66,K215),K215)</f>
        <v>53.5</v>
      </c>
    </row>
    <row r="216" customFormat="false" ht="13" hidden="false" customHeight="true" outlineLevel="0" collapsed="false">
      <c r="A216" s="17" t="s">
        <v>1272</v>
      </c>
      <c r="B216" s="50" t="n">
        <f aca="false">(TOT!AV218*60)/TOT!AK218</f>
        <v>4.85440139079269</v>
      </c>
      <c r="C216" s="37" t="n">
        <f aca="false">VLOOKUP(B216,'SC - SHOTS'!$A$3:$B$55,2)</f>
        <v>61</v>
      </c>
      <c r="D216" s="37" t="n">
        <f aca="false">IF(TOT!AK218&lt;400,IF(C216&gt;66,66,C216),C216)</f>
        <v>61</v>
      </c>
      <c r="E216" s="37" t="n">
        <f aca="false">IF(TOT!AK218&lt;200,IF(C216&gt;60,60,C216),C216)</f>
        <v>61</v>
      </c>
      <c r="F216" s="54" t="n">
        <f aca="false">(TOT!W218*60)/TOT!AK218</f>
        <v>0.361071177827555</v>
      </c>
      <c r="G216" s="58" t="n">
        <f aca="false">VLOOKUP(F216,'SC - GOALS'!$A$3:$B$55,2)</f>
        <v>64</v>
      </c>
      <c r="H216" s="58" t="n">
        <f aca="false">IF(TOT!AK218&lt;400,IF(G216&gt;66,66,G216),G216)</f>
        <v>64</v>
      </c>
      <c r="I216" s="58" t="n">
        <f aca="false">IF(TOT!AK218&lt;200,IF(H216&gt;60,60,H216),H216)</f>
        <v>64</v>
      </c>
      <c r="J216" s="58" t="n">
        <f aca="false">(E216+I216)/2</f>
        <v>62.5</v>
      </c>
      <c r="K216" s="58" t="n">
        <f aca="false">IF(TOT!AN218&lt;13.4,IF(J216&gt;73,73,J216),J216)</f>
        <v>62.5</v>
      </c>
      <c r="L216" s="58" t="n">
        <f aca="false">IF(TOT!AN218&lt;11,IF(K216&gt;66,66,K216),K216)</f>
        <v>62.5</v>
      </c>
    </row>
    <row r="217" customFormat="false" ht="13" hidden="false" customHeight="true" outlineLevel="0" collapsed="false">
      <c r="A217" s="17" t="s">
        <v>1276</v>
      </c>
      <c r="B217" s="50" t="n">
        <f aca="false">(TOT!AV219*60)/TOT!AK219</f>
        <v>4.16832669322699</v>
      </c>
      <c r="C217" s="37" t="n">
        <f aca="false">VLOOKUP(B217,'SC - SHOTS'!$A$3:$B$55,2)</f>
        <v>56</v>
      </c>
      <c r="D217" s="37" t="n">
        <f aca="false">IF(TOT!AK219&lt;400,IF(C217&gt;66,66,C217),C217)</f>
        <v>56</v>
      </c>
      <c r="E217" s="37" t="n">
        <f aca="false">IF(TOT!AK219&lt;200,IF(C217&gt;60,60,C217),C217)</f>
        <v>56</v>
      </c>
      <c r="F217" s="54" t="n">
        <f aca="false">(TOT!W219*60)/TOT!AK219</f>
        <v>0.268924302788838</v>
      </c>
      <c r="G217" s="58" t="n">
        <f aca="false">VLOOKUP(F217,'SC - GOALS'!$A$3:$B$55,2)</f>
        <v>59</v>
      </c>
      <c r="H217" s="58" t="n">
        <f aca="false">IF(TOT!AK219&lt;400,IF(G217&gt;66,66,G217),G217)</f>
        <v>59</v>
      </c>
      <c r="I217" s="58" t="n">
        <f aca="false">IF(TOT!AK219&lt;200,IF(H217&gt;60,60,H217),H217)</f>
        <v>59</v>
      </c>
      <c r="J217" s="58" t="n">
        <f aca="false">(E217+I217)/2</f>
        <v>57.5</v>
      </c>
      <c r="K217" s="58" t="n">
        <f aca="false">IF(TOT!AN219&lt;13.4,IF(J217&gt;73,73,J217),J217)</f>
        <v>57.5</v>
      </c>
      <c r="L217" s="58" t="n">
        <f aca="false">IF(TOT!AN219&lt;11,IF(K217&gt;66,66,K217),K217)</f>
        <v>57.5</v>
      </c>
    </row>
    <row r="218" customFormat="false" ht="13" hidden="false" customHeight="true" outlineLevel="0" collapsed="false">
      <c r="A218" s="17" t="s">
        <v>1282</v>
      </c>
      <c r="B218" s="50" t="n">
        <f aca="false">(TOT!AV220*60)/TOT!AK220</f>
        <v>2.45193647255503</v>
      </c>
      <c r="C218" s="37" t="n">
        <f aca="false">VLOOKUP(B218,'SC - SHOTS'!$A$3:$B$55,2)</f>
        <v>47</v>
      </c>
      <c r="D218" s="37" t="n">
        <f aca="false">IF(TOT!AK220&lt;400,IF(C218&gt;66,66,C218),C218)</f>
        <v>47</v>
      </c>
      <c r="E218" s="37" t="n">
        <f aca="false">IF(TOT!AK220&lt;200,IF(C218&gt;60,60,C218),C218)</f>
        <v>47</v>
      </c>
      <c r="F218" s="54" t="n">
        <f aca="false">(TOT!W220*60)/TOT!AK220</f>
        <v>0.11145165784341</v>
      </c>
      <c r="G218" s="58" t="n">
        <f aca="false">VLOOKUP(F218,'SC - GOALS'!$A$3:$B$55,2)</f>
        <v>51</v>
      </c>
      <c r="H218" s="58" t="n">
        <f aca="false">IF(TOT!AK220&lt;400,IF(G218&gt;66,66,G218),G218)</f>
        <v>51</v>
      </c>
      <c r="I218" s="58" t="n">
        <f aca="false">IF(TOT!AK220&lt;200,IF(H218&gt;60,60,H218),H218)</f>
        <v>51</v>
      </c>
      <c r="J218" s="58" t="n">
        <f aca="false">(E218+I218)/2</f>
        <v>49</v>
      </c>
      <c r="K218" s="58" t="n">
        <f aca="false">IF(TOT!AN220&lt;13.4,IF(J218&gt;73,73,J218),J218)</f>
        <v>49</v>
      </c>
      <c r="L218" s="58" t="n">
        <f aca="false">IF(TOT!AN220&lt;11,IF(K218&gt;66,66,K218),K218)</f>
        <v>49</v>
      </c>
    </row>
    <row r="219" customFormat="false" ht="13" hidden="false" customHeight="true" outlineLevel="0" collapsed="false">
      <c r="A219" s="17" t="s">
        <v>1286</v>
      </c>
      <c r="B219" s="50" t="n">
        <f aca="false">(TOT!AV221*60)/TOT!AK221</f>
        <v>8.80913539967366</v>
      </c>
      <c r="C219" s="37" t="n">
        <f aca="false">VLOOKUP(B219,'SC - SHOTS'!$A$3:$B$55,2)</f>
        <v>89</v>
      </c>
      <c r="D219" s="37" t="n">
        <f aca="false">IF(TOT!AK221&lt;400,IF(C219&gt;66,66,C219),C219)</f>
        <v>66</v>
      </c>
      <c r="E219" s="37" t="n">
        <f aca="false">IF(TOT!AK221&lt;200,IF(C219&gt;60,60,C219),C219)</f>
        <v>60</v>
      </c>
      <c r="F219" s="54" t="n">
        <f aca="false">(TOT!W221*60)/TOT!AK221</f>
        <v>0</v>
      </c>
      <c r="G219" s="58" t="n">
        <f aca="false">VLOOKUP(F219,'SC - GOALS'!$A$3:$B$55,2)</f>
        <v>47</v>
      </c>
      <c r="H219" s="58" t="n">
        <f aca="false">IF(TOT!AK221&lt;400,IF(G219&gt;66,66,G219),G219)</f>
        <v>47</v>
      </c>
      <c r="I219" s="58" t="n">
        <f aca="false">IF(TOT!AK221&lt;200,IF(H219&gt;60,60,H219),H219)</f>
        <v>47</v>
      </c>
      <c r="J219" s="58" t="n">
        <f aca="false">(E219+I219)/2</f>
        <v>53.5</v>
      </c>
      <c r="K219" s="58" t="n">
        <f aca="false">IF(TOT!AN221&lt;13.4,IF(J219&gt;73,73,J219),J219)</f>
        <v>53.5</v>
      </c>
      <c r="L219" s="58" t="n">
        <f aca="false">IF(TOT!AN221&lt;11,IF(K219&gt;66,66,K219),K219)</f>
        <v>53.5</v>
      </c>
    </row>
    <row r="220" customFormat="false" ht="13" hidden="false" customHeight="true" outlineLevel="0" collapsed="false">
      <c r="A220" s="17" t="s">
        <v>1292</v>
      </c>
      <c r="B220" s="50" t="n">
        <f aca="false">(TOT!AV222*60)/TOT!AK222</f>
        <v>0</v>
      </c>
      <c r="C220" s="37" t="n">
        <f aca="false">VLOOKUP(B220,'SC - SHOTS'!$A$3:$B$55,2)</f>
        <v>47</v>
      </c>
      <c r="D220" s="37" t="n">
        <f aca="false">IF(TOT!AK222&lt;400,IF(C220&gt;66,66,C220),C220)</f>
        <v>47</v>
      </c>
      <c r="E220" s="37" t="n">
        <f aca="false">IF(TOT!AK222&lt;200,IF(C220&gt;60,60,C220),C220)</f>
        <v>47</v>
      </c>
      <c r="F220" s="54" t="n">
        <f aca="false">(TOT!W222*60)/TOT!AK222</f>
        <v>0</v>
      </c>
      <c r="G220" s="58" t="n">
        <f aca="false">VLOOKUP(F220,'SC - GOALS'!$A$3:$B$55,2)</f>
        <v>47</v>
      </c>
      <c r="H220" s="58" t="n">
        <f aca="false">IF(TOT!AK222&lt;400,IF(G220&gt;66,66,G220),G220)</f>
        <v>47</v>
      </c>
      <c r="I220" s="58" t="n">
        <f aca="false">IF(TOT!AK222&lt;200,IF(H220&gt;60,60,H220),H220)</f>
        <v>47</v>
      </c>
      <c r="J220" s="58" t="n">
        <f aca="false">(E220+I220)/2</f>
        <v>47</v>
      </c>
      <c r="K220" s="58" t="n">
        <f aca="false">IF(TOT!AN222&lt;13.4,IF(J220&gt;73,73,J220),J220)</f>
        <v>47</v>
      </c>
      <c r="L220" s="58" t="n">
        <f aca="false">IF(TOT!AN222&lt;11,IF(K220&gt;66,66,K220),K220)</f>
        <v>47</v>
      </c>
    </row>
    <row r="221" customFormat="false" ht="13" hidden="false" customHeight="true" outlineLevel="0" collapsed="false">
      <c r="A221" s="17" t="s">
        <v>1296</v>
      </c>
      <c r="B221" s="50" t="n">
        <f aca="false">(TOT!AV223*60)/TOT!AK223</f>
        <v>6.76667269112602</v>
      </c>
      <c r="C221" s="37" t="n">
        <f aca="false">VLOOKUP(B221,'SC - SHOTS'!$A$3:$B$55,2)</f>
        <v>75</v>
      </c>
      <c r="D221" s="37" t="n">
        <f aca="false">IF(TOT!AK223&lt;400,IF(C221&gt;66,66,C221),C221)</f>
        <v>75</v>
      </c>
      <c r="E221" s="37" t="n">
        <f aca="false">IF(TOT!AK223&lt;200,IF(C221&gt;60,60,C221),C221)</f>
        <v>75</v>
      </c>
      <c r="F221" s="54" t="n">
        <f aca="false">(TOT!W223*60)/TOT!AK223</f>
        <v>0.780769925899156</v>
      </c>
      <c r="G221" s="58" t="n">
        <f aca="false">VLOOKUP(F221,'SC - GOALS'!$A$3:$B$55,2)</f>
        <v>80</v>
      </c>
      <c r="H221" s="58" t="n">
        <f aca="false">IF(TOT!AK223&lt;400,IF(G221&gt;66,66,G221),G221)</f>
        <v>80</v>
      </c>
      <c r="I221" s="58" t="n">
        <f aca="false">IF(TOT!AK223&lt;200,IF(H221&gt;60,60,H221),H221)</f>
        <v>80</v>
      </c>
      <c r="J221" s="58" t="n">
        <f aca="false">(E221+I221)/2</f>
        <v>77.5</v>
      </c>
      <c r="K221" s="58" t="n">
        <f aca="false">IF(TOT!AN223&lt;13.4,IF(J221&gt;73,73,J221),J221)</f>
        <v>73</v>
      </c>
      <c r="L221" s="58" t="n">
        <f aca="false">IF(TOT!AN223&lt;11,IF(K221&gt;66,66,K221),K221)</f>
        <v>73</v>
      </c>
    </row>
    <row r="222" customFormat="false" ht="13" hidden="false" customHeight="true" outlineLevel="0" collapsed="false">
      <c r="A222" s="17" t="s">
        <v>1299</v>
      </c>
      <c r="B222" s="50" t="n">
        <f aca="false">(TOT!AV224*60)/TOT!AK224</f>
        <v>5.42986425339367</v>
      </c>
      <c r="C222" s="37" t="n">
        <f aca="false">VLOOKUP(B222,'SC - SHOTS'!$A$3:$B$55,2)</f>
        <v>65</v>
      </c>
      <c r="D222" s="37" t="n">
        <f aca="false">IF(TOT!AK224&lt;400,IF(C222&gt;66,66,C222),C222)</f>
        <v>65</v>
      </c>
      <c r="E222" s="37" t="n">
        <f aca="false">IF(TOT!AK224&lt;200,IF(C222&gt;60,60,C222),C222)</f>
        <v>60</v>
      </c>
      <c r="F222" s="54" t="n">
        <f aca="false">(TOT!W224*60)/TOT!AK224</f>
        <v>0</v>
      </c>
      <c r="G222" s="58" t="n">
        <f aca="false">VLOOKUP(F222,'SC - GOALS'!$A$3:$B$55,2)</f>
        <v>47</v>
      </c>
      <c r="H222" s="58" t="n">
        <f aca="false">IF(TOT!AK224&lt;400,IF(G222&gt;66,66,G222),G222)</f>
        <v>47</v>
      </c>
      <c r="I222" s="58" t="n">
        <f aca="false">IF(TOT!AK224&lt;200,IF(H222&gt;60,60,H222),H222)</f>
        <v>47</v>
      </c>
      <c r="J222" s="58" t="n">
        <f aca="false">(E222+I222)/2</f>
        <v>53.5</v>
      </c>
      <c r="K222" s="58" t="n">
        <f aca="false">IF(TOT!AN224&lt;13.4,IF(J222&gt;73,73,J222),J222)</f>
        <v>53.5</v>
      </c>
      <c r="L222" s="58" t="n">
        <f aca="false">IF(TOT!AN224&lt;11,IF(K222&gt;66,66,K222),K222)</f>
        <v>53.5</v>
      </c>
    </row>
    <row r="223" customFormat="false" ht="13" hidden="false" customHeight="true" outlineLevel="0" collapsed="false">
      <c r="A223" s="17" t="s">
        <v>1304</v>
      </c>
      <c r="B223" s="50" t="n">
        <f aca="false">(TOT!AV225*60)/TOT!AK225</f>
        <v>4.87261146496823</v>
      </c>
      <c r="C223" s="37" t="n">
        <f aca="false">VLOOKUP(B223,'SC - SHOTS'!$A$3:$B$55,2)</f>
        <v>61</v>
      </c>
      <c r="D223" s="37" t="n">
        <f aca="false">IF(TOT!AK225&lt;400,IF(C223&gt;66,66,C223),C223)</f>
        <v>61</v>
      </c>
      <c r="E223" s="37" t="n">
        <f aca="false">IF(TOT!AK225&lt;200,IF(C223&gt;60,60,C223),C223)</f>
        <v>61</v>
      </c>
      <c r="F223" s="54" t="n">
        <f aca="false">(TOT!W225*60)/TOT!AK225</f>
        <v>0</v>
      </c>
      <c r="G223" s="58" t="n">
        <f aca="false">VLOOKUP(F223,'SC - GOALS'!$A$3:$B$55,2)</f>
        <v>47</v>
      </c>
      <c r="H223" s="58" t="n">
        <f aca="false">IF(TOT!AK225&lt;400,IF(G223&gt;66,66,G223),G223)</f>
        <v>47</v>
      </c>
      <c r="I223" s="58" t="n">
        <f aca="false">IF(TOT!AK225&lt;200,IF(H223&gt;60,60,H223),H223)</f>
        <v>47</v>
      </c>
      <c r="J223" s="58" t="n">
        <f aca="false">(E223+I223)/2</f>
        <v>54</v>
      </c>
      <c r="K223" s="58" t="n">
        <f aca="false">IF(TOT!AN225&lt;13.4,IF(J223&gt;73,73,J223),J223)</f>
        <v>54</v>
      </c>
      <c r="L223" s="58" t="n">
        <f aca="false">IF(TOT!AN225&lt;11,IF(K223&gt;66,66,K223),K223)</f>
        <v>54</v>
      </c>
    </row>
    <row r="224" customFormat="false" ht="13" hidden="false" customHeight="true" outlineLevel="0" collapsed="false">
      <c r="A224" s="17" t="s">
        <v>1310</v>
      </c>
      <c r="B224" s="50" t="n">
        <f aca="false">(TOT!AV226*60)/TOT!AK226</f>
        <v>9.16808149405772</v>
      </c>
      <c r="C224" s="37" t="n">
        <f aca="false">VLOOKUP(B224,'SC - SHOTS'!$A$3:$B$55,2)</f>
        <v>91</v>
      </c>
      <c r="D224" s="37" t="n">
        <f aca="false">IF(TOT!AK226&lt;400,IF(C224&gt;66,66,C224),C224)</f>
        <v>91</v>
      </c>
      <c r="E224" s="37" t="n">
        <f aca="false">IF(TOT!AK226&lt;200,IF(C224&gt;60,60,C224),C224)</f>
        <v>91</v>
      </c>
      <c r="F224" s="54" t="n">
        <f aca="false">(TOT!W226*60)/TOT!AK226</f>
        <v>1.11569245694882</v>
      </c>
      <c r="G224" s="58" t="n">
        <f aca="false">VLOOKUP(F224,'SC - GOALS'!$A$3:$B$55,2)</f>
        <v>90</v>
      </c>
      <c r="H224" s="58" t="n">
        <f aca="false">IF(TOT!AK226&lt;400,IF(G224&gt;66,66,G224),G224)</f>
        <v>90</v>
      </c>
      <c r="I224" s="58" t="n">
        <f aca="false">IF(TOT!AK226&lt;200,IF(H224&gt;60,60,H224),H224)</f>
        <v>90</v>
      </c>
      <c r="J224" s="58" t="n">
        <f aca="false">(E224+I224)/2</f>
        <v>90.5</v>
      </c>
      <c r="K224" s="58" t="n">
        <f aca="false">IF(TOT!AN226&lt;13.4,IF(J224&gt;73,73,J224),J224)</f>
        <v>90.5</v>
      </c>
      <c r="L224" s="58" t="n">
        <f aca="false">IF(TOT!AN226&lt;11,IF(K224&gt;66,66,K224),K224)</f>
        <v>90.5</v>
      </c>
    </row>
    <row r="225" customFormat="false" ht="13" hidden="false" customHeight="true" outlineLevel="0" collapsed="false">
      <c r="A225" s="17" t="s">
        <v>1315</v>
      </c>
      <c r="B225" s="50" t="n">
        <f aca="false">(TOT!AV227*60)/TOT!AK227</f>
        <v>11.8032786885249</v>
      </c>
      <c r="C225" s="37" t="n">
        <f aca="false">VLOOKUP(B225,'SC - SHOTS'!$A$3:$B$55,2)</f>
        <v>98</v>
      </c>
      <c r="D225" s="37" t="n">
        <f aca="false">IF(TOT!AK227&lt;400,IF(C225&gt;66,66,C225),C225)</f>
        <v>66</v>
      </c>
      <c r="E225" s="37" t="n">
        <f aca="false">IF(TOT!AK227&lt;200,IF(C225&gt;60,60,C225),C225)</f>
        <v>60</v>
      </c>
      <c r="F225" s="54" t="n">
        <f aca="false">(TOT!W227*60)/TOT!AK227</f>
        <v>1.07302533532045</v>
      </c>
      <c r="G225" s="58" t="n">
        <f aca="false">VLOOKUP(F225,'SC - GOALS'!$A$3:$B$55,2)</f>
        <v>89</v>
      </c>
      <c r="H225" s="58" t="n">
        <f aca="false">IF(TOT!AK227&lt;400,IF(G225&gt;66,66,G225),G225)</f>
        <v>66</v>
      </c>
      <c r="I225" s="58" t="n">
        <f aca="false">IF(TOT!AK227&lt;200,IF(H225&gt;60,60,H225),H225)</f>
        <v>60</v>
      </c>
      <c r="J225" s="58" t="n">
        <f aca="false">(E225+I225)/2</f>
        <v>60</v>
      </c>
      <c r="K225" s="58" t="n">
        <f aca="false">IF(TOT!AN227&lt;13.4,IF(J225&gt;73,73,J225),J225)</f>
        <v>60</v>
      </c>
      <c r="L225" s="58" t="n">
        <f aca="false">IF(TOT!AN227&lt;11,IF(K225&gt;66,66,K225),K225)</f>
        <v>60</v>
      </c>
    </row>
    <row r="226" customFormat="false" ht="13" hidden="false" customHeight="true" outlineLevel="0" collapsed="false">
      <c r="A226" s="17" t="s">
        <v>1318</v>
      </c>
      <c r="B226" s="50" t="n">
        <f aca="false">(TOT!AV228*60)/TOT!AK228</f>
        <v>4.47679708826206</v>
      </c>
      <c r="C226" s="37" t="n">
        <f aca="false">VLOOKUP(B226,'SC - SHOTS'!$A$3:$B$55,2)</f>
        <v>58</v>
      </c>
      <c r="D226" s="37" t="n">
        <f aca="false">IF(TOT!AK228&lt;400,IF(C226&gt;66,66,C226),C226)</f>
        <v>58</v>
      </c>
      <c r="E226" s="37" t="n">
        <f aca="false">IF(TOT!AK228&lt;200,IF(C226&gt;60,60,C226),C226)</f>
        <v>58</v>
      </c>
      <c r="F226" s="54" t="n">
        <f aca="false">(TOT!W228*60)/TOT!AK228</f>
        <v>0.327570518653321</v>
      </c>
      <c r="G226" s="58" t="n">
        <f aca="false">VLOOKUP(F226,'SC - GOALS'!$A$3:$B$55,2)</f>
        <v>62</v>
      </c>
      <c r="H226" s="58" t="n">
        <f aca="false">IF(TOT!AK228&lt;400,IF(G226&gt;66,66,G226),G226)</f>
        <v>62</v>
      </c>
      <c r="I226" s="58" t="n">
        <f aca="false">IF(TOT!AK228&lt;200,IF(H226&gt;60,60,H226),H226)</f>
        <v>62</v>
      </c>
      <c r="J226" s="58" t="n">
        <f aca="false">(E226+I226)/2</f>
        <v>60</v>
      </c>
      <c r="K226" s="58" t="n">
        <f aca="false">IF(TOT!AN228&lt;13.4,IF(J226&gt;73,73,J226),J226)</f>
        <v>60</v>
      </c>
      <c r="L226" s="58" t="n">
        <f aca="false">IF(TOT!AN228&lt;11,IF(K226&gt;66,66,K226),K226)</f>
        <v>60</v>
      </c>
    </row>
    <row r="227" customFormat="false" ht="13" hidden="false" customHeight="true" outlineLevel="0" collapsed="false">
      <c r="A227" s="17" t="s">
        <v>1321</v>
      </c>
      <c r="B227" s="50" t="n">
        <f aca="false">(TOT!AV229*60)/TOT!AK229</f>
        <v>2.95245785808022</v>
      </c>
      <c r="C227" s="37" t="n">
        <f aca="false">VLOOKUP(B227,'SC - SHOTS'!$A$3:$B$55,2)</f>
        <v>49</v>
      </c>
      <c r="D227" s="37" t="n">
        <f aca="false">IF(TOT!AK229&lt;400,IF(C227&gt;66,66,C227),C227)</f>
        <v>49</v>
      </c>
      <c r="E227" s="37" t="n">
        <f aca="false">IF(TOT!AK229&lt;200,IF(C227&gt;60,60,C227),C227)</f>
        <v>49</v>
      </c>
      <c r="F227" s="54" t="n">
        <f aca="false">(TOT!W229*60)/TOT!AK229</f>
        <v>0.272534571515097</v>
      </c>
      <c r="G227" s="58" t="n">
        <f aca="false">VLOOKUP(F227,'SC - GOALS'!$A$3:$B$55,2)</f>
        <v>59</v>
      </c>
      <c r="H227" s="58" t="n">
        <f aca="false">IF(TOT!AK229&lt;400,IF(G227&gt;66,66,G227),G227)</f>
        <v>59</v>
      </c>
      <c r="I227" s="58" t="n">
        <f aca="false">IF(TOT!AK229&lt;200,IF(H227&gt;60,60,H227),H227)</f>
        <v>59</v>
      </c>
      <c r="J227" s="58" t="n">
        <f aca="false">(E227+I227)/2</f>
        <v>54</v>
      </c>
      <c r="K227" s="58" t="n">
        <f aca="false">IF(TOT!AN229&lt;13.4,IF(J227&gt;73,73,J227),J227)</f>
        <v>54</v>
      </c>
      <c r="L227" s="58" t="n">
        <f aca="false">IF(TOT!AN229&lt;11,IF(K227&gt;66,66,K227),K227)</f>
        <v>54</v>
      </c>
    </row>
    <row r="228" customFormat="false" ht="13" hidden="false" customHeight="true" outlineLevel="0" collapsed="false">
      <c r="A228" s="17" t="s">
        <v>1325</v>
      </c>
      <c r="B228" s="50" t="n">
        <f aca="false">(TOT!AV230*60)/TOT!AK230</f>
        <v>7.00268003803925</v>
      </c>
      <c r="C228" s="37" t="n">
        <f aca="false">VLOOKUP(B228,'SC - SHOTS'!$A$3:$B$55,2)</f>
        <v>77</v>
      </c>
      <c r="D228" s="37" t="n">
        <f aca="false">IF(TOT!AK230&lt;400,IF(C228&gt;66,66,C228),C228)</f>
        <v>77</v>
      </c>
      <c r="E228" s="37" t="n">
        <f aca="false">IF(TOT!AK230&lt;200,IF(C228&gt;60,60,C228),C228)</f>
        <v>77</v>
      </c>
      <c r="F228" s="54" t="n">
        <f aca="false">(TOT!W230*60)/TOT!AK230</f>
        <v>0.829947263767615</v>
      </c>
      <c r="G228" s="58" t="n">
        <f aca="false">VLOOKUP(F228,'SC - GOALS'!$A$3:$B$55,2)</f>
        <v>81</v>
      </c>
      <c r="H228" s="58" t="n">
        <f aca="false">IF(TOT!AK230&lt;400,IF(G228&gt;66,66,G228),G228)</f>
        <v>81</v>
      </c>
      <c r="I228" s="58" t="n">
        <f aca="false">IF(TOT!AK230&lt;200,IF(H228&gt;60,60,H228),H228)</f>
        <v>81</v>
      </c>
      <c r="J228" s="58" t="n">
        <f aca="false">(E228+I228)/2</f>
        <v>79</v>
      </c>
      <c r="K228" s="58" t="n">
        <f aca="false">IF(TOT!AN230&lt;13.4,IF(J228&gt;73,73,J228),J228)</f>
        <v>79</v>
      </c>
      <c r="L228" s="58" t="n">
        <f aca="false">IF(TOT!AN230&lt;11,IF(K228&gt;66,66,K228),K228)</f>
        <v>79</v>
      </c>
    </row>
    <row r="229" customFormat="false" ht="13" hidden="false" customHeight="true" outlineLevel="0" collapsed="false">
      <c r="A229" s="17" t="s">
        <v>1329</v>
      </c>
      <c r="B229" s="50" t="n">
        <f aca="false">(TOT!AV231*60)/TOT!AK231</f>
        <v>6.38035464686053</v>
      </c>
      <c r="C229" s="37" t="n">
        <f aca="false">VLOOKUP(B229,'SC - SHOTS'!$A$3:$B$55,2)</f>
        <v>73</v>
      </c>
      <c r="D229" s="37" t="n">
        <f aca="false">IF(TOT!AK231&lt;400,IF(C229&gt;66,66,C229),C229)</f>
        <v>73</v>
      </c>
      <c r="E229" s="37" t="n">
        <f aca="false">IF(TOT!AK231&lt;200,IF(C229&gt;60,60,C229),C229)</f>
        <v>73</v>
      </c>
      <c r="F229" s="54" t="n">
        <f aca="false">(TOT!W231*60)/TOT!AK231</f>
        <v>0.19733055608847</v>
      </c>
      <c r="G229" s="58" t="n">
        <f aca="false">VLOOKUP(F229,'SC - GOALS'!$A$3:$B$55,2)</f>
        <v>55</v>
      </c>
      <c r="H229" s="58" t="n">
        <f aca="false">IF(TOT!AK231&lt;400,IF(G229&gt;66,66,G229),G229)</f>
        <v>55</v>
      </c>
      <c r="I229" s="58" t="n">
        <f aca="false">IF(TOT!AK231&lt;200,IF(H229&gt;60,60,H229),H229)</f>
        <v>55</v>
      </c>
      <c r="J229" s="58" t="n">
        <f aca="false">(E229+I229)/2</f>
        <v>64</v>
      </c>
      <c r="K229" s="58" t="n">
        <f aca="false">IF(TOT!AN231&lt;13.4,IF(J229&gt;73,73,J229),J229)</f>
        <v>64</v>
      </c>
      <c r="L229" s="58" t="n">
        <f aca="false">IF(TOT!AN231&lt;11,IF(K229&gt;66,66,K229),K229)</f>
        <v>64</v>
      </c>
    </row>
    <row r="230" customFormat="false" ht="13" hidden="false" customHeight="true" outlineLevel="0" collapsed="false">
      <c r="A230" s="17" t="s">
        <v>1334</v>
      </c>
      <c r="B230" s="50" t="n">
        <f aca="false">(TOT!AV232*60)/TOT!AK232</f>
        <v>4.18743768693918</v>
      </c>
      <c r="C230" s="37" t="n">
        <f aca="false">VLOOKUP(B230,'SC - SHOTS'!$A$3:$B$55,2)</f>
        <v>56</v>
      </c>
      <c r="D230" s="37" t="n">
        <f aca="false">IF(TOT!AK232&lt;400,IF(C230&gt;66,66,C230),C230)</f>
        <v>56</v>
      </c>
      <c r="E230" s="37" t="n">
        <f aca="false">IF(TOT!AK232&lt;200,IF(C230&gt;60,60,C230),C230)</f>
        <v>56</v>
      </c>
      <c r="F230" s="54" t="n">
        <f aca="false">(TOT!W232*60)/TOT!AK232</f>
        <v>0.598205383848455</v>
      </c>
      <c r="G230" s="58" t="n">
        <f aca="false">VLOOKUP(F230,'SC - GOALS'!$A$3:$B$55,2)</f>
        <v>73</v>
      </c>
      <c r="H230" s="58" t="n">
        <f aca="false">IF(TOT!AK232&lt;400,IF(G230&gt;66,66,G230),G230)</f>
        <v>73</v>
      </c>
      <c r="I230" s="58" t="n">
        <f aca="false">IF(TOT!AK232&lt;200,IF(H230&gt;60,60,H230),H230)</f>
        <v>73</v>
      </c>
      <c r="J230" s="58" t="n">
        <f aca="false">(E230+I230)/2</f>
        <v>64.5</v>
      </c>
      <c r="K230" s="58" t="n">
        <f aca="false">IF(TOT!AN232&lt;13.4,IF(J230&gt;73,73,J230),J230)</f>
        <v>64.5</v>
      </c>
      <c r="L230" s="58" t="n">
        <f aca="false">IF(TOT!AN232&lt;11,IF(K230&gt;66,66,K230),K230)</f>
        <v>64.5</v>
      </c>
    </row>
    <row r="231" customFormat="false" ht="13" hidden="false" customHeight="true" outlineLevel="0" collapsed="false">
      <c r="A231" s="17" t="s">
        <v>1339</v>
      </c>
      <c r="B231" s="50" t="n">
        <f aca="false">(TOT!AV233*60)/TOT!AK233</f>
        <v>7.24645957057997</v>
      </c>
      <c r="C231" s="37" t="n">
        <f aca="false">VLOOKUP(B231,'SC - SHOTS'!$A$3:$B$55,2)</f>
        <v>79</v>
      </c>
      <c r="D231" s="37" t="n">
        <f aca="false">IF(TOT!AK233&lt;400,IF(C231&gt;66,66,C231),C231)</f>
        <v>79</v>
      </c>
      <c r="E231" s="37" t="n">
        <f aca="false">IF(TOT!AK233&lt;200,IF(C231&gt;60,60,C231),C231)</f>
        <v>79</v>
      </c>
      <c r="F231" s="54" t="n">
        <f aca="false">(TOT!W233*60)/TOT!AK233</f>
        <v>0.668113293741415</v>
      </c>
      <c r="G231" s="58" t="n">
        <f aca="false">VLOOKUP(F231,'SC - GOALS'!$A$3:$B$55,2)</f>
        <v>76</v>
      </c>
      <c r="H231" s="58" t="n">
        <f aca="false">IF(TOT!AK233&lt;400,IF(G231&gt;66,66,G231),G231)</f>
        <v>76</v>
      </c>
      <c r="I231" s="58" t="n">
        <f aca="false">IF(TOT!AK233&lt;200,IF(H231&gt;60,60,H231),H231)</f>
        <v>76</v>
      </c>
      <c r="J231" s="58" t="n">
        <f aca="false">(E231+I231)/2</f>
        <v>77.5</v>
      </c>
      <c r="K231" s="58" t="n">
        <f aca="false">IF(TOT!AN233&lt;13.4,IF(J231&gt;73,73,J231),J231)</f>
        <v>77.5</v>
      </c>
      <c r="L231" s="58" t="n">
        <f aca="false">IF(TOT!AN233&lt;11,IF(K231&gt;66,66,K231),K231)</f>
        <v>77.5</v>
      </c>
    </row>
    <row r="232" customFormat="false" ht="13" hidden="false" customHeight="true" outlineLevel="0" collapsed="false">
      <c r="A232" s="17" t="s">
        <v>1344</v>
      </c>
      <c r="B232" s="50" t="n">
        <f aca="false">(TOT!AV234*60)/TOT!AK234</f>
        <v>10.9397553749146</v>
      </c>
      <c r="C232" s="37" t="n">
        <f aca="false">VLOOKUP(B232,'SC - SHOTS'!$A$3:$B$55,2)</f>
        <v>96</v>
      </c>
      <c r="D232" s="37" t="n">
        <f aca="false">IF(TOT!AK234&lt;400,IF(C232&gt;66,66,C232),C232)</f>
        <v>96</v>
      </c>
      <c r="E232" s="37" t="n">
        <f aca="false">IF(TOT!AK234&lt;200,IF(C232&gt;60,60,C232),C232)</f>
        <v>96</v>
      </c>
      <c r="F232" s="54" t="n">
        <f aca="false">(TOT!W234*60)/TOT!AK234</f>
        <v>0.957228595305025</v>
      </c>
      <c r="G232" s="58" t="n">
        <f aca="false">VLOOKUP(F232,'SC - GOALS'!$A$3:$B$55,2)</f>
        <v>86</v>
      </c>
      <c r="H232" s="58" t="n">
        <f aca="false">IF(TOT!AK234&lt;400,IF(G232&gt;66,66,G232),G232)</f>
        <v>86</v>
      </c>
      <c r="I232" s="58" t="n">
        <f aca="false">IF(TOT!AK234&lt;200,IF(H232&gt;60,60,H232),H232)</f>
        <v>86</v>
      </c>
      <c r="J232" s="58" t="n">
        <f aca="false">(E232+I232)/2</f>
        <v>91</v>
      </c>
      <c r="K232" s="58" t="n">
        <f aca="false">IF(TOT!AN234&lt;13.4,IF(J232&gt;73,73,J232),J232)</f>
        <v>91</v>
      </c>
      <c r="L232" s="58" t="n">
        <f aca="false">IF(TOT!AN234&lt;11,IF(K232&gt;66,66,K232),K232)</f>
        <v>91</v>
      </c>
    </row>
    <row r="233" customFormat="false" ht="13" hidden="false" customHeight="true" outlineLevel="0" collapsed="false">
      <c r="A233" s="17" t="s">
        <v>1348</v>
      </c>
      <c r="B233" s="50" t="n">
        <f aca="false">(TOT!AV235*60)/TOT!AK235</f>
        <v>10.1443087695331</v>
      </c>
      <c r="C233" s="37" t="n">
        <f aca="false">VLOOKUP(B233,'SC - SHOTS'!$A$3:$B$55,2)</f>
        <v>94</v>
      </c>
      <c r="D233" s="37" t="n">
        <f aca="false">IF(TOT!AK235&lt;400,IF(C233&gt;66,66,C233),C233)</f>
        <v>66</v>
      </c>
      <c r="E233" s="37" t="n">
        <f aca="false">IF(TOT!AK235&lt;200,IF(C233&gt;60,60,C233),C233)</f>
        <v>60</v>
      </c>
      <c r="F233" s="54" t="n">
        <f aca="false">(TOT!W235*60)/TOT!AK235</f>
        <v>1.22961318418583</v>
      </c>
      <c r="G233" s="58" t="n">
        <f aca="false">VLOOKUP(F233,'SC - GOALS'!$A$3:$B$55,2)</f>
        <v>93</v>
      </c>
      <c r="H233" s="58" t="n">
        <f aca="false">IF(TOT!AK235&lt;400,IF(G233&gt;66,66,G233),G233)</f>
        <v>66</v>
      </c>
      <c r="I233" s="58" t="n">
        <f aca="false">IF(TOT!AK235&lt;200,IF(H233&gt;60,60,H233),H233)</f>
        <v>60</v>
      </c>
      <c r="J233" s="58" t="n">
        <f aca="false">(E233+I233)/2</f>
        <v>60</v>
      </c>
      <c r="K233" s="58" t="n">
        <f aca="false">IF(TOT!AN235&lt;13.4,IF(J233&gt;73,73,J233),J233)</f>
        <v>60</v>
      </c>
      <c r="L233" s="58" t="n">
        <f aca="false">IF(TOT!AN235&lt;11,IF(K233&gt;66,66,K233),K233)</f>
        <v>60</v>
      </c>
    </row>
    <row r="234" customFormat="false" ht="13" hidden="false" customHeight="true" outlineLevel="0" collapsed="false">
      <c r="A234" s="17" t="s">
        <v>1352</v>
      </c>
      <c r="B234" s="50" t="n">
        <f aca="false">(TOT!AV236*60)/TOT!AK236</f>
        <v>3.55974254791271</v>
      </c>
      <c r="C234" s="37" t="n">
        <f aca="false">VLOOKUP(B234,'SC - SHOTS'!$A$3:$B$55,2)</f>
        <v>52</v>
      </c>
      <c r="D234" s="37" t="n">
        <f aca="false">IF(TOT!AK236&lt;400,IF(C234&gt;66,66,C234),C234)</f>
        <v>52</v>
      </c>
      <c r="E234" s="37" t="n">
        <f aca="false">IF(TOT!AK236&lt;200,IF(C234&gt;60,60,C234),C234)</f>
        <v>52</v>
      </c>
      <c r="F234" s="54" t="n">
        <f aca="false">(TOT!W236*60)/TOT!AK236</f>
        <v>0.388335550681386</v>
      </c>
      <c r="G234" s="58" t="n">
        <f aca="false">VLOOKUP(F234,'SC - GOALS'!$A$3:$B$55,2)</f>
        <v>65</v>
      </c>
      <c r="H234" s="58" t="n">
        <f aca="false">IF(TOT!AK236&lt;400,IF(G234&gt;66,66,G234),G234)</f>
        <v>65</v>
      </c>
      <c r="I234" s="58" t="n">
        <f aca="false">IF(TOT!AK236&lt;200,IF(H234&gt;60,60,H234),H234)</f>
        <v>65</v>
      </c>
      <c r="J234" s="58" t="n">
        <f aca="false">(E234+I234)/2</f>
        <v>58.5</v>
      </c>
      <c r="K234" s="58" t="n">
        <f aca="false">IF(TOT!AN236&lt;13.4,IF(J234&gt;73,73,J234),J234)</f>
        <v>58.5</v>
      </c>
      <c r="L234" s="58" t="n">
        <f aca="false">IF(TOT!AN236&lt;11,IF(K234&gt;66,66,K234),K234)</f>
        <v>58.5</v>
      </c>
    </row>
    <row r="235" customFormat="false" ht="13" hidden="false" customHeight="true" outlineLevel="0" collapsed="false">
      <c r="A235" s="17" t="s">
        <v>1357</v>
      </c>
      <c r="B235" s="50" t="n">
        <f aca="false">(TOT!AV237*60)/TOT!AK237</f>
        <v>4.68763268887822</v>
      </c>
      <c r="C235" s="37" t="n">
        <f aca="false">VLOOKUP(B235,'SC - SHOTS'!$A$3:$B$55,2)</f>
        <v>60</v>
      </c>
      <c r="D235" s="37" t="n">
        <f aca="false">IF(TOT!AK237&lt;400,IF(C235&gt;66,66,C235),C235)</f>
        <v>60</v>
      </c>
      <c r="E235" s="37" t="n">
        <f aca="false">IF(TOT!AK237&lt;200,IF(C235&gt;60,60,C235),C235)</f>
        <v>60</v>
      </c>
      <c r="F235" s="54" t="n">
        <f aca="false">(TOT!W237*60)/TOT!AK237</f>
        <v>0.407620233815498</v>
      </c>
      <c r="G235" s="58" t="n">
        <f aca="false">VLOOKUP(F235,'SC - GOALS'!$A$3:$B$55,2)</f>
        <v>66</v>
      </c>
      <c r="H235" s="58" t="n">
        <f aca="false">IF(TOT!AK237&lt;400,IF(G235&gt;66,66,G235),G235)</f>
        <v>66</v>
      </c>
      <c r="I235" s="58" t="n">
        <f aca="false">IF(TOT!AK237&lt;200,IF(H235&gt;60,60,H235),H235)</f>
        <v>66</v>
      </c>
      <c r="J235" s="58" t="n">
        <f aca="false">(E235+I235)/2</f>
        <v>63</v>
      </c>
      <c r="K235" s="58" t="n">
        <f aca="false">IF(TOT!AN237&lt;13.4,IF(J235&gt;73,73,J235),J235)</f>
        <v>63</v>
      </c>
      <c r="L235" s="58" t="n">
        <f aca="false">IF(TOT!AN237&lt;11,IF(K235&gt;66,66,K235),K235)</f>
        <v>63</v>
      </c>
    </row>
    <row r="236" customFormat="false" ht="13" hidden="false" customHeight="true" outlineLevel="0" collapsed="false">
      <c r="A236" s="17" t="s">
        <v>1361</v>
      </c>
      <c r="B236" s="50" t="n">
        <f aca="false">(TOT!AV238*60)/TOT!AK238</f>
        <v>6.61080505532151</v>
      </c>
      <c r="C236" s="37" t="n">
        <f aca="false">VLOOKUP(B236,'SC - SHOTS'!$A$3:$B$55,2)</f>
        <v>74</v>
      </c>
      <c r="D236" s="37" t="n">
        <f aca="false">IF(TOT!AK238&lt;400,IF(C236&gt;66,66,C236),C236)</f>
        <v>74</v>
      </c>
      <c r="E236" s="37" t="n">
        <f aca="false">IF(TOT!AK238&lt;200,IF(C236&gt;60,60,C236),C236)</f>
        <v>74</v>
      </c>
      <c r="F236" s="54" t="n">
        <f aca="false">(TOT!W238*60)/TOT!AK238</f>
        <v>0.944400722188787</v>
      </c>
      <c r="G236" s="58" t="n">
        <f aca="false">VLOOKUP(F236,'SC - GOALS'!$A$3:$B$55,2)</f>
        <v>85</v>
      </c>
      <c r="H236" s="58" t="n">
        <f aca="false">IF(TOT!AK238&lt;400,IF(G236&gt;66,66,G236),G236)</f>
        <v>85</v>
      </c>
      <c r="I236" s="58" t="n">
        <f aca="false">IF(TOT!AK238&lt;200,IF(H236&gt;60,60,H236),H236)</f>
        <v>85</v>
      </c>
      <c r="J236" s="58" t="n">
        <f aca="false">(E236+I236)/2</f>
        <v>79.5</v>
      </c>
      <c r="K236" s="58" t="n">
        <f aca="false">IF(TOT!AN238&lt;13.4,IF(J236&gt;73,73,J236),J236)</f>
        <v>79.5</v>
      </c>
      <c r="L236" s="58" t="n">
        <f aca="false">IF(TOT!AN238&lt;11,IF(K236&gt;66,66,K236),K236)</f>
        <v>79.5</v>
      </c>
    </row>
    <row r="237" customFormat="false" ht="13" hidden="false" customHeight="true" outlineLevel="0" collapsed="false">
      <c r="A237" s="17" t="s">
        <v>1365</v>
      </c>
      <c r="B237" s="50" t="n">
        <f aca="false">(TOT!AV239*60)/TOT!AK239</f>
        <v>10.019006244909</v>
      </c>
      <c r="C237" s="37" t="n">
        <f aca="false">VLOOKUP(B237,'SC - SHOTS'!$A$3:$B$55,2)</f>
        <v>94</v>
      </c>
      <c r="D237" s="37" t="n">
        <f aca="false">IF(TOT!AK239&lt;400,IF(C237&gt;66,66,C237),C237)</f>
        <v>94</v>
      </c>
      <c r="E237" s="37" t="n">
        <f aca="false">IF(TOT!AK239&lt;200,IF(C237&gt;60,60,C237),C237)</f>
        <v>94</v>
      </c>
      <c r="F237" s="54" t="n">
        <f aca="false">(TOT!W239*60)/TOT!AK239</f>
        <v>1.42546836817812</v>
      </c>
      <c r="G237" s="58" t="n">
        <f aca="false">VLOOKUP(F237,'SC - GOALS'!$A$3:$B$55,2)</f>
        <v>95</v>
      </c>
      <c r="H237" s="58" t="n">
        <f aca="false">IF(TOT!AK239&lt;400,IF(G237&gt;66,66,G237),G237)</f>
        <v>95</v>
      </c>
      <c r="I237" s="58" t="n">
        <f aca="false">IF(TOT!AK239&lt;200,IF(H237&gt;60,60,H237),H237)</f>
        <v>95</v>
      </c>
      <c r="J237" s="58" t="n">
        <f aca="false">(E237+I237)/2</f>
        <v>94.5</v>
      </c>
      <c r="K237" s="58" t="n">
        <f aca="false">IF(TOT!AN239&lt;13.4,IF(J237&gt;73,73,J237),J237)</f>
        <v>94.5</v>
      </c>
      <c r="L237" s="58" t="n">
        <f aca="false">IF(TOT!AN239&lt;11,IF(K237&gt;66,66,K237),K237)</f>
        <v>94.5</v>
      </c>
    </row>
    <row r="238" customFormat="false" ht="13" hidden="false" customHeight="true" outlineLevel="0" collapsed="false">
      <c r="A238" s="17" t="s">
        <v>1369</v>
      </c>
      <c r="B238" s="50" t="n">
        <f aca="false">(TOT!AV240*60)/TOT!AK240</f>
        <v>6.0645765091251</v>
      </c>
      <c r="C238" s="37" t="n">
        <f aca="false">VLOOKUP(B238,'SC - SHOTS'!$A$3:$B$55,2)</f>
        <v>70</v>
      </c>
      <c r="D238" s="37" t="n">
        <f aca="false">IF(TOT!AK240&lt;400,IF(C238&gt;66,66,C238),C238)</f>
        <v>70</v>
      </c>
      <c r="E238" s="37" t="n">
        <f aca="false">IF(TOT!AK240&lt;200,IF(C238&gt;60,60,C238),C238)</f>
        <v>70</v>
      </c>
      <c r="F238" s="54" t="n">
        <f aca="false">(TOT!W240*60)/TOT!AK240</f>
        <v>0.770104953539696</v>
      </c>
      <c r="G238" s="58" t="n">
        <f aca="false">VLOOKUP(F238,'SC - GOALS'!$A$3:$B$55,2)</f>
        <v>80</v>
      </c>
      <c r="H238" s="58" t="n">
        <f aca="false">IF(TOT!AK240&lt;400,IF(G238&gt;66,66,G238),G238)</f>
        <v>80</v>
      </c>
      <c r="I238" s="58" t="n">
        <f aca="false">IF(TOT!AK240&lt;200,IF(H238&gt;60,60,H238),H238)</f>
        <v>80</v>
      </c>
      <c r="J238" s="58" t="n">
        <f aca="false">(E238+I238)/2</f>
        <v>75</v>
      </c>
      <c r="K238" s="58" t="n">
        <f aca="false">IF(TOT!AN240&lt;13.4,IF(J238&gt;73,73,J238),J238)</f>
        <v>75</v>
      </c>
      <c r="L238" s="58" t="n">
        <f aca="false">IF(TOT!AN240&lt;11,IF(K238&gt;66,66,K238),K238)</f>
        <v>75</v>
      </c>
    </row>
    <row r="239" customFormat="false" ht="13" hidden="false" customHeight="true" outlineLevel="0" collapsed="false">
      <c r="A239" s="17" t="s">
        <v>1373</v>
      </c>
      <c r="B239" s="50" t="n">
        <f aca="false">(TOT!AV241*60)/TOT!AK241</f>
        <v>5.54216611634314</v>
      </c>
      <c r="C239" s="37" t="n">
        <f aca="false">VLOOKUP(B239,'SC - SHOTS'!$A$3:$B$55,2)</f>
        <v>66</v>
      </c>
      <c r="D239" s="37" t="n">
        <f aca="false">IF(TOT!AK241&lt;400,IF(C239&gt;66,66,C239),C239)</f>
        <v>66</v>
      </c>
      <c r="E239" s="37" t="n">
        <f aca="false">IF(TOT!AK241&lt;200,IF(C239&gt;60,60,C239),C239)</f>
        <v>66</v>
      </c>
      <c r="F239" s="54" t="n">
        <f aca="false">(TOT!W241*60)/TOT!AK241</f>
        <v>0.1528873411405</v>
      </c>
      <c r="G239" s="58" t="n">
        <f aca="false">VLOOKUP(F239,'SC - GOALS'!$A$3:$B$55,2)</f>
        <v>53</v>
      </c>
      <c r="H239" s="58" t="n">
        <f aca="false">IF(TOT!AK241&lt;400,IF(G239&gt;66,66,G239),G239)</f>
        <v>53</v>
      </c>
      <c r="I239" s="58" t="n">
        <f aca="false">IF(TOT!AK241&lt;200,IF(H239&gt;60,60,H239),H239)</f>
        <v>53</v>
      </c>
      <c r="J239" s="58" t="n">
        <f aca="false">(E239+I239)/2</f>
        <v>59.5</v>
      </c>
      <c r="K239" s="58" t="n">
        <f aca="false">IF(TOT!AN241&lt;13.4,IF(J239&gt;73,73,J239),J239)</f>
        <v>59.5</v>
      </c>
      <c r="L239" s="58" t="n">
        <f aca="false">IF(TOT!AN241&lt;11,IF(K239&gt;66,66,K239),K239)</f>
        <v>59.5</v>
      </c>
    </row>
    <row r="240" customFormat="false" ht="13" hidden="false" customHeight="true" outlineLevel="0" collapsed="false">
      <c r="A240" s="17" t="s">
        <v>1376</v>
      </c>
      <c r="B240" s="50" t="n">
        <f aca="false">(TOT!AV242*60)/TOT!AK242</f>
        <v>3.41113105924596</v>
      </c>
      <c r="C240" s="37" t="n">
        <f aca="false">VLOOKUP(B240,'SC - SHOTS'!$A$3:$B$55,2)</f>
        <v>51</v>
      </c>
      <c r="D240" s="37" t="n">
        <f aca="false">IF(TOT!AK242&lt;400,IF(C240&gt;66,66,C240),C240)</f>
        <v>51</v>
      </c>
      <c r="E240" s="37" t="n">
        <f aca="false">IF(TOT!AK242&lt;200,IF(C240&gt;60,60,C240),C240)</f>
        <v>51</v>
      </c>
      <c r="F240" s="54" t="n">
        <f aca="false">(TOT!W242*60)/TOT!AK242</f>
        <v>0.0897666068222621</v>
      </c>
      <c r="G240" s="58" t="n">
        <f aca="false">VLOOKUP(F240,'SC - GOALS'!$A$3:$B$55,2)</f>
        <v>50</v>
      </c>
      <c r="H240" s="58" t="n">
        <f aca="false">IF(TOT!AK242&lt;400,IF(G240&gt;66,66,G240),G240)</f>
        <v>50</v>
      </c>
      <c r="I240" s="58" t="n">
        <f aca="false">IF(TOT!AK242&lt;200,IF(H240&gt;60,60,H240),H240)</f>
        <v>50</v>
      </c>
      <c r="J240" s="58" t="n">
        <f aca="false">(E240+I240)/2</f>
        <v>50.5</v>
      </c>
      <c r="K240" s="58" t="n">
        <f aca="false">IF(TOT!AN242&lt;13.4,IF(J240&gt;73,73,J240),J240)</f>
        <v>50.5</v>
      </c>
      <c r="L240" s="58" t="n">
        <f aca="false">IF(TOT!AN242&lt;11,IF(K240&gt;66,66,K240),K240)</f>
        <v>50.5</v>
      </c>
    </row>
    <row r="241" customFormat="false" ht="13" hidden="false" customHeight="true" outlineLevel="0" collapsed="false">
      <c r="A241" s="17" t="s">
        <v>1380</v>
      </c>
      <c r="B241" s="50" t="n">
        <f aca="false">(TOT!AV243*60)/TOT!AK243</f>
        <v>5.03927210514029</v>
      </c>
      <c r="C241" s="37" t="n">
        <f aca="false">VLOOKUP(B241,'SC - SHOTS'!$A$3:$B$55,2)</f>
        <v>62</v>
      </c>
      <c r="D241" s="37" t="n">
        <f aca="false">IF(TOT!AK243&lt;400,IF(C241&gt;66,66,C241),C241)</f>
        <v>62</v>
      </c>
      <c r="E241" s="37" t="n">
        <f aca="false">IF(TOT!AK243&lt;200,IF(C241&gt;60,60,C241),C241)</f>
        <v>62</v>
      </c>
      <c r="F241" s="54" t="n">
        <f aca="false">(TOT!W243*60)/TOT!AK243</f>
        <v>0</v>
      </c>
      <c r="G241" s="58" t="n">
        <f aca="false">VLOOKUP(F241,'SC - GOALS'!$A$3:$B$55,2)</f>
        <v>47</v>
      </c>
      <c r="H241" s="58" t="n">
        <f aca="false">IF(TOT!AK243&lt;400,IF(G241&gt;66,66,G241),G241)</f>
        <v>47</v>
      </c>
      <c r="I241" s="58" t="n">
        <f aca="false">IF(TOT!AK243&lt;200,IF(H241&gt;60,60,H241),H241)</f>
        <v>47</v>
      </c>
      <c r="J241" s="58" t="n">
        <f aca="false">(E241+I241)/2</f>
        <v>54.5</v>
      </c>
      <c r="K241" s="58" t="n">
        <f aca="false">IF(TOT!AN243&lt;13.4,IF(J241&gt;73,73,J241),J241)</f>
        <v>54.5</v>
      </c>
      <c r="L241" s="58" t="n">
        <f aca="false">IF(TOT!AN243&lt;11,IF(K241&gt;66,66,K241),K241)</f>
        <v>54.5</v>
      </c>
    </row>
    <row r="242" customFormat="false" ht="13" hidden="false" customHeight="true" outlineLevel="0" collapsed="false">
      <c r="A242" s="17" t="s">
        <v>1384</v>
      </c>
      <c r="B242" s="50" t="n">
        <f aca="false">(TOT!AV244*60)/TOT!AK244</f>
        <v>5.29476651550448</v>
      </c>
      <c r="C242" s="37" t="n">
        <f aca="false">VLOOKUP(B242,'SC - SHOTS'!$A$3:$B$55,2)</f>
        <v>64</v>
      </c>
      <c r="D242" s="37" t="n">
        <f aca="false">IF(TOT!AK244&lt;400,IF(C242&gt;66,66,C242),C242)</f>
        <v>64</v>
      </c>
      <c r="E242" s="37" t="n">
        <f aca="false">IF(TOT!AK244&lt;200,IF(C242&gt;60,60,C242),C242)</f>
        <v>60</v>
      </c>
      <c r="F242" s="54" t="n">
        <f aca="false">(TOT!W244*60)/TOT!AK244</f>
        <v>0</v>
      </c>
      <c r="G242" s="58" t="n">
        <f aca="false">VLOOKUP(F242,'SC - GOALS'!$A$3:$B$55,2)</f>
        <v>47</v>
      </c>
      <c r="H242" s="58" t="n">
        <f aca="false">IF(TOT!AK244&lt;400,IF(G242&gt;66,66,G242),G242)</f>
        <v>47</v>
      </c>
      <c r="I242" s="58" t="n">
        <f aca="false">IF(TOT!AK244&lt;200,IF(H242&gt;60,60,H242),H242)</f>
        <v>47</v>
      </c>
      <c r="J242" s="58" t="n">
        <f aca="false">(E242+I242)/2</f>
        <v>53.5</v>
      </c>
      <c r="K242" s="58" t="n">
        <f aca="false">IF(TOT!AN244&lt;13.4,IF(J242&gt;73,73,J242),J242)</f>
        <v>53.5</v>
      </c>
      <c r="L242" s="58" t="n">
        <f aca="false">IF(TOT!AN244&lt;11,IF(K242&gt;66,66,K242),K242)</f>
        <v>53.5</v>
      </c>
    </row>
    <row r="243" customFormat="false" ht="13" hidden="false" customHeight="true" outlineLevel="0" collapsed="false">
      <c r="A243" s="17" t="s">
        <v>1389</v>
      </c>
      <c r="B243" s="50" t="n">
        <f aca="false">(TOT!AV245*60)/TOT!AK245</f>
        <v>6.70912951167728</v>
      </c>
      <c r="C243" s="37" t="n">
        <f aca="false">VLOOKUP(B243,'SC - SHOTS'!$A$3:$B$55,2)</f>
        <v>75</v>
      </c>
      <c r="D243" s="37" t="n">
        <f aca="false">IF(TOT!AK245&lt;400,IF(C243&gt;66,66,C243),C243)</f>
        <v>75</v>
      </c>
      <c r="E243" s="37" t="n">
        <f aca="false">IF(TOT!AK245&lt;200,IF(C243&gt;60,60,C243),C243)</f>
        <v>75</v>
      </c>
      <c r="F243" s="54" t="n">
        <f aca="false">(TOT!W245*60)/TOT!AK245</f>
        <v>0.934182590233545</v>
      </c>
      <c r="G243" s="58" t="n">
        <f aca="false">VLOOKUP(F243,'SC - GOALS'!$A$3:$B$55,2)</f>
        <v>85</v>
      </c>
      <c r="H243" s="58" t="n">
        <f aca="false">IF(TOT!AK245&lt;400,IF(G243&gt;66,66,G243),G243)</f>
        <v>85</v>
      </c>
      <c r="I243" s="58" t="n">
        <f aca="false">IF(TOT!AK245&lt;200,IF(H243&gt;60,60,H243),H243)</f>
        <v>85</v>
      </c>
      <c r="J243" s="58" t="n">
        <f aca="false">(E243+I243)/2</f>
        <v>80</v>
      </c>
      <c r="K243" s="58" t="n">
        <f aca="false">IF(TOT!AN245&lt;13.4,IF(J243&gt;73,73,J243),J243)</f>
        <v>80</v>
      </c>
      <c r="L243" s="58" t="n">
        <f aca="false">IF(TOT!AN245&lt;11,IF(K243&gt;66,66,K243),K243)</f>
        <v>80</v>
      </c>
    </row>
    <row r="244" customFormat="false" ht="13" hidden="false" customHeight="true" outlineLevel="0" collapsed="false">
      <c r="A244" s="17" t="s">
        <v>1394</v>
      </c>
      <c r="B244" s="50" t="n">
        <f aca="false">(TOT!AV246*60)/TOT!AK246</f>
        <v>4.73979627191456</v>
      </c>
      <c r="C244" s="37" t="n">
        <f aca="false">VLOOKUP(B244,'SC - SHOTS'!$A$3:$B$55,2)</f>
        <v>60</v>
      </c>
      <c r="D244" s="37" t="n">
        <f aca="false">IF(TOT!AK246&lt;400,IF(C244&gt;66,66,C244),C244)</f>
        <v>60</v>
      </c>
      <c r="E244" s="37" t="n">
        <f aca="false">IF(TOT!AK246&lt;200,IF(C244&gt;60,60,C244),C244)</f>
        <v>60</v>
      </c>
      <c r="F244" s="54" t="n">
        <f aca="false">(TOT!W246*60)/TOT!AK246</f>
        <v>0.249462961679714</v>
      </c>
      <c r="G244" s="58" t="n">
        <f aca="false">VLOOKUP(F244,'SC - GOALS'!$A$3:$B$55,2)</f>
        <v>58</v>
      </c>
      <c r="H244" s="58" t="n">
        <f aca="false">IF(TOT!AK246&lt;400,IF(G244&gt;66,66,G244),G244)</f>
        <v>58</v>
      </c>
      <c r="I244" s="58" t="n">
        <f aca="false">IF(TOT!AK246&lt;200,IF(H244&gt;60,60,H244),H244)</f>
        <v>58</v>
      </c>
      <c r="J244" s="58" t="n">
        <f aca="false">(E244+I244)/2</f>
        <v>59</v>
      </c>
      <c r="K244" s="58" t="n">
        <f aca="false">IF(TOT!AN246&lt;13.4,IF(J244&gt;73,73,J244),J244)</f>
        <v>59</v>
      </c>
      <c r="L244" s="58" t="n">
        <f aca="false">IF(TOT!AN246&lt;11,IF(K244&gt;66,66,K244),K244)</f>
        <v>59</v>
      </c>
    </row>
    <row r="245" customFormat="false" ht="13" hidden="false" customHeight="true" outlineLevel="0" collapsed="false">
      <c r="A245" s="17" t="s">
        <v>1399</v>
      </c>
      <c r="B245" s="50" t="n">
        <f aca="false">(TOT!AV247*60)/TOT!AK247</f>
        <v>3.71467563159469</v>
      </c>
      <c r="C245" s="37" t="n">
        <f aca="false">VLOOKUP(B245,'SC - SHOTS'!$A$3:$B$55,2)</f>
        <v>53</v>
      </c>
      <c r="D245" s="37" t="n">
        <f aca="false">IF(TOT!AK247&lt;400,IF(C245&gt;66,66,C245),C245)</f>
        <v>53</v>
      </c>
      <c r="E245" s="37" t="n">
        <f aca="false">IF(TOT!AK247&lt;200,IF(C245&gt;60,60,C245),C245)</f>
        <v>53</v>
      </c>
      <c r="F245" s="54" t="n">
        <f aca="false">(TOT!W247*60)/TOT!AK247</f>
        <v>0</v>
      </c>
      <c r="G245" s="58" t="n">
        <f aca="false">VLOOKUP(F245,'SC - GOALS'!$A$3:$B$55,2)</f>
        <v>47</v>
      </c>
      <c r="H245" s="58" t="n">
        <f aca="false">IF(TOT!AK247&lt;400,IF(G245&gt;66,66,G245),G245)</f>
        <v>47</v>
      </c>
      <c r="I245" s="58" t="n">
        <f aca="false">IF(TOT!AK247&lt;200,IF(H245&gt;60,60,H245),H245)</f>
        <v>47</v>
      </c>
      <c r="J245" s="58" t="n">
        <f aca="false">(E245+I245)/2</f>
        <v>50</v>
      </c>
      <c r="K245" s="58" t="n">
        <f aca="false">IF(TOT!AN247&lt;13.4,IF(J245&gt;73,73,J245),J245)</f>
        <v>50</v>
      </c>
      <c r="L245" s="58" t="n">
        <f aca="false">IF(TOT!AN247&lt;11,IF(K245&gt;66,66,K245),K245)</f>
        <v>50</v>
      </c>
    </row>
    <row r="246" customFormat="false" ht="13" hidden="false" customHeight="true" outlineLevel="0" collapsed="false">
      <c r="A246" s="17" t="s">
        <v>1403</v>
      </c>
      <c r="B246" s="50" t="n">
        <f aca="false">(TOT!AV248*60)/TOT!AK248</f>
        <v>5.10415530592219</v>
      </c>
      <c r="C246" s="37" t="n">
        <f aca="false">VLOOKUP(B246,'SC - SHOTS'!$A$3:$B$55,2)</f>
        <v>63</v>
      </c>
      <c r="D246" s="37" t="n">
        <f aca="false">IF(TOT!AK248&lt;400,IF(C246&gt;66,66,C246),C246)</f>
        <v>63</v>
      </c>
      <c r="E246" s="37" t="n">
        <f aca="false">IF(TOT!AK248&lt;200,IF(C246&gt;60,60,C246),C246)</f>
        <v>63</v>
      </c>
      <c r="F246" s="54" t="n">
        <f aca="false">(TOT!W248*60)/TOT!AK248</f>
        <v>1.37419565928674</v>
      </c>
      <c r="G246" s="58" t="n">
        <f aca="false">VLOOKUP(F246,'SC - GOALS'!$A$3:$B$55,2)</f>
        <v>95</v>
      </c>
      <c r="H246" s="58" t="n">
        <f aca="false">IF(TOT!AK248&lt;400,IF(G246&gt;66,66,G246),G246)</f>
        <v>66</v>
      </c>
      <c r="I246" s="58" t="n">
        <f aca="false">IF(TOT!AK248&lt;200,IF(H246&gt;60,60,H246),H246)</f>
        <v>66</v>
      </c>
      <c r="J246" s="58" t="n">
        <f aca="false">(E246+I246)/2</f>
        <v>64.5</v>
      </c>
      <c r="K246" s="58" t="n">
        <f aca="false">IF(TOT!AN248&lt;13.4,IF(J246&gt;73,73,J246),J246)</f>
        <v>64.5</v>
      </c>
      <c r="L246" s="58" t="n">
        <f aca="false">IF(TOT!AN248&lt;11,IF(K246&gt;66,66,K246),K246)</f>
        <v>64.5</v>
      </c>
    </row>
    <row r="247" customFormat="false" ht="13" hidden="false" customHeight="true" outlineLevel="0" collapsed="false">
      <c r="A247" s="17" t="s">
        <v>1407</v>
      </c>
      <c r="B247" s="50" t="n">
        <f aca="false">(TOT!AV249*60)/TOT!AK249</f>
        <v>2.88627579968747</v>
      </c>
      <c r="C247" s="37" t="n">
        <f aca="false">VLOOKUP(B247,'SC - SHOTS'!$A$3:$B$55,2)</f>
        <v>49</v>
      </c>
      <c r="D247" s="37" t="n">
        <f aca="false">IF(TOT!AK249&lt;400,IF(C247&gt;66,66,C247),C247)</f>
        <v>49</v>
      </c>
      <c r="E247" s="37" t="n">
        <f aca="false">IF(TOT!AK249&lt;200,IF(C247&gt;60,60,C247),C247)</f>
        <v>49</v>
      </c>
      <c r="F247" s="54" t="n">
        <f aca="false">(TOT!W249*60)/TOT!AK249</f>
        <v>0.0370035358934291</v>
      </c>
      <c r="G247" s="58" t="n">
        <f aca="false">VLOOKUP(F247,'SC - GOALS'!$A$3:$B$55,2)</f>
        <v>48</v>
      </c>
      <c r="H247" s="58" t="n">
        <f aca="false">IF(TOT!AK249&lt;400,IF(G247&gt;66,66,G247),G247)</f>
        <v>48</v>
      </c>
      <c r="I247" s="58" t="n">
        <f aca="false">IF(TOT!AK249&lt;200,IF(H247&gt;60,60,H247),H247)</f>
        <v>48</v>
      </c>
      <c r="J247" s="58" t="n">
        <f aca="false">(E247+I247)/2</f>
        <v>48.5</v>
      </c>
      <c r="K247" s="58" t="n">
        <f aca="false">IF(TOT!AN249&lt;13.4,IF(J247&gt;73,73,J247),J247)</f>
        <v>48.5</v>
      </c>
      <c r="L247" s="58" t="n">
        <f aca="false">IF(TOT!AN249&lt;11,IF(K247&gt;66,66,K247),K247)</f>
        <v>48.5</v>
      </c>
    </row>
    <row r="248" customFormat="false" ht="13" hidden="false" customHeight="true" outlineLevel="0" collapsed="false">
      <c r="A248" s="17" t="s">
        <v>1411</v>
      </c>
      <c r="B248" s="50" t="n">
        <f aca="false">(TOT!AV250*60)/TOT!AK250</f>
        <v>5.3244743788113</v>
      </c>
      <c r="C248" s="37" t="n">
        <f aca="false">VLOOKUP(B248,'SC - SHOTS'!$A$3:$B$55,2)</f>
        <v>64</v>
      </c>
      <c r="D248" s="37" t="n">
        <f aca="false">IF(TOT!AK250&lt;400,IF(C248&gt;66,66,C248),C248)</f>
        <v>64</v>
      </c>
      <c r="E248" s="37" t="n">
        <f aca="false">IF(TOT!AK250&lt;200,IF(C248&gt;60,60,C248),C248)</f>
        <v>64</v>
      </c>
      <c r="F248" s="54" t="n">
        <f aca="false">(TOT!W250*60)/TOT!AK250</f>
        <v>0.982979885319009</v>
      </c>
      <c r="G248" s="58" t="n">
        <f aca="false">VLOOKUP(F248,'SC - GOALS'!$A$3:$B$55,2)</f>
        <v>87</v>
      </c>
      <c r="H248" s="58" t="n">
        <f aca="false">IF(TOT!AK250&lt;400,IF(G248&gt;66,66,G248),G248)</f>
        <v>87</v>
      </c>
      <c r="I248" s="58" t="n">
        <f aca="false">IF(TOT!AK250&lt;200,IF(H248&gt;60,60,H248),H248)</f>
        <v>87</v>
      </c>
      <c r="J248" s="58" t="n">
        <f aca="false">(E248+I248)/2</f>
        <v>75.5</v>
      </c>
      <c r="K248" s="58" t="n">
        <f aca="false">IF(TOT!AN250&lt;13.4,IF(J248&gt;73,73,J248),J248)</f>
        <v>73</v>
      </c>
      <c r="L248" s="58" t="n">
        <f aca="false">IF(TOT!AN250&lt;11,IF(K248&gt;66,66,K248),K248)</f>
        <v>73</v>
      </c>
    </row>
    <row r="249" customFormat="false" ht="13" hidden="false" customHeight="true" outlineLevel="0" collapsed="false">
      <c r="A249" s="17" t="s">
        <v>1414</v>
      </c>
      <c r="B249" s="50" t="n">
        <f aca="false">(TOT!AV251*60)/TOT!AK251</f>
        <v>6.0841881853555</v>
      </c>
      <c r="C249" s="37" t="n">
        <f aca="false">VLOOKUP(B249,'SC - SHOTS'!$A$3:$B$55,2)</f>
        <v>70</v>
      </c>
      <c r="D249" s="37" t="n">
        <f aca="false">IF(TOT!AK251&lt;400,IF(C249&gt;66,66,C249),C249)</f>
        <v>70</v>
      </c>
      <c r="E249" s="37" t="n">
        <f aca="false">IF(TOT!AK251&lt;200,IF(C249&gt;60,60,C249),C249)</f>
        <v>70</v>
      </c>
      <c r="F249" s="54" t="n">
        <f aca="false">(TOT!W251*60)/TOT!AK251</f>
        <v>0.212239122744959</v>
      </c>
      <c r="G249" s="58" t="n">
        <f aca="false">VLOOKUP(F249,'SC - GOALS'!$A$3:$B$55,2)</f>
        <v>56</v>
      </c>
      <c r="H249" s="58" t="n">
        <f aca="false">IF(TOT!AK251&lt;400,IF(G249&gt;66,66,G249),G249)</f>
        <v>56</v>
      </c>
      <c r="I249" s="58" t="n">
        <f aca="false">IF(TOT!AK251&lt;200,IF(H249&gt;60,60,H249),H249)</f>
        <v>56</v>
      </c>
      <c r="J249" s="58" t="n">
        <f aca="false">(E249+I249)/2</f>
        <v>63</v>
      </c>
      <c r="K249" s="58" t="n">
        <f aca="false">IF(TOT!AN251&lt;13.4,IF(J249&gt;73,73,J249),J249)</f>
        <v>63</v>
      </c>
      <c r="L249" s="58" t="n">
        <f aca="false">IF(TOT!AN251&lt;11,IF(K249&gt;66,66,K249),K249)</f>
        <v>63</v>
      </c>
    </row>
    <row r="250" customFormat="false" ht="13" hidden="false" customHeight="true" outlineLevel="0" collapsed="false">
      <c r="A250" s="17" t="s">
        <v>1419</v>
      </c>
      <c r="B250" s="50" t="n">
        <f aca="false">(TOT!AV252*60)/TOT!AK252</f>
        <v>6.48787195130109</v>
      </c>
      <c r="C250" s="37" t="n">
        <f aca="false">VLOOKUP(B250,'SC - SHOTS'!$A$3:$B$55,2)</f>
        <v>73</v>
      </c>
      <c r="D250" s="37" t="n">
        <f aca="false">IF(TOT!AK252&lt;400,IF(C250&gt;66,66,C250),C250)</f>
        <v>73</v>
      </c>
      <c r="E250" s="37" t="n">
        <f aca="false">IF(TOT!AK252&lt;200,IF(C250&gt;60,60,C250),C250)</f>
        <v>73</v>
      </c>
      <c r="F250" s="54" t="n">
        <f aca="false">(TOT!W252*60)/TOT!AK252</f>
        <v>0.720874661255676</v>
      </c>
      <c r="G250" s="58" t="n">
        <f aca="false">VLOOKUP(F250,'SC - GOALS'!$A$3:$B$55,2)</f>
        <v>78</v>
      </c>
      <c r="H250" s="58" t="n">
        <f aca="false">IF(TOT!AK252&lt;400,IF(G250&gt;66,66,G250),G250)</f>
        <v>78</v>
      </c>
      <c r="I250" s="58" t="n">
        <f aca="false">IF(TOT!AK252&lt;200,IF(H250&gt;60,60,H250),H250)</f>
        <v>78</v>
      </c>
      <c r="J250" s="58" t="n">
        <f aca="false">(E250+I250)/2</f>
        <v>75.5</v>
      </c>
      <c r="K250" s="58" t="n">
        <f aca="false">IF(TOT!AN252&lt;13.4,IF(J250&gt;73,73,J250),J250)</f>
        <v>75.5</v>
      </c>
      <c r="L250" s="58" t="n">
        <f aca="false">IF(TOT!AN252&lt;11,IF(K250&gt;66,66,K250),K250)</f>
        <v>75.5</v>
      </c>
    </row>
    <row r="251" customFormat="false" ht="13" hidden="false" customHeight="true" outlineLevel="0" collapsed="false">
      <c r="A251" s="17" t="s">
        <v>1422</v>
      </c>
      <c r="B251" s="50" t="n">
        <f aca="false">(TOT!AV253*60)/TOT!AK253</f>
        <v>7.93712748562671</v>
      </c>
      <c r="C251" s="37" t="n">
        <f aca="false">VLOOKUP(B251,'SC - SHOTS'!$A$3:$B$55,2)</f>
        <v>84</v>
      </c>
      <c r="D251" s="37" t="n">
        <f aca="false">IF(TOT!AK253&lt;400,IF(C251&gt;66,66,C251),C251)</f>
        <v>84</v>
      </c>
      <c r="E251" s="37" t="n">
        <f aca="false">IF(TOT!AK253&lt;200,IF(C251&gt;60,60,C251),C251)</f>
        <v>84</v>
      </c>
      <c r="F251" s="54" t="n">
        <f aca="false">(TOT!W253*60)/TOT!AK253</f>
        <v>0.531673611477387</v>
      </c>
      <c r="G251" s="58" t="n">
        <f aca="false">VLOOKUP(F251,'SC - GOALS'!$A$3:$B$55,2)</f>
        <v>71</v>
      </c>
      <c r="H251" s="58" t="n">
        <f aca="false">IF(TOT!AK253&lt;400,IF(G251&gt;66,66,G251),G251)</f>
        <v>71</v>
      </c>
      <c r="I251" s="58" t="n">
        <f aca="false">IF(TOT!AK253&lt;200,IF(H251&gt;60,60,H251),H251)</f>
        <v>71</v>
      </c>
      <c r="J251" s="58" t="n">
        <f aca="false">(E251+I251)/2</f>
        <v>77.5</v>
      </c>
      <c r="K251" s="58" t="n">
        <f aca="false">IF(TOT!AN253&lt;13.4,IF(J251&gt;73,73,J251),J251)</f>
        <v>77.5</v>
      </c>
      <c r="L251" s="58" t="n">
        <f aca="false">IF(TOT!AN253&lt;11,IF(K251&gt;66,66,K251),K251)</f>
        <v>77.5</v>
      </c>
    </row>
    <row r="252" customFormat="false" ht="13" hidden="false" customHeight="true" outlineLevel="0" collapsed="false">
      <c r="A252" s="17" t="s">
        <v>1426</v>
      </c>
      <c r="B252" s="50" t="n">
        <f aca="false">(TOT!AV254*60)/TOT!AK254</f>
        <v>9.25788133933816</v>
      </c>
      <c r="C252" s="37" t="n">
        <f aca="false">VLOOKUP(B252,'SC - SHOTS'!$A$3:$B$55,2)</f>
        <v>91</v>
      </c>
      <c r="D252" s="37" t="n">
        <f aca="false">IF(TOT!AK254&lt;400,IF(C252&gt;66,66,C252),C252)</f>
        <v>91</v>
      </c>
      <c r="E252" s="37" t="n">
        <f aca="false">IF(TOT!AK254&lt;200,IF(C252&gt;60,60,C252),C252)</f>
        <v>91</v>
      </c>
      <c r="F252" s="54" t="n">
        <f aca="false">(TOT!W254*60)/TOT!AK254</f>
        <v>0.986880751909144</v>
      </c>
      <c r="G252" s="58" t="n">
        <f aca="false">VLOOKUP(F252,'SC - GOALS'!$A$3:$B$55,2)</f>
        <v>87</v>
      </c>
      <c r="H252" s="58" t="n">
        <f aca="false">IF(TOT!AK254&lt;400,IF(G252&gt;66,66,G252),G252)</f>
        <v>87</v>
      </c>
      <c r="I252" s="58" t="n">
        <f aca="false">IF(TOT!AK254&lt;200,IF(H252&gt;60,60,H252),H252)</f>
        <v>87</v>
      </c>
      <c r="J252" s="58" t="n">
        <f aca="false">(E252+I252)/2</f>
        <v>89</v>
      </c>
      <c r="K252" s="58" t="n">
        <f aca="false">IF(TOT!AN254&lt;13.4,IF(J252&gt;73,73,J252),J252)</f>
        <v>89</v>
      </c>
      <c r="L252" s="58" t="n">
        <f aca="false">IF(TOT!AN254&lt;11,IF(K252&gt;66,66,K252),K252)</f>
        <v>89</v>
      </c>
    </row>
    <row r="253" customFormat="false" ht="13" hidden="false" customHeight="true" outlineLevel="0" collapsed="false">
      <c r="A253" s="17" t="s">
        <v>1433</v>
      </c>
      <c r="B253" s="50" t="n">
        <f aca="false">(TOT!AV255*60)/TOT!AK255</f>
        <v>3.69240479697024</v>
      </c>
      <c r="C253" s="37" t="n">
        <f aca="false">VLOOKUP(B253,'SC - SHOTS'!$A$3:$B$55,2)</f>
        <v>53</v>
      </c>
      <c r="D253" s="37" t="n">
        <f aca="false">IF(TOT!AK255&lt;400,IF(C253&gt;66,66,C253),C253)</f>
        <v>53</v>
      </c>
      <c r="E253" s="37" t="n">
        <f aca="false">IF(TOT!AK255&lt;200,IF(C253&gt;60,60,C253),C253)</f>
        <v>53</v>
      </c>
      <c r="F253" s="54" t="n">
        <f aca="false">(TOT!W255*60)/TOT!AK255</f>
        <v>0.14201556911424</v>
      </c>
      <c r="G253" s="58" t="n">
        <f aca="false">VLOOKUP(F253,'SC - GOALS'!$A$3:$B$55,2)</f>
        <v>52</v>
      </c>
      <c r="H253" s="58" t="n">
        <f aca="false">IF(TOT!AK255&lt;400,IF(G253&gt;66,66,G253),G253)</f>
        <v>52</v>
      </c>
      <c r="I253" s="58" t="n">
        <f aca="false">IF(TOT!AK255&lt;200,IF(H253&gt;60,60,H253),H253)</f>
        <v>52</v>
      </c>
      <c r="J253" s="58" t="n">
        <f aca="false">(E253+I253)/2</f>
        <v>52.5</v>
      </c>
      <c r="K253" s="58" t="n">
        <f aca="false">IF(TOT!AN255&lt;13.4,IF(J253&gt;73,73,J253),J253)</f>
        <v>52.5</v>
      </c>
      <c r="L253" s="58" t="n">
        <f aca="false">IF(TOT!AN255&lt;11,IF(K253&gt;66,66,K253),K253)</f>
        <v>52.5</v>
      </c>
    </row>
    <row r="254" customFormat="false" ht="13" hidden="false" customHeight="true" outlineLevel="0" collapsed="false">
      <c r="A254" s="17" t="s">
        <v>1436</v>
      </c>
      <c r="B254" s="50" t="n">
        <f aca="false">(TOT!AV256*60)/TOT!AK256</f>
        <v>4.04629090000824</v>
      </c>
      <c r="C254" s="37" t="n">
        <f aca="false">VLOOKUP(B254,'SC - SHOTS'!$A$3:$B$55,2)</f>
        <v>55</v>
      </c>
      <c r="D254" s="37" t="n">
        <f aca="false">IF(TOT!AK256&lt;400,IF(C254&gt;66,66,C254),C254)</f>
        <v>55</v>
      </c>
      <c r="E254" s="37" t="n">
        <f aca="false">IF(TOT!AK256&lt;200,IF(C254&gt;60,60,C254),C254)</f>
        <v>55</v>
      </c>
      <c r="F254" s="54" t="n">
        <f aca="false">(TOT!W256*60)/TOT!AK256</f>
        <v>0.187328282407789</v>
      </c>
      <c r="G254" s="58" t="n">
        <f aca="false">VLOOKUP(F254,'SC - GOALS'!$A$3:$B$55,2)</f>
        <v>55</v>
      </c>
      <c r="H254" s="58" t="n">
        <f aca="false">IF(TOT!AK256&lt;400,IF(G254&gt;66,66,G254),G254)</f>
        <v>55</v>
      </c>
      <c r="I254" s="58" t="n">
        <f aca="false">IF(TOT!AK256&lt;200,IF(H254&gt;60,60,H254),H254)</f>
        <v>55</v>
      </c>
      <c r="J254" s="58" t="n">
        <f aca="false">(E254+I254)/2</f>
        <v>55</v>
      </c>
      <c r="K254" s="58" t="n">
        <f aca="false">IF(TOT!AN256&lt;13.4,IF(J254&gt;73,73,J254),J254)</f>
        <v>55</v>
      </c>
      <c r="L254" s="58" t="n">
        <f aca="false">IF(TOT!AN256&lt;11,IF(K254&gt;66,66,K254),K254)</f>
        <v>55</v>
      </c>
    </row>
    <row r="255" customFormat="false" ht="13" hidden="false" customHeight="true" outlineLevel="0" collapsed="false">
      <c r="A255" s="17" t="s">
        <v>1442</v>
      </c>
      <c r="B255" s="50" t="n">
        <f aca="false">(TOT!AV257*60)/TOT!AK257</f>
        <v>6.67266510707214</v>
      </c>
      <c r="C255" s="37" t="n">
        <f aca="false">VLOOKUP(B255,'SC - SHOTS'!$A$3:$B$55,2)</f>
        <v>75</v>
      </c>
      <c r="D255" s="37" t="n">
        <f aca="false">IF(TOT!AK257&lt;400,IF(C255&gt;66,66,C255),C255)</f>
        <v>75</v>
      </c>
      <c r="E255" s="37" t="n">
        <f aca="false">IF(TOT!AK257&lt;200,IF(C255&gt;60,60,C255),C255)</f>
        <v>75</v>
      </c>
      <c r="F255" s="54" t="n">
        <f aca="false">(TOT!W257*60)/TOT!AK257</f>
        <v>0.453482094655388</v>
      </c>
      <c r="G255" s="58" t="n">
        <f aca="false">VLOOKUP(F255,'SC - GOALS'!$A$3:$B$55,2)</f>
        <v>68</v>
      </c>
      <c r="H255" s="58" t="n">
        <f aca="false">IF(TOT!AK257&lt;400,IF(G255&gt;66,66,G255),G255)</f>
        <v>68</v>
      </c>
      <c r="I255" s="58" t="n">
        <f aca="false">IF(TOT!AK257&lt;200,IF(H255&gt;60,60,H255),H255)</f>
        <v>68</v>
      </c>
      <c r="J255" s="58" t="n">
        <f aca="false">(E255+I255)/2</f>
        <v>71.5</v>
      </c>
      <c r="K255" s="58" t="n">
        <f aca="false">IF(TOT!AN257&lt;13.4,IF(J255&gt;73,73,J255),J255)</f>
        <v>71.5</v>
      </c>
      <c r="L255" s="58" t="n">
        <f aca="false">IF(TOT!AN257&lt;11,IF(K255&gt;66,66,K255),K255)</f>
        <v>71.5</v>
      </c>
    </row>
    <row r="256" customFormat="false" ht="13" hidden="false" customHeight="true" outlineLevel="0" collapsed="false">
      <c r="A256" s="17" t="s">
        <v>1447</v>
      </c>
      <c r="B256" s="50" t="n">
        <f aca="false">(TOT!AV258*60)/TOT!AK258</f>
        <v>5.83337724614022</v>
      </c>
      <c r="C256" s="37" t="n">
        <f aca="false">VLOOKUP(B256,'SC - SHOTS'!$A$3:$B$55,2)</f>
        <v>68</v>
      </c>
      <c r="D256" s="37" t="n">
        <f aca="false">IF(TOT!AK258&lt;400,IF(C256&gt;66,66,C256),C256)</f>
        <v>68</v>
      </c>
      <c r="E256" s="37" t="n">
        <f aca="false">IF(TOT!AK258&lt;200,IF(C256&gt;60,60,C256),C256)</f>
        <v>68</v>
      </c>
      <c r="F256" s="54" t="n">
        <f aca="false">(TOT!W258*60)/TOT!AK258</f>
        <v>0.521684143963759</v>
      </c>
      <c r="G256" s="58" t="n">
        <f aca="false">VLOOKUP(F256,'SC - GOALS'!$A$3:$B$55,2)</f>
        <v>71</v>
      </c>
      <c r="H256" s="58" t="n">
        <f aca="false">IF(TOT!AK258&lt;400,IF(G256&gt;66,66,G256),G256)</f>
        <v>71</v>
      </c>
      <c r="I256" s="58" t="n">
        <f aca="false">IF(TOT!AK258&lt;200,IF(H256&gt;60,60,H256),H256)</f>
        <v>71</v>
      </c>
      <c r="J256" s="58" t="n">
        <f aca="false">(E256+I256)/2</f>
        <v>69.5</v>
      </c>
      <c r="K256" s="58" t="n">
        <f aca="false">IF(TOT!AN258&lt;13.4,IF(J256&gt;73,73,J256),J256)</f>
        <v>69.5</v>
      </c>
      <c r="L256" s="58" t="n">
        <f aca="false">IF(TOT!AN258&lt;11,IF(K256&gt;66,66,K256),K256)</f>
        <v>69.5</v>
      </c>
    </row>
    <row r="257" customFormat="false" ht="13" hidden="false" customHeight="true" outlineLevel="0" collapsed="false">
      <c r="A257" s="17" t="s">
        <v>1451</v>
      </c>
      <c r="B257" s="50" t="n">
        <f aca="false">(TOT!AV259*60)/TOT!AK259</f>
        <v>5.52995391705069</v>
      </c>
      <c r="C257" s="37" t="n">
        <f aca="false">VLOOKUP(B257,'SC - SHOTS'!$A$3:$B$55,2)</f>
        <v>66</v>
      </c>
      <c r="D257" s="37" t="n">
        <f aca="false">IF(TOT!AK259&lt;400,IF(C257&gt;66,66,C257),C257)</f>
        <v>66</v>
      </c>
      <c r="E257" s="37" t="n">
        <f aca="false">IF(TOT!AK259&lt;200,IF(C257&gt;60,60,C257),C257)</f>
        <v>60</v>
      </c>
      <c r="F257" s="54" t="n">
        <f aca="false">(TOT!W259*60)/TOT!AK259</f>
        <v>0</v>
      </c>
      <c r="G257" s="58" t="n">
        <f aca="false">VLOOKUP(F257,'SC - GOALS'!$A$3:$B$55,2)</f>
        <v>47</v>
      </c>
      <c r="H257" s="58" t="n">
        <f aca="false">IF(TOT!AK259&lt;400,IF(G257&gt;66,66,G257),G257)</f>
        <v>47</v>
      </c>
      <c r="I257" s="58" t="n">
        <f aca="false">IF(TOT!AK259&lt;200,IF(H257&gt;60,60,H257),H257)</f>
        <v>47</v>
      </c>
      <c r="J257" s="58" t="n">
        <f aca="false">(E257+I257)/2</f>
        <v>53.5</v>
      </c>
      <c r="K257" s="58" t="n">
        <f aca="false">IF(TOT!AN259&lt;13.4,IF(J257&gt;73,73,J257),J257)</f>
        <v>53.5</v>
      </c>
      <c r="L257" s="58" t="n">
        <f aca="false">IF(TOT!AN259&lt;11,IF(K257&gt;66,66,K257),K257)</f>
        <v>53.5</v>
      </c>
    </row>
    <row r="258" customFormat="false" ht="13" hidden="false" customHeight="true" outlineLevel="0" collapsed="false">
      <c r="A258" s="17" t="s">
        <v>1454</v>
      </c>
      <c r="B258" s="50" t="n">
        <f aca="false">(TOT!AV260*60)/TOT!AK260</f>
        <v>5.08935918806564</v>
      </c>
      <c r="C258" s="37" t="n">
        <f aca="false">VLOOKUP(B258,'SC - SHOTS'!$A$3:$B$55,2)</f>
        <v>63</v>
      </c>
      <c r="D258" s="37" t="n">
        <f aca="false">IF(TOT!AK260&lt;400,IF(C258&gt;66,66,C258),C258)</f>
        <v>63</v>
      </c>
      <c r="E258" s="37" t="n">
        <f aca="false">IF(TOT!AK260&lt;200,IF(C258&gt;60,60,C258),C258)</f>
        <v>63</v>
      </c>
      <c r="F258" s="54" t="n">
        <f aca="false">(TOT!W260*60)/TOT!AK260</f>
        <v>0.227881754689506</v>
      </c>
      <c r="G258" s="58" t="n">
        <f aca="false">VLOOKUP(F258,'SC - GOALS'!$A$3:$B$55,2)</f>
        <v>57</v>
      </c>
      <c r="H258" s="58" t="n">
        <f aca="false">IF(TOT!AK260&lt;400,IF(G258&gt;66,66,G258),G258)</f>
        <v>57</v>
      </c>
      <c r="I258" s="58" t="n">
        <f aca="false">IF(TOT!AK260&lt;200,IF(H258&gt;60,60,H258),H258)</f>
        <v>57</v>
      </c>
      <c r="J258" s="58" t="n">
        <f aca="false">(E258+I258)/2</f>
        <v>60</v>
      </c>
      <c r="K258" s="58" t="n">
        <f aca="false">IF(TOT!AN260&lt;13.4,IF(J258&gt;73,73,J258),J258)</f>
        <v>60</v>
      </c>
      <c r="L258" s="58" t="n">
        <f aca="false">IF(TOT!AN260&lt;11,IF(K258&gt;66,66,K258),K258)</f>
        <v>60</v>
      </c>
    </row>
    <row r="259" customFormat="false" ht="13" hidden="false" customHeight="true" outlineLevel="0" collapsed="false">
      <c r="A259" s="17" t="s">
        <v>1460</v>
      </c>
      <c r="B259" s="50" t="n">
        <f aca="false">(TOT!AV261*60)/TOT!AK261</f>
        <v>7.86400070465959</v>
      </c>
      <c r="C259" s="37" t="n">
        <f aca="false">VLOOKUP(B259,'SC - SHOTS'!$A$3:$B$55,2)</f>
        <v>84</v>
      </c>
      <c r="D259" s="37" t="n">
        <f aca="false">IF(TOT!AK261&lt;400,IF(C259&gt;66,66,C259),C259)</f>
        <v>84</v>
      </c>
      <c r="E259" s="37" t="n">
        <f aca="false">IF(TOT!AK261&lt;200,IF(C259&gt;60,60,C259),C259)</f>
        <v>84</v>
      </c>
      <c r="F259" s="54" t="n">
        <f aca="false">(TOT!W261*60)/TOT!AK261</f>
        <v>0.38051616312869</v>
      </c>
      <c r="G259" s="58" t="n">
        <f aca="false">VLOOKUP(F259,'SC - GOALS'!$A$3:$B$55,2)</f>
        <v>65</v>
      </c>
      <c r="H259" s="58" t="n">
        <f aca="false">IF(TOT!AK261&lt;400,IF(G259&gt;66,66,G259),G259)</f>
        <v>65</v>
      </c>
      <c r="I259" s="58" t="n">
        <f aca="false">IF(TOT!AK261&lt;200,IF(H259&gt;60,60,H259),H259)</f>
        <v>65</v>
      </c>
      <c r="J259" s="58" t="n">
        <f aca="false">(E259+I259)/2</f>
        <v>74.5</v>
      </c>
      <c r="K259" s="58" t="n">
        <f aca="false">IF(TOT!AN261&lt;13.4,IF(J259&gt;73,73,J259),J259)</f>
        <v>73</v>
      </c>
      <c r="L259" s="58" t="n">
        <f aca="false">IF(TOT!AN261&lt;11,IF(K259&gt;66,66,K259),K259)</f>
        <v>73</v>
      </c>
    </row>
    <row r="260" customFormat="false" ht="13" hidden="false" customHeight="true" outlineLevel="0" collapsed="false">
      <c r="A260" s="17" t="s">
        <v>1465</v>
      </c>
      <c r="B260" s="50" t="n">
        <f aca="false">(TOT!AV262*60)/TOT!AK262</f>
        <v>2.72091704982041</v>
      </c>
      <c r="C260" s="37" t="n">
        <f aca="false">VLOOKUP(B260,'SC - SHOTS'!$A$3:$B$55,2)</f>
        <v>48</v>
      </c>
      <c r="D260" s="37" t="n">
        <f aca="false">IF(TOT!AK262&lt;400,IF(C260&gt;66,66,C260),C260)</f>
        <v>48</v>
      </c>
      <c r="E260" s="37" t="n">
        <f aca="false">IF(TOT!AK262&lt;200,IF(C260&gt;60,60,C260),C260)</f>
        <v>48</v>
      </c>
      <c r="F260" s="54" t="n">
        <f aca="false">(TOT!W262*60)/TOT!AK262</f>
        <v>0.170057315613776</v>
      </c>
      <c r="G260" s="58" t="n">
        <f aca="false">VLOOKUP(F260,'SC - GOALS'!$A$3:$B$55,2)</f>
        <v>54</v>
      </c>
      <c r="H260" s="58" t="n">
        <f aca="false">IF(TOT!AK262&lt;400,IF(G260&gt;66,66,G260),G260)</f>
        <v>54</v>
      </c>
      <c r="I260" s="58" t="n">
        <f aca="false">IF(TOT!AK262&lt;200,IF(H260&gt;60,60,H260),H260)</f>
        <v>54</v>
      </c>
      <c r="J260" s="58" t="n">
        <f aca="false">(E260+I260)/2</f>
        <v>51</v>
      </c>
      <c r="K260" s="58" t="n">
        <f aca="false">IF(TOT!AN262&lt;13.4,IF(J260&gt;73,73,J260),J260)</f>
        <v>51</v>
      </c>
      <c r="L260" s="58" t="n">
        <f aca="false">IF(TOT!AN262&lt;11,IF(K260&gt;66,66,K260),K260)</f>
        <v>51</v>
      </c>
    </row>
    <row r="261" customFormat="false" ht="13" hidden="false" customHeight="true" outlineLevel="0" collapsed="false">
      <c r="A261" s="17" t="s">
        <v>1470</v>
      </c>
      <c r="B261" s="50" t="n">
        <f aca="false">(TOT!AV263*60)/TOT!AK263</f>
        <v>3.95451429776607</v>
      </c>
      <c r="C261" s="37" t="n">
        <f aca="false">VLOOKUP(B261,'SC - SHOTS'!$A$3:$B$55,2)</f>
        <v>54</v>
      </c>
      <c r="D261" s="37" t="n">
        <f aca="false">IF(TOT!AK263&lt;400,IF(C261&gt;66,66,C261),C261)</f>
        <v>54</v>
      </c>
      <c r="E261" s="37" t="n">
        <f aca="false">IF(TOT!AK263&lt;200,IF(C261&gt;60,60,C261),C261)</f>
        <v>54</v>
      </c>
      <c r="F261" s="54" t="n">
        <f aca="false">(TOT!W263*60)/TOT!AK263</f>
        <v>0.316361143821286</v>
      </c>
      <c r="G261" s="58" t="n">
        <f aca="false">VLOOKUP(F261,'SC - GOALS'!$A$3:$B$55,2)</f>
        <v>61</v>
      </c>
      <c r="H261" s="58" t="n">
        <f aca="false">IF(TOT!AK263&lt;400,IF(G261&gt;66,66,G261),G261)</f>
        <v>61</v>
      </c>
      <c r="I261" s="58" t="n">
        <f aca="false">IF(TOT!AK263&lt;200,IF(H261&gt;60,60,H261),H261)</f>
        <v>61</v>
      </c>
      <c r="J261" s="58" t="n">
        <f aca="false">(E261+I261)/2</f>
        <v>57.5</v>
      </c>
      <c r="K261" s="58" t="n">
        <f aca="false">IF(TOT!AN263&lt;13.4,IF(J261&gt;73,73,J261),J261)</f>
        <v>57.5</v>
      </c>
      <c r="L261" s="58" t="n">
        <f aca="false">IF(TOT!AN263&lt;11,IF(K261&gt;66,66,K261),K261)</f>
        <v>57.5</v>
      </c>
    </row>
    <row r="262" customFormat="false" ht="13" hidden="false" customHeight="true" outlineLevel="0" collapsed="false">
      <c r="A262" s="17" t="s">
        <v>1473</v>
      </c>
      <c r="B262" s="50" t="n">
        <f aca="false">(TOT!AV264*60)/TOT!AK264</f>
        <v>5.36061116146572</v>
      </c>
      <c r="C262" s="37" t="n">
        <f aca="false">VLOOKUP(B262,'SC - SHOTS'!$A$3:$B$55,2)</f>
        <v>65</v>
      </c>
      <c r="D262" s="37" t="n">
        <f aca="false">IF(TOT!AK264&lt;400,IF(C262&gt;66,66,C262),C262)</f>
        <v>65</v>
      </c>
      <c r="E262" s="37" t="n">
        <f aca="false">IF(TOT!AK264&lt;200,IF(C262&gt;60,60,C262),C262)</f>
        <v>65</v>
      </c>
      <c r="F262" s="54" t="n">
        <f aca="false">(TOT!W264*60)/TOT!AK264</f>
        <v>0.699210151495528</v>
      </c>
      <c r="G262" s="58" t="n">
        <f aca="false">VLOOKUP(F262,'SC - GOALS'!$A$3:$B$55,2)</f>
        <v>77</v>
      </c>
      <c r="H262" s="58" t="n">
        <f aca="false">IF(TOT!AK264&lt;400,IF(G262&gt;66,66,G262),G262)</f>
        <v>77</v>
      </c>
      <c r="I262" s="58" t="n">
        <f aca="false">IF(TOT!AK264&lt;200,IF(H262&gt;60,60,H262),H262)</f>
        <v>77</v>
      </c>
      <c r="J262" s="58" t="n">
        <f aca="false">(E262+I262)/2</f>
        <v>71</v>
      </c>
      <c r="K262" s="58" t="n">
        <f aca="false">IF(TOT!AN264&lt;13.4,IF(J262&gt;73,73,J262),J262)</f>
        <v>71</v>
      </c>
      <c r="L262" s="58" t="n">
        <f aca="false">IF(TOT!AN264&lt;11,IF(K262&gt;66,66,K262),K262)</f>
        <v>66</v>
      </c>
    </row>
    <row r="263" customFormat="false" ht="13" hidden="false" customHeight="true" outlineLevel="0" collapsed="false">
      <c r="A263" s="17" t="s">
        <v>1477</v>
      </c>
      <c r="B263" s="50" t="n">
        <f aca="false">(TOT!AV265*60)/TOT!AK265</f>
        <v>5.13317743683334</v>
      </c>
      <c r="C263" s="37" t="n">
        <f aca="false">VLOOKUP(B263,'SC - SHOTS'!$A$3:$B$55,2)</f>
        <v>63</v>
      </c>
      <c r="D263" s="37" t="n">
        <f aca="false">IF(TOT!AK265&lt;400,IF(C263&gt;66,66,C263),C263)</f>
        <v>63</v>
      </c>
      <c r="E263" s="37" t="n">
        <f aca="false">IF(TOT!AK265&lt;200,IF(C263&gt;60,60,C263),C263)</f>
        <v>63</v>
      </c>
      <c r="F263" s="54" t="n">
        <f aca="false">(TOT!W265*60)/TOT!AK265</f>
        <v>0</v>
      </c>
      <c r="G263" s="58" t="n">
        <f aca="false">VLOOKUP(F263,'SC - GOALS'!$A$3:$B$55,2)</f>
        <v>47</v>
      </c>
      <c r="H263" s="58" t="n">
        <f aca="false">IF(TOT!AK265&lt;400,IF(G263&gt;66,66,G263),G263)</f>
        <v>47</v>
      </c>
      <c r="I263" s="58" t="n">
        <f aca="false">IF(TOT!AK265&lt;200,IF(H263&gt;60,60,H263),H263)</f>
        <v>47</v>
      </c>
      <c r="J263" s="58" t="n">
        <f aca="false">(E263+I263)/2</f>
        <v>55</v>
      </c>
      <c r="K263" s="58" t="n">
        <f aca="false">IF(TOT!AN265&lt;13.4,IF(J263&gt;73,73,J263),J263)</f>
        <v>55</v>
      </c>
      <c r="L263" s="58" t="n">
        <f aca="false">IF(TOT!AN265&lt;11,IF(K263&gt;66,66,K263),K263)</f>
        <v>55</v>
      </c>
    </row>
    <row r="264" customFormat="false" ht="13" hidden="false" customHeight="true" outlineLevel="0" collapsed="false">
      <c r="A264" s="17" t="s">
        <v>1480</v>
      </c>
      <c r="B264" s="50" t="n">
        <f aca="false">(TOT!AV266*60)/TOT!AK266</f>
        <v>3.898916967509</v>
      </c>
      <c r="C264" s="37" t="n">
        <f aca="false">VLOOKUP(B264,'SC - SHOTS'!$A$3:$B$55,2)</f>
        <v>54</v>
      </c>
      <c r="D264" s="37" t="n">
        <f aca="false">IF(TOT!AK266&lt;400,IF(C264&gt;66,66,C264),C264)</f>
        <v>54</v>
      </c>
      <c r="E264" s="37" t="n">
        <f aca="false">IF(TOT!AK266&lt;200,IF(C264&gt;60,60,C264),C264)</f>
        <v>54</v>
      </c>
      <c r="F264" s="54" t="n">
        <f aca="false">(TOT!W266*60)/TOT!AK266</f>
        <v>0</v>
      </c>
      <c r="G264" s="58" t="n">
        <f aca="false">VLOOKUP(F264,'SC - GOALS'!$A$3:$B$55,2)</f>
        <v>47</v>
      </c>
      <c r="H264" s="58" t="n">
        <f aca="false">IF(TOT!AK266&lt;400,IF(G264&gt;66,66,G264),G264)</f>
        <v>47</v>
      </c>
      <c r="I264" s="58" t="n">
        <f aca="false">IF(TOT!AK266&lt;200,IF(H264&gt;60,60,H264),H264)</f>
        <v>47</v>
      </c>
      <c r="J264" s="58" t="n">
        <f aca="false">(E264+I264)/2</f>
        <v>50.5</v>
      </c>
      <c r="K264" s="58" t="n">
        <f aca="false">IF(TOT!AN266&lt;13.4,IF(J264&gt;73,73,J264),J264)</f>
        <v>50.5</v>
      </c>
      <c r="L264" s="58" t="n">
        <f aca="false">IF(TOT!AN266&lt;11,IF(K264&gt;66,66,K264),K264)</f>
        <v>50.5</v>
      </c>
    </row>
    <row r="265" customFormat="false" ht="13" hidden="false" customHeight="true" outlineLevel="0" collapsed="false">
      <c r="A265" s="17" t="s">
        <v>1484</v>
      </c>
      <c r="B265" s="50" t="n">
        <f aca="false">(TOT!AV267*60)/TOT!AK267</f>
        <v>5.73045631411395</v>
      </c>
      <c r="C265" s="37" t="n">
        <f aca="false">VLOOKUP(B265,'SC - SHOTS'!$A$3:$B$55,2)</f>
        <v>68</v>
      </c>
      <c r="D265" s="37" t="n">
        <f aca="false">IF(TOT!AK267&lt;400,IF(C265&gt;66,66,C265),C265)</f>
        <v>66</v>
      </c>
      <c r="E265" s="37" t="n">
        <f aca="false">IF(TOT!AK267&lt;200,IF(C265&gt;60,60,C265),C265)</f>
        <v>68</v>
      </c>
      <c r="F265" s="54" t="n">
        <f aca="false">(TOT!W267*60)/TOT!AK267</f>
        <v>0.636717368234884</v>
      </c>
      <c r="G265" s="58" t="n">
        <f aca="false">VLOOKUP(F265,'SC - GOALS'!$A$3:$B$55,2)</f>
        <v>75</v>
      </c>
      <c r="H265" s="58" t="n">
        <f aca="false">IF(TOT!AK267&lt;400,IF(G265&gt;66,66,G265),G265)</f>
        <v>66</v>
      </c>
      <c r="I265" s="58" t="n">
        <f aca="false">IF(TOT!AK267&lt;200,IF(H265&gt;60,60,H265),H265)</f>
        <v>66</v>
      </c>
      <c r="J265" s="58" t="n">
        <f aca="false">(E265+I265)/2</f>
        <v>67</v>
      </c>
      <c r="K265" s="58" t="n">
        <f aca="false">IF(TOT!AN267&lt;13.4,IF(J265&gt;73,73,J265),J265)</f>
        <v>67</v>
      </c>
      <c r="L265" s="58" t="n">
        <f aca="false">IF(TOT!AN267&lt;11,IF(K265&gt;66,66,K265),K265)</f>
        <v>67</v>
      </c>
    </row>
    <row r="266" customFormat="false" ht="13" hidden="false" customHeight="true" outlineLevel="0" collapsed="false">
      <c r="A266" s="17" t="s">
        <v>1488</v>
      </c>
      <c r="B266" s="50" t="n">
        <f aca="false">(TOT!AV268*60)/TOT!AK268</f>
        <v>9.1756976173396</v>
      </c>
      <c r="C266" s="37" t="n">
        <f aca="false">VLOOKUP(B266,'SC - SHOTS'!$A$3:$B$55,2)</f>
        <v>91</v>
      </c>
      <c r="D266" s="37" t="n">
        <f aca="false">IF(TOT!AK268&lt;400,IF(C266&gt;66,66,C266),C266)</f>
        <v>91</v>
      </c>
      <c r="E266" s="37" t="n">
        <f aca="false">IF(TOT!AK268&lt;200,IF(C266&gt;60,60,C266),C266)</f>
        <v>91</v>
      </c>
      <c r="F266" s="54" t="n">
        <f aca="false">(TOT!W268*60)/TOT!AK268</f>
        <v>0.577729109239901</v>
      </c>
      <c r="G266" s="58" t="n">
        <f aca="false">VLOOKUP(F266,'SC - GOALS'!$A$3:$B$55,2)</f>
        <v>72</v>
      </c>
      <c r="H266" s="58" t="n">
        <f aca="false">IF(TOT!AK268&lt;400,IF(G266&gt;66,66,G266),G266)</f>
        <v>72</v>
      </c>
      <c r="I266" s="58" t="n">
        <f aca="false">IF(TOT!AK268&lt;200,IF(H266&gt;60,60,H266),H266)</f>
        <v>72</v>
      </c>
      <c r="J266" s="58" t="n">
        <f aca="false">(E266+I266)/2</f>
        <v>81.5</v>
      </c>
      <c r="K266" s="58" t="n">
        <f aca="false">IF(TOT!AN268&lt;13.4,IF(J266&gt;73,73,J266),J266)</f>
        <v>81.5</v>
      </c>
      <c r="L266" s="58" t="n">
        <f aca="false">IF(TOT!AN268&lt;11,IF(K266&gt;66,66,K266),K266)</f>
        <v>81.5</v>
      </c>
    </row>
    <row r="267" customFormat="false" ht="13" hidden="false" customHeight="true" outlineLevel="0" collapsed="false">
      <c r="A267" s="17" t="s">
        <v>1491</v>
      </c>
      <c r="B267" s="50" t="n">
        <f aca="false">(TOT!AV269*60)/TOT!AK269</f>
        <v>6.87426556991777</v>
      </c>
      <c r="C267" s="37" t="n">
        <f aca="false">VLOOKUP(B267,'SC - SHOTS'!$A$3:$B$55,2)</f>
        <v>76</v>
      </c>
      <c r="D267" s="37" t="n">
        <f aca="false">IF(TOT!AK269&lt;400,IF(C267&gt;66,66,C267),C267)</f>
        <v>76</v>
      </c>
      <c r="E267" s="37" t="n">
        <f aca="false">IF(TOT!AK269&lt;200,IF(C267&gt;60,60,C267),C267)</f>
        <v>76</v>
      </c>
      <c r="F267" s="54" t="n">
        <f aca="false">(TOT!W269*60)/TOT!AK269</f>
        <v>0.859283196239721</v>
      </c>
      <c r="G267" s="58" t="n">
        <f aca="false">VLOOKUP(F267,'SC - GOALS'!$A$3:$B$55,2)</f>
        <v>82</v>
      </c>
      <c r="H267" s="58" t="n">
        <f aca="false">IF(TOT!AK269&lt;400,IF(G267&gt;66,66,G267),G267)</f>
        <v>82</v>
      </c>
      <c r="I267" s="58" t="n">
        <f aca="false">IF(TOT!AK269&lt;200,IF(H267&gt;60,60,H267),H267)</f>
        <v>82</v>
      </c>
      <c r="J267" s="58" t="n">
        <f aca="false">(E267+I267)/2</f>
        <v>79</v>
      </c>
      <c r="K267" s="58" t="n">
        <f aca="false">IF(TOT!AN269&lt;13.4,IF(J267&gt;73,73,J267),J267)</f>
        <v>79</v>
      </c>
      <c r="L267" s="58" t="n">
        <f aca="false">IF(TOT!AN269&lt;11,IF(K267&gt;66,66,K267),K267)</f>
        <v>79</v>
      </c>
    </row>
    <row r="268" customFormat="false" ht="13" hidden="false" customHeight="true" outlineLevel="0" collapsed="false">
      <c r="A268" s="17" t="s">
        <v>1496</v>
      </c>
      <c r="B268" s="50" t="n">
        <f aca="false">(TOT!AV270*60)/TOT!AK270</f>
        <v>5.58959638266762</v>
      </c>
      <c r="C268" s="37" t="n">
        <f aca="false">VLOOKUP(B268,'SC - SHOTS'!$A$3:$B$55,2)</f>
        <v>66</v>
      </c>
      <c r="D268" s="37" t="n">
        <f aca="false">IF(TOT!AK270&lt;400,IF(C268&gt;66,66,C268),C268)</f>
        <v>66</v>
      </c>
      <c r="E268" s="37" t="n">
        <f aca="false">IF(TOT!AK270&lt;200,IF(C268&gt;60,60,C268),C268)</f>
        <v>66</v>
      </c>
      <c r="F268" s="54" t="n">
        <f aca="false">(TOT!W270*60)/TOT!AK270</f>
        <v>0.272663238178908</v>
      </c>
      <c r="G268" s="58" t="n">
        <f aca="false">VLOOKUP(F268,'SC - GOALS'!$A$3:$B$55,2)</f>
        <v>59</v>
      </c>
      <c r="H268" s="58" t="n">
        <f aca="false">IF(TOT!AK270&lt;400,IF(G268&gt;66,66,G268),G268)</f>
        <v>59</v>
      </c>
      <c r="I268" s="58" t="n">
        <f aca="false">IF(TOT!AK270&lt;200,IF(H268&gt;60,60,H268),H268)</f>
        <v>59</v>
      </c>
      <c r="J268" s="58" t="n">
        <f aca="false">(E268+I268)/2</f>
        <v>62.5</v>
      </c>
      <c r="K268" s="58" t="n">
        <f aca="false">IF(TOT!AN270&lt;13.4,IF(J268&gt;73,73,J268),J268)</f>
        <v>62.5</v>
      </c>
      <c r="L268" s="58" t="n">
        <f aca="false">IF(TOT!AN270&lt;11,IF(K268&gt;66,66,K268),K268)</f>
        <v>62.5</v>
      </c>
    </row>
    <row r="269" customFormat="false" ht="13" hidden="false" customHeight="true" outlineLevel="0" collapsed="false">
      <c r="A269" s="17" t="s">
        <v>1500</v>
      </c>
      <c r="B269" s="50" t="n">
        <f aca="false">(TOT!AV271*60)/TOT!AK271</f>
        <v>7.48440748440748</v>
      </c>
      <c r="C269" s="37" t="n">
        <f aca="false">VLOOKUP(B269,'SC - SHOTS'!$A$3:$B$55,2)</f>
        <v>81</v>
      </c>
      <c r="D269" s="37" t="n">
        <f aca="false">IF(TOT!AK271&lt;400,IF(C269&gt;66,66,C269),C269)</f>
        <v>81</v>
      </c>
      <c r="E269" s="37" t="n">
        <f aca="false">IF(TOT!AK271&lt;200,IF(C269&gt;60,60,C269),C269)</f>
        <v>81</v>
      </c>
      <c r="F269" s="54" t="n">
        <f aca="false">(TOT!W271*60)/TOT!AK271</f>
        <v>0.587012351718234</v>
      </c>
      <c r="G269" s="58" t="n">
        <f aca="false">VLOOKUP(F269,'SC - GOALS'!$A$3:$B$55,2)</f>
        <v>73</v>
      </c>
      <c r="H269" s="58" t="n">
        <f aca="false">IF(TOT!AK271&lt;400,IF(G269&gt;66,66,G269),G269)</f>
        <v>73</v>
      </c>
      <c r="I269" s="58" t="n">
        <f aca="false">IF(TOT!AK271&lt;200,IF(H269&gt;60,60,H269),H269)</f>
        <v>73</v>
      </c>
      <c r="J269" s="58" t="n">
        <f aca="false">(E269+I269)/2</f>
        <v>77</v>
      </c>
      <c r="K269" s="58" t="n">
        <f aca="false">IF(TOT!AN271&lt;13.4,IF(J269&gt;73,73,J269),J269)</f>
        <v>77</v>
      </c>
      <c r="L269" s="58" t="n">
        <f aca="false">IF(TOT!AN271&lt;11,IF(K269&gt;66,66,K269),K269)</f>
        <v>77</v>
      </c>
    </row>
    <row r="270" customFormat="false" ht="13" hidden="false" customHeight="true" outlineLevel="0" collapsed="false">
      <c r="A270" s="17" t="s">
        <v>1504</v>
      </c>
      <c r="B270" s="50" t="n">
        <f aca="false">(TOT!AV272*60)/TOT!AK272</f>
        <v>6.1971022808781</v>
      </c>
      <c r="C270" s="37" t="n">
        <f aca="false">VLOOKUP(B270,'SC - SHOTS'!$A$3:$B$55,2)</f>
        <v>71</v>
      </c>
      <c r="D270" s="37" t="n">
        <f aca="false">IF(TOT!AK272&lt;400,IF(C270&gt;66,66,C270),C270)</f>
        <v>66</v>
      </c>
      <c r="E270" s="37" t="n">
        <f aca="false">IF(TOT!AK272&lt;200,IF(C270&gt;60,60,C270),C270)</f>
        <v>60</v>
      </c>
      <c r="F270" s="54" t="n">
        <f aca="false">(TOT!W272*60)/TOT!AK272</f>
        <v>0</v>
      </c>
      <c r="G270" s="58" t="n">
        <f aca="false">VLOOKUP(F270,'SC - GOALS'!$A$3:$B$55,2)</f>
        <v>47</v>
      </c>
      <c r="H270" s="58" t="n">
        <f aca="false">IF(TOT!AK272&lt;400,IF(G270&gt;66,66,G270),G270)</f>
        <v>47</v>
      </c>
      <c r="I270" s="58" t="n">
        <f aca="false">IF(TOT!AK272&lt;200,IF(H270&gt;60,60,H270),H270)</f>
        <v>47</v>
      </c>
      <c r="J270" s="58" t="n">
        <f aca="false">(E270+I270)/2</f>
        <v>53.5</v>
      </c>
      <c r="K270" s="58" t="n">
        <f aca="false">IF(TOT!AN272&lt;13.4,IF(J270&gt;73,73,J270),J270)</f>
        <v>53.5</v>
      </c>
      <c r="L270" s="58" t="n">
        <f aca="false">IF(TOT!AN272&lt;11,IF(K270&gt;66,66,K270),K270)</f>
        <v>53.5</v>
      </c>
    </row>
    <row r="271" customFormat="false" ht="13" hidden="false" customHeight="true" outlineLevel="0" collapsed="false">
      <c r="A271" s="17" t="s">
        <v>1507</v>
      </c>
      <c r="B271" s="50" t="n">
        <f aca="false">(TOT!AV273*60)/TOT!AK273</f>
        <v>5.74260635167056</v>
      </c>
      <c r="C271" s="37" t="n">
        <f aca="false">VLOOKUP(B271,'SC - SHOTS'!$A$3:$B$55,2)</f>
        <v>68</v>
      </c>
      <c r="D271" s="37" t="n">
        <f aca="false">IF(TOT!AK273&lt;400,IF(C271&gt;66,66,C271),C271)</f>
        <v>68</v>
      </c>
      <c r="E271" s="37" t="n">
        <f aca="false">IF(TOT!AK273&lt;200,IF(C271&gt;60,60,C271),C271)</f>
        <v>68</v>
      </c>
      <c r="F271" s="54" t="n">
        <f aca="false">(TOT!W273*60)/TOT!AK273</f>
        <v>0.0614182497504873</v>
      </c>
      <c r="G271" s="58" t="n">
        <f aca="false">VLOOKUP(F271,'SC - GOALS'!$A$3:$B$55,2)</f>
        <v>49</v>
      </c>
      <c r="H271" s="58" t="n">
        <f aca="false">IF(TOT!AK273&lt;400,IF(G271&gt;66,66,G271),G271)</f>
        <v>49</v>
      </c>
      <c r="I271" s="58" t="n">
        <f aca="false">IF(TOT!AK273&lt;200,IF(H271&gt;60,60,H271),H271)</f>
        <v>49</v>
      </c>
      <c r="J271" s="58" t="n">
        <f aca="false">(E271+I271)/2</f>
        <v>58.5</v>
      </c>
      <c r="K271" s="58" t="n">
        <f aca="false">IF(TOT!AN273&lt;13.4,IF(J271&gt;73,73,J271),J271)</f>
        <v>58.5</v>
      </c>
      <c r="L271" s="58" t="n">
        <f aca="false">IF(TOT!AN273&lt;11,IF(K271&gt;66,66,K271),K271)</f>
        <v>58.5</v>
      </c>
    </row>
    <row r="272" customFormat="false" ht="13" hidden="false" customHeight="true" outlineLevel="0" collapsed="false">
      <c r="A272" s="17" t="s">
        <v>1511</v>
      </c>
      <c r="B272" s="50" t="n">
        <f aca="false">(TOT!AV274*60)/TOT!AK274</f>
        <v>4.26179604261796</v>
      </c>
      <c r="C272" s="37" t="n">
        <f aca="false">VLOOKUP(B272,'SC - SHOTS'!$A$3:$B$55,2)</f>
        <v>57</v>
      </c>
      <c r="D272" s="37" t="n">
        <f aca="false">IF(TOT!AK274&lt;400,IF(C272&gt;66,66,C272),C272)</f>
        <v>57</v>
      </c>
      <c r="E272" s="37" t="n">
        <f aca="false">IF(TOT!AK274&lt;200,IF(C272&gt;60,60,C272),C272)</f>
        <v>57</v>
      </c>
      <c r="F272" s="54" t="n">
        <f aca="false">(TOT!W274*60)/TOT!AK274</f>
        <v>0.30441400304414</v>
      </c>
      <c r="G272" s="58" t="n">
        <f aca="false">VLOOKUP(F272,'SC - GOALS'!$A$3:$B$55,2)</f>
        <v>61</v>
      </c>
      <c r="H272" s="58" t="n">
        <f aca="false">IF(TOT!AK274&lt;400,IF(G272&gt;66,66,G272),G272)</f>
        <v>61</v>
      </c>
      <c r="I272" s="58" t="n">
        <f aca="false">IF(TOT!AK274&lt;200,IF(H272&gt;60,60,H272),H272)</f>
        <v>60</v>
      </c>
      <c r="J272" s="58" t="n">
        <f aca="false">(E272+I272)/2</f>
        <v>58.5</v>
      </c>
      <c r="K272" s="58" t="n">
        <f aca="false">IF(TOT!AN274&lt;13.4,IF(J272&gt;73,73,J272),J272)</f>
        <v>58.5</v>
      </c>
      <c r="L272" s="58" t="n">
        <f aca="false">IF(TOT!AN274&lt;11,IF(K272&gt;66,66,K272),K272)</f>
        <v>58.5</v>
      </c>
    </row>
    <row r="273" customFormat="false" ht="13" hidden="false" customHeight="true" outlineLevel="0" collapsed="false">
      <c r="A273" s="17" t="s">
        <v>1515</v>
      </c>
      <c r="B273" s="50" t="n">
        <f aca="false">(TOT!AV275*60)/TOT!AK275</f>
        <v>8.29002645091022</v>
      </c>
      <c r="C273" s="37" t="n">
        <f aca="false">VLOOKUP(B273,'SC - SHOTS'!$A$3:$B$55,2)</f>
        <v>86</v>
      </c>
      <c r="D273" s="37" t="n">
        <f aca="false">IF(TOT!AK275&lt;400,IF(C273&gt;66,66,C273),C273)</f>
        <v>86</v>
      </c>
      <c r="E273" s="37" t="n">
        <f aca="false">IF(TOT!AK275&lt;200,IF(C273&gt;60,60,C273),C273)</f>
        <v>86</v>
      </c>
      <c r="F273" s="54" t="n">
        <f aca="false">(TOT!W275*60)/TOT!AK275</f>
        <v>1.04558892173642</v>
      </c>
      <c r="G273" s="58" t="n">
        <f aca="false">VLOOKUP(F273,'SC - GOALS'!$A$3:$B$55,2)</f>
        <v>88</v>
      </c>
      <c r="H273" s="58" t="n">
        <f aca="false">IF(TOT!AK275&lt;400,IF(G273&gt;66,66,G273),G273)</f>
        <v>88</v>
      </c>
      <c r="I273" s="58" t="n">
        <f aca="false">IF(TOT!AK275&lt;200,IF(H273&gt;60,60,H273),H273)</f>
        <v>88</v>
      </c>
      <c r="J273" s="58" t="n">
        <f aca="false">(E273+I273)/2</f>
        <v>87</v>
      </c>
      <c r="K273" s="58" t="n">
        <f aca="false">IF(TOT!AN275&lt;13.4,IF(J273&gt;73,73,J273),J273)</f>
        <v>87</v>
      </c>
      <c r="L273" s="58" t="n">
        <f aca="false">IF(TOT!AN275&lt;11,IF(K273&gt;66,66,K273),K273)</f>
        <v>87</v>
      </c>
    </row>
    <row r="274" customFormat="false" ht="13" hidden="false" customHeight="true" outlineLevel="0" collapsed="false">
      <c r="A274" s="17" t="s">
        <v>1518</v>
      </c>
      <c r="B274" s="50" t="n">
        <f aca="false">(TOT!AV276*60)/TOT!AK276</f>
        <v>6.89538818812475</v>
      </c>
      <c r="C274" s="37" t="n">
        <f aca="false">VLOOKUP(B274,'SC - SHOTS'!$A$3:$B$55,2)</f>
        <v>76</v>
      </c>
      <c r="D274" s="37" t="n">
        <f aca="false">IF(TOT!AK276&lt;400,IF(C274&gt;66,66,C274),C274)</f>
        <v>76</v>
      </c>
      <c r="E274" s="37" t="n">
        <f aca="false">IF(TOT!AK276&lt;200,IF(C274&gt;60,60,C274),C274)</f>
        <v>76</v>
      </c>
      <c r="F274" s="54" t="n">
        <f aca="false">(TOT!W276*60)/TOT!AK276</f>
        <v>0.285819199507761</v>
      </c>
      <c r="G274" s="58" t="n">
        <f aca="false">VLOOKUP(F274,'SC - GOALS'!$A$3:$B$55,2)</f>
        <v>60</v>
      </c>
      <c r="H274" s="58" t="n">
        <f aca="false">IF(TOT!AK276&lt;400,IF(G274&gt;66,66,G274),G274)</f>
        <v>60</v>
      </c>
      <c r="I274" s="58" t="n">
        <f aca="false">IF(TOT!AK276&lt;200,IF(H274&gt;60,60,H274),H274)</f>
        <v>60</v>
      </c>
      <c r="J274" s="58" t="n">
        <f aca="false">(E274+I274)/2</f>
        <v>68</v>
      </c>
      <c r="K274" s="58" t="n">
        <f aca="false">IF(TOT!AN276&lt;13.4,IF(J274&gt;73,73,J274),J274)</f>
        <v>68</v>
      </c>
      <c r="L274" s="58" t="n">
        <f aca="false">IF(TOT!AN276&lt;11,IF(K274&gt;66,66,K274),K274)</f>
        <v>68</v>
      </c>
    </row>
    <row r="275" customFormat="false" ht="13" hidden="false" customHeight="true" outlineLevel="0" collapsed="false">
      <c r="A275" s="17" t="s">
        <v>1521</v>
      </c>
      <c r="B275" s="50" t="n">
        <f aca="false">(TOT!AV277*60)/TOT!AK277</f>
        <v>4.49178740362768</v>
      </c>
      <c r="C275" s="37" t="n">
        <f aca="false">VLOOKUP(B275,'SC - SHOTS'!$A$3:$B$55,2)</f>
        <v>58</v>
      </c>
      <c r="D275" s="37" t="n">
        <f aca="false">IF(TOT!AK277&lt;400,IF(C275&gt;66,66,C275),C275)</f>
        <v>58</v>
      </c>
      <c r="E275" s="37" t="n">
        <f aca="false">IF(TOT!AK277&lt;200,IF(C275&gt;60,60,C275),C275)</f>
        <v>58</v>
      </c>
      <c r="F275" s="54" t="n">
        <f aca="false">(TOT!W277*60)/TOT!AK277</f>
        <v>0</v>
      </c>
      <c r="G275" s="58" t="n">
        <f aca="false">VLOOKUP(F275,'SC - GOALS'!$A$3:$B$55,2)</f>
        <v>47</v>
      </c>
      <c r="H275" s="58" t="n">
        <f aca="false">IF(TOT!AK277&lt;400,IF(G275&gt;66,66,G275),G275)</f>
        <v>47</v>
      </c>
      <c r="I275" s="58" t="n">
        <f aca="false">IF(TOT!AK277&lt;200,IF(H275&gt;60,60,H275),H275)</f>
        <v>47</v>
      </c>
      <c r="J275" s="58" t="n">
        <f aca="false">(E275+I275)/2</f>
        <v>52.5</v>
      </c>
      <c r="K275" s="58" t="n">
        <f aca="false">IF(TOT!AN277&lt;13.4,IF(J275&gt;73,73,J275),J275)</f>
        <v>52.5</v>
      </c>
      <c r="L275" s="58" t="n">
        <f aca="false">IF(TOT!AN277&lt;11,IF(K275&gt;66,66,K275),K275)</f>
        <v>52.5</v>
      </c>
    </row>
    <row r="276" customFormat="false" ht="13" hidden="false" customHeight="true" outlineLevel="0" collapsed="false">
      <c r="A276" s="17" t="s">
        <v>1527</v>
      </c>
      <c r="B276" s="50" t="n">
        <f aca="false">(TOT!AV278*60)/TOT!AK278</f>
        <v>1.89473684210524</v>
      </c>
      <c r="C276" s="37" t="n">
        <f aca="false">VLOOKUP(B276,'SC - SHOTS'!$A$3:$B$55,2)</f>
        <v>47</v>
      </c>
      <c r="D276" s="37" t="n">
        <f aca="false">IF(TOT!AK278&lt;400,IF(C276&gt;66,66,C276),C276)</f>
        <v>47</v>
      </c>
      <c r="E276" s="37" t="n">
        <f aca="false">IF(TOT!AK278&lt;200,IF(C276&gt;60,60,C276),C276)</f>
        <v>47</v>
      </c>
      <c r="F276" s="54" t="n">
        <f aca="false">(TOT!W278*60)/TOT!AK278</f>
        <v>0</v>
      </c>
      <c r="G276" s="58" t="n">
        <f aca="false">VLOOKUP(F276,'SC - GOALS'!$A$3:$B$55,2)</f>
        <v>47</v>
      </c>
      <c r="H276" s="58" t="n">
        <f aca="false">IF(TOT!AK278&lt;400,IF(G276&gt;66,66,G276),G276)</f>
        <v>47</v>
      </c>
      <c r="I276" s="58" t="n">
        <f aca="false">IF(TOT!AK278&lt;200,IF(H276&gt;60,60,H276),H276)</f>
        <v>47</v>
      </c>
      <c r="J276" s="58" t="n">
        <f aca="false">(E276+I276)/2</f>
        <v>47</v>
      </c>
      <c r="K276" s="58" t="n">
        <f aca="false">IF(TOT!AN278&lt;13.4,IF(J276&gt;73,73,J276),J276)</f>
        <v>47</v>
      </c>
      <c r="L276" s="58" t="n">
        <f aca="false">IF(TOT!AN278&lt;11,IF(K276&gt;66,66,K276),K276)</f>
        <v>47</v>
      </c>
    </row>
    <row r="277" customFormat="false" ht="13" hidden="false" customHeight="true" outlineLevel="0" collapsed="false">
      <c r="A277" s="17" t="s">
        <v>1531</v>
      </c>
      <c r="B277" s="50" t="n">
        <f aca="false">(TOT!AV279*60)/TOT!AK279</f>
        <v>8.55474751613216</v>
      </c>
      <c r="C277" s="37" t="n">
        <f aca="false">VLOOKUP(B277,'SC - SHOTS'!$A$3:$B$55,2)</f>
        <v>88</v>
      </c>
      <c r="D277" s="37" t="n">
        <f aca="false">IF(TOT!AK279&lt;400,IF(C277&gt;66,66,C277),C277)</f>
        <v>88</v>
      </c>
      <c r="E277" s="37" t="n">
        <f aca="false">IF(TOT!AK279&lt;200,IF(C277&gt;60,60,C277),C277)</f>
        <v>88</v>
      </c>
      <c r="F277" s="54" t="n">
        <f aca="false">(TOT!W279*60)/TOT!AK279</f>
        <v>0.589982587319459</v>
      </c>
      <c r="G277" s="58" t="n">
        <f aca="false">VLOOKUP(F277,'SC - GOALS'!$A$3:$B$55,2)</f>
        <v>73</v>
      </c>
      <c r="H277" s="58" t="n">
        <f aca="false">IF(TOT!AK279&lt;400,IF(G277&gt;66,66,G277),G277)</f>
        <v>73</v>
      </c>
      <c r="I277" s="58" t="n">
        <f aca="false">IF(TOT!AK279&lt;200,IF(H277&gt;60,60,H277),H277)</f>
        <v>73</v>
      </c>
      <c r="J277" s="58" t="n">
        <f aca="false">(E277+I277)/2</f>
        <v>80.5</v>
      </c>
      <c r="K277" s="58" t="n">
        <f aca="false">IF(TOT!AN279&lt;13.4,IF(J277&gt;73,73,J277),J277)</f>
        <v>80.5</v>
      </c>
      <c r="L277" s="58" t="n">
        <f aca="false">IF(TOT!AN279&lt;11,IF(K277&gt;66,66,K277),K277)</f>
        <v>80.5</v>
      </c>
    </row>
    <row r="278" customFormat="false" ht="13" hidden="false" customHeight="true" outlineLevel="0" collapsed="false">
      <c r="A278" s="17" t="s">
        <v>1535</v>
      </c>
      <c r="B278" s="50" t="n">
        <f aca="false">(TOT!AV280*60)/TOT!AK280</f>
        <v>8.05970149253731</v>
      </c>
      <c r="C278" s="37" t="n">
        <f aca="false">VLOOKUP(B278,'SC - SHOTS'!$A$3:$B$55,2)</f>
        <v>85</v>
      </c>
      <c r="D278" s="37" t="n">
        <f aca="false">IF(TOT!AK280&lt;400,IF(C278&gt;66,66,C278),C278)</f>
        <v>66</v>
      </c>
      <c r="E278" s="37" t="n">
        <f aca="false">IF(TOT!AK280&lt;200,IF(C278&gt;60,60,C278),C278)</f>
        <v>60</v>
      </c>
      <c r="F278" s="54" t="n">
        <f aca="false">(TOT!W280*60)/TOT!AK280</f>
        <v>0</v>
      </c>
      <c r="G278" s="58" t="n">
        <f aca="false">VLOOKUP(F278,'SC - GOALS'!$A$3:$B$55,2)</f>
        <v>47</v>
      </c>
      <c r="H278" s="58" t="n">
        <f aca="false">IF(TOT!AK280&lt;400,IF(G278&gt;66,66,G278),G278)</f>
        <v>47</v>
      </c>
      <c r="I278" s="58" t="n">
        <f aca="false">IF(TOT!AK280&lt;200,IF(H278&gt;60,60,H278),H278)</f>
        <v>47</v>
      </c>
      <c r="J278" s="58" t="n">
        <f aca="false">(E278+I278)/2</f>
        <v>53.5</v>
      </c>
      <c r="K278" s="58" t="n">
        <f aca="false">IF(TOT!AN280&lt;13.4,IF(J278&gt;73,73,J278),J278)</f>
        <v>53.5</v>
      </c>
      <c r="L278" s="58" t="n">
        <f aca="false">IF(TOT!AN280&lt;11,IF(K278&gt;66,66,K278),K278)</f>
        <v>53.5</v>
      </c>
    </row>
    <row r="279" customFormat="false" ht="13" hidden="false" customHeight="true" outlineLevel="0" collapsed="false">
      <c r="A279" s="17" t="s">
        <v>1539</v>
      </c>
      <c r="B279" s="50" t="n">
        <f aca="false">(TOT!AV281*60)/TOT!AK281</f>
        <v>6.62048672837622</v>
      </c>
      <c r="C279" s="37" t="n">
        <f aca="false">VLOOKUP(B279,'SC - SHOTS'!$A$3:$B$55,2)</f>
        <v>74</v>
      </c>
      <c r="D279" s="37" t="n">
        <f aca="false">IF(TOT!AK281&lt;400,IF(C279&gt;66,66,C279),C279)</f>
        <v>66</v>
      </c>
      <c r="E279" s="37" t="n">
        <f aca="false">IF(TOT!AK281&lt;200,IF(C279&gt;60,60,C279),C279)</f>
        <v>74</v>
      </c>
      <c r="F279" s="54" t="n">
        <f aca="false">(TOT!W281*60)/TOT!AK281</f>
        <v>0.882731563783496</v>
      </c>
      <c r="G279" s="58" t="n">
        <f aca="false">VLOOKUP(F279,'SC - GOALS'!$A$3:$B$55,2)</f>
        <v>83</v>
      </c>
      <c r="H279" s="58" t="n">
        <f aca="false">IF(TOT!AK281&lt;400,IF(G279&gt;66,66,G279),G279)</f>
        <v>66</v>
      </c>
      <c r="I279" s="58" t="n">
        <f aca="false">IF(TOT!AK281&lt;200,IF(H279&gt;60,60,H279),H279)</f>
        <v>66</v>
      </c>
      <c r="J279" s="58" t="n">
        <f aca="false">(E279+I279)/2</f>
        <v>70</v>
      </c>
      <c r="K279" s="58" t="n">
        <f aca="false">IF(TOT!AN281&lt;13.4,IF(J279&gt;73,73,J279),J279)</f>
        <v>70</v>
      </c>
      <c r="L279" s="58" t="n">
        <f aca="false">IF(TOT!AN281&lt;11,IF(K279&gt;66,66,K279),K279)</f>
        <v>70</v>
      </c>
    </row>
    <row r="280" customFormat="false" ht="13" hidden="false" customHeight="true" outlineLevel="0" collapsed="false">
      <c r="A280" s="17" t="s">
        <v>1543</v>
      </c>
      <c r="B280" s="50" t="n">
        <f aca="false">(TOT!AV282*60)/TOT!AK282</f>
        <v>4.95412844036702</v>
      </c>
      <c r="C280" s="37" t="n">
        <f aca="false">VLOOKUP(B280,'SC - SHOTS'!$A$3:$B$55,2)</f>
        <v>62</v>
      </c>
      <c r="D280" s="37" t="n">
        <f aca="false">IF(TOT!AK282&lt;400,IF(C280&gt;66,66,C280),C280)</f>
        <v>62</v>
      </c>
      <c r="E280" s="37" t="n">
        <f aca="false">IF(TOT!AK282&lt;200,IF(C280&gt;60,60,C280),C280)</f>
        <v>60</v>
      </c>
      <c r="F280" s="54" t="n">
        <f aca="false">(TOT!W282*60)/TOT!AK282</f>
        <v>0</v>
      </c>
      <c r="G280" s="58" t="n">
        <f aca="false">VLOOKUP(F280,'SC - GOALS'!$A$3:$B$55,2)</f>
        <v>47</v>
      </c>
      <c r="H280" s="58" t="n">
        <f aca="false">IF(TOT!AK282&lt;400,IF(G280&gt;66,66,G280),G280)</f>
        <v>47</v>
      </c>
      <c r="I280" s="58" t="n">
        <f aca="false">IF(TOT!AK282&lt;200,IF(H280&gt;60,60,H280),H280)</f>
        <v>47</v>
      </c>
      <c r="J280" s="58" t="n">
        <f aca="false">(E280+I280)/2</f>
        <v>53.5</v>
      </c>
      <c r="K280" s="58" t="n">
        <f aca="false">IF(TOT!AN282&lt;13.4,IF(J280&gt;73,73,J280),J280)</f>
        <v>53.5</v>
      </c>
      <c r="L280" s="58" t="n">
        <f aca="false">IF(TOT!AN282&lt;11,IF(K280&gt;66,66,K280),K280)</f>
        <v>53.5</v>
      </c>
    </row>
    <row r="281" customFormat="false" ht="13" hidden="false" customHeight="true" outlineLevel="0" collapsed="false">
      <c r="A281" s="17" t="s">
        <v>1548</v>
      </c>
      <c r="B281" s="50" t="n">
        <f aca="false">(TOT!AV283*60)/TOT!AK283</f>
        <v>6.33401948044466</v>
      </c>
      <c r="C281" s="37" t="n">
        <f aca="false">VLOOKUP(B281,'SC - SHOTS'!$A$3:$B$55,2)</f>
        <v>72</v>
      </c>
      <c r="D281" s="37" t="n">
        <f aca="false">IF(TOT!AK283&lt;400,IF(C281&gt;66,66,C281),C281)</f>
        <v>72</v>
      </c>
      <c r="E281" s="37" t="n">
        <f aca="false">IF(TOT!AK283&lt;200,IF(C281&gt;60,60,C281),C281)</f>
        <v>72</v>
      </c>
      <c r="F281" s="54" t="n">
        <f aca="false">(TOT!W283*60)/TOT!AK283</f>
        <v>0.662381122138004</v>
      </c>
      <c r="G281" s="58" t="n">
        <f aca="false">VLOOKUP(F281,'SC - GOALS'!$A$3:$B$55,2)</f>
        <v>76</v>
      </c>
      <c r="H281" s="58" t="n">
        <f aca="false">IF(TOT!AK283&lt;400,IF(G281&gt;66,66,G281),G281)</f>
        <v>76</v>
      </c>
      <c r="I281" s="58" t="n">
        <f aca="false">IF(TOT!AK283&lt;200,IF(H281&gt;60,60,H281),H281)</f>
        <v>76</v>
      </c>
      <c r="J281" s="58" t="n">
        <f aca="false">(E281+I281)/2</f>
        <v>74</v>
      </c>
      <c r="K281" s="58" t="n">
        <f aca="false">IF(TOT!AN283&lt;13.4,IF(J281&gt;73,73,J281),J281)</f>
        <v>74</v>
      </c>
      <c r="L281" s="58" t="n">
        <f aca="false">IF(TOT!AN283&lt;11,IF(K281&gt;66,66,K281),K281)</f>
        <v>74</v>
      </c>
    </row>
    <row r="282" customFormat="false" ht="13" hidden="false" customHeight="true" outlineLevel="0" collapsed="false">
      <c r="A282" s="17" t="s">
        <v>1551</v>
      </c>
      <c r="B282" s="50" t="n">
        <f aca="false">(TOT!AV284*60)/TOT!AK284</f>
        <v>7.63910719899391</v>
      </c>
      <c r="C282" s="37" t="n">
        <f aca="false">VLOOKUP(B282,'SC - SHOTS'!$A$3:$B$55,2)</f>
        <v>82</v>
      </c>
      <c r="D282" s="37" t="n">
        <f aca="false">IF(TOT!AK284&lt;400,IF(C282&gt;66,66,C282),C282)</f>
        <v>66</v>
      </c>
      <c r="E282" s="37" t="n">
        <f aca="false">IF(TOT!AK284&lt;200,IF(C282&gt;60,60,C282),C282)</f>
        <v>82</v>
      </c>
      <c r="F282" s="54" t="n">
        <f aca="false">(TOT!W284*60)/TOT!AK284</f>
        <v>0.848789688777101</v>
      </c>
      <c r="G282" s="58" t="n">
        <f aca="false">VLOOKUP(F282,'SC - GOALS'!$A$3:$B$55,2)</f>
        <v>82</v>
      </c>
      <c r="H282" s="58" t="n">
        <f aca="false">IF(TOT!AK284&lt;400,IF(G282&gt;66,66,G282),G282)</f>
        <v>66</v>
      </c>
      <c r="I282" s="58" t="n">
        <f aca="false">IF(TOT!AK284&lt;200,IF(H282&gt;60,60,H282),H282)</f>
        <v>66</v>
      </c>
      <c r="J282" s="58" t="n">
        <f aca="false">(E282+I282)/2</f>
        <v>74</v>
      </c>
      <c r="K282" s="58" t="n">
        <f aca="false">IF(TOT!AN284&lt;13.4,IF(J282&gt;73,73,J282),J282)</f>
        <v>73</v>
      </c>
      <c r="L282" s="58" t="n">
        <f aca="false">IF(TOT!AN284&lt;11,IF(K282&gt;66,66,K282),K282)</f>
        <v>73</v>
      </c>
    </row>
    <row r="283" customFormat="false" ht="13" hidden="false" customHeight="true" outlineLevel="0" collapsed="false">
      <c r="A283" s="17" t="s">
        <v>1556</v>
      </c>
      <c r="B283" s="50" t="n">
        <f aca="false">(TOT!AV285*60)/TOT!AK285</f>
        <v>3.68455074337427</v>
      </c>
      <c r="C283" s="37" t="n">
        <f aca="false">VLOOKUP(B283,'SC - SHOTS'!$A$3:$B$55,2)</f>
        <v>52</v>
      </c>
      <c r="D283" s="37" t="n">
        <f aca="false">IF(TOT!AK285&lt;400,IF(C283&gt;66,66,C283),C283)</f>
        <v>52</v>
      </c>
      <c r="E283" s="37" t="n">
        <f aca="false">IF(TOT!AK285&lt;200,IF(C283&gt;60,60,C283),C283)</f>
        <v>52</v>
      </c>
      <c r="F283" s="54" t="n">
        <f aca="false">(TOT!W285*60)/TOT!AK285</f>
        <v>0</v>
      </c>
      <c r="G283" s="58" t="n">
        <f aca="false">VLOOKUP(F283,'SC - GOALS'!$A$3:$B$55,2)</f>
        <v>47</v>
      </c>
      <c r="H283" s="58" t="n">
        <f aca="false">IF(TOT!AK285&lt;400,IF(G283&gt;66,66,G283),G283)</f>
        <v>47</v>
      </c>
      <c r="I283" s="58" t="n">
        <f aca="false">IF(TOT!AK285&lt;200,IF(H283&gt;60,60,H283),H283)</f>
        <v>47</v>
      </c>
      <c r="J283" s="58" t="n">
        <f aca="false">(E283+I283)/2</f>
        <v>49.5</v>
      </c>
      <c r="K283" s="58" t="n">
        <f aca="false">IF(TOT!AN285&lt;13.4,IF(J283&gt;73,73,J283),J283)</f>
        <v>49.5</v>
      </c>
      <c r="L283" s="58" t="n">
        <f aca="false">IF(TOT!AN285&lt;11,IF(K283&gt;66,66,K283),K283)</f>
        <v>49.5</v>
      </c>
    </row>
    <row r="284" customFormat="false" ht="13" hidden="false" customHeight="true" outlineLevel="0" collapsed="false">
      <c r="A284" s="17" t="s">
        <v>1560</v>
      </c>
      <c r="B284" s="50" t="n">
        <f aca="false">(TOT!AV286*60)/TOT!AK286</f>
        <v>10.5726872246696</v>
      </c>
      <c r="C284" s="37" t="n">
        <f aca="false">VLOOKUP(B284,'SC - SHOTS'!$A$3:$B$55,2)</f>
        <v>95</v>
      </c>
      <c r="D284" s="37" t="n">
        <f aca="false">IF(TOT!AK286&lt;400,IF(C284&gt;66,66,C284),C284)</f>
        <v>66</v>
      </c>
      <c r="E284" s="37" t="n">
        <f aca="false">IF(TOT!AK286&lt;200,IF(C284&gt;60,60,C284),C284)</f>
        <v>60</v>
      </c>
      <c r="F284" s="54" t="n">
        <f aca="false">(TOT!W286*60)/TOT!AK286</f>
        <v>0</v>
      </c>
      <c r="G284" s="58" t="n">
        <f aca="false">VLOOKUP(F284,'SC - GOALS'!$A$3:$B$55,2)</f>
        <v>47</v>
      </c>
      <c r="H284" s="58" t="n">
        <f aca="false">IF(TOT!AK286&lt;400,IF(G284&gt;66,66,G284),G284)</f>
        <v>47</v>
      </c>
      <c r="I284" s="58" t="n">
        <f aca="false">IF(TOT!AK286&lt;200,IF(H284&gt;60,60,H284),H284)</f>
        <v>47</v>
      </c>
      <c r="J284" s="58" t="n">
        <f aca="false">(E284+I284)/2</f>
        <v>53.5</v>
      </c>
      <c r="K284" s="58" t="n">
        <f aca="false">IF(TOT!AN286&lt;13.4,IF(J284&gt;73,73,J284),J284)</f>
        <v>53.5</v>
      </c>
      <c r="L284" s="58" t="n">
        <f aca="false">IF(TOT!AN286&lt;11,IF(K284&gt;66,66,K284),K284)</f>
        <v>53.5</v>
      </c>
    </row>
    <row r="285" customFormat="false" ht="13" hidden="false" customHeight="true" outlineLevel="0" collapsed="false">
      <c r="A285" s="17" t="s">
        <v>1564</v>
      </c>
      <c r="B285" s="50" t="n">
        <f aca="false">(TOT!AV287*60)/TOT!AK287</f>
        <v>9.94123352541815</v>
      </c>
      <c r="C285" s="37" t="n">
        <f aca="false">VLOOKUP(B285,'SC - SHOTS'!$A$3:$B$55,2)</f>
        <v>94</v>
      </c>
      <c r="D285" s="37" t="n">
        <f aca="false">IF(TOT!AK287&lt;400,IF(C285&gt;66,66,C285),C285)</f>
        <v>94</v>
      </c>
      <c r="E285" s="37" t="n">
        <f aca="false">IF(TOT!AK287&lt;200,IF(C285&gt;60,60,C285),C285)</f>
        <v>94</v>
      </c>
      <c r="F285" s="54" t="n">
        <f aca="false">(TOT!W287*60)/TOT!AK287</f>
        <v>1.72533804986596</v>
      </c>
      <c r="G285" s="58" t="n">
        <f aca="false">VLOOKUP(F285,'SC - GOALS'!$A$3:$B$55,2)</f>
        <v>98</v>
      </c>
      <c r="H285" s="58" t="n">
        <f aca="false">IF(TOT!AK287&lt;400,IF(G285&gt;66,66,G285),G285)</f>
        <v>98</v>
      </c>
      <c r="I285" s="58" t="n">
        <f aca="false">IF(TOT!AK287&lt;200,IF(H285&gt;60,60,H285),H285)</f>
        <v>98</v>
      </c>
      <c r="J285" s="58" t="n">
        <f aca="false">(E285+I285)/2</f>
        <v>96</v>
      </c>
      <c r="K285" s="58" t="n">
        <f aca="false">IF(TOT!AN287&lt;13.4,IF(J285&gt;73,73,J285),J285)</f>
        <v>96</v>
      </c>
      <c r="L285" s="58" t="n">
        <f aca="false">IF(TOT!AN287&lt;11,IF(K285&gt;66,66,K285),K285)</f>
        <v>96</v>
      </c>
    </row>
    <row r="286" customFormat="false" ht="13" hidden="false" customHeight="true" outlineLevel="0" collapsed="false">
      <c r="A286" s="17" t="s">
        <v>1568</v>
      </c>
      <c r="B286" s="50" t="n">
        <f aca="false">(TOT!AV288*60)/TOT!AK288</f>
        <v>4.47204968944105</v>
      </c>
      <c r="C286" s="37" t="n">
        <f aca="false">VLOOKUP(B286,'SC - SHOTS'!$A$3:$B$55,2)</f>
        <v>58</v>
      </c>
      <c r="D286" s="37" t="n">
        <f aca="false">IF(TOT!AK288&lt;400,IF(C286&gt;66,66,C286),C286)</f>
        <v>58</v>
      </c>
      <c r="E286" s="37" t="n">
        <f aca="false">IF(TOT!AK288&lt;200,IF(C286&gt;60,60,C286),C286)</f>
        <v>58</v>
      </c>
      <c r="F286" s="54" t="n">
        <f aca="false">(TOT!W288*60)/TOT!AK288</f>
        <v>0</v>
      </c>
      <c r="G286" s="58" t="n">
        <f aca="false">VLOOKUP(F286,'SC - GOALS'!$A$3:$B$55,2)</f>
        <v>47</v>
      </c>
      <c r="H286" s="58" t="n">
        <f aca="false">IF(TOT!AK288&lt;400,IF(G286&gt;66,66,G286),G286)</f>
        <v>47</v>
      </c>
      <c r="I286" s="58" t="n">
        <f aca="false">IF(TOT!AK288&lt;200,IF(H286&gt;60,60,H286),H286)</f>
        <v>47</v>
      </c>
      <c r="J286" s="58" t="n">
        <f aca="false">(E286+I286)/2</f>
        <v>52.5</v>
      </c>
      <c r="K286" s="58" t="n">
        <f aca="false">IF(TOT!AN288&lt;13.4,IF(J286&gt;73,73,J286),J286)</f>
        <v>52.5</v>
      </c>
      <c r="L286" s="58" t="n">
        <f aca="false">IF(TOT!AN288&lt;11,IF(K286&gt;66,66,K286),K286)</f>
        <v>52.5</v>
      </c>
    </row>
    <row r="287" customFormat="false" ht="13" hidden="false" customHeight="true" outlineLevel="0" collapsed="false">
      <c r="A287" s="17" t="s">
        <v>1572</v>
      </c>
      <c r="B287" s="50" t="n">
        <f aca="false">(TOT!AV289*60)/TOT!AK289</f>
        <v>3.31981974144382</v>
      </c>
      <c r="C287" s="37" t="n">
        <f aca="false">VLOOKUP(B287,'SC - SHOTS'!$A$3:$B$55,2)</f>
        <v>51</v>
      </c>
      <c r="D287" s="37" t="n">
        <f aca="false">IF(TOT!AK289&lt;400,IF(C287&gt;66,66,C287),C287)</f>
        <v>51</v>
      </c>
      <c r="E287" s="37" t="n">
        <f aca="false">IF(TOT!AK289&lt;200,IF(C287&gt;60,60,C287),C287)</f>
        <v>51</v>
      </c>
      <c r="F287" s="54" t="n">
        <f aca="false">(TOT!W289*60)/TOT!AK289</f>
        <v>0.125276216658257</v>
      </c>
      <c r="G287" s="58" t="n">
        <f aca="false">VLOOKUP(F287,'SC - GOALS'!$A$3:$B$55,2)</f>
        <v>52</v>
      </c>
      <c r="H287" s="58" t="n">
        <f aca="false">IF(TOT!AK289&lt;400,IF(G287&gt;66,66,G287),G287)</f>
        <v>52</v>
      </c>
      <c r="I287" s="58" t="n">
        <f aca="false">IF(TOT!AK289&lt;200,IF(H287&gt;60,60,H287),H287)</f>
        <v>52</v>
      </c>
      <c r="J287" s="58" t="n">
        <f aca="false">(E287+I287)/2</f>
        <v>51.5</v>
      </c>
      <c r="K287" s="58" t="n">
        <f aca="false">IF(TOT!AN289&lt;13.4,IF(J287&gt;73,73,J287),J287)</f>
        <v>51.5</v>
      </c>
      <c r="L287" s="58" t="n">
        <f aca="false">IF(TOT!AN289&lt;11,IF(K287&gt;66,66,K287),K287)</f>
        <v>51.5</v>
      </c>
    </row>
    <row r="288" customFormat="false" ht="13" hidden="false" customHeight="true" outlineLevel="0" collapsed="false">
      <c r="A288" s="17" t="s">
        <v>1577</v>
      </c>
      <c r="B288" s="50" t="n">
        <f aca="false">(TOT!AV290*60)/TOT!AK290</f>
        <v>6.55956474875536</v>
      </c>
      <c r="C288" s="37" t="n">
        <f aca="false">VLOOKUP(B288,'SC - SHOTS'!$A$3:$B$55,2)</f>
        <v>74</v>
      </c>
      <c r="D288" s="37" t="n">
        <f aca="false">IF(TOT!AK290&lt;400,IF(C288&gt;66,66,C288),C288)</f>
        <v>74</v>
      </c>
      <c r="E288" s="37" t="n">
        <f aca="false">IF(TOT!AK290&lt;200,IF(C288&gt;60,60,C288),C288)</f>
        <v>74</v>
      </c>
      <c r="F288" s="54" t="n">
        <f aca="false">(TOT!W290*60)/TOT!AK290</f>
        <v>0.461941179489814</v>
      </c>
      <c r="G288" s="58" t="n">
        <f aca="false">VLOOKUP(F288,'SC - GOALS'!$A$3:$B$55,2)</f>
        <v>69</v>
      </c>
      <c r="H288" s="58" t="n">
        <f aca="false">IF(TOT!AK290&lt;400,IF(G288&gt;66,66,G288),G288)</f>
        <v>69</v>
      </c>
      <c r="I288" s="58" t="n">
        <f aca="false">IF(TOT!AK290&lt;200,IF(H288&gt;60,60,H288),H288)</f>
        <v>69</v>
      </c>
      <c r="J288" s="58" t="n">
        <f aca="false">(E288+I288)/2</f>
        <v>71.5</v>
      </c>
      <c r="K288" s="58" t="n">
        <f aca="false">IF(TOT!AN290&lt;13.4,IF(J288&gt;73,73,J288),J288)</f>
        <v>71.5</v>
      </c>
      <c r="L288" s="58" t="n">
        <f aca="false">IF(TOT!AN290&lt;11,IF(K288&gt;66,66,K288),K288)</f>
        <v>71.5</v>
      </c>
    </row>
    <row r="289" customFormat="false" ht="13" hidden="false" customHeight="true" outlineLevel="0" collapsed="false">
      <c r="A289" s="17" t="s">
        <v>1581</v>
      </c>
      <c r="B289" s="50" t="n">
        <f aca="false">(TOT!AV291*60)/TOT!AK291</f>
        <v>7.95213571644956</v>
      </c>
      <c r="C289" s="37" t="n">
        <f aca="false">VLOOKUP(B289,'SC - SHOTS'!$A$3:$B$55,2)</f>
        <v>84</v>
      </c>
      <c r="D289" s="37" t="n">
        <f aca="false">IF(TOT!AK291&lt;400,IF(C289&gt;66,66,C289),C289)</f>
        <v>84</v>
      </c>
      <c r="E289" s="37" t="n">
        <f aca="false">IF(TOT!AK291&lt;200,IF(C289&gt;60,60,C289),C289)</f>
        <v>84</v>
      </c>
      <c r="F289" s="54" t="n">
        <f aca="false">(TOT!W291*60)/TOT!AK291</f>
        <v>1.3177824901545</v>
      </c>
      <c r="G289" s="58" t="n">
        <f aca="false">VLOOKUP(F289,'SC - GOALS'!$A$3:$B$55,2)</f>
        <v>94</v>
      </c>
      <c r="H289" s="58" t="n">
        <f aca="false">IF(TOT!AK291&lt;400,IF(G289&gt;66,66,G289),G289)</f>
        <v>94</v>
      </c>
      <c r="I289" s="58" t="n">
        <f aca="false">IF(TOT!AK291&lt;200,IF(H289&gt;60,60,H289),H289)</f>
        <v>94</v>
      </c>
      <c r="J289" s="58" t="n">
        <f aca="false">(E289+I289)/2</f>
        <v>89</v>
      </c>
      <c r="K289" s="58" t="n">
        <f aca="false">IF(TOT!AN291&lt;13.4,IF(J289&gt;73,73,J289),J289)</f>
        <v>89</v>
      </c>
      <c r="L289" s="58" t="n">
        <f aca="false">IF(TOT!AN291&lt;11,IF(K289&gt;66,66,K289),K289)</f>
        <v>89</v>
      </c>
    </row>
    <row r="290" customFormat="false" ht="13" hidden="false" customHeight="true" outlineLevel="0" collapsed="false">
      <c r="A290" s="17" t="s">
        <v>1586</v>
      </c>
      <c r="B290" s="50" t="n">
        <f aca="false">(TOT!AV292*60)/TOT!AK292</f>
        <v>6.39168066960464</v>
      </c>
      <c r="C290" s="37" t="n">
        <f aca="false">VLOOKUP(B290,'SC - SHOTS'!$A$3:$B$55,2)</f>
        <v>73</v>
      </c>
      <c r="D290" s="37" t="n">
        <f aca="false">IF(TOT!AK292&lt;400,IF(C290&gt;66,66,C290),C290)</f>
        <v>73</v>
      </c>
      <c r="E290" s="37" t="n">
        <f aca="false">IF(TOT!AK292&lt;200,IF(C290&gt;60,60,C290),C290)</f>
        <v>73</v>
      </c>
      <c r="F290" s="54" t="n">
        <f aca="false">(TOT!W292*60)/TOT!AK292</f>
        <v>0.342411464443106</v>
      </c>
      <c r="G290" s="58" t="n">
        <f aca="false">VLOOKUP(F290,'SC - GOALS'!$A$3:$B$55,2)</f>
        <v>63</v>
      </c>
      <c r="H290" s="58" t="n">
        <f aca="false">IF(TOT!AK292&lt;400,IF(G290&gt;66,66,G290),G290)</f>
        <v>63</v>
      </c>
      <c r="I290" s="58" t="n">
        <f aca="false">IF(TOT!AK292&lt;200,IF(H290&gt;60,60,H290),H290)</f>
        <v>63</v>
      </c>
      <c r="J290" s="58" t="n">
        <f aca="false">(E290+I290)/2</f>
        <v>68</v>
      </c>
      <c r="K290" s="58" t="n">
        <f aca="false">IF(TOT!AN292&lt;13.4,IF(J290&gt;73,73,J290),J290)</f>
        <v>68</v>
      </c>
      <c r="L290" s="58" t="n">
        <f aca="false">IF(TOT!AN292&lt;11,IF(K290&gt;66,66,K290),K290)</f>
        <v>68</v>
      </c>
    </row>
    <row r="291" customFormat="false" ht="13" hidden="false" customHeight="true" outlineLevel="0" collapsed="false">
      <c r="A291" s="17" t="s">
        <v>1590</v>
      </c>
      <c r="B291" s="50" t="n">
        <f aca="false">(TOT!AV293*60)/TOT!AK293</f>
        <v>6.19414646136548</v>
      </c>
      <c r="C291" s="37" t="n">
        <f aca="false">VLOOKUP(B291,'SC - SHOTS'!$A$3:$B$55,2)</f>
        <v>71</v>
      </c>
      <c r="D291" s="37" t="n">
        <f aca="false">IF(TOT!AK293&lt;400,IF(C291&gt;66,66,C291),C291)</f>
        <v>71</v>
      </c>
      <c r="E291" s="37" t="n">
        <f aca="false">IF(TOT!AK293&lt;200,IF(C291&gt;60,60,C291),C291)</f>
        <v>71</v>
      </c>
      <c r="F291" s="54" t="n">
        <f aca="false">(TOT!W293*60)/TOT!AK293</f>
        <v>0.284425092613721</v>
      </c>
      <c r="G291" s="58" t="n">
        <f aca="false">VLOOKUP(F291,'SC - GOALS'!$A$3:$B$55,2)</f>
        <v>60</v>
      </c>
      <c r="H291" s="58" t="n">
        <f aca="false">IF(TOT!AK293&lt;400,IF(G291&gt;66,66,G291),G291)</f>
        <v>60</v>
      </c>
      <c r="I291" s="58" t="n">
        <f aca="false">IF(TOT!AK293&lt;200,IF(H291&gt;60,60,H291),H291)</f>
        <v>60</v>
      </c>
      <c r="J291" s="58" t="n">
        <f aca="false">(E291+I291)/2</f>
        <v>65.5</v>
      </c>
      <c r="K291" s="58" t="n">
        <f aca="false">IF(TOT!AN293&lt;13.4,IF(J291&gt;73,73,J291),J291)</f>
        <v>65.5</v>
      </c>
      <c r="L291" s="58" t="n">
        <f aca="false">IF(TOT!AN293&lt;11,IF(K291&gt;66,66,K291),K291)</f>
        <v>65.5</v>
      </c>
    </row>
    <row r="292" customFormat="false" ht="13" hidden="false" customHeight="true" outlineLevel="0" collapsed="false">
      <c r="A292" s="17" t="s">
        <v>1594</v>
      </c>
      <c r="B292" s="50" t="n">
        <f aca="false">(TOT!AV294*60)/TOT!AK294</f>
        <v>4.65383998414759</v>
      </c>
      <c r="C292" s="37" t="n">
        <f aca="false">VLOOKUP(B292,'SC - SHOTS'!$A$3:$B$55,2)</f>
        <v>59</v>
      </c>
      <c r="D292" s="37" t="n">
        <f aca="false">IF(TOT!AK294&lt;400,IF(C292&gt;66,66,C292),C292)</f>
        <v>59</v>
      </c>
      <c r="E292" s="37" t="n">
        <f aca="false">IF(TOT!AK294&lt;200,IF(C292&gt;60,60,C292),C292)</f>
        <v>59</v>
      </c>
      <c r="F292" s="54" t="n">
        <f aca="false">(TOT!W294*60)/TOT!AK294</f>
        <v>0.237787444445497</v>
      </c>
      <c r="G292" s="58" t="n">
        <f aca="false">VLOOKUP(F292,'SC - GOALS'!$A$3:$B$55,2)</f>
        <v>57</v>
      </c>
      <c r="H292" s="58" t="n">
        <f aca="false">IF(TOT!AK294&lt;400,IF(G292&gt;66,66,G292),G292)</f>
        <v>57</v>
      </c>
      <c r="I292" s="58" t="n">
        <f aca="false">IF(TOT!AK294&lt;200,IF(H292&gt;60,60,H292),H292)</f>
        <v>57</v>
      </c>
      <c r="J292" s="58" t="n">
        <f aca="false">(E292+I292)/2</f>
        <v>58</v>
      </c>
      <c r="K292" s="58" t="n">
        <f aca="false">IF(TOT!AN294&lt;13.4,IF(J292&gt;73,73,J292),J292)</f>
        <v>58</v>
      </c>
      <c r="L292" s="58" t="n">
        <f aca="false">IF(TOT!AN294&lt;11,IF(K292&gt;66,66,K292),K292)</f>
        <v>58</v>
      </c>
    </row>
    <row r="293" customFormat="false" ht="13" hidden="false" customHeight="true" outlineLevel="0" collapsed="false">
      <c r="A293" s="17" t="s">
        <v>1598</v>
      </c>
      <c r="B293" s="50" t="n">
        <f aca="false">(TOT!AV295*60)/TOT!AK295</f>
        <v>3.57799532872836</v>
      </c>
      <c r="C293" s="37" t="n">
        <f aca="false">VLOOKUP(B293,'SC - SHOTS'!$A$3:$B$55,2)</f>
        <v>52</v>
      </c>
      <c r="D293" s="37" t="n">
        <f aca="false">IF(TOT!AK295&lt;400,IF(C293&gt;66,66,C293),C293)</f>
        <v>52</v>
      </c>
      <c r="E293" s="37" t="n">
        <f aca="false">IF(TOT!AK295&lt;200,IF(C293&gt;60,60,C293),C293)</f>
        <v>52</v>
      </c>
      <c r="F293" s="54" t="n">
        <f aca="false">(TOT!W295*60)/TOT!AK295</f>
        <v>0.178899766436418</v>
      </c>
      <c r="G293" s="58" t="n">
        <f aca="false">VLOOKUP(F293,'SC - GOALS'!$A$3:$B$55,2)</f>
        <v>54</v>
      </c>
      <c r="H293" s="58" t="n">
        <f aca="false">IF(TOT!AK295&lt;400,IF(G293&gt;66,66,G293),G293)</f>
        <v>54</v>
      </c>
      <c r="I293" s="58" t="n">
        <f aca="false">IF(TOT!AK295&lt;200,IF(H293&gt;60,60,H293),H293)</f>
        <v>54</v>
      </c>
      <c r="J293" s="58" t="n">
        <f aca="false">(E293+I293)/2</f>
        <v>53</v>
      </c>
      <c r="K293" s="58" t="n">
        <f aca="false">IF(TOT!AN295&lt;13.4,IF(J293&gt;73,73,J293),J293)</f>
        <v>53</v>
      </c>
      <c r="L293" s="58" t="n">
        <f aca="false">IF(TOT!AN295&lt;11,IF(K293&gt;66,66,K293),K293)</f>
        <v>53</v>
      </c>
    </row>
    <row r="294" customFormat="false" ht="13" hidden="false" customHeight="true" outlineLevel="0" collapsed="false">
      <c r="A294" s="17" t="s">
        <v>1602</v>
      </c>
      <c r="B294" s="50" t="n">
        <f aca="false">(TOT!AV296*60)/TOT!AK296</f>
        <v>8.16631767873168</v>
      </c>
      <c r="C294" s="37" t="n">
        <f aca="false">VLOOKUP(B294,'SC - SHOTS'!$A$3:$B$55,2)</f>
        <v>86</v>
      </c>
      <c r="D294" s="37" t="n">
        <f aca="false">IF(TOT!AK296&lt;400,IF(C294&gt;66,66,C294),C294)</f>
        <v>86</v>
      </c>
      <c r="E294" s="37" t="n">
        <f aca="false">IF(TOT!AK296&lt;200,IF(C294&gt;60,60,C294),C294)</f>
        <v>86</v>
      </c>
      <c r="F294" s="54" t="n">
        <f aca="false">(TOT!W296*60)/TOT!AK296</f>
        <v>0.62817828297936</v>
      </c>
      <c r="G294" s="58" t="n">
        <f aca="false">VLOOKUP(F294,'SC - GOALS'!$A$3:$B$55,2)</f>
        <v>75</v>
      </c>
      <c r="H294" s="58" t="n">
        <f aca="false">IF(TOT!AK296&lt;400,IF(G294&gt;66,66,G294),G294)</f>
        <v>75</v>
      </c>
      <c r="I294" s="58" t="n">
        <f aca="false">IF(TOT!AK296&lt;200,IF(H294&gt;60,60,H294),H294)</f>
        <v>75</v>
      </c>
      <c r="J294" s="58" t="n">
        <f aca="false">(E294+I294)/2</f>
        <v>80.5</v>
      </c>
      <c r="K294" s="58" t="n">
        <f aca="false">IF(TOT!AN296&lt;13.4,IF(J294&gt;73,73,J294),J294)</f>
        <v>80.5</v>
      </c>
      <c r="L294" s="58" t="n">
        <f aca="false">IF(TOT!AN296&lt;11,IF(K294&gt;66,66,K294),K294)</f>
        <v>80.5</v>
      </c>
    </row>
    <row r="295" customFormat="false" ht="13" hidden="false" customHeight="true" outlineLevel="0" collapsed="false">
      <c r="A295" s="17" t="s">
        <v>1607</v>
      </c>
      <c r="B295" s="50" t="n">
        <f aca="false">(TOT!AV297*60)/TOT!AK297</f>
        <v>12.102557385638</v>
      </c>
      <c r="C295" s="37" t="n">
        <f aca="false">VLOOKUP(B295,'SC - SHOTS'!$A$3:$B$55,2)</f>
        <v>98</v>
      </c>
      <c r="D295" s="37" t="n">
        <f aca="false">IF(TOT!AK297&lt;400,IF(C295&gt;66,66,C295),C295)</f>
        <v>98</v>
      </c>
      <c r="E295" s="37" t="n">
        <f aca="false">IF(TOT!AK297&lt;200,IF(C295&gt;60,60,C295),C295)</f>
        <v>98</v>
      </c>
      <c r="F295" s="54" t="n">
        <f aca="false">(TOT!W297*60)/TOT!AK297</f>
        <v>1.1395265070893</v>
      </c>
      <c r="G295" s="58" t="n">
        <f aca="false">VLOOKUP(F295,'SC - GOALS'!$A$3:$B$55,2)</f>
        <v>90</v>
      </c>
      <c r="H295" s="58" t="n">
        <f aca="false">IF(TOT!AK297&lt;400,IF(G295&gt;66,66,G295),G295)</f>
        <v>90</v>
      </c>
      <c r="I295" s="58" t="n">
        <f aca="false">IF(TOT!AK297&lt;200,IF(H295&gt;60,60,H295),H295)</f>
        <v>90</v>
      </c>
      <c r="J295" s="58" t="n">
        <f aca="false">(E295+I295)/2</f>
        <v>94</v>
      </c>
      <c r="K295" s="58" t="n">
        <f aca="false">IF(TOT!AN297&lt;13.4,IF(J295&gt;73,73,J295),J295)</f>
        <v>94</v>
      </c>
      <c r="L295" s="58" t="n">
        <f aca="false">IF(TOT!AN297&lt;11,IF(K295&gt;66,66,K295),K295)</f>
        <v>94</v>
      </c>
    </row>
    <row r="296" customFormat="false" ht="13" hidden="false" customHeight="true" outlineLevel="0" collapsed="false">
      <c r="A296" s="17" t="s">
        <v>1614</v>
      </c>
      <c r="B296" s="50" t="n">
        <f aca="false">(TOT!AV298*60)/TOT!AK298</f>
        <v>8.15195789118658</v>
      </c>
      <c r="C296" s="37" t="n">
        <f aca="false">VLOOKUP(B296,'SC - SHOTS'!$A$3:$B$55,2)</f>
        <v>86</v>
      </c>
      <c r="D296" s="37" t="n">
        <f aca="false">IF(TOT!AK298&lt;400,IF(C296&gt;66,66,C296),C296)</f>
        <v>86</v>
      </c>
      <c r="E296" s="37" t="n">
        <f aca="false">IF(TOT!AK298&lt;200,IF(C296&gt;60,60,C296),C296)</f>
        <v>86</v>
      </c>
      <c r="F296" s="54" t="n">
        <f aca="false">(TOT!W298*60)/TOT!AK298</f>
        <v>1.21412138804907</v>
      </c>
      <c r="G296" s="58" t="n">
        <f aca="false">VLOOKUP(F296,'SC - GOALS'!$A$3:$B$55,2)</f>
        <v>92</v>
      </c>
      <c r="H296" s="58" t="n">
        <f aca="false">IF(TOT!AK298&lt;400,IF(G296&gt;66,66,G296),G296)</f>
        <v>92</v>
      </c>
      <c r="I296" s="58" t="n">
        <f aca="false">IF(TOT!AK298&lt;200,IF(H296&gt;60,60,H296),H296)</f>
        <v>92</v>
      </c>
      <c r="J296" s="58" t="n">
        <f aca="false">(E296+I296)/2</f>
        <v>89</v>
      </c>
      <c r="K296" s="58" t="n">
        <f aca="false">IF(TOT!AN298&lt;13.4,IF(J296&gt;73,73,J296),J296)</f>
        <v>89</v>
      </c>
      <c r="L296" s="58" t="n">
        <f aca="false">IF(TOT!AN298&lt;11,IF(K296&gt;66,66,K296),K296)</f>
        <v>89</v>
      </c>
    </row>
    <row r="297" customFormat="false" ht="13" hidden="false" customHeight="true" outlineLevel="0" collapsed="false">
      <c r="A297" s="17" t="s">
        <v>1619</v>
      </c>
      <c r="B297" s="50" t="n">
        <f aca="false">(TOT!AV299*60)/TOT!AK299</f>
        <v>9.68123051995523</v>
      </c>
      <c r="C297" s="37" t="n">
        <f aca="false">VLOOKUP(B297,'SC - SHOTS'!$A$3:$B$55,2)</f>
        <v>93</v>
      </c>
      <c r="D297" s="37" t="n">
        <f aca="false">IF(TOT!AK299&lt;400,IF(C297&gt;66,66,C297),C297)</f>
        <v>93</v>
      </c>
      <c r="E297" s="37" t="n">
        <f aca="false">IF(TOT!AK299&lt;200,IF(C297&gt;60,60,C297),C297)</f>
        <v>93</v>
      </c>
      <c r="F297" s="54" t="n">
        <f aca="false">(TOT!W299*60)/TOT!AK299</f>
        <v>1.70130410810929</v>
      </c>
      <c r="G297" s="58" t="n">
        <f aca="false">VLOOKUP(F297,'SC - GOALS'!$A$3:$B$55,2)</f>
        <v>98</v>
      </c>
      <c r="H297" s="58" t="n">
        <f aca="false">IF(TOT!AK299&lt;400,IF(G297&gt;66,66,G297),G297)</f>
        <v>98</v>
      </c>
      <c r="I297" s="58" t="n">
        <f aca="false">IF(TOT!AK299&lt;200,IF(H297&gt;60,60,H297),H297)</f>
        <v>98</v>
      </c>
      <c r="J297" s="58" t="n">
        <f aca="false">(E297+I297)/2</f>
        <v>95.5</v>
      </c>
      <c r="K297" s="58" t="n">
        <f aca="false">IF(TOT!AN299&lt;13.4,IF(J297&gt;73,73,J297),J297)</f>
        <v>95.5</v>
      </c>
      <c r="L297" s="58" t="n">
        <f aca="false">IF(TOT!AN299&lt;11,IF(K297&gt;66,66,K297),K297)</f>
        <v>95.5</v>
      </c>
    </row>
    <row r="298" customFormat="false" ht="13" hidden="false" customHeight="true" outlineLevel="0" collapsed="false">
      <c r="A298" s="17" t="s">
        <v>1623</v>
      </c>
      <c r="B298" s="50" t="n">
        <f aca="false">(TOT!AV300*60)/TOT!AK300</f>
        <v>7.54979364794562</v>
      </c>
      <c r="C298" s="37" t="n">
        <f aca="false">VLOOKUP(B298,'SC - SHOTS'!$A$3:$B$55,2)</f>
        <v>81</v>
      </c>
      <c r="D298" s="37" t="n">
        <f aca="false">IF(TOT!AK300&lt;400,IF(C298&gt;66,66,C298),C298)</f>
        <v>81</v>
      </c>
      <c r="E298" s="37" t="n">
        <f aca="false">IF(TOT!AK300&lt;200,IF(C298&gt;60,60,C298),C298)</f>
        <v>81</v>
      </c>
      <c r="F298" s="54" t="n">
        <f aca="false">(TOT!W300*60)/TOT!AK300</f>
        <v>1.09007715772477</v>
      </c>
      <c r="G298" s="58" t="n">
        <f aca="false">VLOOKUP(F298,'SC - GOALS'!$A$3:$B$55,2)</f>
        <v>89</v>
      </c>
      <c r="H298" s="58" t="n">
        <f aca="false">IF(TOT!AK300&lt;400,IF(G298&gt;66,66,G298),G298)</f>
        <v>89</v>
      </c>
      <c r="I298" s="58" t="n">
        <f aca="false">IF(TOT!AK300&lt;200,IF(H298&gt;60,60,H298),H298)</f>
        <v>89</v>
      </c>
      <c r="J298" s="58" t="n">
        <f aca="false">(E298+I298)/2</f>
        <v>85</v>
      </c>
      <c r="K298" s="58" t="n">
        <f aca="false">IF(TOT!AN300&lt;13.4,IF(J298&gt;73,73,J298),J298)</f>
        <v>85</v>
      </c>
      <c r="L298" s="58" t="n">
        <f aca="false">IF(TOT!AN300&lt;11,IF(K298&gt;66,66,K298),K298)</f>
        <v>85</v>
      </c>
    </row>
    <row r="299" customFormat="false" ht="13" hidden="false" customHeight="true" outlineLevel="0" collapsed="false">
      <c r="A299" s="17" t="s">
        <v>1628</v>
      </c>
      <c r="B299" s="50" t="n">
        <f aca="false">(TOT!AV301*60)/TOT!AK301</f>
        <v>7.28843298690801</v>
      </c>
      <c r="C299" s="37" t="n">
        <f aca="false">VLOOKUP(B299,'SC - SHOTS'!$A$3:$B$55,2)</f>
        <v>79</v>
      </c>
      <c r="D299" s="37" t="n">
        <f aca="false">IF(TOT!AK301&lt;400,IF(C299&gt;66,66,C299),C299)</f>
        <v>66</v>
      </c>
      <c r="E299" s="37" t="n">
        <f aca="false">IF(TOT!AK301&lt;200,IF(C299&gt;60,60,C299),C299)</f>
        <v>60</v>
      </c>
      <c r="F299" s="54" t="n">
        <f aca="false">(TOT!W301*60)/TOT!AK301</f>
        <v>0.971791064921068</v>
      </c>
      <c r="G299" s="58" t="n">
        <f aca="false">VLOOKUP(F299,'SC - GOALS'!$A$3:$B$55,2)</f>
        <v>86</v>
      </c>
      <c r="H299" s="58" t="n">
        <f aca="false">IF(TOT!AK301&lt;400,IF(G299&gt;66,66,G299),G299)</f>
        <v>66</v>
      </c>
      <c r="I299" s="58" t="n">
        <f aca="false">IF(TOT!AK301&lt;200,IF(H299&gt;60,60,H299),H299)</f>
        <v>60</v>
      </c>
      <c r="J299" s="58" t="n">
        <f aca="false">(E299+I299)/2</f>
        <v>60</v>
      </c>
      <c r="K299" s="58" t="n">
        <f aca="false">IF(TOT!AN301&lt;13.4,IF(J299&gt;73,73,J299),J299)</f>
        <v>60</v>
      </c>
      <c r="L299" s="58" t="n">
        <f aca="false">IF(TOT!AN301&lt;11,IF(K299&gt;66,66,K299),K299)</f>
        <v>60</v>
      </c>
    </row>
    <row r="300" customFormat="false" ht="13" hidden="false" customHeight="true" outlineLevel="0" collapsed="false">
      <c r="A300" s="17" t="s">
        <v>1631</v>
      </c>
      <c r="B300" s="50" t="n">
        <f aca="false">(TOT!AV302*60)/TOT!AK302</f>
        <v>6.25465376023827</v>
      </c>
      <c r="C300" s="37" t="n">
        <f aca="false">VLOOKUP(B300,'SC - SHOTS'!$A$3:$B$55,2)</f>
        <v>72</v>
      </c>
      <c r="D300" s="37" t="n">
        <f aca="false">IF(TOT!AK302&lt;400,IF(C300&gt;66,66,C300),C300)</f>
        <v>66</v>
      </c>
      <c r="E300" s="37" t="n">
        <f aca="false">IF(TOT!AK302&lt;200,IF(C300&gt;60,60,C300),C300)</f>
        <v>72</v>
      </c>
      <c r="F300" s="54" t="n">
        <f aca="false">(TOT!W302*60)/TOT!AK302</f>
        <v>0.297840655249442</v>
      </c>
      <c r="G300" s="58" t="n">
        <f aca="false">VLOOKUP(F300,'SC - GOALS'!$A$3:$B$55,2)</f>
        <v>60</v>
      </c>
      <c r="H300" s="58" t="n">
        <f aca="false">IF(TOT!AK302&lt;400,IF(G300&gt;66,66,G300),G300)</f>
        <v>60</v>
      </c>
      <c r="I300" s="58" t="n">
        <f aca="false">IF(TOT!AK302&lt;200,IF(H300&gt;60,60,H300),H300)</f>
        <v>60</v>
      </c>
      <c r="J300" s="58" t="n">
        <f aca="false">(E300+I300)/2</f>
        <v>66</v>
      </c>
      <c r="K300" s="58" t="n">
        <f aca="false">IF(TOT!AN302&lt;13.4,IF(J300&gt;73,73,J300),J300)</f>
        <v>66</v>
      </c>
      <c r="L300" s="58" t="n">
        <f aca="false">IF(TOT!AN302&lt;11,IF(K300&gt;66,66,K300),K300)</f>
        <v>66</v>
      </c>
    </row>
    <row r="301" customFormat="false" ht="13" hidden="false" customHeight="true" outlineLevel="0" collapsed="false">
      <c r="A301" s="17" t="s">
        <v>1636</v>
      </c>
      <c r="B301" s="50" t="n">
        <f aca="false">(TOT!AV303*60)/TOT!AK303</f>
        <v>10.287113893047</v>
      </c>
      <c r="C301" s="37" t="n">
        <f aca="false">VLOOKUP(B301,'SC - SHOTS'!$A$3:$B$55,2)</f>
        <v>94</v>
      </c>
      <c r="D301" s="37" t="n">
        <f aca="false">IF(TOT!AK303&lt;400,IF(C301&gt;66,66,C301),C301)</f>
        <v>66</v>
      </c>
      <c r="E301" s="37" t="n">
        <f aca="false">IF(TOT!AK303&lt;200,IF(C301&gt;60,60,C301),C301)</f>
        <v>60</v>
      </c>
      <c r="F301" s="54" t="n">
        <f aca="false">(TOT!W303*60)/TOT!AK303</f>
        <v>0.489862566335569</v>
      </c>
      <c r="G301" s="58" t="n">
        <f aca="false">VLOOKUP(F301,'SC - GOALS'!$A$3:$B$55,2)</f>
        <v>69</v>
      </c>
      <c r="H301" s="58" t="n">
        <f aca="false">IF(TOT!AK303&lt;400,IF(G301&gt;66,66,G301),G301)</f>
        <v>66</v>
      </c>
      <c r="I301" s="58" t="n">
        <f aca="false">IF(TOT!AK303&lt;200,IF(H301&gt;60,60,H301),H301)</f>
        <v>60</v>
      </c>
      <c r="J301" s="58" t="n">
        <f aca="false">(E301+I301)/2</f>
        <v>60</v>
      </c>
      <c r="K301" s="58" t="n">
        <f aca="false">IF(TOT!AN303&lt;13.4,IF(J301&gt;73,73,J301),J301)</f>
        <v>60</v>
      </c>
      <c r="L301" s="58" t="n">
        <f aca="false">IF(TOT!AN303&lt;11,IF(K301&gt;66,66,K301),K301)</f>
        <v>60</v>
      </c>
    </row>
    <row r="302" customFormat="false" ht="13" hidden="false" customHeight="true" outlineLevel="0" collapsed="false">
      <c r="A302" s="17" t="s">
        <v>1640</v>
      </c>
      <c r="B302" s="50" t="n">
        <f aca="false">(TOT!AV304*60)/TOT!AK304</f>
        <v>9.17347606981154</v>
      </c>
      <c r="C302" s="37" t="n">
        <f aca="false">VLOOKUP(B302,'SC - SHOTS'!$A$3:$B$55,2)</f>
        <v>91</v>
      </c>
      <c r="D302" s="37" t="n">
        <f aca="false">IF(TOT!AK304&lt;400,IF(C302&gt;66,66,C302),C302)</f>
        <v>91</v>
      </c>
      <c r="E302" s="37" t="n">
        <f aca="false">IF(TOT!AK304&lt;200,IF(C302&gt;60,60,C302),C302)</f>
        <v>91</v>
      </c>
      <c r="F302" s="54" t="n">
        <f aca="false">(TOT!W304*60)/TOT!AK304</f>
        <v>1.33246021125754</v>
      </c>
      <c r="G302" s="58" t="n">
        <f aca="false">VLOOKUP(F302,'SC - GOALS'!$A$3:$B$55,2)</f>
        <v>94</v>
      </c>
      <c r="H302" s="58" t="n">
        <f aca="false">IF(TOT!AK304&lt;400,IF(G302&gt;66,66,G302),G302)</f>
        <v>94</v>
      </c>
      <c r="I302" s="58" t="n">
        <f aca="false">IF(TOT!AK304&lt;200,IF(H302&gt;60,60,H302),H302)</f>
        <v>94</v>
      </c>
      <c r="J302" s="58" t="n">
        <f aca="false">(E302+I302)/2</f>
        <v>92.5</v>
      </c>
      <c r="K302" s="58" t="n">
        <f aca="false">IF(TOT!AN304&lt;13.4,IF(J302&gt;73,73,J302),J302)</f>
        <v>92.5</v>
      </c>
      <c r="L302" s="58" t="n">
        <f aca="false">IF(TOT!AN304&lt;11,IF(K302&gt;66,66,K302),K302)</f>
        <v>92.5</v>
      </c>
    </row>
    <row r="303" customFormat="false" ht="13" hidden="false" customHeight="true" outlineLevel="0" collapsed="false">
      <c r="A303" s="17" t="s">
        <v>1644</v>
      </c>
      <c r="B303" s="50" t="n">
        <f aca="false">(TOT!AV305*60)/TOT!AK305</f>
        <v>4.81082867529794</v>
      </c>
      <c r="C303" s="37" t="n">
        <f aca="false">VLOOKUP(B303,'SC - SHOTS'!$A$3:$B$55,2)</f>
        <v>61</v>
      </c>
      <c r="D303" s="37" t="n">
        <f aca="false">IF(TOT!AK305&lt;400,IF(C303&gt;66,66,C303),C303)</f>
        <v>61</v>
      </c>
      <c r="E303" s="37" t="n">
        <f aca="false">IF(TOT!AK305&lt;200,IF(C303&gt;60,60,C303),C303)</f>
        <v>61</v>
      </c>
      <c r="F303" s="54" t="n">
        <f aca="false">(TOT!W305*60)/TOT!AK305</f>
        <v>0.155188021783805</v>
      </c>
      <c r="G303" s="58" t="n">
        <f aca="false">VLOOKUP(F303,'SC - GOALS'!$A$3:$B$55,2)</f>
        <v>53</v>
      </c>
      <c r="H303" s="58" t="n">
        <f aca="false">IF(TOT!AK305&lt;400,IF(G303&gt;66,66,G303),G303)</f>
        <v>53</v>
      </c>
      <c r="I303" s="58" t="n">
        <f aca="false">IF(TOT!AK305&lt;200,IF(H303&gt;60,60,H303),H303)</f>
        <v>53</v>
      </c>
      <c r="J303" s="58" t="n">
        <f aca="false">(E303+I303)/2</f>
        <v>57</v>
      </c>
      <c r="K303" s="58" t="n">
        <f aca="false">IF(TOT!AN305&lt;13.4,IF(J303&gt;73,73,J303),J303)</f>
        <v>57</v>
      </c>
      <c r="L303" s="58" t="n">
        <f aca="false">IF(TOT!AN305&lt;11,IF(K303&gt;66,66,K303),K303)</f>
        <v>57</v>
      </c>
    </row>
    <row r="304" customFormat="false" ht="13" hidden="false" customHeight="true" outlineLevel="0" collapsed="false">
      <c r="A304" s="17" t="s">
        <v>1648</v>
      </c>
      <c r="B304" s="50" t="n">
        <f aca="false">(TOT!AV306*60)/TOT!AK306</f>
        <v>6.26086956521739</v>
      </c>
      <c r="C304" s="37" t="n">
        <f aca="false">VLOOKUP(B304,'SC - SHOTS'!$A$3:$B$55,2)</f>
        <v>72</v>
      </c>
      <c r="D304" s="37" t="n">
        <f aca="false">IF(TOT!AK306&lt;400,IF(C304&gt;66,66,C304),C304)</f>
        <v>66</v>
      </c>
      <c r="E304" s="37" t="n">
        <f aca="false">IF(TOT!AK306&lt;200,IF(C304&gt;60,60,C304),C304)</f>
        <v>60</v>
      </c>
      <c r="F304" s="54" t="n">
        <f aca="false">(TOT!W306*60)/TOT!AK306</f>
        <v>0</v>
      </c>
      <c r="G304" s="58" t="n">
        <f aca="false">VLOOKUP(F304,'SC - GOALS'!$A$3:$B$55,2)</f>
        <v>47</v>
      </c>
      <c r="H304" s="58" t="n">
        <f aca="false">IF(TOT!AK306&lt;400,IF(G304&gt;66,66,G304),G304)</f>
        <v>47</v>
      </c>
      <c r="I304" s="58" t="n">
        <f aca="false">IF(TOT!AK306&lt;200,IF(H304&gt;60,60,H304),H304)</f>
        <v>47</v>
      </c>
      <c r="J304" s="58" t="n">
        <f aca="false">(E304+I304)/2</f>
        <v>53.5</v>
      </c>
      <c r="K304" s="58" t="n">
        <f aca="false">IF(TOT!AN306&lt;13.4,IF(J304&gt;73,73,J304),J304)</f>
        <v>53.5</v>
      </c>
      <c r="L304" s="58" t="n">
        <f aca="false">IF(TOT!AN306&lt;11,IF(K304&gt;66,66,K304),K304)</f>
        <v>53.5</v>
      </c>
    </row>
    <row r="305" customFormat="false" ht="13" hidden="false" customHeight="true" outlineLevel="0" collapsed="false">
      <c r="A305" s="17" t="s">
        <v>1653</v>
      </c>
      <c r="B305" s="50" t="n">
        <f aca="false">(TOT!AV307*60)/TOT!AK307</f>
        <v>9.72097209720972</v>
      </c>
      <c r="C305" s="37" t="n">
        <f aca="false">VLOOKUP(B305,'SC - SHOTS'!$A$3:$B$55,2)</f>
        <v>93</v>
      </c>
      <c r="D305" s="37" t="n">
        <f aca="false">IF(TOT!AK307&lt;400,IF(C305&gt;66,66,C305),C305)</f>
        <v>93</v>
      </c>
      <c r="E305" s="37" t="n">
        <f aca="false">IF(TOT!AK307&lt;200,IF(C305&gt;60,60,C305),C305)</f>
        <v>93</v>
      </c>
      <c r="F305" s="54" t="n">
        <f aca="false">(TOT!W307*60)/TOT!AK307</f>
        <v>0.945094509450945</v>
      </c>
      <c r="G305" s="58" t="n">
        <f aca="false">VLOOKUP(F305,'SC - GOALS'!$A$3:$B$55,2)</f>
        <v>85</v>
      </c>
      <c r="H305" s="58" t="n">
        <f aca="false">IF(TOT!AK307&lt;400,IF(G305&gt;66,66,G305),G305)</f>
        <v>85</v>
      </c>
      <c r="I305" s="58" t="n">
        <f aca="false">IF(TOT!AK307&lt;200,IF(H305&gt;60,60,H305),H305)</f>
        <v>85</v>
      </c>
      <c r="J305" s="58" t="n">
        <f aca="false">(E305+I305)/2</f>
        <v>89</v>
      </c>
      <c r="K305" s="58" t="n">
        <f aca="false">IF(TOT!AN307&lt;13.4,IF(J305&gt;73,73,J305),J305)</f>
        <v>73</v>
      </c>
      <c r="L305" s="58" t="n">
        <f aca="false">IF(TOT!AN307&lt;11,IF(K305&gt;66,66,K305),K305)</f>
        <v>66</v>
      </c>
    </row>
    <row r="306" customFormat="false" ht="13" hidden="false" customHeight="true" outlineLevel="0" collapsed="false">
      <c r="A306" s="17" t="s">
        <v>1659</v>
      </c>
      <c r="B306" s="50" t="n">
        <f aca="false">(TOT!AV308*60)/TOT!AK308</f>
        <v>6.43002812470859</v>
      </c>
      <c r="C306" s="37" t="n">
        <f aca="false">VLOOKUP(B306,'SC - SHOTS'!$A$3:$B$55,2)</f>
        <v>73</v>
      </c>
      <c r="D306" s="37" t="n">
        <f aca="false">IF(TOT!AK308&lt;400,IF(C306&gt;66,66,C306),C306)</f>
        <v>73</v>
      </c>
      <c r="E306" s="37" t="n">
        <f aca="false">IF(TOT!AK308&lt;200,IF(C306&gt;60,60,C306),C306)</f>
        <v>73</v>
      </c>
      <c r="F306" s="54" t="n">
        <f aca="false">(TOT!W308*60)/TOT!AK308</f>
        <v>0.767764552204011</v>
      </c>
      <c r="G306" s="58" t="n">
        <f aca="false">VLOOKUP(F306,'SC - GOALS'!$A$3:$B$55,2)</f>
        <v>79</v>
      </c>
      <c r="H306" s="58" t="n">
        <f aca="false">IF(TOT!AK308&lt;400,IF(G306&gt;66,66,G306),G306)</f>
        <v>79</v>
      </c>
      <c r="I306" s="58" t="n">
        <f aca="false">IF(TOT!AK308&lt;200,IF(H306&gt;60,60,H306),H306)</f>
        <v>79</v>
      </c>
      <c r="J306" s="58" t="n">
        <f aca="false">(E306+I306)/2</f>
        <v>76</v>
      </c>
      <c r="K306" s="58" t="n">
        <f aca="false">IF(TOT!AN308&lt;13.4,IF(J306&gt;73,73,J306),J306)</f>
        <v>76</v>
      </c>
      <c r="L306" s="58" t="n">
        <f aca="false">IF(TOT!AN308&lt;11,IF(K306&gt;66,66,K306),K306)</f>
        <v>76</v>
      </c>
    </row>
    <row r="307" customFormat="false" ht="13" hidden="false" customHeight="true" outlineLevel="0" collapsed="false">
      <c r="A307" s="17" t="s">
        <v>1663</v>
      </c>
      <c r="B307" s="50" t="n">
        <f aca="false">(TOT!AV309*60)/TOT!AK309</f>
        <v>5.0110196032944</v>
      </c>
      <c r="C307" s="37" t="n">
        <f aca="false">VLOOKUP(B307,'SC - SHOTS'!$A$3:$B$55,2)</f>
        <v>62</v>
      </c>
      <c r="D307" s="37" t="n">
        <f aca="false">IF(TOT!AK309&lt;400,IF(C307&gt;66,66,C307),C307)</f>
        <v>62</v>
      </c>
      <c r="E307" s="37" t="n">
        <f aca="false">IF(TOT!AK309&lt;200,IF(C307&gt;60,60,C307),C307)</f>
        <v>60</v>
      </c>
      <c r="F307" s="54" t="n">
        <f aca="false">(TOT!W309*60)/TOT!AK309</f>
        <v>0</v>
      </c>
      <c r="G307" s="58" t="n">
        <f aca="false">VLOOKUP(F307,'SC - GOALS'!$A$3:$B$55,2)</f>
        <v>47</v>
      </c>
      <c r="H307" s="58" t="n">
        <f aca="false">IF(TOT!AK309&lt;400,IF(G307&gt;66,66,G307),G307)</f>
        <v>47</v>
      </c>
      <c r="I307" s="58" t="n">
        <f aca="false">IF(TOT!AK309&lt;200,IF(H307&gt;60,60,H307),H307)</f>
        <v>47</v>
      </c>
      <c r="J307" s="58" t="n">
        <f aca="false">(E307+I307)/2</f>
        <v>53.5</v>
      </c>
      <c r="K307" s="58" t="n">
        <f aca="false">IF(TOT!AN309&lt;13.4,IF(J307&gt;73,73,J307),J307)</f>
        <v>53.5</v>
      </c>
      <c r="L307" s="58" t="n">
        <f aca="false">IF(TOT!AN309&lt;11,IF(K307&gt;66,66,K307),K307)</f>
        <v>53.5</v>
      </c>
    </row>
    <row r="308" customFormat="false" ht="13" hidden="false" customHeight="true" outlineLevel="0" collapsed="false">
      <c r="A308" s="17" t="s">
        <v>1668</v>
      </c>
      <c r="B308" s="50" t="n">
        <f aca="false">(TOT!AV310*60)/TOT!AK310</f>
        <v>4.58473574092596</v>
      </c>
      <c r="C308" s="37" t="n">
        <f aca="false">VLOOKUP(B308,'SC - SHOTS'!$A$3:$B$55,2)</f>
        <v>59</v>
      </c>
      <c r="D308" s="37" t="n">
        <f aca="false">IF(TOT!AK310&lt;400,IF(C308&gt;66,66,C308),C308)</f>
        <v>59</v>
      </c>
      <c r="E308" s="37" t="n">
        <f aca="false">IF(TOT!AK310&lt;200,IF(C308&gt;60,60,C308),C308)</f>
        <v>59</v>
      </c>
      <c r="F308" s="54" t="n">
        <f aca="false">(TOT!W310*60)/TOT!AK310</f>
        <v>0</v>
      </c>
      <c r="G308" s="58" t="n">
        <f aca="false">VLOOKUP(F308,'SC - GOALS'!$A$3:$B$55,2)</f>
        <v>47</v>
      </c>
      <c r="H308" s="58" t="n">
        <f aca="false">IF(TOT!AK310&lt;400,IF(G308&gt;66,66,G308),G308)</f>
        <v>47</v>
      </c>
      <c r="I308" s="58" t="n">
        <f aca="false">IF(TOT!AK310&lt;200,IF(H308&gt;60,60,H308),H308)</f>
        <v>47</v>
      </c>
      <c r="J308" s="58" t="n">
        <f aca="false">(E308+I308)/2</f>
        <v>53</v>
      </c>
      <c r="K308" s="58" t="n">
        <f aca="false">IF(TOT!AN310&lt;13.4,IF(J308&gt;73,73,J308),J308)</f>
        <v>53</v>
      </c>
      <c r="L308" s="58" t="n">
        <f aca="false">IF(TOT!AN310&lt;11,IF(K308&gt;66,66,K308),K308)</f>
        <v>53</v>
      </c>
    </row>
    <row r="309" customFormat="false" ht="13" hidden="false" customHeight="true" outlineLevel="0" collapsed="false">
      <c r="A309" s="17" t="s">
        <v>1673</v>
      </c>
      <c r="B309" s="50" t="n">
        <f aca="false">(TOT!AV311*60)/TOT!AK311</f>
        <v>9.15060368565986</v>
      </c>
      <c r="C309" s="37" t="n">
        <f aca="false">VLOOKUP(B309,'SC - SHOTS'!$A$3:$B$55,2)</f>
        <v>91</v>
      </c>
      <c r="D309" s="37" t="n">
        <f aca="false">IF(TOT!AK311&lt;400,IF(C309&gt;66,66,C309),C309)</f>
        <v>66</v>
      </c>
      <c r="E309" s="37" t="n">
        <f aca="false">IF(TOT!AK311&lt;200,IF(C309&gt;60,60,C309),C309)</f>
        <v>60</v>
      </c>
      <c r="F309" s="54" t="n">
        <f aca="false">(TOT!W311*60)/TOT!AK311</f>
        <v>0.762550307138321</v>
      </c>
      <c r="G309" s="58" t="n">
        <f aca="false">VLOOKUP(F309,'SC - GOALS'!$A$3:$B$55,2)</f>
        <v>79</v>
      </c>
      <c r="H309" s="58" t="n">
        <f aca="false">IF(TOT!AK311&lt;400,IF(G309&gt;66,66,G309),G309)</f>
        <v>66</v>
      </c>
      <c r="I309" s="58" t="n">
        <f aca="false">IF(TOT!AK311&lt;200,IF(H309&gt;60,60,H309),H309)</f>
        <v>60</v>
      </c>
      <c r="J309" s="58" t="n">
        <f aca="false">(E309+I309)/2</f>
        <v>60</v>
      </c>
      <c r="K309" s="58" t="n">
        <f aca="false">IF(TOT!AN311&lt;13.4,IF(J309&gt;73,73,J309),J309)</f>
        <v>60</v>
      </c>
      <c r="L309" s="58" t="n">
        <f aca="false">IF(TOT!AN311&lt;11,IF(K309&gt;66,66,K309),K309)</f>
        <v>60</v>
      </c>
    </row>
    <row r="310" customFormat="false" ht="13" hidden="false" customHeight="true" outlineLevel="0" collapsed="false">
      <c r="A310" s="17" t="s">
        <v>1677</v>
      </c>
      <c r="B310" s="50" t="n">
        <f aca="false">(TOT!AV312*60)/TOT!AK312</f>
        <v>3.66598778004073</v>
      </c>
      <c r="C310" s="37" t="n">
        <f aca="false">VLOOKUP(B310,'SC - SHOTS'!$A$3:$B$55,2)</f>
        <v>52</v>
      </c>
      <c r="D310" s="37" t="n">
        <f aca="false">IF(TOT!AK312&lt;400,IF(C310&gt;66,66,C310),C310)</f>
        <v>52</v>
      </c>
      <c r="E310" s="37" t="n">
        <f aca="false">IF(TOT!AK312&lt;200,IF(C310&gt;60,60,C310),C310)</f>
        <v>52</v>
      </c>
      <c r="F310" s="54" t="n">
        <f aca="false">(TOT!W312*60)/TOT!AK312</f>
        <v>0.0610997963340122</v>
      </c>
      <c r="G310" s="58" t="n">
        <f aca="false">VLOOKUP(F310,'SC - GOALS'!$A$3:$B$55,2)</f>
        <v>49</v>
      </c>
      <c r="H310" s="58" t="n">
        <f aca="false">IF(TOT!AK312&lt;400,IF(G310&gt;66,66,G310),G310)</f>
        <v>49</v>
      </c>
      <c r="I310" s="58" t="n">
        <f aca="false">IF(TOT!AK312&lt;200,IF(H310&gt;60,60,H310),H310)</f>
        <v>49</v>
      </c>
      <c r="J310" s="58" t="n">
        <f aca="false">(E310+I310)/2</f>
        <v>50.5</v>
      </c>
      <c r="K310" s="58" t="n">
        <f aca="false">IF(TOT!AN312&lt;13.4,IF(J310&gt;73,73,J310),J310)</f>
        <v>50.5</v>
      </c>
      <c r="L310" s="58" t="n">
        <f aca="false">IF(TOT!AN312&lt;11,IF(K310&gt;66,66,K310),K310)</f>
        <v>50.5</v>
      </c>
    </row>
    <row r="311" customFormat="false" ht="13" hidden="false" customHeight="true" outlineLevel="0" collapsed="false">
      <c r="A311" s="17" t="s">
        <v>1682</v>
      </c>
      <c r="B311" s="50" t="n">
        <f aca="false">(TOT!AV313*60)/TOT!AK313</f>
        <v>4.17424302316389</v>
      </c>
      <c r="C311" s="37" t="n">
        <f aca="false">VLOOKUP(B311,'SC - SHOTS'!$A$3:$B$55,2)</f>
        <v>56</v>
      </c>
      <c r="D311" s="37" t="n">
        <f aca="false">IF(TOT!AK313&lt;400,IF(C311&gt;66,66,C311),C311)</f>
        <v>56</v>
      </c>
      <c r="E311" s="37" t="n">
        <f aca="false">IF(TOT!AK313&lt;200,IF(C311&gt;60,60,C311),C311)</f>
        <v>56</v>
      </c>
      <c r="F311" s="54" t="n">
        <f aca="false">(TOT!W313*60)/TOT!AK313</f>
        <v>0.474345798086805</v>
      </c>
      <c r="G311" s="58" t="n">
        <f aca="false">VLOOKUP(F311,'SC - GOALS'!$A$3:$B$55,2)</f>
        <v>69</v>
      </c>
      <c r="H311" s="58" t="n">
        <f aca="false">IF(TOT!AK313&lt;400,IF(G311&gt;66,66,G311),G311)</f>
        <v>69</v>
      </c>
      <c r="I311" s="58" t="n">
        <f aca="false">IF(TOT!AK313&lt;200,IF(H311&gt;60,60,H311),H311)</f>
        <v>69</v>
      </c>
      <c r="J311" s="58" t="n">
        <f aca="false">(E311+I311)/2</f>
        <v>62.5</v>
      </c>
      <c r="K311" s="58" t="n">
        <f aca="false">IF(TOT!AN313&lt;13.4,IF(J311&gt;73,73,J311),J311)</f>
        <v>62.5</v>
      </c>
      <c r="L311" s="58" t="n">
        <f aca="false">IF(TOT!AN313&lt;11,IF(K311&gt;66,66,K311),K311)</f>
        <v>62.5</v>
      </c>
    </row>
    <row r="312" customFormat="false" ht="13" hidden="false" customHeight="true" outlineLevel="0" collapsed="false">
      <c r="A312" s="17" t="s">
        <v>1686</v>
      </c>
      <c r="B312" s="50" t="n">
        <f aca="false">(TOT!AV314*60)/TOT!AK314</f>
        <v>6.80886834086357</v>
      </c>
      <c r="C312" s="37" t="n">
        <f aca="false">VLOOKUP(B312,'SC - SHOTS'!$A$3:$B$55,2)</f>
        <v>76</v>
      </c>
      <c r="D312" s="37" t="n">
        <f aca="false">IF(TOT!AK314&lt;400,IF(C312&gt;66,66,C312),C312)</f>
        <v>66</v>
      </c>
      <c r="E312" s="37" t="n">
        <f aca="false">IF(TOT!AK314&lt;200,IF(C312&gt;60,60,C312),C312)</f>
        <v>60</v>
      </c>
      <c r="F312" s="54" t="n">
        <f aca="false">(TOT!W314*60)/TOT!AK314</f>
        <v>0</v>
      </c>
      <c r="G312" s="58" t="n">
        <f aca="false">VLOOKUP(F312,'SC - GOALS'!$A$3:$B$55,2)</f>
        <v>47</v>
      </c>
      <c r="H312" s="58" t="n">
        <f aca="false">IF(TOT!AK314&lt;400,IF(G312&gt;66,66,G312),G312)</f>
        <v>47</v>
      </c>
      <c r="I312" s="58" t="n">
        <f aca="false">IF(TOT!AK314&lt;200,IF(H312&gt;60,60,H312),H312)</f>
        <v>47</v>
      </c>
      <c r="J312" s="58" t="n">
        <f aca="false">(E312+I312)/2</f>
        <v>53.5</v>
      </c>
      <c r="K312" s="58" t="n">
        <f aca="false">IF(TOT!AN314&lt;13.4,IF(J312&gt;73,73,J312),J312)</f>
        <v>53.5</v>
      </c>
      <c r="L312" s="58" t="n">
        <f aca="false">IF(TOT!AN314&lt;11,IF(K312&gt;66,66,K312),K312)</f>
        <v>53.5</v>
      </c>
    </row>
    <row r="313" customFormat="false" ht="13" hidden="false" customHeight="true" outlineLevel="0" collapsed="false">
      <c r="A313" s="17" t="s">
        <v>1690</v>
      </c>
      <c r="B313" s="50" t="n">
        <f aca="false">(TOT!AV315*60)/TOT!AK315</f>
        <v>8.4050135168345</v>
      </c>
      <c r="C313" s="37" t="n">
        <f aca="false">VLOOKUP(B313,'SC - SHOTS'!$A$3:$B$55,2)</f>
        <v>87</v>
      </c>
      <c r="D313" s="37" t="n">
        <f aca="false">IF(TOT!AK315&lt;400,IF(C313&gt;66,66,C313),C313)</f>
        <v>66</v>
      </c>
      <c r="E313" s="37" t="n">
        <f aca="false">IF(TOT!AK315&lt;200,IF(C313&gt;60,60,C313),C313)</f>
        <v>87</v>
      </c>
      <c r="F313" s="54" t="n">
        <f aca="false">(TOT!W315*60)/TOT!AK315</f>
        <v>0.221184566232487</v>
      </c>
      <c r="G313" s="58" t="n">
        <f aca="false">VLOOKUP(F313,'SC - GOALS'!$A$3:$B$55,2)</f>
        <v>57</v>
      </c>
      <c r="H313" s="58" t="n">
        <f aca="false">IF(TOT!AK315&lt;400,IF(G313&gt;66,66,G313),G313)</f>
        <v>57</v>
      </c>
      <c r="I313" s="58" t="n">
        <f aca="false">IF(TOT!AK315&lt;200,IF(H313&gt;60,60,H313),H313)</f>
        <v>57</v>
      </c>
      <c r="J313" s="58" t="n">
        <f aca="false">(E313+I313)/2</f>
        <v>72</v>
      </c>
      <c r="K313" s="58" t="n">
        <f aca="false">IF(TOT!AN315&lt;13.4,IF(J313&gt;73,73,J313),J313)</f>
        <v>72</v>
      </c>
      <c r="L313" s="58" t="n">
        <f aca="false">IF(TOT!AN315&lt;11,IF(K313&gt;66,66,K313),K313)</f>
        <v>66</v>
      </c>
    </row>
    <row r="314" customFormat="false" ht="13" hidden="false" customHeight="true" outlineLevel="0" collapsed="false">
      <c r="A314" s="17" t="s">
        <v>1694</v>
      </c>
      <c r="B314" s="50" t="n">
        <f aca="false">(TOT!AV316*60)/TOT!AK316</f>
        <v>6.98843746685039</v>
      </c>
      <c r="C314" s="37" t="n">
        <f aca="false">VLOOKUP(B314,'SC - SHOTS'!$A$3:$B$55,2)</f>
        <v>77</v>
      </c>
      <c r="D314" s="37" t="n">
        <f aca="false">IF(TOT!AK316&lt;400,IF(C314&gt;66,66,C314),C314)</f>
        <v>77</v>
      </c>
      <c r="E314" s="37" t="n">
        <f aca="false">IF(TOT!AK316&lt;200,IF(C314&gt;60,60,C314),C314)</f>
        <v>77</v>
      </c>
      <c r="F314" s="54" t="n">
        <f aca="false">(TOT!W316*60)/TOT!AK316</f>
        <v>0.954704571974096</v>
      </c>
      <c r="G314" s="58" t="n">
        <f aca="false">VLOOKUP(F314,'SC - GOALS'!$A$3:$B$55,2)</f>
        <v>86</v>
      </c>
      <c r="H314" s="58" t="n">
        <f aca="false">IF(TOT!AK316&lt;400,IF(G314&gt;66,66,G314),G314)</f>
        <v>86</v>
      </c>
      <c r="I314" s="58" t="n">
        <f aca="false">IF(TOT!AK316&lt;200,IF(H314&gt;60,60,H314),H314)</f>
        <v>86</v>
      </c>
      <c r="J314" s="58" t="n">
        <f aca="false">(E314+I314)/2</f>
        <v>81.5</v>
      </c>
      <c r="K314" s="58" t="n">
        <f aca="false">IF(TOT!AN316&lt;13.4,IF(J314&gt;73,73,J314),J314)</f>
        <v>81.5</v>
      </c>
      <c r="L314" s="58" t="n">
        <f aca="false">IF(TOT!AN316&lt;11,IF(K314&gt;66,66,K314),K314)</f>
        <v>81.5</v>
      </c>
    </row>
    <row r="315" customFormat="false" ht="13" hidden="false" customHeight="true" outlineLevel="0" collapsed="false">
      <c r="A315" s="17" t="s">
        <v>1698</v>
      </c>
      <c r="B315" s="50" t="n">
        <f aca="false">(TOT!AV317*60)/TOT!AK317</f>
        <v>5.9961789055994</v>
      </c>
      <c r="C315" s="37" t="n">
        <f aca="false">VLOOKUP(B315,'SC - SHOTS'!$A$3:$B$55,2)</f>
        <v>70</v>
      </c>
      <c r="D315" s="37" t="n">
        <f aca="false">IF(TOT!AK317&lt;400,IF(C315&gt;66,66,C315),C315)</f>
        <v>70</v>
      </c>
      <c r="E315" s="37" t="n">
        <f aca="false">IF(TOT!AK317&lt;200,IF(C315&gt;60,60,C315),C315)</f>
        <v>70</v>
      </c>
      <c r="F315" s="54" t="n">
        <f aca="false">(TOT!W317*60)/TOT!AK317</f>
        <v>0.35271640621173</v>
      </c>
      <c r="G315" s="58" t="n">
        <f aca="false">VLOOKUP(F315,'SC - GOALS'!$A$3:$B$55,2)</f>
        <v>63</v>
      </c>
      <c r="H315" s="58" t="n">
        <f aca="false">IF(TOT!AK317&lt;400,IF(G315&gt;66,66,G315),G315)</f>
        <v>63</v>
      </c>
      <c r="I315" s="58" t="n">
        <f aca="false">IF(TOT!AK317&lt;200,IF(H315&gt;60,60,H315),H315)</f>
        <v>63</v>
      </c>
      <c r="J315" s="58" t="n">
        <f aca="false">(E315+I315)/2</f>
        <v>66.5</v>
      </c>
      <c r="K315" s="58" t="n">
        <f aca="false">IF(TOT!AN317&lt;13.4,IF(J315&gt;73,73,J315),J315)</f>
        <v>66.5</v>
      </c>
      <c r="L315" s="58" t="n">
        <f aca="false">IF(TOT!AN317&lt;11,IF(K315&gt;66,66,K315),K315)</f>
        <v>66.5</v>
      </c>
    </row>
    <row r="316" customFormat="false" ht="13" hidden="false" customHeight="true" outlineLevel="0" collapsed="false">
      <c r="A316" s="17" t="s">
        <v>1702</v>
      </c>
      <c r="B316" s="50" t="n">
        <f aca="false">(TOT!AV318*60)/TOT!AK318</f>
        <v>5.80845914486574</v>
      </c>
      <c r="C316" s="37" t="n">
        <f aca="false">VLOOKUP(B316,'SC - SHOTS'!$A$3:$B$55,2)</f>
        <v>68</v>
      </c>
      <c r="D316" s="37" t="n">
        <f aca="false">IF(TOT!AK318&lt;400,IF(C316&gt;66,66,C316),C316)</f>
        <v>68</v>
      </c>
      <c r="E316" s="37" t="n">
        <f aca="false">IF(TOT!AK318&lt;200,IF(C316&gt;60,60,C316),C316)</f>
        <v>68</v>
      </c>
      <c r="F316" s="54" t="n">
        <f aca="false">(TOT!W318*60)/TOT!AK318</f>
        <v>0.829779877837962</v>
      </c>
      <c r="G316" s="58" t="n">
        <f aca="false">VLOOKUP(F316,'SC - GOALS'!$A$3:$B$55,2)</f>
        <v>81</v>
      </c>
      <c r="H316" s="58" t="n">
        <f aca="false">IF(TOT!AK318&lt;400,IF(G316&gt;66,66,G316),G316)</f>
        <v>81</v>
      </c>
      <c r="I316" s="58" t="n">
        <f aca="false">IF(TOT!AK318&lt;200,IF(H316&gt;60,60,H316),H316)</f>
        <v>81</v>
      </c>
      <c r="J316" s="58" t="n">
        <f aca="false">(E316+I316)/2</f>
        <v>74.5</v>
      </c>
      <c r="K316" s="58" t="n">
        <f aca="false">IF(TOT!AN318&lt;13.4,IF(J316&gt;73,73,J316),J316)</f>
        <v>73</v>
      </c>
      <c r="L316" s="58" t="n">
        <f aca="false">IF(TOT!AN318&lt;11,IF(K316&gt;66,66,K316),K316)</f>
        <v>66</v>
      </c>
    </row>
    <row r="317" customFormat="false" ht="13" hidden="false" customHeight="true" outlineLevel="0" collapsed="false">
      <c r="A317" s="17" t="s">
        <v>1705</v>
      </c>
      <c r="B317" s="50" t="n">
        <f aca="false">(TOT!AV319*60)/TOT!AK319</f>
        <v>0</v>
      </c>
      <c r="C317" s="37" t="n">
        <f aca="false">VLOOKUP(B317,'SC - SHOTS'!$A$3:$B$55,2)</f>
        <v>47</v>
      </c>
      <c r="D317" s="37" t="n">
        <f aca="false">IF(TOT!AK319&lt;400,IF(C317&gt;66,66,C317),C317)</f>
        <v>47</v>
      </c>
      <c r="E317" s="37" t="n">
        <f aca="false">IF(TOT!AK319&lt;200,IF(C317&gt;60,60,C317),C317)</f>
        <v>47</v>
      </c>
      <c r="F317" s="54" t="n">
        <f aca="false">(TOT!W319*60)/TOT!AK319</f>
        <v>0</v>
      </c>
      <c r="G317" s="58" t="n">
        <f aca="false">VLOOKUP(F317,'SC - GOALS'!$A$3:$B$55,2)</f>
        <v>47</v>
      </c>
      <c r="H317" s="58" t="n">
        <f aca="false">IF(TOT!AK319&lt;400,IF(G317&gt;66,66,G317),G317)</f>
        <v>47</v>
      </c>
      <c r="I317" s="58" t="n">
        <f aca="false">IF(TOT!AK319&lt;200,IF(H317&gt;60,60,H317),H317)</f>
        <v>47</v>
      </c>
      <c r="J317" s="58" t="n">
        <f aca="false">(E317+I317)/2</f>
        <v>47</v>
      </c>
      <c r="K317" s="58" t="n">
        <f aca="false">IF(TOT!AN319&lt;13.4,IF(J317&gt;73,73,J317),J317)</f>
        <v>47</v>
      </c>
      <c r="L317" s="58" t="n">
        <f aca="false">IF(TOT!AN319&lt;11,IF(K317&gt;66,66,K317),K317)</f>
        <v>47</v>
      </c>
    </row>
    <row r="318" customFormat="false" ht="13" hidden="false" customHeight="true" outlineLevel="0" collapsed="false">
      <c r="A318" s="17" t="s">
        <v>1710</v>
      </c>
      <c r="B318" s="50" t="n">
        <f aca="false">(TOT!AV320*60)/TOT!AK320</f>
        <v>5.00662251655622</v>
      </c>
      <c r="C318" s="37" t="n">
        <f aca="false">VLOOKUP(B318,'SC - SHOTS'!$A$3:$B$55,2)</f>
        <v>62</v>
      </c>
      <c r="D318" s="37" t="n">
        <f aca="false">IF(TOT!AK320&lt;400,IF(C318&gt;66,66,C318),C318)</f>
        <v>62</v>
      </c>
      <c r="E318" s="37" t="n">
        <f aca="false">IF(TOT!AK320&lt;200,IF(C318&gt;60,60,C318),C318)</f>
        <v>62</v>
      </c>
      <c r="F318" s="54" t="n">
        <f aca="false">(TOT!W320*60)/TOT!AK320</f>
        <v>0.476821192052974</v>
      </c>
      <c r="G318" s="58" t="n">
        <f aca="false">VLOOKUP(F318,'SC - GOALS'!$A$3:$B$55,2)</f>
        <v>69</v>
      </c>
      <c r="H318" s="58" t="n">
        <f aca="false">IF(TOT!AK320&lt;400,IF(G318&gt;66,66,G318),G318)</f>
        <v>66</v>
      </c>
      <c r="I318" s="58" t="n">
        <f aca="false">IF(TOT!AK320&lt;200,IF(H318&gt;60,60,H318),H318)</f>
        <v>66</v>
      </c>
      <c r="J318" s="58" t="n">
        <f aca="false">(E318+I318)/2</f>
        <v>64</v>
      </c>
      <c r="K318" s="58" t="n">
        <f aca="false">IF(TOT!AN320&lt;13.4,IF(J318&gt;73,73,J318),J318)</f>
        <v>64</v>
      </c>
      <c r="L318" s="58" t="n">
        <f aca="false">IF(TOT!AN320&lt;11,IF(K318&gt;66,66,K318),K318)</f>
        <v>64</v>
      </c>
    </row>
    <row r="319" customFormat="false" ht="13" hidden="false" customHeight="true" outlineLevel="0" collapsed="false">
      <c r="A319" s="17" t="s">
        <v>1715</v>
      </c>
      <c r="B319" s="50" t="n">
        <f aca="false">(TOT!AV321*60)/TOT!AK321</f>
        <v>4.19004166763649</v>
      </c>
      <c r="C319" s="37" t="n">
        <f aca="false">VLOOKUP(B319,'SC - SHOTS'!$A$3:$B$55,2)</f>
        <v>56</v>
      </c>
      <c r="D319" s="37" t="n">
        <f aca="false">IF(TOT!AK321&lt;400,IF(C319&gt;66,66,C319),C319)</f>
        <v>56</v>
      </c>
      <c r="E319" s="37" t="n">
        <f aca="false">IF(TOT!AK321&lt;200,IF(C319&gt;60,60,C319),C319)</f>
        <v>56</v>
      </c>
      <c r="F319" s="54" t="n">
        <f aca="false">(TOT!W321*60)/TOT!AK321</f>
        <v>0.0419004166763649</v>
      </c>
      <c r="G319" s="58" t="n">
        <f aca="false">VLOOKUP(F319,'SC - GOALS'!$A$3:$B$55,2)</f>
        <v>48</v>
      </c>
      <c r="H319" s="58" t="n">
        <f aca="false">IF(TOT!AK321&lt;400,IF(G319&gt;66,66,G319),G319)</f>
        <v>48</v>
      </c>
      <c r="I319" s="58" t="n">
        <f aca="false">IF(TOT!AK321&lt;200,IF(H319&gt;60,60,H319),H319)</f>
        <v>48</v>
      </c>
      <c r="J319" s="58" t="n">
        <f aca="false">(E319+I319)/2</f>
        <v>52</v>
      </c>
      <c r="K319" s="58" t="n">
        <f aca="false">IF(TOT!AN321&lt;13.4,IF(J319&gt;73,73,J319),J319)</f>
        <v>52</v>
      </c>
      <c r="L319" s="58" t="n">
        <f aca="false">IF(TOT!AN321&lt;11,IF(K319&gt;66,66,K319),K319)</f>
        <v>52</v>
      </c>
    </row>
    <row r="320" customFormat="false" ht="13" hidden="false" customHeight="true" outlineLevel="0" collapsed="false">
      <c r="A320" s="17" t="s">
        <v>1719</v>
      </c>
      <c r="B320" s="50" t="n">
        <f aca="false">(TOT!AV322*60)/TOT!AK322</f>
        <v>6.26432391138274</v>
      </c>
      <c r="C320" s="37" t="n">
        <f aca="false">VLOOKUP(B320,'SC - SHOTS'!$A$3:$B$55,2)</f>
        <v>72</v>
      </c>
      <c r="D320" s="37" t="n">
        <f aca="false">IF(TOT!AK322&lt;400,IF(C320&gt;66,66,C320),C320)</f>
        <v>72</v>
      </c>
      <c r="E320" s="37" t="n">
        <f aca="false">IF(TOT!AK322&lt;200,IF(C320&gt;60,60,C320),C320)</f>
        <v>72</v>
      </c>
      <c r="F320" s="54" t="n">
        <f aca="false">(TOT!W322*60)/TOT!AK322</f>
        <v>0.229182582123759</v>
      </c>
      <c r="G320" s="58" t="n">
        <f aca="false">VLOOKUP(F320,'SC - GOALS'!$A$3:$B$55,2)</f>
        <v>57</v>
      </c>
      <c r="H320" s="58" t="n">
        <f aca="false">IF(TOT!AK322&lt;400,IF(G320&gt;66,66,G320),G320)</f>
        <v>57</v>
      </c>
      <c r="I320" s="58" t="n">
        <f aca="false">IF(TOT!AK322&lt;200,IF(H320&gt;60,60,H320),H320)</f>
        <v>57</v>
      </c>
      <c r="J320" s="58" t="n">
        <f aca="false">(E320+I320)/2</f>
        <v>64.5</v>
      </c>
      <c r="K320" s="58" t="n">
        <f aca="false">IF(TOT!AN322&lt;13.4,IF(J320&gt;73,73,J320),J320)</f>
        <v>64.5</v>
      </c>
      <c r="L320" s="58" t="n">
        <f aca="false">IF(TOT!AN322&lt;11,IF(K320&gt;66,66,K320),K320)</f>
        <v>64.5</v>
      </c>
    </row>
    <row r="321" customFormat="false" ht="13" hidden="false" customHeight="true" outlineLevel="0" collapsed="false">
      <c r="A321" s="17" t="s">
        <v>1725</v>
      </c>
      <c r="B321" s="50" t="n">
        <f aca="false">(TOT!AV323*60)/TOT!AK323</f>
        <v>8.7307009154256</v>
      </c>
      <c r="C321" s="37" t="n">
        <f aca="false">VLOOKUP(B321,'SC - SHOTS'!$A$3:$B$55,2)</f>
        <v>89</v>
      </c>
      <c r="D321" s="37" t="n">
        <f aca="false">IF(TOT!AK323&lt;400,IF(C321&gt;66,66,C321),C321)</f>
        <v>89</v>
      </c>
      <c r="E321" s="37" t="n">
        <f aca="false">IF(TOT!AK323&lt;200,IF(C321&gt;60,60,C321),C321)</f>
        <v>89</v>
      </c>
      <c r="F321" s="54" t="n">
        <f aca="false">(TOT!W323*60)/TOT!AK323</f>
        <v>0.860773329689848</v>
      </c>
      <c r="G321" s="58" t="n">
        <f aca="false">VLOOKUP(F321,'SC - GOALS'!$A$3:$B$55,2)</f>
        <v>83</v>
      </c>
      <c r="H321" s="58" t="n">
        <f aca="false">IF(TOT!AK323&lt;400,IF(G321&gt;66,66,G321),G321)</f>
        <v>83</v>
      </c>
      <c r="I321" s="58" t="n">
        <f aca="false">IF(TOT!AK323&lt;200,IF(H321&gt;60,60,H321),H321)</f>
        <v>83</v>
      </c>
      <c r="J321" s="58" t="n">
        <f aca="false">(E321+I321)/2</f>
        <v>86</v>
      </c>
      <c r="K321" s="58" t="n">
        <f aca="false">IF(TOT!AN323&lt;13.4,IF(J321&gt;73,73,J321),J321)</f>
        <v>86</v>
      </c>
      <c r="L321" s="58" t="n">
        <f aca="false">IF(TOT!AN323&lt;11,IF(K321&gt;66,66,K321),K321)</f>
        <v>86</v>
      </c>
    </row>
    <row r="322" customFormat="false" ht="13" hidden="false" customHeight="true" outlineLevel="0" collapsed="false">
      <c r="A322" s="17" t="s">
        <v>1729</v>
      </c>
      <c r="B322" s="50" t="n">
        <f aca="false">(TOT!AV324*60)/TOT!AK324</f>
        <v>2.52036659877802</v>
      </c>
      <c r="C322" s="37" t="n">
        <f aca="false">VLOOKUP(B322,'SC - SHOTS'!$A$3:$B$55,2)</f>
        <v>47</v>
      </c>
      <c r="D322" s="37" t="n">
        <f aca="false">IF(TOT!AK324&lt;400,IF(C322&gt;66,66,C322),C322)</f>
        <v>47</v>
      </c>
      <c r="E322" s="37" t="n">
        <f aca="false">IF(TOT!AK324&lt;200,IF(C322&gt;60,60,C322),C322)</f>
        <v>47</v>
      </c>
      <c r="F322" s="54" t="n">
        <f aca="false">(TOT!W324*60)/TOT!AK324</f>
        <v>0</v>
      </c>
      <c r="G322" s="58" t="n">
        <f aca="false">VLOOKUP(F322,'SC - GOALS'!$A$3:$B$55,2)</f>
        <v>47</v>
      </c>
      <c r="H322" s="58" t="n">
        <f aca="false">IF(TOT!AK324&lt;400,IF(G322&gt;66,66,G322),G322)</f>
        <v>47</v>
      </c>
      <c r="I322" s="58" t="n">
        <f aca="false">IF(TOT!AK324&lt;200,IF(H322&gt;60,60,H322),H322)</f>
        <v>47</v>
      </c>
      <c r="J322" s="58" t="n">
        <f aca="false">(E322+I322)/2</f>
        <v>47</v>
      </c>
      <c r="K322" s="58" t="n">
        <f aca="false">IF(TOT!AN324&lt;13.4,IF(J322&gt;73,73,J322),J322)</f>
        <v>47</v>
      </c>
      <c r="L322" s="58" t="n">
        <f aca="false">IF(TOT!AN324&lt;11,IF(K322&gt;66,66,K322),K322)</f>
        <v>47</v>
      </c>
    </row>
    <row r="323" customFormat="false" ht="13" hidden="false" customHeight="true" outlineLevel="0" collapsed="false">
      <c r="A323" s="17" t="s">
        <v>1733</v>
      </c>
      <c r="B323" s="50" t="n">
        <f aca="false">(TOT!AV325*60)/TOT!AK325</f>
        <v>5.00940059271534</v>
      </c>
      <c r="C323" s="37" t="n">
        <f aca="false">VLOOKUP(B323,'SC - SHOTS'!$A$3:$B$55,2)</f>
        <v>62</v>
      </c>
      <c r="D323" s="37" t="n">
        <f aca="false">IF(TOT!AK325&lt;400,IF(C323&gt;66,66,C323),C323)</f>
        <v>62</v>
      </c>
      <c r="E323" s="37" t="n">
        <f aca="false">IF(TOT!AK325&lt;200,IF(C323&gt;60,60,C323),C323)</f>
        <v>62</v>
      </c>
      <c r="F323" s="54" t="n">
        <f aca="false">(TOT!W325*60)/TOT!AK325</f>
        <v>0.49711608935343</v>
      </c>
      <c r="G323" s="58" t="n">
        <f aca="false">VLOOKUP(F323,'SC - GOALS'!$A$3:$B$55,2)</f>
        <v>70</v>
      </c>
      <c r="H323" s="58" t="n">
        <f aca="false">IF(TOT!AK325&lt;400,IF(G323&gt;66,66,G323),G323)</f>
        <v>70</v>
      </c>
      <c r="I323" s="58" t="n">
        <f aca="false">IF(TOT!AK325&lt;200,IF(H323&gt;60,60,H323),H323)</f>
        <v>70</v>
      </c>
      <c r="J323" s="58" t="n">
        <f aca="false">(E323+I323)/2</f>
        <v>66</v>
      </c>
      <c r="K323" s="58" t="n">
        <f aca="false">IF(TOT!AN325&lt;13.4,IF(J323&gt;73,73,J323),J323)</f>
        <v>66</v>
      </c>
      <c r="L323" s="58" t="n">
        <f aca="false">IF(TOT!AN325&lt;11,IF(K323&gt;66,66,K323),K323)</f>
        <v>66</v>
      </c>
    </row>
    <row r="324" customFormat="false" ht="13" hidden="false" customHeight="true" outlineLevel="0" collapsed="false">
      <c r="A324" s="17" t="s">
        <v>1737</v>
      </c>
      <c r="B324" s="50" t="n">
        <f aca="false">(TOT!AV326*60)/TOT!AK326</f>
        <v>4.58557971443792</v>
      </c>
      <c r="C324" s="37" t="n">
        <f aca="false">VLOOKUP(B324,'SC - SHOTS'!$A$3:$B$55,2)</f>
        <v>59</v>
      </c>
      <c r="D324" s="37" t="n">
        <f aca="false">IF(TOT!AK326&lt;400,IF(C324&gt;66,66,C324),C324)</f>
        <v>59</v>
      </c>
      <c r="E324" s="37" t="n">
        <f aca="false">IF(TOT!AK326&lt;200,IF(C324&gt;60,60,C324),C324)</f>
        <v>59</v>
      </c>
      <c r="F324" s="54" t="n">
        <f aca="false">(TOT!W326*60)/TOT!AK326</f>
        <v>0</v>
      </c>
      <c r="G324" s="58" t="n">
        <f aca="false">VLOOKUP(F324,'SC - GOALS'!$A$3:$B$55,2)</f>
        <v>47</v>
      </c>
      <c r="H324" s="58" t="n">
        <f aca="false">IF(TOT!AK326&lt;400,IF(G324&gt;66,66,G324),G324)</f>
        <v>47</v>
      </c>
      <c r="I324" s="58" t="n">
        <f aca="false">IF(TOT!AK326&lt;200,IF(H324&gt;60,60,H324),H324)</f>
        <v>47</v>
      </c>
      <c r="J324" s="58" t="n">
        <f aca="false">(E324+I324)/2</f>
        <v>53</v>
      </c>
      <c r="K324" s="58" t="n">
        <f aca="false">IF(TOT!AN326&lt;13.4,IF(J324&gt;73,73,J324),J324)</f>
        <v>53</v>
      </c>
      <c r="L324" s="58" t="n">
        <f aca="false">IF(TOT!AN326&lt;11,IF(K324&gt;66,66,K324),K324)</f>
        <v>53</v>
      </c>
    </row>
    <row r="325" customFormat="false" ht="13" hidden="false" customHeight="true" outlineLevel="0" collapsed="false">
      <c r="A325" s="17" t="s">
        <v>1742</v>
      </c>
      <c r="B325" s="50" t="n">
        <f aca="false">(TOT!AV327*60)/TOT!AK327</f>
        <v>7.10994075049379</v>
      </c>
      <c r="C325" s="37" t="n">
        <f aca="false">VLOOKUP(B325,'SC - SHOTS'!$A$3:$B$55,2)</f>
        <v>78</v>
      </c>
      <c r="D325" s="37" t="n">
        <f aca="false">IF(TOT!AK327&lt;400,IF(C325&gt;66,66,C325),C325)</f>
        <v>66</v>
      </c>
      <c r="E325" s="37" t="n">
        <f aca="false">IF(TOT!AK327&lt;200,IF(C325&gt;60,60,C325),C325)</f>
        <v>60</v>
      </c>
      <c r="F325" s="54" t="n">
        <f aca="false">(TOT!W327*60)/TOT!AK327</f>
        <v>1.1849901250823</v>
      </c>
      <c r="G325" s="58" t="n">
        <f aca="false">VLOOKUP(F325,'SC - GOALS'!$A$3:$B$55,2)</f>
        <v>92</v>
      </c>
      <c r="H325" s="58" t="n">
        <f aca="false">IF(TOT!AK327&lt;400,IF(G325&gt;66,66,G325),G325)</f>
        <v>66</v>
      </c>
      <c r="I325" s="58" t="n">
        <f aca="false">IF(TOT!AK327&lt;200,IF(H325&gt;60,60,H325),H325)</f>
        <v>60</v>
      </c>
      <c r="J325" s="58" t="n">
        <f aca="false">(E325+I325)/2</f>
        <v>60</v>
      </c>
      <c r="K325" s="58" t="n">
        <f aca="false">IF(TOT!AN327&lt;13.4,IF(J325&gt;73,73,J325),J325)</f>
        <v>60</v>
      </c>
      <c r="L325" s="58" t="n">
        <f aca="false">IF(TOT!AN327&lt;11,IF(K325&gt;66,66,K325),K325)</f>
        <v>60</v>
      </c>
    </row>
    <row r="326" customFormat="false" ht="13" hidden="false" customHeight="true" outlineLevel="0" collapsed="false">
      <c r="A326" s="17" t="s">
        <v>1747</v>
      </c>
      <c r="B326" s="50" t="n">
        <f aca="false">(TOT!AV328*60)/TOT!AK328</f>
        <v>2.62773722627737</v>
      </c>
      <c r="C326" s="37" t="n">
        <f aca="false">VLOOKUP(B326,'SC - SHOTS'!$A$3:$B$55,2)</f>
        <v>48</v>
      </c>
      <c r="D326" s="37" t="n">
        <f aca="false">IF(TOT!AK328&lt;400,IF(C326&gt;66,66,C326),C326)</f>
        <v>48</v>
      </c>
      <c r="E326" s="37" t="n">
        <f aca="false">IF(TOT!AK328&lt;200,IF(C326&gt;60,60,C326),C326)</f>
        <v>48</v>
      </c>
      <c r="F326" s="54" t="n">
        <f aca="false">(TOT!W328*60)/TOT!AK328</f>
        <v>0</v>
      </c>
      <c r="G326" s="58" t="n">
        <f aca="false">VLOOKUP(F326,'SC - GOALS'!$A$3:$B$55,2)</f>
        <v>47</v>
      </c>
      <c r="H326" s="58" t="n">
        <f aca="false">IF(TOT!AK328&lt;400,IF(G326&gt;66,66,G326),G326)</f>
        <v>47</v>
      </c>
      <c r="I326" s="58" t="n">
        <f aca="false">IF(TOT!AK328&lt;200,IF(H326&gt;60,60,H326),H326)</f>
        <v>47</v>
      </c>
      <c r="J326" s="58" t="n">
        <f aca="false">(E326+I326)/2</f>
        <v>47.5</v>
      </c>
      <c r="K326" s="58" t="n">
        <f aca="false">IF(TOT!AN328&lt;13.4,IF(J326&gt;73,73,J326),J326)</f>
        <v>47.5</v>
      </c>
      <c r="L326" s="58" t="n">
        <f aca="false">IF(TOT!AN328&lt;11,IF(K326&gt;66,66,K326),K326)</f>
        <v>47.5</v>
      </c>
    </row>
    <row r="327" customFormat="false" ht="13" hidden="false" customHeight="true" outlineLevel="0" collapsed="false">
      <c r="A327" s="17" t="s">
        <v>1750</v>
      </c>
      <c r="B327" s="50" t="n">
        <f aca="false">(TOT!AV329*60)/TOT!AK329</f>
        <v>3.15302360846027</v>
      </c>
      <c r="C327" s="37" t="n">
        <f aca="false">VLOOKUP(B327,'SC - SHOTS'!$A$3:$B$55,2)</f>
        <v>50</v>
      </c>
      <c r="D327" s="37" t="n">
        <f aca="false">IF(TOT!AK329&lt;400,IF(C327&gt;66,66,C327),C327)</f>
        <v>50</v>
      </c>
      <c r="E327" s="37" t="n">
        <f aca="false">IF(TOT!AK329&lt;200,IF(C327&gt;60,60,C327),C327)</f>
        <v>50</v>
      </c>
      <c r="F327" s="54" t="n">
        <f aca="false">(TOT!W329*60)/TOT!AK329</f>
        <v>0.141180161572848</v>
      </c>
      <c r="G327" s="58" t="n">
        <f aca="false">VLOOKUP(F327,'SC - GOALS'!$A$3:$B$55,2)</f>
        <v>52</v>
      </c>
      <c r="H327" s="58" t="n">
        <f aca="false">IF(TOT!AK329&lt;400,IF(G327&gt;66,66,G327),G327)</f>
        <v>52</v>
      </c>
      <c r="I327" s="58" t="n">
        <f aca="false">IF(TOT!AK329&lt;200,IF(H327&gt;60,60,H327),H327)</f>
        <v>52</v>
      </c>
      <c r="J327" s="58" t="n">
        <f aca="false">(E327+I327)/2</f>
        <v>51</v>
      </c>
      <c r="K327" s="58" t="n">
        <f aca="false">IF(TOT!AN329&lt;13.4,IF(J327&gt;73,73,J327),J327)</f>
        <v>51</v>
      </c>
      <c r="L327" s="58" t="n">
        <f aca="false">IF(TOT!AN329&lt;11,IF(K327&gt;66,66,K327),K327)</f>
        <v>51</v>
      </c>
    </row>
    <row r="328" customFormat="false" ht="13" hidden="false" customHeight="true" outlineLevel="0" collapsed="false">
      <c r="A328" s="17" t="s">
        <v>1753</v>
      </c>
      <c r="B328" s="50" t="n">
        <f aca="false">(TOT!AV330*60)/TOT!AK330</f>
        <v>6.75534798382067</v>
      </c>
      <c r="C328" s="37" t="n">
        <f aca="false">VLOOKUP(B328,'SC - SHOTS'!$A$3:$B$55,2)</f>
        <v>75</v>
      </c>
      <c r="D328" s="37" t="n">
        <f aca="false">IF(TOT!AK330&lt;400,IF(C328&gt;66,66,C328),C328)</f>
        <v>75</v>
      </c>
      <c r="E328" s="37" t="n">
        <f aca="false">IF(TOT!AK330&lt;200,IF(C328&gt;60,60,C328),C328)</f>
        <v>75</v>
      </c>
      <c r="F328" s="54" t="n">
        <f aca="false">(TOT!W330*60)/TOT!AK330</f>
        <v>0.412826821233485</v>
      </c>
      <c r="G328" s="58" t="n">
        <f aca="false">VLOOKUP(F328,'SC - GOALS'!$A$3:$B$55,2)</f>
        <v>66</v>
      </c>
      <c r="H328" s="58" t="n">
        <f aca="false">IF(TOT!AK330&lt;400,IF(G328&gt;66,66,G328),G328)</f>
        <v>66</v>
      </c>
      <c r="I328" s="58" t="n">
        <f aca="false">IF(TOT!AK330&lt;200,IF(H328&gt;60,60,H328),H328)</f>
        <v>66</v>
      </c>
      <c r="J328" s="58" t="n">
        <f aca="false">(E328+I328)/2</f>
        <v>70.5</v>
      </c>
      <c r="K328" s="58" t="n">
        <f aca="false">IF(TOT!AN330&lt;13.4,IF(J328&gt;73,73,J328),J328)</f>
        <v>70.5</v>
      </c>
      <c r="L328" s="58" t="n">
        <f aca="false">IF(TOT!AN330&lt;11,IF(K328&gt;66,66,K328),K328)</f>
        <v>70.5</v>
      </c>
    </row>
    <row r="329" customFormat="false" ht="13" hidden="false" customHeight="true" outlineLevel="0" collapsed="false">
      <c r="A329" s="17" t="s">
        <v>1756</v>
      </c>
      <c r="B329" s="50" t="n">
        <f aca="false">(TOT!AV331*60)/TOT!AK331</f>
        <v>1.23711340206186</v>
      </c>
      <c r="C329" s="37" t="n">
        <f aca="false">VLOOKUP(B329,'SC - SHOTS'!$A$3:$B$55,2)</f>
        <v>47</v>
      </c>
      <c r="D329" s="37" t="n">
        <f aca="false">IF(TOT!AK331&lt;400,IF(C329&gt;66,66,C329),C329)</f>
        <v>47</v>
      </c>
      <c r="E329" s="37" t="n">
        <f aca="false">IF(TOT!AK331&lt;200,IF(C329&gt;60,60,C329),C329)</f>
        <v>47</v>
      </c>
      <c r="F329" s="54" t="n">
        <f aca="false">(TOT!W331*60)/TOT!AK331</f>
        <v>0</v>
      </c>
      <c r="G329" s="58" t="n">
        <f aca="false">VLOOKUP(F329,'SC - GOALS'!$A$3:$B$55,2)</f>
        <v>47</v>
      </c>
      <c r="H329" s="58" t="n">
        <f aca="false">IF(TOT!AK331&lt;400,IF(G329&gt;66,66,G329),G329)</f>
        <v>47</v>
      </c>
      <c r="I329" s="58" t="n">
        <f aca="false">IF(TOT!AK331&lt;200,IF(H329&gt;60,60,H329),H329)</f>
        <v>47</v>
      </c>
      <c r="J329" s="58" t="n">
        <f aca="false">(E329+I329)/2</f>
        <v>47</v>
      </c>
      <c r="K329" s="58" t="n">
        <f aca="false">IF(TOT!AN331&lt;13.4,IF(J329&gt;73,73,J329),J329)</f>
        <v>47</v>
      </c>
      <c r="L329" s="58" t="n">
        <f aca="false">IF(TOT!AN331&lt;11,IF(K329&gt;66,66,K329),K329)</f>
        <v>47</v>
      </c>
    </row>
    <row r="330" customFormat="false" ht="13" hidden="false" customHeight="true" outlineLevel="0" collapsed="false">
      <c r="A330" s="17" t="s">
        <v>1760</v>
      </c>
      <c r="B330" s="50" t="n">
        <f aca="false">(TOT!AV332*60)/TOT!AK332</f>
        <v>4.23191569755237</v>
      </c>
      <c r="C330" s="37" t="n">
        <f aca="false">VLOOKUP(B330,'SC - SHOTS'!$A$3:$B$55,2)</f>
        <v>56</v>
      </c>
      <c r="D330" s="37" t="n">
        <f aca="false">IF(TOT!AK332&lt;400,IF(C330&gt;66,66,C330),C330)</f>
        <v>56</v>
      </c>
      <c r="E330" s="37" t="n">
        <f aca="false">IF(TOT!AK332&lt;200,IF(C330&gt;60,60,C330),C330)</f>
        <v>56</v>
      </c>
      <c r="F330" s="54" t="n">
        <f aca="false">(TOT!W332*60)/TOT!AK332</f>
        <v>0.251899743901927</v>
      </c>
      <c r="G330" s="58" t="n">
        <f aca="false">VLOOKUP(F330,'SC - GOALS'!$A$3:$B$55,2)</f>
        <v>58</v>
      </c>
      <c r="H330" s="58" t="n">
        <f aca="false">IF(TOT!AK332&lt;400,IF(G330&gt;66,66,G330),G330)</f>
        <v>58</v>
      </c>
      <c r="I330" s="58" t="n">
        <f aca="false">IF(TOT!AK332&lt;200,IF(H330&gt;60,60,H330),H330)</f>
        <v>58</v>
      </c>
      <c r="J330" s="58" t="n">
        <f aca="false">(E330+I330)/2</f>
        <v>57</v>
      </c>
      <c r="K330" s="58" t="n">
        <f aca="false">IF(TOT!AN332&lt;13.4,IF(J330&gt;73,73,J330),J330)</f>
        <v>57</v>
      </c>
      <c r="L330" s="58" t="n">
        <f aca="false">IF(TOT!AN332&lt;11,IF(K330&gt;66,66,K330),K330)</f>
        <v>57</v>
      </c>
    </row>
    <row r="331" customFormat="false" ht="13" hidden="false" customHeight="true" outlineLevel="0" collapsed="false">
      <c r="A331" s="17" t="s">
        <v>1767</v>
      </c>
      <c r="B331" s="50" t="n">
        <f aca="false">(TOT!AV333*60)/TOT!AK333</f>
        <v>2.72306752392868</v>
      </c>
      <c r="C331" s="37" t="n">
        <f aca="false">VLOOKUP(B331,'SC - SHOTS'!$A$3:$B$55,2)</f>
        <v>48</v>
      </c>
      <c r="D331" s="37" t="n">
        <f aca="false">IF(TOT!AK333&lt;400,IF(C331&gt;66,66,C331),C331)</f>
        <v>48</v>
      </c>
      <c r="E331" s="37" t="n">
        <f aca="false">IF(TOT!AK333&lt;200,IF(C331&gt;60,60,C331),C331)</f>
        <v>48</v>
      </c>
      <c r="F331" s="54" t="n">
        <f aca="false">(TOT!W333*60)/TOT!AK333</f>
        <v>0.314200098914848</v>
      </c>
      <c r="G331" s="58" t="n">
        <f aca="false">VLOOKUP(F331,'SC - GOALS'!$A$3:$B$55,2)</f>
        <v>61</v>
      </c>
      <c r="H331" s="58" t="n">
        <f aca="false">IF(TOT!AK333&lt;400,IF(G331&gt;66,66,G331),G331)</f>
        <v>61</v>
      </c>
      <c r="I331" s="58" t="n">
        <f aca="false">IF(TOT!AK333&lt;200,IF(H331&gt;60,60,H331),H331)</f>
        <v>61</v>
      </c>
      <c r="J331" s="58" t="n">
        <f aca="false">(E331+I331)/2</f>
        <v>54.5</v>
      </c>
      <c r="K331" s="58" t="n">
        <f aca="false">IF(TOT!AN333&lt;13.4,IF(J331&gt;73,73,J331),J331)</f>
        <v>54.5</v>
      </c>
      <c r="L331" s="58" t="n">
        <f aca="false">IF(TOT!AN333&lt;11,IF(K331&gt;66,66,K331),K331)</f>
        <v>54.5</v>
      </c>
    </row>
    <row r="332" customFormat="false" ht="13" hidden="false" customHeight="true" outlineLevel="0" collapsed="false">
      <c r="A332" s="17" t="s">
        <v>1771</v>
      </c>
      <c r="B332" s="50" t="n">
        <f aca="false">(TOT!AV334*60)/TOT!AK334</f>
        <v>7.35775016350562</v>
      </c>
      <c r="C332" s="37" t="n">
        <f aca="false">VLOOKUP(B332,'SC - SHOTS'!$A$3:$B$55,2)</f>
        <v>80</v>
      </c>
      <c r="D332" s="37" t="n">
        <f aca="false">IF(TOT!AK334&lt;400,IF(C332&gt;66,66,C332),C332)</f>
        <v>80</v>
      </c>
      <c r="E332" s="37" t="n">
        <f aca="false">IF(TOT!AK334&lt;200,IF(C332&gt;60,60,C332),C332)</f>
        <v>80</v>
      </c>
      <c r="F332" s="54" t="n">
        <f aca="false">(TOT!W334*60)/TOT!AK334</f>
        <v>0.294310006540225</v>
      </c>
      <c r="G332" s="58" t="n">
        <f aca="false">VLOOKUP(F332,'SC - GOALS'!$A$3:$B$55,2)</f>
        <v>60</v>
      </c>
      <c r="H332" s="58" t="n">
        <f aca="false">IF(TOT!AK334&lt;400,IF(G332&gt;66,66,G332),G332)</f>
        <v>60</v>
      </c>
      <c r="I332" s="58" t="n">
        <f aca="false">IF(TOT!AK334&lt;200,IF(H332&gt;60,60,H332),H332)</f>
        <v>60</v>
      </c>
      <c r="J332" s="58" t="n">
        <f aca="false">(E332+I332)/2</f>
        <v>70</v>
      </c>
      <c r="K332" s="58" t="n">
        <f aca="false">IF(TOT!AN334&lt;13.4,IF(J332&gt;73,73,J332),J332)</f>
        <v>70</v>
      </c>
      <c r="L332" s="58" t="n">
        <f aca="false">IF(TOT!AN334&lt;11,IF(K332&gt;66,66,K332),K332)</f>
        <v>66</v>
      </c>
    </row>
    <row r="333" customFormat="false" ht="13" hidden="false" customHeight="true" outlineLevel="0" collapsed="false">
      <c r="A333" s="17" t="s">
        <v>1775</v>
      </c>
      <c r="B333" s="50" t="n">
        <f aca="false">(TOT!AV335*60)/TOT!AK335</f>
        <v>4.17654944828295</v>
      </c>
      <c r="C333" s="37" t="n">
        <f aca="false">VLOOKUP(B333,'SC - SHOTS'!$A$3:$B$55,2)</f>
        <v>56</v>
      </c>
      <c r="D333" s="37" t="n">
        <f aca="false">IF(TOT!AK335&lt;400,IF(C333&gt;66,66,C333),C333)</f>
        <v>56</v>
      </c>
      <c r="E333" s="37" t="n">
        <f aca="false">IF(TOT!AK335&lt;200,IF(C333&gt;60,60,C333),C333)</f>
        <v>56</v>
      </c>
      <c r="F333" s="54" t="n">
        <f aca="false">(TOT!W335*60)/TOT!AK335</f>
        <v>0.649685469732904</v>
      </c>
      <c r="G333" s="58" t="n">
        <f aca="false">VLOOKUP(F333,'SC - GOALS'!$A$3:$B$55,2)</f>
        <v>75</v>
      </c>
      <c r="H333" s="58" t="n">
        <f aca="false">IF(TOT!AK335&lt;400,IF(G333&gt;66,66,G333),G333)</f>
        <v>75</v>
      </c>
      <c r="I333" s="58" t="n">
        <f aca="false">IF(TOT!AK335&lt;200,IF(H333&gt;60,60,H333),H333)</f>
        <v>75</v>
      </c>
      <c r="J333" s="58" t="n">
        <f aca="false">(E333+I333)/2</f>
        <v>65.5</v>
      </c>
      <c r="K333" s="58" t="n">
        <f aca="false">IF(TOT!AN335&lt;13.4,IF(J333&gt;73,73,J333),J333)</f>
        <v>65.5</v>
      </c>
      <c r="L333" s="58" t="n">
        <f aca="false">IF(TOT!AN335&lt;11,IF(K333&gt;66,66,K333),K333)</f>
        <v>65.5</v>
      </c>
    </row>
    <row r="334" customFormat="false" ht="13" hidden="false" customHeight="true" outlineLevel="0" collapsed="false">
      <c r="A334" s="17" t="s">
        <v>1779</v>
      </c>
      <c r="B334" s="50" t="n">
        <f aca="false">(TOT!AV336*60)/TOT!AK336</f>
        <v>6.14985862393978</v>
      </c>
      <c r="C334" s="37" t="n">
        <f aca="false">VLOOKUP(B334,'SC - SHOTS'!$A$3:$B$55,2)</f>
        <v>71</v>
      </c>
      <c r="D334" s="37" t="n">
        <f aca="false">IF(TOT!AK336&lt;400,IF(C334&gt;66,66,C334),C334)</f>
        <v>71</v>
      </c>
      <c r="E334" s="37" t="n">
        <f aca="false">IF(TOT!AK336&lt;200,IF(C334&gt;60,60,C334),C334)</f>
        <v>71</v>
      </c>
      <c r="F334" s="54" t="n">
        <f aca="false">(TOT!W336*60)/TOT!AK336</f>
        <v>0.515012791167371</v>
      </c>
      <c r="G334" s="58" t="n">
        <f aca="false">VLOOKUP(F334,'SC - GOALS'!$A$3:$B$55,2)</f>
        <v>70</v>
      </c>
      <c r="H334" s="58" t="n">
        <f aca="false">IF(TOT!AK336&lt;400,IF(G334&gt;66,66,G334),G334)</f>
        <v>70</v>
      </c>
      <c r="I334" s="58" t="n">
        <f aca="false">IF(TOT!AK336&lt;200,IF(H334&gt;60,60,H334),H334)</f>
        <v>70</v>
      </c>
      <c r="J334" s="58" t="n">
        <f aca="false">(E334+I334)/2</f>
        <v>70.5</v>
      </c>
      <c r="K334" s="58" t="n">
        <f aca="false">IF(TOT!AN336&lt;13.4,IF(J334&gt;73,73,J334),J334)</f>
        <v>70.5</v>
      </c>
      <c r="L334" s="58" t="n">
        <f aca="false">IF(TOT!AN336&lt;11,IF(K334&gt;66,66,K334),K334)</f>
        <v>70.5</v>
      </c>
    </row>
    <row r="335" customFormat="false" ht="13" hidden="false" customHeight="true" outlineLevel="0" collapsed="false">
      <c r="A335" s="17" t="s">
        <v>1782</v>
      </c>
      <c r="B335" s="50" t="n">
        <f aca="false">(TOT!AV337*60)/TOT!AK337</f>
        <v>5.62939796716189</v>
      </c>
      <c r="C335" s="37" t="n">
        <f aca="false">VLOOKUP(B335,'SC - SHOTS'!$A$3:$B$55,2)</f>
        <v>67</v>
      </c>
      <c r="D335" s="37" t="n">
        <f aca="false">IF(TOT!AK337&lt;400,IF(C335&gt;66,66,C335),C335)</f>
        <v>67</v>
      </c>
      <c r="E335" s="37" t="n">
        <f aca="false">IF(TOT!AK337&lt;200,IF(C335&gt;60,60,C335),C335)</f>
        <v>67</v>
      </c>
      <c r="F335" s="54" t="n">
        <f aca="false">(TOT!W337*60)/TOT!AK337</f>
        <v>0.281469898358094</v>
      </c>
      <c r="G335" s="58" t="n">
        <f aca="false">VLOOKUP(F335,'SC - GOALS'!$A$3:$B$55,2)</f>
        <v>60</v>
      </c>
      <c r="H335" s="58" t="n">
        <f aca="false">IF(TOT!AK337&lt;400,IF(G335&gt;66,66,G335),G335)</f>
        <v>60</v>
      </c>
      <c r="I335" s="58" t="n">
        <f aca="false">IF(TOT!AK337&lt;200,IF(H335&gt;60,60,H335),H335)</f>
        <v>60</v>
      </c>
      <c r="J335" s="58" t="n">
        <f aca="false">(E335+I335)/2</f>
        <v>63.5</v>
      </c>
      <c r="K335" s="58" t="n">
        <f aca="false">IF(TOT!AN337&lt;13.4,IF(J335&gt;73,73,J335),J335)</f>
        <v>63.5</v>
      </c>
      <c r="L335" s="58" t="n">
        <f aca="false">IF(TOT!AN337&lt;11,IF(K335&gt;66,66,K335),K335)</f>
        <v>63.5</v>
      </c>
    </row>
    <row r="336" customFormat="false" ht="13" hidden="false" customHeight="true" outlineLevel="0" collapsed="false">
      <c r="A336" s="17" t="s">
        <v>1787</v>
      </c>
      <c r="B336" s="50" t="n">
        <f aca="false">(TOT!AV338*60)/TOT!AK338</f>
        <v>7.11967270037311</v>
      </c>
      <c r="C336" s="37" t="n">
        <f aca="false">VLOOKUP(B336,'SC - SHOTS'!$A$3:$B$55,2)</f>
        <v>78</v>
      </c>
      <c r="D336" s="37" t="n">
        <f aca="false">IF(TOT!AK338&lt;400,IF(C336&gt;66,66,C336),C336)</f>
        <v>78</v>
      </c>
      <c r="E336" s="37" t="n">
        <f aca="false">IF(TOT!AK338&lt;200,IF(C336&gt;60,60,C336),C336)</f>
        <v>78</v>
      </c>
      <c r="F336" s="54" t="n">
        <f aca="false">(TOT!W338*60)/TOT!AK338</f>
        <v>0.706532405380537</v>
      </c>
      <c r="G336" s="58" t="n">
        <f aca="false">VLOOKUP(F336,'SC - GOALS'!$A$3:$B$55,2)</f>
        <v>77</v>
      </c>
      <c r="H336" s="58" t="n">
        <f aca="false">IF(TOT!AK338&lt;400,IF(G336&gt;66,66,G336),G336)</f>
        <v>77</v>
      </c>
      <c r="I336" s="58" t="n">
        <f aca="false">IF(TOT!AK338&lt;200,IF(H336&gt;60,60,H336),H336)</f>
        <v>77</v>
      </c>
      <c r="J336" s="58" t="n">
        <f aca="false">(E336+I336)/2</f>
        <v>77.5</v>
      </c>
      <c r="K336" s="58" t="n">
        <f aca="false">IF(TOT!AN338&lt;13.4,IF(J336&gt;73,73,J336),J336)</f>
        <v>77.5</v>
      </c>
      <c r="L336" s="58" t="n">
        <f aca="false">IF(TOT!AN338&lt;11,IF(K336&gt;66,66,K336),K336)</f>
        <v>77.5</v>
      </c>
    </row>
    <row r="337" customFormat="false" ht="13" hidden="false" customHeight="true" outlineLevel="0" collapsed="false">
      <c r="A337" s="17" t="s">
        <v>1791</v>
      </c>
      <c r="B337" s="50" t="n">
        <f aca="false">(TOT!AV339*60)/TOT!AK339</f>
        <v>6.14759971339847</v>
      </c>
      <c r="C337" s="37" t="n">
        <f aca="false">VLOOKUP(B337,'SC - SHOTS'!$A$3:$B$55,2)</f>
        <v>71</v>
      </c>
      <c r="D337" s="37" t="n">
        <f aca="false">IF(TOT!AK339&lt;400,IF(C337&gt;66,66,C337),C337)</f>
        <v>71</v>
      </c>
      <c r="E337" s="37" t="n">
        <f aca="false">IF(TOT!AK339&lt;200,IF(C337&gt;60,60,C337),C337)</f>
        <v>71</v>
      </c>
      <c r="F337" s="54" t="n">
        <f aca="false">(TOT!W339*60)/TOT!AK339</f>
        <v>0.988774779078075</v>
      </c>
      <c r="G337" s="58" t="n">
        <f aca="false">VLOOKUP(F337,'SC - GOALS'!$A$3:$B$55,2)</f>
        <v>87</v>
      </c>
      <c r="H337" s="58" t="n">
        <f aca="false">IF(TOT!AK339&lt;400,IF(G337&gt;66,66,G337),G337)</f>
        <v>87</v>
      </c>
      <c r="I337" s="58" t="n">
        <f aca="false">IF(TOT!AK339&lt;200,IF(H337&gt;60,60,H337),H337)</f>
        <v>87</v>
      </c>
      <c r="J337" s="58" t="n">
        <f aca="false">(E337+I337)/2</f>
        <v>79</v>
      </c>
      <c r="K337" s="58" t="n">
        <f aca="false">IF(TOT!AN339&lt;13.4,IF(J337&gt;73,73,J337),J337)</f>
        <v>79</v>
      </c>
      <c r="L337" s="58" t="n">
        <f aca="false">IF(TOT!AN339&lt;11,IF(K337&gt;66,66,K337),K337)</f>
        <v>79</v>
      </c>
    </row>
    <row r="338" customFormat="false" ht="13" hidden="false" customHeight="true" outlineLevel="0" collapsed="false">
      <c r="A338" s="17" t="s">
        <v>1794</v>
      </c>
      <c r="B338" s="50" t="n">
        <f aca="false">(TOT!AV340*60)/TOT!AK340</f>
        <v>4.98866213151927</v>
      </c>
      <c r="C338" s="37" t="n">
        <f aca="false">VLOOKUP(B338,'SC - SHOTS'!$A$3:$B$55,2)</f>
        <v>62</v>
      </c>
      <c r="D338" s="37" t="n">
        <f aca="false">IF(TOT!AK340&lt;400,IF(C338&gt;66,66,C338),C338)</f>
        <v>62</v>
      </c>
      <c r="E338" s="37" t="n">
        <f aca="false">IF(TOT!AK340&lt;200,IF(C338&gt;60,60,C338),C338)</f>
        <v>62</v>
      </c>
      <c r="F338" s="54" t="n">
        <f aca="false">(TOT!W340*60)/TOT!AK340</f>
        <v>0.259151279559443</v>
      </c>
      <c r="G338" s="58" t="n">
        <f aca="false">VLOOKUP(F338,'SC - GOALS'!$A$3:$B$55,2)</f>
        <v>58</v>
      </c>
      <c r="H338" s="58" t="n">
        <f aca="false">IF(TOT!AK340&lt;400,IF(G338&gt;66,66,G338),G338)</f>
        <v>58</v>
      </c>
      <c r="I338" s="58" t="n">
        <f aca="false">IF(TOT!AK340&lt;200,IF(H338&gt;60,60,H338),H338)</f>
        <v>58</v>
      </c>
      <c r="J338" s="58" t="n">
        <f aca="false">(E338+I338)/2</f>
        <v>60</v>
      </c>
      <c r="K338" s="58" t="n">
        <f aca="false">IF(TOT!AN340&lt;13.4,IF(J338&gt;73,73,J338),J338)</f>
        <v>60</v>
      </c>
      <c r="L338" s="58" t="n">
        <f aca="false">IF(TOT!AN340&lt;11,IF(K338&gt;66,66,K338),K338)</f>
        <v>60</v>
      </c>
    </row>
    <row r="339" customFormat="false" ht="13" hidden="false" customHeight="true" outlineLevel="0" collapsed="false">
      <c r="A339" s="17" t="s">
        <v>1799</v>
      </c>
      <c r="B339" s="50" t="n">
        <f aca="false">(TOT!AV341*60)/TOT!AK341</f>
        <v>10.9365737996443</v>
      </c>
      <c r="C339" s="37" t="n">
        <f aca="false">VLOOKUP(B339,'SC - SHOTS'!$A$3:$B$55,2)</f>
        <v>96</v>
      </c>
      <c r="D339" s="37" t="n">
        <f aca="false">IF(TOT!AK341&lt;400,IF(C339&gt;66,66,C339),C339)</f>
        <v>96</v>
      </c>
      <c r="E339" s="37" t="n">
        <f aca="false">IF(TOT!AK341&lt;200,IF(C339&gt;60,60,C339),C339)</f>
        <v>96</v>
      </c>
      <c r="F339" s="54" t="n">
        <f aca="false">(TOT!W341*60)/TOT!AK341</f>
        <v>1.11144042679312</v>
      </c>
      <c r="G339" s="58" t="n">
        <f aca="false">VLOOKUP(F339,'SC - GOALS'!$A$3:$B$55,2)</f>
        <v>90</v>
      </c>
      <c r="H339" s="58" t="n">
        <f aca="false">IF(TOT!AK341&lt;400,IF(G339&gt;66,66,G339),G339)</f>
        <v>90</v>
      </c>
      <c r="I339" s="58" t="n">
        <f aca="false">IF(TOT!AK341&lt;200,IF(H339&gt;60,60,H339),H339)</f>
        <v>90</v>
      </c>
      <c r="J339" s="58" t="n">
        <f aca="false">(E339+I339)/2</f>
        <v>93</v>
      </c>
      <c r="K339" s="58" t="n">
        <f aca="false">IF(TOT!AN341&lt;13.4,IF(J339&gt;73,73,J339),J339)</f>
        <v>93</v>
      </c>
      <c r="L339" s="58" t="n">
        <f aca="false">IF(TOT!AN341&lt;11,IF(K339&gt;66,66,K339),K339)</f>
        <v>93</v>
      </c>
    </row>
    <row r="340" customFormat="false" ht="13" hidden="false" customHeight="true" outlineLevel="0" collapsed="false">
      <c r="A340" s="17" t="s">
        <v>1805</v>
      </c>
      <c r="B340" s="50" t="n">
        <f aca="false">(TOT!AV342*60)/TOT!AK342</f>
        <v>3.50815024805095</v>
      </c>
      <c r="C340" s="37" t="n">
        <f aca="false">VLOOKUP(B340,'SC - SHOTS'!$A$3:$B$55,2)</f>
        <v>52</v>
      </c>
      <c r="D340" s="37" t="n">
        <f aca="false">IF(TOT!AK342&lt;400,IF(C340&gt;66,66,C340),C340)</f>
        <v>52</v>
      </c>
      <c r="E340" s="37" t="n">
        <f aca="false">IF(TOT!AK342&lt;200,IF(C340&gt;60,60,C340),C340)</f>
        <v>52</v>
      </c>
      <c r="F340" s="54" t="n">
        <f aca="false">(TOT!W342*60)/TOT!AK342</f>
        <v>0.119596031183555</v>
      </c>
      <c r="G340" s="58" t="n">
        <f aca="false">VLOOKUP(F340,'SC - GOALS'!$A$3:$B$55,2)</f>
        <v>51</v>
      </c>
      <c r="H340" s="58" t="n">
        <f aca="false">IF(TOT!AK342&lt;400,IF(G340&gt;66,66,G340),G340)</f>
        <v>51</v>
      </c>
      <c r="I340" s="58" t="n">
        <f aca="false">IF(TOT!AK342&lt;200,IF(H340&gt;60,60,H340),H340)</f>
        <v>51</v>
      </c>
      <c r="J340" s="58" t="n">
        <f aca="false">(E340+I340)/2</f>
        <v>51.5</v>
      </c>
      <c r="K340" s="58" t="n">
        <f aca="false">IF(TOT!AN342&lt;13.4,IF(J340&gt;73,73,J340),J340)</f>
        <v>51.5</v>
      </c>
      <c r="L340" s="58" t="n">
        <f aca="false">IF(TOT!AN342&lt;11,IF(K340&gt;66,66,K340),K340)</f>
        <v>51.5</v>
      </c>
    </row>
    <row r="341" customFormat="false" ht="13" hidden="false" customHeight="true" outlineLevel="0" collapsed="false">
      <c r="A341" s="17" t="s">
        <v>1807</v>
      </c>
      <c r="B341" s="50" t="n">
        <f aca="false">(TOT!AV343*60)/TOT!AK343</f>
        <v>0</v>
      </c>
      <c r="C341" s="37" t="n">
        <f aca="false">VLOOKUP(B341,'SC - SHOTS'!$A$3:$B$55,2)</f>
        <v>47</v>
      </c>
      <c r="D341" s="37" t="n">
        <f aca="false">IF(TOT!AK343&lt;400,IF(C341&gt;66,66,C341),C341)</f>
        <v>47</v>
      </c>
      <c r="E341" s="37" t="n">
        <f aca="false">IF(TOT!AK343&lt;200,IF(C341&gt;60,60,C341),C341)</f>
        <v>47</v>
      </c>
      <c r="F341" s="54" t="n">
        <f aca="false">(TOT!W343*60)/TOT!AK343</f>
        <v>0</v>
      </c>
      <c r="G341" s="58" t="n">
        <f aca="false">VLOOKUP(F341,'SC - GOALS'!$A$3:$B$55,2)</f>
        <v>47</v>
      </c>
      <c r="H341" s="58" t="n">
        <f aca="false">IF(TOT!AK343&lt;400,IF(G341&gt;66,66,G341),G341)</f>
        <v>47</v>
      </c>
      <c r="I341" s="58" t="n">
        <f aca="false">IF(TOT!AK343&lt;200,IF(H341&gt;60,60,H341),H341)</f>
        <v>47</v>
      </c>
      <c r="J341" s="58" t="n">
        <f aca="false">(E341+I341)/2</f>
        <v>47</v>
      </c>
      <c r="K341" s="58" t="n">
        <f aca="false">IF(TOT!AN343&lt;13.4,IF(J341&gt;73,73,J341),J341)</f>
        <v>47</v>
      </c>
      <c r="L341" s="58" t="n">
        <f aca="false">IF(TOT!AN343&lt;11,IF(K341&gt;66,66,K341),K341)</f>
        <v>47</v>
      </c>
    </row>
    <row r="342" customFormat="false" ht="13" hidden="false" customHeight="true" outlineLevel="0" collapsed="false">
      <c r="A342" s="17" t="s">
        <v>1811</v>
      </c>
      <c r="B342" s="50" t="n">
        <f aca="false">(TOT!AV344*60)/TOT!AK344</f>
        <v>5.96884680832502</v>
      </c>
      <c r="C342" s="37" t="n">
        <f aca="false">VLOOKUP(B342,'SC - SHOTS'!$A$3:$B$55,2)</f>
        <v>69</v>
      </c>
      <c r="D342" s="37" t="n">
        <f aca="false">IF(TOT!AK344&lt;400,IF(C342&gt;66,66,C342),C342)</f>
        <v>66</v>
      </c>
      <c r="E342" s="37" t="n">
        <f aca="false">IF(TOT!AK344&lt;200,IF(C342&gt;60,60,C342),C342)</f>
        <v>69</v>
      </c>
      <c r="F342" s="54" t="n">
        <f aca="false">(TOT!W344*60)/TOT!AK344</f>
        <v>0.785374580042766</v>
      </c>
      <c r="G342" s="58" t="n">
        <f aca="false">VLOOKUP(F342,'SC - GOALS'!$A$3:$B$55,2)</f>
        <v>80</v>
      </c>
      <c r="H342" s="58" t="n">
        <f aca="false">IF(TOT!AK344&lt;400,IF(G342&gt;66,66,G342),G342)</f>
        <v>66</v>
      </c>
      <c r="I342" s="58" t="n">
        <f aca="false">IF(TOT!AK344&lt;200,IF(H342&gt;60,60,H342),H342)</f>
        <v>66</v>
      </c>
      <c r="J342" s="58" t="n">
        <f aca="false">(E342+I342)/2</f>
        <v>67.5</v>
      </c>
      <c r="K342" s="58" t="n">
        <f aca="false">IF(TOT!AN344&lt;13.4,IF(J342&gt;73,73,J342),J342)</f>
        <v>67.5</v>
      </c>
      <c r="L342" s="58" t="n">
        <f aca="false">IF(TOT!AN344&lt;11,IF(K342&gt;66,66,K342),K342)</f>
        <v>67.5</v>
      </c>
    </row>
    <row r="343" customFormat="false" ht="13" hidden="false" customHeight="true" outlineLevel="0" collapsed="false">
      <c r="A343" s="17" t="s">
        <v>1815</v>
      </c>
      <c r="B343" s="50" t="n">
        <f aca="false">(TOT!AV345*60)/TOT!AK345</f>
        <v>4.88104374520338</v>
      </c>
      <c r="C343" s="37" t="n">
        <f aca="false">VLOOKUP(B343,'SC - SHOTS'!$A$3:$B$55,2)</f>
        <v>61</v>
      </c>
      <c r="D343" s="37" t="n">
        <f aca="false">IF(TOT!AK345&lt;400,IF(C343&gt;66,66,C343),C343)</f>
        <v>61</v>
      </c>
      <c r="E343" s="37" t="n">
        <f aca="false">IF(TOT!AK345&lt;200,IF(C343&gt;60,60,C343),C343)</f>
        <v>61</v>
      </c>
      <c r="F343" s="54" t="n">
        <f aca="false">(TOT!W345*60)/TOT!AK345</f>
        <v>0.368380660015349</v>
      </c>
      <c r="G343" s="58" t="n">
        <f aca="false">VLOOKUP(F343,'SC - GOALS'!$A$3:$B$55,2)</f>
        <v>64</v>
      </c>
      <c r="H343" s="58" t="n">
        <f aca="false">IF(TOT!AK345&lt;400,IF(G343&gt;66,66,G343),G343)</f>
        <v>64</v>
      </c>
      <c r="I343" s="58" t="n">
        <f aca="false">IF(TOT!AK345&lt;200,IF(H343&gt;60,60,H343),H343)</f>
        <v>64</v>
      </c>
      <c r="J343" s="58" t="n">
        <f aca="false">(E343+I343)/2</f>
        <v>62.5</v>
      </c>
      <c r="K343" s="58" t="n">
        <f aca="false">IF(TOT!AN345&lt;13.4,IF(J343&gt;73,73,J343),J343)</f>
        <v>62.5</v>
      </c>
      <c r="L343" s="58" t="n">
        <f aca="false">IF(TOT!AN345&lt;11,IF(K343&gt;66,66,K343),K343)</f>
        <v>62.5</v>
      </c>
    </row>
    <row r="344" customFormat="false" ht="13" hidden="false" customHeight="true" outlineLevel="0" collapsed="false">
      <c r="A344" s="17" t="s">
        <v>1819</v>
      </c>
      <c r="B344" s="50" t="n">
        <f aca="false">(TOT!AV346*60)/TOT!AK346</f>
        <v>4.7331054430713</v>
      </c>
      <c r="C344" s="37" t="n">
        <f aca="false">VLOOKUP(B344,'SC - SHOTS'!$A$3:$B$55,2)</f>
        <v>60</v>
      </c>
      <c r="D344" s="37" t="n">
        <f aca="false">IF(TOT!AK346&lt;400,IF(C344&gt;66,66,C344),C344)</f>
        <v>60</v>
      </c>
      <c r="E344" s="37" t="n">
        <f aca="false">IF(TOT!AK346&lt;200,IF(C344&gt;60,60,C344),C344)</f>
        <v>60</v>
      </c>
      <c r="F344" s="54" t="n">
        <f aca="false">(TOT!W346*60)/TOT!AK346</f>
        <v>0.270463168175503</v>
      </c>
      <c r="G344" s="58" t="n">
        <f aca="false">VLOOKUP(F344,'SC - GOALS'!$A$3:$B$55,2)</f>
        <v>59</v>
      </c>
      <c r="H344" s="58" t="n">
        <f aca="false">IF(TOT!AK346&lt;400,IF(G344&gt;66,66,G344),G344)</f>
        <v>59</v>
      </c>
      <c r="I344" s="58" t="n">
        <f aca="false">IF(TOT!AK346&lt;200,IF(H344&gt;60,60,H344),H344)</f>
        <v>59</v>
      </c>
      <c r="J344" s="58" t="n">
        <f aca="false">(E344+I344)/2</f>
        <v>59.5</v>
      </c>
      <c r="K344" s="58" t="n">
        <f aca="false">IF(TOT!AN346&lt;13.4,IF(J344&gt;73,73,J344),J344)</f>
        <v>59.5</v>
      </c>
      <c r="L344" s="58" t="n">
        <f aca="false">IF(TOT!AN346&lt;11,IF(K344&gt;66,66,K344),K344)</f>
        <v>59.5</v>
      </c>
    </row>
    <row r="345" customFormat="false" ht="13" hidden="false" customHeight="true" outlineLevel="0" collapsed="false">
      <c r="A345" s="17" t="s">
        <v>1822</v>
      </c>
      <c r="B345" s="50" t="n">
        <f aca="false">(TOT!AV347*60)/TOT!AK347</f>
        <v>7.17379571841765</v>
      </c>
      <c r="C345" s="37" t="n">
        <f aca="false">VLOOKUP(B345,'SC - SHOTS'!$A$3:$B$55,2)</f>
        <v>79</v>
      </c>
      <c r="D345" s="37" t="n">
        <f aca="false">IF(TOT!AK347&lt;400,IF(C345&gt;66,66,C345),C345)</f>
        <v>79</v>
      </c>
      <c r="E345" s="37" t="n">
        <f aca="false">IF(TOT!AK347&lt;200,IF(C345&gt;60,60,C345),C345)</f>
        <v>79</v>
      </c>
      <c r="F345" s="54" t="n">
        <f aca="false">(TOT!W347*60)/TOT!AK347</f>
        <v>0.149454077467034</v>
      </c>
      <c r="G345" s="58" t="n">
        <f aca="false">VLOOKUP(F345,'SC - GOALS'!$A$3:$B$55,2)</f>
        <v>52</v>
      </c>
      <c r="H345" s="58" t="n">
        <f aca="false">IF(TOT!AK347&lt;400,IF(G345&gt;66,66,G345),G345)</f>
        <v>52</v>
      </c>
      <c r="I345" s="58" t="n">
        <f aca="false">IF(TOT!AK347&lt;200,IF(H345&gt;60,60,H345),H345)</f>
        <v>52</v>
      </c>
      <c r="J345" s="58" t="n">
        <f aca="false">(E345+I345)/2</f>
        <v>65.5</v>
      </c>
      <c r="K345" s="58" t="n">
        <f aca="false">IF(TOT!AN347&lt;13.4,IF(J345&gt;73,73,J345),J345)</f>
        <v>65.5</v>
      </c>
      <c r="L345" s="58" t="n">
        <f aca="false">IF(TOT!AN347&lt;11,IF(K345&gt;66,66,K345),K345)</f>
        <v>65.5</v>
      </c>
    </row>
    <row r="346" customFormat="false" ht="13" hidden="false" customHeight="true" outlineLevel="0" collapsed="false">
      <c r="A346" s="17" t="s">
        <v>1826</v>
      </c>
      <c r="B346" s="50" t="n">
        <f aca="false">(TOT!AV348*60)/TOT!AK348</f>
        <v>7.8346571297875</v>
      </c>
      <c r="C346" s="37" t="n">
        <f aca="false">VLOOKUP(B346,'SC - SHOTS'!$A$3:$B$55,2)</f>
        <v>83</v>
      </c>
      <c r="D346" s="37" t="n">
        <f aca="false">IF(TOT!AK348&lt;400,IF(C346&gt;66,66,C346),C346)</f>
        <v>83</v>
      </c>
      <c r="E346" s="37" t="n">
        <f aca="false">IF(TOT!AK348&lt;200,IF(C346&gt;60,60,C346),C346)</f>
        <v>83</v>
      </c>
      <c r="F346" s="54" t="n">
        <f aca="false">(TOT!W348*60)/TOT!AK348</f>
        <v>1.19765459308854</v>
      </c>
      <c r="G346" s="58" t="n">
        <f aca="false">VLOOKUP(F346,'SC - GOALS'!$A$3:$B$55,2)</f>
        <v>92</v>
      </c>
      <c r="H346" s="58" t="n">
        <f aca="false">IF(TOT!AK348&lt;400,IF(G346&gt;66,66,G346),G346)</f>
        <v>92</v>
      </c>
      <c r="I346" s="58" t="n">
        <f aca="false">IF(TOT!AK348&lt;200,IF(H346&gt;60,60,H346),H346)</f>
        <v>92</v>
      </c>
      <c r="J346" s="58" t="n">
        <f aca="false">(E346+I346)/2</f>
        <v>87.5</v>
      </c>
      <c r="K346" s="58" t="n">
        <f aca="false">IF(TOT!AN348&lt;13.4,IF(J346&gt;73,73,J346),J346)</f>
        <v>87.5</v>
      </c>
      <c r="L346" s="58" t="n">
        <f aca="false">IF(TOT!AN348&lt;11,IF(K346&gt;66,66,K346),K346)</f>
        <v>87.5</v>
      </c>
    </row>
    <row r="347" customFormat="false" ht="13" hidden="false" customHeight="true" outlineLevel="0" collapsed="false">
      <c r="A347" s="17" t="s">
        <v>1830</v>
      </c>
      <c r="B347" s="50" t="n">
        <f aca="false">(TOT!AV349*60)/TOT!AK349</f>
        <v>8.52896833943599</v>
      </c>
      <c r="C347" s="37" t="n">
        <f aca="false">VLOOKUP(B347,'SC - SHOTS'!$A$3:$B$55,2)</f>
        <v>88</v>
      </c>
      <c r="D347" s="37" t="n">
        <f aca="false">IF(TOT!AK349&lt;400,IF(C347&gt;66,66,C347),C347)</f>
        <v>88</v>
      </c>
      <c r="E347" s="37" t="n">
        <f aca="false">IF(TOT!AK349&lt;200,IF(C347&gt;60,60,C347),C347)</f>
        <v>88</v>
      </c>
      <c r="F347" s="54" t="n">
        <f aca="false">(TOT!W349*60)/TOT!AK349</f>
        <v>0.954290163852978</v>
      </c>
      <c r="G347" s="58" t="n">
        <f aca="false">VLOOKUP(F347,'SC - GOALS'!$A$3:$B$55,2)</f>
        <v>86</v>
      </c>
      <c r="H347" s="58" t="n">
        <f aca="false">IF(TOT!AK349&lt;400,IF(G347&gt;66,66,G347),G347)</f>
        <v>86</v>
      </c>
      <c r="I347" s="58" t="n">
        <f aca="false">IF(TOT!AK349&lt;200,IF(H347&gt;60,60,H347),H347)</f>
        <v>86</v>
      </c>
      <c r="J347" s="58" t="n">
        <f aca="false">(E347+I347)/2</f>
        <v>87</v>
      </c>
      <c r="K347" s="58" t="n">
        <f aca="false">IF(TOT!AN349&lt;13.4,IF(J347&gt;73,73,J347),J347)</f>
        <v>87</v>
      </c>
      <c r="L347" s="58" t="n">
        <f aca="false">IF(TOT!AN349&lt;11,IF(K347&gt;66,66,K347),K347)</f>
        <v>87</v>
      </c>
    </row>
    <row r="348" customFormat="false" ht="13" hidden="false" customHeight="true" outlineLevel="0" collapsed="false">
      <c r="A348" s="17" t="s">
        <v>1835</v>
      </c>
      <c r="B348" s="50" t="n">
        <f aca="false">(TOT!AV350*60)/TOT!AK350</f>
        <v>3.63973376021567</v>
      </c>
      <c r="C348" s="37" t="n">
        <f aca="false">VLOOKUP(B348,'SC - SHOTS'!$A$3:$B$55,2)</f>
        <v>52</v>
      </c>
      <c r="D348" s="37" t="n">
        <f aca="false">IF(TOT!AK350&lt;400,IF(C348&gt;66,66,C348),C348)</f>
        <v>52</v>
      </c>
      <c r="E348" s="37" t="n">
        <f aca="false">IF(TOT!AK350&lt;200,IF(C348&gt;60,60,C348),C348)</f>
        <v>52</v>
      </c>
      <c r="F348" s="54" t="n">
        <f aca="false">(TOT!W350*60)/TOT!AK350</f>
        <v>0.227483360013479</v>
      </c>
      <c r="G348" s="58" t="n">
        <f aca="false">VLOOKUP(F348,'SC - GOALS'!$A$3:$B$55,2)</f>
        <v>57</v>
      </c>
      <c r="H348" s="58" t="n">
        <f aca="false">IF(TOT!AK350&lt;400,IF(G348&gt;66,66,G348),G348)</f>
        <v>57</v>
      </c>
      <c r="I348" s="58" t="n">
        <f aca="false">IF(TOT!AK350&lt;200,IF(H348&gt;60,60,H348),H348)</f>
        <v>57</v>
      </c>
      <c r="J348" s="58" t="n">
        <f aca="false">(E348+I348)/2</f>
        <v>54.5</v>
      </c>
      <c r="K348" s="58" t="n">
        <f aca="false">IF(TOT!AN350&lt;13.4,IF(J348&gt;73,73,J348),J348)</f>
        <v>54.5</v>
      </c>
      <c r="L348" s="58" t="n">
        <f aca="false">IF(TOT!AN350&lt;11,IF(K348&gt;66,66,K348),K348)</f>
        <v>54.5</v>
      </c>
    </row>
    <row r="349" customFormat="false" ht="13" hidden="false" customHeight="true" outlineLevel="0" collapsed="false">
      <c r="A349" s="17" t="s">
        <v>1839</v>
      </c>
      <c r="B349" s="50" t="n">
        <f aca="false">(TOT!AV351*60)/TOT!AK351</f>
        <v>4.32036382011109</v>
      </c>
      <c r="C349" s="37" t="n">
        <f aca="false">VLOOKUP(B349,'SC - SHOTS'!$A$3:$B$55,2)</f>
        <v>57</v>
      </c>
      <c r="D349" s="37" t="n">
        <f aca="false">IF(TOT!AK351&lt;400,IF(C349&gt;66,66,C349),C349)</f>
        <v>57</v>
      </c>
      <c r="E349" s="37" t="n">
        <f aca="false">IF(TOT!AK351&lt;200,IF(C349&gt;60,60,C349),C349)</f>
        <v>57</v>
      </c>
      <c r="F349" s="54" t="n">
        <f aca="false">(TOT!W351*60)/TOT!AK351</f>
        <v>0.162419692485379</v>
      </c>
      <c r="G349" s="58" t="n">
        <f aca="false">VLOOKUP(F349,'SC - GOALS'!$A$3:$B$55,2)</f>
        <v>54</v>
      </c>
      <c r="H349" s="58" t="n">
        <f aca="false">IF(TOT!AK351&lt;400,IF(G349&gt;66,66,G349),G349)</f>
        <v>54</v>
      </c>
      <c r="I349" s="58" t="n">
        <f aca="false">IF(TOT!AK351&lt;200,IF(H349&gt;60,60,H349),H349)</f>
        <v>54</v>
      </c>
      <c r="J349" s="58" t="n">
        <f aca="false">(E349+I349)/2</f>
        <v>55.5</v>
      </c>
      <c r="K349" s="58" t="n">
        <f aca="false">IF(TOT!AN351&lt;13.4,IF(J349&gt;73,73,J349),J349)</f>
        <v>55.5</v>
      </c>
      <c r="L349" s="58" t="n">
        <f aca="false">IF(TOT!AN351&lt;11,IF(K349&gt;66,66,K349),K349)</f>
        <v>55.5</v>
      </c>
    </row>
    <row r="350" customFormat="false" ht="13" hidden="false" customHeight="true" outlineLevel="0" collapsed="false">
      <c r="A350" s="17" t="s">
        <v>1844</v>
      </c>
      <c r="B350" s="50" t="n">
        <f aca="false">(TOT!AV352*60)/TOT!AK352</f>
        <v>7.58950586842865</v>
      </c>
      <c r="C350" s="37" t="n">
        <f aca="false">VLOOKUP(B350,'SC - SHOTS'!$A$3:$B$55,2)</f>
        <v>82</v>
      </c>
      <c r="D350" s="37" t="n">
        <f aca="false">IF(TOT!AK352&lt;400,IF(C350&gt;66,66,C350),C350)</f>
        <v>82</v>
      </c>
      <c r="E350" s="37" t="n">
        <f aca="false">IF(TOT!AK352&lt;200,IF(C350&gt;60,60,C350),C350)</f>
        <v>82</v>
      </c>
      <c r="F350" s="54" t="n">
        <f aca="false">(TOT!W352*60)/TOT!AK352</f>
        <v>0.976427655587312</v>
      </c>
      <c r="G350" s="58" t="n">
        <f aca="false">VLOOKUP(F350,'SC - GOALS'!$A$3:$B$55,2)</f>
        <v>86</v>
      </c>
      <c r="H350" s="58" t="n">
        <f aca="false">IF(TOT!AK352&lt;400,IF(G350&gt;66,66,G350),G350)</f>
        <v>86</v>
      </c>
      <c r="I350" s="58" t="n">
        <f aca="false">IF(TOT!AK352&lt;200,IF(H350&gt;60,60,H350),H350)</f>
        <v>86</v>
      </c>
      <c r="J350" s="58" t="n">
        <f aca="false">(E350+I350)/2</f>
        <v>84</v>
      </c>
      <c r="K350" s="58" t="n">
        <f aca="false">IF(TOT!AN352&lt;13.4,IF(J350&gt;73,73,J350),J350)</f>
        <v>84</v>
      </c>
      <c r="L350" s="58" t="n">
        <f aca="false">IF(TOT!AN352&lt;11,IF(K350&gt;66,66,K350),K350)</f>
        <v>84</v>
      </c>
    </row>
    <row r="351" customFormat="false" ht="13" hidden="false" customHeight="true" outlineLevel="0" collapsed="false">
      <c r="A351" s="17" t="s">
        <v>1848</v>
      </c>
      <c r="B351" s="50" t="n">
        <f aca="false">(TOT!AV353*60)/TOT!AK353</f>
        <v>3.07677422475932</v>
      </c>
      <c r="C351" s="37" t="n">
        <f aca="false">VLOOKUP(B351,'SC - SHOTS'!$A$3:$B$55,2)</f>
        <v>50</v>
      </c>
      <c r="D351" s="37" t="n">
        <f aca="false">IF(TOT!AK353&lt;400,IF(C351&gt;66,66,C351),C351)</f>
        <v>50</v>
      </c>
      <c r="E351" s="37" t="n">
        <f aca="false">IF(TOT!AK353&lt;200,IF(C351&gt;60,60,C351),C351)</f>
        <v>50</v>
      </c>
      <c r="F351" s="54" t="n">
        <f aca="false">(TOT!W353*60)/TOT!AK353</f>
        <v>0.17415703159015</v>
      </c>
      <c r="G351" s="58" t="n">
        <f aca="false">VLOOKUP(F351,'SC - GOALS'!$A$3:$B$55,2)</f>
        <v>54</v>
      </c>
      <c r="H351" s="58" t="n">
        <f aca="false">IF(TOT!AK353&lt;400,IF(G351&gt;66,66,G351),G351)</f>
        <v>54</v>
      </c>
      <c r="I351" s="58" t="n">
        <f aca="false">IF(TOT!AK353&lt;200,IF(H351&gt;60,60,H351),H351)</f>
        <v>54</v>
      </c>
      <c r="J351" s="58" t="n">
        <f aca="false">(E351+I351)/2</f>
        <v>52</v>
      </c>
      <c r="K351" s="58" t="n">
        <f aca="false">IF(TOT!AN353&lt;13.4,IF(J351&gt;73,73,J351),J351)</f>
        <v>52</v>
      </c>
      <c r="L351" s="58" t="n">
        <f aca="false">IF(TOT!AN353&lt;11,IF(K351&gt;66,66,K351),K351)</f>
        <v>52</v>
      </c>
    </row>
    <row r="352" customFormat="false" ht="13" hidden="false" customHeight="true" outlineLevel="0" collapsed="false">
      <c r="A352" s="17" t="s">
        <v>1852</v>
      </c>
      <c r="B352" s="50" t="n">
        <f aca="false">(TOT!AV354*60)/TOT!AK354</f>
        <v>5.76713027015231</v>
      </c>
      <c r="C352" s="37" t="n">
        <f aca="false">VLOOKUP(B352,'SC - SHOTS'!$A$3:$B$55,2)</f>
        <v>68</v>
      </c>
      <c r="D352" s="37" t="n">
        <f aca="false">IF(TOT!AK354&lt;400,IF(C352&gt;66,66,C352),C352)</f>
        <v>68</v>
      </c>
      <c r="E352" s="37" t="n">
        <f aca="false">IF(TOT!AK354&lt;200,IF(C352&gt;60,60,C352),C352)</f>
        <v>68</v>
      </c>
      <c r="F352" s="54" t="n">
        <f aca="false">(TOT!W354*60)/TOT!AK354</f>
        <v>0.299591182865055</v>
      </c>
      <c r="G352" s="58" t="n">
        <f aca="false">VLOOKUP(F352,'SC - GOALS'!$A$3:$B$55,2)</f>
        <v>60</v>
      </c>
      <c r="H352" s="58" t="n">
        <f aca="false">IF(TOT!AK354&lt;400,IF(G352&gt;66,66,G352),G352)</f>
        <v>60</v>
      </c>
      <c r="I352" s="58" t="n">
        <f aca="false">IF(TOT!AK354&lt;200,IF(H352&gt;60,60,H352),H352)</f>
        <v>60</v>
      </c>
      <c r="J352" s="58" t="n">
        <f aca="false">(E352+I352)/2</f>
        <v>64</v>
      </c>
      <c r="K352" s="58" t="n">
        <f aca="false">IF(TOT!AN354&lt;13.4,IF(J352&gt;73,73,J352),J352)</f>
        <v>64</v>
      </c>
      <c r="L352" s="58" t="n">
        <f aca="false">IF(TOT!AN354&lt;11,IF(K352&gt;66,66,K352),K352)</f>
        <v>64</v>
      </c>
    </row>
    <row r="353" customFormat="false" ht="13" hidden="false" customHeight="true" outlineLevel="0" collapsed="false">
      <c r="A353" s="17" t="s">
        <v>1855</v>
      </c>
      <c r="B353" s="50" t="n">
        <f aca="false">(TOT!AV355*60)/TOT!AK355</f>
        <v>8.67646786184397</v>
      </c>
      <c r="C353" s="37" t="n">
        <f aca="false">VLOOKUP(B353,'SC - SHOTS'!$A$3:$B$55,2)</f>
        <v>88</v>
      </c>
      <c r="D353" s="37" t="n">
        <f aca="false">IF(TOT!AK355&lt;400,IF(C353&gt;66,66,C353),C353)</f>
        <v>88</v>
      </c>
      <c r="E353" s="37" t="n">
        <f aca="false">IF(TOT!AK355&lt;200,IF(C353&gt;60,60,C353),C353)</f>
        <v>88</v>
      </c>
      <c r="F353" s="54" t="n">
        <f aca="false">(TOT!W355*60)/TOT!AK355</f>
        <v>0.667420604757228</v>
      </c>
      <c r="G353" s="58" t="n">
        <f aca="false">VLOOKUP(F353,'SC - GOALS'!$A$3:$B$55,2)</f>
        <v>76</v>
      </c>
      <c r="H353" s="58" t="n">
        <f aca="false">IF(TOT!AK355&lt;400,IF(G353&gt;66,66,G353),G353)</f>
        <v>76</v>
      </c>
      <c r="I353" s="58" t="n">
        <f aca="false">IF(TOT!AK355&lt;200,IF(H353&gt;60,60,H353),H353)</f>
        <v>76</v>
      </c>
      <c r="J353" s="58" t="n">
        <f aca="false">(E353+I353)/2</f>
        <v>82</v>
      </c>
      <c r="K353" s="58" t="n">
        <f aca="false">IF(TOT!AN355&lt;13.4,IF(J353&gt;73,73,J353),J353)</f>
        <v>73</v>
      </c>
      <c r="L353" s="58" t="n">
        <f aca="false">IF(TOT!AN355&lt;11,IF(K353&gt;66,66,K353),K353)</f>
        <v>73</v>
      </c>
    </row>
    <row r="354" customFormat="false" ht="13" hidden="false" customHeight="true" outlineLevel="0" collapsed="false">
      <c r="A354" s="17" t="s">
        <v>1860</v>
      </c>
      <c r="B354" s="50" t="n">
        <f aca="false">(TOT!AV356*60)/TOT!AK356</f>
        <v>6.04743083003953</v>
      </c>
      <c r="C354" s="37" t="n">
        <f aca="false">VLOOKUP(B354,'SC - SHOTS'!$A$3:$B$55,2)</f>
        <v>70</v>
      </c>
      <c r="D354" s="37" t="n">
        <f aca="false">IF(TOT!AK356&lt;400,IF(C354&gt;66,66,C354),C354)</f>
        <v>70</v>
      </c>
      <c r="E354" s="37" t="n">
        <f aca="false">IF(TOT!AK356&lt;200,IF(C354&gt;60,60,C354),C354)</f>
        <v>70</v>
      </c>
      <c r="F354" s="54" t="n">
        <f aca="false">(TOT!W356*60)/TOT!AK356</f>
        <v>0.237154150197628</v>
      </c>
      <c r="G354" s="58" t="n">
        <f aca="false">VLOOKUP(F354,'SC - GOALS'!$A$3:$B$55,2)</f>
        <v>57</v>
      </c>
      <c r="H354" s="58" t="n">
        <f aca="false">IF(TOT!AK356&lt;400,IF(G354&gt;66,66,G354),G354)</f>
        <v>57</v>
      </c>
      <c r="I354" s="58" t="n">
        <f aca="false">IF(TOT!AK356&lt;200,IF(H354&gt;60,60,H354),H354)</f>
        <v>57</v>
      </c>
      <c r="J354" s="58" t="n">
        <f aca="false">(E354+I354)/2</f>
        <v>63.5</v>
      </c>
      <c r="K354" s="58" t="n">
        <f aca="false">IF(TOT!AN356&lt;13.4,IF(J354&gt;73,73,J354),J354)</f>
        <v>63.5</v>
      </c>
      <c r="L354" s="58" t="n">
        <f aca="false">IF(TOT!AN356&lt;11,IF(K354&gt;66,66,K354),K354)</f>
        <v>63.5</v>
      </c>
    </row>
    <row r="355" customFormat="false" ht="13" hidden="false" customHeight="true" outlineLevel="0" collapsed="false">
      <c r="A355" s="17" t="s">
        <v>1864</v>
      </c>
      <c r="B355" s="50" t="n">
        <f aca="false">(TOT!AV357*60)/TOT!AK357</f>
        <v>8.11309157959435</v>
      </c>
      <c r="C355" s="37" t="n">
        <f aca="false">VLOOKUP(B355,'SC - SHOTS'!$A$3:$B$55,2)</f>
        <v>85</v>
      </c>
      <c r="D355" s="37" t="n">
        <f aca="false">IF(TOT!AK357&lt;400,IF(C355&gt;66,66,C355),C355)</f>
        <v>85</v>
      </c>
      <c r="E355" s="37" t="n">
        <f aca="false">IF(TOT!AK357&lt;200,IF(C355&gt;60,60,C355),C355)</f>
        <v>85</v>
      </c>
      <c r="F355" s="54" t="n">
        <f aca="false">(TOT!W357*60)/TOT!AK357</f>
        <v>0.737553779963122</v>
      </c>
      <c r="G355" s="58" t="n">
        <f aca="false">VLOOKUP(F355,'SC - GOALS'!$A$3:$B$55,2)</f>
        <v>78</v>
      </c>
      <c r="H355" s="58" t="n">
        <f aca="false">IF(TOT!AK357&lt;400,IF(G355&gt;66,66,G355),G355)</f>
        <v>78</v>
      </c>
      <c r="I355" s="58" t="n">
        <f aca="false">IF(TOT!AK357&lt;200,IF(H355&gt;60,60,H355),H355)</f>
        <v>78</v>
      </c>
      <c r="J355" s="58" t="n">
        <f aca="false">(E355+I355)/2</f>
        <v>81.5</v>
      </c>
      <c r="K355" s="58" t="n">
        <f aca="false">IF(TOT!AN357&lt;13.4,IF(J355&gt;73,73,J355),J355)</f>
        <v>81.5</v>
      </c>
      <c r="L355" s="58" t="n">
        <f aca="false">IF(TOT!AN357&lt;11,IF(K355&gt;66,66,K355),K355)</f>
        <v>81.5</v>
      </c>
    </row>
    <row r="356" customFormat="false" ht="13" hidden="false" customHeight="true" outlineLevel="0" collapsed="false">
      <c r="A356" s="17" t="s">
        <v>1868</v>
      </c>
      <c r="B356" s="50" t="n">
        <f aca="false">(TOT!AV358*60)/TOT!AK358</f>
        <v>3.36992596374777</v>
      </c>
      <c r="C356" s="37" t="n">
        <f aca="false">VLOOKUP(B356,'SC - SHOTS'!$A$3:$B$55,2)</f>
        <v>51</v>
      </c>
      <c r="D356" s="37" t="n">
        <f aca="false">IF(TOT!AK358&lt;400,IF(C356&gt;66,66,C356),C356)</f>
        <v>51</v>
      </c>
      <c r="E356" s="37" t="n">
        <f aca="false">IF(TOT!AK358&lt;200,IF(C356&gt;60,60,C356),C356)</f>
        <v>51</v>
      </c>
      <c r="F356" s="54" t="n">
        <f aca="false">(TOT!W358*60)/TOT!AK358</f>
        <v>0.204237937196834</v>
      </c>
      <c r="G356" s="58" t="n">
        <f aca="false">VLOOKUP(F356,'SC - GOALS'!$A$3:$B$55,2)</f>
        <v>56</v>
      </c>
      <c r="H356" s="58" t="n">
        <f aca="false">IF(TOT!AK358&lt;400,IF(G356&gt;66,66,G356),G356)</f>
        <v>56</v>
      </c>
      <c r="I356" s="58" t="n">
        <f aca="false">IF(TOT!AK358&lt;200,IF(H356&gt;60,60,H356),H356)</f>
        <v>56</v>
      </c>
      <c r="J356" s="58" t="n">
        <f aca="false">(E356+I356)/2</f>
        <v>53.5</v>
      </c>
      <c r="K356" s="58" t="n">
        <f aca="false">IF(TOT!AN358&lt;13.4,IF(J356&gt;73,73,J356),J356)</f>
        <v>53.5</v>
      </c>
      <c r="L356" s="58" t="n">
        <f aca="false">IF(TOT!AN358&lt;11,IF(K356&gt;66,66,K356),K356)</f>
        <v>53.5</v>
      </c>
    </row>
    <row r="357" customFormat="false" ht="13" hidden="false" customHeight="true" outlineLevel="0" collapsed="false">
      <c r="A357" s="17" t="s">
        <v>1874</v>
      </c>
      <c r="B357" s="50" t="n">
        <f aca="false">(TOT!AV359*60)/TOT!AK359</f>
        <v>8.57420426412077</v>
      </c>
      <c r="C357" s="37" t="n">
        <f aca="false">VLOOKUP(B357,'SC - SHOTS'!$A$3:$B$55,2)</f>
        <v>88</v>
      </c>
      <c r="D357" s="37" t="n">
        <f aca="false">IF(TOT!AK359&lt;400,IF(C357&gt;66,66,C357),C357)</f>
        <v>88</v>
      </c>
      <c r="E357" s="37" t="n">
        <f aca="false">IF(TOT!AK359&lt;200,IF(C357&gt;60,60,C357),C357)</f>
        <v>88</v>
      </c>
      <c r="F357" s="54" t="n">
        <f aca="false">(TOT!W359*60)/TOT!AK359</f>
        <v>0.752123181063225</v>
      </c>
      <c r="G357" s="58" t="n">
        <f aca="false">VLOOKUP(F357,'SC - GOALS'!$A$3:$B$55,2)</f>
        <v>79</v>
      </c>
      <c r="H357" s="58" t="n">
        <f aca="false">IF(TOT!AK359&lt;400,IF(G357&gt;66,66,G357),G357)</f>
        <v>79</v>
      </c>
      <c r="I357" s="58" t="n">
        <f aca="false">IF(TOT!AK359&lt;200,IF(H357&gt;60,60,H357),H357)</f>
        <v>79</v>
      </c>
      <c r="J357" s="58" t="n">
        <f aca="false">(E357+I357)/2</f>
        <v>83.5</v>
      </c>
      <c r="K357" s="58" t="n">
        <f aca="false">IF(TOT!AN359&lt;13.4,IF(J357&gt;73,73,J357),J357)</f>
        <v>83.5</v>
      </c>
      <c r="L357" s="58" t="n">
        <f aca="false">IF(TOT!AN359&lt;11,IF(K357&gt;66,66,K357),K357)</f>
        <v>83.5</v>
      </c>
    </row>
    <row r="358" customFormat="false" ht="13" hidden="false" customHeight="true" outlineLevel="0" collapsed="false">
      <c r="A358" s="17" t="s">
        <v>1877</v>
      </c>
      <c r="B358" s="50" t="n">
        <f aca="false">(TOT!AV360*60)/TOT!AK360</f>
        <v>8.74616396317405</v>
      </c>
      <c r="C358" s="37" t="n">
        <f aca="false">VLOOKUP(B358,'SC - SHOTS'!$A$3:$B$55,2)</f>
        <v>89</v>
      </c>
      <c r="D358" s="37" t="n">
        <f aca="false">IF(TOT!AK360&lt;400,IF(C358&gt;66,66,C358),C358)</f>
        <v>89</v>
      </c>
      <c r="E358" s="37" t="n">
        <f aca="false">IF(TOT!AK360&lt;200,IF(C358&gt;60,60,C358),C358)</f>
        <v>89</v>
      </c>
      <c r="F358" s="54" t="n">
        <f aca="false">(TOT!W360*60)/TOT!AK360</f>
        <v>0.854888206926786</v>
      </c>
      <c r="G358" s="58" t="n">
        <f aca="false">VLOOKUP(F358,'SC - GOALS'!$A$3:$B$55,2)</f>
        <v>82</v>
      </c>
      <c r="H358" s="58" t="n">
        <f aca="false">IF(TOT!AK360&lt;400,IF(G358&gt;66,66,G358),G358)</f>
        <v>82</v>
      </c>
      <c r="I358" s="58" t="n">
        <f aca="false">IF(TOT!AK360&lt;200,IF(H358&gt;60,60,H358),H358)</f>
        <v>82</v>
      </c>
      <c r="J358" s="58" t="n">
        <f aca="false">(E358+I358)/2</f>
        <v>85.5</v>
      </c>
      <c r="K358" s="58" t="n">
        <f aca="false">IF(TOT!AN360&lt;13.4,IF(J358&gt;73,73,J358),J358)</f>
        <v>73</v>
      </c>
      <c r="L358" s="58" t="n">
        <f aca="false">IF(TOT!AN360&lt;11,IF(K358&gt;66,66,K358),K358)</f>
        <v>73</v>
      </c>
    </row>
    <row r="359" customFormat="false" ht="13" hidden="false" customHeight="true" outlineLevel="0" collapsed="false">
      <c r="A359" s="17" t="s">
        <v>1881</v>
      </c>
      <c r="B359" s="50" t="n">
        <f aca="false">(TOT!AV361*60)/TOT!AK361</f>
        <v>9.93904272476314</v>
      </c>
      <c r="C359" s="37" t="n">
        <f aca="false">VLOOKUP(B359,'SC - SHOTS'!$A$3:$B$55,2)</f>
        <v>94</v>
      </c>
      <c r="D359" s="37" t="n">
        <f aca="false">IF(TOT!AK361&lt;400,IF(C359&gt;66,66,C359),C359)</f>
        <v>94</v>
      </c>
      <c r="E359" s="37" t="n">
        <f aca="false">IF(TOT!AK361&lt;200,IF(C359&gt;60,60,C359),C359)</f>
        <v>94</v>
      </c>
      <c r="F359" s="54" t="n">
        <f aca="false">(TOT!W361*60)/TOT!AK361</f>
        <v>1.23007954514395</v>
      </c>
      <c r="G359" s="58" t="n">
        <f aca="false">VLOOKUP(F359,'SC - GOALS'!$A$3:$B$55,2)</f>
        <v>93</v>
      </c>
      <c r="H359" s="58" t="n">
        <f aca="false">IF(TOT!AK361&lt;400,IF(G359&gt;66,66,G359),G359)</f>
        <v>93</v>
      </c>
      <c r="I359" s="58" t="n">
        <f aca="false">IF(TOT!AK361&lt;200,IF(H359&gt;60,60,H359),H359)</f>
        <v>93</v>
      </c>
      <c r="J359" s="58" t="n">
        <f aca="false">(E359+I359)/2</f>
        <v>93.5</v>
      </c>
      <c r="K359" s="58" t="n">
        <f aca="false">IF(TOT!AN361&lt;13.4,IF(J359&gt;73,73,J359),J359)</f>
        <v>93.5</v>
      </c>
      <c r="L359" s="58" t="n">
        <f aca="false">IF(TOT!AN361&lt;11,IF(K359&gt;66,66,K359),K359)</f>
        <v>93.5</v>
      </c>
    </row>
    <row r="360" customFormat="false" ht="13" hidden="false" customHeight="true" outlineLevel="0" collapsed="false">
      <c r="A360" s="17" t="s">
        <v>1887</v>
      </c>
      <c r="B360" s="50" t="n">
        <f aca="false">(TOT!AV362*60)/TOT!AK362</f>
        <v>12.3340471092074</v>
      </c>
      <c r="C360" s="37" t="n">
        <f aca="false">VLOOKUP(B360,'SC - SHOTS'!$A$3:$B$55,2)</f>
        <v>99</v>
      </c>
      <c r="D360" s="37" t="n">
        <f aca="false">IF(TOT!AK362&lt;400,IF(C360&gt;66,66,C360),C360)</f>
        <v>99</v>
      </c>
      <c r="E360" s="37" t="n">
        <f aca="false">IF(TOT!AK362&lt;200,IF(C360&gt;60,60,C360),C360)</f>
        <v>99</v>
      </c>
      <c r="F360" s="54" t="n">
        <f aca="false">(TOT!W362*60)/TOT!AK362</f>
        <v>1.79042619327204</v>
      </c>
      <c r="G360" s="58" t="n">
        <f aca="false">VLOOKUP(F360,'SC - GOALS'!$A$3:$B$55,2)</f>
        <v>99</v>
      </c>
      <c r="H360" s="58" t="n">
        <f aca="false">IF(TOT!AK362&lt;400,IF(G360&gt;66,66,G360),G360)</f>
        <v>99</v>
      </c>
      <c r="I360" s="58" t="n">
        <f aca="false">IF(TOT!AK362&lt;200,IF(H360&gt;60,60,H360),H360)</f>
        <v>99</v>
      </c>
      <c r="J360" s="58" t="n">
        <f aca="false">(E360+I360)/2</f>
        <v>99</v>
      </c>
      <c r="K360" s="58" t="n">
        <f aca="false">IF(TOT!AN362&lt;13.4,IF(J360&gt;73,73,J360),J360)</f>
        <v>99</v>
      </c>
      <c r="L360" s="58" t="n">
        <f aca="false">IF(TOT!AN362&lt;11,IF(K360&gt;66,66,K360),K360)</f>
        <v>99</v>
      </c>
    </row>
    <row r="361" customFormat="false" ht="13" hidden="false" customHeight="true" outlineLevel="0" collapsed="false">
      <c r="A361" s="17" t="s">
        <v>1891</v>
      </c>
      <c r="B361" s="50" t="n">
        <f aca="false">(TOT!AV363*60)/TOT!AK363</f>
        <v>8.89581560356425</v>
      </c>
      <c r="C361" s="37" t="n">
        <f aca="false">VLOOKUP(B361,'SC - SHOTS'!$A$3:$B$55,2)</f>
        <v>89</v>
      </c>
      <c r="D361" s="37" t="n">
        <f aca="false">IF(TOT!AK363&lt;400,IF(C361&gt;66,66,C361),C361)</f>
        <v>89</v>
      </c>
      <c r="E361" s="37" t="n">
        <f aca="false">IF(TOT!AK363&lt;200,IF(C361&gt;60,60,C361),C361)</f>
        <v>89</v>
      </c>
      <c r="F361" s="54" t="n">
        <f aca="false">(TOT!W363*60)/TOT!AK363</f>
        <v>1.32883552584362</v>
      </c>
      <c r="G361" s="58" t="n">
        <f aca="false">VLOOKUP(F361,'SC - GOALS'!$A$3:$B$55,2)</f>
        <v>94</v>
      </c>
      <c r="H361" s="58" t="n">
        <f aca="false">IF(TOT!AK363&lt;400,IF(G361&gt;66,66,G361),G361)</f>
        <v>94</v>
      </c>
      <c r="I361" s="58" t="n">
        <f aca="false">IF(TOT!AK363&lt;200,IF(H361&gt;60,60,H361),H361)</f>
        <v>94</v>
      </c>
      <c r="J361" s="58" t="n">
        <f aca="false">(E361+I361)/2</f>
        <v>91.5</v>
      </c>
      <c r="K361" s="58" t="n">
        <f aca="false">IF(TOT!AN363&lt;13.4,IF(J361&gt;73,73,J361),J361)</f>
        <v>91.5</v>
      </c>
      <c r="L361" s="58" t="n">
        <f aca="false">IF(TOT!AN363&lt;11,IF(K361&gt;66,66,K361),K361)</f>
        <v>91.5</v>
      </c>
    </row>
    <row r="362" customFormat="false" ht="13" hidden="false" customHeight="true" outlineLevel="0" collapsed="false">
      <c r="A362" s="17" t="s">
        <v>1895</v>
      </c>
      <c r="B362" s="50" t="n">
        <f aca="false">(TOT!AV364*60)/TOT!AK364</f>
        <v>6.86541376668655</v>
      </c>
      <c r="C362" s="37" t="n">
        <f aca="false">VLOOKUP(B362,'SC - SHOTS'!$A$3:$B$55,2)</f>
        <v>76</v>
      </c>
      <c r="D362" s="37" t="n">
        <f aca="false">IF(TOT!AK364&lt;400,IF(C362&gt;66,66,C362),C362)</f>
        <v>76</v>
      </c>
      <c r="E362" s="37" t="n">
        <f aca="false">IF(TOT!AK364&lt;200,IF(C362&gt;60,60,C362),C362)</f>
        <v>76</v>
      </c>
      <c r="F362" s="54" t="n">
        <f aca="false">(TOT!W364*60)/TOT!AK364</f>
        <v>0.762823751854061</v>
      </c>
      <c r="G362" s="58" t="n">
        <f aca="false">VLOOKUP(F362,'SC - GOALS'!$A$3:$B$55,2)</f>
        <v>79</v>
      </c>
      <c r="H362" s="58" t="n">
        <f aca="false">IF(TOT!AK364&lt;400,IF(G362&gt;66,66,G362),G362)</f>
        <v>79</v>
      </c>
      <c r="I362" s="58" t="n">
        <f aca="false">IF(TOT!AK364&lt;200,IF(H362&gt;60,60,H362),H362)</f>
        <v>79</v>
      </c>
      <c r="J362" s="58" t="n">
        <f aca="false">(E362+I362)/2</f>
        <v>77.5</v>
      </c>
      <c r="K362" s="58" t="n">
        <f aca="false">IF(TOT!AN364&lt;13.4,IF(J362&gt;73,73,J362),J362)</f>
        <v>77.5</v>
      </c>
      <c r="L362" s="58" t="n">
        <f aca="false">IF(TOT!AN364&lt;11,IF(K362&gt;66,66,K362),K362)</f>
        <v>77.5</v>
      </c>
    </row>
    <row r="363" customFormat="false" ht="13" hidden="false" customHeight="true" outlineLevel="0" collapsed="false">
      <c r="A363" s="17" t="s">
        <v>1897</v>
      </c>
      <c r="B363" s="50" t="n">
        <f aca="false">(TOT!AV365*60)/TOT!AK365</f>
        <v>4.2898124310407</v>
      </c>
      <c r="C363" s="37" t="n">
        <f aca="false">VLOOKUP(B363,'SC - SHOTS'!$A$3:$B$55,2)</f>
        <v>57</v>
      </c>
      <c r="D363" s="37" t="n">
        <f aca="false">IF(TOT!AK365&lt;400,IF(C363&gt;66,66,C363),C363)</f>
        <v>57</v>
      </c>
      <c r="E363" s="37" t="n">
        <f aca="false">IF(TOT!AK365&lt;200,IF(C363&gt;60,60,C363),C363)</f>
        <v>57</v>
      </c>
      <c r="F363" s="54" t="n">
        <f aca="false">(TOT!W365*60)/TOT!AK365</f>
        <v>0.264803236483994</v>
      </c>
      <c r="G363" s="58" t="n">
        <f aca="false">VLOOKUP(F363,'SC - GOALS'!$A$3:$B$55,2)</f>
        <v>59</v>
      </c>
      <c r="H363" s="58" t="n">
        <f aca="false">IF(TOT!AK365&lt;400,IF(G363&gt;66,66,G363),G363)</f>
        <v>59</v>
      </c>
      <c r="I363" s="58" t="n">
        <f aca="false">IF(TOT!AK365&lt;200,IF(H363&gt;60,60,H363),H363)</f>
        <v>59</v>
      </c>
      <c r="J363" s="58" t="n">
        <f aca="false">(E363+I363)/2</f>
        <v>58</v>
      </c>
      <c r="K363" s="58" t="n">
        <f aca="false">IF(TOT!AN365&lt;13.4,IF(J363&gt;73,73,J363),J363)</f>
        <v>58</v>
      </c>
      <c r="L363" s="58" t="n">
        <f aca="false">IF(TOT!AN365&lt;11,IF(K363&gt;66,66,K363),K363)</f>
        <v>58</v>
      </c>
    </row>
    <row r="364" customFormat="false" ht="13" hidden="false" customHeight="true" outlineLevel="0" collapsed="false">
      <c r="A364" s="17" t="s">
        <v>1902</v>
      </c>
      <c r="B364" s="50" t="n">
        <f aca="false">(TOT!AV366*60)/TOT!AK366</f>
        <v>3.88154897494305</v>
      </c>
      <c r="C364" s="37" t="n">
        <f aca="false">VLOOKUP(B364,'SC - SHOTS'!$A$3:$B$55,2)</f>
        <v>54</v>
      </c>
      <c r="D364" s="37" t="n">
        <f aca="false">IF(TOT!AK366&lt;400,IF(C364&gt;66,66,C364),C364)</f>
        <v>54</v>
      </c>
      <c r="E364" s="37" t="n">
        <f aca="false">IF(TOT!AK366&lt;200,IF(C364&gt;60,60,C364),C364)</f>
        <v>54</v>
      </c>
      <c r="F364" s="54" t="n">
        <f aca="false">(TOT!W366*60)/TOT!AK366</f>
        <v>0.328018223234624</v>
      </c>
      <c r="G364" s="58" t="n">
        <f aca="false">VLOOKUP(F364,'SC - GOALS'!$A$3:$B$55,2)</f>
        <v>62</v>
      </c>
      <c r="H364" s="58" t="n">
        <f aca="false">IF(TOT!AK366&lt;400,IF(G364&gt;66,66,G364),G364)</f>
        <v>62</v>
      </c>
      <c r="I364" s="58" t="n">
        <f aca="false">IF(TOT!AK366&lt;200,IF(H364&gt;60,60,H364),H364)</f>
        <v>62</v>
      </c>
      <c r="J364" s="58" t="n">
        <f aca="false">(E364+I364)/2</f>
        <v>58</v>
      </c>
      <c r="K364" s="58" t="n">
        <f aca="false">IF(TOT!AN366&lt;13.4,IF(J364&gt;73,73,J364),J364)</f>
        <v>58</v>
      </c>
      <c r="L364" s="58" t="n">
        <f aca="false">IF(TOT!AN366&lt;11,IF(K364&gt;66,66,K364),K364)</f>
        <v>58</v>
      </c>
    </row>
    <row r="365" customFormat="false" ht="13" hidden="false" customHeight="true" outlineLevel="0" collapsed="false">
      <c r="A365" s="17" t="s">
        <v>1907</v>
      </c>
      <c r="B365" s="50" t="n">
        <f aca="false">(TOT!AV367*60)/TOT!AK367</f>
        <v>8.13559322033898</v>
      </c>
      <c r="C365" s="37" t="n">
        <f aca="false">VLOOKUP(B365,'SC - SHOTS'!$A$3:$B$55,2)</f>
        <v>85</v>
      </c>
      <c r="D365" s="37" t="n">
        <f aca="false">IF(TOT!AK367&lt;400,IF(C365&gt;66,66,C365),C365)</f>
        <v>66</v>
      </c>
      <c r="E365" s="37" t="n">
        <f aca="false">IF(TOT!AK367&lt;200,IF(C365&gt;60,60,C365),C365)</f>
        <v>60</v>
      </c>
      <c r="F365" s="54" t="n">
        <f aca="false">(TOT!W367*60)/TOT!AK367</f>
        <v>0</v>
      </c>
      <c r="G365" s="58" t="n">
        <f aca="false">VLOOKUP(F365,'SC - GOALS'!$A$3:$B$55,2)</f>
        <v>47</v>
      </c>
      <c r="H365" s="58" t="n">
        <f aca="false">IF(TOT!AK367&lt;400,IF(G365&gt;66,66,G365),G365)</f>
        <v>47</v>
      </c>
      <c r="I365" s="58" t="n">
        <f aca="false">IF(TOT!AK367&lt;200,IF(H365&gt;60,60,H365),H365)</f>
        <v>47</v>
      </c>
      <c r="J365" s="58" t="n">
        <f aca="false">(E365+I365)/2</f>
        <v>53.5</v>
      </c>
      <c r="K365" s="58" t="n">
        <f aca="false">IF(TOT!AN367&lt;13.4,IF(J365&gt;73,73,J365),J365)</f>
        <v>53.5</v>
      </c>
      <c r="L365" s="58" t="n">
        <f aca="false">IF(TOT!AN367&lt;11,IF(K365&gt;66,66,K365),K365)</f>
        <v>53.5</v>
      </c>
    </row>
    <row r="366" customFormat="false" ht="13" hidden="false" customHeight="true" outlineLevel="0" collapsed="false">
      <c r="A366" s="17" t="s">
        <v>1912</v>
      </c>
      <c r="B366" s="50" t="n">
        <f aca="false">(TOT!AV368*60)/TOT!AK368</f>
        <v>5.8496073180273</v>
      </c>
      <c r="C366" s="37" t="n">
        <f aca="false">VLOOKUP(B366,'SC - SHOTS'!$A$3:$B$55,2)</f>
        <v>68</v>
      </c>
      <c r="D366" s="37" t="n">
        <f aca="false">IF(TOT!AK368&lt;400,IF(C366&gt;66,66,C366),C366)</f>
        <v>68</v>
      </c>
      <c r="E366" s="37" t="n">
        <f aca="false">IF(TOT!AK368&lt;200,IF(C366&gt;60,60,C366),C366)</f>
        <v>68</v>
      </c>
      <c r="F366" s="54" t="n">
        <f aca="false">(TOT!W368*60)/TOT!AK368</f>
        <v>0.2166521228899</v>
      </c>
      <c r="G366" s="58" t="n">
        <f aca="false">VLOOKUP(F366,'SC - GOALS'!$A$3:$B$55,2)</f>
        <v>56</v>
      </c>
      <c r="H366" s="58" t="n">
        <f aca="false">IF(TOT!AK368&lt;400,IF(G366&gt;66,66,G366),G366)</f>
        <v>56</v>
      </c>
      <c r="I366" s="58" t="n">
        <f aca="false">IF(TOT!AK368&lt;200,IF(H366&gt;60,60,H366),H366)</f>
        <v>56</v>
      </c>
      <c r="J366" s="58" t="n">
        <f aca="false">(E366+I366)/2</f>
        <v>62</v>
      </c>
      <c r="K366" s="58" t="n">
        <f aca="false">IF(TOT!AN368&lt;13.4,IF(J366&gt;73,73,J366),J366)</f>
        <v>62</v>
      </c>
      <c r="L366" s="58" t="n">
        <f aca="false">IF(TOT!AN368&lt;11,IF(K366&gt;66,66,K366),K366)</f>
        <v>62</v>
      </c>
    </row>
    <row r="367" customFormat="false" ht="13" hidden="false" customHeight="true" outlineLevel="0" collapsed="false">
      <c r="A367" s="17" t="s">
        <v>1918</v>
      </c>
      <c r="B367" s="50" t="n">
        <f aca="false">(TOT!AV369*60)/TOT!AK369</f>
        <v>5.42372881355932</v>
      </c>
      <c r="C367" s="37" t="n">
        <f aca="false">VLOOKUP(B367,'SC - SHOTS'!$A$3:$B$55,2)</f>
        <v>65</v>
      </c>
      <c r="D367" s="37" t="n">
        <f aca="false">IF(TOT!AK369&lt;400,IF(C367&gt;66,66,C367),C367)</f>
        <v>65</v>
      </c>
      <c r="E367" s="37" t="n">
        <f aca="false">IF(TOT!AK369&lt;200,IF(C367&gt;60,60,C367),C367)</f>
        <v>60</v>
      </c>
      <c r="F367" s="54" t="n">
        <f aca="false">(TOT!W369*60)/TOT!AK369</f>
        <v>1.35593220338983</v>
      </c>
      <c r="G367" s="58" t="n">
        <f aca="false">VLOOKUP(F367,'SC - GOALS'!$A$3:$B$55,2)</f>
        <v>94</v>
      </c>
      <c r="H367" s="58" t="n">
        <f aca="false">IF(TOT!AK369&lt;400,IF(G367&gt;66,66,G367),G367)</f>
        <v>66</v>
      </c>
      <c r="I367" s="58" t="n">
        <f aca="false">IF(TOT!AK369&lt;200,IF(H367&gt;60,60,H367),H367)</f>
        <v>60</v>
      </c>
      <c r="J367" s="58" t="n">
        <f aca="false">(E367+I367)/2</f>
        <v>60</v>
      </c>
      <c r="K367" s="58" t="n">
        <f aca="false">IF(TOT!AN369&lt;13.4,IF(J367&gt;73,73,J367),J367)</f>
        <v>60</v>
      </c>
      <c r="L367" s="58" t="n">
        <f aca="false">IF(TOT!AN369&lt;11,IF(K367&gt;66,66,K367),K367)</f>
        <v>60</v>
      </c>
    </row>
    <row r="368" customFormat="false" ht="13" hidden="false" customHeight="true" outlineLevel="0" collapsed="false">
      <c r="A368" s="17" t="s">
        <v>1923</v>
      </c>
      <c r="B368" s="50" t="n">
        <f aca="false">(TOT!AV370*60)/TOT!AK370</f>
        <v>9.51905475120652</v>
      </c>
      <c r="C368" s="37" t="n">
        <f aca="false">VLOOKUP(B368,'SC - SHOTS'!$A$3:$B$55,2)</f>
        <v>93</v>
      </c>
      <c r="D368" s="37" t="n">
        <f aca="false">IF(TOT!AK370&lt;400,IF(C368&gt;66,66,C368),C368)</f>
        <v>93</v>
      </c>
      <c r="E368" s="37" t="n">
        <f aca="false">IF(TOT!AK370&lt;200,IF(C368&gt;60,60,C368),C368)</f>
        <v>93</v>
      </c>
      <c r="F368" s="54" t="n">
        <f aca="false">(TOT!W370*60)/TOT!AK370</f>
        <v>0.599101347978033</v>
      </c>
      <c r="G368" s="58" t="n">
        <f aca="false">VLOOKUP(F368,'SC - GOALS'!$A$3:$B$55,2)</f>
        <v>73</v>
      </c>
      <c r="H368" s="58" t="n">
        <f aca="false">IF(TOT!AK370&lt;400,IF(G368&gt;66,66,G368),G368)</f>
        <v>73</v>
      </c>
      <c r="I368" s="58" t="n">
        <f aca="false">IF(TOT!AK370&lt;200,IF(H368&gt;60,60,H368),H368)</f>
        <v>73</v>
      </c>
      <c r="J368" s="58" t="n">
        <f aca="false">(E368+I368)/2</f>
        <v>83</v>
      </c>
      <c r="K368" s="58" t="n">
        <f aca="false">IF(TOT!AN370&lt;13.4,IF(J368&gt;73,73,J368),J368)</f>
        <v>73</v>
      </c>
      <c r="L368" s="58" t="n">
        <f aca="false">IF(TOT!AN370&lt;11,IF(K368&gt;66,66,K368),K368)</f>
        <v>73</v>
      </c>
    </row>
    <row r="369" customFormat="false" ht="13" hidden="false" customHeight="true" outlineLevel="0" collapsed="false">
      <c r="A369" s="17" t="s">
        <v>1926</v>
      </c>
      <c r="B369" s="50" t="n">
        <f aca="false">(TOT!AV371*60)/TOT!AK371</f>
        <v>4.40798334761856</v>
      </c>
      <c r="C369" s="37" t="n">
        <f aca="false">VLOOKUP(B369,'SC - SHOTS'!$A$3:$B$55,2)</f>
        <v>58</v>
      </c>
      <c r="D369" s="37" t="n">
        <f aca="false">IF(TOT!AK371&lt;400,IF(C369&gt;66,66,C369),C369)</f>
        <v>58</v>
      </c>
      <c r="E369" s="37" t="n">
        <f aca="false">IF(TOT!AK371&lt;200,IF(C369&gt;60,60,C369),C369)</f>
        <v>58</v>
      </c>
      <c r="F369" s="54" t="n">
        <f aca="false">(TOT!W371*60)/TOT!AK371</f>
        <v>0.360653182986973</v>
      </c>
      <c r="G369" s="58" t="n">
        <f aca="false">VLOOKUP(F369,'SC - GOALS'!$A$3:$B$55,2)</f>
        <v>64</v>
      </c>
      <c r="H369" s="58" t="n">
        <f aca="false">IF(TOT!AK371&lt;400,IF(G369&gt;66,66,G369),G369)</f>
        <v>64</v>
      </c>
      <c r="I369" s="58" t="n">
        <f aca="false">IF(TOT!AK371&lt;200,IF(H369&gt;60,60,H369),H369)</f>
        <v>64</v>
      </c>
      <c r="J369" s="58" t="n">
        <f aca="false">(E369+I369)/2</f>
        <v>61</v>
      </c>
      <c r="K369" s="58" t="n">
        <f aca="false">IF(TOT!AN371&lt;13.4,IF(J369&gt;73,73,J369),J369)</f>
        <v>61</v>
      </c>
      <c r="L369" s="58" t="n">
        <f aca="false">IF(TOT!AN371&lt;11,IF(K369&gt;66,66,K369),K369)</f>
        <v>61</v>
      </c>
    </row>
    <row r="370" customFormat="false" ht="13" hidden="false" customHeight="true" outlineLevel="0" collapsed="false">
      <c r="A370" s="17" t="s">
        <v>1929</v>
      </c>
      <c r="B370" s="50" t="n">
        <f aca="false">(TOT!AV372*60)/TOT!AK372</f>
        <v>6.68989547038328</v>
      </c>
      <c r="C370" s="37" t="n">
        <f aca="false">VLOOKUP(B370,'SC - SHOTS'!$A$3:$B$55,2)</f>
        <v>75</v>
      </c>
      <c r="D370" s="37" t="n">
        <f aca="false">IF(TOT!AK372&lt;400,IF(C370&gt;66,66,C370),C370)</f>
        <v>66</v>
      </c>
      <c r="E370" s="37" t="n">
        <f aca="false">IF(TOT!AK372&lt;200,IF(C370&gt;60,60,C370),C370)</f>
        <v>75</v>
      </c>
      <c r="F370" s="54" t="n">
        <f aca="false">(TOT!W372*60)/TOT!AK372</f>
        <v>0.209059233449477</v>
      </c>
      <c r="G370" s="58" t="n">
        <f aca="false">VLOOKUP(F370,'SC - GOALS'!$A$3:$B$55,2)</f>
        <v>56</v>
      </c>
      <c r="H370" s="58" t="n">
        <f aca="false">IF(TOT!AK372&lt;400,IF(G370&gt;66,66,G370),G370)</f>
        <v>56</v>
      </c>
      <c r="I370" s="58" t="n">
        <f aca="false">IF(TOT!AK372&lt;200,IF(H370&gt;60,60,H370),H370)</f>
        <v>56</v>
      </c>
      <c r="J370" s="58" t="n">
        <f aca="false">(E370+I370)/2</f>
        <v>65.5</v>
      </c>
      <c r="K370" s="58" t="n">
        <f aca="false">IF(TOT!AN372&lt;13.4,IF(J370&gt;73,73,J370),J370)</f>
        <v>65.5</v>
      </c>
      <c r="L370" s="58" t="n">
        <f aca="false">IF(TOT!AN372&lt;11,IF(K370&gt;66,66,K370),K370)</f>
        <v>65.5</v>
      </c>
    </row>
    <row r="371" customFormat="false" ht="13" hidden="false" customHeight="true" outlineLevel="0" collapsed="false">
      <c r="A371" s="17" t="s">
        <v>1933</v>
      </c>
      <c r="B371" s="50" t="n">
        <f aca="false">(TOT!AV373*60)/TOT!AK373</f>
        <v>6.21911218018803</v>
      </c>
      <c r="C371" s="37" t="n">
        <f aca="false">VLOOKUP(B371,'SC - SHOTS'!$A$3:$B$55,2)</f>
        <v>71</v>
      </c>
      <c r="D371" s="37" t="n">
        <f aca="false">IF(TOT!AK373&lt;400,IF(C371&gt;66,66,C371),C371)</f>
        <v>71</v>
      </c>
      <c r="E371" s="37" t="n">
        <f aca="false">IF(TOT!AK373&lt;200,IF(C371&gt;60,60,C371),C371)</f>
        <v>71</v>
      </c>
      <c r="F371" s="54" t="n">
        <f aca="false">(TOT!W373*60)/TOT!AK373</f>
        <v>0.236168816969166</v>
      </c>
      <c r="G371" s="58" t="n">
        <f aca="false">VLOOKUP(F371,'SC - GOALS'!$A$3:$B$55,2)</f>
        <v>57</v>
      </c>
      <c r="H371" s="58" t="n">
        <f aca="false">IF(TOT!AK373&lt;400,IF(G371&gt;66,66,G371),G371)</f>
        <v>57</v>
      </c>
      <c r="I371" s="58" t="n">
        <f aca="false">IF(TOT!AK373&lt;200,IF(H371&gt;60,60,H371),H371)</f>
        <v>57</v>
      </c>
      <c r="J371" s="58" t="n">
        <f aca="false">(E371+I371)/2</f>
        <v>64</v>
      </c>
      <c r="K371" s="58" t="n">
        <f aca="false">IF(TOT!AN373&lt;13.4,IF(J371&gt;73,73,J371),J371)</f>
        <v>64</v>
      </c>
      <c r="L371" s="58" t="n">
        <f aca="false">IF(TOT!AN373&lt;11,IF(K371&gt;66,66,K371),K371)</f>
        <v>64</v>
      </c>
    </row>
    <row r="372" customFormat="false" ht="13" hidden="false" customHeight="true" outlineLevel="0" collapsed="false">
      <c r="A372" s="17" t="s">
        <v>1939</v>
      </c>
      <c r="B372" s="50" t="n">
        <f aca="false">(TOT!AV374*60)/TOT!AK374</f>
        <v>3.90843742500266</v>
      </c>
      <c r="C372" s="37" t="n">
        <f aca="false">VLOOKUP(B372,'SC - SHOTS'!$A$3:$B$55,2)</f>
        <v>54</v>
      </c>
      <c r="D372" s="37" t="n">
        <f aca="false">IF(TOT!AK374&lt;400,IF(C372&gt;66,66,C372),C372)</f>
        <v>54</v>
      </c>
      <c r="E372" s="37" t="n">
        <f aca="false">IF(TOT!AK374&lt;200,IF(C372&gt;60,60,C372),C372)</f>
        <v>54</v>
      </c>
      <c r="F372" s="54" t="n">
        <f aca="false">(TOT!W374*60)/TOT!AK374</f>
        <v>0.246848679473852</v>
      </c>
      <c r="G372" s="58" t="n">
        <f aca="false">VLOOKUP(F372,'SC - GOALS'!$A$3:$B$55,2)</f>
        <v>58</v>
      </c>
      <c r="H372" s="58" t="n">
        <f aca="false">IF(TOT!AK374&lt;400,IF(G372&gt;66,66,G372),G372)</f>
        <v>58</v>
      </c>
      <c r="I372" s="58" t="n">
        <f aca="false">IF(TOT!AK374&lt;200,IF(H372&gt;60,60,H372),H372)</f>
        <v>58</v>
      </c>
      <c r="J372" s="58" t="n">
        <f aca="false">(E372+I372)/2</f>
        <v>56</v>
      </c>
      <c r="K372" s="58" t="n">
        <f aca="false">IF(TOT!AN374&lt;13.4,IF(J372&gt;73,73,J372),J372)</f>
        <v>56</v>
      </c>
      <c r="L372" s="58" t="n">
        <f aca="false">IF(TOT!AN374&lt;11,IF(K372&gt;66,66,K372),K372)</f>
        <v>56</v>
      </c>
    </row>
    <row r="373" customFormat="false" ht="13" hidden="false" customHeight="true" outlineLevel="0" collapsed="false">
      <c r="A373" s="17" t="s">
        <v>1943</v>
      </c>
      <c r="B373" s="50" t="n">
        <f aca="false">(TOT!AV375*60)/TOT!AK375</f>
        <v>4.16636528028927</v>
      </c>
      <c r="C373" s="37" t="n">
        <f aca="false">VLOOKUP(B373,'SC - SHOTS'!$A$3:$B$55,2)</f>
        <v>56</v>
      </c>
      <c r="D373" s="37" t="n">
        <f aca="false">IF(TOT!AK375&lt;400,IF(C373&gt;66,66,C373),C373)</f>
        <v>56</v>
      </c>
      <c r="E373" s="37" t="n">
        <f aca="false">IF(TOT!AK375&lt;200,IF(C373&gt;60,60,C373),C373)</f>
        <v>56</v>
      </c>
      <c r="F373" s="54" t="n">
        <f aca="false">(TOT!W375*60)/TOT!AK375</f>
        <v>0</v>
      </c>
      <c r="G373" s="58" t="n">
        <f aca="false">VLOOKUP(F373,'SC - GOALS'!$A$3:$B$55,2)</f>
        <v>47</v>
      </c>
      <c r="H373" s="58" t="n">
        <f aca="false">IF(TOT!AK375&lt;400,IF(G373&gt;66,66,G373),G373)</f>
        <v>47</v>
      </c>
      <c r="I373" s="58" t="n">
        <f aca="false">IF(TOT!AK375&lt;200,IF(H373&gt;60,60,H373),H373)</f>
        <v>47</v>
      </c>
      <c r="J373" s="58" t="n">
        <f aca="false">(E373+I373)/2</f>
        <v>51.5</v>
      </c>
      <c r="K373" s="58" t="n">
        <f aca="false">IF(TOT!AN375&lt;13.4,IF(J373&gt;73,73,J373),J373)</f>
        <v>51.5</v>
      </c>
      <c r="L373" s="58" t="n">
        <f aca="false">IF(TOT!AN375&lt;11,IF(K373&gt;66,66,K373),K373)</f>
        <v>51.5</v>
      </c>
    </row>
    <row r="374" customFormat="false" ht="13" hidden="false" customHeight="true" outlineLevel="0" collapsed="false">
      <c r="A374" s="17" t="s">
        <v>1947</v>
      </c>
      <c r="B374" s="50" t="n">
        <f aca="false">(TOT!AV376*60)/TOT!AK376</f>
        <v>2.75349650349656</v>
      </c>
      <c r="C374" s="37" t="n">
        <f aca="false">VLOOKUP(B374,'SC - SHOTS'!$A$3:$B$55,2)</f>
        <v>48</v>
      </c>
      <c r="D374" s="37" t="n">
        <f aca="false">IF(TOT!AK376&lt;400,IF(C374&gt;66,66,C374),C374)</f>
        <v>48</v>
      </c>
      <c r="E374" s="37" t="n">
        <f aca="false">IF(TOT!AK376&lt;200,IF(C374&gt;60,60,C374),C374)</f>
        <v>48</v>
      </c>
      <c r="F374" s="54" t="n">
        <f aca="false">(TOT!W376*60)/TOT!AK376</f>
        <v>0</v>
      </c>
      <c r="G374" s="58" t="n">
        <f aca="false">VLOOKUP(F374,'SC - GOALS'!$A$3:$B$55,2)</f>
        <v>47</v>
      </c>
      <c r="H374" s="58" t="n">
        <f aca="false">IF(TOT!AK376&lt;400,IF(G374&gt;66,66,G374),G374)</f>
        <v>47</v>
      </c>
      <c r="I374" s="58" t="n">
        <f aca="false">IF(TOT!AK376&lt;200,IF(H374&gt;60,60,H374),H374)</f>
        <v>47</v>
      </c>
      <c r="J374" s="58" t="n">
        <f aca="false">(E374+I374)/2</f>
        <v>47.5</v>
      </c>
      <c r="K374" s="58" t="n">
        <f aca="false">IF(TOT!AN376&lt;13.4,IF(J374&gt;73,73,J374),J374)</f>
        <v>47.5</v>
      </c>
      <c r="L374" s="58" t="n">
        <f aca="false">IF(TOT!AN376&lt;11,IF(K374&gt;66,66,K374),K374)</f>
        <v>47.5</v>
      </c>
    </row>
    <row r="375" customFormat="false" ht="13" hidden="false" customHeight="true" outlineLevel="0" collapsed="false">
      <c r="A375" s="17" t="s">
        <v>1951</v>
      </c>
      <c r="B375" s="50" t="n">
        <f aca="false">(TOT!AV377*60)/TOT!AK377</f>
        <v>8.24843500675095</v>
      </c>
      <c r="C375" s="37" t="n">
        <f aca="false">VLOOKUP(B375,'SC - SHOTS'!$A$3:$B$55,2)</f>
        <v>86</v>
      </c>
      <c r="D375" s="37" t="n">
        <f aca="false">IF(TOT!AK377&lt;400,IF(C375&gt;66,66,C375),C375)</f>
        <v>86</v>
      </c>
      <c r="E375" s="37" t="n">
        <f aca="false">IF(TOT!AK377&lt;200,IF(C375&gt;60,60,C375),C375)</f>
        <v>86</v>
      </c>
      <c r="F375" s="54" t="n">
        <f aca="false">(TOT!W377*60)/TOT!AK377</f>
        <v>0.785565238738186</v>
      </c>
      <c r="G375" s="58" t="n">
        <f aca="false">VLOOKUP(F375,'SC - GOALS'!$A$3:$B$55,2)</f>
        <v>80</v>
      </c>
      <c r="H375" s="58" t="n">
        <f aca="false">IF(TOT!AK377&lt;400,IF(G375&gt;66,66,G375),G375)</f>
        <v>80</v>
      </c>
      <c r="I375" s="58" t="n">
        <f aca="false">IF(TOT!AK377&lt;200,IF(H375&gt;60,60,H375),H375)</f>
        <v>80</v>
      </c>
      <c r="J375" s="58" t="n">
        <f aca="false">(E375+I375)/2</f>
        <v>83</v>
      </c>
      <c r="K375" s="58" t="n">
        <f aca="false">IF(TOT!AN377&lt;13.4,IF(J375&gt;73,73,J375),J375)</f>
        <v>83</v>
      </c>
      <c r="L375" s="58" t="n">
        <f aca="false">IF(TOT!AN377&lt;11,IF(K375&gt;66,66,K375),K375)</f>
        <v>83</v>
      </c>
    </row>
    <row r="376" customFormat="false" ht="13" hidden="false" customHeight="true" outlineLevel="0" collapsed="false">
      <c r="A376" s="17" t="s">
        <v>1954</v>
      </c>
      <c r="B376" s="50" t="n">
        <f aca="false">(TOT!AV378*60)/TOT!AK378</f>
        <v>8.16192416376394</v>
      </c>
      <c r="C376" s="37" t="n">
        <f aca="false">VLOOKUP(B376,'SC - SHOTS'!$A$3:$B$55,2)</f>
        <v>86</v>
      </c>
      <c r="D376" s="37" t="n">
        <f aca="false">IF(TOT!AK378&lt;400,IF(C376&gt;66,66,C376),C376)</f>
        <v>86</v>
      </c>
      <c r="E376" s="37" t="n">
        <f aca="false">IF(TOT!AK378&lt;200,IF(C376&gt;60,60,C376),C376)</f>
        <v>86</v>
      </c>
      <c r="F376" s="54" t="n">
        <f aca="false">(TOT!W378*60)/TOT!AK378</f>
        <v>0.473155023986315</v>
      </c>
      <c r="G376" s="58" t="n">
        <f aca="false">VLOOKUP(F376,'SC - GOALS'!$A$3:$B$55,2)</f>
        <v>69</v>
      </c>
      <c r="H376" s="58" t="n">
        <f aca="false">IF(TOT!AK378&lt;400,IF(G376&gt;66,66,G376),G376)</f>
        <v>69</v>
      </c>
      <c r="I376" s="58" t="n">
        <f aca="false">IF(TOT!AK378&lt;200,IF(H376&gt;60,60,H376),H376)</f>
        <v>69</v>
      </c>
      <c r="J376" s="58" t="n">
        <f aca="false">(E376+I376)/2</f>
        <v>77.5</v>
      </c>
      <c r="K376" s="58" t="n">
        <f aca="false">IF(TOT!AN378&lt;13.4,IF(J376&gt;73,73,J376),J376)</f>
        <v>73</v>
      </c>
      <c r="L376" s="58" t="n">
        <f aca="false">IF(TOT!AN378&lt;11,IF(K376&gt;66,66,K376),K376)</f>
        <v>73</v>
      </c>
    </row>
    <row r="377" customFormat="false" ht="13" hidden="false" customHeight="true" outlineLevel="0" collapsed="false">
      <c r="A377" s="17" t="s">
        <v>1958</v>
      </c>
      <c r="B377" s="50" t="n">
        <f aca="false">(TOT!AV379*60)/TOT!AK379</f>
        <v>9.5772217428818</v>
      </c>
      <c r="C377" s="37" t="n">
        <f aca="false">VLOOKUP(B377,'SC - SHOTS'!$A$3:$B$55,2)</f>
        <v>93</v>
      </c>
      <c r="D377" s="37" t="n">
        <f aca="false">IF(TOT!AK379&lt;400,IF(C377&gt;66,66,C377),C377)</f>
        <v>93</v>
      </c>
      <c r="E377" s="37" t="n">
        <f aca="false">IF(TOT!AK379&lt;200,IF(C377&gt;60,60,C377),C377)</f>
        <v>93</v>
      </c>
      <c r="F377" s="54" t="n">
        <f aca="false">(TOT!W379*60)/TOT!AK379</f>
        <v>1.42364106988783</v>
      </c>
      <c r="G377" s="58" t="n">
        <f aca="false">VLOOKUP(F377,'SC - GOALS'!$A$3:$B$55,2)</f>
        <v>95</v>
      </c>
      <c r="H377" s="58" t="n">
        <f aca="false">IF(TOT!AK379&lt;400,IF(G377&gt;66,66,G377),G377)</f>
        <v>95</v>
      </c>
      <c r="I377" s="58" t="n">
        <f aca="false">IF(TOT!AK379&lt;200,IF(H377&gt;60,60,H377),H377)</f>
        <v>95</v>
      </c>
      <c r="J377" s="58" t="n">
        <f aca="false">(E377+I377)/2</f>
        <v>94</v>
      </c>
      <c r="K377" s="58" t="n">
        <f aca="false">IF(TOT!AN379&lt;13.4,IF(J377&gt;73,73,J377),J377)</f>
        <v>94</v>
      </c>
      <c r="L377" s="58" t="n">
        <f aca="false">IF(TOT!AN379&lt;11,IF(K377&gt;66,66,K377),K377)</f>
        <v>94</v>
      </c>
    </row>
    <row r="378" customFormat="false" ht="13" hidden="false" customHeight="true" outlineLevel="0" collapsed="false">
      <c r="A378" s="17" t="s">
        <v>1961</v>
      </c>
      <c r="B378" s="50" t="n">
        <f aca="false">(TOT!AV380*60)/TOT!AK380</f>
        <v>3.96643783371472</v>
      </c>
      <c r="C378" s="37" t="n">
        <f aca="false">VLOOKUP(B378,'SC - SHOTS'!$A$3:$B$55,2)</f>
        <v>54</v>
      </c>
      <c r="D378" s="37" t="n">
        <f aca="false">IF(TOT!AK380&lt;400,IF(C378&gt;66,66,C378),C378)</f>
        <v>54</v>
      </c>
      <c r="E378" s="37" t="n">
        <f aca="false">IF(TOT!AK380&lt;200,IF(C378&gt;60,60,C378),C378)</f>
        <v>54</v>
      </c>
      <c r="F378" s="54" t="n">
        <f aca="false">(TOT!W380*60)/TOT!AK380</f>
        <v>0.427154843630816</v>
      </c>
      <c r="G378" s="58" t="n">
        <f aca="false">VLOOKUP(F378,'SC - GOALS'!$A$3:$B$55,2)</f>
        <v>67</v>
      </c>
      <c r="H378" s="58" t="n">
        <f aca="false">IF(TOT!AK380&lt;400,IF(G378&gt;66,66,G378),G378)</f>
        <v>67</v>
      </c>
      <c r="I378" s="58" t="n">
        <f aca="false">IF(TOT!AK380&lt;200,IF(H378&gt;60,60,H378),H378)</f>
        <v>67</v>
      </c>
      <c r="J378" s="58" t="n">
        <f aca="false">(E378+I378)/2</f>
        <v>60.5</v>
      </c>
      <c r="K378" s="58" t="n">
        <f aca="false">IF(TOT!AN380&lt;13.4,IF(J378&gt;73,73,J378),J378)</f>
        <v>60.5</v>
      </c>
      <c r="L378" s="58" t="n">
        <f aca="false">IF(TOT!AN380&lt;11,IF(K378&gt;66,66,K378),K378)</f>
        <v>60.5</v>
      </c>
    </row>
    <row r="379" customFormat="false" ht="13" hidden="false" customHeight="true" outlineLevel="0" collapsed="false">
      <c r="A379" s="17" t="s">
        <v>1965</v>
      </c>
      <c r="B379" s="50" t="n">
        <f aca="false">(TOT!AV381*60)/TOT!AK381</f>
        <v>3.83096459904937</v>
      </c>
      <c r="C379" s="37" t="n">
        <f aca="false">VLOOKUP(B379,'SC - SHOTS'!$A$3:$B$55,2)</f>
        <v>54</v>
      </c>
      <c r="D379" s="37" t="n">
        <f aca="false">IF(TOT!AK381&lt;400,IF(C379&gt;66,66,C379),C379)</f>
        <v>54</v>
      </c>
      <c r="E379" s="37" t="n">
        <f aca="false">IF(TOT!AK381&lt;200,IF(C379&gt;60,60,C379),C379)</f>
        <v>54</v>
      </c>
      <c r="F379" s="54" t="n">
        <f aca="false">(TOT!W381*60)/TOT!AK381</f>
        <v>0.170265093291083</v>
      </c>
      <c r="G379" s="58" t="n">
        <f aca="false">VLOOKUP(F379,'SC - GOALS'!$A$3:$B$55,2)</f>
        <v>54</v>
      </c>
      <c r="H379" s="58" t="n">
        <f aca="false">IF(TOT!AK381&lt;400,IF(G379&gt;66,66,G379),G379)</f>
        <v>54</v>
      </c>
      <c r="I379" s="58" t="n">
        <f aca="false">IF(TOT!AK381&lt;200,IF(H379&gt;60,60,H379),H379)</f>
        <v>54</v>
      </c>
      <c r="J379" s="58" t="n">
        <f aca="false">(E379+I379)/2</f>
        <v>54</v>
      </c>
      <c r="K379" s="58" t="n">
        <f aca="false">IF(TOT!AN381&lt;13.4,IF(J379&gt;73,73,J379),J379)</f>
        <v>54</v>
      </c>
      <c r="L379" s="58" t="n">
        <f aca="false">IF(TOT!AN381&lt;11,IF(K379&gt;66,66,K379),K379)</f>
        <v>54</v>
      </c>
    </row>
    <row r="380" customFormat="false" ht="13" hidden="false" customHeight="true" outlineLevel="0" collapsed="false">
      <c r="A380" s="17" t="s">
        <v>1970</v>
      </c>
      <c r="B380" s="50" t="n">
        <f aca="false">(TOT!AV382*60)/TOT!AK382</f>
        <v>1.90923554814762</v>
      </c>
      <c r="C380" s="37" t="n">
        <f aca="false">VLOOKUP(B380,'SC - SHOTS'!$A$3:$B$55,2)</f>
        <v>47</v>
      </c>
      <c r="D380" s="37" t="n">
        <f aca="false">IF(TOT!AK382&lt;400,IF(C380&gt;66,66,C380),C380)</f>
        <v>47</v>
      </c>
      <c r="E380" s="37" t="n">
        <f aca="false">IF(TOT!AK382&lt;200,IF(C380&gt;60,60,C380),C380)</f>
        <v>47</v>
      </c>
      <c r="F380" s="54" t="n">
        <f aca="false">(TOT!W382*60)/TOT!AK382</f>
        <v>0</v>
      </c>
      <c r="G380" s="58" t="n">
        <f aca="false">VLOOKUP(F380,'SC - GOALS'!$A$3:$B$55,2)</f>
        <v>47</v>
      </c>
      <c r="H380" s="58" t="n">
        <f aca="false">IF(TOT!AK382&lt;400,IF(G380&gt;66,66,G380),G380)</f>
        <v>47</v>
      </c>
      <c r="I380" s="58" t="n">
        <f aca="false">IF(TOT!AK382&lt;200,IF(H380&gt;60,60,H380),H380)</f>
        <v>47</v>
      </c>
      <c r="J380" s="58" t="n">
        <f aca="false">(E380+I380)/2</f>
        <v>47</v>
      </c>
      <c r="K380" s="58" t="n">
        <f aca="false">IF(TOT!AN382&lt;13.4,IF(J380&gt;73,73,J380),J380)</f>
        <v>47</v>
      </c>
      <c r="L380" s="58" t="n">
        <f aca="false">IF(TOT!AN382&lt;11,IF(K380&gt;66,66,K380),K380)</f>
        <v>47</v>
      </c>
    </row>
    <row r="381" customFormat="false" ht="13" hidden="false" customHeight="true" outlineLevel="0" collapsed="false">
      <c r="A381" s="17" t="s">
        <v>1975</v>
      </c>
      <c r="B381" s="50" t="n">
        <f aca="false">(TOT!AV383*60)/TOT!AK383</f>
        <v>0</v>
      </c>
      <c r="C381" s="37" t="n">
        <f aca="false">VLOOKUP(B381,'SC - SHOTS'!$A$3:$B$55,2)</f>
        <v>47</v>
      </c>
      <c r="D381" s="37" t="n">
        <f aca="false">IF(TOT!AK383&lt;400,IF(C381&gt;66,66,C381),C381)</f>
        <v>47</v>
      </c>
      <c r="E381" s="37" t="n">
        <f aca="false">IF(TOT!AK383&lt;200,IF(C381&gt;60,60,C381),C381)</f>
        <v>47</v>
      </c>
      <c r="F381" s="54" t="n">
        <f aca="false">(TOT!W383*60)/TOT!AK383</f>
        <v>0</v>
      </c>
      <c r="G381" s="58" t="n">
        <f aca="false">VLOOKUP(F381,'SC - GOALS'!$A$3:$B$55,2)</f>
        <v>47</v>
      </c>
      <c r="H381" s="58" t="n">
        <f aca="false">IF(TOT!AK383&lt;400,IF(G381&gt;66,66,G381),G381)</f>
        <v>47</v>
      </c>
      <c r="I381" s="58" t="n">
        <f aca="false">IF(TOT!AK383&lt;200,IF(H381&gt;60,60,H381),H381)</f>
        <v>47</v>
      </c>
      <c r="J381" s="58" t="n">
        <f aca="false">(E381+I381)/2</f>
        <v>47</v>
      </c>
      <c r="K381" s="58" t="n">
        <f aca="false">IF(TOT!AN383&lt;13.4,IF(J381&gt;73,73,J381),J381)</f>
        <v>47</v>
      </c>
      <c r="L381" s="58" t="n">
        <f aca="false">IF(TOT!AN383&lt;11,IF(K381&gt;66,66,K381),K381)</f>
        <v>47</v>
      </c>
    </row>
    <row r="382" customFormat="false" ht="13" hidden="false" customHeight="true" outlineLevel="0" collapsed="false">
      <c r="A382" s="17" t="s">
        <v>1978</v>
      </c>
      <c r="B382" s="50" t="n">
        <f aca="false">(TOT!AV384*60)/TOT!AK384</f>
        <v>6.75534223493086</v>
      </c>
      <c r="C382" s="37" t="n">
        <f aca="false">VLOOKUP(B382,'SC - SHOTS'!$A$3:$B$55,2)</f>
        <v>75</v>
      </c>
      <c r="D382" s="37" t="n">
        <f aca="false">IF(TOT!AK384&lt;400,IF(C382&gt;66,66,C382),C382)</f>
        <v>75</v>
      </c>
      <c r="E382" s="37" t="n">
        <f aca="false">IF(TOT!AK384&lt;200,IF(C382&gt;60,60,C382),C382)</f>
        <v>75</v>
      </c>
      <c r="F382" s="54" t="n">
        <f aca="false">(TOT!W384*60)/TOT!AK384</f>
        <v>0.643365927136272</v>
      </c>
      <c r="G382" s="58" t="n">
        <f aca="false">VLOOKUP(F382,'SC - GOALS'!$A$3:$B$55,2)</f>
        <v>75</v>
      </c>
      <c r="H382" s="58" t="n">
        <f aca="false">IF(TOT!AK384&lt;400,IF(G382&gt;66,66,G382),G382)</f>
        <v>75</v>
      </c>
      <c r="I382" s="58" t="n">
        <f aca="false">IF(TOT!AK384&lt;200,IF(H382&gt;60,60,H382),H382)</f>
        <v>75</v>
      </c>
      <c r="J382" s="58" t="n">
        <f aca="false">(E382+I382)/2</f>
        <v>75</v>
      </c>
      <c r="K382" s="58" t="n">
        <f aca="false">IF(TOT!AN384&lt;13.4,IF(J382&gt;73,73,J382),J382)</f>
        <v>75</v>
      </c>
      <c r="L382" s="58" t="n">
        <f aca="false">IF(TOT!AN384&lt;11,IF(K382&gt;66,66,K382),K382)</f>
        <v>75</v>
      </c>
    </row>
    <row r="383" customFormat="false" ht="13" hidden="false" customHeight="true" outlineLevel="0" collapsed="false">
      <c r="A383" s="17" t="s">
        <v>1982</v>
      </c>
      <c r="B383" s="50" t="n">
        <f aca="false">(TOT!AV385*60)/TOT!AK385</f>
        <v>2.18579234972678</v>
      </c>
      <c r="C383" s="37" t="n">
        <f aca="false">VLOOKUP(B383,'SC - SHOTS'!$A$3:$B$55,2)</f>
        <v>47</v>
      </c>
      <c r="D383" s="37" t="n">
        <f aca="false">IF(TOT!AK385&lt;400,IF(C383&gt;66,66,C383),C383)</f>
        <v>47</v>
      </c>
      <c r="E383" s="37" t="n">
        <f aca="false">IF(TOT!AK385&lt;200,IF(C383&gt;60,60,C383),C383)</f>
        <v>47</v>
      </c>
      <c r="F383" s="54" t="n">
        <f aca="false">(TOT!W385*60)/TOT!AK385</f>
        <v>2.18579234972678</v>
      </c>
      <c r="G383" s="58" t="n">
        <f aca="false">VLOOKUP(F383,'SC - GOALS'!$A$3:$B$55,2)</f>
        <v>99</v>
      </c>
      <c r="H383" s="58" t="n">
        <f aca="false">IF(TOT!AK385&lt;400,IF(G383&gt;66,66,G383),G383)</f>
        <v>66</v>
      </c>
      <c r="I383" s="58" t="n">
        <f aca="false">IF(TOT!AK385&lt;200,IF(H383&gt;60,60,H383),H383)</f>
        <v>60</v>
      </c>
      <c r="J383" s="58" t="n">
        <f aca="false">(E383+I383)/2</f>
        <v>53.5</v>
      </c>
      <c r="K383" s="58" t="n">
        <f aca="false">IF(TOT!AN385&lt;13.4,IF(J383&gt;73,73,J383),J383)</f>
        <v>53.5</v>
      </c>
      <c r="L383" s="58" t="n">
        <f aca="false">IF(TOT!AN385&lt;11,IF(K383&gt;66,66,K383),K383)</f>
        <v>53.5</v>
      </c>
    </row>
    <row r="384" customFormat="false" ht="13" hidden="false" customHeight="true" outlineLevel="0" collapsed="false">
      <c r="A384" s="17" t="s">
        <v>1986</v>
      </c>
      <c r="B384" s="50" t="n">
        <f aca="false">(TOT!AV386*60)/TOT!AK386</f>
        <v>10.5864037363778</v>
      </c>
      <c r="C384" s="37" t="n">
        <f aca="false">VLOOKUP(B384,'SC - SHOTS'!$A$3:$B$55,2)</f>
        <v>95</v>
      </c>
      <c r="D384" s="37" t="n">
        <f aca="false">IF(TOT!AK386&lt;400,IF(C384&gt;66,66,C384),C384)</f>
        <v>95</v>
      </c>
      <c r="E384" s="37" t="n">
        <f aca="false">IF(TOT!AK386&lt;200,IF(C384&gt;60,60,C384),C384)</f>
        <v>95</v>
      </c>
      <c r="F384" s="54" t="n">
        <f aca="false">(TOT!W386*60)/TOT!AK386</f>
        <v>1.61909704203425</v>
      </c>
      <c r="G384" s="58" t="n">
        <f aca="false">VLOOKUP(F384,'SC - GOALS'!$A$3:$B$55,2)</f>
        <v>97</v>
      </c>
      <c r="H384" s="58" t="n">
        <f aca="false">IF(TOT!AK386&lt;400,IF(G384&gt;66,66,G384),G384)</f>
        <v>97</v>
      </c>
      <c r="I384" s="58" t="n">
        <f aca="false">IF(TOT!AK386&lt;200,IF(H384&gt;60,60,H384),H384)</f>
        <v>97</v>
      </c>
      <c r="J384" s="58" t="n">
        <f aca="false">(E384+I384)/2</f>
        <v>96</v>
      </c>
      <c r="K384" s="58" t="n">
        <f aca="false">IF(TOT!AN386&lt;13.4,IF(J384&gt;73,73,J384),J384)</f>
        <v>96</v>
      </c>
      <c r="L384" s="58" t="n">
        <f aca="false">IF(TOT!AN386&lt;11,IF(K384&gt;66,66,K384),K384)</f>
        <v>96</v>
      </c>
    </row>
    <row r="385" customFormat="false" ht="13" hidden="false" customHeight="true" outlineLevel="0" collapsed="false">
      <c r="A385" s="17" t="s">
        <v>1989</v>
      </c>
      <c r="B385" s="50" t="n">
        <f aca="false">(TOT!AV387*60)/TOT!AK387</f>
        <v>5.54349236558684</v>
      </c>
      <c r="C385" s="37" t="n">
        <f aca="false">VLOOKUP(B385,'SC - SHOTS'!$A$3:$B$55,2)</f>
        <v>66</v>
      </c>
      <c r="D385" s="37" t="n">
        <f aca="false">IF(TOT!AK387&lt;400,IF(C385&gt;66,66,C385),C385)</f>
        <v>66</v>
      </c>
      <c r="E385" s="37" t="n">
        <f aca="false">IF(TOT!AK387&lt;200,IF(C385&gt;60,60,C385),C385)</f>
        <v>66</v>
      </c>
      <c r="F385" s="54" t="n">
        <f aca="false">(TOT!W387*60)/TOT!AK387</f>
        <v>0.373718586444057</v>
      </c>
      <c r="G385" s="58" t="n">
        <f aca="false">VLOOKUP(F385,'SC - GOALS'!$A$3:$B$55,2)</f>
        <v>64</v>
      </c>
      <c r="H385" s="58" t="n">
        <f aca="false">IF(TOT!AK387&lt;400,IF(G385&gt;66,66,G385),G385)</f>
        <v>64</v>
      </c>
      <c r="I385" s="58" t="n">
        <f aca="false">IF(TOT!AK387&lt;200,IF(H385&gt;60,60,H385),H385)</f>
        <v>64</v>
      </c>
      <c r="J385" s="58" t="n">
        <f aca="false">(E385+I385)/2</f>
        <v>65</v>
      </c>
      <c r="K385" s="58" t="n">
        <f aca="false">IF(TOT!AN387&lt;13.4,IF(J385&gt;73,73,J385),J385)</f>
        <v>65</v>
      </c>
      <c r="L385" s="58" t="n">
        <f aca="false">IF(TOT!AN387&lt;11,IF(K385&gt;66,66,K385),K385)</f>
        <v>65</v>
      </c>
    </row>
    <row r="386" customFormat="false" ht="13" hidden="false" customHeight="true" outlineLevel="0" collapsed="false">
      <c r="A386" s="17" t="s">
        <v>1992</v>
      </c>
      <c r="B386" s="50" t="n">
        <f aca="false">(TOT!AV388*60)/TOT!AK388</f>
        <v>12.1309441261268</v>
      </c>
      <c r="C386" s="37" t="n">
        <f aca="false">VLOOKUP(B386,'SC - SHOTS'!$A$3:$B$55,2)</f>
        <v>98</v>
      </c>
      <c r="D386" s="37" t="n">
        <f aca="false">IF(TOT!AK388&lt;400,IF(C386&gt;66,66,C386),C386)</f>
        <v>98</v>
      </c>
      <c r="E386" s="37" t="n">
        <f aca="false">IF(TOT!AK388&lt;200,IF(C386&gt;60,60,C386),C386)</f>
        <v>98</v>
      </c>
      <c r="F386" s="54" t="n">
        <f aca="false">(TOT!W388*60)/TOT!AK388</f>
        <v>1.05105653078355</v>
      </c>
      <c r="G386" s="58" t="n">
        <f aca="false">VLOOKUP(F386,'SC - GOALS'!$A$3:$B$55,2)</f>
        <v>88</v>
      </c>
      <c r="H386" s="58" t="n">
        <f aca="false">IF(TOT!AK388&lt;400,IF(G386&gt;66,66,G386),G386)</f>
        <v>88</v>
      </c>
      <c r="I386" s="58" t="n">
        <f aca="false">IF(TOT!AK388&lt;200,IF(H386&gt;60,60,H386),H386)</f>
        <v>88</v>
      </c>
      <c r="J386" s="58" t="n">
        <f aca="false">(E386+I386)/2</f>
        <v>93</v>
      </c>
      <c r="K386" s="58" t="n">
        <f aca="false">IF(TOT!AN388&lt;13.4,IF(J386&gt;73,73,J386),J386)</f>
        <v>93</v>
      </c>
      <c r="L386" s="58" t="n">
        <f aca="false">IF(TOT!AN388&lt;11,IF(K386&gt;66,66,K386),K386)</f>
        <v>93</v>
      </c>
    </row>
    <row r="387" customFormat="false" ht="13" hidden="false" customHeight="true" outlineLevel="0" collapsed="false">
      <c r="A387" s="17" t="s">
        <v>1995</v>
      </c>
      <c r="B387" s="50" t="n">
        <f aca="false">(TOT!AV389*60)/TOT!AK389</f>
        <v>5.31632110579479</v>
      </c>
      <c r="C387" s="37" t="n">
        <f aca="false">VLOOKUP(B387,'SC - SHOTS'!$A$3:$B$55,2)</f>
        <v>64</v>
      </c>
      <c r="D387" s="37" t="n">
        <f aca="false">IF(TOT!AK389&lt;400,IF(C387&gt;66,66,C387),C387)</f>
        <v>64</v>
      </c>
      <c r="E387" s="37" t="n">
        <f aca="false">IF(TOT!AK389&lt;200,IF(C387&gt;60,60,C387),C387)</f>
        <v>64</v>
      </c>
      <c r="F387" s="54" t="n">
        <f aca="false">(TOT!W389*60)/TOT!AK389</f>
        <v>0.691121743753323</v>
      </c>
      <c r="G387" s="58" t="n">
        <f aca="false">VLOOKUP(F387,'SC - GOALS'!$A$3:$B$55,2)</f>
        <v>77</v>
      </c>
      <c r="H387" s="58" t="n">
        <f aca="false">IF(TOT!AK389&lt;400,IF(G387&gt;66,66,G387),G387)</f>
        <v>77</v>
      </c>
      <c r="I387" s="58" t="n">
        <f aca="false">IF(TOT!AK389&lt;200,IF(H387&gt;60,60,H387),H387)</f>
        <v>77</v>
      </c>
      <c r="J387" s="58" t="n">
        <f aca="false">(E387+I387)/2</f>
        <v>70.5</v>
      </c>
      <c r="K387" s="58" t="n">
        <f aca="false">IF(TOT!AN389&lt;13.4,IF(J387&gt;73,73,J387),J387)</f>
        <v>70.5</v>
      </c>
      <c r="L387" s="58" t="n">
        <f aca="false">IF(TOT!AN389&lt;11,IF(K387&gt;66,66,K387),K387)</f>
        <v>70.5</v>
      </c>
    </row>
    <row r="388" customFormat="false" ht="13" hidden="false" customHeight="true" outlineLevel="0" collapsed="false">
      <c r="A388" s="17" t="s">
        <v>2000</v>
      </c>
      <c r="B388" s="50" t="n">
        <f aca="false">(TOT!AV390*60)/TOT!AK390</f>
        <v>4.54287336740488</v>
      </c>
      <c r="C388" s="37" t="n">
        <f aca="false">VLOOKUP(B388,'SC - SHOTS'!$A$3:$B$55,2)</f>
        <v>59</v>
      </c>
      <c r="D388" s="37" t="n">
        <f aca="false">IF(TOT!AK390&lt;400,IF(C388&gt;66,66,C388),C388)</f>
        <v>59</v>
      </c>
      <c r="E388" s="37" t="n">
        <f aca="false">IF(TOT!AK390&lt;200,IF(C388&gt;60,60,C388),C388)</f>
        <v>59</v>
      </c>
      <c r="F388" s="54" t="n">
        <f aca="false">(TOT!W390*60)/TOT!AK390</f>
        <v>0.738216922203294</v>
      </c>
      <c r="G388" s="58" t="n">
        <f aca="false">VLOOKUP(F388,'SC - GOALS'!$A$3:$B$55,2)</f>
        <v>78</v>
      </c>
      <c r="H388" s="58" t="n">
        <f aca="false">IF(TOT!AK390&lt;400,IF(G388&gt;66,66,G388),G388)</f>
        <v>78</v>
      </c>
      <c r="I388" s="58" t="n">
        <f aca="false">IF(TOT!AK390&lt;200,IF(H388&gt;60,60,H388),H388)</f>
        <v>78</v>
      </c>
      <c r="J388" s="58" t="n">
        <f aca="false">(E388+I388)/2</f>
        <v>68.5</v>
      </c>
      <c r="K388" s="58" t="n">
        <f aca="false">IF(TOT!AN390&lt;13.4,IF(J388&gt;73,73,J388),J388)</f>
        <v>68.5</v>
      </c>
      <c r="L388" s="58" t="n">
        <f aca="false">IF(TOT!AN390&lt;11,IF(K388&gt;66,66,K388),K388)</f>
        <v>68.5</v>
      </c>
    </row>
    <row r="389" customFormat="false" ht="13" hidden="false" customHeight="true" outlineLevel="0" collapsed="false">
      <c r="A389" s="17" t="s">
        <v>2004</v>
      </c>
      <c r="B389" s="50" t="n">
        <f aca="false">(TOT!AV391*60)/TOT!AK391</f>
        <v>9.39118425595581</v>
      </c>
      <c r="C389" s="37" t="n">
        <f aca="false">VLOOKUP(B389,'SC - SHOTS'!$A$3:$B$55,2)</f>
        <v>92</v>
      </c>
      <c r="D389" s="37" t="n">
        <f aca="false">IF(TOT!AK391&lt;400,IF(C389&gt;66,66,C389),C389)</f>
        <v>92</v>
      </c>
      <c r="E389" s="37" t="n">
        <f aca="false">IF(TOT!AK391&lt;200,IF(C389&gt;60,60,C389),C389)</f>
        <v>92</v>
      </c>
      <c r="F389" s="54" t="n">
        <f aca="false">(TOT!W391*60)/TOT!AK391</f>
        <v>0.828633904937277</v>
      </c>
      <c r="G389" s="58" t="n">
        <f aca="false">VLOOKUP(F389,'SC - GOALS'!$A$3:$B$55,2)</f>
        <v>81</v>
      </c>
      <c r="H389" s="58" t="n">
        <f aca="false">IF(TOT!AK391&lt;400,IF(G389&gt;66,66,G389),G389)</f>
        <v>81</v>
      </c>
      <c r="I389" s="58" t="n">
        <f aca="false">IF(TOT!AK391&lt;200,IF(H389&gt;60,60,H389),H389)</f>
        <v>81</v>
      </c>
      <c r="J389" s="58" t="n">
        <f aca="false">(E389+I389)/2</f>
        <v>86.5</v>
      </c>
      <c r="K389" s="58" t="n">
        <f aca="false">IF(TOT!AN391&lt;13.4,IF(J389&gt;73,73,J389),J389)</f>
        <v>73</v>
      </c>
      <c r="L389" s="58" t="n">
        <f aca="false">IF(TOT!AN391&lt;11,IF(K389&gt;66,66,K389),K389)</f>
        <v>73</v>
      </c>
    </row>
    <row r="390" customFormat="false" ht="13" hidden="false" customHeight="true" outlineLevel="0" collapsed="false">
      <c r="A390" s="17" t="s">
        <v>2009</v>
      </c>
      <c r="B390" s="50" t="n">
        <f aca="false">(TOT!AV392*60)/TOT!AK392</f>
        <v>7.53854940034266</v>
      </c>
      <c r="C390" s="37" t="n">
        <f aca="false">VLOOKUP(B390,'SC - SHOTS'!$A$3:$B$55,2)</f>
        <v>81</v>
      </c>
      <c r="D390" s="37" t="n">
        <f aca="false">IF(TOT!AK392&lt;400,IF(C390&gt;66,66,C390),C390)</f>
        <v>66</v>
      </c>
      <c r="E390" s="37" t="n">
        <f aca="false">IF(TOT!AK392&lt;200,IF(C390&gt;60,60,C390),C390)</f>
        <v>60</v>
      </c>
      <c r="F390" s="54" t="n">
        <f aca="false">(TOT!W392*60)/TOT!AK392</f>
        <v>0</v>
      </c>
      <c r="G390" s="58" t="n">
        <f aca="false">VLOOKUP(F390,'SC - GOALS'!$A$3:$B$55,2)</f>
        <v>47</v>
      </c>
      <c r="H390" s="58" t="n">
        <f aca="false">IF(TOT!AK392&lt;400,IF(G390&gt;66,66,G390),G390)</f>
        <v>47</v>
      </c>
      <c r="I390" s="58" t="n">
        <f aca="false">IF(TOT!AK392&lt;200,IF(H390&gt;60,60,H390),H390)</f>
        <v>47</v>
      </c>
      <c r="J390" s="58" t="n">
        <f aca="false">(E390+I390)/2</f>
        <v>53.5</v>
      </c>
      <c r="K390" s="58" t="n">
        <f aca="false">IF(TOT!AN392&lt;13.4,IF(J390&gt;73,73,J390),J390)</f>
        <v>53.5</v>
      </c>
      <c r="L390" s="58" t="n">
        <f aca="false">IF(TOT!AN392&lt;11,IF(K390&gt;66,66,K390),K390)</f>
        <v>53.5</v>
      </c>
    </row>
    <row r="391" customFormat="false" ht="13" hidden="false" customHeight="true" outlineLevel="0" collapsed="false">
      <c r="A391" s="17" t="s">
        <v>2013</v>
      </c>
      <c r="B391" s="50" t="n">
        <f aca="false">(TOT!AV393*60)/TOT!AK393</f>
        <v>5.64000508108561</v>
      </c>
      <c r="C391" s="37" t="n">
        <f aca="false">VLOOKUP(B391,'SC - SHOTS'!$A$3:$B$55,2)</f>
        <v>67</v>
      </c>
      <c r="D391" s="37" t="n">
        <f aca="false">IF(TOT!AK393&lt;400,IF(C391&gt;66,66,C391),C391)</f>
        <v>66</v>
      </c>
      <c r="E391" s="37" t="n">
        <f aca="false">IF(TOT!AK393&lt;200,IF(C391&gt;60,60,C391),C391)</f>
        <v>67</v>
      </c>
      <c r="F391" s="54" t="n">
        <f aca="false">(TOT!W393*60)/TOT!AK393</f>
        <v>0.457297709277212</v>
      </c>
      <c r="G391" s="58" t="n">
        <f aca="false">VLOOKUP(F391,'SC - GOALS'!$A$3:$B$55,2)</f>
        <v>68</v>
      </c>
      <c r="H391" s="58" t="n">
        <f aca="false">IF(TOT!AK393&lt;400,IF(G391&gt;66,66,G391),G391)</f>
        <v>66</v>
      </c>
      <c r="I391" s="58" t="n">
        <f aca="false">IF(TOT!AK393&lt;200,IF(H391&gt;60,60,H391),H391)</f>
        <v>66</v>
      </c>
      <c r="J391" s="58" t="n">
        <f aca="false">(E391+I391)/2</f>
        <v>66.5</v>
      </c>
      <c r="K391" s="58" t="n">
        <f aca="false">IF(TOT!AN393&lt;13.4,IF(J391&gt;73,73,J391),J391)</f>
        <v>66.5</v>
      </c>
      <c r="L391" s="58" t="n">
        <f aca="false">IF(TOT!AN393&lt;11,IF(K391&gt;66,66,K391),K391)</f>
        <v>66.5</v>
      </c>
    </row>
    <row r="392" customFormat="false" ht="13" hidden="false" customHeight="true" outlineLevel="0" collapsed="false">
      <c r="A392" s="17" t="s">
        <v>2017</v>
      </c>
      <c r="B392" s="50" t="n">
        <f aca="false">(TOT!AV394*60)/TOT!AK394</f>
        <v>7.20741940232571</v>
      </c>
      <c r="C392" s="37" t="n">
        <f aca="false">VLOOKUP(B392,'SC - SHOTS'!$A$3:$B$55,2)</f>
        <v>79</v>
      </c>
      <c r="D392" s="37" t="n">
        <f aca="false">IF(TOT!AK394&lt;400,IF(C392&gt;66,66,C392),C392)</f>
        <v>79</v>
      </c>
      <c r="E392" s="37" t="n">
        <f aca="false">IF(TOT!AK394&lt;200,IF(C392&gt;60,60,C392),C392)</f>
        <v>79</v>
      </c>
      <c r="F392" s="54" t="n">
        <f aca="false">(TOT!W394*60)/TOT!AK394</f>
        <v>0.900927425290714</v>
      </c>
      <c r="G392" s="58" t="n">
        <f aca="false">VLOOKUP(F392,'SC - GOALS'!$A$3:$B$55,2)</f>
        <v>84</v>
      </c>
      <c r="H392" s="58" t="n">
        <f aca="false">IF(TOT!AK394&lt;400,IF(G392&gt;66,66,G392),G392)</f>
        <v>84</v>
      </c>
      <c r="I392" s="58" t="n">
        <f aca="false">IF(TOT!AK394&lt;200,IF(H392&gt;60,60,H392),H392)</f>
        <v>84</v>
      </c>
      <c r="J392" s="58" t="n">
        <f aca="false">(E392+I392)/2</f>
        <v>81.5</v>
      </c>
      <c r="K392" s="58" t="n">
        <f aca="false">IF(TOT!AN394&lt;13.4,IF(J392&gt;73,73,J392),J392)</f>
        <v>81.5</v>
      </c>
      <c r="L392" s="58" t="n">
        <f aca="false">IF(TOT!AN394&lt;11,IF(K392&gt;66,66,K392),K392)</f>
        <v>81.5</v>
      </c>
    </row>
    <row r="393" customFormat="false" ht="13" hidden="false" customHeight="true" outlineLevel="0" collapsed="false">
      <c r="A393" s="17" t="s">
        <v>2020</v>
      </c>
      <c r="B393" s="50" t="n">
        <f aca="false">(TOT!AV395*60)/TOT!AK395</f>
        <v>7.34029806823201</v>
      </c>
      <c r="C393" s="37" t="n">
        <f aca="false">VLOOKUP(B393,'SC - SHOTS'!$A$3:$B$55,2)</f>
        <v>80</v>
      </c>
      <c r="D393" s="37" t="n">
        <f aca="false">IF(TOT!AK395&lt;400,IF(C393&gt;66,66,C393),C393)</f>
        <v>80</v>
      </c>
      <c r="E393" s="37" t="n">
        <f aca="false">IF(TOT!AK395&lt;200,IF(C393&gt;60,60,C393),C393)</f>
        <v>80</v>
      </c>
      <c r="F393" s="54" t="n">
        <f aca="false">(TOT!W395*60)/TOT!AK395</f>
        <v>0.15134635192231</v>
      </c>
      <c r="G393" s="58" t="n">
        <f aca="false">VLOOKUP(F393,'SC - GOALS'!$A$3:$B$55,2)</f>
        <v>53</v>
      </c>
      <c r="H393" s="58" t="n">
        <f aca="false">IF(TOT!AK395&lt;400,IF(G393&gt;66,66,G393),G393)</f>
        <v>53</v>
      </c>
      <c r="I393" s="58" t="n">
        <f aca="false">IF(TOT!AK395&lt;200,IF(H393&gt;60,60,H393),H393)</f>
        <v>53</v>
      </c>
      <c r="J393" s="58" t="n">
        <f aca="false">(E393+I393)/2</f>
        <v>66.5</v>
      </c>
      <c r="K393" s="58" t="n">
        <f aca="false">IF(TOT!AN395&lt;13.4,IF(J393&gt;73,73,J393),J393)</f>
        <v>66.5</v>
      </c>
      <c r="L393" s="58" t="n">
        <f aca="false">IF(TOT!AN395&lt;11,IF(K393&gt;66,66,K393),K393)</f>
        <v>66</v>
      </c>
    </row>
    <row r="394" customFormat="false" ht="13" hidden="false" customHeight="true" outlineLevel="0" collapsed="false">
      <c r="A394" s="17" t="s">
        <v>2026</v>
      </c>
      <c r="B394" s="50" t="n">
        <f aca="false">(TOT!AV396*60)/TOT!AK396</f>
        <v>4.56390917114674</v>
      </c>
      <c r="C394" s="37" t="n">
        <f aca="false">VLOOKUP(B394,'SC - SHOTS'!$A$3:$B$55,2)</f>
        <v>59</v>
      </c>
      <c r="D394" s="37" t="n">
        <f aca="false">IF(TOT!AK396&lt;400,IF(C394&gt;66,66,C394),C394)</f>
        <v>59</v>
      </c>
      <c r="E394" s="37" t="n">
        <f aca="false">IF(TOT!AK396&lt;200,IF(C394&gt;60,60,C394),C394)</f>
        <v>59</v>
      </c>
      <c r="F394" s="54" t="n">
        <f aca="false">(TOT!W396*60)/TOT!AK396</f>
        <v>0.173313006499243</v>
      </c>
      <c r="G394" s="58" t="n">
        <f aca="false">VLOOKUP(F394,'SC - GOALS'!$A$3:$B$55,2)</f>
        <v>54</v>
      </c>
      <c r="H394" s="58" t="n">
        <f aca="false">IF(TOT!AK396&lt;400,IF(G394&gt;66,66,G394),G394)</f>
        <v>54</v>
      </c>
      <c r="I394" s="58" t="n">
        <f aca="false">IF(TOT!AK396&lt;200,IF(H394&gt;60,60,H394),H394)</f>
        <v>54</v>
      </c>
      <c r="J394" s="58" t="n">
        <f aca="false">(E394+I394)/2</f>
        <v>56.5</v>
      </c>
      <c r="K394" s="58" t="n">
        <f aca="false">IF(TOT!AN396&lt;13.4,IF(J394&gt;73,73,J394),J394)</f>
        <v>56.5</v>
      </c>
      <c r="L394" s="58" t="n">
        <f aca="false">IF(TOT!AN396&lt;11,IF(K394&gt;66,66,K394),K394)</f>
        <v>56.5</v>
      </c>
    </row>
    <row r="395" customFormat="false" ht="13" hidden="false" customHeight="true" outlineLevel="0" collapsed="false">
      <c r="A395" s="17" t="s">
        <v>2029</v>
      </c>
      <c r="B395" s="50" t="n">
        <f aca="false">(TOT!AV397*60)/TOT!AK397</f>
        <v>1.38355111452729</v>
      </c>
      <c r="C395" s="37" t="n">
        <f aca="false">VLOOKUP(B395,'SC - SHOTS'!$A$3:$B$55,2)</f>
        <v>47</v>
      </c>
      <c r="D395" s="37" t="n">
        <f aca="false">IF(TOT!AK397&lt;400,IF(C395&gt;66,66,C395),C395)</f>
        <v>47</v>
      </c>
      <c r="E395" s="37" t="n">
        <f aca="false">IF(TOT!AK397&lt;200,IF(C395&gt;60,60,C395),C395)</f>
        <v>47</v>
      </c>
      <c r="F395" s="54" t="n">
        <f aca="false">(TOT!W397*60)/TOT!AK397</f>
        <v>0</v>
      </c>
      <c r="G395" s="58" t="n">
        <f aca="false">VLOOKUP(F395,'SC - GOALS'!$A$3:$B$55,2)</f>
        <v>47</v>
      </c>
      <c r="H395" s="58" t="n">
        <f aca="false">IF(TOT!AK397&lt;400,IF(G395&gt;66,66,G395),G395)</f>
        <v>47</v>
      </c>
      <c r="I395" s="58" t="n">
        <f aca="false">IF(TOT!AK397&lt;200,IF(H395&gt;60,60,H395),H395)</f>
        <v>47</v>
      </c>
      <c r="J395" s="58" t="n">
        <f aca="false">(E395+I395)/2</f>
        <v>47</v>
      </c>
      <c r="K395" s="58" t="n">
        <f aca="false">IF(TOT!AN397&lt;13.4,IF(J395&gt;73,73,J395),J395)</f>
        <v>47</v>
      </c>
      <c r="L395" s="58" t="n">
        <f aca="false">IF(TOT!AN397&lt;11,IF(K395&gt;66,66,K395),K395)</f>
        <v>47</v>
      </c>
    </row>
    <row r="396" customFormat="false" ht="13" hidden="false" customHeight="true" outlineLevel="0" collapsed="false">
      <c r="A396" s="17" t="s">
        <v>2034</v>
      </c>
      <c r="B396" s="50" t="n">
        <f aca="false">(TOT!AV398*60)/TOT!AK398</f>
        <v>8.51198581335698</v>
      </c>
      <c r="C396" s="37" t="n">
        <f aca="false">VLOOKUP(B396,'SC - SHOTS'!$A$3:$B$55,2)</f>
        <v>87</v>
      </c>
      <c r="D396" s="37" t="n">
        <f aca="false">IF(TOT!AK398&lt;400,IF(C396&gt;66,66,C396),C396)</f>
        <v>87</v>
      </c>
      <c r="E396" s="37" t="n">
        <f aca="false">IF(TOT!AK398&lt;200,IF(C396&gt;60,60,C396),C396)</f>
        <v>87</v>
      </c>
      <c r="F396" s="54" t="n">
        <f aca="false">(TOT!W398*60)/TOT!AK398</f>
        <v>0.835998606668989</v>
      </c>
      <c r="G396" s="58" t="n">
        <f aca="false">VLOOKUP(F396,'SC - GOALS'!$A$3:$B$55,2)</f>
        <v>82</v>
      </c>
      <c r="H396" s="58" t="n">
        <f aca="false">IF(TOT!AK398&lt;400,IF(G396&gt;66,66,G396),G396)</f>
        <v>82</v>
      </c>
      <c r="I396" s="58" t="n">
        <f aca="false">IF(TOT!AK398&lt;200,IF(H396&gt;60,60,H396),H396)</f>
        <v>82</v>
      </c>
      <c r="J396" s="58" t="n">
        <f aca="false">(E396+I396)/2</f>
        <v>84.5</v>
      </c>
      <c r="K396" s="58" t="n">
        <f aca="false">IF(TOT!AN398&lt;13.4,IF(J396&gt;73,73,J396),J396)</f>
        <v>84.5</v>
      </c>
      <c r="L396" s="58" t="n">
        <f aca="false">IF(TOT!AN398&lt;11,IF(K396&gt;66,66,K396),K396)</f>
        <v>84.5</v>
      </c>
    </row>
    <row r="397" customFormat="false" ht="13" hidden="false" customHeight="true" outlineLevel="0" collapsed="false">
      <c r="A397" s="17" t="s">
        <v>2037</v>
      </c>
      <c r="B397" s="50" t="n">
        <f aca="false">(TOT!AV399*60)/TOT!AK399</f>
        <v>5.21910579320741</v>
      </c>
      <c r="C397" s="37" t="n">
        <f aca="false">VLOOKUP(B397,'SC - SHOTS'!$A$3:$B$55,2)</f>
        <v>64</v>
      </c>
      <c r="D397" s="37" t="n">
        <f aca="false">IF(TOT!AK399&lt;400,IF(C397&gt;66,66,C397),C397)</f>
        <v>64</v>
      </c>
      <c r="E397" s="37" t="n">
        <f aca="false">IF(TOT!AK399&lt;200,IF(C397&gt;60,60,C397),C397)</f>
        <v>64</v>
      </c>
      <c r="F397" s="54" t="n">
        <f aca="false">(TOT!W399*60)/TOT!AK399</f>
        <v>0.904645004155951</v>
      </c>
      <c r="G397" s="58" t="n">
        <f aca="false">VLOOKUP(F397,'SC - GOALS'!$A$3:$B$55,2)</f>
        <v>84</v>
      </c>
      <c r="H397" s="58" t="n">
        <f aca="false">IF(TOT!AK399&lt;400,IF(G397&gt;66,66,G397),G397)</f>
        <v>84</v>
      </c>
      <c r="I397" s="58" t="n">
        <f aca="false">IF(TOT!AK399&lt;200,IF(H397&gt;60,60,H397),H397)</f>
        <v>84</v>
      </c>
      <c r="J397" s="58" t="n">
        <f aca="false">(E397+I397)/2</f>
        <v>74</v>
      </c>
      <c r="K397" s="58" t="n">
        <f aca="false">IF(TOT!AN399&lt;13.4,IF(J397&gt;73,73,J397),J397)</f>
        <v>74</v>
      </c>
      <c r="L397" s="58" t="n">
        <f aca="false">IF(TOT!AN399&lt;11,IF(K397&gt;66,66,K397),K397)</f>
        <v>74</v>
      </c>
    </row>
    <row r="398" customFormat="false" ht="13" hidden="false" customHeight="true" outlineLevel="0" collapsed="false">
      <c r="A398" s="17" t="s">
        <v>2040</v>
      </c>
      <c r="B398" s="50" t="n">
        <f aca="false">(TOT!AV400*60)/TOT!AK400</f>
        <v>7.71458706534293</v>
      </c>
      <c r="C398" s="37" t="n">
        <f aca="false">VLOOKUP(B398,'SC - SHOTS'!$A$3:$B$55,2)</f>
        <v>82</v>
      </c>
      <c r="D398" s="37" t="n">
        <f aca="false">IF(TOT!AK400&lt;400,IF(C398&gt;66,66,C398),C398)</f>
        <v>82</v>
      </c>
      <c r="E398" s="37" t="n">
        <f aca="false">IF(TOT!AK400&lt;200,IF(C398&gt;60,60,C398),C398)</f>
        <v>82</v>
      </c>
      <c r="F398" s="54" t="n">
        <f aca="false">(TOT!W400*60)/TOT!AK400</f>
        <v>0.7232425373759</v>
      </c>
      <c r="G398" s="58" t="n">
        <f aca="false">VLOOKUP(F398,'SC - GOALS'!$A$3:$B$55,2)</f>
        <v>78</v>
      </c>
      <c r="H398" s="58" t="n">
        <f aca="false">IF(TOT!AK400&lt;400,IF(G398&gt;66,66,G398),G398)</f>
        <v>78</v>
      </c>
      <c r="I398" s="58" t="n">
        <f aca="false">IF(TOT!AK400&lt;200,IF(H398&gt;60,60,H398),H398)</f>
        <v>78</v>
      </c>
      <c r="J398" s="58" t="n">
        <f aca="false">(E398+I398)/2</f>
        <v>80</v>
      </c>
      <c r="K398" s="58" t="n">
        <f aca="false">IF(TOT!AN400&lt;13.4,IF(J398&gt;73,73,J398),J398)</f>
        <v>73</v>
      </c>
      <c r="L398" s="58" t="n">
        <f aca="false">IF(TOT!AN400&lt;11,IF(K398&gt;66,66,K398),K398)</f>
        <v>73</v>
      </c>
    </row>
    <row r="399" customFormat="false" ht="13" hidden="false" customHeight="true" outlineLevel="0" collapsed="false">
      <c r="A399" s="17" t="s">
        <v>2044</v>
      </c>
      <c r="B399" s="50" t="n">
        <f aca="false">(TOT!AV401*60)/TOT!AK401</f>
        <v>5.19885867349922</v>
      </c>
      <c r="C399" s="37" t="n">
        <f aca="false">VLOOKUP(B399,'SC - SHOTS'!$A$3:$B$55,2)</f>
        <v>63</v>
      </c>
      <c r="D399" s="37" t="n">
        <f aca="false">IF(TOT!AK401&lt;400,IF(C399&gt;66,66,C399),C399)</f>
        <v>63</v>
      </c>
      <c r="E399" s="37" t="n">
        <f aca="false">IF(TOT!AK401&lt;200,IF(C399&gt;60,60,C399),C399)</f>
        <v>63</v>
      </c>
      <c r="F399" s="54" t="n">
        <f aca="false">(TOT!W401*60)/TOT!AK401</f>
        <v>0.293483957374956</v>
      </c>
      <c r="G399" s="58" t="n">
        <f aca="false">VLOOKUP(F399,'SC - GOALS'!$A$3:$B$55,2)</f>
        <v>60</v>
      </c>
      <c r="H399" s="58" t="n">
        <f aca="false">IF(TOT!AK401&lt;400,IF(G399&gt;66,66,G399),G399)</f>
        <v>60</v>
      </c>
      <c r="I399" s="58" t="n">
        <f aca="false">IF(TOT!AK401&lt;200,IF(H399&gt;60,60,H399),H399)</f>
        <v>60</v>
      </c>
      <c r="J399" s="58" t="n">
        <f aca="false">(E399+I399)/2</f>
        <v>61.5</v>
      </c>
      <c r="K399" s="58" t="n">
        <f aca="false">IF(TOT!AN401&lt;13.4,IF(J399&gt;73,73,J399),J399)</f>
        <v>61.5</v>
      </c>
      <c r="L399" s="58" t="n">
        <f aca="false">IF(TOT!AN401&lt;11,IF(K399&gt;66,66,K399),K399)</f>
        <v>61.5</v>
      </c>
    </row>
    <row r="400" customFormat="false" ht="13" hidden="false" customHeight="true" outlineLevel="0" collapsed="false">
      <c r="A400" s="17" t="s">
        <v>2048</v>
      </c>
      <c r="B400" s="50" t="n">
        <f aca="false">(TOT!AV402*60)/TOT!AK402</f>
        <v>7.76307323096189</v>
      </c>
      <c r="C400" s="37" t="n">
        <f aca="false">VLOOKUP(B400,'SC - SHOTS'!$A$3:$B$55,2)</f>
        <v>83</v>
      </c>
      <c r="D400" s="37" t="n">
        <f aca="false">IF(TOT!AK402&lt;400,IF(C400&gt;66,66,C400),C400)</f>
        <v>83</v>
      </c>
      <c r="E400" s="37" t="n">
        <f aca="false">IF(TOT!AK402&lt;200,IF(C400&gt;60,60,C400),C400)</f>
        <v>83</v>
      </c>
      <c r="F400" s="54" t="n">
        <f aca="false">(TOT!W402*60)/TOT!AK402</f>
        <v>0.375632575691704</v>
      </c>
      <c r="G400" s="58" t="n">
        <f aca="false">VLOOKUP(F400,'SC - GOALS'!$A$3:$B$55,2)</f>
        <v>64</v>
      </c>
      <c r="H400" s="58" t="n">
        <f aca="false">IF(TOT!AK402&lt;400,IF(G400&gt;66,66,G400),G400)</f>
        <v>64</v>
      </c>
      <c r="I400" s="58" t="n">
        <f aca="false">IF(TOT!AK402&lt;200,IF(H400&gt;60,60,H400),H400)</f>
        <v>64</v>
      </c>
      <c r="J400" s="58" t="n">
        <f aca="false">(E400+I400)/2</f>
        <v>73.5</v>
      </c>
      <c r="K400" s="58" t="n">
        <f aca="false">IF(TOT!AN402&lt;13.4,IF(J400&gt;73,73,J400),J400)</f>
        <v>73</v>
      </c>
      <c r="L400" s="58" t="n">
        <f aca="false">IF(TOT!AN402&lt;11,IF(K400&gt;66,66,K400),K400)</f>
        <v>73</v>
      </c>
    </row>
    <row r="401" customFormat="false" ht="13" hidden="false" customHeight="true" outlineLevel="0" collapsed="false">
      <c r="A401" s="17" t="s">
        <v>2051</v>
      </c>
      <c r="B401" s="50" t="n">
        <f aca="false">(TOT!AV403*60)/TOT!AK403</f>
        <v>2.15633423180593</v>
      </c>
      <c r="C401" s="37" t="n">
        <f aca="false">VLOOKUP(B401,'SC - SHOTS'!$A$3:$B$55,2)</f>
        <v>47</v>
      </c>
      <c r="D401" s="37" t="n">
        <f aca="false">IF(TOT!AK403&lt;400,IF(C401&gt;66,66,C401),C401)</f>
        <v>47</v>
      </c>
      <c r="E401" s="37" t="n">
        <f aca="false">IF(TOT!AK403&lt;200,IF(C401&gt;60,60,C401),C401)</f>
        <v>47</v>
      </c>
      <c r="F401" s="54" t="n">
        <f aca="false">(TOT!W403*60)/TOT!AK403</f>
        <v>0</v>
      </c>
      <c r="G401" s="58" t="n">
        <f aca="false">VLOOKUP(F401,'SC - GOALS'!$A$3:$B$55,2)</f>
        <v>47</v>
      </c>
      <c r="H401" s="58" t="n">
        <f aca="false">IF(TOT!AK403&lt;400,IF(G401&gt;66,66,G401),G401)</f>
        <v>47</v>
      </c>
      <c r="I401" s="58" t="n">
        <f aca="false">IF(TOT!AK403&lt;200,IF(H401&gt;60,60,H401),H401)</f>
        <v>47</v>
      </c>
      <c r="J401" s="58" t="n">
        <f aca="false">(E401+I401)/2</f>
        <v>47</v>
      </c>
      <c r="K401" s="58" t="n">
        <f aca="false">IF(TOT!AN403&lt;13.4,IF(J401&gt;73,73,J401),J401)</f>
        <v>47</v>
      </c>
      <c r="L401" s="58" t="n">
        <f aca="false">IF(TOT!AN403&lt;11,IF(K401&gt;66,66,K401),K401)</f>
        <v>47</v>
      </c>
    </row>
    <row r="402" customFormat="false" ht="13" hidden="false" customHeight="true" outlineLevel="0" collapsed="false">
      <c r="A402" s="17" t="s">
        <v>2054</v>
      </c>
      <c r="B402" s="50" t="n">
        <f aca="false">(TOT!AV404*60)/TOT!AK404</f>
        <v>3.88695440926391</v>
      </c>
      <c r="C402" s="37" t="n">
        <f aca="false">VLOOKUP(B402,'SC - SHOTS'!$A$3:$B$55,2)</f>
        <v>54</v>
      </c>
      <c r="D402" s="37" t="n">
        <f aca="false">IF(TOT!AK404&lt;400,IF(C402&gt;66,66,C402),C402)</f>
        <v>54</v>
      </c>
      <c r="E402" s="37" t="n">
        <f aca="false">IF(TOT!AK404&lt;200,IF(C402&gt;60,60,C402),C402)</f>
        <v>54</v>
      </c>
      <c r="F402" s="54" t="n">
        <f aca="false">(TOT!W404*60)/TOT!AK404</f>
        <v>0.485869301157988</v>
      </c>
      <c r="G402" s="58" t="n">
        <f aca="false">VLOOKUP(F402,'SC - GOALS'!$A$3:$B$55,2)</f>
        <v>69</v>
      </c>
      <c r="H402" s="58" t="n">
        <f aca="false">IF(TOT!AK404&lt;400,IF(G402&gt;66,66,G402),G402)</f>
        <v>69</v>
      </c>
      <c r="I402" s="58" t="n">
        <f aca="false">IF(TOT!AK404&lt;200,IF(H402&gt;60,60,H402),H402)</f>
        <v>69</v>
      </c>
      <c r="J402" s="58" t="n">
        <f aca="false">(E402+I402)/2</f>
        <v>61.5</v>
      </c>
      <c r="K402" s="58" t="n">
        <f aca="false">IF(TOT!AN404&lt;13.4,IF(J402&gt;73,73,J402),J402)</f>
        <v>61.5</v>
      </c>
      <c r="L402" s="58" t="n">
        <f aca="false">IF(TOT!AN404&lt;11,IF(K402&gt;66,66,K402),K402)</f>
        <v>61.5</v>
      </c>
    </row>
    <row r="403" customFormat="false" ht="13" hidden="false" customHeight="true" outlineLevel="0" collapsed="false">
      <c r="A403" s="17" t="s">
        <v>2058</v>
      </c>
      <c r="B403" s="50" t="n">
        <f aca="false">(TOT!AV405*60)/TOT!AK405</f>
        <v>4.56967424835071</v>
      </c>
      <c r="C403" s="37" t="n">
        <f aca="false">VLOOKUP(B403,'SC - SHOTS'!$A$3:$B$55,2)</f>
        <v>59</v>
      </c>
      <c r="D403" s="37" t="n">
        <f aca="false">IF(TOT!AK405&lt;400,IF(C403&gt;66,66,C403),C403)</f>
        <v>59</v>
      </c>
      <c r="E403" s="37" t="n">
        <f aca="false">IF(TOT!AK405&lt;200,IF(C403&gt;60,60,C403),C403)</f>
        <v>59</v>
      </c>
      <c r="F403" s="54" t="n">
        <f aca="false">(TOT!W405*60)/TOT!AK405</f>
        <v>0.212542988295382</v>
      </c>
      <c r="G403" s="58" t="n">
        <f aca="false">VLOOKUP(F403,'SC - GOALS'!$A$3:$B$55,2)</f>
        <v>56</v>
      </c>
      <c r="H403" s="58" t="n">
        <f aca="false">IF(TOT!AK405&lt;400,IF(G403&gt;66,66,G403),G403)</f>
        <v>56</v>
      </c>
      <c r="I403" s="58" t="n">
        <f aca="false">IF(TOT!AK405&lt;200,IF(H403&gt;60,60,H403),H403)</f>
        <v>56</v>
      </c>
      <c r="J403" s="58" t="n">
        <f aca="false">(E403+I403)/2</f>
        <v>57.5</v>
      </c>
      <c r="K403" s="58" t="n">
        <f aca="false">IF(TOT!AN405&lt;13.4,IF(J403&gt;73,73,J403),J403)</f>
        <v>57.5</v>
      </c>
      <c r="L403" s="58" t="n">
        <f aca="false">IF(TOT!AN405&lt;11,IF(K403&gt;66,66,K403),K403)</f>
        <v>57.5</v>
      </c>
    </row>
    <row r="404" customFormat="false" ht="13" hidden="false" customHeight="true" outlineLevel="0" collapsed="false">
      <c r="A404" s="17" t="s">
        <v>2062</v>
      </c>
      <c r="B404" s="50" t="n">
        <f aca="false">(TOT!AV406*60)/TOT!AK406</f>
        <v>6.99768712169677</v>
      </c>
      <c r="C404" s="37" t="n">
        <f aca="false">VLOOKUP(B404,'SC - SHOTS'!$A$3:$B$55,2)</f>
        <v>77</v>
      </c>
      <c r="D404" s="37" t="n">
        <f aca="false">IF(TOT!AK406&lt;400,IF(C404&gt;66,66,C404),C404)</f>
        <v>77</v>
      </c>
      <c r="E404" s="37" t="n">
        <f aca="false">IF(TOT!AK406&lt;200,IF(C404&gt;60,60,C404),C404)</f>
        <v>77</v>
      </c>
      <c r="F404" s="54" t="n">
        <f aca="false">(TOT!W406*60)/TOT!AK406</f>
        <v>0.442891589980808</v>
      </c>
      <c r="G404" s="58" t="n">
        <f aca="false">VLOOKUP(F404,'SC - GOALS'!$A$3:$B$55,2)</f>
        <v>68</v>
      </c>
      <c r="H404" s="58" t="n">
        <f aca="false">IF(TOT!AK406&lt;400,IF(G404&gt;66,66,G404),G404)</f>
        <v>68</v>
      </c>
      <c r="I404" s="58" t="n">
        <f aca="false">IF(TOT!AK406&lt;200,IF(H404&gt;60,60,H404),H404)</f>
        <v>68</v>
      </c>
      <c r="J404" s="58" t="n">
        <f aca="false">(E404+I404)/2</f>
        <v>72.5</v>
      </c>
      <c r="K404" s="58" t="n">
        <f aca="false">IF(TOT!AN406&lt;13.4,IF(J404&gt;73,73,J404),J404)</f>
        <v>72.5</v>
      </c>
      <c r="L404" s="58" t="n">
        <f aca="false">IF(TOT!AN406&lt;11,IF(K404&gt;66,66,K404),K404)</f>
        <v>72.5</v>
      </c>
    </row>
    <row r="405" customFormat="false" ht="13" hidden="false" customHeight="true" outlineLevel="0" collapsed="false">
      <c r="A405" s="17" t="s">
        <v>2066</v>
      </c>
      <c r="B405" s="50" t="n">
        <f aca="false">(TOT!AV407*60)/TOT!AK407</f>
        <v>7.6102023842529</v>
      </c>
      <c r="C405" s="37" t="n">
        <f aca="false">VLOOKUP(B405,'SC - SHOTS'!$A$3:$B$55,2)</f>
        <v>82</v>
      </c>
      <c r="D405" s="37" t="n">
        <f aca="false">IF(TOT!AK407&lt;400,IF(C405&gt;66,66,C405),C405)</f>
        <v>82</v>
      </c>
      <c r="E405" s="37" t="n">
        <f aca="false">IF(TOT!AK407&lt;200,IF(C405&gt;60,60,C405),C405)</f>
        <v>82</v>
      </c>
      <c r="F405" s="54" t="n">
        <f aca="false">(TOT!W407*60)/TOT!AK407</f>
        <v>0.249514832270587</v>
      </c>
      <c r="G405" s="58" t="n">
        <f aca="false">VLOOKUP(F405,'SC - GOALS'!$A$3:$B$55,2)</f>
        <v>58</v>
      </c>
      <c r="H405" s="58" t="n">
        <f aca="false">IF(TOT!AK407&lt;400,IF(G405&gt;66,66,G405),G405)</f>
        <v>58</v>
      </c>
      <c r="I405" s="58" t="n">
        <f aca="false">IF(TOT!AK407&lt;200,IF(H405&gt;60,60,H405),H405)</f>
        <v>58</v>
      </c>
      <c r="J405" s="58" t="n">
        <f aca="false">(E405+I405)/2</f>
        <v>70</v>
      </c>
      <c r="K405" s="58" t="n">
        <f aca="false">IF(TOT!AN407&lt;13.4,IF(J405&gt;73,73,J405),J405)</f>
        <v>70</v>
      </c>
      <c r="L405" s="58" t="n">
        <f aca="false">IF(TOT!AN407&lt;11,IF(K405&gt;66,66,K405),K405)</f>
        <v>70</v>
      </c>
    </row>
    <row r="406" customFormat="false" ht="13" hidden="false" customHeight="true" outlineLevel="0" collapsed="false">
      <c r="A406" s="17" t="s">
        <v>2069</v>
      </c>
      <c r="B406" s="50" t="n">
        <f aca="false">(TOT!AV408*60)/TOT!AK408</f>
        <v>6.60420625040944</v>
      </c>
      <c r="C406" s="37" t="n">
        <f aca="false">VLOOKUP(B406,'SC - SHOTS'!$A$3:$B$55,2)</f>
        <v>74</v>
      </c>
      <c r="D406" s="37" t="n">
        <f aca="false">IF(TOT!AK408&lt;400,IF(C406&gt;66,66,C406),C406)</f>
        <v>74</v>
      </c>
      <c r="E406" s="37" t="n">
        <f aca="false">IF(TOT!AK408&lt;200,IF(C406&gt;60,60,C406),C406)</f>
        <v>74</v>
      </c>
      <c r="F406" s="54" t="n">
        <f aca="false">(TOT!W408*60)/TOT!AK408</f>
        <v>0.471729017886389</v>
      </c>
      <c r="G406" s="58" t="n">
        <f aca="false">VLOOKUP(F406,'SC - GOALS'!$A$3:$B$55,2)</f>
        <v>69</v>
      </c>
      <c r="H406" s="58" t="n">
        <f aca="false">IF(TOT!AK408&lt;400,IF(G406&gt;66,66,G406),G406)</f>
        <v>69</v>
      </c>
      <c r="I406" s="58" t="n">
        <f aca="false">IF(TOT!AK408&lt;200,IF(H406&gt;60,60,H406),H406)</f>
        <v>69</v>
      </c>
      <c r="J406" s="58" t="n">
        <f aca="false">(E406+I406)/2</f>
        <v>71.5</v>
      </c>
      <c r="K406" s="58" t="n">
        <f aca="false">IF(TOT!AN408&lt;13.4,IF(J406&gt;73,73,J406),J406)</f>
        <v>71.5</v>
      </c>
      <c r="L406" s="58" t="n">
        <f aca="false">IF(TOT!AN408&lt;11,IF(K406&gt;66,66,K406),K406)</f>
        <v>66</v>
      </c>
    </row>
    <row r="407" customFormat="false" ht="13" hidden="false" customHeight="true" outlineLevel="0" collapsed="false">
      <c r="A407" s="17" t="s">
        <v>2072</v>
      </c>
      <c r="B407" s="50" t="n">
        <f aca="false">(TOT!AV409*60)/TOT!AK409</f>
        <v>6.20024145820483</v>
      </c>
      <c r="C407" s="37" t="n">
        <f aca="false">VLOOKUP(B407,'SC - SHOTS'!$A$3:$B$55,2)</f>
        <v>71</v>
      </c>
      <c r="D407" s="37" t="n">
        <f aca="false">IF(TOT!AK409&lt;400,IF(C407&gt;66,66,C407),C407)</f>
        <v>71</v>
      </c>
      <c r="E407" s="37" t="n">
        <f aca="false">IF(TOT!AK409&lt;200,IF(C407&gt;60,60,C407),C407)</f>
        <v>71</v>
      </c>
      <c r="F407" s="54" t="n">
        <f aca="false">(TOT!W409*60)/TOT!AK409</f>
        <v>0.24314672385117</v>
      </c>
      <c r="G407" s="58" t="n">
        <f aca="false">VLOOKUP(F407,'SC - GOALS'!$A$3:$B$55,2)</f>
        <v>58</v>
      </c>
      <c r="H407" s="58" t="n">
        <f aca="false">IF(TOT!AK409&lt;400,IF(G407&gt;66,66,G407),G407)</f>
        <v>58</v>
      </c>
      <c r="I407" s="58" t="n">
        <f aca="false">IF(TOT!AK409&lt;200,IF(H407&gt;60,60,H407),H407)</f>
        <v>58</v>
      </c>
      <c r="J407" s="58" t="n">
        <f aca="false">(E407+I407)/2</f>
        <v>64.5</v>
      </c>
      <c r="K407" s="58" t="n">
        <f aca="false">IF(TOT!AN409&lt;13.4,IF(J407&gt;73,73,J407),J407)</f>
        <v>64.5</v>
      </c>
      <c r="L407" s="58" t="n">
        <f aca="false">IF(TOT!AN409&lt;11,IF(K407&gt;66,66,K407),K407)</f>
        <v>64.5</v>
      </c>
    </row>
    <row r="408" customFormat="false" ht="13" hidden="false" customHeight="true" outlineLevel="0" collapsed="false">
      <c r="A408" s="17" t="s">
        <v>2076</v>
      </c>
      <c r="B408" s="50" t="n">
        <f aca="false">(TOT!AV410*60)/TOT!AK410</f>
        <v>5.21980564553448</v>
      </c>
      <c r="C408" s="37" t="n">
        <f aca="false">VLOOKUP(B408,'SC - SHOTS'!$A$3:$B$55,2)</f>
        <v>64</v>
      </c>
      <c r="D408" s="37" t="n">
        <f aca="false">IF(TOT!AK410&lt;400,IF(C408&gt;66,66,C408),C408)</f>
        <v>64</v>
      </c>
      <c r="E408" s="37" t="n">
        <f aca="false">IF(TOT!AK410&lt;200,IF(C408&gt;60,60,C408),C408)</f>
        <v>64</v>
      </c>
      <c r="F408" s="54" t="n">
        <f aca="false">(TOT!W410*60)/TOT!AK410</f>
        <v>0.25913928736696</v>
      </c>
      <c r="G408" s="58" t="n">
        <f aca="false">VLOOKUP(F408,'SC - GOALS'!$A$3:$B$55,2)</f>
        <v>58</v>
      </c>
      <c r="H408" s="58" t="n">
        <f aca="false">IF(TOT!AK410&lt;400,IF(G408&gt;66,66,G408),G408)</f>
        <v>58</v>
      </c>
      <c r="I408" s="58" t="n">
        <f aca="false">IF(TOT!AK410&lt;200,IF(H408&gt;60,60,H408),H408)</f>
        <v>58</v>
      </c>
      <c r="J408" s="58" t="n">
        <f aca="false">(E408+I408)/2</f>
        <v>61</v>
      </c>
      <c r="K408" s="58" t="n">
        <f aca="false">IF(TOT!AN410&lt;13.4,IF(J408&gt;73,73,J408),J408)</f>
        <v>61</v>
      </c>
      <c r="L408" s="58" t="n">
        <f aca="false">IF(TOT!AN410&lt;11,IF(K408&gt;66,66,K408),K408)</f>
        <v>61</v>
      </c>
    </row>
    <row r="409" customFormat="false" ht="13" hidden="false" customHeight="true" outlineLevel="0" collapsed="false">
      <c r="A409" s="17" t="s">
        <v>2078</v>
      </c>
      <c r="B409" s="50" t="n">
        <f aca="false">(TOT!AV411*60)/TOT!AK411</f>
        <v>11.2852664576804</v>
      </c>
      <c r="C409" s="37" t="n">
        <f aca="false">VLOOKUP(B409,'SC - SHOTS'!$A$3:$B$55,2)</f>
        <v>97</v>
      </c>
      <c r="D409" s="37" t="n">
        <f aca="false">IF(TOT!AK411&lt;400,IF(C409&gt;66,66,C409),C409)</f>
        <v>66</v>
      </c>
      <c r="E409" s="37" t="n">
        <f aca="false">IF(TOT!AK411&lt;200,IF(C409&gt;60,60,C409),C409)</f>
        <v>60</v>
      </c>
      <c r="F409" s="54" t="n">
        <f aca="false">(TOT!W411*60)/TOT!AK411</f>
        <v>0</v>
      </c>
      <c r="G409" s="58" t="n">
        <f aca="false">VLOOKUP(F409,'SC - GOALS'!$A$3:$B$55,2)</f>
        <v>47</v>
      </c>
      <c r="H409" s="58" t="n">
        <f aca="false">IF(TOT!AK411&lt;400,IF(G409&gt;66,66,G409),G409)</f>
        <v>47</v>
      </c>
      <c r="I409" s="58" t="n">
        <f aca="false">IF(TOT!AK411&lt;200,IF(H409&gt;60,60,H409),H409)</f>
        <v>47</v>
      </c>
      <c r="J409" s="58" t="n">
        <f aca="false">(E409+I409)/2</f>
        <v>53.5</v>
      </c>
      <c r="K409" s="58" t="n">
        <f aca="false">IF(TOT!AN411&lt;13.4,IF(J409&gt;73,73,J409),J409)</f>
        <v>53.5</v>
      </c>
      <c r="L409" s="58" t="n">
        <f aca="false">IF(TOT!AN411&lt;11,IF(K409&gt;66,66,K409),K409)</f>
        <v>53.5</v>
      </c>
    </row>
    <row r="410" customFormat="false" ht="13" hidden="false" customHeight="true" outlineLevel="0" collapsed="false">
      <c r="A410" s="17" t="s">
        <v>2081</v>
      </c>
      <c r="B410" s="50" t="n">
        <f aca="false">(TOT!AV412*60)/TOT!AK412</f>
        <v>9.47445732005856</v>
      </c>
      <c r="C410" s="37" t="n">
        <f aca="false">VLOOKUP(B410,'SC - SHOTS'!$A$3:$B$55,2)</f>
        <v>92</v>
      </c>
      <c r="D410" s="37" t="n">
        <f aca="false">IF(TOT!AK412&lt;400,IF(C410&gt;66,66,C410),C410)</f>
        <v>92</v>
      </c>
      <c r="E410" s="37" t="n">
        <f aca="false">IF(TOT!AK412&lt;200,IF(C410&gt;60,60,C410),C410)</f>
        <v>92</v>
      </c>
      <c r="F410" s="54" t="n">
        <f aca="false">(TOT!W412*60)/TOT!AK412</f>
        <v>1.35874000326421</v>
      </c>
      <c r="G410" s="58" t="n">
        <f aca="false">VLOOKUP(F410,'SC - GOALS'!$A$3:$B$55,2)</f>
        <v>94</v>
      </c>
      <c r="H410" s="58" t="n">
        <f aca="false">IF(TOT!AK412&lt;400,IF(G410&gt;66,66,G410),G410)</f>
        <v>94</v>
      </c>
      <c r="I410" s="58" t="n">
        <f aca="false">IF(TOT!AK412&lt;200,IF(H410&gt;60,60,H410),H410)</f>
        <v>94</v>
      </c>
      <c r="J410" s="58" t="n">
        <f aca="false">(E410+I410)/2</f>
        <v>93</v>
      </c>
      <c r="K410" s="58" t="n">
        <f aca="false">IF(TOT!AN412&lt;13.4,IF(J410&gt;73,73,J410),J410)</f>
        <v>93</v>
      </c>
      <c r="L410" s="58" t="n">
        <f aca="false">IF(TOT!AN412&lt;11,IF(K410&gt;66,66,K410),K410)</f>
        <v>93</v>
      </c>
    </row>
    <row r="411" customFormat="false" ht="13" hidden="false" customHeight="true" outlineLevel="0" collapsed="false">
      <c r="A411" s="17" t="s">
        <v>2084</v>
      </c>
      <c r="B411" s="50" t="n">
        <f aca="false">(TOT!AV413*60)/TOT!AK413</f>
        <v>7.22377184493673</v>
      </c>
      <c r="C411" s="37" t="n">
        <f aca="false">VLOOKUP(B411,'SC - SHOTS'!$A$3:$B$55,2)</f>
        <v>79</v>
      </c>
      <c r="D411" s="37" t="n">
        <f aca="false">IF(TOT!AK413&lt;400,IF(C411&gt;66,66,C411),C411)</f>
        <v>79</v>
      </c>
      <c r="E411" s="37" t="n">
        <f aca="false">IF(TOT!AK413&lt;200,IF(C411&gt;60,60,C411),C411)</f>
        <v>79</v>
      </c>
      <c r="F411" s="54" t="n">
        <f aca="false">(TOT!W413*60)/TOT!AK413</f>
        <v>0.307394546593052</v>
      </c>
      <c r="G411" s="58" t="n">
        <f aca="false">VLOOKUP(F411,'SC - GOALS'!$A$3:$B$55,2)</f>
        <v>61</v>
      </c>
      <c r="H411" s="58" t="n">
        <f aca="false">IF(TOT!AK413&lt;400,IF(G411&gt;66,66,G411),G411)</f>
        <v>61</v>
      </c>
      <c r="I411" s="58" t="n">
        <f aca="false">IF(TOT!AK413&lt;200,IF(H411&gt;60,60,H411),H411)</f>
        <v>61</v>
      </c>
      <c r="J411" s="58" t="n">
        <f aca="false">(E411+I411)/2</f>
        <v>70</v>
      </c>
      <c r="K411" s="58" t="n">
        <f aca="false">IF(TOT!AN413&lt;13.4,IF(J411&gt;73,73,J411),J411)</f>
        <v>70</v>
      </c>
      <c r="L411" s="58" t="n">
        <f aca="false">IF(TOT!AN413&lt;11,IF(K411&gt;66,66,K411),K411)</f>
        <v>70</v>
      </c>
    </row>
    <row r="412" customFormat="false" ht="13" hidden="false" customHeight="true" outlineLevel="0" collapsed="false">
      <c r="A412" s="17" t="s">
        <v>2089</v>
      </c>
      <c r="B412" s="50" t="n">
        <f aca="false">(TOT!AV414*60)/TOT!AK414</f>
        <v>8.76504279554669</v>
      </c>
      <c r="C412" s="37" t="n">
        <f aca="false">VLOOKUP(B412,'SC - SHOTS'!$A$3:$B$55,2)</f>
        <v>89</v>
      </c>
      <c r="D412" s="37" t="n">
        <f aca="false">IF(TOT!AK414&lt;400,IF(C412&gt;66,66,C412),C412)</f>
        <v>89</v>
      </c>
      <c r="E412" s="37" t="n">
        <f aca="false">IF(TOT!AK414&lt;200,IF(C412&gt;60,60,C412),C412)</f>
        <v>89</v>
      </c>
      <c r="F412" s="54" t="n">
        <f aca="false">(TOT!W414*60)/TOT!AK414</f>
        <v>0.926700559881588</v>
      </c>
      <c r="G412" s="58" t="n">
        <f aca="false">VLOOKUP(F412,'SC - GOALS'!$A$3:$B$55,2)</f>
        <v>85</v>
      </c>
      <c r="H412" s="58" t="n">
        <f aca="false">IF(TOT!AK414&lt;400,IF(G412&gt;66,66,G412),G412)</f>
        <v>85</v>
      </c>
      <c r="I412" s="58" t="n">
        <f aca="false">IF(TOT!AK414&lt;200,IF(H412&gt;60,60,H412),H412)</f>
        <v>85</v>
      </c>
      <c r="J412" s="58" t="n">
        <f aca="false">(E412+I412)/2</f>
        <v>87</v>
      </c>
      <c r="K412" s="58" t="n">
        <f aca="false">IF(TOT!AN414&lt;13.4,IF(J412&gt;73,73,J412),J412)</f>
        <v>87</v>
      </c>
      <c r="L412" s="58" t="n">
        <f aca="false">IF(TOT!AN414&lt;11,IF(K412&gt;66,66,K412),K412)</f>
        <v>87</v>
      </c>
    </row>
    <row r="413" customFormat="false" ht="13" hidden="false" customHeight="true" outlineLevel="0" collapsed="false">
      <c r="A413" s="17" t="s">
        <v>2091</v>
      </c>
      <c r="B413" s="50" t="n">
        <f aca="false">(TOT!AV415*60)/TOT!AK415</f>
        <v>3.97879474739148</v>
      </c>
      <c r="C413" s="37" t="n">
        <f aca="false">VLOOKUP(B413,'SC - SHOTS'!$A$3:$B$55,2)</f>
        <v>55</v>
      </c>
      <c r="D413" s="37" t="n">
        <f aca="false">IF(TOT!AK415&lt;400,IF(C413&gt;66,66,C413),C413)</f>
        <v>55</v>
      </c>
      <c r="E413" s="37" t="n">
        <f aca="false">IF(TOT!AK415&lt;200,IF(C413&gt;60,60,C413),C413)</f>
        <v>55</v>
      </c>
      <c r="F413" s="54" t="n">
        <f aca="false">(TOT!W415*60)/TOT!AK415</f>
        <v>0.26974879643332</v>
      </c>
      <c r="G413" s="58" t="n">
        <f aca="false">VLOOKUP(F413,'SC - GOALS'!$A$3:$B$55,2)</f>
        <v>59</v>
      </c>
      <c r="H413" s="58" t="n">
        <f aca="false">IF(TOT!AK415&lt;400,IF(G413&gt;66,66,G413),G413)</f>
        <v>59</v>
      </c>
      <c r="I413" s="58" t="n">
        <f aca="false">IF(TOT!AK415&lt;200,IF(H413&gt;60,60,H413),H413)</f>
        <v>59</v>
      </c>
      <c r="J413" s="58" t="n">
        <f aca="false">(E413+I413)/2</f>
        <v>57</v>
      </c>
      <c r="K413" s="58" t="n">
        <f aca="false">IF(TOT!AN415&lt;13.4,IF(J413&gt;73,73,J413),J413)</f>
        <v>57</v>
      </c>
      <c r="L413" s="58" t="n">
        <f aca="false">IF(TOT!AN415&lt;11,IF(K413&gt;66,66,K413),K413)</f>
        <v>57</v>
      </c>
    </row>
    <row r="414" customFormat="false" ht="13" hidden="false" customHeight="true" outlineLevel="0" collapsed="false">
      <c r="A414" s="17" t="s">
        <v>2096</v>
      </c>
      <c r="B414" s="50" t="n">
        <f aca="false">(TOT!AV416*60)/TOT!AK416</f>
        <v>11.930110917387</v>
      </c>
      <c r="C414" s="37" t="n">
        <f aca="false">VLOOKUP(B414,'SC - SHOTS'!$A$3:$B$55,2)</f>
        <v>98</v>
      </c>
      <c r="D414" s="37" t="n">
        <f aca="false">IF(TOT!AK416&lt;400,IF(C414&gt;66,66,C414),C414)</f>
        <v>98</v>
      </c>
      <c r="E414" s="37" t="n">
        <f aca="false">IF(TOT!AK416&lt;200,IF(C414&gt;60,60,C414),C414)</f>
        <v>98</v>
      </c>
      <c r="F414" s="54" t="n">
        <f aca="false">(TOT!W416*60)/TOT!AK416</f>
        <v>1.20191415958749</v>
      </c>
      <c r="G414" s="58" t="n">
        <f aca="false">VLOOKUP(F414,'SC - GOALS'!$A$3:$B$55,2)</f>
        <v>92</v>
      </c>
      <c r="H414" s="58" t="n">
        <f aca="false">IF(TOT!AK416&lt;400,IF(G414&gt;66,66,G414),G414)</f>
        <v>92</v>
      </c>
      <c r="I414" s="58" t="n">
        <f aca="false">IF(TOT!AK416&lt;200,IF(H414&gt;60,60,H414),H414)</f>
        <v>92</v>
      </c>
      <c r="J414" s="58" t="n">
        <f aca="false">(E414+I414)/2</f>
        <v>95</v>
      </c>
      <c r="K414" s="58" t="n">
        <f aca="false">IF(TOT!AN416&lt;13.4,IF(J414&gt;73,73,J414),J414)</f>
        <v>95</v>
      </c>
      <c r="L414" s="58" t="n">
        <f aca="false">IF(TOT!AN416&lt;11,IF(K414&gt;66,66,K414),K414)</f>
        <v>95</v>
      </c>
    </row>
    <row r="415" customFormat="false" ht="13" hidden="false" customHeight="true" outlineLevel="0" collapsed="false">
      <c r="A415" s="17" t="s">
        <v>2100</v>
      </c>
      <c r="B415" s="50" t="n">
        <f aca="false">(TOT!AV417*60)/TOT!AK417</f>
        <v>2.92939647246551</v>
      </c>
      <c r="C415" s="37" t="n">
        <f aca="false">VLOOKUP(B415,'SC - SHOTS'!$A$3:$B$55,2)</f>
        <v>49</v>
      </c>
      <c r="D415" s="37" t="n">
        <f aca="false">IF(TOT!AK417&lt;400,IF(C415&gt;66,66,C415),C415)</f>
        <v>49</v>
      </c>
      <c r="E415" s="37" t="n">
        <f aca="false">IF(TOT!AK417&lt;200,IF(C415&gt;60,60,C415),C415)</f>
        <v>49</v>
      </c>
      <c r="F415" s="54" t="n">
        <f aca="false">(TOT!W417*60)/TOT!AK417</f>
        <v>0.228264660192118</v>
      </c>
      <c r="G415" s="58" t="n">
        <f aca="false">VLOOKUP(F415,'SC - GOALS'!$A$3:$B$55,2)</f>
        <v>57</v>
      </c>
      <c r="H415" s="58" t="n">
        <f aca="false">IF(TOT!AK417&lt;400,IF(G415&gt;66,66,G415),G415)</f>
        <v>57</v>
      </c>
      <c r="I415" s="58" t="n">
        <f aca="false">IF(TOT!AK417&lt;200,IF(H415&gt;60,60,H415),H415)</f>
        <v>57</v>
      </c>
      <c r="J415" s="58" t="n">
        <f aca="false">(E415+I415)/2</f>
        <v>53</v>
      </c>
      <c r="K415" s="58" t="n">
        <f aca="false">IF(TOT!AN417&lt;13.4,IF(J415&gt;73,73,J415),J415)</f>
        <v>53</v>
      </c>
      <c r="L415" s="58" t="n">
        <f aca="false">IF(TOT!AN417&lt;11,IF(K415&gt;66,66,K415),K415)</f>
        <v>53</v>
      </c>
    </row>
    <row r="416" customFormat="false" ht="13" hidden="false" customHeight="true" outlineLevel="0" collapsed="false">
      <c r="A416" s="17" t="s">
        <v>2105</v>
      </c>
      <c r="B416" s="50" t="n">
        <f aca="false">(TOT!AV418*60)/TOT!AK418</f>
        <v>7.26118879828801</v>
      </c>
      <c r="C416" s="37" t="n">
        <f aca="false">VLOOKUP(B416,'SC - SHOTS'!$A$3:$B$55,2)</f>
        <v>79</v>
      </c>
      <c r="D416" s="37" t="n">
        <f aca="false">IF(TOT!AK418&lt;400,IF(C416&gt;66,66,C416),C416)</f>
        <v>79</v>
      </c>
      <c r="E416" s="37" t="n">
        <f aca="false">IF(TOT!AK418&lt;200,IF(C416&gt;60,60,C416),C416)</f>
        <v>79</v>
      </c>
      <c r="F416" s="54" t="n">
        <f aca="false">(TOT!W418*60)/TOT!AK418</f>
        <v>0.575582038888684</v>
      </c>
      <c r="G416" s="58" t="n">
        <f aca="false">VLOOKUP(F416,'SC - GOALS'!$A$3:$B$55,2)</f>
        <v>72</v>
      </c>
      <c r="H416" s="58" t="n">
        <f aca="false">IF(TOT!AK418&lt;400,IF(G416&gt;66,66,G416),G416)</f>
        <v>72</v>
      </c>
      <c r="I416" s="58" t="n">
        <f aca="false">IF(TOT!AK418&lt;200,IF(H416&gt;60,60,H416),H416)</f>
        <v>72</v>
      </c>
      <c r="J416" s="58" t="n">
        <f aca="false">(E416+I416)/2</f>
        <v>75.5</v>
      </c>
      <c r="K416" s="58" t="n">
        <f aca="false">IF(TOT!AN418&lt;13.4,IF(J416&gt;73,73,J416),J416)</f>
        <v>75.5</v>
      </c>
      <c r="L416" s="58" t="n">
        <f aca="false">IF(TOT!AN418&lt;11,IF(K416&gt;66,66,K416),K416)</f>
        <v>75.5</v>
      </c>
    </row>
    <row r="417" customFormat="false" ht="13" hidden="false" customHeight="true" outlineLevel="0" collapsed="false">
      <c r="A417" s="17" t="s">
        <v>2109</v>
      </c>
      <c r="B417" s="50" t="n">
        <f aca="false">(TOT!AV419*60)/TOT!AK419</f>
        <v>3.29926789501174</v>
      </c>
      <c r="C417" s="37" t="n">
        <f aca="false">VLOOKUP(B417,'SC - SHOTS'!$A$3:$B$55,2)</f>
        <v>51</v>
      </c>
      <c r="D417" s="37" t="n">
        <f aca="false">IF(TOT!AK419&lt;400,IF(C417&gt;66,66,C417),C417)</f>
        <v>51</v>
      </c>
      <c r="E417" s="37" t="n">
        <f aca="false">IF(TOT!AK419&lt;200,IF(C417&gt;60,60,C417),C417)</f>
        <v>51</v>
      </c>
      <c r="F417" s="54" t="n">
        <f aca="false">(TOT!W419*60)/TOT!AK419</f>
        <v>0.115090740523665</v>
      </c>
      <c r="G417" s="58" t="n">
        <f aca="false">VLOOKUP(F417,'SC - GOALS'!$A$3:$B$55,2)</f>
        <v>51</v>
      </c>
      <c r="H417" s="58" t="n">
        <f aca="false">IF(TOT!AK419&lt;400,IF(G417&gt;66,66,G417),G417)</f>
        <v>51</v>
      </c>
      <c r="I417" s="58" t="n">
        <f aca="false">IF(TOT!AK419&lt;200,IF(H417&gt;60,60,H417),H417)</f>
        <v>51</v>
      </c>
      <c r="J417" s="58" t="n">
        <f aca="false">(E417+I417)/2</f>
        <v>51</v>
      </c>
      <c r="K417" s="58" t="n">
        <f aca="false">IF(TOT!AN419&lt;13.4,IF(J417&gt;73,73,J417),J417)</f>
        <v>51</v>
      </c>
      <c r="L417" s="58" t="n">
        <f aca="false">IF(TOT!AN419&lt;11,IF(K417&gt;66,66,K417),K417)</f>
        <v>51</v>
      </c>
    </row>
    <row r="418" customFormat="false" ht="13" hidden="false" customHeight="true" outlineLevel="0" collapsed="false">
      <c r="A418" s="17" t="s">
        <v>2113</v>
      </c>
      <c r="B418" s="50" t="n">
        <f aca="false">(TOT!AV420*60)/TOT!AK420</f>
        <v>7.77183977988237</v>
      </c>
      <c r="C418" s="37" t="n">
        <f aca="false">VLOOKUP(B418,'SC - SHOTS'!$A$3:$B$55,2)</f>
        <v>83</v>
      </c>
      <c r="D418" s="37" t="n">
        <f aca="false">IF(TOT!AK420&lt;400,IF(C418&gt;66,66,C418),C418)</f>
        <v>83</v>
      </c>
      <c r="E418" s="37" t="n">
        <f aca="false">IF(TOT!AK420&lt;200,IF(C418&gt;60,60,C418),C418)</f>
        <v>83</v>
      </c>
      <c r="F418" s="54" t="n">
        <f aca="false">(TOT!W420*60)/TOT!AK420</f>
        <v>1.02862585321973</v>
      </c>
      <c r="G418" s="58" t="n">
        <f aca="false">VLOOKUP(F418,'SC - GOALS'!$A$3:$B$55,2)</f>
        <v>88</v>
      </c>
      <c r="H418" s="58" t="n">
        <f aca="false">IF(TOT!AK420&lt;400,IF(G418&gt;66,66,G418),G418)</f>
        <v>88</v>
      </c>
      <c r="I418" s="58" t="n">
        <f aca="false">IF(TOT!AK420&lt;200,IF(H418&gt;60,60,H418),H418)</f>
        <v>88</v>
      </c>
      <c r="J418" s="58" t="n">
        <f aca="false">(E418+I418)/2</f>
        <v>85.5</v>
      </c>
      <c r="K418" s="58" t="n">
        <f aca="false">IF(TOT!AN420&lt;13.4,IF(J418&gt;73,73,J418),J418)</f>
        <v>85.5</v>
      </c>
      <c r="L418" s="58" t="n">
        <f aca="false">IF(TOT!AN420&lt;11,IF(K418&gt;66,66,K418),K418)</f>
        <v>85.5</v>
      </c>
    </row>
    <row r="419" customFormat="false" ht="13" hidden="false" customHeight="true" outlineLevel="0" collapsed="false">
      <c r="A419" s="17" t="s">
        <v>2116</v>
      </c>
      <c r="B419" s="50" t="n">
        <f aca="false">(TOT!AV421*60)/TOT!AK421</f>
        <v>8.68849083796582</v>
      </c>
      <c r="C419" s="37" t="n">
        <f aca="false">VLOOKUP(B419,'SC - SHOTS'!$A$3:$B$55,2)</f>
        <v>88</v>
      </c>
      <c r="D419" s="37" t="n">
        <f aca="false">IF(TOT!AK421&lt;400,IF(C419&gt;66,66,C419),C419)</f>
        <v>88</v>
      </c>
      <c r="E419" s="37" t="n">
        <f aca="false">IF(TOT!AK421&lt;200,IF(C419&gt;60,60,C419),C419)</f>
        <v>88</v>
      </c>
      <c r="F419" s="54" t="n">
        <f aca="false">(TOT!W421*60)/TOT!AK421</f>
        <v>0.82355363393041</v>
      </c>
      <c r="G419" s="58" t="n">
        <f aca="false">VLOOKUP(F419,'SC - GOALS'!$A$3:$B$55,2)</f>
        <v>81</v>
      </c>
      <c r="H419" s="58" t="n">
        <f aca="false">IF(TOT!AK421&lt;400,IF(G419&gt;66,66,G419),G419)</f>
        <v>81</v>
      </c>
      <c r="I419" s="58" t="n">
        <f aca="false">IF(TOT!AK421&lt;200,IF(H419&gt;60,60,H419),H419)</f>
        <v>81</v>
      </c>
      <c r="J419" s="58" t="n">
        <f aca="false">(E419+I419)/2</f>
        <v>84.5</v>
      </c>
      <c r="K419" s="58" t="n">
        <f aca="false">IF(TOT!AN421&lt;13.4,IF(J419&gt;73,73,J419),J419)</f>
        <v>84.5</v>
      </c>
      <c r="L419" s="58" t="n">
        <f aca="false">IF(TOT!AN421&lt;11,IF(K419&gt;66,66,K419),K419)</f>
        <v>84.5</v>
      </c>
    </row>
    <row r="420" customFormat="false" ht="13" hidden="false" customHeight="true" outlineLevel="0" collapsed="false">
      <c r="A420" s="17" t="s">
        <v>2121</v>
      </c>
      <c r="B420" s="50" t="n">
        <f aca="false">(TOT!AV422*60)/TOT!AK422</f>
        <v>3.2911778150236</v>
      </c>
      <c r="C420" s="37" t="n">
        <f aca="false">VLOOKUP(B420,'SC - SHOTS'!$A$3:$B$55,2)</f>
        <v>51</v>
      </c>
      <c r="D420" s="37" t="n">
        <f aca="false">IF(TOT!AK422&lt;400,IF(C420&gt;66,66,C420),C420)</f>
        <v>51</v>
      </c>
      <c r="E420" s="37" t="n">
        <f aca="false">IF(TOT!AK422&lt;200,IF(C420&gt;60,60,C420),C420)</f>
        <v>51</v>
      </c>
      <c r="F420" s="54" t="n">
        <f aca="false">(TOT!W422*60)/TOT!AK422</f>
        <v>0.109705927167453</v>
      </c>
      <c r="G420" s="58" t="n">
        <f aca="false">VLOOKUP(F420,'SC - GOALS'!$A$3:$B$55,2)</f>
        <v>51</v>
      </c>
      <c r="H420" s="58" t="n">
        <f aca="false">IF(TOT!AK422&lt;400,IF(G420&gt;66,66,G420),G420)</f>
        <v>51</v>
      </c>
      <c r="I420" s="58" t="n">
        <f aca="false">IF(TOT!AK422&lt;200,IF(H420&gt;60,60,H420),H420)</f>
        <v>51</v>
      </c>
      <c r="J420" s="58" t="n">
        <f aca="false">(E420+I420)/2</f>
        <v>51</v>
      </c>
      <c r="K420" s="58" t="n">
        <f aca="false">IF(TOT!AN422&lt;13.4,IF(J420&gt;73,73,J420),J420)</f>
        <v>51</v>
      </c>
      <c r="L420" s="58" t="n">
        <f aca="false">IF(TOT!AN422&lt;11,IF(K420&gt;66,66,K420),K420)</f>
        <v>51</v>
      </c>
    </row>
    <row r="421" customFormat="false" ht="13" hidden="false" customHeight="true" outlineLevel="0" collapsed="false">
      <c r="A421" s="17" t="s">
        <v>2126</v>
      </c>
      <c r="B421" s="50" t="n">
        <f aca="false">(TOT!AV423*60)/TOT!AK423</f>
        <v>9.55863934672621</v>
      </c>
      <c r="C421" s="37" t="n">
        <f aca="false">VLOOKUP(B421,'SC - SHOTS'!$A$3:$B$55,2)</f>
        <v>93</v>
      </c>
      <c r="D421" s="37" t="n">
        <f aca="false">IF(TOT!AK423&lt;400,IF(C421&gt;66,66,C421),C421)</f>
        <v>66</v>
      </c>
      <c r="E421" s="37" t="n">
        <f aca="false">IF(TOT!AK423&lt;200,IF(C421&gt;60,60,C421),C421)</f>
        <v>93</v>
      </c>
      <c r="F421" s="54" t="n">
        <f aca="false">(TOT!W423*60)/TOT!AK423</f>
        <v>0.721406743149148</v>
      </c>
      <c r="G421" s="58" t="n">
        <f aca="false">VLOOKUP(F421,'SC - GOALS'!$A$3:$B$55,2)</f>
        <v>78</v>
      </c>
      <c r="H421" s="58" t="n">
        <f aca="false">IF(TOT!AK423&lt;400,IF(G421&gt;66,66,G421),G421)</f>
        <v>66</v>
      </c>
      <c r="I421" s="58" t="n">
        <f aca="false">IF(TOT!AK423&lt;200,IF(H421&gt;60,60,H421),H421)</f>
        <v>66</v>
      </c>
      <c r="J421" s="58" t="n">
        <f aca="false">(E421+I421)/2</f>
        <v>79.5</v>
      </c>
      <c r="K421" s="58" t="n">
        <f aca="false">IF(TOT!AN423&lt;13.4,IF(J421&gt;73,73,J421),J421)</f>
        <v>73</v>
      </c>
      <c r="L421" s="58" t="n">
        <f aca="false">IF(TOT!AN423&lt;11,IF(K421&gt;66,66,K421),K421)</f>
        <v>66</v>
      </c>
    </row>
    <row r="422" customFormat="false" ht="13" hidden="false" customHeight="true" outlineLevel="0" collapsed="false">
      <c r="A422" s="17" t="s">
        <v>2131</v>
      </c>
      <c r="B422" s="50" t="n">
        <f aca="false">(TOT!AV424*60)/TOT!AK424</f>
        <v>7.83229048960246</v>
      </c>
      <c r="C422" s="37" t="n">
        <f aca="false">VLOOKUP(B422,'SC - SHOTS'!$A$3:$B$55,2)</f>
        <v>83</v>
      </c>
      <c r="D422" s="37" t="n">
        <f aca="false">IF(TOT!AK424&lt;400,IF(C422&gt;66,66,C422),C422)</f>
        <v>83</v>
      </c>
      <c r="E422" s="37" t="n">
        <f aca="false">IF(TOT!AK424&lt;200,IF(C422&gt;60,60,C422),C422)</f>
        <v>83</v>
      </c>
      <c r="F422" s="54" t="n">
        <f aca="false">(TOT!W424*60)/TOT!AK424</f>
        <v>0.850016022127398</v>
      </c>
      <c r="G422" s="58" t="n">
        <f aca="false">VLOOKUP(F422,'SC - GOALS'!$A$3:$B$55,2)</f>
        <v>82</v>
      </c>
      <c r="H422" s="58" t="n">
        <f aca="false">IF(TOT!AK424&lt;400,IF(G422&gt;66,66,G422),G422)</f>
        <v>82</v>
      </c>
      <c r="I422" s="58" t="n">
        <f aca="false">IF(TOT!AK424&lt;200,IF(H422&gt;60,60,H422),H422)</f>
        <v>82</v>
      </c>
      <c r="J422" s="58" t="n">
        <f aca="false">(E422+I422)/2</f>
        <v>82.5</v>
      </c>
      <c r="K422" s="58" t="n">
        <f aca="false">IF(TOT!AN424&lt;13.4,IF(J422&gt;73,73,J422),J422)</f>
        <v>82.5</v>
      </c>
      <c r="L422" s="58" t="n">
        <f aca="false">IF(TOT!AN424&lt;11,IF(K422&gt;66,66,K422),K422)</f>
        <v>82.5</v>
      </c>
    </row>
    <row r="423" customFormat="false" ht="13" hidden="false" customHeight="true" outlineLevel="0" collapsed="false">
      <c r="A423" s="17" t="s">
        <v>2135</v>
      </c>
      <c r="B423" s="50" t="n">
        <f aca="false">(TOT!AV425*60)/TOT!AK425</f>
        <v>8.43631148275708</v>
      </c>
      <c r="C423" s="37" t="n">
        <f aca="false">VLOOKUP(B423,'SC - SHOTS'!$A$3:$B$55,2)</f>
        <v>87</v>
      </c>
      <c r="D423" s="37" t="n">
        <f aca="false">IF(TOT!AK425&lt;400,IF(C423&gt;66,66,C423),C423)</f>
        <v>87</v>
      </c>
      <c r="E423" s="37" t="n">
        <f aca="false">IF(TOT!AK425&lt;200,IF(C423&gt;60,60,C423),C423)</f>
        <v>87</v>
      </c>
      <c r="F423" s="54" t="n">
        <f aca="false">(TOT!W425*60)/TOT!AK425</f>
        <v>1.15250156868266</v>
      </c>
      <c r="G423" s="58" t="n">
        <f aca="false">VLOOKUP(F423,'SC - GOALS'!$A$3:$B$55,2)</f>
        <v>91</v>
      </c>
      <c r="H423" s="58" t="n">
        <f aca="false">IF(TOT!AK425&lt;400,IF(G423&gt;66,66,G423),G423)</f>
        <v>91</v>
      </c>
      <c r="I423" s="58" t="n">
        <f aca="false">IF(TOT!AK425&lt;200,IF(H423&gt;60,60,H423),H423)</f>
        <v>91</v>
      </c>
      <c r="J423" s="58" t="n">
        <f aca="false">(E423+I423)/2</f>
        <v>89</v>
      </c>
      <c r="K423" s="58" t="n">
        <f aca="false">IF(TOT!AN425&lt;13.4,IF(J423&gt;73,73,J423),J423)</f>
        <v>89</v>
      </c>
      <c r="L423" s="58" t="n">
        <f aca="false">IF(TOT!AN425&lt;11,IF(K423&gt;66,66,K423),K423)</f>
        <v>89</v>
      </c>
    </row>
    <row r="424" customFormat="false" ht="13" hidden="false" customHeight="true" outlineLevel="0" collapsed="false">
      <c r="A424" s="17" t="s">
        <v>2140</v>
      </c>
      <c r="B424" s="50" t="n">
        <f aca="false">(TOT!AV426*60)/TOT!AK426</f>
        <v>3.49599417334304</v>
      </c>
      <c r="C424" s="37" t="n">
        <f aca="false">VLOOKUP(B424,'SC - SHOTS'!$A$3:$B$55,2)</f>
        <v>52</v>
      </c>
      <c r="D424" s="37" t="n">
        <f aca="false">IF(TOT!AK426&lt;400,IF(C424&gt;66,66,C424),C424)</f>
        <v>52</v>
      </c>
      <c r="E424" s="37" t="n">
        <f aca="false">IF(TOT!AK426&lt;200,IF(C424&gt;60,60,C424),C424)</f>
        <v>52</v>
      </c>
      <c r="F424" s="54" t="n">
        <f aca="false">(TOT!W426*60)/TOT!AK426</f>
        <v>0</v>
      </c>
      <c r="G424" s="58" t="n">
        <f aca="false">VLOOKUP(F424,'SC - GOALS'!$A$3:$B$55,2)</f>
        <v>47</v>
      </c>
      <c r="H424" s="58" t="n">
        <f aca="false">IF(TOT!AK426&lt;400,IF(G424&gt;66,66,G424),G424)</f>
        <v>47</v>
      </c>
      <c r="I424" s="58" t="n">
        <f aca="false">IF(TOT!AK426&lt;200,IF(H424&gt;60,60,H424),H424)</f>
        <v>47</v>
      </c>
      <c r="J424" s="58" t="n">
        <f aca="false">(E424+I424)/2</f>
        <v>49.5</v>
      </c>
      <c r="K424" s="58" t="n">
        <f aca="false">IF(TOT!AN426&lt;13.4,IF(J424&gt;73,73,J424),J424)</f>
        <v>49.5</v>
      </c>
      <c r="L424" s="58" t="n">
        <f aca="false">IF(TOT!AN426&lt;11,IF(K424&gt;66,66,K424),K424)</f>
        <v>49.5</v>
      </c>
    </row>
    <row r="425" customFormat="false" ht="13" hidden="false" customHeight="true" outlineLevel="0" collapsed="false">
      <c r="A425" s="17" t="s">
        <v>2143</v>
      </c>
      <c r="B425" s="50" t="n">
        <f aca="false">(TOT!AV427*60)/TOT!AK427</f>
        <v>5.92157438684112</v>
      </c>
      <c r="C425" s="37" t="n">
        <f aca="false">VLOOKUP(B425,'SC - SHOTS'!$A$3:$B$55,2)</f>
        <v>69</v>
      </c>
      <c r="D425" s="37" t="n">
        <f aca="false">IF(TOT!AK427&lt;400,IF(C425&gt;66,66,C425),C425)</f>
        <v>69</v>
      </c>
      <c r="E425" s="37" t="n">
        <f aca="false">IF(TOT!AK427&lt;200,IF(C425&gt;60,60,C425),C425)</f>
        <v>69</v>
      </c>
      <c r="F425" s="54" t="n">
        <f aca="false">(TOT!W427*60)/TOT!AK427</f>
        <v>0.31722719929506</v>
      </c>
      <c r="G425" s="58" t="n">
        <f aca="false">VLOOKUP(F425,'SC - GOALS'!$A$3:$B$55,2)</f>
        <v>61</v>
      </c>
      <c r="H425" s="58" t="n">
        <f aca="false">IF(TOT!AK427&lt;400,IF(G425&gt;66,66,G425),G425)</f>
        <v>61</v>
      </c>
      <c r="I425" s="58" t="n">
        <f aca="false">IF(TOT!AK427&lt;200,IF(H425&gt;60,60,H425),H425)</f>
        <v>61</v>
      </c>
      <c r="J425" s="58" t="n">
        <f aca="false">(E425+I425)/2</f>
        <v>65</v>
      </c>
      <c r="K425" s="58" t="n">
        <f aca="false">IF(TOT!AN427&lt;13.4,IF(J425&gt;73,73,J425),J425)</f>
        <v>65</v>
      </c>
      <c r="L425" s="58" t="n">
        <f aca="false">IF(TOT!AN427&lt;11,IF(K425&gt;66,66,K425),K425)</f>
        <v>65</v>
      </c>
    </row>
    <row r="426" customFormat="false" ht="13" hidden="false" customHeight="true" outlineLevel="0" collapsed="false">
      <c r="A426" s="17" t="s">
        <v>2147</v>
      </c>
      <c r="B426" s="50" t="n">
        <f aca="false">(TOT!AV428*60)/TOT!AK428</f>
        <v>4.43765100340222</v>
      </c>
      <c r="C426" s="37" t="n">
        <f aca="false">VLOOKUP(B426,'SC - SHOTS'!$A$3:$B$55,2)</f>
        <v>58</v>
      </c>
      <c r="D426" s="37" t="n">
        <f aca="false">IF(TOT!AK428&lt;400,IF(C426&gt;66,66,C426),C426)</f>
        <v>58</v>
      </c>
      <c r="E426" s="37" t="n">
        <f aca="false">IF(TOT!AK428&lt;200,IF(C426&gt;60,60,C426),C426)</f>
        <v>58</v>
      </c>
      <c r="F426" s="54" t="n">
        <f aca="false">(TOT!W428*60)/TOT!AK428</f>
        <v>0.355012080272178</v>
      </c>
      <c r="G426" s="58" t="n">
        <f aca="false">VLOOKUP(F426,'SC - GOALS'!$A$3:$B$55,2)</f>
        <v>63</v>
      </c>
      <c r="H426" s="58" t="n">
        <f aca="false">IF(TOT!AK428&lt;400,IF(G426&gt;66,66,G426),G426)</f>
        <v>63</v>
      </c>
      <c r="I426" s="58" t="n">
        <f aca="false">IF(TOT!AK428&lt;200,IF(H426&gt;60,60,H426),H426)</f>
        <v>63</v>
      </c>
      <c r="J426" s="58" t="n">
        <f aca="false">(E426+I426)/2</f>
        <v>60.5</v>
      </c>
      <c r="K426" s="58" t="n">
        <f aca="false">IF(TOT!AN428&lt;13.4,IF(J426&gt;73,73,J426),J426)</f>
        <v>60.5</v>
      </c>
      <c r="L426" s="58" t="n">
        <f aca="false">IF(TOT!AN428&lt;11,IF(K426&gt;66,66,K426),K426)</f>
        <v>60.5</v>
      </c>
    </row>
    <row r="427" customFormat="false" ht="13" hidden="false" customHeight="true" outlineLevel="0" collapsed="false">
      <c r="A427" s="17" t="s">
        <v>2151</v>
      </c>
      <c r="B427" s="50" t="n">
        <f aca="false">(TOT!AV429*60)/TOT!AK429</f>
        <v>5.26432401293925</v>
      </c>
      <c r="C427" s="37" t="n">
        <f aca="false">VLOOKUP(B427,'SC - SHOTS'!$A$3:$B$55,2)</f>
        <v>64</v>
      </c>
      <c r="D427" s="37" t="n">
        <f aca="false">IF(TOT!AK429&lt;400,IF(C427&gt;66,66,C427),C427)</f>
        <v>64</v>
      </c>
      <c r="E427" s="37" t="n">
        <f aca="false">IF(TOT!AK429&lt;200,IF(C427&gt;60,60,C427),C427)</f>
        <v>64</v>
      </c>
      <c r="F427" s="54" t="n">
        <f aca="false">(TOT!W429*60)/TOT!AK429</f>
        <v>0.265874950148447</v>
      </c>
      <c r="G427" s="58" t="n">
        <f aca="false">VLOOKUP(F427,'SC - GOALS'!$A$3:$B$55,2)</f>
        <v>59</v>
      </c>
      <c r="H427" s="58" t="n">
        <f aca="false">IF(TOT!AK429&lt;400,IF(G427&gt;66,66,G427),G427)</f>
        <v>59</v>
      </c>
      <c r="I427" s="58" t="n">
        <f aca="false">IF(TOT!AK429&lt;200,IF(H427&gt;60,60,H427),H427)</f>
        <v>59</v>
      </c>
      <c r="J427" s="58" t="n">
        <f aca="false">(E427+I427)/2</f>
        <v>61.5</v>
      </c>
      <c r="K427" s="58" t="n">
        <f aca="false">IF(TOT!AN429&lt;13.4,IF(J427&gt;73,73,J427),J427)</f>
        <v>61.5</v>
      </c>
      <c r="L427" s="58" t="n">
        <f aca="false">IF(TOT!AN429&lt;11,IF(K427&gt;66,66,K427),K427)</f>
        <v>61.5</v>
      </c>
    </row>
    <row r="428" customFormat="false" ht="13" hidden="false" customHeight="true" outlineLevel="0" collapsed="false">
      <c r="A428" s="17" t="s">
        <v>2154</v>
      </c>
      <c r="B428" s="50" t="n">
        <f aca="false">(TOT!AV430*60)/TOT!AK430</f>
        <v>2.10329516242118</v>
      </c>
      <c r="C428" s="37" t="n">
        <f aca="false">VLOOKUP(B428,'SC - SHOTS'!$A$3:$B$55,2)</f>
        <v>47</v>
      </c>
      <c r="D428" s="37" t="n">
        <f aca="false">IF(TOT!AK430&lt;400,IF(C428&gt;66,66,C428),C428)</f>
        <v>47</v>
      </c>
      <c r="E428" s="37" t="n">
        <f aca="false">IF(TOT!AK430&lt;200,IF(C428&gt;60,60,C428),C428)</f>
        <v>47</v>
      </c>
      <c r="F428" s="54" t="n">
        <f aca="false">(TOT!W430*60)/TOT!AK430</f>
        <v>0</v>
      </c>
      <c r="G428" s="58" t="n">
        <f aca="false">VLOOKUP(F428,'SC - GOALS'!$A$3:$B$55,2)</f>
        <v>47</v>
      </c>
      <c r="H428" s="58" t="n">
        <f aca="false">IF(TOT!AK430&lt;400,IF(G428&gt;66,66,G428),G428)</f>
        <v>47</v>
      </c>
      <c r="I428" s="58" t="n">
        <f aca="false">IF(TOT!AK430&lt;200,IF(H428&gt;60,60,H428),H428)</f>
        <v>47</v>
      </c>
      <c r="J428" s="58" t="n">
        <f aca="false">(E428+I428)/2</f>
        <v>47</v>
      </c>
      <c r="K428" s="58" t="n">
        <f aca="false">IF(TOT!AN430&lt;13.4,IF(J428&gt;73,73,J428),J428)</f>
        <v>47</v>
      </c>
      <c r="L428" s="58" t="n">
        <f aca="false">IF(TOT!AN430&lt;11,IF(K428&gt;66,66,K428),K428)</f>
        <v>47</v>
      </c>
    </row>
    <row r="429" customFormat="false" ht="13" hidden="false" customHeight="true" outlineLevel="0" collapsed="false">
      <c r="A429" s="17" t="s">
        <v>2157</v>
      </c>
      <c r="B429" s="50" t="n">
        <f aca="false">(TOT!AV431*60)/TOT!AK431</f>
        <v>7.64250079609367</v>
      </c>
      <c r="C429" s="37" t="n">
        <f aca="false">VLOOKUP(B429,'SC - SHOTS'!$A$3:$B$55,2)</f>
        <v>82</v>
      </c>
      <c r="D429" s="37" t="n">
        <f aca="false">IF(TOT!AK431&lt;400,IF(C429&gt;66,66,C429),C429)</f>
        <v>66</v>
      </c>
      <c r="E429" s="37" t="n">
        <f aca="false">IF(TOT!AK431&lt;200,IF(C429&gt;60,60,C429),C429)</f>
        <v>60</v>
      </c>
      <c r="F429" s="54" t="n">
        <f aca="false">(TOT!W431*60)/TOT!AK431</f>
        <v>0.382125039804683</v>
      </c>
      <c r="G429" s="58" t="n">
        <f aca="false">VLOOKUP(F429,'SC - GOALS'!$A$3:$B$55,2)</f>
        <v>65</v>
      </c>
      <c r="H429" s="58" t="n">
        <f aca="false">IF(TOT!AK431&lt;400,IF(G429&gt;66,66,G429),G429)</f>
        <v>65</v>
      </c>
      <c r="I429" s="58" t="n">
        <f aca="false">IF(TOT!AK431&lt;200,IF(H429&gt;60,60,H429),H429)</f>
        <v>60</v>
      </c>
      <c r="J429" s="58" t="n">
        <f aca="false">(E429+I429)/2</f>
        <v>60</v>
      </c>
      <c r="K429" s="58" t="n">
        <f aca="false">IF(TOT!AN431&lt;13.4,IF(J429&gt;73,73,J429),J429)</f>
        <v>60</v>
      </c>
      <c r="L429" s="58" t="n">
        <f aca="false">IF(TOT!AN431&lt;11,IF(K429&gt;66,66,K429),K429)</f>
        <v>60</v>
      </c>
    </row>
    <row r="430" customFormat="false" ht="13" hidden="false" customHeight="true" outlineLevel="0" collapsed="false">
      <c r="A430" s="17" t="s">
        <v>2160</v>
      </c>
      <c r="B430" s="50" t="n">
        <f aca="false">(TOT!AV432*60)/TOT!AK432</f>
        <v>6.31239794408692</v>
      </c>
      <c r="C430" s="37" t="n">
        <f aca="false">VLOOKUP(B430,'SC - SHOTS'!$A$3:$B$55,2)</f>
        <v>72</v>
      </c>
      <c r="D430" s="37" t="n">
        <f aca="false">IF(TOT!AK432&lt;400,IF(C430&gt;66,66,C430),C430)</f>
        <v>72</v>
      </c>
      <c r="E430" s="37" t="n">
        <f aca="false">IF(TOT!AK432&lt;200,IF(C430&gt;60,60,C430),C430)</f>
        <v>72</v>
      </c>
      <c r="F430" s="54" t="n">
        <f aca="false">(TOT!W432*60)/TOT!AK432</f>
        <v>0.749597255860322</v>
      </c>
      <c r="G430" s="58" t="n">
        <f aca="false">VLOOKUP(F430,'SC - GOALS'!$A$3:$B$55,2)</f>
        <v>79</v>
      </c>
      <c r="H430" s="58" t="n">
        <f aca="false">IF(TOT!AK432&lt;400,IF(G430&gt;66,66,G430),G430)</f>
        <v>79</v>
      </c>
      <c r="I430" s="58" t="n">
        <f aca="false">IF(TOT!AK432&lt;200,IF(H430&gt;60,60,H430),H430)</f>
        <v>79</v>
      </c>
      <c r="J430" s="58" t="n">
        <f aca="false">(E430+I430)/2</f>
        <v>75.5</v>
      </c>
      <c r="K430" s="58" t="n">
        <f aca="false">IF(TOT!AN432&lt;13.4,IF(J430&gt;73,73,J430),J430)</f>
        <v>75.5</v>
      </c>
      <c r="L430" s="58" t="n">
        <f aca="false">IF(TOT!AN432&lt;11,IF(K430&gt;66,66,K430),K430)</f>
        <v>75.5</v>
      </c>
    </row>
    <row r="431" customFormat="false" ht="13" hidden="false" customHeight="true" outlineLevel="0" collapsed="false">
      <c r="A431" s="17" t="s">
        <v>2162</v>
      </c>
      <c r="B431" s="50" t="n">
        <f aca="false">(TOT!AV433*60)/TOT!AK433</f>
        <v>8.25389163750433</v>
      </c>
      <c r="C431" s="37" t="n">
        <f aca="false">VLOOKUP(B431,'SC - SHOTS'!$A$3:$B$55,2)</f>
        <v>86</v>
      </c>
      <c r="D431" s="37" t="n">
        <f aca="false">IF(TOT!AK433&lt;400,IF(C431&gt;66,66,C431),C431)</f>
        <v>66</v>
      </c>
      <c r="E431" s="37" t="n">
        <f aca="false">IF(TOT!AK433&lt;200,IF(C431&gt;60,60,C431),C431)</f>
        <v>60</v>
      </c>
      <c r="F431" s="54" t="n">
        <f aca="false">(TOT!W433*60)/TOT!AK433</f>
        <v>0</v>
      </c>
      <c r="G431" s="58" t="n">
        <f aca="false">VLOOKUP(F431,'SC - GOALS'!$A$3:$B$55,2)</f>
        <v>47</v>
      </c>
      <c r="H431" s="58" t="n">
        <f aca="false">IF(TOT!AK433&lt;400,IF(G431&gt;66,66,G431),G431)</f>
        <v>47</v>
      </c>
      <c r="I431" s="58" t="n">
        <f aca="false">IF(TOT!AK433&lt;200,IF(H431&gt;60,60,H431),H431)</f>
        <v>47</v>
      </c>
      <c r="J431" s="58" t="n">
        <f aca="false">(E431+I431)/2</f>
        <v>53.5</v>
      </c>
      <c r="K431" s="58" t="n">
        <f aca="false">IF(TOT!AN433&lt;13.4,IF(J431&gt;73,73,J431),J431)</f>
        <v>53.5</v>
      </c>
      <c r="L431" s="58" t="n">
        <f aca="false">IF(TOT!AN433&lt;11,IF(K431&gt;66,66,K431),K431)</f>
        <v>53.5</v>
      </c>
    </row>
    <row r="432" customFormat="false" ht="13" hidden="false" customHeight="true" outlineLevel="0" collapsed="false">
      <c r="A432" s="17" t="s">
        <v>2165</v>
      </c>
      <c r="B432" s="50" t="n">
        <f aca="false">(TOT!AV434*60)/TOT!AK434</f>
        <v>6.84908510995468</v>
      </c>
      <c r="C432" s="37" t="n">
        <f aca="false">VLOOKUP(B432,'SC - SHOTS'!$A$3:$B$55,2)</f>
        <v>76</v>
      </c>
      <c r="D432" s="37" t="n">
        <f aca="false">IF(TOT!AK434&lt;400,IF(C432&gt;66,66,C432),C432)</f>
        <v>76</v>
      </c>
      <c r="E432" s="37" t="n">
        <f aca="false">IF(TOT!AK434&lt;200,IF(C432&gt;60,60,C432),C432)</f>
        <v>76</v>
      </c>
      <c r="F432" s="54" t="n">
        <f aca="false">(TOT!W434*60)/TOT!AK434</f>
        <v>0.537183145878798</v>
      </c>
      <c r="G432" s="58" t="n">
        <f aca="false">VLOOKUP(F432,'SC - GOALS'!$A$3:$B$55,2)</f>
        <v>71</v>
      </c>
      <c r="H432" s="58" t="n">
        <f aca="false">IF(TOT!AK434&lt;400,IF(G432&gt;66,66,G432),G432)</f>
        <v>71</v>
      </c>
      <c r="I432" s="58" t="n">
        <f aca="false">IF(TOT!AK434&lt;200,IF(H432&gt;60,60,H432),H432)</f>
        <v>71</v>
      </c>
      <c r="J432" s="58" t="n">
        <f aca="false">(E432+I432)/2</f>
        <v>73.5</v>
      </c>
      <c r="K432" s="58" t="n">
        <f aca="false">IF(TOT!AN434&lt;13.4,IF(J432&gt;73,73,J432),J432)</f>
        <v>73</v>
      </c>
      <c r="L432" s="58" t="n">
        <f aca="false">IF(TOT!AN434&lt;11,IF(K432&gt;66,66,K432),K432)</f>
        <v>73</v>
      </c>
    </row>
    <row r="433" customFormat="false" ht="13" hidden="false" customHeight="true" outlineLevel="0" collapsed="false">
      <c r="A433" s="17" t="s">
        <v>2168</v>
      </c>
      <c r="B433" s="50" t="n">
        <f aca="false">(TOT!AV435*60)/TOT!AK435</f>
        <v>4.3538284253883</v>
      </c>
      <c r="C433" s="37" t="n">
        <f aca="false">VLOOKUP(B433,'SC - SHOTS'!$A$3:$B$55,2)</f>
        <v>57</v>
      </c>
      <c r="D433" s="37" t="n">
        <f aca="false">IF(TOT!AK435&lt;400,IF(C433&gt;66,66,C433),C433)</f>
        <v>57</v>
      </c>
      <c r="E433" s="37" t="n">
        <f aca="false">IF(TOT!AK435&lt;200,IF(C433&gt;60,60,C433),C433)</f>
        <v>57</v>
      </c>
      <c r="F433" s="54" t="n">
        <f aca="false">(TOT!W435*60)/TOT!AK435</f>
        <v>0.164295412278804</v>
      </c>
      <c r="G433" s="58" t="n">
        <f aca="false">VLOOKUP(F433,'SC - GOALS'!$A$3:$B$55,2)</f>
        <v>54</v>
      </c>
      <c r="H433" s="58" t="n">
        <f aca="false">IF(TOT!AK435&lt;400,IF(G433&gt;66,66,G433),G433)</f>
        <v>54</v>
      </c>
      <c r="I433" s="58" t="n">
        <f aca="false">IF(TOT!AK435&lt;200,IF(H433&gt;60,60,H433),H433)</f>
        <v>54</v>
      </c>
      <c r="J433" s="58" t="n">
        <f aca="false">(E433+I433)/2</f>
        <v>55.5</v>
      </c>
      <c r="K433" s="58" t="n">
        <f aca="false">IF(TOT!AN435&lt;13.4,IF(J433&gt;73,73,J433),J433)</f>
        <v>55.5</v>
      </c>
      <c r="L433" s="58" t="n">
        <f aca="false">IF(TOT!AN435&lt;11,IF(K433&gt;66,66,K433),K433)</f>
        <v>55.5</v>
      </c>
    </row>
    <row r="434" customFormat="false" ht="13" hidden="false" customHeight="true" outlineLevel="0" collapsed="false">
      <c r="A434" s="17" t="s">
        <v>2171</v>
      </c>
      <c r="B434" s="50" t="n">
        <f aca="false">(TOT!AV436*60)/TOT!AK436</f>
        <v>4.14173953060285</v>
      </c>
      <c r="C434" s="37" t="n">
        <f aca="false">VLOOKUP(B434,'SC - SHOTS'!$A$3:$B$55,2)</f>
        <v>56</v>
      </c>
      <c r="D434" s="37" t="n">
        <f aca="false">IF(TOT!AK436&lt;400,IF(C434&gt;66,66,C434),C434)</f>
        <v>56</v>
      </c>
      <c r="E434" s="37" t="n">
        <f aca="false">IF(TOT!AK436&lt;200,IF(C434&gt;60,60,C434),C434)</f>
        <v>56</v>
      </c>
      <c r="F434" s="54" t="n">
        <f aca="false">(TOT!W436*60)/TOT!AK436</f>
        <v>0.276115968706857</v>
      </c>
      <c r="G434" s="58" t="n">
        <f aca="false">VLOOKUP(F434,'SC - GOALS'!$A$3:$B$55,2)</f>
        <v>59</v>
      </c>
      <c r="H434" s="58" t="n">
        <f aca="false">IF(TOT!AK436&lt;400,IF(G434&gt;66,66,G434),G434)</f>
        <v>59</v>
      </c>
      <c r="I434" s="58" t="n">
        <f aca="false">IF(TOT!AK436&lt;200,IF(H434&gt;60,60,H434),H434)</f>
        <v>59</v>
      </c>
      <c r="J434" s="58" t="n">
        <f aca="false">(E434+I434)/2</f>
        <v>57.5</v>
      </c>
      <c r="K434" s="58" t="n">
        <f aca="false">IF(TOT!AN436&lt;13.4,IF(J434&gt;73,73,J434),J434)</f>
        <v>57.5</v>
      </c>
      <c r="L434" s="58" t="n">
        <f aca="false">IF(TOT!AN436&lt;11,IF(K434&gt;66,66,K434),K434)</f>
        <v>57.5</v>
      </c>
    </row>
    <row r="435" customFormat="false" ht="13" hidden="false" customHeight="true" outlineLevel="0" collapsed="false">
      <c r="A435" s="17" t="s">
        <v>2176</v>
      </c>
      <c r="B435" s="50" t="n">
        <f aca="false">(TOT!AV437*60)/TOT!AK437</f>
        <v>6.85061845861091</v>
      </c>
      <c r="C435" s="37" t="n">
        <f aca="false">VLOOKUP(B435,'SC - SHOTS'!$A$3:$B$55,2)</f>
        <v>76</v>
      </c>
      <c r="D435" s="37" t="n">
        <f aca="false">IF(TOT!AK437&lt;400,IF(C435&gt;66,66,C435),C435)</f>
        <v>66</v>
      </c>
      <c r="E435" s="37" t="n">
        <f aca="false">IF(TOT!AK437&lt;200,IF(C435&gt;60,60,C435),C435)</f>
        <v>60</v>
      </c>
      <c r="F435" s="54" t="n">
        <f aca="false">(TOT!W437*60)/TOT!AK437</f>
        <v>0</v>
      </c>
      <c r="G435" s="58" t="n">
        <f aca="false">VLOOKUP(F435,'SC - GOALS'!$A$3:$B$55,2)</f>
        <v>47</v>
      </c>
      <c r="H435" s="58" t="n">
        <f aca="false">IF(TOT!AK437&lt;400,IF(G435&gt;66,66,G435),G435)</f>
        <v>47</v>
      </c>
      <c r="I435" s="58" t="n">
        <f aca="false">IF(TOT!AK437&lt;200,IF(H435&gt;60,60,H435),H435)</f>
        <v>47</v>
      </c>
      <c r="J435" s="58" t="n">
        <f aca="false">(E435+I435)/2</f>
        <v>53.5</v>
      </c>
      <c r="K435" s="58" t="n">
        <f aca="false">IF(TOT!AN437&lt;13.4,IF(J435&gt;73,73,J435),J435)</f>
        <v>53.5</v>
      </c>
      <c r="L435" s="58" t="n">
        <f aca="false">IF(TOT!AN437&lt;11,IF(K435&gt;66,66,K435),K435)</f>
        <v>53.5</v>
      </c>
    </row>
    <row r="436" customFormat="false" ht="13" hidden="false" customHeight="true" outlineLevel="0" collapsed="false">
      <c r="A436" s="17" t="s">
        <v>2180</v>
      </c>
      <c r="B436" s="50" t="n">
        <f aca="false">(TOT!AV438*60)/TOT!AK438</f>
        <v>5.31455098447255</v>
      </c>
      <c r="C436" s="37" t="n">
        <f aca="false">VLOOKUP(B436,'SC - SHOTS'!$A$3:$B$55,2)</f>
        <v>64</v>
      </c>
      <c r="D436" s="37" t="n">
        <f aca="false">IF(TOT!AK438&lt;400,IF(C436&gt;66,66,C436),C436)</f>
        <v>64</v>
      </c>
      <c r="E436" s="37" t="n">
        <f aca="false">IF(TOT!AK438&lt;200,IF(C436&gt;60,60,C436),C436)</f>
        <v>64</v>
      </c>
      <c r="F436" s="54" t="n">
        <f aca="false">(TOT!W438*60)/TOT!AK438</f>
        <v>0.384184408516088</v>
      </c>
      <c r="G436" s="58" t="n">
        <f aca="false">VLOOKUP(F436,'SC - GOALS'!$A$3:$B$55,2)</f>
        <v>65</v>
      </c>
      <c r="H436" s="58" t="n">
        <f aca="false">IF(TOT!AK438&lt;400,IF(G436&gt;66,66,G436),G436)</f>
        <v>65</v>
      </c>
      <c r="I436" s="58" t="n">
        <f aca="false">IF(TOT!AK438&lt;200,IF(H436&gt;60,60,H436),H436)</f>
        <v>65</v>
      </c>
      <c r="J436" s="58" t="n">
        <f aca="false">(E436+I436)/2</f>
        <v>64.5</v>
      </c>
      <c r="K436" s="58" t="n">
        <f aca="false">IF(TOT!AN438&lt;13.4,IF(J436&gt;73,73,J436),J436)</f>
        <v>64.5</v>
      </c>
      <c r="L436" s="58" t="n">
        <f aca="false">IF(TOT!AN438&lt;11,IF(K436&gt;66,66,K436),K436)</f>
        <v>64.5</v>
      </c>
    </row>
    <row r="437" customFormat="false" ht="13" hidden="false" customHeight="true" outlineLevel="0" collapsed="false">
      <c r="A437" s="17" t="s">
        <v>2184</v>
      </c>
      <c r="B437" s="50" t="n">
        <f aca="false">(TOT!AV439*60)/TOT!AK439</f>
        <v>9.92622794538257</v>
      </c>
      <c r="C437" s="37" t="n">
        <f aca="false">VLOOKUP(B437,'SC - SHOTS'!$A$3:$B$55,2)</f>
        <v>94</v>
      </c>
      <c r="D437" s="37" t="n">
        <f aca="false">IF(TOT!AK439&lt;400,IF(C437&gt;66,66,C437),C437)</f>
        <v>94</v>
      </c>
      <c r="E437" s="37" t="n">
        <f aca="false">IF(TOT!AK439&lt;200,IF(C437&gt;60,60,C437),C437)</f>
        <v>94</v>
      </c>
      <c r="F437" s="54" t="n">
        <f aca="false">(TOT!W439*60)/TOT!AK439</f>
        <v>1.00318261150143</v>
      </c>
      <c r="G437" s="58" t="n">
        <f aca="false">VLOOKUP(F437,'SC - GOALS'!$A$3:$B$55,2)</f>
        <v>87</v>
      </c>
      <c r="H437" s="58" t="n">
        <f aca="false">IF(TOT!AK439&lt;400,IF(G437&gt;66,66,G437),G437)</f>
        <v>87</v>
      </c>
      <c r="I437" s="58" t="n">
        <f aca="false">IF(TOT!AK439&lt;200,IF(H437&gt;60,60,H437),H437)</f>
        <v>87</v>
      </c>
      <c r="J437" s="58" t="n">
        <f aca="false">(E437+I437)/2</f>
        <v>90.5</v>
      </c>
      <c r="K437" s="58" t="n">
        <f aca="false">IF(TOT!AN439&lt;13.4,IF(J437&gt;73,73,J437),J437)</f>
        <v>90.5</v>
      </c>
      <c r="L437" s="58" t="n">
        <f aca="false">IF(TOT!AN439&lt;11,IF(K437&gt;66,66,K437),K437)</f>
        <v>90.5</v>
      </c>
    </row>
    <row r="438" customFormat="false" ht="13" hidden="false" customHeight="true" outlineLevel="0" collapsed="false">
      <c r="A438" s="17" t="s">
        <v>2188</v>
      </c>
      <c r="B438" s="50" t="n">
        <f aca="false">(TOT!AV440*60)/TOT!AK440</f>
        <v>5.02292206497907</v>
      </c>
      <c r="C438" s="37" t="n">
        <f aca="false">VLOOKUP(B438,'SC - SHOTS'!$A$3:$B$55,2)</f>
        <v>62</v>
      </c>
      <c r="D438" s="37" t="n">
        <f aca="false">IF(TOT!AK440&lt;400,IF(C438&gt;66,66,C438),C438)</f>
        <v>62</v>
      </c>
      <c r="E438" s="37" t="n">
        <f aca="false">IF(TOT!AK440&lt;200,IF(C438&gt;60,60,C438),C438)</f>
        <v>62</v>
      </c>
      <c r="F438" s="54" t="n">
        <f aca="false">(TOT!W440*60)/TOT!AK440</f>
        <v>0.597966912497508</v>
      </c>
      <c r="G438" s="58" t="n">
        <f aca="false">VLOOKUP(F438,'SC - GOALS'!$A$3:$B$55,2)</f>
        <v>73</v>
      </c>
      <c r="H438" s="58" t="n">
        <f aca="false">IF(TOT!AK440&lt;400,IF(G438&gt;66,66,G438),G438)</f>
        <v>73</v>
      </c>
      <c r="I438" s="58" t="n">
        <f aca="false">IF(TOT!AK440&lt;200,IF(H438&gt;60,60,H438),H438)</f>
        <v>73</v>
      </c>
      <c r="J438" s="58" t="n">
        <f aca="false">(E438+I438)/2</f>
        <v>67.5</v>
      </c>
      <c r="K438" s="58" t="n">
        <f aca="false">IF(TOT!AN440&lt;13.4,IF(J438&gt;73,73,J438),J438)</f>
        <v>67.5</v>
      </c>
      <c r="L438" s="58" t="n">
        <f aca="false">IF(TOT!AN440&lt;11,IF(K438&gt;66,66,K438),K438)</f>
        <v>67.5</v>
      </c>
    </row>
    <row r="439" customFormat="false" ht="13" hidden="false" customHeight="true" outlineLevel="0" collapsed="false">
      <c r="A439" s="17" t="s">
        <v>2192</v>
      </c>
      <c r="B439" s="50" t="n">
        <f aca="false">(TOT!AV441*60)/TOT!AK441</f>
        <v>6.6657674338759</v>
      </c>
      <c r="C439" s="37" t="n">
        <f aca="false">VLOOKUP(B439,'SC - SHOTS'!$A$3:$B$55,2)</f>
        <v>75</v>
      </c>
      <c r="D439" s="37" t="n">
        <f aca="false">IF(TOT!AK441&lt;400,IF(C439&gt;66,66,C439),C439)</f>
        <v>75</v>
      </c>
      <c r="E439" s="37" t="n">
        <f aca="false">IF(TOT!AK441&lt;200,IF(C439&gt;60,60,C439),C439)</f>
        <v>75</v>
      </c>
      <c r="F439" s="54" t="n">
        <f aca="false">(TOT!W441*60)/TOT!AK441</f>
        <v>0.79459479344216</v>
      </c>
      <c r="G439" s="58" t="n">
        <f aca="false">VLOOKUP(F439,'SC - GOALS'!$A$3:$B$55,2)</f>
        <v>80</v>
      </c>
      <c r="H439" s="58" t="n">
        <f aca="false">IF(TOT!AK441&lt;400,IF(G439&gt;66,66,G439),G439)</f>
        <v>80</v>
      </c>
      <c r="I439" s="58" t="n">
        <f aca="false">IF(TOT!AK441&lt;200,IF(H439&gt;60,60,H439),H439)</f>
        <v>80</v>
      </c>
      <c r="J439" s="58" t="n">
        <f aca="false">(E439+I439)/2</f>
        <v>77.5</v>
      </c>
      <c r="K439" s="58" t="n">
        <f aca="false">IF(TOT!AN441&lt;13.4,IF(J439&gt;73,73,J439),J439)</f>
        <v>77.5</v>
      </c>
      <c r="L439" s="58" t="n">
        <f aca="false">IF(TOT!AN441&lt;11,IF(K439&gt;66,66,K439),K439)</f>
        <v>77.5</v>
      </c>
    </row>
    <row r="440" customFormat="false" ht="13" hidden="false" customHeight="true" outlineLevel="0" collapsed="false">
      <c r="A440" s="17" t="s">
        <v>2196</v>
      </c>
      <c r="B440" s="50" t="n">
        <f aca="false">(TOT!AV442*60)/TOT!AK442</f>
        <v>1.77176980116804</v>
      </c>
      <c r="C440" s="37" t="n">
        <f aca="false">VLOOKUP(B440,'SC - SHOTS'!$A$3:$B$55,2)</f>
        <v>47</v>
      </c>
      <c r="D440" s="37" t="n">
        <f aca="false">IF(TOT!AK442&lt;400,IF(C440&gt;66,66,C440),C440)</f>
        <v>47</v>
      </c>
      <c r="E440" s="37" t="n">
        <f aca="false">IF(TOT!AK442&lt;200,IF(C440&gt;60,60,C440),C440)</f>
        <v>47</v>
      </c>
      <c r="F440" s="54" t="n">
        <f aca="false">(TOT!W442*60)/TOT!AK442</f>
        <v>0</v>
      </c>
      <c r="G440" s="58" t="n">
        <f aca="false">VLOOKUP(F440,'SC - GOALS'!$A$3:$B$55,2)</f>
        <v>47</v>
      </c>
      <c r="H440" s="58" t="n">
        <f aca="false">IF(TOT!AK442&lt;400,IF(G440&gt;66,66,G440),G440)</f>
        <v>47</v>
      </c>
      <c r="I440" s="58" t="n">
        <f aca="false">IF(TOT!AK442&lt;200,IF(H440&gt;60,60,H440),H440)</f>
        <v>47</v>
      </c>
      <c r="J440" s="58" t="n">
        <f aca="false">(E440+I440)/2</f>
        <v>47</v>
      </c>
      <c r="K440" s="58" t="n">
        <f aca="false">IF(TOT!AN442&lt;13.4,IF(J440&gt;73,73,J440),J440)</f>
        <v>47</v>
      </c>
      <c r="L440" s="58" t="n">
        <f aca="false">IF(TOT!AN442&lt;11,IF(K440&gt;66,66,K440),K440)</f>
        <v>47</v>
      </c>
    </row>
    <row r="441" customFormat="false" ht="13" hidden="false" customHeight="true" outlineLevel="0" collapsed="false">
      <c r="A441" s="17" t="s">
        <v>2199</v>
      </c>
      <c r="B441" s="50" t="n">
        <f aca="false">(TOT!AV443*60)/TOT!AK443</f>
        <v>7.68016384349526</v>
      </c>
      <c r="C441" s="37" t="n">
        <f aca="false">VLOOKUP(B441,'SC - SHOTS'!$A$3:$B$55,2)</f>
        <v>82</v>
      </c>
      <c r="D441" s="37" t="n">
        <f aca="false">IF(TOT!AK443&lt;400,IF(C441&gt;66,66,C441),C441)</f>
        <v>66</v>
      </c>
      <c r="E441" s="37" t="n">
        <f aca="false">IF(TOT!AK443&lt;200,IF(C441&gt;60,60,C441),C441)</f>
        <v>82</v>
      </c>
      <c r="F441" s="54" t="n">
        <f aca="false">(TOT!W443*60)/TOT!AK443</f>
        <v>0.460809830609716</v>
      </c>
      <c r="G441" s="58" t="n">
        <f aca="false">VLOOKUP(F441,'SC - GOALS'!$A$3:$B$55,2)</f>
        <v>69</v>
      </c>
      <c r="H441" s="58" t="n">
        <f aca="false">IF(TOT!AK443&lt;400,IF(G441&gt;66,66,G441),G441)</f>
        <v>66</v>
      </c>
      <c r="I441" s="58" t="n">
        <f aca="false">IF(TOT!AK443&lt;200,IF(H441&gt;60,60,H441),H441)</f>
        <v>66</v>
      </c>
      <c r="J441" s="58" t="n">
        <f aca="false">(E441+I441)/2</f>
        <v>74</v>
      </c>
      <c r="K441" s="58" t="n">
        <f aca="false">IF(TOT!AN443&lt;13.4,IF(J441&gt;73,73,J441),J441)</f>
        <v>73</v>
      </c>
      <c r="L441" s="58" t="n">
        <f aca="false">IF(TOT!AN443&lt;11,IF(K441&gt;66,66,K441),K441)</f>
        <v>66</v>
      </c>
    </row>
    <row r="442" customFormat="false" ht="13" hidden="false" customHeight="true" outlineLevel="0" collapsed="false">
      <c r="A442" s="17" t="s">
        <v>2204</v>
      </c>
      <c r="B442" s="50" t="n">
        <f aca="false">(TOT!AV444*60)/TOT!AK444</f>
        <v>8.87136520453443</v>
      </c>
      <c r="C442" s="37" t="n">
        <f aca="false">VLOOKUP(B442,'SC - SHOTS'!$A$3:$B$55,2)</f>
        <v>89</v>
      </c>
      <c r="D442" s="37" t="n">
        <f aca="false">IF(TOT!AK444&lt;400,IF(C442&gt;66,66,C442),C442)</f>
        <v>66</v>
      </c>
      <c r="E442" s="37" t="n">
        <f aca="false">IF(TOT!AK444&lt;200,IF(C442&gt;60,60,C442),C442)</f>
        <v>60</v>
      </c>
      <c r="F442" s="54" t="n">
        <f aca="false">(TOT!W444*60)/TOT!AK444</f>
        <v>0.354854608181377</v>
      </c>
      <c r="G442" s="58" t="n">
        <f aca="false">VLOOKUP(F442,'SC - GOALS'!$A$3:$B$55,2)</f>
        <v>63</v>
      </c>
      <c r="H442" s="58" t="n">
        <f aca="false">IF(TOT!AK444&lt;400,IF(G442&gt;66,66,G442),G442)</f>
        <v>63</v>
      </c>
      <c r="I442" s="58" t="n">
        <f aca="false">IF(TOT!AK444&lt;200,IF(H442&gt;60,60,H442),H442)</f>
        <v>60</v>
      </c>
      <c r="J442" s="58" t="n">
        <f aca="false">(E442+I442)/2</f>
        <v>60</v>
      </c>
      <c r="K442" s="58" t="n">
        <f aca="false">IF(TOT!AN444&lt;13.4,IF(J442&gt;73,73,J442),J442)</f>
        <v>60</v>
      </c>
      <c r="L442" s="58" t="n">
        <f aca="false">IF(TOT!AN444&lt;11,IF(K442&gt;66,66,K442),K442)</f>
        <v>60</v>
      </c>
    </row>
    <row r="443" customFormat="false" ht="13" hidden="false" customHeight="true" outlineLevel="0" collapsed="false">
      <c r="A443" s="17" t="s">
        <v>2208</v>
      </c>
      <c r="B443" s="50" t="n">
        <f aca="false">(TOT!AV445*60)/TOT!AK445</f>
        <v>4.31128898533229</v>
      </c>
      <c r="C443" s="37" t="n">
        <f aca="false">VLOOKUP(B443,'SC - SHOTS'!$A$3:$B$55,2)</f>
        <v>57</v>
      </c>
      <c r="D443" s="37" t="n">
        <f aca="false">IF(TOT!AK445&lt;400,IF(C443&gt;66,66,C443),C443)</f>
        <v>57</v>
      </c>
      <c r="E443" s="37" t="n">
        <f aca="false">IF(TOT!AK445&lt;200,IF(C443&gt;60,60,C443),C443)</f>
        <v>57</v>
      </c>
      <c r="F443" s="54" t="n">
        <f aca="false">(TOT!W445*60)/TOT!AK445</f>
        <v>0.257940366643812</v>
      </c>
      <c r="G443" s="58" t="n">
        <f aca="false">VLOOKUP(F443,'SC - GOALS'!$A$3:$B$55,2)</f>
        <v>58</v>
      </c>
      <c r="H443" s="58" t="n">
        <f aca="false">IF(TOT!AK445&lt;400,IF(G443&gt;66,66,G443),G443)</f>
        <v>58</v>
      </c>
      <c r="I443" s="58" t="n">
        <f aca="false">IF(TOT!AK445&lt;200,IF(H443&gt;60,60,H443),H443)</f>
        <v>58</v>
      </c>
      <c r="J443" s="58" t="n">
        <f aca="false">(E443+I443)/2</f>
        <v>57.5</v>
      </c>
      <c r="K443" s="58" t="n">
        <f aca="false">IF(TOT!AN445&lt;13.4,IF(J443&gt;73,73,J443),J443)</f>
        <v>57.5</v>
      </c>
      <c r="L443" s="58" t="n">
        <f aca="false">IF(TOT!AN445&lt;11,IF(K443&gt;66,66,K443),K443)</f>
        <v>57.5</v>
      </c>
    </row>
    <row r="444" customFormat="false" ht="13" hidden="false" customHeight="true" outlineLevel="0" collapsed="false">
      <c r="A444" s="17" t="s">
        <v>2211</v>
      </c>
      <c r="B444" s="50" t="n">
        <f aca="false">(TOT!AV446*60)/TOT!AK446</f>
        <v>3.69446233097239</v>
      </c>
      <c r="C444" s="37" t="n">
        <f aca="false">VLOOKUP(B444,'SC - SHOTS'!$A$3:$B$55,2)</f>
        <v>53</v>
      </c>
      <c r="D444" s="37" t="n">
        <f aca="false">IF(TOT!AK446&lt;400,IF(C444&gt;66,66,C444),C444)</f>
        <v>53</v>
      </c>
      <c r="E444" s="37" t="n">
        <f aca="false">IF(TOT!AK446&lt;200,IF(C444&gt;60,60,C444),C444)</f>
        <v>53</v>
      </c>
      <c r="F444" s="54" t="n">
        <f aca="false">(TOT!W446*60)/TOT!AK446</f>
        <v>0.253541532517713</v>
      </c>
      <c r="G444" s="58" t="n">
        <f aca="false">VLOOKUP(F444,'SC - GOALS'!$A$3:$B$55,2)</f>
        <v>58</v>
      </c>
      <c r="H444" s="58" t="n">
        <f aca="false">IF(TOT!AK446&lt;400,IF(G444&gt;66,66,G444),G444)</f>
        <v>58</v>
      </c>
      <c r="I444" s="58" t="n">
        <f aca="false">IF(TOT!AK446&lt;200,IF(H444&gt;60,60,H444),H444)</f>
        <v>58</v>
      </c>
      <c r="J444" s="58" t="n">
        <f aca="false">(E444+I444)/2</f>
        <v>55.5</v>
      </c>
      <c r="K444" s="58" t="n">
        <f aca="false">IF(TOT!AN446&lt;13.4,IF(J444&gt;73,73,J444),J444)</f>
        <v>55.5</v>
      </c>
      <c r="L444" s="58" t="n">
        <f aca="false">IF(TOT!AN446&lt;11,IF(K444&gt;66,66,K444),K444)</f>
        <v>55.5</v>
      </c>
    </row>
    <row r="445" customFormat="false" ht="13" hidden="false" customHeight="true" outlineLevel="0" collapsed="false">
      <c r="A445" s="17" t="s">
        <v>2214</v>
      </c>
      <c r="B445" s="50" t="n">
        <f aca="false">(TOT!AV447*60)/TOT!AK447</f>
        <v>3.43784816170619</v>
      </c>
      <c r="C445" s="37" t="n">
        <f aca="false">VLOOKUP(B445,'SC - SHOTS'!$A$3:$B$55,2)</f>
        <v>51</v>
      </c>
      <c r="D445" s="37" t="n">
        <f aca="false">IF(TOT!AK447&lt;400,IF(C445&gt;66,66,C445),C445)</f>
        <v>51</v>
      </c>
      <c r="E445" s="37" t="n">
        <f aca="false">IF(TOT!AK447&lt;200,IF(C445&gt;60,60,C445),C445)</f>
        <v>51</v>
      </c>
      <c r="F445" s="54" t="n">
        <f aca="false">(TOT!W447*60)/TOT!AK447</f>
        <v>0.381983129078466</v>
      </c>
      <c r="G445" s="58" t="n">
        <f aca="false">VLOOKUP(F445,'SC - GOALS'!$A$3:$B$55,2)</f>
        <v>65</v>
      </c>
      <c r="H445" s="58" t="n">
        <f aca="false">IF(TOT!AK447&lt;400,IF(G445&gt;66,66,G445),G445)</f>
        <v>65</v>
      </c>
      <c r="I445" s="58" t="n">
        <f aca="false">IF(TOT!AK447&lt;200,IF(H445&gt;60,60,H445),H445)</f>
        <v>65</v>
      </c>
      <c r="J445" s="58" t="n">
        <f aca="false">(E445+I445)/2</f>
        <v>58</v>
      </c>
      <c r="K445" s="58" t="n">
        <f aca="false">IF(TOT!AN447&lt;13.4,IF(J445&gt;73,73,J445),J445)</f>
        <v>58</v>
      </c>
      <c r="L445" s="58" t="n">
        <f aca="false">IF(TOT!AN447&lt;11,IF(K445&gt;66,66,K445),K445)</f>
        <v>58</v>
      </c>
    </row>
    <row r="446" customFormat="false" ht="13" hidden="false" customHeight="true" outlineLevel="0" collapsed="false">
      <c r="A446" s="17" t="s">
        <v>2219</v>
      </c>
      <c r="B446" s="50" t="n">
        <f aca="false">(TOT!AV448*60)/TOT!AK448</f>
        <v>4.9953430021479</v>
      </c>
      <c r="C446" s="37" t="n">
        <f aca="false">VLOOKUP(B446,'SC - SHOTS'!$A$3:$B$55,2)</f>
        <v>62</v>
      </c>
      <c r="D446" s="37" t="n">
        <f aca="false">IF(TOT!AK448&lt;400,IF(C446&gt;66,66,C446),C446)</f>
        <v>62</v>
      </c>
      <c r="E446" s="37" t="n">
        <f aca="false">IF(TOT!AK448&lt;200,IF(C446&gt;60,60,C446),C446)</f>
        <v>62</v>
      </c>
      <c r="F446" s="54" t="n">
        <f aca="false">(TOT!W448*60)/TOT!AK448</f>
        <v>0.752722918131876</v>
      </c>
      <c r="G446" s="58" t="n">
        <f aca="false">VLOOKUP(F446,'SC - GOALS'!$A$3:$B$55,2)</f>
        <v>79</v>
      </c>
      <c r="H446" s="58" t="n">
        <f aca="false">IF(TOT!AK448&lt;400,IF(G446&gt;66,66,G446),G446)</f>
        <v>79</v>
      </c>
      <c r="I446" s="58" t="n">
        <f aca="false">IF(TOT!AK448&lt;200,IF(H446&gt;60,60,H446),H446)</f>
        <v>79</v>
      </c>
      <c r="J446" s="58" t="n">
        <f aca="false">(E446+I446)/2</f>
        <v>70.5</v>
      </c>
      <c r="K446" s="58" t="n">
        <f aca="false">IF(TOT!AN448&lt;13.4,IF(J446&gt;73,73,J446),J446)</f>
        <v>70.5</v>
      </c>
      <c r="L446" s="58" t="n">
        <f aca="false">IF(TOT!AN448&lt;11,IF(K446&gt;66,66,K446),K446)</f>
        <v>70.5</v>
      </c>
    </row>
    <row r="447" customFormat="false" ht="13" hidden="false" customHeight="true" outlineLevel="0" collapsed="false">
      <c r="A447" s="17" t="s">
        <v>2224</v>
      </c>
      <c r="B447" s="50" t="n">
        <f aca="false">(TOT!AV449*60)/TOT!AK449</f>
        <v>4.61214653936494</v>
      </c>
      <c r="C447" s="37" t="n">
        <f aca="false">VLOOKUP(B447,'SC - SHOTS'!$A$3:$B$55,2)</f>
        <v>59</v>
      </c>
      <c r="D447" s="37" t="n">
        <f aca="false">IF(TOT!AK449&lt;400,IF(C447&gt;66,66,C447),C447)</f>
        <v>59</v>
      </c>
      <c r="E447" s="37" t="n">
        <f aca="false">IF(TOT!AK449&lt;200,IF(C447&gt;60,60,C447),C447)</f>
        <v>59</v>
      </c>
      <c r="F447" s="54" t="n">
        <f aca="false">(TOT!W449*60)/TOT!AK449</f>
        <v>0.109813012842022</v>
      </c>
      <c r="G447" s="58" t="n">
        <f aca="false">VLOOKUP(F447,'SC - GOALS'!$A$3:$B$55,2)</f>
        <v>51</v>
      </c>
      <c r="H447" s="58" t="n">
        <f aca="false">IF(TOT!AK449&lt;400,IF(G447&gt;66,66,G447),G447)</f>
        <v>51</v>
      </c>
      <c r="I447" s="58" t="n">
        <f aca="false">IF(TOT!AK449&lt;200,IF(H447&gt;60,60,H447),H447)</f>
        <v>51</v>
      </c>
      <c r="J447" s="58" t="n">
        <f aca="false">(E447+I447)/2</f>
        <v>55</v>
      </c>
      <c r="K447" s="58" t="n">
        <f aca="false">IF(TOT!AN449&lt;13.4,IF(J447&gt;73,73,J447),J447)</f>
        <v>55</v>
      </c>
      <c r="L447" s="58" t="n">
        <f aca="false">IF(TOT!AN449&lt;11,IF(K447&gt;66,66,K447),K447)</f>
        <v>55</v>
      </c>
    </row>
    <row r="448" customFormat="false" ht="13" hidden="false" customHeight="true" outlineLevel="0" collapsed="false">
      <c r="A448" s="17" t="s">
        <v>2229</v>
      </c>
      <c r="B448" s="50" t="n">
        <f aca="false">(TOT!AV450*60)/TOT!AK450</f>
        <v>6.30639278172397</v>
      </c>
      <c r="C448" s="37" t="n">
        <f aca="false">VLOOKUP(B448,'SC - SHOTS'!$A$3:$B$55,2)</f>
        <v>72</v>
      </c>
      <c r="D448" s="37" t="n">
        <f aca="false">IF(TOT!AK450&lt;400,IF(C448&gt;66,66,C448),C448)</f>
        <v>72</v>
      </c>
      <c r="E448" s="37" t="n">
        <f aca="false">IF(TOT!AK450&lt;200,IF(C448&gt;60,60,C448),C448)</f>
        <v>72</v>
      </c>
      <c r="F448" s="54" t="n">
        <f aca="false">(TOT!W450*60)/TOT!AK450</f>
        <v>0.431944711076984</v>
      </c>
      <c r="G448" s="58" t="n">
        <f aca="false">VLOOKUP(F448,'SC - GOALS'!$A$3:$B$55,2)</f>
        <v>67</v>
      </c>
      <c r="H448" s="58" t="n">
        <f aca="false">IF(TOT!AK450&lt;400,IF(G448&gt;66,66,G448),G448)</f>
        <v>67</v>
      </c>
      <c r="I448" s="58" t="n">
        <f aca="false">IF(TOT!AK450&lt;200,IF(H448&gt;60,60,H448),H448)</f>
        <v>67</v>
      </c>
      <c r="J448" s="58" t="n">
        <f aca="false">(E448+I448)/2</f>
        <v>69.5</v>
      </c>
      <c r="K448" s="58" t="n">
        <f aca="false">IF(TOT!AN450&lt;13.4,IF(J448&gt;73,73,J448),J448)</f>
        <v>69.5</v>
      </c>
      <c r="L448" s="58" t="n">
        <f aca="false">IF(TOT!AN450&lt;11,IF(K448&gt;66,66,K448),K448)</f>
        <v>69.5</v>
      </c>
    </row>
    <row r="449" customFormat="false" ht="13" hidden="false" customHeight="true" outlineLevel="0" collapsed="false">
      <c r="A449" s="17" t="s">
        <v>2235</v>
      </c>
      <c r="B449" s="50" t="n">
        <f aca="false">(TOT!AV451*60)/TOT!AK451</f>
        <v>5.31693497495924</v>
      </c>
      <c r="C449" s="37" t="n">
        <f aca="false">VLOOKUP(B449,'SC - SHOTS'!$A$3:$B$55,2)</f>
        <v>64</v>
      </c>
      <c r="D449" s="37" t="n">
        <f aca="false">IF(TOT!AK451&lt;400,IF(C449&gt;66,66,C449),C449)</f>
        <v>64</v>
      </c>
      <c r="E449" s="37" t="n">
        <f aca="false">IF(TOT!AK451&lt;200,IF(C449&gt;60,60,C449),C449)</f>
        <v>64</v>
      </c>
      <c r="F449" s="54" t="n">
        <f aca="false">(TOT!W451*60)/TOT!AK451</f>
        <v>0.628365042495183</v>
      </c>
      <c r="G449" s="58" t="n">
        <f aca="false">VLOOKUP(F449,'SC - GOALS'!$A$3:$B$55,2)</f>
        <v>75</v>
      </c>
      <c r="H449" s="58" t="n">
        <f aca="false">IF(TOT!AK451&lt;400,IF(G449&gt;66,66,G449),G449)</f>
        <v>75</v>
      </c>
      <c r="I449" s="58" t="n">
        <f aca="false">IF(TOT!AK451&lt;200,IF(H449&gt;60,60,H449),H449)</f>
        <v>75</v>
      </c>
      <c r="J449" s="58" t="n">
        <f aca="false">(E449+I449)/2</f>
        <v>69.5</v>
      </c>
      <c r="K449" s="58" t="n">
        <f aca="false">IF(TOT!AN451&lt;13.4,IF(J449&gt;73,73,J449),J449)</f>
        <v>69.5</v>
      </c>
      <c r="L449" s="58" t="n">
        <f aca="false">IF(TOT!AN451&lt;11,IF(K449&gt;66,66,K449),K449)</f>
        <v>69.5</v>
      </c>
    </row>
    <row r="450" customFormat="false" ht="13" hidden="false" customHeight="true" outlineLevel="0" collapsed="false">
      <c r="A450" s="17" t="s">
        <v>2240</v>
      </c>
      <c r="B450" s="50" t="n">
        <f aca="false">(TOT!AV452*60)/TOT!AK452</f>
        <v>3.75391032325347</v>
      </c>
      <c r="C450" s="37" t="n">
        <f aca="false">VLOOKUP(B450,'SC - SHOTS'!$A$3:$B$55,2)</f>
        <v>53</v>
      </c>
      <c r="D450" s="37" t="n">
        <f aca="false">IF(TOT!AK452&lt;400,IF(C450&gt;66,66,C450),C450)</f>
        <v>53</v>
      </c>
      <c r="E450" s="37" t="n">
        <f aca="false">IF(TOT!AK452&lt;200,IF(C450&gt;60,60,C450),C450)</f>
        <v>53</v>
      </c>
      <c r="F450" s="54" t="n">
        <f aca="false">(TOT!W452*60)/TOT!AK452</f>
        <v>0</v>
      </c>
      <c r="G450" s="58" t="n">
        <f aca="false">VLOOKUP(F450,'SC - GOALS'!$A$3:$B$55,2)</f>
        <v>47</v>
      </c>
      <c r="H450" s="58" t="n">
        <f aca="false">IF(TOT!AK452&lt;400,IF(G450&gt;66,66,G450),G450)</f>
        <v>47</v>
      </c>
      <c r="I450" s="58" t="n">
        <f aca="false">IF(TOT!AK452&lt;200,IF(H450&gt;60,60,H450),H450)</f>
        <v>47</v>
      </c>
      <c r="J450" s="58" t="n">
        <f aca="false">(E450+I450)/2</f>
        <v>50</v>
      </c>
      <c r="K450" s="58" t="n">
        <f aca="false">IF(TOT!AN452&lt;13.4,IF(J450&gt;73,73,J450),J450)</f>
        <v>50</v>
      </c>
      <c r="L450" s="58" t="n">
        <f aca="false">IF(TOT!AN452&lt;11,IF(K450&gt;66,66,K450),K450)</f>
        <v>50</v>
      </c>
    </row>
    <row r="451" customFormat="false" ht="13" hidden="false" customHeight="true" outlineLevel="0" collapsed="false">
      <c r="A451" s="17" t="s">
        <v>2244</v>
      </c>
      <c r="B451" s="50" t="n">
        <f aca="false">(TOT!AV453*60)/TOT!AK453</f>
        <v>8.42364532019725</v>
      </c>
      <c r="C451" s="37" t="n">
        <f aca="false">VLOOKUP(B451,'SC - SHOTS'!$A$3:$B$55,2)</f>
        <v>87</v>
      </c>
      <c r="D451" s="37" t="n">
        <f aca="false">IF(TOT!AK453&lt;400,IF(C451&gt;66,66,C451),C451)</f>
        <v>66</v>
      </c>
      <c r="E451" s="37" t="n">
        <f aca="false">IF(TOT!AK453&lt;200,IF(C451&gt;60,60,C451),C451)</f>
        <v>60</v>
      </c>
      <c r="F451" s="54" t="n">
        <f aca="false">(TOT!W453*60)/TOT!AK453</f>
        <v>1.33004926108378</v>
      </c>
      <c r="G451" s="58" t="n">
        <f aca="false">VLOOKUP(F451,'SC - GOALS'!$A$3:$B$55,2)</f>
        <v>94</v>
      </c>
      <c r="H451" s="58" t="n">
        <f aca="false">IF(TOT!AK453&lt;400,IF(G451&gt;66,66,G451),G451)</f>
        <v>66</v>
      </c>
      <c r="I451" s="58" t="n">
        <f aca="false">IF(TOT!AK453&lt;200,IF(H451&gt;60,60,H451),H451)</f>
        <v>60</v>
      </c>
      <c r="J451" s="58" t="n">
        <f aca="false">(E451+I451)/2</f>
        <v>60</v>
      </c>
      <c r="K451" s="58" t="n">
        <f aca="false">IF(TOT!AN453&lt;13.4,IF(J451&gt;73,73,J451),J451)</f>
        <v>60</v>
      </c>
      <c r="L451" s="58" t="n">
        <f aca="false">IF(TOT!AN453&lt;11,IF(K451&gt;66,66,K451),K451)</f>
        <v>60</v>
      </c>
    </row>
    <row r="452" customFormat="false" ht="13" hidden="false" customHeight="true" outlineLevel="0" collapsed="false">
      <c r="A452" s="17" t="s">
        <v>2246</v>
      </c>
      <c r="B452" s="50" t="n">
        <f aca="false">(TOT!AV454*60)/TOT!AK454</f>
        <v>3.99398008798333</v>
      </c>
      <c r="C452" s="37" t="n">
        <f aca="false">VLOOKUP(B452,'SC - SHOTS'!$A$3:$B$55,2)</f>
        <v>55</v>
      </c>
      <c r="D452" s="37" t="n">
        <f aca="false">IF(TOT!AK454&lt;400,IF(C452&gt;66,66,C452),C452)</f>
        <v>55</v>
      </c>
      <c r="E452" s="37" t="n">
        <f aca="false">IF(TOT!AK454&lt;200,IF(C452&gt;60,60,C452),C452)</f>
        <v>55</v>
      </c>
      <c r="F452" s="54" t="n">
        <f aca="false">(TOT!W454*60)/TOT!AK454</f>
        <v>0.173651308173188</v>
      </c>
      <c r="G452" s="58" t="n">
        <f aca="false">VLOOKUP(F452,'SC - GOALS'!$A$3:$B$55,2)</f>
        <v>54</v>
      </c>
      <c r="H452" s="58" t="n">
        <f aca="false">IF(TOT!AK454&lt;400,IF(G452&gt;66,66,G452),G452)</f>
        <v>54</v>
      </c>
      <c r="I452" s="58" t="n">
        <f aca="false">IF(TOT!AK454&lt;200,IF(H452&gt;60,60,H452),H452)</f>
        <v>54</v>
      </c>
      <c r="J452" s="58" t="n">
        <f aca="false">(E452+I452)/2</f>
        <v>54.5</v>
      </c>
      <c r="K452" s="58" t="n">
        <f aca="false">IF(TOT!AN454&lt;13.4,IF(J452&gt;73,73,J452),J452)</f>
        <v>54.5</v>
      </c>
      <c r="L452" s="58" t="n">
        <f aca="false">IF(TOT!AN454&lt;11,IF(K452&gt;66,66,K452),K452)</f>
        <v>54.5</v>
      </c>
    </row>
    <row r="453" customFormat="false" ht="13" hidden="false" customHeight="true" outlineLevel="0" collapsed="false">
      <c r="A453" s="17" t="s">
        <v>2250</v>
      </c>
      <c r="B453" s="50" t="n">
        <f aca="false">(TOT!AV455*60)/TOT!AK455</f>
        <v>2.918655976939</v>
      </c>
      <c r="C453" s="37" t="n">
        <f aca="false">VLOOKUP(B453,'SC - SHOTS'!$A$3:$B$55,2)</f>
        <v>49</v>
      </c>
      <c r="D453" s="37" t="n">
        <f aca="false">IF(TOT!AK455&lt;400,IF(C453&gt;66,66,C453),C453)</f>
        <v>49</v>
      </c>
      <c r="E453" s="37" t="n">
        <f aca="false">IF(TOT!AK455&lt;200,IF(C453&gt;60,60,C453),C453)</f>
        <v>49</v>
      </c>
      <c r="F453" s="54" t="n">
        <f aca="false">(TOT!W455*60)/TOT!AK455</f>
        <v>0.0810737771371945</v>
      </c>
      <c r="G453" s="58" t="n">
        <f aca="false">VLOOKUP(F453,'SC - GOALS'!$A$3:$B$55,2)</f>
        <v>50</v>
      </c>
      <c r="H453" s="58" t="n">
        <f aca="false">IF(TOT!AK455&lt;400,IF(G453&gt;66,66,G453),G453)</f>
        <v>50</v>
      </c>
      <c r="I453" s="58" t="n">
        <f aca="false">IF(TOT!AK455&lt;200,IF(H453&gt;60,60,H453),H453)</f>
        <v>50</v>
      </c>
      <c r="J453" s="58" t="n">
        <f aca="false">(E453+I453)/2</f>
        <v>49.5</v>
      </c>
      <c r="K453" s="58" t="n">
        <f aca="false">IF(TOT!AN455&lt;13.4,IF(J453&gt;73,73,J453),J453)</f>
        <v>49.5</v>
      </c>
      <c r="L453" s="58" t="n">
        <f aca="false">IF(TOT!AN455&lt;11,IF(K453&gt;66,66,K453),K453)</f>
        <v>49.5</v>
      </c>
    </row>
    <row r="454" customFormat="false" ht="13" hidden="false" customHeight="true" outlineLevel="0" collapsed="false">
      <c r="A454" s="17" t="s">
        <v>2254</v>
      </c>
      <c r="B454" s="50" t="n">
        <f aca="false">(TOT!AV456*60)/TOT!AK456</f>
        <v>7.48072207285727</v>
      </c>
      <c r="C454" s="37" t="n">
        <f aca="false">VLOOKUP(B454,'SC - SHOTS'!$A$3:$B$55,2)</f>
        <v>81</v>
      </c>
      <c r="D454" s="37" t="n">
        <f aca="false">IF(TOT!AK456&lt;400,IF(C454&gt;66,66,C454),C454)</f>
        <v>81</v>
      </c>
      <c r="E454" s="37" t="n">
        <f aca="false">IF(TOT!AK456&lt;200,IF(C454&gt;60,60,C454),C454)</f>
        <v>81</v>
      </c>
      <c r="F454" s="54" t="n">
        <f aca="false">(TOT!W456*60)/TOT!AK456</f>
        <v>0.283629272904541</v>
      </c>
      <c r="G454" s="58" t="n">
        <f aca="false">VLOOKUP(F454,'SC - GOALS'!$A$3:$B$55,2)</f>
        <v>60</v>
      </c>
      <c r="H454" s="58" t="n">
        <f aca="false">IF(TOT!AK456&lt;400,IF(G454&gt;66,66,G454),G454)</f>
        <v>60</v>
      </c>
      <c r="I454" s="58" t="n">
        <f aca="false">IF(TOT!AK456&lt;200,IF(H454&gt;60,60,H454),H454)</f>
        <v>60</v>
      </c>
      <c r="J454" s="58" t="n">
        <f aca="false">(E454+I454)/2</f>
        <v>70.5</v>
      </c>
      <c r="K454" s="58" t="n">
        <f aca="false">IF(TOT!AN456&lt;13.4,IF(J454&gt;73,73,J454),J454)</f>
        <v>70.5</v>
      </c>
      <c r="L454" s="58" t="n">
        <f aca="false">IF(TOT!AN456&lt;11,IF(K454&gt;66,66,K454),K454)</f>
        <v>70.5</v>
      </c>
    </row>
    <row r="455" customFormat="false" ht="13" hidden="false" customHeight="true" outlineLevel="0" collapsed="false">
      <c r="A455" s="17" t="s">
        <v>2258</v>
      </c>
      <c r="B455" s="50" t="n">
        <f aca="false">(TOT!AV457*60)/TOT!AK457</f>
        <v>3.45655304848772</v>
      </c>
      <c r="C455" s="37" t="n">
        <f aca="false">VLOOKUP(B455,'SC - SHOTS'!$A$3:$B$55,2)</f>
        <v>51</v>
      </c>
      <c r="D455" s="37" t="n">
        <f aca="false">IF(TOT!AK457&lt;400,IF(C455&gt;66,66,C455),C455)</f>
        <v>51</v>
      </c>
      <c r="E455" s="37" t="n">
        <f aca="false">IF(TOT!AK457&lt;200,IF(C455&gt;60,60,C455),C455)</f>
        <v>51</v>
      </c>
      <c r="F455" s="54" t="n">
        <f aca="false">(TOT!W457*60)/TOT!AK457</f>
        <v>3.45655304848772</v>
      </c>
      <c r="G455" s="58" t="n">
        <f aca="false">VLOOKUP(F455,'SC - GOALS'!$A$3:$B$55,2)</f>
        <v>99</v>
      </c>
      <c r="H455" s="58" t="n">
        <f aca="false">IF(TOT!AK457&lt;400,IF(G455&gt;66,66,G455),G455)</f>
        <v>66</v>
      </c>
      <c r="I455" s="58" t="n">
        <f aca="false">IF(TOT!AK457&lt;200,IF(H455&gt;60,60,H455),H455)</f>
        <v>60</v>
      </c>
      <c r="J455" s="58" t="n">
        <f aca="false">(E455+I455)/2</f>
        <v>55.5</v>
      </c>
      <c r="K455" s="58" t="n">
        <f aca="false">IF(TOT!AN457&lt;13.4,IF(J455&gt;73,73,J455),J455)</f>
        <v>55.5</v>
      </c>
      <c r="L455" s="58" t="n">
        <f aca="false">IF(TOT!AN457&lt;11,IF(K455&gt;66,66,K455),K455)</f>
        <v>55.5</v>
      </c>
    </row>
    <row r="456" customFormat="false" ht="13" hidden="false" customHeight="true" outlineLevel="0" collapsed="false">
      <c r="A456" s="17" t="s">
        <v>2261</v>
      </c>
      <c r="B456" s="50" t="n">
        <f aca="false">(TOT!AV458*60)/TOT!AK458</f>
        <v>0</v>
      </c>
      <c r="C456" s="37" t="n">
        <f aca="false">VLOOKUP(B456,'SC - SHOTS'!$A$3:$B$55,2)</f>
        <v>47</v>
      </c>
      <c r="D456" s="37" t="n">
        <f aca="false">IF(TOT!AK458&lt;400,IF(C456&gt;66,66,C456),C456)</f>
        <v>47</v>
      </c>
      <c r="E456" s="37" t="n">
        <f aca="false">IF(TOT!AK458&lt;200,IF(C456&gt;60,60,C456),C456)</f>
        <v>47</v>
      </c>
      <c r="F456" s="54" t="n">
        <f aca="false">(TOT!W458*60)/TOT!AK458</f>
        <v>0</v>
      </c>
      <c r="G456" s="58" t="n">
        <f aca="false">VLOOKUP(F456,'SC - GOALS'!$A$3:$B$55,2)</f>
        <v>47</v>
      </c>
      <c r="H456" s="58" t="n">
        <f aca="false">IF(TOT!AK458&lt;400,IF(G456&gt;66,66,G456),G456)</f>
        <v>47</v>
      </c>
      <c r="I456" s="58" t="n">
        <f aca="false">IF(TOT!AK458&lt;200,IF(H456&gt;60,60,H456),H456)</f>
        <v>47</v>
      </c>
      <c r="J456" s="58" t="n">
        <f aca="false">(E456+I456)/2</f>
        <v>47</v>
      </c>
      <c r="K456" s="58" t="n">
        <f aca="false">IF(TOT!AN458&lt;13.4,IF(J456&gt;73,73,J456),J456)</f>
        <v>47</v>
      </c>
      <c r="L456" s="58" t="n">
        <f aca="false">IF(TOT!AN458&lt;11,IF(K456&gt;66,66,K456),K456)</f>
        <v>47</v>
      </c>
    </row>
    <row r="457" customFormat="false" ht="13" hidden="false" customHeight="true" outlineLevel="0" collapsed="false">
      <c r="A457" s="17" t="s">
        <v>2264</v>
      </c>
      <c r="B457" s="50" t="n">
        <f aca="false">(TOT!AV459*60)/TOT!AK459</f>
        <v>5.32002874225504</v>
      </c>
      <c r="C457" s="37" t="n">
        <f aca="false">VLOOKUP(B457,'SC - SHOTS'!$A$3:$B$55,2)</f>
        <v>64</v>
      </c>
      <c r="D457" s="37" t="n">
        <f aca="false">IF(TOT!AK459&lt;400,IF(C457&gt;66,66,C457),C457)</f>
        <v>64</v>
      </c>
      <c r="E457" s="37" t="n">
        <f aca="false">IF(TOT!AK459&lt;200,IF(C457&gt;60,60,C457),C457)</f>
        <v>64</v>
      </c>
      <c r="F457" s="54" t="n">
        <f aca="false">(TOT!W459*60)/TOT!AK459</f>
        <v>0.195230412559818</v>
      </c>
      <c r="G457" s="58" t="n">
        <f aca="false">VLOOKUP(F457,'SC - GOALS'!$A$3:$B$55,2)</f>
        <v>55</v>
      </c>
      <c r="H457" s="58" t="n">
        <f aca="false">IF(TOT!AK459&lt;400,IF(G457&gt;66,66,G457),G457)</f>
        <v>55</v>
      </c>
      <c r="I457" s="58" t="n">
        <f aca="false">IF(TOT!AK459&lt;200,IF(H457&gt;60,60,H457),H457)</f>
        <v>55</v>
      </c>
      <c r="J457" s="58" t="n">
        <f aca="false">(E457+I457)/2</f>
        <v>59.5</v>
      </c>
      <c r="K457" s="58" t="n">
        <f aca="false">IF(TOT!AN459&lt;13.4,IF(J457&gt;73,73,J457),J457)</f>
        <v>59.5</v>
      </c>
      <c r="L457" s="58" t="n">
        <f aca="false">IF(TOT!AN459&lt;11,IF(K457&gt;66,66,K457),K457)</f>
        <v>59.5</v>
      </c>
    </row>
    <row r="458" customFormat="false" ht="13" hidden="false" customHeight="true" outlineLevel="0" collapsed="false">
      <c r="A458" s="17" t="s">
        <v>2269</v>
      </c>
      <c r="B458" s="50" t="n">
        <f aca="false">(TOT!AV460*60)/TOT!AK460</f>
        <v>8.7339026870717</v>
      </c>
      <c r="C458" s="37" t="n">
        <f aca="false">VLOOKUP(B458,'SC - SHOTS'!$A$3:$B$55,2)</f>
        <v>89</v>
      </c>
      <c r="D458" s="37" t="n">
        <f aca="false">IF(TOT!AK460&lt;400,IF(C458&gt;66,66,C458),C458)</f>
        <v>89</v>
      </c>
      <c r="E458" s="37" t="n">
        <f aca="false">IF(TOT!AK460&lt;200,IF(C458&gt;60,60,C458),C458)</f>
        <v>89</v>
      </c>
      <c r="F458" s="54" t="n">
        <f aca="false">(TOT!W460*60)/TOT!AK460</f>
        <v>0.705769914106804</v>
      </c>
      <c r="G458" s="58" t="n">
        <f aca="false">VLOOKUP(F458,'SC - GOALS'!$A$3:$B$55,2)</f>
        <v>77</v>
      </c>
      <c r="H458" s="58" t="n">
        <f aca="false">IF(TOT!AK460&lt;400,IF(G458&gt;66,66,G458),G458)</f>
        <v>77</v>
      </c>
      <c r="I458" s="58" t="n">
        <f aca="false">IF(TOT!AK460&lt;200,IF(H458&gt;60,60,H458),H458)</f>
        <v>77</v>
      </c>
      <c r="J458" s="58" t="n">
        <f aca="false">(E458+I458)/2</f>
        <v>83</v>
      </c>
      <c r="K458" s="58" t="n">
        <f aca="false">IF(TOT!AN460&lt;13.4,IF(J458&gt;73,73,J458),J458)</f>
        <v>83</v>
      </c>
      <c r="L458" s="58" t="n">
        <f aca="false">IF(TOT!AN460&lt;11,IF(K458&gt;66,66,K458),K458)</f>
        <v>83</v>
      </c>
    </row>
    <row r="459" customFormat="false" ht="13" hidden="false" customHeight="true" outlineLevel="0" collapsed="false">
      <c r="A459" s="17" t="s">
        <v>2272</v>
      </c>
      <c r="B459" s="50" t="n">
        <f aca="false">(TOT!AV461*60)/TOT!AK461</f>
        <v>10.1148301978991</v>
      </c>
      <c r="C459" s="37" t="n">
        <f aca="false">VLOOKUP(B459,'SC - SHOTS'!$A$3:$B$55,2)</f>
        <v>94</v>
      </c>
      <c r="D459" s="37" t="n">
        <f aca="false">IF(TOT!AK461&lt;400,IF(C459&gt;66,66,C459),C459)</f>
        <v>66</v>
      </c>
      <c r="E459" s="37" t="n">
        <f aca="false">IF(TOT!AK461&lt;200,IF(C459&gt;60,60,C459),C459)</f>
        <v>60</v>
      </c>
      <c r="F459" s="54" t="n">
        <f aca="false">(TOT!W461*60)/TOT!AK461</f>
        <v>0</v>
      </c>
      <c r="G459" s="58" t="n">
        <f aca="false">VLOOKUP(F459,'SC - GOALS'!$A$3:$B$55,2)</f>
        <v>47</v>
      </c>
      <c r="H459" s="58" t="n">
        <f aca="false">IF(TOT!AK461&lt;400,IF(G459&gt;66,66,G459),G459)</f>
        <v>47</v>
      </c>
      <c r="I459" s="58" t="n">
        <f aca="false">IF(TOT!AK461&lt;200,IF(H459&gt;60,60,H459),H459)</f>
        <v>47</v>
      </c>
      <c r="J459" s="58" t="n">
        <f aca="false">(E459+I459)/2</f>
        <v>53.5</v>
      </c>
      <c r="K459" s="58" t="n">
        <f aca="false">IF(TOT!AN461&lt;13.4,IF(J459&gt;73,73,J459),J459)</f>
        <v>53.5</v>
      </c>
      <c r="L459" s="58" t="n">
        <f aca="false">IF(TOT!AN461&lt;11,IF(K459&gt;66,66,K459),K459)</f>
        <v>53.5</v>
      </c>
    </row>
    <row r="460" customFormat="false" ht="13" hidden="false" customHeight="true" outlineLevel="0" collapsed="false">
      <c r="A460" s="17" t="s">
        <v>2277</v>
      </c>
      <c r="B460" s="50" t="n">
        <f aca="false">(TOT!AV462*60)/TOT!AK462</f>
        <v>5.94386351128233</v>
      </c>
      <c r="C460" s="37" t="n">
        <f aca="false">VLOOKUP(B460,'SC - SHOTS'!$A$3:$B$55,2)</f>
        <v>69</v>
      </c>
      <c r="D460" s="37" t="n">
        <f aca="false">IF(TOT!AK462&lt;400,IF(C460&gt;66,66,C460),C460)</f>
        <v>66</v>
      </c>
      <c r="E460" s="37" t="n">
        <f aca="false">IF(TOT!AK462&lt;200,IF(C460&gt;60,60,C460),C460)</f>
        <v>60</v>
      </c>
      <c r="F460" s="54" t="n">
        <f aca="false">(TOT!W462*60)/TOT!AK462</f>
        <v>0.66042927903137</v>
      </c>
      <c r="G460" s="58" t="n">
        <f aca="false">VLOOKUP(F460,'SC - GOALS'!$A$3:$B$55,2)</f>
        <v>76</v>
      </c>
      <c r="H460" s="58" t="n">
        <f aca="false">IF(TOT!AK462&lt;400,IF(G460&gt;66,66,G460),G460)</f>
        <v>66</v>
      </c>
      <c r="I460" s="58" t="n">
        <f aca="false">IF(TOT!AK462&lt;200,IF(H460&gt;60,60,H460),H460)</f>
        <v>60</v>
      </c>
      <c r="J460" s="58" t="n">
        <f aca="false">(E460+I460)/2</f>
        <v>60</v>
      </c>
      <c r="K460" s="58" t="n">
        <f aca="false">IF(TOT!AN462&lt;13.4,IF(J460&gt;73,73,J460),J460)</f>
        <v>60</v>
      </c>
      <c r="L460" s="58" t="n">
        <f aca="false">IF(TOT!AN462&lt;11,IF(K460&gt;66,66,K460),K460)</f>
        <v>60</v>
      </c>
    </row>
    <row r="461" customFormat="false" ht="13" hidden="false" customHeight="true" outlineLevel="0" collapsed="false">
      <c r="A461" s="17" t="s">
        <v>2282</v>
      </c>
      <c r="B461" s="50" t="n">
        <f aca="false">(TOT!AV463*60)/TOT!AK463</f>
        <v>3.06085266609984</v>
      </c>
      <c r="C461" s="37" t="n">
        <f aca="false">VLOOKUP(B461,'SC - SHOTS'!$A$3:$B$55,2)</f>
        <v>50</v>
      </c>
      <c r="D461" s="37" t="n">
        <f aca="false">IF(TOT!AK463&lt;400,IF(C461&gt;66,66,C461),C461)</f>
        <v>50</v>
      </c>
      <c r="E461" s="37" t="n">
        <f aca="false">IF(TOT!AK463&lt;200,IF(C461&gt;60,60,C461),C461)</f>
        <v>50</v>
      </c>
      <c r="F461" s="54" t="n">
        <f aca="false">(TOT!W463*60)/TOT!AK463</f>
        <v>0.0364387222154743</v>
      </c>
      <c r="G461" s="58" t="n">
        <f aca="false">VLOOKUP(F461,'SC - GOALS'!$A$3:$B$55,2)</f>
        <v>48</v>
      </c>
      <c r="H461" s="58" t="n">
        <f aca="false">IF(TOT!AK463&lt;400,IF(G461&gt;66,66,G461),G461)</f>
        <v>48</v>
      </c>
      <c r="I461" s="58" t="n">
        <f aca="false">IF(TOT!AK463&lt;200,IF(H461&gt;60,60,H461),H461)</f>
        <v>48</v>
      </c>
      <c r="J461" s="58" t="n">
        <f aca="false">(E461+I461)/2</f>
        <v>49</v>
      </c>
      <c r="K461" s="58" t="n">
        <f aca="false">IF(TOT!AN463&lt;13.4,IF(J461&gt;73,73,J461),J461)</f>
        <v>49</v>
      </c>
      <c r="L461" s="58" t="n">
        <f aca="false">IF(TOT!AN463&lt;11,IF(K461&gt;66,66,K461),K461)</f>
        <v>49</v>
      </c>
    </row>
    <row r="462" customFormat="false" ht="13" hidden="false" customHeight="true" outlineLevel="0" collapsed="false">
      <c r="A462" s="17" t="s">
        <v>2287</v>
      </c>
      <c r="B462" s="50" t="n">
        <f aca="false">(TOT!AV464*60)/TOT!AK464</f>
        <v>7.72230889235576</v>
      </c>
      <c r="C462" s="37" t="n">
        <f aca="false">VLOOKUP(B462,'SC - SHOTS'!$A$3:$B$55,2)</f>
        <v>83</v>
      </c>
      <c r="D462" s="37" t="n">
        <f aca="false">IF(TOT!AK464&lt;400,IF(C462&gt;66,66,C462),C462)</f>
        <v>83</v>
      </c>
      <c r="E462" s="37" t="n">
        <f aca="false">IF(TOT!AK464&lt;200,IF(C462&gt;60,60,C462),C462)</f>
        <v>83</v>
      </c>
      <c r="F462" s="54" t="n">
        <f aca="false">(TOT!W464*60)/TOT!AK464</f>
        <v>0.98283931357255</v>
      </c>
      <c r="G462" s="58" t="n">
        <f aca="false">VLOOKUP(F462,'SC - GOALS'!$A$3:$B$55,2)</f>
        <v>87</v>
      </c>
      <c r="H462" s="58" t="n">
        <f aca="false">IF(TOT!AK464&lt;400,IF(G462&gt;66,66,G462),G462)</f>
        <v>87</v>
      </c>
      <c r="I462" s="58" t="n">
        <f aca="false">IF(TOT!AK464&lt;200,IF(H462&gt;60,60,H462),H462)</f>
        <v>87</v>
      </c>
      <c r="J462" s="58" t="n">
        <f aca="false">(E462+I462)/2</f>
        <v>85</v>
      </c>
      <c r="K462" s="58" t="n">
        <f aca="false">IF(TOT!AN464&lt;13.4,IF(J462&gt;73,73,J462),J462)</f>
        <v>73</v>
      </c>
      <c r="L462" s="58" t="n">
        <f aca="false">IF(TOT!AN464&lt;11,IF(K462&gt;66,66,K462),K462)</f>
        <v>73</v>
      </c>
    </row>
    <row r="463" customFormat="false" ht="13" hidden="false" customHeight="true" outlineLevel="0" collapsed="false">
      <c r="A463" s="17" t="s">
        <v>2291</v>
      </c>
      <c r="B463" s="50" t="n">
        <f aca="false">(TOT!AV465*60)/TOT!AK465</f>
        <v>8.63309352517986</v>
      </c>
      <c r="C463" s="37" t="n">
        <f aca="false">VLOOKUP(B463,'SC - SHOTS'!$A$3:$B$55,2)</f>
        <v>88</v>
      </c>
      <c r="D463" s="37" t="n">
        <f aca="false">IF(TOT!AK465&lt;400,IF(C463&gt;66,66,C463),C463)</f>
        <v>66</v>
      </c>
      <c r="E463" s="37" t="n">
        <f aca="false">IF(TOT!AK465&lt;200,IF(C463&gt;60,60,C463),C463)</f>
        <v>60</v>
      </c>
      <c r="F463" s="54" t="n">
        <f aca="false">(TOT!W465*60)/TOT!AK465</f>
        <v>0</v>
      </c>
      <c r="G463" s="58" t="n">
        <f aca="false">VLOOKUP(F463,'SC - GOALS'!$A$3:$B$55,2)</f>
        <v>47</v>
      </c>
      <c r="H463" s="58" t="n">
        <f aca="false">IF(TOT!AK465&lt;400,IF(G463&gt;66,66,G463),G463)</f>
        <v>47</v>
      </c>
      <c r="I463" s="58" t="n">
        <f aca="false">IF(TOT!AK465&lt;200,IF(H463&gt;60,60,H463),H463)</f>
        <v>47</v>
      </c>
      <c r="J463" s="58" t="n">
        <f aca="false">(E463+I463)/2</f>
        <v>53.5</v>
      </c>
      <c r="K463" s="58" t="n">
        <f aca="false">IF(TOT!AN465&lt;13.4,IF(J463&gt;73,73,J463),J463)</f>
        <v>53.5</v>
      </c>
      <c r="L463" s="58" t="n">
        <f aca="false">IF(TOT!AN465&lt;11,IF(K463&gt;66,66,K463),K463)</f>
        <v>53.5</v>
      </c>
    </row>
    <row r="464" customFormat="false" ht="13" hidden="false" customHeight="true" outlineLevel="0" collapsed="false">
      <c r="A464" s="17" t="s">
        <v>2295</v>
      </c>
      <c r="B464" s="50" t="n">
        <f aca="false">(TOT!AV466*60)/TOT!AK466</f>
        <v>5.34833922613416</v>
      </c>
      <c r="C464" s="37" t="n">
        <f aca="false">VLOOKUP(B464,'SC - SHOTS'!$A$3:$B$55,2)</f>
        <v>65</v>
      </c>
      <c r="D464" s="37" t="n">
        <f aca="false">IF(TOT!AK466&lt;400,IF(C464&gt;66,66,C464),C464)</f>
        <v>65</v>
      </c>
      <c r="E464" s="37" t="n">
        <f aca="false">IF(TOT!AK466&lt;200,IF(C464&gt;60,60,C464),C464)</f>
        <v>65</v>
      </c>
      <c r="F464" s="54" t="n">
        <f aca="false">(TOT!W466*60)/TOT!AK466</f>
        <v>0.23903192072108</v>
      </c>
      <c r="G464" s="58" t="n">
        <f aca="false">VLOOKUP(F464,'SC - GOALS'!$A$3:$B$55,2)</f>
        <v>57</v>
      </c>
      <c r="H464" s="58" t="n">
        <f aca="false">IF(TOT!AK466&lt;400,IF(G464&gt;66,66,G464),G464)</f>
        <v>57</v>
      </c>
      <c r="I464" s="58" t="n">
        <f aca="false">IF(TOT!AK466&lt;200,IF(H464&gt;60,60,H464),H464)</f>
        <v>57</v>
      </c>
      <c r="J464" s="58" t="n">
        <f aca="false">(E464+I464)/2</f>
        <v>61</v>
      </c>
      <c r="K464" s="58" t="n">
        <f aca="false">IF(TOT!AN466&lt;13.4,IF(J464&gt;73,73,J464),J464)</f>
        <v>61</v>
      </c>
      <c r="L464" s="58" t="n">
        <f aca="false">IF(TOT!AN466&lt;11,IF(K464&gt;66,66,K464),K464)</f>
        <v>61</v>
      </c>
    </row>
    <row r="465" customFormat="false" ht="13" hidden="false" customHeight="true" outlineLevel="0" collapsed="false">
      <c r="A465" s="17" t="s">
        <v>2299</v>
      </c>
      <c r="B465" s="50" t="n">
        <f aca="false">(TOT!AV467*60)/TOT!AK467</f>
        <v>10.9604207030168</v>
      </c>
      <c r="C465" s="37" t="n">
        <f aca="false">VLOOKUP(B465,'SC - SHOTS'!$A$3:$B$55,2)</f>
        <v>96</v>
      </c>
      <c r="D465" s="37" t="n">
        <f aca="false">IF(TOT!AK467&lt;400,IF(C465&gt;66,66,C465),C465)</f>
        <v>66</v>
      </c>
      <c r="E465" s="37" t="n">
        <f aca="false">IF(TOT!AK467&lt;200,IF(C465&gt;60,60,C465),C465)</f>
        <v>60</v>
      </c>
      <c r="F465" s="54" t="n">
        <f aca="false">(TOT!W467*60)/TOT!AK467</f>
        <v>0</v>
      </c>
      <c r="G465" s="58" t="n">
        <f aca="false">VLOOKUP(F465,'SC - GOALS'!$A$3:$B$55,2)</f>
        <v>47</v>
      </c>
      <c r="H465" s="58" t="n">
        <f aca="false">IF(TOT!AK467&lt;400,IF(G465&gt;66,66,G465),G465)</f>
        <v>47</v>
      </c>
      <c r="I465" s="58" t="n">
        <f aca="false">IF(TOT!AK467&lt;200,IF(H465&gt;60,60,H465),H465)</f>
        <v>47</v>
      </c>
      <c r="J465" s="58" t="n">
        <f aca="false">(E465+I465)/2</f>
        <v>53.5</v>
      </c>
      <c r="K465" s="58" t="n">
        <f aca="false">IF(TOT!AN467&lt;13.4,IF(J465&gt;73,73,J465),J465)</f>
        <v>53.5</v>
      </c>
      <c r="L465" s="58" t="n">
        <f aca="false">IF(TOT!AN467&lt;11,IF(K465&gt;66,66,K465),K465)</f>
        <v>53.5</v>
      </c>
    </row>
    <row r="466" customFormat="false" ht="13" hidden="false" customHeight="true" outlineLevel="0" collapsed="false">
      <c r="A466" s="17" t="s">
        <v>2304</v>
      </c>
      <c r="B466" s="50" t="n">
        <f aca="false">(TOT!AV468*60)/TOT!AK468</f>
        <v>9.52021156025682</v>
      </c>
      <c r="C466" s="37" t="n">
        <f aca="false">VLOOKUP(B466,'SC - SHOTS'!$A$3:$B$55,2)</f>
        <v>93</v>
      </c>
      <c r="D466" s="37" t="n">
        <f aca="false">IF(TOT!AK468&lt;400,IF(C466&gt;66,66,C466),C466)</f>
        <v>66</v>
      </c>
      <c r="E466" s="37" t="n">
        <f aca="false">IF(TOT!AK468&lt;200,IF(C466&gt;60,60,C466),C466)</f>
        <v>60</v>
      </c>
      <c r="F466" s="54" t="n">
        <f aca="false">(TOT!W468*60)/TOT!AK468</f>
        <v>1.36003022289383</v>
      </c>
      <c r="G466" s="58" t="n">
        <f aca="false">VLOOKUP(F466,'SC - GOALS'!$A$3:$B$55,2)</f>
        <v>95</v>
      </c>
      <c r="H466" s="58" t="n">
        <f aca="false">IF(TOT!AK468&lt;400,IF(G466&gt;66,66,G466),G466)</f>
        <v>66</v>
      </c>
      <c r="I466" s="58" t="n">
        <f aca="false">IF(TOT!AK468&lt;200,IF(H466&gt;60,60,H466),H466)</f>
        <v>60</v>
      </c>
      <c r="J466" s="58" t="n">
        <f aca="false">(E466+I466)/2</f>
        <v>60</v>
      </c>
      <c r="K466" s="58" t="n">
        <f aca="false">IF(TOT!AN468&lt;13.4,IF(J466&gt;73,73,J466),J466)</f>
        <v>60</v>
      </c>
      <c r="L466" s="58" t="n">
        <f aca="false">IF(TOT!AN468&lt;11,IF(K466&gt;66,66,K466),K466)</f>
        <v>60</v>
      </c>
    </row>
    <row r="467" customFormat="false" ht="13" hidden="false" customHeight="true" outlineLevel="0" collapsed="false">
      <c r="A467" s="17" t="s">
        <v>2309</v>
      </c>
      <c r="B467" s="50" t="n">
        <f aca="false">(TOT!AV469*60)/TOT!AK469</f>
        <v>2.90205562273277</v>
      </c>
      <c r="C467" s="37" t="n">
        <f aca="false">VLOOKUP(B467,'SC - SHOTS'!$A$3:$B$55,2)</f>
        <v>49</v>
      </c>
      <c r="D467" s="37" t="n">
        <f aca="false">IF(TOT!AK469&lt;400,IF(C467&gt;66,66,C467),C467)</f>
        <v>49</v>
      </c>
      <c r="E467" s="37" t="n">
        <f aca="false">IF(TOT!AK469&lt;200,IF(C467&gt;60,60,C467),C467)</f>
        <v>49</v>
      </c>
      <c r="F467" s="54" t="n">
        <f aca="false">(TOT!W469*60)/TOT!AK469</f>
        <v>0.0453446191051995</v>
      </c>
      <c r="G467" s="58" t="n">
        <f aca="false">VLOOKUP(F467,'SC - GOALS'!$A$3:$B$55,2)</f>
        <v>48</v>
      </c>
      <c r="H467" s="58" t="n">
        <f aca="false">IF(TOT!AK469&lt;400,IF(G467&gt;66,66,G467),G467)</f>
        <v>48</v>
      </c>
      <c r="I467" s="58" t="n">
        <f aca="false">IF(TOT!AK469&lt;200,IF(H467&gt;60,60,H467),H467)</f>
        <v>48</v>
      </c>
      <c r="J467" s="58" t="n">
        <f aca="false">(E467+I467)/2</f>
        <v>48.5</v>
      </c>
      <c r="K467" s="58" t="n">
        <f aca="false">IF(TOT!AN469&lt;13.4,IF(J467&gt;73,73,J467),J467)</f>
        <v>48.5</v>
      </c>
      <c r="L467" s="58" t="n">
        <f aca="false">IF(TOT!AN469&lt;11,IF(K467&gt;66,66,K467),K467)</f>
        <v>48.5</v>
      </c>
    </row>
    <row r="468" customFormat="false" ht="13" hidden="false" customHeight="true" outlineLevel="0" collapsed="false">
      <c r="A468" s="17" t="s">
        <v>2313</v>
      </c>
      <c r="B468" s="50" t="n">
        <f aca="false">(TOT!AV470*60)/TOT!AK470</f>
        <v>3.72495531934907</v>
      </c>
      <c r="C468" s="37" t="n">
        <f aca="false">VLOOKUP(B468,'SC - SHOTS'!$A$3:$B$55,2)</f>
        <v>53</v>
      </c>
      <c r="D468" s="37" t="n">
        <f aca="false">IF(TOT!AK470&lt;400,IF(C468&gt;66,66,C468),C468)</f>
        <v>53</v>
      </c>
      <c r="E468" s="37" t="n">
        <f aca="false">IF(TOT!AK470&lt;200,IF(C468&gt;60,60,C468),C468)</f>
        <v>53</v>
      </c>
      <c r="F468" s="54" t="n">
        <f aca="false">(TOT!W470*60)/TOT!AK470</f>
        <v>0</v>
      </c>
      <c r="G468" s="58" t="n">
        <f aca="false">VLOOKUP(F468,'SC - GOALS'!$A$3:$B$55,2)</f>
        <v>47</v>
      </c>
      <c r="H468" s="58" t="n">
        <f aca="false">IF(TOT!AK470&lt;400,IF(G468&gt;66,66,G468),G468)</f>
        <v>47</v>
      </c>
      <c r="I468" s="58" t="n">
        <f aca="false">IF(TOT!AK470&lt;200,IF(H468&gt;60,60,H468),H468)</f>
        <v>47</v>
      </c>
      <c r="J468" s="58" t="n">
        <f aca="false">(E468+I468)/2</f>
        <v>50</v>
      </c>
      <c r="K468" s="58" t="n">
        <f aca="false">IF(TOT!AN470&lt;13.4,IF(J468&gt;73,73,J468),J468)</f>
        <v>50</v>
      </c>
      <c r="L468" s="58" t="n">
        <f aca="false">IF(TOT!AN470&lt;11,IF(K468&gt;66,66,K468),K468)</f>
        <v>50</v>
      </c>
    </row>
    <row r="469" customFormat="false" ht="13" hidden="false" customHeight="true" outlineLevel="0" collapsed="false">
      <c r="A469" s="17" t="s">
        <v>2317</v>
      </c>
      <c r="B469" s="50" t="n">
        <f aca="false">(TOT!AV471*60)/TOT!AK471</f>
        <v>5.5241304609458</v>
      </c>
      <c r="C469" s="37" t="n">
        <f aca="false">VLOOKUP(B469,'SC - SHOTS'!$A$3:$B$55,2)</f>
        <v>66</v>
      </c>
      <c r="D469" s="37" t="n">
        <f aca="false">IF(TOT!AK471&lt;400,IF(C469&gt;66,66,C469),C469)</f>
        <v>66</v>
      </c>
      <c r="E469" s="37" t="n">
        <f aca="false">IF(TOT!AK471&lt;200,IF(C469&gt;60,60,C469),C469)</f>
        <v>66</v>
      </c>
      <c r="F469" s="54" t="n">
        <f aca="false">(TOT!W471*60)/TOT!AK471</f>
        <v>0.595739559513762</v>
      </c>
      <c r="G469" s="58" t="n">
        <f aca="false">VLOOKUP(F469,'SC - GOALS'!$A$3:$B$55,2)</f>
        <v>73</v>
      </c>
      <c r="H469" s="58" t="n">
        <f aca="false">IF(TOT!AK471&lt;400,IF(G469&gt;66,66,G469),G469)</f>
        <v>73</v>
      </c>
      <c r="I469" s="58" t="n">
        <f aca="false">IF(TOT!AK471&lt;200,IF(H469&gt;60,60,H469),H469)</f>
        <v>73</v>
      </c>
      <c r="J469" s="58" t="n">
        <f aca="false">(E469+I469)/2</f>
        <v>69.5</v>
      </c>
      <c r="K469" s="58" t="n">
        <f aca="false">IF(TOT!AN471&lt;13.4,IF(J469&gt;73,73,J469),J469)</f>
        <v>69.5</v>
      </c>
      <c r="L469" s="58" t="n">
        <f aca="false">IF(TOT!AN471&lt;11,IF(K469&gt;66,66,K469),K469)</f>
        <v>69.5</v>
      </c>
    </row>
    <row r="470" customFormat="false" ht="13" hidden="false" customHeight="true" outlineLevel="0" collapsed="false">
      <c r="A470" s="17" t="s">
        <v>2321</v>
      </c>
      <c r="B470" s="50" t="n">
        <f aca="false">(TOT!AV472*60)/TOT!AK472</f>
        <v>9.25882628010262</v>
      </c>
      <c r="C470" s="37" t="n">
        <f aca="false">VLOOKUP(B470,'SC - SHOTS'!$A$3:$B$55,2)</f>
        <v>91</v>
      </c>
      <c r="D470" s="37" t="n">
        <f aca="false">IF(TOT!AK472&lt;400,IF(C470&gt;66,66,C470),C470)</f>
        <v>91</v>
      </c>
      <c r="E470" s="37" t="n">
        <f aca="false">IF(TOT!AK472&lt;200,IF(C470&gt;60,60,C470),C470)</f>
        <v>91</v>
      </c>
      <c r="F470" s="54" t="n">
        <f aca="false">(TOT!W472*60)/TOT!AK472</f>
        <v>1.13878612001262</v>
      </c>
      <c r="G470" s="58" t="n">
        <f aca="false">VLOOKUP(F470,'SC - GOALS'!$A$3:$B$55,2)</f>
        <v>90</v>
      </c>
      <c r="H470" s="58" t="n">
        <f aca="false">IF(TOT!AK472&lt;400,IF(G470&gt;66,66,G470),G470)</f>
        <v>90</v>
      </c>
      <c r="I470" s="58" t="n">
        <f aca="false">IF(TOT!AK472&lt;200,IF(H470&gt;60,60,H470),H470)</f>
        <v>90</v>
      </c>
      <c r="J470" s="58" t="n">
        <f aca="false">(E470+I470)/2</f>
        <v>90.5</v>
      </c>
      <c r="K470" s="58" t="n">
        <f aca="false">IF(TOT!AN472&lt;13.4,IF(J470&gt;73,73,J470),J470)</f>
        <v>90.5</v>
      </c>
      <c r="L470" s="58" t="n">
        <f aca="false">IF(TOT!AN472&lt;11,IF(K470&gt;66,66,K470),K470)</f>
        <v>90.5</v>
      </c>
    </row>
    <row r="471" customFormat="false" ht="13" hidden="false" customHeight="true" outlineLevel="0" collapsed="false">
      <c r="A471" s="17" t="s">
        <v>2325</v>
      </c>
      <c r="B471" s="50" t="n">
        <f aca="false">(TOT!AV473*60)/TOT!AK473</f>
        <v>5.34441805225661</v>
      </c>
      <c r="C471" s="37" t="n">
        <f aca="false">VLOOKUP(B471,'SC - SHOTS'!$A$3:$B$55,2)</f>
        <v>65</v>
      </c>
      <c r="D471" s="37" t="n">
        <f aca="false">IF(TOT!AK473&lt;400,IF(C471&gt;66,66,C471),C471)</f>
        <v>65</v>
      </c>
      <c r="E471" s="37" t="n">
        <f aca="false">IF(TOT!AK473&lt;200,IF(C471&gt;60,60,C471),C471)</f>
        <v>65</v>
      </c>
      <c r="F471" s="54" t="n">
        <f aca="false">(TOT!W473*60)/TOT!AK473</f>
        <v>0</v>
      </c>
      <c r="G471" s="58" t="n">
        <f aca="false">VLOOKUP(F471,'SC - GOALS'!$A$3:$B$55,2)</f>
        <v>47</v>
      </c>
      <c r="H471" s="58" t="n">
        <f aca="false">IF(TOT!AK473&lt;400,IF(G471&gt;66,66,G471),G471)</f>
        <v>47</v>
      </c>
      <c r="I471" s="58" t="n">
        <f aca="false">IF(TOT!AK473&lt;200,IF(H471&gt;60,60,H471),H471)</f>
        <v>47</v>
      </c>
      <c r="J471" s="58" t="n">
        <f aca="false">(E471+I471)/2</f>
        <v>56</v>
      </c>
      <c r="K471" s="58" t="n">
        <f aca="false">IF(TOT!AN473&lt;13.4,IF(J471&gt;73,73,J471),J471)</f>
        <v>56</v>
      </c>
      <c r="L471" s="58" t="n">
        <f aca="false">IF(TOT!AN473&lt;11,IF(K471&gt;66,66,K471),K471)</f>
        <v>56</v>
      </c>
    </row>
    <row r="472" customFormat="false" ht="13" hidden="false" customHeight="true" outlineLevel="0" collapsed="false">
      <c r="A472" s="17" t="s">
        <v>2328</v>
      </c>
      <c r="B472" s="50" t="n">
        <f aca="false">(TOT!AV474*60)/TOT!AK474</f>
        <v>7.82499905220457</v>
      </c>
      <c r="C472" s="37" t="n">
        <f aca="false">VLOOKUP(B472,'SC - SHOTS'!$A$3:$B$55,2)</f>
        <v>83</v>
      </c>
      <c r="D472" s="37" t="n">
        <f aca="false">IF(TOT!AK474&lt;400,IF(C472&gt;66,66,C472),C472)</f>
        <v>83</v>
      </c>
      <c r="E472" s="37" t="n">
        <f aca="false">IF(TOT!AK474&lt;200,IF(C472&gt;60,60,C472),C472)</f>
        <v>83</v>
      </c>
      <c r="F472" s="54" t="n">
        <f aca="false">(TOT!W474*60)/TOT!AK474</f>
        <v>1.13735451340183</v>
      </c>
      <c r="G472" s="58" t="n">
        <f aca="false">VLOOKUP(F472,'SC - GOALS'!$A$3:$B$55,2)</f>
        <v>90</v>
      </c>
      <c r="H472" s="58" t="n">
        <f aca="false">IF(TOT!AK474&lt;400,IF(G472&gt;66,66,G472),G472)</f>
        <v>90</v>
      </c>
      <c r="I472" s="58" t="n">
        <f aca="false">IF(TOT!AK474&lt;200,IF(H472&gt;60,60,H472),H472)</f>
        <v>90</v>
      </c>
      <c r="J472" s="58" t="n">
        <f aca="false">(E472+I472)/2</f>
        <v>86.5</v>
      </c>
      <c r="K472" s="58" t="n">
        <f aca="false">IF(TOT!AN474&lt;13.4,IF(J472&gt;73,73,J472),J472)</f>
        <v>86.5</v>
      </c>
      <c r="L472" s="58" t="n">
        <f aca="false">IF(TOT!AN474&lt;11,IF(K472&gt;66,66,K472),K472)</f>
        <v>86.5</v>
      </c>
    </row>
    <row r="473" customFormat="false" ht="13" hidden="false" customHeight="true" outlineLevel="0" collapsed="false">
      <c r="A473" s="17" t="s">
        <v>2331</v>
      </c>
      <c r="B473" s="50" t="n">
        <f aca="false">(TOT!AV475*60)/TOT!AK475</f>
        <v>8.47020496810099</v>
      </c>
      <c r="C473" s="37" t="n">
        <f aca="false">VLOOKUP(B473,'SC - SHOTS'!$A$3:$B$55,2)</f>
        <v>87</v>
      </c>
      <c r="D473" s="37" t="n">
        <f aca="false">IF(TOT!AK475&lt;400,IF(C473&gt;66,66,C473),C473)</f>
        <v>87</v>
      </c>
      <c r="E473" s="37" t="n">
        <f aca="false">IF(TOT!AK475&lt;200,IF(C473&gt;60,60,C473),C473)</f>
        <v>87</v>
      </c>
      <c r="F473" s="54" t="n">
        <f aca="false">(TOT!W475*60)/TOT!AK475</f>
        <v>0.597258042622506</v>
      </c>
      <c r="G473" s="58" t="n">
        <f aca="false">VLOOKUP(F473,'SC - GOALS'!$A$3:$B$55,2)</f>
        <v>73</v>
      </c>
      <c r="H473" s="58" t="n">
        <f aca="false">IF(TOT!AK475&lt;400,IF(G473&gt;66,66,G473),G473)</f>
        <v>73</v>
      </c>
      <c r="I473" s="58" t="n">
        <f aca="false">IF(TOT!AK475&lt;200,IF(H473&gt;60,60,H473),H473)</f>
        <v>73</v>
      </c>
      <c r="J473" s="58" t="n">
        <f aca="false">(E473+I473)/2</f>
        <v>80</v>
      </c>
      <c r="K473" s="58" t="n">
        <f aca="false">IF(TOT!AN475&lt;13.4,IF(J473&gt;73,73,J473),J473)</f>
        <v>80</v>
      </c>
      <c r="L473" s="58" t="n">
        <f aca="false">IF(TOT!AN475&lt;11,IF(K473&gt;66,66,K473),K473)</f>
        <v>80</v>
      </c>
    </row>
    <row r="474" customFormat="false" ht="13" hidden="false" customHeight="true" outlineLevel="0" collapsed="false">
      <c r="A474" s="17" t="s">
        <v>2334</v>
      </c>
      <c r="B474" s="50" t="n">
        <f aca="false">(TOT!AV476*60)/TOT!AK476</f>
        <v>15.2974504249288</v>
      </c>
      <c r="C474" s="37" t="n">
        <f aca="false">VLOOKUP(B474,'SC - SHOTS'!$A$3:$B$55,2)</f>
        <v>99</v>
      </c>
      <c r="D474" s="37" t="n">
        <f aca="false">IF(TOT!AK476&lt;400,IF(C474&gt;66,66,C474),C474)</f>
        <v>66</v>
      </c>
      <c r="E474" s="37" t="n">
        <f aca="false">IF(TOT!AK476&lt;200,IF(C474&gt;60,60,C474),C474)</f>
        <v>60</v>
      </c>
      <c r="F474" s="54" t="n">
        <f aca="false">(TOT!W476*60)/TOT!AK476</f>
        <v>0</v>
      </c>
      <c r="G474" s="58" t="n">
        <f aca="false">VLOOKUP(F474,'SC - GOALS'!$A$3:$B$55,2)</f>
        <v>47</v>
      </c>
      <c r="H474" s="58" t="n">
        <f aca="false">IF(TOT!AK476&lt;400,IF(G474&gt;66,66,G474),G474)</f>
        <v>47</v>
      </c>
      <c r="I474" s="58" t="n">
        <f aca="false">IF(TOT!AK476&lt;200,IF(H474&gt;60,60,H474),H474)</f>
        <v>47</v>
      </c>
      <c r="J474" s="58" t="n">
        <f aca="false">(E474+I474)/2</f>
        <v>53.5</v>
      </c>
      <c r="K474" s="58" t="n">
        <f aca="false">IF(TOT!AN476&lt;13.4,IF(J474&gt;73,73,J474),J474)</f>
        <v>53.5</v>
      </c>
      <c r="L474" s="58" t="n">
        <f aca="false">IF(TOT!AN476&lt;11,IF(K474&gt;66,66,K474),K474)</f>
        <v>53.5</v>
      </c>
    </row>
    <row r="475" customFormat="false" ht="13" hidden="false" customHeight="true" outlineLevel="0" collapsed="false">
      <c r="A475" s="17" t="s">
        <v>2338</v>
      </c>
      <c r="B475" s="50" t="n">
        <f aca="false">(TOT!AV477*60)/TOT!AK477</f>
        <v>4.57187515264002</v>
      </c>
      <c r="C475" s="37" t="n">
        <f aca="false">VLOOKUP(B475,'SC - SHOTS'!$A$3:$B$55,2)</f>
        <v>59</v>
      </c>
      <c r="D475" s="37" t="n">
        <f aca="false">IF(TOT!AK477&lt;400,IF(C475&gt;66,66,C475),C475)</f>
        <v>59</v>
      </c>
      <c r="E475" s="37" t="n">
        <f aca="false">IF(TOT!AK477&lt;200,IF(C475&gt;60,60,C475),C475)</f>
        <v>59</v>
      </c>
      <c r="F475" s="54" t="n">
        <f aca="false">(TOT!W477*60)/TOT!AK477</f>
        <v>1.0550481121477</v>
      </c>
      <c r="G475" s="58" t="n">
        <f aca="false">VLOOKUP(F475,'SC - GOALS'!$A$3:$B$55,2)</f>
        <v>88</v>
      </c>
      <c r="H475" s="58" t="n">
        <f aca="false">IF(TOT!AK477&lt;400,IF(G475&gt;66,66,G475),G475)</f>
        <v>66</v>
      </c>
      <c r="I475" s="58" t="n">
        <f aca="false">IF(TOT!AK477&lt;200,IF(H475&gt;60,60,H475),H475)</f>
        <v>66</v>
      </c>
      <c r="J475" s="58" t="n">
        <f aca="false">(E475+I475)/2</f>
        <v>62.5</v>
      </c>
      <c r="K475" s="58" t="n">
        <f aca="false">IF(TOT!AN477&lt;13.4,IF(J475&gt;73,73,J475),J475)</f>
        <v>62.5</v>
      </c>
      <c r="L475" s="58" t="n">
        <f aca="false">IF(TOT!AN477&lt;11,IF(K475&gt;66,66,K475),K475)</f>
        <v>62.5</v>
      </c>
    </row>
    <row r="476" customFormat="false" ht="13" hidden="false" customHeight="true" outlineLevel="0" collapsed="false">
      <c r="A476" s="17" t="s">
        <v>2342</v>
      </c>
      <c r="B476" s="50" t="n">
        <f aca="false">(TOT!AV478*60)/TOT!AK478</f>
        <v>6.04836547570111</v>
      </c>
      <c r="C476" s="37" t="n">
        <f aca="false">VLOOKUP(B476,'SC - SHOTS'!$A$3:$B$55,2)</f>
        <v>70</v>
      </c>
      <c r="D476" s="37" t="n">
        <f aca="false">IF(TOT!AK478&lt;400,IF(C476&gt;66,66,C476),C476)</f>
        <v>70</v>
      </c>
      <c r="E476" s="37" t="n">
        <f aca="false">IF(TOT!AK478&lt;200,IF(C476&gt;60,60,C476),C476)</f>
        <v>70</v>
      </c>
      <c r="F476" s="54" t="n">
        <f aca="false">(TOT!W478*60)/TOT!AK478</f>
        <v>0.321721567856442</v>
      </c>
      <c r="G476" s="58" t="n">
        <f aca="false">VLOOKUP(F476,'SC - GOALS'!$A$3:$B$55,2)</f>
        <v>62</v>
      </c>
      <c r="H476" s="58" t="n">
        <f aca="false">IF(TOT!AK478&lt;400,IF(G476&gt;66,66,G476),G476)</f>
        <v>62</v>
      </c>
      <c r="I476" s="58" t="n">
        <f aca="false">IF(TOT!AK478&lt;200,IF(H476&gt;60,60,H476),H476)</f>
        <v>62</v>
      </c>
      <c r="J476" s="58" t="n">
        <f aca="false">(E476+I476)/2</f>
        <v>66</v>
      </c>
      <c r="K476" s="58" t="n">
        <f aca="false">IF(TOT!AN478&lt;13.4,IF(J476&gt;73,73,J476),J476)</f>
        <v>66</v>
      </c>
      <c r="L476" s="58" t="n">
        <f aca="false">IF(TOT!AN478&lt;11,IF(K476&gt;66,66,K476),K476)</f>
        <v>66</v>
      </c>
    </row>
    <row r="477" customFormat="false" ht="13" hidden="false" customHeight="true" outlineLevel="0" collapsed="false">
      <c r="A477" s="17" t="s">
        <v>2346</v>
      </c>
      <c r="B477" s="50" t="n">
        <f aca="false">(TOT!AV479*60)/TOT!AK479</f>
        <v>4.77748287142772</v>
      </c>
      <c r="C477" s="37" t="n">
        <f aca="false">VLOOKUP(B477,'SC - SHOTS'!$A$3:$B$55,2)</f>
        <v>60</v>
      </c>
      <c r="D477" s="37" t="n">
        <f aca="false">IF(TOT!AK479&lt;400,IF(C477&gt;66,66,C477),C477)</f>
        <v>60</v>
      </c>
      <c r="E477" s="37" t="n">
        <f aca="false">IF(TOT!AK479&lt;200,IF(C477&gt;60,60,C477),C477)</f>
        <v>60</v>
      </c>
      <c r="F477" s="54" t="n">
        <f aca="false">(TOT!W479*60)/TOT!AK479</f>
        <v>0.1111042528239</v>
      </c>
      <c r="G477" s="58" t="n">
        <f aca="false">VLOOKUP(F477,'SC - GOALS'!$A$3:$B$55,2)</f>
        <v>51</v>
      </c>
      <c r="H477" s="58" t="n">
        <f aca="false">IF(TOT!AK479&lt;400,IF(G477&gt;66,66,G477),G477)</f>
        <v>51</v>
      </c>
      <c r="I477" s="58" t="n">
        <f aca="false">IF(TOT!AK479&lt;200,IF(H477&gt;60,60,H477),H477)</f>
        <v>51</v>
      </c>
      <c r="J477" s="58" t="n">
        <f aca="false">(E477+I477)/2</f>
        <v>55.5</v>
      </c>
      <c r="K477" s="58" t="n">
        <f aca="false">IF(TOT!AN479&lt;13.4,IF(J477&gt;73,73,J477),J477)</f>
        <v>55.5</v>
      </c>
      <c r="L477" s="58" t="n">
        <f aca="false">IF(TOT!AN479&lt;11,IF(K477&gt;66,66,K477),K477)</f>
        <v>55.5</v>
      </c>
    </row>
    <row r="478" customFormat="false" ht="13" hidden="false" customHeight="true" outlineLevel="0" collapsed="false">
      <c r="A478" s="17" t="s">
        <v>2351</v>
      </c>
      <c r="B478" s="50" t="n">
        <f aca="false">(TOT!AV480*60)/TOT!AK480</f>
        <v>3.22841000807102</v>
      </c>
      <c r="C478" s="37" t="n">
        <f aca="false">VLOOKUP(B478,'SC - SHOTS'!$A$3:$B$55,2)</f>
        <v>50</v>
      </c>
      <c r="D478" s="37" t="n">
        <f aca="false">IF(TOT!AK480&lt;400,IF(C478&gt;66,66,C478),C478)</f>
        <v>50</v>
      </c>
      <c r="E478" s="37" t="n">
        <f aca="false">IF(TOT!AK480&lt;200,IF(C478&gt;60,60,C478),C478)</f>
        <v>50</v>
      </c>
      <c r="F478" s="54" t="n">
        <f aca="false">(TOT!W480*60)/TOT!AK480</f>
        <v>0</v>
      </c>
      <c r="G478" s="58" t="n">
        <f aca="false">VLOOKUP(F478,'SC - GOALS'!$A$3:$B$55,2)</f>
        <v>47</v>
      </c>
      <c r="H478" s="58" t="n">
        <f aca="false">IF(TOT!AK480&lt;400,IF(G478&gt;66,66,G478),G478)</f>
        <v>47</v>
      </c>
      <c r="I478" s="58" t="n">
        <f aca="false">IF(TOT!AK480&lt;200,IF(H478&gt;60,60,H478),H478)</f>
        <v>47</v>
      </c>
      <c r="J478" s="58" t="n">
        <f aca="false">(E478+I478)/2</f>
        <v>48.5</v>
      </c>
      <c r="K478" s="58" t="n">
        <f aca="false">IF(TOT!AN480&lt;13.4,IF(J478&gt;73,73,J478),J478)</f>
        <v>48.5</v>
      </c>
      <c r="L478" s="58" t="n">
        <f aca="false">IF(TOT!AN480&lt;11,IF(K478&gt;66,66,K478),K478)</f>
        <v>48.5</v>
      </c>
    </row>
    <row r="479" customFormat="false" ht="13" hidden="false" customHeight="true" outlineLevel="0" collapsed="false">
      <c r="A479" s="17" t="s">
        <v>2355</v>
      </c>
      <c r="B479" s="50" t="n">
        <f aca="false">(TOT!AV481*60)/TOT!AK481</f>
        <v>6.65678255509826</v>
      </c>
      <c r="C479" s="37" t="n">
        <f aca="false">VLOOKUP(B479,'SC - SHOTS'!$A$3:$B$55,2)</f>
        <v>75</v>
      </c>
      <c r="D479" s="37" t="n">
        <f aca="false">IF(TOT!AK481&lt;400,IF(C479&gt;66,66,C479),C479)</f>
        <v>75</v>
      </c>
      <c r="E479" s="37" t="n">
        <f aca="false">IF(TOT!AK481&lt;200,IF(C479&gt;60,60,C479),C479)</f>
        <v>75</v>
      </c>
      <c r="F479" s="54" t="n">
        <f aca="false">(TOT!W481*60)/TOT!AK481</f>
        <v>0.269869563044524</v>
      </c>
      <c r="G479" s="58" t="n">
        <f aca="false">VLOOKUP(F479,'SC - GOALS'!$A$3:$B$55,2)</f>
        <v>59</v>
      </c>
      <c r="H479" s="58" t="n">
        <f aca="false">IF(TOT!AK481&lt;400,IF(G479&gt;66,66,G479),G479)</f>
        <v>59</v>
      </c>
      <c r="I479" s="58" t="n">
        <f aca="false">IF(TOT!AK481&lt;200,IF(H479&gt;60,60,H479),H479)</f>
        <v>59</v>
      </c>
      <c r="J479" s="58" t="n">
        <f aca="false">(E479+I479)/2</f>
        <v>67</v>
      </c>
      <c r="K479" s="58" t="n">
        <f aca="false">IF(TOT!AN481&lt;13.4,IF(J479&gt;73,73,J479),J479)</f>
        <v>67</v>
      </c>
      <c r="L479" s="58" t="n">
        <f aca="false">IF(TOT!AN481&lt;11,IF(K479&gt;66,66,K479),K479)</f>
        <v>67</v>
      </c>
    </row>
    <row r="480" customFormat="false" ht="13" hidden="false" customHeight="true" outlineLevel="0" collapsed="false">
      <c r="A480" s="17" t="s">
        <v>2360</v>
      </c>
      <c r="B480" s="50" t="n">
        <f aca="false">(TOT!AV482*60)/TOT!AK482</f>
        <v>3.63098440021517</v>
      </c>
      <c r="C480" s="37" t="n">
        <f aca="false">VLOOKUP(B480,'SC - SHOTS'!$A$3:$B$55,2)</f>
        <v>52</v>
      </c>
      <c r="D480" s="37" t="n">
        <f aca="false">IF(TOT!AK482&lt;400,IF(C480&gt;66,66,C480),C480)</f>
        <v>52</v>
      </c>
      <c r="E480" s="37" t="n">
        <f aca="false">IF(TOT!AK482&lt;200,IF(C480&gt;60,60,C480),C480)</f>
        <v>52</v>
      </c>
      <c r="F480" s="54" t="n">
        <f aca="false">(TOT!W482*60)/TOT!AK482</f>
        <v>0.161377084454008</v>
      </c>
      <c r="G480" s="58" t="n">
        <f aca="false">VLOOKUP(F480,'SC - GOALS'!$A$3:$B$55,2)</f>
        <v>54</v>
      </c>
      <c r="H480" s="58" t="n">
        <f aca="false">IF(TOT!AK482&lt;400,IF(G480&gt;66,66,G480),G480)</f>
        <v>54</v>
      </c>
      <c r="I480" s="58" t="n">
        <f aca="false">IF(TOT!AK482&lt;200,IF(H480&gt;60,60,H480),H480)</f>
        <v>54</v>
      </c>
      <c r="J480" s="58" t="n">
        <f aca="false">(E480+I480)/2</f>
        <v>53</v>
      </c>
      <c r="K480" s="58" t="n">
        <f aca="false">IF(TOT!AN482&lt;13.4,IF(J480&gt;73,73,J480),J480)</f>
        <v>53</v>
      </c>
      <c r="L480" s="58" t="n">
        <f aca="false">IF(TOT!AN482&lt;11,IF(K480&gt;66,66,K480),K480)</f>
        <v>53</v>
      </c>
    </row>
    <row r="481" customFormat="false" ht="13" hidden="false" customHeight="true" outlineLevel="0" collapsed="false">
      <c r="A481" s="17" t="s">
        <v>2365</v>
      </c>
      <c r="B481" s="50" t="n">
        <f aca="false">(TOT!AV483*60)/TOT!AK483</f>
        <v>9.29252489069177</v>
      </c>
      <c r="C481" s="37" t="n">
        <f aca="false">VLOOKUP(B481,'SC - SHOTS'!$A$3:$B$55,2)</f>
        <v>91</v>
      </c>
      <c r="D481" s="37" t="n">
        <f aca="false">IF(TOT!AK483&lt;400,IF(C481&gt;66,66,C481),C481)</f>
        <v>66</v>
      </c>
      <c r="E481" s="37" t="n">
        <f aca="false">IF(TOT!AK483&lt;200,IF(C481&gt;60,60,C481),C481)</f>
        <v>91</v>
      </c>
      <c r="F481" s="54" t="n">
        <f aca="false">(TOT!W483*60)/TOT!AK483</f>
        <v>0.568930095348476</v>
      </c>
      <c r="G481" s="58" t="n">
        <f aca="false">VLOOKUP(F481,'SC - GOALS'!$A$3:$B$55,2)</f>
        <v>72</v>
      </c>
      <c r="H481" s="58" t="n">
        <f aca="false">IF(TOT!AK483&lt;400,IF(G481&gt;66,66,G481),G481)</f>
        <v>66</v>
      </c>
      <c r="I481" s="58" t="n">
        <f aca="false">IF(TOT!AK483&lt;200,IF(H481&gt;60,60,H481),H481)</f>
        <v>66</v>
      </c>
      <c r="J481" s="58" t="n">
        <f aca="false">(E481+I481)/2</f>
        <v>78.5</v>
      </c>
      <c r="K481" s="58" t="n">
        <f aca="false">IF(TOT!AN483&lt;13.4,IF(J481&gt;73,73,J481),J481)</f>
        <v>73</v>
      </c>
      <c r="L481" s="58" t="n">
        <f aca="false">IF(TOT!AN483&lt;11,IF(K481&gt;66,66,K481),K481)</f>
        <v>73</v>
      </c>
    </row>
    <row r="482" customFormat="false" ht="13" hidden="false" customHeight="true" outlineLevel="0" collapsed="false">
      <c r="A482" s="17" t="s">
        <v>2370</v>
      </c>
      <c r="B482" s="50" t="n">
        <f aca="false">(TOT!AV484*60)/TOT!AK484</f>
        <v>2.88948969246369</v>
      </c>
      <c r="C482" s="37" t="n">
        <f aca="false">VLOOKUP(B482,'SC - SHOTS'!$A$3:$B$55,2)</f>
        <v>49</v>
      </c>
      <c r="D482" s="37" t="n">
        <f aca="false">IF(TOT!AK484&lt;400,IF(C482&gt;66,66,C482),C482)</f>
        <v>49</v>
      </c>
      <c r="E482" s="37" t="n">
        <f aca="false">IF(TOT!AK484&lt;200,IF(C482&gt;60,60,C482),C482)</f>
        <v>49</v>
      </c>
      <c r="F482" s="54" t="n">
        <f aca="false">(TOT!W484*60)/TOT!AK484</f>
        <v>0.15207840486651</v>
      </c>
      <c r="G482" s="58" t="n">
        <f aca="false">VLOOKUP(F482,'SC - GOALS'!$A$3:$B$55,2)</f>
        <v>53</v>
      </c>
      <c r="H482" s="58" t="n">
        <f aca="false">IF(TOT!AK484&lt;400,IF(G482&gt;66,66,G482),G482)</f>
        <v>53</v>
      </c>
      <c r="I482" s="58" t="n">
        <f aca="false">IF(TOT!AK484&lt;200,IF(H482&gt;60,60,H482),H482)</f>
        <v>53</v>
      </c>
      <c r="J482" s="58" t="n">
        <f aca="false">(E482+I482)/2</f>
        <v>51</v>
      </c>
      <c r="K482" s="58" t="n">
        <f aca="false">IF(TOT!AN484&lt;13.4,IF(J482&gt;73,73,J482),J482)</f>
        <v>51</v>
      </c>
      <c r="L482" s="58" t="n">
        <f aca="false">IF(TOT!AN484&lt;11,IF(K482&gt;66,66,K482),K482)</f>
        <v>51</v>
      </c>
    </row>
    <row r="483" customFormat="false" ht="13" hidden="false" customHeight="true" outlineLevel="0" collapsed="false">
      <c r="A483" s="17" t="s">
        <v>2375</v>
      </c>
      <c r="B483" s="50" t="n">
        <f aca="false">(TOT!AV485*60)/TOT!AK485</f>
        <v>6.21742652340724</v>
      </c>
      <c r="C483" s="37" t="n">
        <f aca="false">VLOOKUP(B483,'SC - SHOTS'!$A$3:$B$55,2)</f>
        <v>71</v>
      </c>
      <c r="D483" s="37" t="n">
        <f aca="false">IF(TOT!AK485&lt;400,IF(C483&gt;66,66,C483),C483)</f>
        <v>71</v>
      </c>
      <c r="E483" s="37" t="n">
        <f aca="false">IF(TOT!AK485&lt;200,IF(C483&gt;60,60,C483),C483)</f>
        <v>71</v>
      </c>
      <c r="F483" s="54" t="n">
        <f aca="false">(TOT!W485*60)/TOT!AK485</f>
        <v>0.550214736584712</v>
      </c>
      <c r="G483" s="58" t="n">
        <f aca="false">VLOOKUP(F483,'SC - GOALS'!$A$3:$B$55,2)</f>
        <v>72</v>
      </c>
      <c r="H483" s="58" t="n">
        <f aca="false">IF(TOT!AK485&lt;400,IF(G483&gt;66,66,G483),G483)</f>
        <v>72</v>
      </c>
      <c r="I483" s="58" t="n">
        <f aca="false">IF(TOT!AK485&lt;200,IF(H483&gt;60,60,H483),H483)</f>
        <v>72</v>
      </c>
      <c r="J483" s="58" t="n">
        <f aca="false">(E483+I483)/2</f>
        <v>71.5</v>
      </c>
      <c r="K483" s="58" t="n">
        <f aca="false">IF(TOT!AN485&lt;13.4,IF(J483&gt;73,73,J483),J483)</f>
        <v>71.5</v>
      </c>
      <c r="L483" s="58" t="n">
        <f aca="false">IF(TOT!AN485&lt;11,IF(K483&gt;66,66,K483),K483)</f>
        <v>71.5</v>
      </c>
    </row>
    <row r="484" customFormat="false" ht="13" hidden="false" customHeight="true" outlineLevel="0" collapsed="false">
      <c r="A484" s="17" t="s">
        <v>2379</v>
      </c>
      <c r="B484" s="50" t="n">
        <f aca="false">(TOT!AV486*60)/TOT!AK486</f>
        <v>0</v>
      </c>
      <c r="C484" s="37" t="n">
        <f aca="false">VLOOKUP(B484,'SC - SHOTS'!$A$3:$B$55,2)</f>
        <v>47</v>
      </c>
      <c r="D484" s="37" t="n">
        <f aca="false">IF(TOT!AK486&lt;400,IF(C484&gt;66,66,C484),C484)</f>
        <v>47</v>
      </c>
      <c r="E484" s="37" t="n">
        <f aca="false">IF(TOT!AK486&lt;200,IF(C484&gt;60,60,C484),C484)</f>
        <v>47</v>
      </c>
      <c r="F484" s="54" t="n">
        <f aca="false">(TOT!W486*60)/TOT!AK486</f>
        <v>0</v>
      </c>
      <c r="G484" s="58" t="n">
        <f aca="false">VLOOKUP(F484,'SC - GOALS'!$A$3:$B$55,2)</f>
        <v>47</v>
      </c>
      <c r="H484" s="58" t="n">
        <f aca="false">IF(TOT!AK486&lt;400,IF(G484&gt;66,66,G484),G484)</f>
        <v>47</v>
      </c>
      <c r="I484" s="58" t="n">
        <f aca="false">IF(TOT!AK486&lt;200,IF(H484&gt;60,60,H484),H484)</f>
        <v>47</v>
      </c>
      <c r="J484" s="58" t="n">
        <f aca="false">(E484+I484)/2</f>
        <v>47</v>
      </c>
      <c r="K484" s="58" t="n">
        <f aca="false">IF(TOT!AN486&lt;13.4,IF(J484&gt;73,73,J484),J484)</f>
        <v>47</v>
      </c>
      <c r="L484" s="58" t="n">
        <f aca="false">IF(TOT!AN486&lt;11,IF(K484&gt;66,66,K484),K484)</f>
        <v>47</v>
      </c>
    </row>
    <row r="485" customFormat="false" ht="13" hidden="false" customHeight="true" outlineLevel="0" collapsed="false">
      <c r="A485" s="17" t="s">
        <v>2383</v>
      </c>
      <c r="B485" s="50" t="n">
        <f aca="false">(TOT!AV487*60)/TOT!AK487</f>
        <v>9.21385237613745</v>
      </c>
      <c r="C485" s="37" t="n">
        <f aca="false">VLOOKUP(B485,'SC - SHOTS'!$A$3:$B$55,2)</f>
        <v>91</v>
      </c>
      <c r="D485" s="37" t="n">
        <f aca="false">IF(TOT!AK487&lt;400,IF(C485&gt;66,66,C485),C485)</f>
        <v>91</v>
      </c>
      <c r="E485" s="37" t="n">
        <f aca="false">IF(TOT!AK487&lt;200,IF(C485&gt;60,60,C485),C485)</f>
        <v>91</v>
      </c>
      <c r="F485" s="54" t="n">
        <f aca="false">(TOT!W487*60)/TOT!AK487</f>
        <v>0.682507583417589</v>
      </c>
      <c r="G485" s="58" t="n">
        <f aca="false">VLOOKUP(F485,'SC - GOALS'!$A$3:$B$55,2)</f>
        <v>77</v>
      </c>
      <c r="H485" s="58" t="n">
        <f aca="false">IF(TOT!AK487&lt;400,IF(G485&gt;66,66,G485),G485)</f>
        <v>77</v>
      </c>
      <c r="I485" s="58" t="n">
        <f aca="false">IF(TOT!AK487&lt;200,IF(H485&gt;60,60,H485),H485)</f>
        <v>77</v>
      </c>
      <c r="J485" s="58" t="n">
        <f aca="false">(E485+I485)/2</f>
        <v>84</v>
      </c>
      <c r="K485" s="58" t="n">
        <f aca="false">IF(TOT!AN487&lt;13.4,IF(J485&gt;73,73,J485),J485)</f>
        <v>73</v>
      </c>
      <c r="L485" s="58" t="n">
        <f aca="false">IF(TOT!AN487&lt;11,IF(K485&gt;66,66,K485),K485)</f>
        <v>66</v>
      </c>
    </row>
    <row r="486" customFormat="false" ht="13" hidden="false" customHeight="true" outlineLevel="0" collapsed="false">
      <c r="A486" s="17" t="s">
        <v>2387</v>
      </c>
      <c r="B486" s="50" t="n">
        <f aca="false">(TOT!AV488*60)/TOT!AK488</f>
        <v>8.96544567811583</v>
      </c>
      <c r="C486" s="37" t="n">
        <f aca="false">VLOOKUP(B486,'SC - SHOTS'!$A$3:$B$55,2)</f>
        <v>90</v>
      </c>
      <c r="D486" s="37" t="n">
        <f aca="false">IF(TOT!AK488&lt;400,IF(C486&gt;66,66,C486),C486)</f>
        <v>90</v>
      </c>
      <c r="E486" s="37" t="n">
        <f aca="false">IF(TOT!AK488&lt;200,IF(C486&gt;60,60,C486),C486)</f>
        <v>90</v>
      </c>
      <c r="F486" s="54" t="n">
        <f aca="false">(TOT!W488*60)/TOT!AK488</f>
        <v>1.44754591677912</v>
      </c>
      <c r="G486" s="58" t="n">
        <f aca="false">VLOOKUP(F486,'SC - GOALS'!$A$3:$B$55,2)</f>
        <v>96</v>
      </c>
      <c r="H486" s="58" t="n">
        <f aca="false">IF(TOT!AK488&lt;400,IF(G486&gt;66,66,G486),G486)</f>
        <v>96</v>
      </c>
      <c r="I486" s="58" t="n">
        <f aca="false">IF(TOT!AK488&lt;200,IF(H486&gt;60,60,H486),H486)</f>
        <v>96</v>
      </c>
      <c r="J486" s="58" t="n">
        <f aca="false">(E486+I486)/2</f>
        <v>93</v>
      </c>
      <c r="K486" s="58" t="n">
        <f aca="false">IF(TOT!AN488&lt;13.4,IF(J486&gt;73,73,J486),J486)</f>
        <v>93</v>
      </c>
      <c r="L486" s="58" t="n">
        <f aca="false">IF(TOT!AN488&lt;11,IF(K486&gt;66,66,K486),K486)</f>
        <v>93</v>
      </c>
    </row>
    <row r="487" customFormat="false" ht="13" hidden="false" customHeight="true" outlineLevel="0" collapsed="false">
      <c r="A487" s="17" t="s">
        <v>2390</v>
      </c>
      <c r="B487" s="50" t="n">
        <f aca="false">(TOT!AV489*60)/TOT!AK489</f>
        <v>4.15896487985215</v>
      </c>
      <c r="C487" s="37" t="n">
        <f aca="false">VLOOKUP(B487,'SC - SHOTS'!$A$3:$B$55,2)</f>
        <v>56</v>
      </c>
      <c r="D487" s="37" t="n">
        <f aca="false">IF(TOT!AK489&lt;400,IF(C487&gt;66,66,C487),C487)</f>
        <v>56</v>
      </c>
      <c r="E487" s="37" t="n">
        <f aca="false">IF(TOT!AK489&lt;200,IF(C487&gt;60,60,C487),C487)</f>
        <v>56</v>
      </c>
      <c r="F487" s="54" t="n">
        <f aca="false">(TOT!W489*60)/TOT!AK489</f>
        <v>0</v>
      </c>
      <c r="G487" s="58" t="n">
        <f aca="false">VLOOKUP(F487,'SC - GOALS'!$A$3:$B$55,2)</f>
        <v>47</v>
      </c>
      <c r="H487" s="58" t="n">
        <f aca="false">IF(TOT!AK489&lt;400,IF(G487&gt;66,66,G487),G487)</f>
        <v>47</v>
      </c>
      <c r="I487" s="58" t="n">
        <f aca="false">IF(TOT!AK489&lt;200,IF(H487&gt;60,60,H487),H487)</f>
        <v>47</v>
      </c>
      <c r="J487" s="58" t="n">
        <f aca="false">(E487+I487)/2</f>
        <v>51.5</v>
      </c>
      <c r="K487" s="58" t="n">
        <f aca="false">IF(TOT!AN489&lt;13.4,IF(J487&gt;73,73,J487),J487)</f>
        <v>51.5</v>
      </c>
      <c r="L487" s="58" t="n">
        <f aca="false">IF(TOT!AN489&lt;11,IF(K487&gt;66,66,K487),K487)</f>
        <v>51.5</v>
      </c>
    </row>
    <row r="488" customFormat="false" ht="13" hidden="false" customHeight="true" outlineLevel="0" collapsed="false">
      <c r="A488" s="17" t="s">
        <v>2393</v>
      </c>
      <c r="B488" s="50" t="n">
        <f aca="false">(TOT!AV490*60)/TOT!AK490</f>
        <v>7.46483952398106</v>
      </c>
      <c r="C488" s="37" t="n">
        <f aca="false">VLOOKUP(B488,'SC - SHOTS'!$A$3:$B$55,2)</f>
        <v>81</v>
      </c>
      <c r="D488" s="37" t="n">
        <f aca="false">IF(TOT!AK490&lt;400,IF(C488&gt;66,66,C488),C488)</f>
        <v>81</v>
      </c>
      <c r="E488" s="37" t="n">
        <f aca="false">IF(TOT!AK490&lt;200,IF(C488&gt;60,60,C488),C488)</f>
        <v>81</v>
      </c>
      <c r="F488" s="54" t="n">
        <f aca="false">(TOT!W490*60)/TOT!AK490</f>
        <v>0.695481943228049</v>
      </c>
      <c r="G488" s="58" t="n">
        <f aca="false">VLOOKUP(F488,'SC - GOALS'!$A$3:$B$55,2)</f>
        <v>77</v>
      </c>
      <c r="H488" s="58" t="n">
        <f aca="false">IF(TOT!AK490&lt;400,IF(G488&gt;66,66,G488),G488)</f>
        <v>77</v>
      </c>
      <c r="I488" s="58" t="n">
        <f aca="false">IF(TOT!AK490&lt;200,IF(H488&gt;60,60,H488),H488)</f>
        <v>77</v>
      </c>
      <c r="J488" s="58" t="n">
        <f aca="false">(E488+I488)/2</f>
        <v>79</v>
      </c>
      <c r="K488" s="58" t="n">
        <f aca="false">IF(TOT!AN490&lt;13.4,IF(J488&gt;73,73,J488),J488)</f>
        <v>79</v>
      </c>
      <c r="L488" s="58" t="n">
        <f aca="false">IF(TOT!AN490&lt;11,IF(K488&gt;66,66,K488),K488)</f>
        <v>79</v>
      </c>
    </row>
    <row r="489" customFormat="false" ht="13" hidden="false" customHeight="true" outlineLevel="0" collapsed="false">
      <c r="A489" s="17" t="s">
        <v>2398</v>
      </c>
      <c r="B489" s="50" t="n">
        <f aca="false">(TOT!AV491*60)/TOT!AK491</f>
        <v>10.1751770406262</v>
      </c>
      <c r="C489" s="37" t="n">
        <f aca="false">VLOOKUP(B489,'SC - SHOTS'!$A$3:$B$55,2)</f>
        <v>94</v>
      </c>
      <c r="D489" s="37" t="n">
        <f aca="false">IF(TOT!AK491&lt;400,IF(C489&gt;66,66,C489),C489)</f>
        <v>94</v>
      </c>
      <c r="E489" s="37" t="n">
        <f aca="false">IF(TOT!AK491&lt;200,IF(C489&gt;60,60,C489),C489)</f>
        <v>94</v>
      </c>
      <c r="F489" s="54" t="n">
        <f aca="false">(TOT!W491*60)/TOT!AK491</f>
        <v>1.34178158777488</v>
      </c>
      <c r="G489" s="58" t="n">
        <f aca="false">VLOOKUP(F489,'SC - GOALS'!$A$3:$B$55,2)</f>
        <v>94</v>
      </c>
      <c r="H489" s="58" t="n">
        <f aca="false">IF(TOT!AK491&lt;400,IF(G489&gt;66,66,G489),G489)</f>
        <v>94</v>
      </c>
      <c r="I489" s="58" t="n">
        <f aca="false">IF(TOT!AK491&lt;200,IF(H489&gt;60,60,H489),H489)</f>
        <v>94</v>
      </c>
      <c r="J489" s="58" t="n">
        <f aca="false">(E489+I489)/2</f>
        <v>94</v>
      </c>
      <c r="K489" s="58" t="n">
        <f aca="false">IF(TOT!AN491&lt;13.4,IF(J489&gt;73,73,J489),J489)</f>
        <v>94</v>
      </c>
      <c r="L489" s="58" t="n">
        <f aca="false">IF(TOT!AN491&lt;11,IF(K489&gt;66,66,K489),K489)</f>
        <v>94</v>
      </c>
    </row>
    <row r="490" customFormat="false" ht="13" hidden="false" customHeight="true" outlineLevel="0" collapsed="false">
      <c r="A490" s="17" t="s">
        <v>2401</v>
      </c>
      <c r="B490" s="50" t="n">
        <f aca="false">(TOT!AV492*60)/TOT!AK492</f>
        <v>2.56842651446358</v>
      </c>
      <c r="C490" s="37" t="n">
        <f aca="false">VLOOKUP(B490,'SC - SHOTS'!$A$3:$B$55,2)</f>
        <v>48</v>
      </c>
      <c r="D490" s="37" t="n">
        <f aca="false">IF(TOT!AK492&lt;400,IF(C490&gt;66,66,C490),C490)</f>
        <v>48</v>
      </c>
      <c r="E490" s="37" t="n">
        <f aca="false">IF(TOT!AK492&lt;200,IF(C490&gt;60,60,C490),C490)</f>
        <v>48</v>
      </c>
      <c r="F490" s="54" t="n">
        <f aca="false">(TOT!W492*60)/TOT!AK492</f>
        <v>0</v>
      </c>
      <c r="G490" s="58" t="n">
        <f aca="false">VLOOKUP(F490,'SC - GOALS'!$A$3:$B$55,2)</f>
        <v>47</v>
      </c>
      <c r="H490" s="58" t="n">
        <f aca="false">IF(TOT!AK492&lt;400,IF(G490&gt;66,66,G490),G490)</f>
        <v>47</v>
      </c>
      <c r="I490" s="58" t="n">
        <f aca="false">IF(TOT!AK492&lt;200,IF(H490&gt;60,60,H490),H490)</f>
        <v>47</v>
      </c>
      <c r="J490" s="58" t="n">
        <f aca="false">(E490+I490)/2</f>
        <v>47.5</v>
      </c>
      <c r="K490" s="58" t="n">
        <f aca="false">IF(TOT!AN492&lt;13.4,IF(J490&gt;73,73,J490),J490)</f>
        <v>47.5</v>
      </c>
      <c r="L490" s="58" t="n">
        <f aca="false">IF(TOT!AN492&lt;11,IF(K490&gt;66,66,K490),K490)</f>
        <v>47.5</v>
      </c>
    </row>
    <row r="491" customFormat="false" ht="13" hidden="false" customHeight="true" outlineLevel="0" collapsed="false">
      <c r="A491" s="17" t="s">
        <v>2404</v>
      </c>
      <c r="B491" s="50" t="n">
        <f aca="false">(TOT!AV493*60)/TOT!AK493</f>
        <v>7.25440806045347</v>
      </c>
      <c r="C491" s="37" t="n">
        <f aca="false">VLOOKUP(B491,'SC - SHOTS'!$A$3:$B$55,2)</f>
        <v>79</v>
      </c>
      <c r="D491" s="37" t="n">
        <f aca="false">IF(TOT!AK493&lt;400,IF(C491&gt;66,66,C491),C491)</f>
        <v>66</v>
      </c>
      <c r="E491" s="37" t="n">
        <f aca="false">IF(TOT!AK493&lt;200,IF(C491&gt;60,60,C491),C491)</f>
        <v>60</v>
      </c>
      <c r="F491" s="54" t="n">
        <f aca="false">(TOT!W493*60)/TOT!AK493</f>
        <v>0</v>
      </c>
      <c r="G491" s="58" t="n">
        <f aca="false">VLOOKUP(F491,'SC - GOALS'!$A$3:$B$55,2)</f>
        <v>47</v>
      </c>
      <c r="H491" s="58" t="n">
        <f aca="false">IF(TOT!AK493&lt;400,IF(G491&gt;66,66,G491),G491)</f>
        <v>47</v>
      </c>
      <c r="I491" s="58" t="n">
        <f aca="false">IF(TOT!AK493&lt;200,IF(H491&gt;60,60,H491),H491)</f>
        <v>47</v>
      </c>
      <c r="J491" s="58" t="n">
        <f aca="false">(E491+I491)/2</f>
        <v>53.5</v>
      </c>
      <c r="K491" s="58" t="n">
        <f aca="false">IF(TOT!AN493&lt;13.4,IF(J491&gt;73,73,J491),J491)</f>
        <v>53.5</v>
      </c>
      <c r="L491" s="58" t="n">
        <f aca="false">IF(TOT!AN493&lt;11,IF(K491&gt;66,66,K491),K491)</f>
        <v>53.5</v>
      </c>
    </row>
    <row r="492" customFormat="false" ht="13" hidden="false" customHeight="true" outlineLevel="0" collapsed="false">
      <c r="A492" s="17" t="s">
        <v>2407</v>
      </c>
      <c r="B492" s="50" t="n">
        <f aca="false">(TOT!AV494*60)/TOT!AK494</f>
        <v>6.89008856799691</v>
      </c>
      <c r="C492" s="37" t="n">
        <f aca="false">VLOOKUP(B492,'SC - SHOTS'!$A$3:$B$55,2)</f>
        <v>76</v>
      </c>
      <c r="D492" s="37" t="n">
        <f aca="false">IF(TOT!AK494&lt;400,IF(C492&gt;66,66,C492),C492)</f>
        <v>76</v>
      </c>
      <c r="E492" s="37" t="n">
        <f aca="false">IF(TOT!AK494&lt;200,IF(C492&gt;60,60,C492),C492)</f>
        <v>76</v>
      </c>
      <c r="F492" s="54" t="n">
        <f aca="false">(TOT!W494*60)/TOT!AK494</f>
        <v>0.760285635089314</v>
      </c>
      <c r="G492" s="58" t="n">
        <f aca="false">VLOOKUP(F492,'SC - GOALS'!$A$3:$B$55,2)</f>
        <v>79</v>
      </c>
      <c r="H492" s="58" t="n">
        <f aca="false">IF(TOT!AK494&lt;400,IF(G492&gt;66,66,G492),G492)</f>
        <v>79</v>
      </c>
      <c r="I492" s="58" t="n">
        <f aca="false">IF(TOT!AK494&lt;200,IF(H492&gt;60,60,H492),H492)</f>
        <v>79</v>
      </c>
      <c r="J492" s="58" t="n">
        <f aca="false">(E492+I492)/2</f>
        <v>77.5</v>
      </c>
      <c r="K492" s="58" t="n">
        <f aca="false">IF(TOT!AN494&lt;13.4,IF(J492&gt;73,73,J492),J492)</f>
        <v>77.5</v>
      </c>
      <c r="L492" s="58" t="n">
        <f aca="false">IF(TOT!AN494&lt;11,IF(K492&gt;66,66,K492),K492)</f>
        <v>77.5</v>
      </c>
    </row>
    <row r="493" customFormat="false" ht="13" hidden="false" customHeight="true" outlineLevel="0" collapsed="false">
      <c r="A493" s="17" t="s">
        <v>2413</v>
      </c>
      <c r="B493" s="50" t="n">
        <f aca="false">(TOT!AV495*60)/TOT!AK495</f>
        <v>5.95252155426948</v>
      </c>
      <c r="C493" s="37" t="n">
        <f aca="false">VLOOKUP(B493,'SC - SHOTS'!$A$3:$B$55,2)</f>
        <v>69</v>
      </c>
      <c r="D493" s="37" t="n">
        <f aca="false">IF(TOT!AK495&lt;400,IF(C493&gt;66,66,C493),C493)</f>
        <v>69</v>
      </c>
      <c r="E493" s="37" t="n">
        <f aca="false">IF(TOT!AK495&lt;200,IF(C493&gt;60,60,C493),C493)</f>
        <v>69</v>
      </c>
      <c r="F493" s="54" t="n">
        <f aca="false">(TOT!W495*60)/TOT!AK495</f>
        <v>0.318885083264436</v>
      </c>
      <c r="G493" s="58" t="n">
        <f aca="false">VLOOKUP(F493,'SC - GOALS'!$A$3:$B$55,2)</f>
        <v>61</v>
      </c>
      <c r="H493" s="58" t="n">
        <f aca="false">IF(TOT!AK495&lt;400,IF(G493&gt;66,66,G493),G493)</f>
        <v>61</v>
      </c>
      <c r="I493" s="58" t="n">
        <f aca="false">IF(TOT!AK495&lt;200,IF(H493&gt;60,60,H493),H493)</f>
        <v>61</v>
      </c>
      <c r="J493" s="58" t="n">
        <f aca="false">(E493+I493)/2</f>
        <v>65</v>
      </c>
      <c r="K493" s="58" t="n">
        <f aca="false">IF(TOT!AN495&lt;13.4,IF(J493&gt;73,73,J493),J493)</f>
        <v>65</v>
      </c>
      <c r="L493" s="58" t="n">
        <f aca="false">IF(TOT!AN495&lt;11,IF(K493&gt;66,66,K493),K493)</f>
        <v>65</v>
      </c>
    </row>
    <row r="494" customFormat="false" ht="13" hidden="false" customHeight="true" outlineLevel="0" collapsed="false">
      <c r="A494" s="17" t="s">
        <v>2418</v>
      </c>
      <c r="B494" s="50" t="n">
        <f aca="false">(TOT!AV496*60)/TOT!AK496</f>
        <v>20.3773584905661</v>
      </c>
      <c r="C494" s="37" t="n">
        <f aca="false">VLOOKUP(B494,'SC - SHOTS'!$A$3:$B$55,2)</f>
        <v>99</v>
      </c>
      <c r="D494" s="37" t="n">
        <f aca="false">IF(TOT!AK496&lt;400,IF(C494&gt;66,66,C494),C494)</f>
        <v>66</v>
      </c>
      <c r="E494" s="37" t="n">
        <f aca="false">IF(TOT!AK496&lt;200,IF(C494&gt;60,60,C494),C494)</f>
        <v>60</v>
      </c>
      <c r="F494" s="54" t="n">
        <f aca="false">(TOT!W496*60)/TOT!AK496</f>
        <v>6.7924528301887</v>
      </c>
      <c r="G494" s="58" t="n">
        <f aca="false">VLOOKUP(F494,'SC - GOALS'!$A$3:$B$55,2)</f>
        <v>99</v>
      </c>
      <c r="H494" s="58" t="n">
        <f aca="false">IF(TOT!AK496&lt;400,IF(G494&gt;66,66,G494),G494)</f>
        <v>66</v>
      </c>
      <c r="I494" s="58" t="n">
        <f aca="false">IF(TOT!AK496&lt;200,IF(H494&gt;60,60,H494),H494)</f>
        <v>60</v>
      </c>
      <c r="J494" s="58" t="n">
        <f aca="false">(E494+I494)/2</f>
        <v>60</v>
      </c>
      <c r="K494" s="58" t="n">
        <f aca="false">IF(TOT!AN496&lt;13.4,IF(J494&gt;73,73,J494),J494)</f>
        <v>60</v>
      </c>
      <c r="L494" s="58" t="n">
        <f aca="false">IF(TOT!AN496&lt;11,IF(K494&gt;66,66,K494),K494)</f>
        <v>60</v>
      </c>
    </row>
    <row r="495" customFormat="false" ht="13" hidden="false" customHeight="true" outlineLevel="0" collapsed="false">
      <c r="A495" s="17" t="s">
        <v>2423</v>
      </c>
      <c r="B495" s="50" t="n">
        <f aca="false">(TOT!AV497*60)/TOT!AK497</f>
        <v>7.79440835922056</v>
      </c>
      <c r="C495" s="37" t="n">
        <f aca="false">VLOOKUP(B495,'SC - SHOTS'!$A$3:$B$55,2)</f>
        <v>83</v>
      </c>
      <c r="D495" s="37" t="n">
        <f aca="false">IF(TOT!AK497&lt;400,IF(C495&gt;66,66,C495),C495)</f>
        <v>83</v>
      </c>
      <c r="E495" s="37" t="n">
        <f aca="false">IF(TOT!AK497&lt;200,IF(C495&gt;60,60,C495),C495)</f>
        <v>83</v>
      </c>
      <c r="F495" s="54" t="n">
        <f aca="false">(TOT!W497*60)/TOT!AK497</f>
        <v>0.871424537055715</v>
      </c>
      <c r="G495" s="58" t="n">
        <f aca="false">VLOOKUP(F495,'SC - GOALS'!$A$3:$B$55,2)</f>
        <v>83</v>
      </c>
      <c r="H495" s="58" t="n">
        <f aca="false">IF(TOT!AK497&lt;400,IF(G495&gt;66,66,G495),G495)</f>
        <v>83</v>
      </c>
      <c r="I495" s="58" t="n">
        <f aca="false">IF(TOT!AK497&lt;200,IF(H495&gt;60,60,H495),H495)</f>
        <v>83</v>
      </c>
      <c r="J495" s="58" t="n">
        <f aca="false">(E495+I495)/2</f>
        <v>83</v>
      </c>
      <c r="K495" s="58" t="n">
        <f aca="false">IF(TOT!AN497&lt;13.4,IF(J495&gt;73,73,J495),J495)</f>
        <v>83</v>
      </c>
      <c r="L495" s="58" t="n">
        <f aca="false">IF(TOT!AN497&lt;11,IF(K495&gt;66,66,K495),K495)</f>
        <v>83</v>
      </c>
    </row>
    <row r="496" customFormat="false" ht="13" hidden="false" customHeight="true" outlineLevel="0" collapsed="false">
      <c r="A496" s="17" t="s">
        <v>2427</v>
      </c>
      <c r="B496" s="50" t="n">
        <f aca="false">(TOT!AV498*60)/TOT!AK498</f>
        <v>4.1522491349481</v>
      </c>
      <c r="C496" s="37" t="n">
        <f aca="false">VLOOKUP(B496,'SC - SHOTS'!$A$3:$B$55,2)</f>
        <v>56</v>
      </c>
      <c r="D496" s="37" t="n">
        <f aca="false">IF(TOT!AK498&lt;400,IF(C496&gt;66,66,C496),C496)</f>
        <v>56</v>
      </c>
      <c r="E496" s="37" t="n">
        <f aca="false">IF(TOT!AK498&lt;200,IF(C496&gt;60,60,C496),C496)</f>
        <v>56</v>
      </c>
      <c r="F496" s="54" t="n">
        <f aca="false">(TOT!W498*60)/TOT!AK498</f>
        <v>0</v>
      </c>
      <c r="G496" s="58" t="n">
        <f aca="false">VLOOKUP(F496,'SC - GOALS'!$A$3:$B$55,2)</f>
        <v>47</v>
      </c>
      <c r="H496" s="58" t="n">
        <f aca="false">IF(TOT!AK498&lt;400,IF(G496&gt;66,66,G496),G496)</f>
        <v>47</v>
      </c>
      <c r="I496" s="58" t="n">
        <f aca="false">IF(TOT!AK498&lt;200,IF(H496&gt;60,60,H496),H496)</f>
        <v>47</v>
      </c>
      <c r="J496" s="58" t="n">
        <f aca="false">(E496+I496)/2</f>
        <v>51.5</v>
      </c>
      <c r="K496" s="58" t="n">
        <f aca="false">IF(TOT!AN498&lt;13.4,IF(J496&gt;73,73,J496),J496)</f>
        <v>51.5</v>
      </c>
      <c r="L496" s="58" t="n">
        <f aca="false">IF(TOT!AN498&lt;11,IF(K496&gt;66,66,K496),K496)</f>
        <v>51.5</v>
      </c>
    </row>
    <row r="497" customFormat="false" ht="13" hidden="false" customHeight="true" outlineLevel="0" collapsed="false">
      <c r="A497" s="17" t="s">
        <v>2432</v>
      </c>
      <c r="B497" s="50" t="n">
        <f aca="false">(TOT!AV499*60)/TOT!AK499</f>
        <v>6.48199445983398</v>
      </c>
      <c r="C497" s="37" t="n">
        <f aca="false">VLOOKUP(B497,'SC - SHOTS'!$A$3:$B$55,2)</f>
        <v>73</v>
      </c>
      <c r="D497" s="37" t="n">
        <f aca="false">IF(TOT!AK499&lt;400,IF(C497&gt;66,66,C497),C497)</f>
        <v>66</v>
      </c>
      <c r="E497" s="37" t="n">
        <f aca="false">IF(TOT!AK499&lt;200,IF(C497&gt;60,60,C497),C497)</f>
        <v>60</v>
      </c>
      <c r="F497" s="54" t="n">
        <f aca="false">(TOT!W499*60)/TOT!AK499</f>
        <v>0.498614958448767</v>
      </c>
      <c r="G497" s="58" t="n">
        <f aca="false">VLOOKUP(F497,'SC - GOALS'!$A$3:$B$55,2)</f>
        <v>70</v>
      </c>
      <c r="H497" s="58" t="n">
        <f aca="false">IF(TOT!AK499&lt;400,IF(G497&gt;66,66,G497),G497)</f>
        <v>66</v>
      </c>
      <c r="I497" s="58" t="n">
        <f aca="false">IF(TOT!AK499&lt;200,IF(H497&gt;60,60,H497),H497)</f>
        <v>60</v>
      </c>
      <c r="J497" s="58" t="n">
        <f aca="false">(E497+I497)/2</f>
        <v>60</v>
      </c>
      <c r="K497" s="58" t="n">
        <f aca="false">IF(TOT!AN499&lt;13.4,IF(J497&gt;73,73,J497),J497)</f>
        <v>60</v>
      </c>
      <c r="L497" s="58" t="n">
        <f aca="false">IF(TOT!AN499&lt;11,IF(K497&gt;66,66,K497),K497)</f>
        <v>60</v>
      </c>
    </row>
    <row r="498" customFormat="false" ht="13" hidden="false" customHeight="true" outlineLevel="0" collapsed="false">
      <c r="A498" s="17" t="s">
        <v>2437</v>
      </c>
      <c r="B498" s="50" t="n">
        <f aca="false">(TOT!AV500*60)/TOT!AK500</f>
        <v>5.33082924010398</v>
      </c>
      <c r="C498" s="37" t="n">
        <f aca="false">VLOOKUP(B498,'SC - SHOTS'!$A$3:$B$55,2)</f>
        <v>65</v>
      </c>
      <c r="D498" s="37" t="n">
        <f aca="false">IF(TOT!AK500&lt;400,IF(C498&gt;66,66,C498),C498)</f>
        <v>65</v>
      </c>
      <c r="E498" s="37" t="n">
        <f aca="false">IF(TOT!AK500&lt;200,IF(C498&gt;60,60,C498),C498)</f>
        <v>65</v>
      </c>
      <c r="F498" s="54" t="n">
        <f aca="false">(TOT!W500*60)/TOT!AK500</f>
        <v>0.390060676105169</v>
      </c>
      <c r="G498" s="58" t="n">
        <f aca="false">VLOOKUP(F498,'SC - GOALS'!$A$3:$B$55,2)</f>
        <v>65</v>
      </c>
      <c r="H498" s="58" t="n">
        <f aca="false">IF(TOT!AK500&lt;400,IF(G498&gt;66,66,G498),G498)</f>
        <v>65</v>
      </c>
      <c r="I498" s="58" t="n">
        <f aca="false">IF(TOT!AK500&lt;200,IF(H498&gt;60,60,H498),H498)</f>
        <v>65</v>
      </c>
      <c r="J498" s="58" t="n">
        <f aca="false">(E498+I498)/2</f>
        <v>65</v>
      </c>
      <c r="K498" s="58" t="n">
        <f aca="false">IF(TOT!AN500&lt;13.4,IF(J498&gt;73,73,J498),J498)</f>
        <v>65</v>
      </c>
      <c r="L498" s="58" t="n">
        <f aca="false">IF(TOT!AN500&lt;11,IF(K498&gt;66,66,K498),K498)</f>
        <v>65</v>
      </c>
    </row>
    <row r="499" customFormat="false" ht="13" hidden="false" customHeight="true" outlineLevel="0" collapsed="false">
      <c r="A499" s="17" t="s">
        <v>2442</v>
      </c>
      <c r="B499" s="50" t="n">
        <f aca="false">(TOT!AV501*60)/TOT!AK501</f>
        <v>5.85499472137432</v>
      </c>
      <c r="C499" s="37" t="n">
        <f aca="false">VLOOKUP(B499,'SC - SHOTS'!$A$3:$B$55,2)</f>
        <v>69</v>
      </c>
      <c r="D499" s="37" t="n">
        <f aca="false">IF(TOT!AK501&lt;400,IF(C499&gt;66,66,C499),C499)</f>
        <v>69</v>
      </c>
      <c r="E499" s="37" t="n">
        <f aca="false">IF(TOT!AK501&lt;200,IF(C499&gt;60,60,C499),C499)</f>
        <v>69</v>
      </c>
      <c r="F499" s="54" t="n">
        <f aca="false">(TOT!W501*60)/TOT!AK501</f>
        <v>0.359517219733511</v>
      </c>
      <c r="G499" s="58" t="n">
        <f aca="false">VLOOKUP(F499,'SC - GOALS'!$A$3:$B$55,2)</f>
        <v>63</v>
      </c>
      <c r="H499" s="58" t="n">
        <f aca="false">IF(TOT!AK501&lt;400,IF(G499&gt;66,66,G499),G499)</f>
        <v>63</v>
      </c>
      <c r="I499" s="58" t="n">
        <f aca="false">IF(TOT!AK501&lt;200,IF(H499&gt;60,60,H499),H499)</f>
        <v>63</v>
      </c>
      <c r="J499" s="58" t="n">
        <f aca="false">(E499+I499)/2</f>
        <v>66</v>
      </c>
      <c r="K499" s="58" t="n">
        <f aca="false">IF(TOT!AN501&lt;13.4,IF(J499&gt;73,73,J499),J499)</f>
        <v>66</v>
      </c>
      <c r="L499" s="58" t="n">
        <f aca="false">IF(TOT!AN501&lt;11,IF(K499&gt;66,66,K499),K499)</f>
        <v>66</v>
      </c>
    </row>
    <row r="500" customFormat="false" ht="13" hidden="false" customHeight="true" outlineLevel="0" collapsed="false">
      <c r="A500" s="17" t="s">
        <v>2447</v>
      </c>
      <c r="B500" s="50" t="n">
        <f aca="false">(TOT!AV502*60)/TOT!AK502</f>
        <v>7.72592010796801</v>
      </c>
      <c r="C500" s="37" t="n">
        <f aca="false">VLOOKUP(B500,'SC - SHOTS'!$A$3:$B$55,2)</f>
        <v>83</v>
      </c>
      <c r="D500" s="37" t="n">
        <f aca="false">IF(TOT!AK502&lt;400,IF(C500&gt;66,66,C500),C500)</f>
        <v>83</v>
      </c>
      <c r="E500" s="37" t="n">
        <f aca="false">IF(TOT!AK502&lt;200,IF(C500&gt;60,60,C500),C500)</f>
        <v>83</v>
      </c>
      <c r="F500" s="54" t="n">
        <f aca="false">(TOT!W502*60)/TOT!AK502</f>
        <v>0.995608261336084</v>
      </c>
      <c r="G500" s="58" t="n">
        <f aca="false">VLOOKUP(F500,'SC - GOALS'!$A$3:$B$55,2)</f>
        <v>87</v>
      </c>
      <c r="H500" s="58" t="n">
        <f aca="false">IF(TOT!AK502&lt;400,IF(G500&gt;66,66,G500),G500)</f>
        <v>87</v>
      </c>
      <c r="I500" s="58" t="n">
        <f aca="false">IF(TOT!AK502&lt;200,IF(H500&gt;60,60,H500),H500)</f>
        <v>87</v>
      </c>
      <c r="J500" s="58" t="n">
        <f aca="false">(E500+I500)/2</f>
        <v>85</v>
      </c>
      <c r="K500" s="58" t="n">
        <f aca="false">IF(TOT!AN502&lt;13.4,IF(J500&gt;73,73,J500),J500)</f>
        <v>85</v>
      </c>
      <c r="L500" s="58" t="n">
        <f aca="false">IF(TOT!AN502&lt;11,IF(K500&gt;66,66,K500),K500)</f>
        <v>85</v>
      </c>
    </row>
    <row r="501" customFormat="false" ht="13" hidden="false" customHeight="true" outlineLevel="0" collapsed="false">
      <c r="A501" s="17" t="s">
        <v>2451</v>
      </c>
      <c r="B501" s="50" t="n">
        <f aca="false">(TOT!AV503*60)/TOT!AK503</f>
        <v>2.89156626506024</v>
      </c>
      <c r="C501" s="37" t="n">
        <f aca="false">VLOOKUP(B501,'SC - SHOTS'!$A$3:$B$55,2)</f>
        <v>49</v>
      </c>
      <c r="D501" s="37" t="n">
        <f aca="false">IF(TOT!AK503&lt;400,IF(C501&gt;66,66,C501),C501)</f>
        <v>49</v>
      </c>
      <c r="E501" s="37" t="n">
        <f aca="false">IF(TOT!AK503&lt;200,IF(C501&gt;60,60,C501),C501)</f>
        <v>49</v>
      </c>
      <c r="F501" s="54" t="n">
        <f aca="false">(TOT!W503*60)/TOT!AK503</f>
        <v>0</v>
      </c>
      <c r="G501" s="58" t="n">
        <f aca="false">VLOOKUP(F501,'SC - GOALS'!$A$3:$B$55,2)</f>
        <v>47</v>
      </c>
      <c r="H501" s="58" t="n">
        <f aca="false">IF(TOT!AK503&lt;400,IF(G501&gt;66,66,G501),G501)</f>
        <v>47</v>
      </c>
      <c r="I501" s="58" t="n">
        <f aca="false">IF(TOT!AK503&lt;200,IF(H501&gt;60,60,H501),H501)</f>
        <v>47</v>
      </c>
      <c r="J501" s="58" t="n">
        <f aca="false">(E501+I501)/2</f>
        <v>48</v>
      </c>
      <c r="K501" s="58" t="n">
        <f aca="false">IF(TOT!AN503&lt;13.4,IF(J501&gt;73,73,J501),J501)</f>
        <v>48</v>
      </c>
      <c r="L501" s="58" t="n">
        <f aca="false">IF(TOT!AN503&lt;11,IF(K501&gt;66,66,K501),K501)</f>
        <v>48</v>
      </c>
    </row>
    <row r="502" customFormat="false" ht="13" hidden="false" customHeight="true" outlineLevel="0" collapsed="false">
      <c r="A502" s="17" t="s">
        <v>2455</v>
      </c>
      <c r="B502" s="50" t="n">
        <f aca="false">(TOT!AV504*60)/TOT!AK504</f>
        <v>3.58780147498504</v>
      </c>
      <c r="C502" s="37" t="n">
        <f aca="false">VLOOKUP(B502,'SC - SHOTS'!$A$3:$B$55,2)</f>
        <v>52</v>
      </c>
      <c r="D502" s="37" t="n">
        <f aca="false">IF(TOT!AK504&lt;400,IF(C502&gt;66,66,C502),C502)</f>
        <v>52</v>
      </c>
      <c r="E502" s="37" t="n">
        <f aca="false">IF(TOT!AK504&lt;200,IF(C502&gt;60,60,C502),C502)</f>
        <v>52</v>
      </c>
      <c r="F502" s="54" t="n">
        <f aca="false">(TOT!W504*60)/TOT!AK504</f>
        <v>0.717560294997007</v>
      </c>
      <c r="G502" s="58" t="n">
        <f aca="false">VLOOKUP(F502,'SC - GOALS'!$A$3:$B$55,2)</f>
        <v>78</v>
      </c>
      <c r="H502" s="58" t="n">
        <f aca="false">IF(TOT!AK504&lt;400,IF(G502&gt;66,66,G502),G502)</f>
        <v>66</v>
      </c>
      <c r="I502" s="58" t="n">
        <f aca="false">IF(TOT!AK504&lt;200,IF(H502&gt;60,60,H502),H502)</f>
        <v>60</v>
      </c>
      <c r="J502" s="58" t="n">
        <f aca="false">(E502+I502)/2</f>
        <v>56</v>
      </c>
      <c r="K502" s="58" t="n">
        <f aca="false">IF(TOT!AN504&lt;13.4,IF(J502&gt;73,73,J502),J502)</f>
        <v>56</v>
      </c>
      <c r="L502" s="58" t="n">
        <f aca="false">IF(TOT!AN504&lt;11,IF(K502&gt;66,66,K502),K502)</f>
        <v>56</v>
      </c>
    </row>
    <row r="503" customFormat="false" ht="13" hidden="false" customHeight="true" outlineLevel="0" collapsed="false">
      <c r="A503" s="17" t="s">
        <v>2460</v>
      </c>
      <c r="B503" s="50" t="n">
        <f aca="false">(TOT!AV505*60)/TOT!AK505</f>
        <v>7.38083034341356</v>
      </c>
      <c r="C503" s="37" t="n">
        <f aca="false">VLOOKUP(B503,'SC - SHOTS'!$A$3:$B$55,2)</f>
        <v>80</v>
      </c>
      <c r="D503" s="37" t="n">
        <f aca="false">IF(TOT!AK505&lt;400,IF(C503&gt;66,66,C503),C503)</f>
        <v>66</v>
      </c>
      <c r="E503" s="37" t="n">
        <f aca="false">IF(TOT!AK505&lt;200,IF(C503&gt;60,60,C503),C503)</f>
        <v>60</v>
      </c>
      <c r="F503" s="54" t="n">
        <f aca="false">(TOT!W505*60)/TOT!AK505</f>
        <v>0</v>
      </c>
      <c r="G503" s="58" t="n">
        <f aca="false">VLOOKUP(F503,'SC - GOALS'!$A$3:$B$55,2)</f>
        <v>47</v>
      </c>
      <c r="H503" s="58" t="n">
        <f aca="false">IF(TOT!AK505&lt;400,IF(G503&gt;66,66,G503),G503)</f>
        <v>47</v>
      </c>
      <c r="I503" s="58" t="n">
        <f aca="false">IF(TOT!AK505&lt;200,IF(H503&gt;60,60,H503),H503)</f>
        <v>47</v>
      </c>
      <c r="J503" s="58" t="n">
        <f aca="false">(E503+I503)/2</f>
        <v>53.5</v>
      </c>
      <c r="K503" s="58" t="n">
        <f aca="false">IF(TOT!AN505&lt;13.4,IF(J503&gt;73,73,J503),J503)</f>
        <v>53.5</v>
      </c>
      <c r="L503" s="58" t="n">
        <f aca="false">IF(TOT!AN505&lt;11,IF(K503&gt;66,66,K503),K503)</f>
        <v>53.5</v>
      </c>
    </row>
    <row r="504" customFormat="false" ht="13" hidden="false" customHeight="true" outlineLevel="0" collapsed="false">
      <c r="A504" s="17" t="s">
        <v>2464</v>
      </c>
      <c r="B504" s="50" t="n">
        <f aca="false">(TOT!AV506*60)/TOT!AK506</f>
        <v>8.46063454759107</v>
      </c>
      <c r="C504" s="37" t="n">
        <f aca="false">VLOOKUP(B504,'SC - SHOTS'!$A$3:$B$55,2)</f>
        <v>87</v>
      </c>
      <c r="D504" s="37" t="n">
        <f aca="false">IF(TOT!AK506&lt;400,IF(C504&gt;66,66,C504),C504)</f>
        <v>87</v>
      </c>
      <c r="E504" s="37" t="n">
        <f aca="false">IF(TOT!AK506&lt;200,IF(C504&gt;60,60,C504),C504)</f>
        <v>87</v>
      </c>
      <c r="F504" s="54" t="n">
        <f aca="false">(TOT!W506*60)/TOT!AK506</f>
        <v>1.41010575793185</v>
      </c>
      <c r="G504" s="58" t="n">
        <f aca="false">VLOOKUP(F504,'SC - GOALS'!$A$3:$B$55,2)</f>
        <v>95</v>
      </c>
      <c r="H504" s="58" t="n">
        <f aca="false">IF(TOT!AK506&lt;400,IF(G504&gt;66,66,G504),G504)</f>
        <v>95</v>
      </c>
      <c r="I504" s="58" t="n">
        <f aca="false">IF(TOT!AK506&lt;200,IF(H504&gt;60,60,H504),H504)</f>
        <v>95</v>
      </c>
      <c r="J504" s="58" t="n">
        <f aca="false">(E504+I504)/2</f>
        <v>91</v>
      </c>
      <c r="K504" s="58" t="n">
        <f aca="false">IF(TOT!AN506&lt;13.4,IF(J504&gt;73,73,J504),J504)</f>
        <v>91</v>
      </c>
      <c r="L504" s="58" t="n">
        <f aca="false">IF(TOT!AN506&lt;11,IF(K504&gt;66,66,K504),K504)</f>
        <v>91</v>
      </c>
    </row>
    <row r="505" customFormat="false" ht="13" hidden="false" customHeight="true" outlineLevel="0" collapsed="false">
      <c r="A505" s="17" t="s">
        <v>2468</v>
      </c>
      <c r="B505" s="50" t="n">
        <f aca="false">(TOT!AV507*60)/TOT!AK507</f>
        <v>7.36655428448928</v>
      </c>
      <c r="C505" s="37" t="n">
        <f aca="false">VLOOKUP(B505,'SC - SHOTS'!$A$3:$B$55,2)</f>
        <v>80</v>
      </c>
      <c r="D505" s="37" t="n">
        <f aca="false">IF(TOT!AK507&lt;400,IF(C505&gt;66,66,C505),C505)</f>
        <v>80</v>
      </c>
      <c r="E505" s="37" t="n">
        <f aca="false">IF(TOT!AK507&lt;200,IF(C505&gt;60,60,C505),C505)</f>
        <v>80</v>
      </c>
      <c r="F505" s="54" t="n">
        <f aca="false">(TOT!W507*60)/TOT!AK507</f>
        <v>0.280630639409115</v>
      </c>
      <c r="G505" s="58" t="n">
        <f aca="false">VLOOKUP(F505,'SC - GOALS'!$A$3:$B$55,2)</f>
        <v>60</v>
      </c>
      <c r="H505" s="58" t="n">
        <f aca="false">IF(TOT!AK507&lt;400,IF(G505&gt;66,66,G505),G505)</f>
        <v>60</v>
      </c>
      <c r="I505" s="58" t="n">
        <f aca="false">IF(TOT!AK507&lt;200,IF(H505&gt;60,60,H505),H505)</f>
        <v>60</v>
      </c>
      <c r="J505" s="58" t="n">
        <f aca="false">(E505+I505)/2</f>
        <v>70</v>
      </c>
      <c r="K505" s="58" t="n">
        <f aca="false">IF(TOT!AN507&lt;13.4,IF(J505&gt;73,73,J505),J505)</f>
        <v>70</v>
      </c>
      <c r="L505" s="58" t="n">
        <f aca="false">IF(TOT!AN507&lt;11,IF(K505&gt;66,66,K505),K505)</f>
        <v>70</v>
      </c>
    </row>
    <row r="506" customFormat="false" ht="13" hidden="false" customHeight="true" outlineLevel="0" collapsed="false">
      <c r="A506" s="17" t="s">
        <v>2471</v>
      </c>
      <c r="B506" s="50" t="n">
        <f aca="false">(TOT!AV508*60)/TOT!AK508</f>
        <v>7.44959842648743</v>
      </c>
      <c r="C506" s="37" t="n">
        <f aca="false">VLOOKUP(B506,'SC - SHOTS'!$A$3:$B$55,2)</f>
        <v>81</v>
      </c>
      <c r="D506" s="37" t="n">
        <f aca="false">IF(TOT!AK508&lt;400,IF(C506&gt;66,66,C506),C506)</f>
        <v>81</v>
      </c>
      <c r="E506" s="37" t="n">
        <f aca="false">IF(TOT!AK508&lt;200,IF(C506&gt;60,60,C506),C506)</f>
        <v>81</v>
      </c>
      <c r="F506" s="54" t="n">
        <f aca="false">(TOT!W508*60)/TOT!AK508</f>
        <v>0.737584002622518</v>
      </c>
      <c r="G506" s="58" t="n">
        <f aca="false">VLOOKUP(F506,'SC - GOALS'!$A$3:$B$55,2)</f>
        <v>78</v>
      </c>
      <c r="H506" s="58" t="n">
        <f aca="false">IF(TOT!AK508&lt;400,IF(G506&gt;66,66,G506),G506)</f>
        <v>78</v>
      </c>
      <c r="I506" s="58" t="n">
        <f aca="false">IF(TOT!AK508&lt;200,IF(H506&gt;60,60,H506),H506)</f>
        <v>78</v>
      </c>
      <c r="J506" s="58" t="n">
        <f aca="false">(E506+I506)/2</f>
        <v>79.5</v>
      </c>
      <c r="K506" s="58" t="n">
        <f aca="false">IF(TOT!AN508&lt;13.4,IF(J506&gt;73,73,J506),J506)</f>
        <v>79.5</v>
      </c>
      <c r="L506" s="58" t="n">
        <f aca="false">IF(TOT!AN508&lt;11,IF(K506&gt;66,66,K506),K506)</f>
        <v>79.5</v>
      </c>
    </row>
    <row r="507" customFormat="false" ht="13" hidden="false" customHeight="true" outlineLevel="0" collapsed="false">
      <c r="A507" s="17" t="s">
        <v>2476</v>
      </c>
      <c r="B507" s="50" t="n">
        <f aca="false">(TOT!AV509*60)/TOT!AK509</f>
        <v>0</v>
      </c>
      <c r="C507" s="37" t="n">
        <f aca="false">VLOOKUP(B507,'SC - SHOTS'!$A$3:$B$55,2)</f>
        <v>47</v>
      </c>
      <c r="D507" s="37" t="n">
        <f aca="false">IF(TOT!AK509&lt;400,IF(C507&gt;66,66,C507),C507)</f>
        <v>47</v>
      </c>
      <c r="E507" s="37" t="n">
        <f aca="false">IF(TOT!AK509&lt;200,IF(C507&gt;60,60,C507),C507)</f>
        <v>47</v>
      </c>
      <c r="F507" s="54" t="n">
        <f aca="false">(TOT!W509*60)/TOT!AK509</f>
        <v>0</v>
      </c>
      <c r="G507" s="58" t="n">
        <f aca="false">VLOOKUP(F507,'SC - GOALS'!$A$3:$B$55,2)</f>
        <v>47</v>
      </c>
      <c r="H507" s="58" t="n">
        <f aca="false">IF(TOT!AK509&lt;400,IF(G507&gt;66,66,G507),G507)</f>
        <v>47</v>
      </c>
      <c r="I507" s="58" t="n">
        <f aca="false">IF(TOT!AK509&lt;200,IF(H507&gt;60,60,H507),H507)</f>
        <v>47</v>
      </c>
      <c r="J507" s="58" t="n">
        <f aca="false">(E507+I507)/2</f>
        <v>47</v>
      </c>
      <c r="K507" s="58" t="n">
        <f aca="false">IF(TOT!AN509&lt;13.4,IF(J507&gt;73,73,J507),J507)</f>
        <v>47</v>
      </c>
      <c r="L507" s="58" t="n">
        <f aca="false">IF(TOT!AN509&lt;11,IF(K507&gt;66,66,K507),K507)</f>
        <v>47</v>
      </c>
    </row>
    <row r="508" customFormat="false" ht="13" hidden="false" customHeight="true" outlineLevel="0" collapsed="false">
      <c r="A508" s="17" t="s">
        <v>2482</v>
      </c>
      <c r="B508" s="50" t="n">
        <f aca="false">(TOT!AV510*60)/TOT!AK510</f>
        <v>2.66385861058142</v>
      </c>
      <c r="C508" s="37" t="n">
        <f aca="false">VLOOKUP(B508,'SC - SHOTS'!$A$3:$B$55,2)</f>
        <v>48</v>
      </c>
      <c r="D508" s="37" t="n">
        <f aca="false">IF(TOT!AK510&lt;400,IF(C508&gt;66,66,C508),C508)</f>
        <v>48</v>
      </c>
      <c r="E508" s="37" t="n">
        <f aca="false">IF(TOT!AK510&lt;200,IF(C508&gt;60,60,C508),C508)</f>
        <v>48</v>
      </c>
      <c r="F508" s="54" t="n">
        <f aca="false">(TOT!W510*60)/TOT!AK510</f>
        <v>0.204912200813956</v>
      </c>
      <c r="G508" s="58" t="n">
        <f aca="false">VLOOKUP(F508,'SC - GOALS'!$A$3:$B$55,2)</f>
        <v>56</v>
      </c>
      <c r="H508" s="58" t="n">
        <f aca="false">IF(TOT!AK510&lt;400,IF(G508&gt;66,66,G508),G508)</f>
        <v>56</v>
      </c>
      <c r="I508" s="58" t="n">
        <f aca="false">IF(TOT!AK510&lt;200,IF(H508&gt;60,60,H508),H508)</f>
        <v>56</v>
      </c>
      <c r="J508" s="58" t="n">
        <f aca="false">(E508+I508)/2</f>
        <v>52</v>
      </c>
      <c r="K508" s="58" t="n">
        <f aca="false">IF(TOT!AN510&lt;13.4,IF(J508&gt;73,73,J508),J508)</f>
        <v>52</v>
      </c>
      <c r="L508" s="58" t="n">
        <f aca="false">IF(TOT!AN510&lt;11,IF(K508&gt;66,66,K508),K508)</f>
        <v>52</v>
      </c>
    </row>
    <row r="509" customFormat="false" ht="13" hidden="false" customHeight="true" outlineLevel="0" collapsed="false">
      <c r="A509" s="17" t="s">
        <v>2487</v>
      </c>
      <c r="B509" s="50" t="n">
        <f aca="false">(TOT!AV511*60)/TOT!AK511</f>
        <v>9.19246728375389</v>
      </c>
      <c r="C509" s="37" t="n">
        <f aca="false">VLOOKUP(B509,'SC - SHOTS'!$A$3:$B$55,2)</f>
        <v>91</v>
      </c>
      <c r="D509" s="37" t="n">
        <f aca="false">IF(TOT!AK511&lt;400,IF(C509&gt;66,66,C509),C509)</f>
        <v>66</v>
      </c>
      <c r="E509" s="37" t="n">
        <f aca="false">IF(TOT!AK511&lt;200,IF(C509&gt;60,60,C509),C509)</f>
        <v>60</v>
      </c>
      <c r="F509" s="54" t="n">
        <f aca="false">(TOT!W511*60)/TOT!AK511</f>
        <v>0.574529205234618</v>
      </c>
      <c r="G509" s="58" t="n">
        <f aca="false">VLOOKUP(F509,'SC - GOALS'!$A$3:$B$55,2)</f>
        <v>72</v>
      </c>
      <c r="H509" s="58" t="n">
        <f aca="false">IF(TOT!AK511&lt;400,IF(G509&gt;66,66,G509),G509)</f>
        <v>66</v>
      </c>
      <c r="I509" s="58" t="n">
        <f aca="false">IF(TOT!AK511&lt;200,IF(H509&gt;60,60,H509),H509)</f>
        <v>60</v>
      </c>
      <c r="J509" s="58" t="n">
        <f aca="false">(E509+I509)/2</f>
        <v>60</v>
      </c>
      <c r="K509" s="58" t="n">
        <f aca="false">IF(TOT!AN511&lt;13.4,IF(J509&gt;73,73,J509),J509)</f>
        <v>60</v>
      </c>
      <c r="L509" s="58" t="n">
        <f aca="false">IF(TOT!AN511&lt;11,IF(K509&gt;66,66,K509),K509)</f>
        <v>60</v>
      </c>
    </row>
    <row r="510" customFormat="false" ht="13" hidden="false" customHeight="true" outlineLevel="0" collapsed="false">
      <c r="A510" s="17" t="s">
        <v>2492</v>
      </c>
      <c r="B510" s="50" t="n">
        <f aca="false">(TOT!AV512*60)/TOT!AK512</f>
        <v>6.02147659987284</v>
      </c>
      <c r="C510" s="37" t="n">
        <f aca="false">VLOOKUP(B510,'SC - SHOTS'!$A$3:$B$55,2)</f>
        <v>70</v>
      </c>
      <c r="D510" s="37" t="n">
        <f aca="false">IF(TOT!AK512&lt;400,IF(C510&gt;66,66,C510),C510)</f>
        <v>70</v>
      </c>
      <c r="E510" s="37" t="n">
        <f aca="false">IF(TOT!AK512&lt;200,IF(C510&gt;60,60,C510),C510)</f>
        <v>70</v>
      </c>
      <c r="F510" s="54" t="n">
        <f aca="false">(TOT!W512*60)/TOT!AK512</f>
        <v>0.481718127989827</v>
      </c>
      <c r="G510" s="58" t="n">
        <f aca="false">VLOOKUP(F510,'SC - GOALS'!$A$3:$B$55,2)</f>
        <v>69</v>
      </c>
      <c r="H510" s="58" t="n">
        <f aca="false">IF(TOT!AK512&lt;400,IF(G510&gt;66,66,G510),G510)</f>
        <v>69</v>
      </c>
      <c r="I510" s="58" t="n">
        <f aca="false">IF(TOT!AK512&lt;200,IF(H510&gt;60,60,H510),H510)</f>
        <v>69</v>
      </c>
      <c r="J510" s="58" t="n">
        <f aca="false">(E510+I510)/2</f>
        <v>69.5</v>
      </c>
      <c r="K510" s="58" t="n">
        <f aca="false">IF(TOT!AN512&lt;13.4,IF(J510&gt;73,73,J510),J510)</f>
        <v>69.5</v>
      </c>
      <c r="L510" s="58" t="n">
        <f aca="false">IF(TOT!AN512&lt;11,IF(K510&gt;66,66,K510),K510)</f>
        <v>66</v>
      </c>
    </row>
    <row r="511" customFormat="false" ht="13" hidden="false" customHeight="true" outlineLevel="0" collapsed="false">
      <c r="A511" s="17" t="s">
        <v>2497</v>
      </c>
      <c r="B511" s="50" t="n">
        <f aca="false">(TOT!AV513*60)/TOT!AK513</f>
        <v>5.79752580338191</v>
      </c>
      <c r="C511" s="37" t="n">
        <f aca="false">VLOOKUP(B511,'SC - SHOTS'!$A$3:$B$55,2)</f>
        <v>68</v>
      </c>
      <c r="D511" s="37" t="n">
        <f aca="false">IF(TOT!AK513&lt;400,IF(C511&gt;66,66,C511),C511)</f>
        <v>68</v>
      </c>
      <c r="E511" s="37" t="n">
        <f aca="false">IF(TOT!AK513&lt;200,IF(C511&gt;60,60,C511),C511)</f>
        <v>68</v>
      </c>
      <c r="F511" s="54" t="n">
        <f aca="false">(TOT!W513*60)/TOT!AK513</f>
        <v>0.724690725422739</v>
      </c>
      <c r="G511" s="58" t="n">
        <f aca="false">VLOOKUP(F511,'SC - GOALS'!$A$3:$B$55,2)</f>
        <v>78</v>
      </c>
      <c r="H511" s="58" t="n">
        <f aca="false">IF(TOT!AK513&lt;400,IF(G511&gt;66,66,G511),G511)</f>
        <v>78</v>
      </c>
      <c r="I511" s="58" t="n">
        <f aca="false">IF(TOT!AK513&lt;200,IF(H511&gt;60,60,H511),H511)</f>
        <v>78</v>
      </c>
      <c r="J511" s="58" t="n">
        <f aca="false">(E511+I511)/2</f>
        <v>73</v>
      </c>
      <c r="K511" s="58" t="n">
        <f aca="false">IF(TOT!AN513&lt;13.4,IF(J511&gt;73,73,J511),J511)</f>
        <v>73</v>
      </c>
      <c r="L511" s="58" t="n">
        <f aca="false">IF(TOT!AN513&lt;11,IF(K511&gt;66,66,K511),K511)</f>
        <v>73</v>
      </c>
    </row>
    <row r="512" customFormat="false" ht="13" hidden="false" customHeight="true" outlineLevel="0" collapsed="false">
      <c r="A512" s="17" t="s">
        <v>2502</v>
      </c>
      <c r="B512" s="50" t="n">
        <f aca="false">(TOT!AV514*60)/TOT!AK514</f>
        <v>7.78641432916536</v>
      </c>
      <c r="C512" s="37" t="n">
        <f aca="false">VLOOKUP(B512,'SC - SHOTS'!$A$3:$B$55,2)</f>
        <v>83</v>
      </c>
      <c r="D512" s="37" t="n">
        <f aca="false">IF(TOT!AK514&lt;400,IF(C512&gt;66,66,C512),C512)</f>
        <v>66</v>
      </c>
      <c r="E512" s="37" t="n">
        <f aca="false">IF(TOT!AK514&lt;200,IF(C512&gt;60,60,C512),C512)</f>
        <v>83</v>
      </c>
      <c r="F512" s="54" t="n">
        <f aca="false">(TOT!W514*60)/TOT!AK514</f>
        <v>0.486650895572835</v>
      </c>
      <c r="G512" s="58" t="n">
        <f aca="false">VLOOKUP(F512,'SC - GOALS'!$A$3:$B$55,2)</f>
        <v>69</v>
      </c>
      <c r="H512" s="58" t="n">
        <f aca="false">IF(TOT!AK514&lt;400,IF(G512&gt;66,66,G512),G512)</f>
        <v>66</v>
      </c>
      <c r="I512" s="58" t="n">
        <f aca="false">IF(TOT!AK514&lt;200,IF(H512&gt;60,60,H512),H512)</f>
        <v>66</v>
      </c>
      <c r="J512" s="58" t="n">
        <f aca="false">(E512+I512)/2</f>
        <v>74.5</v>
      </c>
      <c r="K512" s="58" t="n">
        <f aca="false">IF(TOT!AN514&lt;13.4,IF(J512&gt;73,73,J512),J512)</f>
        <v>73</v>
      </c>
      <c r="L512" s="58" t="n">
        <f aca="false">IF(TOT!AN514&lt;11,IF(K512&gt;66,66,K512),K512)</f>
        <v>73</v>
      </c>
    </row>
    <row r="513" customFormat="false" ht="13" hidden="false" customHeight="true" outlineLevel="0" collapsed="false">
      <c r="A513" s="17" t="s">
        <v>2505</v>
      </c>
      <c r="B513" s="50" t="n">
        <f aca="false">(TOT!AV515*60)/TOT!AK515</f>
        <v>3.37592981117681</v>
      </c>
      <c r="C513" s="37" t="n">
        <f aca="false">VLOOKUP(B513,'SC - SHOTS'!$A$3:$B$55,2)</f>
        <v>51</v>
      </c>
      <c r="D513" s="37" t="n">
        <f aca="false">IF(TOT!AK515&lt;400,IF(C513&gt;66,66,C513),C513)</f>
        <v>51</v>
      </c>
      <c r="E513" s="37" t="n">
        <f aca="false">IF(TOT!AK515&lt;200,IF(C513&gt;60,60,C513),C513)</f>
        <v>51</v>
      </c>
      <c r="F513" s="54" t="n">
        <f aca="false">(TOT!W515*60)/TOT!AK515</f>
        <v>0.0572191493419798</v>
      </c>
      <c r="G513" s="58" t="n">
        <f aca="false">VLOOKUP(F513,'SC - GOALS'!$A$3:$B$55,2)</f>
        <v>49</v>
      </c>
      <c r="H513" s="58" t="n">
        <f aca="false">IF(TOT!AK515&lt;400,IF(G513&gt;66,66,G513),G513)</f>
        <v>49</v>
      </c>
      <c r="I513" s="58" t="n">
        <f aca="false">IF(TOT!AK515&lt;200,IF(H513&gt;60,60,H513),H513)</f>
        <v>49</v>
      </c>
      <c r="J513" s="58" t="n">
        <f aca="false">(E513+I513)/2</f>
        <v>50</v>
      </c>
      <c r="K513" s="58" t="n">
        <f aca="false">IF(TOT!AN515&lt;13.4,IF(J513&gt;73,73,J513),J513)</f>
        <v>50</v>
      </c>
      <c r="L513" s="58" t="n">
        <f aca="false">IF(TOT!AN515&lt;11,IF(K513&gt;66,66,K513),K513)</f>
        <v>50</v>
      </c>
    </row>
    <row r="514" customFormat="false" ht="13" hidden="false" customHeight="true" outlineLevel="0" collapsed="false">
      <c r="A514" s="17" t="s">
        <v>2508</v>
      </c>
      <c r="B514" s="50" t="n">
        <f aca="false">(TOT!AV516*60)/TOT!AK516</f>
        <v>4.49683816066835</v>
      </c>
      <c r="C514" s="37" t="n">
        <f aca="false">VLOOKUP(B514,'SC - SHOTS'!$A$3:$B$55,2)</f>
        <v>58</v>
      </c>
      <c r="D514" s="37" t="n">
        <f aca="false">IF(TOT!AK516&lt;400,IF(C514&gt;66,66,C514),C514)</f>
        <v>58</v>
      </c>
      <c r="E514" s="37" t="n">
        <f aca="false">IF(TOT!AK516&lt;200,IF(C514&gt;60,60,C514),C514)</f>
        <v>58</v>
      </c>
      <c r="F514" s="54" t="n">
        <f aca="false">(TOT!W516*60)/TOT!AK516</f>
        <v>0.281052385041772</v>
      </c>
      <c r="G514" s="58" t="n">
        <f aca="false">VLOOKUP(F514,'SC - GOALS'!$A$3:$B$55,2)</f>
        <v>60</v>
      </c>
      <c r="H514" s="58" t="n">
        <f aca="false">IF(TOT!AK516&lt;400,IF(G514&gt;66,66,G514),G514)</f>
        <v>60</v>
      </c>
      <c r="I514" s="58" t="n">
        <f aca="false">IF(TOT!AK516&lt;200,IF(H514&gt;60,60,H514),H514)</f>
        <v>60</v>
      </c>
      <c r="J514" s="58" t="n">
        <f aca="false">(E514+I514)/2</f>
        <v>59</v>
      </c>
      <c r="K514" s="58" t="n">
        <f aca="false">IF(TOT!AN516&lt;13.4,IF(J514&gt;73,73,J514),J514)</f>
        <v>59</v>
      </c>
      <c r="L514" s="58" t="n">
        <f aca="false">IF(TOT!AN516&lt;11,IF(K514&gt;66,66,K514),K514)</f>
        <v>59</v>
      </c>
    </row>
    <row r="515" customFormat="false" ht="13" hidden="false" customHeight="true" outlineLevel="0" collapsed="false">
      <c r="A515" s="17" t="s">
        <v>2511</v>
      </c>
      <c r="B515" s="50" t="n">
        <f aca="false">(TOT!AV517*60)/TOT!AK517</f>
        <v>3.9801753717118</v>
      </c>
      <c r="C515" s="37" t="n">
        <f aca="false">VLOOKUP(B515,'SC - SHOTS'!$A$3:$B$55,2)</f>
        <v>55</v>
      </c>
      <c r="D515" s="37" t="n">
        <f aca="false">IF(TOT!AK517&lt;400,IF(C515&gt;66,66,C515),C515)</f>
        <v>55</v>
      </c>
      <c r="E515" s="37" t="n">
        <f aca="false">IF(TOT!AK517&lt;200,IF(C515&gt;60,60,C515),C515)</f>
        <v>55</v>
      </c>
      <c r="F515" s="54" t="n">
        <f aca="false">(TOT!W517*60)/TOT!AK517</f>
        <v>0.137247426610752</v>
      </c>
      <c r="G515" s="58" t="n">
        <f aca="false">VLOOKUP(F515,'SC - GOALS'!$A$3:$B$55,2)</f>
        <v>52</v>
      </c>
      <c r="H515" s="58" t="n">
        <f aca="false">IF(TOT!AK517&lt;400,IF(G515&gt;66,66,G515),G515)</f>
        <v>52</v>
      </c>
      <c r="I515" s="58" t="n">
        <f aca="false">IF(TOT!AK517&lt;200,IF(H515&gt;60,60,H515),H515)</f>
        <v>52</v>
      </c>
      <c r="J515" s="58" t="n">
        <f aca="false">(E515+I515)/2</f>
        <v>53.5</v>
      </c>
      <c r="K515" s="58" t="n">
        <f aca="false">IF(TOT!AN517&lt;13.4,IF(J515&gt;73,73,J515),J515)</f>
        <v>53.5</v>
      </c>
      <c r="L515" s="58" t="n">
        <f aca="false">IF(TOT!AN517&lt;11,IF(K515&gt;66,66,K515),K515)</f>
        <v>53.5</v>
      </c>
    </row>
    <row r="516" customFormat="false" ht="13" hidden="false" customHeight="true" outlineLevel="0" collapsed="false">
      <c r="A516" s="17" t="s">
        <v>2514</v>
      </c>
      <c r="B516" s="50" t="n">
        <f aca="false">(TOT!AV518*60)/TOT!AK518</f>
        <v>4.03212353740202</v>
      </c>
      <c r="C516" s="37" t="n">
        <f aca="false">VLOOKUP(B516,'SC - SHOTS'!$A$3:$B$55,2)</f>
        <v>55</v>
      </c>
      <c r="D516" s="37" t="n">
        <f aca="false">IF(TOT!AK518&lt;400,IF(C516&gt;66,66,C516),C516)</f>
        <v>55</v>
      </c>
      <c r="E516" s="37" t="n">
        <f aca="false">IF(TOT!AK518&lt;200,IF(C516&gt;60,60,C516),C516)</f>
        <v>55</v>
      </c>
      <c r="F516" s="54" t="n">
        <f aca="false">(TOT!W518*60)/TOT!AK518</f>
        <v>0</v>
      </c>
      <c r="G516" s="58" t="n">
        <f aca="false">VLOOKUP(F516,'SC - GOALS'!$A$3:$B$55,2)</f>
        <v>47</v>
      </c>
      <c r="H516" s="58" t="n">
        <f aca="false">IF(TOT!AK518&lt;400,IF(G516&gt;66,66,G516),G516)</f>
        <v>47</v>
      </c>
      <c r="I516" s="58" t="n">
        <f aca="false">IF(TOT!AK518&lt;200,IF(H516&gt;60,60,H516),H516)</f>
        <v>47</v>
      </c>
      <c r="J516" s="58" t="n">
        <f aca="false">(E516+I516)/2</f>
        <v>51</v>
      </c>
      <c r="K516" s="58" t="n">
        <f aca="false">IF(TOT!AN518&lt;13.4,IF(J516&gt;73,73,J516),J516)</f>
        <v>51</v>
      </c>
      <c r="L516" s="58" t="n">
        <f aca="false">IF(TOT!AN518&lt;11,IF(K516&gt;66,66,K516),K516)</f>
        <v>51</v>
      </c>
    </row>
    <row r="517" customFormat="false" ht="13" hidden="false" customHeight="true" outlineLevel="0" collapsed="false">
      <c r="A517" s="17" t="s">
        <v>2518</v>
      </c>
      <c r="B517" s="50" t="n">
        <f aca="false">(TOT!AV519*60)/TOT!AK519</f>
        <v>7.68618147928495</v>
      </c>
      <c r="C517" s="37" t="n">
        <f aca="false">VLOOKUP(B517,'SC - SHOTS'!$A$3:$B$55,2)</f>
        <v>82</v>
      </c>
      <c r="D517" s="37" t="n">
        <f aca="false">IF(TOT!AK519&lt;400,IF(C517&gt;66,66,C517),C517)</f>
        <v>82</v>
      </c>
      <c r="E517" s="37" t="n">
        <f aca="false">IF(TOT!AK519&lt;200,IF(C517&gt;60,60,C517),C517)</f>
        <v>82</v>
      </c>
      <c r="F517" s="54" t="n">
        <f aca="false">(TOT!W519*60)/TOT!AK519</f>
        <v>0.488011522494283</v>
      </c>
      <c r="G517" s="58" t="n">
        <f aca="false">VLOOKUP(F517,'SC - GOALS'!$A$3:$B$55,2)</f>
        <v>69</v>
      </c>
      <c r="H517" s="58" t="n">
        <f aca="false">IF(TOT!AK519&lt;400,IF(G517&gt;66,66,G517),G517)</f>
        <v>69</v>
      </c>
      <c r="I517" s="58" t="n">
        <f aca="false">IF(TOT!AK519&lt;200,IF(H517&gt;60,60,H517),H517)</f>
        <v>69</v>
      </c>
      <c r="J517" s="58" t="n">
        <f aca="false">(E517+I517)/2</f>
        <v>75.5</v>
      </c>
      <c r="K517" s="58" t="n">
        <f aca="false">IF(TOT!AN519&lt;13.4,IF(J517&gt;73,73,J517),J517)</f>
        <v>73</v>
      </c>
      <c r="L517" s="58" t="n">
        <f aca="false">IF(TOT!AN519&lt;11,IF(K517&gt;66,66,K517),K517)</f>
        <v>73</v>
      </c>
    </row>
    <row r="518" customFormat="false" ht="13" hidden="false" customHeight="true" outlineLevel="0" collapsed="false">
      <c r="A518" s="17" t="s">
        <v>2523</v>
      </c>
      <c r="B518" s="50" t="n">
        <f aca="false">(TOT!AV520*60)/TOT!AK520</f>
        <v>2.32991612301957</v>
      </c>
      <c r="C518" s="37" t="n">
        <f aca="false">VLOOKUP(B518,'SC - SHOTS'!$A$3:$B$55,2)</f>
        <v>47</v>
      </c>
      <c r="D518" s="37" t="n">
        <f aca="false">IF(TOT!AK520&lt;400,IF(C518&gt;66,66,C518),C518)</f>
        <v>47</v>
      </c>
      <c r="E518" s="37" t="n">
        <f aca="false">IF(TOT!AK520&lt;200,IF(C518&gt;60,60,C518),C518)</f>
        <v>47</v>
      </c>
      <c r="F518" s="54" t="n">
        <f aca="false">(TOT!W520*60)/TOT!AK520</f>
        <v>0.0931966449207829</v>
      </c>
      <c r="G518" s="58" t="n">
        <f aca="false">VLOOKUP(F518,'SC - GOALS'!$A$3:$B$55,2)</f>
        <v>50</v>
      </c>
      <c r="H518" s="58" t="n">
        <f aca="false">IF(TOT!AK520&lt;400,IF(G518&gt;66,66,G518),G518)</f>
        <v>50</v>
      </c>
      <c r="I518" s="58" t="n">
        <f aca="false">IF(TOT!AK520&lt;200,IF(H518&gt;60,60,H518),H518)</f>
        <v>50</v>
      </c>
      <c r="J518" s="58" t="n">
        <f aca="false">(E518+I518)/2</f>
        <v>48.5</v>
      </c>
      <c r="K518" s="58" t="n">
        <f aca="false">IF(TOT!AN520&lt;13.4,IF(J518&gt;73,73,J518),J518)</f>
        <v>48.5</v>
      </c>
      <c r="L518" s="58" t="n">
        <f aca="false">IF(TOT!AN520&lt;11,IF(K518&gt;66,66,K518),K518)</f>
        <v>48.5</v>
      </c>
    </row>
    <row r="519" customFormat="false" ht="13" hidden="false" customHeight="true" outlineLevel="0" collapsed="false">
      <c r="A519" s="17" t="s">
        <v>2528</v>
      </c>
      <c r="B519" s="50" t="n">
        <f aca="false">(TOT!AV521*60)/TOT!AK521</f>
        <v>3.05774491312649</v>
      </c>
      <c r="C519" s="37" t="n">
        <f aca="false">VLOOKUP(B519,'SC - SHOTS'!$A$3:$B$55,2)</f>
        <v>50</v>
      </c>
      <c r="D519" s="37" t="n">
        <f aca="false">IF(TOT!AK521&lt;400,IF(C519&gt;66,66,C519),C519)</f>
        <v>50</v>
      </c>
      <c r="E519" s="37" t="n">
        <f aca="false">IF(TOT!AK521&lt;200,IF(C519&gt;60,60,C519),C519)</f>
        <v>50</v>
      </c>
      <c r="F519" s="54" t="n">
        <f aca="false">(TOT!W521*60)/TOT!AK521</f>
        <v>0.0449668369577425</v>
      </c>
      <c r="G519" s="58" t="n">
        <f aca="false">VLOOKUP(F519,'SC - GOALS'!$A$3:$B$55,2)</f>
        <v>48</v>
      </c>
      <c r="H519" s="58" t="n">
        <f aca="false">IF(TOT!AK521&lt;400,IF(G519&gt;66,66,G519),G519)</f>
        <v>48</v>
      </c>
      <c r="I519" s="58" t="n">
        <f aca="false">IF(TOT!AK521&lt;200,IF(H519&gt;60,60,H519),H519)</f>
        <v>48</v>
      </c>
      <c r="J519" s="58" t="n">
        <f aca="false">(E519+I519)/2</f>
        <v>49</v>
      </c>
      <c r="K519" s="58" t="n">
        <f aca="false">IF(TOT!AN521&lt;13.4,IF(J519&gt;73,73,J519),J519)</f>
        <v>49</v>
      </c>
      <c r="L519" s="58" t="n">
        <f aca="false">IF(TOT!AN521&lt;11,IF(K519&gt;66,66,K519),K519)</f>
        <v>49</v>
      </c>
    </row>
    <row r="520" customFormat="false" ht="13" hidden="false" customHeight="true" outlineLevel="0" collapsed="false">
      <c r="A520" s="17" t="s">
        <v>2531</v>
      </c>
      <c r="B520" s="50" t="n">
        <f aca="false">(TOT!AV522*60)/TOT!AK522</f>
        <v>5.28899676966046</v>
      </c>
      <c r="C520" s="37" t="n">
        <f aca="false">VLOOKUP(B520,'SC - SHOTS'!$A$3:$B$55,2)</f>
        <v>64</v>
      </c>
      <c r="D520" s="37" t="n">
        <f aca="false">IF(TOT!AK522&lt;400,IF(C520&gt;66,66,C520),C520)</f>
        <v>64</v>
      </c>
      <c r="E520" s="37" t="n">
        <f aca="false">IF(TOT!AK522&lt;200,IF(C520&gt;60,60,C520),C520)</f>
        <v>64</v>
      </c>
      <c r="F520" s="54" t="n">
        <f aca="false">(TOT!W522*60)/TOT!AK522</f>
        <v>0.361360027740776</v>
      </c>
      <c r="G520" s="58" t="n">
        <f aca="false">VLOOKUP(F520,'SC - GOALS'!$A$3:$B$55,2)</f>
        <v>64</v>
      </c>
      <c r="H520" s="58" t="n">
        <f aca="false">IF(TOT!AK522&lt;400,IF(G520&gt;66,66,G520),G520)</f>
        <v>64</v>
      </c>
      <c r="I520" s="58" t="n">
        <f aca="false">IF(TOT!AK522&lt;200,IF(H520&gt;60,60,H520),H520)</f>
        <v>64</v>
      </c>
      <c r="J520" s="58" t="n">
        <f aca="false">(E520+I520)/2</f>
        <v>64</v>
      </c>
      <c r="K520" s="58" t="n">
        <f aca="false">IF(TOT!AN522&lt;13.4,IF(J520&gt;73,73,J520),J520)</f>
        <v>64</v>
      </c>
      <c r="L520" s="58" t="n">
        <f aca="false">IF(TOT!AN522&lt;11,IF(K520&gt;66,66,K520),K520)</f>
        <v>64</v>
      </c>
    </row>
    <row r="521" customFormat="false" ht="13" hidden="false" customHeight="true" outlineLevel="0" collapsed="false">
      <c r="A521" s="17" t="s">
        <v>2535</v>
      </c>
      <c r="B521" s="50" t="n">
        <f aca="false">(TOT!AV523*60)/TOT!AK523</f>
        <v>4.33058168219745</v>
      </c>
      <c r="C521" s="37" t="n">
        <f aca="false">VLOOKUP(B521,'SC - SHOTS'!$A$3:$B$55,2)</f>
        <v>57</v>
      </c>
      <c r="D521" s="37" t="n">
        <f aca="false">IF(TOT!AK523&lt;400,IF(C521&gt;66,66,C521),C521)</f>
        <v>57</v>
      </c>
      <c r="E521" s="37" t="n">
        <f aca="false">IF(TOT!AK523&lt;200,IF(C521&gt;60,60,C521),C521)</f>
        <v>57</v>
      </c>
      <c r="F521" s="54" t="n">
        <f aca="false">(TOT!W523*60)/TOT!AK523</f>
        <v>0.156905133412951</v>
      </c>
      <c r="G521" s="58" t="n">
        <f aca="false">VLOOKUP(F521,'SC - GOALS'!$A$3:$B$55,2)</f>
        <v>53</v>
      </c>
      <c r="H521" s="58" t="n">
        <f aca="false">IF(TOT!AK523&lt;400,IF(G521&gt;66,66,G521),G521)</f>
        <v>53</v>
      </c>
      <c r="I521" s="58" t="n">
        <f aca="false">IF(TOT!AK523&lt;200,IF(H521&gt;60,60,H521),H521)</f>
        <v>53</v>
      </c>
      <c r="J521" s="58" t="n">
        <f aca="false">(E521+I521)/2</f>
        <v>55</v>
      </c>
      <c r="K521" s="58" t="n">
        <f aca="false">IF(TOT!AN523&lt;13.4,IF(J521&gt;73,73,J521),J521)</f>
        <v>55</v>
      </c>
      <c r="L521" s="58" t="n">
        <f aca="false">IF(TOT!AN523&lt;11,IF(K521&gt;66,66,K521),K521)</f>
        <v>55</v>
      </c>
    </row>
    <row r="522" customFormat="false" ht="13" hidden="false" customHeight="true" outlineLevel="0" collapsed="false">
      <c r="A522" s="17" t="s">
        <v>2539</v>
      </c>
      <c r="B522" s="50" t="n">
        <f aca="false">(TOT!AV524*60)/TOT!AK524</f>
        <v>5.66680614501763</v>
      </c>
      <c r="C522" s="37" t="n">
        <f aca="false">VLOOKUP(B522,'SC - SHOTS'!$A$3:$B$55,2)</f>
        <v>67</v>
      </c>
      <c r="D522" s="37" t="n">
        <f aca="false">IF(TOT!AK524&lt;400,IF(C522&gt;66,66,C522),C522)</f>
        <v>67</v>
      </c>
      <c r="E522" s="37" t="n">
        <f aca="false">IF(TOT!AK524&lt;200,IF(C522&gt;60,60,C522),C522)</f>
        <v>67</v>
      </c>
      <c r="F522" s="54" t="n">
        <f aca="false">(TOT!W524*60)/TOT!AK524</f>
        <v>0.573853786837229</v>
      </c>
      <c r="G522" s="58" t="n">
        <f aca="false">VLOOKUP(F522,'SC - GOALS'!$A$3:$B$55,2)</f>
        <v>72</v>
      </c>
      <c r="H522" s="58" t="n">
        <f aca="false">IF(TOT!AK524&lt;400,IF(G522&gt;66,66,G522),G522)</f>
        <v>72</v>
      </c>
      <c r="I522" s="58" t="n">
        <f aca="false">IF(TOT!AK524&lt;200,IF(H522&gt;60,60,H522),H522)</f>
        <v>72</v>
      </c>
      <c r="J522" s="58" t="n">
        <f aca="false">(E522+I522)/2</f>
        <v>69.5</v>
      </c>
      <c r="K522" s="58" t="n">
        <f aca="false">IF(TOT!AN524&lt;13.4,IF(J522&gt;73,73,J522),J522)</f>
        <v>69.5</v>
      </c>
      <c r="L522" s="58" t="n">
        <f aca="false">IF(TOT!AN524&lt;11,IF(K522&gt;66,66,K522),K522)</f>
        <v>66</v>
      </c>
    </row>
    <row r="523" customFormat="false" ht="13" hidden="false" customHeight="true" outlineLevel="0" collapsed="false">
      <c r="A523" s="17" t="s">
        <v>2545</v>
      </c>
      <c r="B523" s="50" t="n">
        <f aca="false">(TOT!AV525*60)/TOT!AK525</f>
        <v>5.43396226415094</v>
      </c>
      <c r="C523" s="37" t="n">
        <f aca="false">VLOOKUP(B523,'SC - SHOTS'!$A$3:$B$55,2)</f>
        <v>65</v>
      </c>
      <c r="D523" s="37" t="n">
        <f aca="false">IF(TOT!AK525&lt;400,IF(C523&gt;66,66,C523),C523)</f>
        <v>65</v>
      </c>
      <c r="E523" s="37" t="n">
        <f aca="false">IF(TOT!AK525&lt;200,IF(C523&gt;60,60,C523),C523)</f>
        <v>65</v>
      </c>
      <c r="F523" s="54" t="n">
        <f aca="false">(TOT!W525*60)/TOT!AK525</f>
        <v>0.646900269541779</v>
      </c>
      <c r="G523" s="58" t="n">
        <f aca="false">VLOOKUP(F523,'SC - GOALS'!$A$3:$B$55,2)</f>
        <v>75</v>
      </c>
      <c r="H523" s="58" t="n">
        <f aca="false">IF(TOT!AK525&lt;400,IF(G523&gt;66,66,G523),G523)</f>
        <v>75</v>
      </c>
      <c r="I523" s="58" t="n">
        <f aca="false">IF(TOT!AK525&lt;200,IF(H523&gt;60,60,H523),H523)</f>
        <v>75</v>
      </c>
      <c r="J523" s="58" t="n">
        <f aca="false">(E523+I523)/2</f>
        <v>70</v>
      </c>
      <c r="K523" s="58" t="n">
        <f aca="false">IF(TOT!AN525&lt;13.4,IF(J523&gt;73,73,J523),J523)</f>
        <v>70</v>
      </c>
      <c r="L523" s="58" t="n">
        <f aca="false">IF(TOT!AN525&lt;11,IF(K523&gt;66,66,K523),K523)</f>
        <v>70</v>
      </c>
    </row>
    <row r="524" customFormat="false" ht="13" hidden="false" customHeight="true" outlineLevel="0" collapsed="false">
      <c r="A524" s="17" t="s">
        <v>2549</v>
      </c>
      <c r="B524" s="50" t="n">
        <f aca="false">(TOT!AV526*60)/TOT!AK526</f>
        <v>3.46031847745989</v>
      </c>
      <c r="C524" s="37" t="n">
        <f aca="false">VLOOKUP(B524,'SC - SHOTS'!$A$3:$B$55,2)</f>
        <v>52</v>
      </c>
      <c r="D524" s="37" t="n">
        <f aca="false">IF(TOT!AK526&lt;400,IF(C524&gt;66,66,C524),C524)</f>
        <v>52</v>
      </c>
      <c r="E524" s="37" t="n">
        <f aca="false">IF(TOT!AK526&lt;200,IF(C524&gt;60,60,C524),C524)</f>
        <v>52</v>
      </c>
      <c r="F524" s="54" t="n">
        <f aca="false">(TOT!W526*60)/TOT!AK526</f>
        <v>0.115343949248663</v>
      </c>
      <c r="G524" s="58" t="n">
        <f aca="false">VLOOKUP(F524,'SC - GOALS'!$A$3:$B$55,2)</f>
        <v>51</v>
      </c>
      <c r="H524" s="58" t="n">
        <f aca="false">IF(TOT!AK526&lt;400,IF(G524&gt;66,66,G524),G524)</f>
        <v>51</v>
      </c>
      <c r="I524" s="58" t="n">
        <f aca="false">IF(TOT!AK526&lt;200,IF(H524&gt;60,60,H524),H524)</f>
        <v>51</v>
      </c>
      <c r="J524" s="58" t="n">
        <f aca="false">(E524+I524)/2</f>
        <v>51.5</v>
      </c>
      <c r="K524" s="58" t="n">
        <f aca="false">IF(TOT!AN526&lt;13.4,IF(J524&gt;73,73,J524),J524)</f>
        <v>51.5</v>
      </c>
      <c r="L524" s="58" t="n">
        <f aca="false">IF(TOT!AN526&lt;11,IF(K524&gt;66,66,K524),K524)</f>
        <v>51.5</v>
      </c>
    </row>
    <row r="525" customFormat="false" ht="13" hidden="false" customHeight="true" outlineLevel="0" collapsed="false">
      <c r="A525" s="17" t="s">
        <v>2552</v>
      </c>
      <c r="B525" s="50" t="n">
        <f aca="false">(TOT!AV527*60)/TOT!AK527</f>
        <v>3.20659132661586</v>
      </c>
      <c r="C525" s="37" t="n">
        <f aca="false">VLOOKUP(B525,'SC - SHOTS'!$A$3:$B$55,2)</f>
        <v>50</v>
      </c>
      <c r="D525" s="37" t="n">
        <f aca="false">IF(TOT!AK527&lt;400,IF(C525&gt;66,66,C525),C525)</f>
        <v>50</v>
      </c>
      <c r="E525" s="37" t="n">
        <f aca="false">IF(TOT!AK527&lt;200,IF(C525&gt;60,60,C525),C525)</f>
        <v>50</v>
      </c>
      <c r="F525" s="54" t="n">
        <f aca="false">(TOT!W527*60)/TOT!AK527</f>
        <v>0.200411957913491</v>
      </c>
      <c r="G525" s="58" t="n">
        <f aca="false">VLOOKUP(F525,'SC - GOALS'!$A$3:$B$55,2)</f>
        <v>56</v>
      </c>
      <c r="H525" s="58" t="n">
        <f aca="false">IF(TOT!AK527&lt;400,IF(G525&gt;66,66,G525),G525)</f>
        <v>56</v>
      </c>
      <c r="I525" s="58" t="n">
        <f aca="false">IF(TOT!AK527&lt;200,IF(H525&gt;60,60,H525),H525)</f>
        <v>56</v>
      </c>
      <c r="J525" s="58" t="n">
        <f aca="false">(E525+I525)/2</f>
        <v>53</v>
      </c>
      <c r="K525" s="58" t="n">
        <f aca="false">IF(TOT!AN527&lt;13.4,IF(J525&gt;73,73,J525),J525)</f>
        <v>53</v>
      </c>
      <c r="L525" s="58" t="n">
        <f aca="false">IF(TOT!AN527&lt;11,IF(K525&gt;66,66,K525),K525)</f>
        <v>53</v>
      </c>
    </row>
    <row r="526" customFormat="false" ht="13" hidden="false" customHeight="true" outlineLevel="0" collapsed="false">
      <c r="A526" s="17" t="s">
        <v>2555</v>
      </c>
      <c r="B526" s="50" t="n">
        <f aca="false">(TOT!AV528*60)/TOT!AK528</f>
        <v>4.61870060556292</v>
      </c>
      <c r="C526" s="37" t="n">
        <f aca="false">VLOOKUP(B526,'SC - SHOTS'!$A$3:$B$55,2)</f>
        <v>59</v>
      </c>
      <c r="D526" s="37" t="n">
        <f aca="false">IF(TOT!AK528&lt;400,IF(C526&gt;66,66,C526),C526)</f>
        <v>59</v>
      </c>
      <c r="E526" s="37" t="n">
        <f aca="false">IF(TOT!AK528&lt;200,IF(C526&gt;60,60,C526),C526)</f>
        <v>59</v>
      </c>
      <c r="F526" s="54" t="n">
        <f aca="false">(TOT!W528*60)/TOT!AK528</f>
        <v>0.923740121112584</v>
      </c>
      <c r="G526" s="58" t="n">
        <f aca="false">VLOOKUP(F526,'SC - GOALS'!$A$3:$B$55,2)</f>
        <v>85</v>
      </c>
      <c r="H526" s="58" t="n">
        <f aca="false">IF(TOT!AK528&lt;400,IF(G526&gt;66,66,G526),G526)</f>
        <v>66</v>
      </c>
      <c r="I526" s="58" t="n">
        <f aca="false">IF(TOT!AK528&lt;200,IF(H526&gt;60,60,H526),H526)</f>
        <v>66</v>
      </c>
      <c r="J526" s="58" t="n">
        <f aca="false">(E526+I526)/2</f>
        <v>62.5</v>
      </c>
      <c r="K526" s="58" t="n">
        <f aca="false">IF(TOT!AN528&lt;13.4,IF(J526&gt;73,73,J526),J526)</f>
        <v>62.5</v>
      </c>
      <c r="L526" s="58" t="n">
        <f aca="false">IF(TOT!AN528&lt;11,IF(K526&gt;66,66,K526),K526)</f>
        <v>62.5</v>
      </c>
    </row>
    <row r="527" customFormat="false" ht="13" hidden="false" customHeight="true" outlineLevel="0" collapsed="false">
      <c r="A527" s="17" t="s">
        <v>2559</v>
      </c>
      <c r="B527" s="50" t="n">
        <f aca="false">(TOT!AV529*60)/TOT!AK529</f>
        <v>4.70280862181575</v>
      </c>
      <c r="C527" s="37" t="n">
        <f aca="false">VLOOKUP(B527,'SC - SHOTS'!$A$3:$B$55,2)</f>
        <v>60</v>
      </c>
      <c r="D527" s="37" t="n">
        <f aca="false">IF(TOT!AK529&lt;400,IF(C527&gt;66,66,C527),C527)</f>
        <v>60</v>
      </c>
      <c r="E527" s="37" t="n">
        <f aca="false">IF(TOT!AK529&lt;200,IF(C527&gt;60,60,C527),C527)</f>
        <v>60</v>
      </c>
      <c r="F527" s="54" t="n">
        <f aca="false">(TOT!W529*60)/TOT!AK529</f>
        <v>0</v>
      </c>
      <c r="G527" s="58" t="n">
        <f aca="false">VLOOKUP(F527,'SC - GOALS'!$A$3:$B$55,2)</f>
        <v>47</v>
      </c>
      <c r="H527" s="58" t="n">
        <f aca="false">IF(TOT!AK529&lt;400,IF(G527&gt;66,66,G527),G527)</f>
        <v>47</v>
      </c>
      <c r="I527" s="58" t="n">
        <f aca="false">IF(TOT!AK529&lt;200,IF(H527&gt;60,60,H527),H527)</f>
        <v>47</v>
      </c>
      <c r="J527" s="58" t="n">
        <f aca="false">(E527+I527)/2</f>
        <v>53.5</v>
      </c>
      <c r="K527" s="58" t="n">
        <f aca="false">IF(TOT!AN529&lt;13.4,IF(J527&gt;73,73,J527),J527)</f>
        <v>53.5</v>
      </c>
      <c r="L527" s="58" t="n">
        <f aca="false">IF(TOT!AN529&lt;11,IF(K527&gt;66,66,K527),K527)</f>
        <v>53.5</v>
      </c>
    </row>
    <row r="528" customFormat="false" ht="13" hidden="false" customHeight="true" outlineLevel="0" collapsed="false">
      <c r="A528" s="17" t="s">
        <v>2564</v>
      </c>
      <c r="B528" s="50" t="n">
        <f aca="false">(TOT!AV530*60)/TOT!AK530</f>
        <v>7.46771767878438</v>
      </c>
      <c r="C528" s="37" t="n">
        <f aca="false">VLOOKUP(B528,'SC - SHOTS'!$A$3:$B$55,2)</f>
        <v>81</v>
      </c>
      <c r="D528" s="37" t="n">
        <f aca="false">IF(TOT!AK530&lt;400,IF(C528&gt;66,66,C528),C528)</f>
        <v>81</v>
      </c>
      <c r="E528" s="37" t="n">
        <f aca="false">IF(TOT!AK530&lt;200,IF(C528&gt;60,60,C528),C528)</f>
        <v>81</v>
      </c>
      <c r="F528" s="54" t="n">
        <f aca="false">(TOT!W530*60)/TOT!AK530</f>
        <v>1.02681118083285</v>
      </c>
      <c r="G528" s="58" t="n">
        <f aca="false">VLOOKUP(F528,'SC - GOALS'!$A$3:$B$55,2)</f>
        <v>88</v>
      </c>
      <c r="H528" s="58" t="n">
        <f aca="false">IF(TOT!AK530&lt;400,IF(G528&gt;66,66,G528),G528)</f>
        <v>88</v>
      </c>
      <c r="I528" s="58" t="n">
        <f aca="false">IF(TOT!AK530&lt;200,IF(H528&gt;60,60,H528),H528)</f>
        <v>88</v>
      </c>
      <c r="J528" s="58" t="n">
        <f aca="false">(E528+I528)/2</f>
        <v>84.5</v>
      </c>
      <c r="K528" s="58" t="n">
        <f aca="false">IF(TOT!AN530&lt;13.4,IF(J528&gt;73,73,J528),J528)</f>
        <v>84.5</v>
      </c>
      <c r="L528" s="58" t="n">
        <f aca="false">IF(TOT!AN530&lt;11,IF(K528&gt;66,66,K528),K528)</f>
        <v>84.5</v>
      </c>
    </row>
    <row r="529" customFormat="false" ht="13" hidden="false" customHeight="true" outlineLevel="0" collapsed="false">
      <c r="A529" s="17" t="s">
        <v>2570</v>
      </c>
      <c r="B529" s="50" t="n">
        <f aca="false">(TOT!AV531*60)/TOT!AK531</f>
        <v>6.0125260960335</v>
      </c>
      <c r="C529" s="37" t="n">
        <f aca="false">VLOOKUP(B529,'SC - SHOTS'!$A$3:$B$55,2)</f>
        <v>70</v>
      </c>
      <c r="D529" s="37" t="n">
        <f aca="false">IF(TOT!AK531&lt;400,IF(C529&gt;66,66,C529),C529)</f>
        <v>66</v>
      </c>
      <c r="E529" s="37" t="n">
        <f aca="false">IF(TOT!AK531&lt;200,IF(C529&gt;60,60,C529),C529)</f>
        <v>60</v>
      </c>
      <c r="F529" s="54" t="n">
        <f aca="false">(TOT!W531*60)/TOT!AK531</f>
        <v>0.60125260960335</v>
      </c>
      <c r="G529" s="58" t="n">
        <f aca="false">VLOOKUP(F529,'SC - GOALS'!$A$3:$B$55,2)</f>
        <v>74</v>
      </c>
      <c r="H529" s="58" t="n">
        <f aca="false">IF(TOT!AK531&lt;400,IF(G529&gt;66,66,G529),G529)</f>
        <v>66</v>
      </c>
      <c r="I529" s="58" t="n">
        <f aca="false">IF(TOT!AK531&lt;200,IF(H529&gt;60,60,H529),H529)</f>
        <v>60</v>
      </c>
      <c r="J529" s="58" t="n">
        <f aca="false">(E529+I529)/2</f>
        <v>60</v>
      </c>
      <c r="K529" s="58" t="n">
        <f aca="false">IF(TOT!AN531&lt;13.4,IF(J529&gt;73,73,J529),J529)</f>
        <v>60</v>
      </c>
      <c r="L529" s="58" t="n">
        <f aca="false">IF(TOT!AN531&lt;11,IF(K529&gt;66,66,K529),K529)</f>
        <v>60</v>
      </c>
    </row>
    <row r="530" customFormat="false" ht="13" hidden="false" customHeight="true" outlineLevel="0" collapsed="false">
      <c r="A530" s="17" t="s">
        <v>2574</v>
      </c>
      <c r="B530" s="50" t="n">
        <f aca="false">(TOT!AV532*60)/TOT!AK532</f>
        <v>3.53445198143527</v>
      </c>
      <c r="C530" s="37" t="n">
        <f aca="false">VLOOKUP(B530,'SC - SHOTS'!$A$3:$B$55,2)</f>
        <v>52</v>
      </c>
      <c r="D530" s="37" t="n">
        <f aca="false">IF(TOT!AK532&lt;400,IF(C530&gt;66,66,C530),C530)</f>
        <v>52</v>
      </c>
      <c r="E530" s="37" t="n">
        <f aca="false">IF(TOT!AK532&lt;200,IF(C530&gt;60,60,C530),C530)</f>
        <v>52</v>
      </c>
      <c r="F530" s="54" t="n">
        <f aca="false">(TOT!W532*60)/TOT!AK532</f>
        <v>0</v>
      </c>
      <c r="G530" s="58" t="n">
        <f aca="false">VLOOKUP(F530,'SC - GOALS'!$A$3:$B$55,2)</f>
        <v>47</v>
      </c>
      <c r="H530" s="58" t="n">
        <f aca="false">IF(TOT!AK532&lt;400,IF(G530&gt;66,66,G530),G530)</f>
        <v>47</v>
      </c>
      <c r="I530" s="58" t="n">
        <f aca="false">IF(TOT!AK532&lt;200,IF(H530&gt;60,60,H530),H530)</f>
        <v>47</v>
      </c>
      <c r="J530" s="58" t="n">
        <f aca="false">(E530+I530)/2</f>
        <v>49.5</v>
      </c>
      <c r="K530" s="58" t="n">
        <f aca="false">IF(TOT!AN532&lt;13.4,IF(J530&gt;73,73,J530),J530)</f>
        <v>49.5</v>
      </c>
      <c r="L530" s="58" t="n">
        <f aca="false">IF(TOT!AN532&lt;11,IF(K530&gt;66,66,K530),K530)</f>
        <v>49.5</v>
      </c>
    </row>
    <row r="531" customFormat="false" ht="13" hidden="false" customHeight="true" outlineLevel="0" collapsed="false">
      <c r="A531" s="17" t="s">
        <v>2579</v>
      </c>
      <c r="B531" s="50" t="n">
        <f aca="false">(TOT!AV533*60)/TOT!AK533</f>
        <v>3.92510431300192</v>
      </c>
      <c r="C531" s="37" t="n">
        <f aca="false">VLOOKUP(B531,'SC - SHOTS'!$A$3:$B$55,2)</f>
        <v>54</v>
      </c>
      <c r="D531" s="37" t="n">
        <f aca="false">IF(TOT!AK533&lt;400,IF(C531&gt;66,66,C531),C531)</f>
        <v>54</v>
      </c>
      <c r="E531" s="37" t="n">
        <f aca="false">IF(TOT!AK533&lt;200,IF(C531&gt;60,60,C531),C531)</f>
        <v>54</v>
      </c>
      <c r="F531" s="54" t="n">
        <f aca="false">(TOT!W533*60)/TOT!AK533</f>
        <v>0.226448325750111</v>
      </c>
      <c r="G531" s="58" t="n">
        <f aca="false">VLOOKUP(F531,'SC - GOALS'!$A$3:$B$55,2)</f>
        <v>57</v>
      </c>
      <c r="H531" s="58" t="n">
        <f aca="false">IF(TOT!AK533&lt;400,IF(G531&gt;66,66,G531),G531)</f>
        <v>57</v>
      </c>
      <c r="I531" s="58" t="n">
        <f aca="false">IF(TOT!AK533&lt;200,IF(H531&gt;60,60,H531),H531)</f>
        <v>57</v>
      </c>
      <c r="J531" s="58" t="n">
        <f aca="false">(E531+I531)/2</f>
        <v>55.5</v>
      </c>
      <c r="K531" s="58" t="n">
        <f aca="false">IF(TOT!AN533&lt;13.4,IF(J531&gt;73,73,J531),J531)</f>
        <v>55.5</v>
      </c>
      <c r="L531" s="58" t="n">
        <f aca="false">IF(TOT!AN533&lt;11,IF(K531&gt;66,66,K531),K531)</f>
        <v>55.5</v>
      </c>
    </row>
    <row r="532" customFormat="false" ht="13" hidden="false" customHeight="true" outlineLevel="0" collapsed="false">
      <c r="A532" s="17" t="s">
        <v>2582</v>
      </c>
      <c r="B532" s="50" t="n">
        <f aca="false">(TOT!AV534*60)/TOT!AK534</f>
        <v>5.20094562647754</v>
      </c>
      <c r="C532" s="37" t="n">
        <f aca="false">VLOOKUP(B532,'SC - SHOTS'!$A$3:$B$55,2)</f>
        <v>64</v>
      </c>
      <c r="D532" s="37" t="n">
        <f aca="false">IF(TOT!AK534&lt;400,IF(C532&gt;66,66,C532),C532)</f>
        <v>64</v>
      </c>
      <c r="E532" s="37" t="n">
        <f aca="false">IF(TOT!AK534&lt;200,IF(C532&gt;60,60,C532),C532)</f>
        <v>64</v>
      </c>
      <c r="F532" s="54" t="n">
        <f aca="false">(TOT!W534*60)/TOT!AK534</f>
        <v>0.236406619385343</v>
      </c>
      <c r="G532" s="58" t="n">
        <f aca="false">VLOOKUP(F532,'SC - GOALS'!$A$3:$B$55,2)</f>
        <v>57</v>
      </c>
      <c r="H532" s="58" t="n">
        <f aca="false">IF(TOT!AK534&lt;400,IF(G532&gt;66,66,G532),G532)</f>
        <v>57</v>
      </c>
      <c r="I532" s="58" t="n">
        <f aca="false">IF(TOT!AK534&lt;200,IF(H532&gt;60,60,H532),H532)</f>
        <v>57</v>
      </c>
      <c r="J532" s="58" t="n">
        <f aca="false">(E532+I532)/2</f>
        <v>60.5</v>
      </c>
      <c r="K532" s="58" t="n">
        <f aca="false">IF(TOT!AN534&lt;13.4,IF(J532&gt;73,73,J532),J532)</f>
        <v>60.5</v>
      </c>
      <c r="L532" s="58" t="n">
        <f aca="false">IF(TOT!AN534&lt;11,IF(K532&gt;66,66,K532),K532)</f>
        <v>60.5</v>
      </c>
    </row>
    <row r="533" customFormat="false" ht="13" hidden="false" customHeight="true" outlineLevel="0" collapsed="false">
      <c r="A533" s="17" t="s">
        <v>2585</v>
      </c>
      <c r="B533" s="50" t="n">
        <f aca="false">(TOT!AV535*60)/TOT!AK535</f>
        <v>6.31708417039082</v>
      </c>
      <c r="C533" s="37" t="n">
        <f aca="false">VLOOKUP(B533,'SC - SHOTS'!$A$3:$B$55,2)</f>
        <v>72</v>
      </c>
      <c r="D533" s="37" t="n">
        <f aca="false">IF(TOT!AK535&lt;400,IF(C533&gt;66,66,C533),C533)</f>
        <v>72</v>
      </c>
      <c r="E533" s="37" t="n">
        <f aca="false">IF(TOT!AK535&lt;200,IF(C533&gt;60,60,C533),C533)</f>
        <v>72</v>
      </c>
      <c r="F533" s="54" t="n">
        <f aca="false">(TOT!W535*60)/TOT!AK535</f>
        <v>0.383748103808788</v>
      </c>
      <c r="G533" s="58" t="n">
        <f aca="false">VLOOKUP(F533,'SC - GOALS'!$A$3:$B$55,2)</f>
        <v>65</v>
      </c>
      <c r="H533" s="58" t="n">
        <f aca="false">IF(TOT!AK535&lt;400,IF(G533&gt;66,66,G533),G533)</f>
        <v>65</v>
      </c>
      <c r="I533" s="58" t="n">
        <f aca="false">IF(TOT!AK535&lt;200,IF(H533&gt;60,60,H533),H533)</f>
        <v>65</v>
      </c>
      <c r="J533" s="58" t="n">
        <f aca="false">(E533+I533)/2</f>
        <v>68.5</v>
      </c>
      <c r="K533" s="58" t="n">
        <f aca="false">IF(TOT!AN535&lt;13.4,IF(J533&gt;73,73,J533),J533)</f>
        <v>68.5</v>
      </c>
      <c r="L533" s="58" t="n">
        <f aca="false">IF(TOT!AN535&lt;11,IF(K533&gt;66,66,K533),K533)</f>
        <v>68.5</v>
      </c>
    </row>
    <row r="534" customFormat="false" ht="13" hidden="false" customHeight="true" outlineLevel="0" collapsed="false">
      <c r="A534" s="17" t="s">
        <v>2588</v>
      </c>
      <c r="B534" s="50" t="n">
        <f aca="false">(TOT!AV536*60)/TOT!AK536</f>
        <v>7.36247356927452</v>
      </c>
      <c r="C534" s="37" t="n">
        <f aca="false">VLOOKUP(B534,'SC - SHOTS'!$A$3:$B$55,2)</f>
        <v>80</v>
      </c>
      <c r="D534" s="37" t="n">
        <f aca="false">IF(TOT!AK536&lt;400,IF(C534&gt;66,66,C534),C534)</f>
        <v>80</v>
      </c>
      <c r="E534" s="37" t="n">
        <f aca="false">IF(TOT!AK536&lt;200,IF(C534&gt;60,60,C534),C534)</f>
        <v>80</v>
      </c>
      <c r="F534" s="54" t="n">
        <f aca="false">(TOT!W536*60)/TOT!AK536</f>
        <v>1.06069534472599</v>
      </c>
      <c r="G534" s="58" t="n">
        <f aca="false">VLOOKUP(F534,'SC - GOALS'!$A$3:$B$55,2)</f>
        <v>89</v>
      </c>
      <c r="H534" s="58" t="n">
        <f aca="false">IF(TOT!AK536&lt;400,IF(G534&gt;66,66,G534),G534)</f>
        <v>89</v>
      </c>
      <c r="I534" s="58" t="n">
        <f aca="false">IF(TOT!AK536&lt;200,IF(H534&gt;60,60,H534),H534)</f>
        <v>89</v>
      </c>
      <c r="J534" s="58" t="n">
        <f aca="false">(E534+I534)/2</f>
        <v>84.5</v>
      </c>
      <c r="K534" s="58" t="n">
        <f aca="false">IF(TOT!AN536&lt;13.4,IF(J534&gt;73,73,J534),J534)</f>
        <v>73</v>
      </c>
      <c r="L534" s="58" t="n">
        <f aca="false">IF(TOT!AN536&lt;11,IF(K534&gt;66,66,K534),K534)</f>
        <v>73</v>
      </c>
    </row>
    <row r="535" customFormat="false" ht="13" hidden="false" customHeight="true" outlineLevel="0" collapsed="false">
      <c r="A535" s="17" t="s">
        <v>2592</v>
      </c>
      <c r="B535" s="50" t="n">
        <f aca="false">(TOT!AV537*60)/TOT!AK537</f>
        <v>6.47954468064406</v>
      </c>
      <c r="C535" s="37" t="n">
        <f aca="false">VLOOKUP(B535,'SC - SHOTS'!$A$3:$B$55,2)</f>
        <v>73</v>
      </c>
      <c r="D535" s="37" t="n">
        <f aca="false">IF(TOT!AK537&lt;400,IF(C535&gt;66,66,C535),C535)</f>
        <v>73</v>
      </c>
      <c r="E535" s="37" t="n">
        <f aca="false">IF(TOT!AK537&lt;200,IF(C535&gt;60,60,C535),C535)</f>
        <v>73</v>
      </c>
      <c r="F535" s="54" t="n">
        <f aca="false">(TOT!W537*60)/TOT!AK537</f>
        <v>0.525368487619789</v>
      </c>
      <c r="G535" s="58" t="n">
        <f aca="false">VLOOKUP(F535,'SC - GOALS'!$A$3:$B$55,2)</f>
        <v>71</v>
      </c>
      <c r="H535" s="58" t="n">
        <f aca="false">IF(TOT!AK537&lt;400,IF(G535&gt;66,66,G535),G535)</f>
        <v>71</v>
      </c>
      <c r="I535" s="58" t="n">
        <f aca="false">IF(TOT!AK537&lt;200,IF(H535&gt;60,60,H535),H535)</f>
        <v>71</v>
      </c>
      <c r="J535" s="58" t="n">
        <f aca="false">(E535+I535)/2</f>
        <v>72</v>
      </c>
      <c r="K535" s="58" t="n">
        <f aca="false">IF(TOT!AN537&lt;13.4,IF(J535&gt;73,73,J535),J535)</f>
        <v>72</v>
      </c>
      <c r="L535" s="58" t="n">
        <f aca="false">IF(TOT!AN537&lt;11,IF(K535&gt;66,66,K535),K535)</f>
        <v>72</v>
      </c>
    </row>
    <row r="536" customFormat="false" ht="13" hidden="false" customHeight="true" outlineLevel="0" collapsed="false">
      <c r="A536" s="17" t="s">
        <v>2596</v>
      </c>
      <c r="B536" s="50" t="n">
        <f aca="false">(TOT!AV538*60)/TOT!AK538</f>
        <v>4.13412057851678</v>
      </c>
      <c r="C536" s="37" t="n">
        <f aca="false">VLOOKUP(B536,'SC - SHOTS'!$A$3:$B$55,2)</f>
        <v>56</v>
      </c>
      <c r="D536" s="37" t="n">
        <f aca="false">IF(TOT!AK538&lt;400,IF(C536&gt;66,66,C536),C536)</f>
        <v>56</v>
      </c>
      <c r="E536" s="37" t="n">
        <f aca="false">IF(TOT!AK538&lt;200,IF(C536&gt;60,60,C536),C536)</f>
        <v>56</v>
      </c>
      <c r="F536" s="54" t="n">
        <f aca="false">(TOT!W538*60)/TOT!AK538</f>
        <v>0.117003412599532</v>
      </c>
      <c r="G536" s="58" t="n">
        <f aca="false">VLOOKUP(F536,'SC - GOALS'!$A$3:$B$55,2)</f>
        <v>51</v>
      </c>
      <c r="H536" s="58" t="n">
        <f aca="false">IF(TOT!AK538&lt;400,IF(G536&gt;66,66,G536),G536)</f>
        <v>51</v>
      </c>
      <c r="I536" s="58" t="n">
        <f aca="false">IF(TOT!AK538&lt;200,IF(H536&gt;60,60,H536),H536)</f>
        <v>51</v>
      </c>
      <c r="J536" s="58" t="n">
        <f aca="false">(E536+I536)/2</f>
        <v>53.5</v>
      </c>
      <c r="K536" s="58" t="n">
        <f aca="false">IF(TOT!AN538&lt;13.4,IF(J536&gt;73,73,J536),J536)</f>
        <v>53.5</v>
      </c>
      <c r="L536" s="58" t="n">
        <f aca="false">IF(TOT!AN538&lt;11,IF(K536&gt;66,66,K536),K536)</f>
        <v>53.5</v>
      </c>
    </row>
    <row r="537" customFormat="false" ht="13" hidden="false" customHeight="true" outlineLevel="0" collapsed="false">
      <c r="A537" s="17" t="s">
        <v>2599</v>
      </c>
      <c r="B537" s="50" t="n">
        <f aca="false">(TOT!AV539*60)/TOT!AK539</f>
        <v>6.04497461110663</v>
      </c>
      <c r="C537" s="37" t="n">
        <f aca="false">VLOOKUP(B537,'SC - SHOTS'!$A$3:$B$55,2)</f>
        <v>70</v>
      </c>
      <c r="D537" s="37" t="n">
        <f aca="false">IF(TOT!AK539&lt;400,IF(C537&gt;66,66,C537),C537)</f>
        <v>70</v>
      </c>
      <c r="E537" s="37" t="n">
        <f aca="false">IF(TOT!AK539&lt;200,IF(C537&gt;60,60,C537),C537)</f>
        <v>70</v>
      </c>
      <c r="F537" s="54" t="n">
        <f aca="false">(TOT!W539*60)/TOT!AK539</f>
        <v>1.11227532844362</v>
      </c>
      <c r="G537" s="58" t="n">
        <f aca="false">VLOOKUP(F537,'SC - GOALS'!$A$3:$B$55,2)</f>
        <v>90</v>
      </c>
      <c r="H537" s="58" t="n">
        <f aca="false">IF(TOT!AK539&lt;400,IF(G537&gt;66,66,G537),G537)</f>
        <v>90</v>
      </c>
      <c r="I537" s="58" t="n">
        <f aca="false">IF(TOT!AK539&lt;200,IF(H537&gt;60,60,H537),H537)</f>
        <v>90</v>
      </c>
      <c r="J537" s="58" t="n">
        <f aca="false">(E537+I537)/2</f>
        <v>80</v>
      </c>
      <c r="K537" s="58" t="n">
        <f aca="false">IF(TOT!AN539&lt;13.4,IF(J537&gt;73,73,J537),J537)</f>
        <v>80</v>
      </c>
      <c r="L537" s="58" t="n">
        <f aca="false">IF(TOT!AN539&lt;11,IF(K537&gt;66,66,K537),K537)</f>
        <v>80</v>
      </c>
    </row>
    <row r="538" customFormat="false" ht="13" hidden="false" customHeight="true" outlineLevel="0" collapsed="false">
      <c r="A538" s="17" t="s">
        <v>2602</v>
      </c>
      <c r="B538" s="50" t="n">
        <f aca="false">(TOT!AV540*60)/TOT!AK540</f>
        <v>6.60532095299009</v>
      </c>
      <c r="C538" s="37" t="n">
        <f aca="false">VLOOKUP(B538,'SC - SHOTS'!$A$3:$B$55,2)</f>
        <v>74</v>
      </c>
      <c r="D538" s="37" t="n">
        <f aca="false">IF(TOT!AK540&lt;400,IF(C538&gt;66,66,C538),C538)</f>
        <v>74</v>
      </c>
      <c r="E538" s="37" t="n">
        <f aca="false">IF(TOT!AK540&lt;200,IF(C538&gt;60,60,C538),C538)</f>
        <v>74</v>
      </c>
      <c r="F538" s="54" t="n">
        <f aca="false">(TOT!W540*60)/TOT!AK540</f>
        <v>1.0008062049985</v>
      </c>
      <c r="G538" s="58" t="n">
        <f aca="false">VLOOKUP(F538,'SC - GOALS'!$A$3:$B$55,2)</f>
        <v>87</v>
      </c>
      <c r="H538" s="58" t="n">
        <f aca="false">IF(TOT!AK540&lt;400,IF(G538&gt;66,66,G538),G538)</f>
        <v>87</v>
      </c>
      <c r="I538" s="58" t="n">
        <f aca="false">IF(TOT!AK540&lt;200,IF(H538&gt;60,60,H538),H538)</f>
        <v>87</v>
      </c>
      <c r="J538" s="58" t="n">
        <f aca="false">(E538+I538)/2</f>
        <v>80.5</v>
      </c>
      <c r="K538" s="58" t="n">
        <f aca="false">IF(TOT!AN540&lt;13.4,IF(J538&gt;73,73,J538),J538)</f>
        <v>80.5</v>
      </c>
      <c r="L538" s="58" t="n">
        <f aca="false">IF(TOT!AN540&lt;11,IF(K538&gt;66,66,K538),K538)</f>
        <v>80.5</v>
      </c>
    </row>
    <row r="539" customFormat="false" ht="13" hidden="false" customHeight="true" outlineLevel="0" collapsed="false">
      <c r="A539" s="17" t="s">
        <v>2606</v>
      </c>
      <c r="B539" s="50" t="n">
        <f aca="false">(TOT!AV541*60)/TOT!AK541</f>
        <v>6.33059788980078</v>
      </c>
      <c r="C539" s="37" t="n">
        <f aca="false">VLOOKUP(B539,'SC - SHOTS'!$A$3:$B$55,2)</f>
        <v>72</v>
      </c>
      <c r="D539" s="37" t="n">
        <f aca="false">IF(TOT!AK541&lt;400,IF(C539&gt;66,66,C539),C539)</f>
        <v>66</v>
      </c>
      <c r="E539" s="37" t="n">
        <f aca="false">IF(TOT!AK541&lt;200,IF(C539&gt;60,60,C539),C539)</f>
        <v>60</v>
      </c>
      <c r="F539" s="54" t="n">
        <f aca="false">(TOT!W541*60)/TOT!AK541</f>
        <v>0</v>
      </c>
      <c r="G539" s="58" t="n">
        <f aca="false">VLOOKUP(F539,'SC - GOALS'!$A$3:$B$55,2)</f>
        <v>47</v>
      </c>
      <c r="H539" s="58" t="n">
        <f aca="false">IF(TOT!AK541&lt;400,IF(G539&gt;66,66,G539),G539)</f>
        <v>47</v>
      </c>
      <c r="I539" s="58" t="n">
        <f aca="false">IF(TOT!AK541&lt;200,IF(H539&gt;60,60,H539),H539)</f>
        <v>47</v>
      </c>
      <c r="J539" s="58" t="n">
        <f aca="false">(E539+I539)/2</f>
        <v>53.5</v>
      </c>
      <c r="K539" s="58" t="n">
        <f aca="false">IF(TOT!AN541&lt;13.4,IF(J539&gt;73,73,J539),J539)</f>
        <v>53.5</v>
      </c>
      <c r="L539" s="58" t="n">
        <f aca="false">IF(TOT!AN541&lt;11,IF(K539&gt;66,66,K539),K539)</f>
        <v>53.5</v>
      </c>
    </row>
    <row r="540" customFormat="false" ht="13" hidden="false" customHeight="true" outlineLevel="0" collapsed="false">
      <c r="A540" s="17" t="s">
        <v>2610</v>
      </c>
      <c r="B540" s="50" t="n">
        <f aca="false">(TOT!AV542*60)/TOT!AK542</f>
        <v>7.98548094373866</v>
      </c>
      <c r="C540" s="37" t="n">
        <f aca="false">VLOOKUP(B540,'SC - SHOTS'!$A$3:$B$55,2)</f>
        <v>84</v>
      </c>
      <c r="D540" s="37" t="n">
        <f aca="false">IF(TOT!AK542&lt;400,IF(C540&gt;66,66,C540),C540)</f>
        <v>66</v>
      </c>
      <c r="E540" s="37" t="n">
        <f aca="false">IF(TOT!AK542&lt;200,IF(C540&gt;60,60,C540),C540)</f>
        <v>60</v>
      </c>
      <c r="F540" s="54" t="n">
        <f aca="false">(TOT!W542*60)/TOT!AK542</f>
        <v>0.725952813067151</v>
      </c>
      <c r="G540" s="58" t="n">
        <f aca="false">VLOOKUP(F540,'SC - GOALS'!$A$3:$B$55,2)</f>
        <v>78</v>
      </c>
      <c r="H540" s="58" t="n">
        <f aca="false">IF(TOT!AK542&lt;400,IF(G540&gt;66,66,G540),G540)</f>
        <v>66</v>
      </c>
      <c r="I540" s="58" t="n">
        <f aca="false">IF(TOT!AK542&lt;200,IF(H540&gt;60,60,H540),H540)</f>
        <v>60</v>
      </c>
      <c r="J540" s="58" t="n">
        <f aca="false">(E540+I540)/2</f>
        <v>60</v>
      </c>
      <c r="K540" s="58" t="n">
        <f aca="false">IF(TOT!AN542&lt;13.4,IF(J540&gt;73,73,J540),J540)</f>
        <v>60</v>
      </c>
      <c r="L540" s="58" t="n">
        <f aca="false">IF(TOT!AN542&lt;11,IF(K540&gt;66,66,K540),K540)</f>
        <v>60</v>
      </c>
    </row>
    <row r="541" customFormat="false" ht="13" hidden="false" customHeight="true" outlineLevel="0" collapsed="false">
      <c r="A541" s="17" t="s">
        <v>2615</v>
      </c>
      <c r="B541" s="50" t="n">
        <f aca="false">(TOT!AV543*60)/TOT!AK543</f>
        <v>6.47657368359962</v>
      </c>
      <c r="C541" s="37" t="n">
        <f aca="false">VLOOKUP(B541,'SC - SHOTS'!$A$3:$B$55,2)</f>
        <v>73</v>
      </c>
      <c r="D541" s="37" t="n">
        <f aca="false">IF(TOT!AK543&lt;400,IF(C541&gt;66,66,C541),C541)</f>
        <v>73</v>
      </c>
      <c r="E541" s="37" t="n">
        <f aca="false">IF(TOT!AK543&lt;200,IF(C541&gt;60,60,C541),C541)</f>
        <v>73</v>
      </c>
      <c r="F541" s="54" t="n">
        <f aca="false">(TOT!W543*60)/TOT!AK543</f>
        <v>0.557124617944053</v>
      </c>
      <c r="G541" s="58" t="n">
        <f aca="false">VLOOKUP(F541,'SC - GOALS'!$A$3:$B$55,2)</f>
        <v>72</v>
      </c>
      <c r="H541" s="58" t="n">
        <f aca="false">IF(TOT!AK543&lt;400,IF(G541&gt;66,66,G541),G541)</f>
        <v>72</v>
      </c>
      <c r="I541" s="58" t="n">
        <f aca="false">IF(TOT!AK543&lt;200,IF(H541&gt;60,60,H541),H541)</f>
        <v>72</v>
      </c>
      <c r="J541" s="58" t="n">
        <f aca="false">(E541+I541)/2</f>
        <v>72.5</v>
      </c>
      <c r="K541" s="58" t="n">
        <f aca="false">IF(TOT!AN543&lt;13.4,IF(J541&gt;73,73,J541),J541)</f>
        <v>72.5</v>
      </c>
      <c r="L541" s="58" t="n">
        <f aca="false">IF(TOT!AN543&lt;11,IF(K541&gt;66,66,K541),K541)</f>
        <v>72.5</v>
      </c>
    </row>
    <row r="542" customFormat="false" ht="13" hidden="false" customHeight="true" outlineLevel="0" collapsed="false">
      <c r="A542" s="17" t="s">
        <v>2619</v>
      </c>
      <c r="B542" s="50" t="n">
        <f aca="false">(TOT!AV544*60)/TOT!AK544</f>
        <v>6.73221934004955</v>
      </c>
      <c r="C542" s="37" t="n">
        <f aca="false">VLOOKUP(B542,'SC - SHOTS'!$A$3:$B$55,2)</f>
        <v>75</v>
      </c>
      <c r="D542" s="37" t="n">
        <f aca="false">IF(TOT!AK544&lt;400,IF(C542&gt;66,66,C542),C542)</f>
        <v>66</v>
      </c>
      <c r="E542" s="37" t="n">
        <f aca="false">IF(TOT!AK544&lt;200,IF(C542&gt;60,60,C542),C542)</f>
        <v>75</v>
      </c>
      <c r="F542" s="54" t="n">
        <f aca="false">(TOT!W544*60)/TOT!AK544</f>
        <v>0.65150509742415</v>
      </c>
      <c r="G542" s="58" t="n">
        <f aca="false">VLOOKUP(F542,'SC - GOALS'!$A$3:$B$55,2)</f>
        <v>76</v>
      </c>
      <c r="H542" s="58" t="n">
        <f aca="false">IF(TOT!AK544&lt;400,IF(G542&gt;66,66,G542),G542)</f>
        <v>66</v>
      </c>
      <c r="I542" s="58" t="n">
        <f aca="false">IF(TOT!AK544&lt;200,IF(H542&gt;60,60,H542),H542)</f>
        <v>66</v>
      </c>
      <c r="J542" s="58" t="n">
        <f aca="false">(E542+I542)/2</f>
        <v>70.5</v>
      </c>
      <c r="K542" s="58" t="n">
        <f aca="false">IF(TOT!AN544&lt;13.4,IF(J542&gt;73,73,J542),J542)</f>
        <v>70.5</v>
      </c>
      <c r="L542" s="58" t="n">
        <f aca="false">IF(TOT!AN544&lt;11,IF(K542&gt;66,66,K542),K542)</f>
        <v>66</v>
      </c>
    </row>
    <row r="543" customFormat="false" ht="13" hidden="false" customHeight="true" outlineLevel="0" collapsed="false">
      <c r="A543" s="17" t="s">
        <v>2622</v>
      </c>
      <c r="B543" s="50" t="n">
        <f aca="false">(TOT!AV545*60)/TOT!AK545</f>
        <v>4.84976637904572</v>
      </c>
      <c r="C543" s="37" t="n">
        <f aca="false">VLOOKUP(B543,'SC - SHOTS'!$A$3:$B$55,2)</f>
        <v>61</v>
      </c>
      <c r="D543" s="37" t="n">
        <f aca="false">IF(TOT!AK545&lt;400,IF(C543&gt;66,66,C543),C543)</f>
        <v>61</v>
      </c>
      <c r="E543" s="37" t="n">
        <f aca="false">IF(TOT!AK545&lt;200,IF(C543&gt;60,60,C543),C543)</f>
        <v>61</v>
      </c>
      <c r="F543" s="54" t="n">
        <f aca="false">(TOT!W545*60)/TOT!AK545</f>
        <v>0.429726134852152</v>
      </c>
      <c r="G543" s="58" t="n">
        <f aca="false">VLOOKUP(F543,'SC - GOALS'!$A$3:$B$55,2)</f>
        <v>67</v>
      </c>
      <c r="H543" s="58" t="n">
        <f aca="false">IF(TOT!AK545&lt;400,IF(G543&gt;66,66,G543),G543)</f>
        <v>67</v>
      </c>
      <c r="I543" s="58" t="n">
        <f aca="false">IF(TOT!AK545&lt;200,IF(H543&gt;60,60,H543),H543)</f>
        <v>67</v>
      </c>
      <c r="J543" s="58" t="n">
        <f aca="false">(E543+I543)/2</f>
        <v>64</v>
      </c>
      <c r="K543" s="58" t="n">
        <f aca="false">IF(TOT!AN545&lt;13.4,IF(J543&gt;73,73,J543),J543)</f>
        <v>64</v>
      </c>
      <c r="L543" s="58" t="n">
        <f aca="false">IF(TOT!AN545&lt;11,IF(K543&gt;66,66,K543),K543)</f>
        <v>64</v>
      </c>
    </row>
    <row r="544" customFormat="false" ht="13" hidden="false" customHeight="true" outlineLevel="0" collapsed="false">
      <c r="A544" s="17" t="s">
        <v>2626</v>
      </c>
      <c r="B544" s="50" t="n">
        <f aca="false">(TOT!AV546*60)/TOT!AK546</f>
        <v>8.57714666920808</v>
      </c>
      <c r="C544" s="37" t="n">
        <f aca="false">VLOOKUP(B544,'SC - SHOTS'!$A$3:$B$55,2)</f>
        <v>88</v>
      </c>
      <c r="D544" s="37" t="n">
        <f aca="false">IF(TOT!AK546&lt;400,IF(C544&gt;66,66,C544),C544)</f>
        <v>88</v>
      </c>
      <c r="E544" s="37" t="n">
        <f aca="false">IF(TOT!AK546&lt;200,IF(C544&gt;60,60,C544),C544)</f>
        <v>88</v>
      </c>
      <c r="F544" s="54" t="n">
        <f aca="false">(TOT!W546*60)/TOT!AK546</f>
        <v>0.943486133612889</v>
      </c>
      <c r="G544" s="58" t="n">
        <f aca="false">VLOOKUP(F544,'SC - GOALS'!$A$3:$B$55,2)</f>
        <v>85</v>
      </c>
      <c r="H544" s="58" t="n">
        <f aca="false">IF(TOT!AK546&lt;400,IF(G544&gt;66,66,G544),G544)</f>
        <v>85</v>
      </c>
      <c r="I544" s="58" t="n">
        <f aca="false">IF(TOT!AK546&lt;200,IF(H544&gt;60,60,H544),H544)</f>
        <v>85</v>
      </c>
      <c r="J544" s="58" t="n">
        <f aca="false">(E544+I544)/2</f>
        <v>86.5</v>
      </c>
      <c r="K544" s="58" t="n">
        <f aca="false">IF(TOT!AN546&lt;13.4,IF(J544&gt;73,73,J544),J544)</f>
        <v>73</v>
      </c>
      <c r="L544" s="58" t="n">
        <f aca="false">IF(TOT!AN546&lt;11,IF(K544&gt;66,66,K544),K544)</f>
        <v>66</v>
      </c>
    </row>
    <row r="545" customFormat="false" ht="13" hidden="false" customHeight="true" outlineLevel="0" collapsed="false">
      <c r="A545" s="17" t="s">
        <v>2631</v>
      </c>
      <c r="B545" s="50" t="n">
        <f aca="false">(TOT!AV547*60)/TOT!AK547</f>
        <v>6.93857249440442</v>
      </c>
      <c r="C545" s="37" t="n">
        <f aca="false">VLOOKUP(B545,'SC - SHOTS'!$A$3:$B$55,2)</f>
        <v>77</v>
      </c>
      <c r="D545" s="37" t="n">
        <f aca="false">IF(TOT!AK547&lt;400,IF(C545&gt;66,66,C545),C545)</f>
        <v>77</v>
      </c>
      <c r="E545" s="37" t="n">
        <f aca="false">IF(TOT!AK547&lt;200,IF(C545&gt;60,60,C545),C545)</f>
        <v>77</v>
      </c>
      <c r="F545" s="54" t="n">
        <f aca="false">(TOT!W547*60)/TOT!AK547</f>
        <v>0.55956229793584</v>
      </c>
      <c r="G545" s="58" t="n">
        <f aca="false">VLOOKUP(F545,'SC - GOALS'!$A$3:$B$55,2)</f>
        <v>72</v>
      </c>
      <c r="H545" s="58" t="n">
        <f aca="false">IF(TOT!AK547&lt;400,IF(G545&gt;66,66,G545),G545)</f>
        <v>72</v>
      </c>
      <c r="I545" s="58" t="n">
        <f aca="false">IF(TOT!AK547&lt;200,IF(H545&gt;60,60,H545),H545)</f>
        <v>72</v>
      </c>
      <c r="J545" s="58" t="n">
        <f aca="false">(E545+I545)/2</f>
        <v>74.5</v>
      </c>
      <c r="K545" s="58" t="n">
        <f aca="false">IF(TOT!AN547&lt;13.4,IF(J545&gt;73,73,J545),J545)</f>
        <v>74.5</v>
      </c>
      <c r="L545" s="58" t="n">
        <f aca="false">IF(TOT!AN547&lt;11,IF(K545&gt;66,66,K545),K545)</f>
        <v>74.5</v>
      </c>
    </row>
    <row r="546" customFormat="false" ht="13" hidden="false" customHeight="true" outlineLevel="0" collapsed="false">
      <c r="A546" s="17" t="s">
        <v>2634</v>
      </c>
      <c r="B546" s="50" t="n">
        <f aca="false">(TOT!AV548*60)/TOT!AK548</f>
        <v>0</v>
      </c>
      <c r="C546" s="37" t="n">
        <f aca="false">VLOOKUP(B546,'SC - SHOTS'!$A$3:$B$55,2)</f>
        <v>47</v>
      </c>
      <c r="D546" s="37" t="n">
        <f aca="false">IF(TOT!AK548&lt;400,IF(C546&gt;66,66,C546),C546)</f>
        <v>47</v>
      </c>
      <c r="E546" s="37" t="n">
        <f aca="false">IF(TOT!AK548&lt;200,IF(C546&gt;60,60,C546),C546)</f>
        <v>47</v>
      </c>
      <c r="F546" s="54" t="n">
        <f aca="false">(TOT!W548*60)/TOT!AK548</f>
        <v>0</v>
      </c>
      <c r="G546" s="58" t="n">
        <f aca="false">VLOOKUP(F546,'SC - GOALS'!$A$3:$B$55,2)</f>
        <v>47</v>
      </c>
      <c r="H546" s="58" t="n">
        <f aca="false">IF(TOT!AK548&lt;400,IF(G546&gt;66,66,G546),G546)</f>
        <v>47</v>
      </c>
      <c r="I546" s="58" t="n">
        <f aca="false">IF(TOT!AK548&lt;200,IF(H546&gt;60,60,H546),H546)</f>
        <v>47</v>
      </c>
      <c r="J546" s="58" t="n">
        <f aca="false">(E546+I546)/2</f>
        <v>47</v>
      </c>
      <c r="K546" s="58" t="n">
        <f aca="false">IF(TOT!AN548&lt;13.4,IF(J546&gt;73,73,J546),J546)</f>
        <v>47</v>
      </c>
      <c r="L546" s="58" t="n">
        <f aca="false">IF(TOT!AN548&lt;11,IF(K546&gt;66,66,K546),K546)</f>
        <v>47</v>
      </c>
    </row>
    <row r="547" customFormat="false" ht="13" hidden="false" customHeight="true" outlineLevel="0" collapsed="false">
      <c r="A547" s="17" t="s">
        <v>2638</v>
      </c>
      <c r="B547" s="50" t="n">
        <f aca="false">(TOT!AV549*60)/TOT!AK549</f>
        <v>0</v>
      </c>
      <c r="C547" s="37" t="n">
        <f aca="false">VLOOKUP(B547,'SC - SHOTS'!$A$3:$B$55,2)</f>
        <v>47</v>
      </c>
      <c r="D547" s="37" t="n">
        <f aca="false">IF(TOT!AK549&lt;400,IF(C547&gt;66,66,C547),C547)</f>
        <v>47</v>
      </c>
      <c r="E547" s="37" t="n">
        <f aca="false">IF(TOT!AK549&lt;200,IF(C547&gt;60,60,C547),C547)</f>
        <v>47</v>
      </c>
      <c r="F547" s="54" t="n">
        <f aca="false">(TOT!W549*60)/TOT!AK549</f>
        <v>0</v>
      </c>
      <c r="G547" s="58" t="n">
        <f aca="false">VLOOKUP(F547,'SC - GOALS'!$A$3:$B$55,2)</f>
        <v>47</v>
      </c>
      <c r="H547" s="58" t="n">
        <f aca="false">IF(TOT!AK549&lt;400,IF(G547&gt;66,66,G547),G547)</f>
        <v>47</v>
      </c>
      <c r="I547" s="58" t="n">
        <f aca="false">IF(TOT!AK549&lt;200,IF(H547&gt;60,60,H547),H547)</f>
        <v>47</v>
      </c>
      <c r="J547" s="58" t="n">
        <f aca="false">(E547+I547)/2</f>
        <v>47</v>
      </c>
      <c r="K547" s="58" t="n">
        <f aca="false">IF(TOT!AN549&lt;13.4,IF(J547&gt;73,73,J547),J547)</f>
        <v>47</v>
      </c>
      <c r="L547" s="58" t="n">
        <f aca="false">IF(TOT!AN549&lt;11,IF(K547&gt;66,66,K547),K547)</f>
        <v>47</v>
      </c>
    </row>
    <row r="548" customFormat="false" ht="13" hidden="false" customHeight="true" outlineLevel="0" collapsed="false">
      <c r="A548" s="17" t="s">
        <v>2642</v>
      </c>
      <c r="B548" s="50" t="n">
        <f aca="false">(TOT!AV550*60)/TOT!AK550</f>
        <v>7.00172755042518</v>
      </c>
      <c r="C548" s="37" t="n">
        <f aca="false">VLOOKUP(B548,'SC - SHOTS'!$A$3:$B$55,2)</f>
        <v>77</v>
      </c>
      <c r="D548" s="37" t="n">
        <f aca="false">IF(TOT!AK550&lt;400,IF(C548&gt;66,66,C548),C548)</f>
        <v>77</v>
      </c>
      <c r="E548" s="37" t="n">
        <f aca="false">IF(TOT!AK550&lt;200,IF(C548&gt;60,60,C548),C548)</f>
        <v>77</v>
      </c>
      <c r="F548" s="54" t="n">
        <f aca="false">(TOT!W550*60)/TOT!AK550</f>
        <v>0.906105918290318</v>
      </c>
      <c r="G548" s="58" t="n">
        <f aca="false">VLOOKUP(F548,'SC - GOALS'!$A$3:$B$55,2)</f>
        <v>84</v>
      </c>
      <c r="H548" s="58" t="n">
        <f aca="false">IF(TOT!AK550&lt;400,IF(G548&gt;66,66,G548),G548)</f>
        <v>84</v>
      </c>
      <c r="I548" s="58" t="n">
        <f aca="false">IF(TOT!AK550&lt;200,IF(H548&gt;60,60,H548),H548)</f>
        <v>84</v>
      </c>
      <c r="J548" s="58" t="n">
        <f aca="false">(E548+I548)/2</f>
        <v>80.5</v>
      </c>
      <c r="K548" s="58" t="n">
        <f aca="false">IF(TOT!AN550&lt;13.4,IF(J548&gt;73,73,J548),J548)</f>
        <v>80.5</v>
      </c>
      <c r="L548" s="58" t="n">
        <f aca="false">IF(TOT!AN550&lt;11,IF(K548&gt;66,66,K548),K548)</f>
        <v>80.5</v>
      </c>
    </row>
    <row r="549" customFormat="false" ht="13" hidden="false" customHeight="true" outlineLevel="0" collapsed="false">
      <c r="A549" s="17" t="s">
        <v>2646</v>
      </c>
      <c r="B549" s="50" t="n">
        <f aca="false">(TOT!AV551*60)/TOT!AK551</f>
        <v>5.40757367563083</v>
      </c>
      <c r="C549" s="37" t="n">
        <f aca="false">VLOOKUP(B549,'SC - SHOTS'!$A$3:$B$55,2)</f>
        <v>65</v>
      </c>
      <c r="D549" s="37" t="n">
        <f aca="false">IF(TOT!AK551&lt;400,IF(C549&gt;66,66,C549),C549)</f>
        <v>65</v>
      </c>
      <c r="E549" s="37" t="n">
        <f aca="false">IF(TOT!AK551&lt;200,IF(C549&gt;60,60,C549),C549)</f>
        <v>65</v>
      </c>
      <c r="F549" s="54" t="n">
        <f aca="false">(TOT!W551*60)/TOT!AK551</f>
        <v>0.430147906016089</v>
      </c>
      <c r="G549" s="58" t="n">
        <f aca="false">VLOOKUP(F549,'SC - GOALS'!$A$3:$B$55,2)</f>
        <v>67</v>
      </c>
      <c r="H549" s="58" t="n">
        <f aca="false">IF(TOT!AK551&lt;400,IF(G549&gt;66,66,G549),G549)</f>
        <v>67</v>
      </c>
      <c r="I549" s="58" t="n">
        <f aca="false">IF(TOT!AK551&lt;200,IF(H549&gt;60,60,H549),H549)</f>
        <v>67</v>
      </c>
      <c r="J549" s="58" t="n">
        <f aca="false">(E549+I549)/2</f>
        <v>66</v>
      </c>
      <c r="K549" s="58" t="n">
        <f aca="false">IF(TOT!AN551&lt;13.4,IF(J549&gt;73,73,J549),J549)</f>
        <v>66</v>
      </c>
      <c r="L549" s="58" t="n">
        <f aca="false">IF(TOT!AN551&lt;11,IF(K549&gt;66,66,K549),K549)</f>
        <v>66</v>
      </c>
    </row>
    <row r="550" customFormat="false" ht="13" hidden="false" customHeight="true" outlineLevel="0" collapsed="false">
      <c r="A550" s="17" t="s">
        <v>2650</v>
      </c>
      <c r="B550" s="50" t="n">
        <f aca="false">(TOT!AV552*60)/TOT!AK552</f>
        <v>8.24042815973679</v>
      </c>
      <c r="C550" s="37" t="n">
        <f aca="false">VLOOKUP(B550,'SC - SHOTS'!$A$3:$B$55,2)</f>
        <v>86</v>
      </c>
      <c r="D550" s="37" t="n">
        <f aca="false">IF(TOT!AK552&lt;400,IF(C550&gt;66,66,C550),C550)</f>
        <v>86</v>
      </c>
      <c r="E550" s="37" t="n">
        <f aca="false">IF(TOT!AK552&lt;200,IF(C550&gt;60,60,C550),C550)</f>
        <v>86</v>
      </c>
      <c r="F550" s="54" t="n">
        <f aca="false">(TOT!W552*60)/TOT!AK552</f>
        <v>1.00782214903256</v>
      </c>
      <c r="G550" s="58" t="n">
        <f aca="false">VLOOKUP(F550,'SC - GOALS'!$A$3:$B$55,2)</f>
        <v>87</v>
      </c>
      <c r="H550" s="58" t="n">
        <f aca="false">IF(TOT!AK552&lt;400,IF(G550&gt;66,66,G550),G550)</f>
        <v>87</v>
      </c>
      <c r="I550" s="58" t="n">
        <f aca="false">IF(TOT!AK552&lt;200,IF(H550&gt;60,60,H550),H550)</f>
        <v>87</v>
      </c>
      <c r="J550" s="58" t="n">
        <f aca="false">(E550+I550)/2</f>
        <v>86.5</v>
      </c>
      <c r="K550" s="58" t="n">
        <f aca="false">IF(TOT!AN552&lt;13.4,IF(J550&gt;73,73,J550),J550)</f>
        <v>86.5</v>
      </c>
      <c r="L550" s="58" t="n">
        <f aca="false">IF(TOT!AN552&lt;11,IF(K550&gt;66,66,K550),K550)</f>
        <v>86.5</v>
      </c>
    </row>
    <row r="551" customFormat="false" ht="13" hidden="false" customHeight="true" outlineLevel="0" collapsed="false">
      <c r="A551" s="17" t="s">
        <v>2655</v>
      </c>
      <c r="B551" s="50" t="n">
        <f aca="false">(TOT!AV553*60)/TOT!AK553</f>
        <v>7.05462712200277</v>
      </c>
      <c r="C551" s="37" t="n">
        <f aca="false">VLOOKUP(B551,'SC - SHOTS'!$A$3:$B$55,2)</f>
        <v>78</v>
      </c>
      <c r="D551" s="37" t="n">
        <f aca="false">IF(TOT!AK553&lt;400,IF(C551&gt;66,66,C551),C551)</f>
        <v>78</v>
      </c>
      <c r="E551" s="37" t="n">
        <f aca="false">IF(TOT!AK553&lt;200,IF(C551&gt;60,60,C551),C551)</f>
        <v>78</v>
      </c>
      <c r="F551" s="54" t="n">
        <f aca="false">(TOT!W553*60)/TOT!AK553</f>
        <v>0.63412378624744</v>
      </c>
      <c r="G551" s="58" t="n">
        <f aca="false">VLOOKUP(F551,'SC - GOALS'!$A$3:$B$55,2)</f>
        <v>75</v>
      </c>
      <c r="H551" s="58" t="n">
        <f aca="false">IF(TOT!AK553&lt;400,IF(G551&gt;66,66,G551),G551)</f>
        <v>75</v>
      </c>
      <c r="I551" s="58" t="n">
        <f aca="false">IF(TOT!AK553&lt;200,IF(H551&gt;60,60,H551),H551)</f>
        <v>75</v>
      </c>
      <c r="J551" s="58" t="n">
        <f aca="false">(E551+I551)/2</f>
        <v>76.5</v>
      </c>
      <c r="K551" s="58" t="n">
        <f aca="false">IF(TOT!AN553&lt;13.4,IF(J551&gt;73,73,J551),J551)</f>
        <v>76.5</v>
      </c>
      <c r="L551" s="58" t="n">
        <f aca="false">IF(TOT!AN553&lt;11,IF(K551&gt;66,66,K551),K551)</f>
        <v>76.5</v>
      </c>
    </row>
    <row r="552" customFormat="false" ht="13" hidden="false" customHeight="true" outlineLevel="0" collapsed="false">
      <c r="A552" s="17" t="s">
        <v>2659</v>
      </c>
      <c r="B552" s="50" t="n">
        <f aca="false">(TOT!AV554*60)/TOT!AK554</f>
        <v>5.24526469159779</v>
      </c>
      <c r="C552" s="37" t="n">
        <f aca="false">VLOOKUP(B552,'SC - SHOTS'!$A$3:$B$55,2)</f>
        <v>64</v>
      </c>
      <c r="D552" s="37" t="n">
        <f aca="false">IF(TOT!AK554&lt;400,IF(C552&gt;66,66,C552),C552)</f>
        <v>64</v>
      </c>
      <c r="E552" s="37" t="n">
        <f aca="false">IF(TOT!AK554&lt;200,IF(C552&gt;60,60,C552),C552)</f>
        <v>64</v>
      </c>
      <c r="F552" s="54" t="n">
        <f aca="false">(TOT!W554*60)/TOT!AK554</f>
        <v>0</v>
      </c>
      <c r="G552" s="58" t="n">
        <f aca="false">VLOOKUP(F552,'SC - GOALS'!$A$3:$B$55,2)</f>
        <v>47</v>
      </c>
      <c r="H552" s="58" t="n">
        <f aca="false">IF(TOT!AK554&lt;400,IF(G552&gt;66,66,G552),G552)</f>
        <v>47</v>
      </c>
      <c r="I552" s="58" t="n">
        <f aca="false">IF(TOT!AK554&lt;200,IF(H552&gt;60,60,H552),H552)</f>
        <v>47</v>
      </c>
      <c r="J552" s="58" t="n">
        <f aca="false">(E552+I552)/2</f>
        <v>55.5</v>
      </c>
      <c r="K552" s="58" t="n">
        <f aca="false">IF(TOT!AN554&lt;13.4,IF(J552&gt;73,73,J552),J552)</f>
        <v>55.5</v>
      </c>
      <c r="L552" s="58" t="n">
        <f aca="false">IF(TOT!AN554&lt;11,IF(K552&gt;66,66,K552),K552)</f>
        <v>55.5</v>
      </c>
    </row>
    <row r="553" customFormat="false" ht="13" hidden="false" customHeight="true" outlineLevel="0" collapsed="false">
      <c r="A553" s="17" t="s">
        <v>2662</v>
      </c>
      <c r="B553" s="50" t="n">
        <f aca="false">(TOT!AV555*60)/TOT!AK555</f>
        <v>6.19621342512896</v>
      </c>
      <c r="C553" s="37" t="n">
        <f aca="false">VLOOKUP(B553,'SC - SHOTS'!$A$3:$B$55,2)</f>
        <v>71</v>
      </c>
      <c r="D553" s="37" t="n">
        <f aca="false">IF(TOT!AK555&lt;400,IF(C553&gt;66,66,C553),C553)</f>
        <v>66</v>
      </c>
      <c r="E553" s="37" t="n">
        <f aca="false">IF(TOT!AK555&lt;200,IF(C553&gt;60,60,C553),C553)</f>
        <v>60</v>
      </c>
      <c r="F553" s="54" t="n">
        <f aca="false">(TOT!W555*60)/TOT!AK555</f>
        <v>0</v>
      </c>
      <c r="G553" s="58" t="n">
        <f aca="false">VLOOKUP(F553,'SC - GOALS'!$A$3:$B$55,2)</f>
        <v>47</v>
      </c>
      <c r="H553" s="58" t="n">
        <f aca="false">IF(TOT!AK555&lt;400,IF(G553&gt;66,66,G553),G553)</f>
        <v>47</v>
      </c>
      <c r="I553" s="58" t="n">
        <f aca="false">IF(TOT!AK555&lt;200,IF(H553&gt;60,60,H553),H553)</f>
        <v>47</v>
      </c>
      <c r="J553" s="58" t="n">
        <f aca="false">(E553+I553)/2</f>
        <v>53.5</v>
      </c>
      <c r="K553" s="58" t="n">
        <f aca="false">IF(TOT!AN555&lt;13.4,IF(J553&gt;73,73,J553),J553)</f>
        <v>53.5</v>
      </c>
      <c r="L553" s="58" t="n">
        <f aca="false">IF(TOT!AN555&lt;11,IF(K553&gt;66,66,K553),K553)</f>
        <v>53.5</v>
      </c>
    </row>
    <row r="554" customFormat="false" ht="13" hidden="false" customHeight="true" outlineLevel="0" collapsed="false">
      <c r="A554" s="17" t="s">
        <v>2666</v>
      </c>
      <c r="B554" s="50" t="n">
        <f aca="false">(TOT!AV556*60)/TOT!AK556</f>
        <v>5.27922000713408</v>
      </c>
      <c r="C554" s="37" t="n">
        <f aca="false">VLOOKUP(B554,'SC - SHOTS'!$A$3:$B$55,2)</f>
        <v>64</v>
      </c>
      <c r="D554" s="37" t="n">
        <f aca="false">IF(TOT!AK556&lt;400,IF(C554&gt;66,66,C554),C554)</f>
        <v>64</v>
      </c>
      <c r="E554" s="37" t="n">
        <f aca="false">IF(TOT!AK556&lt;200,IF(C554&gt;60,60,C554),C554)</f>
        <v>64</v>
      </c>
      <c r="F554" s="54" t="n">
        <f aca="false">(TOT!W556*60)/TOT!AK556</f>
        <v>0.285363243628869</v>
      </c>
      <c r="G554" s="58" t="n">
        <f aca="false">VLOOKUP(F554,'SC - GOALS'!$A$3:$B$55,2)</f>
        <v>60</v>
      </c>
      <c r="H554" s="58" t="n">
        <f aca="false">IF(TOT!AK556&lt;400,IF(G554&gt;66,66,G554),G554)</f>
        <v>60</v>
      </c>
      <c r="I554" s="58" t="n">
        <f aca="false">IF(TOT!AK556&lt;200,IF(H554&gt;60,60,H554),H554)</f>
        <v>60</v>
      </c>
      <c r="J554" s="58" t="n">
        <f aca="false">(E554+I554)/2</f>
        <v>62</v>
      </c>
      <c r="K554" s="58" t="n">
        <f aca="false">IF(TOT!AN556&lt;13.4,IF(J554&gt;73,73,J554),J554)</f>
        <v>62</v>
      </c>
      <c r="L554" s="58" t="n">
        <f aca="false">IF(TOT!AN556&lt;11,IF(K554&gt;66,66,K554),K554)</f>
        <v>62</v>
      </c>
    </row>
    <row r="555" customFormat="false" ht="13" hidden="false" customHeight="true" outlineLevel="0" collapsed="false">
      <c r="A555" s="17" t="s">
        <v>2669</v>
      </c>
      <c r="B555" s="50" t="n">
        <f aca="false">(TOT!AV557*60)/TOT!AK557</f>
        <v>7.02096538274013</v>
      </c>
      <c r="C555" s="37" t="n">
        <f aca="false">VLOOKUP(B555,'SC - SHOTS'!$A$3:$B$55,2)</f>
        <v>77</v>
      </c>
      <c r="D555" s="37" t="n">
        <f aca="false">IF(TOT!AK557&lt;400,IF(C555&gt;66,66,C555),C555)</f>
        <v>77</v>
      </c>
      <c r="E555" s="37" t="n">
        <f aca="false">IF(TOT!AK557&lt;200,IF(C555&gt;60,60,C555),C555)</f>
        <v>77</v>
      </c>
      <c r="F555" s="54" t="n">
        <f aca="false">(TOT!W557*60)/TOT!AK557</f>
        <v>0.585080448561677</v>
      </c>
      <c r="G555" s="58" t="n">
        <f aca="false">VLOOKUP(F555,'SC - GOALS'!$A$3:$B$55,2)</f>
        <v>73</v>
      </c>
      <c r="H555" s="58" t="n">
        <f aca="false">IF(TOT!AK557&lt;400,IF(G555&gt;66,66,G555),G555)</f>
        <v>73</v>
      </c>
      <c r="I555" s="58" t="n">
        <f aca="false">IF(TOT!AK557&lt;200,IF(H555&gt;60,60,H555),H555)</f>
        <v>73</v>
      </c>
      <c r="J555" s="58" t="n">
        <f aca="false">(E555+I555)/2</f>
        <v>75</v>
      </c>
      <c r="K555" s="58" t="n">
        <f aca="false">IF(TOT!AN557&lt;13.4,IF(J555&gt;73,73,J555),J555)</f>
        <v>73</v>
      </c>
      <c r="L555" s="58" t="n">
        <f aca="false">IF(TOT!AN557&lt;11,IF(K555&gt;66,66,K555),K555)</f>
        <v>73</v>
      </c>
    </row>
    <row r="556" customFormat="false" ht="13" hidden="false" customHeight="true" outlineLevel="0" collapsed="false">
      <c r="A556" s="17" t="s">
        <v>2673</v>
      </c>
      <c r="B556" s="50" t="n">
        <f aca="false">(TOT!AV558*60)/TOT!AK558</f>
        <v>6.64194858876335</v>
      </c>
      <c r="C556" s="37" t="n">
        <f aca="false">VLOOKUP(B556,'SC - SHOTS'!$A$3:$B$55,2)</f>
        <v>75</v>
      </c>
      <c r="D556" s="37" t="n">
        <f aca="false">IF(TOT!AK558&lt;400,IF(C556&gt;66,66,C556),C556)</f>
        <v>75</v>
      </c>
      <c r="E556" s="37" t="n">
        <f aca="false">IF(TOT!AK558&lt;200,IF(C556&gt;60,60,C556),C556)</f>
        <v>75</v>
      </c>
      <c r="F556" s="54" t="n">
        <f aca="false">(TOT!W558*60)/TOT!AK558</f>
        <v>0.702513793042277</v>
      </c>
      <c r="G556" s="58" t="n">
        <f aca="false">VLOOKUP(F556,'SC - GOALS'!$A$3:$B$55,2)</f>
        <v>77</v>
      </c>
      <c r="H556" s="58" t="n">
        <f aca="false">IF(TOT!AK558&lt;400,IF(G556&gt;66,66,G556),G556)</f>
        <v>77</v>
      </c>
      <c r="I556" s="58" t="n">
        <f aca="false">IF(TOT!AK558&lt;200,IF(H556&gt;60,60,H556),H556)</f>
        <v>77</v>
      </c>
      <c r="J556" s="58" t="n">
        <f aca="false">(E556+I556)/2</f>
        <v>76</v>
      </c>
      <c r="K556" s="58" t="n">
        <f aca="false">IF(TOT!AN558&lt;13.4,IF(J556&gt;73,73,J556),J556)</f>
        <v>73</v>
      </c>
      <c r="L556" s="58" t="n">
        <f aca="false">IF(TOT!AN558&lt;11,IF(K556&gt;66,66,K556),K556)</f>
        <v>73</v>
      </c>
    </row>
    <row r="557" customFormat="false" ht="13" hidden="false" customHeight="true" outlineLevel="0" collapsed="false">
      <c r="A557" s="17" t="s">
        <v>2677</v>
      </c>
      <c r="B557" s="50" t="n">
        <f aca="false">(TOT!AV559*60)/TOT!AK559</f>
        <v>7.58365301461311</v>
      </c>
      <c r="C557" s="37" t="n">
        <f aca="false">VLOOKUP(B557,'SC - SHOTS'!$A$3:$B$55,2)</f>
        <v>82</v>
      </c>
      <c r="D557" s="37" t="n">
        <f aca="false">IF(TOT!AK559&lt;400,IF(C557&gt;66,66,C557),C557)</f>
        <v>82</v>
      </c>
      <c r="E557" s="37" t="n">
        <f aca="false">IF(TOT!AK559&lt;200,IF(C557&gt;60,60,C557),C557)</f>
        <v>82</v>
      </c>
      <c r="F557" s="54" t="n">
        <f aca="false">(TOT!W559*60)/TOT!AK559</f>
        <v>1.07767700733976</v>
      </c>
      <c r="G557" s="58" t="n">
        <f aca="false">VLOOKUP(F557,'SC - GOALS'!$A$3:$B$55,2)</f>
        <v>89</v>
      </c>
      <c r="H557" s="58" t="n">
        <f aca="false">IF(TOT!AK559&lt;400,IF(G557&gt;66,66,G557),G557)</f>
        <v>89</v>
      </c>
      <c r="I557" s="58" t="n">
        <f aca="false">IF(TOT!AK559&lt;200,IF(H557&gt;60,60,H557),H557)</f>
        <v>89</v>
      </c>
      <c r="J557" s="58" t="n">
        <f aca="false">(E557+I557)/2</f>
        <v>85.5</v>
      </c>
      <c r="K557" s="58" t="n">
        <f aca="false">IF(TOT!AN559&lt;13.4,IF(J557&gt;73,73,J557),J557)</f>
        <v>85.5</v>
      </c>
      <c r="L557" s="58" t="n">
        <f aca="false">IF(TOT!AN559&lt;11,IF(K557&gt;66,66,K557),K557)</f>
        <v>85.5</v>
      </c>
    </row>
    <row r="558" customFormat="false" ht="13" hidden="false" customHeight="true" outlineLevel="0" collapsed="false">
      <c r="A558" s="17" t="s">
        <v>2682</v>
      </c>
      <c r="B558" s="50" t="n">
        <f aca="false">(TOT!AV560*60)/TOT!AK560</f>
        <v>4.81793997160173</v>
      </c>
      <c r="C558" s="37" t="n">
        <f aca="false">VLOOKUP(B558,'SC - SHOTS'!$A$3:$B$55,2)</f>
        <v>61</v>
      </c>
      <c r="D558" s="37" t="n">
        <f aca="false">IF(TOT!AK560&lt;400,IF(C558&gt;66,66,C558),C558)</f>
        <v>61</v>
      </c>
      <c r="E558" s="37" t="n">
        <f aca="false">IF(TOT!AK560&lt;200,IF(C558&gt;60,60,C558),C558)</f>
        <v>61</v>
      </c>
      <c r="F558" s="54" t="n">
        <f aca="false">(TOT!W560*60)/TOT!AK560</f>
        <v>0.176266096522014</v>
      </c>
      <c r="G558" s="58" t="n">
        <f aca="false">VLOOKUP(F558,'SC - GOALS'!$A$3:$B$55,2)</f>
        <v>54</v>
      </c>
      <c r="H558" s="58" t="n">
        <f aca="false">IF(TOT!AK560&lt;400,IF(G558&gt;66,66,G558),G558)</f>
        <v>54</v>
      </c>
      <c r="I558" s="58" t="n">
        <f aca="false">IF(TOT!AK560&lt;200,IF(H558&gt;60,60,H558),H558)</f>
        <v>54</v>
      </c>
      <c r="J558" s="58" t="n">
        <f aca="false">(E558+I558)/2</f>
        <v>57.5</v>
      </c>
      <c r="K558" s="58" t="n">
        <f aca="false">IF(TOT!AN560&lt;13.4,IF(J558&gt;73,73,J558),J558)</f>
        <v>57.5</v>
      </c>
      <c r="L558" s="58" t="n">
        <f aca="false">IF(TOT!AN560&lt;11,IF(K558&gt;66,66,K558),K558)</f>
        <v>57.5</v>
      </c>
    </row>
    <row r="559" customFormat="false" ht="13" hidden="false" customHeight="true" outlineLevel="0" collapsed="false">
      <c r="A559" s="17" t="s">
        <v>2686</v>
      </c>
      <c r="B559" s="50" t="n">
        <f aca="false">(TOT!AV561*60)/TOT!AK561</f>
        <v>5.94216995313467</v>
      </c>
      <c r="C559" s="37" t="n">
        <f aca="false">VLOOKUP(B559,'SC - SHOTS'!$A$3:$B$55,2)</f>
        <v>69</v>
      </c>
      <c r="D559" s="37" t="n">
        <f aca="false">IF(TOT!AK561&lt;400,IF(C559&gt;66,66,C559),C559)</f>
        <v>69</v>
      </c>
      <c r="E559" s="37" t="n">
        <f aca="false">IF(TOT!AK561&lt;200,IF(C559&gt;60,60,C559),C559)</f>
        <v>69</v>
      </c>
      <c r="F559" s="54" t="n">
        <f aca="false">(TOT!W561*60)/TOT!AK561</f>
        <v>0.530550888672738</v>
      </c>
      <c r="G559" s="58" t="n">
        <f aca="false">VLOOKUP(F559,'SC - GOALS'!$A$3:$B$55,2)</f>
        <v>71</v>
      </c>
      <c r="H559" s="58" t="n">
        <f aca="false">IF(TOT!AK561&lt;400,IF(G559&gt;66,66,G559),G559)</f>
        <v>71</v>
      </c>
      <c r="I559" s="58" t="n">
        <f aca="false">IF(TOT!AK561&lt;200,IF(H559&gt;60,60,H559),H559)</f>
        <v>71</v>
      </c>
      <c r="J559" s="58" t="n">
        <f aca="false">(E559+I559)/2</f>
        <v>70</v>
      </c>
      <c r="K559" s="58" t="n">
        <f aca="false">IF(TOT!AN561&lt;13.4,IF(J559&gt;73,73,J559),J559)</f>
        <v>70</v>
      </c>
      <c r="L559" s="58" t="n">
        <f aca="false">IF(TOT!AN561&lt;11,IF(K559&gt;66,66,K559),K559)</f>
        <v>66</v>
      </c>
    </row>
    <row r="560" customFormat="false" ht="13" hidden="false" customHeight="true" outlineLevel="0" collapsed="false">
      <c r="A560" s="17" t="s">
        <v>2690</v>
      </c>
      <c r="B560" s="50" t="n">
        <f aca="false">(TOT!AV562*60)/TOT!AK562</f>
        <v>4.24230063226596</v>
      </c>
      <c r="C560" s="37" t="n">
        <f aca="false">VLOOKUP(B560,'SC - SHOTS'!$A$3:$B$55,2)</f>
        <v>56</v>
      </c>
      <c r="D560" s="37" t="n">
        <f aca="false">IF(TOT!AK562&lt;400,IF(C560&gt;66,66,C560),C560)</f>
        <v>56</v>
      </c>
      <c r="E560" s="37" t="n">
        <f aca="false">IF(TOT!AK562&lt;200,IF(C560&gt;60,60,C560),C560)</f>
        <v>56</v>
      </c>
      <c r="F560" s="54" t="n">
        <f aca="false">(TOT!W562*60)/TOT!AK562</f>
        <v>0.326330817866612</v>
      </c>
      <c r="G560" s="58" t="n">
        <f aca="false">VLOOKUP(F560,'SC - GOALS'!$A$3:$B$55,2)</f>
        <v>62</v>
      </c>
      <c r="H560" s="58" t="n">
        <f aca="false">IF(TOT!AK562&lt;400,IF(G560&gt;66,66,G560),G560)</f>
        <v>62</v>
      </c>
      <c r="I560" s="58" t="n">
        <f aca="false">IF(TOT!AK562&lt;200,IF(H560&gt;60,60,H560),H560)</f>
        <v>62</v>
      </c>
      <c r="J560" s="58" t="n">
        <f aca="false">(E560+I560)/2</f>
        <v>59</v>
      </c>
      <c r="K560" s="58" t="n">
        <f aca="false">IF(TOT!AN562&lt;13.4,IF(J560&gt;73,73,J560),J560)</f>
        <v>59</v>
      </c>
      <c r="L560" s="58" t="n">
        <f aca="false">IF(TOT!AN562&lt;11,IF(K560&gt;66,66,K560),K560)</f>
        <v>59</v>
      </c>
    </row>
    <row r="561" customFormat="false" ht="13" hidden="false" customHeight="true" outlineLevel="0" collapsed="false">
      <c r="A561" s="17" t="s">
        <v>2693</v>
      </c>
      <c r="B561" s="50" t="n">
        <f aca="false">(TOT!AV563*60)/TOT!AK563</f>
        <v>5.53901131625968</v>
      </c>
      <c r="C561" s="37" t="n">
        <f aca="false">VLOOKUP(B561,'SC - SHOTS'!$A$3:$B$55,2)</f>
        <v>66</v>
      </c>
      <c r="D561" s="37" t="n">
        <f aca="false">IF(TOT!AK563&lt;400,IF(C561&gt;66,66,C561),C561)</f>
        <v>66</v>
      </c>
      <c r="E561" s="37" t="n">
        <f aca="false">IF(TOT!AK563&lt;200,IF(C561&gt;60,60,C561),C561)</f>
        <v>66</v>
      </c>
      <c r="F561" s="54" t="n">
        <f aca="false">(TOT!W563*60)/TOT!AK563</f>
        <v>0.178677784395473</v>
      </c>
      <c r="G561" s="58" t="n">
        <f aca="false">VLOOKUP(F561,'SC - GOALS'!$A$3:$B$55,2)</f>
        <v>54</v>
      </c>
      <c r="H561" s="58" t="n">
        <f aca="false">IF(TOT!AK563&lt;400,IF(G561&gt;66,66,G561),G561)</f>
        <v>54</v>
      </c>
      <c r="I561" s="58" t="n">
        <f aca="false">IF(TOT!AK563&lt;200,IF(H561&gt;60,60,H561),H561)</f>
        <v>54</v>
      </c>
      <c r="J561" s="58" t="n">
        <f aca="false">(E561+I561)/2</f>
        <v>60</v>
      </c>
      <c r="K561" s="58" t="n">
        <f aca="false">IF(TOT!AN563&lt;13.4,IF(J561&gt;73,73,J561),J561)</f>
        <v>60</v>
      </c>
      <c r="L561" s="58" t="n">
        <f aca="false">IF(TOT!AN563&lt;11,IF(K561&gt;66,66,K561),K561)</f>
        <v>60</v>
      </c>
    </row>
    <row r="562" customFormat="false" ht="13" hidden="false" customHeight="true" outlineLevel="0" collapsed="false">
      <c r="A562" s="17" t="s">
        <v>2696</v>
      </c>
      <c r="B562" s="50" t="n">
        <f aca="false">(TOT!AV564*60)/TOT!AK564</f>
        <v>6.91007719591065</v>
      </c>
      <c r="C562" s="37" t="n">
        <f aca="false">VLOOKUP(B562,'SC - SHOTS'!$A$3:$B$55,2)</f>
        <v>77</v>
      </c>
      <c r="D562" s="37" t="n">
        <f aca="false">IF(TOT!AK564&lt;400,IF(C562&gt;66,66,C562),C562)</f>
        <v>66</v>
      </c>
      <c r="E562" s="37" t="n">
        <f aca="false">IF(TOT!AK564&lt;200,IF(C562&gt;60,60,C562),C562)</f>
        <v>77</v>
      </c>
      <c r="F562" s="54" t="n">
        <f aca="false">(TOT!W564*60)/TOT!AK564</f>
        <v>0.450657208428955</v>
      </c>
      <c r="G562" s="58" t="n">
        <f aca="false">VLOOKUP(F562,'SC - GOALS'!$A$3:$B$55,2)</f>
        <v>68</v>
      </c>
      <c r="H562" s="58" t="n">
        <f aca="false">IF(TOT!AK564&lt;400,IF(G562&gt;66,66,G562),G562)</f>
        <v>66</v>
      </c>
      <c r="I562" s="58" t="n">
        <f aca="false">IF(TOT!AK564&lt;200,IF(H562&gt;60,60,H562),H562)</f>
        <v>66</v>
      </c>
      <c r="J562" s="58" t="n">
        <f aca="false">(E562+I562)/2</f>
        <v>71.5</v>
      </c>
      <c r="K562" s="58" t="n">
        <f aca="false">IF(TOT!AN564&lt;13.4,IF(J562&gt;73,73,J562),J562)</f>
        <v>71.5</v>
      </c>
      <c r="L562" s="58" t="n">
        <f aca="false">IF(TOT!AN564&lt;11,IF(K562&gt;66,66,K562),K562)</f>
        <v>66</v>
      </c>
    </row>
    <row r="563" customFormat="false" ht="13" hidden="false" customHeight="true" outlineLevel="0" collapsed="false">
      <c r="A563" s="17" t="s">
        <v>2698</v>
      </c>
      <c r="B563" s="50" t="n">
        <f aca="false">(TOT!AV565*60)/TOT!AK565</f>
        <v>5.41603981020703</v>
      </c>
      <c r="C563" s="37" t="n">
        <f aca="false">VLOOKUP(B563,'SC - SHOTS'!$A$3:$B$55,2)</f>
        <v>65</v>
      </c>
      <c r="D563" s="37" t="n">
        <f aca="false">IF(TOT!AK565&lt;400,IF(C563&gt;66,66,C563),C563)</f>
        <v>65</v>
      </c>
      <c r="E563" s="37" t="n">
        <f aca="false">IF(TOT!AK565&lt;200,IF(C563&gt;60,60,C563),C563)</f>
        <v>60</v>
      </c>
      <c r="F563" s="54" t="n">
        <f aca="false">(TOT!W565*60)/TOT!AK565</f>
        <v>0</v>
      </c>
      <c r="G563" s="58" t="n">
        <f aca="false">VLOOKUP(F563,'SC - GOALS'!$A$3:$B$55,2)</f>
        <v>47</v>
      </c>
      <c r="H563" s="58" t="n">
        <f aca="false">IF(TOT!AK565&lt;400,IF(G563&gt;66,66,G563),G563)</f>
        <v>47</v>
      </c>
      <c r="I563" s="58" t="n">
        <f aca="false">IF(TOT!AK565&lt;200,IF(H563&gt;60,60,H563),H563)</f>
        <v>47</v>
      </c>
      <c r="J563" s="58" t="n">
        <f aca="false">(E563+I563)/2</f>
        <v>53.5</v>
      </c>
      <c r="K563" s="58" t="n">
        <f aca="false">IF(TOT!AN565&lt;13.4,IF(J563&gt;73,73,J563),J563)</f>
        <v>53.5</v>
      </c>
      <c r="L563" s="58" t="n">
        <f aca="false">IF(TOT!AN565&lt;11,IF(K563&gt;66,66,K563),K563)</f>
        <v>53.5</v>
      </c>
    </row>
    <row r="564" customFormat="false" ht="13" hidden="false" customHeight="true" outlineLevel="0" collapsed="false">
      <c r="A564" s="17" t="s">
        <v>2701</v>
      </c>
      <c r="B564" s="50" t="n">
        <f aca="false">(TOT!AV566*60)/TOT!AK566</f>
        <v>4.68358684692704</v>
      </c>
      <c r="C564" s="37" t="n">
        <f aca="false">VLOOKUP(B564,'SC - SHOTS'!$A$3:$B$55,2)</f>
        <v>60</v>
      </c>
      <c r="D564" s="37" t="n">
        <f aca="false">IF(TOT!AK566&lt;400,IF(C564&gt;66,66,C564),C564)</f>
        <v>60</v>
      </c>
      <c r="E564" s="37" t="n">
        <f aca="false">IF(TOT!AK566&lt;200,IF(C564&gt;60,60,C564),C564)</f>
        <v>60</v>
      </c>
      <c r="F564" s="54" t="n">
        <f aca="false">(TOT!W566*60)/TOT!AK566</f>
        <v>0.273209232737411</v>
      </c>
      <c r="G564" s="58" t="n">
        <f aca="false">VLOOKUP(F564,'SC - GOALS'!$A$3:$B$55,2)</f>
        <v>59</v>
      </c>
      <c r="H564" s="58" t="n">
        <f aca="false">IF(TOT!AK566&lt;400,IF(G564&gt;66,66,G564),G564)</f>
        <v>59</v>
      </c>
      <c r="I564" s="58" t="n">
        <f aca="false">IF(TOT!AK566&lt;200,IF(H564&gt;60,60,H564),H564)</f>
        <v>59</v>
      </c>
      <c r="J564" s="58" t="n">
        <f aca="false">(E564+I564)/2</f>
        <v>59.5</v>
      </c>
      <c r="K564" s="58" t="n">
        <f aca="false">IF(TOT!AN566&lt;13.4,IF(J564&gt;73,73,J564),J564)</f>
        <v>59.5</v>
      </c>
      <c r="L564" s="58" t="n">
        <f aca="false">IF(TOT!AN566&lt;11,IF(K564&gt;66,66,K564),K564)</f>
        <v>59.5</v>
      </c>
    </row>
    <row r="565" customFormat="false" ht="13" hidden="false" customHeight="true" outlineLevel="0" collapsed="false">
      <c r="A565" s="17" t="s">
        <v>2705</v>
      </c>
      <c r="B565" s="50" t="n">
        <f aca="false">(TOT!AV567*60)/TOT!AK567</f>
        <v>4.63469584808504</v>
      </c>
      <c r="C565" s="37" t="n">
        <f aca="false">VLOOKUP(B565,'SC - SHOTS'!$A$3:$B$55,2)</f>
        <v>59</v>
      </c>
      <c r="D565" s="37" t="n">
        <f aca="false">IF(TOT!AK567&lt;400,IF(C565&gt;66,66,C565),C565)</f>
        <v>59</v>
      </c>
      <c r="E565" s="37" t="n">
        <f aca="false">IF(TOT!AK567&lt;200,IF(C565&gt;60,60,C565),C565)</f>
        <v>59</v>
      </c>
      <c r="F565" s="54" t="n">
        <f aca="false">(TOT!W567*60)/TOT!AK567</f>
        <v>0.289668490505315</v>
      </c>
      <c r="G565" s="58" t="n">
        <f aca="false">VLOOKUP(F565,'SC - GOALS'!$A$3:$B$55,2)</f>
        <v>60</v>
      </c>
      <c r="H565" s="58" t="n">
        <f aca="false">IF(TOT!AK567&lt;400,IF(G565&gt;66,66,G565),G565)</f>
        <v>60</v>
      </c>
      <c r="I565" s="58" t="n">
        <f aca="false">IF(TOT!AK567&lt;200,IF(H565&gt;60,60,H565),H565)</f>
        <v>60</v>
      </c>
      <c r="J565" s="58" t="n">
        <f aca="false">(E565+I565)/2</f>
        <v>59.5</v>
      </c>
      <c r="K565" s="58" t="n">
        <f aca="false">IF(TOT!AN567&lt;13.4,IF(J565&gt;73,73,J565),J565)</f>
        <v>59.5</v>
      </c>
      <c r="L565" s="58" t="n">
        <f aca="false">IF(TOT!AN567&lt;11,IF(K565&gt;66,66,K565),K565)</f>
        <v>59.5</v>
      </c>
    </row>
    <row r="566" customFormat="false" ht="13" hidden="false" customHeight="true" outlineLevel="0" collapsed="false">
      <c r="A566" s="17" t="s">
        <v>2708</v>
      </c>
      <c r="B566" s="50" t="n">
        <f aca="false">(TOT!AV568*60)/TOT!AK568</f>
        <v>5.24499036176982</v>
      </c>
      <c r="C566" s="37" t="n">
        <f aca="false">VLOOKUP(B566,'SC - SHOTS'!$A$3:$B$55,2)</f>
        <v>64</v>
      </c>
      <c r="D566" s="37" t="n">
        <f aca="false">IF(TOT!AK568&lt;400,IF(C566&gt;66,66,C566),C566)</f>
        <v>64</v>
      </c>
      <c r="E566" s="37" t="n">
        <f aca="false">IF(TOT!AK568&lt;200,IF(C566&gt;60,60,C566),C566)</f>
        <v>64</v>
      </c>
      <c r="F566" s="54" t="n">
        <f aca="false">(TOT!W568*60)/TOT!AK568</f>
        <v>0.322768637647374</v>
      </c>
      <c r="G566" s="58" t="n">
        <f aca="false">VLOOKUP(F566,'SC - GOALS'!$A$3:$B$55,2)</f>
        <v>62</v>
      </c>
      <c r="H566" s="58" t="n">
        <f aca="false">IF(TOT!AK568&lt;400,IF(G566&gt;66,66,G566),G566)</f>
        <v>62</v>
      </c>
      <c r="I566" s="58" t="n">
        <f aca="false">IF(TOT!AK568&lt;200,IF(H566&gt;60,60,H566),H566)</f>
        <v>62</v>
      </c>
      <c r="J566" s="58" t="n">
        <f aca="false">(E566+I566)/2</f>
        <v>63</v>
      </c>
      <c r="K566" s="58" t="n">
        <f aca="false">IF(TOT!AN568&lt;13.4,IF(J566&gt;73,73,J566),J566)</f>
        <v>63</v>
      </c>
      <c r="L566" s="58" t="n">
        <f aca="false">IF(TOT!AN568&lt;11,IF(K566&gt;66,66,K566),K566)</f>
        <v>63</v>
      </c>
    </row>
    <row r="567" customFormat="false" ht="13" hidden="false" customHeight="true" outlineLevel="0" collapsed="false">
      <c r="A567" s="17" t="s">
        <v>2711</v>
      </c>
      <c r="B567" s="50" t="n">
        <f aca="false">(TOT!AV569*60)/TOT!AK569</f>
        <v>5.56414219474505</v>
      </c>
      <c r="C567" s="37" t="n">
        <f aca="false">VLOOKUP(B567,'SC - SHOTS'!$A$3:$B$55,2)</f>
        <v>66</v>
      </c>
      <c r="D567" s="37" t="n">
        <f aca="false">IF(TOT!AK569&lt;400,IF(C567&gt;66,66,C567),C567)</f>
        <v>66</v>
      </c>
      <c r="E567" s="37" t="n">
        <f aca="false">IF(TOT!AK569&lt;200,IF(C567&gt;60,60,C567),C567)</f>
        <v>66</v>
      </c>
      <c r="F567" s="54" t="n">
        <f aca="false">(TOT!W569*60)/TOT!AK569</f>
        <v>0</v>
      </c>
      <c r="G567" s="58" t="n">
        <f aca="false">VLOOKUP(F567,'SC - GOALS'!$A$3:$B$55,2)</f>
        <v>47</v>
      </c>
      <c r="H567" s="58" t="n">
        <f aca="false">IF(TOT!AK569&lt;400,IF(G567&gt;66,66,G567),G567)</f>
        <v>47</v>
      </c>
      <c r="I567" s="58" t="n">
        <f aca="false">IF(TOT!AK569&lt;200,IF(H567&gt;60,60,H567),H567)</f>
        <v>47</v>
      </c>
      <c r="J567" s="58" t="n">
        <f aca="false">(E567+I567)/2</f>
        <v>56.5</v>
      </c>
      <c r="K567" s="58" t="n">
        <f aca="false">IF(TOT!AN569&lt;13.4,IF(J567&gt;73,73,J567),J567)</f>
        <v>56.5</v>
      </c>
      <c r="L567" s="58" t="n">
        <f aca="false">IF(TOT!AN569&lt;11,IF(K567&gt;66,66,K567),K567)</f>
        <v>56.5</v>
      </c>
    </row>
    <row r="568" customFormat="false" ht="13" hidden="false" customHeight="true" outlineLevel="0" collapsed="false">
      <c r="A568" s="17" t="s">
        <v>2714</v>
      </c>
      <c r="B568" s="50" t="n">
        <f aca="false">(TOT!AV570*60)/TOT!AK570</f>
        <v>10.2542462285053</v>
      </c>
      <c r="C568" s="37" t="n">
        <f aca="false">VLOOKUP(B568,'SC - SHOTS'!$A$3:$B$55,2)</f>
        <v>94</v>
      </c>
      <c r="D568" s="37" t="n">
        <f aca="false">IF(TOT!AK570&lt;400,IF(C568&gt;66,66,C568),C568)</f>
        <v>66</v>
      </c>
      <c r="E568" s="37" t="n">
        <f aca="false">IF(TOT!AK570&lt;200,IF(C568&gt;60,60,C568),C568)</f>
        <v>60</v>
      </c>
      <c r="F568" s="54" t="n">
        <f aca="false">(TOT!W570*60)/TOT!AK570</f>
        <v>0.759573794704099</v>
      </c>
      <c r="G568" s="58" t="n">
        <f aca="false">VLOOKUP(F568,'SC - GOALS'!$A$3:$B$55,2)</f>
        <v>79</v>
      </c>
      <c r="H568" s="58" t="n">
        <f aca="false">IF(TOT!AK570&lt;400,IF(G568&gt;66,66,G568),G568)</f>
        <v>66</v>
      </c>
      <c r="I568" s="58" t="n">
        <f aca="false">IF(TOT!AK570&lt;200,IF(H568&gt;60,60,H568),H568)</f>
        <v>60</v>
      </c>
      <c r="J568" s="58" t="n">
        <f aca="false">(E568+I568)/2</f>
        <v>60</v>
      </c>
      <c r="K568" s="58" t="n">
        <f aca="false">IF(TOT!AN570&lt;13.4,IF(J568&gt;73,73,J568),J568)</f>
        <v>60</v>
      </c>
      <c r="L568" s="58" t="n">
        <f aca="false">IF(TOT!AN570&lt;11,IF(K568&gt;66,66,K568),K568)</f>
        <v>60</v>
      </c>
    </row>
    <row r="569" customFormat="false" ht="13" hidden="false" customHeight="true" outlineLevel="0" collapsed="false">
      <c r="A569" s="17" t="s">
        <v>2718</v>
      </c>
      <c r="B569" s="50" t="n">
        <f aca="false">(TOT!AV571*60)/TOT!AK571</f>
        <v>4.62263580881006</v>
      </c>
      <c r="C569" s="37" t="n">
        <f aca="false">VLOOKUP(B569,'SC - SHOTS'!$A$3:$B$55,2)</f>
        <v>59</v>
      </c>
      <c r="D569" s="37" t="n">
        <f aca="false">IF(TOT!AK571&lt;400,IF(C569&gt;66,66,C569),C569)</f>
        <v>59</v>
      </c>
      <c r="E569" s="37" t="n">
        <f aca="false">IF(TOT!AK571&lt;200,IF(C569&gt;60,60,C569),C569)</f>
        <v>59</v>
      </c>
      <c r="F569" s="54" t="n">
        <f aca="false">(TOT!W571*60)/TOT!AK571</f>
        <v>0.815759260378246</v>
      </c>
      <c r="G569" s="58" t="n">
        <f aca="false">VLOOKUP(F569,'SC - GOALS'!$A$3:$B$55,2)</f>
        <v>81</v>
      </c>
      <c r="H569" s="58" t="n">
        <f aca="false">IF(TOT!AK571&lt;400,IF(G569&gt;66,66,G569),G569)</f>
        <v>81</v>
      </c>
      <c r="I569" s="58" t="n">
        <f aca="false">IF(TOT!AK571&lt;200,IF(H569&gt;60,60,H569),H569)</f>
        <v>81</v>
      </c>
      <c r="J569" s="58" t="n">
        <f aca="false">(E569+I569)/2</f>
        <v>70</v>
      </c>
      <c r="K569" s="58" t="n">
        <f aca="false">IF(TOT!AN571&lt;13.4,IF(J569&gt;73,73,J569),J569)</f>
        <v>70</v>
      </c>
      <c r="L569" s="58" t="n">
        <f aca="false">IF(TOT!AN571&lt;11,IF(K569&gt;66,66,K569),K569)</f>
        <v>70</v>
      </c>
    </row>
    <row r="570" customFormat="false" ht="13" hidden="false" customHeight="true" outlineLevel="0" collapsed="false">
      <c r="A570" s="17" t="s">
        <v>2722</v>
      </c>
      <c r="B570" s="50" t="n">
        <f aca="false">(TOT!AV572*60)/TOT!AK572</f>
        <v>7.46159473299195</v>
      </c>
      <c r="C570" s="37" t="n">
        <f aca="false">VLOOKUP(B570,'SC - SHOTS'!$A$3:$B$55,2)</f>
        <v>81</v>
      </c>
      <c r="D570" s="37" t="n">
        <f aca="false">IF(TOT!AK572&lt;400,IF(C570&gt;66,66,C570),C570)</f>
        <v>66</v>
      </c>
      <c r="E570" s="37" t="n">
        <f aca="false">IF(TOT!AK572&lt;200,IF(C570&gt;60,60,C570),C570)</f>
        <v>60</v>
      </c>
      <c r="F570" s="54" t="n">
        <f aca="false">(TOT!W572*60)/TOT!AK572</f>
        <v>0.877834674469642</v>
      </c>
      <c r="G570" s="58" t="n">
        <f aca="false">VLOOKUP(F570,'SC - GOALS'!$A$3:$B$55,2)</f>
        <v>83</v>
      </c>
      <c r="H570" s="58" t="n">
        <f aca="false">IF(TOT!AK572&lt;400,IF(G570&gt;66,66,G570),G570)</f>
        <v>66</v>
      </c>
      <c r="I570" s="58" t="n">
        <f aca="false">IF(TOT!AK572&lt;200,IF(H570&gt;60,60,H570),H570)</f>
        <v>60</v>
      </c>
      <c r="J570" s="58" t="n">
        <f aca="false">(E570+I570)/2</f>
        <v>60</v>
      </c>
      <c r="K570" s="58" t="n">
        <f aca="false">IF(TOT!AN572&lt;13.4,IF(J570&gt;73,73,J570),J570)</f>
        <v>60</v>
      </c>
      <c r="L570" s="58" t="n">
        <f aca="false">IF(TOT!AN572&lt;11,IF(K570&gt;66,66,K570),K570)</f>
        <v>60</v>
      </c>
    </row>
    <row r="571" customFormat="false" ht="13" hidden="false" customHeight="true" outlineLevel="0" collapsed="false">
      <c r="A571" s="17" t="s">
        <v>2727</v>
      </c>
      <c r="B571" s="50" t="n">
        <f aca="false">(TOT!AV573*60)/TOT!AK573</f>
        <v>9.61595839904522</v>
      </c>
      <c r="C571" s="37" t="n">
        <f aca="false">VLOOKUP(B571,'SC - SHOTS'!$A$3:$B$55,2)</f>
        <v>93</v>
      </c>
      <c r="D571" s="37" t="n">
        <f aca="false">IF(TOT!AK573&lt;400,IF(C571&gt;66,66,C571),C571)</f>
        <v>93</v>
      </c>
      <c r="E571" s="37" t="n">
        <f aca="false">IF(TOT!AK573&lt;200,IF(C571&gt;60,60,C571),C571)</f>
        <v>93</v>
      </c>
      <c r="F571" s="54" t="n">
        <f aca="false">(TOT!W573*60)/TOT!AK573</f>
        <v>1.22756915732492</v>
      </c>
      <c r="G571" s="58" t="n">
        <f aca="false">VLOOKUP(F571,'SC - GOALS'!$A$3:$B$55,2)</f>
        <v>93</v>
      </c>
      <c r="H571" s="58" t="n">
        <f aca="false">IF(TOT!AK573&lt;400,IF(G571&gt;66,66,G571),G571)</f>
        <v>93</v>
      </c>
      <c r="I571" s="58" t="n">
        <f aca="false">IF(TOT!AK573&lt;200,IF(H571&gt;60,60,H571),H571)</f>
        <v>93</v>
      </c>
      <c r="J571" s="58" t="n">
        <f aca="false">(E571+I571)/2</f>
        <v>93</v>
      </c>
      <c r="K571" s="58" t="n">
        <f aca="false">IF(TOT!AN573&lt;13.4,IF(J571&gt;73,73,J571),J571)</f>
        <v>93</v>
      </c>
      <c r="L571" s="58" t="n">
        <f aca="false">IF(TOT!AN573&lt;11,IF(K571&gt;66,66,K571),K571)</f>
        <v>93</v>
      </c>
    </row>
    <row r="572" customFormat="false" ht="13" hidden="false" customHeight="true" outlineLevel="0" collapsed="false">
      <c r="A572" s="17" t="s">
        <v>2731</v>
      </c>
      <c r="B572" s="50" t="n">
        <f aca="false">(TOT!AV574*60)/TOT!AK574</f>
        <v>4.2413558375368</v>
      </c>
      <c r="C572" s="37" t="n">
        <f aca="false">VLOOKUP(B572,'SC - SHOTS'!$A$3:$B$55,2)</f>
        <v>56</v>
      </c>
      <c r="D572" s="37" t="n">
        <f aca="false">IF(TOT!AK574&lt;400,IF(C572&gt;66,66,C572),C572)</f>
        <v>56</v>
      </c>
      <c r="E572" s="37" t="n">
        <f aca="false">IF(TOT!AK574&lt;200,IF(C572&gt;60,60,C572),C572)</f>
        <v>56</v>
      </c>
      <c r="F572" s="54" t="n">
        <f aca="false">(TOT!W574*60)/TOT!AK574</f>
        <v>0.314174506484207</v>
      </c>
      <c r="G572" s="58" t="n">
        <f aca="false">VLOOKUP(F572,'SC - GOALS'!$A$3:$B$55,2)</f>
        <v>61</v>
      </c>
      <c r="H572" s="58" t="n">
        <f aca="false">IF(TOT!AK574&lt;400,IF(G572&gt;66,66,G572),G572)</f>
        <v>61</v>
      </c>
      <c r="I572" s="58" t="n">
        <f aca="false">IF(TOT!AK574&lt;200,IF(H572&gt;60,60,H572),H572)</f>
        <v>61</v>
      </c>
      <c r="J572" s="58" t="n">
        <f aca="false">(E572+I572)/2</f>
        <v>58.5</v>
      </c>
      <c r="K572" s="58" t="n">
        <f aca="false">IF(TOT!AN574&lt;13.4,IF(J572&gt;73,73,J572),J572)</f>
        <v>58.5</v>
      </c>
      <c r="L572" s="58" t="n">
        <f aca="false">IF(TOT!AN574&lt;11,IF(K572&gt;66,66,K572),K572)</f>
        <v>58.5</v>
      </c>
    </row>
    <row r="573" customFormat="false" ht="13" hidden="false" customHeight="true" outlineLevel="0" collapsed="false">
      <c r="A573" s="17" t="s">
        <v>2735</v>
      </c>
      <c r="B573" s="50" t="n">
        <f aca="false">(TOT!AV575*60)/TOT!AK575</f>
        <v>5.95178760287364</v>
      </c>
      <c r="C573" s="37" t="n">
        <f aca="false">VLOOKUP(B573,'SC - SHOTS'!$A$3:$B$55,2)</f>
        <v>69</v>
      </c>
      <c r="D573" s="37" t="n">
        <f aca="false">IF(TOT!AK575&lt;400,IF(C573&gt;66,66,C573),C573)</f>
        <v>69</v>
      </c>
      <c r="E573" s="37" t="n">
        <f aca="false">IF(TOT!AK575&lt;200,IF(C573&gt;60,60,C573),C573)</f>
        <v>69</v>
      </c>
      <c r="F573" s="54" t="n">
        <f aca="false">(TOT!W575*60)/TOT!AK575</f>
        <v>0.831499738636758</v>
      </c>
      <c r="G573" s="58" t="n">
        <f aca="false">VLOOKUP(F573,'SC - GOALS'!$A$3:$B$55,2)</f>
        <v>82</v>
      </c>
      <c r="H573" s="58" t="n">
        <f aca="false">IF(TOT!AK575&lt;400,IF(G573&gt;66,66,G573),G573)</f>
        <v>82</v>
      </c>
      <c r="I573" s="58" t="n">
        <f aca="false">IF(TOT!AK575&lt;200,IF(H573&gt;60,60,H573),H573)</f>
        <v>82</v>
      </c>
      <c r="J573" s="58" t="n">
        <f aca="false">(E573+I573)/2</f>
        <v>75.5</v>
      </c>
      <c r="K573" s="58" t="n">
        <f aca="false">IF(TOT!AN575&lt;13.4,IF(J573&gt;73,73,J573),J573)</f>
        <v>75.5</v>
      </c>
      <c r="L573" s="58" t="n">
        <f aca="false">IF(TOT!AN575&lt;11,IF(K573&gt;66,66,K573),K573)</f>
        <v>75.5</v>
      </c>
    </row>
    <row r="574" customFormat="false" ht="13" hidden="false" customHeight="true" outlineLevel="0" collapsed="false">
      <c r="A574" s="17" t="s">
        <v>2738</v>
      </c>
      <c r="B574" s="50" t="n">
        <f aca="false">(TOT!AV576*60)/TOT!AK576</f>
        <v>6.5698226147894</v>
      </c>
      <c r="C574" s="37" t="n">
        <f aca="false">VLOOKUP(B574,'SC - SHOTS'!$A$3:$B$55,2)</f>
        <v>74</v>
      </c>
      <c r="D574" s="37" t="n">
        <f aca="false">IF(TOT!AK576&lt;400,IF(C574&gt;66,66,C574),C574)</f>
        <v>74</v>
      </c>
      <c r="E574" s="37" t="n">
        <f aca="false">IF(TOT!AK576&lt;200,IF(C574&gt;60,60,C574),C574)</f>
        <v>74</v>
      </c>
      <c r="F574" s="54" t="n">
        <f aca="false">(TOT!W576*60)/TOT!AK576</f>
        <v>0.394189356887364</v>
      </c>
      <c r="G574" s="58" t="n">
        <f aca="false">VLOOKUP(F574,'SC - GOALS'!$A$3:$B$55,2)</f>
        <v>65</v>
      </c>
      <c r="H574" s="58" t="n">
        <f aca="false">IF(TOT!AK576&lt;400,IF(G574&gt;66,66,G574),G574)</f>
        <v>65</v>
      </c>
      <c r="I574" s="58" t="n">
        <f aca="false">IF(TOT!AK576&lt;200,IF(H574&gt;60,60,H574),H574)</f>
        <v>65</v>
      </c>
      <c r="J574" s="58" t="n">
        <f aca="false">(E574+I574)/2</f>
        <v>69.5</v>
      </c>
      <c r="K574" s="58" t="n">
        <f aca="false">IF(TOT!AN576&lt;13.4,IF(J574&gt;73,73,J574),J574)</f>
        <v>69.5</v>
      </c>
      <c r="L574" s="58" t="n">
        <f aca="false">IF(TOT!AN576&lt;11,IF(K574&gt;66,66,K574),K574)</f>
        <v>69.5</v>
      </c>
    </row>
    <row r="575" customFormat="false" ht="13" hidden="false" customHeight="true" outlineLevel="0" collapsed="false">
      <c r="A575" s="17" t="s">
        <v>2743</v>
      </c>
      <c r="B575" s="50" t="n">
        <f aca="false">(TOT!AV577*60)/TOT!AK577</f>
        <v>7.90313996806823</v>
      </c>
      <c r="C575" s="37" t="n">
        <f aca="false">VLOOKUP(B575,'SC - SHOTS'!$A$3:$B$55,2)</f>
        <v>84</v>
      </c>
      <c r="D575" s="37" t="n">
        <f aca="false">IF(TOT!AK577&lt;400,IF(C575&gt;66,66,C575),C575)</f>
        <v>66</v>
      </c>
      <c r="E575" s="37" t="n">
        <f aca="false">IF(TOT!AK577&lt;200,IF(C575&gt;60,60,C575),C575)</f>
        <v>84</v>
      </c>
      <c r="F575" s="54" t="n">
        <f aca="false">(TOT!W577*60)/TOT!AK577</f>
        <v>0.718467269824384</v>
      </c>
      <c r="G575" s="58" t="n">
        <f aca="false">VLOOKUP(F575,'SC - GOALS'!$A$3:$B$55,2)</f>
        <v>78</v>
      </c>
      <c r="H575" s="58" t="n">
        <f aca="false">IF(TOT!AK577&lt;400,IF(G575&gt;66,66,G575),G575)</f>
        <v>66</v>
      </c>
      <c r="I575" s="58" t="n">
        <f aca="false">IF(TOT!AK577&lt;200,IF(H575&gt;60,60,H575),H575)</f>
        <v>66</v>
      </c>
      <c r="J575" s="58" t="n">
        <f aca="false">(E575+I575)/2</f>
        <v>75</v>
      </c>
      <c r="K575" s="58" t="n">
        <f aca="false">IF(TOT!AN577&lt;13.4,IF(J575&gt;73,73,J575),J575)</f>
        <v>73</v>
      </c>
      <c r="L575" s="58" t="n">
        <f aca="false">IF(TOT!AN577&lt;11,IF(K575&gt;66,66,K575),K575)</f>
        <v>66</v>
      </c>
    </row>
    <row r="576" customFormat="false" ht="13" hidden="false" customHeight="true" outlineLevel="0" collapsed="false">
      <c r="A576" s="17" t="s">
        <v>2747</v>
      </c>
      <c r="B576" s="50" t="n">
        <f aca="false">(TOT!AV578*60)/TOT!AK578</f>
        <v>10.4537921021275</v>
      </c>
      <c r="C576" s="37" t="n">
        <f aca="false">VLOOKUP(B576,'SC - SHOTS'!$A$3:$B$55,2)</f>
        <v>95</v>
      </c>
      <c r="D576" s="37" t="n">
        <f aca="false">IF(TOT!AK578&lt;400,IF(C576&gt;66,66,C576),C576)</f>
        <v>95</v>
      </c>
      <c r="E576" s="37" t="n">
        <f aca="false">IF(TOT!AK578&lt;200,IF(C576&gt;60,60,C576),C576)</f>
        <v>95</v>
      </c>
      <c r="F576" s="54" t="n">
        <f aca="false">(TOT!W578*60)/TOT!AK578</f>
        <v>0.838275781774373</v>
      </c>
      <c r="G576" s="58" t="n">
        <f aca="false">VLOOKUP(F576,'SC - GOALS'!$A$3:$B$55,2)</f>
        <v>82</v>
      </c>
      <c r="H576" s="58" t="n">
        <f aca="false">IF(TOT!AK578&lt;400,IF(G576&gt;66,66,G576),G576)</f>
        <v>82</v>
      </c>
      <c r="I576" s="58" t="n">
        <f aca="false">IF(TOT!AK578&lt;200,IF(H576&gt;60,60,H576),H576)</f>
        <v>82</v>
      </c>
      <c r="J576" s="58" t="n">
        <f aca="false">(E576+I576)/2</f>
        <v>88.5</v>
      </c>
      <c r="K576" s="58" t="n">
        <f aca="false">IF(TOT!AN578&lt;13.4,IF(J576&gt;73,73,J576),J576)</f>
        <v>88.5</v>
      </c>
      <c r="L576" s="58" t="n">
        <f aca="false">IF(TOT!AN578&lt;11,IF(K576&gt;66,66,K576),K576)</f>
        <v>88.5</v>
      </c>
    </row>
    <row r="577" customFormat="false" ht="13" hidden="false" customHeight="true" outlineLevel="0" collapsed="false">
      <c r="A577" s="17" t="s">
        <v>2750</v>
      </c>
      <c r="B577" s="50" t="n">
        <f aca="false">(TOT!AV579*60)/TOT!AK579</f>
        <v>6.14184742871077</v>
      </c>
      <c r="C577" s="37" t="n">
        <f aca="false">VLOOKUP(B577,'SC - SHOTS'!$A$3:$B$55,2)</f>
        <v>71</v>
      </c>
      <c r="D577" s="37" t="n">
        <f aca="false">IF(TOT!AK579&lt;400,IF(C577&gt;66,66,C577),C577)</f>
        <v>66</v>
      </c>
      <c r="E577" s="37" t="n">
        <f aca="false">IF(TOT!AK579&lt;200,IF(C577&gt;60,60,C577),C577)</f>
        <v>71</v>
      </c>
      <c r="F577" s="54" t="n">
        <f aca="false">(TOT!W579*60)/TOT!AK579</f>
        <v>0.658055081647583</v>
      </c>
      <c r="G577" s="58" t="n">
        <f aca="false">VLOOKUP(F577,'SC - GOALS'!$A$3:$B$55,2)</f>
        <v>76</v>
      </c>
      <c r="H577" s="58" t="n">
        <f aca="false">IF(TOT!AK579&lt;400,IF(G577&gt;66,66,G577),G577)</f>
        <v>66</v>
      </c>
      <c r="I577" s="58" t="n">
        <f aca="false">IF(TOT!AK579&lt;200,IF(H577&gt;60,60,H577),H577)</f>
        <v>66</v>
      </c>
      <c r="J577" s="58" t="n">
        <f aca="false">(E577+I577)/2</f>
        <v>68.5</v>
      </c>
      <c r="K577" s="58" t="n">
        <f aca="false">IF(TOT!AN579&lt;13.4,IF(J577&gt;73,73,J577),J577)</f>
        <v>68.5</v>
      </c>
      <c r="L577" s="58" t="n">
        <f aca="false">IF(TOT!AN579&lt;11,IF(K577&gt;66,66,K577),K577)</f>
        <v>66</v>
      </c>
    </row>
    <row r="578" customFormat="false" ht="13" hidden="false" customHeight="true" outlineLevel="0" collapsed="false">
      <c r="A578" s="17" t="s">
        <v>2755</v>
      </c>
      <c r="B578" s="50" t="n">
        <f aca="false">(TOT!AV580*60)/TOT!AK580</f>
        <v>4.84771168872588</v>
      </c>
      <c r="C578" s="37" t="n">
        <f aca="false">VLOOKUP(B578,'SC - SHOTS'!$A$3:$B$55,2)</f>
        <v>61</v>
      </c>
      <c r="D578" s="37" t="n">
        <f aca="false">IF(TOT!AK580&lt;400,IF(C578&gt;66,66,C578),C578)</f>
        <v>61</v>
      </c>
      <c r="E578" s="37" t="n">
        <f aca="false">IF(TOT!AK580&lt;200,IF(C578&gt;60,60,C578),C578)</f>
        <v>61</v>
      </c>
      <c r="F578" s="54" t="n">
        <f aca="false">(TOT!W580*60)/TOT!AK580</f>
        <v>0.510285440918514</v>
      </c>
      <c r="G578" s="58" t="n">
        <f aca="false">VLOOKUP(F578,'SC - GOALS'!$A$3:$B$55,2)</f>
        <v>70</v>
      </c>
      <c r="H578" s="58" t="n">
        <f aca="false">IF(TOT!AK580&lt;400,IF(G578&gt;66,66,G578),G578)</f>
        <v>70</v>
      </c>
      <c r="I578" s="58" t="n">
        <f aca="false">IF(TOT!AK580&lt;200,IF(H578&gt;60,60,H578),H578)</f>
        <v>70</v>
      </c>
      <c r="J578" s="58" t="n">
        <f aca="false">(E578+I578)/2</f>
        <v>65.5</v>
      </c>
      <c r="K578" s="58" t="n">
        <f aca="false">IF(TOT!AN580&lt;13.4,IF(J578&gt;73,73,J578),J578)</f>
        <v>65.5</v>
      </c>
      <c r="L578" s="58" t="n">
        <f aca="false">IF(TOT!AN580&lt;11,IF(K578&gt;66,66,K578),K578)</f>
        <v>65.5</v>
      </c>
    </row>
    <row r="579" customFormat="false" ht="13" hidden="false" customHeight="true" outlineLevel="0" collapsed="false">
      <c r="A579" s="17" t="s">
        <v>2758</v>
      </c>
      <c r="B579" s="50" t="n">
        <f aca="false">(TOT!AV581*60)/TOT!AK581</f>
        <v>4.87639688452417</v>
      </c>
      <c r="C579" s="37" t="n">
        <f aca="false">VLOOKUP(B579,'SC - SHOTS'!$A$3:$B$55,2)</f>
        <v>61</v>
      </c>
      <c r="D579" s="37" t="n">
        <f aca="false">IF(TOT!AK581&lt;400,IF(C579&gt;66,66,C579),C579)</f>
        <v>61</v>
      </c>
      <c r="E579" s="37" t="n">
        <f aca="false">IF(TOT!AK581&lt;200,IF(C579&gt;60,60,C579),C579)</f>
        <v>61</v>
      </c>
      <c r="F579" s="54" t="n">
        <f aca="false">(TOT!W581*60)/TOT!AK581</f>
        <v>0.696628126360595</v>
      </c>
      <c r="G579" s="58" t="n">
        <f aca="false">VLOOKUP(F579,'SC - GOALS'!$A$3:$B$55,2)</f>
        <v>77</v>
      </c>
      <c r="H579" s="58" t="n">
        <f aca="false">IF(TOT!AK581&lt;400,IF(G579&gt;66,66,G579),G579)</f>
        <v>66</v>
      </c>
      <c r="I579" s="58" t="n">
        <f aca="false">IF(TOT!AK581&lt;200,IF(H579&gt;60,60,H579),H579)</f>
        <v>66</v>
      </c>
      <c r="J579" s="58" t="n">
        <f aca="false">(E579+I579)/2</f>
        <v>63.5</v>
      </c>
      <c r="K579" s="58" t="n">
        <f aca="false">IF(TOT!AN581&lt;13.4,IF(J579&gt;73,73,J579),J579)</f>
        <v>63.5</v>
      </c>
      <c r="L579" s="58" t="n">
        <f aca="false">IF(TOT!AN581&lt;11,IF(K579&gt;66,66,K579),K579)</f>
        <v>63.5</v>
      </c>
    </row>
    <row r="580" customFormat="false" ht="13" hidden="false" customHeight="true" outlineLevel="0" collapsed="false">
      <c r="A580" s="17" t="s">
        <v>2763</v>
      </c>
      <c r="B580" s="50" t="n">
        <f aca="false">(TOT!AV582*60)/TOT!AK582</f>
        <v>6.41940085592016</v>
      </c>
      <c r="C580" s="37" t="n">
        <f aca="false">VLOOKUP(B580,'SC - SHOTS'!$A$3:$B$55,2)</f>
        <v>73</v>
      </c>
      <c r="D580" s="37" t="n">
        <f aca="false">IF(TOT!AK582&lt;400,IF(C580&gt;66,66,C580),C580)</f>
        <v>66</v>
      </c>
      <c r="E580" s="37" t="n">
        <f aca="false">IF(TOT!AK582&lt;200,IF(C580&gt;60,60,C580),C580)</f>
        <v>60</v>
      </c>
      <c r="F580" s="54" t="n">
        <f aca="false">(TOT!W582*60)/TOT!AK582</f>
        <v>0</v>
      </c>
      <c r="G580" s="58" t="n">
        <f aca="false">VLOOKUP(F580,'SC - GOALS'!$A$3:$B$55,2)</f>
        <v>47</v>
      </c>
      <c r="H580" s="58" t="n">
        <f aca="false">IF(TOT!AK582&lt;400,IF(G580&gt;66,66,G580),G580)</f>
        <v>47</v>
      </c>
      <c r="I580" s="58" t="n">
        <f aca="false">IF(TOT!AK582&lt;200,IF(H580&gt;60,60,H580),H580)</f>
        <v>47</v>
      </c>
      <c r="J580" s="58" t="n">
        <f aca="false">(E580+I580)/2</f>
        <v>53.5</v>
      </c>
      <c r="K580" s="58" t="n">
        <f aca="false">IF(TOT!AN582&lt;13.4,IF(J580&gt;73,73,J580),J580)</f>
        <v>53.5</v>
      </c>
      <c r="L580" s="58" t="n">
        <f aca="false">IF(TOT!AN582&lt;11,IF(K580&gt;66,66,K580),K580)</f>
        <v>53.5</v>
      </c>
    </row>
    <row r="581" customFormat="false" ht="13" hidden="false" customHeight="true" outlineLevel="0" collapsed="false">
      <c r="A581" s="17" t="s">
        <v>2767</v>
      </c>
      <c r="B581" s="50" t="n">
        <f aca="false">(TOT!AV583*60)/TOT!AK583</f>
        <v>1.36234626300852</v>
      </c>
      <c r="C581" s="37" t="n">
        <f aca="false">VLOOKUP(B581,'SC - SHOTS'!$A$3:$B$55,2)</f>
        <v>47</v>
      </c>
      <c r="D581" s="37" t="n">
        <f aca="false">IF(TOT!AK583&lt;400,IF(C581&gt;66,66,C581),C581)</f>
        <v>47</v>
      </c>
      <c r="E581" s="37" t="n">
        <f aca="false">IF(TOT!AK583&lt;200,IF(C581&gt;60,60,C581),C581)</f>
        <v>47</v>
      </c>
      <c r="F581" s="54" t="n">
        <f aca="false">(TOT!W583*60)/TOT!AK583</f>
        <v>0</v>
      </c>
      <c r="G581" s="58" t="n">
        <f aca="false">VLOOKUP(F581,'SC - GOALS'!$A$3:$B$55,2)</f>
        <v>47</v>
      </c>
      <c r="H581" s="58" t="n">
        <f aca="false">IF(TOT!AK583&lt;400,IF(G581&gt;66,66,G581),G581)</f>
        <v>47</v>
      </c>
      <c r="I581" s="58" t="n">
        <f aca="false">IF(TOT!AK583&lt;200,IF(H581&gt;60,60,H581),H581)</f>
        <v>47</v>
      </c>
      <c r="J581" s="58" t="n">
        <f aca="false">(E581+I581)/2</f>
        <v>47</v>
      </c>
      <c r="K581" s="58" t="n">
        <f aca="false">IF(TOT!AN583&lt;13.4,IF(J581&gt;73,73,J581),J581)</f>
        <v>47</v>
      </c>
      <c r="L581" s="58" t="n">
        <f aca="false">IF(TOT!AN583&lt;11,IF(K581&gt;66,66,K581),K581)</f>
        <v>47</v>
      </c>
    </row>
    <row r="582" customFormat="false" ht="13" hidden="false" customHeight="true" outlineLevel="0" collapsed="false">
      <c r="A582" s="17" t="s">
        <v>2770</v>
      </c>
      <c r="B582" s="50" t="n">
        <f aca="false">(TOT!AV584*60)/TOT!AK584</f>
        <v>1.12324492979719</v>
      </c>
      <c r="C582" s="37" t="n">
        <f aca="false">VLOOKUP(B582,'SC - SHOTS'!$A$3:$B$55,2)</f>
        <v>47</v>
      </c>
      <c r="D582" s="37" t="n">
        <f aca="false">IF(TOT!AK584&lt;400,IF(C582&gt;66,66,C582),C582)</f>
        <v>47</v>
      </c>
      <c r="E582" s="37" t="n">
        <f aca="false">IF(TOT!AK584&lt;200,IF(C582&gt;60,60,C582),C582)</f>
        <v>47</v>
      </c>
      <c r="F582" s="54" t="n">
        <f aca="false">(TOT!W584*60)/TOT!AK584</f>
        <v>0</v>
      </c>
      <c r="G582" s="58" t="n">
        <f aca="false">VLOOKUP(F582,'SC - GOALS'!$A$3:$B$55,2)</f>
        <v>47</v>
      </c>
      <c r="H582" s="58" t="n">
        <f aca="false">IF(TOT!AK584&lt;400,IF(G582&gt;66,66,G582),G582)</f>
        <v>47</v>
      </c>
      <c r="I582" s="58" t="n">
        <f aca="false">IF(TOT!AK584&lt;200,IF(H582&gt;60,60,H582),H582)</f>
        <v>47</v>
      </c>
      <c r="J582" s="58" t="n">
        <f aca="false">(E582+I582)/2</f>
        <v>47</v>
      </c>
      <c r="K582" s="58" t="n">
        <f aca="false">IF(TOT!AN584&lt;13.4,IF(J582&gt;73,73,J582),J582)</f>
        <v>47</v>
      </c>
      <c r="L582" s="58" t="n">
        <f aca="false">IF(TOT!AN584&lt;11,IF(K582&gt;66,66,K582),K582)</f>
        <v>47</v>
      </c>
    </row>
    <row r="583" customFormat="false" ht="13" hidden="false" customHeight="true" outlineLevel="0" collapsed="false">
      <c r="A583" s="17" t="s">
        <v>2774</v>
      </c>
      <c r="B583" s="50" t="n">
        <f aca="false">(TOT!AV585*60)/TOT!AK585</f>
        <v>4.50193442494831</v>
      </c>
      <c r="C583" s="37" t="n">
        <f aca="false">VLOOKUP(B583,'SC - SHOTS'!$A$3:$B$55,2)</f>
        <v>58</v>
      </c>
      <c r="D583" s="37" t="n">
        <f aca="false">IF(TOT!AK585&lt;400,IF(C583&gt;66,66,C583),C583)</f>
        <v>58</v>
      </c>
      <c r="E583" s="37" t="n">
        <f aca="false">IF(TOT!AK585&lt;200,IF(C583&gt;60,60,C583),C583)</f>
        <v>58</v>
      </c>
      <c r="F583" s="54" t="n">
        <f aca="false">(TOT!W585*60)/TOT!AK585</f>
        <v>0.211028176169452</v>
      </c>
      <c r="G583" s="58" t="n">
        <f aca="false">VLOOKUP(F583,'SC - GOALS'!$A$3:$B$55,2)</f>
        <v>56</v>
      </c>
      <c r="H583" s="58" t="n">
        <f aca="false">IF(TOT!AK585&lt;400,IF(G583&gt;66,66,G583),G583)</f>
        <v>56</v>
      </c>
      <c r="I583" s="58" t="n">
        <f aca="false">IF(TOT!AK585&lt;200,IF(H583&gt;60,60,H583),H583)</f>
        <v>56</v>
      </c>
      <c r="J583" s="58" t="n">
        <f aca="false">(E583+I583)/2</f>
        <v>57</v>
      </c>
      <c r="K583" s="58" t="n">
        <f aca="false">IF(TOT!AN585&lt;13.4,IF(J583&gt;73,73,J583),J583)</f>
        <v>57</v>
      </c>
      <c r="L583" s="58" t="n">
        <f aca="false">IF(TOT!AN585&lt;11,IF(K583&gt;66,66,K583),K583)</f>
        <v>57</v>
      </c>
    </row>
    <row r="584" customFormat="false" ht="13" hidden="false" customHeight="true" outlineLevel="0" collapsed="false">
      <c r="A584" s="17" t="s">
        <v>2777</v>
      </c>
      <c r="B584" s="50" t="n">
        <f aca="false">(TOT!AV586*60)/TOT!AK586</f>
        <v>8.45867041857217</v>
      </c>
      <c r="C584" s="37" t="n">
        <f aca="false">VLOOKUP(B584,'SC - SHOTS'!$A$3:$B$55,2)</f>
        <v>87</v>
      </c>
      <c r="D584" s="37" t="n">
        <f aca="false">IF(TOT!AK586&lt;400,IF(C584&gt;66,66,C584),C584)</f>
        <v>87</v>
      </c>
      <c r="E584" s="37" t="n">
        <f aca="false">IF(TOT!AK586&lt;200,IF(C584&gt;60,60,C584),C584)</f>
        <v>87</v>
      </c>
      <c r="F584" s="54" t="n">
        <f aca="false">(TOT!W586*60)/TOT!AK586</f>
        <v>0.506507210692944</v>
      </c>
      <c r="G584" s="58" t="n">
        <f aca="false">VLOOKUP(F584,'SC - GOALS'!$A$3:$B$55,2)</f>
        <v>70</v>
      </c>
      <c r="H584" s="58" t="n">
        <f aca="false">IF(TOT!AK586&lt;400,IF(G584&gt;66,66,G584),G584)</f>
        <v>70</v>
      </c>
      <c r="I584" s="58" t="n">
        <f aca="false">IF(TOT!AK586&lt;200,IF(H584&gt;60,60,H584),H584)</f>
        <v>70</v>
      </c>
      <c r="J584" s="58" t="n">
        <f aca="false">(E584+I584)/2</f>
        <v>78.5</v>
      </c>
      <c r="K584" s="58" t="n">
        <f aca="false">IF(TOT!AN586&lt;13.4,IF(J584&gt;73,73,J584),J584)</f>
        <v>78.5</v>
      </c>
      <c r="L584" s="58" t="n">
        <f aca="false">IF(TOT!AN586&lt;11,IF(K584&gt;66,66,K584),K584)</f>
        <v>78.5</v>
      </c>
    </row>
    <row r="585" customFormat="false" ht="13" hidden="false" customHeight="true" outlineLevel="0" collapsed="false">
      <c r="A585" s="17" t="s">
        <v>2782</v>
      </c>
      <c r="B585" s="50" t="n">
        <f aca="false">(TOT!AV587*60)/TOT!AK587</f>
        <v>8.45248639757054</v>
      </c>
      <c r="C585" s="37" t="n">
        <f aca="false">VLOOKUP(B585,'SC - SHOTS'!$A$3:$B$55,2)</f>
        <v>87</v>
      </c>
      <c r="D585" s="37" t="n">
        <f aca="false">IF(TOT!AK587&lt;400,IF(C585&gt;66,66,C585),C585)</f>
        <v>87</v>
      </c>
      <c r="E585" s="37" t="n">
        <f aca="false">IF(TOT!AK587&lt;200,IF(C585&gt;60,60,C585),C585)</f>
        <v>87</v>
      </c>
      <c r="F585" s="54" t="n">
        <f aca="false">(TOT!W587*60)/TOT!AK587</f>
        <v>1.36656965709224</v>
      </c>
      <c r="G585" s="58" t="n">
        <f aca="false">VLOOKUP(F585,'SC - GOALS'!$A$3:$B$55,2)</f>
        <v>95</v>
      </c>
      <c r="H585" s="58" t="n">
        <f aca="false">IF(TOT!AK587&lt;400,IF(G585&gt;66,66,G585),G585)</f>
        <v>95</v>
      </c>
      <c r="I585" s="58" t="n">
        <f aca="false">IF(TOT!AK587&lt;200,IF(H585&gt;60,60,H585),H585)</f>
        <v>95</v>
      </c>
      <c r="J585" s="58" t="n">
        <f aca="false">(E585+I585)/2</f>
        <v>91</v>
      </c>
      <c r="K585" s="58" t="n">
        <f aca="false">IF(TOT!AN587&lt;13.4,IF(J585&gt;73,73,J585),J585)</f>
        <v>91</v>
      </c>
      <c r="L585" s="58" t="n">
        <f aca="false">IF(TOT!AN587&lt;11,IF(K585&gt;66,66,K585),K585)</f>
        <v>91</v>
      </c>
    </row>
    <row r="586" customFormat="false" ht="13" hidden="false" customHeight="true" outlineLevel="0" collapsed="false">
      <c r="A586" s="17" t="s">
        <v>2787</v>
      </c>
      <c r="B586" s="50" t="n">
        <f aca="false">(TOT!AV588*60)/TOT!AK588</f>
        <v>5.70643559125001</v>
      </c>
      <c r="C586" s="37" t="n">
        <f aca="false">VLOOKUP(B586,'SC - SHOTS'!$A$3:$B$55,2)</f>
        <v>67</v>
      </c>
      <c r="D586" s="37" t="n">
        <f aca="false">IF(TOT!AK588&lt;400,IF(C586&gt;66,66,C586),C586)</f>
        <v>66</v>
      </c>
      <c r="E586" s="37" t="n">
        <f aca="false">IF(TOT!AK588&lt;200,IF(C586&gt;60,60,C586),C586)</f>
        <v>60</v>
      </c>
      <c r="F586" s="54" t="n">
        <f aca="false">(TOT!W588*60)/TOT!AK588</f>
        <v>0</v>
      </c>
      <c r="G586" s="58" t="n">
        <f aca="false">VLOOKUP(F586,'SC - GOALS'!$A$3:$B$55,2)</f>
        <v>47</v>
      </c>
      <c r="H586" s="58" t="n">
        <f aca="false">IF(TOT!AK588&lt;400,IF(G586&gt;66,66,G586),G586)</f>
        <v>47</v>
      </c>
      <c r="I586" s="58" t="n">
        <f aca="false">IF(TOT!AK588&lt;200,IF(H586&gt;60,60,H586),H586)</f>
        <v>47</v>
      </c>
      <c r="J586" s="58" t="n">
        <f aca="false">(E586+I586)/2</f>
        <v>53.5</v>
      </c>
      <c r="K586" s="58" t="n">
        <f aca="false">IF(TOT!AN588&lt;13.4,IF(J586&gt;73,73,J586),J586)</f>
        <v>53.5</v>
      </c>
      <c r="L586" s="58" t="n">
        <f aca="false">IF(TOT!AN588&lt;11,IF(K586&gt;66,66,K586),K586)</f>
        <v>53.5</v>
      </c>
    </row>
    <row r="587" customFormat="false" ht="13" hidden="false" customHeight="true" outlineLevel="0" collapsed="false">
      <c r="A587" s="17" t="s">
        <v>2790</v>
      </c>
      <c r="B587" s="50" t="n">
        <f aca="false">(TOT!AV589*60)/TOT!AK589</f>
        <v>5.71797289919095</v>
      </c>
      <c r="C587" s="37" t="n">
        <f aca="false">VLOOKUP(B587,'SC - SHOTS'!$A$3:$B$55,2)</f>
        <v>67</v>
      </c>
      <c r="D587" s="37" t="n">
        <f aca="false">IF(TOT!AK589&lt;400,IF(C587&gt;66,66,C587),C587)</f>
        <v>67</v>
      </c>
      <c r="E587" s="37" t="n">
        <f aca="false">IF(TOT!AK589&lt;200,IF(C587&gt;60,60,C587),C587)</f>
        <v>67</v>
      </c>
      <c r="F587" s="54" t="n">
        <f aca="false">(TOT!W589*60)/TOT!AK589</f>
        <v>0.774308830098774</v>
      </c>
      <c r="G587" s="58" t="n">
        <f aca="false">VLOOKUP(F587,'SC - GOALS'!$A$3:$B$55,2)</f>
        <v>80</v>
      </c>
      <c r="H587" s="58" t="n">
        <f aca="false">IF(TOT!AK589&lt;400,IF(G587&gt;66,66,G587),G587)</f>
        <v>80</v>
      </c>
      <c r="I587" s="58" t="n">
        <f aca="false">IF(TOT!AK589&lt;200,IF(H587&gt;60,60,H587),H587)</f>
        <v>80</v>
      </c>
      <c r="J587" s="58" t="n">
        <f aca="false">(E587+I587)/2</f>
        <v>73.5</v>
      </c>
      <c r="K587" s="58" t="n">
        <f aca="false">IF(TOT!AN589&lt;13.4,IF(J587&gt;73,73,J587),J587)</f>
        <v>73</v>
      </c>
      <c r="L587" s="58" t="n">
        <f aca="false">IF(TOT!AN589&lt;11,IF(K587&gt;66,66,K587),K587)</f>
        <v>73</v>
      </c>
    </row>
    <row r="588" customFormat="false" ht="13" hidden="false" customHeight="true" outlineLevel="0" collapsed="false">
      <c r="A588" s="17" t="s">
        <v>2793</v>
      </c>
      <c r="B588" s="50" t="n">
        <f aca="false">(TOT!AV590*60)/TOT!AK590</f>
        <v>4.28176125054604</v>
      </c>
      <c r="C588" s="37" t="n">
        <f aca="false">VLOOKUP(B588,'SC - SHOTS'!$A$3:$B$55,2)</f>
        <v>57</v>
      </c>
      <c r="D588" s="37" t="n">
        <f aca="false">IF(TOT!AK590&lt;400,IF(C588&gt;66,66,C588),C588)</f>
        <v>57</v>
      </c>
      <c r="E588" s="37" t="n">
        <f aca="false">IF(TOT!AK590&lt;200,IF(C588&gt;60,60,C588),C588)</f>
        <v>57</v>
      </c>
      <c r="F588" s="54" t="n">
        <f aca="false">(TOT!W590*60)/TOT!AK590</f>
        <v>0.131074323996307</v>
      </c>
      <c r="G588" s="58" t="n">
        <f aca="false">VLOOKUP(F588,'SC - GOALS'!$A$3:$B$55,2)</f>
        <v>52</v>
      </c>
      <c r="H588" s="58" t="n">
        <f aca="false">IF(TOT!AK590&lt;400,IF(G588&gt;66,66,G588),G588)</f>
        <v>52</v>
      </c>
      <c r="I588" s="58" t="n">
        <f aca="false">IF(TOT!AK590&lt;200,IF(H588&gt;60,60,H588),H588)</f>
        <v>52</v>
      </c>
      <c r="J588" s="58" t="n">
        <f aca="false">(E588+I588)/2</f>
        <v>54.5</v>
      </c>
      <c r="K588" s="58" t="n">
        <f aca="false">IF(TOT!AN590&lt;13.4,IF(J588&gt;73,73,J588),J588)</f>
        <v>54.5</v>
      </c>
      <c r="L588" s="58" t="n">
        <f aca="false">IF(TOT!AN590&lt;11,IF(K588&gt;66,66,K588),K588)</f>
        <v>54.5</v>
      </c>
    </row>
    <row r="589" customFormat="false" ht="13" hidden="false" customHeight="true" outlineLevel="0" collapsed="false">
      <c r="A589" s="17" t="s">
        <v>2796</v>
      </c>
      <c r="B589" s="50" t="n">
        <f aca="false">(TOT!AV591*60)/TOT!AK591</f>
        <v>5.83364622650833</v>
      </c>
      <c r="C589" s="37" t="n">
        <f aca="false">VLOOKUP(B589,'SC - SHOTS'!$A$3:$B$55,2)</f>
        <v>68</v>
      </c>
      <c r="D589" s="37" t="n">
        <f aca="false">IF(TOT!AK591&lt;400,IF(C589&gt;66,66,C589),C589)</f>
        <v>68</v>
      </c>
      <c r="E589" s="37" t="n">
        <f aca="false">IF(TOT!AK591&lt;200,IF(C589&gt;60,60,C589),C589)</f>
        <v>68</v>
      </c>
      <c r="F589" s="54" t="n">
        <f aca="false">(TOT!W591*60)/TOT!AK591</f>
        <v>0.213426081457622</v>
      </c>
      <c r="G589" s="58" t="n">
        <f aca="false">VLOOKUP(F589,'SC - GOALS'!$A$3:$B$55,2)</f>
        <v>56</v>
      </c>
      <c r="H589" s="58" t="n">
        <f aca="false">IF(TOT!AK591&lt;400,IF(G589&gt;66,66,G589),G589)</f>
        <v>56</v>
      </c>
      <c r="I589" s="58" t="n">
        <f aca="false">IF(TOT!AK591&lt;200,IF(H589&gt;60,60,H589),H589)</f>
        <v>56</v>
      </c>
      <c r="J589" s="58" t="n">
        <f aca="false">(E589+I589)/2</f>
        <v>62</v>
      </c>
      <c r="K589" s="58" t="n">
        <f aca="false">IF(TOT!AN591&lt;13.4,IF(J589&gt;73,73,J589),J589)</f>
        <v>62</v>
      </c>
      <c r="L589" s="58" t="n">
        <f aca="false">IF(TOT!AN591&lt;11,IF(K589&gt;66,66,K589),K589)</f>
        <v>62</v>
      </c>
    </row>
    <row r="590" customFormat="false" ht="13" hidden="false" customHeight="true" outlineLevel="0" collapsed="false">
      <c r="A590" s="17" t="s">
        <v>2802</v>
      </c>
      <c r="B590" s="50" t="n">
        <f aca="false">(TOT!AV592*60)/TOT!AK592</f>
        <v>7.47092478634964</v>
      </c>
      <c r="C590" s="37" t="n">
        <f aca="false">VLOOKUP(B590,'SC - SHOTS'!$A$3:$B$55,2)</f>
        <v>81</v>
      </c>
      <c r="D590" s="37" t="n">
        <f aca="false">IF(TOT!AK592&lt;400,IF(C590&gt;66,66,C590),C590)</f>
        <v>81</v>
      </c>
      <c r="E590" s="37" t="n">
        <f aca="false">IF(TOT!AK592&lt;200,IF(C590&gt;60,60,C590),C590)</f>
        <v>81</v>
      </c>
      <c r="F590" s="54" t="n">
        <f aca="false">(TOT!W592*60)/TOT!AK592</f>
        <v>1.08950986467599</v>
      </c>
      <c r="G590" s="58" t="n">
        <f aca="false">VLOOKUP(F590,'SC - GOALS'!$A$3:$B$55,2)</f>
        <v>89</v>
      </c>
      <c r="H590" s="58" t="n">
        <f aca="false">IF(TOT!AK592&lt;400,IF(G590&gt;66,66,G590),G590)</f>
        <v>89</v>
      </c>
      <c r="I590" s="58" t="n">
        <f aca="false">IF(TOT!AK592&lt;200,IF(H590&gt;60,60,H590),H590)</f>
        <v>89</v>
      </c>
      <c r="J590" s="58" t="n">
        <f aca="false">(E590+I590)/2</f>
        <v>85</v>
      </c>
      <c r="K590" s="58" t="n">
        <f aca="false">IF(TOT!AN592&lt;13.4,IF(J590&gt;73,73,J590),J590)</f>
        <v>85</v>
      </c>
      <c r="L590" s="58" t="n">
        <f aca="false">IF(TOT!AN592&lt;11,IF(K590&gt;66,66,K590),K590)</f>
        <v>85</v>
      </c>
    </row>
    <row r="591" customFormat="false" ht="13" hidden="false" customHeight="true" outlineLevel="0" collapsed="false">
      <c r="A591" s="17" t="s">
        <v>2806</v>
      </c>
      <c r="B591" s="50" t="n">
        <f aca="false">(TOT!AV593*60)/TOT!AK593</f>
        <v>5.64762257908095</v>
      </c>
      <c r="C591" s="37" t="n">
        <f aca="false">VLOOKUP(B591,'SC - SHOTS'!$A$3:$B$55,2)</f>
        <v>67</v>
      </c>
      <c r="D591" s="37" t="n">
        <f aca="false">IF(TOT!AK593&lt;400,IF(C591&gt;66,66,C591),C591)</f>
        <v>67</v>
      </c>
      <c r="E591" s="37" t="n">
        <f aca="false">IF(TOT!AK593&lt;200,IF(C591&gt;60,60,C591),C591)</f>
        <v>67</v>
      </c>
      <c r="F591" s="54" t="n">
        <f aca="false">(TOT!W593*60)/TOT!AK593</f>
        <v>0.308052140677142</v>
      </c>
      <c r="G591" s="58" t="n">
        <f aca="false">VLOOKUP(F591,'SC - GOALS'!$A$3:$B$55,2)</f>
        <v>61</v>
      </c>
      <c r="H591" s="58" t="n">
        <f aca="false">IF(TOT!AK593&lt;400,IF(G591&gt;66,66,G591),G591)</f>
        <v>61</v>
      </c>
      <c r="I591" s="58" t="n">
        <f aca="false">IF(TOT!AK593&lt;200,IF(H591&gt;60,60,H591),H591)</f>
        <v>61</v>
      </c>
      <c r="J591" s="58" t="n">
        <f aca="false">(E591+I591)/2</f>
        <v>64</v>
      </c>
      <c r="K591" s="58" t="n">
        <f aca="false">IF(TOT!AN593&lt;13.4,IF(J591&gt;73,73,J591),J591)</f>
        <v>64</v>
      </c>
      <c r="L591" s="58" t="n">
        <f aca="false">IF(TOT!AN593&lt;11,IF(K591&gt;66,66,K591),K591)</f>
        <v>64</v>
      </c>
    </row>
    <row r="592" customFormat="false" ht="13" hidden="false" customHeight="true" outlineLevel="0" collapsed="false">
      <c r="A592" s="17" t="s">
        <v>2809</v>
      </c>
      <c r="B592" s="50" t="n">
        <f aca="false">(TOT!AV594*60)/TOT!AK594</f>
        <v>5.13236239622059</v>
      </c>
      <c r="C592" s="37" t="n">
        <f aca="false">VLOOKUP(B592,'SC - SHOTS'!$A$3:$B$55,2)</f>
        <v>63</v>
      </c>
      <c r="D592" s="37" t="n">
        <f aca="false">IF(TOT!AK594&lt;400,IF(C592&gt;66,66,C592),C592)</f>
        <v>63</v>
      </c>
      <c r="E592" s="37" t="n">
        <f aca="false">IF(TOT!AK594&lt;200,IF(C592&gt;60,60,C592),C592)</f>
        <v>63</v>
      </c>
      <c r="F592" s="54" t="n">
        <f aca="false">(TOT!W594*60)/TOT!AK594</f>
        <v>0.201269113577278</v>
      </c>
      <c r="G592" s="58" t="n">
        <f aca="false">VLOOKUP(F592,'SC - GOALS'!$A$3:$B$55,2)</f>
        <v>56</v>
      </c>
      <c r="H592" s="58" t="n">
        <f aca="false">IF(TOT!AK594&lt;400,IF(G592&gt;66,66,G592),G592)</f>
        <v>56</v>
      </c>
      <c r="I592" s="58" t="n">
        <f aca="false">IF(TOT!AK594&lt;200,IF(H592&gt;60,60,H592),H592)</f>
        <v>56</v>
      </c>
      <c r="J592" s="58" t="n">
        <f aca="false">(E592+I592)/2</f>
        <v>59.5</v>
      </c>
      <c r="K592" s="58" t="n">
        <f aca="false">IF(TOT!AN594&lt;13.4,IF(J592&gt;73,73,J592),J592)</f>
        <v>59.5</v>
      </c>
      <c r="L592" s="58" t="n">
        <f aca="false">IF(TOT!AN594&lt;11,IF(K592&gt;66,66,K592),K592)</f>
        <v>59.5</v>
      </c>
    </row>
    <row r="593" customFormat="false" ht="13" hidden="false" customHeight="true" outlineLevel="0" collapsed="false">
      <c r="A593" s="17" t="s">
        <v>2814</v>
      </c>
      <c r="B593" s="50" t="n">
        <f aca="false">(TOT!AV595*60)/TOT!AK595</f>
        <v>9.83391101547526</v>
      </c>
      <c r="C593" s="37" t="n">
        <f aca="false">VLOOKUP(B593,'SC - SHOTS'!$A$3:$B$55,2)</f>
        <v>93</v>
      </c>
      <c r="D593" s="37" t="n">
        <f aca="false">IF(TOT!AK595&lt;400,IF(C593&gt;66,66,C593),C593)</f>
        <v>93</v>
      </c>
      <c r="E593" s="37" t="n">
        <f aca="false">IF(TOT!AK595&lt;200,IF(C593&gt;60,60,C593),C593)</f>
        <v>93</v>
      </c>
      <c r="F593" s="54" t="n">
        <f aca="false">(TOT!W595*60)/TOT!AK595</f>
        <v>1.25243206329166</v>
      </c>
      <c r="G593" s="58" t="n">
        <f aca="false">VLOOKUP(F593,'SC - GOALS'!$A$3:$B$55,2)</f>
        <v>93</v>
      </c>
      <c r="H593" s="58" t="n">
        <f aca="false">IF(TOT!AK595&lt;400,IF(G593&gt;66,66,G593),G593)</f>
        <v>93</v>
      </c>
      <c r="I593" s="58" t="n">
        <f aca="false">IF(TOT!AK595&lt;200,IF(H593&gt;60,60,H593),H593)</f>
        <v>93</v>
      </c>
      <c r="J593" s="58" t="n">
        <f aca="false">(E593+I593)/2</f>
        <v>93</v>
      </c>
      <c r="K593" s="58" t="n">
        <f aca="false">IF(TOT!AN595&lt;13.4,IF(J593&gt;73,73,J593),J593)</f>
        <v>93</v>
      </c>
      <c r="L593" s="58" t="n">
        <f aca="false">IF(TOT!AN595&lt;11,IF(K593&gt;66,66,K593),K593)</f>
        <v>93</v>
      </c>
    </row>
    <row r="594" customFormat="false" ht="13" hidden="false" customHeight="true" outlineLevel="0" collapsed="false">
      <c r="A594" s="17" t="s">
        <v>2818</v>
      </c>
      <c r="B594" s="50" t="n">
        <f aca="false">(TOT!AV596*60)/TOT!AK596</f>
        <v>8.23138482578843</v>
      </c>
      <c r="C594" s="37" t="n">
        <f aca="false">VLOOKUP(B594,'SC - SHOTS'!$A$3:$B$55,2)</f>
        <v>86</v>
      </c>
      <c r="D594" s="37" t="n">
        <f aca="false">IF(TOT!AK596&lt;400,IF(C594&gt;66,66,C594),C594)</f>
        <v>86</v>
      </c>
      <c r="E594" s="37" t="n">
        <f aca="false">IF(TOT!AK596&lt;200,IF(C594&gt;60,60,C594),C594)</f>
        <v>86</v>
      </c>
      <c r="F594" s="54" t="n">
        <f aca="false">(TOT!W596*60)/TOT!AK596</f>
        <v>0.538501811032888</v>
      </c>
      <c r="G594" s="58" t="n">
        <f aca="false">VLOOKUP(F594,'SC - GOALS'!$A$3:$B$55,2)</f>
        <v>71</v>
      </c>
      <c r="H594" s="58" t="n">
        <f aca="false">IF(TOT!AK596&lt;400,IF(G594&gt;66,66,G594),G594)</f>
        <v>71</v>
      </c>
      <c r="I594" s="58" t="n">
        <f aca="false">IF(TOT!AK596&lt;200,IF(H594&gt;60,60,H594),H594)</f>
        <v>71</v>
      </c>
      <c r="J594" s="58" t="n">
        <f aca="false">(E594+I594)/2</f>
        <v>78.5</v>
      </c>
      <c r="K594" s="58" t="n">
        <f aca="false">IF(TOT!AN596&lt;13.4,IF(J594&gt;73,73,J594),J594)</f>
        <v>78.5</v>
      </c>
      <c r="L594" s="58" t="n">
        <f aca="false">IF(TOT!AN596&lt;11,IF(K594&gt;66,66,K594),K594)</f>
        <v>78.5</v>
      </c>
    </row>
    <row r="595" customFormat="false" ht="13" hidden="false" customHeight="true" outlineLevel="0" collapsed="false">
      <c r="A595" s="17" t="s">
        <v>2822</v>
      </c>
      <c r="B595" s="50" t="n">
        <f aca="false">(TOT!AV597*60)/TOT!AK597</f>
        <v>8.00728353943156</v>
      </c>
      <c r="C595" s="37" t="n">
        <f aca="false">VLOOKUP(B595,'SC - SHOTS'!$A$3:$B$55,2)</f>
        <v>85</v>
      </c>
      <c r="D595" s="37" t="n">
        <f aca="false">IF(TOT!AK597&lt;400,IF(C595&gt;66,66,C595),C595)</f>
        <v>85</v>
      </c>
      <c r="E595" s="37" t="n">
        <f aca="false">IF(TOT!AK597&lt;200,IF(C595&gt;60,60,C595),C595)</f>
        <v>85</v>
      </c>
      <c r="F595" s="54" t="n">
        <f aca="false">(TOT!W597*60)/TOT!AK597</f>
        <v>0.871258830715351</v>
      </c>
      <c r="G595" s="58" t="n">
        <f aca="false">VLOOKUP(F595,'SC - GOALS'!$A$3:$B$55,2)</f>
        <v>83</v>
      </c>
      <c r="H595" s="58" t="n">
        <f aca="false">IF(TOT!AK597&lt;400,IF(G595&gt;66,66,G595),G595)</f>
        <v>83</v>
      </c>
      <c r="I595" s="58" t="n">
        <f aca="false">IF(TOT!AK597&lt;200,IF(H595&gt;60,60,H595),H595)</f>
        <v>83</v>
      </c>
      <c r="J595" s="58" t="n">
        <f aca="false">(E595+I595)/2</f>
        <v>84</v>
      </c>
      <c r="K595" s="58" t="n">
        <f aca="false">IF(TOT!AN597&lt;13.4,IF(J595&gt;73,73,J595),J595)</f>
        <v>84</v>
      </c>
      <c r="L595" s="58" t="n">
        <f aca="false">IF(TOT!AN597&lt;11,IF(K595&gt;66,66,K595),K595)</f>
        <v>84</v>
      </c>
    </row>
    <row r="596" customFormat="false" ht="13" hidden="false" customHeight="true" outlineLevel="0" collapsed="false">
      <c r="A596" s="17" t="s">
        <v>2824</v>
      </c>
      <c r="B596" s="50" t="n">
        <f aca="false">(TOT!AV598*60)/TOT!AK598</f>
        <v>9.20716112531965</v>
      </c>
      <c r="C596" s="37" t="n">
        <f aca="false">VLOOKUP(B596,'SC - SHOTS'!$A$3:$B$55,2)</f>
        <v>91</v>
      </c>
      <c r="D596" s="37" t="n">
        <f aca="false">IF(TOT!AK598&lt;400,IF(C596&gt;66,66,C596),C596)</f>
        <v>66</v>
      </c>
      <c r="E596" s="37" t="n">
        <f aca="false">IF(TOT!AK598&lt;200,IF(C596&gt;60,60,C596),C596)</f>
        <v>60</v>
      </c>
      <c r="F596" s="54" t="n">
        <f aca="false">(TOT!W598*60)/TOT!AK598</f>
        <v>0</v>
      </c>
      <c r="G596" s="58" t="n">
        <f aca="false">VLOOKUP(F596,'SC - GOALS'!$A$3:$B$55,2)</f>
        <v>47</v>
      </c>
      <c r="H596" s="58" t="n">
        <f aca="false">IF(TOT!AK598&lt;400,IF(G596&gt;66,66,G596),G596)</f>
        <v>47</v>
      </c>
      <c r="I596" s="58" t="n">
        <f aca="false">IF(TOT!AK598&lt;200,IF(H596&gt;60,60,H596),H596)</f>
        <v>47</v>
      </c>
      <c r="J596" s="58" t="n">
        <f aca="false">(E596+I596)/2</f>
        <v>53.5</v>
      </c>
      <c r="K596" s="58" t="n">
        <f aca="false">IF(TOT!AN598&lt;13.4,IF(J596&gt;73,73,J596),J596)</f>
        <v>53.5</v>
      </c>
      <c r="L596" s="58" t="n">
        <f aca="false">IF(TOT!AN598&lt;11,IF(K596&gt;66,66,K596),K596)</f>
        <v>53.5</v>
      </c>
    </row>
    <row r="597" customFormat="false" ht="13" hidden="false" customHeight="true" outlineLevel="0" collapsed="false">
      <c r="A597" s="17" t="s">
        <v>2828</v>
      </c>
      <c r="B597" s="50" t="n">
        <f aca="false">(TOT!AV599*60)/TOT!AK599</f>
        <v>8.4494645738595</v>
      </c>
      <c r="C597" s="37" t="n">
        <f aca="false">VLOOKUP(B597,'SC - SHOTS'!$A$3:$B$55,2)</f>
        <v>87</v>
      </c>
      <c r="D597" s="37" t="n">
        <f aca="false">IF(TOT!AK599&lt;400,IF(C597&gt;66,66,C597),C597)</f>
        <v>87</v>
      </c>
      <c r="E597" s="37" t="n">
        <f aca="false">IF(TOT!AK599&lt;200,IF(C597&gt;60,60,C597),C597)</f>
        <v>87</v>
      </c>
      <c r="F597" s="54" t="n">
        <f aca="false">(TOT!W599*60)/TOT!AK599</f>
        <v>0.462080093882941</v>
      </c>
      <c r="G597" s="58" t="n">
        <f aca="false">VLOOKUP(F597,'SC - GOALS'!$A$3:$B$55,2)</f>
        <v>69</v>
      </c>
      <c r="H597" s="58" t="n">
        <f aca="false">IF(TOT!AK599&lt;400,IF(G597&gt;66,66,G597),G597)</f>
        <v>69</v>
      </c>
      <c r="I597" s="58" t="n">
        <f aca="false">IF(TOT!AK599&lt;200,IF(H597&gt;60,60,H597),H597)</f>
        <v>69</v>
      </c>
      <c r="J597" s="58" t="n">
        <f aca="false">(E597+I597)/2</f>
        <v>78</v>
      </c>
      <c r="K597" s="58" t="n">
        <f aca="false">IF(TOT!AN599&lt;13.4,IF(J597&gt;73,73,J597),J597)</f>
        <v>78</v>
      </c>
      <c r="L597" s="58" t="n">
        <f aca="false">IF(TOT!AN599&lt;11,IF(K597&gt;66,66,K597),K597)</f>
        <v>78</v>
      </c>
    </row>
    <row r="598" customFormat="false" ht="13" hidden="false" customHeight="true" outlineLevel="0" collapsed="false">
      <c r="A598" s="17" t="s">
        <v>2832</v>
      </c>
      <c r="B598" s="50" t="n">
        <f aca="false">(TOT!AV600*60)/TOT!AK600</f>
        <v>4.25280567040749</v>
      </c>
      <c r="C598" s="37" t="n">
        <f aca="false">VLOOKUP(B598,'SC - SHOTS'!$A$3:$B$55,2)</f>
        <v>57</v>
      </c>
      <c r="D598" s="37" t="n">
        <f aca="false">IF(TOT!AK600&lt;400,IF(C598&gt;66,66,C598),C598)</f>
        <v>57</v>
      </c>
      <c r="E598" s="37" t="n">
        <f aca="false">IF(TOT!AK600&lt;200,IF(C598&gt;60,60,C598),C598)</f>
        <v>57</v>
      </c>
      <c r="F598" s="54" t="n">
        <f aca="false">(TOT!W600*60)/TOT!AK600</f>
        <v>0.60754366720107</v>
      </c>
      <c r="G598" s="58" t="n">
        <f aca="false">VLOOKUP(F598,'SC - GOALS'!$A$3:$B$55,2)</f>
        <v>74</v>
      </c>
      <c r="H598" s="58" t="n">
        <f aca="false">IF(TOT!AK600&lt;400,IF(G598&gt;66,66,G598),G598)</f>
        <v>66</v>
      </c>
      <c r="I598" s="58" t="n">
        <f aca="false">IF(TOT!AK600&lt;200,IF(H598&gt;60,60,H598),H598)</f>
        <v>60</v>
      </c>
      <c r="J598" s="58" t="n">
        <f aca="false">(E598+I598)/2</f>
        <v>58.5</v>
      </c>
      <c r="K598" s="58" t="n">
        <f aca="false">IF(TOT!AN600&lt;13.4,IF(J598&gt;73,73,J598),J598)</f>
        <v>58.5</v>
      </c>
      <c r="L598" s="58" t="n">
        <f aca="false">IF(TOT!AN600&lt;11,IF(K598&gt;66,66,K598),K598)</f>
        <v>58.5</v>
      </c>
    </row>
    <row r="599" customFormat="false" ht="13" hidden="false" customHeight="true" outlineLevel="0" collapsed="false">
      <c r="A599" s="17" t="s">
        <v>2835</v>
      </c>
      <c r="B599" s="50" t="n">
        <f aca="false">(TOT!AV601*60)/TOT!AK601</f>
        <v>5.43427297158201</v>
      </c>
      <c r="C599" s="37" t="n">
        <f aca="false">VLOOKUP(B599,'SC - SHOTS'!$A$3:$B$55,2)</f>
        <v>65</v>
      </c>
      <c r="D599" s="37" t="n">
        <f aca="false">IF(TOT!AK601&lt;400,IF(C599&gt;66,66,C599),C599)</f>
        <v>65</v>
      </c>
      <c r="E599" s="37" t="n">
        <f aca="false">IF(TOT!AK601&lt;200,IF(C599&gt;60,60,C599),C599)</f>
        <v>65</v>
      </c>
      <c r="F599" s="54" t="n">
        <f aca="false">(TOT!W601*60)/TOT!AK601</f>
        <v>0.329349877065577</v>
      </c>
      <c r="G599" s="58" t="n">
        <f aca="false">VLOOKUP(F599,'SC - GOALS'!$A$3:$B$55,2)</f>
        <v>62</v>
      </c>
      <c r="H599" s="58" t="n">
        <f aca="false">IF(TOT!AK601&lt;400,IF(G599&gt;66,66,G599),G599)</f>
        <v>62</v>
      </c>
      <c r="I599" s="58" t="n">
        <f aca="false">IF(TOT!AK601&lt;200,IF(H599&gt;60,60,H599),H599)</f>
        <v>62</v>
      </c>
      <c r="J599" s="58" t="n">
        <f aca="false">(E599+I599)/2</f>
        <v>63.5</v>
      </c>
      <c r="K599" s="58" t="n">
        <f aca="false">IF(TOT!AN601&lt;13.4,IF(J599&gt;73,73,J599),J599)</f>
        <v>63.5</v>
      </c>
      <c r="L599" s="58" t="n">
        <f aca="false">IF(TOT!AN601&lt;11,IF(K599&gt;66,66,K599),K599)</f>
        <v>63.5</v>
      </c>
    </row>
    <row r="600" customFormat="false" ht="13" hidden="false" customHeight="true" outlineLevel="0" collapsed="false">
      <c r="A600" s="17" t="s">
        <v>2838</v>
      </c>
      <c r="B600" s="50" t="n">
        <f aca="false">(TOT!AV602*60)/TOT!AK602</f>
        <v>10.2162054724938</v>
      </c>
      <c r="C600" s="37" t="n">
        <f aca="false">VLOOKUP(B600,'SC - SHOTS'!$A$3:$B$55,2)</f>
        <v>94</v>
      </c>
      <c r="D600" s="37" t="n">
        <f aca="false">IF(TOT!AK602&lt;400,IF(C600&gt;66,66,C600),C600)</f>
        <v>94</v>
      </c>
      <c r="E600" s="37" t="n">
        <f aca="false">IF(TOT!AK602&lt;200,IF(C600&gt;60,60,C600),C600)</f>
        <v>94</v>
      </c>
      <c r="F600" s="54" t="n">
        <f aca="false">(TOT!W602*60)/TOT!AK602</f>
        <v>0.874538989863279</v>
      </c>
      <c r="G600" s="58" t="n">
        <f aca="false">VLOOKUP(F600,'SC - GOALS'!$A$3:$B$55,2)</f>
        <v>83</v>
      </c>
      <c r="H600" s="58" t="n">
        <f aca="false">IF(TOT!AK602&lt;400,IF(G600&gt;66,66,G600),G600)</f>
        <v>83</v>
      </c>
      <c r="I600" s="58" t="n">
        <f aca="false">IF(TOT!AK602&lt;200,IF(H600&gt;60,60,H600),H600)</f>
        <v>83</v>
      </c>
      <c r="J600" s="58" t="n">
        <f aca="false">(E600+I600)/2</f>
        <v>88.5</v>
      </c>
      <c r="K600" s="58" t="n">
        <f aca="false">IF(TOT!AN602&lt;13.4,IF(J600&gt;73,73,J600),J600)</f>
        <v>88.5</v>
      </c>
      <c r="L600" s="58" t="n">
        <f aca="false">IF(TOT!AN602&lt;11,IF(K600&gt;66,66,K600),K600)</f>
        <v>88.5</v>
      </c>
    </row>
    <row r="601" customFormat="false" ht="13" hidden="false" customHeight="true" outlineLevel="0" collapsed="false">
      <c r="A601" s="17" t="s">
        <v>2841</v>
      </c>
      <c r="B601" s="50" t="n">
        <f aca="false">(TOT!AV603*60)/TOT!AK603</f>
        <v>4.86267447095898</v>
      </c>
      <c r="C601" s="37" t="n">
        <f aca="false">VLOOKUP(B601,'SC - SHOTS'!$A$3:$B$55,2)</f>
        <v>61</v>
      </c>
      <c r="D601" s="37" t="n">
        <f aca="false">IF(TOT!AK603&lt;400,IF(C601&gt;66,66,C601),C601)</f>
        <v>61</v>
      </c>
      <c r="E601" s="37" t="n">
        <f aca="false">IF(TOT!AK603&lt;200,IF(C601&gt;60,60,C601),C601)</f>
        <v>60</v>
      </c>
      <c r="F601" s="54" t="n">
        <f aca="false">(TOT!W603*60)/TOT!AK603</f>
        <v>0</v>
      </c>
      <c r="G601" s="58" t="n">
        <f aca="false">VLOOKUP(F601,'SC - GOALS'!$A$3:$B$55,2)</f>
        <v>47</v>
      </c>
      <c r="H601" s="58" t="n">
        <f aca="false">IF(TOT!AK603&lt;400,IF(G601&gt;66,66,G601),G601)</f>
        <v>47</v>
      </c>
      <c r="I601" s="58" t="n">
        <f aca="false">IF(TOT!AK603&lt;200,IF(H601&gt;60,60,H601),H601)</f>
        <v>47</v>
      </c>
      <c r="J601" s="58" t="n">
        <f aca="false">(E601+I601)/2</f>
        <v>53.5</v>
      </c>
      <c r="K601" s="58" t="n">
        <f aca="false">IF(TOT!AN603&lt;13.4,IF(J601&gt;73,73,J601),J601)</f>
        <v>53.5</v>
      </c>
      <c r="L601" s="58" t="n">
        <f aca="false">IF(TOT!AN603&lt;11,IF(K601&gt;66,66,K601),K601)</f>
        <v>53.5</v>
      </c>
    </row>
    <row r="602" customFormat="false" ht="13" hidden="false" customHeight="true" outlineLevel="0" collapsed="false">
      <c r="A602" s="17" t="s">
        <v>2844</v>
      </c>
      <c r="B602" s="50" t="n">
        <f aca="false">(TOT!AV604*60)/TOT!AK604</f>
        <v>5.79754867452905</v>
      </c>
      <c r="C602" s="37" t="n">
        <f aca="false">VLOOKUP(B602,'SC - SHOTS'!$A$3:$B$55,2)</f>
        <v>68</v>
      </c>
      <c r="D602" s="37" t="n">
        <f aca="false">IF(TOT!AK604&lt;400,IF(C602&gt;66,66,C602),C602)</f>
        <v>68</v>
      </c>
      <c r="E602" s="37" t="n">
        <f aca="false">IF(TOT!AK604&lt;200,IF(C602&gt;60,60,C602),C602)</f>
        <v>68</v>
      </c>
      <c r="F602" s="54" t="n">
        <f aca="false">(TOT!W604*60)/TOT!AK604</f>
        <v>0.347158603265213</v>
      </c>
      <c r="G602" s="58" t="n">
        <f aca="false">VLOOKUP(F602,'SC - GOALS'!$A$3:$B$55,2)</f>
        <v>63</v>
      </c>
      <c r="H602" s="58" t="n">
        <f aca="false">IF(TOT!AK604&lt;400,IF(G602&gt;66,66,G602),G602)</f>
        <v>63</v>
      </c>
      <c r="I602" s="58" t="n">
        <f aca="false">IF(TOT!AK604&lt;200,IF(H602&gt;60,60,H602),H602)</f>
        <v>63</v>
      </c>
      <c r="J602" s="58" t="n">
        <f aca="false">(E602+I602)/2</f>
        <v>65.5</v>
      </c>
      <c r="K602" s="58" t="n">
        <f aca="false">IF(TOT!AN604&lt;13.4,IF(J602&gt;73,73,J602),J602)</f>
        <v>65.5</v>
      </c>
      <c r="L602" s="58" t="n">
        <f aca="false">IF(TOT!AN604&lt;11,IF(K602&gt;66,66,K602),K602)</f>
        <v>65.5</v>
      </c>
    </row>
    <row r="603" customFormat="false" ht="13" hidden="false" customHeight="true" outlineLevel="0" collapsed="false">
      <c r="A603" s="17" t="s">
        <v>2847</v>
      </c>
      <c r="B603" s="50" t="n">
        <f aca="false">(TOT!AV605*60)/TOT!AK605</f>
        <v>4.57281325725004</v>
      </c>
      <c r="C603" s="37" t="n">
        <f aca="false">VLOOKUP(B603,'SC - SHOTS'!$A$3:$B$55,2)</f>
        <v>59</v>
      </c>
      <c r="D603" s="37" t="n">
        <f aca="false">IF(TOT!AK605&lt;400,IF(C603&gt;66,66,C603),C603)</f>
        <v>59</v>
      </c>
      <c r="E603" s="37" t="n">
        <f aca="false">IF(TOT!AK605&lt;200,IF(C603&gt;60,60,C603),C603)</f>
        <v>59</v>
      </c>
      <c r="F603" s="54" t="n">
        <f aca="false">(TOT!W605*60)/TOT!AK605</f>
        <v>0.140701946376924</v>
      </c>
      <c r="G603" s="58" t="n">
        <f aca="false">VLOOKUP(F603,'SC - GOALS'!$A$3:$B$55,2)</f>
        <v>52</v>
      </c>
      <c r="H603" s="58" t="n">
        <f aca="false">IF(TOT!AK605&lt;400,IF(G603&gt;66,66,G603),G603)</f>
        <v>52</v>
      </c>
      <c r="I603" s="58" t="n">
        <f aca="false">IF(TOT!AK605&lt;200,IF(H603&gt;60,60,H603),H603)</f>
        <v>52</v>
      </c>
      <c r="J603" s="58" t="n">
        <f aca="false">(E603+I603)/2</f>
        <v>55.5</v>
      </c>
      <c r="K603" s="58" t="n">
        <f aca="false">IF(TOT!AN605&lt;13.4,IF(J603&gt;73,73,J603),J603)</f>
        <v>55.5</v>
      </c>
      <c r="L603" s="58" t="n">
        <f aca="false">IF(TOT!AN605&lt;11,IF(K603&gt;66,66,K603),K603)</f>
        <v>55.5</v>
      </c>
    </row>
    <row r="604" customFormat="false" ht="13" hidden="false" customHeight="true" outlineLevel="0" collapsed="false">
      <c r="A604" s="17" t="s">
        <v>2852</v>
      </c>
      <c r="B604" s="50" t="n">
        <f aca="false">(TOT!AV606*60)/TOT!AK606</f>
        <v>6.97176134490696</v>
      </c>
      <c r="C604" s="37" t="n">
        <f aca="false">VLOOKUP(B604,'SC - SHOTS'!$A$3:$B$55,2)</f>
        <v>77</v>
      </c>
      <c r="D604" s="37" t="n">
        <f aca="false">IF(TOT!AK606&lt;400,IF(C604&gt;66,66,C604),C604)</f>
        <v>77</v>
      </c>
      <c r="E604" s="37" t="n">
        <f aca="false">IF(TOT!AK606&lt;200,IF(C604&gt;60,60,C604),C604)</f>
        <v>77</v>
      </c>
      <c r="F604" s="54" t="n">
        <f aca="false">(TOT!W606*60)/TOT!AK606</f>
        <v>0.445006043291934</v>
      </c>
      <c r="G604" s="58" t="n">
        <f aca="false">VLOOKUP(F604,'SC - GOALS'!$A$3:$B$55,2)</f>
        <v>68</v>
      </c>
      <c r="H604" s="58" t="n">
        <f aca="false">IF(TOT!AK606&lt;400,IF(G604&gt;66,66,G604),G604)</f>
        <v>68</v>
      </c>
      <c r="I604" s="58" t="n">
        <f aca="false">IF(TOT!AK606&lt;200,IF(H604&gt;60,60,H604),H604)</f>
        <v>68</v>
      </c>
      <c r="J604" s="58" t="n">
        <f aca="false">(E604+I604)/2</f>
        <v>72.5</v>
      </c>
      <c r="K604" s="58" t="n">
        <f aca="false">IF(TOT!AN606&lt;13.4,IF(J604&gt;73,73,J604),J604)</f>
        <v>72.5</v>
      </c>
      <c r="L604" s="58" t="n">
        <f aca="false">IF(TOT!AN606&lt;11,IF(K604&gt;66,66,K604),K604)</f>
        <v>72.5</v>
      </c>
    </row>
    <row r="605" customFormat="false" ht="13" hidden="false" customHeight="true" outlineLevel="0" collapsed="false">
      <c r="A605" s="17" t="s">
        <v>2857</v>
      </c>
      <c r="B605" s="50" t="n">
        <f aca="false">(TOT!AV607*60)/TOT!AK607</f>
        <v>7.22379603399433</v>
      </c>
      <c r="C605" s="37" t="n">
        <f aca="false">VLOOKUP(B605,'SC - SHOTS'!$A$3:$B$55,2)</f>
        <v>79</v>
      </c>
      <c r="D605" s="37" t="n">
        <f aca="false">IF(TOT!AK607&lt;400,IF(C605&gt;66,66,C605),C605)</f>
        <v>79</v>
      </c>
      <c r="E605" s="37" t="n">
        <f aca="false">IF(TOT!AK607&lt;200,IF(C605&gt;60,60,C605),C605)</f>
        <v>79</v>
      </c>
      <c r="F605" s="54" t="n">
        <f aca="false">(TOT!W607*60)/TOT!AK607</f>
        <v>0.910562525293403</v>
      </c>
      <c r="G605" s="58" t="n">
        <f aca="false">VLOOKUP(F605,'SC - GOALS'!$A$3:$B$55,2)</f>
        <v>84</v>
      </c>
      <c r="H605" s="58" t="n">
        <f aca="false">IF(TOT!AK607&lt;400,IF(G605&gt;66,66,G605),G605)</f>
        <v>84</v>
      </c>
      <c r="I605" s="58" t="n">
        <f aca="false">IF(TOT!AK607&lt;200,IF(H605&gt;60,60,H605),H605)</f>
        <v>84</v>
      </c>
      <c r="J605" s="58" t="n">
        <f aca="false">(E605+I605)/2</f>
        <v>81.5</v>
      </c>
      <c r="K605" s="58" t="n">
        <f aca="false">IF(TOT!AN607&lt;13.4,IF(J605&gt;73,73,J605),J605)</f>
        <v>73</v>
      </c>
      <c r="L605" s="58" t="n">
        <f aca="false">IF(TOT!AN607&lt;11,IF(K605&gt;66,66,K605),K605)</f>
        <v>73</v>
      </c>
    </row>
    <row r="606" customFormat="false" ht="13" hidden="false" customHeight="true" outlineLevel="0" collapsed="false">
      <c r="A606" s="17" t="s">
        <v>2862</v>
      </c>
      <c r="B606" s="50" t="n">
        <f aca="false">(TOT!AV608*60)/TOT!AK608</f>
        <v>6.72845410468683</v>
      </c>
      <c r="C606" s="37" t="n">
        <f aca="false">VLOOKUP(B606,'SC - SHOTS'!$A$3:$B$55,2)</f>
        <v>75</v>
      </c>
      <c r="D606" s="37" t="n">
        <f aca="false">IF(TOT!AK608&lt;400,IF(C606&gt;66,66,C606),C606)</f>
        <v>75</v>
      </c>
      <c r="E606" s="37" t="n">
        <f aca="false">IF(TOT!AK608&lt;200,IF(C606&gt;60,60,C606),C606)</f>
        <v>75</v>
      </c>
      <c r="F606" s="54" t="n">
        <f aca="false">(TOT!W608*60)/TOT!AK608</f>
        <v>0.554107985091856</v>
      </c>
      <c r="G606" s="58" t="n">
        <f aca="false">VLOOKUP(F606,'SC - GOALS'!$A$3:$B$55,2)</f>
        <v>72</v>
      </c>
      <c r="H606" s="58" t="n">
        <f aca="false">IF(TOT!AK608&lt;400,IF(G606&gt;66,66,G606),G606)</f>
        <v>72</v>
      </c>
      <c r="I606" s="58" t="n">
        <f aca="false">IF(TOT!AK608&lt;200,IF(H606&gt;60,60,H606),H606)</f>
        <v>72</v>
      </c>
      <c r="J606" s="58" t="n">
        <f aca="false">(E606+I606)/2</f>
        <v>73.5</v>
      </c>
      <c r="K606" s="58" t="n">
        <f aca="false">IF(TOT!AN608&lt;13.4,IF(J606&gt;73,73,J606),J606)</f>
        <v>73.5</v>
      </c>
      <c r="L606" s="58" t="n">
        <f aca="false">IF(TOT!AN608&lt;11,IF(K606&gt;66,66,K606),K606)</f>
        <v>73.5</v>
      </c>
    </row>
    <row r="607" customFormat="false" ht="13" hidden="false" customHeight="true" outlineLevel="0" collapsed="false">
      <c r="A607" s="17" t="s">
        <v>2867</v>
      </c>
      <c r="B607" s="50" t="n">
        <f aca="false">(TOT!AV609*60)/TOT!AK609</f>
        <v>6.95320044705361</v>
      </c>
      <c r="C607" s="37" t="n">
        <f aca="false">VLOOKUP(B607,'SC - SHOTS'!$A$3:$B$55,2)</f>
        <v>77</v>
      </c>
      <c r="D607" s="37" t="n">
        <f aca="false">IF(TOT!AK609&lt;400,IF(C607&gt;66,66,C607),C607)</f>
        <v>77</v>
      </c>
      <c r="E607" s="37" t="n">
        <f aca="false">IF(TOT!AK609&lt;200,IF(C607&gt;60,60,C607),C607)</f>
        <v>77</v>
      </c>
      <c r="F607" s="54" t="n">
        <f aca="false">(TOT!W609*60)/TOT!AK609</f>
        <v>1.1328247919357</v>
      </c>
      <c r="G607" s="58" t="n">
        <f aca="false">VLOOKUP(F607,'SC - GOALS'!$A$3:$B$55,2)</f>
        <v>90</v>
      </c>
      <c r="H607" s="58" t="n">
        <f aca="false">IF(TOT!AK609&lt;400,IF(G607&gt;66,66,G607),G607)</f>
        <v>90</v>
      </c>
      <c r="I607" s="58" t="n">
        <f aca="false">IF(TOT!AK609&lt;200,IF(H607&gt;60,60,H607),H607)</f>
        <v>90</v>
      </c>
      <c r="J607" s="58" t="n">
        <f aca="false">(E607+I607)/2</f>
        <v>83.5</v>
      </c>
      <c r="K607" s="58" t="n">
        <f aca="false">IF(TOT!AN609&lt;13.4,IF(J607&gt;73,73,J607),J607)</f>
        <v>83.5</v>
      </c>
      <c r="L607" s="58" t="n">
        <f aca="false">IF(TOT!AN609&lt;11,IF(K607&gt;66,66,K607),K607)</f>
        <v>83.5</v>
      </c>
    </row>
    <row r="608" customFormat="false" ht="13" hidden="false" customHeight="true" outlineLevel="0" collapsed="false">
      <c r="A608" s="17" t="s">
        <v>2870</v>
      </c>
      <c r="B608" s="50" t="n">
        <f aca="false">(TOT!AV610*60)/TOT!AK610</f>
        <v>6.73916919236923</v>
      </c>
      <c r="C608" s="37" t="n">
        <f aca="false">VLOOKUP(B608,'SC - SHOTS'!$A$3:$B$55,2)</f>
        <v>75</v>
      </c>
      <c r="D608" s="37" t="n">
        <f aca="false">IF(TOT!AK610&lt;400,IF(C608&gt;66,66,C608),C608)</f>
        <v>75</v>
      </c>
      <c r="E608" s="37" t="n">
        <f aca="false">IF(TOT!AK610&lt;200,IF(C608&gt;60,60,C608),C608)</f>
        <v>75</v>
      </c>
      <c r="F608" s="54" t="n">
        <f aca="false">(TOT!W610*60)/TOT!AK610</f>
        <v>0.458446883834642</v>
      </c>
      <c r="G608" s="58" t="n">
        <f aca="false">VLOOKUP(F608,'SC - GOALS'!$A$3:$B$55,2)</f>
        <v>68</v>
      </c>
      <c r="H608" s="58" t="n">
        <f aca="false">IF(TOT!AK610&lt;400,IF(G608&gt;66,66,G608),G608)</f>
        <v>68</v>
      </c>
      <c r="I608" s="58" t="n">
        <f aca="false">IF(TOT!AK610&lt;200,IF(H608&gt;60,60,H608),H608)</f>
        <v>68</v>
      </c>
      <c r="J608" s="58" t="n">
        <f aca="false">(E608+I608)/2</f>
        <v>71.5</v>
      </c>
      <c r="K608" s="58" t="n">
        <f aca="false">IF(TOT!AN610&lt;13.4,IF(J608&gt;73,73,J608),J608)</f>
        <v>71.5</v>
      </c>
      <c r="L608" s="58" t="n">
        <f aca="false">IF(TOT!AN610&lt;11,IF(K608&gt;66,66,K608),K608)</f>
        <v>71.5</v>
      </c>
    </row>
    <row r="609" customFormat="false" ht="13" hidden="false" customHeight="true" outlineLevel="0" collapsed="false">
      <c r="A609" s="17" t="s">
        <v>2874</v>
      </c>
      <c r="B609" s="50" t="n">
        <f aca="false">(TOT!AV611*60)/TOT!AK611</f>
        <v>10.772182423037</v>
      </c>
      <c r="C609" s="37" t="n">
        <f aca="false">VLOOKUP(B609,'SC - SHOTS'!$A$3:$B$55,2)</f>
        <v>96</v>
      </c>
      <c r="D609" s="37" t="n">
        <f aca="false">IF(TOT!AK611&lt;400,IF(C609&gt;66,66,C609),C609)</f>
        <v>96</v>
      </c>
      <c r="E609" s="37" t="n">
        <f aca="false">IF(TOT!AK611&lt;200,IF(C609&gt;60,60,C609),C609)</f>
        <v>96</v>
      </c>
      <c r="F609" s="54" t="n">
        <f aca="false">(TOT!W611*60)/TOT!AK611</f>
        <v>1.20394980022178</v>
      </c>
      <c r="G609" s="58" t="n">
        <f aca="false">VLOOKUP(F609,'SC - GOALS'!$A$3:$B$55,2)</f>
        <v>92</v>
      </c>
      <c r="H609" s="58" t="n">
        <f aca="false">IF(TOT!AK611&lt;400,IF(G609&gt;66,66,G609),G609)</f>
        <v>92</v>
      </c>
      <c r="I609" s="58" t="n">
        <f aca="false">IF(TOT!AK611&lt;200,IF(H609&gt;60,60,H609),H609)</f>
        <v>92</v>
      </c>
      <c r="J609" s="58" t="n">
        <f aca="false">(E609+I609)/2</f>
        <v>94</v>
      </c>
      <c r="K609" s="58" t="n">
        <f aca="false">IF(TOT!AN611&lt;13.4,IF(J609&gt;73,73,J609),J609)</f>
        <v>73</v>
      </c>
      <c r="L609" s="58" t="n">
        <f aca="false">IF(TOT!AN611&lt;11,IF(K609&gt;66,66,K609),K609)</f>
        <v>73</v>
      </c>
    </row>
    <row r="610" customFormat="false" ht="13" hidden="false" customHeight="true" outlineLevel="0" collapsed="false">
      <c r="A610" s="17" t="s">
        <v>2879</v>
      </c>
      <c r="B610" s="50" t="n">
        <f aca="false">(TOT!AV612*60)/TOT!AK612</f>
        <v>2.44154917008744</v>
      </c>
      <c r="C610" s="37" t="n">
        <f aca="false">VLOOKUP(B610,'SC - SHOTS'!$A$3:$B$55,2)</f>
        <v>47</v>
      </c>
      <c r="D610" s="37" t="n">
        <f aca="false">IF(TOT!AK612&lt;400,IF(C610&gt;66,66,C610),C610)</f>
        <v>47</v>
      </c>
      <c r="E610" s="37" t="n">
        <f aca="false">IF(TOT!AK612&lt;200,IF(C610&gt;60,60,C610),C610)</f>
        <v>47</v>
      </c>
      <c r="F610" s="54" t="n">
        <f aca="false">(TOT!W612*60)/TOT!AK612</f>
        <v>0</v>
      </c>
      <c r="G610" s="58" t="n">
        <f aca="false">VLOOKUP(F610,'SC - GOALS'!$A$3:$B$55,2)</f>
        <v>47</v>
      </c>
      <c r="H610" s="58" t="n">
        <f aca="false">IF(TOT!AK612&lt;400,IF(G610&gt;66,66,G610),G610)</f>
        <v>47</v>
      </c>
      <c r="I610" s="58" t="n">
        <f aca="false">IF(TOT!AK612&lt;200,IF(H610&gt;60,60,H610),H610)</f>
        <v>47</v>
      </c>
      <c r="J610" s="58" t="n">
        <f aca="false">(E610+I610)/2</f>
        <v>47</v>
      </c>
      <c r="K610" s="58" t="n">
        <f aca="false">IF(TOT!AN612&lt;13.4,IF(J610&gt;73,73,J610),J610)</f>
        <v>47</v>
      </c>
      <c r="L610" s="58" t="n">
        <f aca="false">IF(TOT!AN612&lt;11,IF(K610&gt;66,66,K610),K610)</f>
        <v>47</v>
      </c>
    </row>
    <row r="611" customFormat="false" ht="13" hidden="false" customHeight="true" outlineLevel="0" collapsed="false">
      <c r="A611" s="17" t="s">
        <v>2884</v>
      </c>
      <c r="B611" s="50" t="n">
        <f aca="false">(TOT!AV613*60)/TOT!AK613</f>
        <v>8.66189584392691</v>
      </c>
      <c r="C611" s="37" t="n">
        <f aca="false">VLOOKUP(B611,'SC - SHOTS'!$A$3:$B$55,2)</f>
        <v>88</v>
      </c>
      <c r="D611" s="37" t="n">
        <f aca="false">IF(TOT!AK613&lt;400,IF(C611&gt;66,66,C611),C611)</f>
        <v>88</v>
      </c>
      <c r="E611" s="37" t="n">
        <f aca="false">IF(TOT!AK613&lt;200,IF(C611&gt;60,60,C611),C611)</f>
        <v>88</v>
      </c>
      <c r="F611" s="54" t="n">
        <f aca="false">(TOT!W613*60)/TOT!AK613</f>
        <v>0.982276848280371</v>
      </c>
      <c r="G611" s="58" t="n">
        <f aca="false">VLOOKUP(F611,'SC - GOALS'!$A$3:$B$55,2)</f>
        <v>87</v>
      </c>
      <c r="H611" s="58" t="n">
        <f aca="false">IF(TOT!AK613&lt;400,IF(G611&gt;66,66,G611),G611)</f>
        <v>87</v>
      </c>
      <c r="I611" s="58" t="n">
        <f aca="false">IF(TOT!AK613&lt;200,IF(H611&gt;60,60,H611),H611)</f>
        <v>87</v>
      </c>
      <c r="J611" s="58" t="n">
        <f aca="false">(E611+I611)/2</f>
        <v>87.5</v>
      </c>
      <c r="K611" s="58" t="n">
        <f aca="false">IF(TOT!AN613&lt;13.4,IF(J611&gt;73,73,J611),J611)</f>
        <v>87.5</v>
      </c>
      <c r="L611" s="58" t="n">
        <f aca="false">IF(TOT!AN613&lt;11,IF(K611&gt;66,66,K611),K611)</f>
        <v>87.5</v>
      </c>
    </row>
    <row r="612" customFormat="false" ht="13" hidden="false" customHeight="true" outlineLevel="0" collapsed="false">
      <c r="A612" s="17" t="s">
        <v>2889</v>
      </c>
      <c r="B612" s="50" t="n">
        <f aca="false">(TOT!AV614*60)/TOT!AK614</f>
        <v>4.58598726114661</v>
      </c>
      <c r="C612" s="37" t="n">
        <f aca="false">VLOOKUP(B612,'SC - SHOTS'!$A$3:$B$55,2)</f>
        <v>59</v>
      </c>
      <c r="D612" s="37" t="n">
        <f aca="false">IF(TOT!AK614&lt;400,IF(C612&gt;66,66,C612),C612)</f>
        <v>59</v>
      </c>
      <c r="E612" s="37" t="n">
        <f aca="false">IF(TOT!AK614&lt;200,IF(C612&gt;60,60,C612),C612)</f>
        <v>59</v>
      </c>
      <c r="F612" s="54" t="n">
        <f aca="false">(TOT!W614*60)/TOT!AK614</f>
        <v>0</v>
      </c>
      <c r="G612" s="58" t="n">
        <f aca="false">VLOOKUP(F612,'SC - GOALS'!$A$3:$B$55,2)</f>
        <v>47</v>
      </c>
      <c r="H612" s="58" t="n">
        <f aca="false">IF(TOT!AK614&lt;400,IF(G612&gt;66,66,G612),G612)</f>
        <v>47</v>
      </c>
      <c r="I612" s="58" t="n">
        <f aca="false">IF(TOT!AK614&lt;200,IF(H612&gt;60,60,H612),H612)</f>
        <v>47</v>
      </c>
      <c r="J612" s="58" t="n">
        <f aca="false">(E612+I612)/2</f>
        <v>53</v>
      </c>
      <c r="K612" s="58" t="n">
        <f aca="false">IF(TOT!AN614&lt;13.4,IF(J612&gt;73,73,J612),J612)</f>
        <v>53</v>
      </c>
      <c r="L612" s="58" t="n">
        <f aca="false">IF(TOT!AN614&lt;11,IF(K612&gt;66,66,K612),K612)</f>
        <v>53</v>
      </c>
    </row>
    <row r="613" customFormat="false" ht="13" hidden="false" customHeight="true" outlineLevel="0" collapsed="false">
      <c r="A613" s="17" t="s">
        <v>2893</v>
      </c>
      <c r="B613" s="50" t="n">
        <f aca="false">(TOT!AV615*60)/TOT!AK615</f>
        <v>0</v>
      </c>
      <c r="C613" s="37" t="n">
        <f aca="false">VLOOKUP(B613,'SC - SHOTS'!$A$3:$B$55,2)</f>
        <v>47</v>
      </c>
      <c r="D613" s="37" t="n">
        <f aca="false">IF(TOT!AK615&lt;400,IF(C613&gt;66,66,C613),C613)</f>
        <v>47</v>
      </c>
      <c r="E613" s="37" t="n">
        <f aca="false">IF(TOT!AK615&lt;200,IF(C613&gt;60,60,C613),C613)</f>
        <v>47</v>
      </c>
      <c r="F613" s="54" t="n">
        <f aca="false">(TOT!W615*60)/TOT!AK615</f>
        <v>0</v>
      </c>
      <c r="G613" s="58" t="n">
        <f aca="false">VLOOKUP(F613,'SC - GOALS'!$A$3:$B$55,2)</f>
        <v>47</v>
      </c>
      <c r="H613" s="58" t="n">
        <f aca="false">IF(TOT!AK615&lt;400,IF(G613&gt;66,66,G613),G613)</f>
        <v>47</v>
      </c>
      <c r="I613" s="58" t="n">
        <f aca="false">IF(TOT!AK615&lt;200,IF(H613&gt;60,60,H613),H613)</f>
        <v>47</v>
      </c>
      <c r="J613" s="58" t="n">
        <f aca="false">(E613+I613)/2</f>
        <v>47</v>
      </c>
      <c r="K613" s="58" t="n">
        <f aca="false">IF(TOT!AN615&lt;13.4,IF(J613&gt;73,73,J613),J613)</f>
        <v>47</v>
      </c>
      <c r="L613" s="58" t="n">
        <f aca="false">IF(TOT!AN615&lt;11,IF(K613&gt;66,66,K613),K613)</f>
        <v>47</v>
      </c>
    </row>
    <row r="614" customFormat="false" ht="13" hidden="false" customHeight="true" outlineLevel="0" collapsed="false">
      <c r="A614" s="17" t="s">
        <v>2897</v>
      </c>
      <c r="B614" s="50" t="n">
        <f aca="false">(TOT!AV616*60)/TOT!AK616</f>
        <v>6.65211432052402</v>
      </c>
      <c r="C614" s="37" t="n">
        <f aca="false">VLOOKUP(B614,'SC - SHOTS'!$A$3:$B$55,2)</f>
        <v>75</v>
      </c>
      <c r="D614" s="37" t="n">
        <f aca="false">IF(TOT!AK616&lt;400,IF(C614&gt;66,66,C614),C614)</f>
        <v>75</v>
      </c>
      <c r="E614" s="37" t="n">
        <f aca="false">IF(TOT!AK616&lt;200,IF(C614&gt;60,60,C614),C614)</f>
        <v>75</v>
      </c>
      <c r="F614" s="54" t="n">
        <f aca="false">(TOT!W616*60)/TOT!AK616</f>
        <v>0.219300472105187</v>
      </c>
      <c r="G614" s="58" t="n">
        <f aca="false">VLOOKUP(F614,'SC - GOALS'!$A$3:$B$55,2)</f>
        <v>56</v>
      </c>
      <c r="H614" s="58" t="n">
        <f aca="false">IF(TOT!AK616&lt;400,IF(G614&gt;66,66,G614),G614)</f>
        <v>56</v>
      </c>
      <c r="I614" s="58" t="n">
        <f aca="false">IF(TOT!AK616&lt;200,IF(H614&gt;60,60,H614),H614)</f>
        <v>56</v>
      </c>
      <c r="J614" s="58" t="n">
        <f aca="false">(E614+I614)/2</f>
        <v>65.5</v>
      </c>
      <c r="K614" s="58" t="n">
        <f aca="false">IF(TOT!AN616&lt;13.4,IF(J614&gt;73,73,J614),J614)</f>
        <v>65.5</v>
      </c>
      <c r="L614" s="58" t="n">
        <f aca="false">IF(TOT!AN616&lt;11,IF(K614&gt;66,66,K614),K614)</f>
        <v>65.5</v>
      </c>
    </row>
    <row r="615" customFormat="false" ht="13" hidden="false" customHeight="true" outlineLevel="0" collapsed="false">
      <c r="A615" s="17" t="s">
        <v>2900</v>
      </c>
      <c r="B615" s="50" t="n">
        <f aca="false">(TOT!AV617*60)/TOT!AK617</f>
        <v>8.97208155473654</v>
      </c>
      <c r="C615" s="37" t="n">
        <f aca="false">VLOOKUP(B615,'SC - SHOTS'!$A$3:$B$55,2)</f>
        <v>90</v>
      </c>
      <c r="D615" s="37" t="n">
        <f aca="false">IF(TOT!AK617&lt;400,IF(C615&gt;66,66,C615),C615)</f>
        <v>90</v>
      </c>
      <c r="E615" s="37" t="n">
        <f aca="false">IF(TOT!AK617&lt;200,IF(C615&gt;60,60,C615),C615)</f>
        <v>90</v>
      </c>
      <c r="F615" s="54" t="n">
        <f aca="false">(TOT!W617*60)/TOT!AK617</f>
        <v>0.859029085027967</v>
      </c>
      <c r="G615" s="58" t="n">
        <f aca="false">VLOOKUP(F615,'SC - GOALS'!$A$3:$B$55,2)</f>
        <v>82</v>
      </c>
      <c r="H615" s="58" t="n">
        <f aca="false">IF(TOT!AK617&lt;400,IF(G615&gt;66,66,G615),G615)</f>
        <v>82</v>
      </c>
      <c r="I615" s="58" t="n">
        <f aca="false">IF(TOT!AK617&lt;200,IF(H615&gt;60,60,H615),H615)</f>
        <v>82</v>
      </c>
      <c r="J615" s="58" t="n">
        <f aca="false">(E615+I615)/2</f>
        <v>86</v>
      </c>
      <c r="K615" s="58" t="n">
        <f aca="false">IF(TOT!AN617&lt;13.4,IF(J615&gt;73,73,J615),J615)</f>
        <v>73</v>
      </c>
      <c r="L615" s="58" t="n">
        <f aca="false">IF(TOT!AN617&lt;11,IF(K615&gt;66,66,K615),K615)</f>
        <v>66</v>
      </c>
    </row>
    <row r="616" customFormat="false" ht="13" hidden="false" customHeight="true" outlineLevel="0" collapsed="false">
      <c r="A616" s="17" t="s">
        <v>2904</v>
      </c>
      <c r="B616" s="50" t="n">
        <f aca="false">(TOT!AV618*60)/TOT!AK618</f>
        <v>2.11116179057796</v>
      </c>
      <c r="C616" s="37" t="n">
        <f aca="false">VLOOKUP(B616,'SC - SHOTS'!$A$3:$B$55,2)</f>
        <v>47</v>
      </c>
      <c r="D616" s="37" t="n">
        <f aca="false">IF(TOT!AK618&lt;400,IF(C616&gt;66,66,C616),C616)</f>
        <v>47</v>
      </c>
      <c r="E616" s="37" t="n">
        <f aca="false">IF(TOT!AK618&lt;200,IF(C616&gt;60,60,C616),C616)</f>
        <v>47</v>
      </c>
      <c r="F616" s="54" t="n">
        <f aca="false">(TOT!W618*60)/TOT!AK618</f>
        <v>0.23457353228644</v>
      </c>
      <c r="G616" s="58" t="n">
        <f aca="false">VLOOKUP(F616,'SC - GOALS'!$A$3:$B$55,2)</f>
        <v>57</v>
      </c>
      <c r="H616" s="58" t="n">
        <f aca="false">IF(TOT!AK618&lt;400,IF(G616&gt;66,66,G616),G616)</f>
        <v>57</v>
      </c>
      <c r="I616" s="58" t="n">
        <f aca="false">IF(TOT!AK618&lt;200,IF(H616&gt;60,60,H616),H616)</f>
        <v>57</v>
      </c>
      <c r="J616" s="58" t="n">
        <f aca="false">(E616+I616)/2</f>
        <v>52</v>
      </c>
      <c r="K616" s="58" t="n">
        <f aca="false">IF(TOT!AN618&lt;13.4,IF(J616&gt;73,73,J616),J616)</f>
        <v>52</v>
      </c>
      <c r="L616" s="58" t="n">
        <f aca="false">IF(TOT!AN618&lt;11,IF(K616&gt;66,66,K616),K616)</f>
        <v>52</v>
      </c>
    </row>
    <row r="617" customFormat="false" ht="13" hidden="false" customHeight="true" outlineLevel="0" collapsed="false">
      <c r="A617" s="17" t="s">
        <v>2910</v>
      </c>
      <c r="B617" s="50" t="n">
        <f aca="false">(TOT!AV619*60)/TOT!AK619</f>
        <v>3.6561196619962</v>
      </c>
      <c r="C617" s="37" t="n">
        <f aca="false">VLOOKUP(B617,'SC - SHOTS'!$A$3:$B$55,2)</f>
        <v>52</v>
      </c>
      <c r="D617" s="37" t="n">
        <f aca="false">IF(TOT!AK619&lt;400,IF(C617&gt;66,66,C617),C617)</f>
        <v>52</v>
      </c>
      <c r="E617" s="37" t="n">
        <f aca="false">IF(TOT!AK619&lt;200,IF(C617&gt;60,60,C617),C617)</f>
        <v>52</v>
      </c>
      <c r="F617" s="54" t="n">
        <f aca="false">(TOT!W619*60)/TOT!AK619</f>
        <v>0.177481536990107</v>
      </c>
      <c r="G617" s="58" t="n">
        <f aca="false">VLOOKUP(F617,'SC - GOALS'!$A$3:$B$55,2)</f>
        <v>54</v>
      </c>
      <c r="H617" s="58" t="n">
        <f aca="false">IF(TOT!AK619&lt;400,IF(G617&gt;66,66,G617),G617)</f>
        <v>54</v>
      </c>
      <c r="I617" s="58" t="n">
        <f aca="false">IF(TOT!AK619&lt;200,IF(H617&gt;60,60,H617),H617)</f>
        <v>54</v>
      </c>
      <c r="J617" s="58" t="n">
        <f aca="false">(E617+I617)/2</f>
        <v>53</v>
      </c>
      <c r="K617" s="58" t="n">
        <f aca="false">IF(TOT!AN619&lt;13.4,IF(J617&gt;73,73,J617),J617)</f>
        <v>53</v>
      </c>
      <c r="L617" s="58" t="n">
        <f aca="false">IF(TOT!AN619&lt;11,IF(K617&gt;66,66,K617),K617)</f>
        <v>53</v>
      </c>
    </row>
    <row r="618" customFormat="false" ht="13" hidden="false" customHeight="true" outlineLevel="0" collapsed="false">
      <c r="A618" s="17" t="s">
        <v>2913</v>
      </c>
      <c r="B618" s="50" t="n">
        <f aca="false">(TOT!AV620*60)/TOT!AK620</f>
        <v>3.60967119452116</v>
      </c>
      <c r="C618" s="37" t="n">
        <f aca="false">VLOOKUP(B618,'SC - SHOTS'!$A$3:$B$55,2)</f>
        <v>52</v>
      </c>
      <c r="D618" s="37" t="n">
        <f aca="false">IF(TOT!AK620&lt;400,IF(C618&gt;66,66,C618),C618)</f>
        <v>52</v>
      </c>
      <c r="E618" s="37" t="n">
        <f aca="false">IF(TOT!AK620&lt;200,IF(C618&gt;60,60,C618),C618)</f>
        <v>52</v>
      </c>
      <c r="F618" s="54" t="n">
        <f aca="false">(TOT!W620*60)/TOT!AK620</f>
        <v>0.340535018351052</v>
      </c>
      <c r="G618" s="58" t="n">
        <f aca="false">VLOOKUP(F618,'SC - GOALS'!$A$3:$B$55,2)</f>
        <v>63</v>
      </c>
      <c r="H618" s="58" t="n">
        <f aca="false">IF(TOT!AK620&lt;400,IF(G618&gt;66,66,G618),G618)</f>
        <v>63</v>
      </c>
      <c r="I618" s="58" t="n">
        <f aca="false">IF(TOT!AK620&lt;200,IF(H618&gt;60,60,H618),H618)</f>
        <v>63</v>
      </c>
      <c r="J618" s="58" t="n">
        <f aca="false">(E618+I618)/2</f>
        <v>57.5</v>
      </c>
      <c r="K618" s="58" t="n">
        <f aca="false">IF(TOT!AN620&lt;13.4,IF(J618&gt;73,73,J618),J618)</f>
        <v>57.5</v>
      </c>
      <c r="L618" s="58" t="n">
        <f aca="false">IF(TOT!AN620&lt;11,IF(K618&gt;66,66,K618),K618)</f>
        <v>57.5</v>
      </c>
    </row>
    <row r="619" customFormat="false" ht="13" hidden="false" customHeight="true" outlineLevel="0" collapsed="false">
      <c r="A619" s="17" t="s">
        <v>2917</v>
      </c>
      <c r="B619" s="50" t="n">
        <f aca="false">(TOT!AV621*60)/TOT!AK621</f>
        <v>4.27258073087349</v>
      </c>
      <c r="C619" s="37" t="n">
        <f aca="false">VLOOKUP(B619,'SC - SHOTS'!$A$3:$B$55,2)</f>
        <v>57</v>
      </c>
      <c r="D619" s="37" t="n">
        <f aca="false">IF(TOT!AK621&lt;400,IF(C619&gt;66,66,C619),C619)</f>
        <v>57</v>
      </c>
      <c r="E619" s="37" t="n">
        <f aca="false">IF(TOT!AK621&lt;200,IF(C619&gt;60,60,C619),C619)</f>
        <v>57</v>
      </c>
      <c r="F619" s="54" t="n">
        <f aca="false">(TOT!W621*60)/TOT!AK621</f>
        <v>0.0637698616548281</v>
      </c>
      <c r="G619" s="58" t="n">
        <f aca="false">VLOOKUP(F619,'SC - GOALS'!$A$3:$B$55,2)</f>
        <v>49</v>
      </c>
      <c r="H619" s="58" t="n">
        <f aca="false">IF(TOT!AK621&lt;400,IF(G619&gt;66,66,G619),G619)</f>
        <v>49</v>
      </c>
      <c r="I619" s="58" t="n">
        <f aca="false">IF(TOT!AK621&lt;200,IF(H619&gt;60,60,H619),H619)</f>
        <v>49</v>
      </c>
      <c r="J619" s="58" t="n">
        <f aca="false">(E619+I619)/2</f>
        <v>53</v>
      </c>
      <c r="K619" s="58" t="n">
        <f aca="false">IF(TOT!AN621&lt;13.4,IF(J619&gt;73,73,J619),J619)</f>
        <v>53</v>
      </c>
      <c r="L619" s="58" t="n">
        <f aca="false">IF(TOT!AN621&lt;11,IF(K619&gt;66,66,K619),K619)</f>
        <v>53</v>
      </c>
    </row>
    <row r="620" customFormat="false" ht="13" hidden="false" customHeight="true" outlineLevel="0" collapsed="false">
      <c r="A620" s="17" t="s">
        <v>2922</v>
      </c>
      <c r="B620" s="50" t="n">
        <f aca="false">(TOT!AV622*60)/TOT!AK622</f>
        <v>3.48837209302326</v>
      </c>
      <c r="C620" s="37" t="n">
        <f aca="false">VLOOKUP(B620,'SC - SHOTS'!$A$3:$B$55,2)</f>
        <v>52</v>
      </c>
      <c r="D620" s="37" t="n">
        <f aca="false">IF(TOT!AK622&lt;400,IF(C620&gt;66,66,C620),C620)</f>
        <v>52</v>
      </c>
      <c r="E620" s="37" t="n">
        <f aca="false">IF(TOT!AK622&lt;200,IF(C620&gt;60,60,C620),C620)</f>
        <v>52</v>
      </c>
      <c r="F620" s="54" t="n">
        <f aca="false">(TOT!W622*60)/TOT!AK622</f>
        <v>0</v>
      </c>
      <c r="G620" s="58" t="n">
        <f aca="false">VLOOKUP(F620,'SC - GOALS'!$A$3:$B$55,2)</f>
        <v>47</v>
      </c>
      <c r="H620" s="58" t="n">
        <f aca="false">IF(TOT!AK622&lt;400,IF(G620&gt;66,66,G620),G620)</f>
        <v>47</v>
      </c>
      <c r="I620" s="58" t="n">
        <f aca="false">IF(TOT!AK622&lt;200,IF(H620&gt;60,60,H620),H620)</f>
        <v>47</v>
      </c>
      <c r="J620" s="58" t="n">
        <f aca="false">(E620+I620)/2</f>
        <v>49.5</v>
      </c>
      <c r="K620" s="58" t="n">
        <f aca="false">IF(TOT!AN622&lt;13.4,IF(J620&gt;73,73,J620),J620)</f>
        <v>49.5</v>
      </c>
      <c r="L620" s="58" t="n">
        <f aca="false">IF(TOT!AN622&lt;11,IF(K620&gt;66,66,K620),K620)</f>
        <v>49.5</v>
      </c>
    </row>
    <row r="621" customFormat="false" ht="13" hidden="false" customHeight="true" outlineLevel="0" collapsed="false">
      <c r="A621" s="17" t="s">
        <v>2925</v>
      </c>
      <c r="B621" s="50" t="n">
        <f aca="false">(TOT!AV623*60)/TOT!AK623</f>
        <v>11.56835899931</v>
      </c>
      <c r="C621" s="37" t="n">
        <f aca="false">VLOOKUP(B621,'SC - SHOTS'!$A$3:$B$55,2)</f>
        <v>98</v>
      </c>
      <c r="D621" s="37" t="n">
        <f aca="false">IF(TOT!AK623&lt;400,IF(C621&gt;66,66,C621),C621)</f>
        <v>98</v>
      </c>
      <c r="E621" s="37" t="n">
        <f aca="false">IF(TOT!AK623&lt;200,IF(C621&gt;60,60,C621),C621)</f>
        <v>98</v>
      </c>
      <c r="F621" s="54" t="n">
        <f aca="false">(TOT!W623*60)/TOT!AK623</f>
        <v>1.58861267948272</v>
      </c>
      <c r="G621" s="58" t="n">
        <f aca="false">VLOOKUP(F621,'SC - GOALS'!$A$3:$B$55,2)</f>
        <v>97</v>
      </c>
      <c r="H621" s="58" t="n">
        <f aca="false">IF(TOT!AK623&lt;400,IF(G621&gt;66,66,G621),G621)</f>
        <v>97</v>
      </c>
      <c r="I621" s="58" t="n">
        <f aca="false">IF(TOT!AK623&lt;200,IF(H621&gt;60,60,H621),H621)</f>
        <v>97</v>
      </c>
      <c r="J621" s="58" t="n">
        <f aca="false">(E621+I621)/2</f>
        <v>97.5</v>
      </c>
      <c r="K621" s="58" t="n">
        <f aca="false">IF(TOT!AN623&lt;13.4,IF(J621&gt;73,73,J621),J621)</f>
        <v>97.5</v>
      </c>
      <c r="L621" s="58" t="n">
        <f aca="false">IF(TOT!AN623&lt;11,IF(K621&gt;66,66,K621),K621)</f>
        <v>97.5</v>
      </c>
    </row>
    <row r="622" customFormat="false" ht="13" hidden="false" customHeight="true" outlineLevel="0" collapsed="false">
      <c r="A622" s="17" t="s">
        <v>2930</v>
      </c>
      <c r="B622" s="50" t="n">
        <f aca="false">(TOT!AV624*60)/TOT!AK624</f>
        <v>4.23446383062143</v>
      </c>
      <c r="C622" s="37" t="n">
        <f aca="false">VLOOKUP(B622,'SC - SHOTS'!$A$3:$B$55,2)</f>
        <v>56</v>
      </c>
      <c r="D622" s="37" t="n">
        <f aca="false">IF(TOT!AK624&lt;400,IF(C622&gt;66,66,C622),C622)</f>
        <v>56</v>
      </c>
      <c r="E622" s="37" t="n">
        <f aca="false">IF(TOT!AK624&lt;200,IF(C622&gt;60,60,C622),C622)</f>
        <v>56</v>
      </c>
      <c r="F622" s="54" t="n">
        <f aca="false">(TOT!W624*60)/TOT!AK624</f>
        <v>0.705743971770238</v>
      </c>
      <c r="G622" s="58" t="n">
        <f aca="false">VLOOKUP(F622,'SC - GOALS'!$A$3:$B$55,2)</f>
        <v>77</v>
      </c>
      <c r="H622" s="58" t="n">
        <f aca="false">IF(TOT!AK624&lt;400,IF(G622&gt;66,66,G622),G622)</f>
        <v>66</v>
      </c>
      <c r="I622" s="58" t="n">
        <f aca="false">IF(TOT!AK624&lt;200,IF(H622&gt;60,60,H622),H622)</f>
        <v>60</v>
      </c>
      <c r="J622" s="58" t="n">
        <f aca="false">(E622+I622)/2</f>
        <v>58</v>
      </c>
      <c r="K622" s="58" t="n">
        <f aca="false">IF(TOT!AN624&lt;13.4,IF(J622&gt;73,73,J622),J622)</f>
        <v>58</v>
      </c>
      <c r="L622" s="58" t="n">
        <f aca="false">IF(TOT!AN624&lt;11,IF(K622&gt;66,66,K622),K622)</f>
        <v>58</v>
      </c>
    </row>
    <row r="623" customFormat="false" ht="13" hidden="false" customHeight="true" outlineLevel="0" collapsed="false">
      <c r="A623" s="17" t="s">
        <v>2934</v>
      </c>
      <c r="B623" s="50" t="n">
        <f aca="false">(TOT!AV625*60)/TOT!AK625</f>
        <v>9.44247622599291</v>
      </c>
      <c r="C623" s="37" t="n">
        <f aca="false">VLOOKUP(B623,'SC - SHOTS'!$A$3:$B$55,2)</f>
        <v>92</v>
      </c>
      <c r="D623" s="37" t="n">
        <f aca="false">IF(TOT!AK625&lt;400,IF(C623&gt;66,66,C623),C623)</f>
        <v>92</v>
      </c>
      <c r="E623" s="37" t="n">
        <f aca="false">IF(TOT!AK625&lt;200,IF(C623&gt;60,60,C623),C623)</f>
        <v>92</v>
      </c>
      <c r="F623" s="54" t="n">
        <f aca="false">(TOT!W625*60)/TOT!AK625</f>
        <v>1.43203430915532</v>
      </c>
      <c r="G623" s="58" t="n">
        <f aca="false">VLOOKUP(F623,'SC - GOALS'!$A$3:$B$55,2)</f>
        <v>95</v>
      </c>
      <c r="H623" s="58" t="n">
        <f aca="false">IF(TOT!AK625&lt;400,IF(G623&gt;66,66,G623),G623)</f>
        <v>95</v>
      </c>
      <c r="I623" s="58" t="n">
        <f aca="false">IF(TOT!AK625&lt;200,IF(H623&gt;60,60,H623),H623)</f>
        <v>95</v>
      </c>
      <c r="J623" s="58" t="n">
        <f aca="false">(E623+I623)/2</f>
        <v>93.5</v>
      </c>
      <c r="K623" s="58" t="n">
        <f aca="false">IF(TOT!AN625&lt;13.4,IF(J623&gt;73,73,J623),J623)</f>
        <v>93.5</v>
      </c>
      <c r="L623" s="58" t="n">
        <f aca="false">IF(TOT!AN625&lt;11,IF(K623&gt;66,66,K623),K623)</f>
        <v>93.5</v>
      </c>
    </row>
    <row r="624" customFormat="false" ht="13" hidden="false" customHeight="true" outlineLevel="0" collapsed="false">
      <c r="A624" s="17" t="s">
        <v>2939</v>
      </c>
      <c r="B624" s="50" t="n">
        <f aca="false">(TOT!AV626*60)/TOT!AK626</f>
        <v>5.16870064608758</v>
      </c>
      <c r="C624" s="37" t="n">
        <f aca="false">VLOOKUP(B624,'SC - SHOTS'!$A$3:$B$55,2)</f>
        <v>63</v>
      </c>
      <c r="D624" s="37" t="n">
        <f aca="false">IF(TOT!AK626&lt;400,IF(C624&gt;66,66,C624),C624)</f>
        <v>63</v>
      </c>
      <c r="E624" s="37" t="n">
        <f aca="false">IF(TOT!AK626&lt;200,IF(C624&gt;60,60,C624),C624)</f>
        <v>63</v>
      </c>
      <c r="F624" s="54" t="n">
        <f aca="false">(TOT!W626*60)/TOT!AK626</f>
        <v>0.0957166786312515</v>
      </c>
      <c r="G624" s="58" t="n">
        <f aca="false">VLOOKUP(F624,'SC - GOALS'!$A$3:$B$55,2)</f>
        <v>50</v>
      </c>
      <c r="H624" s="58" t="n">
        <f aca="false">IF(TOT!AK626&lt;400,IF(G624&gt;66,66,G624),G624)</f>
        <v>50</v>
      </c>
      <c r="I624" s="58" t="n">
        <f aca="false">IF(TOT!AK626&lt;200,IF(H624&gt;60,60,H624),H624)</f>
        <v>50</v>
      </c>
      <c r="J624" s="58" t="n">
        <f aca="false">(E624+I624)/2</f>
        <v>56.5</v>
      </c>
      <c r="K624" s="58" t="n">
        <f aca="false">IF(TOT!AN626&lt;13.4,IF(J624&gt;73,73,J624),J624)</f>
        <v>56.5</v>
      </c>
      <c r="L624" s="58" t="n">
        <f aca="false">IF(TOT!AN626&lt;11,IF(K624&gt;66,66,K624),K624)</f>
        <v>56.5</v>
      </c>
    </row>
    <row r="625" customFormat="false" ht="13" hidden="false" customHeight="true" outlineLevel="0" collapsed="false">
      <c r="A625" s="17" t="s">
        <v>2944</v>
      </c>
      <c r="B625" s="50" t="n">
        <f aca="false">(TOT!AV627*60)/TOT!AK627</f>
        <v>5.18629417248098</v>
      </c>
      <c r="C625" s="37" t="n">
        <f aca="false">VLOOKUP(B625,'SC - SHOTS'!$A$3:$B$55,2)</f>
        <v>63</v>
      </c>
      <c r="D625" s="37" t="n">
        <f aca="false">IF(TOT!AK627&lt;400,IF(C625&gt;66,66,C625),C625)</f>
        <v>63</v>
      </c>
      <c r="E625" s="37" t="n">
        <f aca="false">IF(TOT!AK627&lt;200,IF(C625&gt;60,60,C625),C625)</f>
        <v>63</v>
      </c>
      <c r="F625" s="54" t="n">
        <f aca="false">(TOT!W627*60)/TOT!AK627</f>
        <v>0.305076127792998</v>
      </c>
      <c r="G625" s="58" t="n">
        <f aca="false">VLOOKUP(F625,'SC - GOALS'!$A$3:$B$55,2)</f>
        <v>61</v>
      </c>
      <c r="H625" s="58" t="n">
        <f aca="false">IF(TOT!AK627&lt;400,IF(G625&gt;66,66,G625),G625)</f>
        <v>61</v>
      </c>
      <c r="I625" s="58" t="n">
        <f aca="false">IF(TOT!AK627&lt;200,IF(H625&gt;60,60,H625),H625)</f>
        <v>61</v>
      </c>
      <c r="J625" s="58" t="n">
        <f aca="false">(E625+I625)/2</f>
        <v>62</v>
      </c>
      <c r="K625" s="58" t="n">
        <f aca="false">IF(TOT!AN627&lt;13.4,IF(J625&gt;73,73,J625),J625)</f>
        <v>62</v>
      </c>
      <c r="L625" s="58" t="n">
        <f aca="false">IF(TOT!AN627&lt;11,IF(K625&gt;66,66,K625),K625)</f>
        <v>62</v>
      </c>
    </row>
    <row r="626" customFormat="false" ht="13" hidden="false" customHeight="true" outlineLevel="0" collapsed="false">
      <c r="A626" s="17" t="s">
        <v>2950</v>
      </c>
      <c r="B626" s="50" t="n">
        <f aca="false">(TOT!AV628*60)/TOT!AK628</f>
        <v>7.60697305863708</v>
      </c>
      <c r="C626" s="37" t="n">
        <f aca="false">VLOOKUP(B626,'SC - SHOTS'!$A$3:$B$55,2)</f>
        <v>82</v>
      </c>
      <c r="D626" s="37" t="n">
        <f aca="false">IF(TOT!AK628&lt;400,IF(C626&gt;66,66,C626),C626)</f>
        <v>66</v>
      </c>
      <c r="E626" s="37" t="n">
        <f aca="false">IF(TOT!AK628&lt;200,IF(C626&gt;60,60,C626),C626)</f>
        <v>60</v>
      </c>
      <c r="F626" s="54" t="n">
        <f aca="false">(TOT!W628*60)/TOT!AK628</f>
        <v>0.950871632329636</v>
      </c>
      <c r="G626" s="58" t="n">
        <f aca="false">VLOOKUP(F626,'SC - GOALS'!$A$3:$B$55,2)</f>
        <v>86</v>
      </c>
      <c r="H626" s="58" t="n">
        <f aca="false">IF(TOT!AK628&lt;400,IF(G626&gt;66,66,G626),G626)</f>
        <v>66</v>
      </c>
      <c r="I626" s="58" t="n">
        <f aca="false">IF(TOT!AK628&lt;200,IF(H626&gt;60,60,H626),H626)</f>
        <v>60</v>
      </c>
      <c r="J626" s="58" t="n">
        <f aca="false">(E626+I626)/2</f>
        <v>60</v>
      </c>
      <c r="K626" s="58" t="n">
        <f aca="false">IF(TOT!AN628&lt;13.4,IF(J626&gt;73,73,J626),J626)</f>
        <v>60</v>
      </c>
      <c r="L626" s="58" t="n">
        <f aca="false">IF(TOT!AN628&lt;11,IF(K626&gt;66,66,K626),K626)</f>
        <v>60</v>
      </c>
    </row>
    <row r="627" customFormat="false" ht="13" hidden="false" customHeight="true" outlineLevel="0" collapsed="false">
      <c r="A627" s="17" t="s">
        <v>2953</v>
      </c>
      <c r="B627" s="50" t="n">
        <f aca="false">(TOT!AV629*60)/TOT!AK629</f>
        <v>8.2091821222256</v>
      </c>
      <c r="C627" s="37" t="n">
        <f aca="false">VLOOKUP(B627,'SC - SHOTS'!$A$3:$B$55,2)</f>
        <v>86</v>
      </c>
      <c r="D627" s="37" t="n">
        <f aca="false">IF(TOT!AK629&lt;400,IF(C627&gt;66,66,C627),C627)</f>
        <v>66</v>
      </c>
      <c r="E627" s="37" t="n">
        <f aca="false">IF(TOT!AK629&lt;200,IF(C627&gt;60,60,C627),C627)</f>
        <v>86</v>
      </c>
      <c r="F627" s="54" t="n">
        <f aca="false">(TOT!W629*60)/TOT!AK629</f>
        <v>0.729705077531165</v>
      </c>
      <c r="G627" s="58" t="n">
        <f aca="false">VLOOKUP(F627,'SC - GOALS'!$A$3:$B$55,2)</f>
        <v>78</v>
      </c>
      <c r="H627" s="58" t="n">
        <f aca="false">IF(TOT!AK629&lt;400,IF(G627&gt;66,66,G627),G627)</f>
        <v>66</v>
      </c>
      <c r="I627" s="58" t="n">
        <f aca="false">IF(TOT!AK629&lt;200,IF(H627&gt;60,60,H627),H627)</f>
        <v>66</v>
      </c>
      <c r="J627" s="58" t="n">
        <f aca="false">(E627+I627)/2</f>
        <v>76</v>
      </c>
      <c r="K627" s="58" t="n">
        <f aca="false">IF(TOT!AN629&lt;13.4,IF(J627&gt;73,73,J627),J627)</f>
        <v>73</v>
      </c>
      <c r="L627" s="58" t="n">
        <f aca="false">IF(TOT!AN629&lt;11,IF(K627&gt;66,66,K627),K627)</f>
        <v>66</v>
      </c>
    </row>
    <row r="628" customFormat="false" ht="13" hidden="false" customHeight="true" outlineLevel="0" collapsed="false">
      <c r="A628" s="17" t="s">
        <v>2957</v>
      </c>
      <c r="B628" s="50" t="n">
        <f aca="false">(TOT!AV630*60)/TOT!AK630</f>
        <v>0</v>
      </c>
      <c r="C628" s="37" t="n">
        <f aca="false">VLOOKUP(B628,'SC - SHOTS'!$A$3:$B$55,2)</f>
        <v>47</v>
      </c>
      <c r="D628" s="37" t="n">
        <f aca="false">IF(TOT!AK630&lt;400,IF(C628&gt;66,66,C628),C628)</f>
        <v>47</v>
      </c>
      <c r="E628" s="37" t="n">
        <f aca="false">IF(TOT!AK630&lt;200,IF(C628&gt;60,60,C628),C628)</f>
        <v>47</v>
      </c>
      <c r="F628" s="54" t="n">
        <f aca="false">(TOT!W630*60)/TOT!AK630</f>
        <v>0</v>
      </c>
      <c r="G628" s="58" t="n">
        <f aca="false">VLOOKUP(F628,'SC - GOALS'!$A$3:$B$55,2)</f>
        <v>47</v>
      </c>
      <c r="H628" s="58" t="n">
        <f aca="false">IF(TOT!AK630&lt;400,IF(G628&gt;66,66,G628),G628)</f>
        <v>47</v>
      </c>
      <c r="I628" s="58" t="n">
        <f aca="false">IF(TOT!AK630&lt;200,IF(H628&gt;60,60,H628),H628)</f>
        <v>47</v>
      </c>
      <c r="J628" s="58" t="n">
        <f aca="false">(E628+I628)/2</f>
        <v>47</v>
      </c>
      <c r="K628" s="58" t="n">
        <f aca="false">IF(TOT!AN630&lt;13.4,IF(J628&gt;73,73,J628),J628)</f>
        <v>47</v>
      </c>
      <c r="L628" s="58" t="n">
        <f aca="false">IF(TOT!AN630&lt;11,IF(K628&gt;66,66,K628),K628)</f>
        <v>47</v>
      </c>
    </row>
    <row r="629" customFormat="false" ht="13" hidden="false" customHeight="true" outlineLevel="0" collapsed="false">
      <c r="A629" s="17" t="s">
        <v>2960</v>
      </c>
      <c r="B629" s="50" t="n">
        <f aca="false">(TOT!AV631*60)/TOT!AK631</f>
        <v>11.1306779228109</v>
      </c>
      <c r="C629" s="37" t="n">
        <f aca="false">VLOOKUP(B629,'SC - SHOTS'!$A$3:$B$55,2)</f>
        <v>97</v>
      </c>
      <c r="D629" s="37" t="n">
        <f aca="false">IF(TOT!AK631&lt;400,IF(C629&gt;66,66,C629),C629)</f>
        <v>97</v>
      </c>
      <c r="E629" s="37" t="n">
        <f aca="false">IF(TOT!AK631&lt;200,IF(C629&gt;60,60,C629),C629)</f>
        <v>97</v>
      </c>
      <c r="F629" s="54" t="n">
        <f aca="false">(TOT!W631*60)/TOT!AK631</f>
        <v>0.919490784927854</v>
      </c>
      <c r="G629" s="58" t="n">
        <f aca="false">VLOOKUP(F629,'SC - GOALS'!$A$3:$B$55,2)</f>
        <v>84</v>
      </c>
      <c r="H629" s="58" t="n">
        <f aca="false">IF(TOT!AK631&lt;400,IF(G629&gt;66,66,G629),G629)</f>
        <v>84</v>
      </c>
      <c r="I629" s="58" t="n">
        <f aca="false">IF(TOT!AK631&lt;200,IF(H629&gt;60,60,H629),H629)</f>
        <v>84</v>
      </c>
      <c r="J629" s="58" t="n">
        <f aca="false">(E629+I629)/2</f>
        <v>90.5</v>
      </c>
      <c r="K629" s="58" t="n">
        <f aca="false">IF(TOT!AN631&lt;13.4,IF(J629&gt;73,73,J629),J629)</f>
        <v>90.5</v>
      </c>
      <c r="L629" s="58" t="n">
        <f aca="false">IF(TOT!AN631&lt;11,IF(K629&gt;66,66,K629),K629)</f>
        <v>90.5</v>
      </c>
    </row>
    <row r="630" customFormat="false" ht="13" hidden="false" customHeight="true" outlineLevel="0" collapsed="false">
      <c r="A630" s="17" t="s">
        <v>2965</v>
      </c>
      <c r="B630" s="50" t="n">
        <f aca="false">(TOT!AV632*60)/TOT!AK632</f>
        <v>4.48594763391798</v>
      </c>
      <c r="C630" s="37" t="n">
        <f aca="false">VLOOKUP(B630,'SC - SHOTS'!$A$3:$B$55,2)</f>
        <v>58</v>
      </c>
      <c r="D630" s="37" t="n">
        <f aca="false">IF(TOT!AK632&lt;400,IF(C630&gt;66,66,C630),C630)</f>
        <v>58</v>
      </c>
      <c r="E630" s="37" t="n">
        <f aca="false">IF(TOT!AK632&lt;200,IF(C630&gt;60,60,C630),C630)</f>
        <v>58</v>
      </c>
      <c r="F630" s="54" t="n">
        <f aca="false">(TOT!W632*60)/TOT!AK632</f>
        <v>0.648570742253202</v>
      </c>
      <c r="G630" s="58" t="n">
        <f aca="false">VLOOKUP(F630,'SC - GOALS'!$A$3:$B$55,2)</f>
        <v>75</v>
      </c>
      <c r="H630" s="58" t="n">
        <f aca="false">IF(TOT!AK632&lt;400,IF(G630&gt;66,66,G630),G630)</f>
        <v>75</v>
      </c>
      <c r="I630" s="58" t="n">
        <f aca="false">IF(TOT!AK632&lt;200,IF(H630&gt;60,60,H630),H630)</f>
        <v>75</v>
      </c>
      <c r="J630" s="58" t="n">
        <f aca="false">(E630+I630)/2</f>
        <v>66.5</v>
      </c>
      <c r="K630" s="58" t="n">
        <f aca="false">IF(TOT!AN632&lt;13.4,IF(J630&gt;73,73,J630),J630)</f>
        <v>66.5</v>
      </c>
      <c r="L630" s="58" t="n">
        <f aca="false">IF(TOT!AN632&lt;11,IF(K630&gt;66,66,K630),K630)</f>
        <v>66.5</v>
      </c>
    </row>
    <row r="631" customFormat="false" ht="13" hidden="false" customHeight="true" outlineLevel="0" collapsed="false">
      <c r="A631" s="17" t="s">
        <v>2968</v>
      </c>
      <c r="B631" s="50" t="n">
        <f aca="false">(TOT!AV633*60)/TOT!AK633</f>
        <v>7.82365724930143</v>
      </c>
      <c r="C631" s="37" t="n">
        <f aca="false">VLOOKUP(B631,'SC - SHOTS'!$A$3:$B$55,2)</f>
        <v>83</v>
      </c>
      <c r="D631" s="37" t="n">
        <f aca="false">IF(TOT!AK633&lt;400,IF(C631&gt;66,66,C631),C631)</f>
        <v>83</v>
      </c>
      <c r="E631" s="37" t="n">
        <f aca="false">IF(TOT!AK633&lt;200,IF(C631&gt;60,60,C631),C631)</f>
        <v>83</v>
      </c>
      <c r="F631" s="54" t="n">
        <f aca="false">(TOT!W633*60)/TOT!AK633</f>
        <v>0.788940226820312</v>
      </c>
      <c r="G631" s="58" t="n">
        <f aca="false">VLOOKUP(F631,'SC - GOALS'!$A$3:$B$55,2)</f>
        <v>80</v>
      </c>
      <c r="H631" s="58" t="n">
        <f aca="false">IF(TOT!AK633&lt;400,IF(G631&gt;66,66,G631),G631)</f>
        <v>80</v>
      </c>
      <c r="I631" s="58" t="n">
        <f aca="false">IF(TOT!AK633&lt;200,IF(H631&gt;60,60,H631),H631)</f>
        <v>80</v>
      </c>
      <c r="J631" s="58" t="n">
        <f aca="false">(E631+I631)/2</f>
        <v>81.5</v>
      </c>
      <c r="K631" s="58" t="n">
        <f aca="false">IF(TOT!AN633&lt;13.4,IF(J631&gt;73,73,J631),J631)</f>
        <v>73</v>
      </c>
      <c r="L631" s="58" t="n">
        <f aca="false">IF(TOT!AN633&lt;11,IF(K631&gt;66,66,K631),K631)</f>
        <v>73</v>
      </c>
    </row>
    <row r="632" customFormat="false" ht="13" hidden="false" customHeight="true" outlineLevel="0" collapsed="false">
      <c r="A632" s="17" t="s">
        <v>2971</v>
      </c>
      <c r="B632" s="50" t="n">
        <f aca="false">(TOT!AV634*60)/TOT!AK634</f>
        <v>6.22153822865273</v>
      </c>
      <c r="C632" s="37" t="n">
        <f aca="false">VLOOKUP(B632,'SC - SHOTS'!$A$3:$B$55,2)</f>
        <v>71</v>
      </c>
      <c r="D632" s="37" t="n">
        <f aca="false">IF(TOT!AK634&lt;400,IF(C632&gt;66,66,C632),C632)</f>
        <v>71</v>
      </c>
      <c r="E632" s="37" t="n">
        <f aca="false">IF(TOT!AK634&lt;200,IF(C632&gt;60,60,C632),C632)</f>
        <v>71</v>
      </c>
      <c r="F632" s="54" t="n">
        <f aca="false">(TOT!W634*60)/TOT!AK634</f>
        <v>0.681190317005773</v>
      </c>
      <c r="G632" s="58" t="n">
        <f aca="false">VLOOKUP(F632,'SC - GOALS'!$A$3:$B$55,2)</f>
        <v>77</v>
      </c>
      <c r="H632" s="58" t="n">
        <f aca="false">IF(TOT!AK634&lt;400,IF(G632&gt;66,66,G632),G632)</f>
        <v>77</v>
      </c>
      <c r="I632" s="58" t="n">
        <f aca="false">IF(TOT!AK634&lt;200,IF(H632&gt;60,60,H632),H632)</f>
        <v>77</v>
      </c>
      <c r="J632" s="58" t="n">
        <f aca="false">(E632+I632)/2</f>
        <v>74</v>
      </c>
      <c r="K632" s="58" t="n">
        <f aca="false">IF(TOT!AN634&lt;13.4,IF(J632&gt;73,73,J632),J632)</f>
        <v>74</v>
      </c>
      <c r="L632" s="58" t="n">
        <f aca="false">IF(TOT!AN634&lt;11,IF(K632&gt;66,66,K632),K632)</f>
        <v>74</v>
      </c>
    </row>
    <row r="633" customFormat="false" ht="13" hidden="false" customHeight="true" outlineLevel="0" collapsed="false">
      <c r="A633" s="17" t="s">
        <v>2973</v>
      </c>
      <c r="B633" s="50" t="n">
        <f aca="false">(TOT!AV635*60)/TOT!AK635</f>
        <v>3.45958412915781</v>
      </c>
      <c r="C633" s="37" t="n">
        <f aca="false">VLOOKUP(B633,'SC - SHOTS'!$A$3:$B$55,2)</f>
        <v>51</v>
      </c>
      <c r="D633" s="37" t="n">
        <f aca="false">IF(TOT!AK635&lt;400,IF(C633&gt;66,66,C633),C633)</f>
        <v>51</v>
      </c>
      <c r="E633" s="37" t="n">
        <f aca="false">IF(TOT!AK635&lt;200,IF(C633&gt;60,60,C633),C633)</f>
        <v>51</v>
      </c>
      <c r="F633" s="54" t="n">
        <f aca="false">(TOT!W635*60)/TOT!AK635</f>
        <v>0.17297920645789</v>
      </c>
      <c r="G633" s="58" t="n">
        <f aca="false">VLOOKUP(F633,'SC - GOALS'!$A$3:$B$55,2)</f>
        <v>54</v>
      </c>
      <c r="H633" s="58" t="n">
        <f aca="false">IF(TOT!AK635&lt;400,IF(G633&gt;66,66,G633),G633)</f>
        <v>54</v>
      </c>
      <c r="I633" s="58" t="n">
        <f aca="false">IF(TOT!AK635&lt;200,IF(H633&gt;60,60,H633),H633)</f>
        <v>54</v>
      </c>
      <c r="J633" s="58" t="n">
        <f aca="false">(E633+I633)/2</f>
        <v>52.5</v>
      </c>
      <c r="K633" s="58" t="n">
        <f aca="false">IF(TOT!AN635&lt;13.4,IF(J633&gt;73,73,J633),J633)</f>
        <v>52.5</v>
      </c>
      <c r="L633" s="58" t="n">
        <f aca="false">IF(TOT!AN635&lt;11,IF(K633&gt;66,66,K633),K633)</f>
        <v>52.5</v>
      </c>
    </row>
    <row r="634" customFormat="false" ht="13" hidden="false" customHeight="true" outlineLevel="0" collapsed="false">
      <c r="A634" s="17" t="s">
        <v>2977</v>
      </c>
      <c r="B634" s="50" t="n">
        <f aca="false">(TOT!AV636*60)/TOT!AK636</f>
        <v>4.87582592845751</v>
      </c>
      <c r="C634" s="37" t="n">
        <f aca="false">VLOOKUP(B634,'SC - SHOTS'!$A$3:$B$55,2)</f>
        <v>61</v>
      </c>
      <c r="D634" s="37" t="n">
        <f aca="false">IF(TOT!AK636&lt;400,IF(C634&gt;66,66,C634),C634)</f>
        <v>61</v>
      </c>
      <c r="E634" s="37" t="n">
        <f aca="false">IF(TOT!AK636&lt;200,IF(C634&gt;60,60,C634),C634)</f>
        <v>61</v>
      </c>
      <c r="F634" s="54" t="n">
        <f aca="false">(TOT!W636*60)/TOT!AK636</f>
        <v>0</v>
      </c>
      <c r="G634" s="58" t="n">
        <f aca="false">VLOOKUP(F634,'SC - GOALS'!$A$3:$B$55,2)</f>
        <v>47</v>
      </c>
      <c r="H634" s="58" t="n">
        <f aca="false">IF(TOT!AK636&lt;400,IF(G634&gt;66,66,G634),G634)</f>
        <v>47</v>
      </c>
      <c r="I634" s="58" t="n">
        <f aca="false">IF(TOT!AK636&lt;200,IF(H634&gt;60,60,H634),H634)</f>
        <v>47</v>
      </c>
      <c r="J634" s="58" t="n">
        <f aca="false">(E634+I634)/2</f>
        <v>54</v>
      </c>
      <c r="K634" s="58" t="n">
        <f aca="false">IF(TOT!AN636&lt;13.4,IF(J634&gt;73,73,J634),J634)</f>
        <v>54</v>
      </c>
      <c r="L634" s="58" t="n">
        <f aca="false">IF(TOT!AN636&lt;11,IF(K634&gt;66,66,K634),K634)</f>
        <v>54</v>
      </c>
    </row>
    <row r="635" customFormat="false" ht="13" hidden="false" customHeight="true" outlineLevel="0" collapsed="false">
      <c r="A635" s="17" t="s">
        <v>2981</v>
      </c>
      <c r="B635" s="50" t="n">
        <f aca="false">(TOT!AV637*60)/TOT!AK637</f>
        <v>7.17131474103582</v>
      </c>
      <c r="C635" s="37" t="n">
        <f aca="false">VLOOKUP(B635,'SC - SHOTS'!$A$3:$B$55,2)</f>
        <v>79</v>
      </c>
      <c r="D635" s="37" t="n">
        <f aca="false">IF(TOT!AK637&lt;400,IF(C635&gt;66,66,C635),C635)</f>
        <v>66</v>
      </c>
      <c r="E635" s="37" t="n">
        <f aca="false">IF(TOT!AK637&lt;200,IF(C635&gt;60,60,C635),C635)</f>
        <v>60</v>
      </c>
      <c r="F635" s="54" t="n">
        <f aca="false">(TOT!W637*60)/TOT!AK637</f>
        <v>1.02447353443369</v>
      </c>
      <c r="G635" s="58" t="n">
        <f aca="false">VLOOKUP(F635,'SC - GOALS'!$A$3:$B$55,2)</f>
        <v>88</v>
      </c>
      <c r="H635" s="58" t="n">
        <f aca="false">IF(TOT!AK637&lt;400,IF(G635&gt;66,66,G635),G635)</f>
        <v>66</v>
      </c>
      <c r="I635" s="58" t="n">
        <f aca="false">IF(TOT!AK637&lt;200,IF(H635&gt;60,60,H635),H635)</f>
        <v>60</v>
      </c>
      <c r="J635" s="58" t="n">
        <f aca="false">(E635+I635)/2</f>
        <v>60</v>
      </c>
      <c r="K635" s="58" t="n">
        <f aca="false">IF(TOT!AN637&lt;13.4,IF(J635&gt;73,73,J635),J635)</f>
        <v>60</v>
      </c>
      <c r="L635" s="58" t="n">
        <f aca="false">IF(TOT!AN637&lt;11,IF(K635&gt;66,66,K635),K635)</f>
        <v>60</v>
      </c>
    </row>
    <row r="636" customFormat="false" ht="13" hidden="false" customHeight="true" outlineLevel="0" collapsed="false">
      <c r="A636" s="17" t="s">
        <v>2984</v>
      </c>
      <c r="B636" s="50" t="n">
        <f aca="false">(TOT!AV638*60)/TOT!AK638</f>
        <v>5.1179602493938</v>
      </c>
      <c r="C636" s="37" t="n">
        <f aca="false">VLOOKUP(B636,'SC - SHOTS'!$A$3:$B$55,2)</f>
        <v>63</v>
      </c>
      <c r="D636" s="37" t="n">
        <f aca="false">IF(TOT!AK638&lt;400,IF(C636&gt;66,66,C636),C636)</f>
        <v>63</v>
      </c>
      <c r="E636" s="37" t="n">
        <f aca="false">IF(TOT!AK638&lt;200,IF(C636&gt;60,60,C636),C636)</f>
        <v>63</v>
      </c>
      <c r="F636" s="54" t="n">
        <f aca="false">(TOT!W638*60)/TOT!AK638</f>
        <v>0.334507205842732</v>
      </c>
      <c r="G636" s="58" t="n">
        <f aca="false">VLOOKUP(F636,'SC - GOALS'!$A$3:$B$55,2)</f>
        <v>62</v>
      </c>
      <c r="H636" s="58" t="n">
        <f aca="false">IF(TOT!AK638&lt;400,IF(G636&gt;66,66,G636),G636)</f>
        <v>62</v>
      </c>
      <c r="I636" s="58" t="n">
        <f aca="false">IF(TOT!AK638&lt;200,IF(H636&gt;60,60,H636),H636)</f>
        <v>62</v>
      </c>
      <c r="J636" s="58" t="n">
        <f aca="false">(E636+I636)/2</f>
        <v>62.5</v>
      </c>
      <c r="K636" s="58" t="n">
        <f aca="false">IF(TOT!AN638&lt;13.4,IF(J636&gt;73,73,J636),J636)</f>
        <v>62.5</v>
      </c>
      <c r="L636" s="58" t="n">
        <f aca="false">IF(TOT!AN638&lt;11,IF(K636&gt;66,66,K636),K636)</f>
        <v>62.5</v>
      </c>
    </row>
    <row r="637" customFormat="false" ht="13" hidden="false" customHeight="true" outlineLevel="0" collapsed="false">
      <c r="A637" s="17" t="s">
        <v>2987</v>
      </c>
      <c r="B637" s="50" t="n">
        <f aca="false">(TOT!AV639*60)/TOT!AK639</f>
        <v>7.59785111281655</v>
      </c>
      <c r="C637" s="37" t="n">
        <f aca="false">VLOOKUP(B637,'SC - SHOTS'!$A$3:$B$55,2)</f>
        <v>82</v>
      </c>
      <c r="D637" s="37" t="n">
        <f aca="false">IF(TOT!AK639&lt;400,IF(C637&gt;66,66,C637),C637)</f>
        <v>66</v>
      </c>
      <c r="E637" s="37" t="n">
        <f aca="false">IF(TOT!AK639&lt;200,IF(C637&gt;60,60,C637),C637)</f>
        <v>60</v>
      </c>
      <c r="F637" s="54" t="n">
        <f aca="false">(TOT!W639*60)/TOT!AK639</f>
        <v>0.690713737528777</v>
      </c>
      <c r="G637" s="58" t="n">
        <f aca="false">VLOOKUP(F637,'SC - GOALS'!$A$3:$B$55,2)</f>
        <v>77</v>
      </c>
      <c r="H637" s="58" t="n">
        <f aca="false">IF(TOT!AK639&lt;400,IF(G637&gt;66,66,G637),G637)</f>
        <v>66</v>
      </c>
      <c r="I637" s="58" t="n">
        <f aca="false">IF(TOT!AK639&lt;200,IF(H637&gt;60,60,H637),H637)</f>
        <v>60</v>
      </c>
      <c r="J637" s="58" t="n">
        <f aca="false">(E637+I637)/2</f>
        <v>60</v>
      </c>
      <c r="K637" s="58" t="n">
        <f aca="false">IF(TOT!AN639&lt;13.4,IF(J637&gt;73,73,J637),J637)</f>
        <v>60</v>
      </c>
      <c r="L637" s="58" t="n">
        <f aca="false">IF(TOT!AN639&lt;11,IF(K637&gt;66,66,K637),K637)</f>
        <v>60</v>
      </c>
    </row>
    <row r="638" customFormat="false" ht="13" hidden="false" customHeight="true" outlineLevel="0" collapsed="false">
      <c r="A638" s="17" t="s">
        <v>2990</v>
      </c>
      <c r="B638" s="50" t="n">
        <f aca="false">(TOT!AV640*60)/TOT!AK640</f>
        <v>7.30660455831001</v>
      </c>
      <c r="C638" s="37" t="n">
        <f aca="false">VLOOKUP(B638,'SC - SHOTS'!$A$3:$B$55,2)</f>
        <v>80</v>
      </c>
      <c r="D638" s="37" t="n">
        <f aca="false">IF(TOT!AK640&lt;400,IF(C638&gt;66,66,C638),C638)</f>
        <v>80</v>
      </c>
      <c r="E638" s="37" t="n">
        <f aca="false">IF(TOT!AK640&lt;200,IF(C638&gt;60,60,C638),C638)</f>
        <v>80</v>
      </c>
      <c r="F638" s="54" t="n">
        <f aca="false">(TOT!W640*60)/TOT!AK640</f>
        <v>0.59890201297623</v>
      </c>
      <c r="G638" s="58" t="n">
        <f aca="false">VLOOKUP(F638,'SC - GOALS'!$A$3:$B$55,2)</f>
        <v>73</v>
      </c>
      <c r="H638" s="58" t="n">
        <f aca="false">IF(TOT!AK640&lt;400,IF(G638&gt;66,66,G638),G638)</f>
        <v>73</v>
      </c>
      <c r="I638" s="58" t="n">
        <f aca="false">IF(TOT!AK640&lt;200,IF(H638&gt;60,60,H638),H638)</f>
        <v>73</v>
      </c>
      <c r="J638" s="58" t="n">
        <f aca="false">(E638+I638)/2</f>
        <v>76.5</v>
      </c>
      <c r="K638" s="58" t="n">
        <f aca="false">IF(TOT!AN640&lt;13.4,IF(J638&gt;73,73,J638),J638)</f>
        <v>73</v>
      </c>
      <c r="L638" s="58" t="n">
        <f aca="false">IF(TOT!AN640&lt;11,IF(K638&gt;66,66,K638),K638)</f>
        <v>73</v>
      </c>
    </row>
    <row r="639" customFormat="false" ht="13" hidden="false" customHeight="true" outlineLevel="0" collapsed="false">
      <c r="A639" s="17" t="s">
        <v>2992</v>
      </c>
      <c r="B639" s="50" t="n">
        <f aca="false">(TOT!AV641*60)/TOT!AK641</f>
        <v>4.97878624504829</v>
      </c>
      <c r="C639" s="37" t="n">
        <f aca="false">VLOOKUP(B639,'SC - SHOTS'!$A$3:$B$55,2)</f>
        <v>62</v>
      </c>
      <c r="D639" s="37" t="n">
        <f aca="false">IF(TOT!AK641&lt;400,IF(C639&gt;66,66,C639),C639)</f>
        <v>62</v>
      </c>
      <c r="E639" s="37" t="n">
        <f aca="false">IF(TOT!AK641&lt;200,IF(C639&gt;60,60,C639),C639)</f>
        <v>62</v>
      </c>
      <c r="F639" s="54" t="n">
        <f aca="false">(TOT!W641*60)/TOT!AK641</f>
        <v>0.886055179203509</v>
      </c>
      <c r="G639" s="58" t="n">
        <f aca="false">VLOOKUP(F639,'SC - GOALS'!$A$3:$B$55,2)</f>
        <v>83</v>
      </c>
      <c r="H639" s="58" t="n">
        <f aca="false">IF(TOT!AK641&lt;400,IF(G639&gt;66,66,G639),G639)</f>
        <v>83</v>
      </c>
      <c r="I639" s="58" t="n">
        <f aca="false">IF(TOT!AK641&lt;200,IF(H639&gt;60,60,H639),H639)</f>
        <v>83</v>
      </c>
      <c r="J639" s="58" t="n">
        <f aca="false">(E639+I639)/2</f>
        <v>72.5</v>
      </c>
      <c r="K639" s="58" t="n">
        <f aca="false">IF(TOT!AN641&lt;13.4,IF(J639&gt;73,73,J639),J639)</f>
        <v>72.5</v>
      </c>
      <c r="L639" s="58" t="n">
        <f aca="false">IF(TOT!AN641&lt;11,IF(K639&gt;66,66,K639),K639)</f>
        <v>72.5</v>
      </c>
    </row>
    <row r="640" customFormat="false" ht="13" hidden="false" customHeight="true" outlineLevel="0" collapsed="false">
      <c r="A640" s="17" t="s">
        <v>2994</v>
      </c>
      <c r="B640" s="50" t="n">
        <f aca="false">(TOT!AV642*60)/TOT!AK642</f>
        <v>3.18982591472946</v>
      </c>
      <c r="C640" s="37" t="n">
        <f aca="false">VLOOKUP(B640,'SC - SHOTS'!$A$3:$B$55,2)</f>
        <v>50</v>
      </c>
      <c r="D640" s="37" t="n">
        <f aca="false">IF(TOT!AK642&lt;400,IF(C640&gt;66,66,C640),C640)</f>
        <v>50</v>
      </c>
      <c r="E640" s="37" t="n">
        <f aca="false">IF(TOT!AK642&lt;200,IF(C640&gt;60,60,C640),C640)</f>
        <v>50</v>
      </c>
      <c r="F640" s="54" t="n">
        <f aca="false">(TOT!W642*60)/TOT!AK642</f>
        <v>0</v>
      </c>
      <c r="G640" s="58" t="n">
        <f aca="false">VLOOKUP(F640,'SC - GOALS'!$A$3:$B$55,2)</f>
        <v>47</v>
      </c>
      <c r="H640" s="58" t="n">
        <f aca="false">IF(TOT!AK642&lt;400,IF(G640&gt;66,66,G640),G640)</f>
        <v>47</v>
      </c>
      <c r="I640" s="58" t="n">
        <f aca="false">IF(TOT!AK642&lt;200,IF(H640&gt;60,60,H640),H640)</f>
        <v>47</v>
      </c>
      <c r="J640" s="58" t="n">
        <f aca="false">(E640+I640)/2</f>
        <v>48.5</v>
      </c>
      <c r="K640" s="58" t="n">
        <f aca="false">IF(TOT!AN642&lt;13.4,IF(J640&gt;73,73,J640),J640)</f>
        <v>48.5</v>
      </c>
      <c r="L640" s="58" t="n">
        <f aca="false">IF(TOT!AN642&lt;11,IF(K640&gt;66,66,K640),K640)</f>
        <v>48.5</v>
      </c>
    </row>
    <row r="641" customFormat="false" ht="13" hidden="false" customHeight="true" outlineLevel="0" collapsed="false">
      <c r="A641" s="17" t="s">
        <v>2998</v>
      </c>
      <c r="B641" s="50" t="n">
        <f aca="false">(TOT!AV643*60)/TOT!AK643</f>
        <v>4.96259672468618</v>
      </c>
      <c r="C641" s="37" t="n">
        <f aca="false">VLOOKUP(B641,'SC - SHOTS'!$A$3:$B$55,2)</f>
        <v>62</v>
      </c>
      <c r="D641" s="37" t="n">
        <f aca="false">IF(TOT!AK643&lt;400,IF(C641&gt;66,66,C641),C641)</f>
        <v>62</v>
      </c>
      <c r="E641" s="37" t="n">
        <f aca="false">IF(TOT!AK643&lt;200,IF(C641&gt;60,60,C641),C641)</f>
        <v>62</v>
      </c>
      <c r="F641" s="54" t="n">
        <f aca="false">(TOT!W643*60)/TOT!AK643</f>
        <v>0.330839781645745</v>
      </c>
      <c r="G641" s="58" t="n">
        <f aca="false">VLOOKUP(F641,'SC - GOALS'!$A$3:$B$55,2)</f>
        <v>62</v>
      </c>
      <c r="H641" s="58" t="n">
        <f aca="false">IF(TOT!AK643&lt;400,IF(G641&gt;66,66,G641),G641)</f>
        <v>62</v>
      </c>
      <c r="I641" s="58" t="n">
        <f aca="false">IF(TOT!AK643&lt;200,IF(H641&gt;60,60,H641),H641)</f>
        <v>62</v>
      </c>
      <c r="J641" s="58" t="n">
        <f aca="false">(E641+I641)/2</f>
        <v>62</v>
      </c>
      <c r="K641" s="58" t="n">
        <f aca="false">IF(TOT!AN643&lt;13.4,IF(J641&gt;73,73,J641),J641)</f>
        <v>62</v>
      </c>
      <c r="L641" s="58" t="n">
        <f aca="false">IF(TOT!AN643&lt;11,IF(K641&gt;66,66,K641),K641)</f>
        <v>62</v>
      </c>
    </row>
    <row r="642" customFormat="false" ht="13" hidden="false" customHeight="true" outlineLevel="0" collapsed="false">
      <c r="A642" s="17" t="s">
        <v>3002</v>
      </c>
      <c r="B642" s="50" t="n">
        <f aca="false">(TOT!AV644*60)/TOT!AK644</f>
        <v>6.21664050235479</v>
      </c>
      <c r="C642" s="37" t="n">
        <f aca="false">VLOOKUP(B642,'SC - SHOTS'!$A$3:$B$55,2)</f>
        <v>71</v>
      </c>
      <c r="D642" s="37" t="n">
        <f aca="false">IF(TOT!AK644&lt;400,IF(C642&gt;66,66,C642),C642)</f>
        <v>71</v>
      </c>
      <c r="E642" s="37" t="n">
        <f aca="false">IF(TOT!AK644&lt;200,IF(C642&gt;60,60,C642),C642)</f>
        <v>71</v>
      </c>
      <c r="F642" s="54" t="n">
        <f aca="false">(TOT!W644*60)/TOT!AK644</f>
        <v>0.791208791208791</v>
      </c>
      <c r="G642" s="58" t="n">
        <f aca="false">VLOOKUP(F642,'SC - GOALS'!$A$3:$B$55,2)</f>
        <v>80</v>
      </c>
      <c r="H642" s="58" t="n">
        <f aca="false">IF(TOT!AK644&lt;400,IF(G642&gt;66,66,G642),G642)</f>
        <v>80</v>
      </c>
      <c r="I642" s="58" t="n">
        <f aca="false">IF(TOT!AK644&lt;200,IF(H642&gt;60,60,H642),H642)</f>
        <v>80</v>
      </c>
      <c r="J642" s="58" t="n">
        <f aca="false">(E642+I642)/2</f>
        <v>75.5</v>
      </c>
      <c r="K642" s="58" t="n">
        <f aca="false">IF(TOT!AN644&lt;13.4,IF(J642&gt;73,73,J642),J642)</f>
        <v>75.5</v>
      </c>
      <c r="L642" s="58" t="n">
        <f aca="false">IF(TOT!AN644&lt;11,IF(K642&gt;66,66,K642),K642)</f>
        <v>75.5</v>
      </c>
    </row>
    <row r="643" customFormat="false" ht="13" hidden="false" customHeight="true" outlineLevel="0" collapsed="false">
      <c r="A643" s="17" t="s">
        <v>3007</v>
      </c>
      <c r="B643" s="50" t="n">
        <f aca="false">(TOT!AV645*60)/TOT!AK645</f>
        <v>8.07557139652531</v>
      </c>
      <c r="C643" s="37" t="n">
        <f aca="false">VLOOKUP(B643,'SC - SHOTS'!$A$3:$B$55,2)</f>
        <v>85</v>
      </c>
      <c r="D643" s="37" t="n">
        <f aca="false">IF(TOT!AK645&lt;400,IF(C643&gt;66,66,C643),C643)</f>
        <v>85</v>
      </c>
      <c r="E643" s="37" t="n">
        <f aca="false">IF(TOT!AK645&lt;200,IF(C643&gt;60,60,C643),C643)</f>
        <v>85</v>
      </c>
      <c r="F643" s="54" t="n">
        <f aca="false">(TOT!W645*60)/TOT!AK645</f>
        <v>0.897285710725034</v>
      </c>
      <c r="G643" s="58" t="n">
        <f aca="false">VLOOKUP(F643,'SC - GOALS'!$A$3:$B$55,2)</f>
        <v>84</v>
      </c>
      <c r="H643" s="58" t="n">
        <f aca="false">IF(TOT!AK645&lt;400,IF(G643&gt;66,66,G643),G643)</f>
        <v>84</v>
      </c>
      <c r="I643" s="58" t="n">
        <f aca="false">IF(TOT!AK645&lt;200,IF(H643&gt;60,60,H643),H643)</f>
        <v>84</v>
      </c>
      <c r="J643" s="58" t="n">
        <f aca="false">(E643+I643)/2</f>
        <v>84.5</v>
      </c>
      <c r="K643" s="58" t="n">
        <f aca="false">IF(TOT!AN645&lt;13.4,IF(J643&gt;73,73,J643),J643)</f>
        <v>84.5</v>
      </c>
      <c r="L643" s="58" t="n">
        <f aca="false">IF(TOT!AN645&lt;11,IF(K643&gt;66,66,K643),K643)</f>
        <v>84.5</v>
      </c>
    </row>
    <row r="644" customFormat="false" ht="13" hidden="false" customHeight="true" outlineLevel="0" collapsed="false">
      <c r="A644" s="17" t="s">
        <v>3012</v>
      </c>
      <c r="B644" s="50" t="n">
        <f aca="false">(TOT!AV646*60)/TOT!AK646</f>
        <v>6.86988847583643</v>
      </c>
      <c r="C644" s="37" t="n">
        <f aca="false">VLOOKUP(B644,'SC - SHOTS'!$A$3:$B$55,2)</f>
        <v>76</v>
      </c>
      <c r="D644" s="37" t="n">
        <f aca="false">IF(TOT!AK646&lt;400,IF(C644&gt;66,66,C644),C644)</f>
        <v>76</v>
      </c>
      <c r="E644" s="37" t="n">
        <f aca="false">IF(TOT!AK646&lt;200,IF(C644&gt;60,60,C644),C644)</f>
        <v>76</v>
      </c>
      <c r="F644" s="54" t="n">
        <f aca="false">(TOT!W646*60)/TOT!AK646</f>
        <v>0.892193308550186</v>
      </c>
      <c r="G644" s="58" t="n">
        <f aca="false">VLOOKUP(F644,'SC - GOALS'!$A$3:$B$55,2)</f>
        <v>84</v>
      </c>
      <c r="H644" s="58" t="n">
        <f aca="false">IF(TOT!AK646&lt;400,IF(G644&gt;66,66,G644),G644)</f>
        <v>84</v>
      </c>
      <c r="I644" s="58" t="n">
        <f aca="false">IF(TOT!AK646&lt;200,IF(H644&gt;60,60,H644),H644)</f>
        <v>84</v>
      </c>
      <c r="J644" s="58" t="n">
        <f aca="false">(E644+I644)/2</f>
        <v>80</v>
      </c>
      <c r="K644" s="58" t="n">
        <f aca="false">IF(TOT!AN646&lt;13.4,IF(J644&gt;73,73,J644),J644)</f>
        <v>73</v>
      </c>
      <c r="L644" s="58" t="n">
        <f aca="false">IF(TOT!AN646&lt;11,IF(K644&gt;66,66,K644),K644)</f>
        <v>73</v>
      </c>
    </row>
    <row r="645" customFormat="false" ht="13" hidden="false" customHeight="true" outlineLevel="0" collapsed="false">
      <c r="A645" s="17" t="s">
        <v>3017</v>
      </c>
      <c r="B645" s="50" t="n">
        <f aca="false">(TOT!AV647*60)/TOT!AK647</f>
        <v>0</v>
      </c>
      <c r="C645" s="37" t="n">
        <f aca="false">VLOOKUP(B645,'SC - SHOTS'!$A$3:$B$55,2)</f>
        <v>47</v>
      </c>
      <c r="D645" s="37" t="n">
        <f aca="false">IF(TOT!AK647&lt;400,IF(C645&gt;66,66,C645),C645)</f>
        <v>47</v>
      </c>
      <c r="E645" s="37" t="n">
        <f aca="false">IF(TOT!AK647&lt;200,IF(C645&gt;60,60,C645),C645)</f>
        <v>47</v>
      </c>
      <c r="F645" s="54" t="n">
        <f aca="false">(TOT!W647*60)/TOT!AK647</f>
        <v>0</v>
      </c>
      <c r="G645" s="58" t="n">
        <f aca="false">VLOOKUP(F645,'SC - GOALS'!$A$3:$B$55,2)</f>
        <v>47</v>
      </c>
      <c r="H645" s="58" t="n">
        <f aca="false">IF(TOT!AK647&lt;400,IF(G645&gt;66,66,G645),G645)</f>
        <v>47</v>
      </c>
      <c r="I645" s="58" t="n">
        <f aca="false">IF(TOT!AK647&lt;200,IF(H645&gt;60,60,H645),H645)</f>
        <v>47</v>
      </c>
      <c r="J645" s="58" t="n">
        <f aca="false">(E645+I645)/2</f>
        <v>47</v>
      </c>
      <c r="K645" s="58" t="n">
        <f aca="false">IF(TOT!AN647&lt;13.4,IF(J645&gt;73,73,J645),J645)</f>
        <v>47</v>
      </c>
      <c r="L645" s="58" t="n">
        <f aca="false">IF(TOT!AN647&lt;11,IF(K645&gt;66,66,K645),K645)</f>
        <v>47</v>
      </c>
    </row>
    <row r="646" customFormat="false" ht="13" hidden="false" customHeight="true" outlineLevel="0" collapsed="false">
      <c r="A646" s="17" t="s">
        <v>3021</v>
      </c>
      <c r="B646" s="50" t="n">
        <f aca="false">(TOT!AV648*60)/TOT!AK648</f>
        <v>5.57275541795648</v>
      </c>
      <c r="C646" s="37" t="n">
        <f aca="false">VLOOKUP(B646,'SC - SHOTS'!$A$3:$B$55,2)</f>
        <v>66</v>
      </c>
      <c r="D646" s="37" t="n">
        <f aca="false">IF(TOT!AK648&lt;400,IF(C646&gt;66,66,C646),C646)</f>
        <v>66</v>
      </c>
      <c r="E646" s="37" t="n">
        <f aca="false">IF(TOT!AK648&lt;200,IF(C646&gt;60,60,C646),C646)</f>
        <v>60</v>
      </c>
      <c r="F646" s="54" t="n">
        <f aca="false">(TOT!W648*60)/TOT!AK648</f>
        <v>0</v>
      </c>
      <c r="G646" s="58" t="n">
        <f aca="false">VLOOKUP(F646,'SC - GOALS'!$A$3:$B$55,2)</f>
        <v>47</v>
      </c>
      <c r="H646" s="58" t="n">
        <f aca="false">IF(TOT!AK648&lt;400,IF(G646&gt;66,66,G646),G646)</f>
        <v>47</v>
      </c>
      <c r="I646" s="58" t="n">
        <f aca="false">IF(TOT!AK648&lt;200,IF(H646&gt;60,60,H646),H646)</f>
        <v>47</v>
      </c>
      <c r="J646" s="58" t="n">
        <f aca="false">(E646+I646)/2</f>
        <v>53.5</v>
      </c>
      <c r="K646" s="58" t="n">
        <f aca="false">IF(TOT!AN648&lt;13.4,IF(J646&gt;73,73,J646),J646)</f>
        <v>53.5</v>
      </c>
      <c r="L646" s="58" t="n">
        <f aca="false">IF(TOT!AN648&lt;11,IF(K646&gt;66,66,K646),K646)</f>
        <v>53.5</v>
      </c>
    </row>
    <row r="647" customFormat="false" ht="13" hidden="false" customHeight="true" outlineLevel="0" collapsed="false">
      <c r="A647" s="17" t="s">
        <v>3024</v>
      </c>
      <c r="B647" s="50" t="n">
        <f aca="false">(TOT!AV649*60)/TOT!AK649</f>
        <v>10.5567409057942</v>
      </c>
      <c r="C647" s="37" t="n">
        <f aca="false">VLOOKUP(B647,'SC - SHOTS'!$A$3:$B$55,2)</f>
        <v>95</v>
      </c>
      <c r="D647" s="37" t="n">
        <f aca="false">IF(TOT!AK649&lt;400,IF(C647&gt;66,66,C647),C647)</f>
        <v>95</v>
      </c>
      <c r="E647" s="37" t="n">
        <f aca="false">IF(TOT!AK649&lt;200,IF(C647&gt;60,60,C647),C647)</f>
        <v>95</v>
      </c>
      <c r="F647" s="54" t="n">
        <f aca="false">(TOT!W649*60)/TOT!AK649</f>
        <v>1.47567345994973</v>
      </c>
      <c r="G647" s="58" t="n">
        <f aca="false">VLOOKUP(F647,'SC - GOALS'!$A$3:$B$55,2)</f>
        <v>96</v>
      </c>
      <c r="H647" s="58" t="n">
        <f aca="false">IF(TOT!AK649&lt;400,IF(G647&gt;66,66,G647),G647)</f>
        <v>96</v>
      </c>
      <c r="I647" s="58" t="n">
        <f aca="false">IF(TOT!AK649&lt;200,IF(H647&gt;60,60,H647),H647)</f>
        <v>96</v>
      </c>
      <c r="J647" s="58" t="n">
        <f aca="false">(E647+I647)/2</f>
        <v>95.5</v>
      </c>
      <c r="K647" s="58" t="n">
        <f aca="false">IF(TOT!AN649&lt;13.4,IF(J647&gt;73,73,J647),J647)</f>
        <v>95.5</v>
      </c>
      <c r="L647" s="58" t="n">
        <f aca="false">IF(TOT!AN649&lt;11,IF(K647&gt;66,66,K647),K647)</f>
        <v>95.5</v>
      </c>
    </row>
    <row r="648" customFormat="false" ht="13" hidden="false" customHeight="true" outlineLevel="0" collapsed="false">
      <c r="A648" s="17" t="s">
        <v>3028</v>
      </c>
      <c r="B648" s="50" t="n">
        <f aca="false">(TOT!AV650*60)/TOT!AK650</f>
        <v>6.72768220805974</v>
      </c>
      <c r="C648" s="37" t="n">
        <f aca="false">VLOOKUP(B648,'SC - SHOTS'!$A$3:$B$55,2)</f>
        <v>75</v>
      </c>
      <c r="D648" s="37" t="n">
        <f aca="false">IF(TOT!AK650&lt;400,IF(C648&gt;66,66,C648),C648)</f>
        <v>66</v>
      </c>
      <c r="E648" s="37" t="n">
        <f aca="false">IF(TOT!AK650&lt;200,IF(C648&gt;60,60,C648),C648)</f>
        <v>75</v>
      </c>
      <c r="F648" s="54" t="n">
        <f aca="false">(TOT!W650*60)/TOT!AK650</f>
        <v>0.690018688006127</v>
      </c>
      <c r="G648" s="58" t="n">
        <f aca="false">VLOOKUP(F648,'SC - GOALS'!$A$3:$B$55,2)</f>
        <v>77</v>
      </c>
      <c r="H648" s="58" t="n">
        <f aca="false">IF(TOT!AK650&lt;400,IF(G648&gt;66,66,G648),G648)</f>
        <v>66</v>
      </c>
      <c r="I648" s="58" t="n">
        <f aca="false">IF(TOT!AK650&lt;200,IF(H648&gt;60,60,H648),H648)</f>
        <v>66</v>
      </c>
      <c r="J648" s="58" t="n">
        <f aca="false">(E648+I648)/2</f>
        <v>70.5</v>
      </c>
      <c r="K648" s="58" t="n">
        <f aca="false">IF(TOT!AN650&lt;13.4,IF(J648&gt;73,73,J648),J648)</f>
        <v>70.5</v>
      </c>
      <c r="L648" s="58" t="n">
        <f aca="false">IF(TOT!AN650&lt;11,IF(K648&gt;66,66,K648),K648)</f>
        <v>70.5</v>
      </c>
    </row>
    <row r="649" customFormat="false" ht="13" hidden="false" customHeight="true" outlineLevel="0" collapsed="false">
      <c r="A649" s="17" t="s">
        <v>3031</v>
      </c>
      <c r="B649" s="50" t="n">
        <f aca="false">(TOT!AV651*60)/TOT!AK651</f>
        <v>6.1718434852762</v>
      </c>
      <c r="C649" s="37" t="n">
        <f aca="false">VLOOKUP(B649,'SC - SHOTS'!$A$3:$B$55,2)</f>
        <v>71</v>
      </c>
      <c r="D649" s="37" t="n">
        <f aca="false">IF(TOT!AK651&lt;400,IF(C649&gt;66,66,C649),C649)</f>
        <v>66</v>
      </c>
      <c r="E649" s="37" t="n">
        <f aca="false">IF(TOT!AK651&lt;200,IF(C649&gt;60,60,C649),C649)</f>
        <v>60</v>
      </c>
      <c r="F649" s="54" t="n">
        <f aca="false">(TOT!W651*60)/TOT!AK651</f>
        <v>0.363049616780953</v>
      </c>
      <c r="G649" s="58" t="n">
        <f aca="false">VLOOKUP(F649,'SC - GOALS'!$A$3:$B$55,2)</f>
        <v>64</v>
      </c>
      <c r="H649" s="58" t="n">
        <f aca="false">IF(TOT!AK651&lt;400,IF(G649&gt;66,66,G649),G649)</f>
        <v>64</v>
      </c>
      <c r="I649" s="58" t="n">
        <f aca="false">IF(TOT!AK651&lt;200,IF(H649&gt;60,60,H649),H649)</f>
        <v>60</v>
      </c>
      <c r="J649" s="58" t="n">
        <f aca="false">(E649+I649)/2</f>
        <v>60</v>
      </c>
      <c r="K649" s="58" t="n">
        <f aca="false">IF(TOT!AN651&lt;13.4,IF(J649&gt;73,73,J649),J649)</f>
        <v>60</v>
      </c>
      <c r="L649" s="58" t="n">
        <f aca="false">IF(TOT!AN651&lt;11,IF(K649&gt;66,66,K649),K649)</f>
        <v>60</v>
      </c>
    </row>
    <row r="650" customFormat="false" ht="13" hidden="false" customHeight="true" outlineLevel="0" collapsed="false">
      <c r="A650" s="17" t="s">
        <v>3036</v>
      </c>
      <c r="B650" s="50" t="n">
        <f aca="false">(TOT!AV652*60)/TOT!AK652</f>
        <v>3.76296856408936</v>
      </c>
      <c r="C650" s="37" t="n">
        <f aca="false">VLOOKUP(B650,'SC - SHOTS'!$A$3:$B$55,2)</f>
        <v>53</v>
      </c>
      <c r="D650" s="37" t="n">
        <f aca="false">IF(TOT!AK652&lt;400,IF(C650&gt;66,66,C650),C650)</f>
        <v>53</v>
      </c>
      <c r="E650" s="37" t="n">
        <f aca="false">IF(TOT!AK652&lt;200,IF(C650&gt;60,60,C650),C650)</f>
        <v>53</v>
      </c>
      <c r="F650" s="54" t="n">
        <f aca="false">(TOT!W652*60)/TOT!AK652</f>
        <v>0.28022106328325</v>
      </c>
      <c r="G650" s="58" t="n">
        <f aca="false">VLOOKUP(F650,'SC - GOALS'!$A$3:$B$55,2)</f>
        <v>60</v>
      </c>
      <c r="H650" s="58" t="n">
        <f aca="false">IF(TOT!AK652&lt;400,IF(G650&gt;66,66,G650),G650)</f>
        <v>60</v>
      </c>
      <c r="I650" s="58" t="n">
        <f aca="false">IF(TOT!AK652&lt;200,IF(H650&gt;60,60,H650),H650)</f>
        <v>60</v>
      </c>
      <c r="J650" s="58" t="n">
        <f aca="false">(E650+I650)/2</f>
        <v>56.5</v>
      </c>
      <c r="K650" s="58" t="n">
        <f aca="false">IF(TOT!AN652&lt;13.4,IF(J650&gt;73,73,J650),J650)</f>
        <v>56.5</v>
      </c>
      <c r="L650" s="58" t="n">
        <f aca="false">IF(TOT!AN652&lt;11,IF(K650&gt;66,66,K650),K650)</f>
        <v>56.5</v>
      </c>
    </row>
    <row r="651" customFormat="false" ht="13" hidden="false" customHeight="true" outlineLevel="0" collapsed="false">
      <c r="A651" s="17" t="s">
        <v>3039</v>
      </c>
      <c r="B651" s="50" t="n">
        <f aca="false">(TOT!AV653*60)/TOT!AK653</f>
        <v>2.43051648475301</v>
      </c>
      <c r="C651" s="37" t="n">
        <f aca="false">VLOOKUP(B651,'SC - SHOTS'!$A$3:$B$55,2)</f>
        <v>47</v>
      </c>
      <c r="D651" s="37" t="n">
        <f aca="false">IF(TOT!AK653&lt;400,IF(C651&gt;66,66,C651),C651)</f>
        <v>47</v>
      </c>
      <c r="E651" s="37" t="n">
        <f aca="false">IF(TOT!AK653&lt;200,IF(C651&gt;60,60,C651),C651)</f>
        <v>47</v>
      </c>
      <c r="F651" s="54" t="n">
        <f aca="false">(TOT!W653*60)/TOT!AK653</f>
        <v>0.225047822662316</v>
      </c>
      <c r="G651" s="58" t="n">
        <f aca="false">VLOOKUP(F651,'SC - GOALS'!$A$3:$B$55,2)</f>
        <v>57</v>
      </c>
      <c r="H651" s="58" t="n">
        <f aca="false">IF(TOT!AK653&lt;400,IF(G651&gt;66,66,G651),G651)</f>
        <v>57</v>
      </c>
      <c r="I651" s="58" t="n">
        <f aca="false">IF(TOT!AK653&lt;200,IF(H651&gt;60,60,H651),H651)</f>
        <v>57</v>
      </c>
      <c r="J651" s="58" t="n">
        <f aca="false">(E651+I651)/2</f>
        <v>52</v>
      </c>
      <c r="K651" s="58" t="n">
        <f aca="false">IF(TOT!AN653&lt;13.4,IF(J651&gt;73,73,J651),J651)</f>
        <v>52</v>
      </c>
      <c r="L651" s="58" t="n">
        <f aca="false">IF(TOT!AN653&lt;11,IF(K651&gt;66,66,K651),K651)</f>
        <v>52</v>
      </c>
    </row>
    <row r="652" customFormat="false" ht="13" hidden="false" customHeight="true" outlineLevel="0" collapsed="false">
      <c r="A652" s="17" t="s">
        <v>3043</v>
      </c>
      <c r="B652" s="50" t="n">
        <f aca="false">(TOT!AV654*60)/TOT!AK654</f>
        <v>1.93256165072974</v>
      </c>
      <c r="C652" s="37" t="n">
        <f aca="false">VLOOKUP(B652,'SC - SHOTS'!$A$3:$B$55,2)</f>
        <v>47</v>
      </c>
      <c r="D652" s="37" t="n">
        <f aca="false">IF(TOT!AK654&lt;400,IF(C652&gt;66,66,C652),C652)</f>
        <v>47</v>
      </c>
      <c r="E652" s="37" t="n">
        <f aca="false">IF(TOT!AK654&lt;200,IF(C652&gt;60,60,C652),C652)</f>
        <v>47</v>
      </c>
      <c r="F652" s="54" t="n">
        <f aca="false">(TOT!W654*60)/TOT!AK654</f>
        <v>0.0603925515853045</v>
      </c>
      <c r="G652" s="58" t="n">
        <f aca="false">VLOOKUP(F652,'SC - GOALS'!$A$3:$B$55,2)</f>
        <v>49</v>
      </c>
      <c r="H652" s="58" t="n">
        <f aca="false">IF(TOT!AK654&lt;400,IF(G652&gt;66,66,G652),G652)</f>
        <v>49</v>
      </c>
      <c r="I652" s="58" t="n">
        <f aca="false">IF(TOT!AK654&lt;200,IF(H652&gt;60,60,H652),H652)</f>
        <v>49</v>
      </c>
      <c r="J652" s="58" t="n">
        <f aca="false">(E652+I652)/2</f>
        <v>48</v>
      </c>
      <c r="K652" s="58" t="n">
        <f aca="false">IF(TOT!AN654&lt;13.4,IF(J652&gt;73,73,J652),J652)</f>
        <v>48</v>
      </c>
      <c r="L652" s="58" t="n">
        <f aca="false">IF(TOT!AN654&lt;11,IF(K652&gt;66,66,K652),K652)</f>
        <v>48</v>
      </c>
    </row>
    <row r="653" customFormat="false" ht="13" hidden="false" customHeight="true" outlineLevel="0" collapsed="false">
      <c r="A653" s="17" t="s">
        <v>3047</v>
      </c>
      <c r="B653" s="50" t="n">
        <f aca="false">(TOT!AV655*60)/TOT!AK655</f>
        <v>3.11638608560957</v>
      </c>
      <c r="C653" s="37" t="n">
        <f aca="false">VLOOKUP(B653,'SC - SHOTS'!$A$3:$B$55,2)</f>
        <v>50</v>
      </c>
      <c r="D653" s="37" t="n">
        <f aca="false">IF(TOT!AK655&lt;400,IF(C653&gt;66,66,C653),C653)</f>
        <v>50</v>
      </c>
      <c r="E653" s="37" t="n">
        <f aca="false">IF(TOT!AK655&lt;200,IF(C653&gt;60,60,C653),C653)</f>
        <v>50</v>
      </c>
      <c r="F653" s="54" t="n">
        <f aca="false">(TOT!W655*60)/TOT!AK655</f>
        <v>0.16402032029524</v>
      </c>
      <c r="G653" s="58" t="n">
        <f aca="false">VLOOKUP(F653,'SC - GOALS'!$A$3:$B$55,2)</f>
        <v>54</v>
      </c>
      <c r="H653" s="58" t="n">
        <f aca="false">IF(TOT!AK655&lt;400,IF(G653&gt;66,66,G653),G653)</f>
        <v>54</v>
      </c>
      <c r="I653" s="58" t="n">
        <f aca="false">IF(TOT!AK655&lt;200,IF(H653&gt;60,60,H653),H653)</f>
        <v>54</v>
      </c>
      <c r="J653" s="58" t="n">
        <f aca="false">(E653+I653)/2</f>
        <v>52</v>
      </c>
      <c r="K653" s="58" t="n">
        <f aca="false">IF(TOT!AN655&lt;13.4,IF(J653&gt;73,73,J653),J653)</f>
        <v>52</v>
      </c>
      <c r="L653" s="58" t="n">
        <f aca="false">IF(TOT!AN655&lt;11,IF(K653&gt;66,66,K653),K653)</f>
        <v>52</v>
      </c>
    </row>
    <row r="654" customFormat="false" ht="13" hidden="false" customHeight="true" outlineLevel="0" collapsed="false">
      <c r="A654" s="17" t="s">
        <v>3050</v>
      </c>
      <c r="B654" s="50" t="n">
        <f aca="false">(TOT!AV656*60)/TOT!AK656</f>
        <v>2.70647621093336</v>
      </c>
      <c r="C654" s="37" t="n">
        <f aca="false">VLOOKUP(B654,'SC - SHOTS'!$A$3:$B$55,2)</f>
        <v>48</v>
      </c>
      <c r="D654" s="37" t="n">
        <f aca="false">IF(TOT!AK656&lt;400,IF(C654&gt;66,66,C654),C654)</f>
        <v>48</v>
      </c>
      <c r="E654" s="37" t="n">
        <f aca="false">IF(TOT!AK656&lt;200,IF(C654&gt;60,60,C654),C654)</f>
        <v>48</v>
      </c>
      <c r="F654" s="54" t="n">
        <f aca="false">(TOT!W656*60)/TOT!AK656</f>
        <v>0.386639458704766</v>
      </c>
      <c r="G654" s="58" t="n">
        <f aca="false">VLOOKUP(F654,'SC - GOALS'!$A$3:$B$55,2)</f>
        <v>65</v>
      </c>
      <c r="H654" s="58" t="n">
        <f aca="false">IF(TOT!AK656&lt;400,IF(G654&gt;66,66,G654),G654)</f>
        <v>65</v>
      </c>
      <c r="I654" s="58" t="n">
        <f aca="false">IF(TOT!AK656&lt;200,IF(H654&gt;60,60,H654),H654)</f>
        <v>60</v>
      </c>
      <c r="J654" s="58" t="n">
        <f aca="false">(E654+I654)/2</f>
        <v>54</v>
      </c>
      <c r="K654" s="58" t="n">
        <f aca="false">IF(TOT!AN656&lt;13.4,IF(J654&gt;73,73,J654),J654)</f>
        <v>54</v>
      </c>
      <c r="L654" s="58" t="n">
        <f aca="false">IF(TOT!AN656&lt;11,IF(K654&gt;66,66,K654),K654)</f>
        <v>54</v>
      </c>
    </row>
    <row r="655" customFormat="false" ht="13" hidden="false" customHeight="true" outlineLevel="0" collapsed="false">
      <c r="A655" s="17" t="s">
        <v>3055</v>
      </c>
      <c r="B655" s="50" t="n">
        <f aca="false">(TOT!AV657*60)/TOT!AK657</f>
        <v>10.5111481874716</v>
      </c>
      <c r="C655" s="37" t="n">
        <f aca="false">VLOOKUP(B655,'SC - SHOTS'!$A$3:$B$55,2)</f>
        <v>95</v>
      </c>
      <c r="D655" s="37" t="n">
        <f aca="false">IF(TOT!AK657&lt;400,IF(C655&gt;66,66,C655),C655)</f>
        <v>95</v>
      </c>
      <c r="E655" s="37" t="n">
        <f aca="false">IF(TOT!AK657&lt;200,IF(C655&gt;60,60,C655),C655)</f>
        <v>95</v>
      </c>
      <c r="F655" s="54" t="n">
        <f aca="false">(TOT!W657*60)/TOT!AK657</f>
        <v>1.31958137418474</v>
      </c>
      <c r="G655" s="58" t="n">
        <f aca="false">VLOOKUP(F655,'SC - GOALS'!$A$3:$B$55,2)</f>
        <v>94</v>
      </c>
      <c r="H655" s="58" t="n">
        <f aca="false">IF(TOT!AK657&lt;400,IF(G655&gt;66,66,G655),G655)</f>
        <v>94</v>
      </c>
      <c r="I655" s="58" t="n">
        <f aca="false">IF(TOT!AK657&lt;200,IF(H655&gt;60,60,H655),H655)</f>
        <v>94</v>
      </c>
      <c r="J655" s="58" t="n">
        <f aca="false">(E655+I655)/2</f>
        <v>94.5</v>
      </c>
      <c r="K655" s="58" t="n">
        <f aca="false">IF(TOT!AN657&lt;13.4,IF(J655&gt;73,73,J655),J655)</f>
        <v>94.5</v>
      </c>
      <c r="L655" s="58" t="n">
        <f aca="false">IF(TOT!AN657&lt;11,IF(K655&gt;66,66,K655),K655)</f>
        <v>94.5</v>
      </c>
    </row>
    <row r="656" customFormat="false" ht="13" hidden="false" customHeight="true" outlineLevel="0" collapsed="false">
      <c r="A656" s="17" t="s">
        <v>3059</v>
      </c>
      <c r="B656" s="50" t="n">
        <f aca="false">(TOT!AV658*60)/TOT!AK658</f>
        <v>6.4011379800853</v>
      </c>
      <c r="C656" s="37" t="n">
        <f aca="false">VLOOKUP(B656,'SC - SHOTS'!$A$3:$B$55,2)</f>
        <v>73</v>
      </c>
      <c r="D656" s="37" t="n">
        <f aca="false">IF(TOT!AK658&lt;400,IF(C656&gt;66,66,C656),C656)</f>
        <v>73</v>
      </c>
      <c r="E656" s="37" t="n">
        <f aca="false">IF(TOT!AK658&lt;200,IF(C656&gt;60,60,C656),C656)</f>
        <v>73</v>
      </c>
      <c r="F656" s="54" t="n">
        <f aca="false">(TOT!W658*60)/TOT!AK658</f>
        <v>1.02418207681365</v>
      </c>
      <c r="G656" s="58" t="n">
        <f aca="false">VLOOKUP(F656,'SC - GOALS'!$A$3:$B$55,2)</f>
        <v>88</v>
      </c>
      <c r="H656" s="58" t="n">
        <f aca="false">IF(TOT!AK658&lt;400,IF(G656&gt;66,66,G656),G656)</f>
        <v>88</v>
      </c>
      <c r="I656" s="58" t="n">
        <f aca="false">IF(TOT!AK658&lt;200,IF(H656&gt;60,60,H656),H656)</f>
        <v>88</v>
      </c>
      <c r="J656" s="58" t="n">
        <f aca="false">(E656+I656)/2</f>
        <v>80.5</v>
      </c>
      <c r="K656" s="58" t="n">
        <f aca="false">IF(TOT!AN658&lt;13.4,IF(J656&gt;73,73,J656),J656)</f>
        <v>73</v>
      </c>
      <c r="L656" s="58" t="n">
        <f aca="false">IF(TOT!AN658&lt;11,IF(K656&gt;66,66,K656),K656)</f>
        <v>73</v>
      </c>
    </row>
    <row r="657" customFormat="false" ht="13" hidden="false" customHeight="true" outlineLevel="0" collapsed="false">
      <c r="A657" s="17" t="s">
        <v>3063</v>
      </c>
      <c r="B657" s="50" t="n">
        <f aca="false">(TOT!AV659*60)/TOT!AK659</f>
        <v>8.44369985010143</v>
      </c>
      <c r="C657" s="37" t="n">
        <f aca="false">VLOOKUP(B657,'SC - SHOTS'!$A$3:$B$55,2)</f>
        <v>87</v>
      </c>
      <c r="D657" s="37" t="n">
        <f aca="false">IF(TOT!AK659&lt;400,IF(C657&gt;66,66,C657),C657)</f>
        <v>87</v>
      </c>
      <c r="E657" s="37" t="n">
        <f aca="false">IF(TOT!AK659&lt;200,IF(C657&gt;60,60,C657),C657)</f>
        <v>87</v>
      </c>
      <c r="F657" s="54" t="n">
        <f aca="false">(TOT!W659*60)/TOT!AK659</f>
        <v>1.14275637069042</v>
      </c>
      <c r="G657" s="58" t="n">
        <f aca="false">VLOOKUP(F657,'SC - GOALS'!$A$3:$B$55,2)</f>
        <v>91</v>
      </c>
      <c r="H657" s="58" t="n">
        <f aca="false">IF(TOT!AK659&lt;400,IF(G657&gt;66,66,G657),G657)</f>
        <v>91</v>
      </c>
      <c r="I657" s="58" t="n">
        <f aca="false">IF(TOT!AK659&lt;200,IF(H657&gt;60,60,H657),H657)</f>
        <v>91</v>
      </c>
      <c r="J657" s="58" t="n">
        <f aca="false">(E657+I657)/2</f>
        <v>89</v>
      </c>
      <c r="K657" s="58" t="n">
        <f aca="false">IF(TOT!AN659&lt;13.4,IF(J657&gt;73,73,J657),J657)</f>
        <v>89</v>
      </c>
      <c r="L657" s="58" t="n">
        <f aca="false">IF(TOT!AN659&lt;11,IF(K657&gt;66,66,K657),K657)</f>
        <v>89</v>
      </c>
    </row>
    <row r="658" customFormat="false" ht="13" hidden="false" customHeight="true" outlineLevel="0" collapsed="false">
      <c r="A658" s="17" t="s">
        <v>3067</v>
      </c>
      <c r="B658" s="50" t="n">
        <f aca="false">(TOT!AV660*60)/TOT!AK660</f>
        <v>6.64451827242525</v>
      </c>
      <c r="C658" s="37" t="n">
        <f aca="false">VLOOKUP(B658,'SC - SHOTS'!$A$3:$B$55,2)</f>
        <v>75</v>
      </c>
      <c r="D658" s="37" t="n">
        <f aca="false">IF(TOT!AK660&lt;400,IF(C658&gt;66,66,C658),C658)</f>
        <v>75</v>
      </c>
      <c r="E658" s="37" t="n">
        <f aca="false">IF(TOT!AK660&lt;200,IF(C658&gt;60,60,C658),C658)</f>
        <v>75</v>
      </c>
      <c r="F658" s="54" t="n">
        <f aca="false">(TOT!W660*60)/TOT!AK660</f>
        <v>0.402698077116682</v>
      </c>
      <c r="G658" s="58" t="n">
        <f aca="false">VLOOKUP(F658,'SC - GOALS'!$A$3:$B$55,2)</f>
        <v>66</v>
      </c>
      <c r="H658" s="58" t="n">
        <f aca="false">IF(TOT!AK660&lt;400,IF(G658&gt;66,66,G658),G658)</f>
        <v>66</v>
      </c>
      <c r="I658" s="58" t="n">
        <f aca="false">IF(TOT!AK660&lt;200,IF(H658&gt;60,60,H658),H658)</f>
        <v>66</v>
      </c>
      <c r="J658" s="58" t="n">
        <f aca="false">(E658+I658)/2</f>
        <v>70.5</v>
      </c>
      <c r="K658" s="58" t="n">
        <f aca="false">IF(TOT!AN660&lt;13.4,IF(J658&gt;73,73,J658),J658)</f>
        <v>70.5</v>
      </c>
      <c r="L658" s="58" t="n">
        <f aca="false">IF(TOT!AN660&lt;11,IF(K658&gt;66,66,K658),K658)</f>
        <v>70.5</v>
      </c>
    </row>
    <row r="659" customFormat="false" ht="13" hidden="false" customHeight="true" outlineLevel="0" collapsed="false">
      <c r="A659" s="17" t="s">
        <v>3071</v>
      </c>
      <c r="B659" s="50" t="n">
        <f aca="false">(TOT!AV661*60)/TOT!AK661</f>
        <v>4.43217430234297</v>
      </c>
      <c r="C659" s="37" t="n">
        <f aca="false">VLOOKUP(B659,'SC - SHOTS'!$A$3:$B$55,2)</f>
        <v>58</v>
      </c>
      <c r="D659" s="37" t="n">
        <f aca="false">IF(TOT!AK661&lt;400,IF(C659&gt;66,66,C659),C659)</f>
        <v>58</v>
      </c>
      <c r="E659" s="37" t="n">
        <f aca="false">IF(TOT!AK661&lt;200,IF(C659&gt;60,60,C659),C659)</f>
        <v>58</v>
      </c>
      <c r="F659" s="54" t="n">
        <f aca="false">(TOT!W661*60)/TOT!AK661</f>
        <v>0.134308312192211</v>
      </c>
      <c r="G659" s="58" t="n">
        <f aca="false">VLOOKUP(F659,'SC - GOALS'!$A$3:$B$55,2)</f>
        <v>52</v>
      </c>
      <c r="H659" s="58" t="n">
        <f aca="false">IF(TOT!AK661&lt;400,IF(G659&gt;66,66,G659),G659)</f>
        <v>52</v>
      </c>
      <c r="I659" s="58" t="n">
        <f aca="false">IF(TOT!AK661&lt;200,IF(H659&gt;60,60,H659),H659)</f>
        <v>52</v>
      </c>
      <c r="J659" s="58" t="n">
        <f aca="false">(E659+I659)/2</f>
        <v>55</v>
      </c>
      <c r="K659" s="58" t="n">
        <f aca="false">IF(TOT!AN661&lt;13.4,IF(J659&gt;73,73,J659),J659)</f>
        <v>55</v>
      </c>
      <c r="L659" s="58" t="n">
        <f aca="false">IF(TOT!AN661&lt;11,IF(K659&gt;66,66,K659),K659)</f>
        <v>55</v>
      </c>
    </row>
    <row r="660" customFormat="false" ht="13" hidden="false" customHeight="true" outlineLevel="0" collapsed="false">
      <c r="A660" s="17" t="s">
        <v>3076</v>
      </c>
      <c r="B660" s="50" t="n">
        <f aca="false">(TOT!AV662*60)/TOT!AK662</f>
        <v>5.11110633080218</v>
      </c>
      <c r="C660" s="37" t="n">
        <f aca="false">VLOOKUP(B660,'SC - SHOTS'!$A$3:$B$55,2)</f>
        <v>63</v>
      </c>
      <c r="D660" s="37" t="n">
        <f aca="false">IF(TOT!AK662&lt;400,IF(C660&gt;66,66,C660),C660)</f>
        <v>63</v>
      </c>
      <c r="E660" s="37" t="n">
        <f aca="false">IF(TOT!AK662&lt;200,IF(C660&gt;60,60,C660),C660)</f>
        <v>63</v>
      </c>
      <c r="F660" s="54" t="n">
        <f aca="false">(TOT!W662*60)/TOT!AK662</f>
        <v>0.774410050121543</v>
      </c>
      <c r="G660" s="58" t="n">
        <f aca="false">VLOOKUP(F660,'SC - GOALS'!$A$3:$B$55,2)</f>
        <v>80</v>
      </c>
      <c r="H660" s="58" t="n">
        <f aca="false">IF(TOT!AK662&lt;400,IF(G660&gt;66,66,G660),G660)</f>
        <v>80</v>
      </c>
      <c r="I660" s="58" t="n">
        <f aca="false">IF(TOT!AK662&lt;200,IF(H660&gt;60,60,H660),H660)</f>
        <v>80</v>
      </c>
      <c r="J660" s="58" t="n">
        <f aca="false">(E660+I660)/2</f>
        <v>71.5</v>
      </c>
      <c r="K660" s="58" t="n">
        <f aca="false">IF(TOT!AN662&lt;13.4,IF(J660&gt;73,73,J660),J660)</f>
        <v>71.5</v>
      </c>
      <c r="L660" s="58" t="n">
        <f aca="false">IF(TOT!AN662&lt;11,IF(K660&gt;66,66,K660),K660)</f>
        <v>71.5</v>
      </c>
    </row>
    <row r="661" customFormat="false" ht="13" hidden="false" customHeight="true" outlineLevel="0" collapsed="false">
      <c r="A661" s="17" t="s">
        <v>3080</v>
      </c>
      <c r="B661" s="50" t="n">
        <f aca="false">(TOT!AV663*60)/TOT!AK663</f>
        <v>7.60542293936596</v>
      </c>
      <c r="C661" s="37" t="n">
        <f aca="false">VLOOKUP(B661,'SC - SHOTS'!$A$3:$B$55,2)</f>
        <v>82</v>
      </c>
      <c r="D661" s="37" t="n">
        <f aca="false">IF(TOT!AK663&lt;400,IF(C661&gt;66,66,C661),C661)</f>
        <v>82</v>
      </c>
      <c r="E661" s="37" t="n">
        <f aca="false">IF(TOT!AK663&lt;200,IF(C661&gt;60,60,C661),C661)</f>
        <v>82</v>
      </c>
      <c r="F661" s="54" t="n">
        <f aca="false">(TOT!W663*60)/TOT!AK663</f>
        <v>0.778507859935098</v>
      </c>
      <c r="G661" s="58" t="n">
        <f aca="false">VLOOKUP(F661,'SC - GOALS'!$A$3:$B$55,2)</f>
        <v>80</v>
      </c>
      <c r="H661" s="58" t="n">
        <f aca="false">IF(TOT!AK663&lt;400,IF(G661&gt;66,66,G661),G661)</f>
        <v>80</v>
      </c>
      <c r="I661" s="58" t="n">
        <f aca="false">IF(TOT!AK663&lt;200,IF(H661&gt;60,60,H661),H661)</f>
        <v>80</v>
      </c>
      <c r="J661" s="58" t="n">
        <f aca="false">(E661+I661)/2</f>
        <v>81</v>
      </c>
      <c r="K661" s="58" t="n">
        <f aca="false">IF(TOT!AN663&lt;13.4,IF(J661&gt;73,73,J661),J661)</f>
        <v>81</v>
      </c>
      <c r="L661" s="58" t="n">
        <f aca="false">IF(TOT!AN663&lt;11,IF(K661&gt;66,66,K661),K661)</f>
        <v>81</v>
      </c>
    </row>
    <row r="662" customFormat="false" ht="13" hidden="false" customHeight="true" outlineLevel="0" collapsed="false">
      <c r="A662" s="17" t="s">
        <v>3083</v>
      </c>
      <c r="B662" s="50" t="n">
        <f aca="false">(TOT!AV664*60)/TOT!AK664</f>
        <v>8.34755889382042</v>
      </c>
      <c r="C662" s="37" t="n">
        <f aca="false">VLOOKUP(B662,'SC - SHOTS'!$A$3:$B$55,2)</f>
        <v>87</v>
      </c>
      <c r="D662" s="37" t="n">
        <f aca="false">IF(TOT!AK664&lt;400,IF(C662&gt;66,66,C662),C662)</f>
        <v>87</v>
      </c>
      <c r="E662" s="37" t="n">
        <f aca="false">IF(TOT!AK664&lt;200,IF(C662&gt;60,60,C662),C662)</f>
        <v>87</v>
      </c>
      <c r="F662" s="54" t="n">
        <f aca="false">(TOT!W664*60)/TOT!AK664</f>
        <v>0.563332195288494</v>
      </c>
      <c r="G662" s="58" t="n">
        <f aca="false">VLOOKUP(F662,'SC - GOALS'!$A$3:$B$55,2)</f>
        <v>72</v>
      </c>
      <c r="H662" s="58" t="n">
        <f aca="false">IF(TOT!AK664&lt;400,IF(G662&gt;66,66,G662),G662)</f>
        <v>72</v>
      </c>
      <c r="I662" s="58" t="n">
        <f aca="false">IF(TOT!AK664&lt;200,IF(H662&gt;60,60,H662),H662)</f>
        <v>72</v>
      </c>
      <c r="J662" s="58" t="n">
        <f aca="false">(E662+I662)/2</f>
        <v>79.5</v>
      </c>
      <c r="K662" s="58" t="n">
        <f aca="false">IF(TOT!AN664&lt;13.4,IF(J662&gt;73,73,J662),J662)</f>
        <v>79.5</v>
      </c>
      <c r="L662" s="58" t="n">
        <f aca="false">IF(TOT!AN664&lt;11,IF(K662&gt;66,66,K662),K662)</f>
        <v>79.5</v>
      </c>
    </row>
    <row r="663" customFormat="false" ht="13" hidden="false" customHeight="true" outlineLevel="0" collapsed="false">
      <c r="A663" s="17" t="s">
        <v>3087</v>
      </c>
      <c r="B663" s="50" t="n">
        <f aca="false">(TOT!AV665*60)/TOT!AK665</f>
        <v>6.247530026289</v>
      </c>
      <c r="C663" s="37" t="n">
        <f aca="false">VLOOKUP(B663,'SC - SHOTS'!$A$3:$B$55,2)</f>
        <v>72</v>
      </c>
      <c r="D663" s="37" t="n">
        <f aca="false">IF(TOT!AK665&lt;400,IF(C663&gt;66,66,C663),C663)</f>
        <v>72</v>
      </c>
      <c r="E663" s="37" t="n">
        <f aca="false">IF(TOT!AK665&lt;200,IF(C663&gt;60,60,C663),C663)</f>
        <v>72</v>
      </c>
      <c r="F663" s="54" t="n">
        <f aca="false">(TOT!W665*60)/TOT!AK665</f>
        <v>0.432997130534881</v>
      </c>
      <c r="G663" s="58" t="n">
        <f aca="false">VLOOKUP(F663,'SC - GOALS'!$A$3:$B$55,2)</f>
        <v>67</v>
      </c>
      <c r="H663" s="58" t="n">
        <f aca="false">IF(TOT!AK665&lt;400,IF(G663&gt;66,66,G663),G663)</f>
        <v>67</v>
      </c>
      <c r="I663" s="58" t="n">
        <f aca="false">IF(TOT!AK665&lt;200,IF(H663&gt;60,60,H663),H663)</f>
        <v>67</v>
      </c>
      <c r="J663" s="58" t="n">
        <f aca="false">(E663+I663)/2</f>
        <v>69.5</v>
      </c>
      <c r="K663" s="58" t="n">
        <f aca="false">IF(TOT!AN665&lt;13.4,IF(J663&gt;73,73,J663),J663)</f>
        <v>69.5</v>
      </c>
      <c r="L663" s="58" t="n">
        <f aca="false">IF(TOT!AN665&lt;11,IF(K663&gt;66,66,K663),K663)</f>
        <v>69.5</v>
      </c>
    </row>
    <row r="664" customFormat="false" ht="13" hidden="false" customHeight="true" outlineLevel="0" collapsed="false">
      <c r="A664" s="17" t="s">
        <v>3090</v>
      </c>
      <c r="B664" s="50" t="n">
        <f aca="false">(TOT!AV666*60)/TOT!AK666</f>
        <v>6.39798870815692</v>
      </c>
      <c r="C664" s="37" t="n">
        <f aca="false">VLOOKUP(B664,'SC - SHOTS'!$A$3:$B$55,2)</f>
        <v>73</v>
      </c>
      <c r="D664" s="37" t="n">
        <f aca="false">IF(TOT!AK666&lt;400,IF(C664&gt;66,66,C664),C664)</f>
        <v>73</v>
      </c>
      <c r="E664" s="37" t="n">
        <f aca="false">IF(TOT!AK666&lt;200,IF(C664&gt;60,60,C664),C664)</f>
        <v>73</v>
      </c>
      <c r="F664" s="54" t="n">
        <f aca="false">(TOT!W666*60)/TOT!AK666</f>
        <v>0.273084883884747</v>
      </c>
      <c r="G664" s="58" t="n">
        <f aca="false">VLOOKUP(F664,'SC - GOALS'!$A$3:$B$55,2)</f>
        <v>59</v>
      </c>
      <c r="H664" s="58" t="n">
        <f aca="false">IF(TOT!AK666&lt;400,IF(G664&gt;66,66,G664),G664)</f>
        <v>59</v>
      </c>
      <c r="I664" s="58" t="n">
        <f aca="false">IF(TOT!AK666&lt;200,IF(H664&gt;60,60,H664),H664)</f>
        <v>59</v>
      </c>
      <c r="J664" s="58" t="n">
        <f aca="false">(E664+I664)/2</f>
        <v>66</v>
      </c>
      <c r="K664" s="58" t="n">
        <f aca="false">IF(TOT!AN666&lt;13.4,IF(J664&gt;73,73,J664),J664)</f>
        <v>66</v>
      </c>
      <c r="L664" s="58" t="n">
        <f aca="false">IF(TOT!AN666&lt;11,IF(K664&gt;66,66,K664),K664)</f>
        <v>66</v>
      </c>
    </row>
    <row r="665" customFormat="false" ht="13" hidden="false" customHeight="true" outlineLevel="0" collapsed="false">
      <c r="A665" s="17" t="s">
        <v>3095</v>
      </c>
      <c r="B665" s="50" t="n">
        <f aca="false">(TOT!AV667*60)/TOT!AK667</f>
        <v>9.53331035858745</v>
      </c>
      <c r="C665" s="37" t="n">
        <f aca="false">VLOOKUP(B665,'SC - SHOTS'!$A$3:$B$55,2)</f>
        <v>93</v>
      </c>
      <c r="D665" s="37" t="n">
        <f aca="false">IF(TOT!AK667&lt;400,IF(C665&gt;66,66,C665),C665)</f>
        <v>93</v>
      </c>
      <c r="E665" s="37" t="n">
        <f aca="false">IF(TOT!AK667&lt;200,IF(C665&gt;60,60,C665),C665)</f>
        <v>93</v>
      </c>
      <c r="F665" s="54" t="n">
        <f aca="false">(TOT!W667*60)/TOT!AK667</f>
        <v>1.3059329258339</v>
      </c>
      <c r="G665" s="58" t="n">
        <f aca="false">VLOOKUP(F665,'SC - GOALS'!$A$3:$B$55,2)</f>
        <v>94</v>
      </c>
      <c r="H665" s="58" t="n">
        <f aca="false">IF(TOT!AK667&lt;400,IF(G665&gt;66,66,G665),G665)</f>
        <v>94</v>
      </c>
      <c r="I665" s="58" t="n">
        <f aca="false">IF(TOT!AK667&lt;200,IF(H665&gt;60,60,H665),H665)</f>
        <v>94</v>
      </c>
      <c r="J665" s="58" t="n">
        <f aca="false">(E665+I665)/2</f>
        <v>93.5</v>
      </c>
      <c r="K665" s="58" t="n">
        <f aca="false">IF(TOT!AN667&lt;13.4,IF(J665&gt;73,73,J665),J665)</f>
        <v>93.5</v>
      </c>
      <c r="L665" s="58" t="n">
        <f aca="false">IF(TOT!AN667&lt;11,IF(K665&gt;66,66,K665),K665)</f>
        <v>93.5</v>
      </c>
    </row>
    <row r="666" customFormat="false" ht="13" hidden="false" customHeight="true" outlineLevel="0" collapsed="false">
      <c r="A666" s="17" t="s">
        <v>3101</v>
      </c>
      <c r="B666" s="50" t="n">
        <f aca="false">(TOT!AV668*60)/TOT!AK668</f>
        <v>6.87131174812197</v>
      </c>
      <c r="C666" s="37" t="n">
        <f aca="false">VLOOKUP(B666,'SC - SHOTS'!$A$3:$B$55,2)</f>
        <v>76</v>
      </c>
      <c r="D666" s="37" t="n">
        <f aca="false">IF(TOT!AK668&lt;400,IF(C666&gt;66,66,C666),C666)</f>
        <v>76</v>
      </c>
      <c r="E666" s="37" t="n">
        <f aca="false">IF(TOT!AK668&lt;200,IF(C666&gt;60,60,C666),C666)</f>
        <v>76</v>
      </c>
      <c r="F666" s="54" t="n">
        <f aca="false">(TOT!W668*60)/TOT!AK668</f>
        <v>0.693435130544419</v>
      </c>
      <c r="G666" s="58" t="n">
        <f aca="false">VLOOKUP(F666,'SC - GOALS'!$A$3:$B$55,2)</f>
        <v>77</v>
      </c>
      <c r="H666" s="58" t="n">
        <f aca="false">IF(TOT!AK668&lt;400,IF(G666&gt;66,66,G666),G666)</f>
        <v>77</v>
      </c>
      <c r="I666" s="58" t="n">
        <f aca="false">IF(TOT!AK668&lt;200,IF(H666&gt;60,60,H666),H666)</f>
        <v>77</v>
      </c>
      <c r="J666" s="58" t="n">
        <f aca="false">(E666+I666)/2</f>
        <v>76.5</v>
      </c>
      <c r="K666" s="58" t="n">
        <f aca="false">IF(TOT!AN668&lt;13.4,IF(J666&gt;73,73,J666),J666)</f>
        <v>76.5</v>
      </c>
      <c r="L666" s="58" t="n">
        <f aca="false">IF(TOT!AN668&lt;11,IF(K666&gt;66,66,K666),K666)</f>
        <v>76.5</v>
      </c>
    </row>
    <row r="667" customFormat="false" ht="13" hidden="false" customHeight="true" outlineLevel="0" collapsed="false">
      <c r="A667" s="17" t="s">
        <v>3105</v>
      </c>
      <c r="B667" s="50" t="n">
        <f aca="false">(TOT!AV669*60)/TOT!AK669</f>
        <v>5.14174421120974</v>
      </c>
      <c r="C667" s="37" t="n">
        <f aca="false">VLOOKUP(B667,'SC - SHOTS'!$A$3:$B$55,2)</f>
        <v>63</v>
      </c>
      <c r="D667" s="37" t="n">
        <f aca="false">IF(TOT!AK669&lt;400,IF(C667&gt;66,66,C667),C667)</f>
        <v>63</v>
      </c>
      <c r="E667" s="37" t="n">
        <f aca="false">IF(TOT!AK669&lt;200,IF(C667&gt;60,60,C667),C667)</f>
        <v>63</v>
      </c>
      <c r="F667" s="54" t="n">
        <f aca="false">(TOT!W669*60)/TOT!AK669</f>
        <v>0.311620861285439</v>
      </c>
      <c r="G667" s="58" t="n">
        <f aca="false">VLOOKUP(F667,'SC - GOALS'!$A$3:$B$55,2)</f>
        <v>61</v>
      </c>
      <c r="H667" s="58" t="n">
        <f aca="false">IF(TOT!AK669&lt;400,IF(G667&gt;66,66,G667),G667)</f>
        <v>61</v>
      </c>
      <c r="I667" s="58" t="n">
        <f aca="false">IF(TOT!AK669&lt;200,IF(H667&gt;60,60,H667),H667)</f>
        <v>61</v>
      </c>
      <c r="J667" s="58" t="n">
        <f aca="false">(E667+I667)/2</f>
        <v>62</v>
      </c>
      <c r="K667" s="58" t="n">
        <f aca="false">IF(TOT!AN669&lt;13.4,IF(J667&gt;73,73,J667),J667)</f>
        <v>62</v>
      </c>
      <c r="L667" s="58" t="n">
        <f aca="false">IF(TOT!AN669&lt;11,IF(K667&gt;66,66,K667),K667)</f>
        <v>62</v>
      </c>
    </row>
    <row r="668" customFormat="false" ht="13" hidden="false" customHeight="true" outlineLevel="0" collapsed="false">
      <c r="A668" s="17" t="s">
        <v>3109</v>
      </c>
      <c r="B668" s="50" t="n">
        <f aca="false">(TOT!AV670*60)/TOT!AK670</f>
        <v>8.07736943907139</v>
      </c>
      <c r="C668" s="37" t="n">
        <f aca="false">VLOOKUP(B668,'SC - SHOTS'!$A$3:$B$55,2)</f>
        <v>85</v>
      </c>
      <c r="D668" s="37" t="n">
        <f aca="false">IF(TOT!AK670&lt;400,IF(C668&gt;66,66,C668),C668)</f>
        <v>85</v>
      </c>
      <c r="E668" s="37" t="n">
        <f aca="false">IF(TOT!AK670&lt;200,IF(C668&gt;60,60,C668),C668)</f>
        <v>85</v>
      </c>
      <c r="F668" s="54" t="n">
        <f aca="false">(TOT!W670*60)/TOT!AK670</f>
        <v>0.198949986184024</v>
      </c>
      <c r="G668" s="58" t="n">
        <f aca="false">VLOOKUP(F668,'SC - GOALS'!$A$3:$B$55,2)</f>
        <v>55</v>
      </c>
      <c r="H668" s="58" t="n">
        <f aca="false">IF(TOT!AK670&lt;400,IF(G668&gt;66,66,G668),G668)</f>
        <v>55</v>
      </c>
      <c r="I668" s="58" t="n">
        <f aca="false">IF(TOT!AK670&lt;200,IF(H668&gt;60,60,H668),H668)</f>
        <v>55</v>
      </c>
      <c r="J668" s="58" t="n">
        <f aca="false">(E668+I668)/2</f>
        <v>70</v>
      </c>
      <c r="K668" s="58" t="n">
        <f aca="false">IF(TOT!AN670&lt;13.4,IF(J668&gt;73,73,J668),J668)</f>
        <v>70</v>
      </c>
      <c r="L668" s="58" t="n">
        <f aca="false">IF(TOT!AN670&lt;11,IF(K668&gt;66,66,K668),K668)</f>
        <v>70</v>
      </c>
    </row>
    <row r="669" customFormat="false" ht="13" hidden="false" customHeight="true" outlineLevel="0" collapsed="false">
      <c r="A669" s="17" t="s">
        <v>3113</v>
      </c>
      <c r="B669" s="50" t="n">
        <f aca="false">(TOT!AV671*60)/TOT!AK671</f>
        <v>6.55133677825211</v>
      </c>
      <c r="C669" s="37" t="n">
        <f aca="false">VLOOKUP(B669,'SC - SHOTS'!$A$3:$B$55,2)</f>
        <v>74</v>
      </c>
      <c r="D669" s="37" t="n">
        <f aca="false">IF(TOT!AK671&lt;400,IF(C669&gt;66,66,C669),C669)</f>
        <v>74</v>
      </c>
      <c r="E669" s="37" t="n">
        <f aca="false">IF(TOT!AK671&lt;200,IF(C669&gt;60,60,C669),C669)</f>
        <v>74</v>
      </c>
      <c r="F669" s="54" t="n">
        <f aca="false">(TOT!W671*60)/TOT!AK671</f>
        <v>0.727926308694679</v>
      </c>
      <c r="G669" s="58" t="n">
        <f aca="false">VLOOKUP(F669,'SC - GOALS'!$A$3:$B$55,2)</f>
        <v>78</v>
      </c>
      <c r="H669" s="58" t="n">
        <f aca="false">IF(TOT!AK671&lt;400,IF(G669&gt;66,66,G669),G669)</f>
        <v>78</v>
      </c>
      <c r="I669" s="58" t="n">
        <f aca="false">IF(TOT!AK671&lt;200,IF(H669&gt;60,60,H669),H669)</f>
        <v>78</v>
      </c>
      <c r="J669" s="58" t="n">
        <f aca="false">(E669+I669)/2</f>
        <v>76</v>
      </c>
      <c r="K669" s="58" t="n">
        <f aca="false">IF(TOT!AN671&lt;13.4,IF(J669&gt;73,73,J669),J669)</f>
        <v>73</v>
      </c>
      <c r="L669" s="58" t="n">
        <f aca="false">IF(TOT!AN671&lt;11,IF(K669&gt;66,66,K669),K669)</f>
        <v>73</v>
      </c>
    </row>
    <row r="670" customFormat="false" ht="13" hidden="false" customHeight="true" outlineLevel="0" collapsed="false">
      <c r="A670" s="17" t="s">
        <v>3116</v>
      </c>
      <c r="B670" s="50" t="n">
        <f aca="false">(TOT!AV672*60)/TOT!AK672</f>
        <v>6.43879173290932</v>
      </c>
      <c r="C670" s="37" t="n">
        <f aca="false">VLOOKUP(B670,'SC - SHOTS'!$A$3:$B$55,2)</f>
        <v>73</v>
      </c>
      <c r="D670" s="37" t="n">
        <f aca="false">IF(TOT!AK672&lt;400,IF(C670&gt;66,66,C670),C670)</f>
        <v>66</v>
      </c>
      <c r="E670" s="37" t="n">
        <f aca="false">IF(TOT!AK672&lt;200,IF(C670&gt;60,60,C670),C670)</f>
        <v>73</v>
      </c>
      <c r="F670" s="54" t="n">
        <f aca="false">(TOT!W672*60)/TOT!AK672</f>
        <v>0.357710651828295</v>
      </c>
      <c r="G670" s="58" t="n">
        <f aca="false">VLOOKUP(F670,'SC - GOALS'!$A$3:$B$55,2)</f>
        <v>63</v>
      </c>
      <c r="H670" s="58" t="n">
        <f aca="false">IF(TOT!AK672&lt;400,IF(G670&gt;66,66,G670),G670)</f>
        <v>63</v>
      </c>
      <c r="I670" s="58" t="n">
        <f aca="false">IF(TOT!AK672&lt;200,IF(H670&gt;60,60,H670),H670)</f>
        <v>63</v>
      </c>
      <c r="J670" s="58" t="n">
        <f aca="false">(E670+I670)/2</f>
        <v>68</v>
      </c>
      <c r="K670" s="58" t="n">
        <f aca="false">IF(TOT!AN672&lt;13.4,IF(J670&gt;73,73,J670),J670)</f>
        <v>68</v>
      </c>
      <c r="L670" s="58" t="n">
        <f aca="false">IF(TOT!AN672&lt;11,IF(K670&gt;66,66,K670),K670)</f>
        <v>68</v>
      </c>
    </row>
    <row r="671" customFormat="false" ht="13" hidden="false" customHeight="true" outlineLevel="0" collapsed="false">
      <c r="A671" s="17" t="s">
        <v>3120</v>
      </c>
      <c r="B671" s="50" t="n">
        <f aca="false">(TOT!AV673*60)/TOT!AK673</f>
        <v>5.59069732207109</v>
      </c>
      <c r="C671" s="37" t="n">
        <f aca="false">VLOOKUP(B671,'SC - SHOTS'!$A$3:$B$55,2)</f>
        <v>67</v>
      </c>
      <c r="D671" s="37" t="n">
        <f aca="false">IF(TOT!AK673&lt;400,IF(C671&gt;66,66,C671),C671)</f>
        <v>67</v>
      </c>
      <c r="E671" s="37" t="n">
        <f aca="false">IF(TOT!AK673&lt;200,IF(C671&gt;60,60,C671),C671)</f>
        <v>67</v>
      </c>
      <c r="F671" s="54" t="n">
        <f aca="false">(TOT!W673*60)/TOT!AK673</f>
        <v>0.136358471270027</v>
      </c>
      <c r="G671" s="58" t="n">
        <f aca="false">VLOOKUP(F671,'SC - GOALS'!$A$3:$B$55,2)</f>
        <v>52</v>
      </c>
      <c r="H671" s="58" t="n">
        <f aca="false">IF(TOT!AK673&lt;400,IF(G671&gt;66,66,G671),G671)</f>
        <v>52</v>
      </c>
      <c r="I671" s="58" t="n">
        <f aca="false">IF(TOT!AK673&lt;200,IF(H671&gt;60,60,H671),H671)</f>
        <v>52</v>
      </c>
      <c r="J671" s="58" t="n">
        <f aca="false">(E671+I671)/2</f>
        <v>59.5</v>
      </c>
      <c r="K671" s="58" t="n">
        <f aca="false">IF(TOT!AN673&lt;13.4,IF(J671&gt;73,73,J671),J671)</f>
        <v>59.5</v>
      </c>
      <c r="L671" s="58" t="n">
        <f aca="false">IF(TOT!AN673&lt;11,IF(K671&gt;66,66,K671),K671)</f>
        <v>59.5</v>
      </c>
    </row>
    <row r="672" customFormat="false" ht="13" hidden="false" customHeight="true" outlineLevel="0" collapsed="false">
      <c r="A672" s="17" t="s">
        <v>3123</v>
      </c>
      <c r="B672" s="50" t="n">
        <f aca="false">(TOT!AV674*60)/TOT!AK674</f>
        <v>13.1077318483615</v>
      </c>
      <c r="C672" s="37" t="n">
        <f aca="false">VLOOKUP(B672,'SC - SHOTS'!$A$3:$B$55,2)</f>
        <v>99</v>
      </c>
      <c r="D672" s="37" t="n">
        <f aca="false">IF(TOT!AK674&lt;400,IF(C672&gt;66,66,C672),C672)</f>
        <v>66</v>
      </c>
      <c r="E672" s="37" t="n">
        <f aca="false">IF(TOT!AK674&lt;200,IF(C672&gt;60,60,C672),C672)</f>
        <v>60</v>
      </c>
      <c r="F672" s="54" t="n">
        <f aca="false">(TOT!W674*60)/TOT!AK674</f>
        <v>0.771043049903616</v>
      </c>
      <c r="G672" s="58" t="n">
        <f aca="false">VLOOKUP(F672,'SC - GOALS'!$A$3:$B$55,2)</f>
        <v>80</v>
      </c>
      <c r="H672" s="58" t="n">
        <f aca="false">IF(TOT!AK674&lt;400,IF(G672&gt;66,66,G672),G672)</f>
        <v>66</v>
      </c>
      <c r="I672" s="58" t="n">
        <f aca="false">IF(TOT!AK674&lt;200,IF(H672&gt;60,60,H672),H672)</f>
        <v>60</v>
      </c>
      <c r="J672" s="58" t="n">
        <f aca="false">(E672+I672)/2</f>
        <v>60</v>
      </c>
      <c r="K672" s="58" t="n">
        <f aca="false">IF(TOT!AN674&lt;13.4,IF(J672&gt;73,73,J672),J672)</f>
        <v>60</v>
      </c>
      <c r="L672" s="58" t="n">
        <f aca="false">IF(TOT!AN674&lt;11,IF(K672&gt;66,66,K672),K672)</f>
        <v>60</v>
      </c>
    </row>
    <row r="673" customFormat="false" ht="13" hidden="false" customHeight="true" outlineLevel="0" collapsed="false">
      <c r="A673" s="17" t="s">
        <v>3127</v>
      </c>
      <c r="B673" s="50" t="n">
        <f aca="false">(TOT!AV675*60)/TOT!AK675</f>
        <v>6.28097501770001</v>
      </c>
      <c r="C673" s="37" t="n">
        <f aca="false">VLOOKUP(B673,'SC - SHOTS'!$A$3:$B$55,2)</f>
        <v>72</v>
      </c>
      <c r="D673" s="37" t="n">
        <f aca="false">IF(TOT!AK675&lt;400,IF(C673&gt;66,66,C673),C673)</f>
        <v>72</v>
      </c>
      <c r="E673" s="37" t="n">
        <f aca="false">IF(TOT!AK675&lt;200,IF(C673&gt;60,60,C673),C673)</f>
        <v>72</v>
      </c>
      <c r="F673" s="54" t="n">
        <f aca="false">(TOT!W675*60)/TOT!AK675</f>
        <v>0.485485991706281</v>
      </c>
      <c r="G673" s="58" t="n">
        <f aca="false">VLOOKUP(F673,'SC - GOALS'!$A$3:$B$55,2)</f>
        <v>69</v>
      </c>
      <c r="H673" s="58" t="n">
        <f aca="false">IF(TOT!AK675&lt;400,IF(G673&gt;66,66,G673),G673)</f>
        <v>69</v>
      </c>
      <c r="I673" s="58" t="n">
        <f aca="false">IF(TOT!AK675&lt;200,IF(H673&gt;60,60,H673),H673)</f>
        <v>69</v>
      </c>
      <c r="J673" s="58" t="n">
        <f aca="false">(E673+I673)/2</f>
        <v>70.5</v>
      </c>
      <c r="K673" s="58" t="n">
        <f aca="false">IF(TOT!AN675&lt;13.4,IF(J673&gt;73,73,J673),J673)</f>
        <v>70.5</v>
      </c>
      <c r="L673" s="58" t="n">
        <f aca="false">IF(TOT!AN675&lt;11,IF(K673&gt;66,66,K673),K673)</f>
        <v>70.5</v>
      </c>
    </row>
    <row r="674" customFormat="false" ht="13" hidden="false" customHeight="true" outlineLevel="0" collapsed="false">
      <c r="A674" s="17" t="s">
        <v>3132</v>
      </c>
      <c r="B674" s="50" t="n">
        <f aca="false">(TOT!AV676*60)/TOT!AK676</f>
        <v>12.2216724393864</v>
      </c>
      <c r="C674" s="37" t="n">
        <f aca="false">VLOOKUP(B674,'SC - SHOTS'!$A$3:$B$55,2)</f>
        <v>99</v>
      </c>
      <c r="D674" s="37" t="n">
        <f aca="false">IF(TOT!AK676&lt;400,IF(C674&gt;66,66,C674),C674)</f>
        <v>99</v>
      </c>
      <c r="E674" s="37" t="n">
        <f aca="false">IF(TOT!AK676&lt;200,IF(C674&gt;60,60,C674),C674)</f>
        <v>99</v>
      </c>
      <c r="F674" s="54" t="n">
        <f aca="false">(TOT!W676*60)/TOT!AK676</f>
        <v>1.43493320138545</v>
      </c>
      <c r="G674" s="58" t="n">
        <f aca="false">VLOOKUP(F674,'SC - GOALS'!$A$3:$B$55,2)</f>
        <v>95</v>
      </c>
      <c r="H674" s="58" t="n">
        <f aca="false">IF(TOT!AK676&lt;400,IF(G674&gt;66,66,G674),G674)</f>
        <v>95</v>
      </c>
      <c r="I674" s="58" t="n">
        <f aca="false">IF(TOT!AK676&lt;200,IF(H674&gt;60,60,H674),H674)</f>
        <v>95</v>
      </c>
      <c r="J674" s="58" t="n">
        <f aca="false">(E674+I674)/2</f>
        <v>97</v>
      </c>
      <c r="K674" s="58" t="n">
        <f aca="false">IF(TOT!AN676&lt;13.4,IF(J674&gt;73,73,J674),J674)</f>
        <v>97</v>
      </c>
      <c r="L674" s="58" t="n">
        <f aca="false">IF(TOT!AN676&lt;11,IF(K674&gt;66,66,K674),K674)</f>
        <v>97</v>
      </c>
    </row>
    <row r="675" customFormat="false" ht="13" hidden="false" customHeight="true" outlineLevel="0" collapsed="false">
      <c r="A675" s="17" t="s">
        <v>3137</v>
      </c>
      <c r="B675" s="50" t="n">
        <f aca="false">(TOT!AV677*60)/TOT!AK677</f>
        <v>10.8038585209003</v>
      </c>
      <c r="C675" s="37" t="n">
        <f aca="false">VLOOKUP(B675,'SC - SHOTS'!$A$3:$B$55,2)</f>
        <v>96</v>
      </c>
      <c r="D675" s="37" t="n">
        <f aca="false">IF(TOT!AK677&lt;400,IF(C675&gt;66,66,C675),C675)</f>
        <v>96</v>
      </c>
      <c r="E675" s="37" t="n">
        <f aca="false">IF(TOT!AK677&lt;200,IF(C675&gt;60,60,C675),C675)</f>
        <v>96</v>
      </c>
      <c r="F675" s="54" t="n">
        <f aca="false">(TOT!W677*60)/TOT!AK677</f>
        <v>1.44694533762058</v>
      </c>
      <c r="G675" s="58" t="n">
        <f aca="false">VLOOKUP(F675,'SC - GOALS'!$A$3:$B$55,2)</f>
        <v>96</v>
      </c>
      <c r="H675" s="58" t="n">
        <f aca="false">IF(TOT!AK677&lt;400,IF(G675&gt;66,66,G675),G675)</f>
        <v>96</v>
      </c>
      <c r="I675" s="58" t="n">
        <f aca="false">IF(TOT!AK677&lt;200,IF(H675&gt;60,60,H675),H675)</f>
        <v>96</v>
      </c>
      <c r="J675" s="58" t="n">
        <f aca="false">(E675+I675)/2</f>
        <v>96</v>
      </c>
      <c r="K675" s="58" t="n">
        <f aca="false">IF(TOT!AN677&lt;13.4,IF(J675&gt;73,73,J675),J675)</f>
        <v>96</v>
      </c>
      <c r="L675" s="58" t="n">
        <f aca="false">IF(TOT!AN677&lt;11,IF(K675&gt;66,66,K675),K675)</f>
        <v>96</v>
      </c>
    </row>
    <row r="676" customFormat="false" ht="13" hidden="false" customHeight="true" outlineLevel="0" collapsed="false">
      <c r="A676" s="17" t="s">
        <v>3141</v>
      </c>
      <c r="B676" s="50" t="n">
        <f aca="false">(TOT!AV678*60)/TOT!AK678</f>
        <v>5.46835443037969</v>
      </c>
      <c r="C676" s="37" t="n">
        <f aca="false">VLOOKUP(B676,'SC - SHOTS'!$A$3:$B$55,2)</f>
        <v>66</v>
      </c>
      <c r="D676" s="37" t="n">
        <f aca="false">IF(TOT!AK678&lt;400,IF(C676&gt;66,66,C676),C676)</f>
        <v>66</v>
      </c>
      <c r="E676" s="37" t="n">
        <f aca="false">IF(TOT!AK678&lt;200,IF(C676&gt;60,60,C676),C676)</f>
        <v>60</v>
      </c>
      <c r="F676" s="54" t="n">
        <f aca="false">(TOT!W678*60)/TOT!AK678</f>
        <v>1.82278481012656</v>
      </c>
      <c r="G676" s="58" t="n">
        <f aca="false">VLOOKUP(F676,'SC - GOALS'!$A$3:$B$55,2)</f>
        <v>99</v>
      </c>
      <c r="H676" s="58" t="n">
        <f aca="false">IF(TOT!AK678&lt;400,IF(G676&gt;66,66,G676),G676)</f>
        <v>66</v>
      </c>
      <c r="I676" s="58" t="n">
        <f aca="false">IF(TOT!AK678&lt;200,IF(H676&gt;60,60,H676),H676)</f>
        <v>60</v>
      </c>
      <c r="J676" s="58" t="n">
        <f aca="false">(E676+I676)/2</f>
        <v>60</v>
      </c>
      <c r="K676" s="58" t="n">
        <f aca="false">IF(TOT!AN678&lt;13.4,IF(J676&gt;73,73,J676),J676)</f>
        <v>60</v>
      </c>
      <c r="L676" s="58" t="n">
        <f aca="false">IF(TOT!AN678&lt;11,IF(K676&gt;66,66,K676),K676)</f>
        <v>60</v>
      </c>
    </row>
    <row r="677" customFormat="false" ht="13" hidden="false" customHeight="true" outlineLevel="0" collapsed="false">
      <c r="A677" s="17" t="s">
        <v>3144</v>
      </c>
      <c r="B677" s="50" t="n">
        <f aca="false">(TOT!AV679*60)/TOT!AK679</f>
        <v>10.3304536941944</v>
      </c>
      <c r="C677" s="37" t="n">
        <f aca="false">VLOOKUP(B677,'SC - SHOTS'!$A$3:$B$55,2)</f>
        <v>95</v>
      </c>
      <c r="D677" s="37" t="n">
        <f aca="false">IF(TOT!AK679&lt;400,IF(C677&gt;66,66,C677),C677)</f>
        <v>95</v>
      </c>
      <c r="E677" s="37" t="n">
        <f aca="false">IF(TOT!AK679&lt;200,IF(C677&gt;60,60,C677),C677)</f>
        <v>95</v>
      </c>
      <c r="F677" s="54" t="n">
        <f aca="false">(TOT!W679*60)/TOT!AK679</f>
        <v>0.978674560502628</v>
      </c>
      <c r="G677" s="58" t="n">
        <f aca="false">VLOOKUP(F677,'SC - GOALS'!$A$3:$B$55,2)</f>
        <v>86</v>
      </c>
      <c r="H677" s="58" t="n">
        <f aca="false">IF(TOT!AK679&lt;400,IF(G677&gt;66,66,G677),G677)</f>
        <v>86</v>
      </c>
      <c r="I677" s="58" t="n">
        <f aca="false">IF(TOT!AK679&lt;200,IF(H677&gt;60,60,H677),H677)</f>
        <v>86</v>
      </c>
      <c r="J677" s="58" t="n">
        <f aca="false">(E677+I677)/2</f>
        <v>90.5</v>
      </c>
      <c r="K677" s="58" t="n">
        <f aca="false">IF(TOT!AN679&lt;13.4,IF(J677&gt;73,73,J677),J677)</f>
        <v>90.5</v>
      </c>
      <c r="L677" s="58" t="n">
        <f aca="false">IF(TOT!AN679&lt;11,IF(K677&gt;66,66,K677),K677)</f>
        <v>90.5</v>
      </c>
    </row>
    <row r="678" customFormat="false" ht="13" hidden="false" customHeight="true" outlineLevel="0" collapsed="false">
      <c r="A678" s="17" t="s">
        <v>3147</v>
      </c>
      <c r="B678" s="50" t="n">
        <f aca="false">(TOT!AV680*60)/TOT!AK680</f>
        <v>8.78679109834889</v>
      </c>
      <c r="C678" s="37" t="n">
        <f aca="false">VLOOKUP(B678,'SC - SHOTS'!$A$3:$B$55,2)</f>
        <v>89</v>
      </c>
      <c r="D678" s="37" t="n">
        <f aca="false">IF(TOT!AK680&lt;400,IF(C678&gt;66,66,C678),C678)</f>
        <v>89</v>
      </c>
      <c r="E678" s="37" t="n">
        <f aca="false">IF(TOT!AK680&lt;200,IF(C678&gt;60,60,C678),C678)</f>
        <v>89</v>
      </c>
      <c r="F678" s="54" t="n">
        <f aca="false">(TOT!W680*60)/TOT!AK680</f>
        <v>1.16295764536971</v>
      </c>
      <c r="G678" s="58" t="n">
        <f aca="false">VLOOKUP(F678,'SC - GOALS'!$A$3:$B$55,2)</f>
        <v>91</v>
      </c>
      <c r="H678" s="58" t="n">
        <f aca="false">IF(TOT!AK680&lt;400,IF(G678&gt;66,66,G678),G678)</f>
        <v>91</v>
      </c>
      <c r="I678" s="58" t="n">
        <f aca="false">IF(TOT!AK680&lt;200,IF(H678&gt;60,60,H678),H678)</f>
        <v>91</v>
      </c>
      <c r="J678" s="58" t="n">
        <f aca="false">(E678+I678)/2</f>
        <v>90</v>
      </c>
      <c r="K678" s="58" t="n">
        <f aca="false">IF(TOT!AN680&lt;13.4,IF(J678&gt;73,73,J678),J678)</f>
        <v>90</v>
      </c>
      <c r="L678" s="58" t="n">
        <f aca="false">IF(TOT!AN680&lt;11,IF(K678&gt;66,66,K678),K678)</f>
        <v>90</v>
      </c>
    </row>
    <row r="679" customFormat="false" ht="13" hidden="false" customHeight="true" outlineLevel="0" collapsed="false">
      <c r="A679" s="17" t="s">
        <v>3150</v>
      </c>
      <c r="B679" s="50" t="n">
        <f aca="false">(TOT!AV681*60)/TOT!AK681</f>
        <v>6.91440091538187</v>
      </c>
      <c r="C679" s="37" t="n">
        <f aca="false">VLOOKUP(B679,'SC - SHOTS'!$A$3:$B$55,2)</f>
        <v>77</v>
      </c>
      <c r="D679" s="37" t="n">
        <f aca="false">IF(TOT!AK681&lt;400,IF(C679&gt;66,66,C679),C679)</f>
        <v>77</v>
      </c>
      <c r="E679" s="37" t="n">
        <f aca="false">IF(TOT!AK681&lt;200,IF(C679&gt;60,60,C679),C679)</f>
        <v>77</v>
      </c>
      <c r="F679" s="54" t="n">
        <f aca="false">(TOT!W681*60)/TOT!AK681</f>
        <v>0.833651174194977</v>
      </c>
      <c r="G679" s="58" t="n">
        <f aca="false">VLOOKUP(F679,'SC - GOALS'!$A$3:$B$55,2)</f>
        <v>82</v>
      </c>
      <c r="H679" s="58" t="n">
        <f aca="false">IF(TOT!AK681&lt;400,IF(G679&gt;66,66,G679),G679)</f>
        <v>82</v>
      </c>
      <c r="I679" s="58" t="n">
        <f aca="false">IF(TOT!AK681&lt;200,IF(H679&gt;60,60,H679),H679)</f>
        <v>82</v>
      </c>
      <c r="J679" s="58" t="n">
        <f aca="false">(E679+I679)/2</f>
        <v>79.5</v>
      </c>
      <c r="K679" s="58" t="n">
        <f aca="false">IF(TOT!AN681&lt;13.4,IF(J679&gt;73,73,J679),J679)</f>
        <v>79.5</v>
      </c>
      <c r="L679" s="58" t="n">
        <f aca="false">IF(TOT!AN681&lt;11,IF(K679&gt;66,66,K679),K679)</f>
        <v>79.5</v>
      </c>
    </row>
    <row r="680" customFormat="false" ht="13" hidden="false" customHeight="true" outlineLevel="0" collapsed="false">
      <c r="A680" s="17" t="s">
        <v>3154</v>
      </c>
      <c r="B680" s="50" t="n">
        <f aca="false">(TOT!AV682*60)/TOT!AK682</f>
        <v>9.51377723568221</v>
      </c>
      <c r="C680" s="37" t="n">
        <f aca="false">VLOOKUP(B680,'SC - SHOTS'!$A$3:$B$55,2)</f>
        <v>93</v>
      </c>
      <c r="D680" s="37" t="n">
        <f aca="false">IF(TOT!AK682&lt;400,IF(C680&gt;66,66,C680),C680)</f>
        <v>93</v>
      </c>
      <c r="E680" s="37" t="n">
        <f aca="false">IF(TOT!AK682&lt;200,IF(C680&gt;60,60,C680),C680)</f>
        <v>93</v>
      </c>
      <c r="F680" s="54" t="n">
        <f aca="false">(TOT!W682*60)/TOT!AK682</f>
        <v>0.665299107390364</v>
      </c>
      <c r="G680" s="58" t="n">
        <f aca="false">VLOOKUP(F680,'SC - GOALS'!$A$3:$B$55,2)</f>
        <v>76</v>
      </c>
      <c r="H680" s="58" t="n">
        <f aca="false">IF(TOT!AK682&lt;400,IF(G680&gt;66,66,G680),G680)</f>
        <v>76</v>
      </c>
      <c r="I680" s="58" t="n">
        <f aca="false">IF(TOT!AK682&lt;200,IF(H680&gt;60,60,H680),H680)</f>
        <v>76</v>
      </c>
      <c r="J680" s="58" t="n">
        <f aca="false">(E680+I680)/2</f>
        <v>84.5</v>
      </c>
      <c r="K680" s="58" t="n">
        <f aca="false">IF(TOT!AN682&lt;13.4,IF(J680&gt;73,73,J680),J680)</f>
        <v>73</v>
      </c>
      <c r="L680" s="58" t="n">
        <f aca="false">IF(TOT!AN682&lt;11,IF(K680&gt;66,66,K680),K680)</f>
        <v>73</v>
      </c>
    </row>
    <row r="681" customFormat="false" ht="13" hidden="false" customHeight="true" outlineLevel="0" collapsed="false">
      <c r="A681" s="17" t="s">
        <v>3157</v>
      </c>
      <c r="B681" s="50" t="n">
        <f aca="false">(TOT!AV683*60)/TOT!AK683</f>
        <v>16.0953800298067</v>
      </c>
      <c r="C681" s="37" t="n">
        <f aca="false">VLOOKUP(B681,'SC - SHOTS'!$A$3:$B$55,2)</f>
        <v>99</v>
      </c>
      <c r="D681" s="37" t="n">
        <f aca="false">IF(TOT!AK683&lt;400,IF(C681&gt;66,66,C681),C681)</f>
        <v>66</v>
      </c>
      <c r="E681" s="37" t="n">
        <f aca="false">IF(TOT!AK683&lt;200,IF(C681&gt;60,60,C681),C681)</f>
        <v>60</v>
      </c>
      <c r="F681" s="54" t="n">
        <f aca="false">(TOT!W683*60)/TOT!AK683</f>
        <v>5.36512667660225</v>
      </c>
      <c r="G681" s="58" t="n">
        <f aca="false">VLOOKUP(F681,'SC - GOALS'!$A$3:$B$55,2)</f>
        <v>99</v>
      </c>
      <c r="H681" s="58" t="n">
        <f aca="false">IF(TOT!AK683&lt;400,IF(G681&gt;66,66,G681),G681)</f>
        <v>66</v>
      </c>
      <c r="I681" s="58" t="n">
        <f aca="false">IF(TOT!AK683&lt;200,IF(H681&gt;60,60,H681),H681)</f>
        <v>60</v>
      </c>
      <c r="J681" s="58" t="n">
        <f aca="false">(E681+I681)/2</f>
        <v>60</v>
      </c>
      <c r="K681" s="58" t="n">
        <f aca="false">IF(TOT!AN683&lt;13.4,IF(J681&gt;73,73,J681),J681)</f>
        <v>60</v>
      </c>
      <c r="L681" s="58" t="n">
        <f aca="false">IF(TOT!AN683&lt;11,IF(K681&gt;66,66,K681),K681)</f>
        <v>60</v>
      </c>
    </row>
    <row r="682" customFormat="false" ht="13" hidden="false" customHeight="true" outlineLevel="0" collapsed="false">
      <c r="A682" s="17" t="s">
        <v>3161</v>
      </c>
      <c r="B682" s="50" t="n">
        <f aca="false">(TOT!AV684*60)/TOT!AK684</f>
        <v>7.29734132083328</v>
      </c>
      <c r="C682" s="37" t="n">
        <f aca="false">VLOOKUP(B682,'SC - SHOTS'!$A$3:$B$55,2)</f>
        <v>79</v>
      </c>
      <c r="D682" s="37" t="n">
        <f aca="false">IF(TOT!AK684&lt;400,IF(C682&gt;66,66,C682),C682)</f>
        <v>79</v>
      </c>
      <c r="E682" s="37" t="n">
        <f aca="false">IF(TOT!AK684&lt;200,IF(C682&gt;60,60,C682),C682)</f>
        <v>79</v>
      </c>
      <c r="F682" s="54" t="n">
        <f aca="false">(TOT!W684*60)/TOT!AK684</f>
        <v>1.10763216476934</v>
      </c>
      <c r="G682" s="58" t="n">
        <f aca="false">VLOOKUP(F682,'SC - GOALS'!$A$3:$B$55,2)</f>
        <v>90</v>
      </c>
      <c r="H682" s="58" t="n">
        <f aca="false">IF(TOT!AK684&lt;400,IF(G682&gt;66,66,G682),G682)</f>
        <v>90</v>
      </c>
      <c r="I682" s="58" t="n">
        <f aca="false">IF(TOT!AK684&lt;200,IF(H682&gt;60,60,H682),H682)</f>
        <v>90</v>
      </c>
      <c r="J682" s="58" t="n">
        <f aca="false">(E682+I682)/2</f>
        <v>84.5</v>
      </c>
      <c r="K682" s="58" t="n">
        <f aca="false">IF(TOT!AN684&lt;13.4,IF(J682&gt;73,73,J682),J682)</f>
        <v>84.5</v>
      </c>
      <c r="L682" s="58" t="n">
        <f aca="false">IF(TOT!AN684&lt;11,IF(K682&gt;66,66,K682),K682)</f>
        <v>84.5</v>
      </c>
    </row>
    <row r="683" customFormat="false" ht="13" hidden="false" customHeight="true" outlineLevel="0" collapsed="false">
      <c r="A683" s="17" t="s">
        <v>3165</v>
      </c>
      <c r="B683" s="50" t="n">
        <f aca="false">(TOT!AV685*60)/TOT!AK685</f>
        <v>10.6998828389958</v>
      </c>
      <c r="C683" s="37" t="n">
        <f aca="false">VLOOKUP(B683,'SC - SHOTS'!$A$3:$B$55,2)</f>
        <v>96</v>
      </c>
      <c r="D683" s="37" t="n">
        <f aca="false">IF(TOT!AK685&lt;400,IF(C683&gt;66,66,C683),C683)</f>
        <v>96</v>
      </c>
      <c r="E683" s="37" t="n">
        <f aca="false">IF(TOT!AK685&lt;200,IF(C683&gt;60,60,C683),C683)</f>
        <v>96</v>
      </c>
      <c r="F683" s="54" t="n">
        <f aca="false">(TOT!W685*60)/TOT!AK685</f>
        <v>1.95350558056356</v>
      </c>
      <c r="G683" s="58" t="n">
        <f aca="false">VLOOKUP(F683,'SC - GOALS'!$A$3:$B$55,2)</f>
        <v>99</v>
      </c>
      <c r="H683" s="58" t="n">
        <f aca="false">IF(TOT!AK685&lt;400,IF(G683&gt;66,66,G683),G683)</f>
        <v>99</v>
      </c>
      <c r="I683" s="58" t="n">
        <f aca="false">IF(TOT!AK685&lt;200,IF(H683&gt;60,60,H683),H683)</f>
        <v>99</v>
      </c>
      <c r="J683" s="58" t="n">
        <f aca="false">(E683+I683)/2</f>
        <v>97.5</v>
      </c>
      <c r="K683" s="58" t="n">
        <f aca="false">IF(TOT!AN685&lt;13.4,IF(J683&gt;73,73,J683),J683)</f>
        <v>97.5</v>
      </c>
      <c r="L683" s="58" t="n">
        <f aca="false">IF(TOT!AN685&lt;11,IF(K683&gt;66,66,K683),K683)</f>
        <v>97.5</v>
      </c>
    </row>
    <row r="684" customFormat="false" ht="13" hidden="false" customHeight="true" outlineLevel="0" collapsed="false">
      <c r="A684" s="17" t="s">
        <v>3168</v>
      </c>
      <c r="B684" s="50" t="n">
        <f aca="false">(TOT!AV686*60)/TOT!AK686</f>
        <v>3.24388377317509</v>
      </c>
      <c r="C684" s="37" t="n">
        <f aca="false">VLOOKUP(B684,'SC - SHOTS'!$A$3:$B$55,2)</f>
        <v>51</v>
      </c>
      <c r="D684" s="37" t="n">
        <f aca="false">IF(TOT!AK686&lt;400,IF(C684&gt;66,66,C684),C684)</f>
        <v>51</v>
      </c>
      <c r="E684" s="37" t="n">
        <f aca="false">IF(TOT!AK686&lt;200,IF(C684&gt;60,60,C684),C684)</f>
        <v>51</v>
      </c>
      <c r="F684" s="54" t="n">
        <f aca="false">(TOT!W686*60)/TOT!AK686</f>
        <v>0.133310292048291</v>
      </c>
      <c r="G684" s="58" t="n">
        <f aca="false">VLOOKUP(F684,'SC - GOALS'!$A$3:$B$55,2)</f>
        <v>52</v>
      </c>
      <c r="H684" s="58" t="n">
        <f aca="false">IF(TOT!AK686&lt;400,IF(G684&gt;66,66,G684),G684)</f>
        <v>52</v>
      </c>
      <c r="I684" s="58" t="n">
        <f aca="false">IF(TOT!AK686&lt;200,IF(H684&gt;60,60,H684),H684)</f>
        <v>52</v>
      </c>
      <c r="J684" s="58" t="n">
        <f aca="false">(E684+I684)/2</f>
        <v>51.5</v>
      </c>
      <c r="K684" s="58" t="n">
        <f aca="false">IF(TOT!AN686&lt;13.4,IF(J684&gt;73,73,J684),J684)</f>
        <v>51.5</v>
      </c>
      <c r="L684" s="58" t="n">
        <f aca="false">IF(TOT!AN686&lt;11,IF(K684&gt;66,66,K684),K684)</f>
        <v>51.5</v>
      </c>
    </row>
    <row r="685" customFormat="false" ht="13" hidden="false" customHeight="true" outlineLevel="0" collapsed="false">
      <c r="A685" s="17" t="s">
        <v>3171</v>
      </c>
      <c r="B685" s="50" t="n">
        <f aca="false">(TOT!AV687*60)/TOT!AK687</f>
        <v>5.21824621551118</v>
      </c>
      <c r="C685" s="37" t="n">
        <f aca="false">VLOOKUP(B685,'SC - SHOTS'!$A$3:$B$55,2)</f>
        <v>64</v>
      </c>
      <c r="D685" s="37" t="n">
        <f aca="false">IF(TOT!AK687&lt;400,IF(C685&gt;66,66,C685),C685)</f>
        <v>64</v>
      </c>
      <c r="E685" s="37" t="n">
        <f aca="false">IF(TOT!AK687&lt;200,IF(C685&gt;60,60,C685),C685)</f>
        <v>64</v>
      </c>
      <c r="F685" s="54" t="n">
        <f aca="false">(TOT!W687*60)/TOT!AK687</f>
        <v>0.907521080958466</v>
      </c>
      <c r="G685" s="58" t="n">
        <f aca="false">VLOOKUP(F685,'SC - GOALS'!$A$3:$B$55,2)</f>
        <v>84</v>
      </c>
      <c r="H685" s="58" t="n">
        <f aca="false">IF(TOT!AK687&lt;400,IF(G685&gt;66,66,G685),G685)</f>
        <v>84</v>
      </c>
      <c r="I685" s="58" t="n">
        <f aca="false">IF(TOT!AK687&lt;200,IF(H685&gt;60,60,H685),H685)</f>
        <v>84</v>
      </c>
      <c r="J685" s="58" t="n">
        <f aca="false">(E685+I685)/2</f>
        <v>74</v>
      </c>
      <c r="K685" s="58" t="n">
        <f aca="false">IF(TOT!AN687&lt;13.4,IF(J685&gt;73,73,J685),J685)</f>
        <v>74</v>
      </c>
      <c r="L685" s="58" t="n">
        <f aca="false">IF(TOT!AN687&lt;11,IF(K685&gt;66,66,K685),K685)</f>
        <v>74</v>
      </c>
    </row>
    <row r="686" customFormat="false" ht="13" hidden="false" customHeight="true" outlineLevel="0" collapsed="false">
      <c r="A686" s="17" t="s">
        <v>3173</v>
      </c>
      <c r="B686" s="50" t="n">
        <f aca="false">(TOT!AV688*60)/TOT!AK688</f>
        <v>4.97076023391813</v>
      </c>
      <c r="C686" s="37" t="n">
        <f aca="false">VLOOKUP(B686,'SC - SHOTS'!$A$3:$B$55,2)</f>
        <v>62</v>
      </c>
      <c r="D686" s="37" t="n">
        <f aca="false">IF(TOT!AK688&lt;400,IF(C686&gt;66,66,C686),C686)</f>
        <v>62</v>
      </c>
      <c r="E686" s="37" t="n">
        <f aca="false">IF(TOT!AK688&lt;200,IF(C686&gt;60,60,C686),C686)</f>
        <v>62</v>
      </c>
      <c r="F686" s="54" t="n">
        <f aca="false">(TOT!W688*60)/TOT!AK688</f>
        <v>0.682261208576998</v>
      </c>
      <c r="G686" s="58" t="n">
        <f aca="false">VLOOKUP(F686,'SC - GOALS'!$A$3:$B$55,2)</f>
        <v>77</v>
      </c>
      <c r="H686" s="58" t="n">
        <f aca="false">IF(TOT!AK688&lt;400,IF(G686&gt;66,66,G686),G686)</f>
        <v>77</v>
      </c>
      <c r="I686" s="58" t="n">
        <f aca="false">IF(TOT!AK688&lt;200,IF(H686&gt;60,60,H686),H686)</f>
        <v>77</v>
      </c>
      <c r="J686" s="58" t="n">
        <f aca="false">(E686+I686)/2</f>
        <v>69.5</v>
      </c>
      <c r="K686" s="58" t="n">
        <f aca="false">IF(TOT!AN688&lt;13.4,IF(J686&gt;73,73,J686),J686)</f>
        <v>69.5</v>
      </c>
      <c r="L686" s="58" t="n">
        <f aca="false">IF(TOT!AN688&lt;11,IF(K686&gt;66,66,K686),K686)</f>
        <v>66</v>
      </c>
    </row>
    <row r="687" customFormat="false" ht="13" hidden="false" customHeight="true" outlineLevel="0" collapsed="false">
      <c r="A687" s="17" t="s">
        <v>3178</v>
      </c>
      <c r="B687" s="50" t="n">
        <f aca="false">(TOT!AV689*60)/TOT!AK689</f>
        <v>4.65254995526394</v>
      </c>
      <c r="C687" s="37" t="n">
        <f aca="false">VLOOKUP(B687,'SC - SHOTS'!$A$3:$B$55,2)</f>
        <v>59</v>
      </c>
      <c r="D687" s="37" t="n">
        <f aca="false">IF(TOT!AK689&lt;400,IF(C687&gt;66,66,C687),C687)</f>
        <v>59</v>
      </c>
      <c r="E687" s="37" t="n">
        <f aca="false">IF(TOT!AK689&lt;200,IF(C687&gt;60,60,C687),C687)</f>
        <v>59</v>
      </c>
      <c r="F687" s="54" t="n">
        <f aca="false">(TOT!W689*60)/TOT!AK689</f>
        <v>1.07366537429168</v>
      </c>
      <c r="G687" s="58" t="n">
        <f aca="false">VLOOKUP(F687,'SC - GOALS'!$A$3:$B$55,2)</f>
        <v>89</v>
      </c>
      <c r="H687" s="58" t="n">
        <f aca="false">IF(TOT!AK689&lt;400,IF(G687&gt;66,66,G687),G687)</f>
        <v>66</v>
      </c>
      <c r="I687" s="58" t="n">
        <f aca="false">IF(TOT!AK689&lt;200,IF(H687&gt;60,60,H687),H687)</f>
        <v>60</v>
      </c>
      <c r="J687" s="58" t="n">
        <f aca="false">(E687+I687)/2</f>
        <v>59.5</v>
      </c>
      <c r="K687" s="58" t="n">
        <f aca="false">IF(TOT!AN689&lt;13.4,IF(J687&gt;73,73,J687),J687)</f>
        <v>59.5</v>
      </c>
      <c r="L687" s="58" t="n">
        <f aca="false">IF(TOT!AN689&lt;11,IF(K687&gt;66,66,K687),K687)</f>
        <v>59.5</v>
      </c>
    </row>
    <row r="688" customFormat="false" ht="13" hidden="false" customHeight="true" outlineLevel="0" collapsed="false">
      <c r="A688" s="17" t="s">
        <v>3181</v>
      </c>
      <c r="B688" s="50" t="n">
        <f aca="false">(TOT!AV690*60)/TOT!AK690</f>
        <v>1.74207597386886</v>
      </c>
      <c r="C688" s="37" t="n">
        <f aca="false">VLOOKUP(B688,'SC - SHOTS'!$A$3:$B$55,2)</f>
        <v>47</v>
      </c>
      <c r="D688" s="37" t="n">
        <f aca="false">IF(TOT!AK690&lt;400,IF(C688&gt;66,66,C688),C688)</f>
        <v>47</v>
      </c>
      <c r="E688" s="37" t="n">
        <f aca="false">IF(TOT!AK690&lt;200,IF(C688&gt;60,60,C688),C688)</f>
        <v>47</v>
      </c>
      <c r="F688" s="54" t="n">
        <f aca="false">(TOT!W690*60)/TOT!AK690</f>
        <v>0</v>
      </c>
      <c r="G688" s="58" t="n">
        <f aca="false">VLOOKUP(F688,'SC - GOALS'!$A$3:$B$55,2)</f>
        <v>47</v>
      </c>
      <c r="H688" s="58" t="n">
        <f aca="false">IF(TOT!AK690&lt;400,IF(G688&gt;66,66,G688),G688)</f>
        <v>47</v>
      </c>
      <c r="I688" s="58" t="n">
        <f aca="false">IF(TOT!AK690&lt;200,IF(H688&gt;60,60,H688),H688)</f>
        <v>47</v>
      </c>
      <c r="J688" s="58" t="n">
        <f aca="false">(E688+I688)/2</f>
        <v>47</v>
      </c>
      <c r="K688" s="58" t="n">
        <f aca="false">IF(TOT!AN690&lt;13.4,IF(J688&gt;73,73,J688),J688)</f>
        <v>47</v>
      </c>
      <c r="L688" s="58" t="n">
        <f aca="false">IF(TOT!AN690&lt;11,IF(K688&gt;66,66,K688),K688)</f>
        <v>47</v>
      </c>
    </row>
    <row r="689" customFormat="false" ht="13" hidden="false" customHeight="true" outlineLevel="0" collapsed="false">
      <c r="A689" s="17" t="s">
        <v>3183</v>
      </c>
      <c r="B689" s="50" t="n">
        <f aca="false">(TOT!AV691*60)/TOT!AK691</f>
        <v>5.86728754365528</v>
      </c>
      <c r="C689" s="37" t="n">
        <f aca="false">VLOOKUP(B689,'SC - SHOTS'!$A$3:$B$55,2)</f>
        <v>69</v>
      </c>
      <c r="D689" s="37" t="n">
        <f aca="false">IF(TOT!AK691&lt;400,IF(C689&gt;66,66,C689),C689)</f>
        <v>66</v>
      </c>
      <c r="E689" s="37" t="n">
        <f aca="false">IF(TOT!AK691&lt;200,IF(C689&gt;60,60,C689),C689)</f>
        <v>60</v>
      </c>
      <c r="F689" s="54" t="n">
        <f aca="false">(TOT!W691*60)/TOT!AK691</f>
        <v>0</v>
      </c>
      <c r="G689" s="58" t="n">
        <f aca="false">VLOOKUP(F689,'SC - GOALS'!$A$3:$B$55,2)</f>
        <v>47</v>
      </c>
      <c r="H689" s="58" t="n">
        <f aca="false">IF(TOT!AK691&lt;400,IF(G689&gt;66,66,G689),G689)</f>
        <v>47</v>
      </c>
      <c r="I689" s="58" t="n">
        <f aca="false">IF(TOT!AK691&lt;200,IF(H689&gt;60,60,H689),H689)</f>
        <v>47</v>
      </c>
      <c r="J689" s="58" t="n">
        <f aca="false">(E689+I689)/2</f>
        <v>53.5</v>
      </c>
      <c r="K689" s="58" t="n">
        <f aca="false">IF(TOT!AN691&lt;13.4,IF(J689&gt;73,73,J689),J689)</f>
        <v>53.5</v>
      </c>
      <c r="L689" s="58" t="n">
        <f aca="false">IF(TOT!AN691&lt;11,IF(K689&gt;66,66,K689),K689)</f>
        <v>53.5</v>
      </c>
    </row>
    <row r="690" customFormat="false" ht="13" hidden="false" customHeight="true" outlineLevel="0" collapsed="false">
      <c r="A690" s="17" t="s">
        <v>3186</v>
      </c>
      <c r="B690" s="50" t="n">
        <f aca="false">(TOT!AV692*60)/TOT!AK692</f>
        <v>6.35583339810583</v>
      </c>
      <c r="C690" s="37" t="n">
        <f aca="false">VLOOKUP(B690,'SC - SHOTS'!$A$3:$B$55,2)</f>
        <v>72</v>
      </c>
      <c r="D690" s="37" t="n">
        <f aca="false">IF(TOT!AK692&lt;400,IF(C690&gt;66,66,C690),C690)</f>
        <v>72</v>
      </c>
      <c r="E690" s="37" t="n">
        <f aca="false">IF(TOT!AK692&lt;200,IF(C690&gt;60,60,C690),C690)</f>
        <v>72</v>
      </c>
      <c r="F690" s="54" t="n">
        <f aca="false">(TOT!W692*60)/TOT!AK692</f>
        <v>0.639580719306247</v>
      </c>
      <c r="G690" s="58" t="n">
        <f aca="false">VLOOKUP(F690,'SC - GOALS'!$A$3:$B$55,2)</f>
        <v>75</v>
      </c>
      <c r="H690" s="58" t="n">
        <f aca="false">IF(TOT!AK692&lt;400,IF(G690&gt;66,66,G690),G690)</f>
        <v>75</v>
      </c>
      <c r="I690" s="58" t="n">
        <f aca="false">IF(TOT!AK692&lt;200,IF(H690&gt;60,60,H690),H690)</f>
        <v>75</v>
      </c>
      <c r="J690" s="58" t="n">
        <f aca="false">(E690+I690)/2</f>
        <v>73.5</v>
      </c>
      <c r="K690" s="58" t="n">
        <f aca="false">IF(TOT!AN692&lt;13.4,IF(J690&gt;73,73,J690),J690)</f>
        <v>73.5</v>
      </c>
      <c r="L690" s="58" t="n">
        <f aca="false">IF(TOT!AN692&lt;11,IF(K690&gt;66,66,K690),K690)</f>
        <v>73.5</v>
      </c>
    </row>
    <row r="691" customFormat="false" ht="13" hidden="false" customHeight="true" outlineLevel="0" collapsed="false">
      <c r="A691" s="17" t="s">
        <v>3191</v>
      </c>
      <c r="B691" s="50" t="n">
        <f aca="false">(TOT!AV693*60)/TOT!AK693</f>
        <v>7.34440394221682</v>
      </c>
      <c r="C691" s="37" t="n">
        <f aca="false">VLOOKUP(B691,'SC - SHOTS'!$A$3:$B$55,2)</f>
        <v>80</v>
      </c>
      <c r="D691" s="37" t="n">
        <f aca="false">IF(TOT!AK693&lt;400,IF(C691&gt;66,66,C691),C691)</f>
        <v>80</v>
      </c>
      <c r="E691" s="37" t="n">
        <f aca="false">IF(TOT!AK693&lt;200,IF(C691&gt;60,60,C691),C691)</f>
        <v>80</v>
      </c>
      <c r="F691" s="54" t="n">
        <f aca="false">(TOT!W693*60)/TOT!AK693</f>
        <v>0.756041582287026</v>
      </c>
      <c r="G691" s="58" t="n">
        <f aca="false">VLOOKUP(F691,'SC - GOALS'!$A$3:$B$55,2)</f>
        <v>79</v>
      </c>
      <c r="H691" s="58" t="n">
        <f aca="false">IF(TOT!AK693&lt;400,IF(G691&gt;66,66,G691),G691)</f>
        <v>79</v>
      </c>
      <c r="I691" s="58" t="n">
        <f aca="false">IF(TOT!AK693&lt;200,IF(H691&gt;60,60,H691),H691)</f>
        <v>79</v>
      </c>
      <c r="J691" s="58" t="n">
        <f aca="false">(E691+I691)/2</f>
        <v>79.5</v>
      </c>
      <c r="K691" s="58" t="n">
        <f aca="false">IF(TOT!AN693&lt;13.4,IF(J691&gt;73,73,J691),J691)</f>
        <v>79.5</v>
      </c>
      <c r="L691" s="58" t="n">
        <f aca="false">IF(TOT!AN693&lt;11,IF(K691&gt;66,66,K691),K691)</f>
        <v>79.5</v>
      </c>
    </row>
    <row r="692" customFormat="false" ht="13" hidden="false" customHeight="true" outlineLevel="0" collapsed="false">
      <c r="A692" s="17" t="s">
        <v>3196</v>
      </c>
      <c r="B692" s="50" t="n">
        <f aca="false">(TOT!AV694*60)/TOT!AK694</f>
        <v>6.7768122762492</v>
      </c>
      <c r="C692" s="37" t="n">
        <f aca="false">VLOOKUP(B692,'SC - SHOTS'!$A$3:$B$55,2)</f>
        <v>76</v>
      </c>
      <c r="D692" s="37" t="n">
        <f aca="false">IF(TOT!AK694&lt;400,IF(C692&gt;66,66,C692),C692)</f>
        <v>76</v>
      </c>
      <c r="E692" s="37" t="n">
        <f aca="false">IF(TOT!AK694&lt;200,IF(C692&gt;60,60,C692),C692)</f>
        <v>76</v>
      </c>
      <c r="F692" s="54" t="n">
        <f aca="false">(TOT!W694*60)/TOT!AK694</f>
        <v>0.484058019732086</v>
      </c>
      <c r="G692" s="58" t="n">
        <f aca="false">VLOOKUP(F692,'SC - GOALS'!$A$3:$B$55,2)</f>
        <v>69</v>
      </c>
      <c r="H692" s="58" t="n">
        <f aca="false">IF(TOT!AK694&lt;400,IF(G692&gt;66,66,G692),G692)</f>
        <v>69</v>
      </c>
      <c r="I692" s="58" t="n">
        <f aca="false">IF(TOT!AK694&lt;200,IF(H692&gt;60,60,H692),H692)</f>
        <v>69</v>
      </c>
      <c r="J692" s="58" t="n">
        <f aca="false">(E692+I692)/2</f>
        <v>72.5</v>
      </c>
      <c r="K692" s="58" t="n">
        <f aca="false">IF(TOT!AN694&lt;13.4,IF(J692&gt;73,73,J692),J692)</f>
        <v>72.5</v>
      </c>
      <c r="L692" s="58" t="n">
        <f aca="false">IF(TOT!AN694&lt;11,IF(K692&gt;66,66,K692),K692)</f>
        <v>72.5</v>
      </c>
    </row>
    <row r="693" customFormat="false" ht="13" hidden="false" customHeight="true" outlineLevel="0" collapsed="false">
      <c r="A693" s="17" t="s">
        <v>3200</v>
      </c>
      <c r="B693" s="50" t="n">
        <f aca="false">(TOT!AV695*60)/TOT!AK695</f>
        <v>2.15311004784689</v>
      </c>
      <c r="C693" s="37" t="n">
        <f aca="false">VLOOKUP(B693,'SC - SHOTS'!$A$3:$B$55,2)</f>
        <v>47</v>
      </c>
      <c r="D693" s="37" t="n">
        <f aca="false">IF(TOT!AK695&lt;400,IF(C693&gt;66,66,C693),C693)</f>
        <v>47</v>
      </c>
      <c r="E693" s="37" t="n">
        <f aca="false">IF(TOT!AK695&lt;200,IF(C693&gt;60,60,C693),C693)</f>
        <v>47</v>
      </c>
      <c r="F693" s="54" t="n">
        <f aca="false">(TOT!W695*60)/TOT!AK695</f>
        <v>0.717703349282297</v>
      </c>
      <c r="G693" s="58" t="n">
        <f aca="false">VLOOKUP(F693,'SC - GOALS'!$A$3:$B$55,2)</f>
        <v>78</v>
      </c>
      <c r="H693" s="58" t="n">
        <f aca="false">IF(TOT!AK695&lt;400,IF(G693&gt;66,66,G693),G693)</f>
        <v>66</v>
      </c>
      <c r="I693" s="58" t="n">
        <f aca="false">IF(TOT!AK695&lt;200,IF(H693&gt;60,60,H693),H693)</f>
        <v>60</v>
      </c>
      <c r="J693" s="58" t="n">
        <f aca="false">(E693+I693)/2</f>
        <v>53.5</v>
      </c>
      <c r="K693" s="58" t="n">
        <f aca="false">IF(TOT!AN695&lt;13.4,IF(J693&gt;73,73,J693),J693)</f>
        <v>53.5</v>
      </c>
      <c r="L693" s="58" t="n">
        <f aca="false">IF(TOT!AN695&lt;11,IF(K693&gt;66,66,K693),K693)</f>
        <v>53.5</v>
      </c>
    </row>
    <row r="694" customFormat="false" ht="13" hidden="false" customHeight="true" outlineLevel="0" collapsed="false">
      <c r="A694" s="17" t="s">
        <v>3204</v>
      </c>
      <c r="B694" s="50" t="n">
        <f aca="false">(TOT!AV696*60)/TOT!AK696</f>
        <v>6.31468163480091</v>
      </c>
      <c r="C694" s="37" t="n">
        <f aca="false">VLOOKUP(B694,'SC - SHOTS'!$A$3:$B$55,2)</f>
        <v>72</v>
      </c>
      <c r="D694" s="37" t="n">
        <f aca="false">IF(TOT!AK696&lt;400,IF(C694&gt;66,66,C694),C694)</f>
        <v>66</v>
      </c>
      <c r="E694" s="37" t="n">
        <f aca="false">IF(TOT!AK696&lt;200,IF(C694&gt;60,60,C694),C694)</f>
        <v>72</v>
      </c>
      <c r="F694" s="54" t="n">
        <f aca="false">(TOT!W696*60)/TOT!AK696</f>
        <v>0.210489387826697</v>
      </c>
      <c r="G694" s="58" t="n">
        <f aca="false">VLOOKUP(F694,'SC - GOALS'!$A$3:$B$55,2)</f>
        <v>56</v>
      </c>
      <c r="H694" s="58" t="n">
        <f aca="false">IF(TOT!AK696&lt;400,IF(G694&gt;66,66,G694),G694)</f>
        <v>56</v>
      </c>
      <c r="I694" s="58" t="n">
        <f aca="false">IF(TOT!AK696&lt;200,IF(H694&gt;60,60,H694),H694)</f>
        <v>56</v>
      </c>
      <c r="J694" s="58" t="n">
        <f aca="false">(E694+I694)/2</f>
        <v>64</v>
      </c>
      <c r="K694" s="58" t="n">
        <f aca="false">IF(TOT!AN696&lt;13.4,IF(J694&gt;73,73,J694),J694)</f>
        <v>64</v>
      </c>
      <c r="L694" s="58" t="n">
        <f aca="false">IF(TOT!AN696&lt;11,IF(K694&gt;66,66,K694),K694)</f>
        <v>64</v>
      </c>
    </row>
    <row r="695" customFormat="false" ht="13" hidden="false" customHeight="true" outlineLevel="0" collapsed="false">
      <c r="A695" s="17" t="s">
        <v>3206</v>
      </c>
      <c r="B695" s="50" t="n">
        <f aca="false">(TOT!AV697*60)/TOT!AK697</f>
        <v>10.2202643171806</v>
      </c>
      <c r="C695" s="37" t="n">
        <f aca="false">VLOOKUP(B695,'SC - SHOTS'!$A$3:$B$55,2)</f>
        <v>94</v>
      </c>
      <c r="D695" s="37" t="n">
        <f aca="false">IF(TOT!AK697&lt;400,IF(C695&gt;66,66,C695),C695)</f>
        <v>94</v>
      </c>
      <c r="E695" s="37" t="n">
        <f aca="false">IF(TOT!AK697&lt;200,IF(C695&gt;60,60,C695),C695)</f>
        <v>94</v>
      </c>
      <c r="F695" s="54" t="n">
        <f aca="false">(TOT!W697*60)/TOT!AK697</f>
        <v>1.33137542829173</v>
      </c>
      <c r="G695" s="58" t="n">
        <f aca="false">VLOOKUP(F695,'SC - GOALS'!$A$3:$B$55,2)</f>
        <v>94</v>
      </c>
      <c r="H695" s="58" t="n">
        <f aca="false">IF(TOT!AK697&lt;400,IF(G695&gt;66,66,G695),G695)</f>
        <v>94</v>
      </c>
      <c r="I695" s="58" t="n">
        <f aca="false">IF(TOT!AK697&lt;200,IF(H695&gt;60,60,H695),H695)</f>
        <v>94</v>
      </c>
      <c r="J695" s="58" t="n">
        <f aca="false">(E695+I695)/2</f>
        <v>94</v>
      </c>
      <c r="K695" s="58" t="n">
        <f aca="false">IF(TOT!AN697&lt;13.4,IF(J695&gt;73,73,J695),J695)</f>
        <v>94</v>
      </c>
      <c r="L695" s="58" t="n">
        <f aca="false">IF(TOT!AN697&lt;11,IF(K695&gt;66,66,K695),K695)</f>
        <v>94</v>
      </c>
    </row>
    <row r="696" customFormat="false" ht="13" hidden="false" customHeight="true" outlineLevel="0" collapsed="false">
      <c r="A696" s="17" t="s">
        <v>3210</v>
      </c>
      <c r="B696" s="50" t="n">
        <f aca="false">(TOT!AV698*60)/TOT!AK698</f>
        <v>0</v>
      </c>
      <c r="C696" s="37" t="n">
        <f aca="false">VLOOKUP(B696,'SC - SHOTS'!$A$3:$B$55,2)</f>
        <v>47</v>
      </c>
      <c r="D696" s="37" t="n">
        <f aca="false">IF(TOT!AK698&lt;400,IF(C696&gt;66,66,C696),C696)</f>
        <v>47</v>
      </c>
      <c r="E696" s="37" t="n">
        <f aca="false">IF(TOT!AK698&lt;200,IF(C696&gt;60,60,C696),C696)</f>
        <v>47</v>
      </c>
      <c r="F696" s="54" t="n">
        <f aca="false">(TOT!W698*60)/TOT!AK698</f>
        <v>0</v>
      </c>
      <c r="G696" s="58" t="n">
        <f aca="false">VLOOKUP(F696,'SC - GOALS'!$A$3:$B$55,2)</f>
        <v>47</v>
      </c>
      <c r="H696" s="58" t="n">
        <f aca="false">IF(TOT!AK698&lt;400,IF(G696&gt;66,66,G696),G696)</f>
        <v>47</v>
      </c>
      <c r="I696" s="58" t="n">
        <f aca="false">IF(TOT!AK698&lt;200,IF(H696&gt;60,60,H696),H696)</f>
        <v>47</v>
      </c>
      <c r="J696" s="58" t="n">
        <f aca="false">(E696+I696)/2</f>
        <v>47</v>
      </c>
      <c r="K696" s="58" t="n">
        <f aca="false">IF(TOT!AN698&lt;13.4,IF(J696&gt;73,73,J696),J696)</f>
        <v>47</v>
      </c>
      <c r="L696" s="58" t="n">
        <f aca="false">IF(TOT!AN698&lt;11,IF(K696&gt;66,66,K696),K696)</f>
        <v>47</v>
      </c>
    </row>
    <row r="697" customFormat="false" ht="13" hidden="false" customHeight="true" outlineLevel="0" collapsed="false">
      <c r="A697" s="17" t="s">
        <v>3215</v>
      </c>
      <c r="B697" s="50" t="n">
        <f aca="false">(TOT!AV699*60)/TOT!AK699</f>
        <v>6.53862503381379</v>
      </c>
      <c r="C697" s="37" t="n">
        <f aca="false">VLOOKUP(B697,'SC - SHOTS'!$A$3:$B$55,2)</f>
        <v>74</v>
      </c>
      <c r="D697" s="37" t="n">
        <f aca="false">IF(TOT!AK699&lt;400,IF(C697&gt;66,66,C697),C697)</f>
        <v>74</v>
      </c>
      <c r="E697" s="37" t="n">
        <f aca="false">IF(TOT!AK699&lt;200,IF(C697&gt;60,60,C697),C697)</f>
        <v>74</v>
      </c>
      <c r="F697" s="54" t="n">
        <f aca="false">(TOT!W699*60)/TOT!AK699</f>
        <v>0.556478726282024</v>
      </c>
      <c r="G697" s="58" t="n">
        <f aca="false">VLOOKUP(F697,'SC - GOALS'!$A$3:$B$55,2)</f>
        <v>72</v>
      </c>
      <c r="H697" s="58" t="n">
        <f aca="false">IF(TOT!AK699&lt;400,IF(G697&gt;66,66,G697),G697)</f>
        <v>72</v>
      </c>
      <c r="I697" s="58" t="n">
        <f aca="false">IF(TOT!AK699&lt;200,IF(H697&gt;60,60,H697),H697)</f>
        <v>72</v>
      </c>
      <c r="J697" s="58" t="n">
        <f aca="false">(E697+I697)/2</f>
        <v>73</v>
      </c>
      <c r="K697" s="58" t="n">
        <f aca="false">IF(TOT!AN699&lt;13.4,IF(J697&gt;73,73,J697),J697)</f>
        <v>73</v>
      </c>
      <c r="L697" s="58" t="n">
        <f aca="false">IF(TOT!AN699&lt;11,IF(K697&gt;66,66,K697),K697)</f>
        <v>73</v>
      </c>
    </row>
    <row r="698" customFormat="false" ht="13" hidden="false" customHeight="true" outlineLevel="0" collapsed="false">
      <c r="A698" s="17" t="s">
        <v>3219</v>
      </c>
      <c r="B698" s="50" t="n">
        <f aca="false">(TOT!AV700*60)/TOT!AK700</f>
        <v>7.46210649047804</v>
      </c>
      <c r="C698" s="37" t="n">
        <f aca="false">VLOOKUP(B698,'SC - SHOTS'!$A$3:$B$55,2)</f>
        <v>81</v>
      </c>
      <c r="D698" s="37" t="n">
        <f aca="false">IF(TOT!AK700&lt;400,IF(C698&gt;66,66,C698),C698)</f>
        <v>81</v>
      </c>
      <c r="E698" s="37" t="n">
        <f aca="false">IF(TOT!AK700&lt;200,IF(C698&gt;60,60,C698),C698)</f>
        <v>81</v>
      </c>
      <c r="F698" s="54" t="n">
        <f aca="false">(TOT!W700*60)/TOT!AK700</f>
        <v>0.582977069568597</v>
      </c>
      <c r="G698" s="58" t="n">
        <f aca="false">VLOOKUP(F698,'SC - GOALS'!$A$3:$B$55,2)</f>
        <v>73</v>
      </c>
      <c r="H698" s="58" t="n">
        <f aca="false">IF(TOT!AK700&lt;400,IF(G698&gt;66,66,G698),G698)</f>
        <v>73</v>
      </c>
      <c r="I698" s="58" t="n">
        <f aca="false">IF(TOT!AK700&lt;200,IF(H698&gt;60,60,H698),H698)</f>
        <v>73</v>
      </c>
      <c r="J698" s="58" t="n">
        <f aca="false">(E698+I698)/2</f>
        <v>77</v>
      </c>
      <c r="K698" s="58" t="n">
        <f aca="false">IF(TOT!AN700&lt;13.4,IF(J698&gt;73,73,J698),J698)</f>
        <v>73</v>
      </c>
      <c r="L698" s="58" t="n">
        <f aca="false">IF(TOT!AN700&lt;11,IF(K698&gt;66,66,K698),K698)</f>
        <v>66</v>
      </c>
    </row>
    <row r="699" customFormat="false" ht="13" hidden="false" customHeight="true" outlineLevel="0" collapsed="false">
      <c r="A699" s="17" t="s">
        <v>3223</v>
      </c>
      <c r="B699" s="50" t="n">
        <f aca="false">(TOT!AV701*60)/TOT!AK701</f>
        <v>6.21925113606487</v>
      </c>
      <c r="C699" s="37" t="n">
        <f aca="false">VLOOKUP(B699,'SC - SHOTS'!$A$3:$B$55,2)</f>
        <v>71</v>
      </c>
      <c r="D699" s="37" t="n">
        <f aca="false">IF(TOT!AK701&lt;400,IF(C699&gt;66,66,C699),C699)</f>
        <v>71</v>
      </c>
      <c r="E699" s="37" t="n">
        <f aca="false">IF(TOT!AK701&lt;200,IF(C699&gt;60,60,C699),C699)</f>
        <v>71</v>
      </c>
      <c r="F699" s="54" t="n">
        <f aca="false">(TOT!W701*60)/TOT!AK701</f>
        <v>0.405603334960753</v>
      </c>
      <c r="G699" s="58" t="n">
        <f aca="false">VLOOKUP(F699,'SC - GOALS'!$A$3:$B$55,2)</f>
        <v>66</v>
      </c>
      <c r="H699" s="58" t="n">
        <f aca="false">IF(TOT!AK701&lt;400,IF(G699&gt;66,66,G699),G699)</f>
        <v>66</v>
      </c>
      <c r="I699" s="58" t="n">
        <f aca="false">IF(TOT!AK701&lt;200,IF(H699&gt;60,60,H699),H699)</f>
        <v>66</v>
      </c>
      <c r="J699" s="58" t="n">
        <f aca="false">(E699+I699)/2</f>
        <v>68.5</v>
      </c>
      <c r="K699" s="58" t="n">
        <f aca="false">IF(TOT!AN701&lt;13.4,IF(J699&gt;73,73,J699),J699)</f>
        <v>68.5</v>
      </c>
      <c r="L699" s="58" t="n">
        <f aca="false">IF(TOT!AN701&lt;11,IF(K699&gt;66,66,K699),K699)</f>
        <v>68.5</v>
      </c>
    </row>
    <row r="700" customFormat="false" ht="13" hidden="false" customHeight="true" outlineLevel="0" collapsed="false">
      <c r="A700" s="17" t="s">
        <v>3228</v>
      </c>
      <c r="B700" s="50" t="n">
        <f aca="false">(TOT!AV702*60)/TOT!AK702</f>
        <v>7.25788714840809</v>
      </c>
      <c r="C700" s="37" t="n">
        <f aca="false">VLOOKUP(B700,'SC - SHOTS'!$A$3:$B$55,2)</f>
        <v>79</v>
      </c>
      <c r="D700" s="37" t="n">
        <f aca="false">IF(TOT!AK702&lt;400,IF(C700&gt;66,66,C700),C700)</f>
        <v>79</v>
      </c>
      <c r="E700" s="37" t="n">
        <f aca="false">IF(TOT!AK702&lt;200,IF(C700&gt;60,60,C700),C700)</f>
        <v>79</v>
      </c>
      <c r="F700" s="54" t="n">
        <f aca="false">(TOT!W702*60)/TOT!AK702</f>
        <v>0.879743896776738</v>
      </c>
      <c r="G700" s="58" t="n">
        <f aca="false">VLOOKUP(F700,'SC - GOALS'!$A$3:$B$55,2)</f>
        <v>83</v>
      </c>
      <c r="H700" s="58" t="n">
        <f aca="false">IF(TOT!AK702&lt;400,IF(G700&gt;66,66,G700),G700)</f>
        <v>83</v>
      </c>
      <c r="I700" s="58" t="n">
        <f aca="false">IF(TOT!AK702&lt;200,IF(H700&gt;60,60,H700),H700)</f>
        <v>83</v>
      </c>
      <c r="J700" s="58" t="n">
        <f aca="false">(E700+I700)/2</f>
        <v>81</v>
      </c>
      <c r="K700" s="58" t="n">
        <f aca="false">IF(TOT!AN702&lt;13.4,IF(J700&gt;73,73,J700),J700)</f>
        <v>81</v>
      </c>
      <c r="L700" s="58" t="n">
        <f aca="false">IF(TOT!AN702&lt;11,IF(K700&gt;66,66,K700),K700)</f>
        <v>81</v>
      </c>
    </row>
    <row r="701" customFormat="false" ht="13" hidden="false" customHeight="true" outlineLevel="0" collapsed="false">
      <c r="A701" s="17" t="s">
        <v>3232</v>
      </c>
      <c r="B701" s="50" t="n">
        <f aca="false">(TOT!AV703*60)/TOT!AK703</f>
        <v>6.51297425824457</v>
      </c>
      <c r="C701" s="37" t="n">
        <f aca="false">VLOOKUP(B701,'SC - SHOTS'!$A$3:$B$55,2)</f>
        <v>74</v>
      </c>
      <c r="D701" s="37" t="n">
        <f aca="false">IF(TOT!AK703&lt;400,IF(C701&gt;66,66,C701),C701)</f>
        <v>74</v>
      </c>
      <c r="E701" s="37" t="n">
        <f aca="false">IF(TOT!AK703&lt;200,IF(C701&gt;60,60,C701),C701)</f>
        <v>74</v>
      </c>
      <c r="F701" s="54" t="n">
        <f aca="false">(TOT!W703*60)/TOT!AK703</f>
        <v>0.372169957613975</v>
      </c>
      <c r="G701" s="58" t="n">
        <f aca="false">VLOOKUP(F701,'SC - GOALS'!$A$3:$B$55,2)</f>
        <v>64</v>
      </c>
      <c r="H701" s="58" t="n">
        <f aca="false">IF(TOT!AK703&lt;400,IF(G701&gt;66,66,G701),G701)</f>
        <v>64</v>
      </c>
      <c r="I701" s="58" t="n">
        <f aca="false">IF(TOT!AK703&lt;200,IF(H701&gt;60,60,H701),H701)</f>
        <v>64</v>
      </c>
      <c r="J701" s="58" t="n">
        <f aca="false">(E701+I701)/2</f>
        <v>69</v>
      </c>
      <c r="K701" s="58" t="n">
        <f aca="false">IF(TOT!AN703&lt;13.4,IF(J701&gt;73,73,J701),J701)</f>
        <v>69</v>
      </c>
      <c r="L701" s="58" t="n">
        <f aca="false">IF(TOT!AN703&lt;11,IF(K701&gt;66,66,K701),K701)</f>
        <v>69</v>
      </c>
    </row>
    <row r="702" customFormat="false" ht="13" hidden="false" customHeight="true" outlineLevel="0" collapsed="false">
      <c r="A702" s="17" t="s">
        <v>3238</v>
      </c>
      <c r="B702" s="50" t="n">
        <f aca="false">(TOT!AV704*60)/TOT!AK704</f>
        <v>5.91827148896212</v>
      </c>
      <c r="C702" s="37" t="n">
        <f aca="false">VLOOKUP(B702,'SC - SHOTS'!$A$3:$B$55,2)</f>
        <v>69</v>
      </c>
      <c r="D702" s="37" t="n">
        <f aca="false">IF(TOT!AK704&lt;400,IF(C702&gt;66,66,C702),C702)</f>
        <v>69</v>
      </c>
      <c r="E702" s="37" t="n">
        <f aca="false">IF(TOT!AK704&lt;200,IF(C702&gt;60,60,C702),C702)</f>
        <v>69</v>
      </c>
      <c r="F702" s="54" t="n">
        <f aca="false">(TOT!W704*60)/TOT!AK704</f>
        <v>0.845467355566017</v>
      </c>
      <c r="G702" s="58" t="n">
        <f aca="false">VLOOKUP(F702,'SC - GOALS'!$A$3:$B$55,2)</f>
        <v>82</v>
      </c>
      <c r="H702" s="58" t="n">
        <f aca="false">IF(TOT!AK704&lt;400,IF(G702&gt;66,66,G702),G702)</f>
        <v>82</v>
      </c>
      <c r="I702" s="58" t="n">
        <f aca="false">IF(TOT!AK704&lt;200,IF(H702&gt;60,60,H702),H702)</f>
        <v>82</v>
      </c>
      <c r="J702" s="58" t="n">
        <f aca="false">(E702+I702)/2</f>
        <v>75.5</v>
      </c>
      <c r="K702" s="58" t="n">
        <f aca="false">IF(TOT!AN704&lt;13.4,IF(J702&gt;73,73,J702),J702)</f>
        <v>75.5</v>
      </c>
      <c r="L702" s="58" t="n">
        <f aca="false">IF(TOT!AN704&lt;11,IF(K702&gt;66,66,K702),K702)</f>
        <v>75.5</v>
      </c>
    </row>
    <row r="703" customFormat="false" ht="13" hidden="false" customHeight="true" outlineLevel="0" collapsed="false">
      <c r="A703" s="17" t="s">
        <v>3244</v>
      </c>
      <c r="B703" s="50" t="n">
        <f aca="false">(TOT!AV705*60)/TOT!AK705</f>
        <v>9.74139786599422</v>
      </c>
      <c r="C703" s="37" t="n">
        <f aca="false">VLOOKUP(B703,'SC - SHOTS'!$A$3:$B$55,2)</f>
        <v>93</v>
      </c>
      <c r="D703" s="37" t="n">
        <f aca="false">IF(TOT!AK705&lt;400,IF(C703&gt;66,66,C703),C703)</f>
        <v>93</v>
      </c>
      <c r="E703" s="37" t="n">
        <f aca="false">IF(TOT!AK705&lt;200,IF(C703&gt;60,60,C703),C703)</f>
        <v>93</v>
      </c>
      <c r="F703" s="54" t="n">
        <f aca="false">(TOT!W705*60)/TOT!AK705</f>
        <v>0.553488515113308</v>
      </c>
      <c r="G703" s="58" t="n">
        <f aca="false">VLOOKUP(F703,'SC - GOALS'!$A$3:$B$55,2)</f>
        <v>72</v>
      </c>
      <c r="H703" s="58" t="n">
        <f aca="false">IF(TOT!AK705&lt;400,IF(G703&gt;66,66,G703),G703)</f>
        <v>72</v>
      </c>
      <c r="I703" s="58" t="n">
        <f aca="false">IF(TOT!AK705&lt;200,IF(H703&gt;60,60,H703),H703)</f>
        <v>72</v>
      </c>
      <c r="J703" s="58" t="n">
        <f aca="false">(E703+I703)/2</f>
        <v>82.5</v>
      </c>
      <c r="K703" s="58" t="n">
        <f aca="false">IF(TOT!AN705&lt;13.4,IF(J703&gt;73,73,J703),J703)</f>
        <v>73</v>
      </c>
      <c r="L703" s="58" t="n">
        <f aca="false">IF(TOT!AN705&lt;11,IF(K703&gt;66,66,K703),K703)</f>
        <v>73</v>
      </c>
    </row>
    <row r="704" customFormat="false" ht="13" hidden="false" customHeight="true" outlineLevel="0" collapsed="false">
      <c r="A704" s="17" t="s">
        <v>3249</v>
      </c>
      <c r="B704" s="50" t="n">
        <f aca="false">(TOT!AV706*60)/TOT!AK706</f>
        <v>7.11719989975775</v>
      </c>
      <c r="C704" s="37" t="n">
        <f aca="false">VLOOKUP(B704,'SC - SHOTS'!$A$3:$B$55,2)</f>
        <v>78</v>
      </c>
      <c r="D704" s="37" t="n">
        <f aca="false">IF(TOT!AK706&lt;400,IF(C704&gt;66,66,C704),C704)</f>
        <v>78</v>
      </c>
      <c r="E704" s="37" t="n">
        <f aca="false">IF(TOT!AK706&lt;200,IF(C704&gt;60,60,C704),C704)</f>
        <v>78</v>
      </c>
      <c r="F704" s="54" t="n">
        <f aca="false">(TOT!W706*60)/TOT!AK706</f>
        <v>0.100242252109264</v>
      </c>
      <c r="G704" s="58" t="n">
        <f aca="false">VLOOKUP(F704,'SC - GOALS'!$A$3:$B$55,2)</f>
        <v>51</v>
      </c>
      <c r="H704" s="58" t="n">
        <f aca="false">IF(TOT!AK706&lt;400,IF(G704&gt;66,66,G704),G704)</f>
        <v>51</v>
      </c>
      <c r="I704" s="58" t="n">
        <f aca="false">IF(TOT!AK706&lt;200,IF(H704&gt;60,60,H704),H704)</f>
        <v>51</v>
      </c>
      <c r="J704" s="58" t="n">
        <f aca="false">(E704+I704)/2</f>
        <v>64.5</v>
      </c>
      <c r="K704" s="58" t="n">
        <f aca="false">IF(TOT!AN706&lt;13.4,IF(J704&gt;73,73,J704),J704)</f>
        <v>64.5</v>
      </c>
      <c r="L704" s="58" t="n">
        <f aca="false">IF(TOT!AN706&lt;11,IF(K704&gt;66,66,K704),K704)</f>
        <v>64.5</v>
      </c>
    </row>
    <row r="705" customFormat="false" ht="13" hidden="false" customHeight="true" outlineLevel="0" collapsed="false">
      <c r="A705" s="17" t="s">
        <v>3253</v>
      </c>
      <c r="B705" s="50" t="n">
        <f aca="false">(TOT!AV707*60)/TOT!AK707</f>
        <v>3.1091439058621</v>
      </c>
      <c r="C705" s="37" t="n">
        <f aca="false">VLOOKUP(B705,'SC - SHOTS'!$A$3:$B$55,2)</f>
        <v>50</v>
      </c>
      <c r="D705" s="37" t="n">
        <f aca="false">IF(TOT!AK707&lt;400,IF(C705&gt;66,66,C705),C705)</f>
        <v>50</v>
      </c>
      <c r="E705" s="37" t="n">
        <f aca="false">IF(TOT!AK707&lt;200,IF(C705&gt;60,60,C705),C705)</f>
        <v>50</v>
      </c>
      <c r="F705" s="54" t="n">
        <f aca="false">(TOT!W707*60)/TOT!AK707</f>
        <v>0</v>
      </c>
      <c r="G705" s="58" t="n">
        <f aca="false">VLOOKUP(F705,'SC - GOALS'!$A$3:$B$55,2)</f>
        <v>47</v>
      </c>
      <c r="H705" s="58" t="n">
        <f aca="false">IF(TOT!AK707&lt;400,IF(G705&gt;66,66,G705),G705)</f>
        <v>47</v>
      </c>
      <c r="I705" s="58" t="n">
        <f aca="false">IF(TOT!AK707&lt;200,IF(H705&gt;60,60,H705),H705)</f>
        <v>47</v>
      </c>
      <c r="J705" s="58" t="n">
        <f aca="false">(E705+I705)/2</f>
        <v>48.5</v>
      </c>
      <c r="K705" s="58" t="n">
        <f aca="false">IF(TOT!AN707&lt;13.4,IF(J705&gt;73,73,J705),J705)</f>
        <v>48.5</v>
      </c>
      <c r="L705" s="58" t="n">
        <f aca="false">IF(TOT!AN707&lt;11,IF(K705&gt;66,66,K705),K705)</f>
        <v>48.5</v>
      </c>
    </row>
    <row r="706" customFormat="false" ht="13" hidden="false" customHeight="true" outlineLevel="0" collapsed="false">
      <c r="A706" s="17" t="s">
        <v>3256</v>
      </c>
      <c r="B706" s="50" t="n">
        <f aca="false">(TOT!AV708*60)/TOT!AK708</f>
        <v>5.64501537904831</v>
      </c>
      <c r="C706" s="37" t="n">
        <f aca="false">VLOOKUP(B706,'SC - SHOTS'!$A$3:$B$55,2)</f>
        <v>67</v>
      </c>
      <c r="D706" s="37" t="n">
        <f aca="false">IF(TOT!AK708&lt;400,IF(C706&gt;66,66,C706),C706)</f>
        <v>67</v>
      </c>
      <c r="E706" s="37" t="n">
        <f aca="false">IF(TOT!AK708&lt;200,IF(C706&gt;60,60,C706),C706)</f>
        <v>67</v>
      </c>
      <c r="F706" s="54" t="n">
        <f aca="false">(TOT!W708*60)/TOT!AK708</f>
        <v>0.186099408100494</v>
      </c>
      <c r="G706" s="58" t="n">
        <f aca="false">VLOOKUP(F706,'SC - GOALS'!$A$3:$B$55,2)</f>
        <v>55</v>
      </c>
      <c r="H706" s="58" t="n">
        <f aca="false">IF(TOT!AK708&lt;400,IF(G706&gt;66,66,G706),G706)</f>
        <v>55</v>
      </c>
      <c r="I706" s="58" t="n">
        <f aca="false">IF(TOT!AK708&lt;200,IF(H706&gt;60,60,H706),H706)</f>
        <v>55</v>
      </c>
      <c r="J706" s="58" t="n">
        <f aca="false">(E706+I706)/2</f>
        <v>61</v>
      </c>
      <c r="K706" s="58" t="n">
        <f aca="false">IF(TOT!AN708&lt;13.4,IF(J706&gt;73,73,J706),J706)</f>
        <v>61</v>
      </c>
      <c r="L706" s="58" t="n">
        <f aca="false">IF(TOT!AN708&lt;11,IF(K706&gt;66,66,K706),K706)</f>
        <v>61</v>
      </c>
    </row>
    <row r="707" customFormat="false" ht="13" hidden="false" customHeight="true" outlineLevel="0" collapsed="false">
      <c r="A707" s="17" t="s">
        <v>3260</v>
      </c>
      <c r="B707" s="50" t="n">
        <f aca="false">(TOT!AV709*60)/TOT!AK709</f>
        <v>9.75752692110454</v>
      </c>
      <c r="C707" s="37" t="n">
        <f aca="false">VLOOKUP(B707,'SC - SHOTS'!$A$3:$B$55,2)</f>
        <v>93</v>
      </c>
      <c r="D707" s="37" t="n">
        <f aca="false">IF(TOT!AK709&lt;400,IF(C707&gt;66,66,C707),C707)</f>
        <v>66</v>
      </c>
      <c r="E707" s="37" t="n">
        <f aca="false">IF(TOT!AK709&lt;200,IF(C707&gt;60,60,C707),C707)</f>
        <v>93</v>
      </c>
      <c r="F707" s="54" t="n">
        <f aca="false">(TOT!W709*60)/TOT!AK709</f>
        <v>0.791150831440908</v>
      </c>
      <c r="G707" s="58" t="n">
        <f aca="false">VLOOKUP(F707,'SC - GOALS'!$A$3:$B$55,2)</f>
        <v>80</v>
      </c>
      <c r="H707" s="58" t="n">
        <f aca="false">IF(TOT!AK709&lt;400,IF(G707&gt;66,66,G707),G707)</f>
        <v>66</v>
      </c>
      <c r="I707" s="58" t="n">
        <f aca="false">IF(TOT!AK709&lt;200,IF(H707&gt;60,60,H707),H707)</f>
        <v>66</v>
      </c>
      <c r="J707" s="58" t="n">
        <f aca="false">(E707+I707)/2</f>
        <v>79.5</v>
      </c>
      <c r="K707" s="58" t="n">
        <f aca="false">IF(TOT!AN709&lt;13.4,IF(J707&gt;73,73,J707),J707)</f>
        <v>73</v>
      </c>
      <c r="L707" s="58" t="n">
        <f aca="false">IF(TOT!AN709&lt;11,IF(K707&gt;66,66,K707),K707)</f>
        <v>73</v>
      </c>
    </row>
    <row r="708" customFormat="false" ht="13" hidden="false" customHeight="true" outlineLevel="0" collapsed="false">
      <c r="A708" s="17" t="s">
        <v>3264</v>
      </c>
      <c r="B708" s="50" t="n">
        <f aca="false">(TOT!AV710*60)/TOT!AK710</f>
        <v>8.09370489619208</v>
      </c>
      <c r="C708" s="37" t="n">
        <f aca="false">VLOOKUP(B708,'SC - SHOTS'!$A$3:$B$55,2)</f>
        <v>85</v>
      </c>
      <c r="D708" s="37" t="n">
        <f aca="false">IF(TOT!AK710&lt;400,IF(C708&gt;66,66,C708),C708)</f>
        <v>85</v>
      </c>
      <c r="E708" s="37" t="n">
        <f aca="false">IF(TOT!AK710&lt;200,IF(C708&gt;60,60,C708),C708)</f>
        <v>85</v>
      </c>
      <c r="F708" s="54" t="n">
        <f aca="false">(TOT!W710*60)/TOT!AK710</f>
        <v>1.09914510935942</v>
      </c>
      <c r="G708" s="58" t="n">
        <f aca="false">VLOOKUP(F708,'SC - GOALS'!$A$3:$B$55,2)</f>
        <v>89</v>
      </c>
      <c r="H708" s="58" t="n">
        <f aca="false">IF(TOT!AK710&lt;400,IF(G708&gt;66,66,G708),G708)</f>
        <v>89</v>
      </c>
      <c r="I708" s="58" t="n">
        <f aca="false">IF(TOT!AK710&lt;200,IF(H708&gt;60,60,H708),H708)</f>
        <v>89</v>
      </c>
      <c r="J708" s="58" t="n">
        <f aca="false">(E708+I708)/2</f>
        <v>87</v>
      </c>
      <c r="K708" s="58" t="n">
        <f aca="false">IF(TOT!AN710&lt;13.4,IF(J708&gt;73,73,J708),J708)</f>
        <v>87</v>
      </c>
      <c r="L708" s="58" t="n">
        <f aca="false">IF(TOT!AN710&lt;11,IF(K708&gt;66,66,K708),K708)</f>
        <v>87</v>
      </c>
    </row>
    <row r="709" customFormat="false" ht="13" hidden="false" customHeight="true" outlineLevel="0" collapsed="false">
      <c r="A709" s="17" t="s">
        <v>3267</v>
      </c>
      <c r="B709" s="50" t="n">
        <f aca="false">(TOT!AV711*60)/TOT!AK711</f>
        <v>5.68887283563224</v>
      </c>
      <c r="C709" s="37" t="n">
        <f aca="false">VLOOKUP(B709,'SC - SHOTS'!$A$3:$B$55,2)</f>
        <v>67</v>
      </c>
      <c r="D709" s="37" t="n">
        <f aca="false">IF(TOT!AK711&lt;400,IF(C709&gt;66,66,C709),C709)</f>
        <v>67</v>
      </c>
      <c r="E709" s="37" t="n">
        <f aca="false">IF(TOT!AK711&lt;200,IF(C709&gt;60,60,C709),C709)</f>
        <v>67</v>
      </c>
      <c r="F709" s="54" t="n">
        <f aca="false">(TOT!W711*60)/TOT!AK711</f>
        <v>0.48761767162562</v>
      </c>
      <c r="G709" s="58" t="n">
        <f aca="false">VLOOKUP(F709,'SC - GOALS'!$A$3:$B$55,2)</f>
        <v>69</v>
      </c>
      <c r="H709" s="58" t="n">
        <f aca="false">IF(TOT!AK711&lt;400,IF(G709&gt;66,66,G709),G709)</f>
        <v>69</v>
      </c>
      <c r="I709" s="58" t="n">
        <f aca="false">IF(TOT!AK711&lt;200,IF(H709&gt;60,60,H709),H709)</f>
        <v>69</v>
      </c>
      <c r="J709" s="58" t="n">
        <f aca="false">(E709+I709)/2</f>
        <v>68</v>
      </c>
      <c r="K709" s="58" t="n">
        <f aca="false">IF(TOT!AN711&lt;13.4,IF(J709&gt;73,73,J709),J709)</f>
        <v>68</v>
      </c>
      <c r="L709" s="58" t="n">
        <f aca="false">IF(TOT!AN711&lt;11,IF(K709&gt;66,66,K709),K709)</f>
        <v>66</v>
      </c>
    </row>
    <row r="710" customFormat="false" ht="13" hidden="false" customHeight="true" outlineLevel="0" collapsed="false">
      <c r="A710" s="17" t="s">
        <v>3271</v>
      </c>
      <c r="B710" s="50" t="n">
        <f aca="false">(TOT!AV712*60)/TOT!AK712</f>
        <v>7.45750319868397</v>
      </c>
      <c r="C710" s="37" t="n">
        <f aca="false">VLOOKUP(B710,'SC - SHOTS'!$A$3:$B$55,2)</f>
        <v>81</v>
      </c>
      <c r="D710" s="37" t="n">
        <f aca="false">IF(TOT!AK712&lt;400,IF(C710&gt;66,66,C710),C710)</f>
        <v>81</v>
      </c>
      <c r="E710" s="37" t="n">
        <f aca="false">IF(TOT!AK712&lt;200,IF(C710&gt;60,60,C710),C710)</f>
        <v>81</v>
      </c>
      <c r="F710" s="54" t="n">
        <f aca="false">(TOT!W712*60)/TOT!AK712</f>
        <v>0.767684152805703</v>
      </c>
      <c r="G710" s="58" t="n">
        <f aca="false">VLOOKUP(F710,'SC - GOALS'!$A$3:$B$55,2)</f>
        <v>79</v>
      </c>
      <c r="H710" s="58" t="n">
        <f aca="false">IF(TOT!AK712&lt;400,IF(G710&gt;66,66,G710),G710)</f>
        <v>79</v>
      </c>
      <c r="I710" s="58" t="n">
        <f aca="false">IF(TOT!AK712&lt;200,IF(H710&gt;60,60,H710),H710)</f>
        <v>79</v>
      </c>
      <c r="J710" s="58" t="n">
        <f aca="false">(E710+I710)/2</f>
        <v>80</v>
      </c>
      <c r="K710" s="58" t="n">
        <f aca="false">IF(TOT!AN712&lt;13.4,IF(J710&gt;73,73,J710),J710)</f>
        <v>80</v>
      </c>
      <c r="L710" s="58" t="n">
        <f aca="false">IF(TOT!AN712&lt;11,IF(K710&gt;66,66,K710),K710)</f>
        <v>80</v>
      </c>
    </row>
    <row r="711" customFormat="false" ht="13" hidden="false" customHeight="true" outlineLevel="0" collapsed="false">
      <c r="A711" s="17" t="s">
        <v>3277</v>
      </c>
      <c r="B711" s="50" t="n">
        <f aca="false">(TOT!AV713*60)/TOT!AK713</f>
        <v>11.3964819555702</v>
      </c>
      <c r="C711" s="37" t="n">
        <f aca="false">VLOOKUP(B711,'SC - SHOTS'!$A$3:$B$55,2)</f>
        <v>97</v>
      </c>
      <c r="D711" s="37" t="n">
        <f aca="false">IF(TOT!AK713&lt;400,IF(C711&gt;66,66,C711),C711)</f>
        <v>97</v>
      </c>
      <c r="E711" s="37" t="n">
        <f aca="false">IF(TOT!AK713&lt;200,IF(C711&gt;60,60,C711),C711)</f>
        <v>97</v>
      </c>
      <c r="F711" s="54" t="n">
        <f aca="false">(TOT!W713*60)/TOT!AK713</f>
        <v>1.04054835246511</v>
      </c>
      <c r="G711" s="58" t="n">
        <f aca="false">VLOOKUP(F711,'SC - GOALS'!$A$3:$B$55,2)</f>
        <v>88</v>
      </c>
      <c r="H711" s="58" t="n">
        <f aca="false">IF(TOT!AK713&lt;400,IF(G711&gt;66,66,G711),G711)</f>
        <v>88</v>
      </c>
      <c r="I711" s="58" t="n">
        <f aca="false">IF(TOT!AK713&lt;200,IF(H711&gt;60,60,H711),H711)</f>
        <v>88</v>
      </c>
      <c r="J711" s="58" t="n">
        <f aca="false">(E711+I711)/2</f>
        <v>92.5</v>
      </c>
      <c r="K711" s="58" t="n">
        <f aca="false">IF(TOT!AN713&lt;13.4,IF(J711&gt;73,73,J711),J711)</f>
        <v>92.5</v>
      </c>
      <c r="L711" s="58" t="n">
        <f aca="false">IF(TOT!AN713&lt;11,IF(K711&gt;66,66,K711),K711)</f>
        <v>92.5</v>
      </c>
    </row>
    <row r="712" customFormat="false" ht="13" hidden="false" customHeight="true" outlineLevel="0" collapsed="false">
      <c r="A712" s="17" t="s">
        <v>3282</v>
      </c>
      <c r="B712" s="50" t="n">
        <f aca="false">(TOT!AV714*60)/TOT!AK714</f>
        <v>9.23025472381716</v>
      </c>
      <c r="C712" s="37" t="n">
        <f aca="false">VLOOKUP(B712,'SC - SHOTS'!$A$3:$B$55,2)</f>
        <v>91</v>
      </c>
      <c r="D712" s="37" t="n">
        <f aca="false">IF(TOT!AK714&lt;400,IF(C712&gt;66,66,C712),C712)</f>
        <v>91</v>
      </c>
      <c r="E712" s="37" t="n">
        <f aca="false">IF(TOT!AK714&lt;200,IF(C712&gt;60,60,C712),C712)</f>
        <v>91</v>
      </c>
      <c r="F712" s="54" t="n">
        <f aca="false">(TOT!W714*60)/TOT!AK714</f>
        <v>1.36447243743384</v>
      </c>
      <c r="G712" s="58" t="n">
        <f aca="false">VLOOKUP(F712,'SC - GOALS'!$A$3:$B$55,2)</f>
        <v>95</v>
      </c>
      <c r="H712" s="58" t="n">
        <f aca="false">IF(TOT!AK714&lt;400,IF(G712&gt;66,66,G712),G712)</f>
        <v>95</v>
      </c>
      <c r="I712" s="58" t="n">
        <f aca="false">IF(TOT!AK714&lt;200,IF(H712&gt;60,60,H712),H712)</f>
        <v>95</v>
      </c>
      <c r="J712" s="58" t="n">
        <f aca="false">(E712+I712)/2</f>
        <v>93</v>
      </c>
      <c r="K712" s="58" t="n">
        <f aca="false">IF(TOT!AN714&lt;13.4,IF(J712&gt;73,73,J712),J712)</f>
        <v>93</v>
      </c>
      <c r="L712" s="58" t="n">
        <f aca="false">IF(TOT!AN714&lt;11,IF(K712&gt;66,66,K712),K712)</f>
        <v>93</v>
      </c>
    </row>
    <row r="713" customFormat="false" ht="13" hidden="false" customHeight="true" outlineLevel="0" collapsed="false">
      <c r="A713" s="17" t="s">
        <v>3287</v>
      </c>
      <c r="B713" s="50" t="n">
        <f aca="false">(TOT!AV715*60)/TOT!AK715</f>
        <v>5.78942874220818</v>
      </c>
      <c r="C713" s="37" t="n">
        <f aca="false">VLOOKUP(B713,'SC - SHOTS'!$A$3:$B$55,2)</f>
        <v>68</v>
      </c>
      <c r="D713" s="37" t="n">
        <f aca="false">IF(TOT!AK715&lt;400,IF(C713&gt;66,66,C713),C713)</f>
        <v>68</v>
      </c>
      <c r="E713" s="37" t="n">
        <f aca="false">IF(TOT!AK715&lt;200,IF(C713&gt;60,60,C713),C713)</f>
        <v>68</v>
      </c>
      <c r="F713" s="54" t="n">
        <f aca="false">(TOT!W715*60)/TOT!AK715</f>
        <v>0.76850824011613</v>
      </c>
      <c r="G713" s="58" t="n">
        <f aca="false">VLOOKUP(F713,'SC - GOALS'!$A$3:$B$55,2)</f>
        <v>79</v>
      </c>
      <c r="H713" s="58" t="n">
        <f aca="false">IF(TOT!AK715&lt;400,IF(G713&gt;66,66,G713),G713)</f>
        <v>79</v>
      </c>
      <c r="I713" s="58" t="n">
        <f aca="false">IF(TOT!AK715&lt;200,IF(H713&gt;60,60,H713),H713)</f>
        <v>79</v>
      </c>
      <c r="J713" s="58" t="n">
        <f aca="false">(E713+I713)/2</f>
        <v>73.5</v>
      </c>
      <c r="K713" s="58" t="n">
        <f aca="false">IF(TOT!AN715&lt;13.4,IF(J713&gt;73,73,J713),J713)</f>
        <v>73.5</v>
      </c>
      <c r="L713" s="58" t="n">
        <f aca="false">IF(TOT!AN715&lt;11,IF(K713&gt;66,66,K713),K713)</f>
        <v>73.5</v>
      </c>
    </row>
    <row r="714" customFormat="false" ht="13" hidden="false" customHeight="true" outlineLevel="0" collapsed="false">
      <c r="A714" s="17" t="s">
        <v>3291</v>
      </c>
      <c r="B714" s="50" t="n">
        <f aca="false">(TOT!AV716*60)/TOT!AK716</f>
        <v>5.504201091302</v>
      </c>
      <c r="C714" s="37" t="n">
        <f aca="false">VLOOKUP(B714,'SC - SHOTS'!$A$3:$B$55,2)</f>
        <v>66</v>
      </c>
      <c r="D714" s="37" t="n">
        <f aca="false">IF(TOT!AK716&lt;400,IF(C714&gt;66,66,C714),C714)</f>
        <v>66</v>
      </c>
      <c r="E714" s="37" t="n">
        <f aca="false">IF(TOT!AK716&lt;200,IF(C714&gt;60,60,C714),C714)</f>
        <v>66</v>
      </c>
      <c r="F714" s="54" t="n">
        <f aca="false">(TOT!W716*60)/TOT!AK716</f>
        <v>0.555469834902037</v>
      </c>
      <c r="G714" s="58" t="n">
        <f aca="false">VLOOKUP(F714,'SC - GOALS'!$A$3:$B$55,2)</f>
        <v>72</v>
      </c>
      <c r="H714" s="58" t="n">
        <f aca="false">IF(TOT!AK716&lt;400,IF(G714&gt;66,66,G714),G714)</f>
        <v>72</v>
      </c>
      <c r="I714" s="58" t="n">
        <f aca="false">IF(TOT!AK716&lt;200,IF(H714&gt;60,60,H714),H714)</f>
        <v>72</v>
      </c>
      <c r="J714" s="58" t="n">
        <f aca="false">(E714+I714)/2</f>
        <v>69</v>
      </c>
      <c r="K714" s="58" t="n">
        <f aca="false">IF(TOT!AN716&lt;13.4,IF(J714&gt;73,73,J714),J714)</f>
        <v>69</v>
      </c>
      <c r="L714" s="58" t="n">
        <f aca="false">IF(TOT!AN716&lt;11,IF(K714&gt;66,66,K714),K714)</f>
        <v>69</v>
      </c>
    </row>
    <row r="715" customFormat="false" ht="13" hidden="false" customHeight="true" outlineLevel="0" collapsed="false">
      <c r="A715" s="17" t="s">
        <v>3296</v>
      </c>
      <c r="B715" s="50" t="n">
        <f aca="false">(TOT!AV717*60)/TOT!AK717</f>
        <v>5.08115737473529</v>
      </c>
      <c r="C715" s="37" t="n">
        <f aca="false">VLOOKUP(B715,'SC - SHOTS'!$A$3:$B$55,2)</f>
        <v>63</v>
      </c>
      <c r="D715" s="37" t="n">
        <f aca="false">IF(TOT!AK717&lt;400,IF(C715&gt;66,66,C715),C715)</f>
        <v>63</v>
      </c>
      <c r="E715" s="37" t="n">
        <f aca="false">IF(TOT!AK717&lt;200,IF(C715&gt;60,60,C715),C715)</f>
        <v>60</v>
      </c>
      <c r="F715" s="54" t="n">
        <f aca="false">(TOT!W717*60)/TOT!AK717</f>
        <v>0</v>
      </c>
      <c r="G715" s="58" t="n">
        <f aca="false">VLOOKUP(F715,'SC - GOALS'!$A$3:$B$55,2)</f>
        <v>47</v>
      </c>
      <c r="H715" s="58" t="n">
        <f aca="false">IF(TOT!AK717&lt;400,IF(G715&gt;66,66,G715),G715)</f>
        <v>47</v>
      </c>
      <c r="I715" s="58" t="n">
        <f aca="false">IF(TOT!AK717&lt;200,IF(H715&gt;60,60,H715),H715)</f>
        <v>47</v>
      </c>
      <c r="J715" s="58" t="n">
        <f aca="false">(E715+I715)/2</f>
        <v>53.5</v>
      </c>
      <c r="K715" s="58" t="n">
        <f aca="false">IF(TOT!AN717&lt;13.4,IF(J715&gt;73,73,J715),J715)</f>
        <v>53.5</v>
      </c>
      <c r="L715" s="58" t="n">
        <f aca="false">IF(TOT!AN717&lt;11,IF(K715&gt;66,66,K715),K715)</f>
        <v>53.5</v>
      </c>
    </row>
    <row r="716" customFormat="false" ht="13" hidden="false" customHeight="true" outlineLevel="0" collapsed="false">
      <c r="A716" s="17" t="s">
        <v>3301</v>
      </c>
      <c r="B716" s="50" t="n">
        <f aca="false">(TOT!AV718*60)/TOT!AK718</f>
        <v>2.70744547505643</v>
      </c>
      <c r="C716" s="37" t="n">
        <f aca="false">VLOOKUP(B716,'SC - SHOTS'!$A$3:$B$55,2)</f>
        <v>48</v>
      </c>
      <c r="D716" s="37" t="n">
        <f aca="false">IF(TOT!AK718&lt;400,IF(C716&gt;66,66,C716),C716)</f>
        <v>48</v>
      </c>
      <c r="E716" s="37" t="n">
        <f aca="false">IF(TOT!AK718&lt;200,IF(C716&gt;60,60,C716),C716)</f>
        <v>48</v>
      </c>
      <c r="F716" s="54" t="n">
        <f aca="false">(TOT!W718*60)/TOT!AK718</f>
        <v>0</v>
      </c>
      <c r="G716" s="58" t="n">
        <f aca="false">VLOOKUP(F716,'SC - GOALS'!$A$3:$B$55,2)</f>
        <v>47</v>
      </c>
      <c r="H716" s="58" t="n">
        <f aca="false">IF(TOT!AK718&lt;400,IF(G716&gt;66,66,G716),G716)</f>
        <v>47</v>
      </c>
      <c r="I716" s="58" t="n">
        <f aca="false">IF(TOT!AK718&lt;200,IF(H716&gt;60,60,H716),H716)</f>
        <v>47</v>
      </c>
      <c r="J716" s="58" t="n">
        <f aca="false">(E716+I716)/2</f>
        <v>47.5</v>
      </c>
      <c r="K716" s="58" t="n">
        <f aca="false">IF(TOT!AN718&lt;13.4,IF(J716&gt;73,73,J716),J716)</f>
        <v>47.5</v>
      </c>
      <c r="L716" s="58" t="n">
        <f aca="false">IF(TOT!AN718&lt;11,IF(K716&gt;66,66,K716),K716)</f>
        <v>47.5</v>
      </c>
    </row>
    <row r="717" customFormat="false" ht="13" hidden="false" customHeight="true" outlineLevel="0" collapsed="false">
      <c r="A717" s="17" t="s">
        <v>3305</v>
      </c>
      <c r="B717" s="50" t="n">
        <f aca="false">(TOT!AV719*60)/TOT!AK719</f>
        <v>4.2785431685616</v>
      </c>
      <c r="C717" s="37" t="n">
        <f aca="false">VLOOKUP(B717,'SC - SHOTS'!$A$3:$B$55,2)</f>
        <v>57</v>
      </c>
      <c r="D717" s="37" t="n">
        <f aca="false">IF(TOT!AK719&lt;400,IF(C717&gt;66,66,C717),C717)</f>
        <v>57</v>
      </c>
      <c r="E717" s="37" t="n">
        <f aca="false">IF(TOT!AK719&lt;200,IF(C717&gt;60,60,C717),C717)</f>
        <v>57</v>
      </c>
      <c r="F717" s="54" t="n">
        <f aca="false">(TOT!W719*60)/TOT!AK719</f>
        <v>0.225186482555874</v>
      </c>
      <c r="G717" s="58" t="n">
        <f aca="false">VLOOKUP(F717,'SC - GOALS'!$A$3:$B$55,2)</f>
        <v>57</v>
      </c>
      <c r="H717" s="58" t="n">
        <f aca="false">IF(TOT!AK719&lt;400,IF(G717&gt;66,66,G717),G717)</f>
        <v>57</v>
      </c>
      <c r="I717" s="58" t="n">
        <f aca="false">IF(TOT!AK719&lt;200,IF(H717&gt;60,60,H717),H717)</f>
        <v>57</v>
      </c>
      <c r="J717" s="58" t="n">
        <f aca="false">(E717+I717)/2</f>
        <v>57</v>
      </c>
      <c r="K717" s="58" t="n">
        <f aca="false">IF(TOT!AN719&lt;13.4,IF(J717&gt;73,73,J717),J717)</f>
        <v>57</v>
      </c>
      <c r="L717" s="58" t="n">
        <f aca="false">IF(TOT!AN719&lt;11,IF(K717&gt;66,66,K717),K717)</f>
        <v>57</v>
      </c>
    </row>
    <row r="718" customFormat="false" ht="13" hidden="false" customHeight="true" outlineLevel="0" collapsed="false">
      <c r="A718" s="17" t="s">
        <v>3310</v>
      </c>
      <c r="B718" s="50" t="n">
        <f aca="false">(TOT!AV720*60)/TOT!AK720</f>
        <v>4.20566268065043</v>
      </c>
      <c r="C718" s="37" t="n">
        <f aca="false">VLOOKUP(B718,'SC - SHOTS'!$A$3:$B$55,2)</f>
        <v>56</v>
      </c>
      <c r="D718" s="37" t="n">
        <f aca="false">IF(TOT!AK720&lt;400,IF(C718&gt;66,66,C718),C718)</f>
        <v>56</v>
      </c>
      <c r="E718" s="37" t="n">
        <f aca="false">IF(TOT!AK720&lt;200,IF(C718&gt;60,60,C718),C718)</f>
        <v>56</v>
      </c>
      <c r="F718" s="54" t="n">
        <f aca="false">(TOT!W720*60)/TOT!AK720</f>
        <v>0.141763910583722</v>
      </c>
      <c r="G718" s="58" t="n">
        <f aca="false">VLOOKUP(F718,'SC - GOALS'!$A$3:$B$55,2)</f>
        <v>52</v>
      </c>
      <c r="H718" s="58" t="n">
        <f aca="false">IF(TOT!AK720&lt;400,IF(G718&gt;66,66,G718),G718)</f>
        <v>52</v>
      </c>
      <c r="I718" s="58" t="n">
        <f aca="false">IF(TOT!AK720&lt;200,IF(H718&gt;60,60,H718),H718)</f>
        <v>52</v>
      </c>
      <c r="J718" s="58" t="n">
        <f aca="false">(E718+I718)/2</f>
        <v>54</v>
      </c>
      <c r="K718" s="58" t="n">
        <f aca="false">IF(TOT!AN720&lt;13.4,IF(J718&gt;73,73,J718),J718)</f>
        <v>54</v>
      </c>
      <c r="L718" s="58" t="n">
        <f aca="false">IF(TOT!AN720&lt;11,IF(K718&gt;66,66,K718),K718)</f>
        <v>54</v>
      </c>
    </row>
    <row r="719" customFormat="false" ht="13" hidden="false" customHeight="true" outlineLevel="0" collapsed="false">
      <c r="A719" s="17" t="s">
        <v>3313</v>
      </c>
      <c r="B719" s="50" t="n">
        <f aca="false">(TOT!AV721*60)/TOT!AK721</f>
        <v>7.26015557476232</v>
      </c>
      <c r="C719" s="37" t="n">
        <f aca="false">VLOOKUP(B719,'SC - SHOTS'!$A$3:$B$55,2)</f>
        <v>79</v>
      </c>
      <c r="D719" s="37" t="n">
        <f aca="false">IF(TOT!AK721&lt;400,IF(C719&gt;66,66,C719),C719)</f>
        <v>66</v>
      </c>
      <c r="E719" s="37" t="n">
        <f aca="false">IF(TOT!AK721&lt;200,IF(C719&gt;60,60,C719),C719)</f>
        <v>60</v>
      </c>
      <c r="F719" s="54" t="n">
        <f aca="false">(TOT!W721*60)/TOT!AK721</f>
        <v>1.0371650821089</v>
      </c>
      <c r="G719" s="58" t="n">
        <f aca="false">VLOOKUP(F719,'SC - GOALS'!$A$3:$B$55,2)</f>
        <v>88</v>
      </c>
      <c r="H719" s="58" t="n">
        <f aca="false">IF(TOT!AK721&lt;400,IF(G719&gt;66,66,G719),G719)</f>
        <v>66</v>
      </c>
      <c r="I719" s="58" t="n">
        <f aca="false">IF(TOT!AK721&lt;200,IF(H719&gt;60,60,H719),H719)</f>
        <v>60</v>
      </c>
      <c r="J719" s="58" t="n">
        <f aca="false">(E719+I719)/2</f>
        <v>60</v>
      </c>
      <c r="K719" s="58" t="n">
        <f aca="false">IF(TOT!AN721&lt;13.4,IF(J719&gt;73,73,J719),J719)</f>
        <v>60</v>
      </c>
      <c r="L719" s="58" t="n">
        <f aca="false">IF(TOT!AN721&lt;11,IF(K719&gt;66,66,K719),K719)</f>
        <v>60</v>
      </c>
    </row>
    <row r="720" customFormat="false" ht="13" hidden="false" customHeight="true" outlineLevel="0" collapsed="false">
      <c r="A720" s="17" t="s">
        <v>3318</v>
      </c>
      <c r="B720" s="50" t="n">
        <f aca="false">(TOT!AV722*60)/TOT!AK722</f>
        <v>3.13199105145414</v>
      </c>
      <c r="C720" s="37" t="n">
        <f aca="false">VLOOKUP(B720,'SC - SHOTS'!$A$3:$B$55,2)</f>
        <v>50</v>
      </c>
      <c r="D720" s="37" t="n">
        <f aca="false">IF(TOT!AK722&lt;400,IF(C720&gt;66,66,C720),C720)</f>
        <v>50</v>
      </c>
      <c r="E720" s="37" t="n">
        <f aca="false">IF(TOT!AK722&lt;200,IF(C720&gt;60,60,C720),C720)</f>
        <v>50</v>
      </c>
      <c r="F720" s="54" t="n">
        <f aca="false">(TOT!W722*60)/TOT!AK722</f>
        <v>0</v>
      </c>
      <c r="G720" s="58" t="n">
        <f aca="false">VLOOKUP(F720,'SC - GOALS'!$A$3:$B$55,2)</f>
        <v>47</v>
      </c>
      <c r="H720" s="58" t="n">
        <f aca="false">IF(TOT!AK722&lt;400,IF(G720&gt;66,66,G720),G720)</f>
        <v>47</v>
      </c>
      <c r="I720" s="58" t="n">
        <f aca="false">IF(TOT!AK722&lt;200,IF(H720&gt;60,60,H720),H720)</f>
        <v>47</v>
      </c>
      <c r="J720" s="58" t="n">
        <f aca="false">(E720+I720)/2</f>
        <v>48.5</v>
      </c>
      <c r="K720" s="58" t="n">
        <f aca="false">IF(TOT!AN722&lt;13.4,IF(J720&gt;73,73,J720),J720)</f>
        <v>48.5</v>
      </c>
      <c r="L720" s="58" t="n">
        <f aca="false">IF(TOT!AN722&lt;11,IF(K720&gt;66,66,K720),K720)</f>
        <v>48.5</v>
      </c>
    </row>
    <row r="721" customFormat="false" ht="13" hidden="false" customHeight="true" outlineLevel="0" collapsed="false">
      <c r="A721" s="17" t="s">
        <v>3322</v>
      </c>
      <c r="B721" s="50" t="n">
        <f aca="false">(TOT!AV723*60)/TOT!AK723</f>
        <v>8.27120244830513</v>
      </c>
      <c r="C721" s="37" t="n">
        <f aca="false">VLOOKUP(B721,'SC - SHOTS'!$A$3:$B$55,2)</f>
        <v>86</v>
      </c>
      <c r="D721" s="37" t="n">
        <f aca="false">IF(TOT!AK723&lt;400,IF(C721&gt;66,66,C721),C721)</f>
        <v>86</v>
      </c>
      <c r="E721" s="37" t="n">
        <f aca="false">IF(TOT!AK723&lt;200,IF(C721&gt;60,60,C721),C721)</f>
        <v>86</v>
      </c>
      <c r="F721" s="54" t="n">
        <f aca="false">(TOT!W723*60)/TOT!AK723</f>
        <v>0.457694997139414</v>
      </c>
      <c r="G721" s="58" t="n">
        <f aca="false">VLOOKUP(F721,'SC - GOALS'!$A$3:$B$55,2)</f>
        <v>68</v>
      </c>
      <c r="H721" s="58" t="n">
        <f aca="false">IF(TOT!AK723&lt;400,IF(G721&gt;66,66,G721),G721)</f>
        <v>68</v>
      </c>
      <c r="I721" s="58" t="n">
        <f aca="false">IF(TOT!AK723&lt;200,IF(H721&gt;60,60,H721),H721)</f>
        <v>68</v>
      </c>
      <c r="J721" s="58" t="n">
        <f aca="false">(E721+I721)/2</f>
        <v>77</v>
      </c>
      <c r="K721" s="58" t="n">
        <f aca="false">IF(TOT!AN723&lt;13.4,IF(J721&gt;73,73,J721),J721)</f>
        <v>77</v>
      </c>
      <c r="L721" s="58" t="n">
        <f aca="false">IF(TOT!AN723&lt;11,IF(K721&gt;66,66,K721),K721)</f>
        <v>77</v>
      </c>
    </row>
    <row r="722" customFormat="false" ht="13" hidden="false" customHeight="true" outlineLevel="0" collapsed="false">
      <c r="A722" s="17" t="s">
        <v>3327</v>
      </c>
      <c r="B722" s="50" t="n">
        <f aca="false">(TOT!AV724*60)/TOT!AK724</f>
        <v>2.9599566152931</v>
      </c>
      <c r="C722" s="37" t="n">
        <f aca="false">VLOOKUP(B722,'SC - SHOTS'!$A$3:$B$55,2)</f>
        <v>49</v>
      </c>
      <c r="D722" s="37" t="n">
        <f aca="false">IF(TOT!AK724&lt;400,IF(C722&gt;66,66,C722),C722)</f>
        <v>49</v>
      </c>
      <c r="E722" s="37" t="n">
        <f aca="false">IF(TOT!AK724&lt;200,IF(C722&gt;60,60,C722),C722)</f>
        <v>49</v>
      </c>
      <c r="F722" s="54" t="n">
        <f aca="false">(TOT!W724*60)/TOT!AK724</f>
        <v>0.12595560065077</v>
      </c>
      <c r="G722" s="58" t="n">
        <f aca="false">VLOOKUP(F722,'SC - GOALS'!$A$3:$B$55,2)</f>
        <v>52</v>
      </c>
      <c r="H722" s="58" t="n">
        <f aca="false">IF(TOT!AK724&lt;400,IF(G722&gt;66,66,G722),G722)</f>
        <v>52</v>
      </c>
      <c r="I722" s="58" t="n">
        <f aca="false">IF(TOT!AK724&lt;200,IF(H722&gt;60,60,H722),H722)</f>
        <v>52</v>
      </c>
      <c r="J722" s="58" t="n">
        <f aca="false">(E722+I722)/2</f>
        <v>50.5</v>
      </c>
      <c r="K722" s="58" t="n">
        <f aca="false">IF(TOT!AN724&lt;13.4,IF(J722&gt;73,73,J722),J722)</f>
        <v>50.5</v>
      </c>
      <c r="L722" s="58" t="n">
        <f aca="false">IF(TOT!AN724&lt;11,IF(K722&gt;66,66,K722),K722)</f>
        <v>50.5</v>
      </c>
    </row>
    <row r="723" customFormat="false" ht="13" hidden="false" customHeight="true" outlineLevel="0" collapsed="false">
      <c r="A723" s="17" t="s">
        <v>3331</v>
      </c>
      <c r="B723" s="50" t="n">
        <f aca="false">(TOT!AV725*60)/TOT!AK725</f>
        <v>2.50402568817834</v>
      </c>
      <c r="C723" s="37" t="n">
        <f aca="false">VLOOKUP(B723,'SC - SHOTS'!$A$3:$B$55,2)</f>
        <v>47</v>
      </c>
      <c r="D723" s="37" t="n">
        <f aca="false">IF(TOT!AK725&lt;400,IF(C723&gt;66,66,C723),C723)</f>
        <v>47</v>
      </c>
      <c r="E723" s="37" t="n">
        <f aca="false">IF(TOT!AK725&lt;200,IF(C723&gt;60,60,C723),C723)</f>
        <v>47</v>
      </c>
      <c r="F723" s="54" t="n">
        <f aca="false">(TOT!W725*60)/TOT!AK725</f>
        <v>0.137206887023471</v>
      </c>
      <c r="G723" s="58" t="n">
        <f aca="false">VLOOKUP(F723,'SC - GOALS'!$A$3:$B$55,2)</f>
        <v>52</v>
      </c>
      <c r="H723" s="58" t="n">
        <f aca="false">IF(TOT!AK725&lt;400,IF(G723&gt;66,66,G723),G723)</f>
        <v>52</v>
      </c>
      <c r="I723" s="58" t="n">
        <f aca="false">IF(TOT!AK725&lt;200,IF(H723&gt;60,60,H723),H723)</f>
        <v>52</v>
      </c>
      <c r="J723" s="58" t="n">
        <f aca="false">(E723+I723)/2</f>
        <v>49.5</v>
      </c>
      <c r="K723" s="58" t="n">
        <f aca="false">IF(TOT!AN725&lt;13.4,IF(J723&gt;73,73,J723),J723)</f>
        <v>49.5</v>
      </c>
      <c r="L723" s="58" t="n">
        <f aca="false">IF(TOT!AN725&lt;11,IF(K723&gt;66,66,K723),K723)</f>
        <v>49.5</v>
      </c>
    </row>
    <row r="724" customFormat="false" ht="13" hidden="false" customHeight="true" outlineLevel="0" collapsed="false">
      <c r="A724" s="17" t="s">
        <v>3335</v>
      </c>
      <c r="B724" s="50" t="n">
        <f aca="false">(TOT!AV726*60)/TOT!AK726</f>
        <v>5.08852849278389</v>
      </c>
      <c r="C724" s="37" t="n">
        <f aca="false">VLOOKUP(B724,'SC - SHOTS'!$A$3:$B$55,2)</f>
        <v>63</v>
      </c>
      <c r="D724" s="37" t="n">
        <f aca="false">IF(TOT!AK726&lt;400,IF(C724&gt;66,66,C724),C724)</f>
        <v>63</v>
      </c>
      <c r="E724" s="37" t="n">
        <f aca="false">IF(TOT!AK726&lt;200,IF(C724&gt;60,60,C724),C724)</f>
        <v>63</v>
      </c>
      <c r="F724" s="54" t="n">
        <f aca="false">(TOT!W726*60)/TOT!AK726</f>
        <v>0.803451867281666</v>
      </c>
      <c r="G724" s="58" t="n">
        <f aca="false">VLOOKUP(F724,'SC - GOALS'!$A$3:$B$55,2)</f>
        <v>81</v>
      </c>
      <c r="H724" s="58" t="n">
        <f aca="false">IF(TOT!AK726&lt;400,IF(G724&gt;66,66,G724),G724)</f>
        <v>66</v>
      </c>
      <c r="I724" s="58" t="n">
        <f aca="false">IF(TOT!AK726&lt;200,IF(H724&gt;60,60,H724),H724)</f>
        <v>66</v>
      </c>
      <c r="J724" s="58" t="n">
        <f aca="false">(E724+I724)/2</f>
        <v>64.5</v>
      </c>
      <c r="K724" s="58" t="n">
        <f aca="false">IF(TOT!AN726&lt;13.4,IF(J724&gt;73,73,J724),J724)</f>
        <v>64.5</v>
      </c>
      <c r="L724" s="58" t="n">
        <f aca="false">IF(TOT!AN726&lt;11,IF(K724&gt;66,66,K724),K724)</f>
        <v>64.5</v>
      </c>
    </row>
    <row r="725" customFormat="false" ht="13" hidden="false" customHeight="true" outlineLevel="0" collapsed="false">
      <c r="A725" s="17" t="s">
        <v>3338</v>
      </c>
      <c r="B725" s="50" t="n">
        <f aca="false">(TOT!AV727*60)/TOT!AK727</f>
        <v>6.99146607906479</v>
      </c>
      <c r="C725" s="37" t="n">
        <f aca="false">VLOOKUP(B725,'SC - SHOTS'!$A$3:$B$55,2)</f>
        <v>77</v>
      </c>
      <c r="D725" s="37" t="n">
        <f aca="false">IF(TOT!AK727&lt;400,IF(C725&gt;66,66,C725),C725)</f>
        <v>77</v>
      </c>
      <c r="E725" s="37" t="n">
        <f aca="false">IF(TOT!AK727&lt;200,IF(C725&gt;60,60,C725),C725)</f>
        <v>77</v>
      </c>
      <c r="F725" s="54" t="n">
        <f aca="false">(TOT!W727*60)/TOT!AK727</f>
        <v>0.336128176878115</v>
      </c>
      <c r="G725" s="58" t="n">
        <f aca="false">VLOOKUP(F725,'SC - GOALS'!$A$3:$B$55,2)</f>
        <v>62</v>
      </c>
      <c r="H725" s="58" t="n">
        <f aca="false">IF(TOT!AK727&lt;400,IF(G725&gt;66,66,G725),G725)</f>
        <v>62</v>
      </c>
      <c r="I725" s="58" t="n">
        <f aca="false">IF(TOT!AK727&lt;200,IF(H725&gt;60,60,H725),H725)</f>
        <v>62</v>
      </c>
      <c r="J725" s="58" t="n">
        <f aca="false">(E725+I725)/2</f>
        <v>69.5</v>
      </c>
      <c r="K725" s="58" t="n">
        <f aca="false">IF(TOT!AN727&lt;13.4,IF(J725&gt;73,73,J725),J725)</f>
        <v>69.5</v>
      </c>
      <c r="L725" s="58" t="n">
        <f aca="false">IF(TOT!AN727&lt;11,IF(K725&gt;66,66,K725),K725)</f>
        <v>69.5</v>
      </c>
    </row>
    <row r="726" customFormat="false" ht="13" hidden="false" customHeight="true" outlineLevel="0" collapsed="false">
      <c r="A726" s="17" t="s">
        <v>3342</v>
      </c>
      <c r="B726" s="50" t="n">
        <f aca="false">(TOT!AV728*60)/TOT!AK728</f>
        <v>7.7842788094632</v>
      </c>
      <c r="C726" s="37" t="n">
        <f aca="false">VLOOKUP(B726,'SC - SHOTS'!$A$3:$B$55,2)</f>
        <v>83</v>
      </c>
      <c r="D726" s="37" t="n">
        <f aca="false">IF(TOT!AK728&lt;400,IF(C726&gt;66,66,C726),C726)</f>
        <v>83</v>
      </c>
      <c r="E726" s="37" t="n">
        <f aca="false">IF(TOT!AK728&lt;200,IF(C726&gt;60,60,C726),C726)</f>
        <v>83</v>
      </c>
      <c r="F726" s="54" t="n">
        <f aca="false">(TOT!W728*60)/TOT!AK728</f>
        <v>0.824217756296104</v>
      </c>
      <c r="G726" s="58" t="n">
        <f aca="false">VLOOKUP(F726,'SC - GOALS'!$A$3:$B$55,2)</f>
        <v>81</v>
      </c>
      <c r="H726" s="58" t="n">
        <f aca="false">IF(TOT!AK728&lt;400,IF(G726&gt;66,66,G726),G726)</f>
        <v>81</v>
      </c>
      <c r="I726" s="58" t="n">
        <f aca="false">IF(TOT!AK728&lt;200,IF(H726&gt;60,60,H726),H726)</f>
        <v>81</v>
      </c>
      <c r="J726" s="58" t="n">
        <f aca="false">(E726+I726)/2</f>
        <v>82</v>
      </c>
      <c r="K726" s="58" t="n">
        <f aca="false">IF(TOT!AN728&lt;13.4,IF(J726&gt;73,73,J726),J726)</f>
        <v>73</v>
      </c>
      <c r="L726" s="58" t="n">
        <f aca="false">IF(TOT!AN728&lt;11,IF(K726&gt;66,66,K726),K726)</f>
        <v>73</v>
      </c>
    </row>
    <row r="727" customFormat="false" ht="13" hidden="false" customHeight="true" outlineLevel="0" collapsed="false">
      <c r="A727" s="17" t="s">
        <v>3346</v>
      </c>
      <c r="B727" s="50" t="n">
        <f aca="false">(TOT!AV729*60)/TOT!AK729</f>
        <v>8.16557981287213</v>
      </c>
      <c r="C727" s="37" t="n">
        <f aca="false">VLOOKUP(B727,'SC - SHOTS'!$A$3:$B$55,2)</f>
        <v>86</v>
      </c>
      <c r="D727" s="37" t="n">
        <f aca="false">IF(TOT!AK729&lt;400,IF(C727&gt;66,66,C727),C727)</f>
        <v>66</v>
      </c>
      <c r="E727" s="37" t="n">
        <f aca="false">IF(TOT!AK729&lt;200,IF(C727&gt;60,60,C727),C727)</f>
        <v>60</v>
      </c>
      <c r="F727" s="54" t="n">
        <f aca="false">(TOT!W729*60)/TOT!AK729</f>
        <v>1.70116246101503</v>
      </c>
      <c r="G727" s="58" t="n">
        <f aca="false">VLOOKUP(F727,'SC - GOALS'!$A$3:$B$55,2)</f>
        <v>98</v>
      </c>
      <c r="H727" s="58" t="n">
        <f aca="false">IF(TOT!AK729&lt;400,IF(G727&gt;66,66,G727),G727)</f>
        <v>66</v>
      </c>
      <c r="I727" s="58" t="n">
        <f aca="false">IF(TOT!AK729&lt;200,IF(H727&gt;60,60,H727),H727)</f>
        <v>60</v>
      </c>
      <c r="J727" s="58" t="n">
        <f aca="false">(E727+I727)/2</f>
        <v>60</v>
      </c>
      <c r="K727" s="58" t="n">
        <f aca="false">IF(TOT!AN729&lt;13.4,IF(J727&gt;73,73,J727),J727)</f>
        <v>60</v>
      </c>
      <c r="L727" s="58" t="n">
        <f aca="false">IF(TOT!AN729&lt;11,IF(K727&gt;66,66,K727),K727)</f>
        <v>60</v>
      </c>
    </row>
    <row r="728" customFormat="false" ht="13" hidden="false" customHeight="true" outlineLevel="0" collapsed="false">
      <c r="A728" s="17" t="s">
        <v>3350</v>
      </c>
      <c r="B728" s="50" t="n">
        <f aca="false">(TOT!AV730*60)/TOT!AK730</f>
        <v>6.26199063771008</v>
      </c>
      <c r="C728" s="37" t="n">
        <f aca="false">VLOOKUP(B728,'SC - SHOTS'!$A$3:$B$55,2)</f>
        <v>72</v>
      </c>
      <c r="D728" s="37" t="n">
        <f aca="false">IF(TOT!AK730&lt;400,IF(C728&gt;66,66,C728),C728)</f>
        <v>72</v>
      </c>
      <c r="E728" s="37" t="n">
        <f aca="false">IF(TOT!AK730&lt;200,IF(C728&gt;60,60,C728),C728)</f>
        <v>72</v>
      </c>
      <c r="F728" s="54" t="n">
        <f aca="false">(TOT!W730*60)/TOT!AK730</f>
        <v>1.05901312255391</v>
      </c>
      <c r="G728" s="58" t="n">
        <f aca="false">VLOOKUP(F728,'SC - GOALS'!$A$3:$B$55,2)</f>
        <v>88</v>
      </c>
      <c r="H728" s="58" t="n">
        <f aca="false">IF(TOT!AK730&lt;400,IF(G728&gt;66,66,G728),G728)</f>
        <v>88</v>
      </c>
      <c r="I728" s="58" t="n">
        <f aca="false">IF(TOT!AK730&lt;200,IF(H728&gt;60,60,H728),H728)</f>
        <v>88</v>
      </c>
      <c r="J728" s="58" t="n">
        <f aca="false">(E728+I728)/2</f>
        <v>80</v>
      </c>
      <c r="K728" s="58" t="n">
        <f aca="false">IF(TOT!AN730&lt;13.4,IF(J728&gt;73,73,J728),J728)</f>
        <v>80</v>
      </c>
      <c r="L728" s="58" t="n">
        <f aca="false">IF(TOT!AN730&lt;11,IF(K728&gt;66,66,K728),K728)</f>
        <v>80</v>
      </c>
    </row>
    <row r="729" customFormat="false" ht="13" hidden="false" customHeight="true" outlineLevel="0" collapsed="false">
      <c r="A729" s="17" t="s">
        <v>3353</v>
      </c>
      <c r="B729" s="50" t="n">
        <f aca="false">(TOT!AV731*60)/TOT!AK731</f>
        <v>6.42221177081158</v>
      </c>
      <c r="C729" s="37" t="n">
        <f aca="false">VLOOKUP(B729,'SC - SHOTS'!$A$3:$B$55,2)</f>
        <v>73</v>
      </c>
      <c r="D729" s="37" t="n">
        <f aca="false">IF(TOT!AK731&lt;400,IF(C729&gt;66,66,C729),C729)</f>
        <v>73</v>
      </c>
      <c r="E729" s="37" t="n">
        <f aca="false">IF(TOT!AK731&lt;200,IF(C729&gt;60,60,C729),C729)</f>
        <v>73</v>
      </c>
      <c r="F729" s="54" t="n">
        <f aca="false">(TOT!W731*60)/TOT!AK731</f>
        <v>0.525453690339129</v>
      </c>
      <c r="G729" s="58" t="n">
        <f aca="false">VLOOKUP(F729,'SC - GOALS'!$A$3:$B$55,2)</f>
        <v>71</v>
      </c>
      <c r="H729" s="58" t="n">
        <f aca="false">IF(TOT!AK731&lt;400,IF(G729&gt;66,66,G729),G729)</f>
        <v>71</v>
      </c>
      <c r="I729" s="58" t="n">
        <f aca="false">IF(TOT!AK731&lt;200,IF(H729&gt;60,60,H729),H729)</f>
        <v>71</v>
      </c>
      <c r="J729" s="58" t="n">
        <f aca="false">(E729+I729)/2</f>
        <v>72</v>
      </c>
      <c r="K729" s="58" t="n">
        <f aca="false">IF(TOT!AN731&lt;13.4,IF(J729&gt;73,73,J729),J729)</f>
        <v>72</v>
      </c>
      <c r="L729" s="58" t="n">
        <f aca="false">IF(TOT!AN731&lt;11,IF(K729&gt;66,66,K729),K729)</f>
        <v>72</v>
      </c>
    </row>
    <row r="730" customFormat="false" ht="13" hidden="false" customHeight="true" outlineLevel="0" collapsed="false">
      <c r="A730" s="17" t="s">
        <v>3356</v>
      </c>
      <c r="B730" s="50" t="n">
        <f aca="false">(TOT!AV732*60)/TOT!AK732</f>
        <v>5.85081261286306</v>
      </c>
      <c r="C730" s="37" t="n">
        <f aca="false">VLOOKUP(B730,'SC - SHOTS'!$A$3:$B$55,2)</f>
        <v>69</v>
      </c>
      <c r="D730" s="37" t="n">
        <f aca="false">IF(TOT!AK732&lt;400,IF(C730&gt;66,66,C730),C730)</f>
        <v>69</v>
      </c>
      <c r="E730" s="37" t="n">
        <f aca="false">IF(TOT!AK732&lt;200,IF(C730&gt;60,60,C730),C730)</f>
        <v>69</v>
      </c>
      <c r="F730" s="54" t="n">
        <f aca="false">(TOT!W732*60)/TOT!AK732</f>
        <v>0.550076399499946</v>
      </c>
      <c r="G730" s="58" t="n">
        <f aca="false">VLOOKUP(F730,'SC - GOALS'!$A$3:$B$55,2)</f>
        <v>72</v>
      </c>
      <c r="H730" s="58" t="n">
        <f aca="false">IF(TOT!AK732&lt;400,IF(G730&gt;66,66,G730),G730)</f>
        <v>72</v>
      </c>
      <c r="I730" s="58" t="n">
        <f aca="false">IF(TOT!AK732&lt;200,IF(H730&gt;60,60,H730),H730)</f>
        <v>72</v>
      </c>
      <c r="J730" s="58" t="n">
        <f aca="false">(E730+I730)/2</f>
        <v>70.5</v>
      </c>
      <c r="K730" s="58" t="n">
        <f aca="false">IF(TOT!AN732&lt;13.4,IF(J730&gt;73,73,J730),J730)</f>
        <v>70.5</v>
      </c>
      <c r="L730" s="58" t="n">
        <f aca="false">IF(TOT!AN732&lt;11,IF(K730&gt;66,66,K730),K730)</f>
        <v>70.5</v>
      </c>
    </row>
    <row r="731" customFormat="false" ht="13" hidden="false" customHeight="true" outlineLevel="0" collapsed="false">
      <c r="A731" s="17" t="s">
        <v>3360</v>
      </c>
      <c r="B731" s="50" t="n">
        <f aca="false">(TOT!AV733*60)/TOT!AK733</f>
        <v>7.5968003140796</v>
      </c>
      <c r="C731" s="37" t="n">
        <f aca="false">VLOOKUP(B731,'SC - SHOTS'!$A$3:$B$55,2)</f>
        <v>82</v>
      </c>
      <c r="D731" s="37" t="n">
        <f aca="false">IF(TOT!AK733&lt;400,IF(C731&gt;66,66,C731),C731)</f>
        <v>82</v>
      </c>
      <c r="E731" s="37" t="n">
        <f aca="false">IF(TOT!AK733&lt;200,IF(C731&gt;60,60,C731),C731)</f>
        <v>82</v>
      </c>
      <c r="F731" s="54" t="n">
        <f aca="false">(TOT!W733*60)/TOT!AK733</f>
        <v>0.647789174068803</v>
      </c>
      <c r="G731" s="58" t="n">
        <f aca="false">VLOOKUP(F731,'SC - GOALS'!$A$3:$B$55,2)</f>
        <v>75</v>
      </c>
      <c r="H731" s="58" t="n">
        <f aca="false">IF(TOT!AK733&lt;400,IF(G731&gt;66,66,G731),G731)</f>
        <v>75</v>
      </c>
      <c r="I731" s="58" t="n">
        <f aca="false">IF(TOT!AK733&lt;200,IF(H731&gt;60,60,H731),H731)</f>
        <v>75</v>
      </c>
      <c r="J731" s="58" t="n">
        <f aca="false">(E731+I731)/2</f>
        <v>78.5</v>
      </c>
      <c r="K731" s="58" t="n">
        <f aca="false">IF(TOT!AN733&lt;13.4,IF(J731&gt;73,73,J731),J731)</f>
        <v>73</v>
      </c>
      <c r="L731" s="58" t="n">
        <f aca="false">IF(TOT!AN733&lt;11,IF(K731&gt;66,66,K731),K731)</f>
        <v>73</v>
      </c>
    </row>
    <row r="732" customFormat="false" ht="13" hidden="false" customHeight="true" outlineLevel="0" collapsed="false">
      <c r="A732" s="17" t="s">
        <v>3365</v>
      </c>
      <c r="B732" s="50" t="n">
        <f aca="false">(TOT!AV734*60)/TOT!AK734</f>
        <v>5.28201453577644</v>
      </c>
      <c r="C732" s="37" t="n">
        <f aca="false">VLOOKUP(B732,'SC - SHOTS'!$A$3:$B$55,2)</f>
        <v>64</v>
      </c>
      <c r="D732" s="37" t="n">
        <f aca="false">IF(TOT!AK734&lt;400,IF(C732&gt;66,66,C732),C732)</f>
        <v>64</v>
      </c>
      <c r="E732" s="37" t="n">
        <f aca="false">IF(TOT!AK734&lt;200,IF(C732&gt;60,60,C732),C732)</f>
        <v>64</v>
      </c>
      <c r="F732" s="54" t="n">
        <f aca="false">(TOT!W734*60)/TOT!AK734</f>
        <v>0.61418773671819</v>
      </c>
      <c r="G732" s="58" t="n">
        <f aca="false">VLOOKUP(F732,'SC - GOALS'!$A$3:$B$55,2)</f>
        <v>74</v>
      </c>
      <c r="H732" s="58" t="n">
        <f aca="false">IF(TOT!AK734&lt;400,IF(G732&gt;66,66,G732),G732)</f>
        <v>74</v>
      </c>
      <c r="I732" s="58" t="n">
        <f aca="false">IF(TOT!AK734&lt;200,IF(H732&gt;60,60,H732),H732)</f>
        <v>74</v>
      </c>
      <c r="J732" s="58" t="n">
        <f aca="false">(E732+I732)/2</f>
        <v>69</v>
      </c>
      <c r="K732" s="58" t="n">
        <f aca="false">IF(TOT!AN734&lt;13.4,IF(J732&gt;73,73,J732),J732)</f>
        <v>69</v>
      </c>
      <c r="L732" s="58" t="n">
        <f aca="false">IF(TOT!AN734&lt;11,IF(K732&gt;66,66,K732),K732)</f>
        <v>69</v>
      </c>
    </row>
    <row r="733" customFormat="false" ht="13" hidden="false" customHeight="true" outlineLevel="0" collapsed="false">
      <c r="A733" s="17" t="s">
        <v>3369</v>
      </c>
      <c r="B733" s="50" t="n">
        <f aca="false">(TOT!AV735*60)/TOT!AK735</f>
        <v>5.89767285558265</v>
      </c>
      <c r="C733" s="37" t="n">
        <f aca="false">VLOOKUP(B733,'SC - SHOTS'!$A$3:$B$55,2)</f>
        <v>69</v>
      </c>
      <c r="D733" s="37" t="n">
        <f aca="false">IF(TOT!AK735&lt;400,IF(C733&gt;66,66,C733),C733)</f>
        <v>69</v>
      </c>
      <c r="E733" s="37" t="n">
        <f aca="false">IF(TOT!AK735&lt;200,IF(C733&gt;60,60,C733),C733)</f>
        <v>69</v>
      </c>
      <c r="F733" s="54" t="n">
        <f aca="false">(TOT!W735*60)/TOT!AK735</f>
        <v>0.604889523649503</v>
      </c>
      <c r="G733" s="58" t="n">
        <f aca="false">VLOOKUP(F733,'SC - GOALS'!$A$3:$B$55,2)</f>
        <v>74</v>
      </c>
      <c r="H733" s="58" t="n">
        <f aca="false">IF(TOT!AK735&lt;400,IF(G733&gt;66,66,G733),G733)</f>
        <v>74</v>
      </c>
      <c r="I733" s="58" t="n">
        <f aca="false">IF(TOT!AK735&lt;200,IF(H733&gt;60,60,H733),H733)</f>
        <v>74</v>
      </c>
      <c r="J733" s="58" t="n">
        <f aca="false">(E733+I733)/2</f>
        <v>71.5</v>
      </c>
      <c r="K733" s="58" t="n">
        <f aca="false">IF(TOT!AN735&lt;13.4,IF(J733&gt;73,73,J733),J733)</f>
        <v>71.5</v>
      </c>
      <c r="L733" s="58" t="n">
        <f aca="false">IF(TOT!AN735&lt;11,IF(K733&gt;66,66,K733),K733)</f>
        <v>71.5</v>
      </c>
    </row>
    <row r="734" customFormat="false" ht="13" hidden="false" customHeight="true" outlineLevel="0" collapsed="false">
      <c r="A734" s="17" t="s">
        <v>3373</v>
      </c>
      <c r="B734" s="50" t="n">
        <f aca="false">(TOT!AV736*60)/TOT!AK736</f>
        <v>6.85714285714286</v>
      </c>
      <c r="C734" s="37" t="n">
        <f aca="false">VLOOKUP(B734,'SC - SHOTS'!$A$3:$B$55,2)</f>
        <v>76</v>
      </c>
      <c r="D734" s="37" t="n">
        <f aca="false">IF(TOT!AK736&lt;400,IF(C734&gt;66,66,C734),C734)</f>
        <v>66</v>
      </c>
      <c r="E734" s="37" t="n">
        <f aca="false">IF(TOT!AK736&lt;200,IF(C734&gt;60,60,C734),C734)</f>
        <v>60</v>
      </c>
      <c r="F734" s="54" t="n">
        <f aca="false">(TOT!W736*60)/TOT!AK736</f>
        <v>0</v>
      </c>
      <c r="G734" s="58" t="n">
        <f aca="false">VLOOKUP(F734,'SC - GOALS'!$A$3:$B$55,2)</f>
        <v>47</v>
      </c>
      <c r="H734" s="58" t="n">
        <f aca="false">IF(TOT!AK736&lt;400,IF(G734&gt;66,66,G734),G734)</f>
        <v>47</v>
      </c>
      <c r="I734" s="58" t="n">
        <f aca="false">IF(TOT!AK736&lt;200,IF(H734&gt;60,60,H734),H734)</f>
        <v>47</v>
      </c>
      <c r="J734" s="58" t="n">
        <f aca="false">(E734+I734)/2</f>
        <v>53.5</v>
      </c>
      <c r="K734" s="58" t="n">
        <f aca="false">IF(TOT!AN736&lt;13.4,IF(J734&gt;73,73,J734),J734)</f>
        <v>53.5</v>
      </c>
      <c r="L734" s="58" t="n">
        <f aca="false">IF(TOT!AN736&lt;11,IF(K734&gt;66,66,K734),K734)</f>
        <v>53.5</v>
      </c>
    </row>
    <row r="735" customFormat="false" ht="13" hidden="false" customHeight="true" outlineLevel="0" collapsed="false">
      <c r="A735" s="17" t="s">
        <v>3376</v>
      </c>
      <c r="B735" s="50" t="n">
        <f aca="false">(TOT!AV737*60)/TOT!AK737</f>
        <v>4.04177865478175</v>
      </c>
      <c r="C735" s="37" t="n">
        <f aca="false">VLOOKUP(B735,'SC - SHOTS'!$A$3:$B$55,2)</f>
        <v>55</v>
      </c>
      <c r="D735" s="37" t="n">
        <f aca="false">IF(TOT!AK737&lt;400,IF(C735&gt;66,66,C735),C735)</f>
        <v>55</v>
      </c>
      <c r="E735" s="37" t="n">
        <f aca="false">IF(TOT!AK737&lt;200,IF(C735&gt;60,60,C735),C735)</f>
        <v>55</v>
      </c>
      <c r="F735" s="54" t="n">
        <f aca="false">(TOT!W737*60)/TOT!AK737</f>
        <v>0.16330418807199</v>
      </c>
      <c r="G735" s="58" t="n">
        <f aca="false">VLOOKUP(F735,'SC - GOALS'!$A$3:$B$55,2)</f>
        <v>54</v>
      </c>
      <c r="H735" s="58" t="n">
        <f aca="false">IF(TOT!AK737&lt;400,IF(G735&gt;66,66,G735),G735)</f>
        <v>54</v>
      </c>
      <c r="I735" s="58" t="n">
        <f aca="false">IF(TOT!AK737&lt;200,IF(H735&gt;60,60,H735),H735)</f>
        <v>54</v>
      </c>
      <c r="J735" s="58" t="n">
        <f aca="false">(E735+I735)/2</f>
        <v>54.5</v>
      </c>
      <c r="K735" s="58" t="n">
        <f aca="false">IF(TOT!AN737&lt;13.4,IF(J735&gt;73,73,J735),J735)</f>
        <v>54.5</v>
      </c>
      <c r="L735" s="58" t="n">
        <f aca="false">IF(TOT!AN737&lt;11,IF(K735&gt;66,66,K735),K735)</f>
        <v>54.5</v>
      </c>
    </row>
    <row r="736" customFormat="false" ht="13" hidden="false" customHeight="true" outlineLevel="0" collapsed="false">
      <c r="A736" s="17" t="s">
        <v>3379</v>
      </c>
      <c r="B736" s="50" t="n">
        <f aca="false">(TOT!AV738*60)/TOT!AK738</f>
        <v>3.75720130249648</v>
      </c>
      <c r="C736" s="37" t="n">
        <f aca="false">VLOOKUP(B736,'SC - SHOTS'!$A$3:$B$55,2)</f>
        <v>53</v>
      </c>
      <c r="D736" s="37" t="n">
        <f aca="false">IF(TOT!AK738&lt;400,IF(C736&gt;66,66,C736),C736)</f>
        <v>53</v>
      </c>
      <c r="E736" s="37" t="n">
        <f aca="false">IF(TOT!AK738&lt;200,IF(C736&gt;60,60,C736),C736)</f>
        <v>53</v>
      </c>
      <c r="F736" s="54" t="n">
        <f aca="false">(TOT!W738*60)/TOT!AK738</f>
        <v>0.300576104199719</v>
      </c>
      <c r="G736" s="58" t="n">
        <f aca="false">VLOOKUP(F736,'SC - GOALS'!$A$3:$B$55,2)</f>
        <v>61</v>
      </c>
      <c r="H736" s="58" t="n">
        <f aca="false">IF(TOT!AK738&lt;400,IF(G736&gt;66,66,G736),G736)</f>
        <v>61</v>
      </c>
      <c r="I736" s="58" t="n">
        <f aca="false">IF(TOT!AK738&lt;200,IF(H736&gt;60,60,H736),H736)</f>
        <v>61</v>
      </c>
      <c r="J736" s="58" t="n">
        <f aca="false">(E736+I736)/2</f>
        <v>57</v>
      </c>
      <c r="K736" s="58" t="n">
        <f aca="false">IF(TOT!AN738&lt;13.4,IF(J736&gt;73,73,J736),J736)</f>
        <v>57</v>
      </c>
      <c r="L736" s="58" t="n">
        <f aca="false">IF(TOT!AN738&lt;11,IF(K736&gt;66,66,K736),K736)</f>
        <v>57</v>
      </c>
    </row>
    <row r="737" customFormat="false" ht="13" hidden="false" customHeight="true" outlineLevel="0" collapsed="false">
      <c r="A737" s="17" t="s">
        <v>3381</v>
      </c>
      <c r="B737" s="50" t="n">
        <f aca="false">(TOT!AV739*60)/TOT!AK739</f>
        <v>2.51593011305243</v>
      </c>
      <c r="C737" s="37" t="n">
        <f aca="false">VLOOKUP(B737,'SC - SHOTS'!$A$3:$B$55,2)</f>
        <v>47</v>
      </c>
      <c r="D737" s="37" t="n">
        <f aca="false">IF(TOT!AK739&lt;400,IF(C737&gt;66,66,C737),C737)</f>
        <v>47</v>
      </c>
      <c r="E737" s="37" t="n">
        <f aca="false">IF(TOT!AK739&lt;200,IF(C737&gt;60,60,C737),C737)</f>
        <v>47</v>
      </c>
      <c r="F737" s="54" t="n">
        <f aca="false">(TOT!W739*60)/TOT!AK739</f>
        <v>0.0739979445015419</v>
      </c>
      <c r="G737" s="58" t="n">
        <f aca="false">VLOOKUP(F737,'SC - GOALS'!$A$3:$B$55,2)</f>
        <v>49</v>
      </c>
      <c r="H737" s="58" t="n">
        <f aca="false">IF(TOT!AK739&lt;400,IF(G737&gt;66,66,G737),G737)</f>
        <v>49</v>
      </c>
      <c r="I737" s="58" t="n">
        <f aca="false">IF(TOT!AK739&lt;200,IF(H737&gt;60,60,H737),H737)</f>
        <v>49</v>
      </c>
      <c r="J737" s="58" t="n">
        <f aca="false">(E737+I737)/2</f>
        <v>48</v>
      </c>
      <c r="K737" s="58" t="n">
        <f aca="false">IF(TOT!AN739&lt;13.4,IF(J737&gt;73,73,J737),J737)</f>
        <v>48</v>
      </c>
      <c r="L737" s="58" t="n">
        <f aca="false">IF(TOT!AN739&lt;11,IF(K737&gt;66,66,K737),K737)</f>
        <v>48</v>
      </c>
    </row>
    <row r="738" customFormat="false" ht="13" hidden="false" customHeight="true" outlineLevel="0" collapsed="false">
      <c r="A738" s="17" t="s">
        <v>3384</v>
      </c>
      <c r="B738" s="50" t="n">
        <f aca="false">(TOT!AV740*60)/TOT!AK740</f>
        <v>8.07882651923849</v>
      </c>
      <c r="C738" s="37" t="n">
        <f aca="false">VLOOKUP(B738,'SC - SHOTS'!$A$3:$B$55,2)</f>
        <v>85</v>
      </c>
      <c r="D738" s="37" t="n">
        <f aca="false">IF(TOT!AK740&lt;400,IF(C738&gt;66,66,C738),C738)</f>
        <v>85</v>
      </c>
      <c r="E738" s="37" t="n">
        <f aca="false">IF(TOT!AK740&lt;200,IF(C738&gt;60,60,C738),C738)</f>
        <v>85</v>
      </c>
      <c r="F738" s="54" t="n">
        <f aca="false">(TOT!W740*60)/TOT!AK740</f>
        <v>1.28405189709751</v>
      </c>
      <c r="G738" s="58" t="n">
        <f aca="false">VLOOKUP(F738,'SC - GOALS'!$A$3:$B$55,2)</f>
        <v>93</v>
      </c>
      <c r="H738" s="58" t="n">
        <f aca="false">IF(TOT!AK740&lt;400,IF(G738&gt;66,66,G738),G738)</f>
        <v>93</v>
      </c>
      <c r="I738" s="58" t="n">
        <f aca="false">IF(TOT!AK740&lt;200,IF(H738&gt;60,60,H738),H738)</f>
        <v>93</v>
      </c>
      <c r="J738" s="58" t="n">
        <f aca="false">(E738+I738)/2</f>
        <v>89</v>
      </c>
      <c r="K738" s="58" t="n">
        <f aca="false">IF(TOT!AN740&lt;13.4,IF(J738&gt;73,73,J738),J738)</f>
        <v>89</v>
      </c>
      <c r="L738" s="58" t="n">
        <f aca="false">IF(TOT!AN740&lt;11,IF(K738&gt;66,66,K738),K738)</f>
        <v>89</v>
      </c>
    </row>
    <row r="739" customFormat="false" ht="13" hidden="false" customHeight="true" outlineLevel="0" collapsed="false">
      <c r="A739" s="17" t="s">
        <v>3388</v>
      </c>
      <c r="B739" s="50" t="n">
        <f aca="false">(TOT!AV741*60)/TOT!AK741</f>
        <v>8.18424434120771</v>
      </c>
      <c r="C739" s="37" t="n">
        <f aca="false">VLOOKUP(B739,'SC - SHOTS'!$A$3:$B$55,2)</f>
        <v>86</v>
      </c>
      <c r="D739" s="37" t="n">
        <f aca="false">IF(TOT!AK741&lt;400,IF(C739&gt;66,66,C739),C739)</f>
        <v>86</v>
      </c>
      <c r="E739" s="37" t="n">
        <f aca="false">IF(TOT!AK741&lt;200,IF(C739&gt;60,60,C739),C739)</f>
        <v>86</v>
      </c>
      <c r="F739" s="54" t="n">
        <f aca="false">(TOT!W741*60)/TOT!AK741</f>
        <v>0.8540081051695</v>
      </c>
      <c r="G739" s="58" t="n">
        <f aca="false">VLOOKUP(F739,'SC - GOALS'!$A$3:$B$55,2)</f>
        <v>82</v>
      </c>
      <c r="H739" s="58" t="n">
        <f aca="false">IF(TOT!AK741&lt;400,IF(G739&gt;66,66,G739),G739)</f>
        <v>82</v>
      </c>
      <c r="I739" s="58" t="n">
        <f aca="false">IF(TOT!AK741&lt;200,IF(H739&gt;60,60,H739),H739)</f>
        <v>82</v>
      </c>
      <c r="J739" s="58" t="n">
        <f aca="false">(E739+I739)/2</f>
        <v>84</v>
      </c>
      <c r="K739" s="58" t="n">
        <f aca="false">IF(TOT!AN741&lt;13.4,IF(J739&gt;73,73,J739),J739)</f>
        <v>84</v>
      </c>
      <c r="L739" s="58" t="n">
        <f aca="false">IF(TOT!AN741&lt;11,IF(K739&gt;66,66,K739),K739)</f>
        <v>84</v>
      </c>
    </row>
    <row r="740" customFormat="false" ht="13" hidden="false" customHeight="true" outlineLevel="0" collapsed="false">
      <c r="A740" s="17" t="s">
        <v>3390</v>
      </c>
      <c r="B740" s="50" t="n">
        <f aca="false">(TOT!AV742*60)/TOT!AK742</f>
        <v>8.82070949185043</v>
      </c>
      <c r="C740" s="37" t="n">
        <f aca="false">VLOOKUP(B740,'SC - SHOTS'!$A$3:$B$55,2)</f>
        <v>89</v>
      </c>
      <c r="D740" s="37" t="n">
        <f aca="false">IF(TOT!AK742&lt;400,IF(C740&gt;66,66,C740),C740)</f>
        <v>89</v>
      </c>
      <c r="E740" s="37" t="n">
        <f aca="false">IF(TOT!AK742&lt;200,IF(C740&gt;60,60,C740),C740)</f>
        <v>89</v>
      </c>
      <c r="F740" s="54" t="n">
        <f aca="false">(TOT!W742*60)/TOT!AK742</f>
        <v>0.479386385426654</v>
      </c>
      <c r="G740" s="58" t="n">
        <f aca="false">VLOOKUP(F740,'SC - GOALS'!$A$3:$B$55,2)</f>
        <v>69</v>
      </c>
      <c r="H740" s="58" t="n">
        <f aca="false">IF(TOT!AK742&lt;400,IF(G740&gt;66,66,G740),G740)</f>
        <v>69</v>
      </c>
      <c r="I740" s="58" t="n">
        <f aca="false">IF(TOT!AK742&lt;200,IF(H740&gt;60,60,H740),H740)</f>
        <v>69</v>
      </c>
      <c r="J740" s="58" t="n">
        <f aca="false">(E740+I740)/2</f>
        <v>79</v>
      </c>
      <c r="K740" s="58" t="n">
        <f aca="false">IF(TOT!AN742&lt;13.4,IF(J740&gt;73,73,J740),J740)</f>
        <v>79</v>
      </c>
      <c r="L740" s="58" t="n">
        <f aca="false">IF(TOT!AN742&lt;11,IF(K740&gt;66,66,K740),K740)</f>
        <v>79</v>
      </c>
    </row>
    <row r="741" customFormat="false" ht="13" hidden="false" customHeight="true" outlineLevel="0" collapsed="false">
      <c r="A741" s="17" t="s">
        <v>3393</v>
      </c>
      <c r="B741" s="50" t="n">
        <f aca="false">(TOT!AV743*60)/TOT!AK743</f>
        <v>4.1995333851794</v>
      </c>
      <c r="C741" s="37" t="n">
        <f aca="false">VLOOKUP(B741,'SC - SHOTS'!$A$3:$B$55,2)</f>
        <v>56</v>
      </c>
      <c r="D741" s="37" t="n">
        <f aca="false">IF(TOT!AK743&lt;400,IF(C741&gt;66,66,C741),C741)</f>
        <v>56</v>
      </c>
      <c r="E741" s="37" t="n">
        <f aca="false">IF(TOT!AK743&lt;200,IF(C741&gt;60,60,C741),C741)</f>
        <v>56</v>
      </c>
      <c r="F741" s="54" t="n">
        <f aca="false">(TOT!W743*60)/TOT!AK743</f>
        <v>0.399955560493276</v>
      </c>
      <c r="G741" s="58" t="n">
        <f aca="false">VLOOKUP(F741,'SC - GOALS'!$A$3:$B$55,2)</f>
        <v>65</v>
      </c>
      <c r="H741" s="58" t="n">
        <f aca="false">IF(TOT!AK743&lt;400,IF(G741&gt;66,66,G741),G741)</f>
        <v>65</v>
      </c>
      <c r="I741" s="58" t="n">
        <f aca="false">IF(TOT!AK743&lt;200,IF(H741&gt;60,60,H741),H741)</f>
        <v>65</v>
      </c>
      <c r="J741" s="58" t="n">
        <f aca="false">(E741+I741)/2</f>
        <v>60.5</v>
      </c>
      <c r="K741" s="58" t="n">
        <f aca="false">IF(TOT!AN743&lt;13.4,IF(J741&gt;73,73,J741),J741)</f>
        <v>60.5</v>
      </c>
      <c r="L741" s="58" t="n">
        <f aca="false">IF(TOT!AN743&lt;11,IF(K741&gt;66,66,K741),K741)</f>
        <v>60.5</v>
      </c>
    </row>
    <row r="742" customFormat="false" ht="13" hidden="false" customHeight="true" outlineLevel="0" collapsed="false">
      <c r="A742" s="17" t="s">
        <v>3397</v>
      </c>
      <c r="B742" s="50" t="n">
        <f aca="false">(TOT!AV744*60)/TOT!AK744</f>
        <v>7.11580736334581</v>
      </c>
      <c r="C742" s="37" t="n">
        <f aca="false">VLOOKUP(B742,'SC - SHOTS'!$A$3:$B$55,2)</f>
        <v>78</v>
      </c>
      <c r="D742" s="37" t="n">
        <f aca="false">IF(TOT!AK744&lt;400,IF(C742&gt;66,66,C742),C742)</f>
        <v>78</v>
      </c>
      <c r="E742" s="37" t="n">
        <f aca="false">IF(TOT!AK744&lt;200,IF(C742&gt;60,60,C742),C742)</f>
        <v>78</v>
      </c>
      <c r="F742" s="54" t="n">
        <f aca="false">(TOT!W744*60)/TOT!AK744</f>
        <v>0.864537343210238</v>
      </c>
      <c r="G742" s="58" t="n">
        <f aca="false">VLOOKUP(F742,'SC - GOALS'!$A$3:$B$55,2)</f>
        <v>83</v>
      </c>
      <c r="H742" s="58" t="n">
        <f aca="false">IF(TOT!AK744&lt;400,IF(G742&gt;66,66,G742),G742)</f>
        <v>83</v>
      </c>
      <c r="I742" s="58" t="n">
        <f aca="false">IF(TOT!AK744&lt;200,IF(H742&gt;60,60,H742),H742)</f>
        <v>83</v>
      </c>
      <c r="J742" s="58" t="n">
        <f aca="false">(E742+I742)/2</f>
        <v>80.5</v>
      </c>
      <c r="K742" s="58" t="n">
        <f aca="false">IF(TOT!AN744&lt;13.4,IF(J742&gt;73,73,J742),J742)</f>
        <v>80.5</v>
      </c>
      <c r="L742" s="58" t="n">
        <f aca="false">IF(TOT!AN744&lt;11,IF(K742&gt;66,66,K742),K742)</f>
        <v>80.5</v>
      </c>
    </row>
    <row r="743" customFormat="false" ht="13" hidden="false" customHeight="true" outlineLevel="0" collapsed="false">
      <c r="A743" s="17" t="s">
        <v>3400</v>
      </c>
      <c r="B743" s="50" t="n">
        <f aca="false">(TOT!AV745*60)/TOT!AK745</f>
        <v>3.43598880122173</v>
      </c>
      <c r="C743" s="37" t="n">
        <f aca="false">VLOOKUP(B743,'SC - SHOTS'!$A$3:$B$55,2)</f>
        <v>51</v>
      </c>
      <c r="D743" s="37" t="n">
        <f aca="false">IF(TOT!AK745&lt;400,IF(C743&gt;66,66,C743),C743)</f>
        <v>51</v>
      </c>
      <c r="E743" s="37" t="n">
        <f aca="false">IF(TOT!AK745&lt;200,IF(C743&gt;60,60,C743),C743)</f>
        <v>51</v>
      </c>
      <c r="F743" s="54" t="n">
        <f aca="false">(TOT!W745*60)/TOT!AK745</f>
        <v>0.229065920081449</v>
      </c>
      <c r="G743" s="58" t="n">
        <f aca="false">VLOOKUP(F743,'SC - GOALS'!$A$3:$B$55,2)</f>
        <v>57</v>
      </c>
      <c r="H743" s="58" t="n">
        <f aca="false">IF(TOT!AK745&lt;400,IF(G743&gt;66,66,G743),G743)</f>
        <v>57</v>
      </c>
      <c r="I743" s="58" t="n">
        <f aca="false">IF(TOT!AK745&lt;200,IF(H743&gt;60,60,H743),H743)</f>
        <v>57</v>
      </c>
      <c r="J743" s="58" t="n">
        <f aca="false">(E743+I743)/2</f>
        <v>54</v>
      </c>
      <c r="K743" s="58" t="n">
        <f aca="false">IF(TOT!AN745&lt;13.4,IF(J743&gt;73,73,J743),J743)</f>
        <v>54</v>
      </c>
      <c r="L743" s="58" t="n">
        <f aca="false">IF(TOT!AN745&lt;11,IF(K743&gt;66,66,K743),K743)</f>
        <v>54</v>
      </c>
    </row>
    <row r="744" customFormat="false" ht="13" hidden="false" customHeight="true" outlineLevel="0" collapsed="false">
      <c r="A744" s="17" t="s">
        <v>3403</v>
      </c>
      <c r="B744" s="50" t="n">
        <f aca="false">(TOT!AV746*60)/TOT!AK746</f>
        <v>7.06702455831097</v>
      </c>
      <c r="C744" s="37" t="n">
        <f aca="false">VLOOKUP(B744,'SC - SHOTS'!$A$3:$B$55,2)</f>
        <v>78</v>
      </c>
      <c r="D744" s="37" t="n">
        <f aca="false">IF(TOT!AK746&lt;400,IF(C744&gt;66,66,C744),C744)</f>
        <v>78</v>
      </c>
      <c r="E744" s="37" t="n">
        <f aca="false">IF(TOT!AK746&lt;200,IF(C744&gt;60,60,C744),C744)</f>
        <v>78</v>
      </c>
      <c r="F744" s="54" t="n">
        <f aca="false">(TOT!W746*60)/TOT!AK746</f>
        <v>0.624974960939065</v>
      </c>
      <c r="G744" s="58" t="n">
        <f aca="false">VLOOKUP(F744,'SC - GOALS'!$A$3:$B$55,2)</f>
        <v>75</v>
      </c>
      <c r="H744" s="58" t="n">
        <f aca="false">IF(TOT!AK746&lt;400,IF(G744&gt;66,66,G744),G744)</f>
        <v>75</v>
      </c>
      <c r="I744" s="58" t="n">
        <f aca="false">IF(TOT!AK746&lt;200,IF(H744&gt;60,60,H744),H744)</f>
        <v>75</v>
      </c>
      <c r="J744" s="58" t="n">
        <f aca="false">(E744+I744)/2</f>
        <v>76.5</v>
      </c>
      <c r="K744" s="58" t="n">
        <f aca="false">IF(TOT!AN746&lt;13.4,IF(J744&gt;73,73,J744),J744)</f>
        <v>76.5</v>
      </c>
      <c r="L744" s="58" t="n">
        <f aca="false">IF(TOT!AN746&lt;11,IF(K744&gt;66,66,K744),K744)</f>
        <v>76.5</v>
      </c>
    </row>
    <row r="745" customFormat="false" ht="13" hidden="false" customHeight="true" outlineLevel="0" collapsed="false">
      <c r="A745" s="17" t="s">
        <v>3405</v>
      </c>
      <c r="B745" s="50" t="n">
        <f aca="false">(TOT!AV747*60)/TOT!AK747</f>
        <v>4.2803108890982</v>
      </c>
      <c r="C745" s="37" t="n">
        <f aca="false">VLOOKUP(B745,'SC - SHOTS'!$A$3:$B$55,2)</f>
        <v>57</v>
      </c>
      <c r="D745" s="37" t="n">
        <f aca="false">IF(TOT!AK747&lt;400,IF(C745&gt;66,66,C745),C745)</f>
        <v>57</v>
      </c>
      <c r="E745" s="37" t="n">
        <f aca="false">IF(TOT!AK747&lt;200,IF(C745&gt;60,60,C745),C745)</f>
        <v>57</v>
      </c>
      <c r="F745" s="54" t="n">
        <f aca="false">(TOT!W747*60)/TOT!AK747</f>
        <v>0.172361512312679</v>
      </c>
      <c r="G745" s="58" t="n">
        <f aca="false">VLOOKUP(F745,'SC - GOALS'!$A$3:$B$55,2)</f>
        <v>54</v>
      </c>
      <c r="H745" s="58" t="n">
        <f aca="false">IF(TOT!AK747&lt;400,IF(G745&gt;66,66,G745),G745)</f>
        <v>54</v>
      </c>
      <c r="I745" s="58" t="n">
        <f aca="false">IF(TOT!AK747&lt;200,IF(H745&gt;60,60,H745),H745)</f>
        <v>54</v>
      </c>
      <c r="J745" s="58" t="n">
        <f aca="false">(E745+I745)/2</f>
        <v>55.5</v>
      </c>
      <c r="K745" s="58" t="n">
        <f aca="false">IF(TOT!AN747&lt;13.4,IF(J745&gt;73,73,J745),J745)</f>
        <v>55.5</v>
      </c>
      <c r="L745" s="58" t="n">
        <f aca="false">IF(TOT!AN747&lt;11,IF(K745&gt;66,66,K745),K745)</f>
        <v>55.5</v>
      </c>
    </row>
    <row r="746" customFormat="false" ht="13" hidden="false" customHeight="true" outlineLevel="0" collapsed="false">
      <c r="A746" s="17" t="s">
        <v>3409</v>
      </c>
      <c r="B746" s="50" t="n">
        <f aca="false">(TOT!AV748*60)/TOT!AK748</f>
        <v>7.97741707833473</v>
      </c>
      <c r="C746" s="37" t="n">
        <f aca="false">VLOOKUP(B746,'SC - SHOTS'!$A$3:$B$55,2)</f>
        <v>84</v>
      </c>
      <c r="D746" s="37" t="n">
        <f aca="false">IF(TOT!AK748&lt;400,IF(C746&gt;66,66,C746),C746)</f>
        <v>84</v>
      </c>
      <c r="E746" s="37" t="n">
        <f aca="false">IF(TOT!AK748&lt;200,IF(C746&gt;60,60,C746),C746)</f>
        <v>84</v>
      </c>
      <c r="F746" s="54" t="n">
        <f aca="false">(TOT!W748*60)/TOT!AK748</f>
        <v>0.558927311220905</v>
      </c>
      <c r="G746" s="58" t="n">
        <f aca="false">VLOOKUP(F746,'SC - GOALS'!$A$3:$B$55,2)</f>
        <v>72</v>
      </c>
      <c r="H746" s="58" t="n">
        <f aca="false">IF(TOT!AK748&lt;400,IF(G746&gt;66,66,G746),G746)</f>
        <v>72</v>
      </c>
      <c r="I746" s="58" t="n">
        <f aca="false">IF(TOT!AK748&lt;200,IF(H746&gt;60,60,H746),H746)</f>
        <v>72</v>
      </c>
      <c r="J746" s="58" t="n">
        <f aca="false">(E746+I746)/2</f>
        <v>78</v>
      </c>
      <c r="K746" s="58" t="n">
        <f aca="false">IF(TOT!AN748&lt;13.4,IF(J746&gt;73,73,J746),J746)</f>
        <v>78</v>
      </c>
      <c r="L746" s="58" t="n">
        <f aca="false">IF(TOT!AN748&lt;11,IF(K746&gt;66,66,K746),K746)</f>
        <v>78</v>
      </c>
    </row>
    <row r="747" customFormat="false" ht="13" hidden="false" customHeight="true" outlineLevel="0" collapsed="false">
      <c r="A747" s="17" t="s">
        <v>3412</v>
      </c>
      <c r="B747" s="50" t="n">
        <f aca="false">(TOT!AV749*60)/TOT!AK749</f>
        <v>8.79972575380416</v>
      </c>
      <c r="C747" s="37" t="n">
        <f aca="false">VLOOKUP(B747,'SC - SHOTS'!$A$3:$B$55,2)</f>
        <v>89</v>
      </c>
      <c r="D747" s="37" t="n">
        <f aca="false">IF(TOT!AK749&lt;400,IF(C747&gt;66,66,C747),C747)</f>
        <v>89</v>
      </c>
      <c r="E747" s="37" t="n">
        <f aca="false">IF(TOT!AK749&lt;200,IF(C747&gt;60,60,C747),C747)</f>
        <v>89</v>
      </c>
      <c r="F747" s="54" t="n">
        <f aca="false">(TOT!W749*60)/TOT!AK749</f>
        <v>0.536568643524644</v>
      </c>
      <c r="G747" s="58" t="n">
        <f aca="false">VLOOKUP(F747,'SC - GOALS'!$A$3:$B$55,2)</f>
        <v>71</v>
      </c>
      <c r="H747" s="58" t="n">
        <f aca="false">IF(TOT!AK749&lt;400,IF(G747&gt;66,66,G747),G747)</f>
        <v>71</v>
      </c>
      <c r="I747" s="58" t="n">
        <f aca="false">IF(TOT!AK749&lt;200,IF(H747&gt;60,60,H747),H747)</f>
        <v>71</v>
      </c>
      <c r="J747" s="58" t="n">
        <f aca="false">(E747+I747)/2</f>
        <v>80</v>
      </c>
      <c r="K747" s="58" t="n">
        <f aca="false">IF(TOT!AN749&lt;13.4,IF(J747&gt;73,73,J747),J747)</f>
        <v>80</v>
      </c>
      <c r="L747" s="58" t="n">
        <f aca="false">IF(TOT!AN749&lt;11,IF(K747&gt;66,66,K747),K747)</f>
        <v>80</v>
      </c>
    </row>
    <row r="748" customFormat="false" ht="13" hidden="false" customHeight="true" outlineLevel="0" collapsed="false">
      <c r="A748" s="17" t="s">
        <v>3416</v>
      </c>
      <c r="B748" s="50" t="n">
        <f aca="false">(TOT!AV750*60)/TOT!AK750</f>
        <v>8.04383223000017</v>
      </c>
      <c r="C748" s="37" t="n">
        <f aca="false">VLOOKUP(B748,'SC - SHOTS'!$A$3:$B$55,2)</f>
        <v>85</v>
      </c>
      <c r="D748" s="37" t="n">
        <f aca="false">IF(TOT!AK750&lt;400,IF(C748&gt;66,66,C748),C748)</f>
        <v>85</v>
      </c>
      <c r="E748" s="37" t="n">
        <f aca="false">IF(TOT!AK750&lt;200,IF(C748&gt;60,60,C748),C748)</f>
        <v>85</v>
      </c>
      <c r="F748" s="54" t="n">
        <f aca="false">(TOT!W750*60)/TOT!AK750</f>
        <v>1.06965854122343</v>
      </c>
      <c r="G748" s="58" t="n">
        <f aca="false">VLOOKUP(F748,'SC - GOALS'!$A$3:$B$55,2)</f>
        <v>89</v>
      </c>
      <c r="H748" s="58" t="n">
        <f aca="false">IF(TOT!AK750&lt;400,IF(G748&gt;66,66,G748),G748)</f>
        <v>89</v>
      </c>
      <c r="I748" s="58" t="n">
        <f aca="false">IF(TOT!AK750&lt;200,IF(H748&gt;60,60,H748),H748)</f>
        <v>89</v>
      </c>
      <c r="J748" s="58" t="n">
        <f aca="false">(E748+I748)/2</f>
        <v>87</v>
      </c>
      <c r="K748" s="58" t="n">
        <f aca="false">IF(TOT!AN750&lt;13.4,IF(J748&gt;73,73,J748),J748)</f>
        <v>87</v>
      </c>
      <c r="L748" s="58" t="n">
        <f aca="false">IF(TOT!AN750&lt;11,IF(K748&gt;66,66,K748),K748)</f>
        <v>87</v>
      </c>
    </row>
    <row r="749" customFormat="false" ht="13" hidden="false" customHeight="true" outlineLevel="0" collapsed="false">
      <c r="A749" s="17" t="s">
        <v>3420</v>
      </c>
      <c r="B749" s="50" t="n">
        <f aca="false">(TOT!AV751*60)/TOT!AK751</f>
        <v>7.88608981380048</v>
      </c>
      <c r="C749" s="37" t="n">
        <f aca="false">VLOOKUP(B749,'SC - SHOTS'!$A$3:$B$55,2)</f>
        <v>84</v>
      </c>
      <c r="D749" s="37" t="n">
        <f aca="false">IF(TOT!AK751&lt;400,IF(C749&gt;66,66,C749),C749)</f>
        <v>66</v>
      </c>
      <c r="E749" s="37" t="n">
        <f aca="false">IF(TOT!AK751&lt;200,IF(C749&gt;60,60,C749),C749)</f>
        <v>60</v>
      </c>
      <c r="F749" s="54" t="n">
        <f aca="false">(TOT!W751*60)/TOT!AK751</f>
        <v>3.94304490690024</v>
      </c>
      <c r="G749" s="58" t="n">
        <f aca="false">VLOOKUP(F749,'SC - GOALS'!$A$3:$B$55,2)</f>
        <v>99</v>
      </c>
      <c r="H749" s="58" t="n">
        <f aca="false">IF(TOT!AK751&lt;400,IF(G749&gt;66,66,G749),G749)</f>
        <v>66</v>
      </c>
      <c r="I749" s="58" t="n">
        <f aca="false">IF(TOT!AK751&lt;200,IF(H749&gt;60,60,H749),H749)</f>
        <v>60</v>
      </c>
      <c r="J749" s="58" t="n">
        <f aca="false">(E749+I749)/2</f>
        <v>60</v>
      </c>
      <c r="K749" s="58" t="n">
        <f aca="false">IF(TOT!AN751&lt;13.4,IF(J749&gt;73,73,J749),J749)</f>
        <v>60</v>
      </c>
      <c r="L749" s="58" t="n">
        <f aca="false">IF(TOT!AN751&lt;11,IF(K749&gt;66,66,K749),K749)</f>
        <v>60</v>
      </c>
    </row>
    <row r="750" customFormat="false" ht="13" hidden="false" customHeight="true" outlineLevel="0" collapsed="false">
      <c r="A750" s="17" t="s">
        <v>3424</v>
      </c>
      <c r="B750" s="50" t="n">
        <f aca="false">(TOT!AV752*60)/TOT!AK752</f>
        <v>5.39406652682061</v>
      </c>
      <c r="C750" s="37" t="n">
        <f aca="false">VLOOKUP(B750,'SC - SHOTS'!$A$3:$B$55,2)</f>
        <v>65</v>
      </c>
      <c r="D750" s="37" t="n">
        <f aca="false">IF(TOT!AK752&lt;400,IF(C750&gt;66,66,C750),C750)</f>
        <v>65</v>
      </c>
      <c r="E750" s="37" t="n">
        <f aca="false">IF(TOT!AK752&lt;200,IF(C750&gt;60,60,C750),C750)</f>
        <v>65</v>
      </c>
      <c r="F750" s="54" t="n">
        <f aca="false">(TOT!W752*60)/TOT!AK752</f>
        <v>0.148801835222637</v>
      </c>
      <c r="G750" s="58" t="n">
        <f aca="false">VLOOKUP(F750,'SC - GOALS'!$A$3:$B$55,2)</f>
        <v>52</v>
      </c>
      <c r="H750" s="58" t="n">
        <f aca="false">IF(TOT!AK752&lt;400,IF(G750&gt;66,66,G750),G750)</f>
        <v>52</v>
      </c>
      <c r="I750" s="58" t="n">
        <f aca="false">IF(TOT!AK752&lt;200,IF(H750&gt;60,60,H750),H750)</f>
        <v>52</v>
      </c>
      <c r="J750" s="58" t="n">
        <f aca="false">(E750+I750)/2</f>
        <v>58.5</v>
      </c>
      <c r="K750" s="58" t="n">
        <f aca="false">IF(TOT!AN752&lt;13.4,IF(J750&gt;73,73,J750),J750)</f>
        <v>58.5</v>
      </c>
      <c r="L750" s="58" t="n">
        <f aca="false">IF(TOT!AN752&lt;11,IF(K750&gt;66,66,K750),K750)</f>
        <v>58.5</v>
      </c>
    </row>
    <row r="751" customFormat="false" ht="13" hidden="false" customHeight="true" outlineLevel="0" collapsed="false">
      <c r="A751" s="17" t="s">
        <v>3429</v>
      </c>
      <c r="B751" s="50" t="n">
        <f aca="false">(TOT!AV753*60)/TOT!AK753</f>
        <v>4.55696202531646</v>
      </c>
      <c r="C751" s="37" t="n">
        <f aca="false">VLOOKUP(B751,'SC - SHOTS'!$A$3:$B$55,2)</f>
        <v>59</v>
      </c>
      <c r="D751" s="37" t="n">
        <f aca="false">IF(TOT!AK753&lt;400,IF(C751&gt;66,66,C751),C751)</f>
        <v>59</v>
      </c>
      <c r="E751" s="37" t="n">
        <f aca="false">IF(TOT!AK753&lt;200,IF(C751&gt;60,60,C751),C751)</f>
        <v>59</v>
      </c>
      <c r="F751" s="54" t="n">
        <f aca="false">(TOT!W753*60)/TOT!AK753</f>
        <v>0.506329113924051</v>
      </c>
      <c r="G751" s="58" t="n">
        <f aca="false">VLOOKUP(F751,'SC - GOALS'!$A$3:$B$55,2)</f>
        <v>70</v>
      </c>
      <c r="H751" s="58" t="n">
        <f aca="false">IF(TOT!AK753&lt;400,IF(G751&gt;66,66,G751),G751)</f>
        <v>66</v>
      </c>
      <c r="I751" s="58" t="n">
        <f aca="false">IF(TOT!AK753&lt;200,IF(H751&gt;60,60,H751),H751)</f>
        <v>60</v>
      </c>
      <c r="J751" s="58" t="n">
        <f aca="false">(E751+I751)/2</f>
        <v>59.5</v>
      </c>
      <c r="K751" s="58" t="n">
        <f aca="false">IF(TOT!AN753&lt;13.4,IF(J751&gt;73,73,J751),J751)</f>
        <v>59.5</v>
      </c>
      <c r="L751" s="58" t="n">
        <f aca="false">IF(TOT!AN753&lt;11,IF(K751&gt;66,66,K751),K751)</f>
        <v>59.5</v>
      </c>
    </row>
    <row r="752" customFormat="false" ht="13" hidden="false" customHeight="true" outlineLevel="0" collapsed="false">
      <c r="A752" s="17" t="s">
        <v>3434</v>
      </c>
      <c r="B752" s="50" t="n">
        <f aca="false">(TOT!AV754*60)/TOT!AK754</f>
        <v>3.91208165694242</v>
      </c>
      <c r="C752" s="37" t="n">
        <f aca="false">VLOOKUP(B752,'SC - SHOTS'!$A$3:$B$55,2)</f>
        <v>54</v>
      </c>
      <c r="D752" s="37" t="n">
        <f aca="false">IF(TOT!AK754&lt;400,IF(C752&gt;66,66,C752),C752)</f>
        <v>54</v>
      </c>
      <c r="E752" s="37" t="n">
        <f aca="false">IF(TOT!AK754&lt;200,IF(C752&gt;60,60,C752),C752)</f>
        <v>54</v>
      </c>
      <c r="F752" s="54" t="n">
        <f aca="false">(TOT!W754*60)/TOT!AK754</f>
        <v>0.186289602711544</v>
      </c>
      <c r="G752" s="58" t="n">
        <f aca="false">VLOOKUP(F752,'SC - GOALS'!$A$3:$B$55,2)</f>
        <v>55</v>
      </c>
      <c r="H752" s="58" t="n">
        <f aca="false">IF(TOT!AK754&lt;400,IF(G752&gt;66,66,G752),G752)</f>
        <v>55</v>
      </c>
      <c r="I752" s="58" t="n">
        <f aca="false">IF(TOT!AK754&lt;200,IF(H752&gt;60,60,H752),H752)</f>
        <v>55</v>
      </c>
      <c r="J752" s="58" t="n">
        <f aca="false">(E752+I752)/2</f>
        <v>54.5</v>
      </c>
      <c r="K752" s="58" t="n">
        <f aca="false">IF(TOT!AN754&lt;13.4,IF(J752&gt;73,73,J752),J752)</f>
        <v>54.5</v>
      </c>
      <c r="L752" s="58" t="n">
        <f aca="false">IF(TOT!AN754&lt;11,IF(K752&gt;66,66,K752),K752)</f>
        <v>54.5</v>
      </c>
    </row>
    <row r="753" customFormat="false" ht="13" hidden="false" customHeight="true" outlineLevel="0" collapsed="false">
      <c r="A753" s="17" t="s">
        <v>3440</v>
      </c>
      <c r="B753" s="50" t="n">
        <f aca="false">(TOT!AV755*60)/TOT!AK755</f>
        <v>1.8977332630469</v>
      </c>
      <c r="C753" s="37" t="n">
        <f aca="false">VLOOKUP(B753,'SC - SHOTS'!$A$3:$B$55,2)</f>
        <v>47</v>
      </c>
      <c r="D753" s="37" t="n">
        <f aca="false">IF(TOT!AK755&lt;400,IF(C753&gt;66,66,C753),C753)</f>
        <v>47</v>
      </c>
      <c r="E753" s="37" t="n">
        <f aca="false">IF(TOT!AK755&lt;200,IF(C753&gt;60,60,C753),C753)</f>
        <v>47</v>
      </c>
      <c r="F753" s="54" t="n">
        <f aca="false">(TOT!W755*60)/TOT!AK755</f>
        <v>0</v>
      </c>
      <c r="G753" s="58" t="n">
        <f aca="false">VLOOKUP(F753,'SC - GOALS'!$A$3:$B$55,2)</f>
        <v>47</v>
      </c>
      <c r="H753" s="58" t="n">
        <f aca="false">IF(TOT!AK755&lt;400,IF(G753&gt;66,66,G753),G753)</f>
        <v>47</v>
      </c>
      <c r="I753" s="58" t="n">
        <f aca="false">IF(TOT!AK755&lt;200,IF(H753&gt;60,60,H753),H753)</f>
        <v>47</v>
      </c>
      <c r="J753" s="58" t="n">
        <f aca="false">(E753+I753)/2</f>
        <v>47</v>
      </c>
      <c r="K753" s="58" t="n">
        <f aca="false">IF(TOT!AN755&lt;13.4,IF(J753&gt;73,73,J753),J753)</f>
        <v>47</v>
      </c>
      <c r="L753" s="58" t="n">
        <f aca="false">IF(TOT!AN755&lt;11,IF(K753&gt;66,66,K753),K753)</f>
        <v>47</v>
      </c>
    </row>
    <row r="754" customFormat="false" ht="13" hidden="false" customHeight="true" outlineLevel="0" collapsed="false">
      <c r="A754" s="17" t="s">
        <v>3444</v>
      </c>
      <c r="B754" s="50" t="n">
        <f aca="false">(TOT!AV756*60)/TOT!AK756</f>
        <v>3.94752300763661</v>
      </c>
      <c r="C754" s="37" t="n">
        <f aca="false">VLOOKUP(B754,'SC - SHOTS'!$A$3:$B$55,2)</f>
        <v>54</v>
      </c>
      <c r="D754" s="37" t="n">
        <f aca="false">IF(TOT!AK756&lt;400,IF(C754&gt;66,66,C754),C754)</f>
        <v>54</v>
      </c>
      <c r="E754" s="37" t="n">
        <f aca="false">IF(TOT!AK756&lt;200,IF(C754&gt;60,60,C754),C754)</f>
        <v>54</v>
      </c>
      <c r="F754" s="54" t="n">
        <f aca="false">(TOT!W756*60)/TOT!AK756</f>
        <v>0.2819659291169</v>
      </c>
      <c r="G754" s="58" t="n">
        <f aca="false">VLOOKUP(F754,'SC - GOALS'!$A$3:$B$55,2)</f>
        <v>60</v>
      </c>
      <c r="H754" s="58" t="n">
        <f aca="false">IF(TOT!AK756&lt;400,IF(G754&gt;66,66,G754),G754)</f>
        <v>60</v>
      </c>
      <c r="I754" s="58" t="n">
        <f aca="false">IF(TOT!AK756&lt;200,IF(H754&gt;60,60,H754),H754)</f>
        <v>60</v>
      </c>
      <c r="J754" s="58" t="n">
        <f aca="false">(E754+I754)/2</f>
        <v>57</v>
      </c>
      <c r="K754" s="58" t="n">
        <f aca="false">IF(TOT!AN756&lt;13.4,IF(J754&gt;73,73,J754),J754)</f>
        <v>57</v>
      </c>
      <c r="L754" s="58" t="n">
        <f aca="false">IF(TOT!AN756&lt;11,IF(K754&gt;66,66,K754),K754)</f>
        <v>57</v>
      </c>
    </row>
    <row r="755" customFormat="false" ht="13" hidden="false" customHeight="true" outlineLevel="0" collapsed="false">
      <c r="A755" s="17" t="s">
        <v>3448</v>
      </c>
      <c r="B755" s="50" t="n">
        <f aca="false">(TOT!AV757*60)/TOT!AK757</f>
        <v>6.60299281991632</v>
      </c>
      <c r="C755" s="37" t="n">
        <f aca="false">VLOOKUP(B755,'SC - SHOTS'!$A$3:$B$55,2)</f>
        <v>74</v>
      </c>
      <c r="D755" s="37" t="n">
        <f aca="false">IF(TOT!AK757&lt;400,IF(C755&gt;66,66,C755),C755)</f>
        <v>74</v>
      </c>
      <c r="E755" s="37" t="n">
        <f aca="false">IF(TOT!AK757&lt;200,IF(C755&gt;60,60,C755),C755)</f>
        <v>74</v>
      </c>
      <c r="F755" s="54" t="n">
        <f aca="false">(TOT!W757*60)/TOT!AK757</f>
        <v>1.04681593486478</v>
      </c>
      <c r="G755" s="58" t="n">
        <f aca="false">VLOOKUP(F755,'SC - GOALS'!$A$3:$B$55,2)</f>
        <v>88</v>
      </c>
      <c r="H755" s="58" t="n">
        <f aca="false">IF(TOT!AK757&lt;400,IF(G755&gt;66,66,G755),G755)</f>
        <v>88</v>
      </c>
      <c r="I755" s="58" t="n">
        <f aca="false">IF(TOT!AK757&lt;200,IF(H755&gt;60,60,H755),H755)</f>
        <v>88</v>
      </c>
      <c r="J755" s="58" t="n">
        <f aca="false">(E755+I755)/2</f>
        <v>81</v>
      </c>
      <c r="K755" s="58" t="n">
        <f aca="false">IF(TOT!AN757&lt;13.4,IF(J755&gt;73,73,J755),J755)</f>
        <v>73</v>
      </c>
      <c r="L755" s="58" t="n">
        <f aca="false">IF(TOT!AN757&lt;11,IF(K755&gt;66,66,K755),K755)</f>
        <v>73</v>
      </c>
    </row>
    <row r="756" customFormat="false" ht="13" hidden="false" customHeight="true" outlineLevel="0" collapsed="false">
      <c r="A756" s="17" t="s">
        <v>3452</v>
      </c>
      <c r="B756" s="50" t="n">
        <f aca="false">(TOT!AV758*60)/TOT!AK758</f>
        <v>7.1942712284662</v>
      </c>
      <c r="C756" s="37" t="n">
        <f aca="false">VLOOKUP(B756,'SC - SHOTS'!$A$3:$B$55,2)</f>
        <v>79</v>
      </c>
      <c r="D756" s="37" t="n">
        <f aca="false">IF(TOT!AK758&lt;400,IF(C756&gt;66,66,C756),C756)</f>
        <v>79</v>
      </c>
      <c r="E756" s="37" t="n">
        <f aca="false">IF(TOT!AK758&lt;200,IF(C756&gt;60,60,C756),C756)</f>
        <v>79</v>
      </c>
      <c r="F756" s="54" t="n">
        <f aca="false">(TOT!W758*60)/TOT!AK758</f>
        <v>0.666136224857981</v>
      </c>
      <c r="G756" s="58" t="n">
        <f aca="false">VLOOKUP(F756,'SC - GOALS'!$A$3:$B$55,2)</f>
        <v>76</v>
      </c>
      <c r="H756" s="58" t="n">
        <f aca="false">IF(TOT!AK758&lt;400,IF(G756&gt;66,66,G756),G756)</f>
        <v>76</v>
      </c>
      <c r="I756" s="58" t="n">
        <f aca="false">IF(TOT!AK758&lt;200,IF(H756&gt;60,60,H756),H756)</f>
        <v>76</v>
      </c>
      <c r="J756" s="58" t="n">
        <f aca="false">(E756+I756)/2</f>
        <v>77.5</v>
      </c>
      <c r="K756" s="58" t="n">
        <f aca="false">IF(TOT!AN758&lt;13.4,IF(J756&gt;73,73,J756),J756)</f>
        <v>73</v>
      </c>
      <c r="L756" s="58" t="n">
        <f aca="false">IF(TOT!AN758&lt;11,IF(K756&gt;66,66,K756),K756)</f>
        <v>73</v>
      </c>
    </row>
    <row r="757" customFormat="false" ht="13" hidden="false" customHeight="true" outlineLevel="0" collapsed="false">
      <c r="A757" s="17" t="s">
        <v>3455</v>
      </c>
      <c r="B757" s="50" t="n">
        <f aca="false">(TOT!AV759*60)/TOT!AK759</f>
        <v>4.14927864552283</v>
      </c>
      <c r="C757" s="37" t="n">
        <f aca="false">VLOOKUP(B757,'SC - SHOTS'!$A$3:$B$55,2)</f>
        <v>56</v>
      </c>
      <c r="D757" s="37" t="n">
        <f aca="false">IF(TOT!AK759&lt;400,IF(C757&gt;66,66,C757),C757)</f>
        <v>56</v>
      </c>
      <c r="E757" s="37" t="n">
        <f aca="false">IF(TOT!AK759&lt;200,IF(C757&gt;60,60,C757),C757)</f>
        <v>56</v>
      </c>
      <c r="F757" s="54" t="n">
        <f aca="false">(TOT!W759*60)/TOT!AK759</f>
        <v>0.143078573983546</v>
      </c>
      <c r="G757" s="58" t="n">
        <f aca="false">VLOOKUP(F757,'SC - GOALS'!$A$3:$B$55,2)</f>
        <v>52</v>
      </c>
      <c r="H757" s="58" t="n">
        <f aca="false">IF(TOT!AK759&lt;400,IF(G757&gt;66,66,G757),G757)</f>
        <v>52</v>
      </c>
      <c r="I757" s="58" t="n">
        <f aca="false">IF(TOT!AK759&lt;200,IF(H757&gt;60,60,H757),H757)</f>
        <v>52</v>
      </c>
      <c r="J757" s="58" t="n">
        <f aca="false">(E757+I757)/2</f>
        <v>54</v>
      </c>
      <c r="K757" s="58" t="n">
        <f aca="false">IF(TOT!AN759&lt;13.4,IF(J757&gt;73,73,J757),J757)</f>
        <v>54</v>
      </c>
      <c r="L757" s="58" t="n">
        <f aca="false">IF(TOT!AN759&lt;11,IF(K757&gt;66,66,K757),K757)</f>
        <v>54</v>
      </c>
    </row>
    <row r="758" customFormat="false" ht="13" hidden="false" customHeight="true" outlineLevel="0" collapsed="false">
      <c r="A758" s="17" t="s">
        <v>3459</v>
      </c>
      <c r="B758" s="50" t="n">
        <f aca="false">(TOT!AV760*60)/TOT!AK760</f>
        <v>6.98116194396071</v>
      </c>
      <c r="C758" s="37" t="n">
        <f aca="false">VLOOKUP(B758,'SC - SHOTS'!$A$3:$B$55,2)</f>
        <v>77</v>
      </c>
      <c r="D758" s="37" t="n">
        <f aca="false">IF(TOT!AK760&lt;400,IF(C758&gt;66,66,C758),C758)</f>
        <v>77</v>
      </c>
      <c r="E758" s="37" t="n">
        <f aca="false">IF(TOT!AK760&lt;200,IF(C758&gt;60,60,C758),C758)</f>
        <v>77</v>
      </c>
      <c r="F758" s="54" t="n">
        <f aca="false">(TOT!W760*60)/TOT!AK760</f>
        <v>0.427418078201676</v>
      </c>
      <c r="G758" s="58" t="n">
        <f aca="false">VLOOKUP(F758,'SC - GOALS'!$A$3:$B$55,2)</f>
        <v>67</v>
      </c>
      <c r="H758" s="58" t="n">
        <f aca="false">IF(TOT!AK760&lt;400,IF(G758&gt;66,66,G758),G758)</f>
        <v>67</v>
      </c>
      <c r="I758" s="58" t="n">
        <f aca="false">IF(TOT!AK760&lt;200,IF(H758&gt;60,60,H758),H758)</f>
        <v>67</v>
      </c>
      <c r="J758" s="58" t="n">
        <f aca="false">(E758+I758)/2</f>
        <v>72</v>
      </c>
      <c r="K758" s="58" t="n">
        <f aca="false">IF(TOT!AN760&lt;13.4,IF(J758&gt;73,73,J758),J758)</f>
        <v>72</v>
      </c>
      <c r="L758" s="58" t="n">
        <f aca="false">IF(TOT!AN760&lt;11,IF(K758&gt;66,66,K758),K758)</f>
        <v>72</v>
      </c>
    </row>
    <row r="759" customFormat="false" ht="13" hidden="false" customHeight="true" outlineLevel="0" collapsed="false">
      <c r="A759" s="17" t="s">
        <v>3463</v>
      </c>
      <c r="B759" s="50" t="n">
        <f aca="false">(TOT!AV761*60)/TOT!AK761</f>
        <v>6.23004362980479</v>
      </c>
      <c r="C759" s="37" t="n">
        <f aca="false">VLOOKUP(B759,'SC - SHOTS'!$A$3:$B$55,2)</f>
        <v>71</v>
      </c>
      <c r="D759" s="37" t="n">
        <f aca="false">IF(TOT!AK761&lt;400,IF(C759&gt;66,66,C759),C759)</f>
        <v>71</v>
      </c>
      <c r="E759" s="37" t="n">
        <f aca="false">IF(TOT!AK761&lt;200,IF(C759&gt;60,60,C759),C759)</f>
        <v>71</v>
      </c>
      <c r="F759" s="54" t="n">
        <f aca="false">(TOT!W761*60)/TOT!AK761</f>
        <v>0.614229653642726</v>
      </c>
      <c r="G759" s="58" t="n">
        <f aca="false">VLOOKUP(F759,'SC - GOALS'!$A$3:$B$55,2)</f>
        <v>74</v>
      </c>
      <c r="H759" s="58" t="n">
        <f aca="false">IF(TOT!AK761&lt;400,IF(G759&gt;66,66,G759),G759)</f>
        <v>74</v>
      </c>
      <c r="I759" s="58" t="n">
        <f aca="false">IF(TOT!AK761&lt;200,IF(H759&gt;60,60,H759),H759)</f>
        <v>74</v>
      </c>
      <c r="J759" s="58" t="n">
        <f aca="false">(E759+I759)/2</f>
        <v>72.5</v>
      </c>
      <c r="K759" s="58" t="n">
        <f aca="false">IF(TOT!AN761&lt;13.4,IF(J759&gt;73,73,J759),J759)</f>
        <v>72.5</v>
      </c>
      <c r="L759" s="58" t="n">
        <f aca="false">IF(TOT!AN761&lt;11,IF(K759&gt;66,66,K759),K759)</f>
        <v>66</v>
      </c>
    </row>
    <row r="760" customFormat="false" ht="13" hidden="false" customHeight="true" outlineLevel="0" collapsed="false">
      <c r="A760" s="17" t="s">
        <v>3469</v>
      </c>
      <c r="B760" s="50" t="n">
        <f aca="false">(TOT!AV762*60)/TOT!AK762</f>
        <v>7.69266974800185</v>
      </c>
      <c r="C760" s="37" t="n">
        <f aca="false">VLOOKUP(B760,'SC - SHOTS'!$A$3:$B$55,2)</f>
        <v>82</v>
      </c>
      <c r="D760" s="37" t="n">
        <f aca="false">IF(TOT!AK762&lt;400,IF(C760&gt;66,66,C760),C760)</f>
        <v>82</v>
      </c>
      <c r="E760" s="37" t="n">
        <f aca="false">IF(TOT!AK762&lt;200,IF(C760&gt;60,60,C760),C760)</f>
        <v>82</v>
      </c>
      <c r="F760" s="54" t="n">
        <f aca="false">(TOT!W762*60)/TOT!AK762</f>
        <v>1.05054080259056</v>
      </c>
      <c r="G760" s="58" t="n">
        <f aca="false">VLOOKUP(F760,'SC - GOALS'!$A$3:$B$55,2)</f>
        <v>88</v>
      </c>
      <c r="H760" s="58" t="n">
        <f aca="false">IF(TOT!AK762&lt;400,IF(G760&gt;66,66,G760),G760)</f>
        <v>88</v>
      </c>
      <c r="I760" s="58" t="n">
        <f aca="false">IF(TOT!AK762&lt;200,IF(H760&gt;60,60,H760),H760)</f>
        <v>88</v>
      </c>
      <c r="J760" s="58" t="n">
        <f aca="false">(E760+I760)/2</f>
        <v>85</v>
      </c>
      <c r="K760" s="58" t="n">
        <f aca="false">IF(TOT!AN762&lt;13.4,IF(J760&gt;73,73,J760),J760)</f>
        <v>85</v>
      </c>
      <c r="L760" s="58" t="n">
        <f aca="false">IF(TOT!AN762&lt;11,IF(K760&gt;66,66,K760),K760)</f>
        <v>85</v>
      </c>
    </row>
    <row r="761" customFormat="false" ht="13" hidden="false" customHeight="true" outlineLevel="0" collapsed="false">
      <c r="A761" s="17" t="s">
        <v>3473</v>
      </c>
      <c r="B761" s="50" t="n">
        <f aca="false">(TOT!AV763*60)/TOT!AK763</f>
        <v>8.75181422351231</v>
      </c>
      <c r="C761" s="37" t="n">
        <f aca="false">VLOOKUP(B761,'SC - SHOTS'!$A$3:$B$55,2)</f>
        <v>89</v>
      </c>
      <c r="D761" s="37" t="n">
        <f aca="false">IF(TOT!AK763&lt;400,IF(C761&gt;66,66,C761),C761)</f>
        <v>89</v>
      </c>
      <c r="E761" s="37" t="n">
        <f aca="false">IF(TOT!AK763&lt;200,IF(C761&gt;60,60,C761),C761)</f>
        <v>89</v>
      </c>
      <c r="F761" s="54" t="n">
        <f aca="false">(TOT!W763*60)/TOT!AK763</f>
        <v>0.39187227866473</v>
      </c>
      <c r="G761" s="58" t="n">
        <f aca="false">VLOOKUP(F761,'SC - GOALS'!$A$3:$B$55,2)</f>
        <v>65</v>
      </c>
      <c r="H761" s="58" t="n">
        <f aca="false">IF(TOT!AK763&lt;400,IF(G761&gt;66,66,G761),G761)</f>
        <v>65</v>
      </c>
      <c r="I761" s="58" t="n">
        <f aca="false">IF(TOT!AK763&lt;200,IF(H761&gt;60,60,H761),H761)</f>
        <v>65</v>
      </c>
      <c r="J761" s="58" t="n">
        <f aca="false">(E761+I761)/2</f>
        <v>77</v>
      </c>
      <c r="K761" s="58" t="n">
        <f aca="false">IF(TOT!AN763&lt;13.4,IF(J761&gt;73,73,J761),J761)</f>
        <v>73</v>
      </c>
      <c r="L761" s="58" t="n">
        <f aca="false">IF(TOT!AN763&lt;11,IF(K761&gt;66,66,K761),K761)</f>
        <v>73</v>
      </c>
    </row>
    <row r="762" customFormat="false" ht="13" hidden="false" customHeight="true" outlineLevel="0" collapsed="false">
      <c r="A762" s="17" t="s">
        <v>3476</v>
      </c>
      <c r="B762" s="50" t="n">
        <f aca="false">(TOT!AV764*60)/TOT!AK764</f>
        <v>8.76693832280444</v>
      </c>
      <c r="C762" s="37" t="n">
        <f aca="false">VLOOKUP(B762,'SC - SHOTS'!$A$3:$B$55,2)</f>
        <v>89</v>
      </c>
      <c r="D762" s="37" t="n">
        <f aca="false">IF(TOT!AK764&lt;400,IF(C762&gt;66,66,C762),C762)</f>
        <v>89</v>
      </c>
      <c r="E762" s="37" t="n">
        <f aca="false">IF(TOT!AK764&lt;200,IF(C762&gt;60,60,C762),C762)</f>
        <v>89</v>
      </c>
      <c r="F762" s="54" t="n">
        <f aca="false">(TOT!W764*60)/TOT!AK764</f>
        <v>1.34542122775712</v>
      </c>
      <c r="G762" s="58" t="n">
        <f aca="false">VLOOKUP(F762,'SC - GOALS'!$A$3:$B$55,2)</f>
        <v>94</v>
      </c>
      <c r="H762" s="58" t="n">
        <f aca="false">IF(TOT!AK764&lt;400,IF(G762&gt;66,66,G762),G762)</f>
        <v>94</v>
      </c>
      <c r="I762" s="58" t="n">
        <f aca="false">IF(TOT!AK764&lt;200,IF(H762&gt;60,60,H762),H762)</f>
        <v>94</v>
      </c>
      <c r="J762" s="58" t="n">
        <f aca="false">(E762+I762)/2</f>
        <v>91.5</v>
      </c>
      <c r="K762" s="58" t="n">
        <f aca="false">IF(TOT!AN764&lt;13.4,IF(J762&gt;73,73,J762),J762)</f>
        <v>91.5</v>
      </c>
      <c r="L762" s="58" t="n">
        <f aca="false">IF(TOT!AN764&lt;11,IF(K762&gt;66,66,K762),K762)</f>
        <v>91.5</v>
      </c>
    </row>
    <row r="763" customFormat="false" ht="13" hidden="false" customHeight="true" outlineLevel="0" collapsed="false">
      <c r="A763" s="17" t="s">
        <v>3481</v>
      </c>
      <c r="B763" s="50" t="n">
        <f aca="false">(TOT!AV765*60)/TOT!AK765</f>
        <v>8.58604529138871</v>
      </c>
      <c r="C763" s="37" t="n">
        <f aca="false">VLOOKUP(B763,'SC - SHOTS'!$A$3:$B$55,2)</f>
        <v>88</v>
      </c>
      <c r="D763" s="37" t="n">
        <f aca="false">IF(TOT!AK765&lt;400,IF(C763&gt;66,66,C763),C763)</f>
        <v>88</v>
      </c>
      <c r="E763" s="37" t="n">
        <f aca="false">IF(TOT!AK765&lt;200,IF(C763&gt;60,60,C763),C763)</f>
        <v>88</v>
      </c>
      <c r="F763" s="54" t="n">
        <f aca="false">(TOT!W765*60)/TOT!AK765</f>
        <v>1.24497656725136</v>
      </c>
      <c r="G763" s="58" t="n">
        <f aca="false">VLOOKUP(F763,'SC - GOALS'!$A$3:$B$55,2)</f>
        <v>93</v>
      </c>
      <c r="H763" s="58" t="n">
        <f aca="false">IF(TOT!AK765&lt;400,IF(G763&gt;66,66,G763),G763)</f>
        <v>93</v>
      </c>
      <c r="I763" s="58" t="n">
        <f aca="false">IF(TOT!AK765&lt;200,IF(H763&gt;60,60,H763),H763)</f>
        <v>93</v>
      </c>
      <c r="J763" s="58" t="n">
        <f aca="false">(E763+I763)/2</f>
        <v>90.5</v>
      </c>
      <c r="K763" s="58" t="n">
        <f aca="false">IF(TOT!AN765&lt;13.4,IF(J763&gt;73,73,J763),J763)</f>
        <v>90.5</v>
      </c>
      <c r="L763" s="58" t="n">
        <f aca="false">IF(TOT!AN765&lt;11,IF(K763&gt;66,66,K763),K763)</f>
        <v>90.5</v>
      </c>
    </row>
    <row r="764" customFormat="false" ht="13" hidden="false" customHeight="true" outlineLevel="0" collapsed="false">
      <c r="A764" s="17" t="s">
        <v>3481</v>
      </c>
      <c r="B764" s="50" t="n">
        <f aca="false">(TOT!AV766*60)/TOT!AK766</f>
        <v>4.02909904868495</v>
      </c>
      <c r="C764" s="37" t="n">
        <f aca="false">VLOOKUP(B764,'SC - SHOTS'!$A$3:$B$55,2)</f>
        <v>55</v>
      </c>
      <c r="D764" s="37" t="n">
        <f aca="false">IF(TOT!AK766&lt;400,IF(C764&gt;66,66,C764),C764)</f>
        <v>55</v>
      </c>
      <c r="E764" s="37" t="n">
        <f aca="false">IF(TOT!AK766&lt;200,IF(C764&gt;60,60,C764),C764)</f>
        <v>55</v>
      </c>
      <c r="F764" s="54" t="n">
        <f aca="false">(TOT!W766*60)/TOT!AK766</f>
        <v>0.167879127028539</v>
      </c>
      <c r="G764" s="58" t="n">
        <f aca="false">VLOOKUP(F764,'SC - GOALS'!$A$3:$B$55,2)</f>
        <v>54</v>
      </c>
      <c r="H764" s="58" t="n">
        <f aca="false">IF(TOT!AK766&lt;400,IF(G764&gt;66,66,G764),G764)</f>
        <v>54</v>
      </c>
      <c r="I764" s="58" t="n">
        <f aca="false">IF(TOT!AK766&lt;200,IF(H764&gt;60,60,H764),H764)</f>
        <v>54</v>
      </c>
      <c r="J764" s="58" t="n">
        <f aca="false">(E764+I764)/2</f>
        <v>54.5</v>
      </c>
      <c r="K764" s="58" t="n">
        <f aca="false">IF(TOT!AN766&lt;13.4,IF(J764&gt;73,73,J764),J764)</f>
        <v>54.5</v>
      </c>
      <c r="L764" s="58" t="n">
        <f aca="false">IF(TOT!AN766&lt;11,IF(K764&gt;66,66,K764),K764)</f>
        <v>54.5</v>
      </c>
    </row>
    <row r="765" customFormat="false" ht="13" hidden="false" customHeight="true" outlineLevel="0" collapsed="false">
      <c r="A765" s="17" t="s">
        <v>3487</v>
      </c>
      <c r="B765" s="50" t="n">
        <f aca="false">(TOT!AV767*60)/TOT!AK767</f>
        <v>4.05618568316689</v>
      </c>
      <c r="C765" s="37" t="n">
        <f aca="false">VLOOKUP(B765,'SC - SHOTS'!$A$3:$B$55,2)</f>
        <v>55</v>
      </c>
      <c r="D765" s="37" t="n">
        <f aca="false">IF(TOT!AK767&lt;400,IF(C765&gt;66,66,C765),C765)</f>
        <v>55</v>
      </c>
      <c r="E765" s="37" t="n">
        <f aca="false">IF(TOT!AK767&lt;200,IF(C765&gt;60,60,C765),C765)</f>
        <v>55</v>
      </c>
      <c r="F765" s="54" t="n">
        <f aca="false">(TOT!W767*60)/TOT!AK767</f>
        <v>0.540824757755585</v>
      </c>
      <c r="G765" s="58" t="n">
        <f aca="false">VLOOKUP(F765,'SC - GOALS'!$A$3:$B$55,2)</f>
        <v>71</v>
      </c>
      <c r="H765" s="58" t="n">
        <f aca="false">IF(TOT!AK767&lt;400,IF(G765&gt;66,66,G765),G765)</f>
        <v>66</v>
      </c>
      <c r="I765" s="58" t="n">
        <f aca="false">IF(TOT!AK767&lt;200,IF(H765&gt;60,60,H765),H765)</f>
        <v>66</v>
      </c>
      <c r="J765" s="58" t="n">
        <f aca="false">(E765+I765)/2</f>
        <v>60.5</v>
      </c>
      <c r="K765" s="58" t="n">
        <f aca="false">IF(TOT!AN767&lt;13.4,IF(J765&gt;73,73,J765),J765)</f>
        <v>60.5</v>
      </c>
      <c r="L765" s="58" t="n">
        <f aca="false">IF(TOT!AN767&lt;11,IF(K765&gt;66,66,K765),K765)</f>
        <v>60.5</v>
      </c>
    </row>
    <row r="766" customFormat="false" ht="13" hidden="false" customHeight="true" outlineLevel="0" collapsed="false">
      <c r="A766" s="17" t="s">
        <v>3492</v>
      </c>
      <c r="B766" s="50" t="n">
        <f aca="false">(TOT!AV768*60)/TOT!AK768</f>
        <v>7.78550769952318</v>
      </c>
      <c r="C766" s="37" t="n">
        <f aca="false">VLOOKUP(B766,'SC - SHOTS'!$A$3:$B$55,2)</f>
        <v>83</v>
      </c>
      <c r="D766" s="37" t="n">
        <f aca="false">IF(TOT!AK768&lt;400,IF(C766&gt;66,66,C766),C766)</f>
        <v>83</v>
      </c>
      <c r="E766" s="37" t="n">
        <f aca="false">IF(TOT!AK768&lt;200,IF(C766&gt;60,60,C766),C766)</f>
        <v>83</v>
      </c>
      <c r="F766" s="54" t="n">
        <f aca="false">(TOT!W768*60)/TOT!AK768</f>
        <v>0.500273587117955</v>
      </c>
      <c r="G766" s="58" t="n">
        <f aca="false">VLOOKUP(F766,'SC - GOALS'!$A$3:$B$55,2)</f>
        <v>70</v>
      </c>
      <c r="H766" s="58" t="n">
        <f aca="false">IF(TOT!AK768&lt;400,IF(G766&gt;66,66,G766),G766)</f>
        <v>70</v>
      </c>
      <c r="I766" s="58" t="n">
        <f aca="false">IF(TOT!AK768&lt;200,IF(H766&gt;60,60,H766),H766)</f>
        <v>70</v>
      </c>
      <c r="J766" s="58" t="n">
        <f aca="false">(E766+I766)/2</f>
        <v>76.5</v>
      </c>
      <c r="K766" s="58" t="n">
        <f aca="false">IF(TOT!AN768&lt;13.4,IF(J766&gt;73,73,J766),J766)</f>
        <v>76.5</v>
      </c>
      <c r="L766" s="58" t="n">
        <f aca="false">IF(TOT!AN768&lt;11,IF(K766&gt;66,66,K766),K766)</f>
        <v>76.5</v>
      </c>
    </row>
    <row r="767" customFormat="false" ht="13" hidden="false" customHeight="true" outlineLevel="0" collapsed="false">
      <c r="A767" s="17" t="s">
        <v>3496</v>
      </c>
      <c r="B767" s="50" t="n">
        <f aca="false">(TOT!AV769*60)/TOT!AK769</f>
        <v>8.8724584103512</v>
      </c>
      <c r="C767" s="37" t="n">
        <f aca="false">VLOOKUP(B767,'SC - SHOTS'!$A$3:$B$55,2)</f>
        <v>89</v>
      </c>
      <c r="D767" s="37" t="n">
        <f aca="false">IF(TOT!AK769&lt;400,IF(C767&gt;66,66,C767),C767)</f>
        <v>66</v>
      </c>
      <c r="E767" s="37" t="n">
        <f aca="false">IF(TOT!AK769&lt;200,IF(C767&gt;60,60,C767),C767)</f>
        <v>60</v>
      </c>
      <c r="F767" s="54" t="n">
        <f aca="false">(TOT!W769*60)/TOT!AK769</f>
        <v>0</v>
      </c>
      <c r="G767" s="58" t="n">
        <f aca="false">VLOOKUP(F767,'SC - GOALS'!$A$3:$B$55,2)</f>
        <v>47</v>
      </c>
      <c r="H767" s="58" t="n">
        <f aca="false">IF(TOT!AK769&lt;400,IF(G767&gt;66,66,G767),G767)</f>
        <v>47</v>
      </c>
      <c r="I767" s="58" t="n">
        <f aca="false">IF(TOT!AK769&lt;200,IF(H767&gt;60,60,H767),H767)</f>
        <v>47</v>
      </c>
      <c r="J767" s="58" t="n">
        <f aca="false">(E767+I767)/2</f>
        <v>53.5</v>
      </c>
      <c r="K767" s="58" t="n">
        <f aca="false">IF(TOT!AN769&lt;13.4,IF(J767&gt;73,73,J767),J767)</f>
        <v>53.5</v>
      </c>
      <c r="L767" s="58" t="n">
        <f aca="false">IF(TOT!AN769&lt;11,IF(K767&gt;66,66,K767),K767)</f>
        <v>53.5</v>
      </c>
    </row>
    <row r="768" customFormat="false" ht="13" hidden="false" customHeight="true" outlineLevel="0" collapsed="false">
      <c r="A768" s="17" t="s">
        <v>3500</v>
      </c>
      <c r="B768" s="50" t="n">
        <f aca="false">(TOT!AV770*60)/TOT!AK770</f>
        <v>7.14144019043855</v>
      </c>
      <c r="C768" s="37" t="n">
        <f aca="false">VLOOKUP(B768,'SC - SHOTS'!$A$3:$B$55,2)</f>
        <v>78</v>
      </c>
      <c r="D768" s="37" t="n">
        <f aca="false">IF(TOT!AK770&lt;400,IF(C768&gt;66,66,C768),C768)</f>
        <v>66</v>
      </c>
      <c r="E768" s="37" t="n">
        <f aca="false">IF(TOT!AK770&lt;200,IF(C768&gt;60,60,C768),C768)</f>
        <v>60</v>
      </c>
      <c r="F768" s="54" t="n">
        <f aca="false">(TOT!W770*60)/TOT!AK770</f>
        <v>0.357072009521927</v>
      </c>
      <c r="G768" s="58" t="n">
        <f aca="false">VLOOKUP(F768,'SC - GOALS'!$A$3:$B$55,2)</f>
        <v>63</v>
      </c>
      <c r="H768" s="58" t="n">
        <f aca="false">IF(TOT!AK770&lt;400,IF(G768&gt;66,66,G768),G768)</f>
        <v>63</v>
      </c>
      <c r="I768" s="58" t="n">
        <f aca="false">IF(TOT!AK770&lt;200,IF(H768&gt;60,60,H768),H768)</f>
        <v>60</v>
      </c>
      <c r="J768" s="58" t="n">
        <f aca="false">(E768+I768)/2</f>
        <v>60</v>
      </c>
      <c r="K768" s="58" t="n">
        <f aca="false">IF(TOT!AN770&lt;13.4,IF(J768&gt;73,73,J768),J768)</f>
        <v>60</v>
      </c>
      <c r="L768" s="58" t="n">
        <f aca="false">IF(TOT!AN770&lt;11,IF(K768&gt;66,66,K768),K768)</f>
        <v>60</v>
      </c>
    </row>
    <row r="769" customFormat="false" ht="13" hidden="false" customHeight="true" outlineLevel="0" collapsed="false">
      <c r="A769" s="17" t="s">
        <v>3503</v>
      </c>
      <c r="B769" s="50" t="n">
        <f aca="false">(TOT!AV771*60)/TOT!AK771</f>
        <v>5.17127071823199</v>
      </c>
      <c r="C769" s="37" t="n">
        <f aca="false">VLOOKUP(B769,'SC - SHOTS'!$A$3:$B$55,2)</f>
        <v>63</v>
      </c>
      <c r="D769" s="37" t="n">
        <f aca="false">IF(TOT!AK771&lt;400,IF(C769&gt;66,66,C769),C769)</f>
        <v>63</v>
      </c>
      <c r="E769" s="37" t="n">
        <f aca="false">IF(TOT!AK771&lt;200,IF(C769&gt;60,60,C769),C769)</f>
        <v>63</v>
      </c>
      <c r="F769" s="54" t="n">
        <f aca="false">(TOT!W771*60)/TOT!AK771</f>
        <v>0.198895027624307</v>
      </c>
      <c r="G769" s="58" t="n">
        <f aca="false">VLOOKUP(F769,'SC - GOALS'!$A$3:$B$55,2)</f>
        <v>55</v>
      </c>
      <c r="H769" s="58" t="n">
        <f aca="false">IF(TOT!AK771&lt;400,IF(G769&gt;66,66,G769),G769)</f>
        <v>55</v>
      </c>
      <c r="I769" s="58" t="n">
        <f aca="false">IF(TOT!AK771&lt;200,IF(H769&gt;60,60,H769),H769)</f>
        <v>55</v>
      </c>
      <c r="J769" s="58" t="n">
        <f aca="false">(E769+I769)/2</f>
        <v>59</v>
      </c>
      <c r="K769" s="58" t="n">
        <f aca="false">IF(TOT!AN771&lt;13.4,IF(J769&gt;73,73,J769),J769)</f>
        <v>59</v>
      </c>
      <c r="L769" s="58" t="n">
        <f aca="false">IF(TOT!AN771&lt;11,IF(K769&gt;66,66,K769),K769)</f>
        <v>59</v>
      </c>
    </row>
    <row r="770" customFormat="false" ht="13" hidden="false" customHeight="true" outlineLevel="0" collapsed="false">
      <c r="A770" s="17" t="s">
        <v>3508</v>
      </c>
      <c r="B770" s="50" t="n">
        <f aca="false">(TOT!AV772*60)/TOT!AK772</f>
        <v>7.92343468345086</v>
      </c>
      <c r="C770" s="37" t="n">
        <f aca="false">VLOOKUP(B770,'SC - SHOTS'!$A$3:$B$55,2)</f>
        <v>84</v>
      </c>
      <c r="D770" s="37" t="n">
        <f aca="false">IF(TOT!AK772&lt;400,IF(C770&gt;66,66,C770),C770)</f>
        <v>84</v>
      </c>
      <c r="E770" s="37" t="n">
        <f aca="false">IF(TOT!AK772&lt;200,IF(C770&gt;60,60,C770),C770)</f>
        <v>84</v>
      </c>
      <c r="F770" s="54" t="n">
        <f aca="false">(TOT!W772*60)/TOT!AK772</f>
        <v>0.466084393144168</v>
      </c>
      <c r="G770" s="58" t="n">
        <f aca="false">VLOOKUP(F770,'SC - GOALS'!$A$3:$B$55,2)</f>
        <v>69</v>
      </c>
      <c r="H770" s="58" t="n">
        <f aca="false">IF(TOT!AK772&lt;400,IF(G770&gt;66,66,G770),G770)</f>
        <v>69</v>
      </c>
      <c r="I770" s="58" t="n">
        <f aca="false">IF(TOT!AK772&lt;200,IF(H770&gt;60,60,H770),H770)</f>
        <v>69</v>
      </c>
      <c r="J770" s="58" t="n">
        <f aca="false">(E770+I770)/2</f>
        <v>76.5</v>
      </c>
      <c r="K770" s="58" t="n">
        <f aca="false">IF(TOT!AN772&lt;13.4,IF(J770&gt;73,73,J770),J770)</f>
        <v>76.5</v>
      </c>
      <c r="L770" s="58" t="n">
        <f aca="false">IF(TOT!AN772&lt;11,IF(K770&gt;66,66,K770),K770)</f>
        <v>76.5</v>
      </c>
    </row>
    <row r="771" customFormat="false" ht="13" hidden="false" customHeight="true" outlineLevel="0" collapsed="false">
      <c r="A771" s="17" t="s">
        <v>3512</v>
      </c>
      <c r="B771" s="50" t="n">
        <f aca="false">(TOT!AV773*60)/TOT!AK773</f>
        <v>6.95941682664573</v>
      </c>
      <c r="C771" s="37" t="n">
        <f aca="false">VLOOKUP(B771,'SC - SHOTS'!$A$3:$B$55,2)</f>
        <v>77</v>
      </c>
      <c r="D771" s="37" t="n">
        <f aca="false">IF(TOT!AK773&lt;400,IF(C771&gt;66,66,C771),C771)</f>
        <v>77</v>
      </c>
      <c r="E771" s="37" t="n">
        <f aca="false">IF(TOT!AK773&lt;200,IF(C771&gt;60,60,C771),C771)</f>
        <v>77</v>
      </c>
      <c r="F771" s="54" t="n">
        <f aca="false">(TOT!W773*60)/TOT!AK773</f>
        <v>0.289975701110239</v>
      </c>
      <c r="G771" s="58" t="n">
        <f aca="false">VLOOKUP(F771,'SC - GOALS'!$A$3:$B$55,2)</f>
        <v>60</v>
      </c>
      <c r="H771" s="58" t="n">
        <f aca="false">IF(TOT!AK773&lt;400,IF(G771&gt;66,66,G771),G771)</f>
        <v>60</v>
      </c>
      <c r="I771" s="58" t="n">
        <f aca="false">IF(TOT!AK773&lt;200,IF(H771&gt;60,60,H771),H771)</f>
        <v>60</v>
      </c>
      <c r="J771" s="58" t="n">
        <f aca="false">(E771+I771)/2</f>
        <v>68.5</v>
      </c>
      <c r="K771" s="58" t="n">
        <f aca="false">IF(TOT!AN773&lt;13.4,IF(J771&gt;73,73,J771),J771)</f>
        <v>68.5</v>
      </c>
      <c r="L771" s="58" t="n">
        <f aca="false">IF(TOT!AN773&lt;11,IF(K771&gt;66,66,K771),K771)</f>
        <v>68.5</v>
      </c>
    </row>
    <row r="772" customFormat="false" ht="13" hidden="false" customHeight="true" outlineLevel="0" collapsed="false">
      <c r="A772" s="17" t="s">
        <v>3517</v>
      </c>
      <c r="B772" s="50" t="n">
        <f aca="false">(TOT!AV774*60)/TOT!AK774</f>
        <v>6.82801001441469</v>
      </c>
      <c r="C772" s="37" t="n">
        <f aca="false">VLOOKUP(B772,'SC - SHOTS'!$A$3:$B$55,2)</f>
        <v>76</v>
      </c>
      <c r="D772" s="37" t="n">
        <f aca="false">IF(TOT!AK774&lt;400,IF(C772&gt;66,66,C772),C772)</f>
        <v>76</v>
      </c>
      <c r="E772" s="37" t="n">
        <f aca="false">IF(TOT!AK774&lt;200,IF(C772&gt;60,60,C772),C772)</f>
        <v>76</v>
      </c>
      <c r="F772" s="54" t="n">
        <f aca="false">(TOT!W774*60)/TOT!AK774</f>
        <v>0.546240801153175</v>
      </c>
      <c r="G772" s="58" t="n">
        <f aca="false">VLOOKUP(F772,'SC - GOALS'!$A$3:$B$55,2)</f>
        <v>71</v>
      </c>
      <c r="H772" s="58" t="n">
        <f aca="false">IF(TOT!AK774&lt;400,IF(G772&gt;66,66,G772),G772)</f>
        <v>71</v>
      </c>
      <c r="I772" s="58" t="n">
        <f aca="false">IF(TOT!AK774&lt;200,IF(H772&gt;60,60,H772),H772)</f>
        <v>71</v>
      </c>
      <c r="J772" s="58" t="n">
        <f aca="false">(E772+I772)/2</f>
        <v>73.5</v>
      </c>
      <c r="K772" s="58" t="n">
        <f aca="false">IF(TOT!AN774&lt;13.4,IF(J772&gt;73,73,J772),J772)</f>
        <v>73.5</v>
      </c>
      <c r="L772" s="58" t="n">
        <f aca="false">IF(TOT!AN774&lt;11,IF(K772&gt;66,66,K772),K772)</f>
        <v>73.5</v>
      </c>
    </row>
    <row r="773" customFormat="false" ht="13" hidden="false" customHeight="true" outlineLevel="0" collapsed="false">
      <c r="A773" s="17" t="s">
        <v>3521</v>
      </c>
      <c r="B773" s="50" t="n">
        <f aca="false">(TOT!AV775*60)/TOT!AK775</f>
        <v>8.73554636460967</v>
      </c>
      <c r="C773" s="37" t="n">
        <f aca="false">VLOOKUP(B773,'SC - SHOTS'!$A$3:$B$55,2)</f>
        <v>89</v>
      </c>
      <c r="D773" s="37" t="n">
        <f aca="false">IF(TOT!AK775&lt;400,IF(C773&gt;66,66,C773),C773)</f>
        <v>89</v>
      </c>
      <c r="E773" s="37" t="n">
        <f aca="false">IF(TOT!AK775&lt;200,IF(C773&gt;60,60,C773),C773)</f>
        <v>89</v>
      </c>
      <c r="F773" s="54" t="n">
        <f aca="false">(TOT!W775*60)/TOT!AK775</f>
        <v>1.02563094969101</v>
      </c>
      <c r="G773" s="58" t="n">
        <f aca="false">VLOOKUP(F773,'SC - GOALS'!$A$3:$B$55,2)</f>
        <v>88</v>
      </c>
      <c r="H773" s="58" t="n">
        <f aca="false">IF(TOT!AK775&lt;400,IF(G773&gt;66,66,G773),G773)</f>
        <v>88</v>
      </c>
      <c r="I773" s="58" t="n">
        <f aca="false">IF(TOT!AK775&lt;200,IF(H773&gt;60,60,H773),H773)</f>
        <v>88</v>
      </c>
      <c r="J773" s="58" t="n">
        <f aca="false">(E773+I773)/2</f>
        <v>88.5</v>
      </c>
      <c r="K773" s="58" t="n">
        <f aca="false">IF(TOT!AN775&lt;13.4,IF(J773&gt;73,73,J773),J773)</f>
        <v>88.5</v>
      </c>
      <c r="L773" s="58" t="n">
        <f aca="false">IF(TOT!AN775&lt;11,IF(K773&gt;66,66,K773),K773)</f>
        <v>88.5</v>
      </c>
    </row>
    <row r="774" customFormat="false" ht="13" hidden="false" customHeight="true" outlineLevel="0" collapsed="false">
      <c r="A774" s="17" t="s">
        <v>3525</v>
      </c>
      <c r="B774" s="50" t="n">
        <f aca="false">(TOT!AV776*60)/TOT!AK776</f>
        <v>6.56099008222435</v>
      </c>
      <c r="C774" s="37" t="n">
        <f aca="false">VLOOKUP(B774,'SC - SHOTS'!$A$3:$B$55,2)</f>
        <v>74</v>
      </c>
      <c r="D774" s="37" t="n">
        <f aca="false">IF(TOT!AK776&lt;400,IF(C774&gt;66,66,C774),C774)</f>
        <v>66</v>
      </c>
      <c r="E774" s="37" t="n">
        <f aca="false">IF(TOT!AK776&lt;200,IF(C774&gt;60,60,C774),C774)</f>
        <v>74</v>
      </c>
      <c r="F774" s="54" t="n">
        <f aca="false">(TOT!W776*60)/TOT!AK776</f>
        <v>0.610324658811567</v>
      </c>
      <c r="G774" s="58" t="n">
        <f aca="false">VLOOKUP(F774,'SC - GOALS'!$A$3:$B$55,2)</f>
        <v>74</v>
      </c>
      <c r="H774" s="58" t="n">
        <f aca="false">IF(TOT!AK776&lt;400,IF(G774&gt;66,66,G774),G774)</f>
        <v>66</v>
      </c>
      <c r="I774" s="58" t="n">
        <f aca="false">IF(TOT!AK776&lt;200,IF(H774&gt;60,60,H774),H774)</f>
        <v>66</v>
      </c>
      <c r="J774" s="58" t="n">
        <f aca="false">(E774+I774)/2</f>
        <v>70</v>
      </c>
      <c r="K774" s="58" t="n">
        <f aca="false">IF(TOT!AN776&lt;13.4,IF(J774&gt;73,73,J774),J774)</f>
        <v>70</v>
      </c>
      <c r="L774" s="58" t="n">
        <f aca="false">IF(TOT!AN776&lt;11,IF(K774&gt;66,66,K774),K774)</f>
        <v>70</v>
      </c>
    </row>
    <row r="775" customFormat="false" ht="13" hidden="false" customHeight="true" outlineLevel="0" collapsed="false">
      <c r="A775" s="17" t="s">
        <v>3529</v>
      </c>
      <c r="B775" s="50" t="n">
        <f aca="false">(TOT!AV777*60)/TOT!AK777</f>
        <v>6.46504606735721</v>
      </c>
      <c r="C775" s="37" t="n">
        <f aca="false">VLOOKUP(B775,'SC - SHOTS'!$A$3:$B$55,2)</f>
        <v>73</v>
      </c>
      <c r="D775" s="37" t="n">
        <f aca="false">IF(TOT!AK777&lt;400,IF(C775&gt;66,66,C775),C775)</f>
        <v>73</v>
      </c>
      <c r="E775" s="37" t="n">
        <f aca="false">IF(TOT!AK777&lt;200,IF(C775&gt;60,60,C775),C775)</f>
        <v>73</v>
      </c>
      <c r="F775" s="54" t="n">
        <f aca="false">(TOT!W777*60)/TOT!AK777</f>
        <v>1.3117484774348</v>
      </c>
      <c r="G775" s="58" t="n">
        <f aca="false">VLOOKUP(F775,'SC - GOALS'!$A$3:$B$55,2)</f>
        <v>94</v>
      </c>
      <c r="H775" s="58" t="n">
        <f aca="false">IF(TOT!AK777&lt;400,IF(G775&gt;66,66,G775),G775)</f>
        <v>94</v>
      </c>
      <c r="I775" s="58" t="n">
        <f aca="false">IF(TOT!AK777&lt;200,IF(H775&gt;60,60,H775),H775)</f>
        <v>94</v>
      </c>
      <c r="J775" s="58" t="n">
        <f aca="false">(E775+I775)/2</f>
        <v>83.5</v>
      </c>
      <c r="K775" s="58" t="n">
        <f aca="false">IF(TOT!AN777&lt;13.4,IF(J775&gt;73,73,J775),J775)</f>
        <v>73</v>
      </c>
      <c r="L775" s="58" t="n">
        <f aca="false">IF(TOT!AN777&lt;11,IF(K775&gt;66,66,K775),K775)</f>
        <v>73</v>
      </c>
    </row>
    <row r="776" customFormat="false" ht="13" hidden="false" customHeight="true" outlineLevel="0" collapsed="false">
      <c r="A776" s="17" t="s">
        <v>3534</v>
      </c>
      <c r="B776" s="50" t="n">
        <f aca="false">(TOT!AV778*60)/TOT!AK778</f>
        <v>15.1379763469119</v>
      </c>
      <c r="C776" s="37" t="n">
        <f aca="false">VLOOKUP(B776,'SC - SHOTS'!$A$3:$B$55,2)</f>
        <v>99</v>
      </c>
      <c r="D776" s="37" t="n">
        <f aca="false">IF(TOT!AK778&lt;400,IF(C776&gt;66,66,C776),C776)</f>
        <v>66</v>
      </c>
      <c r="E776" s="37" t="n">
        <f aca="false">IF(TOT!AK778&lt;200,IF(C776&gt;60,60,C776),C776)</f>
        <v>60</v>
      </c>
      <c r="F776" s="54" t="n">
        <f aca="false">(TOT!W778*60)/TOT!AK778</f>
        <v>1.89224704336399</v>
      </c>
      <c r="G776" s="58" t="n">
        <f aca="false">VLOOKUP(F776,'SC - GOALS'!$A$3:$B$55,2)</f>
        <v>99</v>
      </c>
      <c r="H776" s="58" t="n">
        <f aca="false">IF(TOT!AK778&lt;400,IF(G776&gt;66,66,G776),G776)</f>
        <v>66</v>
      </c>
      <c r="I776" s="58" t="n">
        <f aca="false">IF(TOT!AK778&lt;200,IF(H776&gt;60,60,H776),H776)</f>
        <v>60</v>
      </c>
      <c r="J776" s="58" t="n">
        <f aca="false">(E776+I776)/2</f>
        <v>60</v>
      </c>
      <c r="K776" s="58" t="n">
        <f aca="false">IF(TOT!AN778&lt;13.4,IF(J776&gt;73,73,J776),J776)</f>
        <v>60</v>
      </c>
      <c r="L776" s="58" t="n">
        <f aca="false">IF(TOT!AN778&lt;11,IF(K776&gt;66,66,K776),K776)</f>
        <v>60</v>
      </c>
    </row>
    <row r="777" customFormat="false" ht="13" hidden="false" customHeight="true" outlineLevel="0" collapsed="false">
      <c r="A777" s="17" t="s">
        <v>3538</v>
      </c>
      <c r="B777" s="50" t="n">
        <f aca="false">(TOT!AV779*60)/TOT!AK779</f>
        <v>7.31521463042922</v>
      </c>
      <c r="C777" s="37" t="n">
        <f aca="false">VLOOKUP(B777,'SC - SHOTS'!$A$3:$B$55,2)</f>
        <v>80</v>
      </c>
      <c r="D777" s="37" t="n">
        <f aca="false">IF(TOT!AK779&lt;400,IF(C777&gt;66,66,C777),C777)</f>
        <v>66</v>
      </c>
      <c r="E777" s="37" t="n">
        <f aca="false">IF(TOT!AK779&lt;200,IF(C777&gt;60,60,C777),C777)</f>
        <v>60</v>
      </c>
      <c r="F777" s="54" t="n">
        <f aca="false">(TOT!W779*60)/TOT!AK779</f>
        <v>0</v>
      </c>
      <c r="G777" s="58" t="n">
        <f aca="false">VLOOKUP(F777,'SC - GOALS'!$A$3:$B$55,2)</f>
        <v>47</v>
      </c>
      <c r="H777" s="58" t="n">
        <f aca="false">IF(TOT!AK779&lt;400,IF(G777&gt;66,66,G777),G777)</f>
        <v>47</v>
      </c>
      <c r="I777" s="58" t="n">
        <f aca="false">IF(TOT!AK779&lt;200,IF(H777&gt;60,60,H777),H777)</f>
        <v>47</v>
      </c>
      <c r="J777" s="58" t="n">
        <f aca="false">(E777+I777)/2</f>
        <v>53.5</v>
      </c>
      <c r="K777" s="58" t="n">
        <f aca="false">IF(TOT!AN779&lt;13.4,IF(J777&gt;73,73,J777),J777)</f>
        <v>53.5</v>
      </c>
      <c r="L777" s="58" t="n">
        <f aca="false">IF(TOT!AN779&lt;11,IF(K777&gt;66,66,K777),K777)</f>
        <v>53.5</v>
      </c>
    </row>
    <row r="778" customFormat="false" ht="13" hidden="false" customHeight="true" outlineLevel="0" collapsed="false">
      <c r="A778" s="17" t="s">
        <v>3542</v>
      </c>
      <c r="B778" s="50" t="n">
        <f aca="false">(TOT!AV780*60)/TOT!AK780</f>
        <v>7.96543433569117</v>
      </c>
      <c r="C778" s="37" t="n">
        <f aca="false">VLOOKUP(B778,'SC - SHOTS'!$A$3:$B$55,2)</f>
        <v>84</v>
      </c>
      <c r="D778" s="37" t="n">
        <f aca="false">IF(TOT!AK780&lt;400,IF(C778&gt;66,66,C778),C778)</f>
        <v>84</v>
      </c>
      <c r="E778" s="37" t="n">
        <f aca="false">IF(TOT!AK780&lt;200,IF(C778&gt;60,60,C778),C778)</f>
        <v>84</v>
      </c>
      <c r="F778" s="54" t="n">
        <f aca="false">(TOT!W780*60)/TOT!AK780</f>
        <v>0.815359420188859</v>
      </c>
      <c r="G778" s="58" t="n">
        <f aca="false">VLOOKUP(F778,'SC - GOALS'!$A$3:$B$55,2)</f>
        <v>81</v>
      </c>
      <c r="H778" s="58" t="n">
        <f aca="false">IF(TOT!AK780&lt;400,IF(G778&gt;66,66,G778),G778)</f>
        <v>81</v>
      </c>
      <c r="I778" s="58" t="n">
        <f aca="false">IF(TOT!AK780&lt;200,IF(H778&gt;60,60,H778),H778)</f>
        <v>81</v>
      </c>
      <c r="J778" s="58" t="n">
        <f aca="false">(E778+I778)/2</f>
        <v>82.5</v>
      </c>
      <c r="K778" s="58" t="n">
        <f aca="false">IF(TOT!AN780&lt;13.4,IF(J778&gt;73,73,J778),J778)</f>
        <v>73</v>
      </c>
      <c r="L778" s="58" t="n">
        <f aca="false">IF(TOT!AN780&lt;11,IF(K778&gt;66,66,K778),K778)</f>
        <v>73</v>
      </c>
    </row>
    <row r="779" customFormat="false" ht="13" hidden="false" customHeight="true" outlineLevel="0" collapsed="false">
      <c r="A779" s="17" t="s">
        <v>3546</v>
      </c>
      <c r="B779" s="50" t="n">
        <f aca="false">(TOT!AV781*60)/TOT!AK781</f>
        <v>5.51734620207471</v>
      </c>
      <c r="C779" s="37" t="n">
        <f aca="false">VLOOKUP(B779,'SC - SHOTS'!$A$3:$B$55,2)</f>
        <v>66</v>
      </c>
      <c r="D779" s="37" t="n">
        <f aca="false">IF(TOT!AK781&lt;400,IF(C779&gt;66,66,C779),C779)</f>
        <v>66</v>
      </c>
      <c r="E779" s="37" t="n">
        <f aca="false">IF(TOT!AK781&lt;200,IF(C779&gt;60,60,C779),C779)</f>
        <v>66</v>
      </c>
      <c r="F779" s="54" t="n">
        <f aca="false">(TOT!W781*60)/TOT!AK781</f>
        <v>0.364783219971881</v>
      </c>
      <c r="G779" s="58" t="n">
        <f aca="false">VLOOKUP(F779,'SC - GOALS'!$A$3:$B$55,2)</f>
        <v>64</v>
      </c>
      <c r="H779" s="58" t="n">
        <f aca="false">IF(TOT!AK781&lt;400,IF(G779&gt;66,66,G779),G779)</f>
        <v>64</v>
      </c>
      <c r="I779" s="58" t="n">
        <f aca="false">IF(TOT!AK781&lt;200,IF(H779&gt;60,60,H779),H779)</f>
        <v>64</v>
      </c>
      <c r="J779" s="58" t="n">
        <f aca="false">(E779+I779)/2</f>
        <v>65</v>
      </c>
      <c r="K779" s="58" t="n">
        <f aca="false">IF(TOT!AN781&lt;13.4,IF(J779&gt;73,73,J779),J779)</f>
        <v>65</v>
      </c>
      <c r="L779" s="58" t="n">
        <f aca="false">IF(TOT!AN781&lt;11,IF(K779&gt;66,66,K779),K779)</f>
        <v>65</v>
      </c>
    </row>
    <row r="780" customFormat="false" ht="13" hidden="false" customHeight="true" outlineLevel="0" collapsed="false">
      <c r="A780" s="17" t="s">
        <v>3550</v>
      </c>
      <c r="B780" s="50" t="n">
        <f aca="false">(TOT!AV782*60)/TOT!AK782</f>
        <v>5.96767509324487</v>
      </c>
      <c r="C780" s="37" t="n">
        <f aca="false">VLOOKUP(B780,'SC - SHOTS'!$A$3:$B$55,2)</f>
        <v>69</v>
      </c>
      <c r="D780" s="37" t="n">
        <f aca="false">IF(TOT!AK782&lt;400,IF(C780&gt;66,66,C780),C780)</f>
        <v>66</v>
      </c>
      <c r="E780" s="37" t="n">
        <f aca="false">IF(TOT!AK782&lt;200,IF(C780&gt;60,60,C780),C780)</f>
        <v>60</v>
      </c>
      <c r="F780" s="54" t="n">
        <f aca="false">(TOT!W782*60)/TOT!AK782</f>
        <v>0</v>
      </c>
      <c r="G780" s="58" t="n">
        <f aca="false">VLOOKUP(F780,'SC - GOALS'!$A$3:$B$55,2)</f>
        <v>47</v>
      </c>
      <c r="H780" s="58" t="n">
        <f aca="false">IF(TOT!AK782&lt;400,IF(G780&gt;66,66,G780),G780)</f>
        <v>47</v>
      </c>
      <c r="I780" s="58" t="n">
        <f aca="false">IF(TOT!AK782&lt;200,IF(H780&gt;60,60,H780),H780)</f>
        <v>47</v>
      </c>
      <c r="J780" s="58" t="n">
        <f aca="false">(E780+I780)/2</f>
        <v>53.5</v>
      </c>
      <c r="K780" s="58" t="n">
        <f aca="false">IF(TOT!AN782&lt;13.4,IF(J780&gt;73,73,J780),J780)</f>
        <v>53.5</v>
      </c>
      <c r="L780" s="58" t="n">
        <f aca="false">IF(TOT!AN782&lt;11,IF(K780&gt;66,66,K780),K780)</f>
        <v>53.5</v>
      </c>
    </row>
    <row r="781" customFormat="false" ht="13" hidden="false" customHeight="true" outlineLevel="0" collapsed="false">
      <c r="A781" s="17" t="s">
        <v>3555</v>
      </c>
      <c r="B781" s="50" t="n">
        <f aca="false">(TOT!AV783*60)/TOT!AK783</f>
        <v>4.89130434782595</v>
      </c>
      <c r="C781" s="37" t="n">
        <f aca="false">VLOOKUP(B781,'SC - SHOTS'!$A$3:$B$55,2)</f>
        <v>61</v>
      </c>
      <c r="D781" s="37" t="n">
        <f aca="false">IF(TOT!AK783&lt;400,IF(C781&gt;66,66,C781),C781)</f>
        <v>61</v>
      </c>
      <c r="E781" s="37" t="n">
        <f aca="false">IF(TOT!AK783&lt;200,IF(C781&gt;60,60,C781),C781)</f>
        <v>60</v>
      </c>
      <c r="F781" s="54" t="n">
        <f aca="false">(TOT!W783*60)/TOT!AK783</f>
        <v>0</v>
      </c>
      <c r="G781" s="58" t="n">
        <f aca="false">VLOOKUP(F781,'SC - GOALS'!$A$3:$B$55,2)</f>
        <v>47</v>
      </c>
      <c r="H781" s="58" t="n">
        <f aca="false">IF(TOT!AK783&lt;400,IF(G781&gt;66,66,G781),G781)</f>
        <v>47</v>
      </c>
      <c r="I781" s="58" t="n">
        <f aca="false">IF(TOT!AK783&lt;200,IF(H781&gt;60,60,H781),H781)</f>
        <v>47</v>
      </c>
      <c r="J781" s="58" t="n">
        <f aca="false">(E781+I781)/2</f>
        <v>53.5</v>
      </c>
      <c r="K781" s="58" t="n">
        <f aca="false">IF(TOT!AN783&lt;13.4,IF(J781&gt;73,73,J781),J781)</f>
        <v>53.5</v>
      </c>
      <c r="L781" s="58" t="n">
        <f aca="false">IF(TOT!AN783&lt;11,IF(K781&gt;66,66,K781),K781)</f>
        <v>53.5</v>
      </c>
    </row>
    <row r="782" customFormat="false" ht="13" hidden="false" customHeight="true" outlineLevel="0" collapsed="false">
      <c r="A782" s="17" t="s">
        <v>3559</v>
      </c>
      <c r="B782" s="50" t="n">
        <f aca="false">(TOT!AV784*60)/TOT!AK784</f>
        <v>4.90075531354299</v>
      </c>
      <c r="C782" s="37" t="n">
        <f aca="false">VLOOKUP(B782,'SC - SHOTS'!$A$3:$B$55,2)</f>
        <v>61</v>
      </c>
      <c r="D782" s="37" t="n">
        <f aca="false">IF(TOT!AK784&lt;400,IF(C782&gt;66,66,C782),C782)</f>
        <v>61</v>
      </c>
      <c r="E782" s="37" t="n">
        <f aca="false">IF(TOT!AK784&lt;200,IF(C782&gt;60,60,C782),C782)</f>
        <v>61</v>
      </c>
      <c r="F782" s="54" t="n">
        <f aca="false">(TOT!W784*60)/TOT!AK784</f>
        <v>0</v>
      </c>
      <c r="G782" s="58" t="n">
        <f aca="false">VLOOKUP(F782,'SC - GOALS'!$A$3:$B$55,2)</f>
        <v>47</v>
      </c>
      <c r="H782" s="58" t="n">
        <f aca="false">IF(TOT!AK784&lt;400,IF(G782&gt;66,66,G782),G782)</f>
        <v>47</v>
      </c>
      <c r="I782" s="58" t="n">
        <f aca="false">IF(TOT!AK784&lt;200,IF(H782&gt;60,60,H782),H782)</f>
        <v>47</v>
      </c>
      <c r="J782" s="58" t="n">
        <f aca="false">(E782+I782)/2</f>
        <v>54</v>
      </c>
      <c r="K782" s="58" t="n">
        <f aca="false">IF(TOT!AN784&lt;13.4,IF(J782&gt;73,73,J782),J782)</f>
        <v>54</v>
      </c>
      <c r="L782" s="58" t="n">
        <f aca="false">IF(TOT!AN784&lt;11,IF(K782&gt;66,66,K782),K782)</f>
        <v>54</v>
      </c>
    </row>
    <row r="783" customFormat="false" ht="13" hidden="false" customHeight="true" outlineLevel="0" collapsed="false">
      <c r="A783" s="17" t="s">
        <v>3563</v>
      </c>
      <c r="B783" s="50" t="n">
        <f aca="false">(TOT!AV785*60)/TOT!AK785</f>
        <v>4.60358056265983</v>
      </c>
      <c r="C783" s="37" t="n">
        <f aca="false">VLOOKUP(B783,'SC - SHOTS'!$A$3:$B$55,2)</f>
        <v>59</v>
      </c>
      <c r="D783" s="37" t="n">
        <f aca="false">IF(TOT!AK785&lt;400,IF(C783&gt;66,66,C783),C783)</f>
        <v>59</v>
      </c>
      <c r="E783" s="37" t="n">
        <f aca="false">IF(TOT!AK785&lt;200,IF(C783&gt;60,60,C783),C783)</f>
        <v>59</v>
      </c>
      <c r="F783" s="54" t="n">
        <f aca="false">(TOT!W785*60)/TOT!AK785</f>
        <v>0.164413591523565</v>
      </c>
      <c r="G783" s="58" t="n">
        <f aca="false">VLOOKUP(F783,'SC - GOALS'!$A$3:$B$55,2)</f>
        <v>54</v>
      </c>
      <c r="H783" s="58" t="n">
        <f aca="false">IF(TOT!AK785&lt;400,IF(G783&gt;66,66,G783),G783)</f>
        <v>54</v>
      </c>
      <c r="I783" s="58" t="n">
        <f aca="false">IF(TOT!AK785&lt;200,IF(H783&gt;60,60,H783),H783)</f>
        <v>54</v>
      </c>
      <c r="J783" s="58" t="n">
        <f aca="false">(E783+I783)/2</f>
        <v>56.5</v>
      </c>
      <c r="K783" s="58" t="n">
        <f aca="false">IF(TOT!AN785&lt;13.4,IF(J783&gt;73,73,J783),J783)</f>
        <v>56.5</v>
      </c>
      <c r="L783" s="58" t="n">
        <f aca="false">IF(TOT!AN785&lt;11,IF(K783&gt;66,66,K783),K783)</f>
        <v>56.5</v>
      </c>
    </row>
    <row r="784" customFormat="false" ht="13" hidden="false" customHeight="true" outlineLevel="0" collapsed="false">
      <c r="A784" s="17" t="s">
        <v>3566</v>
      </c>
      <c r="B784" s="50" t="n">
        <f aca="false">(TOT!AV786*60)/TOT!AK786</f>
        <v>8.68615132477465</v>
      </c>
      <c r="C784" s="37" t="n">
        <f aca="false">VLOOKUP(B784,'SC - SHOTS'!$A$3:$B$55,2)</f>
        <v>88</v>
      </c>
      <c r="D784" s="37" t="n">
        <f aca="false">IF(TOT!AK786&lt;400,IF(C784&gt;66,66,C784),C784)</f>
        <v>88</v>
      </c>
      <c r="E784" s="37" t="n">
        <f aca="false">IF(TOT!AK786&lt;200,IF(C784&gt;60,60,C784),C784)</f>
        <v>88</v>
      </c>
      <c r="F784" s="54" t="n">
        <f aca="false">(TOT!W786*60)/TOT!AK786</f>
        <v>1.10625512155149</v>
      </c>
      <c r="G784" s="58" t="n">
        <f aca="false">VLOOKUP(F784,'SC - GOALS'!$A$3:$B$55,2)</f>
        <v>90</v>
      </c>
      <c r="H784" s="58" t="n">
        <f aca="false">IF(TOT!AK786&lt;400,IF(G784&gt;66,66,G784),G784)</f>
        <v>90</v>
      </c>
      <c r="I784" s="58" t="n">
        <f aca="false">IF(TOT!AK786&lt;200,IF(H784&gt;60,60,H784),H784)</f>
        <v>90</v>
      </c>
      <c r="J784" s="58" t="n">
        <f aca="false">(E784+I784)/2</f>
        <v>89</v>
      </c>
      <c r="K784" s="58" t="n">
        <f aca="false">IF(TOT!AN786&lt;13.4,IF(J784&gt;73,73,J784),J784)</f>
        <v>89</v>
      </c>
      <c r="L784" s="58" t="n">
        <f aca="false">IF(TOT!AN786&lt;11,IF(K784&gt;66,66,K784),K784)</f>
        <v>89</v>
      </c>
    </row>
    <row r="785" customFormat="false" ht="13" hidden="false" customHeight="true" outlineLevel="0" collapsed="false">
      <c r="A785" s="17" t="s">
        <v>3570</v>
      </c>
      <c r="B785" s="50" t="n">
        <f aca="false">(TOT!AV787*60)/TOT!AK787</f>
        <v>9.19487332888465</v>
      </c>
      <c r="C785" s="37" t="n">
        <f aca="false">VLOOKUP(B785,'SC - SHOTS'!$A$3:$B$55,2)</f>
        <v>91</v>
      </c>
      <c r="D785" s="37" t="n">
        <f aca="false">IF(TOT!AK787&lt;400,IF(C785&gt;66,66,C785),C785)</f>
        <v>91</v>
      </c>
      <c r="E785" s="37" t="n">
        <f aca="false">IF(TOT!AK787&lt;200,IF(C785&gt;60,60,C785),C785)</f>
        <v>91</v>
      </c>
      <c r="F785" s="54" t="n">
        <f aca="false">(TOT!W787*60)/TOT!AK787</f>
        <v>0.662693573252948</v>
      </c>
      <c r="G785" s="58" t="n">
        <f aca="false">VLOOKUP(F785,'SC - GOALS'!$A$3:$B$55,2)</f>
        <v>76</v>
      </c>
      <c r="H785" s="58" t="n">
        <f aca="false">IF(TOT!AK787&lt;400,IF(G785&gt;66,66,G785),G785)</f>
        <v>76</v>
      </c>
      <c r="I785" s="58" t="n">
        <f aca="false">IF(TOT!AK787&lt;200,IF(H785&gt;60,60,H785),H785)</f>
        <v>76</v>
      </c>
      <c r="J785" s="58" t="n">
        <f aca="false">(E785+I785)/2</f>
        <v>83.5</v>
      </c>
      <c r="K785" s="58" t="n">
        <f aca="false">IF(TOT!AN787&lt;13.4,IF(J785&gt;73,73,J785),J785)</f>
        <v>83.5</v>
      </c>
      <c r="L785" s="58" t="n">
        <f aca="false">IF(TOT!AN787&lt;11,IF(K785&gt;66,66,K785),K785)</f>
        <v>83.5</v>
      </c>
    </row>
    <row r="786" customFormat="false" ht="13" hidden="false" customHeight="true" outlineLevel="0" collapsed="false">
      <c r="A786" s="17" t="s">
        <v>3574</v>
      </c>
      <c r="B786" s="50" t="n">
        <f aca="false">(TOT!AV788*60)/TOT!AK788</f>
        <v>6.02103735944868</v>
      </c>
      <c r="C786" s="37" t="n">
        <f aca="false">VLOOKUP(B786,'SC - SHOTS'!$A$3:$B$55,2)</f>
        <v>70</v>
      </c>
      <c r="D786" s="37" t="n">
        <f aca="false">IF(TOT!AK788&lt;400,IF(C786&gt;66,66,C786),C786)</f>
        <v>70</v>
      </c>
      <c r="E786" s="37" t="n">
        <f aca="false">IF(TOT!AK788&lt;200,IF(C786&gt;60,60,C786),C786)</f>
        <v>70</v>
      </c>
      <c r="F786" s="54" t="n">
        <f aca="false">(TOT!W788*60)/TOT!AK788</f>
        <v>1.01559666303954</v>
      </c>
      <c r="G786" s="58" t="n">
        <f aca="false">VLOOKUP(F786,'SC - GOALS'!$A$3:$B$55,2)</f>
        <v>87</v>
      </c>
      <c r="H786" s="58" t="n">
        <f aca="false">IF(TOT!AK788&lt;400,IF(G786&gt;66,66,G786),G786)</f>
        <v>87</v>
      </c>
      <c r="I786" s="58" t="n">
        <f aca="false">IF(TOT!AK788&lt;200,IF(H786&gt;60,60,H786),H786)</f>
        <v>87</v>
      </c>
      <c r="J786" s="58" t="n">
        <f aca="false">(E786+I786)/2</f>
        <v>78.5</v>
      </c>
      <c r="K786" s="58" t="n">
        <f aca="false">IF(TOT!AN788&lt;13.4,IF(J786&gt;73,73,J786),J786)</f>
        <v>78.5</v>
      </c>
      <c r="L786" s="58" t="n">
        <f aca="false">IF(TOT!AN788&lt;11,IF(K786&gt;66,66,K786),K786)</f>
        <v>78.5</v>
      </c>
    </row>
    <row r="787" customFormat="false" ht="13" hidden="false" customHeight="true" outlineLevel="0" collapsed="false">
      <c r="A787" s="17" t="s">
        <v>3579</v>
      </c>
      <c r="B787" s="50" t="n">
        <f aca="false">(TOT!AV789*60)/TOT!AK789</f>
        <v>4.09568160124953</v>
      </c>
      <c r="C787" s="37" t="n">
        <f aca="false">VLOOKUP(B787,'SC - SHOTS'!$A$3:$B$55,2)</f>
        <v>55</v>
      </c>
      <c r="D787" s="37" t="n">
        <f aca="false">IF(TOT!AK789&lt;400,IF(C787&gt;66,66,C787),C787)</f>
        <v>55</v>
      </c>
      <c r="E787" s="37" t="n">
        <f aca="false">IF(TOT!AK789&lt;200,IF(C787&gt;60,60,C787),C787)</f>
        <v>55</v>
      </c>
      <c r="F787" s="54" t="n">
        <f aca="false">(TOT!W789*60)/TOT!AK789</f>
        <v>0.138836664449137</v>
      </c>
      <c r="G787" s="58" t="n">
        <f aca="false">VLOOKUP(F787,'SC - GOALS'!$A$3:$B$55,2)</f>
        <v>52</v>
      </c>
      <c r="H787" s="58" t="n">
        <f aca="false">IF(TOT!AK789&lt;400,IF(G787&gt;66,66,G787),G787)</f>
        <v>52</v>
      </c>
      <c r="I787" s="58" t="n">
        <f aca="false">IF(TOT!AK789&lt;200,IF(H787&gt;60,60,H787),H787)</f>
        <v>52</v>
      </c>
      <c r="J787" s="58" t="n">
        <f aca="false">(E787+I787)/2</f>
        <v>53.5</v>
      </c>
      <c r="K787" s="58" t="n">
        <f aca="false">IF(TOT!AN789&lt;13.4,IF(J787&gt;73,73,J787),J787)</f>
        <v>53.5</v>
      </c>
      <c r="L787" s="58" t="n">
        <f aca="false">IF(TOT!AN789&lt;11,IF(K787&gt;66,66,K787),K787)</f>
        <v>53.5</v>
      </c>
    </row>
    <row r="788" customFormat="false" ht="13" hidden="false" customHeight="true" outlineLevel="0" collapsed="false">
      <c r="A788" s="17" t="s">
        <v>3583</v>
      </c>
      <c r="B788" s="50" t="n">
        <f aca="false">(TOT!AV790*60)/TOT!AK790</f>
        <v>5.59286579324012</v>
      </c>
      <c r="C788" s="37" t="n">
        <f aca="false">VLOOKUP(B788,'SC - SHOTS'!$A$3:$B$55,2)</f>
        <v>67</v>
      </c>
      <c r="D788" s="37" t="n">
        <f aca="false">IF(TOT!AK790&lt;400,IF(C788&gt;66,66,C788),C788)</f>
        <v>67</v>
      </c>
      <c r="E788" s="37" t="n">
        <f aca="false">IF(TOT!AK790&lt;200,IF(C788&gt;60,60,C788),C788)</f>
        <v>67</v>
      </c>
      <c r="F788" s="54" t="n">
        <f aca="false">(TOT!W790*60)/TOT!AK790</f>
        <v>0.792689639986788</v>
      </c>
      <c r="G788" s="58" t="n">
        <f aca="false">VLOOKUP(F788,'SC - GOALS'!$A$3:$B$55,2)</f>
        <v>80</v>
      </c>
      <c r="H788" s="58" t="n">
        <f aca="false">IF(TOT!AK790&lt;400,IF(G788&gt;66,66,G788),G788)</f>
        <v>80</v>
      </c>
      <c r="I788" s="58" t="n">
        <f aca="false">IF(TOT!AK790&lt;200,IF(H788&gt;60,60,H788),H788)</f>
        <v>80</v>
      </c>
      <c r="J788" s="58" t="n">
        <f aca="false">(E788+I788)/2</f>
        <v>73.5</v>
      </c>
      <c r="K788" s="58" t="n">
        <f aca="false">IF(TOT!AN790&lt;13.4,IF(J788&gt;73,73,J788),J788)</f>
        <v>73.5</v>
      </c>
      <c r="L788" s="58" t="n">
        <f aca="false">IF(TOT!AN790&lt;11,IF(K788&gt;66,66,K788),K788)</f>
        <v>73.5</v>
      </c>
    </row>
    <row r="789" customFormat="false" ht="13" hidden="false" customHeight="true" outlineLevel="0" collapsed="false">
      <c r="A789" s="17" t="s">
        <v>3587</v>
      </c>
      <c r="B789" s="50" t="n">
        <f aca="false">(TOT!AV791*60)/TOT!AK791</f>
        <v>6.74984659439558</v>
      </c>
      <c r="C789" s="37" t="n">
        <f aca="false">VLOOKUP(B789,'SC - SHOTS'!$A$3:$B$55,2)</f>
        <v>75</v>
      </c>
      <c r="D789" s="37" t="n">
        <f aca="false">IF(TOT!AK791&lt;400,IF(C789&gt;66,66,C789),C789)</f>
        <v>75</v>
      </c>
      <c r="E789" s="37" t="n">
        <f aca="false">IF(TOT!AK791&lt;200,IF(C789&gt;60,60,C789),C789)</f>
        <v>75</v>
      </c>
      <c r="F789" s="54" t="n">
        <f aca="false">(TOT!W791*60)/TOT!AK791</f>
        <v>0.368173450603395</v>
      </c>
      <c r="G789" s="58" t="n">
        <f aca="false">VLOOKUP(F789,'SC - GOALS'!$A$3:$B$55,2)</f>
        <v>64</v>
      </c>
      <c r="H789" s="58" t="n">
        <f aca="false">IF(TOT!AK791&lt;400,IF(G789&gt;66,66,G789),G789)</f>
        <v>64</v>
      </c>
      <c r="I789" s="58" t="n">
        <f aca="false">IF(TOT!AK791&lt;200,IF(H789&gt;60,60,H789),H789)</f>
        <v>64</v>
      </c>
      <c r="J789" s="58" t="n">
        <f aca="false">(E789+I789)/2</f>
        <v>69.5</v>
      </c>
      <c r="K789" s="58" t="n">
        <f aca="false">IF(TOT!AN791&lt;13.4,IF(J789&gt;73,73,J789),J789)</f>
        <v>69.5</v>
      </c>
      <c r="L789" s="58" t="n">
        <f aca="false">IF(TOT!AN791&lt;11,IF(K789&gt;66,66,K789),K789)</f>
        <v>69.5</v>
      </c>
    </row>
    <row r="790" customFormat="false" ht="13" hidden="false" customHeight="true" outlineLevel="0" collapsed="false">
      <c r="A790" s="17" t="s">
        <v>3591</v>
      </c>
      <c r="B790" s="50" t="n">
        <f aca="false">(TOT!AV792*60)/TOT!AK792</f>
        <v>3.8051988725337</v>
      </c>
      <c r="C790" s="37" t="n">
        <f aca="false">VLOOKUP(B790,'SC - SHOTS'!$A$3:$B$55,2)</f>
        <v>53</v>
      </c>
      <c r="D790" s="37" t="n">
        <f aca="false">IF(TOT!AK792&lt;400,IF(C790&gt;66,66,C790),C790)</f>
        <v>53</v>
      </c>
      <c r="E790" s="37" t="n">
        <f aca="false">IF(TOT!AK792&lt;200,IF(C790&gt;60,60,C790),C790)</f>
        <v>53</v>
      </c>
      <c r="F790" s="54" t="n">
        <f aca="false">(TOT!W792*60)/TOT!AK792</f>
        <v>0.422799874725966</v>
      </c>
      <c r="G790" s="58" t="n">
        <f aca="false">VLOOKUP(F790,'SC - GOALS'!$A$3:$B$55,2)</f>
        <v>67</v>
      </c>
      <c r="H790" s="58" t="n">
        <f aca="false">IF(TOT!AK792&lt;400,IF(G790&gt;66,66,G790),G790)</f>
        <v>67</v>
      </c>
      <c r="I790" s="58" t="n">
        <f aca="false">IF(TOT!AK792&lt;200,IF(H790&gt;60,60,H790),H790)</f>
        <v>67</v>
      </c>
      <c r="J790" s="58" t="n">
        <f aca="false">(E790+I790)/2</f>
        <v>60</v>
      </c>
      <c r="K790" s="58" t="n">
        <f aca="false">IF(TOT!AN792&lt;13.4,IF(J790&gt;73,73,J790),J790)</f>
        <v>60</v>
      </c>
      <c r="L790" s="58" t="n">
        <f aca="false">IF(TOT!AN792&lt;11,IF(K790&gt;66,66,K790),K790)</f>
        <v>60</v>
      </c>
    </row>
    <row r="791" customFormat="false" ht="13" hidden="false" customHeight="true" outlineLevel="0" collapsed="false">
      <c r="A791" s="17" t="s">
        <v>3595</v>
      </c>
      <c r="B791" s="50" t="n">
        <f aca="false">(TOT!AV793*60)/TOT!AK793</f>
        <v>5.59689061632439</v>
      </c>
      <c r="C791" s="37" t="n">
        <f aca="false">VLOOKUP(B791,'SC - SHOTS'!$A$3:$B$55,2)</f>
        <v>67</v>
      </c>
      <c r="D791" s="37" t="n">
        <f aca="false">IF(TOT!AK793&lt;400,IF(C791&gt;66,66,C791),C791)</f>
        <v>66</v>
      </c>
      <c r="E791" s="37" t="n">
        <f aca="false">IF(TOT!AK793&lt;200,IF(C791&gt;60,60,C791),C791)</f>
        <v>60</v>
      </c>
      <c r="F791" s="54" t="n">
        <f aca="false">(TOT!W793*60)/TOT!AK793</f>
        <v>0</v>
      </c>
      <c r="G791" s="58" t="n">
        <f aca="false">VLOOKUP(F791,'SC - GOALS'!$A$3:$B$55,2)</f>
        <v>47</v>
      </c>
      <c r="H791" s="58" t="n">
        <f aca="false">IF(TOT!AK793&lt;400,IF(G791&gt;66,66,G791),G791)</f>
        <v>47</v>
      </c>
      <c r="I791" s="58" t="n">
        <f aca="false">IF(TOT!AK793&lt;200,IF(H791&gt;60,60,H791),H791)</f>
        <v>47</v>
      </c>
      <c r="J791" s="58" t="n">
        <f aca="false">(E791+I791)/2</f>
        <v>53.5</v>
      </c>
      <c r="K791" s="58" t="n">
        <f aca="false">IF(TOT!AN793&lt;13.4,IF(J791&gt;73,73,J791),J791)</f>
        <v>53.5</v>
      </c>
      <c r="L791" s="58" t="n">
        <f aca="false">IF(TOT!AN793&lt;11,IF(K791&gt;66,66,K791),K791)</f>
        <v>53.5</v>
      </c>
    </row>
    <row r="792" customFormat="false" ht="13" hidden="false" customHeight="true" outlineLevel="0" collapsed="false">
      <c r="A792" s="17" t="s">
        <v>3599</v>
      </c>
      <c r="B792" s="50" t="n">
        <f aca="false">(TOT!AV794*60)/TOT!AK794</f>
        <v>4.59016393442623</v>
      </c>
      <c r="C792" s="37" t="n">
        <f aca="false">VLOOKUP(B792,'SC - SHOTS'!$A$3:$B$55,2)</f>
        <v>59</v>
      </c>
      <c r="D792" s="37" t="n">
        <f aca="false">IF(TOT!AK794&lt;400,IF(C792&gt;66,66,C792),C792)</f>
        <v>59</v>
      </c>
      <c r="E792" s="37" t="n">
        <f aca="false">IF(TOT!AK794&lt;200,IF(C792&gt;60,60,C792),C792)</f>
        <v>59</v>
      </c>
      <c r="F792" s="54" t="n">
        <f aca="false">(TOT!W794*60)/TOT!AK794</f>
        <v>0.655737704918033</v>
      </c>
      <c r="G792" s="58" t="n">
        <f aca="false">VLOOKUP(F792,'SC - GOALS'!$A$3:$B$55,2)</f>
        <v>76</v>
      </c>
      <c r="H792" s="58" t="n">
        <f aca="false">IF(TOT!AK794&lt;400,IF(G792&gt;66,66,G792),G792)</f>
        <v>66</v>
      </c>
      <c r="I792" s="58" t="n">
        <f aca="false">IF(TOT!AK794&lt;200,IF(H792&gt;60,60,H792),H792)</f>
        <v>60</v>
      </c>
      <c r="J792" s="58" t="n">
        <f aca="false">(E792+I792)/2</f>
        <v>59.5</v>
      </c>
      <c r="K792" s="58" t="n">
        <f aca="false">IF(TOT!AN794&lt;13.4,IF(J792&gt;73,73,J792),J792)</f>
        <v>59.5</v>
      </c>
      <c r="L792" s="58" t="n">
        <f aca="false">IF(TOT!AN794&lt;11,IF(K792&gt;66,66,K792),K792)</f>
        <v>59.5</v>
      </c>
    </row>
    <row r="793" customFormat="false" ht="13" hidden="false" customHeight="true" outlineLevel="0" collapsed="false">
      <c r="A793" s="17" t="s">
        <v>3602</v>
      </c>
      <c r="B793" s="50" t="n">
        <f aca="false">(TOT!AV795*60)/TOT!AK795</f>
        <v>8.24836751059686</v>
      </c>
      <c r="C793" s="37" t="n">
        <f aca="false">VLOOKUP(B793,'SC - SHOTS'!$A$3:$B$55,2)</f>
        <v>86</v>
      </c>
      <c r="D793" s="37" t="n">
        <f aca="false">IF(TOT!AK795&lt;400,IF(C793&gt;66,66,C793),C793)</f>
        <v>86</v>
      </c>
      <c r="E793" s="37" t="n">
        <f aca="false">IF(TOT!AK795&lt;200,IF(C793&gt;60,60,C793),C793)</f>
        <v>86</v>
      </c>
      <c r="F793" s="54" t="n">
        <f aca="false">(TOT!W795*60)/TOT!AK795</f>
        <v>0.687363959216405</v>
      </c>
      <c r="G793" s="58" t="n">
        <f aca="false">VLOOKUP(F793,'SC - GOALS'!$A$3:$B$55,2)</f>
        <v>77</v>
      </c>
      <c r="H793" s="58" t="n">
        <f aca="false">IF(TOT!AK795&lt;400,IF(G793&gt;66,66,G793),G793)</f>
        <v>77</v>
      </c>
      <c r="I793" s="58" t="n">
        <f aca="false">IF(TOT!AK795&lt;200,IF(H793&gt;60,60,H793),H793)</f>
        <v>77</v>
      </c>
      <c r="J793" s="58" t="n">
        <f aca="false">(E793+I793)/2</f>
        <v>81.5</v>
      </c>
      <c r="K793" s="58" t="n">
        <f aca="false">IF(TOT!AN795&lt;13.4,IF(J793&gt;73,73,J793),J793)</f>
        <v>81.5</v>
      </c>
      <c r="L793" s="58" t="n">
        <f aca="false">IF(TOT!AN795&lt;11,IF(K793&gt;66,66,K793),K793)</f>
        <v>81.5</v>
      </c>
    </row>
    <row r="794" customFormat="false" ht="13" hidden="false" customHeight="true" outlineLevel="0" collapsed="false">
      <c r="A794" s="17" t="s">
        <v>3605</v>
      </c>
      <c r="B794" s="50" t="n">
        <f aca="false">(TOT!AV796*60)/TOT!AK796</f>
        <v>2.55746688993759</v>
      </c>
      <c r="C794" s="37" t="n">
        <f aca="false">VLOOKUP(B794,'SC - SHOTS'!$A$3:$B$55,2)</f>
        <v>48</v>
      </c>
      <c r="D794" s="37" t="n">
        <f aca="false">IF(TOT!AK796&lt;400,IF(C794&gt;66,66,C794),C794)</f>
        <v>48</v>
      </c>
      <c r="E794" s="37" t="n">
        <f aca="false">IF(TOT!AK796&lt;200,IF(C794&gt;60,60,C794),C794)</f>
        <v>48</v>
      </c>
      <c r="F794" s="54" t="n">
        <f aca="false">(TOT!W796*60)/TOT!AK796</f>
        <v>0.182676206424113</v>
      </c>
      <c r="G794" s="58" t="n">
        <f aca="false">VLOOKUP(F794,'SC - GOALS'!$A$3:$B$55,2)</f>
        <v>55</v>
      </c>
      <c r="H794" s="58" t="n">
        <f aca="false">IF(TOT!AK796&lt;400,IF(G794&gt;66,66,G794),G794)</f>
        <v>55</v>
      </c>
      <c r="I794" s="58" t="n">
        <f aca="false">IF(TOT!AK796&lt;200,IF(H794&gt;60,60,H794),H794)</f>
        <v>55</v>
      </c>
      <c r="J794" s="58" t="n">
        <f aca="false">(E794+I794)/2</f>
        <v>51.5</v>
      </c>
      <c r="K794" s="58" t="n">
        <f aca="false">IF(TOT!AN796&lt;13.4,IF(J794&gt;73,73,J794),J794)</f>
        <v>51.5</v>
      </c>
      <c r="L794" s="58" t="n">
        <f aca="false">IF(TOT!AN796&lt;11,IF(K794&gt;66,66,K794),K794)</f>
        <v>51.5</v>
      </c>
    </row>
    <row r="795" customFormat="false" ht="13" hidden="false" customHeight="true" outlineLevel="0" collapsed="false">
      <c r="A795" s="17" t="s">
        <v>3610</v>
      </c>
      <c r="B795" s="50" t="n">
        <f aca="false">(TOT!AV797*60)/TOT!AK797</f>
        <v>4.67001783687383</v>
      </c>
      <c r="C795" s="37" t="n">
        <f aca="false">VLOOKUP(B795,'SC - SHOTS'!$A$3:$B$55,2)</f>
        <v>59</v>
      </c>
      <c r="D795" s="37" t="n">
        <f aca="false">IF(TOT!AK797&lt;400,IF(C795&gt;66,66,C795),C795)</f>
        <v>59</v>
      </c>
      <c r="E795" s="37" t="n">
        <f aca="false">IF(TOT!AK797&lt;200,IF(C795&gt;60,60,C795),C795)</f>
        <v>59</v>
      </c>
      <c r="F795" s="54" t="n">
        <f aca="false">(TOT!W797*60)/TOT!AK797</f>
        <v>0</v>
      </c>
      <c r="G795" s="58" t="n">
        <f aca="false">VLOOKUP(F795,'SC - GOALS'!$A$3:$B$55,2)</f>
        <v>47</v>
      </c>
      <c r="H795" s="58" t="n">
        <f aca="false">IF(TOT!AK797&lt;400,IF(G795&gt;66,66,G795),G795)</f>
        <v>47</v>
      </c>
      <c r="I795" s="58" t="n">
        <f aca="false">IF(TOT!AK797&lt;200,IF(H795&gt;60,60,H795),H795)</f>
        <v>47</v>
      </c>
      <c r="J795" s="58" t="n">
        <f aca="false">(E795+I795)/2</f>
        <v>53</v>
      </c>
      <c r="K795" s="58" t="n">
        <f aca="false">IF(TOT!AN797&lt;13.4,IF(J795&gt;73,73,J795),J795)</f>
        <v>53</v>
      </c>
      <c r="L795" s="58" t="n">
        <f aca="false">IF(TOT!AN797&lt;11,IF(K795&gt;66,66,K795),K795)</f>
        <v>53</v>
      </c>
    </row>
    <row r="796" customFormat="false" ht="13" hidden="false" customHeight="true" outlineLevel="0" collapsed="false">
      <c r="A796" s="17" t="s">
        <v>3613</v>
      </c>
      <c r="B796" s="50" t="n">
        <f aca="false">(TOT!AV798*60)/TOT!AK798</f>
        <v>11.4657562495701</v>
      </c>
      <c r="C796" s="37" t="n">
        <f aca="false">VLOOKUP(B796,'SC - SHOTS'!$A$3:$B$55,2)</f>
        <v>97</v>
      </c>
      <c r="D796" s="37" t="n">
        <f aca="false">IF(TOT!AK798&lt;400,IF(C796&gt;66,66,C796),C796)</f>
        <v>97</v>
      </c>
      <c r="E796" s="37" t="n">
        <f aca="false">IF(TOT!AK798&lt;200,IF(C796&gt;60,60,C796),C796)</f>
        <v>97</v>
      </c>
      <c r="F796" s="54" t="n">
        <f aca="false">(TOT!W798*60)/TOT!AK798</f>
        <v>1.60850537314113</v>
      </c>
      <c r="G796" s="58" t="n">
        <f aca="false">VLOOKUP(F796,'SC - GOALS'!$A$3:$B$55,2)</f>
        <v>97</v>
      </c>
      <c r="H796" s="58" t="n">
        <f aca="false">IF(TOT!AK798&lt;400,IF(G796&gt;66,66,G796),G796)</f>
        <v>97</v>
      </c>
      <c r="I796" s="58" t="n">
        <f aca="false">IF(TOT!AK798&lt;200,IF(H796&gt;60,60,H796),H796)</f>
        <v>97</v>
      </c>
      <c r="J796" s="58" t="n">
        <f aca="false">(E796+I796)/2</f>
        <v>97</v>
      </c>
      <c r="K796" s="58" t="n">
        <f aca="false">IF(TOT!AN798&lt;13.4,IF(J796&gt;73,73,J796),J796)</f>
        <v>97</v>
      </c>
      <c r="L796" s="58" t="n">
        <f aca="false">IF(TOT!AN798&lt;11,IF(K796&gt;66,66,K796),K796)</f>
        <v>97</v>
      </c>
    </row>
    <row r="797" customFormat="false" ht="13" hidden="false" customHeight="true" outlineLevel="0" collapsed="false">
      <c r="A797" s="17" t="s">
        <v>3617</v>
      </c>
      <c r="B797" s="50" t="n">
        <f aca="false">(TOT!AV799*60)/TOT!AK799</f>
        <v>7.04099095428251</v>
      </c>
      <c r="C797" s="37" t="n">
        <f aca="false">VLOOKUP(B797,'SC - SHOTS'!$A$3:$B$55,2)</f>
        <v>78</v>
      </c>
      <c r="D797" s="37" t="n">
        <f aca="false">IF(TOT!AK799&lt;400,IF(C797&gt;66,66,C797),C797)</f>
        <v>78</v>
      </c>
      <c r="E797" s="37" t="n">
        <f aca="false">IF(TOT!AK799&lt;200,IF(C797&gt;60,60,C797),C797)</f>
        <v>78</v>
      </c>
      <c r="F797" s="54" t="n">
        <f aca="false">(TOT!W799*60)/TOT!AK799</f>
        <v>0.146687311547552</v>
      </c>
      <c r="G797" s="58" t="n">
        <f aca="false">VLOOKUP(F797,'SC - GOALS'!$A$3:$B$55,2)</f>
        <v>52</v>
      </c>
      <c r="H797" s="58" t="n">
        <f aca="false">IF(TOT!AK799&lt;400,IF(G797&gt;66,66,G797),G797)</f>
        <v>52</v>
      </c>
      <c r="I797" s="58" t="n">
        <f aca="false">IF(TOT!AK799&lt;200,IF(H797&gt;60,60,H797),H797)</f>
        <v>52</v>
      </c>
      <c r="J797" s="58" t="n">
        <f aca="false">(E797+I797)/2</f>
        <v>65</v>
      </c>
      <c r="K797" s="58" t="n">
        <f aca="false">IF(TOT!AN799&lt;13.4,IF(J797&gt;73,73,J797),J797)</f>
        <v>65</v>
      </c>
      <c r="L797" s="58" t="n">
        <f aca="false">IF(TOT!AN799&lt;11,IF(K797&gt;66,66,K797),K797)</f>
        <v>65</v>
      </c>
    </row>
    <row r="798" customFormat="false" ht="13" hidden="false" customHeight="true" outlineLevel="0" collapsed="false">
      <c r="A798" s="17" t="s">
        <v>3620</v>
      </c>
      <c r="B798" s="50" t="n">
        <f aca="false">(TOT!AV800*60)/TOT!AK800</f>
        <v>8.01588734428597</v>
      </c>
      <c r="C798" s="37" t="n">
        <f aca="false">VLOOKUP(B798,'SC - SHOTS'!$A$3:$B$55,2)</f>
        <v>85</v>
      </c>
      <c r="D798" s="37" t="n">
        <f aca="false">IF(TOT!AK800&lt;400,IF(C798&gt;66,66,C798),C798)</f>
        <v>85</v>
      </c>
      <c r="E798" s="37" t="n">
        <f aca="false">IF(TOT!AK800&lt;200,IF(C798&gt;60,60,C798),C798)</f>
        <v>85</v>
      </c>
      <c r="F798" s="54" t="n">
        <f aca="false">(TOT!W800*60)/TOT!AK800</f>
        <v>0.996569777938256</v>
      </c>
      <c r="G798" s="58" t="n">
        <f aca="false">VLOOKUP(F798,'SC - GOALS'!$A$3:$B$55,2)</f>
        <v>87</v>
      </c>
      <c r="H798" s="58" t="n">
        <f aca="false">IF(TOT!AK800&lt;400,IF(G798&gt;66,66,G798),G798)</f>
        <v>87</v>
      </c>
      <c r="I798" s="58" t="n">
        <f aca="false">IF(TOT!AK800&lt;200,IF(H798&gt;60,60,H798),H798)</f>
        <v>87</v>
      </c>
      <c r="J798" s="58" t="n">
        <f aca="false">(E798+I798)/2</f>
        <v>86</v>
      </c>
      <c r="K798" s="58" t="n">
        <f aca="false">IF(TOT!AN800&lt;13.4,IF(J798&gt;73,73,J798),J798)</f>
        <v>86</v>
      </c>
      <c r="L798" s="58" t="n">
        <f aca="false">IF(TOT!AN800&lt;11,IF(K798&gt;66,66,K798),K798)</f>
        <v>86</v>
      </c>
    </row>
    <row r="799" customFormat="false" ht="13" hidden="false" customHeight="true" outlineLevel="0" collapsed="false">
      <c r="A799" s="17" t="s">
        <v>3625</v>
      </c>
      <c r="B799" s="50" t="n">
        <f aca="false">(TOT!AV801*60)/TOT!AK801</f>
        <v>5.11247752715642</v>
      </c>
      <c r="C799" s="37" t="n">
        <f aca="false">VLOOKUP(B799,'SC - SHOTS'!$A$3:$B$55,2)</f>
        <v>63</v>
      </c>
      <c r="D799" s="37" t="n">
        <f aca="false">IF(TOT!AK801&lt;400,IF(C799&gt;66,66,C799),C799)</f>
        <v>63</v>
      </c>
      <c r="E799" s="37" t="n">
        <f aca="false">IF(TOT!AK801&lt;200,IF(C799&gt;60,60,C799),C799)</f>
        <v>63</v>
      </c>
      <c r="F799" s="54" t="n">
        <f aca="false">(TOT!W801*60)/TOT!AK801</f>
        <v>0.489492529195827</v>
      </c>
      <c r="G799" s="58" t="n">
        <f aca="false">VLOOKUP(F799,'SC - GOALS'!$A$3:$B$55,2)</f>
        <v>69</v>
      </c>
      <c r="H799" s="58" t="n">
        <f aca="false">IF(TOT!AK801&lt;400,IF(G799&gt;66,66,G799),G799)</f>
        <v>69</v>
      </c>
      <c r="I799" s="58" t="n">
        <f aca="false">IF(TOT!AK801&lt;200,IF(H799&gt;60,60,H799),H799)</f>
        <v>69</v>
      </c>
      <c r="J799" s="58" t="n">
        <f aca="false">(E799+I799)/2</f>
        <v>66</v>
      </c>
      <c r="K799" s="58" t="n">
        <f aca="false">IF(TOT!AN801&lt;13.4,IF(J799&gt;73,73,J799),J799)</f>
        <v>66</v>
      </c>
      <c r="L799" s="58" t="n">
        <f aca="false">IF(TOT!AN801&lt;11,IF(K799&gt;66,66,K799),K799)</f>
        <v>66</v>
      </c>
    </row>
    <row r="800" customFormat="false" ht="13" hidden="false" customHeight="true" outlineLevel="0" collapsed="false">
      <c r="A800" s="17" t="s">
        <v>3629</v>
      </c>
      <c r="B800" s="50" t="n">
        <f aca="false">(TOT!AV802*60)/TOT!AK802</f>
        <v>4.18593461816054</v>
      </c>
      <c r="C800" s="37" t="n">
        <f aca="false">VLOOKUP(B800,'SC - SHOTS'!$A$3:$B$55,2)</f>
        <v>56</v>
      </c>
      <c r="D800" s="37" t="n">
        <f aca="false">IF(TOT!AK802&lt;400,IF(C800&gt;66,66,C800),C800)</f>
        <v>56</v>
      </c>
      <c r="E800" s="37" t="n">
        <f aca="false">IF(TOT!AK802&lt;200,IF(C800&gt;60,60,C800),C800)</f>
        <v>56</v>
      </c>
      <c r="F800" s="54" t="n">
        <f aca="false">(TOT!W802*60)/TOT!AK802</f>
        <v>0.240570955066698</v>
      </c>
      <c r="G800" s="58" t="n">
        <f aca="false">VLOOKUP(F800,'SC - GOALS'!$A$3:$B$55,2)</f>
        <v>58</v>
      </c>
      <c r="H800" s="58" t="n">
        <f aca="false">IF(TOT!AK802&lt;400,IF(G800&gt;66,66,G800),G800)</f>
        <v>58</v>
      </c>
      <c r="I800" s="58" t="n">
        <f aca="false">IF(TOT!AK802&lt;200,IF(H800&gt;60,60,H800),H800)</f>
        <v>58</v>
      </c>
      <c r="J800" s="58" t="n">
        <f aca="false">(E800+I800)/2</f>
        <v>57</v>
      </c>
      <c r="K800" s="58" t="n">
        <f aca="false">IF(TOT!AN802&lt;13.4,IF(J800&gt;73,73,J800),J800)</f>
        <v>57</v>
      </c>
      <c r="L800" s="58" t="n">
        <f aca="false">IF(TOT!AN802&lt;11,IF(K800&gt;66,66,K800),K800)</f>
        <v>57</v>
      </c>
    </row>
    <row r="801" customFormat="false" ht="13" hidden="false" customHeight="true" outlineLevel="0" collapsed="false">
      <c r="A801" s="17" t="s">
        <v>3633</v>
      </c>
      <c r="B801" s="50" t="n">
        <f aca="false">(TOT!AV803*60)/TOT!AK803</f>
        <v>8.94396711080851</v>
      </c>
      <c r="C801" s="37" t="n">
        <f aca="false">VLOOKUP(B801,'SC - SHOTS'!$A$3:$B$55,2)</f>
        <v>90</v>
      </c>
      <c r="D801" s="37" t="n">
        <f aca="false">IF(TOT!AK803&lt;400,IF(C801&gt;66,66,C801),C801)</f>
        <v>90</v>
      </c>
      <c r="E801" s="37" t="n">
        <f aca="false">IF(TOT!AK803&lt;200,IF(C801&gt;60,60,C801),C801)</f>
        <v>90</v>
      </c>
      <c r="F801" s="54" t="n">
        <f aca="false">(TOT!W803*60)/TOT!AK803</f>
        <v>1.27770958725836</v>
      </c>
      <c r="G801" s="58" t="n">
        <f aca="false">VLOOKUP(F801,'SC - GOALS'!$A$3:$B$55,2)</f>
        <v>93</v>
      </c>
      <c r="H801" s="58" t="n">
        <f aca="false">IF(TOT!AK803&lt;400,IF(G801&gt;66,66,G801),G801)</f>
        <v>93</v>
      </c>
      <c r="I801" s="58" t="n">
        <f aca="false">IF(TOT!AK803&lt;200,IF(H801&gt;60,60,H801),H801)</f>
        <v>93</v>
      </c>
      <c r="J801" s="58" t="n">
        <f aca="false">(E801+I801)/2</f>
        <v>91.5</v>
      </c>
      <c r="K801" s="58" t="n">
        <f aca="false">IF(TOT!AN803&lt;13.4,IF(J801&gt;73,73,J801),J801)</f>
        <v>91.5</v>
      </c>
      <c r="L801" s="58" t="n">
        <f aca="false">IF(TOT!AN803&lt;11,IF(K801&gt;66,66,K801),K801)</f>
        <v>91.5</v>
      </c>
    </row>
    <row r="802" customFormat="false" ht="13" hidden="false" customHeight="true" outlineLevel="0" collapsed="false">
      <c r="A802" s="17" t="s">
        <v>3637</v>
      </c>
      <c r="B802" s="50" t="n">
        <f aca="false">(TOT!AV804*60)/TOT!AK804</f>
        <v>6.58678338236345</v>
      </c>
      <c r="C802" s="37" t="n">
        <f aca="false">VLOOKUP(B802,'SC - SHOTS'!$A$3:$B$55,2)</f>
        <v>74</v>
      </c>
      <c r="D802" s="37" t="n">
        <f aca="false">IF(TOT!AK804&lt;400,IF(C802&gt;66,66,C802),C802)</f>
        <v>74</v>
      </c>
      <c r="E802" s="37" t="n">
        <f aca="false">IF(TOT!AK804&lt;200,IF(C802&gt;60,60,C802),C802)</f>
        <v>74</v>
      </c>
      <c r="F802" s="54" t="n">
        <f aca="false">(TOT!W804*60)/TOT!AK804</f>
        <v>0.387457846021379</v>
      </c>
      <c r="G802" s="58" t="n">
        <f aca="false">VLOOKUP(F802,'SC - GOALS'!$A$3:$B$55,2)</f>
        <v>65</v>
      </c>
      <c r="H802" s="58" t="n">
        <f aca="false">IF(TOT!AK804&lt;400,IF(G802&gt;66,66,G802),G802)</f>
        <v>65</v>
      </c>
      <c r="I802" s="58" t="n">
        <f aca="false">IF(TOT!AK804&lt;200,IF(H802&gt;60,60,H802),H802)</f>
        <v>65</v>
      </c>
      <c r="J802" s="58" t="n">
        <f aca="false">(E802+I802)/2</f>
        <v>69.5</v>
      </c>
      <c r="K802" s="58" t="n">
        <f aca="false">IF(TOT!AN804&lt;13.4,IF(J802&gt;73,73,J802),J802)</f>
        <v>69.5</v>
      </c>
      <c r="L802" s="58" t="n">
        <f aca="false">IF(TOT!AN804&lt;11,IF(K802&gt;66,66,K802),K802)</f>
        <v>69.5</v>
      </c>
    </row>
    <row r="803" customFormat="false" ht="13" hidden="false" customHeight="true" outlineLevel="0" collapsed="false">
      <c r="A803" s="17" t="s">
        <v>3642</v>
      </c>
      <c r="B803" s="50" t="n">
        <f aca="false">(TOT!AV805*60)/TOT!AK805</f>
        <v>7.32793584229962</v>
      </c>
      <c r="C803" s="37" t="n">
        <f aca="false">VLOOKUP(B803,'SC - SHOTS'!$A$3:$B$55,2)</f>
        <v>80</v>
      </c>
      <c r="D803" s="37" t="n">
        <f aca="false">IF(TOT!AK805&lt;400,IF(C803&gt;66,66,C803),C803)</f>
        <v>80</v>
      </c>
      <c r="E803" s="37" t="n">
        <f aca="false">IF(TOT!AK805&lt;200,IF(C803&gt;60,60,C803),C803)</f>
        <v>80</v>
      </c>
      <c r="F803" s="54" t="n">
        <f aca="false">(TOT!W805*60)/TOT!AK805</f>
        <v>0.661167143666131</v>
      </c>
      <c r="G803" s="58" t="n">
        <f aca="false">VLOOKUP(F803,'SC - GOALS'!$A$3:$B$55,2)</f>
        <v>76</v>
      </c>
      <c r="H803" s="58" t="n">
        <f aca="false">IF(TOT!AK805&lt;400,IF(G803&gt;66,66,G803),G803)</f>
        <v>76</v>
      </c>
      <c r="I803" s="58" t="n">
        <f aca="false">IF(TOT!AK805&lt;200,IF(H803&gt;60,60,H803),H803)</f>
        <v>76</v>
      </c>
      <c r="J803" s="58" t="n">
        <f aca="false">(E803+I803)/2</f>
        <v>78</v>
      </c>
      <c r="K803" s="58" t="n">
        <f aca="false">IF(TOT!AN805&lt;13.4,IF(J803&gt;73,73,J803),J803)</f>
        <v>73</v>
      </c>
      <c r="L803" s="58" t="n">
        <f aca="false">IF(TOT!AN805&lt;11,IF(K803&gt;66,66,K803),K803)</f>
        <v>73</v>
      </c>
    </row>
    <row r="804" customFormat="false" ht="13" hidden="false" customHeight="true" outlineLevel="0" collapsed="false">
      <c r="A804" s="17" t="s">
        <v>3646</v>
      </c>
      <c r="B804" s="50" t="n">
        <f aca="false">(TOT!AV806*60)/TOT!AK806</f>
        <v>10.4626541373157</v>
      </c>
      <c r="C804" s="37" t="n">
        <f aca="false">VLOOKUP(B804,'SC - SHOTS'!$A$3:$B$55,2)</f>
        <v>95</v>
      </c>
      <c r="D804" s="37" t="n">
        <f aca="false">IF(TOT!AK806&lt;400,IF(C804&gt;66,66,C804),C804)</f>
        <v>95</v>
      </c>
      <c r="E804" s="37" t="n">
        <f aca="false">IF(TOT!AK806&lt;200,IF(C804&gt;60,60,C804),C804)</f>
        <v>95</v>
      </c>
      <c r="F804" s="54" t="n">
        <f aca="false">(TOT!W806*60)/TOT!AK806</f>
        <v>1.04626541373157</v>
      </c>
      <c r="G804" s="58" t="n">
        <f aca="false">VLOOKUP(F804,'SC - GOALS'!$A$3:$B$55,2)</f>
        <v>88</v>
      </c>
      <c r="H804" s="58" t="n">
        <f aca="false">IF(TOT!AK806&lt;400,IF(G804&gt;66,66,G804),G804)</f>
        <v>88</v>
      </c>
      <c r="I804" s="58" t="n">
        <f aca="false">IF(TOT!AK806&lt;200,IF(H804&gt;60,60,H804),H804)</f>
        <v>88</v>
      </c>
      <c r="J804" s="58" t="n">
        <f aca="false">(E804+I804)/2</f>
        <v>91.5</v>
      </c>
      <c r="K804" s="58" t="n">
        <f aca="false">IF(TOT!AN806&lt;13.4,IF(J804&gt;73,73,J804),J804)</f>
        <v>91.5</v>
      </c>
      <c r="L804" s="58" t="n">
        <f aca="false">IF(TOT!AN806&lt;11,IF(K804&gt;66,66,K804),K804)</f>
        <v>91.5</v>
      </c>
    </row>
    <row r="805" customFormat="false" ht="13" hidden="false" customHeight="true" outlineLevel="0" collapsed="false">
      <c r="A805" s="17" t="s">
        <v>3651</v>
      </c>
      <c r="B805" s="50" t="n">
        <f aca="false">(TOT!AV807*60)/TOT!AK807</f>
        <v>5.98486284689327</v>
      </c>
      <c r="C805" s="37" t="n">
        <f aca="false">VLOOKUP(B805,'SC - SHOTS'!$A$3:$B$55,2)</f>
        <v>70</v>
      </c>
      <c r="D805" s="37" t="n">
        <f aca="false">IF(TOT!AK807&lt;400,IF(C805&gt;66,66,C805),C805)</f>
        <v>70</v>
      </c>
      <c r="E805" s="37" t="n">
        <f aca="false">IF(TOT!AK807&lt;200,IF(C805&gt;60,60,C805),C805)</f>
        <v>70</v>
      </c>
      <c r="F805" s="54" t="n">
        <f aca="false">(TOT!W807*60)/TOT!AK807</f>
        <v>0.62998556283087</v>
      </c>
      <c r="G805" s="58" t="n">
        <f aca="false">VLOOKUP(F805,'SC - GOALS'!$A$3:$B$55,2)</f>
        <v>75</v>
      </c>
      <c r="H805" s="58" t="n">
        <f aca="false">IF(TOT!AK807&lt;400,IF(G805&gt;66,66,G805),G805)</f>
        <v>75</v>
      </c>
      <c r="I805" s="58" t="n">
        <f aca="false">IF(TOT!AK807&lt;200,IF(H805&gt;60,60,H805),H805)</f>
        <v>75</v>
      </c>
      <c r="J805" s="58" t="n">
        <f aca="false">(E805+I805)/2</f>
        <v>72.5</v>
      </c>
      <c r="K805" s="58" t="n">
        <f aca="false">IF(TOT!AN807&lt;13.4,IF(J805&gt;73,73,J805),J805)</f>
        <v>72.5</v>
      </c>
      <c r="L805" s="58" t="n">
        <f aca="false">IF(TOT!AN807&lt;11,IF(K805&gt;66,66,K805),K805)</f>
        <v>72.5</v>
      </c>
    </row>
    <row r="806" customFormat="false" ht="13" hidden="false" customHeight="true" outlineLevel="0" collapsed="false">
      <c r="A806" s="17" t="s">
        <v>3657</v>
      </c>
      <c r="B806" s="50" t="n">
        <f aca="false">(TOT!AV808*60)/TOT!AK808</f>
        <v>2.53976923602103</v>
      </c>
      <c r="C806" s="37" t="n">
        <f aca="false">VLOOKUP(B806,'SC - SHOTS'!$A$3:$B$55,2)</f>
        <v>48</v>
      </c>
      <c r="D806" s="37" t="n">
        <f aca="false">IF(TOT!AK808&lt;400,IF(C806&gt;66,66,C806),C806)</f>
        <v>48</v>
      </c>
      <c r="E806" s="37" t="n">
        <f aca="false">IF(TOT!AK808&lt;200,IF(C806&gt;60,60,C806),C806)</f>
        <v>48</v>
      </c>
      <c r="F806" s="54" t="n">
        <f aca="false">(TOT!W808*60)/TOT!AK808</f>
        <v>0.0819280398716461</v>
      </c>
      <c r="G806" s="58" t="n">
        <f aca="false">VLOOKUP(F806,'SC - GOALS'!$A$3:$B$55,2)</f>
        <v>50</v>
      </c>
      <c r="H806" s="58" t="n">
        <f aca="false">IF(TOT!AK808&lt;400,IF(G806&gt;66,66,G806),G806)</f>
        <v>50</v>
      </c>
      <c r="I806" s="58" t="n">
        <f aca="false">IF(TOT!AK808&lt;200,IF(H806&gt;60,60,H806),H806)</f>
        <v>50</v>
      </c>
      <c r="J806" s="58" t="n">
        <f aca="false">(E806+I806)/2</f>
        <v>49</v>
      </c>
      <c r="K806" s="58" t="n">
        <f aca="false">IF(TOT!AN808&lt;13.4,IF(J806&gt;73,73,J806),J806)</f>
        <v>49</v>
      </c>
      <c r="L806" s="58" t="n">
        <f aca="false">IF(TOT!AN808&lt;11,IF(K806&gt;66,66,K806),K806)</f>
        <v>49</v>
      </c>
    </row>
    <row r="807" customFormat="false" ht="13" hidden="false" customHeight="true" outlineLevel="0" collapsed="false">
      <c r="A807" s="17" t="s">
        <v>3661</v>
      </c>
      <c r="B807" s="50" t="n">
        <f aca="false">(TOT!AV809*60)/TOT!AK809</f>
        <v>5.46650919520839</v>
      </c>
      <c r="C807" s="37" t="n">
        <f aca="false">VLOOKUP(B807,'SC - SHOTS'!$A$3:$B$55,2)</f>
        <v>66</v>
      </c>
      <c r="D807" s="37" t="n">
        <f aca="false">IF(TOT!AK809&lt;400,IF(C807&gt;66,66,C807),C807)</f>
        <v>66</v>
      </c>
      <c r="E807" s="37" t="n">
        <f aca="false">IF(TOT!AK809&lt;200,IF(C807&gt;60,60,C807),C807)</f>
        <v>66</v>
      </c>
      <c r="F807" s="54" t="n">
        <f aca="false">(TOT!W809*60)/TOT!AK809</f>
        <v>0.17353997445106</v>
      </c>
      <c r="G807" s="58" t="n">
        <f aca="false">VLOOKUP(F807,'SC - GOALS'!$A$3:$B$55,2)</f>
        <v>54</v>
      </c>
      <c r="H807" s="58" t="n">
        <f aca="false">IF(TOT!AK809&lt;400,IF(G807&gt;66,66,G807),G807)</f>
        <v>54</v>
      </c>
      <c r="I807" s="58" t="n">
        <f aca="false">IF(TOT!AK809&lt;200,IF(H807&gt;60,60,H807),H807)</f>
        <v>54</v>
      </c>
      <c r="J807" s="58" t="n">
        <f aca="false">(E807+I807)/2</f>
        <v>60</v>
      </c>
      <c r="K807" s="58" t="n">
        <f aca="false">IF(TOT!AN809&lt;13.4,IF(J807&gt;73,73,J807),J807)</f>
        <v>60</v>
      </c>
      <c r="L807" s="58" t="n">
        <f aca="false">IF(TOT!AN809&lt;11,IF(K807&gt;66,66,K807),K807)</f>
        <v>60</v>
      </c>
    </row>
    <row r="808" customFormat="false" ht="13" hidden="false" customHeight="true" outlineLevel="0" collapsed="false">
      <c r="A808" s="17" t="s">
        <v>3665</v>
      </c>
      <c r="B808" s="50" t="n">
        <f aca="false">(TOT!AV810*60)/TOT!AK810</f>
        <v>5.4288307809433</v>
      </c>
      <c r="C808" s="37" t="n">
        <f aca="false">VLOOKUP(B808,'SC - SHOTS'!$A$3:$B$55,2)</f>
        <v>65</v>
      </c>
      <c r="D808" s="37" t="n">
        <f aca="false">IF(TOT!AK810&lt;400,IF(C808&gt;66,66,C808),C808)</f>
        <v>65</v>
      </c>
      <c r="E808" s="37" t="n">
        <f aca="false">IF(TOT!AK810&lt;200,IF(C808&gt;60,60,C808),C808)</f>
        <v>65</v>
      </c>
      <c r="F808" s="54" t="n">
        <f aca="false">(TOT!W810*60)/TOT!AK810</f>
        <v>0.368949664724302</v>
      </c>
      <c r="G808" s="58" t="n">
        <f aca="false">VLOOKUP(F808,'SC - GOALS'!$A$3:$B$55,2)</f>
        <v>64</v>
      </c>
      <c r="H808" s="58" t="n">
        <f aca="false">IF(TOT!AK810&lt;400,IF(G808&gt;66,66,G808),G808)</f>
        <v>64</v>
      </c>
      <c r="I808" s="58" t="n">
        <f aca="false">IF(TOT!AK810&lt;200,IF(H808&gt;60,60,H808),H808)</f>
        <v>64</v>
      </c>
      <c r="J808" s="58" t="n">
        <f aca="false">(E808+I808)/2</f>
        <v>64.5</v>
      </c>
      <c r="K808" s="58" t="n">
        <f aca="false">IF(TOT!AN810&lt;13.4,IF(J808&gt;73,73,J808),J808)</f>
        <v>64.5</v>
      </c>
      <c r="L808" s="58" t="n">
        <f aca="false">IF(TOT!AN810&lt;11,IF(K808&gt;66,66,K808),K808)</f>
        <v>64.5</v>
      </c>
    </row>
    <row r="809" customFormat="false" ht="13" hidden="false" customHeight="true" outlineLevel="0" collapsed="false">
      <c r="A809" s="17" t="s">
        <v>3668</v>
      </c>
      <c r="B809" s="50" t="n">
        <f aca="false">(TOT!AV811*60)/TOT!AK811</f>
        <v>5.91757096274138</v>
      </c>
      <c r="C809" s="37" t="n">
        <f aca="false">VLOOKUP(B809,'SC - SHOTS'!$A$3:$B$55,2)</f>
        <v>69</v>
      </c>
      <c r="D809" s="37" t="n">
        <f aca="false">IF(TOT!AK811&lt;400,IF(C809&gt;66,66,C809),C809)</f>
        <v>69</v>
      </c>
      <c r="E809" s="37" t="n">
        <f aca="false">IF(TOT!AK811&lt;200,IF(C809&gt;60,60,C809),C809)</f>
        <v>69</v>
      </c>
      <c r="F809" s="54" t="n">
        <f aca="false">(TOT!W811*60)/TOT!AK811</f>
        <v>0.673544662425848</v>
      </c>
      <c r="G809" s="58" t="n">
        <f aca="false">VLOOKUP(F809,'SC - GOALS'!$A$3:$B$55,2)</f>
        <v>76</v>
      </c>
      <c r="H809" s="58" t="n">
        <f aca="false">IF(TOT!AK811&lt;400,IF(G809&gt;66,66,G809),G809)</f>
        <v>76</v>
      </c>
      <c r="I809" s="58" t="n">
        <f aca="false">IF(TOT!AK811&lt;200,IF(H809&gt;60,60,H809),H809)</f>
        <v>76</v>
      </c>
      <c r="J809" s="58" t="n">
        <f aca="false">(E809+I809)/2</f>
        <v>72.5</v>
      </c>
      <c r="K809" s="58" t="n">
        <f aca="false">IF(TOT!AN811&lt;13.4,IF(J809&gt;73,73,J809),J809)</f>
        <v>72.5</v>
      </c>
      <c r="L809" s="58" t="n">
        <f aca="false">IF(TOT!AN811&lt;11,IF(K809&gt;66,66,K809),K809)</f>
        <v>72.5</v>
      </c>
    </row>
    <row r="810" customFormat="false" ht="13" hidden="false" customHeight="true" outlineLevel="0" collapsed="false">
      <c r="A810" s="17" t="s">
        <v>3671</v>
      </c>
      <c r="B810" s="50" t="n">
        <f aca="false">(TOT!AV812*60)/TOT!AK812</f>
        <v>7.34257176489767</v>
      </c>
      <c r="C810" s="37" t="n">
        <f aca="false">VLOOKUP(B810,'SC - SHOTS'!$A$3:$B$55,2)</f>
        <v>80</v>
      </c>
      <c r="D810" s="37" t="n">
        <f aca="false">IF(TOT!AK812&lt;400,IF(C810&gt;66,66,C810),C810)</f>
        <v>80</v>
      </c>
      <c r="E810" s="37" t="n">
        <f aca="false">IF(TOT!AK812&lt;200,IF(C810&gt;60,60,C810),C810)</f>
        <v>80</v>
      </c>
      <c r="F810" s="54" t="n">
        <f aca="false">(TOT!W812*60)/TOT!AK812</f>
        <v>0.923066164729993</v>
      </c>
      <c r="G810" s="58" t="n">
        <f aca="false">VLOOKUP(F810,'SC - GOALS'!$A$3:$B$55,2)</f>
        <v>85</v>
      </c>
      <c r="H810" s="58" t="n">
        <f aca="false">IF(TOT!AK812&lt;400,IF(G810&gt;66,66,G810),G810)</f>
        <v>85</v>
      </c>
      <c r="I810" s="58" t="n">
        <f aca="false">IF(TOT!AK812&lt;200,IF(H810&gt;60,60,H810),H810)</f>
        <v>85</v>
      </c>
      <c r="J810" s="58" t="n">
        <f aca="false">(E810+I810)/2</f>
        <v>82.5</v>
      </c>
      <c r="K810" s="58" t="n">
        <f aca="false">IF(TOT!AN812&lt;13.4,IF(J810&gt;73,73,J810),J810)</f>
        <v>82.5</v>
      </c>
      <c r="L810" s="58" t="n">
        <f aca="false">IF(TOT!AN812&lt;11,IF(K810&gt;66,66,K810),K810)</f>
        <v>82.5</v>
      </c>
    </row>
    <row r="811" customFormat="false" ht="13" hidden="false" customHeight="true" outlineLevel="0" collapsed="false">
      <c r="A811" s="17" t="s">
        <v>3675</v>
      </c>
      <c r="B811" s="50" t="n">
        <f aca="false">(TOT!AV813*60)/TOT!AK813</f>
        <v>7.46681415929224</v>
      </c>
      <c r="C811" s="37" t="n">
        <f aca="false">VLOOKUP(B811,'SC - SHOTS'!$A$3:$B$55,2)</f>
        <v>81</v>
      </c>
      <c r="D811" s="37" t="n">
        <f aca="false">IF(TOT!AK813&lt;400,IF(C811&gt;66,66,C811),C811)</f>
        <v>66</v>
      </c>
      <c r="E811" s="37" t="n">
        <f aca="false">IF(TOT!AK813&lt;200,IF(C811&gt;60,60,C811),C811)</f>
        <v>60</v>
      </c>
      <c r="F811" s="54" t="n">
        <f aca="false">(TOT!W813*60)/TOT!AK813</f>
        <v>0.497787610619483</v>
      </c>
      <c r="G811" s="58" t="n">
        <f aca="false">VLOOKUP(F811,'SC - GOALS'!$A$3:$B$55,2)</f>
        <v>70</v>
      </c>
      <c r="H811" s="58" t="n">
        <f aca="false">IF(TOT!AK813&lt;400,IF(G811&gt;66,66,G811),G811)</f>
        <v>66</v>
      </c>
      <c r="I811" s="58" t="n">
        <f aca="false">IF(TOT!AK813&lt;200,IF(H811&gt;60,60,H811),H811)</f>
        <v>60</v>
      </c>
      <c r="J811" s="58" t="n">
        <f aca="false">(E811+I811)/2</f>
        <v>60</v>
      </c>
      <c r="K811" s="58" t="n">
        <f aca="false">IF(TOT!AN813&lt;13.4,IF(J811&gt;73,73,J811),J811)</f>
        <v>60</v>
      </c>
      <c r="L811" s="58" t="n">
        <f aca="false">IF(TOT!AN813&lt;11,IF(K811&gt;66,66,K811),K811)</f>
        <v>60</v>
      </c>
    </row>
    <row r="812" customFormat="false" ht="13" hidden="false" customHeight="true" outlineLevel="0" collapsed="false">
      <c r="A812" s="17" t="s">
        <v>3678</v>
      </c>
      <c r="B812" s="50" t="n">
        <f aca="false">(TOT!AV814*60)/TOT!AK814</f>
        <v>7.379065318393</v>
      </c>
      <c r="C812" s="37" t="n">
        <f aca="false">VLOOKUP(B812,'SC - SHOTS'!$A$3:$B$55,2)</f>
        <v>80</v>
      </c>
      <c r="D812" s="37" t="n">
        <f aca="false">IF(TOT!AK814&lt;400,IF(C812&gt;66,66,C812),C812)</f>
        <v>66</v>
      </c>
      <c r="E812" s="37" t="n">
        <f aca="false">IF(TOT!AK814&lt;200,IF(C812&gt;60,60,C812),C812)</f>
        <v>80</v>
      </c>
      <c r="F812" s="54" t="n">
        <f aca="false">(TOT!W814*60)/TOT!AK814</f>
        <v>0.983875375785734</v>
      </c>
      <c r="G812" s="58" t="n">
        <f aca="false">VLOOKUP(F812,'SC - GOALS'!$A$3:$B$55,2)</f>
        <v>87</v>
      </c>
      <c r="H812" s="58" t="n">
        <f aca="false">IF(TOT!AK814&lt;400,IF(G812&gt;66,66,G812),G812)</f>
        <v>66</v>
      </c>
      <c r="I812" s="58" t="n">
        <f aca="false">IF(TOT!AK814&lt;200,IF(H812&gt;60,60,H812),H812)</f>
        <v>66</v>
      </c>
      <c r="J812" s="58" t="n">
        <f aca="false">(E812+I812)/2</f>
        <v>73</v>
      </c>
      <c r="K812" s="58" t="n">
        <f aca="false">IF(TOT!AN814&lt;13.4,IF(J812&gt;73,73,J812),J812)</f>
        <v>73</v>
      </c>
      <c r="L812" s="58" t="n">
        <f aca="false">IF(TOT!AN814&lt;11,IF(K812&gt;66,66,K812),K812)</f>
        <v>73</v>
      </c>
    </row>
    <row r="813" customFormat="false" ht="13" hidden="false" customHeight="true" outlineLevel="0" collapsed="false">
      <c r="A813" s="17" t="s">
        <v>3681</v>
      </c>
      <c r="B813" s="50" t="n">
        <f aca="false">(TOT!AV815*60)/TOT!AK815</f>
        <v>7.42800753565985</v>
      </c>
      <c r="C813" s="37" t="n">
        <f aca="false">VLOOKUP(B813,'SC - SHOTS'!$A$3:$B$55,2)</f>
        <v>80</v>
      </c>
      <c r="D813" s="37" t="n">
        <f aca="false">IF(TOT!AK815&lt;400,IF(C813&gt;66,66,C813),C813)</f>
        <v>80</v>
      </c>
      <c r="E813" s="37" t="n">
        <f aca="false">IF(TOT!AK815&lt;200,IF(C813&gt;60,60,C813),C813)</f>
        <v>80</v>
      </c>
      <c r="F813" s="54" t="n">
        <f aca="false">(TOT!W815*60)/TOT!AK815</f>
        <v>0.565174486408902</v>
      </c>
      <c r="G813" s="58" t="n">
        <f aca="false">VLOOKUP(F813,'SC - GOALS'!$A$3:$B$55,2)</f>
        <v>72</v>
      </c>
      <c r="H813" s="58" t="n">
        <f aca="false">IF(TOT!AK815&lt;400,IF(G813&gt;66,66,G813),G813)</f>
        <v>72</v>
      </c>
      <c r="I813" s="58" t="n">
        <f aca="false">IF(TOT!AK815&lt;200,IF(H813&gt;60,60,H813),H813)</f>
        <v>72</v>
      </c>
      <c r="J813" s="58" t="n">
        <f aca="false">(E813+I813)/2</f>
        <v>76</v>
      </c>
      <c r="K813" s="58" t="n">
        <f aca="false">IF(TOT!AN815&lt;13.4,IF(J813&gt;73,73,J813),J813)</f>
        <v>73</v>
      </c>
      <c r="L813" s="58" t="n">
        <f aca="false">IF(TOT!AN815&lt;11,IF(K813&gt;66,66,K813),K813)</f>
        <v>73</v>
      </c>
    </row>
    <row r="814" customFormat="false" ht="13" hidden="false" customHeight="true" outlineLevel="0" collapsed="false">
      <c r="A814" s="17" t="s">
        <v>3684</v>
      </c>
      <c r="B814" s="50" t="n">
        <f aca="false">(TOT!AV816*60)/TOT!AK816</f>
        <v>7.41323342247158</v>
      </c>
      <c r="C814" s="37" t="n">
        <f aca="false">VLOOKUP(B814,'SC - SHOTS'!$A$3:$B$55,2)</f>
        <v>80</v>
      </c>
      <c r="D814" s="37" t="n">
        <f aca="false">IF(TOT!AK816&lt;400,IF(C814&gt;66,66,C814),C814)</f>
        <v>80</v>
      </c>
      <c r="E814" s="37" t="n">
        <f aca="false">IF(TOT!AK816&lt;200,IF(C814&gt;60,60,C814),C814)</f>
        <v>80</v>
      </c>
      <c r="F814" s="54" t="n">
        <f aca="false">(TOT!W816*60)/TOT!AK816</f>
        <v>0.308884725936316</v>
      </c>
      <c r="G814" s="58" t="n">
        <f aca="false">VLOOKUP(F814,'SC - GOALS'!$A$3:$B$55,2)</f>
        <v>61</v>
      </c>
      <c r="H814" s="58" t="n">
        <f aca="false">IF(TOT!AK816&lt;400,IF(G814&gt;66,66,G814),G814)</f>
        <v>61</v>
      </c>
      <c r="I814" s="58" t="n">
        <f aca="false">IF(TOT!AK816&lt;200,IF(H814&gt;60,60,H814),H814)</f>
        <v>61</v>
      </c>
      <c r="J814" s="58" t="n">
        <f aca="false">(E814+I814)/2</f>
        <v>70.5</v>
      </c>
      <c r="K814" s="58" t="n">
        <f aca="false">IF(TOT!AN816&lt;13.4,IF(J814&gt;73,73,J814),J814)</f>
        <v>70.5</v>
      </c>
      <c r="L814" s="58" t="n">
        <f aca="false">IF(TOT!AN816&lt;11,IF(K814&gt;66,66,K814),K814)</f>
        <v>70.5</v>
      </c>
    </row>
    <row r="815" customFormat="false" ht="13" hidden="false" customHeight="true" outlineLevel="0" collapsed="false">
      <c r="A815" s="17" t="s">
        <v>3689</v>
      </c>
      <c r="B815" s="50" t="n">
        <f aca="false">(TOT!AV817*60)/TOT!AK817</f>
        <v>7.82745607677485</v>
      </c>
      <c r="C815" s="37" t="n">
        <f aca="false">VLOOKUP(B815,'SC - SHOTS'!$A$3:$B$55,2)</f>
        <v>83</v>
      </c>
      <c r="D815" s="37" t="n">
        <f aca="false">IF(TOT!AK817&lt;400,IF(C815&gt;66,66,C815),C815)</f>
        <v>83</v>
      </c>
      <c r="E815" s="37" t="n">
        <f aca="false">IF(TOT!AK817&lt;200,IF(C815&gt;60,60,C815),C815)</f>
        <v>83</v>
      </c>
      <c r="F815" s="54" t="n">
        <f aca="false">(TOT!W817*60)/TOT!AK817</f>
        <v>0.899707595031592</v>
      </c>
      <c r="G815" s="58" t="n">
        <f aca="false">VLOOKUP(F815,'SC - GOALS'!$A$3:$B$55,2)</f>
        <v>84</v>
      </c>
      <c r="H815" s="58" t="n">
        <f aca="false">IF(TOT!AK817&lt;400,IF(G815&gt;66,66,G815),G815)</f>
        <v>84</v>
      </c>
      <c r="I815" s="58" t="n">
        <f aca="false">IF(TOT!AK817&lt;200,IF(H815&gt;60,60,H815),H815)</f>
        <v>84</v>
      </c>
      <c r="J815" s="58" t="n">
        <f aca="false">(E815+I815)/2</f>
        <v>83.5</v>
      </c>
      <c r="K815" s="58" t="n">
        <f aca="false">IF(TOT!AN817&lt;13.4,IF(J815&gt;73,73,J815),J815)</f>
        <v>83.5</v>
      </c>
      <c r="L815" s="58" t="n">
        <f aca="false">IF(TOT!AN817&lt;11,IF(K815&gt;66,66,K815),K815)</f>
        <v>83.5</v>
      </c>
    </row>
    <row r="816" customFormat="false" ht="13" hidden="false" customHeight="true" outlineLevel="0" collapsed="false">
      <c r="A816" s="17" t="s">
        <v>3694</v>
      </c>
      <c r="B816" s="50" t="n">
        <f aca="false">(TOT!AV818*60)/TOT!AK818</f>
        <v>5.98990074873759</v>
      </c>
      <c r="C816" s="37" t="n">
        <f aca="false">VLOOKUP(B816,'SC - SHOTS'!$A$3:$B$55,2)</f>
        <v>70</v>
      </c>
      <c r="D816" s="37" t="n">
        <f aca="false">IF(TOT!AK818&lt;400,IF(C816&gt;66,66,C816),C816)</f>
        <v>70</v>
      </c>
      <c r="E816" s="37" t="n">
        <f aca="false">IF(TOT!AK818&lt;200,IF(C816&gt;60,60,C816),C816)</f>
        <v>70</v>
      </c>
      <c r="F816" s="54" t="n">
        <f aca="false">(TOT!W818*60)/TOT!AK818</f>
        <v>0.62685007835626</v>
      </c>
      <c r="G816" s="58" t="n">
        <f aca="false">VLOOKUP(F816,'SC - GOALS'!$A$3:$B$55,2)</f>
        <v>75</v>
      </c>
      <c r="H816" s="58" t="n">
        <f aca="false">IF(TOT!AK818&lt;400,IF(G816&gt;66,66,G816),G816)</f>
        <v>75</v>
      </c>
      <c r="I816" s="58" t="n">
        <f aca="false">IF(TOT!AK818&lt;200,IF(H816&gt;60,60,H816),H816)</f>
        <v>75</v>
      </c>
      <c r="J816" s="58" t="n">
        <f aca="false">(E816+I816)/2</f>
        <v>72.5</v>
      </c>
      <c r="K816" s="58" t="n">
        <f aca="false">IF(TOT!AN818&lt;13.4,IF(J816&gt;73,73,J816),J816)</f>
        <v>72.5</v>
      </c>
      <c r="L816" s="58" t="n">
        <f aca="false">IF(TOT!AN818&lt;11,IF(K816&gt;66,66,K816),K816)</f>
        <v>72.5</v>
      </c>
    </row>
    <row r="817" customFormat="false" ht="13" hidden="false" customHeight="true" outlineLevel="0" collapsed="false">
      <c r="A817" s="17" t="s">
        <v>3699</v>
      </c>
      <c r="B817" s="50" t="n">
        <f aca="false">(TOT!AV819*60)/TOT!AK819</f>
        <v>7.62334730732022</v>
      </c>
      <c r="C817" s="37" t="n">
        <f aca="false">VLOOKUP(B817,'SC - SHOTS'!$A$3:$B$55,2)</f>
        <v>82</v>
      </c>
      <c r="D817" s="37" t="n">
        <f aca="false">IF(TOT!AK819&lt;400,IF(C817&gt;66,66,C817),C817)</f>
        <v>82</v>
      </c>
      <c r="E817" s="37" t="n">
        <f aca="false">IF(TOT!AK819&lt;200,IF(C817&gt;60,60,C817),C817)</f>
        <v>82</v>
      </c>
      <c r="F817" s="54" t="n">
        <f aca="false">(TOT!W819*60)/TOT!AK819</f>
        <v>0.54176072234763</v>
      </c>
      <c r="G817" s="58" t="n">
        <f aca="false">VLOOKUP(F817,'SC - GOALS'!$A$3:$B$55,2)</f>
        <v>71</v>
      </c>
      <c r="H817" s="58" t="n">
        <f aca="false">IF(TOT!AK819&lt;400,IF(G817&gt;66,66,G817),G817)</f>
        <v>71</v>
      </c>
      <c r="I817" s="58" t="n">
        <f aca="false">IF(TOT!AK819&lt;200,IF(H817&gt;60,60,H817),H817)</f>
        <v>71</v>
      </c>
      <c r="J817" s="58" t="n">
        <f aca="false">(E817+I817)/2</f>
        <v>76.5</v>
      </c>
      <c r="K817" s="58" t="n">
        <f aca="false">IF(TOT!AN819&lt;13.4,IF(J817&gt;73,73,J817),J817)</f>
        <v>76.5</v>
      </c>
      <c r="L817" s="58" t="n">
        <f aca="false">IF(TOT!AN819&lt;11,IF(K817&gt;66,66,K817),K817)</f>
        <v>76.5</v>
      </c>
    </row>
    <row r="818" customFormat="false" ht="13" hidden="false" customHeight="true" outlineLevel="0" collapsed="false">
      <c r="A818" s="17" t="s">
        <v>3703</v>
      </c>
      <c r="B818" s="50" t="n">
        <f aca="false">(TOT!AV820*60)/TOT!AK820</f>
        <v>4.82350361762771</v>
      </c>
      <c r="C818" s="37" t="n">
        <f aca="false">VLOOKUP(B818,'SC - SHOTS'!$A$3:$B$55,2)</f>
        <v>61</v>
      </c>
      <c r="D818" s="37" t="n">
        <f aca="false">IF(TOT!AK820&lt;400,IF(C818&gt;66,66,C818),C818)</f>
        <v>61</v>
      </c>
      <c r="E818" s="37" t="n">
        <f aca="false">IF(TOT!AK820&lt;200,IF(C818&gt;60,60,C818),C818)</f>
        <v>61</v>
      </c>
      <c r="F818" s="54" t="n">
        <f aca="false">(TOT!W820*60)/TOT!AK820</f>
        <v>0.526200394650296</v>
      </c>
      <c r="G818" s="58" t="n">
        <f aca="false">VLOOKUP(F818,'SC - GOALS'!$A$3:$B$55,2)</f>
        <v>71</v>
      </c>
      <c r="H818" s="58" t="n">
        <f aca="false">IF(TOT!AK820&lt;400,IF(G818&gt;66,66,G818),G818)</f>
        <v>71</v>
      </c>
      <c r="I818" s="58" t="n">
        <f aca="false">IF(TOT!AK820&lt;200,IF(H818&gt;60,60,H818),H818)</f>
        <v>71</v>
      </c>
      <c r="J818" s="58" t="n">
        <f aca="false">(E818+I818)/2</f>
        <v>66</v>
      </c>
      <c r="K818" s="58" t="n">
        <f aca="false">IF(TOT!AN820&lt;13.4,IF(J818&gt;73,73,J818),J818)</f>
        <v>66</v>
      </c>
      <c r="L818" s="58" t="n">
        <f aca="false">IF(TOT!AN820&lt;11,IF(K818&gt;66,66,K818),K818)</f>
        <v>66</v>
      </c>
    </row>
    <row r="819" customFormat="false" ht="13" hidden="false" customHeight="true" outlineLevel="0" collapsed="false">
      <c r="A819" s="17" t="s">
        <v>3708</v>
      </c>
      <c r="B819" s="50" t="n">
        <f aca="false">(TOT!AV821*60)/TOT!AK821</f>
        <v>1.69971671388102</v>
      </c>
      <c r="C819" s="37" t="n">
        <f aca="false">VLOOKUP(B819,'SC - SHOTS'!$A$3:$B$55,2)</f>
        <v>47</v>
      </c>
      <c r="D819" s="37" t="n">
        <f aca="false">IF(TOT!AK821&lt;400,IF(C819&gt;66,66,C819),C819)</f>
        <v>47</v>
      </c>
      <c r="E819" s="37" t="n">
        <f aca="false">IF(TOT!AK821&lt;200,IF(C819&gt;60,60,C819),C819)</f>
        <v>47</v>
      </c>
      <c r="F819" s="54" t="n">
        <f aca="false">(TOT!W821*60)/TOT!AK821</f>
        <v>0</v>
      </c>
      <c r="G819" s="58" t="n">
        <f aca="false">VLOOKUP(F819,'SC - GOALS'!$A$3:$B$55,2)</f>
        <v>47</v>
      </c>
      <c r="H819" s="58" t="n">
        <f aca="false">IF(TOT!AK821&lt;400,IF(G819&gt;66,66,G819),G819)</f>
        <v>47</v>
      </c>
      <c r="I819" s="58" t="n">
        <f aca="false">IF(TOT!AK821&lt;200,IF(H819&gt;60,60,H819),H819)</f>
        <v>47</v>
      </c>
      <c r="J819" s="58" t="n">
        <f aca="false">(E819+I819)/2</f>
        <v>47</v>
      </c>
      <c r="K819" s="58" t="n">
        <f aca="false">IF(TOT!AN821&lt;13.4,IF(J819&gt;73,73,J819),J819)</f>
        <v>47</v>
      </c>
      <c r="L819" s="58" t="n">
        <f aca="false">IF(TOT!AN821&lt;11,IF(K819&gt;66,66,K819),K819)</f>
        <v>47</v>
      </c>
    </row>
    <row r="820" customFormat="false" ht="13" hidden="false" customHeight="true" outlineLevel="0" collapsed="false">
      <c r="A820" s="17" t="s">
        <v>3712</v>
      </c>
      <c r="B820" s="50" t="n">
        <f aca="false">(TOT!AV822*60)/TOT!AK822</f>
        <v>5.47497676514493</v>
      </c>
      <c r="C820" s="37" t="n">
        <f aca="false">VLOOKUP(B820,'SC - SHOTS'!$A$3:$B$55,2)</f>
        <v>66</v>
      </c>
      <c r="D820" s="37" t="n">
        <f aca="false">IF(TOT!AK822&lt;400,IF(C820&gt;66,66,C820),C820)</f>
        <v>66</v>
      </c>
      <c r="E820" s="37" t="n">
        <f aca="false">IF(TOT!AK822&lt;200,IF(C820&gt;60,60,C820),C820)</f>
        <v>66</v>
      </c>
      <c r="F820" s="54" t="n">
        <f aca="false">(TOT!W822*60)/TOT!AK822</f>
        <v>0.101388458613795</v>
      </c>
      <c r="G820" s="58" t="n">
        <f aca="false">VLOOKUP(F820,'SC - GOALS'!$A$3:$B$55,2)</f>
        <v>51</v>
      </c>
      <c r="H820" s="58" t="n">
        <f aca="false">IF(TOT!AK822&lt;400,IF(G820&gt;66,66,G820),G820)</f>
        <v>51</v>
      </c>
      <c r="I820" s="58" t="n">
        <f aca="false">IF(TOT!AK822&lt;200,IF(H820&gt;60,60,H820),H820)</f>
        <v>51</v>
      </c>
      <c r="J820" s="58" t="n">
        <f aca="false">(E820+I820)/2</f>
        <v>58.5</v>
      </c>
      <c r="K820" s="58" t="n">
        <f aca="false">IF(TOT!AN822&lt;13.4,IF(J820&gt;73,73,J820),J820)</f>
        <v>58.5</v>
      </c>
      <c r="L820" s="58" t="n">
        <f aca="false">IF(TOT!AN822&lt;11,IF(K820&gt;66,66,K820),K820)</f>
        <v>58.5</v>
      </c>
    </row>
    <row r="821" customFormat="false" ht="13" hidden="false" customHeight="true" outlineLevel="0" collapsed="false">
      <c r="A821" s="17" t="s">
        <v>3716</v>
      </c>
      <c r="B821" s="50" t="n">
        <f aca="false">(TOT!AV823*60)/TOT!AK823</f>
        <v>4.19151251360165</v>
      </c>
      <c r="C821" s="37" t="n">
        <f aca="false">VLOOKUP(B821,'SC - SHOTS'!$A$3:$B$55,2)</f>
        <v>56</v>
      </c>
      <c r="D821" s="37" t="n">
        <f aca="false">IF(TOT!AK823&lt;400,IF(C821&gt;66,66,C821),C821)</f>
        <v>56</v>
      </c>
      <c r="E821" s="37" t="n">
        <f aca="false">IF(TOT!AK823&lt;200,IF(C821&gt;60,60,C821),C821)</f>
        <v>56</v>
      </c>
      <c r="F821" s="54" t="n">
        <f aca="false">(TOT!W823*60)/TOT!AK823</f>
        <v>0.0391730141458098</v>
      </c>
      <c r="G821" s="58" t="n">
        <f aca="false">VLOOKUP(F821,'SC - GOALS'!$A$3:$B$55,2)</f>
        <v>48</v>
      </c>
      <c r="H821" s="58" t="n">
        <f aca="false">IF(TOT!AK823&lt;400,IF(G821&gt;66,66,G821),G821)</f>
        <v>48</v>
      </c>
      <c r="I821" s="58" t="n">
        <f aca="false">IF(TOT!AK823&lt;200,IF(H821&gt;60,60,H821),H821)</f>
        <v>48</v>
      </c>
      <c r="J821" s="58" t="n">
        <f aca="false">(E821+I821)/2</f>
        <v>52</v>
      </c>
      <c r="K821" s="58" t="n">
        <f aca="false">IF(TOT!AN823&lt;13.4,IF(J821&gt;73,73,J821),J821)</f>
        <v>52</v>
      </c>
      <c r="L821" s="58" t="n">
        <f aca="false">IF(TOT!AN823&lt;11,IF(K821&gt;66,66,K821),K821)</f>
        <v>52</v>
      </c>
    </row>
    <row r="822" customFormat="false" ht="13" hidden="false" customHeight="true" outlineLevel="0" collapsed="false">
      <c r="A822" s="17" t="s">
        <v>3719</v>
      </c>
      <c r="B822" s="50" t="n">
        <f aca="false">(TOT!AV824*60)/TOT!AK824</f>
        <v>8.79515245206998</v>
      </c>
      <c r="C822" s="37" t="n">
        <f aca="false">VLOOKUP(B822,'SC - SHOTS'!$A$3:$B$55,2)</f>
        <v>89</v>
      </c>
      <c r="D822" s="37" t="n">
        <f aca="false">IF(TOT!AK824&lt;400,IF(C822&gt;66,66,C822),C822)</f>
        <v>89</v>
      </c>
      <c r="E822" s="37" t="n">
        <f aca="false">IF(TOT!AK824&lt;200,IF(C822&gt;60,60,C822),C822)</f>
        <v>89</v>
      </c>
      <c r="F822" s="54" t="n">
        <f aca="false">(TOT!W824*60)/TOT!AK824</f>
        <v>1.19256304434847</v>
      </c>
      <c r="G822" s="58" t="n">
        <f aca="false">VLOOKUP(F822,'SC - GOALS'!$A$3:$B$55,2)</f>
        <v>92</v>
      </c>
      <c r="H822" s="58" t="n">
        <f aca="false">IF(TOT!AK824&lt;400,IF(G822&gt;66,66,G822),G822)</f>
        <v>92</v>
      </c>
      <c r="I822" s="58" t="n">
        <f aca="false">IF(TOT!AK824&lt;200,IF(H822&gt;60,60,H822),H822)</f>
        <v>92</v>
      </c>
      <c r="J822" s="58" t="n">
        <f aca="false">(E822+I822)/2</f>
        <v>90.5</v>
      </c>
      <c r="K822" s="58" t="n">
        <f aca="false">IF(TOT!AN824&lt;13.4,IF(J822&gt;73,73,J822),J822)</f>
        <v>90.5</v>
      </c>
      <c r="L822" s="58" t="n">
        <f aca="false">IF(TOT!AN824&lt;11,IF(K822&gt;66,66,K822),K822)</f>
        <v>90.5</v>
      </c>
    </row>
    <row r="823" customFormat="false" ht="13" hidden="false" customHeight="true" outlineLevel="0" collapsed="false">
      <c r="A823" s="17" t="s">
        <v>3723</v>
      </c>
      <c r="B823" s="50" t="n">
        <f aca="false">(TOT!AV825*60)/TOT!AK825</f>
        <v>5.65753574156938</v>
      </c>
      <c r="C823" s="37" t="n">
        <f aca="false">VLOOKUP(B823,'SC - SHOTS'!$A$3:$B$55,2)</f>
        <v>67</v>
      </c>
      <c r="D823" s="37" t="n">
        <f aca="false">IF(TOT!AK825&lt;400,IF(C823&gt;66,66,C823),C823)</f>
        <v>67</v>
      </c>
      <c r="E823" s="37" t="n">
        <f aca="false">IF(TOT!AK825&lt;200,IF(C823&gt;60,60,C823),C823)</f>
        <v>67</v>
      </c>
      <c r="F823" s="54" t="n">
        <f aca="false">(TOT!W825*60)/TOT!AK825</f>
        <v>0.15715377059915</v>
      </c>
      <c r="G823" s="58" t="n">
        <f aca="false">VLOOKUP(F823,'SC - GOALS'!$A$3:$B$55,2)</f>
        <v>53</v>
      </c>
      <c r="H823" s="58" t="n">
        <f aca="false">IF(TOT!AK825&lt;400,IF(G823&gt;66,66,G823),G823)</f>
        <v>53</v>
      </c>
      <c r="I823" s="58" t="n">
        <f aca="false">IF(TOT!AK825&lt;200,IF(H823&gt;60,60,H823),H823)</f>
        <v>53</v>
      </c>
      <c r="J823" s="58" t="n">
        <f aca="false">(E823+I823)/2</f>
        <v>60</v>
      </c>
      <c r="K823" s="58" t="n">
        <f aca="false">IF(TOT!AN825&lt;13.4,IF(J823&gt;73,73,J823),J823)</f>
        <v>60</v>
      </c>
      <c r="L823" s="58" t="n">
        <f aca="false">IF(TOT!AN825&lt;11,IF(K823&gt;66,66,K823),K823)</f>
        <v>60</v>
      </c>
    </row>
    <row r="824" customFormat="false" ht="13" hidden="false" customHeight="true" outlineLevel="0" collapsed="false">
      <c r="A824" s="17" t="s">
        <v>3726</v>
      </c>
      <c r="B824" s="50" t="n">
        <f aca="false">(TOT!AV826*60)/TOT!AK826</f>
        <v>4.83956745257933</v>
      </c>
      <c r="C824" s="37" t="n">
        <f aca="false">VLOOKUP(B824,'SC - SHOTS'!$A$3:$B$55,2)</f>
        <v>61</v>
      </c>
      <c r="D824" s="37" t="n">
        <f aca="false">IF(TOT!AK826&lt;400,IF(C824&gt;66,66,C824),C824)</f>
        <v>61</v>
      </c>
      <c r="E824" s="37" t="n">
        <f aca="false">IF(TOT!AK826&lt;200,IF(C824&gt;60,60,C824),C824)</f>
        <v>61</v>
      </c>
      <c r="F824" s="54" t="n">
        <f aca="false">(TOT!W826*60)/TOT!AK826</f>
        <v>0.63818471902145</v>
      </c>
      <c r="G824" s="58" t="n">
        <f aca="false">VLOOKUP(F824,'SC - GOALS'!$A$3:$B$55,2)</f>
        <v>75</v>
      </c>
      <c r="H824" s="58" t="n">
        <f aca="false">IF(TOT!AK826&lt;400,IF(G824&gt;66,66,G824),G824)</f>
        <v>75</v>
      </c>
      <c r="I824" s="58" t="n">
        <f aca="false">IF(TOT!AK826&lt;200,IF(H824&gt;60,60,H824),H824)</f>
        <v>75</v>
      </c>
      <c r="J824" s="58" t="n">
        <f aca="false">(E824+I824)/2</f>
        <v>68</v>
      </c>
      <c r="K824" s="58" t="n">
        <f aca="false">IF(TOT!AN826&lt;13.4,IF(J824&gt;73,73,J824),J824)</f>
        <v>68</v>
      </c>
      <c r="L824" s="58" t="n">
        <f aca="false">IF(TOT!AN826&lt;11,IF(K824&gt;66,66,K824),K824)</f>
        <v>68</v>
      </c>
    </row>
    <row r="825" customFormat="false" ht="13" hidden="false" customHeight="true" outlineLevel="0" collapsed="false">
      <c r="A825" s="17" t="s">
        <v>3729</v>
      </c>
      <c r="B825" s="50" t="n">
        <f aca="false">(TOT!AV827*60)/TOT!AK827</f>
        <v>7.96460176991154</v>
      </c>
      <c r="C825" s="37" t="n">
        <f aca="false">VLOOKUP(B825,'SC - SHOTS'!$A$3:$B$55,2)</f>
        <v>84</v>
      </c>
      <c r="D825" s="37" t="n">
        <f aca="false">IF(TOT!AK827&lt;400,IF(C825&gt;66,66,C825),C825)</f>
        <v>66</v>
      </c>
      <c r="E825" s="37" t="n">
        <f aca="false">IF(TOT!AK827&lt;200,IF(C825&gt;60,60,C825),C825)</f>
        <v>60</v>
      </c>
      <c r="F825" s="54" t="n">
        <f aca="false">(TOT!W827*60)/TOT!AK827</f>
        <v>0</v>
      </c>
      <c r="G825" s="58" t="n">
        <f aca="false">VLOOKUP(F825,'SC - GOALS'!$A$3:$B$55,2)</f>
        <v>47</v>
      </c>
      <c r="H825" s="58" t="n">
        <f aca="false">IF(TOT!AK827&lt;400,IF(G825&gt;66,66,G825),G825)</f>
        <v>47</v>
      </c>
      <c r="I825" s="58" t="n">
        <f aca="false">IF(TOT!AK827&lt;200,IF(H825&gt;60,60,H825),H825)</f>
        <v>47</v>
      </c>
      <c r="J825" s="58" t="n">
        <f aca="false">(E825+I825)/2</f>
        <v>53.5</v>
      </c>
      <c r="K825" s="58" t="n">
        <f aca="false">IF(TOT!AN827&lt;13.4,IF(J825&gt;73,73,J825),J825)</f>
        <v>53.5</v>
      </c>
      <c r="L825" s="58" t="n">
        <f aca="false">IF(TOT!AN827&lt;11,IF(K825&gt;66,66,K825),K825)</f>
        <v>53.5</v>
      </c>
    </row>
    <row r="826" customFormat="false" ht="13" hidden="false" customHeight="true" outlineLevel="0" collapsed="false">
      <c r="A826" s="17" t="s">
        <v>3732</v>
      </c>
      <c r="B826" s="50" t="n">
        <f aca="false">(TOT!AV828*60)/TOT!AK828</f>
        <v>3.87801204819277</v>
      </c>
      <c r="C826" s="37" t="n">
        <f aca="false">VLOOKUP(B826,'SC - SHOTS'!$A$3:$B$55,2)</f>
        <v>54</v>
      </c>
      <c r="D826" s="37" t="n">
        <f aca="false">IF(TOT!AK828&lt;400,IF(C826&gt;66,66,C826),C826)</f>
        <v>54</v>
      </c>
      <c r="E826" s="37" t="n">
        <f aca="false">IF(TOT!AK828&lt;200,IF(C826&gt;60,60,C826),C826)</f>
        <v>54</v>
      </c>
      <c r="F826" s="54" t="n">
        <f aca="false">(TOT!W828*60)/TOT!AK828</f>
        <v>0.338855421686747</v>
      </c>
      <c r="G826" s="58" t="n">
        <f aca="false">VLOOKUP(F826,'SC - GOALS'!$A$3:$B$55,2)</f>
        <v>62</v>
      </c>
      <c r="H826" s="58" t="n">
        <f aca="false">IF(TOT!AK828&lt;400,IF(G826&gt;66,66,G826),G826)</f>
        <v>62</v>
      </c>
      <c r="I826" s="58" t="n">
        <f aca="false">IF(TOT!AK828&lt;200,IF(H826&gt;60,60,H826),H826)</f>
        <v>62</v>
      </c>
      <c r="J826" s="58" t="n">
        <f aca="false">(E826+I826)/2</f>
        <v>58</v>
      </c>
      <c r="K826" s="58" t="n">
        <f aca="false">IF(TOT!AN828&lt;13.4,IF(J826&gt;73,73,J826),J826)</f>
        <v>58</v>
      </c>
      <c r="L826" s="58" t="n">
        <f aca="false">IF(TOT!AN828&lt;11,IF(K826&gt;66,66,K826),K826)</f>
        <v>58</v>
      </c>
    </row>
    <row r="827" customFormat="false" ht="13" hidden="false" customHeight="true" outlineLevel="0" collapsed="false">
      <c r="A827" s="17" t="s">
        <v>3736</v>
      </c>
      <c r="B827" s="50" t="n">
        <f aca="false">(TOT!AV829*60)/TOT!AK829</f>
        <v>7.76099232588445</v>
      </c>
      <c r="C827" s="37" t="n">
        <f aca="false">VLOOKUP(B827,'SC - SHOTS'!$A$3:$B$55,2)</f>
        <v>83</v>
      </c>
      <c r="D827" s="37" t="n">
        <f aca="false">IF(TOT!AK829&lt;400,IF(C827&gt;66,66,C827),C827)</f>
        <v>83</v>
      </c>
      <c r="E827" s="37" t="n">
        <f aca="false">IF(TOT!AK829&lt;200,IF(C827&gt;60,60,C827),C827)</f>
        <v>83</v>
      </c>
      <c r="F827" s="54" t="n">
        <f aca="false">(TOT!W829*60)/TOT!AK829</f>
        <v>0.810849944495391</v>
      </c>
      <c r="G827" s="58" t="n">
        <f aca="false">VLOOKUP(F827,'SC - GOALS'!$A$3:$B$55,2)</f>
        <v>81</v>
      </c>
      <c r="H827" s="58" t="n">
        <f aca="false">IF(TOT!AK829&lt;400,IF(G827&gt;66,66,G827),G827)</f>
        <v>81</v>
      </c>
      <c r="I827" s="58" t="n">
        <f aca="false">IF(TOT!AK829&lt;200,IF(H827&gt;60,60,H827),H827)</f>
        <v>81</v>
      </c>
      <c r="J827" s="58" t="n">
        <f aca="false">(E827+I827)/2</f>
        <v>82</v>
      </c>
      <c r="K827" s="58" t="n">
        <f aca="false">IF(TOT!AN829&lt;13.4,IF(J827&gt;73,73,J827),J827)</f>
        <v>82</v>
      </c>
      <c r="L827" s="58" t="n">
        <f aca="false">IF(TOT!AN829&lt;11,IF(K827&gt;66,66,K827),K827)</f>
        <v>82</v>
      </c>
    </row>
    <row r="828" customFormat="false" ht="13" hidden="false" customHeight="true" outlineLevel="0" collapsed="false">
      <c r="A828" s="17" t="s">
        <v>3740</v>
      </c>
      <c r="B828" s="50" t="n">
        <f aca="false">(TOT!AV830*60)/TOT!AK830</f>
        <v>2.63427484267533</v>
      </c>
      <c r="C828" s="37" t="n">
        <f aca="false">VLOOKUP(B828,'SC - SHOTS'!$A$3:$B$55,2)</f>
        <v>48</v>
      </c>
      <c r="D828" s="37" t="n">
        <f aca="false">IF(TOT!AK830&lt;400,IF(C828&gt;66,66,C828),C828)</f>
        <v>48</v>
      </c>
      <c r="E828" s="37" t="n">
        <f aca="false">IF(TOT!AK830&lt;200,IF(C828&gt;60,60,C828),C828)</f>
        <v>48</v>
      </c>
      <c r="F828" s="54" t="n">
        <f aca="false">(TOT!W830*60)/TOT!AK830</f>
        <v>0.526854968535066</v>
      </c>
      <c r="G828" s="58" t="n">
        <f aca="false">VLOOKUP(F828,'SC - GOALS'!$A$3:$B$55,2)</f>
        <v>71</v>
      </c>
      <c r="H828" s="58" t="n">
        <f aca="false">IF(TOT!AK830&lt;400,IF(G828&gt;66,66,G828),G828)</f>
        <v>66</v>
      </c>
      <c r="I828" s="58" t="n">
        <f aca="false">IF(TOT!AK830&lt;200,IF(H828&gt;60,60,H828),H828)</f>
        <v>60</v>
      </c>
      <c r="J828" s="58" t="n">
        <f aca="false">(E828+I828)/2</f>
        <v>54</v>
      </c>
      <c r="K828" s="58" t="n">
        <f aca="false">IF(TOT!AN830&lt;13.4,IF(J828&gt;73,73,J828),J828)</f>
        <v>54</v>
      </c>
      <c r="L828" s="58" t="n">
        <f aca="false">IF(TOT!AN830&lt;11,IF(K828&gt;66,66,K828),K828)</f>
        <v>54</v>
      </c>
    </row>
    <row r="829" customFormat="false" ht="13" hidden="false" customHeight="true" outlineLevel="0" collapsed="false">
      <c r="A829" s="17" t="s">
        <v>3742</v>
      </c>
      <c r="B829" s="50" t="n">
        <f aca="false">(TOT!AV831*60)/TOT!AK831</f>
        <v>4.94444306961308</v>
      </c>
      <c r="C829" s="37" t="n">
        <f aca="false">VLOOKUP(B829,'SC - SHOTS'!$A$3:$B$55,2)</f>
        <v>62</v>
      </c>
      <c r="D829" s="37" t="n">
        <f aca="false">IF(TOT!AK831&lt;400,IF(C829&gt;66,66,C829),C829)</f>
        <v>62</v>
      </c>
      <c r="E829" s="37" t="n">
        <f aca="false">IF(TOT!AK831&lt;200,IF(C829&gt;60,60,C829),C829)</f>
        <v>62</v>
      </c>
      <c r="F829" s="54" t="n">
        <f aca="false">(TOT!W831*60)/TOT!AK831</f>
        <v>0.133633596476029</v>
      </c>
      <c r="G829" s="58" t="n">
        <f aca="false">VLOOKUP(F829,'SC - GOALS'!$A$3:$B$55,2)</f>
        <v>52</v>
      </c>
      <c r="H829" s="58" t="n">
        <f aca="false">IF(TOT!AK831&lt;400,IF(G829&gt;66,66,G829),G829)</f>
        <v>52</v>
      </c>
      <c r="I829" s="58" t="n">
        <f aca="false">IF(TOT!AK831&lt;200,IF(H829&gt;60,60,H829),H829)</f>
        <v>52</v>
      </c>
      <c r="J829" s="58" t="n">
        <f aca="false">(E829+I829)/2</f>
        <v>57</v>
      </c>
      <c r="K829" s="58" t="n">
        <f aca="false">IF(TOT!AN831&lt;13.4,IF(J829&gt;73,73,J829),J829)</f>
        <v>57</v>
      </c>
      <c r="L829" s="58" t="n">
        <f aca="false">IF(TOT!AN831&lt;11,IF(K829&gt;66,66,K829),K829)</f>
        <v>57</v>
      </c>
    </row>
    <row r="830" customFormat="false" ht="13" hidden="false" customHeight="true" outlineLevel="0" collapsed="false">
      <c r="A830" s="17" t="s">
        <v>3744</v>
      </c>
      <c r="B830" s="50" t="n">
        <f aca="false">(TOT!AV832*60)/TOT!AK832</f>
        <v>4.47683662064963</v>
      </c>
      <c r="C830" s="37" t="n">
        <f aca="false">VLOOKUP(B830,'SC - SHOTS'!$A$3:$B$55,2)</f>
        <v>58</v>
      </c>
      <c r="D830" s="37" t="n">
        <f aca="false">IF(TOT!AK832&lt;400,IF(C830&gt;66,66,C830),C830)</f>
        <v>58</v>
      </c>
      <c r="E830" s="37" t="n">
        <f aca="false">IF(TOT!AK832&lt;200,IF(C830&gt;60,60,C830),C830)</f>
        <v>58</v>
      </c>
      <c r="F830" s="54" t="n">
        <f aca="false">(TOT!W832*60)/TOT!AK832</f>
        <v>0.34001290789744</v>
      </c>
      <c r="G830" s="58" t="n">
        <f aca="false">VLOOKUP(F830,'SC - GOALS'!$A$3:$B$55,2)</f>
        <v>63</v>
      </c>
      <c r="H830" s="58" t="n">
        <f aca="false">IF(TOT!AK832&lt;400,IF(G830&gt;66,66,G830),G830)</f>
        <v>63</v>
      </c>
      <c r="I830" s="58" t="n">
        <f aca="false">IF(TOT!AK832&lt;200,IF(H830&gt;60,60,H830),H830)</f>
        <v>63</v>
      </c>
      <c r="J830" s="58" t="n">
        <f aca="false">(E830+I830)/2</f>
        <v>60.5</v>
      </c>
      <c r="K830" s="58" t="n">
        <f aca="false">IF(TOT!AN832&lt;13.4,IF(J830&gt;73,73,J830),J830)</f>
        <v>60.5</v>
      </c>
      <c r="L830" s="58" t="n">
        <f aca="false">IF(TOT!AN832&lt;11,IF(K830&gt;66,66,K830),K830)</f>
        <v>60.5</v>
      </c>
    </row>
    <row r="831" customFormat="false" ht="13" hidden="false" customHeight="true" outlineLevel="0" collapsed="false">
      <c r="A831" s="17" t="s">
        <v>3748</v>
      </c>
      <c r="B831" s="50" t="n">
        <f aca="false">(TOT!AV833*60)/TOT!AK833</f>
        <v>4.40906307409687</v>
      </c>
      <c r="C831" s="37" t="n">
        <f aca="false">VLOOKUP(B831,'SC - SHOTS'!$A$3:$B$55,2)</f>
        <v>58</v>
      </c>
      <c r="D831" s="37" t="n">
        <f aca="false">IF(TOT!AK833&lt;400,IF(C831&gt;66,66,C831),C831)</f>
        <v>58</v>
      </c>
      <c r="E831" s="37" t="n">
        <f aca="false">IF(TOT!AK833&lt;200,IF(C831&gt;60,60,C831),C831)</f>
        <v>58</v>
      </c>
      <c r="F831" s="54" t="n">
        <f aca="false">(TOT!W833*60)/TOT!AK833</f>
        <v>0.0469049263201795</v>
      </c>
      <c r="G831" s="58" t="n">
        <f aca="false">VLOOKUP(F831,'SC - GOALS'!$A$3:$B$55,2)</f>
        <v>48</v>
      </c>
      <c r="H831" s="58" t="n">
        <f aca="false">IF(TOT!AK833&lt;400,IF(G831&gt;66,66,G831),G831)</f>
        <v>48</v>
      </c>
      <c r="I831" s="58" t="n">
        <f aca="false">IF(TOT!AK833&lt;200,IF(H831&gt;60,60,H831),H831)</f>
        <v>48</v>
      </c>
      <c r="J831" s="58" t="n">
        <f aca="false">(E831+I831)/2</f>
        <v>53</v>
      </c>
      <c r="K831" s="58" t="n">
        <f aca="false">IF(TOT!AN833&lt;13.4,IF(J831&gt;73,73,J831),J831)</f>
        <v>53</v>
      </c>
      <c r="L831" s="58" t="n">
        <f aca="false">IF(TOT!AN833&lt;11,IF(K831&gt;66,66,K831),K831)</f>
        <v>53</v>
      </c>
    </row>
    <row r="832" customFormat="false" ht="13" hidden="false" customHeight="true" outlineLevel="0" collapsed="false">
      <c r="A832" s="17" t="s">
        <v>3751</v>
      </c>
      <c r="B832" s="50" t="n">
        <f aca="false">(TOT!AV834*60)/TOT!AK834</f>
        <v>8.8163265306121</v>
      </c>
      <c r="C832" s="37" t="n">
        <f aca="false">VLOOKUP(B832,'SC - SHOTS'!$A$3:$B$55,2)</f>
        <v>89</v>
      </c>
      <c r="D832" s="37" t="n">
        <f aca="false">IF(TOT!AK834&lt;400,IF(C832&gt;66,66,C832),C832)</f>
        <v>66</v>
      </c>
      <c r="E832" s="37" t="n">
        <f aca="false">IF(TOT!AK834&lt;200,IF(C832&gt;60,60,C832),C832)</f>
        <v>60</v>
      </c>
      <c r="F832" s="54" t="n">
        <f aca="false">(TOT!W834*60)/TOT!AK834</f>
        <v>0</v>
      </c>
      <c r="G832" s="58" t="n">
        <f aca="false">VLOOKUP(F832,'SC - GOALS'!$A$3:$B$55,2)</f>
        <v>47</v>
      </c>
      <c r="H832" s="58" t="n">
        <f aca="false">IF(TOT!AK834&lt;400,IF(G832&gt;66,66,G832),G832)</f>
        <v>47</v>
      </c>
      <c r="I832" s="58" t="n">
        <f aca="false">IF(TOT!AK834&lt;200,IF(H832&gt;60,60,H832),H832)</f>
        <v>47</v>
      </c>
      <c r="J832" s="58" t="n">
        <f aca="false">(E832+I832)/2</f>
        <v>53.5</v>
      </c>
      <c r="K832" s="58" t="n">
        <f aca="false">IF(TOT!AN834&lt;13.4,IF(J832&gt;73,73,J832),J832)</f>
        <v>53.5</v>
      </c>
      <c r="L832" s="58" t="n">
        <f aca="false">IF(TOT!AN834&lt;11,IF(K832&gt;66,66,K832),K832)</f>
        <v>53.5</v>
      </c>
    </row>
    <row r="833" customFormat="false" ht="13" hidden="false" customHeight="true" outlineLevel="0" collapsed="false">
      <c r="A833" s="17" t="s">
        <v>3756</v>
      </c>
      <c r="B833" s="50" t="n">
        <f aca="false">(TOT!AV835*60)/TOT!AK835</f>
        <v>5.37283732242546</v>
      </c>
      <c r="C833" s="37" t="n">
        <f aca="false">VLOOKUP(B833,'SC - SHOTS'!$A$3:$B$55,2)</f>
        <v>65</v>
      </c>
      <c r="D833" s="37" t="n">
        <f aca="false">IF(TOT!AK835&lt;400,IF(C833&gt;66,66,C833),C833)</f>
        <v>65</v>
      </c>
      <c r="E833" s="37" t="n">
        <f aca="false">IF(TOT!AK835&lt;200,IF(C833&gt;60,60,C833),C833)</f>
        <v>65</v>
      </c>
      <c r="F833" s="54" t="n">
        <f aca="false">(TOT!W835*60)/TOT!AK835</f>
        <v>0.198993974904646</v>
      </c>
      <c r="G833" s="58" t="n">
        <f aca="false">VLOOKUP(F833,'SC - GOALS'!$A$3:$B$55,2)</f>
        <v>55</v>
      </c>
      <c r="H833" s="58" t="n">
        <f aca="false">IF(TOT!AK835&lt;400,IF(G833&gt;66,66,G833),G833)</f>
        <v>55</v>
      </c>
      <c r="I833" s="58" t="n">
        <f aca="false">IF(TOT!AK835&lt;200,IF(H833&gt;60,60,H833),H833)</f>
        <v>55</v>
      </c>
      <c r="J833" s="58" t="n">
        <f aca="false">(E833+I833)/2</f>
        <v>60</v>
      </c>
      <c r="K833" s="58" t="n">
        <f aca="false">IF(TOT!AN835&lt;13.4,IF(J833&gt;73,73,J833),J833)</f>
        <v>60</v>
      </c>
      <c r="L833" s="58" t="n">
        <f aca="false">IF(TOT!AN835&lt;11,IF(K833&gt;66,66,K833),K833)</f>
        <v>60</v>
      </c>
    </row>
    <row r="834" customFormat="false" ht="13" hidden="false" customHeight="true" outlineLevel="0" collapsed="false">
      <c r="A834" s="17" t="s">
        <v>3760</v>
      </c>
      <c r="B834" s="50" t="n">
        <f aca="false">(TOT!AV836*60)/TOT!AK836</f>
        <v>8.86426592797784</v>
      </c>
      <c r="C834" s="37" t="n">
        <f aca="false">VLOOKUP(B834,'SC - SHOTS'!$A$3:$B$55,2)</f>
        <v>89</v>
      </c>
      <c r="D834" s="37" t="n">
        <f aca="false">IF(TOT!AK836&lt;400,IF(C834&gt;66,66,C834),C834)</f>
        <v>66</v>
      </c>
      <c r="E834" s="37" t="n">
        <f aca="false">IF(TOT!AK836&lt;200,IF(C834&gt;60,60,C834),C834)</f>
        <v>89</v>
      </c>
      <c r="F834" s="54" t="n">
        <f aca="false">(TOT!W836*60)/TOT!AK836</f>
        <v>1.38504155124654</v>
      </c>
      <c r="G834" s="58" t="n">
        <f aca="false">VLOOKUP(F834,'SC - GOALS'!$A$3:$B$55,2)</f>
        <v>95</v>
      </c>
      <c r="H834" s="58" t="n">
        <f aca="false">IF(TOT!AK836&lt;400,IF(G834&gt;66,66,G834),G834)</f>
        <v>66</v>
      </c>
      <c r="I834" s="58" t="n">
        <f aca="false">IF(TOT!AK836&lt;200,IF(H834&gt;60,60,H834),H834)</f>
        <v>66</v>
      </c>
      <c r="J834" s="58" t="n">
        <f aca="false">(E834+I834)/2</f>
        <v>77.5</v>
      </c>
      <c r="K834" s="58" t="n">
        <f aca="false">IF(TOT!AN836&lt;13.4,IF(J834&gt;73,73,J834),J834)</f>
        <v>77.5</v>
      </c>
      <c r="L834" s="58" t="n">
        <f aca="false">IF(TOT!AN836&lt;11,IF(K834&gt;66,66,K834),K834)</f>
        <v>77.5</v>
      </c>
    </row>
    <row r="835" customFormat="false" ht="13" hidden="false" customHeight="true" outlineLevel="0" collapsed="false">
      <c r="A835" s="17" t="s">
        <v>3764</v>
      </c>
      <c r="B835" s="50" t="n">
        <f aca="false">(TOT!AV837*60)/TOT!AK837</f>
        <v>7.20486111111111</v>
      </c>
      <c r="C835" s="37" t="n">
        <f aca="false">VLOOKUP(B835,'SC - SHOTS'!$A$3:$B$55,2)</f>
        <v>79</v>
      </c>
      <c r="D835" s="37" t="n">
        <f aca="false">IF(TOT!AK837&lt;400,IF(C835&gt;66,66,C835),C835)</f>
        <v>79</v>
      </c>
      <c r="E835" s="37" t="n">
        <f aca="false">IF(TOT!AK837&lt;200,IF(C835&gt;60,60,C835),C835)</f>
        <v>79</v>
      </c>
      <c r="F835" s="54" t="n">
        <f aca="false">(TOT!W837*60)/TOT!AK837</f>
        <v>0.607638888888889</v>
      </c>
      <c r="G835" s="58" t="n">
        <f aca="false">VLOOKUP(F835,'SC - GOALS'!$A$3:$B$55,2)</f>
        <v>74</v>
      </c>
      <c r="H835" s="58" t="n">
        <f aca="false">IF(TOT!AK837&lt;400,IF(G835&gt;66,66,G835),G835)</f>
        <v>74</v>
      </c>
      <c r="I835" s="58" t="n">
        <f aca="false">IF(TOT!AK837&lt;200,IF(H835&gt;60,60,H835),H835)</f>
        <v>74</v>
      </c>
      <c r="J835" s="58" t="n">
        <f aca="false">(E835+I835)/2</f>
        <v>76.5</v>
      </c>
      <c r="K835" s="58" t="n">
        <f aca="false">IF(TOT!AN837&lt;13.4,IF(J835&gt;73,73,J835),J835)</f>
        <v>76.5</v>
      </c>
      <c r="L835" s="58" t="n">
        <f aca="false">IF(TOT!AN837&lt;11,IF(K835&gt;66,66,K835),K835)</f>
        <v>76.5</v>
      </c>
    </row>
    <row r="836" customFormat="false" ht="13" hidden="false" customHeight="true" outlineLevel="0" collapsed="false">
      <c r="A836" s="17" t="s">
        <v>3768</v>
      </c>
      <c r="B836" s="50" t="n">
        <f aca="false">(TOT!AV838*60)/TOT!AK838</f>
        <v>7.29252989226945</v>
      </c>
      <c r="C836" s="37" t="n">
        <f aca="false">VLOOKUP(B836,'SC - SHOTS'!$A$3:$B$55,2)</f>
        <v>79</v>
      </c>
      <c r="D836" s="37" t="n">
        <f aca="false">IF(TOT!AK838&lt;400,IF(C836&gt;66,66,C836),C836)</f>
        <v>79</v>
      </c>
      <c r="E836" s="37" t="n">
        <f aca="false">IF(TOT!AK838&lt;200,IF(C836&gt;60,60,C836),C836)</f>
        <v>79</v>
      </c>
      <c r="F836" s="54" t="n">
        <f aca="false">(TOT!W838*60)/TOT!AK838</f>
        <v>0.52089499230496</v>
      </c>
      <c r="G836" s="58" t="n">
        <f aca="false">VLOOKUP(F836,'SC - GOALS'!$A$3:$B$55,2)</f>
        <v>71</v>
      </c>
      <c r="H836" s="58" t="n">
        <f aca="false">IF(TOT!AK838&lt;400,IF(G836&gt;66,66,G836),G836)</f>
        <v>71</v>
      </c>
      <c r="I836" s="58" t="n">
        <f aca="false">IF(TOT!AK838&lt;200,IF(H836&gt;60,60,H836),H836)</f>
        <v>71</v>
      </c>
      <c r="J836" s="58" t="n">
        <f aca="false">(E836+I836)/2</f>
        <v>75</v>
      </c>
      <c r="K836" s="58" t="n">
        <f aca="false">IF(TOT!AN838&lt;13.4,IF(J836&gt;73,73,J836),J836)</f>
        <v>75</v>
      </c>
      <c r="L836" s="58" t="n">
        <f aca="false">IF(TOT!AN838&lt;11,IF(K836&gt;66,66,K836),K836)</f>
        <v>75</v>
      </c>
    </row>
    <row r="837" customFormat="false" ht="13" hidden="false" customHeight="true" outlineLevel="0" collapsed="false">
      <c r="A837" s="17" t="s">
        <v>3771</v>
      </c>
      <c r="B837" s="50" t="n">
        <f aca="false">(TOT!AV839*60)/TOT!AK839</f>
        <v>7.89428522395744</v>
      </c>
      <c r="C837" s="37" t="n">
        <f aca="false">VLOOKUP(B837,'SC - SHOTS'!$A$3:$B$55,2)</f>
        <v>84</v>
      </c>
      <c r="D837" s="37" t="n">
        <f aca="false">IF(TOT!AK839&lt;400,IF(C837&gt;66,66,C837),C837)</f>
        <v>84</v>
      </c>
      <c r="E837" s="37" t="n">
        <f aca="false">IF(TOT!AK839&lt;200,IF(C837&gt;60,60,C837),C837)</f>
        <v>84</v>
      </c>
      <c r="F837" s="54" t="n">
        <f aca="false">(TOT!W839*60)/TOT!AK839</f>
        <v>0.549167667753561</v>
      </c>
      <c r="G837" s="58" t="n">
        <f aca="false">VLOOKUP(F837,'SC - GOALS'!$A$3:$B$55,2)</f>
        <v>71</v>
      </c>
      <c r="H837" s="58" t="n">
        <f aca="false">IF(TOT!AK839&lt;400,IF(G837&gt;66,66,G837),G837)</f>
        <v>71</v>
      </c>
      <c r="I837" s="58" t="n">
        <f aca="false">IF(TOT!AK839&lt;200,IF(H837&gt;60,60,H837),H837)</f>
        <v>71</v>
      </c>
      <c r="J837" s="58" t="n">
        <f aca="false">(E837+I837)/2</f>
        <v>77.5</v>
      </c>
      <c r="K837" s="58" t="n">
        <f aca="false">IF(TOT!AN839&lt;13.4,IF(J837&gt;73,73,J837),J837)</f>
        <v>73</v>
      </c>
      <c r="L837" s="58" t="n">
        <f aca="false">IF(TOT!AN839&lt;11,IF(K837&gt;66,66,K837),K837)</f>
        <v>73</v>
      </c>
    </row>
    <row r="838" customFormat="false" ht="13" hidden="false" customHeight="true" outlineLevel="0" collapsed="false">
      <c r="A838" s="17" t="s">
        <v>3774</v>
      </c>
      <c r="B838" s="50" t="n">
        <f aca="false">(TOT!AV840*60)/TOT!AK840</f>
        <v>1.78041543026706</v>
      </c>
      <c r="C838" s="37" t="n">
        <f aca="false">VLOOKUP(B838,'SC - SHOTS'!$A$3:$B$55,2)</f>
        <v>47</v>
      </c>
      <c r="D838" s="37" t="n">
        <f aca="false">IF(TOT!AK840&lt;400,IF(C838&gt;66,66,C838),C838)</f>
        <v>47</v>
      </c>
      <c r="E838" s="37" t="n">
        <f aca="false">IF(TOT!AK840&lt;200,IF(C838&gt;60,60,C838),C838)</f>
        <v>47</v>
      </c>
      <c r="F838" s="54" t="n">
        <f aca="false">(TOT!W840*60)/TOT!AK840</f>
        <v>0</v>
      </c>
      <c r="G838" s="58" t="n">
        <f aca="false">VLOOKUP(F838,'SC - GOALS'!$A$3:$B$55,2)</f>
        <v>47</v>
      </c>
      <c r="H838" s="58" t="n">
        <f aca="false">IF(TOT!AK840&lt;400,IF(G838&gt;66,66,G838),G838)</f>
        <v>47</v>
      </c>
      <c r="I838" s="58" t="n">
        <f aca="false">IF(TOT!AK840&lt;200,IF(H838&gt;60,60,H838),H838)</f>
        <v>47</v>
      </c>
      <c r="J838" s="58" t="n">
        <f aca="false">(E838+I838)/2</f>
        <v>47</v>
      </c>
      <c r="K838" s="58" t="n">
        <f aca="false">IF(TOT!AN840&lt;13.4,IF(J838&gt;73,73,J838),J838)</f>
        <v>47</v>
      </c>
      <c r="L838" s="58" t="n">
        <f aca="false">IF(TOT!AN840&lt;11,IF(K838&gt;66,66,K838),K838)</f>
        <v>47</v>
      </c>
    </row>
    <row r="839" customFormat="false" ht="13" hidden="false" customHeight="true" outlineLevel="0" collapsed="false">
      <c r="A839" s="17" t="s">
        <v>3777</v>
      </c>
      <c r="B839" s="50" t="n">
        <f aca="false">(TOT!AV841*60)/TOT!AK841</f>
        <v>8.10850084766307</v>
      </c>
      <c r="C839" s="37" t="n">
        <f aca="false">VLOOKUP(B839,'SC - SHOTS'!$A$3:$B$55,2)</f>
        <v>85</v>
      </c>
      <c r="D839" s="37" t="n">
        <f aca="false">IF(TOT!AK841&lt;400,IF(C839&gt;66,66,C839),C839)</f>
        <v>85</v>
      </c>
      <c r="E839" s="37" t="n">
        <f aca="false">IF(TOT!AK841&lt;200,IF(C839&gt;60,60,C839),C839)</f>
        <v>85</v>
      </c>
      <c r="F839" s="54" t="n">
        <f aca="false">(TOT!W841*60)/TOT!AK841</f>
        <v>0.915475902155507</v>
      </c>
      <c r="G839" s="58" t="n">
        <f aca="false">VLOOKUP(F839,'SC - GOALS'!$A$3:$B$55,2)</f>
        <v>84</v>
      </c>
      <c r="H839" s="58" t="n">
        <f aca="false">IF(TOT!AK841&lt;400,IF(G839&gt;66,66,G839),G839)</f>
        <v>84</v>
      </c>
      <c r="I839" s="58" t="n">
        <f aca="false">IF(TOT!AK841&lt;200,IF(H839&gt;60,60,H839),H839)</f>
        <v>84</v>
      </c>
      <c r="J839" s="58" t="n">
        <f aca="false">(E839+I839)/2</f>
        <v>84.5</v>
      </c>
      <c r="K839" s="58" t="n">
        <f aca="false">IF(TOT!AN841&lt;13.4,IF(J839&gt;73,73,J839),J839)</f>
        <v>84.5</v>
      </c>
      <c r="L839" s="58" t="n">
        <f aca="false">IF(TOT!AN841&lt;11,IF(K839&gt;66,66,K839),K839)</f>
        <v>84.5</v>
      </c>
    </row>
    <row r="840" customFormat="false" ht="13" hidden="false" customHeight="true" outlineLevel="0" collapsed="false">
      <c r="A840" s="17" t="s">
        <v>3780</v>
      </c>
      <c r="B840" s="50" t="n">
        <f aca="false">(TOT!AV842*60)/TOT!AK842</f>
        <v>7.43729623293194</v>
      </c>
      <c r="C840" s="37" t="n">
        <f aca="false">VLOOKUP(B840,'SC - SHOTS'!$A$3:$B$55,2)</f>
        <v>80</v>
      </c>
      <c r="D840" s="37" t="n">
        <f aca="false">IF(TOT!AK842&lt;400,IF(C840&gt;66,66,C840),C840)</f>
        <v>80</v>
      </c>
      <c r="E840" s="37" t="n">
        <f aca="false">IF(TOT!AK842&lt;200,IF(C840&gt;60,60,C840),C840)</f>
        <v>80</v>
      </c>
      <c r="F840" s="54" t="n">
        <f aca="false">(TOT!W842*60)/TOT!AK842</f>
        <v>0.581038768197808</v>
      </c>
      <c r="G840" s="58" t="n">
        <f aca="false">VLOOKUP(F840,'SC - GOALS'!$A$3:$B$55,2)</f>
        <v>73</v>
      </c>
      <c r="H840" s="58" t="n">
        <f aca="false">IF(TOT!AK842&lt;400,IF(G840&gt;66,66,G840),G840)</f>
        <v>73</v>
      </c>
      <c r="I840" s="58" t="n">
        <f aca="false">IF(TOT!AK842&lt;200,IF(H840&gt;60,60,H840),H840)</f>
        <v>73</v>
      </c>
      <c r="J840" s="58" t="n">
        <f aca="false">(E840+I840)/2</f>
        <v>76.5</v>
      </c>
      <c r="K840" s="58" t="n">
        <f aca="false">IF(TOT!AN842&lt;13.4,IF(J840&gt;73,73,J840),J840)</f>
        <v>73</v>
      </c>
      <c r="L840" s="58" t="n">
        <f aca="false">IF(TOT!AN842&lt;11,IF(K840&gt;66,66,K840),K840)</f>
        <v>73</v>
      </c>
    </row>
    <row r="841" customFormat="false" ht="13" hidden="false" customHeight="true" outlineLevel="0" collapsed="false">
      <c r="A841" s="17" t="s">
        <v>3785</v>
      </c>
      <c r="B841" s="50" t="n">
        <f aca="false">(TOT!AV843*60)/TOT!AK843</f>
        <v>5.1225134465978</v>
      </c>
      <c r="C841" s="37" t="n">
        <f aca="false">VLOOKUP(B841,'SC - SHOTS'!$A$3:$B$55,2)</f>
        <v>63</v>
      </c>
      <c r="D841" s="37" t="n">
        <f aca="false">IF(TOT!AK843&lt;400,IF(C841&gt;66,66,C841),C841)</f>
        <v>63</v>
      </c>
      <c r="E841" s="37" t="n">
        <f aca="false">IF(TOT!AK843&lt;200,IF(C841&gt;60,60,C841),C841)</f>
        <v>63</v>
      </c>
      <c r="F841" s="54" t="n">
        <f aca="false">(TOT!W843*60)/TOT!AK843</f>
        <v>0.204900537863912</v>
      </c>
      <c r="G841" s="58" t="n">
        <f aca="false">VLOOKUP(F841,'SC - GOALS'!$A$3:$B$55,2)</f>
        <v>56</v>
      </c>
      <c r="H841" s="58" t="n">
        <f aca="false">IF(TOT!AK843&lt;400,IF(G841&gt;66,66,G841),G841)</f>
        <v>56</v>
      </c>
      <c r="I841" s="58" t="n">
        <f aca="false">IF(TOT!AK843&lt;200,IF(H841&gt;60,60,H841),H841)</f>
        <v>56</v>
      </c>
      <c r="J841" s="58" t="n">
        <f aca="false">(E841+I841)/2</f>
        <v>59.5</v>
      </c>
      <c r="K841" s="58" t="n">
        <f aca="false">IF(TOT!AN843&lt;13.4,IF(J841&gt;73,73,J841),J841)</f>
        <v>59.5</v>
      </c>
      <c r="L841" s="58" t="n">
        <f aca="false">IF(TOT!AN843&lt;11,IF(K841&gt;66,66,K841),K841)</f>
        <v>59.5</v>
      </c>
    </row>
    <row r="842" customFormat="false" ht="13" hidden="false" customHeight="true" outlineLevel="0" collapsed="false">
      <c r="A842" s="17" t="s">
        <v>3788</v>
      </c>
      <c r="B842" s="50" t="n">
        <f aca="false">(TOT!AV844*60)/TOT!AK844</f>
        <v>7.07258383844516</v>
      </c>
      <c r="C842" s="37" t="n">
        <f aca="false">VLOOKUP(B842,'SC - SHOTS'!$A$3:$B$55,2)</f>
        <v>78</v>
      </c>
      <c r="D842" s="37" t="n">
        <f aca="false">IF(TOT!AK844&lt;400,IF(C842&gt;66,66,C842),C842)</f>
        <v>78</v>
      </c>
      <c r="E842" s="37" t="n">
        <f aca="false">IF(TOT!AK844&lt;200,IF(C842&gt;60,60,C842),C842)</f>
        <v>78</v>
      </c>
      <c r="F842" s="54" t="n">
        <f aca="false">(TOT!W844*60)/TOT!AK844</f>
        <v>0.76756723828087</v>
      </c>
      <c r="G842" s="58" t="n">
        <f aca="false">VLOOKUP(F842,'SC - GOALS'!$A$3:$B$55,2)</f>
        <v>79</v>
      </c>
      <c r="H842" s="58" t="n">
        <f aca="false">IF(TOT!AK844&lt;400,IF(G842&gt;66,66,G842),G842)</f>
        <v>79</v>
      </c>
      <c r="I842" s="58" t="n">
        <f aca="false">IF(TOT!AK844&lt;200,IF(H842&gt;60,60,H842),H842)</f>
        <v>79</v>
      </c>
      <c r="J842" s="58" t="n">
        <f aca="false">(E842+I842)/2</f>
        <v>78.5</v>
      </c>
      <c r="K842" s="58" t="n">
        <f aca="false">IF(TOT!AN844&lt;13.4,IF(J842&gt;73,73,J842),J842)</f>
        <v>78.5</v>
      </c>
      <c r="L842" s="58" t="n">
        <f aca="false">IF(TOT!AN844&lt;11,IF(K842&gt;66,66,K842),K842)</f>
        <v>78.5</v>
      </c>
    </row>
    <row r="843" customFormat="false" ht="13" hidden="false" customHeight="true" outlineLevel="0" collapsed="false">
      <c r="A843" s="17" t="s">
        <v>3791</v>
      </c>
      <c r="B843" s="50" t="n">
        <f aca="false">(TOT!AV845*60)/TOT!AK845</f>
        <v>11.7235345581802</v>
      </c>
      <c r="C843" s="37" t="n">
        <f aca="false">VLOOKUP(B843,'SC - SHOTS'!$A$3:$B$55,2)</f>
        <v>98</v>
      </c>
      <c r="D843" s="37" t="n">
        <f aca="false">IF(TOT!AK845&lt;400,IF(C843&gt;66,66,C843),C843)</f>
        <v>98</v>
      </c>
      <c r="E843" s="37" t="n">
        <f aca="false">IF(TOT!AK845&lt;200,IF(C843&gt;60,60,C843),C843)</f>
        <v>98</v>
      </c>
      <c r="F843" s="54" t="n">
        <f aca="false">(TOT!W845*60)/TOT!AK845</f>
        <v>1.39982502187227</v>
      </c>
      <c r="G843" s="58" t="n">
        <f aca="false">VLOOKUP(F843,'SC - GOALS'!$A$3:$B$55,2)</f>
        <v>95</v>
      </c>
      <c r="H843" s="58" t="n">
        <f aca="false">IF(TOT!AK845&lt;400,IF(G843&gt;66,66,G843),G843)</f>
        <v>95</v>
      </c>
      <c r="I843" s="58" t="n">
        <f aca="false">IF(TOT!AK845&lt;200,IF(H843&gt;60,60,H843),H843)</f>
        <v>95</v>
      </c>
      <c r="J843" s="58" t="n">
        <f aca="false">(E843+I843)/2</f>
        <v>96.5</v>
      </c>
      <c r="K843" s="58" t="n">
        <f aca="false">IF(TOT!AN845&lt;13.4,IF(J843&gt;73,73,J843),J843)</f>
        <v>96.5</v>
      </c>
      <c r="L843" s="58" t="n">
        <f aca="false">IF(TOT!AN845&lt;11,IF(K843&gt;66,66,K843),K843)</f>
        <v>96.5</v>
      </c>
    </row>
    <row r="844" customFormat="false" ht="13" hidden="false" customHeight="true" outlineLevel="0" collapsed="false">
      <c r="A844" s="17" t="s">
        <v>3794</v>
      </c>
      <c r="B844" s="50" t="n">
        <f aca="false">(TOT!AV846*60)/TOT!AK846</f>
        <v>11.3941289216184</v>
      </c>
      <c r="C844" s="37" t="n">
        <f aca="false">VLOOKUP(B844,'SC - SHOTS'!$A$3:$B$55,2)</f>
        <v>97</v>
      </c>
      <c r="D844" s="37" t="n">
        <f aca="false">IF(TOT!AK846&lt;400,IF(C844&gt;66,66,C844),C844)</f>
        <v>97</v>
      </c>
      <c r="E844" s="37" t="n">
        <f aca="false">IF(TOT!AK846&lt;200,IF(C844&gt;60,60,C844),C844)</f>
        <v>97</v>
      </c>
      <c r="F844" s="54" t="n">
        <f aca="false">(TOT!W846*60)/TOT!AK846</f>
        <v>1.08947846262486</v>
      </c>
      <c r="G844" s="58" t="n">
        <f aca="false">VLOOKUP(F844,'SC - GOALS'!$A$3:$B$55,2)</f>
        <v>89</v>
      </c>
      <c r="H844" s="58" t="n">
        <f aca="false">IF(TOT!AK846&lt;400,IF(G844&gt;66,66,G844),G844)</f>
        <v>89</v>
      </c>
      <c r="I844" s="58" t="n">
        <f aca="false">IF(TOT!AK846&lt;200,IF(H844&gt;60,60,H844),H844)</f>
        <v>89</v>
      </c>
      <c r="J844" s="58" t="n">
        <f aca="false">(E844+I844)/2</f>
        <v>93</v>
      </c>
      <c r="K844" s="58" t="n">
        <f aca="false">IF(TOT!AN846&lt;13.4,IF(J844&gt;73,73,J844),J844)</f>
        <v>93</v>
      </c>
      <c r="L844" s="58" t="n">
        <f aca="false">IF(TOT!AN846&lt;11,IF(K844&gt;66,66,K844),K844)</f>
        <v>93</v>
      </c>
    </row>
    <row r="845" customFormat="false" ht="13" hidden="false" customHeight="true" outlineLevel="0" collapsed="false">
      <c r="A845" s="17" t="s">
        <v>3797</v>
      </c>
      <c r="B845" s="50" t="n">
        <f aca="false">(TOT!AV847*60)/TOT!AK847</f>
        <v>2.38805970149254</v>
      </c>
      <c r="C845" s="37" t="n">
        <f aca="false">VLOOKUP(B845,'SC - SHOTS'!$A$3:$B$55,2)</f>
        <v>47</v>
      </c>
      <c r="D845" s="37" t="n">
        <f aca="false">IF(TOT!AK847&lt;400,IF(C845&gt;66,66,C845),C845)</f>
        <v>47</v>
      </c>
      <c r="E845" s="37" t="n">
        <f aca="false">IF(TOT!AK847&lt;200,IF(C845&gt;60,60,C845),C845)</f>
        <v>47</v>
      </c>
      <c r="F845" s="54" t="n">
        <f aca="false">(TOT!W847*60)/TOT!AK847</f>
        <v>0</v>
      </c>
      <c r="G845" s="58" t="n">
        <f aca="false">VLOOKUP(F845,'SC - GOALS'!$A$3:$B$55,2)</f>
        <v>47</v>
      </c>
      <c r="H845" s="58" t="n">
        <f aca="false">IF(TOT!AK847&lt;400,IF(G845&gt;66,66,G845),G845)</f>
        <v>47</v>
      </c>
      <c r="I845" s="58" t="n">
        <f aca="false">IF(TOT!AK847&lt;200,IF(H845&gt;60,60,H845),H845)</f>
        <v>47</v>
      </c>
      <c r="J845" s="58" t="n">
        <f aca="false">(E845+I845)/2</f>
        <v>47</v>
      </c>
      <c r="K845" s="58" t="n">
        <f aca="false">IF(TOT!AN847&lt;13.4,IF(J845&gt;73,73,J845),J845)</f>
        <v>47</v>
      </c>
      <c r="L845" s="58" t="n">
        <f aca="false">IF(TOT!AN847&lt;11,IF(K845&gt;66,66,K845),K845)</f>
        <v>47</v>
      </c>
    </row>
    <row r="846" customFormat="false" ht="13" hidden="false" customHeight="true" outlineLevel="0" collapsed="false">
      <c r="A846" s="17" t="s">
        <v>3801</v>
      </c>
      <c r="B846" s="50" t="n">
        <f aca="false">(TOT!AV848*60)/TOT!AK848</f>
        <v>6.9197874821822</v>
      </c>
      <c r="C846" s="37" t="n">
        <f aca="false">VLOOKUP(B846,'SC - SHOTS'!$A$3:$B$55,2)</f>
        <v>77</v>
      </c>
      <c r="D846" s="37" t="n">
        <f aca="false">IF(TOT!AK848&lt;400,IF(C846&gt;66,66,C846),C846)</f>
        <v>77</v>
      </c>
      <c r="E846" s="37" t="n">
        <f aca="false">IF(TOT!AK848&lt;200,IF(C846&gt;60,60,C846),C846)</f>
        <v>77</v>
      </c>
      <c r="F846" s="54" t="n">
        <f aca="false">(TOT!W848*60)/TOT!AK848</f>
        <v>0.544252948036802</v>
      </c>
      <c r="G846" s="58" t="n">
        <f aca="false">VLOOKUP(F846,'SC - GOALS'!$A$3:$B$55,2)</f>
        <v>71</v>
      </c>
      <c r="H846" s="58" t="n">
        <f aca="false">IF(TOT!AK848&lt;400,IF(G846&gt;66,66,G846),G846)</f>
        <v>71</v>
      </c>
      <c r="I846" s="58" t="n">
        <f aca="false">IF(TOT!AK848&lt;200,IF(H846&gt;60,60,H846),H846)</f>
        <v>71</v>
      </c>
      <c r="J846" s="58" t="n">
        <f aca="false">(E846+I846)/2</f>
        <v>74</v>
      </c>
      <c r="K846" s="58" t="n">
        <f aca="false">IF(TOT!AN848&lt;13.4,IF(J846&gt;73,73,J846),J846)</f>
        <v>74</v>
      </c>
      <c r="L846" s="58" t="n">
        <f aca="false">IF(TOT!AN848&lt;11,IF(K846&gt;66,66,K846),K846)</f>
        <v>74</v>
      </c>
    </row>
    <row r="847" customFormat="false" ht="13" hidden="false" customHeight="true" outlineLevel="0" collapsed="false">
      <c r="A847" s="17" t="s">
        <v>3804</v>
      </c>
      <c r="B847" s="50" t="n">
        <f aca="false">(TOT!AV849*60)/TOT!AK849</f>
        <v>7.12783851976451</v>
      </c>
      <c r="C847" s="37" t="n">
        <f aca="false">VLOOKUP(B847,'SC - SHOTS'!$A$3:$B$55,2)</f>
        <v>78</v>
      </c>
      <c r="D847" s="37" t="n">
        <f aca="false">IF(TOT!AK849&lt;400,IF(C847&gt;66,66,C847),C847)</f>
        <v>78</v>
      </c>
      <c r="E847" s="37" t="n">
        <f aca="false">IF(TOT!AK849&lt;200,IF(C847&gt;60,60,C847),C847)</f>
        <v>78</v>
      </c>
      <c r="F847" s="54" t="n">
        <f aca="false">(TOT!W849*60)/TOT!AK849</f>
        <v>0.756938603868797</v>
      </c>
      <c r="G847" s="58" t="n">
        <f aca="false">VLOOKUP(F847,'SC - GOALS'!$A$3:$B$55,2)</f>
        <v>79</v>
      </c>
      <c r="H847" s="58" t="n">
        <f aca="false">IF(TOT!AK849&lt;400,IF(G847&gt;66,66,G847),G847)</f>
        <v>79</v>
      </c>
      <c r="I847" s="58" t="n">
        <f aca="false">IF(TOT!AK849&lt;200,IF(H847&gt;60,60,H847),H847)</f>
        <v>79</v>
      </c>
      <c r="J847" s="58" t="n">
        <f aca="false">(E847+I847)/2</f>
        <v>78.5</v>
      </c>
      <c r="K847" s="58" t="n">
        <f aca="false">IF(TOT!AN849&lt;13.4,IF(J847&gt;73,73,J847),J847)</f>
        <v>78.5</v>
      </c>
      <c r="L847" s="58" t="n">
        <f aca="false">IF(TOT!AN849&lt;11,IF(K847&gt;66,66,K847),K847)</f>
        <v>78.5</v>
      </c>
    </row>
    <row r="848" customFormat="false" ht="13" hidden="false" customHeight="true" outlineLevel="0" collapsed="false">
      <c r="A848" s="17" t="s">
        <v>3808</v>
      </c>
      <c r="B848" s="50" t="n">
        <f aca="false">(TOT!AV850*60)/TOT!AK850</f>
        <v>5.66631689401883</v>
      </c>
      <c r="C848" s="37" t="n">
        <f aca="false">VLOOKUP(B848,'SC - SHOTS'!$A$3:$B$55,2)</f>
        <v>67</v>
      </c>
      <c r="D848" s="37" t="n">
        <f aca="false">IF(TOT!AK850&lt;400,IF(C848&gt;66,66,C848),C848)</f>
        <v>66</v>
      </c>
      <c r="E848" s="37" t="n">
        <f aca="false">IF(TOT!AK850&lt;200,IF(C848&gt;60,60,C848),C848)</f>
        <v>60</v>
      </c>
      <c r="F848" s="54" t="n">
        <f aca="false">(TOT!W850*60)/TOT!AK850</f>
        <v>1.88877229800628</v>
      </c>
      <c r="G848" s="58" t="n">
        <f aca="false">VLOOKUP(F848,'SC - GOALS'!$A$3:$B$55,2)</f>
        <v>99</v>
      </c>
      <c r="H848" s="58" t="n">
        <f aca="false">IF(TOT!AK850&lt;400,IF(G848&gt;66,66,G848),G848)</f>
        <v>66</v>
      </c>
      <c r="I848" s="58" t="n">
        <f aca="false">IF(TOT!AK850&lt;200,IF(H848&gt;60,60,H848),H848)</f>
        <v>60</v>
      </c>
      <c r="J848" s="58" t="n">
        <f aca="false">(E848+I848)/2</f>
        <v>60</v>
      </c>
      <c r="K848" s="58" t="n">
        <f aca="false">IF(TOT!AN850&lt;13.4,IF(J848&gt;73,73,J848),J848)</f>
        <v>60</v>
      </c>
      <c r="L848" s="58" t="n">
        <f aca="false">IF(TOT!AN850&lt;11,IF(K848&gt;66,66,K848),K848)</f>
        <v>60</v>
      </c>
    </row>
    <row r="849" customFormat="false" ht="13" hidden="false" customHeight="true" outlineLevel="0" collapsed="false">
      <c r="A849" s="17" t="s">
        <v>3813</v>
      </c>
      <c r="B849" s="50" t="n">
        <f aca="false">(TOT!AV851*60)/TOT!AK851</f>
        <v>7.87937743190642</v>
      </c>
      <c r="C849" s="37" t="n">
        <f aca="false">VLOOKUP(B849,'SC - SHOTS'!$A$3:$B$55,2)</f>
        <v>84</v>
      </c>
      <c r="D849" s="37" t="n">
        <f aca="false">IF(TOT!AK851&lt;400,IF(C849&gt;66,66,C849),C849)</f>
        <v>66</v>
      </c>
      <c r="E849" s="37" t="n">
        <f aca="false">IF(TOT!AK851&lt;200,IF(C849&gt;60,60,C849),C849)</f>
        <v>60</v>
      </c>
      <c r="F849" s="54" t="n">
        <f aca="false">(TOT!W851*60)/TOT!AK851</f>
        <v>1.3132295719844</v>
      </c>
      <c r="G849" s="58" t="n">
        <f aca="false">VLOOKUP(F849,'SC - GOALS'!$A$3:$B$55,2)</f>
        <v>94</v>
      </c>
      <c r="H849" s="58" t="n">
        <f aca="false">IF(TOT!AK851&lt;400,IF(G849&gt;66,66,G849),G849)</f>
        <v>66</v>
      </c>
      <c r="I849" s="58" t="n">
        <f aca="false">IF(TOT!AK851&lt;200,IF(H849&gt;60,60,H849),H849)</f>
        <v>60</v>
      </c>
      <c r="J849" s="58" t="n">
        <f aca="false">(E849+I849)/2</f>
        <v>60</v>
      </c>
      <c r="K849" s="58" t="n">
        <f aca="false">IF(TOT!AN851&lt;13.4,IF(J849&gt;73,73,J849),J849)</f>
        <v>60</v>
      </c>
      <c r="L849" s="58" t="n">
        <f aca="false">IF(TOT!AN851&lt;11,IF(K849&gt;66,66,K849),K849)</f>
        <v>60</v>
      </c>
    </row>
    <row r="850" customFormat="false" ht="13" hidden="false" customHeight="true" outlineLevel="0" collapsed="false">
      <c r="A850" s="17" t="s">
        <v>3817</v>
      </c>
      <c r="B850" s="50" t="n">
        <f aca="false">(TOT!AV852*60)/TOT!AK852</f>
        <v>3.19192776952175</v>
      </c>
      <c r="C850" s="37" t="n">
        <f aca="false">VLOOKUP(B850,'SC - SHOTS'!$A$3:$B$55,2)</f>
        <v>50</v>
      </c>
      <c r="D850" s="37" t="n">
        <f aca="false">IF(TOT!AK852&lt;400,IF(C850&gt;66,66,C850),C850)</f>
        <v>50</v>
      </c>
      <c r="E850" s="37" t="n">
        <f aca="false">IF(TOT!AK852&lt;200,IF(C850&gt;60,60,C850),C850)</f>
        <v>50</v>
      </c>
      <c r="F850" s="54" t="n">
        <f aca="false">(TOT!W852*60)/TOT!AK852</f>
        <v>0.494524020630131</v>
      </c>
      <c r="G850" s="58" t="n">
        <f aca="false">VLOOKUP(F850,'SC - GOALS'!$A$3:$B$55,2)</f>
        <v>70</v>
      </c>
      <c r="H850" s="58" t="n">
        <f aca="false">IF(TOT!AK852&lt;400,IF(G850&gt;66,66,G850),G850)</f>
        <v>70</v>
      </c>
      <c r="I850" s="58" t="n">
        <f aca="false">IF(TOT!AK852&lt;200,IF(H850&gt;60,60,H850),H850)</f>
        <v>70</v>
      </c>
      <c r="J850" s="58" t="n">
        <f aca="false">(E850+I850)/2</f>
        <v>60</v>
      </c>
      <c r="K850" s="58" t="n">
        <f aca="false">IF(TOT!AN852&lt;13.4,IF(J850&gt;73,73,J850),J850)</f>
        <v>60</v>
      </c>
      <c r="L850" s="58" t="n">
        <f aca="false">IF(TOT!AN852&lt;11,IF(K850&gt;66,66,K850),K850)</f>
        <v>60</v>
      </c>
    </row>
    <row r="851" customFormat="false" ht="13" hidden="false" customHeight="true" outlineLevel="0" collapsed="false">
      <c r="A851" s="17" t="s">
        <v>3823</v>
      </c>
      <c r="B851" s="50" t="n">
        <f aca="false">(TOT!AV853*60)/TOT!AK853</f>
        <v>3.3423856277418</v>
      </c>
      <c r="C851" s="37" t="n">
        <f aca="false">VLOOKUP(B851,'SC - SHOTS'!$A$3:$B$55,2)</f>
        <v>51</v>
      </c>
      <c r="D851" s="37" t="n">
        <f aca="false">IF(TOT!AK853&lt;400,IF(C851&gt;66,66,C851),C851)</f>
        <v>51</v>
      </c>
      <c r="E851" s="37" t="n">
        <f aca="false">IF(TOT!AK853&lt;200,IF(C851&gt;60,60,C851),C851)</f>
        <v>51</v>
      </c>
      <c r="F851" s="54" t="n">
        <f aca="false">(TOT!W853*60)/TOT!AK853</f>
        <v>0</v>
      </c>
      <c r="G851" s="58" t="n">
        <f aca="false">VLOOKUP(F851,'SC - GOALS'!$A$3:$B$55,2)</f>
        <v>47</v>
      </c>
      <c r="H851" s="58" t="n">
        <f aca="false">IF(TOT!AK853&lt;400,IF(G851&gt;66,66,G851),G851)</f>
        <v>47</v>
      </c>
      <c r="I851" s="58" t="n">
        <f aca="false">IF(TOT!AK853&lt;200,IF(H851&gt;60,60,H851),H851)</f>
        <v>47</v>
      </c>
      <c r="J851" s="58" t="n">
        <f aca="false">(E851+I851)/2</f>
        <v>49</v>
      </c>
      <c r="K851" s="58" t="n">
        <f aca="false">IF(TOT!AN853&lt;13.4,IF(J851&gt;73,73,J851),J851)</f>
        <v>49</v>
      </c>
      <c r="L851" s="58" t="n">
        <f aca="false">IF(TOT!AN853&lt;11,IF(K851&gt;66,66,K851),K851)</f>
        <v>49</v>
      </c>
    </row>
    <row r="852" customFormat="false" ht="13" hidden="false" customHeight="true" outlineLevel="0" collapsed="false">
      <c r="A852" s="17" t="s">
        <v>3827</v>
      </c>
      <c r="B852" s="50" t="n">
        <f aca="false">(TOT!AV854*60)/TOT!AK854</f>
        <v>5.25657071339174</v>
      </c>
      <c r="C852" s="37" t="n">
        <f aca="false">VLOOKUP(B852,'SC - SHOTS'!$A$3:$B$55,2)</f>
        <v>64</v>
      </c>
      <c r="D852" s="37" t="n">
        <f aca="false">IF(TOT!AK854&lt;400,IF(C852&gt;66,66,C852),C852)</f>
        <v>64</v>
      </c>
      <c r="E852" s="37" t="n">
        <f aca="false">IF(TOT!AK854&lt;200,IF(C852&gt;60,60,C852),C852)</f>
        <v>60</v>
      </c>
      <c r="F852" s="54" t="n">
        <f aca="false">(TOT!W854*60)/TOT!AK854</f>
        <v>0</v>
      </c>
      <c r="G852" s="58" t="n">
        <f aca="false">VLOOKUP(F852,'SC - GOALS'!$A$3:$B$55,2)</f>
        <v>47</v>
      </c>
      <c r="H852" s="58" t="n">
        <f aca="false">IF(TOT!AK854&lt;400,IF(G852&gt;66,66,G852),G852)</f>
        <v>47</v>
      </c>
      <c r="I852" s="58" t="n">
        <f aca="false">IF(TOT!AK854&lt;200,IF(H852&gt;60,60,H852),H852)</f>
        <v>47</v>
      </c>
      <c r="J852" s="58" t="n">
        <f aca="false">(E852+I852)/2</f>
        <v>53.5</v>
      </c>
      <c r="K852" s="58" t="n">
        <f aca="false">IF(TOT!AN854&lt;13.4,IF(J852&gt;73,73,J852),J852)</f>
        <v>53.5</v>
      </c>
      <c r="L852" s="58" t="n">
        <f aca="false">IF(TOT!AN854&lt;11,IF(K852&gt;66,66,K852),K852)</f>
        <v>53.5</v>
      </c>
    </row>
    <row r="853" customFormat="false" ht="13" hidden="false" customHeight="true" outlineLevel="0" collapsed="false">
      <c r="A853" s="17" t="s">
        <v>3830</v>
      </c>
      <c r="B853" s="50" t="n">
        <f aca="false">(TOT!AV855*60)/TOT!AK855</f>
        <v>6.51092690278825</v>
      </c>
      <c r="C853" s="37" t="n">
        <f aca="false">VLOOKUP(B853,'SC - SHOTS'!$A$3:$B$55,2)</f>
        <v>74</v>
      </c>
      <c r="D853" s="37" t="n">
        <f aca="false">IF(TOT!AK855&lt;400,IF(C853&gt;66,66,C853),C853)</f>
        <v>74</v>
      </c>
      <c r="E853" s="37" t="n">
        <f aca="false">IF(TOT!AK855&lt;200,IF(C853&gt;60,60,C853),C853)</f>
        <v>74</v>
      </c>
      <c r="F853" s="54" t="n">
        <f aca="false">(TOT!W855*60)/TOT!AK855</f>
        <v>0.512434061793519</v>
      </c>
      <c r="G853" s="58" t="n">
        <f aca="false">VLOOKUP(F853,'SC - GOALS'!$A$3:$B$55,2)</f>
        <v>70</v>
      </c>
      <c r="H853" s="58" t="n">
        <f aca="false">IF(TOT!AK855&lt;400,IF(G853&gt;66,66,G853),G853)</f>
        <v>70</v>
      </c>
      <c r="I853" s="58" t="n">
        <f aca="false">IF(TOT!AK855&lt;200,IF(H853&gt;60,60,H853),H853)</f>
        <v>70</v>
      </c>
      <c r="J853" s="58" t="n">
        <f aca="false">(E853+I853)/2</f>
        <v>72</v>
      </c>
      <c r="K853" s="58" t="n">
        <f aca="false">IF(TOT!AN855&lt;13.4,IF(J853&gt;73,73,J853),J853)</f>
        <v>72</v>
      </c>
      <c r="L853" s="58" t="n">
        <f aca="false">IF(TOT!AN855&lt;11,IF(K853&gt;66,66,K853),K853)</f>
        <v>72</v>
      </c>
    </row>
    <row r="854" customFormat="false" ht="13" hidden="false" customHeight="true" outlineLevel="0" collapsed="false">
      <c r="A854" s="17" t="s">
        <v>3834</v>
      </c>
      <c r="B854" s="50" t="n">
        <f aca="false">(TOT!AV856*60)/TOT!AK856</f>
        <v>3.37814245810057</v>
      </c>
      <c r="C854" s="37" t="n">
        <f aca="false">VLOOKUP(B854,'SC - SHOTS'!$A$3:$B$55,2)</f>
        <v>51</v>
      </c>
      <c r="D854" s="37" t="n">
        <f aca="false">IF(TOT!AK856&lt;400,IF(C854&gt;66,66,C854),C854)</f>
        <v>51</v>
      </c>
      <c r="E854" s="37" t="n">
        <f aca="false">IF(TOT!AK856&lt;200,IF(C854&gt;60,60,C854),C854)</f>
        <v>51</v>
      </c>
      <c r="F854" s="54" t="n">
        <f aca="false">(TOT!W856*60)/TOT!AK856</f>
        <v>0</v>
      </c>
      <c r="G854" s="58" t="n">
        <f aca="false">VLOOKUP(F854,'SC - GOALS'!$A$3:$B$55,2)</f>
        <v>47</v>
      </c>
      <c r="H854" s="58" t="n">
        <f aca="false">IF(TOT!AK856&lt;400,IF(G854&gt;66,66,G854),G854)</f>
        <v>47</v>
      </c>
      <c r="I854" s="58" t="n">
        <f aca="false">IF(TOT!AK856&lt;200,IF(H854&gt;60,60,H854),H854)</f>
        <v>47</v>
      </c>
      <c r="J854" s="58" t="n">
        <f aca="false">(E854+I854)/2</f>
        <v>49</v>
      </c>
      <c r="K854" s="58" t="n">
        <f aca="false">IF(TOT!AN856&lt;13.4,IF(J854&gt;73,73,J854),J854)</f>
        <v>49</v>
      </c>
      <c r="L854" s="58" t="n">
        <f aca="false">IF(TOT!AN856&lt;11,IF(K854&gt;66,66,K854),K854)</f>
        <v>49</v>
      </c>
    </row>
    <row r="855" customFormat="false" ht="13" hidden="false" customHeight="true" outlineLevel="0" collapsed="false">
      <c r="A855" s="17" t="s">
        <v>3839</v>
      </c>
      <c r="B855" s="50" t="n">
        <f aca="false">(TOT!AV857*60)/TOT!AK857</f>
        <v>6.92275994688888</v>
      </c>
      <c r="C855" s="37" t="n">
        <f aca="false">VLOOKUP(B855,'SC - SHOTS'!$A$3:$B$55,2)</f>
        <v>77</v>
      </c>
      <c r="D855" s="37" t="n">
        <f aca="false">IF(TOT!AK857&lt;400,IF(C855&gt;66,66,C855),C855)</f>
        <v>77</v>
      </c>
      <c r="E855" s="37" t="n">
        <f aca="false">IF(TOT!AK857&lt;200,IF(C855&gt;60,60,C855),C855)</f>
        <v>77</v>
      </c>
      <c r="F855" s="54" t="n">
        <f aca="false">(TOT!W857*60)/TOT!AK857</f>
        <v>0.76919554965432</v>
      </c>
      <c r="G855" s="58" t="n">
        <f aca="false">VLOOKUP(F855,'SC - GOALS'!$A$3:$B$55,2)</f>
        <v>79</v>
      </c>
      <c r="H855" s="58" t="n">
        <f aca="false">IF(TOT!AK857&lt;400,IF(G855&gt;66,66,G855),G855)</f>
        <v>79</v>
      </c>
      <c r="I855" s="58" t="n">
        <f aca="false">IF(TOT!AK857&lt;200,IF(H855&gt;60,60,H855),H855)</f>
        <v>79</v>
      </c>
      <c r="J855" s="58" t="n">
        <f aca="false">(E855+I855)/2</f>
        <v>78</v>
      </c>
      <c r="K855" s="58" t="n">
        <f aca="false">IF(TOT!AN857&lt;13.4,IF(J855&gt;73,73,J855),J855)</f>
        <v>78</v>
      </c>
      <c r="L855" s="58" t="n">
        <f aca="false">IF(TOT!AN857&lt;11,IF(K855&gt;66,66,K855),K855)</f>
        <v>78</v>
      </c>
    </row>
    <row r="856" customFormat="false" ht="13" hidden="false" customHeight="true" outlineLevel="0" collapsed="false">
      <c r="A856" s="17" t="s">
        <v>3842</v>
      </c>
      <c r="B856" s="50" t="n">
        <f aca="false">(TOT!AV858*60)/TOT!AK858</f>
        <v>10.70525631456</v>
      </c>
      <c r="C856" s="37" t="n">
        <f aca="false">VLOOKUP(B856,'SC - SHOTS'!$A$3:$B$55,2)</f>
        <v>96</v>
      </c>
      <c r="D856" s="37" t="n">
        <f aca="false">IF(TOT!AK858&lt;400,IF(C856&gt;66,66,C856),C856)</f>
        <v>96</v>
      </c>
      <c r="E856" s="37" t="n">
        <f aca="false">IF(TOT!AK858&lt;200,IF(C856&gt;60,60,C856),C856)</f>
        <v>96</v>
      </c>
      <c r="F856" s="54" t="n">
        <f aca="false">(TOT!W858*60)/TOT!AK858</f>
        <v>1.25689244179044</v>
      </c>
      <c r="G856" s="58" t="n">
        <f aca="false">VLOOKUP(F856,'SC - GOALS'!$A$3:$B$55,2)</f>
        <v>93</v>
      </c>
      <c r="H856" s="58" t="n">
        <f aca="false">IF(TOT!AK858&lt;400,IF(G856&gt;66,66,G856),G856)</f>
        <v>93</v>
      </c>
      <c r="I856" s="58" t="n">
        <f aca="false">IF(TOT!AK858&lt;200,IF(H856&gt;60,60,H856),H856)</f>
        <v>93</v>
      </c>
      <c r="J856" s="58" t="n">
        <f aca="false">(E856+I856)/2</f>
        <v>94.5</v>
      </c>
      <c r="K856" s="58" t="n">
        <f aca="false">IF(TOT!AN858&lt;13.4,IF(J856&gt;73,73,J856),J856)</f>
        <v>94.5</v>
      </c>
      <c r="L856" s="58" t="n">
        <f aca="false">IF(TOT!AN858&lt;11,IF(K856&gt;66,66,K856),K856)</f>
        <v>94.5</v>
      </c>
    </row>
    <row r="857" customFormat="false" ht="13" hidden="false" customHeight="true" outlineLevel="0" collapsed="false">
      <c r="A857" s="17" t="s">
        <v>3846</v>
      </c>
      <c r="B857" s="50" t="n">
        <f aca="false">(TOT!AV859*60)/TOT!AK859</f>
        <v>6.40709836340406</v>
      </c>
      <c r="C857" s="37" t="n">
        <f aca="false">VLOOKUP(B857,'SC - SHOTS'!$A$3:$B$55,2)</f>
        <v>73</v>
      </c>
      <c r="D857" s="37" t="n">
        <f aca="false">IF(TOT!AK859&lt;400,IF(C857&gt;66,66,C857),C857)</f>
        <v>73</v>
      </c>
      <c r="E857" s="37" t="n">
        <f aca="false">IF(TOT!AK859&lt;200,IF(C857&gt;60,60,C857),C857)</f>
        <v>73</v>
      </c>
      <c r="F857" s="54" t="n">
        <f aca="false">(TOT!W859*60)/TOT!AK859</f>
        <v>0.232141245050872</v>
      </c>
      <c r="G857" s="58" t="n">
        <f aca="false">VLOOKUP(F857,'SC - GOALS'!$A$3:$B$55,2)</f>
        <v>57</v>
      </c>
      <c r="H857" s="58" t="n">
        <f aca="false">IF(TOT!AK859&lt;400,IF(G857&gt;66,66,G857),G857)</f>
        <v>57</v>
      </c>
      <c r="I857" s="58" t="n">
        <f aca="false">IF(TOT!AK859&lt;200,IF(H857&gt;60,60,H857),H857)</f>
        <v>57</v>
      </c>
      <c r="J857" s="58" t="n">
        <f aca="false">(E857+I857)/2</f>
        <v>65</v>
      </c>
      <c r="K857" s="58" t="n">
        <f aca="false">IF(TOT!AN859&lt;13.4,IF(J857&gt;73,73,J857),J857)</f>
        <v>65</v>
      </c>
      <c r="L857" s="58" t="n">
        <f aca="false">IF(TOT!AN859&lt;11,IF(K857&gt;66,66,K857),K857)</f>
        <v>65</v>
      </c>
    </row>
    <row r="858" customFormat="false" ht="13" hidden="false" customHeight="true" outlineLevel="0" collapsed="false">
      <c r="A858" s="17" t="s">
        <v>3850</v>
      </c>
      <c r="B858" s="50" t="n">
        <f aca="false">(TOT!AV860*60)/TOT!AK860</f>
        <v>9.82951518380376</v>
      </c>
      <c r="C858" s="37" t="n">
        <f aca="false">VLOOKUP(B858,'SC - SHOTS'!$A$3:$B$55,2)</f>
        <v>93</v>
      </c>
      <c r="D858" s="37" t="n">
        <f aca="false">IF(TOT!AK860&lt;400,IF(C858&gt;66,66,C858),C858)</f>
        <v>93</v>
      </c>
      <c r="E858" s="37" t="n">
        <f aca="false">IF(TOT!AK860&lt;200,IF(C858&gt;60,60,C858),C858)</f>
        <v>93</v>
      </c>
      <c r="F858" s="54" t="n">
        <f aca="false">(TOT!W860*60)/TOT!AK860</f>
        <v>1.06172463657811</v>
      </c>
      <c r="G858" s="58" t="n">
        <f aca="false">VLOOKUP(F858,'SC - GOALS'!$A$3:$B$55,2)</f>
        <v>89</v>
      </c>
      <c r="H858" s="58" t="n">
        <f aca="false">IF(TOT!AK860&lt;400,IF(G858&gt;66,66,G858),G858)</f>
        <v>89</v>
      </c>
      <c r="I858" s="58" t="n">
        <f aca="false">IF(TOT!AK860&lt;200,IF(H858&gt;60,60,H858),H858)</f>
        <v>89</v>
      </c>
      <c r="J858" s="58" t="n">
        <f aca="false">(E858+I858)/2</f>
        <v>91</v>
      </c>
      <c r="K858" s="58" t="n">
        <f aca="false">IF(TOT!AN860&lt;13.4,IF(J858&gt;73,73,J858),J858)</f>
        <v>91</v>
      </c>
      <c r="L858" s="58" t="n">
        <f aca="false">IF(TOT!AN860&lt;11,IF(K858&gt;66,66,K858),K858)</f>
        <v>91</v>
      </c>
    </row>
    <row r="859" customFormat="false" ht="13" hidden="false" customHeight="true" outlineLevel="0" collapsed="false">
      <c r="A859" s="17" t="s">
        <v>3855</v>
      </c>
      <c r="B859" s="50" t="n">
        <f aca="false">(TOT!AV861*60)/TOT!AK861</f>
        <v>7.33410942956916</v>
      </c>
      <c r="C859" s="37" t="n">
        <f aca="false">VLOOKUP(B859,'SC - SHOTS'!$A$3:$B$55,2)</f>
        <v>80</v>
      </c>
      <c r="D859" s="37" t="n">
        <f aca="false">IF(TOT!AK861&lt;400,IF(C859&gt;66,66,C859),C859)</f>
        <v>66</v>
      </c>
      <c r="E859" s="37" t="n">
        <f aca="false">IF(TOT!AK861&lt;200,IF(C859&gt;60,60,C859),C859)</f>
        <v>80</v>
      </c>
      <c r="F859" s="54" t="n">
        <f aca="false">(TOT!W861*60)/TOT!AK861</f>
        <v>0.26193247962747</v>
      </c>
      <c r="G859" s="58" t="n">
        <f aca="false">VLOOKUP(F859,'SC - GOALS'!$A$3:$B$55,2)</f>
        <v>59</v>
      </c>
      <c r="H859" s="58" t="n">
        <f aca="false">IF(TOT!AK861&lt;400,IF(G859&gt;66,66,G859),G859)</f>
        <v>59</v>
      </c>
      <c r="I859" s="58" t="n">
        <f aca="false">IF(TOT!AK861&lt;200,IF(H859&gt;60,60,H859),H859)</f>
        <v>59</v>
      </c>
      <c r="J859" s="58" t="n">
        <f aca="false">(E859+I859)/2</f>
        <v>69.5</v>
      </c>
      <c r="K859" s="58" t="n">
        <f aca="false">IF(TOT!AN861&lt;13.4,IF(J859&gt;73,73,J859),J859)</f>
        <v>69.5</v>
      </c>
      <c r="L859" s="58" t="n">
        <f aca="false">IF(TOT!AN861&lt;11,IF(K859&gt;66,66,K859),K859)</f>
        <v>69.5</v>
      </c>
    </row>
    <row r="860" customFormat="false" ht="13" hidden="false" customHeight="true" outlineLevel="0" collapsed="false">
      <c r="A860" s="17" t="s">
        <v>3859</v>
      </c>
      <c r="B860" s="50" t="n">
        <f aca="false">(TOT!AV862*60)/TOT!AK862</f>
        <v>7.46761861115805</v>
      </c>
      <c r="C860" s="37" t="n">
        <f aca="false">VLOOKUP(B860,'SC - SHOTS'!$A$3:$B$55,2)</f>
        <v>81</v>
      </c>
      <c r="D860" s="37" t="n">
        <f aca="false">IF(TOT!AK862&lt;400,IF(C860&gt;66,66,C860),C860)</f>
        <v>81</v>
      </c>
      <c r="E860" s="37" t="n">
        <f aca="false">IF(TOT!AK862&lt;200,IF(C860&gt;60,60,C860),C860)</f>
        <v>81</v>
      </c>
      <c r="F860" s="54" t="n">
        <f aca="false">(TOT!W862*60)/TOT!AK862</f>
        <v>0.607829421838446</v>
      </c>
      <c r="G860" s="58" t="n">
        <f aca="false">VLOOKUP(F860,'SC - GOALS'!$A$3:$B$55,2)</f>
        <v>74</v>
      </c>
      <c r="H860" s="58" t="n">
        <f aca="false">IF(TOT!AK862&lt;400,IF(G860&gt;66,66,G860),G860)</f>
        <v>74</v>
      </c>
      <c r="I860" s="58" t="n">
        <f aca="false">IF(TOT!AK862&lt;200,IF(H860&gt;60,60,H860),H860)</f>
        <v>74</v>
      </c>
      <c r="J860" s="58" t="n">
        <f aca="false">(E860+I860)/2</f>
        <v>77.5</v>
      </c>
      <c r="K860" s="58" t="n">
        <f aca="false">IF(TOT!AN862&lt;13.4,IF(J860&gt;73,73,J860),J860)</f>
        <v>77.5</v>
      </c>
      <c r="L860" s="58" t="n">
        <f aca="false">IF(TOT!AN862&lt;11,IF(K860&gt;66,66,K860),K860)</f>
        <v>77.5</v>
      </c>
    </row>
    <row r="861" customFormat="false" ht="13" hidden="false" customHeight="true" outlineLevel="0" collapsed="false">
      <c r="A861" s="17" t="s">
        <v>3864</v>
      </c>
      <c r="B861" s="50" t="n">
        <f aca="false">(TOT!AV863*60)/TOT!AK863</f>
        <v>5.88291838892613</v>
      </c>
      <c r="C861" s="37" t="n">
        <f aca="false">VLOOKUP(B861,'SC - SHOTS'!$A$3:$B$55,2)</f>
        <v>69</v>
      </c>
      <c r="D861" s="37" t="n">
        <f aca="false">IF(TOT!AK863&lt;400,IF(C861&gt;66,66,C861),C861)</f>
        <v>69</v>
      </c>
      <c r="E861" s="37" t="n">
        <f aca="false">IF(TOT!AK863&lt;200,IF(C861&gt;60,60,C861),C861)</f>
        <v>69</v>
      </c>
      <c r="F861" s="54" t="n">
        <f aca="false">(TOT!W863*60)/TOT!AK863</f>
        <v>0.47582428145726</v>
      </c>
      <c r="G861" s="58" t="n">
        <f aca="false">VLOOKUP(F861,'SC - GOALS'!$A$3:$B$55,2)</f>
        <v>69</v>
      </c>
      <c r="H861" s="58" t="n">
        <f aca="false">IF(TOT!AK863&lt;400,IF(G861&gt;66,66,G861),G861)</f>
        <v>69</v>
      </c>
      <c r="I861" s="58" t="n">
        <f aca="false">IF(TOT!AK863&lt;200,IF(H861&gt;60,60,H861),H861)</f>
        <v>69</v>
      </c>
      <c r="J861" s="58" t="n">
        <f aca="false">(E861+I861)/2</f>
        <v>69</v>
      </c>
      <c r="K861" s="58" t="n">
        <f aca="false">IF(TOT!AN863&lt;13.4,IF(J861&gt;73,73,J861),J861)</f>
        <v>69</v>
      </c>
      <c r="L861" s="58" t="n">
        <f aca="false">IF(TOT!AN863&lt;11,IF(K861&gt;66,66,K861),K861)</f>
        <v>69</v>
      </c>
    </row>
    <row r="862" customFormat="false" ht="13" hidden="false" customHeight="true" outlineLevel="0" collapsed="false">
      <c r="A862" s="17" t="s">
        <v>3868</v>
      </c>
      <c r="B862" s="50" t="n">
        <f aca="false">(TOT!AV864*60)/TOT!AK864</f>
        <v>12.042766250519</v>
      </c>
      <c r="C862" s="37" t="n">
        <f aca="false">VLOOKUP(B862,'SC - SHOTS'!$A$3:$B$55,2)</f>
        <v>98</v>
      </c>
      <c r="D862" s="37" t="n">
        <f aca="false">IF(TOT!AK864&lt;400,IF(C862&gt;66,66,C862),C862)</f>
        <v>98</v>
      </c>
      <c r="E862" s="37" t="n">
        <f aca="false">IF(TOT!AK864&lt;200,IF(C862&gt;60,60,C862),C862)</f>
        <v>98</v>
      </c>
      <c r="F862" s="54" t="n">
        <f aca="false">(TOT!W864*60)/TOT!AK864</f>
        <v>1.29872969368342</v>
      </c>
      <c r="G862" s="58" t="n">
        <f aca="false">VLOOKUP(F862,'SC - GOALS'!$A$3:$B$55,2)</f>
        <v>94</v>
      </c>
      <c r="H862" s="58" t="n">
        <f aca="false">IF(TOT!AK864&lt;400,IF(G862&gt;66,66,G862),G862)</f>
        <v>94</v>
      </c>
      <c r="I862" s="58" t="n">
        <f aca="false">IF(TOT!AK864&lt;200,IF(H862&gt;60,60,H862),H862)</f>
        <v>94</v>
      </c>
      <c r="J862" s="58" t="n">
        <f aca="false">(E862+I862)/2</f>
        <v>96</v>
      </c>
      <c r="K862" s="58" t="n">
        <f aca="false">IF(TOT!AN864&lt;13.4,IF(J862&gt;73,73,J862),J862)</f>
        <v>96</v>
      </c>
      <c r="L862" s="58" t="n">
        <f aca="false">IF(TOT!AN864&lt;11,IF(K862&gt;66,66,K862),K862)</f>
        <v>96</v>
      </c>
    </row>
    <row r="863" customFormat="false" ht="13" hidden="false" customHeight="true" outlineLevel="0" collapsed="false">
      <c r="A863" s="17" t="s">
        <v>3872</v>
      </c>
      <c r="B863" s="50" t="n">
        <f aca="false">(TOT!AV865*60)/TOT!AK865</f>
        <v>2.26700251889166</v>
      </c>
      <c r="C863" s="37" t="n">
        <f aca="false">VLOOKUP(B863,'SC - SHOTS'!$A$3:$B$55,2)</f>
        <v>47</v>
      </c>
      <c r="D863" s="37" t="n">
        <f aca="false">IF(TOT!AK865&lt;400,IF(C863&gt;66,66,C863),C863)</f>
        <v>47</v>
      </c>
      <c r="E863" s="37" t="n">
        <f aca="false">IF(TOT!AK865&lt;200,IF(C863&gt;60,60,C863),C863)</f>
        <v>47</v>
      </c>
      <c r="F863" s="54" t="n">
        <f aca="false">(TOT!W865*60)/TOT!AK865</f>
        <v>0</v>
      </c>
      <c r="G863" s="58" t="n">
        <f aca="false">VLOOKUP(F863,'SC - GOALS'!$A$3:$B$55,2)</f>
        <v>47</v>
      </c>
      <c r="H863" s="58" t="n">
        <f aca="false">IF(TOT!AK865&lt;400,IF(G863&gt;66,66,G863),G863)</f>
        <v>47</v>
      </c>
      <c r="I863" s="58" t="n">
        <f aca="false">IF(TOT!AK865&lt;200,IF(H863&gt;60,60,H863),H863)</f>
        <v>47</v>
      </c>
      <c r="J863" s="58" t="n">
        <f aca="false">(E863+I863)/2</f>
        <v>47</v>
      </c>
      <c r="K863" s="58" t="n">
        <f aca="false">IF(TOT!AN865&lt;13.4,IF(J863&gt;73,73,J863),J863)</f>
        <v>47</v>
      </c>
      <c r="L863" s="58" t="n">
        <f aca="false">IF(TOT!AN865&lt;11,IF(K863&gt;66,66,K863),K863)</f>
        <v>47</v>
      </c>
    </row>
    <row r="864" customFormat="false" ht="13" hidden="false" customHeight="true" outlineLevel="0" collapsed="false">
      <c r="A864" s="17" t="s">
        <v>3877</v>
      </c>
      <c r="B864" s="50" t="n">
        <f aca="false">(TOT!AV866*60)/TOT!AK866</f>
        <v>6.7191676901958</v>
      </c>
      <c r="C864" s="37" t="n">
        <f aca="false">VLOOKUP(B864,'SC - SHOTS'!$A$3:$B$55,2)</f>
        <v>75</v>
      </c>
      <c r="D864" s="37" t="n">
        <f aca="false">IF(TOT!AK866&lt;400,IF(C864&gt;66,66,C864),C864)</f>
        <v>75</v>
      </c>
      <c r="E864" s="37" t="n">
        <f aca="false">IF(TOT!AK866&lt;200,IF(C864&gt;60,60,C864),C864)</f>
        <v>75</v>
      </c>
      <c r="F864" s="54" t="n">
        <f aca="false">(TOT!W866*60)/TOT!AK866</f>
        <v>0.953688317318113</v>
      </c>
      <c r="G864" s="58" t="n">
        <f aca="false">VLOOKUP(F864,'SC - GOALS'!$A$3:$B$55,2)</f>
        <v>86</v>
      </c>
      <c r="H864" s="58" t="n">
        <f aca="false">IF(TOT!AK866&lt;400,IF(G864&gt;66,66,G864),G864)</f>
        <v>86</v>
      </c>
      <c r="I864" s="58" t="n">
        <f aca="false">IF(TOT!AK866&lt;200,IF(H864&gt;60,60,H864),H864)</f>
        <v>86</v>
      </c>
      <c r="J864" s="58" t="n">
        <f aca="false">(E864+I864)/2</f>
        <v>80.5</v>
      </c>
      <c r="K864" s="58" t="n">
        <f aca="false">IF(TOT!AN866&lt;13.4,IF(J864&gt;73,73,J864),J864)</f>
        <v>80.5</v>
      </c>
      <c r="L864" s="58" t="n">
        <f aca="false">IF(TOT!AN866&lt;11,IF(K864&gt;66,66,K864),K864)</f>
        <v>80.5</v>
      </c>
    </row>
    <row r="865" customFormat="false" ht="13" hidden="false" customHeight="true" outlineLevel="0" collapsed="false">
      <c r="A865" s="17" t="s">
        <v>3881</v>
      </c>
      <c r="B865" s="50" t="n">
        <f aca="false">(TOT!AV867*60)/TOT!AK867</f>
        <v>7.18562874251497</v>
      </c>
      <c r="C865" s="37" t="n">
        <f aca="false">VLOOKUP(B865,'SC - SHOTS'!$A$3:$B$55,2)</f>
        <v>79</v>
      </c>
      <c r="D865" s="37" t="n">
        <f aca="false">IF(TOT!AK867&lt;400,IF(C865&gt;66,66,C865),C865)</f>
        <v>66</v>
      </c>
      <c r="E865" s="37" t="n">
        <f aca="false">IF(TOT!AK867&lt;200,IF(C865&gt;60,60,C865),C865)</f>
        <v>60</v>
      </c>
      <c r="F865" s="54" t="n">
        <f aca="false">(TOT!W867*60)/TOT!AK867</f>
        <v>0</v>
      </c>
      <c r="G865" s="58" t="n">
        <f aca="false">VLOOKUP(F865,'SC - GOALS'!$A$3:$B$55,2)</f>
        <v>47</v>
      </c>
      <c r="H865" s="58" t="n">
        <f aca="false">IF(TOT!AK867&lt;400,IF(G865&gt;66,66,G865),G865)</f>
        <v>47</v>
      </c>
      <c r="I865" s="58" t="n">
        <f aca="false">IF(TOT!AK867&lt;200,IF(H865&gt;60,60,H865),H865)</f>
        <v>47</v>
      </c>
      <c r="J865" s="58" t="n">
        <f aca="false">(E865+I865)/2</f>
        <v>53.5</v>
      </c>
      <c r="K865" s="58" t="n">
        <f aca="false">IF(TOT!AN867&lt;13.4,IF(J865&gt;73,73,J865),J865)</f>
        <v>53.5</v>
      </c>
      <c r="L865" s="58" t="n">
        <f aca="false">IF(TOT!AN867&lt;11,IF(K865&gt;66,66,K865),K865)</f>
        <v>53.5</v>
      </c>
    </row>
    <row r="866" customFormat="false" ht="13" hidden="false" customHeight="true" outlineLevel="0" collapsed="false">
      <c r="A866" s="17" t="s">
        <v>3885</v>
      </c>
      <c r="B866" s="50" t="n">
        <f aca="false">(TOT!AV868*60)/TOT!AK868</f>
        <v>15.0943396226415</v>
      </c>
      <c r="C866" s="37" t="n">
        <f aca="false">VLOOKUP(B866,'SC - SHOTS'!$A$3:$B$55,2)</f>
        <v>99</v>
      </c>
      <c r="D866" s="37" t="n">
        <f aca="false">IF(TOT!AK868&lt;400,IF(C866&gt;66,66,C866),C866)</f>
        <v>66</v>
      </c>
      <c r="E866" s="37" t="n">
        <f aca="false">IF(TOT!AK868&lt;200,IF(C866&gt;60,60,C866),C866)</f>
        <v>60</v>
      </c>
      <c r="F866" s="54" t="n">
        <f aca="false">(TOT!W868*60)/TOT!AK868</f>
        <v>5.0314465408805</v>
      </c>
      <c r="G866" s="58" t="n">
        <f aca="false">VLOOKUP(F866,'SC - GOALS'!$A$3:$B$55,2)</f>
        <v>99</v>
      </c>
      <c r="H866" s="58" t="n">
        <f aca="false">IF(TOT!AK868&lt;400,IF(G866&gt;66,66,G866),G866)</f>
        <v>66</v>
      </c>
      <c r="I866" s="58" t="n">
        <f aca="false">IF(TOT!AK868&lt;200,IF(H866&gt;60,60,H866),H866)</f>
        <v>60</v>
      </c>
      <c r="J866" s="58" t="n">
        <f aca="false">(E866+I866)/2</f>
        <v>60</v>
      </c>
      <c r="K866" s="58" t="n">
        <f aca="false">IF(TOT!AN868&lt;13.4,IF(J866&gt;73,73,J866),J866)</f>
        <v>60</v>
      </c>
      <c r="L866" s="58" t="n">
        <f aca="false">IF(TOT!AN868&lt;11,IF(K866&gt;66,66,K866),K866)</f>
        <v>60</v>
      </c>
    </row>
    <row r="867" customFormat="false" ht="13" hidden="false" customHeight="true" outlineLevel="0" collapsed="false">
      <c r="A867" s="17" t="s">
        <v>3888</v>
      </c>
      <c r="B867" s="50" t="n">
        <f aca="false">(TOT!AV869*60)/TOT!AK869</f>
        <v>7.78435756935382</v>
      </c>
      <c r="C867" s="37" t="n">
        <f aca="false">VLOOKUP(B867,'SC - SHOTS'!$A$3:$B$55,2)</f>
        <v>83</v>
      </c>
      <c r="D867" s="37" t="n">
        <f aca="false">IF(TOT!AK869&lt;400,IF(C867&gt;66,66,C867),C867)</f>
        <v>83</v>
      </c>
      <c r="E867" s="37" t="n">
        <f aca="false">IF(TOT!AK869&lt;200,IF(C867&gt;60,60,C867),C867)</f>
        <v>83</v>
      </c>
      <c r="F867" s="54" t="n">
        <f aca="false">(TOT!W869*60)/TOT!AK869</f>
        <v>1.06150330491188</v>
      </c>
      <c r="G867" s="58" t="n">
        <f aca="false">VLOOKUP(F867,'SC - GOALS'!$A$3:$B$55,2)</f>
        <v>89</v>
      </c>
      <c r="H867" s="58" t="n">
        <f aca="false">IF(TOT!AK869&lt;400,IF(G867&gt;66,66,G867),G867)</f>
        <v>89</v>
      </c>
      <c r="I867" s="58" t="n">
        <f aca="false">IF(TOT!AK869&lt;200,IF(H867&gt;60,60,H867),H867)</f>
        <v>89</v>
      </c>
      <c r="J867" s="58" t="n">
        <f aca="false">(E867+I867)/2</f>
        <v>86</v>
      </c>
      <c r="K867" s="58" t="n">
        <f aca="false">IF(TOT!AN869&lt;13.4,IF(J867&gt;73,73,J867),J867)</f>
        <v>86</v>
      </c>
      <c r="L867" s="58" t="n">
        <f aca="false">IF(TOT!AN869&lt;11,IF(K867&gt;66,66,K867),K867)</f>
        <v>86</v>
      </c>
    </row>
    <row r="868" customFormat="false" ht="13" hidden="false" customHeight="true" outlineLevel="0" collapsed="false">
      <c r="A868" s="17" t="s">
        <v>3893</v>
      </c>
      <c r="B868" s="50" t="n">
        <f aca="false">(TOT!AV870*60)/TOT!AK870</f>
        <v>4.0581566643183</v>
      </c>
      <c r="C868" s="37" t="n">
        <f aca="false">VLOOKUP(B868,'SC - SHOTS'!$A$3:$B$55,2)</f>
        <v>55</v>
      </c>
      <c r="D868" s="37" t="n">
        <f aca="false">IF(TOT!AK870&lt;400,IF(C868&gt;66,66,C868),C868)</f>
        <v>55</v>
      </c>
      <c r="E868" s="37" t="n">
        <f aca="false">IF(TOT!AK870&lt;200,IF(C868&gt;60,60,C868),C868)</f>
        <v>55</v>
      </c>
      <c r="F868" s="54" t="n">
        <f aca="false">(TOT!W870*60)/TOT!AK870</f>
        <v>0.230577083199903</v>
      </c>
      <c r="G868" s="58" t="n">
        <f aca="false">VLOOKUP(F868,'SC - GOALS'!$A$3:$B$55,2)</f>
        <v>57</v>
      </c>
      <c r="H868" s="58" t="n">
        <f aca="false">IF(TOT!AK870&lt;400,IF(G868&gt;66,66,G868),G868)</f>
        <v>57</v>
      </c>
      <c r="I868" s="58" t="n">
        <f aca="false">IF(TOT!AK870&lt;200,IF(H868&gt;60,60,H868),H868)</f>
        <v>57</v>
      </c>
      <c r="J868" s="58" t="n">
        <f aca="false">(E868+I868)/2</f>
        <v>56</v>
      </c>
      <c r="K868" s="58" t="n">
        <f aca="false">IF(TOT!AN870&lt;13.4,IF(J868&gt;73,73,J868),J868)</f>
        <v>56</v>
      </c>
      <c r="L868" s="58" t="n">
        <f aca="false">IF(TOT!AN870&lt;11,IF(K868&gt;66,66,K868),K868)</f>
        <v>56</v>
      </c>
    </row>
    <row r="869" customFormat="false" ht="13" hidden="false" customHeight="true" outlineLevel="0" collapsed="false">
      <c r="A869" s="17" t="s">
        <v>3897</v>
      </c>
      <c r="B869" s="50" t="n">
        <f aca="false">(TOT!AV871*60)/TOT!AK871</f>
        <v>19.1150442477875</v>
      </c>
      <c r="C869" s="37" t="n">
        <f aca="false">VLOOKUP(B869,'SC - SHOTS'!$A$3:$B$55,2)</f>
        <v>99</v>
      </c>
      <c r="D869" s="37" t="n">
        <f aca="false">IF(TOT!AK871&lt;400,IF(C869&gt;66,66,C869),C869)</f>
        <v>66</v>
      </c>
      <c r="E869" s="37" t="n">
        <f aca="false">IF(TOT!AK871&lt;200,IF(C869&gt;60,60,C869),C869)</f>
        <v>60</v>
      </c>
      <c r="F869" s="54" t="n">
        <f aca="false">(TOT!W871*60)/TOT!AK871</f>
        <v>0</v>
      </c>
      <c r="G869" s="58" t="n">
        <f aca="false">VLOOKUP(F869,'SC - GOALS'!$A$3:$B$55,2)</f>
        <v>47</v>
      </c>
      <c r="H869" s="58" t="n">
        <f aca="false">IF(TOT!AK871&lt;400,IF(G869&gt;66,66,G869),G869)</f>
        <v>47</v>
      </c>
      <c r="I869" s="58" t="n">
        <f aca="false">IF(TOT!AK871&lt;200,IF(H869&gt;60,60,H869),H869)</f>
        <v>47</v>
      </c>
      <c r="J869" s="58" t="n">
        <f aca="false">(E869+I869)/2</f>
        <v>53.5</v>
      </c>
      <c r="K869" s="58" t="n">
        <f aca="false">IF(TOT!AN871&lt;13.4,IF(J869&gt;73,73,J869),J869)</f>
        <v>53.5</v>
      </c>
      <c r="L869" s="58" t="n">
        <f aca="false">IF(TOT!AN871&lt;11,IF(K869&gt;66,66,K869),K869)</f>
        <v>53.5</v>
      </c>
    </row>
    <row r="870" customFormat="false" ht="13" hidden="false" customHeight="true" outlineLevel="0" collapsed="false">
      <c r="A870" s="17" t="s">
        <v>3900</v>
      </c>
      <c r="B870" s="50" t="n">
        <f aca="false">(TOT!AV872*60)/TOT!AK872</f>
        <v>9.53788148978438</v>
      </c>
      <c r="C870" s="37" t="n">
        <f aca="false">VLOOKUP(B870,'SC - SHOTS'!$A$3:$B$55,2)</f>
        <v>93</v>
      </c>
      <c r="D870" s="37" t="n">
        <f aca="false">IF(TOT!AK872&lt;400,IF(C870&gt;66,66,C870),C870)</f>
        <v>66</v>
      </c>
      <c r="E870" s="37" t="n">
        <f aca="false">IF(TOT!AK872&lt;200,IF(C870&gt;60,60,C870),C870)</f>
        <v>93</v>
      </c>
      <c r="F870" s="54" t="n">
        <f aca="false">(TOT!W872*60)/TOT!AK872</f>
        <v>0.183420797880469</v>
      </c>
      <c r="G870" s="58" t="n">
        <f aca="false">VLOOKUP(F870,'SC - GOALS'!$A$3:$B$55,2)</f>
        <v>55</v>
      </c>
      <c r="H870" s="58" t="n">
        <f aca="false">IF(TOT!AK872&lt;400,IF(G870&gt;66,66,G870),G870)</f>
        <v>55</v>
      </c>
      <c r="I870" s="58" t="n">
        <f aca="false">IF(TOT!AK872&lt;200,IF(H870&gt;60,60,H870),H870)</f>
        <v>55</v>
      </c>
      <c r="J870" s="58" t="n">
        <f aca="false">(E870+I870)/2</f>
        <v>74</v>
      </c>
      <c r="K870" s="58" t="n">
        <f aca="false">IF(TOT!AN872&lt;13.4,IF(J870&gt;73,73,J870),J870)</f>
        <v>73</v>
      </c>
      <c r="L870" s="58" t="n">
        <f aca="false">IF(TOT!AN872&lt;11,IF(K870&gt;66,66,K870),K870)</f>
        <v>66</v>
      </c>
    </row>
    <row r="871" customFormat="false" ht="13" hidden="false" customHeight="true" outlineLevel="0" collapsed="false">
      <c r="A871" s="17" t="s">
        <v>3905</v>
      </c>
      <c r="B871" s="50" t="n">
        <f aca="false">(TOT!AV873*60)/TOT!AK873</f>
        <v>7.19319773692285</v>
      </c>
      <c r="C871" s="37" t="n">
        <f aca="false">VLOOKUP(B871,'SC - SHOTS'!$A$3:$B$55,2)</f>
        <v>79</v>
      </c>
      <c r="D871" s="37" t="n">
        <f aca="false">IF(TOT!AK873&lt;400,IF(C871&gt;66,66,C871),C871)</f>
        <v>79</v>
      </c>
      <c r="E871" s="37" t="n">
        <f aca="false">IF(TOT!AK873&lt;200,IF(C871&gt;60,60,C871),C871)</f>
        <v>79</v>
      </c>
      <c r="F871" s="54" t="n">
        <f aca="false">(TOT!W873*60)/TOT!AK873</f>
        <v>1.6810190363461</v>
      </c>
      <c r="G871" s="58" t="n">
        <f aca="false">VLOOKUP(F871,'SC - GOALS'!$A$3:$B$55,2)</f>
        <v>98</v>
      </c>
      <c r="H871" s="58" t="n">
        <f aca="false">IF(TOT!AK873&lt;400,IF(G871&gt;66,66,G871),G871)</f>
        <v>98</v>
      </c>
      <c r="I871" s="58" t="n">
        <f aca="false">IF(TOT!AK873&lt;200,IF(H871&gt;60,60,H871),H871)</f>
        <v>98</v>
      </c>
      <c r="J871" s="58" t="n">
        <f aca="false">(E871+I871)/2</f>
        <v>88.5</v>
      </c>
      <c r="K871" s="58" t="n">
        <f aca="false">IF(TOT!AN873&lt;13.4,IF(J871&gt;73,73,J871),J871)</f>
        <v>88.5</v>
      </c>
      <c r="L871" s="58" t="n">
        <f aca="false">IF(TOT!AN873&lt;11,IF(K871&gt;66,66,K871),K871)</f>
        <v>88.5</v>
      </c>
    </row>
    <row r="872" customFormat="false" ht="13" hidden="false" customHeight="true" outlineLevel="0" collapsed="false">
      <c r="A872" s="17" t="s">
        <v>3907</v>
      </c>
      <c r="B872" s="50" t="n">
        <f aca="false">(TOT!AV874*60)/TOT!AK874</f>
        <v>8.06752164858051</v>
      </c>
      <c r="C872" s="37" t="n">
        <f aca="false">VLOOKUP(B872,'SC - SHOTS'!$A$3:$B$55,2)</f>
        <v>85</v>
      </c>
      <c r="D872" s="37" t="n">
        <f aca="false">IF(TOT!AK874&lt;400,IF(C872&gt;66,66,C872),C872)</f>
        <v>85</v>
      </c>
      <c r="E872" s="37" t="n">
        <f aca="false">IF(TOT!AK874&lt;200,IF(C872&gt;60,60,C872),C872)</f>
        <v>85</v>
      </c>
      <c r="F872" s="54" t="n">
        <f aca="false">(TOT!W874*60)/TOT!AK874</f>
        <v>0.876904527019621</v>
      </c>
      <c r="G872" s="58" t="n">
        <f aca="false">VLOOKUP(F872,'SC - GOALS'!$A$3:$B$55,2)</f>
        <v>83</v>
      </c>
      <c r="H872" s="58" t="n">
        <f aca="false">IF(TOT!AK874&lt;400,IF(G872&gt;66,66,G872),G872)</f>
        <v>83</v>
      </c>
      <c r="I872" s="58" t="n">
        <f aca="false">IF(TOT!AK874&lt;200,IF(H872&gt;60,60,H872),H872)</f>
        <v>83</v>
      </c>
      <c r="J872" s="58" t="n">
        <f aca="false">(E872+I872)/2</f>
        <v>84</v>
      </c>
      <c r="K872" s="58" t="n">
        <f aca="false">IF(TOT!AN874&lt;13.4,IF(J872&gt;73,73,J872),J872)</f>
        <v>84</v>
      </c>
      <c r="L872" s="58" t="n">
        <f aca="false">IF(TOT!AN874&lt;11,IF(K872&gt;66,66,K872),K872)</f>
        <v>84</v>
      </c>
    </row>
    <row r="873" customFormat="false" ht="13" hidden="false" customHeight="true" outlineLevel="0" collapsed="false">
      <c r="A873" s="17" t="s">
        <v>3910</v>
      </c>
      <c r="B873" s="50" t="n">
        <f aca="false">(TOT!AV875*60)/TOT!AK875</f>
        <v>5.4842847979474</v>
      </c>
      <c r="C873" s="37" t="n">
        <f aca="false">VLOOKUP(B873,'SC - SHOTS'!$A$3:$B$55,2)</f>
        <v>66</v>
      </c>
      <c r="D873" s="37" t="n">
        <f aca="false">IF(TOT!AK875&lt;400,IF(C873&gt;66,66,C873),C873)</f>
        <v>66</v>
      </c>
      <c r="E873" s="37" t="n">
        <f aca="false">IF(TOT!AK875&lt;200,IF(C873&gt;60,60,C873),C873)</f>
        <v>66</v>
      </c>
      <c r="F873" s="54" t="n">
        <f aca="false">(TOT!W875*60)/TOT!AK875</f>
        <v>0</v>
      </c>
      <c r="G873" s="58" t="n">
        <f aca="false">VLOOKUP(F873,'SC - GOALS'!$A$3:$B$55,2)</f>
        <v>47</v>
      </c>
      <c r="H873" s="58" t="n">
        <f aca="false">IF(TOT!AK875&lt;400,IF(G873&gt;66,66,G873),G873)</f>
        <v>47</v>
      </c>
      <c r="I873" s="58" t="n">
        <f aca="false">IF(TOT!AK875&lt;200,IF(H873&gt;60,60,H873),H873)</f>
        <v>47</v>
      </c>
      <c r="J873" s="58" t="n">
        <f aca="false">(E873+I873)/2</f>
        <v>56.5</v>
      </c>
      <c r="K873" s="58" t="n">
        <f aca="false">IF(TOT!AN875&lt;13.4,IF(J873&gt;73,73,J873),J873)</f>
        <v>56.5</v>
      </c>
      <c r="L873" s="58" t="n">
        <f aca="false">IF(TOT!AN875&lt;11,IF(K873&gt;66,66,K873),K873)</f>
        <v>56.5</v>
      </c>
    </row>
    <row r="874" customFormat="false" ht="13" hidden="false" customHeight="true" outlineLevel="0" collapsed="false">
      <c r="A874" s="17" t="s">
        <v>3915</v>
      </c>
      <c r="B874" s="50" t="n">
        <f aca="false">(TOT!AV876*60)/TOT!AK876</f>
        <v>6.15872297067814</v>
      </c>
      <c r="C874" s="37" t="n">
        <f aca="false">VLOOKUP(B874,'SC - SHOTS'!$A$3:$B$55,2)</f>
        <v>71</v>
      </c>
      <c r="D874" s="37" t="n">
        <f aca="false">IF(TOT!AK876&lt;400,IF(C874&gt;66,66,C874),C874)</f>
        <v>71</v>
      </c>
      <c r="E874" s="37" t="n">
        <f aca="false">IF(TOT!AK876&lt;200,IF(C874&gt;60,60,C874),C874)</f>
        <v>71</v>
      </c>
      <c r="F874" s="54" t="n">
        <f aca="false">(TOT!W876*60)/TOT!AK876</f>
        <v>1.13211819313936</v>
      </c>
      <c r="G874" s="58" t="n">
        <f aca="false">VLOOKUP(F874,'SC - GOALS'!$A$3:$B$55,2)</f>
        <v>90</v>
      </c>
      <c r="H874" s="58" t="n">
        <f aca="false">IF(TOT!AK876&lt;400,IF(G874&gt;66,66,G874),G874)</f>
        <v>90</v>
      </c>
      <c r="I874" s="58" t="n">
        <f aca="false">IF(TOT!AK876&lt;200,IF(H874&gt;60,60,H874),H874)</f>
        <v>90</v>
      </c>
      <c r="J874" s="58" t="n">
        <f aca="false">(E874+I874)/2</f>
        <v>80.5</v>
      </c>
      <c r="K874" s="58" t="n">
        <f aca="false">IF(TOT!AN876&lt;13.4,IF(J874&gt;73,73,J874),J874)</f>
        <v>80.5</v>
      </c>
      <c r="L874" s="58" t="n">
        <f aca="false">IF(TOT!AN876&lt;11,IF(K874&gt;66,66,K874),K874)</f>
        <v>80.5</v>
      </c>
    </row>
    <row r="875" customFormat="false" ht="13" hidden="false" customHeight="true" outlineLevel="0" collapsed="false">
      <c r="A875" s="17" t="s">
        <v>3920</v>
      </c>
      <c r="B875" s="50" t="n">
        <f aca="false">(TOT!AV877*60)/TOT!AK877</f>
        <v>4.2350449973531</v>
      </c>
      <c r="C875" s="37" t="n">
        <f aca="false">VLOOKUP(B875,'SC - SHOTS'!$A$3:$B$55,2)</f>
        <v>56</v>
      </c>
      <c r="D875" s="37" t="n">
        <f aca="false">IF(TOT!AK877&lt;400,IF(C875&gt;66,66,C875),C875)</f>
        <v>56</v>
      </c>
      <c r="E875" s="37" t="n">
        <f aca="false">IF(TOT!AK877&lt;200,IF(C875&gt;60,60,C875),C875)</f>
        <v>56</v>
      </c>
      <c r="F875" s="54" t="n">
        <f aca="false">(TOT!W877*60)/TOT!AK877</f>
        <v>0.211752249867655</v>
      </c>
      <c r="G875" s="58" t="n">
        <f aca="false">VLOOKUP(F875,'SC - GOALS'!$A$3:$B$55,2)</f>
        <v>56</v>
      </c>
      <c r="H875" s="58" t="n">
        <f aca="false">IF(TOT!AK877&lt;400,IF(G875&gt;66,66,G875),G875)</f>
        <v>56</v>
      </c>
      <c r="I875" s="58" t="n">
        <f aca="false">IF(TOT!AK877&lt;200,IF(H875&gt;60,60,H875),H875)</f>
        <v>56</v>
      </c>
      <c r="J875" s="58" t="n">
        <f aca="false">(E875+I875)/2</f>
        <v>56</v>
      </c>
      <c r="K875" s="58" t="n">
        <f aca="false">IF(TOT!AN877&lt;13.4,IF(J875&gt;73,73,J875),J875)</f>
        <v>56</v>
      </c>
      <c r="L875" s="58" t="n">
        <f aca="false">IF(TOT!AN877&lt;11,IF(K875&gt;66,66,K875),K875)</f>
        <v>56</v>
      </c>
    </row>
    <row r="876" customFormat="false" ht="13" hidden="false" customHeight="true" outlineLevel="0" collapsed="false">
      <c r="A876" s="17" t="s">
        <v>3924</v>
      </c>
      <c r="B876" s="50" t="n">
        <f aca="false">(TOT!AV878*60)/TOT!AK878</f>
        <v>9.25484351713867</v>
      </c>
      <c r="C876" s="37" t="n">
        <f aca="false">VLOOKUP(B876,'SC - SHOTS'!$A$3:$B$55,2)</f>
        <v>91</v>
      </c>
      <c r="D876" s="37" t="n">
        <f aca="false">IF(TOT!AK878&lt;400,IF(C876&gt;66,66,C876),C876)</f>
        <v>91</v>
      </c>
      <c r="E876" s="37" t="n">
        <f aca="false">IF(TOT!AK878&lt;200,IF(C876&gt;60,60,C876),C876)</f>
        <v>91</v>
      </c>
      <c r="F876" s="54" t="n">
        <f aca="false">(TOT!W878*60)/TOT!AK878</f>
        <v>0.402384500745159</v>
      </c>
      <c r="G876" s="58" t="n">
        <f aca="false">VLOOKUP(F876,'SC - GOALS'!$A$3:$B$55,2)</f>
        <v>66</v>
      </c>
      <c r="H876" s="58" t="n">
        <f aca="false">IF(TOT!AK878&lt;400,IF(G876&gt;66,66,G876),G876)</f>
        <v>66</v>
      </c>
      <c r="I876" s="58" t="n">
        <f aca="false">IF(TOT!AK878&lt;200,IF(H876&gt;60,60,H876),H876)</f>
        <v>66</v>
      </c>
      <c r="J876" s="58" t="n">
        <f aca="false">(E876+I876)/2</f>
        <v>78.5</v>
      </c>
      <c r="K876" s="58" t="n">
        <f aca="false">IF(TOT!AN878&lt;13.4,IF(J876&gt;73,73,J876),J876)</f>
        <v>78.5</v>
      </c>
      <c r="L876" s="58" t="n">
        <f aca="false">IF(TOT!AN878&lt;11,IF(K876&gt;66,66,K876),K876)</f>
        <v>78.5</v>
      </c>
    </row>
    <row r="877" customFormat="false" ht="13" hidden="false" customHeight="true" outlineLevel="0" collapsed="false">
      <c r="A877" s="17" t="s">
        <v>3929</v>
      </c>
      <c r="B877" s="50" t="n">
        <f aca="false">(TOT!AV879*60)/TOT!AK879</f>
        <v>12.0940649496081</v>
      </c>
      <c r="C877" s="37" t="n">
        <f aca="false">VLOOKUP(B877,'SC - SHOTS'!$A$3:$B$55,2)</f>
        <v>98</v>
      </c>
      <c r="D877" s="37" t="n">
        <f aca="false">IF(TOT!AK879&lt;400,IF(C877&gt;66,66,C877),C877)</f>
        <v>66</v>
      </c>
      <c r="E877" s="37" t="n">
        <f aca="false">IF(TOT!AK879&lt;200,IF(C877&gt;60,60,C877),C877)</f>
        <v>60</v>
      </c>
      <c r="F877" s="54" t="n">
        <f aca="false">(TOT!W879*60)/TOT!AK879</f>
        <v>0</v>
      </c>
      <c r="G877" s="58" t="n">
        <f aca="false">VLOOKUP(F877,'SC - GOALS'!$A$3:$B$55,2)</f>
        <v>47</v>
      </c>
      <c r="H877" s="58" t="n">
        <f aca="false">IF(TOT!AK879&lt;400,IF(G877&gt;66,66,G877),G877)</f>
        <v>47</v>
      </c>
      <c r="I877" s="58" t="n">
        <f aca="false">IF(TOT!AK879&lt;200,IF(H877&gt;60,60,H877),H877)</f>
        <v>47</v>
      </c>
      <c r="J877" s="58" t="n">
        <f aca="false">(E877+I877)/2</f>
        <v>53.5</v>
      </c>
      <c r="K877" s="58" t="n">
        <f aca="false">IF(TOT!AN879&lt;13.4,IF(J877&gt;73,73,J877),J877)</f>
        <v>53.5</v>
      </c>
      <c r="L877" s="58" t="n">
        <f aca="false">IF(TOT!AN879&lt;11,IF(K877&gt;66,66,K877),K877)</f>
        <v>53.5</v>
      </c>
    </row>
    <row r="878" customFormat="false" ht="13" hidden="false" customHeight="true" outlineLevel="0" collapsed="false">
      <c r="A878" s="17" t="s">
        <v>3933</v>
      </c>
      <c r="B878" s="50" t="n">
        <f aca="false">(TOT!AV880*60)/TOT!AK880</f>
        <v>5.61825934286431</v>
      </c>
      <c r="C878" s="37" t="n">
        <f aca="false">VLOOKUP(B878,'SC - SHOTS'!$A$3:$B$55,2)</f>
        <v>67</v>
      </c>
      <c r="D878" s="37" t="n">
        <f aca="false">IF(TOT!AK880&lt;400,IF(C878&gt;66,66,C878),C878)</f>
        <v>67</v>
      </c>
      <c r="E878" s="37" t="n">
        <f aca="false">IF(TOT!AK880&lt;200,IF(C878&gt;60,60,C878),C878)</f>
        <v>67</v>
      </c>
      <c r="F878" s="54" t="n">
        <f aca="false">(TOT!W880*60)/TOT!AK880</f>
        <v>0.501630298470028</v>
      </c>
      <c r="G878" s="58" t="n">
        <f aca="false">VLOOKUP(F878,'SC - GOALS'!$A$3:$B$55,2)</f>
        <v>70</v>
      </c>
      <c r="H878" s="58" t="n">
        <f aca="false">IF(TOT!AK880&lt;400,IF(G878&gt;66,66,G878),G878)</f>
        <v>70</v>
      </c>
      <c r="I878" s="58" t="n">
        <f aca="false">IF(TOT!AK880&lt;200,IF(H878&gt;60,60,H878),H878)</f>
        <v>70</v>
      </c>
      <c r="J878" s="58" t="n">
        <f aca="false">(E878+I878)/2</f>
        <v>68.5</v>
      </c>
      <c r="K878" s="58" t="n">
        <f aca="false">IF(TOT!AN880&lt;13.4,IF(J878&gt;73,73,J878),J878)</f>
        <v>68.5</v>
      </c>
      <c r="L878" s="58" t="n">
        <f aca="false">IF(TOT!AN880&lt;11,IF(K878&gt;66,66,K878),K878)</f>
        <v>68.5</v>
      </c>
    </row>
    <row r="879" customFormat="false" ht="13" hidden="false" customHeight="true" outlineLevel="0" collapsed="false">
      <c r="A879" s="17" t="s">
        <v>3937</v>
      </c>
      <c r="B879" s="50" t="n">
        <f aca="false">(TOT!AV881*60)/TOT!AK881</f>
        <v>6.59280285688112</v>
      </c>
      <c r="C879" s="37" t="n">
        <f aca="false">VLOOKUP(B879,'SC - SHOTS'!$A$3:$B$55,2)</f>
        <v>74</v>
      </c>
      <c r="D879" s="37" t="n">
        <f aca="false">IF(TOT!AK881&lt;400,IF(C879&gt;66,66,C879),C879)</f>
        <v>66</v>
      </c>
      <c r="E879" s="37" t="n">
        <f aca="false">IF(TOT!AK881&lt;200,IF(C879&gt;60,60,C879),C879)</f>
        <v>60</v>
      </c>
      <c r="F879" s="54" t="n">
        <f aca="false">(TOT!W881*60)/TOT!AK881</f>
        <v>1.31856057137622</v>
      </c>
      <c r="G879" s="58" t="n">
        <f aca="false">VLOOKUP(F879,'SC - GOALS'!$A$3:$B$55,2)</f>
        <v>94</v>
      </c>
      <c r="H879" s="58" t="n">
        <f aca="false">IF(TOT!AK881&lt;400,IF(G879&gt;66,66,G879),G879)</f>
        <v>66</v>
      </c>
      <c r="I879" s="58" t="n">
        <f aca="false">IF(TOT!AK881&lt;200,IF(H879&gt;60,60,H879),H879)</f>
        <v>60</v>
      </c>
      <c r="J879" s="58" t="n">
        <f aca="false">(E879+I879)/2</f>
        <v>60</v>
      </c>
      <c r="K879" s="58" t="n">
        <f aca="false">IF(TOT!AN881&lt;13.4,IF(J879&gt;73,73,J879),J879)</f>
        <v>60</v>
      </c>
      <c r="L879" s="58" t="n">
        <f aca="false">IF(TOT!AN881&lt;11,IF(K879&gt;66,66,K879),K879)</f>
        <v>60</v>
      </c>
    </row>
    <row r="880" customFormat="false" ht="13" hidden="false" customHeight="true" outlineLevel="0" collapsed="false">
      <c r="A880" s="17" t="s">
        <v>3942</v>
      </c>
      <c r="B880" s="50" t="n">
        <f aca="false">(TOT!AV882*60)/TOT!AK882</f>
        <v>5.04615979506013</v>
      </c>
      <c r="C880" s="37" t="n">
        <f aca="false">VLOOKUP(B880,'SC - SHOTS'!$A$3:$B$55,2)</f>
        <v>62</v>
      </c>
      <c r="D880" s="37" t="n">
        <f aca="false">IF(TOT!AK882&lt;400,IF(C880&gt;66,66,C880),C880)</f>
        <v>62</v>
      </c>
      <c r="E880" s="37" t="n">
        <f aca="false">IF(TOT!AK882&lt;200,IF(C880&gt;60,60,C880),C880)</f>
        <v>62</v>
      </c>
      <c r="F880" s="54" t="n">
        <f aca="false">(TOT!W882*60)/TOT!AK882</f>
        <v>0</v>
      </c>
      <c r="G880" s="58" t="n">
        <f aca="false">VLOOKUP(F880,'SC - GOALS'!$A$3:$B$55,2)</f>
        <v>47</v>
      </c>
      <c r="H880" s="58" t="n">
        <f aca="false">IF(TOT!AK882&lt;400,IF(G880&gt;66,66,G880),G880)</f>
        <v>47</v>
      </c>
      <c r="I880" s="58" t="n">
        <f aca="false">IF(TOT!AK882&lt;200,IF(H880&gt;60,60,H880),H880)</f>
        <v>47</v>
      </c>
      <c r="J880" s="58" t="n">
        <f aca="false">(E880+I880)/2</f>
        <v>54.5</v>
      </c>
      <c r="K880" s="58" t="n">
        <f aca="false">IF(TOT!AN882&lt;13.4,IF(J880&gt;73,73,J880),J880)</f>
        <v>54.5</v>
      </c>
      <c r="L880" s="58" t="n">
        <f aca="false">IF(TOT!AN882&lt;11,IF(K880&gt;66,66,K880),K880)</f>
        <v>54.5</v>
      </c>
    </row>
    <row r="881" customFormat="false" ht="13" hidden="false" customHeight="true" outlineLevel="0" collapsed="false">
      <c r="A881" s="17" t="s">
        <v>3945</v>
      </c>
      <c r="B881" s="50" t="n">
        <f aca="false">(TOT!AV883*60)/TOT!AK883</f>
        <v>6.28103044496502</v>
      </c>
      <c r="C881" s="37" t="n">
        <f aca="false">VLOOKUP(B881,'SC - SHOTS'!$A$3:$B$55,2)</f>
        <v>72</v>
      </c>
      <c r="D881" s="37" t="n">
        <f aca="false">IF(TOT!AK883&lt;400,IF(C881&gt;66,66,C881),C881)</f>
        <v>72</v>
      </c>
      <c r="E881" s="37" t="n">
        <f aca="false">IF(TOT!AK883&lt;200,IF(C881&gt;60,60,C881),C881)</f>
        <v>72</v>
      </c>
      <c r="F881" s="54" t="n">
        <f aca="false">(TOT!W883*60)/TOT!AK883</f>
        <v>0.632318501170975</v>
      </c>
      <c r="G881" s="58" t="n">
        <f aca="false">VLOOKUP(F881,'SC - GOALS'!$A$3:$B$55,2)</f>
        <v>75</v>
      </c>
      <c r="H881" s="58" t="n">
        <f aca="false">IF(TOT!AK883&lt;400,IF(G881&gt;66,66,G881),G881)</f>
        <v>75</v>
      </c>
      <c r="I881" s="58" t="n">
        <f aca="false">IF(TOT!AK883&lt;200,IF(H881&gt;60,60,H881),H881)</f>
        <v>75</v>
      </c>
      <c r="J881" s="58" t="n">
        <f aca="false">(E881+I881)/2</f>
        <v>73.5</v>
      </c>
      <c r="K881" s="58" t="n">
        <f aca="false">IF(TOT!AN883&lt;13.4,IF(J881&gt;73,73,J881),J881)</f>
        <v>73.5</v>
      </c>
      <c r="L881" s="58" t="n">
        <f aca="false">IF(TOT!AN883&lt;11,IF(K881&gt;66,66,K881),K881)</f>
        <v>73.5</v>
      </c>
    </row>
    <row r="882" customFormat="false" ht="13" hidden="false" customHeight="true" outlineLevel="0" collapsed="false">
      <c r="A882" s="17" t="s">
        <v>3948</v>
      </c>
      <c r="B882" s="50" t="n">
        <f aca="false">(TOT!AV884*60)/TOT!AK884</f>
        <v>9.95145067248953</v>
      </c>
      <c r="C882" s="37" t="n">
        <f aca="false">VLOOKUP(B882,'SC - SHOTS'!$A$3:$B$55,2)</f>
        <v>94</v>
      </c>
      <c r="D882" s="37" t="n">
        <f aca="false">IF(TOT!AK884&lt;400,IF(C882&gt;66,66,C882),C882)</f>
        <v>94</v>
      </c>
      <c r="E882" s="37" t="n">
        <f aca="false">IF(TOT!AK884&lt;200,IF(C882&gt;60,60,C882),C882)</f>
        <v>94</v>
      </c>
      <c r="F882" s="54" t="n">
        <f aca="false">(TOT!W884*60)/TOT!AK884</f>
        <v>1.2543845385491</v>
      </c>
      <c r="G882" s="58" t="n">
        <f aca="false">VLOOKUP(F882,'SC - GOALS'!$A$3:$B$55,2)</f>
        <v>93</v>
      </c>
      <c r="H882" s="58" t="n">
        <f aca="false">IF(TOT!AK884&lt;400,IF(G882&gt;66,66,G882),G882)</f>
        <v>93</v>
      </c>
      <c r="I882" s="58" t="n">
        <f aca="false">IF(TOT!AK884&lt;200,IF(H882&gt;60,60,H882),H882)</f>
        <v>93</v>
      </c>
      <c r="J882" s="58" t="n">
        <f aca="false">(E882+I882)/2</f>
        <v>93.5</v>
      </c>
      <c r="K882" s="58" t="n">
        <f aca="false">IF(TOT!AN884&lt;13.4,IF(J882&gt;73,73,J882),J882)</f>
        <v>93.5</v>
      </c>
      <c r="L882" s="58" t="n">
        <f aca="false">IF(TOT!AN884&lt;11,IF(K882&gt;66,66,K882),K882)</f>
        <v>93.5</v>
      </c>
    </row>
    <row r="883" customFormat="false" ht="13" hidden="false" customHeight="true" outlineLevel="0" collapsed="false">
      <c r="A883" s="17" t="s">
        <v>3952</v>
      </c>
      <c r="B883" s="50" t="n">
        <f aca="false">(TOT!AV885*60)/TOT!AK885</f>
        <v>9.66999232540299</v>
      </c>
      <c r="C883" s="37" t="n">
        <f aca="false">VLOOKUP(B883,'SC - SHOTS'!$A$3:$B$55,2)</f>
        <v>93</v>
      </c>
      <c r="D883" s="37" t="n">
        <f aca="false">IF(TOT!AK885&lt;400,IF(C883&gt;66,66,C883),C883)</f>
        <v>66</v>
      </c>
      <c r="E883" s="37" t="n">
        <f aca="false">IF(TOT!AK885&lt;200,IF(C883&gt;60,60,C883),C883)</f>
        <v>60</v>
      </c>
      <c r="F883" s="54" t="n">
        <f aca="false">(TOT!W885*60)/TOT!AK885</f>
        <v>0</v>
      </c>
      <c r="G883" s="58" t="n">
        <f aca="false">VLOOKUP(F883,'SC - GOALS'!$A$3:$B$55,2)</f>
        <v>47</v>
      </c>
      <c r="H883" s="58" t="n">
        <f aca="false">IF(TOT!AK885&lt;400,IF(G883&gt;66,66,G883),G883)</f>
        <v>47</v>
      </c>
      <c r="I883" s="58" t="n">
        <f aca="false">IF(TOT!AK885&lt;200,IF(H883&gt;60,60,H883),H883)</f>
        <v>47</v>
      </c>
      <c r="J883" s="58" t="n">
        <f aca="false">(E883+I883)/2</f>
        <v>53.5</v>
      </c>
      <c r="K883" s="58" t="n">
        <f aca="false">IF(TOT!AN885&lt;13.4,IF(J883&gt;73,73,J883),J883)</f>
        <v>53.5</v>
      </c>
      <c r="L883" s="58" t="n">
        <f aca="false">IF(TOT!AN885&lt;11,IF(K883&gt;66,66,K883),K883)</f>
        <v>53.5</v>
      </c>
    </row>
    <row r="884" customFormat="false" ht="13" hidden="false" customHeight="true" outlineLevel="0" collapsed="false">
      <c r="A884" s="17" t="s">
        <v>3956</v>
      </c>
      <c r="B884" s="50" t="n">
        <f aca="false">(TOT!AV886*60)/TOT!AK886</f>
        <v>9.38722294654498</v>
      </c>
      <c r="C884" s="37" t="n">
        <f aca="false">VLOOKUP(B884,'SC - SHOTS'!$A$3:$B$55,2)</f>
        <v>92</v>
      </c>
      <c r="D884" s="37" t="n">
        <f aca="false">IF(TOT!AK886&lt;400,IF(C884&gt;66,66,C884),C884)</f>
        <v>66</v>
      </c>
      <c r="E884" s="37" t="n">
        <f aca="false">IF(TOT!AK886&lt;200,IF(C884&gt;60,60,C884),C884)</f>
        <v>60</v>
      </c>
      <c r="F884" s="54" t="n">
        <f aca="false">(TOT!W886*60)/TOT!AK886</f>
        <v>0</v>
      </c>
      <c r="G884" s="58" t="n">
        <f aca="false">VLOOKUP(F884,'SC - GOALS'!$A$3:$B$55,2)</f>
        <v>47</v>
      </c>
      <c r="H884" s="58" t="n">
        <f aca="false">IF(TOT!AK886&lt;400,IF(G884&gt;66,66,G884),G884)</f>
        <v>47</v>
      </c>
      <c r="I884" s="58" t="n">
        <f aca="false">IF(TOT!AK886&lt;200,IF(H884&gt;60,60,H884),H884)</f>
        <v>47</v>
      </c>
      <c r="J884" s="58" t="n">
        <f aca="false">(E884+I884)/2</f>
        <v>53.5</v>
      </c>
      <c r="K884" s="58" t="n">
        <f aca="false">IF(TOT!AN886&lt;13.4,IF(J884&gt;73,73,J884),J884)</f>
        <v>53.5</v>
      </c>
      <c r="L884" s="58" t="n">
        <f aca="false">IF(TOT!AN886&lt;11,IF(K884&gt;66,66,K884),K884)</f>
        <v>53.5</v>
      </c>
    </row>
    <row r="885" customFormat="false" ht="13" hidden="false" customHeight="true" outlineLevel="0" collapsed="false">
      <c r="A885" s="17" t="s">
        <v>3959</v>
      </c>
      <c r="B885" s="50" t="n">
        <f aca="false">(TOT!AV887*60)/TOT!AK887</f>
        <v>7.14470618690137</v>
      </c>
      <c r="C885" s="37" t="n">
        <f aca="false">VLOOKUP(B885,'SC - SHOTS'!$A$3:$B$55,2)</f>
        <v>78</v>
      </c>
      <c r="D885" s="37" t="n">
        <f aca="false">IF(TOT!AK887&lt;400,IF(C885&gt;66,66,C885),C885)</f>
        <v>78</v>
      </c>
      <c r="E885" s="37" t="n">
        <f aca="false">IF(TOT!AK887&lt;200,IF(C885&gt;60,60,C885),C885)</f>
        <v>78</v>
      </c>
      <c r="F885" s="54" t="n">
        <f aca="false">(TOT!W887*60)/TOT!AK887</f>
        <v>0.552247821209768</v>
      </c>
      <c r="G885" s="58" t="n">
        <f aca="false">VLOOKUP(F885,'SC - GOALS'!$A$3:$B$55,2)</f>
        <v>72</v>
      </c>
      <c r="H885" s="58" t="n">
        <f aca="false">IF(TOT!AK887&lt;400,IF(G885&gt;66,66,G885),G885)</f>
        <v>72</v>
      </c>
      <c r="I885" s="58" t="n">
        <f aca="false">IF(TOT!AK887&lt;200,IF(H885&gt;60,60,H885),H885)</f>
        <v>72</v>
      </c>
      <c r="J885" s="58" t="n">
        <f aca="false">(E885+I885)/2</f>
        <v>75</v>
      </c>
      <c r="K885" s="58" t="n">
        <f aca="false">IF(TOT!AN887&lt;13.4,IF(J885&gt;73,73,J885),J885)</f>
        <v>75</v>
      </c>
      <c r="L885" s="58" t="n">
        <f aca="false">IF(TOT!AN887&lt;11,IF(K885&gt;66,66,K885),K885)</f>
        <v>75</v>
      </c>
    </row>
    <row r="886" customFormat="false" ht="13" hidden="false" customHeight="true" outlineLevel="0" collapsed="false">
      <c r="A886" s="17" t="s">
        <v>3962</v>
      </c>
      <c r="B886" s="50" t="n">
        <f aca="false">(TOT!AV888*60)/TOT!AK888</f>
        <v>0</v>
      </c>
      <c r="C886" s="37" t="n">
        <f aca="false">VLOOKUP(B886,'SC - SHOTS'!$A$3:$B$55,2)</f>
        <v>47</v>
      </c>
      <c r="D886" s="37" t="n">
        <f aca="false">IF(TOT!AK888&lt;400,IF(C886&gt;66,66,C886),C886)</f>
        <v>47</v>
      </c>
      <c r="E886" s="37" t="n">
        <f aca="false">IF(TOT!AK888&lt;200,IF(C886&gt;60,60,C886),C886)</f>
        <v>47</v>
      </c>
      <c r="F886" s="54" t="n">
        <f aca="false">(TOT!W888*60)/TOT!AK888</f>
        <v>0</v>
      </c>
      <c r="G886" s="58" t="n">
        <f aca="false">VLOOKUP(F886,'SC - GOALS'!$A$3:$B$55,2)</f>
        <v>47</v>
      </c>
      <c r="H886" s="58" t="n">
        <f aca="false">IF(TOT!AK888&lt;400,IF(G886&gt;66,66,G886),G886)</f>
        <v>47</v>
      </c>
      <c r="I886" s="58" t="n">
        <f aca="false">IF(TOT!AK888&lt;200,IF(H886&gt;60,60,H886),H886)</f>
        <v>47</v>
      </c>
      <c r="J886" s="58" t="n">
        <f aca="false">(E886+I886)/2</f>
        <v>47</v>
      </c>
      <c r="K886" s="58" t="n">
        <f aca="false">IF(TOT!AN888&lt;13.4,IF(J886&gt;73,73,J886),J886)</f>
        <v>47</v>
      </c>
      <c r="L886" s="58" t="n">
        <f aca="false">IF(TOT!AN888&lt;11,IF(K886&gt;66,66,K886),K886)</f>
        <v>47</v>
      </c>
    </row>
    <row r="887" customFormat="false" ht="13" hidden="false" customHeight="true" outlineLevel="0" collapsed="false">
      <c r="A887" s="17" t="s">
        <v>3965</v>
      </c>
      <c r="B887" s="50" t="n">
        <f aca="false">(TOT!AV889*60)/TOT!AK889</f>
        <v>5.97544970277158</v>
      </c>
      <c r="C887" s="37" t="n">
        <f aca="false">VLOOKUP(B887,'SC - SHOTS'!$A$3:$B$55,2)</f>
        <v>69</v>
      </c>
      <c r="D887" s="37" t="n">
        <f aca="false">IF(TOT!AK889&lt;400,IF(C887&gt;66,66,C887),C887)</f>
        <v>69</v>
      </c>
      <c r="E887" s="37" t="n">
        <f aca="false">IF(TOT!AK889&lt;200,IF(C887&gt;60,60,C887),C887)</f>
        <v>69</v>
      </c>
      <c r="F887" s="54" t="n">
        <f aca="false">(TOT!W889*60)/TOT!AK889</f>
        <v>0.486373813016292</v>
      </c>
      <c r="G887" s="58" t="n">
        <f aca="false">VLOOKUP(F887,'SC - GOALS'!$A$3:$B$55,2)</f>
        <v>69</v>
      </c>
      <c r="H887" s="58" t="n">
        <f aca="false">IF(TOT!AK889&lt;400,IF(G887&gt;66,66,G887),G887)</f>
        <v>69</v>
      </c>
      <c r="I887" s="58" t="n">
        <f aca="false">IF(TOT!AK889&lt;200,IF(H887&gt;60,60,H887),H887)</f>
        <v>69</v>
      </c>
      <c r="J887" s="58" t="n">
        <f aca="false">(E887+I887)/2</f>
        <v>69</v>
      </c>
      <c r="K887" s="58" t="n">
        <f aca="false">IF(TOT!AN889&lt;13.4,IF(J887&gt;73,73,J887),J887)</f>
        <v>69</v>
      </c>
      <c r="L887" s="58" t="n">
        <f aca="false">IF(TOT!AN889&lt;11,IF(K887&gt;66,66,K887),K887)</f>
        <v>69</v>
      </c>
    </row>
    <row r="888" customFormat="false" ht="13" hidden="false" customHeight="true" outlineLevel="0" collapsed="false">
      <c r="A888" s="17" t="s">
        <v>3970</v>
      </c>
      <c r="B888" s="50" t="n">
        <f aca="false">(TOT!AV890*60)/TOT!AK890</f>
        <v>4.20792079207921</v>
      </c>
      <c r="C888" s="37" t="n">
        <f aca="false">VLOOKUP(B888,'SC - SHOTS'!$A$3:$B$55,2)</f>
        <v>56</v>
      </c>
      <c r="D888" s="37" t="n">
        <f aca="false">IF(TOT!AK890&lt;400,IF(C888&gt;66,66,C888),C888)</f>
        <v>56</v>
      </c>
      <c r="E888" s="37" t="n">
        <f aca="false">IF(TOT!AK890&lt;200,IF(C888&gt;60,60,C888),C888)</f>
        <v>56</v>
      </c>
      <c r="F888" s="54" t="n">
        <f aca="false">(TOT!W890*60)/TOT!AK890</f>
        <v>0.742574257425743</v>
      </c>
      <c r="G888" s="58" t="n">
        <f aca="false">VLOOKUP(F888,'SC - GOALS'!$A$3:$B$55,2)</f>
        <v>79</v>
      </c>
      <c r="H888" s="58" t="n">
        <f aca="false">IF(TOT!AK890&lt;400,IF(G888&gt;66,66,G888),G888)</f>
        <v>66</v>
      </c>
      <c r="I888" s="58" t="n">
        <f aca="false">IF(TOT!AK890&lt;200,IF(H888&gt;60,60,H888),H888)</f>
        <v>66</v>
      </c>
      <c r="J888" s="58" t="n">
        <f aca="false">(E888+I888)/2</f>
        <v>61</v>
      </c>
      <c r="K888" s="58" t="n">
        <f aca="false">IF(TOT!AN890&lt;13.4,IF(J888&gt;73,73,J888),J888)</f>
        <v>61</v>
      </c>
      <c r="L888" s="58" t="n">
        <f aca="false">IF(TOT!AN890&lt;11,IF(K888&gt;66,66,K888),K888)</f>
        <v>61</v>
      </c>
    </row>
    <row r="889" customFormat="false" ht="13" hidden="false" customHeight="true" outlineLevel="0" collapsed="false">
      <c r="A889" s="17" t="s">
        <v>3973</v>
      </c>
      <c r="B889" s="50" t="n">
        <f aca="false">(TOT!AV891*60)/TOT!AK891</f>
        <v>6.54382338713224</v>
      </c>
      <c r="C889" s="37" t="n">
        <f aca="false">VLOOKUP(B889,'SC - SHOTS'!$A$3:$B$55,2)</f>
        <v>74</v>
      </c>
      <c r="D889" s="37" t="n">
        <f aca="false">IF(TOT!AK891&lt;400,IF(C889&gt;66,66,C889),C889)</f>
        <v>74</v>
      </c>
      <c r="E889" s="37" t="n">
        <f aca="false">IF(TOT!AK891&lt;200,IF(C889&gt;60,60,C889),C889)</f>
        <v>74</v>
      </c>
      <c r="F889" s="54" t="n">
        <f aca="false">(TOT!W891*60)/TOT!AK891</f>
        <v>0.263863846255332</v>
      </c>
      <c r="G889" s="58" t="n">
        <f aca="false">VLOOKUP(F889,'SC - GOALS'!$A$3:$B$55,2)</f>
        <v>59</v>
      </c>
      <c r="H889" s="58" t="n">
        <f aca="false">IF(TOT!AK891&lt;400,IF(G889&gt;66,66,G889),G889)</f>
        <v>59</v>
      </c>
      <c r="I889" s="58" t="n">
        <f aca="false">IF(TOT!AK891&lt;200,IF(H889&gt;60,60,H889),H889)</f>
        <v>59</v>
      </c>
      <c r="J889" s="58" t="n">
        <f aca="false">(E889+I889)/2</f>
        <v>66.5</v>
      </c>
      <c r="K889" s="58" t="n">
        <f aca="false">IF(TOT!AN891&lt;13.4,IF(J889&gt;73,73,J889),J889)</f>
        <v>66.5</v>
      </c>
      <c r="L889" s="58" t="n">
        <f aca="false">IF(TOT!AN891&lt;11,IF(K889&gt;66,66,K889),K889)</f>
        <v>66.5</v>
      </c>
    </row>
    <row r="890" customFormat="false" ht="13" hidden="false" customHeight="true" outlineLevel="0" collapsed="false">
      <c r="A890" s="17" t="s">
        <v>3975</v>
      </c>
      <c r="B890" s="50" t="n">
        <f aca="false">(TOT!AV892*60)/TOT!AK892</f>
        <v>5.16761864888304</v>
      </c>
      <c r="C890" s="37" t="n">
        <f aca="false">VLOOKUP(B890,'SC - SHOTS'!$A$3:$B$55,2)</f>
        <v>63</v>
      </c>
      <c r="D890" s="37" t="n">
        <f aca="false">IF(TOT!AK892&lt;400,IF(C890&gt;66,66,C890),C890)</f>
        <v>63</v>
      </c>
      <c r="E890" s="37" t="n">
        <f aca="false">IF(TOT!AK892&lt;200,IF(C890&gt;60,60,C890),C890)</f>
        <v>63</v>
      </c>
      <c r="F890" s="54" t="n">
        <f aca="false">(TOT!W892*60)/TOT!AK892</f>
        <v>0.251203684320703</v>
      </c>
      <c r="G890" s="58" t="n">
        <f aca="false">VLOOKUP(F890,'SC - GOALS'!$A$3:$B$55,2)</f>
        <v>58</v>
      </c>
      <c r="H890" s="58" t="n">
        <f aca="false">IF(TOT!AK892&lt;400,IF(G890&gt;66,66,G890),G890)</f>
        <v>58</v>
      </c>
      <c r="I890" s="58" t="n">
        <f aca="false">IF(TOT!AK892&lt;200,IF(H890&gt;60,60,H890),H890)</f>
        <v>58</v>
      </c>
      <c r="J890" s="58" t="n">
        <f aca="false">(E890+I890)/2</f>
        <v>60.5</v>
      </c>
      <c r="K890" s="58" t="n">
        <f aca="false">IF(TOT!AN892&lt;13.4,IF(J890&gt;73,73,J890),J890)</f>
        <v>60.5</v>
      </c>
      <c r="L890" s="58" t="n">
        <f aca="false">IF(TOT!AN892&lt;11,IF(K890&gt;66,66,K890),K890)</f>
        <v>60.5</v>
      </c>
    </row>
    <row r="891" customFormat="false" ht="13" hidden="false" customHeight="true" outlineLevel="0" collapsed="false">
      <c r="A891" s="17" t="s">
        <v>3981</v>
      </c>
      <c r="B891" s="50" t="n">
        <f aca="false">(TOT!AV893*60)/TOT!AK893</f>
        <v>6.96527635093487</v>
      </c>
      <c r="C891" s="37" t="n">
        <f aca="false">VLOOKUP(B891,'SC - SHOTS'!$A$3:$B$55,2)</f>
        <v>77</v>
      </c>
      <c r="D891" s="37" t="n">
        <f aca="false">IF(TOT!AK893&lt;400,IF(C891&gt;66,66,C891),C891)</f>
        <v>77</v>
      </c>
      <c r="E891" s="37" t="n">
        <f aca="false">IF(TOT!AK893&lt;200,IF(C891&gt;60,60,C891),C891)</f>
        <v>77</v>
      </c>
      <c r="F891" s="54" t="n">
        <f aca="false">(TOT!W893*60)/TOT!AK893</f>
        <v>0.431477296075611</v>
      </c>
      <c r="G891" s="58" t="n">
        <f aca="false">VLOOKUP(F891,'SC - GOALS'!$A$3:$B$55,2)</f>
        <v>67</v>
      </c>
      <c r="H891" s="58" t="n">
        <f aca="false">IF(TOT!AK893&lt;400,IF(G891&gt;66,66,G891),G891)</f>
        <v>67</v>
      </c>
      <c r="I891" s="58" t="n">
        <f aca="false">IF(TOT!AK893&lt;200,IF(H891&gt;60,60,H891),H891)</f>
        <v>67</v>
      </c>
      <c r="J891" s="58" t="n">
        <f aca="false">(E891+I891)/2</f>
        <v>72</v>
      </c>
      <c r="K891" s="58" t="n">
        <f aca="false">IF(TOT!AN893&lt;13.4,IF(J891&gt;73,73,J891),J891)</f>
        <v>72</v>
      </c>
      <c r="L891" s="58" t="n">
        <f aca="false">IF(TOT!AN893&lt;11,IF(K891&gt;66,66,K891),K891)</f>
        <v>72</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5.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64</v>
      </c>
      <c r="B1" s="46"/>
    </row>
    <row r="2" customFormat="false" ht="20.55" hidden="false" customHeight="true" outlineLevel="0" collapsed="false">
      <c r="A2" s="51"/>
      <c r="B2" s="51"/>
    </row>
    <row r="3" customFormat="false" ht="20.55" hidden="false" customHeight="true" outlineLevel="0" collapsed="false">
      <c r="A3" s="52" t="n">
        <v>12.15</v>
      </c>
      <c r="B3" s="53" t="n">
        <v>99</v>
      </c>
    </row>
    <row r="4" customFormat="false" ht="20.35" hidden="false" customHeight="true" outlineLevel="0" collapsed="false">
      <c r="A4" s="52" t="n">
        <v>11.55</v>
      </c>
      <c r="B4" s="53" t="n">
        <f aca="false">B3-1</f>
        <v>98</v>
      </c>
    </row>
    <row r="5" customFormat="false" ht="20.35" hidden="false" customHeight="true" outlineLevel="0" collapsed="false">
      <c r="A5" s="52" t="n">
        <v>11.12</v>
      </c>
      <c r="B5" s="53" t="n">
        <f aca="false">B4-1</f>
        <v>97</v>
      </c>
    </row>
    <row r="6" customFormat="false" ht="20.35" hidden="false" customHeight="true" outlineLevel="0" collapsed="false">
      <c r="A6" s="52" t="n">
        <v>10.69</v>
      </c>
      <c r="B6" s="53" t="n">
        <f aca="false">B5-1</f>
        <v>96</v>
      </c>
    </row>
    <row r="7" customFormat="false" ht="20.35" hidden="false" customHeight="true" outlineLevel="0" collapsed="false">
      <c r="A7" s="52" t="n">
        <v>10.29</v>
      </c>
      <c r="B7" s="53" t="n">
        <f aca="false">B6-1</f>
        <v>95</v>
      </c>
    </row>
    <row r="8" customFormat="false" ht="20.35" hidden="false" customHeight="true" outlineLevel="0" collapsed="false">
      <c r="A8" s="52" t="n">
        <v>9.9</v>
      </c>
      <c r="B8" s="53" t="n">
        <f aca="false">B7-1</f>
        <v>94</v>
      </c>
    </row>
    <row r="9" customFormat="false" ht="20.35" hidden="false" customHeight="true" outlineLevel="0" collapsed="false">
      <c r="A9" s="52" t="n">
        <v>9.51</v>
      </c>
      <c r="B9" s="53" t="n">
        <f aca="false">B8-1</f>
        <v>93</v>
      </c>
    </row>
    <row r="10" customFormat="false" ht="20.35" hidden="false" customHeight="true" outlineLevel="0" collapsed="false">
      <c r="A10" s="52" t="n">
        <v>9.31</v>
      </c>
      <c r="B10" s="53" t="n">
        <f aca="false">B9-1</f>
        <v>92</v>
      </c>
    </row>
    <row r="11" customFormat="false" ht="20.35" hidden="false" customHeight="true" outlineLevel="0" collapsed="false">
      <c r="A11" s="52" t="n">
        <v>9.11</v>
      </c>
      <c r="B11" s="53" t="n">
        <f aca="false">B10-1</f>
        <v>91</v>
      </c>
    </row>
    <row r="12" customFormat="false" ht="20.35" hidden="false" customHeight="true" outlineLevel="0" collapsed="false">
      <c r="A12" s="52" t="n">
        <v>8.91</v>
      </c>
      <c r="B12" s="53" t="n">
        <f aca="false">B11-1</f>
        <v>90</v>
      </c>
    </row>
    <row r="13" customFormat="false" ht="20.35" hidden="false" customHeight="true" outlineLevel="0" collapsed="false">
      <c r="A13" s="52" t="n">
        <v>8.71</v>
      </c>
      <c r="B13" s="53" t="n">
        <f aca="false">B12-1</f>
        <v>89</v>
      </c>
    </row>
    <row r="14" customFormat="false" ht="20.35" hidden="false" customHeight="true" outlineLevel="0" collapsed="false">
      <c r="A14" s="52" t="n">
        <v>8.52</v>
      </c>
      <c r="B14" s="53" t="n">
        <f aca="false">B13-1</f>
        <v>88</v>
      </c>
    </row>
    <row r="15" customFormat="false" ht="20.35" hidden="false" customHeight="true" outlineLevel="0" collapsed="false">
      <c r="A15" s="52" t="n">
        <v>8.33</v>
      </c>
      <c r="B15" s="53" t="n">
        <f aca="false">B14-1</f>
        <v>87</v>
      </c>
    </row>
    <row r="16" customFormat="false" ht="20.35" hidden="false" customHeight="true" outlineLevel="0" collapsed="false">
      <c r="A16" s="52" t="n">
        <v>8.14</v>
      </c>
      <c r="B16" s="53" t="n">
        <f aca="false">B15-1</f>
        <v>86</v>
      </c>
    </row>
    <row r="17" customFormat="false" ht="20.35" hidden="false" customHeight="true" outlineLevel="0" collapsed="false">
      <c r="A17" s="52" t="n">
        <v>8</v>
      </c>
      <c r="B17" s="53" t="n">
        <f aca="false">B16-1</f>
        <v>85</v>
      </c>
    </row>
    <row r="18" customFormat="false" ht="20.35" hidden="false" customHeight="true" outlineLevel="0" collapsed="false">
      <c r="A18" s="52" t="n">
        <v>7.86</v>
      </c>
      <c r="B18" s="53" t="n">
        <f aca="false">B17-1</f>
        <v>84</v>
      </c>
    </row>
    <row r="19" customFormat="false" ht="20.35" hidden="false" customHeight="true" outlineLevel="0" collapsed="false">
      <c r="A19" s="52" t="n">
        <v>7.72</v>
      </c>
      <c r="B19" s="53" t="n">
        <f aca="false">B18-1</f>
        <v>83</v>
      </c>
    </row>
    <row r="20" customFormat="false" ht="20.35" hidden="false" customHeight="true" outlineLevel="0" collapsed="false">
      <c r="A20" s="52" t="n">
        <v>7.58</v>
      </c>
      <c r="B20" s="53" t="n">
        <f aca="false">B19-1</f>
        <v>82</v>
      </c>
    </row>
    <row r="21" customFormat="false" ht="20.35" hidden="false" customHeight="true" outlineLevel="0" collapsed="false">
      <c r="A21" s="52" t="n">
        <v>7.44</v>
      </c>
      <c r="B21" s="53" t="n">
        <f aca="false">B20-1</f>
        <v>81</v>
      </c>
    </row>
    <row r="22" customFormat="false" ht="20.35" hidden="false" customHeight="true" outlineLevel="0" collapsed="false">
      <c r="A22" s="52" t="n">
        <v>7.3</v>
      </c>
      <c r="B22" s="53" t="n">
        <f aca="false">B21-1</f>
        <v>80</v>
      </c>
    </row>
    <row r="23" customFormat="false" ht="20.35" hidden="false" customHeight="true" outlineLevel="0" collapsed="false">
      <c r="A23" s="52" t="n">
        <v>7.16</v>
      </c>
      <c r="B23" s="53" t="n">
        <f aca="false">B22-1</f>
        <v>79</v>
      </c>
    </row>
    <row r="24" customFormat="false" ht="20.35" hidden="false" customHeight="true" outlineLevel="0" collapsed="false">
      <c r="A24" s="52" t="n">
        <v>7.03</v>
      </c>
      <c r="B24" s="53" t="n">
        <f aca="false">B23-1</f>
        <v>78</v>
      </c>
    </row>
    <row r="25" customFormat="false" ht="20.35" hidden="false" customHeight="true" outlineLevel="0" collapsed="false">
      <c r="A25" s="52" t="n">
        <v>6.9</v>
      </c>
      <c r="B25" s="53" t="n">
        <f aca="false">B24-1</f>
        <v>77</v>
      </c>
    </row>
    <row r="26" customFormat="false" ht="20.35" hidden="false" customHeight="true" outlineLevel="0" collapsed="false">
      <c r="A26" s="52" t="n">
        <v>6.77</v>
      </c>
      <c r="B26" s="53" t="n">
        <f aca="false">B25-1</f>
        <v>76</v>
      </c>
    </row>
    <row r="27" customFormat="false" ht="20.35" hidden="false" customHeight="true" outlineLevel="0" collapsed="false">
      <c r="A27" s="52" t="n">
        <v>6.64</v>
      </c>
      <c r="B27" s="53" t="n">
        <f aca="false">B26-1</f>
        <v>75</v>
      </c>
    </row>
    <row r="28" customFormat="false" ht="20.35" hidden="false" customHeight="true" outlineLevel="0" collapsed="false">
      <c r="A28" s="52" t="n">
        <v>6.51</v>
      </c>
      <c r="B28" s="53" t="n">
        <f aca="false">B27-1</f>
        <v>74</v>
      </c>
    </row>
    <row r="29" customFormat="false" ht="20.35" hidden="false" customHeight="true" outlineLevel="0" collapsed="false">
      <c r="A29" s="52" t="n">
        <v>6.38</v>
      </c>
      <c r="B29" s="53" t="n">
        <f aca="false">B28-1</f>
        <v>73</v>
      </c>
    </row>
    <row r="30" customFormat="false" ht="20.35" hidden="false" customHeight="true" outlineLevel="0" collapsed="false">
      <c r="A30" s="52" t="n">
        <v>6.24</v>
      </c>
      <c r="B30" s="53" t="n">
        <f aca="false">B29-1</f>
        <v>72</v>
      </c>
    </row>
    <row r="31" customFormat="false" ht="20.35" hidden="false" customHeight="true" outlineLevel="0" collapsed="false">
      <c r="A31" s="52" t="n">
        <v>6.11</v>
      </c>
      <c r="B31" s="53" t="n">
        <f aca="false">B30-1</f>
        <v>71</v>
      </c>
    </row>
    <row r="32" customFormat="false" ht="20.35" hidden="false" customHeight="true" outlineLevel="0" collapsed="false">
      <c r="A32" s="52" t="n">
        <v>5.98</v>
      </c>
      <c r="B32" s="53" t="n">
        <f aca="false">B31-1</f>
        <v>70</v>
      </c>
    </row>
    <row r="33" customFormat="false" ht="20.35" hidden="false" customHeight="true" outlineLevel="0" collapsed="false">
      <c r="A33" s="52" t="n">
        <v>5.85</v>
      </c>
      <c r="B33" s="53" t="n">
        <f aca="false">B32-1</f>
        <v>69</v>
      </c>
    </row>
    <row r="34" customFormat="false" ht="20.35" hidden="false" customHeight="true" outlineLevel="0" collapsed="false">
      <c r="A34" s="52" t="n">
        <v>5.72</v>
      </c>
      <c r="B34" s="53" t="n">
        <f aca="false">B33-1</f>
        <v>68</v>
      </c>
    </row>
    <row r="35" customFormat="false" ht="20.35" hidden="false" customHeight="true" outlineLevel="0" collapsed="false">
      <c r="A35" s="52" t="n">
        <v>5.59</v>
      </c>
      <c r="B35" s="53" t="n">
        <f aca="false">B34-1</f>
        <v>67</v>
      </c>
    </row>
    <row r="36" customFormat="false" ht="20.35" hidden="false" customHeight="true" outlineLevel="0" collapsed="false">
      <c r="A36" s="52" t="n">
        <v>5.46</v>
      </c>
      <c r="B36" s="53" t="n">
        <f aca="false">B35-1</f>
        <v>66</v>
      </c>
    </row>
    <row r="37" customFormat="false" ht="20.35" hidden="false" customHeight="true" outlineLevel="0" collapsed="false">
      <c r="A37" s="52" t="n">
        <v>5.33</v>
      </c>
      <c r="B37" s="53" t="n">
        <f aca="false">B36-1</f>
        <v>65</v>
      </c>
    </row>
    <row r="38" customFormat="false" ht="20.35" hidden="false" customHeight="true" outlineLevel="0" collapsed="false">
      <c r="A38" s="52" t="n">
        <v>5.2</v>
      </c>
      <c r="B38" s="53" t="n">
        <f aca="false">B37-1</f>
        <v>64</v>
      </c>
    </row>
    <row r="39" customFormat="false" ht="20.35" hidden="false" customHeight="true" outlineLevel="0" collapsed="false">
      <c r="A39" s="52" t="n">
        <v>5.07</v>
      </c>
      <c r="B39" s="53" t="n">
        <f aca="false">B38-1</f>
        <v>63</v>
      </c>
    </row>
    <row r="40" customFormat="false" ht="20.35" hidden="false" customHeight="true" outlineLevel="0" collapsed="false">
      <c r="A40" s="52" t="n">
        <v>4.94</v>
      </c>
      <c r="B40" s="53" t="n">
        <f aca="false">B39-1</f>
        <v>62</v>
      </c>
    </row>
    <row r="41" customFormat="false" ht="20.35" hidden="false" customHeight="true" outlineLevel="0" collapsed="false">
      <c r="A41" s="52" t="n">
        <v>4.81</v>
      </c>
      <c r="B41" s="53" t="n">
        <f aca="false">B40-1</f>
        <v>61</v>
      </c>
    </row>
    <row r="42" customFormat="false" ht="20.35" hidden="false" customHeight="true" outlineLevel="0" collapsed="false">
      <c r="A42" s="52" t="n">
        <v>4.68</v>
      </c>
      <c r="B42" s="53" t="n">
        <f aca="false">B41-1</f>
        <v>60</v>
      </c>
    </row>
    <row r="43" customFormat="false" ht="20.35" hidden="false" customHeight="true" outlineLevel="0" collapsed="false">
      <c r="A43" s="52" t="n">
        <v>4.53</v>
      </c>
      <c r="B43" s="53" t="n">
        <f aca="false">B42-1</f>
        <v>59</v>
      </c>
    </row>
    <row r="44" customFormat="false" ht="20.35" hidden="false" customHeight="true" outlineLevel="0" collapsed="false">
      <c r="A44" s="52" t="n">
        <v>4.39</v>
      </c>
      <c r="B44" s="53" t="n">
        <f aca="false">B43-1</f>
        <v>58</v>
      </c>
    </row>
    <row r="45" customFormat="false" ht="20.35" hidden="false" customHeight="true" outlineLevel="0" collapsed="false">
      <c r="A45" s="52" t="n">
        <v>4.25</v>
      </c>
      <c r="B45" s="53" t="n">
        <f aca="false">B44-1</f>
        <v>57</v>
      </c>
    </row>
    <row r="46" customFormat="false" ht="20.35" hidden="false" customHeight="true" outlineLevel="0" collapsed="false">
      <c r="A46" s="52" t="n">
        <v>4.11</v>
      </c>
      <c r="B46" s="53" t="n">
        <f aca="false">B45-1</f>
        <v>56</v>
      </c>
    </row>
    <row r="47" customFormat="false" ht="20.35" hidden="false" customHeight="true" outlineLevel="0" collapsed="false">
      <c r="A47" s="52" t="n">
        <v>3.97</v>
      </c>
      <c r="B47" s="53" t="n">
        <f aca="false">B46-1</f>
        <v>55</v>
      </c>
    </row>
    <row r="48" customFormat="false" ht="20.35" hidden="false" customHeight="true" outlineLevel="0" collapsed="false">
      <c r="A48" s="52" t="n">
        <v>3.83</v>
      </c>
      <c r="B48" s="53" t="n">
        <f aca="false">B47-1</f>
        <v>54</v>
      </c>
    </row>
    <row r="49" customFormat="false" ht="20.35" hidden="false" customHeight="true" outlineLevel="0" collapsed="false">
      <c r="A49" s="52" t="n">
        <v>3.69</v>
      </c>
      <c r="B49" s="53" t="n">
        <f aca="false">B48-1</f>
        <v>53</v>
      </c>
    </row>
    <row r="50" customFormat="false" ht="20.35" hidden="false" customHeight="true" outlineLevel="0" collapsed="false">
      <c r="A50" s="52" t="n">
        <v>3.46</v>
      </c>
      <c r="B50" s="53" t="n">
        <f aca="false">B49-1</f>
        <v>52</v>
      </c>
    </row>
    <row r="51" customFormat="false" ht="20.35" hidden="false" customHeight="true" outlineLevel="0" collapsed="false">
      <c r="A51" s="52" t="n">
        <v>3.24</v>
      </c>
      <c r="B51" s="53" t="n">
        <f aca="false">B50-1</f>
        <v>51</v>
      </c>
    </row>
    <row r="52" customFormat="false" ht="20.35" hidden="false" customHeight="true" outlineLevel="0" collapsed="false">
      <c r="A52" s="52" t="n">
        <v>3.02</v>
      </c>
      <c r="B52" s="53" t="n">
        <f aca="false">B51-1</f>
        <v>50</v>
      </c>
    </row>
    <row r="53" customFormat="false" ht="20.35" hidden="false" customHeight="true" outlineLevel="0" collapsed="false">
      <c r="A53" s="52" t="n">
        <v>2.78</v>
      </c>
      <c r="B53" s="53" t="n">
        <f aca="false">B52-1</f>
        <v>49</v>
      </c>
    </row>
    <row r="54" customFormat="false" ht="20.35" hidden="false" customHeight="true" outlineLevel="0" collapsed="false">
      <c r="A54" s="52" t="n">
        <v>2.53</v>
      </c>
      <c r="B54" s="53" t="n">
        <f aca="false">B53-1</f>
        <v>48</v>
      </c>
    </row>
    <row r="55" customFormat="false" ht="20.35" hidden="false" customHeight="true" outlineLevel="0" collapsed="false">
      <c r="A55" s="52" t="n">
        <v>0</v>
      </c>
      <c r="B55" s="53"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6.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66</v>
      </c>
      <c r="B1" s="46"/>
    </row>
    <row r="2" customFormat="false" ht="20.55" hidden="false" customHeight="true" outlineLevel="0" collapsed="false">
      <c r="A2" s="51"/>
      <c r="B2" s="51"/>
    </row>
    <row r="3" customFormat="false" ht="20.55" hidden="false" customHeight="true" outlineLevel="0" collapsed="false">
      <c r="A3" s="52" t="n">
        <v>1.76</v>
      </c>
      <c r="B3" s="53" t="n">
        <v>99</v>
      </c>
    </row>
    <row r="4" customFormat="false" ht="20.35" hidden="false" customHeight="true" outlineLevel="0" collapsed="false">
      <c r="A4" s="52" t="n">
        <v>1.63</v>
      </c>
      <c r="B4" s="53" t="n">
        <f aca="false">B3-1</f>
        <v>98</v>
      </c>
    </row>
    <row r="5" customFormat="false" ht="20.35" hidden="false" customHeight="true" outlineLevel="0" collapsed="false">
      <c r="A5" s="52" t="n">
        <v>1.54</v>
      </c>
      <c r="B5" s="53" t="n">
        <f aca="false">B4-1</f>
        <v>97</v>
      </c>
    </row>
    <row r="6" customFormat="false" ht="20.35" hidden="false" customHeight="true" outlineLevel="0" collapsed="false">
      <c r="A6" s="52" t="n">
        <v>1.44</v>
      </c>
      <c r="B6" s="53" t="n">
        <f aca="false">B5-1</f>
        <v>96</v>
      </c>
    </row>
    <row r="7" customFormat="false" ht="20.35" hidden="false" customHeight="true" outlineLevel="0" collapsed="false">
      <c r="A7" s="52" t="n">
        <v>1.36</v>
      </c>
      <c r="B7" s="53" t="n">
        <f aca="false">B6-1</f>
        <v>95</v>
      </c>
    </row>
    <row r="8" customFormat="false" ht="20.35" hidden="false" customHeight="true" outlineLevel="0" collapsed="false">
      <c r="A8" s="52" t="n">
        <v>1.29</v>
      </c>
      <c r="B8" s="53" t="n">
        <f aca="false">B7-1</f>
        <v>94</v>
      </c>
    </row>
    <row r="9" customFormat="false" ht="20.35" hidden="false" customHeight="true" outlineLevel="0" collapsed="false">
      <c r="A9" s="52" t="n">
        <v>1.22</v>
      </c>
      <c r="B9" s="53" t="n">
        <f aca="false">B8-1</f>
        <v>93</v>
      </c>
    </row>
    <row r="10" customFormat="false" ht="20.35" hidden="false" customHeight="true" outlineLevel="0" collapsed="false">
      <c r="A10" s="52" t="n">
        <v>1.18</v>
      </c>
      <c r="B10" s="53" t="n">
        <f aca="false">B9-1</f>
        <v>92</v>
      </c>
    </row>
    <row r="11" customFormat="false" ht="20.35" hidden="false" customHeight="true" outlineLevel="0" collapsed="false">
      <c r="A11" s="52" t="n">
        <v>1.14</v>
      </c>
      <c r="B11" s="53" t="n">
        <f aca="false">B10-1</f>
        <v>91</v>
      </c>
    </row>
    <row r="12" customFormat="false" ht="20.35" hidden="false" customHeight="true" outlineLevel="0" collapsed="false">
      <c r="A12" s="52" t="n">
        <v>1.1</v>
      </c>
      <c r="B12" s="53" t="n">
        <f aca="false">B11-1</f>
        <v>90</v>
      </c>
    </row>
    <row r="13" customFormat="false" ht="20.35" hidden="false" customHeight="true" outlineLevel="0" collapsed="false">
      <c r="A13" s="52" t="n">
        <v>1.06</v>
      </c>
      <c r="B13" s="53" t="n">
        <f aca="false">B12-1</f>
        <v>89</v>
      </c>
    </row>
    <row r="14" customFormat="false" ht="20.35" hidden="false" customHeight="true" outlineLevel="0" collapsed="false">
      <c r="A14" s="52" t="n">
        <v>1.02</v>
      </c>
      <c r="B14" s="53" t="n">
        <f aca="false">B13-1</f>
        <v>88</v>
      </c>
    </row>
    <row r="15" customFormat="false" ht="20.35" hidden="false" customHeight="true" outlineLevel="0" collapsed="false">
      <c r="A15" s="52" t="n">
        <v>0.98</v>
      </c>
      <c r="B15" s="53" t="n">
        <f aca="false">B14-1</f>
        <v>87</v>
      </c>
    </row>
    <row r="16" customFormat="false" ht="20.35" hidden="false" customHeight="true" outlineLevel="0" collapsed="false">
      <c r="A16" s="52" t="n">
        <v>0.95</v>
      </c>
      <c r="B16" s="53" t="n">
        <f aca="false">B15-1</f>
        <v>86</v>
      </c>
    </row>
    <row r="17" customFormat="false" ht="20.35" hidden="false" customHeight="true" outlineLevel="0" collapsed="false">
      <c r="A17" s="52" t="n">
        <v>0.92</v>
      </c>
      <c r="B17" s="53" t="n">
        <f aca="false">B16-1</f>
        <v>85</v>
      </c>
    </row>
    <row r="18" customFormat="false" ht="20.35" hidden="false" customHeight="true" outlineLevel="0" collapsed="false">
      <c r="A18" s="52" t="n">
        <v>0.89</v>
      </c>
      <c r="B18" s="53" t="n">
        <f aca="false">B17-1</f>
        <v>84</v>
      </c>
    </row>
    <row r="19" customFormat="false" ht="20.35" hidden="false" customHeight="true" outlineLevel="0" collapsed="false">
      <c r="A19" s="52" t="n">
        <v>0.86</v>
      </c>
      <c r="B19" s="53" t="n">
        <f aca="false">B18-1</f>
        <v>83</v>
      </c>
    </row>
    <row r="20" customFormat="false" ht="20.35" hidden="false" customHeight="true" outlineLevel="0" collapsed="false">
      <c r="A20" s="52" t="n">
        <v>0.83</v>
      </c>
      <c r="B20" s="53" t="n">
        <f aca="false">B19-1</f>
        <v>82</v>
      </c>
    </row>
    <row r="21" customFormat="false" ht="20.35" hidden="false" customHeight="true" outlineLevel="0" collapsed="false">
      <c r="A21" s="52" t="n">
        <v>0.8</v>
      </c>
      <c r="B21" s="53" t="n">
        <f aca="false">B20-1</f>
        <v>81</v>
      </c>
    </row>
    <row r="22" customFormat="false" ht="20.35" hidden="false" customHeight="true" outlineLevel="0" collapsed="false">
      <c r="A22" s="52" t="n">
        <v>0.77</v>
      </c>
      <c r="B22" s="53" t="n">
        <f aca="false">B21-1</f>
        <v>80</v>
      </c>
    </row>
    <row r="23" customFormat="false" ht="20.35" hidden="false" customHeight="true" outlineLevel="0" collapsed="false">
      <c r="A23" s="52" t="n">
        <v>0.74</v>
      </c>
      <c r="B23" s="53" t="n">
        <f aca="false">B22-1</f>
        <v>79</v>
      </c>
    </row>
    <row r="24" customFormat="false" ht="20.35" hidden="false" customHeight="true" outlineLevel="0" collapsed="false">
      <c r="A24" s="52" t="n">
        <v>0.71</v>
      </c>
      <c r="B24" s="53" t="n">
        <f aca="false">B23-1</f>
        <v>78</v>
      </c>
    </row>
    <row r="25" customFormat="false" ht="20.35" hidden="false" customHeight="true" outlineLevel="0" collapsed="false">
      <c r="A25" s="52" t="n">
        <v>0.68</v>
      </c>
      <c r="B25" s="53" t="n">
        <f aca="false">B24-1</f>
        <v>77</v>
      </c>
    </row>
    <row r="26" customFormat="false" ht="20.35" hidden="false" customHeight="true" outlineLevel="0" collapsed="false">
      <c r="A26" s="52" t="n">
        <v>0.65</v>
      </c>
      <c r="B26" s="53" t="n">
        <f aca="false">B25-1</f>
        <v>76</v>
      </c>
    </row>
    <row r="27" customFormat="false" ht="20.35" hidden="false" customHeight="true" outlineLevel="0" collapsed="false">
      <c r="A27" s="52" t="n">
        <v>0.62</v>
      </c>
      <c r="B27" s="53" t="n">
        <f aca="false">B26-1</f>
        <v>75</v>
      </c>
    </row>
    <row r="28" customFormat="false" ht="20.35" hidden="false" customHeight="true" outlineLevel="0" collapsed="false">
      <c r="A28" s="52" t="n">
        <v>0.6</v>
      </c>
      <c r="B28" s="53" t="n">
        <f aca="false">B27-1</f>
        <v>74</v>
      </c>
    </row>
    <row r="29" customFormat="false" ht="20.35" hidden="false" customHeight="true" outlineLevel="0" collapsed="false">
      <c r="A29" s="52" t="n">
        <v>0.58</v>
      </c>
      <c r="B29" s="53" t="n">
        <f aca="false">B28-1</f>
        <v>73</v>
      </c>
    </row>
    <row r="30" customFormat="false" ht="20.35" hidden="false" customHeight="true" outlineLevel="0" collapsed="false">
      <c r="A30" s="52" t="n">
        <v>0.55</v>
      </c>
      <c r="B30" s="53" t="n">
        <f aca="false">B29-1</f>
        <v>72</v>
      </c>
    </row>
    <row r="31" customFormat="false" ht="20.35" hidden="false" customHeight="true" outlineLevel="0" collapsed="false">
      <c r="A31" s="52" t="n">
        <v>0.52</v>
      </c>
      <c r="B31" s="53" t="n">
        <f aca="false">B30-1</f>
        <v>71</v>
      </c>
    </row>
    <row r="32" customFormat="false" ht="20.35" hidden="false" customHeight="true" outlineLevel="0" collapsed="false">
      <c r="A32" s="52" t="n">
        <v>0.49</v>
      </c>
      <c r="B32" s="53" t="n">
        <f aca="false">B31-1</f>
        <v>70</v>
      </c>
    </row>
    <row r="33" customFormat="false" ht="20.35" hidden="false" customHeight="true" outlineLevel="0" collapsed="false">
      <c r="A33" s="52" t="n">
        <v>0.46</v>
      </c>
      <c r="B33" s="53" t="n">
        <f aca="false">B32-1</f>
        <v>69</v>
      </c>
    </row>
    <row r="34" customFormat="false" ht="20.35" hidden="false" customHeight="true" outlineLevel="0" collapsed="false">
      <c r="A34" s="52" t="n">
        <v>0.44</v>
      </c>
      <c r="B34" s="53" t="n">
        <f aca="false">B33-1</f>
        <v>68</v>
      </c>
    </row>
    <row r="35" customFormat="false" ht="20.35" hidden="false" customHeight="true" outlineLevel="0" collapsed="false">
      <c r="A35" s="52" t="n">
        <v>0.42</v>
      </c>
      <c r="B35" s="53" t="n">
        <f aca="false">B34-1</f>
        <v>67</v>
      </c>
    </row>
    <row r="36" customFormat="false" ht="20.35" hidden="false" customHeight="true" outlineLevel="0" collapsed="false">
      <c r="A36" s="52" t="n">
        <v>0.4</v>
      </c>
      <c r="B36" s="53" t="n">
        <f aca="false">B35-1</f>
        <v>66</v>
      </c>
    </row>
    <row r="37" customFormat="false" ht="20.35" hidden="false" customHeight="true" outlineLevel="0" collapsed="false">
      <c r="A37" s="52" t="n">
        <v>0.38</v>
      </c>
      <c r="B37" s="53" t="n">
        <f aca="false">B36-1</f>
        <v>65</v>
      </c>
    </row>
    <row r="38" customFormat="false" ht="20.35" hidden="false" customHeight="true" outlineLevel="0" collapsed="false">
      <c r="A38" s="52" t="n">
        <v>0.36</v>
      </c>
      <c r="B38" s="53" t="n">
        <f aca="false">B37-1</f>
        <v>64</v>
      </c>
    </row>
    <row r="39" customFormat="false" ht="20.35" hidden="false" customHeight="true" outlineLevel="0" collapsed="false">
      <c r="A39" s="52" t="n">
        <v>0.34</v>
      </c>
      <c r="B39" s="53" t="n">
        <f aca="false">B38-1</f>
        <v>63</v>
      </c>
    </row>
    <row r="40" customFormat="false" ht="20.35" hidden="false" customHeight="true" outlineLevel="0" collapsed="false">
      <c r="A40" s="52" t="n">
        <v>0.32</v>
      </c>
      <c r="B40" s="53" t="n">
        <f aca="false">B39-1</f>
        <v>62</v>
      </c>
    </row>
    <row r="41" customFormat="false" ht="20.35" hidden="false" customHeight="true" outlineLevel="0" collapsed="false">
      <c r="A41" s="52" t="n">
        <v>0.3</v>
      </c>
      <c r="B41" s="53" t="n">
        <f aca="false">B40-1</f>
        <v>61</v>
      </c>
    </row>
    <row r="42" customFormat="false" ht="20.35" hidden="false" customHeight="true" outlineLevel="0" collapsed="false">
      <c r="A42" s="52" t="n">
        <v>0.28</v>
      </c>
      <c r="B42" s="53" t="n">
        <f aca="false">B41-1</f>
        <v>60</v>
      </c>
    </row>
    <row r="43" customFormat="false" ht="20.35" hidden="false" customHeight="true" outlineLevel="0" collapsed="false">
      <c r="A43" s="52" t="n">
        <v>0.26</v>
      </c>
      <c r="B43" s="53" t="n">
        <f aca="false">B42-1</f>
        <v>59</v>
      </c>
    </row>
    <row r="44" customFormat="false" ht="20.35" hidden="false" customHeight="true" outlineLevel="0" collapsed="false">
      <c r="A44" s="52" t="n">
        <v>0.24</v>
      </c>
      <c r="B44" s="53" t="n">
        <f aca="false">B43-1</f>
        <v>58</v>
      </c>
    </row>
    <row r="45" customFormat="false" ht="20.35" hidden="false" customHeight="true" outlineLevel="0" collapsed="false">
      <c r="A45" s="52" t="n">
        <v>0.22</v>
      </c>
      <c r="B45" s="53" t="n">
        <f aca="false">B44-1</f>
        <v>57</v>
      </c>
    </row>
    <row r="46" customFormat="false" ht="20.35" hidden="false" customHeight="true" outlineLevel="0" collapsed="false">
      <c r="A46" s="52" t="n">
        <v>0.2</v>
      </c>
      <c r="B46" s="53" t="n">
        <f aca="false">B45-1</f>
        <v>56</v>
      </c>
    </row>
    <row r="47" customFormat="false" ht="20.35" hidden="false" customHeight="true" outlineLevel="0" collapsed="false">
      <c r="A47" s="52" t="n">
        <v>0.18</v>
      </c>
      <c r="B47" s="53" t="n">
        <f aca="false">B46-1</f>
        <v>55</v>
      </c>
    </row>
    <row r="48" customFormat="false" ht="20.35" hidden="false" customHeight="true" outlineLevel="0" collapsed="false">
      <c r="A48" s="52" t="n">
        <v>0.16</v>
      </c>
      <c r="B48" s="53" t="n">
        <f aca="false">B47-1</f>
        <v>54</v>
      </c>
    </row>
    <row r="49" customFormat="false" ht="20.35" hidden="false" customHeight="true" outlineLevel="0" collapsed="false">
      <c r="A49" s="52" t="n">
        <v>0.15</v>
      </c>
      <c r="B49" s="53" t="n">
        <f aca="false">B48-1</f>
        <v>53</v>
      </c>
    </row>
    <row r="50" customFormat="false" ht="20.35" hidden="false" customHeight="true" outlineLevel="0" collapsed="false">
      <c r="A50" s="52" t="n">
        <v>0.12</v>
      </c>
      <c r="B50" s="53" t="n">
        <f aca="false">B49-1</f>
        <v>52</v>
      </c>
    </row>
    <row r="51" customFormat="false" ht="20.35" hidden="false" customHeight="true" outlineLevel="0" collapsed="false">
      <c r="A51" s="52" t="n">
        <v>0.1</v>
      </c>
      <c r="B51" s="53" t="n">
        <f aca="false">B50-1</f>
        <v>51</v>
      </c>
    </row>
    <row r="52" customFormat="false" ht="20.35" hidden="false" customHeight="true" outlineLevel="0" collapsed="false">
      <c r="A52" s="52" t="n">
        <v>0.08</v>
      </c>
      <c r="B52" s="53" t="n">
        <f aca="false">B51-1</f>
        <v>50</v>
      </c>
    </row>
    <row r="53" customFormat="false" ht="20.35" hidden="false" customHeight="true" outlineLevel="0" collapsed="false">
      <c r="A53" s="52" t="n">
        <v>0.05</v>
      </c>
      <c r="B53" s="53" t="n">
        <f aca="false">B52-1</f>
        <v>49</v>
      </c>
    </row>
    <row r="54" customFormat="false" ht="20.35" hidden="false" customHeight="true" outlineLevel="0" collapsed="false">
      <c r="A54" s="52" t="n">
        <v>0.02</v>
      </c>
      <c r="B54" s="53" t="n">
        <f aca="false">B53-1</f>
        <v>48</v>
      </c>
    </row>
    <row r="55" customFormat="false" ht="20.35" hidden="false" customHeight="true" outlineLevel="0" collapsed="false">
      <c r="A55" s="52" t="n">
        <v>0</v>
      </c>
      <c r="B55" s="53"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7.xml><?xml version="1.0" encoding="utf-8"?>
<worksheet xmlns="http://schemas.openxmlformats.org/spreadsheetml/2006/main" xmlns:r="http://schemas.openxmlformats.org/officeDocument/2006/relationships">
  <sheetPr filterMode="false">
    <pageSetUpPr fitToPage="true"/>
  </sheetPr>
  <dimension ref="A1:I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 min="1" style="6" width="16.0663265306122"/>
    <col collapsed="false" hidden="false" max="3" min="3" style="6" width="7.56122448979592"/>
    <col collapsed="false" hidden="false" max="9" min="4" style="6" width="7.1530612244898"/>
    <col collapsed="false" hidden="false" max="256" min="10" style="6" width="16.0663265306122"/>
  </cols>
  <sheetData>
    <row r="1" customFormat="false" ht="13.2" hidden="false" customHeight="true" outlineLevel="0" collapsed="false">
      <c r="A1" s="22"/>
      <c r="B1" s="22"/>
      <c r="C1" s="22"/>
      <c r="D1" s="22"/>
      <c r="E1" s="22"/>
      <c r="F1" s="22"/>
      <c r="G1" s="22"/>
      <c r="H1" s="22"/>
      <c r="I1" s="22"/>
    </row>
    <row r="2" customFormat="false" ht="13.2" hidden="false" customHeight="true" outlineLevel="0" collapsed="false">
      <c r="A2" s="17" t="s">
        <v>265</v>
      </c>
      <c r="B2" s="27" t="n">
        <f aca="false">'PH - Tableau 1'!J2</f>
        <v>60</v>
      </c>
      <c r="C2" s="50" t="n">
        <f aca="false">(TOT!BR4*60)/TOT!AK4</f>
        <v>1.43217079962874</v>
      </c>
      <c r="D2" s="27" t="n">
        <f aca="false">VLOOKUP(C2,'DF - Tableau 2'!$A$3:$B$55,2)</f>
        <v>72</v>
      </c>
      <c r="E2" s="27" t="n">
        <f aca="false">IF(TOT!AK4&lt;400,IF(D2&gt;66,66,D2),D2)</f>
        <v>66</v>
      </c>
      <c r="F2" s="27" t="n">
        <f aca="false">IF(TOT!AK4&lt;200,IF(E2&gt;60,60,E2),E2)</f>
        <v>60</v>
      </c>
      <c r="G2" s="55" t="n">
        <f aca="false">(B2+F2)/2</f>
        <v>60</v>
      </c>
      <c r="H2" s="55" t="n">
        <f aca="false">IF(TOT!AN4&lt;13.4,IF(G2&gt;80,80,G2),G2)</f>
        <v>60</v>
      </c>
      <c r="I2" s="55" t="n">
        <f aca="false">IF(TOT!AN4&lt;11,IF(H2&gt;73,73,H2),H2)</f>
        <v>60</v>
      </c>
    </row>
    <row r="3" customFormat="false" ht="13" hidden="false" customHeight="true" outlineLevel="0" collapsed="false">
      <c r="A3" s="17" t="s">
        <v>275</v>
      </c>
      <c r="B3" s="27" t="n">
        <f aca="false">'PH - Tableau 1'!J3</f>
        <v>80</v>
      </c>
      <c r="C3" s="50" t="n">
        <f aca="false">(TOT!BR5*60)/TOT!AK5</f>
        <v>1.25136868449867</v>
      </c>
      <c r="D3" s="27" t="n">
        <f aca="false">VLOOKUP(C3,'DF - Tableau 2'!$A$3:$B$55,2)</f>
        <v>67</v>
      </c>
      <c r="E3" s="27" t="n">
        <f aca="false">IF(TOT!AK5&lt;400,IF(D3&gt;66,66,D3),D3)</f>
        <v>67</v>
      </c>
      <c r="F3" s="27" t="n">
        <f aca="false">IF(TOT!AK5&lt;200,IF(E3&gt;60,60,E3),E3)</f>
        <v>67</v>
      </c>
      <c r="G3" s="55" t="n">
        <f aca="false">(B3+F3)/2</f>
        <v>73.5</v>
      </c>
      <c r="H3" s="55" t="n">
        <f aca="false">IF(TOT!AN5&lt;13.4,IF(G3&gt;80,80,G3),G3)</f>
        <v>73.5</v>
      </c>
      <c r="I3" s="55" t="n">
        <f aca="false">IF(TOT!AN5&lt;11,IF(H3&gt;73,73,H3),H3)</f>
        <v>73.5</v>
      </c>
    </row>
    <row r="4" customFormat="false" ht="13" hidden="false" customHeight="true" outlineLevel="0" collapsed="false">
      <c r="A4" s="17" t="s">
        <v>285</v>
      </c>
      <c r="B4" s="27" t="n">
        <f aca="false">'PH - Tableau 1'!J4</f>
        <v>60</v>
      </c>
      <c r="C4" s="50" t="n">
        <f aca="false">(TOT!BR6*60)/TOT!AK6</f>
        <v>0.589294483548843</v>
      </c>
      <c r="D4" s="27" t="n">
        <f aca="false">VLOOKUP(C4,'DF - Tableau 2'!$A$3:$B$55,2)</f>
        <v>51</v>
      </c>
      <c r="E4" s="27" t="n">
        <f aca="false">IF(TOT!AK6&lt;400,IF(D4&gt;66,66,D4),D4)</f>
        <v>51</v>
      </c>
      <c r="F4" s="27" t="n">
        <f aca="false">IF(TOT!AK6&lt;200,IF(E4&gt;60,60,E4),E4)</f>
        <v>51</v>
      </c>
      <c r="G4" s="55" t="n">
        <f aca="false">(B4+F4)/2</f>
        <v>55.5</v>
      </c>
      <c r="H4" s="55" t="n">
        <f aca="false">IF(TOT!AN6&lt;13.4,IF(G4&gt;80,80,G4),G4)</f>
        <v>55.5</v>
      </c>
      <c r="I4" s="55" t="n">
        <f aca="false">IF(TOT!AN6&lt;11,IF(H4&gt;73,73,H4),H4)</f>
        <v>55.5</v>
      </c>
    </row>
    <row r="5" customFormat="false" ht="13" hidden="false" customHeight="true" outlineLevel="0" collapsed="false">
      <c r="A5" s="17" t="s">
        <v>291</v>
      </c>
      <c r="B5" s="27" t="n">
        <f aca="false">'PH - Tableau 1'!J5</f>
        <v>60</v>
      </c>
      <c r="C5" s="50" t="n">
        <f aca="false">(TOT!BR7*60)/TOT!AK7</f>
        <v>1.50627615062761</v>
      </c>
      <c r="D5" s="27" t="n">
        <f aca="false">VLOOKUP(C5,'DF - Tableau 2'!$A$3:$B$55,2)</f>
        <v>74</v>
      </c>
      <c r="E5" s="27" t="n">
        <f aca="false">IF(TOT!AK7&lt;400,IF(D5&gt;66,66,D5),D5)</f>
        <v>66</v>
      </c>
      <c r="F5" s="27" t="n">
        <f aca="false">IF(TOT!AK7&lt;200,IF(E5&gt;60,60,E5),E5)</f>
        <v>60</v>
      </c>
      <c r="G5" s="55" t="n">
        <f aca="false">(B5+F5)/2</f>
        <v>60</v>
      </c>
      <c r="H5" s="55" t="n">
        <f aca="false">IF(TOT!AN7&lt;13.4,IF(G5&gt;80,80,G5),G5)</f>
        <v>60</v>
      </c>
      <c r="I5" s="55" t="n">
        <f aca="false">IF(TOT!AN7&lt;11,IF(H5&gt;73,73,H5),H5)</f>
        <v>60</v>
      </c>
    </row>
    <row r="6" customFormat="false" ht="13" hidden="false" customHeight="true" outlineLevel="0" collapsed="false">
      <c r="A6" s="17" t="s">
        <v>297</v>
      </c>
      <c r="B6" s="27" t="n">
        <f aca="false">'PH - Tableau 1'!J6</f>
        <v>56</v>
      </c>
      <c r="C6" s="50" t="n">
        <f aca="false">(TOT!BR8*60)/TOT!AK8</f>
        <v>4.66926070038911</v>
      </c>
      <c r="D6" s="27" t="n">
        <f aca="false">VLOOKUP(C6,'DF - Tableau 2'!$A$3:$B$55,2)</f>
        <v>99</v>
      </c>
      <c r="E6" s="27" t="n">
        <f aca="false">IF(TOT!AK8&lt;400,IF(D6&gt;66,66,D6),D6)</f>
        <v>66</v>
      </c>
      <c r="F6" s="27" t="n">
        <f aca="false">IF(TOT!AK8&lt;200,IF(E6&gt;60,60,E6),E6)</f>
        <v>60</v>
      </c>
      <c r="G6" s="55" t="n">
        <f aca="false">(B6+F6)/2</f>
        <v>58</v>
      </c>
      <c r="H6" s="55" t="n">
        <f aca="false">IF(TOT!AN8&lt;13.4,IF(G6&gt;80,80,G6),G6)</f>
        <v>58</v>
      </c>
      <c r="I6" s="55" t="n">
        <f aca="false">IF(TOT!AN8&lt;11,IF(H6&gt;73,73,H6),H6)</f>
        <v>58</v>
      </c>
    </row>
    <row r="7" customFormat="false" ht="13" hidden="false" customHeight="true" outlineLevel="0" collapsed="false">
      <c r="A7" s="17" t="s">
        <v>304</v>
      </c>
      <c r="B7" s="27" t="n">
        <f aca="false">'PH - Tableau 1'!J7</f>
        <v>63</v>
      </c>
      <c r="C7" s="50" t="n">
        <f aca="false">(TOT!BR9*60)/TOT!AK9</f>
        <v>1.03122314523061</v>
      </c>
      <c r="D7" s="27" t="n">
        <f aca="false">VLOOKUP(C7,'DF - Tableau 2'!$A$3:$B$55,2)</f>
        <v>62</v>
      </c>
      <c r="E7" s="27" t="n">
        <f aca="false">IF(TOT!AK9&lt;400,IF(D7&gt;66,66,D7),D7)</f>
        <v>62</v>
      </c>
      <c r="F7" s="27" t="n">
        <f aca="false">IF(TOT!AK9&lt;200,IF(E7&gt;60,60,E7),E7)</f>
        <v>62</v>
      </c>
      <c r="G7" s="55" t="n">
        <f aca="false">(B7+F7)/2</f>
        <v>62.5</v>
      </c>
      <c r="H7" s="55" t="n">
        <f aca="false">IF(TOT!AN9&lt;13.4,IF(G7&gt;80,80,G7),G7)</f>
        <v>62.5</v>
      </c>
      <c r="I7" s="55" t="n">
        <f aca="false">IF(TOT!AN9&lt;11,IF(H7&gt;73,73,H7),H7)</f>
        <v>62.5</v>
      </c>
    </row>
    <row r="8" customFormat="false" ht="13" hidden="false" customHeight="true" outlineLevel="0" collapsed="false">
      <c r="A8" s="17" t="s">
        <v>311</v>
      </c>
      <c r="B8" s="27" t="n">
        <f aca="false">'PH - Tableau 1'!J8</f>
        <v>60</v>
      </c>
      <c r="C8" s="50" t="n">
        <f aca="false">(TOT!BR10*60)/TOT!AK10</f>
        <v>0.938477580813352</v>
      </c>
      <c r="D8" s="27" t="n">
        <f aca="false">VLOOKUP(C8,'DF - Tableau 2'!$A$3:$B$55,2)</f>
        <v>59</v>
      </c>
      <c r="E8" s="27" t="n">
        <f aca="false">IF(TOT!AK10&lt;400,IF(D8&gt;66,66,D8),D8)</f>
        <v>59</v>
      </c>
      <c r="F8" s="27" t="n">
        <f aca="false">IF(TOT!AK10&lt;200,IF(E8&gt;60,60,E8),E8)</f>
        <v>59</v>
      </c>
      <c r="G8" s="55" t="n">
        <f aca="false">(B8+F8)/2</f>
        <v>59.5</v>
      </c>
      <c r="H8" s="55" t="n">
        <f aca="false">IF(TOT!AN10&lt;13.4,IF(G8&gt;80,80,G8),G8)</f>
        <v>59.5</v>
      </c>
      <c r="I8" s="55" t="n">
        <f aca="false">IF(TOT!AN10&lt;11,IF(H8&gt;73,73,H8),H8)</f>
        <v>59.5</v>
      </c>
    </row>
    <row r="9" customFormat="false" ht="13" hidden="false" customHeight="true" outlineLevel="0" collapsed="false">
      <c r="A9" s="17" t="s">
        <v>317</v>
      </c>
      <c r="B9" s="27" t="n">
        <f aca="false">'PH - Tableau 1'!J9</f>
        <v>68</v>
      </c>
      <c r="C9" s="50" t="n">
        <f aca="false">(TOT!BR11*60)/TOT!AK11</f>
        <v>1.66597251145356</v>
      </c>
      <c r="D9" s="27" t="n">
        <f aca="false">VLOOKUP(C9,'DF - Tableau 2'!$A$3:$B$55,2)</f>
        <v>78</v>
      </c>
      <c r="E9" s="27" t="n">
        <f aca="false">IF(TOT!AK11&lt;400,IF(D9&gt;66,66,D9),D9)</f>
        <v>78</v>
      </c>
      <c r="F9" s="27" t="n">
        <f aca="false">IF(TOT!AK11&lt;200,IF(E9&gt;60,60,E9),E9)</f>
        <v>78</v>
      </c>
      <c r="G9" s="55" t="n">
        <f aca="false">(B9+F9)/2</f>
        <v>73</v>
      </c>
      <c r="H9" s="55" t="n">
        <f aca="false">IF(TOT!AN11&lt;13.4,IF(G9&gt;80,80,G9),G9)</f>
        <v>73</v>
      </c>
      <c r="I9" s="55" t="n">
        <f aca="false">IF(TOT!AN11&lt;11,IF(H9&gt;73,73,H9),H9)</f>
        <v>73</v>
      </c>
    </row>
    <row r="10" customFormat="false" ht="13" hidden="false" customHeight="true" outlineLevel="0" collapsed="false">
      <c r="A10" s="17" t="s">
        <v>323</v>
      </c>
      <c r="B10" s="27" t="n">
        <f aca="false">'PH - Tableau 1'!J10</f>
        <v>95</v>
      </c>
      <c r="C10" s="50" t="n">
        <f aca="false">(TOT!BR12*60)/TOT!AK12</f>
        <v>1.12901669400755</v>
      </c>
      <c r="D10" s="27" t="n">
        <f aca="false">VLOOKUP(C10,'DF - Tableau 2'!$A$3:$B$55,2)</f>
        <v>64</v>
      </c>
      <c r="E10" s="27" t="n">
        <f aca="false">IF(TOT!AK12&lt;400,IF(D10&gt;66,66,D10),D10)</f>
        <v>64</v>
      </c>
      <c r="F10" s="27" t="n">
        <f aca="false">IF(TOT!AK12&lt;200,IF(E10&gt;60,60,E10),E10)</f>
        <v>64</v>
      </c>
      <c r="G10" s="55" t="n">
        <f aca="false">(B10+F10)/2</f>
        <v>79.5</v>
      </c>
      <c r="H10" s="55" t="n">
        <f aca="false">IF(TOT!AN12&lt;13.4,IF(G10&gt;80,80,G10),G10)</f>
        <v>79.5</v>
      </c>
      <c r="I10" s="55" t="n">
        <f aca="false">IF(TOT!AN12&lt;11,IF(H10&gt;73,73,H10),H10)</f>
        <v>79.5</v>
      </c>
    </row>
    <row r="11" customFormat="false" ht="13" hidden="false" customHeight="true" outlineLevel="0" collapsed="false">
      <c r="A11" s="17" t="s">
        <v>330</v>
      </c>
      <c r="B11" s="27" t="n">
        <f aca="false">'PH - Tableau 1'!J11</f>
        <v>67</v>
      </c>
      <c r="C11" s="50" t="n">
        <f aca="false">(TOT!BR13*60)/TOT!AK13</f>
        <v>1.88050345753944</v>
      </c>
      <c r="D11" s="27" t="n">
        <f aca="false">VLOOKUP(C11,'DF - Tableau 2'!$A$3:$B$55,2)</f>
        <v>82</v>
      </c>
      <c r="E11" s="27" t="n">
        <f aca="false">IF(TOT!AK13&lt;400,IF(D11&gt;66,66,D11),D11)</f>
        <v>82</v>
      </c>
      <c r="F11" s="27" t="n">
        <f aca="false">IF(TOT!AK13&lt;200,IF(E11&gt;60,60,E11),E11)</f>
        <v>82</v>
      </c>
      <c r="G11" s="55" t="n">
        <f aca="false">(B11+F11)/2</f>
        <v>74.5</v>
      </c>
      <c r="H11" s="55" t="n">
        <f aca="false">IF(TOT!AN13&lt;13.4,IF(G11&gt;80,80,G11),G11)</f>
        <v>74.5</v>
      </c>
      <c r="I11" s="55" t="n">
        <f aca="false">IF(TOT!AN13&lt;11,IF(H11&gt;73,73,H11),H11)</f>
        <v>74.5</v>
      </c>
    </row>
    <row r="12" customFormat="false" ht="13" hidden="false" customHeight="true" outlineLevel="0" collapsed="false">
      <c r="A12" s="17" t="s">
        <v>336</v>
      </c>
      <c r="B12" s="27" t="n">
        <f aca="false">'PH - Tableau 1'!J12</f>
        <v>93</v>
      </c>
      <c r="C12" s="50" t="n">
        <f aca="false">(TOT!BR14*60)/TOT!AK14</f>
        <v>0.703851632544755</v>
      </c>
      <c r="D12" s="27" t="n">
        <f aca="false">VLOOKUP(C12,'DF - Tableau 2'!$A$3:$B$55,2)</f>
        <v>54</v>
      </c>
      <c r="E12" s="27" t="n">
        <f aca="false">IF(TOT!AK14&lt;400,IF(D12&gt;66,66,D12),D12)</f>
        <v>54</v>
      </c>
      <c r="F12" s="27" t="n">
        <f aca="false">IF(TOT!AK14&lt;200,IF(E12&gt;60,60,E12),E12)</f>
        <v>54</v>
      </c>
      <c r="G12" s="55" t="n">
        <f aca="false">(B12+F12)/2</f>
        <v>73.5</v>
      </c>
      <c r="H12" s="55" t="n">
        <f aca="false">IF(TOT!AN14&lt;13.4,IF(G12&gt;80,80,G12),G12)</f>
        <v>73.5</v>
      </c>
      <c r="I12" s="55" t="n">
        <f aca="false">IF(TOT!AN14&lt;11,IF(H12&gt;73,73,H12),H12)</f>
        <v>73.5</v>
      </c>
    </row>
    <row r="13" customFormat="false" ht="13" hidden="false" customHeight="true" outlineLevel="0" collapsed="false">
      <c r="A13" s="17" t="s">
        <v>342</v>
      </c>
      <c r="B13" s="27" t="n">
        <f aca="false">'PH - Tableau 1'!J13</f>
        <v>93</v>
      </c>
      <c r="C13" s="50" t="n">
        <f aca="false">(TOT!BR15*60)/TOT!AK15</f>
        <v>1.27711938627321</v>
      </c>
      <c r="D13" s="27" t="n">
        <f aca="false">VLOOKUP(C13,'DF - Tableau 2'!$A$3:$B$55,2)</f>
        <v>68</v>
      </c>
      <c r="E13" s="27" t="n">
        <f aca="false">IF(TOT!AK15&lt;400,IF(D13&gt;66,66,D13),D13)</f>
        <v>68</v>
      </c>
      <c r="F13" s="27" t="n">
        <f aca="false">IF(TOT!AK15&lt;200,IF(E13&gt;60,60,E13),E13)</f>
        <v>68</v>
      </c>
      <c r="G13" s="55" t="n">
        <f aca="false">(B13+F13)/2</f>
        <v>80.5</v>
      </c>
      <c r="H13" s="55" t="n">
        <f aca="false">IF(TOT!AN15&lt;13.4,IF(G13&gt;80,80,G13),G13)</f>
        <v>80.5</v>
      </c>
      <c r="I13" s="55" t="n">
        <f aca="false">IF(TOT!AN15&lt;11,IF(H13&gt;73,73,H13),H13)</f>
        <v>80.5</v>
      </c>
    </row>
    <row r="14" customFormat="false" ht="13" hidden="false" customHeight="true" outlineLevel="0" collapsed="false">
      <c r="A14" s="17" t="s">
        <v>348</v>
      </c>
      <c r="B14" s="27" t="n">
        <f aca="false">'PH - Tableau 1'!J14</f>
        <v>49</v>
      </c>
      <c r="C14" s="50" t="n">
        <f aca="false">(TOT!BR16*60)/TOT!AK16</f>
        <v>1.44468968497734</v>
      </c>
      <c r="D14" s="27" t="n">
        <f aca="false">VLOOKUP(C14,'DF - Tableau 2'!$A$3:$B$55,2)</f>
        <v>72</v>
      </c>
      <c r="E14" s="27" t="n">
        <f aca="false">IF(TOT!AK16&lt;400,IF(D14&gt;66,66,D14),D14)</f>
        <v>72</v>
      </c>
      <c r="F14" s="27" t="n">
        <f aca="false">IF(TOT!AK16&lt;200,IF(E14&gt;60,60,E14),E14)</f>
        <v>72</v>
      </c>
      <c r="G14" s="55" t="n">
        <f aca="false">(B14+F14)/2</f>
        <v>60.5</v>
      </c>
      <c r="H14" s="55" t="n">
        <f aca="false">IF(TOT!AN16&lt;13.4,IF(G14&gt;80,80,G14),G14)</f>
        <v>60.5</v>
      </c>
      <c r="I14" s="55" t="n">
        <f aca="false">IF(TOT!AN16&lt;11,IF(H14&gt;73,73,H14),H14)</f>
        <v>60.5</v>
      </c>
    </row>
    <row r="15" customFormat="false" ht="13" hidden="false" customHeight="true" outlineLevel="0" collapsed="false">
      <c r="A15" s="17" t="s">
        <v>355</v>
      </c>
      <c r="B15" s="27" t="n">
        <f aca="false">'PH - Tableau 1'!J15</f>
        <v>64</v>
      </c>
      <c r="C15" s="50" t="n">
        <f aca="false">(TOT!BR17*60)/TOT!AK17</f>
        <v>1.21728545343883</v>
      </c>
      <c r="D15" s="27" t="n">
        <f aca="false">VLOOKUP(C15,'DF - Tableau 2'!$A$3:$B$55,2)</f>
        <v>66</v>
      </c>
      <c r="E15" s="27" t="n">
        <f aca="false">IF(TOT!AK17&lt;400,IF(D15&gt;66,66,D15),D15)</f>
        <v>66</v>
      </c>
      <c r="F15" s="27" t="n">
        <f aca="false">IF(TOT!AK17&lt;200,IF(E15&gt;60,60,E15),E15)</f>
        <v>66</v>
      </c>
      <c r="G15" s="55" t="n">
        <f aca="false">(B15+F15)/2</f>
        <v>65</v>
      </c>
      <c r="H15" s="55" t="n">
        <f aca="false">IF(TOT!AN17&lt;13.4,IF(G15&gt;80,80,G15),G15)</f>
        <v>65</v>
      </c>
      <c r="I15" s="55" t="n">
        <f aca="false">IF(TOT!AN17&lt;11,IF(H15&gt;73,73,H15),H15)</f>
        <v>65</v>
      </c>
    </row>
    <row r="16" customFormat="false" ht="13" hidden="false" customHeight="true" outlineLevel="0" collapsed="false">
      <c r="A16" s="17" t="s">
        <v>362</v>
      </c>
      <c r="B16" s="27" t="n">
        <f aca="false">'PH - Tableau 1'!J16</f>
        <v>98</v>
      </c>
      <c r="C16" s="50" t="n">
        <f aca="false">(TOT!BR18*60)/TOT!AK18</f>
        <v>0.374911242603543</v>
      </c>
      <c r="D16" s="27" t="n">
        <f aca="false">VLOOKUP(C16,'DF - Tableau 2'!$A$3:$B$55,2)</f>
        <v>48</v>
      </c>
      <c r="E16" s="27" t="n">
        <f aca="false">IF(TOT!AK18&lt;400,IF(D16&gt;66,66,D16),D16)</f>
        <v>48</v>
      </c>
      <c r="F16" s="27" t="n">
        <f aca="false">IF(TOT!AK18&lt;200,IF(E16&gt;60,60,E16),E16)</f>
        <v>48</v>
      </c>
      <c r="G16" s="55" t="n">
        <f aca="false">(B16+F16)/2</f>
        <v>73</v>
      </c>
      <c r="H16" s="55" t="n">
        <f aca="false">IF(TOT!AN18&lt;13.4,IF(G16&gt;80,80,G16),G16)</f>
        <v>73</v>
      </c>
      <c r="I16" s="55" t="n">
        <f aca="false">IF(TOT!AN18&lt;11,IF(H16&gt;73,73,H16),H16)</f>
        <v>73</v>
      </c>
    </row>
    <row r="17" customFormat="false" ht="13" hidden="false" customHeight="true" outlineLevel="0" collapsed="false">
      <c r="A17" s="17" t="s">
        <v>368</v>
      </c>
      <c r="B17" s="27" t="n">
        <f aca="false">'PH - Tableau 1'!J17</f>
        <v>65</v>
      </c>
      <c r="C17" s="50" t="n">
        <f aca="false">(TOT!BR19*60)/TOT!AK19</f>
        <v>2.82185600122362</v>
      </c>
      <c r="D17" s="27" t="n">
        <f aca="false">VLOOKUP(C17,'DF - Tableau 2'!$A$3:$B$55,2)</f>
        <v>95</v>
      </c>
      <c r="E17" s="27" t="n">
        <f aca="false">IF(TOT!AK19&lt;400,IF(D17&gt;66,66,D17),D17)</f>
        <v>95</v>
      </c>
      <c r="F17" s="27" t="n">
        <f aca="false">IF(TOT!AK19&lt;200,IF(E17&gt;60,60,E17),E17)</f>
        <v>95</v>
      </c>
      <c r="G17" s="55" t="n">
        <f aca="false">(B17+F17)/2</f>
        <v>80</v>
      </c>
      <c r="H17" s="55" t="n">
        <f aca="false">IF(TOT!AN19&lt;13.4,IF(G17&gt;80,80,G17),G17)</f>
        <v>80</v>
      </c>
      <c r="I17" s="55" t="n">
        <f aca="false">IF(TOT!AN19&lt;11,IF(H17&gt;73,73,H17),H17)</f>
        <v>80</v>
      </c>
    </row>
    <row r="18" customFormat="false" ht="13" hidden="false" customHeight="true" outlineLevel="0" collapsed="false">
      <c r="A18" s="17" t="s">
        <v>374</v>
      </c>
      <c r="B18" s="27" t="n">
        <f aca="false">'PH - Tableau 1'!J18</f>
        <v>58</v>
      </c>
      <c r="C18" s="50" t="n">
        <f aca="false">(TOT!BR20*60)/TOT!AK20</f>
        <v>0.863930885529157</v>
      </c>
      <c r="D18" s="27" t="n">
        <f aca="false">VLOOKUP(C18,'DF - Tableau 2'!$A$3:$B$55,2)</f>
        <v>58</v>
      </c>
      <c r="E18" s="27" t="n">
        <f aca="false">IF(TOT!AK20&lt;400,IF(D18&gt;66,66,D18),D18)</f>
        <v>58</v>
      </c>
      <c r="F18" s="27" t="n">
        <f aca="false">IF(TOT!AK20&lt;200,IF(E18&gt;60,60,E18),E18)</f>
        <v>58</v>
      </c>
      <c r="G18" s="55" t="n">
        <f aca="false">(B18+F18)/2</f>
        <v>58</v>
      </c>
      <c r="H18" s="55" t="n">
        <f aca="false">IF(TOT!AN20&lt;13.4,IF(G18&gt;80,80,G18),G18)</f>
        <v>58</v>
      </c>
      <c r="I18" s="55" t="n">
        <f aca="false">IF(TOT!AN20&lt;11,IF(H18&gt;73,73,H18),H18)</f>
        <v>58</v>
      </c>
    </row>
    <row r="19" customFormat="false" ht="13" hidden="false" customHeight="true" outlineLevel="0" collapsed="false">
      <c r="A19" s="17" t="s">
        <v>381</v>
      </c>
      <c r="B19" s="27" t="n">
        <f aca="false">'PH - Tableau 1'!J19</f>
        <v>88</v>
      </c>
      <c r="C19" s="50" t="n">
        <f aca="false">(TOT!BR21*60)/TOT!AK21</f>
        <v>0.817067635043123</v>
      </c>
      <c r="D19" s="27" t="n">
        <f aca="false">VLOOKUP(C19,'DF - Tableau 2'!$A$3:$B$55,2)</f>
        <v>56</v>
      </c>
      <c r="E19" s="27" t="n">
        <f aca="false">IF(TOT!AK21&lt;400,IF(D19&gt;66,66,D19),D19)</f>
        <v>56</v>
      </c>
      <c r="F19" s="27" t="n">
        <f aca="false">IF(TOT!AK21&lt;200,IF(E19&gt;60,60,E19),E19)</f>
        <v>56</v>
      </c>
      <c r="G19" s="55" t="n">
        <f aca="false">(B19+F19)/2</f>
        <v>72</v>
      </c>
      <c r="H19" s="55" t="n">
        <f aca="false">IF(TOT!AN21&lt;13.4,IF(G19&gt;80,80,G19),G19)</f>
        <v>72</v>
      </c>
      <c r="I19" s="55" t="n">
        <f aca="false">IF(TOT!AN21&lt;11,IF(H19&gt;73,73,H19),H19)</f>
        <v>72</v>
      </c>
    </row>
    <row r="20" customFormat="false" ht="13" hidden="false" customHeight="true" outlineLevel="0" collapsed="false">
      <c r="A20" s="17" t="s">
        <v>387</v>
      </c>
      <c r="B20" s="27" t="n">
        <f aca="false">'PH - Tableau 1'!J20</f>
        <v>47</v>
      </c>
      <c r="C20" s="50" t="n">
        <f aca="false">(TOT!BR22*60)/TOT!AK22</f>
        <v>5.97510373443993</v>
      </c>
      <c r="D20" s="27" t="n">
        <f aca="false">VLOOKUP(C20,'DF - Tableau 2'!$A$3:$B$55,2)</f>
        <v>99</v>
      </c>
      <c r="E20" s="27" t="n">
        <f aca="false">IF(TOT!AK22&lt;400,IF(D20&gt;66,66,D20),D20)</f>
        <v>66</v>
      </c>
      <c r="F20" s="27" t="n">
        <f aca="false">IF(TOT!AK22&lt;200,IF(E20&gt;60,60,E20),E20)</f>
        <v>60</v>
      </c>
      <c r="G20" s="55" t="n">
        <f aca="false">(B20+F20)/2</f>
        <v>53.5</v>
      </c>
      <c r="H20" s="55" t="n">
        <f aca="false">IF(TOT!AN22&lt;13.4,IF(G20&gt;80,80,G20),G20)</f>
        <v>53.5</v>
      </c>
      <c r="I20" s="55" t="n">
        <f aca="false">IF(TOT!AN22&lt;11,IF(H20&gt;73,73,H20),H20)</f>
        <v>53.5</v>
      </c>
    </row>
    <row r="21" customFormat="false" ht="13" hidden="false" customHeight="true" outlineLevel="0" collapsed="false">
      <c r="A21" s="17" t="s">
        <v>391</v>
      </c>
      <c r="B21" s="27" t="n">
        <f aca="false">'PH - Tableau 1'!J21</f>
        <v>67</v>
      </c>
      <c r="C21" s="50" t="n">
        <f aca="false">(TOT!BR23*60)/TOT!AK23</f>
        <v>2.42441131391947</v>
      </c>
      <c r="D21" s="27" t="n">
        <f aca="false">VLOOKUP(C21,'DF - Tableau 2'!$A$3:$B$55,2)</f>
        <v>91</v>
      </c>
      <c r="E21" s="27" t="n">
        <f aca="false">IF(TOT!AK23&lt;400,IF(D21&gt;66,66,D21),D21)</f>
        <v>91</v>
      </c>
      <c r="F21" s="27" t="n">
        <f aca="false">IF(TOT!AK23&lt;200,IF(E21&gt;60,60,E21),E21)</f>
        <v>91</v>
      </c>
      <c r="G21" s="55" t="n">
        <f aca="false">(B21+F21)/2</f>
        <v>79</v>
      </c>
      <c r="H21" s="55" t="n">
        <f aca="false">IF(TOT!AN23&lt;13.4,IF(G21&gt;80,80,G21),G21)</f>
        <v>79</v>
      </c>
      <c r="I21" s="55" t="n">
        <f aca="false">IF(TOT!AN23&lt;11,IF(H21&gt;73,73,H21),H21)</f>
        <v>79</v>
      </c>
    </row>
    <row r="22" customFormat="false" ht="13" hidden="false" customHeight="true" outlineLevel="0" collapsed="false">
      <c r="A22" s="17" t="s">
        <v>395</v>
      </c>
      <c r="B22" s="27" t="n">
        <f aca="false">'PH - Tableau 1'!J22</f>
        <v>52</v>
      </c>
      <c r="C22" s="50" t="n">
        <f aca="false">(TOT!BR24*60)/TOT!AK24</f>
        <v>1.63128552989313</v>
      </c>
      <c r="D22" s="27" t="n">
        <f aca="false">VLOOKUP(C22,'DF - Tableau 2'!$A$3:$B$55,2)</f>
        <v>77</v>
      </c>
      <c r="E22" s="27" t="n">
        <f aca="false">IF(TOT!AK24&lt;400,IF(D22&gt;66,66,D22),D22)</f>
        <v>77</v>
      </c>
      <c r="F22" s="27" t="n">
        <f aca="false">IF(TOT!AK24&lt;200,IF(E22&gt;60,60,E22),E22)</f>
        <v>77</v>
      </c>
      <c r="G22" s="55" t="n">
        <f aca="false">(B22+F22)/2</f>
        <v>64.5</v>
      </c>
      <c r="H22" s="55" t="n">
        <f aca="false">IF(TOT!AN24&lt;13.4,IF(G22&gt;80,80,G22),G22)</f>
        <v>64.5</v>
      </c>
      <c r="I22" s="55" t="n">
        <f aca="false">IF(TOT!AN24&lt;11,IF(H22&gt;73,73,H22),H22)</f>
        <v>64.5</v>
      </c>
    </row>
    <row r="23" customFormat="false" ht="13" hidden="false" customHeight="true" outlineLevel="0" collapsed="false">
      <c r="A23" s="17" t="s">
        <v>400</v>
      </c>
      <c r="B23" s="27" t="n">
        <f aca="false">'PH - Tableau 1'!J23</f>
        <v>60</v>
      </c>
      <c r="C23" s="50" t="n">
        <f aca="false">(TOT!BR25*60)/TOT!AK25</f>
        <v>0</v>
      </c>
      <c r="D23" s="27" t="n">
        <f aca="false">VLOOKUP(C23,'DF - Tableau 2'!$A$3:$B$55,2)</f>
        <v>47</v>
      </c>
      <c r="E23" s="27" t="n">
        <f aca="false">IF(TOT!AK25&lt;400,IF(D23&gt;66,66,D23),D23)</f>
        <v>47</v>
      </c>
      <c r="F23" s="27" t="n">
        <f aca="false">IF(TOT!AK25&lt;200,IF(E23&gt;60,60,E23),E23)</f>
        <v>47</v>
      </c>
      <c r="G23" s="55" t="n">
        <f aca="false">(B23+F23)/2</f>
        <v>53.5</v>
      </c>
      <c r="H23" s="55" t="n">
        <f aca="false">IF(TOT!AN25&lt;13.4,IF(G23&gt;80,80,G23),G23)</f>
        <v>53.5</v>
      </c>
      <c r="I23" s="55" t="n">
        <f aca="false">IF(TOT!AN25&lt;11,IF(H23&gt;73,73,H23),H23)</f>
        <v>53.5</v>
      </c>
    </row>
    <row r="24" customFormat="false" ht="13" hidden="false" customHeight="true" outlineLevel="0" collapsed="false">
      <c r="A24" s="17" t="s">
        <v>406</v>
      </c>
      <c r="B24" s="27" t="n">
        <f aca="false">'PH - Tableau 1'!J24</f>
        <v>58</v>
      </c>
      <c r="C24" s="50" t="n">
        <f aca="false">(TOT!BR26*60)/TOT!AK26</f>
        <v>1.30709134615385</v>
      </c>
      <c r="D24" s="27" t="n">
        <f aca="false">VLOOKUP(C24,'DF - Tableau 2'!$A$3:$B$55,2)</f>
        <v>69</v>
      </c>
      <c r="E24" s="27" t="n">
        <f aca="false">IF(TOT!AK26&lt;400,IF(D24&gt;66,66,D24),D24)</f>
        <v>69</v>
      </c>
      <c r="F24" s="27" t="n">
        <f aca="false">IF(TOT!AK26&lt;200,IF(E24&gt;60,60,E24),E24)</f>
        <v>69</v>
      </c>
      <c r="G24" s="55" t="n">
        <f aca="false">(B24+F24)/2</f>
        <v>63.5</v>
      </c>
      <c r="H24" s="55" t="n">
        <f aca="false">IF(TOT!AN26&lt;13.4,IF(G24&gt;80,80,G24),G24)</f>
        <v>63.5</v>
      </c>
      <c r="I24" s="55" t="n">
        <f aca="false">IF(TOT!AN26&lt;11,IF(H24&gt;73,73,H24),H24)</f>
        <v>63.5</v>
      </c>
    </row>
    <row r="25" customFormat="false" ht="13" hidden="false" customHeight="true" outlineLevel="0" collapsed="false">
      <c r="A25" s="17" t="s">
        <v>410</v>
      </c>
      <c r="B25" s="27" t="n">
        <f aca="false">'PH - Tableau 1'!J25</f>
        <v>90</v>
      </c>
      <c r="C25" s="50" t="n">
        <f aca="false">(TOT!BR27*60)/TOT!AK27</f>
        <v>0.529260964247319</v>
      </c>
      <c r="D25" s="27" t="n">
        <f aca="false">VLOOKUP(C25,'DF - Tableau 2'!$A$3:$B$55,2)</f>
        <v>50</v>
      </c>
      <c r="E25" s="27" t="n">
        <f aca="false">IF(TOT!AK27&lt;400,IF(D25&gt;66,66,D25),D25)</f>
        <v>50</v>
      </c>
      <c r="F25" s="27" t="n">
        <f aca="false">IF(TOT!AK27&lt;200,IF(E25&gt;60,60,E25),E25)</f>
        <v>50</v>
      </c>
      <c r="G25" s="55" t="n">
        <f aca="false">(B25+F25)/2</f>
        <v>70</v>
      </c>
      <c r="H25" s="55" t="n">
        <f aca="false">IF(TOT!AN27&lt;13.4,IF(G25&gt;80,80,G25),G25)</f>
        <v>70</v>
      </c>
      <c r="I25" s="55" t="n">
        <f aca="false">IF(TOT!AN27&lt;11,IF(H25&gt;73,73,H25),H25)</f>
        <v>70</v>
      </c>
    </row>
    <row r="26" customFormat="false" ht="13" hidden="false" customHeight="true" outlineLevel="0" collapsed="false">
      <c r="A26" s="17" t="s">
        <v>415</v>
      </c>
      <c r="B26" s="27" t="n">
        <f aca="false">'PH - Tableau 1'!J26</f>
        <v>59</v>
      </c>
      <c r="C26" s="50" t="n">
        <f aca="false">(TOT!BR28*60)/TOT!AK28</f>
        <v>1.27122384721769</v>
      </c>
      <c r="D26" s="27" t="n">
        <f aca="false">VLOOKUP(C26,'DF - Tableau 2'!$A$3:$B$55,2)</f>
        <v>68</v>
      </c>
      <c r="E26" s="27" t="n">
        <f aca="false">IF(TOT!AK28&lt;400,IF(D26&gt;66,66,D26),D26)</f>
        <v>68</v>
      </c>
      <c r="F26" s="27" t="n">
        <f aca="false">IF(TOT!AK28&lt;200,IF(E26&gt;60,60,E26),E26)</f>
        <v>68</v>
      </c>
      <c r="G26" s="55" t="n">
        <f aca="false">(B26+F26)/2</f>
        <v>63.5</v>
      </c>
      <c r="H26" s="55" t="n">
        <f aca="false">IF(TOT!AN28&lt;13.4,IF(G26&gt;80,80,G26),G26)</f>
        <v>63.5</v>
      </c>
      <c r="I26" s="55" t="n">
        <f aca="false">IF(TOT!AN28&lt;11,IF(H26&gt;73,73,H26),H26)</f>
        <v>63.5</v>
      </c>
    </row>
    <row r="27" customFormat="false" ht="13" hidden="false" customHeight="true" outlineLevel="0" collapsed="false">
      <c r="A27" s="17" t="s">
        <v>420</v>
      </c>
      <c r="B27" s="27" t="n">
        <f aca="false">'PH - Tableau 1'!J27</f>
        <v>50</v>
      </c>
      <c r="C27" s="50" t="n">
        <f aca="false">(TOT!BR29*60)/TOT!AK29</f>
        <v>1.41924356289273</v>
      </c>
      <c r="D27" s="27" t="n">
        <f aca="false">VLOOKUP(C27,'DF - Tableau 2'!$A$3:$B$55,2)</f>
        <v>71</v>
      </c>
      <c r="E27" s="27" t="n">
        <f aca="false">IF(TOT!AK29&lt;400,IF(D27&gt;66,66,D27),D27)</f>
        <v>71</v>
      </c>
      <c r="F27" s="27" t="n">
        <f aca="false">IF(TOT!AK29&lt;200,IF(E27&gt;60,60,E27),E27)</f>
        <v>71</v>
      </c>
      <c r="G27" s="55" t="n">
        <f aca="false">(B27+F27)/2</f>
        <v>60.5</v>
      </c>
      <c r="H27" s="55" t="n">
        <f aca="false">IF(TOT!AN29&lt;13.4,IF(G27&gt;80,80,G27),G27)</f>
        <v>60.5</v>
      </c>
      <c r="I27" s="55" t="n">
        <f aca="false">IF(TOT!AN29&lt;11,IF(H27&gt;73,73,H27),H27)</f>
        <v>60.5</v>
      </c>
    </row>
    <row r="28" customFormat="false" ht="13" hidden="false" customHeight="true" outlineLevel="0" collapsed="false">
      <c r="A28" s="17" t="s">
        <v>425</v>
      </c>
      <c r="B28" s="27" t="n">
        <f aca="false">'PH - Tableau 1'!J28</f>
        <v>47</v>
      </c>
      <c r="C28" s="50" t="n">
        <f aca="false">(TOT!BR30*60)/TOT!AK30</f>
        <v>0.908081929169628</v>
      </c>
      <c r="D28" s="27" t="n">
        <f aca="false">VLOOKUP(C28,'DF - Tableau 2'!$A$3:$B$55,2)</f>
        <v>59</v>
      </c>
      <c r="E28" s="27" t="n">
        <f aca="false">IF(TOT!AK30&lt;400,IF(D28&gt;66,66,D28),D28)</f>
        <v>59</v>
      </c>
      <c r="F28" s="27" t="n">
        <f aca="false">IF(TOT!AK30&lt;200,IF(E28&gt;60,60,E28),E28)</f>
        <v>59</v>
      </c>
      <c r="G28" s="55" t="n">
        <f aca="false">(B28+F28)/2</f>
        <v>53</v>
      </c>
      <c r="H28" s="55" t="n">
        <f aca="false">IF(TOT!AN30&lt;13.4,IF(G28&gt;80,80,G28),G28)</f>
        <v>53</v>
      </c>
      <c r="I28" s="55" t="n">
        <f aca="false">IF(TOT!AN30&lt;11,IF(H28&gt;73,73,H28),H28)</f>
        <v>53</v>
      </c>
    </row>
    <row r="29" customFormat="false" ht="13" hidden="false" customHeight="true" outlineLevel="0" collapsed="false">
      <c r="A29" s="17" t="s">
        <v>430</v>
      </c>
      <c r="B29" s="27" t="n">
        <f aca="false">'PH - Tableau 1'!J29</f>
        <v>88</v>
      </c>
      <c r="C29" s="50" t="n">
        <f aca="false">(TOT!BR31*60)/TOT!AK31</f>
        <v>1.61398789509079</v>
      </c>
      <c r="D29" s="27" t="n">
        <f aca="false">VLOOKUP(C29,'DF - Tableau 2'!$A$3:$B$55,2)</f>
        <v>76</v>
      </c>
      <c r="E29" s="27" t="n">
        <f aca="false">IF(TOT!AK31&lt;400,IF(D29&gt;66,66,D29),D29)</f>
        <v>76</v>
      </c>
      <c r="F29" s="27" t="n">
        <f aca="false">IF(TOT!AK31&lt;200,IF(E29&gt;60,60,E29),E29)</f>
        <v>76</v>
      </c>
      <c r="G29" s="55" t="n">
        <f aca="false">(B29+F29)/2</f>
        <v>82</v>
      </c>
      <c r="H29" s="55" t="n">
        <f aca="false">IF(TOT!AN31&lt;13.4,IF(G29&gt;80,80,G29),G29)</f>
        <v>82</v>
      </c>
      <c r="I29" s="55" t="n">
        <f aca="false">IF(TOT!AN31&lt;11,IF(H29&gt;73,73,H29),H29)</f>
        <v>82</v>
      </c>
    </row>
    <row r="30" customFormat="false" ht="13" hidden="false" customHeight="true" outlineLevel="0" collapsed="false">
      <c r="A30" s="17" t="s">
        <v>437</v>
      </c>
      <c r="B30" s="27" t="n">
        <f aca="false">'PH - Tableau 1'!J30</f>
        <v>67</v>
      </c>
      <c r="C30" s="50" t="n">
        <f aca="false">(TOT!BR32*60)/TOT!AK32</f>
        <v>1.43587818497493</v>
      </c>
      <c r="D30" s="27" t="n">
        <f aca="false">VLOOKUP(C30,'DF - Tableau 2'!$A$3:$B$55,2)</f>
        <v>72</v>
      </c>
      <c r="E30" s="27" t="n">
        <f aca="false">IF(TOT!AK32&lt;400,IF(D30&gt;66,66,D30),D30)</f>
        <v>72</v>
      </c>
      <c r="F30" s="27" t="n">
        <f aca="false">IF(TOT!AK32&lt;200,IF(E30&gt;60,60,E30),E30)</f>
        <v>72</v>
      </c>
      <c r="G30" s="55" t="n">
        <f aca="false">(B30+F30)/2</f>
        <v>69.5</v>
      </c>
      <c r="H30" s="55" t="n">
        <f aca="false">IF(TOT!AN32&lt;13.4,IF(G30&gt;80,80,G30),G30)</f>
        <v>69.5</v>
      </c>
      <c r="I30" s="55" t="n">
        <f aca="false">IF(TOT!AN32&lt;11,IF(H30&gt;73,73,H30),H30)</f>
        <v>69.5</v>
      </c>
    </row>
    <row r="31" customFormat="false" ht="13" hidden="false" customHeight="true" outlineLevel="0" collapsed="false">
      <c r="A31" s="17" t="s">
        <v>442</v>
      </c>
      <c r="B31" s="27" t="n">
        <f aca="false">'PH - Tableau 1'!J31</f>
        <v>63</v>
      </c>
      <c r="C31" s="50" t="n">
        <f aca="false">(TOT!BR33*60)/TOT!AK33</f>
        <v>2.87467428763554</v>
      </c>
      <c r="D31" s="27" t="n">
        <f aca="false">VLOOKUP(C31,'DF - Tableau 2'!$A$3:$B$55,2)</f>
        <v>95</v>
      </c>
      <c r="E31" s="27" t="n">
        <f aca="false">IF(TOT!AK33&lt;400,IF(D31&gt;66,66,D31),D31)</f>
        <v>95</v>
      </c>
      <c r="F31" s="27" t="n">
        <f aca="false">IF(TOT!AK33&lt;200,IF(E31&gt;60,60,E31),E31)</f>
        <v>95</v>
      </c>
      <c r="G31" s="55" t="n">
        <f aca="false">(B31+F31)/2</f>
        <v>79</v>
      </c>
      <c r="H31" s="55" t="n">
        <f aca="false">IF(TOT!AN33&lt;13.4,IF(G31&gt;80,80,G31),G31)</f>
        <v>79</v>
      </c>
      <c r="I31" s="55" t="n">
        <f aca="false">IF(TOT!AN33&lt;11,IF(H31&gt;73,73,H31),H31)</f>
        <v>79</v>
      </c>
    </row>
    <row r="32" customFormat="false" ht="13" hidden="false" customHeight="true" outlineLevel="0" collapsed="false">
      <c r="A32" s="17" t="s">
        <v>447</v>
      </c>
      <c r="B32" s="27" t="n">
        <f aca="false">'PH - Tableau 1'!J32</f>
        <v>48</v>
      </c>
      <c r="C32" s="50" t="n">
        <f aca="false">(TOT!BR34*60)/TOT!AK34</f>
        <v>1.04365976691599</v>
      </c>
      <c r="D32" s="27" t="n">
        <f aca="false">VLOOKUP(C32,'DF - Tableau 2'!$A$3:$B$55,2)</f>
        <v>62</v>
      </c>
      <c r="E32" s="27" t="n">
        <f aca="false">IF(TOT!AK34&lt;400,IF(D32&gt;66,66,D32),D32)</f>
        <v>62</v>
      </c>
      <c r="F32" s="27" t="n">
        <f aca="false">IF(TOT!AK34&lt;200,IF(E32&gt;60,60,E32),E32)</f>
        <v>62</v>
      </c>
      <c r="G32" s="55" t="n">
        <f aca="false">(B32+F32)/2</f>
        <v>55</v>
      </c>
      <c r="H32" s="55" t="n">
        <f aca="false">IF(TOT!AN34&lt;13.4,IF(G32&gt;80,80,G32),G32)</f>
        <v>55</v>
      </c>
      <c r="I32" s="55" t="n">
        <f aca="false">IF(TOT!AN34&lt;11,IF(H32&gt;73,73,H32),H32)</f>
        <v>55</v>
      </c>
    </row>
    <row r="33" customFormat="false" ht="13" hidden="false" customHeight="true" outlineLevel="0" collapsed="false">
      <c r="A33" s="17" t="s">
        <v>451</v>
      </c>
      <c r="B33" s="27" t="n">
        <f aca="false">'PH - Tableau 1'!J33</f>
        <v>98</v>
      </c>
      <c r="C33" s="50" t="n">
        <f aca="false">(TOT!BR35*60)/TOT!AK35</f>
        <v>1.09449320845386</v>
      </c>
      <c r="D33" s="27" t="n">
        <f aca="false">VLOOKUP(C33,'DF - Tableau 2'!$A$3:$B$55,2)</f>
        <v>63</v>
      </c>
      <c r="E33" s="27" t="n">
        <f aca="false">IF(TOT!AK35&lt;400,IF(D33&gt;66,66,D33),D33)</f>
        <v>63</v>
      </c>
      <c r="F33" s="27" t="n">
        <f aca="false">IF(TOT!AK35&lt;200,IF(E33&gt;60,60,E33),E33)</f>
        <v>63</v>
      </c>
      <c r="G33" s="55" t="n">
        <f aca="false">(B33+F33)/2</f>
        <v>80.5</v>
      </c>
      <c r="H33" s="55" t="n">
        <f aca="false">IF(TOT!AN35&lt;13.4,IF(G33&gt;80,80,G33),G33)</f>
        <v>80.5</v>
      </c>
      <c r="I33" s="55" t="n">
        <f aca="false">IF(TOT!AN35&lt;11,IF(H33&gt;73,73,H33),H33)</f>
        <v>80.5</v>
      </c>
    </row>
    <row r="34" customFormat="false" ht="13" hidden="false" customHeight="true" outlineLevel="0" collapsed="false">
      <c r="A34" s="17" t="s">
        <v>457</v>
      </c>
      <c r="B34" s="27" t="n">
        <f aca="false">'PH - Tableau 1'!J34</f>
        <v>62</v>
      </c>
      <c r="C34" s="50" t="n">
        <f aca="false">(TOT!BR36*60)/TOT!AK36</f>
        <v>1.69507486580657</v>
      </c>
      <c r="D34" s="27" t="n">
        <f aca="false">VLOOKUP(C34,'DF - Tableau 2'!$A$3:$B$55,2)</f>
        <v>78</v>
      </c>
      <c r="E34" s="27" t="n">
        <f aca="false">IF(TOT!AK36&lt;400,IF(D34&gt;66,66,D34),D34)</f>
        <v>78</v>
      </c>
      <c r="F34" s="27" t="n">
        <f aca="false">IF(TOT!AK36&lt;200,IF(E34&gt;60,60,E34),E34)</f>
        <v>78</v>
      </c>
      <c r="G34" s="55" t="n">
        <f aca="false">(B34+F34)/2</f>
        <v>70</v>
      </c>
      <c r="H34" s="55" t="n">
        <f aca="false">IF(TOT!AN36&lt;13.4,IF(G34&gt;80,80,G34),G34)</f>
        <v>70</v>
      </c>
      <c r="I34" s="55" t="n">
        <f aca="false">IF(TOT!AN36&lt;11,IF(H34&gt;73,73,H34),H34)</f>
        <v>70</v>
      </c>
    </row>
    <row r="35" customFormat="false" ht="13" hidden="false" customHeight="true" outlineLevel="0" collapsed="false">
      <c r="A35" s="17" t="s">
        <v>462</v>
      </c>
      <c r="B35" s="27" t="n">
        <f aca="false">'PH - Tableau 1'!J35</f>
        <v>47</v>
      </c>
      <c r="C35" s="50" t="n">
        <f aca="false">(TOT!BR37*60)/TOT!AK37</f>
        <v>0</v>
      </c>
      <c r="D35" s="27" t="n">
        <f aca="false">VLOOKUP(C35,'DF - Tableau 2'!$A$3:$B$55,2)</f>
        <v>47</v>
      </c>
      <c r="E35" s="27" t="n">
        <f aca="false">IF(TOT!AK37&lt;400,IF(D35&gt;66,66,D35),D35)</f>
        <v>47</v>
      </c>
      <c r="F35" s="27" t="n">
        <f aca="false">IF(TOT!AK37&lt;200,IF(E35&gt;60,60,E35),E35)</f>
        <v>47</v>
      </c>
      <c r="G35" s="55" t="n">
        <f aca="false">(B35+F35)/2</f>
        <v>47</v>
      </c>
      <c r="H35" s="55" t="n">
        <f aca="false">IF(TOT!AN37&lt;13.4,IF(G35&gt;80,80,G35),G35)</f>
        <v>47</v>
      </c>
      <c r="I35" s="55" t="n">
        <f aca="false">IF(TOT!AN37&lt;11,IF(H35&gt;73,73,H35),H35)</f>
        <v>47</v>
      </c>
    </row>
    <row r="36" customFormat="false" ht="13" hidden="false" customHeight="true" outlineLevel="0" collapsed="false">
      <c r="A36" s="17" t="s">
        <v>467</v>
      </c>
      <c r="B36" s="27" t="n">
        <f aca="false">'PH - Tableau 1'!J36</f>
        <v>86</v>
      </c>
      <c r="C36" s="50" t="n">
        <f aca="false">(TOT!BR38*60)/TOT!AK38</f>
        <v>1.03869653767821</v>
      </c>
      <c r="D36" s="27" t="n">
        <f aca="false">VLOOKUP(C36,'DF - Tableau 2'!$A$3:$B$55,2)</f>
        <v>62</v>
      </c>
      <c r="E36" s="27" t="n">
        <f aca="false">IF(TOT!AK38&lt;400,IF(D36&gt;66,66,D36),D36)</f>
        <v>62</v>
      </c>
      <c r="F36" s="27" t="n">
        <f aca="false">IF(TOT!AK38&lt;200,IF(E36&gt;60,60,E36),E36)</f>
        <v>62</v>
      </c>
      <c r="G36" s="55" t="n">
        <f aca="false">(B36+F36)/2</f>
        <v>74</v>
      </c>
      <c r="H36" s="55" t="n">
        <f aca="false">IF(TOT!AN38&lt;13.4,IF(G36&gt;80,80,G36),G36)</f>
        <v>74</v>
      </c>
      <c r="I36" s="55" t="n">
        <f aca="false">IF(TOT!AN38&lt;11,IF(H36&gt;73,73,H36),H36)</f>
        <v>74</v>
      </c>
    </row>
    <row r="37" customFormat="false" ht="13" hidden="false" customHeight="true" outlineLevel="0" collapsed="false">
      <c r="A37" s="17" t="s">
        <v>471</v>
      </c>
      <c r="B37" s="27" t="n">
        <f aca="false">'PH - Tableau 1'!J37</f>
        <v>65</v>
      </c>
      <c r="C37" s="50" t="n">
        <f aca="false">(TOT!BR39*60)/TOT!AK39</f>
        <v>1.67223742540067</v>
      </c>
      <c r="D37" s="27" t="n">
        <f aca="false">VLOOKUP(C37,'DF - Tableau 2'!$A$3:$B$55,2)</f>
        <v>78</v>
      </c>
      <c r="E37" s="27" t="n">
        <f aca="false">IF(TOT!AK39&lt;400,IF(D37&gt;66,66,D37),D37)</f>
        <v>78</v>
      </c>
      <c r="F37" s="27" t="n">
        <f aca="false">IF(TOT!AK39&lt;200,IF(E37&gt;60,60,E37),E37)</f>
        <v>78</v>
      </c>
      <c r="G37" s="55" t="n">
        <f aca="false">(B37+F37)/2</f>
        <v>71.5</v>
      </c>
      <c r="H37" s="55" t="n">
        <f aca="false">IF(TOT!AN39&lt;13.4,IF(G37&gt;80,80,G37),G37)</f>
        <v>71.5</v>
      </c>
      <c r="I37" s="55" t="n">
        <f aca="false">IF(TOT!AN39&lt;11,IF(H37&gt;73,73,H37),H37)</f>
        <v>71.5</v>
      </c>
    </row>
    <row r="38" customFormat="false" ht="13" hidden="false" customHeight="true" outlineLevel="0" collapsed="false">
      <c r="A38" s="17" t="s">
        <v>476</v>
      </c>
      <c r="B38" s="27" t="n">
        <f aca="false">'PH - Tableau 1'!J38</f>
        <v>65</v>
      </c>
      <c r="C38" s="50" t="n">
        <f aca="false">(TOT!BR40*60)/TOT!AK40</f>
        <v>1.80556716542673</v>
      </c>
      <c r="D38" s="27" t="n">
        <f aca="false">VLOOKUP(C38,'DF - Tableau 2'!$A$3:$B$55,2)</f>
        <v>81</v>
      </c>
      <c r="E38" s="27" t="n">
        <f aca="false">IF(TOT!AK40&lt;400,IF(D38&gt;66,66,D38),D38)</f>
        <v>81</v>
      </c>
      <c r="F38" s="27" t="n">
        <f aca="false">IF(TOT!AK40&lt;200,IF(E38&gt;60,60,E38),E38)</f>
        <v>81</v>
      </c>
      <c r="G38" s="55" t="n">
        <f aca="false">(B38+F38)/2</f>
        <v>73</v>
      </c>
      <c r="H38" s="55" t="n">
        <f aca="false">IF(TOT!AN40&lt;13.4,IF(G38&gt;80,80,G38),G38)</f>
        <v>73</v>
      </c>
      <c r="I38" s="55" t="n">
        <f aca="false">IF(TOT!AN40&lt;11,IF(H38&gt;73,73,H38),H38)</f>
        <v>73</v>
      </c>
    </row>
    <row r="39" customFormat="false" ht="13" hidden="false" customHeight="true" outlineLevel="0" collapsed="false">
      <c r="A39" s="17" t="s">
        <v>480</v>
      </c>
      <c r="B39" s="27" t="n">
        <f aca="false">'PH - Tableau 1'!J39</f>
        <v>65</v>
      </c>
      <c r="C39" s="50" t="n">
        <f aca="false">(TOT!BR41*60)/TOT!AK41</f>
        <v>0.506044419454595</v>
      </c>
      <c r="D39" s="27" t="n">
        <f aca="false">VLOOKUP(C39,'DF - Tableau 2'!$A$3:$B$55,2)</f>
        <v>50</v>
      </c>
      <c r="E39" s="27" t="n">
        <f aca="false">IF(TOT!AK41&lt;400,IF(D39&gt;66,66,D39),D39)</f>
        <v>50</v>
      </c>
      <c r="F39" s="27" t="n">
        <f aca="false">IF(TOT!AK41&lt;200,IF(E39&gt;60,60,E39),E39)</f>
        <v>50</v>
      </c>
      <c r="G39" s="55" t="n">
        <f aca="false">(B39+F39)/2</f>
        <v>57.5</v>
      </c>
      <c r="H39" s="55" t="n">
        <f aca="false">IF(TOT!AN41&lt;13.4,IF(G39&gt;80,80,G39),G39)</f>
        <v>57.5</v>
      </c>
      <c r="I39" s="55" t="n">
        <f aca="false">IF(TOT!AN41&lt;11,IF(H39&gt;73,73,H39),H39)</f>
        <v>57.5</v>
      </c>
    </row>
    <row r="40" customFormat="false" ht="13" hidden="false" customHeight="true" outlineLevel="0" collapsed="false">
      <c r="A40" s="17" t="s">
        <v>485</v>
      </c>
      <c r="B40" s="27" t="n">
        <f aca="false">'PH - Tableau 1'!J40</f>
        <v>90</v>
      </c>
      <c r="C40" s="50" t="n">
        <f aca="false">(TOT!BR42*60)/TOT!AK42</f>
        <v>0.93532002234378</v>
      </c>
      <c r="D40" s="27" t="n">
        <f aca="false">VLOOKUP(C40,'DF - Tableau 2'!$A$3:$B$55,2)</f>
        <v>59</v>
      </c>
      <c r="E40" s="27" t="n">
        <f aca="false">IF(TOT!AK42&lt;400,IF(D40&gt;66,66,D40),D40)</f>
        <v>59</v>
      </c>
      <c r="F40" s="27" t="n">
        <f aca="false">IF(TOT!AK42&lt;200,IF(E40&gt;60,60,E40),E40)</f>
        <v>59</v>
      </c>
      <c r="G40" s="55" t="n">
        <f aca="false">(B40+F40)/2</f>
        <v>74.5</v>
      </c>
      <c r="H40" s="55" t="n">
        <f aca="false">IF(TOT!AN42&lt;13.4,IF(G40&gt;80,80,G40),G40)</f>
        <v>74.5</v>
      </c>
      <c r="I40" s="55" t="n">
        <f aca="false">IF(TOT!AN42&lt;11,IF(H40&gt;73,73,H40),H40)</f>
        <v>74.5</v>
      </c>
    </row>
    <row r="41" customFormat="false" ht="13" hidden="false" customHeight="true" outlineLevel="0" collapsed="false">
      <c r="A41" s="17" t="s">
        <v>491</v>
      </c>
      <c r="B41" s="27" t="n">
        <f aca="false">'PH - Tableau 1'!J41</f>
        <v>59</v>
      </c>
      <c r="C41" s="50" t="n">
        <f aca="false">(TOT!BR43*60)/TOT!AK43</f>
        <v>2.59167604049491</v>
      </c>
      <c r="D41" s="27" t="n">
        <f aca="false">VLOOKUP(C41,'DF - Tableau 2'!$A$3:$B$55,2)</f>
        <v>93</v>
      </c>
      <c r="E41" s="27" t="n">
        <f aca="false">IF(TOT!AK43&lt;400,IF(D41&gt;66,66,D41),D41)</f>
        <v>66</v>
      </c>
      <c r="F41" s="27" t="n">
        <f aca="false">IF(TOT!AK43&lt;200,IF(E41&gt;60,60,E41),E41)</f>
        <v>66</v>
      </c>
      <c r="G41" s="55" t="n">
        <f aca="false">(B41+F41)/2</f>
        <v>62.5</v>
      </c>
      <c r="H41" s="55" t="n">
        <f aca="false">IF(TOT!AN43&lt;13.4,IF(G41&gt;80,80,G41),G41)</f>
        <v>62.5</v>
      </c>
      <c r="I41" s="55" t="n">
        <f aca="false">IF(TOT!AN43&lt;11,IF(H41&gt;73,73,H41),H41)</f>
        <v>62.5</v>
      </c>
    </row>
    <row r="42" customFormat="false" ht="13" hidden="false" customHeight="true" outlineLevel="0" collapsed="false">
      <c r="A42" s="17" t="s">
        <v>496</v>
      </c>
      <c r="B42" s="27" t="n">
        <f aca="false">'PH - Tableau 1'!J42</f>
        <v>57</v>
      </c>
      <c r="C42" s="50" t="n">
        <f aca="false">(TOT!BR44*60)/TOT!AK44</f>
        <v>1.10178569326571</v>
      </c>
      <c r="D42" s="27" t="n">
        <f aca="false">VLOOKUP(C42,'DF - Tableau 2'!$A$3:$B$55,2)</f>
        <v>64</v>
      </c>
      <c r="E42" s="27" t="n">
        <f aca="false">IF(TOT!AK44&lt;400,IF(D42&gt;66,66,D42),D42)</f>
        <v>64</v>
      </c>
      <c r="F42" s="27" t="n">
        <f aca="false">IF(TOT!AK44&lt;200,IF(E42&gt;60,60,E42),E42)</f>
        <v>64</v>
      </c>
      <c r="G42" s="55" t="n">
        <f aca="false">(B42+F42)/2</f>
        <v>60.5</v>
      </c>
      <c r="H42" s="55" t="n">
        <f aca="false">IF(TOT!AN44&lt;13.4,IF(G42&gt;80,80,G42),G42)</f>
        <v>60.5</v>
      </c>
      <c r="I42" s="55" t="n">
        <f aca="false">IF(TOT!AN44&lt;11,IF(H42&gt;73,73,H42),H42)</f>
        <v>60.5</v>
      </c>
    </row>
    <row r="43" customFormat="false" ht="13" hidden="false" customHeight="true" outlineLevel="0" collapsed="false">
      <c r="A43" s="17" t="s">
        <v>501</v>
      </c>
      <c r="B43" s="27" t="n">
        <f aca="false">'PH - Tableau 1'!J43</f>
        <v>62</v>
      </c>
      <c r="C43" s="50" t="n">
        <f aca="false">(TOT!BR45*60)/TOT!AK45</f>
        <v>1.78076004903542</v>
      </c>
      <c r="D43" s="27" t="n">
        <f aca="false">VLOOKUP(C43,'DF - Tableau 2'!$A$3:$B$55,2)</f>
        <v>80</v>
      </c>
      <c r="E43" s="27" t="n">
        <f aca="false">IF(TOT!AK45&lt;400,IF(D43&gt;66,66,D43),D43)</f>
        <v>80</v>
      </c>
      <c r="F43" s="27" t="n">
        <f aca="false">IF(TOT!AK45&lt;200,IF(E43&gt;60,60,E43),E43)</f>
        <v>80</v>
      </c>
      <c r="G43" s="55" t="n">
        <f aca="false">(B43+F43)/2</f>
        <v>71</v>
      </c>
      <c r="H43" s="55" t="n">
        <f aca="false">IF(TOT!AN45&lt;13.4,IF(G43&gt;80,80,G43),G43)</f>
        <v>71</v>
      </c>
      <c r="I43" s="55" t="n">
        <f aca="false">IF(TOT!AN45&lt;11,IF(H43&gt;73,73,H43),H43)</f>
        <v>71</v>
      </c>
    </row>
    <row r="44" customFormat="false" ht="13" hidden="false" customHeight="true" outlineLevel="0" collapsed="false">
      <c r="A44" s="17" t="s">
        <v>507</v>
      </c>
      <c r="B44" s="27" t="n">
        <f aca="false">'PH - Tableau 1'!J44</f>
        <v>56</v>
      </c>
      <c r="C44" s="50" t="n">
        <f aca="false">(TOT!BR46*60)/TOT!AK46</f>
        <v>2.09693736779178</v>
      </c>
      <c r="D44" s="27" t="n">
        <f aca="false">VLOOKUP(C44,'DF - Tableau 2'!$A$3:$B$55,2)</f>
        <v>86</v>
      </c>
      <c r="E44" s="27" t="n">
        <f aca="false">IF(TOT!AK46&lt;400,IF(D44&gt;66,66,D44),D44)</f>
        <v>86</v>
      </c>
      <c r="F44" s="27" t="n">
        <f aca="false">IF(TOT!AK46&lt;200,IF(E44&gt;60,60,E44),E44)</f>
        <v>86</v>
      </c>
      <c r="G44" s="55" t="n">
        <f aca="false">(B44+F44)/2</f>
        <v>71</v>
      </c>
      <c r="H44" s="55" t="n">
        <f aca="false">IF(TOT!AN46&lt;13.4,IF(G44&gt;80,80,G44),G44)</f>
        <v>71</v>
      </c>
      <c r="I44" s="55" t="n">
        <f aca="false">IF(TOT!AN46&lt;11,IF(H44&gt;73,73,H44),H44)</f>
        <v>71</v>
      </c>
    </row>
    <row r="45" customFormat="false" ht="13" hidden="false" customHeight="true" outlineLevel="0" collapsed="false">
      <c r="A45" s="17" t="s">
        <v>512</v>
      </c>
      <c r="B45" s="27" t="n">
        <f aca="false">'PH - Tableau 1'!J45</f>
        <v>75</v>
      </c>
      <c r="C45" s="50" t="n">
        <f aca="false">(TOT!BR47*60)/TOT!AK47</f>
        <v>1.18721461187215</v>
      </c>
      <c r="D45" s="27" t="n">
        <f aca="false">VLOOKUP(C45,'DF - Tableau 2'!$A$3:$B$55,2)</f>
        <v>66</v>
      </c>
      <c r="E45" s="27" t="n">
        <f aca="false">IF(TOT!AK47&lt;400,IF(D45&gt;66,66,D45),D45)</f>
        <v>66</v>
      </c>
      <c r="F45" s="27" t="n">
        <f aca="false">IF(TOT!AK47&lt;200,IF(E45&gt;60,60,E45),E45)</f>
        <v>66</v>
      </c>
      <c r="G45" s="55" t="n">
        <f aca="false">(B45+F45)/2</f>
        <v>70.5</v>
      </c>
      <c r="H45" s="55" t="n">
        <f aca="false">IF(TOT!AN47&lt;13.4,IF(G45&gt;80,80,G45),G45)</f>
        <v>70.5</v>
      </c>
      <c r="I45" s="55" t="n">
        <f aca="false">IF(TOT!AN47&lt;11,IF(H45&gt;73,73,H45),H45)</f>
        <v>70.5</v>
      </c>
    </row>
    <row r="46" customFormat="false" ht="13" hidden="false" customHeight="true" outlineLevel="0" collapsed="false">
      <c r="A46" s="17" t="s">
        <v>516</v>
      </c>
      <c r="B46" s="27" t="n">
        <f aca="false">'PH - Tableau 1'!J46</f>
        <v>60</v>
      </c>
      <c r="C46" s="50" t="n">
        <f aca="false">(TOT!BR48*60)/TOT!AK48</f>
        <v>5.2863436123348</v>
      </c>
      <c r="D46" s="27" t="n">
        <f aca="false">VLOOKUP(C46,'DF - Tableau 2'!$A$3:$B$55,2)</f>
        <v>99</v>
      </c>
      <c r="E46" s="27" t="n">
        <f aca="false">IF(TOT!AK48&lt;400,IF(D46&gt;66,66,D46),D46)</f>
        <v>66</v>
      </c>
      <c r="F46" s="27" t="n">
        <f aca="false">IF(TOT!AK48&lt;200,IF(E46&gt;60,60,E46),E46)</f>
        <v>60</v>
      </c>
      <c r="G46" s="55" t="n">
        <f aca="false">(B46+F46)/2</f>
        <v>60</v>
      </c>
      <c r="H46" s="55" t="n">
        <f aca="false">IF(TOT!AN48&lt;13.4,IF(G46&gt;80,80,G46),G46)</f>
        <v>60</v>
      </c>
      <c r="I46" s="55" t="n">
        <f aca="false">IF(TOT!AN48&lt;11,IF(H46&gt;73,73,H46),H46)</f>
        <v>60</v>
      </c>
    </row>
    <row r="47" customFormat="false" ht="13" hidden="false" customHeight="true" outlineLevel="0" collapsed="false">
      <c r="A47" s="17" t="s">
        <v>520</v>
      </c>
      <c r="B47" s="27" t="n">
        <f aca="false">'PH - Tableau 1'!J47</f>
        <v>60</v>
      </c>
      <c r="C47" s="50" t="n">
        <f aca="false">(TOT!BR49*60)/TOT!AK49</f>
        <v>2.27920227920228</v>
      </c>
      <c r="D47" s="27" t="n">
        <f aca="false">VLOOKUP(C47,'DF - Tableau 2'!$A$3:$B$55,2)</f>
        <v>89</v>
      </c>
      <c r="E47" s="27" t="n">
        <f aca="false">IF(TOT!AK49&lt;400,IF(D47&gt;66,66,D47),D47)</f>
        <v>66</v>
      </c>
      <c r="F47" s="27" t="n">
        <f aca="false">IF(TOT!AK49&lt;200,IF(E47&gt;60,60,E47),E47)</f>
        <v>60</v>
      </c>
      <c r="G47" s="55" t="n">
        <f aca="false">(B47+F47)/2</f>
        <v>60</v>
      </c>
      <c r="H47" s="55" t="n">
        <f aca="false">IF(TOT!AN49&lt;13.4,IF(G47&gt;80,80,G47),G47)</f>
        <v>60</v>
      </c>
      <c r="I47" s="55" t="n">
        <f aca="false">IF(TOT!AN49&lt;11,IF(H47&gt;73,73,H47),H47)</f>
        <v>60</v>
      </c>
    </row>
    <row r="48" customFormat="false" ht="13" hidden="false" customHeight="true" outlineLevel="0" collapsed="false">
      <c r="A48" s="17" t="s">
        <v>525</v>
      </c>
      <c r="B48" s="27" t="n">
        <f aca="false">'PH - Tableau 1'!J48</f>
        <v>60</v>
      </c>
      <c r="C48" s="50" t="n">
        <f aca="false">(TOT!BR50*60)/TOT!AK50</f>
        <v>1.05479050688541</v>
      </c>
      <c r="D48" s="27" t="n">
        <f aca="false">VLOOKUP(C48,'DF - Tableau 2'!$A$3:$B$55,2)</f>
        <v>62</v>
      </c>
      <c r="E48" s="27" t="n">
        <f aca="false">IF(TOT!AK50&lt;400,IF(D48&gt;66,66,D48),D48)</f>
        <v>62</v>
      </c>
      <c r="F48" s="27" t="n">
        <f aca="false">IF(TOT!AK50&lt;200,IF(E48&gt;60,60,E48),E48)</f>
        <v>60</v>
      </c>
      <c r="G48" s="55" t="n">
        <f aca="false">(B48+F48)/2</f>
        <v>60</v>
      </c>
      <c r="H48" s="55" t="n">
        <f aca="false">IF(TOT!AN50&lt;13.4,IF(G48&gt;80,80,G48),G48)</f>
        <v>60</v>
      </c>
      <c r="I48" s="55" t="n">
        <f aca="false">IF(TOT!AN50&lt;11,IF(H48&gt;73,73,H48),H48)</f>
        <v>60</v>
      </c>
    </row>
    <row r="49" customFormat="false" ht="13" hidden="false" customHeight="true" outlineLevel="0" collapsed="false">
      <c r="A49" s="17" t="s">
        <v>528</v>
      </c>
      <c r="B49" s="27" t="n">
        <f aca="false">'PH - Tableau 1'!J49</f>
        <v>60</v>
      </c>
      <c r="C49" s="50" t="n">
        <f aca="false">(TOT!BR51*60)/TOT!AK51</f>
        <v>0.543150271575119</v>
      </c>
      <c r="D49" s="27" t="n">
        <f aca="false">VLOOKUP(C49,'DF - Tableau 2'!$A$3:$B$55,2)</f>
        <v>51</v>
      </c>
      <c r="E49" s="27" t="n">
        <f aca="false">IF(TOT!AK51&lt;400,IF(D49&gt;66,66,D49),D49)</f>
        <v>51</v>
      </c>
      <c r="F49" s="27" t="n">
        <f aca="false">IF(TOT!AK51&lt;200,IF(E49&gt;60,60,E49),E49)</f>
        <v>51</v>
      </c>
      <c r="G49" s="55" t="n">
        <f aca="false">(B49+F49)/2</f>
        <v>55.5</v>
      </c>
      <c r="H49" s="55" t="n">
        <f aca="false">IF(TOT!AN51&lt;13.4,IF(G49&gt;80,80,G49),G49)</f>
        <v>55.5</v>
      </c>
      <c r="I49" s="55" t="n">
        <f aca="false">IF(TOT!AN51&lt;11,IF(H49&gt;73,73,H49),H49)</f>
        <v>55.5</v>
      </c>
    </row>
    <row r="50" customFormat="false" ht="13" hidden="false" customHeight="true" outlineLevel="0" collapsed="false">
      <c r="A50" s="17" t="s">
        <v>534</v>
      </c>
      <c r="B50" s="27" t="n">
        <f aca="false">'PH - Tableau 1'!J50</f>
        <v>84</v>
      </c>
      <c r="C50" s="50" t="n">
        <f aca="false">(TOT!BR52*60)/TOT!AK52</f>
        <v>1.12263990474571</v>
      </c>
      <c r="D50" s="27" t="n">
        <f aca="false">VLOOKUP(C50,'DF - Tableau 2'!$A$3:$B$55,2)</f>
        <v>64</v>
      </c>
      <c r="E50" s="27" t="n">
        <f aca="false">IF(TOT!AK52&lt;400,IF(D50&gt;66,66,D50),D50)</f>
        <v>64</v>
      </c>
      <c r="F50" s="27" t="n">
        <f aca="false">IF(TOT!AK52&lt;200,IF(E50&gt;60,60,E50),E50)</f>
        <v>64</v>
      </c>
      <c r="G50" s="55" t="n">
        <f aca="false">(B50+F50)/2</f>
        <v>74</v>
      </c>
      <c r="H50" s="55" t="n">
        <f aca="false">IF(TOT!AN52&lt;13.4,IF(G50&gt;80,80,G50),G50)</f>
        <v>74</v>
      </c>
      <c r="I50" s="55" t="n">
        <f aca="false">IF(TOT!AN52&lt;11,IF(H50&gt;73,73,H50),H50)</f>
        <v>74</v>
      </c>
    </row>
    <row r="51" customFormat="false" ht="13" hidden="false" customHeight="true" outlineLevel="0" collapsed="false">
      <c r="A51" s="17" t="s">
        <v>539</v>
      </c>
      <c r="B51" s="27" t="n">
        <f aca="false">'PH - Tableau 1'!J51</f>
        <v>77</v>
      </c>
      <c r="C51" s="50" t="n">
        <f aca="false">(TOT!BR53*60)/TOT!AK53</f>
        <v>0.637262133057969</v>
      </c>
      <c r="D51" s="27" t="n">
        <f aca="false">VLOOKUP(C51,'DF - Tableau 2'!$A$3:$B$55,2)</f>
        <v>52</v>
      </c>
      <c r="E51" s="27" t="n">
        <f aca="false">IF(TOT!AK53&lt;400,IF(D51&gt;66,66,D51),D51)</f>
        <v>52</v>
      </c>
      <c r="F51" s="27" t="n">
        <f aca="false">IF(TOT!AK53&lt;200,IF(E51&gt;60,60,E51),E51)</f>
        <v>52</v>
      </c>
      <c r="G51" s="55" t="n">
        <f aca="false">(B51+F51)/2</f>
        <v>64.5</v>
      </c>
      <c r="H51" s="55" t="n">
        <f aca="false">IF(TOT!AN53&lt;13.4,IF(G51&gt;80,80,G51),G51)</f>
        <v>64.5</v>
      </c>
      <c r="I51" s="55" t="n">
        <f aca="false">IF(TOT!AN53&lt;11,IF(H51&gt;73,73,H51),H51)</f>
        <v>64.5</v>
      </c>
    </row>
    <row r="52" customFormat="false" ht="13" hidden="false" customHeight="true" outlineLevel="0" collapsed="false">
      <c r="A52" s="17" t="s">
        <v>542</v>
      </c>
      <c r="B52" s="27" t="n">
        <f aca="false">'PH - Tableau 1'!J52</f>
        <v>56</v>
      </c>
      <c r="C52" s="50" t="n">
        <f aca="false">(TOT!BR54*60)/TOT!AK54</f>
        <v>1.1840482390023</v>
      </c>
      <c r="D52" s="27" t="n">
        <f aca="false">VLOOKUP(C52,'DF - Tableau 2'!$A$3:$B$55,2)</f>
        <v>66</v>
      </c>
      <c r="E52" s="27" t="n">
        <f aca="false">IF(TOT!AK54&lt;400,IF(D52&gt;66,66,D52),D52)</f>
        <v>66</v>
      </c>
      <c r="F52" s="27" t="n">
        <f aca="false">IF(TOT!AK54&lt;200,IF(E52&gt;60,60,E52),E52)</f>
        <v>66</v>
      </c>
      <c r="G52" s="55" t="n">
        <f aca="false">(B52+F52)/2</f>
        <v>61</v>
      </c>
      <c r="H52" s="55" t="n">
        <f aca="false">IF(TOT!AN54&lt;13.4,IF(G52&gt;80,80,G52),G52)</f>
        <v>61</v>
      </c>
      <c r="I52" s="55" t="n">
        <f aca="false">IF(TOT!AN54&lt;11,IF(H52&gt;73,73,H52),H52)</f>
        <v>61</v>
      </c>
    </row>
    <row r="53" customFormat="false" ht="13" hidden="false" customHeight="true" outlineLevel="0" collapsed="false">
      <c r="A53" s="17" t="s">
        <v>548</v>
      </c>
      <c r="B53" s="27" t="n">
        <f aca="false">'PH - Tableau 1'!J53</f>
        <v>70</v>
      </c>
      <c r="C53" s="50" t="n">
        <f aca="false">(TOT!BR55*60)/TOT!AK55</f>
        <v>1.54533881997686</v>
      </c>
      <c r="D53" s="27" t="n">
        <f aca="false">VLOOKUP(C53,'DF - Tableau 2'!$A$3:$B$55,2)</f>
        <v>75</v>
      </c>
      <c r="E53" s="27" t="n">
        <f aca="false">IF(TOT!AK55&lt;400,IF(D53&gt;66,66,D53),D53)</f>
        <v>75</v>
      </c>
      <c r="F53" s="27" t="n">
        <f aca="false">IF(TOT!AK55&lt;200,IF(E53&gt;60,60,E53),E53)</f>
        <v>75</v>
      </c>
      <c r="G53" s="55" t="n">
        <f aca="false">(B53+F53)/2</f>
        <v>72.5</v>
      </c>
      <c r="H53" s="55" t="n">
        <f aca="false">IF(TOT!AN55&lt;13.4,IF(G53&gt;80,80,G53),G53)</f>
        <v>72.5</v>
      </c>
      <c r="I53" s="55" t="n">
        <f aca="false">IF(TOT!AN55&lt;11,IF(H53&gt;73,73,H53),H53)</f>
        <v>72.5</v>
      </c>
    </row>
    <row r="54" customFormat="false" ht="13" hidden="false" customHeight="true" outlineLevel="0" collapsed="false">
      <c r="A54" s="17" t="s">
        <v>552</v>
      </c>
      <c r="B54" s="27" t="n">
        <f aca="false">'PH - Tableau 1'!J54</f>
        <v>47</v>
      </c>
      <c r="C54" s="50" t="n">
        <f aca="false">(TOT!BR56*60)/TOT!AK56</f>
        <v>3.81760339342516</v>
      </c>
      <c r="D54" s="27" t="n">
        <f aca="false">VLOOKUP(C54,'DF - Tableau 2'!$A$3:$B$55,2)</f>
        <v>99</v>
      </c>
      <c r="E54" s="27" t="n">
        <f aca="false">IF(TOT!AK56&lt;400,IF(D54&gt;66,66,D54),D54)</f>
        <v>66</v>
      </c>
      <c r="F54" s="27" t="n">
        <f aca="false">IF(TOT!AK56&lt;200,IF(E54&gt;60,60,E54),E54)</f>
        <v>60</v>
      </c>
      <c r="G54" s="55" t="n">
        <f aca="false">(B54+F54)/2</f>
        <v>53.5</v>
      </c>
      <c r="H54" s="55" t="n">
        <f aca="false">IF(TOT!AN56&lt;13.4,IF(G54&gt;80,80,G54),G54)</f>
        <v>53.5</v>
      </c>
      <c r="I54" s="55" t="n">
        <f aca="false">IF(TOT!AN56&lt;11,IF(H54&gt;73,73,H54),H54)</f>
        <v>53.5</v>
      </c>
    </row>
    <row r="55" customFormat="false" ht="13" hidden="false" customHeight="true" outlineLevel="0" collapsed="false">
      <c r="A55" s="17" t="s">
        <v>556</v>
      </c>
      <c r="B55" s="27" t="n">
        <f aca="false">'PH - Tableau 1'!J55</f>
        <v>63</v>
      </c>
      <c r="C55" s="50" t="n">
        <f aca="false">(TOT!BR57*60)/TOT!AK57</f>
        <v>1.49974142389243</v>
      </c>
      <c r="D55" s="27" t="n">
        <f aca="false">VLOOKUP(C55,'DF - Tableau 2'!$A$3:$B$55,2)</f>
        <v>73</v>
      </c>
      <c r="E55" s="27" t="n">
        <f aca="false">IF(TOT!AK57&lt;400,IF(D55&gt;66,66,D55),D55)</f>
        <v>73</v>
      </c>
      <c r="F55" s="27" t="n">
        <f aca="false">IF(TOT!AK57&lt;200,IF(E55&gt;60,60,E55),E55)</f>
        <v>73</v>
      </c>
      <c r="G55" s="55" t="n">
        <f aca="false">(B55+F55)/2</f>
        <v>68</v>
      </c>
      <c r="H55" s="55" t="n">
        <f aca="false">IF(TOT!AN57&lt;13.4,IF(G55&gt;80,80,G55),G55)</f>
        <v>68</v>
      </c>
      <c r="I55" s="55" t="n">
        <f aca="false">IF(TOT!AN57&lt;11,IF(H55&gt;73,73,H55),H55)</f>
        <v>68</v>
      </c>
    </row>
    <row r="56" customFormat="false" ht="13" hidden="false" customHeight="true" outlineLevel="0" collapsed="false">
      <c r="A56" s="17" t="s">
        <v>560</v>
      </c>
      <c r="B56" s="27" t="n">
        <f aca="false">'PH - Tableau 1'!J56</f>
        <v>94</v>
      </c>
      <c r="C56" s="50" t="n">
        <f aca="false">(TOT!BR58*60)/TOT!AK58</f>
        <v>0.732721883705861</v>
      </c>
      <c r="D56" s="27" t="n">
        <f aca="false">VLOOKUP(C56,'DF - Tableau 2'!$A$3:$B$55,2)</f>
        <v>54</v>
      </c>
      <c r="E56" s="27" t="n">
        <f aca="false">IF(TOT!AK58&lt;400,IF(D56&gt;66,66,D56),D56)</f>
        <v>54</v>
      </c>
      <c r="F56" s="27" t="n">
        <f aca="false">IF(TOT!AK58&lt;200,IF(E56&gt;60,60,E56),E56)</f>
        <v>54</v>
      </c>
      <c r="G56" s="55" t="n">
        <f aca="false">(B56+F56)/2</f>
        <v>74</v>
      </c>
      <c r="H56" s="55" t="n">
        <f aca="false">IF(TOT!AN58&lt;13.4,IF(G56&gt;80,80,G56),G56)</f>
        <v>74</v>
      </c>
      <c r="I56" s="55" t="n">
        <f aca="false">IF(TOT!AN58&lt;11,IF(H56&gt;73,73,H56),H56)</f>
        <v>74</v>
      </c>
    </row>
    <row r="57" customFormat="false" ht="13" hidden="false" customHeight="true" outlineLevel="0" collapsed="false">
      <c r="A57" s="17" t="s">
        <v>565</v>
      </c>
      <c r="B57" s="27" t="n">
        <f aca="false">'PH - Tableau 1'!J57</f>
        <v>60</v>
      </c>
      <c r="C57" s="50" t="n">
        <f aca="false">(TOT!BR59*60)/TOT!AK59</f>
        <v>1.3437849944009</v>
      </c>
      <c r="D57" s="27" t="n">
        <f aca="false">VLOOKUP(C57,'DF - Tableau 2'!$A$3:$B$55,2)</f>
        <v>70</v>
      </c>
      <c r="E57" s="27" t="n">
        <f aca="false">IF(TOT!AK59&lt;400,IF(D57&gt;66,66,D57),D57)</f>
        <v>66</v>
      </c>
      <c r="F57" s="27" t="n">
        <f aca="false">IF(TOT!AK59&lt;200,IF(E57&gt;60,60,E57),E57)</f>
        <v>60</v>
      </c>
      <c r="G57" s="55" t="n">
        <f aca="false">(B57+F57)/2</f>
        <v>60</v>
      </c>
      <c r="H57" s="55" t="n">
        <f aca="false">IF(TOT!AN59&lt;13.4,IF(G57&gt;80,80,G57),G57)</f>
        <v>60</v>
      </c>
      <c r="I57" s="55" t="n">
        <f aca="false">IF(TOT!AN59&lt;11,IF(H57&gt;73,73,H57),H57)</f>
        <v>60</v>
      </c>
    </row>
    <row r="58" customFormat="false" ht="13" hidden="false" customHeight="true" outlineLevel="0" collapsed="false">
      <c r="A58" s="17" t="s">
        <v>569</v>
      </c>
      <c r="B58" s="27" t="n">
        <f aca="false">'PH - Tableau 1'!J58</f>
        <v>61</v>
      </c>
      <c r="C58" s="50" t="n">
        <f aca="false">(TOT!BR60*60)/TOT!AK60</f>
        <v>1.41389503276351</v>
      </c>
      <c r="D58" s="27" t="n">
        <f aca="false">VLOOKUP(C58,'DF - Tableau 2'!$A$3:$B$55,2)</f>
        <v>71</v>
      </c>
      <c r="E58" s="27" t="n">
        <f aca="false">IF(TOT!AK60&lt;400,IF(D58&gt;66,66,D58),D58)</f>
        <v>71</v>
      </c>
      <c r="F58" s="27" t="n">
        <f aca="false">IF(TOT!AK60&lt;200,IF(E58&gt;60,60,E58),E58)</f>
        <v>71</v>
      </c>
      <c r="G58" s="55" t="n">
        <f aca="false">(B58+F58)/2</f>
        <v>66</v>
      </c>
      <c r="H58" s="55" t="n">
        <f aca="false">IF(TOT!AN60&lt;13.4,IF(G58&gt;80,80,G58),G58)</f>
        <v>66</v>
      </c>
      <c r="I58" s="55" t="n">
        <f aca="false">IF(TOT!AN60&lt;11,IF(H58&gt;73,73,H58),H58)</f>
        <v>66</v>
      </c>
    </row>
    <row r="59" customFormat="false" ht="13" hidden="false" customHeight="true" outlineLevel="0" collapsed="false">
      <c r="A59" s="17" t="s">
        <v>574</v>
      </c>
      <c r="B59" s="27" t="n">
        <f aca="false">'PH - Tableau 1'!J59</f>
        <v>56</v>
      </c>
      <c r="C59" s="50" t="n">
        <f aca="false">(TOT!BR61*60)/TOT!AK61</f>
        <v>0.426001893341751</v>
      </c>
      <c r="D59" s="27" t="n">
        <f aca="false">VLOOKUP(C59,'DF - Tableau 2'!$A$3:$B$55,2)</f>
        <v>49</v>
      </c>
      <c r="E59" s="27" t="n">
        <f aca="false">IF(TOT!AK61&lt;400,IF(D59&gt;66,66,D59),D59)</f>
        <v>49</v>
      </c>
      <c r="F59" s="27" t="n">
        <f aca="false">IF(TOT!AK61&lt;200,IF(E59&gt;60,60,E59),E59)</f>
        <v>49</v>
      </c>
      <c r="G59" s="55" t="n">
        <f aca="false">(B59+F59)/2</f>
        <v>52.5</v>
      </c>
      <c r="H59" s="55" t="n">
        <f aca="false">IF(TOT!AN61&lt;13.4,IF(G59&gt;80,80,G59),G59)</f>
        <v>52.5</v>
      </c>
      <c r="I59" s="55" t="n">
        <f aca="false">IF(TOT!AN61&lt;11,IF(H59&gt;73,73,H59),H59)</f>
        <v>52.5</v>
      </c>
    </row>
    <row r="60" customFormat="false" ht="13" hidden="false" customHeight="true" outlineLevel="0" collapsed="false">
      <c r="A60" s="17" t="s">
        <v>579</v>
      </c>
      <c r="B60" s="27" t="n">
        <f aca="false">'PH - Tableau 1'!J60</f>
        <v>97</v>
      </c>
      <c r="C60" s="50" t="n">
        <f aca="false">(TOT!BR62*60)/TOT!AK62</f>
        <v>0.841596695953728</v>
      </c>
      <c r="D60" s="27" t="n">
        <f aca="false">VLOOKUP(C60,'DF - Tableau 2'!$A$3:$B$55,2)</f>
        <v>57</v>
      </c>
      <c r="E60" s="27" t="n">
        <f aca="false">IF(TOT!AK62&lt;400,IF(D60&gt;66,66,D60),D60)</f>
        <v>57</v>
      </c>
      <c r="F60" s="27" t="n">
        <f aca="false">IF(TOT!AK62&lt;200,IF(E60&gt;60,60,E60),E60)</f>
        <v>57</v>
      </c>
      <c r="G60" s="55" t="n">
        <f aca="false">(B60+F60)/2</f>
        <v>77</v>
      </c>
      <c r="H60" s="55" t="n">
        <f aca="false">IF(TOT!AN62&lt;13.4,IF(G60&gt;80,80,G60),G60)</f>
        <v>77</v>
      </c>
      <c r="I60" s="55" t="n">
        <f aca="false">IF(TOT!AN62&lt;11,IF(H60&gt;73,73,H60),H60)</f>
        <v>77</v>
      </c>
    </row>
    <row r="61" customFormat="false" ht="13" hidden="false" customHeight="true" outlineLevel="0" collapsed="false">
      <c r="A61" s="17" t="s">
        <v>584</v>
      </c>
      <c r="B61" s="27" t="n">
        <f aca="false">'PH - Tableau 1'!J61</f>
        <v>60</v>
      </c>
      <c r="C61" s="50" t="n">
        <f aca="false">(TOT!BR63*60)/TOT!AK63</f>
        <v>0.529957308994538</v>
      </c>
      <c r="D61" s="27" t="n">
        <f aca="false">VLOOKUP(C61,'DF - Tableau 2'!$A$3:$B$55,2)</f>
        <v>50</v>
      </c>
      <c r="E61" s="27" t="n">
        <f aca="false">IF(TOT!AK63&lt;400,IF(D61&gt;66,66,D61),D61)</f>
        <v>50</v>
      </c>
      <c r="F61" s="27" t="n">
        <f aca="false">IF(TOT!AK63&lt;200,IF(E61&gt;60,60,E61),E61)</f>
        <v>50</v>
      </c>
      <c r="G61" s="55" t="n">
        <f aca="false">(B61+F61)/2</f>
        <v>55</v>
      </c>
      <c r="H61" s="55" t="n">
        <f aca="false">IF(TOT!AN63&lt;13.4,IF(G61&gt;80,80,G61),G61)</f>
        <v>55</v>
      </c>
      <c r="I61" s="55" t="n">
        <f aca="false">IF(TOT!AN63&lt;11,IF(H61&gt;73,73,H61),H61)</f>
        <v>55</v>
      </c>
    </row>
    <row r="62" customFormat="false" ht="13" hidden="false" customHeight="true" outlineLevel="0" collapsed="false">
      <c r="A62" s="17" t="s">
        <v>588</v>
      </c>
      <c r="B62" s="27" t="n">
        <f aca="false">'PH - Tableau 1'!J62</f>
        <v>58</v>
      </c>
      <c r="C62" s="50" t="n">
        <f aca="false">(TOT!BR64*60)/TOT!AK64</f>
        <v>1.51250727166958</v>
      </c>
      <c r="D62" s="27" t="n">
        <f aca="false">VLOOKUP(C62,'DF - Tableau 2'!$A$3:$B$55,2)</f>
        <v>74</v>
      </c>
      <c r="E62" s="27" t="n">
        <f aca="false">IF(TOT!AK64&lt;400,IF(D62&gt;66,66,D62),D62)</f>
        <v>74</v>
      </c>
      <c r="F62" s="27" t="n">
        <f aca="false">IF(TOT!AK64&lt;200,IF(E62&gt;60,60,E62),E62)</f>
        <v>74</v>
      </c>
      <c r="G62" s="55" t="n">
        <f aca="false">(B62+F62)/2</f>
        <v>66</v>
      </c>
      <c r="H62" s="55" t="n">
        <f aca="false">IF(TOT!AN64&lt;13.4,IF(G62&gt;80,80,G62),G62)</f>
        <v>66</v>
      </c>
      <c r="I62" s="55" t="n">
        <f aca="false">IF(TOT!AN64&lt;11,IF(H62&gt;73,73,H62),H62)</f>
        <v>66</v>
      </c>
    </row>
    <row r="63" customFormat="false" ht="13" hidden="false" customHeight="true" outlineLevel="0" collapsed="false">
      <c r="A63" s="17" t="s">
        <v>594</v>
      </c>
      <c r="B63" s="27" t="n">
        <f aca="false">'PH - Tableau 1'!J63</f>
        <v>84</v>
      </c>
      <c r="C63" s="50" t="n">
        <f aca="false">(TOT!BR65*60)/TOT!AK65</f>
        <v>0.976592776313742</v>
      </c>
      <c r="D63" s="27" t="n">
        <f aca="false">VLOOKUP(C63,'DF - Tableau 2'!$A$3:$B$55,2)</f>
        <v>60</v>
      </c>
      <c r="E63" s="27" t="n">
        <f aca="false">IF(TOT!AK65&lt;400,IF(D63&gt;66,66,D63),D63)</f>
        <v>60</v>
      </c>
      <c r="F63" s="27" t="n">
        <f aca="false">IF(TOT!AK65&lt;200,IF(E63&gt;60,60,E63),E63)</f>
        <v>60</v>
      </c>
      <c r="G63" s="55" t="n">
        <f aca="false">(B63+F63)/2</f>
        <v>72</v>
      </c>
      <c r="H63" s="55" t="n">
        <f aca="false">IF(TOT!AN65&lt;13.4,IF(G63&gt;80,80,G63),G63)</f>
        <v>72</v>
      </c>
      <c r="I63" s="55" t="n">
        <f aca="false">IF(TOT!AN65&lt;11,IF(H63&gt;73,73,H63),H63)</f>
        <v>72</v>
      </c>
    </row>
    <row r="64" customFormat="false" ht="13" hidden="false" customHeight="true" outlineLevel="0" collapsed="false">
      <c r="A64" s="17" t="s">
        <v>598</v>
      </c>
      <c r="B64" s="27" t="n">
        <f aca="false">'PH - Tableau 1'!J64</f>
        <v>55</v>
      </c>
      <c r="C64" s="50" t="n">
        <f aca="false">(TOT!BR66*60)/TOT!AK66</f>
        <v>2.01539538138556</v>
      </c>
      <c r="D64" s="27" t="n">
        <f aca="false">VLOOKUP(C64,'DF - Tableau 2'!$A$3:$B$55,2)</f>
        <v>85</v>
      </c>
      <c r="E64" s="27" t="n">
        <f aca="false">IF(TOT!AK66&lt;400,IF(D64&gt;66,66,D64),D64)</f>
        <v>66</v>
      </c>
      <c r="F64" s="27" t="n">
        <f aca="false">IF(TOT!AK66&lt;200,IF(E64&gt;60,60,E64),E64)</f>
        <v>66</v>
      </c>
      <c r="G64" s="55" t="n">
        <f aca="false">(B64+F64)/2</f>
        <v>60.5</v>
      </c>
      <c r="H64" s="55" t="n">
        <f aca="false">IF(TOT!AN66&lt;13.4,IF(G64&gt;80,80,G64),G64)</f>
        <v>60.5</v>
      </c>
      <c r="I64" s="55" t="n">
        <f aca="false">IF(TOT!AN66&lt;11,IF(H64&gt;73,73,H64),H64)</f>
        <v>60.5</v>
      </c>
    </row>
    <row r="65" customFormat="false" ht="13" hidden="false" customHeight="true" outlineLevel="0" collapsed="false">
      <c r="A65" s="17" t="s">
        <v>603</v>
      </c>
      <c r="B65" s="27" t="n">
        <f aca="false">'PH - Tableau 1'!J65</f>
        <v>87</v>
      </c>
      <c r="C65" s="50" t="n">
        <f aca="false">(TOT!BR67*60)/TOT!AK67</f>
        <v>0.679373466691829</v>
      </c>
      <c r="D65" s="27" t="n">
        <f aca="false">VLOOKUP(C65,'DF - Tableau 2'!$A$3:$B$55,2)</f>
        <v>53</v>
      </c>
      <c r="E65" s="27" t="n">
        <f aca="false">IF(TOT!AK67&lt;400,IF(D65&gt;66,66,D65),D65)</f>
        <v>53</v>
      </c>
      <c r="F65" s="27" t="n">
        <f aca="false">IF(TOT!AK67&lt;200,IF(E65&gt;60,60,E65),E65)</f>
        <v>53</v>
      </c>
      <c r="G65" s="55" t="n">
        <f aca="false">(B65+F65)/2</f>
        <v>70</v>
      </c>
      <c r="H65" s="55" t="n">
        <f aca="false">IF(TOT!AN67&lt;13.4,IF(G65&gt;80,80,G65),G65)</f>
        <v>70</v>
      </c>
      <c r="I65" s="55" t="n">
        <f aca="false">IF(TOT!AN67&lt;11,IF(H65&gt;73,73,H65),H65)</f>
        <v>70</v>
      </c>
    </row>
    <row r="66" customFormat="false" ht="13" hidden="false" customHeight="true" outlineLevel="0" collapsed="false">
      <c r="A66" s="17" t="s">
        <v>610</v>
      </c>
      <c r="B66" s="27" t="n">
        <f aca="false">'PH - Tableau 1'!J66</f>
        <v>63</v>
      </c>
      <c r="C66" s="50" t="n">
        <f aca="false">(TOT!BR68*60)/TOT!AK68</f>
        <v>1.69385194479297</v>
      </c>
      <c r="D66" s="27" t="n">
        <f aca="false">VLOOKUP(C66,'DF - Tableau 2'!$A$3:$B$55,2)</f>
        <v>78</v>
      </c>
      <c r="E66" s="27" t="n">
        <f aca="false">IF(TOT!AK68&lt;400,IF(D66&gt;66,66,D66),D66)</f>
        <v>78</v>
      </c>
      <c r="F66" s="27" t="n">
        <f aca="false">IF(TOT!AK68&lt;200,IF(E66&gt;60,60,E66),E66)</f>
        <v>78</v>
      </c>
      <c r="G66" s="55" t="n">
        <f aca="false">(B66+F66)/2</f>
        <v>70.5</v>
      </c>
      <c r="H66" s="55" t="n">
        <f aca="false">IF(TOT!AN68&lt;13.4,IF(G66&gt;80,80,G66),G66)</f>
        <v>70.5</v>
      </c>
      <c r="I66" s="55" t="n">
        <f aca="false">IF(TOT!AN68&lt;11,IF(H66&gt;73,73,H66),H66)</f>
        <v>70.5</v>
      </c>
    </row>
    <row r="67" customFormat="false" ht="13" hidden="false" customHeight="true" outlineLevel="0" collapsed="false">
      <c r="A67" s="17" t="s">
        <v>615</v>
      </c>
      <c r="B67" s="27" t="n">
        <f aca="false">'PH - Tableau 1'!J67</f>
        <v>56</v>
      </c>
      <c r="C67" s="50" t="n">
        <f aca="false">(TOT!BR69*60)/TOT!AK69</f>
        <v>1.56125767979762</v>
      </c>
      <c r="D67" s="27" t="n">
        <f aca="false">VLOOKUP(C67,'DF - Tableau 2'!$A$3:$B$55,2)</f>
        <v>75</v>
      </c>
      <c r="E67" s="27" t="n">
        <f aca="false">IF(TOT!AK69&lt;400,IF(D67&gt;66,66,D67),D67)</f>
        <v>75</v>
      </c>
      <c r="F67" s="27" t="n">
        <f aca="false">IF(TOT!AK69&lt;200,IF(E67&gt;60,60,E67),E67)</f>
        <v>75</v>
      </c>
      <c r="G67" s="55" t="n">
        <f aca="false">(B67+F67)/2</f>
        <v>65.5</v>
      </c>
      <c r="H67" s="55" t="n">
        <f aca="false">IF(TOT!AN69&lt;13.4,IF(G67&gt;80,80,G67),G67)</f>
        <v>65.5</v>
      </c>
      <c r="I67" s="55" t="n">
        <f aca="false">IF(TOT!AN69&lt;11,IF(H67&gt;73,73,H67),H67)</f>
        <v>65.5</v>
      </c>
    </row>
    <row r="68" customFormat="false" ht="13" hidden="false" customHeight="true" outlineLevel="0" collapsed="false">
      <c r="A68" s="17" t="s">
        <v>620</v>
      </c>
      <c r="B68" s="27" t="n">
        <f aca="false">'PH - Tableau 1'!J68</f>
        <v>47</v>
      </c>
      <c r="C68" s="50" t="n">
        <f aca="false">(TOT!BR70*60)/TOT!AK70</f>
        <v>0</v>
      </c>
      <c r="D68" s="27" t="n">
        <f aca="false">VLOOKUP(C68,'DF - Tableau 2'!$A$3:$B$55,2)</f>
        <v>47</v>
      </c>
      <c r="E68" s="27" t="n">
        <f aca="false">IF(TOT!AK70&lt;400,IF(D68&gt;66,66,D68),D68)</f>
        <v>47</v>
      </c>
      <c r="F68" s="27" t="n">
        <f aca="false">IF(TOT!AK70&lt;200,IF(E68&gt;60,60,E68),E68)</f>
        <v>47</v>
      </c>
      <c r="G68" s="55" t="n">
        <f aca="false">(B68+F68)/2</f>
        <v>47</v>
      </c>
      <c r="H68" s="55" t="n">
        <f aca="false">IF(TOT!AN70&lt;13.4,IF(G68&gt;80,80,G68),G68)</f>
        <v>47</v>
      </c>
      <c r="I68" s="55" t="n">
        <f aca="false">IF(TOT!AN70&lt;11,IF(H68&gt;73,73,H68),H68)</f>
        <v>47</v>
      </c>
    </row>
    <row r="69" customFormat="false" ht="13" hidden="false" customHeight="true" outlineLevel="0" collapsed="false">
      <c r="A69" s="17" t="s">
        <v>625</v>
      </c>
      <c r="B69" s="27" t="n">
        <f aca="false">'PH - Tableau 1'!J69</f>
        <v>70</v>
      </c>
      <c r="C69" s="50" t="n">
        <f aca="false">(TOT!BR71*60)/TOT!AK71</f>
        <v>1.05783181208793</v>
      </c>
      <c r="D69" s="27" t="n">
        <f aca="false">VLOOKUP(C69,'DF - Tableau 2'!$A$3:$B$55,2)</f>
        <v>62</v>
      </c>
      <c r="E69" s="27" t="n">
        <f aca="false">IF(TOT!AK71&lt;400,IF(D69&gt;66,66,D69),D69)</f>
        <v>62</v>
      </c>
      <c r="F69" s="27" t="n">
        <f aca="false">IF(TOT!AK71&lt;200,IF(E69&gt;60,60,E69),E69)</f>
        <v>62</v>
      </c>
      <c r="G69" s="55" t="n">
        <f aca="false">(B69+F69)/2</f>
        <v>66</v>
      </c>
      <c r="H69" s="55" t="n">
        <f aca="false">IF(TOT!AN71&lt;13.4,IF(G69&gt;80,80,G69),G69)</f>
        <v>66</v>
      </c>
      <c r="I69" s="55" t="n">
        <f aca="false">IF(TOT!AN71&lt;11,IF(H69&gt;73,73,H69),H69)</f>
        <v>66</v>
      </c>
    </row>
    <row r="70" customFormat="false" ht="13" hidden="false" customHeight="true" outlineLevel="0" collapsed="false">
      <c r="A70" s="17" t="s">
        <v>631</v>
      </c>
      <c r="B70" s="27" t="n">
        <f aca="false">'PH - Tableau 1'!J70</f>
        <v>70</v>
      </c>
      <c r="C70" s="50" t="n">
        <f aca="false">(TOT!BR72*60)/TOT!AK72</f>
        <v>0.954563533400257</v>
      </c>
      <c r="D70" s="27" t="n">
        <f aca="false">VLOOKUP(C70,'DF - Tableau 2'!$A$3:$B$55,2)</f>
        <v>60</v>
      </c>
      <c r="E70" s="27" t="n">
        <f aca="false">IF(TOT!AK72&lt;400,IF(D70&gt;66,66,D70),D70)</f>
        <v>60</v>
      </c>
      <c r="F70" s="27" t="n">
        <f aca="false">IF(TOT!AK72&lt;200,IF(E70&gt;60,60,E70),E70)</f>
        <v>60</v>
      </c>
      <c r="G70" s="55" t="n">
        <f aca="false">(B70+F70)/2</f>
        <v>65</v>
      </c>
      <c r="H70" s="55" t="n">
        <f aca="false">IF(TOT!AN72&lt;13.4,IF(G70&gt;80,80,G70),G70)</f>
        <v>65</v>
      </c>
      <c r="I70" s="55" t="n">
        <f aca="false">IF(TOT!AN72&lt;11,IF(H70&gt;73,73,H70),H70)</f>
        <v>65</v>
      </c>
    </row>
    <row r="71" customFormat="false" ht="13" hidden="false" customHeight="true" outlineLevel="0" collapsed="false">
      <c r="A71" s="17" t="s">
        <v>635</v>
      </c>
      <c r="B71" s="27" t="n">
        <f aca="false">'PH - Tableau 1'!J71</f>
        <v>47</v>
      </c>
      <c r="C71" s="50" t="n">
        <f aca="false">(TOT!BR73*60)/TOT!AK73</f>
        <v>0</v>
      </c>
      <c r="D71" s="27" t="n">
        <f aca="false">VLOOKUP(C71,'DF - Tableau 2'!$A$3:$B$55,2)</f>
        <v>47</v>
      </c>
      <c r="E71" s="27" t="n">
        <f aca="false">IF(TOT!AK73&lt;400,IF(D71&gt;66,66,D71),D71)</f>
        <v>47</v>
      </c>
      <c r="F71" s="27" t="n">
        <f aca="false">IF(TOT!AK73&lt;200,IF(E71&gt;60,60,E71),E71)</f>
        <v>47</v>
      </c>
      <c r="G71" s="55" t="n">
        <f aca="false">(B71+F71)/2</f>
        <v>47</v>
      </c>
      <c r="H71" s="55" t="n">
        <f aca="false">IF(TOT!AN73&lt;13.4,IF(G71&gt;80,80,G71),G71)</f>
        <v>47</v>
      </c>
      <c r="I71" s="55" t="n">
        <f aca="false">IF(TOT!AN73&lt;11,IF(H71&gt;73,73,H71),H71)</f>
        <v>47</v>
      </c>
    </row>
    <row r="72" customFormat="false" ht="13" hidden="false" customHeight="true" outlineLevel="0" collapsed="false">
      <c r="A72" s="17" t="s">
        <v>639</v>
      </c>
      <c r="B72" s="27" t="n">
        <f aca="false">'PH - Tableau 1'!J72</f>
        <v>88</v>
      </c>
      <c r="C72" s="50" t="n">
        <f aca="false">(TOT!BR74*60)/TOT!AK74</f>
        <v>0.759353494871723</v>
      </c>
      <c r="D72" s="27" t="n">
        <f aca="false">VLOOKUP(C72,'DF - Tableau 2'!$A$3:$B$55,2)</f>
        <v>55</v>
      </c>
      <c r="E72" s="27" t="n">
        <f aca="false">IF(TOT!AK74&lt;400,IF(D72&gt;66,66,D72),D72)</f>
        <v>55</v>
      </c>
      <c r="F72" s="27" t="n">
        <f aca="false">IF(TOT!AK74&lt;200,IF(E72&gt;60,60,E72),E72)</f>
        <v>55</v>
      </c>
      <c r="G72" s="55" t="n">
        <f aca="false">(B72+F72)/2</f>
        <v>71.5</v>
      </c>
      <c r="H72" s="55" t="n">
        <f aca="false">IF(TOT!AN74&lt;13.4,IF(G72&gt;80,80,G72),G72)</f>
        <v>71.5</v>
      </c>
      <c r="I72" s="55" t="n">
        <f aca="false">IF(TOT!AN74&lt;11,IF(H72&gt;73,73,H72),H72)</f>
        <v>71.5</v>
      </c>
    </row>
    <row r="73" customFormat="false" ht="13" hidden="false" customHeight="true" outlineLevel="0" collapsed="false">
      <c r="A73" s="17" t="s">
        <v>644</v>
      </c>
      <c r="B73" s="27" t="n">
        <f aca="false">'PH - Tableau 1'!J73</f>
        <v>60</v>
      </c>
      <c r="C73" s="50" t="n">
        <f aca="false">(TOT!BR75*60)/TOT!AK75</f>
        <v>2.5401484575654</v>
      </c>
      <c r="D73" s="27" t="n">
        <f aca="false">VLOOKUP(C73,'DF - Tableau 2'!$A$3:$B$55,2)</f>
        <v>93</v>
      </c>
      <c r="E73" s="27" t="n">
        <f aca="false">IF(TOT!AK75&lt;400,IF(D73&gt;66,66,D73),D73)</f>
        <v>93</v>
      </c>
      <c r="F73" s="27" t="n">
        <f aca="false">IF(TOT!AK75&lt;200,IF(E73&gt;60,60,E73),E73)</f>
        <v>93</v>
      </c>
      <c r="G73" s="55" t="n">
        <f aca="false">(B73+F73)/2</f>
        <v>76.5</v>
      </c>
      <c r="H73" s="55" t="n">
        <f aca="false">IF(TOT!AN75&lt;13.4,IF(G73&gt;80,80,G73),G73)</f>
        <v>76.5</v>
      </c>
      <c r="I73" s="55" t="n">
        <f aca="false">IF(TOT!AN75&lt;11,IF(H73&gt;73,73,H73),H73)</f>
        <v>76.5</v>
      </c>
    </row>
    <row r="74" customFormat="false" ht="13" hidden="false" customHeight="true" outlineLevel="0" collapsed="false">
      <c r="A74" s="17" t="s">
        <v>649</v>
      </c>
      <c r="B74" s="27" t="n">
        <f aca="false">'PH - Tableau 1'!J74</f>
        <v>77</v>
      </c>
      <c r="C74" s="50" t="n">
        <f aca="false">(TOT!BR76*60)/TOT!AK76</f>
        <v>1.08205590622182</v>
      </c>
      <c r="D74" s="27" t="n">
        <f aca="false">VLOOKUP(C74,'DF - Tableau 2'!$A$3:$B$55,2)</f>
        <v>63</v>
      </c>
      <c r="E74" s="27" t="n">
        <f aca="false">IF(TOT!AK76&lt;400,IF(D74&gt;66,66,D74),D74)</f>
        <v>63</v>
      </c>
      <c r="F74" s="27" t="n">
        <f aca="false">IF(TOT!AK76&lt;200,IF(E74&gt;60,60,E74),E74)</f>
        <v>63</v>
      </c>
      <c r="G74" s="55" t="n">
        <f aca="false">(B74+F74)/2</f>
        <v>70</v>
      </c>
      <c r="H74" s="55" t="n">
        <f aca="false">IF(TOT!AN76&lt;13.4,IF(G74&gt;80,80,G74),G74)</f>
        <v>70</v>
      </c>
      <c r="I74" s="55" t="n">
        <f aca="false">IF(TOT!AN76&lt;11,IF(H74&gt;73,73,H74),H74)</f>
        <v>70</v>
      </c>
    </row>
    <row r="75" customFormat="false" ht="13" hidden="false" customHeight="true" outlineLevel="0" collapsed="false">
      <c r="A75" s="17" t="s">
        <v>654</v>
      </c>
      <c r="B75" s="27" t="n">
        <f aca="false">'PH - Tableau 1'!J75</f>
        <v>63</v>
      </c>
      <c r="C75" s="50" t="n">
        <f aca="false">(TOT!BR77*60)/TOT!AK77</f>
        <v>1.78909974415134</v>
      </c>
      <c r="D75" s="27" t="n">
        <f aca="false">VLOOKUP(C75,'DF - Tableau 2'!$A$3:$B$55,2)</f>
        <v>80</v>
      </c>
      <c r="E75" s="27" t="n">
        <f aca="false">IF(TOT!AK77&lt;400,IF(D75&gt;66,66,D75),D75)</f>
        <v>80</v>
      </c>
      <c r="F75" s="27" t="n">
        <f aca="false">IF(TOT!AK77&lt;200,IF(E75&gt;60,60,E75),E75)</f>
        <v>80</v>
      </c>
      <c r="G75" s="55" t="n">
        <f aca="false">(B75+F75)/2</f>
        <v>71.5</v>
      </c>
      <c r="H75" s="55" t="n">
        <f aca="false">IF(TOT!AN77&lt;13.4,IF(G75&gt;80,80,G75),G75)</f>
        <v>71.5</v>
      </c>
      <c r="I75" s="55" t="n">
        <f aca="false">IF(TOT!AN77&lt;11,IF(H75&gt;73,73,H75),H75)</f>
        <v>71.5</v>
      </c>
    </row>
    <row r="76" customFormat="false" ht="13" hidden="false" customHeight="true" outlineLevel="0" collapsed="false">
      <c r="A76" s="17" t="s">
        <v>659</v>
      </c>
      <c r="B76" s="27" t="n">
        <f aca="false">'PH - Tableau 1'!J76</f>
        <v>62</v>
      </c>
      <c r="C76" s="50" t="n">
        <f aca="false">(TOT!BR78*60)/TOT!AK78</f>
        <v>0.89346036648423</v>
      </c>
      <c r="D76" s="27" t="n">
        <f aca="false">VLOOKUP(C76,'DF - Tableau 2'!$A$3:$B$55,2)</f>
        <v>58</v>
      </c>
      <c r="E76" s="27" t="n">
        <f aca="false">IF(TOT!AK78&lt;400,IF(D76&gt;66,66,D76),D76)</f>
        <v>58</v>
      </c>
      <c r="F76" s="27" t="n">
        <f aca="false">IF(TOT!AK78&lt;200,IF(E76&gt;60,60,E76),E76)</f>
        <v>58</v>
      </c>
      <c r="G76" s="55" t="n">
        <f aca="false">(B76+F76)/2</f>
        <v>60</v>
      </c>
      <c r="H76" s="55" t="n">
        <f aca="false">IF(TOT!AN78&lt;13.4,IF(G76&gt;80,80,G76),G76)</f>
        <v>60</v>
      </c>
      <c r="I76" s="55" t="n">
        <f aca="false">IF(TOT!AN78&lt;11,IF(H76&gt;73,73,H76),H76)</f>
        <v>60</v>
      </c>
    </row>
    <row r="77" customFormat="false" ht="13" hidden="false" customHeight="true" outlineLevel="0" collapsed="false">
      <c r="A77" s="17" t="s">
        <v>664</v>
      </c>
      <c r="B77" s="27" t="n">
        <f aca="false">'PH - Tableau 1'!J77</f>
        <v>47</v>
      </c>
      <c r="C77" s="50" t="n">
        <f aca="false">(TOT!BR79*60)/TOT!AK79</f>
        <v>2.57576531915986</v>
      </c>
      <c r="D77" s="27" t="n">
        <f aca="false">VLOOKUP(C77,'DF - Tableau 2'!$A$3:$B$55,2)</f>
        <v>93</v>
      </c>
      <c r="E77" s="27" t="n">
        <f aca="false">IF(TOT!AK79&lt;400,IF(D77&gt;66,66,D77),D77)</f>
        <v>93</v>
      </c>
      <c r="F77" s="27" t="n">
        <f aca="false">IF(TOT!AK79&lt;200,IF(E77&gt;60,60,E77),E77)</f>
        <v>93</v>
      </c>
      <c r="G77" s="55" t="n">
        <f aca="false">(B77+F77)/2</f>
        <v>70</v>
      </c>
      <c r="H77" s="55" t="n">
        <f aca="false">IF(TOT!AN79&lt;13.4,IF(G77&gt;80,80,G77),G77)</f>
        <v>70</v>
      </c>
      <c r="I77" s="55" t="n">
        <f aca="false">IF(TOT!AN79&lt;11,IF(H77&gt;73,73,H77),H77)</f>
        <v>70</v>
      </c>
    </row>
    <row r="78" customFormat="false" ht="13" hidden="false" customHeight="true" outlineLevel="0" collapsed="false">
      <c r="A78" s="17" t="s">
        <v>669</v>
      </c>
      <c r="B78" s="27" t="n">
        <f aca="false">'PH - Tableau 1'!J78</f>
        <v>52</v>
      </c>
      <c r="C78" s="50" t="n">
        <f aca="false">(TOT!BR80*60)/TOT!AK80</f>
        <v>1.48878813870854</v>
      </c>
      <c r="D78" s="27" t="n">
        <f aca="false">VLOOKUP(C78,'DF - Tableau 2'!$A$3:$B$55,2)</f>
        <v>73</v>
      </c>
      <c r="E78" s="27" t="n">
        <f aca="false">IF(TOT!AK80&lt;400,IF(D78&gt;66,66,D78),D78)</f>
        <v>73</v>
      </c>
      <c r="F78" s="27" t="n">
        <f aca="false">IF(TOT!AK80&lt;200,IF(E78&gt;60,60,E78),E78)</f>
        <v>73</v>
      </c>
      <c r="G78" s="55" t="n">
        <f aca="false">(B78+F78)/2</f>
        <v>62.5</v>
      </c>
      <c r="H78" s="55" t="n">
        <f aca="false">IF(TOT!AN80&lt;13.4,IF(G78&gt;80,80,G78),G78)</f>
        <v>62.5</v>
      </c>
      <c r="I78" s="55" t="n">
        <f aca="false">IF(TOT!AN80&lt;11,IF(H78&gt;73,73,H78),H78)</f>
        <v>62.5</v>
      </c>
    </row>
    <row r="79" customFormat="false" ht="13" hidden="false" customHeight="true" outlineLevel="0" collapsed="false">
      <c r="A79" s="17" t="s">
        <v>674</v>
      </c>
      <c r="B79" s="27" t="n">
        <f aca="false">'PH - Tableau 1'!J79</f>
        <v>60</v>
      </c>
      <c r="C79" s="50" t="n">
        <f aca="false">(TOT!BR81*60)/TOT!AK81</f>
        <v>0</v>
      </c>
      <c r="D79" s="27" t="n">
        <f aca="false">VLOOKUP(C79,'DF - Tableau 2'!$A$3:$B$55,2)</f>
        <v>47</v>
      </c>
      <c r="E79" s="27" t="n">
        <f aca="false">IF(TOT!AK81&lt;400,IF(D79&gt;66,66,D79),D79)</f>
        <v>47</v>
      </c>
      <c r="F79" s="27" t="n">
        <f aca="false">IF(TOT!AK81&lt;200,IF(E79&gt;60,60,E79),E79)</f>
        <v>47</v>
      </c>
      <c r="G79" s="55" t="n">
        <f aca="false">(B79+F79)/2</f>
        <v>53.5</v>
      </c>
      <c r="H79" s="55" t="n">
        <f aca="false">IF(TOT!AN81&lt;13.4,IF(G79&gt;80,80,G79),G79)</f>
        <v>53.5</v>
      </c>
      <c r="I79" s="55" t="n">
        <f aca="false">IF(TOT!AN81&lt;11,IF(H79&gt;73,73,H79),H79)</f>
        <v>53.5</v>
      </c>
    </row>
    <row r="80" customFormat="false" ht="13" hidden="false" customHeight="true" outlineLevel="0" collapsed="false">
      <c r="A80" s="17" t="s">
        <v>679</v>
      </c>
      <c r="B80" s="27" t="n">
        <f aca="false">'PH - Tableau 1'!J80</f>
        <v>47</v>
      </c>
      <c r="C80" s="50" t="n">
        <f aca="false">(TOT!BR82*60)/TOT!AK82</f>
        <v>1.09974033908657</v>
      </c>
      <c r="D80" s="27" t="n">
        <f aca="false">VLOOKUP(C80,'DF - Tableau 2'!$A$3:$B$55,2)</f>
        <v>63</v>
      </c>
      <c r="E80" s="27" t="n">
        <f aca="false">IF(TOT!AK82&lt;400,IF(D80&gt;66,66,D80),D80)</f>
        <v>63</v>
      </c>
      <c r="F80" s="27" t="n">
        <f aca="false">IF(TOT!AK82&lt;200,IF(E80&gt;60,60,E80),E80)</f>
        <v>60</v>
      </c>
      <c r="G80" s="55" t="n">
        <f aca="false">(B80+F80)/2</f>
        <v>53.5</v>
      </c>
      <c r="H80" s="55" t="n">
        <f aca="false">IF(TOT!AN82&lt;13.4,IF(G80&gt;80,80,G80),G80)</f>
        <v>53.5</v>
      </c>
      <c r="I80" s="55" t="n">
        <f aca="false">IF(TOT!AN82&lt;11,IF(H80&gt;73,73,H80),H80)</f>
        <v>53.5</v>
      </c>
    </row>
    <row r="81" customFormat="false" ht="13" hidden="false" customHeight="true" outlineLevel="0" collapsed="false">
      <c r="A81" s="17" t="s">
        <v>683</v>
      </c>
      <c r="B81" s="27" t="n">
        <f aca="false">'PH - Tableau 1'!J81</f>
        <v>89</v>
      </c>
      <c r="C81" s="50" t="n">
        <f aca="false">(TOT!BR83*60)/TOT!AK83</f>
        <v>1.85659411011524</v>
      </c>
      <c r="D81" s="27" t="n">
        <f aca="false">VLOOKUP(C81,'DF - Tableau 2'!$A$3:$B$55,2)</f>
        <v>82</v>
      </c>
      <c r="E81" s="27" t="n">
        <f aca="false">IF(TOT!AK83&lt;400,IF(D81&gt;66,66,D81),D81)</f>
        <v>82</v>
      </c>
      <c r="F81" s="27" t="n">
        <f aca="false">IF(TOT!AK83&lt;200,IF(E81&gt;60,60,E81),E81)</f>
        <v>82</v>
      </c>
      <c r="G81" s="55" t="n">
        <f aca="false">(B81+F81)/2</f>
        <v>85.5</v>
      </c>
      <c r="H81" s="55" t="n">
        <f aca="false">IF(TOT!AN83&lt;13.4,IF(G81&gt;80,80,G81),G81)</f>
        <v>80</v>
      </c>
      <c r="I81" s="55" t="n">
        <f aca="false">IF(TOT!AN83&lt;11,IF(H81&gt;73,73,H81),H81)</f>
        <v>80</v>
      </c>
    </row>
    <row r="82" customFormat="false" ht="13" hidden="false" customHeight="true" outlineLevel="0" collapsed="false">
      <c r="A82" s="17" t="s">
        <v>687</v>
      </c>
      <c r="B82" s="27" t="n">
        <f aca="false">'PH - Tableau 1'!J82</f>
        <v>75</v>
      </c>
      <c r="C82" s="50" t="n">
        <f aca="false">(TOT!BR84*60)/TOT!AK84</f>
        <v>3.1496062992126</v>
      </c>
      <c r="D82" s="27" t="n">
        <f aca="false">VLOOKUP(C82,'DF - Tableau 2'!$A$3:$B$55,2)</f>
        <v>96</v>
      </c>
      <c r="E82" s="27" t="n">
        <f aca="false">IF(TOT!AK84&lt;400,IF(D82&gt;66,66,D82),D82)</f>
        <v>96</v>
      </c>
      <c r="F82" s="27" t="n">
        <f aca="false">IF(TOT!AK84&lt;200,IF(E82&gt;60,60,E82),E82)</f>
        <v>96</v>
      </c>
      <c r="G82" s="55" t="n">
        <f aca="false">(B82+F82)/2</f>
        <v>85.5</v>
      </c>
      <c r="H82" s="55" t="n">
        <f aca="false">IF(TOT!AN84&lt;13.4,IF(G82&gt;80,80,G82),G82)</f>
        <v>85.5</v>
      </c>
      <c r="I82" s="55" t="n">
        <f aca="false">IF(TOT!AN84&lt;11,IF(H82&gt;73,73,H82),H82)</f>
        <v>85.5</v>
      </c>
    </row>
    <row r="83" customFormat="false" ht="13" hidden="false" customHeight="true" outlineLevel="0" collapsed="false">
      <c r="A83" s="17" t="s">
        <v>691</v>
      </c>
      <c r="B83" s="27" t="n">
        <f aca="false">'PH - Tableau 1'!J83</f>
        <v>78</v>
      </c>
      <c r="C83" s="50" t="n">
        <f aca="false">(TOT!BR85*60)/TOT!AK85</f>
        <v>2.34581174860717</v>
      </c>
      <c r="D83" s="27" t="n">
        <f aca="false">VLOOKUP(C83,'DF - Tableau 2'!$A$3:$B$55,2)</f>
        <v>90</v>
      </c>
      <c r="E83" s="27" t="n">
        <f aca="false">IF(TOT!AK85&lt;400,IF(D83&gt;66,66,D83),D83)</f>
        <v>90</v>
      </c>
      <c r="F83" s="27" t="n">
        <f aca="false">IF(TOT!AK85&lt;200,IF(E83&gt;60,60,E83),E83)</f>
        <v>90</v>
      </c>
      <c r="G83" s="55" t="n">
        <f aca="false">(B83+F83)/2</f>
        <v>84</v>
      </c>
      <c r="H83" s="55" t="n">
        <f aca="false">IF(TOT!AN85&lt;13.4,IF(G83&gt;80,80,G83),G83)</f>
        <v>80</v>
      </c>
      <c r="I83" s="55" t="n">
        <f aca="false">IF(TOT!AN85&lt;11,IF(H83&gt;73,73,H83),H83)</f>
        <v>73</v>
      </c>
    </row>
    <row r="84" customFormat="false" ht="13" hidden="false" customHeight="true" outlineLevel="0" collapsed="false">
      <c r="A84" s="17" t="s">
        <v>697</v>
      </c>
      <c r="B84" s="27" t="n">
        <f aca="false">'PH - Tableau 1'!J84</f>
        <v>49</v>
      </c>
      <c r="C84" s="50" t="n">
        <f aca="false">(TOT!BR86*60)/TOT!AK86</f>
        <v>1.85137567498071</v>
      </c>
      <c r="D84" s="27" t="n">
        <f aca="false">VLOOKUP(C84,'DF - Tableau 2'!$A$3:$B$55,2)</f>
        <v>82</v>
      </c>
      <c r="E84" s="27" t="n">
        <f aca="false">IF(TOT!AK86&lt;400,IF(D84&gt;66,66,D84),D84)</f>
        <v>66</v>
      </c>
      <c r="F84" s="27" t="n">
        <f aca="false">IF(TOT!AK86&lt;200,IF(E84&gt;60,60,E84),E84)</f>
        <v>60</v>
      </c>
      <c r="G84" s="55" t="n">
        <f aca="false">(B84+F84)/2</f>
        <v>54.5</v>
      </c>
      <c r="H84" s="55" t="n">
        <f aca="false">IF(TOT!AN86&lt;13.4,IF(G84&gt;80,80,G84),G84)</f>
        <v>54.5</v>
      </c>
      <c r="I84" s="55" t="n">
        <f aca="false">IF(TOT!AN86&lt;11,IF(H84&gt;73,73,H84),H84)</f>
        <v>54.5</v>
      </c>
    </row>
    <row r="85" customFormat="false" ht="13" hidden="false" customHeight="true" outlineLevel="0" collapsed="false">
      <c r="A85" s="17" t="s">
        <v>702</v>
      </c>
      <c r="B85" s="27" t="n">
        <f aca="false">'PH - Tableau 1'!J85</f>
        <v>90</v>
      </c>
      <c r="C85" s="50" t="n">
        <f aca="false">(TOT!BR87*60)/TOT!AK87</f>
        <v>0.689219458962725</v>
      </c>
      <c r="D85" s="27" t="n">
        <f aca="false">VLOOKUP(C85,'DF - Tableau 2'!$A$3:$B$55,2)</f>
        <v>53</v>
      </c>
      <c r="E85" s="27" t="n">
        <f aca="false">IF(TOT!AK87&lt;400,IF(D85&gt;66,66,D85),D85)</f>
        <v>53</v>
      </c>
      <c r="F85" s="27" t="n">
        <f aca="false">IF(TOT!AK87&lt;200,IF(E85&gt;60,60,E85),E85)</f>
        <v>53</v>
      </c>
      <c r="G85" s="55" t="n">
        <f aca="false">(B85+F85)/2</f>
        <v>71.5</v>
      </c>
      <c r="H85" s="55" t="n">
        <f aca="false">IF(TOT!AN87&lt;13.4,IF(G85&gt;80,80,G85),G85)</f>
        <v>71.5</v>
      </c>
      <c r="I85" s="55" t="n">
        <f aca="false">IF(TOT!AN87&lt;11,IF(H85&gt;73,73,H85),H85)</f>
        <v>71.5</v>
      </c>
    </row>
    <row r="86" customFormat="false" ht="13" hidden="false" customHeight="true" outlineLevel="0" collapsed="false">
      <c r="A86" s="17" t="s">
        <v>706</v>
      </c>
      <c r="B86" s="27" t="n">
        <f aca="false">'PH - Tableau 1'!J86</f>
        <v>77</v>
      </c>
      <c r="C86" s="50" t="n">
        <f aca="false">(TOT!BR88*60)/TOT!AK88</f>
        <v>0.786455488803937</v>
      </c>
      <c r="D86" s="27" t="n">
        <f aca="false">VLOOKUP(C86,'DF - Tableau 2'!$A$3:$B$55,2)</f>
        <v>56</v>
      </c>
      <c r="E86" s="27" t="n">
        <f aca="false">IF(TOT!AK88&lt;400,IF(D86&gt;66,66,D86),D86)</f>
        <v>56</v>
      </c>
      <c r="F86" s="27" t="n">
        <f aca="false">IF(TOT!AK88&lt;200,IF(E86&gt;60,60,E86),E86)</f>
        <v>56</v>
      </c>
      <c r="G86" s="55" t="n">
        <f aca="false">(B86+F86)/2</f>
        <v>66.5</v>
      </c>
      <c r="H86" s="55" t="n">
        <f aca="false">IF(TOT!AN88&lt;13.4,IF(G86&gt;80,80,G86),G86)</f>
        <v>66.5</v>
      </c>
      <c r="I86" s="55" t="n">
        <f aca="false">IF(TOT!AN88&lt;11,IF(H86&gt;73,73,H86),H86)</f>
        <v>66.5</v>
      </c>
    </row>
    <row r="87" customFormat="false" ht="13" hidden="false" customHeight="true" outlineLevel="0" collapsed="false">
      <c r="A87" s="17" t="s">
        <v>711</v>
      </c>
      <c r="B87" s="27" t="n">
        <f aca="false">'PH - Tableau 1'!J87</f>
        <v>79</v>
      </c>
      <c r="C87" s="50" t="n">
        <f aca="false">(TOT!BR89*60)/TOT!AK89</f>
        <v>1.38878585100231</v>
      </c>
      <c r="D87" s="27" t="n">
        <f aca="false">VLOOKUP(C87,'DF - Tableau 2'!$A$3:$B$55,2)</f>
        <v>71</v>
      </c>
      <c r="E87" s="27" t="n">
        <f aca="false">IF(TOT!AK89&lt;400,IF(D87&gt;66,66,D87),D87)</f>
        <v>71</v>
      </c>
      <c r="F87" s="27" t="n">
        <f aca="false">IF(TOT!AK89&lt;200,IF(E87&gt;60,60,E87),E87)</f>
        <v>71</v>
      </c>
      <c r="G87" s="55" t="n">
        <f aca="false">(B87+F87)/2</f>
        <v>75</v>
      </c>
      <c r="H87" s="55" t="n">
        <f aca="false">IF(TOT!AN89&lt;13.4,IF(G87&gt;80,80,G87),G87)</f>
        <v>75</v>
      </c>
      <c r="I87" s="55" t="n">
        <f aca="false">IF(TOT!AN89&lt;11,IF(H87&gt;73,73,H87),H87)</f>
        <v>75</v>
      </c>
    </row>
    <row r="88" customFormat="false" ht="13" hidden="false" customHeight="true" outlineLevel="0" collapsed="false">
      <c r="A88" s="17" t="s">
        <v>716</v>
      </c>
      <c r="B88" s="27" t="n">
        <f aca="false">'PH - Tableau 1'!J88</f>
        <v>92</v>
      </c>
      <c r="C88" s="50" t="n">
        <f aca="false">(TOT!BR90*60)/TOT!AK90</f>
        <v>1.39588987979838</v>
      </c>
      <c r="D88" s="27" t="n">
        <f aca="false">VLOOKUP(C88,'DF - Tableau 2'!$A$3:$B$55,2)</f>
        <v>71</v>
      </c>
      <c r="E88" s="27" t="n">
        <f aca="false">IF(TOT!AK90&lt;400,IF(D88&gt;66,66,D88),D88)</f>
        <v>71</v>
      </c>
      <c r="F88" s="27" t="n">
        <f aca="false">IF(TOT!AK90&lt;200,IF(E88&gt;60,60,E88),E88)</f>
        <v>71</v>
      </c>
      <c r="G88" s="55" t="n">
        <f aca="false">(B88+F88)/2</f>
        <v>81.5</v>
      </c>
      <c r="H88" s="55" t="n">
        <f aca="false">IF(TOT!AN90&lt;13.4,IF(G88&gt;80,80,G88),G88)</f>
        <v>81.5</v>
      </c>
      <c r="I88" s="55" t="n">
        <f aca="false">IF(TOT!AN90&lt;11,IF(H88&gt;73,73,H88),H88)</f>
        <v>81.5</v>
      </c>
    </row>
    <row r="89" customFormat="false" ht="13" hidden="false" customHeight="true" outlineLevel="0" collapsed="false">
      <c r="A89" s="17" t="s">
        <v>720</v>
      </c>
      <c r="B89" s="27" t="n">
        <f aca="false">'PH - Tableau 1'!J89</f>
        <v>47</v>
      </c>
      <c r="C89" s="50" t="n">
        <f aca="false">(TOT!BR91*60)/TOT!AK91</f>
        <v>0</v>
      </c>
      <c r="D89" s="27" t="n">
        <f aca="false">VLOOKUP(C89,'DF - Tableau 2'!$A$3:$B$55,2)</f>
        <v>47</v>
      </c>
      <c r="E89" s="27" t="n">
        <f aca="false">IF(TOT!AK91&lt;400,IF(D89&gt;66,66,D89),D89)</f>
        <v>47</v>
      </c>
      <c r="F89" s="27" t="n">
        <f aca="false">IF(TOT!AK91&lt;200,IF(E89&gt;60,60,E89),E89)</f>
        <v>47</v>
      </c>
      <c r="G89" s="55" t="n">
        <f aca="false">(B89+F89)/2</f>
        <v>47</v>
      </c>
      <c r="H89" s="55" t="n">
        <f aca="false">IF(TOT!AN91&lt;13.4,IF(G89&gt;80,80,G89),G89)</f>
        <v>47</v>
      </c>
      <c r="I89" s="55" t="n">
        <f aca="false">IF(TOT!AN91&lt;11,IF(H89&gt;73,73,H89),H89)</f>
        <v>47</v>
      </c>
    </row>
    <row r="90" customFormat="false" ht="13" hidden="false" customHeight="true" outlineLevel="0" collapsed="false">
      <c r="A90" s="17" t="s">
        <v>724</v>
      </c>
      <c r="B90" s="27" t="n">
        <f aca="false">'PH - Tableau 1'!J90</f>
        <v>62</v>
      </c>
      <c r="C90" s="50" t="n">
        <f aca="false">(TOT!BR92*60)/TOT!AK92</f>
        <v>2.07403993349897</v>
      </c>
      <c r="D90" s="27" t="n">
        <f aca="false">VLOOKUP(C90,'DF - Tableau 2'!$A$3:$B$55,2)</f>
        <v>86</v>
      </c>
      <c r="E90" s="27" t="n">
        <f aca="false">IF(TOT!AK92&lt;400,IF(D90&gt;66,66,D90),D90)</f>
        <v>86</v>
      </c>
      <c r="F90" s="27" t="n">
        <f aca="false">IF(TOT!AK92&lt;200,IF(E90&gt;60,60,E90),E90)</f>
        <v>86</v>
      </c>
      <c r="G90" s="55" t="n">
        <f aca="false">(B90+F90)/2</f>
        <v>74</v>
      </c>
      <c r="H90" s="55" t="n">
        <f aca="false">IF(TOT!AN92&lt;13.4,IF(G90&gt;80,80,G90),G90)</f>
        <v>74</v>
      </c>
      <c r="I90" s="55" t="n">
        <f aca="false">IF(TOT!AN92&lt;11,IF(H90&gt;73,73,H90),H90)</f>
        <v>74</v>
      </c>
    </row>
    <row r="91" customFormat="false" ht="13" hidden="false" customHeight="true" outlineLevel="0" collapsed="false">
      <c r="A91" s="17" t="s">
        <v>730</v>
      </c>
      <c r="B91" s="27" t="n">
        <f aca="false">'PH - Tableau 1'!J91</f>
        <v>73</v>
      </c>
      <c r="C91" s="50" t="n">
        <f aca="false">(TOT!BR93*60)/TOT!AK93</f>
        <v>3.58796974849046</v>
      </c>
      <c r="D91" s="27" t="n">
        <f aca="false">VLOOKUP(C91,'DF - Tableau 2'!$A$3:$B$55,2)</f>
        <v>98</v>
      </c>
      <c r="E91" s="27" t="n">
        <f aca="false">IF(TOT!AK93&lt;400,IF(D91&gt;66,66,D91),D91)</f>
        <v>98</v>
      </c>
      <c r="F91" s="27" t="n">
        <f aca="false">IF(TOT!AK93&lt;200,IF(E91&gt;60,60,E91),E91)</f>
        <v>98</v>
      </c>
      <c r="G91" s="55" t="n">
        <f aca="false">(B91+F91)/2</f>
        <v>85.5</v>
      </c>
      <c r="H91" s="55" t="n">
        <f aca="false">IF(TOT!AN93&lt;13.4,IF(G91&gt;80,80,G91),G91)</f>
        <v>85.5</v>
      </c>
      <c r="I91" s="55" t="n">
        <f aca="false">IF(TOT!AN93&lt;11,IF(H91&gt;73,73,H91),H91)</f>
        <v>85.5</v>
      </c>
    </row>
    <row r="92" customFormat="false" ht="13" hidden="false" customHeight="true" outlineLevel="0" collapsed="false">
      <c r="A92" s="17" t="s">
        <v>735</v>
      </c>
      <c r="B92" s="27" t="n">
        <f aca="false">'PH - Tableau 1'!J92</f>
        <v>60</v>
      </c>
      <c r="C92" s="50" t="n">
        <f aca="false">(TOT!BR94*60)/TOT!AK94</f>
        <v>2.24895327972347</v>
      </c>
      <c r="D92" s="27" t="n">
        <f aca="false">VLOOKUP(C92,'DF - Tableau 2'!$A$3:$B$55,2)</f>
        <v>89</v>
      </c>
      <c r="E92" s="27" t="n">
        <f aca="false">IF(TOT!AK94&lt;400,IF(D92&gt;66,66,D92),D92)</f>
        <v>89</v>
      </c>
      <c r="F92" s="27" t="n">
        <f aca="false">IF(TOT!AK94&lt;200,IF(E92&gt;60,60,E92),E92)</f>
        <v>89</v>
      </c>
      <c r="G92" s="55" t="n">
        <f aca="false">(B92+F92)/2</f>
        <v>74.5</v>
      </c>
      <c r="H92" s="55" t="n">
        <f aca="false">IF(TOT!AN94&lt;13.4,IF(G92&gt;80,80,G92),G92)</f>
        <v>74.5</v>
      </c>
      <c r="I92" s="55" t="n">
        <f aca="false">IF(TOT!AN94&lt;11,IF(H92&gt;73,73,H92),H92)</f>
        <v>74.5</v>
      </c>
    </row>
    <row r="93" customFormat="false" ht="13" hidden="false" customHeight="true" outlineLevel="0" collapsed="false">
      <c r="A93" s="17" t="s">
        <v>739</v>
      </c>
      <c r="B93" s="27" t="n">
        <f aca="false">'PH - Tableau 1'!J93</f>
        <v>60</v>
      </c>
      <c r="C93" s="50" t="n">
        <f aca="false">(TOT!BR95*60)/TOT!AK95</f>
        <v>0</v>
      </c>
      <c r="D93" s="27" t="n">
        <f aca="false">VLOOKUP(C93,'DF - Tableau 2'!$A$3:$B$55,2)</f>
        <v>47</v>
      </c>
      <c r="E93" s="27" t="n">
        <f aca="false">IF(TOT!AK95&lt;400,IF(D93&gt;66,66,D93),D93)</f>
        <v>47</v>
      </c>
      <c r="F93" s="27" t="n">
        <f aca="false">IF(TOT!AK95&lt;200,IF(E93&gt;60,60,E93),E93)</f>
        <v>47</v>
      </c>
      <c r="G93" s="55" t="n">
        <f aca="false">(B93+F93)/2</f>
        <v>53.5</v>
      </c>
      <c r="H93" s="55" t="n">
        <f aca="false">IF(TOT!AN95&lt;13.4,IF(G93&gt;80,80,G93),G93)</f>
        <v>53.5</v>
      </c>
      <c r="I93" s="55" t="n">
        <f aca="false">IF(TOT!AN95&lt;11,IF(H93&gt;73,73,H93),H93)</f>
        <v>53.5</v>
      </c>
    </row>
    <row r="94" customFormat="false" ht="13" hidden="false" customHeight="true" outlineLevel="0" collapsed="false">
      <c r="A94" s="17" t="s">
        <v>743</v>
      </c>
      <c r="B94" s="27" t="n">
        <f aca="false">'PH - Tableau 1'!J94</f>
        <v>47</v>
      </c>
      <c r="C94" s="50" t="n">
        <f aca="false">(TOT!BR96*60)/TOT!AK96</f>
        <v>6.34361233480165</v>
      </c>
      <c r="D94" s="27" t="n">
        <f aca="false">VLOOKUP(C94,'DF - Tableau 2'!$A$3:$B$55,2)</f>
        <v>99</v>
      </c>
      <c r="E94" s="27" t="n">
        <f aca="false">IF(TOT!AK96&lt;400,IF(D94&gt;66,66,D94),D94)</f>
        <v>66</v>
      </c>
      <c r="F94" s="27" t="n">
        <f aca="false">IF(TOT!AK96&lt;200,IF(E94&gt;60,60,E94),E94)</f>
        <v>60</v>
      </c>
      <c r="G94" s="55" t="n">
        <f aca="false">(B94+F94)/2</f>
        <v>53.5</v>
      </c>
      <c r="H94" s="55" t="n">
        <f aca="false">IF(TOT!AN96&lt;13.4,IF(G94&gt;80,80,G94),G94)</f>
        <v>53.5</v>
      </c>
      <c r="I94" s="55" t="n">
        <f aca="false">IF(TOT!AN96&lt;11,IF(H94&gt;73,73,H94),H94)</f>
        <v>53.5</v>
      </c>
    </row>
    <row r="95" customFormat="false" ht="13" hidden="false" customHeight="true" outlineLevel="0" collapsed="false">
      <c r="A95" s="17" t="s">
        <v>747</v>
      </c>
      <c r="B95" s="27" t="n">
        <f aca="false">'PH - Tableau 1'!J95</f>
        <v>66</v>
      </c>
      <c r="C95" s="50" t="n">
        <f aca="false">(TOT!BR97*60)/TOT!AK97</f>
        <v>1.24330858228288</v>
      </c>
      <c r="D95" s="27" t="n">
        <f aca="false">VLOOKUP(C95,'DF - Tableau 2'!$A$3:$B$55,2)</f>
        <v>67</v>
      </c>
      <c r="E95" s="27" t="n">
        <f aca="false">IF(TOT!AK97&lt;400,IF(D95&gt;66,66,D95),D95)</f>
        <v>67</v>
      </c>
      <c r="F95" s="27" t="n">
        <f aca="false">IF(TOT!AK97&lt;200,IF(E95&gt;60,60,E95),E95)</f>
        <v>67</v>
      </c>
      <c r="G95" s="55" t="n">
        <f aca="false">(B95+F95)/2</f>
        <v>66.5</v>
      </c>
      <c r="H95" s="55" t="n">
        <f aca="false">IF(TOT!AN97&lt;13.4,IF(G95&gt;80,80,G95),G95)</f>
        <v>66.5</v>
      </c>
      <c r="I95" s="55" t="n">
        <f aca="false">IF(TOT!AN97&lt;11,IF(H95&gt;73,73,H95),H95)</f>
        <v>66.5</v>
      </c>
    </row>
    <row r="96" customFormat="false" ht="13" hidden="false" customHeight="true" outlineLevel="0" collapsed="false">
      <c r="A96" s="17" t="s">
        <v>750</v>
      </c>
      <c r="B96" s="27" t="n">
        <f aca="false">'PH - Tableau 1'!J96</f>
        <v>54</v>
      </c>
      <c r="C96" s="50" t="n">
        <f aca="false">(TOT!BR98*60)/TOT!AK98</f>
        <v>1.06590581806929</v>
      </c>
      <c r="D96" s="27" t="n">
        <f aca="false">VLOOKUP(C96,'DF - Tableau 2'!$A$3:$B$55,2)</f>
        <v>63</v>
      </c>
      <c r="E96" s="27" t="n">
        <f aca="false">IF(TOT!AK98&lt;400,IF(D96&gt;66,66,D96),D96)</f>
        <v>63</v>
      </c>
      <c r="F96" s="27" t="n">
        <f aca="false">IF(TOT!AK98&lt;200,IF(E96&gt;60,60,E96),E96)</f>
        <v>63</v>
      </c>
      <c r="G96" s="55" t="n">
        <f aca="false">(B96+F96)/2</f>
        <v>58.5</v>
      </c>
      <c r="H96" s="55" t="n">
        <f aca="false">IF(TOT!AN98&lt;13.4,IF(G96&gt;80,80,G96),G96)</f>
        <v>58.5</v>
      </c>
      <c r="I96" s="55" t="n">
        <f aca="false">IF(TOT!AN98&lt;11,IF(H96&gt;73,73,H96),H96)</f>
        <v>58.5</v>
      </c>
    </row>
    <row r="97" customFormat="false" ht="13" hidden="false" customHeight="true" outlineLevel="0" collapsed="false">
      <c r="A97" s="17" t="s">
        <v>755</v>
      </c>
      <c r="B97" s="27" t="n">
        <f aca="false">'PH - Tableau 1'!J97</f>
        <v>73</v>
      </c>
      <c r="C97" s="50" t="n">
        <f aca="false">(TOT!BR99*60)/TOT!AK99</f>
        <v>1.41261874008801</v>
      </c>
      <c r="D97" s="27" t="n">
        <f aca="false">VLOOKUP(C97,'DF - Tableau 2'!$A$3:$B$55,2)</f>
        <v>71</v>
      </c>
      <c r="E97" s="27" t="n">
        <f aca="false">IF(TOT!AK99&lt;400,IF(D97&gt;66,66,D97),D97)</f>
        <v>71</v>
      </c>
      <c r="F97" s="27" t="n">
        <f aca="false">IF(TOT!AK99&lt;200,IF(E97&gt;60,60,E97),E97)</f>
        <v>71</v>
      </c>
      <c r="G97" s="55" t="n">
        <f aca="false">(B97+F97)/2</f>
        <v>72</v>
      </c>
      <c r="H97" s="55" t="n">
        <f aca="false">IF(TOT!AN99&lt;13.4,IF(G97&gt;80,80,G97),G97)</f>
        <v>72</v>
      </c>
      <c r="I97" s="55" t="n">
        <f aca="false">IF(TOT!AN99&lt;11,IF(H97&gt;73,73,H97),H97)</f>
        <v>72</v>
      </c>
    </row>
    <row r="98" customFormat="false" ht="13" hidden="false" customHeight="true" outlineLevel="0" collapsed="false">
      <c r="A98" s="17" t="s">
        <v>759</v>
      </c>
      <c r="B98" s="27" t="n">
        <f aca="false">'PH - Tableau 1'!J98</f>
        <v>66</v>
      </c>
      <c r="C98" s="50" t="n">
        <f aca="false">(TOT!BR100*60)/TOT!AK100</f>
        <v>3.15162834130964</v>
      </c>
      <c r="D98" s="27" t="n">
        <f aca="false">VLOOKUP(C98,'DF - Tableau 2'!$A$3:$B$55,2)</f>
        <v>97</v>
      </c>
      <c r="E98" s="27" t="n">
        <f aca="false">IF(TOT!AK100&lt;400,IF(D98&gt;66,66,D98),D98)</f>
        <v>66</v>
      </c>
      <c r="F98" s="27" t="n">
        <f aca="false">IF(TOT!AK100&lt;200,IF(E98&gt;60,60,E98),E98)</f>
        <v>66</v>
      </c>
      <c r="G98" s="55" t="n">
        <f aca="false">(B98+F98)/2</f>
        <v>66</v>
      </c>
      <c r="H98" s="55" t="n">
        <f aca="false">IF(TOT!AN100&lt;13.4,IF(G98&gt;80,80,G98),G98)</f>
        <v>66</v>
      </c>
      <c r="I98" s="55" t="n">
        <f aca="false">IF(TOT!AN100&lt;11,IF(H98&gt;73,73,H98),H98)</f>
        <v>66</v>
      </c>
    </row>
    <row r="99" customFormat="false" ht="13" hidden="false" customHeight="true" outlineLevel="0" collapsed="false">
      <c r="A99" s="17" t="s">
        <v>765</v>
      </c>
      <c r="B99" s="27" t="n">
        <f aca="false">'PH - Tableau 1'!J99</f>
        <v>82</v>
      </c>
      <c r="C99" s="50" t="n">
        <f aca="false">(TOT!BR101*60)/TOT!AK101</f>
        <v>1.65235703871699</v>
      </c>
      <c r="D99" s="27" t="n">
        <f aca="false">VLOOKUP(C99,'DF - Tableau 2'!$A$3:$B$55,2)</f>
        <v>77</v>
      </c>
      <c r="E99" s="27" t="n">
        <f aca="false">IF(TOT!AK101&lt;400,IF(D99&gt;66,66,D99),D99)</f>
        <v>77</v>
      </c>
      <c r="F99" s="27" t="n">
        <f aca="false">IF(TOT!AK101&lt;200,IF(E99&gt;60,60,E99),E99)</f>
        <v>77</v>
      </c>
      <c r="G99" s="55" t="n">
        <f aca="false">(B99+F99)/2</f>
        <v>79.5</v>
      </c>
      <c r="H99" s="55" t="n">
        <f aca="false">IF(TOT!AN101&lt;13.4,IF(G99&gt;80,80,G99),G99)</f>
        <v>79.5</v>
      </c>
      <c r="I99" s="55" t="n">
        <f aca="false">IF(TOT!AN101&lt;11,IF(H99&gt;73,73,H99),H99)</f>
        <v>79.5</v>
      </c>
    </row>
    <row r="100" customFormat="false" ht="13" hidden="false" customHeight="true" outlineLevel="0" collapsed="false">
      <c r="A100" s="17" t="s">
        <v>770</v>
      </c>
      <c r="B100" s="27" t="n">
        <f aca="false">'PH - Tableau 1'!J100</f>
        <v>72</v>
      </c>
      <c r="C100" s="50" t="n">
        <f aca="false">(TOT!BR102*60)/TOT!AK102</f>
        <v>1.76207533317017</v>
      </c>
      <c r="D100" s="27" t="n">
        <f aca="false">VLOOKUP(C100,'DF - Tableau 2'!$A$3:$B$55,2)</f>
        <v>80</v>
      </c>
      <c r="E100" s="27" t="n">
        <f aca="false">IF(TOT!AK102&lt;400,IF(D100&gt;66,66,D100),D100)</f>
        <v>80</v>
      </c>
      <c r="F100" s="27" t="n">
        <f aca="false">IF(TOT!AK102&lt;200,IF(E100&gt;60,60,E100),E100)</f>
        <v>80</v>
      </c>
      <c r="G100" s="55" t="n">
        <f aca="false">(B100+F100)/2</f>
        <v>76</v>
      </c>
      <c r="H100" s="55" t="n">
        <f aca="false">IF(TOT!AN102&lt;13.4,IF(G100&gt;80,80,G100),G100)</f>
        <v>76</v>
      </c>
      <c r="I100" s="55" t="n">
        <f aca="false">IF(TOT!AN102&lt;11,IF(H100&gt;73,73,H100),H100)</f>
        <v>76</v>
      </c>
    </row>
    <row r="101" customFormat="false" ht="13" hidden="false" customHeight="true" outlineLevel="0" collapsed="false">
      <c r="A101" s="17" t="s">
        <v>776</v>
      </c>
      <c r="B101" s="27" t="n">
        <f aca="false">'PH - Tableau 1'!J101</f>
        <v>60</v>
      </c>
      <c r="C101" s="50" t="n">
        <f aca="false">(TOT!BR103*60)/TOT!AK103</f>
        <v>2.14605067064082</v>
      </c>
      <c r="D101" s="27" t="n">
        <f aca="false">VLOOKUP(C101,'DF - Tableau 2'!$A$3:$B$55,2)</f>
        <v>87</v>
      </c>
      <c r="E101" s="27" t="n">
        <f aca="false">IF(TOT!AK103&lt;400,IF(D101&gt;66,66,D101),D101)</f>
        <v>66</v>
      </c>
      <c r="F101" s="27" t="n">
        <f aca="false">IF(TOT!AK103&lt;200,IF(E101&gt;60,60,E101),E101)</f>
        <v>60</v>
      </c>
      <c r="G101" s="55" t="n">
        <f aca="false">(B101+F101)/2</f>
        <v>60</v>
      </c>
      <c r="H101" s="55" t="n">
        <f aca="false">IF(TOT!AN103&lt;13.4,IF(G101&gt;80,80,G101),G101)</f>
        <v>60</v>
      </c>
      <c r="I101" s="55" t="n">
        <f aca="false">IF(TOT!AN103&lt;11,IF(H101&gt;73,73,H101),H101)</f>
        <v>60</v>
      </c>
    </row>
    <row r="102" customFormat="false" ht="13" hidden="false" customHeight="true" outlineLevel="0" collapsed="false">
      <c r="A102" s="17" t="s">
        <v>779</v>
      </c>
      <c r="B102" s="27" t="n">
        <f aca="false">'PH - Tableau 1'!J102</f>
        <v>51</v>
      </c>
      <c r="C102" s="50" t="n">
        <f aca="false">(TOT!BR104*60)/TOT!AK104</f>
        <v>2.59569125197356</v>
      </c>
      <c r="D102" s="27" t="n">
        <f aca="false">VLOOKUP(C102,'DF - Tableau 2'!$A$3:$B$55,2)</f>
        <v>93</v>
      </c>
      <c r="E102" s="27" t="n">
        <f aca="false">IF(TOT!AK104&lt;400,IF(D102&gt;66,66,D102),D102)</f>
        <v>93</v>
      </c>
      <c r="F102" s="27" t="n">
        <f aca="false">IF(TOT!AK104&lt;200,IF(E102&gt;60,60,E102),E102)</f>
        <v>93</v>
      </c>
      <c r="G102" s="55" t="n">
        <f aca="false">(B102+F102)/2</f>
        <v>72</v>
      </c>
      <c r="H102" s="55" t="n">
        <f aca="false">IF(TOT!AN104&lt;13.4,IF(G102&gt;80,80,G102),G102)</f>
        <v>72</v>
      </c>
      <c r="I102" s="55" t="n">
        <f aca="false">IF(TOT!AN104&lt;11,IF(H102&gt;73,73,H102),H102)</f>
        <v>72</v>
      </c>
    </row>
    <row r="103" customFormat="false" ht="13" hidden="false" customHeight="true" outlineLevel="0" collapsed="false">
      <c r="A103" s="17" t="s">
        <v>782</v>
      </c>
      <c r="B103" s="27" t="n">
        <f aca="false">'PH - Tableau 1'!J103</f>
        <v>71</v>
      </c>
      <c r="C103" s="50" t="n">
        <f aca="false">(TOT!BR105*60)/TOT!AK105</f>
        <v>1.28325090228579</v>
      </c>
      <c r="D103" s="27" t="n">
        <f aca="false">VLOOKUP(C103,'DF - Tableau 2'!$A$3:$B$55,2)</f>
        <v>68</v>
      </c>
      <c r="E103" s="27" t="n">
        <f aca="false">IF(TOT!AK105&lt;400,IF(D103&gt;66,66,D103),D103)</f>
        <v>68</v>
      </c>
      <c r="F103" s="27" t="n">
        <f aca="false">IF(TOT!AK105&lt;200,IF(E103&gt;60,60,E103),E103)</f>
        <v>68</v>
      </c>
      <c r="G103" s="55" t="n">
        <f aca="false">(B103+F103)/2</f>
        <v>69.5</v>
      </c>
      <c r="H103" s="55" t="n">
        <f aca="false">IF(TOT!AN105&lt;13.4,IF(G103&gt;80,80,G103),G103)</f>
        <v>69.5</v>
      </c>
      <c r="I103" s="55" t="n">
        <f aca="false">IF(TOT!AN105&lt;11,IF(H103&gt;73,73,H103),H103)</f>
        <v>69.5</v>
      </c>
    </row>
    <row r="104" customFormat="false" ht="13" hidden="false" customHeight="true" outlineLevel="0" collapsed="false">
      <c r="A104" s="17" t="s">
        <v>786</v>
      </c>
      <c r="B104" s="27" t="n">
        <f aca="false">'PH - Tableau 1'!J104</f>
        <v>83</v>
      </c>
      <c r="C104" s="50" t="n">
        <f aca="false">(TOT!BR106*60)/TOT!AK106</f>
        <v>0.939647922044024</v>
      </c>
      <c r="D104" s="27" t="n">
        <f aca="false">VLOOKUP(C104,'DF - Tableau 2'!$A$3:$B$55,2)</f>
        <v>59</v>
      </c>
      <c r="E104" s="27" t="n">
        <f aca="false">IF(TOT!AK106&lt;400,IF(D104&gt;66,66,D104),D104)</f>
        <v>59</v>
      </c>
      <c r="F104" s="27" t="n">
        <f aca="false">IF(TOT!AK106&lt;200,IF(E104&gt;60,60,E104),E104)</f>
        <v>59</v>
      </c>
      <c r="G104" s="55" t="n">
        <f aca="false">(B104+F104)/2</f>
        <v>71</v>
      </c>
      <c r="H104" s="55" t="n">
        <f aca="false">IF(TOT!AN106&lt;13.4,IF(G104&gt;80,80,G104),G104)</f>
        <v>71</v>
      </c>
      <c r="I104" s="55" t="n">
        <f aca="false">IF(TOT!AN106&lt;11,IF(H104&gt;73,73,H104),H104)</f>
        <v>71</v>
      </c>
    </row>
    <row r="105" customFormat="false" ht="13" hidden="false" customHeight="true" outlineLevel="0" collapsed="false">
      <c r="A105" s="17" t="s">
        <v>792</v>
      </c>
      <c r="B105" s="27" t="n">
        <f aca="false">'PH - Tableau 1'!J105</f>
        <v>77</v>
      </c>
      <c r="C105" s="50" t="n">
        <f aca="false">(TOT!BR107*60)/TOT!AK107</f>
        <v>1.06701929982556</v>
      </c>
      <c r="D105" s="27" t="n">
        <f aca="false">VLOOKUP(C105,'DF - Tableau 2'!$A$3:$B$55,2)</f>
        <v>63</v>
      </c>
      <c r="E105" s="27" t="n">
        <f aca="false">IF(TOT!AK107&lt;400,IF(D105&gt;66,66,D105),D105)</f>
        <v>63</v>
      </c>
      <c r="F105" s="27" t="n">
        <f aca="false">IF(TOT!AK107&lt;200,IF(E105&gt;60,60,E105),E105)</f>
        <v>63</v>
      </c>
      <c r="G105" s="55" t="n">
        <f aca="false">(B105+F105)/2</f>
        <v>70</v>
      </c>
      <c r="H105" s="55" t="n">
        <f aca="false">IF(TOT!AN107&lt;13.4,IF(G105&gt;80,80,G105),G105)</f>
        <v>70</v>
      </c>
      <c r="I105" s="55" t="n">
        <f aca="false">IF(TOT!AN107&lt;11,IF(H105&gt;73,73,H105),H105)</f>
        <v>70</v>
      </c>
    </row>
    <row r="106" customFormat="false" ht="13" hidden="false" customHeight="true" outlineLevel="0" collapsed="false">
      <c r="A106" s="17" t="s">
        <v>797</v>
      </c>
      <c r="B106" s="27" t="n">
        <f aca="false">'PH - Tableau 1'!J106</f>
        <v>95</v>
      </c>
      <c r="C106" s="50" t="n">
        <f aca="false">(TOT!BR108*60)/TOT!AK108</f>
        <v>0.909373542670608</v>
      </c>
      <c r="D106" s="27" t="n">
        <f aca="false">VLOOKUP(C106,'DF - Tableau 2'!$A$3:$B$55,2)</f>
        <v>59</v>
      </c>
      <c r="E106" s="27" t="n">
        <f aca="false">IF(TOT!AK108&lt;400,IF(D106&gt;66,66,D106),D106)</f>
        <v>59</v>
      </c>
      <c r="F106" s="27" t="n">
        <f aca="false">IF(TOT!AK108&lt;200,IF(E106&gt;60,60,E106),E106)</f>
        <v>59</v>
      </c>
      <c r="G106" s="55" t="n">
        <f aca="false">(B106+F106)/2</f>
        <v>77</v>
      </c>
      <c r="H106" s="55" t="n">
        <f aca="false">IF(TOT!AN108&lt;13.4,IF(G106&gt;80,80,G106),G106)</f>
        <v>77</v>
      </c>
      <c r="I106" s="55" t="n">
        <f aca="false">IF(TOT!AN108&lt;11,IF(H106&gt;73,73,H106),H106)</f>
        <v>77</v>
      </c>
    </row>
    <row r="107" customFormat="false" ht="13" hidden="false" customHeight="true" outlineLevel="0" collapsed="false">
      <c r="A107" s="17" t="s">
        <v>803</v>
      </c>
      <c r="B107" s="27" t="n">
        <f aca="false">'PH - Tableau 1'!J107</f>
        <v>73</v>
      </c>
      <c r="C107" s="50" t="n">
        <f aca="false">(TOT!BR109*60)/TOT!AK109</f>
        <v>1.57695542472666</v>
      </c>
      <c r="D107" s="27" t="n">
        <f aca="false">VLOOKUP(C107,'DF - Tableau 2'!$A$3:$B$55,2)</f>
        <v>75</v>
      </c>
      <c r="E107" s="27" t="n">
        <f aca="false">IF(TOT!AK109&lt;400,IF(D107&gt;66,66,D107),D107)</f>
        <v>75</v>
      </c>
      <c r="F107" s="27" t="n">
        <f aca="false">IF(TOT!AK109&lt;200,IF(E107&gt;60,60,E107),E107)</f>
        <v>75</v>
      </c>
      <c r="G107" s="55" t="n">
        <f aca="false">(B107+F107)/2</f>
        <v>74</v>
      </c>
      <c r="H107" s="55" t="n">
        <f aca="false">IF(TOT!AN109&lt;13.4,IF(G107&gt;80,80,G107),G107)</f>
        <v>74</v>
      </c>
      <c r="I107" s="55" t="n">
        <f aca="false">IF(TOT!AN109&lt;11,IF(H107&gt;73,73,H107),H107)</f>
        <v>74</v>
      </c>
    </row>
    <row r="108" customFormat="false" ht="13" hidden="false" customHeight="true" outlineLevel="0" collapsed="false">
      <c r="A108" s="17" t="s">
        <v>808</v>
      </c>
      <c r="B108" s="27" t="n">
        <f aca="false">'PH - Tableau 1'!J108</f>
        <v>81</v>
      </c>
      <c r="C108" s="50" t="n">
        <f aca="false">(TOT!BR110*60)/TOT!AK110</f>
        <v>0.874123377087137</v>
      </c>
      <c r="D108" s="27" t="n">
        <f aca="false">VLOOKUP(C108,'DF - Tableau 2'!$A$3:$B$55,2)</f>
        <v>58</v>
      </c>
      <c r="E108" s="27" t="n">
        <f aca="false">IF(TOT!AK110&lt;400,IF(D108&gt;66,66,D108),D108)</f>
        <v>58</v>
      </c>
      <c r="F108" s="27" t="n">
        <f aca="false">IF(TOT!AK110&lt;200,IF(E108&gt;60,60,E108),E108)</f>
        <v>58</v>
      </c>
      <c r="G108" s="55" t="n">
        <f aca="false">(B108+F108)/2</f>
        <v>69.5</v>
      </c>
      <c r="H108" s="55" t="n">
        <f aca="false">IF(TOT!AN110&lt;13.4,IF(G108&gt;80,80,G108),G108)</f>
        <v>69.5</v>
      </c>
      <c r="I108" s="55" t="n">
        <f aca="false">IF(TOT!AN110&lt;11,IF(H108&gt;73,73,H108),H108)</f>
        <v>69.5</v>
      </c>
    </row>
    <row r="109" customFormat="false" ht="13" hidden="false" customHeight="true" outlineLevel="0" collapsed="false">
      <c r="A109" s="17" t="s">
        <v>811</v>
      </c>
      <c r="B109" s="27" t="n">
        <f aca="false">'PH - Tableau 1'!J109</f>
        <v>73</v>
      </c>
      <c r="C109" s="50" t="n">
        <f aca="false">(TOT!BR111*60)/TOT!AK111</f>
        <v>0.732787135514747</v>
      </c>
      <c r="D109" s="27" t="n">
        <f aca="false">VLOOKUP(C109,'DF - Tableau 2'!$A$3:$B$55,2)</f>
        <v>54</v>
      </c>
      <c r="E109" s="27" t="n">
        <f aca="false">IF(TOT!AK111&lt;400,IF(D109&gt;66,66,D109),D109)</f>
        <v>54</v>
      </c>
      <c r="F109" s="27" t="n">
        <f aca="false">IF(TOT!AK111&lt;200,IF(E109&gt;60,60,E109),E109)</f>
        <v>54</v>
      </c>
      <c r="G109" s="55" t="n">
        <f aca="false">(B109+F109)/2</f>
        <v>63.5</v>
      </c>
      <c r="H109" s="55" t="n">
        <f aca="false">IF(TOT!AN111&lt;13.4,IF(G109&gt;80,80,G109),G109)</f>
        <v>63.5</v>
      </c>
      <c r="I109" s="55" t="n">
        <f aca="false">IF(TOT!AN111&lt;11,IF(H109&gt;73,73,H109),H109)</f>
        <v>63.5</v>
      </c>
    </row>
    <row r="110" customFormat="false" ht="13" hidden="false" customHeight="true" outlineLevel="0" collapsed="false">
      <c r="A110" s="17" t="s">
        <v>815</v>
      </c>
      <c r="B110" s="27" t="n">
        <f aca="false">'PH - Tableau 1'!J110</f>
        <v>47</v>
      </c>
      <c r="C110" s="50" t="n">
        <f aca="false">(TOT!BR112*60)/TOT!AK112</f>
        <v>3.40586565752132</v>
      </c>
      <c r="D110" s="27" t="n">
        <f aca="false">VLOOKUP(C110,'DF - Tableau 2'!$A$3:$B$55,2)</f>
        <v>98</v>
      </c>
      <c r="E110" s="27" t="n">
        <f aca="false">IF(TOT!AK112&lt;400,IF(D110&gt;66,66,D110),D110)</f>
        <v>66</v>
      </c>
      <c r="F110" s="27" t="n">
        <f aca="false">IF(TOT!AK112&lt;200,IF(E110&gt;60,60,E110),E110)</f>
        <v>60</v>
      </c>
      <c r="G110" s="55" t="n">
        <f aca="false">(B110+F110)/2</f>
        <v>53.5</v>
      </c>
      <c r="H110" s="55" t="n">
        <f aca="false">IF(TOT!AN112&lt;13.4,IF(G110&gt;80,80,G110),G110)</f>
        <v>53.5</v>
      </c>
      <c r="I110" s="55" t="n">
        <f aca="false">IF(TOT!AN112&lt;11,IF(H110&gt;73,73,H110),H110)</f>
        <v>53.5</v>
      </c>
    </row>
    <row r="111" customFormat="false" ht="13" hidden="false" customHeight="true" outlineLevel="0" collapsed="false">
      <c r="A111" s="17" t="s">
        <v>820</v>
      </c>
      <c r="B111" s="27" t="n">
        <f aca="false">'PH - Tableau 1'!J111</f>
        <v>53</v>
      </c>
      <c r="C111" s="50" t="n">
        <f aca="false">(TOT!BR113*60)/TOT!AK113</f>
        <v>1.88109614491412</v>
      </c>
      <c r="D111" s="27" t="n">
        <f aca="false">VLOOKUP(C111,'DF - Tableau 2'!$A$3:$B$55,2)</f>
        <v>82</v>
      </c>
      <c r="E111" s="27" t="n">
        <f aca="false">IF(TOT!AK113&lt;400,IF(D111&gt;66,66,D111),D111)</f>
        <v>82</v>
      </c>
      <c r="F111" s="27" t="n">
        <f aca="false">IF(TOT!AK113&lt;200,IF(E111&gt;60,60,E111),E111)</f>
        <v>82</v>
      </c>
      <c r="G111" s="55" t="n">
        <f aca="false">(B111+F111)/2</f>
        <v>67.5</v>
      </c>
      <c r="H111" s="55" t="n">
        <f aca="false">IF(TOT!AN113&lt;13.4,IF(G111&gt;80,80,G111),G111)</f>
        <v>67.5</v>
      </c>
      <c r="I111" s="55" t="n">
        <f aca="false">IF(TOT!AN113&lt;11,IF(H111&gt;73,73,H111),H111)</f>
        <v>67.5</v>
      </c>
    </row>
    <row r="112" customFormat="false" ht="13" hidden="false" customHeight="true" outlineLevel="0" collapsed="false">
      <c r="A112" s="17" t="s">
        <v>824</v>
      </c>
      <c r="B112" s="27" t="n">
        <f aca="false">'PH - Tableau 1'!J112</f>
        <v>60</v>
      </c>
      <c r="C112" s="50" t="n">
        <f aca="false">(TOT!BR114*60)/TOT!AK114</f>
        <v>1.64733727810651</v>
      </c>
      <c r="D112" s="27" t="n">
        <f aca="false">VLOOKUP(C112,'DF - Tableau 2'!$A$3:$B$55,2)</f>
        <v>77</v>
      </c>
      <c r="E112" s="27" t="n">
        <f aca="false">IF(TOT!AK114&lt;400,IF(D112&gt;66,66,D112),D112)</f>
        <v>77</v>
      </c>
      <c r="F112" s="27" t="n">
        <f aca="false">IF(TOT!AK114&lt;200,IF(E112&gt;60,60,E112),E112)</f>
        <v>77</v>
      </c>
      <c r="G112" s="55" t="n">
        <f aca="false">(B112+F112)/2</f>
        <v>68.5</v>
      </c>
      <c r="H112" s="55" t="n">
        <f aca="false">IF(TOT!AN114&lt;13.4,IF(G112&gt;80,80,G112),G112)</f>
        <v>68.5</v>
      </c>
      <c r="I112" s="55" t="n">
        <f aca="false">IF(TOT!AN114&lt;11,IF(H112&gt;73,73,H112),H112)</f>
        <v>68.5</v>
      </c>
    </row>
    <row r="113" customFormat="false" ht="13" hidden="false" customHeight="true" outlineLevel="0" collapsed="false">
      <c r="A113" s="17" t="s">
        <v>827</v>
      </c>
      <c r="B113" s="27" t="n">
        <f aca="false">'PH - Tableau 1'!J113</f>
        <v>84</v>
      </c>
      <c r="C113" s="50" t="n">
        <f aca="false">(TOT!BR115*60)/TOT!AK115</f>
        <v>1.55373327578766</v>
      </c>
      <c r="D113" s="27" t="n">
        <f aca="false">VLOOKUP(C113,'DF - Tableau 2'!$A$3:$B$55,2)</f>
        <v>75</v>
      </c>
      <c r="E113" s="27" t="n">
        <f aca="false">IF(TOT!AK115&lt;400,IF(D113&gt;66,66,D113),D113)</f>
        <v>75</v>
      </c>
      <c r="F113" s="27" t="n">
        <f aca="false">IF(TOT!AK115&lt;200,IF(E113&gt;60,60,E113),E113)</f>
        <v>75</v>
      </c>
      <c r="G113" s="55" t="n">
        <f aca="false">(B113+F113)/2</f>
        <v>79.5</v>
      </c>
      <c r="H113" s="55" t="n">
        <f aca="false">IF(TOT!AN115&lt;13.4,IF(G113&gt;80,80,G113),G113)</f>
        <v>79.5</v>
      </c>
      <c r="I113" s="55" t="n">
        <f aca="false">IF(TOT!AN115&lt;11,IF(H113&gt;73,73,H113),H113)</f>
        <v>79.5</v>
      </c>
    </row>
    <row r="114" customFormat="false" ht="13" hidden="false" customHeight="true" outlineLevel="0" collapsed="false">
      <c r="A114" s="17" t="s">
        <v>830</v>
      </c>
      <c r="B114" s="27" t="n">
        <f aca="false">'PH - Tableau 1'!J114</f>
        <v>98</v>
      </c>
      <c r="C114" s="50" t="n">
        <f aca="false">(TOT!BR116*60)/TOT!AK116</f>
        <v>1.17536947957254</v>
      </c>
      <c r="D114" s="27" t="n">
        <f aca="false">VLOOKUP(C114,'DF - Tableau 2'!$A$3:$B$55,2)</f>
        <v>65</v>
      </c>
      <c r="E114" s="27" t="n">
        <f aca="false">IF(TOT!AK116&lt;400,IF(D114&gt;66,66,D114),D114)</f>
        <v>65</v>
      </c>
      <c r="F114" s="27" t="n">
        <f aca="false">IF(TOT!AK116&lt;200,IF(E114&gt;60,60,E114),E114)</f>
        <v>65</v>
      </c>
      <c r="G114" s="55" t="n">
        <f aca="false">(B114+F114)/2</f>
        <v>81.5</v>
      </c>
      <c r="H114" s="55" t="n">
        <f aca="false">IF(TOT!AN116&lt;13.4,IF(G114&gt;80,80,G114),G114)</f>
        <v>81.5</v>
      </c>
      <c r="I114" s="55" t="n">
        <f aca="false">IF(TOT!AN116&lt;11,IF(H114&gt;73,73,H114),H114)</f>
        <v>81.5</v>
      </c>
    </row>
    <row r="115" customFormat="false" ht="13" hidden="false" customHeight="true" outlineLevel="0" collapsed="false">
      <c r="A115" s="17" t="s">
        <v>834</v>
      </c>
      <c r="B115" s="27" t="n">
        <f aca="false">'PH - Tableau 1'!J115</f>
        <v>63</v>
      </c>
      <c r="C115" s="50" t="n">
        <f aca="false">(TOT!BR117*60)/TOT!AK117</f>
        <v>2.08849154140202</v>
      </c>
      <c r="D115" s="27" t="n">
        <f aca="false">VLOOKUP(C115,'DF - Tableau 2'!$A$3:$B$55,2)</f>
        <v>86</v>
      </c>
      <c r="E115" s="27" t="n">
        <f aca="false">IF(TOT!AK117&lt;400,IF(D115&gt;66,66,D115),D115)</f>
        <v>86</v>
      </c>
      <c r="F115" s="27" t="n">
        <f aca="false">IF(TOT!AK117&lt;200,IF(E115&gt;60,60,E115),E115)</f>
        <v>86</v>
      </c>
      <c r="G115" s="55" t="n">
        <f aca="false">(B115+F115)/2</f>
        <v>74.5</v>
      </c>
      <c r="H115" s="55" t="n">
        <f aca="false">IF(TOT!AN117&lt;13.4,IF(G115&gt;80,80,G115),G115)</f>
        <v>74.5</v>
      </c>
      <c r="I115" s="55" t="n">
        <f aca="false">IF(TOT!AN117&lt;11,IF(H115&gt;73,73,H115),H115)</f>
        <v>74.5</v>
      </c>
    </row>
    <row r="116" customFormat="false" ht="13" hidden="false" customHeight="true" outlineLevel="0" collapsed="false">
      <c r="A116" s="17" t="s">
        <v>838</v>
      </c>
      <c r="B116" s="27" t="n">
        <f aca="false">'PH - Tableau 1'!J116</f>
        <v>53</v>
      </c>
      <c r="C116" s="50" t="n">
        <f aca="false">(TOT!BR118*60)/TOT!AK118</f>
        <v>2.07730115714746</v>
      </c>
      <c r="D116" s="27" t="n">
        <f aca="false">VLOOKUP(C116,'DF - Tableau 2'!$A$3:$B$55,2)</f>
        <v>86</v>
      </c>
      <c r="E116" s="27" t="n">
        <f aca="false">IF(TOT!AK118&lt;400,IF(D116&gt;66,66,D116),D116)</f>
        <v>86</v>
      </c>
      <c r="F116" s="27" t="n">
        <f aca="false">IF(TOT!AK118&lt;200,IF(E116&gt;60,60,E116),E116)</f>
        <v>86</v>
      </c>
      <c r="G116" s="55" t="n">
        <f aca="false">(B116+F116)/2</f>
        <v>69.5</v>
      </c>
      <c r="H116" s="55" t="n">
        <f aca="false">IF(TOT!AN118&lt;13.4,IF(G116&gt;80,80,G116),G116)</f>
        <v>69.5</v>
      </c>
      <c r="I116" s="55" t="n">
        <f aca="false">IF(TOT!AN118&lt;11,IF(H116&gt;73,73,H116),H116)</f>
        <v>69.5</v>
      </c>
    </row>
    <row r="117" customFormat="false" ht="13" hidden="false" customHeight="true" outlineLevel="0" collapsed="false">
      <c r="A117" s="17" t="s">
        <v>842</v>
      </c>
      <c r="B117" s="27" t="n">
        <f aca="false">'PH - Tableau 1'!J117</f>
        <v>81</v>
      </c>
      <c r="C117" s="50" t="n">
        <f aca="false">(TOT!BR119*60)/TOT!AK119</f>
        <v>0.572064198315572</v>
      </c>
      <c r="D117" s="27" t="n">
        <f aca="false">VLOOKUP(C117,'DF - Tableau 2'!$A$3:$B$55,2)</f>
        <v>51</v>
      </c>
      <c r="E117" s="27" t="n">
        <f aca="false">IF(TOT!AK119&lt;400,IF(D117&gt;66,66,D117),D117)</f>
        <v>51</v>
      </c>
      <c r="F117" s="27" t="n">
        <f aca="false">IF(TOT!AK119&lt;200,IF(E117&gt;60,60,E117),E117)</f>
        <v>51</v>
      </c>
      <c r="G117" s="55" t="n">
        <f aca="false">(B117+F117)/2</f>
        <v>66</v>
      </c>
      <c r="H117" s="55" t="n">
        <f aca="false">IF(TOT!AN119&lt;13.4,IF(G117&gt;80,80,G117),G117)</f>
        <v>66</v>
      </c>
      <c r="I117" s="55" t="n">
        <f aca="false">IF(TOT!AN119&lt;11,IF(H117&gt;73,73,H117),H117)</f>
        <v>66</v>
      </c>
    </row>
    <row r="118" customFormat="false" ht="13" hidden="false" customHeight="true" outlineLevel="0" collapsed="false">
      <c r="A118" s="17" t="s">
        <v>846</v>
      </c>
      <c r="B118" s="27" t="n">
        <f aca="false">'PH - Tableau 1'!J118</f>
        <v>60</v>
      </c>
      <c r="C118" s="50" t="n">
        <f aca="false">(TOT!BR120*60)/TOT!AK120</f>
        <v>1.9020303419126</v>
      </c>
      <c r="D118" s="27" t="n">
        <f aca="false">VLOOKUP(C118,'DF - Tableau 2'!$A$3:$B$55,2)</f>
        <v>83</v>
      </c>
      <c r="E118" s="27" t="n">
        <f aca="false">IF(TOT!AK120&lt;400,IF(D118&gt;66,66,D118),D118)</f>
        <v>83</v>
      </c>
      <c r="F118" s="27" t="n">
        <f aca="false">IF(TOT!AK120&lt;200,IF(E118&gt;60,60,E118),E118)</f>
        <v>83</v>
      </c>
      <c r="G118" s="55" t="n">
        <f aca="false">(B118+F118)/2</f>
        <v>71.5</v>
      </c>
      <c r="H118" s="55" t="n">
        <f aca="false">IF(TOT!AN120&lt;13.4,IF(G118&gt;80,80,G118),G118)</f>
        <v>71.5</v>
      </c>
      <c r="I118" s="55" t="n">
        <f aca="false">IF(TOT!AN120&lt;11,IF(H118&gt;73,73,H118),H118)</f>
        <v>71.5</v>
      </c>
    </row>
    <row r="119" customFormat="false" ht="13" hidden="false" customHeight="true" outlineLevel="0" collapsed="false">
      <c r="A119" s="17" t="s">
        <v>851</v>
      </c>
      <c r="B119" s="27" t="n">
        <f aca="false">'PH - Tableau 1'!J119</f>
        <v>53</v>
      </c>
      <c r="C119" s="50" t="n">
        <f aca="false">(TOT!BR121*60)/TOT!AK121</f>
        <v>1.94937051577094</v>
      </c>
      <c r="D119" s="27" t="n">
        <f aca="false">VLOOKUP(C119,'DF - Tableau 2'!$A$3:$B$55,2)</f>
        <v>84</v>
      </c>
      <c r="E119" s="27" t="n">
        <f aca="false">IF(TOT!AK121&lt;400,IF(D119&gt;66,66,D119),D119)</f>
        <v>84</v>
      </c>
      <c r="F119" s="27" t="n">
        <f aca="false">IF(TOT!AK121&lt;200,IF(E119&gt;60,60,E119),E119)</f>
        <v>84</v>
      </c>
      <c r="G119" s="55" t="n">
        <f aca="false">(B119+F119)/2</f>
        <v>68.5</v>
      </c>
      <c r="H119" s="55" t="n">
        <f aca="false">IF(TOT!AN121&lt;13.4,IF(G119&gt;80,80,G119),G119)</f>
        <v>68.5</v>
      </c>
      <c r="I119" s="55" t="n">
        <f aca="false">IF(TOT!AN121&lt;11,IF(H119&gt;73,73,H119),H119)</f>
        <v>68.5</v>
      </c>
    </row>
    <row r="120" customFormat="false" ht="13" hidden="false" customHeight="true" outlineLevel="0" collapsed="false">
      <c r="A120" s="17" t="s">
        <v>854</v>
      </c>
      <c r="B120" s="27" t="n">
        <f aca="false">'PH - Tableau 1'!J120</f>
        <v>55</v>
      </c>
      <c r="C120" s="50" t="n">
        <f aca="false">(TOT!BR122*60)/TOT!AK122</f>
        <v>0.184105553850874</v>
      </c>
      <c r="D120" s="27" t="n">
        <f aca="false">VLOOKUP(C120,'DF - Tableau 2'!$A$3:$B$55,2)</f>
        <v>47</v>
      </c>
      <c r="E120" s="27" t="n">
        <f aca="false">IF(TOT!AK122&lt;400,IF(D120&gt;66,66,D120),D120)</f>
        <v>47</v>
      </c>
      <c r="F120" s="27" t="n">
        <f aca="false">IF(TOT!AK122&lt;200,IF(E120&gt;60,60,E120),E120)</f>
        <v>47</v>
      </c>
      <c r="G120" s="55" t="n">
        <f aca="false">(B120+F120)/2</f>
        <v>51</v>
      </c>
      <c r="H120" s="55" t="n">
        <f aca="false">IF(TOT!AN122&lt;13.4,IF(G120&gt;80,80,G120),G120)</f>
        <v>51</v>
      </c>
      <c r="I120" s="55" t="n">
        <f aca="false">IF(TOT!AN122&lt;11,IF(H120&gt;73,73,H120),H120)</f>
        <v>51</v>
      </c>
    </row>
    <row r="121" customFormat="false" ht="13" hidden="false" customHeight="true" outlineLevel="0" collapsed="false">
      <c r="A121" s="17" t="s">
        <v>857</v>
      </c>
      <c r="B121" s="27" t="n">
        <f aca="false">'PH - Tableau 1'!J121</f>
        <v>59</v>
      </c>
      <c r="C121" s="50" t="n">
        <f aca="false">(TOT!BR123*60)/TOT!AK123</f>
        <v>3.0714035701785</v>
      </c>
      <c r="D121" s="27" t="n">
        <f aca="false">VLOOKUP(C121,'DF - Tableau 2'!$A$3:$B$55,2)</f>
        <v>96</v>
      </c>
      <c r="E121" s="27" t="n">
        <f aca="false">IF(TOT!AK123&lt;400,IF(D121&gt;66,66,D121),D121)</f>
        <v>96</v>
      </c>
      <c r="F121" s="27" t="n">
        <f aca="false">IF(TOT!AK123&lt;200,IF(E121&gt;60,60,E121),E121)</f>
        <v>96</v>
      </c>
      <c r="G121" s="55" t="n">
        <f aca="false">(B121+F121)/2</f>
        <v>77.5</v>
      </c>
      <c r="H121" s="55" t="n">
        <f aca="false">IF(TOT!AN123&lt;13.4,IF(G121&gt;80,80,G121),G121)</f>
        <v>77.5</v>
      </c>
      <c r="I121" s="55" t="n">
        <f aca="false">IF(TOT!AN123&lt;11,IF(H121&gt;73,73,H121),H121)</f>
        <v>77.5</v>
      </c>
    </row>
    <row r="122" customFormat="false" ht="13" hidden="false" customHeight="true" outlineLevel="0" collapsed="false">
      <c r="A122" s="17" t="s">
        <v>863</v>
      </c>
      <c r="B122" s="27" t="n">
        <f aca="false">'PH - Tableau 1'!J122</f>
        <v>48</v>
      </c>
      <c r="C122" s="50" t="n">
        <f aca="false">(TOT!BR124*60)/TOT!AK124</f>
        <v>0.839552238805966</v>
      </c>
      <c r="D122" s="27" t="n">
        <f aca="false">VLOOKUP(C122,'DF - Tableau 2'!$A$3:$B$55,2)</f>
        <v>57</v>
      </c>
      <c r="E122" s="27" t="n">
        <f aca="false">IF(TOT!AK124&lt;400,IF(D122&gt;66,66,D122),D122)</f>
        <v>57</v>
      </c>
      <c r="F122" s="27" t="n">
        <f aca="false">IF(TOT!AK124&lt;200,IF(E122&gt;60,60,E122),E122)</f>
        <v>57</v>
      </c>
      <c r="G122" s="55" t="n">
        <f aca="false">(B122+F122)/2</f>
        <v>52.5</v>
      </c>
      <c r="H122" s="55" t="n">
        <f aca="false">IF(TOT!AN124&lt;13.4,IF(G122&gt;80,80,G122),G122)</f>
        <v>52.5</v>
      </c>
      <c r="I122" s="55" t="n">
        <f aca="false">IF(TOT!AN124&lt;11,IF(H122&gt;73,73,H122),H122)</f>
        <v>52.5</v>
      </c>
    </row>
    <row r="123" customFormat="false" ht="13" hidden="false" customHeight="true" outlineLevel="0" collapsed="false">
      <c r="A123" s="17" t="s">
        <v>868</v>
      </c>
      <c r="B123" s="27" t="n">
        <f aca="false">'PH - Tableau 1'!J123</f>
        <v>61</v>
      </c>
      <c r="C123" s="50" t="n">
        <f aca="false">(TOT!BR125*60)/TOT!AK125</f>
        <v>0.893965731313605</v>
      </c>
      <c r="D123" s="27" t="n">
        <f aca="false">VLOOKUP(C123,'DF - Tableau 2'!$A$3:$B$55,2)</f>
        <v>58</v>
      </c>
      <c r="E123" s="27" t="n">
        <f aca="false">IF(TOT!AK125&lt;400,IF(D123&gt;66,66,D123),D123)</f>
        <v>58</v>
      </c>
      <c r="F123" s="27" t="n">
        <f aca="false">IF(TOT!AK125&lt;200,IF(E123&gt;60,60,E123),E123)</f>
        <v>58</v>
      </c>
      <c r="G123" s="55" t="n">
        <f aca="false">(B123+F123)/2</f>
        <v>59.5</v>
      </c>
      <c r="H123" s="55" t="n">
        <f aca="false">IF(TOT!AN125&lt;13.4,IF(G123&gt;80,80,G123),G123)</f>
        <v>59.5</v>
      </c>
      <c r="I123" s="55" t="n">
        <f aca="false">IF(TOT!AN125&lt;11,IF(H123&gt;73,73,H123),H123)</f>
        <v>59.5</v>
      </c>
    </row>
    <row r="124" customFormat="false" ht="13" hidden="false" customHeight="true" outlineLevel="0" collapsed="false">
      <c r="A124" s="17" t="s">
        <v>872</v>
      </c>
      <c r="B124" s="27" t="n">
        <f aca="false">'PH - Tableau 1'!J124</f>
        <v>72</v>
      </c>
      <c r="C124" s="50" t="n">
        <f aca="false">(TOT!BR126*60)/TOT!AK126</f>
        <v>1.8269273200653</v>
      </c>
      <c r="D124" s="27" t="n">
        <f aca="false">VLOOKUP(C124,'DF - Tableau 2'!$A$3:$B$55,2)</f>
        <v>81</v>
      </c>
      <c r="E124" s="27" t="n">
        <f aca="false">IF(TOT!AK126&lt;400,IF(D124&gt;66,66,D124),D124)</f>
        <v>81</v>
      </c>
      <c r="F124" s="27" t="n">
        <f aca="false">IF(TOT!AK126&lt;200,IF(E124&gt;60,60,E124),E124)</f>
        <v>81</v>
      </c>
      <c r="G124" s="55" t="n">
        <f aca="false">(B124+F124)/2</f>
        <v>76.5</v>
      </c>
      <c r="H124" s="55" t="n">
        <f aca="false">IF(TOT!AN126&lt;13.4,IF(G124&gt;80,80,G124),G124)</f>
        <v>76.5</v>
      </c>
      <c r="I124" s="55" t="n">
        <f aca="false">IF(TOT!AN126&lt;11,IF(H124&gt;73,73,H124),H124)</f>
        <v>76.5</v>
      </c>
    </row>
    <row r="125" customFormat="false" ht="13" hidden="false" customHeight="true" outlineLevel="0" collapsed="false">
      <c r="A125" s="17" t="s">
        <v>876</v>
      </c>
      <c r="B125" s="27" t="n">
        <f aca="false">'PH - Tableau 1'!J125</f>
        <v>86</v>
      </c>
      <c r="C125" s="50" t="n">
        <f aca="false">(TOT!BR127*60)/TOT!AK127</f>
        <v>0.470454059448286</v>
      </c>
      <c r="D125" s="27" t="n">
        <f aca="false">VLOOKUP(C125,'DF - Tableau 2'!$A$3:$B$55,2)</f>
        <v>50</v>
      </c>
      <c r="E125" s="27" t="n">
        <f aca="false">IF(TOT!AK127&lt;400,IF(D125&gt;66,66,D125),D125)</f>
        <v>50</v>
      </c>
      <c r="F125" s="27" t="n">
        <f aca="false">IF(TOT!AK127&lt;200,IF(E125&gt;60,60,E125),E125)</f>
        <v>50</v>
      </c>
      <c r="G125" s="55" t="n">
        <f aca="false">(B125+F125)/2</f>
        <v>68</v>
      </c>
      <c r="H125" s="55" t="n">
        <f aca="false">IF(TOT!AN127&lt;13.4,IF(G125&gt;80,80,G125),G125)</f>
        <v>68</v>
      </c>
      <c r="I125" s="55" t="n">
        <f aca="false">IF(TOT!AN127&lt;11,IF(H125&gt;73,73,H125),H125)</f>
        <v>68</v>
      </c>
    </row>
    <row r="126" customFormat="false" ht="13" hidden="false" customHeight="true" outlineLevel="0" collapsed="false">
      <c r="A126" s="17" t="s">
        <v>880</v>
      </c>
      <c r="B126" s="27" t="n">
        <f aca="false">'PH - Tableau 1'!J126</f>
        <v>81</v>
      </c>
      <c r="C126" s="50" t="n">
        <f aca="false">(TOT!BR128*60)/TOT!AK128</f>
        <v>2.17401806850572</v>
      </c>
      <c r="D126" s="27" t="n">
        <f aca="false">VLOOKUP(C126,'DF - Tableau 2'!$A$3:$B$55,2)</f>
        <v>88</v>
      </c>
      <c r="E126" s="27" t="n">
        <f aca="false">IF(TOT!AK128&lt;400,IF(D126&gt;66,66,D126),D126)</f>
        <v>88</v>
      </c>
      <c r="F126" s="27" t="n">
        <f aca="false">IF(TOT!AK128&lt;200,IF(E126&gt;60,60,E126),E126)</f>
        <v>88</v>
      </c>
      <c r="G126" s="55" t="n">
        <f aca="false">(B126+F126)/2</f>
        <v>84.5</v>
      </c>
      <c r="H126" s="55" t="n">
        <f aca="false">IF(TOT!AN128&lt;13.4,IF(G126&gt;80,80,G126),G126)</f>
        <v>84.5</v>
      </c>
      <c r="I126" s="55" t="n">
        <f aca="false">IF(TOT!AN128&lt;11,IF(H126&gt;73,73,H126),H126)</f>
        <v>84.5</v>
      </c>
    </row>
    <row r="127" customFormat="false" ht="13" hidden="false" customHeight="true" outlineLevel="0" collapsed="false">
      <c r="A127" s="17" t="s">
        <v>885</v>
      </c>
      <c r="B127" s="27" t="n">
        <f aca="false">'PH - Tableau 1'!J127</f>
        <v>95</v>
      </c>
      <c r="C127" s="50" t="n">
        <f aca="false">(TOT!BR129*60)/TOT!AK129</f>
        <v>0.916879756313755</v>
      </c>
      <c r="D127" s="27" t="n">
        <f aca="false">VLOOKUP(C127,'DF - Tableau 2'!$A$3:$B$55,2)</f>
        <v>59</v>
      </c>
      <c r="E127" s="27" t="n">
        <f aca="false">IF(TOT!AK129&lt;400,IF(D127&gt;66,66,D127),D127)</f>
        <v>59</v>
      </c>
      <c r="F127" s="27" t="n">
        <f aca="false">IF(TOT!AK129&lt;200,IF(E127&gt;60,60,E127),E127)</f>
        <v>59</v>
      </c>
      <c r="G127" s="55" t="n">
        <f aca="false">(B127+F127)/2</f>
        <v>77</v>
      </c>
      <c r="H127" s="55" t="n">
        <f aca="false">IF(TOT!AN129&lt;13.4,IF(G127&gt;80,80,G127),G127)</f>
        <v>77</v>
      </c>
      <c r="I127" s="55" t="n">
        <f aca="false">IF(TOT!AN129&lt;11,IF(H127&gt;73,73,H127),H127)</f>
        <v>77</v>
      </c>
    </row>
    <row r="128" customFormat="false" ht="13" hidden="false" customHeight="true" outlineLevel="0" collapsed="false">
      <c r="A128" s="17" t="s">
        <v>889</v>
      </c>
      <c r="B128" s="27" t="n">
        <f aca="false">'PH - Tableau 1'!J128</f>
        <v>58</v>
      </c>
      <c r="C128" s="50" t="n">
        <f aca="false">(TOT!BR130*60)/TOT!AK130</f>
        <v>1.21399666746013</v>
      </c>
      <c r="D128" s="27" t="n">
        <f aca="false">VLOOKUP(C128,'DF - Tableau 2'!$A$3:$B$55,2)</f>
        <v>66</v>
      </c>
      <c r="E128" s="27" t="n">
        <f aca="false">IF(TOT!AK130&lt;400,IF(D128&gt;66,66,D128),D128)</f>
        <v>66</v>
      </c>
      <c r="F128" s="27" t="n">
        <f aca="false">IF(TOT!AK130&lt;200,IF(E128&gt;60,60,E128),E128)</f>
        <v>66</v>
      </c>
      <c r="G128" s="55" t="n">
        <f aca="false">(B128+F128)/2</f>
        <v>62</v>
      </c>
      <c r="H128" s="55" t="n">
        <f aca="false">IF(TOT!AN130&lt;13.4,IF(G128&gt;80,80,G128),G128)</f>
        <v>62</v>
      </c>
      <c r="I128" s="55" t="n">
        <f aca="false">IF(TOT!AN130&lt;11,IF(H128&gt;73,73,H128),H128)</f>
        <v>62</v>
      </c>
    </row>
    <row r="129" customFormat="false" ht="13" hidden="false" customHeight="true" outlineLevel="0" collapsed="false">
      <c r="A129" s="17" t="s">
        <v>893</v>
      </c>
      <c r="B129" s="27" t="n">
        <f aca="false">'PH - Tableau 1'!J129</f>
        <v>75</v>
      </c>
      <c r="C129" s="50" t="n">
        <f aca="false">(TOT!BR131*60)/TOT!AK131</f>
        <v>1.10631067083643</v>
      </c>
      <c r="D129" s="27" t="n">
        <f aca="false">VLOOKUP(C129,'DF - Tableau 2'!$A$3:$B$55,2)</f>
        <v>64</v>
      </c>
      <c r="E129" s="27" t="n">
        <f aca="false">IF(TOT!AK131&lt;400,IF(D129&gt;66,66,D129),D129)</f>
        <v>64</v>
      </c>
      <c r="F129" s="27" t="n">
        <f aca="false">IF(TOT!AK131&lt;200,IF(E129&gt;60,60,E129),E129)</f>
        <v>64</v>
      </c>
      <c r="G129" s="55" t="n">
        <f aca="false">(B129+F129)/2</f>
        <v>69.5</v>
      </c>
      <c r="H129" s="55" t="n">
        <f aca="false">IF(TOT!AN131&lt;13.4,IF(G129&gt;80,80,G129),G129)</f>
        <v>69.5</v>
      </c>
      <c r="I129" s="55" t="n">
        <f aca="false">IF(TOT!AN131&lt;11,IF(H129&gt;73,73,H129),H129)</f>
        <v>69.5</v>
      </c>
    </row>
    <row r="130" customFormat="false" ht="13" hidden="false" customHeight="true" outlineLevel="0" collapsed="false">
      <c r="A130" s="17" t="s">
        <v>896</v>
      </c>
      <c r="B130" s="27" t="n">
        <f aca="false">'PH - Tableau 1'!J130</f>
        <v>66</v>
      </c>
      <c r="C130" s="50" t="n">
        <f aca="false">(TOT!BR132*60)/TOT!AK132</f>
        <v>0.797209765819631</v>
      </c>
      <c r="D130" s="27" t="n">
        <f aca="false">VLOOKUP(C130,'DF - Tableau 2'!$A$3:$B$55,2)</f>
        <v>56</v>
      </c>
      <c r="E130" s="27" t="n">
        <f aca="false">IF(TOT!AK132&lt;400,IF(D130&gt;66,66,D130),D130)</f>
        <v>56</v>
      </c>
      <c r="F130" s="27" t="n">
        <f aca="false">IF(TOT!AK132&lt;200,IF(E130&gt;60,60,E130),E130)</f>
        <v>56</v>
      </c>
      <c r="G130" s="55" t="n">
        <f aca="false">(B130+F130)/2</f>
        <v>61</v>
      </c>
      <c r="H130" s="55" t="n">
        <f aca="false">IF(TOT!AN132&lt;13.4,IF(G130&gt;80,80,G130),G130)</f>
        <v>61</v>
      </c>
      <c r="I130" s="55" t="n">
        <f aca="false">IF(TOT!AN132&lt;11,IF(H130&gt;73,73,H130),H130)</f>
        <v>61</v>
      </c>
    </row>
    <row r="131" customFormat="false" ht="13" hidden="false" customHeight="true" outlineLevel="0" collapsed="false">
      <c r="A131" s="17" t="s">
        <v>900</v>
      </c>
      <c r="B131" s="27" t="n">
        <f aca="false">'PH - Tableau 1'!J131</f>
        <v>85</v>
      </c>
      <c r="C131" s="50" t="n">
        <f aca="false">(TOT!BR133*60)/TOT!AK133</f>
        <v>1.67799229693591</v>
      </c>
      <c r="D131" s="27" t="n">
        <f aca="false">VLOOKUP(C131,'DF - Tableau 2'!$A$3:$B$55,2)</f>
        <v>78</v>
      </c>
      <c r="E131" s="27" t="n">
        <f aca="false">IF(TOT!AK133&lt;400,IF(D131&gt;66,66,D131),D131)</f>
        <v>78</v>
      </c>
      <c r="F131" s="27" t="n">
        <f aca="false">IF(TOT!AK133&lt;200,IF(E131&gt;60,60,E131),E131)</f>
        <v>78</v>
      </c>
      <c r="G131" s="55" t="n">
        <f aca="false">(B131+F131)/2</f>
        <v>81.5</v>
      </c>
      <c r="H131" s="55" t="n">
        <f aca="false">IF(TOT!AN133&lt;13.4,IF(G131&gt;80,80,G131),G131)</f>
        <v>81.5</v>
      </c>
      <c r="I131" s="55" t="n">
        <f aca="false">IF(TOT!AN133&lt;11,IF(H131&gt;73,73,H131),H131)</f>
        <v>81.5</v>
      </c>
    </row>
    <row r="132" customFormat="false" ht="13" hidden="false" customHeight="true" outlineLevel="0" collapsed="false">
      <c r="A132" s="17" t="s">
        <v>905</v>
      </c>
      <c r="B132" s="27" t="n">
        <f aca="false">'PH - Tableau 1'!J132</f>
        <v>47</v>
      </c>
      <c r="C132" s="50" t="n">
        <f aca="false">(TOT!BR134*60)/TOT!AK134</f>
        <v>0.701678397401194</v>
      </c>
      <c r="D132" s="27" t="n">
        <f aca="false">VLOOKUP(C132,'DF - Tableau 2'!$A$3:$B$55,2)</f>
        <v>54</v>
      </c>
      <c r="E132" s="27" t="n">
        <f aca="false">IF(TOT!AK134&lt;400,IF(D132&gt;66,66,D132),D132)</f>
        <v>54</v>
      </c>
      <c r="F132" s="27" t="n">
        <f aca="false">IF(TOT!AK134&lt;200,IF(E132&gt;60,60,E132),E132)</f>
        <v>54</v>
      </c>
      <c r="G132" s="55" t="n">
        <f aca="false">(B132+F132)/2</f>
        <v>50.5</v>
      </c>
      <c r="H132" s="55" t="n">
        <f aca="false">IF(TOT!AN134&lt;13.4,IF(G132&gt;80,80,G132),G132)</f>
        <v>50.5</v>
      </c>
      <c r="I132" s="55" t="n">
        <f aca="false">IF(TOT!AN134&lt;11,IF(H132&gt;73,73,H132),H132)</f>
        <v>50.5</v>
      </c>
    </row>
    <row r="133" customFormat="false" ht="13" hidden="false" customHeight="true" outlineLevel="0" collapsed="false">
      <c r="A133" s="17" t="s">
        <v>909</v>
      </c>
      <c r="B133" s="27" t="n">
        <f aca="false">'PH - Tableau 1'!J133</f>
        <v>58</v>
      </c>
      <c r="C133" s="50" t="n">
        <f aca="false">(TOT!BR135*60)/TOT!AK135</f>
        <v>1.24422454251101</v>
      </c>
      <c r="D133" s="27" t="n">
        <f aca="false">VLOOKUP(C133,'DF - Tableau 2'!$A$3:$B$55,2)</f>
        <v>67</v>
      </c>
      <c r="E133" s="27" t="n">
        <f aca="false">IF(TOT!AK135&lt;400,IF(D133&gt;66,66,D133),D133)</f>
        <v>67</v>
      </c>
      <c r="F133" s="27" t="n">
        <f aca="false">IF(TOT!AK135&lt;200,IF(E133&gt;60,60,E133),E133)</f>
        <v>67</v>
      </c>
      <c r="G133" s="55" t="n">
        <f aca="false">(B133+F133)/2</f>
        <v>62.5</v>
      </c>
      <c r="H133" s="55" t="n">
        <f aca="false">IF(TOT!AN135&lt;13.4,IF(G133&gt;80,80,G133),G133)</f>
        <v>62.5</v>
      </c>
      <c r="I133" s="55" t="n">
        <f aca="false">IF(TOT!AN135&lt;11,IF(H133&gt;73,73,H133),H133)</f>
        <v>62.5</v>
      </c>
    </row>
    <row r="134" customFormat="false" ht="13" hidden="false" customHeight="true" outlineLevel="0" collapsed="false">
      <c r="A134" s="17" t="s">
        <v>915</v>
      </c>
      <c r="B134" s="27" t="n">
        <f aca="false">'PH - Tableau 1'!J134</f>
        <v>88</v>
      </c>
      <c r="C134" s="50" t="n">
        <f aca="false">(TOT!BR136*60)/TOT!AK136</f>
        <v>1.27319025100036</v>
      </c>
      <c r="D134" s="27" t="n">
        <f aca="false">VLOOKUP(C134,'DF - Tableau 2'!$A$3:$B$55,2)</f>
        <v>68</v>
      </c>
      <c r="E134" s="27" t="n">
        <f aca="false">IF(TOT!AK136&lt;400,IF(D134&gt;66,66,D134),D134)</f>
        <v>68</v>
      </c>
      <c r="F134" s="27" t="n">
        <f aca="false">IF(TOT!AK136&lt;200,IF(E134&gt;60,60,E134),E134)</f>
        <v>68</v>
      </c>
      <c r="G134" s="55" t="n">
        <f aca="false">(B134+F134)/2</f>
        <v>78</v>
      </c>
      <c r="H134" s="55" t="n">
        <f aca="false">IF(TOT!AN136&lt;13.4,IF(G134&gt;80,80,G134),G134)</f>
        <v>78</v>
      </c>
      <c r="I134" s="55" t="n">
        <f aca="false">IF(TOT!AN136&lt;11,IF(H134&gt;73,73,H134),H134)</f>
        <v>78</v>
      </c>
    </row>
    <row r="135" customFormat="false" ht="13" hidden="false" customHeight="true" outlineLevel="0" collapsed="false">
      <c r="A135" s="17" t="s">
        <v>919</v>
      </c>
      <c r="B135" s="27" t="n">
        <f aca="false">'PH - Tableau 1'!J135</f>
        <v>82</v>
      </c>
      <c r="C135" s="50" t="n">
        <f aca="false">(TOT!BR137*60)/TOT!AK137</f>
        <v>2.46652572233968</v>
      </c>
      <c r="D135" s="27" t="n">
        <f aca="false">VLOOKUP(C135,'DF - Tableau 2'!$A$3:$B$55,2)</f>
        <v>92</v>
      </c>
      <c r="E135" s="27" t="n">
        <f aca="false">IF(TOT!AK137&lt;400,IF(D135&gt;66,66,D135),D135)</f>
        <v>92</v>
      </c>
      <c r="F135" s="27" t="n">
        <f aca="false">IF(TOT!AK137&lt;200,IF(E135&gt;60,60,E135),E135)</f>
        <v>92</v>
      </c>
      <c r="G135" s="55" t="n">
        <f aca="false">(B135+F135)/2</f>
        <v>87</v>
      </c>
      <c r="H135" s="55" t="n">
        <f aca="false">IF(TOT!AN137&lt;13.4,IF(G135&gt;80,80,G135),G135)</f>
        <v>87</v>
      </c>
      <c r="I135" s="55" t="n">
        <f aca="false">IF(TOT!AN137&lt;11,IF(H135&gt;73,73,H135),H135)</f>
        <v>87</v>
      </c>
    </row>
    <row r="136" customFormat="false" ht="13" hidden="false" customHeight="true" outlineLevel="0" collapsed="false">
      <c r="A136" s="17" t="s">
        <v>923</v>
      </c>
      <c r="B136" s="27" t="n">
        <f aca="false">'PH - Tableau 1'!J136</f>
        <v>53</v>
      </c>
      <c r="C136" s="50" t="n">
        <f aca="false">(TOT!BR138*60)/TOT!AK138</f>
        <v>1.14788597665965</v>
      </c>
      <c r="D136" s="27" t="n">
        <f aca="false">VLOOKUP(C136,'DF - Tableau 2'!$A$3:$B$55,2)</f>
        <v>65</v>
      </c>
      <c r="E136" s="27" t="n">
        <f aca="false">IF(TOT!AK138&lt;400,IF(D136&gt;66,66,D136),D136)</f>
        <v>65</v>
      </c>
      <c r="F136" s="27" t="n">
        <f aca="false">IF(TOT!AK138&lt;200,IF(E136&gt;60,60,E136),E136)</f>
        <v>65</v>
      </c>
      <c r="G136" s="55" t="n">
        <f aca="false">(B136+F136)/2</f>
        <v>59</v>
      </c>
      <c r="H136" s="55" t="n">
        <f aca="false">IF(TOT!AN138&lt;13.4,IF(G136&gt;80,80,G136),G136)</f>
        <v>59</v>
      </c>
      <c r="I136" s="55" t="n">
        <f aca="false">IF(TOT!AN138&lt;11,IF(H136&gt;73,73,H136),H136)</f>
        <v>59</v>
      </c>
    </row>
    <row r="137" customFormat="false" ht="13" hidden="false" customHeight="true" outlineLevel="0" collapsed="false">
      <c r="A137" s="17" t="s">
        <v>927</v>
      </c>
      <c r="B137" s="27" t="n">
        <f aca="false">'PH - Tableau 1'!J137</f>
        <v>47</v>
      </c>
      <c r="C137" s="50" t="n">
        <f aca="false">(TOT!BR139*60)/TOT!AK139</f>
        <v>0</v>
      </c>
      <c r="D137" s="27" t="n">
        <f aca="false">VLOOKUP(C137,'DF - Tableau 2'!$A$3:$B$55,2)</f>
        <v>47</v>
      </c>
      <c r="E137" s="27" t="n">
        <f aca="false">IF(TOT!AK139&lt;400,IF(D137&gt;66,66,D137),D137)</f>
        <v>47</v>
      </c>
      <c r="F137" s="27" t="n">
        <f aca="false">IF(TOT!AK139&lt;200,IF(E137&gt;60,60,E137),E137)</f>
        <v>47</v>
      </c>
      <c r="G137" s="55" t="n">
        <f aca="false">(B137+F137)/2</f>
        <v>47</v>
      </c>
      <c r="H137" s="55" t="n">
        <f aca="false">IF(TOT!AN139&lt;13.4,IF(G137&gt;80,80,G137),G137)</f>
        <v>47</v>
      </c>
      <c r="I137" s="55" t="n">
        <f aca="false">IF(TOT!AN139&lt;11,IF(H137&gt;73,73,H137),H137)</f>
        <v>47</v>
      </c>
    </row>
    <row r="138" customFormat="false" ht="13" hidden="false" customHeight="true" outlineLevel="0" collapsed="false">
      <c r="A138" s="17" t="s">
        <v>931</v>
      </c>
      <c r="B138" s="27" t="n">
        <f aca="false">'PH - Tableau 1'!J138</f>
        <v>53</v>
      </c>
      <c r="C138" s="50" t="n">
        <f aca="false">(TOT!BR140*60)/TOT!AK140</f>
        <v>1.43840668797644</v>
      </c>
      <c r="D138" s="27" t="n">
        <f aca="false">VLOOKUP(C138,'DF - Tableau 2'!$A$3:$B$55,2)</f>
        <v>72</v>
      </c>
      <c r="E138" s="27" t="n">
        <f aca="false">IF(TOT!AK140&lt;400,IF(D138&gt;66,66,D138),D138)</f>
        <v>72</v>
      </c>
      <c r="F138" s="27" t="n">
        <f aca="false">IF(TOT!AK140&lt;200,IF(E138&gt;60,60,E138),E138)</f>
        <v>72</v>
      </c>
      <c r="G138" s="55" t="n">
        <f aca="false">(B138+F138)/2</f>
        <v>62.5</v>
      </c>
      <c r="H138" s="55" t="n">
        <f aca="false">IF(TOT!AN140&lt;13.4,IF(G138&gt;80,80,G138),G138)</f>
        <v>62.5</v>
      </c>
      <c r="I138" s="55" t="n">
        <f aca="false">IF(TOT!AN140&lt;11,IF(H138&gt;73,73,H138),H138)</f>
        <v>62.5</v>
      </c>
    </row>
    <row r="139" customFormat="false" ht="13" hidden="false" customHeight="true" outlineLevel="0" collapsed="false">
      <c r="A139" s="17" t="s">
        <v>936</v>
      </c>
      <c r="B139" s="27" t="n">
        <f aca="false">'PH - Tableau 1'!J139</f>
        <v>48</v>
      </c>
      <c r="C139" s="50" t="n">
        <f aca="false">(TOT!BR141*60)/TOT!AK141</f>
        <v>1.96596918831921</v>
      </c>
      <c r="D139" s="27" t="n">
        <f aca="false">VLOOKUP(C139,'DF - Tableau 2'!$A$3:$B$55,2)</f>
        <v>84</v>
      </c>
      <c r="E139" s="27" t="n">
        <f aca="false">IF(TOT!AK141&lt;400,IF(D139&gt;66,66,D139),D139)</f>
        <v>84</v>
      </c>
      <c r="F139" s="27" t="n">
        <f aca="false">IF(TOT!AK141&lt;200,IF(E139&gt;60,60,E139),E139)</f>
        <v>84</v>
      </c>
      <c r="G139" s="55" t="n">
        <f aca="false">(B139+F139)/2</f>
        <v>66</v>
      </c>
      <c r="H139" s="55" t="n">
        <f aca="false">IF(TOT!AN141&lt;13.4,IF(G139&gt;80,80,G139),G139)</f>
        <v>66</v>
      </c>
      <c r="I139" s="55" t="n">
        <f aca="false">IF(TOT!AN141&lt;11,IF(H139&gt;73,73,H139),H139)</f>
        <v>66</v>
      </c>
    </row>
    <row r="140" customFormat="false" ht="13" hidden="false" customHeight="true" outlineLevel="0" collapsed="false">
      <c r="A140" s="17" t="s">
        <v>940</v>
      </c>
      <c r="B140" s="27" t="n">
        <f aca="false">'PH - Tableau 1'!J140</f>
        <v>68</v>
      </c>
      <c r="C140" s="50" t="n">
        <f aca="false">(TOT!BR142*60)/TOT!AK142</f>
        <v>1.68911459483334</v>
      </c>
      <c r="D140" s="27" t="n">
        <f aca="false">VLOOKUP(C140,'DF - Tableau 2'!$A$3:$B$55,2)</f>
        <v>78</v>
      </c>
      <c r="E140" s="27" t="n">
        <f aca="false">IF(TOT!AK142&lt;400,IF(D140&gt;66,66,D140),D140)</f>
        <v>78</v>
      </c>
      <c r="F140" s="27" t="n">
        <f aca="false">IF(TOT!AK142&lt;200,IF(E140&gt;60,60,E140),E140)</f>
        <v>78</v>
      </c>
      <c r="G140" s="55" t="n">
        <f aca="false">(B140+F140)/2</f>
        <v>73</v>
      </c>
      <c r="H140" s="55" t="n">
        <f aca="false">IF(TOT!AN142&lt;13.4,IF(G140&gt;80,80,G140),G140)</f>
        <v>73</v>
      </c>
      <c r="I140" s="55" t="n">
        <f aca="false">IF(TOT!AN142&lt;11,IF(H140&gt;73,73,H140),H140)</f>
        <v>73</v>
      </c>
    </row>
    <row r="141" customFormat="false" ht="13" hidden="false" customHeight="true" outlineLevel="0" collapsed="false">
      <c r="A141" s="17" t="s">
        <v>944</v>
      </c>
      <c r="B141" s="27" t="n">
        <f aca="false">'PH - Tableau 1'!J141</f>
        <v>60</v>
      </c>
      <c r="C141" s="50" t="n">
        <f aca="false">(TOT!BR143*60)/TOT!AK143</f>
        <v>1.78682218637544</v>
      </c>
      <c r="D141" s="27" t="n">
        <f aca="false">VLOOKUP(C141,'DF - Tableau 2'!$A$3:$B$55,2)</f>
        <v>80</v>
      </c>
      <c r="E141" s="27" t="n">
        <f aca="false">IF(TOT!AK143&lt;400,IF(D141&gt;66,66,D141),D141)</f>
        <v>66</v>
      </c>
      <c r="F141" s="27" t="n">
        <f aca="false">IF(TOT!AK143&lt;200,IF(E141&gt;60,60,E141),E141)</f>
        <v>60</v>
      </c>
      <c r="G141" s="55" t="n">
        <f aca="false">(B141+F141)/2</f>
        <v>60</v>
      </c>
      <c r="H141" s="55" t="n">
        <f aca="false">IF(TOT!AN143&lt;13.4,IF(G141&gt;80,80,G141),G141)</f>
        <v>60</v>
      </c>
      <c r="I141" s="55" t="n">
        <f aca="false">IF(TOT!AN143&lt;11,IF(H141&gt;73,73,H141),H141)</f>
        <v>60</v>
      </c>
    </row>
    <row r="142" customFormat="false" ht="13" hidden="false" customHeight="true" outlineLevel="0" collapsed="false">
      <c r="A142" s="17" t="s">
        <v>949</v>
      </c>
      <c r="B142" s="27" t="n">
        <f aca="false">'PH - Tableau 1'!J142</f>
        <v>96</v>
      </c>
      <c r="C142" s="50" t="n">
        <f aca="false">(TOT!BR144*60)/TOT!AK144</f>
        <v>0.650282107679067</v>
      </c>
      <c r="D142" s="27" t="n">
        <f aca="false">VLOOKUP(C142,'DF - Tableau 2'!$A$3:$B$55,2)</f>
        <v>52</v>
      </c>
      <c r="E142" s="27" t="n">
        <f aca="false">IF(TOT!AK144&lt;400,IF(D142&gt;66,66,D142),D142)</f>
        <v>52</v>
      </c>
      <c r="F142" s="27" t="n">
        <f aca="false">IF(TOT!AK144&lt;200,IF(E142&gt;60,60,E142),E142)</f>
        <v>52</v>
      </c>
      <c r="G142" s="55" t="n">
        <f aca="false">(B142+F142)/2</f>
        <v>74</v>
      </c>
      <c r="H142" s="55" t="n">
        <f aca="false">IF(TOT!AN144&lt;13.4,IF(G142&gt;80,80,G142),G142)</f>
        <v>74</v>
      </c>
      <c r="I142" s="55" t="n">
        <f aca="false">IF(TOT!AN144&lt;11,IF(H142&gt;73,73,H142),H142)</f>
        <v>74</v>
      </c>
    </row>
    <row r="143" customFormat="false" ht="13" hidden="false" customHeight="true" outlineLevel="0" collapsed="false">
      <c r="A143" s="17" t="s">
        <v>952</v>
      </c>
      <c r="B143" s="27" t="n">
        <f aca="false">'PH - Tableau 1'!J143</f>
        <v>54</v>
      </c>
      <c r="C143" s="50" t="n">
        <f aca="false">(TOT!BR145*60)/TOT!AK145</f>
        <v>1.59877091485221</v>
      </c>
      <c r="D143" s="27" t="n">
        <f aca="false">VLOOKUP(C143,'DF - Tableau 2'!$A$3:$B$55,2)</f>
        <v>76</v>
      </c>
      <c r="E143" s="27" t="n">
        <f aca="false">IF(TOT!AK145&lt;400,IF(D143&gt;66,66,D143),D143)</f>
        <v>76</v>
      </c>
      <c r="F143" s="27" t="n">
        <f aca="false">IF(TOT!AK145&lt;200,IF(E143&gt;60,60,E143),E143)</f>
        <v>76</v>
      </c>
      <c r="G143" s="55" t="n">
        <f aca="false">(B143+F143)/2</f>
        <v>65</v>
      </c>
      <c r="H143" s="55" t="n">
        <f aca="false">IF(TOT!AN145&lt;13.4,IF(G143&gt;80,80,G143),G143)</f>
        <v>65</v>
      </c>
      <c r="I143" s="55" t="n">
        <f aca="false">IF(TOT!AN145&lt;11,IF(H143&gt;73,73,H143),H143)</f>
        <v>65</v>
      </c>
    </row>
    <row r="144" customFormat="false" ht="13" hidden="false" customHeight="true" outlineLevel="0" collapsed="false">
      <c r="A144" s="17" t="s">
        <v>957</v>
      </c>
      <c r="B144" s="27" t="n">
        <f aca="false">'PH - Tableau 1'!J144</f>
        <v>64</v>
      </c>
      <c r="C144" s="50" t="n">
        <f aca="false">(TOT!BR146*60)/TOT!AK146</f>
        <v>1.67963517601558</v>
      </c>
      <c r="D144" s="27" t="n">
        <f aca="false">VLOOKUP(C144,'DF - Tableau 2'!$A$3:$B$55,2)</f>
        <v>78</v>
      </c>
      <c r="E144" s="27" t="n">
        <f aca="false">IF(TOT!AK146&lt;400,IF(D144&gt;66,66,D144),D144)</f>
        <v>78</v>
      </c>
      <c r="F144" s="27" t="n">
        <f aca="false">IF(TOT!AK146&lt;200,IF(E144&gt;60,60,E144),E144)</f>
        <v>78</v>
      </c>
      <c r="G144" s="55" t="n">
        <f aca="false">(B144+F144)/2</f>
        <v>71</v>
      </c>
      <c r="H144" s="55" t="n">
        <f aca="false">IF(TOT!AN146&lt;13.4,IF(G144&gt;80,80,G144),G144)</f>
        <v>71</v>
      </c>
      <c r="I144" s="55" t="n">
        <f aca="false">IF(TOT!AN146&lt;11,IF(H144&gt;73,73,H144),H144)</f>
        <v>71</v>
      </c>
    </row>
    <row r="145" customFormat="false" ht="13" hidden="false" customHeight="true" outlineLevel="0" collapsed="false">
      <c r="A145" s="17" t="s">
        <v>961</v>
      </c>
      <c r="B145" s="27" t="n">
        <f aca="false">'PH - Tableau 1'!J145</f>
        <v>86</v>
      </c>
      <c r="C145" s="50" t="n">
        <f aca="false">(TOT!BR147*60)/TOT!AK147</f>
        <v>2.05103601307384</v>
      </c>
      <c r="D145" s="27" t="n">
        <f aca="false">VLOOKUP(C145,'DF - Tableau 2'!$A$3:$B$55,2)</f>
        <v>86</v>
      </c>
      <c r="E145" s="27" t="n">
        <f aca="false">IF(TOT!AK147&lt;400,IF(D145&gt;66,66,D145),D145)</f>
        <v>86</v>
      </c>
      <c r="F145" s="27" t="n">
        <f aca="false">IF(TOT!AK147&lt;200,IF(E145&gt;60,60,E145),E145)</f>
        <v>86</v>
      </c>
      <c r="G145" s="55" t="n">
        <f aca="false">(B145+F145)/2</f>
        <v>86</v>
      </c>
      <c r="H145" s="55" t="n">
        <f aca="false">IF(TOT!AN147&lt;13.4,IF(G145&gt;80,80,G145),G145)</f>
        <v>80</v>
      </c>
      <c r="I145" s="55" t="n">
        <f aca="false">IF(TOT!AN147&lt;11,IF(H145&gt;73,73,H145),H145)</f>
        <v>80</v>
      </c>
    </row>
    <row r="146" customFormat="false" ht="13" hidden="false" customHeight="true" outlineLevel="0" collapsed="false">
      <c r="A146" s="17" t="s">
        <v>966</v>
      </c>
      <c r="B146" s="27" t="n">
        <f aca="false">'PH - Tableau 1'!J146</f>
        <v>75</v>
      </c>
      <c r="C146" s="50" t="n">
        <f aca="false">(TOT!BR148*60)/TOT!AK148</f>
        <v>0.864241987756572</v>
      </c>
      <c r="D146" s="27" t="n">
        <f aca="false">VLOOKUP(C146,'DF - Tableau 2'!$A$3:$B$55,2)</f>
        <v>58</v>
      </c>
      <c r="E146" s="27" t="n">
        <f aca="false">IF(TOT!AK148&lt;400,IF(D146&gt;66,66,D146),D146)</f>
        <v>58</v>
      </c>
      <c r="F146" s="27" t="n">
        <f aca="false">IF(TOT!AK148&lt;200,IF(E146&gt;60,60,E146),E146)</f>
        <v>58</v>
      </c>
      <c r="G146" s="55" t="n">
        <f aca="false">(B146+F146)/2</f>
        <v>66.5</v>
      </c>
      <c r="H146" s="55" t="n">
        <f aca="false">IF(TOT!AN148&lt;13.4,IF(G146&gt;80,80,G146),G146)</f>
        <v>66.5</v>
      </c>
      <c r="I146" s="55" t="n">
        <f aca="false">IF(TOT!AN148&lt;11,IF(H146&gt;73,73,H146),H146)</f>
        <v>66.5</v>
      </c>
    </row>
    <row r="147" customFormat="false" ht="13" hidden="false" customHeight="true" outlineLevel="0" collapsed="false">
      <c r="A147" s="17" t="s">
        <v>970</v>
      </c>
      <c r="B147" s="27" t="n">
        <f aca="false">'PH - Tableau 1'!J147</f>
        <v>60</v>
      </c>
      <c r="C147" s="50" t="n">
        <f aca="false">(TOT!BR149*60)/TOT!AK149</f>
        <v>7.258064516129</v>
      </c>
      <c r="D147" s="27" t="n">
        <f aca="false">VLOOKUP(C147,'DF - Tableau 2'!$A$3:$B$55,2)</f>
        <v>99</v>
      </c>
      <c r="E147" s="27" t="n">
        <f aca="false">IF(TOT!AK149&lt;400,IF(D147&gt;66,66,D147),D147)</f>
        <v>66</v>
      </c>
      <c r="F147" s="27" t="n">
        <f aca="false">IF(TOT!AK149&lt;200,IF(E147&gt;60,60,E147),E147)</f>
        <v>60</v>
      </c>
      <c r="G147" s="55" t="n">
        <f aca="false">(B147+F147)/2</f>
        <v>60</v>
      </c>
      <c r="H147" s="55" t="n">
        <f aca="false">IF(TOT!AN149&lt;13.4,IF(G147&gt;80,80,G147),G147)</f>
        <v>60</v>
      </c>
      <c r="I147" s="55" t="n">
        <f aca="false">IF(TOT!AN149&lt;11,IF(H147&gt;73,73,H147),H147)</f>
        <v>60</v>
      </c>
    </row>
    <row r="148" customFormat="false" ht="13" hidden="false" customHeight="true" outlineLevel="0" collapsed="false">
      <c r="A148" s="17" t="s">
        <v>974</v>
      </c>
      <c r="B148" s="27" t="n">
        <f aca="false">'PH - Tableau 1'!J148</f>
        <v>58</v>
      </c>
      <c r="C148" s="50" t="n">
        <f aca="false">(TOT!BR150*60)/TOT!AK150</f>
        <v>1.22199592668024</v>
      </c>
      <c r="D148" s="27" t="n">
        <f aca="false">VLOOKUP(C148,'DF - Tableau 2'!$A$3:$B$55,2)</f>
        <v>67</v>
      </c>
      <c r="E148" s="27" t="n">
        <f aca="false">IF(TOT!AK150&lt;400,IF(D148&gt;66,66,D148),D148)</f>
        <v>67</v>
      </c>
      <c r="F148" s="27" t="n">
        <f aca="false">IF(TOT!AK150&lt;200,IF(E148&gt;60,60,E148),E148)</f>
        <v>67</v>
      </c>
      <c r="G148" s="55" t="n">
        <f aca="false">(B148+F148)/2</f>
        <v>62.5</v>
      </c>
      <c r="H148" s="55" t="n">
        <f aca="false">IF(TOT!AN150&lt;13.4,IF(G148&gt;80,80,G148),G148)</f>
        <v>62.5</v>
      </c>
      <c r="I148" s="55" t="n">
        <f aca="false">IF(TOT!AN150&lt;11,IF(H148&gt;73,73,H148),H148)</f>
        <v>62.5</v>
      </c>
    </row>
    <row r="149" customFormat="false" ht="13" hidden="false" customHeight="true" outlineLevel="0" collapsed="false">
      <c r="A149" s="17" t="s">
        <v>979</v>
      </c>
      <c r="B149" s="27" t="n">
        <f aca="false">'PH - Tableau 1'!J149</f>
        <v>47</v>
      </c>
      <c r="C149" s="50" t="n">
        <f aca="false">(TOT!BR151*60)/TOT!AK151</f>
        <v>2.34604105571848</v>
      </c>
      <c r="D149" s="27" t="n">
        <f aca="false">VLOOKUP(C149,'DF - Tableau 2'!$A$3:$B$55,2)</f>
        <v>90</v>
      </c>
      <c r="E149" s="27" t="n">
        <f aca="false">IF(TOT!AK151&lt;400,IF(D149&gt;66,66,D149),D149)</f>
        <v>66</v>
      </c>
      <c r="F149" s="27" t="n">
        <f aca="false">IF(TOT!AK151&lt;200,IF(E149&gt;60,60,E149),E149)</f>
        <v>60</v>
      </c>
      <c r="G149" s="55" t="n">
        <f aca="false">(B149+F149)/2</f>
        <v>53.5</v>
      </c>
      <c r="H149" s="55" t="n">
        <f aca="false">IF(TOT!AN151&lt;13.4,IF(G149&gt;80,80,G149),G149)</f>
        <v>53.5</v>
      </c>
      <c r="I149" s="55" t="n">
        <f aca="false">IF(TOT!AN151&lt;11,IF(H149&gt;73,73,H149),H149)</f>
        <v>53.5</v>
      </c>
    </row>
    <row r="150" customFormat="false" ht="13" hidden="false" customHeight="true" outlineLevel="0" collapsed="false">
      <c r="A150" s="17" t="s">
        <v>983</v>
      </c>
      <c r="B150" s="27" t="n">
        <f aca="false">'PH - Tableau 1'!J150</f>
        <v>96</v>
      </c>
      <c r="C150" s="50" t="n">
        <f aca="false">(TOT!BR152*60)/TOT!AK152</f>
        <v>1.35761232625795</v>
      </c>
      <c r="D150" s="27" t="n">
        <f aca="false">VLOOKUP(C150,'DF - Tableau 2'!$A$3:$B$55,2)</f>
        <v>70</v>
      </c>
      <c r="E150" s="27" t="n">
        <f aca="false">IF(TOT!AK152&lt;400,IF(D150&gt;66,66,D150),D150)</f>
        <v>70</v>
      </c>
      <c r="F150" s="27" t="n">
        <f aca="false">IF(TOT!AK152&lt;200,IF(E150&gt;60,60,E150),E150)</f>
        <v>70</v>
      </c>
      <c r="G150" s="55" t="n">
        <f aca="false">(B150+F150)/2</f>
        <v>83</v>
      </c>
      <c r="H150" s="55" t="n">
        <f aca="false">IF(TOT!AN152&lt;13.4,IF(G150&gt;80,80,G150),G150)</f>
        <v>83</v>
      </c>
      <c r="I150" s="55" t="n">
        <f aca="false">IF(TOT!AN152&lt;11,IF(H150&gt;73,73,H150),H150)</f>
        <v>83</v>
      </c>
    </row>
    <row r="151" customFormat="false" ht="13" hidden="false" customHeight="true" outlineLevel="0" collapsed="false">
      <c r="A151" s="17" t="s">
        <v>988</v>
      </c>
      <c r="B151" s="27" t="n">
        <f aca="false">'PH - Tableau 1'!J151</f>
        <v>54</v>
      </c>
      <c r="C151" s="50" t="n">
        <f aca="false">(TOT!BR153*60)/TOT!AK153</f>
        <v>1.51391828097021</v>
      </c>
      <c r="D151" s="27" t="n">
        <f aca="false">VLOOKUP(C151,'DF - Tableau 2'!$A$3:$B$55,2)</f>
        <v>74</v>
      </c>
      <c r="E151" s="27" t="n">
        <f aca="false">IF(TOT!AK153&lt;400,IF(D151&gt;66,66,D151),D151)</f>
        <v>74</v>
      </c>
      <c r="F151" s="27" t="n">
        <f aca="false">IF(TOT!AK153&lt;200,IF(E151&gt;60,60,E151),E151)</f>
        <v>74</v>
      </c>
      <c r="G151" s="55" t="n">
        <f aca="false">(B151+F151)/2</f>
        <v>64</v>
      </c>
      <c r="H151" s="55" t="n">
        <f aca="false">IF(TOT!AN153&lt;13.4,IF(G151&gt;80,80,G151),G151)</f>
        <v>64</v>
      </c>
      <c r="I151" s="55" t="n">
        <f aca="false">IF(TOT!AN153&lt;11,IF(H151&gt;73,73,H151),H151)</f>
        <v>64</v>
      </c>
    </row>
    <row r="152" customFormat="false" ht="13" hidden="false" customHeight="true" outlineLevel="0" collapsed="false">
      <c r="A152" s="17" t="s">
        <v>992</v>
      </c>
      <c r="B152" s="27" t="n">
        <f aca="false">'PH - Tableau 1'!J152</f>
        <v>81</v>
      </c>
      <c r="C152" s="50" t="n">
        <f aca="false">(TOT!BR154*60)/TOT!AK154</f>
        <v>0.97286585060706</v>
      </c>
      <c r="D152" s="27" t="n">
        <f aca="false">VLOOKUP(C152,'DF - Tableau 2'!$A$3:$B$55,2)</f>
        <v>60</v>
      </c>
      <c r="E152" s="27" t="n">
        <f aca="false">IF(TOT!AK154&lt;400,IF(D152&gt;66,66,D152),D152)</f>
        <v>60</v>
      </c>
      <c r="F152" s="27" t="n">
        <f aca="false">IF(TOT!AK154&lt;200,IF(E152&gt;60,60,E152),E152)</f>
        <v>60</v>
      </c>
      <c r="G152" s="55" t="n">
        <f aca="false">(B152+F152)/2</f>
        <v>70.5</v>
      </c>
      <c r="H152" s="55" t="n">
        <f aca="false">IF(TOT!AN154&lt;13.4,IF(G152&gt;80,80,G152),G152)</f>
        <v>70.5</v>
      </c>
      <c r="I152" s="55" t="n">
        <f aca="false">IF(TOT!AN154&lt;11,IF(H152&gt;73,73,H152),H152)</f>
        <v>70.5</v>
      </c>
    </row>
    <row r="153" customFormat="false" ht="13" hidden="false" customHeight="true" outlineLevel="0" collapsed="false">
      <c r="A153" s="17" t="s">
        <v>996</v>
      </c>
      <c r="B153" s="27" t="n">
        <f aca="false">'PH - Tableau 1'!J153</f>
        <v>60</v>
      </c>
      <c r="C153" s="50" t="n">
        <f aca="false">(TOT!BR155*60)/TOT!AK155</f>
        <v>0.622891253568648</v>
      </c>
      <c r="D153" s="27" t="n">
        <f aca="false">VLOOKUP(C153,'DF - Tableau 2'!$A$3:$B$55,2)</f>
        <v>52</v>
      </c>
      <c r="E153" s="27" t="n">
        <f aca="false">IF(TOT!AK155&lt;400,IF(D153&gt;66,66,D153),D153)</f>
        <v>52</v>
      </c>
      <c r="F153" s="27" t="n">
        <f aca="false">IF(TOT!AK155&lt;200,IF(E153&gt;60,60,E153),E153)</f>
        <v>52</v>
      </c>
      <c r="G153" s="55" t="n">
        <f aca="false">(B153+F153)/2</f>
        <v>56</v>
      </c>
      <c r="H153" s="55" t="n">
        <f aca="false">IF(TOT!AN155&lt;13.4,IF(G153&gt;80,80,G153),G153)</f>
        <v>56</v>
      </c>
      <c r="I153" s="55" t="n">
        <f aca="false">IF(TOT!AN155&lt;11,IF(H153&gt;73,73,H153),H153)</f>
        <v>56</v>
      </c>
    </row>
    <row r="154" customFormat="false" ht="13" hidden="false" customHeight="true" outlineLevel="0" collapsed="false">
      <c r="A154" s="17" t="s">
        <v>1001</v>
      </c>
      <c r="B154" s="27" t="n">
        <f aca="false">'PH - Tableau 1'!J154</f>
        <v>95</v>
      </c>
      <c r="C154" s="50" t="n">
        <f aca="false">(TOT!BR156*60)/TOT!AK156</f>
        <v>0.412391379056409</v>
      </c>
      <c r="D154" s="27" t="n">
        <f aca="false">VLOOKUP(C154,'DF - Tableau 2'!$A$3:$B$55,2)</f>
        <v>49</v>
      </c>
      <c r="E154" s="27" t="n">
        <f aca="false">IF(TOT!AK156&lt;400,IF(D154&gt;66,66,D154),D154)</f>
        <v>49</v>
      </c>
      <c r="F154" s="27" t="n">
        <f aca="false">IF(TOT!AK156&lt;200,IF(E154&gt;60,60,E154),E154)</f>
        <v>49</v>
      </c>
      <c r="G154" s="55" t="n">
        <f aca="false">(B154+F154)/2</f>
        <v>72</v>
      </c>
      <c r="H154" s="55" t="n">
        <f aca="false">IF(TOT!AN156&lt;13.4,IF(G154&gt;80,80,G154),G154)</f>
        <v>72</v>
      </c>
      <c r="I154" s="55" t="n">
        <f aca="false">IF(TOT!AN156&lt;11,IF(H154&gt;73,73,H154),H154)</f>
        <v>72</v>
      </c>
    </row>
    <row r="155" customFormat="false" ht="13" hidden="false" customHeight="true" outlineLevel="0" collapsed="false">
      <c r="A155" s="17" t="s">
        <v>1006</v>
      </c>
      <c r="B155" s="27" t="n">
        <f aca="false">'PH - Tableau 1'!J155</f>
        <v>58</v>
      </c>
      <c r="C155" s="50" t="n">
        <f aca="false">(TOT!BR157*60)/TOT!AK157</f>
        <v>2.13738093394254</v>
      </c>
      <c r="D155" s="27" t="n">
        <f aca="false">VLOOKUP(C155,'DF - Tableau 2'!$A$3:$B$55,2)</f>
        <v>87</v>
      </c>
      <c r="E155" s="27" t="n">
        <f aca="false">IF(TOT!AK157&lt;400,IF(D155&gt;66,66,D155),D155)</f>
        <v>87</v>
      </c>
      <c r="F155" s="27" t="n">
        <f aca="false">IF(TOT!AK157&lt;200,IF(E155&gt;60,60,E155),E155)</f>
        <v>87</v>
      </c>
      <c r="G155" s="55" t="n">
        <f aca="false">(B155+F155)/2</f>
        <v>72.5</v>
      </c>
      <c r="H155" s="55" t="n">
        <f aca="false">IF(TOT!AN157&lt;13.4,IF(G155&gt;80,80,G155),G155)</f>
        <v>72.5</v>
      </c>
      <c r="I155" s="55" t="n">
        <f aca="false">IF(TOT!AN157&lt;11,IF(H155&gt;73,73,H155),H155)</f>
        <v>72.5</v>
      </c>
    </row>
    <row r="156" customFormat="false" ht="13" hidden="false" customHeight="true" outlineLevel="0" collapsed="false">
      <c r="A156" s="17" t="s">
        <v>1010</v>
      </c>
      <c r="B156" s="27" t="n">
        <f aca="false">'PH - Tableau 1'!J156</f>
        <v>72</v>
      </c>
      <c r="C156" s="50" t="n">
        <f aca="false">(TOT!BR158*60)/TOT!AK158</f>
        <v>1.84106472415217</v>
      </c>
      <c r="D156" s="27" t="n">
        <f aca="false">VLOOKUP(C156,'DF - Tableau 2'!$A$3:$B$55,2)</f>
        <v>82</v>
      </c>
      <c r="E156" s="27" t="n">
        <f aca="false">IF(TOT!AK158&lt;400,IF(D156&gt;66,66,D156),D156)</f>
        <v>82</v>
      </c>
      <c r="F156" s="27" t="n">
        <f aca="false">IF(TOT!AK158&lt;200,IF(E156&gt;60,60,E156),E156)</f>
        <v>82</v>
      </c>
      <c r="G156" s="55" t="n">
        <f aca="false">(B156+F156)/2</f>
        <v>77</v>
      </c>
      <c r="H156" s="55" t="n">
        <f aca="false">IF(TOT!AN158&lt;13.4,IF(G156&gt;80,80,G156),G156)</f>
        <v>77</v>
      </c>
      <c r="I156" s="55" t="n">
        <f aca="false">IF(TOT!AN158&lt;11,IF(H156&gt;73,73,H156),H156)</f>
        <v>77</v>
      </c>
    </row>
    <row r="157" customFormat="false" ht="13" hidden="false" customHeight="true" outlineLevel="0" collapsed="false">
      <c r="A157" s="17" t="s">
        <v>1014</v>
      </c>
      <c r="B157" s="27" t="n">
        <f aca="false">'PH - Tableau 1'!J157</f>
        <v>60</v>
      </c>
      <c r="C157" s="50" t="n">
        <f aca="false">(TOT!BR159*60)/TOT!AK159</f>
        <v>1.34730538922157</v>
      </c>
      <c r="D157" s="27" t="n">
        <f aca="false">VLOOKUP(C157,'DF - Tableau 2'!$A$3:$B$55,2)</f>
        <v>70</v>
      </c>
      <c r="E157" s="27" t="n">
        <f aca="false">IF(TOT!AK159&lt;400,IF(D157&gt;66,66,D157),D157)</f>
        <v>66</v>
      </c>
      <c r="F157" s="27" t="n">
        <f aca="false">IF(TOT!AK159&lt;200,IF(E157&gt;60,60,E157),E157)</f>
        <v>60</v>
      </c>
      <c r="G157" s="55" t="n">
        <f aca="false">(B157+F157)/2</f>
        <v>60</v>
      </c>
      <c r="H157" s="55" t="n">
        <f aca="false">IF(TOT!AN159&lt;13.4,IF(G157&gt;80,80,G157),G157)</f>
        <v>60</v>
      </c>
      <c r="I157" s="55" t="n">
        <f aca="false">IF(TOT!AN159&lt;11,IF(H157&gt;73,73,H157),H157)</f>
        <v>60</v>
      </c>
    </row>
    <row r="158" customFormat="false" ht="13" hidden="false" customHeight="true" outlineLevel="0" collapsed="false">
      <c r="A158" s="17" t="s">
        <v>1019</v>
      </c>
      <c r="B158" s="27" t="n">
        <f aca="false">'PH - Tableau 1'!J158</f>
        <v>77</v>
      </c>
      <c r="C158" s="50" t="n">
        <f aca="false">(TOT!BR160*60)/TOT!AK160</f>
        <v>0.729483282674772</v>
      </c>
      <c r="D158" s="27" t="n">
        <f aca="false">VLOOKUP(C158,'DF - Tableau 2'!$A$3:$B$55,2)</f>
        <v>54</v>
      </c>
      <c r="E158" s="27" t="n">
        <f aca="false">IF(TOT!AK160&lt;400,IF(D158&gt;66,66,D158),D158)</f>
        <v>54</v>
      </c>
      <c r="F158" s="27" t="n">
        <f aca="false">IF(TOT!AK160&lt;200,IF(E158&gt;60,60,E158),E158)</f>
        <v>54</v>
      </c>
      <c r="G158" s="55" t="n">
        <f aca="false">(B158+F158)/2</f>
        <v>65.5</v>
      </c>
      <c r="H158" s="55" t="n">
        <f aca="false">IF(TOT!AN160&lt;13.4,IF(G158&gt;80,80,G158),G158)</f>
        <v>65.5</v>
      </c>
      <c r="I158" s="55" t="n">
        <f aca="false">IF(TOT!AN160&lt;11,IF(H158&gt;73,73,H158),H158)</f>
        <v>65.5</v>
      </c>
    </row>
    <row r="159" customFormat="false" ht="13" hidden="false" customHeight="true" outlineLevel="0" collapsed="false">
      <c r="A159" s="17" t="s">
        <v>1023</v>
      </c>
      <c r="B159" s="27" t="n">
        <f aca="false">'PH - Tableau 1'!J159</f>
        <v>80</v>
      </c>
      <c r="C159" s="50" t="n">
        <f aca="false">(TOT!BR161*60)/TOT!AK161</f>
        <v>2.34107121743585</v>
      </c>
      <c r="D159" s="27" t="n">
        <f aca="false">VLOOKUP(C159,'DF - Tableau 2'!$A$3:$B$55,2)</f>
        <v>90</v>
      </c>
      <c r="E159" s="27" t="n">
        <f aca="false">IF(TOT!AK161&lt;400,IF(D159&gt;66,66,D159),D159)</f>
        <v>90</v>
      </c>
      <c r="F159" s="27" t="n">
        <f aca="false">IF(TOT!AK161&lt;200,IF(E159&gt;60,60,E159),E159)</f>
        <v>90</v>
      </c>
      <c r="G159" s="55" t="n">
        <f aca="false">(B159+F159)/2</f>
        <v>85</v>
      </c>
      <c r="H159" s="55" t="n">
        <f aca="false">IF(TOT!AN161&lt;13.4,IF(G159&gt;80,80,G159),G159)</f>
        <v>80</v>
      </c>
      <c r="I159" s="55" t="n">
        <f aca="false">IF(TOT!AN161&lt;11,IF(H159&gt;73,73,H159),H159)</f>
        <v>80</v>
      </c>
    </row>
    <row r="160" customFormat="false" ht="13" hidden="false" customHeight="true" outlineLevel="0" collapsed="false">
      <c r="A160" s="17" t="s">
        <v>1028</v>
      </c>
      <c r="B160" s="27" t="n">
        <f aca="false">'PH - Tableau 1'!J160</f>
        <v>54</v>
      </c>
      <c r="C160" s="50" t="n">
        <f aca="false">(TOT!BR162*60)/TOT!AK162</f>
        <v>0</v>
      </c>
      <c r="D160" s="27" t="n">
        <f aca="false">VLOOKUP(C160,'DF - Tableau 2'!$A$3:$B$55,2)</f>
        <v>47</v>
      </c>
      <c r="E160" s="27" t="n">
        <f aca="false">IF(TOT!AK162&lt;400,IF(D160&gt;66,66,D160),D160)</f>
        <v>47</v>
      </c>
      <c r="F160" s="27" t="n">
        <f aca="false">IF(TOT!AK162&lt;200,IF(E160&gt;60,60,E160),E160)</f>
        <v>47</v>
      </c>
      <c r="G160" s="55" t="n">
        <f aca="false">(B160+F160)/2</f>
        <v>50.5</v>
      </c>
      <c r="H160" s="55" t="n">
        <f aca="false">IF(TOT!AN162&lt;13.4,IF(G160&gt;80,80,G160),G160)</f>
        <v>50.5</v>
      </c>
      <c r="I160" s="55" t="n">
        <f aca="false">IF(TOT!AN162&lt;11,IF(H160&gt;73,73,H160),H160)</f>
        <v>50.5</v>
      </c>
    </row>
    <row r="161" customFormat="false" ht="13" hidden="false" customHeight="true" outlineLevel="0" collapsed="false">
      <c r="A161" s="17" t="s">
        <v>1032</v>
      </c>
      <c r="B161" s="27" t="n">
        <f aca="false">'PH - Tableau 1'!J161</f>
        <v>75</v>
      </c>
      <c r="C161" s="50" t="n">
        <f aca="false">(TOT!BR163*60)/TOT!AK163</f>
        <v>0.690780005756497</v>
      </c>
      <c r="D161" s="27" t="n">
        <f aca="false">VLOOKUP(C161,'DF - Tableau 2'!$A$3:$B$55,2)</f>
        <v>53</v>
      </c>
      <c r="E161" s="27" t="n">
        <f aca="false">IF(TOT!AK163&lt;400,IF(D161&gt;66,66,D161),D161)</f>
        <v>53</v>
      </c>
      <c r="F161" s="27" t="n">
        <f aca="false">IF(TOT!AK163&lt;200,IF(E161&gt;60,60,E161),E161)</f>
        <v>53</v>
      </c>
      <c r="G161" s="55" t="n">
        <f aca="false">(B161+F161)/2</f>
        <v>64</v>
      </c>
      <c r="H161" s="55" t="n">
        <f aca="false">IF(TOT!AN163&lt;13.4,IF(G161&gt;80,80,G161),G161)</f>
        <v>64</v>
      </c>
      <c r="I161" s="55" t="n">
        <f aca="false">IF(TOT!AN163&lt;11,IF(H161&gt;73,73,H161),H161)</f>
        <v>64</v>
      </c>
    </row>
    <row r="162" customFormat="false" ht="13" hidden="false" customHeight="true" outlineLevel="0" collapsed="false">
      <c r="A162" s="17" t="s">
        <v>1035</v>
      </c>
      <c r="B162" s="27" t="n">
        <f aca="false">'PH - Tableau 1'!J162</f>
        <v>76</v>
      </c>
      <c r="C162" s="50" t="n">
        <f aca="false">(TOT!BR164*60)/TOT!AK164</f>
        <v>0.840164532220888</v>
      </c>
      <c r="D162" s="27" t="n">
        <f aca="false">VLOOKUP(C162,'DF - Tableau 2'!$A$3:$B$55,2)</f>
        <v>57</v>
      </c>
      <c r="E162" s="27" t="n">
        <f aca="false">IF(TOT!AK164&lt;400,IF(D162&gt;66,66,D162),D162)</f>
        <v>57</v>
      </c>
      <c r="F162" s="27" t="n">
        <f aca="false">IF(TOT!AK164&lt;200,IF(E162&gt;60,60,E162),E162)</f>
        <v>57</v>
      </c>
      <c r="G162" s="55" t="n">
        <f aca="false">(B162+F162)/2</f>
        <v>66.5</v>
      </c>
      <c r="H162" s="55" t="n">
        <f aca="false">IF(TOT!AN164&lt;13.4,IF(G162&gt;80,80,G162),G162)</f>
        <v>66.5</v>
      </c>
      <c r="I162" s="55" t="n">
        <f aca="false">IF(TOT!AN164&lt;11,IF(H162&gt;73,73,H162),H162)</f>
        <v>66.5</v>
      </c>
    </row>
    <row r="163" customFormat="false" ht="13" hidden="false" customHeight="true" outlineLevel="0" collapsed="false">
      <c r="A163" s="17" t="s">
        <v>1040</v>
      </c>
      <c r="B163" s="27" t="n">
        <f aca="false">'PH - Tableau 1'!J163</f>
        <v>79</v>
      </c>
      <c r="C163" s="50" t="n">
        <f aca="false">(TOT!BR165*60)/TOT!AK165</f>
        <v>0.953849118412183</v>
      </c>
      <c r="D163" s="27" t="n">
        <f aca="false">VLOOKUP(C163,'DF - Tableau 2'!$A$3:$B$55,2)</f>
        <v>60</v>
      </c>
      <c r="E163" s="27" t="n">
        <f aca="false">IF(TOT!AK165&lt;400,IF(D163&gt;66,66,D163),D163)</f>
        <v>60</v>
      </c>
      <c r="F163" s="27" t="n">
        <f aca="false">IF(TOT!AK165&lt;200,IF(E163&gt;60,60,E163),E163)</f>
        <v>60</v>
      </c>
      <c r="G163" s="55" t="n">
        <f aca="false">(B163+F163)/2</f>
        <v>69.5</v>
      </c>
      <c r="H163" s="55" t="n">
        <f aca="false">IF(TOT!AN165&lt;13.4,IF(G163&gt;80,80,G163),G163)</f>
        <v>69.5</v>
      </c>
      <c r="I163" s="55" t="n">
        <f aca="false">IF(TOT!AN165&lt;11,IF(H163&gt;73,73,H163),H163)</f>
        <v>69.5</v>
      </c>
    </row>
    <row r="164" customFormat="false" ht="13" hidden="false" customHeight="true" outlineLevel="0" collapsed="false">
      <c r="A164" s="17" t="s">
        <v>1044</v>
      </c>
      <c r="B164" s="27" t="n">
        <f aca="false">'PH - Tableau 1'!J164</f>
        <v>67</v>
      </c>
      <c r="C164" s="50" t="n">
        <f aca="false">(TOT!BR166*60)/TOT!AK166</f>
        <v>1.8108272378597</v>
      </c>
      <c r="D164" s="27" t="n">
        <f aca="false">VLOOKUP(C164,'DF - Tableau 2'!$A$3:$B$55,2)</f>
        <v>81</v>
      </c>
      <c r="E164" s="27" t="n">
        <f aca="false">IF(TOT!AK166&lt;400,IF(D164&gt;66,66,D164),D164)</f>
        <v>81</v>
      </c>
      <c r="F164" s="27" t="n">
        <f aca="false">IF(TOT!AK166&lt;200,IF(E164&gt;60,60,E164),E164)</f>
        <v>81</v>
      </c>
      <c r="G164" s="55" t="n">
        <f aca="false">(B164+F164)/2</f>
        <v>74</v>
      </c>
      <c r="H164" s="55" t="n">
        <f aca="false">IF(TOT!AN166&lt;13.4,IF(G164&gt;80,80,G164),G164)</f>
        <v>74</v>
      </c>
      <c r="I164" s="55" t="n">
        <f aca="false">IF(TOT!AN166&lt;11,IF(H164&gt;73,73,H164),H164)</f>
        <v>74</v>
      </c>
    </row>
    <row r="165" customFormat="false" ht="13" hidden="false" customHeight="true" outlineLevel="0" collapsed="false">
      <c r="A165" s="17" t="s">
        <v>1049</v>
      </c>
      <c r="B165" s="27" t="n">
        <f aca="false">'PH - Tableau 1'!J165</f>
        <v>65</v>
      </c>
      <c r="C165" s="50" t="n">
        <f aca="false">(TOT!BR167*60)/TOT!AK167</f>
        <v>2.19783846217316</v>
      </c>
      <c r="D165" s="27" t="n">
        <f aca="false">VLOOKUP(C165,'DF - Tableau 2'!$A$3:$B$55,2)</f>
        <v>88</v>
      </c>
      <c r="E165" s="27" t="n">
        <f aca="false">IF(TOT!AK167&lt;400,IF(D165&gt;66,66,D165),D165)</f>
        <v>88</v>
      </c>
      <c r="F165" s="27" t="n">
        <f aca="false">IF(TOT!AK167&lt;200,IF(E165&gt;60,60,E165),E165)</f>
        <v>88</v>
      </c>
      <c r="G165" s="55" t="n">
        <f aca="false">(B165+F165)/2</f>
        <v>76.5</v>
      </c>
      <c r="H165" s="55" t="n">
        <f aca="false">IF(TOT!AN167&lt;13.4,IF(G165&gt;80,80,G165),G165)</f>
        <v>76.5</v>
      </c>
      <c r="I165" s="55" t="n">
        <f aca="false">IF(TOT!AN167&lt;11,IF(H165&gt;73,73,H165),H165)</f>
        <v>76.5</v>
      </c>
    </row>
    <row r="166" customFormat="false" ht="13" hidden="false" customHeight="true" outlineLevel="0" collapsed="false">
      <c r="A166" s="17" t="s">
        <v>1054</v>
      </c>
      <c r="B166" s="27" t="n">
        <f aca="false">'PH - Tableau 1'!J166</f>
        <v>77</v>
      </c>
      <c r="C166" s="50" t="n">
        <f aca="false">(TOT!BR168*60)/TOT!AK168</f>
        <v>1.59459913549515</v>
      </c>
      <c r="D166" s="27" t="n">
        <f aca="false">VLOOKUP(C166,'DF - Tableau 2'!$A$3:$B$55,2)</f>
        <v>76</v>
      </c>
      <c r="E166" s="27" t="n">
        <f aca="false">IF(TOT!AK168&lt;400,IF(D166&gt;66,66,D166),D166)</f>
        <v>76</v>
      </c>
      <c r="F166" s="27" t="n">
        <f aca="false">IF(TOT!AK168&lt;200,IF(E166&gt;60,60,E166),E166)</f>
        <v>76</v>
      </c>
      <c r="G166" s="55" t="n">
        <f aca="false">(B166+F166)/2</f>
        <v>76.5</v>
      </c>
      <c r="H166" s="55" t="n">
        <f aca="false">IF(TOT!AN168&lt;13.4,IF(G166&gt;80,80,G166),G166)</f>
        <v>76.5</v>
      </c>
      <c r="I166" s="55" t="n">
        <f aca="false">IF(TOT!AN168&lt;11,IF(H166&gt;73,73,H166),H166)</f>
        <v>76.5</v>
      </c>
    </row>
    <row r="167" customFormat="false" ht="13" hidden="false" customHeight="true" outlineLevel="0" collapsed="false">
      <c r="A167" s="17" t="s">
        <v>1059</v>
      </c>
      <c r="B167" s="27" t="n">
        <f aca="false">'PH - Tableau 1'!J167</f>
        <v>77</v>
      </c>
      <c r="C167" s="50" t="n">
        <f aca="false">(TOT!BR169*60)/TOT!AK169</f>
        <v>0.946044411529341</v>
      </c>
      <c r="D167" s="27" t="n">
        <f aca="false">VLOOKUP(C167,'DF - Tableau 2'!$A$3:$B$55,2)</f>
        <v>60</v>
      </c>
      <c r="E167" s="27" t="n">
        <f aca="false">IF(TOT!AK169&lt;400,IF(D167&gt;66,66,D167),D167)</f>
        <v>60</v>
      </c>
      <c r="F167" s="27" t="n">
        <f aca="false">IF(TOT!AK169&lt;200,IF(E167&gt;60,60,E167),E167)</f>
        <v>60</v>
      </c>
      <c r="G167" s="55" t="n">
        <f aca="false">(B167+F167)/2</f>
        <v>68.5</v>
      </c>
      <c r="H167" s="55" t="n">
        <f aca="false">IF(TOT!AN169&lt;13.4,IF(G167&gt;80,80,G167),G167)</f>
        <v>68.5</v>
      </c>
      <c r="I167" s="55" t="n">
        <f aca="false">IF(TOT!AN169&lt;11,IF(H167&gt;73,73,H167),H167)</f>
        <v>68.5</v>
      </c>
    </row>
    <row r="168" customFormat="false" ht="13" hidden="false" customHeight="true" outlineLevel="0" collapsed="false">
      <c r="A168" s="17" t="s">
        <v>1063</v>
      </c>
      <c r="B168" s="27" t="n">
        <f aca="false">'PH - Tableau 1'!J168</f>
        <v>56</v>
      </c>
      <c r="C168" s="50" t="n">
        <f aca="false">(TOT!BR170*60)/TOT!AK170</f>
        <v>3.8200339558574</v>
      </c>
      <c r="D168" s="27" t="n">
        <f aca="false">VLOOKUP(C168,'DF - Tableau 2'!$A$3:$B$55,2)</f>
        <v>99</v>
      </c>
      <c r="E168" s="27" t="n">
        <f aca="false">IF(TOT!AK170&lt;400,IF(D168&gt;66,66,D168),D168)</f>
        <v>66</v>
      </c>
      <c r="F168" s="27" t="n">
        <f aca="false">IF(TOT!AK170&lt;200,IF(E168&gt;60,60,E168),E168)</f>
        <v>60</v>
      </c>
      <c r="G168" s="55" t="n">
        <f aca="false">(B168+F168)/2</f>
        <v>58</v>
      </c>
      <c r="H168" s="55" t="n">
        <f aca="false">IF(TOT!AN170&lt;13.4,IF(G168&gt;80,80,G168),G168)</f>
        <v>58</v>
      </c>
      <c r="I168" s="55" t="n">
        <f aca="false">IF(TOT!AN170&lt;11,IF(H168&gt;73,73,H168),H168)</f>
        <v>58</v>
      </c>
    </row>
    <row r="169" customFormat="false" ht="13" hidden="false" customHeight="true" outlineLevel="0" collapsed="false">
      <c r="A169" s="17" t="s">
        <v>1068</v>
      </c>
      <c r="B169" s="27" t="n">
        <f aca="false">'PH - Tableau 1'!J169</f>
        <v>66</v>
      </c>
      <c r="C169" s="50" t="n">
        <f aca="false">(TOT!BR171*60)/TOT!AK171</f>
        <v>0.288600288600289</v>
      </c>
      <c r="D169" s="27" t="n">
        <f aca="false">VLOOKUP(C169,'DF - Tableau 2'!$A$3:$B$55,2)</f>
        <v>47</v>
      </c>
      <c r="E169" s="27" t="n">
        <f aca="false">IF(TOT!AK171&lt;400,IF(D169&gt;66,66,D169),D169)</f>
        <v>47</v>
      </c>
      <c r="F169" s="27" t="n">
        <f aca="false">IF(TOT!AK171&lt;200,IF(E169&gt;60,60,E169),E169)</f>
        <v>47</v>
      </c>
      <c r="G169" s="55" t="n">
        <f aca="false">(B169+F169)/2</f>
        <v>56.5</v>
      </c>
      <c r="H169" s="55" t="n">
        <f aca="false">IF(TOT!AN171&lt;13.4,IF(G169&gt;80,80,G169),G169)</f>
        <v>56.5</v>
      </c>
      <c r="I169" s="55" t="n">
        <f aca="false">IF(TOT!AN171&lt;11,IF(H169&gt;73,73,H169),H169)</f>
        <v>56.5</v>
      </c>
    </row>
    <row r="170" customFormat="false" ht="13" hidden="false" customHeight="true" outlineLevel="0" collapsed="false">
      <c r="A170" s="17" t="s">
        <v>1072</v>
      </c>
      <c r="B170" s="27" t="n">
        <f aca="false">'PH - Tableau 1'!J170</f>
        <v>60</v>
      </c>
      <c r="C170" s="50" t="n">
        <f aca="false">(TOT!BR172*60)/TOT!AK172</f>
        <v>0</v>
      </c>
      <c r="D170" s="27" t="n">
        <f aca="false">VLOOKUP(C170,'DF - Tableau 2'!$A$3:$B$55,2)</f>
        <v>47</v>
      </c>
      <c r="E170" s="27" t="n">
        <f aca="false">IF(TOT!AK172&lt;400,IF(D170&gt;66,66,D170),D170)</f>
        <v>47</v>
      </c>
      <c r="F170" s="27" t="n">
        <f aca="false">IF(TOT!AK172&lt;200,IF(E170&gt;60,60,E170),E170)</f>
        <v>47</v>
      </c>
      <c r="G170" s="55" t="n">
        <f aca="false">(B170+F170)/2</f>
        <v>53.5</v>
      </c>
      <c r="H170" s="55" t="n">
        <f aca="false">IF(TOT!AN172&lt;13.4,IF(G170&gt;80,80,G170),G170)</f>
        <v>53.5</v>
      </c>
      <c r="I170" s="55" t="n">
        <f aca="false">IF(TOT!AN172&lt;11,IF(H170&gt;73,73,H170),H170)</f>
        <v>53.5</v>
      </c>
    </row>
    <row r="171" customFormat="false" ht="13" hidden="false" customHeight="true" outlineLevel="0" collapsed="false">
      <c r="A171" s="17" t="s">
        <v>1075</v>
      </c>
      <c r="B171" s="27" t="n">
        <f aca="false">'PH - Tableau 1'!J171</f>
        <v>60</v>
      </c>
      <c r="C171" s="50" t="n">
        <f aca="false">(TOT!BR173*60)/TOT!AK173</f>
        <v>0</v>
      </c>
      <c r="D171" s="27" t="n">
        <f aca="false">VLOOKUP(C171,'DF - Tableau 2'!$A$3:$B$55,2)</f>
        <v>47</v>
      </c>
      <c r="E171" s="27" t="n">
        <f aca="false">IF(TOT!AK173&lt;400,IF(D171&gt;66,66,D171),D171)</f>
        <v>47</v>
      </c>
      <c r="F171" s="27" t="n">
        <f aca="false">IF(TOT!AK173&lt;200,IF(E171&gt;60,60,E171),E171)</f>
        <v>47</v>
      </c>
      <c r="G171" s="55" t="n">
        <f aca="false">(B171+F171)/2</f>
        <v>53.5</v>
      </c>
      <c r="H171" s="55" t="n">
        <f aca="false">IF(TOT!AN173&lt;13.4,IF(G171&gt;80,80,G171),G171)</f>
        <v>53.5</v>
      </c>
      <c r="I171" s="55" t="n">
        <f aca="false">IF(TOT!AN173&lt;11,IF(H171&gt;73,73,H171),H171)</f>
        <v>53.5</v>
      </c>
    </row>
    <row r="172" customFormat="false" ht="13" hidden="false" customHeight="true" outlineLevel="0" collapsed="false">
      <c r="A172" s="17" t="s">
        <v>1079</v>
      </c>
      <c r="B172" s="27" t="n">
        <f aca="false">'PH - Tableau 1'!J172</f>
        <v>56</v>
      </c>
      <c r="C172" s="50" t="n">
        <f aca="false">(TOT!BR174*60)/TOT!AK174</f>
        <v>1.19222843685605</v>
      </c>
      <c r="D172" s="27" t="n">
        <f aca="false">VLOOKUP(C172,'DF - Tableau 2'!$A$3:$B$55,2)</f>
        <v>66</v>
      </c>
      <c r="E172" s="27" t="n">
        <f aca="false">IF(TOT!AK174&lt;400,IF(D172&gt;66,66,D172),D172)</f>
        <v>66</v>
      </c>
      <c r="F172" s="27" t="n">
        <f aca="false">IF(TOT!AK174&lt;200,IF(E172&gt;60,60,E172),E172)</f>
        <v>66</v>
      </c>
      <c r="G172" s="55" t="n">
        <f aca="false">(B172+F172)/2</f>
        <v>61</v>
      </c>
      <c r="H172" s="55" t="n">
        <f aca="false">IF(TOT!AN174&lt;13.4,IF(G172&gt;80,80,G172),G172)</f>
        <v>61</v>
      </c>
      <c r="I172" s="55" t="n">
        <f aca="false">IF(TOT!AN174&lt;11,IF(H172&gt;73,73,H172),H172)</f>
        <v>61</v>
      </c>
    </row>
    <row r="173" customFormat="false" ht="13" hidden="false" customHeight="true" outlineLevel="0" collapsed="false">
      <c r="A173" s="17" t="s">
        <v>1084</v>
      </c>
      <c r="B173" s="27" t="n">
        <f aca="false">'PH - Tableau 1'!J173</f>
        <v>60</v>
      </c>
      <c r="C173" s="50" t="n">
        <f aca="false">(TOT!BR175*60)/TOT!AK175</f>
        <v>2.3274806043283</v>
      </c>
      <c r="D173" s="27" t="n">
        <f aca="false">VLOOKUP(C173,'DF - Tableau 2'!$A$3:$B$55,2)</f>
        <v>90</v>
      </c>
      <c r="E173" s="27" t="n">
        <f aca="false">IF(TOT!AK175&lt;400,IF(D173&gt;66,66,D173),D173)</f>
        <v>90</v>
      </c>
      <c r="F173" s="27" t="n">
        <f aca="false">IF(TOT!AK175&lt;200,IF(E173&gt;60,60,E173),E173)</f>
        <v>90</v>
      </c>
      <c r="G173" s="55" t="n">
        <f aca="false">(B173+F173)/2</f>
        <v>75</v>
      </c>
      <c r="H173" s="55" t="n">
        <f aca="false">IF(TOT!AN175&lt;13.4,IF(G173&gt;80,80,G173),G173)</f>
        <v>75</v>
      </c>
      <c r="I173" s="55" t="n">
        <f aca="false">IF(TOT!AN175&lt;11,IF(H173&gt;73,73,H173),H173)</f>
        <v>75</v>
      </c>
    </row>
    <row r="174" customFormat="false" ht="13" hidden="false" customHeight="true" outlineLevel="0" collapsed="false">
      <c r="A174" s="17" t="s">
        <v>1087</v>
      </c>
      <c r="B174" s="27" t="n">
        <f aca="false">'PH - Tableau 1'!J174</f>
        <v>54</v>
      </c>
      <c r="C174" s="50" t="n">
        <f aca="false">(TOT!BR176*60)/TOT!AK176</f>
        <v>0.724033903174835</v>
      </c>
      <c r="D174" s="27" t="n">
        <f aca="false">VLOOKUP(C174,'DF - Tableau 2'!$A$3:$B$55,2)</f>
        <v>54</v>
      </c>
      <c r="E174" s="27" t="n">
        <f aca="false">IF(TOT!AK176&lt;400,IF(D174&gt;66,66,D174),D174)</f>
        <v>54</v>
      </c>
      <c r="F174" s="27" t="n">
        <f aca="false">IF(TOT!AK176&lt;200,IF(E174&gt;60,60,E174),E174)</f>
        <v>54</v>
      </c>
      <c r="G174" s="55" t="n">
        <f aca="false">(B174+F174)/2</f>
        <v>54</v>
      </c>
      <c r="H174" s="55" t="n">
        <f aca="false">IF(TOT!AN176&lt;13.4,IF(G174&gt;80,80,G174),G174)</f>
        <v>54</v>
      </c>
      <c r="I174" s="55" t="n">
        <f aca="false">IF(TOT!AN176&lt;11,IF(H174&gt;73,73,H174),H174)</f>
        <v>54</v>
      </c>
    </row>
    <row r="175" customFormat="false" ht="13" hidden="false" customHeight="true" outlineLevel="0" collapsed="false">
      <c r="A175" s="17" t="s">
        <v>1091</v>
      </c>
      <c r="B175" s="27" t="n">
        <f aca="false">'PH - Tableau 1'!J175</f>
        <v>90</v>
      </c>
      <c r="C175" s="50" t="n">
        <f aca="false">(TOT!BR177*60)/TOT!AK177</f>
        <v>1.08357580014047</v>
      </c>
      <c r="D175" s="27" t="n">
        <f aca="false">VLOOKUP(C175,'DF - Tableau 2'!$A$3:$B$55,2)</f>
        <v>63</v>
      </c>
      <c r="E175" s="27" t="n">
        <f aca="false">IF(TOT!AK177&lt;400,IF(D175&gt;66,66,D175),D175)</f>
        <v>63</v>
      </c>
      <c r="F175" s="27" t="n">
        <f aca="false">IF(TOT!AK177&lt;200,IF(E175&gt;60,60,E175),E175)</f>
        <v>63</v>
      </c>
      <c r="G175" s="55" t="n">
        <f aca="false">(B175+F175)/2</f>
        <v>76.5</v>
      </c>
      <c r="H175" s="55" t="n">
        <f aca="false">IF(TOT!AN177&lt;13.4,IF(G175&gt;80,80,G175),G175)</f>
        <v>76.5</v>
      </c>
      <c r="I175" s="55" t="n">
        <f aca="false">IF(TOT!AN177&lt;11,IF(H175&gt;73,73,H175),H175)</f>
        <v>76.5</v>
      </c>
    </row>
    <row r="176" customFormat="false" ht="13" hidden="false" customHeight="true" outlineLevel="0" collapsed="false">
      <c r="A176" s="17" t="s">
        <v>1096</v>
      </c>
      <c r="B176" s="27" t="n">
        <f aca="false">'PH - Tableau 1'!J176</f>
        <v>66</v>
      </c>
      <c r="C176" s="50" t="n">
        <f aca="false">(TOT!BR178*60)/TOT!AK178</f>
        <v>0.852474544162909</v>
      </c>
      <c r="D176" s="27" t="n">
        <f aca="false">VLOOKUP(C176,'DF - Tableau 2'!$A$3:$B$55,2)</f>
        <v>57</v>
      </c>
      <c r="E176" s="27" t="n">
        <f aca="false">IF(TOT!AK178&lt;400,IF(D176&gt;66,66,D176),D176)</f>
        <v>57</v>
      </c>
      <c r="F176" s="27" t="n">
        <f aca="false">IF(TOT!AK178&lt;200,IF(E176&gt;60,60,E176),E176)</f>
        <v>57</v>
      </c>
      <c r="G176" s="55" t="n">
        <f aca="false">(B176+F176)/2</f>
        <v>61.5</v>
      </c>
      <c r="H176" s="55" t="n">
        <f aca="false">IF(TOT!AN178&lt;13.4,IF(G176&gt;80,80,G176),G176)</f>
        <v>61.5</v>
      </c>
      <c r="I176" s="55" t="n">
        <f aca="false">IF(TOT!AN178&lt;11,IF(H176&gt;73,73,H176),H176)</f>
        <v>61.5</v>
      </c>
    </row>
    <row r="177" customFormat="false" ht="13" hidden="false" customHeight="true" outlineLevel="0" collapsed="false">
      <c r="A177" s="17" t="s">
        <v>1100</v>
      </c>
      <c r="B177" s="27" t="n">
        <f aca="false">'PH - Tableau 1'!J177</f>
        <v>62</v>
      </c>
      <c r="C177" s="50" t="n">
        <f aca="false">(TOT!BR179*60)/TOT!AK179</f>
        <v>2.28661441329291</v>
      </c>
      <c r="D177" s="27" t="n">
        <f aca="false">VLOOKUP(C177,'DF - Tableau 2'!$A$3:$B$55,2)</f>
        <v>89</v>
      </c>
      <c r="E177" s="27" t="n">
        <f aca="false">IF(TOT!AK179&lt;400,IF(D177&gt;66,66,D177),D177)</f>
        <v>89</v>
      </c>
      <c r="F177" s="27" t="n">
        <f aca="false">IF(TOT!AK179&lt;200,IF(E177&gt;60,60,E177),E177)</f>
        <v>89</v>
      </c>
      <c r="G177" s="55" t="n">
        <f aca="false">(B177+F177)/2</f>
        <v>75.5</v>
      </c>
      <c r="H177" s="55" t="n">
        <f aca="false">IF(TOT!AN179&lt;13.4,IF(G177&gt;80,80,G177),G177)</f>
        <v>75.5</v>
      </c>
      <c r="I177" s="55" t="n">
        <f aca="false">IF(TOT!AN179&lt;11,IF(H177&gt;73,73,H177),H177)</f>
        <v>75.5</v>
      </c>
    </row>
    <row r="178" customFormat="false" ht="13" hidden="false" customHeight="true" outlineLevel="0" collapsed="false">
      <c r="A178" s="17" t="s">
        <v>1104</v>
      </c>
      <c r="B178" s="27" t="n">
        <f aca="false">'PH - Tableau 1'!J178</f>
        <v>71</v>
      </c>
      <c r="C178" s="50" t="n">
        <f aca="false">(TOT!BR180*60)/TOT!AK180</f>
        <v>0.915186373891738</v>
      </c>
      <c r="D178" s="27" t="n">
        <f aca="false">VLOOKUP(C178,'DF - Tableau 2'!$A$3:$B$55,2)</f>
        <v>59</v>
      </c>
      <c r="E178" s="27" t="n">
        <f aca="false">IF(TOT!AK180&lt;400,IF(D178&gt;66,66,D178),D178)</f>
        <v>59</v>
      </c>
      <c r="F178" s="27" t="n">
        <f aca="false">IF(TOT!AK180&lt;200,IF(E178&gt;60,60,E178),E178)</f>
        <v>59</v>
      </c>
      <c r="G178" s="55" t="n">
        <f aca="false">(B178+F178)/2</f>
        <v>65</v>
      </c>
      <c r="H178" s="55" t="n">
        <f aca="false">IF(TOT!AN180&lt;13.4,IF(G178&gt;80,80,G178),G178)</f>
        <v>65</v>
      </c>
      <c r="I178" s="55" t="n">
        <f aca="false">IF(TOT!AN180&lt;11,IF(H178&gt;73,73,H178),H178)</f>
        <v>65</v>
      </c>
    </row>
    <row r="179" customFormat="false" ht="13" hidden="false" customHeight="true" outlineLevel="0" collapsed="false">
      <c r="A179" s="17" t="s">
        <v>1109</v>
      </c>
      <c r="B179" s="27" t="n">
        <f aca="false">'PH - Tableau 1'!J179</f>
        <v>60</v>
      </c>
      <c r="C179" s="50" t="n">
        <f aca="false">(TOT!BR181*60)/TOT!AK181</f>
        <v>0</v>
      </c>
      <c r="D179" s="27" t="n">
        <f aca="false">VLOOKUP(C179,'DF - Tableau 2'!$A$3:$B$55,2)</f>
        <v>47</v>
      </c>
      <c r="E179" s="27" t="n">
        <f aca="false">IF(TOT!AK181&lt;400,IF(D179&gt;66,66,D179),D179)</f>
        <v>47</v>
      </c>
      <c r="F179" s="27" t="n">
        <f aca="false">IF(TOT!AK181&lt;200,IF(E179&gt;60,60,E179),E179)</f>
        <v>47</v>
      </c>
      <c r="G179" s="55" t="n">
        <f aca="false">(B179+F179)/2</f>
        <v>53.5</v>
      </c>
      <c r="H179" s="55" t="n">
        <f aca="false">IF(TOT!AN181&lt;13.4,IF(G179&gt;80,80,G179),G179)</f>
        <v>53.5</v>
      </c>
      <c r="I179" s="55" t="n">
        <f aca="false">IF(TOT!AN181&lt;11,IF(H179&gt;73,73,H179),H179)</f>
        <v>53.5</v>
      </c>
    </row>
    <row r="180" customFormat="false" ht="13" hidden="false" customHeight="true" outlineLevel="0" collapsed="false">
      <c r="A180" s="17" t="s">
        <v>1114</v>
      </c>
      <c r="B180" s="27" t="n">
        <f aca="false">'PH - Tableau 1'!J180</f>
        <v>79</v>
      </c>
      <c r="C180" s="50" t="n">
        <f aca="false">(TOT!BR182*60)/TOT!AK182</f>
        <v>0.88218661639962</v>
      </c>
      <c r="D180" s="27" t="n">
        <f aca="false">VLOOKUP(C180,'DF - Tableau 2'!$A$3:$B$55,2)</f>
        <v>58</v>
      </c>
      <c r="E180" s="27" t="n">
        <f aca="false">IF(TOT!AK182&lt;400,IF(D180&gt;66,66,D180),D180)</f>
        <v>58</v>
      </c>
      <c r="F180" s="27" t="n">
        <f aca="false">IF(TOT!AK182&lt;200,IF(E180&gt;60,60,E180),E180)</f>
        <v>58</v>
      </c>
      <c r="G180" s="55" t="n">
        <f aca="false">(B180+F180)/2</f>
        <v>68.5</v>
      </c>
      <c r="H180" s="55" t="n">
        <f aca="false">IF(TOT!AN182&lt;13.4,IF(G180&gt;80,80,G180),G180)</f>
        <v>68.5</v>
      </c>
      <c r="I180" s="55" t="n">
        <f aca="false">IF(TOT!AN182&lt;11,IF(H180&gt;73,73,H180),H180)</f>
        <v>68.5</v>
      </c>
    </row>
    <row r="181" customFormat="false" ht="13" hidden="false" customHeight="true" outlineLevel="0" collapsed="false">
      <c r="A181" s="17" t="s">
        <v>1119</v>
      </c>
      <c r="B181" s="27" t="n">
        <f aca="false">'PH - Tableau 1'!J181</f>
        <v>65</v>
      </c>
      <c r="C181" s="50" t="n">
        <f aca="false">(TOT!BR183*60)/TOT!AK183</f>
        <v>0.936536635492113</v>
      </c>
      <c r="D181" s="27" t="n">
        <f aca="false">VLOOKUP(C181,'DF - Tableau 2'!$A$3:$B$55,2)</f>
        <v>59</v>
      </c>
      <c r="E181" s="27" t="n">
        <f aca="false">IF(TOT!AK183&lt;400,IF(D181&gt;66,66,D181),D181)</f>
        <v>59</v>
      </c>
      <c r="F181" s="27" t="n">
        <f aca="false">IF(TOT!AK183&lt;200,IF(E181&gt;60,60,E181),E181)</f>
        <v>59</v>
      </c>
      <c r="G181" s="55" t="n">
        <f aca="false">(B181+F181)/2</f>
        <v>62</v>
      </c>
      <c r="H181" s="55" t="n">
        <f aca="false">IF(TOT!AN183&lt;13.4,IF(G181&gt;80,80,G181),G181)</f>
        <v>62</v>
      </c>
      <c r="I181" s="55" t="n">
        <f aca="false">IF(TOT!AN183&lt;11,IF(H181&gt;73,73,H181),H181)</f>
        <v>62</v>
      </c>
    </row>
    <row r="182" customFormat="false" ht="13" hidden="false" customHeight="true" outlineLevel="0" collapsed="false">
      <c r="A182" s="17" t="s">
        <v>1123</v>
      </c>
      <c r="B182" s="27" t="n">
        <f aca="false">'PH - Tableau 1'!J182</f>
        <v>52</v>
      </c>
      <c r="C182" s="50" t="n">
        <f aca="false">(TOT!BR184*60)/TOT!AK184</f>
        <v>0.819510418405572</v>
      </c>
      <c r="D182" s="27" t="n">
        <f aca="false">VLOOKUP(C182,'DF - Tableau 2'!$A$3:$B$55,2)</f>
        <v>56</v>
      </c>
      <c r="E182" s="27" t="n">
        <f aca="false">IF(TOT!AK184&lt;400,IF(D182&gt;66,66,D182),D182)</f>
        <v>56</v>
      </c>
      <c r="F182" s="27" t="n">
        <f aca="false">IF(TOT!AK184&lt;200,IF(E182&gt;60,60,E182),E182)</f>
        <v>56</v>
      </c>
      <c r="G182" s="55" t="n">
        <f aca="false">(B182+F182)/2</f>
        <v>54</v>
      </c>
      <c r="H182" s="55" t="n">
        <f aca="false">IF(TOT!AN184&lt;13.4,IF(G182&gt;80,80,G182),G182)</f>
        <v>54</v>
      </c>
      <c r="I182" s="55" t="n">
        <f aca="false">IF(TOT!AN184&lt;11,IF(H182&gt;73,73,H182),H182)</f>
        <v>54</v>
      </c>
    </row>
    <row r="183" customFormat="false" ht="13" hidden="false" customHeight="true" outlineLevel="0" collapsed="false">
      <c r="A183" s="17" t="s">
        <v>1126</v>
      </c>
      <c r="B183" s="27" t="n">
        <f aca="false">'PH - Tableau 1'!J183</f>
        <v>96</v>
      </c>
      <c r="C183" s="50" t="n">
        <f aca="false">(TOT!BR185*60)/TOT!AK185</f>
        <v>0.471644039762197</v>
      </c>
      <c r="D183" s="27" t="n">
        <f aca="false">VLOOKUP(C183,'DF - Tableau 2'!$A$3:$B$55,2)</f>
        <v>50</v>
      </c>
      <c r="E183" s="27" t="n">
        <f aca="false">IF(TOT!AK185&lt;400,IF(D183&gt;66,66,D183),D183)</f>
        <v>50</v>
      </c>
      <c r="F183" s="27" t="n">
        <f aca="false">IF(TOT!AK185&lt;200,IF(E183&gt;60,60,E183),E183)</f>
        <v>50</v>
      </c>
      <c r="G183" s="55" t="n">
        <f aca="false">(B183+F183)/2</f>
        <v>73</v>
      </c>
      <c r="H183" s="55" t="n">
        <f aca="false">IF(TOT!AN185&lt;13.4,IF(G183&gt;80,80,G183),G183)</f>
        <v>73</v>
      </c>
      <c r="I183" s="55" t="n">
        <f aca="false">IF(TOT!AN185&lt;11,IF(H183&gt;73,73,H183),H183)</f>
        <v>73</v>
      </c>
    </row>
    <row r="184" customFormat="false" ht="13" hidden="false" customHeight="true" outlineLevel="0" collapsed="false">
      <c r="A184" s="17" t="s">
        <v>1130</v>
      </c>
      <c r="B184" s="27" t="n">
        <f aca="false">'PH - Tableau 1'!J184</f>
        <v>47</v>
      </c>
      <c r="C184" s="50" t="n">
        <f aca="false">(TOT!BR186*60)/TOT!AK186</f>
        <v>0</v>
      </c>
      <c r="D184" s="27" t="n">
        <f aca="false">VLOOKUP(C184,'DF - Tableau 2'!$A$3:$B$55,2)</f>
        <v>47</v>
      </c>
      <c r="E184" s="27" t="n">
        <f aca="false">IF(TOT!AK186&lt;400,IF(D184&gt;66,66,D184),D184)</f>
        <v>47</v>
      </c>
      <c r="F184" s="27" t="n">
        <f aca="false">IF(TOT!AK186&lt;200,IF(E184&gt;60,60,E184),E184)</f>
        <v>47</v>
      </c>
      <c r="G184" s="55" t="n">
        <f aca="false">(B184+F184)/2</f>
        <v>47</v>
      </c>
      <c r="H184" s="55" t="n">
        <f aca="false">IF(TOT!AN186&lt;13.4,IF(G184&gt;80,80,G184),G184)</f>
        <v>47</v>
      </c>
      <c r="I184" s="55" t="n">
        <f aca="false">IF(TOT!AN186&lt;11,IF(H184&gt;73,73,H184),H184)</f>
        <v>47</v>
      </c>
    </row>
    <row r="185" customFormat="false" ht="13" hidden="false" customHeight="true" outlineLevel="0" collapsed="false">
      <c r="A185" s="17" t="s">
        <v>1134</v>
      </c>
      <c r="B185" s="27" t="n">
        <f aca="false">'PH - Tableau 1'!J185</f>
        <v>60</v>
      </c>
      <c r="C185" s="50" t="n">
        <f aca="false">(TOT!BR187*60)/TOT!AK187</f>
        <v>1.22894856622665</v>
      </c>
      <c r="D185" s="27" t="n">
        <f aca="false">VLOOKUP(C185,'DF - Tableau 2'!$A$3:$B$55,2)</f>
        <v>67</v>
      </c>
      <c r="E185" s="27" t="n">
        <f aca="false">IF(TOT!AK187&lt;400,IF(D185&gt;66,66,D185),D185)</f>
        <v>66</v>
      </c>
      <c r="F185" s="27" t="n">
        <f aca="false">IF(TOT!AK187&lt;200,IF(E185&gt;60,60,E185),E185)</f>
        <v>60</v>
      </c>
      <c r="G185" s="55" t="n">
        <f aca="false">(B185+F185)/2</f>
        <v>60</v>
      </c>
      <c r="H185" s="55" t="n">
        <f aca="false">IF(TOT!AN187&lt;13.4,IF(G185&gt;80,80,G185),G185)</f>
        <v>60</v>
      </c>
      <c r="I185" s="55" t="n">
        <f aca="false">IF(TOT!AN187&lt;11,IF(H185&gt;73,73,H185),H185)</f>
        <v>60</v>
      </c>
    </row>
    <row r="186" customFormat="false" ht="13" hidden="false" customHeight="true" outlineLevel="0" collapsed="false">
      <c r="A186" s="17" t="s">
        <v>1139</v>
      </c>
      <c r="B186" s="27" t="n">
        <f aca="false">'PH - Tableau 1'!J186</f>
        <v>47</v>
      </c>
      <c r="C186" s="50" t="n">
        <f aca="false">(TOT!BR188*60)/TOT!AK188</f>
        <v>0</v>
      </c>
      <c r="D186" s="27" t="n">
        <f aca="false">VLOOKUP(C186,'DF - Tableau 2'!$A$3:$B$55,2)</f>
        <v>47</v>
      </c>
      <c r="E186" s="27" t="n">
        <f aca="false">IF(TOT!AK188&lt;400,IF(D186&gt;66,66,D186),D186)</f>
        <v>47</v>
      </c>
      <c r="F186" s="27" t="n">
        <f aca="false">IF(TOT!AK188&lt;200,IF(E186&gt;60,60,E186),E186)</f>
        <v>47</v>
      </c>
      <c r="G186" s="55" t="n">
        <f aca="false">(B186+F186)/2</f>
        <v>47</v>
      </c>
      <c r="H186" s="55" t="n">
        <f aca="false">IF(TOT!AN188&lt;13.4,IF(G186&gt;80,80,G186),G186)</f>
        <v>47</v>
      </c>
      <c r="I186" s="55" t="n">
        <f aca="false">IF(TOT!AN188&lt;11,IF(H186&gt;73,73,H186),H186)</f>
        <v>47</v>
      </c>
    </row>
    <row r="187" customFormat="false" ht="13" hidden="false" customHeight="true" outlineLevel="0" collapsed="false">
      <c r="A187" s="17" t="s">
        <v>1143</v>
      </c>
      <c r="B187" s="27" t="n">
        <f aca="false">'PH - Tableau 1'!J187</f>
        <v>66</v>
      </c>
      <c r="C187" s="50" t="n">
        <f aca="false">(TOT!BR189*60)/TOT!AK189</f>
        <v>2.12114070233323</v>
      </c>
      <c r="D187" s="27" t="n">
        <f aca="false">VLOOKUP(C187,'DF - Tableau 2'!$A$3:$B$55,2)</f>
        <v>87</v>
      </c>
      <c r="E187" s="27" t="n">
        <f aca="false">IF(TOT!AK189&lt;400,IF(D187&gt;66,66,D187),D187)</f>
        <v>66</v>
      </c>
      <c r="F187" s="27" t="n">
        <f aca="false">IF(TOT!AK189&lt;200,IF(E187&gt;60,60,E187),E187)</f>
        <v>66</v>
      </c>
      <c r="G187" s="55" t="n">
        <f aca="false">(B187+F187)/2</f>
        <v>66</v>
      </c>
      <c r="H187" s="55" t="n">
        <f aca="false">IF(TOT!AN189&lt;13.4,IF(G187&gt;80,80,G187),G187)</f>
        <v>66</v>
      </c>
      <c r="I187" s="55" t="n">
        <f aca="false">IF(TOT!AN189&lt;11,IF(H187&gt;73,73,H187),H187)</f>
        <v>66</v>
      </c>
    </row>
    <row r="188" customFormat="false" ht="13" hidden="false" customHeight="true" outlineLevel="0" collapsed="false">
      <c r="A188" s="17" t="s">
        <v>1147</v>
      </c>
      <c r="B188" s="27" t="n">
        <f aca="false">'PH - Tableau 1'!J188</f>
        <v>48</v>
      </c>
      <c r="C188" s="50" t="n">
        <f aca="false">(TOT!BR190*60)/TOT!AK190</f>
        <v>1.22170319798778</v>
      </c>
      <c r="D188" s="27" t="n">
        <f aca="false">VLOOKUP(C188,'DF - Tableau 2'!$A$3:$B$55,2)</f>
        <v>67</v>
      </c>
      <c r="E188" s="27" t="n">
        <f aca="false">IF(TOT!AK190&lt;400,IF(D188&gt;66,66,D188),D188)</f>
        <v>67</v>
      </c>
      <c r="F188" s="27" t="n">
        <f aca="false">IF(TOT!AK190&lt;200,IF(E188&gt;60,60,E188),E188)</f>
        <v>67</v>
      </c>
      <c r="G188" s="55" t="n">
        <f aca="false">(B188+F188)/2</f>
        <v>57.5</v>
      </c>
      <c r="H188" s="55" t="n">
        <f aca="false">IF(TOT!AN190&lt;13.4,IF(G188&gt;80,80,G188),G188)</f>
        <v>57.5</v>
      </c>
      <c r="I188" s="55" t="n">
        <f aca="false">IF(TOT!AN190&lt;11,IF(H188&gt;73,73,H188),H188)</f>
        <v>57.5</v>
      </c>
    </row>
    <row r="189" customFormat="false" ht="13" hidden="false" customHeight="true" outlineLevel="0" collapsed="false">
      <c r="A189" s="17" t="s">
        <v>1152</v>
      </c>
      <c r="B189" s="27" t="n">
        <f aca="false">'PH - Tableau 1'!J189</f>
        <v>51</v>
      </c>
      <c r="C189" s="50" t="n">
        <f aca="false">(TOT!BR191*60)/TOT!AK191</f>
        <v>1.69914368552357</v>
      </c>
      <c r="D189" s="27" t="n">
        <f aca="false">VLOOKUP(C189,'DF - Tableau 2'!$A$3:$B$55,2)</f>
        <v>78</v>
      </c>
      <c r="E189" s="27" t="n">
        <f aca="false">IF(TOT!AK191&lt;400,IF(D189&gt;66,66,D189),D189)</f>
        <v>78</v>
      </c>
      <c r="F189" s="27" t="n">
        <f aca="false">IF(TOT!AK191&lt;200,IF(E189&gt;60,60,E189),E189)</f>
        <v>78</v>
      </c>
      <c r="G189" s="55" t="n">
        <f aca="false">(B189+F189)/2</f>
        <v>64.5</v>
      </c>
      <c r="H189" s="55" t="n">
        <f aca="false">IF(TOT!AN191&lt;13.4,IF(G189&gt;80,80,G189),G189)</f>
        <v>64.5</v>
      </c>
      <c r="I189" s="55" t="n">
        <f aca="false">IF(TOT!AN191&lt;11,IF(H189&gt;73,73,H189),H189)</f>
        <v>64.5</v>
      </c>
    </row>
    <row r="190" customFormat="false" ht="13" hidden="false" customHeight="true" outlineLevel="0" collapsed="false">
      <c r="A190" s="17" t="s">
        <v>1156</v>
      </c>
      <c r="B190" s="27" t="n">
        <f aca="false">'PH - Tableau 1'!J190</f>
        <v>92</v>
      </c>
      <c r="C190" s="50" t="n">
        <f aca="false">(TOT!BR192*60)/TOT!AK192</f>
        <v>0.56431246190021</v>
      </c>
      <c r="D190" s="27" t="n">
        <f aca="false">VLOOKUP(C190,'DF - Tableau 2'!$A$3:$B$55,2)</f>
        <v>51</v>
      </c>
      <c r="E190" s="27" t="n">
        <f aca="false">IF(TOT!AK192&lt;400,IF(D190&gt;66,66,D190),D190)</f>
        <v>51</v>
      </c>
      <c r="F190" s="27" t="n">
        <f aca="false">IF(TOT!AK192&lt;200,IF(E190&gt;60,60,E190),E190)</f>
        <v>51</v>
      </c>
      <c r="G190" s="55" t="n">
        <f aca="false">(B190+F190)/2</f>
        <v>71.5</v>
      </c>
      <c r="H190" s="55" t="n">
        <f aca="false">IF(TOT!AN192&lt;13.4,IF(G190&gt;80,80,G190),G190)</f>
        <v>71.5</v>
      </c>
      <c r="I190" s="55" t="n">
        <f aca="false">IF(TOT!AN192&lt;11,IF(H190&gt;73,73,H190),H190)</f>
        <v>71.5</v>
      </c>
    </row>
    <row r="191" customFormat="false" ht="13" hidden="false" customHeight="true" outlineLevel="0" collapsed="false">
      <c r="A191" s="17" t="s">
        <v>1160</v>
      </c>
      <c r="B191" s="27" t="n">
        <f aca="false">'PH - Tableau 1'!J191</f>
        <v>65</v>
      </c>
      <c r="C191" s="50" t="n">
        <f aca="false">(TOT!BR193*60)/TOT!AK193</f>
        <v>3.09597523219814</v>
      </c>
      <c r="D191" s="27" t="n">
        <f aca="false">VLOOKUP(C191,'DF - Tableau 2'!$A$3:$B$55,2)</f>
        <v>96</v>
      </c>
      <c r="E191" s="27" t="n">
        <f aca="false">IF(TOT!AK193&lt;400,IF(D191&gt;66,66,D191),D191)</f>
        <v>96</v>
      </c>
      <c r="F191" s="27" t="n">
        <f aca="false">IF(TOT!AK193&lt;200,IF(E191&gt;60,60,E191),E191)</f>
        <v>96</v>
      </c>
      <c r="G191" s="55" t="n">
        <f aca="false">(B191+F191)/2</f>
        <v>80.5</v>
      </c>
      <c r="H191" s="55" t="n">
        <f aca="false">IF(TOT!AN193&lt;13.4,IF(G191&gt;80,80,G191),G191)</f>
        <v>80.5</v>
      </c>
      <c r="I191" s="55" t="n">
        <f aca="false">IF(TOT!AN193&lt;11,IF(H191&gt;73,73,H191),H191)</f>
        <v>80.5</v>
      </c>
    </row>
    <row r="192" customFormat="false" ht="13" hidden="false" customHeight="true" outlineLevel="0" collapsed="false">
      <c r="A192" s="17" t="s">
        <v>1164</v>
      </c>
      <c r="B192" s="27" t="n">
        <f aca="false">'PH - Tableau 1'!J192</f>
        <v>66</v>
      </c>
      <c r="C192" s="50" t="n">
        <f aca="false">(TOT!BR194*60)/TOT!AK194</f>
        <v>1.09899694723069</v>
      </c>
      <c r="D192" s="27" t="n">
        <f aca="false">VLOOKUP(C192,'DF - Tableau 2'!$A$3:$B$55,2)</f>
        <v>63</v>
      </c>
      <c r="E192" s="27" t="n">
        <f aca="false">IF(TOT!AK194&lt;400,IF(D192&gt;66,66,D192),D192)</f>
        <v>63</v>
      </c>
      <c r="F192" s="27" t="n">
        <f aca="false">IF(TOT!AK194&lt;200,IF(E192&gt;60,60,E192),E192)</f>
        <v>63</v>
      </c>
      <c r="G192" s="55" t="n">
        <f aca="false">(B192+F192)/2</f>
        <v>64.5</v>
      </c>
      <c r="H192" s="55" t="n">
        <f aca="false">IF(TOT!AN194&lt;13.4,IF(G192&gt;80,80,G192),G192)</f>
        <v>64.5</v>
      </c>
      <c r="I192" s="55" t="n">
        <f aca="false">IF(TOT!AN194&lt;11,IF(H192&gt;73,73,H192),H192)</f>
        <v>64.5</v>
      </c>
    </row>
    <row r="193" customFormat="false" ht="13" hidden="false" customHeight="true" outlineLevel="0" collapsed="false">
      <c r="A193" s="17" t="s">
        <v>1168</v>
      </c>
      <c r="B193" s="27" t="n">
        <f aca="false">'PH - Tableau 1'!J193</f>
        <v>66</v>
      </c>
      <c r="C193" s="50" t="n">
        <f aca="false">(TOT!BR195*60)/TOT!AK195</f>
        <v>0.338600451467269</v>
      </c>
      <c r="D193" s="27" t="n">
        <f aca="false">VLOOKUP(C193,'DF - Tableau 2'!$A$3:$B$55,2)</f>
        <v>48</v>
      </c>
      <c r="E193" s="27" t="n">
        <f aca="false">IF(TOT!AK195&lt;400,IF(D193&gt;66,66,D193),D193)</f>
        <v>48</v>
      </c>
      <c r="F193" s="27" t="n">
        <f aca="false">IF(TOT!AK195&lt;200,IF(E193&gt;60,60,E193),E193)</f>
        <v>48</v>
      </c>
      <c r="G193" s="55" t="n">
        <f aca="false">(B193+F193)/2</f>
        <v>57</v>
      </c>
      <c r="H193" s="55" t="n">
        <f aca="false">IF(TOT!AN195&lt;13.4,IF(G193&gt;80,80,G193),G193)</f>
        <v>57</v>
      </c>
      <c r="I193" s="55" t="n">
        <f aca="false">IF(TOT!AN195&lt;11,IF(H193&gt;73,73,H193),H193)</f>
        <v>57</v>
      </c>
    </row>
    <row r="194" customFormat="false" ht="13" hidden="false" customHeight="true" outlineLevel="0" collapsed="false">
      <c r="A194" s="17" t="s">
        <v>1174</v>
      </c>
      <c r="B194" s="27" t="n">
        <f aca="false">'PH - Tableau 1'!J194</f>
        <v>60</v>
      </c>
      <c r="C194" s="50" t="n">
        <f aca="false">(TOT!BR196*60)/TOT!AK196</f>
        <v>1.74587778855478</v>
      </c>
      <c r="D194" s="27" t="n">
        <f aca="false">VLOOKUP(C194,'DF - Tableau 2'!$A$3:$B$55,2)</f>
        <v>80</v>
      </c>
      <c r="E194" s="27" t="n">
        <f aca="false">IF(TOT!AK196&lt;400,IF(D194&gt;66,66,D194),D194)</f>
        <v>66</v>
      </c>
      <c r="F194" s="27" t="n">
        <f aca="false">IF(TOT!AK196&lt;200,IF(E194&gt;60,60,E194),E194)</f>
        <v>60</v>
      </c>
      <c r="G194" s="55" t="n">
        <f aca="false">(B194+F194)/2</f>
        <v>60</v>
      </c>
      <c r="H194" s="55" t="n">
        <f aca="false">IF(TOT!AN196&lt;13.4,IF(G194&gt;80,80,G194),G194)</f>
        <v>60</v>
      </c>
      <c r="I194" s="55" t="n">
        <f aca="false">IF(TOT!AN196&lt;11,IF(H194&gt;73,73,H194),H194)</f>
        <v>60</v>
      </c>
    </row>
    <row r="195" customFormat="false" ht="13" hidden="false" customHeight="true" outlineLevel="0" collapsed="false">
      <c r="A195" s="17" t="s">
        <v>1178</v>
      </c>
      <c r="B195" s="27" t="n">
        <f aca="false">'PH - Tableau 1'!J195</f>
        <v>67</v>
      </c>
      <c r="C195" s="50" t="n">
        <f aca="false">(TOT!BR197*60)/TOT!AK197</f>
        <v>1.32393271059464</v>
      </c>
      <c r="D195" s="27" t="n">
        <f aca="false">VLOOKUP(C195,'DF - Tableau 2'!$A$3:$B$55,2)</f>
        <v>69</v>
      </c>
      <c r="E195" s="27" t="n">
        <f aca="false">IF(TOT!AK197&lt;400,IF(D195&gt;66,66,D195),D195)</f>
        <v>69</v>
      </c>
      <c r="F195" s="27" t="n">
        <f aca="false">IF(TOT!AK197&lt;200,IF(E195&gt;60,60,E195),E195)</f>
        <v>69</v>
      </c>
      <c r="G195" s="55" t="n">
        <f aca="false">(B195+F195)/2</f>
        <v>68</v>
      </c>
      <c r="H195" s="55" t="n">
        <f aca="false">IF(TOT!AN197&lt;13.4,IF(G195&gt;80,80,G195),G195)</f>
        <v>68</v>
      </c>
      <c r="I195" s="55" t="n">
        <f aca="false">IF(TOT!AN197&lt;11,IF(H195&gt;73,73,H195),H195)</f>
        <v>68</v>
      </c>
    </row>
    <row r="196" customFormat="false" ht="13" hidden="false" customHeight="true" outlineLevel="0" collapsed="false">
      <c r="A196" s="17" t="s">
        <v>1183</v>
      </c>
      <c r="B196" s="27" t="n">
        <f aca="false">'PH - Tableau 1'!J196</f>
        <v>66</v>
      </c>
      <c r="C196" s="50" t="n">
        <f aca="false">(TOT!BR198*60)/TOT!AK198</f>
        <v>1.49875104079935</v>
      </c>
      <c r="D196" s="27" t="n">
        <f aca="false">VLOOKUP(C196,'DF - Tableau 2'!$A$3:$B$55,2)</f>
        <v>73</v>
      </c>
      <c r="E196" s="27" t="n">
        <f aca="false">IF(TOT!AK198&lt;400,IF(D196&gt;66,66,D196),D196)</f>
        <v>66</v>
      </c>
      <c r="F196" s="27" t="n">
        <f aca="false">IF(TOT!AK198&lt;200,IF(E196&gt;60,60,E196),E196)</f>
        <v>66</v>
      </c>
      <c r="G196" s="55" t="n">
        <f aca="false">(B196+F196)/2</f>
        <v>66</v>
      </c>
      <c r="H196" s="55" t="n">
        <f aca="false">IF(TOT!AN198&lt;13.4,IF(G196&gt;80,80,G196),G196)</f>
        <v>66</v>
      </c>
      <c r="I196" s="55" t="n">
        <f aca="false">IF(TOT!AN198&lt;11,IF(H196&gt;73,73,H196),H196)</f>
        <v>66</v>
      </c>
    </row>
    <row r="197" customFormat="false" ht="13" hidden="false" customHeight="true" outlineLevel="0" collapsed="false">
      <c r="A197" s="17" t="s">
        <v>1187</v>
      </c>
      <c r="B197" s="27" t="n">
        <f aca="false">'PH - Tableau 1'!J197</f>
        <v>60</v>
      </c>
      <c r="C197" s="50" t="n">
        <f aca="false">(TOT!BR199*60)/TOT!AK199</f>
        <v>0.897450424929174</v>
      </c>
      <c r="D197" s="27" t="n">
        <f aca="false">VLOOKUP(C197,'DF - Tableau 2'!$A$3:$B$55,2)</f>
        <v>58</v>
      </c>
      <c r="E197" s="27" t="n">
        <f aca="false">IF(TOT!AK199&lt;400,IF(D197&gt;66,66,D197),D197)</f>
        <v>58</v>
      </c>
      <c r="F197" s="27" t="n">
        <f aca="false">IF(TOT!AK199&lt;200,IF(E197&gt;60,60,E197),E197)</f>
        <v>58</v>
      </c>
      <c r="G197" s="55" t="n">
        <f aca="false">(B197+F197)/2</f>
        <v>59</v>
      </c>
      <c r="H197" s="55" t="n">
        <f aca="false">IF(TOT!AN199&lt;13.4,IF(G197&gt;80,80,G197),G197)</f>
        <v>59</v>
      </c>
      <c r="I197" s="55" t="n">
        <f aca="false">IF(TOT!AN199&lt;11,IF(H197&gt;73,73,H197),H197)</f>
        <v>59</v>
      </c>
    </row>
    <row r="198" customFormat="false" ht="13" hidden="false" customHeight="true" outlineLevel="0" collapsed="false">
      <c r="A198" s="17" t="s">
        <v>1191</v>
      </c>
      <c r="B198" s="27" t="n">
        <f aca="false">'PH - Tableau 1'!J198</f>
        <v>86</v>
      </c>
      <c r="C198" s="50" t="n">
        <f aca="false">(TOT!BR200*60)/TOT!AK200</f>
        <v>1.74721156179506</v>
      </c>
      <c r="D198" s="27" t="n">
        <f aca="false">VLOOKUP(C198,'DF - Tableau 2'!$A$3:$B$55,2)</f>
        <v>80</v>
      </c>
      <c r="E198" s="27" t="n">
        <f aca="false">IF(TOT!AK200&lt;400,IF(D198&gt;66,66,D198),D198)</f>
        <v>80</v>
      </c>
      <c r="F198" s="27" t="n">
        <f aca="false">IF(TOT!AK200&lt;200,IF(E198&gt;60,60,E198),E198)</f>
        <v>80</v>
      </c>
      <c r="G198" s="55" t="n">
        <f aca="false">(B198+F198)/2</f>
        <v>83</v>
      </c>
      <c r="H198" s="55" t="n">
        <f aca="false">IF(TOT!AN200&lt;13.4,IF(G198&gt;80,80,G198),G198)</f>
        <v>83</v>
      </c>
      <c r="I198" s="55" t="n">
        <f aca="false">IF(TOT!AN200&lt;11,IF(H198&gt;73,73,H198),H198)</f>
        <v>83</v>
      </c>
    </row>
    <row r="199" customFormat="false" ht="13" hidden="false" customHeight="true" outlineLevel="0" collapsed="false">
      <c r="A199" s="17" t="s">
        <v>1196</v>
      </c>
      <c r="B199" s="27" t="n">
        <f aca="false">'PH - Tableau 1'!J199</f>
        <v>82</v>
      </c>
      <c r="C199" s="50" t="n">
        <f aca="false">(TOT!BR201*60)/TOT!AK201</f>
        <v>1.82102995887997</v>
      </c>
      <c r="D199" s="27" t="n">
        <f aca="false">VLOOKUP(C199,'DF - Tableau 2'!$A$3:$B$55,2)</f>
        <v>81</v>
      </c>
      <c r="E199" s="27" t="n">
        <f aca="false">IF(TOT!AK201&lt;400,IF(D199&gt;66,66,D199),D199)</f>
        <v>81</v>
      </c>
      <c r="F199" s="27" t="n">
        <f aca="false">IF(TOT!AK201&lt;200,IF(E199&gt;60,60,E199),E199)</f>
        <v>81</v>
      </c>
      <c r="G199" s="55" t="n">
        <f aca="false">(B199+F199)/2</f>
        <v>81.5</v>
      </c>
      <c r="H199" s="55" t="n">
        <f aca="false">IF(TOT!AN201&lt;13.4,IF(G199&gt;80,80,G199),G199)</f>
        <v>81.5</v>
      </c>
      <c r="I199" s="55" t="n">
        <f aca="false">IF(TOT!AN201&lt;11,IF(H199&gt;73,73,H199),H199)</f>
        <v>81.5</v>
      </c>
    </row>
    <row r="200" customFormat="false" ht="13" hidden="false" customHeight="true" outlineLevel="0" collapsed="false">
      <c r="A200" s="17" t="s">
        <v>1201</v>
      </c>
      <c r="B200" s="27" t="n">
        <f aca="false">'PH - Tableau 1'!J200</f>
        <v>65</v>
      </c>
      <c r="C200" s="50" t="n">
        <f aca="false">(TOT!BR202*60)/TOT!AK202</f>
        <v>1.15063028970317</v>
      </c>
      <c r="D200" s="27" t="n">
        <f aca="false">VLOOKUP(C200,'DF - Tableau 2'!$A$3:$B$55,2)</f>
        <v>65</v>
      </c>
      <c r="E200" s="27" t="n">
        <f aca="false">IF(TOT!AK202&lt;400,IF(D200&gt;66,66,D200),D200)</f>
        <v>65</v>
      </c>
      <c r="F200" s="27" t="n">
        <f aca="false">IF(TOT!AK202&lt;200,IF(E200&gt;60,60,E200),E200)</f>
        <v>65</v>
      </c>
      <c r="G200" s="55" t="n">
        <f aca="false">(B200+F200)/2</f>
        <v>65</v>
      </c>
      <c r="H200" s="55" t="n">
        <f aca="false">IF(TOT!AN202&lt;13.4,IF(G200&gt;80,80,G200),G200)</f>
        <v>65</v>
      </c>
      <c r="I200" s="55" t="n">
        <f aca="false">IF(TOT!AN202&lt;11,IF(H200&gt;73,73,H200),H200)</f>
        <v>65</v>
      </c>
    </row>
    <row r="201" customFormat="false" ht="13" hidden="false" customHeight="true" outlineLevel="0" collapsed="false">
      <c r="A201" s="17" t="s">
        <v>1205</v>
      </c>
      <c r="B201" s="27" t="n">
        <f aca="false">'PH - Tableau 1'!J201</f>
        <v>75</v>
      </c>
      <c r="C201" s="50" t="n">
        <f aca="false">(TOT!BR203*60)/TOT!AK203</f>
        <v>1.14678899082569</v>
      </c>
      <c r="D201" s="27" t="n">
        <f aca="false">VLOOKUP(C201,'DF - Tableau 2'!$A$3:$B$55,2)</f>
        <v>65</v>
      </c>
      <c r="E201" s="27" t="n">
        <f aca="false">IF(TOT!AK203&lt;400,IF(D201&gt;66,66,D201),D201)</f>
        <v>65</v>
      </c>
      <c r="F201" s="27" t="n">
        <f aca="false">IF(TOT!AK203&lt;200,IF(E201&gt;60,60,E201),E201)</f>
        <v>65</v>
      </c>
      <c r="G201" s="55" t="n">
        <f aca="false">(B201+F201)/2</f>
        <v>70</v>
      </c>
      <c r="H201" s="55" t="n">
        <f aca="false">IF(TOT!AN203&lt;13.4,IF(G201&gt;80,80,G201),G201)</f>
        <v>70</v>
      </c>
      <c r="I201" s="55" t="n">
        <f aca="false">IF(TOT!AN203&lt;11,IF(H201&gt;73,73,H201),H201)</f>
        <v>70</v>
      </c>
    </row>
    <row r="202" customFormat="false" ht="13" hidden="false" customHeight="true" outlineLevel="0" collapsed="false">
      <c r="A202" s="17" t="s">
        <v>1209</v>
      </c>
      <c r="B202" s="27" t="n">
        <f aca="false">'PH - Tableau 1'!J202</f>
        <v>53</v>
      </c>
      <c r="C202" s="50" t="n">
        <f aca="false">(TOT!BR204*60)/TOT!AK204</f>
        <v>2.19316058809195</v>
      </c>
      <c r="D202" s="27" t="n">
        <f aca="false">VLOOKUP(C202,'DF - Tableau 2'!$A$3:$B$55,2)</f>
        <v>88</v>
      </c>
      <c r="E202" s="27" t="n">
        <f aca="false">IF(TOT!AK204&lt;400,IF(D202&gt;66,66,D202),D202)</f>
        <v>88</v>
      </c>
      <c r="F202" s="27" t="n">
        <f aca="false">IF(TOT!AK204&lt;200,IF(E202&gt;60,60,E202),E202)</f>
        <v>88</v>
      </c>
      <c r="G202" s="55" t="n">
        <f aca="false">(B202+F202)/2</f>
        <v>70.5</v>
      </c>
      <c r="H202" s="55" t="n">
        <f aca="false">IF(TOT!AN204&lt;13.4,IF(G202&gt;80,80,G202),G202)</f>
        <v>70.5</v>
      </c>
      <c r="I202" s="55" t="n">
        <f aca="false">IF(TOT!AN204&lt;11,IF(H202&gt;73,73,H202),H202)</f>
        <v>70.5</v>
      </c>
    </row>
    <row r="203" customFormat="false" ht="13" hidden="false" customHeight="true" outlineLevel="0" collapsed="false">
      <c r="A203" s="17" t="s">
        <v>1213</v>
      </c>
      <c r="B203" s="27" t="n">
        <f aca="false">'PH - Tableau 1'!J203</f>
        <v>85</v>
      </c>
      <c r="C203" s="50" t="n">
        <f aca="false">(TOT!BR205*60)/TOT!AK205</f>
        <v>0.843486410496724</v>
      </c>
      <c r="D203" s="27" t="n">
        <f aca="false">VLOOKUP(C203,'DF - Tableau 2'!$A$3:$B$55,2)</f>
        <v>57</v>
      </c>
      <c r="E203" s="27" t="n">
        <f aca="false">IF(TOT!AK205&lt;400,IF(D203&gt;66,66,D203),D203)</f>
        <v>57</v>
      </c>
      <c r="F203" s="27" t="n">
        <f aca="false">IF(TOT!AK205&lt;200,IF(E203&gt;60,60,E203),E203)</f>
        <v>57</v>
      </c>
      <c r="G203" s="55" t="n">
        <f aca="false">(B203+F203)/2</f>
        <v>71</v>
      </c>
      <c r="H203" s="55" t="n">
        <f aca="false">IF(TOT!AN205&lt;13.4,IF(G203&gt;80,80,G203),G203)</f>
        <v>71</v>
      </c>
      <c r="I203" s="55" t="n">
        <f aca="false">IF(TOT!AN205&lt;11,IF(H203&gt;73,73,H203),H203)</f>
        <v>71</v>
      </c>
    </row>
    <row r="204" customFormat="false" ht="13" hidden="false" customHeight="true" outlineLevel="0" collapsed="false">
      <c r="A204" s="17" t="s">
        <v>1217</v>
      </c>
      <c r="B204" s="27" t="n">
        <f aca="false">'PH - Tableau 1'!J204</f>
        <v>56</v>
      </c>
      <c r="C204" s="50" t="n">
        <f aca="false">(TOT!BR206*60)/TOT!AK206</f>
        <v>3.76952682816391</v>
      </c>
      <c r="D204" s="27" t="n">
        <f aca="false">VLOOKUP(C204,'DF - Tableau 2'!$A$3:$B$55,2)</f>
        <v>99</v>
      </c>
      <c r="E204" s="27" t="n">
        <f aca="false">IF(TOT!AK206&lt;400,IF(D204&gt;66,66,D204),D204)</f>
        <v>99</v>
      </c>
      <c r="F204" s="27" t="n">
        <f aca="false">IF(TOT!AK206&lt;200,IF(E204&gt;60,60,E204),E204)</f>
        <v>99</v>
      </c>
      <c r="G204" s="55" t="n">
        <f aca="false">(B204+F204)/2</f>
        <v>77.5</v>
      </c>
      <c r="H204" s="55" t="n">
        <f aca="false">IF(TOT!AN206&lt;13.4,IF(G204&gt;80,80,G204),G204)</f>
        <v>77.5</v>
      </c>
      <c r="I204" s="55" t="n">
        <f aca="false">IF(TOT!AN206&lt;11,IF(H204&gt;73,73,H204),H204)</f>
        <v>77.5</v>
      </c>
    </row>
    <row r="205" customFormat="false" ht="13" hidden="false" customHeight="true" outlineLevel="0" collapsed="false">
      <c r="A205" s="17" t="s">
        <v>1222</v>
      </c>
      <c r="B205" s="27" t="n">
        <f aca="false">'PH - Tableau 1'!J205</f>
        <v>88</v>
      </c>
      <c r="C205" s="50" t="n">
        <f aca="false">(TOT!BR207*60)/TOT!AK207</f>
        <v>0.723249802445675</v>
      </c>
      <c r="D205" s="27" t="n">
        <f aca="false">VLOOKUP(C205,'DF - Tableau 2'!$A$3:$B$55,2)</f>
        <v>54</v>
      </c>
      <c r="E205" s="27" t="n">
        <f aca="false">IF(TOT!AK207&lt;400,IF(D205&gt;66,66,D205),D205)</f>
        <v>54</v>
      </c>
      <c r="F205" s="27" t="n">
        <f aca="false">IF(TOT!AK207&lt;200,IF(E205&gt;60,60,E205),E205)</f>
        <v>54</v>
      </c>
      <c r="G205" s="55" t="n">
        <f aca="false">(B205+F205)/2</f>
        <v>71</v>
      </c>
      <c r="H205" s="55" t="n">
        <f aca="false">IF(TOT!AN207&lt;13.4,IF(G205&gt;80,80,G205),G205)</f>
        <v>71</v>
      </c>
      <c r="I205" s="55" t="n">
        <f aca="false">IF(TOT!AN207&lt;11,IF(H205&gt;73,73,H205),H205)</f>
        <v>71</v>
      </c>
    </row>
    <row r="206" customFormat="false" ht="13" hidden="false" customHeight="true" outlineLevel="0" collapsed="false">
      <c r="A206" s="17" t="s">
        <v>1226</v>
      </c>
      <c r="B206" s="27" t="n">
        <f aca="false">'PH - Tableau 1'!J206</f>
        <v>58</v>
      </c>
      <c r="C206" s="50" t="n">
        <f aca="false">(TOT!BR208*60)/TOT!AK208</f>
        <v>1.96036908183337</v>
      </c>
      <c r="D206" s="27" t="n">
        <f aca="false">VLOOKUP(C206,'DF - Tableau 2'!$A$3:$B$55,2)</f>
        <v>84</v>
      </c>
      <c r="E206" s="27" t="n">
        <f aca="false">IF(TOT!AK208&lt;400,IF(D206&gt;66,66,D206),D206)</f>
        <v>84</v>
      </c>
      <c r="F206" s="27" t="n">
        <f aca="false">IF(TOT!AK208&lt;200,IF(E206&gt;60,60,E206),E206)</f>
        <v>84</v>
      </c>
      <c r="G206" s="55" t="n">
        <f aca="false">(B206+F206)/2</f>
        <v>71</v>
      </c>
      <c r="H206" s="55" t="n">
        <f aca="false">IF(TOT!AN208&lt;13.4,IF(G206&gt;80,80,G206),G206)</f>
        <v>71</v>
      </c>
      <c r="I206" s="55" t="n">
        <f aca="false">IF(TOT!AN208&lt;11,IF(H206&gt;73,73,H206),H206)</f>
        <v>71</v>
      </c>
    </row>
    <row r="207" customFormat="false" ht="13" hidden="false" customHeight="true" outlineLevel="0" collapsed="false">
      <c r="A207" s="17" t="s">
        <v>1231</v>
      </c>
      <c r="B207" s="27" t="n">
        <f aca="false">'PH - Tableau 1'!J207</f>
        <v>58</v>
      </c>
      <c r="C207" s="50" t="n">
        <f aca="false">(TOT!BR209*60)/TOT!AK209</f>
        <v>0.855671464413024</v>
      </c>
      <c r="D207" s="27" t="n">
        <f aca="false">VLOOKUP(C207,'DF - Tableau 2'!$A$3:$B$55,2)</f>
        <v>57</v>
      </c>
      <c r="E207" s="27" t="n">
        <f aca="false">IF(TOT!AK209&lt;400,IF(D207&gt;66,66,D207),D207)</f>
        <v>57</v>
      </c>
      <c r="F207" s="27" t="n">
        <f aca="false">IF(TOT!AK209&lt;200,IF(E207&gt;60,60,E207),E207)</f>
        <v>57</v>
      </c>
      <c r="G207" s="55" t="n">
        <f aca="false">(B207+F207)/2</f>
        <v>57.5</v>
      </c>
      <c r="H207" s="55" t="n">
        <f aca="false">IF(TOT!AN209&lt;13.4,IF(G207&gt;80,80,G207),G207)</f>
        <v>57.5</v>
      </c>
      <c r="I207" s="55" t="n">
        <f aca="false">IF(TOT!AN209&lt;11,IF(H207&gt;73,73,H207),H207)</f>
        <v>57.5</v>
      </c>
    </row>
    <row r="208" customFormat="false" ht="13" hidden="false" customHeight="true" outlineLevel="0" collapsed="false">
      <c r="A208" s="17" t="s">
        <v>1236</v>
      </c>
      <c r="B208" s="27" t="n">
        <f aca="false">'PH - Tableau 1'!J208</f>
        <v>66</v>
      </c>
      <c r="C208" s="50" t="n">
        <f aca="false">(TOT!BR210*60)/TOT!AK210</f>
        <v>0.833796553640911</v>
      </c>
      <c r="D208" s="27" t="n">
        <f aca="false">VLOOKUP(C208,'DF - Tableau 2'!$A$3:$B$55,2)</f>
        <v>57</v>
      </c>
      <c r="E208" s="27" t="n">
        <f aca="false">IF(TOT!AK210&lt;400,IF(D208&gt;66,66,D208),D208)</f>
        <v>57</v>
      </c>
      <c r="F208" s="27" t="n">
        <f aca="false">IF(TOT!AK210&lt;200,IF(E208&gt;60,60,E208),E208)</f>
        <v>57</v>
      </c>
      <c r="G208" s="55" t="n">
        <f aca="false">(B208+F208)/2</f>
        <v>61.5</v>
      </c>
      <c r="H208" s="55" t="n">
        <f aca="false">IF(TOT!AN210&lt;13.4,IF(G208&gt;80,80,G208),G208)</f>
        <v>61.5</v>
      </c>
      <c r="I208" s="55" t="n">
        <f aca="false">IF(TOT!AN210&lt;11,IF(H208&gt;73,73,H208),H208)</f>
        <v>61.5</v>
      </c>
    </row>
    <row r="209" customFormat="false" ht="13" hidden="false" customHeight="true" outlineLevel="0" collapsed="false">
      <c r="A209" s="17" t="s">
        <v>1241</v>
      </c>
      <c r="B209" s="27" t="n">
        <f aca="false">'PH - Tableau 1'!J209</f>
        <v>58</v>
      </c>
      <c r="C209" s="50" t="n">
        <f aca="false">(TOT!BR211*60)/TOT!AK211</f>
        <v>3.01197383039131</v>
      </c>
      <c r="D209" s="27" t="n">
        <f aca="false">VLOOKUP(C209,'DF - Tableau 2'!$A$3:$B$55,2)</f>
        <v>96</v>
      </c>
      <c r="E209" s="27" t="n">
        <f aca="false">IF(TOT!AK211&lt;400,IF(D209&gt;66,66,D209),D209)</f>
        <v>96</v>
      </c>
      <c r="F209" s="27" t="n">
        <f aca="false">IF(TOT!AK211&lt;200,IF(E209&gt;60,60,E209),E209)</f>
        <v>96</v>
      </c>
      <c r="G209" s="55" t="n">
        <f aca="false">(B209+F209)/2</f>
        <v>77</v>
      </c>
      <c r="H209" s="55" t="n">
        <f aca="false">IF(TOT!AN211&lt;13.4,IF(G209&gt;80,80,G209),G209)</f>
        <v>77</v>
      </c>
      <c r="I209" s="55" t="n">
        <f aca="false">IF(TOT!AN211&lt;11,IF(H209&gt;73,73,H209),H209)</f>
        <v>77</v>
      </c>
    </row>
    <row r="210" customFormat="false" ht="13" hidden="false" customHeight="true" outlineLevel="0" collapsed="false">
      <c r="A210" s="17" t="s">
        <v>1245</v>
      </c>
      <c r="B210" s="27" t="n">
        <f aca="false">'PH - Tableau 1'!J210</f>
        <v>67</v>
      </c>
      <c r="C210" s="50" t="n">
        <f aca="false">(TOT!BR212*60)/TOT!AK212</f>
        <v>0.842806232604111</v>
      </c>
      <c r="D210" s="27" t="n">
        <f aca="false">VLOOKUP(C210,'DF - Tableau 2'!$A$3:$B$55,2)</f>
        <v>57</v>
      </c>
      <c r="E210" s="27" t="n">
        <f aca="false">IF(TOT!AK212&lt;400,IF(D210&gt;66,66,D210),D210)</f>
        <v>57</v>
      </c>
      <c r="F210" s="27" t="n">
        <f aca="false">IF(TOT!AK212&lt;200,IF(E210&gt;60,60,E210),E210)</f>
        <v>57</v>
      </c>
      <c r="G210" s="55" t="n">
        <f aca="false">(B210+F210)/2</f>
        <v>62</v>
      </c>
      <c r="H210" s="55" t="n">
        <f aca="false">IF(TOT!AN212&lt;13.4,IF(G210&gt;80,80,G210),G210)</f>
        <v>62</v>
      </c>
      <c r="I210" s="55" t="n">
        <f aca="false">IF(TOT!AN212&lt;11,IF(H210&gt;73,73,H210),H210)</f>
        <v>62</v>
      </c>
    </row>
    <row r="211" customFormat="false" ht="13" hidden="false" customHeight="true" outlineLevel="0" collapsed="false">
      <c r="A211" s="17" t="s">
        <v>1250</v>
      </c>
      <c r="B211" s="27" t="n">
        <f aca="false">'PH - Tableau 1'!J211</f>
        <v>50</v>
      </c>
      <c r="C211" s="50" t="n">
        <f aca="false">(TOT!BR213*60)/TOT!AK213</f>
        <v>3.17367029091976</v>
      </c>
      <c r="D211" s="27" t="n">
        <f aca="false">VLOOKUP(C211,'DF - Tableau 2'!$A$3:$B$55,2)</f>
        <v>97</v>
      </c>
      <c r="E211" s="27" t="n">
        <f aca="false">IF(TOT!AK213&lt;400,IF(D211&gt;66,66,D211),D211)</f>
        <v>66</v>
      </c>
      <c r="F211" s="27" t="n">
        <f aca="false">IF(TOT!AK213&lt;200,IF(E211&gt;60,60,E211),E211)</f>
        <v>60</v>
      </c>
      <c r="G211" s="55" t="n">
        <f aca="false">(B211+F211)/2</f>
        <v>55</v>
      </c>
      <c r="H211" s="55" t="n">
        <f aca="false">IF(TOT!AN213&lt;13.4,IF(G211&gt;80,80,G211),G211)</f>
        <v>55</v>
      </c>
      <c r="I211" s="55" t="n">
        <f aca="false">IF(TOT!AN213&lt;11,IF(H211&gt;73,73,H211),H211)</f>
        <v>55</v>
      </c>
    </row>
    <row r="212" customFormat="false" ht="13" hidden="false" customHeight="true" outlineLevel="0" collapsed="false">
      <c r="A212" s="17" t="s">
        <v>1254</v>
      </c>
      <c r="B212" s="27" t="n">
        <f aca="false">'PH - Tableau 1'!J212</f>
        <v>47</v>
      </c>
      <c r="C212" s="50" t="n">
        <f aca="false">(TOT!BR214*60)/TOT!AK214</f>
        <v>0</v>
      </c>
      <c r="D212" s="27" t="n">
        <f aca="false">VLOOKUP(C212,'DF - Tableau 2'!$A$3:$B$55,2)</f>
        <v>47</v>
      </c>
      <c r="E212" s="27" t="n">
        <f aca="false">IF(TOT!AK214&lt;400,IF(D212&gt;66,66,D212),D212)</f>
        <v>47</v>
      </c>
      <c r="F212" s="27" t="n">
        <f aca="false">IF(TOT!AK214&lt;200,IF(E212&gt;60,60,E212),E212)</f>
        <v>47</v>
      </c>
      <c r="G212" s="55" t="n">
        <f aca="false">(B212+F212)/2</f>
        <v>47</v>
      </c>
      <c r="H212" s="55" t="n">
        <f aca="false">IF(TOT!AN214&lt;13.4,IF(G212&gt;80,80,G212),G212)</f>
        <v>47</v>
      </c>
      <c r="I212" s="55" t="n">
        <f aca="false">IF(TOT!AN214&lt;11,IF(H212&gt;73,73,H212),H212)</f>
        <v>47</v>
      </c>
    </row>
    <row r="213" customFormat="false" ht="13" hidden="false" customHeight="true" outlineLevel="0" collapsed="false">
      <c r="A213" s="17" t="s">
        <v>1258</v>
      </c>
      <c r="B213" s="27" t="n">
        <f aca="false">'PH - Tableau 1'!J213</f>
        <v>60</v>
      </c>
      <c r="C213" s="50" t="n">
        <f aca="false">(TOT!BR215*60)/TOT!AK215</f>
        <v>0</v>
      </c>
      <c r="D213" s="27" t="n">
        <f aca="false">VLOOKUP(C213,'DF - Tableau 2'!$A$3:$B$55,2)</f>
        <v>47</v>
      </c>
      <c r="E213" s="27" t="n">
        <f aca="false">IF(TOT!AK215&lt;400,IF(D213&gt;66,66,D213),D213)</f>
        <v>47</v>
      </c>
      <c r="F213" s="27" t="n">
        <f aca="false">IF(TOT!AK215&lt;200,IF(E213&gt;60,60,E213),E213)</f>
        <v>47</v>
      </c>
      <c r="G213" s="55" t="n">
        <f aca="false">(B213+F213)/2</f>
        <v>53.5</v>
      </c>
      <c r="H213" s="55" t="n">
        <f aca="false">IF(TOT!AN215&lt;13.4,IF(G213&gt;80,80,G213),G213)</f>
        <v>53.5</v>
      </c>
      <c r="I213" s="55" t="n">
        <f aca="false">IF(TOT!AN215&lt;11,IF(H213&gt;73,73,H213),H213)</f>
        <v>53.5</v>
      </c>
    </row>
    <row r="214" customFormat="false" ht="13" hidden="false" customHeight="true" outlineLevel="0" collapsed="false">
      <c r="A214" s="17" t="s">
        <v>1262</v>
      </c>
      <c r="B214" s="27" t="n">
        <f aca="false">'PH - Tableau 1'!J214</f>
        <v>58</v>
      </c>
      <c r="C214" s="50" t="n">
        <f aca="false">(TOT!BR216*60)/TOT!AK216</f>
        <v>1.60383824537355</v>
      </c>
      <c r="D214" s="27" t="n">
        <f aca="false">VLOOKUP(C214,'DF - Tableau 2'!$A$3:$B$55,2)</f>
        <v>76</v>
      </c>
      <c r="E214" s="27" t="n">
        <f aca="false">IF(TOT!AK216&lt;400,IF(D214&gt;66,66,D214),D214)</f>
        <v>76</v>
      </c>
      <c r="F214" s="27" t="n">
        <f aca="false">IF(TOT!AK216&lt;200,IF(E214&gt;60,60,E214),E214)</f>
        <v>76</v>
      </c>
      <c r="G214" s="55" t="n">
        <f aca="false">(B214+F214)/2</f>
        <v>67</v>
      </c>
      <c r="H214" s="55" t="n">
        <f aca="false">IF(TOT!AN216&lt;13.4,IF(G214&gt;80,80,G214),G214)</f>
        <v>67</v>
      </c>
      <c r="I214" s="55" t="n">
        <f aca="false">IF(TOT!AN216&lt;11,IF(H214&gt;73,73,H214),H214)</f>
        <v>67</v>
      </c>
    </row>
    <row r="215" customFormat="false" ht="13" hidden="false" customHeight="true" outlineLevel="0" collapsed="false">
      <c r="A215" s="17" t="s">
        <v>1267</v>
      </c>
      <c r="B215" s="27" t="n">
        <f aca="false">'PH - Tableau 1'!J215</f>
        <v>60</v>
      </c>
      <c r="C215" s="50" t="n">
        <f aca="false">(TOT!BR217*60)/TOT!AK217</f>
        <v>0</v>
      </c>
      <c r="D215" s="27" t="n">
        <f aca="false">VLOOKUP(C215,'DF - Tableau 2'!$A$3:$B$55,2)</f>
        <v>47</v>
      </c>
      <c r="E215" s="27" t="n">
        <f aca="false">IF(TOT!AK217&lt;400,IF(D215&gt;66,66,D215),D215)</f>
        <v>47</v>
      </c>
      <c r="F215" s="27" t="n">
        <f aca="false">IF(TOT!AK217&lt;200,IF(E215&gt;60,60,E215),E215)</f>
        <v>47</v>
      </c>
      <c r="G215" s="55" t="n">
        <f aca="false">(B215+F215)/2</f>
        <v>53.5</v>
      </c>
      <c r="H215" s="55" t="n">
        <f aca="false">IF(TOT!AN217&lt;13.4,IF(G215&gt;80,80,G215),G215)</f>
        <v>53.5</v>
      </c>
      <c r="I215" s="55" t="n">
        <f aca="false">IF(TOT!AN217&lt;11,IF(H215&gt;73,73,H215),H215)</f>
        <v>53.5</v>
      </c>
    </row>
    <row r="216" customFormat="false" ht="13" hidden="false" customHeight="true" outlineLevel="0" collapsed="false">
      <c r="A216" s="17" t="s">
        <v>1272</v>
      </c>
      <c r="B216" s="27" t="n">
        <f aca="false">'PH - Tableau 1'!J216</f>
        <v>67</v>
      </c>
      <c r="C216" s="50" t="n">
        <f aca="false">(TOT!BR218*60)/TOT!AK218</f>
        <v>1.04309451372405</v>
      </c>
      <c r="D216" s="27" t="n">
        <f aca="false">VLOOKUP(C216,'DF - Tableau 2'!$A$3:$B$55,2)</f>
        <v>62</v>
      </c>
      <c r="E216" s="27" t="n">
        <f aca="false">IF(TOT!AK218&lt;400,IF(D216&gt;66,66,D216),D216)</f>
        <v>62</v>
      </c>
      <c r="F216" s="27" t="n">
        <f aca="false">IF(TOT!AK218&lt;200,IF(E216&gt;60,60,E216),E216)</f>
        <v>62</v>
      </c>
      <c r="G216" s="55" t="n">
        <f aca="false">(B216+F216)/2</f>
        <v>64.5</v>
      </c>
      <c r="H216" s="55" t="n">
        <f aca="false">IF(TOT!AN218&lt;13.4,IF(G216&gt;80,80,G216),G216)</f>
        <v>64.5</v>
      </c>
      <c r="I216" s="55" t="n">
        <f aca="false">IF(TOT!AN218&lt;11,IF(H216&gt;73,73,H216),H216)</f>
        <v>64.5</v>
      </c>
    </row>
    <row r="217" customFormat="false" ht="13" hidden="false" customHeight="true" outlineLevel="0" collapsed="false">
      <c r="A217" s="17" t="s">
        <v>1276</v>
      </c>
      <c r="B217" s="27" t="n">
        <f aca="false">'PH - Tableau 1'!J217</f>
        <v>98</v>
      </c>
      <c r="C217" s="50" t="n">
        <f aca="false">(TOT!BR219*60)/TOT!AK219</f>
        <v>0.672310756972095</v>
      </c>
      <c r="D217" s="27" t="n">
        <f aca="false">VLOOKUP(C217,'DF - Tableau 2'!$A$3:$B$55,2)</f>
        <v>53</v>
      </c>
      <c r="E217" s="27" t="n">
        <f aca="false">IF(TOT!AK219&lt;400,IF(D217&gt;66,66,D217),D217)</f>
        <v>53</v>
      </c>
      <c r="F217" s="27" t="n">
        <f aca="false">IF(TOT!AK219&lt;200,IF(E217&gt;60,60,E217),E217)</f>
        <v>53</v>
      </c>
      <c r="G217" s="55" t="n">
        <f aca="false">(B217+F217)/2</f>
        <v>75.5</v>
      </c>
      <c r="H217" s="55" t="n">
        <f aca="false">IF(TOT!AN219&lt;13.4,IF(G217&gt;80,80,G217),G217)</f>
        <v>75.5</v>
      </c>
      <c r="I217" s="55" t="n">
        <f aca="false">IF(TOT!AN219&lt;11,IF(H217&gt;73,73,H217),H217)</f>
        <v>75.5</v>
      </c>
    </row>
    <row r="218" customFormat="false" ht="13" hidden="false" customHeight="true" outlineLevel="0" collapsed="false">
      <c r="A218" s="17" t="s">
        <v>1282</v>
      </c>
      <c r="B218" s="27" t="n">
        <f aca="false">'PH - Tableau 1'!J218</f>
        <v>83</v>
      </c>
      <c r="C218" s="50" t="n">
        <f aca="false">(TOT!BR220*60)/TOT!AK220</f>
        <v>0.482957183988112</v>
      </c>
      <c r="D218" s="27" t="n">
        <f aca="false">VLOOKUP(C218,'DF - Tableau 2'!$A$3:$B$55,2)</f>
        <v>50</v>
      </c>
      <c r="E218" s="27" t="n">
        <f aca="false">IF(TOT!AK220&lt;400,IF(D218&gt;66,66,D218),D218)</f>
        <v>50</v>
      </c>
      <c r="F218" s="27" t="n">
        <f aca="false">IF(TOT!AK220&lt;200,IF(E218&gt;60,60,E218),E218)</f>
        <v>50</v>
      </c>
      <c r="G218" s="55" t="n">
        <f aca="false">(B218+F218)/2</f>
        <v>66.5</v>
      </c>
      <c r="H218" s="55" t="n">
        <f aca="false">IF(TOT!AN220&lt;13.4,IF(G218&gt;80,80,G218),G218)</f>
        <v>66.5</v>
      </c>
      <c r="I218" s="55" t="n">
        <f aca="false">IF(TOT!AN220&lt;11,IF(H218&gt;73,73,H218),H218)</f>
        <v>66.5</v>
      </c>
    </row>
    <row r="219" customFormat="false" ht="13" hidden="false" customHeight="true" outlineLevel="0" collapsed="false">
      <c r="A219" s="17" t="s">
        <v>1286</v>
      </c>
      <c r="B219" s="27" t="n">
        <f aca="false">'PH - Tableau 1'!J219</f>
        <v>60</v>
      </c>
      <c r="C219" s="50" t="n">
        <f aca="false">(TOT!BR221*60)/TOT!AK221</f>
        <v>1.46818923327894</v>
      </c>
      <c r="D219" s="27" t="n">
        <f aca="false">VLOOKUP(C219,'DF - Tableau 2'!$A$3:$B$55,2)</f>
        <v>73</v>
      </c>
      <c r="E219" s="27" t="n">
        <f aca="false">IF(TOT!AK221&lt;400,IF(D219&gt;66,66,D219),D219)</f>
        <v>66</v>
      </c>
      <c r="F219" s="27" t="n">
        <f aca="false">IF(TOT!AK221&lt;200,IF(E219&gt;60,60,E219),E219)</f>
        <v>60</v>
      </c>
      <c r="G219" s="55" t="n">
        <f aca="false">(B219+F219)/2</f>
        <v>60</v>
      </c>
      <c r="H219" s="55" t="n">
        <f aca="false">IF(TOT!AN221&lt;13.4,IF(G219&gt;80,80,G219),G219)</f>
        <v>60</v>
      </c>
      <c r="I219" s="55" t="n">
        <f aca="false">IF(TOT!AN221&lt;11,IF(H219&gt;73,73,H219),H219)</f>
        <v>60</v>
      </c>
    </row>
    <row r="220" customFormat="false" ht="13" hidden="false" customHeight="true" outlineLevel="0" collapsed="false">
      <c r="A220" s="17" t="s">
        <v>1292</v>
      </c>
      <c r="B220" s="27" t="n">
        <f aca="false">'PH - Tableau 1'!J220</f>
        <v>60</v>
      </c>
      <c r="C220" s="50" t="n">
        <f aca="false">(TOT!BR222*60)/TOT!AK222</f>
        <v>0</v>
      </c>
      <c r="D220" s="27" t="n">
        <f aca="false">VLOOKUP(C220,'DF - Tableau 2'!$A$3:$B$55,2)</f>
        <v>47</v>
      </c>
      <c r="E220" s="27" t="n">
        <f aca="false">IF(TOT!AK222&lt;400,IF(D220&gt;66,66,D220),D220)</f>
        <v>47</v>
      </c>
      <c r="F220" s="27" t="n">
        <f aca="false">IF(TOT!AK222&lt;200,IF(E220&gt;60,60,E220),E220)</f>
        <v>47</v>
      </c>
      <c r="G220" s="55" t="n">
        <f aca="false">(B220+F220)/2</f>
        <v>53.5</v>
      </c>
      <c r="H220" s="55" t="n">
        <f aca="false">IF(TOT!AN222&lt;13.4,IF(G220&gt;80,80,G220),G220)</f>
        <v>53.5</v>
      </c>
      <c r="I220" s="55" t="n">
        <f aca="false">IF(TOT!AN222&lt;11,IF(H220&gt;73,73,H220),H220)</f>
        <v>53.5</v>
      </c>
    </row>
    <row r="221" customFormat="false" ht="13" hidden="false" customHeight="true" outlineLevel="0" collapsed="false">
      <c r="A221" s="17" t="s">
        <v>1296</v>
      </c>
      <c r="B221" s="27" t="n">
        <f aca="false">'PH - Tableau 1'!J221</f>
        <v>63</v>
      </c>
      <c r="C221" s="50" t="n">
        <f aca="false">(TOT!BR223*60)/TOT!AK223</f>
        <v>1.56153985179831</v>
      </c>
      <c r="D221" s="27" t="n">
        <f aca="false">VLOOKUP(C221,'DF - Tableau 2'!$A$3:$B$55,2)</f>
        <v>75</v>
      </c>
      <c r="E221" s="27" t="n">
        <f aca="false">IF(TOT!AK223&lt;400,IF(D221&gt;66,66,D221),D221)</f>
        <v>75</v>
      </c>
      <c r="F221" s="27" t="n">
        <f aca="false">IF(TOT!AK223&lt;200,IF(E221&gt;60,60,E221),E221)</f>
        <v>75</v>
      </c>
      <c r="G221" s="55" t="n">
        <f aca="false">(B221+F221)/2</f>
        <v>69</v>
      </c>
      <c r="H221" s="55" t="n">
        <f aca="false">IF(TOT!AN223&lt;13.4,IF(G221&gt;80,80,G221),G221)</f>
        <v>69</v>
      </c>
      <c r="I221" s="55" t="n">
        <f aca="false">IF(TOT!AN223&lt;11,IF(H221&gt;73,73,H221),H221)</f>
        <v>69</v>
      </c>
    </row>
    <row r="222" customFormat="false" ht="13" hidden="false" customHeight="true" outlineLevel="0" collapsed="false">
      <c r="A222" s="17" t="s">
        <v>1299</v>
      </c>
      <c r="B222" s="27" t="n">
        <f aca="false">'PH - Tableau 1'!J222</f>
        <v>60</v>
      </c>
      <c r="C222" s="50" t="n">
        <f aca="false">(TOT!BR224*60)/TOT!AK224</f>
        <v>0</v>
      </c>
      <c r="D222" s="27" t="n">
        <f aca="false">VLOOKUP(C222,'DF - Tableau 2'!$A$3:$B$55,2)</f>
        <v>47</v>
      </c>
      <c r="E222" s="27" t="n">
        <f aca="false">IF(TOT!AK224&lt;400,IF(D222&gt;66,66,D222),D222)</f>
        <v>47</v>
      </c>
      <c r="F222" s="27" t="n">
        <f aca="false">IF(TOT!AK224&lt;200,IF(E222&gt;60,60,E222),E222)</f>
        <v>47</v>
      </c>
      <c r="G222" s="55" t="n">
        <f aca="false">(B222+F222)/2</f>
        <v>53.5</v>
      </c>
      <c r="H222" s="55" t="n">
        <f aca="false">IF(TOT!AN224&lt;13.4,IF(G222&gt;80,80,G222),G222)</f>
        <v>53.5</v>
      </c>
      <c r="I222" s="55" t="n">
        <f aca="false">IF(TOT!AN224&lt;11,IF(H222&gt;73,73,H222),H222)</f>
        <v>53.5</v>
      </c>
    </row>
    <row r="223" customFormat="false" ht="13" hidden="false" customHeight="true" outlineLevel="0" collapsed="false">
      <c r="A223" s="17" t="s">
        <v>1304</v>
      </c>
      <c r="B223" s="27" t="n">
        <f aca="false">'PH - Tableau 1'!J223</f>
        <v>58</v>
      </c>
      <c r="C223" s="50" t="n">
        <f aca="false">(TOT!BR225*60)/TOT!AK225</f>
        <v>2.29299363057329</v>
      </c>
      <c r="D223" s="27" t="n">
        <f aca="false">VLOOKUP(C223,'DF - Tableau 2'!$A$3:$B$55,2)</f>
        <v>89</v>
      </c>
      <c r="E223" s="27" t="n">
        <f aca="false">IF(TOT!AK225&lt;400,IF(D223&gt;66,66,D223),D223)</f>
        <v>66</v>
      </c>
      <c r="F223" s="27" t="n">
        <f aca="false">IF(TOT!AK225&lt;200,IF(E223&gt;60,60,E223),E223)</f>
        <v>66</v>
      </c>
      <c r="G223" s="55" t="n">
        <f aca="false">(B223+F223)/2</f>
        <v>62</v>
      </c>
      <c r="H223" s="55" t="n">
        <f aca="false">IF(TOT!AN225&lt;13.4,IF(G223&gt;80,80,G223),G223)</f>
        <v>62</v>
      </c>
      <c r="I223" s="55" t="n">
        <f aca="false">IF(TOT!AN225&lt;11,IF(H223&gt;73,73,H223),H223)</f>
        <v>62</v>
      </c>
    </row>
    <row r="224" customFormat="false" ht="13" hidden="false" customHeight="true" outlineLevel="0" collapsed="false">
      <c r="A224" s="17" t="s">
        <v>1310</v>
      </c>
      <c r="B224" s="27" t="n">
        <f aca="false">'PH - Tableau 1'!J224</f>
        <v>47</v>
      </c>
      <c r="C224" s="50" t="n">
        <f aca="false">(TOT!BR226*60)/TOT!AK226</f>
        <v>0.824642250788261</v>
      </c>
      <c r="D224" s="27" t="n">
        <f aca="false">VLOOKUP(C224,'DF - Tableau 2'!$A$3:$B$55,2)</f>
        <v>57</v>
      </c>
      <c r="E224" s="27" t="n">
        <f aca="false">IF(TOT!AK226&lt;400,IF(D224&gt;66,66,D224),D224)</f>
        <v>57</v>
      </c>
      <c r="F224" s="27" t="n">
        <f aca="false">IF(TOT!AK226&lt;200,IF(E224&gt;60,60,E224),E224)</f>
        <v>57</v>
      </c>
      <c r="G224" s="55" t="n">
        <f aca="false">(B224+F224)/2</f>
        <v>52</v>
      </c>
      <c r="H224" s="55" t="n">
        <f aca="false">IF(TOT!AN226&lt;13.4,IF(G224&gt;80,80,G224),G224)</f>
        <v>52</v>
      </c>
      <c r="I224" s="55" t="n">
        <f aca="false">IF(TOT!AN226&lt;11,IF(H224&gt;73,73,H224),H224)</f>
        <v>52</v>
      </c>
    </row>
    <row r="225" customFormat="false" ht="13" hidden="false" customHeight="true" outlineLevel="0" collapsed="false">
      <c r="A225" s="17" t="s">
        <v>1315</v>
      </c>
      <c r="B225" s="27" t="n">
        <f aca="false">'PH - Tableau 1'!J225</f>
        <v>60</v>
      </c>
      <c r="C225" s="50" t="n">
        <f aca="false">(TOT!BR227*60)/TOT!AK227</f>
        <v>0</v>
      </c>
      <c r="D225" s="27" t="n">
        <f aca="false">VLOOKUP(C225,'DF - Tableau 2'!$A$3:$B$55,2)</f>
        <v>47</v>
      </c>
      <c r="E225" s="27" t="n">
        <f aca="false">IF(TOT!AK227&lt;400,IF(D225&gt;66,66,D225),D225)</f>
        <v>47</v>
      </c>
      <c r="F225" s="27" t="n">
        <f aca="false">IF(TOT!AK227&lt;200,IF(E225&gt;60,60,E225),E225)</f>
        <v>47</v>
      </c>
      <c r="G225" s="55" t="n">
        <f aca="false">(B225+F225)/2</f>
        <v>53.5</v>
      </c>
      <c r="H225" s="55" t="n">
        <f aca="false">IF(TOT!AN227&lt;13.4,IF(G225&gt;80,80,G225),G225)</f>
        <v>53.5</v>
      </c>
      <c r="I225" s="55" t="n">
        <f aca="false">IF(TOT!AN227&lt;11,IF(H225&gt;73,73,H225),H225)</f>
        <v>53.5</v>
      </c>
    </row>
    <row r="226" customFormat="false" ht="13" hidden="false" customHeight="true" outlineLevel="0" collapsed="false">
      <c r="A226" s="17" t="s">
        <v>1318</v>
      </c>
      <c r="B226" s="27" t="n">
        <f aca="false">'PH - Tableau 1'!J226</f>
        <v>72</v>
      </c>
      <c r="C226" s="50" t="n">
        <f aca="false">(TOT!BR228*60)/TOT!AK228</f>
        <v>1.25568698817107</v>
      </c>
      <c r="D226" s="27" t="n">
        <f aca="false">VLOOKUP(C226,'DF - Tableau 2'!$A$3:$B$55,2)</f>
        <v>67</v>
      </c>
      <c r="E226" s="27" t="n">
        <f aca="false">IF(TOT!AK228&lt;400,IF(D226&gt;66,66,D226),D226)</f>
        <v>67</v>
      </c>
      <c r="F226" s="27" t="n">
        <f aca="false">IF(TOT!AK228&lt;200,IF(E226&gt;60,60,E226),E226)</f>
        <v>67</v>
      </c>
      <c r="G226" s="55" t="n">
        <f aca="false">(B226+F226)/2</f>
        <v>69.5</v>
      </c>
      <c r="H226" s="55" t="n">
        <f aca="false">IF(TOT!AN228&lt;13.4,IF(G226&gt;80,80,G226),G226)</f>
        <v>69.5</v>
      </c>
      <c r="I226" s="55" t="n">
        <f aca="false">IF(TOT!AN228&lt;11,IF(H226&gt;73,73,H226),H226)</f>
        <v>69.5</v>
      </c>
    </row>
    <row r="227" customFormat="false" ht="13" hidden="false" customHeight="true" outlineLevel="0" collapsed="false">
      <c r="A227" s="17" t="s">
        <v>1321</v>
      </c>
      <c r="B227" s="27" t="n">
        <f aca="false">'PH - Tableau 1'!J227</f>
        <v>93</v>
      </c>
      <c r="C227" s="50" t="n">
        <f aca="false">(TOT!BR229*60)/TOT!AK229</f>
        <v>0.272534571515097</v>
      </c>
      <c r="D227" s="27" t="n">
        <f aca="false">VLOOKUP(C227,'DF - Tableau 2'!$A$3:$B$55,2)</f>
        <v>47</v>
      </c>
      <c r="E227" s="27" t="n">
        <f aca="false">IF(TOT!AK229&lt;400,IF(D227&gt;66,66,D227),D227)</f>
        <v>47</v>
      </c>
      <c r="F227" s="27" t="n">
        <f aca="false">IF(TOT!AK229&lt;200,IF(E227&gt;60,60,E227),E227)</f>
        <v>47</v>
      </c>
      <c r="G227" s="55" t="n">
        <f aca="false">(B227+F227)/2</f>
        <v>70</v>
      </c>
      <c r="H227" s="55" t="n">
        <f aca="false">IF(TOT!AN229&lt;13.4,IF(G227&gt;80,80,G227),G227)</f>
        <v>70</v>
      </c>
      <c r="I227" s="55" t="n">
        <f aca="false">IF(TOT!AN229&lt;11,IF(H227&gt;73,73,H227),H227)</f>
        <v>70</v>
      </c>
    </row>
    <row r="228" customFormat="false" ht="13" hidden="false" customHeight="true" outlineLevel="0" collapsed="false">
      <c r="A228" s="17" t="s">
        <v>1325</v>
      </c>
      <c r="B228" s="27" t="n">
        <f aca="false">'PH - Tableau 1'!J228</f>
        <v>58</v>
      </c>
      <c r="C228" s="50" t="n">
        <f aca="false">(TOT!BR230*60)/TOT!AK230</f>
        <v>2.17861156738999</v>
      </c>
      <c r="D228" s="27" t="n">
        <f aca="false">VLOOKUP(C228,'DF - Tableau 2'!$A$3:$B$55,2)</f>
        <v>88</v>
      </c>
      <c r="E228" s="27" t="n">
        <f aca="false">IF(TOT!AK230&lt;400,IF(D228&gt;66,66,D228),D228)</f>
        <v>88</v>
      </c>
      <c r="F228" s="27" t="n">
        <f aca="false">IF(TOT!AK230&lt;200,IF(E228&gt;60,60,E228),E228)</f>
        <v>88</v>
      </c>
      <c r="G228" s="55" t="n">
        <f aca="false">(B228+F228)/2</f>
        <v>73</v>
      </c>
      <c r="H228" s="55" t="n">
        <f aca="false">IF(TOT!AN230&lt;13.4,IF(G228&gt;80,80,G228),G228)</f>
        <v>73</v>
      </c>
      <c r="I228" s="55" t="n">
        <f aca="false">IF(TOT!AN230&lt;11,IF(H228&gt;73,73,H228),H228)</f>
        <v>73</v>
      </c>
    </row>
    <row r="229" customFormat="false" ht="13" hidden="false" customHeight="true" outlineLevel="0" collapsed="false">
      <c r="A229" s="17" t="s">
        <v>1329</v>
      </c>
      <c r="B229" s="27" t="n">
        <f aca="false">'PH - Tableau 1'!J229</f>
        <v>89</v>
      </c>
      <c r="C229" s="50" t="n">
        <f aca="false">(TOT!BR231*60)/TOT!AK231</f>
        <v>0.920875928412859</v>
      </c>
      <c r="D229" s="27" t="n">
        <f aca="false">VLOOKUP(C229,'DF - Tableau 2'!$A$3:$B$55,2)</f>
        <v>59</v>
      </c>
      <c r="E229" s="27" t="n">
        <f aca="false">IF(TOT!AK231&lt;400,IF(D229&gt;66,66,D229),D229)</f>
        <v>59</v>
      </c>
      <c r="F229" s="27" t="n">
        <f aca="false">IF(TOT!AK231&lt;200,IF(E229&gt;60,60,E229),E229)</f>
        <v>59</v>
      </c>
      <c r="G229" s="55" t="n">
        <f aca="false">(B229+F229)/2</f>
        <v>74</v>
      </c>
      <c r="H229" s="55" t="n">
        <f aca="false">IF(TOT!AN231&lt;13.4,IF(G229&gt;80,80,G229),G229)</f>
        <v>74</v>
      </c>
      <c r="I229" s="55" t="n">
        <f aca="false">IF(TOT!AN231&lt;11,IF(H229&gt;73,73,H229),H229)</f>
        <v>74</v>
      </c>
    </row>
    <row r="230" customFormat="false" ht="13" hidden="false" customHeight="true" outlineLevel="0" collapsed="false">
      <c r="A230" s="17" t="s">
        <v>1334</v>
      </c>
      <c r="B230" s="27" t="n">
        <f aca="false">'PH - Tableau 1'!J230</f>
        <v>63</v>
      </c>
      <c r="C230" s="50" t="n">
        <f aca="false">(TOT!BR232*60)/TOT!AK232</f>
        <v>0.747756729810568</v>
      </c>
      <c r="D230" s="27" t="n">
        <f aca="false">VLOOKUP(C230,'DF - Tableau 2'!$A$3:$B$55,2)</f>
        <v>55</v>
      </c>
      <c r="E230" s="27" t="n">
        <f aca="false">IF(TOT!AK232&lt;400,IF(D230&gt;66,66,D230),D230)</f>
        <v>55</v>
      </c>
      <c r="F230" s="27" t="n">
        <f aca="false">IF(TOT!AK232&lt;200,IF(E230&gt;60,60,E230),E230)</f>
        <v>55</v>
      </c>
      <c r="G230" s="55" t="n">
        <f aca="false">(B230+F230)/2</f>
        <v>59</v>
      </c>
      <c r="H230" s="55" t="n">
        <f aca="false">IF(TOT!AN232&lt;13.4,IF(G230&gt;80,80,G230),G230)</f>
        <v>59</v>
      </c>
      <c r="I230" s="55" t="n">
        <f aca="false">IF(TOT!AN232&lt;11,IF(H230&gt;73,73,H230),H230)</f>
        <v>59</v>
      </c>
    </row>
    <row r="231" customFormat="false" ht="13" hidden="false" customHeight="true" outlineLevel="0" collapsed="false">
      <c r="A231" s="17" t="s">
        <v>1339</v>
      </c>
      <c r="B231" s="27" t="n">
        <f aca="false">'PH - Tableau 1'!J231</f>
        <v>60</v>
      </c>
      <c r="C231" s="50" t="n">
        <f aca="false">(TOT!BR233*60)/TOT!AK233</f>
        <v>1.95294655093645</v>
      </c>
      <c r="D231" s="27" t="n">
        <f aca="false">VLOOKUP(C231,'DF - Tableau 2'!$A$3:$B$55,2)</f>
        <v>84</v>
      </c>
      <c r="E231" s="27" t="n">
        <f aca="false">IF(TOT!AK233&lt;400,IF(D231&gt;66,66,D231),D231)</f>
        <v>84</v>
      </c>
      <c r="F231" s="27" t="n">
        <f aca="false">IF(TOT!AK233&lt;200,IF(E231&gt;60,60,E231),E231)</f>
        <v>84</v>
      </c>
      <c r="G231" s="55" t="n">
        <f aca="false">(B231+F231)/2</f>
        <v>72</v>
      </c>
      <c r="H231" s="55" t="n">
        <f aca="false">IF(TOT!AN233&lt;13.4,IF(G231&gt;80,80,G231),G231)</f>
        <v>72</v>
      </c>
      <c r="I231" s="55" t="n">
        <f aca="false">IF(TOT!AN233&lt;11,IF(H231&gt;73,73,H231),H231)</f>
        <v>72</v>
      </c>
    </row>
    <row r="232" customFormat="false" ht="13" hidden="false" customHeight="true" outlineLevel="0" collapsed="false">
      <c r="A232" s="17" t="s">
        <v>1344</v>
      </c>
      <c r="B232" s="27" t="n">
        <f aca="false">'PH - Tableau 1'!J232</f>
        <v>58</v>
      </c>
      <c r="C232" s="50" t="n">
        <f aca="false">(TOT!BR234*60)/TOT!AK234</f>
        <v>2.1195776038897</v>
      </c>
      <c r="D232" s="27" t="n">
        <f aca="false">VLOOKUP(C232,'DF - Tableau 2'!$A$3:$B$55,2)</f>
        <v>87</v>
      </c>
      <c r="E232" s="27" t="n">
        <f aca="false">IF(TOT!AK234&lt;400,IF(D232&gt;66,66,D232),D232)</f>
        <v>87</v>
      </c>
      <c r="F232" s="27" t="n">
        <f aca="false">IF(TOT!AK234&lt;200,IF(E232&gt;60,60,E232),E232)</f>
        <v>87</v>
      </c>
      <c r="G232" s="55" t="n">
        <f aca="false">(B232+F232)/2</f>
        <v>72.5</v>
      </c>
      <c r="H232" s="55" t="n">
        <f aca="false">IF(TOT!AN234&lt;13.4,IF(G232&gt;80,80,G232),G232)</f>
        <v>72.5</v>
      </c>
      <c r="I232" s="55" t="n">
        <f aca="false">IF(TOT!AN234&lt;11,IF(H232&gt;73,73,H232),H232)</f>
        <v>72.5</v>
      </c>
    </row>
    <row r="233" customFormat="false" ht="13" hidden="false" customHeight="true" outlineLevel="0" collapsed="false">
      <c r="A233" s="17" t="s">
        <v>1348</v>
      </c>
      <c r="B233" s="27" t="n">
        <f aca="false">'PH - Tableau 1'!J233</f>
        <v>60</v>
      </c>
      <c r="C233" s="50" t="n">
        <f aca="false">(TOT!BR235*60)/TOT!AK235</f>
        <v>0</v>
      </c>
      <c r="D233" s="27" t="n">
        <f aca="false">VLOOKUP(C233,'DF - Tableau 2'!$A$3:$B$55,2)</f>
        <v>47</v>
      </c>
      <c r="E233" s="27" t="n">
        <f aca="false">IF(TOT!AK235&lt;400,IF(D233&gt;66,66,D233),D233)</f>
        <v>47</v>
      </c>
      <c r="F233" s="27" t="n">
        <f aca="false">IF(TOT!AK235&lt;200,IF(E233&gt;60,60,E233),E233)</f>
        <v>47</v>
      </c>
      <c r="G233" s="55" t="n">
        <f aca="false">(B233+F233)/2</f>
        <v>53.5</v>
      </c>
      <c r="H233" s="55" t="n">
        <f aca="false">IF(TOT!AN235&lt;13.4,IF(G233&gt;80,80,G233),G233)</f>
        <v>53.5</v>
      </c>
      <c r="I233" s="55" t="n">
        <f aca="false">IF(TOT!AN235&lt;11,IF(H233&gt;73,73,H233),H233)</f>
        <v>53.5</v>
      </c>
    </row>
    <row r="234" customFormat="false" ht="13" hidden="false" customHeight="true" outlineLevel="0" collapsed="false">
      <c r="A234" s="17" t="s">
        <v>1352</v>
      </c>
      <c r="B234" s="27" t="n">
        <f aca="false">'PH - Tableau 1'!J234</f>
        <v>66</v>
      </c>
      <c r="C234" s="50" t="n">
        <f aca="false">(TOT!BR236*60)/TOT!AK236</f>
        <v>1.68278738628601</v>
      </c>
      <c r="D234" s="27" t="n">
        <f aca="false">VLOOKUP(C234,'DF - Tableau 2'!$A$3:$B$55,2)</f>
        <v>78</v>
      </c>
      <c r="E234" s="27" t="n">
        <f aca="false">IF(TOT!AK236&lt;400,IF(D234&gt;66,66,D234),D234)</f>
        <v>78</v>
      </c>
      <c r="F234" s="27" t="n">
        <f aca="false">IF(TOT!AK236&lt;200,IF(E234&gt;60,60,E234),E234)</f>
        <v>78</v>
      </c>
      <c r="G234" s="55" t="n">
        <f aca="false">(B234+F234)/2</f>
        <v>72</v>
      </c>
      <c r="H234" s="55" t="n">
        <f aca="false">IF(TOT!AN236&lt;13.4,IF(G234&gt;80,80,G234),G234)</f>
        <v>72</v>
      </c>
      <c r="I234" s="55" t="n">
        <f aca="false">IF(TOT!AN236&lt;11,IF(H234&gt;73,73,H234),H234)</f>
        <v>72</v>
      </c>
    </row>
    <row r="235" customFormat="false" ht="13" hidden="false" customHeight="true" outlineLevel="0" collapsed="false">
      <c r="A235" s="17" t="s">
        <v>1357</v>
      </c>
      <c r="B235" s="27" t="n">
        <f aca="false">'PH - Tableau 1'!J235</f>
        <v>66</v>
      </c>
      <c r="C235" s="50" t="n">
        <f aca="false">(TOT!BR237*60)/TOT!AK237</f>
        <v>1.42667081835424</v>
      </c>
      <c r="D235" s="27" t="n">
        <f aca="false">VLOOKUP(C235,'DF - Tableau 2'!$A$3:$B$55,2)</f>
        <v>72</v>
      </c>
      <c r="E235" s="27" t="n">
        <f aca="false">IF(TOT!AK237&lt;400,IF(D235&gt;66,66,D235),D235)</f>
        <v>72</v>
      </c>
      <c r="F235" s="27" t="n">
        <f aca="false">IF(TOT!AK237&lt;200,IF(E235&gt;60,60,E235),E235)</f>
        <v>72</v>
      </c>
      <c r="G235" s="55" t="n">
        <f aca="false">(B235+F235)/2</f>
        <v>69</v>
      </c>
      <c r="H235" s="55" t="n">
        <f aca="false">IF(TOT!AN237&lt;13.4,IF(G235&gt;80,80,G235),G235)</f>
        <v>69</v>
      </c>
      <c r="I235" s="55" t="n">
        <f aca="false">IF(TOT!AN237&lt;11,IF(H235&gt;73,73,H235),H235)</f>
        <v>69</v>
      </c>
    </row>
    <row r="236" customFormat="false" ht="13" hidden="false" customHeight="true" outlineLevel="0" collapsed="false">
      <c r="A236" s="17" t="s">
        <v>1361</v>
      </c>
      <c r="B236" s="27" t="n">
        <f aca="false">'PH - Tableau 1'!J236</f>
        <v>61</v>
      </c>
      <c r="C236" s="50" t="n">
        <f aca="false">(TOT!BR238*60)/TOT!AK238</f>
        <v>1.3888245914541</v>
      </c>
      <c r="D236" s="27" t="n">
        <f aca="false">VLOOKUP(C236,'DF - Tableau 2'!$A$3:$B$55,2)</f>
        <v>71</v>
      </c>
      <c r="E236" s="27" t="n">
        <f aca="false">IF(TOT!AK238&lt;400,IF(D236&gt;66,66,D236),D236)</f>
        <v>71</v>
      </c>
      <c r="F236" s="27" t="n">
        <f aca="false">IF(TOT!AK238&lt;200,IF(E236&gt;60,60,E236),E236)</f>
        <v>71</v>
      </c>
      <c r="G236" s="55" t="n">
        <f aca="false">(B236+F236)/2</f>
        <v>66</v>
      </c>
      <c r="H236" s="55" t="n">
        <f aca="false">IF(TOT!AN238&lt;13.4,IF(G236&gt;80,80,G236),G236)</f>
        <v>66</v>
      </c>
      <c r="I236" s="55" t="n">
        <f aca="false">IF(TOT!AN238&lt;11,IF(H236&gt;73,73,H236),H236)</f>
        <v>66</v>
      </c>
    </row>
    <row r="237" customFormat="false" ht="13" hidden="false" customHeight="true" outlineLevel="0" collapsed="false">
      <c r="A237" s="17" t="s">
        <v>1365</v>
      </c>
      <c r="B237" s="27" t="n">
        <f aca="false">'PH - Tableau 1'!J237</f>
        <v>52</v>
      </c>
      <c r="C237" s="50" t="n">
        <f aca="false">(TOT!BR239*60)/TOT!AK239</f>
        <v>2.03638338311159</v>
      </c>
      <c r="D237" s="27" t="n">
        <f aca="false">VLOOKUP(C237,'DF - Tableau 2'!$A$3:$B$55,2)</f>
        <v>85</v>
      </c>
      <c r="E237" s="27" t="n">
        <f aca="false">IF(TOT!AK239&lt;400,IF(D237&gt;66,66,D237),D237)</f>
        <v>85</v>
      </c>
      <c r="F237" s="27" t="n">
        <f aca="false">IF(TOT!AK239&lt;200,IF(E237&gt;60,60,E237),E237)</f>
        <v>85</v>
      </c>
      <c r="G237" s="55" t="n">
        <f aca="false">(B237+F237)/2</f>
        <v>68.5</v>
      </c>
      <c r="H237" s="55" t="n">
        <f aca="false">IF(TOT!AN239&lt;13.4,IF(G237&gt;80,80,G237),G237)</f>
        <v>68.5</v>
      </c>
      <c r="I237" s="55" t="n">
        <f aca="false">IF(TOT!AN239&lt;11,IF(H237&gt;73,73,H237),H237)</f>
        <v>68.5</v>
      </c>
    </row>
    <row r="238" customFormat="false" ht="13" hidden="false" customHeight="true" outlineLevel="0" collapsed="false">
      <c r="A238" s="17" t="s">
        <v>1369</v>
      </c>
      <c r="B238" s="27" t="n">
        <f aca="false">'PH - Tableau 1'!J238</f>
        <v>49</v>
      </c>
      <c r="C238" s="50" t="n">
        <f aca="false">(TOT!BR240*60)/TOT!AK240</f>
        <v>2.31031486061909</v>
      </c>
      <c r="D238" s="27" t="n">
        <f aca="false">VLOOKUP(C238,'DF - Tableau 2'!$A$3:$B$55,2)</f>
        <v>90</v>
      </c>
      <c r="E238" s="27" t="n">
        <f aca="false">IF(TOT!AK240&lt;400,IF(D238&gt;66,66,D238),D238)</f>
        <v>90</v>
      </c>
      <c r="F238" s="27" t="n">
        <f aca="false">IF(TOT!AK240&lt;200,IF(E238&gt;60,60,E238),E238)</f>
        <v>90</v>
      </c>
      <c r="G238" s="55" t="n">
        <f aca="false">(B238+F238)/2</f>
        <v>69.5</v>
      </c>
      <c r="H238" s="55" t="n">
        <f aca="false">IF(TOT!AN240&lt;13.4,IF(G238&gt;80,80,G238),G238)</f>
        <v>69.5</v>
      </c>
      <c r="I238" s="55" t="n">
        <f aca="false">IF(TOT!AN240&lt;11,IF(H238&gt;73,73,H238),H238)</f>
        <v>69.5</v>
      </c>
    </row>
    <row r="239" customFormat="false" ht="13" hidden="false" customHeight="true" outlineLevel="0" collapsed="false">
      <c r="A239" s="17" t="s">
        <v>1373</v>
      </c>
      <c r="B239" s="27" t="n">
        <f aca="false">'PH - Tableau 1'!J239</f>
        <v>92</v>
      </c>
      <c r="C239" s="50" t="n">
        <f aca="false">(TOT!BR241*60)/TOT!AK241</f>
        <v>0.917324046843002</v>
      </c>
      <c r="D239" s="27" t="n">
        <f aca="false">VLOOKUP(C239,'DF - Tableau 2'!$A$3:$B$55,2)</f>
        <v>59</v>
      </c>
      <c r="E239" s="27" t="n">
        <f aca="false">IF(TOT!AK241&lt;400,IF(D239&gt;66,66,D239),D239)</f>
        <v>59</v>
      </c>
      <c r="F239" s="27" t="n">
        <f aca="false">IF(TOT!AK241&lt;200,IF(E239&gt;60,60,E239),E239)</f>
        <v>59</v>
      </c>
      <c r="G239" s="55" t="n">
        <f aca="false">(B239+F239)/2</f>
        <v>75.5</v>
      </c>
      <c r="H239" s="55" t="n">
        <f aca="false">IF(TOT!AN241&lt;13.4,IF(G239&gt;80,80,G239),G239)</f>
        <v>75.5</v>
      </c>
      <c r="I239" s="55" t="n">
        <f aca="false">IF(TOT!AN241&lt;11,IF(H239&gt;73,73,H239),H239)</f>
        <v>75.5</v>
      </c>
    </row>
    <row r="240" customFormat="false" ht="13" hidden="false" customHeight="true" outlineLevel="0" collapsed="false">
      <c r="A240" s="17" t="s">
        <v>1376</v>
      </c>
      <c r="B240" s="27" t="n">
        <f aca="false">'PH - Tableau 1'!J240</f>
        <v>96</v>
      </c>
      <c r="C240" s="50" t="n">
        <f aca="false">(TOT!BR242*60)/TOT!AK242</f>
        <v>1.16696588868941</v>
      </c>
      <c r="D240" s="27" t="n">
        <f aca="false">VLOOKUP(C240,'DF - Tableau 2'!$A$3:$B$55,2)</f>
        <v>65</v>
      </c>
      <c r="E240" s="27" t="n">
        <f aca="false">IF(TOT!AK242&lt;400,IF(D240&gt;66,66,D240),D240)</f>
        <v>65</v>
      </c>
      <c r="F240" s="27" t="n">
        <f aca="false">IF(TOT!AK242&lt;200,IF(E240&gt;60,60,E240),E240)</f>
        <v>65</v>
      </c>
      <c r="G240" s="55" t="n">
        <f aca="false">(B240+F240)/2</f>
        <v>80.5</v>
      </c>
      <c r="H240" s="55" t="n">
        <f aca="false">IF(TOT!AN242&lt;13.4,IF(G240&gt;80,80,G240),G240)</f>
        <v>80.5</v>
      </c>
      <c r="I240" s="55" t="n">
        <f aca="false">IF(TOT!AN242&lt;11,IF(H240&gt;73,73,H240),H240)</f>
        <v>80.5</v>
      </c>
    </row>
    <row r="241" customFormat="false" ht="13" hidden="false" customHeight="true" outlineLevel="0" collapsed="false">
      <c r="A241" s="17" t="s">
        <v>1380</v>
      </c>
      <c r="B241" s="27" t="n">
        <f aca="false">'PH - Tableau 1'!J241</f>
        <v>66</v>
      </c>
      <c r="C241" s="50" t="n">
        <f aca="false">(TOT!BR243*60)/TOT!AK243</f>
        <v>1.11983824558673</v>
      </c>
      <c r="D241" s="27" t="n">
        <f aca="false">VLOOKUP(C241,'DF - Tableau 2'!$A$3:$B$55,2)</f>
        <v>64</v>
      </c>
      <c r="E241" s="27" t="n">
        <f aca="false">IF(TOT!AK243&lt;400,IF(D241&gt;66,66,D241),D241)</f>
        <v>64</v>
      </c>
      <c r="F241" s="27" t="n">
        <f aca="false">IF(TOT!AK243&lt;200,IF(E241&gt;60,60,E241),E241)</f>
        <v>64</v>
      </c>
      <c r="G241" s="55" t="n">
        <f aca="false">(B241+F241)/2</f>
        <v>65</v>
      </c>
      <c r="H241" s="55" t="n">
        <f aca="false">IF(TOT!AN243&lt;13.4,IF(G241&gt;80,80,G241),G241)</f>
        <v>65</v>
      </c>
      <c r="I241" s="55" t="n">
        <f aca="false">IF(TOT!AN243&lt;11,IF(H241&gt;73,73,H241),H241)</f>
        <v>65</v>
      </c>
    </row>
    <row r="242" customFormat="false" ht="13" hidden="false" customHeight="true" outlineLevel="0" collapsed="false">
      <c r="A242" s="17" t="s">
        <v>1384</v>
      </c>
      <c r="B242" s="27" t="n">
        <f aca="false">'PH - Tableau 1'!J242</f>
        <v>60</v>
      </c>
      <c r="C242" s="50" t="n">
        <f aca="false">(TOT!BR244*60)/TOT!AK244</f>
        <v>0</v>
      </c>
      <c r="D242" s="27" t="n">
        <f aca="false">VLOOKUP(C242,'DF - Tableau 2'!$A$3:$B$55,2)</f>
        <v>47</v>
      </c>
      <c r="E242" s="27" t="n">
        <f aca="false">IF(TOT!AK244&lt;400,IF(D242&gt;66,66,D242),D242)</f>
        <v>47</v>
      </c>
      <c r="F242" s="27" t="n">
        <f aca="false">IF(TOT!AK244&lt;200,IF(E242&gt;60,60,E242),E242)</f>
        <v>47</v>
      </c>
      <c r="G242" s="55" t="n">
        <f aca="false">(B242+F242)/2</f>
        <v>53.5</v>
      </c>
      <c r="H242" s="55" t="n">
        <f aca="false">IF(TOT!AN244&lt;13.4,IF(G242&gt;80,80,G242),G242)</f>
        <v>53.5</v>
      </c>
      <c r="I242" s="55" t="n">
        <f aca="false">IF(TOT!AN244&lt;11,IF(H242&gt;73,73,H242),H242)</f>
        <v>53.5</v>
      </c>
    </row>
    <row r="243" customFormat="false" ht="13" hidden="false" customHeight="true" outlineLevel="0" collapsed="false">
      <c r="A243" s="17" t="s">
        <v>1389</v>
      </c>
      <c r="B243" s="27" t="n">
        <f aca="false">'PH - Tableau 1'!J243</f>
        <v>62</v>
      </c>
      <c r="C243" s="50" t="n">
        <f aca="false">(TOT!BR245*60)/TOT!AK245</f>
        <v>2.63269639065817</v>
      </c>
      <c r="D243" s="27" t="n">
        <f aca="false">VLOOKUP(C243,'DF - Tableau 2'!$A$3:$B$55,2)</f>
        <v>93</v>
      </c>
      <c r="E243" s="27" t="n">
        <f aca="false">IF(TOT!AK245&lt;400,IF(D243&gt;66,66,D243),D243)</f>
        <v>93</v>
      </c>
      <c r="F243" s="27" t="n">
        <f aca="false">IF(TOT!AK245&lt;200,IF(E243&gt;60,60,E243),E243)</f>
        <v>93</v>
      </c>
      <c r="G243" s="55" t="n">
        <f aca="false">(B243+F243)/2</f>
        <v>77.5</v>
      </c>
      <c r="H243" s="55" t="n">
        <f aca="false">IF(TOT!AN245&lt;13.4,IF(G243&gt;80,80,G243),G243)</f>
        <v>77.5</v>
      </c>
      <c r="I243" s="55" t="n">
        <f aca="false">IF(TOT!AN245&lt;11,IF(H243&gt;73,73,H243),H243)</f>
        <v>77.5</v>
      </c>
    </row>
    <row r="244" customFormat="false" ht="13" hidden="false" customHeight="true" outlineLevel="0" collapsed="false">
      <c r="A244" s="17" t="s">
        <v>1394</v>
      </c>
      <c r="B244" s="27" t="n">
        <f aca="false">'PH - Tableau 1'!J244</f>
        <v>66</v>
      </c>
      <c r="C244" s="50" t="n">
        <f aca="false">(TOT!BR246*60)/TOT!AK246</f>
        <v>2.24516665511742</v>
      </c>
      <c r="D244" s="27" t="n">
        <f aca="false">VLOOKUP(C244,'DF - Tableau 2'!$A$3:$B$55,2)</f>
        <v>89</v>
      </c>
      <c r="E244" s="27" t="n">
        <f aca="false">IF(TOT!AK246&lt;400,IF(D244&gt;66,66,D244),D244)</f>
        <v>66</v>
      </c>
      <c r="F244" s="27" t="n">
        <f aca="false">IF(TOT!AK246&lt;200,IF(E244&gt;60,60,E244),E244)</f>
        <v>66</v>
      </c>
      <c r="G244" s="55" t="n">
        <f aca="false">(B244+F244)/2</f>
        <v>66</v>
      </c>
      <c r="H244" s="55" t="n">
        <f aca="false">IF(TOT!AN246&lt;13.4,IF(G244&gt;80,80,G244),G244)</f>
        <v>66</v>
      </c>
      <c r="I244" s="55" t="n">
        <f aca="false">IF(TOT!AN246&lt;11,IF(H244&gt;73,73,H244),H244)</f>
        <v>66</v>
      </c>
    </row>
    <row r="245" customFormat="false" ht="13" hidden="false" customHeight="true" outlineLevel="0" collapsed="false">
      <c r="A245" s="17" t="s">
        <v>1399</v>
      </c>
      <c r="B245" s="27" t="n">
        <f aca="false">'PH - Tableau 1'!J245</f>
        <v>90</v>
      </c>
      <c r="C245" s="50" t="n">
        <f aca="false">(TOT!BR247*60)/TOT!AK247</f>
        <v>0.239656492360948</v>
      </c>
      <c r="D245" s="27" t="n">
        <f aca="false">VLOOKUP(C245,'DF - Tableau 2'!$A$3:$B$55,2)</f>
        <v>47</v>
      </c>
      <c r="E245" s="27" t="n">
        <f aca="false">IF(TOT!AK247&lt;400,IF(D245&gt;66,66,D245),D245)</f>
        <v>47</v>
      </c>
      <c r="F245" s="27" t="n">
        <f aca="false">IF(TOT!AK247&lt;200,IF(E245&gt;60,60,E245),E245)</f>
        <v>47</v>
      </c>
      <c r="G245" s="55" t="n">
        <f aca="false">(B245+F245)/2</f>
        <v>68.5</v>
      </c>
      <c r="H245" s="55" t="n">
        <f aca="false">IF(TOT!AN247&lt;13.4,IF(G245&gt;80,80,G245),G245)</f>
        <v>68.5</v>
      </c>
      <c r="I245" s="55" t="n">
        <f aca="false">IF(TOT!AN247&lt;11,IF(H245&gt;73,73,H245),H245)</f>
        <v>68.5</v>
      </c>
    </row>
    <row r="246" customFormat="false" ht="13" hidden="false" customHeight="true" outlineLevel="0" collapsed="false">
      <c r="A246" s="17" t="s">
        <v>1403</v>
      </c>
      <c r="B246" s="27" t="n">
        <f aca="false">'PH - Tableau 1'!J246</f>
        <v>66</v>
      </c>
      <c r="C246" s="50" t="n">
        <f aca="false">(TOT!BR248*60)/TOT!AK248</f>
        <v>0.785254662449567</v>
      </c>
      <c r="D246" s="27" t="n">
        <f aca="false">VLOOKUP(C246,'DF - Tableau 2'!$A$3:$B$55,2)</f>
        <v>56</v>
      </c>
      <c r="E246" s="27" t="n">
        <f aca="false">IF(TOT!AK248&lt;400,IF(D246&gt;66,66,D246),D246)</f>
        <v>56</v>
      </c>
      <c r="F246" s="27" t="n">
        <f aca="false">IF(TOT!AK248&lt;200,IF(E246&gt;60,60,E246),E246)</f>
        <v>56</v>
      </c>
      <c r="G246" s="55" t="n">
        <f aca="false">(B246+F246)/2</f>
        <v>61</v>
      </c>
      <c r="H246" s="55" t="n">
        <f aca="false">IF(TOT!AN248&lt;13.4,IF(G246&gt;80,80,G246),G246)</f>
        <v>61</v>
      </c>
      <c r="I246" s="55" t="n">
        <f aca="false">IF(TOT!AN248&lt;11,IF(H246&gt;73,73,H246),H246)</f>
        <v>61</v>
      </c>
    </row>
    <row r="247" customFormat="false" ht="13" hidden="false" customHeight="true" outlineLevel="0" collapsed="false">
      <c r="A247" s="17" t="s">
        <v>1407</v>
      </c>
      <c r="B247" s="27" t="n">
        <f aca="false">'PH - Tableau 1'!J247</f>
        <v>94</v>
      </c>
      <c r="C247" s="50" t="n">
        <f aca="false">(TOT!BR249*60)/TOT!AK249</f>
        <v>0.703067181975152</v>
      </c>
      <c r="D247" s="27" t="n">
        <f aca="false">VLOOKUP(C247,'DF - Tableau 2'!$A$3:$B$55,2)</f>
        <v>54</v>
      </c>
      <c r="E247" s="27" t="n">
        <f aca="false">IF(TOT!AK249&lt;400,IF(D247&gt;66,66,D247),D247)</f>
        <v>54</v>
      </c>
      <c r="F247" s="27" t="n">
        <f aca="false">IF(TOT!AK249&lt;200,IF(E247&gt;60,60,E247),E247)</f>
        <v>54</v>
      </c>
      <c r="G247" s="55" t="n">
        <f aca="false">(B247+F247)/2</f>
        <v>74</v>
      </c>
      <c r="H247" s="55" t="n">
        <f aca="false">IF(TOT!AN249&lt;13.4,IF(G247&gt;80,80,G247),G247)</f>
        <v>74</v>
      </c>
      <c r="I247" s="55" t="n">
        <f aca="false">IF(TOT!AN249&lt;11,IF(H247&gt;73,73,H247),H247)</f>
        <v>74</v>
      </c>
    </row>
    <row r="248" customFormat="false" ht="13" hidden="false" customHeight="true" outlineLevel="0" collapsed="false">
      <c r="A248" s="17" t="s">
        <v>1411</v>
      </c>
      <c r="B248" s="27" t="n">
        <f aca="false">'PH - Tableau 1'!J248</f>
        <v>75</v>
      </c>
      <c r="C248" s="50" t="n">
        <f aca="false">(TOT!BR250*60)/TOT!AK250</f>
        <v>1.47446982797851</v>
      </c>
      <c r="D248" s="27" t="n">
        <f aca="false">VLOOKUP(C248,'DF - Tableau 2'!$A$3:$B$55,2)</f>
        <v>73</v>
      </c>
      <c r="E248" s="27" t="n">
        <f aca="false">IF(TOT!AK250&lt;400,IF(D248&gt;66,66,D248),D248)</f>
        <v>73</v>
      </c>
      <c r="F248" s="27" t="n">
        <f aca="false">IF(TOT!AK250&lt;200,IF(E248&gt;60,60,E248),E248)</f>
        <v>73</v>
      </c>
      <c r="G248" s="55" t="n">
        <f aca="false">(B248+F248)/2</f>
        <v>74</v>
      </c>
      <c r="H248" s="55" t="n">
        <f aca="false">IF(TOT!AN250&lt;13.4,IF(G248&gt;80,80,G248),G248)</f>
        <v>74</v>
      </c>
      <c r="I248" s="55" t="n">
        <f aca="false">IF(TOT!AN250&lt;11,IF(H248&gt;73,73,H248),H248)</f>
        <v>74</v>
      </c>
    </row>
    <row r="249" customFormat="false" ht="13" hidden="false" customHeight="true" outlineLevel="0" collapsed="false">
      <c r="A249" s="17" t="s">
        <v>1414</v>
      </c>
      <c r="B249" s="27" t="n">
        <f aca="false">'PH - Tableau 1'!J249</f>
        <v>75</v>
      </c>
      <c r="C249" s="50" t="n">
        <f aca="false">(TOT!BR251*60)/TOT!AK251</f>
        <v>1.69791298195968</v>
      </c>
      <c r="D249" s="27" t="n">
        <f aca="false">VLOOKUP(C249,'DF - Tableau 2'!$A$3:$B$55,2)</f>
        <v>78</v>
      </c>
      <c r="E249" s="27" t="n">
        <f aca="false">IF(TOT!AK251&lt;400,IF(D249&gt;66,66,D249),D249)</f>
        <v>78</v>
      </c>
      <c r="F249" s="27" t="n">
        <f aca="false">IF(TOT!AK251&lt;200,IF(E249&gt;60,60,E249),E249)</f>
        <v>78</v>
      </c>
      <c r="G249" s="55" t="n">
        <f aca="false">(B249+F249)/2</f>
        <v>76.5</v>
      </c>
      <c r="H249" s="55" t="n">
        <f aca="false">IF(TOT!AN251&lt;13.4,IF(G249&gt;80,80,G249),G249)</f>
        <v>76.5</v>
      </c>
      <c r="I249" s="55" t="n">
        <f aca="false">IF(TOT!AN251&lt;11,IF(H249&gt;73,73,H249),H249)</f>
        <v>76.5</v>
      </c>
    </row>
    <row r="250" customFormat="false" ht="13" hidden="false" customHeight="true" outlineLevel="0" collapsed="false">
      <c r="A250" s="17" t="s">
        <v>1419</v>
      </c>
      <c r="B250" s="27" t="n">
        <f aca="false">'PH - Tableau 1'!J250</f>
        <v>52</v>
      </c>
      <c r="C250" s="50" t="n">
        <f aca="false">(TOT!BR252*60)/TOT!AK252</f>
        <v>2.59514878052043</v>
      </c>
      <c r="D250" s="27" t="n">
        <f aca="false">VLOOKUP(C250,'DF - Tableau 2'!$A$3:$B$55,2)</f>
        <v>93</v>
      </c>
      <c r="E250" s="27" t="n">
        <f aca="false">IF(TOT!AK252&lt;400,IF(D250&gt;66,66,D250),D250)</f>
        <v>93</v>
      </c>
      <c r="F250" s="27" t="n">
        <f aca="false">IF(TOT!AK252&lt;200,IF(E250&gt;60,60,E250),E250)</f>
        <v>93</v>
      </c>
      <c r="G250" s="55" t="n">
        <f aca="false">(B250+F250)/2</f>
        <v>72.5</v>
      </c>
      <c r="H250" s="55" t="n">
        <f aca="false">IF(TOT!AN252&lt;13.4,IF(G250&gt;80,80,G250),G250)</f>
        <v>72.5</v>
      </c>
      <c r="I250" s="55" t="n">
        <f aca="false">IF(TOT!AN252&lt;11,IF(H250&gt;73,73,H250),H250)</f>
        <v>72.5</v>
      </c>
    </row>
    <row r="251" customFormat="false" ht="13" hidden="false" customHeight="true" outlineLevel="0" collapsed="false">
      <c r="A251" s="17" t="s">
        <v>1422</v>
      </c>
      <c r="B251" s="27" t="n">
        <f aca="false">'PH - Tableau 1'!J251</f>
        <v>62</v>
      </c>
      <c r="C251" s="50" t="n">
        <f aca="false">(TOT!BR253*60)/TOT!AK253</f>
        <v>1.59502083443216</v>
      </c>
      <c r="D251" s="27" t="n">
        <f aca="false">VLOOKUP(C251,'DF - Tableau 2'!$A$3:$B$55,2)</f>
        <v>76</v>
      </c>
      <c r="E251" s="27" t="n">
        <f aca="false">IF(TOT!AK253&lt;400,IF(D251&gt;66,66,D251),D251)</f>
        <v>76</v>
      </c>
      <c r="F251" s="27" t="n">
        <f aca="false">IF(TOT!AK253&lt;200,IF(E251&gt;60,60,E251),E251)</f>
        <v>76</v>
      </c>
      <c r="G251" s="55" t="n">
        <f aca="false">(B251+F251)/2</f>
        <v>69</v>
      </c>
      <c r="H251" s="55" t="n">
        <f aca="false">IF(TOT!AN253&lt;13.4,IF(G251&gt;80,80,G251),G251)</f>
        <v>69</v>
      </c>
      <c r="I251" s="55" t="n">
        <f aca="false">IF(TOT!AN253&lt;11,IF(H251&gt;73,73,H251),H251)</f>
        <v>69</v>
      </c>
    </row>
    <row r="252" customFormat="false" ht="13" hidden="false" customHeight="true" outlineLevel="0" collapsed="false">
      <c r="A252" s="17" t="s">
        <v>1426</v>
      </c>
      <c r="B252" s="27" t="n">
        <f aca="false">'PH - Tableau 1'!J252</f>
        <v>51</v>
      </c>
      <c r="C252" s="50" t="n">
        <f aca="false">(TOT!BR254*60)/TOT!AK254</f>
        <v>1.97376150381829</v>
      </c>
      <c r="D252" s="27" t="n">
        <f aca="false">VLOOKUP(C252,'DF - Tableau 2'!$A$3:$B$55,2)</f>
        <v>84</v>
      </c>
      <c r="E252" s="27" t="n">
        <f aca="false">IF(TOT!AK254&lt;400,IF(D252&gt;66,66,D252),D252)</f>
        <v>84</v>
      </c>
      <c r="F252" s="27" t="n">
        <f aca="false">IF(TOT!AK254&lt;200,IF(E252&gt;60,60,E252),E252)</f>
        <v>84</v>
      </c>
      <c r="G252" s="55" t="n">
        <f aca="false">(B252+F252)/2</f>
        <v>67.5</v>
      </c>
      <c r="H252" s="55" t="n">
        <f aca="false">IF(TOT!AN254&lt;13.4,IF(G252&gt;80,80,G252),G252)</f>
        <v>67.5</v>
      </c>
      <c r="I252" s="55" t="n">
        <f aca="false">IF(TOT!AN254&lt;11,IF(H252&gt;73,73,H252),H252)</f>
        <v>67.5</v>
      </c>
    </row>
    <row r="253" customFormat="false" ht="13" hidden="false" customHeight="true" outlineLevel="0" collapsed="false">
      <c r="A253" s="17" t="s">
        <v>1433</v>
      </c>
      <c r="B253" s="27" t="n">
        <f aca="false">'PH - Tableau 1'!J253</f>
        <v>93</v>
      </c>
      <c r="C253" s="50" t="n">
        <f aca="false">(TOT!BR255*60)/TOT!AK255</f>
        <v>1.13612455291392</v>
      </c>
      <c r="D253" s="27" t="n">
        <f aca="false">VLOOKUP(C253,'DF - Tableau 2'!$A$3:$B$55,2)</f>
        <v>64</v>
      </c>
      <c r="E253" s="27" t="n">
        <f aca="false">IF(TOT!AK255&lt;400,IF(D253&gt;66,66,D253),D253)</f>
        <v>64</v>
      </c>
      <c r="F253" s="27" t="n">
        <f aca="false">IF(TOT!AK255&lt;200,IF(E253&gt;60,60,E253),E253)</f>
        <v>64</v>
      </c>
      <c r="G253" s="55" t="n">
        <f aca="false">(B253+F253)/2</f>
        <v>78.5</v>
      </c>
      <c r="H253" s="55" t="n">
        <f aca="false">IF(TOT!AN255&lt;13.4,IF(G253&gt;80,80,G253),G253)</f>
        <v>78.5</v>
      </c>
      <c r="I253" s="55" t="n">
        <f aca="false">IF(TOT!AN255&lt;11,IF(H253&gt;73,73,H253),H253)</f>
        <v>78.5</v>
      </c>
    </row>
    <row r="254" customFormat="false" ht="13" hidden="false" customHeight="true" outlineLevel="0" collapsed="false">
      <c r="A254" s="17" t="s">
        <v>1436</v>
      </c>
      <c r="B254" s="27" t="n">
        <f aca="false">'PH - Tableau 1'!J254</f>
        <v>93</v>
      </c>
      <c r="C254" s="50" t="n">
        <f aca="false">(TOT!BR256*60)/TOT!AK256</f>
        <v>0.936641412038945</v>
      </c>
      <c r="D254" s="27" t="n">
        <f aca="false">VLOOKUP(C254,'DF - Tableau 2'!$A$3:$B$55,2)</f>
        <v>59</v>
      </c>
      <c r="E254" s="27" t="n">
        <f aca="false">IF(TOT!AK256&lt;400,IF(D254&gt;66,66,D254),D254)</f>
        <v>59</v>
      </c>
      <c r="F254" s="27" t="n">
        <f aca="false">IF(TOT!AK256&lt;200,IF(E254&gt;60,60,E254),E254)</f>
        <v>59</v>
      </c>
      <c r="G254" s="55" t="n">
        <f aca="false">(B254+F254)/2</f>
        <v>76</v>
      </c>
      <c r="H254" s="55" t="n">
        <f aca="false">IF(TOT!AN256&lt;13.4,IF(G254&gt;80,80,G254),G254)</f>
        <v>76</v>
      </c>
      <c r="I254" s="55" t="n">
        <f aca="false">IF(TOT!AN256&lt;11,IF(H254&gt;73,73,H254),H254)</f>
        <v>76</v>
      </c>
    </row>
    <row r="255" customFormat="false" ht="13" hidden="false" customHeight="true" outlineLevel="0" collapsed="false">
      <c r="A255" s="17" t="s">
        <v>1442</v>
      </c>
      <c r="B255" s="27" t="n">
        <f aca="false">'PH - Tableau 1'!J255</f>
        <v>82</v>
      </c>
      <c r="C255" s="50" t="n">
        <f aca="false">(TOT!BR257*60)/TOT!AK257</f>
        <v>1.03653050206946</v>
      </c>
      <c r="D255" s="27" t="n">
        <f aca="false">VLOOKUP(C255,'DF - Tableau 2'!$A$3:$B$55,2)</f>
        <v>62</v>
      </c>
      <c r="E255" s="27" t="n">
        <f aca="false">IF(TOT!AK257&lt;400,IF(D255&gt;66,66,D255),D255)</f>
        <v>62</v>
      </c>
      <c r="F255" s="27" t="n">
        <f aca="false">IF(TOT!AK257&lt;200,IF(E255&gt;60,60,E255),E255)</f>
        <v>62</v>
      </c>
      <c r="G255" s="55" t="n">
        <f aca="false">(B255+F255)/2</f>
        <v>72</v>
      </c>
      <c r="H255" s="55" t="n">
        <f aca="false">IF(TOT!AN257&lt;13.4,IF(G255&gt;80,80,G255),G255)</f>
        <v>72</v>
      </c>
      <c r="I255" s="55" t="n">
        <f aca="false">IF(TOT!AN257&lt;11,IF(H255&gt;73,73,H255),H255)</f>
        <v>72</v>
      </c>
    </row>
    <row r="256" customFormat="false" ht="13" hidden="false" customHeight="true" outlineLevel="0" collapsed="false">
      <c r="A256" s="17" t="s">
        <v>1447</v>
      </c>
      <c r="B256" s="27" t="n">
        <f aca="false">'PH - Tableau 1'!J256</f>
        <v>70</v>
      </c>
      <c r="C256" s="50" t="n">
        <f aca="false">(TOT!BR258*60)/TOT!AK258</f>
        <v>1.47020076935241</v>
      </c>
      <c r="D256" s="27" t="n">
        <f aca="false">VLOOKUP(C256,'DF - Tableau 2'!$A$3:$B$55,2)</f>
        <v>73</v>
      </c>
      <c r="E256" s="27" t="n">
        <f aca="false">IF(TOT!AK258&lt;400,IF(D256&gt;66,66,D256),D256)</f>
        <v>73</v>
      </c>
      <c r="F256" s="27" t="n">
        <f aca="false">IF(TOT!AK258&lt;200,IF(E256&gt;60,60,E256),E256)</f>
        <v>73</v>
      </c>
      <c r="G256" s="55" t="n">
        <f aca="false">(B256+F256)/2</f>
        <v>71.5</v>
      </c>
      <c r="H256" s="55" t="n">
        <f aca="false">IF(TOT!AN258&lt;13.4,IF(G256&gt;80,80,G256),G256)</f>
        <v>71.5</v>
      </c>
      <c r="I256" s="55" t="n">
        <f aca="false">IF(TOT!AN258&lt;11,IF(H256&gt;73,73,H256),H256)</f>
        <v>71.5</v>
      </c>
    </row>
    <row r="257" customFormat="false" ht="13" hidden="false" customHeight="true" outlineLevel="0" collapsed="false">
      <c r="A257" s="17" t="s">
        <v>1451</v>
      </c>
      <c r="B257" s="27" t="n">
        <f aca="false">'PH - Tableau 1'!J257</f>
        <v>60</v>
      </c>
      <c r="C257" s="50" t="n">
        <f aca="false">(TOT!BR259*60)/TOT!AK259</f>
        <v>0</v>
      </c>
      <c r="D257" s="27" t="n">
        <f aca="false">VLOOKUP(C257,'DF - Tableau 2'!$A$3:$B$55,2)</f>
        <v>47</v>
      </c>
      <c r="E257" s="27" t="n">
        <f aca="false">IF(TOT!AK259&lt;400,IF(D257&gt;66,66,D257),D257)</f>
        <v>47</v>
      </c>
      <c r="F257" s="27" t="n">
        <f aca="false">IF(TOT!AK259&lt;200,IF(E257&gt;60,60,E257),E257)</f>
        <v>47</v>
      </c>
      <c r="G257" s="55" t="n">
        <f aca="false">(B257+F257)/2</f>
        <v>53.5</v>
      </c>
      <c r="H257" s="55" t="n">
        <f aca="false">IF(TOT!AN259&lt;13.4,IF(G257&gt;80,80,G257),G257)</f>
        <v>53.5</v>
      </c>
      <c r="I257" s="55" t="n">
        <f aca="false">IF(TOT!AN259&lt;11,IF(H257&gt;73,73,H257),H257)</f>
        <v>53.5</v>
      </c>
    </row>
    <row r="258" customFormat="false" ht="13" hidden="false" customHeight="true" outlineLevel="0" collapsed="false">
      <c r="A258" s="17" t="s">
        <v>1454</v>
      </c>
      <c r="B258" s="27" t="n">
        <f aca="false">'PH - Tableau 1'!J258</f>
        <v>94</v>
      </c>
      <c r="C258" s="50" t="n">
        <f aca="false">(TOT!BR260*60)/TOT!AK260</f>
        <v>0.759605848965021</v>
      </c>
      <c r="D258" s="27" t="n">
        <f aca="false">VLOOKUP(C258,'DF - Tableau 2'!$A$3:$B$55,2)</f>
        <v>55</v>
      </c>
      <c r="E258" s="27" t="n">
        <f aca="false">IF(TOT!AK260&lt;400,IF(D258&gt;66,66,D258),D258)</f>
        <v>55</v>
      </c>
      <c r="F258" s="27" t="n">
        <f aca="false">IF(TOT!AK260&lt;200,IF(E258&gt;60,60,E258),E258)</f>
        <v>55</v>
      </c>
      <c r="G258" s="55" t="n">
        <f aca="false">(B258+F258)/2</f>
        <v>74.5</v>
      </c>
      <c r="H258" s="55" t="n">
        <f aca="false">IF(TOT!AN260&lt;13.4,IF(G258&gt;80,80,G258),G258)</f>
        <v>74.5</v>
      </c>
      <c r="I258" s="55" t="n">
        <f aca="false">IF(TOT!AN260&lt;11,IF(H258&gt;73,73,H258),H258)</f>
        <v>74.5</v>
      </c>
    </row>
    <row r="259" customFormat="false" ht="13" hidden="false" customHeight="true" outlineLevel="0" collapsed="false">
      <c r="A259" s="17" t="s">
        <v>1460</v>
      </c>
      <c r="B259" s="27" t="n">
        <f aca="false">'PH - Tableau 1'!J259</f>
        <v>72</v>
      </c>
      <c r="C259" s="50" t="n">
        <f aca="false">(TOT!BR261*60)/TOT!AK261</f>
        <v>2.28309697877214</v>
      </c>
      <c r="D259" s="27" t="n">
        <f aca="false">VLOOKUP(C259,'DF - Tableau 2'!$A$3:$B$55,2)</f>
        <v>89</v>
      </c>
      <c r="E259" s="27" t="n">
        <f aca="false">IF(TOT!AK261&lt;400,IF(D259&gt;66,66,D259),D259)</f>
        <v>89</v>
      </c>
      <c r="F259" s="27" t="n">
        <f aca="false">IF(TOT!AK261&lt;200,IF(E259&gt;60,60,E259),E259)</f>
        <v>89</v>
      </c>
      <c r="G259" s="55" t="n">
        <f aca="false">(B259+F259)/2</f>
        <v>80.5</v>
      </c>
      <c r="H259" s="55" t="n">
        <f aca="false">IF(TOT!AN261&lt;13.4,IF(G259&gt;80,80,G259),G259)</f>
        <v>80</v>
      </c>
      <c r="I259" s="55" t="n">
        <f aca="false">IF(TOT!AN261&lt;11,IF(H259&gt;73,73,H259),H259)</f>
        <v>80</v>
      </c>
    </row>
    <row r="260" customFormat="false" ht="13" hidden="false" customHeight="true" outlineLevel="0" collapsed="false">
      <c r="A260" s="17" t="s">
        <v>1465</v>
      </c>
      <c r="B260" s="27" t="n">
        <f aca="false">'PH - Tableau 1'!J260</f>
        <v>85</v>
      </c>
      <c r="C260" s="50" t="n">
        <f aca="false">(TOT!BR262*60)/TOT!AK262</f>
        <v>0.623543490583844</v>
      </c>
      <c r="D260" s="27" t="n">
        <f aca="false">VLOOKUP(C260,'DF - Tableau 2'!$A$3:$B$55,2)</f>
        <v>52</v>
      </c>
      <c r="E260" s="27" t="n">
        <f aca="false">IF(TOT!AK262&lt;400,IF(D260&gt;66,66,D260),D260)</f>
        <v>52</v>
      </c>
      <c r="F260" s="27" t="n">
        <f aca="false">IF(TOT!AK262&lt;200,IF(E260&gt;60,60,E260),E260)</f>
        <v>52</v>
      </c>
      <c r="G260" s="55" t="n">
        <f aca="false">(B260+F260)/2</f>
        <v>68.5</v>
      </c>
      <c r="H260" s="55" t="n">
        <f aca="false">IF(TOT!AN262&lt;13.4,IF(G260&gt;80,80,G260),G260)</f>
        <v>68.5</v>
      </c>
      <c r="I260" s="55" t="n">
        <f aca="false">IF(TOT!AN262&lt;11,IF(H260&gt;73,73,H260),H260)</f>
        <v>68.5</v>
      </c>
    </row>
    <row r="261" customFormat="false" ht="13" hidden="false" customHeight="true" outlineLevel="0" collapsed="false">
      <c r="A261" s="17" t="s">
        <v>1470</v>
      </c>
      <c r="B261" s="27" t="n">
        <f aca="false">'PH - Tableau 1'!J261</f>
        <v>79</v>
      </c>
      <c r="C261" s="50" t="n">
        <f aca="false">(TOT!BR263*60)/TOT!AK263</f>
        <v>1.70835017663494</v>
      </c>
      <c r="D261" s="27" t="n">
        <f aca="false">VLOOKUP(C261,'DF - Tableau 2'!$A$3:$B$55,2)</f>
        <v>79</v>
      </c>
      <c r="E261" s="27" t="n">
        <f aca="false">IF(TOT!AK263&lt;400,IF(D261&gt;66,66,D261),D261)</f>
        <v>79</v>
      </c>
      <c r="F261" s="27" t="n">
        <f aca="false">IF(TOT!AK263&lt;200,IF(E261&gt;60,60,E261),E261)</f>
        <v>79</v>
      </c>
      <c r="G261" s="55" t="n">
        <f aca="false">(B261+F261)/2</f>
        <v>79</v>
      </c>
      <c r="H261" s="55" t="n">
        <f aca="false">IF(TOT!AN263&lt;13.4,IF(G261&gt;80,80,G261),G261)</f>
        <v>79</v>
      </c>
      <c r="I261" s="55" t="n">
        <f aca="false">IF(TOT!AN263&lt;11,IF(H261&gt;73,73,H261),H261)</f>
        <v>79</v>
      </c>
    </row>
    <row r="262" customFormat="false" ht="13" hidden="false" customHeight="true" outlineLevel="0" collapsed="false">
      <c r="A262" s="17" t="s">
        <v>1473</v>
      </c>
      <c r="B262" s="27" t="n">
        <f aca="false">'PH - Tableau 1'!J262</f>
        <v>64</v>
      </c>
      <c r="C262" s="50" t="n">
        <f aca="false">(TOT!BR264*60)/TOT!AK264</f>
        <v>2.21416547973584</v>
      </c>
      <c r="D262" s="27" t="n">
        <f aca="false">VLOOKUP(C262,'DF - Tableau 2'!$A$3:$B$55,2)</f>
        <v>88</v>
      </c>
      <c r="E262" s="27" t="n">
        <f aca="false">IF(TOT!AK264&lt;400,IF(D262&gt;66,66,D262),D262)</f>
        <v>88</v>
      </c>
      <c r="F262" s="27" t="n">
        <f aca="false">IF(TOT!AK264&lt;200,IF(E262&gt;60,60,E262),E262)</f>
        <v>88</v>
      </c>
      <c r="G262" s="55" t="n">
        <f aca="false">(B262+F262)/2</f>
        <v>76</v>
      </c>
      <c r="H262" s="55" t="n">
        <f aca="false">IF(TOT!AN264&lt;13.4,IF(G262&gt;80,80,G262),G262)</f>
        <v>76</v>
      </c>
      <c r="I262" s="55" t="n">
        <f aca="false">IF(TOT!AN264&lt;11,IF(H262&gt;73,73,H262),H262)</f>
        <v>73</v>
      </c>
    </row>
    <row r="263" customFormat="false" ht="13" hidden="false" customHeight="true" outlineLevel="0" collapsed="false">
      <c r="A263" s="17" t="s">
        <v>1477</v>
      </c>
      <c r="B263" s="27" t="n">
        <f aca="false">'PH - Tableau 1'!J263</f>
        <v>66</v>
      </c>
      <c r="C263" s="50" t="n">
        <f aca="false">(TOT!BR265*60)/TOT!AK265</f>
        <v>0.615981292420001</v>
      </c>
      <c r="D263" s="27" t="n">
        <f aca="false">VLOOKUP(C263,'DF - Tableau 2'!$A$3:$B$55,2)</f>
        <v>52</v>
      </c>
      <c r="E263" s="27" t="n">
        <f aca="false">IF(TOT!AK265&lt;400,IF(D263&gt;66,66,D263),D263)</f>
        <v>52</v>
      </c>
      <c r="F263" s="27" t="n">
        <f aca="false">IF(TOT!AK265&lt;200,IF(E263&gt;60,60,E263),E263)</f>
        <v>52</v>
      </c>
      <c r="G263" s="55" t="n">
        <f aca="false">(B263+F263)/2</f>
        <v>59</v>
      </c>
      <c r="H263" s="55" t="n">
        <f aca="false">IF(TOT!AN265&lt;13.4,IF(G263&gt;80,80,G263),G263)</f>
        <v>59</v>
      </c>
      <c r="I263" s="55" t="n">
        <f aca="false">IF(TOT!AN265&lt;11,IF(H263&gt;73,73,H263),H263)</f>
        <v>59</v>
      </c>
    </row>
    <row r="264" customFormat="false" ht="13" hidden="false" customHeight="true" outlineLevel="0" collapsed="false">
      <c r="A264" s="17" t="s">
        <v>1480</v>
      </c>
      <c r="B264" s="27" t="n">
        <f aca="false">'PH - Tableau 1'!J264</f>
        <v>60</v>
      </c>
      <c r="C264" s="50" t="n">
        <f aca="false">(TOT!BR266*60)/TOT!AK266</f>
        <v>3.898916967509</v>
      </c>
      <c r="D264" s="27" t="n">
        <f aca="false">VLOOKUP(C264,'DF - Tableau 2'!$A$3:$B$55,2)</f>
        <v>99</v>
      </c>
      <c r="E264" s="27" t="n">
        <f aca="false">IF(TOT!AK266&lt;400,IF(D264&gt;66,66,D264),D264)</f>
        <v>66</v>
      </c>
      <c r="F264" s="27" t="n">
        <f aca="false">IF(TOT!AK266&lt;200,IF(E264&gt;60,60,E264),E264)</f>
        <v>60</v>
      </c>
      <c r="G264" s="55" t="n">
        <f aca="false">(B264+F264)/2</f>
        <v>60</v>
      </c>
      <c r="H264" s="55" t="n">
        <f aca="false">IF(TOT!AN266&lt;13.4,IF(G264&gt;80,80,G264),G264)</f>
        <v>60</v>
      </c>
      <c r="I264" s="55" t="n">
        <f aca="false">IF(TOT!AN266&lt;11,IF(H264&gt;73,73,H264),H264)</f>
        <v>60</v>
      </c>
    </row>
    <row r="265" customFormat="false" ht="13" hidden="false" customHeight="true" outlineLevel="0" collapsed="false">
      <c r="A265" s="17" t="s">
        <v>1484</v>
      </c>
      <c r="B265" s="27" t="n">
        <f aca="false">'PH - Tableau 1'!J265</f>
        <v>66</v>
      </c>
      <c r="C265" s="50" t="n">
        <f aca="false">(TOT!BR267*60)/TOT!AK267</f>
        <v>1.59179342058721</v>
      </c>
      <c r="D265" s="27" t="n">
        <f aca="false">VLOOKUP(C265,'DF - Tableau 2'!$A$3:$B$55,2)</f>
        <v>76</v>
      </c>
      <c r="E265" s="27" t="n">
        <f aca="false">IF(TOT!AK267&lt;400,IF(D265&gt;66,66,D265),D265)</f>
        <v>66</v>
      </c>
      <c r="F265" s="27" t="n">
        <f aca="false">IF(TOT!AK267&lt;200,IF(E265&gt;60,60,E265),E265)</f>
        <v>66</v>
      </c>
      <c r="G265" s="55" t="n">
        <f aca="false">(B265+F265)/2</f>
        <v>66</v>
      </c>
      <c r="H265" s="55" t="n">
        <f aca="false">IF(TOT!AN267&lt;13.4,IF(G265&gt;80,80,G265),G265)</f>
        <v>66</v>
      </c>
      <c r="I265" s="55" t="n">
        <f aca="false">IF(TOT!AN267&lt;11,IF(H265&gt;73,73,H265),H265)</f>
        <v>66</v>
      </c>
    </row>
    <row r="266" customFormat="false" ht="13" hidden="false" customHeight="true" outlineLevel="0" collapsed="false">
      <c r="A266" s="17" t="s">
        <v>1488</v>
      </c>
      <c r="B266" s="27" t="n">
        <f aca="false">'PH - Tableau 1'!J266</f>
        <v>70</v>
      </c>
      <c r="C266" s="50" t="n">
        <f aca="false">(TOT!BR268*60)/TOT!AK268</f>
        <v>1.05350602273158</v>
      </c>
      <c r="D266" s="27" t="n">
        <f aca="false">VLOOKUP(C266,'DF - Tableau 2'!$A$3:$B$55,2)</f>
        <v>62</v>
      </c>
      <c r="E266" s="27" t="n">
        <f aca="false">IF(TOT!AK268&lt;400,IF(D266&gt;66,66,D266),D266)</f>
        <v>62</v>
      </c>
      <c r="F266" s="27" t="n">
        <f aca="false">IF(TOT!AK268&lt;200,IF(E266&gt;60,60,E266),E266)</f>
        <v>62</v>
      </c>
      <c r="G266" s="55" t="n">
        <f aca="false">(B266+F266)/2</f>
        <v>66</v>
      </c>
      <c r="H266" s="55" t="n">
        <f aca="false">IF(TOT!AN268&lt;13.4,IF(G266&gt;80,80,G266),G266)</f>
        <v>66</v>
      </c>
      <c r="I266" s="55" t="n">
        <f aca="false">IF(TOT!AN268&lt;11,IF(H266&gt;73,73,H266),H266)</f>
        <v>66</v>
      </c>
    </row>
    <row r="267" customFormat="false" ht="13" hidden="false" customHeight="true" outlineLevel="0" collapsed="false">
      <c r="A267" s="17" t="s">
        <v>1491</v>
      </c>
      <c r="B267" s="27" t="n">
        <f aca="false">'PH - Tableau 1'!J267</f>
        <v>64</v>
      </c>
      <c r="C267" s="50" t="n">
        <f aca="false">(TOT!BR269*60)/TOT!AK269</f>
        <v>1.7846650998825</v>
      </c>
      <c r="D267" s="27" t="n">
        <f aca="false">VLOOKUP(C267,'DF - Tableau 2'!$A$3:$B$55,2)</f>
        <v>80</v>
      </c>
      <c r="E267" s="27" t="n">
        <f aca="false">IF(TOT!AK269&lt;400,IF(D267&gt;66,66,D267),D267)</f>
        <v>80</v>
      </c>
      <c r="F267" s="27" t="n">
        <f aca="false">IF(TOT!AK269&lt;200,IF(E267&gt;60,60,E267),E267)</f>
        <v>80</v>
      </c>
      <c r="G267" s="55" t="n">
        <f aca="false">(B267+F267)/2</f>
        <v>72</v>
      </c>
      <c r="H267" s="55" t="n">
        <f aca="false">IF(TOT!AN269&lt;13.4,IF(G267&gt;80,80,G267),G267)</f>
        <v>72</v>
      </c>
      <c r="I267" s="55" t="n">
        <f aca="false">IF(TOT!AN269&lt;11,IF(H267&gt;73,73,H267),H267)</f>
        <v>72</v>
      </c>
    </row>
    <row r="268" customFormat="false" ht="13" hidden="false" customHeight="true" outlineLevel="0" collapsed="false">
      <c r="A268" s="17" t="s">
        <v>1496</v>
      </c>
      <c r="B268" s="27" t="n">
        <f aca="false">'PH - Tableau 1'!J268</f>
        <v>77</v>
      </c>
      <c r="C268" s="50" t="n">
        <f aca="false">(TOT!BR270*60)/TOT!AK270</f>
        <v>0.463527504904144</v>
      </c>
      <c r="D268" s="27" t="n">
        <f aca="false">VLOOKUP(C268,'DF - Tableau 2'!$A$3:$B$55,2)</f>
        <v>49</v>
      </c>
      <c r="E268" s="27" t="n">
        <f aca="false">IF(TOT!AK270&lt;400,IF(D268&gt;66,66,D268),D268)</f>
        <v>49</v>
      </c>
      <c r="F268" s="27" t="n">
        <f aca="false">IF(TOT!AK270&lt;200,IF(E268&gt;60,60,E268),E268)</f>
        <v>49</v>
      </c>
      <c r="G268" s="55" t="n">
        <f aca="false">(B268+F268)/2</f>
        <v>63</v>
      </c>
      <c r="H268" s="55" t="n">
        <f aca="false">IF(TOT!AN270&lt;13.4,IF(G268&gt;80,80,G268),G268)</f>
        <v>63</v>
      </c>
      <c r="I268" s="55" t="n">
        <f aca="false">IF(TOT!AN270&lt;11,IF(H268&gt;73,73,H268),H268)</f>
        <v>63</v>
      </c>
    </row>
    <row r="269" customFormat="false" ht="13" hidden="false" customHeight="true" outlineLevel="0" collapsed="false">
      <c r="A269" s="17" t="s">
        <v>1500</v>
      </c>
      <c r="B269" s="27" t="n">
        <f aca="false">'PH - Tableau 1'!J269</f>
        <v>50</v>
      </c>
      <c r="C269" s="50" t="n">
        <f aca="false">(TOT!BR271*60)/TOT!AK271</f>
        <v>1.17402470343647</v>
      </c>
      <c r="D269" s="27" t="n">
        <f aca="false">VLOOKUP(C269,'DF - Tableau 2'!$A$3:$B$55,2)</f>
        <v>65</v>
      </c>
      <c r="E269" s="27" t="n">
        <f aca="false">IF(TOT!AK271&lt;400,IF(D269&gt;66,66,D269),D269)</f>
        <v>65</v>
      </c>
      <c r="F269" s="27" t="n">
        <f aca="false">IF(TOT!AK271&lt;200,IF(E269&gt;60,60,E269),E269)</f>
        <v>65</v>
      </c>
      <c r="G269" s="55" t="n">
        <f aca="false">(B269+F269)/2</f>
        <v>57.5</v>
      </c>
      <c r="H269" s="55" t="n">
        <f aca="false">IF(TOT!AN271&lt;13.4,IF(G269&gt;80,80,G269),G269)</f>
        <v>57.5</v>
      </c>
      <c r="I269" s="55" t="n">
        <f aca="false">IF(TOT!AN271&lt;11,IF(H269&gt;73,73,H269),H269)</f>
        <v>57.5</v>
      </c>
    </row>
    <row r="270" customFormat="false" ht="13" hidden="false" customHeight="true" outlineLevel="0" collapsed="false">
      <c r="A270" s="17" t="s">
        <v>1504</v>
      </c>
      <c r="B270" s="27" t="n">
        <f aca="false">'PH - Tableau 1'!J270</f>
        <v>60</v>
      </c>
      <c r="C270" s="50" t="n">
        <f aca="false">(TOT!BR272*60)/TOT!AK272</f>
        <v>1.54927557021953</v>
      </c>
      <c r="D270" s="27" t="n">
        <f aca="false">VLOOKUP(C270,'DF - Tableau 2'!$A$3:$B$55,2)</f>
        <v>75</v>
      </c>
      <c r="E270" s="27" t="n">
        <f aca="false">IF(TOT!AK272&lt;400,IF(D270&gt;66,66,D270),D270)</f>
        <v>66</v>
      </c>
      <c r="F270" s="27" t="n">
        <f aca="false">IF(TOT!AK272&lt;200,IF(E270&gt;60,60,E270),E270)</f>
        <v>60</v>
      </c>
      <c r="G270" s="55" t="n">
        <f aca="false">(B270+F270)/2</f>
        <v>60</v>
      </c>
      <c r="H270" s="55" t="n">
        <f aca="false">IF(TOT!AN272&lt;13.4,IF(G270&gt;80,80,G270),G270)</f>
        <v>60</v>
      </c>
      <c r="I270" s="55" t="n">
        <f aca="false">IF(TOT!AN272&lt;11,IF(H270&gt;73,73,H270),H270)</f>
        <v>60</v>
      </c>
    </row>
    <row r="271" customFormat="false" ht="13" hidden="false" customHeight="true" outlineLevel="0" collapsed="false">
      <c r="A271" s="17" t="s">
        <v>1507</v>
      </c>
      <c r="B271" s="27" t="n">
        <f aca="false">'PH - Tableau 1'!J271</f>
        <v>90</v>
      </c>
      <c r="C271" s="50" t="n">
        <f aca="false">(TOT!BR273*60)/TOT!AK273</f>
        <v>1.04411024575828</v>
      </c>
      <c r="D271" s="27" t="n">
        <f aca="false">VLOOKUP(C271,'DF - Tableau 2'!$A$3:$B$55,2)</f>
        <v>62</v>
      </c>
      <c r="E271" s="27" t="n">
        <f aca="false">IF(TOT!AK273&lt;400,IF(D271&gt;66,66,D271),D271)</f>
        <v>62</v>
      </c>
      <c r="F271" s="27" t="n">
        <f aca="false">IF(TOT!AK273&lt;200,IF(E271&gt;60,60,E271),E271)</f>
        <v>62</v>
      </c>
      <c r="G271" s="55" t="n">
        <f aca="false">(B271+F271)/2</f>
        <v>76</v>
      </c>
      <c r="H271" s="55" t="n">
        <f aca="false">IF(TOT!AN273&lt;13.4,IF(G271&gt;80,80,G271),G271)</f>
        <v>76</v>
      </c>
      <c r="I271" s="55" t="n">
        <f aca="false">IF(TOT!AN273&lt;11,IF(H271&gt;73,73,H271),H271)</f>
        <v>76</v>
      </c>
    </row>
    <row r="272" customFormat="false" ht="13" hidden="false" customHeight="true" outlineLevel="0" collapsed="false">
      <c r="A272" s="17" t="s">
        <v>1511</v>
      </c>
      <c r="B272" s="27" t="n">
        <f aca="false">'PH - Tableau 1'!J272</f>
        <v>60</v>
      </c>
      <c r="C272" s="50" t="n">
        <f aca="false">(TOT!BR274*60)/TOT!AK274</f>
        <v>0.60882800608828</v>
      </c>
      <c r="D272" s="27" t="n">
        <f aca="false">VLOOKUP(C272,'DF - Tableau 2'!$A$3:$B$55,2)</f>
        <v>52</v>
      </c>
      <c r="E272" s="27" t="n">
        <f aca="false">IF(TOT!AK274&lt;400,IF(D272&gt;66,66,D272),D272)</f>
        <v>52</v>
      </c>
      <c r="F272" s="27" t="n">
        <f aca="false">IF(TOT!AK274&lt;200,IF(E272&gt;60,60,E272),E272)</f>
        <v>52</v>
      </c>
      <c r="G272" s="55" t="n">
        <f aca="false">(B272+F272)/2</f>
        <v>56</v>
      </c>
      <c r="H272" s="55" t="n">
        <f aca="false">IF(TOT!AN274&lt;13.4,IF(G272&gt;80,80,G272),G272)</f>
        <v>56</v>
      </c>
      <c r="I272" s="55" t="n">
        <f aca="false">IF(TOT!AN274&lt;11,IF(H272&gt;73,73,H272),H272)</f>
        <v>56</v>
      </c>
    </row>
    <row r="273" customFormat="false" ht="13" hidden="false" customHeight="true" outlineLevel="0" collapsed="false">
      <c r="A273" s="17" t="s">
        <v>1515</v>
      </c>
      <c r="B273" s="27" t="n">
        <f aca="false">'PH - Tableau 1'!J273</f>
        <v>52</v>
      </c>
      <c r="C273" s="50" t="n">
        <f aca="false">(TOT!BR275*60)/TOT!AK275</f>
        <v>1.49369845962346</v>
      </c>
      <c r="D273" s="27" t="n">
        <f aca="false">VLOOKUP(C273,'DF - Tableau 2'!$A$3:$B$55,2)</f>
        <v>73</v>
      </c>
      <c r="E273" s="27" t="n">
        <f aca="false">IF(TOT!AK275&lt;400,IF(D273&gt;66,66,D273),D273)</f>
        <v>73</v>
      </c>
      <c r="F273" s="27" t="n">
        <f aca="false">IF(TOT!AK275&lt;200,IF(E273&gt;60,60,E273),E273)</f>
        <v>73</v>
      </c>
      <c r="G273" s="55" t="n">
        <f aca="false">(B273+F273)/2</f>
        <v>62.5</v>
      </c>
      <c r="H273" s="55" t="n">
        <f aca="false">IF(TOT!AN275&lt;13.4,IF(G273&gt;80,80,G273),G273)</f>
        <v>62.5</v>
      </c>
      <c r="I273" s="55" t="n">
        <f aca="false">IF(TOT!AN275&lt;11,IF(H273&gt;73,73,H273),H273)</f>
        <v>62.5</v>
      </c>
    </row>
    <row r="274" customFormat="false" ht="13" hidden="false" customHeight="true" outlineLevel="0" collapsed="false">
      <c r="A274" s="17" t="s">
        <v>1518</v>
      </c>
      <c r="B274" s="27" t="n">
        <f aca="false">'PH - Tableau 1'!J274</f>
        <v>78</v>
      </c>
      <c r="C274" s="50" t="n">
        <f aca="false">(TOT!BR276*60)/TOT!AK276</f>
        <v>1.21473159790799</v>
      </c>
      <c r="D274" s="27" t="n">
        <f aca="false">VLOOKUP(C274,'DF - Tableau 2'!$A$3:$B$55,2)</f>
        <v>66</v>
      </c>
      <c r="E274" s="27" t="n">
        <f aca="false">IF(TOT!AK276&lt;400,IF(D274&gt;66,66,D274),D274)</f>
        <v>66</v>
      </c>
      <c r="F274" s="27" t="n">
        <f aca="false">IF(TOT!AK276&lt;200,IF(E274&gt;60,60,E274),E274)</f>
        <v>66</v>
      </c>
      <c r="G274" s="55" t="n">
        <f aca="false">(B274+F274)/2</f>
        <v>72</v>
      </c>
      <c r="H274" s="55" t="n">
        <f aca="false">IF(TOT!AN276&lt;13.4,IF(G274&gt;80,80,G274),G274)</f>
        <v>72</v>
      </c>
      <c r="I274" s="55" t="n">
        <f aca="false">IF(TOT!AN276&lt;11,IF(H274&gt;73,73,H274),H274)</f>
        <v>72</v>
      </c>
    </row>
    <row r="275" customFormat="false" ht="13" hidden="false" customHeight="true" outlineLevel="0" collapsed="false">
      <c r="A275" s="17" t="s">
        <v>1521</v>
      </c>
      <c r="B275" s="27" t="n">
        <f aca="false">'PH - Tableau 1'!J275</f>
        <v>87</v>
      </c>
      <c r="C275" s="50" t="n">
        <f aca="false">(TOT!BR277*60)/TOT!AK277</f>
        <v>0.871540839509848</v>
      </c>
      <c r="D275" s="27" t="n">
        <f aca="false">VLOOKUP(C275,'DF - Tableau 2'!$A$3:$B$55,2)</f>
        <v>58</v>
      </c>
      <c r="E275" s="27" t="n">
        <f aca="false">IF(TOT!AK277&lt;400,IF(D275&gt;66,66,D275),D275)</f>
        <v>58</v>
      </c>
      <c r="F275" s="27" t="n">
        <f aca="false">IF(TOT!AK277&lt;200,IF(E275&gt;60,60,E275),E275)</f>
        <v>58</v>
      </c>
      <c r="G275" s="55" t="n">
        <f aca="false">(B275+F275)/2</f>
        <v>72.5</v>
      </c>
      <c r="H275" s="55" t="n">
        <f aca="false">IF(TOT!AN277&lt;13.4,IF(G275&gt;80,80,G275),G275)</f>
        <v>72.5</v>
      </c>
      <c r="I275" s="55" t="n">
        <f aca="false">IF(TOT!AN277&lt;11,IF(H275&gt;73,73,H275),H275)</f>
        <v>72.5</v>
      </c>
    </row>
    <row r="276" customFormat="false" ht="13" hidden="false" customHeight="true" outlineLevel="0" collapsed="false">
      <c r="A276" s="17" t="s">
        <v>1527</v>
      </c>
      <c r="B276" s="27" t="n">
        <f aca="false">'PH - Tableau 1'!J276</f>
        <v>60</v>
      </c>
      <c r="C276" s="50" t="n">
        <f aca="false">(TOT!BR278*60)/TOT!AK278</f>
        <v>0</v>
      </c>
      <c r="D276" s="27" t="n">
        <f aca="false">VLOOKUP(C276,'DF - Tableau 2'!$A$3:$B$55,2)</f>
        <v>47</v>
      </c>
      <c r="E276" s="27" t="n">
        <f aca="false">IF(TOT!AK278&lt;400,IF(D276&gt;66,66,D276),D276)</f>
        <v>47</v>
      </c>
      <c r="F276" s="27" t="n">
        <f aca="false">IF(TOT!AK278&lt;200,IF(E276&gt;60,60,E276),E276)</f>
        <v>47</v>
      </c>
      <c r="G276" s="55" t="n">
        <f aca="false">(B276+F276)/2</f>
        <v>53.5</v>
      </c>
      <c r="H276" s="55" t="n">
        <f aca="false">IF(TOT!AN278&lt;13.4,IF(G276&gt;80,80,G276),G276)</f>
        <v>53.5</v>
      </c>
      <c r="I276" s="55" t="n">
        <f aca="false">IF(TOT!AN278&lt;11,IF(H276&gt;73,73,H276),H276)</f>
        <v>53.5</v>
      </c>
    </row>
    <row r="277" customFormat="false" ht="13" hidden="false" customHeight="true" outlineLevel="0" collapsed="false">
      <c r="A277" s="17" t="s">
        <v>1531</v>
      </c>
      <c r="B277" s="27" t="n">
        <f aca="false">'PH - Tableau 1'!J277</f>
        <v>56</v>
      </c>
      <c r="C277" s="50" t="n">
        <f aca="false">(TOT!BR279*60)/TOT!AK279</f>
        <v>2.06493905561811</v>
      </c>
      <c r="D277" s="27" t="n">
        <f aca="false">VLOOKUP(C277,'DF - Tableau 2'!$A$3:$B$55,2)</f>
        <v>86</v>
      </c>
      <c r="E277" s="27" t="n">
        <f aca="false">IF(TOT!AK279&lt;400,IF(D277&gt;66,66,D277),D277)</f>
        <v>86</v>
      </c>
      <c r="F277" s="27" t="n">
        <f aca="false">IF(TOT!AK279&lt;200,IF(E277&gt;60,60,E277),E277)</f>
        <v>86</v>
      </c>
      <c r="G277" s="55" t="n">
        <f aca="false">(B277+F277)/2</f>
        <v>71</v>
      </c>
      <c r="H277" s="55" t="n">
        <f aca="false">IF(TOT!AN279&lt;13.4,IF(G277&gt;80,80,G277),G277)</f>
        <v>71</v>
      </c>
      <c r="I277" s="55" t="n">
        <f aca="false">IF(TOT!AN279&lt;11,IF(H277&gt;73,73,H277),H277)</f>
        <v>71</v>
      </c>
    </row>
    <row r="278" customFormat="false" ht="13" hidden="false" customHeight="true" outlineLevel="0" collapsed="false">
      <c r="A278" s="17" t="s">
        <v>1535</v>
      </c>
      <c r="B278" s="27" t="n">
        <f aca="false">'PH - Tableau 1'!J278</f>
        <v>59</v>
      </c>
      <c r="C278" s="50" t="n">
        <f aca="false">(TOT!BR280*60)/TOT!AK280</f>
        <v>2.68656716417911</v>
      </c>
      <c r="D278" s="27" t="n">
        <f aca="false">VLOOKUP(C278,'DF - Tableau 2'!$A$3:$B$55,2)</f>
        <v>94</v>
      </c>
      <c r="E278" s="27" t="n">
        <f aca="false">IF(TOT!AK280&lt;400,IF(D278&gt;66,66,D278),D278)</f>
        <v>66</v>
      </c>
      <c r="F278" s="27" t="n">
        <f aca="false">IF(TOT!AK280&lt;200,IF(E278&gt;60,60,E278),E278)</f>
        <v>60</v>
      </c>
      <c r="G278" s="55" t="n">
        <f aca="false">(B278+F278)/2</f>
        <v>59.5</v>
      </c>
      <c r="H278" s="55" t="n">
        <f aca="false">IF(TOT!AN280&lt;13.4,IF(G278&gt;80,80,G278),G278)</f>
        <v>59.5</v>
      </c>
      <c r="I278" s="55" t="n">
        <f aca="false">IF(TOT!AN280&lt;11,IF(H278&gt;73,73,H278),H278)</f>
        <v>59.5</v>
      </c>
    </row>
    <row r="279" customFormat="false" ht="13" hidden="false" customHeight="true" outlineLevel="0" collapsed="false">
      <c r="A279" s="17" t="s">
        <v>1539</v>
      </c>
      <c r="B279" s="27" t="n">
        <f aca="false">'PH - Tableau 1'!J279</f>
        <v>66</v>
      </c>
      <c r="C279" s="50" t="n">
        <f aca="false">(TOT!BR281*60)/TOT!AK281</f>
        <v>2.64819469135049</v>
      </c>
      <c r="D279" s="27" t="n">
        <f aca="false">VLOOKUP(C279,'DF - Tableau 2'!$A$3:$B$55,2)</f>
        <v>93</v>
      </c>
      <c r="E279" s="27" t="n">
        <f aca="false">IF(TOT!AK281&lt;400,IF(D279&gt;66,66,D279),D279)</f>
        <v>66</v>
      </c>
      <c r="F279" s="27" t="n">
        <f aca="false">IF(TOT!AK281&lt;200,IF(E279&gt;60,60,E279),E279)</f>
        <v>66</v>
      </c>
      <c r="G279" s="55" t="n">
        <f aca="false">(B279+F279)/2</f>
        <v>66</v>
      </c>
      <c r="H279" s="55" t="n">
        <f aca="false">IF(TOT!AN281&lt;13.4,IF(G279&gt;80,80,G279),G279)</f>
        <v>66</v>
      </c>
      <c r="I279" s="55" t="n">
        <f aca="false">IF(TOT!AN281&lt;11,IF(H279&gt;73,73,H279),H279)</f>
        <v>66</v>
      </c>
    </row>
    <row r="280" customFormat="false" ht="13" hidden="false" customHeight="true" outlineLevel="0" collapsed="false">
      <c r="A280" s="17" t="s">
        <v>1543</v>
      </c>
      <c r="B280" s="27" t="n">
        <f aca="false">'PH - Tableau 1'!J280</f>
        <v>57</v>
      </c>
      <c r="C280" s="50" t="n">
        <f aca="false">(TOT!BR282*60)/TOT!AK282</f>
        <v>0</v>
      </c>
      <c r="D280" s="27" t="n">
        <f aca="false">VLOOKUP(C280,'DF - Tableau 2'!$A$3:$B$55,2)</f>
        <v>47</v>
      </c>
      <c r="E280" s="27" t="n">
        <f aca="false">IF(TOT!AK282&lt;400,IF(D280&gt;66,66,D280),D280)</f>
        <v>47</v>
      </c>
      <c r="F280" s="27" t="n">
        <f aca="false">IF(TOT!AK282&lt;200,IF(E280&gt;60,60,E280),E280)</f>
        <v>47</v>
      </c>
      <c r="G280" s="55" t="n">
        <f aca="false">(B280+F280)/2</f>
        <v>52</v>
      </c>
      <c r="H280" s="55" t="n">
        <f aca="false">IF(TOT!AN282&lt;13.4,IF(G280&gt;80,80,G280),G280)</f>
        <v>52</v>
      </c>
      <c r="I280" s="55" t="n">
        <f aca="false">IF(TOT!AN282&lt;11,IF(H280&gt;73,73,H280),H280)</f>
        <v>52</v>
      </c>
    </row>
    <row r="281" customFormat="false" ht="13" hidden="false" customHeight="true" outlineLevel="0" collapsed="false">
      <c r="A281" s="17" t="s">
        <v>1548</v>
      </c>
      <c r="B281" s="27" t="n">
        <f aca="false">'PH - Tableau 1'!J281</f>
        <v>58</v>
      </c>
      <c r="C281" s="50" t="n">
        <f aca="false">(TOT!BR283*60)/TOT!AK283</f>
        <v>1.98714336641401</v>
      </c>
      <c r="D281" s="27" t="n">
        <f aca="false">VLOOKUP(C281,'DF - Tableau 2'!$A$3:$B$55,2)</f>
        <v>84</v>
      </c>
      <c r="E281" s="27" t="n">
        <f aca="false">IF(TOT!AK283&lt;400,IF(D281&gt;66,66,D281),D281)</f>
        <v>84</v>
      </c>
      <c r="F281" s="27" t="n">
        <f aca="false">IF(TOT!AK283&lt;200,IF(E281&gt;60,60,E281),E281)</f>
        <v>84</v>
      </c>
      <c r="G281" s="55" t="n">
        <f aca="false">(B281+F281)/2</f>
        <v>71</v>
      </c>
      <c r="H281" s="55" t="n">
        <f aca="false">IF(TOT!AN283&lt;13.4,IF(G281&gt;80,80,G281),G281)</f>
        <v>71</v>
      </c>
      <c r="I281" s="55" t="n">
        <f aca="false">IF(TOT!AN283&lt;11,IF(H281&gt;73,73,H281),H281)</f>
        <v>71</v>
      </c>
    </row>
    <row r="282" customFormat="false" ht="13" hidden="false" customHeight="true" outlineLevel="0" collapsed="false">
      <c r="A282" s="17" t="s">
        <v>1551</v>
      </c>
      <c r="B282" s="27" t="n">
        <f aca="false">'PH - Tableau 1'!J282</f>
        <v>66</v>
      </c>
      <c r="C282" s="50" t="n">
        <f aca="false">(TOT!BR284*60)/TOT!AK284</f>
        <v>1.6975793775542</v>
      </c>
      <c r="D282" s="27" t="n">
        <f aca="false">VLOOKUP(C282,'DF - Tableau 2'!$A$3:$B$55,2)</f>
        <v>78</v>
      </c>
      <c r="E282" s="27" t="n">
        <f aca="false">IF(TOT!AK284&lt;400,IF(D282&gt;66,66,D282),D282)</f>
        <v>66</v>
      </c>
      <c r="F282" s="27" t="n">
        <f aca="false">IF(TOT!AK284&lt;200,IF(E282&gt;60,60,E282),E282)</f>
        <v>66</v>
      </c>
      <c r="G282" s="55" t="n">
        <f aca="false">(B282+F282)/2</f>
        <v>66</v>
      </c>
      <c r="H282" s="55" t="n">
        <f aca="false">IF(TOT!AN284&lt;13.4,IF(G282&gt;80,80,G282),G282)</f>
        <v>66</v>
      </c>
      <c r="I282" s="55" t="n">
        <f aca="false">IF(TOT!AN284&lt;11,IF(H282&gt;73,73,H282),H282)</f>
        <v>66</v>
      </c>
    </row>
    <row r="283" customFormat="false" ht="13" hidden="false" customHeight="true" outlineLevel="0" collapsed="false">
      <c r="A283" s="17" t="s">
        <v>1556</v>
      </c>
      <c r="B283" s="27" t="n">
        <f aca="false">'PH - Tableau 1'!J283</f>
        <v>66</v>
      </c>
      <c r="C283" s="50" t="n">
        <f aca="false">(TOT!BR285*60)/TOT!AK285</f>
        <v>1.74531351001939</v>
      </c>
      <c r="D283" s="27" t="n">
        <f aca="false">VLOOKUP(C283,'DF - Tableau 2'!$A$3:$B$55,2)</f>
        <v>80</v>
      </c>
      <c r="E283" s="27" t="n">
        <f aca="false">IF(TOT!AK285&lt;400,IF(D283&gt;66,66,D283),D283)</f>
        <v>66</v>
      </c>
      <c r="F283" s="27" t="n">
        <f aca="false">IF(TOT!AK285&lt;200,IF(E283&gt;60,60,E283),E283)</f>
        <v>66</v>
      </c>
      <c r="G283" s="55" t="n">
        <f aca="false">(B283+F283)/2</f>
        <v>66</v>
      </c>
      <c r="H283" s="55" t="n">
        <f aca="false">IF(TOT!AN285&lt;13.4,IF(G283&gt;80,80,G283),G283)</f>
        <v>66</v>
      </c>
      <c r="I283" s="55" t="n">
        <f aca="false">IF(TOT!AN285&lt;11,IF(H283&gt;73,73,H283),H283)</f>
        <v>66</v>
      </c>
    </row>
    <row r="284" customFormat="false" ht="13" hidden="false" customHeight="true" outlineLevel="0" collapsed="false">
      <c r="A284" s="17" t="s">
        <v>1560</v>
      </c>
      <c r="B284" s="27" t="n">
        <f aca="false">'PH - Tableau 1'!J284</f>
        <v>47</v>
      </c>
      <c r="C284" s="50" t="n">
        <f aca="false">(TOT!BR286*60)/TOT!AK286</f>
        <v>0</v>
      </c>
      <c r="D284" s="27" t="n">
        <f aca="false">VLOOKUP(C284,'DF - Tableau 2'!$A$3:$B$55,2)</f>
        <v>47</v>
      </c>
      <c r="E284" s="27" t="n">
        <f aca="false">IF(TOT!AK286&lt;400,IF(D284&gt;66,66,D284),D284)</f>
        <v>47</v>
      </c>
      <c r="F284" s="27" t="n">
        <f aca="false">IF(TOT!AK286&lt;200,IF(E284&gt;60,60,E284),E284)</f>
        <v>47</v>
      </c>
      <c r="G284" s="55" t="n">
        <f aca="false">(B284+F284)/2</f>
        <v>47</v>
      </c>
      <c r="H284" s="55" t="n">
        <f aca="false">IF(TOT!AN286&lt;13.4,IF(G284&gt;80,80,G284),G284)</f>
        <v>47</v>
      </c>
      <c r="I284" s="55" t="n">
        <f aca="false">IF(TOT!AN286&lt;11,IF(H284&gt;73,73,H284),H284)</f>
        <v>47</v>
      </c>
    </row>
    <row r="285" customFormat="false" ht="13" hidden="false" customHeight="true" outlineLevel="0" collapsed="false">
      <c r="A285" s="17" t="s">
        <v>1564</v>
      </c>
      <c r="B285" s="27" t="n">
        <f aca="false">'PH - Tableau 1'!J285</f>
        <v>62</v>
      </c>
      <c r="C285" s="50" t="n">
        <f aca="false">(TOT!BR287*60)/TOT!AK287</f>
        <v>1.97181491413253</v>
      </c>
      <c r="D285" s="27" t="n">
        <f aca="false">VLOOKUP(C285,'DF - Tableau 2'!$A$3:$B$55,2)</f>
        <v>84</v>
      </c>
      <c r="E285" s="27" t="n">
        <f aca="false">IF(TOT!AK287&lt;400,IF(D285&gt;66,66,D285),D285)</f>
        <v>84</v>
      </c>
      <c r="F285" s="27" t="n">
        <f aca="false">IF(TOT!AK287&lt;200,IF(E285&gt;60,60,E285),E285)</f>
        <v>84</v>
      </c>
      <c r="G285" s="55" t="n">
        <f aca="false">(B285+F285)/2</f>
        <v>73</v>
      </c>
      <c r="H285" s="55" t="n">
        <f aca="false">IF(TOT!AN287&lt;13.4,IF(G285&gt;80,80,G285),G285)</f>
        <v>73</v>
      </c>
      <c r="I285" s="55" t="n">
        <f aca="false">IF(TOT!AN287&lt;11,IF(H285&gt;73,73,H285),H285)</f>
        <v>73</v>
      </c>
    </row>
    <row r="286" customFormat="false" ht="13" hidden="false" customHeight="true" outlineLevel="0" collapsed="false">
      <c r="A286" s="17" t="s">
        <v>1568</v>
      </c>
      <c r="B286" s="27" t="n">
        <f aca="false">'PH - Tableau 1'!J286</f>
        <v>60</v>
      </c>
      <c r="C286" s="50" t="n">
        <f aca="false">(TOT!BR288*60)/TOT!AK288</f>
        <v>0</v>
      </c>
      <c r="D286" s="27" t="n">
        <f aca="false">VLOOKUP(C286,'DF - Tableau 2'!$A$3:$B$55,2)</f>
        <v>47</v>
      </c>
      <c r="E286" s="27" t="n">
        <f aca="false">IF(TOT!AK288&lt;400,IF(D286&gt;66,66,D286),D286)</f>
        <v>47</v>
      </c>
      <c r="F286" s="27" t="n">
        <f aca="false">IF(TOT!AK288&lt;200,IF(E286&gt;60,60,E286),E286)</f>
        <v>47</v>
      </c>
      <c r="G286" s="55" t="n">
        <f aca="false">(B286+F286)/2</f>
        <v>53.5</v>
      </c>
      <c r="H286" s="55" t="n">
        <f aca="false">IF(TOT!AN288&lt;13.4,IF(G286&gt;80,80,G286),G286)</f>
        <v>53.5</v>
      </c>
      <c r="I286" s="55" t="n">
        <f aca="false">IF(TOT!AN288&lt;11,IF(H286&gt;73,73,H286),H286)</f>
        <v>53.5</v>
      </c>
    </row>
    <row r="287" customFormat="false" ht="13" hidden="false" customHeight="true" outlineLevel="0" collapsed="false">
      <c r="A287" s="17" t="s">
        <v>1572</v>
      </c>
      <c r="B287" s="27" t="n">
        <f aca="false">'PH - Tableau 1'!J287</f>
        <v>90</v>
      </c>
      <c r="C287" s="50" t="n">
        <f aca="false">(TOT!BR289*60)/TOT!AK289</f>
        <v>0.313190541645643</v>
      </c>
      <c r="D287" s="27" t="n">
        <f aca="false">VLOOKUP(C287,'DF - Tableau 2'!$A$3:$B$55,2)</f>
        <v>47</v>
      </c>
      <c r="E287" s="27" t="n">
        <f aca="false">IF(TOT!AK289&lt;400,IF(D287&gt;66,66,D287),D287)</f>
        <v>47</v>
      </c>
      <c r="F287" s="27" t="n">
        <f aca="false">IF(TOT!AK289&lt;200,IF(E287&gt;60,60,E287),E287)</f>
        <v>47</v>
      </c>
      <c r="G287" s="55" t="n">
        <f aca="false">(B287+F287)/2</f>
        <v>68.5</v>
      </c>
      <c r="H287" s="55" t="n">
        <f aca="false">IF(TOT!AN289&lt;13.4,IF(G287&gt;80,80,G287),G287)</f>
        <v>68.5</v>
      </c>
      <c r="I287" s="55" t="n">
        <f aca="false">IF(TOT!AN289&lt;11,IF(H287&gt;73,73,H287),H287)</f>
        <v>68.5</v>
      </c>
    </row>
    <row r="288" customFormat="false" ht="13" hidden="false" customHeight="true" outlineLevel="0" collapsed="false">
      <c r="A288" s="17" t="s">
        <v>1577</v>
      </c>
      <c r="B288" s="27" t="n">
        <f aca="false">'PH - Tableau 1'!J288</f>
        <v>83</v>
      </c>
      <c r="C288" s="50" t="n">
        <f aca="false">(TOT!BR290*60)/TOT!AK290</f>
        <v>1.10865883077555</v>
      </c>
      <c r="D288" s="27" t="n">
        <f aca="false">VLOOKUP(C288,'DF - Tableau 2'!$A$3:$B$55,2)</f>
        <v>64</v>
      </c>
      <c r="E288" s="27" t="n">
        <f aca="false">IF(TOT!AK290&lt;400,IF(D288&gt;66,66,D288),D288)</f>
        <v>64</v>
      </c>
      <c r="F288" s="27" t="n">
        <f aca="false">IF(TOT!AK290&lt;200,IF(E288&gt;60,60,E288),E288)</f>
        <v>64</v>
      </c>
      <c r="G288" s="55" t="n">
        <f aca="false">(B288+F288)/2</f>
        <v>73.5</v>
      </c>
      <c r="H288" s="55" t="n">
        <f aca="false">IF(TOT!AN290&lt;13.4,IF(G288&gt;80,80,G288),G288)</f>
        <v>73.5</v>
      </c>
      <c r="I288" s="55" t="n">
        <f aca="false">IF(TOT!AN290&lt;11,IF(H288&gt;73,73,H288),H288)</f>
        <v>73.5</v>
      </c>
    </row>
    <row r="289" customFormat="false" ht="13" hidden="false" customHeight="true" outlineLevel="0" collapsed="false">
      <c r="A289" s="17" t="s">
        <v>1581</v>
      </c>
      <c r="B289" s="27" t="n">
        <f aca="false">'PH - Tableau 1'!J289</f>
        <v>61</v>
      </c>
      <c r="C289" s="50" t="n">
        <f aca="false">(TOT!BR291*60)/TOT!AK291</f>
        <v>1.99939412299303</v>
      </c>
      <c r="D289" s="27" t="n">
        <f aca="false">VLOOKUP(C289,'DF - Tableau 2'!$A$3:$B$55,2)</f>
        <v>85</v>
      </c>
      <c r="E289" s="27" t="n">
        <f aca="false">IF(TOT!AK291&lt;400,IF(D289&gt;66,66,D289),D289)</f>
        <v>85</v>
      </c>
      <c r="F289" s="27" t="n">
        <f aca="false">IF(TOT!AK291&lt;200,IF(E289&gt;60,60,E289),E289)</f>
        <v>85</v>
      </c>
      <c r="G289" s="55" t="n">
        <f aca="false">(B289+F289)/2</f>
        <v>73</v>
      </c>
      <c r="H289" s="55" t="n">
        <f aca="false">IF(TOT!AN291&lt;13.4,IF(G289&gt;80,80,G289),G289)</f>
        <v>73</v>
      </c>
      <c r="I289" s="55" t="n">
        <f aca="false">IF(TOT!AN291&lt;11,IF(H289&gt;73,73,H289),H289)</f>
        <v>73</v>
      </c>
    </row>
    <row r="290" customFormat="false" ht="13" hidden="false" customHeight="true" outlineLevel="0" collapsed="false">
      <c r="A290" s="17" t="s">
        <v>1586</v>
      </c>
      <c r="B290" s="27" t="n">
        <f aca="false">'PH - Tableau 1'!J290</f>
        <v>90</v>
      </c>
      <c r="C290" s="50" t="n">
        <f aca="false">(TOT!BR292*60)/TOT!AK292</f>
        <v>1.5598744491297</v>
      </c>
      <c r="D290" s="27" t="n">
        <f aca="false">VLOOKUP(C290,'DF - Tableau 2'!$A$3:$B$55,2)</f>
        <v>75</v>
      </c>
      <c r="E290" s="27" t="n">
        <f aca="false">IF(TOT!AK292&lt;400,IF(D290&gt;66,66,D290),D290)</f>
        <v>75</v>
      </c>
      <c r="F290" s="27" t="n">
        <f aca="false">IF(TOT!AK292&lt;200,IF(E290&gt;60,60,E290),E290)</f>
        <v>75</v>
      </c>
      <c r="G290" s="55" t="n">
        <f aca="false">(B290+F290)/2</f>
        <v>82.5</v>
      </c>
      <c r="H290" s="55" t="n">
        <f aca="false">IF(TOT!AN292&lt;13.4,IF(G290&gt;80,80,G290),G290)</f>
        <v>82.5</v>
      </c>
      <c r="I290" s="55" t="n">
        <f aca="false">IF(TOT!AN292&lt;11,IF(H290&gt;73,73,H290),H290)</f>
        <v>82.5</v>
      </c>
    </row>
    <row r="291" customFormat="false" ht="13" hidden="false" customHeight="true" outlineLevel="0" collapsed="false">
      <c r="A291" s="17" t="s">
        <v>1590</v>
      </c>
      <c r="B291" s="27" t="n">
        <f aca="false">'PH - Tableau 1'!J291</f>
        <v>80</v>
      </c>
      <c r="C291" s="50" t="n">
        <f aca="false">(TOT!BR293*60)/TOT!AK293</f>
        <v>1.73815334375052</v>
      </c>
      <c r="D291" s="27" t="n">
        <f aca="false">VLOOKUP(C291,'DF - Tableau 2'!$A$3:$B$55,2)</f>
        <v>79</v>
      </c>
      <c r="E291" s="27" t="n">
        <f aca="false">IF(TOT!AK293&lt;400,IF(D291&gt;66,66,D291),D291)</f>
        <v>79</v>
      </c>
      <c r="F291" s="27" t="n">
        <f aca="false">IF(TOT!AK293&lt;200,IF(E291&gt;60,60,E291),E291)</f>
        <v>79</v>
      </c>
      <c r="G291" s="55" t="n">
        <f aca="false">(B291+F291)/2</f>
        <v>79.5</v>
      </c>
      <c r="H291" s="55" t="n">
        <f aca="false">IF(TOT!AN293&lt;13.4,IF(G291&gt;80,80,G291),G291)</f>
        <v>79.5</v>
      </c>
      <c r="I291" s="55" t="n">
        <f aca="false">IF(TOT!AN293&lt;11,IF(H291&gt;73,73,H291),H291)</f>
        <v>79.5</v>
      </c>
    </row>
    <row r="292" customFormat="false" ht="13" hidden="false" customHeight="true" outlineLevel="0" collapsed="false">
      <c r="A292" s="17" t="s">
        <v>1594</v>
      </c>
      <c r="B292" s="27" t="n">
        <f aca="false">'PH - Tableau 1'!J292</f>
        <v>83</v>
      </c>
      <c r="C292" s="50" t="n">
        <f aca="false">(TOT!BR294*60)/TOT!AK294</f>
        <v>0.645423063494921</v>
      </c>
      <c r="D292" s="27" t="n">
        <f aca="false">VLOOKUP(C292,'DF - Tableau 2'!$A$3:$B$55,2)</f>
        <v>52</v>
      </c>
      <c r="E292" s="27" t="n">
        <f aca="false">IF(TOT!AK294&lt;400,IF(D292&gt;66,66,D292),D292)</f>
        <v>52</v>
      </c>
      <c r="F292" s="27" t="n">
        <f aca="false">IF(TOT!AK294&lt;200,IF(E292&gt;60,60,E292),E292)</f>
        <v>52</v>
      </c>
      <c r="G292" s="55" t="n">
        <f aca="false">(B292+F292)/2</f>
        <v>67.5</v>
      </c>
      <c r="H292" s="55" t="n">
        <f aca="false">IF(TOT!AN294&lt;13.4,IF(G292&gt;80,80,G292),G292)</f>
        <v>67.5</v>
      </c>
      <c r="I292" s="55" t="n">
        <f aca="false">IF(TOT!AN294&lt;11,IF(H292&gt;73,73,H292),H292)</f>
        <v>67.5</v>
      </c>
    </row>
    <row r="293" customFormat="false" ht="13" hidden="false" customHeight="true" outlineLevel="0" collapsed="false">
      <c r="A293" s="17" t="s">
        <v>1598</v>
      </c>
      <c r="B293" s="27" t="n">
        <f aca="false">'PH - Tableau 1'!J293</f>
        <v>66</v>
      </c>
      <c r="C293" s="50" t="n">
        <f aca="false">(TOT!BR295*60)/TOT!AK295</f>
        <v>0.894498832182089</v>
      </c>
      <c r="D293" s="27" t="n">
        <f aca="false">VLOOKUP(C293,'DF - Tableau 2'!$A$3:$B$55,2)</f>
        <v>58</v>
      </c>
      <c r="E293" s="27" t="n">
        <f aca="false">IF(TOT!AK295&lt;400,IF(D293&gt;66,66,D293),D293)</f>
        <v>58</v>
      </c>
      <c r="F293" s="27" t="n">
        <f aca="false">IF(TOT!AK295&lt;200,IF(E293&gt;60,60,E293),E293)</f>
        <v>58</v>
      </c>
      <c r="G293" s="55" t="n">
        <f aca="false">(B293+F293)/2</f>
        <v>62</v>
      </c>
      <c r="H293" s="55" t="n">
        <f aca="false">IF(TOT!AN295&lt;13.4,IF(G293&gt;80,80,G293),G293)</f>
        <v>62</v>
      </c>
      <c r="I293" s="55" t="n">
        <f aca="false">IF(TOT!AN295&lt;11,IF(H293&gt;73,73,H293),H293)</f>
        <v>62</v>
      </c>
    </row>
    <row r="294" customFormat="false" ht="13" hidden="false" customHeight="true" outlineLevel="0" collapsed="false">
      <c r="A294" s="17" t="s">
        <v>1602</v>
      </c>
      <c r="B294" s="27" t="n">
        <f aca="false">'PH - Tableau 1'!J294</f>
        <v>63</v>
      </c>
      <c r="C294" s="50" t="n">
        <f aca="false">(TOT!BR296*60)/TOT!AK296</f>
        <v>1.79479509422674</v>
      </c>
      <c r="D294" s="27" t="n">
        <f aca="false">VLOOKUP(C294,'DF - Tableau 2'!$A$3:$B$55,2)</f>
        <v>81</v>
      </c>
      <c r="E294" s="27" t="n">
        <f aca="false">IF(TOT!AK296&lt;400,IF(D294&gt;66,66,D294),D294)</f>
        <v>81</v>
      </c>
      <c r="F294" s="27" t="n">
        <f aca="false">IF(TOT!AK296&lt;200,IF(E294&gt;60,60,E294),E294)</f>
        <v>81</v>
      </c>
      <c r="G294" s="55" t="n">
        <f aca="false">(B294+F294)/2</f>
        <v>72</v>
      </c>
      <c r="H294" s="55" t="n">
        <f aca="false">IF(TOT!AN296&lt;13.4,IF(G294&gt;80,80,G294),G294)</f>
        <v>72</v>
      </c>
      <c r="I294" s="55" t="n">
        <f aca="false">IF(TOT!AN296&lt;11,IF(H294&gt;73,73,H294),H294)</f>
        <v>72</v>
      </c>
    </row>
    <row r="295" customFormat="false" ht="13" hidden="false" customHeight="true" outlineLevel="0" collapsed="false">
      <c r="A295" s="17" t="s">
        <v>1607</v>
      </c>
      <c r="B295" s="27" t="n">
        <f aca="false">'PH - Tableau 1'!J295</f>
        <v>53</v>
      </c>
      <c r="C295" s="50" t="n">
        <f aca="false">(TOT!BR297*60)/TOT!AK297</f>
        <v>1.57176069943351</v>
      </c>
      <c r="D295" s="27" t="n">
        <f aca="false">VLOOKUP(C295,'DF - Tableau 2'!$A$3:$B$55,2)</f>
        <v>75</v>
      </c>
      <c r="E295" s="27" t="n">
        <f aca="false">IF(TOT!AK297&lt;400,IF(D295&gt;66,66,D295),D295)</f>
        <v>75</v>
      </c>
      <c r="F295" s="27" t="n">
        <f aca="false">IF(TOT!AK297&lt;200,IF(E295&gt;60,60,E295),E295)</f>
        <v>75</v>
      </c>
      <c r="G295" s="55" t="n">
        <f aca="false">(B295+F295)/2</f>
        <v>64</v>
      </c>
      <c r="H295" s="55" t="n">
        <f aca="false">IF(TOT!AN297&lt;13.4,IF(G295&gt;80,80,G295),G295)</f>
        <v>64</v>
      </c>
      <c r="I295" s="55" t="n">
        <f aca="false">IF(TOT!AN297&lt;11,IF(H295&gt;73,73,H295),H295)</f>
        <v>64</v>
      </c>
    </row>
    <row r="296" customFormat="false" ht="13" hidden="false" customHeight="true" outlineLevel="0" collapsed="false">
      <c r="A296" s="17" t="s">
        <v>1614</v>
      </c>
      <c r="B296" s="27" t="n">
        <f aca="false">'PH - Tableau 1'!J296</f>
        <v>54</v>
      </c>
      <c r="C296" s="50" t="n">
        <f aca="false">(TOT!BR298*60)/TOT!AK298</f>
        <v>1.99462799465204</v>
      </c>
      <c r="D296" s="27" t="n">
        <f aca="false">VLOOKUP(C296,'DF - Tableau 2'!$A$3:$B$55,2)</f>
        <v>85</v>
      </c>
      <c r="E296" s="27" t="n">
        <f aca="false">IF(TOT!AK298&lt;400,IF(D296&gt;66,66,D296),D296)</f>
        <v>85</v>
      </c>
      <c r="F296" s="27" t="n">
        <f aca="false">IF(TOT!AK298&lt;200,IF(E296&gt;60,60,E296),E296)</f>
        <v>85</v>
      </c>
      <c r="G296" s="55" t="n">
        <f aca="false">(B296+F296)/2</f>
        <v>69.5</v>
      </c>
      <c r="H296" s="55" t="n">
        <f aca="false">IF(TOT!AN298&lt;13.4,IF(G296&gt;80,80,G296),G296)</f>
        <v>69.5</v>
      </c>
      <c r="I296" s="55" t="n">
        <f aca="false">IF(TOT!AN298&lt;11,IF(H296&gt;73,73,H296),H296)</f>
        <v>69.5</v>
      </c>
    </row>
    <row r="297" customFormat="false" ht="13" hidden="false" customHeight="true" outlineLevel="0" collapsed="false">
      <c r="A297" s="17" t="s">
        <v>1619</v>
      </c>
      <c r="B297" s="27" t="n">
        <f aca="false">'PH - Tableau 1'!J297</f>
        <v>52</v>
      </c>
      <c r="C297" s="50" t="n">
        <f aca="false">(TOT!BR299*60)/TOT!AK299</f>
        <v>3.03804305019515</v>
      </c>
      <c r="D297" s="27" t="n">
        <f aca="false">VLOOKUP(C297,'DF - Tableau 2'!$A$3:$B$55,2)</f>
        <v>96</v>
      </c>
      <c r="E297" s="27" t="n">
        <f aca="false">IF(TOT!AK299&lt;400,IF(D297&gt;66,66,D297),D297)</f>
        <v>96</v>
      </c>
      <c r="F297" s="27" t="n">
        <f aca="false">IF(TOT!AK299&lt;200,IF(E297&gt;60,60,E297),E297)</f>
        <v>96</v>
      </c>
      <c r="G297" s="55" t="n">
        <f aca="false">(B297+F297)/2</f>
        <v>74</v>
      </c>
      <c r="H297" s="55" t="n">
        <f aca="false">IF(TOT!AN299&lt;13.4,IF(G297&gt;80,80,G297),G297)</f>
        <v>74</v>
      </c>
      <c r="I297" s="55" t="n">
        <f aca="false">IF(TOT!AN299&lt;11,IF(H297&gt;73,73,H297),H297)</f>
        <v>74</v>
      </c>
    </row>
    <row r="298" customFormat="false" ht="13" hidden="false" customHeight="true" outlineLevel="0" collapsed="false">
      <c r="A298" s="17" t="s">
        <v>1623</v>
      </c>
      <c r="B298" s="27" t="n">
        <f aca="false">'PH - Tableau 1'!J298</f>
        <v>50</v>
      </c>
      <c r="C298" s="50" t="n">
        <f aca="false">(TOT!BR300*60)/TOT!AK300</f>
        <v>1.77642203481073</v>
      </c>
      <c r="D298" s="27" t="n">
        <f aca="false">VLOOKUP(C298,'DF - Tableau 2'!$A$3:$B$55,2)</f>
        <v>80</v>
      </c>
      <c r="E298" s="27" t="n">
        <f aca="false">IF(TOT!AK300&lt;400,IF(D298&gt;66,66,D298),D298)</f>
        <v>80</v>
      </c>
      <c r="F298" s="27" t="n">
        <f aca="false">IF(TOT!AK300&lt;200,IF(E298&gt;60,60,E298),E298)</f>
        <v>80</v>
      </c>
      <c r="G298" s="55" t="n">
        <f aca="false">(B298+F298)/2</f>
        <v>65</v>
      </c>
      <c r="H298" s="55" t="n">
        <f aca="false">IF(TOT!AN300&lt;13.4,IF(G298&gt;80,80,G298),G298)</f>
        <v>65</v>
      </c>
      <c r="I298" s="55" t="n">
        <f aca="false">IF(TOT!AN300&lt;11,IF(H298&gt;73,73,H298),H298)</f>
        <v>65</v>
      </c>
    </row>
    <row r="299" customFormat="false" ht="13" hidden="false" customHeight="true" outlineLevel="0" collapsed="false">
      <c r="A299" s="17" t="s">
        <v>1628</v>
      </c>
      <c r="B299" s="27" t="n">
        <f aca="false">'PH - Tableau 1'!J299</f>
        <v>60</v>
      </c>
      <c r="C299" s="50" t="n">
        <f aca="false">(TOT!BR301*60)/TOT!AK301</f>
        <v>1.4576865973816</v>
      </c>
      <c r="D299" s="27" t="n">
        <f aca="false">VLOOKUP(C299,'DF - Tableau 2'!$A$3:$B$55,2)</f>
        <v>72</v>
      </c>
      <c r="E299" s="27" t="n">
        <f aca="false">IF(TOT!AK301&lt;400,IF(D299&gt;66,66,D299),D299)</f>
        <v>66</v>
      </c>
      <c r="F299" s="27" t="n">
        <f aca="false">IF(TOT!AK301&lt;200,IF(E299&gt;60,60,E299),E299)</f>
        <v>60</v>
      </c>
      <c r="G299" s="55" t="n">
        <f aca="false">(B299+F299)/2</f>
        <v>60</v>
      </c>
      <c r="H299" s="55" t="n">
        <f aca="false">IF(TOT!AN301&lt;13.4,IF(G299&gt;80,80,G299),G299)</f>
        <v>60</v>
      </c>
      <c r="I299" s="55" t="n">
        <f aca="false">IF(TOT!AN301&lt;11,IF(H299&gt;73,73,H299),H299)</f>
        <v>60</v>
      </c>
    </row>
    <row r="300" customFormat="false" ht="13" hidden="false" customHeight="true" outlineLevel="0" collapsed="false">
      <c r="A300" s="17" t="s">
        <v>1631</v>
      </c>
      <c r="B300" s="27" t="n">
        <f aca="false">'PH - Tableau 1'!J300</f>
        <v>66</v>
      </c>
      <c r="C300" s="50" t="n">
        <f aca="false">(TOT!BR302*60)/TOT!AK302</f>
        <v>2.68056589724497</v>
      </c>
      <c r="D300" s="27" t="n">
        <f aca="false">VLOOKUP(C300,'DF - Tableau 2'!$A$3:$B$55,2)</f>
        <v>94</v>
      </c>
      <c r="E300" s="27" t="n">
        <f aca="false">IF(TOT!AK302&lt;400,IF(D300&gt;66,66,D300),D300)</f>
        <v>66</v>
      </c>
      <c r="F300" s="27" t="n">
        <f aca="false">IF(TOT!AK302&lt;200,IF(E300&gt;60,60,E300),E300)</f>
        <v>66</v>
      </c>
      <c r="G300" s="55" t="n">
        <f aca="false">(B300+F300)/2</f>
        <v>66</v>
      </c>
      <c r="H300" s="55" t="n">
        <f aca="false">IF(TOT!AN302&lt;13.4,IF(G300&gt;80,80,G300),G300)</f>
        <v>66</v>
      </c>
      <c r="I300" s="55" t="n">
        <f aca="false">IF(TOT!AN302&lt;11,IF(H300&gt;73,73,H300),H300)</f>
        <v>66</v>
      </c>
    </row>
    <row r="301" customFormat="false" ht="13" hidden="false" customHeight="true" outlineLevel="0" collapsed="false">
      <c r="A301" s="17" t="s">
        <v>1636</v>
      </c>
      <c r="B301" s="27" t="n">
        <f aca="false">'PH - Tableau 1'!J301</f>
        <v>47</v>
      </c>
      <c r="C301" s="50" t="n">
        <f aca="false">(TOT!BR303*60)/TOT!AK303</f>
        <v>0.489862566335569</v>
      </c>
      <c r="D301" s="27" t="n">
        <f aca="false">VLOOKUP(C301,'DF - Tableau 2'!$A$3:$B$55,2)</f>
        <v>50</v>
      </c>
      <c r="E301" s="27" t="n">
        <f aca="false">IF(TOT!AK303&lt;400,IF(D301&gt;66,66,D301),D301)</f>
        <v>50</v>
      </c>
      <c r="F301" s="27" t="n">
        <f aca="false">IF(TOT!AK303&lt;200,IF(E301&gt;60,60,E301),E301)</f>
        <v>50</v>
      </c>
      <c r="G301" s="55" t="n">
        <f aca="false">(B301+F301)/2</f>
        <v>48.5</v>
      </c>
      <c r="H301" s="55" t="n">
        <f aca="false">IF(TOT!AN303&lt;13.4,IF(G301&gt;80,80,G301),G301)</f>
        <v>48.5</v>
      </c>
      <c r="I301" s="55" t="n">
        <f aca="false">IF(TOT!AN303&lt;11,IF(H301&gt;73,73,H301),H301)</f>
        <v>48.5</v>
      </c>
    </row>
    <row r="302" customFormat="false" ht="13" hidden="false" customHeight="true" outlineLevel="0" collapsed="false">
      <c r="A302" s="17" t="s">
        <v>1640</v>
      </c>
      <c r="B302" s="27" t="n">
        <f aca="false">'PH - Tableau 1'!J302</f>
        <v>61</v>
      </c>
      <c r="C302" s="50" t="n">
        <f aca="false">(TOT!BR304*60)/TOT!AK304</f>
        <v>2.51117501352383</v>
      </c>
      <c r="D302" s="27" t="n">
        <f aca="false">VLOOKUP(C302,'DF - Tableau 2'!$A$3:$B$55,2)</f>
        <v>92</v>
      </c>
      <c r="E302" s="27" t="n">
        <f aca="false">IF(TOT!AK304&lt;400,IF(D302&gt;66,66,D302),D302)</f>
        <v>92</v>
      </c>
      <c r="F302" s="27" t="n">
        <f aca="false">IF(TOT!AK304&lt;200,IF(E302&gt;60,60,E302),E302)</f>
        <v>92</v>
      </c>
      <c r="G302" s="55" t="n">
        <f aca="false">(B302+F302)/2</f>
        <v>76.5</v>
      </c>
      <c r="H302" s="55" t="n">
        <f aca="false">IF(TOT!AN304&lt;13.4,IF(G302&gt;80,80,G302),G302)</f>
        <v>76.5</v>
      </c>
      <c r="I302" s="55" t="n">
        <f aca="false">IF(TOT!AN304&lt;11,IF(H302&gt;73,73,H302),H302)</f>
        <v>76.5</v>
      </c>
    </row>
    <row r="303" customFormat="false" ht="13" hidden="false" customHeight="true" outlineLevel="0" collapsed="false">
      <c r="A303" s="17" t="s">
        <v>1644</v>
      </c>
      <c r="B303" s="27" t="n">
        <f aca="false">'PH - Tableau 1'!J303</f>
        <v>96</v>
      </c>
      <c r="C303" s="50" t="n">
        <f aca="false">(TOT!BR305*60)/TOT!AK305</f>
        <v>0.569022746540617</v>
      </c>
      <c r="D303" s="27" t="n">
        <f aca="false">VLOOKUP(C303,'DF - Tableau 2'!$A$3:$B$55,2)</f>
        <v>51</v>
      </c>
      <c r="E303" s="27" t="n">
        <f aca="false">IF(TOT!AK305&lt;400,IF(D303&gt;66,66,D303),D303)</f>
        <v>51</v>
      </c>
      <c r="F303" s="27" t="n">
        <f aca="false">IF(TOT!AK305&lt;200,IF(E303&gt;60,60,E303),E303)</f>
        <v>51</v>
      </c>
      <c r="G303" s="55" t="n">
        <f aca="false">(B303+F303)/2</f>
        <v>73.5</v>
      </c>
      <c r="H303" s="55" t="n">
        <f aca="false">IF(TOT!AN305&lt;13.4,IF(G303&gt;80,80,G303),G303)</f>
        <v>73.5</v>
      </c>
      <c r="I303" s="55" t="n">
        <f aca="false">IF(TOT!AN305&lt;11,IF(H303&gt;73,73,H303),H303)</f>
        <v>73.5</v>
      </c>
    </row>
    <row r="304" customFormat="false" ht="13" hidden="false" customHeight="true" outlineLevel="0" collapsed="false">
      <c r="A304" s="17" t="s">
        <v>1648</v>
      </c>
      <c r="B304" s="27" t="n">
        <f aca="false">'PH - Tableau 1'!J304</f>
        <v>60</v>
      </c>
      <c r="C304" s="50" t="n">
        <f aca="false">(TOT!BR306*60)/TOT!AK306</f>
        <v>2.08695652173913</v>
      </c>
      <c r="D304" s="27" t="n">
        <f aca="false">VLOOKUP(C304,'DF - Tableau 2'!$A$3:$B$55,2)</f>
        <v>86</v>
      </c>
      <c r="E304" s="27" t="n">
        <f aca="false">IF(TOT!AK306&lt;400,IF(D304&gt;66,66,D304),D304)</f>
        <v>66</v>
      </c>
      <c r="F304" s="27" t="n">
        <f aca="false">IF(TOT!AK306&lt;200,IF(E304&gt;60,60,E304),E304)</f>
        <v>60</v>
      </c>
      <c r="G304" s="55" t="n">
        <f aca="false">(B304+F304)/2</f>
        <v>60</v>
      </c>
      <c r="H304" s="55" t="n">
        <f aca="false">IF(TOT!AN306&lt;13.4,IF(G304&gt;80,80,G304),G304)</f>
        <v>60</v>
      </c>
      <c r="I304" s="55" t="n">
        <f aca="false">IF(TOT!AN306&lt;11,IF(H304&gt;73,73,H304),H304)</f>
        <v>60</v>
      </c>
    </row>
    <row r="305" customFormat="false" ht="13" hidden="false" customHeight="true" outlineLevel="0" collapsed="false">
      <c r="A305" s="17" t="s">
        <v>1653</v>
      </c>
      <c r="B305" s="27" t="n">
        <f aca="false">'PH - Tableau 1'!J305</f>
        <v>62</v>
      </c>
      <c r="C305" s="50" t="n">
        <f aca="false">(TOT!BR307*60)/TOT!AK307</f>
        <v>1.48514851485149</v>
      </c>
      <c r="D305" s="27" t="n">
        <f aca="false">VLOOKUP(C305,'DF - Tableau 2'!$A$3:$B$55,2)</f>
        <v>73</v>
      </c>
      <c r="E305" s="27" t="n">
        <f aca="false">IF(TOT!AK307&lt;400,IF(D305&gt;66,66,D305),D305)</f>
        <v>73</v>
      </c>
      <c r="F305" s="27" t="n">
        <f aca="false">IF(TOT!AK307&lt;200,IF(E305&gt;60,60,E305),E305)</f>
        <v>73</v>
      </c>
      <c r="G305" s="55" t="n">
        <f aca="false">(B305+F305)/2</f>
        <v>67.5</v>
      </c>
      <c r="H305" s="55" t="n">
        <f aca="false">IF(TOT!AN307&lt;13.4,IF(G305&gt;80,80,G305),G305)</f>
        <v>67.5</v>
      </c>
      <c r="I305" s="55" t="n">
        <f aca="false">IF(TOT!AN307&lt;11,IF(H305&gt;73,73,H305),H305)</f>
        <v>67.5</v>
      </c>
    </row>
    <row r="306" customFormat="false" ht="13" hidden="false" customHeight="true" outlineLevel="0" collapsed="false">
      <c r="A306" s="17" t="s">
        <v>1659</v>
      </c>
      <c r="B306" s="27" t="n">
        <f aca="false">'PH - Tableau 1'!J306</f>
        <v>73</v>
      </c>
      <c r="C306" s="50" t="n">
        <f aca="false">(TOT!BR308*60)/TOT!AK308</f>
        <v>1.39157325086977</v>
      </c>
      <c r="D306" s="27" t="n">
        <f aca="false">VLOOKUP(C306,'DF - Tableau 2'!$A$3:$B$55,2)</f>
        <v>71</v>
      </c>
      <c r="E306" s="27" t="n">
        <f aca="false">IF(TOT!AK308&lt;400,IF(D306&gt;66,66,D306),D306)</f>
        <v>71</v>
      </c>
      <c r="F306" s="27" t="n">
        <f aca="false">IF(TOT!AK308&lt;200,IF(E306&gt;60,60,E306),E306)</f>
        <v>71</v>
      </c>
      <c r="G306" s="55" t="n">
        <f aca="false">(B306+F306)/2</f>
        <v>72</v>
      </c>
      <c r="H306" s="55" t="n">
        <f aca="false">IF(TOT!AN308&lt;13.4,IF(G306&gt;80,80,G306),G306)</f>
        <v>72</v>
      </c>
      <c r="I306" s="55" t="n">
        <f aca="false">IF(TOT!AN308&lt;11,IF(H306&gt;73,73,H306),H306)</f>
        <v>72</v>
      </c>
    </row>
    <row r="307" customFormat="false" ht="13" hidden="false" customHeight="true" outlineLevel="0" collapsed="false">
      <c r="A307" s="17" t="s">
        <v>1663</v>
      </c>
      <c r="B307" s="27" t="n">
        <f aca="false">'PH - Tableau 1'!J307</f>
        <v>47</v>
      </c>
      <c r="C307" s="50" t="n">
        <f aca="false">(TOT!BR309*60)/TOT!AK309</f>
        <v>0.835169933882399</v>
      </c>
      <c r="D307" s="27" t="n">
        <f aca="false">VLOOKUP(C307,'DF - Tableau 2'!$A$3:$B$55,2)</f>
        <v>57</v>
      </c>
      <c r="E307" s="27" t="n">
        <f aca="false">IF(TOT!AK309&lt;400,IF(D307&gt;66,66,D307),D307)</f>
        <v>57</v>
      </c>
      <c r="F307" s="27" t="n">
        <f aca="false">IF(TOT!AK309&lt;200,IF(E307&gt;60,60,E307),E307)</f>
        <v>57</v>
      </c>
      <c r="G307" s="55" t="n">
        <f aca="false">(B307+F307)/2</f>
        <v>52</v>
      </c>
      <c r="H307" s="55" t="n">
        <f aca="false">IF(TOT!AN309&lt;13.4,IF(G307&gt;80,80,G307),G307)</f>
        <v>52</v>
      </c>
      <c r="I307" s="55" t="n">
        <f aca="false">IF(TOT!AN309&lt;11,IF(H307&gt;73,73,H307),H307)</f>
        <v>52</v>
      </c>
    </row>
    <row r="308" customFormat="false" ht="13" hidden="false" customHeight="true" outlineLevel="0" collapsed="false">
      <c r="A308" s="17" t="s">
        <v>1668</v>
      </c>
      <c r="B308" s="27" t="n">
        <f aca="false">'PH - Tableau 1'!J308</f>
        <v>60</v>
      </c>
      <c r="C308" s="50" t="n">
        <f aca="false">(TOT!BR310*60)/TOT!AK310</f>
        <v>1.63740562175927</v>
      </c>
      <c r="D308" s="27" t="n">
        <f aca="false">VLOOKUP(C308,'DF - Tableau 2'!$A$3:$B$55,2)</f>
        <v>77</v>
      </c>
      <c r="E308" s="27" t="n">
        <f aca="false">IF(TOT!AK310&lt;400,IF(D308&gt;66,66,D308),D308)</f>
        <v>66</v>
      </c>
      <c r="F308" s="27" t="n">
        <f aca="false">IF(TOT!AK310&lt;200,IF(E308&gt;60,60,E308),E308)</f>
        <v>60</v>
      </c>
      <c r="G308" s="55" t="n">
        <f aca="false">(B308+F308)/2</f>
        <v>60</v>
      </c>
      <c r="H308" s="55" t="n">
        <f aca="false">IF(TOT!AN310&lt;13.4,IF(G308&gt;80,80,G308),G308)</f>
        <v>60</v>
      </c>
      <c r="I308" s="55" t="n">
        <f aca="false">IF(TOT!AN310&lt;11,IF(H308&gt;73,73,H308),H308)</f>
        <v>60</v>
      </c>
    </row>
    <row r="309" customFormat="false" ht="13" hidden="false" customHeight="true" outlineLevel="0" collapsed="false">
      <c r="A309" s="17" t="s">
        <v>1673</v>
      </c>
      <c r="B309" s="27" t="n">
        <f aca="false">'PH - Tableau 1'!J309</f>
        <v>60</v>
      </c>
      <c r="C309" s="50" t="n">
        <f aca="false">(TOT!BR311*60)/TOT!AK311</f>
        <v>2.28765092141496</v>
      </c>
      <c r="D309" s="27" t="n">
        <f aca="false">VLOOKUP(C309,'DF - Tableau 2'!$A$3:$B$55,2)</f>
        <v>89</v>
      </c>
      <c r="E309" s="27" t="n">
        <f aca="false">IF(TOT!AK311&lt;400,IF(D309&gt;66,66,D309),D309)</f>
        <v>66</v>
      </c>
      <c r="F309" s="27" t="n">
        <f aca="false">IF(TOT!AK311&lt;200,IF(E309&gt;60,60,E309),E309)</f>
        <v>60</v>
      </c>
      <c r="G309" s="55" t="n">
        <f aca="false">(B309+F309)/2</f>
        <v>60</v>
      </c>
      <c r="H309" s="55" t="n">
        <f aca="false">IF(TOT!AN311&lt;13.4,IF(G309&gt;80,80,G309),G309)</f>
        <v>60</v>
      </c>
      <c r="I309" s="55" t="n">
        <f aca="false">IF(TOT!AN311&lt;11,IF(H309&gt;73,73,H309),H309)</f>
        <v>60</v>
      </c>
    </row>
    <row r="310" customFormat="false" ht="13" hidden="false" customHeight="true" outlineLevel="0" collapsed="false">
      <c r="A310" s="17" t="s">
        <v>1677</v>
      </c>
      <c r="B310" s="27" t="n">
        <f aca="false">'PH - Tableau 1'!J310</f>
        <v>90</v>
      </c>
      <c r="C310" s="50" t="n">
        <f aca="false">(TOT!BR312*60)/TOT!AK312</f>
        <v>0.916496945010183</v>
      </c>
      <c r="D310" s="27" t="n">
        <f aca="false">VLOOKUP(C310,'DF - Tableau 2'!$A$3:$B$55,2)</f>
        <v>59</v>
      </c>
      <c r="E310" s="27" t="n">
        <f aca="false">IF(TOT!AK312&lt;400,IF(D310&gt;66,66,D310),D310)</f>
        <v>59</v>
      </c>
      <c r="F310" s="27" t="n">
        <f aca="false">IF(TOT!AK312&lt;200,IF(E310&gt;60,60,E310),E310)</f>
        <v>59</v>
      </c>
      <c r="G310" s="55" t="n">
        <f aca="false">(B310+F310)/2</f>
        <v>74.5</v>
      </c>
      <c r="H310" s="55" t="n">
        <f aca="false">IF(TOT!AN312&lt;13.4,IF(G310&gt;80,80,G310),G310)</f>
        <v>74.5</v>
      </c>
      <c r="I310" s="55" t="n">
        <f aca="false">IF(TOT!AN312&lt;11,IF(H310&gt;73,73,H310),H310)</f>
        <v>74.5</v>
      </c>
    </row>
    <row r="311" customFormat="false" ht="13" hidden="false" customHeight="true" outlineLevel="0" collapsed="false">
      <c r="A311" s="17" t="s">
        <v>1682</v>
      </c>
      <c r="B311" s="27" t="n">
        <f aca="false">'PH - Tableau 1'!J311</f>
        <v>93</v>
      </c>
      <c r="C311" s="50" t="n">
        <f aca="false">(TOT!BR313*60)/TOT!AK313</f>
        <v>1.13842991540833</v>
      </c>
      <c r="D311" s="27" t="n">
        <f aca="false">VLOOKUP(C311,'DF - Tableau 2'!$A$3:$B$55,2)</f>
        <v>64</v>
      </c>
      <c r="E311" s="27" t="n">
        <f aca="false">IF(TOT!AK313&lt;400,IF(D311&gt;66,66,D311),D311)</f>
        <v>64</v>
      </c>
      <c r="F311" s="27" t="n">
        <f aca="false">IF(TOT!AK313&lt;200,IF(E311&gt;60,60,E311),E311)</f>
        <v>64</v>
      </c>
      <c r="G311" s="55" t="n">
        <f aca="false">(B311+F311)/2</f>
        <v>78.5</v>
      </c>
      <c r="H311" s="55" t="n">
        <f aca="false">IF(TOT!AN313&lt;13.4,IF(G311&gt;80,80,G311),G311)</f>
        <v>78.5</v>
      </c>
      <c r="I311" s="55" t="n">
        <f aca="false">IF(TOT!AN313&lt;11,IF(H311&gt;73,73,H311),H311)</f>
        <v>73</v>
      </c>
    </row>
    <row r="312" customFormat="false" ht="13" hidden="false" customHeight="true" outlineLevel="0" collapsed="false">
      <c r="A312" s="17" t="s">
        <v>1686</v>
      </c>
      <c r="B312" s="27" t="n">
        <f aca="false">'PH - Tableau 1'!J312</f>
        <v>60</v>
      </c>
      <c r="C312" s="50" t="n">
        <f aca="false">(TOT!BR314*60)/TOT!AK314</f>
        <v>0.756540926762619</v>
      </c>
      <c r="D312" s="27" t="n">
        <f aca="false">VLOOKUP(C312,'DF - Tableau 2'!$A$3:$B$55,2)</f>
        <v>55</v>
      </c>
      <c r="E312" s="27" t="n">
        <f aca="false">IF(TOT!AK314&lt;400,IF(D312&gt;66,66,D312),D312)</f>
        <v>55</v>
      </c>
      <c r="F312" s="27" t="n">
        <f aca="false">IF(TOT!AK314&lt;200,IF(E312&gt;60,60,E312),E312)</f>
        <v>55</v>
      </c>
      <c r="G312" s="55" t="n">
        <f aca="false">(B312+F312)/2</f>
        <v>57.5</v>
      </c>
      <c r="H312" s="55" t="n">
        <f aca="false">IF(TOT!AN314&lt;13.4,IF(G312&gt;80,80,G312),G312)</f>
        <v>57.5</v>
      </c>
      <c r="I312" s="55" t="n">
        <f aca="false">IF(TOT!AN314&lt;11,IF(H312&gt;73,73,H312),H312)</f>
        <v>57.5</v>
      </c>
    </row>
    <row r="313" customFormat="false" ht="13" hidden="false" customHeight="true" outlineLevel="0" collapsed="false">
      <c r="A313" s="17" t="s">
        <v>1690</v>
      </c>
      <c r="B313" s="27" t="n">
        <f aca="false">'PH - Tableau 1'!J313</f>
        <v>66</v>
      </c>
      <c r="C313" s="50" t="n">
        <f aca="false">(TOT!BR315*60)/TOT!AK315</f>
        <v>1.10592283116243</v>
      </c>
      <c r="D313" s="27" t="n">
        <f aca="false">VLOOKUP(C313,'DF - Tableau 2'!$A$3:$B$55,2)</f>
        <v>64</v>
      </c>
      <c r="E313" s="27" t="n">
        <f aca="false">IF(TOT!AK315&lt;400,IF(D313&gt;66,66,D313),D313)</f>
        <v>64</v>
      </c>
      <c r="F313" s="27" t="n">
        <f aca="false">IF(TOT!AK315&lt;200,IF(E313&gt;60,60,E313),E313)</f>
        <v>64</v>
      </c>
      <c r="G313" s="55" t="n">
        <f aca="false">(B313+F313)/2</f>
        <v>65</v>
      </c>
      <c r="H313" s="55" t="n">
        <f aca="false">IF(TOT!AN315&lt;13.4,IF(G313&gt;80,80,G313),G313)</f>
        <v>65</v>
      </c>
      <c r="I313" s="55" t="n">
        <f aca="false">IF(TOT!AN315&lt;11,IF(H313&gt;73,73,H313),H313)</f>
        <v>65</v>
      </c>
    </row>
    <row r="314" customFormat="false" ht="13" hidden="false" customHeight="true" outlineLevel="0" collapsed="false">
      <c r="A314" s="17" t="s">
        <v>1694</v>
      </c>
      <c r="B314" s="27" t="n">
        <f aca="false">'PH - Tableau 1'!J314</f>
        <v>61</v>
      </c>
      <c r="C314" s="50" t="n">
        <f aca="false">(TOT!BR316*60)/TOT!AK316</f>
        <v>2.06216187546405</v>
      </c>
      <c r="D314" s="27" t="n">
        <f aca="false">VLOOKUP(C314,'DF - Tableau 2'!$A$3:$B$55,2)</f>
        <v>86</v>
      </c>
      <c r="E314" s="27" t="n">
        <f aca="false">IF(TOT!AK316&lt;400,IF(D314&gt;66,66,D314),D314)</f>
        <v>86</v>
      </c>
      <c r="F314" s="27" t="n">
        <f aca="false">IF(TOT!AK316&lt;200,IF(E314&gt;60,60,E314),E314)</f>
        <v>86</v>
      </c>
      <c r="G314" s="55" t="n">
        <f aca="false">(B314+F314)/2</f>
        <v>73.5</v>
      </c>
      <c r="H314" s="55" t="n">
        <f aca="false">IF(TOT!AN316&lt;13.4,IF(G314&gt;80,80,G314),G314)</f>
        <v>73.5</v>
      </c>
      <c r="I314" s="55" t="n">
        <f aca="false">IF(TOT!AN316&lt;11,IF(H314&gt;73,73,H314),H314)</f>
        <v>73.5</v>
      </c>
    </row>
    <row r="315" customFormat="false" ht="13" hidden="false" customHeight="true" outlineLevel="0" collapsed="false">
      <c r="A315" s="17" t="s">
        <v>1698</v>
      </c>
      <c r="B315" s="27" t="n">
        <f aca="false">'PH - Tableau 1'!J315</f>
        <v>71</v>
      </c>
      <c r="C315" s="50" t="n">
        <f aca="false">(TOT!BR317*60)/TOT!AK317</f>
        <v>1.49904472639985</v>
      </c>
      <c r="D315" s="27" t="n">
        <f aca="false">VLOOKUP(C315,'DF - Tableau 2'!$A$3:$B$55,2)</f>
        <v>73</v>
      </c>
      <c r="E315" s="27" t="n">
        <f aca="false">IF(TOT!AK317&lt;400,IF(D315&gt;66,66,D315),D315)</f>
        <v>73</v>
      </c>
      <c r="F315" s="27" t="n">
        <f aca="false">IF(TOT!AK317&lt;200,IF(E315&gt;60,60,E315),E315)</f>
        <v>73</v>
      </c>
      <c r="G315" s="55" t="n">
        <f aca="false">(B315+F315)/2</f>
        <v>72</v>
      </c>
      <c r="H315" s="55" t="n">
        <f aca="false">IF(TOT!AN317&lt;13.4,IF(G315&gt;80,80,G315),G315)</f>
        <v>72</v>
      </c>
      <c r="I315" s="55" t="n">
        <f aca="false">IF(TOT!AN317&lt;11,IF(H315&gt;73,73,H315),H315)</f>
        <v>72</v>
      </c>
    </row>
    <row r="316" customFormat="false" ht="13" hidden="false" customHeight="true" outlineLevel="0" collapsed="false">
      <c r="A316" s="17" t="s">
        <v>1702</v>
      </c>
      <c r="B316" s="27" t="n">
        <f aca="false">'PH - Tableau 1'!J316</f>
        <v>59</v>
      </c>
      <c r="C316" s="50" t="n">
        <f aca="false">(TOT!BR318*60)/TOT!AK318</f>
        <v>1.65955975567593</v>
      </c>
      <c r="D316" s="27" t="n">
        <f aca="false">VLOOKUP(C316,'DF - Tableau 2'!$A$3:$B$55,2)</f>
        <v>77</v>
      </c>
      <c r="E316" s="27" t="n">
        <f aca="false">IF(TOT!AK318&lt;400,IF(D316&gt;66,66,D316),D316)</f>
        <v>77</v>
      </c>
      <c r="F316" s="27" t="n">
        <f aca="false">IF(TOT!AK318&lt;200,IF(E316&gt;60,60,E316),E316)</f>
        <v>77</v>
      </c>
      <c r="G316" s="55" t="n">
        <f aca="false">(B316+F316)/2</f>
        <v>68</v>
      </c>
      <c r="H316" s="55" t="n">
        <f aca="false">IF(TOT!AN318&lt;13.4,IF(G316&gt;80,80,G316),G316)</f>
        <v>68</v>
      </c>
      <c r="I316" s="55" t="n">
        <f aca="false">IF(TOT!AN318&lt;11,IF(H316&gt;73,73,H316),H316)</f>
        <v>68</v>
      </c>
    </row>
    <row r="317" customFormat="false" ht="13" hidden="false" customHeight="true" outlineLevel="0" collapsed="false">
      <c r="A317" s="17" t="s">
        <v>1705</v>
      </c>
      <c r="B317" s="27" t="n">
        <f aca="false">'PH - Tableau 1'!J317</f>
        <v>47</v>
      </c>
      <c r="C317" s="50" t="n">
        <f aca="false">(TOT!BR319*60)/TOT!AK319</f>
        <v>0</v>
      </c>
      <c r="D317" s="27" t="n">
        <f aca="false">VLOOKUP(C317,'DF - Tableau 2'!$A$3:$B$55,2)</f>
        <v>47</v>
      </c>
      <c r="E317" s="27" t="n">
        <f aca="false">IF(TOT!AK319&lt;400,IF(D317&gt;66,66,D317),D317)</f>
        <v>47</v>
      </c>
      <c r="F317" s="27" t="n">
        <f aca="false">IF(TOT!AK319&lt;200,IF(E317&gt;60,60,E317),E317)</f>
        <v>47</v>
      </c>
      <c r="G317" s="55" t="n">
        <f aca="false">(B317+F317)/2</f>
        <v>47</v>
      </c>
      <c r="H317" s="55" t="n">
        <f aca="false">IF(TOT!AN319&lt;13.4,IF(G317&gt;80,80,G317),G317)</f>
        <v>47</v>
      </c>
      <c r="I317" s="55" t="n">
        <f aca="false">IF(TOT!AN319&lt;11,IF(H317&gt;73,73,H317),H317)</f>
        <v>47</v>
      </c>
    </row>
    <row r="318" customFormat="false" ht="13" hidden="false" customHeight="true" outlineLevel="0" collapsed="false">
      <c r="A318" s="17" t="s">
        <v>1710</v>
      </c>
      <c r="B318" s="27" t="n">
        <f aca="false">'PH - Tableau 1'!J318</f>
        <v>66</v>
      </c>
      <c r="C318" s="50" t="n">
        <f aca="false">(TOT!BR320*60)/TOT!AK320</f>
        <v>0.715231788079461</v>
      </c>
      <c r="D318" s="27" t="n">
        <f aca="false">VLOOKUP(C318,'DF - Tableau 2'!$A$3:$B$55,2)</f>
        <v>54</v>
      </c>
      <c r="E318" s="27" t="n">
        <f aca="false">IF(TOT!AK320&lt;400,IF(D318&gt;66,66,D318),D318)</f>
        <v>54</v>
      </c>
      <c r="F318" s="27" t="n">
        <f aca="false">IF(TOT!AK320&lt;200,IF(E318&gt;60,60,E318),E318)</f>
        <v>54</v>
      </c>
      <c r="G318" s="55" t="n">
        <f aca="false">(B318+F318)/2</f>
        <v>60</v>
      </c>
      <c r="H318" s="55" t="n">
        <f aca="false">IF(TOT!AN320&lt;13.4,IF(G318&gt;80,80,G318),G318)</f>
        <v>60</v>
      </c>
      <c r="I318" s="55" t="n">
        <f aca="false">IF(TOT!AN320&lt;11,IF(H318&gt;73,73,H318),H318)</f>
        <v>60</v>
      </c>
    </row>
    <row r="319" customFormat="false" ht="13" hidden="false" customHeight="true" outlineLevel="0" collapsed="false">
      <c r="A319" s="17" t="s">
        <v>1715</v>
      </c>
      <c r="B319" s="27" t="n">
        <f aca="false">'PH - Tableau 1'!J319</f>
        <v>95</v>
      </c>
      <c r="C319" s="50" t="n">
        <f aca="false">(TOT!BR321*60)/TOT!AK321</f>
        <v>0.209502083381824</v>
      </c>
      <c r="D319" s="27" t="n">
        <f aca="false">VLOOKUP(C319,'DF - Tableau 2'!$A$3:$B$55,2)</f>
        <v>47</v>
      </c>
      <c r="E319" s="27" t="n">
        <f aca="false">IF(TOT!AK321&lt;400,IF(D319&gt;66,66,D319),D319)</f>
        <v>47</v>
      </c>
      <c r="F319" s="27" t="n">
        <f aca="false">IF(TOT!AK321&lt;200,IF(E319&gt;60,60,E319),E319)</f>
        <v>47</v>
      </c>
      <c r="G319" s="55" t="n">
        <f aca="false">(B319+F319)/2</f>
        <v>71</v>
      </c>
      <c r="H319" s="55" t="n">
        <f aca="false">IF(TOT!AN321&lt;13.4,IF(G319&gt;80,80,G319),G319)</f>
        <v>71</v>
      </c>
      <c r="I319" s="55" t="n">
        <f aca="false">IF(TOT!AN321&lt;11,IF(H319&gt;73,73,H319),H319)</f>
        <v>71</v>
      </c>
    </row>
    <row r="320" customFormat="false" ht="13" hidden="false" customHeight="true" outlineLevel="0" collapsed="false">
      <c r="A320" s="17" t="s">
        <v>1719</v>
      </c>
      <c r="B320" s="27" t="n">
        <f aca="false">'PH - Tableau 1'!J320</f>
        <v>84</v>
      </c>
      <c r="C320" s="50" t="n">
        <f aca="false">(TOT!BR322*60)/TOT!AK322</f>
        <v>1.37509549274255</v>
      </c>
      <c r="D320" s="27" t="n">
        <f aca="false">VLOOKUP(C320,'DF - Tableau 2'!$A$3:$B$55,2)</f>
        <v>70</v>
      </c>
      <c r="E320" s="27" t="n">
        <f aca="false">IF(TOT!AK322&lt;400,IF(D320&gt;66,66,D320),D320)</f>
        <v>70</v>
      </c>
      <c r="F320" s="27" t="n">
        <f aca="false">IF(TOT!AK322&lt;200,IF(E320&gt;60,60,E320),E320)</f>
        <v>70</v>
      </c>
      <c r="G320" s="55" t="n">
        <f aca="false">(B320+F320)/2</f>
        <v>77</v>
      </c>
      <c r="H320" s="55" t="n">
        <f aca="false">IF(TOT!AN322&lt;13.4,IF(G320&gt;80,80,G320),G320)</f>
        <v>77</v>
      </c>
      <c r="I320" s="55" t="n">
        <f aca="false">IF(TOT!AN322&lt;11,IF(H320&gt;73,73,H320),H320)</f>
        <v>77</v>
      </c>
    </row>
    <row r="321" customFormat="false" ht="13" hidden="false" customHeight="true" outlineLevel="0" collapsed="false">
      <c r="A321" s="17" t="s">
        <v>1725</v>
      </c>
      <c r="B321" s="27" t="n">
        <f aca="false">'PH - Tableau 1'!J321</f>
        <v>55</v>
      </c>
      <c r="C321" s="50" t="n">
        <f aca="false">(TOT!BR323*60)/TOT!AK323</f>
        <v>1.80352507173111</v>
      </c>
      <c r="D321" s="27" t="n">
        <f aca="false">VLOOKUP(C321,'DF - Tableau 2'!$A$3:$B$55,2)</f>
        <v>81</v>
      </c>
      <c r="E321" s="27" t="n">
        <f aca="false">IF(TOT!AK323&lt;400,IF(D321&gt;66,66,D321),D321)</f>
        <v>81</v>
      </c>
      <c r="F321" s="27" t="n">
        <f aca="false">IF(TOT!AK323&lt;200,IF(E321&gt;60,60,E321),E321)</f>
        <v>81</v>
      </c>
      <c r="G321" s="55" t="n">
        <f aca="false">(B321+F321)/2</f>
        <v>68</v>
      </c>
      <c r="H321" s="55" t="n">
        <f aca="false">IF(TOT!AN323&lt;13.4,IF(G321&gt;80,80,G321),G321)</f>
        <v>68</v>
      </c>
      <c r="I321" s="55" t="n">
        <f aca="false">IF(TOT!AN323&lt;11,IF(H321&gt;73,73,H321),H321)</f>
        <v>68</v>
      </c>
    </row>
    <row r="322" customFormat="false" ht="13" hidden="false" customHeight="true" outlineLevel="0" collapsed="false">
      <c r="A322" s="17" t="s">
        <v>1729</v>
      </c>
      <c r="B322" s="27" t="n">
        <f aca="false">'PH - Tableau 1'!J322</f>
        <v>89</v>
      </c>
      <c r="C322" s="50" t="n">
        <f aca="false">(TOT!BR324*60)/TOT!AK324</f>
        <v>0.572810590631368</v>
      </c>
      <c r="D322" s="27" t="n">
        <f aca="false">VLOOKUP(C322,'DF - Tableau 2'!$A$3:$B$55,2)</f>
        <v>51</v>
      </c>
      <c r="E322" s="27" t="n">
        <f aca="false">IF(TOT!AK324&lt;400,IF(D322&gt;66,66,D322),D322)</f>
        <v>51</v>
      </c>
      <c r="F322" s="27" t="n">
        <f aca="false">IF(TOT!AK324&lt;200,IF(E322&gt;60,60,E322),E322)</f>
        <v>51</v>
      </c>
      <c r="G322" s="55" t="n">
        <f aca="false">(B322+F322)/2</f>
        <v>70</v>
      </c>
      <c r="H322" s="55" t="n">
        <f aca="false">IF(TOT!AN324&lt;13.4,IF(G322&gt;80,80,G322),G322)</f>
        <v>70</v>
      </c>
      <c r="I322" s="55" t="n">
        <f aca="false">IF(TOT!AN324&lt;11,IF(H322&gt;73,73,H322),H322)</f>
        <v>70</v>
      </c>
    </row>
    <row r="323" customFormat="false" ht="13" hidden="false" customHeight="true" outlineLevel="0" collapsed="false">
      <c r="A323" s="17" t="s">
        <v>1733</v>
      </c>
      <c r="B323" s="27" t="n">
        <f aca="false">'PH - Tableau 1'!J323</f>
        <v>79</v>
      </c>
      <c r="C323" s="50" t="n">
        <f aca="false">(TOT!BR325*60)/TOT!AK325</f>
        <v>0.917752780344795</v>
      </c>
      <c r="D323" s="27" t="n">
        <f aca="false">VLOOKUP(C323,'DF - Tableau 2'!$A$3:$B$55,2)</f>
        <v>59</v>
      </c>
      <c r="E323" s="27" t="n">
        <f aca="false">IF(TOT!AK325&lt;400,IF(D323&gt;66,66,D323),D323)</f>
        <v>59</v>
      </c>
      <c r="F323" s="27" t="n">
        <f aca="false">IF(TOT!AK325&lt;200,IF(E323&gt;60,60,E323),E323)</f>
        <v>59</v>
      </c>
      <c r="G323" s="55" t="n">
        <f aca="false">(B323+F323)/2</f>
        <v>69</v>
      </c>
      <c r="H323" s="55" t="n">
        <f aca="false">IF(TOT!AN325&lt;13.4,IF(G323&gt;80,80,G323),G323)</f>
        <v>69</v>
      </c>
      <c r="I323" s="55" t="n">
        <f aca="false">IF(TOT!AN325&lt;11,IF(H323&gt;73,73,H323),H323)</f>
        <v>69</v>
      </c>
    </row>
    <row r="324" customFormat="false" ht="13" hidden="false" customHeight="true" outlineLevel="0" collapsed="false">
      <c r="A324" s="17" t="s">
        <v>1737</v>
      </c>
      <c r="B324" s="27" t="n">
        <f aca="false">'PH - Tableau 1'!J324</f>
        <v>89</v>
      </c>
      <c r="C324" s="50" t="n">
        <f aca="false">(TOT!BR326*60)/TOT!AK326</f>
        <v>1.11973458143252</v>
      </c>
      <c r="D324" s="27" t="n">
        <f aca="false">VLOOKUP(C324,'DF - Tableau 2'!$A$3:$B$55,2)</f>
        <v>64</v>
      </c>
      <c r="E324" s="27" t="n">
        <f aca="false">IF(TOT!AK326&lt;400,IF(D324&gt;66,66,D324),D324)</f>
        <v>64</v>
      </c>
      <c r="F324" s="27" t="n">
        <f aca="false">IF(TOT!AK326&lt;200,IF(E324&gt;60,60,E324),E324)</f>
        <v>64</v>
      </c>
      <c r="G324" s="55" t="n">
        <f aca="false">(B324+F324)/2</f>
        <v>76.5</v>
      </c>
      <c r="H324" s="55" t="n">
        <f aca="false">IF(TOT!AN326&lt;13.4,IF(G324&gt;80,80,G324),G324)</f>
        <v>76.5</v>
      </c>
      <c r="I324" s="55" t="n">
        <f aca="false">IF(TOT!AN326&lt;11,IF(H324&gt;73,73,H324),H324)</f>
        <v>76.5</v>
      </c>
    </row>
    <row r="325" customFormat="false" ht="13" hidden="false" customHeight="true" outlineLevel="0" collapsed="false">
      <c r="A325" s="17" t="s">
        <v>1742</v>
      </c>
      <c r="B325" s="27" t="n">
        <f aca="false">'PH - Tableau 1'!J325</f>
        <v>51</v>
      </c>
      <c r="C325" s="50" t="n">
        <f aca="false">(TOT!BR327*60)/TOT!AK327</f>
        <v>2.3699802501646</v>
      </c>
      <c r="D325" s="27" t="n">
        <f aca="false">VLOOKUP(C325,'DF - Tableau 2'!$A$3:$B$55,2)</f>
        <v>90</v>
      </c>
      <c r="E325" s="27" t="n">
        <f aca="false">IF(TOT!AK327&lt;400,IF(D325&gt;66,66,D325),D325)</f>
        <v>66</v>
      </c>
      <c r="F325" s="27" t="n">
        <f aca="false">IF(TOT!AK327&lt;200,IF(E325&gt;60,60,E325),E325)</f>
        <v>60</v>
      </c>
      <c r="G325" s="55" t="n">
        <f aca="false">(B325+F325)/2</f>
        <v>55.5</v>
      </c>
      <c r="H325" s="55" t="n">
        <f aca="false">IF(TOT!AN327&lt;13.4,IF(G325&gt;80,80,G325),G325)</f>
        <v>55.5</v>
      </c>
      <c r="I325" s="55" t="n">
        <f aca="false">IF(TOT!AN327&lt;11,IF(H325&gt;73,73,H325),H325)</f>
        <v>55.5</v>
      </c>
    </row>
    <row r="326" customFormat="false" ht="13" hidden="false" customHeight="true" outlineLevel="0" collapsed="false">
      <c r="A326" s="17" t="s">
        <v>1747</v>
      </c>
      <c r="B326" s="27" t="n">
        <f aca="false">'PH - Tableau 1'!J326</f>
        <v>60</v>
      </c>
      <c r="C326" s="50" t="n">
        <f aca="false">(TOT!BR328*60)/TOT!AK328</f>
        <v>0</v>
      </c>
      <c r="D326" s="27" t="n">
        <f aca="false">VLOOKUP(C326,'DF - Tableau 2'!$A$3:$B$55,2)</f>
        <v>47</v>
      </c>
      <c r="E326" s="27" t="n">
        <f aca="false">IF(TOT!AK328&lt;400,IF(D326&gt;66,66,D326),D326)</f>
        <v>47</v>
      </c>
      <c r="F326" s="27" t="n">
        <f aca="false">IF(TOT!AK328&lt;200,IF(E326&gt;60,60,E326),E326)</f>
        <v>47</v>
      </c>
      <c r="G326" s="55" t="n">
        <f aca="false">(B326+F326)/2</f>
        <v>53.5</v>
      </c>
      <c r="H326" s="55" t="n">
        <f aca="false">IF(TOT!AN328&lt;13.4,IF(G326&gt;80,80,G326),G326)</f>
        <v>53.5</v>
      </c>
      <c r="I326" s="55" t="n">
        <f aca="false">IF(TOT!AN328&lt;11,IF(H326&gt;73,73,H326),H326)</f>
        <v>53.5</v>
      </c>
    </row>
    <row r="327" customFormat="false" ht="13" hidden="false" customHeight="true" outlineLevel="0" collapsed="false">
      <c r="A327" s="17" t="s">
        <v>1750</v>
      </c>
      <c r="B327" s="27" t="n">
        <f aca="false">'PH - Tableau 1'!J327</f>
        <v>48</v>
      </c>
      <c r="C327" s="50" t="n">
        <f aca="false">(TOT!BR329*60)/TOT!AK329</f>
        <v>0.47060053857616</v>
      </c>
      <c r="D327" s="27" t="n">
        <f aca="false">VLOOKUP(C327,'DF - Tableau 2'!$A$3:$B$55,2)</f>
        <v>50</v>
      </c>
      <c r="E327" s="27" t="n">
        <f aca="false">IF(TOT!AK329&lt;400,IF(D327&gt;66,66,D327),D327)</f>
        <v>50</v>
      </c>
      <c r="F327" s="27" t="n">
        <f aca="false">IF(TOT!AK329&lt;200,IF(E327&gt;60,60,E327),E327)</f>
        <v>50</v>
      </c>
      <c r="G327" s="55" t="n">
        <f aca="false">(B327+F327)/2</f>
        <v>49</v>
      </c>
      <c r="H327" s="55" t="n">
        <f aca="false">IF(TOT!AN329&lt;13.4,IF(G327&gt;80,80,G327),G327)</f>
        <v>49</v>
      </c>
      <c r="I327" s="55" t="n">
        <f aca="false">IF(TOT!AN329&lt;11,IF(H327&gt;73,73,H327),H327)</f>
        <v>49</v>
      </c>
    </row>
    <row r="328" customFormat="false" ht="13" hidden="false" customHeight="true" outlineLevel="0" collapsed="false">
      <c r="A328" s="17" t="s">
        <v>1753</v>
      </c>
      <c r="B328" s="27" t="n">
        <f aca="false">'PH - Tableau 1'!J328</f>
        <v>52</v>
      </c>
      <c r="C328" s="50" t="n">
        <f aca="false">(TOT!BR330*60)/TOT!AK330</f>
        <v>1.91401526208252</v>
      </c>
      <c r="D328" s="27" t="n">
        <f aca="false">VLOOKUP(C328,'DF - Tableau 2'!$A$3:$B$55,2)</f>
        <v>83</v>
      </c>
      <c r="E328" s="27" t="n">
        <f aca="false">IF(TOT!AK330&lt;400,IF(D328&gt;66,66,D328),D328)</f>
        <v>83</v>
      </c>
      <c r="F328" s="27" t="n">
        <f aca="false">IF(TOT!AK330&lt;200,IF(E328&gt;60,60,E328),E328)</f>
        <v>83</v>
      </c>
      <c r="G328" s="55" t="n">
        <f aca="false">(B328+F328)/2</f>
        <v>67.5</v>
      </c>
      <c r="H328" s="55" t="n">
        <f aca="false">IF(TOT!AN330&lt;13.4,IF(G328&gt;80,80,G328),G328)</f>
        <v>67.5</v>
      </c>
      <c r="I328" s="55" t="n">
        <f aca="false">IF(TOT!AN330&lt;11,IF(H328&gt;73,73,H328),H328)</f>
        <v>67.5</v>
      </c>
    </row>
    <row r="329" customFormat="false" ht="13" hidden="false" customHeight="true" outlineLevel="0" collapsed="false">
      <c r="A329" s="17" t="s">
        <v>1756</v>
      </c>
      <c r="B329" s="27" t="n">
        <f aca="false">'PH - Tableau 1'!J329</f>
        <v>60</v>
      </c>
      <c r="C329" s="50" t="n">
        <f aca="false">(TOT!BR331*60)/TOT!AK331</f>
        <v>0</v>
      </c>
      <c r="D329" s="27" t="n">
        <f aca="false">VLOOKUP(C329,'DF - Tableau 2'!$A$3:$B$55,2)</f>
        <v>47</v>
      </c>
      <c r="E329" s="27" t="n">
        <f aca="false">IF(TOT!AK331&lt;400,IF(D329&gt;66,66,D329),D329)</f>
        <v>47</v>
      </c>
      <c r="F329" s="27" t="n">
        <f aca="false">IF(TOT!AK331&lt;200,IF(E329&gt;60,60,E329),E329)</f>
        <v>47</v>
      </c>
      <c r="G329" s="55" t="n">
        <f aca="false">(B329+F329)/2</f>
        <v>53.5</v>
      </c>
      <c r="H329" s="55" t="n">
        <f aca="false">IF(TOT!AN331&lt;13.4,IF(G329&gt;80,80,G329),G329)</f>
        <v>53.5</v>
      </c>
      <c r="I329" s="55" t="n">
        <f aca="false">IF(TOT!AN331&lt;11,IF(H329&gt;73,73,H329),H329)</f>
        <v>53.5</v>
      </c>
    </row>
    <row r="330" customFormat="false" ht="13" hidden="false" customHeight="true" outlineLevel="0" collapsed="false">
      <c r="A330" s="17" t="s">
        <v>1760</v>
      </c>
      <c r="B330" s="27" t="n">
        <f aca="false">'PH - Tableau 1'!J330</f>
        <v>94</v>
      </c>
      <c r="C330" s="50" t="n">
        <f aca="false">(TOT!BR332*60)/TOT!AK332</f>
        <v>1.05797892438809</v>
      </c>
      <c r="D330" s="27" t="n">
        <f aca="false">VLOOKUP(C330,'DF - Tableau 2'!$A$3:$B$55,2)</f>
        <v>62</v>
      </c>
      <c r="E330" s="27" t="n">
        <f aca="false">IF(TOT!AK332&lt;400,IF(D330&gt;66,66,D330),D330)</f>
        <v>62</v>
      </c>
      <c r="F330" s="27" t="n">
        <f aca="false">IF(TOT!AK332&lt;200,IF(E330&gt;60,60,E330),E330)</f>
        <v>62</v>
      </c>
      <c r="G330" s="55" t="n">
        <f aca="false">(B330+F330)/2</f>
        <v>78</v>
      </c>
      <c r="H330" s="55" t="n">
        <f aca="false">IF(TOT!AN332&lt;13.4,IF(G330&gt;80,80,G330),G330)</f>
        <v>78</v>
      </c>
      <c r="I330" s="55" t="n">
        <f aca="false">IF(TOT!AN332&lt;11,IF(H330&gt;73,73,H330),H330)</f>
        <v>78</v>
      </c>
    </row>
    <row r="331" customFormat="false" ht="13" hidden="false" customHeight="true" outlineLevel="0" collapsed="false">
      <c r="A331" s="17" t="s">
        <v>1767</v>
      </c>
      <c r="B331" s="27" t="n">
        <f aca="false">'PH - Tableau 1'!J331</f>
        <v>86</v>
      </c>
      <c r="C331" s="50" t="n">
        <f aca="false">(TOT!BR333*60)/TOT!AK333</f>
        <v>0.314200098914848</v>
      </c>
      <c r="D331" s="27" t="n">
        <f aca="false">VLOOKUP(C331,'DF - Tableau 2'!$A$3:$B$55,2)</f>
        <v>47</v>
      </c>
      <c r="E331" s="27" t="n">
        <f aca="false">IF(TOT!AK333&lt;400,IF(D331&gt;66,66,D331),D331)</f>
        <v>47</v>
      </c>
      <c r="F331" s="27" t="n">
        <f aca="false">IF(TOT!AK333&lt;200,IF(E331&gt;60,60,E331),E331)</f>
        <v>47</v>
      </c>
      <c r="G331" s="55" t="n">
        <f aca="false">(B331+F331)/2</f>
        <v>66.5</v>
      </c>
      <c r="H331" s="55" t="n">
        <f aca="false">IF(TOT!AN333&lt;13.4,IF(G331&gt;80,80,G331),G331)</f>
        <v>66.5</v>
      </c>
      <c r="I331" s="55" t="n">
        <f aca="false">IF(TOT!AN333&lt;11,IF(H331&gt;73,73,H331),H331)</f>
        <v>66.5</v>
      </c>
    </row>
    <row r="332" customFormat="false" ht="13" hidden="false" customHeight="true" outlineLevel="0" collapsed="false">
      <c r="A332" s="17" t="s">
        <v>1771</v>
      </c>
      <c r="B332" s="27" t="n">
        <f aca="false">'PH - Tableau 1'!J332</f>
        <v>67</v>
      </c>
      <c r="C332" s="50" t="n">
        <f aca="false">(TOT!BR334*60)/TOT!AK334</f>
        <v>1.91301504251146</v>
      </c>
      <c r="D332" s="27" t="n">
        <f aca="false">VLOOKUP(C332,'DF - Tableau 2'!$A$3:$B$55,2)</f>
        <v>83</v>
      </c>
      <c r="E332" s="27" t="n">
        <f aca="false">IF(TOT!AK334&lt;400,IF(D332&gt;66,66,D332),D332)</f>
        <v>83</v>
      </c>
      <c r="F332" s="27" t="n">
        <f aca="false">IF(TOT!AK334&lt;200,IF(E332&gt;60,60,E332),E332)</f>
        <v>83</v>
      </c>
      <c r="G332" s="55" t="n">
        <f aca="false">(B332+F332)/2</f>
        <v>75</v>
      </c>
      <c r="H332" s="55" t="n">
        <f aca="false">IF(TOT!AN334&lt;13.4,IF(G332&gt;80,80,G332),G332)</f>
        <v>75</v>
      </c>
      <c r="I332" s="55" t="n">
        <f aca="false">IF(TOT!AN334&lt;11,IF(H332&gt;73,73,H332),H332)</f>
        <v>73</v>
      </c>
    </row>
    <row r="333" customFormat="false" ht="13" hidden="false" customHeight="true" outlineLevel="0" collapsed="false">
      <c r="A333" s="17" t="s">
        <v>1775</v>
      </c>
      <c r="B333" s="27" t="n">
        <f aca="false">'PH - Tableau 1'!J333</f>
        <v>65</v>
      </c>
      <c r="C333" s="50" t="n">
        <f aca="false">(TOT!BR335*60)/TOT!AK335</f>
        <v>1.94905640919871</v>
      </c>
      <c r="D333" s="27" t="n">
        <f aca="false">VLOOKUP(C333,'DF - Tableau 2'!$A$3:$B$55,2)</f>
        <v>84</v>
      </c>
      <c r="E333" s="27" t="n">
        <f aca="false">IF(TOT!AK335&lt;400,IF(D333&gt;66,66,D333),D333)</f>
        <v>84</v>
      </c>
      <c r="F333" s="27" t="n">
        <f aca="false">IF(TOT!AK335&lt;200,IF(E333&gt;60,60,E333),E333)</f>
        <v>84</v>
      </c>
      <c r="G333" s="55" t="n">
        <f aca="false">(B333+F333)/2</f>
        <v>74.5</v>
      </c>
      <c r="H333" s="55" t="n">
        <f aca="false">IF(TOT!AN335&lt;13.4,IF(G333&gt;80,80,G333),G333)</f>
        <v>74.5</v>
      </c>
      <c r="I333" s="55" t="n">
        <f aca="false">IF(TOT!AN335&lt;11,IF(H333&gt;73,73,H333),H333)</f>
        <v>74.5</v>
      </c>
    </row>
    <row r="334" customFormat="false" ht="13" hidden="false" customHeight="true" outlineLevel="0" collapsed="false">
      <c r="A334" s="17" t="s">
        <v>1779</v>
      </c>
      <c r="B334" s="27" t="n">
        <f aca="false">'PH - Tableau 1'!J334</f>
        <v>90</v>
      </c>
      <c r="C334" s="50" t="n">
        <f aca="false">(TOT!BR336*60)/TOT!AK336</f>
        <v>0.787666621785391</v>
      </c>
      <c r="D334" s="27" t="n">
        <f aca="false">VLOOKUP(C334,'DF - Tableau 2'!$A$3:$B$55,2)</f>
        <v>56</v>
      </c>
      <c r="E334" s="27" t="n">
        <f aca="false">IF(TOT!AK336&lt;400,IF(D334&gt;66,66,D334),D334)</f>
        <v>56</v>
      </c>
      <c r="F334" s="27" t="n">
        <f aca="false">IF(TOT!AK336&lt;200,IF(E334&gt;60,60,E334),E334)</f>
        <v>56</v>
      </c>
      <c r="G334" s="55" t="n">
        <f aca="false">(B334+F334)/2</f>
        <v>73</v>
      </c>
      <c r="H334" s="55" t="n">
        <f aca="false">IF(TOT!AN336&lt;13.4,IF(G334&gt;80,80,G334),G334)</f>
        <v>73</v>
      </c>
      <c r="I334" s="55" t="n">
        <f aca="false">IF(TOT!AN336&lt;11,IF(H334&gt;73,73,H334),H334)</f>
        <v>73</v>
      </c>
    </row>
    <row r="335" customFormat="false" ht="13" hidden="false" customHeight="true" outlineLevel="0" collapsed="false">
      <c r="A335" s="17" t="s">
        <v>1782</v>
      </c>
      <c r="B335" s="27" t="n">
        <f aca="false">'PH - Tableau 1'!J335</f>
        <v>75</v>
      </c>
      <c r="C335" s="50" t="n">
        <f aca="false">(TOT!BR337*60)/TOT!AK337</f>
        <v>1.54808444096952</v>
      </c>
      <c r="D335" s="27" t="n">
        <f aca="false">VLOOKUP(C335,'DF - Tableau 2'!$A$3:$B$55,2)</f>
        <v>75</v>
      </c>
      <c r="E335" s="27" t="n">
        <f aca="false">IF(TOT!AK337&lt;400,IF(D335&gt;66,66,D335),D335)</f>
        <v>75</v>
      </c>
      <c r="F335" s="27" t="n">
        <f aca="false">IF(TOT!AK337&lt;200,IF(E335&gt;60,60,E335),E335)</f>
        <v>75</v>
      </c>
      <c r="G335" s="55" t="n">
        <f aca="false">(B335+F335)/2</f>
        <v>75</v>
      </c>
      <c r="H335" s="55" t="n">
        <f aca="false">IF(TOT!AN337&lt;13.4,IF(G335&gt;80,80,G335),G335)</f>
        <v>75</v>
      </c>
      <c r="I335" s="55" t="n">
        <f aca="false">IF(TOT!AN337&lt;11,IF(H335&gt;73,73,H335),H335)</f>
        <v>73</v>
      </c>
    </row>
    <row r="336" customFormat="false" ht="13" hidden="false" customHeight="true" outlineLevel="0" collapsed="false">
      <c r="A336" s="17" t="s">
        <v>1787</v>
      </c>
      <c r="B336" s="27" t="n">
        <f aca="false">'PH - Tableau 1'!J336</f>
        <v>78</v>
      </c>
      <c r="C336" s="50" t="n">
        <f aca="false">(TOT!BR338*60)/TOT!AK338</f>
        <v>0.869578345083738</v>
      </c>
      <c r="D336" s="27" t="n">
        <f aca="false">VLOOKUP(C336,'DF - Tableau 2'!$A$3:$B$55,2)</f>
        <v>58</v>
      </c>
      <c r="E336" s="27" t="n">
        <f aca="false">IF(TOT!AK338&lt;400,IF(D336&gt;66,66,D336),D336)</f>
        <v>58</v>
      </c>
      <c r="F336" s="27" t="n">
        <f aca="false">IF(TOT!AK338&lt;200,IF(E336&gt;60,60,E336),E336)</f>
        <v>58</v>
      </c>
      <c r="G336" s="55" t="n">
        <f aca="false">(B336+F336)/2</f>
        <v>68</v>
      </c>
      <c r="H336" s="55" t="n">
        <f aca="false">IF(TOT!AN338&lt;13.4,IF(G336&gt;80,80,G336),G336)</f>
        <v>68</v>
      </c>
      <c r="I336" s="55" t="n">
        <f aca="false">IF(TOT!AN338&lt;11,IF(H336&gt;73,73,H336),H336)</f>
        <v>68</v>
      </c>
    </row>
    <row r="337" customFormat="false" ht="13" hidden="false" customHeight="true" outlineLevel="0" collapsed="false">
      <c r="A337" s="17" t="s">
        <v>1791</v>
      </c>
      <c r="B337" s="27" t="n">
        <f aca="false">'PH - Tableau 1'!J337</f>
        <v>51</v>
      </c>
      <c r="C337" s="50" t="n">
        <f aca="false">(TOT!BR339*60)/TOT!AK339</f>
        <v>1.84857893479814</v>
      </c>
      <c r="D337" s="27" t="n">
        <f aca="false">VLOOKUP(C337,'DF - Tableau 2'!$A$3:$B$55,2)</f>
        <v>82</v>
      </c>
      <c r="E337" s="27" t="n">
        <f aca="false">IF(TOT!AK339&lt;400,IF(D337&gt;66,66,D337),D337)</f>
        <v>82</v>
      </c>
      <c r="F337" s="27" t="n">
        <f aca="false">IF(TOT!AK339&lt;200,IF(E337&gt;60,60,E337),E337)</f>
        <v>82</v>
      </c>
      <c r="G337" s="55" t="n">
        <f aca="false">(B337+F337)/2</f>
        <v>66.5</v>
      </c>
      <c r="H337" s="55" t="n">
        <f aca="false">IF(TOT!AN339&lt;13.4,IF(G337&gt;80,80,G337),G337)</f>
        <v>66.5</v>
      </c>
      <c r="I337" s="55" t="n">
        <f aca="false">IF(TOT!AN339&lt;11,IF(H337&gt;73,73,H337),H337)</f>
        <v>66.5</v>
      </c>
    </row>
    <row r="338" customFormat="false" ht="13" hidden="false" customHeight="true" outlineLevel="0" collapsed="false">
      <c r="A338" s="17" t="s">
        <v>1794</v>
      </c>
      <c r="B338" s="27" t="n">
        <f aca="false">'PH - Tableau 1'!J338</f>
        <v>89</v>
      </c>
      <c r="C338" s="50" t="n">
        <f aca="false">(TOT!BR340*60)/TOT!AK340</f>
        <v>2.49433106575964</v>
      </c>
      <c r="D338" s="27" t="n">
        <f aca="false">VLOOKUP(C338,'DF - Tableau 2'!$A$3:$B$55,2)</f>
        <v>92</v>
      </c>
      <c r="E338" s="27" t="n">
        <f aca="false">IF(TOT!AK340&lt;400,IF(D338&gt;66,66,D338),D338)</f>
        <v>92</v>
      </c>
      <c r="F338" s="27" t="n">
        <f aca="false">IF(TOT!AK340&lt;200,IF(E338&gt;60,60,E338),E338)</f>
        <v>92</v>
      </c>
      <c r="G338" s="55" t="n">
        <f aca="false">(B338+F338)/2</f>
        <v>90.5</v>
      </c>
      <c r="H338" s="55" t="n">
        <f aca="false">IF(TOT!AN340&lt;13.4,IF(G338&gt;80,80,G338),G338)</f>
        <v>90.5</v>
      </c>
      <c r="I338" s="55" t="n">
        <f aca="false">IF(TOT!AN340&lt;11,IF(H338&gt;73,73,H338),H338)</f>
        <v>90.5</v>
      </c>
    </row>
    <row r="339" customFormat="false" ht="13" hidden="false" customHeight="true" outlineLevel="0" collapsed="false">
      <c r="A339" s="17" t="s">
        <v>1799</v>
      </c>
      <c r="B339" s="27" t="n">
        <f aca="false">'PH - Tableau 1'!J339</f>
        <v>56</v>
      </c>
      <c r="C339" s="50" t="n">
        <f aca="false">(TOT!BR341*60)/TOT!AK341</f>
        <v>1.68938944872555</v>
      </c>
      <c r="D339" s="27" t="n">
        <f aca="false">VLOOKUP(C339,'DF - Tableau 2'!$A$3:$B$55,2)</f>
        <v>78</v>
      </c>
      <c r="E339" s="27" t="n">
        <f aca="false">IF(TOT!AK341&lt;400,IF(D339&gt;66,66,D339),D339)</f>
        <v>78</v>
      </c>
      <c r="F339" s="27" t="n">
        <f aca="false">IF(TOT!AK341&lt;200,IF(E339&gt;60,60,E339),E339)</f>
        <v>78</v>
      </c>
      <c r="G339" s="55" t="n">
        <f aca="false">(B339+F339)/2</f>
        <v>67</v>
      </c>
      <c r="H339" s="55" t="n">
        <f aca="false">IF(TOT!AN341&lt;13.4,IF(G339&gt;80,80,G339),G339)</f>
        <v>67</v>
      </c>
      <c r="I339" s="55" t="n">
        <f aca="false">IF(TOT!AN341&lt;11,IF(H339&gt;73,73,H339),H339)</f>
        <v>67</v>
      </c>
    </row>
    <row r="340" customFormat="false" ht="13" hidden="false" customHeight="true" outlineLevel="0" collapsed="false">
      <c r="A340" s="17" t="s">
        <v>1805</v>
      </c>
      <c r="B340" s="27" t="n">
        <f aca="false">'PH - Tableau 1'!J340</f>
        <v>92</v>
      </c>
      <c r="C340" s="50" t="n">
        <f aca="false">(TOT!BR342*60)/TOT!AK342</f>
        <v>0.797306874557034</v>
      </c>
      <c r="D340" s="27" t="n">
        <f aca="false">VLOOKUP(C340,'DF - Tableau 2'!$A$3:$B$55,2)</f>
        <v>56</v>
      </c>
      <c r="E340" s="27" t="n">
        <f aca="false">IF(TOT!AK342&lt;400,IF(D340&gt;66,66,D340),D340)</f>
        <v>56</v>
      </c>
      <c r="F340" s="27" t="n">
        <f aca="false">IF(TOT!AK342&lt;200,IF(E340&gt;60,60,E340),E340)</f>
        <v>56</v>
      </c>
      <c r="G340" s="55" t="n">
        <f aca="false">(B340+F340)/2</f>
        <v>74</v>
      </c>
      <c r="H340" s="55" t="n">
        <f aca="false">IF(TOT!AN342&lt;13.4,IF(G340&gt;80,80,G340),G340)</f>
        <v>74</v>
      </c>
      <c r="I340" s="55" t="n">
        <f aca="false">IF(TOT!AN342&lt;11,IF(H340&gt;73,73,H340),H340)</f>
        <v>74</v>
      </c>
    </row>
    <row r="341" customFormat="false" ht="13" hidden="false" customHeight="true" outlineLevel="0" collapsed="false">
      <c r="A341" s="17" t="s">
        <v>1807</v>
      </c>
      <c r="B341" s="27" t="n">
        <f aca="false">'PH - Tableau 1'!J341</f>
        <v>60</v>
      </c>
      <c r="C341" s="50" t="n">
        <f aca="false">(TOT!BR343*60)/TOT!AK343</f>
        <v>4.10958904109589</v>
      </c>
      <c r="D341" s="27" t="n">
        <f aca="false">VLOOKUP(C341,'DF - Tableau 2'!$A$3:$B$55,2)</f>
        <v>99</v>
      </c>
      <c r="E341" s="27" t="n">
        <f aca="false">IF(TOT!AK343&lt;400,IF(D341&gt;66,66,D341),D341)</f>
        <v>66</v>
      </c>
      <c r="F341" s="27" t="n">
        <f aca="false">IF(TOT!AK343&lt;200,IF(E341&gt;60,60,E341),E341)</f>
        <v>60</v>
      </c>
      <c r="G341" s="55" t="n">
        <f aca="false">(B341+F341)/2</f>
        <v>60</v>
      </c>
      <c r="H341" s="55" t="n">
        <f aca="false">IF(TOT!AN343&lt;13.4,IF(G341&gt;80,80,G341),G341)</f>
        <v>60</v>
      </c>
      <c r="I341" s="55" t="n">
        <f aca="false">IF(TOT!AN343&lt;11,IF(H341&gt;73,73,H341),H341)</f>
        <v>60</v>
      </c>
    </row>
    <row r="342" customFormat="false" ht="13" hidden="false" customHeight="true" outlineLevel="0" collapsed="false">
      <c r="A342" s="17" t="s">
        <v>1811</v>
      </c>
      <c r="B342" s="27" t="n">
        <f aca="false">'PH - Tableau 1'!J342</f>
        <v>54</v>
      </c>
      <c r="C342" s="50" t="n">
        <f aca="false">(TOT!BR344*60)/TOT!AK344</f>
        <v>2.19904882411975</v>
      </c>
      <c r="D342" s="27" t="n">
        <f aca="false">VLOOKUP(C342,'DF - Tableau 2'!$A$3:$B$55,2)</f>
        <v>88</v>
      </c>
      <c r="E342" s="27" t="n">
        <f aca="false">IF(TOT!AK344&lt;400,IF(D342&gt;66,66,D342),D342)</f>
        <v>66</v>
      </c>
      <c r="F342" s="27" t="n">
        <f aca="false">IF(TOT!AK344&lt;200,IF(E342&gt;60,60,E342),E342)</f>
        <v>66</v>
      </c>
      <c r="G342" s="55" t="n">
        <f aca="false">(B342+F342)/2</f>
        <v>60</v>
      </c>
      <c r="H342" s="55" t="n">
        <f aca="false">IF(TOT!AN344&lt;13.4,IF(G342&gt;80,80,G342),G342)</f>
        <v>60</v>
      </c>
      <c r="I342" s="55" t="n">
        <f aca="false">IF(TOT!AN344&lt;11,IF(H342&gt;73,73,H342),H342)</f>
        <v>60</v>
      </c>
    </row>
    <row r="343" customFormat="false" ht="13" hidden="false" customHeight="true" outlineLevel="0" collapsed="false">
      <c r="A343" s="17" t="s">
        <v>1815</v>
      </c>
      <c r="B343" s="27" t="n">
        <f aca="false">'PH - Tableau 1'!J343</f>
        <v>76</v>
      </c>
      <c r="C343" s="50" t="n">
        <f aca="false">(TOT!BR345*60)/TOT!AK345</f>
        <v>1.84190330007675</v>
      </c>
      <c r="D343" s="27" t="n">
        <f aca="false">VLOOKUP(C343,'DF - Tableau 2'!$A$3:$B$55,2)</f>
        <v>82</v>
      </c>
      <c r="E343" s="27" t="n">
        <f aca="false">IF(TOT!AK345&lt;400,IF(D343&gt;66,66,D343),D343)</f>
        <v>82</v>
      </c>
      <c r="F343" s="27" t="n">
        <f aca="false">IF(TOT!AK345&lt;200,IF(E343&gt;60,60,E343),E343)</f>
        <v>82</v>
      </c>
      <c r="G343" s="55" t="n">
        <f aca="false">(B343+F343)/2</f>
        <v>79</v>
      </c>
      <c r="H343" s="55" t="n">
        <f aca="false">IF(TOT!AN345&lt;13.4,IF(G343&gt;80,80,G343),G343)</f>
        <v>79</v>
      </c>
      <c r="I343" s="55" t="n">
        <f aca="false">IF(TOT!AN345&lt;11,IF(H343&gt;73,73,H343),H343)</f>
        <v>79</v>
      </c>
    </row>
    <row r="344" customFormat="false" ht="13" hidden="false" customHeight="true" outlineLevel="0" collapsed="false">
      <c r="A344" s="17" t="s">
        <v>1819</v>
      </c>
      <c r="B344" s="27" t="n">
        <f aca="false">'PH - Tableau 1'!J344</f>
        <v>85</v>
      </c>
      <c r="C344" s="50" t="n">
        <f aca="false">(TOT!BR346*60)/TOT!AK346</f>
        <v>0.946621088614259</v>
      </c>
      <c r="D344" s="27" t="n">
        <f aca="false">VLOOKUP(C344,'DF - Tableau 2'!$A$3:$B$55,2)</f>
        <v>60</v>
      </c>
      <c r="E344" s="27" t="n">
        <f aca="false">IF(TOT!AK346&lt;400,IF(D344&gt;66,66,D344),D344)</f>
        <v>60</v>
      </c>
      <c r="F344" s="27" t="n">
        <f aca="false">IF(TOT!AK346&lt;200,IF(E344&gt;60,60,E344),E344)</f>
        <v>60</v>
      </c>
      <c r="G344" s="55" t="n">
        <f aca="false">(B344+F344)/2</f>
        <v>72.5</v>
      </c>
      <c r="H344" s="55" t="n">
        <f aca="false">IF(TOT!AN346&lt;13.4,IF(G344&gt;80,80,G344),G344)</f>
        <v>72.5</v>
      </c>
      <c r="I344" s="55" t="n">
        <f aca="false">IF(TOT!AN346&lt;11,IF(H344&gt;73,73,H344),H344)</f>
        <v>72.5</v>
      </c>
    </row>
    <row r="345" customFormat="false" ht="13" hidden="false" customHeight="true" outlineLevel="0" collapsed="false">
      <c r="A345" s="17" t="s">
        <v>1822</v>
      </c>
      <c r="B345" s="27" t="n">
        <f aca="false">'PH - Tableau 1'!J345</f>
        <v>89</v>
      </c>
      <c r="C345" s="50" t="n">
        <f aca="false">(TOT!BR347*60)/TOT!AK347</f>
        <v>1.39490472302565</v>
      </c>
      <c r="D345" s="27" t="n">
        <f aca="false">VLOOKUP(C345,'DF - Tableau 2'!$A$3:$B$55,2)</f>
        <v>71</v>
      </c>
      <c r="E345" s="27" t="n">
        <f aca="false">IF(TOT!AK347&lt;400,IF(D345&gt;66,66,D345),D345)</f>
        <v>71</v>
      </c>
      <c r="F345" s="27" t="n">
        <f aca="false">IF(TOT!AK347&lt;200,IF(E345&gt;60,60,E345),E345)</f>
        <v>71</v>
      </c>
      <c r="G345" s="55" t="n">
        <f aca="false">(B345+F345)/2</f>
        <v>80</v>
      </c>
      <c r="H345" s="55" t="n">
        <f aca="false">IF(TOT!AN347&lt;13.4,IF(G345&gt;80,80,G345),G345)</f>
        <v>80</v>
      </c>
      <c r="I345" s="55" t="n">
        <f aca="false">IF(TOT!AN347&lt;11,IF(H345&gt;73,73,H345),H345)</f>
        <v>80</v>
      </c>
    </row>
    <row r="346" customFormat="false" ht="13" hidden="false" customHeight="true" outlineLevel="0" collapsed="false">
      <c r="A346" s="17" t="s">
        <v>1826</v>
      </c>
      <c r="B346" s="27" t="n">
        <f aca="false">'PH - Tableau 1'!J346</f>
        <v>55</v>
      </c>
      <c r="C346" s="50" t="n">
        <f aca="false">(TOT!BR348*60)/TOT!AK348</f>
        <v>2.245602362041</v>
      </c>
      <c r="D346" s="27" t="n">
        <f aca="false">VLOOKUP(C346,'DF - Tableau 2'!$A$3:$B$55,2)</f>
        <v>89</v>
      </c>
      <c r="E346" s="27" t="n">
        <f aca="false">IF(TOT!AK348&lt;400,IF(D346&gt;66,66,D346),D346)</f>
        <v>89</v>
      </c>
      <c r="F346" s="27" t="n">
        <f aca="false">IF(TOT!AK348&lt;200,IF(E346&gt;60,60,E346),E346)</f>
        <v>89</v>
      </c>
      <c r="G346" s="55" t="n">
        <f aca="false">(B346+F346)/2</f>
        <v>72</v>
      </c>
      <c r="H346" s="55" t="n">
        <f aca="false">IF(TOT!AN348&lt;13.4,IF(G346&gt;80,80,G346),G346)</f>
        <v>72</v>
      </c>
      <c r="I346" s="55" t="n">
        <f aca="false">IF(TOT!AN348&lt;11,IF(H346&gt;73,73,H346),H346)</f>
        <v>72</v>
      </c>
    </row>
    <row r="347" customFormat="false" ht="13" hidden="false" customHeight="true" outlineLevel="0" collapsed="false">
      <c r="A347" s="17" t="s">
        <v>1830</v>
      </c>
      <c r="B347" s="27" t="n">
        <f aca="false">'PH - Tableau 1'!J347</f>
        <v>56</v>
      </c>
      <c r="C347" s="50" t="n">
        <f aca="false">(TOT!BR349*60)/TOT!AK349</f>
        <v>1.84893719246515</v>
      </c>
      <c r="D347" s="27" t="n">
        <f aca="false">VLOOKUP(C347,'DF - Tableau 2'!$A$3:$B$55,2)</f>
        <v>82</v>
      </c>
      <c r="E347" s="27" t="n">
        <f aca="false">IF(TOT!AK349&lt;400,IF(D347&gt;66,66,D347),D347)</f>
        <v>82</v>
      </c>
      <c r="F347" s="27" t="n">
        <f aca="false">IF(TOT!AK349&lt;200,IF(E347&gt;60,60,E347),E347)</f>
        <v>82</v>
      </c>
      <c r="G347" s="55" t="n">
        <f aca="false">(B347+F347)/2</f>
        <v>69</v>
      </c>
      <c r="H347" s="55" t="n">
        <f aca="false">IF(TOT!AN349&lt;13.4,IF(G347&gt;80,80,G347),G347)</f>
        <v>69</v>
      </c>
      <c r="I347" s="55" t="n">
        <f aca="false">IF(TOT!AN349&lt;11,IF(H347&gt;73,73,H347),H347)</f>
        <v>69</v>
      </c>
    </row>
    <row r="348" customFormat="false" ht="13" hidden="false" customHeight="true" outlineLevel="0" collapsed="false">
      <c r="A348" s="17" t="s">
        <v>1835</v>
      </c>
      <c r="B348" s="27" t="n">
        <f aca="false">'PH - Tableau 1'!J348</f>
        <v>86</v>
      </c>
      <c r="C348" s="50" t="n">
        <f aca="false">(TOT!BR350*60)/TOT!AK350</f>
        <v>0.303311146684639</v>
      </c>
      <c r="D348" s="27" t="n">
        <f aca="false">VLOOKUP(C348,'DF - Tableau 2'!$A$3:$B$55,2)</f>
        <v>47</v>
      </c>
      <c r="E348" s="27" t="n">
        <f aca="false">IF(TOT!AK350&lt;400,IF(D348&gt;66,66,D348),D348)</f>
        <v>47</v>
      </c>
      <c r="F348" s="27" t="n">
        <f aca="false">IF(TOT!AK350&lt;200,IF(E348&gt;60,60,E348),E348)</f>
        <v>47</v>
      </c>
      <c r="G348" s="55" t="n">
        <f aca="false">(B348+F348)/2</f>
        <v>66.5</v>
      </c>
      <c r="H348" s="55" t="n">
        <f aca="false">IF(TOT!AN350&lt;13.4,IF(G348&gt;80,80,G348),G348)</f>
        <v>66.5</v>
      </c>
      <c r="I348" s="55" t="n">
        <f aca="false">IF(TOT!AN350&lt;11,IF(H348&gt;73,73,H348),H348)</f>
        <v>66.5</v>
      </c>
    </row>
    <row r="349" customFormat="false" ht="13" hidden="false" customHeight="true" outlineLevel="0" collapsed="false">
      <c r="A349" s="17" t="s">
        <v>1839</v>
      </c>
      <c r="B349" s="27" t="n">
        <f aca="false">'PH - Tableau 1'!J349</f>
        <v>76</v>
      </c>
      <c r="C349" s="50" t="n">
        <f aca="false">(TOT!BR351*60)/TOT!AK351</f>
        <v>1.26687360138596</v>
      </c>
      <c r="D349" s="27" t="n">
        <f aca="false">VLOOKUP(C349,'DF - Tableau 2'!$A$3:$B$55,2)</f>
        <v>68</v>
      </c>
      <c r="E349" s="27" t="n">
        <f aca="false">IF(TOT!AK351&lt;400,IF(D349&gt;66,66,D349),D349)</f>
        <v>68</v>
      </c>
      <c r="F349" s="27" t="n">
        <f aca="false">IF(TOT!AK351&lt;200,IF(E349&gt;60,60,E349),E349)</f>
        <v>68</v>
      </c>
      <c r="G349" s="55" t="n">
        <f aca="false">(B349+F349)/2</f>
        <v>72</v>
      </c>
      <c r="H349" s="55" t="n">
        <f aca="false">IF(TOT!AN351&lt;13.4,IF(G349&gt;80,80,G349),G349)</f>
        <v>72</v>
      </c>
      <c r="I349" s="55" t="n">
        <f aca="false">IF(TOT!AN351&lt;11,IF(H349&gt;73,73,H349),H349)</f>
        <v>72</v>
      </c>
    </row>
    <row r="350" customFormat="false" ht="13" hidden="false" customHeight="true" outlineLevel="0" collapsed="false">
      <c r="A350" s="17" t="s">
        <v>1844</v>
      </c>
      <c r="B350" s="27" t="n">
        <f aca="false">'PH - Tableau 1'!J350</f>
        <v>62</v>
      </c>
      <c r="C350" s="50" t="n">
        <f aca="false">(TOT!BR352*60)/TOT!AK352</f>
        <v>1.59779070914287</v>
      </c>
      <c r="D350" s="27" t="n">
        <f aca="false">VLOOKUP(C350,'DF - Tableau 2'!$A$3:$B$55,2)</f>
        <v>76</v>
      </c>
      <c r="E350" s="27" t="n">
        <f aca="false">IF(TOT!AK352&lt;400,IF(D350&gt;66,66,D350),D350)</f>
        <v>76</v>
      </c>
      <c r="F350" s="27" t="n">
        <f aca="false">IF(TOT!AK352&lt;200,IF(E350&gt;60,60,E350),E350)</f>
        <v>76</v>
      </c>
      <c r="G350" s="55" t="n">
        <f aca="false">(B350+F350)/2</f>
        <v>69</v>
      </c>
      <c r="H350" s="55" t="n">
        <f aca="false">IF(TOT!AN352&lt;13.4,IF(G350&gt;80,80,G350),G350)</f>
        <v>69</v>
      </c>
      <c r="I350" s="55" t="n">
        <f aca="false">IF(TOT!AN352&lt;11,IF(H350&gt;73,73,H350),H350)</f>
        <v>69</v>
      </c>
    </row>
    <row r="351" customFormat="false" ht="13" hidden="false" customHeight="true" outlineLevel="0" collapsed="false">
      <c r="A351" s="17" t="s">
        <v>1848</v>
      </c>
      <c r="B351" s="27" t="n">
        <f aca="false">'PH - Tableau 1'!J351</f>
        <v>86</v>
      </c>
      <c r="C351" s="50" t="n">
        <f aca="false">(TOT!BR353*60)/TOT!AK353</f>
        <v>0.812732814087369</v>
      </c>
      <c r="D351" s="27" t="n">
        <f aca="false">VLOOKUP(C351,'DF - Tableau 2'!$A$3:$B$55,2)</f>
        <v>56</v>
      </c>
      <c r="E351" s="27" t="n">
        <f aca="false">IF(TOT!AK353&lt;400,IF(D351&gt;66,66,D351),D351)</f>
        <v>56</v>
      </c>
      <c r="F351" s="27" t="n">
        <f aca="false">IF(TOT!AK353&lt;200,IF(E351&gt;60,60,E351),E351)</f>
        <v>56</v>
      </c>
      <c r="G351" s="55" t="n">
        <f aca="false">(B351+F351)/2</f>
        <v>71</v>
      </c>
      <c r="H351" s="55" t="n">
        <f aca="false">IF(TOT!AN353&lt;13.4,IF(G351&gt;80,80,G351),G351)</f>
        <v>71</v>
      </c>
      <c r="I351" s="55" t="n">
        <f aca="false">IF(TOT!AN353&lt;11,IF(H351&gt;73,73,H351),H351)</f>
        <v>71</v>
      </c>
    </row>
    <row r="352" customFormat="false" ht="13" hidden="false" customHeight="true" outlineLevel="0" collapsed="false">
      <c r="A352" s="17" t="s">
        <v>1852</v>
      </c>
      <c r="B352" s="27" t="n">
        <f aca="false">'PH - Tableau 1'!J352</f>
        <v>86</v>
      </c>
      <c r="C352" s="50" t="n">
        <f aca="false">(TOT!BR354*60)/TOT!AK354</f>
        <v>0.636631263588242</v>
      </c>
      <c r="D352" s="27" t="n">
        <f aca="false">VLOOKUP(C352,'DF - Tableau 2'!$A$3:$B$55,2)</f>
        <v>52</v>
      </c>
      <c r="E352" s="27" t="n">
        <f aca="false">IF(TOT!AK354&lt;400,IF(D352&gt;66,66,D352),D352)</f>
        <v>52</v>
      </c>
      <c r="F352" s="27" t="n">
        <f aca="false">IF(TOT!AK354&lt;200,IF(E352&gt;60,60,E352),E352)</f>
        <v>52</v>
      </c>
      <c r="G352" s="55" t="n">
        <f aca="false">(B352+F352)/2</f>
        <v>69</v>
      </c>
      <c r="H352" s="55" t="n">
        <f aca="false">IF(TOT!AN354&lt;13.4,IF(G352&gt;80,80,G352),G352)</f>
        <v>69</v>
      </c>
      <c r="I352" s="55" t="n">
        <f aca="false">IF(TOT!AN354&lt;11,IF(H352&gt;73,73,H352),H352)</f>
        <v>69</v>
      </c>
    </row>
    <row r="353" customFormat="false" ht="13" hidden="false" customHeight="true" outlineLevel="0" collapsed="false">
      <c r="A353" s="17" t="s">
        <v>1855</v>
      </c>
      <c r="B353" s="27" t="n">
        <f aca="false">'PH - Tableau 1'!J353</f>
        <v>61</v>
      </c>
      <c r="C353" s="50" t="n">
        <f aca="false">(TOT!BR355*60)/TOT!AK355</f>
        <v>3.40384508426186</v>
      </c>
      <c r="D353" s="27" t="n">
        <f aca="false">VLOOKUP(C353,'DF - Tableau 2'!$A$3:$B$55,2)</f>
        <v>98</v>
      </c>
      <c r="E353" s="27" t="n">
        <f aca="false">IF(TOT!AK355&lt;400,IF(D353&gt;66,66,D353),D353)</f>
        <v>98</v>
      </c>
      <c r="F353" s="27" t="n">
        <f aca="false">IF(TOT!AK355&lt;200,IF(E353&gt;60,60,E353),E353)</f>
        <v>98</v>
      </c>
      <c r="G353" s="55" t="n">
        <f aca="false">(B353+F353)/2</f>
        <v>79.5</v>
      </c>
      <c r="H353" s="55" t="n">
        <f aca="false">IF(TOT!AN355&lt;13.4,IF(G353&gt;80,80,G353),G353)</f>
        <v>79.5</v>
      </c>
      <c r="I353" s="55" t="n">
        <f aca="false">IF(TOT!AN355&lt;11,IF(H353&gt;73,73,H353),H353)</f>
        <v>79.5</v>
      </c>
    </row>
    <row r="354" customFormat="false" ht="13" hidden="false" customHeight="true" outlineLevel="0" collapsed="false">
      <c r="A354" s="17" t="s">
        <v>1860</v>
      </c>
      <c r="B354" s="27" t="n">
        <f aca="false">'PH - Tableau 1'!J354</f>
        <v>84</v>
      </c>
      <c r="C354" s="50" t="n">
        <f aca="false">(TOT!BR356*60)/TOT!AK356</f>
        <v>1.12648221343873</v>
      </c>
      <c r="D354" s="27" t="n">
        <f aca="false">VLOOKUP(C354,'DF - Tableau 2'!$A$3:$B$55,2)</f>
        <v>64</v>
      </c>
      <c r="E354" s="27" t="n">
        <f aca="false">IF(TOT!AK356&lt;400,IF(D354&gt;66,66,D354),D354)</f>
        <v>64</v>
      </c>
      <c r="F354" s="27" t="n">
        <f aca="false">IF(TOT!AK356&lt;200,IF(E354&gt;60,60,E354),E354)</f>
        <v>64</v>
      </c>
      <c r="G354" s="55" t="n">
        <f aca="false">(B354+F354)/2</f>
        <v>74</v>
      </c>
      <c r="H354" s="55" t="n">
        <f aca="false">IF(TOT!AN356&lt;13.4,IF(G354&gt;80,80,G354),G354)</f>
        <v>74</v>
      </c>
      <c r="I354" s="55" t="n">
        <f aca="false">IF(TOT!AN356&lt;11,IF(H354&gt;73,73,H354),H354)</f>
        <v>74</v>
      </c>
    </row>
    <row r="355" customFormat="false" ht="13" hidden="false" customHeight="true" outlineLevel="0" collapsed="false">
      <c r="A355" s="17" t="s">
        <v>1864</v>
      </c>
      <c r="B355" s="27" t="n">
        <f aca="false">'PH - Tableau 1'!J355</f>
        <v>69</v>
      </c>
      <c r="C355" s="50" t="n">
        <f aca="false">(TOT!BR357*60)/TOT!AK357</f>
        <v>1.73542065873676</v>
      </c>
      <c r="D355" s="27" t="n">
        <f aca="false">VLOOKUP(C355,'DF - Tableau 2'!$A$3:$B$55,2)</f>
        <v>79</v>
      </c>
      <c r="E355" s="27" t="n">
        <f aca="false">IF(TOT!AK357&lt;400,IF(D355&gt;66,66,D355),D355)</f>
        <v>79</v>
      </c>
      <c r="F355" s="27" t="n">
        <f aca="false">IF(TOT!AK357&lt;200,IF(E355&gt;60,60,E355),E355)</f>
        <v>79</v>
      </c>
      <c r="G355" s="55" t="n">
        <f aca="false">(B355+F355)/2</f>
        <v>74</v>
      </c>
      <c r="H355" s="55" t="n">
        <f aca="false">IF(TOT!AN357&lt;13.4,IF(G355&gt;80,80,G355),G355)</f>
        <v>74</v>
      </c>
      <c r="I355" s="55" t="n">
        <f aca="false">IF(TOT!AN357&lt;11,IF(H355&gt;73,73,H355),H355)</f>
        <v>74</v>
      </c>
    </row>
    <row r="356" customFormat="false" ht="13" hidden="false" customHeight="true" outlineLevel="0" collapsed="false">
      <c r="A356" s="17" t="s">
        <v>1868</v>
      </c>
      <c r="B356" s="27" t="n">
        <f aca="false">'PH - Tableau 1'!J356</f>
        <v>88</v>
      </c>
      <c r="C356" s="50" t="n">
        <f aca="false">(TOT!BR358*60)/TOT!AK358</f>
        <v>0.408475874393669</v>
      </c>
      <c r="D356" s="27" t="n">
        <f aca="false">VLOOKUP(C356,'DF - Tableau 2'!$A$3:$B$55,2)</f>
        <v>49</v>
      </c>
      <c r="E356" s="27" t="n">
        <f aca="false">IF(TOT!AK358&lt;400,IF(D356&gt;66,66,D356),D356)</f>
        <v>49</v>
      </c>
      <c r="F356" s="27" t="n">
        <f aca="false">IF(TOT!AK358&lt;200,IF(E356&gt;60,60,E356),E356)</f>
        <v>49</v>
      </c>
      <c r="G356" s="55" t="n">
        <f aca="false">(B356+F356)/2</f>
        <v>68.5</v>
      </c>
      <c r="H356" s="55" t="n">
        <f aca="false">IF(TOT!AN358&lt;13.4,IF(G356&gt;80,80,G356),G356)</f>
        <v>68.5</v>
      </c>
      <c r="I356" s="55" t="n">
        <f aca="false">IF(TOT!AN358&lt;11,IF(H356&gt;73,73,H356),H356)</f>
        <v>68.5</v>
      </c>
    </row>
    <row r="357" customFormat="false" ht="13" hidden="false" customHeight="true" outlineLevel="0" collapsed="false">
      <c r="A357" s="17" t="s">
        <v>1874</v>
      </c>
      <c r="B357" s="27" t="n">
        <f aca="false">'PH - Tableau 1'!J357</f>
        <v>51</v>
      </c>
      <c r="C357" s="50" t="n">
        <f aca="false">(TOT!BR359*60)/TOT!AK359</f>
        <v>1.24100324875432</v>
      </c>
      <c r="D357" s="27" t="n">
        <f aca="false">VLOOKUP(C357,'DF - Tableau 2'!$A$3:$B$55,2)</f>
        <v>67</v>
      </c>
      <c r="E357" s="27" t="n">
        <f aca="false">IF(TOT!AK359&lt;400,IF(D357&gt;66,66,D357),D357)</f>
        <v>67</v>
      </c>
      <c r="F357" s="27" t="n">
        <f aca="false">IF(TOT!AK359&lt;200,IF(E357&gt;60,60,E357),E357)</f>
        <v>67</v>
      </c>
      <c r="G357" s="55" t="n">
        <f aca="false">(B357+F357)/2</f>
        <v>59</v>
      </c>
      <c r="H357" s="55" t="n">
        <f aca="false">IF(TOT!AN359&lt;13.4,IF(G357&gt;80,80,G357),G357)</f>
        <v>59</v>
      </c>
      <c r="I357" s="55" t="n">
        <f aca="false">IF(TOT!AN359&lt;11,IF(H357&gt;73,73,H357),H357)</f>
        <v>59</v>
      </c>
    </row>
    <row r="358" customFormat="false" ht="13" hidden="false" customHeight="true" outlineLevel="0" collapsed="false">
      <c r="A358" s="17" t="s">
        <v>1877</v>
      </c>
      <c r="B358" s="27" t="n">
        <f aca="false">'PH - Tableau 1'!J358</f>
        <v>50</v>
      </c>
      <c r="C358" s="50" t="n">
        <f aca="false">(TOT!BR360*60)/TOT!AK360</f>
        <v>1.84129767645769</v>
      </c>
      <c r="D358" s="27" t="n">
        <f aca="false">VLOOKUP(C358,'DF - Tableau 2'!$A$3:$B$55,2)</f>
        <v>82</v>
      </c>
      <c r="E358" s="27" t="n">
        <f aca="false">IF(TOT!AK360&lt;400,IF(D358&gt;66,66,D358),D358)</f>
        <v>82</v>
      </c>
      <c r="F358" s="27" t="n">
        <f aca="false">IF(TOT!AK360&lt;200,IF(E358&gt;60,60,E358),E358)</f>
        <v>82</v>
      </c>
      <c r="G358" s="55" t="n">
        <f aca="false">(B358+F358)/2</f>
        <v>66</v>
      </c>
      <c r="H358" s="55" t="n">
        <f aca="false">IF(TOT!AN360&lt;13.4,IF(G358&gt;80,80,G358),G358)</f>
        <v>66</v>
      </c>
      <c r="I358" s="55" t="n">
        <f aca="false">IF(TOT!AN360&lt;11,IF(H358&gt;73,73,H358),H358)</f>
        <v>66</v>
      </c>
    </row>
    <row r="359" customFormat="false" ht="13" hidden="false" customHeight="true" outlineLevel="0" collapsed="false">
      <c r="A359" s="17" t="s">
        <v>1881</v>
      </c>
      <c r="B359" s="27" t="n">
        <f aca="false">'PH - Tableau 1'!J359</f>
        <v>55</v>
      </c>
      <c r="C359" s="50" t="n">
        <f aca="false">(TOT!BR361*60)/TOT!AK361</f>
        <v>2.41095590848215</v>
      </c>
      <c r="D359" s="27" t="n">
        <f aca="false">VLOOKUP(C359,'DF - Tableau 2'!$A$3:$B$55,2)</f>
        <v>91</v>
      </c>
      <c r="E359" s="27" t="n">
        <f aca="false">IF(TOT!AK361&lt;400,IF(D359&gt;66,66,D359),D359)</f>
        <v>91</v>
      </c>
      <c r="F359" s="27" t="n">
        <f aca="false">IF(TOT!AK361&lt;200,IF(E359&gt;60,60,E359),E359)</f>
        <v>91</v>
      </c>
      <c r="G359" s="55" t="n">
        <f aca="false">(B359+F359)/2</f>
        <v>73</v>
      </c>
      <c r="H359" s="55" t="n">
        <f aca="false">IF(TOT!AN361&lt;13.4,IF(G359&gt;80,80,G359),G359)</f>
        <v>73</v>
      </c>
      <c r="I359" s="55" t="n">
        <f aca="false">IF(TOT!AN361&lt;11,IF(H359&gt;73,73,H359),H359)</f>
        <v>73</v>
      </c>
    </row>
    <row r="360" customFormat="false" ht="13" hidden="false" customHeight="true" outlineLevel="0" collapsed="false">
      <c r="A360" s="17" t="s">
        <v>1887</v>
      </c>
      <c r="B360" s="27" t="n">
        <f aca="false">'PH - Tableau 1'!J360</f>
        <v>51</v>
      </c>
      <c r="C360" s="50" t="n">
        <f aca="false">(TOT!BR362*60)/TOT!AK362</f>
        <v>1.4920218277267</v>
      </c>
      <c r="D360" s="27" t="n">
        <f aca="false">VLOOKUP(C360,'DF - Tableau 2'!$A$3:$B$55,2)</f>
        <v>73</v>
      </c>
      <c r="E360" s="27" t="n">
        <f aca="false">IF(TOT!AK362&lt;400,IF(D360&gt;66,66,D360),D360)</f>
        <v>73</v>
      </c>
      <c r="F360" s="27" t="n">
        <f aca="false">IF(TOT!AK362&lt;200,IF(E360&gt;60,60,E360),E360)</f>
        <v>73</v>
      </c>
      <c r="G360" s="55" t="n">
        <f aca="false">(B360+F360)/2</f>
        <v>62</v>
      </c>
      <c r="H360" s="55" t="n">
        <f aca="false">IF(TOT!AN362&lt;13.4,IF(G360&gt;80,80,G360),G360)</f>
        <v>62</v>
      </c>
      <c r="I360" s="55" t="n">
        <f aca="false">IF(TOT!AN362&lt;11,IF(H360&gt;73,73,H360),H360)</f>
        <v>62</v>
      </c>
    </row>
    <row r="361" customFormat="false" ht="13" hidden="false" customHeight="true" outlineLevel="0" collapsed="false">
      <c r="A361" s="17" t="s">
        <v>1891</v>
      </c>
      <c r="B361" s="27" t="n">
        <f aca="false">'PH - Tableau 1'!J361</f>
        <v>65</v>
      </c>
      <c r="C361" s="50" t="n">
        <f aca="false">(TOT!BR363*60)/TOT!AK363</f>
        <v>2.32546217022634</v>
      </c>
      <c r="D361" s="27" t="n">
        <f aca="false">VLOOKUP(C361,'DF - Tableau 2'!$A$3:$B$55,2)</f>
        <v>90</v>
      </c>
      <c r="E361" s="27" t="n">
        <f aca="false">IF(TOT!AK363&lt;400,IF(D361&gt;66,66,D361),D361)</f>
        <v>90</v>
      </c>
      <c r="F361" s="27" t="n">
        <f aca="false">IF(TOT!AK363&lt;200,IF(E361&gt;60,60,E361),E361)</f>
        <v>90</v>
      </c>
      <c r="G361" s="55" t="n">
        <f aca="false">(B361+F361)/2</f>
        <v>77.5</v>
      </c>
      <c r="H361" s="55" t="n">
        <f aca="false">IF(TOT!AN363&lt;13.4,IF(G361&gt;80,80,G361),G361)</f>
        <v>77.5</v>
      </c>
      <c r="I361" s="55" t="n">
        <f aca="false">IF(TOT!AN363&lt;11,IF(H361&gt;73,73,H361),H361)</f>
        <v>77.5</v>
      </c>
    </row>
    <row r="362" customFormat="false" ht="13" hidden="false" customHeight="true" outlineLevel="0" collapsed="false">
      <c r="A362" s="17" t="s">
        <v>1895</v>
      </c>
      <c r="B362" s="27" t="n">
        <f aca="false">'PH - Tableau 1'!J362</f>
        <v>52</v>
      </c>
      <c r="C362" s="50" t="n">
        <f aca="false">(TOT!BR364*60)/TOT!AK364</f>
        <v>1.1735750028524</v>
      </c>
      <c r="D362" s="27" t="n">
        <f aca="false">VLOOKUP(C362,'DF - Tableau 2'!$A$3:$B$55,2)</f>
        <v>65</v>
      </c>
      <c r="E362" s="27" t="n">
        <f aca="false">IF(TOT!AK364&lt;400,IF(D362&gt;66,66,D362),D362)</f>
        <v>65</v>
      </c>
      <c r="F362" s="27" t="n">
        <f aca="false">IF(TOT!AK364&lt;200,IF(E362&gt;60,60,E362),E362)</f>
        <v>65</v>
      </c>
      <c r="G362" s="55" t="n">
        <f aca="false">(B362+F362)/2</f>
        <v>58.5</v>
      </c>
      <c r="H362" s="55" t="n">
        <f aca="false">IF(TOT!AN364&lt;13.4,IF(G362&gt;80,80,G362),G362)</f>
        <v>58.5</v>
      </c>
      <c r="I362" s="55" t="n">
        <f aca="false">IF(TOT!AN364&lt;11,IF(H362&gt;73,73,H362),H362)</f>
        <v>58.5</v>
      </c>
    </row>
    <row r="363" customFormat="false" ht="13" hidden="false" customHeight="true" outlineLevel="0" collapsed="false">
      <c r="A363" s="17" t="s">
        <v>1897</v>
      </c>
      <c r="B363" s="27" t="n">
        <f aca="false">'PH - Tableau 1'!J363</f>
        <v>82</v>
      </c>
      <c r="C363" s="50" t="n">
        <f aca="false">(TOT!BR365*60)/TOT!AK365</f>
        <v>1.00625229863918</v>
      </c>
      <c r="D363" s="27" t="n">
        <f aca="false">VLOOKUP(C363,'DF - Tableau 2'!$A$3:$B$55,2)</f>
        <v>61</v>
      </c>
      <c r="E363" s="27" t="n">
        <f aca="false">IF(TOT!AK365&lt;400,IF(D363&gt;66,66,D363),D363)</f>
        <v>61</v>
      </c>
      <c r="F363" s="27" t="n">
        <f aca="false">IF(TOT!AK365&lt;200,IF(E363&gt;60,60,E363),E363)</f>
        <v>61</v>
      </c>
      <c r="G363" s="55" t="n">
        <f aca="false">(B363+F363)/2</f>
        <v>71.5</v>
      </c>
      <c r="H363" s="55" t="n">
        <f aca="false">IF(TOT!AN365&lt;13.4,IF(G363&gt;80,80,G363),G363)</f>
        <v>71.5</v>
      </c>
      <c r="I363" s="55" t="n">
        <f aca="false">IF(TOT!AN365&lt;11,IF(H363&gt;73,73,H363),H363)</f>
        <v>71.5</v>
      </c>
    </row>
    <row r="364" customFormat="false" ht="13" hidden="false" customHeight="true" outlineLevel="0" collapsed="false">
      <c r="A364" s="17" t="s">
        <v>1902</v>
      </c>
      <c r="B364" s="27" t="n">
        <f aca="false">'PH - Tableau 1'!J364</f>
        <v>77</v>
      </c>
      <c r="C364" s="50" t="n">
        <f aca="false">(TOT!BR366*60)/TOT!AK366</f>
        <v>0.656036446469248</v>
      </c>
      <c r="D364" s="27" t="n">
        <f aca="false">VLOOKUP(C364,'DF - Tableau 2'!$A$3:$B$55,2)</f>
        <v>52</v>
      </c>
      <c r="E364" s="27" t="n">
        <f aca="false">IF(TOT!AK366&lt;400,IF(D364&gt;66,66,D364),D364)</f>
        <v>52</v>
      </c>
      <c r="F364" s="27" t="n">
        <f aca="false">IF(TOT!AK366&lt;200,IF(E364&gt;60,60,E364),E364)</f>
        <v>52</v>
      </c>
      <c r="G364" s="55" t="n">
        <f aca="false">(B364+F364)/2</f>
        <v>64.5</v>
      </c>
      <c r="H364" s="55" t="n">
        <f aca="false">IF(TOT!AN366&lt;13.4,IF(G364&gt;80,80,G364),G364)</f>
        <v>64.5</v>
      </c>
      <c r="I364" s="55" t="n">
        <f aca="false">IF(TOT!AN366&lt;11,IF(H364&gt;73,73,H364),H364)</f>
        <v>64.5</v>
      </c>
    </row>
    <row r="365" customFormat="false" ht="13" hidden="false" customHeight="true" outlineLevel="0" collapsed="false">
      <c r="A365" s="17" t="s">
        <v>1907</v>
      </c>
      <c r="B365" s="27" t="n">
        <f aca="false">'PH - Tableau 1'!J365</f>
        <v>53</v>
      </c>
      <c r="C365" s="50" t="n">
        <f aca="false">(TOT!BR367*60)/TOT!AK367</f>
        <v>4.06779661016949</v>
      </c>
      <c r="D365" s="27" t="n">
        <f aca="false">VLOOKUP(C365,'DF - Tableau 2'!$A$3:$B$55,2)</f>
        <v>99</v>
      </c>
      <c r="E365" s="27" t="n">
        <f aca="false">IF(TOT!AK367&lt;400,IF(D365&gt;66,66,D365),D365)</f>
        <v>66</v>
      </c>
      <c r="F365" s="27" t="n">
        <f aca="false">IF(TOT!AK367&lt;200,IF(E365&gt;60,60,E365),E365)</f>
        <v>60</v>
      </c>
      <c r="G365" s="55" t="n">
        <f aca="false">(B365+F365)/2</f>
        <v>56.5</v>
      </c>
      <c r="H365" s="55" t="n">
        <f aca="false">IF(TOT!AN367&lt;13.4,IF(G365&gt;80,80,G365),G365)</f>
        <v>56.5</v>
      </c>
      <c r="I365" s="55" t="n">
        <f aca="false">IF(TOT!AN367&lt;11,IF(H365&gt;73,73,H365),H365)</f>
        <v>56.5</v>
      </c>
    </row>
    <row r="366" customFormat="false" ht="13" hidden="false" customHeight="true" outlineLevel="0" collapsed="false">
      <c r="A366" s="17" t="s">
        <v>1912</v>
      </c>
      <c r="B366" s="27" t="n">
        <f aca="false">'PH - Tableau 1'!J366</f>
        <v>62</v>
      </c>
      <c r="C366" s="50" t="n">
        <f aca="false">(TOT!BR368*60)/TOT!AK368</f>
        <v>2.70815153612375</v>
      </c>
      <c r="D366" s="27" t="n">
        <f aca="false">VLOOKUP(C366,'DF - Tableau 2'!$A$3:$B$55,2)</f>
        <v>94</v>
      </c>
      <c r="E366" s="27" t="n">
        <f aca="false">IF(TOT!AK368&lt;400,IF(D366&gt;66,66,D366),D366)</f>
        <v>94</v>
      </c>
      <c r="F366" s="27" t="n">
        <f aca="false">IF(TOT!AK368&lt;200,IF(E366&gt;60,60,E366),E366)</f>
        <v>94</v>
      </c>
      <c r="G366" s="55" t="n">
        <f aca="false">(B366+F366)/2</f>
        <v>78</v>
      </c>
      <c r="H366" s="55" t="n">
        <f aca="false">IF(TOT!AN368&lt;13.4,IF(G366&gt;80,80,G366),G366)</f>
        <v>78</v>
      </c>
      <c r="I366" s="55" t="n">
        <f aca="false">IF(TOT!AN368&lt;11,IF(H366&gt;73,73,H366),H366)</f>
        <v>78</v>
      </c>
    </row>
    <row r="367" customFormat="false" ht="13" hidden="false" customHeight="true" outlineLevel="0" collapsed="false">
      <c r="A367" s="17" t="s">
        <v>1918</v>
      </c>
      <c r="B367" s="27" t="n">
        <f aca="false">'PH - Tableau 1'!J367</f>
        <v>47</v>
      </c>
      <c r="C367" s="50" t="n">
        <f aca="false">(TOT!BR369*60)/TOT!AK369</f>
        <v>0</v>
      </c>
      <c r="D367" s="27" t="n">
        <f aca="false">VLOOKUP(C367,'DF - Tableau 2'!$A$3:$B$55,2)</f>
        <v>47</v>
      </c>
      <c r="E367" s="27" t="n">
        <f aca="false">IF(TOT!AK369&lt;400,IF(D367&gt;66,66,D367),D367)</f>
        <v>47</v>
      </c>
      <c r="F367" s="27" t="n">
        <f aca="false">IF(TOT!AK369&lt;200,IF(E367&gt;60,60,E367),E367)</f>
        <v>47</v>
      </c>
      <c r="G367" s="55" t="n">
        <f aca="false">(B367+F367)/2</f>
        <v>47</v>
      </c>
      <c r="H367" s="55" t="n">
        <f aca="false">IF(TOT!AN369&lt;13.4,IF(G367&gt;80,80,G367),G367)</f>
        <v>47</v>
      </c>
      <c r="I367" s="55" t="n">
        <f aca="false">IF(TOT!AN369&lt;11,IF(H367&gt;73,73,H367),H367)</f>
        <v>47</v>
      </c>
    </row>
    <row r="368" customFormat="false" ht="13" hidden="false" customHeight="true" outlineLevel="0" collapsed="false">
      <c r="A368" s="17" t="s">
        <v>1923</v>
      </c>
      <c r="B368" s="27" t="n">
        <f aca="false">'PH - Tableau 1'!J368</f>
        <v>63</v>
      </c>
      <c r="C368" s="50" t="n">
        <f aca="false">(TOT!BR370*60)/TOT!AK370</f>
        <v>2.59610584123814</v>
      </c>
      <c r="D368" s="27" t="n">
        <f aca="false">VLOOKUP(C368,'DF - Tableau 2'!$A$3:$B$55,2)</f>
        <v>93</v>
      </c>
      <c r="E368" s="27" t="n">
        <f aca="false">IF(TOT!AK370&lt;400,IF(D368&gt;66,66,D368),D368)</f>
        <v>93</v>
      </c>
      <c r="F368" s="27" t="n">
        <f aca="false">IF(TOT!AK370&lt;200,IF(E368&gt;60,60,E368),E368)</f>
        <v>93</v>
      </c>
      <c r="G368" s="55" t="n">
        <f aca="false">(B368+F368)/2</f>
        <v>78</v>
      </c>
      <c r="H368" s="55" t="n">
        <f aca="false">IF(TOT!AN370&lt;13.4,IF(G368&gt;80,80,G368),G368)</f>
        <v>78</v>
      </c>
      <c r="I368" s="55" t="n">
        <f aca="false">IF(TOT!AN370&lt;11,IF(H368&gt;73,73,H368),H368)</f>
        <v>78</v>
      </c>
    </row>
    <row r="369" customFormat="false" ht="13" hidden="false" customHeight="true" outlineLevel="0" collapsed="false">
      <c r="A369" s="17" t="s">
        <v>1926</v>
      </c>
      <c r="B369" s="27" t="n">
        <f aca="false">'PH - Tableau 1'!J369</f>
        <v>90</v>
      </c>
      <c r="C369" s="50" t="n">
        <f aca="false">(TOT!BR371*60)/TOT!AK371</f>
        <v>0.921669245411154</v>
      </c>
      <c r="D369" s="27" t="n">
        <f aca="false">VLOOKUP(C369,'DF - Tableau 2'!$A$3:$B$55,2)</f>
        <v>59</v>
      </c>
      <c r="E369" s="27" t="n">
        <f aca="false">IF(TOT!AK371&lt;400,IF(D369&gt;66,66,D369),D369)</f>
        <v>59</v>
      </c>
      <c r="F369" s="27" t="n">
        <f aca="false">IF(TOT!AK371&lt;200,IF(E369&gt;60,60,E369),E369)</f>
        <v>59</v>
      </c>
      <c r="G369" s="55" t="n">
        <f aca="false">(B369+F369)/2</f>
        <v>74.5</v>
      </c>
      <c r="H369" s="55" t="n">
        <f aca="false">IF(TOT!AN371&lt;13.4,IF(G369&gt;80,80,G369),G369)</f>
        <v>74.5</v>
      </c>
      <c r="I369" s="55" t="n">
        <f aca="false">IF(TOT!AN371&lt;11,IF(H369&gt;73,73,H369),H369)</f>
        <v>74.5</v>
      </c>
    </row>
    <row r="370" customFormat="false" ht="13" hidden="false" customHeight="true" outlineLevel="0" collapsed="false">
      <c r="A370" s="17" t="s">
        <v>1929</v>
      </c>
      <c r="B370" s="27" t="n">
        <f aca="false">'PH - Tableau 1'!J370</f>
        <v>58</v>
      </c>
      <c r="C370" s="50" t="n">
        <f aca="false">(TOT!BR372*60)/TOT!AK372</f>
        <v>2.29965156794425</v>
      </c>
      <c r="D370" s="27" t="n">
        <f aca="false">VLOOKUP(C370,'DF - Tableau 2'!$A$3:$B$55,2)</f>
        <v>89</v>
      </c>
      <c r="E370" s="27" t="n">
        <f aca="false">IF(TOT!AK372&lt;400,IF(D370&gt;66,66,D370),D370)</f>
        <v>66</v>
      </c>
      <c r="F370" s="27" t="n">
        <f aca="false">IF(TOT!AK372&lt;200,IF(E370&gt;60,60,E370),E370)</f>
        <v>66</v>
      </c>
      <c r="G370" s="55" t="n">
        <f aca="false">(B370+F370)/2</f>
        <v>62</v>
      </c>
      <c r="H370" s="55" t="n">
        <f aca="false">IF(TOT!AN372&lt;13.4,IF(G370&gt;80,80,G370),G370)</f>
        <v>62</v>
      </c>
      <c r="I370" s="55" t="n">
        <f aca="false">IF(TOT!AN372&lt;11,IF(H370&gt;73,73,H370),H370)</f>
        <v>62</v>
      </c>
    </row>
    <row r="371" customFormat="false" ht="13" hidden="false" customHeight="true" outlineLevel="0" collapsed="false">
      <c r="A371" s="17" t="s">
        <v>1933</v>
      </c>
      <c r="B371" s="27" t="n">
        <f aca="false">'PH - Tableau 1'!J371</f>
        <v>53</v>
      </c>
      <c r="C371" s="50" t="n">
        <f aca="false">(TOT!BR373*60)/TOT!AK373</f>
        <v>0.944675267876663</v>
      </c>
      <c r="D371" s="27" t="n">
        <f aca="false">VLOOKUP(C371,'DF - Tableau 2'!$A$3:$B$55,2)</f>
        <v>60</v>
      </c>
      <c r="E371" s="27" t="n">
        <f aca="false">IF(TOT!AK373&lt;400,IF(D371&gt;66,66,D371),D371)</f>
        <v>60</v>
      </c>
      <c r="F371" s="27" t="n">
        <f aca="false">IF(TOT!AK373&lt;200,IF(E371&gt;60,60,E371),E371)</f>
        <v>60</v>
      </c>
      <c r="G371" s="55" t="n">
        <f aca="false">(B371+F371)/2</f>
        <v>56.5</v>
      </c>
      <c r="H371" s="55" t="n">
        <f aca="false">IF(TOT!AN373&lt;13.4,IF(G371&gt;80,80,G371),G371)</f>
        <v>56.5</v>
      </c>
      <c r="I371" s="55" t="n">
        <f aca="false">IF(TOT!AN373&lt;11,IF(H371&gt;73,73,H371),H371)</f>
        <v>56.5</v>
      </c>
    </row>
    <row r="372" customFormat="false" ht="13" hidden="false" customHeight="true" outlineLevel="0" collapsed="false">
      <c r="A372" s="17" t="s">
        <v>1939</v>
      </c>
      <c r="B372" s="27" t="n">
        <f aca="false">'PH - Tableau 1'!J372</f>
        <v>75</v>
      </c>
      <c r="C372" s="50" t="n">
        <f aca="false">(TOT!BR374*60)/TOT!AK374</f>
        <v>0.822828931579507</v>
      </c>
      <c r="D372" s="27" t="n">
        <f aca="false">VLOOKUP(C372,'DF - Tableau 2'!$A$3:$B$55,2)</f>
        <v>57</v>
      </c>
      <c r="E372" s="27" t="n">
        <f aca="false">IF(TOT!AK374&lt;400,IF(D372&gt;66,66,D372),D372)</f>
        <v>57</v>
      </c>
      <c r="F372" s="27" t="n">
        <f aca="false">IF(TOT!AK374&lt;200,IF(E372&gt;60,60,E372),E372)</f>
        <v>57</v>
      </c>
      <c r="G372" s="55" t="n">
        <f aca="false">(B372+F372)/2</f>
        <v>66</v>
      </c>
      <c r="H372" s="55" t="n">
        <f aca="false">IF(TOT!AN374&lt;13.4,IF(G372&gt;80,80,G372),G372)</f>
        <v>66</v>
      </c>
      <c r="I372" s="55" t="n">
        <f aca="false">IF(TOT!AN374&lt;11,IF(H372&gt;73,73,H372),H372)</f>
        <v>66</v>
      </c>
    </row>
    <row r="373" customFormat="false" ht="13" hidden="false" customHeight="true" outlineLevel="0" collapsed="false">
      <c r="A373" s="17" t="s">
        <v>1943</v>
      </c>
      <c r="B373" s="27" t="n">
        <f aca="false">'PH - Tableau 1'!J373</f>
        <v>52</v>
      </c>
      <c r="C373" s="50" t="n">
        <f aca="false">(TOT!BR375*60)/TOT!AK375</f>
        <v>1.3019891500904</v>
      </c>
      <c r="D373" s="27" t="n">
        <f aca="false">VLOOKUP(C373,'DF - Tableau 2'!$A$3:$B$55,2)</f>
        <v>69</v>
      </c>
      <c r="E373" s="27" t="n">
        <f aca="false">IF(TOT!AK375&lt;400,IF(D373&gt;66,66,D373),D373)</f>
        <v>66</v>
      </c>
      <c r="F373" s="27" t="n">
        <f aca="false">IF(TOT!AK375&lt;200,IF(E373&gt;60,60,E373),E373)</f>
        <v>66</v>
      </c>
      <c r="G373" s="55" t="n">
        <f aca="false">(B373+F373)/2</f>
        <v>59</v>
      </c>
      <c r="H373" s="55" t="n">
        <f aca="false">IF(TOT!AN375&lt;13.4,IF(G373&gt;80,80,G373),G373)</f>
        <v>59</v>
      </c>
      <c r="I373" s="55" t="n">
        <f aca="false">IF(TOT!AN375&lt;11,IF(H373&gt;73,73,H373),H373)</f>
        <v>59</v>
      </c>
    </row>
    <row r="374" customFormat="false" ht="13" hidden="false" customHeight="true" outlineLevel="0" collapsed="false">
      <c r="A374" s="17" t="s">
        <v>1947</v>
      </c>
      <c r="B374" s="27" t="n">
        <f aca="false">'PH - Tableau 1'!J374</f>
        <v>60</v>
      </c>
      <c r="C374" s="50" t="n">
        <f aca="false">(TOT!BR376*60)/TOT!AK376</f>
        <v>1.18006993006996</v>
      </c>
      <c r="D374" s="27" t="n">
        <f aca="false">VLOOKUP(C374,'DF - Tableau 2'!$A$3:$B$55,2)</f>
        <v>66</v>
      </c>
      <c r="E374" s="27" t="n">
        <f aca="false">IF(TOT!AK376&lt;400,IF(D374&gt;66,66,D374),D374)</f>
        <v>66</v>
      </c>
      <c r="F374" s="27" t="n">
        <f aca="false">IF(TOT!AK376&lt;200,IF(E374&gt;60,60,E374),E374)</f>
        <v>60</v>
      </c>
      <c r="G374" s="55" t="n">
        <f aca="false">(B374+F374)/2</f>
        <v>60</v>
      </c>
      <c r="H374" s="55" t="n">
        <f aca="false">IF(TOT!AN376&lt;13.4,IF(G374&gt;80,80,G374),G374)</f>
        <v>60</v>
      </c>
      <c r="I374" s="55" t="n">
        <f aca="false">IF(TOT!AN376&lt;11,IF(H374&gt;73,73,H374),H374)</f>
        <v>60</v>
      </c>
    </row>
    <row r="375" customFormat="false" ht="13" hidden="false" customHeight="true" outlineLevel="0" collapsed="false">
      <c r="A375" s="17" t="s">
        <v>1951</v>
      </c>
      <c r="B375" s="27" t="n">
        <f aca="false">'PH - Tableau 1'!J375</f>
        <v>58</v>
      </c>
      <c r="C375" s="50" t="n">
        <f aca="false">(TOT!BR377*60)/TOT!AK377</f>
        <v>1.08015220326501</v>
      </c>
      <c r="D375" s="27" t="n">
        <f aca="false">VLOOKUP(C375,'DF - Tableau 2'!$A$3:$B$55,2)</f>
        <v>63</v>
      </c>
      <c r="E375" s="27" t="n">
        <f aca="false">IF(TOT!AK377&lt;400,IF(D375&gt;66,66,D375),D375)</f>
        <v>63</v>
      </c>
      <c r="F375" s="27" t="n">
        <f aca="false">IF(TOT!AK377&lt;200,IF(E375&gt;60,60,E375),E375)</f>
        <v>63</v>
      </c>
      <c r="G375" s="55" t="n">
        <f aca="false">(B375+F375)/2</f>
        <v>60.5</v>
      </c>
      <c r="H375" s="55" t="n">
        <f aca="false">IF(TOT!AN377&lt;13.4,IF(G375&gt;80,80,G375),G375)</f>
        <v>60.5</v>
      </c>
      <c r="I375" s="55" t="n">
        <f aca="false">IF(TOT!AN377&lt;11,IF(H375&gt;73,73,H375),H375)</f>
        <v>60.5</v>
      </c>
    </row>
    <row r="376" customFormat="false" ht="13" hidden="false" customHeight="true" outlineLevel="0" collapsed="false">
      <c r="A376" s="17" t="s">
        <v>1954</v>
      </c>
      <c r="B376" s="27" t="n">
        <f aca="false">'PH - Tableau 1'!J376</f>
        <v>56</v>
      </c>
      <c r="C376" s="50" t="n">
        <f aca="false">(TOT!BR378*60)/TOT!AK378</f>
        <v>0.709732535979473</v>
      </c>
      <c r="D376" s="27" t="n">
        <f aca="false">VLOOKUP(C376,'DF - Tableau 2'!$A$3:$B$55,2)</f>
        <v>54</v>
      </c>
      <c r="E376" s="27" t="n">
        <f aca="false">IF(TOT!AK378&lt;400,IF(D376&gt;66,66,D376),D376)</f>
        <v>54</v>
      </c>
      <c r="F376" s="27" t="n">
        <f aca="false">IF(TOT!AK378&lt;200,IF(E376&gt;60,60,E376),E376)</f>
        <v>54</v>
      </c>
      <c r="G376" s="55" t="n">
        <f aca="false">(B376+F376)/2</f>
        <v>55</v>
      </c>
      <c r="H376" s="55" t="n">
        <f aca="false">IF(TOT!AN378&lt;13.4,IF(G376&gt;80,80,G376),G376)</f>
        <v>55</v>
      </c>
      <c r="I376" s="55" t="n">
        <f aca="false">IF(TOT!AN378&lt;11,IF(H376&gt;73,73,H376),H376)</f>
        <v>55</v>
      </c>
    </row>
    <row r="377" customFormat="false" ht="13" hidden="false" customHeight="true" outlineLevel="0" collapsed="false">
      <c r="A377" s="17" t="s">
        <v>1958</v>
      </c>
      <c r="B377" s="27" t="n">
        <f aca="false">'PH - Tableau 1'!J377</f>
        <v>62</v>
      </c>
      <c r="C377" s="50" t="n">
        <f aca="false">(TOT!BR379*60)/TOT!AK379</f>
        <v>2.32959447799827</v>
      </c>
      <c r="D377" s="27" t="n">
        <f aca="false">VLOOKUP(C377,'DF - Tableau 2'!$A$3:$B$55,2)</f>
        <v>90</v>
      </c>
      <c r="E377" s="27" t="n">
        <f aca="false">IF(TOT!AK379&lt;400,IF(D377&gt;66,66,D377),D377)</f>
        <v>90</v>
      </c>
      <c r="F377" s="27" t="n">
        <f aca="false">IF(TOT!AK379&lt;200,IF(E377&gt;60,60,E377),E377)</f>
        <v>90</v>
      </c>
      <c r="G377" s="55" t="n">
        <f aca="false">(B377+F377)/2</f>
        <v>76</v>
      </c>
      <c r="H377" s="55" t="n">
        <f aca="false">IF(TOT!AN379&lt;13.4,IF(G377&gt;80,80,G377),G377)</f>
        <v>76</v>
      </c>
      <c r="I377" s="55" t="n">
        <f aca="false">IF(TOT!AN379&lt;11,IF(H377&gt;73,73,H377),H377)</f>
        <v>76</v>
      </c>
    </row>
    <row r="378" customFormat="false" ht="13" hidden="false" customHeight="true" outlineLevel="0" collapsed="false">
      <c r="A378" s="17" t="s">
        <v>1961</v>
      </c>
      <c r="B378" s="27" t="n">
        <f aca="false">'PH - Tableau 1'!J378</f>
        <v>69</v>
      </c>
      <c r="C378" s="50" t="n">
        <f aca="false">(TOT!BR380*60)/TOT!AK380</f>
        <v>1.5255530129672</v>
      </c>
      <c r="D378" s="27" t="n">
        <f aca="false">VLOOKUP(C378,'DF - Tableau 2'!$A$3:$B$55,2)</f>
        <v>74</v>
      </c>
      <c r="E378" s="27" t="n">
        <f aca="false">IF(TOT!AK380&lt;400,IF(D378&gt;66,66,D378),D378)</f>
        <v>74</v>
      </c>
      <c r="F378" s="27" t="n">
        <f aca="false">IF(TOT!AK380&lt;200,IF(E378&gt;60,60,E378),E378)</f>
        <v>74</v>
      </c>
      <c r="G378" s="55" t="n">
        <f aca="false">(B378+F378)/2</f>
        <v>71.5</v>
      </c>
      <c r="H378" s="55" t="n">
        <f aca="false">IF(TOT!AN380&lt;13.4,IF(G378&gt;80,80,G378),G378)</f>
        <v>71.5</v>
      </c>
      <c r="I378" s="55" t="n">
        <f aca="false">IF(TOT!AN380&lt;11,IF(H378&gt;73,73,H378),H378)</f>
        <v>71.5</v>
      </c>
    </row>
    <row r="379" customFormat="false" ht="13" hidden="false" customHeight="true" outlineLevel="0" collapsed="false">
      <c r="A379" s="17" t="s">
        <v>1965</v>
      </c>
      <c r="B379" s="27" t="n">
        <f aca="false">'PH - Tableau 1'!J379</f>
        <v>89</v>
      </c>
      <c r="C379" s="50" t="n">
        <f aca="false">(TOT!BR381*60)/TOT!AK381</f>
        <v>0.425662733227708</v>
      </c>
      <c r="D379" s="27" t="n">
        <f aca="false">VLOOKUP(C379,'DF - Tableau 2'!$A$3:$B$55,2)</f>
        <v>49</v>
      </c>
      <c r="E379" s="27" t="n">
        <f aca="false">IF(TOT!AK381&lt;400,IF(D379&gt;66,66,D379),D379)</f>
        <v>49</v>
      </c>
      <c r="F379" s="27" t="n">
        <f aca="false">IF(TOT!AK381&lt;200,IF(E379&gt;60,60,E379),E379)</f>
        <v>49</v>
      </c>
      <c r="G379" s="55" t="n">
        <f aca="false">(B379+F379)/2</f>
        <v>69</v>
      </c>
      <c r="H379" s="55" t="n">
        <f aca="false">IF(TOT!AN381&lt;13.4,IF(G379&gt;80,80,G379),G379)</f>
        <v>69</v>
      </c>
      <c r="I379" s="55" t="n">
        <f aca="false">IF(TOT!AN381&lt;11,IF(H379&gt;73,73,H379),H379)</f>
        <v>69</v>
      </c>
    </row>
    <row r="380" customFormat="false" ht="13" hidden="false" customHeight="true" outlineLevel="0" collapsed="false">
      <c r="A380" s="17" t="s">
        <v>1970</v>
      </c>
      <c r="B380" s="27" t="n">
        <f aca="false">'PH - Tableau 1'!J380</f>
        <v>66</v>
      </c>
      <c r="C380" s="50" t="n">
        <f aca="false">(TOT!BR382*60)/TOT!AK382</f>
        <v>1.09099174179864</v>
      </c>
      <c r="D380" s="27" t="n">
        <f aca="false">VLOOKUP(C380,'DF - Tableau 2'!$A$3:$B$55,2)</f>
        <v>63</v>
      </c>
      <c r="E380" s="27" t="n">
        <f aca="false">IF(TOT!AK382&lt;400,IF(D380&gt;66,66,D380),D380)</f>
        <v>63</v>
      </c>
      <c r="F380" s="27" t="n">
        <f aca="false">IF(TOT!AK382&lt;200,IF(E380&gt;60,60,E380),E380)</f>
        <v>63</v>
      </c>
      <c r="G380" s="55" t="n">
        <f aca="false">(B380+F380)/2</f>
        <v>64.5</v>
      </c>
      <c r="H380" s="55" t="n">
        <f aca="false">IF(TOT!AN382&lt;13.4,IF(G380&gt;80,80,G380),G380)</f>
        <v>64.5</v>
      </c>
      <c r="I380" s="55" t="n">
        <f aca="false">IF(TOT!AN382&lt;11,IF(H380&gt;73,73,H380),H380)</f>
        <v>64.5</v>
      </c>
    </row>
    <row r="381" customFormat="false" ht="13" hidden="false" customHeight="true" outlineLevel="0" collapsed="false">
      <c r="A381" s="17" t="s">
        <v>1975</v>
      </c>
      <c r="B381" s="27" t="n">
        <f aca="false">'PH - Tableau 1'!J381</f>
        <v>47</v>
      </c>
      <c r="C381" s="50" t="n">
        <f aca="false">(TOT!BR383*60)/TOT!AK383</f>
        <v>0</v>
      </c>
      <c r="D381" s="27" t="n">
        <f aca="false">VLOOKUP(C381,'DF - Tableau 2'!$A$3:$B$55,2)</f>
        <v>47</v>
      </c>
      <c r="E381" s="27" t="n">
        <f aca="false">IF(TOT!AK383&lt;400,IF(D381&gt;66,66,D381),D381)</f>
        <v>47</v>
      </c>
      <c r="F381" s="27" t="n">
        <f aca="false">IF(TOT!AK383&lt;200,IF(E381&gt;60,60,E381),E381)</f>
        <v>47</v>
      </c>
      <c r="G381" s="55" t="n">
        <f aca="false">(B381+F381)/2</f>
        <v>47</v>
      </c>
      <c r="H381" s="55" t="n">
        <f aca="false">IF(TOT!AN383&lt;13.4,IF(G381&gt;80,80,G381),G381)</f>
        <v>47</v>
      </c>
      <c r="I381" s="55" t="n">
        <f aca="false">IF(TOT!AN383&lt;11,IF(H381&gt;73,73,H381),H381)</f>
        <v>47</v>
      </c>
    </row>
    <row r="382" customFormat="false" ht="13" hidden="false" customHeight="true" outlineLevel="0" collapsed="false">
      <c r="A382" s="17" t="s">
        <v>1978</v>
      </c>
      <c r="B382" s="27" t="n">
        <f aca="false">'PH - Tableau 1'!J382</f>
        <v>74</v>
      </c>
      <c r="C382" s="50" t="n">
        <f aca="false">(TOT!BR384*60)/TOT!AK384</f>
        <v>1.37864127243487</v>
      </c>
      <c r="D382" s="27" t="n">
        <f aca="false">VLOOKUP(C382,'DF - Tableau 2'!$A$3:$B$55,2)</f>
        <v>70</v>
      </c>
      <c r="E382" s="27" t="n">
        <f aca="false">IF(TOT!AK384&lt;400,IF(D382&gt;66,66,D382),D382)</f>
        <v>70</v>
      </c>
      <c r="F382" s="27" t="n">
        <f aca="false">IF(TOT!AK384&lt;200,IF(E382&gt;60,60,E382),E382)</f>
        <v>70</v>
      </c>
      <c r="G382" s="55" t="n">
        <f aca="false">(B382+F382)/2</f>
        <v>72</v>
      </c>
      <c r="H382" s="55" t="n">
        <f aca="false">IF(TOT!AN384&lt;13.4,IF(G382&gt;80,80,G382),G382)</f>
        <v>72</v>
      </c>
      <c r="I382" s="55" t="n">
        <f aca="false">IF(TOT!AN384&lt;11,IF(H382&gt;73,73,H382),H382)</f>
        <v>72</v>
      </c>
    </row>
    <row r="383" customFormat="false" ht="13" hidden="false" customHeight="true" outlineLevel="0" collapsed="false">
      <c r="A383" s="17" t="s">
        <v>1982</v>
      </c>
      <c r="B383" s="27" t="n">
        <f aca="false">'PH - Tableau 1'!J383</f>
        <v>60</v>
      </c>
      <c r="C383" s="50" t="n">
        <f aca="false">(TOT!BR385*60)/TOT!AK385</f>
        <v>0</v>
      </c>
      <c r="D383" s="27" t="n">
        <f aca="false">VLOOKUP(C383,'DF - Tableau 2'!$A$3:$B$55,2)</f>
        <v>47</v>
      </c>
      <c r="E383" s="27" t="n">
        <f aca="false">IF(TOT!AK385&lt;400,IF(D383&gt;66,66,D383),D383)</f>
        <v>47</v>
      </c>
      <c r="F383" s="27" t="n">
        <f aca="false">IF(TOT!AK385&lt;200,IF(E383&gt;60,60,E383),E383)</f>
        <v>47</v>
      </c>
      <c r="G383" s="55" t="n">
        <f aca="false">(B383+F383)/2</f>
        <v>53.5</v>
      </c>
      <c r="H383" s="55" t="n">
        <f aca="false">IF(TOT!AN385&lt;13.4,IF(G383&gt;80,80,G383),G383)</f>
        <v>53.5</v>
      </c>
      <c r="I383" s="55" t="n">
        <f aca="false">IF(TOT!AN385&lt;11,IF(H383&gt;73,73,H383),H383)</f>
        <v>53.5</v>
      </c>
    </row>
    <row r="384" customFormat="false" ht="13" hidden="false" customHeight="true" outlineLevel="0" collapsed="false">
      <c r="A384" s="17" t="s">
        <v>1986</v>
      </c>
      <c r="B384" s="27" t="n">
        <f aca="false">'PH - Tableau 1'!J384</f>
        <v>53</v>
      </c>
      <c r="C384" s="50" t="n">
        <f aca="false">(TOT!BR386*60)/TOT!AK386</f>
        <v>0.871821484172289</v>
      </c>
      <c r="D384" s="27" t="n">
        <f aca="false">VLOOKUP(C384,'DF - Tableau 2'!$A$3:$B$55,2)</f>
        <v>58</v>
      </c>
      <c r="E384" s="27" t="n">
        <f aca="false">IF(TOT!AK386&lt;400,IF(D384&gt;66,66,D384),D384)</f>
        <v>58</v>
      </c>
      <c r="F384" s="27" t="n">
        <f aca="false">IF(TOT!AK386&lt;200,IF(E384&gt;60,60,E384),E384)</f>
        <v>58</v>
      </c>
      <c r="G384" s="55" t="n">
        <f aca="false">(B384+F384)/2</f>
        <v>55.5</v>
      </c>
      <c r="H384" s="55" t="n">
        <f aca="false">IF(TOT!AN386&lt;13.4,IF(G384&gt;80,80,G384),G384)</f>
        <v>55.5</v>
      </c>
      <c r="I384" s="55" t="n">
        <f aca="false">IF(TOT!AN386&lt;11,IF(H384&gt;73,73,H384),H384)</f>
        <v>55.5</v>
      </c>
    </row>
    <row r="385" customFormat="false" ht="13" hidden="false" customHeight="true" outlineLevel="0" collapsed="false">
      <c r="A385" s="17" t="s">
        <v>1989</v>
      </c>
      <c r="B385" s="27" t="n">
        <f aca="false">'PH - Tableau 1'!J385</f>
        <v>84</v>
      </c>
      <c r="C385" s="50" t="n">
        <f aca="false">(TOT!BR387*60)/TOT!AK387</f>
        <v>1.27687183701719</v>
      </c>
      <c r="D385" s="27" t="n">
        <f aca="false">VLOOKUP(C385,'DF - Tableau 2'!$A$3:$B$55,2)</f>
        <v>68</v>
      </c>
      <c r="E385" s="27" t="n">
        <f aca="false">IF(TOT!AK387&lt;400,IF(D385&gt;66,66,D385),D385)</f>
        <v>68</v>
      </c>
      <c r="F385" s="27" t="n">
        <f aca="false">IF(TOT!AK387&lt;200,IF(E385&gt;60,60,E385),E385)</f>
        <v>68</v>
      </c>
      <c r="G385" s="55" t="n">
        <f aca="false">(B385+F385)/2</f>
        <v>76</v>
      </c>
      <c r="H385" s="55" t="n">
        <f aca="false">IF(TOT!AN387&lt;13.4,IF(G385&gt;80,80,G385),G385)</f>
        <v>76</v>
      </c>
      <c r="I385" s="55" t="n">
        <f aca="false">IF(TOT!AN387&lt;11,IF(H385&gt;73,73,H385),H385)</f>
        <v>76</v>
      </c>
    </row>
    <row r="386" customFormat="false" ht="13" hidden="false" customHeight="true" outlineLevel="0" collapsed="false">
      <c r="A386" s="17" t="s">
        <v>1992</v>
      </c>
      <c r="B386" s="27" t="n">
        <f aca="false">'PH - Tableau 1'!J386</f>
        <v>50</v>
      </c>
      <c r="C386" s="50" t="n">
        <f aca="false">(TOT!BR388*60)/TOT!AK388</f>
        <v>4.07284405678625</v>
      </c>
      <c r="D386" s="27" t="n">
        <f aca="false">VLOOKUP(C386,'DF - Tableau 2'!$A$3:$B$55,2)</f>
        <v>99</v>
      </c>
      <c r="E386" s="27" t="n">
        <f aca="false">IF(TOT!AK388&lt;400,IF(D386&gt;66,66,D386),D386)</f>
        <v>99</v>
      </c>
      <c r="F386" s="27" t="n">
        <f aca="false">IF(TOT!AK388&lt;200,IF(E386&gt;60,60,E386),E386)</f>
        <v>99</v>
      </c>
      <c r="G386" s="55" t="n">
        <f aca="false">(B386+F386)/2</f>
        <v>74.5</v>
      </c>
      <c r="H386" s="55" t="n">
        <f aca="false">IF(TOT!AN388&lt;13.4,IF(G386&gt;80,80,G386),G386)</f>
        <v>74.5</v>
      </c>
      <c r="I386" s="55" t="n">
        <f aca="false">IF(TOT!AN388&lt;11,IF(H386&gt;73,73,H386),H386)</f>
        <v>74.5</v>
      </c>
    </row>
    <row r="387" customFormat="false" ht="13" hidden="false" customHeight="true" outlineLevel="0" collapsed="false">
      <c r="A387" s="17" t="s">
        <v>1995</v>
      </c>
      <c r="B387" s="27" t="n">
        <f aca="false">'PH - Tableau 1'!J387</f>
        <v>51</v>
      </c>
      <c r="C387" s="50" t="n">
        <f aca="false">(TOT!BR389*60)/TOT!AK389</f>
        <v>1.3290802764487</v>
      </c>
      <c r="D387" s="27" t="n">
        <f aca="false">VLOOKUP(C387,'DF - Tableau 2'!$A$3:$B$55,2)</f>
        <v>69</v>
      </c>
      <c r="E387" s="27" t="n">
        <f aca="false">IF(TOT!AK389&lt;400,IF(D387&gt;66,66,D387),D387)</f>
        <v>69</v>
      </c>
      <c r="F387" s="27" t="n">
        <f aca="false">IF(TOT!AK389&lt;200,IF(E387&gt;60,60,E387),E387)</f>
        <v>69</v>
      </c>
      <c r="G387" s="55" t="n">
        <f aca="false">(B387+F387)/2</f>
        <v>60</v>
      </c>
      <c r="H387" s="55" t="n">
        <f aca="false">IF(TOT!AN389&lt;13.4,IF(G387&gt;80,80,G387),G387)</f>
        <v>60</v>
      </c>
      <c r="I387" s="55" t="n">
        <f aca="false">IF(TOT!AN389&lt;11,IF(H387&gt;73,73,H387),H387)</f>
        <v>60</v>
      </c>
    </row>
    <row r="388" customFormat="false" ht="13" hidden="false" customHeight="true" outlineLevel="0" collapsed="false">
      <c r="A388" s="17" t="s">
        <v>2000</v>
      </c>
      <c r="B388" s="27" t="n">
        <f aca="false">'PH - Tableau 1'!J388</f>
        <v>67</v>
      </c>
      <c r="C388" s="50" t="n">
        <f aca="false">(TOT!BR390*60)/TOT!AK390</f>
        <v>1.24929017603634</v>
      </c>
      <c r="D388" s="27" t="n">
        <f aca="false">VLOOKUP(C388,'DF - Tableau 2'!$A$3:$B$55,2)</f>
        <v>67</v>
      </c>
      <c r="E388" s="27" t="n">
        <f aca="false">IF(TOT!AK390&lt;400,IF(D388&gt;66,66,D388),D388)</f>
        <v>67</v>
      </c>
      <c r="F388" s="27" t="n">
        <f aca="false">IF(TOT!AK390&lt;200,IF(E388&gt;60,60,E388),E388)</f>
        <v>67</v>
      </c>
      <c r="G388" s="55" t="n">
        <f aca="false">(B388+F388)/2</f>
        <v>67</v>
      </c>
      <c r="H388" s="55" t="n">
        <f aca="false">IF(TOT!AN390&lt;13.4,IF(G388&gt;80,80,G388),G388)</f>
        <v>67</v>
      </c>
      <c r="I388" s="55" t="n">
        <f aca="false">IF(TOT!AN390&lt;11,IF(H388&gt;73,73,H388),H388)</f>
        <v>67</v>
      </c>
    </row>
    <row r="389" customFormat="false" ht="13" hidden="false" customHeight="true" outlineLevel="0" collapsed="false">
      <c r="A389" s="17" t="s">
        <v>2004</v>
      </c>
      <c r="B389" s="27" t="n">
        <f aca="false">'PH - Tableau 1'!J389</f>
        <v>56</v>
      </c>
      <c r="C389" s="50" t="n">
        <f aca="false">(TOT!BR391*60)/TOT!AK391</f>
        <v>1.86442628610887</v>
      </c>
      <c r="D389" s="27" t="n">
        <f aca="false">VLOOKUP(C389,'DF - Tableau 2'!$A$3:$B$55,2)</f>
        <v>82</v>
      </c>
      <c r="E389" s="27" t="n">
        <f aca="false">IF(TOT!AK391&lt;400,IF(D389&gt;66,66,D389),D389)</f>
        <v>82</v>
      </c>
      <c r="F389" s="27" t="n">
        <f aca="false">IF(TOT!AK391&lt;200,IF(E389&gt;60,60,E389),E389)</f>
        <v>82</v>
      </c>
      <c r="G389" s="55" t="n">
        <f aca="false">(B389+F389)/2</f>
        <v>69</v>
      </c>
      <c r="H389" s="55" t="n">
        <f aca="false">IF(TOT!AN391&lt;13.4,IF(G389&gt;80,80,G389),G389)</f>
        <v>69</v>
      </c>
      <c r="I389" s="55" t="n">
        <f aca="false">IF(TOT!AN391&lt;11,IF(H389&gt;73,73,H389),H389)</f>
        <v>69</v>
      </c>
    </row>
    <row r="390" customFormat="false" ht="13" hidden="false" customHeight="true" outlineLevel="0" collapsed="false">
      <c r="A390" s="17" t="s">
        <v>2009</v>
      </c>
      <c r="B390" s="27" t="n">
        <f aca="false">'PH - Tableau 1'!J390</f>
        <v>60</v>
      </c>
      <c r="C390" s="50" t="n">
        <f aca="false">(TOT!BR392*60)/TOT!AK392</f>
        <v>1.37064534551685</v>
      </c>
      <c r="D390" s="27" t="n">
        <f aca="false">VLOOKUP(C390,'DF - Tableau 2'!$A$3:$B$55,2)</f>
        <v>70</v>
      </c>
      <c r="E390" s="27" t="n">
        <f aca="false">IF(TOT!AK392&lt;400,IF(D390&gt;66,66,D390),D390)</f>
        <v>66</v>
      </c>
      <c r="F390" s="27" t="n">
        <f aca="false">IF(TOT!AK392&lt;200,IF(E390&gt;60,60,E390),E390)</f>
        <v>60</v>
      </c>
      <c r="G390" s="55" t="n">
        <f aca="false">(B390+F390)/2</f>
        <v>60</v>
      </c>
      <c r="H390" s="55" t="n">
        <f aca="false">IF(TOT!AN392&lt;13.4,IF(G390&gt;80,80,G390),G390)</f>
        <v>60</v>
      </c>
      <c r="I390" s="55" t="n">
        <f aca="false">IF(TOT!AN392&lt;11,IF(H390&gt;73,73,H390),H390)</f>
        <v>60</v>
      </c>
    </row>
    <row r="391" customFormat="false" ht="13" hidden="false" customHeight="true" outlineLevel="0" collapsed="false">
      <c r="A391" s="17" t="s">
        <v>2013</v>
      </c>
      <c r="B391" s="27" t="n">
        <f aca="false">'PH - Tableau 1'!J391</f>
        <v>49</v>
      </c>
      <c r="C391" s="50" t="n">
        <f aca="false">(TOT!BR393*60)/TOT!AK393</f>
        <v>2.28648854638606</v>
      </c>
      <c r="D391" s="27" t="n">
        <f aca="false">VLOOKUP(C391,'DF - Tableau 2'!$A$3:$B$55,2)</f>
        <v>89</v>
      </c>
      <c r="E391" s="27" t="n">
        <f aca="false">IF(TOT!AK393&lt;400,IF(D391&gt;66,66,D391),D391)</f>
        <v>66</v>
      </c>
      <c r="F391" s="27" t="n">
        <f aca="false">IF(TOT!AK393&lt;200,IF(E391&gt;60,60,E391),E391)</f>
        <v>66</v>
      </c>
      <c r="G391" s="55" t="n">
        <f aca="false">(B391+F391)/2</f>
        <v>57.5</v>
      </c>
      <c r="H391" s="55" t="n">
        <f aca="false">IF(TOT!AN393&lt;13.4,IF(G391&gt;80,80,G391),G391)</f>
        <v>57.5</v>
      </c>
      <c r="I391" s="55" t="n">
        <f aca="false">IF(TOT!AN393&lt;11,IF(H391&gt;73,73,H391),H391)</f>
        <v>57.5</v>
      </c>
    </row>
    <row r="392" customFormat="false" ht="13" hidden="false" customHeight="true" outlineLevel="0" collapsed="false">
      <c r="A392" s="17" t="s">
        <v>2017</v>
      </c>
      <c r="B392" s="27" t="n">
        <f aca="false">'PH - Tableau 1'!J392</f>
        <v>60</v>
      </c>
      <c r="C392" s="50" t="n">
        <f aca="false">(TOT!BR394*60)/TOT!AK394</f>
        <v>2.43780362137487</v>
      </c>
      <c r="D392" s="27" t="n">
        <f aca="false">VLOOKUP(C392,'DF - Tableau 2'!$A$3:$B$55,2)</f>
        <v>91</v>
      </c>
      <c r="E392" s="27" t="n">
        <f aca="false">IF(TOT!AK394&lt;400,IF(D392&gt;66,66,D392),D392)</f>
        <v>91</v>
      </c>
      <c r="F392" s="27" t="n">
        <f aca="false">IF(TOT!AK394&lt;200,IF(E392&gt;60,60,E392),E392)</f>
        <v>91</v>
      </c>
      <c r="G392" s="55" t="n">
        <f aca="false">(B392+F392)/2</f>
        <v>75.5</v>
      </c>
      <c r="H392" s="55" t="n">
        <f aca="false">IF(TOT!AN394&lt;13.4,IF(G392&gt;80,80,G392),G392)</f>
        <v>75.5</v>
      </c>
      <c r="I392" s="55" t="n">
        <f aca="false">IF(TOT!AN394&lt;11,IF(H392&gt;73,73,H392),H392)</f>
        <v>75.5</v>
      </c>
    </row>
    <row r="393" customFormat="false" ht="13" hidden="false" customHeight="true" outlineLevel="0" collapsed="false">
      <c r="A393" s="17" t="s">
        <v>2020</v>
      </c>
      <c r="B393" s="27" t="n">
        <f aca="false">'PH - Tableau 1'!J393</f>
        <v>74</v>
      </c>
      <c r="C393" s="50" t="n">
        <f aca="false">(TOT!BR395*60)/TOT!AK395</f>
        <v>2.04317575095118</v>
      </c>
      <c r="D393" s="27" t="n">
        <f aca="false">VLOOKUP(C393,'DF - Tableau 2'!$A$3:$B$55,2)</f>
        <v>86</v>
      </c>
      <c r="E393" s="27" t="n">
        <f aca="false">IF(TOT!AK395&lt;400,IF(D393&gt;66,66,D393),D393)</f>
        <v>86</v>
      </c>
      <c r="F393" s="27" t="n">
        <f aca="false">IF(TOT!AK395&lt;200,IF(E393&gt;60,60,E393),E393)</f>
        <v>86</v>
      </c>
      <c r="G393" s="55" t="n">
        <f aca="false">(B393+F393)/2</f>
        <v>80</v>
      </c>
      <c r="H393" s="55" t="n">
        <f aca="false">IF(TOT!AN395&lt;13.4,IF(G393&gt;80,80,G393),G393)</f>
        <v>80</v>
      </c>
      <c r="I393" s="55" t="n">
        <f aca="false">IF(TOT!AN395&lt;11,IF(H393&gt;73,73,H393),H393)</f>
        <v>73</v>
      </c>
    </row>
    <row r="394" customFormat="false" ht="13" hidden="false" customHeight="true" outlineLevel="0" collapsed="false">
      <c r="A394" s="17" t="s">
        <v>2026</v>
      </c>
      <c r="B394" s="27" t="n">
        <f aca="false">'PH - Tableau 1'!J394</f>
        <v>93</v>
      </c>
      <c r="C394" s="50" t="n">
        <f aca="false">(TOT!BR396*60)/TOT!AK396</f>
        <v>0.808794030329802</v>
      </c>
      <c r="D394" s="27" t="n">
        <f aca="false">VLOOKUP(C394,'DF - Tableau 2'!$A$3:$B$55,2)</f>
        <v>56</v>
      </c>
      <c r="E394" s="27" t="n">
        <f aca="false">IF(TOT!AK396&lt;400,IF(D394&gt;66,66,D394),D394)</f>
        <v>56</v>
      </c>
      <c r="F394" s="27" t="n">
        <f aca="false">IF(TOT!AK396&lt;200,IF(E394&gt;60,60,E394),E394)</f>
        <v>56</v>
      </c>
      <c r="G394" s="55" t="n">
        <f aca="false">(B394+F394)/2</f>
        <v>74.5</v>
      </c>
      <c r="H394" s="55" t="n">
        <f aca="false">IF(TOT!AN396&lt;13.4,IF(G394&gt;80,80,G394),G394)</f>
        <v>74.5</v>
      </c>
      <c r="I394" s="55" t="n">
        <f aca="false">IF(TOT!AN396&lt;11,IF(H394&gt;73,73,H394),H394)</f>
        <v>74.5</v>
      </c>
    </row>
    <row r="395" customFormat="false" ht="13" hidden="false" customHeight="true" outlineLevel="0" collapsed="false">
      <c r="A395" s="17" t="s">
        <v>2029</v>
      </c>
      <c r="B395" s="27" t="n">
        <f aca="false">'PH - Tableau 1'!J395</f>
        <v>60</v>
      </c>
      <c r="C395" s="50" t="n">
        <f aca="false">(TOT!BR397*60)/TOT!AK397</f>
        <v>0.691775557263646</v>
      </c>
      <c r="D395" s="27" t="n">
        <f aca="false">VLOOKUP(C395,'DF - Tableau 2'!$A$3:$B$55,2)</f>
        <v>53</v>
      </c>
      <c r="E395" s="27" t="n">
        <f aca="false">IF(TOT!AK397&lt;400,IF(D395&gt;66,66,D395),D395)</f>
        <v>53</v>
      </c>
      <c r="F395" s="27" t="n">
        <f aca="false">IF(TOT!AK397&lt;200,IF(E395&gt;60,60,E395),E395)</f>
        <v>53</v>
      </c>
      <c r="G395" s="55" t="n">
        <f aca="false">(B395+F395)/2</f>
        <v>56.5</v>
      </c>
      <c r="H395" s="55" t="n">
        <f aca="false">IF(TOT!AN397&lt;13.4,IF(G395&gt;80,80,G395),G395)</f>
        <v>56.5</v>
      </c>
      <c r="I395" s="55" t="n">
        <f aca="false">IF(TOT!AN397&lt;11,IF(H395&gt;73,73,H395),H395)</f>
        <v>56.5</v>
      </c>
    </row>
    <row r="396" customFormat="false" ht="13" hidden="false" customHeight="true" outlineLevel="0" collapsed="false">
      <c r="A396" s="17" t="s">
        <v>2034</v>
      </c>
      <c r="B396" s="27" t="n">
        <f aca="false">'PH - Tableau 1'!J396</f>
        <v>69</v>
      </c>
      <c r="C396" s="50" t="n">
        <f aca="false">(TOT!BR398*60)/TOT!AK398</f>
        <v>1.67199721333798</v>
      </c>
      <c r="D396" s="27" t="n">
        <f aca="false">VLOOKUP(C396,'DF - Tableau 2'!$A$3:$B$55,2)</f>
        <v>78</v>
      </c>
      <c r="E396" s="27" t="n">
        <f aca="false">IF(TOT!AK398&lt;400,IF(D396&gt;66,66,D396),D396)</f>
        <v>78</v>
      </c>
      <c r="F396" s="27" t="n">
        <f aca="false">IF(TOT!AK398&lt;200,IF(E396&gt;60,60,E396),E396)</f>
        <v>78</v>
      </c>
      <c r="G396" s="55" t="n">
        <f aca="false">(B396+F396)/2</f>
        <v>73.5</v>
      </c>
      <c r="H396" s="55" t="n">
        <f aca="false">IF(TOT!AN398&lt;13.4,IF(G396&gt;80,80,G396),G396)</f>
        <v>73.5</v>
      </c>
      <c r="I396" s="55" t="n">
        <f aca="false">IF(TOT!AN398&lt;11,IF(H396&gt;73,73,H396),H396)</f>
        <v>73.5</v>
      </c>
    </row>
    <row r="397" customFormat="false" ht="13" hidden="false" customHeight="true" outlineLevel="0" collapsed="false">
      <c r="A397" s="17" t="s">
        <v>2037</v>
      </c>
      <c r="B397" s="27" t="n">
        <f aca="false">'PH - Tableau 1'!J397</f>
        <v>52</v>
      </c>
      <c r="C397" s="50" t="n">
        <f aca="false">(TOT!BR399*60)/TOT!AK399</f>
        <v>2.29640654901126</v>
      </c>
      <c r="D397" s="27" t="n">
        <f aca="false">VLOOKUP(C397,'DF - Tableau 2'!$A$3:$B$55,2)</f>
        <v>89</v>
      </c>
      <c r="E397" s="27" t="n">
        <f aca="false">IF(TOT!AK399&lt;400,IF(D397&gt;66,66,D397),D397)</f>
        <v>89</v>
      </c>
      <c r="F397" s="27" t="n">
        <f aca="false">IF(TOT!AK399&lt;200,IF(E397&gt;60,60,E397),E397)</f>
        <v>89</v>
      </c>
      <c r="G397" s="55" t="n">
        <f aca="false">(B397+F397)/2</f>
        <v>70.5</v>
      </c>
      <c r="H397" s="55" t="n">
        <f aca="false">IF(TOT!AN399&lt;13.4,IF(G397&gt;80,80,G397),G397)</f>
        <v>70.5</v>
      </c>
      <c r="I397" s="55" t="n">
        <f aca="false">IF(TOT!AN399&lt;11,IF(H397&gt;73,73,H397),H397)</f>
        <v>70.5</v>
      </c>
    </row>
    <row r="398" customFormat="false" ht="13" hidden="false" customHeight="true" outlineLevel="0" collapsed="false">
      <c r="A398" s="17" t="s">
        <v>2040</v>
      </c>
      <c r="B398" s="27" t="n">
        <f aca="false">'PH - Tableau 1'!J398</f>
        <v>66</v>
      </c>
      <c r="C398" s="50" t="n">
        <f aca="false">(TOT!BR400*60)/TOT!AK400</f>
        <v>2.8929701495036</v>
      </c>
      <c r="D398" s="27" t="n">
        <f aca="false">VLOOKUP(C398,'DF - Tableau 2'!$A$3:$B$55,2)</f>
        <v>95</v>
      </c>
      <c r="E398" s="27" t="n">
        <f aca="false">IF(TOT!AK400&lt;400,IF(D398&gt;66,66,D398),D398)</f>
        <v>95</v>
      </c>
      <c r="F398" s="27" t="n">
        <f aca="false">IF(TOT!AK400&lt;200,IF(E398&gt;60,60,E398),E398)</f>
        <v>95</v>
      </c>
      <c r="G398" s="55" t="n">
        <f aca="false">(B398+F398)/2</f>
        <v>80.5</v>
      </c>
      <c r="H398" s="55" t="n">
        <f aca="false">IF(TOT!AN400&lt;13.4,IF(G398&gt;80,80,G398),G398)</f>
        <v>80</v>
      </c>
      <c r="I398" s="55" t="n">
        <f aca="false">IF(TOT!AN400&lt;11,IF(H398&gt;73,73,H398),H398)</f>
        <v>80</v>
      </c>
    </row>
    <row r="399" customFormat="false" ht="13" hidden="false" customHeight="true" outlineLevel="0" collapsed="false">
      <c r="A399" s="17" t="s">
        <v>2044</v>
      </c>
      <c r="B399" s="27" t="n">
        <f aca="false">'PH - Tableau 1'!J399</f>
        <v>96</v>
      </c>
      <c r="C399" s="50" t="n">
        <f aca="false">(TOT!BR401*60)/TOT!AK401</f>
        <v>0.712746753624893</v>
      </c>
      <c r="D399" s="27" t="n">
        <f aca="false">VLOOKUP(C399,'DF - Tableau 2'!$A$3:$B$55,2)</f>
        <v>54</v>
      </c>
      <c r="E399" s="27" t="n">
        <f aca="false">IF(TOT!AK401&lt;400,IF(D399&gt;66,66,D399),D399)</f>
        <v>54</v>
      </c>
      <c r="F399" s="27" t="n">
        <f aca="false">IF(TOT!AK401&lt;200,IF(E399&gt;60,60,E399),E399)</f>
        <v>54</v>
      </c>
      <c r="G399" s="55" t="n">
        <f aca="false">(B399+F399)/2</f>
        <v>75</v>
      </c>
      <c r="H399" s="55" t="n">
        <f aca="false">IF(TOT!AN401&lt;13.4,IF(G399&gt;80,80,G399),G399)</f>
        <v>75</v>
      </c>
      <c r="I399" s="55" t="n">
        <f aca="false">IF(TOT!AN401&lt;11,IF(H399&gt;73,73,H399),H399)</f>
        <v>75</v>
      </c>
    </row>
    <row r="400" customFormat="false" ht="13" hidden="false" customHeight="true" outlineLevel="0" collapsed="false">
      <c r="A400" s="17" t="s">
        <v>2048</v>
      </c>
      <c r="B400" s="27" t="n">
        <f aca="false">'PH - Tableau 1'!J400</f>
        <v>72</v>
      </c>
      <c r="C400" s="50" t="n">
        <f aca="false">(TOT!BR402*60)/TOT!AK402</f>
        <v>1.06429229779316</v>
      </c>
      <c r="D400" s="27" t="n">
        <f aca="false">VLOOKUP(C400,'DF - Tableau 2'!$A$3:$B$55,2)</f>
        <v>63</v>
      </c>
      <c r="E400" s="27" t="n">
        <f aca="false">IF(TOT!AK402&lt;400,IF(D400&gt;66,66,D400),D400)</f>
        <v>63</v>
      </c>
      <c r="F400" s="27" t="n">
        <f aca="false">IF(TOT!AK402&lt;200,IF(E400&gt;60,60,E400),E400)</f>
        <v>63</v>
      </c>
      <c r="G400" s="55" t="n">
        <f aca="false">(B400+F400)/2</f>
        <v>67.5</v>
      </c>
      <c r="H400" s="55" t="n">
        <f aca="false">IF(TOT!AN402&lt;13.4,IF(G400&gt;80,80,G400),G400)</f>
        <v>67.5</v>
      </c>
      <c r="I400" s="55" t="n">
        <f aca="false">IF(TOT!AN402&lt;11,IF(H400&gt;73,73,H400),H400)</f>
        <v>67.5</v>
      </c>
    </row>
    <row r="401" customFormat="false" ht="13" hidden="false" customHeight="true" outlineLevel="0" collapsed="false">
      <c r="A401" s="17" t="s">
        <v>2051</v>
      </c>
      <c r="B401" s="27" t="n">
        <f aca="false">'PH - Tableau 1'!J401</f>
        <v>60</v>
      </c>
      <c r="C401" s="50" t="n">
        <f aca="false">(TOT!BR403*60)/TOT!AK403</f>
        <v>0</v>
      </c>
      <c r="D401" s="27" t="n">
        <f aca="false">VLOOKUP(C401,'DF - Tableau 2'!$A$3:$B$55,2)</f>
        <v>47</v>
      </c>
      <c r="E401" s="27" t="n">
        <f aca="false">IF(TOT!AK403&lt;400,IF(D401&gt;66,66,D401),D401)</f>
        <v>47</v>
      </c>
      <c r="F401" s="27" t="n">
        <f aca="false">IF(TOT!AK403&lt;200,IF(E401&gt;60,60,E401),E401)</f>
        <v>47</v>
      </c>
      <c r="G401" s="55" t="n">
        <f aca="false">(B401+F401)/2</f>
        <v>53.5</v>
      </c>
      <c r="H401" s="55" t="n">
        <f aca="false">IF(TOT!AN403&lt;13.4,IF(G401&gt;80,80,G401),G401)</f>
        <v>53.5</v>
      </c>
      <c r="I401" s="55" t="n">
        <f aca="false">IF(TOT!AN403&lt;11,IF(H401&gt;73,73,H401),H401)</f>
        <v>53.5</v>
      </c>
    </row>
    <row r="402" customFormat="false" ht="13" hidden="false" customHeight="true" outlineLevel="0" collapsed="false">
      <c r="A402" s="17" t="s">
        <v>2054</v>
      </c>
      <c r="B402" s="27" t="n">
        <f aca="false">'PH - Tableau 1'!J402</f>
        <v>69</v>
      </c>
      <c r="C402" s="50" t="n">
        <f aca="false">(TOT!BR404*60)/TOT!AK404</f>
        <v>2.04065106486355</v>
      </c>
      <c r="D402" s="27" t="n">
        <f aca="false">VLOOKUP(C402,'DF - Tableau 2'!$A$3:$B$55,2)</f>
        <v>86</v>
      </c>
      <c r="E402" s="27" t="n">
        <f aca="false">IF(TOT!AK404&lt;400,IF(D402&gt;66,66,D402),D402)</f>
        <v>86</v>
      </c>
      <c r="F402" s="27" t="n">
        <f aca="false">IF(TOT!AK404&lt;200,IF(E402&gt;60,60,E402),E402)</f>
        <v>86</v>
      </c>
      <c r="G402" s="55" t="n">
        <f aca="false">(B402+F402)/2</f>
        <v>77.5</v>
      </c>
      <c r="H402" s="55" t="n">
        <f aca="false">IF(TOT!AN404&lt;13.4,IF(G402&gt;80,80,G402),G402)</f>
        <v>77.5</v>
      </c>
      <c r="I402" s="55" t="n">
        <f aca="false">IF(TOT!AN404&lt;11,IF(H402&gt;73,73,H402),H402)</f>
        <v>77.5</v>
      </c>
    </row>
    <row r="403" customFormat="false" ht="13" hidden="false" customHeight="true" outlineLevel="0" collapsed="false">
      <c r="A403" s="17" t="s">
        <v>2058</v>
      </c>
      <c r="B403" s="27" t="n">
        <f aca="false">'PH - Tableau 1'!J403</f>
        <v>67</v>
      </c>
      <c r="C403" s="50" t="n">
        <f aca="false">(TOT!BR405*60)/TOT!AK405</f>
        <v>2.23170137710151</v>
      </c>
      <c r="D403" s="27" t="n">
        <f aca="false">VLOOKUP(C403,'DF - Tableau 2'!$A$3:$B$55,2)</f>
        <v>88</v>
      </c>
      <c r="E403" s="27" t="n">
        <f aca="false">IF(TOT!AK405&lt;400,IF(D403&gt;66,66,D403),D403)</f>
        <v>88</v>
      </c>
      <c r="F403" s="27" t="n">
        <f aca="false">IF(TOT!AK405&lt;200,IF(E403&gt;60,60,E403),E403)</f>
        <v>88</v>
      </c>
      <c r="G403" s="55" t="n">
        <f aca="false">(B403+F403)/2</f>
        <v>77.5</v>
      </c>
      <c r="H403" s="55" t="n">
        <f aca="false">IF(TOT!AN405&lt;13.4,IF(G403&gt;80,80,G403),G403)</f>
        <v>77.5</v>
      </c>
      <c r="I403" s="55" t="n">
        <f aca="false">IF(TOT!AN405&lt;11,IF(H403&gt;73,73,H403),H403)</f>
        <v>77.5</v>
      </c>
    </row>
    <row r="404" customFormat="false" ht="13" hidden="false" customHeight="true" outlineLevel="0" collapsed="false">
      <c r="A404" s="17" t="s">
        <v>2062</v>
      </c>
      <c r="B404" s="27" t="n">
        <f aca="false">'PH - Tableau 1'!J404</f>
        <v>84</v>
      </c>
      <c r="C404" s="50" t="n">
        <f aca="false">(TOT!BR406*60)/TOT!AK406</f>
        <v>1.71251414792579</v>
      </c>
      <c r="D404" s="27" t="n">
        <f aca="false">VLOOKUP(C404,'DF - Tableau 2'!$A$3:$B$55,2)</f>
        <v>79</v>
      </c>
      <c r="E404" s="27" t="n">
        <f aca="false">IF(TOT!AK406&lt;400,IF(D404&gt;66,66,D404),D404)</f>
        <v>79</v>
      </c>
      <c r="F404" s="27" t="n">
        <f aca="false">IF(TOT!AK406&lt;200,IF(E404&gt;60,60,E404),E404)</f>
        <v>79</v>
      </c>
      <c r="G404" s="55" t="n">
        <f aca="false">(B404+F404)/2</f>
        <v>81.5</v>
      </c>
      <c r="H404" s="55" t="n">
        <f aca="false">IF(TOT!AN406&lt;13.4,IF(G404&gt;80,80,G404),G404)</f>
        <v>81.5</v>
      </c>
      <c r="I404" s="55" t="n">
        <f aca="false">IF(TOT!AN406&lt;11,IF(H404&gt;73,73,H404),H404)</f>
        <v>81.5</v>
      </c>
    </row>
    <row r="405" customFormat="false" ht="13" hidden="false" customHeight="true" outlineLevel="0" collapsed="false">
      <c r="A405" s="17" t="s">
        <v>2066</v>
      </c>
      <c r="B405" s="27" t="n">
        <f aca="false">'PH - Tableau 1'!J405</f>
        <v>76</v>
      </c>
      <c r="C405" s="50" t="n">
        <f aca="false">(TOT!BR407*60)/TOT!AK407</f>
        <v>1.37233157748823</v>
      </c>
      <c r="D405" s="27" t="n">
        <f aca="false">VLOOKUP(C405,'DF - Tableau 2'!$A$3:$B$55,2)</f>
        <v>70</v>
      </c>
      <c r="E405" s="27" t="n">
        <f aca="false">IF(TOT!AK407&lt;400,IF(D405&gt;66,66,D405),D405)</f>
        <v>70</v>
      </c>
      <c r="F405" s="27" t="n">
        <f aca="false">IF(TOT!AK407&lt;200,IF(E405&gt;60,60,E405),E405)</f>
        <v>70</v>
      </c>
      <c r="G405" s="55" t="n">
        <f aca="false">(B405+F405)/2</f>
        <v>73</v>
      </c>
      <c r="H405" s="55" t="n">
        <f aca="false">IF(TOT!AN407&lt;13.4,IF(G405&gt;80,80,G405),G405)</f>
        <v>73</v>
      </c>
      <c r="I405" s="55" t="n">
        <f aca="false">IF(TOT!AN407&lt;11,IF(H405&gt;73,73,H405),H405)</f>
        <v>73</v>
      </c>
    </row>
    <row r="406" customFormat="false" ht="13" hidden="false" customHeight="true" outlineLevel="0" collapsed="false">
      <c r="A406" s="17" t="s">
        <v>2069</v>
      </c>
      <c r="B406" s="27" t="n">
        <f aca="false">'PH - Tableau 1'!J406</f>
        <v>70</v>
      </c>
      <c r="C406" s="50" t="n">
        <f aca="false">(TOT!BR408*60)/TOT!AK408</f>
        <v>2.12278058048875</v>
      </c>
      <c r="D406" s="27" t="n">
        <f aca="false">VLOOKUP(C406,'DF - Tableau 2'!$A$3:$B$55,2)</f>
        <v>87</v>
      </c>
      <c r="E406" s="27" t="n">
        <f aca="false">IF(TOT!AK408&lt;400,IF(D406&gt;66,66,D406),D406)</f>
        <v>87</v>
      </c>
      <c r="F406" s="27" t="n">
        <f aca="false">IF(TOT!AK408&lt;200,IF(E406&gt;60,60,E406),E406)</f>
        <v>87</v>
      </c>
      <c r="G406" s="55" t="n">
        <f aca="false">(B406+F406)/2</f>
        <v>78.5</v>
      </c>
      <c r="H406" s="55" t="n">
        <f aca="false">IF(TOT!AN408&lt;13.4,IF(G406&gt;80,80,G406),G406)</f>
        <v>78.5</v>
      </c>
      <c r="I406" s="55" t="n">
        <f aca="false">IF(TOT!AN408&lt;11,IF(H406&gt;73,73,H406),H406)</f>
        <v>73</v>
      </c>
    </row>
    <row r="407" customFormat="false" ht="13" hidden="false" customHeight="true" outlineLevel="0" collapsed="false">
      <c r="A407" s="17" t="s">
        <v>2072</v>
      </c>
      <c r="B407" s="27" t="n">
        <f aca="false">'PH - Tableau 1'!J407</f>
        <v>76</v>
      </c>
      <c r="C407" s="50" t="n">
        <f aca="false">(TOT!BR409*60)/TOT!AK409</f>
        <v>0.942193554923283</v>
      </c>
      <c r="D407" s="27" t="n">
        <f aca="false">VLOOKUP(C407,'DF - Tableau 2'!$A$3:$B$55,2)</f>
        <v>60</v>
      </c>
      <c r="E407" s="27" t="n">
        <f aca="false">IF(TOT!AK409&lt;400,IF(D407&gt;66,66,D407),D407)</f>
        <v>60</v>
      </c>
      <c r="F407" s="27" t="n">
        <f aca="false">IF(TOT!AK409&lt;200,IF(E407&gt;60,60,E407),E407)</f>
        <v>60</v>
      </c>
      <c r="G407" s="55" t="n">
        <f aca="false">(B407+F407)/2</f>
        <v>68</v>
      </c>
      <c r="H407" s="55" t="n">
        <f aca="false">IF(TOT!AN409&lt;13.4,IF(G407&gt;80,80,G407),G407)</f>
        <v>68</v>
      </c>
      <c r="I407" s="55" t="n">
        <f aca="false">IF(TOT!AN409&lt;11,IF(H407&gt;73,73,H407),H407)</f>
        <v>68</v>
      </c>
    </row>
    <row r="408" customFormat="false" ht="13" hidden="false" customHeight="true" outlineLevel="0" collapsed="false">
      <c r="A408" s="17" t="s">
        <v>2076</v>
      </c>
      <c r="B408" s="27" t="n">
        <f aca="false">'PH - Tableau 1'!J408</f>
        <v>81</v>
      </c>
      <c r="C408" s="50" t="n">
        <f aca="false">(TOT!BR410*60)/TOT!AK410</f>
        <v>0.629338269319759</v>
      </c>
      <c r="D408" s="27" t="n">
        <f aca="false">VLOOKUP(C408,'DF - Tableau 2'!$A$3:$B$55,2)</f>
        <v>52</v>
      </c>
      <c r="E408" s="27" t="n">
        <f aca="false">IF(TOT!AK410&lt;400,IF(D408&gt;66,66,D408),D408)</f>
        <v>52</v>
      </c>
      <c r="F408" s="27" t="n">
        <f aca="false">IF(TOT!AK410&lt;200,IF(E408&gt;60,60,E408),E408)</f>
        <v>52</v>
      </c>
      <c r="G408" s="55" t="n">
        <f aca="false">(B408+F408)/2</f>
        <v>66.5</v>
      </c>
      <c r="H408" s="55" t="n">
        <f aca="false">IF(TOT!AN410&lt;13.4,IF(G408&gt;80,80,G408),G408)</f>
        <v>66.5</v>
      </c>
      <c r="I408" s="55" t="n">
        <f aca="false">IF(TOT!AN410&lt;11,IF(H408&gt;73,73,H408),H408)</f>
        <v>66.5</v>
      </c>
    </row>
    <row r="409" customFormat="false" ht="13" hidden="false" customHeight="true" outlineLevel="0" collapsed="false">
      <c r="A409" s="17" t="s">
        <v>2078</v>
      </c>
      <c r="B409" s="27" t="n">
        <f aca="false">'PH - Tableau 1'!J409</f>
        <v>47</v>
      </c>
      <c r="C409" s="50" t="n">
        <f aca="false">(TOT!BR411*60)/TOT!AK411</f>
        <v>0</v>
      </c>
      <c r="D409" s="27" t="n">
        <f aca="false">VLOOKUP(C409,'DF - Tableau 2'!$A$3:$B$55,2)</f>
        <v>47</v>
      </c>
      <c r="E409" s="27" t="n">
        <f aca="false">IF(TOT!AK411&lt;400,IF(D409&gt;66,66,D409),D409)</f>
        <v>47</v>
      </c>
      <c r="F409" s="27" t="n">
        <f aca="false">IF(TOT!AK411&lt;200,IF(E409&gt;60,60,E409),E409)</f>
        <v>47</v>
      </c>
      <c r="G409" s="55" t="n">
        <f aca="false">(B409+F409)/2</f>
        <v>47</v>
      </c>
      <c r="H409" s="55" t="n">
        <f aca="false">IF(TOT!AN411&lt;13.4,IF(G409&gt;80,80,G409),G409)</f>
        <v>47</v>
      </c>
      <c r="I409" s="55" t="n">
        <f aca="false">IF(TOT!AN411&lt;11,IF(H409&gt;73,73,H409),H409)</f>
        <v>47</v>
      </c>
    </row>
    <row r="410" customFormat="false" ht="13" hidden="false" customHeight="true" outlineLevel="0" collapsed="false">
      <c r="A410" s="17" t="s">
        <v>2081</v>
      </c>
      <c r="B410" s="27" t="n">
        <f aca="false">'PH - Tableau 1'!J410</f>
        <v>52</v>
      </c>
      <c r="C410" s="50" t="n">
        <f aca="false">(TOT!BR412*60)/TOT!AK412</f>
        <v>1.79941243675531</v>
      </c>
      <c r="D410" s="27" t="n">
        <f aca="false">VLOOKUP(C410,'DF - Tableau 2'!$A$3:$B$55,2)</f>
        <v>81</v>
      </c>
      <c r="E410" s="27" t="n">
        <f aca="false">IF(TOT!AK412&lt;400,IF(D410&gt;66,66,D410),D410)</f>
        <v>81</v>
      </c>
      <c r="F410" s="27" t="n">
        <f aca="false">IF(TOT!AK412&lt;200,IF(E410&gt;60,60,E410),E410)</f>
        <v>81</v>
      </c>
      <c r="G410" s="55" t="n">
        <f aca="false">(B410+F410)/2</f>
        <v>66.5</v>
      </c>
      <c r="H410" s="55" t="n">
        <f aca="false">IF(TOT!AN412&lt;13.4,IF(G410&gt;80,80,G410),G410)</f>
        <v>66.5</v>
      </c>
      <c r="I410" s="55" t="n">
        <f aca="false">IF(TOT!AN412&lt;11,IF(H410&gt;73,73,H410),H410)</f>
        <v>66.5</v>
      </c>
    </row>
    <row r="411" customFormat="false" ht="13" hidden="false" customHeight="true" outlineLevel="0" collapsed="false">
      <c r="A411" s="17" t="s">
        <v>2084</v>
      </c>
      <c r="B411" s="27" t="n">
        <f aca="false">'PH - Tableau 1'!J411</f>
        <v>93</v>
      </c>
      <c r="C411" s="50" t="n">
        <f aca="false">(TOT!BR413*60)/TOT!AK413</f>
        <v>0.768486366482631</v>
      </c>
      <c r="D411" s="27" t="n">
        <f aca="false">VLOOKUP(C411,'DF - Tableau 2'!$A$3:$B$55,2)</f>
        <v>55</v>
      </c>
      <c r="E411" s="27" t="n">
        <f aca="false">IF(TOT!AK413&lt;400,IF(D411&gt;66,66,D411),D411)</f>
        <v>55</v>
      </c>
      <c r="F411" s="27" t="n">
        <f aca="false">IF(TOT!AK413&lt;200,IF(E411&gt;60,60,E411),E411)</f>
        <v>55</v>
      </c>
      <c r="G411" s="55" t="n">
        <f aca="false">(B411+F411)/2</f>
        <v>74</v>
      </c>
      <c r="H411" s="55" t="n">
        <f aca="false">IF(TOT!AN413&lt;13.4,IF(G411&gt;80,80,G411),G411)</f>
        <v>74</v>
      </c>
      <c r="I411" s="55" t="n">
        <f aca="false">IF(TOT!AN413&lt;11,IF(H411&gt;73,73,H411),H411)</f>
        <v>74</v>
      </c>
    </row>
    <row r="412" customFormat="false" ht="13" hidden="false" customHeight="true" outlineLevel="0" collapsed="false">
      <c r="A412" s="17" t="s">
        <v>2089</v>
      </c>
      <c r="B412" s="27" t="n">
        <f aca="false">'PH - Tableau 1'!J412</f>
        <v>47</v>
      </c>
      <c r="C412" s="50" t="n">
        <f aca="false">(TOT!BR414*60)/TOT!AK414</f>
        <v>1.69895102644958</v>
      </c>
      <c r="D412" s="27" t="n">
        <f aca="false">VLOOKUP(C412,'DF - Tableau 2'!$A$3:$B$55,2)</f>
        <v>78</v>
      </c>
      <c r="E412" s="27" t="n">
        <f aca="false">IF(TOT!AK414&lt;400,IF(D412&gt;66,66,D412),D412)</f>
        <v>78</v>
      </c>
      <c r="F412" s="27" t="n">
        <f aca="false">IF(TOT!AK414&lt;200,IF(E412&gt;60,60,E412),E412)</f>
        <v>78</v>
      </c>
      <c r="G412" s="55" t="n">
        <f aca="false">(B412+F412)/2</f>
        <v>62.5</v>
      </c>
      <c r="H412" s="55" t="n">
        <f aca="false">IF(TOT!AN414&lt;13.4,IF(G412&gt;80,80,G412),G412)</f>
        <v>62.5</v>
      </c>
      <c r="I412" s="55" t="n">
        <f aca="false">IF(TOT!AN414&lt;11,IF(H412&gt;73,73,H412),H412)</f>
        <v>62.5</v>
      </c>
    </row>
    <row r="413" customFormat="false" ht="13" hidden="false" customHeight="true" outlineLevel="0" collapsed="false">
      <c r="A413" s="17" t="s">
        <v>2091</v>
      </c>
      <c r="B413" s="27" t="n">
        <f aca="false">'PH - Tableau 1'!J413</f>
        <v>90</v>
      </c>
      <c r="C413" s="50" t="n">
        <f aca="false">(TOT!BR415*60)/TOT!AK415</f>
        <v>1.07899518573328</v>
      </c>
      <c r="D413" s="27" t="n">
        <f aca="false">VLOOKUP(C413,'DF - Tableau 2'!$A$3:$B$55,2)</f>
        <v>63</v>
      </c>
      <c r="E413" s="27" t="n">
        <f aca="false">IF(TOT!AK415&lt;400,IF(D413&gt;66,66,D413),D413)</f>
        <v>63</v>
      </c>
      <c r="F413" s="27" t="n">
        <f aca="false">IF(TOT!AK415&lt;200,IF(E413&gt;60,60,E413),E413)</f>
        <v>63</v>
      </c>
      <c r="G413" s="55" t="n">
        <f aca="false">(B413+F413)/2</f>
        <v>76.5</v>
      </c>
      <c r="H413" s="55" t="n">
        <f aca="false">IF(TOT!AN415&lt;13.4,IF(G413&gt;80,80,G413),G413)</f>
        <v>76.5</v>
      </c>
      <c r="I413" s="55" t="n">
        <f aca="false">IF(TOT!AN415&lt;11,IF(H413&gt;73,73,H413),H413)</f>
        <v>76.5</v>
      </c>
    </row>
    <row r="414" customFormat="false" ht="13" hidden="false" customHeight="true" outlineLevel="0" collapsed="false">
      <c r="A414" s="17" t="s">
        <v>2096</v>
      </c>
      <c r="B414" s="27" t="n">
        <f aca="false">'PH - Tableau 1'!J414</f>
        <v>51</v>
      </c>
      <c r="C414" s="50" t="n">
        <f aca="false">(TOT!BR416*60)/TOT!AK416</f>
        <v>2.62640501539489</v>
      </c>
      <c r="D414" s="27" t="n">
        <f aca="false">VLOOKUP(C414,'DF - Tableau 2'!$A$3:$B$55,2)</f>
        <v>93</v>
      </c>
      <c r="E414" s="27" t="n">
        <f aca="false">IF(TOT!AK416&lt;400,IF(D414&gt;66,66,D414),D414)</f>
        <v>93</v>
      </c>
      <c r="F414" s="27" t="n">
        <f aca="false">IF(TOT!AK416&lt;200,IF(E414&gt;60,60,E414),E414)</f>
        <v>93</v>
      </c>
      <c r="G414" s="55" t="n">
        <f aca="false">(B414+F414)/2</f>
        <v>72</v>
      </c>
      <c r="H414" s="55" t="n">
        <f aca="false">IF(TOT!AN416&lt;13.4,IF(G414&gt;80,80,G414),G414)</f>
        <v>72</v>
      </c>
      <c r="I414" s="55" t="n">
        <f aca="false">IF(TOT!AN416&lt;11,IF(H414&gt;73,73,H414),H414)</f>
        <v>72</v>
      </c>
    </row>
    <row r="415" customFormat="false" ht="13" hidden="false" customHeight="true" outlineLevel="0" collapsed="false">
      <c r="A415" s="17" t="s">
        <v>2100</v>
      </c>
      <c r="B415" s="27" t="n">
        <f aca="false">'PH - Tableau 1'!J415</f>
        <v>91</v>
      </c>
      <c r="C415" s="50" t="n">
        <f aca="false">(TOT!BR417*60)/TOT!AK417</f>
        <v>0.608705760512315</v>
      </c>
      <c r="D415" s="27" t="n">
        <f aca="false">VLOOKUP(C415,'DF - Tableau 2'!$A$3:$B$55,2)</f>
        <v>52</v>
      </c>
      <c r="E415" s="27" t="n">
        <f aca="false">IF(TOT!AK417&lt;400,IF(D415&gt;66,66,D415),D415)</f>
        <v>52</v>
      </c>
      <c r="F415" s="27" t="n">
        <f aca="false">IF(TOT!AK417&lt;200,IF(E415&gt;60,60,E415),E415)</f>
        <v>52</v>
      </c>
      <c r="G415" s="55" t="n">
        <f aca="false">(B415+F415)/2</f>
        <v>71.5</v>
      </c>
      <c r="H415" s="55" t="n">
        <f aca="false">IF(TOT!AN417&lt;13.4,IF(G415&gt;80,80,G415),G415)</f>
        <v>71.5</v>
      </c>
      <c r="I415" s="55" t="n">
        <f aca="false">IF(TOT!AN417&lt;11,IF(H415&gt;73,73,H415),H415)</f>
        <v>71.5</v>
      </c>
    </row>
    <row r="416" customFormat="false" ht="13" hidden="false" customHeight="true" outlineLevel="0" collapsed="false">
      <c r="A416" s="17" t="s">
        <v>2105</v>
      </c>
      <c r="B416" s="27" t="n">
        <f aca="false">'PH - Tableau 1'!J416</f>
        <v>51</v>
      </c>
      <c r="C416" s="50" t="n">
        <f aca="false">(TOT!BR418*60)/TOT!AK418</f>
        <v>2.47943032136664</v>
      </c>
      <c r="D416" s="27" t="n">
        <f aca="false">VLOOKUP(C416,'DF - Tableau 2'!$A$3:$B$55,2)</f>
        <v>92</v>
      </c>
      <c r="E416" s="27" t="n">
        <f aca="false">IF(TOT!AK418&lt;400,IF(D416&gt;66,66,D416),D416)</f>
        <v>92</v>
      </c>
      <c r="F416" s="27" t="n">
        <f aca="false">IF(TOT!AK418&lt;200,IF(E416&gt;60,60,E416),E416)</f>
        <v>92</v>
      </c>
      <c r="G416" s="55" t="n">
        <f aca="false">(B416+F416)/2</f>
        <v>71.5</v>
      </c>
      <c r="H416" s="55" t="n">
        <f aca="false">IF(TOT!AN418&lt;13.4,IF(G416&gt;80,80,G416),G416)</f>
        <v>71.5</v>
      </c>
      <c r="I416" s="55" t="n">
        <f aca="false">IF(TOT!AN418&lt;11,IF(H416&gt;73,73,H416),H416)</f>
        <v>71.5</v>
      </c>
    </row>
    <row r="417" customFormat="false" ht="13" hidden="false" customHeight="true" outlineLevel="0" collapsed="false">
      <c r="A417" s="17" t="s">
        <v>2109</v>
      </c>
      <c r="B417" s="27" t="n">
        <f aca="false">'PH - Tableau 1'!J417</f>
        <v>75</v>
      </c>
      <c r="C417" s="50" t="n">
        <f aca="false">(TOT!BR419*60)/TOT!AK419</f>
        <v>0.498726542269216</v>
      </c>
      <c r="D417" s="27" t="n">
        <f aca="false">VLOOKUP(C417,'DF - Tableau 2'!$A$3:$B$55,2)</f>
        <v>50</v>
      </c>
      <c r="E417" s="27" t="n">
        <f aca="false">IF(TOT!AK419&lt;400,IF(D417&gt;66,66,D417),D417)</f>
        <v>50</v>
      </c>
      <c r="F417" s="27" t="n">
        <f aca="false">IF(TOT!AK419&lt;200,IF(E417&gt;60,60,E417),E417)</f>
        <v>50</v>
      </c>
      <c r="G417" s="55" t="n">
        <f aca="false">(B417+F417)/2</f>
        <v>62.5</v>
      </c>
      <c r="H417" s="55" t="n">
        <f aca="false">IF(TOT!AN419&lt;13.4,IF(G417&gt;80,80,G417),G417)</f>
        <v>62.5</v>
      </c>
      <c r="I417" s="55" t="n">
        <f aca="false">IF(TOT!AN419&lt;11,IF(H417&gt;73,73,H417),H417)</f>
        <v>62.5</v>
      </c>
    </row>
    <row r="418" customFormat="false" ht="13" hidden="false" customHeight="true" outlineLevel="0" collapsed="false">
      <c r="A418" s="17" t="s">
        <v>2113</v>
      </c>
      <c r="B418" s="27" t="n">
        <f aca="false">'PH - Tableau 1'!J418</f>
        <v>57</v>
      </c>
      <c r="C418" s="50" t="n">
        <f aca="false">(TOT!BR420*60)/TOT!AK420</f>
        <v>2.05725170643945</v>
      </c>
      <c r="D418" s="27" t="n">
        <f aca="false">VLOOKUP(C418,'DF - Tableau 2'!$A$3:$B$55,2)</f>
        <v>86</v>
      </c>
      <c r="E418" s="27" t="n">
        <f aca="false">IF(TOT!AK420&lt;400,IF(D418&gt;66,66,D418),D418)</f>
        <v>86</v>
      </c>
      <c r="F418" s="27" t="n">
        <f aca="false">IF(TOT!AK420&lt;200,IF(E418&gt;60,60,E418),E418)</f>
        <v>86</v>
      </c>
      <c r="G418" s="55" t="n">
        <f aca="false">(B418+F418)/2</f>
        <v>71.5</v>
      </c>
      <c r="H418" s="55" t="n">
        <f aca="false">IF(TOT!AN420&lt;13.4,IF(G418&gt;80,80,G418),G418)</f>
        <v>71.5</v>
      </c>
      <c r="I418" s="55" t="n">
        <f aca="false">IF(TOT!AN420&lt;11,IF(H418&gt;73,73,H418),H418)</f>
        <v>71.5</v>
      </c>
    </row>
    <row r="419" customFormat="false" ht="13" hidden="false" customHeight="true" outlineLevel="0" collapsed="false">
      <c r="A419" s="17" t="s">
        <v>2116</v>
      </c>
      <c r="B419" s="27" t="n">
        <f aca="false">'PH - Tableau 1'!J419</f>
        <v>49</v>
      </c>
      <c r="C419" s="50" t="n">
        <f aca="false">(TOT!BR421*60)/TOT!AK421</f>
        <v>2.18241712991559</v>
      </c>
      <c r="D419" s="27" t="n">
        <f aca="false">VLOOKUP(C419,'DF - Tableau 2'!$A$3:$B$55,2)</f>
        <v>88</v>
      </c>
      <c r="E419" s="27" t="n">
        <f aca="false">IF(TOT!AK421&lt;400,IF(D419&gt;66,66,D419),D419)</f>
        <v>88</v>
      </c>
      <c r="F419" s="27" t="n">
        <f aca="false">IF(TOT!AK421&lt;200,IF(E419&gt;60,60,E419),E419)</f>
        <v>88</v>
      </c>
      <c r="G419" s="55" t="n">
        <f aca="false">(B419+F419)/2</f>
        <v>68.5</v>
      </c>
      <c r="H419" s="55" t="n">
        <f aca="false">IF(TOT!AN421&lt;13.4,IF(G419&gt;80,80,G419),G419)</f>
        <v>68.5</v>
      </c>
      <c r="I419" s="55" t="n">
        <f aca="false">IF(TOT!AN421&lt;11,IF(H419&gt;73,73,H419),H419)</f>
        <v>68.5</v>
      </c>
    </row>
    <row r="420" customFormat="false" ht="13" hidden="false" customHeight="true" outlineLevel="0" collapsed="false">
      <c r="A420" s="17" t="s">
        <v>2121</v>
      </c>
      <c r="B420" s="27" t="n">
        <f aca="false">'PH - Tableau 1'!J420</f>
        <v>86</v>
      </c>
      <c r="C420" s="50" t="n">
        <f aca="false">(TOT!BR422*60)/TOT!AK422</f>
        <v>0.767941490172173</v>
      </c>
      <c r="D420" s="27" t="n">
        <f aca="false">VLOOKUP(C420,'DF - Tableau 2'!$A$3:$B$55,2)</f>
        <v>55</v>
      </c>
      <c r="E420" s="27" t="n">
        <f aca="false">IF(TOT!AK422&lt;400,IF(D420&gt;66,66,D420),D420)</f>
        <v>55</v>
      </c>
      <c r="F420" s="27" t="n">
        <f aca="false">IF(TOT!AK422&lt;200,IF(E420&gt;60,60,E420),E420)</f>
        <v>55</v>
      </c>
      <c r="G420" s="55" t="n">
        <f aca="false">(B420+F420)/2</f>
        <v>70.5</v>
      </c>
      <c r="H420" s="55" t="n">
        <f aca="false">IF(TOT!AN422&lt;13.4,IF(G420&gt;80,80,G420),G420)</f>
        <v>70.5</v>
      </c>
      <c r="I420" s="55" t="n">
        <f aca="false">IF(TOT!AN422&lt;11,IF(H420&gt;73,73,H420),H420)</f>
        <v>70.5</v>
      </c>
    </row>
    <row r="421" customFormat="false" ht="13" hidden="false" customHeight="true" outlineLevel="0" collapsed="false">
      <c r="A421" s="17" t="s">
        <v>2126</v>
      </c>
      <c r="B421" s="27" t="n">
        <f aca="false">'PH - Tableau 1'!J421</f>
        <v>57</v>
      </c>
      <c r="C421" s="50" t="n">
        <f aca="false">(TOT!BR423*60)/TOT!AK423</f>
        <v>0.901758428936435</v>
      </c>
      <c r="D421" s="27" t="n">
        <f aca="false">VLOOKUP(C421,'DF - Tableau 2'!$A$3:$B$55,2)</f>
        <v>59</v>
      </c>
      <c r="E421" s="27" t="n">
        <f aca="false">IF(TOT!AK423&lt;400,IF(D421&gt;66,66,D421),D421)</f>
        <v>59</v>
      </c>
      <c r="F421" s="27" t="n">
        <f aca="false">IF(TOT!AK423&lt;200,IF(E421&gt;60,60,E421),E421)</f>
        <v>59</v>
      </c>
      <c r="G421" s="55" t="n">
        <f aca="false">(B421+F421)/2</f>
        <v>58</v>
      </c>
      <c r="H421" s="55" t="n">
        <f aca="false">IF(TOT!AN423&lt;13.4,IF(G421&gt;80,80,G421),G421)</f>
        <v>58</v>
      </c>
      <c r="I421" s="55" t="n">
        <f aca="false">IF(TOT!AN423&lt;11,IF(H421&gt;73,73,H421),H421)</f>
        <v>58</v>
      </c>
    </row>
    <row r="422" customFormat="false" ht="13" hidden="false" customHeight="true" outlineLevel="0" collapsed="false">
      <c r="A422" s="17" t="s">
        <v>2131</v>
      </c>
      <c r="B422" s="27" t="n">
        <f aca="false">'PH - Tableau 1'!J422</f>
        <v>58</v>
      </c>
      <c r="C422" s="50" t="n">
        <f aca="false">(TOT!BR424*60)/TOT!AK424</f>
        <v>2.79290978699002</v>
      </c>
      <c r="D422" s="27" t="n">
        <f aca="false">VLOOKUP(C422,'DF - Tableau 2'!$A$3:$B$55,2)</f>
        <v>94</v>
      </c>
      <c r="E422" s="27" t="n">
        <f aca="false">IF(TOT!AK424&lt;400,IF(D422&gt;66,66,D422),D422)</f>
        <v>94</v>
      </c>
      <c r="F422" s="27" t="n">
        <f aca="false">IF(TOT!AK424&lt;200,IF(E422&gt;60,60,E422),E422)</f>
        <v>94</v>
      </c>
      <c r="G422" s="55" t="n">
        <f aca="false">(B422+F422)/2</f>
        <v>76</v>
      </c>
      <c r="H422" s="55" t="n">
        <f aca="false">IF(TOT!AN424&lt;13.4,IF(G422&gt;80,80,G422),G422)</f>
        <v>76</v>
      </c>
      <c r="I422" s="55" t="n">
        <f aca="false">IF(TOT!AN424&lt;11,IF(H422&gt;73,73,H422),H422)</f>
        <v>76</v>
      </c>
    </row>
    <row r="423" customFormat="false" ht="13" hidden="false" customHeight="true" outlineLevel="0" collapsed="false">
      <c r="A423" s="17" t="s">
        <v>2135</v>
      </c>
      <c r="B423" s="27" t="n">
        <f aca="false">'PH - Tableau 1'!J423</f>
        <v>54</v>
      </c>
      <c r="C423" s="50" t="n">
        <f aca="false">(TOT!BR425*60)/TOT!AK425</f>
        <v>1.75180238439765</v>
      </c>
      <c r="D423" s="27" t="n">
        <f aca="false">VLOOKUP(C423,'DF - Tableau 2'!$A$3:$B$55,2)</f>
        <v>80</v>
      </c>
      <c r="E423" s="27" t="n">
        <f aca="false">IF(TOT!AK425&lt;400,IF(D423&gt;66,66,D423),D423)</f>
        <v>80</v>
      </c>
      <c r="F423" s="27" t="n">
        <f aca="false">IF(TOT!AK425&lt;200,IF(E423&gt;60,60,E423),E423)</f>
        <v>80</v>
      </c>
      <c r="G423" s="55" t="n">
        <f aca="false">(B423+F423)/2</f>
        <v>67</v>
      </c>
      <c r="H423" s="55" t="n">
        <f aca="false">IF(TOT!AN425&lt;13.4,IF(G423&gt;80,80,G423),G423)</f>
        <v>67</v>
      </c>
      <c r="I423" s="55" t="n">
        <f aca="false">IF(TOT!AN425&lt;11,IF(H423&gt;73,73,H423),H423)</f>
        <v>67</v>
      </c>
    </row>
    <row r="424" customFormat="false" ht="13" hidden="false" customHeight="true" outlineLevel="0" collapsed="false">
      <c r="A424" s="17" t="s">
        <v>2140</v>
      </c>
      <c r="B424" s="27" t="n">
        <f aca="false">'PH - Tableau 1'!J424</f>
        <v>60</v>
      </c>
      <c r="C424" s="50" t="n">
        <f aca="false">(TOT!BR426*60)/TOT!AK426</f>
        <v>1.74799708667152</v>
      </c>
      <c r="D424" s="27" t="n">
        <f aca="false">VLOOKUP(C424,'DF - Tableau 2'!$A$3:$B$55,2)</f>
        <v>80</v>
      </c>
      <c r="E424" s="27" t="n">
        <f aca="false">IF(TOT!AK426&lt;400,IF(D424&gt;66,66,D424),D424)</f>
        <v>66</v>
      </c>
      <c r="F424" s="27" t="n">
        <f aca="false">IF(TOT!AK426&lt;200,IF(E424&gt;60,60,E424),E424)</f>
        <v>60</v>
      </c>
      <c r="G424" s="55" t="n">
        <f aca="false">(B424+F424)/2</f>
        <v>60</v>
      </c>
      <c r="H424" s="55" t="n">
        <f aca="false">IF(TOT!AN426&lt;13.4,IF(G424&gt;80,80,G424),G424)</f>
        <v>60</v>
      </c>
      <c r="I424" s="55" t="n">
        <f aca="false">IF(TOT!AN426&lt;11,IF(H424&gt;73,73,H424),H424)</f>
        <v>60</v>
      </c>
    </row>
    <row r="425" customFormat="false" ht="13" hidden="false" customHeight="true" outlineLevel="0" collapsed="false">
      <c r="A425" s="17" t="s">
        <v>2143</v>
      </c>
      <c r="B425" s="27" t="n">
        <f aca="false">'PH - Tableau 1'!J425</f>
        <v>64</v>
      </c>
      <c r="C425" s="50" t="n">
        <f aca="false">(TOT!BR427*60)/TOT!AK427</f>
        <v>1.69187839624032</v>
      </c>
      <c r="D425" s="27" t="n">
        <f aca="false">VLOOKUP(C425,'DF - Tableau 2'!$A$3:$B$55,2)</f>
        <v>78</v>
      </c>
      <c r="E425" s="27" t="n">
        <f aca="false">IF(TOT!AK427&lt;400,IF(D425&gt;66,66,D425),D425)</f>
        <v>78</v>
      </c>
      <c r="F425" s="27" t="n">
        <f aca="false">IF(TOT!AK427&lt;200,IF(E425&gt;60,60,E425),E425)</f>
        <v>78</v>
      </c>
      <c r="G425" s="55" t="n">
        <f aca="false">(B425+F425)/2</f>
        <v>71</v>
      </c>
      <c r="H425" s="55" t="n">
        <f aca="false">IF(TOT!AN427&lt;13.4,IF(G425&gt;80,80,G425),G425)</f>
        <v>71</v>
      </c>
      <c r="I425" s="55" t="n">
        <f aca="false">IF(TOT!AN427&lt;11,IF(H425&gt;73,73,H425),H425)</f>
        <v>71</v>
      </c>
    </row>
    <row r="426" customFormat="false" ht="13" hidden="false" customHeight="true" outlineLevel="0" collapsed="false">
      <c r="A426" s="17" t="s">
        <v>2147</v>
      </c>
      <c r="B426" s="27" t="n">
        <f aca="false">'PH - Tableau 1'!J426</f>
        <v>55</v>
      </c>
      <c r="C426" s="50" t="n">
        <f aca="false">(TOT!BR428*60)/TOT!AK428</f>
        <v>0.887530200680444</v>
      </c>
      <c r="D426" s="27" t="n">
        <f aca="false">VLOOKUP(C426,'DF - Tableau 2'!$A$3:$B$55,2)</f>
        <v>58</v>
      </c>
      <c r="E426" s="27" t="n">
        <f aca="false">IF(TOT!AK428&lt;400,IF(D426&gt;66,66,D426),D426)</f>
        <v>58</v>
      </c>
      <c r="F426" s="27" t="n">
        <f aca="false">IF(TOT!AK428&lt;200,IF(E426&gt;60,60,E426),E426)</f>
        <v>58</v>
      </c>
      <c r="G426" s="55" t="n">
        <f aca="false">(B426+F426)/2</f>
        <v>56.5</v>
      </c>
      <c r="H426" s="55" t="n">
        <f aca="false">IF(TOT!AN428&lt;13.4,IF(G426&gt;80,80,G426),G426)</f>
        <v>56.5</v>
      </c>
      <c r="I426" s="55" t="n">
        <f aca="false">IF(TOT!AN428&lt;11,IF(H426&gt;73,73,H426),H426)</f>
        <v>56.5</v>
      </c>
    </row>
    <row r="427" customFormat="false" ht="13" hidden="false" customHeight="true" outlineLevel="0" collapsed="false">
      <c r="A427" s="17" t="s">
        <v>2151</v>
      </c>
      <c r="B427" s="27" t="n">
        <f aca="false">'PH - Tableau 1'!J427</f>
        <v>90</v>
      </c>
      <c r="C427" s="50" t="n">
        <f aca="false">(TOT!BR429*60)/TOT!AK429</f>
        <v>0.797624850445341</v>
      </c>
      <c r="D427" s="27" t="n">
        <f aca="false">VLOOKUP(C427,'DF - Tableau 2'!$A$3:$B$55,2)</f>
        <v>56</v>
      </c>
      <c r="E427" s="27" t="n">
        <f aca="false">IF(TOT!AK429&lt;400,IF(D427&gt;66,66,D427),D427)</f>
        <v>56</v>
      </c>
      <c r="F427" s="27" t="n">
        <f aca="false">IF(TOT!AK429&lt;200,IF(E427&gt;60,60,E427),E427)</f>
        <v>56</v>
      </c>
      <c r="G427" s="55" t="n">
        <f aca="false">(B427+F427)/2</f>
        <v>73</v>
      </c>
      <c r="H427" s="55" t="n">
        <f aca="false">IF(TOT!AN429&lt;13.4,IF(G427&gt;80,80,G427),G427)</f>
        <v>73</v>
      </c>
      <c r="I427" s="55" t="n">
        <f aca="false">IF(TOT!AN429&lt;11,IF(H427&gt;73,73,H427),H427)</f>
        <v>73</v>
      </c>
    </row>
    <row r="428" customFormat="false" ht="13" hidden="false" customHeight="true" outlineLevel="0" collapsed="false">
      <c r="A428" s="17" t="s">
        <v>2154</v>
      </c>
      <c r="B428" s="27" t="n">
        <f aca="false">'PH - Tableau 1'!J428</f>
        <v>60</v>
      </c>
      <c r="C428" s="50" t="n">
        <f aca="false">(TOT!BR430*60)/TOT!AK430</f>
        <v>0</v>
      </c>
      <c r="D428" s="27" t="n">
        <f aca="false">VLOOKUP(C428,'DF - Tableau 2'!$A$3:$B$55,2)</f>
        <v>47</v>
      </c>
      <c r="E428" s="27" t="n">
        <f aca="false">IF(TOT!AK430&lt;400,IF(D428&gt;66,66,D428),D428)</f>
        <v>47</v>
      </c>
      <c r="F428" s="27" t="n">
        <f aca="false">IF(TOT!AK430&lt;200,IF(E428&gt;60,60,E428),E428)</f>
        <v>47</v>
      </c>
      <c r="G428" s="55" t="n">
        <f aca="false">(B428+F428)/2</f>
        <v>53.5</v>
      </c>
      <c r="H428" s="55" t="n">
        <f aca="false">IF(TOT!AN430&lt;13.4,IF(G428&gt;80,80,G428),G428)</f>
        <v>53.5</v>
      </c>
      <c r="I428" s="55" t="n">
        <f aca="false">IF(TOT!AN430&lt;11,IF(H428&gt;73,73,H428),H428)</f>
        <v>53.5</v>
      </c>
    </row>
    <row r="429" customFormat="false" ht="13" hidden="false" customHeight="true" outlineLevel="0" collapsed="false">
      <c r="A429" s="17" t="s">
        <v>2157</v>
      </c>
      <c r="B429" s="27" t="n">
        <f aca="false">'PH - Tableau 1'!J429</f>
        <v>47</v>
      </c>
      <c r="C429" s="50" t="n">
        <f aca="false">(TOT!BR431*60)/TOT!AK431</f>
        <v>1.91062519902342</v>
      </c>
      <c r="D429" s="27" t="n">
        <f aca="false">VLOOKUP(C429,'DF - Tableau 2'!$A$3:$B$55,2)</f>
        <v>83</v>
      </c>
      <c r="E429" s="27" t="n">
        <f aca="false">IF(TOT!AK431&lt;400,IF(D429&gt;66,66,D429),D429)</f>
        <v>66</v>
      </c>
      <c r="F429" s="27" t="n">
        <f aca="false">IF(TOT!AK431&lt;200,IF(E429&gt;60,60,E429),E429)</f>
        <v>60</v>
      </c>
      <c r="G429" s="55" t="n">
        <f aca="false">(B429+F429)/2</f>
        <v>53.5</v>
      </c>
      <c r="H429" s="55" t="n">
        <f aca="false">IF(TOT!AN431&lt;13.4,IF(G429&gt;80,80,G429),G429)</f>
        <v>53.5</v>
      </c>
      <c r="I429" s="55" t="n">
        <f aca="false">IF(TOT!AN431&lt;11,IF(H429&gt;73,73,H429),H429)</f>
        <v>53.5</v>
      </c>
    </row>
    <row r="430" customFormat="false" ht="13" hidden="false" customHeight="true" outlineLevel="0" collapsed="false">
      <c r="A430" s="17" t="s">
        <v>2160</v>
      </c>
      <c r="B430" s="27" t="n">
        <f aca="false">'PH - Tableau 1'!J430</f>
        <v>52</v>
      </c>
      <c r="C430" s="50" t="n">
        <f aca="false">(TOT!BR432*60)/TOT!AK432</f>
        <v>2.28824425473151</v>
      </c>
      <c r="D430" s="27" t="n">
        <f aca="false">VLOOKUP(C430,'DF - Tableau 2'!$A$3:$B$55,2)</f>
        <v>89</v>
      </c>
      <c r="E430" s="27" t="n">
        <f aca="false">IF(TOT!AK432&lt;400,IF(D430&gt;66,66,D430),D430)</f>
        <v>89</v>
      </c>
      <c r="F430" s="27" t="n">
        <f aca="false">IF(TOT!AK432&lt;200,IF(E430&gt;60,60,E430),E430)</f>
        <v>89</v>
      </c>
      <c r="G430" s="55" t="n">
        <f aca="false">(B430+F430)/2</f>
        <v>70.5</v>
      </c>
      <c r="H430" s="55" t="n">
        <f aca="false">IF(TOT!AN432&lt;13.4,IF(G430&gt;80,80,G430),G430)</f>
        <v>70.5</v>
      </c>
      <c r="I430" s="55" t="n">
        <f aca="false">IF(TOT!AN432&lt;11,IF(H430&gt;73,73,H430),H430)</f>
        <v>70.5</v>
      </c>
    </row>
    <row r="431" customFormat="false" ht="13" hidden="false" customHeight="true" outlineLevel="0" collapsed="false">
      <c r="A431" s="17" t="s">
        <v>2162</v>
      </c>
      <c r="B431" s="27" t="n">
        <f aca="false">'PH - Tableau 1'!J431</f>
        <v>60</v>
      </c>
      <c r="C431" s="50" t="n">
        <f aca="false">(TOT!BR433*60)/TOT!AK433</f>
        <v>1.303246048027</v>
      </c>
      <c r="D431" s="27" t="n">
        <f aca="false">VLOOKUP(C431,'DF - Tableau 2'!$A$3:$B$55,2)</f>
        <v>69</v>
      </c>
      <c r="E431" s="27" t="n">
        <f aca="false">IF(TOT!AK433&lt;400,IF(D431&gt;66,66,D431),D431)</f>
        <v>66</v>
      </c>
      <c r="F431" s="27" t="n">
        <f aca="false">IF(TOT!AK433&lt;200,IF(E431&gt;60,60,E431),E431)</f>
        <v>60</v>
      </c>
      <c r="G431" s="55" t="n">
        <f aca="false">(B431+F431)/2</f>
        <v>60</v>
      </c>
      <c r="H431" s="55" t="n">
        <f aca="false">IF(TOT!AN433&lt;13.4,IF(G431&gt;80,80,G431),G431)</f>
        <v>60</v>
      </c>
      <c r="I431" s="55" t="n">
        <f aca="false">IF(TOT!AN433&lt;11,IF(H431&gt;73,73,H431),H431)</f>
        <v>60</v>
      </c>
    </row>
    <row r="432" customFormat="false" ht="13" hidden="false" customHeight="true" outlineLevel="0" collapsed="false">
      <c r="A432" s="17" t="s">
        <v>2165</v>
      </c>
      <c r="B432" s="27" t="n">
        <f aca="false">'PH - Tableau 1'!J432</f>
        <v>58</v>
      </c>
      <c r="C432" s="50" t="n">
        <f aca="false">(TOT!BR434*60)/TOT!AK434</f>
        <v>1.27580997146215</v>
      </c>
      <c r="D432" s="27" t="n">
        <f aca="false">VLOOKUP(C432,'DF - Tableau 2'!$A$3:$B$55,2)</f>
        <v>68</v>
      </c>
      <c r="E432" s="27" t="n">
        <f aca="false">IF(TOT!AK434&lt;400,IF(D432&gt;66,66,D432),D432)</f>
        <v>68</v>
      </c>
      <c r="F432" s="27" t="n">
        <f aca="false">IF(TOT!AK434&lt;200,IF(E432&gt;60,60,E432),E432)</f>
        <v>68</v>
      </c>
      <c r="G432" s="55" t="n">
        <f aca="false">(B432+F432)/2</f>
        <v>63</v>
      </c>
      <c r="H432" s="55" t="n">
        <f aca="false">IF(TOT!AN434&lt;13.4,IF(G432&gt;80,80,G432),G432)</f>
        <v>63</v>
      </c>
      <c r="I432" s="55" t="n">
        <f aca="false">IF(TOT!AN434&lt;11,IF(H432&gt;73,73,H432),H432)</f>
        <v>63</v>
      </c>
    </row>
    <row r="433" customFormat="false" ht="13" hidden="false" customHeight="true" outlineLevel="0" collapsed="false">
      <c r="A433" s="17" t="s">
        <v>2168</v>
      </c>
      <c r="B433" s="27" t="n">
        <f aca="false">'PH - Tableau 1'!J433</f>
        <v>96</v>
      </c>
      <c r="C433" s="50" t="n">
        <f aca="false">(TOT!BR435*60)/TOT!AK435</f>
        <v>0.82147706139402</v>
      </c>
      <c r="D433" s="27" t="n">
        <f aca="false">VLOOKUP(C433,'DF - Tableau 2'!$A$3:$B$55,2)</f>
        <v>57</v>
      </c>
      <c r="E433" s="27" t="n">
        <f aca="false">IF(TOT!AK435&lt;400,IF(D433&gt;66,66,D433),D433)</f>
        <v>57</v>
      </c>
      <c r="F433" s="27" t="n">
        <f aca="false">IF(TOT!AK435&lt;200,IF(E433&gt;60,60,E433),E433)</f>
        <v>57</v>
      </c>
      <c r="G433" s="55" t="n">
        <f aca="false">(B433+F433)/2</f>
        <v>76.5</v>
      </c>
      <c r="H433" s="55" t="n">
        <f aca="false">IF(TOT!AN435&lt;13.4,IF(G433&gt;80,80,G433),G433)</f>
        <v>76.5</v>
      </c>
      <c r="I433" s="55" t="n">
        <f aca="false">IF(TOT!AN435&lt;11,IF(H433&gt;73,73,H433),H433)</f>
        <v>76.5</v>
      </c>
    </row>
    <row r="434" customFormat="false" ht="13" hidden="false" customHeight="true" outlineLevel="0" collapsed="false">
      <c r="A434" s="17" t="s">
        <v>2171</v>
      </c>
      <c r="B434" s="27" t="n">
        <f aca="false">'PH - Tableau 1'!J434</f>
        <v>61</v>
      </c>
      <c r="C434" s="50" t="n">
        <f aca="false">(TOT!BR436*60)/TOT!AK436</f>
        <v>1.28854118729867</v>
      </c>
      <c r="D434" s="27" t="n">
        <f aca="false">VLOOKUP(C434,'DF - Tableau 2'!$A$3:$B$55,2)</f>
        <v>68</v>
      </c>
      <c r="E434" s="27" t="n">
        <f aca="false">IF(TOT!AK436&lt;400,IF(D434&gt;66,66,D434),D434)</f>
        <v>68</v>
      </c>
      <c r="F434" s="27" t="n">
        <f aca="false">IF(TOT!AK436&lt;200,IF(E434&gt;60,60,E434),E434)</f>
        <v>68</v>
      </c>
      <c r="G434" s="55" t="n">
        <f aca="false">(B434+F434)/2</f>
        <v>64.5</v>
      </c>
      <c r="H434" s="55" t="n">
        <f aca="false">IF(TOT!AN436&lt;13.4,IF(G434&gt;80,80,G434),G434)</f>
        <v>64.5</v>
      </c>
      <c r="I434" s="55" t="n">
        <f aca="false">IF(TOT!AN436&lt;11,IF(H434&gt;73,73,H434),H434)</f>
        <v>64.5</v>
      </c>
    </row>
    <row r="435" customFormat="false" ht="13" hidden="false" customHeight="true" outlineLevel="0" collapsed="false">
      <c r="A435" s="17" t="s">
        <v>2176</v>
      </c>
      <c r="B435" s="27" t="n">
        <f aca="false">'PH - Tableau 1'!J435</f>
        <v>60</v>
      </c>
      <c r="C435" s="50" t="n">
        <f aca="false">(TOT!BR437*60)/TOT!AK437</f>
        <v>1.71265461465273</v>
      </c>
      <c r="D435" s="27" t="n">
        <f aca="false">VLOOKUP(C435,'DF - Tableau 2'!$A$3:$B$55,2)</f>
        <v>79</v>
      </c>
      <c r="E435" s="27" t="n">
        <f aca="false">IF(TOT!AK437&lt;400,IF(D435&gt;66,66,D435),D435)</f>
        <v>66</v>
      </c>
      <c r="F435" s="27" t="n">
        <f aca="false">IF(TOT!AK437&lt;200,IF(E435&gt;60,60,E435),E435)</f>
        <v>60</v>
      </c>
      <c r="G435" s="55" t="n">
        <f aca="false">(B435+F435)/2</f>
        <v>60</v>
      </c>
      <c r="H435" s="55" t="n">
        <f aca="false">IF(TOT!AN437&lt;13.4,IF(G435&gt;80,80,G435),G435)</f>
        <v>60</v>
      </c>
      <c r="I435" s="55" t="n">
        <f aca="false">IF(TOT!AN437&lt;11,IF(H435&gt;73,73,H435),H435)</f>
        <v>60</v>
      </c>
    </row>
    <row r="436" customFormat="false" ht="13" hidden="false" customHeight="true" outlineLevel="0" collapsed="false">
      <c r="A436" s="17" t="s">
        <v>2180</v>
      </c>
      <c r="B436" s="27" t="n">
        <f aca="false">'PH - Tableau 1'!J436</f>
        <v>84</v>
      </c>
      <c r="C436" s="50" t="n">
        <f aca="false">(TOT!BR438*60)/TOT!AK438</f>
        <v>0.832399551784857</v>
      </c>
      <c r="D436" s="27" t="n">
        <f aca="false">VLOOKUP(C436,'DF - Tableau 2'!$A$3:$B$55,2)</f>
        <v>57</v>
      </c>
      <c r="E436" s="27" t="n">
        <f aca="false">IF(TOT!AK438&lt;400,IF(D436&gt;66,66,D436),D436)</f>
        <v>57</v>
      </c>
      <c r="F436" s="27" t="n">
        <f aca="false">IF(TOT!AK438&lt;200,IF(E436&gt;60,60,E436),E436)</f>
        <v>57</v>
      </c>
      <c r="G436" s="55" t="n">
        <f aca="false">(B436+F436)/2</f>
        <v>70.5</v>
      </c>
      <c r="H436" s="55" t="n">
        <f aca="false">IF(TOT!AN438&lt;13.4,IF(G436&gt;80,80,G436),G436)</f>
        <v>70.5</v>
      </c>
      <c r="I436" s="55" t="n">
        <f aca="false">IF(TOT!AN438&lt;11,IF(H436&gt;73,73,H436),H436)</f>
        <v>70.5</v>
      </c>
    </row>
    <row r="437" customFormat="false" ht="13" hidden="false" customHeight="true" outlineLevel="0" collapsed="false">
      <c r="A437" s="17" t="s">
        <v>2184</v>
      </c>
      <c r="B437" s="27" t="n">
        <f aca="false">'PH - Tableau 1'!J437</f>
        <v>52</v>
      </c>
      <c r="C437" s="50" t="n">
        <f aca="false">(TOT!BR439*60)/TOT!AK439</f>
        <v>2.16476247745045</v>
      </c>
      <c r="D437" s="27" t="n">
        <f aca="false">VLOOKUP(C437,'DF - Tableau 2'!$A$3:$B$55,2)</f>
        <v>87</v>
      </c>
      <c r="E437" s="27" t="n">
        <f aca="false">IF(TOT!AK439&lt;400,IF(D437&gt;66,66,D437),D437)</f>
        <v>87</v>
      </c>
      <c r="F437" s="27" t="n">
        <f aca="false">IF(TOT!AK439&lt;200,IF(E437&gt;60,60,E437),E437)</f>
        <v>87</v>
      </c>
      <c r="G437" s="55" t="n">
        <f aca="false">(B437+F437)/2</f>
        <v>69.5</v>
      </c>
      <c r="H437" s="55" t="n">
        <f aca="false">IF(TOT!AN439&lt;13.4,IF(G437&gt;80,80,G437),G437)</f>
        <v>69.5</v>
      </c>
      <c r="I437" s="55" t="n">
        <f aca="false">IF(TOT!AN439&lt;11,IF(H437&gt;73,73,H437),H437)</f>
        <v>69.5</v>
      </c>
    </row>
    <row r="438" customFormat="false" ht="13" hidden="false" customHeight="true" outlineLevel="0" collapsed="false">
      <c r="A438" s="17" t="s">
        <v>2188</v>
      </c>
      <c r="B438" s="27" t="n">
        <f aca="false">'PH - Tableau 1'!J438</f>
        <v>61</v>
      </c>
      <c r="C438" s="50" t="n">
        <f aca="false">(TOT!BR440*60)/TOT!AK440</f>
        <v>0.837153677496512</v>
      </c>
      <c r="D438" s="27" t="n">
        <f aca="false">VLOOKUP(C438,'DF - Tableau 2'!$A$3:$B$55,2)</f>
        <v>57</v>
      </c>
      <c r="E438" s="27" t="n">
        <f aca="false">IF(TOT!AK440&lt;400,IF(D438&gt;66,66,D438),D438)</f>
        <v>57</v>
      </c>
      <c r="F438" s="27" t="n">
        <f aca="false">IF(TOT!AK440&lt;200,IF(E438&gt;60,60,E438),E438)</f>
        <v>57</v>
      </c>
      <c r="G438" s="55" t="n">
        <f aca="false">(B438+F438)/2</f>
        <v>59</v>
      </c>
      <c r="H438" s="55" t="n">
        <f aca="false">IF(TOT!AN440&lt;13.4,IF(G438&gt;80,80,G438),G438)</f>
        <v>59</v>
      </c>
      <c r="I438" s="55" t="n">
        <f aca="false">IF(TOT!AN440&lt;11,IF(H438&gt;73,73,H438),H438)</f>
        <v>59</v>
      </c>
    </row>
    <row r="439" customFormat="false" ht="13" hidden="false" customHeight="true" outlineLevel="0" collapsed="false">
      <c r="A439" s="17" t="s">
        <v>2192</v>
      </c>
      <c r="B439" s="27" t="n">
        <f aca="false">'PH - Tableau 1'!J439</f>
        <v>55</v>
      </c>
      <c r="C439" s="50" t="n">
        <f aca="false">(TOT!BR441*60)/TOT!AK441</f>
        <v>1.9864869836054</v>
      </c>
      <c r="D439" s="27" t="n">
        <f aca="false">VLOOKUP(C439,'DF - Tableau 2'!$A$3:$B$55,2)</f>
        <v>84</v>
      </c>
      <c r="E439" s="27" t="n">
        <f aca="false">IF(TOT!AK441&lt;400,IF(D439&gt;66,66,D439),D439)</f>
        <v>84</v>
      </c>
      <c r="F439" s="27" t="n">
        <f aca="false">IF(TOT!AK441&lt;200,IF(E439&gt;60,60,E439),E439)</f>
        <v>84</v>
      </c>
      <c r="G439" s="55" t="n">
        <f aca="false">(B439+F439)/2</f>
        <v>69.5</v>
      </c>
      <c r="H439" s="55" t="n">
        <f aca="false">IF(TOT!AN441&lt;13.4,IF(G439&gt;80,80,G439),G439)</f>
        <v>69.5</v>
      </c>
      <c r="I439" s="55" t="n">
        <f aca="false">IF(TOT!AN441&lt;11,IF(H439&gt;73,73,H439),H439)</f>
        <v>69.5</v>
      </c>
    </row>
    <row r="440" customFormat="false" ht="13" hidden="false" customHeight="true" outlineLevel="0" collapsed="false">
      <c r="A440" s="17" t="s">
        <v>2196</v>
      </c>
      <c r="B440" s="27" t="n">
        <f aca="false">'PH - Tableau 1'!J440</f>
        <v>96</v>
      </c>
      <c r="C440" s="50" t="n">
        <f aca="false">(TOT!BR442*60)/TOT!AK442</f>
        <v>0.354353960233609</v>
      </c>
      <c r="D440" s="27" t="n">
        <f aca="false">VLOOKUP(C440,'DF - Tableau 2'!$A$3:$B$55,2)</f>
        <v>48</v>
      </c>
      <c r="E440" s="27" t="n">
        <f aca="false">IF(TOT!AK442&lt;400,IF(D440&gt;66,66,D440),D440)</f>
        <v>48</v>
      </c>
      <c r="F440" s="27" t="n">
        <f aca="false">IF(TOT!AK442&lt;200,IF(E440&gt;60,60,E440),E440)</f>
        <v>48</v>
      </c>
      <c r="G440" s="55" t="n">
        <f aca="false">(B440+F440)/2</f>
        <v>72</v>
      </c>
      <c r="H440" s="55" t="n">
        <f aca="false">IF(TOT!AN442&lt;13.4,IF(G440&gt;80,80,G440),G440)</f>
        <v>72</v>
      </c>
      <c r="I440" s="55" t="n">
        <f aca="false">IF(TOT!AN442&lt;11,IF(H440&gt;73,73,H440),H440)</f>
        <v>72</v>
      </c>
    </row>
    <row r="441" customFormat="false" ht="13" hidden="false" customHeight="true" outlineLevel="0" collapsed="false">
      <c r="A441" s="17" t="s">
        <v>2199</v>
      </c>
      <c r="B441" s="27" t="n">
        <f aca="false">'PH - Tableau 1'!J441</f>
        <v>58</v>
      </c>
      <c r="C441" s="50" t="n">
        <f aca="false">(TOT!BR443*60)/TOT!AK443</f>
        <v>1.84323932243886</v>
      </c>
      <c r="D441" s="27" t="n">
        <f aca="false">VLOOKUP(C441,'DF - Tableau 2'!$A$3:$B$55,2)</f>
        <v>82</v>
      </c>
      <c r="E441" s="27" t="n">
        <f aca="false">IF(TOT!AK443&lt;400,IF(D441&gt;66,66,D441),D441)</f>
        <v>66</v>
      </c>
      <c r="F441" s="27" t="n">
        <f aca="false">IF(TOT!AK443&lt;200,IF(E441&gt;60,60,E441),E441)</f>
        <v>66</v>
      </c>
      <c r="G441" s="55" t="n">
        <f aca="false">(B441+F441)/2</f>
        <v>62</v>
      </c>
      <c r="H441" s="55" t="n">
        <f aca="false">IF(TOT!AN443&lt;13.4,IF(G441&gt;80,80,G441),G441)</f>
        <v>62</v>
      </c>
      <c r="I441" s="55" t="n">
        <f aca="false">IF(TOT!AN443&lt;11,IF(H441&gt;73,73,H441),H441)</f>
        <v>62</v>
      </c>
    </row>
    <row r="442" customFormat="false" ht="13" hidden="false" customHeight="true" outlineLevel="0" collapsed="false">
      <c r="A442" s="17" t="s">
        <v>2204</v>
      </c>
      <c r="B442" s="27" t="n">
        <f aca="false">'PH - Tableau 1'!J442</f>
        <v>59</v>
      </c>
      <c r="C442" s="50" t="n">
        <f aca="false">(TOT!BR444*60)/TOT!AK444</f>
        <v>3.19369147363239</v>
      </c>
      <c r="D442" s="27" t="n">
        <f aca="false">VLOOKUP(C442,'DF - Tableau 2'!$A$3:$B$55,2)</f>
        <v>97</v>
      </c>
      <c r="E442" s="27" t="n">
        <f aca="false">IF(TOT!AK444&lt;400,IF(D442&gt;66,66,D442),D442)</f>
        <v>66</v>
      </c>
      <c r="F442" s="27" t="n">
        <f aca="false">IF(TOT!AK444&lt;200,IF(E442&gt;60,60,E442),E442)</f>
        <v>60</v>
      </c>
      <c r="G442" s="55" t="n">
        <f aca="false">(B442+F442)/2</f>
        <v>59.5</v>
      </c>
      <c r="H442" s="55" t="n">
        <f aca="false">IF(TOT!AN444&lt;13.4,IF(G442&gt;80,80,G442),G442)</f>
        <v>59.5</v>
      </c>
      <c r="I442" s="55" t="n">
        <f aca="false">IF(TOT!AN444&lt;11,IF(H442&gt;73,73,H442),H442)</f>
        <v>59.5</v>
      </c>
    </row>
    <row r="443" customFormat="false" ht="13" hidden="false" customHeight="true" outlineLevel="0" collapsed="false">
      <c r="A443" s="17" t="s">
        <v>2208</v>
      </c>
      <c r="B443" s="27" t="n">
        <f aca="false">'PH - Tableau 1'!J443</f>
        <v>79</v>
      </c>
      <c r="C443" s="50" t="n">
        <f aca="false">(TOT!BR445*60)/TOT!AK445</f>
        <v>1.76873394270043</v>
      </c>
      <c r="D443" s="27" t="n">
        <f aca="false">VLOOKUP(C443,'DF - Tableau 2'!$A$3:$B$55,2)</f>
        <v>80</v>
      </c>
      <c r="E443" s="27" t="n">
        <f aca="false">IF(TOT!AK445&lt;400,IF(D443&gt;66,66,D443),D443)</f>
        <v>80</v>
      </c>
      <c r="F443" s="27" t="n">
        <f aca="false">IF(TOT!AK445&lt;200,IF(E443&gt;60,60,E443),E443)</f>
        <v>80</v>
      </c>
      <c r="G443" s="55" t="n">
        <f aca="false">(B443+F443)/2</f>
        <v>79.5</v>
      </c>
      <c r="H443" s="55" t="n">
        <f aca="false">IF(TOT!AN445&lt;13.4,IF(G443&gt;80,80,G443),G443)</f>
        <v>79.5</v>
      </c>
      <c r="I443" s="55" t="n">
        <f aca="false">IF(TOT!AN445&lt;11,IF(H443&gt;73,73,H443),H443)</f>
        <v>79.5</v>
      </c>
    </row>
    <row r="444" customFormat="false" ht="13" hidden="false" customHeight="true" outlineLevel="0" collapsed="false">
      <c r="A444" s="17" t="s">
        <v>2211</v>
      </c>
      <c r="B444" s="27" t="n">
        <f aca="false">'PH - Tableau 1'!J444</f>
        <v>95</v>
      </c>
      <c r="C444" s="50" t="n">
        <f aca="false">(TOT!BR446*60)/TOT!AK446</f>
        <v>0.79684481648424</v>
      </c>
      <c r="D444" s="27" t="n">
        <f aca="false">VLOOKUP(C444,'DF - Tableau 2'!$A$3:$B$55,2)</f>
        <v>56</v>
      </c>
      <c r="E444" s="27" t="n">
        <f aca="false">IF(TOT!AK446&lt;400,IF(D444&gt;66,66,D444),D444)</f>
        <v>56</v>
      </c>
      <c r="F444" s="27" t="n">
        <f aca="false">IF(TOT!AK446&lt;200,IF(E444&gt;60,60,E444),E444)</f>
        <v>56</v>
      </c>
      <c r="G444" s="55" t="n">
        <f aca="false">(B444+F444)/2</f>
        <v>75.5</v>
      </c>
      <c r="H444" s="55" t="n">
        <f aca="false">IF(TOT!AN446&lt;13.4,IF(G444&gt;80,80,G444),G444)</f>
        <v>75.5</v>
      </c>
      <c r="I444" s="55" t="n">
        <f aca="false">IF(TOT!AN446&lt;11,IF(H444&gt;73,73,H444),H444)</f>
        <v>75.5</v>
      </c>
    </row>
    <row r="445" customFormat="false" ht="13" hidden="false" customHeight="true" outlineLevel="0" collapsed="false">
      <c r="A445" s="17" t="s">
        <v>2214</v>
      </c>
      <c r="B445" s="27" t="n">
        <f aca="false">'PH - Tableau 1'!J445</f>
        <v>47</v>
      </c>
      <c r="C445" s="50" t="n">
        <f aca="false">(TOT!BR447*60)/TOT!AK447</f>
        <v>1.90991564539233</v>
      </c>
      <c r="D445" s="27" t="n">
        <f aca="false">VLOOKUP(C445,'DF - Tableau 2'!$A$3:$B$55,2)</f>
        <v>83</v>
      </c>
      <c r="E445" s="27" t="n">
        <f aca="false">IF(TOT!AK447&lt;400,IF(D445&gt;66,66,D445),D445)</f>
        <v>66</v>
      </c>
      <c r="F445" s="27" t="n">
        <f aca="false">IF(TOT!AK447&lt;200,IF(E445&gt;60,60,E445),E445)</f>
        <v>66</v>
      </c>
      <c r="G445" s="55" t="n">
        <f aca="false">(B445+F445)/2</f>
        <v>56.5</v>
      </c>
      <c r="H445" s="55" t="n">
        <f aca="false">IF(TOT!AN447&lt;13.4,IF(G445&gt;80,80,G445),G445)</f>
        <v>56.5</v>
      </c>
      <c r="I445" s="55" t="n">
        <f aca="false">IF(TOT!AN447&lt;11,IF(H445&gt;73,73,H445),H445)</f>
        <v>56.5</v>
      </c>
    </row>
    <row r="446" customFormat="false" ht="13" hidden="false" customHeight="true" outlineLevel="0" collapsed="false">
      <c r="A446" s="17" t="s">
        <v>2219</v>
      </c>
      <c r="B446" s="27" t="n">
        <f aca="false">'PH - Tableau 1'!J446</f>
        <v>69</v>
      </c>
      <c r="C446" s="50" t="n">
        <f aca="false">(TOT!BR448*60)/TOT!AK448</f>
        <v>1.77916326103898</v>
      </c>
      <c r="D446" s="27" t="n">
        <f aca="false">VLOOKUP(C446,'DF - Tableau 2'!$A$3:$B$55,2)</f>
        <v>80</v>
      </c>
      <c r="E446" s="27" t="n">
        <f aca="false">IF(TOT!AK448&lt;400,IF(D446&gt;66,66,D446),D446)</f>
        <v>80</v>
      </c>
      <c r="F446" s="27" t="n">
        <f aca="false">IF(TOT!AK448&lt;200,IF(E446&gt;60,60,E446),E446)</f>
        <v>80</v>
      </c>
      <c r="G446" s="55" t="n">
        <f aca="false">(B446+F446)/2</f>
        <v>74.5</v>
      </c>
      <c r="H446" s="55" t="n">
        <f aca="false">IF(TOT!AN448&lt;13.4,IF(G446&gt;80,80,G446),G446)</f>
        <v>74.5</v>
      </c>
      <c r="I446" s="55" t="n">
        <f aca="false">IF(TOT!AN448&lt;11,IF(H446&gt;73,73,H446),H446)</f>
        <v>74.5</v>
      </c>
    </row>
    <row r="447" customFormat="false" ht="13" hidden="false" customHeight="true" outlineLevel="0" collapsed="false">
      <c r="A447" s="17" t="s">
        <v>2224</v>
      </c>
      <c r="B447" s="27" t="n">
        <f aca="false">'PH - Tableau 1'!J447</f>
        <v>74</v>
      </c>
      <c r="C447" s="50" t="n">
        <f aca="false">(TOT!BR449*60)/TOT!AK449</f>
        <v>0.219626025684045</v>
      </c>
      <c r="D447" s="27" t="n">
        <f aca="false">VLOOKUP(C447,'DF - Tableau 2'!$A$3:$B$55,2)</f>
        <v>47</v>
      </c>
      <c r="E447" s="27" t="n">
        <f aca="false">IF(TOT!AK449&lt;400,IF(D447&gt;66,66,D447),D447)</f>
        <v>47</v>
      </c>
      <c r="F447" s="27" t="n">
        <f aca="false">IF(TOT!AK449&lt;200,IF(E447&gt;60,60,E447),E447)</f>
        <v>47</v>
      </c>
      <c r="G447" s="55" t="n">
        <f aca="false">(B447+F447)/2</f>
        <v>60.5</v>
      </c>
      <c r="H447" s="55" t="n">
        <f aca="false">IF(TOT!AN449&lt;13.4,IF(G447&gt;80,80,G447),G447)</f>
        <v>60.5</v>
      </c>
      <c r="I447" s="55" t="n">
        <f aca="false">IF(TOT!AN449&lt;11,IF(H447&gt;73,73,H447),H447)</f>
        <v>60.5</v>
      </c>
    </row>
    <row r="448" customFormat="false" ht="13" hidden="false" customHeight="true" outlineLevel="0" collapsed="false">
      <c r="A448" s="17" t="s">
        <v>2229</v>
      </c>
      <c r="B448" s="27" t="n">
        <f aca="false">'PH - Tableau 1'!J448</f>
        <v>61</v>
      </c>
      <c r="C448" s="50" t="n">
        <f aca="false">(TOT!BR450*60)/TOT!AK450</f>
        <v>1.55500095987714</v>
      </c>
      <c r="D448" s="27" t="n">
        <f aca="false">VLOOKUP(C448,'DF - Tableau 2'!$A$3:$B$55,2)</f>
        <v>75</v>
      </c>
      <c r="E448" s="27" t="n">
        <f aca="false">IF(TOT!AK450&lt;400,IF(D448&gt;66,66,D448),D448)</f>
        <v>75</v>
      </c>
      <c r="F448" s="27" t="n">
        <f aca="false">IF(TOT!AK450&lt;200,IF(E448&gt;60,60,E448),E448)</f>
        <v>75</v>
      </c>
      <c r="G448" s="55" t="n">
        <f aca="false">(B448+F448)/2</f>
        <v>68</v>
      </c>
      <c r="H448" s="55" t="n">
        <f aca="false">IF(TOT!AN450&lt;13.4,IF(G448&gt;80,80,G448),G448)</f>
        <v>68</v>
      </c>
      <c r="I448" s="55" t="n">
        <f aca="false">IF(TOT!AN450&lt;11,IF(H448&gt;73,73,H448),H448)</f>
        <v>68</v>
      </c>
    </row>
    <row r="449" customFormat="false" ht="13" hidden="false" customHeight="true" outlineLevel="0" collapsed="false">
      <c r="A449" s="17" t="s">
        <v>2235</v>
      </c>
      <c r="B449" s="27" t="n">
        <f aca="false">'PH - Tableau 1'!J449</f>
        <v>61</v>
      </c>
      <c r="C449" s="50" t="n">
        <f aca="false">(TOT!BR451*60)/TOT!AK451</f>
        <v>1.01505122249222</v>
      </c>
      <c r="D449" s="27" t="n">
        <f aca="false">VLOOKUP(C449,'DF - Tableau 2'!$A$3:$B$55,2)</f>
        <v>61</v>
      </c>
      <c r="E449" s="27" t="n">
        <f aca="false">IF(TOT!AK451&lt;400,IF(D449&gt;66,66,D449),D449)</f>
        <v>61</v>
      </c>
      <c r="F449" s="27" t="n">
        <f aca="false">IF(TOT!AK451&lt;200,IF(E449&gt;60,60,E449),E449)</f>
        <v>61</v>
      </c>
      <c r="G449" s="55" t="n">
        <f aca="false">(B449+F449)/2</f>
        <v>61</v>
      </c>
      <c r="H449" s="55" t="n">
        <f aca="false">IF(TOT!AN451&lt;13.4,IF(G449&gt;80,80,G449),G449)</f>
        <v>61</v>
      </c>
      <c r="I449" s="55" t="n">
        <f aca="false">IF(TOT!AN451&lt;11,IF(H449&gt;73,73,H449),H449)</f>
        <v>61</v>
      </c>
    </row>
    <row r="450" customFormat="false" ht="13" hidden="false" customHeight="true" outlineLevel="0" collapsed="false">
      <c r="A450" s="17" t="s">
        <v>2240</v>
      </c>
      <c r="B450" s="27" t="n">
        <f aca="false">'PH - Tableau 1'!J450</f>
        <v>60</v>
      </c>
      <c r="C450" s="50" t="n">
        <f aca="false">(TOT!BR452*60)/TOT!AK452</f>
        <v>0</v>
      </c>
      <c r="D450" s="27" t="n">
        <f aca="false">VLOOKUP(C450,'DF - Tableau 2'!$A$3:$B$55,2)</f>
        <v>47</v>
      </c>
      <c r="E450" s="27" t="n">
        <f aca="false">IF(TOT!AK452&lt;400,IF(D450&gt;66,66,D450),D450)</f>
        <v>47</v>
      </c>
      <c r="F450" s="27" t="n">
        <f aca="false">IF(TOT!AK452&lt;200,IF(E450&gt;60,60,E450),E450)</f>
        <v>47</v>
      </c>
      <c r="G450" s="55" t="n">
        <f aca="false">(B450+F450)/2</f>
        <v>53.5</v>
      </c>
      <c r="H450" s="55" t="n">
        <f aca="false">IF(TOT!AN452&lt;13.4,IF(G450&gt;80,80,G450),G450)</f>
        <v>53.5</v>
      </c>
      <c r="I450" s="55" t="n">
        <f aca="false">IF(TOT!AN452&lt;11,IF(H450&gt;73,73,H450),H450)</f>
        <v>53.5</v>
      </c>
    </row>
    <row r="451" customFormat="false" ht="13" hidden="false" customHeight="true" outlineLevel="0" collapsed="false">
      <c r="A451" s="17" t="s">
        <v>2244</v>
      </c>
      <c r="B451" s="27" t="n">
        <f aca="false">'PH - Tableau 1'!J451</f>
        <v>60</v>
      </c>
      <c r="C451" s="50" t="n">
        <f aca="false">(TOT!BR453*60)/TOT!AK453</f>
        <v>1.77339901477837</v>
      </c>
      <c r="D451" s="27" t="n">
        <f aca="false">VLOOKUP(C451,'DF - Tableau 2'!$A$3:$B$55,2)</f>
        <v>80</v>
      </c>
      <c r="E451" s="27" t="n">
        <f aca="false">IF(TOT!AK453&lt;400,IF(D451&gt;66,66,D451),D451)</f>
        <v>66</v>
      </c>
      <c r="F451" s="27" t="n">
        <f aca="false">IF(TOT!AK453&lt;200,IF(E451&gt;60,60,E451),E451)</f>
        <v>60</v>
      </c>
      <c r="G451" s="55" t="n">
        <f aca="false">(B451+F451)/2</f>
        <v>60</v>
      </c>
      <c r="H451" s="55" t="n">
        <f aca="false">IF(TOT!AN453&lt;13.4,IF(G451&gt;80,80,G451),G451)</f>
        <v>60</v>
      </c>
      <c r="I451" s="55" t="n">
        <f aca="false">IF(TOT!AN453&lt;11,IF(H451&gt;73,73,H451),H451)</f>
        <v>60</v>
      </c>
    </row>
    <row r="452" customFormat="false" ht="13" hidden="false" customHeight="true" outlineLevel="0" collapsed="false">
      <c r="A452" s="17" t="s">
        <v>2246</v>
      </c>
      <c r="B452" s="27" t="n">
        <f aca="false">'PH - Tableau 1'!J452</f>
        <v>91</v>
      </c>
      <c r="C452" s="50" t="n">
        <f aca="false">(TOT!BR454*60)/TOT!AK454</f>
        <v>1.11136837230841</v>
      </c>
      <c r="D452" s="27" t="n">
        <f aca="false">VLOOKUP(C452,'DF - Tableau 2'!$A$3:$B$55,2)</f>
        <v>64</v>
      </c>
      <c r="E452" s="27" t="n">
        <f aca="false">IF(TOT!AK454&lt;400,IF(D452&gt;66,66,D452),D452)</f>
        <v>64</v>
      </c>
      <c r="F452" s="27" t="n">
        <f aca="false">IF(TOT!AK454&lt;200,IF(E452&gt;60,60,E452),E452)</f>
        <v>64</v>
      </c>
      <c r="G452" s="55" t="n">
        <f aca="false">(B452+F452)/2</f>
        <v>77.5</v>
      </c>
      <c r="H452" s="55" t="n">
        <f aca="false">IF(TOT!AN454&lt;13.4,IF(G452&gt;80,80,G452),G452)</f>
        <v>77.5</v>
      </c>
      <c r="I452" s="55" t="n">
        <f aca="false">IF(TOT!AN454&lt;11,IF(H452&gt;73,73,H452),H452)</f>
        <v>77.5</v>
      </c>
    </row>
    <row r="453" customFormat="false" ht="13" hidden="false" customHeight="true" outlineLevel="0" collapsed="false">
      <c r="A453" s="17" t="s">
        <v>2250</v>
      </c>
      <c r="B453" s="27" t="n">
        <f aca="false">'PH - Tableau 1'!J453</f>
        <v>89</v>
      </c>
      <c r="C453" s="50" t="n">
        <f aca="false">(TOT!BR455*60)/TOT!AK455</f>
        <v>0.243221331411583</v>
      </c>
      <c r="D453" s="27" t="n">
        <f aca="false">VLOOKUP(C453,'DF - Tableau 2'!$A$3:$B$55,2)</f>
        <v>47</v>
      </c>
      <c r="E453" s="27" t="n">
        <f aca="false">IF(TOT!AK455&lt;400,IF(D453&gt;66,66,D453),D453)</f>
        <v>47</v>
      </c>
      <c r="F453" s="27" t="n">
        <f aca="false">IF(TOT!AK455&lt;200,IF(E453&gt;60,60,E453),E453)</f>
        <v>47</v>
      </c>
      <c r="G453" s="55" t="n">
        <f aca="false">(B453+F453)/2</f>
        <v>68</v>
      </c>
      <c r="H453" s="55" t="n">
        <f aca="false">IF(TOT!AN455&lt;13.4,IF(G453&gt;80,80,G453),G453)</f>
        <v>68</v>
      </c>
      <c r="I453" s="55" t="n">
        <f aca="false">IF(TOT!AN455&lt;11,IF(H453&gt;73,73,H453),H453)</f>
        <v>68</v>
      </c>
    </row>
    <row r="454" customFormat="false" ht="13" hidden="false" customHeight="true" outlineLevel="0" collapsed="false">
      <c r="A454" s="17" t="s">
        <v>2254</v>
      </c>
      <c r="B454" s="27" t="n">
        <f aca="false">'PH - Tableau 1'!J454</f>
        <v>75</v>
      </c>
      <c r="C454" s="50" t="n">
        <f aca="false">(TOT!BR456*60)/TOT!AK456</f>
        <v>2.23358052412326</v>
      </c>
      <c r="D454" s="27" t="n">
        <f aca="false">VLOOKUP(C454,'DF - Tableau 2'!$A$3:$B$55,2)</f>
        <v>88</v>
      </c>
      <c r="E454" s="27" t="n">
        <f aca="false">IF(TOT!AK456&lt;400,IF(D454&gt;66,66,D454),D454)</f>
        <v>88</v>
      </c>
      <c r="F454" s="27" t="n">
        <f aca="false">IF(TOT!AK456&lt;200,IF(E454&gt;60,60,E454),E454)</f>
        <v>88</v>
      </c>
      <c r="G454" s="55" t="n">
        <f aca="false">(B454+F454)/2</f>
        <v>81.5</v>
      </c>
      <c r="H454" s="55" t="n">
        <f aca="false">IF(TOT!AN456&lt;13.4,IF(G454&gt;80,80,G454),G454)</f>
        <v>81.5</v>
      </c>
      <c r="I454" s="55" t="n">
        <f aca="false">IF(TOT!AN456&lt;11,IF(H454&gt;73,73,H454),H454)</f>
        <v>81.5</v>
      </c>
    </row>
    <row r="455" customFormat="false" ht="13" hidden="false" customHeight="true" outlineLevel="0" collapsed="false">
      <c r="A455" s="17" t="s">
        <v>2258</v>
      </c>
      <c r="B455" s="27" t="n">
        <f aca="false">'PH - Tableau 1'!J455</f>
        <v>60</v>
      </c>
      <c r="C455" s="50" t="n">
        <f aca="false">(TOT!BR457*60)/TOT!AK457</f>
        <v>0</v>
      </c>
      <c r="D455" s="27" t="n">
        <f aca="false">VLOOKUP(C455,'DF - Tableau 2'!$A$3:$B$55,2)</f>
        <v>47</v>
      </c>
      <c r="E455" s="27" t="n">
        <f aca="false">IF(TOT!AK457&lt;400,IF(D455&gt;66,66,D455),D455)</f>
        <v>47</v>
      </c>
      <c r="F455" s="27" t="n">
        <f aca="false">IF(TOT!AK457&lt;200,IF(E455&gt;60,60,E455),E455)</f>
        <v>47</v>
      </c>
      <c r="G455" s="55" t="n">
        <f aca="false">(B455+F455)/2</f>
        <v>53.5</v>
      </c>
      <c r="H455" s="55" t="n">
        <f aca="false">IF(TOT!AN457&lt;13.4,IF(G455&gt;80,80,G455),G455)</f>
        <v>53.5</v>
      </c>
      <c r="I455" s="55" t="n">
        <f aca="false">IF(TOT!AN457&lt;11,IF(H455&gt;73,73,H455),H455)</f>
        <v>53.5</v>
      </c>
    </row>
    <row r="456" customFormat="false" ht="13" hidden="false" customHeight="true" outlineLevel="0" collapsed="false">
      <c r="A456" s="17" t="s">
        <v>2261</v>
      </c>
      <c r="B456" s="27" t="n">
        <f aca="false">'PH - Tableau 1'!J456</f>
        <v>47</v>
      </c>
      <c r="C456" s="50" t="n">
        <f aca="false">(TOT!BR458*60)/TOT!AK458</f>
        <v>0</v>
      </c>
      <c r="D456" s="27" t="n">
        <f aca="false">VLOOKUP(C456,'DF - Tableau 2'!$A$3:$B$55,2)</f>
        <v>47</v>
      </c>
      <c r="E456" s="27" t="n">
        <f aca="false">IF(TOT!AK458&lt;400,IF(D456&gt;66,66,D456),D456)</f>
        <v>47</v>
      </c>
      <c r="F456" s="27" t="n">
        <f aca="false">IF(TOT!AK458&lt;200,IF(E456&gt;60,60,E456),E456)</f>
        <v>47</v>
      </c>
      <c r="G456" s="55" t="n">
        <f aca="false">(B456+F456)/2</f>
        <v>47</v>
      </c>
      <c r="H456" s="55" t="n">
        <f aca="false">IF(TOT!AN458&lt;13.4,IF(G456&gt;80,80,G456),G456)</f>
        <v>47</v>
      </c>
      <c r="I456" s="55" t="n">
        <f aca="false">IF(TOT!AN458&lt;11,IF(H456&gt;73,73,H456),H456)</f>
        <v>47</v>
      </c>
    </row>
    <row r="457" customFormat="false" ht="13" hidden="false" customHeight="true" outlineLevel="0" collapsed="false">
      <c r="A457" s="17" t="s">
        <v>2264</v>
      </c>
      <c r="B457" s="27" t="n">
        <f aca="false">'PH - Tableau 1'!J457</f>
        <v>86</v>
      </c>
      <c r="C457" s="50" t="n">
        <f aca="false">(TOT!BR459*60)/TOT!AK459</f>
        <v>0.829729253379226</v>
      </c>
      <c r="D457" s="27" t="n">
        <f aca="false">VLOOKUP(C457,'DF - Tableau 2'!$A$3:$B$55,2)</f>
        <v>57</v>
      </c>
      <c r="E457" s="27" t="n">
        <f aca="false">IF(TOT!AK459&lt;400,IF(D457&gt;66,66,D457),D457)</f>
        <v>57</v>
      </c>
      <c r="F457" s="27" t="n">
        <f aca="false">IF(TOT!AK459&lt;200,IF(E457&gt;60,60,E457),E457)</f>
        <v>57</v>
      </c>
      <c r="G457" s="55" t="n">
        <f aca="false">(B457+F457)/2</f>
        <v>71.5</v>
      </c>
      <c r="H457" s="55" t="n">
        <f aca="false">IF(TOT!AN459&lt;13.4,IF(G457&gt;80,80,G457),G457)</f>
        <v>71.5</v>
      </c>
      <c r="I457" s="55" t="n">
        <f aca="false">IF(TOT!AN459&lt;11,IF(H457&gt;73,73,H457),H457)</f>
        <v>71.5</v>
      </c>
    </row>
    <row r="458" customFormat="false" ht="13" hidden="false" customHeight="true" outlineLevel="0" collapsed="false">
      <c r="A458" s="17" t="s">
        <v>2269</v>
      </c>
      <c r="B458" s="27" t="n">
        <f aca="false">'PH - Tableau 1'!J458</f>
        <v>60</v>
      </c>
      <c r="C458" s="50" t="n">
        <f aca="false">(TOT!BR460*60)/TOT!AK460</f>
        <v>2.02908850305706</v>
      </c>
      <c r="D458" s="27" t="n">
        <f aca="false">VLOOKUP(C458,'DF - Tableau 2'!$A$3:$B$55,2)</f>
        <v>85</v>
      </c>
      <c r="E458" s="27" t="n">
        <f aca="false">IF(TOT!AK460&lt;400,IF(D458&gt;66,66,D458),D458)</f>
        <v>85</v>
      </c>
      <c r="F458" s="27" t="n">
        <f aca="false">IF(TOT!AK460&lt;200,IF(E458&gt;60,60,E458),E458)</f>
        <v>85</v>
      </c>
      <c r="G458" s="55" t="n">
        <f aca="false">(B458+F458)/2</f>
        <v>72.5</v>
      </c>
      <c r="H458" s="55" t="n">
        <f aca="false">IF(TOT!AN460&lt;13.4,IF(G458&gt;80,80,G458),G458)</f>
        <v>72.5</v>
      </c>
      <c r="I458" s="55" t="n">
        <f aca="false">IF(TOT!AN460&lt;11,IF(H458&gt;73,73,H458),H458)</f>
        <v>72.5</v>
      </c>
    </row>
    <row r="459" customFormat="false" ht="13" hidden="false" customHeight="true" outlineLevel="0" collapsed="false">
      <c r="A459" s="17" t="s">
        <v>2272</v>
      </c>
      <c r="B459" s="27" t="n">
        <f aca="false">'PH - Tableau 1'!J459</f>
        <v>53</v>
      </c>
      <c r="C459" s="50" t="n">
        <f aca="false">(TOT!BR461*60)/TOT!AK461</f>
        <v>2.19887612997806</v>
      </c>
      <c r="D459" s="27" t="n">
        <f aca="false">VLOOKUP(C459,'DF - Tableau 2'!$A$3:$B$55,2)</f>
        <v>88</v>
      </c>
      <c r="E459" s="27" t="n">
        <f aca="false">IF(TOT!AK461&lt;400,IF(D459&gt;66,66,D459),D459)</f>
        <v>66</v>
      </c>
      <c r="F459" s="27" t="n">
        <f aca="false">IF(TOT!AK461&lt;200,IF(E459&gt;60,60,E459),E459)</f>
        <v>60</v>
      </c>
      <c r="G459" s="55" t="n">
        <f aca="false">(B459+F459)/2</f>
        <v>56.5</v>
      </c>
      <c r="H459" s="55" t="n">
        <f aca="false">IF(TOT!AN461&lt;13.4,IF(G459&gt;80,80,G459),G459)</f>
        <v>56.5</v>
      </c>
      <c r="I459" s="55" t="n">
        <f aca="false">IF(TOT!AN461&lt;11,IF(H459&gt;73,73,H459),H459)</f>
        <v>56.5</v>
      </c>
    </row>
    <row r="460" customFormat="false" ht="13" hidden="false" customHeight="true" outlineLevel="0" collapsed="false">
      <c r="A460" s="17" t="s">
        <v>2277</v>
      </c>
      <c r="B460" s="27" t="n">
        <f aca="false">'PH - Tableau 1'!J460</f>
        <v>60</v>
      </c>
      <c r="C460" s="50" t="n">
        <f aca="false">(TOT!BR462*60)/TOT!AK462</f>
        <v>2.64171711612548</v>
      </c>
      <c r="D460" s="27" t="n">
        <f aca="false">VLOOKUP(C460,'DF - Tableau 2'!$A$3:$B$55,2)</f>
        <v>93</v>
      </c>
      <c r="E460" s="27" t="n">
        <f aca="false">IF(TOT!AK462&lt;400,IF(D460&gt;66,66,D460),D460)</f>
        <v>66</v>
      </c>
      <c r="F460" s="27" t="n">
        <f aca="false">IF(TOT!AK462&lt;200,IF(E460&gt;60,60,E460),E460)</f>
        <v>60</v>
      </c>
      <c r="G460" s="55" t="n">
        <f aca="false">(B460+F460)/2</f>
        <v>60</v>
      </c>
      <c r="H460" s="55" t="n">
        <f aca="false">IF(TOT!AN462&lt;13.4,IF(G460&gt;80,80,G460),G460)</f>
        <v>60</v>
      </c>
      <c r="I460" s="55" t="n">
        <f aca="false">IF(TOT!AN462&lt;11,IF(H460&gt;73,73,H460),H460)</f>
        <v>60</v>
      </c>
    </row>
    <row r="461" customFormat="false" ht="13" hidden="false" customHeight="true" outlineLevel="0" collapsed="false">
      <c r="A461" s="17" t="s">
        <v>2282</v>
      </c>
      <c r="B461" s="27" t="n">
        <f aca="false">'PH - Tableau 1'!J461</f>
        <v>91</v>
      </c>
      <c r="C461" s="50" t="n">
        <f aca="false">(TOT!BR463*60)/TOT!AK463</f>
        <v>0.801651888740435</v>
      </c>
      <c r="D461" s="27" t="n">
        <f aca="false">VLOOKUP(C461,'DF - Tableau 2'!$A$3:$B$55,2)</f>
        <v>56</v>
      </c>
      <c r="E461" s="27" t="n">
        <f aca="false">IF(TOT!AK463&lt;400,IF(D461&gt;66,66,D461),D461)</f>
        <v>56</v>
      </c>
      <c r="F461" s="27" t="n">
        <f aca="false">IF(TOT!AK463&lt;200,IF(E461&gt;60,60,E461),E461)</f>
        <v>56</v>
      </c>
      <c r="G461" s="55" t="n">
        <f aca="false">(B461+F461)/2</f>
        <v>73.5</v>
      </c>
      <c r="H461" s="55" t="n">
        <f aca="false">IF(TOT!AN463&lt;13.4,IF(G461&gt;80,80,G461),G461)</f>
        <v>73.5</v>
      </c>
      <c r="I461" s="55" t="n">
        <f aca="false">IF(TOT!AN463&lt;11,IF(H461&gt;73,73,H461),H461)</f>
        <v>73.5</v>
      </c>
    </row>
    <row r="462" customFormat="false" ht="13" hidden="false" customHeight="true" outlineLevel="0" collapsed="false">
      <c r="A462" s="17" t="s">
        <v>2287</v>
      </c>
      <c r="B462" s="27" t="n">
        <f aca="false">'PH - Tableau 1'!J462</f>
        <v>52</v>
      </c>
      <c r="C462" s="50" t="n">
        <f aca="false">(TOT!BR464*60)/TOT!AK464</f>
        <v>1.6848673946958</v>
      </c>
      <c r="D462" s="27" t="n">
        <f aca="false">VLOOKUP(C462,'DF - Tableau 2'!$A$3:$B$55,2)</f>
        <v>78</v>
      </c>
      <c r="E462" s="27" t="n">
        <f aca="false">IF(TOT!AK464&lt;400,IF(D462&gt;66,66,D462),D462)</f>
        <v>78</v>
      </c>
      <c r="F462" s="27" t="n">
        <f aca="false">IF(TOT!AK464&lt;200,IF(E462&gt;60,60,E462),E462)</f>
        <v>78</v>
      </c>
      <c r="G462" s="55" t="n">
        <f aca="false">(B462+F462)/2</f>
        <v>65</v>
      </c>
      <c r="H462" s="55" t="n">
        <f aca="false">IF(TOT!AN464&lt;13.4,IF(G462&gt;80,80,G462),G462)</f>
        <v>65</v>
      </c>
      <c r="I462" s="55" t="n">
        <f aca="false">IF(TOT!AN464&lt;11,IF(H462&gt;73,73,H462),H462)</f>
        <v>65</v>
      </c>
    </row>
    <row r="463" customFormat="false" ht="13" hidden="false" customHeight="true" outlineLevel="0" collapsed="false">
      <c r="A463" s="17" t="s">
        <v>2291</v>
      </c>
      <c r="B463" s="27" t="n">
        <f aca="false">'PH - Tableau 1'!J463</f>
        <v>60</v>
      </c>
      <c r="C463" s="50" t="n">
        <f aca="false">(TOT!BR465*60)/TOT!AK465</f>
        <v>2.15827338129496</v>
      </c>
      <c r="D463" s="27" t="n">
        <f aca="false">VLOOKUP(C463,'DF - Tableau 2'!$A$3:$B$55,2)</f>
        <v>87</v>
      </c>
      <c r="E463" s="27" t="n">
        <f aca="false">IF(TOT!AK465&lt;400,IF(D463&gt;66,66,D463),D463)</f>
        <v>66</v>
      </c>
      <c r="F463" s="27" t="n">
        <f aca="false">IF(TOT!AK465&lt;200,IF(E463&gt;60,60,E463),E463)</f>
        <v>60</v>
      </c>
      <c r="G463" s="55" t="n">
        <f aca="false">(B463+F463)/2</f>
        <v>60</v>
      </c>
      <c r="H463" s="55" t="n">
        <f aca="false">IF(TOT!AN465&lt;13.4,IF(G463&gt;80,80,G463),G463)</f>
        <v>60</v>
      </c>
      <c r="I463" s="55" t="n">
        <f aca="false">IF(TOT!AN465&lt;11,IF(H463&gt;73,73,H463),H463)</f>
        <v>60</v>
      </c>
    </row>
    <row r="464" customFormat="false" ht="13" hidden="false" customHeight="true" outlineLevel="0" collapsed="false">
      <c r="A464" s="17" t="s">
        <v>2295</v>
      </c>
      <c r="B464" s="27" t="n">
        <f aca="false">'PH - Tableau 1'!J464</f>
        <v>73</v>
      </c>
      <c r="C464" s="50" t="n">
        <f aca="false">(TOT!BR466*60)/TOT!AK466</f>
        <v>1.25491758378567</v>
      </c>
      <c r="D464" s="27" t="n">
        <f aca="false">VLOOKUP(C464,'DF - Tableau 2'!$A$3:$B$55,2)</f>
        <v>67</v>
      </c>
      <c r="E464" s="27" t="n">
        <f aca="false">IF(TOT!AK466&lt;400,IF(D464&gt;66,66,D464),D464)</f>
        <v>67</v>
      </c>
      <c r="F464" s="27" t="n">
        <f aca="false">IF(TOT!AK466&lt;200,IF(E464&gt;60,60,E464),E464)</f>
        <v>67</v>
      </c>
      <c r="G464" s="55" t="n">
        <f aca="false">(B464+F464)/2</f>
        <v>70</v>
      </c>
      <c r="H464" s="55" t="n">
        <f aca="false">IF(TOT!AN466&lt;13.4,IF(G464&gt;80,80,G464),G464)</f>
        <v>70</v>
      </c>
      <c r="I464" s="55" t="n">
        <f aca="false">IF(TOT!AN466&lt;11,IF(H464&gt;73,73,H464),H464)</f>
        <v>70</v>
      </c>
    </row>
    <row r="465" customFormat="false" ht="13" hidden="false" customHeight="true" outlineLevel="0" collapsed="false">
      <c r="A465" s="17" t="s">
        <v>2299</v>
      </c>
      <c r="B465" s="27" t="n">
        <f aca="false">'PH - Tableau 1'!J465</f>
        <v>49</v>
      </c>
      <c r="C465" s="50" t="n">
        <f aca="false">(TOT!BR467*60)/TOT!AK467</f>
        <v>0.996401882092438</v>
      </c>
      <c r="D465" s="27" t="n">
        <f aca="false">VLOOKUP(C465,'DF - Tableau 2'!$A$3:$B$55,2)</f>
        <v>61</v>
      </c>
      <c r="E465" s="27" t="n">
        <f aca="false">IF(TOT!AK467&lt;400,IF(D465&gt;66,66,D465),D465)</f>
        <v>61</v>
      </c>
      <c r="F465" s="27" t="n">
        <f aca="false">IF(TOT!AK467&lt;200,IF(E465&gt;60,60,E465),E465)</f>
        <v>60</v>
      </c>
      <c r="G465" s="55" t="n">
        <f aca="false">(B465+F465)/2</f>
        <v>54.5</v>
      </c>
      <c r="H465" s="55" t="n">
        <f aca="false">IF(TOT!AN467&lt;13.4,IF(G465&gt;80,80,G465),G465)</f>
        <v>54.5</v>
      </c>
      <c r="I465" s="55" t="n">
        <f aca="false">IF(TOT!AN467&lt;11,IF(H465&gt;73,73,H465),H465)</f>
        <v>54.5</v>
      </c>
    </row>
    <row r="466" customFormat="false" ht="13" hidden="false" customHeight="true" outlineLevel="0" collapsed="false">
      <c r="A466" s="17" t="s">
        <v>2304</v>
      </c>
      <c r="B466" s="27" t="n">
        <f aca="false">'PH - Tableau 1'!J466</f>
        <v>60</v>
      </c>
      <c r="C466" s="50" t="n">
        <f aca="false">(TOT!BR468*60)/TOT!AK468</f>
        <v>1.36003022289383</v>
      </c>
      <c r="D466" s="27" t="n">
        <f aca="false">VLOOKUP(C466,'DF - Tableau 2'!$A$3:$B$55,2)</f>
        <v>70</v>
      </c>
      <c r="E466" s="27" t="n">
        <f aca="false">IF(TOT!AK468&lt;400,IF(D466&gt;66,66,D466),D466)</f>
        <v>66</v>
      </c>
      <c r="F466" s="27" t="n">
        <f aca="false">IF(TOT!AK468&lt;200,IF(E466&gt;60,60,E466),E466)</f>
        <v>60</v>
      </c>
      <c r="G466" s="55" t="n">
        <f aca="false">(B466+F466)/2</f>
        <v>60</v>
      </c>
      <c r="H466" s="55" t="n">
        <f aca="false">IF(TOT!AN468&lt;13.4,IF(G466&gt;80,80,G466),G466)</f>
        <v>60</v>
      </c>
      <c r="I466" s="55" t="n">
        <f aca="false">IF(TOT!AN468&lt;11,IF(H466&gt;73,73,H466),H466)</f>
        <v>60</v>
      </c>
    </row>
    <row r="467" customFormat="false" ht="13" hidden="false" customHeight="true" outlineLevel="0" collapsed="false">
      <c r="A467" s="17" t="s">
        <v>2309</v>
      </c>
      <c r="B467" s="27" t="n">
        <f aca="false">'PH - Tableau 1'!J467</f>
        <v>89</v>
      </c>
      <c r="C467" s="50" t="n">
        <f aca="false">(TOT!BR469*60)/TOT!AK469</f>
        <v>1.17896009673519</v>
      </c>
      <c r="D467" s="27" t="n">
        <f aca="false">VLOOKUP(C467,'DF - Tableau 2'!$A$3:$B$55,2)</f>
        <v>65</v>
      </c>
      <c r="E467" s="27" t="n">
        <f aca="false">IF(TOT!AK469&lt;400,IF(D467&gt;66,66,D467),D467)</f>
        <v>65</v>
      </c>
      <c r="F467" s="27" t="n">
        <f aca="false">IF(TOT!AK469&lt;200,IF(E467&gt;60,60,E467),E467)</f>
        <v>65</v>
      </c>
      <c r="G467" s="55" t="n">
        <f aca="false">(B467+F467)/2</f>
        <v>77</v>
      </c>
      <c r="H467" s="55" t="n">
        <f aca="false">IF(TOT!AN469&lt;13.4,IF(G467&gt;80,80,G467),G467)</f>
        <v>77</v>
      </c>
      <c r="I467" s="55" t="n">
        <f aca="false">IF(TOT!AN469&lt;11,IF(H467&gt;73,73,H467),H467)</f>
        <v>77</v>
      </c>
    </row>
    <row r="468" customFormat="false" ht="13" hidden="false" customHeight="true" outlineLevel="0" collapsed="false">
      <c r="A468" s="17" t="s">
        <v>2313</v>
      </c>
      <c r="B468" s="27" t="n">
        <f aca="false">'PH - Tableau 1'!J468</f>
        <v>86</v>
      </c>
      <c r="C468" s="50" t="n">
        <f aca="false">(TOT!BR470*60)/TOT!AK470</f>
        <v>0.677264603518013</v>
      </c>
      <c r="D468" s="27" t="n">
        <f aca="false">VLOOKUP(C468,'DF - Tableau 2'!$A$3:$B$55,2)</f>
        <v>53</v>
      </c>
      <c r="E468" s="27" t="n">
        <f aca="false">IF(TOT!AK470&lt;400,IF(D468&gt;66,66,D468),D468)</f>
        <v>53</v>
      </c>
      <c r="F468" s="27" t="n">
        <f aca="false">IF(TOT!AK470&lt;200,IF(E468&gt;60,60,E468),E468)</f>
        <v>53</v>
      </c>
      <c r="G468" s="55" t="n">
        <f aca="false">(B468+F468)/2</f>
        <v>69.5</v>
      </c>
      <c r="H468" s="55" t="n">
        <f aca="false">IF(TOT!AN470&lt;13.4,IF(G468&gt;80,80,G468),G468)</f>
        <v>69.5</v>
      </c>
      <c r="I468" s="55" t="n">
        <f aca="false">IF(TOT!AN470&lt;11,IF(H468&gt;73,73,H468),H468)</f>
        <v>69.5</v>
      </c>
    </row>
    <row r="469" customFormat="false" ht="13" hidden="false" customHeight="true" outlineLevel="0" collapsed="false">
      <c r="A469" s="17" t="s">
        <v>2317</v>
      </c>
      <c r="B469" s="27" t="n">
        <f aca="false">'PH - Tableau 1'!J469</f>
        <v>81</v>
      </c>
      <c r="C469" s="50" t="n">
        <f aca="false">(TOT!BR471*60)/TOT!AK471</f>
        <v>0.704055843061719</v>
      </c>
      <c r="D469" s="27" t="n">
        <f aca="false">VLOOKUP(C469,'DF - Tableau 2'!$A$3:$B$55,2)</f>
        <v>54</v>
      </c>
      <c r="E469" s="27" t="n">
        <f aca="false">IF(TOT!AK471&lt;400,IF(D469&gt;66,66,D469),D469)</f>
        <v>54</v>
      </c>
      <c r="F469" s="27" t="n">
        <f aca="false">IF(TOT!AK471&lt;200,IF(E469&gt;60,60,E469),E469)</f>
        <v>54</v>
      </c>
      <c r="G469" s="55" t="n">
        <f aca="false">(B469+F469)/2</f>
        <v>67.5</v>
      </c>
      <c r="H469" s="55" t="n">
        <f aca="false">IF(TOT!AN471&lt;13.4,IF(G469&gt;80,80,G469),G469)</f>
        <v>67.5</v>
      </c>
      <c r="I469" s="55" t="n">
        <f aca="false">IF(TOT!AN471&lt;11,IF(H469&gt;73,73,H469),H469)</f>
        <v>67.5</v>
      </c>
    </row>
    <row r="470" customFormat="false" ht="13" hidden="false" customHeight="true" outlineLevel="0" collapsed="false">
      <c r="A470" s="17" t="s">
        <v>2321</v>
      </c>
      <c r="B470" s="27" t="n">
        <f aca="false">'PH - Tableau 1'!J470</f>
        <v>53</v>
      </c>
      <c r="C470" s="50" t="n">
        <f aca="false">(TOT!BR472*60)/TOT!AK472</f>
        <v>2.07952248002305</v>
      </c>
      <c r="D470" s="27" t="n">
        <f aca="false">VLOOKUP(C470,'DF - Tableau 2'!$A$3:$B$55,2)</f>
        <v>86</v>
      </c>
      <c r="E470" s="27" t="n">
        <f aca="false">IF(TOT!AK472&lt;400,IF(D470&gt;66,66,D470),D470)</f>
        <v>86</v>
      </c>
      <c r="F470" s="27" t="n">
        <f aca="false">IF(TOT!AK472&lt;200,IF(E470&gt;60,60,E470),E470)</f>
        <v>86</v>
      </c>
      <c r="G470" s="55" t="n">
        <f aca="false">(B470+F470)/2</f>
        <v>69.5</v>
      </c>
      <c r="H470" s="55" t="n">
        <f aca="false">IF(TOT!AN472&lt;13.4,IF(G470&gt;80,80,G470),G470)</f>
        <v>69.5</v>
      </c>
      <c r="I470" s="55" t="n">
        <f aca="false">IF(TOT!AN472&lt;11,IF(H470&gt;73,73,H470),H470)</f>
        <v>69.5</v>
      </c>
    </row>
    <row r="471" customFormat="false" ht="13" hidden="false" customHeight="true" outlineLevel="0" collapsed="false">
      <c r="A471" s="17" t="s">
        <v>2325</v>
      </c>
      <c r="B471" s="27" t="n">
        <f aca="false">'PH - Tableau 1'!J471</f>
        <v>66</v>
      </c>
      <c r="C471" s="50" t="n">
        <f aca="false">(TOT!BR473*60)/TOT!AK473</f>
        <v>0</v>
      </c>
      <c r="D471" s="27" t="n">
        <f aca="false">VLOOKUP(C471,'DF - Tableau 2'!$A$3:$B$55,2)</f>
        <v>47</v>
      </c>
      <c r="E471" s="27" t="n">
        <f aca="false">IF(TOT!AK473&lt;400,IF(D471&gt;66,66,D471),D471)</f>
        <v>47</v>
      </c>
      <c r="F471" s="27" t="n">
        <f aca="false">IF(TOT!AK473&lt;200,IF(E471&gt;60,60,E471),E471)</f>
        <v>47</v>
      </c>
      <c r="G471" s="55" t="n">
        <f aca="false">(B471+F471)/2</f>
        <v>56.5</v>
      </c>
      <c r="H471" s="55" t="n">
        <f aca="false">IF(TOT!AN473&lt;13.4,IF(G471&gt;80,80,G471),G471)</f>
        <v>56.5</v>
      </c>
      <c r="I471" s="55" t="n">
        <f aca="false">IF(TOT!AN473&lt;11,IF(H471&gt;73,73,H471),H471)</f>
        <v>56.5</v>
      </c>
    </row>
    <row r="472" customFormat="false" ht="13" hidden="false" customHeight="true" outlineLevel="0" collapsed="false">
      <c r="A472" s="17" t="s">
        <v>2328</v>
      </c>
      <c r="B472" s="27" t="n">
        <f aca="false">'PH - Tableau 1'!J472</f>
        <v>57</v>
      </c>
      <c r="C472" s="50" t="n">
        <f aca="false">(TOT!BR474*60)/TOT!AK474</f>
        <v>2.3656973878758</v>
      </c>
      <c r="D472" s="27" t="n">
        <f aca="false">VLOOKUP(C472,'DF - Tableau 2'!$A$3:$B$55,2)</f>
        <v>90</v>
      </c>
      <c r="E472" s="27" t="n">
        <f aca="false">IF(TOT!AK474&lt;400,IF(D472&gt;66,66,D472),D472)</f>
        <v>90</v>
      </c>
      <c r="F472" s="27" t="n">
        <f aca="false">IF(TOT!AK474&lt;200,IF(E472&gt;60,60,E472),E472)</f>
        <v>90</v>
      </c>
      <c r="G472" s="55" t="n">
        <f aca="false">(B472+F472)/2</f>
        <v>73.5</v>
      </c>
      <c r="H472" s="55" t="n">
        <f aca="false">IF(TOT!AN474&lt;13.4,IF(G472&gt;80,80,G472),G472)</f>
        <v>73.5</v>
      </c>
      <c r="I472" s="55" t="n">
        <f aca="false">IF(TOT!AN474&lt;11,IF(H472&gt;73,73,H472),H472)</f>
        <v>73.5</v>
      </c>
    </row>
    <row r="473" customFormat="false" ht="13" hidden="false" customHeight="true" outlineLevel="0" collapsed="false">
      <c r="A473" s="17" t="s">
        <v>2331</v>
      </c>
      <c r="B473" s="27" t="n">
        <f aca="false">'PH - Tableau 1'!J473</f>
        <v>52</v>
      </c>
      <c r="C473" s="50" t="n">
        <f aca="false">(TOT!BR475*60)/TOT!AK475</f>
        <v>1.52029319940274</v>
      </c>
      <c r="D473" s="27" t="n">
        <f aca="false">VLOOKUP(C473,'DF - Tableau 2'!$A$3:$B$55,2)</f>
        <v>74</v>
      </c>
      <c r="E473" s="27" t="n">
        <f aca="false">IF(TOT!AK475&lt;400,IF(D473&gt;66,66,D473),D473)</f>
        <v>74</v>
      </c>
      <c r="F473" s="27" t="n">
        <f aca="false">IF(TOT!AK475&lt;200,IF(E473&gt;60,60,E473),E473)</f>
        <v>74</v>
      </c>
      <c r="G473" s="55" t="n">
        <f aca="false">(B473+F473)/2</f>
        <v>63</v>
      </c>
      <c r="H473" s="55" t="n">
        <f aca="false">IF(TOT!AN475&lt;13.4,IF(G473&gt;80,80,G473),G473)</f>
        <v>63</v>
      </c>
      <c r="I473" s="55" t="n">
        <f aca="false">IF(TOT!AN475&lt;11,IF(H473&gt;73,73,H473),H473)</f>
        <v>63</v>
      </c>
    </row>
    <row r="474" customFormat="false" ht="13" hidden="false" customHeight="true" outlineLevel="0" collapsed="false">
      <c r="A474" s="17" t="s">
        <v>2334</v>
      </c>
      <c r="B474" s="27" t="n">
        <f aca="false">'PH - Tableau 1'!J474</f>
        <v>47</v>
      </c>
      <c r="C474" s="50" t="n">
        <f aca="false">(TOT!BR476*60)/TOT!AK476</f>
        <v>5.09915014164292</v>
      </c>
      <c r="D474" s="27" t="n">
        <f aca="false">VLOOKUP(C474,'DF - Tableau 2'!$A$3:$B$55,2)</f>
        <v>99</v>
      </c>
      <c r="E474" s="27" t="n">
        <f aca="false">IF(TOT!AK476&lt;400,IF(D474&gt;66,66,D474),D474)</f>
        <v>66</v>
      </c>
      <c r="F474" s="27" t="n">
        <f aca="false">IF(TOT!AK476&lt;200,IF(E474&gt;60,60,E474),E474)</f>
        <v>60</v>
      </c>
      <c r="G474" s="55" t="n">
        <f aca="false">(B474+F474)/2</f>
        <v>53.5</v>
      </c>
      <c r="H474" s="55" t="n">
        <f aca="false">IF(TOT!AN476&lt;13.4,IF(G474&gt;80,80,G474),G474)</f>
        <v>53.5</v>
      </c>
      <c r="I474" s="55" t="n">
        <f aca="false">IF(TOT!AN476&lt;11,IF(H474&gt;73,73,H474),H474)</f>
        <v>53.5</v>
      </c>
    </row>
    <row r="475" customFormat="false" ht="13" hidden="false" customHeight="true" outlineLevel="0" collapsed="false">
      <c r="A475" s="17" t="s">
        <v>2338</v>
      </c>
      <c r="B475" s="27" t="n">
        <f aca="false">'PH - Tableau 1'!J475</f>
        <v>52</v>
      </c>
      <c r="C475" s="50" t="n">
        <f aca="false">(TOT!BR477*60)/TOT!AK477</f>
        <v>2.28593757632001</v>
      </c>
      <c r="D475" s="27" t="n">
        <f aca="false">VLOOKUP(C475,'DF - Tableau 2'!$A$3:$B$55,2)</f>
        <v>89</v>
      </c>
      <c r="E475" s="27" t="n">
        <f aca="false">IF(TOT!AK477&lt;400,IF(D475&gt;66,66,D475),D475)</f>
        <v>66</v>
      </c>
      <c r="F475" s="27" t="n">
        <f aca="false">IF(TOT!AK477&lt;200,IF(E475&gt;60,60,E475),E475)</f>
        <v>66</v>
      </c>
      <c r="G475" s="55" t="n">
        <f aca="false">(B475+F475)/2</f>
        <v>59</v>
      </c>
      <c r="H475" s="55" t="n">
        <f aca="false">IF(TOT!AN477&lt;13.4,IF(G475&gt;80,80,G475),G475)</f>
        <v>59</v>
      </c>
      <c r="I475" s="55" t="n">
        <f aca="false">IF(TOT!AN477&lt;11,IF(H475&gt;73,73,H475),H475)</f>
        <v>59</v>
      </c>
    </row>
    <row r="476" customFormat="false" ht="13" hidden="false" customHeight="true" outlineLevel="0" collapsed="false">
      <c r="A476" s="17" t="s">
        <v>2342</v>
      </c>
      <c r="B476" s="27" t="n">
        <f aca="false">'PH - Tableau 1'!J476</f>
        <v>83</v>
      </c>
      <c r="C476" s="50" t="n">
        <f aca="false">(TOT!BR478*60)/TOT!AK478</f>
        <v>1.54426352571092</v>
      </c>
      <c r="D476" s="27" t="n">
        <f aca="false">VLOOKUP(C476,'DF - Tableau 2'!$A$3:$B$55,2)</f>
        <v>75</v>
      </c>
      <c r="E476" s="27" t="n">
        <f aca="false">IF(TOT!AK478&lt;400,IF(D476&gt;66,66,D476),D476)</f>
        <v>75</v>
      </c>
      <c r="F476" s="27" t="n">
        <f aca="false">IF(TOT!AK478&lt;200,IF(E476&gt;60,60,E476),E476)</f>
        <v>75</v>
      </c>
      <c r="G476" s="55" t="n">
        <f aca="false">(B476+F476)/2</f>
        <v>79</v>
      </c>
      <c r="H476" s="55" t="n">
        <f aca="false">IF(TOT!AN478&lt;13.4,IF(G476&gt;80,80,G476),G476)</f>
        <v>79</v>
      </c>
      <c r="I476" s="55" t="n">
        <f aca="false">IF(TOT!AN478&lt;11,IF(H476&gt;73,73,H476),H476)</f>
        <v>79</v>
      </c>
    </row>
    <row r="477" customFormat="false" ht="13" hidden="false" customHeight="true" outlineLevel="0" collapsed="false">
      <c r="A477" s="17" t="s">
        <v>2346</v>
      </c>
      <c r="B477" s="27" t="n">
        <f aca="false">'PH - Tableau 1'!J477</f>
        <v>80</v>
      </c>
      <c r="C477" s="50" t="n">
        <f aca="false">(TOT!BR479*60)/TOT!AK479</f>
        <v>0.777729769767303</v>
      </c>
      <c r="D477" s="27" t="n">
        <f aca="false">VLOOKUP(C477,'DF - Tableau 2'!$A$3:$B$55,2)</f>
        <v>55</v>
      </c>
      <c r="E477" s="27" t="n">
        <f aca="false">IF(TOT!AK479&lt;400,IF(D477&gt;66,66,D477),D477)</f>
        <v>55</v>
      </c>
      <c r="F477" s="27" t="n">
        <f aca="false">IF(TOT!AK479&lt;200,IF(E477&gt;60,60,E477),E477)</f>
        <v>55</v>
      </c>
      <c r="G477" s="55" t="n">
        <f aca="false">(B477+F477)/2</f>
        <v>67.5</v>
      </c>
      <c r="H477" s="55" t="n">
        <f aca="false">IF(TOT!AN479&lt;13.4,IF(G477&gt;80,80,G477),G477)</f>
        <v>67.5</v>
      </c>
      <c r="I477" s="55" t="n">
        <f aca="false">IF(TOT!AN479&lt;11,IF(H477&gt;73,73,H477),H477)</f>
        <v>67.5</v>
      </c>
    </row>
    <row r="478" customFormat="false" ht="13" hidden="false" customHeight="true" outlineLevel="0" collapsed="false">
      <c r="A478" s="17" t="s">
        <v>2351</v>
      </c>
      <c r="B478" s="27" t="n">
        <f aca="false">'PH - Tableau 1'!J478</f>
        <v>60</v>
      </c>
      <c r="C478" s="50" t="n">
        <f aca="false">(TOT!BR480*60)/TOT!AK480</f>
        <v>0.322841000807102</v>
      </c>
      <c r="D478" s="27" t="n">
        <f aca="false">VLOOKUP(C478,'DF - Tableau 2'!$A$3:$B$55,2)</f>
        <v>47</v>
      </c>
      <c r="E478" s="27" t="n">
        <f aca="false">IF(TOT!AK480&lt;400,IF(D478&gt;66,66,D478),D478)</f>
        <v>47</v>
      </c>
      <c r="F478" s="27" t="n">
        <f aca="false">IF(TOT!AK480&lt;200,IF(E478&gt;60,60,E478),E478)</f>
        <v>47</v>
      </c>
      <c r="G478" s="55" t="n">
        <f aca="false">(B478+F478)/2</f>
        <v>53.5</v>
      </c>
      <c r="H478" s="55" t="n">
        <f aca="false">IF(TOT!AN480&lt;13.4,IF(G478&gt;80,80,G478),G478)</f>
        <v>53.5</v>
      </c>
      <c r="I478" s="55" t="n">
        <f aca="false">IF(TOT!AN480&lt;11,IF(H478&gt;73,73,H478),H478)</f>
        <v>53.5</v>
      </c>
    </row>
    <row r="479" customFormat="false" ht="13" hidden="false" customHeight="true" outlineLevel="0" collapsed="false">
      <c r="A479" s="17" t="s">
        <v>2355</v>
      </c>
      <c r="B479" s="27" t="n">
        <f aca="false">'PH - Tableau 1'!J479</f>
        <v>75</v>
      </c>
      <c r="C479" s="50" t="n">
        <f aca="false">(TOT!BR481*60)/TOT!AK481</f>
        <v>1.5892318712622</v>
      </c>
      <c r="D479" s="27" t="n">
        <f aca="false">VLOOKUP(C479,'DF - Tableau 2'!$A$3:$B$55,2)</f>
        <v>76</v>
      </c>
      <c r="E479" s="27" t="n">
        <f aca="false">IF(TOT!AK481&lt;400,IF(D479&gt;66,66,D479),D479)</f>
        <v>76</v>
      </c>
      <c r="F479" s="27" t="n">
        <f aca="false">IF(TOT!AK481&lt;200,IF(E479&gt;60,60,E479),E479)</f>
        <v>76</v>
      </c>
      <c r="G479" s="55" t="n">
        <f aca="false">(B479+F479)/2</f>
        <v>75.5</v>
      </c>
      <c r="H479" s="55" t="n">
        <f aca="false">IF(TOT!AN481&lt;13.4,IF(G479&gt;80,80,G479),G479)</f>
        <v>75.5</v>
      </c>
      <c r="I479" s="55" t="n">
        <f aca="false">IF(TOT!AN481&lt;11,IF(H479&gt;73,73,H479),H479)</f>
        <v>75.5</v>
      </c>
    </row>
    <row r="480" customFormat="false" ht="13" hidden="false" customHeight="true" outlineLevel="0" collapsed="false">
      <c r="A480" s="17" t="s">
        <v>2360</v>
      </c>
      <c r="B480" s="27" t="n">
        <f aca="false">'PH - Tableau 1'!J480</f>
        <v>99</v>
      </c>
      <c r="C480" s="50" t="n">
        <f aca="false">(TOT!BR482*60)/TOT!AK482</f>
        <v>0.806885422270038</v>
      </c>
      <c r="D480" s="27" t="n">
        <f aca="false">VLOOKUP(C480,'DF - Tableau 2'!$A$3:$B$55,2)</f>
        <v>56</v>
      </c>
      <c r="E480" s="27" t="n">
        <f aca="false">IF(TOT!AK482&lt;400,IF(D480&gt;66,66,D480),D480)</f>
        <v>56</v>
      </c>
      <c r="F480" s="27" t="n">
        <f aca="false">IF(TOT!AK482&lt;200,IF(E480&gt;60,60,E480),E480)</f>
        <v>56</v>
      </c>
      <c r="G480" s="55" t="n">
        <f aca="false">(B480+F480)/2</f>
        <v>77.5</v>
      </c>
      <c r="H480" s="55" t="n">
        <f aca="false">IF(TOT!AN482&lt;13.4,IF(G480&gt;80,80,G480),G480)</f>
        <v>77.5</v>
      </c>
      <c r="I480" s="55" t="n">
        <f aca="false">IF(TOT!AN482&lt;11,IF(H480&gt;73,73,H480),H480)</f>
        <v>77.5</v>
      </c>
    </row>
    <row r="481" customFormat="false" ht="13" hidden="false" customHeight="true" outlineLevel="0" collapsed="false">
      <c r="A481" s="17" t="s">
        <v>2365</v>
      </c>
      <c r="B481" s="27" t="n">
        <f aca="false">'PH - Tableau 1'!J481</f>
        <v>51</v>
      </c>
      <c r="C481" s="50" t="n">
        <f aca="false">(TOT!BR483*60)/TOT!AK483</f>
        <v>2.65500711162622</v>
      </c>
      <c r="D481" s="27" t="n">
        <f aca="false">VLOOKUP(C481,'DF - Tableau 2'!$A$3:$B$55,2)</f>
        <v>93</v>
      </c>
      <c r="E481" s="27" t="n">
        <f aca="false">IF(TOT!AK483&lt;400,IF(D481&gt;66,66,D481),D481)</f>
        <v>66</v>
      </c>
      <c r="F481" s="27" t="n">
        <f aca="false">IF(TOT!AK483&lt;200,IF(E481&gt;60,60,E481),E481)</f>
        <v>66</v>
      </c>
      <c r="G481" s="55" t="n">
        <f aca="false">(B481+F481)/2</f>
        <v>58.5</v>
      </c>
      <c r="H481" s="55" t="n">
        <f aca="false">IF(TOT!AN483&lt;13.4,IF(G481&gt;80,80,G481),G481)</f>
        <v>58.5</v>
      </c>
      <c r="I481" s="55" t="n">
        <f aca="false">IF(TOT!AN483&lt;11,IF(H481&gt;73,73,H481),H481)</f>
        <v>58.5</v>
      </c>
    </row>
    <row r="482" customFormat="false" ht="13" hidden="false" customHeight="true" outlineLevel="0" collapsed="false">
      <c r="A482" s="17" t="s">
        <v>2370</v>
      </c>
      <c r="B482" s="27" t="n">
        <f aca="false">'PH - Tableau 1'!J482</f>
        <v>66</v>
      </c>
      <c r="C482" s="50" t="n">
        <f aca="false">(TOT!BR484*60)/TOT!AK484</f>
        <v>0.456235214599531</v>
      </c>
      <c r="D482" s="27" t="n">
        <f aca="false">VLOOKUP(C482,'DF - Tableau 2'!$A$3:$B$55,2)</f>
        <v>49</v>
      </c>
      <c r="E482" s="27" t="n">
        <f aca="false">IF(TOT!AK484&lt;400,IF(D482&gt;66,66,D482),D482)</f>
        <v>49</v>
      </c>
      <c r="F482" s="27" t="n">
        <f aca="false">IF(TOT!AK484&lt;200,IF(E482&gt;60,60,E482),E482)</f>
        <v>49</v>
      </c>
      <c r="G482" s="55" t="n">
        <f aca="false">(B482+F482)/2</f>
        <v>57.5</v>
      </c>
      <c r="H482" s="55" t="n">
        <f aca="false">IF(TOT!AN484&lt;13.4,IF(G482&gt;80,80,G482),G482)</f>
        <v>57.5</v>
      </c>
      <c r="I482" s="55" t="n">
        <f aca="false">IF(TOT!AN484&lt;11,IF(H482&gt;73,73,H482),H482)</f>
        <v>57.5</v>
      </c>
    </row>
    <row r="483" customFormat="false" ht="13" hidden="false" customHeight="true" outlineLevel="0" collapsed="false">
      <c r="A483" s="17" t="s">
        <v>2375</v>
      </c>
      <c r="B483" s="27" t="n">
        <f aca="false">'PH - Tableau 1'!J483</f>
        <v>73</v>
      </c>
      <c r="C483" s="50" t="n">
        <f aca="false">(TOT!BR485*60)/TOT!AK485</f>
        <v>2.8611166302405</v>
      </c>
      <c r="D483" s="27" t="n">
        <f aca="false">VLOOKUP(C483,'DF - Tableau 2'!$A$3:$B$55,2)</f>
        <v>95</v>
      </c>
      <c r="E483" s="27" t="n">
        <f aca="false">IF(TOT!AK485&lt;400,IF(D483&gt;66,66,D483),D483)</f>
        <v>95</v>
      </c>
      <c r="F483" s="27" t="n">
        <f aca="false">IF(TOT!AK485&lt;200,IF(E483&gt;60,60,E483),E483)</f>
        <v>95</v>
      </c>
      <c r="G483" s="55" t="n">
        <f aca="false">(B483+F483)/2</f>
        <v>84</v>
      </c>
      <c r="H483" s="55" t="n">
        <f aca="false">IF(TOT!AN485&lt;13.4,IF(G483&gt;80,80,G483),G483)</f>
        <v>84</v>
      </c>
      <c r="I483" s="55" t="n">
        <f aca="false">IF(TOT!AN485&lt;11,IF(H483&gt;73,73,H483),H483)</f>
        <v>84</v>
      </c>
    </row>
    <row r="484" customFormat="false" ht="13" hidden="false" customHeight="true" outlineLevel="0" collapsed="false">
      <c r="A484" s="17" t="s">
        <v>2379</v>
      </c>
      <c r="B484" s="27" t="n">
        <f aca="false">'PH - Tableau 1'!J484</f>
        <v>60</v>
      </c>
      <c r="C484" s="50" t="n">
        <f aca="false">(TOT!BR486*60)/TOT!AK486</f>
        <v>4.4280442804428</v>
      </c>
      <c r="D484" s="27" t="n">
        <f aca="false">VLOOKUP(C484,'DF - Tableau 2'!$A$3:$B$55,2)</f>
        <v>99</v>
      </c>
      <c r="E484" s="27" t="n">
        <f aca="false">IF(TOT!AK486&lt;400,IF(D484&gt;66,66,D484),D484)</f>
        <v>66</v>
      </c>
      <c r="F484" s="27" t="n">
        <f aca="false">IF(TOT!AK486&lt;200,IF(E484&gt;60,60,E484),E484)</f>
        <v>60</v>
      </c>
      <c r="G484" s="55" t="n">
        <f aca="false">(B484+F484)/2</f>
        <v>60</v>
      </c>
      <c r="H484" s="55" t="n">
        <f aca="false">IF(TOT!AN486&lt;13.4,IF(G484&gt;80,80,G484),G484)</f>
        <v>60</v>
      </c>
      <c r="I484" s="55" t="n">
        <f aca="false">IF(TOT!AN486&lt;11,IF(H484&gt;73,73,H484),H484)</f>
        <v>60</v>
      </c>
    </row>
    <row r="485" customFormat="false" ht="13" hidden="false" customHeight="true" outlineLevel="0" collapsed="false">
      <c r="A485" s="17" t="s">
        <v>2383</v>
      </c>
      <c r="B485" s="27" t="n">
        <f aca="false">'PH - Tableau 1'!J485</f>
        <v>49</v>
      </c>
      <c r="C485" s="50" t="n">
        <f aca="false">(TOT!BR487*60)/TOT!AK487</f>
        <v>0.910010111223452</v>
      </c>
      <c r="D485" s="27" t="n">
        <f aca="false">VLOOKUP(C485,'DF - Tableau 2'!$A$3:$B$55,2)</f>
        <v>59</v>
      </c>
      <c r="E485" s="27" t="n">
        <f aca="false">IF(TOT!AK487&lt;400,IF(D485&gt;66,66,D485),D485)</f>
        <v>59</v>
      </c>
      <c r="F485" s="27" t="n">
        <f aca="false">IF(TOT!AK487&lt;200,IF(E485&gt;60,60,E485),E485)</f>
        <v>59</v>
      </c>
      <c r="G485" s="55" t="n">
        <f aca="false">(B485+F485)/2</f>
        <v>54</v>
      </c>
      <c r="H485" s="55" t="n">
        <f aca="false">IF(TOT!AN487&lt;13.4,IF(G485&gt;80,80,G485),G485)</f>
        <v>54</v>
      </c>
      <c r="I485" s="55" t="n">
        <f aca="false">IF(TOT!AN487&lt;11,IF(H485&gt;73,73,H485),H485)</f>
        <v>54</v>
      </c>
    </row>
    <row r="486" customFormat="false" ht="13" hidden="false" customHeight="true" outlineLevel="0" collapsed="false">
      <c r="A486" s="17" t="s">
        <v>2387</v>
      </c>
      <c r="B486" s="27" t="n">
        <f aca="false">'PH - Tableau 1'!J486</f>
        <v>52</v>
      </c>
      <c r="C486" s="50" t="n">
        <f aca="false">(TOT!BR488*60)/TOT!AK488</f>
        <v>1.82110615336728</v>
      </c>
      <c r="D486" s="27" t="n">
        <f aca="false">VLOOKUP(C486,'DF - Tableau 2'!$A$3:$B$55,2)</f>
        <v>81</v>
      </c>
      <c r="E486" s="27" t="n">
        <f aca="false">IF(TOT!AK488&lt;400,IF(D486&gt;66,66,D486),D486)</f>
        <v>81</v>
      </c>
      <c r="F486" s="27" t="n">
        <f aca="false">IF(TOT!AK488&lt;200,IF(E486&gt;60,60,E486),E486)</f>
        <v>81</v>
      </c>
      <c r="G486" s="55" t="n">
        <f aca="false">(B486+F486)/2</f>
        <v>66.5</v>
      </c>
      <c r="H486" s="55" t="n">
        <f aca="false">IF(TOT!AN488&lt;13.4,IF(G486&gt;80,80,G486),G486)</f>
        <v>66.5</v>
      </c>
      <c r="I486" s="55" t="n">
        <f aca="false">IF(TOT!AN488&lt;11,IF(H486&gt;73,73,H486),H486)</f>
        <v>66.5</v>
      </c>
    </row>
    <row r="487" customFormat="false" ht="13" hidden="false" customHeight="true" outlineLevel="0" collapsed="false">
      <c r="A487" s="17" t="s">
        <v>2390</v>
      </c>
      <c r="B487" s="27" t="n">
        <f aca="false">'PH - Tableau 1'!J487</f>
        <v>60</v>
      </c>
      <c r="C487" s="50" t="n">
        <f aca="false">(TOT!BR489*60)/TOT!AK489</f>
        <v>2.49537892791129</v>
      </c>
      <c r="D487" s="27" t="n">
        <f aca="false">VLOOKUP(C487,'DF - Tableau 2'!$A$3:$B$55,2)</f>
        <v>92</v>
      </c>
      <c r="E487" s="27" t="n">
        <f aca="false">IF(TOT!AK489&lt;400,IF(D487&gt;66,66,D487),D487)</f>
        <v>66</v>
      </c>
      <c r="F487" s="27" t="n">
        <f aca="false">IF(TOT!AK489&lt;200,IF(E487&gt;60,60,E487),E487)</f>
        <v>60</v>
      </c>
      <c r="G487" s="55" t="n">
        <f aca="false">(B487+F487)/2</f>
        <v>60</v>
      </c>
      <c r="H487" s="55" t="n">
        <f aca="false">IF(TOT!AN489&lt;13.4,IF(G487&gt;80,80,G487),G487)</f>
        <v>60</v>
      </c>
      <c r="I487" s="55" t="n">
        <f aca="false">IF(TOT!AN489&lt;11,IF(H487&gt;73,73,H487),H487)</f>
        <v>60</v>
      </c>
    </row>
    <row r="488" customFormat="false" ht="13" hidden="false" customHeight="true" outlineLevel="0" collapsed="false">
      <c r="A488" s="17" t="s">
        <v>2393</v>
      </c>
      <c r="B488" s="27" t="n">
        <f aca="false">'PH - Tableau 1'!J488</f>
        <v>56</v>
      </c>
      <c r="C488" s="50" t="n">
        <f aca="false">(TOT!BR490*60)/TOT!AK490</f>
        <v>1.11277110916488</v>
      </c>
      <c r="D488" s="27" t="n">
        <f aca="false">VLOOKUP(C488,'DF - Tableau 2'!$A$3:$B$55,2)</f>
        <v>64</v>
      </c>
      <c r="E488" s="27" t="n">
        <f aca="false">IF(TOT!AK490&lt;400,IF(D488&gt;66,66,D488),D488)</f>
        <v>64</v>
      </c>
      <c r="F488" s="27" t="n">
        <f aca="false">IF(TOT!AK490&lt;200,IF(E488&gt;60,60,E488),E488)</f>
        <v>64</v>
      </c>
      <c r="G488" s="55" t="n">
        <f aca="false">(B488+F488)/2</f>
        <v>60</v>
      </c>
      <c r="H488" s="55" t="n">
        <f aca="false">IF(TOT!AN490&lt;13.4,IF(G488&gt;80,80,G488),G488)</f>
        <v>60</v>
      </c>
      <c r="I488" s="55" t="n">
        <f aca="false">IF(TOT!AN490&lt;11,IF(H488&gt;73,73,H488),H488)</f>
        <v>60</v>
      </c>
    </row>
    <row r="489" customFormat="false" ht="13" hidden="false" customHeight="true" outlineLevel="0" collapsed="false">
      <c r="A489" s="17" t="s">
        <v>2398</v>
      </c>
      <c r="B489" s="27" t="n">
        <f aca="false">'PH - Tableau 1'!J489</f>
        <v>71</v>
      </c>
      <c r="C489" s="50" t="n">
        <f aca="false">(TOT!BR491*60)/TOT!AK491</f>
        <v>1.84494968319046</v>
      </c>
      <c r="D489" s="27" t="n">
        <f aca="false">VLOOKUP(C489,'DF - Tableau 2'!$A$3:$B$55,2)</f>
        <v>82</v>
      </c>
      <c r="E489" s="27" t="n">
        <f aca="false">IF(TOT!AK491&lt;400,IF(D489&gt;66,66,D489),D489)</f>
        <v>82</v>
      </c>
      <c r="F489" s="27" t="n">
        <f aca="false">IF(TOT!AK491&lt;200,IF(E489&gt;60,60,E489),E489)</f>
        <v>82</v>
      </c>
      <c r="G489" s="55" t="n">
        <f aca="false">(B489+F489)/2</f>
        <v>76.5</v>
      </c>
      <c r="H489" s="55" t="n">
        <f aca="false">IF(TOT!AN491&lt;13.4,IF(G489&gt;80,80,G489),G489)</f>
        <v>76.5</v>
      </c>
      <c r="I489" s="55" t="n">
        <f aca="false">IF(TOT!AN491&lt;11,IF(H489&gt;73,73,H489),H489)</f>
        <v>76.5</v>
      </c>
    </row>
    <row r="490" customFormat="false" ht="13" hidden="false" customHeight="true" outlineLevel="0" collapsed="false">
      <c r="A490" s="17" t="s">
        <v>2401</v>
      </c>
      <c r="B490" s="27" t="n">
        <f aca="false">'PH - Tableau 1'!J490</f>
        <v>66</v>
      </c>
      <c r="C490" s="50" t="n">
        <f aca="false">(TOT!BR492*60)/TOT!AK492</f>
        <v>1.40095991698014</v>
      </c>
      <c r="D490" s="27" t="n">
        <f aca="false">VLOOKUP(C490,'DF - Tableau 2'!$A$3:$B$55,2)</f>
        <v>71</v>
      </c>
      <c r="E490" s="27" t="n">
        <f aca="false">IF(TOT!AK492&lt;400,IF(D490&gt;66,66,D490),D490)</f>
        <v>66</v>
      </c>
      <c r="F490" s="27" t="n">
        <f aca="false">IF(TOT!AK492&lt;200,IF(E490&gt;60,60,E490),E490)</f>
        <v>66</v>
      </c>
      <c r="G490" s="55" t="n">
        <f aca="false">(B490+F490)/2</f>
        <v>66</v>
      </c>
      <c r="H490" s="55" t="n">
        <f aca="false">IF(TOT!AN492&lt;13.4,IF(G490&gt;80,80,G490),G490)</f>
        <v>66</v>
      </c>
      <c r="I490" s="55" t="n">
        <f aca="false">IF(TOT!AN492&lt;11,IF(H490&gt;73,73,H490),H490)</f>
        <v>66</v>
      </c>
    </row>
    <row r="491" customFormat="false" ht="13" hidden="false" customHeight="true" outlineLevel="0" collapsed="false">
      <c r="A491" s="17" t="s">
        <v>2404</v>
      </c>
      <c r="B491" s="27" t="n">
        <f aca="false">'PH - Tableau 1'!J491</f>
        <v>47</v>
      </c>
      <c r="C491" s="50" t="n">
        <f aca="false">(TOT!BR493*60)/TOT!AK493</f>
        <v>1.81360201511337</v>
      </c>
      <c r="D491" s="27" t="n">
        <f aca="false">VLOOKUP(C491,'DF - Tableau 2'!$A$3:$B$55,2)</f>
        <v>81</v>
      </c>
      <c r="E491" s="27" t="n">
        <f aca="false">IF(TOT!AK493&lt;400,IF(D491&gt;66,66,D491),D491)</f>
        <v>66</v>
      </c>
      <c r="F491" s="27" t="n">
        <f aca="false">IF(TOT!AK493&lt;200,IF(E491&gt;60,60,E491),E491)</f>
        <v>60</v>
      </c>
      <c r="G491" s="55" t="n">
        <f aca="false">(B491+F491)/2</f>
        <v>53.5</v>
      </c>
      <c r="H491" s="55" t="n">
        <f aca="false">IF(TOT!AN493&lt;13.4,IF(G491&gt;80,80,G491),G491)</f>
        <v>53.5</v>
      </c>
      <c r="I491" s="55" t="n">
        <f aca="false">IF(TOT!AN493&lt;11,IF(H491&gt;73,73,H491),H491)</f>
        <v>53.5</v>
      </c>
    </row>
    <row r="492" customFormat="false" ht="13" hidden="false" customHeight="true" outlineLevel="0" collapsed="false">
      <c r="A492" s="17" t="s">
        <v>2407</v>
      </c>
      <c r="B492" s="27" t="n">
        <f aca="false">'PH - Tableau 1'!J492</f>
        <v>58</v>
      </c>
      <c r="C492" s="50" t="n">
        <f aca="false">(TOT!BR494*60)/TOT!AK494</f>
        <v>1.80567838333712</v>
      </c>
      <c r="D492" s="27" t="n">
        <f aca="false">VLOOKUP(C492,'DF - Tableau 2'!$A$3:$B$55,2)</f>
        <v>81</v>
      </c>
      <c r="E492" s="27" t="n">
        <f aca="false">IF(TOT!AK494&lt;400,IF(D492&gt;66,66,D492),D492)</f>
        <v>81</v>
      </c>
      <c r="F492" s="27" t="n">
        <f aca="false">IF(TOT!AK494&lt;200,IF(E492&gt;60,60,E492),E492)</f>
        <v>81</v>
      </c>
      <c r="G492" s="55" t="n">
        <f aca="false">(B492+F492)/2</f>
        <v>69.5</v>
      </c>
      <c r="H492" s="55" t="n">
        <f aca="false">IF(TOT!AN494&lt;13.4,IF(G492&gt;80,80,G492),G492)</f>
        <v>69.5</v>
      </c>
      <c r="I492" s="55" t="n">
        <f aca="false">IF(TOT!AN494&lt;11,IF(H492&gt;73,73,H492),H492)</f>
        <v>69.5</v>
      </c>
    </row>
    <row r="493" customFormat="false" ht="13" hidden="false" customHeight="true" outlineLevel="0" collapsed="false">
      <c r="A493" s="17" t="s">
        <v>2413</v>
      </c>
      <c r="B493" s="27" t="n">
        <f aca="false">'PH - Tableau 1'!J493</f>
        <v>71</v>
      </c>
      <c r="C493" s="50" t="n">
        <f aca="false">(TOT!BR495*60)/TOT!AK495</f>
        <v>0.531475138774061</v>
      </c>
      <c r="D493" s="27" t="n">
        <f aca="false">VLOOKUP(C493,'DF - Tableau 2'!$A$3:$B$55,2)</f>
        <v>51</v>
      </c>
      <c r="E493" s="27" t="n">
        <f aca="false">IF(TOT!AK495&lt;400,IF(D493&gt;66,66,D493),D493)</f>
        <v>51</v>
      </c>
      <c r="F493" s="27" t="n">
        <f aca="false">IF(TOT!AK495&lt;200,IF(E493&gt;60,60,E493),E493)</f>
        <v>51</v>
      </c>
      <c r="G493" s="55" t="n">
        <f aca="false">(B493+F493)/2</f>
        <v>61</v>
      </c>
      <c r="H493" s="55" t="n">
        <f aca="false">IF(TOT!AN495&lt;13.4,IF(G493&gt;80,80,G493),G493)</f>
        <v>61</v>
      </c>
      <c r="I493" s="55" t="n">
        <f aca="false">IF(TOT!AN495&lt;11,IF(H493&gt;73,73,H493),H493)</f>
        <v>61</v>
      </c>
    </row>
    <row r="494" customFormat="false" ht="13" hidden="false" customHeight="true" outlineLevel="0" collapsed="false">
      <c r="A494" s="17" t="s">
        <v>2418</v>
      </c>
      <c r="B494" s="27" t="n">
        <f aca="false">'PH - Tableau 1'!J494</f>
        <v>47</v>
      </c>
      <c r="C494" s="50" t="n">
        <f aca="false">(TOT!BR496*60)/TOT!AK496</f>
        <v>0</v>
      </c>
      <c r="D494" s="27" t="n">
        <f aca="false">VLOOKUP(C494,'DF - Tableau 2'!$A$3:$B$55,2)</f>
        <v>47</v>
      </c>
      <c r="E494" s="27" t="n">
        <f aca="false">IF(TOT!AK496&lt;400,IF(D494&gt;66,66,D494),D494)</f>
        <v>47</v>
      </c>
      <c r="F494" s="27" t="n">
        <f aca="false">IF(TOT!AK496&lt;200,IF(E494&gt;60,60,E494),E494)</f>
        <v>47</v>
      </c>
      <c r="G494" s="55" t="n">
        <f aca="false">(B494+F494)/2</f>
        <v>47</v>
      </c>
      <c r="H494" s="55" t="n">
        <f aca="false">IF(TOT!AN496&lt;13.4,IF(G494&gt;80,80,G494),G494)</f>
        <v>47</v>
      </c>
      <c r="I494" s="55" t="n">
        <f aca="false">IF(TOT!AN496&lt;11,IF(H494&gt;73,73,H494),H494)</f>
        <v>47</v>
      </c>
    </row>
    <row r="495" customFormat="false" ht="13" hidden="false" customHeight="true" outlineLevel="0" collapsed="false">
      <c r="A495" s="17" t="s">
        <v>2423</v>
      </c>
      <c r="B495" s="27" t="n">
        <f aca="false">'PH - Tableau 1'!J495</f>
        <v>76</v>
      </c>
      <c r="C495" s="50" t="n">
        <f aca="false">(TOT!BR497*60)/TOT!AK497</f>
        <v>1.88808649695405</v>
      </c>
      <c r="D495" s="27" t="n">
        <f aca="false">VLOOKUP(C495,'DF - Tableau 2'!$A$3:$B$55,2)</f>
        <v>82</v>
      </c>
      <c r="E495" s="27" t="n">
        <f aca="false">IF(TOT!AK497&lt;400,IF(D495&gt;66,66,D495),D495)</f>
        <v>82</v>
      </c>
      <c r="F495" s="27" t="n">
        <f aca="false">IF(TOT!AK497&lt;200,IF(E495&gt;60,60,E495),E495)</f>
        <v>82</v>
      </c>
      <c r="G495" s="55" t="n">
        <f aca="false">(B495+F495)/2</f>
        <v>79</v>
      </c>
      <c r="H495" s="55" t="n">
        <f aca="false">IF(TOT!AN497&lt;13.4,IF(G495&gt;80,80,G495),G495)</f>
        <v>79</v>
      </c>
      <c r="I495" s="55" t="n">
        <f aca="false">IF(TOT!AN497&lt;11,IF(H495&gt;73,73,H495),H495)</f>
        <v>79</v>
      </c>
    </row>
    <row r="496" customFormat="false" ht="13" hidden="false" customHeight="true" outlineLevel="0" collapsed="false">
      <c r="A496" s="17" t="s">
        <v>2427</v>
      </c>
      <c r="B496" s="27" t="n">
        <f aca="false">'PH - Tableau 1'!J496</f>
        <v>60</v>
      </c>
      <c r="C496" s="50" t="n">
        <f aca="false">(TOT!BR498*60)/TOT!AK498</f>
        <v>0</v>
      </c>
      <c r="D496" s="27" t="n">
        <f aca="false">VLOOKUP(C496,'DF - Tableau 2'!$A$3:$B$55,2)</f>
        <v>47</v>
      </c>
      <c r="E496" s="27" t="n">
        <f aca="false">IF(TOT!AK498&lt;400,IF(D496&gt;66,66,D496),D496)</f>
        <v>47</v>
      </c>
      <c r="F496" s="27" t="n">
        <f aca="false">IF(TOT!AK498&lt;200,IF(E496&gt;60,60,E496),E496)</f>
        <v>47</v>
      </c>
      <c r="G496" s="55" t="n">
        <f aca="false">(B496+F496)/2</f>
        <v>53.5</v>
      </c>
      <c r="H496" s="55" t="n">
        <f aca="false">IF(TOT!AN498&lt;13.4,IF(G496&gt;80,80,G496),G496)</f>
        <v>53.5</v>
      </c>
      <c r="I496" s="55" t="n">
        <f aca="false">IF(TOT!AN498&lt;11,IF(H496&gt;73,73,H496),H496)</f>
        <v>53.5</v>
      </c>
    </row>
    <row r="497" customFormat="false" ht="13" hidden="false" customHeight="true" outlineLevel="0" collapsed="false">
      <c r="A497" s="17" t="s">
        <v>2432</v>
      </c>
      <c r="B497" s="27" t="n">
        <f aca="false">'PH - Tableau 1'!J497</f>
        <v>60</v>
      </c>
      <c r="C497" s="50" t="n">
        <f aca="false">(TOT!BR499*60)/TOT!AK499</f>
        <v>0.997229916897534</v>
      </c>
      <c r="D497" s="27" t="n">
        <f aca="false">VLOOKUP(C497,'DF - Tableau 2'!$A$3:$B$55,2)</f>
        <v>61</v>
      </c>
      <c r="E497" s="27" t="n">
        <f aca="false">IF(TOT!AK499&lt;400,IF(D497&gt;66,66,D497),D497)</f>
        <v>61</v>
      </c>
      <c r="F497" s="27" t="n">
        <f aca="false">IF(TOT!AK499&lt;200,IF(E497&gt;60,60,E497),E497)</f>
        <v>60</v>
      </c>
      <c r="G497" s="55" t="n">
        <f aca="false">(B497+F497)/2</f>
        <v>60</v>
      </c>
      <c r="H497" s="55" t="n">
        <f aca="false">IF(TOT!AN499&lt;13.4,IF(G497&gt;80,80,G497),G497)</f>
        <v>60</v>
      </c>
      <c r="I497" s="55" t="n">
        <f aca="false">IF(TOT!AN499&lt;11,IF(H497&gt;73,73,H497),H497)</f>
        <v>60</v>
      </c>
    </row>
    <row r="498" customFormat="false" ht="13" hidden="false" customHeight="true" outlineLevel="0" collapsed="false">
      <c r="A498" s="17" t="s">
        <v>2437</v>
      </c>
      <c r="B498" s="27" t="n">
        <f aca="false">'PH - Tableau 1'!J498</f>
        <v>54</v>
      </c>
      <c r="C498" s="50" t="n">
        <f aca="false">(TOT!BR500*60)/TOT!AK500</f>
        <v>2.21034383126262</v>
      </c>
      <c r="D498" s="27" t="n">
        <f aca="false">VLOOKUP(C498,'DF - Tableau 2'!$A$3:$B$55,2)</f>
        <v>88</v>
      </c>
      <c r="E498" s="27" t="n">
        <f aca="false">IF(TOT!AK500&lt;400,IF(D498&gt;66,66,D498),D498)</f>
        <v>88</v>
      </c>
      <c r="F498" s="27" t="n">
        <f aca="false">IF(TOT!AK500&lt;200,IF(E498&gt;60,60,E498),E498)</f>
        <v>88</v>
      </c>
      <c r="G498" s="55" t="n">
        <f aca="false">(B498+F498)/2</f>
        <v>71</v>
      </c>
      <c r="H498" s="55" t="n">
        <f aca="false">IF(TOT!AN500&lt;13.4,IF(G498&gt;80,80,G498),G498)</f>
        <v>71</v>
      </c>
      <c r="I498" s="55" t="n">
        <f aca="false">IF(TOT!AN500&lt;11,IF(H498&gt;73,73,H498),H498)</f>
        <v>71</v>
      </c>
    </row>
    <row r="499" customFormat="false" ht="13" hidden="false" customHeight="true" outlineLevel="0" collapsed="false">
      <c r="A499" s="17" t="s">
        <v>2442</v>
      </c>
      <c r="B499" s="27" t="n">
        <f aca="false">'PH - Tableau 1'!J499</f>
        <v>67</v>
      </c>
      <c r="C499" s="50" t="n">
        <f aca="false">(TOT!BR501*60)/TOT!AK501</f>
        <v>2.41390133249643</v>
      </c>
      <c r="D499" s="27" t="n">
        <f aca="false">VLOOKUP(C499,'DF - Tableau 2'!$A$3:$B$55,2)</f>
        <v>91</v>
      </c>
      <c r="E499" s="27" t="n">
        <f aca="false">IF(TOT!AK501&lt;400,IF(D499&gt;66,66,D499),D499)</f>
        <v>91</v>
      </c>
      <c r="F499" s="27" t="n">
        <f aca="false">IF(TOT!AK501&lt;200,IF(E499&gt;60,60,E499),E499)</f>
        <v>91</v>
      </c>
      <c r="G499" s="55" t="n">
        <f aca="false">(B499+F499)/2</f>
        <v>79</v>
      </c>
      <c r="H499" s="55" t="n">
        <f aca="false">IF(TOT!AN501&lt;13.4,IF(G499&gt;80,80,G499),G499)</f>
        <v>79</v>
      </c>
      <c r="I499" s="55" t="n">
        <f aca="false">IF(TOT!AN501&lt;11,IF(H499&gt;73,73,H499),H499)</f>
        <v>79</v>
      </c>
    </row>
    <row r="500" customFormat="false" ht="13" hidden="false" customHeight="true" outlineLevel="0" collapsed="false">
      <c r="A500" s="17" t="s">
        <v>2447</v>
      </c>
      <c r="B500" s="27" t="n">
        <f aca="false">'PH - Tableau 1'!J500</f>
        <v>49</v>
      </c>
      <c r="C500" s="50" t="n">
        <f aca="false">(TOT!BR502*60)/TOT!AK502</f>
        <v>3.10629777536858</v>
      </c>
      <c r="D500" s="27" t="n">
        <f aca="false">VLOOKUP(C500,'DF - Tableau 2'!$A$3:$B$55,2)</f>
        <v>96</v>
      </c>
      <c r="E500" s="27" t="n">
        <f aca="false">IF(TOT!AK502&lt;400,IF(D500&gt;66,66,D500),D500)</f>
        <v>96</v>
      </c>
      <c r="F500" s="27" t="n">
        <f aca="false">IF(TOT!AK502&lt;200,IF(E500&gt;60,60,E500),E500)</f>
        <v>96</v>
      </c>
      <c r="G500" s="55" t="n">
        <f aca="false">(B500+F500)/2</f>
        <v>72.5</v>
      </c>
      <c r="H500" s="55" t="n">
        <f aca="false">IF(TOT!AN502&lt;13.4,IF(G500&gt;80,80,G500),G500)</f>
        <v>72.5</v>
      </c>
      <c r="I500" s="55" t="n">
        <f aca="false">IF(TOT!AN502&lt;11,IF(H500&gt;73,73,H500),H500)</f>
        <v>72.5</v>
      </c>
    </row>
    <row r="501" customFormat="false" ht="13" hidden="false" customHeight="true" outlineLevel="0" collapsed="false">
      <c r="A501" s="17" t="s">
        <v>2451</v>
      </c>
      <c r="B501" s="27" t="n">
        <f aca="false">'PH - Tableau 1'!J501</f>
        <v>47</v>
      </c>
      <c r="C501" s="50" t="n">
        <f aca="false">(TOT!BR503*60)/TOT!AK503</f>
        <v>2.89156626506024</v>
      </c>
      <c r="D501" s="27" t="n">
        <f aca="false">VLOOKUP(C501,'DF - Tableau 2'!$A$3:$B$55,2)</f>
        <v>95</v>
      </c>
      <c r="E501" s="27" t="n">
        <f aca="false">IF(TOT!AK503&lt;400,IF(D501&gt;66,66,D501),D501)</f>
        <v>66</v>
      </c>
      <c r="F501" s="27" t="n">
        <f aca="false">IF(TOT!AK503&lt;200,IF(E501&gt;60,60,E501),E501)</f>
        <v>60</v>
      </c>
      <c r="G501" s="55" t="n">
        <f aca="false">(B501+F501)/2</f>
        <v>53.5</v>
      </c>
      <c r="H501" s="55" t="n">
        <f aca="false">IF(TOT!AN503&lt;13.4,IF(G501&gt;80,80,G501),G501)</f>
        <v>53.5</v>
      </c>
      <c r="I501" s="55" t="n">
        <f aca="false">IF(TOT!AN503&lt;11,IF(H501&gt;73,73,H501),H501)</f>
        <v>53.5</v>
      </c>
    </row>
    <row r="502" customFormat="false" ht="13" hidden="false" customHeight="true" outlineLevel="0" collapsed="false">
      <c r="A502" s="17" t="s">
        <v>2455</v>
      </c>
      <c r="B502" s="27" t="n">
        <f aca="false">'PH - Tableau 1'!J502</f>
        <v>60</v>
      </c>
      <c r="C502" s="50" t="n">
        <f aca="false">(TOT!BR504*60)/TOT!AK504</f>
        <v>2.87024117998803</v>
      </c>
      <c r="D502" s="27" t="n">
        <f aca="false">VLOOKUP(C502,'DF - Tableau 2'!$A$3:$B$55,2)</f>
        <v>95</v>
      </c>
      <c r="E502" s="27" t="n">
        <f aca="false">IF(TOT!AK504&lt;400,IF(D502&gt;66,66,D502),D502)</f>
        <v>66</v>
      </c>
      <c r="F502" s="27" t="n">
        <f aca="false">IF(TOT!AK504&lt;200,IF(E502&gt;60,60,E502),E502)</f>
        <v>60</v>
      </c>
      <c r="G502" s="55" t="n">
        <f aca="false">(B502+F502)/2</f>
        <v>60</v>
      </c>
      <c r="H502" s="55" t="n">
        <f aca="false">IF(TOT!AN504&lt;13.4,IF(G502&gt;80,80,G502),G502)</f>
        <v>60</v>
      </c>
      <c r="I502" s="55" t="n">
        <f aca="false">IF(TOT!AN504&lt;11,IF(H502&gt;73,73,H502),H502)</f>
        <v>60</v>
      </c>
    </row>
    <row r="503" customFormat="false" ht="13" hidden="false" customHeight="true" outlineLevel="0" collapsed="false">
      <c r="A503" s="17" t="s">
        <v>2460</v>
      </c>
      <c r="B503" s="27" t="n">
        <f aca="false">'PH - Tableau 1'!J503</f>
        <v>60</v>
      </c>
      <c r="C503" s="50" t="n">
        <f aca="false">(TOT!BR505*60)/TOT!AK505</f>
        <v>3.69041517170678</v>
      </c>
      <c r="D503" s="27" t="n">
        <f aca="false">VLOOKUP(C503,'DF - Tableau 2'!$A$3:$B$55,2)</f>
        <v>99</v>
      </c>
      <c r="E503" s="27" t="n">
        <f aca="false">IF(TOT!AK505&lt;400,IF(D503&gt;66,66,D503),D503)</f>
        <v>66</v>
      </c>
      <c r="F503" s="27" t="n">
        <f aca="false">IF(TOT!AK505&lt;200,IF(E503&gt;60,60,E503),E503)</f>
        <v>60</v>
      </c>
      <c r="G503" s="55" t="n">
        <f aca="false">(B503+F503)/2</f>
        <v>60</v>
      </c>
      <c r="H503" s="55" t="n">
        <f aca="false">IF(TOT!AN505&lt;13.4,IF(G503&gt;80,80,G503),G503)</f>
        <v>60</v>
      </c>
      <c r="I503" s="55" t="n">
        <f aca="false">IF(TOT!AN505&lt;11,IF(H503&gt;73,73,H503),H503)</f>
        <v>60</v>
      </c>
    </row>
    <row r="504" customFormat="false" ht="13" hidden="false" customHeight="true" outlineLevel="0" collapsed="false">
      <c r="A504" s="17" t="s">
        <v>2464</v>
      </c>
      <c r="B504" s="27" t="n">
        <f aca="false">'PH - Tableau 1'!J504</f>
        <v>73</v>
      </c>
      <c r="C504" s="50" t="n">
        <f aca="false">(TOT!BR506*60)/TOT!AK506</f>
        <v>2.28105343194857</v>
      </c>
      <c r="D504" s="27" t="n">
        <f aca="false">VLOOKUP(C504,'DF - Tableau 2'!$A$3:$B$55,2)</f>
        <v>89</v>
      </c>
      <c r="E504" s="27" t="n">
        <f aca="false">IF(TOT!AK506&lt;400,IF(D504&gt;66,66,D504),D504)</f>
        <v>89</v>
      </c>
      <c r="F504" s="27" t="n">
        <f aca="false">IF(TOT!AK506&lt;200,IF(E504&gt;60,60,E504),E504)</f>
        <v>89</v>
      </c>
      <c r="G504" s="55" t="n">
        <f aca="false">(B504+F504)/2</f>
        <v>81</v>
      </c>
      <c r="H504" s="55" t="n">
        <f aca="false">IF(TOT!AN506&lt;13.4,IF(G504&gt;80,80,G504),G504)</f>
        <v>81</v>
      </c>
      <c r="I504" s="55" t="n">
        <f aca="false">IF(TOT!AN506&lt;11,IF(H504&gt;73,73,H504),H504)</f>
        <v>81</v>
      </c>
    </row>
    <row r="505" customFormat="false" ht="13" hidden="false" customHeight="true" outlineLevel="0" collapsed="false">
      <c r="A505" s="17" t="s">
        <v>2468</v>
      </c>
      <c r="B505" s="27" t="n">
        <f aca="false">'PH - Tableau 1'!J505</f>
        <v>75</v>
      </c>
      <c r="C505" s="50" t="n">
        <f aca="false">(TOT!BR507*60)/TOT!AK507</f>
        <v>1.68378383645469</v>
      </c>
      <c r="D505" s="27" t="n">
        <f aca="false">VLOOKUP(C505,'DF - Tableau 2'!$A$3:$B$55,2)</f>
        <v>78</v>
      </c>
      <c r="E505" s="27" t="n">
        <f aca="false">IF(TOT!AK507&lt;400,IF(D505&gt;66,66,D505),D505)</f>
        <v>78</v>
      </c>
      <c r="F505" s="27" t="n">
        <f aca="false">IF(TOT!AK507&lt;200,IF(E505&gt;60,60,E505),E505)</f>
        <v>78</v>
      </c>
      <c r="G505" s="55" t="n">
        <f aca="false">(B505+F505)/2</f>
        <v>76.5</v>
      </c>
      <c r="H505" s="55" t="n">
        <f aca="false">IF(TOT!AN507&lt;13.4,IF(G505&gt;80,80,G505),G505)</f>
        <v>76.5</v>
      </c>
      <c r="I505" s="55" t="n">
        <f aca="false">IF(TOT!AN507&lt;11,IF(H505&gt;73,73,H505),H505)</f>
        <v>76.5</v>
      </c>
    </row>
    <row r="506" customFormat="false" ht="13" hidden="false" customHeight="true" outlineLevel="0" collapsed="false">
      <c r="A506" s="17" t="s">
        <v>2471</v>
      </c>
      <c r="B506" s="27" t="n">
        <f aca="false">'PH - Tableau 1'!J506</f>
        <v>64</v>
      </c>
      <c r="C506" s="50" t="n">
        <f aca="false">(TOT!BR508*60)/TOT!AK508</f>
        <v>1.8439600065563</v>
      </c>
      <c r="D506" s="27" t="n">
        <f aca="false">VLOOKUP(C506,'DF - Tableau 2'!$A$3:$B$55,2)</f>
        <v>82</v>
      </c>
      <c r="E506" s="27" t="n">
        <f aca="false">IF(TOT!AK508&lt;400,IF(D506&gt;66,66,D506),D506)</f>
        <v>82</v>
      </c>
      <c r="F506" s="27" t="n">
        <f aca="false">IF(TOT!AK508&lt;200,IF(E506&gt;60,60,E506),E506)</f>
        <v>82</v>
      </c>
      <c r="G506" s="55" t="n">
        <f aca="false">(B506+F506)/2</f>
        <v>73</v>
      </c>
      <c r="H506" s="55" t="n">
        <f aca="false">IF(TOT!AN508&lt;13.4,IF(G506&gt;80,80,G506),G506)</f>
        <v>73</v>
      </c>
      <c r="I506" s="55" t="n">
        <f aca="false">IF(TOT!AN508&lt;11,IF(H506&gt;73,73,H506),H506)</f>
        <v>73</v>
      </c>
    </row>
    <row r="507" customFormat="false" ht="13" hidden="false" customHeight="true" outlineLevel="0" collapsed="false">
      <c r="A507" s="17" t="s">
        <v>2476</v>
      </c>
      <c r="B507" s="27" t="n">
        <f aca="false">'PH - Tableau 1'!J507</f>
        <v>60</v>
      </c>
      <c r="C507" s="50" t="n">
        <f aca="false">(TOT!BR509*60)/TOT!AK509</f>
        <v>0</v>
      </c>
      <c r="D507" s="27" t="n">
        <f aca="false">VLOOKUP(C507,'DF - Tableau 2'!$A$3:$B$55,2)</f>
        <v>47</v>
      </c>
      <c r="E507" s="27" t="n">
        <f aca="false">IF(TOT!AK509&lt;400,IF(D507&gt;66,66,D507),D507)</f>
        <v>47</v>
      </c>
      <c r="F507" s="27" t="n">
        <f aca="false">IF(TOT!AK509&lt;200,IF(E507&gt;60,60,E507),E507)</f>
        <v>47</v>
      </c>
      <c r="G507" s="55" t="n">
        <f aca="false">(B507+F507)/2</f>
        <v>53.5</v>
      </c>
      <c r="H507" s="55" t="n">
        <f aca="false">IF(TOT!AN509&lt;13.4,IF(G507&gt;80,80,G507),G507)</f>
        <v>53.5</v>
      </c>
      <c r="I507" s="55" t="n">
        <f aca="false">IF(TOT!AN509&lt;11,IF(H507&gt;73,73,H507),H507)</f>
        <v>53.5</v>
      </c>
    </row>
    <row r="508" customFormat="false" ht="13" hidden="false" customHeight="true" outlineLevel="0" collapsed="false">
      <c r="A508" s="17" t="s">
        <v>2482</v>
      </c>
      <c r="B508" s="27" t="n">
        <f aca="false">'PH - Tableau 1'!J508</f>
        <v>93</v>
      </c>
      <c r="C508" s="50" t="n">
        <f aca="false">(TOT!BR510*60)/TOT!AK510</f>
        <v>1.22947320488373</v>
      </c>
      <c r="D508" s="27" t="n">
        <f aca="false">VLOOKUP(C508,'DF - Tableau 2'!$A$3:$B$55,2)</f>
        <v>67</v>
      </c>
      <c r="E508" s="27" t="n">
        <f aca="false">IF(TOT!AK510&lt;400,IF(D508&gt;66,66,D508),D508)</f>
        <v>67</v>
      </c>
      <c r="F508" s="27" t="n">
        <f aca="false">IF(TOT!AK510&lt;200,IF(E508&gt;60,60,E508),E508)</f>
        <v>67</v>
      </c>
      <c r="G508" s="55" t="n">
        <f aca="false">(B508+F508)/2</f>
        <v>80</v>
      </c>
      <c r="H508" s="55" t="n">
        <f aca="false">IF(TOT!AN510&lt;13.4,IF(G508&gt;80,80,G508),G508)</f>
        <v>80</v>
      </c>
      <c r="I508" s="55" t="n">
        <f aca="false">IF(TOT!AN510&lt;11,IF(H508&gt;73,73,H508),H508)</f>
        <v>80</v>
      </c>
    </row>
    <row r="509" customFormat="false" ht="13" hidden="false" customHeight="true" outlineLevel="0" collapsed="false">
      <c r="A509" s="17" t="s">
        <v>2487</v>
      </c>
      <c r="B509" s="27" t="n">
        <f aca="false">'PH - Tableau 1'!J509</f>
        <v>47</v>
      </c>
      <c r="C509" s="50" t="n">
        <f aca="false">(TOT!BR511*60)/TOT!AK511</f>
        <v>2.29811682093847</v>
      </c>
      <c r="D509" s="27" t="n">
        <f aca="false">VLOOKUP(C509,'DF - Tableau 2'!$A$3:$B$55,2)</f>
        <v>89</v>
      </c>
      <c r="E509" s="27" t="n">
        <f aca="false">IF(TOT!AK511&lt;400,IF(D509&gt;66,66,D509),D509)</f>
        <v>66</v>
      </c>
      <c r="F509" s="27" t="n">
        <f aca="false">IF(TOT!AK511&lt;200,IF(E509&gt;60,60,E509),E509)</f>
        <v>60</v>
      </c>
      <c r="G509" s="55" t="n">
        <f aca="false">(B509+F509)/2</f>
        <v>53.5</v>
      </c>
      <c r="H509" s="55" t="n">
        <f aca="false">IF(TOT!AN511&lt;13.4,IF(G509&gt;80,80,G509),G509)</f>
        <v>53.5</v>
      </c>
      <c r="I509" s="55" t="n">
        <f aca="false">IF(TOT!AN511&lt;11,IF(H509&gt;73,73,H509),H509)</f>
        <v>53.5</v>
      </c>
    </row>
    <row r="510" customFormat="false" ht="13" hidden="false" customHeight="true" outlineLevel="0" collapsed="false">
      <c r="A510" s="17" t="s">
        <v>2492</v>
      </c>
      <c r="B510" s="27" t="n">
        <f aca="false">'PH - Tableau 1'!J510</f>
        <v>74</v>
      </c>
      <c r="C510" s="50" t="n">
        <f aca="false">(TOT!BR512*60)/TOT!AK512</f>
        <v>1.56558391596694</v>
      </c>
      <c r="D510" s="27" t="n">
        <f aca="false">VLOOKUP(C510,'DF - Tableau 2'!$A$3:$B$55,2)</f>
        <v>75</v>
      </c>
      <c r="E510" s="27" t="n">
        <f aca="false">IF(TOT!AK512&lt;400,IF(D510&gt;66,66,D510),D510)</f>
        <v>75</v>
      </c>
      <c r="F510" s="27" t="n">
        <f aca="false">IF(TOT!AK512&lt;200,IF(E510&gt;60,60,E510),E510)</f>
        <v>75</v>
      </c>
      <c r="G510" s="55" t="n">
        <f aca="false">(B510+F510)/2</f>
        <v>74.5</v>
      </c>
      <c r="H510" s="55" t="n">
        <f aca="false">IF(TOT!AN512&lt;13.4,IF(G510&gt;80,80,G510),G510)</f>
        <v>74.5</v>
      </c>
      <c r="I510" s="55" t="n">
        <f aca="false">IF(TOT!AN512&lt;11,IF(H510&gt;73,73,H510),H510)</f>
        <v>73</v>
      </c>
    </row>
    <row r="511" customFormat="false" ht="13" hidden="false" customHeight="true" outlineLevel="0" collapsed="false">
      <c r="A511" s="17" t="s">
        <v>2497</v>
      </c>
      <c r="B511" s="27" t="n">
        <f aca="false">'PH - Tableau 1'!J511</f>
        <v>92</v>
      </c>
      <c r="C511" s="50" t="n">
        <f aca="false">(TOT!BR513*60)/TOT!AK513</f>
        <v>1.05409560061489</v>
      </c>
      <c r="D511" s="27" t="n">
        <f aca="false">VLOOKUP(C511,'DF - Tableau 2'!$A$3:$B$55,2)</f>
        <v>62</v>
      </c>
      <c r="E511" s="27" t="n">
        <f aca="false">IF(TOT!AK513&lt;400,IF(D511&gt;66,66,D511),D511)</f>
        <v>62</v>
      </c>
      <c r="F511" s="27" t="n">
        <f aca="false">IF(TOT!AK513&lt;200,IF(E511&gt;60,60,E511),E511)</f>
        <v>62</v>
      </c>
      <c r="G511" s="55" t="n">
        <f aca="false">(B511+F511)/2</f>
        <v>77</v>
      </c>
      <c r="H511" s="55" t="n">
        <f aca="false">IF(TOT!AN513&lt;13.4,IF(G511&gt;80,80,G511),G511)</f>
        <v>77</v>
      </c>
      <c r="I511" s="55" t="n">
        <f aca="false">IF(TOT!AN513&lt;11,IF(H511&gt;73,73,H511),H511)</f>
        <v>77</v>
      </c>
    </row>
    <row r="512" customFormat="false" ht="13" hidden="false" customHeight="true" outlineLevel="0" collapsed="false">
      <c r="A512" s="17" t="s">
        <v>2502</v>
      </c>
      <c r="B512" s="27" t="n">
        <f aca="false">'PH - Tableau 1'!J512</f>
        <v>61</v>
      </c>
      <c r="C512" s="50" t="n">
        <f aca="false">(TOT!BR514*60)/TOT!AK514</f>
        <v>0.486650895572835</v>
      </c>
      <c r="D512" s="27" t="n">
        <f aca="false">VLOOKUP(C512,'DF - Tableau 2'!$A$3:$B$55,2)</f>
        <v>50</v>
      </c>
      <c r="E512" s="27" t="n">
        <f aca="false">IF(TOT!AK514&lt;400,IF(D512&gt;66,66,D512),D512)</f>
        <v>50</v>
      </c>
      <c r="F512" s="27" t="n">
        <f aca="false">IF(TOT!AK514&lt;200,IF(E512&gt;60,60,E512),E512)</f>
        <v>50</v>
      </c>
      <c r="G512" s="55" t="n">
        <f aca="false">(B512+F512)/2</f>
        <v>55.5</v>
      </c>
      <c r="H512" s="55" t="n">
        <f aca="false">IF(TOT!AN514&lt;13.4,IF(G512&gt;80,80,G512),G512)</f>
        <v>55.5</v>
      </c>
      <c r="I512" s="55" t="n">
        <f aca="false">IF(TOT!AN514&lt;11,IF(H512&gt;73,73,H512),H512)</f>
        <v>55.5</v>
      </c>
    </row>
    <row r="513" customFormat="false" ht="13" hidden="false" customHeight="true" outlineLevel="0" collapsed="false">
      <c r="A513" s="17" t="s">
        <v>2505</v>
      </c>
      <c r="B513" s="27" t="n">
        <f aca="false">'PH - Tableau 1'!J513</f>
        <v>95</v>
      </c>
      <c r="C513" s="50" t="n">
        <f aca="false">(TOT!BR515*60)/TOT!AK515</f>
        <v>0.801068090787717</v>
      </c>
      <c r="D513" s="27" t="n">
        <f aca="false">VLOOKUP(C513,'DF - Tableau 2'!$A$3:$B$55,2)</f>
        <v>56</v>
      </c>
      <c r="E513" s="27" t="n">
        <f aca="false">IF(TOT!AK515&lt;400,IF(D513&gt;66,66,D513),D513)</f>
        <v>56</v>
      </c>
      <c r="F513" s="27" t="n">
        <f aca="false">IF(TOT!AK515&lt;200,IF(E513&gt;60,60,E513),E513)</f>
        <v>56</v>
      </c>
      <c r="G513" s="55" t="n">
        <f aca="false">(B513+F513)/2</f>
        <v>75.5</v>
      </c>
      <c r="H513" s="55" t="n">
        <f aca="false">IF(TOT!AN515&lt;13.4,IF(G513&gt;80,80,G513),G513)</f>
        <v>75.5</v>
      </c>
      <c r="I513" s="55" t="n">
        <f aca="false">IF(TOT!AN515&lt;11,IF(H513&gt;73,73,H513),H513)</f>
        <v>75.5</v>
      </c>
    </row>
    <row r="514" customFormat="false" ht="13" hidden="false" customHeight="true" outlineLevel="0" collapsed="false">
      <c r="A514" s="17" t="s">
        <v>2508</v>
      </c>
      <c r="B514" s="27" t="n">
        <f aca="false">'PH - Tableau 1'!J514</f>
        <v>66</v>
      </c>
      <c r="C514" s="50" t="n">
        <f aca="false">(TOT!BR516*60)/TOT!AK516</f>
        <v>0.562104770083544</v>
      </c>
      <c r="D514" s="27" t="n">
        <f aca="false">VLOOKUP(C514,'DF - Tableau 2'!$A$3:$B$55,2)</f>
        <v>51</v>
      </c>
      <c r="E514" s="27" t="n">
        <f aca="false">IF(TOT!AK516&lt;400,IF(D514&gt;66,66,D514),D514)</f>
        <v>51</v>
      </c>
      <c r="F514" s="27" t="n">
        <f aca="false">IF(TOT!AK516&lt;200,IF(E514&gt;60,60,E514),E514)</f>
        <v>51</v>
      </c>
      <c r="G514" s="55" t="n">
        <f aca="false">(B514+F514)/2</f>
        <v>58.5</v>
      </c>
      <c r="H514" s="55" t="n">
        <f aca="false">IF(TOT!AN516&lt;13.4,IF(G514&gt;80,80,G514),G514)</f>
        <v>58.5</v>
      </c>
      <c r="I514" s="55" t="n">
        <f aca="false">IF(TOT!AN516&lt;11,IF(H514&gt;73,73,H514),H514)</f>
        <v>58.5</v>
      </c>
    </row>
    <row r="515" customFormat="false" ht="13" hidden="false" customHeight="true" outlineLevel="0" collapsed="false">
      <c r="A515" s="17" t="s">
        <v>2511</v>
      </c>
      <c r="B515" s="27" t="n">
        <f aca="false">'PH - Tableau 1'!J515</f>
        <v>87</v>
      </c>
      <c r="C515" s="50" t="n">
        <f aca="false">(TOT!BR517*60)/TOT!AK517</f>
        <v>1.7155928326344</v>
      </c>
      <c r="D515" s="27" t="n">
        <f aca="false">VLOOKUP(C515,'DF - Tableau 2'!$A$3:$B$55,2)</f>
        <v>79</v>
      </c>
      <c r="E515" s="27" t="n">
        <f aca="false">IF(TOT!AK517&lt;400,IF(D515&gt;66,66,D515),D515)</f>
        <v>79</v>
      </c>
      <c r="F515" s="27" t="n">
        <f aca="false">IF(TOT!AK517&lt;200,IF(E515&gt;60,60,E515),E515)</f>
        <v>79</v>
      </c>
      <c r="G515" s="55" t="n">
        <f aca="false">(B515+F515)/2</f>
        <v>83</v>
      </c>
      <c r="H515" s="55" t="n">
        <f aca="false">IF(TOT!AN517&lt;13.4,IF(G515&gt;80,80,G515),G515)</f>
        <v>83</v>
      </c>
      <c r="I515" s="55" t="n">
        <f aca="false">IF(TOT!AN517&lt;11,IF(H515&gt;73,73,H515),H515)</f>
        <v>83</v>
      </c>
    </row>
    <row r="516" customFormat="false" ht="13" hidden="false" customHeight="true" outlineLevel="0" collapsed="false">
      <c r="A516" s="17" t="s">
        <v>2514</v>
      </c>
      <c r="B516" s="27" t="n">
        <f aca="false">'PH - Tableau 1'!J516</f>
        <v>78</v>
      </c>
      <c r="C516" s="50" t="n">
        <f aca="false">(TOT!BR518*60)/TOT!AK518</f>
        <v>0.943688487477067</v>
      </c>
      <c r="D516" s="27" t="n">
        <f aca="false">VLOOKUP(C516,'DF - Tableau 2'!$A$3:$B$55,2)</f>
        <v>60</v>
      </c>
      <c r="E516" s="27" t="n">
        <f aca="false">IF(TOT!AK518&lt;400,IF(D516&gt;66,66,D516),D516)</f>
        <v>60</v>
      </c>
      <c r="F516" s="27" t="n">
        <f aca="false">IF(TOT!AK518&lt;200,IF(E516&gt;60,60,E516),E516)</f>
        <v>60</v>
      </c>
      <c r="G516" s="55" t="n">
        <f aca="false">(B516+F516)/2</f>
        <v>69</v>
      </c>
      <c r="H516" s="55" t="n">
        <f aca="false">IF(TOT!AN518&lt;13.4,IF(G516&gt;80,80,G516),G516)</f>
        <v>69</v>
      </c>
      <c r="I516" s="55" t="n">
        <f aca="false">IF(TOT!AN518&lt;11,IF(H516&gt;73,73,H516),H516)</f>
        <v>69</v>
      </c>
    </row>
    <row r="517" customFormat="false" ht="13" hidden="false" customHeight="true" outlineLevel="0" collapsed="false">
      <c r="A517" s="17" t="s">
        <v>2518</v>
      </c>
      <c r="B517" s="27" t="n">
        <f aca="false">'PH - Tableau 1'!J517</f>
        <v>68</v>
      </c>
      <c r="C517" s="50" t="n">
        <f aca="false">(TOT!BR519*60)/TOT!AK519</f>
        <v>1.52503600779463</v>
      </c>
      <c r="D517" s="27" t="n">
        <f aca="false">VLOOKUP(C517,'DF - Tableau 2'!$A$3:$B$55,2)</f>
        <v>74</v>
      </c>
      <c r="E517" s="27" t="n">
        <f aca="false">IF(TOT!AK519&lt;400,IF(D517&gt;66,66,D517),D517)</f>
        <v>74</v>
      </c>
      <c r="F517" s="27" t="n">
        <f aca="false">IF(TOT!AK519&lt;200,IF(E517&gt;60,60,E517),E517)</f>
        <v>74</v>
      </c>
      <c r="G517" s="55" t="n">
        <f aca="false">(B517+F517)/2</f>
        <v>71</v>
      </c>
      <c r="H517" s="55" t="n">
        <f aca="false">IF(TOT!AN519&lt;13.4,IF(G517&gt;80,80,G517),G517)</f>
        <v>71</v>
      </c>
      <c r="I517" s="55" t="n">
        <f aca="false">IF(TOT!AN519&lt;11,IF(H517&gt;73,73,H517),H517)</f>
        <v>71</v>
      </c>
    </row>
    <row r="518" customFormat="false" ht="13" hidden="false" customHeight="true" outlineLevel="0" collapsed="false">
      <c r="A518" s="17" t="s">
        <v>2523</v>
      </c>
      <c r="B518" s="27" t="n">
        <f aca="false">'PH - Tableau 1'!J518</f>
        <v>88</v>
      </c>
      <c r="C518" s="50" t="n">
        <f aca="false">(TOT!BR520*60)/TOT!AK520</f>
        <v>0.0931966449207829</v>
      </c>
      <c r="D518" s="27" t="n">
        <f aca="false">VLOOKUP(C518,'DF - Tableau 2'!$A$3:$B$55,2)</f>
        <v>47</v>
      </c>
      <c r="E518" s="27" t="n">
        <f aca="false">IF(TOT!AK520&lt;400,IF(D518&gt;66,66,D518),D518)</f>
        <v>47</v>
      </c>
      <c r="F518" s="27" t="n">
        <f aca="false">IF(TOT!AK520&lt;200,IF(E518&gt;60,60,E518),E518)</f>
        <v>47</v>
      </c>
      <c r="G518" s="55" t="n">
        <f aca="false">(B518+F518)/2</f>
        <v>67.5</v>
      </c>
      <c r="H518" s="55" t="n">
        <f aca="false">IF(TOT!AN520&lt;13.4,IF(G518&gt;80,80,G518),G518)</f>
        <v>67.5</v>
      </c>
      <c r="I518" s="55" t="n">
        <f aca="false">IF(TOT!AN520&lt;11,IF(H518&gt;73,73,H518),H518)</f>
        <v>67.5</v>
      </c>
    </row>
    <row r="519" customFormat="false" ht="13" hidden="false" customHeight="true" outlineLevel="0" collapsed="false">
      <c r="A519" s="17" t="s">
        <v>2528</v>
      </c>
      <c r="B519" s="27" t="n">
        <f aca="false">'PH - Tableau 1'!J519</f>
        <v>84</v>
      </c>
      <c r="C519" s="50" t="n">
        <f aca="false">(TOT!BR521*60)/TOT!AK521</f>
        <v>1.43893878264776</v>
      </c>
      <c r="D519" s="27" t="n">
        <f aca="false">VLOOKUP(C519,'DF - Tableau 2'!$A$3:$B$55,2)</f>
        <v>72</v>
      </c>
      <c r="E519" s="27" t="n">
        <f aca="false">IF(TOT!AK521&lt;400,IF(D519&gt;66,66,D519),D519)</f>
        <v>72</v>
      </c>
      <c r="F519" s="27" t="n">
        <f aca="false">IF(TOT!AK521&lt;200,IF(E519&gt;60,60,E519),E519)</f>
        <v>72</v>
      </c>
      <c r="G519" s="55" t="n">
        <f aca="false">(B519+F519)/2</f>
        <v>78</v>
      </c>
      <c r="H519" s="55" t="n">
        <f aca="false">IF(TOT!AN521&lt;13.4,IF(G519&gt;80,80,G519),G519)</f>
        <v>78</v>
      </c>
      <c r="I519" s="55" t="n">
        <f aca="false">IF(TOT!AN521&lt;11,IF(H519&gt;73,73,H519),H519)</f>
        <v>78</v>
      </c>
    </row>
    <row r="520" customFormat="false" ht="13" hidden="false" customHeight="true" outlineLevel="0" collapsed="false">
      <c r="A520" s="17" t="s">
        <v>2531</v>
      </c>
      <c r="B520" s="27" t="n">
        <f aca="false">'PH - Tableau 1'!J520</f>
        <v>93</v>
      </c>
      <c r="C520" s="50" t="n">
        <f aca="false">(TOT!BR522*60)/TOT!AK522</f>
        <v>0.657018232255957</v>
      </c>
      <c r="D520" s="27" t="n">
        <f aca="false">VLOOKUP(C520,'DF - Tableau 2'!$A$3:$B$55,2)</f>
        <v>52</v>
      </c>
      <c r="E520" s="27" t="n">
        <f aca="false">IF(TOT!AK522&lt;400,IF(D520&gt;66,66,D520),D520)</f>
        <v>52</v>
      </c>
      <c r="F520" s="27" t="n">
        <f aca="false">IF(TOT!AK522&lt;200,IF(E520&gt;60,60,E520),E520)</f>
        <v>52</v>
      </c>
      <c r="G520" s="55" t="n">
        <f aca="false">(B520+F520)/2</f>
        <v>72.5</v>
      </c>
      <c r="H520" s="55" t="n">
        <f aca="false">IF(TOT!AN522&lt;13.4,IF(G520&gt;80,80,G520),G520)</f>
        <v>72.5</v>
      </c>
      <c r="I520" s="55" t="n">
        <f aca="false">IF(TOT!AN522&lt;11,IF(H520&gt;73,73,H520),H520)</f>
        <v>72.5</v>
      </c>
    </row>
    <row r="521" customFormat="false" ht="13" hidden="false" customHeight="true" outlineLevel="0" collapsed="false">
      <c r="A521" s="17" t="s">
        <v>2535</v>
      </c>
      <c r="B521" s="27" t="n">
        <f aca="false">'PH - Tableau 1'!J521</f>
        <v>78</v>
      </c>
      <c r="C521" s="50" t="n">
        <f aca="false">(TOT!BR523*60)/TOT!AK523</f>
        <v>0.753144640382164</v>
      </c>
      <c r="D521" s="27" t="n">
        <f aca="false">VLOOKUP(C521,'DF - Tableau 2'!$A$3:$B$55,2)</f>
        <v>55</v>
      </c>
      <c r="E521" s="27" t="n">
        <f aca="false">IF(TOT!AK523&lt;400,IF(D521&gt;66,66,D521),D521)</f>
        <v>55</v>
      </c>
      <c r="F521" s="27" t="n">
        <f aca="false">IF(TOT!AK523&lt;200,IF(E521&gt;60,60,E521),E521)</f>
        <v>55</v>
      </c>
      <c r="G521" s="55" t="n">
        <f aca="false">(B521+F521)/2</f>
        <v>66.5</v>
      </c>
      <c r="H521" s="55" t="n">
        <f aca="false">IF(TOT!AN523&lt;13.4,IF(G521&gt;80,80,G521),G521)</f>
        <v>66.5</v>
      </c>
      <c r="I521" s="55" t="n">
        <f aca="false">IF(TOT!AN523&lt;11,IF(H521&gt;73,73,H521),H521)</f>
        <v>66.5</v>
      </c>
    </row>
    <row r="522" customFormat="false" ht="13" hidden="false" customHeight="true" outlineLevel="0" collapsed="false">
      <c r="A522" s="17" t="s">
        <v>2539</v>
      </c>
      <c r="B522" s="27" t="n">
        <f aca="false">'PH - Tableau 1'!J522</f>
        <v>74</v>
      </c>
      <c r="C522" s="50" t="n">
        <f aca="false">(TOT!BR524*60)/TOT!AK524</f>
        <v>1.43463446709307</v>
      </c>
      <c r="D522" s="27" t="n">
        <f aca="false">VLOOKUP(C522,'DF - Tableau 2'!$A$3:$B$55,2)</f>
        <v>72</v>
      </c>
      <c r="E522" s="27" t="n">
        <f aca="false">IF(TOT!AK524&lt;400,IF(D522&gt;66,66,D522),D522)</f>
        <v>72</v>
      </c>
      <c r="F522" s="27" t="n">
        <f aca="false">IF(TOT!AK524&lt;200,IF(E522&gt;60,60,E522),E522)</f>
        <v>72</v>
      </c>
      <c r="G522" s="55" t="n">
        <f aca="false">(B522+F522)/2</f>
        <v>73</v>
      </c>
      <c r="H522" s="55" t="n">
        <f aca="false">IF(TOT!AN524&lt;13.4,IF(G522&gt;80,80,G522),G522)</f>
        <v>73</v>
      </c>
      <c r="I522" s="55" t="n">
        <f aca="false">IF(TOT!AN524&lt;11,IF(H522&gt;73,73,H522),H522)</f>
        <v>73</v>
      </c>
    </row>
    <row r="523" customFormat="false" ht="13" hidden="false" customHeight="true" outlineLevel="0" collapsed="false">
      <c r="A523" s="17" t="s">
        <v>2545</v>
      </c>
      <c r="B523" s="27" t="n">
        <f aca="false">'PH - Tableau 1'!J523</f>
        <v>51</v>
      </c>
      <c r="C523" s="50" t="n">
        <f aca="false">(TOT!BR525*60)/TOT!AK525</f>
        <v>1.94070080862534</v>
      </c>
      <c r="D523" s="27" t="n">
        <f aca="false">VLOOKUP(C523,'DF - Tableau 2'!$A$3:$B$55,2)</f>
        <v>84</v>
      </c>
      <c r="E523" s="27" t="n">
        <f aca="false">IF(TOT!AK525&lt;400,IF(D523&gt;66,66,D523),D523)</f>
        <v>84</v>
      </c>
      <c r="F523" s="27" t="n">
        <f aca="false">IF(TOT!AK525&lt;200,IF(E523&gt;60,60,E523),E523)</f>
        <v>84</v>
      </c>
      <c r="G523" s="55" t="n">
        <f aca="false">(B523+F523)/2</f>
        <v>67.5</v>
      </c>
      <c r="H523" s="55" t="n">
        <f aca="false">IF(TOT!AN525&lt;13.4,IF(G523&gt;80,80,G523),G523)</f>
        <v>67.5</v>
      </c>
      <c r="I523" s="55" t="n">
        <f aca="false">IF(TOT!AN525&lt;11,IF(H523&gt;73,73,H523),H523)</f>
        <v>67.5</v>
      </c>
    </row>
    <row r="524" customFormat="false" ht="13" hidden="false" customHeight="true" outlineLevel="0" collapsed="false">
      <c r="A524" s="17" t="s">
        <v>2549</v>
      </c>
      <c r="B524" s="27" t="n">
        <f aca="false">'PH - Tableau 1'!J524</f>
        <v>60</v>
      </c>
      <c r="C524" s="50" t="n">
        <f aca="false">(TOT!BR526*60)/TOT!AK526</f>
        <v>1.15343949248663</v>
      </c>
      <c r="D524" s="27" t="n">
        <f aca="false">VLOOKUP(C524,'DF - Tableau 2'!$A$3:$B$55,2)</f>
        <v>65</v>
      </c>
      <c r="E524" s="27" t="n">
        <f aca="false">IF(TOT!AK526&lt;400,IF(D524&gt;66,66,D524),D524)</f>
        <v>65</v>
      </c>
      <c r="F524" s="27" t="n">
        <f aca="false">IF(TOT!AK526&lt;200,IF(E524&gt;60,60,E524),E524)</f>
        <v>65</v>
      </c>
      <c r="G524" s="55" t="n">
        <f aca="false">(B524+F524)/2</f>
        <v>62.5</v>
      </c>
      <c r="H524" s="55" t="n">
        <f aca="false">IF(TOT!AN526&lt;13.4,IF(G524&gt;80,80,G524),G524)</f>
        <v>62.5</v>
      </c>
      <c r="I524" s="55" t="n">
        <f aca="false">IF(TOT!AN526&lt;11,IF(H524&gt;73,73,H524),H524)</f>
        <v>62.5</v>
      </c>
    </row>
    <row r="525" customFormat="false" ht="13" hidden="false" customHeight="true" outlineLevel="0" collapsed="false">
      <c r="A525" s="17" t="s">
        <v>2552</v>
      </c>
      <c r="B525" s="27" t="n">
        <f aca="false">'PH - Tableau 1'!J525</f>
        <v>66</v>
      </c>
      <c r="C525" s="50" t="n">
        <f aca="false">(TOT!BR527*60)/TOT!AK527</f>
        <v>0.400823915826982</v>
      </c>
      <c r="D525" s="27" t="n">
        <f aca="false">VLOOKUP(C525,'DF - Tableau 2'!$A$3:$B$55,2)</f>
        <v>49</v>
      </c>
      <c r="E525" s="27" t="n">
        <f aca="false">IF(TOT!AK527&lt;400,IF(D525&gt;66,66,D525),D525)</f>
        <v>49</v>
      </c>
      <c r="F525" s="27" t="n">
        <f aca="false">IF(TOT!AK527&lt;200,IF(E525&gt;60,60,E525),E525)</f>
        <v>49</v>
      </c>
      <c r="G525" s="55" t="n">
        <f aca="false">(B525+F525)/2</f>
        <v>57.5</v>
      </c>
      <c r="H525" s="55" t="n">
        <f aca="false">IF(TOT!AN527&lt;13.4,IF(G525&gt;80,80,G525),G525)</f>
        <v>57.5</v>
      </c>
      <c r="I525" s="55" t="n">
        <f aca="false">IF(TOT!AN527&lt;11,IF(H525&gt;73,73,H525),H525)</f>
        <v>57.5</v>
      </c>
    </row>
    <row r="526" customFormat="false" ht="13" hidden="false" customHeight="true" outlineLevel="0" collapsed="false">
      <c r="A526" s="17" t="s">
        <v>2555</v>
      </c>
      <c r="B526" s="27" t="n">
        <f aca="false">'PH - Tableau 1'!J526</f>
        <v>66</v>
      </c>
      <c r="C526" s="50" t="n">
        <f aca="false">(TOT!BR528*60)/TOT!AK528</f>
        <v>2.03222826644769</v>
      </c>
      <c r="D526" s="27" t="n">
        <f aca="false">VLOOKUP(C526,'DF - Tableau 2'!$A$3:$B$55,2)</f>
        <v>85</v>
      </c>
      <c r="E526" s="27" t="n">
        <f aca="false">IF(TOT!AK528&lt;400,IF(D526&gt;66,66,D526),D526)</f>
        <v>66</v>
      </c>
      <c r="F526" s="27" t="n">
        <f aca="false">IF(TOT!AK528&lt;200,IF(E526&gt;60,60,E526),E526)</f>
        <v>66</v>
      </c>
      <c r="G526" s="55" t="n">
        <f aca="false">(B526+F526)/2</f>
        <v>66</v>
      </c>
      <c r="H526" s="55" t="n">
        <f aca="false">IF(TOT!AN528&lt;13.4,IF(G526&gt;80,80,G526),G526)</f>
        <v>66</v>
      </c>
      <c r="I526" s="55" t="n">
        <f aca="false">IF(TOT!AN528&lt;11,IF(H526&gt;73,73,H526),H526)</f>
        <v>66</v>
      </c>
    </row>
    <row r="527" customFormat="false" ht="13" hidden="false" customHeight="true" outlineLevel="0" collapsed="false">
      <c r="A527" s="17" t="s">
        <v>2559</v>
      </c>
      <c r="B527" s="27" t="n">
        <f aca="false">'PH - Tableau 1'!J527</f>
        <v>60</v>
      </c>
      <c r="C527" s="50" t="n">
        <f aca="false">(TOT!BR529*60)/TOT!AK529</f>
        <v>2.35140431090787</v>
      </c>
      <c r="D527" s="27" t="n">
        <f aca="false">VLOOKUP(C527,'DF - Tableau 2'!$A$3:$B$55,2)</f>
        <v>90</v>
      </c>
      <c r="E527" s="27" t="n">
        <f aca="false">IF(TOT!AK529&lt;400,IF(D527&gt;66,66,D527),D527)</f>
        <v>66</v>
      </c>
      <c r="F527" s="27" t="n">
        <f aca="false">IF(TOT!AK529&lt;200,IF(E527&gt;60,60,E527),E527)</f>
        <v>60</v>
      </c>
      <c r="G527" s="55" t="n">
        <f aca="false">(B527+F527)/2</f>
        <v>60</v>
      </c>
      <c r="H527" s="55" t="n">
        <f aca="false">IF(TOT!AN529&lt;13.4,IF(G527&gt;80,80,G527),G527)</f>
        <v>60</v>
      </c>
      <c r="I527" s="55" t="n">
        <f aca="false">IF(TOT!AN529&lt;11,IF(H527&gt;73,73,H527),H527)</f>
        <v>60</v>
      </c>
    </row>
    <row r="528" customFormat="false" ht="13" hidden="false" customHeight="true" outlineLevel="0" collapsed="false">
      <c r="A528" s="17" t="s">
        <v>2564</v>
      </c>
      <c r="B528" s="27" t="n">
        <f aca="false">'PH - Tableau 1'!J528</f>
        <v>48</v>
      </c>
      <c r="C528" s="50" t="n">
        <f aca="false">(TOT!BR530*60)/TOT!AK530</f>
        <v>1.21350412280246</v>
      </c>
      <c r="D528" s="27" t="n">
        <f aca="false">VLOOKUP(C528,'DF - Tableau 2'!$A$3:$B$55,2)</f>
        <v>66</v>
      </c>
      <c r="E528" s="27" t="n">
        <f aca="false">IF(TOT!AK530&lt;400,IF(D528&gt;66,66,D528),D528)</f>
        <v>66</v>
      </c>
      <c r="F528" s="27" t="n">
        <f aca="false">IF(TOT!AK530&lt;200,IF(E528&gt;60,60,E528),E528)</f>
        <v>66</v>
      </c>
      <c r="G528" s="55" t="n">
        <f aca="false">(B528+F528)/2</f>
        <v>57</v>
      </c>
      <c r="H528" s="55" t="n">
        <f aca="false">IF(TOT!AN530&lt;13.4,IF(G528&gt;80,80,G528),G528)</f>
        <v>57</v>
      </c>
      <c r="I528" s="55" t="n">
        <f aca="false">IF(TOT!AN530&lt;11,IF(H528&gt;73,73,H528),H528)</f>
        <v>57</v>
      </c>
    </row>
    <row r="529" customFormat="false" ht="13" hidden="false" customHeight="true" outlineLevel="0" collapsed="false">
      <c r="A529" s="17" t="s">
        <v>2570</v>
      </c>
      <c r="B529" s="27" t="n">
        <f aca="false">'PH - Tableau 1'!J529</f>
        <v>60</v>
      </c>
      <c r="C529" s="50" t="n">
        <f aca="false">(TOT!BR531*60)/TOT!AK531</f>
        <v>0.901878914405025</v>
      </c>
      <c r="D529" s="27" t="n">
        <f aca="false">VLOOKUP(C529,'DF - Tableau 2'!$A$3:$B$55,2)</f>
        <v>59</v>
      </c>
      <c r="E529" s="27" t="n">
        <f aca="false">IF(TOT!AK531&lt;400,IF(D529&gt;66,66,D529),D529)</f>
        <v>59</v>
      </c>
      <c r="F529" s="27" t="n">
        <f aca="false">IF(TOT!AK531&lt;200,IF(E529&gt;60,60,E529),E529)</f>
        <v>59</v>
      </c>
      <c r="G529" s="55" t="n">
        <f aca="false">(B529+F529)/2</f>
        <v>59.5</v>
      </c>
      <c r="H529" s="55" t="n">
        <f aca="false">IF(TOT!AN531&lt;13.4,IF(G529&gt;80,80,G529),G529)</f>
        <v>59.5</v>
      </c>
      <c r="I529" s="55" t="n">
        <f aca="false">IF(TOT!AN531&lt;11,IF(H529&gt;73,73,H529),H529)</f>
        <v>59.5</v>
      </c>
    </row>
    <row r="530" customFormat="false" ht="13" hidden="false" customHeight="true" outlineLevel="0" collapsed="false">
      <c r="A530" s="17" t="s">
        <v>2574</v>
      </c>
      <c r="B530" s="27" t="n">
        <f aca="false">'PH - Tableau 1'!J530</f>
        <v>60</v>
      </c>
      <c r="C530" s="50" t="n">
        <f aca="false">(TOT!BR532*60)/TOT!AK532</f>
        <v>0.963941449482345</v>
      </c>
      <c r="D530" s="27" t="n">
        <f aca="false">VLOOKUP(C530,'DF - Tableau 2'!$A$3:$B$55,2)</f>
        <v>60</v>
      </c>
      <c r="E530" s="27" t="n">
        <f aca="false">IF(TOT!AK532&lt;400,IF(D530&gt;66,66,D530),D530)</f>
        <v>60</v>
      </c>
      <c r="F530" s="27" t="n">
        <f aca="false">IF(TOT!AK532&lt;200,IF(E530&gt;60,60,E530),E530)</f>
        <v>60</v>
      </c>
      <c r="G530" s="55" t="n">
        <f aca="false">(B530+F530)/2</f>
        <v>60</v>
      </c>
      <c r="H530" s="55" t="n">
        <f aca="false">IF(TOT!AN532&lt;13.4,IF(G530&gt;80,80,G530),G530)</f>
        <v>60</v>
      </c>
      <c r="I530" s="55" t="n">
        <f aca="false">IF(TOT!AN532&lt;11,IF(H530&gt;73,73,H530),H530)</f>
        <v>60</v>
      </c>
    </row>
    <row r="531" customFormat="false" ht="13" hidden="false" customHeight="true" outlineLevel="0" collapsed="false">
      <c r="A531" s="17" t="s">
        <v>2579</v>
      </c>
      <c r="B531" s="27" t="n">
        <f aca="false">'PH - Tableau 1'!J531</f>
        <v>87</v>
      </c>
      <c r="C531" s="50" t="n">
        <f aca="false">(TOT!BR533*60)/TOT!AK533</f>
        <v>0.603862202000296</v>
      </c>
      <c r="D531" s="27" t="n">
        <f aca="false">VLOOKUP(C531,'DF - Tableau 2'!$A$3:$B$55,2)</f>
        <v>52</v>
      </c>
      <c r="E531" s="27" t="n">
        <f aca="false">IF(TOT!AK533&lt;400,IF(D531&gt;66,66,D531),D531)</f>
        <v>52</v>
      </c>
      <c r="F531" s="27" t="n">
        <f aca="false">IF(TOT!AK533&lt;200,IF(E531&gt;60,60,E531),E531)</f>
        <v>52</v>
      </c>
      <c r="G531" s="55" t="n">
        <f aca="false">(B531+F531)/2</f>
        <v>69.5</v>
      </c>
      <c r="H531" s="55" t="n">
        <f aca="false">IF(TOT!AN533&lt;13.4,IF(G531&gt;80,80,G531),G531)</f>
        <v>69.5</v>
      </c>
      <c r="I531" s="55" t="n">
        <f aca="false">IF(TOT!AN533&lt;11,IF(H531&gt;73,73,H531),H531)</f>
        <v>69.5</v>
      </c>
    </row>
    <row r="532" customFormat="false" ht="13" hidden="false" customHeight="true" outlineLevel="0" collapsed="false">
      <c r="A532" s="17" t="s">
        <v>2582</v>
      </c>
      <c r="B532" s="27" t="n">
        <f aca="false">'PH - Tableau 1'!J532</f>
        <v>96</v>
      </c>
      <c r="C532" s="50" t="n">
        <f aca="false">(TOT!BR534*60)/TOT!AK534</f>
        <v>0.86682427107959</v>
      </c>
      <c r="D532" s="27" t="n">
        <f aca="false">VLOOKUP(C532,'DF - Tableau 2'!$A$3:$B$55,2)</f>
        <v>58</v>
      </c>
      <c r="E532" s="27" t="n">
        <f aca="false">IF(TOT!AK534&lt;400,IF(D532&gt;66,66,D532),D532)</f>
        <v>58</v>
      </c>
      <c r="F532" s="27" t="n">
        <f aca="false">IF(TOT!AK534&lt;200,IF(E532&gt;60,60,E532),E532)</f>
        <v>58</v>
      </c>
      <c r="G532" s="55" t="n">
        <f aca="false">(B532+F532)/2</f>
        <v>77</v>
      </c>
      <c r="H532" s="55" t="n">
        <f aca="false">IF(TOT!AN534&lt;13.4,IF(G532&gt;80,80,G532),G532)</f>
        <v>77</v>
      </c>
      <c r="I532" s="55" t="n">
        <f aca="false">IF(TOT!AN534&lt;11,IF(H532&gt;73,73,H532),H532)</f>
        <v>77</v>
      </c>
    </row>
    <row r="533" customFormat="false" ht="13" hidden="false" customHeight="true" outlineLevel="0" collapsed="false">
      <c r="A533" s="17" t="s">
        <v>2585</v>
      </c>
      <c r="B533" s="27" t="n">
        <f aca="false">'PH - Tableau 1'!J533</f>
        <v>87</v>
      </c>
      <c r="C533" s="50" t="n">
        <f aca="false">(TOT!BR535*60)/TOT!AK535</f>
        <v>1.47595424541842</v>
      </c>
      <c r="D533" s="27" t="n">
        <f aca="false">VLOOKUP(C533,'DF - Tableau 2'!$A$3:$B$55,2)</f>
        <v>73</v>
      </c>
      <c r="E533" s="27" t="n">
        <f aca="false">IF(TOT!AK535&lt;400,IF(D533&gt;66,66,D533),D533)</f>
        <v>73</v>
      </c>
      <c r="F533" s="27" t="n">
        <f aca="false">IF(TOT!AK535&lt;200,IF(E533&gt;60,60,E533),E533)</f>
        <v>73</v>
      </c>
      <c r="G533" s="55" t="n">
        <f aca="false">(B533+F533)/2</f>
        <v>80</v>
      </c>
      <c r="H533" s="55" t="n">
        <f aca="false">IF(TOT!AN535&lt;13.4,IF(G533&gt;80,80,G533),G533)</f>
        <v>80</v>
      </c>
      <c r="I533" s="55" t="n">
        <f aca="false">IF(TOT!AN535&lt;11,IF(H533&gt;73,73,H533),H533)</f>
        <v>80</v>
      </c>
    </row>
    <row r="534" customFormat="false" ht="13" hidden="false" customHeight="true" outlineLevel="0" collapsed="false">
      <c r="A534" s="17" t="s">
        <v>2588</v>
      </c>
      <c r="B534" s="27" t="n">
        <f aca="false">'PH - Tableau 1'!J534</f>
        <v>75</v>
      </c>
      <c r="C534" s="50" t="n">
        <f aca="false">(TOT!BR536*60)/TOT!AK536</f>
        <v>2.05899684564457</v>
      </c>
      <c r="D534" s="27" t="n">
        <f aca="false">VLOOKUP(C534,'DF - Tableau 2'!$A$3:$B$55,2)</f>
        <v>86</v>
      </c>
      <c r="E534" s="27" t="n">
        <f aca="false">IF(TOT!AK536&lt;400,IF(D534&gt;66,66,D534),D534)</f>
        <v>86</v>
      </c>
      <c r="F534" s="27" t="n">
        <f aca="false">IF(TOT!AK536&lt;200,IF(E534&gt;60,60,E534),E534)</f>
        <v>86</v>
      </c>
      <c r="G534" s="55" t="n">
        <f aca="false">(B534+F534)/2</f>
        <v>80.5</v>
      </c>
      <c r="H534" s="55" t="n">
        <f aca="false">IF(TOT!AN536&lt;13.4,IF(G534&gt;80,80,G534),G534)</f>
        <v>80</v>
      </c>
      <c r="I534" s="55" t="n">
        <f aca="false">IF(TOT!AN536&lt;11,IF(H534&gt;73,73,H534),H534)</f>
        <v>80</v>
      </c>
    </row>
    <row r="535" customFormat="false" ht="13" hidden="false" customHeight="true" outlineLevel="0" collapsed="false">
      <c r="A535" s="17" t="s">
        <v>2592</v>
      </c>
      <c r="B535" s="27" t="n">
        <f aca="false">'PH - Tableau 1'!J535</f>
        <v>60</v>
      </c>
      <c r="C535" s="50" t="n">
        <f aca="false">(TOT!BR537*60)/TOT!AK537</f>
        <v>1.10911125164178</v>
      </c>
      <c r="D535" s="27" t="n">
        <f aca="false">VLOOKUP(C535,'DF - Tableau 2'!$A$3:$B$55,2)</f>
        <v>64</v>
      </c>
      <c r="E535" s="27" t="n">
        <f aca="false">IF(TOT!AK537&lt;400,IF(D535&gt;66,66,D535),D535)</f>
        <v>64</v>
      </c>
      <c r="F535" s="27" t="n">
        <f aca="false">IF(TOT!AK537&lt;200,IF(E535&gt;60,60,E535),E535)</f>
        <v>64</v>
      </c>
      <c r="G535" s="55" t="n">
        <f aca="false">(B535+F535)/2</f>
        <v>62</v>
      </c>
      <c r="H535" s="55" t="n">
        <f aca="false">IF(TOT!AN537&lt;13.4,IF(G535&gt;80,80,G535),G535)</f>
        <v>62</v>
      </c>
      <c r="I535" s="55" t="n">
        <f aca="false">IF(TOT!AN537&lt;11,IF(H535&gt;73,73,H535),H535)</f>
        <v>62</v>
      </c>
    </row>
    <row r="536" customFormat="false" ht="13" hidden="false" customHeight="true" outlineLevel="0" collapsed="false">
      <c r="A536" s="17" t="s">
        <v>2596</v>
      </c>
      <c r="B536" s="27" t="n">
        <f aca="false">'PH - Tableau 1'!J536</f>
        <v>88</v>
      </c>
      <c r="C536" s="50" t="n">
        <f aca="false">(TOT!BR538*60)/TOT!AK538</f>
        <v>1.3650398136612</v>
      </c>
      <c r="D536" s="27" t="n">
        <f aca="false">VLOOKUP(C536,'DF - Tableau 2'!$A$3:$B$55,2)</f>
        <v>70</v>
      </c>
      <c r="E536" s="27" t="n">
        <f aca="false">IF(TOT!AK538&lt;400,IF(D536&gt;66,66,D536),D536)</f>
        <v>70</v>
      </c>
      <c r="F536" s="27" t="n">
        <f aca="false">IF(TOT!AK538&lt;200,IF(E536&gt;60,60,E536),E536)</f>
        <v>70</v>
      </c>
      <c r="G536" s="55" t="n">
        <f aca="false">(B536+F536)/2</f>
        <v>79</v>
      </c>
      <c r="H536" s="55" t="n">
        <f aca="false">IF(TOT!AN538&lt;13.4,IF(G536&gt;80,80,G536),G536)</f>
        <v>79</v>
      </c>
      <c r="I536" s="55" t="n">
        <f aca="false">IF(TOT!AN538&lt;11,IF(H536&gt;73,73,H536),H536)</f>
        <v>79</v>
      </c>
    </row>
    <row r="537" customFormat="false" ht="13" hidden="false" customHeight="true" outlineLevel="0" collapsed="false">
      <c r="A537" s="17" t="s">
        <v>2599</v>
      </c>
      <c r="B537" s="27" t="n">
        <f aca="false">'PH - Tableau 1'!J537</f>
        <v>55</v>
      </c>
      <c r="C537" s="50" t="n">
        <f aca="false">(TOT!BR539*60)/TOT!AK539</f>
        <v>2.27291045377609</v>
      </c>
      <c r="D537" s="27" t="n">
        <f aca="false">VLOOKUP(C537,'DF - Tableau 2'!$A$3:$B$55,2)</f>
        <v>89</v>
      </c>
      <c r="E537" s="27" t="n">
        <f aca="false">IF(TOT!AK539&lt;400,IF(D537&gt;66,66,D537),D537)</f>
        <v>89</v>
      </c>
      <c r="F537" s="27" t="n">
        <f aca="false">IF(TOT!AK539&lt;200,IF(E537&gt;60,60,E537),E537)</f>
        <v>89</v>
      </c>
      <c r="G537" s="55" t="n">
        <f aca="false">(B537+F537)/2</f>
        <v>72</v>
      </c>
      <c r="H537" s="55" t="n">
        <f aca="false">IF(TOT!AN539&lt;13.4,IF(G537&gt;80,80,G537),G537)</f>
        <v>72</v>
      </c>
      <c r="I537" s="55" t="n">
        <f aca="false">IF(TOT!AN539&lt;11,IF(H537&gt;73,73,H537),H537)</f>
        <v>72</v>
      </c>
    </row>
    <row r="538" customFormat="false" ht="13" hidden="false" customHeight="true" outlineLevel="0" collapsed="false">
      <c r="A538" s="17" t="s">
        <v>2602</v>
      </c>
      <c r="B538" s="27" t="n">
        <f aca="false">'PH - Tableau 1'!J538</f>
        <v>61</v>
      </c>
      <c r="C538" s="50" t="n">
        <f aca="false">(TOT!BR540*60)/TOT!AK540</f>
        <v>2.95237830474557</v>
      </c>
      <c r="D538" s="27" t="n">
        <f aca="false">VLOOKUP(C538,'DF - Tableau 2'!$A$3:$B$55,2)</f>
        <v>95</v>
      </c>
      <c r="E538" s="27" t="n">
        <f aca="false">IF(TOT!AK540&lt;400,IF(D538&gt;66,66,D538),D538)</f>
        <v>95</v>
      </c>
      <c r="F538" s="27" t="n">
        <f aca="false">IF(TOT!AK540&lt;200,IF(E538&gt;60,60,E538),E538)</f>
        <v>95</v>
      </c>
      <c r="G538" s="55" t="n">
        <f aca="false">(B538+F538)/2</f>
        <v>78</v>
      </c>
      <c r="H538" s="55" t="n">
        <f aca="false">IF(TOT!AN540&lt;13.4,IF(G538&gt;80,80,G538),G538)</f>
        <v>78</v>
      </c>
      <c r="I538" s="55" t="n">
        <f aca="false">IF(TOT!AN540&lt;11,IF(H538&gt;73,73,H538),H538)</f>
        <v>78</v>
      </c>
    </row>
    <row r="539" customFormat="false" ht="13" hidden="false" customHeight="true" outlineLevel="0" collapsed="false">
      <c r="A539" s="17" t="s">
        <v>2606</v>
      </c>
      <c r="B539" s="27" t="n">
        <f aca="false">'PH - Tableau 1'!J539</f>
        <v>47</v>
      </c>
      <c r="C539" s="50" t="n">
        <f aca="false">(TOT!BR541*60)/TOT!AK541</f>
        <v>0</v>
      </c>
      <c r="D539" s="27" t="n">
        <f aca="false">VLOOKUP(C539,'DF - Tableau 2'!$A$3:$B$55,2)</f>
        <v>47</v>
      </c>
      <c r="E539" s="27" t="n">
        <f aca="false">IF(TOT!AK541&lt;400,IF(D539&gt;66,66,D539),D539)</f>
        <v>47</v>
      </c>
      <c r="F539" s="27" t="n">
        <f aca="false">IF(TOT!AK541&lt;200,IF(E539&gt;60,60,E539),E539)</f>
        <v>47</v>
      </c>
      <c r="G539" s="55" t="n">
        <f aca="false">(B539+F539)/2</f>
        <v>47</v>
      </c>
      <c r="H539" s="55" t="n">
        <f aca="false">IF(TOT!AN541&lt;13.4,IF(G539&gt;80,80,G539),G539)</f>
        <v>47</v>
      </c>
      <c r="I539" s="55" t="n">
        <f aca="false">IF(TOT!AN541&lt;11,IF(H539&gt;73,73,H539),H539)</f>
        <v>47</v>
      </c>
    </row>
    <row r="540" customFormat="false" ht="13" hidden="false" customHeight="true" outlineLevel="0" collapsed="false">
      <c r="A540" s="17" t="s">
        <v>2610</v>
      </c>
      <c r="B540" s="27" t="n">
        <f aca="false">'PH - Tableau 1'!J540</f>
        <v>60</v>
      </c>
      <c r="C540" s="50" t="n">
        <f aca="false">(TOT!BR542*60)/TOT!AK542</f>
        <v>1.08892921960073</v>
      </c>
      <c r="D540" s="27" t="n">
        <f aca="false">VLOOKUP(C540,'DF - Tableau 2'!$A$3:$B$55,2)</f>
        <v>63</v>
      </c>
      <c r="E540" s="27" t="n">
        <f aca="false">IF(TOT!AK542&lt;400,IF(D540&gt;66,66,D540),D540)</f>
        <v>63</v>
      </c>
      <c r="F540" s="27" t="n">
        <f aca="false">IF(TOT!AK542&lt;200,IF(E540&gt;60,60,E540),E540)</f>
        <v>60</v>
      </c>
      <c r="G540" s="55" t="n">
        <f aca="false">(B540+F540)/2</f>
        <v>60</v>
      </c>
      <c r="H540" s="55" t="n">
        <f aca="false">IF(TOT!AN542&lt;13.4,IF(G540&gt;80,80,G540),G540)</f>
        <v>60</v>
      </c>
      <c r="I540" s="55" t="n">
        <f aca="false">IF(TOT!AN542&lt;11,IF(H540&gt;73,73,H540),H540)</f>
        <v>60</v>
      </c>
    </row>
    <row r="541" customFormat="false" ht="13" hidden="false" customHeight="true" outlineLevel="0" collapsed="false">
      <c r="A541" s="17" t="s">
        <v>2615</v>
      </c>
      <c r="B541" s="27" t="n">
        <f aca="false">'PH - Tableau 1'!J541</f>
        <v>48</v>
      </c>
      <c r="C541" s="50" t="n">
        <f aca="false">(TOT!BR543*60)/TOT!AK543</f>
        <v>1.53209269934615</v>
      </c>
      <c r="D541" s="27" t="n">
        <f aca="false">VLOOKUP(C541,'DF - Tableau 2'!$A$3:$B$55,2)</f>
        <v>74</v>
      </c>
      <c r="E541" s="27" t="n">
        <f aca="false">IF(TOT!AK543&lt;400,IF(D541&gt;66,66,D541),D541)</f>
        <v>74</v>
      </c>
      <c r="F541" s="27" t="n">
        <f aca="false">IF(TOT!AK543&lt;200,IF(E541&gt;60,60,E541),E541)</f>
        <v>74</v>
      </c>
      <c r="G541" s="55" t="n">
        <f aca="false">(B541+F541)/2</f>
        <v>61</v>
      </c>
      <c r="H541" s="55" t="n">
        <f aca="false">IF(TOT!AN543&lt;13.4,IF(G541&gt;80,80,G541),G541)</f>
        <v>61</v>
      </c>
      <c r="I541" s="55" t="n">
        <f aca="false">IF(TOT!AN543&lt;11,IF(H541&gt;73,73,H541),H541)</f>
        <v>61</v>
      </c>
    </row>
    <row r="542" customFormat="false" ht="13" hidden="false" customHeight="true" outlineLevel="0" collapsed="false">
      <c r="A542" s="17" t="s">
        <v>2619</v>
      </c>
      <c r="B542" s="27" t="n">
        <f aca="false">'PH - Tableau 1'!J542</f>
        <v>66</v>
      </c>
      <c r="C542" s="50" t="n">
        <f aca="false">(TOT!BR544*60)/TOT!AK544</f>
        <v>2.1716836580805</v>
      </c>
      <c r="D542" s="27" t="n">
        <f aca="false">VLOOKUP(C542,'DF - Tableau 2'!$A$3:$B$55,2)</f>
        <v>88</v>
      </c>
      <c r="E542" s="27" t="n">
        <f aca="false">IF(TOT!AK544&lt;400,IF(D542&gt;66,66,D542),D542)</f>
        <v>66</v>
      </c>
      <c r="F542" s="27" t="n">
        <f aca="false">IF(TOT!AK544&lt;200,IF(E542&gt;60,60,E542),E542)</f>
        <v>66</v>
      </c>
      <c r="G542" s="55" t="n">
        <f aca="false">(B542+F542)/2</f>
        <v>66</v>
      </c>
      <c r="H542" s="55" t="n">
        <f aca="false">IF(TOT!AN544&lt;13.4,IF(G542&gt;80,80,G542),G542)</f>
        <v>66</v>
      </c>
      <c r="I542" s="55" t="n">
        <f aca="false">IF(TOT!AN544&lt;11,IF(H542&gt;73,73,H542),H542)</f>
        <v>66</v>
      </c>
    </row>
    <row r="543" customFormat="false" ht="13" hidden="false" customHeight="true" outlineLevel="0" collapsed="false">
      <c r="A543" s="17" t="s">
        <v>2622</v>
      </c>
      <c r="B543" s="27" t="n">
        <f aca="false">'PH - Tableau 1'!J543</f>
        <v>67</v>
      </c>
      <c r="C543" s="50" t="n">
        <f aca="false">(TOT!BR545*60)/TOT!AK545</f>
        <v>0.552505030524196</v>
      </c>
      <c r="D543" s="27" t="n">
        <f aca="false">VLOOKUP(C543,'DF - Tableau 2'!$A$3:$B$55,2)</f>
        <v>51</v>
      </c>
      <c r="E543" s="27" t="n">
        <f aca="false">IF(TOT!AK545&lt;400,IF(D543&gt;66,66,D543),D543)</f>
        <v>51</v>
      </c>
      <c r="F543" s="27" t="n">
        <f aca="false">IF(TOT!AK545&lt;200,IF(E543&gt;60,60,E543),E543)</f>
        <v>51</v>
      </c>
      <c r="G543" s="55" t="n">
        <f aca="false">(B543+F543)/2</f>
        <v>59</v>
      </c>
      <c r="H543" s="55" t="n">
        <f aca="false">IF(TOT!AN545&lt;13.4,IF(G543&gt;80,80,G543),G543)</f>
        <v>59</v>
      </c>
      <c r="I543" s="55" t="n">
        <f aca="false">IF(TOT!AN545&lt;11,IF(H543&gt;73,73,H543),H543)</f>
        <v>59</v>
      </c>
    </row>
    <row r="544" customFormat="false" ht="13" hidden="false" customHeight="true" outlineLevel="0" collapsed="false">
      <c r="A544" s="17" t="s">
        <v>2626</v>
      </c>
      <c r="B544" s="27" t="n">
        <f aca="false">'PH - Tableau 1'!J544</f>
        <v>48</v>
      </c>
      <c r="C544" s="50" t="n">
        <f aca="false">(TOT!BR546*60)/TOT!AK546</f>
        <v>0.771943200228727</v>
      </c>
      <c r="D544" s="27" t="n">
        <f aca="false">VLOOKUP(C544,'DF - Tableau 2'!$A$3:$B$55,2)</f>
        <v>55</v>
      </c>
      <c r="E544" s="27" t="n">
        <f aca="false">IF(TOT!AK546&lt;400,IF(D544&gt;66,66,D544),D544)</f>
        <v>55</v>
      </c>
      <c r="F544" s="27" t="n">
        <f aca="false">IF(TOT!AK546&lt;200,IF(E544&gt;60,60,E544),E544)</f>
        <v>55</v>
      </c>
      <c r="G544" s="55" t="n">
        <f aca="false">(B544+F544)/2</f>
        <v>51.5</v>
      </c>
      <c r="H544" s="55" t="n">
        <f aca="false">IF(TOT!AN546&lt;13.4,IF(G544&gt;80,80,G544),G544)</f>
        <v>51.5</v>
      </c>
      <c r="I544" s="55" t="n">
        <f aca="false">IF(TOT!AN546&lt;11,IF(H544&gt;73,73,H544),H544)</f>
        <v>51.5</v>
      </c>
    </row>
    <row r="545" customFormat="false" ht="13" hidden="false" customHeight="true" outlineLevel="0" collapsed="false">
      <c r="A545" s="17" t="s">
        <v>2631</v>
      </c>
      <c r="B545" s="27" t="n">
        <f aca="false">'PH - Tableau 1'!J545</f>
        <v>66</v>
      </c>
      <c r="C545" s="50" t="n">
        <f aca="false">(TOT!BR547*60)/TOT!AK547</f>
        <v>1.11912459587168</v>
      </c>
      <c r="D545" s="27" t="n">
        <f aca="false">VLOOKUP(C545,'DF - Tableau 2'!$A$3:$B$55,2)</f>
        <v>64</v>
      </c>
      <c r="E545" s="27" t="n">
        <f aca="false">IF(TOT!AK547&lt;400,IF(D545&gt;66,66,D545),D545)</f>
        <v>64</v>
      </c>
      <c r="F545" s="27" t="n">
        <f aca="false">IF(TOT!AK547&lt;200,IF(E545&gt;60,60,E545),E545)</f>
        <v>64</v>
      </c>
      <c r="G545" s="55" t="n">
        <f aca="false">(B545+F545)/2</f>
        <v>65</v>
      </c>
      <c r="H545" s="55" t="n">
        <f aca="false">IF(TOT!AN547&lt;13.4,IF(G545&gt;80,80,G545),G545)</f>
        <v>65</v>
      </c>
      <c r="I545" s="55" t="n">
        <f aca="false">IF(TOT!AN547&lt;11,IF(H545&gt;73,73,H545),H545)</f>
        <v>65</v>
      </c>
    </row>
    <row r="546" customFormat="false" ht="13" hidden="false" customHeight="true" outlineLevel="0" collapsed="false">
      <c r="A546" s="17" t="s">
        <v>2634</v>
      </c>
      <c r="B546" s="27" t="n">
        <f aca="false">'PH - Tableau 1'!J546</f>
        <v>60</v>
      </c>
      <c r="C546" s="50" t="n">
        <f aca="false">(TOT!BR548*60)/TOT!AK548</f>
        <v>1.79910044977511</v>
      </c>
      <c r="D546" s="27" t="n">
        <f aca="false">VLOOKUP(C546,'DF - Tableau 2'!$A$3:$B$55,2)</f>
        <v>81</v>
      </c>
      <c r="E546" s="27" t="n">
        <f aca="false">IF(TOT!AK548&lt;400,IF(D546&gt;66,66,D546),D546)</f>
        <v>66</v>
      </c>
      <c r="F546" s="27" t="n">
        <f aca="false">IF(TOT!AK548&lt;200,IF(E546&gt;60,60,E546),E546)</f>
        <v>60</v>
      </c>
      <c r="G546" s="55" t="n">
        <f aca="false">(B546+F546)/2</f>
        <v>60</v>
      </c>
      <c r="H546" s="55" t="n">
        <f aca="false">IF(TOT!AN548&lt;13.4,IF(G546&gt;80,80,G546),G546)</f>
        <v>60</v>
      </c>
      <c r="I546" s="55" t="n">
        <f aca="false">IF(TOT!AN548&lt;11,IF(H546&gt;73,73,H546),H546)</f>
        <v>60</v>
      </c>
    </row>
    <row r="547" customFormat="false" ht="13" hidden="false" customHeight="true" outlineLevel="0" collapsed="false">
      <c r="A547" s="17" t="s">
        <v>2638</v>
      </c>
      <c r="B547" s="27" t="n">
        <f aca="false">'PH - Tableau 1'!J547</f>
        <v>47</v>
      </c>
      <c r="C547" s="50" t="n">
        <f aca="false">(TOT!BR549*60)/TOT!AK549</f>
        <v>8.69565217391304</v>
      </c>
      <c r="D547" s="27" t="n">
        <f aca="false">VLOOKUP(C547,'DF - Tableau 2'!$A$3:$B$55,2)</f>
        <v>99</v>
      </c>
      <c r="E547" s="27" t="n">
        <f aca="false">IF(TOT!AK549&lt;400,IF(D547&gt;66,66,D547),D547)</f>
        <v>66</v>
      </c>
      <c r="F547" s="27" t="n">
        <f aca="false">IF(TOT!AK549&lt;200,IF(E547&gt;60,60,E547),E547)</f>
        <v>60</v>
      </c>
      <c r="G547" s="55" t="n">
        <f aca="false">(B547+F547)/2</f>
        <v>53.5</v>
      </c>
      <c r="H547" s="55" t="n">
        <f aca="false">IF(TOT!AN549&lt;13.4,IF(G547&gt;80,80,G547),G547)</f>
        <v>53.5</v>
      </c>
      <c r="I547" s="55" t="n">
        <f aca="false">IF(TOT!AN549&lt;11,IF(H547&gt;73,73,H547),H547)</f>
        <v>53.5</v>
      </c>
    </row>
    <row r="548" customFormat="false" ht="13" hidden="false" customHeight="true" outlineLevel="0" collapsed="false">
      <c r="A548" s="17" t="s">
        <v>2642</v>
      </c>
      <c r="B548" s="27" t="n">
        <f aca="false">'PH - Tableau 1'!J548</f>
        <v>52</v>
      </c>
      <c r="C548" s="50" t="n">
        <f aca="false">(TOT!BR550*60)/TOT!AK550</f>
        <v>2.67713112222139</v>
      </c>
      <c r="D548" s="27" t="n">
        <f aca="false">VLOOKUP(C548,'DF - Tableau 2'!$A$3:$B$55,2)</f>
        <v>94</v>
      </c>
      <c r="E548" s="27" t="n">
        <f aca="false">IF(TOT!AK550&lt;400,IF(D548&gt;66,66,D548),D548)</f>
        <v>94</v>
      </c>
      <c r="F548" s="27" t="n">
        <f aca="false">IF(TOT!AK550&lt;200,IF(E548&gt;60,60,E548),E548)</f>
        <v>94</v>
      </c>
      <c r="G548" s="55" t="n">
        <f aca="false">(B548+F548)/2</f>
        <v>73</v>
      </c>
      <c r="H548" s="55" t="n">
        <f aca="false">IF(TOT!AN550&lt;13.4,IF(G548&gt;80,80,G548),G548)</f>
        <v>73</v>
      </c>
      <c r="I548" s="55" t="n">
        <f aca="false">IF(TOT!AN550&lt;11,IF(H548&gt;73,73,H548),H548)</f>
        <v>73</v>
      </c>
    </row>
    <row r="549" customFormat="false" ht="13" hidden="false" customHeight="true" outlineLevel="0" collapsed="false">
      <c r="A549" s="17" t="s">
        <v>2646</v>
      </c>
      <c r="B549" s="27" t="n">
        <f aca="false">'PH - Tableau 1'!J549</f>
        <v>77</v>
      </c>
      <c r="C549" s="50" t="n">
        <f aca="false">(TOT!BR551*60)/TOT!AK551</f>
        <v>0.675946709453854</v>
      </c>
      <c r="D549" s="27" t="n">
        <f aca="false">VLOOKUP(C549,'DF - Tableau 2'!$A$3:$B$55,2)</f>
        <v>53</v>
      </c>
      <c r="E549" s="27" t="n">
        <f aca="false">IF(TOT!AK551&lt;400,IF(D549&gt;66,66,D549),D549)</f>
        <v>53</v>
      </c>
      <c r="F549" s="27" t="n">
        <f aca="false">IF(TOT!AK551&lt;200,IF(E549&gt;60,60,E549),E549)</f>
        <v>53</v>
      </c>
      <c r="G549" s="55" t="n">
        <f aca="false">(B549+F549)/2</f>
        <v>65</v>
      </c>
      <c r="H549" s="55" t="n">
        <f aca="false">IF(TOT!AN551&lt;13.4,IF(G549&gt;80,80,G549),G549)</f>
        <v>65</v>
      </c>
      <c r="I549" s="55" t="n">
        <f aca="false">IF(TOT!AN551&lt;11,IF(H549&gt;73,73,H549),H549)</f>
        <v>65</v>
      </c>
    </row>
    <row r="550" customFormat="false" ht="13" hidden="false" customHeight="true" outlineLevel="0" collapsed="false">
      <c r="A550" s="17" t="s">
        <v>2650</v>
      </c>
      <c r="B550" s="27" t="n">
        <f aca="false">'PH - Tableau 1'!J550</f>
        <v>55</v>
      </c>
      <c r="C550" s="50" t="n">
        <f aca="false">(TOT!BR552*60)/TOT!AK552</f>
        <v>2.48991354466867</v>
      </c>
      <c r="D550" s="27" t="n">
        <f aca="false">VLOOKUP(C550,'DF - Tableau 2'!$A$3:$B$55,2)</f>
        <v>92</v>
      </c>
      <c r="E550" s="27" t="n">
        <f aca="false">IF(TOT!AK552&lt;400,IF(D550&gt;66,66,D550),D550)</f>
        <v>92</v>
      </c>
      <c r="F550" s="27" t="n">
        <f aca="false">IF(TOT!AK552&lt;200,IF(E550&gt;60,60,E550),E550)</f>
        <v>92</v>
      </c>
      <c r="G550" s="55" t="n">
        <f aca="false">(B550+F550)/2</f>
        <v>73.5</v>
      </c>
      <c r="H550" s="55" t="n">
        <f aca="false">IF(TOT!AN552&lt;13.4,IF(G550&gt;80,80,G550),G550)</f>
        <v>73.5</v>
      </c>
      <c r="I550" s="55" t="n">
        <f aca="false">IF(TOT!AN552&lt;11,IF(H550&gt;73,73,H550),H550)</f>
        <v>73.5</v>
      </c>
    </row>
    <row r="551" customFormat="false" ht="13" hidden="false" customHeight="true" outlineLevel="0" collapsed="false">
      <c r="A551" s="17" t="s">
        <v>2655</v>
      </c>
      <c r="B551" s="27" t="n">
        <f aca="false">'PH - Tableau 1'!J551</f>
        <v>69</v>
      </c>
      <c r="C551" s="50" t="n">
        <f aca="false">(TOT!BR553*60)/TOT!AK553</f>
        <v>2.73465882819209</v>
      </c>
      <c r="D551" s="27" t="n">
        <f aca="false">VLOOKUP(C551,'DF - Tableau 2'!$A$3:$B$55,2)</f>
        <v>94</v>
      </c>
      <c r="E551" s="27" t="n">
        <f aca="false">IF(TOT!AK553&lt;400,IF(D551&gt;66,66,D551),D551)</f>
        <v>94</v>
      </c>
      <c r="F551" s="27" t="n">
        <f aca="false">IF(TOT!AK553&lt;200,IF(E551&gt;60,60,E551),E551)</f>
        <v>94</v>
      </c>
      <c r="G551" s="55" t="n">
        <f aca="false">(B551+F551)/2</f>
        <v>81.5</v>
      </c>
      <c r="H551" s="55" t="n">
        <f aca="false">IF(TOT!AN553&lt;13.4,IF(G551&gt;80,80,G551),G551)</f>
        <v>81.5</v>
      </c>
      <c r="I551" s="55" t="n">
        <f aca="false">IF(TOT!AN553&lt;11,IF(H551&gt;73,73,H551),H551)</f>
        <v>81.5</v>
      </c>
    </row>
    <row r="552" customFormat="false" ht="13" hidden="false" customHeight="true" outlineLevel="0" collapsed="false">
      <c r="A552" s="17" t="s">
        <v>2659</v>
      </c>
      <c r="B552" s="27" t="n">
        <f aca="false">'PH - Tableau 1'!J552</f>
        <v>66</v>
      </c>
      <c r="C552" s="50" t="n">
        <f aca="false">(TOT!BR554*60)/TOT!AK554</f>
        <v>0.749323527371113</v>
      </c>
      <c r="D552" s="27" t="n">
        <f aca="false">VLOOKUP(C552,'DF - Tableau 2'!$A$3:$B$55,2)</f>
        <v>55</v>
      </c>
      <c r="E552" s="27" t="n">
        <f aca="false">IF(TOT!AK554&lt;400,IF(D552&gt;66,66,D552),D552)</f>
        <v>55</v>
      </c>
      <c r="F552" s="27" t="n">
        <f aca="false">IF(TOT!AK554&lt;200,IF(E552&gt;60,60,E552),E552)</f>
        <v>55</v>
      </c>
      <c r="G552" s="55" t="n">
        <f aca="false">(B552+F552)/2</f>
        <v>60.5</v>
      </c>
      <c r="H552" s="55" t="n">
        <f aca="false">IF(TOT!AN554&lt;13.4,IF(G552&gt;80,80,G552),G552)</f>
        <v>60.5</v>
      </c>
      <c r="I552" s="55" t="n">
        <f aca="false">IF(TOT!AN554&lt;11,IF(H552&gt;73,73,H552),H552)</f>
        <v>60.5</v>
      </c>
    </row>
    <row r="553" customFormat="false" ht="13" hidden="false" customHeight="true" outlineLevel="0" collapsed="false">
      <c r="A553" s="17" t="s">
        <v>2662</v>
      </c>
      <c r="B553" s="27" t="n">
        <f aca="false">'PH - Tableau 1'!J553</f>
        <v>60</v>
      </c>
      <c r="C553" s="50" t="n">
        <f aca="false">(TOT!BR555*60)/TOT!AK555</f>
        <v>1.82241571327322</v>
      </c>
      <c r="D553" s="27" t="n">
        <f aca="false">VLOOKUP(C553,'DF - Tableau 2'!$A$3:$B$55,2)</f>
        <v>81</v>
      </c>
      <c r="E553" s="27" t="n">
        <f aca="false">IF(TOT!AK555&lt;400,IF(D553&gt;66,66,D553),D553)</f>
        <v>66</v>
      </c>
      <c r="F553" s="27" t="n">
        <f aca="false">IF(TOT!AK555&lt;200,IF(E553&gt;60,60,E553),E553)</f>
        <v>60</v>
      </c>
      <c r="G553" s="55" t="n">
        <f aca="false">(B553+F553)/2</f>
        <v>60</v>
      </c>
      <c r="H553" s="55" t="n">
        <f aca="false">IF(TOT!AN555&lt;13.4,IF(G553&gt;80,80,G553),G553)</f>
        <v>60</v>
      </c>
      <c r="I553" s="55" t="n">
        <f aca="false">IF(TOT!AN555&lt;11,IF(H553&gt;73,73,H553),H553)</f>
        <v>60</v>
      </c>
    </row>
    <row r="554" customFormat="false" ht="13" hidden="false" customHeight="true" outlineLevel="0" collapsed="false">
      <c r="A554" s="17" t="s">
        <v>2666</v>
      </c>
      <c r="B554" s="27" t="n">
        <f aca="false">'PH - Tableau 1'!J554</f>
        <v>81</v>
      </c>
      <c r="C554" s="50" t="n">
        <f aca="false">(TOT!BR556*60)/TOT!AK556</f>
        <v>0.856089730886608</v>
      </c>
      <c r="D554" s="27" t="n">
        <f aca="false">VLOOKUP(C554,'DF - Tableau 2'!$A$3:$B$55,2)</f>
        <v>57</v>
      </c>
      <c r="E554" s="27" t="n">
        <f aca="false">IF(TOT!AK556&lt;400,IF(D554&gt;66,66,D554),D554)</f>
        <v>57</v>
      </c>
      <c r="F554" s="27" t="n">
        <f aca="false">IF(TOT!AK556&lt;200,IF(E554&gt;60,60,E554),E554)</f>
        <v>57</v>
      </c>
      <c r="G554" s="55" t="n">
        <f aca="false">(B554+F554)/2</f>
        <v>69</v>
      </c>
      <c r="H554" s="55" t="n">
        <f aca="false">IF(TOT!AN556&lt;13.4,IF(G554&gt;80,80,G554),G554)</f>
        <v>69</v>
      </c>
      <c r="I554" s="55" t="n">
        <f aca="false">IF(TOT!AN556&lt;11,IF(H554&gt;73,73,H554),H554)</f>
        <v>69</v>
      </c>
    </row>
    <row r="555" customFormat="false" ht="13" hidden="false" customHeight="true" outlineLevel="0" collapsed="false">
      <c r="A555" s="17" t="s">
        <v>2669</v>
      </c>
      <c r="B555" s="27" t="n">
        <f aca="false">'PH - Tableau 1'!J555</f>
        <v>65</v>
      </c>
      <c r="C555" s="50" t="n">
        <f aca="false">(TOT!BR557*60)/TOT!AK557</f>
        <v>1.82025028441411</v>
      </c>
      <c r="D555" s="27" t="n">
        <f aca="false">VLOOKUP(C555,'DF - Tableau 2'!$A$3:$B$55,2)</f>
        <v>81</v>
      </c>
      <c r="E555" s="27" t="n">
        <f aca="false">IF(TOT!AK557&lt;400,IF(D555&gt;66,66,D555),D555)</f>
        <v>81</v>
      </c>
      <c r="F555" s="27" t="n">
        <f aca="false">IF(TOT!AK557&lt;200,IF(E555&gt;60,60,E555),E555)</f>
        <v>81</v>
      </c>
      <c r="G555" s="55" t="n">
        <f aca="false">(B555+F555)/2</f>
        <v>73</v>
      </c>
      <c r="H555" s="55" t="n">
        <f aca="false">IF(TOT!AN557&lt;13.4,IF(G555&gt;80,80,G555),G555)</f>
        <v>73</v>
      </c>
      <c r="I555" s="55" t="n">
        <f aca="false">IF(TOT!AN557&lt;11,IF(H555&gt;73,73,H555),H555)</f>
        <v>73</v>
      </c>
    </row>
    <row r="556" customFormat="false" ht="13" hidden="false" customHeight="true" outlineLevel="0" collapsed="false">
      <c r="A556" s="17" t="s">
        <v>2673</v>
      </c>
      <c r="B556" s="27" t="n">
        <f aca="false">'PH - Tableau 1'!J556</f>
        <v>69</v>
      </c>
      <c r="C556" s="50" t="n">
        <f aca="false">(TOT!BR558*60)/TOT!AK558</f>
        <v>0.89410846387199</v>
      </c>
      <c r="D556" s="27" t="n">
        <f aca="false">VLOOKUP(C556,'DF - Tableau 2'!$A$3:$B$55,2)</f>
        <v>58</v>
      </c>
      <c r="E556" s="27" t="n">
        <f aca="false">IF(TOT!AK558&lt;400,IF(D556&gt;66,66,D556),D556)</f>
        <v>58</v>
      </c>
      <c r="F556" s="27" t="n">
        <f aca="false">IF(TOT!AK558&lt;200,IF(E556&gt;60,60,E556),E556)</f>
        <v>58</v>
      </c>
      <c r="G556" s="55" t="n">
        <f aca="false">(B556+F556)/2</f>
        <v>63.5</v>
      </c>
      <c r="H556" s="55" t="n">
        <f aca="false">IF(TOT!AN558&lt;13.4,IF(G556&gt;80,80,G556),G556)</f>
        <v>63.5</v>
      </c>
      <c r="I556" s="55" t="n">
        <f aca="false">IF(TOT!AN558&lt;11,IF(H556&gt;73,73,H556),H556)</f>
        <v>63.5</v>
      </c>
    </row>
    <row r="557" customFormat="false" ht="13" hidden="false" customHeight="true" outlineLevel="0" collapsed="false">
      <c r="A557" s="17" t="s">
        <v>2677</v>
      </c>
      <c r="B557" s="27" t="n">
        <f aca="false">'PH - Tableau 1'!J557</f>
        <v>61</v>
      </c>
      <c r="C557" s="50" t="n">
        <f aca="false">(TOT!BR559*60)/TOT!AK559</f>
        <v>1.87595627203588</v>
      </c>
      <c r="D557" s="27" t="n">
        <f aca="false">VLOOKUP(C557,'DF - Tableau 2'!$A$3:$B$55,2)</f>
        <v>82</v>
      </c>
      <c r="E557" s="27" t="n">
        <f aca="false">IF(TOT!AK559&lt;400,IF(D557&gt;66,66,D557),D557)</f>
        <v>82</v>
      </c>
      <c r="F557" s="27" t="n">
        <f aca="false">IF(TOT!AK559&lt;200,IF(E557&gt;60,60,E557),E557)</f>
        <v>82</v>
      </c>
      <c r="G557" s="55" t="n">
        <f aca="false">(B557+F557)/2</f>
        <v>71.5</v>
      </c>
      <c r="H557" s="55" t="n">
        <f aca="false">IF(TOT!AN559&lt;13.4,IF(G557&gt;80,80,G557),G557)</f>
        <v>71.5</v>
      </c>
      <c r="I557" s="55" t="n">
        <f aca="false">IF(TOT!AN559&lt;11,IF(H557&gt;73,73,H557),H557)</f>
        <v>71.5</v>
      </c>
    </row>
    <row r="558" customFormat="false" ht="13" hidden="false" customHeight="true" outlineLevel="0" collapsed="false">
      <c r="A558" s="17" t="s">
        <v>2682</v>
      </c>
      <c r="B558" s="27" t="n">
        <f aca="false">'PH - Tableau 1'!J558</f>
        <v>67</v>
      </c>
      <c r="C558" s="50" t="n">
        <f aca="false">(TOT!BR560*60)/TOT!AK560</f>
        <v>1.52763950319079</v>
      </c>
      <c r="D558" s="27" t="n">
        <f aca="false">VLOOKUP(C558,'DF - Tableau 2'!$A$3:$B$55,2)</f>
        <v>74</v>
      </c>
      <c r="E558" s="27" t="n">
        <f aca="false">IF(TOT!AK560&lt;400,IF(D558&gt;66,66,D558),D558)</f>
        <v>74</v>
      </c>
      <c r="F558" s="27" t="n">
        <f aca="false">IF(TOT!AK560&lt;200,IF(E558&gt;60,60,E558),E558)</f>
        <v>74</v>
      </c>
      <c r="G558" s="55" t="n">
        <f aca="false">(B558+F558)/2</f>
        <v>70.5</v>
      </c>
      <c r="H558" s="55" t="n">
        <f aca="false">IF(TOT!AN560&lt;13.4,IF(G558&gt;80,80,G558),G558)</f>
        <v>70.5</v>
      </c>
      <c r="I558" s="55" t="n">
        <f aca="false">IF(TOT!AN560&lt;11,IF(H558&gt;73,73,H558),H558)</f>
        <v>70.5</v>
      </c>
    </row>
    <row r="559" customFormat="false" ht="13" hidden="false" customHeight="true" outlineLevel="0" collapsed="false">
      <c r="A559" s="17" t="s">
        <v>2686</v>
      </c>
      <c r="B559" s="27" t="n">
        <f aca="false">'PH - Tableau 1'!J559</f>
        <v>85</v>
      </c>
      <c r="C559" s="50" t="n">
        <f aca="false">(TOT!BR561*60)/TOT!AK561</f>
        <v>1.69776284375276</v>
      </c>
      <c r="D559" s="27" t="n">
        <f aca="false">VLOOKUP(C559,'DF - Tableau 2'!$A$3:$B$55,2)</f>
        <v>78</v>
      </c>
      <c r="E559" s="27" t="n">
        <f aca="false">IF(TOT!AK561&lt;400,IF(D559&gt;66,66,D559),D559)</f>
        <v>78</v>
      </c>
      <c r="F559" s="27" t="n">
        <f aca="false">IF(TOT!AK561&lt;200,IF(E559&gt;60,60,E559),E559)</f>
        <v>78</v>
      </c>
      <c r="G559" s="55" t="n">
        <f aca="false">(B559+F559)/2</f>
        <v>81.5</v>
      </c>
      <c r="H559" s="55" t="n">
        <f aca="false">IF(TOT!AN561&lt;13.4,IF(G559&gt;80,80,G559),G559)</f>
        <v>80</v>
      </c>
      <c r="I559" s="55" t="n">
        <f aca="false">IF(TOT!AN561&lt;11,IF(H559&gt;73,73,H559),H559)</f>
        <v>73</v>
      </c>
    </row>
    <row r="560" customFormat="false" ht="13" hidden="false" customHeight="true" outlineLevel="0" collapsed="false">
      <c r="A560" s="17" t="s">
        <v>2690</v>
      </c>
      <c r="B560" s="27" t="n">
        <f aca="false">'PH - Tableau 1'!J560</f>
        <v>84</v>
      </c>
      <c r="C560" s="50" t="n">
        <f aca="false">(TOT!BR562*60)/TOT!AK562</f>
        <v>1.14215786253314</v>
      </c>
      <c r="D560" s="27" t="n">
        <f aca="false">VLOOKUP(C560,'DF - Tableau 2'!$A$3:$B$55,2)</f>
        <v>65</v>
      </c>
      <c r="E560" s="27" t="n">
        <f aca="false">IF(TOT!AK562&lt;400,IF(D560&gt;66,66,D560),D560)</f>
        <v>65</v>
      </c>
      <c r="F560" s="27" t="n">
        <f aca="false">IF(TOT!AK562&lt;200,IF(E560&gt;60,60,E560),E560)</f>
        <v>65</v>
      </c>
      <c r="G560" s="55" t="n">
        <f aca="false">(B560+F560)/2</f>
        <v>74.5</v>
      </c>
      <c r="H560" s="55" t="n">
        <f aca="false">IF(TOT!AN562&lt;13.4,IF(G560&gt;80,80,G560),G560)</f>
        <v>74.5</v>
      </c>
      <c r="I560" s="55" t="n">
        <f aca="false">IF(TOT!AN562&lt;11,IF(H560&gt;73,73,H560),H560)</f>
        <v>74.5</v>
      </c>
    </row>
    <row r="561" customFormat="false" ht="13" hidden="false" customHeight="true" outlineLevel="0" collapsed="false">
      <c r="A561" s="17" t="s">
        <v>2693</v>
      </c>
      <c r="B561" s="27" t="n">
        <f aca="false">'PH - Tableau 1'!J561</f>
        <v>88</v>
      </c>
      <c r="C561" s="50" t="n">
        <f aca="false">(TOT!BR563*60)/TOT!AK563</f>
        <v>0.893388921977367</v>
      </c>
      <c r="D561" s="27" t="n">
        <f aca="false">VLOOKUP(C561,'DF - Tableau 2'!$A$3:$B$55,2)</f>
        <v>58</v>
      </c>
      <c r="E561" s="27" t="n">
        <f aca="false">IF(TOT!AK563&lt;400,IF(D561&gt;66,66,D561),D561)</f>
        <v>58</v>
      </c>
      <c r="F561" s="27" t="n">
        <f aca="false">IF(TOT!AK563&lt;200,IF(E561&gt;60,60,E561),E561)</f>
        <v>58</v>
      </c>
      <c r="G561" s="55" t="n">
        <f aca="false">(B561+F561)/2</f>
        <v>73</v>
      </c>
      <c r="H561" s="55" t="n">
        <f aca="false">IF(TOT!AN563&lt;13.4,IF(G561&gt;80,80,G561),G561)</f>
        <v>73</v>
      </c>
      <c r="I561" s="55" t="n">
        <f aca="false">IF(TOT!AN563&lt;11,IF(H561&gt;73,73,H561),H561)</f>
        <v>73</v>
      </c>
    </row>
    <row r="562" customFormat="false" ht="13" hidden="false" customHeight="true" outlineLevel="0" collapsed="false">
      <c r="A562" s="17" t="s">
        <v>2696</v>
      </c>
      <c r="B562" s="27" t="n">
        <f aca="false">'PH - Tableau 1'!J562</f>
        <v>53</v>
      </c>
      <c r="C562" s="50" t="n">
        <f aca="false">(TOT!BR564*60)/TOT!AK564</f>
        <v>0.90131441685791</v>
      </c>
      <c r="D562" s="27" t="n">
        <f aca="false">VLOOKUP(C562,'DF - Tableau 2'!$A$3:$B$55,2)</f>
        <v>59</v>
      </c>
      <c r="E562" s="27" t="n">
        <f aca="false">IF(TOT!AK564&lt;400,IF(D562&gt;66,66,D562),D562)</f>
        <v>59</v>
      </c>
      <c r="F562" s="27" t="n">
        <f aca="false">IF(TOT!AK564&lt;200,IF(E562&gt;60,60,E562),E562)</f>
        <v>59</v>
      </c>
      <c r="G562" s="55" t="n">
        <f aca="false">(B562+F562)/2</f>
        <v>56</v>
      </c>
      <c r="H562" s="55" t="n">
        <f aca="false">IF(TOT!AN564&lt;13.4,IF(G562&gt;80,80,G562),G562)</f>
        <v>56</v>
      </c>
      <c r="I562" s="55" t="n">
        <f aca="false">IF(TOT!AN564&lt;11,IF(H562&gt;73,73,H562),H562)</f>
        <v>56</v>
      </c>
    </row>
    <row r="563" customFormat="false" ht="13" hidden="false" customHeight="true" outlineLevel="0" collapsed="false">
      <c r="A563" s="17" t="s">
        <v>2698</v>
      </c>
      <c r="B563" s="27" t="n">
        <f aca="false">'PH - Tableau 1'!J563</f>
        <v>60</v>
      </c>
      <c r="C563" s="50" t="n">
        <f aca="false">(TOT!BR565*60)/TOT!AK565</f>
        <v>0.416618446939002</v>
      </c>
      <c r="D563" s="27" t="n">
        <f aca="false">VLOOKUP(C563,'DF - Tableau 2'!$A$3:$B$55,2)</f>
        <v>49</v>
      </c>
      <c r="E563" s="27" t="n">
        <f aca="false">IF(TOT!AK565&lt;400,IF(D563&gt;66,66,D563),D563)</f>
        <v>49</v>
      </c>
      <c r="F563" s="27" t="n">
        <f aca="false">IF(TOT!AK565&lt;200,IF(E563&gt;60,60,E563),E563)</f>
        <v>49</v>
      </c>
      <c r="G563" s="55" t="n">
        <f aca="false">(B563+F563)/2</f>
        <v>54.5</v>
      </c>
      <c r="H563" s="55" t="n">
        <f aca="false">IF(TOT!AN565&lt;13.4,IF(G563&gt;80,80,G563),G563)</f>
        <v>54.5</v>
      </c>
      <c r="I563" s="55" t="n">
        <f aca="false">IF(TOT!AN565&lt;11,IF(H563&gt;73,73,H563),H563)</f>
        <v>54.5</v>
      </c>
    </row>
    <row r="564" customFormat="false" ht="13" hidden="false" customHeight="true" outlineLevel="0" collapsed="false">
      <c r="A564" s="17" t="s">
        <v>2701</v>
      </c>
      <c r="B564" s="27" t="n">
        <f aca="false">'PH - Tableau 1'!J564</f>
        <v>80</v>
      </c>
      <c r="C564" s="50" t="n">
        <f aca="false">(TOT!BR566*60)/TOT!AK566</f>
        <v>0.702538027039056</v>
      </c>
      <c r="D564" s="27" t="n">
        <f aca="false">VLOOKUP(C564,'DF - Tableau 2'!$A$3:$B$55,2)</f>
        <v>54</v>
      </c>
      <c r="E564" s="27" t="n">
        <f aca="false">IF(TOT!AK566&lt;400,IF(D564&gt;66,66,D564),D564)</f>
        <v>54</v>
      </c>
      <c r="F564" s="27" t="n">
        <f aca="false">IF(TOT!AK566&lt;200,IF(E564&gt;60,60,E564),E564)</f>
        <v>54</v>
      </c>
      <c r="G564" s="55" t="n">
        <f aca="false">(B564+F564)/2</f>
        <v>67</v>
      </c>
      <c r="H564" s="55" t="n">
        <f aca="false">IF(TOT!AN566&lt;13.4,IF(G564&gt;80,80,G564),G564)</f>
        <v>67</v>
      </c>
      <c r="I564" s="55" t="n">
        <f aca="false">IF(TOT!AN566&lt;11,IF(H564&gt;73,73,H564),H564)</f>
        <v>67</v>
      </c>
    </row>
    <row r="565" customFormat="false" ht="13" hidden="false" customHeight="true" outlineLevel="0" collapsed="false">
      <c r="A565" s="17" t="s">
        <v>2705</v>
      </c>
      <c r="B565" s="27" t="n">
        <f aca="false">'PH - Tableau 1'!J565</f>
        <v>66</v>
      </c>
      <c r="C565" s="50" t="n">
        <f aca="false">(TOT!BR567*60)/TOT!AK567</f>
        <v>1.44834245252658</v>
      </c>
      <c r="D565" s="27" t="n">
        <f aca="false">VLOOKUP(C565,'DF - Tableau 2'!$A$3:$B$55,2)</f>
        <v>72</v>
      </c>
      <c r="E565" s="27" t="n">
        <f aca="false">IF(TOT!AK567&lt;400,IF(D565&gt;66,66,D565),D565)</f>
        <v>66</v>
      </c>
      <c r="F565" s="27" t="n">
        <f aca="false">IF(TOT!AK567&lt;200,IF(E565&gt;60,60,E565),E565)</f>
        <v>66</v>
      </c>
      <c r="G565" s="55" t="n">
        <f aca="false">(B565+F565)/2</f>
        <v>66</v>
      </c>
      <c r="H565" s="55" t="n">
        <f aca="false">IF(TOT!AN567&lt;13.4,IF(G565&gt;80,80,G565),G565)</f>
        <v>66</v>
      </c>
      <c r="I565" s="55" t="n">
        <f aca="false">IF(TOT!AN567&lt;11,IF(H565&gt;73,73,H565),H565)</f>
        <v>66</v>
      </c>
    </row>
    <row r="566" customFormat="false" ht="13" hidden="false" customHeight="true" outlineLevel="0" collapsed="false">
      <c r="A566" s="17" t="s">
        <v>2708</v>
      </c>
      <c r="B566" s="27" t="n">
        <f aca="false">'PH - Tableau 1'!J566</f>
        <v>67</v>
      </c>
      <c r="C566" s="50" t="n">
        <f aca="false">(TOT!BR568*60)/TOT!AK568</f>
        <v>1.61384318823687</v>
      </c>
      <c r="D566" s="27" t="n">
        <f aca="false">VLOOKUP(C566,'DF - Tableau 2'!$A$3:$B$55,2)</f>
        <v>76</v>
      </c>
      <c r="E566" s="27" t="n">
        <f aca="false">IF(TOT!AK568&lt;400,IF(D566&gt;66,66,D566),D566)</f>
        <v>76</v>
      </c>
      <c r="F566" s="27" t="n">
        <f aca="false">IF(TOT!AK568&lt;200,IF(E566&gt;60,60,E566),E566)</f>
        <v>76</v>
      </c>
      <c r="G566" s="55" t="n">
        <f aca="false">(B566+F566)/2</f>
        <v>71.5</v>
      </c>
      <c r="H566" s="55" t="n">
        <f aca="false">IF(TOT!AN568&lt;13.4,IF(G566&gt;80,80,G566),G566)</f>
        <v>71.5</v>
      </c>
      <c r="I566" s="55" t="n">
        <f aca="false">IF(TOT!AN568&lt;11,IF(H566&gt;73,73,H566),H566)</f>
        <v>71.5</v>
      </c>
    </row>
    <row r="567" customFormat="false" ht="13" hidden="false" customHeight="true" outlineLevel="0" collapsed="false">
      <c r="A567" s="17" t="s">
        <v>2711</v>
      </c>
      <c r="B567" s="27" t="n">
        <f aca="false">'PH - Tableau 1'!J567</f>
        <v>66</v>
      </c>
      <c r="C567" s="50" t="n">
        <f aca="false">(TOT!BR569*60)/TOT!AK569</f>
        <v>0.222565687789802</v>
      </c>
      <c r="D567" s="27" t="n">
        <f aca="false">VLOOKUP(C567,'DF - Tableau 2'!$A$3:$B$55,2)</f>
        <v>47</v>
      </c>
      <c r="E567" s="27" t="n">
        <f aca="false">IF(TOT!AK569&lt;400,IF(D567&gt;66,66,D567),D567)</f>
        <v>47</v>
      </c>
      <c r="F567" s="27" t="n">
        <f aca="false">IF(TOT!AK569&lt;200,IF(E567&gt;60,60,E567),E567)</f>
        <v>47</v>
      </c>
      <c r="G567" s="55" t="n">
        <f aca="false">(B567+F567)/2</f>
        <v>56.5</v>
      </c>
      <c r="H567" s="55" t="n">
        <f aca="false">IF(TOT!AN569&lt;13.4,IF(G567&gt;80,80,G567),G567)</f>
        <v>56.5</v>
      </c>
      <c r="I567" s="55" t="n">
        <f aca="false">IF(TOT!AN569&lt;11,IF(H567&gt;73,73,H567),H567)</f>
        <v>56.5</v>
      </c>
    </row>
    <row r="568" customFormat="false" ht="13" hidden="false" customHeight="true" outlineLevel="0" collapsed="false">
      <c r="A568" s="17" t="s">
        <v>2714</v>
      </c>
      <c r="B568" s="27" t="n">
        <f aca="false">'PH - Tableau 1'!J568</f>
        <v>60</v>
      </c>
      <c r="C568" s="50" t="n">
        <f aca="false">(TOT!BR570*60)/TOT!AK570</f>
        <v>0.379786897352049</v>
      </c>
      <c r="D568" s="27" t="n">
        <f aca="false">VLOOKUP(C568,'DF - Tableau 2'!$A$3:$B$55,2)</f>
        <v>48</v>
      </c>
      <c r="E568" s="27" t="n">
        <f aca="false">IF(TOT!AK570&lt;400,IF(D568&gt;66,66,D568),D568)</f>
        <v>48</v>
      </c>
      <c r="F568" s="27" t="n">
        <f aca="false">IF(TOT!AK570&lt;200,IF(E568&gt;60,60,E568),E568)</f>
        <v>48</v>
      </c>
      <c r="G568" s="55" t="n">
        <f aca="false">(B568+F568)/2</f>
        <v>54</v>
      </c>
      <c r="H568" s="55" t="n">
        <f aca="false">IF(TOT!AN570&lt;13.4,IF(G568&gt;80,80,G568),G568)</f>
        <v>54</v>
      </c>
      <c r="I568" s="55" t="n">
        <f aca="false">IF(TOT!AN570&lt;11,IF(H568&gt;73,73,H568),H568)</f>
        <v>54</v>
      </c>
    </row>
    <row r="569" customFormat="false" ht="13" hidden="false" customHeight="true" outlineLevel="0" collapsed="false">
      <c r="A569" s="17" t="s">
        <v>2718</v>
      </c>
      <c r="B569" s="27" t="n">
        <f aca="false">'PH - Tableau 1'!J569</f>
        <v>73</v>
      </c>
      <c r="C569" s="50" t="n">
        <f aca="false">(TOT!BR571*60)/TOT!AK571</f>
        <v>1.14206296452954</v>
      </c>
      <c r="D569" s="27" t="n">
        <f aca="false">VLOOKUP(C569,'DF - Tableau 2'!$A$3:$B$55,2)</f>
        <v>65</v>
      </c>
      <c r="E569" s="27" t="n">
        <f aca="false">IF(TOT!AK571&lt;400,IF(D569&gt;66,66,D569),D569)</f>
        <v>65</v>
      </c>
      <c r="F569" s="27" t="n">
        <f aca="false">IF(TOT!AK571&lt;200,IF(E569&gt;60,60,E569),E569)</f>
        <v>65</v>
      </c>
      <c r="G569" s="55" t="n">
        <f aca="false">(B569+F569)/2</f>
        <v>69</v>
      </c>
      <c r="H569" s="55" t="n">
        <f aca="false">IF(TOT!AN571&lt;13.4,IF(G569&gt;80,80,G569),G569)</f>
        <v>69</v>
      </c>
      <c r="I569" s="55" t="n">
        <f aca="false">IF(TOT!AN571&lt;11,IF(H569&gt;73,73,H569),H569)</f>
        <v>69</v>
      </c>
    </row>
    <row r="570" customFormat="false" ht="13" hidden="false" customHeight="true" outlineLevel="0" collapsed="false">
      <c r="A570" s="17" t="s">
        <v>2722</v>
      </c>
      <c r="B570" s="27" t="n">
        <f aca="false">'PH - Tableau 1'!J570</f>
        <v>60</v>
      </c>
      <c r="C570" s="50" t="n">
        <f aca="false">(TOT!BR572*60)/TOT!AK572</f>
        <v>0.438917337234821</v>
      </c>
      <c r="D570" s="27" t="n">
        <f aca="false">VLOOKUP(C570,'DF - Tableau 2'!$A$3:$B$55,2)</f>
        <v>49</v>
      </c>
      <c r="E570" s="27" t="n">
        <f aca="false">IF(TOT!AK572&lt;400,IF(D570&gt;66,66,D570),D570)</f>
        <v>49</v>
      </c>
      <c r="F570" s="27" t="n">
        <f aca="false">IF(TOT!AK572&lt;200,IF(E570&gt;60,60,E570),E570)</f>
        <v>49</v>
      </c>
      <c r="G570" s="55" t="n">
        <f aca="false">(B570+F570)/2</f>
        <v>54.5</v>
      </c>
      <c r="H570" s="55" t="n">
        <f aca="false">IF(TOT!AN572&lt;13.4,IF(G570&gt;80,80,G570),G570)</f>
        <v>54.5</v>
      </c>
      <c r="I570" s="55" t="n">
        <f aca="false">IF(TOT!AN572&lt;11,IF(H570&gt;73,73,H570),H570)</f>
        <v>54.5</v>
      </c>
    </row>
    <row r="571" customFormat="false" ht="13" hidden="false" customHeight="true" outlineLevel="0" collapsed="false">
      <c r="A571" s="17" t="s">
        <v>2727</v>
      </c>
      <c r="B571" s="27" t="n">
        <f aca="false">'PH - Tableau 1'!J571</f>
        <v>48</v>
      </c>
      <c r="C571" s="50" t="n">
        <f aca="false">(TOT!BR573*60)/TOT!AK573</f>
        <v>1.63675887643323</v>
      </c>
      <c r="D571" s="27" t="n">
        <f aca="false">VLOOKUP(C571,'DF - Tableau 2'!$A$3:$B$55,2)</f>
        <v>77</v>
      </c>
      <c r="E571" s="27" t="n">
        <f aca="false">IF(TOT!AK573&lt;400,IF(D571&gt;66,66,D571),D571)</f>
        <v>77</v>
      </c>
      <c r="F571" s="27" t="n">
        <f aca="false">IF(TOT!AK573&lt;200,IF(E571&gt;60,60,E571),E571)</f>
        <v>77</v>
      </c>
      <c r="G571" s="55" t="n">
        <f aca="false">(B571+F571)/2</f>
        <v>62.5</v>
      </c>
      <c r="H571" s="55" t="n">
        <f aca="false">IF(TOT!AN573&lt;13.4,IF(G571&gt;80,80,G571),G571)</f>
        <v>62.5</v>
      </c>
      <c r="I571" s="55" t="n">
        <f aca="false">IF(TOT!AN573&lt;11,IF(H571&gt;73,73,H571),H571)</f>
        <v>62.5</v>
      </c>
    </row>
    <row r="572" customFormat="false" ht="13" hidden="false" customHeight="true" outlineLevel="0" collapsed="false">
      <c r="A572" s="17" t="s">
        <v>2731</v>
      </c>
      <c r="B572" s="27" t="n">
        <f aca="false">'PH - Tableau 1'!J572</f>
        <v>79</v>
      </c>
      <c r="C572" s="50" t="n">
        <f aca="false">(TOT!BR574*60)/TOT!AK574</f>
        <v>1.19386312463999</v>
      </c>
      <c r="D572" s="27" t="n">
        <f aca="false">VLOOKUP(C572,'DF - Tableau 2'!$A$3:$B$55,2)</f>
        <v>66</v>
      </c>
      <c r="E572" s="27" t="n">
        <f aca="false">IF(TOT!AK574&lt;400,IF(D572&gt;66,66,D572),D572)</f>
        <v>66</v>
      </c>
      <c r="F572" s="27" t="n">
        <f aca="false">IF(TOT!AK574&lt;200,IF(E572&gt;60,60,E572),E572)</f>
        <v>66</v>
      </c>
      <c r="G572" s="55" t="n">
        <f aca="false">(B572+F572)/2</f>
        <v>72.5</v>
      </c>
      <c r="H572" s="55" t="n">
        <f aca="false">IF(TOT!AN574&lt;13.4,IF(G572&gt;80,80,G572),G572)</f>
        <v>72.5</v>
      </c>
      <c r="I572" s="55" t="n">
        <f aca="false">IF(TOT!AN574&lt;11,IF(H572&gt;73,73,H572),H572)</f>
        <v>72.5</v>
      </c>
    </row>
    <row r="573" customFormat="false" ht="13" hidden="false" customHeight="true" outlineLevel="0" collapsed="false">
      <c r="A573" s="17" t="s">
        <v>2735</v>
      </c>
      <c r="B573" s="27" t="n">
        <f aca="false">'PH - Tableau 1'!J573</f>
        <v>59</v>
      </c>
      <c r="C573" s="50" t="n">
        <f aca="false">(TOT!BR575*60)/TOT!AK575</f>
        <v>1.40042061244086</v>
      </c>
      <c r="D573" s="27" t="n">
        <f aca="false">VLOOKUP(C573,'DF - Tableau 2'!$A$3:$B$55,2)</f>
        <v>71</v>
      </c>
      <c r="E573" s="27" t="n">
        <f aca="false">IF(TOT!AK575&lt;400,IF(D573&gt;66,66,D573),D573)</f>
        <v>71</v>
      </c>
      <c r="F573" s="27" t="n">
        <f aca="false">IF(TOT!AK575&lt;200,IF(E573&gt;60,60,E573),E573)</f>
        <v>71</v>
      </c>
      <c r="G573" s="55" t="n">
        <f aca="false">(B573+F573)/2</f>
        <v>65</v>
      </c>
      <c r="H573" s="55" t="n">
        <f aca="false">IF(TOT!AN575&lt;13.4,IF(G573&gt;80,80,G573),G573)</f>
        <v>65</v>
      </c>
      <c r="I573" s="55" t="n">
        <f aca="false">IF(TOT!AN575&lt;11,IF(H573&gt;73,73,H573),H573)</f>
        <v>65</v>
      </c>
    </row>
    <row r="574" customFormat="false" ht="13" hidden="false" customHeight="true" outlineLevel="0" collapsed="false">
      <c r="A574" s="17" t="s">
        <v>2738</v>
      </c>
      <c r="B574" s="27" t="n">
        <f aca="false">'PH - Tableau 1'!J574</f>
        <v>52</v>
      </c>
      <c r="C574" s="50" t="n">
        <f aca="false">(TOT!BR576*60)/TOT!AK576</f>
        <v>1.75195269727717</v>
      </c>
      <c r="D574" s="27" t="n">
        <f aca="false">VLOOKUP(C574,'DF - Tableau 2'!$A$3:$B$55,2)</f>
        <v>80</v>
      </c>
      <c r="E574" s="27" t="n">
        <f aca="false">IF(TOT!AK576&lt;400,IF(D574&gt;66,66,D574),D574)</f>
        <v>80</v>
      </c>
      <c r="F574" s="27" t="n">
        <f aca="false">IF(TOT!AK576&lt;200,IF(E574&gt;60,60,E574),E574)</f>
        <v>80</v>
      </c>
      <c r="G574" s="55" t="n">
        <f aca="false">(B574+F574)/2</f>
        <v>66</v>
      </c>
      <c r="H574" s="55" t="n">
        <f aca="false">IF(TOT!AN576&lt;13.4,IF(G574&gt;80,80,G574),G574)</f>
        <v>66</v>
      </c>
      <c r="I574" s="55" t="n">
        <f aca="false">IF(TOT!AN576&lt;11,IF(H574&gt;73,73,H574),H574)</f>
        <v>66</v>
      </c>
    </row>
    <row r="575" customFormat="false" ht="13" hidden="false" customHeight="true" outlineLevel="0" collapsed="false">
      <c r="A575" s="17" t="s">
        <v>2743</v>
      </c>
      <c r="B575" s="27" t="n">
        <f aca="false">'PH - Tableau 1'!J575</f>
        <v>61</v>
      </c>
      <c r="C575" s="50" t="n">
        <f aca="false">(TOT!BR577*60)/TOT!AK577</f>
        <v>1.19744544970731</v>
      </c>
      <c r="D575" s="27" t="n">
        <f aca="false">VLOOKUP(C575,'DF - Tableau 2'!$A$3:$B$55,2)</f>
        <v>66</v>
      </c>
      <c r="E575" s="27" t="n">
        <f aca="false">IF(TOT!AK577&lt;400,IF(D575&gt;66,66,D575),D575)</f>
        <v>66</v>
      </c>
      <c r="F575" s="27" t="n">
        <f aca="false">IF(TOT!AK577&lt;200,IF(E575&gt;60,60,E575),E575)</f>
        <v>66</v>
      </c>
      <c r="G575" s="55" t="n">
        <f aca="false">(B575+F575)/2</f>
        <v>63.5</v>
      </c>
      <c r="H575" s="55" t="n">
        <f aca="false">IF(TOT!AN577&lt;13.4,IF(G575&gt;80,80,G575),G575)</f>
        <v>63.5</v>
      </c>
      <c r="I575" s="55" t="n">
        <f aca="false">IF(TOT!AN577&lt;11,IF(H575&gt;73,73,H575),H575)</f>
        <v>63.5</v>
      </c>
    </row>
    <row r="576" customFormat="false" ht="13" hidden="false" customHeight="true" outlineLevel="0" collapsed="false">
      <c r="A576" s="17" t="s">
        <v>2747</v>
      </c>
      <c r="B576" s="27" t="n">
        <f aca="false">'PH - Tableau 1'!J576</f>
        <v>53</v>
      </c>
      <c r="C576" s="50" t="n">
        <f aca="false">(TOT!BR578*60)/TOT!AK578</f>
        <v>1.183448162505</v>
      </c>
      <c r="D576" s="27" t="n">
        <f aca="false">VLOOKUP(C576,'DF - Tableau 2'!$A$3:$B$55,2)</f>
        <v>66</v>
      </c>
      <c r="E576" s="27" t="n">
        <f aca="false">IF(TOT!AK578&lt;400,IF(D576&gt;66,66,D576),D576)</f>
        <v>66</v>
      </c>
      <c r="F576" s="27" t="n">
        <f aca="false">IF(TOT!AK578&lt;200,IF(E576&gt;60,60,E576),E576)</f>
        <v>66</v>
      </c>
      <c r="G576" s="55" t="n">
        <f aca="false">(B576+F576)/2</f>
        <v>59.5</v>
      </c>
      <c r="H576" s="55" t="n">
        <f aca="false">IF(TOT!AN578&lt;13.4,IF(G576&gt;80,80,G576),G576)</f>
        <v>59.5</v>
      </c>
      <c r="I576" s="55" t="n">
        <f aca="false">IF(TOT!AN578&lt;11,IF(H576&gt;73,73,H576),H576)</f>
        <v>59.5</v>
      </c>
    </row>
    <row r="577" customFormat="false" ht="13" hidden="false" customHeight="true" outlineLevel="0" collapsed="false">
      <c r="A577" s="17" t="s">
        <v>2750</v>
      </c>
      <c r="B577" s="27" t="n">
        <f aca="false">'PH - Tableau 1'!J577</f>
        <v>62</v>
      </c>
      <c r="C577" s="50" t="n">
        <f aca="false">(TOT!BR579*60)/TOT!AK579</f>
        <v>3.07092371435539</v>
      </c>
      <c r="D577" s="27" t="n">
        <f aca="false">VLOOKUP(C577,'DF - Tableau 2'!$A$3:$B$55,2)</f>
        <v>96</v>
      </c>
      <c r="E577" s="27" t="n">
        <f aca="false">IF(TOT!AK579&lt;400,IF(D577&gt;66,66,D577),D577)</f>
        <v>66</v>
      </c>
      <c r="F577" s="27" t="n">
        <f aca="false">IF(TOT!AK579&lt;200,IF(E577&gt;60,60,E577),E577)</f>
        <v>66</v>
      </c>
      <c r="G577" s="55" t="n">
        <f aca="false">(B577+F577)/2</f>
        <v>64</v>
      </c>
      <c r="H577" s="55" t="n">
        <f aca="false">IF(TOT!AN579&lt;13.4,IF(G577&gt;80,80,G577),G577)</f>
        <v>64</v>
      </c>
      <c r="I577" s="55" t="n">
        <f aca="false">IF(TOT!AN579&lt;11,IF(H577&gt;73,73,H577),H577)</f>
        <v>64</v>
      </c>
    </row>
    <row r="578" customFormat="false" ht="13" hidden="false" customHeight="true" outlineLevel="0" collapsed="false">
      <c r="A578" s="17" t="s">
        <v>2755</v>
      </c>
      <c r="B578" s="27" t="n">
        <f aca="false">'PH - Tableau 1'!J578</f>
        <v>85</v>
      </c>
      <c r="C578" s="50" t="n">
        <f aca="false">(TOT!BR580*60)/TOT!AK580</f>
        <v>1.53085632275554</v>
      </c>
      <c r="D578" s="27" t="n">
        <f aca="false">VLOOKUP(C578,'DF - Tableau 2'!$A$3:$B$55,2)</f>
        <v>74</v>
      </c>
      <c r="E578" s="27" t="n">
        <f aca="false">IF(TOT!AK580&lt;400,IF(D578&gt;66,66,D578),D578)</f>
        <v>74</v>
      </c>
      <c r="F578" s="27" t="n">
        <f aca="false">IF(TOT!AK580&lt;200,IF(E578&gt;60,60,E578),E578)</f>
        <v>74</v>
      </c>
      <c r="G578" s="55" t="n">
        <f aca="false">(B578+F578)/2</f>
        <v>79.5</v>
      </c>
      <c r="H578" s="55" t="n">
        <f aca="false">IF(TOT!AN580&lt;13.4,IF(G578&gt;80,80,G578),G578)</f>
        <v>79.5</v>
      </c>
      <c r="I578" s="55" t="n">
        <f aca="false">IF(TOT!AN580&lt;11,IF(H578&gt;73,73,H578),H578)</f>
        <v>79.5</v>
      </c>
    </row>
    <row r="579" customFormat="false" ht="13" hidden="false" customHeight="true" outlineLevel="0" collapsed="false">
      <c r="A579" s="17" t="s">
        <v>2758</v>
      </c>
      <c r="B579" s="27" t="n">
        <f aca="false">'PH - Tableau 1'!J579</f>
        <v>56</v>
      </c>
      <c r="C579" s="50" t="n">
        <f aca="false">(TOT!BR581*60)/TOT!AK581</f>
        <v>1.91572734749164</v>
      </c>
      <c r="D579" s="27" t="n">
        <f aca="false">VLOOKUP(C579,'DF - Tableau 2'!$A$3:$B$55,2)</f>
        <v>83</v>
      </c>
      <c r="E579" s="27" t="n">
        <f aca="false">IF(TOT!AK581&lt;400,IF(D579&gt;66,66,D579),D579)</f>
        <v>66</v>
      </c>
      <c r="F579" s="27" t="n">
        <f aca="false">IF(TOT!AK581&lt;200,IF(E579&gt;60,60,E579),E579)</f>
        <v>66</v>
      </c>
      <c r="G579" s="55" t="n">
        <f aca="false">(B579+F579)/2</f>
        <v>61</v>
      </c>
      <c r="H579" s="55" t="n">
        <f aca="false">IF(TOT!AN581&lt;13.4,IF(G579&gt;80,80,G579),G579)</f>
        <v>61</v>
      </c>
      <c r="I579" s="55" t="n">
        <f aca="false">IF(TOT!AN581&lt;11,IF(H579&gt;73,73,H579),H579)</f>
        <v>61</v>
      </c>
    </row>
    <row r="580" customFormat="false" ht="13" hidden="false" customHeight="true" outlineLevel="0" collapsed="false">
      <c r="A580" s="17" t="s">
        <v>2763</v>
      </c>
      <c r="B580" s="27" t="n">
        <f aca="false">'PH - Tableau 1'!J580</f>
        <v>60</v>
      </c>
      <c r="C580" s="50" t="n">
        <f aca="false">(TOT!BR582*60)/TOT!AK582</f>
        <v>1.28388017118403</v>
      </c>
      <c r="D580" s="27" t="n">
        <f aca="false">VLOOKUP(C580,'DF - Tableau 2'!$A$3:$B$55,2)</f>
        <v>68</v>
      </c>
      <c r="E580" s="27" t="n">
        <f aca="false">IF(TOT!AK582&lt;400,IF(D580&gt;66,66,D580),D580)</f>
        <v>66</v>
      </c>
      <c r="F580" s="27" t="n">
        <f aca="false">IF(TOT!AK582&lt;200,IF(E580&gt;60,60,E580),E580)</f>
        <v>60</v>
      </c>
      <c r="G580" s="55" t="n">
        <f aca="false">(B580+F580)/2</f>
        <v>60</v>
      </c>
      <c r="H580" s="55" t="n">
        <f aca="false">IF(TOT!AN582&lt;13.4,IF(G580&gt;80,80,G580),G580)</f>
        <v>60</v>
      </c>
      <c r="I580" s="55" t="n">
        <f aca="false">IF(TOT!AN582&lt;11,IF(H580&gt;73,73,H580),H580)</f>
        <v>60</v>
      </c>
    </row>
    <row r="581" customFormat="false" ht="13" hidden="false" customHeight="true" outlineLevel="0" collapsed="false">
      <c r="A581" s="17" t="s">
        <v>2767</v>
      </c>
      <c r="B581" s="27" t="n">
        <f aca="false">'PH - Tableau 1'!J581</f>
        <v>53</v>
      </c>
      <c r="C581" s="50" t="n">
        <f aca="false">(TOT!BR583*60)/TOT!AK583</f>
        <v>1.36234626300852</v>
      </c>
      <c r="D581" s="27" t="n">
        <f aca="false">VLOOKUP(C581,'DF - Tableau 2'!$A$3:$B$55,2)</f>
        <v>70</v>
      </c>
      <c r="E581" s="27" t="n">
        <f aca="false">IF(TOT!AK583&lt;400,IF(D581&gt;66,66,D581),D581)</f>
        <v>66</v>
      </c>
      <c r="F581" s="27" t="n">
        <f aca="false">IF(TOT!AK583&lt;200,IF(E581&gt;60,60,E581),E581)</f>
        <v>60</v>
      </c>
      <c r="G581" s="55" t="n">
        <f aca="false">(B581+F581)/2</f>
        <v>56.5</v>
      </c>
      <c r="H581" s="55" t="n">
        <f aca="false">IF(TOT!AN583&lt;13.4,IF(G581&gt;80,80,G581),G581)</f>
        <v>56.5</v>
      </c>
      <c r="I581" s="55" t="n">
        <f aca="false">IF(TOT!AN583&lt;11,IF(H581&gt;73,73,H581),H581)</f>
        <v>56.5</v>
      </c>
    </row>
    <row r="582" customFormat="false" ht="13" hidden="false" customHeight="true" outlineLevel="0" collapsed="false">
      <c r="A582" s="17" t="s">
        <v>2770</v>
      </c>
      <c r="B582" s="27" t="n">
        <f aca="false">'PH - Tableau 1'!J582</f>
        <v>51</v>
      </c>
      <c r="C582" s="50" t="n">
        <f aca="false">(TOT!BR584*60)/TOT!AK584</f>
        <v>1.12324492979719</v>
      </c>
      <c r="D582" s="27" t="n">
        <f aca="false">VLOOKUP(C582,'DF - Tableau 2'!$A$3:$B$55,2)</f>
        <v>64</v>
      </c>
      <c r="E582" s="27" t="n">
        <f aca="false">IF(TOT!AK584&lt;400,IF(D582&gt;66,66,D582),D582)</f>
        <v>64</v>
      </c>
      <c r="F582" s="27" t="n">
        <f aca="false">IF(TOT!AK584&lt;200,IF(E582&gt;60,60,E582),E582)</f>
        <v>60</v>
      </c>
      <c r="G582" s="55" t="n">
        <f aca="false">(B582+F582)/2</f>
        <v>55.5</v>
      </c>
      <c r="H582" s="55" t="n">
        <f aca="false">IF(TOT!AN584&lt;13.4,IF(G582&gt;80,80,G582),G582)</f>
        <v>55.5</v>
      </c>
      <c r="I582" s="55" t="n">
        <f aca="false">IF(TOT!AN584&lt;11,IF(H582&gt;73,73,H582),H582)</f>
        <v>55.5</v>
      </c>
    </row>
    <row r="583" customFormat="false" ht="13" hidden="false" customHeight="true" outlineLevel="0" collapsed="false">
      <c r="A583" s="17" t="s">
        <v>2774</v>
      </c>
      <c r="B583" s="27" t="n">
        <f aca="false">'PH - Tableau 1'!J583</f>
        <v>85</v>
      </c>
      <c r="C583" s="50" t="n">
        <f aca="false">(TOT!BR585*60)/TOT!AK585</f>
        <v>0.77376997928799</v>
      </c>
      <c r="D583" s="27" t="n">
        <f aca="false">VLOOKUP(C583,'DF - Tableau 2'!$A$3:$B$55,2)</f>
        <v>55</v>
      </c>
      <c r="E583" s="27" t="n">
        <f aca="false">IF(TOT!AK585&lt;400,IF(D583&gt;66,66,D583),D583)</f>
        <v>55</v>
      </c>
      <c r="F583" s="27" t="n">
        <f aca="false">IF(TOT!AK585&lt;200,IF(E583&gt;60,60,E583),E583)</f>
        <v>55</v>
      </c>
      <c r="G583" s="55" t="n">
        <f aca="false">(B583+F583)/2</f>
        <v>70</v>
      </c>
      <c r="H583" s="55" t="n">
        <f aca="false">IF(TOT!AN585&lt;13.4,IF(G583&gt;80,80,G583),G583)</f>
        <v>70</v>
      </c>
      <c r="I583" s="55" t="n">
        <f aca="false">IF(TOT!AN585&lt;11,IF(H583&gt;73,73,H583),H583)</f>
        <v>70</v>
      </c>
    </row>
    <row r="584" customFormat="false" ht="13" hidden="false" customHeight="true" outlineLevel="0" collapsed="false">
      <c r="A584" s="17" t="s">
        <v>2777</v>
      </c>
      <c r="B584" s="27" t="n">
        <f aca="false">'PH - Tableau 1'!J584</f>
        <v>59</v>
      </c>
      <c r="C584" s="50" t="n">
        <f aca="false">(TOT!BR586*60)/TOT!AK586</f>
        <v>2.17798100597966</v>
      </c>
      <c r="D584" s="27" t="n">
        <f aca="false">VLOOKUP(C584,'DF - Tableau 2'!$A$3:$B$55,2)</f>
        <v>88</v>
      </c>
      <c r="E584" s="27" t="n">
        <f aca="false">IF(TOT!AK586&lt;400,IF(D584&gt;66,66,D584),D584)</f>
        <v>88</v>
      </c>
      <c r="F584" s="27" t="n">
        <f aca="false">IF(TOT!AK586&lt;200,IF(E584&gt;60,60,E584),E584)</f>
        <v>88</v>
      </c>
      <c r="G584" s="55" t="n">
        <f aca="false">(B584+F584)/2</f>
        <v>73.5</v>
      </c>
      <c r="H584" s="55" t="n">
        <f aca="false">IF(TOT!AN586&lt;13.4,IF(G584&gt;80,80,G584),G584)</f>
        <v>73.5</v>
      </c>
      <c r="I584" s="55" t="n">
        <f aca="false">IF(TOT!AN586&lt;11,IF(H584&gt;73,73,H584),H584)</f>
        <v>73.5</v>
      </c>
    </row>
    <row r="585" customFormat="false" ht="13" hidden="false" customHeight="true" outlineLevel="0" collapsed="false">
      <c r="A585" s="17" t="s">
        <v>2782</v>
      </c>
      <c r="B585" s="27" t="n">
        <f aca="false">'PH - Tableau 1'!J585</f>
        <v>60</v>
      </c>
      <c r="C585" s="50" t="n">
        <f aca="false">(TOT!BR587*60)/TOT!AK587</f>
        <v>2.32822978615715</v>
      </c>
      <c r="D585" s="27" t="n">
        <f aca="false">VLOOKUP(C585,'DF - Tableau 2'!$A$3:$B$55,2)</f>
        <v>90</v>
      </c>
      <c r="E585" s="27" t="n">
        <f aca="false">IF(TOT!AK587&lt;400,IF(D585&gt;66,66,D585),D585)</f>
        <v>90</v>
      </c>
      <c r="F585" s="27" t="n">
        <f aca="false">IF(TOT!AK587&lt;200,IF(E585&gt;60,60,E585),E585)</f>
        <v>90</v>
      </c>
      <c r="G585" s="55" t="n">
        <f aca="false">(B585+F585)/2</f>
        <v>75</v>
      </c>
      <c r="H585" s="55" t="n">
        <f aca="false">IF(TOT!AN587&lt;13.4,IF(G585&gt;80,80,G585),G585)</f>
        <v>75</v>
      </c>
      <c r="I585" s="55" t="n">
        <f aca="false">IF(TOT!AN587&lt;11,IF(H585&gt;73,73,H585),H585)</f>
        <v>75</v>
      </c>
    </row>
    <row r="586" customFormat="false" ht="13" hidden="false" customHeight="true" outlineLevel="0" collapsed="false">
      <c r="A586" s="17" t="s">
        <v>2787</v>
      </c>
      <c r="B586" s="27" t="n">
        <f aca="false">'PH - Tableau 1'!J586</f>
        <v>60</v>
      </c>
      <c r="C586" s="50" t="n">
        <f aca="false">(TOT!BR588*60)/TOT!AK588</f>
        <v>1.14128711825</v>
      </c>
      <c r="D586" s="27" t="n">
        <f aca="false">VLOOKUP(C586,'DF - Tableau 2'!$A$3:$B$55,2)</f>
        <v>65</v>
      </c>
      <c r="E586" s="27" t="n">
        <f aca="false">IF(TOT!AK588&lt;400,IF(D586&gt;66,66,D586),D586)</f>
        <v>65</v>
      </c>
      <c r="F586" s="27" t="n">
        <f aca="false">IF(TOT!AK588&lt;200,IF(E586&gt;60,60,E586),E586)</f>
        <v>60</v>
      </c>
      <c r="G586" s="55" t="n">
        <f aca="false">(B586+F586)/2</f>
        <v>60</v>
      </c>
      <c r="H586" s="55" t="n">
        <f aca="false">IF(TOT!AN588&lt;13.4,IF(G586&gt;80,80,G586),G586)</f>
        <v>60</v>
      </c>
      <c r="I586" s="55" t="n">
        <f aca="false">IF(TOT!AN588&lt;11,IF(H586&gt;73,73,H586),H586)</f>
        <v>60</v>
      </c>
    </row>
    <row r="587" customFormat="false" ht="13" hidden="false" customHeight="true" outlineLevel="0" collapsed="false">
      <c r="A587" s="17" t="s">
        <v>2790</v>
      </c>
      <c r="B587" s="27" t="n">
        <f aca="false">'PH - Tableau 1'!J587</f>
        <v>73</v>
      </c>
      <c r="C587" s="50" t="n">
        <f aca="false">(TOT!BR589*60)/TOT!AK589</f>
        <v>1.66774209559736</v>
      </c>
      <c r="D587" s="27" t="n">
        <f aca="false">VLOOKUP(C587,'DF - Tableau 2'!$A$3:$B$55,2)</f>
        <v>78</v>
      </c>
      <c r="E587" s="27" t="n">
        <f aca="false">IF(TOT!AK589&lt;400,IF(D587&gt;66,66,D587),D587)</f>
        <v>78</v>
      </c>
      <c r="F587" s="27" t="n">
        <f aca="false">IF(TOT!AK589&lt;200,IF(E587&gt;60,60,E587),E587)</f>
        <v>78</v>
      </c>
      <c r="G587" s="55" t="n">
        <f aca="false">(B587+F587)/2</f>
        <v>75.5</v>
      </c>
      <c r="H587" s="55" t="n">
        <f aca="false">IF(TOT!AN589&lt;13.4,IF(G587&gt;80,80,G587),G587)</f>
        <v>75.5</v>
      </c>
      <c r="I587" s="55" t="n">
        <f aca="false">IF(TOT!AN589&lt;11,IF(H587&gt;73,73,H587),H587)</f>
        <v>75.5</v>
      </c>
    </row>
    <row r="588" customFormat="false" ht="13" hidden="false" customHeight="true" outlineLevel="0" collapsed="false">
      <c r="A588" s="17" t="s">
        <v>2793</v>
      </c>
      <c r="B588" s="27" t="n">
        <f aca="false">'PH - Tableau 1'!J588</f>
        <v>98</v>
      </c>
      <c r="C588" s="50" t="n">
        <f aca="false">(TOT!BR590*60)/TOT!AK590</f>
        <v>0.655371619981537</v>
      </c>
      <c r="D588" s="27" t="n">
        <f aca="false">VLOOKUP(C588,'DF - Tableau 2'!$A$3:$B$55,2)</f>
        <v>52</v>
      </c>
      <c r="E588" s="27" t="n">
        <f aca="false">IF(TOT!AK590&lt;400,IF(D588&gt;66,66,D588),D588)</f>
        <v>52</v>
      </c>
      <c r="F588" s="27" t="n">
        <f aca="false">IF(TOT!AK590&lt;200,IF(E588&gt;60,60,E588),E588)</f>
        <v>52</v>
      </c>
      <c r="G588" s="55" t="n">
        <f aca="false">(B588+F588)/2</f>
        <v>75</v>
      </c>
      <c r="H588" s="55" t="n">
        <f aca="false">IF(TOT!AN590&lt;13.4,IF(G588&gt;80,80,G588),G588)</f>
        <v>75</v>
      </c>
      <c r="I588" s="55" t="n">
        <f aca="false">IF(TOT!AN590&lt;11,IF(H588&gt;73,73,H588),H588)</f>
        <v>75</v>
      </c>
    </row>
    <row r="589" customFormat="false" ht="13" hidden="false" customHeight="true" outlineLevel="0" collapsed="false">
      <c r="A589" s="17" t="s">
        <v>2796</v>
      </c>
      <c r="B589" s="27" t="n">
        <f aca="false">'PH - Tableau 1'!J589</f>
        <v>94</v>
      </c>
      <c r="C589" s="50" t="n">
        <f aca="false">(TOT!BR591*60)/TOT!AK591</f>
        <v>0.640278244372866</v>
      </c>
      <c r="D589" s="27" t="n">
        <f aca="false">VLOOKUP(C589,'DF - Tableau 2'!$A$3:$B$55,2)</f>
        <v>52</v>
      </c>
      <c r="E589" s="27" t="n">
        <f aca="false">IF(TOT!AK591&lt;400,IF(D589&gt;66,66,D589),D589)</f>
        <v>52</v>
      </c>
      <c r="F589" s="27" t="n">
        <f aca="false">IF(TOT!AK591&lt;200,IF(E589&gt;60,60,E589),E589)</f>
        <v>52</v>
      </c>
      <c r="G589" s="55" t="n">
        <f aca="false">(B589+F589)/2</f>
        <v>73</v>
      </c>
      <c r="H589" s="55" t="n">
        <f aca="false">IF(TOT!AN591&lt;13.4,IF(G589&gt;80,80,G589),G589)</f>
        <v>73</v>
      </c>
      <c r="I589" s="55" t="n">
        <f aca="false">IF(TOT!AN591&lt;11,IF(H589&gt;73,73,H589),H589)</f>
        <v>73</v>
      </c>
    </row>
    <row r="590" customFormat="false" ht="13" hidden="false" customHeight="true" outlineLevel="0" collapsed="false">
      <c r="A590" s="17" t="s">
        <v>2802</v>
      </c>
      <c r="B590" s="27" t="n">
        <f aca="false">'PH - Tableau 1'!J590</f>
        <v>56</v>
      </c>
      <c r="C590" s="50" t="n">
        <f aca="false">(TOT!BR592*60)/TOT!AK592</f>
        <v>1.81584977445998</v>
      </c>
      <c r="D590" s="27" t="n">
        <f aca="false">VLOOKUP(C590,'DF - Tableau 2'!$A$3:$B$55,2)</f>
        <v>81</v>
      </c>
      <c r="E590" s="27" t="n">
        <f aca="false">IF(TOT!AK592&lt;400,IF(D590&gt;66,66,D590),D590)</f>
        <v>81</v>
      </c>
      <c r="F590" s="27" t="n">
        <f aca="false">IF(TOT!AK592&lt;200,IF(E590&gt;60,60,E590),E590)</f>
        <v>81</v>
      </c>
      <c r="G590" s="55" t="n">
        <f aca="false">(B590+F590)/2</f>
        <v>68.5</v>
      </c>
      <c r="H590" s="55" t="n">
        <f aca="false">IF(TOT!AN592&lt;13.4,IF(G590&gt;80,80,G590),G590)</f>
        <v>68.5</v>
      </c>
      <c r="I590" s="55" t="n">
        <f aca="false">IF(TOT!AN592&lt;11,IF(H590&gt;73,73,H590),H590)</f>
        <v>68.5</v>
      </c>
    </row>
    <row r="591" customFormat="false" ht="13" hidden="false" customHeight="true" outlineLevel="0" collapsed="false">
      <c r="A591" s="17" t="s">
        <v>2806</v>
      </c>
      <c r="B591" s="27" t="n">
        <f aca="false">'PH - Tableau 1'!J591</f>
        <v>66</v>
      </c>
      <c r="C591" s="50" t="n">
        <f aca="false">(TOT!BR593*60)/TOT!AK593</f>
        <v>0.821472375139047</v>
      </c>
      <c r="D591" s="27" t="n">
        <f aca="false">VLOOKUP(C591,'DF - Tableau 2'!$A$3:$B$55,2)</f>
        <v>57</v>
      </c>
      <c r="E591" s="27" t="n">
        <f aca="false">IF(TOT!AK593&lt;400,IF(D591&gt;66,66,D591),D591)</f>
        <v>57</v>
      </c>
      <c r="F591" s="27" t="n">
        <f aca="false">IF(TOT!AK593&lt;200,IF(E591&gt;60,60,E591),E591)</f>
        <v>57</v>
      </c>
      <c r="G591" s="55" t="n">
        <f aca="false">(B591+F591)/2</f>
        <v>61.5</v>
      </c>
      <c r="H591" s="55" t="n">
        <f aca="false">IF(TOT!AN593&lt;13.4,IF(G591&gt;80,80,G591),G591)</f>
        <v>61.5</v>
      </c>
      <c r="I591" s="55" t="n">
        <f aca="false">IF(TOT!AN593&lt;11,IF(H591&gt;73,73,H591),H591)</f>
        <v>61.5</v>
      </c>
    </row>
    <row r="592" customFormat="false" ht="13" hidden="false" customHeight="true" outlineLevel="0" collapsed="false">
      <c r="A592" s="17" t="s">
        <v>2809</v>
      </c>
      <c r="B592" s="27" t="n">
        <f aca="false">'PH - Tableau 1'!J592</f>
        <v>78</v>
      </c>
      <c r="C592" s="50" t="n">
        <f aca="false">(TOT!BR594*60)/TOT!AK594</f>
        <v>1.40888379504095</v>
      </c>
      <c r="D592" s="27" t="n">
        <f aca="false">VLOOKUP(C592,'DF - Tableau 2'!$A$3:$B$55,2)</f>
        <v>71</v>
      </c>
      <c r="E592" s="27" t="n">
        <f aca="false">IF(TOT!AK594&lt;400,IF(D592&gt;66,66,D592),D592)</f>
        <v>71</v>
      </c>
      <c r="F592" s="27" t="n">
        <f aca="false">IF(TOT!AK594&lt;200,IF(E592&gt;60,60,E592),E592)</f>
        <v>71</v>
      </c>
      <c r="G592" s="55" t="n">
        <f aca="false">(B592+F592)/2</f>
        <v>74.5</v>
      </c>
      <c r="H592" s="55" t="n">
        <f aca="false">IF(TOT!AN594&lt;13.4,IF(G592&gt;80,80,G592),G592)</f>
        <v>74.5</v>
      </c>
      <c r="I592" s="55" t="n">
        <f aca="false">IF(TOT!AN594&lt;11,IF(H592&gt;73,73,H592),H592)</f>
        <v>73</v>
      </c>
    </row>
    <row r="593" customFormat="false" ht="13" hidden="false" customHeight="true" outlineLevel="0" collapsed="false">
      <c r="A593" s="17" t="s">
        <v>2814</v>
      </c>
      <c r="B593" s="27" t="n">
        <f aca="false">'PH - Tableau 1'!J593</f>
        <v>73</v>
      </c>
      <c r="C593" s="50" t="n">
        <f aca="false">(TOT!BR595*60)/TOT!AK595</f>
        <v>2.27293226301079</v>
      </c>
      <c r="D593" s="27" t="n">
        <f aca="false">VLOOKUP(C593,'DF - Tableau 2'!$A$3:$B$55,2)</f>
        <v>89</v>
      </c>
      <c r="E593" s="27" t="n">
        <f aca="false">IF(TOT!AK595&lt;400,IF(D593&gt;66,66,D593),D593)</f>
        <v>89</v>
      </c>
      <c r="F593" s="27" t="n">
        <f aca="false">IF(TOT!AK595&lt;200,IF(E593&gt;60,60,E593),E593)</f>
        <v>89</v>
      </c>
      <c r="G593" s="55" t="n">
        <f aca="false">(B593+F593)/2</f>
        <v>81</v>
      </c>
      <c r="H593" s="55" t="n">
        <f aca="false">IF(TOT!AN595&lt;13.4,IF(G593&gt;80,80,G593),G593)</f>
        <v>81</v>
      </c>
      <c r="I593" s="55" t="n">
        <f aca="false">IF(TOT!AN595&lt;11,IF(H593&gt;73,73,H593),H593)</f>
        <v>81</v>
      </c>
    </row>
    <row r="594" customFormat="false" ht="13" hidden="false" customHeight="true" outlineLevel="0" collapsed="false">
      <c r="A594" s="17" t="s">
        <v>2818</v>
      </c>
      <c r="B594" s="27" t="n">
        <f aca="false">'PH - Tableau 1'!J594</f>
        <v>56</v>
      </c>
      <c r="C594" s="50" t="n">
        <f aca="false">(TOT!BR596*60)/TOT!AK596</f>
        <v>3.11561762097599</v>
      </c>
      <c r="D594" s="27" t="n">
        <f aca="false">VLOOKUP(C594,'DF - Tableau 2'!$A$3:$B$55,2)</f>
        <v>96</v>
      </c>
      <c r="E594" s="27" t="n">
        <f aca="false">IF(TOT!AK596&lt;400,IF(D594&gt;66,66,D594),D594)</f>
        <v>96</v>
      </c>
      <c r="F594" s="27" t="n">
        <f aca="false">IF(TOT!AK596&lt;200,IF(E594&gt;60,60,E594),E594)</f>
        <v>96</v>
      </c>
      <c r="G594" s="55" t="n">
        <f aca="false">(B594+F594)/2</f>
        <v>76</v>
      </c>
      <c r="H594" s="55" t="n">
        <f aca="false">IF(TOT!AN596&lt;13.4,IF(G594&gt;80,80,G594),G594)</f>
        <v>76</v>
      </c>
      <c r="I594" s="55" t="n">
        <f aca="false">IF(TOT!AN596&lt;11,IF(H594&gt;73,73,H594),H594)</f>
        <v>76</v>
      </c>
    </row>
    <row r="595" customFormat="false" ht="13" hidden="false" customHeight="true" outlineLevel="0" collapsed="false">
      <c r="A595" s="17" t="s">
        <v>2822</v>
      </c>
      <c r="B595" s="27" t="n">
        <f aca="false">'PH - Tableau 1'!J595</f>
        <v>60</v>
      </c>
      <c r="C595" s="50" t="n">
        <f aca="false">(TOT!BR597*60)/TOT!AK597</f>
        <v>1.36912101969555</v>
      </c>
      <c r="D595" s="27" t="n">
        <f aca="false">VLOOKUP(C595,'DF - Tableau 2'!$A$3:$B$55,2)</f>
        <v>70</v>
      </c>
      <c r="E595" s="27" t="n">
        <f aca="false">IF(TOT!AK597&lt;400,IF(D595&gt;66,66,D595),D595)</f>
        <v>70</v>
      </c>
      <c r="F595" s="27" t="n">
        <f aca="false">IF(TOT!AK597&lt;200,IF(E595&gt;60,60,E595),E595)</f>
        <v>70</v>
      </c>
      <c r="G595" s="55" t="n">
        <f aca="false">(B595+F595)/2</f>
        <v>65</v>
      </c>
      <c r="H595" s="55" t="n">
        <f aca="false">IF(TOT!AN597&lt;13.4,IF(G595&gt;80,80,G595),G595)</f>
        <v>65</v>
      </c>
      <c r="I595" s="55" t="n">
        <f aca="false">IF(TOT!AN597&lt;11,IF(H595&gt;73,73,H595),H595)</f>
        <v>65</v>
      </c>
    </row>
    <row r="596" customFormat="false" ht="13" hidden="false" customHeight="true" outlineLevel="0" collapsed="false">
      <c r="A596" s="17" t="s">
        <v>2824</v>
      </c>
      <c r="B596" s="27" t="n">
        <f aca="false">'PH - Tableau 1'!J596</f>
        <v>47</v>
      </c>
      <c r="C596" s="50" t="n">
        <f aca="false">(TOT!BR598*60)/TOT!AK598</f>
        <v>0</v>
      </c>
      <c r="D596" s="27" t="n">
        <f aca="false">VLOOKUP(C596,'DF - Tableau 2'!$A$3:$B$55,2)</f>
        <v>47</v>
      </c>
      <c r="E596" s="27" t="n">
        <f aca="false">IF(TOT!AK598&lt;400,IF(D596&gt;66,66,D596),D596)</f>
        <v>47</v>
      </c>
      <c r="F596" s="27" t="n">
        <f aca="false">IF(TOT!AK598&lt;200,IF(E596&gt;60,60,E596),E596)</f>
        <v>47</v>
      </c>
      <c r="G596" s="55" t="n">
        <f aca="false">(B596+F596)/2</f>
        <v>47</v>
      </c>
      <c r="H596" s="55" t="n">
        <f aca="false">IF(TOT!AN598&lt;13.4,IF(G596&gt;80,80,G596),G596)</f>
        <v>47</v>
      </c>
      <c r="I596" s="55" t="n">
        <f aca="false">IF(TOT!AN598&lt;11,IF(H596&gt;73,73,H596),H596)</f>
        <v>47</v>
      </c>
    </row>
    <row r="597" customFormat="false" ht="13" hidden="false" customHeight="true" outlineLevel="0" collapsed="false">
      <c r="A597" s="17" t="s">
        <v>2828</v>
      </c>
      <c r="B597" s="27" t="n">
        <f aca="false">'PH - Tableau 1'!J597</f>
        <v>63</v>
      </c>
      <c r="C597" s="50" t="n">
        <f aca="false">(TOT!BR599*60)/TOT!AK599</f>
        <v>1.4522517236321</v>
      </c>
      <c r="D597" s="27" t="n">
        <f aca="false">VLOOKUP(C597,'DF - Tableau 2'!$A$3:$B$55,2)</f>
        <v>72</v>
      </c>
      <c r="E597" s="27" t="n">
        <f aca="false">IF(TOT!AK599&lt;400,IF(D597&gt;66,66,D597),D597)</f>
        <v>72</v>
      </c>
      <c r="F597" s="27" t="n">
        <f aca="false">IF(TOT!AK599&lt;200,IF(E597&gt;60,60,E597),E597)</f>
        <v>72</v>
      </c>
      <c r="G597" s="55" t="n">
        <f aca="false">(B597+F597)/2</f>
        <v>67.5</v>
      </c>
      <c r="H597" s="55" t="n">
        <f aca="false">IF(TOT!AN599&lt;13.4,IF(G597&gt;80,80,G597),G597)</f>
        <v>67.5</v>
      </c>
      <c r="I597" s="55" t="n">
        <f aca="false">IF(TOT!AN599&lt;11,IF(H597&gt;73,73,H597),H597)</f>
        <v>67.5</v>
      </c>
    </row>
    <row r="598" customFormat="false" ht="13" hidden="false" customHeight="true" outlineLevel="0" collapsed="false">
      <c r="A598" s="17" t="s">
        <v>2832</v>
      </c>
      <c r="B598" s="27" t="n">
        <f aca="false">'PH - Tableau 1'!J598</f>
        <v>60</v>
      </c>
      <c r="C598" s="50" t="n">
        <f aca="false">(TOT!BR600*60)/TOT!AK600</f>
        <v>2.43017466880428</v>
      </c>
      <c r="D598" s="27" t="n">
        <f aca="false">VLOOKUP(C598,'DF - Tableau 2'!$A$3:$B$55,2)</f>
        <v>91</v>
      </c>
      <c r="E598" s="27" t="n">
        <f aca="false">IF(TOT!AK600&lt;400,IF(D598&gt;66,66,D598),D598)</f>
        <v>66</v>
      </c>
      <c r="F598" s="27" t="n">
        <f aca="false">IF(TOT!AK600&lt;200,IF(E598&gt;60,60,E598),E598)</f>
        <v>60</v>
      </c>
      <c r="G598" s="55" t="n">
        <f aca="false">(B598+F598)/2</f>
        <v>60</v>
      </c>
      <c r="H598" s="55" t="n">
        <f aca="false">IF(TOT!AN600&lt;13.4,IF(G598&gt;80,80,G598),G598)</f>
        <v>60</v>
      </c>
      <c r="I598" s="55" t="n">
        <f aca="false">IF(TOT!AN600&lt;11,IF(H598&gt;73,73,H598),H598)</f>
        <v>60</v>
      </c>
    </row>
    <row r="599" customFormat="false" ht="13" hidden="false" customHeight="true" outlineLevel="0" collapsed="false">
      <c r="A599" s="17" t="s">
        <v>2835</v>
      </c>
      <c r="B599" s="27" t="n">
        <f aca="false">'PH - Tableau 1'!J599</f>
        <v>73</v>
      </c>
      <c r="C599" s="50" t="n">
        <f aca="false">(TOT!BR601*60)/TOT!AK601</f>
        <v>1.19389330436272</v>
      </c>
      <c r="D599" s="27" t="n">
        <f aca="false">VLOOKUP(C599,'DF - Tableau 2'!$A$3:$B$55,2)</f>
        <v>66</v>
      </c>
      <c r="E599" s="27" t="n">
        <f aca="false">IF(TOT!AK601&lt;400,IF(D599&gt;66,66,D599),D599)</f>
        <v>66</v>
      </c>
      <c r="F599" s="27" t="n">
        <f aca="false">IF(TOT!AK601&lt;200,IF(E599&gt;60,60,E599),E599)</f>
        <v>66</v>
      </c>
      <c r="G599" s="55" t="n">
        <f aca="false">(B599+F599)/2</f>
        <v>69.5</v>
      </c>
      <c r="H599" s="55" t="n">
        <f aca="false">IF(TOT!AN601&lt;13.4,IF(G599&gt;80,80,G599),G599)</f>
        <v>69.5</v>
      </c>
      <c r="I599" s="55" t="n">
        <f aca="false">IF(TOT!AN601&lt;11,IF(H599&gt;73,73,H599),H599)</f>
        <v>69.5</v>
      </c>
    </row>
    <row r="600" customFormat="false" ht="13" hidden="false" customHeight="true" outlineLevel="0" collapsed="false">
      <c r="A600" s="17" t="s">
        <v>2838</v>
      </c>
      <c r="B600" s="27" t="n">
        <f aca="false">'PH - Tableau 1'!J600</f>
        <v>53</v>
      </c>
      <c r="C600" s="50" t="n">
        <f aca="false">(TOT!BR602*60)/TOT!AK602</f>
        <v>2.02734038559215</v>
      </c>
      <c r="D600" s="27" t="n">
        <f aca="false">VLOOKUP(C600,'DF - Tableau 2'!$A$3:$B$55,2)</f>
        <v>85</v>
      </c>
      <c r="E600" s="27" t="n">
        <f aca="false">IF(TOT!AK602&lt;400,IF(D600&gt;66,66,D600),D600)</f>
        <v>85</v>
      </c>
      <c r="F600" s="27" t="n">
        <f aca="false">IF(TOT!AK602&lt;200,IF(E600&gt;60,60,E600),E600)</f>
        <v>85</v>
      </c>
      <c r="G600" s="55" t="n">
        <f aca="false">(B600+F600)/2</f>
        <v>69</v>
      </c>
      <c r="H600" s="55" t="n">
        <f aca="false">IF(TOT!AN602&lt;13.4,IF(G600&gt;80,80,G600),G600)</f>
        <v>69</v>
      </c>
      <c r="I600" s="55" t="n">
        <f aca="false">IF(TOT!AN602&lt;11,IF(H600&gt;73,73,H600),H600)</f>
        <v>69</v>
      </c>
    </row>
    <row r="601" customFormat="false" ht="13" hidden="false" customHeight="true" outlineLevel="0" collapsed="false">
      <c r="A601" s="17" t="s">
        <v>2841</v>
      </c>
      <c r="B601" s="27" t="n">
        <f aca="false">'PH - Tableau 1'!J601</f>
        <v>57</v>
      </c>
      <c r="C601" s="50" t="n">
        <f aca="false">(TOT!BR603*60)/TOT!AK603</f>
        <v>1.62089149031966</v>
      </c>
      <c r="D601" s="27" t="n">
        <f aca="false">VLOOKUP(C601,'DF - Tableau 2'!$A$3:$B$55,2)</f>
        <v>77</v>
      </c>
      <c r="E601" s="27" t="n">
        <f aca="false">IF(TOT!AK603&lt;400,IF(D601&gt;66,66,D601),D601)</f>
        <v>66</v>
      </c>
      <c r="F601" s="27" t="n">
        <f aca="false">IF(TOT!AK603&lt;200,IF(E601&gt;60,60,E601),E601)</f>
        <v>60</v>
      </c>
      <c r="G601" s="55" t="n">
        <f aca="false">(B601+F601)/2</f>
        <v>58.5</v>
      </c>
      <c r="H601" s="55" t="n">
        <f aca="false">IF(TOT!AN603&lt;13.4,IF(G601&gt;80,80,G601),G601)</f>
        <v>58.5</v>
      </c>
      <c r="I601" s="55" t="n">
        <f aca="false">IF(TOT!AN603&lt;11,IF(H601&gt;73,73,H601),H601)</f>
        <v>58.5</v>
      </c>
    </row>
    <row r="602" customFormat="false" ht="13" hidden="false" customHeight="true" outlineLevel="0" collapsed="false">
      <c r="A602" s="17" t="s">
        <v>2844</v>
      </c>
      <c r="B602" s="27" t="n">
        <f aca="false">'PH - Tableau 1'!J602</f>
        <v>87</v>
      </c>
      <c r="C602" s="50" t="n">
        <f aca="false">(TOT!BR604*60)/TOT!AK604</f>
        <v>2.36067850220345</v>
      </c>
      <c r="D602" s="27" t="n">
        <f aca="false">VLOOKUP(C602,'DF - Tableau 2'!$A$3:$B$55,2)</f>
        <v>90</v>
      </c>
      <c r="E602" s="27" t="n">
        <f aca="false">IF(TOT!AK604&lt;400,IF(D602&gt;66,66,D602),D602)</f>
        <v>90</v>
      </c>
      <c r="F602" s="27" t="n">
        <f aca="false">IF(TOT!AK604&lt;200,IF(E602&gt;60,60,E602),E602)</f>
        <v>90</v>
      </c>
      <c r="G602" s="55" t="n">
        <f aca="false">(B602+F602)/2</f>
        <v>88.5</v>
      </c>
      <c r="H602" s="55" t="n">
        <f aca="false">IF(TOT!AN604&lt;13.4,IF(G602&gt;80,80,G602),G602)</f>
        <v>88.5</v>
      </c>
      <c r="I602" s="55" t="n">
        <f aca="false">IF(TOT!AN604&lt;11,IF(H602&gt;73,73,H602),H602)</f>
        <v>88.5</v>
      </c>
    </row>
    <row r="603" customFormat="false" ht="13" hidden="false" customHeight="true" outlineLevel="0" collapsed="false">
      <c r="A603" s="17" t="s">
        <v>2847</v>
      </c>
      <c r="B603" s="27" t="n">
        <f aca="false">'PH - Tableau 1'!J603</f>
        <v>69</v>
      </c>
      <c r="C603" s="50" t="n">
        <f aca="false">(TOT!BR605*60)/TOT!AK605</f>
        <v>0.562807785507697</v>
      </c>
      <c r="D603" s="27" t="n">
        <f aca="false">VLOOKUP(C603,'DF - Tableau 2'!$A$3:$B$55,2)</f>
        <v>51</v>
      </c>
      <c r="E603" s="27" t="n">
        <f aca="false">IF(TOT!AK605&lt;400,IF(D603&gt;66,66,D603),D603)</f>
        <v>51</v>
      </c>
      <c r="F603" s="27" t="n">
        <f aca="false">IF(TOT!AK605&lt;200,IF(E603&gt;60,60,E603),E603)</f>
        <v>51</v>
      </c>
      <c r="G603" s="55" t="n">
        <f aca="false">(B603+F603)/2</f>
        <v>60</v>
      </c>
      <c r="H603" s="55" t="n">
        <f aca="false">IF(TOT!AN605&lt;13.4,IF(G603&gt;80,80,G603),G603)</f>
        <v>60</v>
      </c>
      <c r="I603" s="55" t="n">
        <f aca="false">IF(TOT!AN605&lt;11,IF(H603&gt;73,73,H603),H603)</f>
        <v>60</v>
      </c>
    </row>
    <row r="604" customFormat="false" ht="13" hidden="false" customHeight="true" outlineLevel="0" collapsed="false">
      <c r="A604" s="17" t="s">
        <v>2852</v>
      </c>
      <c r="B604" s="27" t="n">
        <f aca="false">'PH - Tableau 1'!J604</f>
        <v>74</v>
      </c>
      <c r="C604" s="50" t="n">
        <f aca="false">(TOT!BR606*60)/TOT!AK606</f>
        <v>1.03834743434785</v>
      </c>
      <c r="D604" s="27" t="n">
        <f aca="false">VLOOKUP(C604,'DF - Tableau 2'!$A$3:$B$55,2)</f>
        <v>62</v>
      </c>
      <c r="E604" s="27" t="n">
        <f aca="false">IF(TOT!AK606&lt;400,IF(D604&gt;66,66,D604),D604)</f>
        <v>62</v>
      </c>
      <c r="F604" s="27" t="n">
        <f aca="false">IF(TOT!AK606&lt;200,IF(E604&gt;60,60,E604),E604)</f>
        <v>62</v>
      </c>
      <c r="G604" s="55" t="n">
        <f aca="false">(B604+F604)/2</f>
        <v>68</v>
      </c>
      <c r="H604" s="55" t="n">
        <f aca="false">IF(TOT!AN606&lt;13.4,IF(G604&gt;80,80,G604),G604)</f>
        <v>68</v>
      </c>
      <c r="I604" s="55" t="n">
        <f aca="false">IF(TOT!AN606&lt;11,IF(H604&gt;73,73,H604),H604)</f>
        <v>68</v>
      </c>
    </row>
    <row r="605" customFormat="false" ht="13" hidden="false" customHeight="true" outlineLevel="0" collapsed="false">
      <c r="A605" s="17" t="s">
        <v>2857</v>
      </c>
      <c r="B605" s="27" t="n">
        <f aca="false">'PH - Tableau 1'!J605</f>
        <v>55</v>
      </c>
      <c r="C605" s="50" t="n">
        <f aca="false">(TOT!BR607*60)/TOT!AK607</f>
        <v>1.76042088223391</v>
      </c>
      <c r="D605" s="27" t="n">
        <f aca="false">VLOOKUP(C605,'DF - Tableau 2'!$A$3:$B$55,2)</f>
        <v>80</v>
      </c>
      <c r="E605" s="27" t="n">
        <f aca="false">IF(TOT!AK607&lt;400,IF(D605&gt;66,66,D605),D605)</f>
        <v>80</v>
      </c>
      <c r="F605" s="27" t="n">
        <f aca="false">IF(TOT!AK607&lt;200,IF(E605&gt;60,60,E605),E605)</f>
        <v>80</v>
      </c>
      <c r="G605" s="55" t="n">
        <f aca="false">(B605+F605)/2</f>
        <v>67.5</v>
      </c>
      <c r="H605" s="55" t="n">
        <f aca="false">IF(TOT!AN607&lt;13.4,IF(G605&gt;80,80,G605),G605)</f>
        <v>67.5</v>
      </c>
      <c r="I605" s="55" t="n">
        <f aca="false">IF(TOT!AN607&lt;11,IF(H605&gt;73,73,H605),H605)</f>
        <v>67.5</v>
      </c>
    </row>
    <row r="606" customFormat="false" ht="13" hidden="false" customHeight="true" outlineLevel="0" collapsed="false">
      <c r="A606" s="17" t="s">
        <v>2862</v>
      </c>
      <c r="B606" s="27" t="n">
        <f aca="false">'PH - Tableau 1'!J606</f>
        <v>63</v>
      </c>
      <c r="C606" s="50" t="n">
        <f aca="false">(TOT!BR608*60)/TOT!AK608</f>
        <v>1.74148223886012</v>
      </c>
      <c r="D606" s="27" t="n">
        <f aca="false">VLOOKUP(C606,'DF - Tableau 2'!$A$3:$B$55,2)</f>
        <v>80</v>
      </c>
      <c r="E606" s="27" t="n">
        <f aca="false">IF(TOT!AK608&lt;400,IF(D606&gt;66,66,D606),D606)</f>
        <v>80</v>
      </c>
      <c r="F606" s="27" t="n">
        <f aca="false">IF(TOT!AK608&lt;200,IF(E606&gt;60,60,E606),E606)</f>
        <v>80</v>
      </c>
      <c r="G606" s="55" t="n">
        <f aca="false">(B606+F606)/2</f>
        <v>71.5</v>
      </c>
      <c r="H606" s="55" t="n">
        <f aca="false">IF(TOT!AN608&lt;13.4,IF(G606&gt;80,80,G606),G606)</f>
        <v>71.5</v>
      </c>
      <c r="I606" s="55" t="n">
        <f aca="false">IF(TOT!AN608&lt;11,IF(H606&gt;73,73,H606),H606)</f>
        <v>71.5</v>
      </c>
    </row>
    <row r="607" customFormat="false" ht="13" hidden="false" customHeight="true" outlineLevel="0" collapsed="false">
      <c r="A607" s="17" t="s">
        <v>2867</v>
      </c>
      <c r="B607" s="27" t="n">
        <f aca="false">'PH - Tableau 1'!J607</f>
        <v>56</v>
      </c>
      <c r="C607" s="50" t="n">
        <f aca="false">(TOT!BR609*60)/TOT!AK609</f>
        <v>1.75783157369333</v>
      </c>
      <c r="D607" s="27" t="n">
        <f aca="false">VLOOKUP(C607,'DF - Tableau 2'!$A$3:$B$55,2)</f>
        <v>80</v>
      </c>
      <c r="E607" s="27" t="n">
        <f aca="false">IF(TOT!AK609&lt;400,IF(D607&gt;66,66,D607),D607)</f>
        <v>80</v>
      </c>
      <c r="F607" s="27" t="n">
        <f aca="false">IF(TOT!AK609&lt;200,IF(E607&gt;60,60,E607),E607)</f>
        <v>80</v>
      </c>
      <c r="G607" s="55" t="n">
        <f aca="false">(B607+F607)/2</f>
        <v>68</v>
      </c>
      <c r="H607" s="55" t="n">
        <f aca="false">IF(TOT!AN609&lt;13.4,IF(G607&gt;80,80,G607),G607)</f>
        <v>68</v>
      </c>
      <c r="I607" s="55" t="n">
        <f aca="false">IF(TOT!AN609&lt;11,IF(H607&gt;73,73,H607),H607)</f>
        <v>68</v>
      </c>
    </row>
    <row r="608" customFormat="false" ht="13" hidden="false" customHeight="true" outlineLevel="0" collapsed="false">
      <c r="A608" s="17" t="s">
        <v>2870</v>
      </c>
      <c r="B608" s="27" t="n">
        <f aca="false">'PH - Tableau 1'!J608</f>
        <v>51</v>
      </c>
      <c r="C608" s="50" t="n">
        <f aca="false">(TOT!BR610*60)/TOT!AK610</f>
        <v>1.32949596312046</v>
      </c>
      <c r="D608" s="27" t="n">
        <f aca="false">VLOOKUP(C608,'DF - Tableau 2'!$A$3:$B$55,2)</f>
        <v>69</v>
      </c>
      <c r="E608" s="27" t="n">
        <f aca="false">IF(TOT!AK610&lt;400,IF(D608&gt;66,66,D608),D608)</f>
        <v>69</v>
      </c>
      <c r="F608" s="27" t="n">
        <f aca="false">IF(TOT!AK610&lt;200,IF(E608&gt;60,60,E608),E608)</f>
        <v>69</v>
      </c>
      <c r="G608" s="55" t="n">
        <f aca="false">(B608+F608)/2</f>
        <v>60</v>
      </c>
      <c r="H608" s="55" t="n">
        <f aca="false">IF(TOT!AN610&lt;13.4,IF(G608&gt;80,80,G608),G608)</f>
        <v>60</v>
      </c>
      <c r="I608" s="55" t="n">
        <f aca="false">IF(TOT!AN610&lt;11,IF(H608&gt;73,73,H608),H608)</f>
        <v>60</v>
      </c>
    </row>
    <row r="609" customFormat="false" ht="13" hidden="false" customHeight="true" outlineLevel="0" collapsed="false">
      <c r="A609" s="17" t="s">
        <v>2874</v>
      </c>
      <c r="B609" s="27" t="n">
        <f aca="false">'PH - Tableau 1'!J609</f>
        <v>54</v>
      </c>
      <c r="C609" s="50" t="n">
        <f aca="false">(TOT!BR611*60)/TOT!AK611</f>
        <v>1.52077869501699</v>
      </c>
      <c r="D609" s="27" t="n">
        <f aca="false">VLOOKUP(C609,'DF - Tableau 2'!$A$3:$B$55,2)</f>
        <v>74</v>
      </c>
      <c r="E609" s="27" t="n">
        <f aca="false">IF(TOT!AK611&lt;400,IF(D609&gt;66,66,D609),D609)</f>
        <v>74</v>
      </c>
      <c r="F609" s="27" t="n">
        <f aca="false">IF(TOT!AK611&lt;200,IF(E609&gt;60,60,E609),E609)</f>
        <v>74</v>
      </c>
      <c r="G609" s="55" t="n">
        <f aca="false">(B609+F609)/2</f>
        <v>64</v>
      </c>
      <c r="H609" s="55" t="n">
        <f aca="false">IF(TOT!AN611&lt;13.4,IF(G609&gt;80,80,G609),G609)</f>
        <v>64</v>
      </c>
      <c r="I609" s="55" t="n">
        <f aca="false">IF(TOT!AN611&lt;11,IF(H609&gt;73,73,H609),H609)</f>
        <v>64</v>
      </c>
    </row>
    <row r="610" customFormat="false" ht="13" hidden="false" customHeight="true" outlineLevel="0" collapsed="false">
      <c r="A610" s="17" t="s">
        <v>2879</v>
      </c>
      <c r="B610" s="27" t="n">
        <f aca="false">'PH - Tableau 1'!J610</f>
        <v>92</v>
      </c>
      <c r="C610" s="50" t="n">
        <f aca="false">(TOT!BR612*60)/TOT!AK612</f>
        <v>1.6705336426914</v>
      </c>
      <c r="D610" s="27" t="n">
        <f aca="false">VLOOKUP(C610,'DF - Tableau 2'!$A$3:$B$55,2)</f>
        <v>78</v>
      </c>
      <c r="E610" s="27" t="n">
        <f aca="false">IF(TOT!AK612&lt;400,IF(D610&gt;66,66,D610),D610)</f>
        <v>78</v>
      </c>
      <c r="F610" s="27" t="n">
        <f aca="false">IF(TOT!AK612&lt;200,IF(E610&gt;60,60,E610),E610)</f>
        <v>78</v>
      </c>
      <c r="G610" s="55" t="n">
        <f aca="false">(B610+F610)/2</f>
        <v>85</v>
      </c>
      <c r="H610" s="55" t="n">
        <f aca="false">IF(TOT!AN612&lt;13.4,IF(G610&gt;80,80,G610),G610)</f>
        <v>85</v>
      </c>
      <c r="I610" s="55" t="n">
        <f aca="false">IF(TOT!AN612&lt;11,IF(H610&gt;73,73,H610),H610)</f>
        <v>85</v>
      </c>
    </row>
    <row r="611" customFormat="false" ht="13" hidden="false" customHeight="true" outlineLevel="0" collapsed="false">
      <c r="A611" s="17" t="s">
        <v>2884</v>
      </c>
      <c r="B611" s="27" t="n">
        <f aca="false">'PH - Tableau 1'!J611</f>
        <v>51</v>
      </c>
      <c r="C611" s="50" t="n">
        <f aca="false">(TOT!BR613*60)/TOT!AK613</f>
        <v>3.79516055017416</v>
      </c>
      <c r="D611" s="27" t="n">
        <f aca="false">VLOOKUP(C611,'DF - Tableau 2'!$A$3:$B$55,2)</f>
        <v>99</v>
      </c>
      <c r="E611" s="27" t="n">
        <f aca="false">IF(TOT!AK613&lt;400,IF(D611&gt;66,66,D611),D611)</f>
        <v>99</v>
      </c>
      <c r="F611" s="27" t="n">
        <f aca="false">IF(TOT!AK613&lt;200,IF(E611&gt;60,60,E611),E611)</f>
        <v>99</v>
      </c>
      <c r="G611" s="55" t="n">
        <f aca="false">(B611+F611)/2</f>
        <v>75</v>
      </c>
      <c r="H611" s="55" t="n">
        <f aca="false">IF(TOT!AN613&lt;13.4,IF(G611&gt;80,80,G611),G611)</f>
        <v>75</v>
      </c>
      <c r="I611" s="55" t="n">
        <f aca="false">IF(TOT!AN613&lt;11,IF(H611&gt;73,73,H611),H611)</f>
        <v>75</v>
      </c>
    </row>
    <row r="612" customFormat="false" ht="13" hidden="false" customHeight="true" outlineLevel="0" collapsed="false">
      <c r="A612" s="17" t="s">
        <v>2889</v>
      </c>
      <c r="B612" s="27" t="n">
        <f aca="false">'PH - Tableau 1'!J612</f>
        <v>60</v>
      </c>
      <c r="C612" s="50" t="n">
        <f aca="false">(TOT!BR614*60)/TOT!AK614</f>
        <v>0</v>
      </c>
      <c r="D612" s="27" t="n">
        <f aca="false">VLOOKUP(C612,'DF - Tableau 2'!$A$3:$B$55,2)</f>
        <v>47</v>
      </c>
      <c r="E612" s="27" t="n">
        <f aca="false">IF(TOT!AK614&lt;400,IF(D612&gt;66,66,D612),D612)</f>
        <v>47</v>
      </c>
      <c r="F612" s="27" t="n">
        <f aca="false">IF(TOT!AK614&lt;200,IF(E612&gt;60,60,E612),E612)</f>
        <v>47</v>
      </c>
      <c r="G612" s="55" t="n">
        <f aca="false">(B612+F612)/2</f>
        <v>53.5</v>
      </c>
      <c r="H612" s="55" t="n">
        <f aca="false">IF(TOT!AN614&lt;13.4,IF(G612&gt;80,80,G612),G612)</f>
        <v>53.5</v>
      </c>
      <c r="I612" s="55" t="n">
        <f aca="false">IF(TOT!AN614&lt;11,IF(H612&gt;73,73,H612),H612)</f>
        <v>53.5</v>
      </c>
    </row>
    <row r="613" customFormat="false" ht="13" hidden="false" customHeight="true" outlineLevel="0" collapsed="false">
      <c r="A613" s="17" t="s">
        <v>2893</v>
      </c>
      <c r="B613" s="27" t="n">
        <f aca="false">'PH - Tableau 1'!J613</f>
        <v>47</v>
      </c>
      <c r="C613" s="50" t="n">
        <f aca="false">(TOT!BR615*60)/TOT!AK615</f>
        <v>8.0898876404494</v>
      </c>
      <c r="D613" s="27" t="n">
        <f aca="false">VLOOKUP(C613,'DF - Tableau 2'!$A$3:$B$55,2)</f>
        <v>99</v>
      </c>
      <c r="E613" s="27" t="n">
        <f aca="false">IF(TOT!AK615&lt;400,IF(D613&gt;66,66,D613),D613)</f>
        <v>66</v>
      </c>
      <c r="F613" s="27" t="n">
        <f aca="false">IF(TOT!AK615&lt;200,IF(E613&gt;60,60,E613),E613)</f>
        <v>60</v>
      </c>
      <c r="G613" s="55" t="n">
        <f aca="false">(B613+F613)/2</f>
        <v>53.5</v>
      </c>
      <c r="H613" s="55" t="n">
        <f aca="false">IF(TOT!AN615&lt;13.4,IF(G613&gt;80,80,G613),G613)</f>
        <v>53.5</v>
      </c>
      <c r="I613" s="55" t="n">
        <f aca="false">IF(TOT!AN615&lt;11,IF(H613&gt;73,73,H613),H613)</f>
        <v>53.5</v>
      </c>
    </row>
    <row r="614" customFormat="false" ht="13" hidden="false" customHeight="true" outlineLevel="0" collapsed="false">
      <c r="A614" s="17" t="s">
        <v>2897</v>
      </c>
      <c r="B614" s="27" t="n">
        <f aca="false">'PH - Tableau 1'!J614</f>
        <v>74</v>
      </c>
      <c r="C614" s="50" t="n">
        <f aca="false">(TOT!BR616*60)/TOT!AK616</f>
        <v>1.24270267526273</v>
      </c>
      <c r="D614" s="27" t="n">
        <f aca="false">VLOOKUP(C614,'DF - Tableau 2'!$A$3:$B$55,2)</f>
        <v>67</v>
      </c>
      <c r="E614" s="27" t="n">
        <f aca="false">IF(TOT!AK616&lt;400,IF(D614&gt;66,66,D614),D614)</f>
        <v>67</v>
      </c>
      <c r="F614" s="27" t="n">
        <f aca="false">IF(TOT!AK616&lt;200,IF(E614&gt;60,60,E614),E614)</f>
        <v>67</v>
      </c>
      <c r="G614" s="55" t="n">
        <f aca="false">(B614+F614)/2</f>
        <v>70.5</v>
      </c>
      <c r="H614" s="55" t="n">
        <f aca="false">IF(TOT!AN616&lt;13.4,IF(G614&gt;80,80,G614),G614)</f>
        <v>70.5</v>
      </c>
      <c r="I614" s="55" t="n">
        <f aca="false">IF(TOT!AN616&lt;11,IF(H614&gt;73,73,H614),H614)</f>
        <v>70.5</v>
      </c>
    </row>
    <row r="615" customFormat="false" ht="13" hidden="false" customHeight="true" outlineLevel="0" collapsed="false">
      <c r="A615" s="17" t="s">
        <v>2900</v>
      </c>
      <c r="B615" s="27" t="n">
        <f aca="false">'PH - Tableau 1'!J615</f>
        <v>48</v>
      </c>
      <c r="C615" s="50" t="n">
        <f aca="false">(TOT!BR617*60)/TOT!AK617</f>
        <v>1.62261049394172</v>
      </c>
      <c r="D615" s="27" t="n">
        <f aca="false">VLOOKUP(C615,'DF - Tableau 2'!$A$3:$B$55,2)</f>
        <v>77</v>
      </c>
      <c r="E615" s="27" t="n">
        <f aca="false">IF(TOT!AK617&lt;400,IF(D615&gt;66,66,D615),D615)</f>
        <v>77</v>
      </c>
      <c r="F615" s="27" t="n">
        <f aca="false">IF(TOT!AK617&lt;200,IF(E615&gt;60,60,E615),E615)</f>
        <v>77</v>
      </c>
      <c r="G615" s="55" t="n">
        <f aca="false">(B615+F615)/2</f>
        <v>62.5</v>
      </c>
      <c r="H615" s="55" t="n">
        <f aca="false">IF(TOT!AN617&lt;13.4,IF(G615&gt;80,80,G615),G615)</f>
        <v>62.5</v>
      </c>
      <c r="I615" s="55" t="n">
        <f aca="false">IF(TOT!AN617&lt;11,IF(H615&gt;73,73,H615),H615)</f>
        <v>62.5</v>
      </c>
    </row>
    <row r="616" customFormat="false" ht="13" hidden="false" customHeight="true" outlineLevel="0" collapsed="false">
      <c r="A616" s="17" t="s">
        <v>2904</v>
      </c>
      <c r="B616" s="27" t="n">
        <f aca="false">'PH - Tableau 1'!J616</f>
        <v>97</v>
      </c>
      <c r="C616" s="50" t="n">
        <f aca="false">(TOT!BR618*60)/TOT!AK618</f>
        <v>0.860102951716948</v>
      </c>
      <c r="D616" s="27" t="n">
        <f aca="false">VLOOKUP(C616,'DF - Tableau 2'!$A$3:$B$55,2)</f>
        <v>58</v>
      </c>
      <c r="E616" s="27" t="n">
        <f aca="false">IF(TOT!AK618&lt;400,IF(D616&gt;66,66,D616),D616)</f>
        <v>58</v>
      </c>
      <c r="F616" s="27" t="n">
        <f aca="false">IF(TOT!AK618&lt;200,IF(E616&gt;60,60,E616),E616)</f>
        <v>58</v>
      </c>
      <c r="G616" s="55" t="n">
        <f aca="false">(B616+F616)/2</f>
        <v>77.5</v>
      </c>
      <c r="H616" s="55" t="n">
        <f aca="false">IF(TOT!AN618&lt;13.4,IF(G616&gt;80,80,G616),G616)</f>
        <v>77.5</v>
      </c>
      <c r="I616" s="55" t="n">
        <f aca="false">IF(TOT!AN618&lt;11,IF(H616&gt;73,73,H616),H616)</f>
        <v>77.5</v>
      </c>
    </row>
    <row r="617" customFormat="false" ht="13" hidden="false" customHeight="true" outlineLevel="0" collapsed="false">
      <c r="A617" s="17" t="s">
        <v>2910</v>
      </c>
      <c r="B617" s="27" t="n">
        <f aca="false">'PH - Tableau 1'!J617</f>
        <v>84</v>
      </c>
      <c r="C617" s="50" t="n">
        <f aca="false">(TOT!BR619*60)/TOT!AK619</f>
        <v>2.02328952168722</v>
      </c>
      <c r="D617" s="27" t="n">
        <f aca="false">VLOOKUP(C617,'DF - Tableau 2'!$A$3:$B$55,2)</f>
        <v>85</v>
      </c>
      <c r="E617" s="27" t="n">
        <f aca="false">IF(TOT!AK619&lt;400,IF(D617&gt;66,66,D617),D617)</f>
        <v>85</v>
      </c>
      <c r="F617" s="27" t="n">
        <f aca="false">IF(TOT!AK619&lt;200,IF(E617&gt;60,60,E617),E617)</f>
        <v>85</v>
      </c>
      <c r="G617" s="55" t="n">
        <f aca="false">(B617+F617)/2</f>
        <v>84.5</v>
      </c>
      <c r="H617" s="55" t="n">
        <f aca="false">IF(TOT!AN619&lt;13.4,IF(G617&gt;80,80,G617),G617)</f>
        <v>84.5</v>
      </c>
      <c r="I617" s="55" t="n">
        <f aca="false">IF(TOT!AN619&lt;11,IF(H617&gt;73,73,H617),H617)</f>
        <v>84.5</v>
      </c>
    </row>
    <row r="618" customFormat="false" ht="13" hidden="false" customHeight="true" outlineLevel="0" collapsed="false">
      <c r="A618" s="17" t="s">
        <v>2913</v>
      </c>
      <c r="B618" s="27" t="n">
        <f aca="false">'PH - Tableau 1'!J618</f>
        <v>69</v>
      </c>
      <c r="C618" s="50" t="n">
        <f aca="false">(TOT!BR620*60)/TOT!AK620</f>
        <v>1.43024707707442</v>
      </c>
      <c r="D618" s="27" t="n">
        <f aca="false">VLOOKUP(C618,'DF - Tableau 2'!$A$3:$B$55,2)</f>
        <v>72</v>
      </c>
      <c r="E618" s="27" t="n">
        <f aca="false">IF(TOT!AK620&lt;400,IF(D618&gt;66,66,D618),D618)</f>
        <v>72</v>
      </c>
      <c r="F618" s="27" t="n">
        <f aca="false">IF(TOT!AK620&lt;200,IF(E618&gt;60,60,E618),E618)</f>
        <v>72</v>
      </c>
      <c r="G618" s="55" t="n">
        <f aca="false">(B618+F618)/2</f>
        <v>70.5</v>
      </c>
      <c r="H618" s="55" t="n">
        <f aca="false">IF(TOT!AN620&lt;13.4,IF(G618&gt;80,80,G618),G618)</f>
        <v>70.5</v>
      </c>
      <c r="I618" s="55" t="n">
        <f aca="false">IF(TOT!AN620&lt;11,IF(H618&gt;73,73,H618),H618)</f>
        <v>70.5</v>
      </c>
    </row>
    <row r="619" customFormat="false" ht="13" hidden="false" customHeight="true" outlineLevel="0" collapsed="false">
      <c r="A619" s="17" t="s">
        <v>2917</v>
      </c>
      <c r="B619" s="27" t="n">
        <f aca="false">'PH - Tableau 1'!J619</f>
        <v>83</v>
      </c>
      <c r="C619" s="50" t="n">
        <f aca="false">(TOT!BR621*60)/TOT!AK621</f>
        <v>0.382619169928969</v>
      </c>
      <c r="D619" s="27" t="n">
        <f aca="false">VLOOKUP(C619,'DF - Tableau 2'!$A$3:$B$55,2)</f>
        <v>48</v>
      </c>
      <c r="E619" s="27" t="n">
        <f aca="false">IF(TOT!AK621&lt;400,IF(D619&gt;66,66,D619),D619)</f>
        <v>48</v>
      </c>
      <c r="F619" s="27" t="n">
        <f aca="false">IF(TOT!AK621&lt;200,IF(E619&gt;60,60,E619),E619)</f>
        <v>48</v>
      </c>
      <c r="G619" s="55" t="n">
        <f aca="false">(B619+F619)/2</f>
        <v>65.5</v>
      </c>
      <c r="H619" s="55" t="n">
        <f aca="false">IF(TOT!AN621&lt;13.4,IF(G619&gt;80,80,G619),G619)</f>
        <v>65.5</v>
      </c>
      <c r="I619" s="55" t="n">
        <f aca="false">IF(TOT!AN621&lt;11,IF(H619&gt;73,73,H619),H619)</f>
        <v>65.5</v>
      </c>
    </row>
    <row r="620" customFormat="false" ht="13" hidden="false" customHeight="true" outlineLevel="0" collapsed="false">
      <c r="A620" s="17" t="s">
        <v>2922</v>
      </c>
      <c r="B620" s="27" t="n">
        <f aca="false">'PH - Tableau 1'!J620</f>
        <v>47</v>
      </c>
      <c r="C620" s="50" t="n">
        <f aca="false">(TOT!BR622*60)/TOT!AK622</f>
        <v>0</v>
      </c>
      <c r="D620" s="27" t="n">
        <f aca="false">VLOOKUP(C620,'DF - Tableau 2'!$A$3:$B$55,2)</f>
        <v>47</v>
      </c>
      <c r="E620" s="27" t="n">
        <f aca="false">IF(TOT!AK622&lt;400,IF(D620&gt;66,66,D620),D620)</f>
        <v>47</v>
      </c>
      <c r="F620" s="27" t="n">
        <f aca="false">IF(TOT!AK622&lt;200,IF(E620&gt;60,60,E620),E620)</f>
        <v>47</v>
      </c>
      <c r="G620" s="55" t="n">
        <f aca="false">(B620+F620)/2</f>
        <v>47</v>
      </c>
      <c r="H620" s="55" t="n">
        <f aca="false">IF(TOT!AN622&lt;13.4,IF(G620&gt;80,80,G620),G620)</f>
        <v>47</v>
      </c>
      <c r="I620" s="55" t="n">
        <f aca="false">IF(TOT!AN622&lt;11,IF(H620&gt;73,73,H620),H620)</f>
        <v>47</v>
      </c>
    </row>
    <row r="621" customFormat="false" ht="13" hidden="false" customHeight="true" outlineLevel="0" collapsed="false">
      <c r="A621" s="17" t="s">
        <v>2925</v>
      </c>
      <c r="B621" s="27" t="n">
        <f aca="false">'PH - Tableau 1'!J621</f>
        <v>48</v>
      </c>
      <c r="C621" s="50" t="n">
        <f aca="false">(TOT!BR623*60)/TOT!AK623</f>
        <v>1.46641170413789</v>
      </c>
      <c r="D621" s="27" t="n">
        <f aca="false">VLOOKUP(C621,'DF - Tableau 2'!$A$3:$B$55,2)</f>
        <v>73</v>
      </c>
      <c r="E621" s="27" t="n">
        <f aca="false">IF(TOT!AK623&lt;400,IF(D621&gt;66,66,D621),D621)</f>
        <v>73</v>
      </c>
      <c r="F621" s="27" t="n">
        <f aca="false">IF(TOT!AK623&lt;200,IF(E621&gt;60,60,E621),E621)</f>
        <v>73</v>
      </c>
      <c r="G621" s="55" t="n">
        <f aca="false">(B621+F621)/2</f>
        <v>60.5</v>
      </c>
      <c r="H621" s="55" t="n">
        <f aca="false">IF(TOT!AN623&lt;13.4,IF(G621&gt;80,80,G621),G621)</f>
        <v>60.5</v>
      </c>
      <c r="I621" s="55" t="n">
        <f aca="false">IF(TOT!AN623&lt;11,IF(H621&gt;73,73,H621),H621)</f>
        <v>60.5</v>
      </c>
    </row>
    <row r="622" customFormat="false" ht="13" hidden="false" customHeight="true" outlineLevel="0" collapsed="false">
      <c r="A622" s="17" t="s">
        <v>2930</v>
      </c>
      <c r="B622" s="27" t="n">
        <f aca="false">'PH - Tableau 1'!J622</f>
        <v>47</v>
      </c>
      <c r="C622" s="50" t="n">
        <f aca="false">(TOT!BR624*60)/TOT!AK624</f>
        <v>0</v>
      </c>
      <c r="D622" s="27" t="n">
        <f aca="false">VLOOKUP(C622,'DF - Tableau 2'!$A$3:$B$55,2)</f>
        <v>47</v>
      </c>
      <c r="E622" s="27" t="n">
        <f aca="false">IF(TOT!AK624&lt;400,IF(D622&gt;66,66,D622),D622)</f>
        <v>47</v>
      </c>
      <c r="F622" s="27" t="n">
        <f aca="false">IF(TOT!AK624&lt;200,IF(E622&gt;60,60,E622),E622)</f>
        <v>47</v>
      </c>
      <c r="G622" s="55" t="n">
        <f aca="false">(B622+F622)/2</f>
        <v>47</v>
      </c>
      <c r="H622" s="55" t="n">
        <f aca="false">IF(TOT!AN624&lt;13.4,IF(G622&gt;80,80,G622),G622)</f>
        <v>47</v>
      </c>
      <c r="I622" s="55" t="n">
        <f aca="false">IF(TOT!AN624&lt;11,IF(H622&gt;73,73,H622),H622)</f>
        <v>47</v>
      </c>
    </row>
    <row r="623" customFormat="false" ht="13" hidden="false" customHeight="true" outlineLevel="0" collapsed="false">
      <c r="A623" s="17" t="s">
        <v>2934</v>
      </c>
      <c r="B623" s="27" t="n">
        <f aca="false">'PH - Tableau 1'!J623</f>
        <v>51</v>
      </c>
      <c r="C623" s="50" t="n">
        <f aca="false">(TOT!BR625*60)/TOT!AK625</f>
        <v>1.87954503076636</v>
      </c>
      <c r="D623" s="27" t="n">
        <f aca="false">VLOOKUP(C623,'DF - Tableau 2'!$A$3:$B$55,2)</f>
        <v>82</v>
      </c>
      <c r="E623" s="27" t="n">
        <f aca="false">IF(TOT!AK625&lt;400,IF(D623&gt;66,66,D623),D623)</f>
        <v>82</v>
      </c>
      <c r="F623" s="27" t="n">
        <f aca="false">IF(TOT!AK625&lt;200,IF(E623&gt;60,60,E623),E623)</f>
        <v>82</v>
      </c>
      <c r="G623" s="55" t="n">
        <f aca="false">(B623+F623)/2</f>
        <v>66.5</v>
      </c>
      <c r="H623" s="55" t="n">
        <f aca="false">IF(TOT!AN625&lt;13.4,IF(G623&gt;80,80,G623),G623)</f>
        <v>66.5</v>
      </c>
      <c r="I623" s="55" t="n">
        <f aca="false">IF(TOT!AN625&lt;11,IF(H623&gt;73,73,H623),H623)</f>
        <v>66.5</v>
      </c>
    </row>
    <row r="624" customFormat="false" ht="13" hidden="false" customHeight="true" outlineLevel="0" collapsed="false">
      <c r="A624" s="17" t="s">
        <v>2939</v>
      </c>
      <c r="B624" s="27" t="n">
        <f aca="false">'PH - Tableau 1'!J624</f>
        <v>81</v>
      </c>
      <c r="C624" s="50" t="n">
        <f aca="false">(TOT!BR626*60)/TOT!AK626</f>
        <v>1.24431682220627</v>
      </c>
      <c r="D624" s="27" t="n">
        <f aca="false">VLOOKUP(C624,'DF - Tableau 2'!$A$3:$B$55,2)</f>
        <v>67</v>
      </c>
      <c r="E624" s="27" t="n">
        <f aca="false">IF(TOT!AK626&lt;400,IF(D624&gt;66,66,D624),D624)</f>
        <v>67</v>
      </c>
      <c r="F624" s="27" t="n">
        <f aca="false">IF(TOT!AK626&lt;200,IF(E624&gt;60,60,E624),E624)</f>
        <v>67</v>
      </c>
      <c r="G624" s="55" t="n">
        <f aca="false">(B624+F624)/2</f>
        <v>74</v>
      </c>
      <c r="H624" s="55" t="n">
        <f aca="false">IF(TOT!AN626&lt;13.4,IF(G624&gt;80,80,G624),G624)</f>
        <v>74</v>
      </c>
      <c r="I624" s="55" t="n">
        <f aca="false">IF(TOT!AN626&lt;11,IF(H624&gt;73,73,H624),H624)</f>
        <v>74</v>
      </c>
    </row>
    <row r="625" customFormat="false" ht="13" hidden="false" customHeight="true" outlineLevel="0" collapsed="false">
      <c r="A625" s="17" t="s">
        <v>2944</v>
      </c>
      <c r="B625" s="27" t="n">
        <f aca="false">'PH - Tableau 1'!J625</f>
        <v>73</v>
      </c>
      <c r="C625" s="50" t="n">
        <f aca="false">(TOT!BR627*60)/TOT!AK627</f>
        <v>1.62707268156266</v>
      </c>
      <c r="D625" s="27" t="n">
        <f aca="false">VLOOKUP(C625,'DF - Tableau 2'!$A$3:$B$55,2)</f>
        <v>77</v>
      </c>
      <c r="E625" s="27" t="n">
        <f aca="false">IF(TOT!AK627&lt;400,IF(D625&gt;66,66,D625),D625)</f>
        <v>77</v>
      </c>
      <c r="F625" s="27" t="n">
        <f aca="false">IF(TOT!AK627&lt;200,IF(E625&gt;60,60,E625),E625)</f>
        <v>77</v>
      </c>
      <c r="G625" s="55" t="n">
        <f aca="false">(B625+F625)/2</f>
        <v>75</v>
      </c>
      <c r="H625" s="55" t="n">
        <f aca="false">IF(TOT!AN627&lt;13.4,IF(G625&gt;80,80,G625),G625)</f>
        <v>75</v>
      </c>
      <c r="I625" s="55" t="n">
        <f aca="false">IF(TOT!AN627&lt;11,IF(H625&gt;73,73,H625),H625)</f>
        <v>73</v>
      </c>
    </row>
    <row r="626" customFormat="false" ht="13" hidden="false" customHeight="true" outlineLevel="0" collapsed="false">
      <c r="A626" s="17" t="s">
        <v>2950</v>
      </c>
      <c r="B626" s="27" t="n">
        <f aca="false">'PH - Tableau 1'!J626</f>
        <v>60</v>
      </c>
      <c r="C626" s="50" t="n">
        <f aca="false">(TOT!BR628*60)/TOT!AK628</f>
        <v>2.85261489698891</v>
      </c>
      <c r="D626" s="27" t="n">
        <f aca="false">VLOOKUP(C626,'DF - Tableau 2'!$A$3:$B$55,2)</f>
        <v>95</v>
      </c>
      <c r="E626" s="27" t="n">
        <f aca="false">IF(TOT!AK628&lt;400,IF(D626&gt;66,66,D626),D626)</f>
        <v>66</v>
      </c>
      <c r="F626" s="27" t="n">
        <f aca="false">IF(TOT!AK628&lt;200,IF(E626&gt;60,60,E626),E626)</f>
        <v>60</v>
      </c>
      <c r="G626" s="55" t="n">
        <f aca="false">(B626+F626)/2</f>
        <v>60</v>
      </c>
      <c r="H626" s="55" t="n">
        <f aca="false">IF(TOT!AN628&lt;13.4,IF(G626&gt;80,80,G626),G626)</f>
        <v>60</v>
      </c>
      <c r="I626" s="55" t="n">
        <f aca="false">IF(TOT!AN628&lt;11,IF(H626&gt;73,73,H626),H626)</f>
        <v>60</v>
      </c>
    </row>
    <row r="627" customFormat="false" ht="13" hidden="false" customHeight="true" outlineLevel="0" collapsed="false">
      <c r="A627" s="17" t="s">
        <v>2953</v>
      </c>
      <c r="B627" s="27" t="n">
        <f aca="false">'PH - Tableau 1'!J627</f>
        <v>47</v>
      </c>
      <c r="C627" s="50" t="n">
        <f aca="false">(TOT!BR629*60)/TOT!AK629</f>
        <v>0.729705077531165</v>
      </c>
      <c r="D627" s="27" t="n">
        <f aca="false">VLOOKUP(C627,'DF - Tableau 2'!$A$3:$B$55,2)</f>
        <v>54</v>
      </c>
      <c r="E627" s="27" t="n">
        <f aca="false">IF(TOT!AK629&lt;400,IF(D627&gt;66,66,D627),D627)</f>
        <v>54</v>
      </c>
      <c r="F627" s="27" t="n">
        <f aca="false">IF(TOT!AK629&lt;200,IF(E627&gt;60,60,E627),E627)</f>
        <v>54</v>
      </c>
      <c r="G627" s="55" t="n">
        <f aca="false">(B627+F627)/2</f>
        <v>50.5</v>
      </c>
      <c r="H627" s="55" t="n">
        <f aca="false">IF(TOT!AN629&lt;13.4,IF(G627&gt;80,80,G627),G627)</f>
        <v>50.5</v>
      </c>
      <c r="I627" s="55" t="n">
        <f aca="false">IF(TOT!AN629&lt;11,IF(H627&gt;73,73,H627),H627)</f>
        <v>50.5</v>
      </c>
    </row>
    <row r="628" customFormat="false" ht="13" hidden="false" customHeight="true" outlineLevel="0" collapsed="false">
      <c r="A628" s="17" t="s">
        <v>2957</v>
      </c>
      <c r="B628" s="27" t="n">
        <f aca="false">'PH - Tableau 1'!J628</f>
        <v>47</v>
      </c>
      <c r="C628" s="50" t="n">
        <f aca="false">(TOT!BR630*60)/TOT!AK630</f>
        <v>4.44444444444444</v>
      </c>
      <c r="D628" s="27" t="n">
        <f aca="false">VLOOKUP(C628,'DF - Tableau 2'!$A$3:$B$55,2)</f>
        <v>99</v>
      </c>
      <c r="E628" s="27" t="n">
        <f aca="false">IF(TOT!AK630&lt;400,IF(D628&gt;66,66,D628),D628)</f>
        <v>66</v>
      </c>
      <c r="F628" s="27" t="n">
        <f aca="false">IF(TOT!AK630&lt;200,IF(E628&gt;60,60,E628),E628)</f>
        <v>60</v>
      </c>
      <c r="G628" s="55" t="n">
        <f aca="false">(B628+F628)/2</f>
        <v>53.5</v>
      </c>
      <c r="H628" s="55" t="n">
        <f aca="false">IF(TOT!AN630&lt;13.4,IF(G628&gt;80,80,G628),G628)</f>
        <v>53.5</v>
      </c>
      <c r="I628" s="55" t="n">
        <f aca="false">IF(TOT!AN630&lt;11,IF(H628&gt;73,73,H628),H628)</f>
        <v>53.5</v>
      </c>
    </row>
    <row r="629" customFormat="false" ht="13" hidden="false" customHeight="true" outlineLevel="0" collapsed="false">
      <c r="A629" s="17" t="s">
        <v>2960</v>
      </c>
      <c r="B629" s="27" t="n">
        <f aca="false">'PH - Tableau 1'!J629</f>
        <v>49</v>
      </c>
      <c r="C629" s="50" t="n">
        <f aca="false">(TOT!BR631*60)/TOT!AK631</f>
        <v>2.51650109559202</v>
      </c>
      <c r="D629" s="27" t="n">
        <f aca="false">VLOOKUP(C629,'DF - Tableau 2'!$A$3:$B$55,2)</f>
        <v>92</v>
      </c>
      <c r="E629" s="27" t="n">
        <f aca="false">IF(TOT!AK631&lt;400,IF(D629&gt;66,66,D629),D629)</f>
        <v>92</v>
      </c>
      <c r="F629" s="27" t="n">
        <f aca="false">IF(TOT!AK631&lt;200,IF(E629&gt;60,60,E629),E629)</f>
        <v>92</v>
      </c>
      <c r="G629" s="55" t="n">
        <f aca="false">(B629+F629)/2</f>
        <v>70.5</v>
      </c>
      <c r="H629" s="55" t="n">
        <f aca="false">IF(TOT!AN631&lt;13.4,IF(G629&gt;80,80,G629),G629)</f>
        <v>70.5</v>
      </c>
      <c r="I629" s="55" t="n">
        <f aca="false">IF(TOT!AN631&lt;11,IF(H629&gt;73,73,H629),H629)</f>
        <v>70.5</v>
      </c>
    </row>
    <row r="630" customFormat="false" ht="13" hidden="false" customHeight="true" outlineLevel="0" collapsed="false">
      <c r="A630" s="17" t="s">
        <v>2965</v>
      </c>
      <c r="B630" s="27" t="n">
        <f aca="false">'PH - Tableau 1'!J630</f>
        <v>81</v>
      </c>
      <c r="C630" s="50" t="n">
        <f aca="false">(TOT!BR632*60)/TOT!AK632</f>
        <v>3.45904395868375</v>
      </c>
      <c r="D630" s="27" t="n">
        <f aca="false">VLOOKUP(C630,'DF - Tableau 2'!$A$3:$B$55,2)</f>
        <v>98</v>
      </c>
      <c r="E630" s="27" t="n">
        <f aca="false">IF(TOT!AK632&lt;400,IF(D630&gt;66,66,D630),D630)</f>
        <v>98</v>
      </c>
      <c r="F630" s="27" t="n">
        <f aca="false">IF(TOT!AK632&lt;200,IF(E630&gt;60,60,E630),E630)</f>
        <v>98</v>
      </c>
      <c r="G630" s="55" t="n">
        <f aca="false">(B630+F630)/2</f>
        <v>89.5</v>
      </c>
      <c r="H630" s="55" t="n">
        <f aca="false">IF(TOT!AN632&lt;13.4,IF(G630&gt;80,80,G630),G630)</f>
        <v>89.5</v>
      </c>
      <c r="I630" s="55" t="n">
        <f aca="false">IF(TOT!AN632&lt;11,IF(H630&gt;73,73,H630),H630)</f>
        <v>89.5</v>
      </c>
    </row>
    <row r="631" customFormat="false" ht="13" hidden="false" customHeight="true" outlineLevel="0" collapsed="false">
      <c r="A631" s="17" t="s">
        <v>2968</v>
      </c>
      <c r="B631" s="27" t="n">
        <f aca="false">'PH - Tableau 1'!J631</f>
        <v>68</v>
      </c>
      <c r="C631" s="50" t="n">
        <f aca="false">(TOT!BR633*60)/TOT!AK633</f>
        <v>1.18341034023047</v>
      </c>
      <c r="D631" s="27" t="n">
        <f aca="false">VLOOKUP(C631,'DF - Tableau 2'!$A$3:$B$55,2)</f>
        <v>66</v>
      </c>
      <c r="E631" s="27" t="n">
        <f aca="false">IF(TOT!AK633&lt;400,IF(D631&gt;66,66,D631),D631)</f>
        <v>66</v>
      </c>
      <c r="F631" s="27" t="n">
        <f aca="false">IF(TOT!AK633&lt;200,IF(E631&gt;60,60,E631),E631)</f>
        <v>66</v>
      </c>
      <c r="G631" s="55" t="n">
        <f aca="false">(B631+F631)/2</f>
        <v>67</v>
      </c>
      <c r="H631" s="55" t="n">
        <f aca="false">IF(TOT!AN633&lt;13.4,IF(G631&gt;80,80,G631),G631)</f>
        <v>67</v>
      </c>
      <c r="I631" s="55" t="n">
        <f aca="false">IF(TOT!AN633&lt;11,IF(H631&gt;73,73,H631),H631)</f>
        <v>67</v>
      </c>
    </row>
    <row r="632" customFormat="false" ht="13" hidden="false" customHeight="true" outlineLevel="0" collapsed="false">
      <c r="A632" s="17" t="s">
        <v>2971</v>
      </c>
      <c r="B632" s="27" t="n">
        <f aca="false">'PH - Tableau 1'!J632</f>
        <v>70</v>
      </c>
      <c r="C632" s="50" t="n">
        <f aca="false">(TOT!BR634*60)/TOT!AK634</f>
        <v>1.54403138521309</v>
      </c>
      <c r="D632" s="27" t="n">
        <f aca="false">VLOOKUP(C632,'DF - Tableau 2'!$A$3:$B$55,2)</f>
        <v>75</v>
      </c>
      <c r="E632" s="27" t="n">
        <f aca="false">IF(TOT!AK634&lt;400,IF(D632&gt;66,66,D632),D632)</f>
        <v>75</v>
      </c>
      <c r="F632" s="27" t="n">
        <f aca="false">IF(TOT!AK634&lt;200,IF(E632&gt;60,60,E632),E632)</f>
        <v>75</v>
      </c>
      <c r="G632" s="55" t="n">
        <f aca="false">(B632+F632)/2</f>
        <v>72.5</v>
      </c>
      <c r="H632" s="55" t="n">
        <f aca="false">IF(TOT!AN634&lt;13.4,IF(G632&gt;80,80,G632),G632)</f>
        <v>72.5</v>
      </c>
      <c r="I632" s="55" t="n">
        <f aca="false">IF(TOT!AN634&lt;11,IF(H632&gt;73,73,H632),H632)</f>
        <v>72.5</v>
      </c>
    </row>
    <row r="633" customFormat="false" ht="13" hidden="false" customHeight="true" outlineLevel="0" collapsed="false">
      <c r="A633" s="17" t="s">
        <v>2973</v>
      </c>
      <c r="B633" s="27" t="n">
        <f aca="false">'PH - Tableau 1'!J633</f>
        <v>78</v>
      </c>
      <c r="C633" s="50" t="n">
        <f aca="false">(TOT!BR635*60)/TOT!AK635</f>
        <v>1.12436484197629</v>
      </c>
      <c r="D633" s="27" t="n">
        <f aca="false">VLOOKUP(C633,'DF - Tableau 2'!$A$3:$B$55,2)</f>
        <v>64</v>
      </c>
      <c r="E633" s="27" t="n">
        <f aca="false">IF(TOT!AK635&lt;400,IF(D633&gt;66,66,D633),D633)</f>
        <v>64</v>
      </c>
      <c r="F633" s="27" t="n">
        <f aca="false">IF(TOT!AK635&lt;200,IF(E633&gt;60,60,E633),E633)</f>
        <v>64</v>
      </c>
      <c r="G633" s="55" t="n">
        <f aca="false">(B633+F633)/2</f>
        <v>71</v>
      </c>
      <c r="H633" s="55" t="n">
        <f aca="false">IF(TOT!AN635&lt;13.4,IF(G633&gt;80,80,G633),G633)</f>
        <v>71</v>
      </c>
      <c r="I633" s="55" t="n">
        <f aca="false">IF(TOT!AN635&lt;11,IF(H633&gt;73,73,H633),H633)</f>
        <v>71</v>
      </c>
    </row>
    <row r="634" customFormat="false" ht="13" hidden="false" customHeight="true" outlineLevel="0" collapsed="false">
      <c r="A634" s="17" t="s">
        <v>2977</v>
      </c>
      <c r="B634" s="27" t="n">
        <f aca="false">'PH - Tableau 1'!J634</f>
        <v>82</v>
      </c>
      <c r="C634" s="50" t="n">
        <f aca="false">(TOT!BR636*60)/TOT!AK636</f>
        <v>1.13921166552746</v>
      </c>
      <c r="D634" s="27" t="n">
        <f aca="false">VLOOKUP(C634,'DF - Tableau 2'!$A$3:$B$55,2)</f>
        <v>64</v>
      </c>
      <c r="E634" s="27" t="n">
        <f aca="false">IF(TOT!AK636&lt;400,IF(D634&gt;66,66,D634),D634)</f>
        <v>64</v>
      </c>
      <c r="F634" s="27" t="n">
        <f aca="false">IF(TOT!AK636&lt;200,IF(E634&gt;60,60,E634),E634)</f>
        <v>64</v>
      </c>
      <c r="G634" s="55" t="n">
        <f aca="false">(B634+F634)/2</f>
        <v>73</v>
      </c>
      <c r="H634" s="55" t="n">
        <f aca="false">IF(TOT!AN636&lt;13.4,IF(G634&gt;80,80,G634),G634)</f>
        <v>73</v>
      </c>
      <c r="I634" s="55" t="n">
        <f aca="false">IF(TOT!AN636&lt;11,IF(H634&gt;73,73,H634),H634)</f>
        <v>73</v>
      </c>
    </row>
    <row r="635" customFormat="false" ht="13" hidden="false" customHeight="true" outlineLevel="0" collapsed="false">
      <c r="A635" s="17" t="s">
        <v>2981</v>
      </c>
      <c r="B635" s="27" t="n">
        <f aca="false">'PH - Tableau 1'!J635</f>
        <v>60</v>
      </c>
      <c r="C635" s="50" t="n">
        <f aca="false">(TOT!BR637*60)/TOT!AK637</f>
        <v>1.02447353443369</v>
      </c>
      <c r="D635" s="27" t="n">
        <f aca="false">VLOOKUP(C635,'DF - Tableau 2'!$A$3:$B$55,2)</f>
        <v>62</v>
      </c>
      <c r="E635" s="27" t="n">
        <f aca="false">IF(TOT!AK637&lt;400,IF(D635&gt;66,66,D635),D635)</f>
        <v>62</v>
      </c>
      <c r="F635" s="27" t="n">
        <f aca="false">IF(TOT!AK637&lt;200,IF(E635&gt;60,60,E635),E635)</f>
        <v>60</v>
      </c>
      <c r="G635" s="55" t="n">
        <f aca="false">(B635+F635)/2</f>
        <v>60</v>
      </c>
      <c r="H635" s="55" t="n">
        <f aca="false">IF(TOT!AN637&lt;13.4,IF(G635&gt;80,80,G635),G635)</f>
        <v>60</v>
      </c>
      <c r="I635" s="55" t="n">
        <f aca="false">IF(TOT!AN637&lt;11,IF(H635&gt;73,73,H635),H635)</f>
        <v>60</v>
      </c>
    </row>
    <row r="636" customFormat="false" ht="13" hidden="false" customHeight="true" outlineLevel="0" collapsed="false">
      <c r="A636" s="17" t="s">
        <v>2984</v>
      </c>
      <c r="B636" s="27" t="n">
        <f aca="false">'PH - Tableau 1'!J636</f>
        <v>77</v>
      </c>
      <c r="C636" s="50" t="n">
        <f aca="false">(TOT!BR638*60)/TOT!AK638</f>
        <v>0.702465132269737</v>
      </c>
      <c r="D636" s="27" t="n">
        <f aca="false">VLOOKUP(C636,'DF - Tableau 2'!$A$3:$B$55,2)</f>
        <v>54</v>
      </c>
      <c r="E636" s="27" t="n">
        <f aca="false">IF(TOT!AK638&lt;400,IF(D636&gt;66,66,D636),D636)</f>
        <v>54</v>
      </c>
      <c r="F636" s="27" t="n">
        <f aca="false">IF(TOT!AK638&lt;200,IF(E636&gt;60,60,E636),E636)</f>
        <v>54</v>
      </c>
      <c r="G636" s="55" t="n">
        <f aca="false">(B636+F636)/2</f>
        <v>65.5</v>
      </c>
      <c r="H636" s="55" t="n">
        <f aca="false">IF(TOT!AN638&lt;13.4,IF(G636&gt;80,80,G636),G636)</f>
        <v>65.5</v>
      </c>
      <c r="I636" s="55" t="n">
        <f aca="false">IF(TOT!AN638&lt;11,IF(H636&gt;73,73,H636),H636)</f>
        <v>65.5</v>
      </c>
    </row>
    <row r="637" customFormat="false" ht="13" hidden="false" customHeight="true" outlineLevel="0" collapsed="false">
      <c r="A637" s="17" t="s">
        <v>2987</v>
      </c>
      <c r="B637" s="27" t="n">
        <f aca="false">'PH - Tableau 1'!J637</f>
        <v>60</v>
      </c>
      <c r="C637" s="50" t="n">
        <f aca="false">(TOT!BR639*60)/TOT!AK639</f>
        <v>1.38142747505755</v>
      </c>
      <c r="D637" s="27" t="n">
        <f aca="false">VLOOKUP(C637,'DF - Tableau 2'!$A$3:$B$55,2)</f>
        <v>71</v>
      </c>
      <c r="E637" s="27" t="n">
        <f aca="false">IF(TOT!AK639&lt;400,IF(D637&gt;66,66,D637),D637)</f>
        <v>66</v>
      </c>
      <c r="F637" s="27" t="n">
        <f aca="false">IF(TOT!AK639&lt;200,IF(E637&gt;60,60,E637),E637)</f>
        <v>60</v>
      </c>
      <c r="G637" s="55" t="n">
        <f aca="false">(B637+F637)/2</f>
        <v>60</v>
      </c>
      <c r="H637" s="55" t="n">
        <f aca="false">IF(TOT!AN639&lt;13.4,IF(G637&gt;80,80,G637),G637)</f>
        <v>60</v>
      </c>
      <c r="I637" s="55" t="n">
        <f aca="false">IF(TOT!AN639&lt;11,IF(H637&gt;73,73,H637),H637)</f>
        <v>60</v>
      </c>
    </row>
    <row r="638" customFormat="false" ht="13" hidden="false" customHeight="true" outlineLevel="0" collapsed="false">
      <c r="A638" s="17" t="s">
        <v>2990</v>
      </c>
      <c r="B638" s="27" t="n">
        <f aca="false">'PH - Tableau 1'!J638</f>
        <v>57</v>
      </c>
      <c r="C638" s="50" t="n">
        <f aca="false">(TOT!BR640*60)/TOT!AK640</f>
        <v>0.59890201297623</v>
      </c>
      <c r="D638" s="27" t="n">
        <f aca="false">VLOOKUP(C638,'DF - Tableau 2'!$A$3:$B$55,2)</f>
        <v>52</v>
      </c>
      <c r="E638" s="27" t="n">
        <f aca="false">IF(TOT!AK640&lt;400,IF(D638&gt;66,66,D638),D638)</f>
        <v>52</v>
      </c>
      <c r="F638" s="27" t="n">
        <f aca="false">IF(TOT!AK640&lt;200,IF(E638&gt;60,60,E638),E638)</f>
        <v>52</v>
      </c>
      <c r="G638" s="55" t="n">
        <f aca="false">(B638+F638)/2</f>
        <v>54.5</v>
      </c>
      <c r="H638" s="55" t="n">
        <f aca="false">IF(TOT!AN640&lt;13.4,IF(G638&gt;80,80,G638),G638)</f>
        <v>54.5</v>
      </c>
      <c r="I638" s="55" t="n">
        <f aca="false">IF(TOT!AN640&lt;11,IF(H638&gt;73,73,H638),H638)</f>
        <v>54.5</v>
      </c>
    </row>
    <row r="639" customFormat="false" ht="13" hidden="false" customHeight="true" outlineLevel="0" collapsed="false">
      <c r="A639" s="17" t="s">
        <v>2992</v>
      </c>
      <c r="B639" s="27" t="n">
        <f aca="false">'PH - Tableau 1'!J639</f>
        <v>57</v>
      </c>
      <c r="C639" s="50" t="n">
        <f aca="false">(TOT!BR641*60)/TOT!AK641</f>
        <v>3.62860692435723</v>
      </c>
      <c r="D639" s="27" t="n">
        <f aca="false">VLOOKUP(C639,'DF - Tableau 2'!$A$3:$B$55,2)</f>
        <v>98</v>
      </c>
      <c r="E639" s="27" t="n">
        <f aca="false">IF(TOT!AK641&lt;400,IF(D639&gt;66,66,D639),D639)</f>
        <v>98</v>
      </c>
      <c r="F639" s="27" t="n">
        <f aca="false">IF(TOT!AK641&lt;200,IF(E639&gt;60,60,E639),E639)</f>
        <v>98</v>
      </c>
      <c r="G639" s="55" t="n">
        <f aca="false">(B639+F639)/2</f>
        <v>77.5</v>
      </c>
      <c r="H639" s="55" t="n">
        <f aca="false">IF(TOT!AN641&lt;13.4,IF(G639&gt;80,80,G639),G639)</f>
        <v>77.5</v>
      </c>
      <c r="I639" s="55" t="n">
        <f aca="false">IF(TOT!AN641&lt;11,IF(H639&gt;73,73,H639),H639)</f>
        <v>77.5</v>
      </c>
    </row>
    <row r="640" customFormat="false" ht="13" hidden="false" customHeight="true" outlineLevel="0" collapsed="false">
      <c r="A640" s="17" t="s">
        <v>2994</v>
      </c>
      <c r="B640" s="27" t="n">
        <f aca="false">'PH - Tableau 1'!J640</f>
        <v>66</v>
      </c>
      <c r="C640" s="50" t="n">
        <f aca="false">(TOT!BR642*60)/TOT!AK642</f>
        <v>0.375273637026995</v>
      </c>
      <c r="D640" s="27" t="n">
        <f aca="false">VLOOKUP(C640,'DF - Tableau 2'!$A$3:$B$55,2)</f>
        <v>48</v>
      </c>
      <c r="E640" s="27" t="n">
        <f aca="false">IF(TOT!AK642&lt;400,IF(D640&gt;66,66,D640),D640)</f>
        <v>48</v>
      </c>
      <c r="F640" s="27" t="n">
        <f aca="false">IF(TOT!AK642&lt;200,IF(E640&gt;60,60,E640),E640)</f>
        <v>48</v>
      </c>
      <c r="G640" s="55" t="n">
        <f aca="false">(B640+F640)/2</f>
        <v>57</v>
      </c>
      <c r="H640" s="55" t="n">
        <f aca="false">IF(TOT!AN642&lt;13.4,IF(G640&gt;80,80,G640),G640)</f>
        <v>57</v>
      </c>
      <c r="I640" s="55" t="n">
        <f aca="false">IF(TOT!AN642&lt;11,IF(H640&gt;73,73,H640),H640)</f>
        <v>57</v>
      </c>
    </row>
    <row r="641" customFormat="false" ht="13" hidden="false" customHeight="true" outlineLevel="0" collapsed="false">
      <c r="A641" s="17" t="s">
        <v>2998</v>
      </c>
      <c r="B641" s="27" t="n">
        <f aca="false">'PH - Tableau 1'!J641</f>
        <v>53</v>
      </c>
      <c r="C641" s="50" t="n">
        <f aca="false">(TOT!BR643*60)/TOT!AK643</f>
        <v>1.52186299557043</v>
      </c>
      <c r="D641" s="27" t="n">
        <f aca="false">VLOOKUP(C641,'DF - Tableau 2'!$A$3:$B$55,2)</f>
        <v>74</v>
      </c>
      <c r="E641" s="27" t="n">
        <f aca="false">IF(TOT!AK643&lt;400,IF(D641&gt;66,66,D641),D641)</f>
        <v>74</v>
      </c>
      <c r="F641" s="27" t="n">
        <f aca="false">IF(TOT!AK643&lt;200,IF(E641&gt;60,60,E641),E641)</f>
        <v>74</v>
      </c>
      <c r="G641" s="55" t="n">
        <f aca="false">(B641+F641)/2</f>
        <v>63.5</v>
      </c>
      <c r="H641" s="55" t="n">
        <f aca="false">IF(TOT!AN643&lt;13.4,IF(G641&gt;80,80,G641),G641)</f>
        <v>63.5</v>
      </c>
      <c r="I641" s="55" t="n">
        <f aca="false">IF(TOT!AN643&lt;11,IF(H641&gt;73,73,H641),H641)</f>
        <v>63.5</v>
      </c>
    </row>
    <row r="642" customFormat="false" ht="13" hidden="false" customHeight="true" outlineLevel="0" collapsed="false">
      <c r="A642" s="17" t="s">
        <v>3002</v>
      </c>
      <c r="B642" s="27" t="n">
        <f aca="false">'PH - Tableau 1'!J642</f>
        <v>61</v>
      </c>
      <c r="C642" s="50" t="n">
        <f aca="false">(TOT!BR644*60)/TOT!AK644</f>
        <v>1.65777080062794</v>
      </c>
      <c r="D642" s="27" t="n">
        <f aca="false">VLOOKUP(C642,'DF - Tableau 2'!$A$3:$B$55,2)</f>
        <v>77</v>
      </c>
      <c r="E642" s="27" t="n">
        <f aca="false">IF(TOT!AK644&lt;400,IF(D642&gt;66,66,D642),D642)</f>
        <v>77</v>
      </c>
      <c r="F642" s="27" t="n">
        <f aca="false">IF(TOT!AK644&lt;200,IF(E642&gt;60,60,E642),E642)</f>
        <v>77</v>
      </c>
      <c r="G642" s="55" t="n">
        <f aca="false">(B642+F642)/2</f>
        <v>69</v>
      </c>
      <c r="H642" s="55" t="n">
        <f aca="false">IF(TOT!AN644&lt;13.4,IF(G642&gt;80,80,G642),G642)</f>
        <v>69</v>
      </c>
      <c r="I642" s="55" t="n">
        <f aca="false">IF(TOT!AN644&lt;11,IF(H642&gt;73,73,H642),H642)</f>
        <v>69</v>
      </c>
    </row>
    <row r="643" customFormat="false" ht="13" hidden="false" customHeight="true" outlineLevel="0" collapsed="false">
      <c r="A643" s="17" t="s">
        <v>3007</v>
      </c>
      <c r="B643" s="27" t="n">
        <f aca="false">'PH - Tableau 1'!J643</f>
        <v>59</v>
      </c>
      <c r="C643" s="50" t="n">
        <f aca="false">(TOT!BR645*60)/TOT!AK645</f>
        <v>2.5123999900301</v>
      </c>
      <c r="D643" s="27" t="n">
        <f aca="false">VLOOKUP(C643,'DF - Tableau 2'!$A$3:$B$55,2)</f>
        <v>92</v>
      </c>
      <c r="E643" s="27" t="n">
        <f aca="false">IF(TOT!AK645&lt;400,IF(D643&gt;66,66,D643),D643)</f>
        <v>92</v>
      </c>
      <c r="F643" s="27" t="n">
        <f aca="false">IF(TOT!AK645&lt;200,IF(E643&gt;60,60,E643),E643)</f>
        <v>92</v>
      </c>
      <c r="G643" s="55" t="n">
        <f aca="false">(B643+F643)/2</f>
        <v>75.5</v>
      </c>
      <c r="H643" s="55" t="n">
        <f aca="false">IF(TOT!AN645&lt;13.4,IF(G643&gt;80,80,G643),G643)</f>
        <v>75.5</v>
      </c>
      <c r="I643" s="55" t="n">
        <f aca="false">IF(TOT!AN645&lt;11,IF(H643&gt;73,73,H643),H643)</f>
        <v>75.5</v>
      </c>
    </row>
    <row r="644" customFormat="false" ht="13" hidden="false" customHeight="true" outlineLevel="0" collapsed="false">
      <c r="A644" s="17" t="s">
        <v>3012</v>
      </c>
      <c r="B644" s="27" t="n">
        <f aca="false">'PH - Tableau 1'!J644</f>
        <v>69</v>
      </c>
      <c r="C644" s="50" t="n">
        <f aca="false">(TOT!BR646*60)/TOT!AK646</f>
        <v>1.24907063197026</v>
      </c>
      <c r="D644" s="27" t="n">
        <f aca="false">VLOOKUP(C644,'DF - Tableau 2'!$A$3:$B$55,2)</f>
        <v>67</v>
      </c>
      <c r="E644" s="27" t="n">
        <f aca="false">IF(TOT!AK646&lt;400,IF(D644&gt;66,66,D644),D644)</f>
        <v>67</v>
      </c>
      <c r="F644" s="27" t="n">
        <f aca="false">IF(TOT!AK646&lt;200,IF(E644&gt;60,60,E644),E644)</f>
        <v>67</v>
      </c>
      <c r="G644" s="55" t="n">
        <f aca="false">(B644+F644)/2</f>
        <v>68</v>
      </c>
      <c r="H644" s="55" t="n">
        <f aca="false">IF(TOT!AN646&lt;13.4,IF(G644&gt;80,80,G644),G644)</f>
        <v>68</v>
      </c>
      <c r="I644" s="55" t="n">
        <f aca="false">IF(TOT!AN646&lt;11,IF(H644&gt;73,73,H644),H644)</f>
        <v>68</v>
      </c>
    </row>
    <row r="645" customFormat="false" ht="13" hidden="false" customHeight="true" outlineLevel="0" collapsed="false">
      <c r="A645" s="17" t="s">
        <v>3017</v>
      </c>
      <c r="B645" s="27" t="n">
        <f aca="false">'PH - Tableau 1'!J645</f>
        <v>47</v>
      </c>
      <c r="C645" s="50" t="n">
        <f aca="false">(TOT!BR647*60)/TOT!AK647</f>
        <v>0</v>
      </c>
      <c r="D645" s="27" t="n">
        <f aca="false">VLOOKUP(C645,'DF - Tableau 2'!$A$3:$B$55,2)</f>
        <v>47</v>
      </c>
      <c r="E645" s="27" t="n">
        <f aca="false">IF(TOT!AK647&lt;400,IF(D645&gt;66,66,D645),D645)</f>
        <v>47</v>
      </c>
      <c r="F645" s="27" t="n">
        <f aca="false">IF(TOT!AK647&lt;200,IF(E645&gt;60,60,E645),E645)</f>
        <v>47</v>
      </c>
      <c r="G645" s="55" t="n">
        <f aca="false">(B645+F645)/2</f>
        <v>47</v>
      </c>
      <c r="H645" s="55" t="n">
        <f aca="false">IF(TOT!AN647&lt;13.4,IF(G645&gt;80,80,G645),G645)</f>
        <v>47</v>
      </c>
      <c r="I645" s="55" t="n">
        <f aca="false">IF(TOT!AN647&lt;11,IF(H645&gt;73,73,H645),H645)</f>
        <v>47</v>
      </c>
    </row>
    <row r="646" customFormat="false" ht="13" hidden="false" customHeight="true" outlineLevel="0" collapsed="false">
      <c r="A646" s="17" t="s">
        <v>3021</v>
      </c>
      <c r="B646" s="27" t="n">
        <f aca="false">'PH - Tableau 1'!J646</f>
        <v>47</v>
      </c>
      <c r="C646" s="50" t="n">
        <f aca="false">(TOT!BR648*60)/TOT!AK648</f>
        <v>5.57275541795648</v>
      </c>
      <c r="D646" s="27" t="n">
        <f aca="false">VLOOKUP(C646,'DF - Tableau 2'!$A$3:$B$55,2)</f>
        <v>99</v>
      </c>
      <c r="E646" s="27" t="n">
        <f aca="false">IF(TOT!AK648&lt;400,IF(D646&gt;66,66,D646),D646)</f>
        <v>66</v>
      </c>
      <c r="F646" s="27" t="n">
        <f aca="false">IF(TOT!AK648&lt;200,IF(E646&gt;60,60,E646),E646)</f>
        <v>60</v>
      </c>
      <c r="G646" s="55" t="n">
        <f aca="false">(B646+F646)/2</f>
        <v>53.5</v>
      </c>
      <c r="H646" s="55" t="n">
        <f aca="false">IF(TOT!AN648&lt;13.4,IF(G646&gt;80,80,G646),G646)</f>
        <v>53.5</v>
      </c>
      <c r="I646" s="55" t="n">
        <f aca="false">IF(TOT!AN648&lt;11,IF(H646&gt;73,73,H646),H646)</f>
        <v>53.5</v>
      </c>
    </row>
    <row r="647" customFormat="false" ht="13" hidden="false" customHeight="true" outlineLevel="0" collapsed="false">
      <c r="A647" s="17" t="s">
        <v>3024</v>
      </c>
      <c r="B647" s="27" t="n">
        <f aca="false">'PH - Tableau 1'!J647</f>
        <v>47</v>
      </c>
      <c r="C647" s="50" t="n">
        <f aca="false">(TOT!BR649*60)/TOT!AK649</f>
        <v>2.49729354760723</v>
      </c>
      <c r="D647" s="27" t="n">
        <f aca="false">VLOOKUP(C647,'DF - Tableau 2'!$A$3:$B$55,2)</f>
        <v>92</v>
      </c>
      <c r="E647" s="27" t="n">
        <f aca="false">IF(TOT!AK649&lt;400,IF(D647&gt;66,66,D647),D647)</f>
        <v>92</v>
      </c>
      <c r="F647" s="27" t="n">
        <f aca="false">IF(TOT!AK649&lt;200,IF(E647&gt;60,60,E647),E647)</f>
        <v>92</v>
      </c>
      <c r="G647" s="55" t="n">
        <f aca="false">(B647+F647)/2</f>
        <v>69.5</v>
      </c>
      <c r="H647" s="55" t="n">
        <f aca="false">IF(TOT!AN649&lt;13.4,IF(G647&gt;80,80,G647),G647)</f>
        <v>69.5</v>
      </c>
      <c r="I647" s="55" t="n">
        <f aca="false">IF(TOT!AN649&lt;11,IF(H647&gt;73,73,H647),H647)</f>
        <v>69.5</v>
      </c>
    </row>
    <row r="648" customFormat="false" ht="13" hidden="false" customHeight="true" outlineLevel="0" collapsed="false">
      <c r="A648" s="17" t="s">
        <v>3028</v>
      </c>
      <c r="B648" s="27" t="n">
        <f aca="false">'PH - Tableau 1'!J648</f>
        <v>66</v>
      </c>
      <c r="C648" s="50" t="n">
        <f aca="false">(TOT!BR650*60)/TOT!AK650</f>
        <v>2.24256073601991</v>
      </c>
      <c r="D648" s="27" t="n">
        <f aca="false">VLOOKUP(C648,'DF - Tableau 2'!$A$3:$B$55,2)</f>
        <v>89</v>
      </c>
      <c r="E648" s="27" t="n">
        <f aca="false">IF(TOT!AK650&lt;400,IF(D648&gt;66,66,D648),D648)</f>
        <v>66</v>
      </c>
      <c r="F648" s="27" t="n">
        <f aca="false">IF(TOT!AK650&lt;200,IF(E648&gt;60,60,E648),E648)</f>
        <v>66</v>
      </c>
      <c r="G648" s="55" t="n">
        <f aca="false">(B648+F648)/2</f>
        <v>66</v>
      </c>
      <c r="H648" s="55" t="n">
        <f aca="false">IF(TOT!AN650&lt;13.4,IF(G648&gt;80,80,G648),G648)</f>
        <v>66</v>
      </c>
      <c r="I648" s="55" t="n">
        <f aca="false">IF(TOT!AN650&lt;11,IF(H648&gt;73,73,H648),H648)</f>
        <v>66</v>
      </c>
    </row>
    <row r="649" customFormat="false" ht="13" hidden="false" customHeight="true" outlineLevel="0" collapsed="false">
      <c r="A649" s="17" t="s">
        <v>3031</v>
      </c>
      <c r="B649" s="27" t="n">
        <f aca="false">'PH - Tableau 1'!J649</f>
        <v>47</v>
      </c>
      <c r="C649" s="50" t="n">
        <f aca="false">(TOT!BR651*60)/TOT!AK651</f>
        <v>1.08914885034286</v>
      </c>
      <c r="D649" s="27" t="n">
        <f aca="false">VLOOKUP(C649,'DF - Tableau 2'!$A$3:$B$55,2)</f>
        <v>63</v>
      </c>
      <c r="E649" s="27" t="n">
        <f aca="false">IF(TOT!AK651&lt;400,IF(D649&gt;66,66,D649),D649)</f>
        <v>63</v>
      </c>
      <c r="F649" s="27" t="n">
        <f aca="false">IF(TOT!AK651&lt;200,IF(E649&gt;60,60,E649),E649)</f>
        <v>60</v>
      </c>
      <c r="G649" s="55" t="n">
        <f aca="false">(B649+F649)/2</f>
        <v>53.5</v>
      </c>
      <c r="H649" s="55" t="n">
        <f aca="false">IF(TOT!AN651&lt;13.4,IF(G649&gt;80,80,G649),G649)</f>
        <v>53.5</v>
      </c>
      <c r="I649" s="55" t="n">
        <f aca="false">IF(TOT!AN651&lt;11,IF(H649&gt;73,73,H649),H649)</f>
        <v>53.5</v>
      </c>
    </row>
    <row r="650" customFormat="false" ht="13" hidden="false" customHeight="true" outlineLevel="0" collapsed="false">
      <c r="A650" s="17" t="s">
        <v>3036</v>
      </c>
      <c r="B650" s="27" t="n">
        <f aca="false">'PH - Tableau 1'!J650</f>
        <v>84</v>
      </c>
      <c r="C650" s="50" t="n">
        <f aca="false">(TOT!BR652*60)/TOT!AK652</f>
        <v>0.520410546097465</v>
      </c>
      <c r="D650" s="27" t="n">
        <f aca="false">VLOOKUP(C650,'DF - Tableau 2'!$A$3:$B$55,2)</f>
        <v>50</v>
      </c>
      <c r="E650" s="27" t="n">
        <f aca="false">IF(TOT!AK652&lt;400,IF(D650&gt;66,66,D650),D650)</f>
        <v>50</v>
      </c>
      <c r="F650" s="27" t="n">
        <f aca="false">IF(TOT!AK652&lt;200,IF(E650&gt;60,60,E650),E650)</f>
        <v>50</v>
      </c>
      <c r="G650" s="55" t="n">
        <f aca="false">(B650+F650)/2</f>
        <v>67</v>
      </c>
      <c r="H650" s="55" t="n">
        <f aca="false">IF(TOT!AN652&lt;13.4,IF(G650&gt;80,80,G650),G650)</f>
        <v>67</v>
      </c>
      <c r="I650" s="55" t="n">
        <f aca="false">IF(TOT!AN652&lt;11,IF(H650&gt;73,73,H650),H650)</f>
        <v>67</v>
      </c>
    </row>
    <row r="651" customFormat="false" ht="13" hidden="false" customHeight="true" outlineLevel="0" collapsed="false">
      <c r="A651" s="17" t="s">
        <v>3039</v>
      </c>
      <c r="B651" s="27" t="n">
        <f aca="false">'PH - Tableau 1'!J651</f>
        <v>95</v>
      </c>
      <c r="C651" s="50" t="n">
        <f aca="false">(TOT!BR653*60)/TOT!AK653</f>
        <v>0.945200855181726</v>
      </c>
      <c r="D651" s="27" t="n">
        <f aca="false">VLOOKUP(C651,'DF - Tableau 2'!$A$3:$B$55,2)</f>
        <v>60</v>
      </c>
      <c r="E651" s="27" t="n">
        <f aca="false">IF(TOT!AK653&lt;400,IF(D651&gt;66,66,D651),D651)</f>
        <v>60</v>
      </c>
      <c r="F651" s="27" t="n">
        <f aca="false">IF(TOT!AK653&lt;200,IF(E651&gt;60,60,E651),E651)</f>
        <v>60</v>
      </c>
      <c r="G651" s="55" t="n">
        <f aca="false">(B651+F651)/2</f>
        <v>77.5</v>
      </c>
      <c r="H651" s="55" t="n">
        <f aca="false">IF(TOT!AN653&lt;13.4,IF(G651&gt;80,80,G651),G651)</f>
        <v>77.5</v>
      </c>
      <c r="I651" s="55" t="n">
        <f aca="false">IF(TOT!AN653&lt;11,IF(H651&gt;73,73,H651),H651)</f>
        <v>77.5</v>
      </c>
    </row>
    <row r="652" customFormat="false" ht="13" hidden="false" customHeight="true" outlineLevel="0" collapsed="false">
      <c r="A652" s="17" t="s">
        <v>3043</v>
      </c>
      <c r="B652" s="27" t="n">
        <f aca="false">'PH - Tableau 1'!J652</f>
        <v>98</v>
      </c>
      <c r="C652" s="50" t="n">
        <f aca="false">(TOT!BR654*60)/TOT!AK654</f>
        <v>0.966280825364871</v>
      </c>
      <c r="D652" s="27" t="n">
        <f aca="false">VLOOKUP(C652,'DF - Tableau 2'!$A$3:$B$55,2)</f>
        <v>60</v>
      </c>
      <c r="E652" s="27" t="n">
        <f aca="false">IF(TOT!AK654&lt;400,IF(D652&gt;66,66,D652),D652)</f>
        <v>60</v>
      </c>
      <c r="F652" s="27" t="n">
        <f aca="false">IF(TOT!AK654&lt;200,IF(E652&gt;60,60,E652),E652)</f>
        <v>60</v>
      </c>
      <c r="G652" s="55" t="n">
        <f aca="false">(B652+F652)/2</f>
        <v>79</v>
      </c>
      <c r="H652" s="55" t="n">
        <f aca="false">IF(TOT!AN654&lt;13.4,IF(G652&gt;80,80,G652),G652)</f>
        <v>79</v>
      </c>
      <c r="I652" s="55" t="n">
        <f aca="false">IF(TOT!AN654&lt;11,IF(H652&gt;73,73,H652),H652)</f>
        <v>79</v>
      </c>
    </row>
    <row r="653" customFormat="false" ht="13" hidden="false" customHeight="true" outlineLevel="0" collapsed="false">
      <c r="A653" s="17" t="s">
        <v>3047</v>
      </c>
      <c r="B653" s="27" t="n">
        <f aca="false">'PH - Tableau 1'!J653</f>
        <v>85</v>
      </c>
      <c r="C653" s="50" t="n">
        <f aca="false">(TOT!BR655*60)/TOT!AK655</f>
        <v>0.574071121033341</v>
      </c>
      <c r="D653" s="27" t="n">
        <f aca="false">VLOOKUP(C653,'DF - Tableau 2'!$A$3:$B$55,2)</f>
        <v>51</v>
      </c>
      <c r="E653" s="27" t="n">
        <f aca="false">IF(TOT!AK655&lt;400,IF(D653&gt;66,66,D653),D653)</f>
        <v>51</v>
      </c>
      <c r="F653" s="27" t="n">
        <f aca="false">IF(TOT!AK655&lt;200,IF(E653&gt;60,60,E653),E653)</f>
        <v>51</v>
      </c>
      <c r="G653" s="55" t="n">
        <f aca="false">(B653+F653)/2</f>
        <v>68</v>
      </c>
      <c r="H653" s="55" t="n">
        <f aca="false">IF(TOT!AN655&lt;13.4,IF(G653&gt;80,80,G653),G653)</f>
        <v>68</v>
      </c>
      <c r="I653" s="55" t="n">
        <f aca="false">IF(TOT!AN655&lt;11,IF(H653&gt;73,73,H653),H653)</f>
        <v>68</v>
      </c>
    </row>
    <row r="654" customFormat="false" ht="13" hidden="false" customHeight="true" outlineLevel="0" collapsed="false">
      <c r="A654" s="17" t="s">
        <v>3050</v>
      </c>
      <c r="B654" s="27" t="n">
        <f aca="false">'PH - Tableau 1'!J654</f>
        <v>60</v>
      </c>
      <c r="C654" s="50" t="n">
        <f aca="false">(TOT!BR656*60)/TOT!AK656</f>
        <v>0.386639458704766</v>
      </c>
      <c r="D654" s="27" t="n">
        <f aca="false">VLOOKUP(C654,'DF - Tableau 2'!$A$3:$B$55,2)</f>
        <v>48</v>
      </c>
      <c r="E654" s="27" t="n">
        <f aca="false">IF(TOT!AK656&lt;400,IF(D654&gt;66,66,D654),D654)</f>
        <v>48</v>
      </c>
      <c r="F654" s="27" t="n">
        <f aca="false">IF(TOT!AK656&lt;200,IF(E654&gt;60,60,E654),E654)</f>
        <v>48</v>
      </c>
      <c r="G654" s="55" t="n">
        <f aca="false">(B654+F654)/2</f>
        <v>54</v>
      </c>
      <c r="H654" s="55" t="n">
        <f aca="false">IF(TOT!AN656&lt;13.4,IF(G654&gt;80,80,G654),G654)</f>
        <v>54</v>
      </c>
      <c r="I654" s="55" t="n">
        <f aca="false">IF(TOT!AN656&lt;11,IF(H654&gt;73,73,H654),H654)</f>
        <v>54</v>
      </c>
    </row>
    <row r="655" customFormat="false" ht="13" hidden="false" customHeight="true" outlineLevel="0" collapsed="false">
      <c r="A655" s="17" t="s">
        <v>3055</v>
      </c>
      <c r="B655" s="27" t="n">
        <f aca="false">'PH - Tableau 1'!J655</f>
        <v>52</v>
      </c>
      <c r="C655" s="50" t="n">
        <f aca="false">(TOT!BR657*60)/TOT!AK657</f>
        <v>1.72910662824208</v>
      </c>
      <c r="D655" s="27" t="n">
        <f aca="false">VLOOKUP(C655,'DF - Tableau 2'!$A$3:$B$55,2)</f>
        <v>79</v>
      </c>
      <c r="E655" s="27" t="n">
        <f aca="false">IF(TOT!AK657&lt;400,IF(D655&gt;66,66,D655),D655)</f>
        <v>79</v>
      </c>
      <c r="F655" s="27" t="n">
        <f aca="false">IF(TOT!AK657&lt;200,IF(E655&gt;60,60,E655),E655)</f>
        <v>79</v>
      </c>
      <c r="G655" s="55" t="n">
        <f aca="false">(B655+F655)/2</f>
        <v>65.5</v>
      </c>
      <c r="H655" s="55" t="n">
        <f aca="false">IF(TOT!AN657&lt;13.4,IF(G655&gt;80,80,G655),G655)</f>
        <v>65.5</v>
      </c>
      <c r="I655" s="55" t="n">
        <f aca="false">IF(TOT!AN657&lt;11,IF(H655&gt;73,73,H655),H655)</f>
        <v>65.5</v>
      </c>
    </row>
    <row r="656" customFormat="false" ht="13" hidden="false" customHeight="true" outlineLevel="0" collapsed="false">
      <c r="A656" s="17" t="s">
        <v>3059</v>
      </c>
      <c r="B656" s="27" t="n">
        <f aca="false">'PH - Tableau 1'!J656</f>
        <v>48</v>
      </c>
      <c r="C656" s="50" t="n">
        <f aca="false">(TOT!BR658*60)/TOT!AK658</f>
        <v>1.28022759601706</v>
      </c>
      <c r="D656" s="27" t="n">
        <f aca="false">VLOOKUP(C656,'DF - Tableau 2'!$A$3:$B$55,2)</f>
        <v>68</v>
      </c>
      <c r="E656" s="27" t="n">
        <f aca="false">IF(TOT!AK658&lt;400,IF(D656&gt;66,66,D656),D656)</f>
        <v>68</v>
      </c>
      <c r="F656" s="27" t="n">
        <f aca="false">IF(TOT!AK658&lt;200,IF(E656&gt;60,60,E656),E656)</f>
        <v>68</v>
      </c>
      <c r="G656" s="55" t="n">
        <f aca="false">(B656+F656)/2</f>
        <v>58</v>
      </c>
      <c r="H656" s="55" t="n">
        <f aca="false">IF(TOT!AN658&lt;13.4,IF(G656&gt;80,80,G656),G656)</f>
        <v>58</v>
      </c>
      <c r="I656" s="55" t="n">
        <f aca="false">IF(TOT!AN658&lt;11,IF(H656&gt;73,73,H656),H656)</f>
        <v>58</v>
      </c>
    </row>
    <row r="657" customFormat="false" ht="13" hidden="false" customHeight="true" outlineLevel="0" collapsed="false">
      <c r="A657" s="17" t="s">
        <v>3063</v>
      </c>
      <c r="B657" s="27" t="n">
        <f aca="false">'PH - Tableau 1'!J657</f>
        <v>52</v>
      </c>
      <c r="C657" s="50" t="n">
        <f aca="false">(TOT!BR659*60)/TOT!AK659</f>
        <v>1.65064809099727</v>
      </c>
      <c r="D657" s="27" t="n">
        <f aca="false">VLOOKUP(C657,'DF - Tableau 2'!$A$3:$B$55,2)</f>
        <v>77</v>
      </c>
      <c r="E657" s="27" t="n">
        <f aca="false">IF(TOT!AK659&lt;400,IF(D657&gt;66,66,D657),D657)</f>
        <v>77</v>
      </c>
      <c r="F657" s="27" t="n">
        <f aca="false">IF(TOT!AK659&lt;200,IF(E657&gt;60,60,E657),E657)</f>
        <v>77</v>
      </c>
      <c r="G657" s="55" t="n">
        <f aca="false">(B657+F657)/2</f>
        <v>64.5</v>
      </c>
      <c r="H657" s="55" t="n">
        <f aca="false">IF(TOT!AN659&lt;13.4,IF(G657&gt;80,80,G657),G657)</f>
        <v>64.5</v>
      </c>
      <c r="I657" s="55" t="n">
        <f aca="false">IF(TOT!AN659&lt;11,IF(H657&gt;73,73,H657),H657)</f>
        <v>64.5</v>
      </c>
    </row>
    <row r="658" customFormat="false" ht="13" hidden="false" customHeight="true" outlineLevel="0" collapsed="false">
      <c r="A658" s="17" t="s">
        <v>3067</v>
      </c>
      <c r="B658" s="27" t="n">
        <f aca="false">'PH - Tableau 1'!J658</f>
        <v>70</v>
      </c>
      <c r="C658" s="50" t="n">
        <f aca="false">(TOT!BR660*60)/TOT!AK660</f>
        <v>2.01349038558341</v>
      </c>
      <c r="D658" s="27" t="n">
        <f aca="false">VLOOKUP(C658,'DF - Tableau 2'!$A$3:$B$55,2)</f>
        <v>85</v>
      </c>
      <c r="E658" s="27" t="n">
        <f aca="false">IF(TOT!AK660&lt;400,IF(D658&gt;66,66,D658),D658)</f>
        <v>85</v>
      </c>
      <c r="F658" s="27" t="n">
        <f aca="false">IF(TOT!AK660&lt;200,IF(E658&gt;60,60,E658),E658)</f>
        <v>85</v>
      </c>
      <c r="G658" s="55" t="n">
        <f aca="false">(B658+F658)/2</f>
        <v>77.5</v>
      </c>
      <c r="H658" s="55" t="n">
        <f aca="false">IF(TOT!AN660&lt;13.4,IF(G658&gt;80,80,G658),G658)</f>
        <v>77.5</v>
      </c>
      <c r="I658" s="55" t="n">
        <f aca="false">IF(TOT!AN660&lt;11,IF(H658&gt;73,73,H658),H658)</f>
        <v>77.5</v>
      </c>
    </row>
    <row r="659" customFormat="false" ht="13" hidden="false" customHeight="true" outlineLevel="0" collapsed="false">
      <c r="A659" s="17" t="s">
        <v>3071</v>
      </c>
      <c r="B659" s="27" t="n">
        <f aca="false">'PH - Tableau 1'!J659</f>
        <v>86</v>
      </c>
      <c r="C659" s="50" t="n">
        <f aca="false">(TOT!BR661*60)/TOT!AK661</f>
        <v>0.805849873153267</v>
      </c>
      <c r="D659" s="27" t="n">
        <f aca="false">VLOOKUP(C659,'DF - Tableau 2'!$A$3:$B$55,2)</f>
        <v>56</v>
      </c>
      <c r="E659" s="27" t="n">
        <f aca="false">IF(TOT!AK661&lt;400,IF(D659&gt;66,66,D659),D659)</f>
        <v>56</v>
      </c>
      <c r="F659" s="27" t="n">
        <f aca="false">IF(TOT!AK661&lt;200,IF(E659&gt;60,60,E659),E659)</f>
        <v>56</v>
      </c>
      <c r="G659" s="55" t="n">
        <f aca="false">(B659+F659)/2</f>
        <v>71</v>
      </c>
      <c r="H659" s="55" t="n">
        <f aca="false">IF(TOT!AN661&lt;13.4,IF(G659&gt;80,80,G659),G659)</f>
        <v>71</v>
      </c>
      <c r="I659" s="55" t="n">
        <f aca="false">IF(TOT!AN661&lt;11,IF(H659&gt;73,73,H659),H659)</f>
        <v>71</v>
      </c>
    </row>
    <row r="660" customFormat="false" ht="13" hidden="false" customHeight="true" outlineLevel="0" collapsed="false">
      <c r="A660" s="17" t="s">
        <v>3076</v>
      </c>
      <c r="B660" s="27" t="n">
        <f aca="false">'PH - Tableau 1'!J660</f>
        <v>74</v>
      </c>
      <c r="C660" s="50" t="n">
        <f aca="false">(TOT!BR662*60)/TOT!AK662</f>
        <v>1.54882010024309</v>
      </c>
      <c r="D660" s="27" t="n">
        <f aca="false">VLOOKUP(C660,'DF - Tableau 2'!$A$3:$B$55,2)</f>
        <v>75</v>
      </c>
      <c r="E660" s="27" t="n">
        <f aca="false">IF(TOT!AK662&lt;400,IF(D660&gt;66,66,D660),D660)</f>
        <v>75</v>
      </c>
      <c r="F660" s="27" t="n">
        <f aca="false">IF(TOT!AK662&lt;200,IF(E660&gt;60,60,E660),E660)</f>
        <v>75</v>
      </c>
      <c r="G660" s="55" t="n">
        <f aca="false">(B660+F660)/2</f>
        <v>74.5</v>
      </c>
      <c r="H660" s="55" t="n">
        <f aca="false">IF(TOT!AN662&lt;13.4,IF(G660&gt;80,80,G660),G660)</f>
        <v>74.5</v>
      </c>
      <c r="I660" s="55" t="n">
        <f aca="false">IF(TOT!AN662&lt;11,IF(H660&gt;73,73,H660),H660)</f>
        <v>74.5</v>
      </c>
    </row>
    <row r="661" customFormat="false" ht="13" hidden="false" customHeight="true" outlineLevel="0" collapsed="false">
      <c r="A661" s="17" t="s">
        <v>3080</v>
      </c>
      <c r="B661" s="27" t="n">
        <f aca="false">'PH - Tableau 1'!J661</f>
        <v>51</v>
      </c>
      <c r="C661" s="50" t="n">
        <f aca="false">(TOT!BR663*60)/TOT!AK663</f>
        <v>1.91632703984024</v>
      </c>
      <c r="D661" s="27" t="n">
        <f aca="false">VLOOKUP(C661,'DF - Tableau 2'!$A$3:$B$55,2)</f>
        <v>83</v>
      </c>
      <c r="E661" s="27" t="n">
        <f aca="false">IF(TOT!AK663&lt;400,IF(D661&gt;66,66,D661),D661)</f>
        <v>83</v>
      </c>
      <c r="F661" s="27" t="n">
        <f aca="false">IF(TOT!AK663&lt;200,IF(E661&gt;60,60,E661),E661)</f>
        <v>83</v>
      </c>
      <c r="G661" s="55" t="n">
        <f aca="false">(B661+F661)/2</f>
        <v>67</v>
      </c>
      <c r="H661" s="55" t="n">
        <f aca="false">IF(TOT!AN663&lt;13.4,IF(G661&gt;80,80,G661),G661)</f>
        <v>67</v>
      </c>
      <c r="I661" s="55" t="n">
        <f aca="false">IF(TOT!AN663&lt;11,IF(H661&gt;73,73,H661),H661)</f>
        <v>67</v>
      </c>
    </row>
    <row r="662" customFormat="false" ht="13" hidden="false" customHeight="true" outlineLevel="0" collapsed="false">
      <c r="A662" s="17" t="s">
        <v>3083</v>
      </c>
      <c r="B662" s="27" t="n">
        <f aca="false">'PH - Tableau 1'!J662</f>
        <v>64</v>
      </c>
      <c r="C662" s="50" t="n">
        <f aca="false">(TOT!BR664*60)/TOT!AK664</f>
        <v>1.33151246159099</v>
      </c>
      <c r="D662" s="27" t="n">
        <f aca="false">VLOOKUP(C662,'DF - Tableau 2'!$A$3:$B$55,2)</f>
        <v>69</v>
      </c>
      <c r="E662" s="27" t="n">
        <f aca="false">IF(TOT!AK664&lt;400,IF(D662&gt;66,66,D662),D662)</f>
        <v>69</v>
      </c>
      <c r="F662" s="27" t="n">
        <f aca="false">IF(TOT!AK664&lt;200,IF(E662&gt;60,60,E662),E662)</f>
        <v>69</v>
      </c>
      <c r="G662" s="55" t="n">
        <f aca="false">(B662+F662)/2</f>
        <v>66.5</v>
      </c>
      <c r="H662" s="55" t="n">
        <f aca="false">IF(TOT!AN664&lt;13.4,IF(G662&gt;80,80,G662),G662)</f>
        <v>66.5</v>
      </c>
      <c r="I662" s="55" t="n">
        <f aca="false">IF(TOT!AN664&lt;11,IF(H662&gt;73,73,H662),H662)</f>
        <v>66.5</v>
      </c>
    </row>
    <row r="663" customFormat="false" ht="13" hidden="false" customHeight="true" outlineLevel="0" collapsed="false">
      <c r="A663" s="17" t="s">
        <v>3087</v>
      </c>
      <c r="B663" s="27" t="n">
        <f aca="false">'PH - Tableau 1'!J663</f>
        <v>67</v>
      </c>
      <c r="C663" s="50" t="n">
        <f aca="false">(TOT!BR665*60)/TOT!AK665</f>
        <v>0.89692262753654</v>
      </c>
      <c r="D663" s="27" t="n">
        <f aca="false">VLOOKUP(C663,'DF - Tableau 2'!$A$3:$B$55,2)</f>
        <v>58</v>
      </c>
      <c r="E663" s="27" t="n">
        <f aca="false">IF(TOT!AK665&lt;400,IF(D663&gt;66,66,D663),D663)</f>
        <v>58</v>
      </c>
      <c r="F663" s="27" t="n">
        <f aca="false">IF(TOT!AK665&lt;200,IF(E663&gt;60,60,E663),E663)</f>
        <v>58</v>
      </c>
      <c r="G663" s="55" t="n">
        <f aca="false">(B663+F663)/2</f>
        <v>62.5</v>
      </c>
      <c r="H663" s="55" t="n">
        <f aca="false">IF(TOT!AN665&lt;13.4,IF(G663&gt;80,80,G663),G663)</f>
        <v>62.5</v>
      </c>
      <c r="I663" s="55" t="n">
        <f aca="false">IF(TOT!AN665&lt;11,IF(H663&gt;73,73,H663),H663)</f>
        <v>62.5</v>
      </c>
    </row>
    <row r="664" customFormat="false" ht="13" hidden="false" customHeight="true" outlineLevel="0" collapsed="false">
      <c r="A664" s="17" t="s">
        <v>3090</v>
      </c>
      <c r="B664" s="27" t="n">
        <f aca="false">'PH - Tableau 1'!J664</f>
        <v>85</v>
      </c>
      <c r="C664" s="50" t="n">
        <f aca="false">(TOT!BR666*60)/TOT!AK666</f>
        <v>0.663206146577242</v>
      </c>
      <c r="D664" s="27" t="n">
        <f aca="false">VLOOKUP(C664,'DF - Tableau 2'!$A$3:$B$55,2)</f>
        <v>53</v>
      </c>
      <c r="E664" s="27" t="n">
        <f aca="false">IF(TOT!AK666&lt;400,IF(D664&gt;66,66,D664),D664)</f>
        <v>53</v>
      </c>
      <c r="F664" s="27" t="n">
        <f aca="false">IF(TOT!AK666&lt;200,IF(E664&gt;60,60,E664),E664)</f>
        <v>53</v>
      </c>
      <c r="G664" s="55" t="n">
        <f aca="false">(B664+F664)/2</f>
        <v>69</v>
      </c>
      <c r="H664" s="55" t="n">
        <f aca="false">IF(TOT!AN666&lt;13.4,IF(G664&gt;80,80,G664),G664)</f>
        <v>69</v>
      </c>
      <c r="I664" s="55" t="n">
        <f aca="false">IF(TOT!AN666&lt;11,IF(H664&gt;73,73,H664),H664)</f>
        <v>69</v>
      </c>
    </row>
    <row r="665" customFormat="false" ht="13" hidden="false" customHeight="true" outlineLevel="0" collapsed="false">
      <c r="A665" s="17" t="s">
        <v>3095</v>
      </c>
      <c r="B665" s="27" t="n">
        <f aca="false">'PH - Tableau 1'!J665</f>
        <v>58</v>
      </c>
      <c r="C665" s="50" t="n">
        <f aca="false">(TOT!BR667*60)/TOT!AK667</f>
        <v>1.89360274245915</v>
      </c>
      <c r="D665" s="27" t="n">
        <f aca="false">VLOOKUP(C665,'DF - Tableau 2'!$A$3:$B$55,2)</f>
        <v>83</v>
      </c>
      <c r="E665" s="27" t="n">
        <f aca="false">IF(TOT!AK667&lt;400,IF(D665&gt;66,66,D665),D665)</f>
        <v>83</v>
      </c>
      <c r="F665" s="27" t="n">
        <f aca="false">IF(TOT!AK667&lt;200,IF(E665&gt;60,60,E665),E665)</f>
        <v>83</v>
      </c>
      <c r="G665" s="55" t="n">
        <f aca="false">(B665+F665)/2</f>
        <v>70.5</v>
      </c>
      <c r="H665" s="55" t="n">
        <f aca="false">IF(TOT!AN667&lt;13.4,IF(G665&gt;80,80,G665),G665)</f>
        <v>70.5</v>
      </c>
      <c r="I665" s="55" t="n">
        <f aca="false">IF(TOT!AN667&lt;11,IF(H665&gt;73,73,H665),H665)</f>
        <v>70.5</v>
      </c>
    </row>
    <row r="666" customFormat="false" ht="13" hidden="false" customHeight="true" outlineLevel="0" collapsed="false">
      <c r="A666" s="17" t="s">
        <v>3101</v>
      </c>
      <c r="B666" s="27" t="n">
        <f aca="false">'PH - Tableau 1'!J666</f>
        <v>73</v>
      </c>
      <c r="C666" s="50" t="n">
        <f aca="false">(TOT!BR668*60)/TOT!AK668</f>
        <v>2.14334494895548</v>
      </c>
      <c r="D666" s="27" t="n">
        <f aca="false">VLOOKUP(C666,'DF - Tableau 2'!$A$3:$B$55,2)</f>
        <v>87</v>
      </c>
      <c r="E666" s="27" t="n">
        <f aca="false">IF(TOT!AK668&lt;400,IF(D666&gt;66,66,D666),D666)</f>
        <v>87</v>
      </c>
      <c r="F666" s="27" t="n">
        <f aca="false">IF(TOT!AK668&lt;200,IF(E666&gt;60,60,E666),E666)</f>
        <v>87</v>
      </c>
      <c r="G666" s="55" t="n">
        <f aca="false">(B666+F666)/2</f>
        <v>80</v>
      </c>
      <c r="H666" s="55" t="n">
        <f aca="false">IF(TOT!AN668&lt;13.4,IF(G666&gt;80,80,G666),G666)</f>
        <v>80</v>
      </c>
      <c r="I666" s="55" t="n">
        <f aca="false">IF(TOT!AN668&lt;11,IF(H666&gt;73,73,H666),H666)</f>
        <v>80</v>
      </c>
    </row>
    <row r="667" customFormat="false" ht="13" hidden="false" customHeight="true" outlineLevel="0" collapsed="false">
      <c r="A667" s="17" t="s">
        <v>3105</v>
      </c>
      <c r="B667" s="27" t="n">
        <f aca="false">'PH - Tableau 1'!J667</f>
        <v>66</v>
      </c>
      <c r="C667" s="50" t="n">
        <f aca="false">(TOT!BR669*60)/TOT!AK669</f>
        <v>0.467431291928158</v>
      </c>
      <c r="D667" s="27" t="n">
        <f aca="false">VLOOKUP(C667,'DF - Tableau 2'!$A$3:$B$55,2)</f>
        <v>49</v>
      </c>
      <c r="E667" s="27" t="n">
        <f aca="false">IF(TOT!AK669&lt;400,IF(D667&gt;66,66,D667),D667)</f>
        <v>49</v>
      </c>
      <c r="F667" s="27" t="n">
        <f aca="false">IF(TOT!AK669&lt;200,IF(E667&gt;60,60,E667),E667)</f>
        <v>49</v>
      </c>
      <c r="G667" s="55" t="n">
        <f aca="false">(B667+F667)/2</f>
        <v>57.5</v>
      </c>
      <c r="H667" s="55" t="n">
        <f aca="false">IF(TOT!AN669&lt;13.4,IF(G667&gt;80,80,G667),G667)</f>
        <v>57.5</v>
      </c>
      <c r="I667" s="55" t="n">
        <f aca="false">IF(TOT!AN669&lt;11,IF(H667&gt;73,73,H667),H667)</f>
        <v>57.5</v>
      </c>
    </row>
    <row r="668" customFormat="false" ht="13" hidden="false" customHeight="true" outlineLevel="0" collapsed="false">
      <c r="A668" s="17" t="s">
        <v>3109</v>
      </c>
      <c r="B668" s="27" t="n">
        <f aca="false">'PH - Tableau 1'!J668</f>
        <v>92</v>
      </c>
      <c r="C668" s="50" t="n">
        <f aca="false">(TOT!BR670*60)/TOT!AK670</f>
        <v>1.07432992539373</v>
      </c>
      <c r="D668" s="27" t="n">
        <f aca="false">VLOOKUP(C668,'DF - Tableau 2'!$A$3:$B$55,2)</f>
        <v>63</v>
      </c>
      <c r="E668" s="27" t="n">
        <f aca="false">IF(TOT!AK670&lt;400,IF(D668&gt;66,66,D668),D668)</f>
        <v>63</v>
      </c>
      <c r="F668" s="27" t="n">
        <f aca="false">IF(TOT!AK670&lt;200,IF(E668&gt;60,60,E668),E668)</f>
        <v>63</v>
      </c>
      <c r="G668" s="55" t="n">
        <f aca="false">(B668+F668)/2</f>
        <v>77.5</v>
      </c>
      <c r="H668" s="55" t="n">
        <f aca="false">IF(TOT!AN670&lt;13.4,IF(G668&gt;80,80,G668),G668)</f>
        <v>77.5</v>
      </c>
      <c r="I668" s="55" t="n">
        <f aca="false">IF(TOT!AN670&lt;11,IF(H668&gt;73,73,H668),H668)</f>
        <v>77.5</v>
      </c>
    </row>
    <row r="669" customFormat="false" ht="13" hidden="false" customHeight="true" outlineLevel="0" collapsed="false">
      <c r="A669" s="17" t="s">
        <v>3113</v>
      </c>
      <c r="B669" s="27" t="n">
        <f aca="false">'PH - Tableau 1'!J669</f>
        <v>64</v>
      </c>
      <c r="C669" s="50" t="n">
        <f aca="false">(TOT!BR671*60)/TOT!AK671</f>
        <v>1.86025612221973</v>
      </c>
      <c r="D669" s="27" t="n">
        <f aca="false">VLOOKUP(C669,'DF - Tableau 2'!$A$3:$B$55,2)</f>
        <v>82</v>
      </c>
      <c r="E669" s="27" t="n">
        <f aca="false">IF(TOT!AK671&lt;400,IF(D669&gt;66,66,D669),D669)</f>
        <v>82</v>
      </c>
      <c r="F669" s="27" t="n">
        <f aca="false">IF(TOT!AK671&lt;200,IF(E669&gt;60,60,E669),E669)</f>
        <v>82</v>
      </c>
      <c r="G669" s="55" t="n">
        <f aca="false">(B669+F669)/2</f>
        <v>73</v>
      </c>
      <c r="H669" s="55" t="n">
        <f aca="false">IF(TOT!AN671&lt;13.4,IF(G669&gt;80,80,G669),G669)</f>
        <v>73</v>
      </c>
      <c r="I669" s="55" t="n">
        <f aca="false">IF(TOT!AN671&lt;11,IF(H669&gt;73,73,H669),H669)</f>
        <v>73</v>
      </c>
    </row>
    <row r="670" customFormat="false" ht="13" hidden="false" customHeight="true" outlineLevel="0" collapsed="false">
      <c r="A670" s="17" t="s">
        <v>3116</v>
      </c>
      <c r="B670" s="27" t="n">
        <f aca="false">'PH - Tableau 1'!J670</f>
        <v>65</v>
      </c>
      <c r="C670" s="50" t="n">
        <f aca="false">(TOT!BR672*60)/TOT!AK672</f>
        <v>0.715421303656591</v>
      </c>
      <c r="D670" s="27" t="n">
        <f aca="false">VLOOKUP(C670,'DF - Tableau 2'!$A$3:$B$55,2)</f>
        <v>54</v>
      </c>
      <c r="E670" s="27" t="n">
        <f aca="false">IF(TOT!AK672&lt;400,IF(D670&gt;66,66,D670),D670)</f>
        <v>54</v>
      </c>
      <c r="F670" s="27" t="n">
        <f aca="false">IF(TOT!AK672&lt;200,IF(E670&gt;60,60,E670),E670)</f>
        <v>54</v>
      </c>
      <c r="G670" s="55" t="n">
        <f aca="false">(B670+F670)/2</f>
        <v>59.5</v>
      </c>
      <c r="H670" s="55" t="n">
        <f aca="false">IF(TOT!AN672&lt;13.4,IF(G670&gt;80,80,G670),G670)</f>
        <v>59.5</v>
      </c>
      <c r="I670" s="55" t="n">
        <f aca="false">IF(TOT!AN672&lt;11,IF(H670&gt;73,73,H670),H670)</f>
        <v>59.5</v>
      </c>
    </row>
    <row r="671" customFormat="false" ht="13" hidden="false" customHeight="true" outlineLevel="0" collapsed="false">
      <c r="A671" s="17" t="s">
        <v>3120</v>
      </c>
      <c r="B671" s="27" t="n">
        <f aca="false">'PH - Tableau 1'!J671</f>
        <v>61</v>
      </c>
      <c r="C671" s="50" t="n">
        <f aca="false">(TOT!BR673*60)/TOT!AK673</f>
        <v>2.72716942540053</v>
      </c>
      <c r="D671" s="27" t="n">
        <f aca="false">VLOOKUP(C671,'DF - Tableau 2'!$A$3:$B$55,2)</f>
        <v>94</v>
      </c>
      <c r="E671" s="27" t="n">
        <f aca="false">IF(TOT!AK673&lt;400,IF(D671&gt;66,66,D671),D671)</f>
        <v>94</v>
      </c>
      <c r="F671" s="27" t="n">
        <f aca="false">IF(TOT!AK673&lt;200,IF(E671&gt;60,60,E671),E671)</f>
        <v>94</v>
      </c>
      <c r="G671" s="55" t="n">
        <f aca="false">(B671+F671)/2</f>
        <v>77.5</v>
      </c>
      <c r="H671" s="55" t="n">
        <f aca="false">IF(TOT!AN673&lt;13.4,IF(G671&gt;80,80,G671),G671)</f>
        <v>77.5</v>
      </c>
      <c r="I671" s="55" t="n">
        <f aca="false">IF(TOT!AN673&lt;11,IF(H671&gt;73,73,H671),H671)</f>
        <v>73</v>
      </c>
    </row>
    <row r="672" customFormat="false" ht="13" hidden="false" customHeight="true" outlineLevel="0" collapsed="false">
      <c r="A672" s="17" t="s">
        <v>3123</v>
      </c>
      <c r="B672" s="27" t="n">
        <f aca="false">'PH - Tableau 1'!J672</f>
        <v>60</v>
      </c>
      <c r="C672" s="50" t="n">
        <f aca="false">(TOT!BR674*60)/TOT!AK674</f>
        <v>1.54208609980723</v>
      </c>
      <c r="D672" s="27" t="n">
        <f aca="false">VLOOKUP(C672,'DF - Tableau 2'!$A$3:$B$55,2)</f>
        <v>75</v>
      </c>
      <c r="E672" s="27" t="n">
        <f aca="false">IF(TOT!AK674&lt;400,IF(D672&gt;66,66,D672),D672)</f>
        <v>66</v>
      </c>
      <c r="F672" s="27" t="n">
        <f aca="false">IF(TOT!AK674&lt;200,IF(E672&gt;60,60,E672),E672)</f>
        <v>60</v>
      </c>
      <c r="G672" s="55" t="n">
        <f aca="false">(B672+F672)/2</f>
        <v>60</v>
      </c>
      <c r="H672" s="55" t="n">
        <f aca="false">IF(TOT!AN674&lt;13.4,IF(G672&gt;80,80,G672),G672)</f>
        <v>60</v>
      </c>
      <c r="I672" s="55" t="n">
        <f aca="false">IF(TOT!AN674&lt;11,IF(H672&gt;73,73,H672),H672)</f>
        <v>60</v>
      </c>
    </row>
    <row r="673" customFormat="false" ht="13" hidden="false" customHeight="true" outlineLevel="0" collapsed="false">
      <c r="A673" s="17" t="s">
        <v>3127</v>
      </c>
      <c r="B673" s="27" t="n">
        <f aca="false">'PH - Tableau 1'!J673</f>
        <v>70</v>
      </c>
      <c r="C673" s="50" t="n">
        <f aca="false">(TOT!BR675*60)/TOT!AK675</f>
        <v>1.33508647719227</v>
      </c>
      <c r="D673" s="27" t="n">
        <f aca="false">VLOOKUP(C673,'DF - Tableau 2'!$A$3:$B$55,2)</f>
        <v>69</v>
      </c>
      <c r="E673" s="27" t="n">
        <f aca="false">IF(TOT!AK675&lt;400,IF(D673&gt;66,66,D673),D673)</f>
        <v>69</v>
      </c>
      <c r="F673" s="27" t="n">
        <f aca="false">IF(TOT!AK675&lt;200,IF(E673&gt;60,60,E673),E673)</f>
        <v>69</v>
      </c>
      <c r="G673" s="55" t="n">
        <f aca="false">(B673+F673)/2</f>
        <v>69.5</v>
      </c>
      <c r="H673" s="55" t="n">
        <f aca="false">IF(TOT!AN675&lt;13.4,IF(G673&gt;80,80,G673),G673)</f>
        <v>69.5</v>
      </c>
      <c r="I673" s="55" t="n">
        <f aca="false">IF(TOT!AN675&lt;11,IF(H673&gt;73,73,H673),H673)</f>
        <v>69.5</v>
      </c>
    </row>
    <row r="674" customFormat="false" ht="13" hidden="false" customHeight="true" outlineLevel="0" collapsed="false">
      <c r="A674" s="17" t="s">
        <v>3132</v>
      </c>
      <c r="B674" s="27" t="n">
        <f aca="false">'PH - Tableau 1'!J674</f>
        <v>74</v>
      </c>
      <c r="C674" s="50" t="n">
        <f aca="false">(TOT!BR676*60)/TOT!AK676</f>
        <v>1.18753092528451</v>
      </c>
      <c r="D674" s="27" t="n">
        <f aca="false">VLOOKUP(C674,'DF - Tableau 2'!$A$3:$B$55,2)</f>
        <v>66</v>
      </c>
      <c r="E674" s="27" t="n">
        <f aca="false">IF(TOT!AK676&lt;400,IF(D674&gt;66,66,D674),D674)</f>
        <v>66</v>
      </c>
      <c r="F674" s="27" t="n">
        <f aca="false">IF(TOT!AK676&lt;200,IF(E674&gt;60,60,E674),E674)</f>
        <v>66</v>
      </c>
      <c r="G674" s="55" t="n">
        <f aca="false">(B674+F674)/2</f>
        <v>70</v>
      </c>
      <c r="H674" s="55" t="n">
        <f aca="false">IF(TOT!AN676&lt;13.4,IF(G674&gt;80,80,G674),G674)</f>
        <v>70</v>
      </c>
      <c r="I674" s="55" t="n">
        <f aca="false">IF(TOT!AN676&lt;11,IF(H674&gt;73,73,H674),H674)</f>
        <v>70</v>
      </c>
    </row>
    <row r="675" customFormat="false" ht="13" hidden="false" customHeight="true" outlineLevel="0" collapsed="false">
      <c r="A675" s="17" t="s">
        <v>3137</v>
      </c>
      <c r="B675" s="27" t="n">
        <f aca="false">'PH - Tableau 1'!J675</f>
        <v>62</v>
      </c>
      <c r="C675" s="50" t="n">
        <f aca="false">(TOT!BR677*60)/TOT!AK677</f>
        <v>2.65273311897106</v>
      </c>
      <c r="D675" s="27" t="n">
        <f aca="false">VLOOKUP(C675,'DF - Tableau 2'!$A$3:$B$55,2)</f>
        <v>93</v>
      </c>
      <c r="E675" s="27" t="n">
        <f aca="false">IF(TOT!AK677&lt;400,IF(D675&gt;66,66,D675),D675)</f>
        <v>93</v>
      </c>
      <c r="F675" s="27" t="n">
        <f aca="false">IF(TOT!AK677&lt;200,IF(E675&gt;60,60,E675),E675)</f>
        <v>93</v>
      </c>
      <c r="G675" s="55" t="n">
        <f aca="false">(B675+F675)/2</f>
        <v>77.5</v>
      </c>
      <c r="H675" s="55" t="n">
        <f aca="false">IF(TOT!AN677&lt;13.4,IF(G675&gt;80,80,G675),G675)</f>
        <v>77.5</v>
      </c>
      <c r="I675" s="55" t="n">
        <f aca="false">IF(TOT!AN677&lt;11,IF(H675&gt;73,73,H675),H675)</f>
        <v>77.5</v>
      </c>
    </row>
    <row r="676" customFormat="false" ht="13" hidden="false" customHeight="true" outlineLevel="0" collapsed="false">
      <c r="A676" s="17" t="s">
        <v>3141</v>
      </c>
      <c r="B676" s="27" t="n">
        <f aca="false">'PH - Tableau 1'!J676</f>
        <v>60</v>
      </c>
      <c r="C676" s="50" t="n">
        <f aca="false">(TOT!BR678*60)/TOT!AK678</f>
        <v>0</v>
      </c>
      <c r="D676" s="27" t="n">
        <f aca="false">VLOOKUP(C676,'DF - Tableau 2'!$A$3:$B$55,2)</f>
        <v>47</v>
      </c>
      <c r="E676" s="27" t="n">
        <f aca="false">IF(TOT!AK678&lt;400,IF(D676&gt;66,66,D676),D676)</f>
        <v>47</v>
      </c>
      <c r="F676" s="27" t="n">
        <f aca="false">IF(TOT!AK678&lt;200,IF(E676&gt;60,60,E676),E676)</f>
        <v>47</v>
      </c>
      <c r="G676" s="55" t="n">
        <f aca="false">(B676+F676)/2</f>
        <v>53.5</v>
      </c>
      <c r="H676" s="55" t="n">
        <f aca="false">IF(TOT!AN678&lt;13.4,IF(G676&gt;80,80,G676),G676)</f>
        <v>53.5</v>
      </c>
      <c r="I676" s="55" t="n">
        <f aca="false">IF(TOT!AN678&lt;11,IF(H676&gt;73,73,H676),H676)</f>
        <v>53.5</v>
      </c>
    </row>
    <row r="677" customFormat="false" ht="13" hidden="false" customHeight="true" outlineLevel="0" collapsed="false">
      <c r="A677" s="17" t="s">
        <v>3144</v>
      </c>
      <c r="B677" s="27" t="n">
        <f aca="false">'PH - Tableau 1'!J677</f>
        <v>47</v>
      </c>
      <c r="C677" s="50" t="n">
        <f aca="false">(TOT!BR679*60)/TOT!AK679</f>
        <v>1.70361867939346</v>
      </c>
      <c r="D677" s="27" t="n">
        <f aca="false">VLOOKUP(C677,'DF - Tableau 2'!$A$3:$B$55,2)</f>
        <v>79</v>
      </c>
      <c r="E677" s="27" t="n">
        <f aca="false">IF(TOT!AK679&lt;400,IF(D677&gt;66,66,D677),D677)</f>
        <v>79</v>
      </c>
      <c r="F677" s="27" t="n">
        <f aca="false">IF(TOT!AK679&lt;200,IF(E677&gt;60,60,E677),E677)</f>
        <v>79</v>
      </c>
      <c r="G677" s="55" t="n">
        <f aca="false">(B677+F677)/2</f>
        <v>63</v>
      </c>
      <c r="H677" s="55" t="n">
        <f aca="false">IF(TOT!AN679&lt;13.4,IF(G677&gt;80,80,G677),G677)</f>
        <v>63</v>
      </c>
      <c r="I677" s="55" t="n">
        <f aca="false">IF(TOT!AN679&lt;11,IF(H677&gt;73,73,H677),H677)</f>
        <v>63</v>
      </c>
    </row>
    <row r="678" customFormat="false" ht="13" hidden="false" customHeight="true" outlineLevel="0" collapsed="false">
      <c r="A678" s="17" t="s">
        <v>3147</v>
      </c>
      <c r="B678" s="27" t="n">
        <f aca="false">'PH - Tableau 1'!J678</f>
        <v>51</v>
      </c>
      <c r="C678" s="50" t="n">
        <f aca="false">(TOT!BR680*60)/TOT!AK680</f>
        <v>1.20603015075377</v>
      </c>
      <c r="D678" s="27" t="n">
        <f aca="false">VLOOKUP(C678,'DF - Tableau 2'!$A$3:$B$55,2)</f>
        <v>66</v>
      </c>
      <c r="E678" s="27" t="n">
        <f aca="false">IF(TOT!AK680&lt;400,IF(D678&gt;66,66,D678),D678)</f>
        <v>66</v>
      </c>
      <c r="F678" s="27" t="n">
        <f aca="false">IF(TOT!AK680&lt;200,IF(E678&gt;60,60,E678),E678)</f>
        <v>66</v>
      </c>
      <c r="G678" s="55" t="n">
        <f aca="false">(B678+F678)/2</f>
        <v>58.5</v>
      </c>
      <c r="H678" s="55" t="n">
        <f aca="false">IF(TOT!AN680&lt;13.4,IF(G678&gt;80,80,G678),G678)</f>
        <v>58.5</v>
      </c>
      <c r="I678" s="55" t="n">
        <f aca="false">IF(TOT!AN680&lt;11,IF(H678&gt;73,73,H678),H678)</f>
        <v>58.5</v>
      </c>
    </row>
    <row r="679" customFormat="false" ht="13" hidden="false" customHeight="true" outlineLevel="0" collapsed="false">
      <c r="A679" s="17" t="s">
        <v>3150</v>
      </c>
      <c r="B679" s="27" t="n">
        <f aca="false">'PH - Tableau 1'!J679</f>
        <v>47</v>
      </c>
      <c r="C679" s="50" t="n">
        <f aca="false">(TOT!BR681*60)/TOT!AK681</f>
        <v>1.07884269601703</v>
      </c>
      <c r="D679" s="27" t="n">
        <f aca="false">VLOOKUP(C679,'DF - Tableau 2'!$A$3:$B$55,2)</f>
        <v>63</v>
      </c>
      <c r="E679" s="27" t="n">
        <f aca="false">IF(TOT!AK681&lt;400,IF(D679&gt;66,66,D679),D679)</f>
        <v>63</v>
      </c>
      <c r="F679" s="27" t="n">
        <f aca="false">IF(TOT!AK681&lt;200,IF(E679&gt;60,60,E679),E679)</f>
        <v>63</v>
      </c>
      <c r="G679" s="55" t="n">
        <f aca="false">(B679+F679)/2</f>
        <v>55</v>
      </c>
      <c r="H679" s="55" t="n">
        <f aca="false">IF(TOT!AN681&lt;13.4,IF(G679&gt;80,80,G679),G679)</f>
        <v>55</v>
      </c>
      <c r="I679" s="55" t="n">
        <f aca="false">IF(TOT!AN681&lt;11,IF(H679&gt;73,73,H679),H679)</f>
        <v>55</v>
      </c>
    </row>
    <row r="680" customFormat="false" ht="13" hidden="false" customHeight="true" outlineLevel="0" collapsed="false">
      <c r="A680" s="17" t="s">
        <v>3154</v>
      </c>
      <c r="B680" s="27" t="n">
        <f aca="false">'PH - Tableau 1'!J680</f>
        <v>58</v>
      </c>
      <c r="C680" s="50" t="n">
        <f aca="false">(TOT!BR682*60)/TOT!AK682</f>
        <v>1.06447857182458</v>
      </c>
      <c r="D680" s="27" t="n">
        <f aca="false">VLOOKUP(C680,'DF - Tableau 2'!$A$3:$B$55,2)</f>
        <v>63</v>
      </c>
      <c r="E680" s="27" t="n">
        <f aca="false">IF(TOT!AK682&lt;400,IF(D680&gt;66,66,D680),D680)</f>
        <v>63</v>
      </c>
      <c r="F680" s="27" t="n">
        <f aca="false">IF(TOT!AK682&lt;200,IF(E680&gt;60,60,E680),E680)</f>
        <v>63</v>
      </c>
      <c r="G680" s="55" t="n">
        <f aca="false">(B680+F680)/2</f>
        <v>60.5</v>
      </c>
      <c r="H680" s="55" t="n">
        <f aca="false">IF(TOT!AN682&lt;13.4,IF(G680&gt;80,80,G680),G680)</f>
        <v>60.5</v>
      </c>
      <c r="I680" s="55" t="n">
        <f aca="false">IF(TOT!AN682&lt;11,IF(H680&gt;73,73,H680),H680)</f>
        <v>60.5</v>
      </c>
    </row>
    <row r="681" customFormat="false" ht="13" hidden="false" customHeight="true" outlineLevel="0" collapsed="false">
      <c r="A681" s="17" t="s">
        <v>3157</v>
      </c>
      <c r="B681" s="27" t="n">
        <f aca="false">'PH - Tableau 1'!J681</f>
        <v>60</v>
      </c>
      <c r="C681" s="50" t="n">
        <f aca="false">(TOT!BR683*60)/TOT!AK683</f>
        <v>0</v>
      </c>
      <c r="D681" s="27" t="n">
        <f aca="false">VLOOKUP(C681,'DF - Tableau 2'!$A$3:$B$55,2)</f>
        <v>47</v>
      </c>
      <c r="E681" s="27" t="n">
        <f aca="false">IF(TOT!AK683&lt;400,IF(D681&gt;66,66,D681),D681)</f>
        <v>47</v>
      </c>
      <c r="F681" s="27" t="n">
        <f aca="false">IF(TOT!AK683&lt;200,IF(E681&gt;60,60,E681),E681)</f>
        <v>47</v>
      </c>
      <c r="G681" s="55" t="n">
        <f aca="false">(B681+F681)/2</f>
        <v>53.5</v>
      </c>
      <c r="H681" s="55" t="n">
        <f aca="false">IF(TOT!AN683&lt;13.4,IF(G681&gt;80,80,G681),G681)</f>
        <v>53.5</v>
      </c>
      <c r="I681" s="55" t="n">
        <f aca="false">IF(TOT!AN683&lt;11,IF(H681&gt;73,73,H681),H681)</f>
        <v>53.5</v>
      </c>
    </row>
    <row r="682" customFormat="false" ht="13" hidden="false" customHeight="true" outlineLevel="0" collapsed="false">
      <c r="A682" s="17" t="s">
        <v>3161</v>
      </c>
      <c r="B682" s="27" t="n">
        <f aca="false">'PH - Tableau 1'!J682</f>
        <v>66</v>
      </c>
      <c r="C682" s="50" t="n">
        <f aca="false">(TOT!BR684*60)/TOT!AK684</f>
        <v>1.43340633087797</v>
      </c>
      <c r="D682" s="27" t="n">
        <f aca="false">VLOOKUP(C682,'DF - Tableau 2'!$A$3:$B$55,2)</f>
        <v>72</v>
      </c>
      <c r="E682" s="27" t="n">
        <f aca="false">IF(TOT!AK684&lt;400,IF(D682&gt;66,66,D682),D682)</f>
        <v>72</v>
      </c>
      <c r="F682" s="27" t="n">
        <f aca="false">IF(TOT!AK684&lt;200,IF(E682&gt;60,60,E682),E682)</f>
        <v>72</v>
      </c>
      <c r="G682" s="55" t="n">
        <f aca="false">(B682+F682)/2</f>
        <v>69</v>
      </c>
      <c r="H682" s="55" t="n">
        <f aca="false">IF(TOT!AN684&lt;13.4,IF(G682&gt;80,80,G682),G682)</f>
        <v>69</v>
      </c>
      <c r="I682" s="55" t="n">
        <f aca="false">IF(TOT!AN684&lt;11,IF(H682&gt;73,73,H682),H682)</f>
        <v>69</v>
      </c>
    </row>
    <row r="683" customFormat="false" ht="13" hidden="false" customHeight="true" outlineLevel="0" collapsed="false">
      <c r="A683" s="17" t="s">
        <v>3165</v>
      </c>
      <c r="B683" s="27" t="n">
        <f aca="false">'PH - Tableau 1'!J683</f>
        <v>61</v>
      </c>
      <c r="C683" s="50" t="n">
        <f aca="false">(TOT!BR685*60)/TOT!AK685</f>
        <v>1.2875377690078</v>
      </c>
      <c r="D683" s="27" t="n">
        <f aca="false">VLOOKUP(C683,'DF - Tableau 2'!$A$3:$B$55,2)</f>
        <v>68</v>
      </c>
      <c r="E683" s="27" t="n">
        <f aca="false">IF(TOT!AK685&lt;400,IF(D683&gt;66,66,D683),D683)</f>
        <v>68</v>
      </c>
      <c r="F683" s="27" t="n">
        <f aca="false">IF(TOT!AK685&lt;200,IF(E683&gt;60,60,E683),E683)</f>
        <v>68</v>
      </c>
      <c r="G683" s="55" t="n">
        <f aca="false">(B683+F683)/2</f>
        <v>64.5</v>
      </c>
      <c r="H683" s="55" t="n">
        <f aca="false">IF(TOT!AN685&lt;13.4,IF(G683&gt;80,80,G683),G683)</f>
        <v>64.5</v>
      </c>
      <c r="I683" s="55" t="n">
        <f aca="false">IF(TOT!AN685&lt;11,IF(H683&gt;73,73,H683),H683)</f>
        <v>64.5</v>
      </c>
    </row>
    <row r="684" customFormat="false" ht="13" hidden="false" customHeight="true" outlineLevel="0" collapsed="false">
      <c r="A684" s="17" t="s">
        <v>3168</v>
      </c>
      <c r="B684" s="27" t="n">
        <f aca="false">'PH - Tableau 1'!J684</f>
        <v>99</v>
      </c>
      <c r="C684" s="50" t="n">
        <f aca="false">(TOT!BR686*60)/TOT!AK686</f>
        <v>0.622114696225359</v>
      </c>
      <c r="D684" s="27" t="n">
        <f aca="false">VLOOKUP(C684,'DF - Tableau 2'!$A$3:$B$55,2)</f>
        <v>52</v>
      </c>
      <c r="E684" s="27" t="n">
        <f aca="false">IF(TOT!AK686&lt;400,IF(D684&gt;66,66,D684),D684)</f>
        <v>52</v>
      </c>
      <c r="F684" s="27" t="n">
        <f aca="false">IF(TOT!AK686&lt;200,IF(E684&gt;60,60,E684),E684)</f>
        <v>52</v>
      </c>
      <c r="G684" s="55" t="n">
        <f aca="false">(B684+F684)/2</f>
        <v>75.5</v>
      </c>
      <c r="H684" s="55" t="n">
        <f aca="false">IF(TOT!AN686&lt;13.4,IF(G684&gt;80,80,G684),G684)</f>
        <v>75.5</v>
      </c>
      <c r="I684" s="55" t="n">
        <f aca="false">IF(TOT!AN686&lt;11,IF(H684&gt;73,73,H684),H684)</f>
        <v>75.5</v>
      </c>
    </row>
    <row r="685" customFormat="false" ht="13" hidden="false" customHeight="true" outlineLevel="0" collapsed="false">
      <c r="A685" s="17" t="s">
        <v>3171</v>
      </c>
      <c r="B685" s="27" t="n">
        <f aca="false">'PH - Tableau 1'!J685</f>
        <v>67</v>
      </c>
      <c r="C685" s="50" t="n">
        <f aca="false">(TOT!BR687*60)/TOT!AK687</f>
        <v>2.04192243215655</v>
      </c>
      <c r="D685" s="27" t="n">
        <f aca="false">VLOOKUP(C685,'DF - Tableau 2'!$A$3:$B$55,2)</f>
        <v>86</v>
      </c>
      <c r="E685" s="27" t="n">
        <f aca="false">IF(TOT!AK687&lt;400,IF(D685&gt;66,66,D685),D685)</f>
        <v>86</v>
      </c>
      <c r="F685" s="27" t="n">
        <f aca="false">IF(TOT!AK687&lt;200,IF(E685&gt;60,60,E685),E685)</f>
        <v>86</v>
      </c>
      <c r="G685" s="55" t="n">
        <f aca="false">(B685+F685)/2</f>
        <v>76.5</v>
      </c>
      <c r="H685" s="55" t="n">
        <f aca="false">IF(TOT!AN687&lt;13.4,IF(G685&gt;80,80,G685),G685)</f>
        <v>76.5</v>
      </c>
      <c r="I685" s="55" t="n">
        <f aca="false">IF(TOT!AN687&lt;11,IF(H685&gt;73,73,H685),H685)</f>
        <v>76.5</v>
      </c>
    </row>
    <row r="686" customFormat="false" ht="13" hidden="false" customHeight="true" outlineLevel="0" collapsed="false">
      <c r="A686" s="17" t="s">
        <v>3173</v>
      </c>
      <c r="B686" s="27" t="n">
        <f aca="false">'PH - Tableau 1'!J686</f>
        <v>63</v>
      </c>
      <c r="C686" s="50" t="n">
        <f aca="false">(TOT!BR688*60)/TOT!AK688</f>
        <v>2.04678362573099</v>
      </c>
      <c r="D686" s="27" t="n">
        <f aca="false">VLOOKUP(C686,'DF - Tableau 2'!$A$3:$B$55,2)</f>
        <v>86</v>
      </c>
      <c r="E686" s="27" t="n">
        <f aca="false">IF(TOT!AK688&lt;400,IF(D686&gt;66,66,D686),D686)</f>
        <v>86</v>
      </c>
      <c r="F686" s="27" t="n">
        <f aca="false">IF(TOT!AK688&lt;200,IF(E686&gt;60,60,E686),E686)</f>
        <v>86</v>
      </c>
      <c r="G686" s="55" t="n">
        <f aca="false">(B686+F686)/2</f>
        <v>74.5</v>
      </c>
      <c r="H686" s="55" t="n">
        <f aca="false">IF(TOT!AN688&lt;13.4,IF(G686&gt;80,80,G686),G686)</f>
        <v>74.5</v>
      </c>
      <c r="I686" s="55" t="n">
        <f aca="false">IF(TOT!AN688&lt;11,IF(H686&gt;73,73,H686),H686)</f>
        <v>73</v>
      </c>
    </row>
    <row r="687" customFormat="false" ht="13" hidden="false" customHeight="true" outlineLevel="0" collapsed="false">
      <c r="A687" s="17" t="s">
        <v>3178</v>
      </c>
      <c r="B687" s="27" t="n">
        <f aca="false">'PH - Tableau 1'!J687</f>
        <v>60</v>
      </c>
      <c r="C687" s="50" t="n">
        <f aca="false">(TOT!BR689*60)/TOT!AK689</f>
        <v>0.357888458097226</v>
      </c>
      <c r="D687" s="27" t="n">
        <f aca="false">VLOOKUP(C687,'DF - Tableau 2'!$A$3:$B$55,2)</f>
        <v>48</v>
      </c>
      <c r="E687" s="27" t="n">
        <f aca="false">IF(TOT!AK689&lt;400,IF(D687&gt;66,66,D687),D687)</f>
        <v>48</v>
      </c>
      <c r="F687" s="27" t="n">
        <f aca="false">IF(TOT!AK689&lt;200,IF(E687&gt;60,60,E687),E687)</f>
        <v>48</v>
      </c>
      <c r="G687" s="55" t="n">
        <f aca="false">(B687+F687)/2</f>
        <v>54</v>
      </c>
      <c r="H687" s="55" t="n">
        <f aca="false">IF(TOT!AN689&lt;13.4,IF(G687&gt;80,80,G687),G687)</f>
        <v>54</v>
      </c>
      <c r="I687" s="55" t="n">
        <f aca="false">IF(TOT!AN689&lt;11,IF(H687&gt;73,73,H687),H687)</f>
        <v>54</v>
      </c>
    </row>
    <row r="688" customFormat="false" ht="13" hidden="false" customHeight="true" outlineLevel="0" collapsed="false">
      <c r="A688" s="17" t="s">
        <v>3181</v>
      </c>
      <c r="B688" s="27" t="n">
        <f aca="false">'PH - Tableau 1'!J688</f>
        <v>66</v>
      </c>
      <c r="C688" s="50" t="n">
        <f aca="false">(TOT!BR690*60)/TOT!AK690</f>
        <v>2.61311396080329</v>
      </c>
      <c r="D688" s="27" t="n">
        <f aca="false">VLOOKUP(C688,'DF - Tableau 2'!$A$3:$B$55,2)</f>
        <v>93</v>
      </c>
      <c r="E688" s="27" t="n">
        <f aca="false">IF(TOT!AK690&lt;400,IF(D688&gt;66,66,D688),D688)</f>
        <v>66</v>
      </c>
      <c r="F688" s="27" t="n">
        <f aca="false">IF(TOT!AK690&lt;200,IF(E688&gt;60,60,E688),E688)</f>
        <v>66</v>
      </c>
      <c r="G688" s="55" t="n">
        <f aca="false">(B688+F688)/2</f>
        <v>66</v>
      </c>
      <c r="H688" s="55" t="n">
        <f aca="false">IF(TOT!AN690&lt;13.4,IF(G688&gt;80,80,G688),G688)</f>
        <v>66</v>
      </c>
      <c r="I688" s="55" t="n">
        <f aca="false">IF(TOT!AN690&lt;11,IF(H688&gt;73,73,H688),H688)</f>
        <v>66</v>
      </c>
    </row>
    <row r="689" customFormat="false" ht="13" hidden="false" customHeight="true" outlineLevel="0" collapsed="false">
      <c r="A689" s="17" t="s">
        <v>3183</v>
      </c>
      <c r="B689" s="27" t="n">
        <f aca="false">'PH - Tableau 1'!J689</f>
        <v>60</v>
      </c>
      <c r="C689" s="50" t="n">
        <f aca="false">(TOT!BR691*60)/TOT!AK691</f>
        <v>0.419091967403948</v>
      </c>
      <c r="D689" s="27" t="n">
        <f aca="false">VLOOKUP(C689,'DF - Tableau 2'!$A$3:$B$55,2)</f>
        <v>49</v>
      </c>
      <c r="E689" s="27" t="n">
        <f aca="false">IF(TOT!AK691&lt;400,IF(D689&gt;66,66,D689),D689)</f>
        <v>49</v>
      </c>
      <c r="F689" s="27" t="n">
        <f aca="false">IF(TOT!AK691&lt;200,IF(E689&gt;60,60,E689),E689)</f>
        <v>49</v>
      </c>
      <c r="G689" s="55" t="n">
        <f aca="false">(B689+F689)/2</f>
        <v>54.5</v>
      </c>
      <c r="H689" s="55" t="n">
        <f aca="false">IF(TOT!AN691&lt;13.4,IF(G689&gt;80,80,G689),G689)</f>
        <v>54.5</v>
      </c>
      <c r="I689" s="55" t="n">
        <f aca="false">IF(TOT!AN691&lt;11,IF(H689&gt;73,73,H689),H689)</f>
        <v>54.5</v>
      </c>
    </row>
    <row r="690" customFormat="false" ht="13" hidden="false" customHeight="true" outlineLevel="0" collapsed="false">
      <c r="A690" s="17" t="s">
        <v>3186</v>
      </c>
      <c r="B690" s="27" t="n">
        <f aca="false">'PH - Tableau 1'!J690</f>
        <v>55</v>
      </c>
      <c r="C690" s="50" t="n">
        <f aca="false">(TOT!BR692*60)/TOT!AK692</f>
        <v>1.71887318313554</v>
      </c>
      <c r="D690" s="27" t="n">
        <f aca="false">VLOOKUP(C690,'DF - Tableau 2'!$A$3:$B$55,2)</f>
        <v>79</v>
      </c>
      <c r="E690" s="27" t="n">
        <f aca="false">IF(TOT!AK692&lt;400,IF(D690&gt;66,66,D690),D690)</f>
        <v>79</v>
      </c>
      <c r="F690" s="27" t="n">
        <f aca="false">IF(TOT!AK692&lt;200,IF(E690&gt;60,60,E690),E690)</f>
        <v>79</v>
      </c>
      <c r="G690" s="55" t="n">
        <f aca="false">(B690+F690)/2</f>
        <v>67</v>
      </c>
      <c r="H690" s="55" t="n">
        <f aca="false">IF(TOT!AN692&lt;13.4,IF(G690&gt;80,80,G690),G690)</f>
        <v>67</v>
      </c>
      <c r="I690" s="55" t="n">
        <f aca="false">IF(TOT!AN692&lt;11,IF(H690&gt;73,73,H690),H690)</f>
        <v>67</v>
      </c>
    </row>
    <row r="691" customFormat="false" ht="13" hidden="false" customHeight="true" outlineLevel="0" collapsed="false">
      <c r="A691" s="17" t="s">
        <v>3191</v>
      </c>
      <c r="B691" s="27" t="n">
        <f aca="false">'PH - Tableau 1'!J691</f>
        <v>61</v>
      </c>
      <c r="C691" s="50" t="n">
        <f aca="false">(TOT!BR693*60)/TOT!AK693</f>
        <v>2.106115836371</v>
      </c>
      <c r="D691" s="27" t="n">
        <f aca="false">VLOOKUP(C691,'DF - Tableau 2'!$A$3:$B$55,2)</f>
        <v>87</v>
      </c>
      <c r="E691" s="27" t="n">
        <f aca="false">IF(TOT!AK693&lt;400,IF(D691&gt;66,66,D691),D691)</f>
        <v>87</v>
      </c>
      <c r="F691" s="27" t="n">
        <f aca="false">IF(TOT!AK693&lt;200,IF(E691&gt;60,60,E691),E691)</f>
        <v>87</v>
      </c>
      <c r="G691" s="55" t="n">
        <f aca="false">(B691+F691)/2</f>
        <v>74</v>
      </c>
      <c r="H691" s="55" t="n">
        <f aca="false">IF(TOT!AN693&lt;13.4,IF(G691&gt;80,80,G691),G691)</f>
        <v>74</v>
      </c>
      <c r="I691" s="55" t="n">
        <f aca="false">IF(TOT!AN693&lt;11,IF(H691&gt;73,73,H691),H691)</f>
        <v>74</v>
      </c>
    </row>
    <row r="692" customFormat="false" ht="13" hidden="false" customHeight="true" outlineLevel="0" collapsed="false">
      <c r="A692" s="17" t="s">
        <v>3196</v>
      </c>
      <c r="B692" s="27" t="n">
        <f aca="false">'PH - Tableau 1'!J692</f>
        <v>53</v>
      </c>
      <c r="C692" s="50" t="n">
        <f aca="false">(TOT!BR694*60)/TOT!AK694</f>
        <v>2.2387683412609</v>
      </c>
      <c r="D692" s="27" t="n">
        <f aca="false">VLOOKUP(C692,'DF - Tableau 2'!$A$3:$B$55,2)</f>
        <v>88</v>
      </c>
      <c r="E692" s="27" t="n">
        <f aca="false">IF(TOT!AK694&lt;400,IF(D692&gt;66,66,D692),D692)</f>
        <v>88</v>
      </c>
      <c r="F692" s="27" t="n">
        <f aca="false">IF(TOT!AK694&lt;200,IF(E692&gt;60,60,E692),E692)</f>
        <v>88</v>
      </c>
      <c r="G692" s="55" t="n">
        <f aca="false">(B692+F692)/2</f>
        <v>70.5</v>
      </c>
      <c r="H692" s="55" t="n">
        <f aca="false">IF(TOT!AN694&lt;13.4,IF(G692&gt;80,80,G692),G692)</f>
        <v>70.5</v>
      </c>
      <c r="I692" s="55" t="n">
        <f aca="false">IF(TOT!AN694&lt;11,IF(H692&gt;73,73,H692),H692)</f>
        <v>70.5</v>
      </c>
    </row>
    <row r="693" customFormat="false" ht="13" hidden="false" customHeight="true" outlineLevel="0" collapsed="false">
      <c r="A693" s="17" t="s">
        <v>3200</v>
      </c>
      <c r="B693" s="27" t="n">
        <f aca="false">'PH - Tableau 1'!J693</f>
        <v>60</v>
      </c>
      <c r="C693" s="50" t="n">
        <f aca="false">(TOT!BR695*60)/TOT!AK695</f>
        <v>0</v>
      </c>
      <c r="D693" s="27" t="n">
        <f aca="false">VLOOKUP(C693,'DF - Tableau 2'!$A$3:$B$55,2)</f>
        <v>47</v>
      </c>
      <c r="E693" s="27" t="n">
        <f aca="false">IF(TOT!AK695&lt;400,IF(D693&gt;66,66,D693),D693)</f>
        <v>47</v>
      </c>
      <c r="F693" s="27" t="n">
        <f aca="false">IF(TOT!AK695&lt;200,IF(E693&gt;60,60,E693),E693)</f>
        <v>47</v>
      </c>
      <c r="G693" s="55" t="n">
        <f aca="false">(B693+F693)/2</f>
        <v>53.5</v>
      </c>
      <c r="H693" s="55" t="n">
        <f aca="false">IF(TOT!AN695&lt;13.4,IF(G693&gt;80,80,G693),G693)</f>
        <v>53.5</v>
      </c>
      <c r="I693" s="55" t="n">
        <f aca="false">IF(TOT!AN695&lt;11,IF(H693&gt;73,73,H693),H693)</f>
        <v>53.5</v>
      </c>
    </row>
    <row r="694" customFormat="false" ht="13" hidden="false" customHeight="true" outlineLevel="0" collapsed="false">
      <c r="A694" s="17" t="s">
        <v>3204</v>
      </c>
      <c r="B694" s="27" t="n">
        <f aca="false">'PH - Tableau 1'!J694</f>
        <v>66</v>
      </c>
      <c r="C694" s="50" t="n">
        <f aca="false">(TOT!BR696*60)/TOT!AK696</f>
        <v>1.47342571478688</v>
      </c>
      <c r="D694" s="27" t="n">
        <f aca="false">VLOOKUP(C694,'DF - Tableau 2'!$A$3:$B$55,2)</f>
        <v>73</v>
      </c>
      <c r="E694" s="27" t="n">
        <f aca="false">IF(TOT!AK696&lt;400,IF(D694&gt;66,66,D694),D694)</f>
        <v>66</v>
      </c>
      <c r="F694" s="27" t="n">
        <f aca="false">IF(TOT!AK696&lt;200,IF(E694&gt;60,60,E694),E694)</f>
        <v>66</v>
      </c>
      <c r="G694" s="55" t="n">
        <f aca="false">(B694+F694)/2</f>
        <v>66</v>
      </c>
      <c r="H694" s="55" t="n">
        <f aca="false">IF(TOT!AN696&lt;13.4,IF(G694&gt;80,80,G694),G694)</f>
        <v>66</v>
      </c>
      <c r="I694" s="55" t="n">
        <f aca="false">IF(TOT!AN696&lt;11,IF(H694&gt;73,73,H694),H694)</f>
        <v>66</v>
      </c>
    </row>
    <row r="695" customFormat="false" ht="13" hidden="false" customHeight="true" outlineLevel="0" collapsed="false">
      <c r="A695" s="17" t="s">
        <v>3206</v>
      </c>
      <c r="B695" s="27" t="n">
        <f aca="false">'PH - Tableau 1'!J695</f>
        <v>47</v>
      </c>
      <c r="C695" s="50" t="n">
        <f aca="false">(TOT!BR697*60)/TOT!AK697</f>
        <v>1.01811062163485</v>
      </c>
      <c r="D695" s="27" t="n">
        <f aca="false">VLOOKUP(C695,'DF - Tableau 2'!$A$3:$B$55,2)</f>
        <v>61</v>
      </c>
      <c r="E695" s="27" t="n">
        <f aca="false">IF(TOT!AK697&lt;400,IF(D695&gt;66,66,D695),D695)</f>
        <v>61</v>
      </c>
      <c r="F695" s="27" t="n">
        <f aca="false">IF(TOT!AK697&lt;200,IF(E695&gt;60,60,E695),E695)</f>
        <v>61</v>
      </c>
      <c r="G695" s="55" t="n">
        <f aca="false">(B695+F695)/2</f>
        <v>54</v>
      </c>
      <c r="H695" s="55" t="n">
        <f aca="false">IF(TOT!AN697&lt;13.4,IF(G695&gt;80,80,G695),G695)</f>
        <v>54</v>
      </c>
      <c r="I695" s="55" t="n">
        <f aca="false">IF(TOT!AN697&lt;11,IF(H695&gt;73,73,H695),H695)</f>
        <v>54</v>
      </c>
    </row>
    <row r="696" customFormat="false" ht="13" hidden="false" customHeight="true" outlineLevel="0" collapsed="false">
      <c r="A696" s="17" t="s">
        <v>3210</v>
      </c>
      <c r="B696" s="27" t="n">
        <f aca="false">'PH - Tableau 1'!J696</f>
        <v>47</v>
      </c>
      <c r="C696" s="50" t="n">
        <f aca="false">(TOT!BR698*60)/TOT!AK698</f>
        <v>0</v>
      </c>
      <c r="D696" s="27" t="n">
        <f aca="false">VLOOKUP(C696,'DF - Tableau 2'!$A$3:$B$55,2)</f>
        <v>47</v>
      </c>
      <c r="E696" s="27" t="n">
        <f aca="false">IF(TOT!AK698&lt;400,IF(D696&gt;66,66,D696),D696)</f>
        <v>47</v>
      </c>
      <c r="F696" s="27" t="n">
        <f aca="false">IF(TOT!AK698&lt;200,IF(E696&gt;60,60,E696),E696)</f>
        <v>47</v>
      </c>
      <c r="G696" s="55" t="n">
        <f aca="false">(B696+F696)/2</f>
        <v>47</v>
      </c>
      <c r="H696" s="55" t="n">
        <f aca="false">IF(TOT!AN698&lt;13.4,IF(G696&gt;80,80,G696),G696)</f>
        <v>47</v>
      </c>
      <c r="I696" s="55" t="n">
        <f aca="false">IF(TOT!AN698&lt;11,IF(H696&gt;73,73,H696),H696)</f>
        <v>47</v>
      </c>
    </row>
    <row r="697" customFormat="false" ht="13" hidden="false" customHeight="true" outlineLevel="0" collapsed="false">
      <c r="A697" s="17" t="s">
        <v>3215</v>
      </c>
      <c r="B697" s="27" t="n">
        <f aca="false">'PH - Tableau 1'!J697</f>
        <v>69</v>
      </c>
      <c r="C697" s="50" t="n">
        <f aca="false">(TOT!BR699*60)/TOT!AK699</f>
        <v>2.64327394983962</v>
      </c>
      <c r="D697" s="27" t="n">
        <f aca="false">VLOOKUP(C697,'DF - Tableau 2'!$A$3:$B$55,2)</f>
        <v>93</v>
      </c>
      <c r="E697" s="27" t="n">
        <f aca="false">IF(TOT!AK699&lt;400,IF(D697&gt;66,66,D697),D697)</f>
        <v>93</v>
      </c>
      <c r="F697" s="27" t="n">
        <f aca="false">IF(TOT!AK699&lt;200,IF(E697&gt;60,60,E697),E697)</f>
        <v>93</v>
      </c>
      <c r="G697" s="55" t="n">
        <f aca="false">(B697+F697)/2</f>
        <v>81</v>
      </c>
      <c r="H697" s="55" t="n">
        <f aca="false">IF(TOT!AN699&lt;13.4,IF(G697&gt;80,80,G697),G697)</f>
        <v>81</v>
      </c>
      <c r="I697" s="55" t="n">
        <f aca="false">IF(TOT!AN699&lt;11,IF(H697&gt;73,73,H697),H697)</f>
        <v>81</v>
      </c>
    </row>
    <row r="698" customFormat="false" ht="13" hidden="false" customHeight="true" outlineLevel="0" collapsed="false">
      <c r="A698" s="17" t="s">
        <v>3219</v>
      </c>
      <c r="B698" s="27" t="n">
        <f aca="false">'PH - Tableau 1'!J698</f>
        <v>57</v>
      </c>
      <c r="C698" s="50" t="n">
        <f aca="false">(TOT!BR700*60)/TOT!AK700</f>
        <v>1.86552662261951</v>
      </c>
      <c r="D698" s="27" t="n">
        <f aca="false">VLOOKUP(C698,'DF - Tableau 2'!$A$3:$B$55,2)</f>
        <v>82</v>
      </c>
      <c r="E698" s="27" t="n">
        <f aca="false">IF(TOT!AK700&lt;400,IF(D698&gt;66,66,D698),D698)</f>
        <v>82</v>
      </c>
      <c r="F698" s="27" t="n">
        <f aca="false">IF(TOT!AK700&lt;200,IF(E698&gt;60,60,E698),E698)</f>
        <v>82</v>
      </c>
      <c r="G698" s="55" t="n">
        <f aca="false">(B698+F698)/2</f>
        <v>69.5</v>
      </c>
      <c r="H698" s="55" t="n">
        <f aca="false">IF(TOT!AN700&lt;13.4,IF(G698&gt;80,80,G698),G698)</f>
        <v>69.5</v>
      </c>
      <c r="I698" s="55" t="n">
        <f aca="false">IF(TOT!AN700&lt;11,IF(H698&gt;73,73,H698),H698)</f>
        <v>69.5</v>
      </c>
    </row>
    <row r="699" customFormat="false" ht="13" hidden="false" customHeight="true" outlineLevel="0" collapsed="false">
      <c r="A699" s="17" t="s">
        <v>3223</v>
      </c>
      <c r="B699" s="27" t="n">
        <f aca="false">'PH - Tableau 1'!J699</f>
        <v>84</v>
      </c>
      <c r="C699" s="50" t="n">
        <f aca="false">(TOT!BR701*60)/TOT!AK701</f>
        <v>3.31242723551281</v>
      </c>
      <c r="D699" s="27" t="n">
        <f aca="false">VLOOKUP(C699,'DF - Tableau 2'!$A$3:$B$55,2)</f>
        <v>97</v>
      </c>
      <c r="E699" s="27" t="n">
        <f aca="false">IF(TOT!AK701&lt;400,IF(D699&gt;66,66,D699),D699)</f>
        <v>97</v>
      </c>
      <c r="F699" s="27" t="n">
        <f aca="false">IF(TOT!AK701&lt;200,IF(E699&gt;60,60,E699),E699)</f>
        <v>97</v>
      </c>
      <c r="G699" s="55" t="n">
        <f aca="false">(B699+F699)/2</f>
        <v>90.5</v>
      </c>
      <c r="H699" s="55" t="n">
        <f aca="false">IF(TOT!AN701&lt;13.4,IF(G699&gt;80,80,G699),G699)</f>
        <v>80</v>
      </c>
      <c r="I699" s="55" t="n">
        <f aca="false">IF(TOT!AN701&lt;11,IF(H699&gt;73,73,H699),H699)</f>
        <v>80</v>
      </c>
    </row>
    <row r="700" customFormat="false" ht="13" hidden="false" customHeight="true" outlineLevel="0" collapsed="false">
      <c r="A700" s="17" t="s">
        <v>3228</v>
      </c>
      <c r="B700" s="27" t="n">
        <f aca="false">'PH - Tableau 1'!J700</f>
        <v>62</v>
      </c>
      <c r="C700" s="50" t="n">
        <f aca="false">(TOT!BR702*60)/TOT!AK702</f>
        <v>1.6715134038758</v>
      </c>
      <c r="D700" s="27" t="n">
        <f aca="false">VLOOKUP(C700,'DF - Tableau 2'!$A$3:$B$55,2)</f>
        <v>78</v>
      </c>
      <c r="E700" s="27" t="n">
        <f aca="false">IF(TOT!AK702&lt;400,IF(D700&gt;66,66,D700),D700)</f>
        <v>78</v>
      </c>
      <c r="F700" s="27" t="n">
        <f aca="false">IF(TOT!AK702&lt;200,IF(E700&gt;60,60,E700),E700)</f>
        <v>78</v>
      </c>
      <c r="G700" s="55" t="n">
        <f aca="false">(B700+F700)/2</f>
        <v>70</v>
      </c>
      <c r="H700" s="55" t="n">
        <f aca="false">IF(TOT!AN702&lt;13.4,IF(G700&gt;80,80,G700),G700)</f>
        <v>70</v>
      </c>
      <c r="I700" s="55" t="n">
        <f aca="false">IF(TOT!AN702&lt;11,IF(H700&gt;73,73,H700),H700)</f>
        <v>70</v>
      </c>
    </row>
    <row r="701" customFormat="false" ht="13" hidden="false" customHeight="true" outlineLevel="0" collapsed="false">
      <c r="A701" s="17" t="s">
        <v>3232</v>
      </c>
      <c r="B701" s="27" t="n">
        <f aca="false">'PH - Tableau 1'!J701</f>
        <v>47</v>
      </c>
      <c r="C701" s="50" t="n">
        <f aca="false">(TOT!BR703*60)/TOT!AK703</f>
        <v>1.11650987284193</v>
      </c>
      <c r="D701" s="27" t="n">
        <f aca="false">VLOOKUP(C701,'DF - Tableau 2'!$A$3:$B$55,2)</f>
        <v>64</v>
      </c>
      <c r="E701" s="27" t="n">
        <f aca="false">IF(TOT!AK703&lt;400,IF(D701&gt;66,66,D701),D701)</f>
        <v>64</v>
      </c>
      <c r="F701" s="27" t="n">
        <f aca="false">IF(TOT!AK703&lt;200,IF(E701&gt;60,60,E701),E701)</f>
        <v>64</v>
      </c>
      <c r="G701" s="55" t="n">
        <f aca="false">(B701+F701)/2</f>
        <v>55.5</v>
      </c>
      <c r="H701" s="55" t="n">
        <f aca="false">IF(TOT!AN703&lt;13.4,IF(G701&gt;80,80,G701),G701)</f>
        <v>55.5</v>
      </c>
      <c r="I701" s="55" t="n">
        <f aca="false">IF(TOT!AN703&lt;11,IF(H701&gt;73,73,H701),H701)</f>
        <v>55.5</v>
      </c>
    </row>
    <row r="702" customFormat="false" ht="13" hidden="false" customHeight="true" outlineLevel="0" collapsed="false">
      <c r="A702" s="17" t="s">
        <v>3238</v>
      </c>
      <c r="B702" s="27" t="n">
        <f aca="false">'PH - Tableau 1'!J702</f>
        <v>71</v>
      </c>
      <c r="C702" s="50" t="n">
        <f aca="false">(TOT!BR704*60)/TOT!AK704</f>
        <v>1.88986820655933</v>
      </c>
      <c r="D702" s="27" t="n">
        <f aca="false">VLOOKUP(C702,'DF - Tableau 2'!$A$3:$B$55,2)</f>
        <v>82</v>
      </c>
      <c r="E702" s="27" t="n">
        <f aca="false">IF(TOT!AK704&lt;400,IF(D702&gt;66,66,D702),D702)</f>
        <v>82</v>
      </c>
      <c r="F702" s="27" t="n">
        <f aca="false">IF(TOT!AK704&lt;200,IF(E702&gt;60,60,E702),E702)</f>
        <v>82</v>
      </c>
      <c r="G702" s="55" t="n">
        <f aca="false">(B702+F702)/2</f>
        <v>76.5</v>
      </c>
      <c r="H702" s="55" t="n">
        <f aca="false">IF(TOT!AN704&lt;13.4,IF(G702&gt;80,80,G702),G702)</f>
        <v>76.5</v>
      </c>
      <c r="I702" s="55" t="n">
        <f aca="false">IF(TOT!AN704&lt;11,IF(H702&gt;73,73,H702),H702)</f>
        <v>76.5</v>
      </c>
    </row>
    <row r="703" customFormat="false" ht="13" hidden="false" customHeight="true" outlineLevel="0" collapsed="false">
      <c r="A703" s="17" t="s">
        <v>3244</v>
      </c>
      <c r="B703" s="27" t="n">
        <f aca="false">'PH - Tableau 1'!J703</f>
        <v>59</v>
      </c>
      <c r="C703" s="50" t="n">
        <f aca="false">(TOT!BR705*60)/TOT!AK705</f>
        <v>2.43534946649855</v>
      </c>
      <c r="D703" s="27" t="n">
        <f aca="false">VLOOKUP(C703,'DF - Tableau 2'!$A$3:$B$55,2)</f>
        <v>91</v>
      </c>
      <c r="E703" s="27" t="n">
        <f aca="false">IF(TOT!AK705&lt;400,IF(D703&gt;66,66,D703),D703)</f>
        <v>91</v>
      </c>
      <c r="F703" s="27" t="n">
        <f aca="false">IF(TOT!AK705&lt;200,IF(E703&gt;60,60,E703),E703)</f>
        <v>91</v>
      </c>
      <c r="G703" s="55" t="n">
        <f aca="false">(B703+F703)/2</f>
        <v>75</v>
      </c>
      <c r="H703" s="55" t="n">
        <f aca="false">IF(TOT!AN705&lt;13.4,IF(G703&gt;80,80,G703),G703)</f>
        <v>75</v>
      </c>
      <c r="I703" s="55" t="n">
        <f aca="false">IF(TOT!AN705&lt;11,IF(H703&gt;73,73,H703),H703)</f>
        <v>75</v>
      </c>
    </row>
    <row r="704" customFormat="false" ht="13" hidden="false" customHeight="true" outlineLevel="0" collapsed="false">
      <c r="A704" s="17" t="s">
        <v>3249</v>
      </c>
      <c r="B704" s="27" t="n">
        <f aca="false">'PH - Tableau 1'!J704</f>
        <v>95</v>
      </c>
      <c r="C704" s="50" t="n">
        <f aca="false">(TOT!BR706*60)/TOT!AK706</f>
        <v>0.350847882382424</v>
      </c>
      <c r="D704" s="27" t="n">
        <f aca="false">VLOOKUP(C704,'DF - Tableau 2'!$A$3:$B$55,2)</f>
        <v>48</v>
      </c>
      <c r="E704" s="27" t="n">
        <f aca="false">IF(TOT!AK706&lt;400,IF(D704&gt;66,66,D704),D704)</f>
        <v>48</v>
      </c>
      <c r="F704" s="27" t="n">
        <f aca="false">IF(TOT!AK706&lt;200,IF(E704&gt;60,60,E704),E704)</f>
        <v>48</v>
      </c>
      <c r="G704" s="55" t="n">
        <f aca="false">(B704+F704)/2</f>
        <v>71.5</v>
      </c>
      <c r="H704" s="55" t="n">
        <f aca="false">IF(TOT!AN706&lt;13.4,IF(G704&gt;80,80,G704),G704)</f>
        <v>71.5</v>
      </c>
      <c r="I704" s="55" t="n">
        <f aca="false">IF(TOT!AN706&lt;11,IF(H704&gt;73,73,H704),H704)</f>
        <v>71.5</v>
      </c>
    </row>
    <row r="705" customFormat="false" ht="13" hidden="false" customHeight="true" outlineLevel="0" collapsed="false">
      <c r="A705" s="17" t="s">
        <v>3253</v>
      </c>
      <c r="B705" s="27" t="n">
        <f aca="false">'PH - Tableau 1'!J705</f>
        <v>60</v>
      </c>
      <c r="C705" s="50" t="n">
        <f aca="false">(TOT!BR707*60)/TOT!AK707</f>
        <v>0</v>
      </c>
      <c r="D705" s="27" t="n">
        <f aca="false">VLOOKUP(C705,'DF - Tableau 2'!$A$3:$B$55,2)</f>
        <v>47</v>
      </c>
      <c r="E705" s="27" t="n">
        <f aca="false">IF(TOT!AK707&lt;400,IF(D705&gt;66,66,D705),D705)</f>
        <v>47</v>
      </c>
      <c r="F705" s="27" t="n">
        <f aca="false">IF(TOT!AK707&lt;200,IF(E705&gt;60,60,E705),E705)</f>
        <v>47</v>
      </c>
      <c r="G705" s="55" t="n">
        <f aca="false">(B705+F705)/2</f>
        <v>53.5</v>
      </c>
      <c r="H705" s="55" t="n">
        <f aca="false">IF(TOT!AN707&lt;13.4,IF(G705&gt;80,80,G705),G705)</f>
        <v>53.5</v>
      </c>
      <c r="I705" s="55" t="n">
        <f aca="false">IF(TOT!AN707&lt;11,IF(H705&gt;73,73,H705),H705)</f>
        <v>53.5</v>
      </c>
    </row>
    <row r="706" customFormat="false" ht="13" hidden="false" customHeight="true" outlineLevel="0" collapsed="false">
      <c r="A706" s="17" t="s">
        <v>3256</v>
      </c>
      <c r="B706" s="27" t="n">
        <f aca="false">'PH - Tableau 1'!J706</f>
        <v>77</v>
      </c>
      <c r="C706" s="50" t="n">
        <f aca="false">(TOT!BR708*60)/TOT!AK708</f>
        <v>0.372198816200987</v>
      </c>
      <c r="D706" s="27" t="n">
        <f aca="false">VLOOKUP(C706,'DF - Tableau 2'!$A$3:$B$55,2)</f>
        <v>48</v>
      </c>
      <c r="E706" s="27" t="n">
        <f aca="false">IF(TOT!AK708&lt;400,IF(D706&gt;66,66,D706),D706)</f>
        <v>48</v>
      </c>
      <c r="F706" s="27" t="n">
        <f aca="false">IF(TOT!AK708&lt;200,IF(E706&gt;60,60,E706),E706)</f>
        <v>48</v>
      </c>
      <c r="G706" s="55" t="n">
        <f aca="false">(B706+F706)/2</f>
        <v>62.5</v>
      </c>
      <c r="H706" s="55" t="n">
        <f aca="false">IF(TOT!AN708&lt;13.4,IF(G706&gt;80,80,G706),G706)</f>
        <v>62.5</v>
      </c>
      <c r="I706" s="55" t="n">
        <f aca="false">IF(TOT!AN708&lt;11,IF(H706&gt;73,73,H706),H706)</f>
        <v>62.5</v>
      </c>
    </row>
    <row r="707" customFormat="false" ht="13" hidden="false" customHeight="true" outlineLevel="0" collapsed="false">
      <c r="A707" s="17" t="s">
        <v>3260</v>
      </c>
      <c r="B707" s="27" t="n">
        <f aca="false">'PH - Tableau 1'!J707</f>
        <v>48</v>
      </c>
      <c r="C707" s="50" t="n">
        <f aca="false">(TOT!BR709*60)/TOT!AK709</f>
        <v>2.10973555050909</v>
      </c>
      <c r="D707" s="27" t="n">
        <f aca="false">VLOOKUP(C707,'DF - Tableau 2'!$A$3:$B$55,2)</f>
        <v>87</v>
      </c>
      <c r="E707" s="27" t="n">
        <f aca="false">IF(TOT!AK709&lt;400,IF(D707&gt;66,66,D707),D707)</f>
        <v>66</v>
      </c>
      <c r="F707" s="27" t="n">
        <f aca="false">IF(TOT!AK709&lt;200,IF(E707&gt;60,60,E707),E707)</f>
        <v>66</v>
      </c>
      <c r="G707" s="55" t="n">
        <f aca="false">(B707+F707)/2</f>
        <v>57</v>
      </c>
      <c r="H707" s="55" t="n">
        <f aca="false">IF(TOT!AN709&lt;13.4,IF(G707&gt;80,80,G707),G707)</f>
        <v>57</v>
      </c>
      <c r="I707" s="55" t="n">
        <f aca="false">IF(TOT!AN709&lt;11,IF(H707&gt;73,73,H707),H707)</f>
        <v>57</v>
      </c>
    </row>
    <row r="708" customFormat="false" ht="13" hidden="false" customHeight="true" outlineLevel="0" collapsed="false">
      <c r="A708" s="17" t="s">
        <v>3264</v>
      </c>
      <c r="B708" s="27" t="n">
        <f aca="false">'PH - Tableau 1'!J708</f>
        <v>51</v>
      </c>
      <c r="C708" s="50" t="n">
        <f aca="false">(TOT!BR710*60)/TOT!AK710</f>
        <v>2.69790163206402</v>
      </c>
      <c r="D708" s="27" t="n">
        <f aca="false">VLOOKUP(C708,'DF - Tableau 2'!$A$3:$B$55,2)</f>
        <v>94</v>
      </c>
      <c r="E708" s="27" t="n">
        <f aca="false">IF(TOT!AK710&lt;400,IF(D708&gt;66,66,D708),D708)</f>
        <v>94</v>
      </c>
      <c r="F708" s="27" t="n">
        <f aca="false">IF(TOT!AK710&lt;200,IF(E708&gt;60,60,E708),E708)</f>
        <v>94</v>
      </c>
      <c r="G708" s="55" t="n">
        <f aca="false">(B708+F708)/2</f>
        <v>72.5</v>
      </c>
      <c r="H708" s="55" t="n">
        <f aca="false">IF(TOT!AN710&lt;13.4,IF(G708&gt;80,80,G708),G708)</f>
        <v>72.5</v>
      </c>
      <c r="I708" s="55" t="n">
        <f aca="false">IF(TOT!AN710&lt;11,IF(H708&gt;73,73,H708),H708)</f>
        <v>72.5</v>
      </c>
    </row>
    <row r="709" customFormat="false" ht="13" hidden="false" customHeight="true" outlineLevel="0" collapsed="false">
      <c r="A709" s="17" t="s">
        <v>3267</v>
      </c>
      <c r="B709" s="27" t="n">
        <f aca="false">'PH - Tableau 1'!J709</f>
        <v>57</v>
      </c>
      <c r="C709" s="50" t="n">
        <f aca="false">(TOT!BR711*60)/TOT!AK711</f>
        <v>1.62539223875207</v>
      </c>
      <c r="D709" s="27" t="n">
        <f aca="false">VLOOKUP(C709,'DF - Tableau 2'!$A$3:$B$55,2)</f>
        <v>77</v>
      </c>
      <c r="E709" s="27" t="n">
        <f aca="false">IF(TOT!AK711&lt;400,IF(D709&gt;66,66,D709),D709)</f>
        <v>77</v>
      </c>
      <c r="F709" s="27" t="n">
        <f aca="false">IF(TOT!AK711&lt;200,IF(E709&gt;60,60,E709),E709)</f>
        <v>77</v>
      </c>
      <c r="G709" s="55" t="n">
        <f aca="false">(B709+F709)/2</f>
        <v>67</v>
      </c>
      <c r="H709" s="55" t="n">
        <f aca="false">IF(TOT!AN711&lt;13.4,IF(G709&gt;80,80,G709),G709)</f>
        <v>67</v>
      </c>
      <c r="I709" s="55" t="n">
        <f aca="false">IF(TOT!AN711&lt;11,IF(H709&gt;73,73,H709),H709)</f>
        <v>67</v>
      </c>
    </row>
    <row r="710" customFormat="false" ht="13" hidden="false" customHeight="true" outlineLevel="0" collapsed="false">
      <c r="A710" s="17" t="s">
        <v>3271</v>
      </c>
      <c r="B710" s="27" t="n">
        <f aca="false">'PH - Tableau 1'!J710</f>
        <v>62</v>
      </c>
      <c r="C710" s="50" t="n">
        <f aca="false">(TOT!BR712*60)/TOT!AK712</f>
        <v>1.42569914092488</v>
      </c>
      <c r="D710" s="27" t="n">
        <f aca="false">VLOOKUP(C710,'DF - Tableau 2'!$A$3:$B$55,2)</f>
        <v>72</v>
      </c>
      <c r="E710" s="27" t="n">
        <f aca="false">IF(TOT!AK712&lt;400,IF(D710&gt;66,66,D710),D710)</f>
        <v>72</v>
      </c>
      <c r="F710" s="27" t="n">
        <f aca="false">IF(TOT!AK712&lt;200,IF(E710&gt;60,60,E710),E710)</f>
        <v>72</v>
      </c>
      <c r="G710" s="55" t="n">
        <f aca="false">(B710+F710)/2</f>
        <v>67</v>
      </c>
      <c r="H710" s="55" t="n">
        <f aca="false">IF(TOT!AN712&lt;13.4,IF(G710&gt;80,80,G710),G710)</f>
        <v>67</v>
      </c>
      <c r="I710" s="55" t="n">
        <f aca="false">IF(TOT!AN712&lt;11,IF(H710&gt;73,73,H710),H710)</f>
        <v>67</v>
      </c>
    </row>
    <row r="711" customFormat="false" ht="13" hidden="false" customHeight="true" outlineLevel="0" collapsed="false">
      <c r="A711" s="17" t="s">
        <v>3277</v>
      </c>
      <c r="B711" s="27" t="n">
        <f aca="false">'PH - Tableau 1'!J711</f>
        <v>63</v>
      </c>
      <c r="C711" s="50" t="n">
        <f aca="false">(TOT!BR713*60)/TOT!AK713</f>
        <v>2.87389544966554</v>
      </c>
      <c r="D711" s="27" t="n">
        <f aca="false">VLOOKUP(C711,'DF - Tableau 2'!$A$3:$B$55,2)</f>
        <v>95</v>
      </c>
      <c r="E711" s="27" t="n">
        <f aca="false">IF(TOT!AK713&lt;400,IF(D711&gt;66,66,D711),D711)</f>
        <v>95</v>
      </c>
      <c r="F711" s="27" t="n">
        <f aca="false">IF(TOT!AK713&lt;200,IF(E711&gt;60,60,E711),E711)</f>
        <v>95</v>
      </c>
      <c r="G711" s="55" t="n">
        <f aca="false">(B711+F711)/2</f>
        <v>79</v>
      </c>
      <c r="H711" s="55" t="n">
        <f aca="false">IF(TOT!AN713&lt;13.4,IF(G711&gt;80,80,G711),G711)</f>
        <v>79</v>
      </c>
      <c r="I711" s="55" t="n">
        <f aca="false">IF(TOT!AN713&lt;11,IF(H711&gt;73,73,H711),H711)</f>
        <v>79</v>
      </c>
    </row>
    <row r="712" customFormat="false" ht="13" hidden="false" customHeight="true" outlineLevel="0" collapsed="false">
      <c r="A712" s="17" t="s">
        <v>3282</v>
      </c>
      <c r="B712" s="27" t="n">
        <f aca="false">'PH - Tableau 1'!J712</f>
        <v>51</v>
      </c>
      <c r="C712" s="50" t="n">
        <f aca="false">(TOT!BR714*60)/TOT!AK714</f>
        <v>1.28420935287891</v>
      </c>
      <c r="D712" s="27" t="n">
        <f aca="false">VLOOKUP(C712,'DF - Tableau 2'!$A$3:$B$55,2)</f>
        <v>68</v>
      </c>
      <c r="E712" s="27" t="n">
        <f aca="false">IF(TOT!AK714&lt;400,IF(D712&gt;66,66,D712),D712)</f>
        <v>68</v>
      </c>
      <c r="F712" s="27" t="n">
        <f aca="false">IF(TOT!AK714&lt;200,IF(E712&gt;60,60,E712),E712)</f>
        <v>68</v>
      </c>
      <c r="G712" s="55" t="n">
        <f aca="false">(B712+F712)/2</f>
        <v>59.5</v>
      </c>
      <c r="H712" s="55" t="n">
        <f aca="false">IF(TOT!AN714&lt;13.4,IF(G712&gt;80,80,G712),G712)</f>
        <v>59.5</v>
      </c>
      <c r="I712" s="55" t="n">
        <f aca="false">IF(TOT!AN714&lt;11,IF(H712&gt;73,73,H712),H712)</f>
        <v>59.5</v>
      </c>
    </row>
    <row r="713" customFormat="false" ht="13" hidden="false" customHeight="true" outlineLevel="0" collapsed="false">
      <c r="A713" s="17" t="s">
        <v>3287</v>
      </c>
      <c r="B713" s="27" t="n">
        <f aca="false">'PH - Tableau 1'!J713</f>
        <v>77</v>
      </c>
      <c r="C713" s="50" t="n">
        <f aca="false">(TOT!BR715*60)/TOT!AK715</f>
        <v>2.81786354709248</v>
      </c>
      <c r="D713" s="27" t="n">
        <f aca="false">VLOOKUP(C713,'DF - Tableau 2'!$A$3:$B$55,2)</f>
        <v>94</v>
      </c>
      <c r="E713" s="27" t="n">
        <f aca="false">IF(TOT!AK715&lt;400,IF(D713&gt;66,66,D713),D713)</f>
        <v>94</v>
      </c>
      <c r="F713" s="27" t="n">
        <f aca="false">IF(TOT!AK715&lt;200,IF(E713&gt;60,60,E713),E713)</f>
        <v>94</v>
      </c>
      <c r="G713" s="55" t="n">
        <f aca="false">(B713+F713)/2</f>
        <v>85.5</v>
      </c>
      <c r="H713" s="55" t="n">
        <f aca="false">IF(TOT!AN715&lt;13.4,IF(G713&gt;80,80,G713),G713)</f>
        <v>85.5</v>
      </c>
      <c r="I713" s="55" t="n">
        <f aca="false">IF(TOT!AN715&lt;11,IF(H713&gt;73,73,H713),H713)</f>
        <v>85.5</v>
      </c>
    </row>
    <row r="714" customFormat="false" ht="13" hidden="false" customHeight="true" outlineLevel="0" collapsed="false">
      <c r="A714" s="17" t="s">
        <v>3291</v>
      </c>
      <c r="B714" s="27" t="n">
        <f aca="false">'PH - Tableau 1'!J714</f>
        <v>68</v>
      </c>
      <c r="C714" s="50" t="n">
        <f aca="false">(TOT!BR716*60)/TOT!AK716</f>
        <v>1.71690676242448</v>
      </c>
      <c r="D714" s="27" t="n">
        <f aca="false">VLOOKUP(C714,'DF - Tableau 2'!$A$3:$B$55,2)</f>
        <v>79</v>
      </c>
      <c r="E714" s="27" t="n">
        <f aca="false">IF(TOT!AK716&lt;400,IF(D714&gt;66,66,D714),D714)</f>
        <v>79</v>
      </c>
      <c r="F714" s="27" t="n">
        <f aca="false">IF(TOT!AK716&lt;200,IF(E714&gt;60,60,E714),E714)</f>
        <v>79</v>
      </c>
      <c r="G714" s="55" t="n">
        <f aca="false">(B714+F714)/2</f>
        <v>73.5</v>
      </c>
      <c r="H714" s="55" t="n">
        <f aca="false">IF(TOT!AN716&lt;13.4,IF(G714&gt;80,80,G714),G714)</f>
        <v>73.5</v>
      </c>
      <c r="I714" s="55" t="n">
        <f aca="false">IF(TOT!AN716&lt;11,IF(H714&gt;73,73,H714),H714)</f>
        <v>73.5</v>
      </c>
    </row>
    <row r="715" customFormat="false" ht="13" hidden="false" customHeight="true" outlineLevel="0" collapsed="false">
      <c r="A715" s="17" t="s">
        <v>3296</v>
      </c>
      <c r="B715" s="27" t="n">
        <f aca="false">'PH - Tableau 1'!J715</f>
        <v>60</v>
      </c>
      <c r="C715" s="50" t="n">
        <f aca="false">(TOT!BR717*60)/TOT!AK717</f>
        <v>2.54057868736764</v>
      </c>
      <c r="D715" s="27" t="n">
        <f aca="false">VLOOKUP(C715,'DF - Tableau 2'!$A$3:$B$55,2)</f>
        <v>93</v>
      </c>
      <c r="E715" s="27" t="n">
        <f aca="false">IF(TOT!AK717&lt;400,IF(D715&gt;66,66,D715),D715)</f>
        <v>66</v>
      </c>
      <c r="F715" s="27" t="n">
        <f aca="false">IF(TOT!AK717&lt;200,IF(E715&gt;60,60,E715),E715)</f>
        <v>60</v>
      </c>
      <c r="G715" s="55" t="n">
        <f aca="false">(B715+F715)/2</f>
        <v>60</v>
      </c>
      <c r="H715" s="55" t="n">
        <f aca="false">IF(TOT!AN717&lt;13.4,IF(G715&gt;80,80,G715),G715)</f>
        <v>60</v>
      </c>
      <c r="I715" s="55" t="n">
        <f aca="false">IF(TOT!AN717&lt;11,IF(H715&gt;73,73,H715),H715)</f>
        <v>60</v>
      </c>
    </row>
    <row r="716" customFormat="false" ht="13" hidden="false" customHeight="true" outlineLevel="0" collapsed="false">
      <c r="A716" s="17" t="s">
        <v>3301</v>
      </c>
      <c r="B716" s="27" t="n">
        <f aca="false">'PH - Tableau 1'!J716</f>
        <v>93</v>
      </c>
      <c r="C716" s="50" t="n">
        <f aca="false">(TOT!BR718*60)/TOT!AK718</f>
        <v>0.515703900010748</v>
      </c>
      <c r="D716" s="27" t="n">
        <f aca="false">VLOOKUP(C716,'DF - Tableau 2'!$A$3:$B$55,2)</f>
        <v>50</v>
      </c>
      <c r="E716" s="27" t="n">
        <f aca="false">IF(TOT!AK718&lt;400,IF(D716&gt;66,66,D716),D716)</f>
        <v>50</v>
      </c>
      <c r="F716" s="27" t="n">
        <f aca="false">IF(TOT!AK718&lt;200,IF(E716&gt;60,60,E716),E716)</f>
        <v>50</v>
      </c>
      <c r="G716" s="55" t="n">
        <f aca="false">(B716+F716)/2</f>
        <v>71.5</v>
      </c>
      <c r="H716" s="55" t="n">
        <f aca="false">IF(TOT!AN718&lt;13.4,IF(G716&gt;80,80,G716),G716)</f>
        <v>71.5</v>
      </c>
      <c r="I716" s="55" t="n">
        <f aca="false">IF(TOT!AN718&lt;11,IF(H716&gt;73,73,H716),H716)</f>
        <v>71.5</v>
      </c>
    </row>
    <row r="717" customFormat="false" ht="13" hidden="false" customHeight="true" outlineLevel="0" collapsed="false">
      <c r="A717" s="17" t="s">
        <v>3305</v>
      </c>
      <c r="B717" s="27" t="n">
        <f aca="false">'PH - Tableau 1'!J717</f>
        <v>95</v>
      </c>
      <c r="C717" s="50" t="n">
        <f aca="false">(TOT!BR719*60)/TOT!AK719</f>
        <v>0.281483103194842</v>
      </c>
      <c r="D717" s="27" t="n">
        <f aca="false">VLOOKUP(C717,'DF - Tableau 2'!$A$3:$B$55,2)</f>
        <v>47</v>
      </c>
      <c r="E717" s="27" t="n">
        <f aca="false">IF(TOT!AK719&lt;400,IF(D717&gt;66,66,D717),D717)</f>
        <v>47</v>
      </c>
      <c r="F717" s="27" t="n">
        <f aca="false">IF(TOT!AK719&lt;200,IF(E717&gt;60,60,E717),E717)</f>
        <v>47</v>
      </c>
      <c r="G717" s="55" t="n">
        <f aca="false">(B717+F717)/2</f>
        <v>71</v>
      </c>
      <c r="H717" s="55" t="n">
        <f aca="false">IF(TOT!AN719&lt;13.4,IF(G717&gt;80,80,G717),G717)</f>
        <v>71</v>
      </c>
      <c r="I717" s="55" t="n">
        <f aca="false">IF(TOT!AN719&lt;11,IF(H717&gt;73,73,H717),H717)</f>
        <v>71</v>
      </c>
    </row>
    <row r="718" customFormat="false" ht="13" hidden="false" customHeight="true" outlineLevel="0" collapsed="false">
      <c r="A718" s="17" t="s">
        <v>3310</v>
      </c>
      <c r="B718" s="27" t="n">
        <f aca="false">'PH - Tableau 1'!J718</f>
        <v>87</v>
      </c>
      <c r="C718" s="50" t="n">
        <f aca="false">(TOT!BR720*60)/TOT!AK720</f>
        <v>0.378037094889926</v>
      </c>
      <c r="D718" s="27" t="n">
        <f aca="false">VLOOKUP(C718,'DF - Tableau 2'!$A$3:$B$55,2)</f>
        <v>48</v>
      </c>
      <c r="E718" s="27" t="n">
        <f aca="false">IF(TOT!AK720&lt;400,IF(D718&gt;66,66,D718),D718)</f>
        <v>48</v>
      </c>
      <c r="F718" s="27" t="n">
        <f aca="false">IF(TOT!AK720&lt;200,IF(E718&gt;60,60,E718),E718)</f>
        <v>48</v>
      </c>
      <c r="G718" s="55" t="n">
        <f aca="false">(B718+F718)/2</f>
        <v>67.5</v>
      </c>
      <c r="H718" s="55" t="n">
        <f aca="false">IF(TOT!AN720&lt;13.4,IF(G718&gt;80,80,G718),G718)</f>
        <v>67.5</v>
      </c>
      <c r="I718" s="55" t="n">
        <f aca="false">IF(TOT!AN720&lt;11,IF(H718&gt;73,73,H718),H718)</f>
        <v>67.5</v>
      </c>
    </row>
    <row r="719" customFormat="false" ht="13" hidden="false" customHeight="true" outlineLevel="0" collapsed="false">
      <c r="A719" s="17" t="s">
        <v>3313</v>
      </c>
      <c r="B719" s="27" t="n">
        <f aca="false">'PH - Tableau 1'!J719</f>
        <v>60</v>
      </c>
      <c r="C719" s="50" t="n">
        <f aca="false">(TOT!BR721*60)/TOT!AK721</f>
        <v>5.18582541054451</v>
      </c>
      <c r="D719" s="27" t="n">
        <f aca="false">VLOOKUP(C719,'DF - Tableau 2'!$A$3:$B$55,2)</f>
        <v>99</v>
      </c>
      <c r="E719" s="27" t="n">
        <f aca="false">IF(TOT!AK721&lt;400,IF(D719&gt;66,66,D719),D719)</f>
        <v>66</v>
      </c>
      <c r="F719" s="27" t="n">
        <f aca="false">IF(TOT!AK721&lt;200,IF(E719&gt;60,60,E719),E719)</f>
        <v>60</v>
      </c>
      <c r="G719" s="55" t="n">
        <f aca="false">(B719+F719)/2</f>
        <v>60</v>
      </c>
      <c r="H719" s="55" t="n">
        <f aca="false">IF(TOT!AN721&lt;13.4,IF(G719&gt;80,80,G719),G719)</f>
        <v>60</v>
      </c>
      <c r="I719" s="55" t="n">
        <f aca="false">IF(TOT!AN721&lt;11,IF(H719&gt;73,73,H719),H719)</f>
        <v>60</v>
      </c>
    </row>
    <row r="720" customFormat="false" ht="13" hidden="false" customHeight="true" outlineLevel="0" collapsed="false">
      <c r="A720" s="17" t="s">
        <v>3318</v>
      </c>
      <c r="B720" s="27" t="n">
        <f aca="false">'PH - Tableau 1'!J720</f>
        <v>60</v>
      </c>
      <c r="C720" s="50" t="n">
        <f aca="false">(TOT!BR722*60)/TOT!AK722</f>
        <v>0.447427293064877</v>
      </c>
      <c r="D720" s="27" t="n">
        <f aca="false">VLOOKUP(C720,'DF - Tableau 2'!$A$3:$B$55,2)</f>
        <v>49</v>
      </c>
      <c r="E720" s="27" t="n">
        <f aca="false">IF(TOT!AK722&lt;400,IF(D720&gt;66,66,D720),D720)</f>
        <v>49</v>
      </c>
      <c r="F720" s="27" t="n">
        <f aca="false">IF(TOT!AK722&lt;200,IF(E720&gt;60,60,E720),E720)</f>
        <v>49</v>
      </c>
      <c r="G720" s="55" t="n">
        <f aca="false">(B720+F720)/2</f>
        <v>54.5</v>
      </c>
      <c r="H720" s="55" t="n">
        <f aca="false">IF(TOT!AN722&lt;13.4,IF(G720&gt;80,80,G720),G720)</f>
        <v>54.5</v>
      </c>
      <c r="I720" s="55" t="n">
        <f aca="false">IF(TOT!AN722&lt;11,IF(H720&gt;73,73,H720),H720)</f>
        <v>54.5</v>
      </c>
    </row>
    <row r="721" customFormat="false" ht="13" hidden="false" customHeight="true" outlineLevel="0" collapsed="false">
      <c r="A721" s="17" t="s">
        <v>3322</v>
      </c>
      <c r="B721" s="27" t="n">
        <f aca="false">'PH - Tableau 1'!J721</f>
        <v>81</v>
      </c>
      <c r="C721" s="50" t="n">
        <f aca="false">(TOT!BR723*60)/TOT!AK723</f>
        <v>0.980774993870174</v>
      </c>
      <c r="D721" s="27" t="n">
        <f aca="false">VLOOKUP(C721,'DF - Tableau 2'!$A$3:$B$55,2)</f>
        <v>61</v>
      </c>
      <c r="E721" s="27" t="n">
        <f aca="false">IF(TOT!AK723&lt;400,IF(D721&gt;66,66,D721),D721)</f>
        <v>61</v>
      </c>
      <c r="F721" s="27" t="n">
        <f aca="false">IF(TOT!AK723&lt;200,IF(E721&gt;60,60,E721),E721)</f>
        <v>61</v>
      </c>
      <c r="G721" s="55" t="n">
        <f aca="false">(B721+F721)/2</f>
        <v>71</v>
      </c>
      <c r="H721" s="55" t="n">
        <f aca="false">IF(TOT!AN723&lt;13.4,IF(G721&gt;80,80,G721),G721)</f>
        <v>71</v>
      </c>
      <c r="I721" s="55" t="n">
        <f aca="false">IF(TOT!AN723&lt;11,IF(H721&gt;73,73,H721),H721)</f>
        <v>71</v>
      </c>
    </row>
    <row r="722" customFormat="false" ht="13" hidden="false" customHeight="true" outlineLevel="0" collapsed="false">
      <c r="A722" s="17" t="s">
        <v>3327</v>
      </c>
      <c r="B722" s="27" t="n">
        <f aca="false">'PH - Tableau 1'!J722</f>
        <v>91</v>
      </c>
      <c r="C722" s="50" t="n">
        <f aca="false">(TOT!BR724*60)/TOT!AK724</f>
        <v>0.314889001626925</v>
      </c>
      <c r="D722" s="27" t="n">
        <f aca="false">VLOOKUP(C722,'DF - Tableau 2'!$A$3:$B$55,2)</f>
        <v>47</v>
      </c>
      <c r="E722" s="27" t="n">
        <f aca="false">IF(TOT!AK724&lt;400,IF(D722&gt;66,66,D722),D722)</f>
        <v>47</v>
      </c>
      <c r="F722" s="27" t="n">
        <f aca="false">IF(TOT!AK724&lt;200,IF(E722&gt;60,60,E722),E722)</f>
        <v>47</v>
      </c>
      <c r="G722" s="55" t="n">
        <f aca="false">(B722+F722)/2</f>
        <v>69</v>
      </c>
      <c r="H722" s="55" t="n">
        <f aca="false">IF(TOT!AN724&lt;13.4,IF(G722&gt;80,80,G722),G722)</f>
        <v>69</v>
      </c>
      <c r="I722" s="55" t="n">
        <f aca="false">IF(TOT!AN724&lt;11,IF(H722&gt;73,73,H722),H722)</f>
        <v>69</v>
      </c>
    </row>
    <row r="723" customFormat="false" ht="13" hidden="false" customHeight="true" outlineLevel="0" collapsed="false">
      <c r="A723" s="17" t="s">
        <v>3331</v>
      </c>
      <c r="B723" s="27" t="n">
        <f aca="false">'PH - Tableau 1'!J723</f>
        <v>94</v>
      </c>
      <c r="C723" s="50" t="n">
        <f aca="false">(TOT!BR725*60)/TOT!AK725</f>
        <v>0.617430991605618</v>
      </c>
      <c r="D723" s="27" t="n">
        <f aca="false">VLOOKUP(C723,'DF - Tableau 2'!$A$3:$B$55,2)</f>
        <v>52</v>
      </c>
      <c r="E723" s="27" t="n">
        <f aca="false">IF(TOT!AK725&lt;400,IF(D723&gt;66,66,D723),D723)</f>
        <v>52</v>
      </c>
      <c r="F723" s="27" t="n">
        <f aca="false">IF(TOT!AK725&lt;200,IF(E723&gt;60,60,E723),E723)</f>
        <v>52</v>
      </c>
      <c r="G723" s="55" t="n">
        <f aca="false">(B723+F723)/2</f>
        <v>73</v>
      </c>
      <c r="H723" s="55" t="n">
        <f aca="false">IF(TOT!AN725&lt;13.4,IF(G723&gt;80,80,G723),G723)</f>
        <v>73</v>
      </c>
      <c r="I723" s="55" t="n">
        <f aca="false">IF(TOT!AN725&lt;11,IF(H723&gt;73,73,H723),H723)</f>
        <v>73</v>
      </c>
    </row>
    <row r="724" customFormat="false" ht="13" hidden="false" customHeight="true" outlineLevel="0" collapsed="false">
      <c r="A724" s="17" t="s">
        <v>3335</v>
      </c>
      <c r="B724" s="27" t="n">
        <f aca="false">'PH - Tableau 1'!J724</f>
        <v>66</v>
      </c>
      <c r="C724" s="50" t="n">
        <f aca="false">(TOT!BR726*60)/TOT!AK726</f>
        <v>1.87472102365722</v>
      </c>
      <c r="D724" s="27" t="n">
        <f aca="false">VLOOKUP(C724,'DF - Tableau 2'!$A$3:$B$55,2)</f>
        <v>82</v>
      </c>
      <c r="E724" s="27" t="n">
        <f aca="false">IF(TOT!AK726&lt;400,IF(D724&gt;66,66,D724),D724)</f>
        <v>66</v>
      </c>
      <c r="F724" s="27" t="n">
        <f aca="false">IF(TOT!AK726&lt;200,IF(E724&gt;60,60,E724),E724)</f>
        <v>66</v>
      </c>
      <c r="G724" s="55" t="n">
        <f aca="false">(B724+F724)/2</f>
        <v>66</v>
      </c>
      <c r="H724" s="55" t="n">
        <f aca="false">IF(TOT!AN726&lt;13.4,IF(G724&gt;80,80,G724),G724)</f>
        <v>66</v>
      </c>
      <c r="I724" s="55" t="n">
        <f aca="false">IF(TOT!AN726&lt;11,IF(H724&gt;73,73,H724),H724)</f>
        <v>66</v>
      </c>
    </row>
    <row r="725" customFormat="false" ht="13" hidden="false" customHeight="true" outlineLevel="0" collapsed="false">
      <c r="A725" s="17" t="s">
        <v>3338</v>
      </c>
      <c r="B725" s="27" t="n">
        <f aca="false">'PH - Tableau 1'!J725</f>
        <v>69</v>
      </c>
      <c r="C725" s="50" t="n">
        <f aca="false">(TOT!BR727*60)/TOT!AK727</f>
        <v>1.7478665197662</v>
      </c>
      <c r="D725" s="27" t="n">
        <f aca="false">VLOOKUP(C725,'DF - Tableau 2'!$A$3:$B$55,2)</f>
        <v>80</v>
      </c>
      <c r="E725" s="27" t="n">
        <f aca="false">IF(TOT!AK727&lt;400,IF(D725&gt;66,66,D725),D725)</f>
        <v>80</v>
      </c>
      <c r="F725" s="27" t="n">
        <f aca="false">IF(TOT!AK727&lt;200,IF(E725&gt;60,60,E725),E725)</f>
        <v>80</v>
      </c>
      <c r="G725" s="55" t="n">
        <f aca="false">(B725+F725)/2</f>
        <v>74.5</v>
      </c>
      <c r="H725" s="55" t="n">
        <f aca="false">IF(TOT!AN727&lt;13.4,IF(G725&gt;80,80,G725),G725)</f>
        <v>74.5</v>
      </c>
      <c r="I725" s="55" t="n">
        <f aca="false">IF(TOT!AN727&lt;11,IF(H725&gt;73,73,H725),H725)</f>
        <v>74.5</v>
      </c>
    </row>
    <row r="726" customFormat="false" ht="13" hidden="false" customHeight="true" outlineLevel="0" collapsed="false">
      <c r="A726" s="17" t="s">
        <v>3342</v>
      </c>
      <c r="B726" s="27" t="n">
        <f aca="false">'PH - Tableau 1'!J726</f>
        <v>56</v>
      </c>
      <c r="C726" s="50" t="n">
        <f aca="false">(TOT!BR728*60)/TOT!AK728</f>
        <v>1.55685576189264</v>
      </c>
      <c r="D726" s="27" t="n">
        <f aca="false">VLOOKUP(C726,'DF - Tableau 2'!$A$3:$B$55,2)</f>
        <v>75</v>
      </c>
      <c r="E726" s="27" t="n">
        <f aca="false">IF(TOT!AK728&lt;400,IF(D726&gt;66,66,D726),D726)</f>
        <v>75</v>
      </c>
      <c r="F726" s="27" t="n">
        <f aca="false">IF(TOT!AK728&lt;200,IF(E726&gt;60,60,E726),E726)</f>
        <v>75</v>
      </c>
      <c r="G726" s="55" t="n">
        <f aca="false">(B726+F726)/2</f>
        <v>65.5</v>
      </c>
      <c r="H726" s="55" t="n">
        <f aca="false">IF(TOT!AN728&lt;13.4,IF(G726&gt;80,80,G726),G726)</f>
        <v>65.5</v>
      </c>
      <c r="I726" s="55" t="n">
        <f aca="false">IF(TOT!AN728&lt;11,IF(H726&gt;73,73,H726),H726)</f>
        <v>65.5</v>
      </c>
    </row>
    <row r="727" customFormat="false" ht="13" hidden="false" customHeight="true" outlineLevel="0" collapsed="false">
      <c r="A727" s="17" t="s">
        <v>3346</v>
      </c>
      <c r="B727" s="27" t="n">
        <f aca="false">'PH - Tableau 1'!J727</f>
        <v>47</v>
      </c>
      <c r="C727" s="50" t="n">
        <f aca="false">(TOT!BR729*60)/TOT!AK729</f>
        <v>1.02069747660902</v>
      </c>
      <c r="D727" s="27" t="n">
        <f aca="false">VLOOKUP(C727,'DF - Tableau 2'!$A$3:$B$55,2)</f>
        <v>62</v>
      </c>
      <c r="E727" s="27" t="n">
        <f aca="false">IF(TOT!AK729&lt;400,IF(D727&gt;66,66,D727),D727)</f>
        <v>62</v>
      </c>
      <c r="F727" s="27" t="n">
        <f aca="false">IF(TOT!AK729&lt;200,IF(E727&gt;60,60,E727),E727)</f>
        <v>60</v>
      </c>
      <c r="G727" s="55" t="n">
        <f aca="false">(B727+F727)/2</f>
        <v>53.5</v>
      </c>
      <c r="H727" s="55" t="n">
        <f aca="false">IF(TOT!AN729&lt;13.4,IF(G727&gt;80,80,G727),G727)</f>
        <v>53.5</v>
      </c>
      <c r="I727" s="55" t="n">
        <f aca="false">IF(TOT!AN729&lt;11,IF(H727&gt;73,73,H727),H727)</f>
        <v>53.5</v>
      </c>
    </row>
    <row r="728" customFormat="false" ht="13" hidden="false" customHeight="true" outlineLevel="0" collapsed="false">
      <c r="A728" s="17" t="s">
        <v>3350</v>
      </c>
      <c r="B728" s="27" t="n">
        <f aca="false">'PH - Tableau 1'!J728</f>
        <v>48</v>
      </c>
      <c r="C728" s="50" t="n">
        <f aca="false">(TOT!BR730*60)/TOT!AK730</f>
        <v>1.24318931778068</v>
      </c>
      <c r="D728" s="27" t="n">
        <f aca="false">VLOOKUP(C728,'DF - Tableau 2'!$A$3:$B$55,2)</f>
        <v>67</v>
      </c>
      <c r="E728" s="27" t="n">
        <f aca="false">IF(TOT!AK730&lt;400,IF(D728&gt;66,66,D728),D728)</f>
        <v>67</v>
      </c>
      <c r="F728" s="27" t="n">
        <f aca="false">IF(TOT!AK730&lt;200,IF(E728&gt;60,60,E728),E728)</f>
        <v>67</v>
      </c>
      <c r="G728" s="55" t="n">
        <f aca="false">(B728+F728)/2</f>
        <v>57.5</v>
      </c>
      <c r="H728" s="55" t="n">
        <f aca="false">IF(TOT!AN730&lt;13.4,IF(G728&gt;80,80,G728),G728)</f>
        <v>57.5</v>
      </c>
      <c r="I728" s="55" t="n">
        <f aca="false">IF(TOT!AN730&lt;11,IF(H728&gt;73,73,H728),H728)</f>
        <v>57.5</v>
      </c>
    </row>
    <row r="729" customFormat="false" ht="13" hidden="false" customHeight="true" outlineLevel="0" collapsed="false">
      <c r="A729" s="17" t="s">
        <v>3353</v>
      </c>
      <c r="B729" s="27" t="n">
        <f aca="false">'PH - Tableau 1'!J729</f>
        <v>88</v>
      </c>
      <c r="C729" s="50" t="n">
        <f aca="false">(TOT!BR731*60)/TOT!AK731</f>
        <v>1.92666353124347</v>
      </c>
      <c r="D729" s="27" t="n">
        <f aca="false">VLOOKUP(C729,'DF - Tableau 2'!$A$3:$B$55,2)</f>
        <v>83</v>
      </c>
      <c r="E729" s="27" t="n">
        <f aca="false">IF(TOT!AK731&lt;400,IF(D729&gt;66,66,D729),D729)</f>
        <v>83</v>
      </c>
      <c r="F729" s="27" t="n">
        <f aca="false">IF(TOT!AK731&lt;200,IF(E729&gt;60,60,E729),E729)</f>
        <v>83</v>
      </c>
      <c r="G729" s="55" t="n">
        <f aca="false">(B729+F729)/2</f>
        <v>85.5</v>
      </c>
      <c r="H729" s="55" t="n">
        <f aca="false">IF(TOT!AN731&lt;13.4,IF(G729&gt;80,80,G729),G729)</f>
        <v>85.5</v>
      </c>
      <c r="I729" s="55" t="n">
        <f aca="false">IF(TOT!AN731&lt;11,IF(H729&gt;73,73,H729),H729)</f>
        <v>85.5</v>
      </c>
    </row>
    <row r="730" customFormat="false" ht="13" hidden="false" customHeight="true" outlineLevel="0" collapsed="false">
      <c r="A730" s="17" t="s">
        <v>3356</v>
      </c>
      <c r="B730" s="27" t="n">
        <f aca="false">'PH - Tableau 1'!J730</f>
        <v>71</v>
      </c>
      <c r="C730" s="50" t="n">
        <f aca="false">(TOT!BR732*60)/TOT!AK732</f>
        <v>2.25031254340887</v>
      </c>
      <c r="D730" s="27" t="n">
        <f aca="false">VLOOKUP(C730,'DF - Tableau 2'!$A$3:$B$55,2)</f>
        <v>89</v>
      </c>
      <c r="E730" s="27" t="n">
        <f aca="false">IF(TOT!AK732&lt;400,IF(D730&gt;66,66,D730),D730)</f>
        <v>89</v>
      </c>
      <c r="F730" s="27" t="n">
        <f aca="false">IF(TOT!AK732&lt;200,IF(E730&gt;60,60,E730),E730)</f>
        <v>89</v>
      </c>
      <c r="G730" s="55" t="n">
        <f aca="false">(B730+F730)/2</f>
        <v>80</v>
      </c>
      <c r="H730" s="55" t="n">
        <f aca="false">IF(TOT!AN732&lt;13.4,IF(G730&gt;80,80,G730),G730)</f>
        <v>80</v>
      </c>
      <c r="I730" s="55" t="n">
        <f aca="false">IF(TOT!AN732&lt;11,IF(H730&gt;73,73,H730),H730)</f>
        <v>80</v>
      </c>
    </row>
    <row r="731" customFormat="false" ht="13" hidden="false" customHeight="true" outlineLevel="0" collapsed="false">
      <c r="A731" s="17" t="s">
        <v>3360</v>
      </c>
      <c r="B731" s="27" t="n">
        <f aca="false">'PH - Tableau 1'!J731</f>
        <v>64</v>
      </c>
      <c r="C731" s="50" t="n">
        <f aca="false">(TOT!BR733*60)/TOT!AK733</f>
        <v>1.53113804779899</v>
      </c>
      <c r="D731" s="27" t="n">
        <f aca="false">VLOOKUP(C731,'DF - Tableau 2'!$A$3:$B$55,2)</f>
        <v>74</v>
      </c>
      <c r="E731" s="27" t="n">
        <f aca="false">IF(TOT!AK733&lt;400,IF(D731&gt;66,66,D731),D731)</f>
        <v>74</v>
      </c>
      <c r="F731" s="27" t="n">
        <f aca="false">IF(TOT!AK733&lt;200,IF(E731&gt;60,60,E731),E731)</f>
        <v>74</v>
      </c>
      <c r="G731" s="55" t="n">
        <f aca="false">(B731+F731)/2</f>
        <v>69</v>
      </c>
      <c r="H731" s="55" t="n">
        <f aca="false">IF(TOT!AN733&lt;13.4,IF(G731&gt;80,80,G731),G731)</f>
        <v>69</v>
      </c>
      <c r="I731" s="55" t="n">
        <f aca="false">IF(TOT!AN733&lt;11,IF(H731&gt;73,73,H731),H731)</f>
        <v>69</v>
      </c>
    </row>
    <row r="732" customFormat="false" ht="13" hidden="false" customHeight="true" outlineLevel="0" collapsed="false">
      <c r="A732" s="17" t="s">
        <v>3365</v>
      </c>
      <c r="B732" s="27" t="n">
        <f aca="false">'PH - Tableau 1'!J732</f>
        <v>54</v>
      </c>
      <c r="C732" s="50" t="n">
        <f aca="false">(TOT!BR734*60)/TOT!AK734</f>
        <v>1.88350905926912</v>
      </c>
      <c r="D732" s="27" t="n">
        <f aca="false">VLOOKUP(C732,'DF - Tableau 2'!$A$3:$B$55,2)</f>
        <v>82</v>
      </c>
      <c r="E732" s="27" t="n">
        <f aca="false">IF(TOT!AK734&lt;400,IF(D732&gt;66,66,D732),D732)</f>
        <v>82</v>
      </c>
      <c r="F732" s="27" t="n">
        <f aca="false">IF(TOT!AK734&lt;200,IF(E732&gt;60,60,E732),E732)</f>
        <v>82</v>
      </c>
      <c r="G732" s="55" t="n">
        <f aca="false">(B732+F732)/2</f>
        <v>68</v>
      </c>
      <c r="H732" s="55" t="n">
        <f aca="false">IF(TOT!AN734&lt;13.4,IF(G732&gt;80,80,G732),G732)</f>
        <v>68</v>
      </c>
      <c r="I732" s="55" t="n">
        <f aca="false">IF(TOT!AN734&lt;11,IF(H732&gt;73,73,H732),H732)</f>
        <v>68</v>
      </c>
    </row>
    <row r="733" customFormat="false" ht="13" hidden="false" customHeight="true" outlineLevel="0" collapsed="false">
      <c r="A733" s="17" t="s">
        <v>3369</v>
      </c>
      <c r="B733" s="27" t="n">
        <f aca="false">'PH - Tableau 1'!J733</f>
        <v>72</v>
      </c>
      <c r="C733" s="50" t="n">
        <f aca="false">(TOT!BR735*60)/TOT!AK735</f>
        <v>0.982945475930442</v>
      </c>
      <c r="D733" s="27" t="n">
        <f aca="false">VLOOKUP(C733,'DF - Tableau 2'!$A$3:$B$55,2)</f>
        <v>61</v>
      </c>
      <c r="E733" s="27" t="n">
        <f aca="false">IF(TOT!AK735&lt;400,IF(D733&gt;66,66,D733),D733)</f>
        <v>61</v>
      </c>
      <c r="F733" s="27" t="n">
        <f aca="false">IF(TOT!AK735&lt;200,IF(E733&gt;60,60,E733),E733)</f>
        <v>61</v>
      </c>
      <c r="G733" s="55" t="n">
        <f aca="false">(B733+F733)/2</f>
        <v>66.5</v>
      </c>
      <c r="H733" s="55" t="n">
        <f aca="false">IF(TOT!AN735&lt;13.4,IF(G733&gt;80,80,G733),G733)</f>
        <v>66.5</v>
      </c>
      <c r="I733" s="55" t="n">
        <f aca="false">IF(TOT!AN735&lt;11,IF(H733&gt;73,73,H733),H733)</f>
        <v>66.5</v>
      </c>
    </row>
    <row r="734" customFormat="false" ht="13" hidden="false" customHeight="true" outlineLevel="0" collapsed="false">
      <c r="A734" s="17" t="s">
        <v>3373</v>
      </c>
      <c r="B734" s="27" t="n">
        <f aca="false">'PH - Tableau 1'!J734</f>
        <v>53</v>
      </c>
      <c r="C734" s="50" t="n">
        <f aca="false">(TOT!BR736*60)/TOT!AK736</f>
        <v>0</v>
      </c>
      <c r="D734" s="27" t="n">
        <f aca="false">VLOOKUP(C734,'DF - Tableau 2'!$A$3:$B$55,2)</f>
        <v>47</v>
      </c>
      <c r="E734" s="27" t="n">
        <f aca="false">IF(TOT!AK736&lt;400,IF(D734&gt;66,66,D734),D734)</f>
        <v>47</v>
      </c>
      <c r="F734" s="27" t="n">
        <f aca="false">IF(TOT!AK736&lt;200,IF(E734&gt;60,60,E734),E734)</f>
        <v>47</v>
      </c>
      <c r="G734" s="55" t="n">
        <f aca="false">(B734+F734)/2</f>
        <v>50</v>
      </c>
      <c r="H734" s="55" t="n">
        <f aca="false">IF(TOT!AN736&lt;13.4,IF(G734&gt;80,80,G734),G734)</f>
        <v>50</v>
      </c>
      <c r="I734" s="55" t="n">
        <f aca="false">IF(TOT!AN736&lt;11,IF(H734&gt;73,73,H734),H734)</f>
        <v>50</v>
      </c>
    </row>
    <row r="735" customFormat="false" ht="13" hidden="false" customHeight="true" outlineLevel="0" collapsed="false">
      <c r="A735" s="17" t="s">
        <v>3376</v>
      </c>
      <c r="B735" s="27" t="n">
        <f aca="false">'PH - Tableau 1'!J735</f>
        <v>97</v>
      </c>
      <c r="C735" s="50" t="n">
        <f aca="false">(TOT!BR737*60)/TOT!AK737</f>
        <v>1.79634606879189</v>
      </c>
      <c r="D735" s="27" t="n">
        <f aca="false">VLOOKUP(C735,'DF - Tableau 2'!$A$3:$B$55,2)</f>
        <v>81</v>
      </c>
      <c r="E735" s="27" t="n">
        <f aca="false">IF(TOT!AK737&lt;400,IF(D735&gt;66,66,D735),D735)</f>
        <v>81</v>
      </c>
      <c r="F735" s="27" t="n">
        <f aca="false">IF(TOT!AK737&lt;200,IF(E735&gt;60,60,E735),E735)</f>
        <v>81</v>
      </c>
      <c r="G735" s="55" t="n">
        <f aca="false">(B735+F735)/2</f>
        <v>89</v>
      </c>
      <c r="H735" s="55" t="n">
        <f aca="false">IF(TOT!AN737&lt;13.4,IF(G735&gt;80,80,G735),G735)</f>
        <v>89</v>
      </c>
      <c r="I735" s="55" t="n">
        <f aca="false">IF(TOT!AN737&lt;11,IF(H735&gt;73,73,H735),H735)</f>
        <v>89</v>
      </c>
    </row>
    <row r="736" customFormat="false" ht="13" hidden="false" customHeight="true" outlineLevel="0" collapsed="false">
      <c r="A736" s="17" t="s">
        <v>3379</v>
      </c>
      <c r="B736" s="27" t="n">
        <f aca="false">'PH - Tableau 1'!J736</f>
        <v>66</v>
      </c>
      <c r="C736" s="50" t="n">
        <f aca="false">(TOT!BR738*60)/TOT!AK738</f>
        <v>0.150288052099859</v>
      </c>
      <c r="D736" s="27" t="n">
        <f aca="false">VLOOKUP(C736,'DF - Tableau 2'!$A$3:$B$55,2)</f>
        <v>47</v>
      </c>
      <c r="E736" s="27" t="n">
        <f aca="false">IF(TOT!AK738&lt;400,IF(D736&gt;66,66,D736),D736)</f>
        <v>47</v>
      </c>
      <c r="F736" s="27" t="n">
        <f aca="false">IF(TOT!AK738&lt;200,IF(E736&gt;60,60,E736),E736)</f>
        <v>47</v>
      </c>
      <c r="G736" s="55" t="n">
        <f aca="false">(B736+F736)/2</f>
        <v>56.5</v>
      </c>
      <c r="H736" s="55" t="n">
        <f aca="false">IF(TOT!AN738&lt;13.4,IF(G736&gt;80,80,G736),G736)</f>
        <v>56.5</v>
      </c>
      <c r="I736" s="55" t="n">
        <f aca="false">IF(TOT!AN738&lt;11,IF(H736&gt;73,73,H736),H736)</f>
        <v>56.5</v>
      </c>
    </row>
    <row r="737" customFormat="false" ht="13" hidden="false" customHeight="true" outlineLevel="0" collapsed="false">
      <c r="A737" s="17" t="s">
        <v>3381</v>
      </c>
      <c r="B737" s="27" t="n">
        <f aca="false">'PH - Tableau 1'!J737</f>
        <v>93</v>
      </c>
      <c r="C737" s="50" t="n">
        <f aca="false">(TOT!BR739*60)/TOT!AK739</f>
        <v>0.813977389516961</v>
      </c>
      <c r="D737" s="27" t="n">
        <f aca="false">VLOOKUP(C737,'DF - Tableau 2'!$A$3:$B$55,2)</f>
        <v>56</v>
      </c>
      <c r="E737" s="27" t="n">
        <f aca="false">IF(TOT!AK739&lt;400,IF(D737&gt;66,66,D737),D737)</f>
        <v>56</v>
      </c>
      <c r="F737" s="27" t="n">
        <f aca="false">IF(TOT!AK739&lt;200,IF(E737&gt;60,60,E737),E737)</f>
        <v>56</v>
      </c>
      <c r="G737" s="55" t="n">
        <f aca="false">(B737+F737)/2</f>
        <v>74.5</v>
      </c>
      <c r="H737" s="55" t="n">
        <f aca="false">IF(TOT!AN739&lt;13.4,IF(G737&gt;80,80,G737),G737)</f>
        <v>74.5</v>
      </c>
      <c r="I737" s="55" t="n">
        <f aca="false">IF(TOT!AN739&lt;11,IF(H737&gt;73,73,H737),H737)</f>
        <v>74.5</v>
      </c>
    </row>
    <row r="738" customFormat="false" ht="13" hidden="false" customHeight="true" outlineLevel="0" collapsed="false">
      <c r="A738" s="17" t="s">
        <v>3384</v>
      </c>
      <c r="B738" s="27" t="n">
        <f aca="false">'PH - Tableau 1'!J738</f>
        <v>63</v>
      </c>
      <c r="C738" s="50" t="n">
        <f aca="false">(TOT!BR740*60)/TOT!AK740</f>
        <v>2.46109946943689</v>
      </c>
      <c r="D738" s="27" t="n">
        <f aca="false">VLOOKUP(C738,'DF - Tableau 2'!$A$3:$B$55,2)</f>
        <v>92</v>
      </c>
      <c r="E738" s="27" t="n">
        <f aca="false">IF(TOT!AK740&lt;400,IF(D738&gt;66,66,D738),D738)</f>
        <v>92</v>
      </c>
      <c r="F738" s="27" t="n">
        <f aca="false">IF(TOT!AK740&lt;200,IF(E738&gt;60,60,E738),E738)</f>
        <v>92</v>
      </c>
      <c r="G738" s="55" t="n">
        <f aca="false">(B738+F738)/2</f>
        <v>77.5</v>
      </c>
      <c r="H738" s="55" t="n">
        <f aca="false">IF(TOT!AN740&lt;13.4,IF(G738&gt;80,80,G738),G738)</f>
        <v>77.5</v>
      </c>
      <c r="I738" s="55" t="n">
        <f aca="false">IF(TOT!AN740&lt;11,IF(H738&gt;73,73,H738),H738)</f>
        <v>77.5</v>
      </c>
    </row>
    <row r="739" customFormat="false" ht="13" hidden="false" customHeight="true" outlineLevel="0" collapsed="false">
      <c r="A739" s="17" t="s">
        <v>3388</v>
      </c>
      <c r="B739" s="27" t="n">
        <f aca="false">'PH - Tableau 1'!J739</f>
        <v>58</v>
      </c>
      <c r="C739" s="50" t="n">
        <f aca="false">(TOT!BR741*60)/TOT!AK741</f>
        <v>2.31293861816739</v>
      </c>
      <c r="D739" s="27" t="n">
        <f aca="false">VLOOKUP(C739,'DF - Tableau 2'!$A$3:$B$55,2)</f>
        <v>90</v>
      </c>
      <c r="E739" s="27" t="n">
        <f aca="false">IF(TOT!AK741&lt;400,IF(D739&gt;66,66,D739),D739)</f>
        <v>90</v>
      </c>
      <c r="F739" s="27" t="n">
        <f aca="false">IF(TOT!AK741&lt;200,IF(E739&gt;60,60,E739),E739)</f>
        <v>90</v>
      </c>
      <c r="G739" s="55" t="n">
        <f aca="false">(B739+F739)/2</f>
        <v>74</v>
      </c>
      <c r="H739" s="55" t="n">
        <f aca="false">IF(TOT!AN741&lt;13.4,IF(G739&gt;80,80,G739),G739)</f>
        <v>74</v>
      </c>
      <c r="I739" s="55" t="n">
        <f aca="false">IF(TOT!AN741&lt;11,IF(H739&gt;73,73,H739),H739)</f>
        <v>74</v>
      </c>
    </row>
    <row r="740" customFormat="false" ht="13" hidden="false" customHeight="true" outlineLevel="0" collapsed="false">
      <c r="A740" s="17" t="s">
        <v>3390</v>
      </c>
      <c r="B740" s="27" t="n">
        <f aca="false">'PH - Tableau 1'!J740</f>
        <v>83</v>
      </c>
      <c r="C740" s="50" t="n">
        <f aca="false">(TOT!BR742*60)/TOT!AK742</f>
        <v>1.19846596356664</v>
      </c>
      <c r="D740" s="27" t="n">
        <f aca="false">VLOOKUP(C740,'DF - Tableau 2'!$A$3:$B$55,2)</f>
        <v>66</v>
      </c>
      <c r="E740" s="27" t="n">
        <f aca="false">IF(TOT!AK742&lt;400,IF(D740&gt;66,66,D740),D740)</f>
        <v>66</v>
      </c>
      <c r="F740" s="27" t="n">
        <f aca="false">IF(TOT!AK742&lt;200,IF(E740&gt;60,60,E740),E740)</f>
        <v>66</v>
      </c>
      <c r="G740" s="55" t="n">
        <f aca="false">(B740+F740)/2</f>
        <v>74.5</v>
      </c>
      <c r="H740" s="55" t="n">
        <f aca="false">IF(TOT!AN742&lt;13.4,IF(G740&gt;80,80,G740),G740)</f>
        <v>74.5</v>
      </c>
      <c r="I740" s="55" t="n">
        <f aca="false">IF(TOT!AN742&lt;11,IF(H740&gt;73,73,H740),H740)</f>
        <v>74.5</v>
      </c>
    </row>
    <row r="741" customFormat="false" ht="13" hidden="false" customHeight="true" outlineLevel="0" collapsed="false">
      <c r="A741" s="17" t="s">
        <v>3393</v>
      </c>
      <c r="B741" s="27" t="n">
        <f aca="false">'PH - Tableau 1'!J741</f>
        <v>70</v>
      </c>
      <c r="C741" s="50" t="n">
        <f aca="false">(TOT!BR743*60)/TOT!AK743</f>
        <v>1.19986668147983</v>
      </c>
      <c r="D741" s="27" t="n">
        <f aca="false">VLOOKUP(C741,'DF - Tableau 2'!$A$3:$B$55,2)</f>
        <v>66</v>
      </c>
      <c r="E741" s="27" t="n">
        <f aca="false">IF(TOT!AK743&lt;400,IF(D741&gt;66,66,D741),D741)</f>
        <v>66</v>
      </c>
      <c r="F741" s="27" t="n">
        <f aca="false">IF(TOT!AK743&lt;200,IF(E741&gt;60,60,E741),E741)</f>
        <v>66</v>
      </c>
      <c r="G741" s="55" t="n">
        <f aca="false">(B741+F741)/2</f>
        <v>68</v>
      </c>
      <c r="H741" s="55" t="n">
        <f aca="false">IF(TOT!AN743&lt;13.4,IF(G741&gt;80,80,G741),G741)</f>
        <v>68</v>
      </c>
      <c r="I741" s="55" t="n">
        <f aca="false">IF(TOT!AN743&lt;11,IF(H741&gt;73,73,H741),H741)</f>
        <v>68</v>
      </c>
    </row>
    <row r="742" customFormat="false" ht="13" hidden="false" customHeight="true" outlineLevel="0" collapsed="false">
      <c r="A742" s="17" t="s">
        <v>3397</v>
      </c>
      <c r="B742" s="27" t="n">
        <f aca="false">'PH - Tableau 1'!J742</f>
        <v>50</v>
      </c>
      <c r="C742" s="50" t="n">
        <f aca="false">(TOT!BR744*60)/TOT!AK744</f>
        <v>0.997543088319505</v>
      </c>
      <c r="D742" s="27" t="n">
        <f aca="false">VLOOKUP(C742,'DF - Tableau 2'!$A$3:$B$55,2)</f>
        <v>61</v>
      </c>
      <c r="E742" s="27" t="n">
        <f aca="false">IF(TOT!AK744&lt;400,IF(D742&gt;66,66,D742),D742)</f>
        <v>61</v>
      </c>
      <c r="F742" s="27" t="n">
        <f aca="false">IF(TOT!AK744&lt;200,IF(E742&gt;60,60,E742),E742)</f>
        <v>61</v>
      </c>
      <c r="G742" s="55" t="n">
        <f aca="false">(B742+F742)/2</f>
        <v>55.5</v>
      </c>
      <c r="H742" s="55" t="n">
        <f aca="false">IF(TOT!AN744&lt;13.4,IF(G742&gt;80,80,G742),G742)</f>
        <v>55.5</v>
      </c>
      <c r="I742" s="55" t="n">
        <f aca="false">IF(TOT!AN744&lt;11,IF(H742&gt;73,73,H742),H742)</f>
        <v>55.5</v>
      </c>
    </row>
    <row r="743" customFormat="false" ht="13" hidden="false" customHeight="true" outlineLevel="0" collapsed="false">
      <c r="A743" s="17" t="s">
        <v>3400</v>
      </c>
      <c r="B743" s="27" t="n">
        <f aca="false">'PH - Tableau 1'!J743</f>
        <v>66</v>
      </c>
      <c r="C743" s="50" t="n">
        <f aca="false">(TOT!BR745*60)/TOT!AK745</f>
        <v>1.14532960040724</v>
      </c>
      <c r="D743" s="27" t="n">
        <f aca="false">VLOOKUP(C743,'DF - Tableau 2'!$A$3:$B$55,2)</f>
        <v>65</v>
      </c>
      <c r="E743" s="27" t="n">
        <f aca="false">IF(TOT!AK745&lt;400,IF(D743&gt;66,66,D743),D743)</f>
        <v>65</v>
      </c>
      <c r="F743" s="27" t="n">
        <f aca="false">IF(TOT!AK745&lt;200,IF(E743&gt;60,60,E743),E743)</f>
        <v>65</v>
      </c>
      <c r="G743" s="55" t="n">
        <f aca="false">(B743+F743)/2</f>
        <v>65.5</v>
      </c>
      <c r="H743" s="55" t="n">
        <f aca="false">IF(TOT!AN745&lt;13.4,IF(G743&gt;80,80,G743),G743)</f>
        <v>65.5</v>
      </c>
      <c r="I743" s="55" t="n">
        <f aca="false">IF(TOT!AN745&lt;11,IF(H743&gt;73,73,H743),H743)</f>
        <v>65.5</v>
      </c>
    </row>
    <row r="744" customFormat="false" ht="13" hidden="false" customHeight="true" outlineLevel="0" collapsed="false">
      <c r="A744" s="17" t="s">
        <v>3403</v>
      </c>
      <c r="B744" s="27" t="n">
        <f aca="false">'PH - Tableau 1'!J744</f>
        <v>48</v>
      </c>
      <c r="C744" s="50" t="n">
        <f aca="false">(TOT!BR746*60)/TOT!AK746</f>
        <v>1.97107487680782</v>
      </c>
      <c r="D744" s="27" t="n">
        <f aca="false">VLOOKUP(C744,'DF - Tableau 2'!$A$3:$B$55,2)</f>
        <v>84</v>
      </c>
      <c r="E744" s="27" t="n">
        <f aca="false">IF(TOT!AK746&lt;400,IF(D744&gt;66,66,D744),D744)</f>
        <v>84</v>
      </c>
      <c r="F744" s="27" t="n">
        <f aca="false">IF(TOT!AK746&lt;200,IF(E744&gt;60,60,E744),E744)</f>
        <v>84</v>
      </c>
      <c r="G744" s="55" t="n">
        <f aca="false">(B744+F744)/2</f>
        <v>66</v>
      </c>
      <c r="H744" s="55" t="n">
        <f aca="false">IF(TOT!AN746&lt;13.4,IF(G744&gt;80,80,G744),G744)</f>
        <v>66</v>
      </c>
      <c r="I744" s="55" t="n">
        <f aca="false">IF(TOT!AN746&lt;11,IF(H744&gt;73,73,H744),H744)</f>
        <v>66</v>
      </c>
    </row>
    <row r="745" customFormat="false" ht="13" hidden="false" customHeight="true" outlineLevel="0" collapsed="false">
      <c r="A745" s="17" t="s">
        <v>3405</v>
      </c>
      <c r="B745" s="27" t="n">
        <f aca="false">'PH - Tableau 1'!J745</f>
        <v>81</v>
      </c>
      <c r="C745" s="50" t="n">
        <f aca="false">(TOT!BR747*60)/TOT!AK747</f>
        <v>0.402176862062918</v>
      </c>
      <c r="D745" s="27" t="n">
        <f aca="false">VLOOKUP(C745,'DF - Tableau 2'!$A$3:$B$55,2)</f>
        <v>49</v>
      </c>
      <c r="E745" s="27" t="n">
        <f aca="false">IF(TOT!AK747&lt;400,IF(D745&gt;66,66,D745),D745)</f>
        <v>49</v>
      </c>
      <c r="F745" s="27" t="n">
        <f aca="false">IF(TOT!AK747&lt;200,IF(E745&gt;60,60,E745),E745)</f>
        <v>49</v>
      </c>
      <c r="G745" s="55" t="n">
        <f aca="false">(B745+F745)/2</f>
        <v>65</v>
      </c>
      <c r="H745" s="55" t="n">
        <f aca="false">IF(TOT!AN747&lt;13.4,IF(G745&gt;80,80,G745),G745)</f>
        <v>65</v>
      </c>
      <c r="I745" s="55" t="n">
        <f aca="false">IF(TOT!AN747&lt;11,IF(H745&gt;73,73,H745),H745)</f>
        <v>65</v>
      </c>
    </row>
    <row r="746" customFormat="false" ht="13" hidden="false" customHeight="true" outlineLevel="0" collapsed="false">
      <c r="A746" s="17" t="s">
        <v>3409</v>
      </c>
      <c r="B746" s="27" t="n">
        <f aca="false">'PH - Tableau 1'!J746</f>
        <v>58</v>
      </c>
      <c r="C746" s="50" t="n">
        <f aca="false">(TOT!BR748*60)/TOT!AK748</f>
        <v>2.74382498235717</v>
      </c>
      <c r="D746" s="27" t="n">
        <f aca="false">VLOOKUP(C746,'DF - Tableau 2'!$A$3:$B$55,2)</f>
        <v>94</v>
      </c>
      <c r="E746" s="27" t="n">
        <f aca="false">IF(TOT!AK748&lt;400,IF(D746&gt;66,66,D746),D746)</f>
        <v>94</v>
      </c>
      <c r="F746" s="27" t="n">
        <f aca="false">IF(TOT!AK748&lt;200,IF(E746&gt;60,60,E746),E746)</f>
        <v>94</v>
      </c>
      <c r="G746" s="55" t="n">
        <f aca="false">(B746+F746)/2</f>
        <v>76</v>
      </c>
      <c r="H746" s="55" t="n">
        <f aca="false">IF(TOT!AN748&lt;13.4,IF(G746&gt;80,80,G746),G746)</f>
        <v>76</v>
      </c>
      <c r="I746" s="55" t="n">
        <f aca="false">IF(TOT!AN748&lt;11,IF(H746&gt;73,73,H746),H746)</f>
        <v>76</v>
      </c>
    </row>
    <row r="747" customFormat="false" ht="13" hidden="false" customHeight="true" outlineLevel="0" collapsed="false">
      <c r="A747" s="17" t="s">
        <v>3412</v>
      </c>
      <c r="B747" s="27" t="n">
        <f aca="false">'PH - Tableau 1'!J747</f>
        <v>55</v>
      </c>
      <c r="C747" s="50" t="n">
        <f aca="false">(TOT!BR749*60)/TOT!AK749</f>
        <v>0.912166693991894</v>
      </c>
      <c r="D747" s="27" t="n">
        <f aca="false">VLOOKUP(C747,'DF - Tableau 2'!$A$3:$B$55,2)</f>
        <v>59</v>
      </c>
      <c r="E747" s="27" t="n">
        <f aca="false">IF(TOT!AK749&lt;400,IF(D747&gt;66,66,D747),D747)</f>
        <v>59</v>
      </c>
      <c r="F747" s="27" t="n">
        <f aca="false">IF(TOT!AK749&lt;200,IF(E747&gt;60,60,E747),E747)</f>
        <v>59</v>
      </c>
      <c r="G747" s="55" t="n">
        <f aca="false">(B747+F747)/2</f>
        <v>57</v>
      </c>
      <c r="H747" s="55" t="n">
        <f aca="false">IF(TOT!AN749&lt;13.4,IF(G747&gt;80,80,G747),G747)</f>
        <v>57</v>
      </c>
      <c r="I747" s="55" t="n">
        <f aca="false">IF(TOT!AN749&lt;11,IF(H747&gt;73,73,H747),H747)</f>
        <v>57</v>
      </c>
    </row>
    <row r="748" customFormat="false" ht="13" hidden="false" customHeight="true" outlineLevel="0" collapsed="false">
      <c r="A748" s="17" t="s">
        <v>3416</v>
      </c>
      <c r="B748" s="27" t="n">
        <f aca="false">'PH - Tableau 1'!J748</f>
        <v>59</v>
      </c>
      <c r="C748" s="50" t="n">
        <f aca="false">(TOT!BR750*60)/TOT!AK750</f>
        <v>1.24080390781917</v>
      </c>
      <c r="D748" s="27" t="n">
        <f aca="false">VLOOKUP(C748,'DF - Tableau 2'!$A$3:$B$55,2)</f>
        <v>67</v>
      </c>
      <c r="E748" s="27" t="n">
        <f aca="false">IF(TOT!AK750&lt;400,IF(D748&gt;66,66,D748),D748)</f>
        <v>67</v>
      </c>
      <c r="F748" s="27" t="n">
        <f aca="false">IF(TOT!AK750&lt;200,IF(E748&gt;60,60,E748),E748)</f>
        <v>67</v>
      </c>
      <c r="G748" s="55" t="n">
        <f aca="false">(B748+F748)/2</f>
        <v>63</v>
      </c>
      <c r="H748" s="55" t="n">
        <f aca="false">IF(TOT!AN750&lt;13.4,IF(G748&gt;80,80,G748),G748)</f>
        <v>63</v>
      </c>
      <c r="I748" s="55" t="n">
        <f aca="false">IF(TOT!AN750&lt;11,IF(H748&gt;73,73,H748),H748)</f>
        <v>63</v>
      </c>
    </row>
    <row r="749" customFormat="false" ht="13" hidden="false" customHeight="true" outlineLevel="0" collapsed="false">
      <c r="A749" s="17" t="s">
        <v>3420</v>
      </c>
      <c r="B749" s="27" t="n">
        <f aca="false">'PH - Tableau 1'!J749</f>
        <v>60</v>
      </c>
      <c r="C749" s="50" t="n">
        <f aca="false">(TOT!BR751*60)/TOT!AK751</f>
        <v>3.94304490690024</v>
      </c>
      <c r="D749" s="27" t="n">
        <f aca="false">VLOOKUP(C749,'DF - Tableau 2'!$A$3:$B$55,2)</f>
        <v>99</v>
      </c>
      <c r="E749" s="27" t="n">
        <f aca="false">IF(TOT!AK751&lt;400,IF(D749&gt;66,66,D749),D749)</f>
        <v>66</v>
      </c>
      <c r="F749" s="27" t="n">
        <f aca="false">IF(TOT!AK751&lt;200,IF(E749&gt;60,60,E749),E749)</f>
        <v>60</v>
      </c>
      <c r="G749" s="55" t="n">
        <f aca="false">(B749+F749)/2</f>
        <v>60</v>
      </c>
      <c r="H749" s="55" t="n">
        <f aca="false">IF(TOT!AN751&lt;13.4,IF(G749&gt;80,80,G749),G749)</f>
        <v>60</v>
      </c>
      <c r="I749" s="55" t="n">
        <f aca="false">IF(TOT!AN751&lt;11,IF(H749&gt;73,73,H749),H749)</f>
        <v>60</v>
      </c>
    </row>
    <row r="750" customFormat="false" ht="13" hidden="false" customHeight="true" outlineLevel="0" collapsed="false">
      <c r="A750" s="17" t="s">
        <v>3424</v>
      </c>
      <c r="B750" s="27" t="n">
        <f aca="false">'PH - Tableau 1'!J750</f>
        <v>81</v>
      </c>
      <c r="C750" s="50" t="n">
        <f aca="false">(TOT!BR752*60)/TOT!AK752</f>
        <v>0.669608258501869</v>
      </c>
      <c r="D750" s="27" t="n">
        <f aca="false">VLOOKUP(C750,'DF - Tableau 2'!$A$3:$B$55,2)</f>
        <v>53</v>
      </c>
      <c r="E750" s="27" t="n">
        <f aca="false">IF(TOT!AK752&lt;400,IF(D750&gt;66,66,D750),D750)</f>
        <v>53</v>
      </c>
      <c r="F750" s="27" t="n">
        <f aca="false">IF(TOT!AK752&lt;200,IF(E750&gt;60,60,E750),E750)</f>
        <v>53</v>
      </c>
      <c r="G750" s="55" t="n">
        <f aca="false">(B750+F750)/2</f>
        <v>67</v>
      </c>
      <c r="H750" s="55" t="n">
        <f aca="false">IF(TOT!AN752&lt;13.4,IF(G750&gt;80,80,G750),G750)</f>
        <v>67</v>
      </c>
      <c r="I750" s="55" t="n">
        <f aca="false">IF(TOT!AN752&lt;11,IF(H750&gt;73,73,H750),H750)</f>
        <v>67</v>
      </c>
    </row>
    <row r="751" customFormat="false" ht="13" hidden="false" customHeight="true" outlineLevel="0" collapsed="false">
      <c r="A751" s="17" t="s">
        <v>3429</v>
      </c>
      <c r="B751" s="27" t="n">
        <f aca="false">'PH - Tableau 1'!J751</f>
        <v>49</v>
      </c>
      <c r="C751" s="50" t="n">
        <f aca="false">(TOT!BR753*60)/TOT!AK753</f>
        <v>0.506329113924051</v>
      </c>
      <c r="D751" s="27" t="n">
        <f aca="false">VLOOKUP(C751,'DF - Tableau 2'!$A$3:$B$55,2)</f>
        <v>50</v>
      </c>
      <c r="E751" s="27" t="n">
        <f aca="false">IF(TOT!AK753&lt;400,IF(D751&gt;66,66,D751),D751)</f>
        <v>50</v>
      </c>
      <c r="F751" s="27" t="n">
        <f aca="false">IF(TOT!AK753&lt;200,IF(E751&gt;60,60,E751),E751)</f>
        <v>50</v>
      </c>
      <c r="G751" s="55" t="n">
        <f aca="false">(B751+F751)/2</f>
        <v>49.5</v>
      </c>
      <c r="H751" s="55" t="n">
        <f aca="false">IF(TOT!AN753&lt;13.4,IF(G751&gt;80,80,G751),G751)</f>
        <v>49.5</v>
      </c>
      <c r="I751" s="55" t="n">
        <f aca="false">IF(TOT!AN753&lt;11,IF(H751&gt;73,73,H751),H751)</f>
        <v>49.5</v>
      </c>
    </row>
    <row r="752" customFormat="false" ht="13" hidden="false" customHeight="true" outlineLevel="0" collapsed="false">
      <c r="A752" s="17" t="s">
        <v>3434</v>
      </c>
      <c r="B752" s="27" t="n">
        <f aca="false">'PH - Tableau 1'!J752</f>
        <v>75</v>
      </c>
      <c r="C752" s="50" t="n">
        <f aca="false">(TOT!BR754*60)/TOT!AK754</f>
        <v>0.605441208812518</v>
      </c>
      <c r="D752" s="27" t="n">
        <f aca="false">VLOOKUP(C752,'DF - Tableau 2'!$A$3:$B$55,2)</f>
        <v>52</v>
      </c>
      <c r="E752" s="27" t="n">
        <f aca="false">IF(TOT!AK754&lt;400,IF(D752&gt;66,66,D752),D752)</f>
        <v>52</v>
      </c>
      <c r="F752" s="27" t="n">
        <f aca="false">IF(TOT!AK754&lt;200,IF(E752&gt;60,60,E752),E752)</f>
        <v>52</v>
      </c>
      <c r="G752" s="55" t="n">
        <f aca="false">(B752+F752)/2</f>
        <v>63.5</v>
      </c>
      <c r="H752" s="55" t="n">
        <f aca="false">IF(TOT!AN754&lt;13.4,IF(G752&gt;80,80,G752),G752)</f>
        <v>63.5</v>
      </c>
      <c r="I752" s="55" t="n">
        <f aca="false">IF(TOT!AN754&lt;11,IF(H752&gt;73,73,H752),H752)</f>
        <v>63.5</v>
      </c>
    </row>
    <row r="753" customFormat="false" ht="13" hidden="false" customHeight="true" outlineLevel="0" collapsed="false">
      <c r="A753" s="17" t="s">
        <v>3440</v>
      </c>
      <c r="B753" s="27" t="n">
        <f aca="false">'PH - Tableau 1'!J753</f>
        <v>60</v>
      </c>
      <c r="C753" s="50" t="n">
        <f aca="false">(TOT!BR755*60)/TOT!AK755</f>
        <v>1.8977332630469</v>
      </c>
      <c r="D753" s="27" t="n">
        <f aca="false">VLOOKUP(C753,'DF - Tableau 2'!$A$3:$B$55,2)</f>
        <v>83</v>
      </c>
      <c r="E753" s="27" t="n">
        <f aca="false">IF(TOT!AK755&lt;400,IF(D753&gt;66,66,D753),D753)</f>
        <v>66</v>
      </c>
      <c r="F753" s="27" t="n">
        <f aca="false">IF(TOT!AK755&lt;200,IF(E753&gt;60,60,E753),E753)</f>
        <v>60</v>
      </c>
      <c r="G753" s="55" t="n">
        <f aca="false">(B753+F753)/2</f>
        <v>60</v>
      </c>
      <c r="H753" s="55" t="n">
        <f aca="false">IF(TOT!AN755&lt;13.4,IF(G753&gt;80,80,G753),G753)</f>
        <v>60</v>
      </c>
      <c r="I753" s="55" t="n">
        <f aca="false">IF(TOT!AN755&lt;11,IF(H753&gt;73,73,H753),H753)</f>
        <v>60</v>
      </c>
    </row>
    <row r="754" customFormat="false" ht="13" hidden="false" customHeight="true" outlineLevel="0" collapsed="false">
      <c r="A754" s="17" t="s">
        <v>3444</v>
      </c>
      <c r="B754" s="27" t="n">
        <f aca="false">'PH - Tableau 1'!J754</f>
        <v>95</v>
      </c>
      <c r="C754" s="50" t="n">
        <f aca="false">(TOT!BR756*60)/TOT!AK756</f>
        <v>0.986880751909152</v>
      </c>
      <c r="D754" s="27" t="n">
        <f aca="false">VLOOKUP(C754,'DF - Tableau 2'!$A$3:$B$55,2)</f>
        <v>61</v>
      </c>
      <c r="E754" s="27" t="n">
        <f aca="false">IF(TOT!AK756&lt;400,IF(D754&gt;66,66,D754),D754)</f>
        <v>61</v>
      </c>
      <c r="F754" s="27" t="n">
        <f aca="false">IF(TOT!AK756&lt;200,IF(E754&gt;60,60,E754),E754)</f>
        <v>61</v>
      </c>
      <c r="G754" s="55" t="n">
        <f aca="false">(B754+F754)/2</f>
        <v>78</v>
      </c>
      <c r="H754" s="55" t="n">
        <f aca="false">IF(TOT!AN756&lt;13.4,IF(G754&gt;80,80,G754),G754)</f>
        <v>78</v>
      </c>
      <c r="I754" s="55" t="n">
        <f aca="false">IF(TOT!AN756&lt;11,IF(H754&gt;73,73,H754),H754)</f>
        <v>78</v>
      </c>
    </row>
    <row r="755" customFormat="false" ht="13" hidden="false" customHeight="true" outlineLevel="0" collapsed="false">
      <c r="A755" s="17" t="s">
        <v>3448</v>
      </c>
      <c r="B755" s="27" t="n">
        <f aca="false">'PH - Tableau 1'!J755</f>
        <v>62</v>
      </c>
      <c r="C755" s="50" t="n">
        <f aca="false">(TOT!BR757*60)/TOT!AK757</f>
        <v>1.12734023754669</v>
      </c>
      <c r="D755" s="27" t="n">
        <f aca="false">VLOOKUP(C755,'DF - Tableau 2'!$A$3:$B$55,2)</f>
        <v>64</v>
      </c>
      <c r="E755" s="27" t="n">
        <f aca="false">IF(TOT!AK757&lt;400,IF(D755&gt;66,66,D755),D755)</f>
        <v>64</v>
      </c>
      <c r="F755" s="27" t="n">
        <f aca="false">IF(TOT!AK757&lt;200,IF(E755&gt;60,60,E755),E755)</f>
        <v>64</v>
      </c>
      <c r="G755" s="55" t="n">
        <f aca="false">(B755+F755)/2</f>
        <v>63</v>
      </c>
      <c r="H755" s="55" t="n">
        <f aca="false">IF(TOT!AN757&lt;13.4,IF(G755&gt;80,80,G755),G755)</f>
        <v>63</v>
      </c>
      <c r="I755" s="55" t="n">
        <f aca="false">IF(TOT!AN757&lt;11,IF(H755&gt;73,73,H755),H755)</f>
        <v>63</v>
      </c>
    </row>
    <row r="756" customFormat="false" ht="13" hidden="false" customHeight="true" outlineLevel="0" collapsed="false">
      <c r="A756" s="17" t="s">
        <v>3452</v>
      </c>
      <c r="B756" s="27" t="n">
        <f aca="false">'PH - Tableau 1'!J756</f>
        <v>59</v>
      </c>
      <c r="C756" s="50" t="n">
        <f aca="false">(TOT!BR758*60)/TOT!AK758</f>
        <v>1.46549969468756</v>
      </c>
      <c r="D756" s="27" t="n">
        <f aca="false">VLOOKUP(C756,'DF - Tableau 2'!$A$3:$B$55,2)</f>
        <v>73</v>
      </c>
      <c r="E756" s="27" t="n">
        <f aca="false">IF(TOT!AK758&lt;400,IF(D756&gt;66,66,D756),D756)</f>
        <v>73</v>
      </c>
      <c r="F756" s="27" t="n">
        <f aca="false">IF(TOT!AK758&lt;200,IF(E756&gt;60,60,E756),E756)</f>
        <v>73</v>
      </c>
      <c r="G756" s="55" t="n">
        <f aca="false">(B756+F756)/2</f>
        <v>66</v>
      </c>
      <c r="H756" s="55" t="n">
        <f aca="false">IF(TOT!AN758&lt;13.4,IF(G756&gt;80,80,G756),G756)</f>
        <v>66</v>
      </c>
      <c r="I756" s="55" t="n">
        <f aca="false">IF(TOT!AN758&lt;11,IF(H756&gt;73,73,H756),H756)</f>
        <v>66</v>
      </c>
    </row>
    <row r="757" customFormat="false" ht="13" hidden="false" customHeight="true" outlineLevel="0" collapsed="false">
      <c r="A757" s="17" t="s">
        <v>3455</v>
      </c>
      <c r="B757" s="27" t="n">
        <f aca="false">'PH - Tableau 1'!J757</f>
        <v>91</v>
      </c>
      <c r="C757" s="50" t="n">
        <f aca="false">(TOT!BR759*60)/TOT!AK759</f>
        <v>0.357696434958865</v>
      </c>
      <c r="D757" s="27" t="n">
        <f aca="false">VLOOKUP(C757,'DF - Tableau 2'!$A$3:$B$55,2)</f>
        <v>48</v>
      </c>
      <c r="E757" s="27" t="n">
        <f aca="false">IF(TOT!AK759&lt;400,IF(D757&gt;66,66,D757),D757)</f>
        <v>48</v>
      </c>
      <c r="F757" s="27" t="n">
        <f aca="false">IF(TOT!AK759&lt;200,IF(E757&gt;60,60,E757),E757)</f>
        <v>48</v>
      </c>
      <c r="G757" s="55" t="n">
        <f aca="false">(B757+F757)/2</f>
        <v>69.5</v>
      </c>
      <c r="H757" s="55" t="n">
        <f aca="false">IF(TOT!AN759&lt;13.4,IF(G757&gt;80,80,G757),G757)</f>
        <v>69.5</v>
      </c>
      <c r="I757" s="55" t="n">
        <f aca="false">IF(TOT!AN759&lt;11,IF(H757&gt;73,73,H757),H757)</f>
        <v>69.5</v>
      </c>
    </row>
    <row r="758" customFormat="false" ht="13" hidden="false" customHeight="true" outlineLevel="0" collapsed="false">
      <c r="A758" s="17" t="s">
        <v>3459</v>
      </c>
      <c r="B758" s="27" t="n">
        <f aca="false">'PH - Tableau 1'!J758</f>
        <v>66</v>
      </c>
      <c r="C758" s="50" t="n">
        <f aca="false">(TOT!BR760*60)/TOT!AK760</f>
        <v>0.997308849137245</v>
      </c>
      <c r="D758" s="27" t="n">
        <f aca="false">VLOOKUP(C758,'DF - Tableau 2'!$A$3:$B$55,2)</f>
        <v>61</v>
      </c>
      <c r="E758" s="27" t="n">
        <f aca="false">IF(TOT!AK760&lt;400,IF(D758&gt;66,66,D758),D758)</f>
        <v>61</v>
      </c>
      <c r="F758" s="27" t="n">
        <f aca="false">IF(TOT!AK760&lt;200,IF(E758&gt;60,60,E758),E758)</f>
        <v>61</v>
      </c>
      <c r="G758" s="55" t="n">
        <f aca="false">(B758+F758)/2</f>
        <v>63.5</v>
      </c>
      <c r="H758" s="55" t="n">
        <f aca="false">IF(TOT!AN760&lt;13.4,IF(G758&gt;80,80,G758),G758)</f>
        <v>63.5</v>
      </c>
      <c r="I758" s="55" t="n">
        <f aca="false">IF(TOT!AN760&lt;11,IF(H758&gt;73,73,H758),H758)</f>
        <v>63.5</v>
      </c>
    </row>
    <row r="759" customFormat="false" ht="13" hidden="false" customHeight="true" outlineLevel="0" collapsed="false">
      <c r="A759" s="17" t="s">
        <v>3463</v>
      </c>
      <c r="B759" s="27" t="n">
        <f aca="false">'PH - Tableau 1'!J759</f>
        <v>63</v>
      </c>
      <c r="C759" s="50" t="n">
        <f aca="false">(TOT!BR761*60)/TOT!AK761</f>
        <v>1.57944768079558</v>
      </c>
      <c r="D759" s="27" t="n">
        <f aca="false">VLOOKUP(C759,'DF - Tableau 2'!$A$3:$B$55,2)</f>
        <v>75</v>
      </c>
      <c r="E759" s="27" t="n">
        <f aca="false">IF(TOT!AK761&lt;400,IF(D759&gt;66,66,D759),D759)</f>
        <v>75</v>
      </c>
      <c r="F759" s="27" t="n">
        <f aca="false">IF(TOT!AK761&lt;200,IF(E759&gt;60,60,E759),E759)</f>
        <v>75</v>
      </c>
      <c r="G759" s="55" t="n">
        <f aca="false">(B759+F759)/2</f>
        <v>69</v>
      </c>
      <c r="H759" s="55" t="n">
        <f aca="false">IF(TOT!AN761&lt;13.4,IF(G759&gt;80,80,G759),G759)</f>
        <v>69</v>
      </c>
      <c r="I759" s="55" t="n">
        <f aca="false">IF(TOT!AN761&lt;11,IF(H759&gt;73,73,H759),H759)</f>
        <v>69</v>
      </c>
    </row>
    <row r="760" customFormat="false" ht="13" hidden="false" customHeight="true" outlineLevel="0" collapsed="false">
      <c r="A760" s="17" t="s">
        <v>3469</v>
      </c>
      <c r="B760" s="27" t="n">
        <f aca="false">'PH - Tableau 1'!J760</f>
        <v>55</v>
      </c>
      <c r="C760" s="50" t="n">
        <f aca="false">(TOT!BR762*60)/TOT!AK762</f>
        <v>1.62664382336603</v>
      </c>
      <c r="D760" s="27" t="n">
        <f aca="false">VLOOKUP(C760,'DF - Tableau 2'!$A$3:$B$55,2)</f>
        <v>77</v>
      </c>
      <c r="E760" s="27" t="n">
        <f aca="false">IF(TOT!AK762&lt;400,IF(D760&gt;66,66,D760),D760)</f>
        <v>77</v>
      </c>
      <c r="F760" s="27" t="n">
        <f aca="false">IF(TOT!AK762&lt;200,IF(E760&gt;60,60,E760),E760)</f>
        <v>77</v>
      </c>
      <c r="G760" s="55" t="n">
        <f aca="false">(B760+F760)/2</f>
        <v>66</v>
      </c>
      <c r="H760" s="55" t="n">
        <f aca="false">IF(TOT!AN762&lt;13.4,IF(G760&gt;80,80,G760),G760)</f>
        <v>66</v>
      </c>
      <c r="I760" s="55" t="n">
        <f aca="false">IF(TOT!AN762&lt;11,IF(H760&gt;73,73,H760),H760)</f>
        <v>66</v>
      </c>
    </row>
    <row r="761" customFormat="false" ht="13" hidden="false" customHeight="true" outlineLevel="0" collapsed="false">
      <c r="A761" s="17" t="s">
        <v>3473</v>
      </c>
      <c r="B761" s="27" t="n">
        <f aca="false">'PH - Tableau 1'!J761</f>
        <v>54</v>
      </c>
      <c r="C761" s="50" t="n">
        <f aca="false">(TOT!BR763*60)/TOT!AK763</f>
        <v>2.08998548621189</v>
      </c>
      <c r="D761" s="27" t="n">
        <f aca="false">VLOOKUP(C761,'DF - Tableau 2'!$A$3:$B$55,2)</f>
        <v>86</v>
      </c>
      <c r="E761" s="27" t="n">
        <f aca="false">IF(TOT!AK763&lt;400,IF(D761&gt;66,66,D761),D761)</f>
        <v>86</v>
      </c>
      <c r="F761" s="27" t="n">
        <f aca="false">IF(TOT!AK763&lt;200,IF(E761&gt;60,60,E761),E761)</f>
        <v>86</v>
      </c>
      <c r="G761" s="55" t="n">
        <f aca="false">(B761+F761)/2</f>
        <v>70</v>
      </c>
      <c r="H761" s="55" t="n">
        <f aca="false">IF(TOT!AN763&lt;13.4,IF(G761&gt;80,80,G761),G761)</f>
        <v>70</v>
      </c>
      <c r="I761" s="55" t="n">
        <f aca="false">IF(TOT!AN763&lt;11,IF(H761&gt;73,73,H761),H761)</f>
        <v>70</v>
      </c>
    </row>
    <row r="762" customFormat="false" ht="13" hidden="false" customHeight="true" outlineLevel="0" collapsed="false">
      <c r="A762" s="17" t="s">
        <v>3476</v>
      </c>
      <c r="B762" s="27" t="n">
        <f aca="false">'PH - Tableau 1'!J762</f>
        <v>47</v>
      </c>
      <c r="C762" s="50" t="n">
        <f aca="false">(TOT!BR764*60)/TOT!AK764</f>
        <v>2.21343492308429</v>
      </c>
      <c r="D762" s="27" t="n">
        <f aca="false">VLOOKUP(C762,'DF - Tableau 2'!$A$3:$B$55,2)</f>
        <v>88</v>
      </c>
      <c r="E762" s="27" t="n">
        <f aca="false">IF(TOT!AK764&lt;400,IF(D762&gt;66,66,D762),D762)</f>
        <v>88</v>
      </c>
      <c r="F762" s="27" t="n">
        <f aca="false">IF(TOT!AK764&lt;200,IF(E762&gt;60,60,E762),E762)</f>
        <v>88</v>
      </c>
      <c r="G762" s="55" t="n">
        <f aca="false">(B762+F762)/2</f>
        <v>67.5</v>
      </c>
      <c r="H762" s="55" t="n">
        <f aca="false">IF(TOT!AN764&lt;13.4,IF(G762&gt;80,80,G762),G762)</f>
        <v>67.5</v>
      </c>
      <c r="I762" s="55" t="n">
        <f aca="false">IF(TOT!AN764&lt;11,IF(H762&gt;73,73,H762),H762)</f>
        <v>67.5</v>
      </c>
    </row>
    <row r="763" customFormat="false" ht="13" hidden="false" customHeight="true" outlineLevel="0" collapsed="false">
      <c r="A763" s="17" t="s">
        <v>3481</v>
      </c>
      <c r="B763" s="27" t="n">
        <f aca="false">'PH - Tableau 1'!J763</f>
        <v>47</v>
      </c>
      <c r="C763" s="50" t="n">
        <f aca="false">(TOT!BR765*60)/TOT!AK765</f>
        <v>2.53288336095967</v>
      </c>
      <c r="D763" s="27" t="n">
        <f aca="false">VLOOKUP(C763,'DF - Tableau 2'!$A$3:$B$55,2)</f>
        <v>93</v>
      </c>
      <c r="E763" s="27" t="n">
        <f aca="false">IF(TOT!AK765&lt;400,IF(D763&gt;66,66,D763),D763)</f>
        <v>93</v>
      </c>
      <c r="F763" s="27" t="n">
        <f aca="false">IF(TOT!AK765&lt;200,IF(E763&gt;60,60,E763),E763)</f>
        <v>93</v>
      </c>
      <c r="G763" s="55" t="n">
        <f aca="false">(B763+F763)/2</f>
        <v>70</v>
      </c>
      <c r="H763" s="55" t="n">
        <f aca="false">IF(TOT!AN765&lt;13.4,IF(G763&gt;80,80,G763),G763)</f>
        <v>70</v>
      </c>
      <c r="I763" s="55" t="n">
        <f aca="false">IF(TOT!AN765&lt;11,IF(H763&gt;73,73,H763),H763)</f>
        <v>70</v>
      </c>
    </row>
    <row r="764" customFormat="false" ht="13" hidden="false" customHeight="true" outlineLevel="0" collapsed="false">
      <c r="A764" s="17" t="s">
        <v>3481</v>
      </c>
      <c r="B764" s="27" t="n">
        <f aca="false">'PH - Tableau 1'!J764</f>
        <v>66</v>
      </c>
      <c r="C764" s="50" t="n">
        <f aca="false">(TOT!BR766*60)/TOT!AK766</f>
        <v>0.503637381085618</v>
      </c>
      <c r="D764" s="27" t="n">
        <f aca="false">VLOOKUP(C764,'DF - Tableau 2'!$A$3:$B$55,2)</f>
        <v>50</v>
      </c>
      <c r="E764" s="27" t="n">
        <f aca="false">IF(TOT!AK766&lt;400,IF(D764&gt;66,66,D764),D764)</f>
        <v>50</v>
      </c>
      <c r="F764" s="27" t="n">
        <f aca="false">IF(TOT!AK766&lt;200,IF(E764&gt;60,60,E764),E764)</f>
        <v>50</v>
      </c>
      <c r="G764" s="55" t="n">
        <f aca="false">(B764+F764)/2</f>
        <v>58</v>
      </c>
      <c r="H764" s="55" t="n">
        <f aca="false">IF(TOT!AN766&lt;13.4,IF(G764&gt;80,80,G764),G764)</f>
        <v>58</v>
      </c>
      <c r="I764" s="55" t="n">
        <f aca="false">IF(TOT!AN766&lt;11,IF(H764&gt;73,73,H764),H764)</f>
        <v>58</v>
      </c>
    </row>
    <row r="765" customFormat="false" ht="13" hidden="false" customHeight="true" outlineLevel="0" collapsed="false">
      <c r="A765" s="17" t="s">
        <v>3487</v>
      </c>
      <c r="B765" s="27" t="n">
        <f aca="false">'PH - Tableau 1'!J765</f>
        <v>50</v>
      </c>
      <c r="C765" s="50" t="n">
        <f aca="false">(TOT!BR767*60)/TOT!AK767</f>
        <v>0.540824757755585</v>
      </c>
      <c r="D765" s="27" t="n">
        <f aca="false">VLOOKUP(C765,'DF - Tableau 2'!$A$3:$B$55,2)</f>
        <v>51</v>
      </c>
      <c r="E765" s="27" t="n">
        <f aca="false">IF(TOT!AK767&lt;400,IF(D765&gt;66,66,D765),D765)</f>
        <v>51</v>
      </c>
      <c r="F765" s="27" t="n">
        <f aca="false">IF(TOT!AK767&lt;200,IF(E765&gt;60,60,E765),E765)</f>
        <v>51</v>
      </c>
      <c r="G765" s="55" t="n">
        <f aca="false">(B765+F765)/2</f>
        <v>50.5</v>
      </c>
      <c r="H765" s="55" t="n">
        <f aca="false">IF(TOT!AN767&lt;13.4,IF(G765&gt;80,80,G765),G765)</f>
        <v>50.5</v>
      </c>
      <c r="I765" s="55" t="n">
        <f aca="false">IF(TOT!AN767&lt;11,IF(H765&gt;73,73,H765),H765)</f>
        <v>50.5</v>
      </c>
    </row>
    <row r="766" customFormat="false" ht="13" hidden="false" customHeight="true" outlineLevel="0" collapsed="false">
      <c r="A766" s="17" t="s">
        <v>3492</v>
      </c>
      <c r="B766" s="27" t="n">
        <f aca="false">'PH - Tableau 1'!J766</f>
        <v>81</v>
      </c>
      <c r="C766" s="50" t="n">
        <f aca="false">(TOT!BR768*60)/TOT!AK768</f>
        <v>2.09489564605644</v>
      </c>
      <c r="D766" s="27" t="n">
        <f aca="false">VLOOKUP(C766,'DF - Tableau 2'!$A$3:$B$55,2)</f>
        <v>86</v>
      </c>
      <c r="E766" s="27" t="n">
        <f aca="false">IF(TOT!AK768&lt;400,IF(D766&gt;66,66,D766),D766)</f>
        <v>86</v>
      </c>
      <c r="F766" s="27" t="n">
        <f aca="false">IF(TOT!AK768&lt;200,IF(E766&gt;60,60,E766),E766)</f>
        <v>86</v>
      </c>
      <c r="G766" s="55" t="n">
        <f aca="false">(B766+F766)/2</f>
        <v>83.5</v>
      </c>
      <c r="H766" s="55" t="n">
        <f aca="false">IF(TOT!AN768&lt;13.4,IF(G766&gt;80,80,G766),G766)</f>
        <v>83.5</v>
      </c>
      <c r="I766" s="55" t="n">
        <f aca="false">IF(TOT!AN768&lt;11,IF(H766&gt;73,73,H766),H766)</f>
        <v>83.5</v>
      </c>
    </row>
    <row r="767" customFormat="false" ht="13" hidden="false" customHeight="true" outlineLevel="0" collapsed="false">
      <c r="A767" s="17" t="s">
        <v>3496</v>
      </c>
      <c r="B767" s="27" t="n">
        <f aca="false">'PH - Tableau 1'!J767</f>
        <v>60</v>
      </c>
      <c r="C767" s="50" t="n">
        <f aca="false">(TOT!BR769*60)/TOT!AK769</f>
        <v>6.6543438077634</v>
      </c>
      <c r="D767" s="27" t="n">
        <f aca="false">VLOOKUP(C767,'DF - Tableau 2'!$A$3:$B$55,2)</f>
        <v>99</v>
      </c>
      <c r="E767" s="27" t="n">
        <f aca="false">IF(TOT!AK769&lt;400,IF(D767&gt;66,66,D767),D767)</f>
        <v>66</v>
      </c>
      <c r="F767" s="27" t="n">
        <f aca="false">IF(TOT!AK769&lt;200,IF(E767&gt;60,60,E767),E767)</f>
        <v>60</v>
      </c>
      <c r="G767" s="55" t="n">
        <f aca="false">(B767+F767)/2</f>
        <v>60</v>
      </c>
      <c r="H767" s="55" t="n">
        <f aca="false">IF(TOT!AN769&lt;13.4,IF(G767&gt;80,80,G767),G767)</f>
        <v>60</v>
      </c>
      <c r="I767" s="55" t="n">
        <f aca="false">IF(TOT!AN769&lt;11,IF(H767&gt;73,73,H767),H767)</f>
        <v>60</v>
      </c>
    </row>
    <row r="768" customFormat="false" ht="13" hidden="false" customHeight="true" outlineLevel="0" collapsed="false">
      <c r="A768" s="17" t="s">
        <v>3500</v>
      </c>
      <c r="B768" s="27" t="n">
        <f aca="false">'PH - Tableau 1'!J768</f>
        <v>50</v>
      </c>
      <c r="C768" s="50" t="n">
        <f aca="false">(TOT!BR770*60)/TOT!AK770</f>
        <v>2.14243205713156</v>
      </c>
      <c r="D768" s="27" t="n">
        <f aca="false">VLOOKUP(C768,'DF - Tableau 2'!$A$3:$B$55,2)</f>
        <v>87</v>
      </c>
      <c r="E768" s="27" t="n">
        <f aca="false">IF(TOT!AK770&lt;400,IF(D768&gt;66,66,D768),D768)</f>
        <v>66</v>
      </c>
      <c r="F768" s="27" t="n">
        <f aca="false">IF(TOT!AK770&lt;200,IF(E768&gt;60,60,E768),E768)</f>
        <v>60</v>
      </c>
      <c r="G768" s="55" t="n">
        <f aca="false">(B768+F768)/2</f>
        <v>55</v>
      </c>
      <c r="H768" s="55" t="n">
        <f aca="false">IF(TOT!AN770&lt;13.4,IF(G768&gt;80,80,G768),G768)</f>
        <v>55</v>
      </c>
      <c r="I768" s="55" t="n">
        <f aca="false">IF(TOT!AN770&lt;11,IF(H768&gt;73,73,H768),H768)</f>
        <v>55</v>
      </c>
    </row>
    <row r="769" customFormat="false" ht="13" hidden="false" customHeight="true" outlineLevel="0" collapsed="false">
      <c r="A769" s="17" t="s">
        <v>3503</v>
      </c>
      <c r="B769" s="27" t="n">
        <f aca="false">'PH - Tableau 1'!J769</f>
        <v>66</v>
      </c>
      <c r="C769" s="50" t="n">
        <f aca="false">(TOT!BR771*60)/TOT!AK771</f>
        <v>1.39226519337015</v>
      </c>
      <c r="D769" s="27" t="n">
        <f aca="false">VLOOKUP(C769,'DF - Tableau 2'!$A$3:$B$55,2)</f>
        <v>71</v>
      </c>
      <c r="E769" s="27" t="n">
        <f aca="false">IF(TOT!AK771&lt;400,IF(D769&gt;66,66,D769),D769)</f>
        <v>66</v>
      </c>
      <c r="F769" s="27" t="n">
        <f aca="false">IF(TOT!AK771&lt;200,IF(E769&gt;60,60,E769),E769)</f>
        <v>66</v>
      </c>
      <c r="G769" s="55" t="n">
        <f aca="false">(B769+F769)/2</f>
        <v>66</v>
      </c>
      <c r="H769" s="55" t="n">
        <f aca="false">IF(TOT!AN771&lt;13.4,IF(G769&gt;80,80,G769),G769)</f>
        <v>66</v>
      </c>
      <c r="I769" s="55" t="n">
        <f aca="false">IF(TOT!AN771&lt;11,IF(H769&gt;73,73,H769),H769)</f>
        <v>66</v>
      </c>
    </row>
    <row r="770" customFormat="false" ht="13" hidden="false" customHeight="true" outlineLevel="0" collapsed="false">
      <c r="A770" s="17" t="s">
        <v>3508</v>
      </c>
      <c r="B770" s="27" t="n">
        <f aca="false">'PH - Tableau 1'!J770</f>
        <v>83</v>
      </c>
      <c r="C770" s="50" t="n">
        <f aca="false">(TOT!BR772*60)/TOT!AK772</f>
        <v>0.824610849408913</v>
      </c>
      <c r="D770" s="27" t="n">
        <f aca="false">VLOOKUP(C770,'DF - Tableau 2'!$A$3:$B$55,2)</f>
        <v>57</v>
      </c>
      <c r="E770" s="27" t="n">
        <f aca="false">IF(TOT!AK772&lt;400,IF(D770&gt;66,66,D770),D770)</f>
        <v>57</v>
      </c>
      <c r="F770" s="27" t="n">
        <f aca="false">IF(TOT!AK772&lt;200,IF(E770&gt;60,60,E770),E770)</f>
        <v>57</v>
      </c>
      <c r="G770" s="55" t="n">
        <f aca="false">(B770+F770)/2</f>
        <v>70</v>
      </c>
      <c r="H770" s="55" t="n">
        <f aca="false">IF(TOT!AN772&lt;13.4,IF(G770&gt;80,80,G770),G770)</f>
        <v>70</v>
      </c>
      <c r="I770" s="55" t="n">
        <f aca="false">IF(TOT!AN772&lt;11,IF(H770&gt;73,73,H770),H770)</f>
        <v>70</v>
      </c>
    </row>
    <row r="771" customFormat="false" ht="13" hidden="false" customHeight="true" outlineLevel="0" collapsed="false">
      <c r="A771" s="17" t="s">
        <v>3512</v>
      </c>
      <c r="B771" s="27" t="n">
        <f aca="false">'PH - Tableau 1'!J771</f>
        <v>76</v>
      </c>
      <c r="C771" s="50" t="n">
        <f aca="false">(TOT!BR773*60)/TOT!AK773</f>
        <v>1.20823208795933</v>
      </c>
      <c r="D771" s="27" t="n">
        <f aca="false">VLOOKUP(C771,'DF - Tableau 2'!$A$3:$B$55,2)</f>
        <v>66</v>
      </c>
      <c r="E771" s="27" t="n">
        <f aca="false">IF(TOT!AK773&lt;400,IF(D771&gt;66,66,D771),D771)</f>
        <v>66</v>
      </c>
      <c r="F771" s="27" t="n">
        <f aca="false">IF(TOT!AK773&lt;200,IF(E771&gt;60,60,E771),E771)</f>
        <v>66</v>
      </c>
      <c r="G771" s="55" t="n">
        <f aca="false">(B771+F771)/2</f>
        <v>71</v>
      </c>
      <c r="H771" s="55" t="n">
        <f aca="false">IF(TOT!AN773&lt;13.4,IF(G771&gt;80,80,G771),G771)</f>
        <v>71</v>
      </c>
      <c r="I771" s="55" t="n">
        <f aca="false">IF(TOT!AN773&lt;11,IF(H771&gt;73,73,H771),H771)</f>
        <v>71</v>
      </c>
    </row>
    <row r="772" customFormat="false" ht="13" hidden="false" customHeight="true" outlineLevel="0" collapsed="false">
      <c r="A772" s="17" t="s">
        <v>3517</v>
      </c>
      <c r="B772" s="27" t="n">
        <f aca="false">'PH - Tableau 1'!J772</f>
        <v>92</v>
      </c>
      <c r="C772" s="50" t="n">
        <f aca="false">(TOT!BR774*60)/TOT!AK774</f>
        <v>0.637280934678704</v>
      </c>
      <c r="D772" s="27" t="n">
        <f aca="false">VLOOKUP(C772,'DF - Tableau 2'!$A$3:$B$55,2)</f>
        <v>52</v>
      </c>
      <c r="E772" s="27" t="n">
        <f aca="false">IF(TOT!AK774&lt;400,IF(D772&gt;66,66,D772),D772)</f>
        <v>52</v>
      </c>
      <c r="F772" s="27" t="n">
        <f aca="false">IF(TOT!AK774&lt;200,IF(E772&gt;60,60,E772),E772)</f>
        <v>52</v>
      </c>
      <c r="G772" s="55" t="n">
        <f aca="false">(B772+F772)/2</f>
        <v>72</v>
      </c>
      <c r="H772" s="55" t="n">
        <f aca="false">IF(TOT!AN774&lt;13.4,IF(G772&gt;80,80,G772),G772)</f>
        <v>72</v>
      </c>
      <c r="I772" s="55" t="n">
        <f aca="false">IF(TOT!AN774&lt;11,IF(H772&gt;73,73,H772),H772)</f>
        <v>72</v>
      </c>
    </row>
    <row r="773" customFormat="false" ht="13" hidden="false" customHeight="true" outlineLevel="0" collapsed="false">
      <c r="A773" s="17" t="s">
        <v>3521</v>
      </c>
      <c r="B773" s="27" t="n">
        <f aca="false">'PH - Tableau 1'!J773</f>
        <v>52</v>
      </c>
      <c r="C773" s="50" t="n">
        <f aca="false">(TOT!BR775*60)/TOT!AK775</f>
        <v>1.48539654782836</v>
      </c>
      <c r="D773" s="27" t="n">
        <f aca="false">VLOOKUP(C773,'DF - Tableau 2'!$A$3:$B$55,2)</f>
        <v>73</v>
      </c>
      <c r="E773" s="27" t="n">
        <f aca="false">IF(TOT!AK775&lt;400,IF(D773&gt;66,66,D773),D773)</f>
        <v>73</v>
      </c>
      <c r="F773" s="27" t="n">
        <f aca="false">IF(TOT!AK775&lt;200,IF(E773&gt;60,60,E773),E773)</f>
        <v>73</v>
      </c>
      <c r="G773" s="55" t="n">
        <f aca="false">(B773+F773)/2</f>
        <v>62.5</v>
      </c>
      <c r="H773" s="55" t="n">
        <f aca="false">IF(TOT!AN775&lt;13.4,IF(G773&gt;80,80,G773),G773)</f>
        <v>62.5</v>
      </c>
      <c r="I773" s="55" t="n">
        <f aca="false">IF(TOT!AN775&lt;11,IF(H773&gt;73,73,H773),H773)</f>
        <v>62.5</v>
      </c>
    </row>
    <row r="774" customFormat="false" ht="13" hidden="false" customHeight="true" outlineLevel="0" collapsed="false">
      <c r="A774" s="17" t="s">
        <v>3525</v>
      </c>
      <c r="B774" s="27" t="n">
        <f aca="false">'PH - Tableau 1'!J774</f>
        <v>66</v>
      </c>
      <c r="C774" s="50" t="n">
        <f aca="false">(TOT!BR776*60)/TOT!AK776</f>
        <v>0.457743494108676</v>
      </c>
      <c r="D774" s="27" t="n">
        <f aca="false">VLOOKUP(C774,'DF - Tableau 2'!$A$3:$B$55,2)</f>
        <v>49</v>
      </c>
      <c r="E774" s="27" t="n">
        <f aca="false">IF(TOT!AK776&lt;400,IF(D774&gt;66,66,D774),D774)</f>
        <v>49</v>
      </c>
      <c r="F774" s="27" t="n">
        <f aca="false">IF(TOT!AK776&lt;200,IF(E774&gt;60,60,E774),E774)</f>
        <v>49</v>
      </c>
      <c r="G774" s="55" t="n">
        <f aca="false">(B774+F774)/2</f>
        <v>57.5</v>
      </c>
      <c r="H774" s="55" t="n">
        <f aca="false">IF(TOT!AN776&lt;13.4,IF(G774&gt;80,80,G774),G774)</f>
        <v>57.5</v>
      </c>
      <c r="I774" s="55" t="n">
        <f aca="false">IF(TOT!AN776&lt;11,IF(H774&gt;73,73,H774),H774)</f>
        <v>57.5</v>
      </c>
    </row>
    <row r="775" customFormat="false" ht="13" hidden="false" customHeight="true" outlineLevel="0" collapsed="false">
      <c r="A775" s="17" t="s">
        <v>3529</v>
      </c>
      <c r="B775" s="27" t="n">
        <f aca="false">'PH - Tableau 1'!J775</f>
        <v>50</v>
      </c>
      <c r="C775" s="50" t="n">
        <f aca="false">(TOT!BR777*60)/TOT!AK777</f>
        <v>1.3117484774348</v>
      </c>
      <c r="D775" s="27" t="n">
        <f aca="false">VLOOKUP(C775,'DF - Tableau 2'!$A$3:$B$55,2)</f>
        <v>69</v>
      </c>
      <c r="E775" s="27" t="n">
        <f aca="false">IF(TOT!AK777&lt;400,IF(D775&gt;66,66,D775),D775)</f>
        <v>69</v>
      </c>
      <c r="F775" s="27" t="n">
        <f aca="false">IF(TOT!AK777&lt;200,IF(E775&gt;60,60,E775),E775)</f>
        <v>69</v>
      </c>
      <c r="G775" s="55" t="n">
        <f aca="false">(B775+F775)/2</f>
        <v>59.5</v>
      </c>
      <c r="H775" s="55" t="n">
        <f aca="false">IF(TOT!AN777&lt;13.4,IF(G775&gt;80,80,G775),G775)</f>
        <v>59.5</v>
      </c>
      <c r="I775" s="55" t="n">
        <f aca="false">IF(TOT!AN777&lt;11,IF(H775&gt;73,73,H775),H775)</f>
        <v>59.5</v>
      </c>
    </row>
    <row r="776" customFormat="false" ht="13" hidden="false" customHeight="true" outlineLevel="0" collapsed="false">
      <c r="A776" s="17" t="s">
        <v>3534</v>
      </c>
      <c r="B776" s="27" t="n">
        <f aca="false">'PH - Tableau 1'!J776</f>
        <v>60</v>
      </c>
      <c r="C776" s="50" t="n">
        <f aca="false">(TOT!BR778*60)/TOT!AK778</f>
        <v>1.89224704336399</v>
      </c>
      <c r="D776" s="27" t="n">
        <f aca="false">VLOOKUP(C776,'DF - Tableau 2'!$A$3:$B$55,2)</f>
        <v>83</v>
      </c>
      <c r="E776" s="27" t="n">
        <f aca="false">IF(TOT!AK778&lt;400,IF(D776&gt;66,66,D776),D776)</f>
        <v>66</v>
      </c>
      <c r="F776" s="27" t="n">
        <f aca="false">IF(TOT!AK778&lt;200,IF(E776&gt;60,60,E776),E776)</f>
        <v>60</v>
      </c>
      <c r="G776" s="55" t="n">
        <f aca="false">(B776+F776)/2</f>
        <v>60</v>
      </c>
      <c r="H776" s="55" t="n">
        <f aca="false">IF(TOT!AN778&lt;13.4,IF(G776&gt;80,80,G776),G776)</f>
        <v>60</v>
      </c>
      <c r="I776" s="55" t="n">
        <f aca="false">IF(TOT!AN778&lt;11,IF(H776&gt;73,73,H776),H776)</f>
        <v>60</v>
      </c>
    </row>
    <row r="777" customFormat="false" ht="13" hidden="false" customHeight="true" outlineLevel="0" collapsed="false">
      <c r="A777" s="17" t="s">
        <v>3538</v>
      </c>
      <c r="B777" s="27" t="n">
        <f aca="false">'PH - Tableau 1'!J777</f>
        <v>49</v>
      </c>
      <c r="C777" s="50" t="n">
        <f aca="false">(TOT!BR779*60)/TOT!AK779</f>
        <v>4.57200914401826</v>
      </c>
      <c r="D777" s="27" t="n">
        <f aca="false">VLOOKUP(C777,'DF - Tableau 2'!$A$3:$B$55,2)</f>
        <v>99</v>
      </c>
      <c r="E777" s="27" t="n">
        <f aca="false">IF(TOT!AK779&lt;400,IF(D777&gt;66,66,D777),D777)</f>
        <v>66</v>
      </c>
      <c r="F777" s="27" t="n">
        <f aca="false">IF(TOT!AK779&lt;200,IF(E777&gt;60,60,E777),E777)</f>
        <v>60</v>
      </c>
      <c r="G777" s="55" t="n">
        <f aca="false">(B777+F777)/2</f>
        <v>54.5</v>
      </c>
      <c r="H777" s="55" t="n">
        <f aca="false">IF(TOT!AN779&lt;13.4,IF(G777&gt;80,80,G777),G777)</f>
        <v>54.5</v>
      </c>
      <c r="I777" s="55" t="n">
        <f aca="false">IF(TOT!AN779&lt;11,IF(H777&gt;73,73,H777),H777)</f>
        <v>54.5</v>
      </c>
    </row>
    <row r="778" customFormat="false" ht="13" hidden="false" customHeight="true" outlineLevel="0" collapsed="false">
      <c r="A778" s="17" t="s">
        <v>3542</v>
      </c>
      <c r="B778" s="27" t="n">
        <f aca="false">'PH - Tableau 1'!J778</f>
        <v>68</v>
      </c>
      <c r="C778" s="50" t="n">
        <f aca="false">(TOT!BR780*60)/TOT!AK780</f>
        <v>2.06975852817172</v>
      </c>
      <c r="D778" s="27" t="n">
        <f aca="false">VLOOKUP(C778,'DF - Tableau 2'!$A$3:$B$55,2)</f>
        <v>86</v>
      </c>
      <c r="E778" s="27" t="n">
        <f aca="false">IF(TOT!AK780&lt;400,IF(D778&gt;66,66,D778),D778)</f>
        <v>86</v>
      </c>
      <c r="F778" s="27" t="n">
        <f aca="false">IF(TOT!AK780&lt;200,IF(E778&gt;60,60,E778),E778)</f>
        <v>86</v>
      </c>
      <c r="G778" s="55" t="n">
        <f aca="false">(B778+F778)/2</f>
        <v>77</v>
      </c>
      <c r="H778" s="55" t="n">
        <f aca="false">IF(TOT!AN780&lt;13.4,IF(G778&gt;80,80,G778),G778)</f>
        <v>77</v>
      </c>
      <c r="I778" s="55" t="n">
        <f aca="false">IF(TOT!AN780&lt;11,IF(H778&gt;73,73,H778),H778)</f>
        <v>77</v>
      </c>
    </row>
    <row r="779" customFormat="false" ht="13" hidden="false" customHeight="true" outlineLevel="0" collapsed="false">
      <c r="A779" s="17" t="s">
        <v>3546</v>
      </c>
      <c r="B779" s="27" t="n">
        <f aca="false">'PH - Tableau 1'!J779</f>
        <v>98</v>
      </c>
      <c r="C779" s="50" t="n">
        <f aca="false">(TOT!BR781*60)/TOT!AK781</f>
        <v>1.13994756241213</v>
      </c>
      <c r="D779" s="27" t="n">
        <f aca="false">VLOOKUP(C779,'DF - Tableau 2'!$A$3:$B$55,2)</f>
        <v>64</v>
      </c>
      <c r="E779" s="27" t="n">
        <f aca="false">IF(TOT!AK781&lt;400,IF(D779&gt;66,66,D779),D779)</f>
        <v>64</v>
      </c>
      <c r="F779" s="27" t="n">
        <f aca="false">IF(TOT!AK781&lt;200,IF(E779&gt;60,60,E779),E779)</f>
        <v>64</v>
      </c>
      <c r="G779" s="55" t="n">
        <f aca="false">(B779+F779)/2</f>
        <v>81</v>
      </c>
      <c r="H779" s="55" t="n">
        <f aca="false">IF(TOT!AN781&lt;13.4,IF(G779&gt;80,80,G779),G779)</f>
        <v>81</v>
      </c>
      <c r="I779" s="55" t="n">
        <f aca="false">IF(TOT!AN781&lt;11,IF(H779&gt;73,73,H779),H779)</f>
        <v>81</v>
      </c>
    </row>
    <row r="780" customFormat="false" ht="13" hidden="false" customHeight="true" outlineLevel="0" collapsed="false">
      <c r="A780" s="17" t="s">
        <v>3550</v>
      </c>
      <c r="B780" s="27" t="n">
        <f aca="false">'PH - Tableau 1'!J780</f>
        <v>55</v>
      </c>
      <c r="C780" s="50" t="n">
        <f aca="false">(TOT!BR782*60)/TOT!AK782</f>
        <v>0</v>
      </c>
      <c r="D780" s="27" t="n">
        <f aca="false">VLOOKUP(C780,'DF - Tableau 2'!$A$3:$B$55,2)</f>
        <v>47</v>
      </c>
      <c r="E780" s="27" t="n">
        <f aca="false">IF(TOT!AK782&lt;400,IF(D780&gt;66,66,D780),D780)</f>
        <v>47</v>
      </c>
      <c r="F780" s="27" t="n">
        <f aca="false">IF(TOT!AK782&lt;200,IF(E780&gt;60,60,E780),E780)</f>
        <v>47</v>
      </c>
      <c r="G780" s="55" t="n">
        <f aca="false">(B780+F780)/2</f>
        <v>51</v>
      </c>
      <c r="H780" s="55" t="n">
        <f aca="false">IF(TOT!AN782&lt;13.4,IF(G780&gt;80,80,G780),G780)</f>
        <v>51</v>
      </c>
      <c r="I780" s="55" t="n">
        <f aca="false">IF(TOT!AN782&lt;11,IF(H780&gt;73,73,H780),H780)</f>
        <v>51</v>
      </c>
    </row>
    <row r="781" customFormat="false" ht="13" hidden="false" customHeight="true" outlineLevel="0" collapsed="false">
      <c r="A781" s="17" t="s">
        <v>3555</v>
      </c>
      <c r="B781" s="27" t="n">
        <f aca="false">'PH - Tableau 1'!J781</f>
        <v>47</v>
      </c>
      <c r="C781" s="50" t="n">
        <f aca="false">(TOT!BR783*60)/TOT!AK783</f>
        <v>0</v>
      </c>
      <c r="D781" s="27" t="n">
        <f aca="false">VLOOKUP(C781,'DF - Tableau 2'!$A$3:$B$55,2)</f>
        <v>47</v>
      </c>
      <c r="E781" s="27" t="n">
        <f aca="false">IF(TOT!AK783&lt;400,IF(D781&gt;66,66,D781),D781)</f>
        <v>47</v>
      </c>
      <c r="F781" s="27" t="n">
        <f aca="false">IF(TOT!AK783&lt;200,IF(E781&gt;60,60,E781),E781)</f>
        <v>47</v>
      </c>
      <c r="G781" s="55" t="n">
        <f aca="false">(B781+F781)/2</f>
        <v>47</v>
      </c>
      <c r="H781" s="55" t="n">
        <f aca="false">IF(TOT!AN783&lt;13.4,IF(G781&gt;80,80,G781),G781)</f>
        <v>47</v>
      </c>
      <c r="I781" s="55" t="n">
        <f aca="false">IF(TOT!AN783&lt;11,IF(H781&gt;73,73,H781),H781)</f>
        <v>47</v>
      </c>
    </row>
    <row r="782" customFormat="false" ht="13" hidden="false" customHeight="true" outlineLevel="0" collapsed="false">
      <c r="A782" s="17" t="s">
        <v>3559</v>
      </c>
      <c r="B782" s="27" t="n">
        <f aca="false">'PH - Tableau 1'!J782</f>
        <v>66</v>
      </c>
      <c r="C782" s="50" t="n">
        <f aca="false">(TOT!BR784*60)/TOT!AK784</f>
        <v>0.948533286492192</v>
      </c>
      <c r="D782" s="27" t="n">
        <f aca="false">VLOOKUP(C782,'DF - Tableau 2'!$A$3:$B$55,2)</f>
        <v>60</v>
      </c>
      <c r="E782" s="27" t="n">
        <f aca="false">IF(TOT!AK784&lt;400,IF(D782&gt;66,66,D782),D782)</f>
        <v>60</v>
      </c>
      <c r="F782" s="27" t="n">
        <f aca="false">IF(TOT!AK784&lt;200,IF(E782&gt;60,60,E782),E782)</f>
        <v>60</v>
      </c>
      <c r="G782" s="55" t="n">
        <f aca="false">(B782+F782)/2</f>
        <v>63</v>
      </c>
      <c r="H782" s="55" t="n">
        <f aca="false">IF(TOT!AN784&lt;13.4,IF(G782&gt;80,80,G782),G782)</f>
        <v>63</v>
      </c>
      <c r="I782" s="55" t="n">
        <f aca="false">IF(TOT!AN784&lt;11,IF(H782&gt;73,73,H782),H782)</f>
        <v>63</v>
      </c>
    </row>
    <row r="783" customFormat="false" ht="13" hidden="false" customHeight="true" outlineLevel="0" collapsed="false">
      <c r="A783" s="17" t="s">
        <v>3563</v>
      </c>
      <c r="B783" s="27" t="n">
        <f aca="false">'PH - Tableau 1'!J783</f>
        <v>95</v>
      </c>
      <c r="C783" s="50" t="n">
        <f aca="false">(TOT!BR785*60)/TOT!AK785</f>
        <v>0.32882718304713</v>
      </c>
      <c r="D783" s="27" t="n">
        <f aca="false">VLOOKUP(C783,'DF - Tableau 2'!$A$3:$B$55,2)</f>
        <v>47</v>
      </c>
      <c r="E783" s="27" t="n">
        <f aca="false">IF(TOT!AK785&lt;400,IF(D783&gt;66,66,D783),D783)</f>
        <v>47</v>
      </c>
      <c r="F783" s="27" t="n">
        <f aca="false">IF(TOT!AK785&lt;200,IF(E783&gt;60,60,E783),E783)</f>
        <v>47</v>
      </c>
      <c r="G783" s="55" t="n">
        <f aca="false">(B783+F783)/2</f>
        <v>71</v>
      </c>
      <c r="H783" s="55" t="n">
        <f aca="false">IF(TOT!AN785&lt;13.4,IF(G783&gt;80,80,G783),G783)</f>
        <v>71</v>
      </c>
      <c r="I783" s="55" t="n">
        <f aca="false">IF(TOT!AN785&lt;11,IF(H783&gt;73,73,H783),H783)</f>
        <v>71</v>
      </c>
    </row>
    <row r="784" customFormat="false" ht="13" hidden="false" customHeight="true" outlineLevel="0" collapsed="false">
      <c r="A784" s="17" t="s">
        <v>3566</v>
      </c>
      <c r="B784" s="27" t="n">
        <f aca="false">'PH - Tableau 1'!J784</f>
        <v>54</v>
      </c>
      <c r="C784" s="50" t="n">
        <f aca="false">(TOT!BR786*60)/TOT!AK786</f>
        <v>1.10625512155149</v>
      </c>
      <c r="D784" s="27" t="n">
        <f aca="false">VLOOKUP(C784,'DF - Tableau 2'!$A$3:$B$55,2)</f>
        <v>64</v>
      </c>
      <c r="E784" s="27" t="n">
        <f aca="false">IF(TOT!AK786&lt;400,IF(D784&gt;66,66,D784),D784)</f>
        <v>64</v>
      </c>
      <c r="F784" s="27" t="n">
        <f aca="false">IF(TOT!AK786&lt;200,IF(E784&gt;60,60,E784),E784)</f>
        <v>64</v>
      </c>
      <c r="G784" s="55" t="n">
        <f aca="false">(B784+F784)/2</f>
        <v>59</v>
      </c>
      <c r="H784" s="55" t="n">
        <f aca="false">IF(TOT!AN786&lt;13.4,IF(G784&gt;80,80,G784),G784)</f>
        <v>59</v>
      </c>
      <c r="I784" s="55" t="n">
        <f aca="false">IF(TOT!AN786&lt;11,IF(H784&gt;73,73,H784),H784)</f>
        <v>59</v>
      </c>
    </row>
    <row r="785" customFormat="false" ht="13" hidden="false" customHeight="true" outlineLevel="0" collapsed="false">
      <c r="A785" s="17" t="s">
        <v>3570</v>
      </c>
      <c r="B785" s="27" t="n">
        <f aca="false">'PH - Tableau 1'!J785</f>
        <v>55</v>
      </c>
      <c r="C785" s="50" t="n">
        <f aca="false">(TOT!BR787*60)/TOT!AK787</f>
        <v>1.82240732644561</v>
      </c>
      <c r="D785" s="27" t="n">
        <f aca="false">VLOOKUP(C785,'DF - Tableau 2'!$A$3:$B$55,2)</f>
        <v>81</v>
      </c>
      <c r="E785" s="27" t="n">
        <f aca="false">IF(TOT!AK787&lt;400,IF(D785&gt;66,66,D785),D785)</f>
        <v>81</v>
      </c>
      <c r="F785" s="27" t="n">
        <f aca="false">IF(TOT!AK787&lt;200,IF(E785&gt;60,60,E785),E785)</f>
        <v>81</v>
      </c>
      <c r="G785" s="55" t="n">
        <f aca="false">(B785+F785)/2</f>
        <v>68</v>
      </c>
      <c r="H785" s="55" t="n">
        <f aca="false">IF(TOT!AN787&lt;13.4,IF(G785&gt;80,80,G785),G785)</f>
        <v>68</v>
      </c>
      <c r="I785" s="55" t="n">
        <f aca="false">IF(TOT!AN787&lt;11,IF(H785&gt;73,73,H785),H785)</f>
        <v>68</v>
      </c>
    </row>
    <row r="786" customFormat="false" ht="13" hidden="false" customHeight="true" outlineLevel="0" collapsed="false">
      <c r="A786" s="17" t="s">
        <v>3574</v>
      </c>
      <c r="B786" s="27" t="n">
        <f aca="false">'PH - Tableau 1'!J786</f>
        <v>63</v>
      </c>
      <c r="C786" s="50" t="n">
        <f aca="false">(TOT!BR788*60)/TOT!AK788</f>
        <v>1.37830975698223</v>
      </c>
      <c r="D786" s="27" t="n">
        <f aca="false">VLOOKUP(C786,'DF - Tableau 2'!$A$3:$B$55,2)</f>
        <v>70</v>
      </c>
      <c r="E786" s="27" t="n">
        <f aca="false">IF(TOT!AK788&lt;400,IF(D786&gt;66,66,D786),D786)</f>
        <v>70</v>
      </c>
      <c r="F786" s="27" t="n">
        <f aca="false">IF(TOT!AK788&lt;200,IF(E786&gt;60,60,E786),E786)</f>
        <v>70</v>
      </c>
      <c r="G786" s="55" t="n">
        <f aca="false">(B786+F786)/2</f>
        <v>66.5</v>
      </c>
      <c r="H786" s="55" t="n">
        <f aca="false">IF(TOT!AN788&lt;13.4,IF(G786&gt;80,80,G786),G786)</f>
        <v>66.5</v>
      </c>
      <c r="I786" s="55" t="n">
        <f aca="false">IF(TOT!AN788&lt;11,IF(H786&gt;73,73,H786),H786)</f>
        <v>66.5</v>
      </c>
    </row>
    <row r="787" customFormat="false" ht="13" hidden="false" customHeight="true" outlineLevel="0" collapsed="false">
      <c r="A787" s="17" t="s">
        <v>3579</v>
      </c>
      <c r="B787" s="27" t="n">
        <f aca="false">'PH - Tableau 1'!J787</f>
        <v>77</v>
      </c>
      <c r="C787" s="50" t="n">
        <f aca="false">(TOT!BR789*60)/TOT!AK789</f>
        <v>1.66603997338964</v>
      </c>
      <c r="D787" s="27" t="n">
        <f aca="false">VLOOKUP(C787,'DF - Tableau 2'!$A$3:$B$55,2)</f>
        <v>78</v>
      </c>
      <c r="E787" s="27" t="n">
        <f aca="false">IF(TOT!AK789&lt;400,IF(D787&gt;66,66,D787),D787)</f>
        <v>78</v>
      </c>
      <c r="F787" s="27" t="n">
        <f aca="false">IF(TOT!AK789&lt;200,IF(E787&gt;60,60,E787),E787)</f>
        <v>78</v>
      </c>
      <c r="G787" s="55" t="n">
        <f aca="false">(B787+F787)/2</f>
        <v>77.5</v>
      </c>
      <c r="H787" s="55" t="n">
        <f aca="false">IF(TOT!AN789&lt;13.4,IF(G787&gt;80,80,G787),G787)</f>
        <v>77.5</v>
      </c>
      <c r="I787" s="55" t="n">
        <f aca="false">IF(TOT!AN789&lt;11,IF(H787&gt;73,73,H787),H787)</f>
        <v>77.5</v>
      </c>
    </row>
    <row r="788" customFormat="false" ht="13" hidden="false" customHeight="true" outlineLevel="0" collapsed="false">
      <c r="A788" s="17" t="s">
        <v>3583</v>
      </c>
      <c r="B788" s="27" t="n">
        <f aca="false">'PH - Tableau 1'!J788</f>
        <v>66</v>
      </c>
      <c r="C788" s="50" t="n">
        <f aca="false">(TOT!BR790*60)/TOT!AK790</f>
        <v>2.24595397996257</v>
      </c>
      <c r="D788" s="27" t="n">
        <f aca="false">VLOOKUP(C788,'DF - Tableau 2'!$A$3:$B$55,2)</f>
        <v>89</v>
      </c>
      <c r="E788" s="27" t="n">
        <f aca="false">IF(TOT!AK790&lt;400,IF(D788&gt;66,66,D788),D788)</f>
        <v>89</v>
      </c>
      <c r="F788" s="27" t="n">
        <f aca="false">IF(TOT!AK790&lt;200,IF(E788&gt;60,60,E788),E788)</f>
        <v>89</v>
      </c>
      <c r="G788" s="55" t="n">
        <f aca="false">(B788+F788)/2</f>
        <v>77.5</v>
      </c>
      <c r="H788" s="55" t="n">
        <f aca="false">IF(TOT!AN790&lt;13.4,IF(G788&gt;80,80,G788),G788)</f>
        <v>77.5</v>
      </c>
      <c r="I788" s="55" t="n">
        <f aca="false">IF(TOT!AN790&lt;11,IF(H788&gt;73,73,H788),H788)</f>
        <v>77.5</v>
      </c>
    </row>
    <row r="789" customFormat="false" ht="13" hidden="false" customHeight="true" outlineLevel="0" collapsed="false">
      <c r="A789" s="17" t="s">
        <v>3587</v>
      </c>
      <c r="B789" s="27" t="n">
        <f aca="false">'PH - Tableau 1'!J789</f>
        <v>50</v>
      </c>
      <c r="C789" s="50" t="n">
        <f aca="false">(TOT!BR791*60)/TOT!AK791</f>
        <v>2.4544896706893</v>
      </c>
      <c r="D789" s="27" t="n">
        <f aca="false">VLOOKUP(C789,'DF - Tableau 2'!$A$3:$B$55,2)</f>
        <v>92</v>
      </c>
      <c r="E789" s="27" t="n">
        <f aca="false">IF(TOT!AK791&lt;400,IF(D789&gt;66,66,D789),D789)</f>
        <v>92</v>
      </c>
      <c r="F789" s="27" t="n">
        <f aca="false">IF(TOT!AK791&lt;200,IF(E789&gt;60,60,E789),E789)</f>
        <v>92</v>
      </c>
      <c r="G789" s="55" t="n">
        <f aca="false">(B789+F789)/2</f>
        <v>71</v>
      </c>
      <c r="H789" s="55" t="n">
        <f aca="false">IF(TOT!AN791&lt;13.4,IF(G789&gt;80,80,G789),G789)</f>
        <v>71</v>
      </c>
      <c r="I789" s="55" t="n">
        <f aca="false">IF(TOT!AN791&lt;11,IF(H789&gt;73,73,H789),H789)</f>
        <v>71</v>
      </c>
    </row>
    <row r="790" customFormat="false" ht="13" hidden="false" customHeight="true" outlineLevel="0" collapsed="false">
      <c r="A790" s="17" t="s">
        <v>3591</v>
      </c>
      <c r="B790" s="27" t="n">
        <f aca="false">'PH - Tableau 1'!J790</f>
        <v>79</v>
      </c>
      <c r="C790" s="50" t="n">
        <f aca="false">(TOT!BR792*60)/TOT!AK792</f>
        <v>0.563733166301288</v>
      </c>
      <c r="D790" s="27" t="n">
        <f aca="false">VLOOKUP(C790,'DF - Tableau 2'!$A$3:$B$55,2)</f>
        <v>51</v>
      </c>
      <c r="E790" s="27" t="n">
        <f aca="false">IF(TOT!AK792&lt;400,IF(D790&gt;66,66,D790),D790)</f>
        <v>51</v>
      </c>
      <c r="F790" s="27" t="n">
        <f aca="false">IF(TOT!AK792&lt;200,IF(E790&gt;60,60,E790),E790)</f>
        <v>51</v>
      </c>
      <c r="G790" s="55" t="n">
        <f aca="false">(B790+F790)/2</f>
        <v>65</v>
      </c>
      <c r="H790" s="55" t="n">
        <f aca="false">IF(TOT!AN792&lt;13.4,IF(G790&gt;80,80,G790),G790)</f>
        <v>65</v>
      </c>
      <c r="I790" s="55" t="n">
        <f aca="false">IF(TOT!AN792&lt;11,IF(H790&gt;73,73,H790),H790)</f>
        <v>65</v>
      </c>
    </row>
    <row r="791" customFormat="false" ht="13" hidden="false" customHeight="true" outlineLevel="0" collapsed="false">
      <c r="A791" s="17" t="s">
        <v>3595</v>
      </c>
      <c r="B791" s="27" t="n">
        <f aca="false">'PH - Tableau 1'!J791</f>
        <v>60</v>
      </c>
      <c r="C791" s="50" t="n">
        <f aca="false">(TOT!BR793*60)/TOT!AK793</f>
        <v>0.799555802332056</v>
      </c>
      <c r="D791" s="27" t="n">
        <f aca="false">VLOOKUP(C791,'DF - Tableau 2'!$A$3:$B$55,2)</f>
        <v>56</v>
      </c>
      <c r="E791" s="27" t="n">
        <f aca="false">IF(TOT!AK793&lt;400,IF(D791&gt;66,66,D791),D791)</f>
        <v>56</v>
      </c>
      <c r="F791" s="27" t="n">
        <f aca="false">IF(TOT!AK793&lt;200,IF(E791&gt;60,60,E791),E791)</f>
        <v>56</v>
      </c>
      <c r="G791" s="55" t="n">
        <f aca="false">(B791+F791)/2</f>
        <v>58</v>
      </c>
      <c r="H791" s="55" t="n">
        <f aca="false">IF(TOT!AN793&lt;13.4,IF(G791&gt;80,80,G791),G791)</f>
        <v>58</v>
      </c>
      <c r="I791" s="55" t="n">
        <f aca="false">IF(TOT!AN793&lt;11,IF(H791&gt;73,73,H791),H791)</f>
        <v>58</v>
      </c>
    </row>
    <row r="792" customFormat="false" ht="13" hidden="false" customHeight="true" outlineLevel="0" collapsed="false">
      <c r="A792" s="17" t="s">
        <v>3599</v>
      </c>
      <c r="B792" s="27" t="n">
        <f aca="false">'PH - Tableau 1'!J792</f>
        <v>60</v>
      </c>
      <c r="C792" s="50" t="n">
        <f aca="false">(TOT!BR794*60)/TOT!AK794</f>
        <v>1.9672131147541</v>
      </c>
      <c r="D792" s="27" t="n">
        <f aca="false">VLOOKUP(C792,'DF - Tableau 2'!$A$3:$B$55,2)</f>
        <v>84</v>
      </c>
      <c r="E792" s="27" t="n">
        <f aca="false">IF(TOT!AK794&lt;400,IF(D792&gt;66,66,D792),D792)</f>
        <v>66</v>
      </c>
      <c r="F792" s="27" t="n">
        <f aca="false">IF(TOT!AK794&lt;200,IF(E792&gt;60,60,E792),E792)</f>
        <v>60</v>
      </c>
      <c r="G792" s="55" t="n">
        <f aca="false">(B792+F792)/2</f>
        <v>60</v>
      </c>
      <c r="H792" s="55" t="n">
        <f aca="false">IF(TOT!AN794&lt;13.4,IF(G792&gt;80,80,G792),G792)</f>
        <v>60</v>
      </c>
      <c r="I792" s="55" t="n">
        <f aca="false">IF(TOT!AN794&lt;11,IF(H792&gt;73,73,H792),H792)</f>
        <v>60</v>
      </c>
    </row>
    <row r="793" customFormat="false" ht="13" hidden="false" customHeight="true" outlineLevel="0" collapsed="false">
      <c r="A793" s="17" t="s">
        <v>3602</v>
      </c>
      <c r="B793" s="27" t="n">
        <f aca="false">'PH - Tableau 1'!J793</f>
        <v>57</v>
      </c>
      <c r="C793" s="50" t="n">
        <f aca="false">(TOT!BR795*60)/TOT!AK795</f>
        <v>1.14560659869401</v>
      </c>
      <c r="D793" s="27" t="n">
        <f aca="false">VLOOKUP(C793,'DF - Tableau 2'!$A$3:$B$55,2)</f>
        <v>65</v>
      </c>
      <c r="E793" s="27" t="n">
        <f aca="false">IF(TOT!AK795&lt;400,IF(D793&gt;66,66,D793),D793)</f>
        <v>65</v>
      </c>
      <c r="F793" s="27" t="n">
        <f aca="false">IF(TOT!AK795&lt;200,IF(E793&gt;60,60,E793),E793)</f>
        <v>65</v>
      </c>
      <c r="G793" s="55" t="n">
        <f aca="false">(B793+F793)/2</f>
        <v>61</v>
      </c>
      <c r="H793" s="55" t="n">
        <f aca="false">IF(TOT!AN795&lt;13.4,IF(G793&gt;80,80,G793),G793)</f>
        <v>61</v>
      </c>
      <c r="I793" s="55" t="n">
        <f aca="false">IF(TOT!AN795&lt;11,IF(H793&gt;73,73,H793),H793)</f>
        <v>61</v>
      </c>
    </row>
    <row r="794" customFormat="false" ht="13" hidden="false" customHeight="true" outlineLevel="0" collapsed="false">
      <c r="A794" s="17" t="s">
        <v>3605</v>
      </c>
      <c r="B794" s="27" t="n">
        <f aca="false">'PH - Tableau 1'!J794</f>
        <v>66</v>
      </c>
      <c r="C794" s="50" t="n">
        <f aca="false">(TOT!BR796*60)/TOT!AK796</f>
        <v>0.730704825696453</v>
      </c>
      <c r="D794" s="27" t="n">
        <f aca="false">VLOOKUP(C794,'DF - Tableau 2'!$A$3:$B$55,2)</f>
        <v>54</v>
      </c>
      <c r="E794" s="27" t="n">
        <f aca="false">IF(TOT!AK796&lt;400,IF(D794&gt;66,66,D794),D794)</f>
        <v>54</v>
      </c>
      <c r="F794" s="27" t="n">
        <f aca="false">IF(TOT!AK796&lt;200,IF(E794&gt;60,60,E794),E794)</f>
        <v>54</v>
      </c>
      <c r="G794" s="55" t="n">
        <f aca="false">(B794+F794)/2</f>
        <v>60</v>
      </c>
      <c r="H794" s="55" t="n">
        <f aca="false">IF(TOT!AN796&lt;13.4,IF(G794&gt;80,80,G794),G794)</f>
        <v>60</v>
      </c>
      <c r="I794" s="55" t="n">
        <f aca="false">IF(TOT!AN796&lt;11,IF(H794&gt;73,73,H794),H794)</f>
        <v>60</v>
      </c>
    </row>
    <row r="795" customFormat="false" ht="13" hidden="false" customHeight="true" outlineLevel="0" collapsed="false">
      <c r="A795" s="17" t="s">
        <v>3610</v>
      </c>
      <c r="B795" s="27" t="n">
        <f aca="false">'PH - Tableau 1'!J795</f>
        <v>60</v>
      </c>
      <c r="C795" s="50" t="n">
        <f aca="false">(TOT!BR797*60)/TOT!AK797</f>
        <v>0</v>
      </c>
      <c r="D795" s="27" t="n">
        <f aca="false">VLOOKUP(C795,'DF - Tableau 2'!$A$3:$B$55,2)</f>
        <v>47</v>
      </c>
      <c r="E795" s="27" t="n">
        <f aca="false">IF(TOT!AK797&lt;400,IF(D795&gt;66,66,D795),D795)</f>
        <v>47</v>
      </c>
      <c r="F795" s="27" t="n">
        <f aca="false">IF(TOT!AK797&lt;200,IF(E795&gt;60,60,E795),E795)</f>
        <v>47</v>
      </c>
      <c r="G795" s="55" t="n">
        <f aca="false">(B795+F795)/2</f>
        <v>53.5</v>
      </c>
      <c r="H795" s="55" t="n">
        <f aca="false">IF(TOT!AN797&lt;13.4,IF(G795&gt;80,80,G795),G795)</f>
        <v>53.5</v>
      </c>
      <c r="I795" s="55" t="n">
        <f aca="false">IF(TOT!AN797&lt;11,IF(H795&gt;73,73,H795),H795)</f>
        <v>53.5</v>
      </c>
    </row>
    <row r="796" customFormat="false" ht="13" hidden="false" customHeight="true" outlineLevel="0" collapsed="false">
      <c r="A796" s="17" t="s">
        <v>3613</v>
      </c>
      <c r="B796" s="27" t="n">
        <f aca="false">'PH - Tableau 1'!J796</f>
        <v>60</v>
      </c>
      <c r="C796" s="50" t="n">
        <f aca="false">(TOT!BR798*60)/TOT!AK798</f>
        <v>3.34074192883158</v>
      </c>
      <c r="D796" s="27" t="n">
        <f aca="false">VLOOKUP(C796,'DF - Tableau 2'!$A$3:$B$55,2)</f>
        <v>98</v>
      </c>
      <c r="E796" s="27" t="n">
        <f aca="false">IF(TOT!AK798&lt;400,IF(D796&gt;66,66,D796),D796)</f>
        <v>98</v>
      </c>
      <c r="F796" s="27" t="n">
        <f aca="false">IF(TOT!AK798&lt;200,IF(E796&gt;60,60,E796),E796)</f>
        <v>98</v>
      </c>
      <c r="G796" s="55" t="n">
        <f aca="false">(B796+F796)/2</f>
        <v>79</v>
      </c>
      <c r="H796" s="55" t="n">
        <f aca="false">IF(TOT!AN798&lt;13.4,IF(G796&gt;80,80,G796),G796)</f>
        <v>79</v>
      </c>
      <c r="I796" s="55" t="n">
        <f aca="false">IF(TOT!AN798&lt;11,IF(H796&gt;73,73,H796),H796)</f>
        <v>79</v>
      </c>
    </row>
    <row r="797" customFormat="false" ht="13" hidden="false" customHeight="true" outlineLevel="0" collapsed="false">
      <c r="A797" s="17" t="s">
        <v>3617</v>
      </c>
      <c r="B797" s="27" t="n">
        <f aca="false">'PH - Tableau 1'!J797</f>
        <v>71</v>
      </c>
      <c r="C797" s="50" t="n">
        <f aca="false">(TOT!BR799*60)/TOT!AK799</f>
        <v>1.61356042702308</v>
      </c>
      <c r="D797" s="27" t="n">
        <f aca="false">VLOOKUP(C797,'DF - Tableau 2'!$A$3:$B$55,2)</f>
        <v>76</v>
      </c>
      <c r="E797" s="27" t="n">
        <f aca="false">IF(TOT!AK799&lt;400,IF(D797&gt;66,66,D797),D797)</f>
        <v>76</v>
      </c>
      <c r="F797" s="27" t="n">
        <f aca="false">IF(TOT!AK799&lt;200,IF(E797&gt;60,60,E797),E797)</f>
        <v>76</v>
      </c>
      <c r="G797" s="55" t="n">
        <f aca="false">(B797+F797)/2</f>
        <v>73.5</v>
      </c>
      <c r="H797" s="55" t="n">
        <f aca="false">IF(TOT!AN799&lt;13.4,IF(G797&gt;80,80,G797),G797)</f>
        <v>73.5</v>
      </c>
      <c r="I797" s="55" t="n">
        <f aca="false">IF(TOT!AN799&lt;11,IF(H797&gt;73,73,H797),H797)</f>
        <v>73</v>
      </c>
    </row>
    <row r="798" customFormat="false" ht="13" hidden="false" customHeight="true" outlineLevel="0" collapsed="false">
      <c r="A798" s="17" t="s">
        <v>3620</v>
      </c>
      <c r="B798" s="27" t="n">
        <f aca="false">'PH - Tableau 1'!J798</f>
        <v>49</v>
      </c>
      <c r="C798" s="50" t="n">
        <f aca="false">(TOT!BR800*60)/TOT!AK800</f>
        <v>2.03646867665644</v>
      </c>
      <c r="D798" s="27" t="n">
        <f aca="false">VLOOKUP(C798,'DF - Tableau 2'!$A$3:$B$55,2)</f>
        <v>85</v>
      </c>
      <c r="E798" s="27" t="n">
        <f aca="false">IF(TOT!AK800&lt;400,IF(D798&gt;66,66,D798),D798)</f>
        <v>85</v>
      </c>
      <c r="F798" s="27" t="n">
        <f aca="false">IF(TOT!AK800&lt;200,IF(E798&gt;60,60,E798),E798)</f>
        <v>85</v>
      </c>
      <c r="G798" s="55" t="n">
        <f aca="false">(B798+F798)/2</f>
        <v>67</v>
      </c>
      <c r="H798" s="55" t="n">
        <f aca="false">IF(TOT!AN800&lt;13.4,IF(G798&gt;80,80,G798),G798)</f>
        <v>67</v>
      </c>
      <c r="I798" s="55" t="n">
        <f aca="false">IF(TOT!AN800&lt;11,IF(H798&gt;73,73,H798),H798)</f>
        <v>67</v>
      </c>
    </row>
    <row r="799" customFormat="false" ht="13" hidden="false" customHeight="true" outlineLevel="0" collapsed="false">
      <c r="A799" s="17" t="s">
        <v>3625</v>
      </c>
      <c r="B799" s="27" t="n">
        <f aca="false">'PH - Tableau 1'!J799</f>
        <v>77</v>
      </c>
      <c r="C799" s="50" t="n">
        <f aca="false">(TOT!BR801*60)/TOT!AK801</f>
        <v>1.46847758758748</v>
      </c>
      <c r="D799" s="27" t="n">
        <f aca="false">VLOOKUP(C799,'DF - Tableau 2'!$A$3:$B$55,2)</f>
        <v>73</v>
      </c>
      <c r="E799" s="27" t="n">
        <f aca="false">IF(TOT!AK801&lt;400,IF(D799&gt;66,66,D799),D799)</f>
        <v>73</v>
      </c>
      <c r="F799" s="27" t="n">
        <f aca="false">IF(TOT!AK801&lt;200,IF(E799&gt;60,60,E799),E799)</f>
        <v>73</v>
      </c>
      <c r="G799" s="55" t="n">
        <f aca="false">(B799+F799)/2</f>
        <v>75</v>
      </c>
      <c r="H799" s="55" t="n">
        <f aca="false">IF(TOT!AN801&lt;13.4,IF(G799&gt;80,80,G799),G799)</f>
        <v>75</v>
      </c>
      <c r="I799" s="55" t="n">
        <f aca="false">IF(TOT!AN801&lt;11,IF(H799&gt;73,73,H799),H799)</f>
        <v>75</v>
      </c>
    </row>
    <row r="800" customFormat="false" ht="13" hidden="false" customHeight="true" outlineLevel="0" collapsed="false">
      <c r="A800" s="17" t="s">
        <v>3629</v>
      </c>
      <c r="B800" s="27" t="n">
        <f aca="false">'PH - Tableau 1'!J800</f>
        <v>91</v>
      </c>
      <c r="C800" s="50" t="n">
        <f aca="false">(TOT!BR802*60)/TOT!AK802</f>
        <v>0.673598674186754</v>
      </c>
      <c r="D800" s="27" t="n">
        <f aca="false">VLOOKUP(C800,'DF - Tableau 2'!$A$3:$B$55,2)</f>
        <v>53</v>
      </c>
      <c r="E800" s="27" t="n">
        <f aca="false">IF(TOT!AK802&lt;400,IF(D800&gt;66,66,D800),D800)</f>
        <v>53</v>
      </c>
      <c r="F800" s="27" t="n">
        <f aca="false">IF(TOT!AK802&lt;200,IF(E800&gt;60,60,E800),E800)</f>
        <v>53</v>
      </c>
      <c r="G800" s="55" t="n">
        <f aca="false">(B800+F800)/2</f>
        <v>72</v>
      </c>
      <c r="H800" s="55" t="n">
        <f aca="false">IF(TOT!AN802&lt;13.4,IF(G800&gt;80,80,G800),G800)</f>
        <v>72</v>
      </c>
      <c r="I800" s="55" t="n">
        <f aca="false">IF(TOT!AN802&lt;11,IF(H800&gt;73,73,H800),H800)</f>
        <v>72</v>
      </c>
    </row>
    <row r="801" customFormat="false" ht="13" hidden="false" customHeight="true" outlineLevel="0" collapsed="false">
      <c r="A801" s="17" t="s">
        <v>3633</v>
      </c>
      <c r="B801" s="27" t="n">
        <f aca="false">'PH - Tableau 1'!J801</f>
        <v>49</v>
      </c>
      <c r="C801" s="50" t="n">
        <f aca="false">(TOT!BR803*60)/TOT!AK803</f>
        <v>1.49066118513475</v>
      </c>
      <c r="D801" s="27" t="n">
        <f aca="false">VLOOKUP(C801,'DF - Tableau 2'!$A$3:$B$55,2)</f>
        <v>73</v>
      </c>
      <c r="E801" s="27" t="n">
        <f aca="false">IF(TOT!AK803&lt;400,IF(D801&gt;66,66,D801),D801)</f>
        <v>73</v>
      </c>
      <c r="F801" s="27" t="n">
        <f aca="false">IF(TOT!AK803&lt;200,IF(E801&gt;60,60,E801),E801)</f>
        <v>73</v>
      </c>
      <c r="G801" s="55" t="n">
        <f aca="false">(B801+F801)/2</f>
        <v>61</v>
      </c>
      <c r="H801" s="55" t="n">
        <f aca="false">IF(TOT!AN803&lt;13.4,IF(G801&gt;80,80,G801),G801)</f>
        <v>61</v>
      </c>
      <c r="I801" s="55" t="n">
        <f aca="false">IF(TOT!AN803&lt;11,IF(H801&gt;73,73,H801),H801)</f>
        <v>61</v>
      </c>
    </row>
    <row r="802" customFormat="false" ht="13" hidden="false" customHeight="true" outlineLevel="0" collapsed="false">
      <c r="A802" s="17" t="s">
        <v>3637</v>
      </c>
      <c r="B802" s="27" t="n">
        <f aca="false">'PH - Tableau 1'!J802</f>
        <v>86</v>
      </c>
      <c r="C802" s="50" t="n">
        <f aca="false">(TOT!BR804*60)/TOT!AK804</f>
        <v>1.9372892301069</v>
      </c>
      <c r="D802" s="27" t="n">
        <f aca="false">VLOOKUP(C802,'DF - Tableau 2'!$A$3:$B$55,2)</f>
        <v>83</v>
      </c>
      <c r="E802" s="27" t="n">
        <f aca="false">IF(TOT!AK804&lt;400,IF(D802&gt;66,66,D802),D802)</f>
        <v>83</v>
      </c>
      <c r="F802" s="27" t="n">
        <f aca="false">IF(TOT!AK804&lt;200,IF(E802&gt;60,60,E802),E802)</f>
        <v>83</v>
      </c>
      <c r="G802" s="55" t="n">
        <f aca="false">(B802+F802)/2</f>
        <v>84.5</v>
      </c>
      <c r="H802" s="55" t="n">
        <f aca="false">IF(TOT!AN804&lt;13.4,IF(G802&gt;80,80,G802),G802)</f>
        <v>84.5</v>
      </c>
      <c r="I802" s="55" t="n">
        <f aca="false">IF(TOT!AN804&lt;11,IF(H802&gt;73,73,H802),H802)</f>
        <v>84.5</v>
      </c>
    </row>
    <row r="803" customFormat="false" ht="13" hidden="false" customHeight="true" outlineLevel="0" collapsed="false">
      <c r="A803" s="17" t="s">
        <v>3642</v>
      </c>
      <c r="B803" s="27" t="n">
        <f aca="false">'PH - Tableau 1'!J803</f>
        <v>75</v>
      </c>
      <c r="C803" s="50" t="n">
        <f aca="false">(TOT!BR805*60)/TOT!AK805</f>
        <v>1.70801512113751</v>
      </c>
      <c r="D803" s="27" t="n">
        <f aca="false">VLOOKUP(C803,'DF - Tableau 2'!$A$3:$B$55,2)</f>
        <v>79</v>
      </c>
      <c r="E803" s="27" t="n">
        <f aca="false">IF(TOT!AK805&lt;400,IF(D803&gt;66,66,D803),D803)</f>
        <v>79</v>
      </c>
      <c r="F803" s="27" t="n">
        <f aca="false">IF(TOT!AK805&lt;200,IF(E803&gt;60,60,E803),E803)</f>
        <v>79</v>
      </c>
      <c r="G803" s="55" t="n">
        <f aca="false">(B803+F803)/2</f>
        <v>77</v>
      </c>
      <c r="H803" s="55" t="n">
        <f aca="false">IF(TOT!AN805&lt;13.4,IF(G803&gt;80,80,G803),G803)</f>
        <v>77</v>
      </c>
      <c r="I803" s="55" t="n">
        <f aca="false">IF(TOT!AN805&lt;11,IF(H803&gt;73,73,H803),H803)</f>
        <v>77</v>
      </c>
    </row>
    <row r="804" customFormat="false" ht="13" hidden="false" customHeight="true" outlineLevel="0" collapsed="false">
      <c r="A804" s="17" t="s">
        <v>3646</v>
      </c>
      <c r="B804" s="27" t="n">
        <f aca="false">'PH - Tableau 1'!J804</f>
        <v>66</v>
      </c>
      <c r="C804" s="50" t="n">
        <f aca="false">(TOT!BR806*60)/TOT!AK806</f>
        <v>2.39146380281502</v>
      </c>
      <c r="D804" s="27" t="n">
        <f aca="false">VLOOKUP(C804,'DF - Tableau 2'!$A$3:$B$55,2)</f>
        <v>91</v>
      </c>
      <c r="E804" s="27" t="n">
        <f aca="false">IF(TOT!AK806&lt;400,IF(D804&gt;66,66,D804),D804)</f>
        <v>91</v>
      </c>
      <c r="F804" s="27" t="n">
        <f aca="false">IF(TOT!AK806&lt;200,IF(E804&gt;60,60,E804),E804)</f>
        <v>91</v>
      </c>
      <c r="G804" s="55" t="n">
        <f aca="false">(B804+F804)/2</f>
        <v>78.5</v>
      </c>
      <c r="H804" s="55" t="n">
        <f aca="false">IF(TOT!AN806&lt;13.4,IF(G804&gt;80,80,G804),G804)</f>
        <v>78.5</v>
      </c>
      <c r="I804" s="55" t="n">
        <f aca="false">IF(TOT!AN806&lt;11,IF(H804&gt;73,73,H804),H804)</f>
        <v>78.5</v>
      </c>
    </row>
    <row r="805" customFormat="false" ht="13" hidden="false" customHeight="true" outlineLevel="0" collapsed="false">
      <c r="A805" s="17" t="s">
        <v>3651</v>
      </c>
      <c r="B805" s="27" t="n">
        <f aca="false">'PH - Tableau 1'!J805</f>
        <v>64</v>
      </c>
      <c r="C805" s="50" t="n">
        <f aca="false">(TOT!BR807*60)/TOT!AK807</f>
        <v>0.944978344246305</v>
      </c>
      <c r="D805" s="27" t="n">
        <f aca="false">VLOOKUP(C805,'DF - Tableau 2'!$A$3:$B$55,2)</f>
        <v>60</v>
      </c>
      <c r="E805" s="27" t="n">
        <f aca="false">IF(TOT!AK807&lt;400,IF(D805&gt;66,66,D805),D805)</f>
        <v>60</v>
      </c>
      <c r="F805" s="27" t="n">
        <f aca="false">IF(TOT!AK807&lt;200,IF(E805&gt;60,60,E805),E805)</f>
        <v>60</v>
      </c>
      <c r="G805" s="55" t="n">
        <f aca="false">(B805+F805)/2</f>
        <v>62</v>
      </c>
      <c r="H805" s="55" t="n">
        <f aca="false">IF(TOT!AN807&lt;13.4,IF(G805&gt;80,80,G805),G805)</f>
        <v>62</v>
      </c>
      <c r="I805" s="55" t="n">
        <f aca="false">IF(TOT!AN807&lt;11,IF(H805&gt;73,73,H805),H805)</f>
        <v>62</v>
      </c>
    </row>
    <row r="806" customFormat="false" ht="13" hidden="false" customHeight="true" outlineLevel="0" collapsed="false">
      <c r="A806" s="17" t="s">
        <v>3657</v>
      </c>
      <c r="B806" s="27" t="n">
        <f aca="false">'PH - Tableau 1'!J806</f>
        <v>83</v>
      </c>
      <c r="C806" s="50" t="n">
        <f aca="false">(TOT!BR808*60)/TOT!AK808</f>
        <v>0.245784119614938</v>
      </c>
      <c r="D806" s="27" t="n">
        <f aca="false">VLOOKUP(C806,'DF - Tableau 2'!$A$3:$B$55,2)</f>
        <v>47</v>
      </c>
      <c r="E806" s="27" t="n">
        <f aca="false">IF(TOT!AK808&lt;400,IF(D806&gt;66,66,D806),D806)</f>
        <v>47</v>
      </c>
      <c r="F806" s="27" t="n">
        <f aca="false">IF(TOT!AK808&lt;200,IF(E806&gt;60,60,E806),E806)</f>
        <v>47</v>
      </c>
      <c r="G806" s="55" t="n">
        <f aca="false">(B806+F806)/2</f>
        <v>65</v>
      </c>
      <c r="H806" s="55" t="n">
        <f aca="false">IF(TOT!AN808&lt;13.4,IF(G806&gt;80,80,G806),G806)</f>
        <v>65</v>
      </c>
      <c r="I806" s="55" t="n">
        <f aca="false">IF(TOT!AN808&lt;11,IF(H806&gt;73,73,H806),H806)</f>
        <v>65</v>
      </c>
    </row>
    <row r="807" customFormat="false" ht="13" hidden="false" customHeight="true" outlineLevel="0" collapsed="false">
      <c r="A807" s="17" t="s">
        <v>3661</v>
      </c>
      <c r="B807" s="27" t="n">
        <f aca="false">'PH - Tableau 1'!J807</f>
        <v>84</v>
      </c>
      <c r="C807" s="50" t="n">
        <f aca="false">(TOT!BR809*60)/TOT!AK809</f>
        <v>1.30154980838295</v>
      </c>
      <c r="D807" s="27" t="n">
        <f aca="false">VLOOKUP(C807,'DF - Tableau 2'!$A$3:$B$55,2)</f>
        <v>69</v>
      </c>
      <c r="E807" s="27" t="n">
        <f aca="false">IF(TOT!AK809&lt;400,IF(D807&gt;66,66,D807),D807)</f>
        <v>69</v>
      </c>
      <c r="F807" s="27" t="n">
        <f aca="false">IF(TOT!AK809&lt;200,IF(E807&gt;60,60,E807),E807)</f>
        <v>69</v>
      </c>
      <c r="G807" s="55" t="n">
        <f aca="false">(B807+F807)/2</f>
        <v>76.5</v>
      </c>
      <c r="H807" s="55" t="n">
        <f aca="false">IF(TOT!AN809&lt;13.4,IF(G807&gt;80,80,G807),G807)</f>
        <v>76.5</v>
      </c>
      <c r="I807" s="55" t="n">
        <f aca="false">IF(TOT!AN809&lt;11,IF(H807&gt;73,73,H807),H807)</f>
        <v>73</v>
      </c>
    </row>
    <row r="808" customFormat="false" ht="13" hidden="false" customHeight="true" outlineLevel="0" collapsed="false">
      <c r="A808" s="17" t="s">
        <v>3665</v>
      </c>
      <c r="B808" s="27" t="n">
        <f aca="false">'PH - Tableau 1'!J808</f>
        <v>88</v>
      </c>
      <c r="C808" s="50" t="n">
        <f aca="false">(TOT!BR810*60)/TOT!AK810</f>
        <v>1.26497027905475</v>
      </c>
      <c r="D808" s="27" t="n">
        <f aca="false">VLOOKUP(C808,'DF - Tableau 2'!$A$3:$B$55,2)</f>
        <v>68</v>
      </c>
      <c r="E808" s="27" t="n">
        <f aca="false">IF(TOT!AK810&lt;400,IF(D808&gt;66,66,D808),D808)</f>
        <v>68</v>
      </c>
      <c r="F808" s="27" t="n">
        <f aca="false">IF(TOT!AK810&lt;200,IF(E808&gt;60,60,E808),E808)</f>
        <v>68</v>
      </c>
      <c r="G808" s="55" t="n">
        <f aca="false">(B808+F808)/2</f>
        <v>78</v>
      </c>
      <c r="H808" s="55" t="n">
        <f aca="false">IF(TOT!AN810&lt;13.4,IF(G808&gt;80,80,G808),G808)</f>
        <v>78</v>
      </c>
      <c r="I808" s="55" t="n">
        <f aca="false">IF(TOT!AN810&lt;11,IF(H808&gt;73,73,H808),H808)</f>
        <v>78</v>
      </c>
    </row>
    <row r="809" customFormat="false" ht="13" hidden="false" customHeight="true" outlineLevel="0" collapsed="false">
      <c r="A809" s="17" t="s">
        <v>3668</v>
      </c>
      <c r="B809" s="27" t="n">
        <f aca="false">'PH - Tableau 1'!J809</f>
        <v>67</v>
      </c>
      <c r="C809" s="50" t="n">
        <f aca="false">(TOT!BR811*60)/TOT!AK811</f>
        <v>1.92441332121671</v>
      </c>
      <c r="D809" s="27" t="n">
        <f aca="false">VLOOKUP(C809,'DF - Tableau 2'!$A$3:$B$55,2)</f>
        <v>83</v>
      </c>
      <c r="E809" s="27" t="n">
        <f aca="false">IF(TOT!AK811&lt;400,IF(D809&gt;66,66,D809),D809)</f>
        <v>83</v>
      </c>
      <c r="F809" s="27" t="n">
        <f aca="false">IF(TOT!AK811&lt;200,IF(E809&gt;60,60,E809),E809)</f>
        <v>83</v>
      </c>
      <c r="G809" s="55" t="n">
        <f aca="false">(B809+F809)/2</f>
        <v>75</v>
      </c>
      <c r="H809" s="55" t="n">
        <f aca="false">IF(TOT!AN811&lt;13.4,IF(G809&gt;80,80,G809),G809)</f>
        <v>75</v>
      </c>
      <c r="I809" s="55" t="n">
        <f aca="false">IF(TOT!AN811&lt;11,IF(H809&gt;73,73,H809),H809)</f>
        <v>75</v>
      </c>
    </row>
    <row r="810" customFormat="false" ht="13" hidden="false" customHeight="true" outlineLevel="0" collapsed="false">
      <c r="A810" s="17" t="s">
        <v>3671</v>
      </c>
      <c r="B810" s="27" t="n">
        <f aca="false">'PH - Tableau 1'!J810</f>
        <v>73</v>
      </c>
      <c r="C810" s="50" t="n">
        <f aca="false">(TOT!BR812*60)/TOT!AK812</f>
        <v>2.51745317653635</v>
      </c>
      <c r="D810" s="27" t="n">
        <f aca="false">VLOOKUP(C810,'DF - Tableau 2'!$A$3:$B$55,2)</f>
        <v>92</v>
      </c>
      <c r="E810" s="27" t="n">
        <f aca="false">IF(TOT!AK812&lt;400,IF(D810&gt;66,66,D810),D810)</f>
        <v>92</v>
      </c>
      <c r="F810" s="27" t="n">
        <f aca="false">IF(TOT!AK812&lt;200,IF(E810&gt;60,60,E810),E810)</f>
        <v>92</v>
      </c>
      <c r="G810" s="55" t="n">
        <f aca="false">(B810+F810)/2</f>
        <v>82.5</v>
      </c>
      <c r="H810" s="55" t="n">
        <f aca="false">IF(TOT!AN812&lt;13.4,IF(G810&gt;80,80,G810),G810)</f>
        <v>82.5</v>
      </c>
      <c r="I810" s="55" t="n">
        <f aca="false">IF(TOT!AN812&lt;11,IF(H810&gt;73,73,H810),H810)</f>
        <v>82.5</v>
      </c>
    </row>
    <row r="811" customFormat="false" ht="13" hidden="false" customHeight="true" outlineLevel="0" collapsed="false">
      <c r="A811" s="17" t="s">
        <v>3675</v>
      </c>
      <c r="B811" s="27" t="n">
        <f aca="false">'PH - Tableau 1'!J811</f>
        <v>55</v>
      </c>
      <c r="C811" s="50" t="n">
        <f aca="false">(TOT!BR813*60)/TOT!AK813</f>
        <v>2.48893805309741</v>
      </c>
      <c r="D811" s="27" t="n">
        <f aca="false">VLOOKUP(C811,'DF - Tableau 2'!$A$3:$B$55,2)</f>
        <v>92</v>
      </c>
      <c r="E811" s="27" t="n">
        <f aca="false">IF(TOT!AK813&lt;400,IF(D811&gt;66,66,D811),D811)</f>
        <v>66</v>
      </c>
      <c r="F811" s="27" t="n">
        <f aca="false">IF(TOT!AK813&lt;200,IF(E811&gt;60,60,E811),E811)</f>
        <v>60</v>
      </c>
      <c r="G811" s="55" t="n">
        <f aca="false">(B811+F811)/2</f>
        <v>57.5</v>
      </c>
      <c r="H811" s="55" t="n">
        <f aca="false">IF(TOT!AN813&lt;13.4,IF(G811&gt;80,80,G811),G811)</f>
        <v>57.5</v>
      </c>
      <c r="I811" s="55" t="n">
        <f aca="false">IF(TOT!AN813&lt;11,IF(H811&gt;73,73,H811),H811)</f>
        <v>57.5</v>
      </c>
    </row>
    <row r="812" customFormat="false" ht="13" hidden="false" customHeight="true" outlineLevel="0" collapsed="false">
      <c r="A812" s="17" t="s">
        <v>3678</v>
      </c>
      <c r="B812" s="27" t="n">
        <f aca="false">'PH - Tableau 1'!J812</f>
        <v>61</v>
      </c>
      <c r="C812" s="50" t="n">
        <f aca="false">(TOT!BR814*60)/TOT!AK814</f>
        <v>1.4758130636786</v>
      </c>
      <c r="D812" s="27" t="n">
        <f aca="false">VLOOKUP(C812,'DF - Tableau 2'!$A$3:$B$55,2)</f>
        <v>73</v>
      </c>
      <c r="E812" s="27" t="n">
        <f aca="false">IF(TOT!AK814&lt;400,IF(D812&gt;66,66,D812),D812)</f>
        <v>66</v>
      </c>
      <c r="F812" s="27" t="n">
        <f aca="false">IF(TOT!AK814&lt;200,IF(E812&gt;60,60,E812),E812)</f>
        <v>66</v>
      </c>
      <c r="G812" s="55" t="n">
        <f aca="false">(B812+F812)/2</f>
        <v>63.5</v>
      </c>
      <c r="H812" s="55" t="n">
        <f aca="false">IF(TOT!AN814&lt;13.4,IF(G812&gt;80,80,G812),G812)</f>
        <v>63.5</v>
      </c>
      <c r="I812" s="55" t="n">
        <f aca="false">IF(TOT!AN814&lt;11,IF(H812&gt;73,73,H812),H812)</f>
        <v>63.5</v>
      </c>
    </row>
    <row r="813" customFormat="false" ht="13" hidden="false" customHeight="true" outlineLevel="0" collapsed="false">
      <c r="A813" s="17" t="s">
        <v>3681</v>
      </c>
      <c r="B813" s="27" t="n">
        <f aca="false">'PH - Tableau 1'!J813</f>
        <v>61</v>
      </c>
      <c r="C813" s="50" t="n">
        <f aca="false">(TOT!BR815*60)/TOT!AK815</f>
        <v>2.90661164438864</v>
      </c>
      <c r="D813" s="27" t="n">
        <f aca="false">VLOOKUP(C813,'DF - Tableau 2'!$A$3:$B$55,2)</f>
        <v>95</v>
      </c>
      <c r="E813" s="27" t="n">
        <f aca="false">IF(TOT!AK815&lt;400,IF(D813&gt;66,66,D813),D813)</f>
        <v>95</v>
      </c>
      <c r="F813" s="27" t="n">
        <f aca="false">IF(TOT!AK815&lt;200,IF(E813&gt;60,60,E813),E813)</f>
        <v>95</v>
      </c>
      <c r="G813" s="55" t="n">
        <f aca="false">(B813+F813)/2</f>
        <v>78</v>
      </c>
      <c r="H813" s="55" t="n">
        <f aca="false">IF(TOT!AN815&lt;13.4,IF(G813&gt;80,80,G813),G813)</f>
        <v>78</v>
      </c>
      <c r="I813" s="55" t="n">
        <f aca="false">IF(TOT!AN815&lt;11,IF(H813&gt;73,73,H813),H813)</f>
        <v>78</v>
      </c>
    </row>
    <row r="814" customFormat="false" ht="13" hidden="false" customHeight="true" outlineLevel="0" collapsed="false">
      <c r="A814" s="17" t="s">
        <v>3684</v>
      </c>
      <c r="B814" s="27" t="n">
        <f aca="false">'PH - Tableau 1'!J814</f>
        <v>63</v>
      </c>
      <c r="C814" s="50" t="n">
        <f aca="false">(TOT!BR816*60)/TOT!AK816</f>
        <v>1.49294284202553</v>
      </c>
      <c r="D814" s="27" t="n">
        <f aca="false">VLOOKUP(C814,'DF - Tableau 2'!$A$3:$B$55,2)</f>
        <v>73</v>
      </c>
      <c r="E814" s="27" t="n">
        <f aca="false">IF(TOT!AK816&lt;400,IF(D814&gt;66,66,D814),D814)</f>
        <v>73</v>
      </c>
      <c r="F814" s="27" t="n">
        <f aca="false">IF(TOT!AK816&lt;200,IF(E814&gt;60,60,E814),E814)</f>
        <v>73</v>
      </c>
      <c r="G814" s="55" t="n">
        <f aca="false">(B814+F814)/2</f>
        <v>68</v>
      </c>
      <c r="H814" s="55" t="n">
        <f aca="false">IF(TOT!AN816&lt;13.4,IF(G814&gt;80,80,G814),G814)</f>
        <v>68</v>
      </c>
      <c r="I814" s="55" t="n">
        <f aca="false">IF(TOT!AN816&lt;11,IF(H814&gt;73,73,H814),H814)</f>
        <v>68</v>
      </c>
    </row>
    <row r="815" customFormat="false" ht="13" hidden="false" customHeight="true" outlineLevel="0" collapsed="false">
      <c r="A815" s="17" t="s">
        <v>3689</v>
      </c>
      <c r="B815" s="27" t="n">
        <f aca="false">'PH - Tableau 1'!J815</f>
        <v>52</v>
      </c>
      <c r="C815" s="50" t="n">
        <f aca="false">(TOT!BR817*60)/TOT!AK817</f>
        <v>2.02434208882108</v>
      </c>
      <c r="D815" s="27" t="n">
        <f aca="false">VLOOKUP(C815,'DF - Tableau 2'!$A$3:$B$55,2)</f>
        <v>85</v>
      </c>
      <c r="E815" s="27" t="n">
        <f aca="false">IF(TOT!AK817&lt;400,IF(D815&gt;66,66,D815),D815)</f>
        <v>85</v>
      </c>
      <c r="F815" s="27" t="n">
        <f aca="false">IF(TOT!AK817&lt;200,IF(E815&gt;60,60,E815),E815)</f>
        <v>85</v>
      </c>
      <c r="G815" s="55" t="n">
        <f aca="false">(B815+F815)/2</f>
        <v>68.5</v>
      </c>
      <c r="H815" s="55" t="n">
        <f aca="false">IF(TOT!AN817&lt;13.4,IF(G815&gt;80,80,G815),G815)</f>
        <v>68.5</v>
      </c>
      <c r="I815" s="55" t="n">
        <f aca="false">IF(TOT!AN817&lt;11,IF(H815&gt;73,73,H815),H815)</f>
        <v>68.5</v>
      </c>
    </row>
    <row r="816" customFormat="false" ht="13" hidden="false" customHeight="true" outlineLevel="0" collapsed="false">
      <c r="A816" s="17" t="s">
        <v>3694</v>
      </c>
      <c r="B816" s="27" t="n">
        <f aca="false">'PH - Tableau 1'!J816</f>
        <v>71</v>
      </c>
      <c r="C816" s="50" t="n">
        <f aca="false">(TOT!BR818*60)/TOT!AK818</f>
        <v>1.46265018283127</v>
      </c>
      <c r="D816" s="27" t="n">
        <f aca="false">VLOOKUP(C816,'DF - Tableau 2'!$A$3:$B$55,2)</f>
        <v>73</v>
      </c>
      <c r="E816" s="27" t="n">
        <f aca="false">IF(TOT!AK818&lt;400,IF(D816&gt;66,66,D816),D816)</f>
        <v>73</v>
      </c>
      <c r="F816" s="27" t="n">
        <f aca="false">IF(TOT!AK818&lt;200,IF(E816&gt;60,60,E816),E816)</f>
        <v>73</v>
      </c>
      <c r="G816" s="55" t="n">
        <f aca="false">(B816+F816)/2</f>
        <v>72</v>
      </c>
      <c r="H816" s="55" t="n">
        <f aca="false">IF(TOT!AN818&lt;13.4,IF(G816&gt;80,80,G816),G816)</f>
        <v>72</v>
      </c>
      <c r="I816" s="55" t="n">
        <f aca="false">IF(TOT!AN818&lt;11,IF(H816&gt;73,73,H816),H816)</f>
        <v>72</v>
      </c>
    </row>
    <row r="817" customFormat="false" ht="13" hidden="false" customHeight="true" outlineLevel="0" collapsed="false">
      <c r="A817" s="17" t="s">
        <v>3699</v>
      </c>
      <c r="B817" s="27" t="n">
        <f aca="false">'PH - Tableau 1'!J817</f>
        <v>71</v>
      </c>
      <c r="C817" s="50" t="n">
        <f aca="false">(TOT!BR819*60)/TOT!AK819</f>
        <v>1.35440180586908</v>
      </c>
      <c r="D817" s="27" t="n">
        <f aca="false">VLOOKUP(C817,'DF - Tableau 2'!$A$3:$B$55,2)</f>
        <v>70</v>
      </c>
      <c r="E817" s="27" t="n">
        <f aca="false">IF(TOT!AK819&lt;400,IF(D817&gt;66,66,D817),D817)</f>
        <v>70</v>
      </c>
      <c r="F817" s="27" t="n">
        <f aca="false">IF(TOT!AK819&lt;200,IF(E817&gt;60,60,E817),E817)</f>
        <v>70</v>
      </c>
      <c r="G817" s="55" t="n">
        <f aca="false">(B817+F817)/2</f>
        <v>70.5</v>
      </c>
      <c r="H817" s="55" t="n">
        <f aca="false">IF(TOT!AN819&lt;13.4,IF(G817&gt;80,80,G817),G817)</f>
        <v>70.5</v>
      </c>
      <c r="I817" s="55" t="n">
        <f aca="false">IF(TOT!AN819&lt;11,IF(H817&gt;73,73,H817),H817)</f>
        <v>70.5</v>
      </c>
    </row>
    <row r="818" customFormat="false" ht="13" hidden="false" customHeight="true" outlineLevel="0" collapsed="false">
      <c r="A818" s="17" t="s">
        <v>3703</v>
      </c>
      <c r="B818" s="27" t="n">
        <f aca="false">'PH - Tableau 1'!J818</f>
        <v>68</v>
      </c>
      <c r="C818" s="50" t="n">
        <f aca="false">(TOT!BR820*60)/TOT!AK820</f>
        <v>0.613900460425345</v>
      </c>
      <c r="D818" s="27" t="n">
        <f aca="false">VLOOKUP(C818,'DF - Tableau 2'!$A$3:$B$55,2)</f>
        <v>52</v>
      </c>
      <c r="E818" s="27" t="n">
        <f aca="false">IF(TOT!AK820&lt;400,IF(D818&gt;66,66,D818),D818)</f>
        <v>52</v>
      </c>
      <c r="F818" s="27" t="n">
        <f aca="false">IF(TOT!AK820&lt;200,IF(E818&gt;60,60,E818),E818)</f>
        <v>52</v>
      </c>
      <c r="G818" s="55" t="n">
        <f aca="false">(B818+F818)/2</f>
        <v>60</v>
      </c>
      <c r="H818" s="55" t="n">
        <f aca="false">IF(TOT!AN820&lt;13.4,IF(G818&gt;80,80,G818),G818)</f>
        <v>60</v>
      </c>
      <c r="I818" s="55" t="n">
        <f aca="false">IF(TOT!AN820&lt;11,IF(H818&gt;73,73,H818),H818)</f>
        <v>60</v>
      </c>
    </row>
    <row r="819" customFormat="false" ht="13" hidden="false" customHeight="true" outlineLevel="0" collapsed="false">
      <c r="A819" s="17" t="s">
        <v>3708</v>
      </c>
      <c r="B819" s="27" t="n">
        <f aca="false">'PH - Tableau 1'!J819</f>
        <v>48</v>
      </c>
      <c r="C819" s="50" t="n">
        <f aca="false">(TOT!BR821*60)/TOT!AK821</f>
        <v>0</v>
      </c>
      <c r="D819" s="27" t="n">
        <f aca="false">VLOOKUP(C819,'DF - Tableau 2'!$A$3:$B$55,2)</f>
        <v>47</v>
      </c>
      <c r="E819" s="27" t="n">
        <f aca="false">IF(TOT!AK821&lt;400,IF(D819&gt;66,66,D819),D819)</f>
        <v>47</v>
      </c>
      <c r="F819" s="27" t="n">
        <f aca="false">IF(TOT!AK821&lt;200,IF(E819&gt;60,60,E819),E819)</f>
        <v>47</v>
      </c>
      <c r="G819" s="55" t="n">
        <f aca="false">(B819+F819)/2</f>
        <v>47.5</v>
      </c>
      <c r="H819" s="55" t="n">
        <f aca="false">IF(TOT!AN821&lt;13.4,IF(G819&gt;80,80,G819),G819)</f>
        <v>47.5</v>
      </c>
      <c r="I819" s="55" t="n">
        <f aca="false">IF(TOT!AN821&lt;11,IF(H819&gt;73,73,H819),H819)</f>
        <v>47.5</v>
      </c>
    </row>
    <row r="820" customFormat="false" ht="13" hidden="false" customHeight="true" outlineLevel="0" collapsed="false">
      <c r="A820" s="17" t="s">
        <v>3712</v>
      </c>
      <c r="B820" s="27" t="n">
        <f aca="false">'PH - Tableau 1'!J820</f>
        <v>79</v>
      </c>
      <c r="C820" s="50" t="n">
        <f aca="false">(TOT!BR822*60)/TOT!AK822</f>
        <v>0.912496127524155</v>
      </c>
      <c r="D820" s="27" t="n">
        <f aca="false">VLOOKUP(C820,'DF - Tableau 2'!$A$3:$B$55,2)</f>
        <v>59</v>
      </c>
      <c r="E820" s="27" t="n">
        <f aca="false">IF(TOT!AK822&lt;400,IF(D820&gt;66,66,D820),D820)</f>
        <v>59</v>
      </c>
      <c r="F820" s="27" t="n">
        <f aca="false">IF(TOT!AK822&lt;200,IF(E820&gt;60,60,E820),E820)</f>
        <v>59</v>
      </c>
      <c r="G820" s="55" t="n">
        <f aca="false">(B820+F820)/2</f>
        <v>69</v>
      </c>
      <c r="H820" s="55" t="n">
        <f aca="false">IF(TOT!AN822&lt;13.4,IF(G820&gt;80,80,G820),G820)</f>
        <v>69</v>
      </c>
      <c r="I820" s="55" t="n">
        <f aca="false">IF(TOT!AN822&lt;11,IF(H820&gt;73,73,H820),H820)</f>
        <v>69</v>
      </c>
    </row>
    <row r="821" customFormat="false" ht="13" hidden="false" customHeight="true" outlineLevel="0" collapsed="false">
      <c r="A821" s="17" t="s">
        <v>3716</v>
      </c>
      <c r="B821" s="27" t="n">
        <f aca="false">'PH - Tableau 1'!J821</f>
        <v>88</v>
      </c>
      <c r="C821" s="50" t="n">
        <f aca="false">(TOT!BR823*60)/TOT!AK823</f>
        <v>1.09684439608268</v>
      </c>
      <c r="D821" s="27" t="n">
        <f aca="false">VLOOKUP(C821,'DF - Tableau 2'!$A$3:$B$55,2)</f>
        <v>63</v>
      </c>
      <c r="E821" s="27" t="n">
        <f aca="false">IF(TOT!AK823&lt;400,IF(D821&gt;66,66,D821),D821)</f>
        <v>63</v>
      </c>
      <c r="F821" s="27" t="n">
        <f aca="false">IF(TOT!AK823&lt;200,IF(E821&gt;60,60,E821),E821)</f>
        <v>63</v>
      </c>
      <c r="G821" s="55" t="n">
        <f aca="false">(B821+F821)/2</f>
        <v>75.5</v>
      </c>
      <c r="H821" s="55" t="n">
        <f aca="false">IF(TOT!AN823&lt;13.4,IF(G821&gt;80,80,G821),G821)</f>
        <v>75.5</v>
      </c>
      <c r="I821" s="55" t="n">
        <f aca="false">IF(TOT!AN823&lt;11,IF(H821&gt;73,73,H821),H821)</f>
        <v>75.5</v>
      </c>
    </row>
    <row r="822" customFormat="false" ht="13" hidden="false" customHeight="true" outlineLevel="0" collapsed="false">
      <c r="A822" s="17" t="s">
        <v>3719</v>
      </c>
      <c r="B822" s="27" t="n">
        <f aca="false">'PH - Tableau 1'!J822</f>
        <v>69</v>
      </c>
      <c r="C822" s="50" t="n">
        <f aca="false">(TOT!BR824*60)/TOT!AK824</f>
        <v>1.54039393228344</v>
      </c>
      <c r="D822" s="27" t="n">
        <f aca="false">VLOOKUP(C822,'DF - Tableau 2'!$A$3:$B$55,2)</f>
        <v>75</v>
      </c>
      <c r="E822" s="27" t="n">
        <f aca="false">IF(TOT!AK824&lt;400,IF(D822&gt;66,66,D822),D822)</f>
        <v>75</v>
      </c>
      <c r="F822" s="27" t="n">
        <f aca="false">IF(TOT!AK824&lt;200,IF(E822&gt;60,60,E822),E822)</f>
        <v>75</v>
      </c>
      <c r="G822" s="55" t="n">
        <f aca="false">(B822+F822)/2</f>
        <v>72</v>
      </c>
      <c r="H822" s="55" t="n">
        <f aca="false">IF(TOT!AN824&lt;13.4,IF(G822&gt;80,80,G822),G822)</f>
        <v>72</v>
      </c>
      <c r="I822" s="55" t="n">
        <f aca="false">IF(TOT!AN824&lt;11,IF(H822&gt;73,73,H822),H822)</f>
        <v>72</v>
      </c>
    </row>
    <row r="823" customFormat="false" ht="13" hidden="false" customHeight="true" outlineLevel="0" collapsed="false">
      <c r="A823" s="17" t="s">
        <v>3723</v>
      </c>
      <c r="B823" s="27" t="n">
        <f aca="false">'PH - Tableau 1'!J823</f>
        <v>70</v>
      </c>
      <c r="C823" s="50" t="n">
        <f aca="false">(TOT!BR825*60)/TOT!AK825</f>
        <v>0.628615082396598</v>
      </c>
      <c r="D823" s="27" t="n">
        <f aca="false">VLOOKUP(C823,'DF - Tableau 2'!$A$3:$B$55,2)</f>
        <v>52</v>
      </c>
      <c r="E823" s="27" t="n">
        <f aca="false">IF(TOT!AK825&lt;400,IF(D823&gt;66,66,D823),D823)</f>
        <v>52</v>
      </c>
      <c r="F823" s="27" t="n">
        <f aca="false">IF(TOT!AK825&lt;200,IF(E823&gt;60,60,E823),E823)</f>
        <v>52</v>
      </c>
      <c r="G823" s="55" t="n">
        <f aca="false">(B823+F823)/2</f>
        <v>61</v>
      </c>
      <c r="H823" s="55" t="n">
        <f aca="false">IF(TOT!AN825&lt;13.4,IF(G823&gt;80,80,G823),G823)</f>
        <v>61</v>
      </c>
      <c r="I823" s="55" t="n">
        <f aca="false">IF(TOT!AN825&lt;11,IF(H823&gt;73,73,H823),H823)</f>
        <v>61</v>
      </c>
    </row>
    <row r="824" customFormat="false" ht="13" hidden="false" customHeight="true" outlineLevel="0" collapsed="false">
      <c r="A824" s="17" t="s">
        <v>3726</v>
      </c>
      <c r="B824" s="27" t="n">
        <f aca="false">'PH - Tableau 1'!J824</f>
        <v>62</v>
      </c>
      <c r="C824" s="50" t="n">
        <f aca="false">(TOT!BR826*60)/TOT!AK826</f>
        <v>2.23364651657507</v>
      </c>
      <c r="D824" s="27" t="n">
        <f aca="false">VLOOKUP(C824,'DF - Tableau 2'!$A$3:$B$55,2)</f>
        <v>88</v>
      </c>
      <c r="E824" s="27" t="n">
        <f aca="false">IF(TOT!AK826&lt;400,IF(D824&gt;66,66,D824),D824)</f>
        <v>88</v>
      </c>
      <c r="F824" s="27" t="n">
        <f aca="false">IF(TOT!AK826&lt;200,IF(E824&gt;60,60,E824),E824)</f>
        <v>88</v>
      </c>
      <c r="G824" s="55" t="n">
        <f aca="false">(B824+F824)/2</f>
        <v>75</v>
      </c>
      <c r="H824" s="55" t="n">
        <f aca="false">IF(TOT!AN826&lt;13.4,IF(G824&gt;80,80,G824),G824)</f>
        <v>75</v>
      </c>
      <c r="I824" s="55" t="n">
        <f aca="false">IF(TOT!AN826&lt;11,IF(H824&gt;73,73,H824),H824)</f>
        <v>75</v>
      </c>
    </row>
    <row r="825" customFormat="false" ht="13" hidden="false" customHeight="true" outlineLevel="0" collapsed="false">
      <c r="A825" s="17" t="s">
        <v>3729</v>
      </c>
      <c r="B825" s="27" t="n">
        <f aca="false">'PH - Tableau 1'!J825</f>
        <v>47</v>
      </c>
      <c r="C825" s="50" t="n">
        <f aca="false">(TOT!BR827*60)/TOT!AK827</f>
        <v>0</v>
      </c>
      <c r="D825" s="27" t="n">
        <f aca="false">VLOOKUP(C825,'DF - Tableau 2'!$A$3:$B$55,2)</f>
        <v>47</v>
      </c>
      <c r="E825" s="27" t="n">
        <f aca="false">IF(TOT!AK827&lt;400,IF(D825&gt;66,66,D825),D825)</f>
        <v>47</v>
      </c>
      <c r="F825" s="27" t="n">
        <f aca="false">IF(TOT!AK827&lt;200,IF(E825&gt;60,60,E825),E825)</f>
        <v>47</v>
      </c>
      <c r="G825" s="55" t="n">
        <f aca="false">(B825+F825)/2</f>
        <v>47</v>
      </c>
      <c r="H825" s="55" t="n">
        <f aca="false">IF(TOT!AN827&lt;13.4,IF(G825&gt;80,80,G825),G825)</f>
        <v>47</v>
      </c>
      <c r="I825" s="55" t="n">
        <f aca="false">IF(TOT!AN827&lt;11,IF(H825&gt;73,73,H825),H825)</f>
        <v>47</v>
      </c>
    </row>
    <row r="826" customFormat="false" ht="13" hidden="false" customHeight="true" outlineLevel="0" collapsed="false">
      <c r="A826" s="17" t="s">
        <v>3732</v>
      </c>
      <c r="B826" s="27" t="n">
        <f aca="false">'PH - Tableau 1'!J826</f>
        <v>87</v>
      </c>
      <c r="C826" s="50" t="n">
        <f aca="false">(TOT!BR828*60)/TOT!AK828</f>
        <v>0.414156626506024</v>
      </c>
      <c r="D826" s="27" t="n">
        <f aca="false">VLOOKUP(C826,'DF - Tableau 2'!$A$3:$B$55,2)</f>
        <v>49</v>
      </c>
      <c r="E826" s="27" t="n">
        <f aca="false">IF(TOT!AK828&lt;400,IF(D826&gt;66,66,D826),D826)</f>
        <v>49</v>
      </c>
      <c r="F826" s="27" t="n">
        <f aca="false">IF(TOT!AK828&lt;200,IF(E826&gt;60,60,E826),E826)</f>
        <v>49</v>
      </c>
      <c r="G826" s="55" t="n">
        <f aca="false">(B826+F826)/2</f>
        <v>68</v>
      </c>
      <c r="H826" s="55" t="n">
        <f aca="false">IF(TOT!AN828&lt;13.4,IF(G826&gt;80,80,G826),G826)</f>
        <v>68</v>
      </c>
      <c r="I826" s="55" t="n">
        <f aca="false">IF(TOT!AN828&lt;11,IF(H826&gt;73,73,H826),H826)</f>
        <v>68</v>
      </c>
    </row>
    <row r="827" customFormat="false" ht="13" hidden="false" customHeight="true" outlineLevel="0" collapsed="false">
      <c r="A827" s="17" t="s">
        <v>3736</v>
      </c>
      <c r="B827" s="27" t="n">
        <f aca="false">'PH - Tableau 1'!J827</f>
        <v>60</v>
      </c>
      <c r="C827" s="50" t="n">
        <f aca="false">(TOT!BR829*60)/TOT!AK829</f>
        <v>1.1004392103866</v>
      </c>
      <c r="D827" s="27" t="n">
        <f aca="false">VLOOKUP(C827,'DF - Tableau 2'!$A$3:$B$55,2)</f>
        <v>64</v>
      </c>
      <c r="E827" s="27" t="n">
        <f aca="false">IF(TOT!AK829&lt;400,IF(D827&gt;66,66,D827),D827)</f>
        <v>64</v>
      </c>
      <c r="F827" s="27" t="n">
        <f aca="false">IF(TOT!AK829&lt;200,IF(E827&gt;60,60,E827),E827)</f>
        <v>64</v>
      </c>
      <c r="G827" s="55" t="n">
        <f aca="false">(B827+F827)/2</f>
        <v>62</v>
      </c>
      <c r="H827" s="55" t="n">
        <f aca="false">IF(TOT!AN829&lt;13.4,IF(G827&gt;80,80,G827),G827)</f>
        <v>62</v>
      </c>
      <c r="I827" s="55" t="n">
        <f aca="false">IF(TOT!AN829&lt;11,IF(H827&gt;73,73,H827),H827)</f>
        <v>62</v>
      </c>
    </row>
    <row r="828" customFormat="false" ht="13" hidden="false" customHeight="true" outlineLevel="0" collapsed="false">
      <c r="A828" s="17" t="s">
        <v>3740</v>
      </c>
      <c r="B828" s="27" t="n">
        <f aca="false">'PH - Tableau 1'!J828</f>
        <v>60</v>
      </c>
      <c r="C828" s="50" t="n">
        <f aca="false">(TOT!BR830*60)/TOT!AK830</f>
        <v>1.5805649056052</v>
      </c>
      <c r="D828" s="27" t="n">
        <f aca="false">VLOOKUP(C828,'DF - Tableau 2'!$A$3:$B$55,2)</f>
        <v>76</v>
      </c>
      <c r="E828" s="27" t="n">
        <f aca="false">IF(TOT!AK830&lt;400,IF(D828&gt;66,66,D828),D828)</f>
        <v>66</v>
      </c>
      <c r="F828" s="27" t="n">
        <f aca="false">IF(TOT!AK830&lt;200,IF(E828&gt;60,60,E828),E828)</f>
        <v>60</v>
      </c>
      <c r="G828" s="55" t="n">
        <f aca="false">(B828+F828)/2</f>
        <v>60</v>
      </c>
      <c r="H828" s="55" t="n">
        <f aca="false">IF(TOT!AN830&lt;13.4,IF(G828&gt;80,80,G828),G828)</f>
        <v>60</v>
      </c>
      <c r="I828" s="55" t="n">
        <f aca="false">IF(TOT!AN830&lt;11,IF(H828&gt;73,73,H828),H828)</f>
        <v>60</v>
      </c>
    </row>
    <row r="829" customFormat="false" ht="13" hidden="false" customHeight="true" outlineLevel="0" collapsed="false">
      <c r="A829" s="17" t="s">
        <v>3742</v>
      </c>
      <c r="B829" s="27" t="n">
        <f aca="false">'PH - Tableau 1'!J829</f>
        <v>89</v>
      </c>
      <c r="C829" s="50" t="n">
        <f aca="false">(TOT!BR831*60)/TOT!AK831</f>
        <v>2.00450394714044</v>
      </c>
      <c r="D829" s="27" t="n">
        <f aca="false">VLOOKUP(C829,'DF - Tableau 2'!$A$3:$B$55,2)</f>
        <v>85</v>
      </c>
      <c r="E829" s="27" t="n">
        <f aca="false">IF(TOT!AK831&lt;400,IF(D829&gt;66,66,D829),D829)</f>
        <v>85</v>
      </c>
      <c r="F829" s="27" t="n">
        <f aca="false">IF(TOT!AK831&lt;200,IF(E829&gt;60,60,E829),E829)</f>
        <v>85</v>
      </c>
      <c r="G829" s="55" t="n">
        <f aca="false">(B829+F829)/2</f>
        <v>87</v>
      </c>
      <c r="H829" s="55" t="n">
        <f aca="false">IF(TOT!AN831&lt;13.4,IF(G829&gt;80,80,G829),G829)</f>
        <v>87</v>
      </c>
      <c r="I829" s="55" t="n">
        <f aca="false">IF(TOT!AN831&lt;11,IF(H829&gt;73,73,H829),H829)</f>
        <v>87</v>
      </c>
    </row>
    <row r="830" customFormat="false" ht="13" hidden="false" customHeight="true" outlineLevel="0" collapsed="false">
      <c r="A830" s="17" t="s">
        <v>3744</v>
      </c>
      <c r="B830" s="27" t="n">
        <f aca="false">'PH - Tableau 1'!J830</f>
        <v>66</v>
      </c>
      <c r="C830" s="50" t="n">
        <f aca="false">(TOT!BR832*60)/TOT!AK832</f>
        <v>1.58672690352139</v>
      </c>
      <c r="D830" s="27" t="n">
        <f aca="false">VLOOKUP(C830,'DF - Tableau 2'!$A$3:$B$55,2)</f>
        <v>76</v>
      </c>
      <c r="E830" s="27" t="n">
        <f aca="false">IF(TOT!AK832&lt;400,IF(D830&gt;66,66,D830),D830)</f>
        <v>76</v>
      </c>
      <c r="F830" s="27" t="n">
        <f aca="false">IF(TOT!AK832&lt;200,IF(E830&gt;60,60,E830),E830)</f>
        <v>76</v>
      </c>
      <c r="G830" s="55" t="n">
        <f aca="false">(B830+F830)/2</f>
        <v>71</v>
      </c>
      <c r="H830" s="55" t="n">
        <f aca="false">IF(TOT!AN832&lt;13.4,IF(G830&gt;80,80,G830),G830)</f>
        <v>71</v>
      </c>
      <c r="I830" s="55" t="n">
        <f aca="false">IF(TOT!AN832&lt;11,IF(H830&gt;73,73,H830),H830)</f>
        <v>71</v>
      </c>
    </row>
    <row r="831" customFormat="false" ht="13" hidden="false" customHeight="true" outlineLevel="0" collapsed="false">
      <c r="A831" s="17" t="s">
        <v>3748</v>
      </c>
      <c r="B831" s="27" t="n">
        <f aca="false">'PH - Tableau 1'!J831</f>
        <v>78</v>
      </c>
      <c r="C831" s="50" t="n">
        <f aca="false">(TOT!BR833*60)/TOT!AK833</f>
        <v>1.03190837904395</v>
      </c>
      <c r="D831" s="27" t="n">
        <f aca="false">VLOOKUP(C831,'DF - Tableau 2'!$A$3:$B$55,2)</f>
        <v>62</v>
      </c>
      <c r="E831" s="27" t="n">
        <f aca="false">IF(TOT!AK833&lt;400,IF(D831&gt;66,66,D831),D831)</f>
        <v>62</v>
      </c>
      <c r="F831" s="27" t="n">
        <f aca="false">IF(TOT!AK833&lt;200,IF(E831&gt;60,60,E831),E831)</f>
        <v>62</v>
      </c>
      <c r="G831" s="55" t="n">
        <f aca="false">(B831+F831)/2</f>
        <v>70</v>
      </c>
      <c r="H831" s="55" t="n">
        <f aca="false">IF(TOT!AN833&lt;13.4,IF(G831&gt;80,80,G831),G831)</f>
        <v>70</v>
      </c>
      <c r="I831" s="55" t="n">
        <f aca="false">IF(TOT!AN833&lt;11,IF(H831&gt;73,73,H831),H831)</f>
        <v>70</v>
      </c>
    </row>
    <row r="832" customFormat="false" ht="13" hidden="false" customHeight="true" outlineLevel="0" collapsed="false">
      <c r="A832" s="17" t="s">
        <v>3751</v>
      </c>
      <c r="B832" s="27" t="n">
        <f aca="false">'PH - Tableau 1'!J832</f>
        <v>60</v>
      </c>
      <c r="C832" s="50" t="n">
        <f aca="false">(TOT!BR834*60)/TOT!AK834</f>
        <v>0</v>
      </c>
      <c r="D832" s="27" t="n">
        <f aca="false">VLOOKUP(C832,'DF - Tableau 2'!$A$3:$B$55,2)</f>
        <v>47</v>
      </c>
      <c r="E832" s="27" t="n">
        <f aca="false">IF(TOT!AK834&lt;400,IF(D832&gt;66,66,D832),D832)</f>
        <v>47</v>
      </c>
      <c r="F832" s="27" t="n">
        <f aca="false">IF(TOT!AK834&lt;200,IF(E832&gt;60,60,E832),E832)</f>
        <v>47</v>
      </c>
      <c r="G832" s="55" t="n">
        <f aca="false">(B832+F832)/2</f>
        <v>53.5</v>
      </c>
      <c r="H832" s="55" t="n">
        <f aca="false">IF(TOT!AN834&lt;13.4,IF(G832&gt;80,80,G832),G832)</f>
        <v>53.5</v>
      </c>
      <c r="I832" s="55" t="n">
        <f aca="false">IF(TOT!AN834&lt;11,IF(H832&gt;73,73,H832),H832)</f>
        <v>53.5</v>
      </c>
    </row>
    <row r="833" customFormat="false" ht="13" hidden="false" customHeight="true" outlineLevel="0" collapsed="false">
      <c r="A833" s="17" t="s">
        <v>3756</v>
      </c>
      <c r="B833" s="27" t="n">
        <f aca="false">'PH - Tableau 1'!J833</f>
        <v>66</v>
      </c>
      <c r="C833" s="50" t="n">
        <f aca="false">(TOT!BR835*60)/TOT!AK835</f>
        <v>0.994969874523233</v>
      </c>
      <c r="D833" s="27" t="n">
        <f aca="false">VLOOKUP(C833,'DF - Tableau 2'!$A$3:$B$55,2)</f>
        <v>61</v>
      </c>
      <c r="E833" s="27" t="n">
        <f aca="false">IF(TOT!AK835&lt;400,IF(D833&gt;66,66,D833),D833)</f>
        <v>61</v>
      </c>
      <c r="F833" s="27" t="n">
        <f aca="false">IF(TOT!AK835&lt;200,IF(E833&gt;60,60,E833),E833)</f>
        <v>61</v>
      </c>
      <c r="G833" s="55" t="n">
        <f aca="false">(B833+F833)/2</f>
        <v>63.5</v>
      </c>
      <c r="H833" s="55" t="n">
        <f aca="false">IF(TOT!AN835&lt;13.4,IF(G833&gt;80,80,G833),G833)</f>
        <v>63.5</v>
      </c>
      <c r="I833" s="55" t="n">
        <f aca="false">IF(TOT!AN835&lt;11,IF(H833&gt;73,73,H833),H833)</f>
        <v>63.5</v>
      </c>
    </row>
    <row r="834" customFormat="false" ht="13" hidden="false" customHeight="true" outlineLevel="0" collapsed="false">
      <c r="A834" s="17" t="s">
        <v>3760</v>
      </c>
      <c r="B834" s="27" t="n">
        <f aca="false">'PH - Tableau 1'!J834</f>
        <v>50</v>
      </c>
      <c r="C834" s="50" t="n">
        <f aca="false">(TOT!BR836*60)/TOT!AK836</f>
        <v>0.554016620498615</v>
      </c>
      <c r="D834" s="27" t="n">
        <f aca="false">VLOOKUP(C834,'DF - Tableau 2'!$A$3:$B$55,2)</f>
        <v>51</v>
      </c>
      <c r="E834" s="27" t="n">
        <f aca="false">IF(TOT!AK836&lt;400,IF(D834&gt;66,66,D834),D834)</f>
        <v>51</v>
      </c>
      <c r="F834" s="27" t="n">
        <f aca="false">IF(TOT!AK836&lt;200,IF(E834&gt;60,60,E834),E834)</f>
        <v>51</v>
      </c>
      <c r="G834" s="55" t="n">
        <f aca="false">(B834+F834)/2</f>
        <v>50.5</v>
      </c>
      <c r="H834" s="55" t="n">
        <f aca="false">IF(TOT!AN836&lt;13.4,IF(G834&gt;80,80,G834),G834)</f>
        <v>50.5</v>
      </c>
      <c r="I834" s="55" t="n">
        <f aca="false">IF(TOT!AN836&lt;11,IF(H834&gt;73,73,H834),H834)</f>
        <v>50.5</v>
      </c>
    </row>
    <row r="835" customFormat="false" ht="13" hidden="false" customHeight="true" outlineLevel="0" collapsed="false">
      <c r="A835" s="17" t="s">
        <v>3764</v>
      </c>
      <c r="B835" s="27" t="n">
        <f aca="false">'PH - Tableau 1'!J835</f>
        <v>76</v>
      </c>
      <c r="C835" s="50" t="n">
        <f aca="false">(TOT!BR837*60)/TOT!AK837</f>
        <v>1.12847222222222</v>
      </c>
      <c r="D835" s="27" t="n">
        <f aca="false">VLOOKUP(C835,'DF - Tableau 2'!$A$3:$B$55,2)</f>
        <v>64</v>
      </c>
      <c r="E835" s="27" t="n">
        <f aca="false">IF(TOT!AK837&lt;400,IF(D835&gt;66,66,D835),D835)</f>
        <v>64</v>
      </c>
      <c r="F835" s="27" t="n">
        <f aca="false">IF(TOT!AK837&lt;200,IF(E835&gt;60,60,E835),E835)</f>
        <v>64</v>
      </c>
      <c r="G835" s="55" t="n">
        <f aca="false">(B835+F835)/2</f>
        <v>70</v>
      </c>
      <c r="H835" s="55" t="n">
        <f aca="false">IF(TOT!AN837&lt;13.4,IF(G835&gt;80,80,G835),G835)</f>
        <v>70</v>
      </c>
      <c r="I835" s="55" t="n">
        <f aca="false">IF(TOT!AN837&lt;11,IF(H835&gt;73,73,H835),H835)</f>
        <v>70</v>
      </c>
    </row>
    <row r="836" customFormat="false" ht="13" hidden="false" customHeight="true" outlineLevel="0" collapsed="false">
      <c r="A836" s="17" t="s">
        <v>3768</v>
      </c>
      <c r="B836" s="27" t="n">
        <f aca="false">'PH - Tableau 1'!J836</f>
        <v>53</v>
      </c>
      <c r="C836" s="50" t="n">
        <f aca="false">(TOT!BR838*60)/TOT!AK838</f>
        <v>1.75210133775305</v>
      </c>
      <c r="D836" s="27" t="n">
        <f aca="false">VLOOKUP(C836,'DF - Tableau 2'!$A$3:$B$55,2)</f>
        <v>80</v>
      </c>
      <c r="E836" s="27" t="n">
        <f aca="false">IF(TOT!AK838&lt;400,IF(D836&gt;66,66,D836),D836)</f>
        <v>80</v>
      </c>
      <c r="F836" s="27" t="n">
        <f aca="false">IF(TOT!AK838&lt;200,IF(E836&gt;60,60,E836),E836)</f>
        <v>80</v>
      </c>
      <c r="G836" s="55" t="n">
        <f aca="false">(B836+F836)/2</f>
        <v>66.5</v>
      </c>
      <c r="H836" s="55" t="n">
        <f aca="false">IF(TOT!AN838&lt;13.4,IF(G836&gt;80,80,G836),G836)</f>
        <v>66.5</v>
      </c>
      <c r="I836" s="55" t="n">
        <f aca="false">IF(TOT!AN838&lt;11,IF(H836&gt;73,73,H836),H836)</f>
        <v>66.5</v>
      </c>
    </row>
    <row r="837" customFormat="false" ht="13" hidden="false" customHeight="true" outlineLevel="0" collapsed="false">
      <c r="A837" s="17" t="s">
        <v>3771</v>
      </c>
      <c r="B837" s="27" t="n">
        <f aca="false">'PH - Tableau 1'!J837</f>
        <v>65</v>
      </c>
      <c r="C837" s="50" t="n">
        <f aca="false">(TOT!BR839*60)/TOT!AK839</f>
        <v>2.05937875407585</v>
      </c>
      <c r="D837" s="27" t="n">
        <f aca="false">VLOOKUP(C837,'DF - Tableau 2'!$A$3:$B$55,2)</f>
        <v>86</v>
      </c>
      <c r="E837" s="27" t="n">
        <f aca="false">IF(TOT!AK839&lt;400,IF(D837&gt;66,66,D837),D837)</f>
        <v>86</v>
      </c>
      <c r="F837" s="27" t="n">
        <f aca="false">IF(TOT!AK839&lt;200,IF(E837&gt;60,60,E837),E837)</f>
        <v>86</v>
      </c>
      <c r="G837" s="55" t="n">
        <f aca="false">(B837+F837)/2</f>
        <v>75.5</v>
      </c>
      <c r="H837" s="55" t="n">
        <f aca="false">IF(TOT!AN839&lt;13.4,IF(G837&gt;80,80,G837),G837)</f>
        <v>75.5</v>
      </c>
      <c r="I837" s="55" t="n">
        <f aca="false">IF(TOT!AN839&lt;11,IF(H837&gt;73,73,H837),H837)</f>
        <v>75.5</v>
      </c>
    </row>
    <row r="838" customFormat="false" ht="13" hidden="false" customHeight="true" outlineLevel="0" collapsed="false">
      <c r="A838" s="17" t="s">
        <v>3774</v>
      </c>
      <c r="B838" s="27" t="n">
        <f aca="false">'PH - Tableau 1'!J838</f>
        <v>59</v>
      </c>
      <c r="C838" s="50" t="n">
        <f aca="false">(TOT!BR840*60)/TOT!AK840</f>
        <v>5.34124629080119</v>
      </c>
      <c r="D838" s="27" t="n">
        <f aca="false">VLOOKUP(C838,'DF - Tableau 2'!$A$3:$B$55,2)</f>
        <v>99</v>
      </c>
      <c r="E838" s="27" t="n">
        <f aca="false">IF(TOT!AK840&lt;400,IF(D838&gt;66,66,D838),D838)</f>
        <v>66</v>
      </c>
      <c r="F838" s="27" t="n">
        <f aca="false">IF(TOT!AK840&lt;200,IF(E838&gt;60,60,E838),E838)</f>
        <v>60</v>
      </c>
      <c r="G838" s="55" t="n">
        <f aca="false">(B838+F838)/2</f>
        <v>59.5</v>
      </c>
      <c r="H838" s="55" t="n">
        <f aca="false">IF(TOT!AN840&lt;13.4,IF(G838&gt;80,80,G838),G838)</f>
        <v>59.5</v>
      </c>
      <c r="I838" s="55" t="n">
        <f aca="false">IF(TOT!AN840&lt;11,IF(H838&gt;73,73,H838),H838)</f>
        <v>59.5</v>
      </c>
    </row>
    <row r="839" customFormat="false" ht="13" hidden="false" customHeight="true" outlineLevel="0" collapsed="false">
      <c r="A839" s="17" t="s">
        <v>3777</v>
      </c>
      <c r="B839" s="27" t="n">
        <f aca="false">'PH - Tableau 1'!J839</f>
        <v>62</v>
      </c>
      <c r="C839" s="50" t="n">
        <f aca="false">(TOT!BR841*60)/TOT!AK841</f>
        <v>1.70016953257451</v>
      </c>
      <c r="D839" s="27" t="n">
        <f aca="false">VLOOKUP(C839,'DF - Tableau 2'!$A$3:$B$55,2)</f>
        <v>79</v>
      </c>
      <c r="E839" s="27" t="n">
        <f aca="false">IF(TOT!AK841&lt;400,IF(D839&gt;66,66,D839),D839)</f>
        <v>79</v>
      </c>
      <c r="F839" s="27" t="n">
        <f aca="false">IF(TOT!AK841&lt;200,IF(E839&gt;60,60,E839),E839)</f>
        <v>79</v>
      </c>
      <c r="G839" s="55" t="n">
        <f aca="false">(B839+F839)/2</f>
        <v>70.5</v>
      </c>
      <c r="H839" s="55" t="n">
        <f aca="false">IF(TOT!AN841&lt;13.4,IF(G839&gt;80,80,G839),G839)</f>
        <v>70.5</v>
      </c>
      <c r="I839" s="55" t="n">
        <f aca="false">IF(TOT!AN841&lt;11,IF(H839&gt;73,73,H839),H839)</f>
        <v>70.5</v>
      </c>
    </row>
    <row r="840" customFormat="false" ht="13" hidden="false" customHeight="true" outlineLevel="0" collapsed="false">
      <c r="A840" s="17" t="s">
        <v>3780</v>
      </c>
      <c r="B840" s="27" t="n">
        <f aca="false">'PH - Tableau 1'!J840</f>
        <v>74</v>
      </c>
      <c r="C840" s="50" t="n">
        <f aca="false">(TOT!BR842*60)/TOT!AK842</f>
        <v>1.74311630459342</v>
      </c>
      <c r="D840" s="27" t="n">
        <f aca="false">VLOOKUP(C840,'DF - Tableau 2'!$A$3:$B$55,2)</f>
        <v>80</v>
      </c>
      <c r="E840" s="27" t="n">
        <f aca="false">IF(TOT!AK842&lt;400,IF(D840&gt;66,66,D840),D840)</f>
        <v>80</v>
      </c>
      <c r="F840" s="27" t="n">
        <f aca="false">IF(TOT!AK842&lt;200,IF(E840&gt;60,60,E840),E840)</f>
        <v>80</v>
      </c>
      <c r="G840" s="55" t="n">
        <f aca="false">(B840+F840)/2</f>
        <v>77</v>
      </c>
      <c r="H840" s="55" t="n">
        <f aca="false">IF(TOT!AN842&lt;13.4,IF(G840&gt;80,80,G840),G840)</f>
        <v>77</v>
      </c>
      <c r="I840" s="55" t="n">
        <f aca="false">IF(TOT!AN842&lt;11,IF(H840&gt;73,73,H840),H840)</f>
        <v>77</v>
      </c>
    </row>
    <row r="841" customFormat="false" ht="13" hidden="false" customHeight="true" outlineLevel="0" collapsed="false">
      <c r="A841" s="17" t="s">
        <v>3785</v>
      </c>
      <c r="B841" s="27" t="n">
        <f aca="false">'PH - Tableau 1'!J841</f>
        <v>82</v>
      </c>
      <c r="C841" s="50" t="n">
        <f aca="false">(TOT!BR843*60)/TOT!AK843</f>
        <v>1.09280286860753</v>
      </c>
      <c r="D841" s="27" t="n">
        <f aca="false">VLOOKUP(C841,'DF - Tableau 2'!$A$3:$B$55,2)</f>
        <v>63</v>
      </c>
      <c r="E841" s="27" t="n">
        <f aca="false">IF(TOT!AK843&lt;400,IF(D841&gt;66,66,D841),D841)</f>
        <v>63</v>
      </c>
      <c r="F841" s="27" t="n">
        <f aca="false">IF(TOT!AK843&lt;200,IF(E841&gt;60,60,E841),E841)</f>
        <v>63</v>
      </c>
      <c r="G841" s="55" t="n">
        <f aca="false">(B841+F841)/2</f>
        <v>72.5</v>
      </c>
      <c r="H841" s="55" t="n">
        <f aca="false">IF(TOT!AN843&lt;13.4,IF(G841&gt;80,80,G841),G841)</f>
        <v>72.5</v>
      </c>
      <c r="I841" s="55" t="n">
        <f aca="false">IF(TOT!AN843&lt;11,IF(H841&gt;73,73,H841),H841)</f>
        <v>72.5</v>
      </c>
    </row>
    <row r="842" customFormat="false" ht="13" hidden="false" customHeight="true" outlineLevel="0" collapsed="false">
      <c r="A842" s="17" t="s">
        <v>3788</v>
      </c>
      <c r="B842" s="27" t="n">
        <f aca="false">'PH - Tableau 1'!J842</f>
        <v>74</v>
      </c>
      <c r="C842" s="50" t="n">
        <f aca="false">(TOT!BR844*60)/TOT!AK844</f>
        <v>1.37065578264441</v>
      </c>
      <c r="D842" s="27" t="n">
        <f aca="false">VLOOKUP(C842,'DF - Tableau 2'!$A$3:$B$55,2)</f>
        <v>70</v>
      </c>
      <c r="E842" s="27" t="n">
        <f aca="false">IF(TOT!AK844&lt;400,IF(D842&gt;66,66,D842),D842)</f>
        <v>70</v>
      </c>
      <c r="F842" s="27" t="n">
        <f aca="false">IF(TOT!AK844&lt;200,IF(E842&gt;60,60,E842),E842)</f>
        <v>70</v>
      </c>
      <c r="G842" s="55" t="n">
        <f aca="false">(B842+F842)/2</f>
        <v>72</v>
      </c>
      <c r="H842" s="55" t="n">
        <f aca="false">IF(TOT!AN844&lt;13.4,IF(G842&gt;80,80,G842),G842)</f>
        <v>72</v>
      </c>
      <c r="I842" s="55" t="n">
        <f aca="false">IF(TOT!AN844&lt;11,IF(H842&gt;73,73,H842),H842)</f>
        <v>72</v>
      </c>
    </row>
    <row r="843" customFormat="false" ht="13" hidden="false" customHeight="true" outlineLevel="0" collapsed="false">
      <c r="A843" s="17" t="s">
        <v>3791</v>
      </c>
      <c r="B843" s="27" t="n">
        <f aca="false">'PH - Tableau 1'!J843</f>
        <v>56</v>
      </c>
      <c r="C843" s="50" t="n">
        <f aca="false">(TOT!BR845*60)/TOT!AK845</f>
        <v>1.32983377077865</v>
      </c>
      <c r="D843" s="27" t="n">
        <f aca="false">VLOOKUP(C843,'DF - Tableau 2'!$A$3:$B$55,2)</f>
        <v>69</v>
      </c>
      <c r="E843" s="27" t="n">
        <f aca="false">IF(TOT!AK845&lt;400,IF(D843&gt;66,66,D843),D843)</f>
        <v>69</v>
      </c>
      <c r="F843" s="27" t="n">
        <f aca="false">IF(TOT!AK845&lt;200,IF(E843&gt;60,60,E843),E843)</f>
        <v>69</v>
      </c>
      <c r="G843" s="55" t="n">
        <f aca="false">(B843+F843)/2</f>
        <v>62.5</v>
      </c>
      <c r="H843" s="55" t="n">
        <f aca="false">IF(TOT!AN845&lt;13.4,IF(G843&gt;80,80,G843),G843)</f>
        <v>62.5</v>
      </c>
      <c r="I843" s="55" t="n">
        <f aca="false">IF(TOT!AN845&lt;11,IF(H843&gt;73,73,H843),H843)</f>
        <v>62.5</v>
      </c>
    </row>
    <row r="844" customFormat="false" ht="13" hidden="false" customHeight="true" outlineLevel="0" collapsed="false">
      <c r="A844" s="17" t="s">
        <v>3794</v>
      </c>
      <c r="B844" s="27" t="n">
        <f aca="false">'PH - Tableau 1'!J844</f>
        <v>47</v>
      </c>
      <c r="C844" s="50" t="n">
        <f aca="false">(TOT!BR846*60)/TOT!AK846</f>
        <v>1.18026833451027</v>
      </c>
      <c r="D844" s="27" t="n">
        <f aca="false">VLOOKUP(C844,'DF - Tableau 2'!$A$3:$B$55,2)</f>
        <v>66</v>
      </c>
      <c r="E844" s="27" t="n">
        <f aca="false">IF(TOT!AK846&lt;400,IF(D844&gt;66,66,D844),D844)</f>
        <v>66</v>
      </c>
      <c r="F844" s="27" t="n">
        <f aca="false">IF(TOT!AK846&lt;200,IF(E844&gt;60,60,E844),E844)</f>
        <v>66</v>
      </c>
      <c r="G844" s="55" t="n">
        <f aca="false">(B844+F844)/2</f>
        <v>56.5</v>
      </c>
      <c r="H844" s="55" t="n">
        <f aca="false">IF(TOT!AN846&lt;13.4,IF(G844&gt;80,80,G844),G844)</f>
        <v>56.5</v>
      </c>
      <c r="I844" s="55" t="n">
        <f aca="false">IF(TOT!AN846&lt;11,IF(H844&gt;73,73,H844),H844)</f>
        <v>56.5</v>
      </c>
    </row>
    <row r="845" customFormat="false" ht="13" hidden="false" customHeight="true" outlineLevel="0" collapsed="false">
      <c r="A845" s="17" t="s">
        <v>3797</v>
      </c>
      <c r="B845" s="27" t="n">
        <f aca="false">'PH - Tableau 1'!J845</f>
        <v>60</v>
      </c>
      <c r="C845" s="50" t="n">
        <f aca="false">(TOT!BR847*60)/TOT!AK847</f>
        <v>1.19402985074627</v>
      </c>
      <c r="D845" s="27" t="n">
        <f aca="false">VLOOKUP(C845,'DF - Tableau 2'!$A$3:$B$55,2)</f>
        <v>66</v>
      </c>
      <c r="E845" s="27" t="n">
        <f aca="false">IF(TOT!AK847&lt;400,IF(D845&gt;66,66,D845),D845)</f>
        <v>66</v>
      </c>
      <c r="F845" s="27" t="n">
        <f aca="false">IF(TOT!AK847&lt;200,IF(E845&gt;60,60,E845),E845)</f>
        <v>60</v>
      </c>
      <c r="G845" s="55" t="n">
        <f aca="false">(B845+F845)/2</f>
        <v>60</v>
      </c>
      <c r="H845" s="55" t="n">
        <f aca="false">IF(TOT!AN847&lt;13.4,IF(G845&gt;80,80,G845),G845)</f>
        <v>60</v>
      </c>
      <c r="I845" s="55" t="n">
        <f aca="false">IF(TOT!AN847&lt;11,IF(H845&gt;73,73,H845),H845)</f>
        <v>60</v>
      </c>
    </row>
    <row r="846" customFormat="false" ht="13" hidden="false" customHeight="true" outlineLevel="0" collapsed="false">
      <c r="A846" s="17" t="s">
        <v>3801</v>
      </c>
      <c r="B846" s="27" t="n">
        <f aca="false">'PH - Tableau 1'!J846</f>
        <v>74</v>
      </c>
      <c r="C846" s="50" t="n">
        <f aca="false">(TOT!BR848*60)/TOT!AK848</f>
        <v>0.777504211481145</v>
      </c>
      <c r="D846" s="27" t="n">
        <f aca="false">VLOOKUP(C846,'DF - Tableau 2'!$A$3:$B$55,2)</f>
        <v>55</v>
      </c>
      <c r="E846" s="27" t="n">
        <f aca="false">IF(TOT!AK848&lt;400,IF(D846&gt;66,66,D846),D846)</f>
        <v>55</v>
      </c>
      <c r="F846" s="27" t="n">
        <f aca="false">IF(TOT!AK848&lt;200,IF(E846&gt;60,60,E846),E846)</f>
        <v>55</v>
      </c>
      <c r="G846" s="55" t="n">
        <f aca="false">(B846+F846)/2</f>
        <v>64.5</v>
      </c>
      <c r="H846" s="55" t="n">
        <f aca="false">IF(TOT!AN848&lt;13.4,IF(G846&gt;80,80,G846),G846)</f>
        <v>64.5</v>
      </c>
      <c r="I846" s="55" t="n">
        <f aca="false">IF(TOT!AN848&lt;11,IF(H846&gt;73,73,H846),H846)</f>
        <v>64.5</v>
      </c>
    </row>
    <row r="847" customFormat="false" ht="13" hidden="false" customHeight="true" outlineLevel="0" collapsed="false">
      <c r="A847" s="17" t="s">
        <v>3804</v>
      </c>
      <c r="B847" s="27" t="n">
        <f aca="false">'PH - Tableau 1'!J847</f>
        <v>57</v>
      </c>
      <c r="C847" s="50" t="n">
        <f aca="false">(TOT!BR849*60)/TOT!AK849</f>
        <v>1.38772077375946</v>
      </c>
      <c r="D847" s="27" t="n">
        <f aca="false">VLOOKUP(C847,'DF - Tableau 2'!$A$3:$B$55,2)</f>
        <v>71</v>
      </c>
      <c r="E847" s="27" t="n">
        <f aca="false">IF(TOT!AK849&lt;400,IF(D847&gt;66,66,D847),D847)</f>
        <v>71</v>
      </c>
      <c r="F847" s="27" t="n">
        <f aca="false">IF(TOT!AK849&lt;200,IF(E847&gt;60,60,E847),E847)</f>
        <v>71</v>
      </c>
      <c r="G847" s="55" t="n">
        <f aca="false">(B847+F847)/2</f>
        <v>64</v>
      </c>
      <c r="H847" s="55" t="n">
        <f aca="false">IF(TOT!AN849&lt;13.4,IF(G847&gt;80,80,G847),G847)</f>
        <v>64</v>
      </c>
      <c r="I847" s="55" t="n">
        <f aca="false">IF(TOT!AN849&lt;11,IF(H847&gt;73,73,H847),H847)</f>
        <v>64</v>
      </c>
    </row>
    <row r="848" customFormat="false" ht="13" hidden="false" customHeight="true" outlineLevel="0" collapsed="false">
      <c r="A848" s="17" t="s">
        <v>3808</v>
      </c>
      <c r="B848" s="27" t="n">
        <f aca="false">'PH - Tableau 1'!J848</f>
        <v>47</v>
      </c>
      <c r="C848" s="50" t="n">
        <f aca="false">(TOT!BR850*60)/TOT!AK850</f>
        <v>0</v>
      </c>
      <c r="D848" s="27" t="n">
        <f aca="false">VLOOKUP(C848,'DF - Tableau 2'!$A$3:$B$55,2)</f>
        <v>47</v>
      </c>
      <c r="E848" s="27" t="n">
        <f aca="false">IF(TOT!AK850&lt;400,IF(D848&gt;66,66,D848),D848)</f>
        <v>47</v>
      </c>
      <c r="F848" s="27" t="n">
        <f aca="false">IF(TOT!AK850&lt;200,IF(E848&gt;60,60,E848),E848)</f>
        <v>47</v>
      </c>
      <c r="G848" s="55" t="n">
        <f aca="false">(B848+F848)/2</f>
        <v>47</v>
      </c>
      <c r="H848" s="55" t="n">
        <f aca="false">IF(TOT!AN850&lt;13.4,IF(G848&gt;80,80,G848),G848)</f>
        <v>47</v>
      </c>
      <c r="I848" s="55" t="n">
        <f aca="false">IF(TOT!AN850&lt;11,IF(H848&gt;73,73,H848),H848)</f>
        <v>47</v>
      </c>
    </row>
    <row r="849" customFormat="false" ht="13" hidden="false" customHeight="true" outlineLevel="0" collapsed="false">
      <c r="A849" s="17" t="s">
        <v>3813</v>
      </c>
      <c r="B849" s="27" t="n">
        <f aca="false">'PH - Tableau 1'!J849</f>
        <v>47</v>
      </c>
      <c r="C849" s="50" t="n">
        <f aca="false">(TOT!BR851*60)/TOT!AK851</f>
        <v>2.18871595330734</v>
      </c>
      <c r="D849" s="27" t="n">
        <f aca="false">VLOOKUP(C849,'DF - Tableau 2'!$A$3:$B$55,2)</f>
        <v>88</v>
      </c>
      <c r="E849" s="27" t="n">
        <f aca="false">IF(TOT!AK851&lt;400,IF(D849&gt;66,66,D849),D849)</f>
        <v>66</v>
      </c>
      <c r="F849" s="27" t="n">
        <f aca="false">IF(TOT!AK851&lt;200,IF(E849&gt;60,60,E849),E849)</f>
        <v>60</v>
      </c>
      <c r="G849" s="55" t="n">
        <f aca="false">(B849+F849)/2</f>
        <v>53.5</v>
      </c>
      <c r="H849" s="55" t="n">
        <f aca="false">IF(TOT!AN851&lt;13.4,IF(G849&gt;80,80,G849),G849)</f>
        <v>53.5</v>
      </c>
      <c r="I849" s="55" t="n">
        <f aca="false">IF(TOT!AN851&lt;11,IF(H849&gt;73,73,H849),H849)</f>
        <v>53.5</v>
      </c>
    </row>
    <row r="850" customFormat="false" ht="13" hidden="false" customHeight="true" outlineLevel="0" collapsed="false">
      <c r="A850" s="17" t="s">
        <v>3817</v>
      </c>
      <c r="B850" s="27" t="n">
        <f aca="false">'PH - Tableau 1'!J850</f>
        <v>67</v>
      </c>
      <c r="C850" s="50" t="n">
        <f aca="false">(TOT!BR852*60)/TOT!AK852</f>
        <v>1.61844224933498</v>
      </c>
      <c r="D850" s="27" t="n">
        <f aca="false">VLOOKUP(C850,'DF - Tableau 2'!$A$3:$B$55,2)</f>
        <v>76</v>
      </c>
      <c r="E850" s="27" t="n">
        <f aca="false">IF(TOT!AK852&lt;400,IF(D850&gt;66,66,D850),D850)</f>
        <v>76</v>
      </c>
      <c r="F850" s="27" t="n">
        <f aca="false">IF(TOT!AK852&lt;200,IF(E850&gt;60,60,E850),E850)</f>
        <v>76</v>
      </c>
      <c r="G850" s="55" t="n">
        <f aca="false">(B850+F850)/2</f>
        <v>71.5</v>
      </c>
      <c r="H850" s="55" t="n">
        <f aca="false">IF(TOT!AN852&lt;13.4,IF(G850&gt;80,80,G850),G850)</f>
        <v>71.5</v>
      </c>
      <c r="I850" s="55" t="n">
        <f aca="false">IF(TOT!AN852&lt;11,IF(H850&gt;73,73,H850),H850)</f>
        <v>71.5</v>
      </c>
    </row>
    <row r="851" customFormat="false" ht="13" hidden="false" customHeight="true" outlineLevel="0" collapsed="false">
      <c r="A851" s="17" t="s">
        <v>3823</v>
      </c>
      <c r="B851" s="27" t="n">
        <f aca="false">'PH - Tableau 1'!J851</f>
        <v>77</v>
      </c>
      <c r="C851" s="50" t="n">
        <f aca="false">(TOT!BR853*60)/TOT!AK853</f>
        <v>0.33423856277418</v>
      </c>
      <c r="D851" s="27" t="n">
        <f aca="false">VLOOKUP(C851,'DF - Tableau 2'!$A$3:$B$55,2)</f>
        <v>48</v>
      </c>
      <c r="E851" s="27" t="n">
        <f aca="false">IF(TOT!AK853&lt;400,IF(D851&gt;66,66,D851),D851)</f>
        <v>48</v>
      </c>
      <c r="F851" s="27" t="n">
        <f aca="false">IF(TOT!AK853&lt;200,IF(E851&gt;60,60,E851),E851)</f>
        <v>48</v>
      </c>
      <c r="G851" s="55" t="n">
        <f aca="false">(B851+F851)/2</f>
        <v>62.5</v>
      </c>
      <c r="H851" s="55" t="n">
        <f aca="false">IF(TOT!AN853&lt;13.4,IF(G851&gt;80,80,G851),G851)</f>
        <v>62.5</v>
      </c>
      <c r="I851" s="55" t="n">
        <f aca="false">IF(TOT!AN853&lt;11,IF(H851&gt;73,73,H851),H851)</f>
        <v>62.5</v>
      </c>
    </row>
    <row r="852" customFormat="false" ht="13" hidden="false" customHeight="true" outlineLevel="0" collapsed="false">
      <c r="A852" s="17" t="s">
        <v>3827</v>
      </c>
      <c r="B852" s="27" t="n">
        <f aca="false">'PH - Tableau 1'!J852</f>
        <v>60</v>
      </c>
      <c r="C852" s="50" t="n">
        <f aca="false">(TOT!BR854*60)/TOT!AK854</f>
        <v>1.50187734668335</v>
      </c>
      <c r="D852" s="27" t="n">
        <f aca="false">VLOOKUP(C852,'DF - Tableau 2'!$A$3:$B$55,2)</f>
        <v>74</v>
      </c>
      <c r="E852" s="27" t="n">
        <f aca="false">IF(TOT!AK854&lt;400,IF(D852&gt;66,66,D852),D852)</f>
        <v>66</v>
      </c>
      <c r="F852" s="27" t="n">
        <f aca="false">IF(TOT!AK854&lt;200,IF(E852&gt;60,60,E852),E852)</f>
        <v>60</v>
      </c>
      <c r="G852" s="55" t="n">
        <f aca="false">(B852+F852)/2</f>
        <v>60</v>
      </c>
      <c r="H852" s="55" t="n">
        <f aca="false">IF(TOT!AN854&lt;13.4,IF(G852&gt;80,80,G852),G852)</f>
        <v>60</v>
      </c>
      <c r="I852" s="55" t="n">
        <f aca="false">IF(TOT!AN854&lt;11,IF(H852&gt;73,73,H852),H852)</f>
        <v>60</v>
      </c>
    </row>
    <row r="853" customFormat="false" ht="13" hidden="false" customHeight="true" outlineLevel="0" collapsed="false">
      <c r="A853" s="17" t="s">
        <v>3830</v>
      </c>
      <c r="B853" s="27" t="n">
        <f aca="false">'PH - Tableau 1'!J853</f>
        <v>76</v>
      </c>
      <c r="C853" s="50" t="n">
        <f aca="false">(TOT!BR855*60)/TOT!AK855</f>
        <v>1.38658628485305</v>
      </c>
      <c r="D853" s="27" t="n">
        <f aca="false">VLOOKUP(C853,'DF - Tableau 2'!$A$3:$B$55,2)</f>
        <v>71</v>
      </c>
      <c r="E853" s="27" t="n">
        <f aca="false">IF(TOT!AK855&lt;400,IF(D853&gt;66,66,D853),D853)</f>
        <v>71</v>
      </c>
      <c r="F853" s="27" t="n">
        <f aca="false">IF(TOT!AK855&lt;200,IF(E853&gt;60,60,E853),E853)</f>
        <v>71</v>
      </c>
      <c r="G853" s="55" t="n">
        <f aca="false">(B853+F853)/2</f>
        <v>73.5</v>
      </c>
      <c r="H853" s="55" t="n">
        <f aca="false">IF(TOT!AN855&lt;13.4,IF(G853&gt;80,80,G853),G853)</f>
        <v>73.5</v>
      </c>
      <c r="I853" s="55" t="n">
        <f aca="false">IF(TOT!AN855&lt;11,IF(H853&gt;73,73,H853),H853)</f>
        <v>73.5</v>
      </c>
    </row>
    <row r="854" customFormat="false" ht="13" hidden="false" customHeight="true" outlineLevel="0" collapsed="false">
      <c r="A854" s="17" t="s">
        <v>3834</v>
      </c>
      <c r="B854" s="27" t="n">
        <f aca="false">'PH - Tableau 1'!J854</f>
        <v>93</v>
      </c>
      <c r="C854" s="50" t="n">
        <f aca="false">(TOT!BR856*60)/TOT!AK856</f>
        <v>0.471368715083801</v>
      </c>
      <c r="D854" s="27" t="n">
        <f aca="false">VLOOKUP(C854,'DF - Tableau 2'!$A$3:$B$55,2)</f>
        <v>50</v>
      </c>
      <c r="E854" s="27" t="n">
        <f aca="false">IF(TOT!AK856&lt;400,IF(D854&gt;66,66,D854),D854)</f>
        <v>50</v>
      </c>
      <c r="F854" s="27" t="n">
        <f aca="false">IF(TOT!AK856&lt;200,IF(E854&gt;60,60,E854),E854)</f>
        <v>50</v>
      </c>
      <c r="G854" s="55" t="n">
        <f aca="false">(B854+F854)/2</f>
        <v>71.5</v>
      </c>
      <c r="H854" s="55" t="n">
        <f aca="false">IF(TOT!AN856&lt;13.4,IF(G854&gt;80,80,G854),G854)</f>
        <v>71.5</v>
      </c>
      <c r="I854" s="55" t="n">
        <f aca="false">IF(TOT!AN856&lt;11,IF(H854&gt;73,73,H854),H854)</f>
        <v>71.5</v>
      </c>
    </row>
    <row r="855" customFormat="false" ht="13" hidden="false" customHeight="true" outlineLevel="0" collapsed="false">
      <c r="A855" s="17" t="s">
        <v>3839</v>
      </c>
      <c r="B855" s="27" t="n">
        <f aca="false">'PH - Tableau 1'!J855</f>
        <v>57</v>
      </c>
      <c r="C855" s="50" t="n">
        <f aca="false">(TOT!BR857*60)/TOT!AK857</f>
        <v>2.6372418845291</v>
      </c>
      <c r="D855" s="27" t="n">
        <f aca="false">VLOOKUP(C855,'DF - Tableau 2'!$A$3:$B$55,2)</f>
        <v>93</v>
      </c>
      <c r="E855" s="27" t="n">
        <f aca="false">IF(TOT!AK857&lt;400,IF(D855&gt;66,66,D855),D855)</f>
        <v>93</v>
      </c>
      <c r="F855" s="27" t="n">
        <f aca="false">IF(TOT!AK857&lt;200,IF(E855&gt;60,60,E855),E855)</f>
        <v>93</v>
      </c>
      <c r="G855" s="55" t="n">
        <f aca="false">(B855+F855)/2</f>
        <v>75</v>
      </c>
      <c r="H855" s="55" t="n">
        <f aca="false">IF(TOT!AN857&lt;13.4,IF(G855&gt;80,80,G855),G855)</f>
        <v>75</v>
      </c>
      <c r="I855" s="55" t="n">
        <f aca="false">IF(TOT!AN857&lt;11,IF(H855&gt;73,73,H855),H855)</f>
        <v>75</v>
      </c>
    </row>
    <row r="856" customFormat="false" ht="13" hidden="false" customHeight="true" outlineLevel="0" collapsed="false">
      <c r="A856" s="17" t="s">
        <v>3842</v>
      </c>
      <c r="B856" s="27" t="n">
        <f aca="false">'PH - Tableau 1'!J856</f>
        <v>65</v>
      </c>
      <c r="C856" s="50" t="n">
        <f aca="false">(TOT!BR858*60)/TOT!AK858</f>
        <v>1.3435746791553</v>
      </c>
      <c r="D856" s="27" t="n">
        <f aca="false">VLOOKUP(C856,'DF - Tableau 2'!$A$3:$B$55,2)</f>
        <v>70</v>
      </c>
      <c r="E856" s="27" t="n">
        <f aca="false">IF(TOT!AK858&lt;400,IF(D856&gt;66,66,D856),D856)</f>
        <v>70</v>
      </c>
      <c r="F856" s="27" t="n">
        <f aca="false">IF(TOT!AK858&lt;200,IF(E856&gt;60,60,E856),E856)</f>
        <v>70</v>
      </c>
      <c r="G856" s="55" t="n">
        <f aca="false">(B856+F856)/2</f>
        <v>67.5</v>
      </c>
      <c r="H856" s="55" t="n">
        <f aca="false">IF(TOT!AN858&lt;13.4,IF(G856&gt;80,80,G856),G856)</f>
        <v>67.5</v>
      </c>
      <c r="I856" s="55" t="n">
        <f aca="false">IF(TOT!AN858&lt;11,IF(H856&gt;73,73,H856),H856)</f>
        <v>67.5</v>
      </c>
    </row>
    <row r="857" customFormat="false" ht="13" hidden="false" customHeight="true" outlineLevel="0" collapsed="false">
      <c r="A857" s="17" t="s">
        <v>3846</v>
      </c>
      <c r="B857" s="27" t="n">
        <f aca="false">'PH - Tableau 1'!J857</f>
        <v>70</v>
      </c>
      <c r="C857" s="50" t="n">
        <f aca="false">(TOT!BR859*60)/TOT!AK859</f>
        <v>1.34641922129506</v>
      </c>
      <c r="D857" s="27" t="n">
        <f aca="false">VLOOKUP(C857,'DF - Tableau 2'!$A$3:$B$55,2)</f>
        <v>70</v>
      </c>
      <c r="E857" s="27" t="n">
        <f aca="false">IF(TOT!AK859&lt;400,IF(D857&gt;66,66,D857),D857)</f>
        <v>70</v>
      </c>
      <c r="F857" s="27" t="n">
        <f aca="false">IF(TOT!AK859&lt;200,IF(E857&gt;60,60,E857),E857)</f>
        <v>70</v>
      </c>
      <c r="G857" s="55" t="n">
        <f aca="false">(B857+F857)/2</f>
        <v>70</v>
      </c>
      <c r="H857" s="55" t="n">
        <f aca="false">IF(TOT!AN859&lt;13.4,IF(G857&gt;80,80,G857),G857)</f>
        <v>70</v>
      </c>
      <c r="I857" s="55" t="n">
        <f aca="false">IF(TOT!AN859&lt;11,IF(H857&gt;73,73,H857),H857)</f>
        <v>70</v>
      </c>
    </row>
    <row r="858" customFormat="false" ht="13" hidden="false" customHeight="true" outlineLevel="0" collapsed="false">
      <c r="A858" s="17" t="s">
        <v>3850</v>
      </c>
      <c r="B858" s="27" t="n">
        <f aca="false">'PH - Tableau 1'!J858</f>
        <v>61</v>
      </c>
      <c r="C858" s="50" t="n">
        <f aca="false">(TOT!BR860*60)/TOT!AK860</f>
        <v>2.22619681863151</v>
      </c>
      <c r="D858" s="27" t="n">
        <f aca="false">VLOOKUP(C858,'DF - Tableau 2'!$A$3:$B$55,2)</f>
        <v>88</v>
      </c>
      <c r="E858" s="27" t="n">
        <f aca="false">IF(TOT!AK860&lt;400,IF(D858&gt;66,66,D858),D858)</f>
        <v>88</v>
      </c>
      <c r="F858" s="27" t="n">
        <f aca="false">IF(TOT!AK860&lt;200,IF(E858&gt;60,60,E858),E858)</f>
        <v>88</v>
      </c>
      <c r="G858" s="55" t="n">
        <f aca="false">(B858+F858)/2</f>
        <v>74.5</v>
      </c>
      <c r="H858" s="55" t="n">
        <f aca="false">IF(TOT!AN860&lt;13.4,IF(G858&gt;80,80,G858),G858)</f>
        <v>74.5</v>
      </c>
      <c r="I858" s="55" t="n">
        <f aca="false">IF(TOT!AN860&lt;11,IF(H858&gt;73,73,H858),H858)</f>
        <v>74.5</v>
      </c>
    </row>
    <row r="859" customFormat="false" ht="13" hidden="false" customHeight="true" outlineLevel="0" collapsed="false">
      <c r="A859" s="17" t="s">
        <v>3855</v>
      </c>
      <c r="B859" s="27" t="n">
        <f aca="false">'PH - Tableau 1'!J859</f>
        <v>56</v>
      </c>
      <c r="C859" s="50" t="n">
        <f aca="false">(TOT!BR861*60)/TOT!AK861</f>
        <v>0.52386495925494</v>
      </c>
      <c r="D859" s="27" t="n">
        <f aca="false">VLOOKUP(C859,'DF - Tableau 2'!$A$3:$B$55,2)</f>
        <v>50</v>
      </c>
      <c r="E859" s="27" t="n">
        <f aca="false">IF(TOT!AK861&lt;400,IF(D859&gt;66,66,D859),D859)</f>
        <v>50</v>
      </c>
      <c r="F859" s="27" t="n">
        <f aca="false">IF(TOT!AK861&lt;200,IF(E859&gt;60,60,E859),E859)</f>
        <v>50</v>
      </c>
      <c r="G859" s="55" t="n">
        <f aca="false">(B859+F859)/2</f>
        <v>53</v>
      </c>
      <c r="H859" s="55" t="n">
        <f aca="false">IF(TOT!AN861&lt;13.4,IF(G859&gt;80,80,G859),G859)</f>
        <v>53</v>
      </c>
      <c r="I859" s="55" t="n">
        <f aca="false">IF(TOT!AN861&lt;11,IF(H859&gt;73,73,H859),H859)</f>
        <v>53</v>
      </c>
    </row>
    <row r="860" customFormat="false" ht="13" hidden="false" customHeight="true" outlineLevel="0" collapsed="false">
      <c r="A860" s="17" t="s">
        <v>3859</v>
      </c>
      <c r="B860" s="27" t="n">
        <f aca="false">'PH - Tableau 1'!J860</f>
        <v>55</v>
      </c>
      <c r="C860" s="50" t="n">
        <f aca="false">(TOT!BR862*60)/TOT!AK862</f>
        <v>2.34448491280543</v>
      </c>
      <c r="D860" s="27" t="n">
        <f aca="false">VLOOKUP(C860,'DF - Tableau 2'!$A$3:$B$55,2)</f>
        <v>90</v>
      </c>
      <c r="E860" s="27" t="n">
        <f aca="false">IF(TOT!AK862&lt;400,IF(D860&gt;66,66,D860),D860)</f>
        <v>90</v>
      </c>
      <c r="F860" s="27" t="n">
        <f aca="false">IF(TOT!AK862&lt;200,IF(E860&gt;60,60,E860),E860)</f>
        <v>90</v>
      </c>
      <c r="G860" s="55" t="n">
        <f aca="false">(B860+F860)/2</f>
        <v>72.5</v>
      </c>
      <c r="H860" s="55" t="n">
        <f aca="false">IF(TOT!AN862&lt;13.4,IF(G860&gt;80,80,G860),G860)</f>
        <v>72.5</v>
      </c>
      <c r="I860" s="55" t="n">
        <f aca="false">IF(TOT!AN862&lt;11,IF(H860&gt;73,73,H860),H860)</f>
        <v>72.5</v>
      </c>
    </row>
    <row r="861" customFormat="false" ht="13" hidden="false" customHeight="true" outlineLevel="0" collapsed="false">
      <c r="A861" s="17" t="s">
        <v>3864</v>
      </c>
      <c r="B861" s="27" t="n">
        <f aca="false">'PH - Tableau 1'!J861</f>
        <v>61</v>
      </c>
      <c r="C861" s="50" t="n">
        <f aca="false">(TOT!BR863*60)/TOT!AK863</f>
        <v>0.90839181005477</v>
      </c>
      <c r="D861" s="27" t="n">
        <f aca="false">VLOOKUP(C861,'DF - Tableau 2'!$A$3:$B$55,2)</f>
        <v>59</v>
      </c>
      <c r="E861" s="27" t="n">
        <f aca="false">IF(TOT!AK863&lt;400,IF(D861&gt;66,66,D861),D861)</f>
        <v>59</v>
      </c>
      <c r="F861" s="27" t="n">
        <f aca="false">IF(TOT!AK863&lt;200,IF(E861&gt;60,60,E861),E861)</f>
        <v>59</v>
      </c>
      <c r="G861" s="55" t="n">
        <f aca="false">(B861+F861)/2</f>
        <v>60</v>
      </c>
      <c r="H861" s="55" t="n">
        <f aca="false">IF(TOT!AN863&lt;13.4,IF(G861&gt;80,80,G861),G861)</f>
        <v>60</v>
      </c>
      <c r="I861" s="55" t="n">
        <f aca="false">IF(TOT!AN863&lt;11,IF(H861&gt;73,73,H861),H861)</f>
        <v>60</v>
      </c>
    </row>
    <row r="862" customFormat="false" ht="13" hidden="false" customHeight="true" outlineLevel="0" collapsed="false">
      <c r="A862" s="17" t="s">
        <v>3868</v>
      </c>
      <c r="B862" s="27" t="n">
        <f aca="false">'PH - Tableau 1'!J862</f>
        <v>55</v>
      </c>
      <c r="C862" s="50" t="n">
        <f aca="false">(TOT!BR864*60)/TOT!AK864</f>
        <v>1.25937424842029</v>
      </c>
      <c r="D862" s="27" t="n">
        <f aca="false">VLOOKUP(C862,'DF - Tableau 2'!$A$3:$B$55,2)</f>
        <v>67</v>
      </c>
      <c r="E862" s="27" t="n">
        <f aca="false">IF(TOT!AK864&lt;400,IF(D862&gt;66,66,D862),D862)</f>
        <v>67</v>
      </c>
      <c r="F862" s="27" t="n">
        <f aca="false">IF(TOT!AK864&lt;200,IF(E862&gt;60,60,E862),E862)</f>
        <v>67</v>
      </c>
      <c r="G862" s="55" t="n">
        <f aca="false">(B862+F862)/2</f>
        <v>61</v>
      </c>
      <c r="H862" s="55" t="n">
        <f aca="false">IF(TOT!AN864&lt;13.4,IF(G862&gt;80,80,G862),G862)</f>
        <v>61</v>
      </c>
      <c r="I862" s="55" t="n">
        <f aca="false">IF(TOT!AN864&lt;11,IF(H862&gt;73,73,H862),H862)</f>
        <v>61</v>
      </c>
    </row>
    <row r="863" customFormat="false" ht="13" hidden="false" customHeight="true" outlineLevel="0" collapsed="false">
      <c r="A863" s="17" t="s">
        <v>3872</v>
      </c>
      <c r="B863" s="27" t="n">
        <f aca="false">'PH - Tableau 1'!J863</f>
        <v>47</v>
      </c>
      <c r="C863" s="50" t="n">
        <f aca="false">(TOT!BR865*60)/TOT!AK865</f>
        <v>0</v>
      </c>
      <c r="D863" s="27" t="n">
        <f aca="false">VLOOKUP(C863,'DF - Tableau 2'!$A$3:$B$55,2)</f>
        <v>47</v>
      </c>
      <c r="E863" s="27" t="n">
        <f aca="false">IF(TOT!AK865&lt;400,IF(D863&gt;66,66,D863),D863)</f>
        <v>47</v>
      </c>
      <c r="F863" s="27" t="n">
        <f aca="false">IF(TOT!AK865&lt;200,IF(E863&gt;60,60,E863),E863)</f>
        <v>47</v>
      </c>
      <c r="G863" s="55" t="n">
        <f aca="false">(B863+F863)/2</f>
        <v>47</v>
      </c>
      <c r="H863" s="55" t="n">
        <f aca="false">IF(TOT!AN865&lt;13.4,IF(G863&gt;80,80,G863),G863)</f>
        <v>47</v>
      </c>
      <c r="I863" s="55" t="n">
        <f aca="false">IF(TOT!AN865&lt;11,IF(H863&gt;73,73,H863),H863)</f>
        <v>47</v>
      </c>
    </row>
    <row r="864" customFormat="false" ht="13" hidden="false" customHeight="true" outlineLevel="0" collapsed="false">
      <c r="A864" s="17" t="s">
        <v>3877</v>
      </c>
      <c r="B864" s="27" t="n">
        <f aca="false">'PH - Tableau 1'!J864</f>
        <v>61</v>
      </c>
      <c r="C864" s="50" t="n">
        <f aca="false">(TOT!BR866*60)/TOT!AK866</f>
        <v>1.17043566216314</v>
      </c>
      <c r="D864" s="27" t="n">
        <f aca="false">VLOOKUP(C864,'DF - Tableau 2'!$A$3:$B$55,2)</f>
        <v>65</v>
      </c>
      <c r="E864" s="27" t="n">
        <f aca="false">IF(TOT!AK866&lt;400,IF(D864&gt;66,66,D864),D864)</f>
        <v>65</v>
      </c>
      <c r="F864" s="27" t="n">
        <f aca="false">IF(TOT!AK866&lt;200,IF(E864&gt;60,60,E864),E864)</f>
        <v>65</v>
      </c>
      <c r="G864" s="55" t="n">
        <f aca="false">(B864+F864)/2</f>
        <v>63</v>
      </c>
      <c r="H864" s="55" t="n">
        <f aca="false">IF(TOT!AN866&lt;13.4,IF(G864&gt;80,80,G864),G864)</f>
        <v>63</v>
      </c>
      <c r="I864" s="55" t="n">
        <f aca="false">IF(TOT!AN866&lt;11,IF(H864&gt;73,73,H864),H864)</f>
        <v>63</v>
      </c>
    </row>
    <row r="865" customFormat="false" ht="13" hidden="false" customHeight="true" outlineLevel="0" collapsed="false">
      <c r="A865" s="17" t="s">
        <v>3881</v>
      </c>
      <c r="B865" s="27" t="n">
        <f aca="false">'PH - Tableau 1'!J865</f>
        <v>47</v>
      </c>
      <c r="C865" s="50" t="n">
        <f aca="false">(TOT!BR867*60)/TOT!AK867</f>
        <v>0</v>
      </c>
      <c r="D865" s="27" t="n">
        <f aca="false">VLOOKUP(C865,'DF - Tableau 2'!$A$3:$B$55,2)</f>
        <v>47</v>
      </c>
      <c r="E865" s="27" t="n">
        <f aca="false">IF(TOT!AK867&lt;400,IF(D865&gt;66,66,D865),D865)</f>
        <v>47</v>
      </c>
      <c r="F865" s="27" t="n">
        <f aca="false">IF(TOT!AK867&lt;200,IF(E865&gt;60,60,E865),E865)</f>
        <v>47</v>
      </c>
      <c r="G865" s="55" t="n">
        <f aca="false">(B865+F865)/2</f>
        <v>47</v>
      </c>
      <c r="H865" s="55" t="n">
        <f aca="false">IF(TOT!AN867&lt;13.4,IF(G865&gt;80,80,G865),G865)</f>
        <v>47</v>
      </c>
      <c r="I865" s="55" t="n">
        <f aca="false">IF(TOT!AN867&lt;11,IF(H865&gt;73,73,H865),H865)</f>
        <v>47</v>
      </c>
    </row>
    <row r="866" customFormat="false" ht="13" hidden="false" customHeight="true" outlineLevel="0" collapsed="false">
      <c r="A866" s="17" t="s">
        <v>3885</v>
      </c>
      <c r="B866" s="27" t="n">
        <f aca="false">'PH - Tableau 1'!J866</f>
        <v>60</v>
      </c>
      <c r="C866" s="50" t="n">
        <f aca="false">(TOT!BR868*60)/TOT!AK868</f>
        <v>2.51572327044025</v>
      </c>
      <c r="D866" s="27" t="n">
        <f aca="false">VLOOKUP(C866,'DF - Tableau 2'!$A$3:$B$55,2)</f>
        <v>92</v>
      </c>
      <c r="E866" s="27" t="n">
        <f aca="false">IF(TOT!AK868&lt;400,IF(D866&gt;66,66,D866),D866)</f>
        <v>66</v>
      </c>
      <c r="F866" s="27" t="n">
        <f aca="false">IF(TOT!AK868&lt;200,IF(E866&gt;60,60,E866),E866)</f>
        <v>60</v>
      </c>
      <c r="G866" s="55" t="n">
        <f aca="false">(B866+F866)/2</f>
        <v>60</v>
      </c>
      <c r="H866" s="55" t="n">
        <f aca="false">IF(TOT!AN868&lt;13.4,IF(G866&gt;80,80,G866),G866)</f>
        <v>60</v>
      </c>
      <c r="I866" s="55" t="n">
        <f aca="false">IF(TOT!AN868&lt;11,IF(H866&gt;73,73,H866),H866)</f>
        <v>60</v>
      </c>
    </row>
    <row r="867" customFormat="false" ht="13" hidden="false" customHeight="true" outlineLevel="0" collapsed="false">
      <c r="A867" s="17" t="s">
        <v>3888</v>
      </c>
      <c r="B867" s="27" t="n">
        <f aca="false">'PH - Tableau 1'!J867</f>
        <v>66</v>
      </c>
      <c r="C867" s="50" t="n">
        <f aca="false">(TOT!BR869*60)/TOT!AK869</f>
        <v>1.68071356611048</v>
      </c>
      <c r="D867" s="27" t="n">
        <f aca="false">VLOOKUP(C867,'DF - Tableau 2'!$A$3:$B$55,2)</f>
        <v>78</v>
      </c>
      <c r="E867" s="27" t="n">
        <f aca="false">IF(TOT!AK869&lt;400,IF(D867&gt;66,66,D867),D867)</f>
        <v>78</v>
      </c>
      <c r="F867" s="27" t="n">
        <f aca="false">IF(TOT!AK869&lt;200,IF(E867&gt;60,60,E867),E867)</f>
        <v>78</v>
      </c>
      <c r="G867" s="55" t="n">
        <f aca="false">(B867+F867)/2</f>
        <v>72</v>
      </c>
      <c r="H867" s="55" t="n">
        <f aca="false">IF(TOT!AN869&lt;13.4,IF(G867&gt;80,80,G867),G867)</f>
        <v>72</v>
      </c>
      <c r="I867" s="55" t="n">
        <f aca="false">IF(TOT!AN869&lt;11,IF(H867&gt;73,73,H867),H867)</f>
        <v>72</v>
      </c>
    </row>
    <row r="868" customFormat="false" ht="13" hidden="false" customHeight="true" outlineLevel="0" collapsed="false">
      <c r="A868" s="17" t="s">
        <v>3893</v>
      </c>
      <c r="B868" s="27" t="n">
        <f aca="false">'PH - Tableau 1'!J868</f>
        <v>71</v>
      </c>
      <c r="C868" s="50" t="n">
        <f aca="false">(TOT!BR870*60)/TOT!AK870</f>
        <v>0.922308332799613</v>
      </c>
      <c r="D868" s="27" t="n">
        <f aca="false">VLOOKUP(C868,'DF - Tableau 2'!$A$3:$B$55,2)</f>
        <v>59</v>
      </c>
      <c r="E868" s="27" t="n">
        <f aca="false">IF(TOT!AK870&lt;400,IF(D868&gt;66,66,D868),D868)</f>
        <v>59</v>
      </c>
      <c r="F868" s="27" t="n">
        <f aca="false">IF(TOT!AK870&lt;200,IF(E868&gt;60,60,E868),E868)</f>
        <v>59</v>
      </c>
      <c r="G868" s="55" t="n">
        <f aca="false">(B868+F868)/2</f>
        <v>65</v>
      </c>
      <c r="H868" s="55" t="n">
        <f aca="false">IF(TOT!AN870&lt;13.4,IF(G868&gt;80,80,G868),G868)</f>
        <v>65</v>
      </c>
      <c r="I868" s="55" t="n">
        <f aca="false">IF(TOT!AN870&lt;11,IF(H868&gt;73,73,H868),H868)</f>
        <v>65</v>
      </c>
    </row>
    <row r="869" customFormat="false" ht="13" hidden="false" customHeight="true" outlineLevel="0" collapsed="false">
      <c r="A869" s="17" t="s">
        <v>3897</v>
      </c>
      <c r="B869" s="27" t="n">
        <f aca="false">'PH - Tableau 1'!J869</f>
        <v>47</v>
      </c>
      <c r="C869" s="50" t="n">
        <f aca="false">(TOT!BR871*60)/TOT!AK871</f>
        <v>0</v>
      </c>
      <c r="D869" s="27" t="n">
        <f aca="false">VLOOKUP(C869,'DF - Tableau 2'!$A$3:$B$55,2)</f>
        <v>47</v>
      </c>
      <c r="E869" s="27" t="n">
        <f aca="false">IF(TOT!AK871&lt;400,IF(D869&gt;66,66,D869),D869)</f>
        <v>47</v>
      </c>
      <c r="F869" s="27" t="n">
        <f aca="false">IF(TOT!AK871&lt;200,IF(E869&gt;60,60,E869),E869)</f>
        <v>47</v>
      </c>
      <c r="G869" s="55" t="n">
        <f aca="false">(B869+F869)/2</f>
        <v>47</v>
      </c>
      <c r="H869" s="55" t="n">
        <f aca="false">IF(TOT!AN871&lt;13.4,IF(G869&gt;80,80,G869),G869)</f>
        <v>47</v>
      </c>
      <c r="I869" s="55" t="n">
        <f aca="false">IF(TOT!AN871&lt;11,IF(H869&gt;73,73,H869),H869)</f>
        <v>47</v>
      </c>
    </row>
    <row r="870" customFormat="false" ht="13" hidden="false" customHeight="true" outlineLevel="0" collapsed="false">
      <c r="A870" s="17" t="s">
        <v>3900</v>
      </c>
      <c r="B870" s="27" t="n">
        <f aca="false">'PH - Tableau 1'!J870</f>
        <v>60</v>
      </c>
      <c r="C870" s="50" t="n">
        <f aca="false">(TOT!BR872*60)/TOT!AK872</f>
        <v>2.75131196820703</v>
      </c>
      <c r="D870" s="27" t="n">
        <f aca="false">VLOOKUP(C870,'DF - Tableau 2'!$A$3:$B$55,2)</f>
        <v>94</v>
      </c>
      <c r="E870" s="27" t="n">
        <f aca="false">IF(TOT!AK872&lt;400,IF(D870&gt;66,66,D870),D870)</f>
        <v>66</v>
      </c>
      <c r="F870" s="27" t="n">
        <f aca="false">IF(TOT!AK872&lt;200,IF(E870&gt;60,60,E870),E870)</f>
        <v>66</v>
      </c>
      <c r="G870" s="55" t="n">
        <f aca="false">(B870+F870)/2</f>
        <v>63</v>
      </c>
      <c r="H870" s="55" t="n">
        <f aca="false">IF(TOT!AN872&lt;13.4,IF(G870&gt;80,80,G870),G870)</f>
        <v>63</v>
      </c>
      <c r="I870" s="55" t="n">
        <f aca="false">IF(TOT!AN872&lt;11,IF(H870&gt;73,73,H870),H870)</f>
        <v>63</v>
      </c>
    </row>
    <row r="871" customFormat="false" ht="13" hidden="false" customHeight="true" outlineLevel="0" collapsed="false">
      <c r="A871" s="17" t="s">
        <v>3905</v>
      </c>
      <c r="B871" s="27" t="n">
        <f aca="false">'PH - Tableau 1'!J871</f>
        <v>59</v>
      </c>
      <c r="C871" s="50" t="n">
        <f aca="false">(TOT!BR873*60)/TOT!AK873</f>
        <v>3.0492903449999</v>
      </c>
      <c r="D871" s="27" t="n">
        <f aca="false">VLOOKUP(C871,'DF - Tableau 2'!$A$3:$B$55,2)</f>
        <v>96</v>
      </c>
      <c r="E871" s="27" t="n">
        <f aca="false">IF(TOT!AK873&lt;400,IF(D871&gt;66,66,D871),D871)</f>
        <v>96</v>
      </c>
      <c r="F871" s="27" t="n">
        <f aca="false">IF(TOT!AK873&lt;200,IF(E871&gt;60,60,E871),E871)</f>
        <v>96</v>
      </c>
      <c r="G871" s="55" t="n">
        <f aca="false">(B871+F871)/2</f>
        <v>77.5</v>
      </c>
      <c r="H871" s="55" t="n">
        <f aca="false">IF(TOT!AN873&lt;13.4,IF(G871&gt;80,80,G871),G871)</f>
        <v>77.5</v>
      </c>
      <c r="I871" s="55" t="n">
        <f aca="false">IF(TOT!AN873&lt;11,IF(H871&gt;73,73,H871),H871)</f>
        <v>77.5</v>
      </c>
    </row>
    <row r="872" customFormat="false" ht="13" hidden="false" customHeight="true" outlineLevel="0" collapsed="false">
      <c r="A872" s="17" t="s">
        <v>3907</v>
      </c>
      <c r="B872" s="27" t="n">
        <f aca="false">'PH - Tableau 1'!J872</f>
        <v>47</v>
      </c>
      <c r="C872" s="50" t="n">
        <f aca="false">(TOT!BR874*60)/TOT!AK874</f>
        <v>2.98147539186671</v>
      </c>
      <c r="D872" s="27" t="n">
        <f aca="false">VLOOKUP(C872,'DF - Tableau 2'!$A$3:$B$55,2)</f>
        <v>96</v>
      </c>
      <c r="E872" s="27" t="n">
        <f aca="false">IF(TOT!AK874&lt;400,IF(D872&gt;66,66,D872),D872)</f>
        <v>96</v>
      </c>
      <c r="F872" s="27" t="n">
        <f aca="false">IF(TOT!AK874&lt;200,IF(E872&gt;60,60,E872),E872)</f>
        <v>96</v>
      </c>
      <c r="G872" s="55" t="n">
        <f aca="false">(B872+F872)/2</f>
        <v>71.5</v>
      </c>
      <c r="H872" s="55" t="n">
        <f aca="false">IF(TOT!AN874&lt;13.4,IF(G872&gt;80,80,G872),G872)</f>
        <v>71.5</v>
      </c>
      <c r="I872" s="55" t="n">
        <f aca="false">IF(TOT!AN874&lt;11,IF(H872&gt;73,73,H872),H872)</f>
        <v>71.5</v>
      </c>
    </row>
    <row r="873" customFormat="false" ht="13" hidden="false" customHeight="true" outlineLevel="0" collapsed="false">
      <c r="A873" s="17" t="s">
        <v>3910</v>
      </c>
      <c r="B873" s="27" t="n">
        <f aca="false">'PH - Tableau 1'!J873</f>
        <v>83</v>
      </c>
      <c r="C873" s="50" t="n">
        <f aca="false">(TOT!BR875*60)/TOT!AK875</f>
        <v>0.577293136626042</v>
      </c>
      <c r="D873" s="27" t="n">
        <f aca="false">VLOOKUP(C873,'DF - Tableau 2'!$A$3:$B$55,2)</f>
        <v>51</v>
      </c>
      <c r="E873" s="27" t="n">
        <f aca="false">IF(TOT!AK875&lt;400,IF(D873&gt;66,66,D873),D873)</f>
        <v>51</v>
      </c>
      <c r="F873" s="27" t="n">
        <f aca="false">IF(TOT!AK875&lt;200,IF(E873&gt;60,60,E873),E873)</f>
        <v>51</v>
      </c>
      <c r="G873" s="55" t="n">
        <f aca="false">(B873+F873)/2</f>
        <v>67</v>
      </c>
      <c r="H873" s="55" t="n">
        <f aca="false">IF(TOT!AN875&lt;13.4,IF(G873&gt;80,80,G873),G873)</f>
        <v>67</v>
      </c>
      <c r="I873" s="55" t="n">
        <f aca="false">IF(TOT!AN875&lt;11,IF(H873&gt;73,73,H873),H873)</f>
        <v>67</v>
      </c>
    </row>
    <row r="874" customFormat="false" ht="13" hidden="false" customHeight="true" outlineLevel="0" collapsed="false">
      <c r="A874" s="17" t="s">
        <v>3915</v>
      </c>
      <c r="B874" s="27" t="n">
        <f aca="false">'PH - Tableau 1'!J874</f>
        <v>61</v>
      </c>
      <c r="C874" s="50" t="n">
        <f aca="false">(TOT!BR876*60)/TOT!AK876</f>
        <v>2.35480584172988</v>
      </c>
      <c r="D874" s="27" t="n">
        <f aca="false">VLOOKUP(C874,'DF - Tableau 2'!$A$3:$B$55,2)</f>
        <v>90</v>
      </c>
      <c r="E874" s="27" t="n">
        <f aca="false">IF(TOT!AK876&lt;400,IF(D874&gt;66,66,D874),D874)</f>
        <v>90</v>
      </c>
      <c r="F874" s="27" t="n">
        <f aca="false">IF(TOT!AK876&lt;200,IF(E874&gt;60,60,E874),E874)</f>
        <v>90</v>
      </c>
      <c r="G874" s="55" t="n">
        <f aca="false">(B874+F874)/2</f>
        <v>75.5</v>
      </c>
      <c r="H874" s="55" t="n">
        <f aca="false">IF(TOT!AN876&lt;13.4,IF(G874&gt;80,80,G874),G874)</f>
        <v>75.5</v>
      </c>
      <c r="I874" s="55" t="n">
        <f aca="false">IF(TOT!AN876&lt;11,IF(H874&gt;73,73,H874),H874)</f>
        <v>75.5</v>
      </c>
    </row>
    <row r="875" customFormat="false" ht="13" hidden="false" customHeight="true" outlineLevel="0" collapsed="false">
      <c r="A875" s="17" t="s">
        <v>3920</v>
      </c>
      <c r="B875" s="27" t="n">
        <f aca="false">'PH - Tableau 1'!J875</f>
        <v>79</v>
      </c>
      <c r="C875" s="50" t="n">
        <f aca="false">(TOT!BR877*60)/TOT!AK877</f>
        <v>0.42350449973531</v>
      </c>
      <c r="D875" s="27" t="n">
        <f aca="false">VLOOKUP(C875,'DF - Tableau 2'!$A$3:$B$55,2)</f>
        <v>49</v>
      </c>
      <c r="E875" s="27" t="n">
        <f aca="false">IF(TOT!AK877&lt;400,IF(D875&gt;66,66,D875),D875)</f>
        <v>49</v>
      </c>
      <c r="F875" s="27" t="n">
        <f aca="false">IF(TOT!AK877&lt;200,IF(E875&gt;60,60,E875),E875)</f>
        <v>49</v>
      </c>
      <c r="G875" s="55" t="n">
        <f aca="false">(B875+F875)/2</f>
        <v>64</v>
      </c>
      <c r="H875" s="55" t="n">
        <f aca="false">IF(TOT!AN877&lt;13.4,IF(G875&gt;80,80,G875),G875)</f>
        <v>64</v>
      </c>
      <c r="I875" s="55" t="n">
        <f aca="false">IF(TOT!AN877&lt;11,IF(H875&gt;73,73,H875),H875)</f>
        <v>64</v>
      </c>
    </row>
    <row r="876" customFormat="false" ht="13" hidden="false" customHeight="true" outlineLevel="0" collapsed="false">
      <c r="A876" s="17" t="s">
        <v>3924</v>
      </c>
      <c r="B876" s="27" t="n">
        <f aca="false">'PH - Tableau 1'!J876</f>
        <v>77</v>
      </c>
      <c r="C876" s="50" t="n">
        <f aca="false">(TOT!BR878*60)/TOT!AK878</f>
        <v>1.07302533532043</v>
      </c>
      <c r="D876" s="27" t="n">
        <f aca="false">VLOOKUP(C876,'DF - Tableau 2'!$A$3:$B$55,2)</f>
        <v>63</v>
      </c>
      <c r="E876" s="27" t="n">
        <f aca="false">IF(TOT!AK878&lt;400,IF(D876&gt;66,66,D876),D876)</f>
        <v>63</v>
      </c>
      <c r="F876" s="27" t="n">
        <f aca="false">IF(TOT!AK878&lt;200,IF(E876&gt;60,60,E876),E876)</f>
        <v>63</v>
      </c>
      <c r="G876" s="55" t="n">
        <f aca="false">(B876+F876)/2</f>
        <v>70</v>
      </c>
      <c r="H876" s="55" t="n">
        <f aca="false">IF(TOT!AN878&lt;13.4,IF(G876&gt;80,80,G876),G876)</f>
        <v>70</v>
      </c>
      <c r="I876" s="55" t="n">
        <f aca="false">IF(TOT!AN878&lt;11,IF(H876&gt;73,73,H876),H876)</f>
        <v>70</v>
      </c>
    </row>
    <row r="877" customFormat="false" ht="13" hidden="false" customHeight="true" outlineLevel="0" collapsed="false">
      <c r="A877" s="17" t="s">
        <v>3929</v>
      </c>
      <c r="B877" s="27" t="n">
        <f aca="false">'PH - Tableau 1'!J877</f>
        <v>60</v>
      </c>
      <c r="C877" s="50" t="n">
        <f aca="false">(TOT!BR879*60)/TOT!AK879</f>
        <v>2.01567749160134</v>
      </c>
      <c r="D877" s="27" t="n">
        <f aca="false">VLOOKUP(C877,'DF - Tableau 2'!$A$3:$B$55,2)</f>
        <v>85</v>
      </c>
      <c r="E877" s="27" t="n">
        <f aca="false">IF(TOT!AK879&lt;400,IF(D877&gt;66,66,D877),D877)</f>
        <v>66</v>
      </c>
      <c r="F877" s="27" t="n">
        <f aca="false">IF(TOT!AK879&lt;200,IF(E877&gt;60,60,E877),E877)</f>
        <v>60</v>
      </c>
      <c r="G877" s="55" t="n">
        <f aca="false">(B877+F877)/2</f>
        <v>60</v>
      </c>
      <c r="H877" s="55" t="n">
        <f aca="false">IF(TOT!AN879&lt;13.4,IF(G877&gt;80,80,G877),G877)</f>
        <v>60</v>
      </c>
      <c r="I877" s="55" t="n">
        <f aca="false">IF(TOT!AN879&lt;11,IF(H877&gt;73,73,H877),H877)</f>
        <v>60</v>
      </c>
    </row>
    <row r="878" customFormat="false" ht="13" hidden="false" customHeight="true" outlineLevel="0" collapsed="false">
      <c r="A878" s="17" t="s">
        <v>3933</v>
      </c>
      <c r="B878" s="27" t="n">
        <f aca="false">'PH - Tableau 1'!J878</f>
        <v>65</v>
      </c>
      <c r="C878" s="50" t="n">
        <f aca="false">(TOT!BR880*60)/TOT!AK880</f>
        <v>0.601956358164033</v>
      </c>
      <c r="D878" s="27" t="n">
        <f aca="false">VLOOKUP(C878,'DF - Tableau 2'!$A$3:$B$55,2)</f>
        <v>52</v>
      </c>
      <c r="E878" s="27" t="n">
        <f aca="false">IF(TOT!AK880&lt;400,IF(D878&gt;66,66,D878),D878)</f>
        <v>52</v>
      </c>
      <c r="F878" s="27" t="n">
        <f aca="false">IF(TOT!AK880&lt;200,IF(E878&gt;60,60,E878),E878)</f>
        <v>52</v>
      </c>
      <c r="G878" s="55" t="n">
        <f aca="false">(B878+F878)/2</f>
        <v>58.5</v>
      </c>
      <c r="H878" s="55" t="n">
        <f aca="false">IF(TOT!AN880&lt;13.4,IF(G878&gt;80,80,G878),G878)</f>
        <v>58.5</v>
      </c>
      <c r="I878" s="55" t="n">
        <f aca="false">IF(TOT!AN880&lt;11,IF(H878&gt;73,73,H878),H878)</f>
        <v>58.5</v>
      </c>
    </row>
    <row r="879" customFormat="false" ht="13" hidden="false" customHeight="true" outlineLevel="0" collapsed="false">
      <c r="A879" s="17" t="s">
        <v>3937</v>
      </c>
      <c r="B879" s="27" t="n">
        <f aca="false">'PH - Tableau 1'!J879</f>
        <v>60</v>
      </c>
      <c r="C879" s="50" t="n">
        <f aca="false">(TOT!BR881*60)/TOT!AK881</f>
        <v>1.97784085706434</v>
      </c>
      <c r="D879" s="27" t="n">
        <f aca="false">VLOOKUP(C879,'DF - Tableau 2'!$A$3:$B$55,2)</f>
        <v>84</v>
      </c>
      <c r="E879" s="27" t="n">
        <f aca="false">IF(TOT!AK881&lt;400,IF(D879&gt;66,66,D879),D879)</f>
        <v>66</v>
      </c>
      <c r="F879" s="27" t="n">
        <f aca="false">IF(TOT!AK881&lt;200,IF(E879&gt;60,60,E879),E879)</f>
        <v>60</v>
      </c>
      <c r="G879" s="55" t="n">
        <f aca="false">(B879+F879)/2</f>
        <v>60</v>
      </c>
      <c r="H879" s="55" t="n">
        <f aca="false">IF(TOT!AN881&lt;13.4,IF(G879&gt;80,80,G879),G879)</f>
        <v>60</v>
      </c>
      <c r="I879" s="55" t="n">
        <f aca="false">IF(TOT!AN881&lt;11,IF(H879&gt;73,73,H879),H879)</f>
        <v>60</v>
      </c>
    </row>
    <row r="880" customFormat="false" ht="13" hidden="false" customHeight="true" outlineLevel="0" collapsed="false">
      <c r="A880" s="17" t="s">
        <v>3942</v>
      </c>
      <c r="B880" s="27" t="n">
        <f aca="false">'PH - Tableau 1'!J880</f>
        <v>66</v>
      </c>
      <c r="C880" s="50" t="n">
        <f aca="false">(TOT!BR882*60)/TOT!AK882</f>
        <v>0.522016530523462</v>
      </c>
      <c r="D880" s="27" t="n">
        <f aca="false">VLOOKUP(C880,'DF - Tableau 2'!$A$3:$B$55,2)</f>
        <v>50</v>
      </c>
      <c r="E880" s="27" t="n">
        <f aca="false">IF(TOT!AK882&lt;400,IF(D880&gt;66,66,D880),D880)</f>
        <v>50</v>
      </c>
      <c r="F880" s="27" t="n">
        <f aca="false">IF(TOT!AK882&lt;200,IF(E880&gt;60,60,E880),E880)</f>
        <v>50</v>
      </c>
      <c r="G880" s="55" t="n">
        <f aca="false">(B880+F880)/2</f>
        <v>58</v>
      </c>
      <c r="H880" s="55" t="n">
        <f aca="false">IF(TOT!AN882&lt;13.4,IF(G880&gt;80,80,G880),G880)</f>
        <v>58</v>
      </c>
      <c r="I880" s="55" t="n">
        <f aca="false">IF(TOT!AN882&lt;11,IF(H880&gt;73,73,H880),H880)</f>
        <v>58</v>
      </c>
    </row>
    <row r="881" customFormat="false" ht="13" hidden="false" customHeight="true" outlineLevel="0" collapsed="false">
      <c r="A881" s="17" t="s">
        <v>3945</v>
      </c>
      <c r="B881" s="27" t="n">
        <f aca="false">'PH - Tableau 1'!J881</f>
        <v>65</v>
      </c>
      <c r="C881" s="50" t="n">
        <f aca="false">(TOT!BR883*60)/TOT!AK883</f>
        <v>1.51756440281034</v>
      </c>
      <c r="D881" s="27" t="n">
        <f aca="false">VLOOKUP(C881,'DF - Tableau 2'!$A$3:$B$55,2)</f>
        <v>74</v>
      </c>
      <c r="E881" s="27" t="n">
        <f aca="false">IF(TOT!AK883&lt;400,IF(D881&gt;66,66,D881),D881)</f>
        <v>74</v>
      </c>
      <c r="F881" s="27" t="n">
        <f aca="false">IF(TOT!AK883&lt;200,IF(E881&gt;60,60,E881),E881)</f>
        <v>74</v>
      </c>
      <c r="G881" s="55" t="n">
        <f aca="false">(B881+F881)/2</f>
        <v>69.5</v>
      </c>
      <c r="H881" s="55" t="n">
        <f aca="false">IF(TOT!AN883&lt;13.4,IF(G881&gt;80,80,G881),G881)</f>
        <v>69.5</v>
      </c>
      <c r="I881" s="55" t="n">
        <f aca="false">IF(TOT!AN883&lt;11,IF(H881&gt;73,73,H881),H881)</f>
        <v>69.5</v>
      </c>
    </row>
    <row r="882" customFormat="false" ht="13" hidden="false" customHeight="true" outlineLevel="0" collapsed="false">
      <c r="A882" s="17" t="s">
        <v>3948</v>
      </c>
      <c r="B882" s="27" t="n">
        <f aca="false">'PH - Tableau 1'!J882</f>
        <v>74</v>
      </c>
      <c r="C882" s="50" t="n">
        <f aca="false">(TOT!BR884*60)/TOT!AK884</f>
        <v>1.2543845385491</v>
      </c>
      <c r="D882" s="27" t="n">
        <f aca="false">VLOOKUP(C882,'DF - Tableau 2'!$A$3:$B$55,2)</f>
        <v>67</v>
      </c>
      <c r="E882" s="27" t="n">
        <f aca="false">IF(TOT!AK884&lt;400,IF(D882&gt;66,66,D882),D882)</f>
        <v>67</v>
      </c>
      <c r="F882" s="27" t="n">
        <f aca="false">IF(TOT!AK884&lt;200,IF(E882&gt;60,60,E882),E882)</f>
        <v>67</v>
      </c>
      <c r="G882" s="55" t="n">
        <f aca="false">(B882+F882)/2</f>
        <v>70.5</v>
      </c>
      <c r="H882" s="55" t="n">
        <f aca="false">IF(TOT!AN884&lt;13.4,IF(G882&gt;80,80,G882),G882)</f>
        <v>70.5</v>
      </c>
      <c r="I882" s="55" t="n">
        <f aca="false">IF(TOT!AN884&lt;11,IF(H882&gt;73,73,H882),H882)</f>
        <v>70.5</v>
      </c>
    </row>
    <row r="883" customFormat="false" ht="13" hidden="false" customHeight="true" outlineLevel="0" collapsed="false">
      <c r="A883" s="17" t="s">
        <v>3952</v>
      </c>
      <c r="B883" s="27" t="n">
        <f aca="false">'PH - Tableau 1'!J883</f>
        <v>60</v>
      </c>
      <c r="C883" s="50" t="n">
        <f aca="false">(TOT!BR885*60)/TOT!AK885</f>
        <v>1.38142747505757</v>
      </c>
      <c r="D883" s="27" t="n">
        <f aca="false">VLOOKUP(C883,'DF - Tableau 2'!$A$3:$B$55,2)</f>
        <v>71</v>
      </c>
      <c r="E883" s="27" t="n">
        <f aca="false">IF(TOT!AK885&lt;400,IF(D883&gt;66,66,D883),D883)</f>
        <v>66</v>
      </c>
      <c r="F883" s="27" t="n">
        <f aca="false">IF(TOT!AK885&lt;200,IF(E883&gt;60,60,E883),E883)</f>
        <v>60</v>
      </c>
      <c r="G883" s="55" t="n">
        <f aca="false">(B883+F883)/2</f>
        <v>60</v>
      </c>
      <c r="H883" s="55" t="n">
        <f aca="false">IF(TOT!AN885&lt;13.4,IF(G883&gt;80,80,G883),G883)</f>
        <v>60</v>
      </c>
      <c r="I883" s="55" t="n">
        <f aca="false">IF(TOT!AN885&lt;11,IF(H883&gt;73,73,H883),H883)</f>
        <v>60</v>
      </c>
    </row>
    <row r="884" customFormat="false" ht="13" hidden="false" customHeight="true" outlineLevel="0" collapsed="false">
      <c r="A884" s="17" t="s">
        <v>3956</v>
      </c>
      <c r="B884" s="27" t="n">
        <f aca="false">'PH - Tableau 1'!J884</f>
        <v>60</v>
      </c>
      <c r="C884" s="50" t="n">
        <f aca="false">(TOT!BR886*60)/TOT!AK886</f>
        <v>0</v>
      </c>
      <c r="D884" s="27" t="n">
        <f aca="false">VLOOKUP(C884,'DF - Tableau 2'!$A$3:$B$55,2)</f>
        <v>47</v>
      </c>
      <c r="E884" s="27" t="n">
        <f aca="false">IF(TOT!AK886&lt;400,IF(D884&gt;66,66,D884),D884)</f>
        <v>47</v>
      </c>
      <c r="F884" s="27" t="n">
        <f aca="false">IF(TOT!AK886&lt;200,IF(E884&gt;60,60,E884),E884)</f>
        <v>47</v>
      </c>
      <c r="G884" s="55" t="n">
        <f aca="false">(B884+F884)/2</f>
        <v>53.5</v>
      </c>
      <c r="H884" s="55" t="n">
        <f aca="false">IF(TOT!AN886&lt;13.4,IF(G884&gt;80,80,G884),G884)</f>
        <v>53.5</v>
      </c>
      <c r="I884" s="55" t="n">
        <f aca="false">IF(TOT!AN886&lt;11,IF(H884&gt;73,73,H884),H884)</f>
        <v>53.5</v>
      </c>
    </row>
    <row r="885" customFormat="false" ht="13" hidden="false" customHeight="true" outlineLevel="0" collapsed="false">
      <c r="A885" s="17" t="s">
        <v>3959</v>
      </c>
      <c r="B885" s="27" t="n">
        <f aca="false">'PH - Tableau 1'!J885</f>
        <v>74</v>
      </c>
      <c r="C885" s="50" t="n">
        <f aca="false">(TOT!BR887*60)/TOT!AK887</f>
        <v>1.10449564241954</v>
      </c>
      <c r="D885" s="27" t="n">
        <f aca="false">VLOOKUP(C885,'DF - Tableau 2'!$A$3:$B$55,2)</f>
        <v>64</v>
      </c>
      <c r="E885" s="27" t="n">
        <f aca="false">IF(TOT!AK887&lt;400,IF(D885&gt;66,66,D885),D885)</f>
        <v>64</v>
      </c>
      <c r="F885" s="27" t="n">
        <f aca="false">IF(TOT!AK887&lt;200,IF(E885&gt;60,60,E885),E885)</f>
        <v>64</v>
      </c>
      <c r="G885" s="55" t="n">
        <f aca="false">(B885+F885)/2</f>
        <v>69</v>
      </c>
      <c r="H885" s="55" t="n">
        <f aca="false">IF(TOT!AN887&lt;13.4,IF(G885&gt;80,80,G885),G885)</f>
        <v>69</v>
      </c>
      <c r="I885" s="55" t="n">
        <f aca="false">IF(TOT!AN887&lt;11,IF(H885&gt;73,73,H885),H885)</f>
        <v>69</v>
      </c>
    </row>
    <row r="886" customFormat="false" ht="13" hidden="false" customHeight="true" outlineLevel="0" collapsed="false">
      <c r="A886" s="17" t="s">
        <v>3962</v>
      </c>
      <c r="B886" s="27" t="n">
        <f aca="false">'PH - Tableau 1'!J886</f>
        <v>60</v>
      </c>
      <c r="C886" s="50" t="n">
        <f aca="false">(TOT!BR888*60)/TOT!AK888</f>
        <v>0</v>
      </c>
      <c r="D886" s="27" t="n">
        <f aca="false">VLOOKUP(C886,'DF - Tableau 2'!$A$3:$B$55,2)</f>
        <v>47</v>
      </c>
      <c r="E886" s="27" t="n">
        <f aca="false">IF(TOT!AK888&lt;400,IF(D886&gt;66,66,D886),D886)</f>
        <v>47</v>
      </c>
      <c r="F886" s="27" t="n">
        <f aca="false">IF(TOT!AK888&lt;200,IF(E886&gt;60,60,E886),E886)</f>
        <v>47</v>
      </c>
      <c r="G886" s="55" t="n">
        <f aca="false">(B886+F886)/2</f>
        <v>53.5</v>
      </c>
      <c r="H886" s="55" t="n">
        <f aca="false">IF(TOT!AN888&lt;13.4,IF(G886&gt;80,80,G886),G886)</f>
        <v>53.5</v>
      </c>
      <c r="I886" s="55" t="n">
        <f aca="false">IF(TOT!AN888&lt;11,IF(H886&gt;73,73,H886),H886)</f>
        <v>53.5</v>
      </c>
    </row>
    <row r="887" customFormat="false" ht="13" hidden="false" customHeight="true" outlineLevel="0" collapsed="false">
      <c r="A887" s="17" t="s">
        <v>3965</v>
      </c>
      <c r="B887" s="27" t="n">
        <f aca="false">'PH - Tableau 1'!J887</f>
        <v>47</v>
      </c>
      <c r="C887" s="50" t="n">
        <f aca="false">(TOT!BR889*60)/TOT!AK889</f>
        <v>1.80653130548908</v>
      </c>
      <c r="D887" s="27" t="n">
        <f aca="false">VLOOKUP(C887,'DF - Tableau 2'!$A$3:$B$55,2)</f>
        <v>81</v>
      </c>
      <c r="E887" s="27" t="n">
        <f aca="false">IF(TOT!AK889&lt;400,IF(D887&gt;66,66,D887),D887)</f>
        <v>81</v>
      </c>
      <c r="F887" s="27" t="n">
        <f aca="false">IF(TOT!AK889&lt;200,IF(E887&gt;60,60,E887),E887)</f>
        <v>81</v>
      </c>
      <c r="G887" s="55" t="n">
        <f aca="false">(B887+F887)/2</f>
        <v>64</v>
      </c>
      <c r="H887" s="55" t="n">
        <f aca="false">IF(TOT!AN889&lt;13.4,IF(G887&gt;80,80,G887),G887)</f>
        <v>64</v>
      </c>
      <c r="I887" s="55" t="n">
        <f aca="false">IF(TOT!AN889&lt;11,IF(H887&gt;73,73,H887),H887)</f>
        <v>64</v>
      </c>
    </row>
    <row r="888" customFormat="false" ht="13" hidden="false" customHeight="true" outlineLevel="0" collapsed="false">
      <c r="A888" s="17" t="s">
        <v>3970</v>
      </c>
      <c r="B888" s="27" t="n">
        <f aca="false">'PH - Tableau 1'!J888</f>
        <v>66</v>
      </c>
      <c r="C888" s="50" t="n">
        <f aca="false">(TOT!BR890*60)/TOT!AK890</f>
        <v>2.72277227722772</v>
      </c>
      <c r="D888" s="27" t="n">
        <f aca="false">VLOOKUP(C888,'DF - Tableau 2'!$A$3:$B$55,2)</f>
        <v>94</v>
      </c>
      <c r="E888" s="27" t="n">
        <f aca="false">IF(TOT!AK890&lt;400,IF(D888&gt;66,66,D888),D888)</f>
        <v>66</v>
      </c>
      <c r="F888" s="27" t="n">
        <f aca="false">IF(TOT!AK890&lt;200,IF(E888&gt;60,60,E888),E888)</f>
        <v>66</v>
      </c>
      <c r="G888" s="55" t="n">
        <f aca="false">(B888+F888)/2</f>
        <v>66</v>
      </c>
      <c r="H888" s="55" t="n">
        <f aca="false">IF(TOT!AN890&lt;13.4,IF(G888&gt;80,80,G888),G888)</f>
        <v>66</v>
      </c>
      <c r="I888" s="55" t="n">
        <f aca="false">IF(TOT!AN890&lt;11,IF(H888&gt;73,73,H888),H888)</f>
        <v>66</v>
      </c>
    </row>
    <row r="889" customFormat="false" ht="13" hidden="false" customHeight="true" outlineLevel="0" collapsed="false">
      <c r="A889" s="17" t="s">
        <v>3973</v>
      </c>
      <c r="B889" s="27" t="n">
        <f aca="false">'PH - Tableau 1'!J889</f>
        <v>56</v>
      </c>
      <c r="C889" s="50" t="n">
        <f aca="false">(TOT!BR891*60)/TOT!AK891</f>
        <v>1.42486476977879</v>
      </c>
      <c r="D889" s="27" t="n">
        <f aca="false">VLOOKUP(C889,'DF - Tableau 2'!$A$3:$B$55,2)</f>
        <v>72</v>
      </c>
      <c r="E889" s="27" t="n">
        <f aca="false">IF(TOT!AK891&lt;400,IF(D889&gt;66,66,D889),D889)</f>
        <v>72</v>
      </c>
      <c r="F889" s="27" t="n">
        <f aca="false">IF(TOT!AK891&lt;200,IF(E889&gt;60,60,E889),E889)</f>
        <v>72</v>
      </c>
      <c r="G889" s="55" t="n">
        <f aca="false">(B889+F889)/2</f>
        <v>64</v>
      </c>
      <c r="H889" s="55" t="n">
        <f aca="false">IF(TOT!AN891&lt;13.4,IF(G889&gt;80,80,G889),G889)</f>
        <v>64</v>
      </c>
      <c r="I889" s="55" t="n">
        <f aca="false">IF(TOT!AN891&lt;11,IF(H889&gt;73,73,H889),H889)</f>
        <v>64</v>
      </c>
    </row>
    <row r="890" customFormat="false" ht="13" hidden="false" customHeight="true" outlineLevel="0" collapsed="false">
      <c r="A890" s="17" t="s">
        <v>3975</v>
      </c>
      <c r="B890" s="27" t="n">
        <f aca="false">'PH - Tableau 1'!J890</f>
        <v>84</v>
      </c>
      <c r="C890" s="50" t="n">
        <f aca="false">(TOT!BR892*60)/TOT!AK892</f>
        <v>1.50722210592422</v>
      </c>
      <c r="D890" s="27" t="n">
        <f aca="false">VLOOKUP(C890,'DF - Tableau 2'!$A$3:$B$55,2)</f>
        <v>74</v>
      </c>
      <c r="E890" s="27" t="n">
        <f aca="false">IF(TOT!AK892&lt;400,IF(D890&gt;66,66,D890),D890)</f>
        <v>74</v>
      </c>
      <c r="F890" s="27" t="n">
        <f aca="false">IF(TOT!AK892&lt;200,IF(E890&gt;60,60,E890),E890)</f>
        <v>74</v>
      </c>
      <c r="G890" s="55" t="n">
        <f aca="false">(B890+F890)/2</f>
        <v>79</v>
      </c>
      <c r="H890" s="55" t="n">
        <f aca="false">IF(TOT!AN892&lt;13.4,IF(G890&gt;80,80,G890),G890)</f>
        <v>79</v>
      </c>
      <c r="I890" s="55" t="n">
        <f aca="false">IF(TOT!AN892&lt;11,IF(H890&gt;73,73,H890),H890)</f>
        <v>79</v>
      </c>
    </row>
    <row r="891" customFormat="false" ht="13" hidden="false" customHeight="true" outlineLevel="0" collapsed="false">
      <c r="A891" s="17" t="s">
        <v>3981</v>
      </c>
      <c r="B891" s="27" t="n">
        <f aca="false">'PH - Tableau 1'!J891</f>
        <v>62</v>
      </c>
      <c r="C891" s="50" t="n">
        <f aca="false">(TOT!BR893*60)/TOT!AK893</f>
        <v>1.10951304705157</v>
      </c>
      <c r="D891" s="27" t="n">
        <f aca="false">VLOOKUP(C891,'DF - Tableau 2'!$A$3:$B$55,2)</f>
        <v>64</v>
      </c>
      <c r="E891" s="27" t="n">
        <f aca="false">IF(TOT!AK893&lt;400,IF(D891&gt;66,66,D891),D891)</f>
        <v>64</v>
      </c>
      <c r="F891" s="27" t="n">
        <f aca="false">IF(TOT!AK893&lt;200,IF(E891&gt;60,60,E891),E891)</f>
        <v>64</v>
      </c>
      <c r="G891" s="55" t="n">
        <f aca="false">(B891+F891)/2</f>
        <v>63</v>
      </c>
      <c r="H891" s="55" t="n">
        <f aca="false">IF(TOT!AN893&lt;13.4,IF(G891&gt;80,80,G891),G891)</f>
        <v>63</v>
      </c>
      <c r="I891" s="55" t="n">
        <f aca="false">IF(TOT!AN893&lt;11,IF(H891&gt;73,73,H891),H891)</f>
        <v>63</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8.xml><?xml version="1.0" encoding="utf-8"?>
<worksheet xmlns="http://schemas.openxmlformats.org/spreadsheetml/2006/main" xmlns:r="http://schemas.openxmlformats.org/officeDocument/2006/relationships">
  <sheetPr filterMode="false">
    <pageSetUpPr fitToPage="true"/>
  </sheetPr>
  <dimension ref="A1:B55"/>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RowHeight="18"/>
  <cols>
    <col collapsed="false" hidden="false" max="256" min="1" style="45" width="16.0663265306122"/>
  </cols>
  <sheetData>
    <row r="1" customFormat="false" ht="28" hidden="false" customHeight="true" outlineLevel="0" collapsed="false">
      <c r="A1" s="46" t="s">
        <v>10</v>
      </c>
      <c r="B1" s="46"/>
    </row>
    <row r="2" customFormat="false" ht="20.55" hidden="false" customHeight="true" outlineLevel="0" collapsed="false">
      <c r="A2" s="51"/>
      <c r="B2" s="51"/>
    </row>
    <row r="3" customFormat="false" ht="20.55" hidden="false" customHeight="true" outlineLevel="0" collapsed="false">
      <c r="A3" s="52" t="n">
        <v>3.63</v>
      </c>
      <c r="B3" s="53" t="n">
        <v>99</v>
      </c>
    </row>
    <row r="4" customFormat="false" ht="20.35" hidden="false" customHeight="true" outlineLevel="0" collapsed="false">
      <c r="A4" s="52" t="n">
        <v>3.33</v>
      </c>
      <c r="B4" s="53" t="n">
        <f aca="false">B3-1</f>
        <v>98</v>
      </c>
    </row>
    <row r="5" customFormat="false" ht="20.35" hidden="false" customHeight="true" outlineLevel="0" collapsed="false">
      <c r="A5" s="52" t="n">
        <v>3.15</v>
      </c>
      <c r="B5" s="53" t="n">
        <f aca="false">B4-1</f>
        <v>97</v>
      </c>
    </row>
    <row r="6" customFormat="false" ht="20.35" hidden="false" customHeight="true" outlineLevel="0" collapsed="false">
      <c r="A6" s="52" t="n">
        <v>2.97</v>
      </c>
      <c r="B6" s="53" t="n">
        <f aca="false">B5-1</f>
        <v>96</v>
      </c>
    </row>
    <row r="7" customFormat="false" ht="20.35" hidden="false" customHeight="true" outlineLevel="0" collapsed="false">
      <c r="A7" s="52" t="n">
        <v>2.82</v>
      </c>
      <c r="B7" s="53" t="n">
        <f aca="false">B6-1</f>
        <v>95</v>
      </c>
    </row>
    <row r="8" customFormat="false" ht="20.35" hidden="false" customHeight="true" outlineLevel="0" collapsed="false">
      <c r="A8" s="52" t="n">
        <v>2.67</v>
      </c>
      <c r="B8" s="53" t="n">
        <f aca="false">B7-1</f>
        <v>94</v>
      </c>
    </row>
    <row r="9" customFormat="false" ht="20.35" hidden="false" customHeight="true" outlineLevel="0" collapsed="false">
      <c r="A9" s="52" t="n">
        <v>2.52</v>
      </c>
      <c r="B9" s="53" t="n">
        <f aca="false">B8-1</f>
        <v>93</v>
      </c>
    </row>
    <row r="10" customFormat="false" ht="20.35" hidden="false" customHeight="true" outlineLevel="0" collapsed="false">
      <c r="A10" s="52" t="n">
        <v>2.45</v>
      </c>
      <c r="B10" s="53" t="n">
        <f aca="false">B9-1</f>
        <v>92</v>
      </c>
    </row>
    <row r="11" customFormat="false" ht="20.35" hidden="false" customHeight="true" outlineLevel="0" collapsed="false">
      <c r="A11" s="52" t="n">
        <v>2.38</v>
      </c>
      <c r="B11" s="53" t="n">
        <f aca="false">B10-1</f>
        <v>91</v>
      </c>
    </row>
    <row r="12" customFormat="false" ht="20.35" hidden="false" customHeight="true" outlineLevel="0" collapsed="false">
      <c r="A12" s="52" t="n">
        <v>2.31</v>
      </c>
      <c r="B12" s="53" t="n">
        <f aca="false">B11-1</f>
        <v>90</v>
      </c>
    </row>
    <row r="13" customFormat="false" ht="20.35" hidden="false" customHeight="true" outlineLevel="0" collapsed="false">
      <c r="A13" s="52" t="n">
        <v>2.24</v>
      </c>
      <c r="B13" s="53" t="n">
        <f aca="false">B12-1</f>
        <v>89</v>
      </c>
    </row>
    <row r="14" customFormat="false" ht="20.35" hidden="false" customHeight="true" outlineLevel="0" collapsed="false">
      <c r="A14" s="52" t="n">
        <v>2.17</v>
      </c>
      <c r="B14" s="53" t="n">
        <f aca="false">B13-1</f>
        <v>88</v>
      </c>
    </row>
    <row r="15" customFormat="false" ht="20.35" hidden="false" customHeight="true" outlineLevel="0" collapsed="false">
      <c r="A15" s="52" t="n">
        <v>2.1</v>
      </c>
      <c r="B15" s="53" t="n">
        <f aca="false">B14-1</f>
        <v>87</v>
      </c>
    </row>
    <row r="16" customFormat="false" ht="20.35" hidden="false" customHeight="true" outlineLevel="0" collapsed="false">
      <c r="A16" s="52" t="n">
        <v>2.04</v>
      </c>
      <c r="B16" s="53" t="n">
        <f aca="false">B15-1</f>
        <v>86</v>
      </c>
    </row>
    <row r="17" customFormat="false" ht="20.35" hidden="false" customHeight="true" outlineLevel="0" collapsed="false">
      <c r="A17" s="52" t="n">
        <v>1.99</v>
      </c>
      <c r="B17" s="53" t="n">
        <f aca="false">B16-1</f>
        <v>85</v>
      </c>
    </row>
    <row r="18" customFormat="false" ht="20.35" hidden="false" customHeight="true" outlineLevel="0" collapsed="false">
      <c r="A18" s="52" t="n">
        <v>1.94</v>
      </c>
      <c r="B18" s="53" t="n">
        <f aca="false">B17-1</f>
        <v>84</v>
      </c>
    </row>
    <row r="19" customFormat="false" ht="20.35" hidden="false" customHeight="true" outlineLevel="0" collapsed="false">
      <c r="A19" s="52" t="n">
        <v>1.89</v>
      </c>
      <c r="B19" s="53" t="n">
        <f aca="false">B18-1</f>
        <v>83</v>
      </c>
    </row>
    <row r="20" customFormat="false" ht="20.35" hidden="false" customHeight="true" outlineLevel="0" collapsed="false">
      <c r="A20" s="52" t="n">
        <v>1.84</v>
      </c>
      <c r="B20" s="53" t="n">
        <f aca="false">B19-1</f>
        <v>82</v>
      </c>
    </row>
    <row r="21" customFormat="false" ht="20.35" hidden="false" customHeight="true" outlineLevel="0" collapsed="false">
      <c r="A21" s="52" t="n">
        <v>1.79</v>
      </c>
      <c r="B21" s="53" t="n">
        <f aca="false">B20-1</f>
        <v>81</v>
      </c>
    </row>
    <row r="22" customFormat="false" ht="20.35" hidden="false" customHeight="true" outlineLevel="0" collapsed="false">
      <c r="A22" s="52" t="n">
        <v>1.74</v>
      </c>
      <c r="B22" s="53" t="n">
        <f aca="false">B21-1</f>
        <v>80</v>
      </c>
    </row>
    <row r="23" customFormat="false" ht="20.35" hidden="false" customHeight="true" outlineLevel="0" collapsed="false">
      <c r="A23" s="52" t="n">
        <v>1.7</v>
      </c>
      <c r="B23" s="53" t="n">
        <f aca="false">B22-1</f>
        <v>79</v>
      </c>
    </row>
    <row r="24" customFormat="false" ht="20.35" hidden="false" customHeight="true" outlineLevel="0" collapsed="false">
      <c r="A24" s="52" t="n">
        <v>1.66</v>
      </c>
      <c r="B24" s="53" t="n">
        <f aca="false">B23-1</f>
        <v>78</v>
      </c>
    </row>
    <row r="25" customFormat="false" ht="20.35" hidden="false" customHeight="true" outlineLevel="0" collapsed="false">
      <c r="A25" s="52" t="n">
        <v>1.62</v>
      </c>
      <c r="B25" s="53" t="n">
        <f aca="false">B24-1</f>
        <v>77</v>
      </c>
    </row>
    <row r="26" customFormat="false" ht="20.35" hidden="false" customHeight="true" outlineLevel="0" collapsed="false">
      <c r="A26" s="52" t="n">
        <v>1.58</v>
      </c>
      <c r="B26" s="53" t="n">
        <f aca="false">B25-1</f>
        <v>76</v>
      </c>
    </row>
    <row r="27" customFormat="false" ht="20.35" hidden="false" customHeight="true" outlineLevel="0" collapsed="false">
      <c r="A27" s="52" t="n">
        <v>1.54</v>
      </c>
      <c r="B27" s="53" t="n">
        <f aca="false">B26-1</f>
        <v>75</v>
      </c>
    </row>
    <row r="28" customFormat="false" ht="20.35" hidden="false" customHeight="true" outlineLevel="0" collapsed="false">
      <c r="A28" s="52" t="n">
        <v>1.5</v>
      </c>
      <c r="B28" s="53" t="n">
        <f aca="false">B27-1</f>
        <v>74</v>
      </c>
    </row>
    <row r="29" customFormat="false" ht="20.35" hidden="false" customHeight="true" outlineLevel="0" collapsed="false">
      <c r="A29" s="52" t="n">
        <v>1.46</v>
      </c>
      <c r="B29" s="53" t="n">
        <f aca="false">B28-1</f>
        <v>73</v>
      </c>
    </row>
    <row r="30" customFormat="false" ht="20.35" hidden="false" customHeight="true" outlineLevel="0" collapsed="false">
      <c r="A30" s="52" t="n">
        <v>1.42</v>
      </c>
      <c r="B30" s="53" t="n">
        <f aca="false">B29-1</f>
        <v>72</v>
      </c>
    </row>
    <row r="31" customFormat="false" ht="20.35" hidden="false" customHeight="true" outlineLevel="0" collapsed="false">
      <c r="A31" s="52" t="n">
        <v>1.38</v>
      </c>
      <c r="B31" s="53" t="n">
        <f aca="false">B30-1</f>
        <v>71</v>
      </c>
    </row>
    <row r="32" customFormat="false" ht="20.35" hidden="false" customHeight="true" outlineLevel="0" collapsed="false">
      <c r="A32" s="52" t="n">
        <v>1.34</v>
      </c>
      <c r="B32" s="53" t="n">
        <f aca="false">B31-1</f>
        <v>70</v>
      </c>
    </row>
    <row r="33" customFormat="false" ht="20.35" hidden="false" customHeight="true" outlineLevel="0" collapsed="false">
      <c r="A33" s="52" t="n">
        <v>1.3</v>
      </c>
      <c r="B33" s="53" t="n">
        <f aca="false">B32-1</f>
        <v>69</v>
      </c>
    </row>
    <row r="34" customFormat="false" ht="20.35" hidden="false" customHeight="true" outlineLevel="0" collapsed="false">
      <c r="A34" s="52" t="n">
        <v>1.26</v>
      </c>
      <c r="B34" s="53" t="n">
        <f aca="false">B33-1</f>
        <v>68</v>
      </c>
    </row>
    <row r="35" customFormat="false" ht="20.35" hidden="false" customHeight="true" outlineLevel="0" collapsed="false">
      <c r="A35" s="52" t="n">
        <v>1.22</v>
      </c>
      <c r="B35" s="53" t="n">
        <f aca="false">B34-1</f>
        <v>67</v>
      </c>
    </row>
    <row r="36" customFormat="false" ht="20.35" hidden="false" customHeight="true" outlineLevel="0" collapsed="false">
      <c r="A36" s="52" t="n">
        <v>1.18</v>
      </c>
      <c r="B36" s="53" t="n">
        <f aca="false">B35-1</f>
        <v>66</v>
      </c>
    </row>
    <row r="37" customFormat="false" ht="20.35" hidden="false" customHeight="true" outlineLevel="0" collapsed="false">
      <c r="A37" s="52" t="n">
        <v>1.14</v>
      </c>
      <c r="B37" s="53" t="n">
        <f aca="false">B36-1</f>
        <v>65</v>
      </c>
    </row>
    <row r="38" customFormat="false" ht="20.35" hidden="false" customHeight="true" outlineLevel="0" collapsed="false">
      <c r="A38" s="52" t="n">
        <v>1.1</v>
      </c>
      <c r="B38" s="53" t="n">
        <f aca="false">B37-1</f>
        <v>64</v>
      </c>
    </row>
    <row r="39" customFormat="false" ht="20.35" hidden="false" customHeight="true" outlineLevel="0" collapsed="false">
      <c r="A39" s="52" t="n">
        <v>1.06</v>
      </c>
      <c r="B39" s="53" t="n">
        <f aca="false">B38-1</f>
        <v>63</v>
      </c>
    </row>
    <row r="40" customFormat="false" ht="20.35" hidden="false" customHeight="true" outlineLevel="0" collapsed="false">
      <c r="A40" s="52" t="n">
        <v>1.02</v>
      </c>
      <c r="B40" s="53" t="n">
        <f aca="false">B39-1</f>
        <v>62</v>
      </c>
    </row>
    <row r="41" customFormat="false" ht="20.35" hidden="false" customHeight="true" outlineLevel="0" collapsed="false">
      <c r="A41" s="52" t="n">
        <v>0.98</v>
      </c>
      <c r="B41" s="53" t="n">
        <f aca="false">B40-1</f>
        <v>61</v>
      </c>
    </row>
    <row r="42" customFormat="false" ht="20.35" hidden="false" customHeight="true" outlineLevel="0" collapsed="false">
      <c r="A42" s="52" t="n">
        <v>0.94</v>
      </c>
      <c r="B42" s="53" t="n">
        <f aca="false">B41-1</f>
        <v>60</v>
      </c>
    </row>
    <row r="43" customFormat="false" ht="20.35" hidden="false" customHeight="true" outlineLevel="0" collapsed="false">
      <c r="A43" s="52" t="n">
        <v>0.9</v>
      </c>
      <c r="B43" s="53" t="n">
        <f aca="false">B42-1</f>
        <v>59</v>
      </c>
    </row>
    <row r="44" customFormat="false" ht="20.35" hidden="false" customHeight="true" outlineLevel="0" collapsed="false">
      <c r="A44" s="52" t="n">
        <v>0.86</v>
      </c>
      <c r="B44" s="53" t="n">
        <f aca="false">B43-1</f>
        <v>58</v>
      </c>
    </row>
    <row r="45" customFormat="false" ht="20.35" hidden="false" customHeight="true" outlineLevel="0" collapsed="false">
      <c r="A45" s="52" t="n">
        <v>0.82</v>
      </c>
      <c r="B45" s="53" t="n">
        <f aca="false">B44-1</f>
        <v>57</v>
      </c>
    </row>
    <row r="46" customFormat="false" ht="20.35" hidden="false" customHeight="true" outlineLevel="0" collapsed="false">
      <c r="A46" s="52" t="n">
        <v>0.78</v>
      </c>
      <c r="B46" s="53" t="n">
        <f aca="false">B45-1</f>
        <v>56</v>
      </c>
    </row>
    <row r="47" customFormat="false" ht="20.35" hidden="false" customHeight="true" outlineLevel="0" collapsed="false">
      <c r="A47" s="52" t="n">
        <v>0.74</v>
      </c>
      <c r="B47" s="53" t="n">
        <f aca="false">B46-1</f>
        <v>55</v>
      </c>
    </row>
    <row r="48" customFormat="false" ht="20.35" hidden="false" customHeight="true" outlineLevel="0" collapsed="false">
      <c r="A48" s="52" t="n">
        <v>0.7</v>
      </c>
      <c r="B48" s="53" t="n">
        <f aca="false">B47-1</f>
        <v>54</v>
      </c>
    </row>
    <row r="49" customFormat="false" ht="20.35" hidden="false" customHeight="true" outlineLevel="0" collapsed="false">
      <c r="A49" s="52" t="n">
        <v>0.66</v>
      </c>
      <c r="B49" s="53" t="n">
        <f aca="false">B48-1</f>
        <v>53</v>
      </c>
    </row>
    <row r="50" customFormat="false" ht="20.35" hidden="false" customHeight="true" outlineLevel="0" collapsed="false">
      <c r="A50" s="52" t="n">
        <v>0.59</v>
      </c>
      <c r="B50" s="53" t="n">
        <f aca="false">B49-1</f>
        <v>52</v>
      </c>
    </row>
    <row r="51" customFormat="false" ht="20.35" hidden="false" customHeight="true" outlineLevel="0" collapsed="false">
      <c r="A51" s="52" t="n">
        <v>0.53</v>
      </c>
      <c r="B51" s="53" t="n">
        <f aca="false">B50-1</f>
        <v>51</v>
      </c>
    </row>
    <row r="52" customFormat="false" ht="20.35" hidden="false" customHeight="true" outlineLevel="0" collapsed="false">
      <c r="A52" s="52" t="n">
        <v>0.47</v>
      </c>
      <c r="B52" s="53" t="n">
        <f aca="false">B51-1</f>
        <v>50</v>
      </c>
    </row>
    <row r="53" customFormat="false" ht="20.35" hidden="false" customHeight="true" outlineLevel="0" collapsed="false">
      <c r="A53" s="52" t="n">
        <v>0.4</v>
      </c>
      <c r="B53" s="53" t="n">
        <f aca="false">B52-1</f>
        <v>49</v>
      </c>
    </row>
    <row r="54" customFormat="false" ht="20.35" hidden="false" customHeight="true" outlineLevel="0" collapsed="false">
      <c r="A54" s="52" t="n">
        <v>0.33</v>
      </c>
      <c r="B54" s="53" t="n">
        <f aca="false">B53-1</f>
        <v>48</v>
      </c>
    </row>
    <row r="55" customFormat="false" ht="20.35" hidden="false" customHeight="true" outlineLevel="0" collapsed="false">
      <c r="A55" s="52" t="n">
        <v>0</v>
      </c>
      <c r="B55" s="53" t="n">
        <f aca="false">B54-1</f>
        <v>47</v>
      </c>
    </row>
  </sheetData>
  <mergeCells count="1">
    <mergeCell ref="A1:B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xl/worksheets/sheet39.xml><?xml version="1.0" encoding="utf-8"?>
<worksheet xmlns="http://schemas.openxmlformats.org/spreadsheetml/2006/main" xmlns:r="http://schemas.openxmlformats.org/officeDocument/2006/relationships">
  <sheetPr filterMode="false">
    <pageSetUpPr fitToPage="true"/>
  </sheetPr>
  <dimension ref="A1:F891"/>
  <sheetViews>
    <sheetView windowProtection="true" showFormulas="false" showGridLines="fals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A1" activeCellId="0" sqref="A1"/>
    </sheetView>
  </sheetViews>
  <sheetFormatPr defaultRowHeight="13.45"/>
  <cols>
    <col collapsed="false" hidden="false" max="256" min="1" style="6" width="16.0663265306122"/>
  </cols>
  <sheetData>
    <row r="1" customFormat="false" ht="13.2" hidden="false" customHeight="true" outlineLevel="0" collapsed="false">
      <c r="A1" s="22"/>
      <c r="B1" s="18"/>
      <c r="C1" s="22"/>
      <c r="D1" s="22"/>
      <c r="E1" s="22"/>
      <c r="F1" s="22"/>
    </row>
    <row r="2" customFormat="false" ht="13.2" hidden="false" customHeight="true" outlineLevel="0" collapsed="false">
      <c r="A2" s="17" t="s">
        <v>265</v>
      </c>
      <c r="B2" s="50" t="n">
        <f aca="false">IF(TOT!FJ4&gt;0,TOT!FK4/TOT!FJ4,0)</f>
        <v>0</v>
      </c>
      <c r="C2" s="27" t="n">
        <f aca="false">IF(TOT!FJ4=0,33,'SC - Tableau 1'!I2)</f>
        <v>33</v>
      </c>
      <c r="D2" s="27" t="n">
        <f aca="false">B2*100</f>
        <v>0</v>
      </c>
      <c r="E2" s="55" t="n">
        <f aca="false">(C2+D2)/2</f>
        <v>16.5</v>
      </c>
      <c r="F2" s="55" t="n">
        <f aca="false">IF(E2&lt;33,33,E2)</f>
        <v>33</v>
      </c>
    </row>
    <row r="3" customFormat="false" ht="13" hidden="false" customHeight="true" outlineLevel="0" collapsed="false">
      <c r="A3" s="17" t="s">
        <v>275</v>
      </c>
      <c r="B3" s="50" t="n">
        <f aca="false">IF(TOT!FJ5&gt;0,TOT!FK5/TOT!FJ5,0)</f>
        <v>0</v>
      </c>
      <c r="C3" s="27" t="n">
        <f aca="false">IF(TOT!FJ5=0,33,'SC - Tableau 1'!I3)</f>
        <v>33</v>
      </c>
      <c r="D3" s="27" t="n">
        <f aca="false">B3*100</f>
        <v>0</v>
      </c>
      <c r="E3" s="55" t="n">
        <f aca="false">(C3+D3)/2</f>
        <v>16.5</v>
      </c>
      <c r="F3" s="55" t="n">
        <f aca="false">IF(E3&lt;33,33,E3)</f>
        <v>33</v>
      </c>
    </row>
    <row r="4" customFormat="false" ht="13" hidden="false" customHeight="true" outlineLevel="0" collapsed="false">
      <c r="A4" s="17" t="s">
        <v>285</v>
      </c>
      <c r="B4" s="50" t="n">
        <f aca="false">IF(TOT!FJ6&gt;0,TOT!FK6/TOT!FJ6,0)</f>
        <v>0</v>
      </c>
      <c r="C4" s="27" t="n">
        <f aca="false">IF(TOT!FJ6=0,33,'SC - Tableau 1'!I4)</f>
        <v>33</v>
      </c>
      <c r="D4" s="27" t="n">
        <f aca="false">B4*100</f>
        <v>0</v>
      </c>
      <c r="E4" s="55" t="n">
        <f aca="false">(C4+D4)/2</f>
        <v>16.5</v>
      </c>
      <c r="F4" s="55" t="n">
        <f aca="false">IF(E4&lt;33,33,E4)</f>
        <v>33</v>
      </c>
    </row>
    <row r="5" customFormat="false" ht="13" hidden="false" customHeight="true" outlineLevel="0" collapsed="false">
      <c r="A5" s="17" t="s">
        <v>291</v>
      </c>
      <c r="B5" s="50" t="n">
        <f aca="false">IF(TOT!FJ7&gt;0,TOT!FK7/TOT!FJ7,0)</f>
        <v>0</v>
      </c>
      <c r="C5" s="27" t="n">
        <f aca="false">IF(TOT!FJ7=0,33,'SC - Tableau 1'!I5)</f>
        <v>33</v>
      </c>
      <c r="D5" s="27" t="n">
        <f aca="false">B5*100</f>
        <v>0</v>
      </c>
      <c r="E5" s="55" t="n">
        <f aca="false">(C5+D5)/2</f>
        <v>16.5</v>
      </c>
      <c r="F5" s="55" t="n">
        <f aca="false">IF(E5&lt;33,33,E5)</f>
        <v>33</v>
      </c>
    </row>
    <row r="6" customFormat="false" ht="13" hidden="false" customHeight="true" outlineLevel="0" collapsed="false">
      <c r="A6" s="17" t="s">
        <v>297</v>
      </c>
      <c r="B6" s="50" t="n">
        <f aca="false">IF(TOT!FJ8&gt;0,TOT!FK8/TOT!FJ8,0)</f>
        <v>0</v>
      </c>
      <c r="C6" s="27" t="n">
        <f aca="false">IF(TOT!FJ8=0,33,'SC - Tableau 1'!I6)</f>
        <v>33</v>
      </c>
      <c r="D6" s="27" t="n">
        <f aca="false">B6*100</f>
        <v>0</v>
      </c>
      <c r="E6" s="55" t="n">
        <f aca="false">(C6+D6)/2</f>
        <v>16.5</v>
      </c>
      <c r="F6" s="55" t="n">
        <f aca="false">IF(E6&lt;33,33,E6)</f>
        <v>33</v>
      </c>
    </row>
    <row r="7" customFormat="false" ht="13" hidden="false" customHeight="true" outlineLevel="0" collapsed="false">
      <c r="A7" s="17" t="s">
        <v>304</v>
      </c>
      <c r="B7" s="50" t="n">
        <f aca="false">IF(TOT!FJ9&gt;0,TOT!FK9/TOT!FJ9,0)</f>
        <v>0</v>
      </c>
      <c r="C7" s="27" t="n">
        <f aca="false">IF(TOT!FJ9=0,33,'SC - Tableau 1'!I7)</f>
        <v>33</v>
      </c>
      <c r="D7" s="27" t="n">
        <f aca="false">B7*100</f>
        <v>0</v>
      </c>
      <c r="E7" s="55" t="n">
        <f aca="false">(C7+D7)/2</f>
        <v>16.5</v>
      </c>
      <c r="F7" s="55" t="n">
        <f aca="false">IF(E7&lt;33,33,E7)</f>
        <v>33</v>
      </c>
    </row>
    <row r="8" customFormat="false" ht="13" hidden="false" customHeight="true" outlineLevel="0" collapsed="false">
      <c r="A8" s="17" t="s">
        <v>311</v>
      </c>
      <c r="B8" s="50" t="n">
        <f aca="false">IF(TOT!FJ10&gt;0,TOT!FK10/TOT!FJ10,0)</f>
        <v>0</v>
      </c>
      <c r="C8" s="27" t="n">
        <f aca="false">IF(TOT!FJ10=0,33,'SC - Tableau 1'!I8)</f>
        <v>33</v>
      </c>
      <c r="D8" s="27" t="n">
        <f aca="false">B8*100</f>
        <v>0</v>
      </c>
      <c r="E8" s="55" t="n">
        <f aca="false">(C8+D8)/2</f>
        <v>16.5</v>
      </c>
      <c r="F8" s="55" t="n">
        <f aca="false">IF(E8&lt;33,33,E8)</f>
        <v>33</v>
      </c>
    </row>
    <row r="9" customFormat="false" ht="13" hidden="false" customHeight="true" outlineLevel="0" collapsed="false">
      <c r="A9" s="17" t="s">
        <v>317</v>
      </c>
      <c r="B9" s="50" t="n">
        <f aca="false">IF(TOT!FJ11&gt;0,TOT!FK11/TOT!FJ11,0)</f>
        <v>0.2</v>
      </c>
      <c r="C9" s="55" t="n">
        <f aca="false">IF(TOT!FJ11=0,33,'SC - Tableau 1'!I9)</f>
        <v>87</v>
      </c>
      <c r="D9" s="27" t="n">
        <f aca="false">B9*100</f>
        <v>20</v>
      </c>
      <c r="E9" s="55" t="n">
        <f aca="false">(C9+D9)/2</f>
        <v>53.5</v>
      </c>
      <c r="F9" s="55" t="n">
        <f aca="false">IF(E9&lt;33,33,E9)</f>
        <v>53.5</v>
      </c>
    </row>
    <row r="10" customFormat="false" ht="13" hidden="false" customHeight="true" outlineLevel="0" collapsed="false">
      <c r="A10" s="17" t="s">
        <v>323</v>
      </c>
      <c r="B10" s="50" t="n">
        <f aca="false">IF(TOT!FJ12&gt;0,TOT!FK12/TOT!FJ12,0)</f>
        <v>0</v>
      </c>
      <c r="C10" s="27" t="n">
        <f aca="false">IF(TOT!FJ12=0,33,'SC - Tableau 1'!I10)</f>
        <v>33</v>
      </c>
      <c r="D10" s="27" t="n">
        <f aca="false">B10*100</f>
        <v>0</v>
      </c>
      <c r="E10" s="55" t="n">
        <f aca="false">(C10+D10)/2</f>
        <v>16.5</v>
      </c>
      <c r="F10" s="55" t="n">
        <f aca="false">IF(E10&lt;33,33,E10)</f>
        <v>33</v>
      </c>
    </row>
    <row r="11" customFormat="false" ht="13" hidden="false" customHeight="true" outlineLevel="0" collapsed="false">
      <c r="A11" s="17" t="s">
        <v>330</v>
      </c>
      <c r="B11" s="50" t="n">
        <f aca="false">IF(TOT!FJ13&gt;0,TOT!FK13/TOT!FJ13,0)</f>
        <v>0</v>
      </c>
      <c r="C11" s="27" t="n">
        <f aca="false">IF(TOT!FJ13=0,33,'SC - Tableau 1'!I11)</f>
        <v>33</v>
      </c>
      <c r="D11" s="27" t="n">
        <f aca="false">B11*100</f>
        <v>0</v>
      </c>
      <c r="E11" s="55" t="n">
        <f aca="false">(C11+D11)/2</f>
        <v>16.5</v>
      </c>
      <c r="F11" s="55" t="n">
        <f aca="false">IF(E11&lt;33,33,E11)</f>
        <v>33</v>
      </c>
    </row>
    <row r="12" customFormat="false" ht="13" hidden="false" customHeight="true" outlineLevel="0" collapsed="false">
      <c r="A12" s="17" t="s">
        <v>336</v>
      </c>
      <c r="B12" s="50" t="n">
        <f aca="false">IF(TOT!FJ14&gt;0,TOT!FK14/TOT!FJ14,0)</f>
        <v>0</v>
      </c>
      <c r="C12" s="27" t="n">
        <f aca="false">IF(TOT!FJ14=0,33,'SC - Tableau 1'!I12)</f>
        <v>33</v>
      </c>
      <c r="D12" s="27" t="n">
        <f aca="false">B12*100</f>
        <v>0</v>
      </c>
      <c r="E12" s="55" t="n">
        <f aca="false">(C12+D12)/2</f>
        <v>16.5</v>
      </c>
      <c r="F12" s="55" t="n">
        <f aca="false">IF(E12&lt;33,33,E12)</f>
        <v>33</v>
      </c>
    </row>
    <row r="13" customFormat="false" ht="13" hidden="false" customHeight="true" outlineLevel="0" collapsed="false">
      <c r="A13" s="17" t="s">
        <v>342</v>
      </c>
      <c r="B13" s="50" t="n">
        <f aca="false">IF(TOT!FJ15&gt;0,TOT!FK15/TOT!FJ15,0)</f>
        <v>0</v>
      </c>
      <c r="C13" s="27" t="n">
        <f aca="false">IF(TOT!FJ15=0,33,'SC - Tableau 1'!I13)</f>
        <v>33</v>
      </c>
      <c r="D13" s="27" t="n">
        <f aca="false">B13*100</f>
        <v>0</v>
      </c>
      <c r="E13" s="55" t="n">
        <f aca="false">(C13+D13)/2</f>
        <v>16.5</v>
      </c>
      <c r="F13" s="55" t="n">
        <f aca="false">IF(E13&lt;33,33,E13)</f>
        <v>33</v>
      </c>
    </row>
    <row r="14" customFormat="false" ht="13" hidden="false" customHeight="true" outlineLevel="0" collapsed="false">
      <c r="A14" s="17" t="s">
        <v>348</v>
      </c>
      <c r="B14" s="50" t="n">
        <f aca="false">IF(TOT!FJ16&gt;0,TOT!FK16/TOT!FJ16,0)</f>
        <v>1</v>
      </c>
      <c r="C14" s="55" t="n">
        <f aca="false">IF(TOT!FJ16=0,33,'SC - Tableau 1'!I14)</f>
        <v>83</v>
      </c>
      <c r="D14" s="27" t="n">
        <f aca="false">B14*100</f>
        <v>100</v>
      </c>
      <c r="E14" s="55" t="n">
        <f aca="false">(C14+D14)/2</f>
        <v>91.5</v>
      </c>
      <c r="F14" s="55" t="n">
        <f aca="false">IF(E14&lt;33,33,E14)</f>
        <v>91.5</v>
      </c>
    </row>
    <row r="15" customFormat="false" ht="13" hidden="false" customHeight="true" outlineLevel="0" collapsed="false">
      <c r="A15" s="17" t="s">
        <v>355</v>
      </c>
      <c r="B15" s="50" t="n">
        <f aca="false">IF(TOT!FJ17&gt;0,TOT!FK17/TOT!FJ17,0)</f>
        <v>0</v>
      </c>
      <c r="C15" s="27" t="n">
        <f aca="false">IF(TOT!FJ17=0,33,'SC - Tableau 1'!I15)</f>
        <v>33</v>
      </c>
      <c r="D15" s="27" t="n">
        <f aca="false">B15*100</f>
        <v>0</v>
      </c>
      <c r="E15" s="55" t="n">
        <f aca="false">(C15+D15)/2</f>
        <v>16.5</v>
      </c>
      <c r="F15" s="55" t="n">
        <f aca="false">IF(E15&lt;33,33,E15)</f>
        <v>33</v>
      </c>
    </row>
    <row r="16" customFormat="false" ht="13" hidden="false" customHeight="true" outlineLevel="0" collapsed="false">
      <c r="A16" s="17" t="s">
        <v>362</v>
      </c>
      <c r="B16" s="50" t="n">
        <f aca="false">IF(TOT!FJ18&gt;0,TOT!FK18/TOT!FJ18,0)</f>
        <v>0</v>
      </c>
      <c r="C16" s="27" t="n">
        <f aca="false">IF(TOT!FJ18=0,33,'SC - Tableau 1'!I16)</f>
        <v>33</v>
      </c>
      <c r="D16" s="27" t="n">
        <f aca="false">B16*100</f>
        <v>0</v>
      </c>
      <c r="E16" s="55" t="n">
        <f aca="false">(C16+D16)/2</f>
        <v>16.5</v>
      </c>
      <c r="F16" s="55" t="n">
        <f aca="false">IF(E16&lt;33,33,E16)</f>
        <v>33</v>
      </c>
    </row>
    <row r="17" customFormat="false" ht="13" hidden="false" customHeight="true" outlineLevel="0" collapsed="false">
      <c r="A17" s="17" t="s">
        <v>368</v>
      </c>
      <c r="B17" s="50" t="n">
        <f aca="false">IF(TOT!FJ19&gt;0,TOT!FK19/TOT!FJ19,0)</f>
        <v>0.666666666666667</v>
      </c>
      <c r="C17" s="55" t="n">
        <f aca="false">IF(TOT!FJ19=0,33,'SC - Tableau 1'!I17)</f>
        <v>85</v>
      </c>
      <c r="D17" s="27" t="n">
        <f aca="false">B17*100</f>
        <v>66.6666666666667</v>
      </c>
      <c r="E17" s="55" t="n">
        <f aca="false">(C17+D17)/2</f>
        <v>75.8333333333333</v>
      </c>
      <c r="F17" s="55" t="n">
        <f aca="false">IF(E17&lt;33,33,E17)</f>
        <v>75.8333333333333</v>
      </c>
    </row>
    <row r="18" customFormat="false" ht="13" hidden="false" customHeight="true" outlineLevel="0" collapsed="false">
      <c r="A18" s="17" t="s">
        <v>374</v>
      </c>
      <c r="B18" s="50" t="n">
        <f aca="false">IF(TOT!FJ20&gt;0,TOT!FK20/TOT!FJ20,0)</f>
        <v>0</v>
      </c>
      <c r="C18" s="27" t="n">
        <f aca="false">IF(TOT!FJ20=0,33,'SC - Tableau 1'!I18)</f>
        <v>33</v>
      </c>
      <c r="D18" s="27" t="n">
        <f aca="false">B18*100</f>
        <v>0</v>
      </c>
      <c r="E18" s="55" t="n">
        <f aca="false">(C18+D18)/2</f>
        <v>16.5</v>
      </c>
      <c r="F18" s="55" t="n">
        <f aca="false">IF(E18&lt;33,33,E18)</f>
        <v>33</v>
      </c>
    </row>
    <row r="19" customFormat="false" ht="13" hidden="false" customHeight="true" outlineLevel="0" collapsed="false">
      <c r="A19" s="17" t="s">
        <v>381</v>
      </c>
      <c r="B19" s="50" t="n">
        <f aca="false">IF(TOT!FJ21&gt;0,TOT!FK21/TOT!FJ21,0)</f>
        <v>0</v>
      </c>
      <c r="C19" s="27" t="n">
        <f aca="false">IF(TOT!FJ21=0,33,'SC - Tableau 1'!I19)</f>
        <v>33</v>
      </c>
      <c r="D19" s="27" t="n">
        <f aca="false">B19*100</f>
        <v>0</v>
      </c>
      <c r="E19" s="55" t="n">
        <f aca="false">(C19+D19)/2</f>
        <v>16.5</v>
      </c>
      <c r="F19" s="55" t="n">
        <f aca="false">IF(E19&lt;33,33,E19)</f>
        <v>33</v>
      </c>
    </row>
    <row r="20" customFormat="false" ht="13" hidden="false" customHeight="true" outlineLevel="0" collapsed="false">
      <c r="A20" s="17" t="s">
        <v>387</v>
      </c>
      <c r="B20" s="50" t="n">
        <f aca="false">IF(TOT!FJ22&gt;0,TOT!FK22/TOT!FJ22,0)</f>
        <v>0</v>
      </c>
      <c r="C20" s="27" t="n">
        <f aca="false">IF(TOT!FJ22=0,33,'SC - Tableau 1'!I20)</f>
        <v>33</v>
      </c>
      <c r="D20" s="27" t="n">
        <f aca="false">B20*100</f>
        <v>0</v>
      </c>
      <c r="E20" s="55" t="n">
        <f aca="false">(C20+D20)/2</f>
        <v>16.5</v>
      </c>
      <c r="F20" s="55" t="n">
        <f aca="false">IF(E20&lt;33,33,E20)</f>
        <v>33</v>
      </c>
    </row>
    <row r="21" customFormat="false" ht="13" hidden="false" customHeight="true" outlineLevel="0" collapsed="false">
      <c r="A21" s="17" t="s">
        <v>391</v>
      </c>
      <c r="B21" s="50" t="n">
        <f aca="false">IF(TOT!FJ23&gt;0,TOT!FK23/TOT!FJ23,0)</f>
        <v>0</v>
      </c>
      <c r="C21" s="27" t="n">
        <f aca="false">IF(TOT!FJ23=0,33,'SC - Tableau 1'!I21)</f>
        <v>33</v>
      </c>
      <c r="D21" s="27" t="n">
        <f aca="false">B21*100</f>
        <v>0</v>
      </c>
      <c r="E21" s="55" t="n">
        <f aca="false">(C21+D21)/2</f>
        <v>16.5</v>
      </c>
      <c r="F21" s="55" t="n">
        <f aca="false">IF(E21&lt;33,33,E21)</f>
        <v>33</v>
      </c>
    </row>
    <row r="22" customFormat="false" ht="13" hidden="false" customHeight="true" outlineLevel="0" collapsed="false">
      <c r="A22" s="17" t="s">
        <v>395</v>
      </c>
      <c r="B22" s="50" t="n">
        <f aca="false">IF(TOT!FJ24&gt;0,TOT!FK24/TOT!FJ24,0)</f>
        <v>0.5</v>
      </c>
      <c r="C22" s="55" t="n">
        <f aca="false">IF(TOT!FJ24=0,33,'SC - Tableau 1'!I22)</f>
        <v>95</v>
      </c>
      <c r="D22" s="27" t="n">
        <f aca="false">B22*100</f>
        <v>50</v>
      </c>
      <c r="E22" s="55" t="n">
        <f aca="false">(C22+D22)/2</f>
        <v>72.5</v>
      </c>
      <c r="F22" s="55" t="n">
        <f aca="false">IF(E22&lt;33,33,E22)</f>
        <v>72.5</v>
      </c>
    </row>
    <row r="23" customFormat="false" ht="13" hidden="false" customHeight="true" outlineLevel="0" collapsed="false">
      <c r="A23" s="17" t="s">
        <v>400</v>
      </c>
      <c r="B23" s="50" t="n">
        <f aca="false">IF(TOT!FJ25&gt;0,TOT!FK25/TOT!FJ25,0)</f>
        <v>0</v>
      </c>
      <c r="C23" s="27" t="n">
        <f aca="false">IF(TOT!FJ25=0,33,'SC - Tableau 1'!I23)</f>
        <v>33</v>
      </c>
      <c r="D23" s="27" t="n">
        <f aca="false">B23*100</f>
        <v>0</v>
      </c>
      <c r="E23" s="55" t="n">
        <f aca="false">(C23+D23)/2</f>
        <v>16.5</v>
      </c>
      <c r="F23" s="55" t="n">
        <f aca="false">IF(E23&lt;33,33,E23)</f>
        <v>33</v>
      </c>
    </row>
    <row r="24" customFormat="false" ht="13" hidden="false" customHeight="true" outlineLevel="0" collapsed="false">
      <c r="A24" s="17" t="s">
        <v>406</v>
      </c>
      <c r="B24" s="50" t="n">
        <f aca="false">IF(TOT!FJ26&gt;0,TOT!FK26/TOT!FJ26,0)</f>
        <v>0</v>
      </c>
      <c r="C24" s="55" t="n">
        <f aca="false">IF(TOT!FJ26=0,33,'SC - Tableau 1'!I24)</f>
        <v>82</v>
      </c>
      <c r="D24" s="27" t="n">
        <f aca="false">B24*100</f>
        <v>0</v>
      </c>
      <c r="E24" s="55" t="n">
        <f aca="false">(C24+D24)/2</f>
        <v>41</v>
      </c>
      <c r="F24" s="55" t="n">
        <f aca="false">IF(E24&lt;33,33,E24)</f>
        <v>41</v>
      </c>
    </row>
    <row r="25" customFormat="false" ht="13" hidden="false" customHeight="true" outlineLevel="0" collapsed="false">
      <c r="A25" s="17" t="s">
        <v>410</v>
      </c>
      <c r="B25" s="50" t="n">
        <f aca="false">IF(TOT!FJ27&gt;0,TOT!FK27/TOT!FJ27,0)</f>
        <v>1</v>
      </c>
      <c r="C25" s="55" t="n">
        <f aca="false">IF(TOT!FJ27=0,33,'SC - Tableau 1'!I25)</f>
        <v>65</v>
      </c>
      <c r="D25" s="27" t="n">
        <f aca="false">B25*100</f>
        <v>100</v>
      </c>
      <c r="E25" s="55" t="n">
        <f aca="false">(C25+D25)/2</f>
        <v>82.5</v>
      </c>
      <c r="F25" s="55" t="n">
        <f aca="false">IF(E25&lt;33,33,E25)</f>
        <v>82.5</v>
      </c>
    </row>
    <row r="26" customFormat="false" ht="13" hidden="false" customHeight="true" outlineLevel="0" collapsed="false">
      <c r="A26" s="17" t="s">
        <v>415</v>
      </c>
      <c r="B26" s="50" t="n">
        <f aca="false">IF(TOT!FJ28&gt;0,TOT!FK28/TOT!FJ28,0)</f>
        <v>0</v>
      </c>
      <c r="C26" s="27" t="n">
        <f aca="false">IF(TOT!FJ28=0,33,'SC - Tableau 1'!I26)</f>
        <v>33</v>
      </c>
      <c r="D26" s="27" t="n">
        <f aca="false">B26*100</f>
        <v>0</v>
      </c>
      <c r="E26" s="55" t="n">
        <f aca="false">(C26+D26)/2</f>
        <v>16.5</v>
      </c>
      <c r="F26" s="55" t="n">
        <f aca="false">IF(E26&lt;33,33,E26)</f>
        <v>33</v>
      </c>
    </row>
    <row r="27" customFormat="false" ht="13" hidden="false" customHeight="true" outlineLevel="0" collapsed="false">
      <c r="A27" s="17" t="s">
        <v>420</v>
      </c>
      <c r="B27" s="50" t="n">
        <f aca="false">IF(TOT!FJ29&gt;0,TOT!FK29/TOT!FJ29,0)</f>
        <v>0</v>
      </c>
      <c r="C27" s="27" t="n">
        <f aca="false">IF(TOT!FJ29=0,33,'SC - Tableau 1'!I27)</f>
        <v>33</v>
      </c>
      <c r="D27" s="27" t="n">
        <f aca="false">B27*100</f>
        <v>0</v>
      </c>
      <c r="E27" s="55" t="n">
        <f aca="false">(C27+D27)/2</f>
        <v>16.5</v>
      </c>
      <c r="F27" s="55" t="n">
        <f aca="false">IF(E27&lt;33,33,E27)</f>
        <v>33</v>
      </c>
    </row>
    <row r="28" customFormat="false" ht="13" hidden="false" customHeight="true" outlineLevel="0" collapsed="false">
      <c r="A28" s="17" t="s">
        <v>425</v>
      </c>
      <c r="B28" s="50" t="n">
        <f aca="false">IF(TOT!FJ30&gt;0,TOT!FK30/TOT!FJ30,0)</f>
        <v>0.666666666666667</v>
      </c>
      <c r="C28" s="55" t="n">
        <f aca="false">IF(TOT!FJ30=0,33,'SC - Tableau 1'!I28)</f>
        <v>99</v>
      </c>
      <c r="D28" s="27" t="n">
        <f aca="false">B28*100</f>
        <v>66.6666666666667</v>
      </c>
      <c r="E28" s="55" t="n">
        <f aca="false">(C28+D28)/2</f>
        <v>82.8333333333333</v>
      </c>
      <c r="F28" s="55" t="n">
        <f aca="false">IF(E28&lt;33,33,E28)</f>
        <v>82.8333333333333</v>
      </c>
    </row>
    <row r="29" customFormat="false" ht="13" hidden="false" customHeight="true" outlineLevel="0" collapsed="false">
      <c r="A29" s="17" t="s">
        <v>430</v>
      </c>
      <c r="B29" s="50" t="n">
        <f aca="false">IF(TOT!FJ31&gt;0,TOT!FK31/TOT!FJ31,0)</f>
        <v>0</v>
      </c>
      <c r="C29" s="27" t="n">
        <f aca="false">IF(TOT!FJ31=0,33,'SC - Tableau 1'!I29)</f>
        <v>33</v>
      </c>
      <c r="D29" s="27" t="n">
        <f aca="false">B29*100</f>
        <v>0</v>
      </c>
      <c r="E29" s="55" t="n">
        <f aca="false">(C29+D29)/2</f>
        <v>16.5</v>
      </c>
      <c r="F29" s="55" t="n">
        <f aca="false">IF(E29&lt;33,33,E29)</f>
        <v>33</v>
      </c>
    </row>
    <row r="30" customFormat="false" ht="13" hidden="false" customHeight="true" outlineLevel="0" collapsed="false">
      <c r="A30" s="17" t="s">
        <v>437</v>
      </c>
      <c r="B30" s="50" t="n">
        <f aca="false">IF(TOT!FJ32&gt;0,TOT!FK32/TOT!FJ32,0)</f>
        <v>1</v>
      </c>
      <c r="C30" s="55" t="n">
        <f aca="false">IF(TOT!FJ32=0,33,'SC - Tableau 1'!I30)</f>
        <v>75</v>
      </c>
      <c r="D30" s="27" t="n">
        <f aca="false">B30*100</f>
        <v>100</v>
      </c>
      <c r="E30" s="55" t="n">
        <f aca="false">(C30+D30)/2</f>
        <v>87.5</v>
      </c>
      <c r="F30" s="55" t="n">
        <f aca="false">IF(E30&lt;33,33,E30)</f>
        <v>87.5</v>
      </c>
    </row>
    <row r="31" customFormat="false" ht="13" hidden="false" customHeight="true" outlineLevel="0" collapsed="false">
      <c r="A31" s="17" t="s">
        <v>442</v>
      </c>
      <c r="B31" s="50" t="n">
        <f aca="false">IF(TOT!FJ33&gt;0,TOT!FK33/TOT!FJ33,0)</f>
        <v>0.2</v>
      </c>
      <c r="C31" s="55" t="n">
        <f aca="false">IF(TOT!FJ33=0,33,'SC - Tableau 1'!I31)</f>
        <v>79</v>
      </c>
      <c r="D31" s="27" t="n">
        <f aca="false">B31*100</f>
        <v>20</v>
      </c>
      <c r="E31" s="55" t="n">
        <f aca="false">(C31+D31)/2</f>
        <v>49.5</v>
      </c>
      <c r="F31" s="55" t="n">
        <f aca="false">IF(E31&lt;33,33,E31)</f>
        <v>49.5</v>
      </c>
    </row>
    <row r="32" customFormat="false" ht="13" hidden="false" customHeight="true" outlineLevel="0" collapsed="false">
      <c r="A32" s="17" t="s">
        <v>447</v>
      </c>
      <c r="B32" s="50" t="n">
        <f aca="false">IF(TOT!FJ34&gt;0,TOT!FK34/TOT!FJ34,0)</f>
        <v>0</v>
      </c>
      <c r="C32" s="27" t="n">
        <f aca="false">IF(TOT!FJ34=0,33,'SC - Tableau 1'!I32)</f>
        <v>33</v>
      </c>
      <c r="D32" s="27" t="n">
        <f aca="false">B32*100</f>
        <v>0</v>
      </c>
      <c r="E32" s="55" t="n">
        <f aca="false">(C32+D32)/2</f>
        <v>16.5</v>
      </c>
      <c r="F32" s="55" t="n">
        <f aca="false">IF(E32&lt;33,33,E32)</f>
        <v>33</v>
      </c>
    </row>
    <row r="33" customFormat="false" ht="13" hidden="false" customHeight="true" outlineLevel="0" collapsed="false">
      <c r="A33" s="17" t="s">
        <v>451</v>
      </c>
      <c r="B33" s="50" t="n">
        <f aca="false">IF(TOT!FJ35&gt;0,TOT!FK35/TOT!FJ35,0)</f>
        <v>0</v>
      </c>
      <c r="C33" s="55" t="n">
        <f aca="false">IF(TOT!FJ35=0,33,'SC - Tableau 1'!I33)</f>
        <v>56</v>
      </c>
      <c r="D33" s="27" t="n">
        <f aca="false">B33*100</f>
        <v>0</v>
      </c>
      <c r="E33" s="55" t="n">
        <f aca="false">(C33+D33)/2</f>
        <v>28</v>
      </c>
      <c r="F33" s="55" t="n">
        <f aca="false">IF(E33&lt;33,33,E33)</f>
        <v>33</v>
      </c>
    </row>
    <row r="34" customFormat="false" ht="13" hidden="false" customHeight="true" outlineLevel="0" collapsed="false">
      <c r="A34" s="17" t="s">
        <v>457</v>
      </c>
      <c r="B34" s="50" t="n">
        <f aca="false">IF(TOT!FJ36&gt;0,TOT!FK36/TOT!FJ36,0)</f>
        <v>0</v>
      </c>
      <c r="C34" s="27" t="n">
        <f aca="false">IF(TOT!FJ36=0,33,'SC - Tableau 1'!I34)</f>
        <v>33</v>
      </c>
      <c r="D34" s="27" t="n">
        <f aca="false">B34*100</f>
        <v>0</v>
      </c>
      <c r="E34" s="55" t="n">
        <f aca="false">(C34+D34)/2</f>
        <v>16.5</v>
      </c>
      <c r="F34" s="55" t="n">
        <f aca="false">IF(E34&lt;33,33,E34)</f>
        <v>33</v>
      </c>
    </row>
    <row r="35" customFormat="false" ht="13" hidden="false" customHeight="true" outlineLevel="0" collapsed="false">
      <c r="A35" s="17" t="s">
        <v>462</v>
      </c>
      <c r="B35" s="50" t="n">
        <f aca="false">IF(TOT!FJ37&gt;0,TOT!FK37/TOT!FJ37,0)</f>
        <v>0</v>
      </c>
      <c r="C35" s="27" t="n">
        <f aca="false">IF(TOT!FJ37=0,33,'SC - Tableau 1'!I35)</f>
        <v>33</v>
      </c>
      <c r="D35" s="27" t="n">
        <f aca="false">B35*100</f>
        <v>0</v>
      </c>
      <c r="E35" s="55" t="n">
        <f aca="false">(C35+D35)/2</f>
        <v>16.5</v>
      </c>
      <c r="F35" s="55" t="n">
        <f aca="false">IF(E35&lt;33,33,E35)</f>
        <v>33</v>
      </c>
    </row>
    <row r="36" customFormat="false" ht="13" hidden="false" customHeight="true" outlineLevel="0" collapsed="false">
      <c r="A36" s="17" t="s">
        <v>467</v>
      </c>
      <c r="B36" s="50" t="n">
        <f aca="false">IF(TOT!FJ38&gt;0,TOT!FK38/TOT!FJ38,0)</f>
        <v>0</v>
      </c>
      <c r="C36" s="27" t="n">
        <f aca="false">IF(TOT!FJ38=0,33,'SC - Tableau 1'!I36)</f>
        <v>33</v>
      </c>
      <c r="D36" s="27" t="n">
        <f aca="false">B36*100</f>
        <v>0</v>
      </c>
      <c r="E36" s="55" t="n">
        <f aca="false">(C36+D36)/2</f>
        <v>16.5</v>
      </c>
      <c r="F36" s="55" t="n">
        <f aca="false">IF(E36&lt;33,33,E36)</f>
        <v>33</v>
      </c>
    </row>
    <row r="37" customFormat="false" ht="13" hidden="false" customHeight="true" outlineLevel="0" collapsed="false">
      <c r="A37" s="17" t="s">
        <v>471</v>
      </c>
      <c r="B37" s="50" t="n">
        <f aca="false">IF(TOT!FJ39&gt;0,TOT!FK39/TOT!FJ39,0)</f>
        <v>0.428571428571429</v>
      </c>
      <c r="C37" s="55" t="n">
        <f aca="false">IF(TOT!FJ39=0,33,'SC - Tableau 1'!I37)</f>
        <v>87</v>
      </c>
      <c r="D37" s="27" t="n">
        <f aca="false">B37*100</f>
        <v>42.8571428571429</v>
      </c>
      <c r="E37" s="55" t="n">
        <f aca="false">(C37+D37)/2</f>
        <v>64.9285714285714</v>
      </c>
      <c r="F37" s="55" t="n">
        <f aca="false">IF(E37&lt;33,33,E37)</f>
        <v>64.9285714285714</v>
      </c>
    </row>
    <row r="38" customFormat="false" ht="13" hidden="false" customHeight="true" outlineLevel="0" collapsed="false">
      <c r="A38" s="17" t="s">
        <v>476</v>
      </c>
      <c r="B38" s="50" t="n">
        <f aca="false">IF(TOT!FJ40&gt;0,TOT!FK40/TOT!FJ40,0)</f>
        <v>0</v>
      </c>
      <c r="C38" s="55" t="n">
        <f aca="false">IF(TOT!FJ40=0,33,'SC - Tableau 1'!I38)</f>
        <v>66</v>
      </c>
      <c r="D38" s="27" t="n">
        <f aca="false">B38*100</f>
        <v>0</v>
      </c>
      <c r="E38" s="55" t="n">
        <f aca="false">(C38+D38)/2</f>
        <v>33</v>
      </c>
      <c r="F38" s="55" t="n">
        <f aca="false">IF(E38&lt;33,33,E38)</f>
        <v>33</v>
      </c>
    </row>
    <row r="39" customFormat="false" ht="13" hidden="false" customHeight="true" outlineLevel="0" collapsed="false">
      <c r="A39" s="17" t="s">
        <v>480</v>
      </c>
      <c r="B39" s="50" t="n">
        <f aca="false">IF(TOT!FJ41&gt;0,TOT!FK41/TOT!FJ41,0)</f>
        <v>0</v>
      </c>
      <c r="C39" s="55" t="n">
        <f aca="false">IF(TOT!FJ41=0,33,'SC - Tableau 1'!I39)</f>
        <v>67</v>
      </c>
      <c r="D39" s="27" t="n">
        <f aca="false">B39*100</f>
        <v>0</v>
      </c>
      <c r="E39" s="55" t="n">
        <f aca="false">(C39+D39)/2</f>
        <v>33.5</v>
      </c>
      <c r="F39" s="55" t="n">
        <f aca="false">IF(E39&lt;33,33,E39)</f>
        <v>33.5</v>
      </c>
    </row>
    <row r="40" customFormat="false" ht="13" hidden="false" customHeight="true" outlineLevel="0" collapsed="false">
      <c r="A40" s="17" t="s">
        <v>485</v>
      </c>
      <c r="B40" s="50" t="n">
        <f aca="false">IF(TOT!FJ42&gt;0,TOT!FK42/TOT!FJ42,0)</f>
        <v>0</v>
      </c>
      <c r="C40" s="27" t="n">
        <f aca="false">IF(TOT!FJ42=0,33,'SC - Tableau 1'!I40)</f>
        <v>33</v>
      </c>
      <c r="D40" s="27" t="n">
        <f aca="false">B40*100</f>
        <v>0</v>
      </c>
      <c r="E40" s="55" t="n">
        <f aca="false">(C40+D40)/2</f>
        <v>16.5</v>
      </c>
      <c r="F40" s="55" t="n">
        <f aca="false">IF(E40&lt;33,33,E40)</f>
        <v>33</v>
      </c>
    </row>
    <row r="41" customFormat="false" ht="13" hidden="false" customHeight="true" outlineLevel="0" collapsed="false">
      <c r="A41" s="17" t="s">
        <v>491</v>
      </c>
      <c r="B41" s="50" t="n">
        <f aca="false">IF(TOT!FJ43&gt;0,TOT!FK43/TOT!FJ43,0)</f>
        <v>0</v>
      </c>
      <c r="C41" s="27" t="n">
        <f aca="false">IF(TOT!FJ43=0,33,'SC - Tableau 1'!I41)</f>
        <v>33</v>
      </c>
      <c r="D41" s="27" t="n">
        <f aca="false">B41*100</f>
        <v>0</v>
      </c>
      <c r="E41" s="55" t="n">
        <f aca="false">(C41+D41)/2</f>
        <v>16.5</v>
      </c>
      <c r="F41" s="55" t="n">
        <f aca="false">IF(E41&lt;33,33,E41)</f>
        <v>33</v>
      </c>
    </row>
    <row r="42" customFormat="false" ht="13" hidden="false" customHeight="true" outlineLevel="0" collapsed="false">
      <c r="A42" s="17" t="s">
        <v>496</v>
      </c>
      <c r="B42" s="50" t="n">
        <f aca="false">IF(TOT!FJ44&gt;0,TOT!FK44/TOT!FJ44,0)</f>
        <v>0</v>
      </c>
      <c r="C42" s="55" t="n">
        <f aca="false">IF(TOT!FJ44=0,33,'SC - Tableau 1'!I42)</f>
        <v>98</v>
      </c>
      <c r="D42" s="27" t="n">
        <f aca="false">B42*100</f>
        <v>0</v>
      </c>
      <c r="E42" s="55" t="n">
        <f aca="false">(C42+D42)/2</f>
        <v>49</v>
      </c>
      <c r="F42" s="55" t="n">
        <f aca="false">IF(E42&lt;33,33,E42)</f>
        <v>49</v>
      </c>
    </row>
    <row r="43" customFormat="false" ht="13" hidden="false" customHeight="true" outlineLevel="0" collapsed="false">
      <c r="A43" s="17" t="s">
        <v>501</v>
      </c>
      <c r="B43" s="50" t="n">
        <f aca="false">IF(TOT!FJ45&gt;0,TOT!FK45/TOT!FJ45,0)</f>
        <v>0</v>
      </c>
      <c r="C43" s="27" t="n">
        <f aca="false">IF(TOT!FJ45=0,33,'SC - Tableau 1'!I43)</f>
        <v>33</v>
      </c>
      <c r="D43" s="27" t="n">
        <f aca="false">B43*100</f>
        <v>0</v>
      </c>
      <c r="E43" s="55" t="n">
        <f aca="false">(C43+D43)/2</f>
        <v>16.5</v>
      </c>
      <c r="F43" s="55" t="n">
        <f aca="false">IF(E43&lt;33,33,E43)</f>
        <v>33</v>
      </c>
    </row>
    <row r="44" customFormat="false" ht="13" hidden="false" customHeight="true" outlineLevel="0" collapsed="false">
      <c r="A44" s="17" t="s">
        <v>507</v>
      </c>
      <c r="B44" s="50" t="n">
        <f aca="false">IF(TOT!FJ46&gt;0,TOT!FK46/TOT!FJ46,0)</f>
        <v>0.333333333333333</v>
      </c>
      <c r="C44" s="55" t="n">
        <f aca="false">IF(TOT!FJ46=0,33,'SC - Tableau 1'!I44)</f>
        <v>83</v>
      </c>
      <c r="D44" s="27" t="n">
        <f aca="false">B44*100</f>
        <v>33.3333333333333</v>
      </c>
      <c r="E44" s="55" t="n">
        <f aca="false">(C44+D44)/2</f>
        <v>58.1666666666667</v>
      </c>
      <c r="F44" s="55" t="n">
        <f aca="false">IF(E44&lt;33,33,E44)</f>
        <v>58.1666666666667</v>
      </c>
    </row>
    <row r="45" customFormat="false" ht="13" hidden="false" customHeight="true" outlineLevel="0" collapsed="false">
      <c r="A45" s="17" t="s">
        <v>512</v>
      </c>
      <c r="B45" s="50" t="n">
        <f aca="false">IF(TOT!FJ47&gt;0,TOT!FK47/TOT!FJ47,0)</f>
        <v>0</v>
      </c>
      <c r="C45" s="27" t="n">
        <f aca="false">IF(TOT!FJ47=0,33,'SC - Tableau 1'!I45)</f>
        <v>33</v>
      </c>
      <c r="D45" s="27" t="n">
        <f aca="false">B45*100</f>
        <v>0</v>
      </c>
      <c r="E45" s="55" t="n">
        <f aca="false">(C45+D45)/2</f>
        <v>16.5</v>
      </c>
      <c r="F45" s="55" t="n">
        <f aca="false">IF(E45&lt;33,33,E45)</f>
        <v>33</v>
      </c>
    </row>
    <row r="46" customFormat="false" ht="13" hidden="false" customHeight="true" outlineLevel="0" collapsed="false">
      <c r="A46" s="17" t="s">
        <v>516</v>
      </c>
      <c r="B46" s="50" t="n">
        <f aca="false">IF(TOT!FJ48&gt;0,TOT!FK48/TOT!FJ48,0)</f>
        <v>0</v>
      </c>
      <c r="C46" s="27" t="n">
        <f aca="false">IF(TOT!FJ48=0,33,'SC - Tableau 1'!I46)</f>
        <v>33</v>
      </c>
      <c r="D46" s="27" t="n">
        <f aca="false">B46*100</f>
        <v>0</v>
      </c>
      <c r="E46" s="55" t="n">
        <f aca="false">(C46+D46)/2</f>
        <v>16.5</v>
      </c>
      <c r="F46" s="55" t="n">
        <f aca="false">IF(E46&lt;33,33,E46)</f>
        <v>33</v>
      </c>
    </row>
    <row r="47" customFormat="false" ht="13" hidden="false" customHeight="true" outlineLevel="0" collapsed="false">
      <c r="A47" s="17" t="s">
        <v>520</v>
      </c>
      <c r="B47" s="50" t="n">
        <f aca="false">IF(TOT!FJ49&gt;0,TOT!FK49/TOT!FJ49,0)</f>
        <v>0</v>
      </c>
      <c r="C47" s="27" t="n">
        <f aca="false">IF(TOT!FJ49=0,33,'SC - Tableau 1'!I47)</f>
        <v>33</v>
      </c>
      <c r="D47" s="27" t="n">
        <f aca="false">B47*100</f>
        <v>0</v>
      </c>
      <c r="E47" s="55" t="n">
        <f aca="false">(C47+D47)/2</f>
        <v>16.5</v>
      </c>
      <c r="F47" s="55" t="n">
        <f aca="false">IF(E47&lt;33,33,E47)</f>
        <v>33</v>
      </c>
    </row>
    <row r="48" customFormat="false" ht="13" hidden="false" customHeight="true" outlineLevel="0" collapsed="false">
      <c r="A48" s="17" t="s">
        <v>525</v>
      </c>
      <c r="B48" s="50" t="n">
        <f aca="false">IF(TOT!FJ50&gt;0,TOT!FK50/TOT!FJ50,0)</f>
        <v>0</v>
      </c>
      <c r="C48" s="27" t="n">
        <f aca="false">IF(TOT!FJ50=0,33,'SC - Tableau 1'!I48)</f>
        <v>33</v>
      </c>
      <c r="D48" s="27" t="n">
        <f aca="false">B48*100</f>
        <v>0</v>
      </c>
      <c r="E48" s="55" t="n">
        <f aca="false">(C48+D48)/2</f>
        <v>16.5</v>
      </c>
      <c r="F48" s="55" t="n">
        <f aca="false">IF(E48&lt;33,33,E48)</f>
        <v>33</v>
      </c>
    </row>
    <row r="49" customFormat="false" ht="13" hidden="false" customHeight="true" outlineLevel="0" collapsed="false">
      <c r="A49" s="17" t="s">
        <v>528</v>
      </c>
      <c r="B49" s="50" t="n">
        <f aca="false">IF(TOT!FJ51&gt;0,TOT!FK51/TOT!FJ51,0)</f>
        <v>0</v>
      </c>
      <c r="C49" s="27" t="n">
        <f aca="false">IF(TOT!FJ51=0,33,'SC - Tableau 1'!I49)</f>
        <v>33</v>
      </c>
      <c r="D49" s="27" t="n">
        <f aca="false">B49*100</f>
        <v>0</v>
      </c>
      <c r="E49" s="55" t="n">
        <f aca="false">(C49+D49)/2</f>
        <v>16.5</v>
      </c>
      <c r="F49" s="55" t="n">
        <f aca="false">IF(E49&lt;33,33,E49)</f>
        <v>33</v>
      </c>
    </row>
    <row r="50" customFormat="false" ht="13" hidden="false" customHeight="true" outlineLevel="0" collapsed="false">
      <c r="A50" s="17" t="s">
        <v>534</v>
      </c>
      <c r="B50" s="50" t="n">
        <f aca="false">IF(TOT!FJ52&gt;0,TOT!FK52/TOT!FJ52,0)</f>
        <v>0</v>
      </c>
      <c r="C50" s="27" t="n">
        <f aca="false">IF(TOT!FJ52=0,33,'SC - Tableau 1'!I50)</f>
        <v>33</v>
      </c>
      <c r="D50" s="27" t="n">
        <f aca="false">B50*100</f>
        <v>0</v>
      </c>
      <c r="E50" s="55" t="n">
        <f aca="false">(C50+D50)/2</f>
        <v>16.5</v>
      </c>
      <c r="F50" s="55" t="n">
        <f aca="false">IF(E50&lt;33,33,E50)</f>
        <v>33</v>
      </c>
    </row>
    <row r="51" customFormat="false" ht="13" hidden="false" customHeight="true" outlineLevel="0" collapsed="false">
      <c r="A51" s="17" t="s">
        <v>539</v>
      </c>
      <c r="B51" s="50" t="n">
        <f aca="false">IF(TOT!FJ53&gt;0,TOT!FK53/TOT!FJ53,0)</f>
        <v>0</v>
      </c>
      <c r="C51" s="27" t="n">
        <f aca="false">IF(TOT!FJ53=0,33,'SC - Tableau 1'!I51)</f>
        <v>33</v>
      </c>
      <c r="D51" s="27" t="n">
        <f aca="false">B51*100</f>
        <v>0</v>
      </c>
      <c r="E51" s="55" t="n">
        <f aca="false">(C51+D51)/2</f>
        <v>16.5</v>
      </c>
      <c r="F51" s="55" t="n">
        <f aca="false">IF(E51&lt;33,33,E51)</f>
        <v>33</v>
      </c>
    </row>
    <row r="52" customFormat="false" ht="13" hidden="false" customHeight="true" outlineLevel="0" collapsed="false">
      <c r="A52" s="17" t="s">
        <v>542</v>
      </c>
      <c r="B52" s="50" t="n">
        <f aca="false">IF(TOT!FJ54&gt;0,TOT!FK54/TOT!FJ54,0)</f>
        <v>0</v>
      </c>
      <c r="C52" s="27" t="n">
        <f aca="false">IF(TOT!FJ54=0,33,'SC - Tableau 1'!I52)</f>
        <v>33</v>
      </c>
      <c r="D52" s="27" t="n">
        <f aca="false">B52*100</f>
        <v>0</v>
      </c>
      <c r="E52" s="55" t="n">
        <f aca="false">(C52+D52)/2</f>
        <v>16.5</v>
      </c>
      <c r="F52" s="55" t="n">
        <f aca="false">IF(E52&lt;33,33,E52)</f>
        <v>33</v>
      </c>
    </row>
    <row r="53" customFormat="false" ht="13" hidden="false" customHeight="true" outlineLevel="0" collapsed="false">
      <c r="A53" s="17" t="s">
        <v>548</v>
      </c>
      <c r="B53" s="50" t="n">
        <f aca="false">IF(TOT!FJ55&gt;0,TOT!FK55/TOT!FJ55,0)</f>
        <v>0</v>
      </c>
      <c r="C53" s="27" t="n">
        <f aca="false">IF(TOT!FJ55=0,33,'SC - Tableau 1'!I53)</f>
        <v>33</v>
      </c>
      <c r="D53" s="27" t="n">
        <f aca="false">B53*100</f>
        <v>0</v>
      </c>
      <c r="E53" s="55" t="n">
        <f aca="false">(C53+D53)/2</f>
        <v>16.5</v>
      </c>
      <c r="F53" s="55" t="n">
        <f aca="false">IF(E53&lt;33,33,E53)</f>
        <v>33</v>
      </c>
    </row>
    <row r="54" customFormat="false" ht="13" hidden="false" customHeight="true" outlineLevel="0" collapsed="false">
      <c r="A54" s="17" t="s">
        <v>552</v>
      </c>
      <c r="B54" s="50" t="n">
        <f aca="false">IF(TOT!FJ56&gt;0,TOT!FK56/TOT!FJ56,0)</f>
        <v>0</v>
      </c>
      <c r="C54" s="27" t="n">
        <f aca="false">IF(TOT!FJ56=0,33,'SC - Tableau 1'!I54)</f>
        <v>33</v>
      </c>
      <c r="D54" s="27" t="n">
        <f aca="false">B54*100</f>
        <v>0</v>
      </c>
      <c r="E54" s="55" t="n">
        <f aca="false">(C54+D54)/2</f>
        <v>16.5</v>
      </c>
      <c r="F54" s="55" t="n">
        <f aca="false">IF(E54&lt;33,33,E54)</f>
        <v>33</v>
      </c>
    </row>
    <row r="55" customFormat="false" ht="13" hidden="false" customHeight="true" outlineLevel="0" collapsed="false">
      <c r="A55" s="17" t="s">
        <v>556</v>
      </c>
      <c r="B55" s="50" t="n">
        <f aca="false">IF(TOT!FJ57&gt;0,TOT!FK57/TOT!FJ57,0)</f>
        <v>0</v>
      </c>
      <c r="C55" s="27" t="n">
        <f aca="false">IF(TOT!FJ57=0,33,'SC - Tableau 1'!I55)</f>
        <v>33</v>
      </c>
      <c r="D55" s="27" t="n">
        <f aca="false">B55*100</f>
        <v>0</v>
      </c>
      <c r="E55" s="55" t="n">
        <f aca="false">(C55+D55)/2</f>
        <v>16.5</v>
      </c>
      <c r="F55" s="55" t="n">
        <f aca="false">IF(E55&lt;33,33,E55)</f>
        <v>33</v>
      </c>
    </row>
    <row r="56" customFormat="false" ht="13" hidden="false" customHeight="true" outlineLevel="0" collapsed="false">
      <c r="A56" s="17" t="s">
        <v>560</v>
      </c>
      <c r="B56" s="50" t="n">
        <f aca="false">IF(TOT!FJ58&gt;0,TOT!FK58/TOT!FJ58,0)</f>
        <v>0</v>
      </c>
      <c r="C56" s="27" t="n">
        <f aca="false">IF(TOT!FJ58=0,33,'SC - Tableau 1'!I56)</f>
        <v>33</v>
      </c>
      <c r="D56" s="27" t="n">
        <f aca="false">B56*100</f>
        <v>0</v>
      </c>
      <c r="E56" s="55" t="n">
        <f aca="false">(C56+D56)/2</f>
        <v>16.5</v>
      </c>
      <c r="F56" s="55" t="n">
        <f aca="false">IF(E56&lt;33,33,E56)</f>
        <v>33</v>
      </c>
    </row>
    <row r="57" customFormat="false" ht="13" hidden="false" customHeight="true" outlineLevel="0" collapsed="false">
      <c r="A57" s="17" t="s">
        <v>565</v>
      </c>
      <c r="B57" s="50" t="n">
        <f aca="false">IF(TOT!FJ59&gt;0,TOT!FK59/TOT!FJ59,0)</f>
        <v>0</v>
      </c>
      <c r="C57" s="27" t="n">
        <f aca="false">IF(TOT!FJ59=0,33,'SC - Tableau 1'!I57)</f>
        <v>33</v>
      </c>
      <c r="D57" s="27" t="n">
        <f aca="false">B57*100</f>
        <v>0</v>
      </c>
      <c r="E57" s="55" t="n">
        <f aca="false">(C57+D57)/2</f>
        <v>16.5</v>
      </c>
      <c r="F57" s="55" t="n">
        <f aca="false">IF(E57&lt;33,33,E57)</f>
        <v>33</v>
      </c>
    </row>
    <row r="58" customFormat="false" ht="13" hidden="false" customHeight="true" outlineLevel="0" collapsed="false">
      <c r="A58" s="17" t="s">
        <v>569</v>
      </c>
      <c r="B58" s="50" t="n">
        <f aca="false">IF(TOT!FJ60&gt;0,TOT!FK60/TOT!FJ60,0)</f>
        <v>0</v>
      </c>
      <c r="C58" s="27" t="n">
        <f aca="false">IF(TOT!FJ60=0,33,'SC - Tableau 1'!I58)</f>
        <v>33</v>
      </c>
      <c r="D58" s="27" t="n">
        <f aca="false">B58*100</f>
        <v>0</v>
      </c>
      <c r="E58" s="55" t="n">
        <f aca="false">(C58+D58)/2</f>
        <v>16.5</v>
      </c>
      <c r="F58" s="55" t="n">
        <f aca="false">IF(E58&lt;33,33,E58)</f>
        <v>33</v>
      </c>
    </row>
    <row r="59" customFormat="false" ht="13" hidden="false" customHeight="true" outlineLevel="0" collapsed="false">
      <c r="A59" s="17" t="s">
        <v>574</v>
      </c>
      <c r="B59" s="50" t="n">
        <f aca="false">IF(TOT!FJ61&gt;0,TOT!FK61/TOT!FJ61,0)</f>
        <v>0</v>
      </c>
      <c r="C59" s="27" t="n">
        <f aca="false">IF(TOT!FJ61=0,33,'SC - Tableau 1'!I59)</f>
        <v>33</v>
      </c>
      <c r="D59" s="27" t="n">
        <f aca="false">B59*100</f>
        <v>0</v>
      </c>
      <c r="E59" s="55" t="n">
        <f aca="false">(C59+D59)/2</f>
        <v>16.5</v>
      </c>
      <c r="F59" s="55" t="n">
        <f aca="false">IF(E59&lt;33,33,E59)</f>
        <v>33</v>
      </c>
    </row>
    <row r="60" customFormat="false" ht="13" hidden="false" customHeight="true" outlineLevel="0" collapsed="false">
      <c r="A60" s="17" t="s">
        <v>579</v>
      </c>
      <c r="B60" s="50" t="n">
        <f aca="false">IF(TOT!FJ62&gt;0,TOT!FK62/TOT!FJ62,0)</f>
        <v>0</v>
      </c>
      <c r="C60" s="27" t="n">
        <f aca="false">IF(TOT!FJ62=0,33,'SC - Tableau 1'!I60)</f>
        <v>33</v>
      </c>
      <c r="D60" s="27" t="n">
        <f aca="false">B60*100</f>
        <v>0</v>
      </c>
      <c r="E60" s="55" t="n">
        <f aca="false">(C60+D60)/2</f>
        <v>16.5</v>
      </c>
      <c r="F60" s="55" t="n">
        <f aca="false">IF(E60&lt;33,33,E60)</f>
        <v>33</v>
      </c>
    </row>
    <row r="61" customFormat="false" ht="13" hidden="false" customHeight="true" outlineLevel="0" collapsed="false">
      <c r="A61" s="17" t="s">
        <v>584</v>
      </c>
      <c r="B61" s="50" t="n">
        <f aca="false">IF(TOT!FJ63&gt;0,TOT!FK63/TOT!FJ63,0)</f>
        <v>0</v>
      </c>
      <c r="C61" s="27" t="n">
        <f aca="false">IF(TOT!FJ63=0,33,'SC - Tableau 1'!I61)</f>
        <v>33</v>
      </c>
      <c r="D61" s="27" t="n">
        <f aca="false">B61*100</f>
        <v>0</v>
      </c>
      <c r="E61" s="55" t="n">
        <f aca="false">(C61+D61)/2</f>
        <v>16.5</v>
      </c>
      <c r="F61" s="55" t="n">
        <f aca="false">IF(E61&lt;33,33,E61)</f>
        <v>33</v>
      </c>
    </row>
    <row r="62" customFormat="false" ht="13" hidden="false" customHeight="true" outlineLevel="0" collapsed="false">
      <c r="A62" s="17" t="s">
        <v>588</v>
      </c>
      <c r="B62" s="50" t="n">
        <f aca="false">IF(TOT!FJ64&gt;0,TOT!FK64/TOT!FJ64,0)</f>
        <v>0</v>
      </c>
      <c r="C62" s="55" t="n">
        <f aca="false">IF(TOT!FJ64=0,33,'SC - Tableau 1'!I62)</f>
        <v>93</v>
      </c>
      <c r="D62" s="27" t="n">
        <f aca="false">B62*100</f>
        <v>0</v>
      </c>
      <c r="E62" s="55" t="n">
        <f aca="false">(C62+D62)/2</f>
        <v>46.5</v>
      </c>
      <c r="F62" s="55" t="n">
        <f aca="false">IF(E62&lt;33,33,E62)</f>
        <v>46.5</v>
      </c>
    </row>
    <row r="63" customFormat="false" ht="13" hidden="false" customHeight="true" outlineLevel="0" collapsed="false">
      <c r="A63" s="17" t="s">
        <v>594</v>
      </c>
      <c r="B63" s="50" t="n">
        <f aca="false">IF(TOT!FJ65&gt;0,TOT!FK65/TOT!FJ65,0)</f>
        <v>0</v>
      </c>
      <c r="C63" s="27" t="n">
        <f aca="false">IF(TOT!FJ65=0,33,'SC - Tableau 1'!I63)</f>
        <v>33</v>
      </c>
      <c r="D63" s="27" t="n">
        <f aca="false">B63*100</f>
        <v>0</v>
      </c>
      <c r="E63" s="55" t="n">
        <f aca="false">(C63+D63)/2</f>
        <v>16.5</v>
      </c>
      <c r="F63" s="55" t="n">
        <f aca="false">IF(E63&lt;33,33,E63)</f>
        <v>33</v>
      </c>
    </row>
    <row r="64" customFormat="false" ht="13" hidden="false" customHeight="true" outlineLevel="0" collapsed="false">
      <c r="A64" s="17" t="s">
        <v>598</v>
      </c>
      <c r="B64" s="50" t="n">
        <f aca="false">IF(TOT!FJ66&gt;0,TOT!FK66/TOT!FJ66,0)</f>
        <v>0</v>
      </c>
      <c r="C64" s="27" t="n">
        <f aca="false">IF(TOT!FJ66=0,33,'SC - Tableau 1'!I64)</f>
        <v>33</v>
      </c>
      <c r="D64" s="27" t="n">
        <f aca="false">B64*100</f>
        <v>0</v>
      </c>
      <c r="E64" s="55" t="n">
        <f aca="false">(C64+D64)/2</f>
        <v>16.5</v>
      </c>
      <c r="F64" s="55" t="n">
        <f aca="false">IF(E64&lt;33,33,E64)</f>
        <v>33</v>
      </c>
    </row>
    <row r="65" customFormat="false" ht="13" hidden="false" customHeight="true" outlineLevel="0" collapsed="false">
      <c r="A65" s="17" t="s">
        <v>603</v>
      </c>
      <c r="B65" s="50" t="n">
        <f aca="false">IF(TOT!FJ67&gt;0,TOT!FK67/TOT!FJ67,0)</f>
        <v>0</v>
      </c>
      <c r="C65" s="27" t="n">
        <f aca="false">IF(TOT!FJ67=0,33,'SC - Tableau 1'!I65)</f>
        <v>33</v>
      </c>
      <c r="D65" s="27" t="n">
        <f aca="false">B65*100</f>
        <v>0</v>
      </c>
      <c r="E65" s="55" t="n">
        <f aca="false">(C65+D65)/2</f>
        <v>16.5</v>
      </c>
      <c r="F65" s="55" t="n">
        <f aca="false">IF(E65&lt;33,33,E65)</f>
        <v>33</v>
      </c>
    </row>
    <row r="66" customFormat="false" ht="13" hidden="false" customHeight="true" outlineLevel="0" collapsed="false">
      <c r="A66" s="17" t="s">
        <v>610</v>
      </c>
      <c r="B66" s="50" t="n">
        <f aca="false">IF(TOT!FJ68&gt;0,TOT!FK68/TOT!FJ68,0)</f>
        <v>0</v>
      </c>
      <c r="C66" s="55" t="n">
        <f aca="false">IF(TOT!FJ68=0,33,'SC - Tableau 1'!I66)</f>
        <v>83</v>
      </c>
      <c r="D66" s="27" t="n">
        <f aca="false">B66*100</f>
        <v>0</v>
      </c>
      <c r="E66" s="55" t="n">
        <f aca="false">(C66+D66)/2</f>
        <v>41.5</v>
      </c>
      <c r="F66" s="55" t="n">
        <f aca="false">IF(E66&lt;33,33,E66)</f>
        <v>41.5</v>
      </c>
    </row>
    <row r="67" customFormat="false" ht="13" hidden="false" customHeight="true" outlineLevel="0" collapsed="false">
      <c r="A67" s="17" t="s">
        <v>615</v>
      </c>
      <c r="B67" s="50" t="n">
        <f aca="false">IF(TOT!FJ69&gt;0,TOT!FK69/TOT!FJ69,0)</f>
        <v>0</v>
      </c>
      <c r="C67" s="55" t="n">
        <f aca="false">IF(TOT!FJ69=0,33,'SC - Tableau 1'!I67)</f>
        <v>88</v>
      </c>
      <c r="D67" s="27" t="n">
        <f aca="false">B67*100</f>
        <v>0</v>
      </c>
      <c r="E67" s="55" t="n">
        <f aca="false">(C67+D67)/2</f>
        <v>44</v>
      </c>
      <c r="F67" s="55" t="n">
        <f aca="false">IF(E67&lt;33,33,E67)</f>
        <v>44</v>
      </c>
    </row>
    <row r="68" customFormat="false" ht="13" hidden="false" customHeight="true" outlineLevel="0" collapsed="false">
      <c r="A68" s="17" t="s">
        <v>620</v>
      </c>
      <c r="B68" s="50" t="n">
        <f aca="false">IF(TOT!FJ70&gt;0,TOT!FK70/TOT!FJ70,0)</f>
        <v>0</v>
      </c>
      <c r="C68" s="27" t="n">
        <f aca="false">IF(TOT!FJ70=0,33,'SC - Tableau 1'!I68)</f>
        <v>33</v>
      </c>
      <c r="D68" s="27" t="n">
        <f aca="false">B68*100</f>
        <v>0</v>
      </c>
      <c r="E68" s="55" t="n">
        <f aca="false">(C68+D68)/2</f>
        <v>16.5</v>
      </c>
      <c r="F68" s="55" t="n">
        <f aca="false">IF(E68&lt;33,33,E68)</f>
        <v>33</v>
      </c>
    </row>
    <row r="69" customFormat="false" ht="13" hidden="false" customHeight="true" outlineLevel="0" collapsed="false">
      <c r="A69" s="17" t="s">
        <v>625</v>
      </c>
      <c r="B69" s="50" t="n">
        <f aca="false">IF(TOT!FJ71&gt;0,TOT!FK71/TOT!FJ71,0)</f>
        <v>0</v>
      </c>
      <c r="C69" s="27" t="n">
        <f aca="false">IF(TOT!FJ71=0,33,'SC - Tableau 1'!I69)</f>
        <v>33</v>
      </c>
      <c r="D69" s="27" t="n">
        <f aca="false">B69*100</f>
        <v>0</v>
      </c>
      <c r="E69" s="55" t="n">
        <f aca="false">(C69+D69)/2</f>
        <v>16.5</v>
      </c>
      <c r="F69" s="55" t="n">
        <f aca="false">IF(E69&lt;33,33,E69)</f>
        <v>33</v>
      </c>
    </row>
    <row r="70" customFormat="false" ht="13" hidden="false" customHeight="true" outlineLevel="0" collapsed="false">
      <c r="A70" s="17" t="s">
        <v>631</v>
      </c>
      <c r="B70" s="50" t="n">
        <f aca="false">IF(TOT!FJ72&gt;0,TOT!FK72/TOT!FJ72,0)</f>
        <v>0.5</v>
      </c>
      <c r="C70" s="55" t="n">
        <f aca="false">IF(TOT!FJ72=0,33,'SC - Tableau 1'!I70)</f>
        <v>71</v>
      </c>
      <c r="D70" s="27" t="n">
        <f aca="false">B70*100</f>
        <v>50</v>
      </c>
      <c r="E70" s="55" t="n">
        <f aca="false">(C70+D70)/2</f>
        <v>60.5</v>
      </c>
      <c r="F70" s="55" t="n">
        <f aca="false">IF(E70&lt;33,33,E70)</f>
        <v>60.5</v>
      </c>
    </row>
    <row r="71" customFormat="false" ht="13" hidden="false" customHeight="true" outlineLevel="0" collapsed="false">
      <c r="A71" s="17" t="s">
        <v>635</v>
      </c>
      <c r="B71" s="50" t="n">
        <f aca="false">IF(TOT!FJ73&gt;0,TOT!FK73/TOT!FJ73,0)</f>
        <v>0</v>
      </c>
      <c r="C71" s="27" t="n">
        <f aca="false">IF(TOT!FJ73=0,33,'SC - Tableau 1'!I71)</f>
        <v>33</v>
      </c>
      <c r="D71" s="27" t="n">
        <f aca="false">B71*100</f>
        <v>0</v>
      </c>
      <c r="E71" s="55" t="n">
        <f aca="false">(C71+D71)/2</f>
        <v>16.5</v>
      </c>
      <c r="F71" s="55" t="n">
        <f aca="false">IF(E71&lt;33,33,E71)</f>
        <v>33</v>
      </c>
    </row>
    <row r="72" customFormat="false" ht="13" hidden="false" customHeight="true" outlineLevel="0" collapsed="false">
      <c r="A72" s="17" t="s">
        <v>639</v>
      </c>
      <c r="B72" s="50" t="n">
        <f aca="false">IF(TOT!FJ74&gt;0,TOT!FK74/TOT!FJ74,0)</f>
        <v>0</v>
      </c>
      <c r="C72" s="27" t="n">
        <f aca="false">IF(TOT!FJ74=0,33,'SC - Tableau 1'!I72)</f>
        <v>33</v>
      </c>
      <c r="D72" s="27" t="n">
        <f aca="false">B72*100</f>
        <v>0</v>
      </c>
      <c r="E72" s="55" t="n">
        <f aca="false">(C72+D72)/2</f>
        <v>16.5</v>
      </c>
      <c r="F72" s="55" t="n">
        <f aca="false">IF(E72&lt;33,33,E72)</f>
        <v>33</v>
      </c>
    </row>
    <row r="73" customFormat="false" ht="13" hidden="false" customHeight="true" outlineLevel="0" collapsed="false">
      <c r="A73" s="17" t="s">
        <v>644</v>
      </c>
      <c r="B73" s="50" t="n">
        <f aca="false">IF(TOT!FJ75&gt;0,TOT!FK75/TOT!FJ75,0)</f>
        <v>0</v>
      </c>
      <c r="C73" s="27" t="n">
        <f aca="false">IF(TOT!FJ75=0,33,'SC - Tableau 1'!I73)</f>
        <v>33</v>
      </c>
      <c r="D73" s="27" t="n">
        <f aca="false">B73*100</f>
        <v>0</v>
      </c>
      <c r="E73" s="55" t="n">
        <f aca="false">(C73+D73)/2</f>
        <v>16.5</v>
      </c>
      <c r="F73" s="55" t="n">
        <f aca="false">IF(E73&lt;33,33,E73)</f>
        <v>33</v>
      </c>
    </row>
    <row r="74" customFormat="false" ht="13" hidden="false" customHeight="true" outlineLevel="0" collapsed="false">
      <c r="A74" s="17" t="s">
        <v>649</v>
      </c>
      <c r="B74" s="50" t="n">
        <f aca="false">IF(TOT!FJ76&gt;0,TOT!FK76/TOT!FJ76,0)</f>
        <v>0</v>
      </c>
      <c r="C74" s="27" t="n">
        <f aca="false">IF(TOT!FJ76=0,33,'SC - Tableau 1'!I74)</f>
        <v>33</v>
      </c>
      <c r="D74" s="27" t="n">
        <f aca="false">B74*100</f>
        <v>0</v>
      </c>
      <c r="E74" s="55" t="n">
        <f aca="false">(C74+D74)/2</f>
        <v>16.5</v>
      </c>
      <c r="F74" s="55" t="n">
        <f aca="false">IF(E74&lt;33,33,E74)</f>
        <v>33</v>
      </c>
    </row>
    <row r="75" customFormat="false" ht="13" hidden="false" customHeight="true" outlineLevel="0" collapsed="false">
      <c r="A75" s="17" t="s">
        <v>654</v>
      </c>
      <c r="B75" s="50" t="n">
        <f aca="false">IF(TOT!FJ77&gt;0,TOT!FK77/TOT!FJ77,0)</f>
        <v>0.333333333333333</v>
      </c>
      <c r="C75" s="55" t="n">
        <f aca="false">IF(TOT!FJ77=0,33,'SC - Tableau 1'!I75)</f>
        <v>91</v>
      </c>
      <c r="D75" s="27" t="n">
        <f aca="false">B75*100</f>
        <v>33.3333333333333</v>
      </c>
      <c r="E75" s="55" t="n">
        <f aca="false">(C75+D75)/2</f>
        <v>62.1666666666667</v>
      </c>
      <c r="F75" s="55" t="n">
        <f aca="false">IF(E75&lt;33,33,E75)</f>
        <v>62.1666666666667</v>
      </c>
    </row>
    <row r="76" customFormat="false" ht="13" hidden="false" customHeight="true" outlineLevel="0" collapsed="false">
      <c r="A76" s="17" t="s">
        <v>659</v>
      </c>
      <c r="B76" s="50" t="n">
        <f aca="false">IF(TOT!FJ78&gt;0,TOT!FK78/TOT!FJ78,0)</f>
        <v>0</v>
      </c>
      <c r="C76" s="55" t="n">
        <f aca="false">IF(TOT!FJ78=0,33,'SC - Tableau 1'!I76)</f>
        <v>87</v>
      </c>
      <c r="D76" s="27" t="n">
        <f aca="false">B76*100</f>
        <v>0</v>
      </c>
      <c r="E76" s="55" t="n">
        <f aca="false">(C76+D76)/2</f>
        <v>43.5</v>
      </c>
      <c r="F76" s="55" t="n">
        <f aca="false">IF(E76&lt;33,33,E76)</f>
        <v>43.5</v>
      </c>
    </row>
    <row r="77" customFormat="false" ht="13" hidden="false" customHeight="true" outlineLevel="0" collapsed="false">
      <c r="A77" s="17" t="s">
        <v>664</v>
      </c>
      <c r="B77" s="50" t="n">
        <f aca="false">IF(TOT!FJ79&gt;0,TOT!FK79/TOT!FJ79,0)</f>
        <v>0.6</v>
      </c>
      <c r="C77" s="55" t="n">
        <f aca="false">IF(TOT!FJ79=0,33,'SC - Tableau 1'!I77)</f>
        <v>87</v>
      </c>
      <c r="D77" s="27" t="n">
        <f aca="false">B77*100</f>
        <v>60</v>
      </c>
      <c r="E77" s="55" t="n">
        <f aca="false">(C77+D77)/2</f>
        <v>73.5</v>
      </c>
      <c r="F77" s="55" t="n">
        <f aca="false">IF(E77&lt;33,33,E77)</f>
        <v>73.5</v>
      </c>
    </row>
    <row r="78" customFormat="false" ht="13" hidden="false" customHeight="true" outlineLevel="0" collapsed="false">
      <c r="A78" s="17" t="s">
        <v>669</v>
      </c>
      <c r="B78" s="50" t="n">
        <f aca="false">IF(TOT!FJ80&gt;0,TOT!FK80/TOT!FJ80,0)</f>
        <v>0</v>
      </c>
      <c r="C78" s="55" t="n">
        <f aca="false">IF(TOT!FJ80=0,33,'SC - Tableau 1'!I78)</f>
        <v>76</v>
      </c>
      <c r="D78" s="27" t="n">
        <f aca="false">B78*100</f>
        <v>0</v>
      </c>
      <c r="E78" s="55" t="n">
        <f aca="false">(C78+D78)/2</f>
        <v>38</v>
      </c>
      <c r="F78" s="55" t="n">
        <f aca="false">IF(E78&lt;33,33,E78)</f>
        <v>38</v>
      </c>
    </row>
    <row r="79" customFormat="false" ht="13" hidden="false" customHeight="true" outlineLevel="0" collapsed="false">
      <c r="A79" s="17" t="s">
        <v>674</v>
      </c>
      <c r="B79" s="50" t="n">
        <f aca="false">IF(TOT!FJ81&gt;0,TOT!FK81/TOT!FJ81,0)</f>
        <v>0</v>
      </c>
      <c r="C79" s="27" t="n">
        <f aca="false">IF(TOT!FJ81=0,33,'SC - Tableau 1'!I79)</f>
        <v>33</v>
      </c>
      <c r="D79" s="27" t="n">
        <f aca="false">B79*100</f>
        <v>0</v>
      </c>
      <c r="E79" s="55" t="n">
        <f aca="false">(C79+D79)/2</f>
        <v>16.5</v>
      </c>
      <c r="F79" s="55" t="n">
        <f aca="false">IF(E79&lt;33,33,E79)</f>
        <v>33</v>
      </c>
    </row>
    <row r="80" customFormat="false" ht="13" hidden="false" customHeight="true" outlineLevel="0" collapsed="false">
      <c r="A80" s="17" t="s">
        <v>679</v>
      </c>
      <c r="B80" s="50" t="n">
        <f aca="false">IF(TOT!FJ82&gt;0,TOT!FK82/TOT!FJ82,0)</f>
        <v>0</v>
      </c>
      <c r="C80" s="27" t="n">
        <f aca="false">IF(TOT!FJ82=0,33,'SC - Tableau 1'!I80)</f>
        <v>33</v>
      </c>
      <c r="D80" s="27" t="n">
        <f aca="false">B80*100</f>
        <v>0</v>
      </c>
      <c r="E80" s="55" t="n">
        <f aca="false">(C80+D80)/2</f>
        <v>16.5</v>
      </c>
      <c r="F80" s="55" t="n">
        <f aca="false">IF(E80&lt;33,33,E80)</f>
        <v>33</v>
      </c>
    </row>
    <row r="81" customFormat="false" ht="13" hidden="false" customHeight="true" outlineLevel="0" collapsed="false">
      <c r="A81" s="17" t="s">
        <v>683</v>
      </c>
      <c r="B81" s="50" t="n">
        <f aca="false">IF(TOT!FJ83&gt;0,TOT!FK83/TOT!FJ83,0)</f>
        <v>0</v>
      </c>
      <c r="C81" s="27" t="n">
        <f aca="false">IF(TOT!FJ83=0,33,'SC - Tableau 1'!I81)</f>
        <v>33</v>
      </c>
      <c r="D81" s="27" t="n">
        <f aca="false">B81*100</f>
        <v>0</v>
      </c>
      <c r="E81" s="55" t="n">
        <f aca="false">(C81+D81)/2</f>
        <v>16.5</v>
      </c>
      <c r="F81" s="55" t="n">
        <f aca="false">IF(E81&lt;33,33,E81)</f>
        <v>33</v>
      </c>
    </row>
    <row r="82" customFormat="false" ht="13" hidden="false" customHeight="true" outlineLevel="0" collapsed="false">
      <c r="A82" s="17" t="s">
        <v>687</v>
      </c>
      <c r="B82" s="50" t="n">
        <f aca="false">IF(TOT!FJ84&gt;0,TOT!FK84/TOT!FJ84,0)</f>
        <v>0.5</v>
      </c>
      <c r="C82" s="55" t="n">
        <f aca="false">IF(TOT!FJ84=0,33,'SC - Tableau 1'!I82)</f>
        <v>99</v>
      </c>
      <c r="D82" s="27" t="n">
        <f aca="false">B82*100</f>
        <v>50</v>
      </c>
      <c r="E82" s="55" t="n">
        <f aca="false">(C82+D82)/2</f>
        <v>74.5</v>
      </c>
      <c r="F82" s="55" t="n">
        <f aca="false">IF(E82&lt;33,33,E82)</f>
        <v>74.5</v>
      </c>
    </row>
    <row r="83" customFormat="false" ht="13" hidden="false" customHeight="true" outlineLevel="0" collapsed="false">
      <c r="A83" s="17" t="s">
        <v>691</v>
      </c>
      <c r="B83" s="50" t="n">
        <f aca="false">IF(TOT!FJ85&gt;0,TOT!FK85/TOT!FJ85,0)</f>
        <v>0</v>
      </c>
      <c r="C83" s="27" t="n">
        <f aca="false">IF(TOT!FJ85=0,33,'SC - Tableau 1'!I83)</f>
        <v>33</v>
      </c>
      <c r="D83" s="27" t="n">
        <f aca="false">B83*100</f>
        <v>0</v>
      </c>
      <c r="E83" s="55" t="n">
        <f aca="false">(C83+D83)/2</f>
        <v>16.5</v>
      </c>
      <c r="F83" s="55" t="n">
        <f aca="false">IF(E83&lt;33,33,E83)</f>
        <v>33</v>
      </c>
    </row>
    <row r="84" customFormat="false" ht="13" hidden="false" customHeight="true" outlineLevel="0" collapsed="false">
      <c r="A84" s="17" t="s">
        <v>697</v>
      </c>
      <c r="B84" s="50" t="n">
        <f aca="false">IF(TOT!FJ86&gt;0,TOT!FK86/TOT!FJ86,0)</f>
        <v>0</v>
      </c>
      <c r="C84" s="27" t="n">
        <f aca="false">IF(TOT!FJ86=0,33,'SC - Tableau 1'!I84)</f>
        <v>33</v>
      </c>
      <c r="D84" s="27" t="n">
        <f aca="false">B84*100</f>
        <v>0</v>
      </c>
      <c r="E84" s="55" t="n">
        <f aca="false">(C84+D84)/2</f>
        <v>16.5</v>
      </c>
      <c r="F84" s="55" t="n">
        <f aca="false">IF(E84&lt;33,33,E84)</f>
        <v>33</v>
      </c>
    </row>
    <row r="85" customFormat="false" ht="13" hidden="false" customHeight="true" outlineLevel="0" collapsed="false">
      <c r="A85" s="17" t="s">
        <v>702</v>
      </c>
      <c r="B85" s="50" t="n">
        <f aca="false">IF(TOT!FJ87&gt;0,TOT!FK87/TOT!FJ87,0)</f>
        <v>0</v>
      </c>
      <c r="C85" s="27" t="n">
        <f aca="false">IF(TOT!FJ87=0,33,'SC - Tableau 1'!I85)</f>
        <v>33</v>
      </c>
      <c r="D85" s="27" t="n">
        <f aca="false">B85*100</f>
        <v>0</v>
      </c>
      <c r="E85" s="55" t="n">
        <f aca="false">(C85+D85)/2</f>
        <v>16.5</v>
      </c>
      <c r="F85" s="55" t="n">
        <f aca="false">IF(E85&lt;33,33,E85)</f>
        <v>33</v>
      </c>
    </row>
    <row r="86" customFormat="false" ht="13" hidden="false" customHeight="true" outlineLevel="0" collapsed="false">
      <c r="A86" s="17" t="s">
        <v>706</v>
      </c>
      <c r="B86" s="50" t="n">
        <f aca="false">IF(TOT!FJ88&gt;0,TOT!FK88/TOT!FJ88,0)</f>
        <v>0</v>
      </c>
      <c r="C86" s="27" t="n">
        <f aca="false">IF(TOT!FJ88=0,33,'SC - Tableau 1'!I86)</f>
        <v>33</v>
      </c>
      <c r="D86" s="27" t="n">
        <f aca="false">B86*100</f>
        <v>0</v>
      </c>
      <c r="E86" s="55" t="n">
        <f aca="false">(C86+D86)/2</f>
        <v>16.5</v>
      </c>
      <c r="F86" s="55" t="n">
        <f aca="false">IF(E86&lt;33,33,E86)</f>
        <v>33</v>
      </c>
    </row>
    <row r="87" customFormat="false" ht="13" hidden="false" customHeight="true" outlineLevel="0" collapsed="false">
      <c r="A87" s="17" t="s">
        <v>711</v>
      </c>
      <c r="B87" s="50" t="n">
        <f aca="false">IF(TOT!FJ89&gt;0,TOT!FK89/TOT!FJ89,0)</f>
        <v>0</v>
      </c>
      <c r="C87" s="55" t="n">
        <f aca="false">IF(TOT!FJ89=0,33,'SC - Tableau 1'!I87)</f>
        <v>47</v>
      </c>
      <c r="D87" s="27" t="n">
        <f aca="false">B87*100</f>
        <v>0</v>
      </c>
      <c r="E87" s="55" t="n">
        <f aca="false">(C87+D87)/2</f>
        <v>23.5</v>
      </c>
      <c r="F87" s="55" t="n">
        <f aca="false">IF(E87&lt;33,33,E87)</f>
        <v>33</v>
      </c>
    </row>
    <row r="88" customFormat="false" ht="13" hidden="false" customHeight="true" outlineLevel="0" collapsed="false">
      <c r="A88" s="17" t="s">
        <v>716</v>
      </c>
      <c r="B88" s="50" t="n">
        <f aca="false">IF(TOT!FJ90&gt;0,TOT!FK90/TOT!FJ90,0)</f>
        <v>0</v>
      </c>
      <c r="C88" s="27" t="n">
        <f aca="false">IF(TOT!FJ90=0,33,'SC - Tableau 1'!I88)</f>
        <v>33</v>
      </c>
      <c r="D88" s="27" t="n">
        <f aca="false">B88*100</f>
        <v>0</v>
      </c>
      <c r="E88" s="55" t="n">
        <f aca="false">(C88+D88)/2</f>
        <v>16.5</v>
      </c>
      <c r="F88" s="55" t="n">
        <f aca="false">IF(E88&lt;33,33,E88)</f>
        <v>33</v>
      </c>
    </row>
    <row r="89" customFormat="false" ht="13" hidden="false" customHeight="true" outlineLevel="0" collapsed="false">
      <c r="A89" s="17" t="s">
        <v>720</v>
      </c>
      <c r="B89" s="50" t="n">
        <f aca="false">IF(TOT!FJ91&gt;0,TOT!FK91/TOT!FJ91,0)</f>
        <v>0</v>
      </c>
      <c r="C89" s="27" t="n">
        <f aca="false">IF(TOT!FJ91=0,33,'SC - Tableau 1'!I89)</f>
        <v>33</v>
      </c>
      <c r="D89" s="27" t="n">
        <f aca="false">B89*100</f>
        <v>0</v>
      </c>
      <c r="E89" s="55" t="n">
        <f aca="false">(C89+D89)/2</f>
        <v>16.5</v>
      </c>
      <c r="F89" s="55" t="n">
        <f aca="false">IF(E89&lt;33,33,E89)</f>
        <v>33</v>
      </c>
    </row>
    <row r="90" customFormat="false" ht="13" hidden="false" customHeight="true" outlineLevel="0" collapsed="false">
      <c r="A90" s="17" t="s">
        <v>724</v>
      </c>
      <c r="B90" s="50" t="n">
        <f aca="false">IF(TOT!FJ92&gt;0,TOT!FK92/TOT!FJ92,0)</f>
        <v>0</v>
      </c>
      <c r="C90" s="55" t="n">
        <f aca="false">IF(TOT!FJ92=0,33,'SC - Tableau 1'!I90)</f>
        <v>80</v>
      </c>
      <c r="D90" s="27" t="n">
        <f aca="false">B90*100</f>
        <v>0</v>
      </c>
      <c r="E90" s="55" t="n">
        <f aca="false">(C90+D90)/2</f>
        <v>40</v>
      </c>
      <c r="F90" s="55" t="n">
        <f aca="false">IF(E90&lt;33,33,E90)</f>
        <v>40</v>
      </c>
    </row>
    <row r="91" customFormat="false" ht="13" hidden="false" customHeight="true" outlineLevel="0" collapsed="false">
      <c r="A91" s="17" t="s">
        <v>730</v>
      </c>
      <c r="B91" s="50" t="n">
        <f aca="false">IF(TOT!FJ93&gt;0,TOT!FK93/TOT!FJ93,0)</f>
        <v>0</v>
      </c>
      <c r="C91" s="27" t="n">
        <f aca="false">IF(TOT!FJ93=0,33,'SC - Tableau 1'!I91)</f>
        <v>33</v>
      </c>
      <c r="D91" s="27" t="n">
        <f aca="false">B91*100</f>
        <v>0</v>
      </c>
      <c r="E91" s="55" t="n">
        <f aca="false">(C91+D91)/2</f>
        <v>16.5</v>
      </c>
      <c r="F91" s="55" t="n">
        <f aca="false">IF(E91&lt;33,33,E91)</f>
        <v>33</v>
      </c>
    </row>
    <row r="92" customFormat="false" ht="13" hidden="false" customHeight="true" outlineLevel="0" collapsed="false">
      <c r="A92" s="17" t="s">
        <v>735</v>
      </c>
      <c r="B92" s="50" t="n">
        <f aca="false">IF(TOT!FJ94&gt;0,TOT!FK94/TOT!FJ94,0)</f>
        <v>0</v>
      </c>
      <c r="C92" s="27" t="n">
        <f aca="false">IF(TOT!FJ94=0,33,'SC - Tableau 1'!I92)</f>
        <v>33</v>
      </c>
      <c r="D92" s="27" t="n">
        <f aca="false">B92*100</f>
        <v>0</v>
      </c>
      <c r="E92" s="55" t="n">
        <f aca="false">(C92+D92)/2</f>
        <v>16.5</v>
      </c>
      <c r="F92" s="55" t="n">
        <f aca="false">IF(E92&lt;33,33,E92)</f>
        <v>33</v>
      </c>
    </row>
    <row r="93" customFormat="false" ht="13" hidden="false" customHeight="true" outlineLevel="0" collapsed="false">
      <c r="A93" s="17" t="s">
        <v>739</v>
      </c>
      <c r="B93" s="50" t="n">
        <f aca="false">IF(TOT!FJ95&gt;0,TOT!FK95/TOT!FJ95,0)</f>
        <v>0</v>
      </c>
      <c r="C93" s="27" t="n">
        <f aca="false">IF(TOT!FJ95=0,33,'SC - Tableau 1'!I93)</f>
        <v>33</v>
      </c>
      <c r="D93" s="27" t="n">
        <f aca="false">B93*100</f>
        <v>0</v>
      </c>
      <c r="E93" s="55" t="n">
        <f aca="false">(C93+D93)/2</f>
        <v>16.5</v>
      </c>
      <c r="F93" s="55" t="n">
        <f aca="false">IF(E93&lt;33,33,E93)</f>
        <v>33</v>
      </c>
    </row>
    <row r="94" customFormat="false" ht="13" hidden="false" customHeight="true" outlineLevel="0" collapsed="false">
      <c r="A94" s="17" t="s">
        <v>743</v>
      </c>
      <c r="B94" s="50" t="n">
        <f aca="false">IF(TOT!FJ96&gt;0,TOT!FK96/TOT!FJ96,0)</f>
        <v>0</v>
      </c>
      <c r="C94" s="27" t="n">
        <f aca="false">IF(TOT!FJ96=0,33,'SC - Tableau 1'!I94)</f>
        <v>33</v>
      </c>
      <c r="D94" s="27" t="n">
        <f aca="false">B94*100</f>
        <v>0</v>
      </c>
      <c r="E94" s="55" t="n">
        <f aca="false">(C94+D94)/2</f>
        <v>16.5</v>
      </c>
      <c r="F94" s="55" t="n">
        <f aca="false">IF(E94&lt;33,33,E94)</f>
        <v>33</v>
      </c>
    </row>
    <row r="95" customFormat="false" ht="13" hidden="false" customHeight="true" outlineLevel="0" collapsed="false">
      <c r="A95" s="17" t="s">
        <v>747</v>
      </c>
      <c r="B95" s="50" t="n">
        <f aca="false">IF(TOT!FJ97&gt;0,TOT!FK97/TOT!FJ97,0)</f>
        <v>0.25</v>
      </c>
      <c r="C95" s="55" t="n">
        <f aca="false">IF(TOT!FJ97=0,33,'SC - Tableau 1'!I95)</f>
        <v>82</v>
      </c>
      <c r="D95" s="27" t="n">
        <f aca="false">B95*100</f>
        <v>25</v>
      </c>
      <c r="E95" s="55" t="n">
        <f aca="false">(C95+D95)/2</f>
        <v>53.5</v>
      </c>
      <c r="F95" s="55" t="n">
        <f aca="false">IF(E95&lt;33,33,E95)</f>
        <v>53.5</v>
      </c>
    </row>
    <row r="96" customFormat="false" ht="13" hidden="false" customHeight="true" outlineLevel="0" collapsed="false">
      <c r="A96" s="17" t="s">
        <v>750</v>
      </c>
      <c r="B96" s="50" t="n">
        <f aca="false">IF(TOT!FJ98&gt;0,TOT!FK98/TOT!FJ98,0)</f>
        <v>0</v>
      </c>
      <c r="C96" s="55" t="n">
        <f aca="false">IF(TOT!FJ98=0,33,'SC - Tableau 1'!I96)</f>
        <v>89</v>
      </c>
      <c r="D96" s="27" t="n">
        <f aca="false">B96*100</f>
        <v>0</v>
      </c>
      <c r="E96" s="55" t="n">
        <f aca="false">(C96+D96)/2</f>
        <v>44.5</v>
      </c>
      <c r="F96" s="55" t="n">
        <f aca="false">IF(E96&lt;33,33,E96)</f>
        <v>44.5</v>
      </c>
    </row>
    <row r="97" customFormat="false" ht="13" hidden="false" customHeight="true" outlineLevel="0" collapsed="false">
      <c r="A97" s="17" t="s">
        <v>755</v>
      </c>
      <c r="B97" s="50" t="n">
        <f aca="false">IF(TOT!FJ99&gt;0,TOT!FK99/TOT!FJ99,0)</f>
        <v>0.25</v>
      </c>
      <c r="C97" s="55" t="n">
        <f aca="false">IF(TOT!FJ99=0,33,'SC - Tableau 1'!I97)</f>
        <v>75</v>
      </c>
      <c r="D97" s="27" t="n">
        <f aca="false">B97*100</f>
        <v>25</v>
      </c>
      <c r="E97" s="55" t="n">
        <f aca="false">(C97+D97)/2</f>
        <v>50</v>
      </c>
      <c r="F97" s="55" t="n">
        <f aca="false">IF(E97&lt;33,33,E97)</f>
        <v>50</v>
      </c>
    </row>
    <row r="98" customFormat="false" ht="13" hidden="false" customHeight="true" outlineLevel="0" collapsed="false">
      <c r="A98" s="17" t="s">
        <v>759</v>
      </c>
      <c r="B98" s="50" t="n">
        <f aca="false">IF(TOT!FJ100&gt;0,TOT!FK100/TOT!FJ100,0)</f>
        <v>0</v>
      </c>
      <c r="C98" s="27" t="n">
        <f aca="false">IF(TOT!FJ100=0,33,'SC - Tableau 1'!I98)</f>
        <v>33</v>
      </c>
      <c r="D98" s="27" t="n">
        <f aca="false">B98*100</f>
        <v>0</v>
      </c>
      <c r="E98" s="55" t="n">
        <f aca="false">(C98+D98)/2</f>
        <v>16.5</v>
      </c>
      <c r="F98" s="55" t="n">
        <f aca="false">IF(E98&lt;33,33,E98)</f>
        <v>33</v>
      </c>
    </row>
    <row r="99" customFormat="false" ht="13" hidden="false" customHeight="true" outlineLevel="0" collapsed="false">
      <c r="A99" s="17" t="s">
        <v>765</v>
      </c>
      <c r="B99" s="50" t="n">
        <f aca="false">IF(TOT!FJ101&gt;0,TOT!FK101/TOT!FJ101,0)</f>
        <v>0</v>
      </c>
      <c r="C99" s="55" t="n">
        <f aca="false">IF(TOT!FJ101=0,33,'SC - Tableau 1'!I99)</f>
        <v>75</v>
      </c>
      <c r="D99" s="27" t="n">
        <f aca="false">B99*100</f>
        <v>0</v>
      </c>
      <c r="E99" s="55" t="n">
        <f aca="false">(C99+D99)/2</f>
        <v>37.5</v>
      </c>
      <c r="F99" s="55" t="n">
        <f aca="false">IF(E99&lt;33,33,E99)</f>
        <v>37.5</v>
      </c>
    </row>
    <row r="100" customFormat="false" ht="13" hidden="false" customHeight="true" outlineLevel="0" collapsed="false">
      <c r="A100" s="17" t="s">
        <v>770</v>
      </c>
      <c r="B100" s="50" t="n">
        <f aca="false">IF(TOT!FJ102&gt;0,TOT!FK102/TOT!FJ102,0)</f>
        <v>0</v>
      </c>
      <c r="C100" s="27" t="n">
        <f aca="false">IF(TOT!FJ102=0,33,'SC - Tableau 1'!I100)</f>
        <v>33</v>
      </c>
      <c r="D100" s="27" t="n">
        <f aca="false">B100*100</f>
        <v>0</v>
      </c>
      <c r="E100" s="55" t="n">
        <f aca="false">(C100+D100)/2</f>
        <v>16.5</v>
      </c>
      <c r="F100" s="55" t="n">
        <f aca="false">IF(E100&lt;33,33,E100)</f>
        <v>33</v>
      </c>
    </row>
    <row r="101" customFormat="false" ht="13" hidden="false" customHeight="true" outlineLevel="0" collapsed="false">
      <c r="A101" s="17" t="s">
        <v>776</v>
      </c>
      <c r="B101" s="50" t="n">
        <f aca="false">IF(TOT!FJ103&gt;0,TOT!FK103/TOT!FJ103,0)</f>
        <v>0</v>
      </c>
      <c r="C101" s="27" t="n">
        <f aca="false">IF(TOT!FJ103=0,33,'SC - Tableau 1'!I101)</f>
        <v>33</v>
      </c>
      <c r="D101" s="27" t="n">
        <f aca="false">B101*100</f>
        <v>0</v>
      </c>
      <c r="E101" s="55" t="n">
        <f aca="false">(C101+D101)/2</f>
        <v>16.5</v>
      </c>
      <c r="F101" s="55" t="n">
        <f aca="false">IF(E101&lt;33,33,E101)</f>
        <v>33</v>
      </c>
    </row>
    <row r="102" customFormat="false" ht="13" hidden="false" customHeight="true" outlineLevel="0" collapsed="false">
      <c r="A102" s="17" t="s">
        <v>779</v>
      </c>
      <c r="B102" s="50" t="n">
        <f aca="false">IF(TOT!FJ104&gt;0,TOT!FK104/TOT!FJ104,0)</f>
        <v>0.2</v>
      </c>
      <c r="C102" s="55" t="n">
        <f aca="false">IF(TOT!FJ104=0,33,'SC - Tableau 1'!I102)</f>
        <v>96</v>
      </c>
      <c r="D102" s="27" t="n">
        <f aca="false">B102*100</f>
        <v>20</v>
      </c>
      <c r="E102" s="55" t="n">
        <f aca="false">(C102+D102)/2</f>
        <v>58</v>
      </c>
      <c r="F102" s="55" t="n">
        <f aca="false">IF(E102&lt;33,33,E102)</f>
        <v>58</v>
      </c>
    </row>
    <row r="103" customFormat="false" ht="13" hidden="false" customHeight="true" outlineLevel="0" collapsed="false">
      <c r="A103" s="17" t="s">
        <v>782</v>
      </c>
      <c r="B103" s="50" t="n">
        <f aca="false">IF(TOT!FJ105&gt;0,TOT!FK105/TOT!FJ105,0)</f>
        <v>0</v>
      </c>
      <c r="C103" s="27" t="n">
        <f aca="false">IF(TOT!FJ105=0,33,'SC - Tableau 1'!I103)</f>
        <v>33</v>
      </c>
      <c r="D103" s="27" t="n">
        <f aca="false">B103*100</f>
        <v>0</v>
      </c>
      <c r="E103" s="55" t="n">
        <f aca="false">(C103+D103)/2</f>
        <v>16.5</v>
      </c>
      <c r="F103" s="55" t="n">
        <f aca="false">IF(E103&lt;33,33,E103)</f>
        <v>33</v>
      </c>
    </row>
    <row r="104" customFormat="false" ht="13" hidden="false" customHeight="true" outlineLevel="0" collapsed="false">
      <c r="A104" s="17" t="s">
        <v>786</v>
      </c>
      <c r="B104" s="50" t="n">
        <f aca="false">IF(TOT!FJ106&gt;0,TOT!FK106/TOT!FJ106,0)</f>
        <v>0</v>
      </c>
      <c r="C104" s="27" t="n">
        <f aca="false">IF(TOT!FJ106=0,33,'SC - Tableau 1'!I104)</f>
        <v>33</v>
      </c>
      <c r="D104" s="27" t="n">
        <f aca="false">B104*100</f>
        <v>0</v>
      </c>
      <c r="E104" s="55" t="n">
        <f aca="false">(C104+D104)/2</f>
        <v>16.5</v>
      </c>
      <c r="F104" s="55" t="n">
        <f aca="false">IF(E104&lt;33,33,E104)</f>
        <v>33</v>
      </c>
    </row>
    <row r="105" customFormat="false" ht="13" hidden="false" customHeight="true" outlineLevel="0" collapsed="false">
      <c r="A105" s="17" t="s">
        <v>792</v>
      </c>
      <c r="B105" s="50" t="n">
        <f aca="false">IF(TOT!FJ107&gt;0,TOT!FK107/TOT!FJ107,0)</f>
        <v>0</v>
      </c>
      <c r="C105" s="27" t="n">
        <f aca="false">IF(TOT!FJ107=0,33,'SC - Tableau 1'!I105)</f>
        <v>33</v>
      </c>
      <c r="D105" s="27" t="n">
        <f aca="false">B105*100</f>
        <v>0</v>
      </c>
      <c r="E105" s="55" t="n">
        <f aca="false">(C105+D105)/2</f>
        <v>16.5</v>
      </c>
      <c r="F105" s="55" t="n">
        <f aca="false">IF(E105&lt;33,33,E105)</f>
        <v>33</v>
      </c>
    </row>
    <row r="106" customFormat="false" ht="13" hidden="false" customHeight="true" outlineLevel="0" collapsed="false">
      <c r="A106" s="17" t="s">
        <v>797</v>
      </c>
      <c r="B106" s="50" t="n">
        <f aca="false">IF(TOT!FJ108&gt;0,TOT!FK108/TOT!FJ108,0)</f>
        <v>0</v>
      </c>
      <c r="C106" s="27" t="n">
        <f aca="false">IF(TOT!FJ108=0,33,'SC - Tableau 1'!I106)</f>
        <v>33</v>
      </c>
      <c r="D106" s="27" t="n">
        <f aca="false">B106*100</f>
        <v>0</v>
      </c>
      <c r="E106" s="55" t="n">
        <f aca="false">(C106+D106)/2</f>
        <v>16.5</v>
      </c>
      <c r="F106" s="55" t="n">
        <f aca="false">IF(E106&lt;33,33,E106)</f>
        <v>33</v>
      </c>
    </row>
    <row r="107" customFormat="false" ht="13" hidden="false" customHeight="true" outlineLevel="0" collapsed="false">
      <c r="A107" s="17" t="s">
        <v>803</v>
      </c>
      <c r="B107" s="50" t="n">
        <f aca="false">IF(TOT!FJ109&gt;0,TOT!FK109/TOT!FJ109,0)</f>
        <v>0</v>
      </c>
      <c r="C107" s="55" t="n">
        <f aca="false">IF(TOT!FJ109=0,33,'SC - Tableau 1'!I107)</f>
        <v>64</v>
      </c>
      <c r="D107" s="27" t="n">
        <f aca="false">B107*100</f>
        <v>0</v>
      </c>
      <c r="E107" s="55" t="n">
        <f aca="false">(C107+D107)/2</f>
        <v>32</v>
      </c>
      <c r="F107" s="55" t="n">
        <f aca="false">IF(E107&lt;33,33,E107)</f>
        <v>33</v>
      </c>
    </row>
    <row r="108" customFormat="false" ht="13" hidden="false" customHeight="true" outlineLevel="0" collapsed="false">
      <c r="A108" s="17" t="s">
        <v>808</v>
      </c>
      <c r="B108" s="50" t="n">
        <f aca="false">IF(TOT!FJ110&gt;0,TOT!FK110/TOT!FJ110,0)</f>
        <v>0</v>
      </c>
      <c r="C108" s="27" t="n">
        <f aca="false">IF(TOT!FJ110=0,33,'SC - Tableau 1'!I108)</f>
        <v>33</v>
      </c>
      <c r="D108" s="27" t="n">
        <f aca="false">B108*100</f>
        <v>0</v>
      </c>
      <c r="E108" s="55" t="n">
        <f aca="false">(C108+D108)/2</f>
        <v>16.5</v>
      </c>
      <c r="F108" s="55" t="n">
        <f aca="false">IF(E108&lt;33,33,E108)</f>
        <v>33</v>
      </c>
    </row>
    <row r="109" customFormat="false" ht="13" hidden="false" customHeight="true" outlineLevel="0" collapsed="false">
      <c r="A109" s="17" t="s">
        <v>811</v>
      </c>
      <c r="B109" s="50" t="n">
        <f aca="false">IF(TOT!FJ111&gt;0,TOT!FK111/TOT!FJ111,0)</f>
        <v>0.333333333333333</v>
      </c>
      <c r="C109" s="55" t="n">
        <f aca="false">IF(TOT!FJ111=0,33,'SC - Tableau 1'!I109)</f>
        <v>62</v>
      </c>
      <c r="D109" s="27" t="n">
        <f aca="false">B109*100</f>
        <v>33.3333333333333</v>
      </c>
      <c r="E109" s="55" t="n">
        <f aca="false">(C109+D109)/2</f>
        <v>47.6666666666667</v>
      </c>
      <c r="F109" s="55" t="n">
        <f aca="false">IF(E109&lt;33,33,E109)</f>
        <v>47.6666666666667</v>
      </c>
    </row>
    <row r="110" customFormat="false" ht="13" hidden="false" customHeight="true" outlineLevel="0" collapsed="false">
      <c r="A110" s="17" t="s">
        <v>815</v>
      </c>
      <c r="B110" s="50" t="n">
        <f aca="false">IF(TOT!FJ112&gt;0,TOT!FK112/TOT!FJ112,0)</f>
        <v>0</v>
      </c>
      <c r="C110" s="55" t="n">
        <f aca="false">IF(TOT!FJ112=0,33,'SC - Tableau 1'!I110)</f>
        <v>60</v>
      </c>
      <c r="D110" s="27" t="n">
        <f aca="false">B110*100</f>
        <v>0</v>
      </c>
      <c r="E110" s="55" t="n">
        <f aca="false">(C110+D110)/2</f>
        <v>30</v>
      </c>
      <c r="F110" s="55" t="n">
        <f aca="false">IF(E110&lt;33,33,E110)</f>
        <v>33</v>
      </c>
    </row>
    <row r="111" customFormat="false" ht="13" hidden="false" customHeight="true" outlineLevel="0" collapsed="false">
      <c r="A111" s="17" t="s">
        <v>820</v>
      </c>
      <c r="B111" s="50" t="n">
        <f aca="false">IF(TOT!FJ113&gt;0,TOT!FK113/TOT!FJ113,0)</f>
        <v>0</v>
      </c>
      <c r="C111" s="27" t="n">
        <f aca="false">IF(TOT!FJ113=0,33,'SC - Tableau 1'!I111)</f>
        <v>33</v>
      </c>
      <c r="D111" s="27" t="n">
        <f aca="false">B111*100</f>
        <v>0</v>
      </c>
      <c r="E111" s="55" t="n">
        <f aca="false">(C111+D111)/2</f>
        <v>16.5</v>
      </c>
      <c r="F111" s="55" t="n">
        <f aca="false">IF(E111&lt;33,33,E111)</f>
        <v>33</v>
      </c>
    </row>
    <row r="112" customFormat="false" ht="13" hidden="false" customHeight="true" outlineLevel="0" collapsed="false">
      <c r="A112" s="17" t="s">
        <v>824</v>
      </c>
      <c r="B112" s="50" t="n">
        <f aca="false">IF(TOT!FJ114&gt;0,TOT!FK114/TOT!FJ114,0)</f>
        <v>0</v>
      </c>
      <c r="C112" s="55" t="n">
        <f aca="false">IF(TOT!FJ114=0,33,'SC - Tableau 1'!I112)</f>
        <v>75</v>
      </c>
      <c r="D112" s="27" t="n">
        <f aca="false">B112*100</f>
        <v>0</v>
      </c>
      <c r="E112" s="55" t="n">
        <f aca="false">(C112+D112)/2</f>
        <v>37.5</v>
      </c>
      <c r="F112" s="55" t="n">
        <f aca="false">IF(E112&lt;33,33,E112)</f>
        <v>37.5</v>
      </c>
    </row>
    <row r="113" customFormat="false" ht="13" hidden="false" customHeight="true" outlineLevel="0" collapsed="false">
      <c r="A113" s="17" t="s">
        <v>827</v>
      </c>
      <c r="B113" s="50" t="n">
        <f aca="false">IF(TOT!FJ115&gt;0,TOT!FK115/TOT!FJ115,0)</f>
        <v>0</v>
      </c>
      <c r="C113" s="27" t="n">
        <f aca="false">IF(TOT!FJ115=0,33,'SC - Tableau 1'!I113)</f>
        <v>33</v>
      </c>
      <c r="D113" s="27" t="n">
        <f aca="false">B113*100</f>
        <v>0</v>
      </c>
      <c r="E113" s="55" t="n">
        <f aca="false">(C113+D113)/2</f>
        <v>16.5</v>
      </c>
      <c r="F113" s="55" t="n">
        <f aca="false">IF(E113&lt;33,33,E113)</f>
        <v>33</v>
      </c>
    </row>
    <row r="114" customFormat="false" ht="13" hidden="false" customHeight="true" outlineLevel="0" collapsed="false">
      <c r="A114" s="17" t="s">
        <v>830</v>
      </c>
      <c r="B114" s="50" t="n">
        <f aca="false">IF(TOT!FJ116&gt;0,TOT!FK116/TOT!FJ116,0)</f>
        <v>0</v>
      </c>
      <c r="C114" s="27" t="n">
        <f aca="false">IF(TOT!FJ116=0,33,'SC - Tableau 1'!I114)</f>
        <v>33</v>
      </c>
      <c r="D114" s="27" t="n">
        <f aca="false">B114*100</f>
        <v>0</v>
      </c>
      <c r="E114" s="55" t="n">
        <f aca="false">(C114+D114)/2</f>
        <v>16.5</v>
      </c>
      <c r="F114" s="55" t="n">
        <f aca="false">IF(E114&lt;33,33,E114)</f>
        <v>33</v>
      </c>
    </row>
    <row r="115" customFormat="false" ht="13" hidden="false" customHeight="true" outlineLevel="0" collapsed="false">
      <c r="A115" s="17" t="s">
        <v>834</v>
      </c>
      <c r="B115" s="50" t="n">
        <f aca="false">IF(TOT!FJ117&gt;0,TOT!FK117/TOT!FJ117,0)</f>
        <v>0.625</v>
      </c>
      <c r="C115" s="55" t="n">
        <f aca="false">IF(TOT!FJ117=0,33,'SC - Tableau 1'!I115)</f>
        <v>92</v>
      </c>
      <c r="D115" s="27" t="n">
        <f aca="false">B115*100</f>
        <v>62.5</v>
      </c>
      <c r="E115" s="55" t="n">
        <f aca="false">(C115+D115)/2</f>
        <v>77.25</v>
      </c>
      <c r="F115" s="55" t="n">
        <f aca="false">IF(E115&lt;33,33,E115)</f>
        <v>77.25</v>
      </c>
    </row>
    <row r="116" customFormat="false" ht="13" hidden="false" customHeight="true" outlineLevel="0" collapsed="false">
      <c r="A116" s="17" t="s">
        <v>838</v>
      </c>
      <c r="B116" s="50" t="n">
        <f aca="false">IF(TOT!FJ118&gt;0,TOT!FK118/TOT!FJ118,0)</f>
        <v>1</v>
      </c>
      <c r="C116" s="55" t="n">
        <f aca="false">IF(TOT!FJ118=0,33,'SC - Tableau 1'!I116)</f>
        <v>88</v>
      </c>
      <c r="D116" s="27" t="n">
        <f aca="false">B116*100</f>
        <v>100</v>
      </c>
      <c r="E116" s="55" t="n">
        <f aca="false">(C116+D116)/2</f>
        <v>94</v>
      </c>
      <c r="F116" s="55" t="n">
        <f aca="false">IF(E116&lt;33,33,E116)</f>
        <v>94</v>
      </c>
    </row>
    <row r="117" customFormat="false" ht="13" hidden="false" customHeight="true" outlineLevel="0" collapsed="false">
      <c r="A117" s="17" t="s">
        <v>842</v>
      </c>
      <c r="B117" s="50" t="n">
        <f aca="false">IF(TOT!FJ119&gt;0,TOT!FK119/TOT!FJ119,0)</f>
        <v>0</v>
      </c>
      <c r="C117" s="27" t="n">
        <f aca="false">IF(TOT!FJ119=0,33,'SC - Tableau 1'!I117)</f>
        <v>33</v>
      </c>
      <c r="D117" s="27" t="n">
        <f aca="false">B117*100</f>
        <v>0</v>
      </c>
      <c r="E117" s="55" t="n">
        <f aca="false">(C117+D117)/2</f>
        <v>16.5</v>
      </c>
      <c r="F117" s="55" t="n">
        <f aca="false">IF(E117&lt;33,33,E117)</f>
        <v>33</v>
      </c>
    </row>
    <row r="118" customFormat="false" ht="13" hidden="false" customHeight="true" outlineLevel="0" collapsed="false">
      <c r="A118" s="17" t="s">
        <v>846</v>
      </c>
      <c r="B118" s="50" t="n">
        <f aca="false">IF(TOT!FJ120&gt;0,TOT!FK120/TOT!FJ120,0)</f>
        <v>0</v>
      </c>
      <c r="C118" s="55" t="n">
        <f aca="false">IF(TOT!FJ120=0,33,'SC - Tableau 1'!I118)</f>
        <v>95</v>
      </c>
      <c r="D118" s="27" t="n">
        <f aca="false">B118*100</f>
        <v>0</v>
      </c>
      <c r="E118" s="55" t="n">
        <f aca="false">(C118+D118)/2</f>
        <v>47.5</v>
      </c>
      <c r="F118" s="55" t="n">
        <f aca="false">IF(E118&lt;33,33,E118)</f>
        <v>47.5</v>
      </c>
    </row>
    <row r="119" customFormat="false" ht="13" hidden="false" customHeight="true" outlineLevel="0" collapsed="false">
      <c r="A119" s="17" t="s">
        <v>851</v>
      </c>
      <c r="B119" s="50" t="n">
        <f aca="false">IF(TOT!FJ121&gt;0,TOT!FK121/TOT!FJ121,0)</f>
        <v>0</v>
      </c>
      <c r="C119" s="27" t="n">
        <f aca="false">IF(TOT!FJ121=0,33,'SC - Tableau 1'!I119)</f>
        <v>33</v>
      </c>
      <c r="D119" s="27" t="n">
        <f aca="false">B119*100</f>
        <v>0</v>
      </c>
      <c r="E119" s="55" t="n">
        <f aca="false">(C119+D119)/2</f>
        <v>16.5</v>
      </c>
      <c r="F119" s="55" t="n">
        <f aca="false">IF(E119&lt;33,33,E119)</f>
        <v>33</v>
      </c>
    </row>
    <row r="120" customFormat="false" ht="13" hidden="false" customHeight="true" outlineLevel="0" collapsed="false">
      <c r="A120" s="17" t="s">
        <v>854</v>
      </c>
      <c r="B120" s="50" t="n">
        <f aca="false">IF(TOT!FJ122&gt;0,TOT!FK122/TOT!FJ122,0)</f>
        <v>0</v>
      </c>
      <c r="C120" s="27" t="n">
        <f aca="false">IF(TOT!FJ122=0,33,'SC - Tableau 1'!I120)</f>
        <v>33</v>
      </c>
      <c r="D120" s="27" t="n">
        <f aca="false">B120*100</f>
        <v>0</v>
      </c>
      <c r="E120" s="55" t="n">
        <f aca="false">(C120+D120)/2</f>
        <v>16.5</v>
      </c>
      <c r="F120" s="55" t="n">
        <f aca="false">IF(E120&lt;33,33,E120)</f>
        <v>33</v>
      </c>
    </row>
    <row r="121" customFormat="false" ht="13" hidden="false" customHeight="true" outlineLevel="0" collapsed="false">
      <c r="A121" s="17" t="s">
        <v>857</v>
      </c>
      <c r="B121" s="50" t="n">
        <f aca="false">IF(TOT!FJ123&gt;0,TOT!FK123/TOT!FJ123,0)</f>
        <v>0</v>
      </c>
      <c r="C121" s="27" t="n">
        <f aca="false">IF(TOT!FJ123=0,33,'SC - Tableau 1'!I121)</f>
        <v>33</v>
      </c>
      <c r="D121" s="27" t="n">
        <f aca="false">B121*100</f>
        <v>0</v>
      </c>
      <c r="E121" s="55" t="n">
        <f aca="false">(C121+D121)/2</f>
        <v>16.5</v>
      </c>
      <c r="F121" s="55" t="n">
        <f aca="false">IF(E121&lt;33,33,E121)</f>
        <v>33</v>
      </c>
    </row>
    <row r="122" customFormat="false" ht="13" hidden="false" customHeight="true" outlineLevel="0" collapsed="false">
      <c r="A122" s="17" t="s">
        <v>863</v>
      </c>
      <c r="B122" s="50" t="n">
        <f aca="false">IF(TOT!FJ124&gt;0,TOT!FK124/TOT!FJ124,0)</f>
        <v>0</v>
      </c>
      <c r="C122" s="27" t="n">
        <f aca="false">IF(TOT!FJ124=0,33,'SC - Tableau 1'!I122)</f>
        <v>33</v>
      </c>
      <c r="D122" s="27" t="n">
        <f aca="false">B122*100</f>
        <v>0</v>
      </c>
      <c r="E122" s="55" t="n">
        <f aca="false">(C122+D122)/2</f>
        <v>16.5</v>
      </c>
      <c r="F122" s="55" t="n">
        <f aca="false">IF(E122&lt;33,33,E122)</f>
        <v>33</v>
      </c>
    </row>
    <row r="123" customFormat="false" ht="13" hidden="false" customHeight="true" outlineLevel="0" collapsed="false">
      <c r="A123" s="17" t="s">
        <v>868</v>
      </c>
      <c r="B123" s="50" t="n">
        <f aca="false">IF(TOT!FJ125&gt;0,TOT!FK125/TOT!FJ125,0)</f>
        <v>0</v>
      </c>
      <c r="C123" s="55" t="n">
        <f aca="false">IF(TOT!FJ125=0,33,'SC - Tableau 1'!I123)</f>
        <v>85</v>
      </c>
      <c r="D123" s="27" t="n">
        <f aca="false">B123*100</f>
        <v>0</v>
      </c>
      <c r="E123" s="55" t="n">
        <f aca="false">(C123+D123)/2</f>
        <v>42.5</v>
      </c>
      <c r="F123" s="55" t="n">
        <f aca="false">IF(E123&lt;33,33,E123)</f>
        <v>42.5</v>
      </c>
    </row>
    <row r="124" customFormat="false" ht="13" hidden="false" customHeight="true" outlineLevel="0" collapsed="false">
      <c r="A124" s="17" t="s">
        <v>872</v>
      </c>
      <c r="B124" s="50" t="n">
        <f aca="false">IF(TOT!FJ126&gt;0,TOT!FK126/TOT!FJ126,0)</f>
        <v>0</v>
      </c>
      <c r="C124" s="27" t="n">
        <f aca="false">IF(TOT!FJ126=0,33,'SC - Tableau 1'!I124)</f>
        <v>33</v>
      </c>
      <c r="D124" s="27" t="n">
        <f aca="false">B124*100</f>
        <v>0</v>
      </c>
      <c r="E124" s="55" t="n">
        <f aca="false">(C124+D124)/2</f>
        <v>16.5</v>
      </c>
      <c r="F124" s="55" t="n">
        <f aca="false">IF(E124&lt;33,33,E124)</f>
        <v>33</v>
      </c>
    </row>
    <row r="125" customFormat="false" ht="13" hidden="false" customHeight="true" outlineLevel="0" collapsed="false">
      <c r="A125" s="17" t="s">
        <v>876</v>
      </c>
      <c r="B125" s="50" t="n">
        <f aca="false">IF(TOT!FJ127&gt;0,TOT!FK127/TOT!FJ127,0)</f>
        <v>0</v>
      </c>
      <c r="C125" s="27" t="n">
        <f aca="false">IF(TOT!FJ127=0,33,'SC - Tableau 1'!I125)</f>
        <v>33</v>
      </c>
      <c r="D125" s="27" t="n">
        <f aca="false">B125*100</f>
        <v>0</v>
      </c>
      <c r="E125" s="55" t="n">
        <f aca="false">(C125+D125)/2</f>
        <v>16.5</v>
      </c>
      <c r="F125" s="55" t="n">
        <f aca="false">IF(E125&lt;33,33,E125)</f>
        <v>33</v>
      </c>
    </row>
    <row r="126" customFormat="false" ht="13" hidden="false" customHeight="true" outlineLevel="0" collapsed="false">
      <c r="A126" s="17" t="s">
        <v>880</v>
      </c>
      <c r="B126" s="50" t="n">
        <f aca="false">IF(TOT!FJ128&gt;0,TOT!FK128/TOT!FJ128,0)</f>
        <v>0.2</v>
      </c>
      <c r="C126" s="55" t="n">
        <f aca="false">IF(TOT!FJ128=0,33,'SC - Tableau 1'!I126)</f>
        <v>63</v>
      </c>
      <c r="D126" s="27" t="n">
        <f aca="false">B126*100</f>
        <v>20</v>
      </c>
      <c r="E126" s="55" t="n">
        <f aca="false">(C126+D126)/2</f>
        <v>41.5</v>
      </c>
      <c r="F126" s="55" t="n">
        <f aca="false">IF(E126&lt;33,33,E126)</f>
        <v>41.5</v>
      </c>
    </row>
    <row r="127" customFormat="false" ht="13" hidden="false" customHeight="true" outlineLevel="0" collapsed="false">
      <c r="A127" s="17" t="s">
        <v>885</v>
      </c>
      <c r="B127" s="50" t="n">
        <f aca="false">IF(TOT!FJ129&gt;0,TOT!FK129/TOT!FJ129,0)</f>
        <v>0</v>
      </c>
      <c r="C127" s="27" t="n">
        <f aca="false">IF(TOT!FJ129=0,33,'SC - Tableau 1'!I127)</f>
        <v>33</v>
      </c>
      <c r="D127" s="27" t="n">
        <f aca="false">B127*100</f>
        <v>0</v>
      </c>
      <c r="E127" s="55" t="n">
        <f aca="false">(C127+D127)/2</f>
        <v>16.5</v>
      </c>
      <c r="F127" s="55" t="n">
        <f aca="false">IF(E127&lt;33,33,E127)</f>
        <v>33</v>
      </c>
    </row>
    <row r="128" customFormat="false" ht="13" hidden="false" customHeight="true" outlineLevel="0" collapsed="false">
      <c r="A128" s="17" t="s">
        <v>889</v>
      </c>
      <c r="B128" s="50" t="n">
        <f aca="false">IF(TOT!FJ130&gt;0,TOT!FK130/TOT!FJ130,0)</f>
        <v>0</v>
      </c>
      <c r="C128" s="27" t="n">
        <f aca="false">IF(TOT!FJ130=0,33,'SC - Tableau 1'!I128)</f>
        <v>33</v>
      </c>
      <c r="D128" s="27" t="n">
        <f aca="false">B128*100</f>
        <v>0</v>
      </c>
      <c r="E128" s="55" t="n">
        <f aca="false">(C128+D128)/2</f>
        <v>16.5</v>
      </c>
      <c r="F128" s="55" t="n">
        <f aca="false">IF(E128&lt;33,33,E128)</f>
        <v>33</v>
      </c>
    </row>
    <row r="129" customFormat="false" ht="13" hidden="false" customHeight="true" outlineLevel="0" collapsed="false">
      <c r="A129" s="17" t="s">
        <v>893</v>
      </c>
      <c r="B129" s="50" t="n">
        <f aca="false">IF(TOT!FJ131&gt;0,TOT!FK131/TOT!FJ131,0)</f>
        <v>0</v>
      </c>
      <c r="C129" s="27" t="n">
        <f aca="false">IF(TOT!FJ131=0,33,'SC - Tableau 1'!I129)</f>
        <v>33</v>
      </c>
      <c r="D129" s="27" t="n">
        <f aca="false">B129*100</f>
        <v>0</v>
      </c>
      <c r="E129" s="55" t="n">
        <f aca="false">(C129+D129)/2</f>
        <v>16.5</v>
      </c>
      <c r="F129" s="55" t="n">
        <f aca="false">IF(E129&lt;33,33,E129)</f>
        <v>33</v>
      </c>
    </row>
    <row r="130" customFormat="false" ht="13" hidden="false" customHeight="true" outlineLevel="0" collapsed="false">
      <c r="A130" s="17" t="s">
        <v>896</v>
      </c>
      <c r="B130" s="50" t="n">
        <f aca="false">IF(TOT!FJ132&gt;0,TOT!FK132/TOT!FJ132,0)</f>
        <v>0</v>
      </c>
      <c r="C130" s="27" t="n">
        <f aca="false">IF(TOT!FJ132=0,33,'SC - Tableau 1'!I130)</f>
        <v>33</v>
      </c>
      <c r="D130" s="27" t="n">
        <f aca="false">B130*100</f>
        <v>0</v>
      </c>
      <c r="E130" s="55" t="n">
        <f aca="false">(C130+D130)/2</f>
        <v>16.5</v>
      </c>
      <c r="F130" s="55" t="n">
        <f aca="false">IF(E130&lt;33,33,E130)</f>
        <v>33</v>
      </c>
    </row>
    <row r="131" customFormat="false" ht="13" hidden="false" customHeight="true" outlineLevel="0" collapsed="false">
      <c r="A131" s="17" t="s">
        <v>900</v>
      </c>
      <c r="B131" s="50" t="n">
        <f aca="false">IF(TOT!FJ133&gt;0,TOT!FK133/TOT!FJ133,0)</f>
        <v>0</v>
      </c>
      <c r="C131" s="27" t="n">
        <f aca="false">IF(TOT!FJ133=0,33,'SC - Tableau 1'!I131)</f>
        <v>33</v>
      </c>
      <c r="D131" s="27" t="n">
        <f aca="false">B131*100</f>
        <v>0</v>
      </c>
      <c r="E131" s="55" t="n">
        <f aca="false">(C131+D131)/2</f>
        <v>16.5</v>
      </c>
      <c r="F131" s="55" t="n">
        <f aca="false">IF(E131&lt;33,33,E131)</f>
        <v>33</v>
      </c>
    </row>
    <row r="132" customFormat="false" ht="13" hidden="false" customHeight="true" outlineLevel="0" collapsed="false">
      <c r="A132" s="17" t="s">
        <v>905</v>
      </c>
      <c r="B132" s="50" t="n">
        <f aca="false">IF(TOT!FJ134&gt;0,TOT!FK134/TOT!FJ134,0)</f>
        <v>0</v>
      </c>
      <c r="C132" s="27" t="n">
        <f aca="false">IF(TOT!FJ134=0,33,'SC - Tableau 1'!I132)</f>
        <v>33</v>
      </c>
      <c r="D132" s="27" t="n">
        <f aca="false">B132*100</f>
        <v>0</v>
      </c>
      <c r="E132" s="55" t="n">
        <f aca="false">(C132+D132)/2</f>
        <v>16.5</v>
      </c>
      <c r="F132" s="55" t="n">
        <f aca="false">IF(E132&lt;33,33,E132)</f>
        <v>33</v>
      </c>
    </row>
    <row r="133" customFormat="false" ht="13" hidden="false" customHeight="true" outlineLevel="0" collapsed="false">
      <c r="A133" s="17" t="s">
        <v>909</v>
      </c>
      <c r="B133" s="50" t="n">
        <f aca="false">IF(TOT!FJ135&gt;0,TOT!FK135/TOT!FJ135,0)</f>
        <v>0.5</v>
      </c>
      <c r="C133" s="55" t="n">
        <f aca="false">IF(TOT!FJ135=0,33,'SC - Tableau 1'!I133)</f>
        <v>82</v>
      </c>
      <c r="D133" s="27" t="n">
        <f aca="false">B133*100</f>
        <v>50</v>
      </c>
      <c r="E133" s="55" t="n">
        <f aca="false">(C133+D133)/2</f>
        <v>66</v>
      </c>
      <c r="F133" s="55" t="n">
        <f aca="false">IF(E133&lt;33,33,E133)</f>
        <v>66</v>
      </c>
    </row>
    <row r="134" customFormat="false" ht="13" hidden="false" customHeight="true" outlineLevel="0" collapsed="false">
      <c r="A134" s="17" t="s">
        <v>915</v>
      </c>
      <c r="B134" s="50" t="n">
        <f aca="false">IF(TOT!FJ136&gt;0,TOT!FK136/TOT!FJ136,0)</f>
        <v>0</v>
      </c>
      <c r="C134" s="27" t="n">
        <f aca="false">IF(TOT!FJ136=0,33,'SC - Tableau 1'!I134)</f>
        <v>33</v>
      </c>
      <c r="D134" s="27" t="n">
        <f aca="false">B134*100</f>
        <v>0</v>
      </c>
      <c r="E134" s="55" t="n">
        <f aca="false">(C134+D134)/2</f>
        <v>16.5</v>
      </c>
      <c r="F134" s="55" t="n">
        <f aca="false">IF(E134&lt;33,33,E134)</f>
        <v>33</v>
      </c>
    </row>
    <row r="135" customFormat="false" ht="13" hidden="false" customHeight="true" outlineLevel="0" collapsed="false">
      <c r="A135" s="17" t="s">
        <v>919</v>
      </c>
      <c r="B135" s="50" t="n">
        <f aca="false">IF(TOT!FJ137&gt;0,TOT!FK137/TOT!FJ137,0)</f>
        <v>0</v>
      </c>
      <c r="C135" s="55" t="n">
        <f aca="false">IF(TOT!FJ137=0,33,'SC - Tableau 1'!I135)</f>
        <v>82</v>
      </c>
      <c r="D135" s="27" t="n">
        <f aca="false">B135*100</f>
        <v>0</v>
      </c>
      <c r="E135" s="55" t="n">
        <f aca="false">(C135+D135)/2</f>
        <v>41</v>
      </c>
      <c r="F135" s="55" t="n">
        <f aca="false">IF(E135&lt;33,33,E135)</f>
        <v>41</v>
      </c>
    </row>
    <row r="136" customFormat="false" ht="13" hidden="false" customHeight="true" outlineLevel="0" collapsed="false">
      <c r="A136" s="17" t="s">
        <v>923</v>
      </c>
      <c r="B136" s="50" t="n">
        <f aca="false">IF(TOT!FJ138&gt;0,TOT!FK138/TOT!FJ138,0)</f>
        <v>0</v>
      </c>
      <c r="C136" s="27" t="n">
        <f aca="false">IF(TOT!FJ138=0,33,'SC - Tableau 1'!I136)</f>
        <v>33</v>
      </c>
      <c r="D136" s="27" t="n">
        <f aca="false">B136*100</f>
        <v>0</v>
      </c>
      <c r="E136" s="55" t="n">
        <f aca="false">(C136+D136)/2</f>
        <v>16.5</v>
      </c>
      <c r="F136" s="55" t="n">
        <f aca="false">IF(E136&lt;33,33,E136)</f>
        <v>33</v>
      </c>
    </row>
    <row r="137" customFormat="false" ht="13" hidden="false" customHeight="true" outlineLevel="0" collapsed="false">
      <c r="A137" s="17" t="s">
        <v>927</v>
      </c>
      <c r="B137" s="50" t="n">
        <f aca="false">IF(TOT!FJ139&gt;0,TOT!FK139/TOT!FJ139,0)</f>
        <v>0</v>
      </c>
      <c r="C137" s="27" t="n">
        <f aca="false">IF(TOT!FJ139=0,33,'SC - Tableau 1'!I137)</f>
        <v>33</v>
      </c>
      <c r="D137" s="27" t="n">
        <f aca="false">B137*100</f>
        <v>0</v>
      </c>
      <c r="E137" s="55" t="n">
        <f aca="false">(C137+D137)/2</f>
        <v>16.5</v>
      </c>
      <c r="F137" s="55" t="n">
        <f aca="false">IF(E137&lt;33,33,E137)</f>
        <v>33</v>
      </c>
    </row>
    <row r="138" customFormat="false" ht="13" hidden="false" customHeight="true" outlineLevel="0" collapsed="false">
      <c r="A138" s="17" t="s">
        <v>931</v>
      </c>
      <c r="B138" s="50" t="n">
        <f aca="false">IF(TOT!FJ140&gt;0,TOT!FK140/TOT!FJ140,0)</f>
        <v>0.5</v>
      </c>
      <c r="C138" s="55" t="n">
        <f aca="false">IF(TOT!FJ140=0,33,'SC - Tableau 1'!I138)</f>
        <v>97</v>
      </c>
      <c r="D138" s="27" t="n">
        <f aca="false">B138*100</f>
        <v>50</v>
      </c>
      <c r="E138" s="55" t="n">
        <f aca="false">(C138+D138)/2</f>
        <v>73.5</v>
      </c>
      <c r="F138" s="55" t="n">
        <f aca="false">IF(E138&lt;33,33,E138)</f>
        <v>73.5</v>
      </c>
    </row>
    <row r="139" customFormat="false" ht="13" hidden="false" customHeight="true" outlineLevel="0" collapsed="false">
      <c r="A139" s="17" t="s">
        <v>936</v>
      </c>
      <c r="B139" s="50" t="n">
        <f aca="false">IF(TOT!FJ141&gt;0,TOT!FK141/TOT!FJ141,0)</f>
        <v>0.666666666666667</v>
      </c>
      <c r="C139" s="55" t="n">
        <f aca="false">IF(TOT!FJ141=0,33,'SC - Tableau 1'!I139)</f>
        <v>81</v>
      </c>
      <c r="D139" s="27" t="n">
        <f aca="false">B139*100</f>
        <v>66.6666666666667</v>
      </c>
      <c r="E139" s="55" t="n">
        <f aca="false">(C139+D139)/2</f>
        <v>73.8333333333333</v>
      </c>
      <c r="F139" s="55" t="n">
        <f aca="false">IF(E139&lt;33,33,E139)</f>
        <v>73.8333333333333</v>
      </c>
    </row>
    <row r="140" customFormat="false" ht="13" hidden="false" customHeight="true" outlineLevel="0" collapsed="false">
      <c r="A140" s="17" t="s">
        <v>940</v>
      </c>
      <c r="B140" s="50" t="n">
        <f aca="false">IF(TOT!FJ142&gt;0,TOT!FK142/TOT!FJ142,0)</f>
        <v>1</v>
      </c>
      <c r="C140" s="55" t="n">
        <f aca="false">IF(TOT!FJ142=0,33,'SC - Tableau 1'!I140)</f>
        <v>85</v>
      </c>
      <c r="D140" s="27" t="n">
        <f aca="false">B140*100</f>
        <v>100</v>
      </c>
      <c r="E140" s="55" t="n">
        <f aca="false">(C140+D140)/2</f>
        <v>92.5</v>
      </c>
      <c r="F140" s="55" t="n">
        <f aca="false">IF(E140&lt;33,33,E140)</f>
        <v>92.5</v>
      </c>
    </row>
    <row r="141" customFormat="false" ht="13" hidden="false" customHeight="true" outlineLevel="0" collapsed="false">
      <c r="A141" s="17" t="s">
        <v>944</v>
      </c>
      <c r="B141" s="50" t="n">
        <f aca="false">IF(TOT!FJ143&gt;0,TOT!FK143/TOT!FJ143,0)</f>
        <v>0</v>
      </c>
      <c r="C141" s="27" t="n">
        <f aca="false">IF(TOT!FJ143=0,33,'SC - Tableau 1'!I141)</f>
        <v>33</v>
      </c>
      <c r="D141" s="27" t="n">
        <f aca="false">B141*100</f>
        <v>0</v>
      </c>
      <c r="E141" s="55" t="n">
        <f aca="false">(C141+D141)/2</f>
        <v>16.5</v>
      </c>
      <c r="F141" s="55" t="n">
        <f aca="false">IF(E141&lt;33,33,E141)</f>
        <v>33</v>
      </c>
    </row>
    <row r="142" customFormat="false" ht="13" hidden="false" customHeight="true" outlineLevel="0" collapsed="false">
      <c r="A142" s="17" t="s">
        <v>949</v>
      </c>
      <c r="B142" s="50" t="n">
        <f aca="false">IF(TOT!FJ144&gt;0,TOT!FK144/TOT!FJ144,0)</f>
        <v>0</v>
      </c>
      <c r="C142" s="27" t="n">
        <f aca="false">IF(TOT!FJ144=0,33,'SC - Tableau 1'!I142)</f>
        <v>33</v>
      </c>
      <c r="D142" s="27" t="n">
        <f aca="false">B142*100</f>
        <v>0</v>
      </c>
      <c r="E142" s="55" t="n">
        <f aca="false">(C142+D142)/2</f>
        <v>16.5</v>
      </c>
      <c r="F142" s="55" t="n">
        <f aca="false">IF(E142&lt;33,33,E142)</f>
        <v>33</v>
      </c>
    </row>
    <row r="143" customFormat="false" ht="13" hidden="false" customHeight="true" outlineLevel="0" collapsed="false">
      <c r="A143" s="17" t="s">
        <v>952</v>
      </c>
      <c r="B143" s="50" t="n">
        <f aca="false">IF(TOT!FJ145&gt;0,TOT!FK145/TOT!FJ145,0)</f>
        <v>0.5</v>
      </c>
      <c r="C143" s="55" t="n">
        <f aca="false">IF(TOT!FJ145=0,33,'SC - Tableau 1'!I143)</f>
        <v>77</v>
      </c>
      <c r="D143" s="27" t="n">
        <f aca="false">B143*100</f>
        <v>50</v>
      </c>
      <c r="E143" s="55" t="n">
        <f aca="false">(C143+D143)/2</f>
        <v>63.5</v>
      </c>
      <c r="F143" s="55" t="n">
        <f aca="false">IF(E143&lt;33,33,E143)</f>
        <v>63.5</v>
      </c>
    </row>
    <row r="144" customFormat="false" ht="13" hidden="false" customHeight="true" outlineLevel="0" collapsed="false">
      <c r="A144" s="17" t="s">
        <v>957</v>
      </c>
      <c r="B144" s="50" t="n">
        <f aca="false">IF(TOT!FJ146&gt;0,TOT!FK146/TOT!FJ146,0)</f>
        <v>0</v>
      </c>
      <c r="C144" s="27" t="n">
        <f aca="false">IF(TOT!FJ146=0,33,'SC - Tableau 1'!I144)</f>
        <v>33</v>
      </c>
      <c r="D144" s="27" t="n">
        <f aca="false">B144*100</f>
        <v>0</v>
      </c>
      <c r="E144" s="55" t="n">
        <f aca="false">(C144+D144)/2</f>
        <v>16.5</v>
      </c>
      <c r="F144" s="55" t="n">
        <f aca="false">IF(E144&lt;33,33,E144)</f>
        <v>33</v>
      </c>
    </row>
    <row r="145" customFormat="false" ht="13" hidden="false" customHeight="true" outlineLevel="0" collapsed="false">
      <c r="A145" s="17" t="s">
        <v>961</v>
      </c>
      <c r="B145" s="50" t="n">
        <f aca="false">IF(TOT!FJ147&gt;0,TOT!FK147/TOT!FJ147,0)</f>
        <v>0</v>
      </c>
      <c r="C145" s="27" t="n">
        <f aca="false">IF(TOT!FJ147=0,33,'SC - Tableau 1'!I145)</f>
        <v>33</v>
      </c>
      <c r="D145" s="27" t="n">
        <f aca="false">B145*100</f>
        <v>0</v>
      </c>
      <c r="E145" s="55" t="n">
        <f aca="false">(C145+D145)/2</f>
        <v>16.5</v>
      </c>
      <c r="F145" s="55" t="n">
        <f aca="false">IF(E145&lt;33,33,E145)</f>
        <v>33</v>
      </c>
    </row>
    <row r="146" customFormat="false" ht="13" hidden="false" customHeight="true" outlineLevel="0" collapsed="false">
      <c r="A146" s="17" t="s">
        <v>966</v>
      </c>
      <c r="B146" s="50" t="n">
        <f aca="false">IF(TOT!FJ148&gt;0,TOT!FK148/TOT!FJ148,0)</f>
        <v>0</v>
      </c>
      <c r="C146" s="27" t="n">
        <f aca="false">IF(TOT!FJ148=0,33,'SC - Tableau 1'!I146)</f>
        <v>33</v>
      </c>
      <c r="D146" s="27" t="n">
        <f aca="false">B146*100</f>
        <v>0</v>
      </c>
      <c r="E146" s="55" t="n">
        <f aca="false">(C146+D146)/2</f>
        <v>16.5</v>
      </c>
      <c r="F146" s="55" t="n">
        <f aca="false">IF(E146&lt;33,33,E146)</f>
        <v>33</v>
      </c>
    </row>
    <row r="147" customFormat="false" ht="13" hidden="false" customHeight="true" outlineLevel="0" collapsed="false">
      <c r="A147" s="17" t="s">
        <v>970</v>
      </c>
      <c r="B147" s="50" t="n">
        <f aca="false">IF(TOT!FJ149&gt;0,TOT!FK149/TOT!FJ149,0)</f>
        <v>0</v>
      </c>
      <c r="C147" s="27" t="n">
        <f aca="false">IF(TOT!FJ149=0,33,'SC - Tableau 1'!I147)</f>
        <v>33</v>
      </c>
      <c r="D147" s="27" t="n">
        <f aca="false">B147*100</f>
        <v>0</v>
      </c>
      <c r="E147" s="55" t="n">
        <f aca="false">(C147+D147)/2</f>
        <v>16.5</v>
      </c>
      <c r="F147" s="55" t="n">
        <f aca="false">IF(E147&lt;33,33,E147)</f>
        <v>33</v>
      </c>
    </row>
    <row r="148" customFormat="false" ht="13" hidden="false" customHeight="true" outlineLevel="0" collapsed="false">
      <c r="A148" s="17" t="s">
        <v>974</v>
      </c>
      <c r="B148" s="50" t="n">
        <f aca="false">IF(TOT!FJ150&gt;0,TOT!FK150/TOT!FJ150,0)</f>
        <v>0</v>
      </c>
      <c r="C148" s="27" t="n">
        <f aca="false">IF(TOT!FJ150=0,33,'SC - Tableau 1'!I148)</f>
        <v>33</v>
      </c>
      <c r="D148" s="27" t="n">
        <f aca="false">B148*100</f>
        <v>0</v>
      </c>
      <c r="E148" s="55" t="n">
        <f aca="false">(C148+D148)/2</f>
        <v>16.5</v>
      </c>
      <c r="F148" s="55" t="n">
        <f aca="false">IF(E148&lt;33,33,E148)</f>
        <v>33</v>
      </c>
    </row>
    <row r="149" customFormat="false" ht="13" hidden="false" customHeight="true" outlineLevel="0" collapsed="false">
      <c r="A149" s="17" t="s">
        <v>979</v>
      </c>
      <c r="B149" s="50" t="n">
        <f aca="false">IF(TOT!FJ151&gt;0,TOT!FK151/TOT!FJ151,0)</f>
        <v>0</v>
      </c>
      <c r="C149" s="27" t="n">
        <f aca="false">IF(TOT!FJ151=0,33,'SC - Tableau 1'!I149)</f>
        <v>33</v>
      </c>
      <c r="D149" s="27" t="n">
        <f aca="false">B149*100</f>
        <v>0</v>
      </c>
      <c r="E149" s="55" t="n">
        <f aca="false">(C149+D149)/2</f>
        <v>16.5</v>
      </c>
      <c r="F149" s="55" t="n">
        <f aca="false">IF(E149&lt;33,33,E149)</f>
        <v>33</v>
      </c>
    </row>
    <row r="150" customFormat="false" ht="13" hidden="false" customHeight="true" outlineLevel="0" collapsed="false">
      <c r="A150" s="17" t="s">
        <v>983</v>
      </c>
      <c r="B150" s="50" t="n">
        <f aca="false">IF(TOT!FJ152&gt;0,TOT!FK152/TOT!FJ152,0)</f>
        <v>0</v>
      </c>
      <c r="C150" s="27" t="n">
        <f aca="false">IF(TOT!FJ152=0,33,'SC - Tableau 1'!I150)</f>
        <v>33</v>
      </c>
      <c r="D150" s="27" t="n">
        <f aca="false">B150*100</f>
        <v>0</v>
      </c>
      <c r="E150" s="55" t="n">
        <f aca="false">(C150+D150)/2</f>
        <v>16.5</v>
      </c>
      <c r="F150" s="55" t="n">
        <f aca="false">IF(E150&lt;33,33,E150)</f>
        <v>33</v>
      </c>
    </row>
    <row r="151" customFormat="false" ht="13" hidden="false" customHeight="true" outlineLevel="0" collapsed="false">
      <c r="A151" s="17" t="s">
        <v>988</v>
      </c>
      <c r="B151" s="50" t="n">
        <f aca="false">IF(TOT!FJ153&gt;0,TOT!FK153/TOT!FJ153,0)</f>
        <v>0.4</v>
      </c>
      <c r="C151" s="55" t="n">
        <f aca="false">IF(TOT!FJ153=0,33,'SC - Tableau 1'!I151)</f>
        <v>91</v>
      </c>
      <c r="D151" s="27" t="n">
        <f aca="false">B151*100</f>
        <v>40</v>
      </c>
      <c r="E151" s="55" t="n">
        <f aca="false">(C151+D151)/2</f>
        <v>65.5</v>
      </c>
      <c r="F151" s="55" t="n">
        <f aca="false">IF(E151&lt;33,33,E151)</f>
        <v>65.5</v>
      </c>
    </row>
    <row r="152" customFormat="false" ht="13" hidden="false" customHeight="true" outlineLevel="0" collapsed="false">
      <c r="A152" s="17" t="s">
        <v>992</v>
      </c>
      <c r="B152" s="50" t="n">
        <f aca="false">IF(TOT!FJ154&gt;0,TOT!FK154/TOT!FJ154,0)</f>
        <v>0.333333333333333</v>
      </c>
      <c r="C152" s="55" t="n">
        <f aca="false">IF(TOT!FJ154=0,33,'SC - Tableau 1'!I152)</f>
        <v>60</v>
      </c>
      <c r="D152" s="27" t="n">
        <f aca="false">B152*100</f>
        <v>33.3333333333333</v>
      </c>
      <c r="E152" s="55" t="n">
        <f aca="false">(C152+D152)/2</f>
        <v>46.6666666666667</v>
      </c>
      <c r="F152" s="55" t="n">
        <f aca="false">IF(E152&lt;33,33,E152)</f>
        <v>46.6666666666667</v>
      </c>
    </row>
    <row r="153" customFormat="false" ht="13" hidden="false" customHeight="true" outlineLevel="0" collapsed="false">
      <c r="A153" s="17" t="s">
        <v>996</v>
      </c>
      <c r="B153" s="50" t="n">
        <f aca="false">IF(TOT!FJ155&gt;0,TOT!FK155/TOT!FJ155,0)</f>
        <v>0</v>
      </c>
      <c r="C153" s="27" t="n">
        <f aca="false">IF(TOT!FJ155=0,33,'SC - Tableau 1'!I153)</f>
        <v>33</v>
      </c>
      <c r="D153" s="27" t="n">
        <f aca="false">B153*100</f>
        <v>0</v>
      </c>
      <c r="E153" s="55" t="n">
        <f aca="false">(C153+D153)/2</f>
        <v>16.5</v>
      </c>
      <c r="F153" s="55" t="n">
        <f aca="false">IF(E153&lt;33,33,E153)</f>
        <v>33</v>
      </c>
    </row>
    <row r="154" customFormat="false" ht="13" hidden="false" customHeight="true" outlineLevel="0" collapsed="false">
      <c r="A154" s="17" t="s">
        <v>1001</v>
      </c>
      <c r="B154" s="50" t="n">
        <f aca="false">IF(TOT!FJ156&gt;0,TOT!FK156/TOT!FJ156,0)</f>
        <v>0</v>
      </c>
      <c r="C154" s="27" t="n">
        <f aca="false">IF(TOT!FJ156=0,33,'SC - Tableau 1'!I154)</f>
        <v>33</v>
      </c>
      <c r="D154" s="27" t="n">
        <f aca="false">B154*100</f>
        <v>0</v>
      </c>
      <c r="E154" s="55" t="n">
        <f aca="false">(C154+D154)/2</f>
        <v>16.5</v>
      </c>
      <c r="F154" s="55" t="n">
        <f aca="false">IF(E154&lt;33,33,E154)</f>
        <v>33</v>
      </c>
    </row>
    <row r="155" customFormat="false" ht="13" hidden="false" customHeight="true" outlineLevel="0" collapsed="false">
      <c r="A155" s="17" t="s">
        <v>1006</v>
      </c>
      <c r="B155" s="50" t="n">
        <f aca="false">IF(TOT!FJ157&gt;0,TOT!FK157/TOT!FJ157,0)</f>
        <v>0</v>
      </c>
      <c r="C155" s="27" t="n">
        <f aca="false">IF(TOT!FJ157=0,33,'SC - Tableau 1'!I155)</f>
        <v>33</v>
      </c>
      <c r="D155" s="27" t="n">
        <f aca="false">B155*100</f>
        <v>0</v>
      </c>
      <c r="E155" s="55" t="n">
        <f aca="false">(C155+D155)/2</f>
        <v>16.5</v>
      </c>
      <c r="F155" s="55" t="n">
        <f aca="false">IF(E155&lt;33,33,E155)</f>
        <v>33</v>
      </c>
    </row>
    <row r="156" customFormat="false" ht="13" hidden="false" customHeight="true" outlineLevel="0" collapsed="false">
      <c r="A156" s="17" t="s">
        <v>1010</v>
      </c>
      <c r="B156" s="50" t="n">
        <f aca="false">IF(TOT!FJ158&gt;0,TOT!FK158/TOT!FJ158,0)</f>
        <v>0</v>
      </c>
      <c r="C156" s="27" t="n">
        <f aca="false">IF(TOT!FJ158=0,33,'SC - Tableau 1'!I156)</f>
        <v>33</v>
      </c>
      <c r="D156" s="27" t="n">
        <f aca="false">B156*100</f>
        <v>0</v>
      </c>
      <c r="E156" s="55" t="n">
        <f aca="false">(C156+D156)/2</f>
        <v>16.5</v>
      </c>
      <c r="F156" s="55" t="n">
        <f aca="false">IF(E156&lt;33,33,E156)</f>
        <v>33</v>
      </c>
    </row>
    <row r="157" customFormat="false" ht="13" hidden="false" customHeight="true" outlineLevel="0" collapsed="false">
      <c r="A157" s="17" t="s">
        <v>1014</v>
      </c>
      <c r="B157" s="50" t="n">
        <f aca="false">IF(TOT!FJ159&gt;0,TOT!FK159/TOT!FJ159,0)</f>
        <v>0</v>
      </c>
      <c r="C157" s="27" t="n">
        <f aca="false">IF(TOT!FJ159=0,33,'SC - Tableau 1'!I157)</f>
        <v>33</v>
      </c>
      <c r="D157" s="27" t="n">
        <f aca="false">B157*100</f>
        <v>0</v>
      </c>
      <c r="E157" s="55" t="n">
        <f aca="false">(C157+D157)/2</f>
        <v>16.5</v>
      </c>
      <c r="F157" s="55" t="n">
        <f aca="false">IF(E157&lt;33,33,E157)</f>
        <v>33</v>
      </c>
    </row>
    <row r="158" customFormat="false" ht="13" hidden="false" customHeight="true" outlineLevel="0" collapsed="false">
      <c r="A158" s="17" t="s">
        <v>1019</v>
      </c>
      <c r="B158" s="50" t="n">
        <f aca="false">IF(TOT!FJ160&gt;0,TOT!FK160/TOT!FJ160,0)</f>
        <v>0</v>
      </c>
      <c r="C158" s="27" t="n">
        <f aca="false">IF(TOT!FJ160=0,33,'SC - Tableau 1'!I158)</f>
        <v>33</v>
      </c>
      <c r="D158" s="27" t="n">
        <f aca="false">B158*100</f>
        <v>0</v>
      </c>
      <c r="E158" s="55" t="n">
        <f aca="false">(C158+D158)/2</f>
        <v>16.5</v>
      </c>
      <c r="F158" s="55" t="n">
        <f aca="false">IF(E158&lt;33,33,E158)</f>
        <v>33</v>
      </c>
    </row>
    <row r="159" customFormat="false" ht="13" hidden="false" customHeight="true" outlineLevel="0" collapsed="false">
      <c r="A159" s="17" t="s">
        <v>1023</v>
      </c>
      <c r="B159" s="50" t="n">
        <f aca="false">IF(TOT!FJ161&gt;0,TOT!FK161/TOT!FJ161,0)</f>
        <v>0</v>
      </c>
      <c r="C159" s="27" t="n">
        <f aca="false">IF(TOT!FJ161=0,33,'SC - Tableau 1'!I159)</f>
        <v>33</v>
      </c>
      <c r="D159" s="27" t="n">
        <f aca="false">B159*100</f>
        <v>0</v>
      </c>
      <c r="E159" s="55" t="n">
        <f aca="false">(C159+D159)/2</f>
        <v>16.5</v>
      </c>
      <c r="F159" s="55" t="n">
        <f aca="false">IF(E159&lt;33,33,E159)</f>
        <v>33</v>
      </c>
    </row>
    <row r="160" customFormat="false" ht="13" hidden="false" customHeight="true" outlineLevel="0" collapsed="false">
      <c r="A160" s="17" t="s">
        <v>1028</v>
      </c>
      <c r="B160" s="50" t="n">
        <f aca="false">IF(TOT!FJ162&gt;0,TOT!FK162/TOT!FJ162,0)</f>
        <v>0</v>
      </c>
      <c r="C160" s="27" t="n">
        <f aca="false">IF(TOT!FJ162=0,33,'SC - Tableau 1'!I160)</f>
        <v>33</v>
      </c>
      <c r="D160" s="27" t="n">
        <f aca="false">B160*100</f>
        <v>0</v>
      </c>
      <c r="E160" s="55" t="n">
        <f aca="false">(C160+D160)/2</f>
        <v>16.5</v>
      </c>
      <c r="F160" s="55" t="n">
        <f aca="false">IF(E160&lt;33,33,E160)</f>
        <v>33</v>
      </c>
    </row>
    <row r="161" customFormat="false" ht="13" hidden="false" customHeight="true" outlineLevel="0" collapsed="false">
      <c r="A161" s="17" t="s">
        <v>1032</v>
      </c>
      <c r="B161" s="50" t="n">
        <f aca="false">IF(TOT!FJ163&gt;0,TOT!FK163/TOT!FJ163,0)</f>
        <v>0</v>
      </c>
      <c r="C161" s="27" t="n">
        <f aca="false">IF(TOT!FJ163=0,33,'SC - Tableau 1'!I161)</f>
        <v>33</v>
      </c>
      <c r="D161" s="27" t="n">
        <f aca="false">B161*100</f>
        <v>0</v>
      </c>
      <c r="E161" s="55" t="n">
        <f aca="false">(C161+D161)/2</f>
        <v>16.5</v>
      </c>
      <c r="F161" s="55" t="n">
        <f aca="false">IF(E161&lt;33,33,E161)</f>
        <v>33</v>
      </c>
    </row>
    <row r="162" customFormat="false" ht="13" hidden="false" customHeight="true" outlineLevel="0" collapsed="false">
      <c r="A162" s="17" t="s">
        <v>1035</v>
      </c>
      <c r="B162" s="50" t="n">
        <f aca="false">IF(TOT!FJ164&gt;0,TOT!FK164/TOT!FJ164,0)</f>
        <v>0</v>
      </c>
      <c r="C162" s="27" t="n">
        <f aca="false">IF(TOT!FJ164=0,33,'SC - Tableau 1'!I162)</f>
        <v>33</v>
      </c>
      <c r="D162" s="27" t="n">
        <f aca="false">B162*100</f>
        <v>0</v>
      </c>
      <c r="E162" s="55" t="n">
        <f aca="false">(C162+D162)/2</f>
        <v>16.5</v>
      </c>
      <c r="F162" s="55" t="n">
        <f aca="false">IF(E162&lt;33,33,E162)</f>
        <v>33</v>
      </c>
    </row>
    <row r="163" customFormat="false" ht="13" hidden="false" customHeight="true" outlineLevel="0" collapsed="false">
      <c r="A163" s="17" t="s">
        <v>1040</v>
      </c>
      <c r="B163" s="50" t="n">
        <f aca="false">IF(TOT!FJ165&gt;0,TOT!FK165/TOT!FJ165,0)</f>
        <v>0</v>
      </c>
      <c r="C163" s="27" t="n">
        <f aca="false">IF(TOT!FJ165=0,33,'SC - Tableau 1'!I163)</f>
        <v>33</v>
      </c>
      <c r="D163" s="27" t="n">
        <f aca="false">B163*100</f>
        <v>0</v>
      </c>
      <c r="E163" s="55" t="n">
        <f aca="false">(C163+D163)/2</f>
        <v>16.5</v>
      </c>
      <c r="F163" s="55" t="n">
        <f aca="false">IF(E163&lt;33,33,E163)</f>
        <v>33</v>
      </c>
    </row>
    <row r="164" customFormat="false" ht="13" hidden="false" customHeight="true" outlineLevel="0" collapsed="false">
      <c r="A164" s="17" t="s">
        <v>1044</v>
      </c>
      <c r="B164" s="50" t="n">
        <f aca="false">IF(TOT!FJ166&gt;0,TOT!FK166/TOT!FJ166,0)</f>
        <v>0</v>
      </c>
      <c r="C164" s="27" t="n">
        <f aca="false">IF(TOT!FJ166=0,33,'SC - Tableau 1'!I164)</f>
        <v>33</v>
      </c>
      <c r="D164" s="27" t="n">
        <f aca="false">B164*100</f>
        <v>0</v>
      </c>
      <c r="E164" s="55" t="n">
        <f aca="false">(C164+D164)/2</f>
        <v>16.5</v>
      </c>
      <c r="F164" s="55" t="n">
        <f aca="false">IF(E164&lt;33,33,E164)</f>
        <v>33</v>
      </c>
    </row>
    <row r="165" customFormat="false" ht="13" hidden="false" customHeight="true" outlineLevel="0" collapsed="false">
      <c r="A165" s="17" t="s">
        <v>1049</v>
      </c>
      <c r="B165" s="50" t="n">
        <f aca="false">IF(TOT!FJ167&gt;0,TOT!FK167/TOT!FJ167,0)</f>
        <v>0</v>
      </c>
      <c r="C165" s="55" t="n">
        <f aca="false">IF(TOT!FJ167=0,33,'SC - Tableau 1'!I165)</f>
        <v>73</v>
      </c>
      <c r="D165" s="27" t="n">
        <f aca="false">B165*100</f>
        <v>0</v>
      </c>
      <c r="E165" s="55" t="n">
        <f aca="false">(C165+D165)/2</f>
        <v>36.5</v>
      </c>
      <c r="F165" s="55" t="n">
        <f aca="false">IF(E165&lt;33,33,E165)</f>
        <v>36.5</v>
      </c>
    </row>
    <row r="166" customFormat="false" ht="13" hidden="false" customHeight="true" outlineLevel="0" collapsed="false">
      <c r="A166" s="17" t="s">
        <v>1054</v>
      </c>
      <c r="B166" s="50" t="n">
        <f aca="false">IF(TOT!FJ168&gt;0,TOT!FK168/TOT!FJ168,0)</f>
        <v>0.25</v>
      </c>
      <c r="C166" s="55" t="n">
        <f aca="false">IF(TOT!FJ168=0,33,'SC - Tableau 1'!I166)</f>
        <v>74</v>
      </c>
      <c r="D166" s="27" t="n">
        <f aca="false">B166*100</f>
        <v>25</v>
      </c>
      <c r="E166" s="55" t="n">
        <f aca="false">(C166+D166)/2</f>
        <v>49.5</v>
      </c>
      <c r="F166" s="55" t="n">
        <f aca="false">IF(E166&lt;33,33,E166)</f>
        <v>49.5</v>
      </c>
    </row>
    <row r="167" customFormat="false" ht="13" hidden="false" customHeight="true" outlineLevel="0" collapsed="false">
      <c r="A167" s="17" t="s">
        <v>1059</v>
      </c>
      <c r="B167" s="50" t="n">
        <f aca="false">IF(TOT!FJ169&gt;0,TOT!FK169/TOT!FJ169,0)</f>
        <v>0.666666666666667</v>
      </c>
      <c r="C167" s="55" t="n">
        <f aca="false">IF(TOT!FJ169=0,33,'SC - Tableau 1'!I167)</f>
        <v>61</v>
      </c>
      <c r="D167" s="27" t="n">
        <f aca="false">B167*100</f>
        <v>66.6666666666667</v>
      </c>
      <c r="E167" s="55" t="n">
        <f aca="false">(C167+D167)/2</f>
        <v>63.8333333333333</v>
      </c>
      <c r="F167" s="55" t="n">
        <f aca="false">IF(E167&lt;33,33,E167)</f>
        <v>63.8333333333333</v>
      </c>
    </row>
    <row r="168" customFormat="false" ht="13" hidden="false" customHeight="true" outlineLevel="0" collapsed="false">
      <c r="A168" s="17" t="s">
        <v>1063</v>
      </c>
      <c r="B168" s="50" t="n">
        <f aca="false">IF(TOT!FJ170&gt;0,TOT!FK170/TOT!FJ170,0)</f>
        <v>0</v>
      </c>
      <c r="C168" s="27" t="n">
        <f aca="false">IF(TOT!FJ170=0,33,'SC - Tableau 1'!I168)</f>
        <v>33</v>
      </c>
      <c r="D168" s="27" t="n">
        <f aca="false">B168*100</f>
        <v>0</v>
      </c>
      <c r="E168" s="55" t="n">
        <f aca="false">(C168+D168)/2</f>
        <v>16.5</v>
      </c>
      <c r="F168" s="55" t="n">
        <f aca="false">IF(E168&lt;33,33,E168)</f>
        <v>33</v>
      </c>
    </row>
    <row r="169" customFormat="false" ht="13" hidden="false" customHeight="true" outlineLevel="0" collapsed="false">
      <c r="A169" s="17" t="s">
        <v>1068</v>
      </c>
      <c r="B169" s="50" t="n">
        <f aca="false">IF(TOT!FJ171&gt;0,TOT!FK171/TOT!FJ171,0)</f>
        <v>0</v>
      </c>
      <c r="C169" s="27" t="n">
        <f aca="false">IF(TOT!FJ171=0,33,'SC - Tableau 1'!I169)</f>
        <v>33</v>
      </c>
      <c r="D169" s="27" t="n">
        <f aca="false">B169*100</f>
        <v>0</v>
      </c>
      <c r="E169" s="55" t="n">
        <f aca="false">(C169+D169)/2</f>
        <v>16.5</v>
      </c>
      <c r="F169" s="55" t="n">
        <f aca="false">IF(E169&lt;33,33,E169)</f>
        <v>33</v>
      </c>
    </row>
    <row r="170" customFormat="false" ht="13" hidden="false" customHeight="true" outlineLevel="0" collapsed="false">
      <c r="A170" s="17" t="s">
        <v>1072</v>
      </c>
      <c r="B170" s="50" t="n">
        <f aca="false">IF(TOT!FJ172&gt;0,TOT!FK172/TOT!FJ172,0)</f>
        <v>0</v>
      </c>
      <c r="C170" s="27" t="n">
        <f aca="false">IF(TOT!FJ172=0,33,'SC - Tableau 1'!I170)</f>
        <v>33</v>
      </c>
      <c r="D170" s="27" t="n">
        <f aca="false">B170*100</f>
        <v>0</v>
      </c>
      <c r="E170" s="55" t="n">
        <f aca="false">(C170+D170)/2</f>
        <v>16.5</v>
      </c>
      <c r="F170" s="55" t="n">
        <f aca="false">IF(E170&lt;33,33,E170)</f>
        <v>33</v>
      </c>
    </row>
    <row r="171" customFormat="false" ht="13" hidden="false" customHeight="true" outlineLevel="0" collapsed="false">
      <c r="A171" s="17" t="s">
        <v>1075</v>
      </c>
      <c r="B171" s="50" t="n">
        <f aca="false">IF(TOT!FJ173&gt;0,TOT!FK173/TOT!FJ173,0)</f>
        <v>0</v>
      </c>
      <c r="C171" s="27" t="n">
        <f aca="false">IF(TOT!FJ173=0,33,'SC - Tableau 1'!I171)</f>
        <v>33</v>
      </c>
      <c r="D171" s="27" t="n">
        <f aca="false">B171*100</f>
        <v>0</v>
      </c>
      <c r="E171" s="55" t="n">
        <f aca="false">(C171+D171)/2</f>
        <v>16.5</v>
      </c>
      <c r="F171" s="55" t="n">
        <f aca="false">IF(E171&lt;33,33,E171)</f>
        <v>33</v>
      </c>
    </row>
    <row r="172" customFormat="false" ht="13" hidden="false" customHeight="true" outlineLevel="0" collapsed="false">
      <c r="A172" s="17" t="s">
        <v>1079</v>
      </c>
      <c r="B172" s="50" t="n">
        <f aca="false">IF(TOT!FJ174&gt;0,TOT!FK174/TOT!FJ174,0)</f>
        <v>0</v>
      </c>
      <c r="C172" s="27" t="n">
        <f aca="false">IF(TOT!FJ174=0,33,'SC - Tableau 1'!I172)</f>
        <v>33</v>
      </c>
      <c r="D172" s="27" t="n">
        <f aca="false">B172*100</f>
        <v>0</v>
      </c>
      <c r="E172" s="55" t="n">
        <f aca="false">(C172+D172)/2</f>
        <v>16.5</v>
      </c>
      <c r="F172" s="55" t="n">
        <f aca="false">IF(E172&lt;33,33,E172)</f>
        <v>33</v>
      </c>
    </row>
    <row r="173" customFormat="false" ht="13" hidden="false" customHeight="true" outlineLevel="0" collapsed="false">
      <c r="A173" s="17" t="s">
        <v>1084</v>
      </c>
      <c r="B173" s="50" t="n">
        <f aca="false">IF(TOT!FJ175&gt;0,TOT!FK175/TOT!FJ175,0)</f>
        <v>0</v>
      </c>
      <c r="C173" s="55" t="n">
        <f aca="false">IF(TOT!FJ175=0,33,'SC - Tableau 1'!I173)</f>
        <v>80</v>
      </c>
      <c r="D173" s="27" t="n">
        <f aca="false">B173*100</f>
        <v>0</v>
      </c>
      <c r="E173" s="55" t="n">
        <f aca="false">(C173+D173)/2</f>
        <v>40</v>
      </c>
      <c r="F173" s="55" t="n">
        <f aca="false">IF(E173&lt;33,33,E173)</f>
        <v>40</v>
      </c>
    </row>
    <row r="174" customFormat="false" ht="13" hidden="false" customHeight="true" outlineLevel="0" collapsed="false">
      <c r="A174" s="17" t="s">
        <v>1087</v>
      </c>
      <c r="B174" s="50" t="n">
        <f aca="false">IF(TOT!FJ176&gt;0,TOT!FK176/TOT!FJ176,0)</f>
        <v>0.75</v>
      </c>
      <c r="C174" s="55" t="n">
        <f aca="false">IF(TOT!FJ176=0,33,'SC - Tableau 1'!I174)</f>
        <v>88</v>
      </c>
      <c r="D174" s="27" t="n">
        <f aca="false">B174*100</f>
        <v>75</v>
      </c>
      <c r="E174" s="55" t="n">
        <f aca="false">(C174+D174)/2</f>
        <v>81.5</v>
      </c>
      <c r="F174" s="55" t="n">
        <f aca="false">IF(E174&lt;33,33,E174)</f>
        <v>81.5</v>
      </c>
    </row>
    <row r="175" customFormat="false" ht="13" hidden="false" customHeight="true" outlineLevel="0" collapsed="false">
      <c r="A175" s="17" t="s">
        <v>1091</v>
      </c>
      <c r="B175" s="50" t="n">
        <f aca="false">IF(TOT!FJ177&gt;0,TOT!FK177/TOT!FJ177,0)</f>
        <v>0</v>
      </c>
      <c r="C175" s="27" t="n">
        <f aca="false">IF(TOT!FJ177=0,33,'SC - Tableau 1'!I175)</f>
        <v>33</v>
      </c>
      <c r="D175" s="27" t="n">
        <f aca="false">B175*100</f>
        <v>0</v>
      </c>
      <c r="E175" s="55" t="n">
        <f aca="false">(C175+D175)/2</f>
        <v>16.5</v>
      </c>
      <c r="F175" s="55" t="n">
        <f aca="false">IF(E175&lt;33,33,E175)</f>
        <v>33</v>
      </c>
    </row>
    <row r="176" customFormat="false" ht="13" hidden="false" customHeight="true" outlineLevel="0" collapsed="false">
      <c r="A176" s="17" t="s">
        <v>1096</v>
      </c>
      <c r="B176" s="50" t="n">
        <f aca="false">IF(TOT!FJ178&gt;0,TOT!FK178/TOT!FJ178,0)</f>
        <v>0</v>
      </c>
      <c r="C176" s="27" t="n">
        <f aca="false">IF(TOT!FJ178=0,33,'SC - Tableau 1'!I176)</f>
        <v>33</v>
      </c>
      <c r="D176" s="27" t="n">
        <f aca="false">B176*100</f>
        <v>0</v>
      </c>
      <c r="E176" s="55" t="n">
        <f aca="false">(C176+D176)/2</f>
        <v>16.5</v>
      </c>
      <c r="F176" s="55" t="n">
        <f aca="false">IF(E176&lt;33,33,E176)</f>
        <v>33</v>
      </c>
    </row>
    <row r="177" customFormat="false" ht="13" hidden="false" customHeight="true" outlineLevel="0" collapsed="false">
      <c r="A177" s="17" t="s">
        <v>1100</v>
      </c>
      <c r="B177" s="50" t="n">
        <f aca="false">IF(TOT!FJ179&gt;0,TOT!FK179/TOT!FJ179,0)</f>
        <v>0.2</v>
      </c>
      <c r="C177" s="55" t="n">
        <f aca="false">IF(TOT!FJ179=0,33,'SC - Tableau 1'!I177)</f>
        <v>80</v>
      </c>
      <c r="D177" s="27" t="n">
        <f aca="false">B177*100</f>
        <v>20</v>
      </c>
      <c r="E177" s="55" t="n">
        <f aca="false">(C177+D177)/2</f>
        <v>50</v>
      </c>
      <c r="F177" s="55" t="n">
        <f aca="false">IF(E177&lt;33,33,E177)</f>
        <v>50</v>
      </c>
    </row>
    <row r="178" customFormat="false" ht="13" hidden="false" customHeight="true" outlineLevel="0" collapsed="false">
      <c r="A178" s="17" t="s">
        <v>1104</v>
      </c>
      <c r="B178" s="50" t="n">
        <f aca="false">IF(TOT!FJ180&gt;0,TOT!FK180/TOT!FJ180,0)</f>
        <v>0</v>
      </c>
      <c r="C178" s="27" t="n">
        <f aca="false">IF(TOT!FJ180=0,33,'SC - Tableau 1'!I178)</f>
        <v>33</v>
      </c>
      <c r="D178" s="27" t="n">
        <f aca="false">B178*100</f>
        <v>0</v>
      </c>
      <c r="E178" s="55" t="n">
        <f aca="false">(C178+D178)/2</f>
        <v>16.5</v>
      </c>
      <c r="F178" s="55" t="n">
        <f aca="false">IF(E178&lt;33,33,E178)</f>
        <v>33</v>
      </c>
    </row>
    <row r="179" customFormat="false" ht="13" hidden="false" customHeight="true" outlineLevel="0" collapsed="false">
      <c r="A179" s="17" t="s">
        <v>1109</v>
      </c>
      <c r="B179" s="50" t="n">
        <f aca="false">IF(TOT!FJ181&gt;0,TOT!FK181/TOT!FJ181,0)</f>
        <v>0</v>
      </c>
      <c r="C179" s="27" t="n">
        <f aca="false">IF(TOT!FJ181=0,33,'SC - Tableau 1'!I179)</f>
        <v>33</v>
      </c>
      <c r="D179" s="27" t="n">
        <f aca="false">B179*100</f>
        <v>0</v>
      </c>
      <c r="E179" s="55" t="n">
        <f aca="false">(C179+D179)/2</f>
        <v>16.5</v>
      </c>
      <c r="F179" s="55" t="n">
        <f aca="false">IF(E179&lt;33,33,E179)</f>
        <v>33</v>
      </c>
    </row>
    <row r="180" customFormat="false" ht="13" hidden="false" customHeight="true" outlineLevel="0" collapsed="false">
      <c r="A180" s="17" t="s">
        <v>1114</v>
      </c>
      <c r="B180" s="50" t="n">
        <f aca="false">IF(TOT!FJ182&gt;0,TOT!FK182/TOT!FJ182,0)</f>
        <v>0</v>
      </c>
      <c r="C180" s="27" t="n">
        <f aca="false">IF(TOT!FJ182=0,33,'SC - Tableau 1'!I180)</f>
        <v>33</v>
      </c>
      <c r="D180" s="27" t="n">
        <f aca="false">B180*100</f>
        <v>0</v>
      </c>
      <c r="E180" s="55" t="n">
        <f aca="false">(C180+D180)/2</f>
        <v>16.5</v>
      </c>
      <c r="F180" s="55" t="n">
        <f aca="false">IF(E180&lt;33,33,E180)</f>
        <v>33</v>
      </c>
    </row>
    <row r="181" customFormat="false" ht="13" hidden="false" customHeight="true" outlineLevel="0" collapsed="false">
      <c r="A181" s="17" t="s">
        <v>1119</v>
      </c>
      <c r="B181" s="50" t="n">
        <f aca="false">IF(TOT!FJ183&gt;0,TOT!FK183/TOT!FJ183,0)</f>
        <v>0</v>
      </c>
      <c r="C181" s="55" t="n">
        <f aca="false">IF(TOT!FJ183=0,33,'SC - Tableau 1'!I181)</f>
        <v>77</v>
      </c>
      <c r="D181" s="27" t="n">
        <f aca="false">B181*100</f>
        <v>0</v>
      </c>
      <c r="E181" s="55" t="n">
        <f aca="false">(C181+D181)/2</f>
        <v>38.5</v>
      </c>
      <c r="F181" s="55" t="n">
        <f aca="false">IF(E181&lt;33,33,E181)</f>
        <v>38.5</v>
      </c>
    </row>
    <row r="182" customFormat="false" ht="13" hidden="false" customHeight="true" outlineLevel="0" collapsed="false">
      <c r="A182" s="17" t="s">
        <v>1123</v>
      </c>
      <c r="B182" s="50" t="n">
        <f aca="false">IF(TOT!FJ184&gt;0,TOT!FK184/TOT!FJ184,0)</f>
        <v>0</v>
      </c>
      <c r="C182" s="27" t="n">
        <f aca="false">IF(TOT!FJ184=0,33,'SC - Tableau 1'!I182)</f>
        <v>33</v>
      </c>
      <c r="D182" s="27" t="n">
        <f aca="false">B182*100</f>
        <v>0</v>
      </c>
      <c r="E182" s="55" t="n">
        <f aca="false">(C182+D182)/2</f>
        <v>16.5</v>
      </c>
      <c r="F182" s="55" t="n">
        <f aca="false">IF(E182&lt;33,33,E182)</f>
        <v>33</v>
      </c>
    </row>
    <row r="183" customFormat="false" ht="13" hidden="false" customHeight="true" outlineLevel="0" collapsed="false">
      <c r="A183" s="17" t="s">
        <v>1126</v>
      </c>
      <c r="B183" s="50" t="n">
        <f aca="false">IF(TOT!FJ185&gt;0,TOT!FK185/TOT!FJ185,0)</f>
        <v>0</v>
      </c>
      <c r="C183" s="27" t="n">
        <f aca="false">IF(TOT!FJ185=0,33,'SC - Tableau 1'!I183)</f>
        <v>33</v>
      </c>
      <c r="D183" s="27" t="n">
        <f aca="false">B183*100</f>
        <v>0</v>
      </c>
      <c r="E183" s="55" t="n">
        <f aca="false">(C183+D183)/2</f>
        <v>16.5</v>
      </c>
      <c r="F183" s="55" t="n">
        <f aca="false">IF(E183&lt;33,33,E183)</f>
        <v>33</v>
      </c>
    </row>
    <row r="184" customFormat="false" ht="13" hidden="false" customHeight="true" outlineLevel="0" collapsed="false">
      <c r="A184" s="17" t="s">
        <v>1130</v>
      </c>
      <c r="B184" s="50" t="n">
        <f aca="false">IF(TOT!FJ186&gt;0,TOT!FK186/TOT!FJ186,0)</f>
        <v>0</v>
      </c>
      <c r="C184" s="27" t="n">
        <f aca="false">IF(TOT!FJ186=0,33,'SC - Tableau 1'!I184)</f>
        <v>33</v>
      </c>
      <c r="D184" s="27" t="n">
        <f aca="false">B184*100</f>
        <v>0</v>
      </c>
      <c r="E184" s="55" t="n">
        <f aca="false">(C184+D184)/2</f>
        <v>16.5</v>
      </c>
      <c r="F184" s="55" t="n">
        <f aca="false">IF(E184&lt;33,33,E184)</f>
        <v>33</v>
      </c>
    </row>
    <row r="185" customFormat="false" ht="13" hidden="false" customHeight="true" outlineLevel="0" collapsed="false">
      <c r="A185" s="17" t="s">
        <v>1134</v>
      </c>
      <c r="B185" s="50" t="n">
        <f aca="false">IF(TOT!FJ187&gt;0,TOT!FK187/TOT!FJ187,0)</f>
        <v>0</v>
      </c>
      <c r="C185" s="27" t="n">
        <f aca="false">IF(TOT!FJ187=0,33,'SC - Tableau 1'!I185)</f>
        <v>33</v>
      </c>
      <c r="D185" s="27" t="n">
        <f aca="false">B185*100</f>
        <v>0</v>
      </c>
      <c r="E185" s="55" t="n">
        <f aca="false">(C185+D185)/2</f>
        <v>16.5</v>
      </c>
      <c r="F185" s="55" t="n">
        <f aca="false">IF(E185&lt;33,33,E185)</f>
        <v>33</v>
      </c>
    </row>
    <row r="186" customFormat="false" ht="13" hidden="false" customHeight="true" outlineLevel="0" collapsed="false">
      <c r="A186" s="17" t="s">
        <v>1139</v>
      </c>
      <c r="B186" s="50" t="n">
        <f aca="false">IF(TOT!FJ188&gt;0,TOT!FK188/TOT!FJ188,0)</f>
        <v>0</v>
      </c>
      <c r="C186" s="27" t="n">
        <f aca="false">IF(TOT!FJ188=0,33,'SC - Tableau 1'!I186)</f>
        <v>33</v>
      </c>
      <c r="D186" s="27" t="n">
        <f aca="false">B186*100</f>
        <v>0</v>
      </c>
      <c r="E186" s="55" t="n">
        <f aca="false">(C186+D186)/2</f>
        <v>16.5</v>
      </c>
      <c r="F186" s="55" t="n">
        <f aca="false">IF(E186&lt;33,33,E186)</f>
        <v>33</v>
      </c>
    </row>
    <row r="187" customFormat="false" ht="13" hidden="false" customHeight="true" outlineLevel="0" collapsed="false">
      <c r="A187" s="17" t="s">
        <v>1143</v>
      </c>
      <c r="B187" s="50" t="n">
        <f aca="false">IF(TOT!FJ189&gt;0,TOT!FK189/TOT!FJ189,0)</f>
        <v>0</v>
      </c>
      <c r="C187" s="55" t="n">
        <f aca="false">IF(TOT!FJ189=0,33,'SC - Tableau 1'!I187)</f>
        <v>66</v>
      </c>
      <c r="D187" s="27" t="n">
        <f aca="false">B187*100</f>
        <v>0</v>
      </c>
      <c r="E187" s="55" t="n">
        <f aca="false">(C187+D187)/2</f>
        <v>33</v>
      </c>
      <c r="F187" s="55" t="n">
        <f aca="false">IF(E187&lt;33,33,E187)</f>
        <v>33</v>
      </c>
    </row>
    <row r="188" customFormat="false" ht="13" hidden="false" customHeight="true" outlineLevel="0" collapsed="false">
      <c r="A188" s="17" t="s">
        <v>1147</v>
      </c>
      <c r="B188" s="50" t="n">
        <f aca="false">IF(TOT!FJ190&gt;0,TOT!FK190/TOT!FJ190,0)</f>
        <v>0</v>
      </c>
      <c r="C188" s="55" t="n">
        <f aca="false">IF(TOT!FJ190=0,33,'SC - Tableau 1'!I188)</f>
        <v>93</v>
      </c>
      <c r="D188" s="27" t="n">
        <f aca="false">B188*100</f>
        <v>0</v>
      </c>
      <c r="E188" s="55" t="n">
        <f aca="false">(C188+D188)/2</f>
        <v>46.5</v>
      </c>
      <c r="F188" s="55" t="n">
        <f aca="false">IF(E188&lt;33,33,E188)</f>
        <v>46.5</v>
      </c>
    </row>
    <row r="189" customFormat="false" ht="13" hidden="false" customHeight="true" outlineLevel="0" collapsed="false">
      <c r="A189" s="17" t="s">
        <v>1152</v>
      </c>
      <c r="B189" s="50" t="n">
        <f aca="false">IF(TOT!FJ191&gt;0,TOT!FK191/TOT!FJ191,0)</f>
        <v>0.333333333333333</v>
      </c>
      <c r="C189" s="55" t="n">
        <f aca="false">IF(TOT!FJ191=0,33,'SC - Tableau 1'!I189)</f>
        <v>85</v>
      </c>
      <c r="D189" s="27" t="n">
        <f aca="false">B189*100</f>
        <v>33.3333333333333</v>
      </c>
      <c r="E189" s="55" t="n">
        <f aca="false">(C189+D189)/2</f>
        <v>59.1666666666667</v>
      </c>
      <c r="F189" s="55" t="n">
        <f aca="false">IF(E189&lt;33,33,E189)</f>
        <v>59.1666666666667</v>
      </c>
    </row>
    <row r="190" customFormat="false" ht="13" hidden="false" customHeight="true" outlineLevel="0" collapsed="false">
      <c r="A190" s="17" t="s">
        <v>1156</v>
      </c>
      <c r="B190" s="50" t="n">
        <f aca="false">IF(TOT!FJ192&gt;0,TOT!FK192/TOT!FJ192,0)</f>
        <v>0</v>
      </c>
      <c r="C190" s="27" t="n">
        <f aca="false">IF(TOT!FJ192=0,33,'SC - Tableau 1'!I190)</f>
        <v>33</v>
      </c>
      <c r="D190" s="27" t="n">
        <f aca="false">B190*100</f>
        <v>0</v>
      </c>
      <c r="E190" s="55" t="n">
        <f aca="false">(C190+D190)/2</f>
        <v>16.5</v>
      </c>
      <c r="F190" s="55" t="n">
        <f aca="false">IF(E190&lt;33,33,E190)</f>
        <v>33</v>
      </c>
    </row>
    <row r="191" customFormat="false" ht="13" hidden="false" customHeight="true" outlineLevel="0" collapsed="false">
      <c r="A191" s="17" t="s">
        <v>1160</v>
      </c>
      <c r="B191" s="50" t="n">
        <f aca="false">IF(TOT!FJ193&gt;0,TOT!FK193/TOT!FJ193,0)</f>
        <v>0</v>
      </c>
      <c r="C191" s="27" t="n">
        <f aca="false">IF(TOT!FJ193=0,33,'SC - Tableau 1'!I191)</f>
        <v>33</v>
      </c>
      <c r="D191" s="27" t="n">
        <f aca="false">B191*100</f>
        <v>0</v>
      </c>
      <c r="E191" s="55" t="n">
        <f aca="false">(C191+D191)/2</f>
        <v>16.5</v>
      </c>
      <c r="F191" s="55" t="n">
        <f aca="false">IF(E191&lt;33,33,E191)</f>
        <v>33</v>
      </c>
    </row>
    <row r="192" customFormat="false" ht="13" hidden="false" customHeight="true" outlineLevel="0" collapsed="false">
      <c r="A192" s="17" t="s">
        <v>1164</v>
      </c>
      <c r="B192" s="50" t="n">
        <f aca="false">IF(TOT!FJ194&gt;0,TOT!FK194/TOT!FJ194,0)</f>
        <v>0</v>
      </c>
      <c r="C192" s="27" t="n">
        <f aca="false">IF(TOT!FJ194=0,33,'SC - Tableau 1'!I192)</f>
        <v>33</v>
      </c>
      <c r="D192" s="27" t="n">
        <f aca="false">B192*100</f>
        <v>0</v>
      </c>
      <c r="E192" s="55" t="n">
        <f aca="false">(C192+D192)/2</f>
        <v>16.5</v>
      </c>
      <c r="F192" s="55" t="n">
        <f aca="false">IF(E192&lt;33,33,E192)</f>
        <v>33</v>
      </c>
    </row>
    <row r="193" customFormat="false" ht="13" hidden="false" customHeight="true" outlineLevel="0" collapsed="false">
      <c r="A193" s="17" t="s">
        <v>1168</v>
      </c>
      <c r="B193" s="50" t="n">
        <f aca="false">IF(TOT!FJ195&gt;0,TOT!FK195/TOT!FJ195,0)</f>
        <v>0</v>
      </c>
      <c r="C193" s="27" t="n">
        <f aca="false">IF(TOT!FJ195=0,33,'SC - Tableau 1'!I193)</f>
        <v>33</v>
      </c>
      <c r="D193" s="27" t="n">
        <f aca="false">B193*100</f>
        <v>0</v>
      </c>
      <c r="E193" s="55" t="n">
        <f aca="false">(C193+D193)/2</f>
        <v>16.5</v>
      </c>
      <c r="F193" s="55" t="n">
        <f aca="false">IF(E193&lt;33,33,E193)</f>
        <v>33</v>
      </c>
    </row>
    <row r="194" customFormat="false" ht="13" hidden="false" customHeight="true" outlineLevel="0" collapsed="false">
      <c r="A194" s="17" t="s">
        <v>1174</v>
      </c>
      <c r="B194" s="50" t="n">
        <f aca="false">IF(TOT!FJ196&gt;0,TOT!FK196/TOT!FJ196,0)</f>
        <v>0</v>
      </c>
      <c r="C194" s="27" t="n">
        <f aca="false">IF(TOT!FJ196=0,33,'SC - Tableau 1'!I194)</f>
        <v>33</v>
      </c>
      <c r="D194" s="27" t="n">
        <f aca="false">B194*100</f>
        <v>0</v>
      </c>
      <c r="E194" s="55" t="n">
        <f aca="false">(C194+D194)/2</f>
        <v>16.5</v>
      </c>
      <c r="F194" s="55" t="n">
        <f aca="false">IF(E194&lt;33,33,E194)</f>
        <v>33</v>
      </c>
    </row>
    <row r="195" customFormat="false" ht="13" hidden="false" customHeight="true" outlineLevel="0" collapsed="false">
      <c r="A195" s="17" t="s">
        <v>1178</v>
      </c>
      <c r="B195" s="50" t="n">
        <f aca="false">IF(TOT!FJ197&gt;0,TOT!FK197/TOT!FJ197,0)</f>
        <v>0</v>
      </c>
      <c r="C195" s="27" t="n">
        <f aca="false">IF(TOT!FJ197=0,33,'SC - Tableau 1'!I195)</f>
        <v>33</v>
      </c>
      <c r="D195" s="27" t="n">
        <f aca="false">B195*100</f>
        <v>0</v>
      </c>
      <c r="E195" s="55" t="n">
        <f aca="false">(C195+D195)/2</f>
        <v>16.5</v>
      </c>
      <c r="F195" s="55" t="n">
        <f aca="false">IF(E195&lt;33,33,E195)</f>
        <v>33</v>
      </c>
    </row>
    <row r="196" customFormat="false" ht="13" hidden="false" customHeight="true" outlineLevel="0" collapsed="false">
      <c r="A196" s="17" t="s">
        <v>1183</v>
      </c>
      <c r="B196" s="50" t="n">
        <f aca="false">IF(TOT!FJ198&gt;0,TOT!FK198/TOT!FJ198,0)</f>
        <v>0</v>
      </c>
      <c r="C196" s="27" t="n">
        <f aca="false">IF(TOT!FJ198=0,33,'SC - Tableau 1'!I196)</f>
        <v>33</v>
      </c>
      <c r="D196" s="27" t="n">
        <f aca="false">B196*100</f>
        <v>0</v>
      </c>
      <c r="E196" s="55" t="n">
        <f aca="false">(C196+D196)/2</f>
        <v>16.5</v>
      </c>
      <c r="F196" s="55" t="n">
        <f aca="false">IF(E196&lt;33,33,E196)</f>
        <v>33</v>
      </c>
    </row>
    <row r="197" customFormat="false" ht="13" hidden="false" customHeight="true" outlineLevel="0" collapsed="false">
      <c r="A197" s="17" t="s">
        <v>1187</v>
      </c>
      <c r="B197" s="50" t="n">
        <f aca="false">IF(TOT!FJ199&gt;0,TOT!FK199/TOT!FJ199,0)</f>
        <v>0</v>
      </c>
      <c r="C197" s="27" t="n">
        <f aca="false">IF(TOT!FJ199=0,33,'SC - Tableau 1'!I197)</f>
        <v>33</v>
      </c>
      <c r="D197" s="27" t="n">
        <f aca="false">B197*100</f>
        <v>0</v>
      </c>
      <c r="E197" s="55" t="n">
        <f aca="false">(C197+D197)/2</f>
        <v>16.5</v>
      </c>
      <c r="F197" s="55" t="n">
        <f aca="false">IF(E197&lt;33,33,E197)</f>
        <v>33</v>
      </c>
    </row>
    <row r="198" customFormat="false" ht="13" hidden="false" customHeight="true" outlineLevel="0" collapsed="false">
      <c r="A198" s="17" t="s">
        <v>1191</v>
      </c>
      <c r="B198" s="50" t="n">
        <f aca="false">IF(TOT!FJ200&gt;0,TOT!FK200/TOT!FJ200,0)</f>
        <v>0</v>
      </c>
      <c r="C198" s="27" t="n">
        <f aca="false">IF(TOT!FJ200=0,33,'SC - Tableau 1'!I198)</f>
        <v>33</v>
      </c>
      <c r="D198" s="27" t="n">
        <f aca="false">B198*100</f>
        <v>0</v>
      </c>
      <c r="E198" s="55" t="n">
        <f aca="false">(C198+D198)/2</f>
        <v>16.5</v>
      </c>
      <c r="F198" s="55" t="n">
        <f aca="false">IF(E198&lt;33,33,E198)</f>
        <v>33</v>
      </c>
    </row>
    <row r="199" customFormat="false" ht="13" hidden="false" customHeight="true" outlineLevel="0" collapsed="false">
      <c r="A199" s="17" t="s">
        <v>1196</v>
      </c>
      <c r="B199" s="50" t="n">
        <f aca="false">IF(TOT!FJ201&gt;0,TOT!FK201/TOT!FJ201,0)</f>
        <v>0</v>
      </c>
      <c r="C199" s="27" t="n">
        <f aca="false">IF(TOT!FJ201=0,33,'SC - Tableau 1'!I199)</f>
        <v>33</v>
      </c>
      <c r="D199" s="27" t="n">
        <f aca="false">B199*100</f>
        <v>0</v>
      </c>
      <c r="E199" s="55" t="n">
        <f aca="false">(C199+D199)/2</f>
        <v>16.5</v>
      </c>
      <c r="F199" s="55" t="n">
        <f aca="false">IF(E199&lt;33,33,E199)</f>
        <v>33</v>
      </c>
    </row>
    <row r="200" customFormat="false" ht="13" hidden="false" customHeight="true" outlineLevel="0" collapsed="false">
      <c r="A200" s="17" t="s">
        <v>1201</v>
      </c>
      <c r="B200" s="50" t="n">
        <f aca="false">IF(TOT!FJ202&gt;0,TOT!FK202/TOT!FJ202,0)</f>
        <v>0</v>
      </c>
      <c r="C200" s="27" t="n">
        <f aca="false">IF(TOT!FJ202=0,33,'SC - Tableau 1'!I200)</f>
        <v>33</v>
      </c>
      <c r="D200" s="27" t="n">
        <f aca="false">B200*100</f>
        <v>0</v>
      </c>
      <c r="E200" s="55" t="n">
        <f aca="false">(C200+D200)/2</f>
        <v>16.5</v>
      </c>
      <c r="F200" s="55" t="n">
        <f aca="false">IF(E200&lt;33,33,E200)</f>
        <v>33</v>
      </c>
    </row>
    <row r="201" customFormat="false" ht="13" hidden="false" customHeight="true" outlineLevel="0" collapsed="false">
      <c r="A201" s="17" t="s">
        <v>1205</v>
      </c>
      <c r="B201" s="50" t="n">
        <f aca="false">IF(TOT!FJ203&gt;0,TOT!FK203/TOT!FJ203,0)</f>
        <v>0</v>
      </c>
      <c r="C201" s="27" t="n">
        <f aca="false">IF(TOT!FJ203=0,33,'SC - Tableau 1'!I201)</f>
        <v>33</v>
      </c>
      <c r="D201" s="27" t="n">
        <f aca="false">B201*100</f>
        <v>0</v>
      </c>
      <c r="E201" s="55" t="n">
        <f aca="false">(C201+D201)/2</f>
        <v>16.5</v>
      </c>
      <c r="F201" s="55" t="n">
        <f aca="false">IF(E201&lt;33,33,E201)</f>
        <v>33</v>
      </c>
    </row>
    <row r="202" customFormat="false" ht="13" hidden="false" customHeight="true" outlineLevel="0" collapsed="false">
      <c r="A202" s="17" t="s">
        <v>1209</v>
      </c>
      <c r="B202" s="50" t="n">
        <f aca="false">IF(TOT!FJ204&gt;0,TOT!FK204/TOT!FJ204,0)</f>
        <v>0</v>
      </c>
      <c r="C202" s="55" t="n">
        <f aca="false">IF(TOT!FJ204=0,33,'SC - Tableau 1'!I202)</f>
        <v>77</v>
      </c>
      <c r="D202" s="27" t="n">
        <f aca="false">B202*100</f>
        <v>0</v>
      </c>
      <c r="E202" s="55" t="n">
        <f aca="false">(C202+D202)/2</f>
        <v>38.5</v>
      </c>
      <c r="F202" s="55" t="n">
        <f aca="false">IF(E202&lt;33,33,E202)</f>
        <v>38.5</v>
      </c>
    </row>
    <row r="203" customFormat="false" ht="13" hidden="false" customHeight="true" outlineLevel="0" collapsed="false">
      <c r="A203" s="17" t="s">
        <v>1213</v>
      </c>
      <c r="B203" s="50" t="n">
        <f aca="false">IF(TOT!FJ205&gt;0,TOT!FK205/TOT!FJ205,0)</f>
        <v>0</v>
      </c>
      <c r="C203" s="27" t="n">
        <f aca="false">IF(TOT!FJ205=0,33,'SC - Tableau 1'!I203)</f>
        <v>33</v>
      </c>
      <c r="D203" s="27" t="n">
        <f aca="false">B203*100</f>
        <v>0</v>
      </c>
      <c r="E203" s="55" t="n">
        <f aca="false">(C203+D203)/2</f>
        <v>16.5</v>
      </c>
      <c r="F203" s="55" t="n">
        <f aca="false">IF(E203&lt;33,33,E203)</f>
        <v>33</v>
      </c>
    </row>
    <row r="204" customFormat="false" ht="13" hidden="false" customHeight="true" outlineLevel="0" collapsed="false">
      <c r="A204" s="17" t="s">
        <v>1217</v>
      </c>
      <c r="B204" s="50" t="n">
        <f aca="false">IF(TOT!FJ206&gt;0,TOT!FK206/TOT!FJ206,0)</f>
        <v>0.666666666666667</v>
      </c>
      <c r="C204" s="55" t="n">
        <f aca="false">IF(TOT!FJ206=0,33,'SC - Tableau 1'!I204)</f>
        <v>95</v>
      </c>
      <c r="D204" s="27" t="n">
        <f aca="false">B204*100</f>
        <v>66.6666666666667</v>
      </c>
      <c r="E204" s="55" t="n">
        <f aca="false">(C204+D204)/2</f>
        <v>80.8333333333333</v>
      </c>
      <c r="F204" s="55" t="n">
        <f aca="false">IF(E204&lt;33,33,E204)</f>
        <v>80.8333333333333</v>
      </c>
    </row>
    <row r="205" customFormat="false" ht="13" hidden="false" customHeight="true" outlineLevel="0" collapsed="false">
      <c r="A205" s="17" t="s">
        <v>1222</v>
      </c>
      <c r="B205" s="50" t="n">
        <f aca="false">IF(TOT!FJ207&gt;0,TOT!FK207/TOT!FJ207,0)</f>
        <v>0</v>
      </c>
      <c r="C205" s="27" t="n">
        <f aca="false">IF(TOT!FJ207=0,33,'SC - Tableau 1'!I205)</f>
        <v>33</v>
      </c>
      <c r="D205" s="27" t="n">
        <f aca="false">B205*100</f>
        <v>0</v>
      </c>
      <c r="E205" s="55" t="n">
        <f aca="false">(C205+D205)/2</f>
        <v>16.5</v>
      </c>
      <c r="F205" s="55" t="n">
        <f aca="false">IF(E205&lt;33,33,E205)</f>
        <v>33</v>
      </c>
    </row>
    <row r="206" customFormat="false" ht="13" hidden="false" customHeight="true" outlineLevel="0" collapsed="false">
      <c r="A206" s="17" t="s">
        <v>1226</v>
      </c>
      <c r="B206" s="50" t="n">
        <f aca="false">IF(TOT!FJ208&gt;0,TOT!FK208/TOT!FJ208,0)</f>
        <v>0</v>
      </c>
      <c r="C206" s="27" t="n">
        <f aca="false">IF(TOT!FJ208=0,33,'SC - Tableau 1'!I206)</f>
        <v>33</v>
      </c>
      <c r="D206" s="27" t="n">
        <f aca="false">B206*100</f>
        <v>0</v>
      </c>
      <c r="E206" s="55" t="n">
        <f aca="false">(C206+D206)/2</f>
        <v>16.5</v>
      </c>
      <c r="F206" s="55" t="n">
        <f aca="false">IF(E206&lt;33,33,E206)</f>
        <v>33</v>
      </c>
    </row>
    <row r="207" customFormat="false" ht="13" hidden="false" customHeight="true" outlineLevel="0" collapsed="false">
      <c r="A207" s="17" t="s">
        <v>1231</v>
      </c>
      <c r="B207" s="50" t="n">
        <f aca="false">IF(TOT!FJ209&gt;0,TOT!FK209/TOT!FJ209,0)</f>
        <v>0.375</v>
      </c>
      <c r="C207" s="55" t="n">
        <f aca="false">IF(TOT!FJ209=0,33,'SC - Tableau 1'!I207)</f>
        <v>81</v>
      </c>
      <c r="D207" s="27" t="n">
        <f aca="false">B207*100</f>
        <v>37.5</v>
      </c>
      <c r="E207" s="55" t="n">
        <f aca="false">(C207+D207)/2</f>
        <v>59.25</v>
      </c>
      <c r="F207" s="55" t="n">
        <f aca="false">IF(E207&lt;33,33,E207)</f>
        <v>59.25</v>
      </c>
    </row>
    <row r="208" customFormat="false" ht="13" hidden="false" customHeight="true" outlineLevel="0" collapsed="false">
      <c r="A208" s="17" t="s">
        <v>1236</v>
      </c>
      <c r="B208" s="50" t="n">
        <f aca="false">IF(TOT!FJ210&gt;0,TOT!FK210/TOT!FJ210,0)</f>
        <v>0</v>
      </c>
      <c r="C208" s="55" t="n">
        <f aca="false">IF(TOT!FJ210=0,33,'SC - Tableau 1'!I208)</f>
        <v>66</v>
      </c>
      <c r="D208" s="27" t="n">
        <f aca="false">B208*100</f>
        <v>0</v>
      </c>
      <c r="E208" s="55" t="n">
        <f aca="false">(C208+D208)/2</f>
        <v>33</v>
      </c>
      <c r="F208" s="55" t="n">
        <f aca="false">IF(E208&lt;33,33,E208)</f>
        <v>33</v>
      </c>
    </row>
    <row r="209" customFormat="false" ht="13" hidden="false" customHeight="true" outlineLevel="0" collapsed="false">
      <c r="A209" s="17" t="s">
        <v>1241</v>
      </c>
      <c r="B209" s="50" t="n">
        <f aca="false">IF(TOT!FJ211&gt;0,TOT!FK211/TOT!FJ211,0)</f>
        <v>0.25</v>
      </c>
      <c r="C209" s="55" t="n">
        <f aca="false">IF(TOT!FJ211=0,33,'SC - Tableau 1'!I209)</f>
        <v>93</v>
      </c>
      <c r="D209" s="27" t="n">
        <f aca="false">B209*100</f>
        <v>25</v>
      </c>
      <c r="E209" s="55" t="n">
        <f aca="false">(C209+D209)/2</f>
        <v>59</v>
      </c>
      <c r="F209" s="55" t="n">
        <f aca="false">IF(E209&lt;33,33,E209)</f>
        <v>59</v>
      </c>
    </row>
    <row r="210" customFormat="false" ht="13" hidden="false" customHeight="true" outlineLevel="0" collapsed="false">
      <c r="A210" s="17" t="s">
        <v>1245</v>
      </c>
      <c r="B210" s="50" t="n">
        <f aca="false">IF(TOT!FJ212&gt;0,TOT!FK212/TOT!FJ212,0)</f>
        <v>0</v>
      </c>
      <c r="C210" s="27" t="n">
        <f aca="false">IF(TOT!FJ212=0,33,'SC - Tableau 1'!I210)</f>
        <v>33</v>
      </c>
      <c r="D210" s="27" t="n">
        <f aca="false">B210*100</f>
        <v>0</v>
      </c>
      <c r="E210" s="55" t="n">
        <f aca="false">(C210+D210)/2</f>
        <v>16.5</v>
      </c>
      <c r="F210" s="55" t="n">
        <f aca="false">IF(E210&lt;33,33,E210)</f>
        <v>33</v>
      </c>
    </row>
    <row r="211" customFormat="false" ht="13" hidden="false" customHeight="true" outlineLevel="0" collapsed="false">
      <c r="A211" s="17" t="s">
        <v>1250</v>
      </c>
      <c r="B211" s="50" t="n">
        <f aca="false">IF(TOT!FJ213&gt;0,TOT!FK213/TOT!FJ213,0)</f>
        <v>0</v>
      </c>
      <c r="C211" s="27" t="n">
        <f aca="false">IF(TOT!FJ213=0,33,'SC - Tableau 1'!I211)</f>
        <v>33</v>
      </c>
      <c r="D211" s="27" t="n">
        <f aca="false">B211*100</f>
        <v>0</v>
      </c>
      <c r="E211" s="55" t="n">
        <f aca="false">(C211+D211)/2</f>
        <v>16.5</v>
      </c>
      <c r="F211" s="55" t="n">
        <f aca="false">IF(E211&lt;33,33,E211)</f>
        <v>33</v>
      </c>
    </row>
    <row r="212" customFormat="false" ht="13" hidden="false" customHeight="true" outlineLevel="0" collapsed="false">
      <c r="A212" s="17" t="s">
        <v>1254</v>
      </c>
      <c r="B212" s="50" t="n">
        <f aca="false">IF(TOT!FJ214&gt;0,TOT!FK214/TOT!FJ214,0)</f>
        <v>0</v>
      </c>
      <c r="C212" s="27" t="n">
        <f aca="false">IF(TOT!FJ214=0,33,'SC - Tableau 1'!I212)</f>
        <v>33</v>
      </c>
      <c r="D212" s="27" t="n">
        <f aca="false">B212*100</f>
        <v>0</v>
      </c>
      <c r="E212" s="55" t="n">
        <f aca="false">(C212+D212)/2</f>
        <v>16.5</v>
      </c>
      <c r="F212" s="55" t="n">
        <f aca="false">IF(E212&lt;33,33,E212)</f>
        <v>33</v>
      </c>
    </row>
    <row r="213" customFormat="false" ht="13" hidden="false" customHeight="true" outlineLevel="0" collapsed="false">
      <c r="A213" s="17" t="s">
        <v>1258</v>
      </c>
      <c r="B213" s="50" t="n">
        <f aca="false">IF(TOT!FJ215&gt;0,TOT!FK215/TOT!FJ215,0)</f>
        <v>0</v>
      </c>
      <c r="C213" s="27" t="n">
        <f aca="false">IF(TOT!FJ215=0,33,'SC - Tableau 1'!I213)</f>
        <v>33</v>
      </c>
      <c r="D213" s="27" t="n">
        <f aca="false">B213*100</f>
        <v>0</v>
      </c>
      <c r="E213" s="55" t="n">
        <f aca="false">(C213+D213)/2</f>
        <v>16.5</v>
      </c>
      <c r="F213" s="55" t="n">
        <f aca="false">IF(E213&lt;33,33,E213)</f>
        <v>33</v>
      </c>
    </row>
    <row r="214" customFormat="false" ht="13" hidden="false" customHeight="true" outlineLevel="0" collapsed="false">
      <c r="A214" s="17" t="s">
        <v>1262</v>
      </c>
      <c r="B214" s="50" t="n">
        <f aca="false">IF(TOT!FJ216&gt;0,TOT!FK216/TOT!FJ216,0)</f>
        <v>0</v>
      </c>
      <c r="C214" s="27" t="n">
        <f aca="false">IF(TOT!FJ216=0,33,'SC - Tableau 1'!I214)</f>
        <v>33</v>
      </c>
      <c r="D214" s="27" t="n">
        <f aca="false">B214*100</f>
        <v>0</v>
      </c>
      <c r="E214" s="55" t="n">
        <f aca="false">(C214+D214)/2</f>
        <v>16.5</v>
      </c>
      <c r="F214" s="55" t="n">
        <f aca="false">IF(E214&lt;33,33,E214)</f>
        <v>33</v>
      </c>
    </row>
    <row r="215" customFormat="false" ht="13" hidden="false" customHeight="true" outlineLevel="0" collapsed="false">
      <c r="A215" s="17" t="s">
        <v>1267</v>
      </c>
      <c r="B215" s="50" t="n">
        <f aca="false">IF(TOT!FJ217&gt;0,TOT!FK217/TOT!FJ217,0)</f>
        <v>0</v>
      </c>
      <c r="C215" s="27" t="n">
        <f aca="false">IF(TOT!FJ217=0,33,'SC - Tableau 1'!I215)</f>
        <v>33</v>
      </c>
      <c r="D215" s="27" t="n">
        <f aca="false">B215*100</f>
        <v>0</v>
      </c>
      <c r="E215" s="55" t="n">
        <f aca="false">(C215+D215)/2</f>
        <v>16.5</v>
      </c>
      <c r="F215" s="55" t="n">
        <f aca="false">IF(E215&lt;33,33,E215)</f>
        <v>33</v>
      </c>
    </row>
    <row r="216" customFormat="false" ht="13" hidden="false" customHeight="true" outlineLevel="0" collapsed="false">
      <c r="A216" s="17" t="s">
        <v>1272</v>
      </c>
      <c r="B216" s="50" t="n">
        <f aca="false">IF(TOT!FJ218&gt;0,TOT!FK218/TOT!FJ218,0)</f>
        <v>0</v>
      </c>
      <c r="C216" s="55" t="n">
        <f aca="false">IF(TOT!FJ218=0,33,'SC - Tableau 1'!I216)</f>
        <v>64</v>
      </c>
      <c r="D216" s="27" t="n">
        <f aca="false">B216*100</f>
        <v>0</v>
      </c>
      <c r="E216" s="55" t="n">
        <f aca="false">(C216+D216)/2</f>
        <v>32</v>
      </c>
      <c r="F216" s="55" t="n">
        <f aca="false">IF(E216&lt;33,33,E216)</f>
        <v>33</v>
      </c>
    </row>
    <row r="217" customFormat="false" ht="13" hidden="false" customHeight="true" outlineLevel="0" collapsed="false">
      <c r="A217" s="17" t="s">
        <v>1276</v>
      </c>
      <c r="B217" s="50" t="n">
        <f aca="false">IF(TOT!FJ219&gt;0,TOT!FK219/TOT!FJ219,0)</f>
        <v>0</v>
      </c>
      <c r="C217" s="27" t="n">
        <f aca="false">IF(TOT!FJ219=0,33,'SC - Tableau 1'!I217)</f>
        <v>33</v>
      </c>
      <c r="D217" s="27" t="n">
        <f aca="false">B217*100</f>
        <v>0</v>
      </c>
      <c r="E217" s="55" t="n">
        <f aca="false">(C217+D217)/2</f>
        <v>16.5</v>
      </c>
      <c r="F217" s="55" t="n">
        <f aca="false">IF(E217&lt;33,33,E217)</f>
        <v>33</v>
      </c>
    </row>
    <row r="218" customFormat="false" ht="13" hidden="false" customHeight="true" outlineLevel="0" collapsed="false">
      <c r="A218" s="17" t="s">
        <v>1282</v>
      </c>
      <c r="B218" s="50" t="n">
        <f aca="false">IF(TOT!FJ220&gt;0,TOT!FK220/TOT!FJ220,0)</f>
        <v>0</v>
      </c>
      <c r="C218" s="27" t="n">
        <f aca="false">IF(TOT!FJ220=0,33,'SC - Tableau 1'!I218)</f>
        <v>33</v>
      </c>
      <c r="D218" s="27" t="n">
        <f aca="false">B218*100</f>
        <v>0</v>
      </c>
      <c r="E218" s="55" t="n">
        <f aca="false">(C218+D218)/2</f>
        <v>16.5</v>
      </c>
      <c r="F218" s="55" t="n">
        <f aca="false">IF(E218&lt;33,33,E218)</f>
        <v>33</v>
      </c>
    </row>
    <row r="219" customFormat="false" ht="13" hidden="false" customHeight="true" outlineLevel="0" collapsed="false">
      <c r="A219" s="17" t="s">
        <v>1286</v>
      </c>
      <c r="B219" s="50" t="n">
        <f aca="false">IF(TOT!FJ221&gt;0,TOT!FK221/TOT!FJ221,0)</f>
        <v>0</v>
      </c>
      <c r="C219" s="27" t="n">
        <f aca="false">IF(TOT!FJ221=0,33,'SC - Tableau 1'!I219)</f>
        <v>33</v>
      </c>
      <c r="D219" s="27" t="n">
        <f aca="false">B219*100</f>
        <v>0</v>
      </c>
      <c r="E219" s="55" t="n">
        <f aca="false">(C219+D219)/2</f>
        <v>16.5</v>
      </c>
      <c r="F219" s="55" t="n">
        <f aca="false">IF(E219&lt;33,33,E219)</f>
        <v>33</v>
      </c>
    </row>
    <row r="220" customFormat="false" ht="13" hidden="false" customHeight="true" outlineLevel="0" collapsed="false">
      <c r="A220" s="17" t="s">
        <v>1292</v>
      </c>
      <c r="B220" s="50" t="n">
        <f aca="false">IF(TOT!FJ222&gt;0,TOT!FK222/TOT!FJ222,0)</f>
        <v>0</v>
      </c>
      <c r="C220" s="27" t="n">
        <f aca="false">IF(TOT!FJ222=0,33,'SC - Tableau 1'!I220)</f>
        <v>33</v>
      </c>
      <c r="D220" s="27" t="n">
        <f aca="false">B220*100</f>
        <v>0</v>
      </c>
      <c r="E220" s="55" t="n">
        <f aca="false">(C220+D220)/2</f>
        <v>16.5</v>
      </c>
      <c r="F220" s="55" t="n">
        <f aca="false">IF(E220&lt;33,33,E220)</f>
        <v>33</v>
      </c>
    </row>
    <row r="221" customFormat="false" ht="13" hidden="false" customHeight="true" outlineLevel="0" collapsed="false">
      <c r="A221" s="17" t="s">
        <v>1296</v>
      </c>
      <c r="B221" s="50" t="n">
        <f aca="false">IF(TOT!FJ223&gt;0,TOT!FK223/TOT!FJ223,0)</f>
        <v>0</v>
      </c>
      <c r="C221" s="27" t="n">
        <f aca="false">IF(TOT!FJ223=0,33,'SC - Tableau 1'!I221)</f>
        <v>33</v>
      </c>
      <c r="D221" s="27" t="n">
        <f aca="false">B221*100</f>
        <v>0</v>
      </c>
      <c r="E221" s="55" t="n">
        <f aca="false">(C221+D221)/2</f>
        <v>16.5</v>
      </c>
      <c r="F221" s="55" t="n">
        <f aca="false">IF(E221&lt;33,33,E221)</f>
        <v>33</v>
      </c>
    </row>
    <row r="222" customFormat="false" ht="13" hidden="false" customHeight="true" outlineLevel="0" collapsed="false">
      <c r="A222" s="17" t="s">
        <v>1299</v>
      </c>
      <c r="B222" s="50" t="n">
        <f aca="false">IF(TOT!FJ224&gt;0,TOT!FK224/TOT!FJ224,0)</f>
        <v>0</v>
      </c>
      <c r="C222" s="27" t="n">
        <f aca="false">IF(TOT!FJ224=0,33,'SC - Tableau 1'!I222)</f>
        <v>33</v>
      </c>
      <c r="D222" s="27" t="n">
        <f aca="false">B222*100</f>
        <v>0</v>
      </c>
      <c r="E222" s="55" t="n">
        <f aca="false">(C222+D222)/2</f>
        <v>16.5</v>
      </c>
      <c r="F222" s="55" t="n">
        <f aca="false">IF(E222&lt;33,33,E222)</f>
        <v>33</v>
      </c>
    </row>
    <row r="223" customFormat="false" ht="13" hidden="false" customHeight="true" outlineLevel="0" collapsed="false">
      <c r="A223" s="17" t="s">
        <v>1304</v>
      </c>
      <c r="B223" s="50" t="n">
        <f aca="false">IF(TOT!FJ225&gt;0,TOT!FK225/TOT!FJ225,0)</f>
        <v>0</v>
      </c>
      <c r="C223" s="55" t="n">
        <f aca="false">IF(TOT!FJ225=0,33,'SC - Tableau 1'!I223)</f>
        <v>47</v>
      </c>
      <c r="D223" s="27" t="n">
        <f aca="false">B223*100</f>
        <v>0</v>
      </c>
      <c r="E223" s="55" t="n">
        <f aca="false">(C223+D223)/2</f>
        <v>23.5</v>
      </c>
      <c r="F223" s="55" t="n">
        <f aca="false">IF(E223&lt;33,33,E223)</f>
        <v>33</v>
      </c>
    </row>
    <row r="224" customFormat="false" ht="13" hidden="false" customHeight="true" outlineLevel="0" collapsed="false">
      <c r="A224" s="17" t="s">
        <v>1310</v>
      </c>
      <c r="B224" s="50" t="n">
        <f aca="false">IF(TOT!FJ226&gt;0,TOT!FK226/TOT!FJ226,0)</f>
        <v>0.5</v>
      </c>
      <c r="C224" s="55" t="n">
        <f aca="false">IF(TOT!FJ226=0,33,'SC - Tableau 1'!I224)</f>
        <v>90</v>
      </c>
      <c r="D224" s="27" t="n">
        <f aca="false">B224*100</f>
        <v>50</v>
      </c>
      <c r="E224" s="55" t="n">
        <f aca="false">(C224+D224)/2</f>
        <v>70</v>
      </c>
      <c r="F224" s="55" t="n">
        <f aca="false">IF(E224&lt;33,33,E224)</f>
        <v>70</v>
      </c>
    </row>
    <row r="225" customFormat="false" ht="13" hidden="false" customHeight="true" outlineLevel="0" collapsed="false">
      <c r="A225" s="17" t="s">
        <v>1315</v>
      </c>
      <c r="B225" s="50" t="n">
        <f aca="false">IF(TOT!FJ227&gt;0,TOT!FK227/TOT!FJ227,0)</f>
        <v>0</v>
      </c>
      <c r="C225" s="27" t="n">
        <f aca="false">IF(TOT!FJ227=0,33,'SC - Tableau 1'!I225)</f>
        <v>33</v>
      </c>
      <c r="D225" s="27" t="n">
        <f aca="false">B225*100</f>
        <v>0</v>
      </c>
      <c r="E225" s="55" t="n">
        <f aca="false">(C225+D225)/2</f>
        <v>16.5</v>
      </c>
      <c r="F225" s="55" t="n">
        <f aca="false">IF(E225&lt;33,33,E225)</f>
        <v>33</v>
      </c>
    </row>
    <row r="226" customFormat="false" ht="13" hidden="false" customHeight="true" outlineLevel="0" collapsed="false">
      <c r="A226" s="17" t="s">
        <v>1318</v>
      </c>
      <c r="B226" s="50" t="n">
        <f aca="false">IF(TOT!FJ228&gt;0,TOT!FK228/TOT!FJ228,0)</f>
        <v>0</v>
      </c>
      <c r="C226" s="27" t="n">
        <f aca="false">IF(TOT!FJ228=0,33,'SC - Tableau 1'!I226)</f>
        <v>33</v>
      </c>
      <c r="D226" s="27" t="n">
        <f aca="false">B226*100</f>
        <v>0</v>
      </c>
      <c r="E226" s="55" t="n">
        <f aca="false">(C226+D226)/2</f>
        <v>16.5</v>
      </c>
      <c r="F226" s="55" t="n">
        <f aca="false">IF(E226&lt;33,33,E226)</f>
        <v>33</v>
      </c>
    </row>
    <row r="227" customFormat="false" ht="13" hidden="false" customHeight="true" outlineLevel="0" collapsed="false">
      <c r="A227" s="17" t="s">
        <v>1321</v>
      </c>
      <c r="B227" s="50" t="n">
        <f aca="false">IF(TOT!FJ229&gt;0,TOT!FK229/TOT!FJ229,0)</f>
        <v>0</v>
      </c>
      <c r="C227" s="27" t="n">
        <f aca="false">IF(TOT!FJ229=0,33,'SC - Tableau 1'!I227)</f>
        <v>33</v>
      </c>
      <c r="D227" s="27" t="n">
        <f aca="false">B227*100</f>
        <v>0</v>
      </c>
      <c r="E227" s="55" t="n">
        <f aca="false">(C227+D227)/2</f>
        <v>16.5</v>
      </c>
      <c r="F227" s="55" t="n">
        <f aca="false">IF(E227&lt;33,33,E227)</f>
        <v>33</v>
      </c>
    </row>
    <row r="228" customFormat="false" ht="13" hidden="false" customHeight="true" outlineLevel="0" collapsed="false">
      <c r="A228" s="17" t="s">
        <v>1325</v>
      </c>
      <c r="B228" s="50" t="n">
        <f aca="false">IF(TOT!FJ230&gt;0,TOT!FK230/TOT!FJ230,0)</f>
        <v>0</v>
      </c>
      <c r="C228" s="55" t="n">
        <f aca="false">IF(TOT!FJ230=0,33,'SC - Tableau 1'!I228)</f>
        <v>81</v>
      </c>
      <c r="D228" s="27" t="n">
        <f aca="false">B228*100</f>
        <v>0</v>
      </c>
      <c r="E228" s="55" t="n">
        <f aca="false">(C228+D228)/2</f>
        <v>40.5</v>
      </c>
      <c r="F228" s="55" t="n">
        <f aca="false">IF(E228&lt;33,33,E228)</f>
        <v>40.5</v>
      </c>
    </row>
    <row r="229" customFormat="false" ht="13" hidden="false" customHeight="true" outlineLevel="0" collapsed="false">
      <c r="A229" s="17" t="s">
        <v>1329</v>
      </c>
      <c r="B229" s="50" t="n">
        <f aca="false">IF(TOT!FJ231&gt;0,TOT!FK231/TOT!FJ231,0)</f>
        <v>0</v>
      </c>
      <c r="C229" s="27" t="n">
        <f aca="false">IF(TOT!FJ231=0,33,'SC - Tableau 1'!I229)</f>
        <v>33</v>
      </c>
      <c r="D229" s="27" t="n">
        <f aca="false">B229*100</f>
        <v>0</v>
      </c>
      <c r="E229" s="55" t="n">
        <f aca="false">(C229+D229)/2</f>
        <v>16.5</v>
      </c>
      <c r="F229" s="55" t="n">
        <f aca="false">IF(E229&lt;33,33,E229)</f>
        <v>33</v>
      </c>
    </row>
    <row r="230" customFormat="false" ht="13" hidden="false" customHeight="true" outlineLevel="0" collapsed="false">
      <c r="A230" s="17" t="s">
        <v>1334</v>
      </c>
      <c r="B230" s="50" t="n">
        <f aca="false">IF(TOT!FJ232&gt;0,TOT!FK232/TOT!FJ232,0)</f>
        <v>0</v>
      </c>
      <c r="C230" s="27" t="n">
        <f aca="false">IF(TOT!FJ232=0,33,'SC - Tableau 1'!I230)</f>
        <v>33</v>
      </c>
      <c r="D230" s="27" t="n">
        <f aca="false">B230*100</f>
        <v>0</v>
      </c>
      <c r="E230" s="55" t="n">
        <f aca="false">(C230+D230)/2</f>
        <v>16.5</v>
      </c>
      <c r="F230" s="55" t="n">
        <f aca="false">IF(E230&lt;33,33,E230)</f>
        <v>33</v>
      </c>
    </row>
    <row r="231" customFormat="false" ht="13" hidden="false" customHeight="true" outlineLevel="0" collapsed="false">
      <c r="A231" s="17" t="s">
        <v>1339</v>
      </c>
      <c r="B231" s="50" t="n">
        <f aca="false">IF(TOT!FJ233&gt;0,TOT!FK233/TOT!FJ233,0)</f>
        <v>0</v>
      </c>
      <c r="C231" s="27" t="n">
        <f aca="false">IF(TOT!FJ233=0,33,'SC - Tableau 1'!I231)</f>
        <v>33</v>
      </c>
      <c r="D231" s="27" t="n">
        <f aca="false">B231*100</f>
        <v>0</v>
      </c>
      <c r="E231" s="55" t="n">
        <f aca="false">(C231+D231)/2</f>
        <v>16.5</v>
      </c>
      <c r="F231" s="55" t="n">
        <f aca="false">IF(E231&lt;33,33,E231)</f>
        <v>33</v>
      </c>
    </row>
    <row r="232" customFormat="false" ht="13" hidden="false" customHeight="true" outlineLevel="0" collapsed="false">
      <c r="A232" s="17" t="s">
        <v>1344</v>
      </c>
      <c r="B232" s="50" t="n">
        <f aca="false">IF(TOT!FJ234&gt;0,TOT!FK234/TOT!FJ234,0)</f>
        <v>0</v>
      </c>
      <c r="C232" s="27" t="n">
        <f aca="false">IF(TOT!FJ234=0,33,'SC - Tableau 1'!I232)</f>
        <v>33</v>
      </c>
      <c r="D232" s="27" t="n">
        <f aca="false">B232*100</f>
        <v>0</v>
      </c>
      <c r="E232" s="55" t="n">
        <f aca="false">(C232+D232)/2</f>
        <v>16.5</v>
      </c>
      <c r="F232" s="55" t="n">
        <f aca="false">IF(E232&lt;33,33,E232)</f>
        <v>33</v>
      </c>
    </row>
    <row r="233" customFormat="false" ht="13" hidden="false" customHeight="true" outlineLevel="0" collapsed="false">
      <c r="A233" s="17" t="s">
        <v>1348</v>
      </c>
      <c r="B233" s="50" t="n">
        <f aca="false">IF(TOT!FJ235&gt;0,TOT!FK235/TOT!FJ235,0)</f>
        <v>0</v>
      </c>
      <c r="C233" s="27" t="n">
        <f aca="false">IF(TOT!FJ235=0,33,'SC - Tableau 1'!I233)</f>
        <v>33</v>
      </c>
      <c r="D233" s="27" t="n">
        <f aca="false">B233*100</f>
        <v>0</v>
      </c>
      <c r="E233" s="55" t="n">
        <f aca="false">(C233+D233)/2</f>
        <v>16.5</v>
      </c>
      <c r="F233" s="55" t="n">
        <f aca="false">IF(E233&lt;33,33,E233)</f>
        <v>33</v>
      </c>
    </row>
    <row r="234" customFormat="false" ht="13" hidden="false" customHeight="true" outlineLevel="0" collapsed="false">
      <c r="A234" s="17" t="s">
        <v>1352</v>
      </c>
      <c r="B234" s="50" t="n">
        <f aca="false">IF(TOT!FJ236&gt;0,TOT!FK236/TOT!FJ236,0)</f>
        <v>0</v>
      </c>
      <c r="C234" s="55" t="n">
        <f aca="false">IF(TOT!FJ236=0,33,'SC - Tableau 1'!I234)</f>
        <v>65</v>
      </c>
      <c r="D234" s="27" t="n">
        <f aca="false">B234*100</f>
        <v>0</v>
      </c>
      <c r="E234" s="55" t="n">
        <f aca="false">(C234+D234)/2</f>
        <v>32.5</v>
      </c>
      <c r="F234" s="55" t="n">
        <f aca="false">IF(E234&lt;33,33,E234)</f>
        <v>33</v>
      </c>
    </row>
    <row r="235" customFormat="false" ht="13" hidden="false" customHeight="true" outlineLevel="0" collapsed="false">
      <c r="A235" s="17" t="s">
        <v>1357</v>
      </c>
      <c r="B235" s="50" t="n">
        <f aca="false">IF(TOT!FJ237&gt;0,TOT!FK237/TOT!FJ237,0)</f>
        <v>0</v>
      </c>
      <c r="C235" s="27" t="n">
        <f aca="false">IF(TOT!FJ237=0,33,'SC - Tableau 1'!I235)</f>
        <v>33</v>
      </c>
      <c r="D235" s="27" t="n">
        <f aca="false">B235*100</f>
        <v>0</v>
      </c>
      <c r="E235" s="55" t="n">
        <f aca="false">(C235+D235)/2</f>
        <v>16.5</v>
      </c>
      <c r="F235" s="55" t="n">
        <f aca="false">IF(E235&lt;33,33,E235)</f>
        <v>33</v>
      </c>
    </row>
    <row r="236" customFormat="false" ht="13" hidden="false" customHeight="true" outlineLevel="0" collapsed="false">
      <c r="A236" s="17" t="s">
        <v>1361</v>
      </c>
      <c r="B236" s="50" t="n">
        <f aca="false">IF(TOT!FJ238&gt;0,TOT!FK238/TOT!FJ238,0)</f>
        <v>0</v>
      </c>
      <c r="C236" s="55" t="n">
        <f aca="false">IF(TOT!FJ238=0,33,'SC - Tableau 1'!I236)</f>
        <v>85</v>
      </c>
      <c r="D236" s="27" t="n">
        <f aca="false">B236*100</f>
        <v>0</v>
      </c>
      <c r="E236" s="55" t="n">
        <f aca="false">(C236+D236)/2</f>
        <v>42.5</v>
      </c>
      <c r="F236" s="55" t="n">
        <f aca="false">IF(E236&lt;33,33,E236)</f>
        <v>42.5</v>
      </c>
    </row>
    <row r="237" customFormat="false" ht="13" hidden="false" customHeight="true" outlineLevel="0" collapsed="false">
      <c r="A237" s="17" t="s">
        <v>1365</v>
      </c>
      <c r="B237" s="50" t="n">
        <f aca="false">IF(TOT!FJ239&gt;0,TOT!FK239/TOT!FJ239,0)</f>
        <v>0.4</v>
      </c>
      <c r="C237" s="55" t="n">
        <f aca="false">IF(TOT!FJ239=0,33,'SC - Tableau 1'!I237)</f>
        <v>95</v>
      </c>
      <c r="D237" s="27" t="n">
        <f aca="false">B237*100</f>
        <v>40</v>
      </c>
      <c r="E237" s="55" t="n">
        <f aca="false">(C237+D237)/2</f>
        <v>67.5</v>
      </c>
      <c r="F237" s="55" t="n">
        <f aca="false">IF(E237&lt;33,33,E237)</f>
        <v>67.5</v>
      </c>
    </row>
    <row r="238" customFormat="false" ht="13" hidden="false" customHeight="true" outlineLevel="0" collapsed="false">
      <c r="A238" s="17" t="s">
        <v>1369</v>
      </c>
      <c r="B238" s="50" t="n">
        <f aca="false">IF(TOT!FJ240&gt;0,TOT!FK240/TOT!FJ240,0)</f>
        <v>0.2</v>
      </c>
      <c r="C238" s="55" t="n">
        <f aca="false">IF(TOT!FJ240=0,33,'SC - Tableau 1'!I238)</f>
        <v>80</v>
      </c>
      <c r="D238" s="27" t="n">
        <f aca="false">B238*100</f>
        <v>20</v>
      </c>
      <c r="E238" s="55" t="n">
        <f aca="false">(C238+D238)/2</f>
        <v>50</v>
      </c>
      <c r="F238" s="55" t="n">
        <f aca="false">IF(E238&lt;33,33,E238)</f>
        <v>50</v>
      </c>
    </row>
    <row r="239" customFormat="false" ht="13" hidden="false" customHeight="true" outlineLevel="0" collapsed="false">
      <c r="A239" s="17" t="s">
        <v>1373</v>
      </c>
      <c r="B239" s="50" t="n">
        <f aca="false">IF(TOT!FJ241&gt;0,TOT!FK241/TOT!FJ241,0)</f>
        <v>0</v>
      </c>
      <c r="C239" s="27" t="n">
        <f aca="false">IF(TOT!FJ241=0,33,'SC - Tableau 1'!I239)</f>
        <v>33</v>
      </c>
      <c r="D239" s="27" t="n">
        <f aca="false">B239*100</f>
        <v>0</v>
      </c>
      <c r="E239" s="55" t="n">
        <f aca="false">(C239+D239)/2</f>
        <v>16.5</v>
      </c>
      <c r="F239" s="55" t="n">
        <f aca="false">IF(E239&lt;33,33,E239)</f>
        <v>33</v>
      </c>
    </row>
    <row r="240" customFormat="false" ht="13" hidden="false" customHeight="true" outlineLevel="0" collapsed="false">
      <c r="A240" s="17" t="s">
        <v>1376</v>
      </c>
      <c r="B240" s="50" t="n">
        <f aca="false">IF(TOT!FJ242&gt;0,TOT!FK242/TOT!FJ242,0)</f>
        <v>0</v>
      </c>
      <c r="C240" s="55" t="n">
        <f aca="false">IF(TOT!FJ242=0,33,'SC - Tableau 1'!I240)</f>
        <v>50</v>
      </c>
      <c r="D240" s="27" t="n">
        <f aca="false">B240*100</f>
        <v>0</v>
      </c>
      <c r="E240" s="55" t="n">
        <f aca="false">(C240+D240)/2</f>
        <v>25</v>
      </c>
      <c r="F240" s="55" t="n">
        <f aca="false">IF(E240&lt;33,33,E240)</f>
        <v>33</v>
      </c>
    </row>
    <row r="241" customFormat="false" ht="13" hidden="false" customHeight="true" outlineLevel="0" collapsed="false">
      <c r="A241" s="17" t="s">
        <v>1380</v>
      </c>
      <c r="B241" s="50" t="n">
        <f aca="false">IF(TOT!FJ243&gt;0,TOT!FK243/TOT!FJ243,0)</f>
        <v>0</v>
      </c>
      <c r="C241" s="27" t="n">
        <f aca="false">IF(TOT!FJ243=0,33,'SC - Tableau 1'!I241)</f>
        <v>33</v>
      </c>
      <c r="D241" s="27" t="n">
        <f aca="false">B241*100</f>
        <v>0</v>
      </c>
      <c r="E241" s="55" t="n">
        <f aca="false">(C241+D241)/2</f>
        <v>16.5</v>
      </c>
      <c r="F241" s="55" t="n">
        <f aca="false">IF(E241&lt;33,33,E241)</f>
        <v>33</v>
      </c>
    </row>
    <row r="242" customFormat="false" ht="13" hidden="false" customHeight="true" outlineLevel="0" collapsed="false">
      <c r="A242" s="17" t="s">
        <v>1384</v>
      </c>
      <c r="B242" s="50" t="n">
        <f aca="false">IF(TOT!FJ244&gt;0,TOT!FK244/TOT!FJ244,0)</f>
        <v>0</v>
      </c>
      <c r="C242" s="27" t="n">
        <f aca="false">IF(TOT!FJ244=0,33,'SC - Tableau 1'!I242)</f>
        <v>33</v>
      </c>
      <c r="D242" s="27" t="n">
        <f aca="false">B242*100</f>
        <v>0</v>
      </c>
      <c r="E242" s="55" t="n">
        <f aca="false">(C242+D242)/2</f>
        <v>16.5</v>
      </c>
      <c r="F242" s="55" t="n">
        <f aca="false">IF(E242&lt;33,33,E242)</f>
        <v>33</v>
      </c>
    </row>
    <row r="243" customFormat="false" ht="13" hidden="false" customHeight="true" outlineLevel="0" collapsed="false">
      <c r="A243" s="17" t="s">
        <v>1389</v>
      </c>
      <c r="B243" s="50" t="n">
        <f aca="false">IF(TOT!FJ245&gt;0,TOT!FK245/TOT!FJ245,0)</f>
        <v>0</v>
      </c>
      <c r="C243" s="55" t="n">
        <f aca="false">IF(TOT!FJ245=0,33,'SC - Tableau 1'!I243)</f>
        <v>85</v>
      </c>
      <c r="D243" s="27" t="n">
        <f aca="false">B243*100</f>
        <v>0</v>
      </c>
      <c r="E243" s="55" t="n">
        <f aca="false">(C243+D243)/2</f>
        <v>42.5</v>
      </c>
      <c r="F243" s="55" t="n">
        <f aca="false">IF(E243&lt;33,33,E243)</f>
        <v>42.5</v>
      </c>
    </row>
    <row r="244" customFormat="false" ht="13" hidden="false" customHeight="true" outlineLevel="0" collapsed="false">
      <c r="A244" s="17" t="s">
        <v>1394</v>
      </c>
      <c r="B244" s="50" t="n">
        <f aca="false">IF(TOT!FJ246&gt;0,TOT!FK246/TOT!FJ246,0)</f>
        <v>0</v>
      </c>
      <c r="C244" s="27" t="n">
        <f aca="false">IF(TOT!FJ246=0,33,'SC - Tableau 1'!I244)</f>
        <v>33</v>
      </c>
      <c r="D244" s="27" t="n">
        <f aca="false">B244*100</f>
        <v>0</v>
      </c>
      <c r="E244" s="55" t="n">
        <f aca="false">(C244+D244)/2</f>
        <v>16.5</v>
      </c>
      <c r="F244" s="55" t="n">
        <f aca="false">IF(E244&lt;33,33,E244)</f>
        <v>33</v>
      </c>
    </row>
    <row r="245" customFormat="false" ht="13" hidden="false" customHeight="true" outlineLevel="0" collapsed="false">
      <c r="A245" s="17" t="s">
        <v>1399</v>
      </c>
      <c r="B245" s="50" t="n">
        <f aca="false">IF(TOT!FJ247&gt;0,TOT!FK247/TOT!FJ247,0)</f>
        <v>0</v>
      </c>
      <c r="C245" s="27" t="n">
        <f aca="false">IF(TOT!FJ247=0,33,'SC - Tableau 1'!I245)</f>
        <v>33</v>
      </c>
      <c r="D245" s="27" t="n">
        <f aca="false">B245*100</f>
        <v>0</v>
      </c>
      <c r="E245" s="55" t="n">
        <f aca="false">(C245+D245)/2</f>
        <v>16.5</v>
      </c>
      <c r="F245" s="55" t="n">
        <f aca="false">IF(E245&lt;33,33,E245)</f>
        <v>33</v>
      </c>
    </row>
    <row r="246" customFormat="false" ht="13" hidden="false" customHeight="true" outlineLevel="0" collapsed="false">
      <c r="A246" s="17" t="s">
        <v>1403</v>
      </c>
      <c r="B246" s="50" t="n">
        <f aca="false">IF(TOT!FJ248&gt;0,TOT!FK248/TOT!FJ248,0)</f>
        <v>0</v>
      </c>
      <c r="C246" s="27" t="n">
        <f aca="false">IF(TOT!FJ248=0,33,'SC - Tableau 1'!I246)</f>
        <v>33</v>
      </c>
      <c r="D246" s="27" t="n">
        <f aca="false">B246*100</f>
        <v>0</v>
      </c>
      <c r="E246" s="55" t="n">
        <f aca="false">(C246+D246)/2</f>
        <v>16.5</v>
      </c>
      <c r="F246" s="55" t="n">
        <f aca="false">IF(E246&lt;33,33,E246)</f>
        <v>33</v>
      </c>
    </row>
    <row r="247" customFormat="false" ht="13" hidden="false" customHeight="true" outlineLevel="0" collapsed="false">
      <c r="A247" s="17" t="s">
        <v>1407</v>
      </c>
      <c r="B247" s="50" t="n">
        <f aca="false">IF(TOT!FJ249&gt;0,TOT!FK249/TOT!FJ249,0)</f>
        <v>0</v>
      </c>
      <c r="C247" s="27" t="n">
        <f aca="false">IF(TOT!FJ249=0,33,'SC - Tableau 1'!I247)</f>
        <v>33</v>
      </c>
      <c r="D247" s="27" t="n">
        <f aca="false">B247*100</f>
        <v>0</v>
      </c>
      <c r="E247" s="55" t="n">
        <f aca="false">(C247+D247)/2</f>
        <v>16.5</v>
      </c>
      <c r="F247" s="55" t="n">
        <f aca="false">IF(E247&lt;33,33,E247)</f>
        <v>33</v>
      </c>
    </row>
    <row r="248" customFormat="false" ht="13" hidden="false" customHeight="true" outlineLevel="0" collapsed="false">
      <c r="A248" s="17" t="s">
        <v>1411</v>
      </c>
      <c r="B248" s="50" t="n">
        <f aca="false">IF(TOT!FJ250&gt;0,TOT!FK250/TOT!FJ250,0)</f>
        <v>0</v>
      </c>
      <c r="C248" s="55" t="n">
        <f aca="false">IF(TOT!FJ250=0,33,'SC - Tableau 1'!I248)</f>
        <v>87</v>
      </c>
      <c r="D248" s="27" t="n">
        <f aca="false">B248*100</f>
        <v>0</v>
      </c>
      <c r="E248" s="55" t="n">
        <f aca="false">(C248+D248)/2</f>
        <v>43.5</v>
      </c>
      <c r="F248" s="55" t="n">
        <f aca="false">IF(E248&lt;33,33,E248)</f>
        <v>43.5</v>
      </c>
    </row>
    <row r="249" customFormat="false" ht="13" hidden="false" customHeight="true" outlineLevel="0" collapsed="false">
      <c r="A249" s="17" t="s">
        <v>1414</v>
      </c>
      <c r="B249" s="50" t="n">
        <f aca="false">IF(TOT!FJ251&gt;0,TOT!FK251/TOT!FJ251,0)</f>
        <v>0</v>
      </c>
      <c r="C249" s="27" t="n">
        <f aca="false">IF(TOT!FJ251=0,33,'SC - Tableau 1'!I249)</f>
        <v>33</v>
      </c>
      <c r="D249" s="27" t="n">
        <f aca="false">B249*100</f>
        <v>0</v>
      </c>
      <c r="E249" s="55" t="n">
        <f aca="false">(C249+D249)/2</f>
        <v>16.5</v>
      </c>
      <c r="F249" s="55" t="n">
        <f aca="false">IF(E249&lt;33,33,E249)</f>
        <v>33</v>
      </c>
    </row>
    <row r="250" customFormat="false" ht="13" hidden="false" customHeight="true" outlineLevel="0" collapsed="false">
      <c r="A250" s="17" t="s">
        <v>1419</v>
      </c>
      <c r="B250" s="50" t="n">
        <f aca="false">IF(TOT!FJ252&gt;0,TOT!FK252/TOT!FJ252,0)</f>
        <v>0</v>
      </c>
      <c r="C250" s="55" t="n">
        <f aca="false">IF(TOT!FJ252=0,33,'SC - Tableau 1'!I250)</f>
        <v>78</v>
      </c>
      <c r="D250" s="27" t="n">
        <f aca="false">B250*100</f>
        <v>0</v>
      </c>
      <c r="E250" s="55" t="n">
        <f aca="false">(C250+D250)/2</f>
        <v>39</v>
      </c>
      <c r="F250" s="55" t="n">
        <f aca="false">IF(E250&lt;33,33,E250)</f>
        <v>39</v>
      </c>
    </row>
    <row r="251" customFormat="false" ht="13" hidden="false" customHeight="true" outlineLevel="0" collapsed="false">
      <c r="A251" s="17" t="s">
        <v>1422</v>
      </c>
      <c r="B251" s="50" t="n">
        <f aca="false">IF(TOT!FJ253&gt;0,TOT!FK253/TOT!FJ253,0)</f>
        <v>0.2</v>
      </c>
      <c r="C251" s="55" t="n">
        <f aca="false">IF(TOT!FJ253=0,33,'SC - Tableau 1'!I251)</f>
        <v>71</v>
      </c>
      <c r="D251" s="27" t="n">
        <f aca="false">B251*100</f>
        <v>20</v>
      </c>
      <c r="E251" s="55" t="n">
        <f aca="false">(C251+D251)/2</f>
        <v>45.5</v>
      </c>
      <c r="F251" s="55" t="n">
        <f aca="false">IF(E251&lt;33,33,E251)</f>
        <v>45.5</v>
      </c>
    </row>
    <row r="252" customFormat="false" ht="13" hidden="false" customHeight="true" outlineLevel="0" collapsed="false">
      <c r="A252" s="17" t="s">
        <v>1426</v>
      </c>
      <c r="B252" s="50" t="n">
        <f aca="false">IF(TOT!FJ254&gt;0,TOT!FK254/TOT!FJ254,0)</f>
        <v>0</v>
      </c>
      <c r="C252" s="55" t="n">
        <f aca="false">IF(TOT!FJ254=0,33,'SC - Tableau 1'!I252)</f>
        <v>87</v>
      </c>
      <c r="D252" s="27" t="n">
        <f aca="false">B252*100</f>
        <v>0</v>
      </c>
      <c r="E252" s="55" t="n">
        <f aca="false">(C252+D252)/2</f>
        <v>43.5</v>
      </c>
      <c r="F252" s="55" t="n">
        <f aca="false">IF(E252&lt;33,33,E252)</f>
        <v>43.5</v>
      </c>
    </row>
    <row r="253" customFormat="false" ht="13" hidden="false" customHeight="true" outlineLevel="0" collapsed="false">
      <c r="A253" s="17" t="s">
        <v>1433</v>
      </c>
      <c r="B253" s="50" t="n">
        <f aca="false">IF(TOT!FJ255&gt;0,TOT!FK255/TOT!FJ255,0)</f>
        <v>0</v>
      </c>
      <c r="C253" s="27" t="n">
        <f aca="false">IF(TOT!FJ255=0,33,'SC - Tableau 1'!I253)</f>
        <v>33</v>
      </c>
      <c r="D253" s="27" t="n">
        <f aca="false">B253*100</f>
        <v>0</v>
      </c>
      <c r="E253" s="55" t="n">
        <f aca="false">(C253+D253)/2</f>
        <v>16.5</v>
      </c>
      <c r="F253" s="55" t="n">
        <f aca="false">IF(E253&lt;33,33,E253)</f>
        <v>33</v>
      </c>
    </row>
    <row r="254" customFormat="false" ht="13" hidden="false" customHeight="true" outlineLevel="0" collapsed="false">
      <c r="A254" s="17" t="s">
        <v>1436</v>
      </c>
      <c r="B254" s="50" t="n">
        <f aca="false">IF(TOT!FJ256&gt;0,TOT!FK256/TOT!FJ256,0)</f>
        <v>0</v>
      </c>
      <c r="C254" s="27" t="n">
        <f aca="false">IF(TOT!FJ256=0,33,'SC - Tableau 1'!I254)</f>
        <v>33</v>
      </c>
      <c r="D254" s="27" t="n">
        <f aca="false">B254*100</f>
        <v>0</v>
      </c>
      <c r="E254" s="55" t="n">
        <f aca="false">(C254+D254)/2</f>
        <v>16.5</v>
      </c>
      <c r="F254" s="55" t="n">
        <f aca="false">IF(E254&lt;33,33,E254)</f>
        <v>33</v>
      </c>
    </row>
    <row r="255" customFormat="false" ht="13" hidden="false" customHeight="true" outlineLevel="0" collapsed="false">
      <c r="A255" s="17" t="s">
        <v>1442</v>
      </c>
      <c r="B255" s="50" t="n">
        <f aca="false">IF(TOT!FJ257&gt;0,TOT!FK257/TOT!FJ257,0)</f>
        <v>0</v>
      </c>
      <c r="C255" s="27" t="n">
        <f aca="false">IF(TOT!FJ257=0,33,'SC - Tableau 1'!I255)</f>
        <v>33</v>
      </c>
      <c r="D255" s="27" t="n">
        <f aca="false">B255*100</f>
        <v>0</v>
      </c>
      <c r="E255" s="55" t="n">
        <f aca="false">(C255+D255)/2</f>
        <v>16.5</v>
      </c>
      <c r="F255" s="55" t="n">
        <f aca="false">IF(E255&lt;33,33,E255)</f>
        <v>33</v>
      </c>
    </row>
    <row r="256" customFormat="false" ht="13" hidden="false" customHeight="true" outlineLevel="0" collapsed="false">
      <c r="A256" s="17" t="s">
        <v>1447</v>
      </c>
      <c r="B256" s="50" t="n">
        <f aca="false">IF(TOT!FJ258&gt;0,TOT!FK258/TOT!FJ258,0)</f>
        <v>0</v>
      </c>
      <c r="C256" s="27" t="n">
        <f aca="false">IF(TOT!FJ258=0,33,'SC - Tableau 1'!I256)</f>
        <v>33</v>
      </c>
      <c r="D256" s="27" t="n">
        <f aca="false">B256*100</f>
        <v>0</v>
      </c>
      <c r="E256" s="55" t="n">
        <f aca="false">(C256+D256)/2</f>
        <v>16.5</v>
      </c>
      <c r="F256" s="55" t="n">
        <f aca="false">IF(E256&lt;33,33,E256)</f>
        <v>33</v>
      </c>
    </row>
    <row r="257" customFormat="false" ht="13" hidden="false" customHeight="true" outlineLevel="0" collapsed="false">
      <c r="A257" s="17" t="s">
        <v>1451</v>
      </c>
      <c r="B257" s="50" t="n">
        <f aca="false">IF(TOT!FJ259&gt;0,TOT!FK259/TOT!FJ259,0)</f>
        <v>0</v>
      </c>
      <c r="C257" s="27" t="n">
        <f aca="false">IF(TOT!FJ259=0,33,'SC - Tableau 1'!I257)</f>
        <v>33</v>
      </c>
      <c r="D257" s="27" t="n">
        <f aca="false">B257*100</f>
        <v>0</v>
      </c>
      <c r="E257" s="55" t="n">
        <f aca="false">(C257+D257)/2</f>
        <v>16.5</v>
      </c>
      <c r="F257" s="55" t="n">
        <f aca="false">IF(E257&lt;33,33,E257)</f>
        <v>33</v>
      </c>
    </row>
    <row r="258" customFormat="false" ht="13" hidden="false" customHeight="true" outlineLevel="0" collapsed="false">
      <c r="A258" s="17" t="s">
        <v>1454</v>
      </c>
      <c r="B258" s="50" t="n">
        <f aca="false">IF(TOT!FJ260&gt;0,TOT!FK260/TOT!FJ260,0)</f>
        <v>0</v>
      </c>
      <c r="C258" s="27" t="n">
        <f aca="false">IF(TOT!FJ260=0,33,'SC - Tableau 1'!I258)</f>
        <v>33</v>
      </c>
      <c r="D258" s="27" t="n">
        <f aca="false">B258*100</f>
        <v>0</v>
      </c>
      <c r="E258" s="55" t="n">
        <f aca="false">(C258+D258)/2</f>
        <v>16.5</v>
      </c>
      <c r="F258" s="55" t="n">
        <f aca="false">IF(E258&lt;33,33,E258)</f>
        <v>33</v>
      </c>
    </row>
    <row r="259" customFormat="false" ht="13" hidden="false" customHeight="true" outlineLevel="0" collapsed="false">
      <c r="A259" s="17" t="s">
        <v>1460</v>
      </c>
      <c r="B259" s="50" t="n">
        <f aca="false">IF(TOT!FJ261&gt;0,TOT!FK261/TOT!FJ261,0)</f>
        <v>0</v>
      </c>
      <c r="C259" s="27" t="n">
        <f aca="false">IF(TOT!FJ261=0,33,'SC - Tableau 1'!I259)</f>
        <v>33</v>
      </c>
      <c r="D259" s="27" t="n">
        <f aca="false">B259*100</f>
        <v>0</v>
      </c>
      <c r="E259" s="55" t="n">
        <f aca="false">(C259+D259)/2</f>
        <v>16.5</v>
      </c>
      <c r="F259" s="55" t="n">
        <f aca="false">IF(E259&lt;33,33,E259)</f>
        <v>33</v>
      </c>
    </row>
    <row r="260" customFormat="false" ht="13" hidden="false" customHeight="true" outlineLevel="0" collapsed="false">
      <c r="A260" s="17" t="s">
        <v>1465</v>
      </c>
      <c r="B260" s="50" t="n">
        <f aca="false">IF(TOT!FJ262&gt;0,TOT!FK262/TOT!FJ262,0)</f>
        <v>0</v>
      </c>
      <c r="C260" s="27" t="n">
        <f aca="false">IF(TOT!FJ262=0,33,'SC - Tableau 1'!I260)</f>
        <v>33</v>
      </c>
      <c r="D260" s="27" t="n">
        <f aca="false">B260*100</f>
        <v>0</v>
      </c>
      <c r="E260" s="55" t="n">
        <f aca="false">(C260+D260)/2</f>
        <v>16.5</v>
      </c>
      <c r="F260" s="55" t="n">
        <f aca="false">IF(E260&lt;33,33,E260)</f>
        <v>33</v>
      </c>
    </row>
    <row r="261" customFormat="false" ht="13" hidden="false" customHeight="true" outlineLevel="0" collapsed="false">
      <c r="A261" s="17" t="s">
        <v>1470</v>
      </c>
      <c r="B261" s="50" t="n">
        <f aca="false">IF(TOT!FJ263&gt;0,TOT!FK263/TOT!FJ263,0)</f>
        <v>0</v>
      </c>
      <c r="C261" s="27" t="n">
        <f aca="false">IF(TOT!FJ263=0,33,'SC - Tableau 1'!I261)</f>
        <v>33</v>
      </c>
      <c r="D261" s="27" t="n">
        <f aca="false">B261*100</f>
        <v>0</v>
      </c>
      <c r="E261" s="55" t="n">
        <f aca="false">(C261+D261)/2</f>
        <v>16.5</v>
      </c>
      <c r="F261" s="55" t="n">
        <f aca="false">IF(E261&lt;33,33,E261)</f>
        <v>33</v>
      </c>
    </row>
    <row r="262" customFormat="false" ht="13" hidden="false" customHeight="true" outlineLevel="0" collapsed="false">
      <c r="A262" s="17" t="s">
        <v>1473</v>
      </c>
      <c r="B262" s="50" t="n">
        <f aca="false">IF(TOT!FJ264&gt;0,TOT!FK264/TOT!FJ264,0)</f>
        <v>0</v>
      </c>
      <c r="C262" s="27" t="n">
        <f aca="false">IF(TOT!FJ264=0,33,'SC - Tableau 1'!I262)</f>
        <v>33</v>
      </c>
      <c r="D262" s="27" t="n">
        <f aca="false">B262*100</f>
        <v>0</v>
      </c>
      <c r="E262" s="55" t="n">
        <f aca="false">(C262+D262)/2</f>
        <v>16.5</v>
      </c>
      <c r="F262" s="55" t="n">
        <f aca="false">IF(E262&lt;33,33,E262)</f>
        <v>33</v>
      </c>
    </row>
    <row r="263" customFormat="false" ht="13" hidden="false" customHeight="true" outlineLevel="0" collapsed="false">
      <c r="A263" s="17" t="s">
        <v>1477</v>
      </c>
      <c r="B263" s="50" t="n">
        <f aca="false">IF(TOT!FJ265&gt;0,TOT!FK265/TOT!FJ265,0)</f>
        <v>0</v>
      </c>
      <c r="C263" s="27" t="n">
        <f aca="false">IF(TOT!FJ265=0,33,'SC - Tableau 1'!I263)</f>
        <v>33</v>
      </c>
      <c r="D263" s="27" t="n">
        <f aca="false">B263*100</f>
        <v>0</v>
      </c>
      <c r="E263" s="55" t="n">
        <f aca="false">(C263+D263)/2</f>
        <v>16.5</v>
      </c>
      <c r="F263" s="55" t="n">
        <f aca="false">IF(E263&lt;33,33,E263)</f>
        <v>33</v>
      </c>
    </row>
    <row r="264" customFormat="false" ht="13" hidden="false" customHeight="true" outlineLevel="0" collapsed="false">
      <c r="A264" s="17" t="s">
        <v>1480</v>
      </c>
      <c r="B264" s="50" t="n">
        <f aca="false">IF(TOT!FJ266&gt;0,TOT!FK266/TOT!FJ266,0)</f>
        <v>0</v>
      </c>
      <c r="C264" s="27" t="n">
        <f aca="false">IF(TOT!FJ266=0,33,'SC - Tableau 1'!I264)</f>
        <v>33</v>
      </c>
      <c r="D264" s="27" t="n">
        <f aca="false">B264*100</f>
        <v>0</v>
      </c>
      <c r="E264" s="55" t="n">
        <f aca="false">(C264+D264)/2</f>
        <v>16.5</v>
      </c>
      <c r="F264" s="55" t="n">
        <f aca="false">IF(E264&lt;33,33,E264)</f>
        <v>33</v>
      </c>
    </row>
    <row r="265" customFormat="false" ht="13" hidden="false" customHeight="true" outlineLevel="0" collapsed="false">
      <c r="A265" s="17" t="s">
        <v>1484</v>
      </c>
      <c r="B265" s="50" t="n">
        <f aca="false">IF(TOT!FJ267&gt;0,TOT!FK267/TOT!FJ267,0)</f>
        <v>0</v>
      </c>
      <c r="C265" s="27" t="n">
        <f aca="false">IF(TOT!FJ267=0,33,'SC - Tableau 1'!I265)</f>
        <v>33</v>
      </c>
      <c r="D265" s="27" t="n">
        <f aca="false">B265*100</f>
        <v>0</v>
      </c>
      <c r="E265" s="55" t="n">
        <f aca="false">(C265+D265)/2</f>
        <v>16.5</v>
      </c>
      <c r="F265" s="55" t="n">
        <f aca="false">IF(E265&lt;33,33,E265)</f>
        <v>33</v>
      </c>
    </row>
    <row r="266" customFormat="false" ht="13" hidden="false" customHeight="true" outlineLevel="0" collapsed="false">
      <c r="A266" s="17" t="s">
        <v>1488</v>
      </c>
      <c r="B266" s="50" t="n">
        <f aca="false">IF(TOT!FJ268&gt;0,TOT!FK268/TOT!FJ268,0)</f>
        <v>0</v>
      </c>
      <c r="C266" s="27" t="n">
        <f aca="false">IF(TOT!FJ268=0,33,'SC - Tableau 1'!I266)</f>
        <v>33</v>
      </c>
      <c r="D266" s="27" t="n">
        <f aca="false">B266*100</f>
        <v>0</v>
      </c>
      <c r="E266" s="55" t="n">
        <f aca="false">(C266+D266)/2</f>
        <v>16.5</v>
      </c>
      <c r="F266" s="55" t="n">
        <f aca="false">IF(E266&lt;33,33,E266)</f>
        <v>33</v>
      </c>
    </row>
    <row r="267" customFormat="false" ht="13" hidden="false" customHeight="true" outlineLevel="0" collapsed="false">
      <c r="A267" s="17" t="s">
        <v>1491</v>
      </c>
      <c r="B267" s="50" t="n">
        <f aca="false">IF(TOT!FJ269&gt;0,TOT!FK269/TOT!FJ269,0)</f>
        <v>0</v>
      </c>
      <c r="C267" s="27" t="n">
        <f aca="false">IF(TOT!FJ269=0,33,'SC - Tableau 1'!I267)</f>
        <v>33</v>
      </c>
      <c r="D267" s="27" t="n">
        <f aca="false">B267*100</f>
        <v>0</v>
      </c>
      <c r="E267" s="55" t="n">
        <f aca="false">(C267+D267)/2</f>
        <v>16.5</v>
      </c>
      <c r="F267" s="55" t="n">
        <f aca="false">IF(E267&lt;33,33,E267)</f>
        <v>33</v>
      </c>
    </row>
    <row r="268" customFormat="false" ht="13" hidden="false" customHeight="true" outlineLevel="0" collapsed="false">
      <c r="A268" s="17" t="s">
        <v>1496</v>
      </c>
      <c r="B268" s="50" t="n">
        <f aca="false">IF(TOT!FJ270&gt;0,TOT!FK270/TOT!FJ270,0)</f>
        <v>0</v>
      </c>
      <c r="C268" s="27" t="n">
        <f aca="false">IF(TOT!FJ270=0,33,'SC - Tableau 1'!I268)</f>
        <v>33</v>
      </c>
      <c r="D268" s="27" t="n">
        <f aca="false">B268*100</f>
        <v>0</v>
      </c>
      <c r="E268" s="55" t="n">
        <f aca="false">(C268+D268)/2</f>
        <v>16.5</v>
      </c>
      <c r="F268" s="55" t="n">
        <f aca="false">IF(E268&lt;33,33,E268)</f>
        <v>33</v>
      </c>
    </row>
    <row r="269" customFormat="false" ht="13" hidden="false" customHeight="true" outlineLevel="0" collapsed="false">
      <c r="A269" s="17" t="s">
        <v>1500</v>
      </c>
      <c r="B269" s="50" t="n">
        <f aca="false">IF(TOT!FJ271&gt;0,TOT!FK271/TOT!FJ271,0)</f>
        <v>0.428571428571429</v>
      </c>
      <c r="C269" s="55" t="n">
        <f aca="false">IF(TOT!FJ271=0,33,'SC - Tableau 1'!I269)</f>
        <v>73</v>
      </c>
      <c r="D269" s="27" t="n">
        <f aca="false">B269*100</f>
        <v>42.8571428571429</v>
      </c>
      <c r="E269" s="55" t="n">
        <f aca="false">(C269+D269)/2</f>
        <v>57.9285714285714</v>
      </c>
      <c r="F269" s="55" t="n">
        <f aca="false">IF(E269&lt;33,33,E269)</f>
        <v>57.9285714285714</v>
      </c>
    </row>
    <row r="270" customFormat="false" ht="13" hidden="false" customHeight="true" outlineLevel="0" collapsed="false">
      <c r="A270" s="17" t="s">
        <v>1504</v>
      </c>
      <c r="B270" s="50" t="n">
        <f aca="false">IF(TOT!FJ272&gt;0,TOT!FK272/TOT!FJ272,0)</f>
        <v>0</v>
      </c>
      <c r="C270" s="27" t="n">
        <f aca="false">IF(TOT!FJ272=0,33,'SC - Tableau 1'!I270)</f>
        <v>33</v>
      </c>
      <c r="D270" s="27" t="n">
        <f aca="false">B270*100</f>
        <v>0</v>
      </c>
      <c r="E270" s="55" t="n">
        <f aca="false">(C270+D270)/2</f>
        <v>16.5</v>
      </c>
      <c r="F270" s="55" t="n">
        <f aca="false">IF(E270&lt;33,33,E270)</f>
        <v>33</v>
      </c>
    </row>
    <row r="271" customFormat="false" ht="13" hidden="false" customHeight="true" outlineLevel="0" collapsed="false">
      <c r="A271" s="17" t="s">
        <v>1507</v>
      </c>
      <c r="B271" s="50" t="n">
        <f aca="false">IF(TOT!FJ273&gt;0,TOT!FK273/TOT!FJ273,0)</f>
        <v>0</v>
      </c>
      <c r="C271" s="27" t="n">
        <f aca="false">IF(TOT!FJ273=0,33,'SC - Tableau 1'!I271)</f>
        <v>33</v>
      </c>
      <c r="D271" s="27" t="n">
        <f aca="false">B271*100</f>
        <v>0</v>
      </c>
      <c r="E271" s="55" t="n">
        <f aca="false">(C271+D271)/2</f>
        <v>16.5</v>
      </c>
      <c r="F271" s="55" t="n">
        <f aca="false">IF(E271&lt;33,33,E271)</f>
        <v>33</v>
      </c>
    </row>
    <row r="272" customFormat="false" ht="13" hidden="false" customHeight="true" outlineLevel="0" collapsed="false">
      <c r="A272" s="17" t="s">
        <v>1511</v>
      </c>
      <c r="B272" s="50" t="n">
        <f aca="false">IF(TOT!FJ274&gt;0,TOT!FK274/TOT!FJ274,0)</f>
        <v>0</v>
      </c>
      <c r="C272" s="27" t="n">
        <f aca="false">IF(TOT!FJ274=0,33,'SC - Tableau 1'!I272)</f>
        <v>33</v>
      </c>
      <c r="D272" s="27" t="n">
        <f aca="false">B272*100</f>
        <v>0</v>
      </c>
      <c r="E272" s="55" t="n">
        <f aca="false">(C272+D272)/2</f>
        <v>16.5</v>
      </c>
      <c r="F272" s="55" t="n">
        <f aca="false">IF(E272&lt;33,33,E272)</f>
        <v>33</v>
      </c>
    </row>
    <row r="273" customFormat="false" ht="13" hidden="false" customHeight="true" outlineLevel="0" collapsed="false">
      <c r="A273" s="17" t="s">
        <v>1515</v>
      </c>
      <c r="B273" s="50" t="n">
        <f aca="false">IF(TOT!FJ275&gt;0,TOT!FK275/TOT!FJ275,0)</f>
        <v>0</v>
      </c>
      <c r="C273" s="27" t="n">
        <f aca="false">IF(TOT!FJ275=0,33,'SC - Tableau 1'!I273)</f>
        <v>33</v>
      </c>
      <c r="D273" s="27" t="n">
        <f aca="false">B273*100</f>
        <v>0</v>
      </c>
      <c r="E273" s="55" t="n">
        <f aca="false">(C273+D273)/2</f>
        <v>16.5</v>
      </c>
      <c r="F273" s="55" t="n">
        <f aca="false">IF(E273&lt;33,33,E273)</f>
        <v>33</v>
      </c>
    </row>
    <row r="274" customFormat="false" ht="13" hidden="false" customHeight="true" outlineLevel="0" collapsed="false">
      <c r="A274" s="17" t="s">
        <v>1518</v>
      </c>
      <c r="B274" s="50" t="n">
        <f aca="false">IF(TOT!FJ276&gt;0,TOT!FK276/TOT!FJ276,0)</f>
        <v>0</v>
      </c>
      <c r="C274" s="27" t="n">
        <f aca="false">IF(TOT!FJ276=0,33,'SC - Tableau 1'!I274)</f>
        <v>33</v>
      </c>
      <c r="D274" s="27" t="n">
        <f aca="false">B274*100</f>
        <v>0</v>
      </c>
      <c r="E274" s="55" t="n">
        <f aca="false">(C274+D274)/2</f>
        <v>16.5</v>
      </c>
      <c r="F274" s="55" t="n">
        <f aca="false">IF(E274&lt;33,33,E274)</f>
        <v>33</v>
      </c>
    </row>
    <row r="275" customFormat="false" ht="13" hidden="false" customHeight="true" outlineLevel="0" collapsed="false">
      <c r="A275" s="17" t="s">
        <v>1521</v>
      </c>
      <c r="B275" s="50" t="n">
        <f aca="false">IF(TOT!FJ277&gt;0,TOT!FK277/TOT!FJ277,0)</f>
        <v>0</v>
      </c>
      <c r="C275" s="27" t="n">
        <f aca="false">IF(TOT!FJ277=0,33,'SC - Tableau 1'!I275)</f>
        <v>33</v>
      </c>
      <c r="D275" s="27" t="n">
        <f aca="false">B275*100</f>
        <v>0</v>
      </c>
      <c r="E275" s="55" t="n">
        <f aca="false">(C275+D275)/2</f>
        <v>16.5</v>
      </c>
      <c r="F275" s="55" t="n">
        <f aca="false">IF(E275&lt;33,33,E275)</f>
        <v>33</v>
      </c>
    </row>
    <row r="276" customFormat="false" ht="13" hidden="false" customHeight="true" outlineLevel="0" collapsed="false">
      <c r="A276" s="17" t="s">
        <v>1527</v>
      </c>
      <c r="B276" s="50" t="n">
        <f aca="false">IF(TOT!FJ278&gt;0,TOT!FK278/TOT!FJ278,0)</f>
        <v>0</v>
      </c>
      <c r="C276" s="27" t="n">
        <f aca="false">IF(TOT!FJ278=0,33,'SC - Tableau 1'!I276)</f>
        <v>33</v>
      </c>
      <c r="D276" s="27" t="n">
        <f aca="false">B276*100</f>
        <v>0</v>
      </c>
      <c r="E276" s="55" t="n">
        <f aca="false">(C276+D276)/2</f>
        <v>16.5</v>
      </c>
      <c r="F276" s="55" t="n">
        <f aca="false">IF(E276&lt;33,33,E276)</f>
        <v>33</v>
      </c>
    </row>
    <row r="277" customFormat="false" ht="13" hidden="false" customHeight="true" outlineLevel="0" collapsed="false">
      <c r="A277" s="17" t="s">
        <v>1531</v>
      </c>
      <c r="B277" s="50" t="n">
        <f aca="false">IF(TOT!FJ279&gt;0,TOT!FK279/TOT!FJ279,0)</f>
        <v>0</v>
      </c>
      <c r="C277" s="55" t="n">
        <f aca="false">IF(TOT!FJ279=0,33,'SC - Tableau 1'!I277)</f>
        <v>73</v>
      </c>
      <c r="D277" s="27" t="n">
        <f aca="false">B277*100</f>
        <v>0</v>
      </c>
      <c r="E277" s="55" t="n">
        <f aca="false">(C277+D277)/2</f>
        <v>36.5</v>
      </c>
      <c r="F277" s="55" t="n">
        <f aca="false">IF(E277&lt;33,33,E277)</f>
        <v>36.5</v>
      </c>
    </row>
    <row r="278" customFormat="false" ht="13" hidden="false" customHeight="true" outlineLevel="0" collapsed="false">
      <c r="A278" s="17" t="s">
        <v>1535</v>
      </c>
      <c r="B278" s="50" t="n">
        <f aca="false">IF(TOT!FJ280&gt;0,TOT!FK280/TOT!FJ280,0)</f>
        <v>0</v>
      </c>
      <c r="C278" s="27" t="n">
        <f aca="false">IF(TOT!FJ280=0,33,'SC - Tableau 1'!I278)</f>
        <v>33</v>
      </c>
      <c r="D278" s="27" t="n">
        <f aca="false">B278*100</f>
        <v>0</v>
      </c>
      <c r="E278" s="55" t="n">
        <f aca="false">(C278+D278)/2</f>
        <v>16.5</v>
      </c>
      <c r="F278" s="55" t="n">
        <f aca="false">IF(E278&lt;33,33,E278)</f>
        <v>33</v>
      </c>
    </row>
    <row r="279" customFormat="false" ht="13" hidden="false" customHeight="true" outlineLevel="0" collapsed="false">
      <c r="A279" s="17" t="s">
        <v>1539</v>
      </c>
      <c r="B279" s="50" t="n">
        <f aca="false">IF(TOT!FJ281&gt;0,TOT!FK281/TOT!FJ281,0)</f>
        <v>0</v>
      </c>
      <c r="C279" s="27" t="n">
        <f aca="false">IF(TOT!FJ281=0,33,'SC - Tableau 1'!I279)</f>
        <v>33</v>
      </c>
      <c r="D279" s="27" t="n">
        <f aca="false">B279*100</f>
        <v>0</v>
      </c>
      <c r="E279" s="55" t="n">
        <f aca="false">(C279+D279)/2</f>
        <v>16.5</v>
      </c>
      <c r="F279" s="55" t="n">
        <f aca="false">IF(E279&lt;33,33,E279)</f>
        <v>33</v>
      </c>
    </row>
    <row r="280" customFormat="false" ht="13" hidden="false" customHeight="true" outlineLevel="0" collapsed="false">
      <c r="A280" s="17" t="s">
        <v>1543</v>
      </c>
      <c r="B280" s="50" t="n">
        <f aca="false">IF(TOT!FJ282&gt;0,TOT!FK282/TOT!FJ282,0)</f>
        <v>0</v>
      </c>
      <c r="C280" s="27" t="n">
        <f aca="false">IF(TOT!FJ282=0,33,'SC - Tableau 1'!I280)</f>
        <v>33</v>
      </c>
      <c r="D280" s="27" t="n">
        <f aca="false">B280*100</f>
        <v>0</v>
      </c>
      <c r="E280" s="55" t="n">
        <f aca="false">(C280+D280)/2</f>
        <v>16.5</v>
      </c>
      <c r="F280" s="55" t="n">
        <f aca="false">IF(E280&lt;33,33,E280)</f>
        <v>33</v>
      </c>
    </row>
    <row r="281" customFormat="false" ht="13" hidden="false" customHeight="true" outlineLevel="0" collapsed="false">
      <c r="A281" s="17" t="s">
        <v>1548</v>
      </c>
      <c r="B281" s="50" t="n">
        <f aca="false">IF(TOT!FJ283&gt;0,TOT!FK283/TOT!FJ283,0)</f>
        <v>0</v>
      </c>
      <c r="C281" s="27" t="n">
        <f aca="false">IF(TOT!FJ283=0,33,'SC - Tableau 1'!I281)</f>
        <v>33</v>
      </c>
      <c r="D281" s="27" t="n">
        <f aca="false">B281*100</f>
        <v>0</v>
      </c>
      <c r="E281" s="55" t="n">
        <f aca="false">(C281+D281)/2</f>
        <v>16.5</v>
      </c>
      <c r="F281" s="55" t="n">
        <f aca="false">IF(E281&lt;33,33,E281)</f>
        <v>33</v>
      </c>
    </row>
    <row r="282" customFormat="false" ht="13" hidden="false" customHeight="true" outlineLevel="0" collapsed="false">
      <c r="A282" s="17" t="s">
        <v>1551</v>
      </c>
      <c r="B282" s="50" t="n">
        <f aca="false">IF(TOT!FJ284&gt;0,TOT!FK284/TOT!FJ284,0)</f>
        <v>0</v>
      </c>
      <c r="C282" s="27" t="n">
        <f aca="false">IF(TOT!FJ284=0,33,'SC - Tableau 1'!I282)</f>
        <v>33</v>
      </c>
      <c r="D282" s="27" t="n">
        <f aca="false">B282*100</f>
        <v>0</v>
      </c>
      <c r="E282" s="55" t="n">
        <f aca="false">(C282+D282)/2</f>
        <v>16.5</v>
      </c>
      <c r="F282" s="55" t="n">
        <f aca="false">IF(E282&lt;33,33,E282)</f>
        <v>33</v>
      </c>
    </row>
    <row r="283" customFormat="false" ht="13" hidden="false" customHeight="true" outlineLevel="0" collapsed="false">
      <c r="A283" s="17" t="s">
        <v>1556</v>
      </c>
      <c r="B283" s="50" t="n">
        <f aca="false">IF(TOT!FJ285&gt;0,TOT!FK285/TOT!FJ285,0)</f>
        <v>0</v>
      </c>
      <c r="C283" s="27" t="n">
        <f aca="false">IF(TOT!FJ285=0,33,'SC - Tableau 1'!I283)</f>
        <v>33</v>
      </c>
      <c r="D283" s="27" t="n">
        <f aca="false">B283*100</f>
        <v>0</v>
      </c>
      <c r="E283" s="55" t="n">
        <f aca="false">(C283+D283)/2</f>
        <v>16.5</v>
      </c>
      <c r="F283" s="55" t="n">
        <f aca="false">IF(E283&lt;33,33,E283)</f>
        <v>33</v>
      </c>
    </row>
    <row r="284" customFormat="false" ht="13" hidden="false" customHeight="true" outlineLevel="0" collapsed="false">
      <c r="A284" s="17" t="s">
        <v>1560</v>
      </c>
      <c r="B284" s="50" t="n">
        <f aca="false">IF(TOT!FJ286&gt;0,TOT!FK286/TOT!FJ286,0)</f>
        <v>0</v>
      </c>
      <c r="C284" s="27" t="n">
        <f aca="false">IF(TOT!FJ286=0,33,'SC - Tableau 1'!I284)</f>
        <v>33</v>
      </c>
      <c r="D284" s="27" t="n">
        <f aca="false">B284*100</f>
        <v>0</v>
      </c>
      <c r="E284" s="55" t="n">
        <f aca="false">(C284+D284)/2</f>
        <v>16.5</v>
      </c>
      <c r="F284" s="55" t="n">
        <f aca="false">IF(E284&lt;33,33,E284)</f>
        <v>33</v>
      </c>
    </row>
    <row r="285" customFormat="false" ht="13" hidden="false" customHeight="true" outlineLevel="0" collapsed="false">
      <c r="A285" s="17" t="s">
        <v>1564</v>
      </c>
      <c r="B285" s="50" t="n">
        <f aca="false">IF(TOT!FJ287&gt;0,TOT!FK287/TOT!FJ287,0)</f>
        <v>0</v>
      </c>
      <c r="C285" s="55" t="n">
        <f aca="false">IF(TOT!FJ287=0,33,'SC - Tableau 1'!I285)</f>
        <v>98</v>
      </c>
      <c r="D285" s="27" t="n">
        <f aca="false">B285*100</f>
        <v>0</v>
      </c>
      <c r="E285" s="55" t="n">
        <f aca="false">(C285+D285)/2</f>
        <v>49</v>
      </c>
      <c r="F285" s="55" t="n">
        <f aca="false">IF(E285&lt;33,33,E285)</f>
        <v>49</v>
      </c>
    </row>
    <row r="286" customFormat="false" ht="13" hidden="false" customHeight="true" outlineLevel="0" collapsed="false">
      <c r="A286" s="17" t="s">
        <v>1568</v>
      </c>
      <c r="B286" s="50" t="n">
        <f aca="false">IF(TOT!FJ288&gt;0,TOT!FK288/TOT!FJ288,0)</f>
        <v>0</v>
      </c>
      <c r="C286" s="27" t="n">
        <f aca="false">IF(TOT!FJ288=0,33,'SC - Tableau 1'!I286)</f>
        <v>33</v>
      </c>
      <c r="D286" s="27" t="n">
        <f aca="false">B286*100</f>
        <v>0</v>
      </c>
      <c r="E286" s="55" t="n">
        <f aca="false">(C286+D286)/2</f>
        <v>16.5</v>
      </c>
      <c r="F286" s="55" t="n">
        <f aca="false">IF(E286&lt;33,33,E286)</f>
        <v>33</v>
      </c>
    </row>
    <row r="287" customFormat="false" ht="13" hidden="false" customHeight="true" outlineLevel="0" collapsed="false">
      <c r="A287" s="17" t="s">
        <v>1572</v>
      </c>
      <c r="B287" s="50" t="n">
        <f aca="false">IF(TOT!FJ289&gt;0,TOT!FK289/TOT!FJ289,0)</f>
        <v>0</v>
      </c>
      <c r="C287" s="27" t="n">
        <f aca="false">IF(TOT!FJ289=0,33,'SC - Tableau 1'!I287)</f>
        <v>33</v>
      </c>
      <c r="D287" s="27" t="n">
        <f aca="false">B287*100</f>
        <v>0</v>
      </c>
      <c r="E287" s="55" t="n">
        <f aca="false">(C287+D287)/2</f>
        <v>16.5</v>
      </c>
      <c r="F287" s="55" t="n">
        <f aca="false">IF(E287&lt;33,33,E287)</f>
        <v>33</v>
      </c>
    </row>
    <row r="288" customFormat="false" ht="13" hidden="false" customHeight="true" outlineLevel="0" collapsed="false">
      <c r="A288" s="17" t="s">
        <v>1577</v>
      </c>
      <c r="B288" s="50" t="n">
        <f aca="false">IF(TOT!FJ290&gt;0,TOT!FK290/TOT!FJ290,0)</f>
        <v>0</v>
      </c>
      <c r="C288" s="27" t="n">
        <f aca="false">IF(TOT!FJ290=0,33,'SC - Tableau 1'!I288)</f>
        <v>33</v>
      </c>
      <c r="D288" s="27" t="n">
        <f aca="false">B288*100</f>
        <v>0</v>
      </c>
      <c r="E288" s="55" t="n">
        <f aca="false">(C288+D288)/2</f>
        <v>16.5</v>
      </c>
      <c r="F288" s="55" t="n">
        <f aca="false">IF(E288&lt;33,33,E288)</f>
        <v>33</v>
      </c>
    </row>
    <row r="289" customFormat="false" ht="13" hidden="false" customHeight="true" outlineLevel="0" collapsed="false">
      <c r="A289" s="17" t="s">
        <v>1581</v>
      </c>
      <c r="B289" s="50" t="n">
        <f aca="false">IF(TOT!FJ291&gt;0,TOT!FK291/TOT!FJ291,0)</f>
        <v>0.25</v>
      </c>
      <c r="C289" s="55" t="n">
        <f aca="false">IF(TOT!FJ291=0,33,'SC - Tableau 1'!I289)</f>
        <v>94</v>
      </c>
      <c r="D289" s="27" t="n">
        <f aca="false">B289*100</f>
        <v>25</v>
      </c>
      <c r="E289" s="55" t="n">
        <f aca="false">(C289+D289)/2</f>
        <v>59.5</v>
      </c>
      <c r="F289" s="55" t="n">
        <f aca="false">IF(E289&lt;33,33,E289)</f>
        <v>59.5</v>
      </c>
    </row>
    <row r="290" customFormat="false" ht="13" hidden="false" customHeight="true" outlineLevel="0" collapsed="false">
      <c r="A290" s="17" t="s">
        <v>1586</v>
      </c>
      <c r="B290" s="50" t="n">
        <f aca="false">IF(TOT!FJ292&gt;0,TOT!FK292/TOT!FJ292,0)</f>
        <v>0</v>
      </c>
      <c r="C290" s="27" t="n">
        <f aca="false">IF(TOT!FJ292=0,33,'SC - Tableau 1'!I290)</f>
        <v>33</v>
      </c>
      <c r="D290" s="27" t="n">
        <f aca="false">B290*100</f>
        <v>0</v>
      </c>
      <c r="E290" s="55" t="n">
        <f aca="false">(C290+D290)/2</f>
        <v>16.5</v>
      </c>
      <c r="F290" s="55" t="n">
        <f aca="false">IF(E290&lt;33,33,E290)</f>
        <v>33</v>
      </c>
    </row>
    <row r="291" customFormat="false" ht="13" hidden="false" customHeight="true" outlineLevel="0" collapsed="false">
      <c r="A291" s="17" t="s">
        <v>1590</v>
      </c>
      <c r="B291" s="50" t="n">
        <f aca="false">IF(TOT!FJ293&gt;0,TOT!FK293/TOT!FJ293,0)</f>
        <v>0</v>
      </c>
      <c r="C291" s="55" t="n">
        <f aca="false">IF(TOT!FJ293=0,33,'SC - Tableau 1'!I291)</f>
        <v>60</v>
      </c>
      <c r="D291" s="27" t="n">
        <f aca="false">B291*100</f>
        <v>0</v>
      </c>
      <c r="E291" s="55" t="n">
        <f aca="false">(C291+D291)/2</f>
        <v>30</v>
      </c>
      <c r="F291" s="55" t="n">
        <f aca="false">IF(E291&lt;33,33,E291)</f>
        <v>33</v>
      </c>
    </row>
    <row r="292" customFormat="false" ht="13" hidden="false" customHeight="true" outlineLevel="0" collapsed="false">
      <c r="A292" s="17" t="s">
        <v>1594</v>
      </c>
      <c r="B292" s="50" t="n">
        <f aca="false">IF(TOT!FJ294&gt;0,TOT!FK294/TOT!FJ294,0)</f>
        <v>0</v>
      </c>
      <c r="C292" s="27" t="n">
        <f aca="false">IF(TOT!FJ294=0,33,'SC - Tableau 1'!I292)</f>
        <v>33</v>
      </c>
      <c r="D292" s="27" t="n">
        <f aca="false">B292*100</f>
        <v>0</v>
      </c>
      <c r="E292" s="55" t="n">
        <f aca="false">(C292+D292)/2</f>
        <v>16.5</v>
      </c>
      <c r="F292" s="55" t="n">
        <f aca="false">IF(E292&lt;33,33,E292)</f>
        <v>33</v>
      </c>
    </row>
    <row r="293" customFormat="false" ht="13" hidden="false" customHeight="true" outlineLevel="0" collapsed="false">
      <c r="A293" s="17" t="s">
        <v>1598</v>
      </c>
      <c r="B293" s="50" t="n">
        <f aca="false">IF(TOT!FJ295&gt;0,TOT!FK295/TOT!FJ295,0)</f>
        <v>0</v>
      </c>
      <c r="C293" s="27" t="n">
        <f aca="false">IF(TOT!FJ295=0,33,'SC - Tableau 1'!I293)</f>
        <v>33</v>
      </c>
      <c r="D293" s="27" t="n">
        <f aca="false">B293*100</f>
        <v>0</v>
      </c>
      <c r="E293" s="55" t="n">
        <f aca="false">(C293+D293)/2</f>
        <v>16.5</v>
      </c>
      <c r="F293" s="55" t="n">
        <f aca="false">IF(E293&lt;33,33,E293)</f>
        <v>33</v>
      </c>
    </row>
    <row r="294" customFormat="false" ht="13" hidden="false" customHeight="true" outlineLevel="0" collapsed="false">
      <c r="A294" s="17" t="s">
        <v>1602</v>
      </c>
      <c r="B294" s="50" t="n">
        <f aca="false">IF(TOT!FJ296&gt;0,TOT!FK296/TOT!FJ296,0)</f>
        <v>0</v>
      </c>
      <c r="C294" s="27" t="n">
        <f aca="false">IF(TOT!FJ296=0,33,'SC - Tableau 1'!I294)</f>
        <v>33</v>
      </c>
      <c r="D294" s="27" t="n">
        <f aca="false">B294*100</f>
        <v>0</v>
      </c>
      <c r="E294" s="55" t="n">
        <f aca="false">(C294+D294)/2</f>
        <v>16.5</v>
      </c>
      <c r="F294" s="55" t="n">
        <f aca="false">IF(E294&lt;33,33,E294)</f>
        <v>33</v>
      </c>
    </row>
    <row r="295" customFormat="false" ht="13" hidden="false" customHeight="true" outlineLevel="0" collapsed="false">
      <c r="A295" s="17" t="s">
        <v>1607</v>
      </c>
      <c r="B295" s="50" t="n">
        <f aca="false">IF(TOT!FJ297&gt;0,TOT!FK297/TOT!FJ297,0)</f>
        <v>0</v>
      </c>
      <c r="C295" s="27" t="n">
        <f aca="false">IF(TOT!FJ297=0,33,'SC - Tableau 1'!I295)</f>
        <v>33</v>
      </c>
      <c r="D295" s="27" t="n">
        <f aca="false">B295*100</f>
        <v>0</v>
      </c>
      <c r="E295" s="55" t="n">
        <f aca="false">(C295+D295)/2</f>
        <v>16.5</v>
      </c>
      <c r="F295" s="55" t="n">
        <f aca="false">IF(E295&lt;33,33,E295)</f>
        <v>33</v>
      </c>
    </row>
    <row r="296" customFormat="false" ht="13" hidden="false" customHeight="true" outlineLevel="0" collapsed="false">
      <c r="A296" s="17" t="s">
        <v>1614</v>
      </c>
      <c r="B296" s="50" t="n">
        <f aca="false">IF(TOT!FJ298&gt;0,TOT!FK298/TOT!FJ298,0)</f>
        <v>0</v>
      </c>
      <c r="C296" s="55" t="n">
        <f aca="false">IF(TOT!FJ298=0,33,'SC - Tableau 1'!I296)</f>
        <v>92</v>
      </c>
      <c r="D296" s="27" t="n">
        <f aca="false">B296*100</f>
        <v>0</v>
      </c>
      <c r="E296" s="55" t="n">
        <f aca="false">(C296+D296)/2</f>
        <v>46</v>
      </c>
      <c r="F296" s="55" t="n">
        <f aca="false">IF(E296&lt;33,33,E296)</f>
        <v>46</v>
      </c>
    </row>
    <row r="297" customFormat="false" ht="13" hidden="false" customHeight="true" outlineLevel="0" collapsed="false">
      <c r="A297" s="17" t="s">
        <v>1619</v>
      </c>
      <c r="B297" s="50" t="n">
        <f aca="false">IF(TOT!FJ299&gt;0,TOT!FK299/TOT!FJ299,0)</f>
        <v>0.5</v>
      </c>
      <c r="C297" s="55" t="n">
        <f aca="false">IF(TOT!FJ299=0,33,'SC - Tableau 1'!I297)</f>
        <v>98</v>
      </c>
      <c r="D297" s="27" t="n">
        <f aca="false">B297*100</f>
        <v>50</v>
      </c>
      <c r="E297" s="55" t="n">
        <f aca="false">(C297+D297)/2</f>
        <v>74</v>
      </c>
      <c r="F297" s="55" t="n">
        <f aca="false">IF(E297&lt;33,33,E297)</f>
        <v>74</v>
      </c>
    </row>
    <row r="298" customFormat="false" ht="13" hidden="false" customHeight="true" outlineLevel="0" collapsed="false">
      <c r="A298" s="17" t="s">
        <v>1623</v>
      </c>
      <c r="B298" s="50" t="n">
        <f aca="false">IF(TOT!FJ300&gt;0,TOT!FK300/TOT!FJ300,0)</f>
        <v>0.333333333333333</v>
      </c>
      <c r="C298" s="55" t="n">
        <f aca="false">IF(TOT!FJ300=0,33,'SC - Tableau 1'!I298)</f>
        <v>89</v>
      </c>
      <c r="D298" s="27" t="n">
        <f aca="false">B298*100</f>
        <v>33.3333333333333</v>
      </c>
      <c r="E298" s="55" t="n">
        <f aca="false">(C298+D298)/2</f>
        <v>61.1666666666667</v>
      </c>
      <c r="F298" s="55" t="n">
        <f aca="false">IF(E298&lt;33,33,E298)</f>
        <v>61.1666666666667</v>
      </c>
    </row>
    <row r="299" customFormat="false" ht="13" hidden="false" customHeight="true" outlineLevel="0" collapsed="false">
      <c r="A299" s="17" t="s">
        <v>1628</v>
      </c>
      <c r="B299" s="50" t="n">
        <f aca="false">IF(TOT!FJ301&gt;0,TOT!FK301/TOT!FJ301,0)</f>
        <v>0</v>
      </c>
      <c r="C299" s="27" t="n">
        <f aca="false">IF(TOT!FJ301=0,33,'SC - Tableau 1'!I299)</f>
        <v>33</v>
      </c>
      <c r="D299" s="27" t="n">
        <f aca="false">B299*100</f>
        <v>0</v>
      </c>
      <c r="E299" s="55" t="n">
        <f aca="false">(C299+D299)/2</f>
        <v>16.5</v>
      </c>
      <c r="F299" s="55" t="n">
        <f aca="false">IF(E299&lt;33,33,E299)</f>
        <v>33</v>
      </c>
    </row>
    <row r="300" customFormat="false" ht="13" hidden="false" customHeight="true" outlineLevel="0" collapsed="false">
      <c r="A300" s="17" t="s">
        <v>1631</v>
      </c>
      <c r="B300" s="50" t="n">
        <f aca="false">IF(TOT!FJ302&gt;0,TOT!FK302/TOT!FJ302,0)</f>
        <v>0</v>
      </c>
      <c r="C300" s="27" t="n">
        <f aca="false">IF(TOT!FJ302=0,33,'SC - Tableau 1'!I300)</f>
        <v>33</v>
      </c>
      <c r="D300" s="27" t="n">
        <f aca="false">B300*100</f>
        <v>0</v>
      </c>
      <c r="E300" s="55" t="n">
        <f aca="false">(C300+D300)/2</f>
        <v>16.5</v>
      </c>
      <c r="F300" s="55" t="n">
        <f aca="false">IF(E300&lt;33,33,E300)</f>
        <v>33</v>
      </c>
    </row>
    <row r="301" customFormat="false" ht="13" hidden="false" customHeight="true" outlineLevel="0" collapsed="false">
      <c r="A301" s="17" t="s">
        <v>1636</v>
      </c>
      <c r="B301" s="50" t="n">
        <f aca="false">IF(TOT!FJ303&gt;0,TOT!FK303/TOT!FJ303,0)</f>
        <v>0</v>
      </c>
      <c r="C301" s="27" t="n">
        <f aca="false">IF(TOT!FJ303=0,33,'SC - Tableau 1'!I301)</f>
        <v>33</v>
      </c>
      <c r="D301" s="27" t="n">
        <f aca="false">B301*100</f>
        <v>0</v>
      </c>
      <c r="E301" s="55" t="n">
        <f aca="false">(C301+D301)/2</f>
        <v>16.5</v>
      </c>
      <c r="F301" s="55" t="n">
        <f aca="false">IF(E301&lt;33,33,E301)</f>
        <v>33</v>
      </c>
    </row>
    <row r="302" customFormat="false" ht="13" hidden="false" customHeight="true" outlineLevel="0" collapsed="false">
      <c r="A302" s="17" t="s">
        <v>1640</v>
      </c>
      <c r="B302" s="50" t="n">
        <f aca="false">IF(TOT!FJ304&gt;0,TOT!FK304/TOT!FJ304,0)</f>
        <v>0.2</v>
      </c>
      <c r="C302" s="55" t="n">
        <f aca="false">IF(TOT!FJ304=0,33,'SC - Tableau 1'!I302)</f>
        <v>94</v>
      </c>
      <c r="D302" s="27" t="n">
        <f aca="false">B302*100</f>
        <v>20</v>
      </c>
      <c r="E302" s="55" t="n">
        <f aca="false">(C302+D302)/2</f>
        <v>57</v>
      </c>
      <c r="F302" s="55" t="n">
        <f aca="false">IF(E302&lt;33,33,E302)</f>
        <v>57</v>
      </c>
    </row>
    <row r="303" customFormat="false" ht="13" hidden="false" customHeight="true" outlineLevel="0" collapsed="false">
      <c r="A303" s="17" t="s">
        <v>1644</v>
      </c>
      <c r="B303" s="50" t="n">
        <f aca="false">IF(TOT!FJ305&gt;0,TOT!FK305/TOT!FJ305,0)</f>
        <v>0</v>
      </c>
      <c r="C303" s="27" t="n">
        <f aca="false">IF(TOT!FJ305=0,33,'SC - Tableau 1'!I303)</f>
        <v>33</v>
      </c>
      <c r="D303" s="27" t="n">
        <f aca="false">B303*100</f>
        <v>0</v>
      </c>
      <c r="E303" s="55" t="n">
        <f aca="false">(C303+D303)/2</f>
        <v>16.5</v>
      </c>
      <c r="F303" s="55" t="n">
        <f aca="false">IF(E303&lt;33,33,E303)</f>
        <v>33</v>
      </c>
    </row>
    <row r="304" customFormat="false" ht="13" hidden="false" customHeight="true" outlineLevel="0" collapsed="false">
      <c r="A304" s="17" t="s">
        <v>1648</v>
      </c>
      <c r="B304" s="50" t="n">
        <f aca="false">IF(TOT!FJ306&gt;0,TOT!FK306/TOT!FJ306,0)</f>
        <v>0</v>
      </c>
      <c r="C304" s="27" t="n">
        <f aca="false">IF(TOT!FJ306=0,33,'SC - Tableau 1'!I304)</f>
        <v>33</v>
      </c>
      <c r="D304" s="27" t="n">
        <f aca="false">B304*100</f>
        <v>0</v>
      </c>
      <c r="E304" s="55" t="n">
        <f aca="false">(C304+D304)/2</f>
        <v>16.5</v>
      </c>
      <c r="F304" s="55" t="n">
        <f aca="false">IF(E304&lt;33,33,E304)</f>
        <v>33</v>
      </c>
    </row>
    <row r="305" customFormat="false" ht="13" hidden="false" customHeight="true" outlineLevel="0" collapsed="false">
      <c r="A305" s="17" t="s">
        <v>1653</v>
      </c>
      <c r="B305" s="50" t="n">
        <f aca="false">IF(TOT!FJ307&gt;0,TOT!FK307/TOT!FJ307,0)</f>
        <v>0</v>
      </c>
      <c r="C305" s="55" t="n">
        <f aca="false">IF(TOT!FJ307=0,33,'SC - Tableau 1'!I305)</f>
        <v>85</v>
      </c>
      <c r="D305" s="27" t="n">
        <f aca="false">B305*100</f>
        <v>0</v>
      </c>
      <c r="E305" s="55" t="n">
        <f aca="false">(C305+D305)/2</f>
        <v>42.5</v>
      </c>
      <c r="F305" s="55" t="n">
        <f aca="false">IF(E305&lt;33,33,E305)</f>
        <v>42.5</v>
      </c>
    </row>
    <row r="306" customFormat="false" ht="13" hidden="false" customHeight="true" outlineLevel="0" collapsed="false">
      <c r="A306" s="17" t="s">
        <v>1659</v>
      </c>
      <c r="B306" s="50" t="n">
        <f aca="false">IF(TOT!FJ308&gt;0,TOT!FK308/TOT!FJ308,0)</f>
        <v>0.666666666666667</v>
      </c>
      <c r="C306" s="55" t="n">
        <f aca="false">IF(TOT!FJ308=0,33,'SC - Tableau 1'!I306)</f>
        <v>79</v>
      </c>
      <c r="D306" s="27" t="n">
        <f aca="false">B306*100</f>
        <v>66.6666666666667</v>
      </c>
      <c r="E306" s="55" t="n">
        <f aca="false">(C306+D306)/2</f>
        <v>72.8333333333333</v>
      </c>
      <c r="F306" s="55" t="n">
        <f aca="false">IF(E306&lt;33,33,E306)</f>
        <v>72.8333333333333</v>
      </c>
    </row>
    <row r="307" customFormat="false" ht="13" hidden="false" customHeight="true" outlineLevel="0" collapsed="false">
      <c r="A307" s="17" t="s">
        <v>1663</v>
      </c>
      <c r="B307" s="50" t="n">
        <f aca="false">IF(TOT!FJ309&gt;0,TOT!FK309/TOT!FJ309,0)</f>
        <v>0</v>
      </c>
      <c r="C307" s="27" t="n">
        <f aca="false">IF(TOT!FJ309=0,33,'SC - Tableau 1'!I307)</f>
        <v>33</v>
      </c>
      <c r="D307" s="27" t="n">
        <f aca="false">B307*100</f>
        <v>0</v>
      </c>
      <c r="E307" s="55" t="n">
        <f aca="false">(C307+D307)/2</f>
        <v>16.5</v>
      </c>
      <c r="F307" s="55" t="n">
        <f aca="false">IF(E307&lt;33,33,E307)</f>
        <v>33</v>
      </c>
    </row>
    <row r="308" customFormat="false" ht="13" hidden="false" customHeight="true" outlineLevel="0" collapsed="false">
      <c r="A308" s="17" t="s">
        <v>1668</v>
      </c>
      <c r="B308" s="50" t="n">
        <f aca="false">IF(TOT!FJ310&gt;0,TOT!FK310/TOT!FJ310,0)</f>
        <v>0</v>
      </c>
      <c r="C308" s="27" t="n">
        <f aca="false">IF(TOT!FJ310=0,33,'SC - Tableau 1'!I308)</f>
        <v>33</v>
      </c>
      <c r="D308" s="27" t="n">
        <f aca="false">B308*100</f>
        <v>0</v>
      </c>
      <c r="E308" s="55" t="n">
        <f aca="false">(C308+D308)/2</f>
        <v>16.5</v>
      </c>
      <c r="F308" s="55" t="n">
        <f aca="false">IF(E308&lt;33,33,E308)</f>
        <v>33</v>
      </c>
    </row>
    <row r="309" customFormat="false" ht="13" hidden="false" customHeight="true" outlineLevel="0" collapsed="false">
      <c r="A309" s="17" t="s">
        <v>1673</v>
      </c>
      <c r="B309" s="50" t="n">
        <f aca="false">IF(TOT!FJ311&gt;0,TOT!FK311/TOT!FJ311,0)</f>
        <v>0</v>
      </c>
      <c r="C309" s="27" t="n">
        <f aca="false">IF(TOT!FJ311=0,33,'SC - Tableau 1'!I309)</f>
        <v>33</v>
      </c>
      <c r="D309" s="27" t="n">
        <f aca="false">B309*100</f>
        <v>0</v>
      </c>
      <c r="E309" s="55" t="n">
        <f aca="false">(C309+D309)/2</f>
        <v>16.5</v>
      </c>
      <c r="F309" s="55" t="n">
        <f aca="false">IF(E309&lt;33,33,E309)</f>
        <v>33</v>
      </c>
    </row>
    <row r="310" customFormat="false" ht="13" hidden="false" customHeight="true" outlineLevel="0" collapsed="false">
      <c r="A310" s="17" t="s">
        <v>1677</v>
      </c>
      <c r="B310" s="50" t="n">
        <f aca="false">IF(TOT!FJ312&gt;0,TOT!FK312/TOT!FJ312,0)</f>
        <v>0</v>
      </c>
      <c r="C310" s="27" t="n">
        <f aca="false">IF(TOT!FJ312=0,33,'SC - Tableau 1'!I310)</f>
        <v>33</v>
      </c>
      <c r="D310" s="27" t="n">
        <f aca="false">B310*100</f>
        <v>0</v>
      </c>
      <c r="E310" s="55" t="n">
        <f aca="false">(C310+D310)/2</f>
        <v>16.5</v>
      </c>
      <c r="F310" s="55" t="n">
        <f aca="false">IF(E310&lt;33,33,E310)</f>
        <v>33</v>
      </c>
    </row>
    <row r="311" customFormat="false" ht="13" hidden="false" customHeight="true" outlineLevel="0" collapsed="false">
      <c r="A311" s="17" t="s">
        <v>1682</v>
      </c>
      <c r="B311" s="50" t="n">
        <f aca="false">IF(TOT!FJ313&gt;0,TOT!FK313/TOT!FJ313,0)</f>
        <v>0</v>
      </c>
      <c r="C311" s="27" t="n">
        <f aca="false">IF(TOT!FJ313=0,33,'SC - Tableau 1'!I311)</f>
        <v>33</v>
      </c>
      <c r="D311" s="27" t="n">
        <f aca="false">B311*100</f>
        <v>0</v>
      </c>
      <c r="E311" s="55" t="n">
        <f aca="false">(C311+D311)/2</f>
        <v>16.5</v>
      </c>
      <c r="F311" s="55" t="n">
        <f aca="false">IF(E311&lt;33,33,E311)</f>
        <v>33</v>
      </c>
    </row>
    <row r="312" customFormat="false" ht="13" hidden="false" customHeight="true" outlineLevel="0" collapsed="false">
      <c r="A312" s="17" t="s">
        <v>1686</v>
      </c>
      <c r="B312" s="50" t="n">
        <f aca="false">IF(TOT!FJ314&gt;0,TOT!FK314/TOT!FJ314,0)</f>
        <v>0</v>
      </c>
      <c r="C312" s="27" t="n">
        <f aca="false">IF(TOT!FJ314=0,33,'SC - Tableau 1'!I312)</f>
        <v>33</v>
      </c>
      <c r="D312" s="27" t="n">
        <f aca="false">B312*100</f>
        <v>0</v>
      </c>
      <c r="E312" s="55" t="n">
        <f aca="false">(C312+D312)/2</f>
        <v>16.5</v>
      </c>
      <c r="F312" s="55" t="n">
        <f aca="false">IF(E312&lt;33,33,E312)</f>
        <v>33</v>
      </c>
    </row>
    <row r="313" customFormat="false" ht="13" hidden="false" customHeight="true" outlineLevel="0" collapsed="false">
      <c r="A313" s="17" t="s">
        <v>1690</v>
      </c>
      <c r="B313" s="50" t="n">
        <f aca="false">IF(TOT!FJ315&gt;0,TOT!FK315/TOT!FJ315,0)</f>
        <v>0</v>
      </c>
      <c r="C313" s="27" t="n">
        <f aca="false">IF(TOT!FJ315=0,33,'SC - Tableau 1'!I313)</f>
        <v>33</v>
      </c>
      <c r="D313" s="27" t="n">
        <f aca="false">B313*100</f>
        <v>0</v>
      </c>
      <c r="E313" s="55" t="n">
        <f aca="false">(C313+D313)/2</f>
        <v>16.5</v>
      </c>
      <c r="F313" s="55" t="n">
        <f aca="false">IF(E313&lt;33,33,E313)</f>
        <v>33</v>
      </c>
    </row>
    <row r="314" customFormat="false" ht="13" hidden="false" customHeight="true" outlineLevel="0" collapsed="false">
      <c r="A314" s="17" t="s">
        <v>1694</v>
      </c>
      <c r="B314" s="50" t="n">
        <f aca="false">IF(TOT!FJ316&gt;0,TOT!FK316/TOT!FJ316,0)</f>
        <v>1</v>
      </c>
      <c r="C314" s="55" t="n">
        <f aca="false">IF(TOT!FJ316=0,33,'SC - Tableau 1'!I314)</f>
        <v>86</v>
      </c>
      <c r="D314" s="27" t="n">
        <f aca="false">B314*100</f>
        <v>100</v>
      </c>
      <c r="E314" s="55" t="n">
        <f aca="false">(C314+D314)/2</f>
        <v>93</v>
      </c>
      <c r="F314" s="55" t="n">
        <f aca="false">IF(E314&lt;33,33,E314)</f>
        <v>93</v>
      </c>
    </row>
    <row r="315" customFormat="false" ht="13" hidden="false" customHeight="true" outlineLevel="0" collapsed="false">
      <c r="A315" s="17" t="s">
        <v>1698</v>
      </c>
      <c r="B315" s="50" t="n">
        <f aca="false">IF(TOT!FJ317&gt;0,TOT!FK317/TOT!FJ317,0)</f>
        <v>0</v>
      </c>
      <c r="C315" s="27" t="n">
        <f aca="false">IF(TOT!FJ317=0,33,'SC - Tableau 1'!I315)</f>
        <v>33</v>
      </c>
      <c r="D315" s="27" t="n">
        <f aca="false">B315*100</f>
        <v>0</v>
      </c>
      <c r="E315" s="55" t="n">
        <f aca="false">(C315+D315)/2</f>
        <v>16.5</v>
      </c>
      <c r="F315" s="55" t="n">
        <f aca="false">IF(E315&lt;33,33,E315)</f>
        <v>33</v>
      </c>
    </row>
    <row r="316" customFormat="false" ht="13" hidden="false" customHeight="true" outlineLevel="0" collapsed="false">
      <c r="A316" s="17" t="s">
        <v>1702</v>
      </c>
      <c r="B316" s="50" t="n">
        <f aca="false">IF(TOT!FJ318&gt;0,TOT!FK318/TOT!FJ318,0)</f>
        <v>0</v>
      </c>
      <c r="C316" s="27" t="n">
        <f aca="false">IF(TOT!FJ318=0,33,'SC - Tableau 1'!I316)</f>
        <v>33</v>
      </c>
      <c r="D316" s="27" t="n">
        <f aca="false">B316*100</f>
        <v>0</v>
      </c>
      <c r="E316" s="55" t="n">
        <f aca="false">(C316+D316)/2</f>
        <v>16.5</v>
      </c>
      <c r="F316" s="55" t="n">
        <f aca="false">IF(E316&lt;33,33,E316)</f>
        <v>33</v>
      </c>
    </row>
    <row r="317" customFormat="false" ht="13" hidden="false" customHeight="true" outlineLevel="0" collapsed="false">
      <c r="A317" s="17" t="s">
        <v>1705</v>
      </c>
      <c r="B317" s="50" t="n">
        <f aca="false">IF(TOT!FJ319&gt;0,TOT!FK319/TOT!FJ319,0)</f>
        <v>0</v>
      </c>
      <c r="C317" s="27" t="n">
        <f aca="false">IF(TOT!FJ319=0,33,'SC - Tableau 1'!I317)</f>
        <v>33</v>
      </c>
      <c r="D317" s="27" t="n">
        <f aca="false">B317*100</f>
        <v>0</v>
      </c>
      <c r="E317" s="55" t="n">
        <f aca="false">(C317+D317)/2</f>
        <v>16.5</v>
      </c>
      <c r="F317" s="55" t="n">
        <f aca="false">IF(E317&lt;33,33,E317)</f>
        <v>33</v>
      </c>
    </row>
    <row r="318" customFormat="false" ht="13" hidden="false" customHeight="true" outlineLevel="0" collapsed="false">
      <c r="A318" s="17" t="s">
        <v>1710</v>
      </c>
      <c r="B318" s="50" t="n">
        <f aca="false">IF(TOT!FJ320&gt;0,TOT!FK320/TOT!FJ320,0)</f>
        <v>0</v>
      </c>
      <c r="C318" s="27" t="n">
        <f aca="false">IF(TOT!FJ320=0,33,'SC - Tableau 1'!I318)</f>
        <v>33</v>
      </c>
      <c r="D318" s="27" t="n">
        <f aca="false">B318*100</f>
        <v>0</v>
      </c>
      <c r="E318" s="55" t="n">
        <f aca="false">(C318+D318)/2</f>
        <v>16.5</v>
      </c>
      <c r="F318" s="55" t="n">
        <f aca="false">IF(E318&lt;33,33,E318)</f>
        <v>33</v>
      </c>
    </row>
    <row r="319" customFormat="false" ht="13" hidden="false" customHeight="true" outlineLevel="0" collapsed="false">
      <c r="A319" s="17" t="s">
        <v>1715</v>
      </c>
      <c r="B319" s="50" t="n">
        <f aca="false">IF(TOT!FJ321&gt;0,TOT!FK321/TOT!FJ321,0)</f>
        <v>0</v>
      </c>
      <c r="C319" s="27" t="n">
        <f aca="false">IF(TOT!FJ321=0,33,'SC - Tableau 1'!I319)</f>
        <v>33</v>
      </c>
      <c r="D319" s="27" t="n">
        <f aca="false">B319*100</f>
        <v>0</v>
      </c>
      <c r="E319" s="55" t="n">
        <f aca="false">(C319+D319)/2</f>
        <v>16.5</v>
      </c>
      <c r="F319" s="55" t="n">
        <f aca="false">IF(E319&lt;33,33,E319)</f>
        <v>33</v>
      </c>
    </row>
    <row r="320" customFormat="false" ht="13" hidden="false" customHeight="true" outlineLevel="0" collapsed="false">
      <c r="A320" s="17" t="s">
        <v>1719</v>
      </c>
      <c r="B320" s="50" t="n">
        <f aca="false">IF(TOT!FJ322&gt;0,TOT!FK322/TOT!FJ322,0)</f>
        <v>0</v>
      </c>
      <c r="C320" s="27" t="n">
        <f aca="false">IF(TOT!FJ322=0,33,'SC - Tableau 1'!I320)</f>
        <v>33</v>
      </c>
      <c r="D320" s="27" t="n">
        <f aca="false">B320*100</f>
        <v>0</v>
      </c>
      <c r="E320" s="55" t="n">
        <f aca="false">(C320+D320)/2</f>
        <v>16.5</v>
      </c>
      <c r="F320" s="55" t="n">
        <f aca="false">IF(E320&lt;33,33,E320)</f>
        <v>33</v>
      </c>
    </row>
    <row r="321" customFormat="false" ht="13" hidden="false" customHeight="true" outlineLevel="0" collapsed="false">
      <c r="A321" s="17" t="s">
        <v>1725</v>
      </c>
      <c r="B321" s="50" t="n">
        <f aca="false">IF(TOT!FJ323&gt;0,TOT!FK323/TOT!FJ323,0)</f>
        <v>0.333333333333333</v>
      </c>
      <c r="C321" s="55" t="n">
        <f aca="false">IF(TOT!FJ323=0,33,'SC - Tableau 1'!I321)</f>
        <v>83</v>
      </c>
      <c r="D321" s="27" t="n">
        <f aca="false">B321*100</f>
        <v>33.3333333333333</v>
      </c>
      <c r="E321" s="55" t="n">
        <f aca="false">(C321+D321)/2</f>
        <v>58.1666666666667</v>
      </c>
      <c r="F321" s="55" t="n">
        <f aca="false">IF(E321&lt;33,33,E321)</f>
        <v>58.1666666666667</v>
      </c>
    </row>
    <row r="322" customFormat="false" ht="13" hidden="false" customHeight="true" outlineLevel="0" collapsed="false">
      <c r="A322" s="17" t="s">
        <v>1729</v>
      </c>
      <c r="B322" s="50" t="n">
        <f aca="false">IF(TOT!FJ324&gt;0,TOT!FK324/TOT!FJ324,0)</f>
        <v>0</v>
      </c>
      <c r="C322" s="27" t="n">
        <f aca="false">IF(TOT!FJ324=0,33,'SC - Tableau 1'!I322)</f>
        <v>33</v>
      </c>
      <c r="D322" s="27" t="n">
        <f aca="false">B322*100</f>
        <v>0</v>
      </c>
      <c r="E322" s="55" t="n">
        <f aca="false">(C322+D322)/2</f>
        <v>16.5</v>
      </c>
      <c r="F322" s="55" t="n">
        <f aca="false">IF(E322&lt;33,33,E322)</f>
        <v>33</v>
      </c>
    </row>
    <row r="323" customFormat="false" ht="13" hidden="false" customHeight="true" outlineLevel="0" collapsed="false">
      <c r="A323" s="17" t="s">
        <v>1733</v>
      </c>
      <c r="B323" s="50" t="n">
        <f aca="false">IF(TOT!FJ325&gt;0,TOT!FK325/TOT!FJ325,0)</f>
        <v>0</v>
      </c>
      <c r="C323" s="27" t="n">
        <f aca="false">IF(TOT!FJ325=0,33,'SC - Tableau 1'!I323)</f>
        <v>33</v>
      </c>
      <c r="D323" s="27" t="n">
        <f aca="false">B323*100</f>
        <v>0</v>
      </c>
      <c r="E323" s="55" t="n">
        <f aca="false">(C323+D323)/2</f>
        <v>16.5</v>
      </c>
      <c r="F323" s="55" t="n">
        <f aca="false">IF(E323&lt;33,33,E323)</f>
        <v>33</v>
      </c>
    </row>
    <row r="324" customFormat="false" ht="13" hidden="false" customHeight="true" outlineLevel="0" collapsed="false">
      <c r="A324" s="17" t="s">
        <v>1737</v>
      </c>
      <c r="B324" s="50" t="n">
        <f aca="false">IF(TOT!FJ326&gt;0,TOT!FK326/TOT!FJ326,0)</f>
        <v>0</v>
      </c>
      <c r="C324" s="27" t="n">
        <f aca="false">IF(TOT!FJ326=0,33,'SC - Tableau 1'!I324)</f>
        <v>33</v>
      </c>
      <c r="D324" s="27" t="n">
        <f aca="false">B324*100</f>
        <v>0</v>
      </c>
      <c r="E324" s="55" t="n">
        <f aca="false">(C324+D324)/2</f>
        <v>16.5</v>
      </c>
      <c r="F324" s="55" t="n">
        <f aca="false">IF(E324&lt;33,33,E324)</f>
        <v>33</v>
      </c>
    </row>
    <row r="325" customFormat="false" ht="13" hidden="false" customHeight="true" outlineLevel="0" collapsed="false">
      <c r="A325" s="17" t="s">
        <v>1742</v>
      </c>
      <c r="B325" s="50" t="n">
        <f aca="false">IF(TOT!FJ327&gt;0,TOT!FK327/TOT!FJ327,0)</f>
        <v>0</v>
      </c>
      <c r="C325" s="27" t="n">
        <f aca="false">IF(TOT!FJ327=0,33,'SC - Tableau 1'!I325)</f>
        <v>33</v>
      </c>
      <c r="D325" s="27" t="n">
        <f aca="false">B325*100</f>
        <v>0</v>
      </c>
      <c r="E325" s="55" t="n">
        <f aca="false">(C325+D325)/2</f>
        <v>16.5</v>
      </c>
      <c r="F325" s="55" t="n">
        <f aca="false">IF(E325&lt;33,33,E325)</f>
        <v>33</v>
      </c>
    </row>
    <row r="326" customFormat="false" ht="13" hidden="false" customHeight="true" outlineLevel="0" collapsed="false">
      <c r="A326" s="17" t="s">
        <v>1747</v>
      </c>
      <c r="B326" s="50" t="n">
        <f aca="false">IF(TOT!FJ328&gt;0,TOT!FK328/TOT!FJ328,0)</f>
        <v>0</v>
      </c>
      <c r="C326" s="27" t="n">
        <f aca="false">IF(TOT!FJ328=0,33,'SC - Tableau 1'!I326)</f>
        <v>33</v>
      </c>
      <c r="D326" s="27" t="n">
        <f aca="false">B326*100</f>
        <v>0</v>
      </c>
      <c r="E326" s="55" t="n">
        <f aca="false">(C326+D326)/2</f>
        <v>16.5</v>
      </c>
      <c r="F326" s="55" t="n">
        <f aca="false">IF(E326&lt;33,33,E326)</f>
        <v>33</v>
      </c>
    </row>
    <row r="327" customFormat="false" ht="13" hidden="false" customHeight="true" outlineLevel="0" collapsed="false">
      <c r="A327" s="17" t="s">
        <v>1750</v>
      </c>
      <c r="B327" s="50" t="n">
        <f aca="false">IF(TOT!FJ329&gt;0,TOT!FK329/TOT!FJ329,0)</f>
        <v>0</v>
      </c>
      <c r="C327" s="55" t="n">
        <f aca="false">IF(TOT!FJ329=0,33,'SC - Tableau 1'!I327)</f>
        <v>52</v>
      </c>
      <c r="D327" s="27" t="n">
        <f aca="false">B327*100</f>
        <v>0</v>
      </c>
      <c r="E327" s="55" t="n">
        <f aca="false">(C327+D327)/2</f>
        <v>26</v>
      </c>
      <c r="F327" s="55" t="n">
        <f aca="false">IF(E327&lt;33,33,E327)</f>
        <v>33</v>
      </c>
    </row>
    <row r="328" customFormat="false" ht="13" hidden="false" customHeight="true" outlineLevel="0" collapsed="false">
      <c r="A328" s="17" t="s">
        <v>1753</v>
      </c>
      <c r="B328" s="50" t="n">
        <f aca="false">IF(TOT!FJ330&gt;0,TOT!FK330/TOT!FJ330,0)</f>
        <v>0</v>
      </c>
      <c r="C328" s="55" t="n">
        <f aca="false">IF(TOT!FJ330=0,33,'SC - Tableau 1'!I328)</f>
        <v>66</v>
      </c>
      <c r="D328" s="27" t="n">
        <f aca="false">B328*100</f>
        <v>0</v>
      </c>
      <c r="E328" s="55" t="n">
        <f aca="false">(C328+D328)/2</f>
        <v>33</v>
      </c>
      <c r="F328" s="55" t="n">
        <f aca="false">IF(E328&lt;33,33,E328)</f>
        <v>33</v>
      </c>
    </row>
    <row r="329" customFormat="false" ht="13" hidden="false" customHeight="true" outlineLevel="0" collapsed="false">
      <c r="A329" s="17" t="s">
        <v>1756</v>
      </c>
      <c r="B329" s="50" t="n">
        <f aca="false">IF(TOT!FJ331&gt;0,TOT!FK331/TOT!FJ331,0)</f>
        <v>0</v>
      </c>
      <c r="C329" s="27" t="n">
        <f aca="false">IF(TOT!FJ331=0,33,'SC - Tableau 1'!I329)</f>
        <v>33</v>
      </c>
      <c r="D329" s="27" t="n">
        <f aca="false">B329*100</f>
        <v>0</v>
      </c>
      <c r="E329" s="55" t="n">
        <f aca="false">(C329+D329)/2</f>
        <v>16.5</v>
      </c>
      <c r="F329" s="55" t="n">
        <f aca="false">IF(E329&lt;33,33,E329)</f>
        <v>33</v>
      </c>
    </row>
    <row r="330" customFormat="false" ht="13" hidden="false" customHeight="true" outlineLevel="0" collapsed="false">
      <c r="A330" s="17" t="s">
        <v>1760</v>
      </c>
      <c r="B330" s="50" t="n">
        <f aca="false">IF(TOT!FJ332&gt;0,TOT!FK332/TOT!FJ332,0)</f>
        <v>0</v>
      </c>
      <c r="C330" s="27" t="n">
        <f aca="false">IF(TOT!FJ332=0,33,'SC - Tableau 1'!I330)</f>
        <v>33</v>
      </c>
      <c r="D330" s="27" t="n">
        <f aca="false">B330*100</f>
        <v>0</v>
      </c>
      <c r="E330" s="55" t="n">
        <f aca="false">(C330+D330)/2</f>
        <v>16.5</v>
      </c>
      <c r="F330" s="55" t="n">
        <f aca="false">IF(E330&lt;33,33,E330)</f>
        <v>33</v>
      </c>
    </row>
    <row r="331" customFormat="false" ht="13" hidden="false" customHeight="true" outlineLevel="0" collapsed="false">
      <c r="A331" s="17" t="s">
        <v>1767</v>
      </c>
      <c r="B331" s="50" t="n">
        <f aca="false">IF(TOT!FJ333&gt;0,TOT!FK333/TOT!FJ333,0)</f>
        <v>0</v>
      </c>
      <c r="C331" s="27" t="n">
        <f aca="false">IF(TOT!FJ333=0,33,'SC - Tableau 1'!I331)</f>
        <v>33</v>
      </c>
      <c r="D331" s="27" t="n">
        <f aca="false">B331*100</f>
        <v>0</v>
      </c>
      <c r="E331" s="55" t="n">
        <f aca="false">(C331+D331)/2</f>
        <v>16.5</v>
      </c>
      <c r="F331" s="55" t="n">
        <f aca="false">IF(E331&lt;33,33,E331)</f>
        <v>33</v>
      </c>
    </row>
    <row r="332" customFormat="false" ht="13" hidden="false" customHeight="true" outlineLevel="0" collapsed="false">
      <c r="A332" s="17" t="s">
        <v>1771</v>
      </c>
      <c r="B332" s="50" t="n">
        <f aca="false">IF(TOT!FJ334&gt;0,TOT!FK334/TOT!FJ334,0)</f>
        <v>0</v>
      </c>
      <c r="C332" s="27" t="n">
        <f aca="false">IF(TOT!FJ334=0,33,'SC - Tableau 1'!I332)</f>
        <v>33</v>
      </c>
      <c r="D332" s="27" t="n">
        <f aca="false">B332*100</f>
        <v>0</v>
      </c>
      <c r="E332" s="55" t="n">
        <f aca="false">(C332+D332)/2</f>
        <v>16.5</v>
      </c>
      <c r="F332" s="55" t="n">
        <f aca="false">IF(E332&lt;33,33,E332)</f>
        <v>33</v>
      </c>
    </row>
    <row r="333" customFormat="false" ht="13" hidden="false" customHeight="true" outlineLevel="0" collapsed="false">
      <c r="A333" s="17" t="s">
        <v>1775</v>
      </c>
      <c r="B333" s="50" t="n">
        <f aca="false">IF(TOT!FJ335&gt;0,TOT!FK335/TOT!FJ335,0)</f>
        <v>0</v>
      </c>
      <c r="C333" s="27" t="n">
        <f aca="false">IF(TOT!FJ335=0,33,'SC - Tableau 1'!I333)</f>
        <v>33</v>
      </c>
      <c r="D333" s="27" t="n">
        <f aca="false">B333*100</f>
        <v>0</v>
      </c>
      <c r="E333" s="55" t="n">
        <f aca="false">(C333+D333)/2</f>
        <v>16.5</v>
      </c>
      <c r="F333" s="55" t="n">
        <f aca="false">IF(E333&lt;33,33,E333)</f>
        <v>33</v>
      </c>
    </row>
    <row r="334" customFormat="false" ht="13" hidden="false" customHeight="true" outlineLevel="0" collapsed="false">
      <c r="A334" s="17" t="s">
        <v>1779</v>
      </c>
      <c r="B334" s="50" t="n">
        <f aca="false">IF(TOT!FJ336&gt;0,TOT!FK336/TOT!FJ336,0)</f>
        <v>0</v>
      </c>
      <c r="C334" s="27" t="n">
        <f aca="false">IF(TOT!FJ336=0,33,'SC - Tableau 1'!I334)</f>
        <v>33</v>
      </c>
      <c r="D334" s="27" t="n">
        <f aca="false">B334*100</f>
        <v>0</v>
      </c>
      <c r="E334" s="55" t="n">
        <f aca="false">(C334+D334)/2</f>
        <v>16.5</v>
      </c>
      <c r="F334" s="55" t="n">
        <f aca="false">IF(E334&lt;33,33,E334)</f>
        <v>33</v>
      </c>
    </row>
    <row r="335" customFormat="false" ht="13" hidden="false" customHeight="true" outlineLevel="0" collapsed="false">
      <c r="A335" s="17" t="s">
        <v>1782</v>
      </c>
      <c r="B335" s="50" t="n">
        <f aca="false">IF(TOT!FJ337&gt;0,TOT!FK337/TOT!FJ337,0)</f>
        <v>0</v>
      </c>
      <c r="C335" s="27" t="n">
        <f aca="false">IF(TOT!FJ337=0,33,'SC - Tableau 1'!I335)</f>
        <v>33</v>
      </c>
      <c r="D335" s="27" t="n">
        <f aca="false">B335*100</f>
        <v>0</v>
      </c>
      <c r="E335" s="55" t="n">
        <f aca="false">(C335+D335)/2</f>
        <v>16.5</v>
      </c>
      <c r="F335" s="55" t="n">
        <f aca="false">IF(E335&lt;33,33,E335)</f>
        <v>33</v>
      </c>
    </row>
    <row r="336" customFormat="false" ht="13" hidden="false" customHeight="true" outlineLevel="0" collapsed="false">
      <c r="A336" s="17" t="s">
        <v>1787</v>
      </c>
      <c r="B336" s="50" t="n">
        <f aca="false">IF(TOT!FJ338&gt;0,TOT!FK338/TOT!FJ338,0)</f>
        <v>0</v>
      </c>
      <c r="C336" s="27" t="n">
        <f aca="false">IF(TOT!FJ338=0,33,'SC - Tableau 1'!I336)</f>
        <v>33</v>
      </c>
      <c r="D336" s="27" t="n">
        <f aca="false">B336*100</f>
        <v>0</v>
      </c>
      <c r="E336" s="55" t="n">
        <f aca="false">(C336+D336)/2</f>
        <v>16.5</v>
      </c>
      <c r="F336" s="55" t="n">
        <f aca="false">IF(E336&lt;33,33,E336)</f>
        <v>33</v>
      </c>
    </row>
    <row r="337" customFormat="false" ht="13" hidden="false" customHeight="true" outlineLevel="0" collapsed="false">
      <c r="A337" s="17" t="s">
        <v>1791</v>
      </c>
      <c r="B337" s="50" t="n">
        <f aca="false">IF(TOT!FJ339&gt;0,TOT!FK339/TOT!FJ339,0)</f>
        <v>0</v>
      </c>
      <c r="C337" s="55" t="n">
        <f aca="false">IF(TOT!FJ339=0,33,'SC - Tableau 1'!I337)</f>
        <v>87</v>
      </c>
      <c r="D337" s="27" t="n">
        <f aca="false">B337*100</f>
        <v>0</v>
      </c>
      <c r="E337" s="55" t="n">
        <f aca="false">(C337+D337)/2</f>
        <v>43.5</v>
      </c>
      <c r="F337" s="55" t="n">
        <f aca="false">IF(E337&lt;33,33,E337)</f>
        <v>43.5</v>
      </c>
    </row>
    <row r="338" customFormat="false" ht="13" hidden="false" customHeight="true" outlineLevel="0" collapsed="false">
      <c r="A338" s="17" t="s">
        <v>1794</v>
      </c>
      <c r="B338" s="50" t="n">
        <f aca="false">IF(TOT!FJ340&gt;0,TOT!FK340/TOT!FJ340,0)</f>
        <v>0.25</v>
      </c>
      <c r="C338" s="55" t="n">
        <f aca="false">IF(TOT!FJ340=0,33,'SC - Tableau 1'!I338)</f>
        <v>58</v>
      </c>
      <c r="D338" s="27" t="n">
        <f aca="false">B338*100</f>
        <v>25</v>
      </c>
      <c r="E338" s="55" t="n">
        <f aca="false">(C338+D338)/2</f>
        <v>41.5</v>
      </c>
      <c r="F338" s="55" t="n">
        <f aca="false">IF(E338&lt;33,33,E338)</f>
        <v>41.5</v>
      </c>
    </row>
    <row r="339" customFormat="false" ht="13" hidden="false" customHeight="true" outlineLevel="0" collapsed="false">
      <c r="A339" s="17" t="s">
        <v>1799</v>
      </c>
      <c r="B339" s="50" t="n">
        <f aca="false">IF(TOT!FJ341&gt;0,TOT!FK341/TOT!FJ341,0)</f>
        <v>0</v>
      </c>
      <c r="C339" s="27" t="n">
        <f aca="false">IF(TOT!FJ341=0,33,'SC - Tableau 1'!I339)</f>
        <v>33</v>
      </c>
      <c r="D339" s="27" t="n">
        <f aca="false">B339*100</f>
        <v>0</v>
      </c>
      <c r="E339" s="55" t="n">
        <f aca="false">(C339+D339)/2</f>
        <v>16.5</v>
      </c>
      <c r="F339" s="55" t="n">
        <f aca="false">IF(E339&lt;33,33,E339)</f>
        <v>33</v>
      </c>
    </row>
    <row r="340" customFormat="false" ht="13" hidden="false" customHeight="true" outlineLevel="0" collapsed="false">
      <c r="A340" s="17" t="s">
        <v>1805</v>
      </c>
      <c r="B340" s="50" t="n">
        <f aca="false">IF(TOT!FJ342&gt;0,TOT!FK342/TOT!FJ342,0)</f>
        <v>0.666666666666667</v>
      </c>
      <c r="C340" s="55" t="n">
        <f aca="false">IF(TOT!FJ342=0,33,'SC - Tableau 1'!I340)</f>
        <v>51</v>
      </c>
      <c r="D340" s="27" t="n">
        <f aca="false">B340*100</f>
        <v>66.6666666666667</v>
      </c>
      <c r="E340" s="55" t="n">
        <f aca="false">(C340+D340)/2</f>
        <v>58.8333333333333</v>
      </c>
      <c r="F340" s="55" t="n">
        <f aca="false">IF(E340&lt;33,33,E340)</f>
        <v>58.8333333333333</v>
      </c>
    </row>
    <row r="341" customFormat="false" ht="13" hidden="false" customHeight="true" outlineLevel="0" collapsed="false">
      <c r="A341" s="17" t="s">
        <v>1807</v>
      </c>
      <c r="B341" s="50" t="n">
        <f aca="false">IF(TOT!FJ343&gt;0,TOT!FK343/TOT!FJ343,0)</f>
        <v>0</v>
      </c>
      <c r="C341" s="27" t="n">
        <f aca="false">IF(TOT!FJ343=0,33,'SC - Tableau 1'!I341)</f>
        <v>33</v>
      </c>
      <c r="D341" s="27" t="n">
        <f aca="false">B341*100</f>
        <v>0</v>
      </c>
      <c r="E341" s="55" t="n">
        <f aca="false">(C341+D341)/2</f>
        <v>16.5</v>
      </c>
      <c r="F341" s="55" t="n">
        <f aca="false">IF(E341&lt;33,33,E341)</f>
        <v>33</v>
      </c>
    </row>
    <row r="342" customFormat="false" ht="13" hidden="false" customHeight="true" outlineLevel="0" collapsed="false">
      <c r="A342" s="17" t="s">
        <v>1811</v>
      </c>
      <c r="B342" s="50" t="n">
        <f aca="false">IF(TOT!FJ344&gt;0,TOT!FK344/TOT!FJ344,0)</f>
        <v>0</v>
      </c>
      <c r="C342" s="27" t="n">
        <f aca="false">IF(TOT!FJ344=0,33,'SC - Tableau 1'!I342)</f>
        <v>33</v>
      </c>
      <c r="D342" s="27" t="n">
        <f aca="false">B342*100</f>
        <v>0</v>
      </c>
      <c r="E342" s="55" t="n">
        <f aca="false">(C342+D342)/2</f>
        <v>16.5</v>
      </c>
      <c r="F342" s="55" t="n">
        <f aca="false">IF(E342&lt;33,33,E342)</f>
        <v>33</v>
      </c>
    </row>
    <row r="343" customFormat="false" ht="13" hidden="false" customHeight="true" outlineLevel="0" collapsed="false">
      <c r="A343" s="17" t="s">
        <v>1815</v>
      </c>
      <c r="B343" s="50" t="n">
        <f aca="false">IF(TOT!FJ345&gt;0,TOT!FK345/TOT!FJ345,0)</f>
        <v>0</v>
      </c>
      <c r="C343" s="27" t="n">
        <f aca="false">IF(TOT!FJ345=0,33,'SC - Tableau 1'!I343)</f>
        <v>33</v>
      </c>
      <c r="D343" s="27" t="n">
        <f aca="false">B343*100</f>
        <v>0</v>
      </c>
      <c r="E343" s="55" t="n">
        <f aca="false">(C343+D343)/2</f>
        <v>16.5</v>
      </c>
      <c r="F343" s="55" t="n">
        <f aca="false">IF(E343&lt;33,33,E343)</f>
        <v>33</v>
      </c>
    </row>
    <row r="344" customFormat="false" ht="13" hidden="false" customHeight="true" outlineLevel="0" collapsed="false">
      <c r="A344" s="17" t="s">
        <v>1819</v>
      </c>
      <c r="B344" s="50" t="n">
        <f aca="false">IF(TOT!FJ346&gt;0,TOT!FK346/TOT!FJ346,0)</f>
        <v>0.666666666666667</v>
      </c>
      <c r="C344" s="55" t="n">
        <f aca="false">IF(TOT!FJ346=0,33,'SC - Tableau 1'!I344)</f>
        <v>59</v>
      </c>
      <c r="D344" s="27" t="n">
        <f aca="false">B344*100</f>
        <v>66.6666666666667</v>
      </c>
      <c r="E344" s="55" t="n">
        <f aca="false">(C344+D344)/2</f>
        <v>62.8333333333333</v>
      </c>
      <c r="F344" s="55" t="n">
        <f aca="false">IF(E344&lt;33,33,E344)</f>
        <v>62.8333333333333</v>
      </c>
    </row>
    <row r="345" customFormat="false" ht="13" hidden="false" customHeight="true" outlineLevel="0" collapsed="false">
      <c r="A345" s="17" t="s">
        <v>1822</v>
      </c>
      <c r="B345" s="50" t="n">
        <f aca="false">IF(TOT!FJ347&gt;0,TOT!FK347/TOT!FJ347,0)</f>
        <v>0</v>
      </c>
      <c r="C345" s="27" t="n">
        <f aca="false">IF(TOT!FJ347=0,33,'SC - Tableau 1'!I345)</f>
        <v>33</v>
      </c>
      <c r="D345" s="27" t="n">
        <f aca="false">B345*100</f>
        <v>0</v>
      </c>
      <c r="E345" s="55" t="n">
        <f aca="false">(C345+D345)/2</f>
        <v>16.5</v>
      </c>
      <c r="F345" s="55" t="n">
        <f aca="false">IF(E345&lt;33,33,E345)</f>
        <v>33</v>
      </c>
    </row>
    <row r="346" customFormat="false" ht="13" hidden="false" customHeight="true" outlineLevel="0" collapsed="false">
      <c r="A346" s="17" t="s">
        <v>1826</v>
      </c>
      <c r="B346" s="50" t="n">
        <f aca="false">IF(TOT!FJ348&gt;0,TOT!FK348/TOT!FJ348,0)</f>
        <v>0</v>
      </c>
      <c r="C346" s="27" t="n">
        <f aca="false">IF(TOT!FJ348=0,33,'SC - Tableau 1'!I346)</f>
        <v>33</v>
      </c>
      <c r="D346" s="27" t="n">
        <f aca="false">B346*100</f>
        <v>0</v>
      </c>
      <c r="E346" s="55" t="n">
        <f aca="false">(C346+D346)/2</f>
        <v>16.5</v>
      </c>
      <c r="F346" s="55" t="n">
        <f aca="false">IF(E346&lt;33,33,E346)</f>
        <v>33</v>
      </c>
    </row>
    <row r="347" customFormat="false" ht="13" hidden="false" customHeight="true" outlineLevel="0" collapsed="false">
      <c r="A347" s="17" t="s">
        <v>1830</v>
      </c>
      <c r="B347" s="50" t="n">
        <f aca="false">IF(TOT!FJ349&gt;0,TOT!FK349/TOT!FJ349,0)</f>
        <v>0.5</v>
      </c>
      <c r="C347" s="55" t="n">
        <f aca="false">IF(TOT!FJ349=0,33,'SC - Tableau 1'!I347)</f>
        <v>86</v>
      </c>
      <c r="D347" s="27" t="n">
        <f aca="false">B347*100</f>
        <v>50</v>
      </c>
      <c r="E347" s="55" t="n">
        <f aca="false">(C347+D347)/2</f>
        <v>68</v>
      </c>
      <c r="F347" s="55" t="n">
        <f aca="false">IF(E347&lt;33,33,E347)</f>
        <v>68</v>
      </c>
    </row>
    <row r="348" customFormat="false" ht="13" hidden="false" customHeight="true" outlineLevel="0" collapsed="false">
      <c r="A348" s="17" t="s">
        <v>1835</v>
      </c>
      <c r="B348" s="50" t="n">
        <f aca="false">IF(TOT!FJ350&gt;0,TOT!FK350/TOT!FJ350,0)</f>
        <v>0</v>
      </c>
      <c r="C348" s="27" t="n">
        <f aca="false">IF(TOT!FJ350=0,33,'SC - Tableau 1'!I348)</f>
        <v>33</v>
      </c>
      <c r="D348" s="27" t="n">
        <f aca="false">B348*100</f>
        <v>0</v>
      </c>
      <c r="E348" s="55" t="n">
        <f aca="false">(C348+D348)/2</f>
        <v>16.5</v>
      </c>
      <c r="F348" s="55" t="n">
        <f aca="false">IF(E348&lt;33,33,E348)</f>
        <v>33</v>
      </c>
    </row>
    <row r="349" customFormat="false" ht="13" hidden="false" customHeight="true" outlineLevel="0" collapsed="false">
      <c r="A349" s="17" t="s">
        <v>1839</v>
      </c>
      <c r="B349" s="50" t="n">
        <f aca="false">IF(TOT!FJ351&gt;0,TOT!FK351/TOT!FJ351,0)</f>
        <v>0</v>
      </c>
      <c r="C349" s="27" t="n">
        <f aca="false">IF(TOT!FJ351=0,33,'SC - Tableau 1'!I349)</f>
        <v>33</v>
      </c>
      <c r="D349" s="27" t="n">
        <f aca="false">B349*100</f>
        <v>0</v>
      </c>
      <c r="E349" s="55" t="n">
        <f aca="false">(C349+D349)/2</f>
        <v>16.5</v>
      </c>
      <c r="F349" s="55" t="n">
        <f aca="false">IF(E349&lt;33,33,E349)</f>
        <v>33</v>
      </c>
    </row>
    <row r="350" customFormat="false" ht="13" hidden="false" customHeight="true" outlineLevel="0" collapsed="false">
      <c r="A350" s="17" t="s">
        <v>1844</v>
      </c>
      <c r="B350" s="50" t="n">
        <f aca="false">IF(TOT!FJ352&gt;0,TOT!FK352/TOT!FJ352,0)</f>
        <v>0</v>
      </c>
      <c r="C350" s="27" t="n">
        <f aca="false">IF(TOT!FJ352=0,33,'SC - Tableau 1'!I350)</f>
        <v>33</v>
      </c>
      <c r="D350" s="27" t="n">
        <f aca="false">B350*100</f>
        <v>0</v>
      </c>
      <c r="E350" s="55" t="n">
        <f aca="false">(C350+D350)/2</f>
        <v>16.5</v>
      </c>
      <c r="F350" s="55" t="n">
        <f aca="false">IF(E350&lt;33,33,E350)</f>
        <v>33</v>
      </c>
    </row>
    <row r="351" customFormat="false" ht="13" hidden="false" customHeight="true" outlineLevel="0" collapsed="false">
      <c r="A351" s="17" t="s">
        <v>1848</v>
      </c>
      <c r="B351" s="50" t="n">
        <f aca="false">IF(TOT!FJ353&gt;0,TOT!FK353/TOT!FJ353,0)</f>
        <v>0</v>
      </c>
      <c r="C351" s="27" t="n">
        <f aca="false">IF(TOT!FJ353=0,33,'SC - Tableau 1'!I351)</f>
        <v>33</v>
      </c>
      <c r="D351" s="27" t="n">
        <f aca="false">B351*100</f>
        <v>0</v>
      </c>
      <c r="E351" s="55" t="n">
        <f aca="false">(C351+D351)/2</f>
        <v>16.5</v>
      </c>
      <c r="F351" s="55" t="n">
        <f aca="false">IF(E351&lt;33,33,E351)</f>
        <v>33</v>
      </c>
    </row>
    <row r="352" customFormat="false" ht="13" hidden="false" customHeight="true" outlineLevel="0" collapsed="false">
      <c r="A352" s="17" t="s">
        <v>1852</v>
      </c>
      <c r="B352" s="50" t="n">
        <f aca="false">IF(TOT!FJ354&gt;0,TOT!FK354/TOT!FJ354,0)</f>
        <v>0</v>
      </c>
      <c r="C352" s="27" t="n">
        <f aca="false">IF(TOT!FJ354=0,33,'SC - Tableau 1'!I352)</f>
        <v>33</v>
      </c>
      <c r="D352" s="27" t="n">
        <f aca="false">B352*100</f>
        <v>0</v>
      </c>
      <c r="E352" s="55" t="n">
        <f aca="false">(C352+D352)/2</f>
        <v>16.5</v>
      </c>
      <c r="F352" s="55" t="n">
        <f aca="false">IF(E352&lt;33,33,E352)</f>
        <v>33</v>
      </c>
    </row>
    <row r="353" customFormat="false" ht="13" hidden="false" customHeight="true" outlineLevel="0" collapsed="false">
      <c r="A353" s="17" t="s">
        <v>1855</v>
      </c>
      <c r="B353" s="50" t="n">
        <f aca="false">IF(TOT!FJ355&gt;0,TOT!FK355/TOT!FJ355,0)</f>
        <v>0</v>
      </c>
      <c r="C353" s="27" t="n">
        <f aca="false">IF(TOT!FJ355=0,33,'SC - Tableau 1'!I353)</f>
        <v>33</v>
      </c>
      <c r="D353" s="27" t="n">
        <f aca="false">B353*100</f>
        <v>0</v>
      </c>
      <c r="E353" s="55" t="n">
        <f aca="false">(C353+D353)/2</f>
        <v>16.5</v>
      </c>
      <c r="F353" s="55" t="n">
        <f aca="false">IF(E353&lt;33,33,E353)</f>
        <v>33</v>
      </c>
    </row>
    <row r="354" customFormat="false" ht="13" hidden="false" customHeight="true" outlineLevel="0" collapsed="false">
      <c r="A354" s="17" t="s">
        <v>1860</v>
      </c>
      <c r="B354" s="50" t="n">
        <f aca="false">IF(TOT!FJ356&gt;0,TOT!FK356/TOT!FJ356,0)</f>
        <v>0</v>
      </c>
      <c r="C354" s="27" t="n">
        <f aca="false">IF(TOT!FJ356=0,33,'SC - Tableau 1'!I354)</f>
        <v>33</v>
      </c>
      <c r="D354" s="27" t="n">
        <f aca="false">B354*100</f>
        <v>0</v>
      </c>
      <c r="E354" s="55" t="n">
        <f aca="false">(C354+D354)/2</f>
        <v>16.5</v>
      </c>
      <c r="F354" s="55" t="n">
        <f aca="false">IF(E354&lt;33,33,E354)</f>
        <v>33</v>
      </c>
    </row>
    <row r="355" customFormat="false" ht="13" hidden="false" customHeight="true" outlineLevel="0" collapsed="false">
      <c r="A355" s="17" t="s">
        <v>1864</v>
      </c>
      <c r="B355" s="50" t="n">
        <f aca="false">IF(TOT!FJ357&gt;0,TOT!FK357/TOT!FJ357,0)</f>
        <v>0</v>
      </c>
      <c r="C355" s="55" t="n">
        <f aca="false">IF(TOT!FJ357=0,33,'SC - Tableau 1'!I355)</f>
        <v>78</v>
      </c>
      <c r="D355" s="27" t="n">
        <f aca="false">B355*100</f>
        <v>0</v>
      </c>
      <c r="E355" s="55" t="n">
        <f aca="false">(C355+D355)/2</f>
        <v>39</v>
      </c>
      <c r="F355" s="55" t="n">
        <f aca="false">IF(E355&lt;33,33,E355)</f>
        <v>39</v>
      </c>
    </row>
    <row r="356" customFormat="false" ht="13" hidden="false" customHeight="true" outlineLevel="0" collapsed="false">
      <c r="A356" s="17" t="s">
        <v>1868</v>
      </c>
      <c r="B356" s="50" t="n">
        <f aca="false">IF(TOT!FJ358&gt;0,TOT!FK358/TOT!FJ358,0)</f>
        <v>0</v>
      </c>
      <c r="C356" s="27" t="n">
        <f aca="false">IF(TOT!FJ358=0,33,'SC - Tableau 1'!I356)</f>
        <v>33</v>
      </c>
      <c r="D356" s="27" t="n">
        <f aca="false">B356*100</f>
        <v>0</v>
      </c>
      <c r="E356" s="55" t="n">
        <f aca="false">(C356+D356)/2</f>
        <v>16.5</v>
      </c>
      <c r="F356" s="55" t="n">
        <f aca="false">IF(E356&lt;33,33,E356)</f>
        <v>33</v>
      </c>
    </row>
    <row r="357" customFormat="false" ht="13" hidden="false" customHeight="true" outlineLevel="0" collapsed="false">
      <c r="A357" s="17" t="s">
        <v>1874</v>
      </c>
      <c r="B357" s="50" t="n">
        <f aca="false">IF(TOT!FJ359&gt;0,TOT!FK359/TOT!FJ359,0)</f>
        <v>0.375</v>
      </c>
      <c r="C357" s="55" t="n">
        <f aca="false">IF(TOT!FJ359=0,33,'SC - Tableau 1'!I357)</f>
        <v>79</v>
      </c>
      <c r="D357" s="27" t="n">
        <f aca="false">B357*100</f>
        <v>37.5</v>
      </c>
      <c r="E357" s="55" t="n">
        <f aca="false">(C357+D357)/2</f>
        <v>58.25</v>
      </c>
      <c r="F357" s="55" t="n">
        <f aca="false">IF(E357&lt;33,33,E357)</f>
        <v>58.25</v>
      </c>
    </row>
    <row r="358" customFormat="false" ht="13" hidden="false" customHeight="true" outlineLevel="0" collapsed="false">
      <c r="A358" s="17" t="s">
        <v>1877</v>
      </c>
      <c r="B358" s="50" t="n">
        <f aca="false">IF(TOT!FJ360&gt;0,TOT!FK360/TOT!FJ360,0)</f>
        <v>0</v>
      </c>
      <c r="C358" s="27" t="n">
        <f aca="false">IF(TOT!FJ360=0,33,'SC - Tableau 1'!I358)</f>
        <v>33</v>
      </c>
      <c r="D358" s="27" t="n">
        <f aca="false">B358*100</f>
        <v>0</v>
      </c>
      <c r="E358" s="55" t="n">
        <f aca="false">(C358+D358)/2</f>
        <v>16.5</v>
      </c>
      <c r="F358" s="55" t="n">
        <f aca="false">IF(E358&lt;33,33,E358)</f>
        <v>33</v>
      </c>
    </row>
    <row r="359" customFormat="false" ht="13" hidden="false" customHeight="true" outlineLevel="0" collapsed="false">
      <c r="A359" s="17" t="s">
        <v>1881</v>
      </c>
      <c r="B359" s="50" t="n">
        <f aca="false">IF(TOT!FJ361&gt;0,TOT!FK361/TOT!FJ361,0)</f>
        <v>0</v>
      </c>
      <c r="C359" s="55" t="n">
        <f aca="false">IF(TOT!FJ361=0,33,'SC - Tableau 1'!I359)</f>
        <v>93</v>
      </c>
      <c r="D359" s="27" t="n">
        <f aca="false">B359*100</f>
        <v>0</v>
      </c>
      <c r="E359" s="55" t="n">
        <f aca="false">(C359+D359)/2</f>
        <v>46.5</v>
      </c>
      <c r="F359" s="55" t="n">
        <f aca="false">IF(E359&lt;33,33,E359)</f>
        <v>46.5</v>
      </c>
    </row>
    <row r="360" customFormat="false" ht="13" hidden="false" customHeight="true" outlineLevel="0" collapsed="false">
      <c r="A360" s="17" t="s">
        <v>1887</v>
      </c>
      <c r="B360" s="50" t="n">
        <f aca="false">IF(TOT!FJ362&gt;0,TOT!FK362/TOT!FJ362,0)</f>
        <v>0.25</v>
      </c>
      <c r="C360" s="55" t="n">
        <f aca="false">IF(TOT!FJ362=0,33,'SC - Tableau 1'!I360)</f>
        <v>99</v>
      </c>
      <c r="D360" s="27" t="n">
        <f aca="false">B360*100</f>
        <v>25</v>
      </c>
      <c r="E360" s="55" t="n">
        <f aca="false">(C360+D360)/2</f>
        <v>62</v>
      </c>
      <c r="F360" s="55" t="n">
        <f aca="false">IF(E360&lt;33,33,E360)</f>
        <v>62</v>
      </c>
    </row>
    <row r="361" customFormat="false" ht="13" hidden="false" customHeight="true" outlineLevel="0" collapsed="false">
      <c r="A361" s="17" t="s">
        <v>1891</v>
      </c>
      <c r="B361" s="50" t="n">
        <f aca="false">IF(TOT!FJ363&gt;0,TOT!FK363/TOT!FJ363,0)</f>
        <v>0</v>
      </c>
      <c r="C361" s="55" t="n">
        <f aca="false">IF(TOT!FJ363=0,33,'SC - Tableau 1'!I361)</f>
        <v>94</v>
      </c>
      <c r="D361" s="27" t="n">
        <f aca="false">B361*100</f>
        <v>0</v>
      </c>
      <c r="E361" s="55" t="n">
        <f aca="false">(C361+D361)/2</f>
        <v>47</v>
      </c>
      <c r="F361" s="55" t="n">
        <f aca="false">IF(E361&lt;33,33,E361)</f>
        <v>47</v>
      </c>
    </row>
    <row r="362" customFormat="false" ht="13" hidden="false" customHeight="true" outlineLevel="0" collapsed="false">
      <c r="A362" s="17" t="s">
        <v>1895</v>
      </c>
      <c r="B362" s="50" t="n">
        <f aca="false">IF(TOT!FJ364&gt;0,TOT!FK364/TOT!FJ364,0)</f>
        <v>0</v>
      </c>
      <c r="C362" s="27" t="n">
        <f aca="false">IF(TOT!FJ364=0,33,'SC - Tableau 1'!I362)</f>
        <v>33</v>
      </c>
      <c r="D362" s="27" t="n">
        <f aca="false">B362*100</f>
        <v>0</v>
      </c>
      <c r="E362" s="55" t="n">
        <f aca="false">(C362+D362)/2</f>
        <v>16.5</v>
      </c>
      <c r="F362" s="55" t="n">
        <f aca="false">IF(E362&lt;33,33,E362)</f>
        <v>33</v>
      </c>
    </row>
    <row r="363" customFormat="false" ht="13" hidden="false" customHeight="true" outlineLevel="0" collapsed="false">
      <c r="A363" s="17" t="s">
        <v>1897</v>
      </c>
      <c r="B363" s="50" t="n">
        <f aca="false">IF(TOT!FJ365&gt;0,TOT!FK365/TOT!FJ365,0)</f>
        <v>0</v>
      </c>
      <c r="C363" s="27" t="n">
        <f aca="false">IF(TOT!FJ365=0,33,'SC - Tableau 1'!I363)</f>
        <v>33</v>
      </c>
      <c r="D363" s="27" t="n">
        <f aca="false">B363*100</f>
        <v>0</v>
      </c>
      <c r="E363" s="55" t="n">
        <f aca="false">(C363+D363)/2</f>
        <v>16.5</v>
      </c>
      <c r="F363" s="55" t="n">
        <f aca="false">IF(E363&lt;33,33,E363)</f>
        <v>33</v>
      </c>
    </row>
    <row r="364" customFormat="false" ht="13" hidden="false" customHeight="true" outlineLevel="0" collapsed="false">
      <c r="A364" s="17" t="s">
        <v>1902</v>
      </c>
      <c r="B364" s="50" t="n">
        <f aca="false">IF(TOT!FJ366&gt;0,TOT!FK366/TOT!FJ366,0)</f>
        <v>0</v>
      </c>
      <c r="C364" s="27" t="n">
        <f aca="false">IF(TOT!FJ366=0,33,'SC - Tableau 1'!I364)</f>
        <v>33</v>
      </c>
      <c r="D364" s="27" t="n">
        <f aca="false">B364*100</f>
        <v>0</v>
      </c>
      <c r="E364" s="55" t="n">
        <f aca="false">(C364+D364)/2</f>
        <v>16.5</v>
      </c>
      <c r="F364" s="55" t="n">
        <f aca="false">IF(E364&lt;33,33,E364)</f>
        <v>33</v>
      </c>
    </row>
    <row r="365" customFormat="false" ht="13" hidden="false" customHeight="true" outlineLevel="0" collapsed="false">
      <c r="A365" s="17" t="s">
        <v>1907</v>
      </c>
      <c r="B365" s="50" t="n">
        <f aca="false">IF(TOT!FJ367&gt;0,TOT!FK367/TOT!FJ367,0)</f>
        <v>0</v>
      </c>
      <c r="C365" s="27" t="n">
        <f aca="false">IF(TOT!FJ367=0,33,'SC - Tableau 1'!I365)</f>
        <v>33</v>
      </c>
      <c r="D365" s="27" t="n">
        <f aca="false">B365*100</f>
        <v>0</v>
      </c>
      <c r="E365" s="55" t="n">
        <f aca="false">(C365+D365)/2</f>
        <v>16.5</v>
      </c>
      <c r="F365" s="55" t="n">
        <f aca="false">IF(E365&lt;33,33,E365)</f>
        <v>33</v>
      </c>
    </row>
    <row r="366" customFormat="false" ht="13" hidden="false" customHeight="true" outlineLevel="0" collapsed="false">
      <c r="A366" s="17" t="s">
        <v>1912</v>
      </c>
      <c r="B366" s="50" t="n">
        <f aca="false">IF(TOT!FJ368&gt;0,TOT!FK368/TOT!FJ368,0)</f>
        <v>0</v>
      </c>
      <c r="C366" s="27" t="n">
        <f aca="false">IF(TOT!FJ368=0,33,'SC - Tableau 1'!I366)</f>
        <v>33</v>
      </c>
      <c r="D366" s="27" t="n">
        <f aca="false">B366*100</f>
        <v>0</v>
      </c>
      <c r="E366" s="55" t="n">
        <f aca="false">(C366+D366)/2</f>
        <v>16.5</v>
      </c>
      <c r="F366" s="55" t="n">
        <f aca="false">IF(E366&lt;33,33,E366)</f>
        <v>33</v>
      </c>
    </row>
    <row r="367" customFormat="false" ht="13" hidden="false" customHeight="true" outlineLevel="0" collapsed="false">
      <c r="A367" s="17" t="s">
        <v>1918</v>
      </c>
      <c r="B367" s="50" t="n">
        <f aca="false">IF(TOT!FJ369&gt;0,TOT!FK369/TOT!FJ369,0)</f>
        <v>0</v>
      </c>
      <c r="C367" s="27" t="n">
        <f aca="false">IF(TOT!FJ369=0,33,'SC - Tableau 1'!I367)</f>
        <v>33</v>
      </c>
      <c r="D367" s="27" t="n">
        <f aca="false">B367*100</f>
        <v>0</v>
      </c>
      <c r="E367" s="55" t="n">
        <f aca="false">(C367+D367)/2</f>
        <v>16.5</v>
      </c>
      <c r="F367" s="55" t="n">
        <f aca="false">IF(E367&lt;33,33,E367)</f>
        <v>33</v>
      </c>
    </row>
    <row r="368" customFormat="false" ht="13" hidden="false" customHeight="true" outlineLevel="0" collapsed="false">
      <c r="A368" s="17" t="s">
        <v>1923</v>
      </c>
      <c r="B368" s="50" t="n">
        <f aca="false">IF(TOT!FJ370&gt;0,TOT!FK370/TOT!FJ370,0)</f>
        <v>0</v>
      </c>
      <c r="C368" s="55" t="n">
        <f aca="false">IF(TOT!FJ370=0,33,'SC - Tableau 1'!I368)</f>
        <v>73</v>
      </c>
      <c r="D368" s="27" t="n">
        <f aca="false">B368*100</f>
        <v>0</v>
      </c>
      <c r="E368" s="55" t="n">
        <f aca="false">(C368+D368)/2</f>
        <v>36.5</v>
      </c>
      <c r="F368" s="55" t="n">
        <f aca="false">IF(E368&lt;33,33,E368)</f>
        <v>36.5</v>
      </c>
    </row>
    <row r="369" customFormat="false" ht="13" hidden="false" customHeight="true" outlineLevel="0" collapsed="false">
      <c r="A369" s="17" t="s">
        <v>1926</v>
      </c>
      <c r="B369" s="50" t="n">
        <f aca="false">IF(TOT!FJ371&gt;0,TOT!FK371/TOT!FJ371,0)</f>
        <v>0</v>
      </c>
      <c r="C369" s="55" t="n">
        <f aca="false">IF(TOT!FJ371=0,33,'SC - Tableau 1'!I369)</f>
        <v>64</v>
      </c>
      <c r="D369" s="27" t="n">
        <f aca="false">B369*100</f>
        <v>0</v>
      </c>
      <c r="E369" s="55" t="n">
        <f aca="false">(C369+D369)/2</f>
        <v>32</v>
      </c>
      <c r="F369" s="55" t="n">
        <f aca="false">IF(E369&lt;33,33,E369)</f>
        <v>33</v>
      </c>
    </row>
    <row r="370" customFormat="false" ht="13" hidden="false" customHeight="true" outlineLevel="0" collapsed="false">
      <c r="A370" s="17" t="s">
        <v>1929</v>
      </c>
      <c r="B370" s="50" t="n">
        <f aca="false">IF(TOT!FJ372&gt;0,TOT!FK372/TOT!FJ372,0)</f>
        <v>0</v>
      </c>
      <c r="C370" s="27" t="n">
        <f aca="false">IF(TOT!FJ372=0,33,'SC - Tableau 1'!I370)</f>
        <v>33</v>
      </c>
      <c r="D370" s="27" t="n">
        <f aca="false">B370*100</f>
        <v>0</v>
      </c>
      <c r="E370" s="55" t="n">
        <f aca="false">(C370+D370)/2</f>
        <v>16.5</v>
      </c>
      <c r="F370" s="55" t="n">
        <f aca="false">IF(E370&lt;33,33,E370)</f>
        <v>33</v>
      </c>
    </row>
    <row r="371" customFormat="false" ht="13" hidden="false" customHeight="true" outlineLevel="0" collapsed="false">
      <c r="A371" s="17" t="s">
        <v>1933</v>
      </c>
      <c r="B371" s="50" t="n">
        <f aca="false">IF(TOT!FJ373&gt;0,TOT!FK373/TOT!FJ373,0)</f>
        <v>0</v>
      </c>
      <c r="C371" s="27" t="n">
        <f aca="false">IF(TOT!FJ373=0,33,'SC - Tableau 1'!I371)</f>
        <v>33</v>
      </c>
      <c r="D371" s="27" t="n">
        <f aca="false">B371*100</f>
        <v>0</v>
      </c>
      <c r="E371" s="55" t="n">
        <f aca="false">(C371+D371)/2</f>
        <v>16.5</v>
      </c>
      <c r="F371" s="55" t="n">
        <f aca="false">IF(E371&lt;33,33,E371)</f>
        <v>33</v>
      </c>
    </row>
    <row r="372" customFormat="false" ht="13" hidden="false" customHeight="true" outlineLevel="0" collapsed="false">
      <c r="A372" s="17" t="s">
        <v>1939</v>
      </c>
      <c r="B372" s="50" t="n">
        <f aca="false">IF(TOT!FJ374&gt;0,TOT!FK374/TOT!FJ374,0)</f>
        <v>0</v>
      </c>
      <c r="C372" s="27" t="n">
        <f aca="false">IF(TOT!FJ374=0,33,'SC - Tableau 1'!I372)</f>
        <v>33</v>
      </c>
      <c r="D372" s="27" t="n">
        <f aca="false">B372*100</f>
        <v>0</v>
      </c>
      <c r="E372" s="55" t="n">
        <f aca="false">(C372+D372)/2</f>
        <v>16.5</v>
      </c>
      <c r="F372" s="55" t="n">
        <f aca="false">IF(E372&lt;33,33,E372)</f>
        <v>33</v>
      </c>
    </row>
    <row r="373" customFormat="false" ht="13" hidden="false" customHeight="true" outlineLevel="0" collapsed="false">
      <c r="A373" s="17" t="s">
        <v>1943</v>
      </c>
      <c r="B373" s="50" t="n">
        <f aca="false">IF(TOT!FJ375&gt;0,TOT!FK375/TOT!FJ375,0)</f>
        <v>0</v>
      </c>
      <c r="C373" s="27" t="n">
        <f aca="false">IF(TOT!FJ375=0,33,'SC - Tableau 1'!I373)</f>
        <v>33</v>
      </c>
      <c r="D373" s="27" t="n">
        <f aca="false">B373*100</f>
        <v>0</v>
      </c>
      <c r="E373" s="55" t="n">
        <f aca="false">(C373+D373)/2</f>
        <v>16.5</v>
      </c>
      <c r="F373" s="55" t="n">
        <f aca="false">IF(E373&lt;33,33,E373)</f>
        <v>33</v>
      </c>
    </row>
    <row r="374" customFormat="false" ht="13" hidden="false" customHeight="true" outlineLevel="0" collapsed="false">
      <c r="A374" s="17" t="s">
        <v>1947</v>
      </c>
      <c r="B374" s="50" t="n">
        <f aca="false">IF(TOT!FJ376&gt;0,TOT!FK376/TOT!FJ376,0)</f>
        <v>0</v>
      </c>
      <c r="C374" s="27" t="n">
        <f aca="false">IF(TOT!FJ376=0,33,'SC - Tableau 1'!I374)</f>
        <v>33</v>
      </c>
      <c r="D374" s="27" t="n">
        <f aca="false">B374*100</f>
        <v>0</v>
      </c>
      <c r="E374" s="55" t="n">
        <f aca="false">(C374+D374)/2</f>
        <v>16.5</v>
      </c>
      <c r="F374" s="55" t="n">
        <f aca="false">IF(E374&lt;33,33,E374)</f>
        <v>33</v>
      </c>
    </row>
    <row r="375" customFormat="false" ht="13" hidden="false" customHeight="true" outlineLevel="0" collapsed="false">
      <c r="A375" s="17" t="s">
        <v>1951</v>
      </c>
      <c r="B375" s="50" t="n">
        <f aca="false">IF(TOT!FJ377&gt;0,TOT!FK377/TOT!FJ377,0)</f>
        <v>0</v>
      </c>
      <c r="C375" s="55" t="n">
        <f aca="false">IF(TOT!FJ377=0,33,'SC - Tableau 1'!I375)</f>
        <v>80</v>
      </c>
      <c r="D375" s="27" t="n">
        <f aca="false">B375*100</f>
        <v>0</v>
      </c>
      <c r="E375" s="55" t="n">
        <f aca="false">(C375+D375)/2</f>
        <v>40</v>
      </c>
      <c r="F375" s="55" t="n">
        <f aca="false">IF(E375&lt;33,33,E375)</f>
        <v>40</v>
      </c>
    </row>
    <row r="376" customFormat="false" ht="13" hidden="false" customHeight="true" outlineLevel="0" collapsed="false">
      <c r="A376" s="17" t="s">
        <v>1954</v>
      </c>
      <c r="B376" s="50" t="n">
        <f aca="false">IF(TOT!FJ378&gt;0,TOT!FK378/TOT!FJ378,0)</f>
        <v>0.25</v>
      </c>
      <c r="C376" s="55" t="n">
        <f aca="false">IF(TOT!FJ378=0,33,'SC - Tableau 1'!I376)</f>
        <v>69</v>
      </c>
      <c r="D376" s="27" t="n">
        <f aca="false">B376*100</f>
        <v>25</v>
      </c>
      <c r="E376" s="55" t="n">
        <f aca="false">(C376+D376)/2</f>
        <v>47</v>
      </c>
      <c r="F376" s="55" t="n">
        <f aca="false">IF(E376&lt;33,33,E376)</f>
        <v>47</v>
      </c>
    </row>
    <row r="377" customFormat="false" ht="13" hidden="false" customHeight="true" outlineLevel="0" collapsed="false">
      <c r="A377" s="17" t="s">
        <v>1958</v>
      </c>
      <c r="B377" s="50" t="n">
        <f aca="false">IF(TOT!FJ379&gt;0,TOT!FK379/TOT!FJ379,0)</f>
        <v>0</v>
      </c>
      <c r="C377" s="55" t="n">
        <f aca="false">IF(TOT!FJ379=0,33,'SC - Tableau 1'!I377)</f>
        <v>95</v>
      </c>
      <c r="D377" s="27" t="n">
        <f aca="false">B377*100</f>
        <v>0</v>
      </c>
      <c r="E377" s="55" t="n">
        <f aca="false">(C377+D377)/2</f>
        <v>47.5</v>
      </c>
      <c r="F377" s="55" t="n">
        <f aca="false">IF(E377&lt;33,33,E377)</f>
        <v>47.5</v>
      </c>
    </row>
    <row r="378" customFormat="false" ht="13" hidden="false" customHeight="true" outlineLevel="0" collapsed="false">
      <c r="A378" s="17" t="s">
        <v>1961</v>
      </c>
      <c r="B378" s="50" t="n">
        <f aca="false">IF(TOT!FJ380&gt;0,TOT!FK380/TOT!FJ380,0)</f>
        <v>0</v>
      </c>
      <c r="C378" s="27" t="n">
        <f aca="false">IF(TOT!FJ380=0,33,'SC - Tableau 1'!I378)</f>
        <v>33</v>
      </c>
      <c r="D378" s="27" t="n">
        <f aca="false">B378*100</f>
        <v>0</v>
      </c>
      <c r="E378" s="55" t="n">
        <f aca="false">(C378+D378)/2</f>
        <v>16.5</v>
      </c>
      <c r="F378" s="55" t="n">
        <f aca="false">IF(E378&lt;33,33,E378)</f>
        <v>33</v>
      </c>
    </row>
    <row r="379" customFormat="false" ht="13" hidden="false" customHeight="true" outlineLevel="0" collapsed="false">
      <c r="A379" s="17" t="s">
        <v>1965</v>
      </c>
      <c r="B379" s="50" t="n">
        <f aca="false">IF(TOT!FJ381&gt;0,TOT!FK381/TOT!FJ381,0)</f>
        <v>0</v>
      </c>
      <c r="C379" s="27" t="n">
        <f aca="false">IF(TOT!FJ381=0,33,'SC - Tableau 1'!I379)</f>
        <v>33</v>
      </c>
      <c r="D379" s="27" t="n">
        <f aca="false">B379*100</f>
        <v>0</v>
      </c>
      <c r="E379" s="55" t="n">
        <f aca="false">(C379+D379)/2</f>
        <v>16.5</v>
      </c>
      <c r="F379" s="55" t="n">
        <f aca="false">IF(E379&lt;33,33,E379)</f>
        <v>33</v>
      </c>
    </row>
    <row r="380" customFormat="false" ht="13" hidden="false" customHeight="true" outlineLevel="0" collapsed="false">
      <c r="A380" s="17" t="s">
        <v>1970</v>
      </c>
      <c r="B380" s="50" t="n">
        <f aca="false">IF(TOT!FJ382&gt;0,TOT!FK382/TOT!FJ382,0)</f>
        <v>0</v>
      </c>
      <c r="C380" s="27" t="n">
        <f aca="false">IF(TOT!FJ382=0,33,'SC - Tableau 1'!I380)</f>
        <v>33</v>
      </c>
      <c r="D380" s="27" t="n">
        <f aca="false">B380*100</f>
        <v>0</v>
      </c>
      <c r="E380" s="55" t="n">
        <f aca="false">(C380+D380)/2</f>
        <v>16.5</v>
      </c>
      <c r="F380" s="55" t="n">
        <f aca="false">IF(E380&lt;33,33,E380)</f>
        <v>33</v>
      </c>
    </row>
    <row r="381" customFormat="false" ht="13" hidden="false" customHeight="true" outlineLevel="0" collapsed="false">
      <c r="A381" s="17" t="s">
        <v>1975</v>
      </c>
      <c r="B381" s="50" t="n">
        <f aca="false">IF(TOT!FJ383&gt;0,TOT!FK383/TOT!FJ383,0)</f>
        <v>0</v>
      </c>
      <c r="C381" s="27" t="n">
        <f aca="false">IF(TOT!FJ383=0,33,'SC - Tableau 1'!I381)</f>
        <v>33</v>
      </c>
      <c r="D381" s="27" t="n">
        <f aca="false">B381*100</f>
        <v>0</v>
      </c>
      <c r="E381" s="55" t="n">
        <f aca="false">(C381+D381)/2</f>
        <v>16.5</v>
      </c>
      <c r="F381" s="55" t="n">
        <f aca="false">IF(E381&lt;33,33,E381)</f>
        <v>33</v>
      </c>
    </row>
    <row r="382" customFormat="false" ht="13" hidden="false" customHeight="true" outlineLevel="0" collapsed="false">
      <c r="A382" s="17" t="s">
        <v>1978</v>
      </c>
      <c r="B382" s="50" t="n">
        <f aca="false">IF(TOT!FJ384&gt;0,TOT!FK384/TOT!FJ384,0)</f>
        <v>0</v>
      </c>
      <c r="C382" s="27" t="n">
        <f aca="false">IF(TOT!FJ384=0,33,'SC - Tableau 1'!I382)</f>
        <v>33</v>
      </c>
      <c r="D382" s="27" t="n">
        <f aca="false">B382*100</f>
        <v>0</v>
      </c>
      <c r="E382" s="55" t="n">
        <f aca="false">(C382+D382)/2</f>
        <v>16.5</v>
      </c>
      <c r="F382" s="55" t="n">
        <f aca="false">IF(E382&lt;33,33,E382)</f>
        <v>33</v>
      </c>
    </row>
    <row r="383" customFormat="false" ht="13" hidden="false" customHeight="true" outlineLevel="0" collapsed="false">
      <c r="A383" s="17" t="s">
        <v>1982</v>
      </c>
      <c r="B383" s="50" t="n">
        <f aca="false">IF(TOT!FJ385&gt;0,TOT!FK385/TOT!FJ385,0)</f>
        <v>0</v>
      </c>
      <c r="C383" s="27" t="n">
        <f aca="false">IF(TOT!FJ385=0,33,'SC - Tableau 1'!I383)</f>
        <v>33</v>
      </c>
      <c r="D383" s="27" t="n">
        <f aca="false">B383*100</f>
        <v>0</v>
      </c>
      <c r="E383" s="55" t="n">
        <f aca="false">(C383+D383)/2</f>
        <v>16.5</v>
      </c>
      <c r="F383" s="55" t="n">
        <f aca="false">IF(E383&lt;33,33,E383)</f>
        <v>33</v>
      </c>
    </row>
    <row r="384" customFormat="false" ht="13" hidden="false" customHeight="true" outlineLevel="0" collapsed="false">
      <c r="A384" s="17" t="s">
        <v>1986</v>
      </c>
      <c r="B384" s="50" t="n">
        <f aca="false">IF(TOT!FJ386&gt;0,TOT!FK386/TOT!FJ386,0)</f>
        <v>0</v>
      </c>
      <c r="C384" s="55" t="n">
        <f aca="false">IF(TOT!FJ386=0,33,'SC - Tableau 1'!I384)</f>
        <v>97</v>
      </c>
      <c r="D384" s="27" t="n">
        <f aca="false">B384*100</f>
        <v>0</v>
      </c>
      <c r="E384" s="55" t="n">
        <f aca="false">(C384+D384)/2</f>
        <v>48.5</v>
      </c>
      <c r="F384" s="55" t="n">
        <f aca="false">IF(E384&lt;33,33,E384)</f>
        <v>48.5</v>
      </c>
    </row>
    <row r="385" customFormat="false" ht="13" hidden="false" customHeight="true" outlineLevel="0" collapsed="false">
      <c r="A385" s="17" t="s">
        <v>1989</v>
      </c>
      <c r="B385" s="50" t="n">
        <f aca="false">IF(TOT!FJ387&gt;0,TOT!FK387/TOT!FJ387,0)</f>
        <v>0</v>
      </c>
      <c r="C385" s="27" t="n">
        <f aca="false">IF(TOT!FJ387=0,33,'SC - Tableau 1'!I385)</f>
        <v>33</v>
      </c>
      <c r="D385" s="27" t="n">
        <f aca="false">B385*100</f>
        <v>0</v>
      </c>
      <c r="E385" s="55" t="n">
        <f aca="false">(C385+D385)/2</f>
        <v>16.5</v>
      </c>
      <c r="F385" s="55" t="n">
        <f aca="false">IF(E385&lt;33,33,E385)</f>
        <v>33</v>
      </c>
    </row>
    <row r="386" customFormat="false" ht="13" hidden="false" customHeight="true" outlineLevel="0" collapsed="false">
      <c r="A386" s="17" t="s">
        <v>1992</v>
      </c>
      <c r="B386" s="50" t="n">
        <f aca="false">IF(TOT!FJ388&gt;0,TOT!FK388/TOT!FJ388,0)</f>
        <v>0</v>
      </c>
      <c r="C386" s="27" t="n">
        <f aca="false">IF(TOT!FJ388=0,33,'SC - Tableau 1'!I386)</f>
        <v>33</v>
      </c>
      <c r="D386" s="27" t="n">
        <f aca="false">B386*100</f>
        <v>0</v>
      </c>
      <c r="E386" s="55" t="n">
        <f aca="false">(C386+D386)/2</f>
        <v>16.5</v>
      </c>
      <c r="F386" s="55" t="n">
        <f aca="false">IF(E386&lt;33,33,E386)</f>
        <v>33</v>
      </c>
    </row>
    <row r="387" customFormat="false" ht="13" hidden="false" customHeight="true" outlineLevel="0" collapsed="false">
      <c r="A387" s="17" t="s">
        <v>1995</v>
      </c>
      <c r="B387" s="50" t="n">
        <f aca="false">IF(TOT!FJ389&gt;0,TOT!FK389/TOT!FJ389,0)</f>
        <v>0.2</v>
      </c>
      <c r="C387" s="55" t="n">
        <f aca="false">IF(TOT!FJ389=0,33,'SC - Tableau 1'!I387)</f>
        <v>77</v>
      </c>
      <c r="D387" s="27" t="n">
        <f aca="false">B387*100</f>
        <v>20</v>
      </c>
      <c r="E387" s="55" t="n">
        <f aca="false">(C387+D387)/2</f>
        <v>48.5</v>
      </c>
      <c r="F387" s="55" t="n">
        <f aca="false">IF(E387&lt;33,33,E387)</f>
        <v>48.5</v>
      </c>
    </row>
    <row r="388" customFormat="false" ht="13" hidden="false" customHeight="true" outlineLevel="0" collapsed="false">
      <c r="A388" s="17" t="s">
        <v>2000</v>
      </c>
      <c r="B388" s="50" t="n">
        <f aca="false">IF(TOT!FJ390&gt;0,TOT!FK390/TOT!FJ390,0)</f>
        <v>0</v>
      </c>
      <c r="C388" s="27" t="n">
        <f aca="false">IF(TOT!FJ390=0,33,'SC - Tableau 1'!I388)</f>
        <v>33</v>
      </c>
      <c r="D388" s="27" t="n">
        <f aca="false">B388*100</f>
        <v>0</v>
      </c>
      <c r="E388" s="55" t="n">
        <f aca="false">(C388+D388)/2</f>
        <v>16.5</v>
      </c>
      <c r="F388" s="55" t="n">
        <f aca="false">IF(E388&lt;33,33,E388)</f>
        <v>33</v>
      </c>
    </row>
    <row r="389" customFormat="false" ht="13" hidden="false" customHeight="true" outlineLevel="0" collapsed="false">
      <c r="A389" s="17" t="s">
        <v>2004</v>
      </c>
      <c r="B389" s="50" t="n">
        <f aca="false">IF(TOT!FJ391&gt;0,TOT!FK391/TOT!FJ391,0)</f>
        <v>0</v>
      </c>
      <c r="C389" s="27" t="n">
        <f aca="false">IF(TOT!FJ391=0,33,'SC - Tableau 1'!I389)</f>
        <v>33</v>
      </c>
      <c r="D389" s="27" t="n">
        <f aca="false">B389*100</f>
        <v>0</v>
      </c>
      <c r="E389" s="55" t="n">
        <f aca="false">(C389+D389)/2</f>
        <v>16.5</v>
      </c>
      <c r="F389" s="55" t="n">
        <f aca="false">IF(E389&lt;33,33,E389)</f>
        <v>33</v>
      </c>
    </row>
    <row r="390" customFormat="false" ht="13" hidden="false" customHeight="true" outlineLevel="0" collapsed="false">
      <c r="A390" s="17" t="s">
        <v>2009</v>
      </c>
      <c r="B390" s="50" t="n">
        <f aca="false">IF(TOT!FJ392&gt;0,TOT!FK392/TOT!FJ392,0)</f>
        <v>0</v>
      </c>
      <c r="C390" s="27" t="n">
        <f aca="false">IF(TOT!FJ392=0,33,'SC - Tableau 1'!I390)</f>
        <v>33</v>
      </c>
      <c r="D390" s="27" t="n">
        <f aca="false">B390*100</f>
        <v>0</v>
      </c>
      <c r="E390" s="55" t="n">
        <f aca="false">(C390+D390)/2</f>
        <v>16.5</v>
      </c>
      <c r="F390" s="55" t="n">
        <f aca="false">IF(E390&lt;33,33,E390)</f>
        <v>33</v>
      </c>
    </row>
    <row r="391" customFormat="false" ht="13" hidden="false" customHeight="true" outlineLevel="0" collapsed="false">
      <c r="A391" s="17" t="s">
        <v>2013</v>
      </c>
      <c r="B391" s="50" t="n">
        <f aca="false">IF(TOT!FJ393&gt;0,TOT!FK393/TOT!FJ393,0)</f>
        <v>0</v>
      </c>
      <c r="C391" s="27" t="n">
        <f aca="false">IF(TOT!FJ393=0,33,'SC - Tableau 1'!I391)</f>
        <v>33</v>
      </c>
      <c r="D391" s="27" t="n">
        <f aca="false">B391*100</f>
        <v>0</v>
      </c>
      <c r="E391" s="55" t="n">
        <f aca="false">(C391+D391)/2</f>
        <v>16.5</v>
      </c>
      <c r="F391" s="55" t="n">
        <f aca="false">IF(E391&lt;33,33,E391)</f>
        <v>33</v>
      </c>
    </row>
    <row r="392" customFormat="false" ht="13" hidden="false" customHeight="true" outlineLevel="0" collapsed="false">
      <c r="A392" s="17" t="s">
        <v>2017</v>
      </c>
      <c r="B392" s="50" t="n">
        <f aca="false">IF(TOT!FJ394&gt;0,TOT!FK394/TOT!FJ394,0)</f>
        <v>0.5</v>
      </c>
      <c r="C392" s="55" t="n">
        <f aca="false">IF(TOT!FJ394=0,33,'SC - Tableau 1'!I392)</f>
        <v>84</v>
      </c>
      <c r="D392" s="27" t="n">
        <f aca="false">B392*100</f>
        <v>50</v>
      </c>
      <c r="E392" s="55" t="n">
        <f aca="false">(C392+D392)/2</f>
        <v>67</v>
      </c>
      <c r="F392" s="55" t="n">
        <f aca="false">IF(E392&lt;33,33,E392)</f>
        <v>67</v>
      </c>
    </row>
    <row r="393" customFormat="false" ht="13" hidden="false" customHeight="true" outlineLevel="0" collapsed="false">
      <c r="A393" s="17" t="s">
        <v>2020</v>
      </c>
      <c r="B393" s="50" t="n">
        <f aca="false">IF(TOT!FJ395&gt;0,TOT!FK395/TOT!FJ395,0)</f>
        <v>0</v>
      </c>
      <c r="C393" s="27" t="n">
        <f aca="false">IF(TOT!FJ395=0,33,'SC - Tableau 1'!I393)</f>
        <v>33</v>
      </c>
      <c r="D393" s="27" t="n">
        <f aca="false">B393*100</f>
        <v>0</v>
      </c>
      <c r="E393" s="55" t="n">
        <f aca="false">(C393+D393)/2</f>
        <v>16.5</v>
      </c>
      <c r="F393" s="55" t="n">
        <f aca="false">IF(E393&lt;33,33,E393)</f>
        <v>33</v>
      </c>
    </row>
    <row r="394" customFormat="false" ht="13" hidden="false" customHeight="true" outlineLevel="0" collapsed="false">
      <c r="A394" s="17" t="s">
        <v>2026</v>
      </c>
      <c r="B394" s="50" t="n">
        <f aca="false">IF(TOT!FJ396&gt;0,TOT!FK396/TOT!FJ396,0)</f>
        <v>0</v>
      </c>
      <c r="C394" s="27" t="n">
        <f aca="false">IF(TOT!FJ396=0,33,'SC - Tableau 1'!I394)</f>
        <v>33</v>
      </c>
      <c r="D394" s="27" t="n">
        <f aca="false">B394*100</f>
        <v>0</v>
      </c>
      <c r="E394" s="55" t="n">
        <f aca="false">(C394+D394)/2</f>
        <v>16.5</v>
      </c>
      <c r="F394" s="55" t="n">
        <f aca="false">IF(E394&lt;33,33,E394)</f>
        <v>33</v>
      </c>
    </row>
    <row r="395" customFormat="false" ht="13" hidden="false" customHeight="true" outlineLevel="0" collapsed="false">
      <c r="A395" s="17" t="s">
        <v>2029</v>
      </c>
      <c r="B395" s="50" t="n">
        <f aca="false">IF(TOT!FJ397&gt;0,TOT!FK397/TOT!FJ397,0)</f>
        <v>0</v>
      </c>
      <c r="C395" s="27" t="n">
        <f aca="false">IF(TOT!FJ397=0,33,'SC - Tableau 1'!I395)</f>
        <v>33</v>
      </c>
      <c r="D395" s="27" t="n">
        <f aca="false">B395*100</f>
        <v>0</v>
      </c>
      <c r="E395" s="55" t="n">
        <f aca="false">(C395+D395)/2</f>
        <v>16.5</v>
      </c>
      <c r="F395" s="55" t="n">
        <f aca="false">IF(E395&lt;33,33,E395)</f>
        <v>33</v>
      </c>
    </row>
    <row r="396" customFormat="false" ht="13" hidden="false" customHeight="true" outlineLevel="0" collapsed="false">
      <c r="A396" s="17" t="s">
        <v>2034</v>
      </c>
      <c r="B396" s="50" t="n">
        <f aca="false">IF(TOT!FJ398&gt;0,TOT!FK398/TOT!FJ398,0)</f>
        <v>0.625</v>
      </c>
      <c r="C396" s="55" t="n">
        <f aca="false">IF(TOT!FJ398=0,33,'SC - Tableau 1'!I396)</f>
        <v>82</v>
      </c>
      <c r="D396" s="27" t="n">
        <f aca="false">B396*100</f>
        <v>62.5</v>
      </c>
      <c r="E396" s="55" t="n">
        <f aca="false">(C396+D396)/2</f>
        <v>72.25</v>
      </c>
      <c r="F396" s="55" t="n">
        <f aca="false">IF(E396&lt;33,33,E396)</f>
        <v>72.25</v>
      </c>
    </row>
    <row r="397" customFormat="false" ht="13" hidden="false" customHeight="true" outlineLevel="0" collapsed="false">
      <c r="A397" s="17" t="s">
        <v>2037</v>
      </c>
      <c r="B397" s="50" t="n">
        <f aca="false">IF(TOT!FJ399&gt;0,TOT!FK399/TOT!FJ399,0)</f>
        <v>0</v>
      </c>
      <c r="C397" s="27" t="n">
        <f aca="false">IF(TOT!FJ399=0,33,'SC - Tableau 1'!I397)</f>
        <v>33</v>
      </c>
      <c r="D397" s="27" t="n">
        <f aca="false">B397*100</f>
        <v>0</v>
      </c>
      <c r="E397" s="55" t="n">
        <f aca="false">(C397+D397)/2</f>
        <v>16.5</v>
      </c>
      <c r="F397" s="55" t="n">
        <f aca="false">IF(E397&lt;33,33,E397)</f>
        <v>33</v>
      </c>
    </row>
    <row r="398" customFormat="false" ht="13" hidden="false" customHeight="true" outlineLevel="0" collapsed="false">
      <c r="A398" s="17" t="s">
        <v>2040</v>
      </c>
      <c r="B398" s="50" t="n">
        <f aca="false">IF(TOT!FJ400&gt;0,TOT!FK400/TOT!FJ400,0)</f>
        <v>0</v>
      </c>
      <c r="C398" s="27" t="n">
        <f aca="false">IF(TOT!FJ400=0,33,'SC - Tableau 1'!I398)</f>
        <v>33</v>
      </c>
      <c r="D398" s="27" t="n">
        <f aca="false">B398*100</f>
        <v>0</v>
      </c>
      <c r="E398" s="55" t="n">
        <f aca="false">(C398+D398)/2</f>
        <v>16.5</v>
      </c>
      <c r="F398" s="55" t="n">
        <f aca="false">IF(E398&lt;33,33,E398)</f>
        <v>33</v>
      </c>
    </row>
    <row r="399" customFormat="false" ht="13" hidden="false" customHeight="true" outlineLevel="0" collapsed="false">
      <c r="A399" s="17" t="s">
        <v>2044</v>
      </c>
      <c r="B399" s="50" t="n">
        <f aca="false">IF(TOT!FJ401&gt;0,TOT!FK401/TOT!FJ401,0)</f>
        <v>0</v>
      </c>
      <c r="C399" s="27" t="n">
        <f aca="false">IF(TOT!FJ401=0,33,'SC - Tableau 1'!I399)</f>
        <v>33</v>
      </c>
      <c r="D399" s="27" t="n">
        <f aca="false">B399*100</f>
        <v>0</v>
      </c>
      <c r="E399" s="55" t="n">
        <f aca="false">(C399+D399)/2</f>
        <v>16.5</v>
      </c>
      <c r="F399" s="55" t="n">
        <f aca="false">IF(E399&lt;33,33,E399)</f>
        <v>33</v>
      </c>
    </row>
    <row r="400" customFormat="false" ht="13" hidden="false" customHeight="true" outlineLevel="0" collapsed="false">
      <c r="A400" s="17" t="s">
        <v>2048</v>
      </c>
      <c r="B400" s="50" t="n">
        <f aca="false">IF(TOT!FJ402&gt;0,TOT!FK402/TOT!FJ402,0)</f>
        <v>0</v>
      </c>
      <c r="C400" s="27" t="n">
        <f aca="false">IF(TOT!FJ402=0,33,'SC - Tableau 1'!I400)</f>
        <v>33</v>
      </c>
      <c r="D400" s="27" t="n">
        <f aca="false">B400*100</f>
        <v>0</v>
      </c>
      <c r="E400" s="55" t="n">
        <f aca="false">(C400+D400)/2</f>
        <v>16.5</v>
      </c>
      <c r="F400" s="55" t="n">
        <f aca="false">IF(E400&lt;33,33,E400)</f>
        <v>33</v>
      </c>
    </row>
    <row r="401" customFormat="false" ht="13" hidden="false" customHeight="true" outlineLevel="0" collapsed="false">
      <c r="A401" s="17" t="s">
        <v>2051</v>
      </c>
      <c r="B401" s="50" t="n">
        <f aca="false">IF(TOT!FJ403&gt;0,TOT!FK403/TOT!FJ403,0)</f>
        <v>0</v>
      </c>
      <c r="C401" s="27" t="n">
        <f aca="false">IF(TOT!FJ403=0,33,'SC - Tableau 1'!I401)</f>
        <v>33</v>
      </c>
      <c r="D401" s="27" t="n">
        <f aca="false">B401*100</f>
        <v>0</v>
      </c>
      <c r="E401" s="55" t="n">
        <f aca="false">(C401+D401)/2</f>
        <v>16.5</v>
      </c>
      <c r="F401" s="55" t="n">
        <f aca="false">IF(E401&lt;33,33,E401)</f>
        <v>33</v>
      </c>
    </row>
    <row r="402" customFormat="false" ht="13" hidden="false" customHeight="true" outlineLevel="0" collapsed="false">
      <c r="A402" s="17" t="s">
        <v>2054</v>
      </c>
      <c r="B402" s="50" t="n">
        <f aca="false">IF(TOT!FJ404&gt;0,TOT!FK404/TOT!FJ404,0)</f>
        <v>0</v>
      </c>
      <c r="C402" s="27" t="n">
        <f aca="false">IF(TOT!FJ404=0,33,'SC - Tableau 1'!I402)</f>
        <v>33</v>
      </c>
      <c r="D402" s="27" t="n">
        <f aca="false">B402*100</f>
        <v>0</v>
      </c>
      <c r="E402" s="55" t="n">
        <f aca="false">(C402+D402)/2</f>
        <v>16.5</v>
      </c>
      <c r="F402" s="55" t="n">
        <f aca="false">IF(E402&lt;33,33,E402)</f>
        <v>33</v>
      </c>
    </row>
    <row r="403" customFormat="false" ht="13" hidden="false" customHeight="true" outlineLevel="0" collapsed="false">
      <c r="A403" s="17" t="s">
        <v>2058</v>
      </c>
      <c r="B403" s="50" t="n">
        <f aca="false">IF(TOT!FJ405&gt;0,TOT!FK405/TOT!FJ405,0)</f>
        <v>0</v>
      </c>
      <c r="C403" s="27" t="n">
        <f aca="false">IF(TOT!FJ405=0,33,'SC - Tableau 1'!I403)</f>
        <v>33</v>
      </c>
      <c r="D403" s="27" t="n">
        <f aca="false">B403*100</f>
        <v>0</v>
      </c>
      <c r="E403" s="55" t="n">
        <f aca="false">(C403+D403)/2</f>
        <v>16.5</v>
      </c>
      <c r="F403" s="55" t="n">
        <f aca="false">IF(E403&lt;33,33,E403)</f>
        <v>33</v>
      </c>
    </row>
    <row r="404" customFormat="false" ht="13" hidden="false" customHeight="true" outlineLevel="0" collapsed="false">
      <c r="A404" s="17" t="s">
        <v>2062</v>
      </c>
      <c r="B404" s="50" t="n">
        <f aca="false">IF(TOT!FJ406&gt;0,TOT!FK406/TOT!FJ406,0)</f>
        <v>0</v>
      </c>
      <c r="C404" s="27" t="n">
        <f aca="false">IF(TOT!FJ406=0,33,'SC - Tableau 1'!I404)</f>
        <v>33</v>
      </c>
      <c r="D404" s="27" t="n">
        <f aca="false">B404*100</f>
        <v>0</v>
      </c>
      <c r="E404" s="55" t="n">
        <f aca="false">(C404+D404)/2</f>
        <v>16.5</v>
      </c>
      <c r="F404" s="55" t="n">
        <f aca="false">IF(E404&lt;33,33,E404)</f>
        <v>33</v>
      </c>
    </row>
    <row r="405" customFormat="false" ht="13" hidden="false" customHeight="true" outlineLevel="0" collapsed="false">
      <c r="A405" s="17" t="s">
        <v>2066</v>
      </c>
      <c r="B405" s="50" t="n">
        <f aca="false">IF(TOT!FJ407&gt;0,TOT!FK407/TOT!FJ407,0)</f>
        <v>0</v>
      </c>
      <c r="C405" s="27" t="n">
        <f aca="false">IF(TOT!FJ407=0,33,'SC - Tableau 1'!I405)</f>
        <v>33</v>
      </c>
      <c r="D405" s="27" t="n">
        <f aca="false">B405*100</f>
        <v>0</v>
      </c>
      <c r="E405" s="55" t="n">
        <f aca="false">(C405+D405)/2</f>
        <v>16.5</v>
      </c>
      <c r="F405" s="55" t="n">
        <f aca="false">IF(E405&lt;33,33,E405)</f>
        <v>33</v>
      </c>
    </row>
    <row r="406" customFormat="false" ht="13" hidden="false" customHeight="true" outlineLevel="0" collapsed="false">
      <c r="A406" s="17" t="s">
        <v>2069</v>
      </c>
      <c r="B406" s="50" t="n">
        <f aca="false">IF(TOT!FJ408&gt;0,TOT!FK408/TOT!FJ408,0)</f>
        <v>0</v>
      </c>
      <c r="C406" s="27" t="n">
        <f aca="false">IF(TOT!FJ408=0,33,'SC - Tableau 1'!I406)</f>
        <v>33</v>
      </c>
      <c r="D406" s="27" t="n">
        <f aca="false">B406*100</f>
        <v>0</v>
      </c>
      <c r="E406" s="55" t="n">
        <f aca="false">(C406+D406)/2</f>
        <v>16.5</v>
      </c>
      <c r="F406" s="55" t="n">
        <f aca="false">IF(E406&lt;33,33,E406)</f>
        <v>33</v>
      </c>
    </row>
    <row r="407" customFormat="false" ht="13" hidden="false" customHeight="true" outlineLevel="0" collapsed="false">
      <c r="A407" s="17" t="s">
        <v>2072</v>
      </c>
      <c r="B407" s="50" t="n">
        <f aca="false">IF(TOT!FJ409&gt;0,TOT!FK409/TOT!FJ409,0)</f>
        <v>0</v>
      </c>
      <c r="C407" s="27" t="n">
        <f aca="false">IF(TOT!FJ409=0,33,'SC - Tableau 1'!I407)</f>
        <v>33</v>
      </c>
      <c r="D407" s="27" t="n">
        <f aca="false">B407*100</f>
        <v>0</v>
      </c>
      <c r="E407" s="55" t="n">
        <f aca="false">(C407+D407)/2</f>
        <v>16.5</v>
      </c>
      <c r="F407" s="55" t="n">
        <f aca="false">IF(E407&lt;33,33,E407)</f>
        <v>33</v>
      </c>
    </row>
    <row r="408" customFormat="false" ht="13" hidden="false" customHeight="true" outlineLevel="0" collapsed="false">
      <c r="A408" s="17" t="s">
        <v>2076</v>
      </c>
      <c r="B408" s="50" t="n">
        <f aca="false">IF(TOT!FJ410&gt;0,TOT!FK410/TOT!FJ410,0)</f>
        <v>0</v>
      </c>
      <c r="C408" s="27" t="n">
        <f aca="false">IF(TOT!FJ410=0,33,'SC - Tableau 1'!I408)</f>
        <v>33</v>
      </c>
      <c r="D408" s="27" t="n">
        <f aca="false">B408*100</f>
        <v>0</v>
      </c>
      <c r="E408" s="55" t="n">
        <f aca="false">(C408+D408)/2</f>
        <v>16.5</v>
      </c>
      <c r="F408" s="55" t="n">
        <f aca="false">IF(E408&lt;33,33,E408)</f>
        <v>33</v>
      </c>
    </row>
    <row r="409" customFormat="false" ht="13" hidden="false" customHeight="true" outlineLevel="0" collapsed="false">
      <c r="A409" s="17" t="s">
        <v>2078</v>
      </c>
      <c r="B409" s="50" t="n">
        <f aca="false">IF(TOT!FJ411&gt;0,TOT!FK411/TOT!FJ411,0)</f>
        <v>0</v>
      </c>
      <c r="C409" s="27" t="n">
        <f aca="false">IF(TOT!FJ411=0,33,'SC - Tableau 1'!I409)</f>
        <v>33</v>
      </c>
      <c r="D409" s="27" t="n">
        <f aca="false">B409*100</f>
        <v>0</v>
      </c>
      <c r="E409" s="55" t="n">
        <f aca="false">(C409+D409)/2</f>
        <v>16.5</v>
      </c>
      <c r="F409" s="55" t="n">
        <f aca="false">IF(E409&lt;33,33,E409)</f>
        <v>33</v>
      </c>
    </row>
    <row r="410" customFormat="false" ht="13" hidden="false" customHeight="true" outlineLevel="0" collapsed="false">
      <c r="A410" s="17" t="s">
        <v>2081</v>
      </c>
      <c r="B410" s="50" t="n">
        <f aca="false">IF(TOT!FJ412&gt;0,TOT!FK412/TOT!FJ412,0)</f>
        <v>0.2</v>
      </c>
      <c r="C410" s="55" t="n">
        <f aca="false">IF(TOT!FJ412=0,33,'SC - Tableau 1'!I410)</f>
        <v>94</v>
      </c>
      <c r="D410" s="27" t="n">
        <f aca="false">B410*100</f>
        <v>20</v>
      </c>
      <c r="E410" s="55" t="n">
        <f aca="false">(C410+D410)/2</f>
        <v>57</v>
      </c>
      <c r="F410" s="55" t="n">
        <f aca="false">IF(E410&lt;33,33,E410)</f>
        <v>57</v>
      </c>
    </row>
    <row r="411" customFormat="false" ht="13" hidden="false" customHeight="true" outlineLevel="0" collapsed="false">
      <c r="A411" s="17" t="s">
        <v>2084</v>
      </c>
      <c r="B411" s="50" t="n">
        <f aca="false">IF(TOT!FJ413&gt;0,TOT!FK413/TOT!FJ413,0)</f>
        <v>0</v>
      </c>
      <c r="C411" s="27" t="n">
        <f aca="false">IF(TOT!FJ413=0,33,'SC - Tableau 1'!I411)</f>
        <v>33</v>
      </c>
      <c r="D411" s="27" t="n">
        <f aca="false">B411*100</f>
        <v>0</v>
      </c>
      <c r="E411" s="55" t="n">
        <f aca="false">(C411+D411)/2</f>
        <v>16.5</v>
      </c>
      <c r="F411" s="55" t="n">
        <f aca="false">IF(E411&lt;33,33,E411)</f>
        <v>33</v>
      </c>
    </row>
    <row r="412" customFormat="false" ht="13" hidden="false" customHeight="true" outlineLevel="0" collapsed="false">
      <c r="A412" s="17" t="s">
        <v>2089</v>
      </c>
      <c r="B412" s="50" t="n">
        <f aca="false">IF(TOT!FJ414&gt;0,TOT!FK414/TOT!FJ414,0)</f>
        <v>0.5</v>
      </c>
      <c r="C412" s="55" t="n">
        <f aca="false">IF(TOT!FJ414=0,33,'SC - Tableau 1'!I412)</f>
        <v>85</v>
      </c>
      <c r="D412" s="27" t="n">
        <f aca="false">B412*100</f>
        <v>50</v>
      </c>
      <c r="E412" s="55" t="n">
        <f aca="false">(C412+D412)/2</f>
        <v>67.5</v>
      </c>
      <c r="F412" s="55" t="n">
        <f aca="false">IF(E412&lt;33,33,E412)</f>
        <v>67.5</v>
      </c>
    </row>
    <row r="413" customFormat="false" ht="13" hidden="false" customHeight="true" outlineLevel="0" collapsed="false">
      <c r="A413" s="17" t="s">
        <v>2091</v>
      </c>
      <c r="B413" s="50" t="n">
        <f aca="false">IF(TOT!FJ415&gt;0,TOT!FK415/TOT!FJ415,0)</f>
        <v>0</v>
      </c>
      <c r="C413" s="27" t="n">
        <f aca="false">IF(TOT!FJ415=0,33,'SC - Tableau 1'!I413)</f>
        <v>33</v>
      </c>
      <c r="D413" s="27" t="n">
        <f aca="false">B413*100</f>
        <v>0</v>
      </c>
      <c r="E413" s="55" t="n">
        <f aca="false">(C413+D413)/2</f>
        <v>16.5</v>
      </c>
      <c r="F413" s="55" t="n">
        <f aca="false">IF(E413&lt;33,33,E413)</f>
        <v>33</v>
      </c>
    </row>
    <row r="414" customFormat="false" ht="13" hidden="false" customHeight="true" outlineLevel="0" collapsed="false">
      <c r="A414" s="17" t="s">
        <v>2096</v>
      </c>
      <c r="B414" s="50" t="n">
        <f aca="false">IF(TOT!FJ416&gt;0,TOT!FK416/TOT!FJ416,0)</f>
        <v>0</v>
      </c>
      <c r="C414" s="55" t="n">
        <f aca="false">IF(TOT!FJ416=0,33,'SC - Tableau 1'!I414)</f>
        <v>92</v>
      </c>
      <c r="D414" s="27" t="n">
        <f aca="false">B414*100</f>
        <v>0</v>
      </c>
      <c r="E414" s="55" t="n">
        <f aca="false">(C414+D414)/2</f>
        <v>46</v>
      </c>
      <c r="F414" s="55" t="n">
        <f aca="false">IF(E414&lt;33,33,E414)</f>
        <v>46</v>
      </c>
    </row>
    <row r="415" customFormat="false" ht="13" hidden="false" customHeight="true" outlineLevel="0" collapsed="false">
      <c r="A415" s="17" t="s">
        <v>2100</v>
      </c>
      <c r="B415" s="50" t="n">
        <f aca="false">IF(TOT!FJ417&gt;0,TOT!FK417/TOT!FJ417,0)</f>
        <v>0</v>
      </c>
      <c r="C415" s="27" t="n">
        <f aca="false">IF(TOT!FJ417=0,33,'SC - Tableau 1'!I415)</f>
        <v>33</v>
      </c>
      <c r="D415" s="27" t="n">
        <f aca="false">B415*100</f>
        <v>0</v>
      </c>
      <c r="E415" s="55" t="n">
        <f aca="false">(C415+D415)/2</f>
        <v>16.5</v>
      </c>
      <c r="F415" s="55" t="n">
        <f aca="false">IF(E415&lt;33,33,E415)</f>
        <v>33</v>
      </c>
    </row>
    <row r="416" customFormat="false" ht="13" hidden="false" customHeight="true" outlineLevel="0" collapsed="false">
      <c r="A416" s="17" t="s">
        <v>2105</v>
      </c>
      <c r="B416" s="50" t="n">
        <f aca="false">IF(TOT!FJ418&gt;0,TOT!FK418/TOT!FJ418,0)</f>
        <v>0.25</v>
      </c>
      <c r="C416" s="55" t="n">
        <f aca="false">IF(TOT!FJ418=0,33,'SC - Tableau 1'!I416)</f>
        <v>72</v>
      </c>
      <c r="D416" s="27" t="n">
        <f aca="false">B416*100</f>
        <v>25</v>
      </c>
      <c r="E416" s="55" t="n">
        <f aca="false">(C416+D416)/2</f>
        <v>48.5</v>
      </c>
      <c r="F416" s="55" t="n">
        <f aca="false">IF(E416&lt;33,33,E416)</f>
        <v>48.5</v>
      </c>
    </row>
    <row r="417" customFormat="false" ht="13" hidden="false" customHeight="true" outlineLevel="0" collapsed="false">
      <c r="A417" s="17" t="s">
        <v>2109</v>
      </c>
      <c r="B417" s="50" t="n">
        <f aca="false">IF(TOT!FJ419&gt;0,TOT!FK419/TOT!FJ419,0)</f>
        <v>0</v>
      </c>
      <c r="C417" s="27" t="n">
        <f aca="false">IF(TOT!FJ419=0,33,'SC - Tableau 1'!I417)</f>
        <v>33</v>
      </c>
      <c r="D417" s="27" t="n">
        <f aca="false">B417*100</f>
        <v>0</v>
      </c>
      <c r="E417" s="55" t="n">
        <f aca="false">(C417+D417)/2</f>
        <v>16.5</v>
      </c>
      <c r="F417" s="55" t="n">
        <f aca="false">IF(E417&lt;33,33,E417)</f>
        <v>33</v>
      </c>
    </row>
    <row r="418" customFormat="false" ht="13" hidden="false" customHeight="true" outlineLevel="0" collapsed="false">
      <c r="A418" s="17" t="s">
        <v>2113</v>
      </c>
      <c r="B418" s="50" t="n">
        <f aca="false">IF(TOT!FJ420&gt;0,TOT!FK420/TOT!FJ420,0)</f>
        <v>0</v>
      </c>
      <c r="C418" s="55" t="n">
        <f aca="false">IF(TOT!FJ420=0,33,'SC - Tableau 1'!I418)</f>
        <v>88</v>
      </c>
      <c r="D418" s="27" t="n">
        <f aca="false">B418*100</f>
        <v>0</v>
      </c>
      <c r="E418" s="55" t="n">
        <f aca="false">(C418+D418)/2</f>
        <v>44</v>
      </c>
      <c r="F418" s="55" t="n">
        <f aca="false">IF(E418&lt;33,33,E418)</f>
        <v>44</v>
      </c>
    </row>
    <row r="419" customFormat="false" ht="13" hidden="false" customHeight="true" outlineLevel="0" collapsed="false">
      <c r="A419" s="17" t="s">
        <v>2116</v>
      </c>
      <c r="B419" s="50" t="n">
        <f aca="false">IF(TOT!FJ421&gt;0,TOT!FK421/TOT!FJ421,0)</f>
        <v>0</v>
      </c>
      <c r="C419" s="55" t="n">
        <f aca="false">IF(TOT!FJ421=0,33,'SC - Tableau 1'!I419)</f>
        <v>81</v>
      </c>
      <c r="D419" s="27" t="n">
        <f aca="false">B419*100</f>
        <v>0</v>
      </c>
      <c r="E419" s="55" t="n">
        <f aca="false">(C419+D419)/2</f>
        <v>40.5</v>
      </c>
      <c r="F419" s="55" t="n">
        <f aca="false">IF(E419&lt;33,33,E419)</f>
        <v>40.5</v>
      </c>
    </row>
    <row r="420" customFormat="false" ht="13" hidden="false" customHeight="true" outlineLevel="0" collapsed="false">
      <c r="A420" s="17" t="s">
        <v>2121</v>
      </c>
      <c r="B420" s="50" t="n">
        <f aca="false">IF(TOT!FJ422&gt;0,TOT!FK422/TOT!FJ422,0)</f>
        <v>0</v>
      </c>
      <c r="C420" s="27" t="n">
        <f aca="false">IF(TOT!FJ422=0,33,'SC - Tableau 1'!I420)</f>
        <v>33</v>
      </c>
      <c r="D420" s="27" t="n">
        <f aca="false">B420*100</f>
        <v>0</v>
      </c>
      <c r="E420" s="55" t="n">
        <f aca="false">(C420+D420)/2</f>
        <v>16.5</v>
      </c>
      <c r="F420" s="55" t="n">
        <f aca="false">IF(E420&lt;33,33,E420)</f>
        <v>33</v>
      </c>
    </row>
    <row r="421" customFormat="false" ht="13" hidden="false" customHeight="true" outlineLevel="0" collapsed="false">
      <c r="A421" s="17" t="s">
        <v>2126</v>
      </c>
      <c r="B421" s="50" t="n">
        <f aca="false">IF(TOT!FJ423&gt;0,TOT!FK423/TOT!FJ423,0)</f>
        <v>0</v>
      </c>
      <c r="C421" s="55" t="n">
        <f aca="false">IF(TOT!FJ423=0,33,'SC - Tableau 1'!I421)</f>
        <v>66</v>
      </c>
      <c r="D421" s="27" t="n">
        <f aca="false">B421*100</f>
        <v>0</v>
      </c>
      <c r="E421" s="55" t="n">
        <f aca="false">(C421+D421)/2</f>
        <v>33</v>
      </c>
      <c r="F421" s="55" t="n">
        <f aca="false">IF(E421&lt;33,33,E421)</f>
        <v>33</v>
      </c>
    </row>
    <row r="422" customFormat="false" ht="13" hidden="false" customHeight="true" outlineLevel="0" collapsed="false">
      <c r="A422" s="17" t="s">
        <v>2131</v>
      </c>
      <c r="B422" s="50" t="n">
        <f aca="false">IF(TOT!FJ424&gt;0,TOT!FK424/TOT!FJ424,0)</f>
        <v>0.6</v>
      </c>
      <c r="C422" s="55" t="n">
        <f aca="false">IF(TOT!FJ424=0,33,'SC - Tableau 1'!I422)</f>
        <v>82</v>
      </c>
      <c r="D422" s="27" t="n">
        <f aca="false">B422*100</f>
        <v>60</v>
      </c>
      <c r="E422" s="55" t="n">
        <f aca="false">(C422+D422)/2</f>
        <v>71</v>
      </c>
      <c r="F422" s="55" t="n">
        <f aca="false">IF(E422&lt;33,33,E422)</f>
        <v>71</v>
      </c>
    </row>
    <row r="423" customFormat="false" ht="13" hidden="false" customHeight="true" outlineLevel="0" collapsed="false">
      <c r="A423" s="17" t="s">
        <v>2135</v>
      </c>
      <c r="B423" s="50" t="n">
        <f aca="false">IF(TOT!FJ425&gt;0,TOT!FK425/TOT!FJ425,0)</f>
        <v>0.333333333333333</v>
      </c>
      <c r="C423" s="55" t="n">
        <f aca="false">IF(TOT!FJ425=0,33,'SC - Tableau 1'!I423)</f>
        <v>91</v>
      </c>
      <c r="D423" s="27" t="n">
        <f aca="false">B423*100</f>
        <v>33.3333333333333</v>
      </c>
      <c r="E423" s="55" t="n">
        <f aca="false">(C423+D423)/2</f>
        <v>62.1666666666667</v>
      </c>
      <c r="F423" s="55" t="n">
        <f aca="false">IF(E423&lt;33,33,E423)</f>
        <v>62.1666666666667</v>
      </c>
    </row>
    <row r="424" customFormat="false" ht="13" hidden="false" customHeight="true" outlineLevel="0" collapsed="false">
      <c r="A424" s="17" t="s">
        <v>2140</v>
      </c>
      <c r="B424" s="50" t="n">
        <f aca="false">IF(TOT!FJ426&gt;0,TOT!FK426/TOT!FJ426,0)</f>
        <v>0</v>
      </c>
      <c r="C424" s="27" t="n">
        <f aca="false">IF(TOT!FJ426=0,33,'SC - Tableau 1'!I424)</f>
        <v>33</v>
      </c>
      <c r="D424" s="27" t="n">
        <f aca="false">B424*100</f>
        <v>0</v>
      </c>
      <c r="E424" s="55" t="n">
        <f aca="false">(C424+D424)/2</f>
        <v>16.5</v>
      </c>
      <c r="F424" s="55" t="n">
        <f aca="false">IF(E424&lt;33,33,E424)</f>
        <v>33</v>
      </c>
    </row>
    <row r="425" customFormat="false" ht="13" hidden="false" customHeight="true" outlineLevel="0" collapsed="false">
      <c r="A425" s="17" t="s">
        <v>2143</v>
      </c>
      <c r="B425" s="50" t="n">
        <f aca="false">IF(TOT!FJ427&gt;0,TOT!FK427/TOT!FJ427,0)</f>
        <v>0</v>
      </c>
      <c r="C425" s="27" t="n">
        <f aca="false">IF(TOT!FJ427=0,33,'SC - Tableau 1'!I425)</f>
        <v>33</v>
      </c>
      <c r="D425" s="27" t="n">
        <f aca="false">B425*100</f>
        <v>0</v>
      </c>
      <c r="E425" s="55" t="n">
        <f aca="false">(C425+D425)/2</f>
        <v>16.5</v>
      </c>
      <c r="F425" s="55" t="n">
        <f aca="false">IF(E425&lt;33,33,E425)</f>
        <v>33</v>
      </c>
    </row>
    <row r="426" customFormat="false" ht="13" hidden="false" customHeight="true" outlineLevel="0" collapsed="false">
      <c r="A426" s="17" t="s">
        <v>2147</v>
      </c>
      <c r="B426" s="50" t="n">
        <f aca="false">IF(TOT!FJ428&gt;0,TOT!FK428/TOT!FJ428,0)</f>
        <v>0</v>
      </c>
      <c r="C426" s="27" t="n">
        <f aca="false">IF(TOT!FJ428=0,33,'SC - Tableau 1'!I426)</f>
        <v>33</v>
      </c>
      <c r="D426" s="27" t="n">
        <f aca="false">B426*100</f>
        <v>0</v>
      </c>
      <c r="E426" s="55" t="n">
        <f aca="false">(C426+D426)/2</f>
        <v>16.5</v>
      </c>
      <c r="F426" s="55" t="n">
        <f aca="false">IF(E426&lt;33,33,E426)</f>
        <v>33</v>
      </c>
    </row>
    <row r="427" customFormat="false" ht="13" hidden="false" customHeight="true" outlineLevel="0" collapsed="false">
      <c r="A427" s="17" t="s">
        <v>2151</v>
      </c>
      <c r="B427" s="50" t="n">
        <f aca="false">IF(TOT!FJ429&gt;0,TOT!FK429/TOT!FJ429,0)</f>
        <v>0</v>
      </c>
      <c r="C427" s="27" t="n">
        <f aca="false">IF(TOT!FJ429=0,33,'SC - Tableau 1'!I427)</f>
        <v>33</v>
      </c>
      <c r="D427" s="27" t="n">
        <f aca="false">B427*100</f>
        <v>0</v>
      </c>
      <c r="E427" s="55" t="n">
        <f aca="false">(C427+D427)/2</f>
        <v>16.5</v>
      </c>
      <c r="F427" s="55" t="n">
        <f aca="false">IF(E427&lt;33,33,E427)</f>
        <v>33</v>
      </c>
    </row>
    <row r="428" customFormat="false" ht="13" hidden="false" customHeight="true" outlineLevel="0" collapsed="false">
      <c r="A428" s="17" t="s">
        <v>2154</v>
      </c>
      <c r="B428" s="50" t="n">
        <f aca="false">IF(TOT!FJ430&gt;0,TOT!FK430/TOT!FJ430,0)</f>
        <v>0</v>
      </c>
      <c r="C428" s="27" t="n">
        <f aca="false">IF(TOT!FJ430=0,33,'SC - Tableau 1'!I428)</f>
        <v>33</v>
      </c>
      <c r="D428" s="27" t="n">
        <f aca="false">B428*100</f>
        <v>0</v>
      </c>
      <c r="E428" s="55" t="n">
        <f aca="false">(C428+D428)/2</f>
        <v>16.5</v>
      </c>
      <c r="F428" s="55" t="n">
        <f aca="false">IF(E428&lt;33,33,E428)</f>
        <v>33</v>
      </c>
    </row>
    <row r="429" customFormat="false" ht="13" hidden="false" customHeight="true" outlineLevel="0" collapsed="false">
      <c r="A429" s="17" t="s">
        <v>2157</v>
      </c>
      <c r="B429" s="50" t="n">
        <f aca="false">IF(TOT!FJ431&gt;0,TOT!FK431/TOT!FJ431,0)</f>
        <v>0</v>
      </c>
      <c r="C429" s="27" t="n">
        <f aca="false">IF(TOT!FJ431=0,33,'SC - Tableau 1'!I429)</f>
        <v>33</v>
      </c>
      <c r="D429" s="27" t="n">
        <f aca="false">B429*100</f>
        <v>0</v>
      </c>
      <c r="E429" s="55" t="n">
        <f aca="false">(C429+D429)/2</f>
        <v>16.5</v>
      </c>
      <c r="F429" s="55" t="n">
        <f aca="false">IF(E429&lt;33,33,E429)</f>
        <v>33</v>
      </c>
    </row>
    <row r="430" customFormat="false" ht="13" hidden="false" customHeight="true" outlineLevel="0" collapsed="false">
      <c r="A430" s="17" t="s">
        <v>2160</v>
      </c>
      <c r="B430" s="50" t="n">
        <f aca="false">IF(TOT!FJ432&gt;0,TOT!FK432/TOT!FJ432,0)</f>
        <v>0</v>
      </c>
      <c r="C430" s="27" t="n">
        <f aca="false">IF(TOT!FJ432=0,33,'SC - Tableau 1'!I430)</f>
        <v>33</v>
      </c>
      <c r="D430" s="27" t="n">
        <f aca="false">B430*100</f>
        <v>0</v>
      </c>
      <c r="E430" s="55" t="n">
        <f aca="false">(C430+D430)/2</f>
        <v>16.5</v>
      </c>
      <c r="F430" s="55" t="n">
        <f aca="false">IF(E430&lt;33,33,E430)</f>
        <v>33</v>
      </c>
    </row>
    <row r="431" customFormat="false" ht="13" hidden="false" customHeight="true" outlineLevel="0" collapsed="false">
      <c r="A431" s="17" t="s">
        <v>2162</v>
      </c>
      <c r="B431" s="50" t="n">
        <f aca="false">IF(TOT!FJ433&gt;0,TOT!FK433/TOT!FJ433,0)</f>
        <v>0</v>
      </c>
      <c r="C431" s="27" t="n">
        <f aca="false">IF(TOT!FJ433=0,33,'SC - Tableau 1'!I431)</f>
        <v>33</v>
      </c>
      <c r="D431" s="27" t="n">
        <f aca="false">B431*100</f>
        <v>0</v>
      </c>
      <c r="E431" s="55" t="n">
        <f aca="false">(C431+D431)/2</f>
        <v>16.5</v>
      </c>
      <c r="F431" s="55" t="n">
        <f aca="false">IF(E431&lt;33,33,E431)</f>
        <v>33</v>
      </c>
    </row>
    <row r="432" customFormat="false" ht="13" hidden="false" customHeight="true" outlineLevel="0" collapsed="false">
      <c r="A432" s="17" t="s">
        <v>2165</v>
      </c>
      <c r="B432" s="50" t="n">
        <f aca="false">IF(TOT!FJ434&gt;0,TOT!FK434/TOT!FJ434,0)</f>
        <v>0.285714285714286</v>
      </c>
      <c r="C432" s="55" t="n">
        <f aca="false">IF(TOT!FJ434=0,33,'SC - Tableau 1'!I432)</f>
        <v>71</v>
      </c>
      <c r="D432" s="27" t="n">
        <f aca="false">B432*100</f>
        <v>28.5714285714286</v>
      </c>
      <c r="E432" s="55" t="n">
        <f aca="false">(C432+D432)/2</f>
        <v>49.7857142857143</v>
      </c>
      <c r="F432" s="55" t="n">
        <f aca="false">IF(E432&lt;33,33,E432)</f>
        <v>49.7857142857143</v>
      </c>
    </row>
    <row r="433" customFormat="false" ht="13" hidden="false" customHeight="true" outlineLevel="0" collapsed="false">
      <c r="A433" s="17" t="s">
        <v>2168</v>
      </c>
      <c r="B433" s="50" t="n">
        <f aca="false">IF(TOT!FJ435&gt;0,TOT!FK435/TOT!FJ435,0)</f>
        <v>0</v>
      </c>
      <c r="C433" s="27" t="n">
        <f aca="false">IF(TOT!FJ435=0,33,'SC - Tableau 1'!I433)</f>
        <v>33</v>
      </c>
      <c r="D433" s="27" t="n">
        <f aca="false">B433*100</f>
        <v>0</v>
      </c>
      <c r="E433" s="55" t="n">
        <f aca="false">(C433+D433)/2</f>
        <v>16.5</v>
      </c>
      <c r="F433" s="55" t="n">
        <f aca="false">IF(E433&lt;33,33,E433)</f>
        <v>33</v>
      </c>
    </row>
    <row r="434" customFormat="false" ht="13" hidden="false" customHeight="true" outlineLevel="0" collapsed="false">
      <c r="A434" s="17" t="s">
        <v>2171</v>
      </c>
      <c r="B434" s="50" t="n">
        <f aca="false">IF(TOT!FJ436&gt;0,TOT!FK436/TOT!FJ436,0)</f>
        <v>0</v>
      </c>
      <c r="C434" s="27" t="n">
        <f aca="false">IF(TOT!FJ436=0,33,'SC - Tableau 1'!I434)</f>
        <v>33</v>
      </c>
      <c r="D434" s="27" t="n">
        <f aca="false">B434*100</f>
        <v>0</v>
      </c>
      <c r="E434" s="55" t="n">
        <f aca="false">(C434+D434)/2</f>
        <v>16.5</v>
      </c>
      <c r="F434" s="55" t="n">
        <f aca="false">IF(E434&lt;33,33,E434)</f>
        <v>33</v>
      </c>
    </row>
    <row r="435" customFormat="false" ht="13" hidden="false" customHeight="true" outlineLevel="0" collapsed="false">
      <c r="A435" s="17" t="s">
        <v>2176</v>
      </c>
      <c r="B435" s="50" t="n">
        <f aca="false">IF(TOT!FJ437&gt;0,TOT!FK437/TOT!FJ437,0)</f>
        <v>0</v>
      </c>
      <c r="C435" s="27" t="n">
        <f aca="false">IF(TOT!FJ437=0,33,'SC - Tableau 1'!I435)</f>
        <v>33</v>
      </c>
      <c r="D435" s="27" t="n">
        <f aca="false">B435*100</f>
        <v>0</v>
      </c>
      <c r="E435" s="55" t="n">
        <f aca="false">(C435+D435)/2</f>
        <v>16.5</v>
      </c>
      <c r="F435" s="55" t="n">
        <f aca="false">IF(E435&lt;33,33,E435)</f>
        <v>33</v>
      </c>
    </row>
    <row r="436" customFormat="false" ht="13" hidden="false" customHeight="true" outlineLevel="0" collapsed="false">
      <c r="A436" s="17" t="s">
        <v>2180</v>
      </c>
      <c r="B436" s="50" t="n">
        <f aca="false">IF(TOT!FJ438&gt;0,TOT!FK438/TOT!FJ438,0)</f>
        <v>0</v>
      </c>
      <c r="C436" s="27" t="n">
        <f aca="false">IF(TOT!FJ438=0,33,'SC - Tableau 1'!I436)</f>
        <v>33</v>
      </c>
      <c r="D436" s="27" t="n">
        <f aca="false">B436*100</f>
        <v>0</v>
      </c>
      <c r="E436" s="55" t="n">
        <f aca="false">(C436+D436)/2</f>
        <v>16.5</v>
      </c>
      <c r="F436" s="55" t="n">
        <f aca="false">IF(E436&lt;33,33,E436)</f>
        <v>33</v>
      </c>
    </row>
    <row r="437" customFormat="false" ht="13" hidden="false" customHeight="true" outlineLevel="0" collapsed="false">
      <c r="A437" s="17" t="s">
        <v>2184</v>
      </c>
      <c r="B437" s="50" t="n">
        <f aca="false">IF(TOT!FJ439&gt;0,TOT!FK439/TOT!FJ439,0)</f>
        <v>1</v>
      </c>
      <c r="C437" s="55" t="n">
        <f aca="false">IF(TOT!FJ439=0,33,'SC - Tableau 1'!I437)</f>
        <v>87</v>
      </c>
      <c r="D437" s="27" t="n">
        <f aca="false">B437*100</f>
        <v>100</v>
      </c>
      <c r="E437" s="55" t="n">
        <f aca="false">(C437+D437)/2</f>
        <v>93.5</v>
      </c>
      <c r="F437" s="55" t="n">
        <f aca="false">IF(E437&lt;33,33,E437)</f>
        <v>93.5</v>
      </c>
    </row>
    <row r="438" customFormat="false" ht="13" hidden="false" customHeight="true" outlineLevel="0" collapsed="false">
      <c r="A438" s="17" t="s">
        <v>2188</v>
      </c>
      <c r="B438" s="50" t="n">
        <f aca="false">IF(TOT!FJ440&gt;0,TOT!FK440/TOT!FJ440,0)</f>
        <v>0</v>
      </c>
      <c r="C438" s="27" t="n">
        <f aca="false">IF(TOT!FJ440=0,33,'SC - Tableau 1'!I438)</f>
        <v>33</v>
      </c>
      <c r="D438" s="27" t="n">
        <f aca="false">B438*100</f>
        <v>0</v>
      </c>
      <c r="E438" s="55" t="n">
        <f aca="false">(C438+D438)/2</f>
        <v>16.5</v>
      </c>
      <c r="F438" s="55" t="n">
        <f aca="false">IF(E438&lt;33,33,E438)</f>
        <v>33</v>
      </c>
    </row>
    <row r="439" customFormat="false" ht="13" hidden="false" customHeight="true" outlineLevel="0" collapsed="false">
      <c r="A439" s="17" t="s">
        <v>2192</v>
      </c>
      <c r="B439" s="50" t="n">
        <f aca="false">IF(TOT!FJ441&gt;0,TOT!FK441/TOT!FJ441,0)</f>
        <v>0</v>
      </c>
      <c r="C439" s="27" t="n">
        <f aca="false">IF(TOT!FJ441=0,33,'SC - Tableau 1'!I439)</f>
        <v>33</v>
      </c>
      <c r="D439" s="27" t="n">
        <f aca="false">B439*100</f>
        <v>0</v>
      </c>
      <c r="E439" s="55" t="n">
        <f aca="false">(C439+D439)/2</f>
        <v>16.5</v>
      </c>
      <c r="F439" s="55" t="n">
        <f aca="false">IF(E439&lt;33,33,E439)</f>
        <v>33</v>
      </c>
    </row>
    <row r="440" customFormat="false" ht="13" hidden="false" customHeight="true" outlineLevel="0" collapsed="false">
      <c r="A440" s="17" t="s">
        <v>2196</v>
      </c>
      <c r="B440" s="50" t="n">
        <f aca="false">IF(TOT!FJ442&gt;0,TOT!FK442/TOT!FJ442,0)</f>
        <v>0</v>
      </c>
      <c r="C440" s="27" t="n">
        <f aca="false">IF(TOT!FJ442=0,33,'SC - Tableau 1'!I440)</f>
        <v>33</v>
      </c>
      <c r="D440" s="27" t="n">
        <f aca="false">B440*100</f>
        <v>0</v>
      </c>
      <c r="E440" s="55" t="n">
        <f aca="false">(C440+D440)/2</f>
        <v>16.5</v>
      </c>
      <c r="F440" s="55" t="n">
        <f aca="false">IF(E440&lt;33,33,E440)</f>
        <v>33</v>
      </c>
    </row>
    <row r="441" customFormat="false" ht="13" hidden="false" customHeight="true" outlineLevel="0" collapsed="false">
      <c r="A441" s="17" t="s">
        <v>2199</v>
      </c>
      <c r="B441" s="50" t="n">
        <f aca="false">IF(TOT!FJ443&gt;0,TOT!FK443/TOT!FJ443,0)</f>
        <v>0</v>
      </c>
      <c r="C441" s="27" t="n">
        <f aca="false">IF(TOT!FJ443=0,33,'SC - Tableau 1'!I441)</f>
        <v>33</v>
      </c>
      <c r="D441" s="27" t="n">
        <f aca="false">B441*100</f>
        <v>0</v>
      </c>
      <c r="E441" s="55" t="n">
        <f aca="false">(C441+D441)/2</f>
        <v>16.5</v>
      </c>
      <c r="F441" s="55" t="n">
        <f aca="false">IF(E441&lt;33,33,E441)</f>
        <v>33</v>
      </c>
    </row>
    <row r="442" customFormat="false" ht="13" hidden="false" customHeight="true" outlineLevel="0" collapsed="false">
      <c r="A442" s="17" t="s">
        <v>2204</v>
      </c>
      <c r="B442" s="50" t="n">
        <f aca="false">IF(TOT!FJ444&gt;0,TOT!FK444/TOT!FJ444,0)</f>
        <v>0</v>
      </c>
      <c r="C442" s="27" t="n">
        <f aca="false">IF(TOT!FJ444=0,33,'SC - Tableau 1'!I442)</f>
        <v>33</v>
      </c>
      <c r="D442" s="27" t="n">
        <f aca="false">B442*100</f>
        <v>0</v>
      </c>
      <c r="E442" s="55" t="n">
        <f aca="false">(C442+D442)/2</f>
        <v>16.5</v>
      </c>
      <c r="F442" s="55" t="n">
        <f aca="false">IF(E442&lt;33,33,E442)</f>
        <v>33</v>
      </c>
    </row>
    <row r="443" customFormat="false" ht="13" hidden="false" customHeight="true" outlineLevel="0" collapsed="false">
      <c r="A443" s="17" t="s">
        <v>2208</v>
      </c>
      <c r="B443" s="50" t="n">
        <f aca="false">IF(TOT!FJ445&gt;0,TOT!FK445/TOT!FJ445,0)</f>
        <v>0</v>
      </c>
      <c r="C443" s="55" t="n">
        <f aca="false">IF(TOT!FJ445=0,33,'SC - Tableau 1'!I443)</f>
        <v>58</v>
      </c>
      <c r="D443" s="27" t="n">
        <f aca="false">B443*100</f>
        <v>0</v>
      </c>
      <c r="E443" s="55" t="n">
        <f aca="false">(C443+D443)/2</f>
        <v>29</v>
      </c>
      <c r="F443" s="55" t="n">
        <f aca="false">IF(E443&lt;33,33,E443)</f>
        <v>33</v>
      </c>
    </row>
    <row r="444" customFormat="false" ht="13" hidden="false" customHeight="true" outlineLevel="0" collapsed="false">
      <c r="A444" s="17" t="s">
        <v>2211</v>
      </c>
      <c r="B444" s="50" t="n">
        <f aca="false">IF(TOT!FJ446&gt;0,TOT!FK446/TOT!FJ446,0)</f>
        <v>0</v>
      </c>
      <c r="C444" s="27" t="n">
        <f aca="false">IF(TOT!FJ446=0,33,'SC - Tableau 1'!I444)</f>
        <v>33</v>
      </c>
      <c r="D444" s="27" t="n">
        <f aca="false">B444*100</f>
        <v>0</v>
      </c>
      <c r="E444" s="55" t="n">
        <f aca="false">(C444+D444)/2</f>
        <v>16.5</v>
      </c>
      <c r="F444" s="55" t="n">
        <f aca="false">IF(E444&lt;33,33,E444)</f>
        <v>33</v>
      </c>
    </row>
    <row r="445" customFormat="false" ht="13" hidden="false" customHeight="true" outlineLevel="0" collapsed="false">
      <c r="A445" s="17" t="s">
        <v>2214</v>
      </c>
      <c r="B445" s="50" t="n">
        <f aca="false">IF(TOT!FJ447&gt;0,TOT!FK447/TOT!FJ447,0)</f>
        <v>0</v>
      </c>
      <c r="C445" s="27" t="n">
        <f aca="false">IF(TOT!FJ447=0,33,'SC - Tableau 1'!I445)</f>
        <v>33</v>
      </c>
      <c r="D445" s="27" t="n">
        <f aca="false">B445*100</f>
        <v>0</v>
      </c>
      <c r="E445" s="55" t="n">
        <f aca="false">(C445+D445)/2</f>
        <v>16.5</v>
      </c>
      <c r="F445" s="55" t="n">
        <f aca="false">IF(E445&lt;33,33,E445)</f>
        <v>33</v>
      </c>
    </row>
    <row r="446" customFormat="false" ht="13" hidden="false" customHeight="true" outlineLevel="0" collapsed="false">
      <c r="A446" s="17" t="s">
        <v>2219</v>
      </c>
      <c r="B446" s="50" t="n">
        <f aca="false">IF(TOT!FJ448&gt;0,TOT!FK448/TOT!FJ448,0)</f>
        <v>0</v>
      </c>
      <c r="C446" s="27" t="n">
        <f aca="false">IF(TOT!FJ448=0,33,'SC - Tableau 1'!I446)</f>
        <v>33</v>
      </c>
      <c r="D446" s="27" t="n">
        <f aca="false">B446*100</f>
        <v>0</v>
      </c>
      <c r="E446" s="55" t="n">
        <f aca="false">(C446+D446)/2</f>
        <v>16.5</v>
      </c>
      <c r="F446" s="55" t="n">
        <f aca="false">IF(E446&lt;33,33,E446)</f>
        <v>33</v>
      </c>
    </row>
    <row r="447" customFormat="false" ht="13" hidden="false" customHeight="true" outlineLevel="0" collapsed="false">
      <c r="A447" s="17" t="s">
        <v>2224</v>
      </c>
      <c r="B447" s="50" t="n">
        <f aca="false">IF(TOT!FJ449&gt;0,TOT!FK449/TOT!FJ449,0)</f>
        <v>0</v>
      </c>
      <c r="C447" s="27" t="n">
        <f aca="false">IF(TOT!FJ449=0,33,'SC - Tableau 1'!I447)</f>
        <v>33</v>
      </c>
      <c r="D447" s="27" t="n">
        <f aca="false">B447*100</f>
        <v>0</v>
      </c>
      <c r="E447" s="55" t="n">
        <f aca="false">(C447+D447)/2</f>
        <v>16.5</v>
      </c>
      <c r="F447" s="55" t="n">
        <f aca="false">IF(E447&lt;33,33,E447)</f>
        <v>33</v>
      </c>
    </row>
    <row r="448" customFormat="false" ht="13" hidden="false" customHeight="true" outlineLevel="0" collapsed="false">
      <c r="A448" s="17" t="s">
        <v>2229</v>
      </c>
      <c r="B448" s="50" t="n">
        <f aca="false">IF(TOT!FJ450&gt;0,TOT!FK450/TOT!FJ450,0)</f>
        <v>0.25</v>
      </c>
      <c r="C448" s="55" t="n">
        <f aca="false">IF(TOT!FJ450=0,33,'SC - Tableau 1'!I448)</f>
        <v>67</v>
      </c>
      <c r="D448" s="27" t="n">
        <f aca="false">B448*100</f>
        <v>25</v>
      </c>
      <c r="E448" s="55" t="n">
        <f aca="false">(C448+D448)/2</f>
        <v>46</v>
      </c>
      <c r="F448" s="55" t="n">
        <f aca="false">IF(E448&lt;33,33,E448)</f>
        <v>46</v>
      </c>
    </row>
    <row r="449" customFormat="false" ht="13" hidden="false" customHeight="true" outlineLevel="0" collapsed="false">
      <c r="A449" s="17" t="s">
        <v>2235</v>
      </c>
      <c r="B449" s="50" t="n">
        <f aca="false">IF(TOT!FJ451&gt;0,TOT!FK451/TOT!FJ451,0)</f>
        <v>1</v>
      </c>
      <c r="C449" s="55" t="n">
        <f aca="false">IF(TOT!FJ451=0,33,'SC - Tableau 1'!I449)</f>
        <v>75</v>
      </c>
      <c r="D449" s="27" t="n">
        <f aca="false">B449*100</f>
        <v>100</v>
      </c>
      <c r="E449" s="55" t="n">
        <f aca="false">(C449+D449)/2</f>
        <v>87.5</v>
      </c>
      <c r="F449" s="55" t="n">
        <f aca="false">IF(E449&lt;33,33,E449)</f>
        <v>87.5</v>
      </c>
    </row>
    <row r="450" customFormat="false" ht="13" hidden="false" customHeight="true" outlineLevel="0" collapsed="false">
      <c r="A450" s="17" t="s">
        <v>2240</v>
      </c>
      <c r="B450" s="50" t="n">
        <f aca="false">IF(TOT!FJ452&gt;0,TOT!FK452/TOT!FJ452,0)</f>
        <v>0</v>
      </c>
      <c r="C450" s="27" t="n">
        <f aca="false">IF(TOT!FJ452=0,33,'SC - Tableau 1'!I450)</f>
        <v>33</v>
      </c>
      <c r="D450" s="27" t="n">
        <f aca="false">B450*100</f>
        <v>0</v>
      </c>
      <c r="E450" s="55" t="n">
        <f aca="false">(C450+D450)/2</f>
        <v>16.5</v>
      </c>
      <c r="F450" s="55" t="n">
        <f aca="false">IF(E450&lt;33,33,E450)</f>
        <v>33</v>
      </c>
    </row>
    <row r="451" customFormat="false" ht="13" hidden="false" customHeight="true" outlineLevel="0" collapsed="false">
      <c r="A451" s="17" t="s">
        <v>2244</v>
      </c>
      <c r="B451" s="50" t="n">
        <f aca="false">IF(TOT!FJ453&gt;0,TOT!FK453/TOT!FJ453,0)</f>
        <v>0</v>
      </c>
      <c r="C451" s="27" t="n">
        <f aca="false">IF(TOT!FJ453=0,33,'SC - Tableau 1'!I451)</f>
        <v>33</v>
      </c>
      <c r="D451" s="27" t="n">
        <f aca="false">B451*100</f>
        <v>0</v>
      </c>
      <c r="E451" s="55" t="n">
        <f aca="false">(C451+D451)/2</f>
        <v>16.5</v>
      </c>
      <c r="F451" s="55" t="n">
        <f aca="false">IF(E451&lt;33,33,E451)</f>
        <v>33</v>
      </c>
    </row>
    <row r="452" customFormat="false" ht="13" hidden="false" customHeight="true" outlineLevel="0" collapsed="false">
      <c r="A452" s="17" t="s">
        <v>2246</v>
      </c>
      <c r="B452" s="50" t="n">
        <f aca="false">IF(TOT!FJ454&gt;0,TOT!FK454/TOT!FJ454,0)</f>
        <v>0</v>
      </c>
      <c r="C452" s="27" t="n">
        <f aca="false">IF(TOT!FJ454=0,33,'SC - Tableau 1'!I452)</f>
        <v>33</v>
      </c>
      <c r="D452" s="27" t="n">
        <f aca="false">B452*100</f>
        <v>0</v>
      </c>
      <c r="E452" s="55" t="n">
        <f aca="false">(C452+D452)/2</f>
        <v>16.5</v>
      </c>
      <c r="F452" s="55" t="n">
        <f aca="false">IF(E452&lt;33,33,E452)</f>
        <v>33</v>
      </c>
    </row>
    <row r="453" customFormat="false" ht="13" hidden="false" customHeight="true" outlineLevel="0" collapsed="false">
      <c r="A453" s="17" t="s">
        <v>2250</v>
      </c>
      <c r="B453" s="50" t="n">
        <f aca="false">IF(TOT!FJ455&gt;0,TOT!FK455/TOT!FJ455,0)</f>
        <v>0</v>
      </c>
      <c r="C453" s="27" t="n">
        <f aca="false">IF(TOT!FJ455=0,33,'SC - Tableau 1'!I453)</f>
        <v>33</v>
      </c>
      <c r="D453" s="27" t="n">
        <f aca="false">B453*100</f>
        <v>0</v>
      </c>
      <c r="E453" s="55" t="n">
        <f aca="false">(C453+D453)/2</f>
        <v>16.5</v>
      </c>
      <c r="F453" s="55" t="n">
        <f aca="false">IF(E453&lt;33,33,E453)</f>
        <v>33</v>
      </c>
    </row>
    <row r="454" customFormat="false" ht="13" hidden="false" customHeight="true" outlineLevel="0" collapsed="false">
      <c r="A454" s="17" t="s">
        <v>2254</v>
      </c>
      <c r="B454" s="50" t="n">
        <f aca="false">IF(TOT!FJ456&gt;0,TOT!FK456/TOT!FJ456,0)</f>
        <v>0</v>
      </c>
      <c r="C454" s="55" t="n">
        <f aca="false">IF(TOT!FJ456=0,33,'SC - Tableau 1'!I454)</f>
        <v>60</v>
      </c>
      <c r="D454" s="27" t="n">
        <f aca="false">B454*100</f>
        <v>0</v>
      </c>
      <c r="E454" s="55" t="n">
        <f aca="false">(C454+D454)/2</f>
        <v>30</v>
      </c>
      <c r="F454" s="55" t="n">
        <f aca="false">IF(E454&lt;33,33,E454)</f>
        <v>33</v>
      </c>
    </row>
    <row r="455" customFormat="false" ht="13" hidden="false" customHeight="true" outlineLevel="0" collapsed="false">
      <c r="A455" s="17" t="s">
        <v>2258</v>
      </c>
      <c r="B455" s="50" t="n">
        <f aca="false">IF(TOT!FJ457&gt;0,TOT!FK457/TOT!FJ457,0)</f>
        <v>0</v>
      </c>
      <c r="C455" s="27" t="n">
        <f aca="false">IF(TOT!FJ457=0,33,'SC - Tableau 1'!I455)</f>
        <v>33</v>
      </c>
      <c r="D455" s="27" t="n">
        <f aca="false">B455*100</f>
        <v>0</v>
      </c>
      <c r="E455" s="55" t="n">
        <f aca="false">(C455+D455)/2</f>
        <v>16.5</v>
      </c>
      <c r="F455" s="55" t="n">
        <f aca="false">IF(E455&lt;33,33,E455)</f>
        <v>33</v>
      </c>
    </row>
    <row r="456" customFormat="false" ht="13" hidden="false" customHeight="true" outlineLevel="0" collapsed="false">
      <c r="A456" s="17" t="s">
        <v>2261</v>
      </c>
      <c r="B456" s="50" t="n">
        <f aca="false">IF(TOT!FJ458&gt;0,TOT!FK458/TOT!FJ458,0)</f>
        <v>0</v>
      </c>
      <c r="C456" s="27" t="n">
        <f aca="false">IF(TOT!FJ458=0,33,'SC - Tableau 1'!I456)</f>
        <v>33</v>
      </c>
      <c r="D456" s="27" t="n">
        <f aca="false">B456*100</f>
        <v>0</v>
      </c>
      <c r="E456" s="55" t="n">
        <f aca="false">(C456+D456)/2</f>
        <v>16.5</v>
      </c>
      <c r="F456" s="55" t="n">
        <f aca="false">IF(E456&lt;33,33,E456)</f>
        <v>33</v>
      </c>
    </row>
    <row r="457" customFormat="false" ht="13" hidden="false" customHeight="true" outlineLevel="0" collapsed="false">
      <c r="A457" s="17" t="s">
        <v>2264</v>
      </c>
      <c r="B457" s="50" t="n">
        <f aca="false">IF(TOT!FJ459&gt;0,TOT!FK459/TOT!FJ459,0)</f>
        <v>0</v>
      </c>
      <c r="C457" s="27" t="n">
        <f aca="false">IF(TOT!FJ459=0,33,'SC - Tableau 1'!I457)</f>
        <v>33</v>
      </c>
      <c r="D457" s="27" t="n">
        <f aca="false">B457*100</f>
        <v>0</v>
      </c>
      <c r="E457" s="55" t="n">
        <f aca="false">(C457+D457)/2</f>
        <v>16.5</v>
      </c>
      <c r="F457" s="55" t="n">
        <f aca="false">IF(E457&lt;33,33,E457)</f>
        <v>33</v>
      </c>
    </row>
    <row r="458" customFormat="false" ht="13" hidden="false" customHeight="true" outlineLevel="0" collapsed="false">
      <c r="A458" s="17" t="s">
        <v>2269</v>
      </c>
      <c r="B458" s="50" t="n">
        <f aca="false">IF(TOT!FJ460&gt;0,TOT!FK460/TOT!FJ460,0)</f>
        <v>0</v>
      </c>
      <c r="C458" s="55" t="n">
        <f aca="false">IF(TOT!FJ460=0,33,'SC - Tableau 1'!I458)</f>
        <v>77</v>
      </c>
      <c r="D458" s="27" t="n">
        <f aca="false">B458*100</f>
        <v>0</v>
      </c>
      <c r="E458" s="55" t="n">
        <f aca="false">(C458+D458)/2</f>
        <v>38.5</v>
      </c>
      <c r="F458" s="55" t="n">
        <f aca="false">IF(E458&lt;33,33,E458)</f>
        <v>38.5</v>
      </c>
    </row>
    <row r="459" customFormat="false" ht="13" hidden="false" customHeight="true" outlineLevel="0" collapsed="false">
      <c r="A459" s="17" t="s">
        <v>2272</v>
      </c>
      <c r="B459" s="50" t="n">
        <f aca="false">IF(TOT!FJ461&gt;0,TOT!FK461/TOT!FJ461,0)</f>
        <v>0</v>
      </c>
      <c r="C459" s="27" t="n">
        <f aca="false">IF(TOT!FJ461=0,33,'SC - Tableau 1'!I459)</f>
        <v>33</v>
      </c>
      <c r="D459" s="27" t="n">
        <f aca="false">B459*100</f>
        <v>0</v>
      </c>
      <c r="E459" s="55" t="n">
        <f aca="false">(C459+D459)/2</f>
        <v>16.5</v>
      </c>
      <c r="F459" s="55" t="n">
        <f aca="false">IF(E459&lt;33,33,E459)</f>
        <v>33</v>
      </c>
    </row>
    <row r="460" customFormat="false" ht="13" hidden="false" customHeight="true" outlineLevel="0" collapsed="false">
      <c r="A460" s="17" t="s">
        <v>2277</v>
      </c>
      <c r="B460" s="50" t="n">
        <f aca="false">IF(TOT!FJ462&gt;0,TOT!FK462/TOT!FJ462,0)</f>
        <v>0</v>
      </c>
      <c r="C460" s="27" t="n">
        <f aca="false">IF(TOT!FJ462=0,33,'SC - Tableau 1'!I460)</f>
        <v>33</v>
      </c>
      <c r="D460" s="27" t="n">
        <f aca="false">B460*100</f>
        <v>0</v>
      </c>
      <c r="E460" s="55" t="n">
        <f aca="false">(C460+D460)/2</f>
        <v>16.5</v>
      </c>
      <c r="F460" s="55" t="n">
        <f aca="false">IF(E460&lt;33,33,E460)</f>
        <v>33</v>
      </c>
    </row>
    <row r="461" customFormat="false" ht="13" hidden="false" customHeight="true" outlineLevel="0" collapsed="false">
      <c r="A461" s="17" t="s">
        <v>2282</v>
      </c>
      <c r="B461" s="50" t="n">
        <f aca="false">IF(TOT!FJ463&gt;0,TOT!FK463/TOT!FJ463,0)</f>
        <v>0</v>
      </c>
      <c r="C461" s="27" t="n">
        <f aca="false">IF(TOT!FJ463=0,33,'SC - Tableau 1'!I461)</f>
        <v>33</v>
      </c>
      <c r="D461" s="27" t="n">
        <f aca="false">B461*100</f>
        <v>0</v>
      </c>
      <c r="E461" s="55" t="n">
        <f aca="false">(C461+D461)/2</f>
        <v>16.5</v>
      </c>
      <c r="F461" s="55" t="n">
        <f aca="false">IF(E461&lt;33,33,E461)</f>
        <v>33</v>
      </c>
    </row>
    <row r="462" customFormat="false" ht="13" hidden="false" customHeight="true" outlineLevel="0" collapsed="false">
      <c r="A462" s="17" t="s">
        <v>2287</v>
      </c>
      <c r="B462" s="50" t="n">
        <f aca="false">IF(TOT!FJ464&gt;0,TOT!FK464/TOT!FJ464,0)</f>
        <v>0</v>
      </c>
      <c r="C462" s="55" t="n">
        <f aca="false">IF(TOT!FJ464=0,33,'SC - Tableau 1'!I462)</f>
        <v>87</v>
      </c>
      <c r="D462" s="27" t="n">
        <f aca="false">B462*100</f>
        <v>0</v>
      </c>
      <c r="E462" s="55" t="n">
        <f aca="false">(C462+D462)/2</f>
        <v>43.5</v>
      </c>
      <c r="F462" s="55" t="n">
        <f aca="false">IF(E462&lt;33,33,E462)</f>
        <v>43.5</v>
      </c>
    </row>
    <row r="463" customFormat="false" ht="13" hidden="false" customHeight="true" outlineLevel="0" collapsed="false">
      <c r="A463" s="17" t="s">
        <v>2291</v>
      </c>
      <c r="B463" s="50" t="n">
        <f aca="false">IF(TOT!FJ465&gt;0,TOT!FK465/TOT!FJ465,0)</f>
        <v>0</v>
      </c>
      <c r="C463" s="27" t="n">
        <f aca="false">IF(TOT!FJ465=0,33,'SC - Tableau 1'!I463)</f>
        <v>33</v>
      </c>
      <c r="D463" s="27" t="n">
        <f aca="false">B463*100</f>
        <v>0</v>
      </c>
      <c r="E463" s="55" t="n">
        <f aca="false">(C463+D463)/2</f>
        <v>16.5</v>
      </c>
      <c r="F463" s="55" t="n">
        <f aca="false">IF(E463&lt;33,33,E463)</f>
        <v>33</v>
      </c>
    </row>
    <row r="464" customFormat="false" ht="13" hidden="false" customHeight="true" outlineLevel="0" collapsed="false">
      <c r="A464" s="17" t="s">
        <v>2295</v>
      </c>
      <c r="B464" s="50" t="n">
        <f aca="false">IF(TOT!FJ466&gt;0,TOT!FK466/TOT!FJ466,0)</f>
        <v>0</v>
      </c>
      <c r="C464" s="27" t="n">
        <f aca="false">IF(TOT!FJ466=0,33,'SC - Tableau 1'!I464)</f>
        <v>33</v>
      </c>
      <c r="D464" s="27" t="n">
        <f aca="false">B464*100</f>
        <v>0</v>
      </c>
      <c r="E464" s="55" t="n">
        <f aca="false">(C464+D464)/2</f>
        <v>16.5</v>
      </c>
      <c r="F464" s="55" t="n">
        <f aca="false">IF(E464&lt;33,33,E464)</f>
        <v>33</v>
      </c>
    </row>
    <row r="465" customFormat="false" ht="13" hidden="false" customHeight="true" outlineLevel="0" collapsed="false">
      <c r="A465" s="17" t="s">
        <v>2299</v>
      </c>
      <c r="B465" s="50" t="n">
        <f aca="false">IF(TOT!FJ467&gt;0,TOT!FK467/TOT!FJ467,0)</f>
        <v>0</v>
      </c>
      <c r="C465" s="55" t="n">
        <f aca="false">IF(TOT!FJ467=0,33,'SC - Tableau 1'!I465)</f>
        <v>47</v>
      </c>
      <c r="D465" s="27" t="n">
        <f aca="false">B465*100</f>
        <v>0</v>
      </c>
      <c r="E465" s="55" t="n">
        <f aca="false">(C465+D465)/2</f>
        <v>23.5</v>
      </c>
      <c r="F465" s="55" t="n">
        <f aca="false">IF(E465&lt;33,33,E465)</f>
        <v>33</v>
      </c>
    </row>
    <row r="466" customFormat="false" ht="13" hidden="false" customHeight="true" outlineLevel="0" collapsed="false">
      <c r="A466" s="17" t="s">
        <v>2304</v>
      </c>
      <c r="B466" s="50" t="n">
        <f aca="false">IF(TOT!FJ468&gt;0,TOT!FK468/TOT!FJ468,0)</f>
        <v>0</v>
      </c>
      <c r="C466" s="27" t="n">
        <f aca="false">IF(TOT!FJ468=0,33,'SC - Tableau 1'!I466)</f>
        <v>33</v>
      </c>
      <c r="D466" s="27" t="n">
        <f aca="false">B466*100</f>
        <v>0</v>
      </c>
      <c r="E466" s="55" t="n">
        <f aca="false">(C466+D466)/2</f>
        <v>16.5</v>
      </c>
      <c r="F466" s="55" t="n">
        <f aca="false">IF(E466&lt;33,33,E466)</f>
        <v>33</v>
      </c>
    </row>
    <row r="467" customFormat="false" ht="13" hidden="false" customHeight="true" outlineLevel="0" collapsed="false">
      <c r="A467" s="17" t="s">
        <v>2309</v>
      </c>
      <c r="B467" s="50" t="n">
        <f aca="false">IF(TOT!FJ469&gt;0,TOT!FK469/TOT!FJ469,0)</f>
        <v>0</v>
      </c>
      <c r="C467" s="27" t="n">
        <f aca="false">IF(TOT!FJ469=0,33,'SC - Tableau 1'!I467)</f>
        <v>33</v>
      </c>
      <c r="D467" s="27" t="n">
        <f aca="false">B467*100</f>
        <v>0</v>
      </c>
      <c r="E467" s="55" t="n">
        <f aca="false">(C467+D467)/2</f>
        <v>16.5</v>
      </c>
      <c r="F467" s="55" t="n">
        <f aca="false">IF(E467&lt;33,33,E467)</f>
        <v>33</v>
      </c>
    </row>
    <row r="468" customFormat="false" ht="13" hidden="false" customHeight="true" outlineLevel="0" collapsed="false">
      <c r="A468" s="17" t="s">
        <v>2313</v>
      </c>
      <c r="B468" s="50" t="n">
        <f aca="false">IF(TOT!FJ470&gt;0,TOT!FK470/TOT!FJ470,0)</f>
        <v>0</v>
      </c>
      <c r="C468" s="27" t="n">
        <f aca="false">IF(TOT!FJ470=0,33,'SC - Tableau 1'!I468)</f>
        <v>33</v>
      </c>
      <c r="D468" s="27" t="n">
        <f aca="false">B468*100</f>
        <v>0</v>
      </c>
      <c r="E468" s="55" t="n">
        <f aca="false">(C468+D468)/2</f>
        <v>16.5</v>
      </c>
      <c r="F468" s="55" t="n">
        <f aca="false">IF(E468&lt;33,33,E468)</f>
        <v>33</v>
      </c>
    </row>
    <row r="469" customFormat="false" ht="13" hidden="false" customHeight="true" outlineLevel="0" collapsed="false">
      <c r="A469" s="17" t="s">
        <v>2317</v>
      </c>
      <c r="B469" s="50" t="n">
        <f aca="false">IF(TOT!FJ471&gt;0,TOT!FK471/TOT!FJ471,0)</f>
        <v>0</v>
      </c>
      <c r="C469" s="27" t="n">
        <f aca="false">IF(TOT!FJ471=0,33,'SC - Tableau 1'!I469)</f>
        <v>33</v>
      </c>
      <c r="D469" s="27" t="n">
        <f aca="false">B469*100</f>
        <v>0</v>
      </c>
      <c r="E469" s="55" t="n">
        <f aca="false">(C469+D469)/2</f>
        <v>16.5</v>
      </c>
      <c r="F469" s="55" t="n">
        <f aca="false">IF(E469&lt;33,33,E469)</f>
        <v>33</v>
      </c>
    </row>
    <row r="470" customFormat="false" ht="13" hidden="false" customHeight="true" outlineLevel="0" collapsed="false">
      <c r="A470" s="17" t="s">
        <v>2321</v>
      </c>
      <c r="B470" s="50" t="n">
        <f aca="false">IF(TOT!FJ472&gt;0,TOT!FK472/TOT!FJ472,0)</f>
        <v>0.2</v>
      </c>
      <c r="C470" s="55" t="n">
        <f aca="false">IF(TOT!FJ472=0,33,'SC - Tableau 1'!I470)</f>
        <v>90</v>
      </c>
      <c r="D470" s="27" t="n">
        <f aca="false">B470*100</f>
        <v>20</v>
      </c>
      <c r="E470" s="55" t="n">
        <f aca="false">(C470+D470)/2</f>
        <v>55</v>
      </c>
      <c r="F470" s="55" t="n">
        <f aca="false">IF(E470&lt;33,33,E470)</f>
        <v>55</v>
      </c>
    </row>
    <row r="471" customFormat="false" ht="13" hidden="false" customHeight="true" outlineLevel="0" collapsed="false">
      <c r="A471" s="17" t="s">
        <v>2325</v>
      </c>
      <c r="B471" s="50" t="n">
        <f aca="false">IF(TOT!FJ473&gt;0,TOT!FK473/TOT!FJ473,0)</f>
        <v>0</v>
      </c>
      <c r="C471" s="27" t="n">
        <f aca="false">IF(TOT!FJ473=0,33,'SC - Tableau 1'!I471)</f>
        <v>33</v>
      </c>
      <c r="D471" s="27" t="n">
        <f aca="false">B471*100</f>
        <v>0</v>
      </c>
      <c r="E471" s="55" t="n">
        <f aca="false">(C471+D471)/2</f>
        <v>16.5</v>
      </c>
      <c r="F471" s="55" t="n">
        <f aca="false">IF(E471&lt;33,33,E471)</f>
        <v>33</v>
      </c>
    </row>
    <row r="472" customFormat="false" ht="13" hidden="false" customHeight="true" outlineLevel="0" collapsed="false">
      <c r="A472" s="17" t="s">
        <v>2328</v>
      </c>
      <c r="B472" s="50" t="n">
        <f aca="false">IF(TOT!FJ474&gt;0,TOT!FK474/TOT!FJ474,0)</f>
        <v>0</v>
      </c>
      <c r="C472" s="27" t="n">
        <f aca="false">IF(TOT!FJ474=0,33,'SC - Tableau 1'!I472)</f>
        <v>33</v>
      </c>
      <c r="D472" s="27" t="n">
        <f aca="false">B472*100</f>
        <v>0</v>
      </c>
      <c r="E472" s="55" t="n">
        <f aca="false">(C472+D472)/2</f>
        <v>16.5</v>
      </c>
      <c r="F472" s="55" t="n">
        <f aca="false">IF(E472&lt;33,33,E472)</f>
        <v>33</v>
      </c>
    </row>
    <row r="473" customFormat="false" ht="13" hidden="false" customHeight="true" outlineLevel="0" collapsed="false">
      <c r="A473" s="17" t="s">
        <v>2331</v>
      </c>
      <c r="B473" s="50" t="n">
        <f aca="false">IF(TOT!FJ475&gt;0,TOT!FK475/TOT!FJ475,0)</f>
        <v>0.4</v>
      </c>
      <c r="C473" s="55" t="n">
        <f aca="false">IF(TOT!FJ475=0,33,'SC - Tableau 1'!I473)</f>
        <v>73</v>
      </c>
      <c r="D473" s="27" t="n">
        <f aca="false">B473*100</f>
        <v>40</v>
      </c>
      <c r="E473" s="55" t="n">
        <f aca="false">(C473+D473)/2</f>
        <v>56.5</v>
      </c>
      <c r="F473" s="55" t="n">
        <f aca="false">IF(E473&lt;33,33,E473)</f>
        <v>56.5</v>
      </c>
    </row>
    <row r="474" customFormat="false" ht="13" hidden="false" customHeight="true" outlineLevel="0" collapsed="false">
      <c r="A474" s="17" t="s">
        <v>2334</v>
      </c>
      <c r="B474" s="50" t="n">
        <f aca="false">IF(TOT!FJ476&gt;0,TOT!FK476/TOT!FJ476,0)</f>
        <v>0</v>
      </c>
      <c r="C474" s="27" t="n">
        <f aca="false">IF(TOT!FJ476=0,33,'SC - Tableau 1'!I474)</f>
        <v>33</v>
      </c>
      <c r="D474" s="27" t="n">
        <f aca="false">B474*100</f>
        <v>0</v>
      </c>
      <c r="E474" s="55" t="n">
        <f aca="false">(C474+D474)/2</f>
        <v>16.5</v>
      </c>
      <c r="F474" s="55" t="n">
        <f aca="false">IF(E474&lt;33,33,E474)</f>
        <v>33</v>
      </c>
    </row>
    <row r="475" customFormat="false" ht="13" hidden="false" customHeight="true" outlineLevel="0" collapsed="false">
      <c r="A475" s="17" t="s">
        <v>2338</v>
      </c>
      <c r="B475" s="50" t="n">
        <f aca="false">IF(TOT!FJ477&gt;0,TOT!FK477/TOT!FJ477,0)</f>
        <v>0</v>
      </c>
      <c r="C475" s="55" t="n">
        <f aca="false">IF(TOT!FJ477=0,33,'SC - Tableau 1'!I475)</f>
        <v>66</v>
      </c>
      <c r="D475" s="27" t="n">
        <f aca="false">B475*100</f>
        <v>0</v>
      </c>
      <c r="E475" s="55" t="n">
        <f aca="false">(C475+D475)/2</f>
        <v>33</v>
      </c>
      <c r="F475" s="55" t="n">
        <f aca="false">IF(E475&lt;33,33,E475)</f>
        <v>33</v>
      </c>
    </row>
    <row r="476" customFormat="false" ht="13" hidden="false" customHeight="true" outlineLevel="0" collapsed="false">
      <c r="A476" s="17" t="s">
        <v>2342</v>
      </c>
      <c r="B476" s="50" t="n">
        <f aca="false">IF(TOT!FJ478&gt;0,TOT!FK478/TOT!FJ478,0)</f>
        <v>0.25</v>
      </c>
      <c r="C476" s="55" t="n">
        <f aca="false">IF(TOT!FJ478=0,33,'SC - Tableau 1'!I476)</f>
        <v>62</v>
      </c>
      <c r="D476" s="27" t="n">
        <f aca="false">B476*100</f>
        <v>25</v>
      </c>
      <c r="E476" s="55" t="n">
        <f aca="false">(C476+D476)/2</f>
        <v>43.5</v>
      </c>
      <c r="F476" s="55" t="n">
        <f aca="false">IF(E476&lt;33,33,E476)</f>
        <v>43.5</v>
      </c>
    </row>
    <row r="477" customFormat="false" ht="13" hidden="false" customHeight="true" outlineLevel="0" collapsed="false">
      <c r="A477" s="17" t="s">
        <v>2346</v>
      </c>
      <c r="B477" s="50" t="n">
        <f aca="false">IF(TOT!FJ479&gt;0,TOT!FK479/TOT!FJ479,0)</f>
        <v>0</v>
      </c>
      <c r="C477" s="27" t="n">
        <f aca="false">IF(TOT!FJ479=0,33,'SC - Tableau 1'!I477)</f>
        <v>33</v>
      </c>
      <c r="D477" s="27" t="n">
        <f aca="false">B477*100</f>
        <v>0</v>
      </c>
      <c r="E477" s="55" t="n">
        <f aca="false">(C477+D477)/2</f>
        <v>16.5</v>
      </c>
      <c r="F477" s="55" t="n">
        <f aca="false">IF(E477&lt;33,33,E477)</f>
        <v>33</v>
      </c>
    </row>
    <row r="478" customFormat="false" ht="13" hidden="false" customHeight="true" outlineLevel="0" collapsed="false">
      <c r="A478" s="17" t="s">
        <v>2351</v>
      </c>
      <c r="B478" s="50" t="n">
        <f aca="false">IF(TOT!FJ480&gt;0,TOT!FK480/TOT!FJ480,0)</f>
        <v>0</v>
      </c>
      <c r="C478" s="27" t="n">
        <f aca="false">IF(TOT!FJ480=0,33,'SC - Tableau 1'!I478)</f>
        <v>33</v>
      </c>
      <c r="D478" s="27" t="n">
        <f aca="false">B478*100</f>
        <v>0</v>
      </c>
      <c r="E478" s="55" t="n">
        <f aca="false">(C478+D478)/2</f>
        <v>16.5</v>
      </c>
      <c r="F478" s="55" t="n">
        <f aca="false">IF(E478&lt;33,33,E478)</f>
        <v>33</v>
      </c>
    </row>
    <row r="479" customFormat="false" ht="13" hidden="false" customHeight="true" outlineLevel="0" collapsed="false">
      <c r="A479" s="17" t="s">
        <v>2355</v>
      </c>
      <c r="B479" s="50" t="n">
        <f aca="false">IF(TOT!FJ481&gt;0,TOT!FK481/TOT!FJ481,0)</f>
        <v>0.5</v>
      </c>
      <c r="C479" s="55" t="n">
        <f aca="false">IF(TOT!FJ481=0,33,'SC - Tableau 1'!I479)</f>
        <v>59</v>
      </c>
      <c r="D479" s="27" t="n">
        <f aca="false">B479*100</f>
        <v>50</v>
      </c>
      <c r="E479" s="55" t="n">
        <f aca="false">(C479+D479)/2</f>
        <v>54.5</v>
      </c>
      <c r="F479" s="55" t="n">
        <f aca="false">IF(E479&lt;33,33,E479)</f>
        <v>54.5</v>
      </c>
    </row>
    <row r="480" customFormat="false" ht="13" hidden="false" customHeight="true" outlineLevel="0" collapsed="false">
      <c r="A480" s="17" t="s">
        <v>2360</v>
      </c>
      <c r="B480" s="50" t="n">
        <f aca="false">IF(TOT!FJ482&gt;0,TOT!FK482/TOT!FJ482,0)</f>
        <v>0</v>
      </c>
      <c r="C480" s="27" t="n">
        <f aca="false">IF(TOT!FJ482=0,33,'SC - Tableau 1'!I480)</f>
        <v>33</v>
      </c>
      <c r="D480" s="27" t="n">
        <f aca="false">B480*100</f>
        <v>0</v>
      </c>
      <c r="E480" s="55" t="n">
        <f aca="false">(C480+D480)/2</f>
        <v>16.5</v>
      </c>
      <c r="F480" s="55" t="n">
        <f aca="false">IF(E480&lt;33,33,E480)</f>
        <v>33</v>
      </c>
    </row>
    <row r="481" customFormat="false" ht="13" hidden="false" customHeight="true" outlineLevel="0" collapsed="false">
      <c r="A481" s="17" t="s">
        <v>2365</v>
      </c>
      <c r="B481" s="50" t="n">
        <f aca="false">IF(TOT!FJ483&gt;0,TOT!FK483/TOT!FJ483,0)</f>
        <v>0</v>
      </c>
      <c r="C481" s="55" t="n">
        <f aca="false">IF(TOT!FJ483=0,33,'SC - Tableau 1'!I481)</f>
        <v>66</v>
      </c>
      <c r="D481" s="27" t="n">
        <f aca="false">B481*100</f>
        <v>0</v>
      </c>
      <c r="E481" s="55" t="n">
        <f aca="false">(C481+D481)/2</f>
        <v>33</v>
      </c>
      <c r="F481" s="55" t="n">
        <f aca="false">IF(E481&lt;33,33,E481)</f>
        <v>33</v>
      </c>
    </row>
    <row r="482" customFormat="false" ht="13" hidden="false" customHeight="true" outlineLevel="0" collapsed="false">
      <c r="A482" s="17" t="s">
        <v>2370</v>
      </c>
      <c r="B482" s="50" t="n">
        <f aca="false">IF(TOT!FJ484&gt;0,TOT!FK484/TOT!FJ484,0)</f>
        <v>0</v>
      </c>
      <c r="C482" s="27" t="n">
        <f aca="false">IF(TOT!FJ484=0,33,'SC - Tableau 1'!I482)</f>
        <v>33</v>
      </c>
      <c r="D482" s="27" t="n">
        <f aca="false">B482*100</f>
        <v>0</v>
      </c>
      <c r="E482" s="55" t="n">
        <f aca="false">(C482+D482)/2</f>
        <v>16.5</v>
      </c>
      <c r="F482" s="55" t="n">
        <f aca="false">IF(E482&lt;33,33,E482)</f>
        <v>33</v>
      </c>
    </row>
    <row r="483" customFormat="false" ht="13" hidden="false" customHeight="true" outlineLevel="0" collapsed="false">
      <c r="A483" s="17" t="s">
        <v>2375</v>
      </c>
      <c r="B483" s="50" t="n">
        <f aca="false">IF(TOT!FJ485&gt;0,TOT!FK485/TOT!FJ485,0)</f>
        <v>0</v>
      </c>
      <c r="C483" s="27" t="n">
        <f aca="false">IF(TOT!FJ485=0,33,'SC - Tableau 1'!I483)</f>
        <v>33</v>
      </c>
      <c r="D483" s="27" t="n">
        <f aca="false">B483*100</f>
        <v>0</v>
      </c>
      <c r="E483" s="55" t="n">
        <f aca="false">(C483+D483)/2</f>
        <v>16.5</v>
      </c>
      <c r="F483" s="55" t="n">
        <f aca="false">IF(E483&lt;33,33,E483)</f>
        <v>33</v>
      </c>
    </row>
    <row r="484" customFormat="false" ht="13" hidden="false" customHeight="true" outlineLevel="0" collapsed="false">
      <c r="A484" s="17" t="s">
        <v>2379</v>
      </c>
      <c r="B484" s="50" t="n">
        <f aca="false">IF(TOT!FJ486&gt;0,TOT!FK486/TOT!FJ486,0)</f>
        <v>0</v>
      </c>
      <c r="C484" s="27" t="n">
        <f aca="false">IF(TOT!FJ486=0,33,'SC - Tableau 1'!I484)</f>
        <v>33</v>
      </c>
      <c r="D484" s="27" t="n">
        <f aca="false">B484*100</f>
        <v>0</v>
      </c>
      <c r="E484" s="55" t="n">
        <f aca="false">(C484+D484)/2</f>
        <v>16.5</v>
      </c>
      <c r="F484" s="55" t="n">
        <f aca="false">IF(E484&lt;33,33,E484)</f>
        <v>33</v>
      </c>
    </row>
    <row r="485" customFormat="false" ht="13" hidden="false" customHeight="true" outlineLevel="0" collapsed="false">
      <c r="A485" s="17" t="s">
        <v>2383</v>
      </c>
      <c r="B485" s="50" t="n">
        <f aca="false">IF(TOT!FJ487&gt;0,TOT!FK487/TOT!FJ487,0)</f>
        <v>0</v>
      </c>
      <c r="C485" s="27" t="n">
        <f aca="false">IF(TOT!FJ487=0,33,'SC - Tableau 1'!I485)</f>
        <v>33</v>
      </c>
      <c r="D485" s="27" t="n">
        <f aca="false">B485*100</f>
        <v>0</v>
      </c>
      <c r="E485" s="55" t="n">
        <f aca="false">(C485+D485)/2</f>
        <v>16.5</v>
      </c>
      <c r="F485" s="55" t="n">
        <f aca="false">IF(E485&lt;33,33,E485)</f>
        <v>33</v>
      </c>
    </row>
    <row r="486" customFormat="false" ht="13" hidden="false" customHeight="true" outlineLevel="0" collapsed="false">
      <c r="A486" s="17" t="s">
        <v>2387</v>
      </c>
      <c r="B486" s="50" t="n">
        <f aca="false">IF(TOT!FJ488&gt;0,TOT!FK488/TOT!FJ488,0)</f>
        <v>0</v>
      </c>
      <c r="C486" s="27" t="n">
        <f aca="false">IF(TOT!FJ488=0,33,'SC - Tableau 1'!I486)</f>
        <v>33</v>
      </c>
      <c r="D486" s="27" t="n">
        <f aca="false">B486*100</f>
        <v>0</v>
      </c>
      <c r="E486" s="55" t="n">
        <f aca="false">(C486+D486)/2</f>
        <v>16.5</v>
      </c>
      <c r="F486" s="55" t="n">
        <f aca="false">IF(E486&lt;33,33,E486)</f>
        <v>33</v>
      </c>
    </row>
    <row r="487" customFormat="false" ht="13" hidden="false" customHeight="true" outlineLevel="0" collapsed="false">
      <c r="A487" s="17" t="s">
        <v>2390</v>
      </c>
      <c r="B487" s="50" t="n">
        <f aca="false">IF(TOT!FJ489&gt;0,TOT!FK489/TOT!FJ489,0)</f>
        <v>0</v>
      </c>
      <c r="C487" s="27" t="n">
        <f aca="false">IF(TOT!FJ489=0,33,'SC - Tableau 1'!I487)</f>
        <v>33</v>
      </c>
      <c r="D487" s="27" t="n">
        <f aca="false">B487*100</f>
        <v>0</v>
      </c>
      <c r="E487" s="55" t="n">
        <f aca="false">(C487+D487)/2</f>
        <v>16.5</v>
      </c>
      <c r="F487" s="55" t="n">
        <f aca="false">IF(E487&lt;33,33,E487)</f>
        <v>33</v>
      </c>
    </row>
    <row r="488" customFormat="false" ht="13" hidden="false" customHeight="true" outlineLevel="0" collapsed="false">
      <c r="A488" s="17" t="s">
        <v>2393</v>
      </c>
      <c r="B488" s="50" t="n">
        <f aca="false">IF(TOT!FJ490&gt;0,TOT!FK490/TOT!FJ490,0)</f>
        <v>0</v>
      </c>
      <c r="C488" s="27" t="n">
        <f aca="false">IF(TOT!FJ490=0,33,'SC - Tableau 1'!I488)</f>
        <v>33</v>
      </c>
      <c r="D488" s="27" t="n">
        <f aca="false">B488*100</f>
        <v>0</v>
      </c>
      <c r="E488" s="55" t="n">
        <f aca="false">(C488+D488)/2</f>
        <v>16.5</v>
      </c>
      <c r="F488" s="55" t="n">
        <f aca="false">IF(E488&lt;33,33,E488)</f>
        <v>33</v>
      </c>
    </row>
    <row r="489" customFormat="false" ht="13" hidden="false" customHeight="true" outlineLevel="0" collapsed="false">
      <c r="A489" s="17" t="s">
        <v>2398</v>
      </c>
      <c r="B489" s="50" t="n">
        <f aca="false">IF(TOT!FJ491&gt;0,TOT!FK491/TOT!FJ491,0)</f>
        <v>0.333333333333333</v>
      </c>
      <c r="C489" s="55" t="n">
        <f aca="false">IF(TOT!FJ491=0,33,'SC - Tableau 1'!I489)</f>
        <v>94</v>
      </c>
      <c r="D489" s="27" t="n">
        <f aca="false">B489*100</f>
        <v>33.3333333333333</v>
      </c>
      <c r="E489" s="55" t="n">
        <f aca="false">(C489+D489)/2</f>
        <v>63.6666666666667</v>
      </c>
      <c r="F489" s="55" t="n">
        <f aca="false">IF(E489&lt;33,33,E489)</f>
        <v>63.6666666666667</v>
      </c>
    </row>
    <row r="490" customFormat="false" ht="13" hidden="false" customHeight="true" outlineLevel="0" collapsed="false">
      <c r="A490" s="17" t="s">
        <v>2401</v>
      </c>
      <c r="B490" s="50" t="n">
        <f aca="false">IF(TOT!FJ492&gt;0,TOT!FK492/TOT!FJ492,0)</f>
        <v>0</v>
      </c>
      <c r="C490" s="27" t="n">
        <f aca="false">IF(TOT!FJ492=0,33,'SC - Tableau 1'!I490)</f>
        <v>33</v>
      </c>
      <c r="D490" s="27" t="n">
        <f aca="false">B490*100</f>
        <v>0</v>
      </c>
      <c r="E490" s="55" t="n">
        <f aca="false">(C490+D490)/2</f>
        <v>16.5</v>
      </c>
      <c r="F490" s="55" t="n">
        <f aca="false">IF(E490&lt;33,33,E490)</f>
        <v>33</v>
      </c>
    </row>
    <row r="491" customFormat="false" ht="13" hidden="false" customHeight="true" outlineLevel="0" collapsed="false">
      <c r="A491" s="17" t="s">
        <v>2404</v>
      </c>
      <c r="B491" s="50" t="n">
        <f aca="false">IF(TOT!FJ493&gt;0,TOT!FK493/TOT!FJ493,0)</f>
        <v>0</v>
      </c>
      <c r="C491" s="27" t="n">
        <f aca="false">IF(TOT!FJ493=0,33,'SC - Tableau 1'!I491)</f>
        <v>33</v>
      </c>
      <c r="D491" s="27" t="n">
        <f aca="false">B491*100</f>
        <v>0</v>
      </c>
      <c r="E491" s="55" t="n">
        <f aca="false">(C491+D491)/2</f>
        <v>16.5</v>
      </c>
      <c r="F491" s="55" t="n">
        <f aca="false">IF(E491&lt;33,33,E491)</f>
        <v>33</v>
      </c>
    </row>
    <row r="492" customFormat="false" ht="13" hidden="false" customHeight="true" outlineLevel="0" collapsed="false">
      <c r="A492" s="17" t="s">
        <v>2407</v>
      </c>
      <c r="B492" s="50" t="n">
        <f aca="false">IF(TOT!FJ494&gt;0,TOT!FK494/TOT!FJ494,0)</f>
        <v>0.461538461538462</v>
      </c>
      <c r="C492" s="55" t="n">
        <f aca="false">IF(TOT!FJ494=0,33,'SC - Tableau 1'!I492)</f>
        <v>79</v>
      </c>
      <c r="D492" s="27" t="n">
        <f aca="false">B492*100</f>
        <v>46.1538461538462</v>
      </c>
      <c r="E492" s="55" t="n">
        <f aca="false">(C492+D492)/2</f>
        <v>62.5769230769231</v>
      </c>
      <c r="F492" s="55" t="n">
        <f aca="false">IF(E492&lt;33,33,E492)</f>
        <v>62.5769230769231</v>
      </c>
    </row>
    <row r="493" customFormat="false" ht="13" hidden="false" customHeight="true" outlineLevel="0" collapsed="false">
      <c r="A493" s="17" t="s">
        <v>2413</v>
      </c>
      <c r="B493" s="50" t="n">
        <f aca="false">IF(TOT!FJ495&gt;0,TOT!FK495/TOT!FJ495,0)</f>
        <v>0</v>
      </c>
      <c r="C493" s="27" t="n">
        <f aca="false">IF(TOT!FJ495=0,33,'SC - Tableau 1'!I493)</f>
        <v>33</v>
      </c>
      <c r="D493" s="27" t="n">
        <f aca="false">B493*100</f>
        <v>0</v>
      </c>
      <c r="E493" s="55" t="n">
        <f aca="false">(C493+D493)/2</f>
        <v>16.5</v>
      </c>
      <c r="F493" s="55" t="n">
        <f aca="false">IF(E493&lt;33,33,E493)</f>
        <v>33</v>
      </c>
    </row>
    <row r="494" customFormat="false" ht="13" hidden="false" customHeight="true" outlineLevel="0" collapsed="false">
      <c r="A494" s="17" t="s">
        <v>2418</v>
      </c>
      <c r="B494" s="50" t="n">
        <f aca="false">IF(TOT!FJ496&gt;0,TOT!FK496/TOT!FJ496,0)</f>
        <v>0</v>
      </c>
      <c r="C494" s="27" t="n">
        <f aca="false">IF(TOT!FJ496=0,33,'SC - Tableau 1'!I494)</f>
        <v>33</v>
      </c>
      <c r="D494" s="27" t="n">
        <f aca="false">B494*100</f>
        <v>0</v>
      </c>
      <c r="E494" s="55" t="n">
        <f aca="false">(C494+D494)/2</f>
        <v>16.5</v>
      </c>
      <c r="F494" s="55" t="n">
        <f aca="false">IF(E494&lt;33,33,E494)</f>
        <v>33</v>
      </c>
    </row>
    <row r="495" customFormat="false" ht="13" hidden="false" customHeight="true" outlineLevel="0" collapsed="false">
      <c r="A495" s="17" t="s">
        <v>2423</v>
      </c>
      <c r="B495" s="50" t="n">
        <f aca="false">IF(TOT!FJ497&gt;0,TOT!FK497/TOT!FJ497,0)</f>
        <v>0</v>
      </c>
      <c r="C495" s="27" t="n">
        <f aca="false">IF(TOT!FJ497=0,33,'SC - Tableau 1'!I495)</f>
        <v>33</v>
      </c>
      <c r="D495" s="27" t="n">
        <f aca="false">B495*100</f>
        <v>0</v>
      </c>
      <c r="E495" s="55" t="n">
        <f aca="false">(C495+D495)/2</f>
        <v>16.5</v>
      </c>
      <c r="F495" s="55" t="n">
        <f aca="false">IF(E495&lt;33,33,E495)</f>
        <v>33</v>
      </c>
    </row>
    <row r="496" customFormat="false" ht="13" hidden="false" customHeight="true" outlineLevel="0" collapsed="false">
      <c r="A496" s="17" t="s">
        <v>2427</v>
      </c>
      <c r="B496" s="50" t="n">
        <f aca="false">IF(TOT!FJ498&gt;0,TOT!FK498/TOT!FJ498,0)</f>
        <v>0</v>
      </c>
      <c r="C496" s="27" t="n">
        <f aca="false">IF(TOT!FJ498=0,33,'SC - Tableau 1'!I496)</f>
        <v>33</v>
      </c>
      <c r="D496" s="27" t="n">
        <f aca="false">B496*100</f>
        <v>0</v>
      </c>
      <c r="E496" s="55" t="n">
        <f aca="false">(C496+D496)/2</f>
        <v>16.5</v>
      </c>
      <c r="F496" s="55" t="n">
        <f aca="false">IF(E496&lt;33,33,E496)</f>
        <v>33</v>
      </c>
    </row>
    <row r="497" customFormat="false" ht="13" hidden="false" customHeight="true" outlineLevel="0" collapsed="false">
      <c r="A497" s="17" t="s">
        <v>2432</v>
      </c>
      <c r="B497" s="50" t="n">
        <f aca="false">IF(TOT!FJ499&gt;0,TOT!FK499/TOT!FJ499,0)</f>
        <v>0</v>
      </c>
      <c r="C497" s="27" t="n">
        <f aca="false">IF(TOT!FJ499=0,33,'SC - Tableau 1'!I497)</f>
        <v>33</v>
      </c>
      <c r="D497" s="27" t="n">
        <f aca="false">B497*100</f>
        <v>0</v>
      </c>
      <c r="E497" s="55" t="n">
        <f aca="false">(C497+D497)/2</f>
        <v>16.5</v>
      </c>
      <c r="F497" s="55" t="n">
        <f aca="false">IF(E497&lt;33,33,E497)</f>
        <v>33</v>
      </c>
    </row>
    <row r="498" customFormat="false" ht="13" hidden="false" customHeight="true" outlineLevel="0" collapsed="false">
      <c r="A498" s="17" t="s">
        <v>2437</v>
      </c>
      <c r="B498" s="50" t="n">
        <f aca="false">IF(TOT!FJ500&gt;0,TOT!FK500/TOT!FJ500,0)</f>
        <v>0</v>
      </c>
      <c r="C498" s="27" t="n">
        <f aca="false">IF(TOT!FJ500=0,33,'SC - Tableau 1'!I498)</f>
        <v>33</v>
      </c>
      <c r="D498" s="27" t="n">
        <f aca="false">B498*100</f>
        <v>0</v>
      </c>
      <c r="E498" s="55" t="n">
        <f aca="false">(C498+D498)/2</f>
        <v>16.5</v>
      </c>
      <c r="F498" s="55" t="n">
        <f aca="false">IF(E498&lt;33,33,E498)</f>
        <v>33</v>
      </c>
    </row>
    <row r="499" customFormat="false" ht="13" hidden="false" customHeight="true" outlineLevel="0" collapsed="false">
      <c r="A499" s="17" t="s">
        <v>2442</v>
      </c>
      <c r="B499" s="50" t="n">
        <f aca="false">IF(TOT!FJ501&gt;0,TOT!FK501/TOT!FJ501,0)</f>
        <v>0</v>
      </c>
      <c r="C499" s="27" t="n">
        <f aca="false">IF(TOT!FJ501=0,33,'SC - Tableau 1'!I499)</f>
        <v>33</v>
      </c>
      <c r="D499" s="27" t="n">
        <f aca="false">B499*100</f>
        <v>0</v>
      </c>
      <c r="E499" s="55" t="n">
        <f aca="false">(C499+D499)/2</f>
        <v>16.5</v>
      </c>
      <c r="F499" s="55" t="n">
        <f aca="false">IF(E499&lt;33,33,E499)</f>
        <v>33</v>
      </c>
    </row>
    <row r="500" customFormat="false" ht="13" hidden="false" customHeight="true" outlineLevel="0" collapsed="false">
      <c r="A500" s="17" t="s">
        <v>2447</v>
      </c>
      <c r="B500" s="50" t="n">
        <f aca="false">IF(TOT!FJ502&gt;0,TOT!FK502/TOT!FJ502,0)</f>
        <v>0.4</v>
      </c>
      <c r="C500" s="55" t="n">
        <f aca="false">IF(TOT!FJ502=0,33,'SC - Tableau 1'!I500)</f>
        <v>87</v>
      </c>
      <c r="D500" s="27" t="n">
        <f aca="false">B500*100</f>
        <v>40</v>
      </c>
      <c r="E500" s="55" t="n">
        <f aca="false">(C500+D500)/2</f>
        <v>63.5</v>
      </c>
      <c r="F500" s="55" t="n">
        <f aca="false">IF(E500&lt;33,33,E500)</f>
        <v>63.5</v>
      </c>
    </row>
    <row r="501" customFormat="false" ht="13" hidden="false" customHeight="true" outlineLevel="0" collapsed="false">
      <c r="A501" s="17" t="s">
        <v>2451</v>
      </c>
      <c r="B501" s="50" t="n">
        <f aca="false">IF(TOT!FJ503&gt;0,TOT!FK503/TOT!FJ503,0)</f>
        <v>0</v>
      </c>
      <c r="C501" s="27" t="n">
        <f aca="false">IF(TOT!FJ503=0,33,'SC - Tableau 1'!I501)</f>
        <v>33</v>
      </c>
      <c r="D501" s="27" t="n">
        <f aca="false">B501*100</f>
        <v>0</v>
      </c>
      <c r="E501" s="55" t="n">
        <f aca="false">(C501+D501)/2</f>
        <v>16.5</v>
      </c>
      <c r="F501" s="55" t="n">
        <f aca="false">IF(E501&lt;33,33,E501)</f>
        <v>33</v>
      </c>
    </row>
    <row r="502" customFormat="false" ht="13" hidden="false" customHeight="true" outlineLevel="0" collapsed="false">
      <c r="A502" s="17" t="s">
        <v>2455</v>
      </c>
      <c r="B502" s="50" t="n">
        <f aca="false">IF(TOT!FJ504&gt;0,TOT!FK504/TOT!FJ504,0)</f>
        <v>0</v>
      </c>
      <c r="C502" s="27" t="n">
        <f aca="false">IF(TOT!FJ504=0,33,'SC - Tableau 1'!I502)</f>
        <v>33</v>
      </c>
      <c r="D502" s="27" t="n">
        <f aca="false">B502*100</f>
        <v>0</v>
      </c>
      <c r="E502" s="55" t="n">
        <f aca="false">(C502+D502)/2</f>
        <v>16.5</v>
      </c>
      <c r="F502" s="55" t="n">
        <f aca="false">IF(E502&lt;33,33,E502)</f>
        <v>33</v>
      </c>
    </row>
    <row r="503" customFormat="false" ht="13" hidden="false" customHeight="true" outlineLevel="0" collapsed="false">
      <c r="A503" s="17" t="s">
        <v>2460</v>
      </c>
      <c r="B503" s="50" t="n">
        <f aca="false">IF(TOT!FJ505&gt;0,TOT!FK505/TOT!FJ505,0)</f>
        <v>0</v>
      </c>
      <c r="C503" s="27" t="n">
        <f aca="false">IF(TOT!FJ505=0,33,'SC - Tableau 1'!I503)</f>
        <v>33</v>
      </c>
      <c r="D503" s="27" t="n">
        <f aca="false">B503*100</f>
        <v>0</v>
      </c>
      <c r="E503" s="55" t="n">
        <f aca="false">(C503+D503)/2</f>
        <v>16.5</v>
      </c>
      <c r="F503" s="55" t="n">
        <f aca="false">IF(E503&lt;33,33,E503)</f>
        <v>33</v>
      </c>
    </row>
    <row r="504" customFormat="false" ht="13" hidden="false" customHeight="true" outlineLevel="0" collapsed="false">
      <c r="A504" s="17" t="s">
        <v>2464</v>
      </c>
      <c r="B504" s="50" t="n">
        <f aca="false">IF(TOT!FJ506&gt;0,TOT!FK506/TOT!FJ506,0)</f>
        <v>0.5</v>
      </c>
      <c r="C504" s="55" t="n">
        <f aca="false">IF(TOT!FJ506=0,33,'SC - Tableau 1'!I504)</f>
        <v>95</v>
      </c>
      <c r="D504" s="27" t="n">
        <f aca="false">B504*100</f>
        <v>50</v>
      </c>
      <c r="E504" s="55" t="n">
        <f aca="false">(C504+D504)/2</f>
        <v>72.5</v>
      </c>
      <c r="F504" s="55" t="n">
        <f aca="false">IF(E504&lt;33,33,E504)</f>
        <v>72.5</v>
      </c>
    </row>
    <row r="505" customFormat="false" ht="13" hidden="false" customHeight="true" outlineLevel="0" collapsed="false">
      <c r="A505" s="17" t="s">
        <v>2468</v>
      </c>
      <c r="B505" s="50" t="n">
        <f aca="false">IF(TOT!FJ507&gt;0,TOT!FK507/TOT!FJ507,0)</f>
        <v>0</v>
      </c>
      <c r="C505" s="55" t="n">
        <f aca="false">IF(TOT!FJ507=0,33,'SC - Tableau 1'!I505)</f>
        <v>60</v>
      </c>
      <c r="D505" s="27" t="n">
        <f aca="false">B505*100</f>
        <v>0</v>
      </c>
      <c r="E505" s="55" t="n">
        <f aca="false">(C505+D505)/2</f>
        <v>30</v>
      </c>
      <c r="F505" s="55" t="n">
        <f aca="false">IF(E505&lt;33,33,E505)</f>
        <v>33</v>
      </c>
    </row>
    <row r="506" customFormat="false" ht="13" hidden="false" customHeight="true" outlineLevel="0" collapsed="false">
      <c r="A506" s="17" t="s">
        <v>2471</v>
      </c>
      <c r="B506" s="50" t="n">
        <f aca="false">IF(TOT!FJ508&gt;0,TOT!FK508/TOT!FJ508,0)</f>
        <v>0</v>
      </c>
      <c r="C506" s="27" t="n">
        <f aca="false">IF(TOT!FJ508=0,33,'SC - Tableau 1'!I506)</f>
        <v>33</v>
      </c>
      <c r="D506" s="27" t="n">
        <f aca="false">B506*100</f>
        <v>0</v>
      </c>
      <c r="E506" s="55" t="n">
        <f aca="false">(C506+D506)/2</f>
        <v>16.5</v>
      </c>
      <c r="F506" s="55" t="n">
        <f aca="false">IF(E506&lt;33,33,E506)</f>
        <v>33</v>
      </c>
    </row>
    <row r="507" customFormat="false" ht="13" hidden="false" customHeight="true" outlineLevel="0" collapsed="false">
      <c r="A507" s="17" t="s">
        <v>2476</v>
      </c>
      <c r="B507" s="50" t="n">
        <f aca="false">IF(TOT!FJ509&gt;0,TOT!FK509/TOT!FJ509,0)</f>
        <v>0</v>
      </c>
      <c r="C507" s="27" t="n">
        <f aca="false">IF(TOT!FJ509=0,33,'SC - Tableau 1'!I507)</f>
        <v>33</v>
      </c>
      <c r="D507" s="27" t="n">
        <f aca="false">B507*100</f>
        <v>0</v>
      </c>
      <c r="E507" s="55" t="n">
        <f aca="false">(C507+D507)/2</f>
        <v>16.5</v>
      </c>
      <c r="F507" s="55" t="n">
        <f aca="false">IF(E507&lt;33,33,E507)</f>
        <v>33</v>
      </c>
    </row>
    <row r="508" customFormat="false" ht="13" hidden="false" customHeight="true" outlineLevel="0" collapsed="false">
      <c r="A508" s="17" t="s">
        <v>2482</v>
      </c>
      <c r="B508" s="50" t="n">
        <f aca="false">IF(TOT!FJ510&gt;0,TOT!FK510/TOT!FJ510,0)</f>
        <v>0</v>
      </c>
      <c r="C508" s="27" t="n">
        <f aca="false">IF(TOT!FJ510=0,33,'SC - Tableau 1'!I508)</f>
        <v>33</v>
      </c>
      <c r="D508" s="27" t="n">
        <f aca="false">B508*100</f>
        <v>0</v>
      </c>
      <c r="E508" s="55" t="n">
        <f aca="false">(C508+D508)/2</f>
        <v>16.5</v>
      </c>
      <c r="F508" s="55" t="n">
        <f aca="false">IF(E508&lt;33,33,E508)</f>
        <v>33</v>
      </c>
    </row>
    <row r="509" customFormat="false" ht="13" hidden="false" customHeight="true" outlineLevel="0" collapsed="false">
      <c r="A509" s="17" t="s">
        <v>2487</v>
      </c>
      <c r="B509" s="50" t="n">
        <f aca="false">IF(TOT!FJ511&gt;0,TOT!FK511/TOT!FJ511,0)</f>
        <v>0</v>
      </c>
      <c r="C509" s="27" t="n">
        <f aca="false">IF(TOT!FJ511=0,33,'SC - Tableau 1'!I509)</f>
        <v>33</v>
      </c>
      <c r="D509" s="27" t="n">
        <f aca="false">B509*100</f>
        <v>0</v>
      </c>
      <c r="E509" s="55" t="n">
        <f aca="false">(C509+D509)/2</f>
        <v>16.5</v>
      </c>
      <c r="F509" s="55" t="n">
        <f aca="false">IF(E509&lt;33,33,E509)</f>
        <v>33</v>
      </c>
    </row>
    <row r="510" customFormat="false" ht="13" hidden="false" customHeight="true" outlineLevel="0" collapsed="false">
      <c r="A510" s="17" t="s">
        <v>2492</v>
      </c>
      <c r="B510" s="50" t="n">
        <f aca="false">IF(TOT!FJ512&gt;0,TOT!FK512/TOT!FJ512,0)</f>
        <v>0</v>
      </c>
      <c r="C510" s="27" t="n">
        <f aca="false">IF(TOT!FJ512=0,33,'SC - Tableau 1'!I510)</f>
        <v>33</v>
      </c>
      <c r="D510" s="27" t="n">
        <f aca="false">B510*100</f>
        <v>0</v>
      </c>
      <c r="E510" s="55" t="n">
        <f aca="false">(C510+D510)/2</f>
        <v>16.5</v>
      </c>
      <c r="F510" s="55" t="n">
        <f aca="false">IF(E510&lt;33,33,E510)</f>
        <v>33</v>
      </c>
    </row>
    <row r="511" customFormat="false" ht="13" hidden="false" customHeight="true" outlineLevel="0" collapsed="false">
      <c r="A511" s="17" t="s">
        <v>2497</v>
      </c>
      <c r="B511" s="50" t="n">
        <f aca="false">IF(TOT!FJ513&gt;0,TOT!FK513/TOT!FJ513,0)</f>
        <v>0</v>
      </c>
      <c r="C511" s="27" t="n">
        <f aca="false">IF(TOT!FJ513=0,33,'SC - Tableau 1'!I511)</f>
        <v>33</v>
      </c>
      <c r="D511" s="27" t="n">
        <f aca="false">B511*100</f>
        <v>0</v>
      </c>
      <c r="E511" s="55" t="n">
        <f aca="false">(C511+D511)/2</f>
        <v>16.5</v>
      </c>
      <c r="F511" s="55" t="n">
        <f aca="false">IF(E511&lt;33,33,E511)</f>
        <v>33</v>
      </c>
    </row>
    <row r="512" customFormat="false" ht="13" hidden="false" customHeight="true" outlineLevel="0" collapsed="false">
      <c r="A512" s="17" t="s">
        <v>2502</v>
      </c>
      <c r="B512" s="50" t="n">
        <f aca="false">IF(TOT!FJ514&gt;0,TOT!FK514/TOT!FJ514,0)</f>
        <v>0</v>
      </c>
      <c r="C512" s="27" t="n">
        <f aca="false">IF(TOT!FJ514=0,33,'SC - Tableau 1'!I512)</f>
        <v>33</v>
      </c>
      <c r="D512" s="27" t="n">
        <f aca="false">B512*100</f>
        <v>0</v>
      </c>
      <c r="E512" s="55" t="n">
        <f aca="false">(C512+D512)/2</f>
        <v>16.5</v>
      </c>
      <c r="F512" s="55" t="n">
        <f aca="false">IF(E512&lt;33,33,E512)</f>
        <v>33</v>
      </c>
    </row>
    <row r="513" customFormat="false" ht="13" hidden="false" customHeight="true" outlineLevel="0" collapsed="false">
      <c r="A513" s="17" t="s">
        <v>2505</v>
      </c>
      <c r="B513" s="50" t="n">
        <f aca="false">IF(TOT!FJ515&gt;0,TOT!FK515/TOT!FJ515,0)</f>
        <v>0</v>
      </c>
      <c r="C513" s="27" t="n">
        <f aca="false">IF(TOT!FJ515=0,33,'SC - Tableau 1'!I513)</f>
        <v>33</v>
      </c>
      <c r="D513" s="27" t="n">
        <f aca="false">B513*100</f>
        <v>0</v>
      </c>
      <c r="E513" s="55" t="n">
        <f aca="false">(C513+D513)/2</f>
        <v>16.5</v>
      </c>
      <c r="F513" s="55" t="n">
        <f aca="false">IF(E513&lt;33,33,E513)</f>
        <v>33</v>
      </c>
    </row>
    <row r="514" customFormat="false" ht="13" hidden="false" customHeight="true" outlineLevel="0" collapsed="false">
      <c r="A514" s="17" t="s">
        <v>2508</v>
      </c>
      <c r="B514" s="50" t="n">
        <f aca="false">IF(TOT!FJ516&gt;0,TOT!FK516/TOT!FJ516,0)</f>
        <v>0</v>
      </c>
      <c r="C514" s="27" t="n">
        <f aca="false">IF(TOT!FJ516=0,33,'SC - Tableau 1'!I514)</f>
        <v>33</v>
      </c>
      <c r="D514" s="27" t="n">
        <f aca="false">B514*100</f>
        <v>0</v>
      </c>
      <c r="E514" s="55" t="n">
        <f aca="false">(C514+D514)/2</f>
        <v>16.5</v>
      </c>
      <c r="F514" s="55" t="n">
        <f aca="false">IF(E514&lt;33,33,E514)</f>
        <v>33</v>
      </c>
    </row>
    <row r="515" customFormat="false" ht="13" hidden="false" customHeight="true" outlineLevel="0" collapsed="false">
      <c r="A515" s="17" t="s">
        <v>2511</v>
      </c>
      <c r="B515" s="50" t="n">
        <f aca="false">IF(TOT!FJ517&gt;0,TOT!FK517/TOT!FJ517,0)</f>
        <v>0</v>
      </c>
      <c r="C515" s="27" t="n">
        <f aca="false">IF(TOT!FJ517=0,33,'SC - Tableau 1'!I515)</f>
        <v>33</v>
      </c>
      <c r="D515" s="27" t="n">
        <f aca="false">B515*100</f>
        <v>0</v>
      </c>
      <c r="E515" s="55" t="n">
        <f aca="false">(C515+D515)/2</f>
        <v>16.5</v>
      </c>
      <c r="F515" s="55" t="n">
        <f aca="false">IF(E515&lt;33,33,E515)</f>
        <v>33</v>
      </c>
    </row>
    <row r="516" customFormat="false" ht="13" hidden="false" customHeight="true" outlineLevel="0" collapsed="false">
      <c r="A516" s="17" t="s">
        <v>2514</v>
      </c>
      <c r="B516" s="50" t="n">
        <f aca="false">IF(TOT!FJ518&gt;0,TOT!FK518/TOT!FJ518,0)</f>
        <v>0</v>
      </c>
      <c r="C516" s="27" t="n">
        <f aca="false">IF(TOT!FJ518=0,33,'SC - Tableau 1'!I516)</f>
        <v>33</v>
      </c>
      <c r="D516" s="27" t="n">
        <f aca="false">B516*100</f>
        <v>0</v>
      </c>
      <c r="E516" s="55" t="n">
        <f aca="false">(C516+D516)/2</f>
        <v>16.5</v>
      </c>
      <c r="F516" s="55" t="n">
        <f aca="false">IF(E516&lt;33,33,E516)</f>
        <v>33</v>
      </c>
    </row>
    <row r="517" customFormat="false" ht="13" hidden="false" customHeight="true" outlineLevel="0" collapsed="false">
      <c r="A517" s="17" t="s">
        <v>2518</v>
      </c>
      <c r="B517" s="50" t="n">
        <f aca="false">IF(TOT!FJ519&gt;0,TOT!FK519/TOT!FJ519,0)</f>
        <v>0</v>
      </c>
      <c r="C517" s="27" t="n">
        <f aca="false">IF(TOT!FJ519=0,33,'SC - Tableau 1'!I517)</f>
        <v>33</v>
      </c>
      <c r="D517" s="27" t="n">
        <f aca="false">B517*100</f>
        <v>0</v>
      </c>
      <c r="E517" s="55" t="n">
        <f aca="false">(C517+D517)/2</f>
        <v>16.5</v>
      </c>
      <c r="F517" s="55" t="n">
        <f aca="false">IF(E517&lt;33,33,E517)</f>
        <v>33</v>
      </c>
    </row>
    <row r="518" customFormat="false" ht="13" hidden="false" customHeight="true" outlineLevel="0" collapsed="false">
      <c r="A518" s="17" t="s">
        <v>2523</v>
      </c>
      <c r="B518" s="50" t="n">
        <f aca="false">IF(TOT!FJ520&gt;0,TOT!FK520/TOT!FJ520,0)</f>
        <v>0</v>
      </c>
      <c r="C518" s="27" t="n">
        <f aca="false">IF(TOT!FJ520=0,33,'SC - Tableau 1'!I518)</f>
        <v>33</v>
      </c>
      <c r="D518" s="27" t="n">
        <f aca="false">B518*100</f>
        <v>0</v>
      </c>
      <c r="E518" s="55" t="n">
        <f aca="false">(C518+D518)/2</f>
        <v>16.5</v>
      </c>
      <c r="F518" s="55" t="n">
        <f aca="false">IF(E518&lt;33,33,E518)</f>
        <v>33</v>
      </c>
    </row>
    <row r="519" customFormat="false" ht="13" hidden="false" customHeight="true" outlineLevel="0" collapsed="false">
      <c r="A519" s="17" t="s">
        <v>2528</v>
      </c>
      <c r="B519" s="50" t="n">
        <f aca="false">IF(TOT!FJ521&gt;0,TOT!FK521/TOT!FJ521,0)</f>
        <v>0</v>
      </c>
      <c r="C519" s="27" t="n">
        <f aca="false">IF(TOT!FJ521=0,33,'SC - Tableau 1'!I519)</f>
        <v>33</v>
      </c>
      <c r="D519" s="27" t="n">
        <f aca="false">B519*100</f>
        <v>0</v>
      </c>
      <c r="E519" s="55" t="n">
        <f aca="false">(C519+D519)/2</f>
        <v>16.5</v>
      </c>
      <c r="F519" s="55" t="n">
        <f aca="false">IF(E519&lt;33,33,E519)</f>
        <v>33</v>
      </c>
    </row>
    <row r="520" customFormat="false" ht="13" hidden="false" customHeight="true" outlineLevel="0" collapsed="false">
      <c r="A520" s="17" t="s">
        <v>2531</v>
      </c>
      <c r="B520" s="50" t="n">
        <f aca="false">IF(TOT!FJ522&gt;0,TOT!FK522/TOT!FJ522,0)</f>
        <v>0</v>
      </c>
      <c r="C520" s="27" t="n">
        <f aca="false">IF(TOT!FJ522=0,33,'SC - Tableau 1'!I520)</f>
        <v>33</v>
      </c>
      <c r="D520" s="27" t="n">
        <f aca="false">B520*100</f>
        <v>0</v>
      </c>
      <c r="E520" s="55" t="n">
        <f aca="false">(C520+D520)/2</f>
        <v>16.5</v>
      </c>
      <c r="F520" s="55" t="n">
        <f aca="false">IF(E520&lt;33,33,E520)</f>
        <v>33</v>
      </c>
    </row>
    <row r="521" customFormat="false" ht="13" hidden="false" customHeight="true" outlineLevel="0" collapsed="false">
      <c r="A521" s="17" t="s">
        <v>2535</v>
      </c>
      <c r="B521" s="50" t="n">
        <f aca="false">IF(TOT!FJ523&gt;0,TOT!FK523/TOT!FJ523,0)</f>
        <v>0</v>
      </c>
      <c r="C521" s="27" t="n">
        <f aca="false">IF(TOT!FJ523=0,33,'SC - Tableau 1'!I521)</f>
        <v>33</v>
      </c>
      <c r="D521" s="27" t="n">
        <f aca="false">B521*100</f>
        <v>0</v>
      </c>
      <c r="E521" s="55" t="n">
        <f aca="false">(C521+D521)/2</f>
        <v>16.5</v>
      </c>
      <c r="F521" s="55" t="n">
        <f aca="false">IF(E521&lt;33,33,E521)</f>
        <v>33</v>
      </c>
    </row>
    <row r="522" customFormat="false" ht="13" hidden="false" customHeight="true" outlineLevel="0" collapsed="false">
      <c r="A522" s="17" t="s">
        <v>2539</v>
      </c>
      <c r="B522" s="50" t="n">
        <f aca="false">IF(TOT!FJ524&gt;0,TOT!FK524/TOT!FJ524,0)</f>
        <v>0</v>
      </c>
      <c r="C522" s="27" t="n">
        <f aca="false">IF(TOT!FJ524=0,33,'SC - Tableau 1'!I522)</f>
        <v>33</v>
      </c>
      <c r="D522" s="27" t="n">
        <f aca="false">B522*100</f>
        <v>0</v>
      </c>
      <c r="E522" s="55" t="n">
        <f aca="false">(C522+D522)/2</f>
        <v>16.5</v>
      </c>
      <c r="F522" s="55" t="n">
        <f aca="false">IF(E522&lt;33,33,E522)</f>
        <v>33</v>
      </c>
    </row>
    <row r="523" customFormat="false" ht="13" hidden="false" customHeight="true" outlineLevel="0" collapsed="false">
      <c r="A523" s="17" t="s">
        <v>2545</v>
      </c>
      <c r="B523" s="50" t="n">
        <f aca="false">IF(TOT!FJ525&gt;0,TOT!FK525/TOT!FJ525,0)</f>
        <v>0</v>
      </c>
      <c r="C523" s="27" t="n">
        <f aca="false">IF(TOT!FJ525=0,33,'SC - Tableau 1'!I523)</f>
        <v>33</v>
      </c>
      <c r="D523" s="27" t="n">
        <f aca="false">B523*100</f>
        <v>0</v>
      </c>
      <c r="E523" s="55" t="n">
        <f aca="false">(C523+D523)/2</f>
        <v>16.5</v>
      </c>
      <c r="F523" s="55" t="n">
        <f aca="false">IF(E523&lt;33,33,E523)</f>
        <v>33</v>
      </c>
    </row>
    <row r="524" customFormat="false" ht="13" hidden="false" customHeight="true" outlineLevel="0" collapsed="false">
      <c r="A524" s="17" t="s">
        <v>2549</v>
      </c>
      <c r="B524" s="50" t="n">
        <f aca="false">IF(TOT!FJ526&gt;0,TOT!FK526/TOT!FJ526,0)</f>
        <v>0</v>
      </c>
      <c r="C524" s="27" t="n">
        <f aca="false">IF(TOT!FJ526=0,33,'SC - Tableau 1'!I524)</f>
        <v>33</v>
      </c>
      <c r="D524" s="27" t="n">
        <f aca="false">B524*100</f>
        <v>0</v>
      </c>
      <c r="E524" s="55" t="n">
        <f aca="false">(C524+D524)/2</f>
        <v>16.5</v>
      </c>
      <c r="F524" s="55" t="n">
        <f aca="false">IF(E524&lt;33,33,E524)</f>
        <v>33</v>
      </c>
    </row>
    <row r="525" customFormat="false" ht="13" hidden="false" customHeight="true" outlineLevel="0" collapsed="false">
      <c r="A525" s="17" t="s">
        <v>2552</v>
      </c>
      <c r="B525" s="50" t="n">
        <f aca="false">IF(TOT!FJ527&gt;0,TOT!FK527/TOT!FJ527,0)</f>
        <v>0</v>
      </c>
      <c r="C525" s="27" t="n">
        <f aca="false">IF(TOT!FJ527=0,33,'SC - Tableau 1'!I525)</f>
        <v>33</v>
      </c>
      <c r="D525" s="27" t="n">
        <f aca="false">B525*100</f>
        <v>0</v>
      </c>
      <c r="E525" s="55" t="n">
        <f aca="false">(C525+D525)/2</f>
        <v>16.5</v>
      </c>
      <c r="F525" s="55" t="n">
        <f aca="false">IF(E525&lt;33,33,E525)</f>
        <v>33</v>
      </c>
    </row>
    <row r="526" customFormat="false" ht="13" hidden="false" customHeight="true" outlineLevel="0" collapsed="false">
      <c r="A526" s="17" t="s">
        <v>2555</v>
      </c>
      <c r="B526" s="50" t="n">
        <f aca="false">IF(TOT!FJ528&gt;0,TOT!FK528/TOT!FJ528,0)</f>
        <v>0</v>
      </c>
      <c r="C526" s="27" t="n">
        <f aca="false">IF(TOT!FJ528=0,33,'SC - Tableau 1'!I526)</f>
        <v>33</v>
      </c>
      <c r="D526" s="27" t="n">
        <f aca="false">B526*100</f>
        <v>0</v>
      </c>
      <c r="E526" s="55" t="n">
        <f aca="false">(C526+D526)/2</f>
        <v>16.5</v>
      </c>
      <c r="F526" s="55" t="n">
        <f aca="false">IF(E526&lt;33,33,E526)</f>
        <v>33</v>
      </c>
    </row>
    <row r="527" customFormat="false" ht="13" hidden="false" customHeight="true" outlineLevel="0" collapsed="false">
      <c r="A527" s="17" t="s">
        <v>2559</v>
      </c>
      <c r="B527" s="50" t="n">
        <f aca="false">IF(TOT!FJ529&gt;0,TOT!FK529/TOT!FJ529,0)</f>
        <v>0</v>
      </c>
      <c r="C527" s="27" t="n">
        <f aca="false">IF(TOT!FJ529=0,33,'SC - Tableau 1'!I527)</f>
        <v>33</v>
      </c>
      <c r="D527" s="27" t="n">
        <f aca="false">B527*100</f>
        <v>0</v>
      </c>
      <c r="E527" s="55" t="n">
        <f aca="false">(C527+D527)/2</f>
        <v>16.5</v>
      </c>
      <c r="F527" s="55" t="n">
        <f aca="false">IF(E527&lt;33,33,E527)</f>
        <v>33</v>
      </c>
    </row>
    <row r="528" customFormat="false" ht="13" hidden="false" customHeight="true" outlineLevel="0" collapsed="false">
      <c r="A528" s="17" t="s">
        <v>2564</v>
      </c>
      <c r="B528" s="50" t="n">
        <f aca="false">IF(TOT!FJ530&gt;0,TOT!FK530/TOT!FJ530,0)</f>
        <v>0</v>
      </c>
      <c r="C528" s="55" t="n">
        <f aca="false">IF(TOT!FJ530=0,33,'SC - Tableau 1'!I528)</f>
        <v>88</v>
      </c>
      <c r="D528" s="27" t="n">
        <f aca="false">B528*100</f>
        <v>0</v>
      </c>
      <c r="E528" s="55" t="n">
        <f aca="false">(C528+D528)/2</f>
        <v>44</v>
      </c>
      <c r="F528" s="55" t="n">
        <f aca="false">IF(E528&lt;33,33,E528)</f>
        <v>44</v>
      </c>
    </row>
    <row r="529" customFormat="false" ht="13" hidden="false" customHeight="true" outlineLevel="0" collapsed="false">
      <c r="A529" s="17" t="s">
        <v>2570</v>
      </c>
      <c r="B529" s="50" t="n">
        <f aca="false">IF(TOT!FJ531&gt;0,TOT!FK531/TOT!FJ531,0)</f>
        <v>0</v>
      </c>
      <c r="C529" s="27" t="n">
        <f aca="false">IF(TOT!FJ531=0,33,'SC - Tableau 1'!I529)</f>
        <v>33</v>
      </c>
      <c r="D529" s="27" t="n">
        <f aca="false">B529*100</f>
        <v>0</v>
      </c>
      <c r="E529" s="55" t="n">
        <f aca="false">(C529+D529)/2</f>
        <v>16.5</v>
      </c>
      <c r="F529" s="55" t="n">
        <f aca="false">IF(E529&lt;33,33,E529)</f>
        <v>33</v>
      </c>
    </row>
    <row r="530" customFormat="false" ht="13" hidden="false" customHeight="true" outlineLevel="0" collapsed="false">
      <c r="A530" s="17" t="s">
        <v>2574</v>
      </c>
      <c r="B530" s="50" t="n">
        <f aca="false">IF(TOT!FJ532&gt;0,TOT!FK532/TOT!FJ532,0)</f>
        <v>0</v>
      </c>
      <c r="C530" s="27" t="n">
        <f aca="false">IF(TOT!FJ532=0,33,'SC - Tableau 1'!I530)</f>
        <v>33</v>
      </c>
      <c r="D530" s="27" t="n">
        <f aca="false">B530*100</f>
        <v>0</v>
      </c>
      <c r="E530" s="55" t="n">
        <f aca="false">(C530+D530)/2</f>
        <v>16.5</v>
      </c>
      <c r="F530" s="55" t="n">
        <f aca="false">IF(E530&lt;33,33,E530)</f>
        <v>33</v>
      </c>
    </row>
    <row r="531" customFormat="false" ht="13" hidden="false" customHeight="true" outlineLevel="0" collapsed="false">
      <c r="A531" s="17" t="s">
        <v>2579</v>
      </c>
      <c r="B531" s="50" t="n">
        <f aca="false">IF(TOT!FJ533&gt;0,TOT!FK533/TOT!FJ533,0)</f>
        <v>0</v>
      </c>
      <c r="C531" s="27" t="n">
        <f aca="false">IF(TOT!FJ533=0,33,'SC - Tableau 1'!I531)</f>
        <v>33</v>
      </c>
      <c r="D531" s="27" t="n">
        <f aca="false">B531*100</f>
        <v>0</v>
      </c>
      <c r="E531" s="55" t="n">
        <f aca="false">(C531+D531)/2</f>
        <v>16.5</v>
      </c>
      <c r="F531" s="55" t="n">
        <f aca="false">IF(E531&lt;33,33,E531)</f>
        <v>33</v>
      </c>
    </row>
    <row r="532" customFormat="false" ht="13" hidden="false" customHeight="true" outlineLevel="0" collapsed="false">
      <c r="A532" s="17" t="s">
        <v>2582</v>
      </c>
      <c r="B532" s="50" t="n">
        <f aca="false">IF(TOT!FJ534&gt;0,TOT!FK534/TOT!FJ534,0)</f>
        <v>0</v>
      </c>
      <c r="C532" s="27" t="n">
        <f aca="false">IF(TOT!FJ534=0,33,'SC - Tableau 1'!I532)</f>
        <v>33</v>
      </c>
      <c r="D532" s="27" t="n">
        <f aca="false">B532*100</f>
        <v>0</v>
      </c>
      <c r="E532" s="55" t="n">
        <f aca="false">(C532+D532)/2</f>
        <v>16.5</v>
      </c>
      <c r="F532" s="55" t="n">
        <f aca="false">IF(E532&lt;33,33,E532)</f>
        <v>33</v>
      </c>
    </row>
    <row r="533" customFormat="false" ht="13" hidden="false" customHeight="true" outlineLevel="0" collapsed="false">
      <c r="A533" s="17" t="s">
        <v>2585</v>
      </c>
      <c r="B533" s="50" t="n">
        <f aca="false">IF(TOT!FJ535&gt;0,TOT!FK535/TOT!FJ535,0)</f>
        <v>0</v>
      </c>
      <c r="C533" s="27" t="n">
        <f aca="false">IF(TOT!FJ535=0,33,'SC - Tableau 1'!I533)</f>
        <v>33</v>
      </c>
      <c r="D533" s="27" t="n">
        <f aca="false">B533*100</f>
        <v>0</v>
      </c>
      <c r="E533" s="55" t="n">
        <f aca="false">(C533+D533)/2</f>
        <v>16.5</v>
      </c>
      <c r="F533" s="55" t="n">
        <f aca="false">IF(E533&lt;33,33,E533)</f>
        <v>33</v>
      </c>
    </row>
    <row r="534" customFormat="false" ht="13" hidden="false" customHeight="true" outlineLevel="0" collapsed="false">
      <c r="A534" s="17" t="s">
        <v>2588</v>
      </c>
      <c r="B534" s="50" t="n">
        <f aca="false">IF(TOT!FJ536&gt;0,TOT!FK536/TOT!FJ536,0)</f>
        <v>0</v>
      </c>
      <c r="C534" s="55" t="n">
        <f aca="false">IF(TOT!FJ536=0,33,'SC - Tableau 1'!I534)</f>
        <v>89</v>
      </c>
      <c r="D534" s="27" t="n">
        <f aca="false">B534*100</f>
        <v>0</v>
      </c>
      <c r="E534" s="55" t="n">
        <f aca="false">(C534+D534)/2</f>
        <v>44.5</v>
      </c>
      <c r="F534" s="55" t="n">
        <f aca="false">IF(E534&lt;33,33,E534)</f>
        <v>44.5</v>
      </c>
    </row>
    <row r="535" customFormat="false" ht="13" hidden="false" customHeight="true" outlineLevel="0" collapsed="false">
      <c r="A535" s="17" t="s">
        <v>2592</v>
      </c>
      <c r="B535" s="50" t="n">
        <f aca="false">IF(TOT!FJ537&gt;0,TOT!FK537/TOT!FJ537,0)</f>
        <v>0</v>
      </c>
      <c r="C535" s="55" t="n">
        <f aca="false">IF(TOT!FJ537=0,33,'SC - Tableau 1'!I535)</f>
        <v>71</v>
      </c>
      <c r="D535" s="27" t="n">
        <f aca="false">B535*100</f>
        <v>0</v>
      </c>
      <c r="E535" s="55" t="n">
        <f aca="false">(C535+D535)/2</f>
        <v>35.5</v>
      </c>
      <c r="F535" s="55" t="n">
        <f aca="false">IF(E535&lt;33,33,E535)</f>
        <v>35.5</v>
      </c>
    </row>
    <row r="536" customFormat="false" ht="13" hidden="false" customHeight="true" outlineLevel="0" collapsed="false">
      <c r="A536" s="17" t="s">
        <v>2596</v>
      </c>
      <c r="B536" s="50" t="n">
        <f aca="false">IF(TOT!FJ538&gt;0,TOT!FK538/TOT!FJ538,0)</f>
        <v>0</v>
      </c>
      <c r="C536" s="27" t="n">
        <f aca="false">IF(TOT!FJ538=0,33,'SC - Tableau 1'!I536)</f>
        <v>33</v>
      </c>
      <c r="D536" s="27" t="n">
        <f aca="false">B536*100</f>
        <v>0</v>
      </c>
      <c r="E536" s="55" t="n">
        <f aca="false">(C536+D536)/2</f>
        <v>16.5</v>
      </c>
      <c r="F536" s="55" t="n">
        <f aca="false">IF(E536&lt;33,33,E536)</f>
        <v>33</v>
      </c>
    </row>
    <row r="537" customFormat="false" ht="13" hidden="false" customHeight="true" outlineLevel="0" collapsed="false">
      <c r="A537" s="17" t="s">
        <v>2599</v>
      </c>
      <c r="B537" s="50" t="n">
        <f aca="false">IF(TOT!FJ539&gt;0,TOT!FK539/TOT!FJ539,0)</f>
        <v>0.75</v>
      </c>
      <c r="C537" s="55" t="n">
        <f aca="false">IF(TOT!FJ539=0,33,'SC - Tableau 1'!I537)</f>
        <v>90</v>
      </c>
      <c r="D537" s="27" t="n">
        <f aca="false">B537*100</f>
        <v>75</v>
      </c>
      <c r="E537" s="55" t="n">
        <f aca="false">(C537+D537)/2</f>
        <v>82.5</v>
      </c>
      <c r="F537" s="55" t="n">
        <f aca="false">IF(E537&lt;33,33,E537)</f>
        <v>82.5</v>
      </c>
    </row>
    <row r="538" customFormat="false" ht="13" hidden="false" customHeight="true" outlineLevel="0" collapsed="false">
      <c r="A538" s="17" t="s">
        <v>2602</v>
      </c>
      <c r="B538" s="50" t="n">
        <f aca="false">IF(TOT!FJ540&gt;0,TOT!FK540/TOT!FJ540,0)</f>
        <v>0.333333333333333</v>
      </c>
      <c r="C538" s="55" t="n">
        <f aca="false">IF(TOT!FJ540=0,33,'SC - Tableau 1'!I538)</f>
        <v>87</v>
      </c>
      <c r="D538" s="27" t="n">
        <f aca="false">B538*100</f>
        <v>33.3333333333333</v>
      </c>
      <c r="E538" s="55" t="n">
        <f aca="false">(C538+D538)/2</f>
        <v>60.1666666666667</v>
      </c>
      <c r="F538" s="55" t="n">
        <f aca="false">IF(E538&lt;33,33,E538)</f>
        <v>60.1666666666667</v>
      </c>
    </row>
    <row r="539" customFormat="false" ht="13" hidden="false" customHeight="true" outlineLevel="0" collapsed="false">
      <c r="A539" s="17" t="s">
        <v>2606</v>
      </c>
      <c r="B539" s="50" t="n">
        <f aca="false">IF(TOT!FJ541&gt;0,TOT!FK541/TOT!FJ541,0)</f>
        <v>0</v>
      </c>
      <c r="C539" s="27" t="n">
        <f aca="false">IF(TOT!FJ541=0,33,'SC - Tableau 1'!I539)</f>
        <v>33</v>
      </c>
      <c r="D539" s="27" t="n">
        <f aca="false">B539*100</f>
        <v>0</v>
      </c>
      <c r="E539" s="55" t="n">
        <f aca="false">(C539+D539)/2</f>
        <v>16.5</v>
      </c>
      <c r="F539" s="55" t="n">
        <f aca="false">IF(E539&lt;33,33,E539)</f>
        <v>33</v>
      </c>
    </row>
    <row r="540" customFormat="false" ht="13" hidden="false" customHeight="true" outlineLevel="0" collapsed="false">
      <c r="A540" s="17" t="s">
        <v>2610</v>
      </c>
      <c r="B540" s="50" t="n">
        <f aca="false">IF(TOT!FJ542&gt;0,TOT!FK542/TOT!FJ542,0)</f>
        <v>0</v>
      </c>
      <c r="C540" s="27" t="n">
        <f aca="false">IF(TOT!FJ542=0,33,'SC - Tableau 1'!I540)</f>
        <v>33</v>
      </c>
      <c r="D540" s="27" t="n">
        <f aca="false">B540*100</f>
        <v>0</v>
      </c>
      <c r="E540" s="55" t="n">
        <f aca="false">(C540+D540)/2</f>
        <v>16.5</v>
      </c>
      <c r="F540" s="55" t="n">
        <f aca="false">IF(E540&lt;33,33,E540)</f>
        <v>33</v>
      </c>
    </row>
    <row r="541" customFormat="false" ht="13" hidden="false" customHeight="true" outlineLevel="0" collapsed="false">
      <c r="A541" s="17" t="s">
        <v>2615</v>
      </c>
      <c r="B541" s="50" t="n">
        <f aca="false">IF(TOT!FJ543&gt;0,TOT!FK543/TOT!FJ543,0)</f>
        <v>0.5</v>
      </c>
      <c r="C541" s="55" t="n">
        <f aca="false">IF(TOT!FJ543=0,33,'SC - Tableau 1'!I541)</f>
        <v>72</v>
      </c>
      <c r="D541" s="27" t="n">
        <f aca="false">B541*100</f>
        <v>50</v>
      </c>
      <c r="E541" s="55" t="n">
        <f aca="false">(C541+D541)/2</f>
        <v>61</v>
      </c>
      <c r="F541" s="55" t="n">
        <f aca="false">IF(E541&lt;33,33,E541)</f>
        <v>61</v>
      </c>
    </row>
    <row r="542" customFormat="false" ht="13" hidden="false" customHeight="true" outlineLevel="0" collapsed="false">
      <c r="A542" s="17" t="s">
        <v>2619</v>
      </c>
      <c r="B542" s="50" t="n">
        <f aca="false">IF(TOT!FJ544&gt;0,TOT!FK544/TOT!FJ544,0)</f>
        <v>0</v>
      </c>
      <c r="C542" s="55" t="n">
        <f aca="false">IF(TOT!FJ544=0,33,'SC - Tableau 1'!I542)</f>
        <v>66</v>
      </c>
      <c r="D542" s="27" t="n">
        <f aca="false">B542*100</f>
        <v>0</v>
      </c>
      <c r="E542" s="55" t="n">
        <f aca="false">(C542+D542)/2</f>
        <v>33</v>
      </c>
      <c r="F542" s="55" t="n">
        <f aca="false">IF(E542&lt;33,33,E542)</f>
        <v>33</v>
      </c>
    </row>
    <row r="543" customFormat="false" ht="13" hidden="false" customHeight="true" outlineLevel="0" collapsed="false">
      <c r="A543" s="17" t="s">
        <v>2622</v>
      </c>
      <c r="B543" s="50" t="n">
        <f aca="false">IF(TOT!FJ545&gt;0,TOT!FK545/TOT!FJ545,0)</f>
        <v>0</v>
      </c>
      <c r="C543" s="27" t="n">
        <f aca="false">IF(TOT!FJ545=0,33,'SC - Tableau 1'!I543)</f>
        <v>33</v>
      </c>
      <c r="D543" s="27" t="n">
        <f aca="false">B543*100</f>
        <v>0</v>
      </c>
      <c r="E543" s="55" t="n">
        <f aca="false">(C543+D543)/2</f>
        <v>16.5</v>
      </c>
      <c r="F543" s="55" t="n">
        <f aca="false">IF(E543&lt;33,33,E543)</f>
        <v>33</v>
      </c>
    </row>
    <row r="544" customFormat="false" ht="13" hidden="false" customHeight="true" outlineLevel="0" collapsed="false">
      <c r="A544" s="17" t="s">
        <v>2626</v>
      </c>
      <c r="B544" s="50" t="n">
        <f aca="false">IF(TOT!FJ546&gt;0,TOT!FK546/TOT!FJ546,0)</f>
        <v>0</v>
      </c>
      <c r="C544" s="55" t="n">
        <f aca="false">IF(TOT!FJ546=0,33,'SC - Tableau 1'!I544)</f>
        <v>85</v>
      </c>
      <c r="D544" s="27" t="n">
        <f aca="false">B544*100</f>
        <v>0</v>
      </c>
      <c r="E544" s="55" t="n">
        <f aca="false">(C544+D544)/2</f>
        <v>42.5</v>
      </c>
      <c r="F544" s="55" t="n">
        <f aca="false">IF(E544&lt;33,33,E544)</f>
        <v>42.5</v>
      </c>
    </row>
    <row r="545" customFormat="false" ht="13" hidden="false" customHeight="true" outlineLevel="0" collapsed="false">
      <c r="A545" s="17" t="s">
        <v>2631</v>
      </c>
      <c r="B545" s="50" t="n">
        <f aca="false">IF(TOT!FJ547&gt;0,TOT!FK547/TOT!FJ547,0)</f>
        <v>0</v>
      </c>
      <c r="C545" s="27" t="n">
        <f aca="false">IF(TOT!FJ547=0,33,'SC - Tableau 1'!I545)</f>
        <v>33</v>
      </c>
      <c r="D545" s="27" t="n">
        <f aca="false">B545*100</f>
        <v>0</v>
      </c>
      <c r="E545" s="55" t="n">
        <f aca="false">(C545+D545)/2</f>
        <v>16.5</v>
      </c>
      <c r="F545" s="55" t="n">
        <f aca="false">IF(E545&lt;33,33,E545)</f>
        <v>33</v>
      </c>
    </row>
    <row r="546" customFormat="false" ht="13" hidden="false" customHeight="true" outlineLevel="0" collapsed="false">
      <c r="A546" s="17" t="s">
        <v>2634</v>
      </c>
      <c r="B546" s="50" t="n">
        <f aca="false">IF(TOT!FJ548&gt;0,TOT!FK548/TOT!FJ548,0)</f>
        <v>0</v>
      </c>
      <c r="C546" s="27" t="n">
        <f aca="false">IF(TOT!FJ548=0,33,'SC - Tableau 1'!I546)</f>
        <v>33</v>
      </c>
      <c r="D546" s="27" t="n">
        <f aca="false">B546*100</f>
        <v>0</v>
      </c>
      <c r="E546" s="55" t="n">
        <f aca="false">(C546+D546)/2</f>
        <v>16.5</v>
      </c>
      <c r="F546" s="55" t="n">
        <f aca="false">IF(E546&lt;33,33,E546)</f>
        <v>33</v>
      </c>
    </row>
    <row r="547" customFormat="false" ht="13" hidden="false" customHeight="true" outlineLevel="0" collapsed="false">
      <c r="A547" s="17" t="s">
        <v>2638</v>
      </c>
      <c r="B547" s="50" t="n">
        <f aca="false">IF(TOT!FJ549&gt;0,TOT!FK549/TOT!FJ549,0)</f>
        <v>0</v>
      </c>
      <c r="C547" s="27" t="n">
        <f aca="false">IF(TOT!FJ549=0,33,'SC - Tableau 1'!I547)</f>
        <v>33</v>
      </c>
      <c r="D547" s="27" t="n">
        <f aca="false">B547*100</f>
        <v>0</v>
      </c>
      <c r="E547" s="55" t="n">
        <f aca="false">(C547+D547)/2</f>
        <v>16.5</v>
      </c>
      <c r="F547" s="55" t="n">
        <f aca="false">IF(E547&lt;33,33,E547)</f>
        <v>33</v>
      </c>
    </row>
    <row r="548" customFormat="false" ht="13" hidden="false" customHeight="true" outlineLevel="0" collapsed="false">
      <c r="A548" s="17" t="s">
        <v>2642</v>
      </c>
      <c r="B548" s="50" t="n">
        <f aca="false">IF(TOT!FJ550&gt;0,TOT!FK550/TOT!FJ550,0)</f>
        <v>0.333333333333333</v>
      </c>
      <c r="C548" s="55" t="n">
        <f aca="false">IF(TOT!FJ550=0,33,'SC - Tableau 1'!I548)</f>
        <v>84</v>
      </c>
      <c r="D548" s="27" t="n">
        <f aca="false">B548*100</f>
        <v>33.3333333333333</v>
      </c>
      <c r="E548" s="55" t="n">
        <f aca="false">(C548+D548)/2</f>
        <v>58.6666666666667</v>
      </c>
      <c r="F548" s="55" t="n">
        <f aca="false">IF(E548&lt;33,33,E548)</f>
        <v>58.6666666666667</v>
      </c>
    </row>
    <row r="549" customFormat="false" ht="13" hidden="false" customHeight="true" outlineLevel="0" collapsed="false">
      <c r="A549" s="17" t="s">
        <v>2646</v>
      </c>
      <c r="B549" s="50" t="n">
        <f aca="false">IF(TOT!FJ551&gt;0,TOT!FK551/TOT!FJ551,0)</f>
        <v>0</v>
      </c>
      <c r="C549" s="55" t="n">
        <f aca="false">IF(TOT!FJ551=0,33,'SC - Tableau 1'!I549)</f>
        <v>67</v>
      </c>
      <c r="D549" s="27" t="n">
        <f aca="false">B549*100</f>
        <v>0</v>
      </c>
      <c r="E549" s="55" t="n">
        <f aca="false">(C549+D549)/2</f>
        <v>33.5</v>
      </c>
      <c r="F549" s="55" t="n">
        <f aca="false">IF(E549&lt;33,33,E549)</f>
        <v>33.5</v>
      </c>
    </row>
    <row r="550" customFormat="false" ht="13" hidden="false" customHeight="true" outlineLevel="0" collapsed="false">
      <c r="A550" s="17" t="s">
        <v>2650</v>
      </c>
      <c r="B550" s="50" t="n">
        <f aca="false">IF(TOT!FJ552&gt;0,TOT!FK552/TOT!FJ552,0)</f>
        <v>0</v>
      </c>
      <c r="C550" s="55" t="n">
        <f aca="false">IF(TOT!FJ552=0,33,'SC - Tableau 1'!I550)</f>
        <v>87</v>
      </c>
      <c r="D550" s="27" t="n">
        <f aca="false">B550*100</f>
        <v>0</v>
      </c>
      <c r="E550" s="55" t="n">
        <f aca="false">(C550+D550)/2</f>
        <v>43.5</v>
      </c>
      <c r="F550" s="55" t="n">
        <f aca="false">IF(E550&lt;33,33,E550)</f>
        <v>43.5</v>
      </c>
    </row>
    <row r="551" customFormat="false" ht="13" hidden="false" customHeight="true" outlineLevel="0" collapsed="false">
      <c r="A551" s="17" t="s">
        <v>2655</v>
      </c>
      <c r="B551" s="50" t="n">
        <f aca="false">IF(TOT!FJ553&gt;0,TOT!FK553/TOT!FJ553,0)</f>
        <v>0.571428571428571</v>
      </c>
      <c r="C551" s="55" t="n">
        <f aca="false">IF(TOT!FJ553=0,33,'SC - Tableau 1'!I551)</f>
        <v>75</v>
      </c>
      <c r="D551" s="27" t="n">
        <f aca="false">B551*100</f>
        <v>57.1428571428571</v>
      </c>
      <c r="E551" s="55" t="n">
        <f aca="false">(C551+D551)/2</f>
        <v>66.0714285714286</v>
      </c>
      <c r="F551" s="55" t="n">
        <f aca="false">IF(E551&lt;33,33,E551)</f>
        <v>66.0714285714286</v>
      </c>
    </row>
    <row r="552" customFormat="false" ht="13" hidden="false" customHeight="true" outlineLevel="0" collapsed="false">
      <c r="A552" s="17" t="s">
        <v>2659</v>
      </c>
      <c r="B552" s="50" t="n">
        <f aca="false">IF(TOT!FJ554&gt;0,TOT!FK554/TOT!FJ554,0)</f>
        <v>0</v>
      </c>
      <c r="C552" s="27" t="n">
        <f aca="false">IF(TOT!FJ554=0,33,'SC - Tableau 1'!I552)</f>
        <v>33</v>
      </c>
      <c r="D552" s="27" t="n">
        <f aca="false">B552*100</f>
        <v>0</v>
      </c>
      <c r="E552" s="55" t="n">
        <f aca="false">(C552+D552)/2</f>
        <v>16.5</v>
      </c>
      <c r="F552" s="55" t="n">
        <f aca="false">IF(E552&lt;33,33,E552)</f>
        <v>33</v>
      </c>
    </row>
    <row r="553" customFormat="false" ht="13" hidden="false" customHeight="true" outlineLevel="0" collapsed="false">
      <c r="A553" s="17" t="s">
        <v>2662</v>
      </c>
      <c r="B553" s="50" t="n">
        <f aca="false">IF(TOT!FJ555&gt;0,TOT!FK555/TOT!FJ555,0)</f>
        <v>0</v>
      </c>
      <c r="C553" s="27" t="n">
        <f aca="false">IF(TOT!FJ555=0,33,'SC - Tableau 1'!I553)</f>
        <v>33</v>
      </c>
      <c r="D553" s="27" t="n">
        <f aca="false">B553*100</f>
        <v>0</v>
      </c>
      <c r="E553" s="55" t="n">
        <f aca="false">(C553+D553)/2</f>
        <v>16.5</v>
      </c>
      <c r="F553" s="55" t="n">
        <f aca="false">IF(E553&lt;33,33,E553)</f>
        <v>33</v>
      </c>
    </row>
    <row r="554" customFormat="false" ht="13" hidden="false" customHeight="true" outlineLevel="0" collapsed="false">
      <c r="A554" s="17" t="s">
        <v>2666</v>
      </c>
      <c r="B554" s="50" t="n">
        <f aca="false">IF(TOT!FJ556&gt;0,TOT!FK556/TOT!FJ556,0)</f>
        <v>0</v>
      </c>
      <c r="C554" s="27" t="n">
        <f aca="false">IF(TOT!FJ556=0,33,'SC - Tableau 1'!I554)</f>
        <v>33</v>
      </c>
      <c r="D554" s="27" t="n">
        <f aca="false">B554*100</f>
        <v>0</v>
      </c>
      <c r="E554" s="55" t="n">
        <f aca="false">(C554+D554)/2</f>
        <v>16.5</v>
      </c>
      <c r="F554" s="55" t="n">
        <f aca="false">IF(E554&lt;33,33,E554)</f>
        <v>33</v>
      </c>
    </row>
    <row r="555" customFormat="false" ht="13" hidden="false" customHeight="true" outlineLevel="0" collapsed="false">
      <c r="A555" s="17" t="s">
        <v>2669</v>
      </c>
      <c r="B555" s="50" t="n">
        <f aca="false">IF(TOT!FJ557&gt;0,TOT!FK557/TOT!FJ557,0)</f>
        <v>0</v>
      </c>
      <c r="C555" s="27" t="n">
        <f aca="false">IF(TOT!FJ557=0,33,'SC - Tableau 1'!I555)</f>
        <v>33</v>
      </c>
      <c r="D555" s="27" t="n">
        <f aca="false">B555*100</f>
        <v>0</v>
      </c>
      <c r="E555" s="55" t="n">
        <f aca="false">(C555+D555)/2</f>
        <v>16.5</v>
      </c>
      <c r="F555" s="55" t="n">
        <f aca="false">IF(E555&lt;33,33,E555)</f>
        <v>33</v>
      </c>
    </row>
    <row r="556" customFormat="false" ht="13" hidden="false" customHeight="true" outlineLevel="0" collapsed="false">
      <c r="A556" s="17" t="s">
        <v>2673</v>
      </c>
      <c r="B556" s="50" t="n">
        <f aca="false">IF(TOT!FJ558&gt;0,TOT!FK558/TOT!FJ558,0)</f>
        <v>0</v>
      </c>
      <c r="C556" s="55" t="n">
        <f aca="false">IF(TOT!FJ558=0,33,'SC - Tableau 1'!I556)</f>
        <v>77</v>
      </c>
      <c r="D556" s="27" t="n">
        <f aca="false">B556*100</f>
        <v>0</v>
      </c>
      <c r="E556" s="55" t="n">
        <f aca="false">(C556+D556)/2</f>
        <v>38.5</v>
      </c>
      <c r="F556" s="55" t="n">
        <f aca="false">IF(E556&lt;33,33,E556)</f>
        <v>38.5</v>
      </c>
    </row>
    <row r="557" customFormat="false" ht="13" hidden="false" customHeight="true" outlineLevel="0" collapsed="false">
      <c r="A557" s="17" t="s">
        <v>2677</v>
      </c>
      <c r="B557" s="50" t="n">
        <f aca="false">IF(TOT!FJ559&gt;0,TOT!FK559/TOT!FJ559,0)</f>
        <v>0.333333333333333</v>
      </c>
      <c r="C557" s="55" t="n">
        <f aca="false">IF(TOT!FJ559=0,33,'SC - Tableau 1'!I557)</f>
        <v>89</v>
      </c>
      <c r="D557" s="27" t="n">
        <f aca="false">B557*100</f>
        <v>33.3333333333333</v>
      </c>
      <c r="E557" s="55" t="n">
        <f aca="false">(C557+D557)/2</f>
        <v>61.1666666666667</v>
      </c>
      <c r="F557" s="55" t="n">
        <f aca="false">IF(E557&lt;33,33,E557)</f>
        <v>61.1666666666667</v>
      </c>
    </row>
    <row r="558" customFormat="false" ht="13" hidden="false" customHeight="true" outlineLevel="0" collapsed="false">
      <c r="A558" s="17" t="s">
        <v>2682</v>
      </c>
      <c r="B558" s="50" t="n">
        <f aca="false">IF(TOT!FJ560&gt;0,TOT!FK560/TOT!FJ560,0)</f>
        <v>0</v>
      </c>
      <c r="C558" s="27" t="n">
        <f aca="false">IF(TOT!FJ560=0,33,'SC - Tableau 1'!I558)</f>
        <v>33</v>
      </c>
      <c r="D558" s="27" t="n">
        <f aca="false">B558*100</f>
        <v>0</v>
      </c>
      <c r="E558" s="55" t="n">
        <f aca="false">(C558+D558)/2</f>
        <v>16.5</v>
      </c>
      <c r="F558" s="55" t="n">
        <f aca="false">IF(E558&lt;33,33,E558)</f>
        <v>33</v>
      </c>
    </row>
    <row r="559" customFormat="false" ht="13" hidden="false" customHeight="true" outlineLevel="0" collapsed="false">
      <c r="A559" s="17" t="s">
        <v>2686</v>
      </c>
      <c r="B559" s="50" t="n">
        <f aca="false">IF(TOT!FJ561&gt;0,TOT!FK561/TOT!FJ561,0)</f>
        <v>0</v>
      </c>
      <c r="C559" s="55" t="n">
        <f aca="false">IF(TOT!FJ561=0,33,'SC - Tableau 1'!I559)</f>
        <v>71</v>
      </c>
      <c r="D559" s="27" t="n">
        <f aca="false">B559*100</f>
        <v>0</v>
      </c>
      <c r="E559" s="55" t="n">
        <f aca="false">(C559+D559)/2</f>
        <v>35.5</v>
      </c>
      <c r="F559" s="55" t="n">
        <f aca="false">IF(E559&lt;33,33,E559)</f>
        <v>35.5</v>
      </c>
    </row>
    <row r="560" customFormat="false" ht="13" hidden="false" customHeight="true" outlineLevel="0" collapsed="false">
      <c r="A560" s="17" t="s">
        <v>2690</v>
      </c>
      <c r="B560" s="50" t="n">
        <f aca="false">IF(TOT!FJ562&gt;0,TOT!FK562/TOT!FJ562,0)</f>
        <v>0</v>
      </c>
      <c r="C560" s="27" t="n">
        <f aca="false">IF(TOT!FJ562=0,33,'SC - Tableau 1'!I560)</f>
        <v>33</v>
      </c>
      <c r="D560" s="27" t="n">
        <f aca="false">B560*100</f>
        <v>0</v>
      </c>
      <c r="E560" s="55" t="n">
        <f aca="false">(C560+D560)/2</f>
        <v>16.5</v>
      </c>
      <c r="F560" s="55" t="n">
        <f aca="false">IF(E560&lt;33,33,E560)</f>
        <v>33</v>
      </c>
    </row>
    <row r="561" customFormat="false" ht="13" hidden="false" customHeight="true" outlineLevel="0" collapsed="false">
      <c r="A561" s="17" t="s">
        <v>2693</v>
      </c>
      <c r="B561" s="50" t="n">
        <f aca="false">IF(TOT!FJ563&gt;0,TOT!FK563/TOT!FJ563,0)</f>
        <v>0</v>
      </c>
      <c r="C561" s="27" t="n">
        <f aca="false">IF(TOT!FJ563=0,33,'SC - Tableau 1'!I561)</f>
        <v>33</v>
      </c>
      <c r="D561" s="27" t="n">
        <f aca="false">B561*100</f>
        <v>0</v>
      </c>
      <c r="E561" s="55" t="n">
        <f aca="false">(C561+D561)/2</f>
        <v>16.5</v>
      </c>
      <c r="F561" s="55" t="n">
        <f aca="false">IF(E561&lt;33,33,E561)</f>
        <v>33</v>
      </c>
    </row>
    <row r="562" customFormat="false" ht="13" hidden="false" customHeight="true" outlineLevel="0" collapsed="false">
      <c r="A562" s="17" t="s">
        <v>2696</v>
      </c>
      <c r="B562" s="50" t="n">
        <f aca="false">IF(TOT!FJ564&gt;0,TOT!FK564/TOT!FJ564,0)</f>
        <v>0</v>
      </c>
      <c r="C562" s="27" t="n">
        <f aca="false">IF(TOT!FJ564=0,33,'SC - Tableau 1'!I562)</f>
        <v>33</v>
      </c>
      <c r="D562" s="27" t="n">
        <f aca="false">B562*100</f>
        <v>0</v>
      </c>
      <c r="E562" s="55" t="n">
        <f aca="false">(C562+D562)/2</f>
        <v>16.5</v>
      </c>
      <c r="F562" s="55" t="n">
        <f aca="false">IF(E562&lt;33,33,E562)</f>
        <v>33</v>
      </c>
    </row>
    <row r="563" customFormat="false" ht="13" hidden="false" customHeight="true" outlineLevel="0" collapsed="false">
      <c r="A563" s="17" t="s">
        <v>2698</v>
      </c>
      <c r="B563" s="50" t="n">
        <f aca="false">IF(TOT!FJ565&gt;0,TOT!FK565/TOT!FJ565,0)</f>
        <v>0</v>
      </c>
      <c r="C563" s="27" t="n">
        <f aca="false">IF(TOT!FJ565=0,33,'SC - Tableau 1'!I563)</f>
        <v>33</v>
      </c>
      <c r="D563" s="27" t="n">
        <f aca="false">B563*100</f>
        <v>0</v>
      </c>
      <c r="E563" s="55" t="n">
        <f aca="false">(C563+D563)/2</f>
        <v>16.5</v>
      </c>
      <c r="F563" s="55" t="n">
        <f aca="false">IF(E563&lt;33,33,E563)</f>
        <v>33</v>
      </c>
    </row>
    <row r="564" customFormat="false" ht="13" hidden="false" customHeight="true" outlineLevel="0" collapsed="false">
      <c r="A564" s="17" t="s">
        <v>2701</v>
      </c>
      <c r="B564" s="50" t="n">
        <f aca="false">IF(TOT!FJ566&gt;0,TOT!FK566/TOT!FJ566,0)</f>
        <v>0</v>
      </c>
      <c r="C564" s="27" t="n">
        <f aca="false">IF(TOT!FJ566=0,33,'SC - Tableau 1'!I564)</f>
        <v>33</v>
      </c>
      <c r="D564" s="27" t="n">
        <f aca="false">B564*100</f>
        <v>0</v>
      </c>
      <c r="E564" s="55" t="n">
        <f aca="false">(C564+D564)/2</f>
        <v>16.5</v>
      </c>
      <c r="F564" s="55" t="n">
        <f aca="false">IF(E564&lt;33,33,E564)</f>
        <v>33</v>
      </c>
    </row>
    <row r="565" customFormat="false" ht="13" hidden="false" customHeight="true" outlineLevel="0" collapsed="false">
      <c r="A565" s="17" t="s">
        <v>2705</v>
      </c>
      <c r="B565" s="50" t="n">
        <f aca="false">IF(TOT!FJ567&gt;0,TOT!FK567/TOT!FJ567,0)</f>
        <v>0</v>
      </c>
      <c r="C565" s="27" t="n">
        <f aca="false">IF(TOT!FJ567=0,33,'SC - Tableau 1'!I565)</f>
        <v>33</v>
      </c>
      <c r="D565" s="27" t="n">
        <f aca="false">B565*100</f>
        <v>0</v>
      </c>
      <c r="E565" s="55" t="n">
        <f aca="false">(C565+D565)/2</f>
        <v>16.5</v>
      </c>
      <c r="F565" s="55" t="n">
        <f aca="false">IF(E565&lt;33,33,E565)</f>
        <v>33</v>
      </c>
    </row>
    <row r="566" customFormat="false" ht="13" hidden="false" customHeight="true" outlineLevel="0" collapsed="false">
      <c r="A566" s="17" t="s">
        <v>2708</v>
      </c>
      <c r="B566" s="50" t="n">
        <f aca="false">IF(TOT!FJ568&gt;0,TOT!FK568/TOT!FJ568,0)</f>
        <v>0</v>
      </c>
      <c r="C566" s="27" t="n">
        <f aca="false">IF(TOT!FJ568=0,33,'SC - Tableau 1'!I566)</f>
        <v>33</v>
      </c>
      <c r="D566" s="27" t="n">
        <f aca="false">B566*100</f>
        <v>0</v>
      </c>
      <c r="E566" s="55" t="n">
        <f aca="false">(C566+D566)/2</f>
        <v>16.5</v>
      </c>
      <c r="F566" s="55" t="n">
        <f aca="false">IF(E566&lt;33,33,E566)</f>
        <v>33</v>
      </c>
    </row>
    <row r="567" customFormat="false" ht="13" hidden="false" customHeight="true" outlineLevel="0" collapsed="false">
      <c r="A567" s="17" t="s">
        <v>2711</v>
      </c>
      <c r="B567" s="50" t="n">
        <f aca="false">IF(TOT!FJ569&gt;0,TOT!FK569/TOT!FJ569,0)</f>
        <v>0</v>
      </c>
      <c r="C567" s="27" t="n">
        <f aca="false">IF(TOT!FJ569=0,33,'SC - Tableau 1'!I567)</f>
        <v>33</v>
      </c>
      <c r="D567" s="27" t="n">
        <f aca="false">B567*100</f>
        <v>0</v>
      </c>
      <c r="E567" s="55" t="n">
        <f aca="false">(C567+D567)/2</f>
        <v>16.5</v>
      </c>
      <c r="F567" s="55" t="n">
        <f aca="false">IF(E567&lt;33,33,E567)</f>
        <v>33</v>
      </c>
    </row>
    <row r="568" customFormat="false" ht="13" hidden="false" customHeight="true" outlineLevel="0" collapsed="false">
      <c r="A568" s="17" t="s">
        <v>2714</v>
      </c>
      <c r="B568" s="50" t="n">
        <f aca="false">IF(TOT!FJ570&gt;0,TOT!FK570/TOT!FJ570,0)</f>
        <v>0</v>
      </c>
      <c r="C568" s="27" t="n">
        <f aca="false">IF(TOT!FJ570=0,33,'SC - Tableau 1'!I568)</f>
        <v>33</v>
      </c>
      <c r="D568" s="27" t="n">
        <f aca="false">B568*100</f>
        <v>0</v>
      </c>
      <c r="E568" s="55" t="n">
        <f aca="false">(C568+D568)/2</f>
        <v>16.5</v>
      </c>
      <c r="F568" s="55" t="n">
        <f aca="false">IF(E568&lt;33,33,E568)</f>
        <v>33</v>
      </c>
    </row>
    <row r="569" customFormat="false" ht="13" hidden="false" customHeight="true" outlineLevel="0" collapsed="false">
      <c r="A569" s="17" t="s">
        <v>2718</v>
      </c>
      <c r="B569" s="50" t="n">
        <f aca="false">IF(TOT!FJ571&gt;0,TOT!FK571/TOT!FJ571,0)</f>
        <v>0</v>
      </c>
      <c r="C569" s="27" t="n">
        <f aca="false">IF(TOT!FJ571=0,33,'SC - Tableau 1'!I569)</f>
        <v>33</v>
      </c>
      <c r="D569" s="27" t="n">
        <f aca="false">B569*100</f>
        <v>0</v>
      </c>
      <c r="E569" s="55" t="n">
        <f aca="false">(C569+D569)/2</f>
        <v>16.5</v>
      </c>
      <c r="F569" s="55" t="n">
        <f aca="false">IF(E569&lt;33,33,E569)</f>
        <v>33</v>
      </c>
    </row>
    <row r="570" customFormat="false" ht="13" hidden="false" customHeight="true" outlineLevel="0" collapsed="false">
      <c r="A570" s="17" t="s">
        <v>2722</v>
      </c>
      <c r="B570" s="50" t="n">
        <f aca="false">IF(TOT!FJ572&gt;0,TOT!FK572/TOT!FJ572,0)</f>
        <v>0</v>
      </c>
      <c r="C570" s="27" t="n">
        <f aca="false">IF(TOT!FJ572=0,33,'SC - Tableau 1'!I570)</f>
        <v>33</v>
      </c>
      <c r="D570" s="27" t="n">
        <f aca="false">B570*100</f>
        <v>0</v>
      </c>
      <c r="E570" s="55" t="n">
        <f aca="false">(C570+D570)/2</f>
        <v>16.5</v>
      </c>
      <c r="F570" s="55" t="n">
        <f aca="false">IF(E570&lt;33,33,E570)</f>
        <v>33</v>
      </c>
    </row>
    <row r="571" customFormat="false" ht="13" hidden="false" customHeight="true" outlineLevel="0" collapsed="false">
      <c r="A571" s="17" t="s">
        <v>2727</v>
      </c>
      <c r="B571" s="50" t="n">
        <f aca="false">IF(TOT!FJ573&gt;0,TOT!FK573/TOT!FJ573,0)</f>
        <v>0.8</v>
      </c>
      <c r="C571" s="55" t="n">
        <f aca="false">IF(TOT!FJ573=0,33,'SC - Tableau 1'!I571)</f>
        <v>93</v>
      </c>
      <c r="D571" s="27" t="n">
        <f aca="false">B571*100</f>
        <v>80</v>
      </c>
      <c r="E571" s="55" t="n">
        <f aca="false">(C571+D571)/2</f>
        <v>86.5</v>
      </c>
      <c r="F571" s="55" t="n">
        <f aca="false">IF(E571&lt;33,33,E571)</f>
        <v>86.5</v>
      </c>
    </row>
    <row r="572" customFormat="false" ht="13" hidden="false" customHeight="true" outlineLevel="0" collapsed="false">
      <c r="A572" s="17" t="s">
        <v>2731</v>
      </c>
      <c r="B572" s="50" t="n">
        <f aca="false">IF(TOT!FJ574&gt;0,TOT!FK574/TOT!FJ574,0)</f>
        <v>0</v>
      </c>
      <c r="C572" s="27" t="n">
        <f aca="false">IF(TOT!FJ574=0,33,'SC - Tableau 1'!I572)</f>
        <v>33</v>
      </c>
      <c r="D572" s="27" t="n">
        <f aca="false">B572*100</f>
        <v>0</v>
      </c>
      <c r="E572" s="55" t="n">
        <f aca="false">(C572+D572)/2</f>
        <v>16.5</v>
      </c>
      <c r="F572" s="55" t="n">
        <f aca="false">IF(E572&lt;33,33,E572)</f>
        <v>33</v>
      </c>
    </row>
    <row r="573" customFormat="false" ht="13" hidden="false" customHeight="true" outlineLevel="0" collapsed="false">
      <c r="A573" s="17" t="s">
        <v>2735</v>
      </c>
      <c r="B573" s="50" t="n">
        <f aca="false">IF(TOT!FJ575&gt;0,TOT!FK575/TOT!FJ575,0)</f>
        <v>0</v>
      </c>
      <c r="C573" s="27" t="n">
        <f aca="false">IF(TOT!FJ575=0,33,'SC - Tableau 1'!I573)</f>
        <v>33</v>
      </c>
      <c r="D573" s="27" t="n">
        <f aca="false">B573*100</f>
        <v>0</v>
      </c>
      <c r="E573" s="55" t="n">
        <f aca="false">(C573+D573)/2</f>
        <v>16.5</v>
      </c>
      <c r="F573" s="55" t="n">
        <f aca="false">IF(E573&lt;33,33,E573)</f>
        <v>33</v>
      </c>
    </row>
    <row r="574" customFormat="false" ht="13" hidden="false" customHeight="true" outlineLevel="0" collapsed="false">
      <c r="A574" s="17" t="s">
        <v>2738</v>
      </c>
      <c r="B574" s="50" t="n">
        <f aca="false">IF(TOT!FJ576&gt;0,TOT!FK576/TOT!FJ576,0)</f>
        <v>0</v>
      </c>
      <c r="C574" s="55" t="n">
        <f aca="false">IF(TOT!FJ576=0,33,'SC - Tableau 1'!I574)</f>
        <v>65</v>
      </c>
      <c r="D574" s="27" t="n">
        <f aca="false">B574*100</f>
        <v>0</v>
      </c>
      <c r="E574" s="55" t="n">
        <f aca="false">(C574+D574)/2</f>
        <v>32.5</v>
      </c>
      <c r="F574" s="55" t="n">
        <f aca="false">IF(E574&lt;33,33,E574)</f>
        <v>33</v>
      </c>
    </row>
    <row r="575" customFormat="false" ht="13" hidden="false" customHeight="true" outlineLevel="0" collapsed="false">
      <c r="A575" s="17" t="s">
        <v>2743</v>
      </c>
      <c r="B575" s="50" t="n">
        <f aca="false">IF(TOT!FJ577&gt;0,TOT!FK577/TOT!FJ577,0)</f>
        <v>0</v>
      </c>
      <c r="C575" s="27" t="n">
        <f aca="false">IF(TOT!FJ577=0,33,'SC - Tableau 1'!I575)</f>
        <v>33</v>
      </c>
      <c r="D575" s="27" t="n">
        <f aca="false">B575*100</f>
        <v>0</v>
      </c>
      <c r="E575" s="55" t="n">
        <f aca="false">(C575+D575)/2</f>
        <v>16.5</v>
      </c>
      <c r="F575" s="55" t="n">
        <f aca="false">IF(E575&lt;33,33,E575)</f>
        <v>33</v>
      </c>
    </row>
    <row r="576" customFormat="false" ht="13" hidden="false" customHeight="true" outlineLevel="0" collapsed="false">
      <c r="A576" s="17" t="s">
        <v>2747</v>
      </c>
      <c r="B576" s="50" t="n">
        <f aca="false">IF(TOT!FJ578&gt;0,TOT!FK578/TOT!FJ578,0)</f>
        <v>0</v>
      </c>
      <c r="C576" s="55" t="n">
        <f aca="false">IF(TOT!FJ578=0,33,'SC - Tableau 1'!I576)</f>
        <v>82</v>
      </c>
      <c r="D576" s="27" t="n">
        <f aca="false">B576*100</f>
        <v>0</v>
      </c>
      <c r="E576" s="55" t="n">
        <f aca="false">(C576+D576)/2</f>
        <v>41</v>
      </c>
      <c r="F576" s="55" t="n">
        <f aca="false">IF(E576&lt;33,33,E576)</f>
        <v>41</v>
      </c>
    </row>
    <row r="577" customFormat="false" ht="13" hidden="false" customHeight="true" outlineLevel="0" collapsed="false">
      <c r="A577" s="17" t="s">
        <v>2750</v>
      </c>
      <c r="B577" s="50" t="n">
        <f aca="false">IF(TOT!FJ579&gt;0,TOT!FK579/TOT!FJ579,0)</f>
        <v>0</v>
      </c>
      <c r="C577" s="27" t="n">
        <f aca="false">IF(TOT!FJ579=0,33,'SC - Tableau 1'!I577)</f>
        <v>33</v>
      </c>
      <c r="D577" s="27" t="n">
        <f aca="false">B577*100</f>
        <v>0</v>
      </c>
      <c r="E577" s="55" t="n">
        <f aca="false">(C577+D577)/2</f>
        <v>16.5</v>
      </c>
      <c r="F577" s="55" t="n">
        <f aca="false">IF(E577&lt;33,33,E577)</f>
        <v>33</v>
      </c>
    </row>
    <row r="578" customFormat="false" ht="13" hidden="false" customHeight="true" outlineLevel="0" collapsed="false">
      <c r="A578" s="17" t="s">
        <v>2755</v>
      </c>
      <c r="B578" s="50" t="n">
        <f aca="false">IF(TOT!FJ580&gt;0,TOT!FK580/TOT!FJ580,0)</f>
        <v>0</v>
      </c>
      <c r="C578" s="27" t="n">
        <f aca="false">IF(TOT!FJ580=0,33,'SC - Tableau 1'!I578)</f>
        <v>33</v>
      </c>
      <c r="D578" s="27" t="n">
        <f aca="false">B578*100</f>
        <v>0</v>
      </c>
      <c r="E578" s="55" t="n">
        <f aca="false">(C578+D578)/2</f>
        <v>16.5</v>
      </c>
      <c r="F578" s="55" t="n">
        <f aca="false">IF(E578&lt;33,33,E578)</f>
        <v>33</v>
      </c>
    </row>
    <row r="579" customFormat="false" ht="13" hidden="false" customHeight="true" outlineLevel="0" collapsed="false">
      <c r="A579" s="17" t="s">
        <v>2758</v>
      </c>
      <c r="B579" s="50" t="n">
        <f aca="false">IF(TOT!FJ581&gt;0,TOT!FK581/TOT!FJ581,0)</f>
        <v>0</v>
      </c>
      <c r="C579" s="27" t="n">
        <f aca="false">IF(TOT!FJ581=0,33,'SC - Tableau 1'!I579)</f>
        <v>33</v>
      </c>
      <c r="D579" s="27" t="n">
        <f aca="false">B579*100</f>
        <v>0</v>
      </c>
      <c r="E579" s="55" t="n">
        <f aca="false">(C579+D579)/2</f>
        <v>16.5</v>
      </c>
      <c r="F579" s="55" t="n">
        <f aca="false">IF(E579&lt;33,33,E579)</f>
        <v>33</v>
      </c>
    </row>
    <row r="580" customFormat="false" ht="13" hidden="false" customHeight="true" outlineLevel="0" collapsed="false">
      <c r="A580" s="17" t="s">
        <v>2763</v>
      </c>
      <c r="B580" s="50" t="n">
        <f aca="false">IF(TOT!FJ582&gt;0,TOT!FK582/TOT!FJ582,0)</f>
        <v>0</v>
      </c>
      <c r="C580" s="27" t="n">
        <f aca="false">IF(TOT!FJ582=0,33,'SC - Tableau 1'!I580)</f>
        <v>33</v>
      </c>
      <c r="D580" s="27" t="n">
        <f aca="false">B580*100</f>
        <v>0</v>
      </c>
      <c r="E580" s="55" t="n">
        <f aca="false">(C580+D580)/2</f>
        <v>16.5</v>
      </c>
      <c r="F580" s="55" t="n">
        <f aca="false">IF(E580&lt;33,33,E580)</f>
        <v>33</v>
      </c>
    </row>
    <row r="581" customFormat="false" ht="13" hidden="false" customHeight="true" outlineLevel="0" collapsed="false">
      <c r="A581" s="17" t="s">
        <v>2767</v>
      </c>
      <c r="B581" s="50" t="n">
        <f aca="false">IF(TOT!FJ583&gt;0,TOT!FK583/TOT!FJ583,0)</f>
        <v>0</v>
      </c>
      <c r="C581" s="27" t="n">
        <f aca="false">IF(TOT!FJ583=0,33,'SC - Tableau 1'!I581)</f>
        <v>33</v>
      </c>
      <c r="D581" s="27" t="n">
        <f aca="false">B581*100</f>
        <v>0</v>
      </c>
      <c r="E581" s="55" t="n">
        <f aca="false">(C581+D581)/2</f>
        <v>16.5</v>
      </c>
      <c r="F581" s="55" t="n">
        <f aca="false">IF(E581&lt;33,33,E581)</f>
        <v>33</v>
      </c>
    </row>
    <row r="582" customFormat="false" ht="13" hidden="false" customHeight="true" outlineLevel="0" collapsed="false">
      <c r="A582" s="17" t="s">
        <v>2770</v>
      </c>
      <c r="B582" s="50" t="n">
        <f aca="false">IF(TOT!FJ584&gt;0,TOT!FK584/TOT!FJ584,0)</f>
        <v>0</v>
      </c>
      <c r="C582" s="27" t="n">
        <f aca="false">IF(TOT!FJ584=0,33,'SC - Tableau 1'!I582)</f>
        <v>33</v>
      </c>
      <c r="D582" s="27" t="n">
        <f aca="false">B582*100</f>
        <v>0</v>
      </c>
      <c r="E582" s="55" t="n">
        <f aca="false">(C582+D582)/2</f>
        <v>16.5</v>
      </c>
      <c r="F582" s="55" t="n">
        <f aca="false">IF(E582&lt;33,33,E582)</f>
        <v>33</v>
      </c>
    </row>
    <row r="583" customFormat="false" ht="13" hidden="false" customHeight="true" outlineLevel="0" collapsed="false">
      <c r="A583" s="17" t="s">
        <v>2774</v>
      </c>
      <c r="B583" s="50" t="n">
        <f aca="false">IF(TOT!FJ585&gt;0,TOT!FK585/TOT!FJ585,0)</f>
        <v>0</v>
      </c>
      <c r="C583" s="27" t="n">
        <f aca="false">IF(TOT!FJ585=0,33,'SC - Tableau 1'!I583)</f>
        <v>33</v>
      </c>
      <c r="D583" s="27" t="n">
        <f aca="false">B583*100</f>
        <v>0</v>
      </c>
      <c r="E583" s="55" t="n">
        <f aca="false">(C583+D583)/2</f>
        <v>16.5</v>
      </c>
      <c r="F583" s="55" t="n">
        <f aca="false">IF(E583&lt;33,33,E583)</f>
        <v>33</v>
      </c>
    </row>
    <row r="584" customFormat="false" ht="13" hidden="false" customHeight="true" outlineLevel="0" collapsed="false">
      <c r="A584" s="17" t="s">
        <v>2777</v>
      </c>
      <c r="B584" s="50" t="n">
        <f aca="false">IF(TOT!FJ586&gt;0,TOT!FK586/TOT!FJ586,0)</f>
        <v>0</v>
      </c>
      <c r="C584" s="27" t="n">
        <f aca="false">IF(TOT!FJ586=0,33,'SC - Tableau 1'!I584)</f>
        <v>33</v>
      </c>
      <c r="D584" s="27" t="n">
        <f aca="false">B584*100</f>
        <v>0</v>
      </c>
      <c r="E584" s="55" t="n">
        <f aca="false">(C584+D584)/2</f>
        <v>16.5</v>
      </c>
      <c r="F584" s="55" t="n">
        <f aca="false">IF(E584&lt;33,33,E584)</f>
        <v>33</v>
      </c>
    </row>
    <row r="585" customFormat="false" ht="13" hidden="false" customHeight="true" outlineLevel="0" collapsed="false">
      <c r="A585" s="17" t="s">
        <v>2782</v>
      </c>
      <c r="B585" s="50" t="n">
        <f aca="false">IF(TOT!FJ587&gt;0,TOT!FK587/TOT!FJ587,0)</f>
        <v>0</v>
      </c>
      <c r="C585" s="27" t="n">
        <f aca="false">IF(TOT!FJ587=0,33,'SC - Tableau 1'!I585)</f>
        <v>33</v>
      </c>
      <c r="D585" s="27" t="n">
        <f aca="false">B585*100</f>
        <v>0</v>
      </c>
      <c r="E585" s="55" t="n">
        <f aca="false">(C585+D585)/2</f>
        <v>16.5</v>
      </c>
      <c r="F585" s="55" t="n">
        <f aca="false">IF(E585&lt;33,33,E585)</f>
        <v>33</v>
      </c>
    </row>
    <row r="586" customFormat="false" ht="13" hidden="false" customHeight="true" outlineLevel="0" collapsed="false">
      <c r="A586" s="17" t="s">
        <v>2787</v>
      </c>
      <c r="B586" s="50" t="n">
        <f aca="false">IF(TOT!FJ588&gt;0,TOT!FK588/TOT!FJ588,0)</f>
        <v>0</v>
      </c>
      <c r="C586" s="27" t="n">
        <f aca="false">IF(TOT!FJ588=0,33,'SC - Tableau 1'!I586)</f>
        <v>33</v>
      </c>
      <c r="D586" s="27" t="n">
        <f aca="false">B586*100</f>
        <v>0</v>
      </c>
      <c r="E586" s="55" t="n">
        <f aca="false">(C586+D586)/2</f>
        <v>16.5</v>
      </c>
      <c r="F586" s="55" t="n">
        <f aca="false">IF(E586&lt;33,33,E586)</f>
        <v>33</v>
      </c>
    </row>
    <row r="587" customFormat="false" ht="13" hidden="false" customHeight="true" outlineLevel="0" collapsed="false">
      <c r="A587" s="17" t="s">
        <v>2790</v>
      </c>
      <c r="B587" s="50" t="n">
        <f aca="false">IF(TOT!FJ589&gt;0,TOT!FK589/TOT!FJ589,0)</f>
        <v>0</v>
      </c>
      <c r="C587" s="55" t="n">
        <f aca="false">IF(TOT!FJ589=0,33,'SC - Tableau 1'!I587)</f>
        <v>80</v>
      </c>
      <c r="D587" s="27" t="n">
        <f aca="false">B587*100</f>
        <v>0</v>
      </c>
      <c r="E587" s="55" t="n">
        <f aca="false">(C587+D587)/2</f>
        <v>40</v>
      </c>
      <c r="F587" s="55" t="n">
        <f aca="false">IF(E587&lt;33,33,E587)</f>
        <v>40</v>
      </c>
    </row>
    <row r="588" customFormat="false" ht="13" hidden="false" customHeight="true" outlineLevel="0" collapsed="false">
      <c r="A588" s="17" t="s">
        <v>2793</v>
      </c>
      <c r="B588" s="50" t="n">
        <f aca="false">IF(TOT!FJ590&gt;0,TOT!FK590/TOT!FJ590,0)</f>
        <v>0</v>
      </c>
      <c r="C588" s="27" t="n">
        <f aca="false">IF(TOT!FJ590=0,33,'SC - Tableau 1'!I588)</f>
        <v>33</v>
      </c>
      <c r="D588" s="27" t="n">
        <f aca="false">B588*100</f>
        <v>0</v>
      </c>
      <c r="E588" s="55" t="n">
        <f aca="false">(C588+D588)/2</f>
        <v>16.5</v>
      </c>
      <c r="F588" s="55" t="n">
        <f aca="false">IF(E588&lt;33,33,E588)</f>
        <v>33</v>
      </c>
    </row>
    <row r="589" customFormat="false" ht="13" hidden="false" customHeight="true" outlineLevel="0" collapsed="false">
      <c r="A589" s="17" t="s">
        <v>2796</v>
      </c>
      <c r="B589" s="50" t="n">
        <f aca="false">IF(TOT!FJ591&gt;0,TOT!FK591/TOT!FJ591,0)</f>
        <v>0</v>
      </c>
      <c r="C589" s="27" t="n">
        <f aca="false">IF(TOT!FJ591=0,33,'SC - Tableau 1'!I589)</f>
        <v>33</v>
      </c>
      <c r="D589" s="27" t="n">
        <f aca="false">B589*100</f>
        <v>0</v>
      </c>
      <c r="E589" s="55" t="n">
        <f aca="false">(C589+D589)/2</f>
        <v>16.5</v>
      </c>
      <c r="F589" s="55" t="n">
        <f aca="false">IF(E589&lt;33,33,E589)</f>
        <v>33</v>
      </c>
    </row>
    <row r="590" customFormat="false" ht="13" hidden="false" customHeight="true" outlineLevel="0" collapsed="false">
      <c r="A590" s="17" t="s">
        <v>2802</v>
      </c>
      <c r="B590" s="50" t="n">
        <f aca="false">IF(TOT!FJ592&gt;0,TOT!FK592/TOT!FJ592,0)</f>
        <v>0</v>
      </c>
      <c r="C590" s="55" t="n">
        <f aca="false">IF(TOT!FJ592=0,33,'SC - Tableau 1'!I590)</f>
        <v>89</v>
      </c>
      <c r="D590" s="27" t="n">
        <f aca="false">B590*100</f>
        <v>0</v>
      </c>
      <c r="E590" s="55" t="n">
        <f aca="false">(C590+D590)/2</f>
        <v>44.5</v>
      </c>
      <c r="F590" s="55" t="n">
        <f aca="false">IF(E590&lt;33,33,E590)</f>
        <v>44.5</v>
      </c>
    </row>
    <row r="591" customFormat="false" ht="13" hidden="false" customHeight="true" outlineLevel="0" collapsed="false">
      <c r="A591" s="17" t="s">
        <v>2806</v>
      </c>
      <c r="B591" s="50" t="n">
        <f aca="false">IF(TOT!FJ593&gt;0,TOT!FK593/TOT!FJ593,0)</f>
        <v>0</v>
      </c>
      <c r="C591" s="27" t="n">
        <f aca="false">IF(TOT!FJ593=0,33,'SC - Tableau 1'!I591)</f>
        <v>33</v>
      </c>
      <c r="D591" s="27" t="n">
        <f aca="false">B591*100</f>
        <v>0</v>
      </c>
      <c r="E591" s="55" t="n">
        <f aca="false">(C591+D591)/2</f>
        <v>16.5</v>
      </c>
      <c r="F591" s="55" t="n">
        <f aca="false">IF(E591&lt;33,33,E591)</f>
        <v>33</v>
      </c>
    </row>
    <row r="592" customFormat="false" ht="13" hidden="false" customHeight="true" outlineLevel="0" collapsed="false">
      <c r="A592" s="17" t="s">
        <v>2809</v>
      </c>
      <c r="B592" s="50" t="n">
        <f aca="false">IF(TOT!FJ594&gt;0,TOT!FK594/TOT!FJ594,0)</f>
        <v>0</v>
      </c>
      <c r="C592" s="27" t="n">
        <f aca="false">IF(TOT!FJ594=0,33,'SC - Tableau 1'!I592)</f>
        <v>33</v>
      </c>
      <c r="D592" s="27" t="n">
        <f aca="false">B592*100</f>
        <v>0</v>
      </c>
      <c r="E592" s="55" t="n">
        <f aca="false">(C592+D592)/2</f>
        <v>16.5</v>
      </c>
      <c r="F592" s="55" t="n">
        <f aca="false">IF(E592&lt;33,33,E592)</f>
        <v>33</v>
      </c>
    </row>
    <row r="593" customFormat="false" ht="13" hidden="false" customHeight="true" outlineLevel="0" collapsed="false">
      <c r="A593" s="17" t="s">
        <v>2814</v>
      </c>
      <c r="B593" s="50" t="n">
        <f aca="false">IF(TOT!FJ595&gt;0,TOT!FK595/TOT!FJ595,0)</f>
        <v>0.428571428571429</v>
      </c>
      <c r="C593" s="55" t="n">
        <f aca="false">IF(TOT!FJ595=0,33,'SC - Tableau 1'!I593)</f>
        <v>93</v>
      </c>
      <c r="D593" s="27" t="n">
        <f aca="false">B593*100</f>
        <v>42.8571428571429</v>
      </c>
      <c r="E593" s="55" t="n">
        <f aca="false">(C593+D593)/2</f>
        <v>67.9285714285714</v>
      </c>
      <c r="F593" s="55" t="n">
        <f aca="false">IF(E593&lt;33,33,E593)</f>
        <v>67.9285714285714</v>
      </c>
    </row>
    <row r="594" customFormat="false" ht="13" hidden="false" customHeight="true" outlineLevel="0" collapsed="false">
      <c r="A594" s="17" t="s">
        <v>2818</v>
      </c>
      <c r="B594" s="50" t="n">
        <f aca="false">IF(TOT!FJ596&gt;0,TOT!FK596/TOT!FJ596,0)</f>
        <v>0</v>
      </c>
      <c r="C594" s="55" t="n">
        <f aca="false">IF(TOT!FJ596=0,33,'SC - Tableau 1'!I594)</f>
        <v>71</v>
      </c>
      <c r="D594" s="27" t="n">
        <f aca="false">B594*100</f>
        <v>0</v>
      </c>
      <c r="E594" s="55" t="n">
        <f aca="false">(C594+D594)/2</f>
        <v>35.5</v>
      </c>
      <c r="F594" s="55" t="n">
        <f aca="false">IF(E594&lt;33,33,E594)</f>
        <v>35.5</v>
      </c>
    </row>
    <row r="595" customFormat="false" ht="13" hidden="false" customHeight="true" outlineLevel="0" collapsed="false">
      <c r="A595" s="17" t="s">
        <v>2822</v>
      </c>
      <c r="B595" s="50" t="n">
        <f aca="false">IF(TOT!FJ597&gt;0,TOT!FK597/TOT!FJ597,0)</f>
        <v>0.5</v>
      </c>
      <c r="C595" s="55" t="n">
        <f aca="false">IF(TOT!FJ597=0,33,'SC - Tableau 1'!I595)</f>
        <v>83</v>
      </c>
      <c r="D595" s="27" t="n">
        <f aca="false">B595*100</f>
        <v>50</v>
      </c>
      <c r="E595" s="55" t="n">
        <f aca="false">(C595+D595)/2</f>
        <v>66.5</v>
      </c>
      <c r="F595" s="55" t="n">
        <f aca="false">IF(E595&lt;33,33,E595)</f>
        <v>66.5</v>
      </c>
    </row>
    <row r="596" customFormat="false" ht="13" hidden="false" customHeight="true" outlineLevel="0" collapsed="false">
      <c r="A596" s="17" t="s">
        <v>2824</v>
      </c>
      <c r="B596" s="50" t="n">
        <f aca="false">IF(TOT!FJ598&gt;0,TOT!FK598/TOT!FJ598,0)</f>
        <v>0</v>
      </c>
      <c r="C596" s="27" t="n">
        <f aca="false">IF(TOT!FJ598=0,33,'SC - Tableau 1'!I596)</f>
        <v>33</v>
      </c>
      <c r="D596" s="27" t="n">
        <f aca="false">B596*100</f>
        <v>0</v>
      </c>
      <c r="E596" s="55" t="n">
        <f aca="false">(C596+D596)/2</f>
        <v>16.5</v>
      </c>
      <c r="F596" s="55" t="n">
        <f aca="false">IF(E596&lt;33,33,E596)</f>
        <v>33</v>
      </c>
    </row>
    <row r="597" customFormat="false" ht="13" hidden="false" customHeight="true" outlineLevel="0" collapsed="false">
      <c r="A597" s="17" t="s">
        <v>2828</v>
      </c>
      <c r="B597" s="50" t="n">
        <f aca="false">IF(TOT!FJ599&gt;0,TOT!FK599/TOT!FJ599,0)</f>
        <v>0.8</v>
      </c>
      <c r="C597" s="55" t="n">
        <f aca="false">IF(TOT!FJ599=0,33,'SC - Tableau 1'!I597)</f>
        <v>69</v>
      </c>
      <c r="D597" s="27" t="n">
        <f aca="false">B597*100</f>
        <v>80</v>
      </c>
      <c r="E597" s="55" t="n">
        <f aca="false">(C597+D597)/2</f>
        <v>74.5</v>
      </c>
      <c r="F597" s="55" t="n">
        <f aca="false">IF(E597&lt;33,33,E597)</f>
        <v>74.5</v>
      </c>
    </row>
    <row r="598" customFormat="false" ht="13" hidden="false" customHeight="true" outlineLevel="0" collapsed="false">
      <c r="A598" s="17" t="s">
        <v>2832</v>
      </c>
      <c r="B598" s="50" t="n">
        <f aca="false">IF(TOT!FJ600&gt;0,TOT!FK600/TOT!FJ600,0)</f>
        <v>0</v>
      </c>
      <c r="C598" s="27" t="n">
        <f aca="false">IF(TOT!FJ600=0,33,'SC - Tableau 1'!I598)</f>
        <v>33</v>
      </c>
      <c r="D598" s="27" t="n">
        <f aca="false">B598*100</f>
        <v>0</v>
      </c>
      <c r="E598" s="55" t="n">
        <f aca="false">(C598+D598)/2</f>
        <v>16.5</v>
      </c>
      <c r="F598" s="55" t="n">
        <f aca="false">IF(E598&lt;33,33,E598)</f>
        <v>33</v>
      </c>
    </row>
    <row r="599" customFormat="false" ht="13" hidden="false" customHeight="true" outlineLevel="0" collapsed="false">
      <c r="A599" s="17" t="s">
        <v>2835</v>
      </c>
      <c r="B599" s="50" t="n">
        <f aca="false">IF(TOT!FJ601&gt;0,TOT!FK601/TOT!FJ601,0)</f>
        <v>0</v>
      </c>
      <c r="C599" s="27" t="n">
        <f aca="false">IF(TOT!FJ601=0,33,'SC - Tableau 1'!I599)</f>
        <v>33</v>
      </c>
      <c r="D599" s="27" t="n">
        <f aca="false">B599*100</f>
        <v>0</v>
      </c>
      <c r="E599" s="55" t="n">
        <f aca="false">(C599+D599)/2</f>
        <v>16.5</v>
      </c>
      <c r="F599" s="55" t="n">
        <f aca="false">IF(E599&lt;33,33,E599)</f>
        <v>33</v>
      </c>
    </row>
    <row r="600" customFormat="false" ht="13" hidden="false" customHeight="true" outlineLevel="0" collapsed="false">
      <c r="A600" s="17" t="s">
        <v>2838</v>
      </c>
      <c r="B600" s="50" t="n">
        <f aca="false">IF(TOT!FJ602&gt;0,TOT!FK602/TOT!FJ602,0)</f>
        <v>0.5</v>
      </c>
      <c r="C600" s="55" t="n">
        <f aca="false">IF(TOT!FJ602=0,33,'SC - Tableau 1'!I600)</f>
        <v>83</v>
      </c>
      <c r="D600" s="27" t="n">
        <f aca="false">B600*100</f>
        <v>50</v>
      </c>
      <c r="E600" s="55" t="n">
        <f aca="false">(C600+D600)/2</f>
        <v>66.5</v>
      </c>
      <c r="F600" s="55" t="n">
        <f aca="false">IF(E600&lt;33,33,E600)</f>
        <v>66.5</v>
      </c>
    </row>
    <row r="601" customFormat="false" ht="13" hidden="false" customHeight="true" outlineLevel="0" collapsed="false">
      <c r="A601" s="17" t="s">
        <v>2841</v>
      </c>
      <c r="B601" s="50" t="n">
        <f aca="false">IF(TOT!FJ603&gt;0,TOT!FK603/TOT!FJ603,0)</f>
        <v>0</v>
      </c>
      <c r="C601" s="27" t="n">
        <f aca="false">IF(TOT!FJ603=0,33,'SC - Tableau 1'!I601)</f>
        <v>33</v>
      </c>
      <c r="D601" s="27" t="n">
        <f aca="false">B601*100</f>
        <v>0</v>
      </c>
      <c r="E601" s="55" t="n">
        <f aca="false">(C601+D601)/2</f>
        <v>16.5</v>
      </c>
      <c r="F601" s="55" t="n">
        <f aca="false">IF(E601&lt;33,33,E601)</f>
        <v>33</v>
      </c>
    </row>
    <row r="602" customFormat="false" ht="13" hidden="false" customHeight="true" outlineLevel="0" collapsed="false">
      <c r="A602" s="17" t="s">
        <v>2844</v>
      </c>
      <c r="B602" s="50" t="n">
        <f aca="false">IF(TOT!FJ604&gt;0,TOT!FK604/TOT!FJ604,0)</f>
        <v>1</v>
      </c>
      <c r="C602" s="55" t="n">
        <f aca="false">IF(TOT!FJ604=0,33,'SC - Tableau 1'!I602)</f>
        <v>63</v>
      </c>
      <c r="D602" s="27" t="n">
        <f aca="false">B602*100</f>
        <v>100</v>
      </c>
      <c r="E602" s="55" t="n">
        <f aca="false">(C602+D602)/2</f>
        <v>81.5</v>
      </c>
      <c r="F602" s="55" t="n">
        <f aca="false">IF(E602&lt;33,33,E602)</f>
        <v>81.5</v>
      </c>
    </row>
    <row r="603" customFormat="false" ht="13" hidden="false" customHeight="true" outlineLevel="0" collapsed="false">
      <c r="A603" s="17" t="s">
        <v>2847</v>
      </c>
      <c r="B603" s="50" t="n">
        <f aca="false">IF(TOT!FJ605&gt;0,TOT!FK605/TOT!FJ605,0)</f>
        <v>0</v>
      </c>
      <c r="C603" s="27" t="n">
        <f aca="false">IF(TOT!FJ605=0,33,'SC - Tableau 1'!I603)</f>
        <v>33</v>
      </c>
      <c r="D603" s="27" t="n">
        <f aca="false">B603*100</f>
        <v>0</v>
      </c>
      <c r="E603" s="55" t="n">
        <f aca="false">(C603+D603)/2</f>
        <v>16.5</v>
      </c>
      <c r="F603" s="55" t="n">
        <f aca="false">IF(E603&lt;33,33,E603)</f>
        <v>33</v>
      </c>
    </row>
    <row r="604" customFormat="false" ht="13" hidden="false" customHeight="true" outlineLevel="0" collapsed="false">
      <c r="A604" s="17" t="s">
        <v>2852</v>
      </c>
      <c r="B604" s="50" t="n">
        <f aca="false">IF(TOT!FJ606&gt;0,TOT!FK606/TOT!FJ606,0)</f>
        <v>0</v>
      </c>
      <c r="C604" s="55" t="n">
        <f aca="false">IF(TOT!FJ606=0,33,'SC - Tableau 1'!I604)</f>
        <v>68</v>
      </c>
      <c r="D604" s="27" t="n">
        <f aca="false">B604*100</f>
        <v>0</v>
      </c>
      <c r="E604" s="55" t="n">
        <f aca="false">(C604+D604)/2</f>
        <v>34</v>
      </c>
      <c r="F604" s="55" t="n">
        <f aca="false">IF(E604&lt;33,33,E604)</f>
        <v>34</v>
      </c>
    </row>
    <row r="605" customFormat="false" ht="13" hidden="false" customHeight="true" outlineLevel="0" collapsed="false">
      <c r="A605" s="17" t="s">
        <v>2857</v>
      </c>
      <c r="B605" s="50" t="n">
        <f aca="false">IF(TOT!FJ607&gt;0,TOT!FK607/TOT!FJ607,0)</f>
        <v>0</v>
      </c>
      <c r="C605" s="27" t="n">
        <f aca="false">IF(TOT!FJ607=0,33,'SC - Tableau 1'!I605)</f>
        <v>33</v>
      </c>
      <c r="D605" s="27" t="n">
        <f aca="false">B605*100</f>
        <v>0</v>
      </c>
      <c r="E605" s="55" t="n">
        <f aca="false">(C605+D605)/2</f>
        <v>16.5</v>
      </c>
      <c r="F605" s="55" t="n">
        <f aca="false">IF(E605&lt;33,33,E605)</f>
        <v>33</v>
      </c>
    </row>
    <row r="606" customFormat="false" ht="13" hidden="false" customHeight="true" outlineLevel="0" collapsed="false">
      <c r="A606" s="17" t="s">
        <v>2862</v>
      </c>
      <c r="B606" s="50" t="n">
        <f aca="false">IF(TOT!FJ608&gt;0,TOT!FK608/TOT!FJ608,0)</f>
        <v>0</v>
      </c>
      <c r="C606" s="55" t="n">
        <f aca="false">IF(TOT!FJ608=0,33,'SC - Tableau 1'!I606)</f>
        <v>72</v>
      </c>
      <c r="D606" s="27" t="n">
        <f aca="false">B606*100</f>
        <v>0</v>
      </c>
      <c r="E606" s="55" t="n">
        <f aca="false">(C606+D606)/2</f>
        <v>36</v>
      </c>
      <c r="F606" s="55" t="n">
        <f aca="false">IF(E606&lt;33,33,E606)</f>
        <v>36</v>
      </c>
    </row>
    <row r="607" customFormat="false" ht="13" hidden="false" customHeight="true" outlineLevel="0" collapsed="false">
      <c r="A607" s="17" t="s">
        <v>2867</v>
      </c>
      <c r="B607" s="50" t="n">
        <f aca="false">IF(TOT!FJ609&gt;0,TOT!FK609/TOT!FJ609,0)</f>
        <v>0.333333333333333</v>
      </c>
      <c r="C607" s="55" t="n">
        <f aca="false">IF(TOT!FJ609=0,33,'SC - Tableau 1'!I607)</f>
        <v>90</v>
      </c>
      <c r="D607" s="27" t="n">
        <f aca="false">B607*100</f>
        <v>33.3333333333333</v>
      </c>
      <c r="E607" s="55" t="n">
        <f aca="false">(C607+D607)/2</f>
        <v>61.6666666666667</v>
      </c>
      <c r="F607" s="55" t="n">
        <f aca="false">IF(E607&lt;33,33,E607)</f>
        <v>61.6666666666667</v>
      </c>
    </row>
    <row r="608" customFormat="false" ht="13" hidden="false" customHeight="true" outlineLevel="0" collapsed="false">
      <c r="A608" s="17" t="s">
        <v>2870</v>
      </c>
      <c r="B608" s="50" t="n">
        <f aca="false">IF(TOT!FJ610&gt;0,TOT!FK610/TOT!FJ610,0)</f>
        <v>0</v>
      </c>
      <c r="C608" s="27" t="n">
        <f aca="false">IF(TOT!FJ610=0,33,'SC - Tableau 1'!I608)</f>
        <v>33</v>
      </c>
      <c r="D608" s="27" t="n">
        <f aca="false">B608*100</f>
        <v>0</v>
      </c>
      <c r="E608" s="55" t="n">
        <f aca="false">(C608+D608)/2</f>
        <v>16.5</v>
      </c>
      <c r="F608" s="55" t="n">
        <f aca="false">IF(E608&lt;33,33,E608)</f>
        <v>33</v>
      </c>
    </row>
    <row r="609" customFormat="false" ht="13" hidden="false" customHeight="true" outlineLevel="0" collapsed="false">
      <c r="A609" s="17" t="s">
        <v>2874</v>
      </c>
      <c r="B609" s="50" t="n">
        <f aca="false">IF(TOT!FJ611&gt;0,TOT!FK611/TOT!FJ611,0)</f>
        <v>0</v>
      </c>
      <c r="C609" s="27" t="n">
        <f aca="false">IF(TOT!FJ611=0,33,'SC - Tableau 1'!I609)</f>
        <v>33</v>
      </c>
      <c r="D609" s="27" t="n">
        <f aca="false">B609*100</f>
        <v>0</v>
      </c>
      <c r="E609" s="55" t="n">
        <f aca="false">(C609+D609)/2</f>
        <v>16.5</v>
      </c>
      <c r="F609" s="55" t="n">
        <f aca="false">IF(E609&lt;33,33,E609)</f>
        <v>33</v>
      </c>
    </row>
    <row r="610" customFormat="false" ht="13" hidden="false" customHeight="true" outlineLevel="0" collapsed="false">
      <c r="A610" s="17" t="s">
        <v>2879</v>
      </c>
      <c r="B610" s="50" t="n">
        <f aca="false">IF(TOT!FJ612&gt;0,TOT!FK612/TOT!FJ612,0)</f>
        <v>0</v>
      </c>
      <c r="C610" s="27" t="n">
        <f aca="false">IF(TOT!FJ612=0,33,'SC - Tableau 1'!I610)</f>
        <v>33</v>
      </c>
      <c r="D610" s="27" t="n">
        <f aca="false">B610*100</f>
        <v>0</v>
      </c>
      <c r="E610" s="55" t="n">
        <f aca="false">(C610+D610)/2</f>
        <v>16.5</v>
      </c>
      <c r="F610" s="55" t="n">
        <f aca="false">IF(E610&lt;33,33,E610)</f>
        <v>33</v>
      </c>
    </row>
    <row r="611" customFormat="false" ht="13" hidden="false" customHeight="true" outlineLevel="0" collapsed="false">
      <c r="A611" s="17" t="s">
        <v>2884</v>
      </c>
      <c r="B611" s="50" t="n">
        <f aca="false">IF(TOT!FJ613&gt;0,TOT!FK613/TOT!FJ613,0)</f>
        <v>0.25</v>
      </c>
      <c r="C611" s="55" t="n">
        <f aca="false">IF(TOT!FJ613=0,33,'SC - Tableau 1'!I611)</f>
        <v>87</v>
      </c>
      <c r="D611" s="27" t="n">
        <f aca="false">B611*100</f>
        <v>25</v>
      </c>
      <c r="E611" s="55" t="n">
        <f aca="false">(C611+D611)/2</f>
        <v>56</v>
      </c>
      <c r="F611" s="55" t="n">
        <f aca="false">IF(E611&lt;33,33,E611)</f>
        <v>56</v>
      </c>
    </row>
    <row r="612" customFormat="false" ht="13" hidden="false" customHeight="true" outlineLevel="0" collapsed="false">
      <c r="A612" s="17" t="s">
        <v>2889</v>
      </c>
      <c r="B612" s="50" t="n">
        <f aca="false">IF(TOT!FJ614&gt;0,TOT!FK614/TOT!FJ614,0)</f>
        <v>0</v>
      </c>
      <c r="C612" s="27" t="n">
        <f aca="false">IF(TOT!FJ614=0,33,'SC - Tableau 1'!I612)</f>
        <v>33</v>
      </c>
      <c r="D612" s="27" t="n">
        <f aca="false">B612*100</f>
        <v>0</v>
      </c>
      <c r="E612" s="55" t="n">
        <f aca="false">(C612+D612)/2</f>
        <v>16.5</v>
      </c>
      <c r="F612" s="55" t="n">
        <f aca="false">IF(E612&lt;33,33,E612)</f>
        <v>33</v>
      </c>
    </row>
    <row r="613" customFormat="false" ht="13" hidden="false" customHeight="true" outlineLevel="0" collapsed="false">
      <c r="A613" s="17" t="s">
        <v>2893</v>
      </c>
      <c r="B613" s="50" t="n">
        <f aca="false">IF(TOT!FJ615&gt;0,TOT!FK615/TOT!FJ615,0)</f>
        <v>0</v>
      </c>
      <c r="C613" s="27" t="n">
        <f aca="false">IF(TOT!FJ615=0,33,'SC - Tableau 1'!I613)</f>
        <v>33</v>
      </c>
      <c r="D613" s="27" t="n">
        <f aca="false">B613*100</f>
        <v>0</v>
      </c>
      <c r="E613" s="55" t="n">
        <f aca="false">(C613+D613)/2</f>
        <v>16.5</v>
      </c>
      <c r="F613" s="55" t="n">
        <f aca="false">IF(E613&lt;33,33,E613)</f>
        <v>33</v>
      </c>
    </row>
    <row r="614" customFormat="false" ht="13" hidden="false" customHeight="true" outlineLevel="0" collapsed="false">
      <c r="A614" s="17" t="s">
        <v>2897</v>
      </c>
      <c r="B614" s="50" t="n">
        <f aca="false">IF(TOT!FJ616&gt;0,TOT!FK616/TOT!FJ616,0)</f>
        <v>0</v>
      </c>
      <c r="C614" s="27" t="n">
        <f aca="false">IF(TOT!FJ616=0,33,'SC - Tableau 1'!I614)</f>
        <v>33</v>
      </c>
      <c r="D614" s="27" t="n">
        <f aca="false">B614*100</f>
        <v>0</v>
      </c>
      <c r="E614" s="55" t="n">
        <f aca="false">(C614+D614)/2</f>
        <v>16.5</v>
      </c>
      <c r="F614" s="55" t="n">
        <f aca="false">IF(E614&lt;33,33,E614)</f>
        <v>33</v>
      </c>
    </row>
    <row r="615" customFormat="false" ht="13" hidden="false" customHeight="true" outlineLevel="0" collapsed="false">
      <c r="A615" s="17" t="s">
        <v>2900</v>
      </c>
      <c r="B615" s="50" t="n">
        <f aca="false">IF(TOT!FJ617&gt;0,TOT!FK617/TOT!FJ617,0)</f>
        <v>0</v>
      </c>
      <c r="C615" s="27" t="n">
        <f aca="false">IF(TOT!FJ617=0,33,'SC - Tableau 1'!I615)</f>
        <v>33</v>
      </c>
      <c r="D615" s="27" t="n">
        <f aca="false">B615*100</f>
        <v>0</v>
      </c>
      <c r="E615" s="55" t="n">
        <f aca="false">(C615+D615)/2</f>
        <v>16.5</v>
      </c>
      <c r="F615" s="55" t="n">
        <f aca="false">IF(E615&lt;33,33,E615)</f>
        <v>33</v>
      </c>
    </row>
    <row r="616" customFormat="false" ht="13" hidden="false" customHeight="true" outlineLevel="0" collapsed="false">
      <c r="A616" s="17" t="s">
        <v>2904</v>
      </c>
      <c r="B616" s="50" t="n">
        <f aca="false">IF(TOT!FJ618&gt;0,TOT!FK618/TOT!FJ618,0)</f>
        <v>0</v>
      </c>
      <c r="C616" s="27" t="n">
        <f aca="false">IF(TOT!FJ618=0,33,'SC - Tableau 1'!I616)</f>
        <v>33</v>
      </c>
      <c r="D616" s="27" t="n">
        <f aca="false">B616*100</f>
        <v>0</v>
      </c>
      <c r="E616" s="55" t="n">
        <f aca="false">(C616+D616)/2</f>
        <v>16.5</v>
      </c>
      <c r="F616" s="55" t="n">
        <f aca="false">IF(E616&lt;33,33,E616)</f>
        <v>33</v>
      </c>
    </row>
    <row r="617" customFormat="false" ht="13" hidden="false" customHeight="true" outlineLevel="0" collapsed="false">
      <c r="A617" s="17" t="s">
        <v>2910</v>
      </c>
      <c r="B617" s="50" t="n">
        <f aca="false">IF(TOT!FJ619&gt;0,TOT!FK619/TOT!FJ619,0)</f>
        <v>0</v>
      </c>
      <c r="C617" s="27" t="n">
        <f aca="false">IF(TOT!FJ619=0,33,'SC - Tableau 1'!I617)</f>
        <v>33</v>
      </c>
      <c r="D617" s="27" t="n">
        <f aca="false">B617*100</f>
        <v>0</v>
      </c>
      <c r="E617" s="55" t="n">
        <f aca="false">(C617+D617)/2</f>
        <v>16.5</v>
      </c>
      <c r="F617" s="55" t="n">
        <f aca="false">IF(E617&lt;33,33,E617)</f>
        <v>33</v>
      </c>
    </row>
    <row r="618" customFormat="false" ht="13" hidden="false" customHeight="true" outlineLevel="0" collapsed="false">
      <c r="A618" s="17" t="s">
        <v>2913</v>
      </c>
      <c r="B618" s="50" t="n">
        <f aca="false">IF(TOT!FJ620&gt;0,TOT!FK620/TOT!FJ620,0)</f>
        <v>0</v>
      </c>
      <c r="C618" s="27" t="n">
        <f aca="false">IF(TOT!FJ620=0,33,'SC - Tableau 1'!I618)</f>
        <v>33</v>
      </c>
      <c r="D618" s="27" t="n">
        <f aca="false">B618*100</f>
        <v>0</v>
      </c>
      <c r="E618" s="55" t="n">
        <f aca="false">(C618+D618)/2</f>
        <v>16.5</v>
      </c>
      <c r="F618" s="55" t="n">
        <f aca="false">IF(E618&lt;33,33,E618)</f>
        <v>33</v>
      </c>
    </row>
    <row r="619" customFormat="false" ht="13" hidden="false" customHeight="true" outlineLevel="0" collapsed="false">
      <c r="A619" s="17" t="s">
        <v>2917</v>
      </c>
      <c r="B619" s="50" t="n">
        <f aca="false">IF(TOT!FJ621&gt;0,TOT!FK621/TOT!FJ621,0)</f>
        <v>0</v>
      </c>
      <c r="C619" s="27" t="n">
        <f aca="false">IF(TOT!FJ621=0,33,'SC - Tableau 1'!I619)</f>
        <v>33</v>
      </c>
      <c r="D619" s="27" t="n">
        <f aca="false">B619*100</f>
        <v>0</v>
      </c>
      <c r="E619" s="55" t="n">
        <f aca="false">(C619+D619)/2</f>
        <v>16.5</v>
      </c>
      <c r="F619" s="55" t="n">
        <f aca="false">IF(E619&lt;33,33,E619)</f>
        <v>33</v>
      </c>
    </row>
    <row r="620" customFormat="false" ht="13" hidden="false" customHeight="true" outlineLevel="0" collapsed="false">
      <c r="A620" s="17" t="s">
        <v>2922</v>
      </c>
      <c r="B620" s="50" t="n">
        <f aca="false">IF(TOT!FJ622&gt;0,TOT!FK622/TOT!FJ622,0)</f>
        <v>0</v>
      </c>
      <c r="C620" s="27" t="n">
        <f aca="false">IF(TOT!FJ622=0,33,'SC - Tableau 1'!I620)</f>
        <v>33</v>
      </c>
      <c r="D620" s="27" t="n">
        <f aca="false">B620*100</f>
        <v>0</v>
      </c>
      <c r="E620" s="55" t="n">
        <f aca="false">(C620+D620)/2</f>
        <v>16.5</v>
      </c>
      <c r="F620" s="55" t="n">
        <f aca="false">IF(E620&lt;33,33,E620)</f>
        <v>33</v>
      </c>
    </row>
    <row r="621" customFormat="false" ht="13" hidden="false" customHeight="true" outlineLevel="0" collapsed="false">
      <c r="A621" s="17" t="s">
        <v>2925</v>
      </c>
      <c r="B621" s="50" t="n">
        <f aca="false">IF(TOT!FJ623&gt;0,TOT!FK623/TOT!FJ623,0)</f>
        <v>0.333333333333333</v>
      </c>
      <c r="C621" s="55" t="n">
        <f aca="false">IF(TOT!FJ623=0,33,'SC - Tableau 1'!I621)</f>
        <v>97</v>
      </c>
      <c r="D621" s="27" t="n">
        <f aca="false">B621*100</f>
        <v>33.3333333333333</v>
      </c>
      <c r="E621" s="55" t="n">
        <f aca="false">(C621+D621)/2</f>
        <v>65.1666666666667</v>
      </c>
      <c r="F621" s="55" t="n">
        <f aca="false">IF(E621&lt;33,33,E621)</f>
        <v>65.1666666666667</v>
      </c>
    </row>
    <row r="622" customFormat="false" ht="13" hidden="false" customHeight="true" outlineLevel="0" collapsed="false">
      <c r="A622" s="17" t="s">
        <v>2930</v>
      </c>
      <c r="B622" s="50" t="n">
        <f aca="false">IF(TOT!FJ624&gt;0,TOT!FK624/TOT!FJ624,0)</f>
        <v>0</v>
      </c>
      <c r="C622" s="27" t="n">
        <f aca="false">IF(TOT!FJ624=0,33,'SC - Tableau 1'!I622)</f>
        <v>33</v>
      </c>
      <c r="D622" s="27" t="n">
        <f aca="false">B622*100</f>
        <v>0</v>
      </c>
      <c r="E622" s="55" t="n">
        <f aca="false">(C622+D622)/2</f>
        <v>16.5</v>
      </c>
      <c r="F622" s="55" t="n">
        <f aca="false">IF(E622&lt;33,33,E622)</f>
        <v>33</v>
      </c>
    </row>
    <row r="623" customFormat="false" ht="13" hidden="false" customHeight="true" outlineLevel="0" collapsed="false">
      <c r="A623" s="17" t="s">
        <v>2934</v>
      </c>
      <c r="B623" s="50" t="n">
        <f aca="false">IF(TOT!FJ625&gt;0,TOT!FK625/TOT!FJ625,0)</f>
        <v>0</v>
      </c>
      <c r="C623" s="27" t="n">
        <f aca="false">IF(TOT!FJ625=0,33,'SC - Tableau 1'!I623)</f>
        <v>33</v>
      </c>
      <c r="D623" s="27" t="n">
        <f aca="false">B623*100</f>
        <v>0</v>
      </c>
      <c r="E623" s="55" t="n">
        <f aca="false">(C623+D623)/2</f>
        <v>16.5</v>
      </c>
      <c r="F623" s="55" t="n">
        <f aca="false">IF(E623&lt;33,33,E623)</f>
        <v>33</v>
      </c>
    </row>
    <row r="624" customFormat="false" ht="13" hidden="false" customHeight="true" outlineLevel="0" collapsed="false">
      <c r="A624" s="17" t="s">
        <v>2939</v>
      </c>
      <c r="B624" s="50" t="n">
        <f aca="false">IF(TOT!FJ626&gt;0,TOT!FK626/TOT!FJ626,0)</f>
        <v>0</v>
      </c>
      <c r="C624" s="27" t="n">
        <f aca="false">IF(TOT!FJ626=0,33,'SC - Tableau 1'!I624)</f>
        <v>33</v>
      </c>
      <c r="D624" s="27" t="n">
        <f aca="false">B624*100</f>
        <v>0</v>
      </c>
      <c r="E624" s="55" t="n">
        <f aca="false">(C624+D624)/2</f>
        <v>16.5</v>
      </c>
      <c r="F624" s="55" t="n">
        <f aca="false">IF(E624&lt;33,33,E624)</f>
        <v>33</v>
      </c>
    </row>
    <row r="625" customFormat="false" ht="13" hidden="false" customHeight="true" outlineLevel="0" collapsed="false">
      <c r="A625" s="17" t="s">
        <v>2944</v>
      </c>
      <c r="B625" s="50" t="n">
        <f aca="false">IF(TOT!FJ627&gt;0,TOT!FK627/TOT!FJ627,0)</f>
        <v>0</v>
      </c>
      <c r="C625" s="27" t="n">
        <f aca="false">IF(TOT!FJ627=0,33,'SC - Tableau 1'!I625)</f>
        <v>33</v>
      </c>
      <c r="D625" s="27" t="n">
        <f aca="false">B625*100</f>
        <v>0</v>
      </c>
      <c r="E625" s="55" t="n">
        <f aca="false">(C625+D625)/2</f>
        <v>16.5</v>
      </c>
      <c r="F625" s="55" t="n">
        <f aca="false">IF(E625&lt;33,33,E625)</f>
        <v>33</v>
      </c>
    </row>
    <row r="626" customFormat="false" ht="13" hidden="false" customHeight="true" outlineLevel="0" collapsed="false">
      <c r="A626" s="17" t="s">
        <v>2950</v>
      </c>
      <c r="B626" s="50" t="n">
        <f aca="false">IF(TOT!FJ628&gt;0,TOT!FK628/TOT!FJ628,0)</f>
        <v>0</v>
      </c>
      <c r="C626" s="27" t="n">
        <f aca="false">IF(TOT!FJ628=0,33,'SC - Tableau 1'!I626)</f>
        <v>33</v>
      </c>
      <c r="D626" s="27" t="n">
        <f aca="false">B626*100</f>
        <v>0</v>
      </c>
      <c r="E626" s="55" t="n">
        <f aca="false">(C626+D626)/2</f>
        <v>16.5</v>
      </c>
      <c r="F626" s="55" t="n">
        <f aca="false">IF(E626&lt;33,33,E626)</f>
        <v>33</v>
      </c>
    </row>
    <row r="627" customFormat="false" ht="13" hidden="false" customHeight="true" outlineLevel="0" collapsed="false">
      <c r="A627" s="17" t="s">
        <v>2953</v>
      </c>
      <c r="B627" s="50" t="n">
        <f aca="false">IF(TOT!FJ629&gt;0,TOT!FK629/TOT!FJ629,0)</f>
        <v>0</v>
      </c>
      <c r="C627" s="27" t="n">
        <f aca="false">IF(TOT!FJ629=0,33,'SC - Tableau 1'!I627)</f>
        <v>33</v>
      </c>
      <c r="D627" s="27" t="n">
        <f aca="false">B627*100</f>
        <v>0</v>
      </c>
      <c r="E627" s="55" t="n">
        <f aca="false">(C627+D627)/2</f>
        <v>16.5</v>
      </c>
      <c r="F627" s="55" t="n">
        <f aca="false">IF(E627&lt;33,33,E627)</f>
        <v>33</v>
      </c>
    </row>
    <row r="628" customFormat="false" ht="13" hidden="false" customHeight="true" outlineLevel="0" collapsed="false">
      <c r="A628" s="17" t="s">
        <v>2957</v>
      </c>
      <c r="B628" s="50" t="n">
        <f aca="false">IF(TOT!FJ630&gt;0,TOT!FK630/TOT!FJ630,0)</f>
        <v>0</v>
      </c>
      <c r="C628" s="27" t="n">
        <f aca="false">IF(TOT!FJ630=0,33,'SC - Tableau 1'!I628)</f>
        <v>33</v>
      </c>
      <c r="D628" s="27" t="n">
        <f aca="false">B628*100</f>
        <v>0</v>
      </c>
      <c r="E628" s="55" t="n">
        <f aca="false">(C628+D628)/2</f>
        <v>16.5</v>
      </c>
      <c r="F628" s="55" t="n">
        <f aca="false">IF(E628&lt;33,33,E628)</f>
        <v>33</v>
      </c>
    </row>
    <row r="629" customFormat="false" ht="13" hidden="false" customHeight="true" outlineLevel="0" collapsed="false">
      <c r="A629" s="17" t="s">
        <v>2960</v>
      </c>
      <c r="B629" s="50" t="n">
        <f aca="false">IF(TOT!FJ631&gt;0,TOT!FK631/TOT!FJ631,0)</f>
        <v>0.5</v>
      </c>
      <c r="C629" s="55" t="n">
        <f aca="false">IF(TOT!FJ631=0,33,'SC - Tableau 1'!I629)</f>
        <v>84</v>
      </c>
      <c r="D629" s="27" t="n">
        <f aca="false">B629*100</f>
        <v>50</v>
      </c>
      <c r="E629" s="55" t="n">
        <f aca="false">(C629+D629)/2</f>
        <v>67</v>
      </c>
      <c r="F629" s="55" t="n">
        <f aca="false">IF(E629&lt;33,33,E629)</f>
        <v>67</v>
      </c>
    </row>
    <row r="630" customFormat="false" ht="13" hidden="false" customHeight="true" outlineLevel="0" collapsed="false">
      <c r="A630" s="17" t="s">
        <v>2965</v>
      </c>
      <c r="B630" s="50" t="n">
        <f aca="false">IF(TOT!FJ632&gt;0,TOT!FK632/TOT!FJ632,0)</f>
        <v>0</v>
      </c>
      <c r="C630" s="55" t="n">
        <f aca="false">IF(TOT!FJ632=0,33,'SC - Tableau 1'!I630)</f>
        <v>75</v>
      </c>
      <c r="D630" s="27" t="n">
        <f aca="false">B630*100</f>
        <v>0</v>
      </c>
      <c r="E630" s="55" t="n">
        <f aca="false">(C630+D630)/2</f>
        <v>37.5</v>
      </c>
      <c r="F630" s="55" t="n">
        <f aca="false">IF(E630&lt;33,33,E630)</f>
        <v>37.5</v>
      </c>
    </row>
    <row r="631" customFormat="false" ht="13" hidden="false" customHeight="true" outlineLevel="0" collapsed="false">
      <c r="A631" s="17" t="s">
        <v>2968</v>
      </c>
      <c r="B631" s="50" t="n">
        <f aca="false">IF(TOT!FJ633&gt;0,TOT!FK633/TOT!FJ633,0)</f>
        <v>0.666666666666667</v>
      </c>
      <c r="C631" s="55" t="n">
        <f aca="false">IF(TOT!FJ633=0,33,'SC - Tableau 1'!I631)</f>
        <v>80</v>
      </c>
      <c r="D631" s="27" t="n">
        <f aca="false">B631*100</f>
        <v>66.6666666666667</v>
      </c>
      <c r="E631" s="55" t="n">
        <f aca="false">(C631+D631)/2</f>
        <v>73.3333333333333</v>
      </c>
      <c r="F631" s="55" t="n">
        <f aca="false">IF(E631&lt;33,33,E631)</f>
        <v>73.3333333333333</v>
      </c>
    </row>
    <row r="632" customFormat="false" ht="13" hidden="false" customHeight="true" outlineLevel="0" collapsed="false">
      <c r="A632" s="17" t="s">
        <v>2971</v>
      </c>
      <c r="B632" s="50" t="n">
        <f aca="false">IF(TOT!FJ634&gt;0,TOT!FK634/TOT!FJ634,0)</f>
        <v>0</v>
      </c>
      <c r="C632" s="55" t="n">
        <f aca="false">IF(TOT!FJ634=0,33,'SC - Tableau 1'!I632)</f>
        <v>77</v>
      </c>
      <c r="D632" s="27" t="n">
        <f aca="false">B632*100</f>
        <v>0</v>
      </c>
      <c r="E632" s="55" t="n">
        <f aca="false">(C632+D632)/2</f>
        <v>38.5</v>
      </c>
      <c r="F632" s="55" t="n">
        <f aca="false">IF(E632&lt;33,33,E632)</f>
        <v>38.5</v>
      </c>
    </row>
    <row r="633" customFormat="false" ht="13" hidden="false" customHeight="true" outlineLevel="0" collapsed="false">
      <c r="A633" s="17" t="s">
        <v>2973</v>
      </c>
      <c r="B633" s="50" t="n">
        <f aca="false">IF(TOT!FJ635&gt;0,TOT!FK635/TOT!FJ635,0)</f>
        <v>0</v>
      </c>
      <c r="C633" s="27" t="n">
        <f aca="false">IF(TOT!FJ635=0,33,'SC - Tableau 1'!I633)</f>
        <v>33</v>
      </c>
      <c r="D633" s="27" t="n">
        <f aca="false">B633*100</f>
        <v>0</v>
      </c>
      <c r="E633" s="55" t="n">
        <f aca="false">(C633+D633)/2</f>
        <v>16.5</v>
      </c>
      <c r="F633" s="55" t="n">
        <f aca="false">IF(E633&lt;33,33,E633)</f>
        <v>33</v>
      </c>
    </row>
    <row r="634" customFormat="false" ht="13" hidden="false" customHeight="true" outlineLevel="0" collapsed="false">
      <c r="A634" s="17" t="s">
        <v>2977</v>
      </c>
      <c r="B634" s="50" t="n">
        <f aca="false">IF(TOT!FJ636&gt;0,TOT!FK636/TOT!FJ636,0)</f>
        <v>0</v>
      </c>
      <c r="C634" s="27" t="n">
        <f aca="false">IF(TOT!FJ636=0,33,'SC - Tableau 1'!I634)</f>
        <v>33</v>
      </c>
      <c r="D634" s="27" t="n">
        <f aca="false">B634*100</f>
        <v>0</v>
      </c>
      <c r="E634" s="55" t="n">
        <f aca="false">(C634+D634)/2</f>
        <v>16.5</v>
      </c>
      <c r="F634" s="55" t="n">
        <f aca="false">IF(E634&lt;33,33,E634)</f>
        <v>33</v>
      </c>
    </row>
    <row r="635" customFormat="false" ht="13" hidden="false" customHeight="true" outlineLevel="0" collapsed="false">
      <c r="A635" s="17" t="s">
        <v>2981</v>
      </c>
      <c r="B635" s="50" t="n">
        <f aca="false">IF(TOT!FJ637&gt;0,TOT!FK637/TOT!FJ637,0)</f>
        <v>0</v>
      </c>
      <c r="C635" s="27" t="n">
        <f aca="false">IF(TOT!FJ637=0,33,'SC - Tableau 1'!I635)</f>
        <v>33</v>
      </c>
      <c r="D635" s="27" t="n">
        <f aca="false">B635*100</f>
        <v>0</v>
      </c>
      <c r="E635" s="55" t="n">
        <f aca="false">(C635+D635)/2</f>
        <v>16.5</v>
      </c>
      <c r="F635" s="55" t="n">
        <f aca="false">IF(E635&lt;33,33,E635)</f>
        <v>33</v>
      </c>
    </row>
    <row r="636" customFormat="false" ht="13" hidden="false" customHeight="true" outlineLevel="0" collapsed="false">
      <c r="A636" s="17" t="s">
        <v>2984</v>
      </c>
      <c r="B636" s="50" t="n">
        <f aca="false">IF(TOT!FJ638&gt;0,TOT!FK638/TOT!FJ638,0)</f>
        <v>0</v>
      </c>
      <c r="C636" s="27" t="n">
        <f aca="false">IF(TOT!FJ638=0,33,'SC - Tableau 1'!I636)</f>
        <v>33</v>
      </c>
      <c r="D636" s="27" t="n">
        <f aca="false">B636*100</f>
        <v>0</v>
      </c>
      <c r="E636" s="55" t="n">
        <f aca="false">(C636+D636)/2</f>
        <v>16.5</v>
      </c>
      <c r="F636" s="55" t="n">
        <f aca="false">IF(E636&lt;33,33,E636)</f>
        <v>33</v>
      </c>
    </row>
    <row r="637" customFormat="false" ht="13" hidden="false" customHeight="true" outlineLevel="0" collapsed="false">
      <c r="A637" s="17" t="s">
        <v>2987</v>
      </c>
      <c r="B637" s="50" t="n">
        <f aca="false">IF(TOT!FJ639&gt;0,TOT!FK639/TOT!FJ639,0)</f>
        <v>0</v>
      </c>
      <c r="C637" s="27" t="n">
        <f aca="false">IF(TOT!FJ639=0,33,'SC - Tableau 1'!I637)</f>
        <v>33</v>
      </c>
      <c r="D637" s="27" t="n">
        <f aca="false">B637*100</f>
        <v>0</v>
      </c>
      <c r="E637" s="55" t="n">
        <f aca="false">(C637+D637)/2</f>
        <v>16.5</v>
      </c>
      <c r="F637" s="55" t="n">
        <f aca="false">IF(E637&lt;33,33,E637)</f>
        <v>33</v>
      </c>
    </row>
    <row r="638" customFormat="false" ht="13" hidden="false" customHeight="true" outlineLevel="0" collapsed="false">
      <c r="A638" s="17" t="s">
        <v>2990</v>
      </c>
      <c r="B638" s="50" t="n">
        <f aca="false">IF(TOT!FJ640&gt;0,TOT!FK640/TOT!FJ640,0)</f>
        <v>0.5</v>
      </c>
      <c r="C638" s="55" t="n">
        <f aca="false">IF(TOT!FJ640=0,33,'SC - Tableau 1'!I638)</f>
        <v>73</v>
      </c>
      <c r="D638" s="27" t="n">
        <f aca="false">B638*100</f>
        <v>50</v>
      </c>
      <c r="E638" s="55" t="n">
        <f aca="false">(C638+D638)/2</f>
        <v>61.5</v>
      </c>
      <c r="F638" s="55" t="n">
        <f aca="false">IF(E638&lt;33,33,E638)</f>
        <v>61.5</v>
      </c>
    </row>
    <row r="639" customFormat="false" ht="13" hidden="false" customHeight="true" outlineLevel="0" collapsed="false">
      <c r="A639" s="17" t="s">
        <v>2992</v>
      </c>
      <c r="B639" s="50" t="n">
        <f aca="false">IF(TOT!FJ641&gt;0,TOT!FK641/TOT!FJ641,0)</f>
        <v>0.5</v>
      </c>
      <c r="C639" s="55" t="n">
        <f aca="false">IF(TOT!FJ641=0,33,'SC - Tableau 1'!I639)</f>
        <v>83</v>
      </c>
      <c r="D639" s="27" t="n">
        <f aca="false">B639*100</f>
        <v>50</v>
      </c>
      <c r="E639" s="55" t="n">
        <f aca="false">(C639+D639)/2</f>
        <v>66.5</v>
      </c>
      <c r="F639" s="55" t="n">
        <f aca="false">IF(E639&lt;33,33,E639)</f>
        <v>66.5</v>
      </c>
    </row>
    <row r="640" customFormat="false" ht="13" hidden="false" customHeight="true" outlineLevel="0" collapsed="false">
      <c r="A640" s="17" t="s">
        <v>2994</v>
      </c>
      <c r="B640" s="50" t="n">
        <f aca="false">IF(TOT!FJ642&gt;0,TOT!FK642/TOT!FJ642,0)</f>
        <v>0</v>
      </c>
      <c r="C640" s="27" t="n">
        <f aca="false">IF(TOT!FJ642=0,33,'SC - Tableau 1'!I640)</f>
        <v>33</v>
      </c>
      <c r="D640" s="27" t="n">
        <f aca="false">B640*100</f>
        <v>0</v>
      </c>
      <c r="E640" s="55" t="n">
        <f aca="false">(C640+D640)/2</f>
        <v>16.5</v>
      </c>
      <c r="F640" s="55" t="n">
        <f aca="false">IF(E640&lt;33,33,E640)</f>
        <v>33</v>
      </c>
    </row>
    <row r="641" customFormat="false" ht="13" hidden="false" customHeight="true" outlineLevel="0" collapsed="false">
      <c r="A641" s="17" t="s">
        <v>2998</v>
      </c>
      <c r="B641" s="50" t="n">
        <f aca="false">IF(TOT!FJ643&gt;0,TOT!FK643/TOT!FJ643,0)</f>
        <v>0</v>
      </c>
      <c r="C641" s="27" t="n">
        <f aca="false">IF(TOT!FJ643=0,33,'SC - Tableau 1'!I641)</f>
        <v>33</v>
      </c>
      <c r="D641" s="27" t="n">
        <f aca="false">B641*100</f>
        <v>0</v>
      </c>
      <c r="E641" s="55" t="n">
        <f aca="false">(C641+D641)/2</f>
        <v>16.5</v>
      </c>
      <c r="F641" s="55" t="n">
        <f aca="false">IF(E641&lt;33,33,E641)</f>
        <v>33</v>
      </c>
    </row>
    <row r="642" customFormat="false" ht="13" hidden="false" customHeight="true" outlineLevel="0" collapsed="false">
      <c r="A642" s="17" t="s">
        <v>3002</v>
      </c>
      <c r="B642" s="50" t="n">
        <f aca="false">IF(TOT!FJ644&gt;0,TOT!FK644/TOT!FJ644,0)</f>
        <v>0</v>
      </c>
      <c r="C642" s="55" t="n">
        <f aca="false">IF(TOT!FJ644=0,33,'SC - Tableau 1'!I642)</f>
        <v>80</v>
      </c>
      <c r="D642" s="27" t="n">
        <f aca="false">B642*100</f>
        <v>0</v>
      </c>
      <c r="E642" s="55" t="n">
        <f aca="false">(C642+D642)/2</f>
        <v>40</v>
      </c>
      <c r="F642" s="55" t="n">
        <f aca="false">IF(E642&lt;33,33,E642)</f>
        <v>40</v>
      </c>
    </row>
    <row r="643" customFormat="false" ht="13" hidden="false" customHeight="true" outlineLevel="0" collapsed="false">
      <c r="A643" s="17" t="s">
        <v>3007</v>
      </c>
      <c r="B643" s="50" t="n">
        <f aca="false">IF(TOT!FJ645&gt;0,TOT!FK645/TOT!FJ645,0)</f>
        <v>0</v>
      </c>
      <c r="C643" s="55" t="n">
        <f aca="false">IF(TOT!FJ645=0,33,'SC - Tableau 1'!I643)</f>
        <v>84</v>
      </c>
      <c r="D643" s="27" t="n">
        <f aca="false">B643*100</f>
        <v>0</v>
      </c>
      <c r="E643" s="55" t="n">
        <f aca="false">(C643+D643)/2</f>
        <v>42</v>
      </c>
      <c r="F643" s="55" t="n">
        <f aca="false">IF(E643&lt;33,33,E643)</f>
        <v>42</v>
      </c>
    </row>
    <row r="644" customFormat="false" ht="13" hidden="false" customHeight="true" outlineLevel="0" collapsed="false">
      <c r="A644" s="17" t="s">
        <v>3012</v>
      </c>
      <c r="B644" s="50" t="n">
        <f aca="false">IF(TOT!FJ646&gt;0,TOT!FK646/TOT!FJ646,0)</f>
        <v>0</v>
      </c>
      <c r="C644" s="27" t="n">
        <f aca="false">IF(TOT!FJ646=0,33,'SC - Tableau 1'!I644)</f>
        <v>33</v>
      </c>
      <c r="D644" s="27" t="n">
        <f aca="false">B644*100</f>
        <v>0</v>
      </c>
      <c r="E644" s="55" t="n">
        <f aca="false">(C644+D644)/2</f>
        <v>16.5</v>
      </c>
      <c r="F644" s="55" t="n">
        <f aca="false">IF(E644&lt;33,33,E644)</f>
        <v>33</v>
      </c>
    </row>
    <row r="645" customFormat="false" ht="13" hidden="false" customHeight="true" outlineLevel="0" collapsed="false">
      <c r="A645" s="17" t="s">
        <v>3017</v>
      </c>
      <c r="B645" s="50" t="n">
        <f aca="false">IF(TOT!FJ647&gt;0,TOT!FK647/TOT!FJ647,0)</f>
        <v>0</v>
      </c>
      <c r="C645" s="27" t="n">
        <f aca="false">IF(TOT!FJ647=0,33,'SC - Tableau 1'!I645)</f>
        <v>33</v>
      </c>
      <c r="D645" s="27" t="n">
        <f aca="false">B645*100</f>
        <v>0</v>
      </c>
      <c r="E645" s="55" t="n">
        <f aca="false">(C645+D645)/2</f>
        <v>16.5</v>
      </c>
      <c r="F645" s="55" t="n">
        <f aca="false">IF(E645&lt;33,33,E645)</f>
        <v>33</v>
      </c>
    </row>
    <row r="646" customFormat="false" ht="13" hidden="false" customHeight="true" outlineLevel="0" collapsed="false">
      <c r="A646" s="17" t="s">
        <v>3021</v>
      </c>
      <c r="B646" s="50" t="n">
        <f aca="false">IF(TOT!FJ648&gt;0,TOT!FK648/TOT!FJ648,0)</f>
        <v>0</v>
      </c>
      <c r="C646" s="27" t="n">
        <f aca="false">IF(TOT!FJ648=0,33,'SC - Tableau 1'!I646)</f>
        <v>33</v>
      </c>
      <c r="D646" s="27" t="n">
        <f aca="false">B646*100</f>
        <v>0</v>
      </c>
      <c r="E646" s="55" t="n">
        <f aca="false">(C646+D646)/2</f>
        <v>16.5</v>
      </c>
      <c r="F646" s="55" t="n">
        <f aca="false">IF(E646&lt;33,33,E646)</f>
        <v>33</v>
      </c>
    </row>
    <row r="647" customFormat="false" ht="13" hidden="false" customHeight="true" outlineLevel="0" collapsed="false">
      <c r="A647" s="17" t="s">
        <v>3024</v>
      </c>
      <c r="B647" s="50" t="n">
        <f aca="false">IF(TOT!FJ649&gt;0,TOT!FK649/TOT!FJ649,0)</f>
        <v>0.2</v>
      </c>
      <c r="C647" s="55" t="n">
        <f aca="false">IF(TOT!FJ649=0,33,'SC - Tableau 1'!I647)</f>
        <v>96</v>
      </c>
      <c r="D647" s="27" t="n">
        <f aca="false">B647*100</f>
        <v>20</v>
      </c>
      <c r="E647" s="55" t="n">
        <f aca="false">(C647+D647)/2</f>
        <v>58</v>
      </c>
      <c r="F647" s="55" t="n">
        <f aca="false">IF(E647&lt;33,33,E647)</f>
        <v>58</v>
      </c>
    </row>
    <row r="648" customFormat="false" ht="13" hidden="false" customHeight="true" outlineLevel="0" collapsed="false">
      <c r="A648" s="17" t="s">
        <v>3028</v>
      </c>
      <c r="B648" s="50" t="n">
        <f aca="false">IF(TOT!FJ650&gt;0,TOT!FK650/TOT!FJ650,0)</f>
        <v>0</v>
      </c>
      <c r="C648" s="27" t="n">
        <f aca="false">IF(TOT!FJ650=0,33,'SC - Tableau 1'!I648)</f>
        <v>33</v>
      </c>
      <c r="D648" s="27" t="n">
        <f aca="false">B648*100</f>
        <v>0</v>
      </c>
      <c r="E648" s="55" t="n">
        <f aca="false">(C648+D648)/2</f>
        <v>16.5</v>
      </c>
      <c r="F648" s="55" t="n">
        <f aca="false">IF(E648&lt;33,33,E648)</f>
        <v>33</v>
      </c>
    </row>
    <row r="649" customFormat="false" ht="13" hidden="false" customHeight="true" outlineLevel="0" collapsed="false">
      <c r="A649" s="17" t="s">
        <v>3031</v>
      </c>
      <c r="B649" s="50" t="n">
        <f aca="false">IF(TOT!FJ651&gt;0,TOT!FK651/TOT!FJ651,0)</f>
        <v>0</v>
      </c>
      <c r="C649" s="27" t="n">
        <f aca="false">IF(TOT!FJ651=0,33,'SC - Tableau 1'!I649)</f>
        <v>33</v>
      </c>
      <c r="D649" s="27" t="n">
        <f aca="false">B649*100</f>
        <v>0</v>
      </c>
      <c r="E649" s="55" t="n">
        <f aca="false">(C649+D649)/2</f>
        <v>16.5</v>
      </c>
      <c r="F649" s="55" t="n">
        <f aca="false">IF(E649&lt;33,33,E649)</f>
        <v>33</v>
      </c>
    </row>
    <row r="650" customFormat="false" ht="13" hidden="false" customHeight="true" outlineLevel="0" collapsed="false">
      <c r="A650" s="17" t="s">
        <v>3036</v>
      </c>
      <c r="B650" s="50" t="n">
        <f aca="false">IF(TOT!FJ652&gt;0,TOT!FK652/TOT!FJ652,0)</f>
        <v>0</v>
      </c>
      <c r="C650" s="27" t="n">
        <f aca="false">IF(TOT!FJ652=0,33,'SC - Tableau 1'!I650)</f>
        <v>33</v>
      </c>
      <c r="D650" s="27" t="n">
        <f aca="false">B650*100</f>
        <v>0</v>
      </c>
      <c r="E650" s="55" t="n">
        <f aca="false">(C650+D650)/2</f>
        <v>16.5</v>
      </c>
      <c r="F650" s="55" t="n">
        <f aca="false">IF(E650&lt;33,33,E650)</f>
        <v>33</v>
      </c>
    </row>
    <row r="651" customFormat="false" ht="13" hidden="false" customHeight="true" outlineLevel="0" collapsed="false">
      <c r="A651" s="17" t="s">
        <v>3039</v>
      </c>
      <c r="B651" s="50" t="n">
        <f aca="false">IF(TOT!FJ653&gt;0,TOT!FK653/TOT!FJ653,0)</f>
        <v>0</v>
      </c>
      <c r="C651" s="27" t="n">
        <f aca="false">IF(TOT!FJ653=0,33,'SC - Tableau 1'!I651)</f>
        <v>33</v>
      </c>
      <c r="D651" s="27" t="n">
        <f aca="false">B651*100</f>
        <v>0</v>
      </c>
      <c r="E651" s="55" t="n">
        <f aca="false">(C651+D651)/2</f>
        <v>16.5</v>
      </c>
      <c r="F651" s="55" t="n">
        <f aca="false">IF(E651&lt;33,33,E651)</f>
        <v>33</v>
      </c>
    </row>
    <row r="652" customFormat="false" ht="13" hidden="false" customHeight="true" outlineLevel="0" collapsed="false">
      <c r="A652" s="17" t="s">
        <v>3043</v>
      </c>
      <c r="B652" s="50" t="n">
        <f aca="false">IF(TOT!FJ654&gt;0,TOT!FK654/TOT!FJ654,0)</f>
        <v>0</v>
      </c>
      <c r="C652" s="55" t="n">
        <f aca="false">IF(TOT!FJ654=0,33,'SC - Tableau 1'!I652)</f>
        <v>49</v>
      </c>
      <c r="D652" s="27" t="n">
        <f aca="false">B652*100</f>
        <v>0</v>
      </c>
      <c r="E652" s="55" t="n">
        <f aca="false">(C652+D652)/2</f>
        <v>24.5</v>
      </c>
      <c r="F652" s="55" t="n">
        <f aca="false">IF(E652&lt;33,33,E652)</f>
        <v>33</v>
      </c>
    </row>
    <row r="653" customFormat="false" ht="13" hidden="false" customHeight="true" outlineLevel="0" collapsed="false">
      <c r="A653" s="17" t="s">
        <v>3047</v>
      </c>
      <c r="B653" s="50" t="n">
        <f aca="false">IF(TOT!FJ655&gt;0,TOT!FK655/TOT!FJ655,0)</f>
        <v>0</v>
      </c>
      <c r="C653" s="27" t="n">
        <f aca="false">IF(TOT!FJ655=0,33,'SC - Tableau 1'!I653)</f>
        <v>33</v>
      </c>
      <c r="D653" s="27" t="n">
        <f aca="false">B653*100</f>
        <v>0</v>
      </c>
      <c r="E653" s="55" t="n">
        <f aca="false">(C653+D653)/2</f>
        <v>16.5</v>
      </c>
      <c r="F653" s="55" t="n">
        <f aca="false">IF(E653&lt;33,33,E653)</f>
        <v>33</v>
      </c>
    </row>
    <row r="654" customFormat="false" ht="13" hidden="false" customHeight="true" outlineLevel="0" collapsed="false">
      <c r="A654" s="17" t="s">
        <v>3050</v>
      </c>
      <c r="B654" s="50" t="n">
        <f aca="false">IF(TOT!FJ656&gt;0,TOT!FK656/TOT!FJ656,0)</f>
        <v>0</v>
      </c>
      <c r="C654" s="27" t="n">
        <f aca="false">IF(TOT!FJ656=0,33,'SC - Tableau 1'!I654)</f>
        <v>33</v>
      </c>
      <c r="D654" s="27" t="n">
        <f aca="false">B654*100</f>
        <v>0</v>
      </c>
      <c r="E654" s="55" t="n">
        <f aca="false">(C654+D654)/2</f>
        <v>16.5</v>
      </c>
      <c r="F654" s="55" t="n">
        <f aca="false">IF(E654&lt;33,33,E654)</f>
        <v>33</v>
      </c>
    </row>
    <row r="655" customFormat="false" ht="13" hidden="false" customHeight="true" outlineLevel="0" collapsed="false">
      <c r="A655" s="17" t="s">
        <v>3055</v>
      </c>
      <c r="B655" s="50" t="n">
        <f aca="false">IF(TOT!FJ657&gt;0,TOT!FK657/TOT!FJ657,0)</f>
        <v>0</v>
      </c>
      <c r="C655" s="55" t="n">
        <f aca="false">IF(TOT!FJ657=0,33,'SC - Tableau 1'!I655)</f>
        <v>94</v>
      </c>
      <c r="D655" s="27" t="n">
        <f aca="false">B655*100</f>
        <v>0</v>
      </c>
      <c r="E655" s="55" t="n">
        <f aca="false">(C655+D655)/2</f>
        <v>47</v>
      </c>
      <c r="F655" s="55" t="n">
        <f aca="false">IF(E655&lt;33,33,E655)</f>
        <v>47</v>
      </c>
    </row>
    <row r="656" customFormat="false" ht="13" hidden="false" customHeight="true" outlineLevel="0" collapsed="false">
      <c r="A656" s="17" t="s">
        <v>3059</v>
      </c>
      <c r="B656" s="50" t="n">
        <f aca="false">IF(TOT!FJ658&gt;0,TOT!FK658/TOT!FJ658,0)</f>
        <v>0</v>
      </c>
      <c r="C656" s="55" t="n">
        <f aca="false">IF(TOT!FJ658=0,33,'SC - Tableau 1'!I656)</f>
        <v>88</v>
      </c>
      <c r="D656" s="27" t="n">
        <f aca="false">B656*100</f>
        <v>0</v>
      </c>
      <c r="E656" s="55" t="n">
        <f aca="false">(C656+D656)/2</f>
        <v>44</v>
      </c>
      <c r="F656" s="55" t="n">
        <f aca="false">IF(E656&lt;33,33,E656)</f>
        <v>44</v>
      </c>
    </row>
    <row r="657" customFormat="false" ht="13" hidden="false" customHeight="true" outlineLevel="0" collapsed="false">
      <c r="A657" s="17" t="s">
        <v>3063</v>
      </c>
      <c r="B657" s="50" t="n">
        <f aca="false">IF(TOT!FJ659&gt;0,TOT!FK659/TOT!FJ659,0)</f>
        <v>0.5</v>
      </c>
      <c r="C657" s="55" t="n">
        <f aca="false">IF(TOT!FJ659=0,33,'SC - Tableau 1'!I657)</f>
        <v>91</v>
      </c>
      <c r="D657" s="27" t="n">
        <f aca="false">B657*100</f>
        <v>50</v>
      </c>
      <c r="E657" s="55" t="n">
        <f aca="false">(C657+D657)/2</f>
        <v>70.5</v>
      </c>
      <c r="F657" s="55" t="n">
        <f aca="false">IF(E657&lt;33,33,E657)</f>
        <v>70.5</v>
      </c>
    </row>
    <row r="658" customFormat="false" ht="13" hidden="false" customHeight="true" outlineLevel="0" collapsed="false">
      <c r="A658" s="17" t="s">
        <v>3067</v>
      </c>
      <c r="B658" s="50" t="n">
        <f aca="false">IF(TOT!FJ660&gt;0,TOT!FK660/TOT!FJ660,0)</f>
        <v>0</v>
      </c>
      <c r="C658" s="27" t="n">
        <f aca="false">IF(TOT!FJ660=0,33,'SC - Tableau 1'!I658)</f>
        <v>33</v>
      </c>
      <c r="D658" s="27" t="n">
        <f aca="false">B658*100</f>
        <v>0</v>
      </c>
      <c r="E658" s="55" t="n">
        <f aca="false">(C658+D658)/2</f>
        <v>16.5</v>
      </c>
      <c r="F658" s="55" t="n">
        <f aca="false">IF(E658&lt;33,33,E658)</f>
        <v>33</v>
      </c>
    </row>
    <row r="659" customFormat="false" ht="13" hidden="false" customHeight="true" outlineLevel="0" collapsed="false">
      <c r="A659" s="17" t="s">
        <v>3071</v>
      </c>
      <c r="B659" s="50" t="n">
        <f aca="false">IF(TOT!FJ661&gt;0,TOT!FK661/TOT!FJ661,0)</f>
        <v>0</v>
      </c>
      <c r="C659" s="27" t="n">
        <f aca="false">IF(TOT!FJ661=0,33,'SC - Tableau 1'!I659)</f>
        <v>33</v>
      </c>
      <c r="D659" s="27" t="n">
        <f aca="false">B659*100</f>
        <v>0</v>
      </c>
      <c r="E659" s="55" t="n">
        <f aca="false">(C659+D659)/2</f>
        <v>16.5</v>
      </c>
      <c r="F659" s="55" t="n">
        <f aca="false">IF(E659&lt;33,33,E659)</f>
        <v>33</v>
      </c>
    </row>
    <row r="660" customFormat="false" ht="13" hidden="false" customHeight="true" outlineLevel="0" collapsed="false">
      <c r="A660" s="17" t="s">
        <v>3076</v>
      </c>
      <c r="B660" s="50" t="n">
        <f aca="false">IF(TOT!FJ662&gt;0,TOT!FK662/TOT!FJ662,0)</f>
        <v>0</v>
      </c>
      <c r="C660" s="27" t="n">
        <f aca="false">IF(TOT!FJ662=0,33,'SC - Tableau 1'!I660)</f>
        <v>33</v>
      </c>
      <c r="D660" s="27" t="n">
        <f aca="false">B660*100</f>
        <v>0</v>
      </c>
      <c r="E660" s="55" t="n">
        <f aca="false">(C660+D660)/2</f>
        <v>16.5</v>
      </c>
      <c r="F660" s="55" t="n">
        <f aca="false">IF(E660&lt;33,33,E660)</f>
        <v>33</v>
      </c>
    </row>
    <row r="661" customFormat="false" ht="13" hidden="false" customHeight="true" outlineLevel="0" collapsed="false">
      <c r="A661" s="17" t="s">
        <v>3080</v>
      </c>
      <c r="B661" s="50" t="n">
        <f aca="false">IF(TOT!FJ663&gt;0,TOT!FK663/TOT!FJ663,0)</f>
        <v>0.2</v>
      </c>
      <c r="C661" s="55" t="n">
        <f aca="false">IF(TOT!FJ663=0,33,'SC - Tableau 1'!I661)</f>
        <v>80</v>
      </c>
      <c r="D661" s="27" t="n">
        <f aca="false">B661*100</f>
        <v>20</v>
      </c>
      <c r="E661" s="55" t="n">
        <f aca="false">(C661+D661)/2</f>
        <v>50</v>
      </c>
      <c r="F661" s="55" t="n">
        <f aca="false">IF(E661&lt;33,33,E661)</f>
        <v>50</v>
      </c>
    </row>
    <row r="662" customFormat="false" ht="13" hidden="false" customHeight="true" outlineLevel="0" collapsed="false">
      <c r="A662" s="17" t="s">
        <v>3083</v>
      </c>
      <c r="B662" s="50" t="n">
        <f aca="false">IF(TOT!FJ664&gt;0,TOT!FK664/TOT!FJ664,0)</f>
        <v>0.2</v>
      </c>
      <c r="C662" s="55" t="n">
        <f aca="false">IF(TOT!FJ664=0,33,'SC - Tableau 1'!I662)</f>
        <v>72</v>
      </c>
      <c r="D662" s="27" t="n">
        <f aca="false">B662*100</f>
        <v>20</v>
      </c>
      <c r="E662" s="55" t="n">
        <f aca="false">(C662+D662)/2</f>
        <v>46</v>
      </c>
      <c r="F662" s="55" t="n">
        <f aca="false">IF(E662&lt;33,33,E662)</f>
        <v>46</v>
      </c>
    </row>
    <row r="663" customFormat="false" ht="13" hidden="false" customHeight="true" outlineLevel="0" collapsed="false">
      <c r="A663" s="17" t="s">
        <v>3087</v>
      </c>
      <c r="B663" s="50" t="n">
        <f aca="false">IF(TOT!FJ665&gt;0,TOT!FK665/TOT!FJ665,0)</f>
        <v>0</v>
      </c>
      <c r="C663" s="55" t="n">
        <f aca="false">IF(TOT!FJ665=0,33,'SC - Tableau 1'!I663)</f>
        <v>67</v>
      </c>
      <c r="D663" s="27" t="n">
        <f aca="false">B663*100</f>
        <v>0</v>
      </c>
      <c r="E663" s="55" t="n">
        <f aca="false">(C663+D663)/2</f>
        <v>33.5</v>
      </c>
      <c r="F663" s="55" t="n">
        <f aca="false">IF(E663&lt;33,33,E663)</f>
        <v>33.5</v>
      </c>
    </row>
    <row r="664" customFormat="false" ht="13" hidden="false" customHeight="true" outlineLevel="0" collapsed="false">
      <c r="A664" s="17" t="s">
        <v>3090</v>
      </c>
      <c r="B664" s="50" t="n">
        <f aca="false">IF(TOT!FJ666&gt;0,TOT!FK666/TOT!FJ666,0)</f>
        <v>0</v>
      </c>
      <c r="C664" s="27" t="n">
        <f aca="false">IF(TOT!FJ666=0,33,'SC - Tableau 1'!I664)</f>
        <v>33</v>
      </c>
      <c r="D664" s="27" t="n">
        <f aca="false">B664*100</f>
        <v>0</v>
      </c>
      <c r="E664" s="55" t="n">
        <f aca="false">(C664+D664)/2</f>
        <v>16.5</v>
      </c>
      <c r="F664" s="55" t="n">
        <f aca="false">IF(E664&lt;33,33,E664)</f>
        <v>33</v>
      </c>
    </row>
    <row r="665" customFormat="false" ht="13" hidden="false" customHeight="true" outlineLevel="0" collapsed="false">
      <c r="A665" s="17" t="s">
        <v>3095</v>
      </c>
      <c r="B665" s="50" t="n">
        <f aca="false">IF(TOT!FJ667&gt;0,TOT!FK667/TOT!FJ667,0)</f>
        <v>0.2</v>
      </c>
      <c r="C665" s="55" t="n">
        <f aca="false">IF(TOT!FJ667=0,33,'SC - Tableau 1'!I665)</f>
        <v>94</v>
      </c>
      <c r="D665" s="27" t="n">
        <f aca="false">B665*100</f>
        <v>20</v>
      </c>
      <c r="E665" s="55" t="n">
        <f aca="false">(C665+D665)/2</f>
        <v>57</v>
      </c>
      <c r="F665" s="55" t="n">
        <f aca="false">IF(E665&lt;33,33,E665)</f>
        <v>57</v>
      </c>
    </row>
    <row r="666" customFormat="false" ht="13" hidden="false" customHeight="true" outlineLevel="0" collapsed="false">
      <c r="A666" s="17" t="s">
        <v>3101</v>
      </c>
      <c r="B666" s="50" t="n">
        <f aca="false">IF(TOT!FJ668&gt;0,TOT!FK668/TOT!FJ668,0)</f>
        <v>0</v>
      </c>
      <c r="C666" s="27" t="n">
        <f aca="false">IF(TOT!FJ668=0,33,'SC - Tableau 1'!I666)</f>
        <v>33</v>
      </c>
      <c r="D666" s="27" t="n">
        <f aca="false">B666*100</f>
        <v>0</v>
      </c>
      <c r="E666" s="55" t="n">
        <f aca="false">(C666+D666)/2</f>
        <v>16.5</v>
      </c>
      <c r="F666" s="55" t="n">
        <f aca="false">IF(E666&lt;33,33,E666)</f>
        <v>33</v>
      </c>
    </row>
    <row r="667" customFormat="false" ht="13" hidden="false" customHeight="true" outlineLevel="0" collapsed="false">
      <c r="A667" s="17" t="s">
        <v>3105</v>
      </c>
      <c r="B667" s="50" t="n">
        <f aca="false">IF(TOT!FJ669&gt;0,TOT!FK669/TOT!FJ669,0)</f>
        <v>0</v>
      </c>
      <c r="C667" s="27" t="n">
        <f aca="false">IF(TOT!FJ669=0,33,'SC - Tableau 1'!I667)</f>
        <v>33</v>
      </c>
      <c r="D667" s="27" t="n">
        <f aca="false">B667*100</f>
        <v>0</v>
      </c>
      <c r="E667" s="55" t="n">
        <f aca="false">(C667+D667)/2</f>
        <v>16.5</v>
      </c>
      <c r="F667" s="55" t="n">
        <f aca="false">IF(E667&lt;33,33,E667)</f>
        <v>33</v>
      </c>
    </row>
    <row r="668" customFormat="false" ht="13" hidden="false" customHeight="true" outlineLevel="0" collapsed="false">
      <c r="A668" s="17" t="s">
        <v>3109</v>
      </c>
      <c r="B668" s="50" t="n">
        <f aca="false">IF(TOT!FJ670&gt;0,TOT!FK670/TOT!FJ670,0)</f>
        <v>0</v>
      </c>
      <c r="C668" s="27" t="n">
        <f aca="false">IF(TOT!FJ670=0,33,'SC - Tableau 1'!I668)</f>
        <v>33</v>
      </c>
      <c r="D668" s="27" t="n">
        <f aca="false">B668*100</f>
        <v>0</v>
      </c>
      <c r="E668" s="55" t="n">
        <f aca="false">(C668+D668)/2</f>
        <v>16.5</v>
      </c>
      <c r="F668" s="55" t="n">
        <f aca="false">IF(E668&lt;33,33,E668)</f>
        <v>33</v>
      </c>
    </row>
    <row r="669" customFormat="false" ht="13" hidden="false" customHeight="true" outlineLevel="0" collapsed="false">
      <c r="A669" s="17" t="s">
        <v>3113</v>
      </c>
      <c r="B669" s="50" t="n">
        <f aca="false">IF(TOT!FJ671&gt;0,TOT!FK671/TOT!FJ671,0)</f>
        <v>0</v>
      </c>
      <c r="C669" s="27" t="n">
        <f aca="false">IF(TOT!FJ671=0,33,'SC - Tableau 1'!I669)</f>
        <v>33</v>
      </c>
      <c r="D669" s="27" t="n">
        <f aca="false">B669*100</f>
        <v>0</v>
      </c>
      <c r="E669" s="55" t="n">
        <f aca="false">(C669+D669)/2</f>
        <v>16.5</v>
      </c>
      <c r="F669" s="55" t="n">
        <f aca="false">IF(E669&lt;33,33,E669)</f>
        <v>33</v>
      </c>
    </row>
    <row r="670" customFormat="false" ht="13" hidden="false" customHeight="true" outlineLevel="0" collapsed="false">
      <c r="A670" s="17" t="s">
        <v>3116</v>
      </c>
      <c r="B670" s="50" t="n">
        <f aca="false">IF(TOT!FJ672&gt;0,TOT!FK672/TOT!FJ672,0)</f>
        <v>0</v>
      </c>
      <c r="C670" s="27" t="n">
        <f aca="false">IF(TOT!FJ672=0,33,'SC - Tableau 1'!I670)</f>
        <v>33</v>
      </c>
      <c r="D670" s="27" t="n">
        <f aca="false">B670*100</f>
        <v>0</v>
      </c>
      <c r="E670" s="55" t="n">
        <f aca="false">(C670+D670)/2</f>
        <v>16.5</v>
      </c>
      <c r="F670" s="55" t="n">
        <f aca="false">IF(E670&lt;33,33,E670)</f>
        <v>33</v>
      </c>
    </row>
    <row r="671" customFormat="false" ht="13" hidden="false" customHeight="true" outlineLevel="0" collapsed="false">
      <c r="A671" s="17" t="s">
        <v>3120</v>
      </c>
      <c r="B671" s="50" t="n">
        <f aca="false">IF(TOT!FJ673&gt;0,TOT!FK673/TOT!FJ673,0)</f>
        <v>0</v>
      </c>
      <c r="C671" s="27" t="n">
        <f aca="false">IF(TOT!FJ673=0,33,'SC - Tableau 1'!I671)</f>
        <v>33</v>
      </c>
      <c r="D671" s="27" t="n">
        <f aca="false">B671*100</f>
        <v>0</v>
      </c>
      <c r="E671" s="55" t="n">
        <f aca="false">(C671+D671)/2</f>
        <v>16.5</v>
      </c>
      <c r="F671" s="55" t="n">
        <f aca="false">IF(E671&lt;33,33,E671)</f>
        <v>33</v>
      </c>
    </row>
    <row r="672" customFormat="false" ht="13" hidden="false" customHeight="true" outlineLevel="0" collapsed="false">
      <c r="A672" s="17" t="s">
        <v>3123</v>
      </c>
      <c r="B672" s="50" t="n">
        <f aca="false">IF(TOT!FJ674&gt;0,TOT!FK674/TOT!FJ674,0)</f>
        <v>0</v>
      </c>
      <c r="C672" s="27" t="n">
        <f aca="false">IF(TOT!FJ674=0,33,'SC - Tableau 1'!I672)</f>
        <v>33</v>
      </c>
      <c r="D672" s="27" t="n">
        <f aca="false">B672*100</f>
        <v>0</v>
      </c>
      <c r="E672" s="55" t="n">
        <f aca="false">(C672+D672)/2</f>
        <v>16.5</v>
      </c>
      <c r="F672" s="55" t="n">
        <f aca="false">IF(E672&lt;33,33,E672)</f>
        <v>33</v>
      </c>
    </row>
    <row r="673" customFormat="false" ht="13" hidden="false" customHeight="true" outlineLevel="0" collapsed="false">
      <c r="A673" s="17" t="s">
        <v>3127</v>
      </c>
      <c r="B673" s="50" t="n">
        <f aca="false">IF(TOT!FJ675&gt;0,TOT!FK675/TOT!FJ675,0)</f>
        <v>0</v>
      </c>
      <c r="C673" s="27" t="n">
        <f aca="false">IF(TOT!FJ675=0,33,'SC - Tableau 1'!I673)</f>
        <v>33</v>
      </c>
      <c r="D673" s="27" t="n">
        <f aca="false">B673*100</f>
        <v>0</v>
      </c>
      <c r="E673" s="55" t="n">
        <f aca="false">(C673+D673)/2</f>
        <v>16.5</v>
      </c>
      <c r="F673" s="55" t="n">
        <f aca="false">IF(E673&lt;33,33,E673)</f>
        <v>33</v>
      </c>
    </row>
    <row r="674" customFormat="false" ht="13" hidden="false" customHeight="true" outlineLevel="0" collapsed="false">
      <c r="A674" s="17" t="s">
        <v>3132</v>
      </c>
      <c r="B674" s="50" t="n">
        <f aca="false">IF(TOT!FJ676&gt;0,TOT!FK676/TOT!FJ676,0)</f>
        <v>0</v>
      </c>
      <c r="C674" s="27" t="n">
        <f aca="false">IF(TOT!FJ676=0,33,'SC - Tableau 1'!I674)</f>
        <v>33</v>
      </c>
      <c r="D674" s="27" t="n">
        <f aca="false">B674*100</f>
        <v>0</v>
      </c>
      <c r="E674" s="55" t="n">
        <f aca="false">(C674+D674)/2</f>
        <v>16.5</v>
      </c>
      <c r="F674" s="55" t="n">
        <f aca="false">IF(E674&lt;33,33,E674)</f>
        <v>33</v>
      </c>
    </row>
    <row r="675" customFormat="false" ht="13" hidden="false" customHeight="true" outlineLevel="0" collapsed="false">
      <c r="A675" s="17" t="s">
        <v>3137</v>
      </c>
      <c r="B675" s="50" t="n">
        <f aca="false">IF(TOT!FJ677&gt;0,TOT!FK677/TOT!FJ677,0)</f>
        <v>0</v>
      </c>
      <c r="C675" s="55" t="n">
        <f aca="false">IF(TOT!FJ677=0,33,'SC - Tableau 1'!I675)</f>
        <v>96</v>
      </c>
      <c r="D675" s="27" t="n">
        <f aca="false">B675*100</f>
        <v>0</v>
      </c>
      <c r="E675" s="55" t="n">
        <f aca="false">(C675+D675)/2</f>
        <v>48</v>
      </c>
      <c r="F675" s="55" t="n">
        <f aca="false">IF(E675&lt;33,33,E675)</f>
        <v>48</v>
      </c>
    </row>
    <row r="676" customFormat="false" ht="13" hidden="false" customHeight="true" outlineLevel="0" collapsed="false">
      <c r="A676" s="17" t="s">
        <v>3141</v>
      </c>
      <c r="B676" s="50" t="n">
        <f aca="false">IF(TOT!FJ678&gt;0,TOT!FK678/TOT!FJ678,0)</f>
        <v>0</v>
      </c>
      <c r="C676" s="27" t="n">
        <f aca="false">IF(TOT!FJ678=0,33,'SC - Tableau 1'!I676)</f>
        <v>33</v>
      </c>
      <c r="D676" s="27" t="n">
        <f aca="false">B676*100</f>
        <v>0</v>
      </c>
      <c r="E676" s="55" t="n">
        <f aca="false">(C676+D676)/2</f>
        <v>16.5</v>
      </c>
      <c r="F676" s="55" t="n">
        <f aca="false">IF(E676&lt;33,33,E676)</f>
        <v>33</v>
      </c>
    </row>
    <row r="677" customFormat="false" ht="13" hidden="false" customHeight="true" outlineLevel="0" collapsed="false">
      <c r="A677" s="17" t="s">
        <v>3144</v>
      </c>
      <c r="B677" s="50" t="n">
        <f aca="false">IF(TOT!FJ679&gt;0,TOT!FK679/TOT!FJ679,0)</f>
        <v>0.333333333333333</v>
      </c>
      <c r="C677" s="55" t="n">
        <f aca="false">IF(TOT!FJ679=0,33,'SC - Tableau 1'!I677)</f>
        <v>86</v>
      </c>
      <c r="D677" s="27" t="n">
        <f aca="false">B677*100</f>
        <v>33.3333333333333</v>
      </c>
      <c r="E677" s="55" t="n">
        <f aca="false">(C677+D677)/2</f>
        <v>59.6666666666667</v>
      </c>
      <c r="F677" s="55" t="n">
        <f aca="false">IF(E677&lt;33,33,E677)</f>
        <v>59.6666666666667</v>
      </c>
    </row>
    <row r="678" customFormat="false" ht="13" hidden="false" customHeight="true" outlineLevel="0" collapsed="false">
      <c r="A678" s="17" t="s">
        <v>3147</v>
      </c>
      <c r="B678" s="50" t="n">
        <f aca="false">IF(TOT!FJ680&gt;0,TOT!FK680/TOT!FJ680,0)</f>
        <v>0.2</v>
      </c>
      <c r="C678" s="55" t="n">
        <f aca="false">IF(TOT!FJ680=0,33,'SC - Tableau 1'!I678)</f>
        <v>91</v>
      </c>
      <c r="D678" s="27" t="n">
        <f aca="false">B678*100</f>
        <v>20</v>
      </c>
      <c r="E678" s="55" t="n">
        <f aca="false">(C678+D678)/2</f>
        <v>55.5</v>
      </c>
      <c r="F678" s="55" t="n">
        <f aca="false">IF(E678&lt;33,33,E678)</f>
        <v>55.5</v>
      </c>
    </row>
    <row r="679" customFormat="false" ht="13" hidden="false" customHeight="true" outlineLevel="0" collapsed="false">
      <c r="A679" s="17" t="s">
        <v>3150</v>
      </c>
      <c r="B679" s="50" t="n">
        <f aca="false">IF(TOT!FJ681&gt;0,TOT!FK681/TOT!FJ681,0)</f>
        <v>0</v>
      </c>
      <c r="C679" s="27" t="n">
        <f aca="false">IF(TOT!FJ681=0,33,'SC - Tableau 1'!I679)</f>
        <v>33</v>
      </c>
      <c r="D679" s="27" t="n">
        <f aca="false">B679*100</f>
        <v>0</v>
      </c>
      <c r="E679" s="55" t="n">
        <f aca="false">(C679+D679)/2</f>
        <v>16.5</v>
      </c>
      <c r="F679" s="55" t="n">
        <f aca="false">IF(E679&lt;33,33,E679)</f>
        <v>33</v>
      </c>
    </row>
    <row r="680" customFormat="false" ht="13" hidden="false" customHeight="true" outlineLevel="0" collapsed="false">
      <c r="A680" s="17" t="s">
        <v>3154</v>
      </c>
      <c r="B680" s="50" t="n">
        <f aca="false">IF(TOT!FJ682&gt;0,TOT!FK682/TOT!FJ682,0)</f>
        <v>1</v>
      </c>
      <c r="C680" s="55" t="n">
        <f aca="false">IF(TOT!FJ682=0,33,'SC - Tableau 1'!I680)</f>
        <v>76</v>
      </c>
      <c r="D680" s="27" t="n">
        <f aca="false">B680*100</f>
        <v>100</v>
      </c>
      <c r="E680" s="55" t="n">
        <f aca="false">(C680+D680)/2</f>
        <v>88</v>
      </c>
      <c r="F680" s="55" t="n">
        <f aca="false">IF(E680&lt;33,33,E680)</f>
        <v>88</v>
      </c>
    </row>
    <row r="681" customFormat="false" ht="13" hidden="false" customHeight="true" outlineLevel="0" collapsed="false">
      <c r="A681" s="17" t="s">
        <v>3157</v>
      </c>
      <c r="B681" s="50" t="n">
        <f aca="false">IF(TOT!FJ683&gt;0,TOT!FK683/TOT!FJ683,0)</f>
        <v>0</v>
      </c>
      <c r="C681" s="27" t="n">
        <f aca="false">IF(TOT!FJ683=0,33,'SC - Tableau 1'!I681)</f>
        <v>33</v>
      </c>
      <c r="D681" s="27" t="n">
        <f aca="false">B681*100</f>
        <v>0</v>
      </c>
      <c r="E681" s="55" t="n">
        <f aca="false">(C681+D681)/2</f>
        <v>16.5</v>
      </c>
      <c r="F681" s="55" t="n">
        <f aca="false">IF(E681&lt;33,33,E681)</f>
        <v>33</v>
      </c>
    </row>
    <row r="682" customFormat="false" ht="13" hidden="false" customHeight="true" outlineLevel="0" collapsed="false">
      <c r="A682" s="17" t="s">
        <v>3161</v>
      </c>
      <c r="B682" s="50" t="n">
        <f aca="false">IF(TOT!FJ684&gt;0,TOT!FK684/TOT!FJ684,0)</f>
        <v>0</v>
      </c>
      <c r="C682" s="27" t="n">
        <f aca="false">IF(TOT!FJ684=0,33,'SC - Tableau 1'!I682)</f>
        <v>33</v>
      </c>
      <c r="D682" s="27" t="n">
        <f aca="false">B682*100</f>
        <v>0</v>
      </c>
      <c r="E682" s="55" t="n">
        <f aca="false">(C682+D682)/2</f>
        <v>16.5</v>
      </c>
      <c r="F682" s="55" t="n">
        <f aca="false">IF(E682&lt;33,33,E682)</f>
        <v>33</v>
      </c>
    </row>
    <row r="683" customFormat="false" ht="13" hidden="false" customHeight="true" outlineLevel="0" collapsed="false">
      <c r="A683" s="17" t="s">
        <v>3165</v>
      </c>
      <c r="B683" s="50" t="n">
        <f aca="false">IF(TOT!FJ685&gt;0,TOT!FK685/TOT!FJ685,0)</f>
        <v>0.333333333333333</v>
      </c>
      <c r="C683" s="55" t="n">
        <f aca="false">IF(TOT!FJ685=0,33,'SC - Tableau 1'!I683)</f>
        <v>99</v>
      </c>
      <c r="D683" s="27" t="n">
        <f aca="false">B683*100</f>
        <v>33.3333333333333</v>
      </c>
      <c r="E683" s="55" t="n">
        <f aca="false">(C683+D683)/2</f>
        <v>66.1666666666667</v>
      </c>
      <c r="F683" s="55" t="n">
        <f aca="false">IF(E683&lt;33,33,E683)</f>
        <v>66.1666666666667</v>
      </c>
    </row>
    <row r="684" customFormat="false" ht="13" hidden="false" customHeight="true" outlineLevel="0" collapsed="false">
      <c r="A684" s="17" t="s">
        <v>3168</v>
      </c>
      <c r="B684" s="50" t="n">
        <f aca="false">IF(TOT!FJ686&gt;0,TOT!FK686/TOT!FJ686,0)</f>
        <v>0</v>
      </c>
      <c r="C684" s="27" t="n">
        <f aca="false">IF(TOT!FJ686=0,33,'SC - Tableau 1'!I684)</f>
        <v>33</v>
      </c>
      <c r="D684" s="27" t="n">
        <f aca="false">B684*100</f>
        <v>0</v>
      </c>
      <c r="E684" s="55" t="n">
        <f aca="false">(C684+D684)/2</f>
        <v>16.5</v>
      </c>
      <c r="F684" s="55" t="n">
        <f aca="false">IF(E684&lt;33,33,E684)</f>
        <v>33</v>
      </c>
    </row>
    <row r="685" customFormat="false" ht="13" hidden="false" customHeight="true" outlineLevel="0" collapsed="false">
      <c r="A685" s="17" t="s">
        <v>3171</v>
      </c>
      <c r="B685" s="50" t="n">
        <f aca="false">IF(TOT!FJ687&gt;0,TOT!FK687/TOT!FJ687,0)</f>
        <v>0.375</v>
      </c>
      <c r="C685" s="55" t="n">
        <f aca="false">IF(TOT!FJ687=0,33,'SC - Tableau 1'!I685)</f>
        <v>84</v>
      </c>
      <c r="D685" s="27" t="n">
        <f aca="false">B685*100</f>
        <v>37.5</v>
      </c>
      <c r="E685" s="55" t="n">
        <f aca="false">(C685+D685)/2</f>
        <v>60.75</v>
      </c>
      <c r="F685" s="55" t="n">
        <f aca="false">IF(E685&lt;33,33,E685)</f>
        <v>60.75</v>
      </c>
    </row>
    <row r="686" customFormat="false" ht="13" hidden="false" customHeight="true" outlineLevel="0" collapsed="false">
      <c r="A686" s="17" t="s">
        <v>3173</v>
      </c>
      <c r="B686" s="50" t="n">
        <f aca="false">IF(TOT!FJ688&gt;0,TOT!FK688/TOT!FJ688,0)</f>
        <v>0</v>
      </c>
      <c r="C686" s="27" t="n">
        <f aca="false">IF(TOT!FJ688=0,33,'SC - Tableau 1'!I686)</f>
        <v>33</v>
      </c>
      <c r="D686" s="27" t="n">
        <f aca="false">B686*100</f>
        <v>0</v>
      </c>
      <c r="E686" s="55" t="n">
        <f aca="false">(C686+D686)/2</f>
        <v>16.5</v>
      </c>
      <c r="F686" s="55" t="n">
        <f aca="false">IF(E686&lt;33,33,E686)</f>
        <v>33</v>
      </c>
    </row>
    <row r="687" customFormat="false" ht="13" hidden="false" customHeight="true" outlineLevel="0" collapsed="false">
      <c r="A687" s="17" t="s">
        <v>3178</v>
      </c>
      <c r="B687" s="50" t="n">
        <f aca="false">IF(TOT!FJ689&gt;0,TOT!FK689/TOT!FJ689,0)</f>
        <v>0</v>
      </c>
      <c r="C687" s="27" t="n">
        <f aca="false">IF(TOT!FJ689=0,33,'SC - Tableau 1'!I687)</f>
        <v>33</v>
      </c>
      <c r="D687" s="27" t="n">
        <f aca="false">B687*100</f>
        <v>0</v>
      </c>
      <c r="E687" s="55" t="n">
        <f aca="false">(C687+D687)/2</f>
        <v>16.5</v>
      </c>
      <c r="F687" s="55" t="n">
        <f aca="false">IF(E687&lt;33,33,E687)</f>
        <v>33</v>
      </c>
    </row>
    <row r="688" customFormat="false" ht="13" hidden="false" customHeight="true" outlineLevel="0" collapsed="false">
      <c r="A688" s="17" t="s">
        <v>3181</v>
      </c>
      <c r="B688" s="50" t="n">
        <f aca="false">IF(TOT!FJ690&gt;0,TOT!FK690/TOT!FJ690,0)</f>
        <v>0</v>
      </c>
      <c r="C688" s="27" t="n">
        <f aca="false">IF(TOT!FJ690=0,33,'SC - Tableau 1'!I688)</f>
        <v>33</v>
      </c>
      <c r="D688" s="27" t="n">
        <f aca="false">B688*100</f>
        <v>0</v>
      </c>
      <c r="E688" s="55" t="n">
        <f aca="false">(C688+D688)/2</f>
        <v>16.5</v>
      </c>
      <c r="F688" s="55" t="n">
        <f aca="false">IF(E688&lt;33,33,E688)</f>
        <v>33</v>
      </c>
    </row>
    <row r="689" customFormat="false" ht="13" hidden="false" customHeight="true" outlineLevel="0" collapsed="false">
      <c r="A689" s="17" t="s">
        <v>3183</v>
      </c>
      <c r="B689" s="50" t="n">
        <f aca="false">IF(TOT!FJ691&gt;0,TOT!FK691/TOT!FJ691,0)</f>
        <v>0</v>
      </c>
      <c r="C689" s="27" t="n">
        <f aca="false">IF(TOT!FJ691=0,33,'SC - Tableau 1'!I689)</f>
        <v>33</v>
      </c>
      <c r="D689" s="27" t="n">
        <f aca="false">B689*100</f>
        <v>0</v>
      </c>
      <c r="E689" s="55" t="n">
        <f aca="false">(C689+D689)/2</f>
        <v>16.5</v>
      </c>
      <c r="F689" s="55" t="n">
        <f aca="false">IF(E689&lt;33,33,E689)</f>
        <v>33</v>
      </c>
    </row>
    <row r="690" customFormat="false" ht="13" hidden="false" customHeight="true" outlineLevel="0" collapsed="false">
      <c r="A690" s="17" t="s">
        <v>3186</v>
      </c>
      <c r="B690" s="50" t="n">
        <f aca="false">IF(TOT!FJ692&gt;0,TOT!FK692/TOT!FJ692,0)</f>
        <v>0</v>
      </c>
      <c r="C690" s="27" t="n">
        <f aca="false">IF(TOT!FJ692=0,33,'SC - Tableau 1'!I690)</f>
        <v>33</v>
      </c>
      <c r="D690" s="27" t="n">
        <f aca="false">B690*100</f>
        <v>0</v>
      </c>
      <c r="E690" s="55" t="n">
        <f aca="false">(C690+D690)/2</f>
        <v>16.5</v>
      </c>
      <c r="F690" s="55" t="n">
        <f aca="false">IF(E690&lt;33,33,E690)</f>
        <v>33</v>
      </c>
    </row>
    <row r="691" customFormat="false" ht="13" hidden="false" customHeight="true" outlineLevel="0" collapsed="false">
      <c r="A691" s="17" t="s">
        <v>3191</v>
      </c>
      <c r="B691" s="50" t="n">
        <f aca="false">IF(TOT!FJ693&gt;0,TOT!FK693/TOT!FJ693,0)</f>
        <v>0</v>
      </c>
      <c r="C691" s="55" t="n">
        <f aca="false">IF(TOT!FJ693=0,33,'SC - Tableau 1'!I691)</f>
        <v>79</v>
      </c>
      <c r="D691" s="27" t="n">
        <f aca="false">B691*100</f>
        <v>0</v>
      </c>
      <c r="E691" s="55" t="n">
        <f aca="false">(C691+D691)/2</f>
        <v>39.5</v>
      </c>
      <c r="F691" s="55" t="n">
        <f aca="false">IF(E691&lt;33,33,E691)</f>
        <v>39.5</v>
      </c>
    </row>
    <row r="692" customFormat="false" ht="13" hidden="false" customHeight="true" outlineLevel="0" collapsed="false">
      <c r="A692" s="17" t="s">
        <v>3196</v>
      </c>
      <c r="B692" s="50" t="n">
        <f aca="false">IF(TOT!FJ694&gt;0,TOT!FK694/TOT!FJ694,0)</f>
        <v>0</v>
      </c>
      <c r="C692" s="55" t="n">
        <f aca="false">IF(TOT!FJ694=0,33,'SC - Tableau 1'!I692)</f>
        <v>69</v>
      </c>
      <c r="D692" s="27" t="n">
        <f aca="false">B692*100</f>
        <v>0</v>
      </c>
      <c r="E692" s="55" t="n">
        <f aca="false">(C692+D692)/2</f>
        <v>34.5</v>
      </c>
      <c r="F692" s="55" t="n">
        <f aca="false">IF(E692&lt;33,33,E692)</f>
        <v>34.5</v>
      </c>
    </row>
    <row r="693" customFormat="false" ht="13" hidden="false" customHeight="true" outlineLevel="0" collapsed="false">
      <c r="A693" s="17" t="s">
        <v>3200</v>
      </c>
      <c r="B693" s="50" t="n">
        <f aca="false">IF(TOT!FJ695&gt;0,TOT!FK695/TOT!FJ695,0)</f>
        <v>0</v>
      </c>
      <c r="C693" s="55" t="n">
        <f aca="false">IF(TOT!FJ695=0,33,'SC - Tableau 1'!I693)</f>
        <v>60</v>
      </c>
      <c r="D693" s="27" t="n">
        <f aca="false">B693*100</f>
        <v>0</v>
      </c>
      <c r="E693" s="55" t="n">
        <f aca="false">(C693+D693)/2</f>
        <v>30</v>
      </c>
      <c r="F693" s="55" t="n">
        <f aca="false">IF(E693&lt;33,33,E693)</f>
        <v>33</v>
      </c>
    </row>
    <row r="694" customFormat="false" ht="13" hidden="false" customHeight="true" outlineLevel="0" collapsed="false">
      <c r="A694" s="17" t="s">
        <v>3204</v>
      </c>
      <c r="B694" s="50" t="n">
        <f aca="false">IF(TOT!FJ696&gt;0,TOT!FK696/TOT!FJ696,0)</f>
        <v>0</v>
      </c>
      <c r="C694" s="27" t="n">
        <f aca="false">IF(TOT!FJ696=0,33,'SC - Tableau 1'!I694)</f>
        <v>33</v>
      </c>
      <c r="D694" s="27" t="n">
        <f aca="false">B694*100</f>
        <v>0</v>
      </c>
      <c r="E694" s="55" t="n">
        <f aca="false">(C694+D694)/2</f>
        <v>16.5</v>
      </c>
      <c r="F694" s="55" t="n">
        <f aca="false">IF(E694&lt;33,33,E694)</f>
        <v>33</v>
      </c>
    </row>
    <row r="695" customFormat="false" ht="13" hidden="false" customHeight="true" outlineLevel="0" collapsed="false">
      <c r="A695" s="17" t="s">
        <v>3206</v>
      </c>
      <c r="B695" s="50" t="n">
        <f aca="false">IF(TOT!FJ697&gt;0,TOT!FK697/TOT!FJ697,0)</f>
        <v>0</v>
      </c>
      <c r="C695" s="55" t="n">
        <f aca="false">IF(TOT!FJ697=0,33,'SC - Tableau 1'!I695)</f>
        <v>94</v>
      </c>
      <c r="D695" s="27" t="n">
        <f aca="false">B695*100</f>
        <v>0</v>
      </c>
      <c r="E695" s="55" t="n">
        <f aca="false">(C695+D695)/2</f>
        <v>47</v>
      </c>
      <c r="F695" s="55" t="n">
        <f aca="false">IF(E695&lt;33,33,E695)</f>
        <v>47</v>
      </c>
    </row>
    <row r="696" customFormat="false" ht="13" hidden="false" customHeight="true" outlineLevel="0" collapsed="false">
      <c r="A696" s="17" t="s">
        <v>3210</v>
      </c>
      <c r="B696" s="50" t="n">
        <f aca="false">IF(TOT!FJ698&gt;0,TOT!FK698/TOT!FJ698,0)</f>
        <v>0</v>
      </c>
      <c r="C696" s="27" t="n">
        <f aca="false">IF(TOT!FJ698=0,33,'SC - Tableau 1'!I696)</f>
        <v>33</v>
      </c>
      <c r="D696" s="27" t="n">
        <f aca="false">B696*100</f>
        <v>0</v>
      </c>
      <c r="E696" s="55" t="n">
        <f aca="false">(C696+D696)/2</f>
        <v>16.5</v>
      </c>
      <c r="F696" s="55" t="n">
        <f aca="false">IF(E696&lt;33,33,E696)</f>
        <v>33</v>
      </c>
    </row>
    <row r="697" customFormat="false" ht="13" hidden="false" customHeight="true" outlineLevel="0" collapsed="false">
      <c r="A697" s="17" t="s">
        <v>3215</v>
      </c>
      <c r="B697" s="50" t="n">
        <f aca="false">IF(TOT!FJ699&gt;0,TOT!FK699/TOT!FJ699,0)</f>
        <v>0</v>
      </c>
      <c r="C697" s="27" t="n">
        <f aca="false">IF(TOT!FJ699=0,33,'SC - Tableau 1'!I697)</f>
        <v>33</v>
      </c>
      <c r="D697" s="27" t="n">
        <f aca="false">B697*100</f>
        <v>0</v>
      </c>
      <c r="E697" s="55" t="n">
        <f aca="false">(C697+D697)/2</f>
        <v>16.5</v>
      </c>
      <c r="F697" s="55" t="n">
        <f aca="false">IF(E697&lt;33,33,E697)</f>
        <v>33</v>
      </c>
    </row>
    <row r="698" customFormat="false" ht="13" hidden="false" customHeight="true" outlineLevel="0" collapsed="false">
      <c r="A698" s="17" t="s">
        <v>3219</v>
      </c>
      <c r="B698" s="50" t="n">
        <f aca="false">IF(TOT!FJ700&gt;0,TOT!FK700/TOT!FJ700,0)</f>
        <v>1</v>
      </c>
      <c r="C698" s="55" t="n">
        <f aca="false">IF(TOT!FJ700=0,33,'SC - Tableau 1'!I698)</f>
        <v>73</v>
      </c>
      <c r="D698" s="27" t="n">
        <f aca="false">B698*100</f>
        <v>100</v>
      </c>
      <c r="E698" s="55" t="n">
        <f aca="false">(C698+D698)/2</f>
        <v>86.5</v>
      </c>
      <c r="F698" s="55" t="n">
        <f aca="false">IF(E698&lt;33,33,E698)</f>
        <v>86.5</v>
      </c>
    </row>
    <row r="699" customFormat="false" ht="13" hidden="false" customHeight="true" outlineLevel="0" collapsed="false">
      <c r="A699" s="17" t="s">
        <v>3223</v>
      </c>
      <c r="B699" s="50" t="n">
        <f aca="false">IF(TOT!FJ701&gt;0,TOT!FK701/TOT!FJ701,0)</f>
        <v>0</v>
      </c>
      <c r="C699" s="27" t="n">
        <f aca="false">IF(TOT!FJ701=0,33,'SC - Tableau 1'!I699)</f>
        <v>33</v>
      </c>
      <c r="D699" s="27" t="n">
        <f aca="false">B699*100</f>
        <v>0</v>
      </c>
      <c r="E699" s="55" t="n">
        <f aca="false">(C699+D699)/2</f>
        <v>16.5</v>
      </c>
      <c r="F699" s="55" t="n">
        <f aca="false">IF(E699&lt;33,33,E699)</f>
        <v>33</v>
      </c>
    </row>
    <row r="700" customFormat="false" ht="13" hidden="false" customHeight="true" outlineLevel="0" collapsed="false">
      <c r="A700" s="17" t="s">
        <v>3228</v>
      </c>
      <c r="B700" s="50" t="n">
        <f aca="false">IF(TOT!FJ702&gt;0,TOT!FK702/TOT!FJ702,0)</f>
        <v>0.333333333333333</v>
      </c>
      <c r="C700" s="55" t="n">
        <f aca="false">IF(TOT!FJ702=0,33,'SC - Tableau 1'!I700)</f>
        <v>83</v>
      </c>
      <c r="D700" s="27" t="n">
        <f aca="false">B700*100</f>
        <v>33.3333333333333</v>
      </c>
      <c r="E700" s="55" t="n">
        <f aca="false">(C700+D700)/2</f>
        <v>58.1666666666667</v>
      </c>
      <c r="F700" s="55" t="n">
        <f aca="false">IF(E700&lt;33,33,E700)</f>
        <v>58.1666666666667</v>
      </c>
    </row>
    <row r="701" customFormat="false" ht="13" hidden="false" customHeight="true" outlineLevel="0" collapsed="false">
      <c r="A701" s="17" t="s">
        <v>3232</v>
      </c>
      <c r="B701" s="50" t="n">
        <f aca="false">IF(TOT!FJ703&gt;0,TOT!FK703/TOT!FJ703,0)</f>
        <v>0</v>
      </c>
      <c r="C701" s="27" t="n">
        <f aca="false">IF(TOT!FJ703=0,33,'SC - Tableau 1'!I701)</f>
        <v>33</v>
      </c>
      <c r="D701" s="27" t="n">
        <f aca="false">B701*100</f>
        <v>0</v>
      </c>
      <c r="E701" s="55" t="n">
        <f aca="false">(C701+D701)/2</f>
        <v>16.5</v>
      </c>
      <c r="F701" s="55" t="n">
        <f aca="false">IF(E701&lt;33,33,E701)</f>
        <v>33</v>
      </c>
    </row>
    <row r="702" customFormat="false" ht="13" hidden="false" customHeight="true" outlineLevel="0" collapsed="false">
      <c r="A702" s="17" t="s">
        <v>3238</v>
      </c>
      <c r="B702" s="50" t="n">
        <f aca="false">IF(TOT!FJ704&gt;0,TOT!FK704/TOT!FJ704,0)</f>
        <v>0</v>
      </c>
      <c r="C702" s="27" t="n">
        <f aca="false">IF(TOT!FJ704=0,33,'SC - Tableau 1'!I702)</f>
        <v>33</v>
      </c>
      <c r="D702" s="27" t="n">
        <f aca="false">B702*100</f>
        <v>0</v>
      </c>
      <c r="E702" s="55" t="n">
        <f aca="false">(C702+D702)/2</f>
        <v>16.5</v>
      </c>
      <c r="F702" s="55" t="n">
        <f aca="false">IF(E702&lt;33,33,E702)</f>
        <v>33</v>
      </c>
    </row>
    <row r="703" customFormat="false" ht="13" hidden="false" customHeight="true" outlineLevel="0" collapsed="false">
      <c r="A703" s="17" t="s">
        <v>3244</v>
      </c>
      <c r="B703" s="50" t="n">
        <f aca="false">IF(TOT!FJ705&gt;0,TOT!FK705/TOT!FJ705,0)</f>
        <v>0</v>
      </c>
      <c r="C703" s="55" t="n">
        <f aca="false">IF(TOT!FJ705=0,33,'SC - Tableau 1'!I703)</f>
        <v>72</v>
      </c>
      <c r="D703" s="27" t="n">
        <f aca="false">B703*100</f>
        <v>0</v>
      </c>
      <c r="E703" s="55" t="n">
        <f aca="false">(C703+D703)/2</f>
        <v>36</v>
      </c>
      <c r="F703" s="55" t="n">
        <f aca="false">IF(E703&lt;33,33,E703)</f>
        <v>36</v>
      </c>
    </row>
    <row r="704" customFormat="false" ht="13" hidden="false" customHeight="true" outlineLevel="0" collapsed="false">
      <c r="A704" s="17" t="s">
        <v>3249</v>
      </c>
      <c r="B704" s="50" t="n">
        <f aca="false">IF(TOT!FJ706&gt;0,TOT!FK706/TOT!FJ706,0)</f>
        <v>0</v>
      </c>
      <c r="C704" s="27" t="n">
        <f aca="false">IF(TOT!FJ706=0,33,'SC - Tableau 1'!I704)</f>
        <v>33</v>
      </c>
      <c r="D704" s="27" t="n">
        <f aca="false">B704*100</f>
        <v>0</v>
      </c>
      <c r="E704" s="55" t="n">
        <f aca="false">(C704+D704)/2</f>
        <v>16.5</v>
      </c>
      <c r="F704" s="55" t="n">
        <f aca="false">IF(E704&lt;33,33,E704)</f>
        <v>33</v>
      </c>
    </row>
    <row r="705" customFormat="false" ht="13" hidden="false" customHeight="true" outlineLevel="0" collapsed="false">
      <c r="A705" s="17" t="s">
        <v>3253</v>
      </c>
      <c r="B705" s="50" t="n">
        <f aca="false">IF(TOT!FJ707&gt;0,TOT!FK707/TOT!FJ707,0)</f>
        <v>0</v>
      </c>
      <c r="C705" s="27" t="n">
        <f aca="false">IF(TOT!FJ707=0,33,'SC - Tableau 1'!I705)</f>
        <v>33</v>
      </c>
      <c r="D705" s="27" t="n">
        <f aca="false">B705*100</f>
        <v>0</v>
      </c>
      <c r="E705" s="55" t="n">
        <f aca="false">(C705+D705)/2</f>
        <v>16.5</v>
      </c>
      <c r="F705" s="55" t="n">
        <f aca="false">IF(E705&lt;33,33,E705)</f>
        <v>33</v>
      </c>
    </row>
    <row r="706" customFormat="false" ht="13" hidden="false" customHeight="true" outlineLevel="0" collapsed="false">
      <c r="A706" s="17" t="s">
        <v>3256</v>
      </c>
      <c r="B706" s="50" t="n">
        <f aca="false">IF(TOT!FJ708&gt;0,TOT!FK708/TOT!FJ708,0)</f>
        <v>0</v>
      </c>
      <c r="C706" s="27" t="n">
        <f aca="false">IF(TOT!FJ708=0,33,'SC - Tableau 1'!I706)</f>
        <v>33</v>
      </c>
      <c r="D706" s="27" t="n">
        <f aca="false">B706*100</f>
        <v>0</v>
      </c>
      <c r="E706" s="55" t="n">
        <f aca="false">(C706+D706)/2</f>
        <v>16.5</v>
      </c>
      <c r="F706" s="55" t="n">
        <f aca="false">IF(E706&lt;33,33,E706)</f>
        <v>33</v>
      </c>
    </row>
    <row r="707" customFormat="false" ht="13" hidden="false" customHeight="true" outlineLevel="0" collapsed="false">
      <c r="A707" s="17" t="s">
        <v>3260</v>
      </c>
      <c r="B707" s="50" t="n">
        <f aca="false">IF(TOT!FJ709&gt;0,TOT!FK709/TOT!FJ709,0)</f>
        <v>0</v>
      </c>
      <c r="C707" s="27" t="n">
        <f aca="false">IF(TOT!FJ709=0,33,'SC - Tableau 1'!I707)</f>
        <v>33</v>
      </c>
      <c r="D707" s="27" t="n">
        <f aca="false">B707*100</f>
        <v>0</v>
      </c>
      <c r="E707" s="55" t="n">
        <f aca="false">(C707+D707)/2</f>
        <v>16.5</v>
      </c>
      <c r="F707" s="55" t="n">
        <f aca="false">IF(E707&lt;33,33,E707)</f>
        <v>33</v>
      </c>
    </row>
    <row r="708" customFormat="false" ht="13" hidden="false" customHeight="true" outlineLevel="0" collapsed="false">
      <c r="A708" s="17" t="s">
        <v>3264</v>
      </c>
      <c r="B708" s="50" t="n">
        <f aca="false">IF(TOT!FJ710&gt;0,TOT!FK710/TOT!FJ710,0)</f>
        <v>0.666666666666667</v>
      </c>
      <c r="C708" s="55" t="n">
        <f aca="false">IF(TOT!FJ710=0,33,'SC - Tableau 1'!I708)</f>
        <v>89</v>
      </c>
      <c r="D708" s="27" t="n">
        <f aca="false">B708*100</f>
        <v>66.6666666666667</v>
      </c>
      <c r="E708" s="55" t="n">
        <f aca="false">(C708+D708)/2</f>
        <v>77.8333333333333</v>
      </c>
      <c r="F708" s="55" t="n">
        <f aca="false">IF(E708&lt;33,33,E708)</f>
        <v>77.8333333333333</v>
      </c>
    </row>
    <row r="709" customFormat="false" ht="13" hidden="false" customHeight="true" outlineLevel="0" collapsed="false">
      <c r="A709" s="17" t="s">
        <v>3267</v>
      </c>
      <c r="B709" s="50" t="n">
        <f aca="false">IF(TOT!FJ711&gt;0,TOT!FK711/TOT!FJ711,0)</f>
        <v>0</v>
      </c>
      <c r="C709" s="27" t="n">
        <f aca="false">IF(TOT!FJ711=0,33,'SC - Tableau 1'!I709)</f>
        <v>33</v>
      </c>
      <c r="D709" s="27" t="n">
        <f aca="false">B709*100</f>
        <v>0</v>
      </c>
      <c r="E709" s="55" t="n">
        <f aca="false">(C709+D709)/2</f>
        <v>16.5</v>
      </c>
      <c r="F709" s="55" t="n">
        <f aca="false">IF(E709&lt;33,33,E709)</f>
        <v>33</v>
      </c>
    </row>
    <row r="710" customFormat="false" ht="13" hidden="false" customHeight="true" outlineLevel="0" collapsed="false">
      <c r="A710" s="17" t="s">
        <v>3271</v>
      </c>
      <c r="B710" s="50" t="n">
        <f aca="false">IF(TOT!FJ712&gt;0,TOT!FK712/TOT!FJ712,0)</f>
        <v>0</v>
      </c>
      <c r="C710" s="55" t="n">
        <f aca="false">IF(TOT!FJ712=0,33,'SC - Tableau 1'!I710)</f>
        <v>79</v>
      </c>
      <c r="D710" s="27" t="n">
        <f aca="false">B710*100</f>
        <v>0</v>
      </c>
      <c r="E710" s="55" t="n">
        <f aca="false">(C710+D710)/2</f>
        <v>39.5</v>
      </c>
      <c r="F710" s="55" t="n">
        <f aca="false">IF(E710&lt;33,33,E710)</f>
        <v>39.5</v>
      </c>
    </row>
    <row r="711" customFormat="false" ht="13" hidden="false" customHeight="true" outlineLevel="0" collapsed="false">
      <c r="A711" s="17" t="s">
        <v>3277</v>
      </c>
      <c r="B711" s="50" t="n">
        <f aca="false">IF(TOT!FJ713&gt;0,TOT!FK713/TOT!FJ713,0)</f>
        <v>1</v>
      </c>
      <c r="C711" s="55" t="n">
        <f aca="false">IF(TOT!FJ713=0,33,'SC - Tableau 1'!I711)</f>
        <v>88</v>
      </c>
      <c r="D711" s="27" t="n">
        <f aca="false">B711*100</f>
        <v>100</v>
      </c>
      <c r="E711" s="55" t="n">
        <f aca="false">(C711+D711)/2</f>
        <v>94</v>
      </c>
      <c r="F711" s="55" t="n">
        <f aca="false">IF(E711&lt;33,33,E711)</f>
        <v>94</v>
      </c>
    </row>
    <row r="712" customFormat="false" ht="13" hidden="false" customHeight="true" outlineLevel="0" collapsed="false">
      <c r="A712" s="17" t="s">
        <v>3282</v>
      </c>
      <c r="B712" s="50" t="n">
        <f aca="false">IF(TOT!FJ714&gt;0,TOT!FK714/TOT!FJ714,0)</f>
        <v>0.333333333333333</v>
      </c>
      <c r="C712" s="55" t="n">
        <f aca="false">IF(TOT!FJ714=0,33,'SC - Tableau 1'!I712)</f>
        <v>95</v>
      </c>
      <c r="D712" s="27" t="n">
        <f aca="false">B712*100</f>
        <v>33.3333333333333</v>
      </c>
      <c r="E712" s="55" t="n">
        <f aca="false">(C712+D712)/2</f>
        <v>64.1666666666667</v>
      </c>
      <c r="F712" s="55" t="n">
        <f aca="false">IF(E712&lt;33,33,E712)</f>
        <v>64.1666666666667</v>
      </c>
    </row>
    <row r="713" customFormat="false" ht="13" hidden="false" customHeight="true" outlineLevel="0" collapsed="false">
      <c r="A713" s="17" t="s">
        <v>3287</v>
      </c>
      <c r="B713" s="50" t="n">
        <f aca="false">IF(TOT!FJ715&gt;0,TOT!FK715/TOT!FJ715,0)</f>
        <v>0</v>
      </c>
      <c r="C713" s="55" t="n">
        <f aca="false">IF(TOT!FJ715=0,33,'SC - Tableau 1'!I713)</f>
        <v>79</v>
      </c>
      <c r="D713" s="27" t="n">
        <f aca="false">B713*100</f>
        <v>0</v>
      </c>
      <c r="E713" s="55" t="n">
        <f aca="false">(C713+D713)/2</f>
        <v>39.5</v>
      </c>
      <c r="F713" s="55" t="n">
        <f aca="false">IF(E713&lt;33,33,E713)</f>
        <v>39.5</v>
      </c>
    </row>
    <row r="714" customFormat="false" ht="13" hidden="false" customHeight="true" outlineLevel="0" collapsed="false">
      <c r="A714" s="17" t="s">
        <v>3291</v>
      </c>
      <c r="B714" s="50" t="n">
        <f aca="false">IF(TOT!FJ716&gt;0,TOT!FK716/TOT!FJ716,0)</f>
        <v>0</v>
      </c>
      <c r="C714" s="27" t="n">
        <f aca="false">IF(TOT!FJ716=0,33,'SC - Tableau 1'!I714)</f>
        <v>33</v>
      </c>
      <c r="D714" s="27" t="n">
        <f aca="false">B714*100</f>
        <v>0</v>
      </c>
      <c r="E714" s="55" t="n">
        <f aca="false">(C714+D714)/2</f>
        <v>16.5</v>
      </c>
      <c r="F714" s="55" t="n">
        <f aca="false">IF(E714&lt;33,33,E714)</f>
        <v>33</v>
      </c>
    </row>
    <row r="715" customFormat="false" ht="13" hidden="false" customHeight="true" outlineLevel="0" collapsed="false">
      <c r="A715" s="17" t="s">
        <v>3296</v>
      </c>
      <c r="B715" s="50" t="n">
        <f aca="false">IF(TOT!FJ717&gt;0,TOT!FK717/TOT!FJ717,0)</f>
        <v>0</v>
      </c>
      <c r="C715" s="27" t="n">
        <f aca="false">IF(TOT!FJ717=0,33,'SC - Tableau 1'!I715)</f>
        <v>33</v>
      </c>
      <c r="D715" s="27" t="n">
        <f aca="false">B715*100</f>
        <v>0</v>
      </c>
      <c r="E715" s="55" t="n">
        <f aca="false">(C715+D715)/2</f>
        <v>16.5</v>
      </c>
      <c r="F715" s="55" t="n">
        <f aca="false">IF(E715&lt;33,33,E715)</f>
        <v>33</v>
      </c>
    </row>
    <row r="716" customFormat="false" ht="13" hidden="false" customHeight="true" outlineLevel="0" collapsed="false">
      <c r="A716" s="17" t="s">
        <v>3301</v>
      </c>
      <c r="B716" s="50" t="n">
        <f aca="false">IF(TOT!FJ718&gt;0,TOT!FK718/TOT!FJ718,0)</f>
        <v>0</v>
      </c>
      <c r="C716" s="27" t="n">
        <f aca="false">IF(TOT!FJ718=0,33,'SC - Tableau 1'!I716)</f>
        <v>33</v>
      </c>
      <c r="D716" s="27" t="n">
        <f aca="false">B716*100</f>
        <v>0</v>
      </c>
      <c r="E716" s="55" t="n">
        <f aca="false">(C716+D716)/2</f>
        <v>16.5</v>
      </c>
      <c r="F716" s="55" t="n">
        <f aca="false">IF(E716&lt;33,33,E716)</f>
        <v>33</v>
      </c>
    </row>
    <row r="717" customFormat="false" ht="13" hidden="false" customHeight="true" outlineLevel="0" collapsed="false">
      <c r="A717" s="17" t="s">
        <v>3305</v>
      </c>
      <c r="B717" s="50" t="n">
        <f aca="false">IF(TOT!FJ719&gt;0,TOT!FK719/TOT!FJ719,0)</f>
        <v>0</v>
      </c>
      <c r="C717" s="27" t="n">
        <f aca="false">IF(TOT!FJ719=0,33,'SC - Tableau 1'!I717)</f>
        <v>33</v>
      </c>
      <c r="D717" s="27" t="n">
        <f aca="false">B717*100</f>
        <v>0</v>
      </c>
      <c r="E717" s="55" t="n">
        <f aca="false">(C717+D717)/2</f>
        <v>16.5</v>
      </c>
      <c r="F717" s="55" t="n">
        <f aca="false">IF(E717&lt;33,33,E717)</f>
        <v>33</v>
      </c>
    </row>
    <row r="718" customFormat="false" ht="13" hidden="false" customHeight="true" outlineLevel="0" collapsed="false">
      <c r="A718" s="17" t="s">
        <v>3310</v>
      </c>
      <c r="B718" s="50" t="n">
        <f aca="false">IF(TOT!FJ720&gt;0,TOT!FK720/TOT!FJ720,0)</f>
        <v>0</v>
      </c>
      <c r="C718" s="27" t="n">
        <f aca="false">IF(TOT!FJ720=0,33,'SC - Tableau 1'!I718)</f>
        <v>33</v>
      </c>
      <c r="D718" s="27" t="n">
        <f aca="false">B718*100</f>
        <v>0</v>
      </c>
      <c r="E718" s="55" t="n">
        <f aca="false">(C718+D718)/2</f>
        <v>16.5</v>
      </c>
      <c r="F718" s="55" t="n">
        <f aca="false">IF(E718&lt;33,33,E718)</f>
        <v>33</v>
      </c>
    </row>
    <row r="719" customFormat="false" ht="13" hidden="false" customHeight="true" outlineLevel="0" collapsed="false">
      <c r="A719" s="17" t="s">
        <v>3313</v>
      </c>
      <c r="B719" s="50" t="n">
        <f aca="false">IF(TOT!FJ721&gt;0,TOT!FK721/TOT!FJ721,0)</f>
        <v>0</v>
      </c>
      <c r="C719" s="27" t="n">
        <f aca="false">IF(TOT!FJ721=0,33,'SC - Tableau 1'!I719)</f>
        <v>33</v>
      </c>
      <c r="D719" s="27" t="n">
        <f aca="false">B719*100</f>
        <v>0</v>
      </c>
      <c r="E719" s="55" t="n">
        <f aca="false">(C719+D719)/2</f>
        <v>16.5</v>
      </c>
      <c r="F719" s="55" t="n">
        <f aca="false">IF(E719&lt;33,33,E719)</f>
        <v>33</v>
      </c>
    </row>
    <row r="720" customFormat="false" ht="13" hidden="false" customHeight="true" outlineLevel="0" collapsed="false">
      <c r="A720" s="17" t="s">
        <v>3318</v>
      </c>
      <c r="B720" s="50" t="n">
        <f aca="false">IF(TOT!FJ722&gt;0,TOT!FK722/TOT!FJ722,0)</f>
        <v>0</v>
      </c>
      <c r="C720" s="27" t="n">
        <f aca="false">IF(TOT!FJ722=0,33,'SC - Tableau 1'!I720)</f>
        <v>33</v>
      </c>
      <c r="D720" s="27" t="n">
        <f aca="false">B720*100</f>
        <v>0</v>
      </c>
      <c r="E720" s="55" t="n">
        <f aca="false">(C720+D720)/2</f>
        <v>16.5</v>
      </c>
      <c r="F720" s="55" t="n">
        <f aca="false">IF(E720&lt;33,33,E720)</f>
        <v>33</v>
      </c>
    </row>
    <row r="721" customFormat="false" ht="13" hidden="false" customHeight="true" outlineLevel="0" collapsed="false">
      <c r="A721" s="17" t="s">
        <v>3322</v>
      </c>
      <c r="B721" s="50" t="n">
        <f aca="false">IF(TOT!FJ723&gt;0,TOT!FK723/TOT!FJ723,0)</f>
        <v>0</v>
      </c>
      <c r="C721" s="55" t="n">
        <f aca="false">IF(TOT!FJ723=0,33,'SC - Tableau 1'!I721)</f>
        <v>68</v>
      </c>
      <c r="D721" s="27" t="n">
        <f aca="false">B721*100</f>
        <v>0</v>
      </c>
      <c r="E721" s="55" t="n">
        <f aca="false">(C721+D721)/2</f>
        <v>34</v>
      </c>
      <c r="F721" s="55" t="n">
        <f aca="false">IF(E721&lt;33,33,E721)</f>
        <v>34</v>
      </c>
    </row>
    <row r="722" customFormat="false" ht="13" hidden="false" customHeight="true" outlineLevel="0" collapsed="false">
      <c r="A722" s="17" t="s">
        <v>3327</v>
      </c>
      <c r="B722" s="50" t="n">
        <f aca="false">IF(TOT!FJ724&gt;0,TOT!FK724/TOT!FJ724,0)</f>
        <v>0</v>
      </c>
      <c r="C722" s="27" t="n">
        <f aca="false">IF(TOT!FJ724=0,33,'SC - Tableau 1'!I722)</f>
        <v>33</v>
      </c>
      <c r="D722" s="27" t="n">
        <f aca="false">B722*100</f>
        <v>0</v>
      </c>
      <c r="E722" s="55" t="n">
        <f aca="false">(C722+D722)/2</f>
        <v>16.5</v>
      </c>
      <c r="F722" s="55" t="n">
        <f aca="false">IF(E722&lt;33,33,E722)</f>
        <v>33</v>
      </c>
    </row>
    <row r="723" customFormat="false" ht="13" hidden="false" customHeight="true" outlineLevel="0" collapsed="false">
      <c r="A723" s="17" t="s">
        <v>3331</v>
      </c>
      <c r="B723" s="50" t="n">
        <f aca="false">IF(TOT!FJ725&gt;0,TOT!FK725/TOT!FJ725,0)</f>
        <v>0</v>
      </c>
      <c r="C723" s="27" t="n">
        <f aca="false">IF(TOT!FJ725=0,33,'SC - Tableau 1'!I723)</f>
        <v>33</v>
      </c>
      <c r="D723" s="27" t="n">
        <f aca="false">B723*100</f>
        <v>0</v>
      </c>
      <c r="E723" s="55" t="n">
        <f aca="false">(C723+D723)/2</f>
        <v>16.5</v>
      </c>
      <c r="F723" s="55" t="n">
        <f aca="false">IF(E723&lt;33,33,E723)</f>
        <v>33</v>
      </c>
    </row>
    <row r="724" customFormat="false" ht="13" hidden="false" customHeight="true" outlineLevel="0" collapsed="false">
      <c r="A724" s="17" t="s">
        <v>3335</v>
      </c>
      <c r="B724" s="50" t="n">
        <f aca="false">IF(TOT!FJ726&gt;0,TOT!FK726/TOT!FJ726,0)</f>
        <v>0</v>
      </c>
      <c r="C724" s="27" t="n">
        <f aca="false">IF(TOT!FJ726=0,33,'SC - Tableau 1'!I724)</f>
        <v>33</v>
      </c>
      <c r="D724" s="27" t="n">
        <f aca="false">B724*100</f>
        <v>0</v>
      </c>
      <c r="E724" s="55" t="n">
        <f aca="false">(C724+D724)/2</f>
        <v>16.5</v>
      </c>
      <c r="F724" s="55" t="n">
        <f aca="false">IF(E724&lt;33,33,E724)</f>
        <v>33</v>
      </c>
    </row>
    <row r="725" customFormat="false" ht="13" hidden="false" customHeight="true" outlineLevel="0" collapsed="false">
      <c r="A725" s="17" t="s">
        <v>3338</v>
      </c>
      <c r="B725" s="50" t="n">
        <f aca="false">IF(TOT!FJ727&gt;0,TOT!FK727/TOT!FJ727,0)</f>
        <v>0</v>
      </c>
      <c r="C725" s="55" t="n">
        <f aca="false">IF(TOT!FJ727=0,33,'SC - Tableau 1'!I725)</f>
        <v>62</v>
      </c>
      <c r="D725" s="27" t="n">
        <f aca="false">B725*100</f>
        <v>0</v>
      </c>
      <c r="E725" s="55" t="n">
        <f aca="false">(C725+D725)/2</f>
        <v>31</v>
      </c>
      <c r="F725" s="55" t="n">
        <f aca="false">IF(E725&lt;33,33,E725)</f>
        <v>33</v>
      </c>
    </row>
    <row r="726" customFormat="false" ht="13" hidden="false" customHeight="true" outlineLevel="0" collapsed="false">
      <c r="A726" s="17" t="s">
        <v>3342</v>
      </c>
      <c r="B726" s="50" t="n">
        <f aca="false">IF(TOT!FJ728&gt;0,TOT!FK728/TOT!FJ728,0)</f>
        <v>0</v>
      </c>
      <c r="C726" s="27" t="n">
        <f aca="false">IF(TOT!FJ728=0,33,'SC - Tableau 1'!I726)</f>
        <v>33</v>
      </c>
      <c r="D726" s="27" t="n">
        <f aca="false">B726*100</f>
        <v>0</v>
      </c>
      <c r="E726" s="55" t="n">
        <f aca="false">(C726+D726)/2</f>
        <v>16.5</v>
      </c>
      <c r="F726" s="55" t="n">
        <f aca="false">IF(E726&lt;33,33,E726)</f>
        <v>33</v>
      </c>
    </row>
    <row r="727" customFormat="false" ht="13" hidden="false" customHeight="true" outlineLevel="0" collapsed="false">
      <c r="A727" s="17" t="s">
        <v>3346</v>
      </c>
      <c r="B727" s="50" t="n">
        <f aca="false">IF(TOT!FJ729&gt;0,TOT!FK729/TOT!FJ729,0)</f>
        <v>1</v>
      </c>
      <c r="C727" s="55" t="n">
        <f aca="false">IF(TOT!FJ729=0,33,'SC - Tableau 1'!I727)</f>
        <v>60</v>
      </c>
      <c r="D727" s="27" t="n">
        <f aca="false">B727*100</f>
        <v>100</v>
      </c>
      <c r="E727" s="55" t="n">
        <f aca="false">(C727+D727)/2</f>
        <v>80</v>
      </c>
      <c r="F727" s="55" t="n">
        <f aca="false">IF(E727&lt;33,33,E727)</f>
        <v>80</v>
      </c>
    </row>
    <row r="728" customFormat="false" ht="13" hidden="false" customHeight="true" outlineLevel="0" collapsed="false">
      <c r="A728" s="17" t="s">
        <v>3350</v>
      </c>
      <c r="B728" s="50" t="n">
        <f aca="false">IF(TOT!FJ730&gt;0,TOT!FK730/TOT!FJ730,0)</f>
        <v>0</v>
      </c>
      <c r="C728" s="55" t="n">
        <f aca="false">IF(TOT!FJ730=0,33,'SC - Tableau 1'!I728)</f>
        <v>88</v>
      </c>
      <c r="D728" s="27" t="n">
        <f aca="false">B728*100</f>
        <v>0</v>
      </c>
      <c r="E728" s="55" t="n">
        <f aca="false">(C728+D728)/2</f>
        <v>44</v>
      </c>
      <c r="F728" s="55" t="n">
        <f aca="false">IF(E728&lt;33,33,E728)</f>
        <v>44</v>
      </c>
    </row>
    <row r="729" customFormat="false" ht="13" hidden="false" customHeight="true" outlineLevel="0" collapsed="false">
      <c r="A729" s="17" t="s">
        <v>3353</v>
      </c>
      <c r="B729" s="50" t="n">
        <f aca="false">IF(TOT!FJ731&gt;0,TOT!FK731/TOT!FJ731,0)</f>
        <v>0.333333333333333</v>
      </c>
      <c r="C729" s="55" t="n">
        <f aca="false">IF(TOT!FJ731=0,33,'SC - Tableau 1'!I729)</f>
        <v>71</v>
      </c>
      <c r="D729" s="27" t="n">
        <f aca="false">B729*100</f>
        <v>33.3333333333333</v>
      </c>
      <c r="E729" s="55" t="n">
        <f aca="false">(C729+D729)/2</f>
        <v>52.1666666666667</v>
      </c>
      <c r="F729" s="55" t="n">
        <f aca="false">IF(E729&lt;33,33,E729)</f>
        <v>52.1666666666667</v>
      </c>
    </row>
    <row r="730" customFormat="false" ht="13" hidden="false" customHeight="true" outlineLevel="0" collapsed="false">
      <c r="A730" s="17" t="s">
        <v>3356</v>
      </c>
      <c r="B730" s="50" t="n">
        <f aca="false">IF(TOT!FJ732&gt;0,TOT!FK732/TOT!FJ732,0)</f>
        <v>0.25</v>
      </c>
      <c r="C730" s="55" t="n">
        <f aca="false">IF(TOT!FJ732=0,33,'SC - Tableau 1'!I730)</f>
        <v>72</v>
      </c>
      <c r="D730" s="27" t="n">
        <f aca="false">B730*100</f>
        <v>25</v>
      </c>
      <c r="E730" s="55" t="n">
        <f aca="false">(C730+D730)/2</f>
        <v>48.5</v>
      </c>
      <c r="F730" s="55" t="n">
        <f aca="false">IF(E730&lt;33,33,E730)</f>
        <v>48.5</v>
      </c>
    </row>
    <row r="731" customFormat="false" ht="13" hidden="false" customHeight="true" outlineLevel="0" collapsed="false">
      <c r="A731" s="17" t="s">
        <v>3360</v>
      </c>
      <c r="B731" s="50" t="n">
        <f aca="false">IF(TOT!FJ733&gt;0,TOT!FK733/TOT!FJ733,0)</f>
        <v>0</v>
      </c>
      <c r="C731" s="27" t="n">
        <f aca="false">IF(TOT!FJ733=0,33,'SC - Tableau 1'!I731)</f>
        <v>33</v>
      </c>
      <c r="D731" s="27" t="n">
        <f aca="false">B731*100</f>
        <v>0</v>
      </c>
      <c r="E731" s="55" t="n">
        <f aca="false">(C731+D731)/2</f>
        <v>16.5</v>
      </c>
      <c r="F731" s="55" t="n">
        <f aca="false">IF(E731&lt;33,33,E731)</f>
        <v>33</v>
      </c>
    </row>
    <row r="732" customFormat="false" ht="13" hidden="false" customHeight="true" outlineLevel="0" collapsed="false">
      <c r="A732" s="17" t="s">
        <v>3365</v>
      </c>
      <c r="B732" s="50" t="n">
        <f aca="false">IF(TOT!FJ734&gt;0,TOT!FK734/TOT!FJ734,0)</f>
        <v>0</v>
      </c>
      <c r="C732" s="55" t="n">
        <f aca="false">IF(TOT!FJ734=0,33,'SC - Tableau 1'!I732)</f>
        <v>74</v>
      </c>
      <c r="D732" s="27" t="n">
        <f aca="false">B732*100</f>
        <v>0</v>
      </c>
      <c r="E732" s="55" t="n">
        <f aca="false">(C732+D732)/2</f>
        <v>37</v>
      </c>
      <c r="F732" s="55" t="n">
        <f aca="false">IF(E732&lt;33,33,E732)</f>
        <v>37</v>
      </c>
    </row>
    <row r="733" customFormat="false" ht="13" hidden="false" customHeight="true" outlineLevel="0" collapsed="false">
      <c r="A733" s="17" t="s">
        <v>3369</v>
      </c>
      <c r="B733" s="50" t="n">
        <f aca="false">IF(TOT!FJ735&gt;0,TOT!FK735/TOT!FJ735,0)</f>
        <v>0</v>
      </c>
      <c r="C733" s="27" t="n">
        <f aca="false">IF(TOT!FJ735=0,33,'SC - Tableau 1'!I733)</f>
        <v>33</v>
      </c>
      <c r="D733" s="27" t="n">
        <f aca="false">B733*100</f>
        <v>0</v>
      </c>
      <c r="E733" s="55" t="n">
        <f aca="false">(C733+D733)/2</f>
        <v>16.5</v>
      </c>
      <c r="F733" s="55" t="n">
        <f aca="false">IF(E733&lt;33,33,E733)</f>
        <v>33</v>
      </c>
    </row>
    <row r="734" customFormat="false" ht="13" hidden="false" customHeight="true" outlineLevel="0" collapsed="false">
      <c r="A734" s="17" t="s">
        <v>3373</v>
      </c>
      <c r="B734" s="50" t="n">
        <f aca="false">IF(TOT!FJ736&gt;0,TOT!FK736/TOT!FJ736,0)</f>
        <v>0</v>
      </c>
      <c r="C734" s="27" t="n">
        <f aca="false">IF(TOT!FJ736=0,33,'SC - Tableau 1'!I734)</f>
        <v>33</v>
      </c>
      <c r="D734" s="27" t="n">
        <f aca="false">B734*100</f>
        <v>0</v>
      </c>
      <c r="E734" s="55" t="n">
        <f aca="false">(C734+D734)/2</f>
        <v>16.5</v>
      </c>
      <c r="F734" s="55" t="n">
        <f aca="false">IF(E734&lt;33,33,E734)</f>
        <v>33</v>
      </c>
    </row>
    <row r="735" customFormat="false" ht="13" hidden="false" customHeight="true" outlineLevel="0" collapsed="false">
      <c r="A735" s="17" t="s">
        <v>3376</v>
      </c>
      <c r="B735" s="50" t="n">
        <f aca="false">IF(TOT!FJ737&gt;0,TOT!FK737/TOT!FJ737,0)</f>
        <v>0</v>
      </c>
      <c r="C735" s="27" t="n">
        <f aca="false">IF(TOT!FJ737=0,33,'SC - Tableau 1'!I735)</f>
        <v>33</v>
      </c>
      <c r="D735" s="27" t="n">
        <f aca="false">B735*100</f>
        <v>0</v>
      </c>
      <c r="E735" s="55" t="n">
        <f aca="false">(C735+D735)/2</f>
        <v>16.5</v>
      </c>
      <c r="F735" s="55" t="n">
        <f aca="false">IF(E735&lt;33,33,E735)</f>
        <v>33</v>
      </c>
    </row>
    <row r="736" customFormat="false" ht="13" hidden="false" customHeight="true" outlineLevel="0" collapsed="false">
      <c r="A736" s="17" t="s">
        <v>3379</v>
      </c>
      <c r="B736" s="50" t="n">
        <f aca="false">IF(TOT!FJ738&gt;0,TOT!FK738/TOT!FJ738,0)</f>
        <v>0</v>
      </c>
      <c r="C736" s="27" t="n">
        <f aca="false">IF(TOT!FJ738=0,33,'SC - Tableau 1'!I736)</f>
        <v>33</v>
      </c>
      <c r="D736" s="27" t="n">
        <f aca="false">B736*100</f>
        <v>0</v>
      </c>
      <c r="E736" s="55" t="n">
        <f aca="false">(C736+D736)/2</f>
        <v>16.5</v>
      </c>
      <c r="F736" s="55" t="n">
        <f aca="false">IF(E736&lt;33,33,E736)</f>
        <v>33</v>
      </c>
    </row>
    <row r="737" customFormat="false" ht="13" hidden="false" customHeight="true" outlineLevel="0" collapsed="false">
      <c r="A737" s="17" t="s">
        <v>3381</v>
      </c>
      <c r="B737" s="50" t="n">
        <f aca="false">IF(TOT!FJ739&gt;0,TOT!FK739/TOT!FJ739,0)</f>
        <v>0</v>
      </c>
      <c r="C737" s="27" t="n">
        <f aca="false">IF(TOT!FJ739=0,33,'SC - Tableau 1'!I737)</f>
        <v>33</v>
      </c>
      <c r="D737" s="27" t="n">
        <f aca="false">B737*100</f>
        <v>0</v>
      </c>
      <c r="E737" s="55" t="n">
        <f aca="false">(C737+D737)/2</f>
        <v>16.5</v>
      </c>
      <c r="F737" s="55" t="n">
        <f aca="false">IF(E737&lt;33,33,E737)</f>
        <v>33</v>
      </c>
    </row>
    <row r="738" customFormat="false" ht="13" hidden="false" customHeight="true" outlineLevel="0" collapsed="false">
      <c r="A738" s="17" t="s">
        <v>3384</v>
      </c>
      <c r="B738" s="50" t="n">
        <f aca="false">IF(TOT!FJ740&gt;0,TOT!FK740/TOT!FJ740,0)</f>
        <v>0.666666666666667</v>
      </c>
      <c r="C738" s="55" t="n">
        <f aca="false">IF(TOT!FJ740=0,33,'SC - Tableau 1'!I738)</f>
        <v>93</v>
      </c>
      <c r="D738" s="27" t="n">
        <f aca="false">B738*100</f>
        <v>66.6666666666667</v>
      </c>
      <c r="E738" s="55" t="n">
        <f aca="false">(C738+D738)/2</f>
        <v>79.8333333333333</v>
      </c>
      <c r="F738" s="55" t="n">
        <f aca="false">IF(E738&lt;33,33,E738)</f>
        <v>79.8333333333333</v>
      </c>
    </row>
    <row r="739" customFormat="false" ht="13" hidden="false" customHeight="true" outlineLevel="0" collapsed="false">
      <c r="A739" s="17" t="s">
        <v>3388</v>
      </c>
      <c r="B739" s="50" t="n">
        <f aca="false">IF(TOT!FJ741&gt;0,TOT!FK741/TOT!FJ741,0)</f>
        <v>0</v>
      </c>
      <c r="C739" s="55" t="n">
        <f aca="false">IF(TOT!FJ741=0,33,'SC - Tableau 1'!I739)</f>
        <v>82</v>
      </c>
      <c r="D739" s="27" t="n">
        <f aca="false">B739*100</f>
        <v>0</v>
      </c>
      <c r="E739" s="55" t="n">
        <f aca="false">(C739+D739)/2</f>
        <v>41</v>
      </c>
      <c r="F739" s="55" t="n">
        <f aca="false">IF(E739&lt;33,33,E739)</f>
        <v>41</v>
      </c>
    </row>
    <row r="740" customFormat="false" ht="13" hidden="false" customHeight="true" outlineLevel="0" collapsed="false">
      <c r="A740" s="17" t="s">
        <v>3390</v>
      </c>
      <c r="B740" s="50" t="n">
        <f aca="false">IF(TOT!FJ742&gt;0,TOT!FK742/TOT!FJ742,0)</f>
        <v>0</v>
      </c>
      <c r="C740" s="27" t="n">
        <f aca="false">IF(TOT!FJ742=0,33,'SC - Tableau 1'!I740)</f>
        <v>33</v>
      </c>
      <c r="D740" s="27" t="n">
        <f aca="false">B740*100</f>
        <v>0</v>
      </c>
      <c r="E740" s="55" t="n">
        <f aca="false">(C740+D740)/2</f>
        <v>16.5</v>
      </c>
      <c r="F740" s="55" t="n">
        <f aca="false">IF(E740&lt;33,33,E740)</f>
        <v>33</v>
      </c>
    </row>
    <row r="741" customFormat="false" ht="13" hidden="false" customHeight="true" outlineLevel="0" collapsed="false">
      <c r="A741" s="17" t="s">
        <v>3393</v>
      </c>
      <c r="B741" s="50" t="n">
        <f aca="false">IF(TOT!FJ743&gt;0,TOT!FK743/TOT!FJ743,0)</f>
        <v>0</v>
      </c>
      <c r="C741" s="27" t="n">
        <f aca="false">IF(TOT!FJ743=0,33,'SC - Tableau 1'!I741)</f>
        <v>33</v>
      </c>
      <c r="D741" s="27" t="n">
        <f aca="false">B741*100</f>
        <v>0</v>
      </c>
      <c r="E741" s="55" t="n">
        <f aca="false">(C741+D741)/2</f>
        <v>16.5</v>
      </c>
      <c r="F741" s="55" t="n">
        <f aca="false">IF(E741&lt;33,33,E741)</f>
        <v>33</v>
      </c>
    </row>
    <row r="742" customFormat="false" ht="13" hidden="false" customHeight="true" outlineLevel="0" collapsed="false">
      <c r="A742" s="17" t="s">
        <v>3397</v>
      </c>
      <c r="B742" s="50" t="n">
        <f aca="false">IF(TOT!FJ744&gt;0,TOT!FK744/TOT!FJ744,0)</f>
        <v>0</v>
      </c>
      <c r="C742" s="55" t="n">
        <f aca="false">IF(TOT!FJ744=0,33,'SC - Tableau 1'!I742)</f>
        <v>83</v>
      </c>
      <c r="D742" s="27" t="n">
        <f aca="false">B742*100</f>
        <v>0</v>
      </c>
      <c r="E742" s="55" t="n">
        <f aca="false">(C742+D742)/2</f>
        <v>41.5</v>
      </c>
      <c r="F742" s="55" t="n">
        <f aca="false">IF(E742&lt;33,33,E742)</f>
        <v>41.5</v>
      </c>
    </row>
    <row r="743" customFormat="false" ht="13" hidden="false" customHeight="true" outlineLevel="0" collapsed="false">
      <c r="A743" s="17" t="s">
        <v>3400</v>
      </c>
      <c r="B743" s="50" t="n">
        <f aca="false">IF(TOT!FJ745&gt;0,TOT!FK745/TOT!FJ745,0)</f>
        <v>0</v>
      </c>
      <c r="C743" s="27" t="n">
        <f aca="false">IF(TOT!FJ745=0,33,'SC - Tableau 1'!I743)</f>
        <v>33</v>
      </c>
      <c r="D743" s="27" t="n">
        <f aca="false">B743*100</f>
        <v>0</v>
      </c>
      <c r="E743" s="55" t="n">
        <f aca="false">(C743+D743)/2</f>
        <v>16.5</v>
      </c>
      <c r="F743" s="55" t="n">
        <f aca="false">IF(E743&lt;33,33,E743)</f>
        <v>33</v>
      </c>
    </row>
    <row r="744" customFormat="false" ht="13" hidden="false" customHeight="true" outlineLevel="0" collapsed="false">
      <c r="A744" s="17" t="s">
        <v>3403</v>
      </c>
      <c r="B744" s="50" t="n">
        <f aca="false">IF(TOT!FJ746&gt;0,TOT!FK746/TOT!FJ746,0)</f>
        <v>0</v>
      </c>
      <c r="C744" s="27" t="n">
        <f aca="false">IF(TOT!FJ746=0,33,'SC - Tableau 1'!I744)</f>
        <v>33</v>
      </c>
      <c r="D744" s="27" t="n">
        <f aca="false">B744*100</f>
        <v>0</v>
      </c>
      <c r="E744" s="55" t="n">
        <f aca="false">(C744+D744)/2</f>
        <v>16.5</v>
      </c>
      <c r="F744" s="55" t="n">
        <f aca="false">IF(E744&lt;33,33,E744)</f>
        <v>33</v>
      </c>
    </row>
    <row r="745" customFormat="false" ht="13" hidden="false" customHeight="true" outlineLevel="0" collapsed="false">
      <c r="A745" s="17" t="s">
        <v>3405</v>
      </c>
      <c r="B745" s="50" t="n">
        <f aca="false">IF(TOT!FJ747&gt;0,TOT!FK747/TOT!FJ747,0)</f>
        <v>0</v>
      </c>
      <c r="C745" s="27" t="n">
        <f aca="false">IF(TOT!FJ747=0,33,'SC - Tableau 1'!I745)</f>
        <v>33</v>
      </c>
      <c r="D745" s="27" t="n">
        <f aca="false">B745*100</f>
        <v>0</v>
      </c>
      <c r="E745" s="55" t="n">
        <f aca="false">(C745+D745)/2</f>
        <v>16.5</v>
      </c>
      <c r="F745" s="55" t="n">
        <f aca="false">IF(E745&lt;33,33,E745)</f>
        <v>33</v>
      </c>
    </row>
    <row r="746" customFormat="false" ht="13" hidden="false" customHeight="true" outlineLevel="0" collapsed="false">
      <c r="A746" s="17" t="s">
        <v>3409</v>
      </c>
      <c r="B746" s="50" t="n">
        <f aca="false">IF(TOT!FJ748&gt;0,TOT!FK748/TOT!FJ748,0)</f>
        <v>0</v>
      </c>
      <c r="C746" s="55" t="n">
        <f aca="false">IF(TOT!FJ748=0,33,'SC - Tableau 1'!I746)</f>
        <v>72</v>
      </c>
      <c r="D746" s="27" t="n">
        <f aca="false">B746*100</f>
        <v>0</v>
      </c>
      <c r="E746" s="55" t="n">
        <f aca="false">(C746+D746)/2</f>
        <v>36</v>
      </c>
      <c r="F746" s="55" t="n">
        <f aca="false">IF(E746&lt;33,33,E746)</f>
        <v>36</v>
      </c>
    </row>
    <row r="747" customFormat="false" ht="13" hidden="false" customHeight="true" outlineLevel="0" collapsed="false">
      <c r="A747" s="17" t="s">
        <v>3412</v>
      </c>
      <c r="B747" s="50" t="n">
        <f aca="false">IF(TOT!FJ749&gt;0,TOT!FK749/TOT!FJ749,0)</f>
        <v>0.25</v>
      </c>
      <c r="C747" s="55" t="n">
        <f aca="false">IF(TOT!FJ749=0,33,'SC - Tableau 1'!I747)</f>
        <v>71</v>
      </c>
      <c r="D747" s="27" t="n">
        <f aca="false">B747*100</f>
        <v>25</v>
      </c>
      <c r="E747" s="55" t="n">
        <f aca="false">(C747+D747)/2</f>
        <v>48</v>
      </c>
      <c r="F747" s="55" t="n">
        <f aca="false">IF(E747&lt;33,33,E747)</f>
        <v>48</v>
      </c>
    </row>
    <row r="748" customFormat="false" ht="13" hidden="false" customHeight="true" outlineLevel="0" collapsed="false">
      <c r="A748" s="17" t="s">
        <v>3416</v>
      </c>
      <c r="B748" s="50" t="n">
        <f aca="false">IF(TOT!FJ750&gt;0,TOT!FK750/TOT!FJ750,0)</f>
        <v>0.333333333333333</v>
      </c>
      <c r="C748" s="55" t="n">
        <f aca="false">IF(TOT!FJ750=0,33,'SC - Tableau 1'!I748)</f>
        <v>89</v>
      </c>
      <c r="D748" s="27" t="n">
        <f aca="false">B748*100</f>
        <v>33.3333333333333</v>
      </c>
      <c r="E748" s="55" t="n">
        <f aca="false">(C748+D748)/2</f>
        <v>61.1666666666667</v>
      </c>
      <c r="F748" s="55" t="n">
        <f aca="false">IF(E748&lt;33,33,E748)</f>
        <v>61.1666666666667</v>
      </c>
    </row>
    <row r="749" customFormat="false" ht="13" hidden="false" customHeight="true" outlineLevel="0" collapsed="false">
      <c r="A749" s="17" t="s">
        <v>3420</v>
      </c>
      <c r="B749" s="50" t="n">
        <f aca="false">IF(TOT!FJ751&gt;0,TOT!FK751/TOT!FJ751,0)</f>
        <v>0</v>
      </c>
      <c r="C749" s="27" t="n">
        <f aca="false">IF(TOT!FJ751=0,33,'SC - Tableau 1'!I749)</f>
        <v>33</v>
      </c>
      <c r="D749" s="27" t="n">
        <f aca="false">B749*100</f>
        <v>0</v>
      </c>
      <c r="E749" s="55" t="n">
        <f aca="false">(C749+D749)/2</f>
        <v>16.5</v>
      </c>
      <c r="F749" s="55" t="n">
        <f aca="false">IF(E749&lt;33,33,E749)</f>
        <v>33</v>
      </c>
    </row>
    <row r="750" customFormat="false" ht="13" hidden="false" customHeight="true" outlineLevel="0" collapsed="false">
      <c r="A750" s="17" t="s">
        <v>3424</v>
      </c>
      <c r="B750" s="50" t="n">
        <f aca="false">IF(TOT!FJ752&gt;0,TOT!FK752/TOT!FJ752,0)</f>
        <v>0</v>
      </c>
      <c r="C750" s="27" t="n">
        <f aca="false">IF(TOT!FJ752=0,33,'SC - Tableau 1'!I750)</f>
        <v>33</v>
      </c>
      <c r="D750" s="27" t="n">
        <f aca="false">B750*100</f>
        <v>0</v>
      </c>
      <c r="E750" s="55" t="n">
        <f aca="false">(C750+D750)/2</f>
        <v>16.5</v>
      </c>
      <c r="F750" s="55" t="n">
        <f aca="false">IF(E750&lt;33,33,E750)</f>
        <v>33</v>
      </c>
    </row>
    <row r="751" customFormat="false" ht="13" hidden="false" customHeight="true" outlineLevel="0" collapsed="false">
      <c r="A751" s="17" t="s">
        <v>3429</v>
      </c>
      <c r="B751" s="50" t="n">
        <f aca="false">IF(TOT!FJ753&gt;0,TOT!FK753/TOT!FJ753,0)</f>
        <v>0</v>
      </c>
      <c r="C751" s="27" t="n">
        <f aca="false">IF(TOT!FJ753=0,33,'SC - Tableau 1'!I751)</f>
        <v>33</v>
      </c>
      <c r="D751" s="27" t="n">
        <f aca="false">B751*100</f>
        <v>0</v>
      </c>
      <c r="E751" s="55" t="n">
        <f aca="false">(C751+D751)/2</f>
        <v>16.5</v>
      </c>
      <c r="F751" s="55" t="n">
        <f aca="false">IF(E751&lt;33,33,E751)</f>
        <v>33</v>
      </c>
    </row>
    <row r="752" customFormat="false" ht="13" hidden="false" customHeight="true" outlineLevel="0" collapsed="false">
      <c r="A752" s="17" t="s">
        <v>3434</v>
      </c>
      <c r="B752" s="50" t="n">
        <f aca="false">IF(TOT!FJ754&gt;0,TOT!FK754/TOT!FJ754,0)</f>
        <v>0</v>
      </c>
      <c r="C752" s="27" t="n">
        <f aca="false">IF(TOT!FJ754=0,33,'SC - Tableau 1'!I752)</f>
        <v>33</v>
      </c>
      <c r="D752" s="27" t="n">
        <f aca="false">B752*100</f>
        <v>0</v>
      </c>
      <c r="E752" s="55" t="n">
        <f aca="false">(C752+D752)/2</f>
        <v>16.5</v>
      </c>
      <c r="F752" s="55" t="n">
        <f aca="false">IF(E752&lt;33,33,E752)</f>
        <v>33</v>
      </c>
    </row>
    <row r="753" customFormat="false" ht="13" hidden="false" customHeight="true" outlineLevel="0" collapsed="false">
      <c r="A753" s="17" t="s">
        <v>3440</v>
      </c>
      <c r="B753" s="50" t="n">
        <f aca="false">IF(TOT!FJ755&gt;0,TOT!FK755/TOT!FJ755,0)</f>
        <v>0</v>
      </c>
      <c r="C753" s="27" t="n">
        <f aca="false">IF(TOT!FJ755=0,33,'SC - Tableau 1'!I753)</f>
        <v>33</v>
      </c>
      <c r="D753" s="27" t="n">
        <f aca="false">B753*100</f>
        <v>0</v>
      </c>
      <c r="E753" s="55" t="n">
        <f aca="false">(C753+D753)/2</f>
        <v>16.5</v>
      </c>
      <c r="F753" s="55" t="n">
        <f aca="false">IF(E753&lt;33,33,E753)</f>
        <v>33</v>
      </c>
    </row>
    <row r="754" customFormat="false" ht="13" hidden="false" customHeight="true" outlineLevel="0" collapsed="false">
      <c r="A754" s="17" t="s">
        <v>3444</v>
      </c>
      <c r="B754" s="50" t="n">
        <f aca="false">IF(TOT!FJ756&gt;0,TOT!FK756/TOT!FJ756,0)</f>
        <v>0</v>
      </c>
      <c r="C754" s="27" t="n">
        <f aca="false">IF(TOT!FJ756=0,33,'SC - Tableau 1'!I754)</f>
        <v>33</v>
      </c>
      <c r="D754" s="27" t="n">
        <f aca="false">B754*100</f>
        <v>0</v>
      </c>
      <c r="E754" s="55" t="n">
        <f aca="false">(C754+D754)/2</f>
        <v>16.5</v>
      </c>
      <c r="F754" s="55" t="n">
        <f aca="false">IF(E754&lt;33,33,E754)</f>
        <v>33</v>
      </c>
    </row>
    <row r="755" customFormat="false" ht="13" hidden="false" customHeight="true" outlineLevel="0" collapsed="false">
      <c r="A755" s="17" t="s">
        <v>3448</v>
      </c>
      <c r="B755" s="50" t="n">
        <f aca="false">IF(TOT!FJ757&gt;0,TOT!FK757/TOT!FJ757,0)</f>
        <v>0</v>
      </c>
      <c r="C755" s="27" t="n">
        <f aca="false">IF(TOT!FJ757=0,33,'SC - Tableau 1'!I755)</f>
        <v>33</v>
      </c>
      <c r="D755" s="27" t="n">
        <f aca="false">B755*100</f>
        <v>0</v>
      </c>
      <c r="E755" s="55" t="n">
        <f aca="false">(C755+D755)/2</f>
        <v>16.5</v>
      </c>
      <c r="F755" s="55" t="n">
        <f aca="false">IF(E755&lt;33,33,E755)</f>
        <v>33</v>
      </c>
    </row>
    <row r="756" customFormat="false" ht="13" hidden="false" customHeight="true" outlineLevel="0" collapsed="false">
      <c r="A756" s="17" t="s">
        <v>3452</v>
      </c>
      <c r="B756" s="50" t="n">
        <f aca="false">IF(TOT!FJ758&gt;0,TOT!FK758/TOT!FJ758,0)</f>
        <v>0</v>
      </c>
      <c r="C756" s="27" t="n">
        <f aca="false">IF(TOT!FJ758=0,33,'SC - Tableau 1'!I756)</f>
        <v>33</v>
      </c>
      <c r="D756" s="27" t="n">
        <f aca="false">B756*100</f>
        <v>0</v>
      </c>
      <c r="E756" s="55" t="n">
        <f aca="false">(C756+D756)/2</f>
        <v>16.5</v>
      </c>
      <c r="F756" s="55" t="n">
        <f aca="false">IF(E756&lt;33,33,E756)</f>
        <v>33</v>
      </c>
    </row>
    <row r="757" customFormat="false" ht="13" hidden="false" customHeight="true" outlineLevel="0" collapsed="false">
      <c r="A757" s="17" t="s">
        <v>3455</v>
      </c>
      <c r="B757" s="50" t="n">
        <f aca="false">IF(TOT!FJ759&gt;0,TOT!FK759/TOT!FJ759,0)</f>
        <v>0</v>
      </c>
      <c r="C757" s="27" t="n">
        <f aca="false">IF(TOT!FJ759=0,33,'SC - Tableau 1'!I757)</f>
        <v>33</v>
      </c>
      <c r="D757" s="27" t="n">
        <f aca="false">B757*100</f>
        <v>0</v>
      </c>
      <c r="E757" s="55" t="n">
        <f aca="false">(C757+D757)/2</f>
        <v>16.5</v>
      </c>
      <c r="F757" s="55" t="n">
        <f aca="false">IF(E757&lt;33,33,E757)</f>
        <v>33</v>
      </c>
    </row>
    <row r="758" customFormat="false" ht="13" hidden="false" customHeight="true" outlineLevel="0" collapsed="false">
      <c r="A758" s="17" t="s">
        <v>3459</v>
      </c>
      <c r="B758" s="50" t="n">
        <f aca="false">IF(TOT!FJ760&gt;0,TOT!FK760/TOT!FJ760,0)</f>
        <v>0</v>
      </c>
      <c r="C758" s="27" t="n">
        <f aca="false">IF(TOT!FJ760=0,33,'SC - Tableau 1'!I758)</f>
        <v>33</v>
      </c>
      <c r="D758" s="27" t="n">
        <f aca="false">B758*100</f>
        <v>0</v>
      </c>
      <c r="E758" s="55" t="n">
        <f aca="false">(C758+D758)/2</f>
        <v>16.5</v>
      </c>
      <c r="F758" s="55" t="n">
        <f aca="false">IF(E758&lt;33,33,E758)</f>
        <v>33</v>
      </c>
    </row>
    <row r="759" customFormat="false" ht="13" hidden="false" customHeight="true" outlineLevel="0" collapsed="false">
      <c r="A759" s="17" t="s">
        <v>3463</v>
      </c>
      <c r="B759" s="50" t="n">
        <f aca="false">IF(TOT!FJ761&gt;0,TOT!FK761/TOT!FJ761,0)</f>
        <v>0</v>
      </c>
      <c r="C759" s="27" t="n">
        <f aca="false">IF(TOT!FJ761=0,33,'SC - Tableau 1'!I759)</f>
        <v>33</v>
      </c>
      <c r="D759" s="27" t="n">
        <f aca="false">B759*100</f>
        <v>0</v>
      </c>
      <c r="E759" s="55" t="n">
        <f aca="false">(C759+D759)/2</f>
        <v>16.5</v>
      </c>
      <c r="F759" s="55" t="n">
        <f aca="false">IF(E759&lt;33,33,E759)</f>
        <v>33</v>
      </c>
    </row>
    <row r="760" customFormat="false" ht="13" hidden="false" customHeight="true" outlineLevel="0" collapsed="false">
      <c r="A760" s="17" t="s">
        <v>3469</v>
      </c>
      <c r="B760" s="50" t="n">
        <f aca="false">IF(TOT!FJ762&gt;0,TOT!FK762/TOT!FJ762,0)</f>
        <v>0.25</v>
      </c>
      <c r="C760" s="55" t="n">
        <f aca="false">IF(TOT!FJ762=0,33,'SC - Tableau 1'!I760)</f>
        <v>88</v>
      </c>
      <c r="D760" s="27" t="n">
        <f aca="false">B760*100</f>
        <v>25</v>
      </c>
      <c r="E760" s="55" t="n">
        <f aca="false">(C760+D760)/2</f>
        <v>56.5</v>
      </c>
      <c r="F760" s="55" t="n">
        <f aca="false">IF(E760&lt;33,33,E760)</f>
        <v>56.5</v>
      </c>
    </row>
    <row r="761" customFormat="false" ht="13" hidden="false" customHeight="true" outlineLevel="0" collapsed="false">
      <c r="A761" s="17" t="s">
        <v>3473</v>
      </c>
      <c r="B761" s="50" t="n">
        <f aca="false">IF(TOT!FJ763&gt;0,TOT!FK763/TOT!FJ763,0)</f>
        <v>0</v>
      </c>
      <c r="C761" s="27" t="n">
        <f aca="false">IF(TOT!FJ763=0,33,'SC - Tableau 1'!I761)</f>
        <v>33</v>
      </c>
      <c r="D761" s="27" t="n">
        <f aca="false">B761*100</f>
        <v>0</v>
      </c>
      <c r="E761" s="55" t="n">
        <f aca="false">(C761+D761)/2</f>
        <v>16.5</v>
      </c>
      <c r="F761" s="55" t="n">
        <f aca="false">IF(E761&lt;33,33,E761)</f>
        <v>33</v>
      </c>
    </row>
    <row r="762" customFormat="false" ht="13" hidden="false" customHeight="true" outlineLevel="0" collapsed="false">
      <c r="A762" s="17" t="s">
        <v>3476</v>
      </c>
      <c r="B762" s="50" t="n">
        <f aca="false">IF(TOT!FJ764&gt;0,TOT!FK764/TOT!FJ764,0)</f>
        <v>0.285714285714286</v>
      </c>
      <c r="C762" s="55" t="n">
        <f aca="false">IF(TOT!FJ764=0,33,'SC - Tableau 1'!I762)</f>
        <v>94</v>
      </c>
      <c r="D762" s="27" t="n">
        <f aca="false">B762*100</f>
        <v>28.5714285714286</v>
      </c>
      <c r="E762" s="55" t="n">
        <f aca="false">(C762+D762)/2</f>
        <v>61.2857142857143</v>
      </c>
      <c r="F762" s="55" t="n">
        <f aca="false">IF(E762&lt;33,33,E762)</f>
        <v>61.2857142857143</v>
      </c>
    </row>
    <row r="763" customFormat="false" ht="13" hidden="false" customHeight="true" outlineLevel="0" collapsed="false">
      <c r="A763" s="17" t="s">
        <v>3481</v>
      </c>
      <c r="B763" s="50" t="n">
        <f aca="false">IF(TOT!FJ765&gt;0,TOT!FK765/TOT!FJ765,0)</f>
        <v>0.2</v>
      </c>
      <c r="C763" s="55" t="n">
        <f aca="false">IF(TOT!FJ765=0,33,'SC - Tableau 1'!I763)</f>
        <v>93</v>
      </c>
      <c r="D763" s="27" t="n">
        <f aca="false">B763*100</f>
        <v>20</v>
      </c>
      <c r="E763" s="55" t="n">
        <f aca="false">(C763+D763)/2</f>
        <v>56.5</v>
      </c>
      <c r="F763" s="55" t="n">
        <f aca="false">IF(E763&lt;33,33,E763)</f>
        <v>56.5</v>
      </c>
    </row>
    <row r="764" customFormat="false" ht="13" hidden="false" customHeight="true" outlineLevel="0" collapsed="false">
      <c r="A764" s="17" t="s">
        <v>3481</v>
      </c>
      <c r="B764" s="50" t="n">
        <f aca="false">IF(TOT!FJ766&gt;0,TOT!FK766/TOT!FJ766,0)</f>
        <v>0</v>
      </c>
      <c r="C764" s="27" t="n">
        <f aca="false">IF(TOT!FJ766=0,33,'SC - Tableau 1'!I764)</f>
        <v>33</v>
      </c>
      <c r="D764" s="27" t="n">
        <f aca="false">B764*100</f>
        <v>0</v>
      </c>
      <c r="E764" s="55" t="n">
        <f aca="false">(C764+D764)/2</f>
        <v>16.5</v>
      </c>
      <c r="F764" s="55" t="n">
        <f aca="false">IF(E764&lt;33,33,E764)</f>
        <v>33</v>
      </c>
    </row>
    <row r="765" customFormat="false" ht="13" hidden="false" customHeight="true" outlineLevel="0" collapsed="false">
      <c r="A765" s="17" t="s">
        <v>3487</v>
      </c>
      <c r="B765" s="50" t="n">
        <f aca="false">IF(TOT!FJ767&gt;0,TOT!FK767/TOT!FJ767,0)</f>
        <v>0</v>
      </c>
      <c r="C765" s="27" t="n">
        <f aca="false">IF(TOT!FJ767=0,33,'SC - Tableau 1'!I765)</f>
        <v>33</v>
      </c>
      <c r="D765" s="27" t="n">
        <f aca="false">B765*100</f>
        <v>0</v>
      </c>
      <c r="E765" s="55" t="n">
        <f aca="false">(C765+D765)/2</f>
        <v>16.5</v>
      </c>
      <c r="F765" s="55" t="n">
        <f aca="false">IF(E765&lt;33,33,E765)</f>
        <v>33</v>
      </c>
    </row>
    <row r="766" customFormat="false" ht="13" hidden="false" customHeight="true" outlineLevel="0" collapsed="false">
      <c r="A766" s="17" t="s">
        <v>3492</v>
      </c>
      <c r="B766" s="50" t="n">
        <f aca="false">IF(TOT!FJ768&gt;0,TOT!FK768/TOT!FJ768,0)</f>
        <v>0</v>
      </c>
      <c r="C766" s="27" t="n">
        <f aca="false">IF(TOT!FJ768=0,33,'SC - Tableau 1'!I766)</f>
        <v>33</v>
      </c>
      <c r="D766" s="27" t="n">
        <f aca="false">B766*100</f>
        <v>0</v>
      </c>
      <c r="E766" s="55" t="n">
        <f aca="false">(C766+D766)/2</f>
        <v>16.5</v>
      </c>
      <c r="F766" s="55" t="n">
        <f aca="false">IF(E766&lt;33,33,E766)</f>
        <v>33</v>
      </c>
    </row>
    <row r="767" customFormat="false" ht="13" hidden="false" customHeight="true" outlineLevel="0" collapsed="false">
      <c r="A767" s="17" t="s">
        <v>3496</v>
      </c>
      <c r="B767" s="50" t="n">
        <f aca="false">IF(TOT!FJ769&gt;0,TOT!FK769/TOT!FJ769,0)</f>
        <v>0</v>
      </c>
      <c r="C767" s="27" t="n">
        <f aca="false">IF(TOT!FJ769=0,33,'SC - Tableau 1'!I767)</f>
        <v>33</v>
      </c>
      <c r="D767" s="27" t="n">
        <f aca="false">B767*100</f>
        <v>0</v>
      </c>
      <c r="E767" s="55" t="n">
        <f aca="false">(C767+D767)/2</f>
        <v>16.5</v>
      </c>
      <c r="F767" s="55" t="n">
        <f aca="false">IF(E767&lt;33,33,E767)</f>
        <v>33</v>
      </c>
    </row>
    <row r="768" customFormat="false" ht="13" hidden="false" customHeight="true" outlineLevel="0" collapsed="false">
      <c r="A768" s="17" t="s">
        <v>3500</v>
      </c>
      <c r="B768" s="50" t="n">
        <f aca="false">IF(TOT!FJ770&gt;0,TOT!FK770/TOT!FJ770,0)</f>
        <v>0</v>
      </c>
      <c r="C768" s="27" t="n">
        <f aca="false">IF(TOT!FJ770=0,33,'SC - Tableau 1'!I768)</f>
        <v>33</v>
      </c>
      <c r="D768" s="27" t="n">
        <f aca="false">B768*100</f>
        <v>0</v>
      </c>
      <c r="E768" s="55" t="n">
        <f aca="false">(C768+D768)/2</f>
        <v>16.5</v>
      </c>
      <c r="F768" s="55" t="n">
        <f aca="false">IF(E768&lt;33,33,E768)</f>
        <v>33</v>
      </c>
    </row>
    <row r="769" customFormat="false" ht="13" hidden="false" customHeight="true" outlineLevel="0" collapsed="false">
      <c r="A769" s="17" t="s">
        <v>3503</v>
      </c>
      <c r="B769" s="50" t="n">
        <f aca="false">IF(TOT!FJ771&gt;0,TOT!FK771/TOT!FJ771,0)</f>
        <v>0</v>
      </c>
      <c r="C769" s="27" t="n">
        <f aca="false">IF(TOT!FJ771=0,33,'SC - Tableau 1'!I769)</f>
        <v>33</v>
      </c>
      <c r="D769" s="27" t="n">
        <f aca="false">B769*100</f>
        <v>0</v>
      </c>
      <c r="E769" s="55" t="n">
        <f aca="false">(C769+D769)/2</f>
        <v>16.5</v>
      </c>
      <c r="F769" s="55" t="n">
        <f aca="false">IF(E769&lt;33,33,E769)</f>
        <v>33</v>
      </c>
    </row>
    <row r="770" customFormat="false" ht="13" hidden="false" customHeight="true" outlineLevel="0" collapsed="false">
      <c r="A770" s="17" t="s">
        <v>3508</v>
      </c>
      <c r="B770" s="50" t="n">
        <f aca="false">IF(TOT!FJ772&gt;0,TOT!FK772/TOT!FJ772,0)</f>
        <v>0</v>
      </c>
      <c r="C770" s="55" t="n">
        <f aca="false">IF(TOT!FJ772=0,33,'SC - Tableau 1'!I770)</f>
        <v>69</v>
      </c>
      <c r="D770" s="27" t="n">
        <f aca="false">B770*100</f>
        <v>0</v>
      </c>
      <c r="E770" s="55" t="n">
        <f aca="false">(C770+D770)/2</f>
        <v>34.5</v>
      </c>
      <c r="F770" s="55" t="n">
        <f aca="false">IF(E770&lt;33,33,E770)</f>
        <v>34.5</v>
      </c>
    </row>
    <row r="771" customFormat="false" ht="13" hidden="false" customHeight="true" outlineLevel="0" collapsed="false">
      <c r="A771" s="17" t="s">
        <v>3512</v>
      </c>
      <c r="B771" s="50" t="n">
        <f aca="false">IF(TOT!FJ773&gt;0,TOT!FK773/TOT!FJ773,0)</f>
        <v>1</v>
      </c>
      <c r="C771" s="55" t="n">
        <f aca="false">IF(TOT!FJ773=0,33,'SC - Tableau 1'!I771)</f>
        <v>60</v>
      </c>
      <c r="D771" s="27" t="n">
        <f aca="false">B771*100</f>
        <v>100</v>
      </c>
      <c r="E771" s="55" t="n">
        <f aca="false">(C771+D771)/2</f>
        <v>80</v>
      </c>
      <c r="F771" s="55" t="n">
        <f aca="false">IF(E771&lt;33,33,E771)</f>
        <v>80</v>
      </c>
    </row>
    <row r="772" customFormat="false" ht="13" hidden="false" customHeight="true" outlineLevel="0" collapsed="false">
      <c r="A772" s="17" t="s">
        <v>3517</v>
      </c>
      <c r="B772" s="50" t="n">
        <f aca="false">IF(TOT!FJ774&gt;0,TOT!FK774/TOT!FJ774,0)</f>
        <v>0</v>
      </c>
      <c r="C772" s="27" t="n">
        <f aca="false">IF(TOT!FJ774=0,33,'SC - Tableau 1'!I772)</f>
        <v>33</v>
      </c>
      <c r="D772" s="27" t="n">
        <f aca="false">B772*100</f>
        <v>0</v>
      </c>
      <c r="E772" s="55" t="n">
        <f aca="false">(C772+D772)/2</f>
        <v>16.5</v>
      </c>
      <c r="F772" s="55" t="n">
        <f aca="false">IF(E772&lt;33,33,E772)</f>
        <v>33</v>
      </c>
    </row>
    <row r="773" customFormat="false" ht="13" hidden="false" customHeight="true" outlineLevel="0" collapsed="false">
      <c r="A773" s="17" t="s">
        <v>3521</v>
      </c>
      <c r="B773" s="50" t="n">
        <f aca="false">IF(TOT!FJ775&gt;0,TOT!FK775/TOT!FJ775,0)</f>
        <v>0.5</v>
      </c>
      <c r="C773" s="55" t="n">
        <f aca="false">IF(TOT!FJ775=0,33,'SC - Tableau 1'!I773)</f>
        <v>88</v>
      </c>
      <c r="D773" s="27" t="n">
        <f aca="false">B773*100</f>
        <v>50</v>
      </c>
      <c r="E773" s="55" t="n">
        <f aca="false">(C773+D773)/2</f>
        <v>69</v>
      </c>
      <c r="F773" s="55" t="n">
        <f aca="false">IF(E773&lt;33,33,E773)</f>
        <v>69</v>
      </c>
    </row>
    <row r="774" customFormat="false" ht="13" hidden="false" customHeight="true" outlineLevel="0" collapsed="false">
      <c r="A774" s="17" t="s">
        <v>3525</v>
      </c>
      <c r="B774" s="50" t="n">
        <f aca="false">IF(TOT!FJ776&gt;0,TOT!FK776/TOT!FJ776,0)</f>
        <v>0</v>
      </c>
      <c r="C774" s="27" t="n">
        <f aca="false">IF(TOT!FJ776=0,33,'SC - Tableau 1'!I774)</f>
        <v>33</v>
      </c>
      <c r="D774" s="27" t="n">
        <f aca="false">B774*100</f>
        <v>0</v>
      </c>
      <c r="E774" s="55" t="n">
        <f aca="false">(C774+D774)/2</f>
        <v>16.5</v>
      </c>
      <c r="F774" s="55" t="n">
        <f aca="false">IF(E774&lt;33,33,E774)</f>
        <v>33</v>
      </c>
    </row>
    <row r="775" customFormat="false" ht="13" hidden="false" customHeight="true" outlineLevel="0" collapsed="false">
      <c r="A775" s="17" t="s">
        <v>3529</v>
      </c>
      <c r="B775" s="50" t="n">
        <f aca="false">IF(TOT!FJ777&gt;0,TOT!FK777/TOT!FJ777,0)</f>
        <v>0</v>
      </c>
      <c r="C775" s="55" t="n">
        <f aca="false">IF(TOT!FJ777=0,33,'SC - Tableau 1'!I775)</f>
        <v>94</v>
      </c>
      <c r="D775" s="27" t="n">
        <f aca="false">B775*100</f>
        <v>0</v>
      </c>
      <c r="E775" s="55" t="n">
        <f aca="false">(C775+D775)/2</f>
        <v>47</v>
      </c>
      <c r="F775" s="55" t="n">
        <f aca="false">IF(E775&lt;33,33,E775)</f>
        <v>47</v>
      </c>
    </row>
    <row r="776" customFormat="false" ht="13" hidden="false" customHeight="true" outlineLevel="0" collapsed="false">
      <c r="A776" s="17" t="s">
        <v>3534</v>
      </c>
      <c r="B776" s="50" t="n">
        <f aca="false">IF(TOT!FJ778&gt;0,TOT!FK778/TOT!FJ778,0)</f>
        <v>0</v>
      </c>
      <c r="C776" s="27" t="n">
        <f aca="false">IF(TOT!FJ778=0,33,'SC - Tableau 1'!I776)</f>
        <v>33</v>
      </c>
      <c r="D776" s="27" t="n">
        <f aca="false">B776*100</f>
        <v>0</v>
      </c>
      <c r="E776" s="55" t="n">
        <f aca="false">(C776+D776)/2</f>
        <v>16.5</v>
      </c>
      <c r="F776" s="55" t="n">
        <f aca="false">IF(E776&lt;33,33,E776)</f>
        <v>33</v>
      </c>
    </row>
    <row r="777" customFormat="false" ht="13" hidden="false" customHeight="true" outlineLevel="0" collapsed="false">
      <c r="A777" s="17" t="s">
        <v>3538</v>
      </c>
      <c r="B777" s="50" t="n">
        <f aca="false">IF(TOT!FJ779&gt;0,TOT!FK779/TOT!FJ779,0)</f>
        <v>0</v>
      </c>
      <c r="C777" s="27" t="n">
        <f aca="false">IF(TOT!FJ779=0,33,'SC - Tableau 1'!I777)</f>
        <v>33</v>
      </c>
      <c r="D777" s="27" t="n">
        <f aca="false">B777*100</f>
        <v>0</v>
      </c>
      <c r="E777" s="55" t="n">
        <f aca="false">(C777+D777)/2</f>
        <v>16.5</v>
      </c>
      <c r="F777" s="55" t="n">
        <f aca="false">IF(E777&lt;33,33,E777)</f>
        <v>33</v>
      </c>
    </row>
    <row r="778" customFormat="false" ht="13" hidden="false" customHeight="true" outlineLevel="0" collapsed="false">
      <c r="A778" s="17" t="s">
        <v>3542</v>
      </c>
      <c r="B778" s="50" t="n">
        <f aca="false">IF(TOT!FJ780&gt;0,TOT!FK780/TOT!FJ780,0)</f>
        <v>0</v>
      </c>
      <c r="C778" s="27" t="n">
        <f aca="false">IF(TOT!FJ780=0,33,'SC - Tableau 1'!I778)</f>
        <v>33</v>
      </c>
      <c r="D778" s="27" t="n">
        <f aca="false">B778*100</f>
        <v>0</v>
      </c>
      <c r="E778" s="55" t="n">
        <f aca="false">(C778+D778)/2</f>
        <v>16.5</v>
      </c>
      <c r="F778" s="55" t="n">
        <f aca="false">IF(E778&lt;33,33,E778)</f>
        <v>33</v>
      </c>
    </row>
    <row r="779" customFormat="false" ht="13" hidden="false" customHeight="true" outlineLevel="0" collapsed="false">
      <c r="A779" s="17" t="s">
        <v>3546</v>
      </c>
      <c r="B779" s="50" t="n">
        <f aca="false">IF(TOT!FJ781&gt;0,TOT!FK781/TOT!FJ781,0)</f>
        <v>0</v>
      </c>
      <c r="C779" s="27" t="n">
        <f aca="false">IF(TOT!FJ781=0,33,'SC - Tableau 1'!I779)</f>
        <v>33</v>
      </c>
      <c r="D779" s="27" t="n">
        <f aca="false">B779*100</f>
        <v>0</v>
      </c>
      <c r="E779" s="55" t="n">
        <f aca="false">(C779+D779)/2</f>
        <v>16.5</v>
      </c>
      <c r="F779" s="55" t="n">
        <f aca="false">IF(E779&lt;33,33,E779)</f>
        <v>33</v>
      </c>
    </row>
    <row r="780" customFormat="false" ht="13" hidden="false" customHeight="true" outlineLevel="0" collapsed="false">
      <c r="A780" s="17" t="s">
        <v>3550</v>
      </c>
      <c r="B780" s="50" t="n">
        <f aca="false">IF(TOT!FJ782&gt;0,TOT!FK782/TOT!FJ782,0)</f>
        <v>0</v>
      </c>
      <c r="C780" s="27" t="n">
        <f aca="false">IF(TOT!FJ782=0,33,'SC - Tableau 1'!I780)</f>
        <v>33</v>
      </c>
      <c r="D780" s="27" t="n">
        <f aca="false">B780*100</f>
        <v>0</v>
      </c>
      <c r="E780" s="55" t="n">
        <f aca="false">(C780+D780)/2</f>
        <v>16.5</v>
      </c>
      <c r="F780" s="55" t="n">
        <f aca="false">IF(E780&lt;33,33,E780)</f>
        <v>33</v>
      </c>
    </row>
    <row r="781" customFormat="false" ht="13" hidden="false" customHeight="true" outlineLevel="0" collapsed="false">
      <c r="A781" s="17" t="s">
        <v>3555</v>
      </c>
      <c r="B781" s="50" t="n">
        <f aca="false">IF(TOT!FJ783&gt;0,TOT!FK783/TOT!FJ783,0)</f>
        <v>0</v>
      </c>
      <c r="C781" s="27" t="n">
        <f aca="false">IF(TOT!FJ783=0,33,'SC - Tableau 1'!I781)</f>
        <v>33</v>
      </c>
      <c r="D781" s="27" t="n">
        <f aca="false">B781*100</f>
        <v>0</v>
      </c>
      <c r="E781" s="55" t="n">
        <f aca="false">(C781+D781)/2</f>
        <v>16.5</v>
      </c>
      <c r="F781" s="55" t="n">
        <f aca="false">IF(E781&lt;33,33,E781)</f>
        <v>33</v>
      </c>
    </row>
    <row r="782" customFormat="false" ht="13" hidden="false" customHeight="true" outlineLevel="0" collapsed="false">
      <c r="A782" s="17" t="s">
        <v>3559</v>
      </c>
      <c r="B782" s="50" t="n">
        <f aca="false">IF(TOT!FJ784&gt;0,TOT!FK784/TOT!FJ784,0)</f>
        <v>0</v>
      </c>
      <c r="C782" s="27" t="n">
        <f aca="false">IF(TOT!FJ784=0,33,'SC - Tableau 1'!I782)</f>
        <v>33</v>
      </c>
      <c r="D782" s="27" t="n">
        <f aca="false">B782*100</f>
        <v>0</v>
      </c>
      <c r="E782" s="55" t="n">
        <f aca="false">(C782+D782)/2</f>
        <v>16.5</v>
      </c>
      <c r="F782" s="55" t="n">
        <f aca="false">IF(E782&lt;33,33,E782)</f>
        <v>33</v>
      </c>
    </row>
    <row r="783" customFormat="false" ht="13" hidden="false" customHeight="true" outlineLevel="0" collapsed="false">
      <c r="A783" s="17" t="s">
        <v>3563</v>
      </c>
      <c r="B783" s="50" t="n">
        <f aca="false">IF(TOT!FJ785&gt;0,TOT!FK785/TOT!FJ785,0)</f>
        <v>0</v>
      </c>
      <c r="C783" s="27" t="n">
        <f aca="false">IF(TOT!FJ785=0,33,'SC - Tableau 1'!I783)</f>
        <v>33</v>
      </c>
      <c r="D783" s="27" t="n">
        <f aca="false">B783*100</f>
        <v>0</v>
      </c>
      <c r="E783" s="55" t="n">
        <f aca="false">(C783+D783)/2</f>
        <v>16.5</v>
      </c>
      <c r="F783" s="55" t="n">
        <f aca="false">IF(E783&lt;33,33,E783)</f>
        <v>33</v>
      </c>
    </row>
    <row r="784" customFormat="false" ht="13" hidden="false" customHeight="true" outlineLevel="0" collapsed="false">
      <c r="A784" s="17" t="s">
        <v>3566</v>
      </c>
      <c r="B784" s="50" t="n">
        <f aca="false">IF(TOT!FJ786&gt;0,TOT!FK786/TOT!FJ786,0)</f>
        <v>0.666666666666667</v>
      </c>
      <c r="C784" s="55" t="n">
        <f aca="false">IF(TOT!FJ786=0,33,'SC - Tableau 1'!I784)</f>
        <v>90</v>
      </c>
      <c r="D784" s="27" t="n">
        <f aca="false">B784*100</f>
        <v>66.6666666666667</v>
      </c>
      <c r="E784" s="55" t="n">
        <f aca="false">(C784+D784)/2</f>
        <v>78.3333333333333</v>
      </c>
      <c r="F784" s="55" t="n">
        <f aca="false">IF(E784&lt;33,33,E784)</f>
        <v>78.3333333333333</v>
      </c>
    </row>
    <row r="785" customFormat="false" ht="13" hidden="false" customHeight="true" outlineLevel="0" collapsed="false">
      <c r="A785" s="17" t="s">
        <v>3570</v>
      </c>
      <c r="B785" s="50" t="n">
        <f aca="false">IF(TOT!FJ787&gt;0,TOT!FK787/TOT!FJ787,0)</f>
        <v>0</v>
      </c>
      <c r="C785" s="27" t="n">
        <f aca="false">IF(TOT!FJ787=0,33,'SC - Tableau 1'!I785)</f>
        <v>33</v>
      </c>
      <c r="D785" s="27" t="n">
        <f aca="false">B785*100</f>
        <v>0</v>
      </c>
      <c r="E785" s="55" t="n">
        <f aca="false">(C785+D785)/2</f>
        <v>16.5</v>
      </c>
      <c r="F785" s="55" t="n">
        <f aca="false">IF(E785&lt;33,33,E785)</f>
        <v>33</v>
      </c>
    </row>
    <row r="786" customFormat="false" ht="13" hidden="false" customHeight="true" outlineLevel="0" collapsed="false">
      <c r="A786" s="17" t="s">
        <v>3574</v>
      </c>
      <c r="B786" s="50" t="n">
        <f aca="false">IF(TOT!FJ788&gt;0,TOT!FK788/TOT!FJ788,0)</f>
        <v>1</v>
      </c>
      <c r="C786" s="55" t="n">
        <f aca="false">IF(TOT!FJ788=0,33,'SC - Tableau 1'!I786)</f>
        <v>87</v>
      </c>
      <c r="D786" s="27" t="n">
        <f aca="false">B786*100</f>
        <v>100</v>
      </c>
      <c r="E786" s="55" t="n">
        <f aca="false">(C786+D786)/2</f>
        <v>93.5</v>
      </c>
      <c r="F786" s="55" t="n">
        <f aca="false">IF(E786&lt;33,33,E786)</f>
        <v>93.5</v>
      </c>
    </row>
    <row r="787" customFormat="false" ht="13" hidden="false" customHeight="true" outlineLevel="0" collapsed="false">
      <c r="A787" s="17" t="s">
        <v>3579</v>
      </c>
      <c r="B787" s="50" t="n">
        <f aca="false">IF(TOT!FJ789&gt;0,TOT!FK789/TOT!FJ789,0)</f>
        <v>0</v>
      </c>
      <c r="C787" s="27" t="n">
        <f aca="false">IF(TOT!FJ789=0,33,'SC - Tableau 1'!I787)</f>
        <v>33</v>
      </c>
      <c r="D787" s="27" t="n">
        <f aca="false">B787*100</f>
        <v>0</v>
      </c>
      <c r="E787" s="55" t="n">
        <f aca="false">(C787+D787)/2</f>
        <v>16.5</v>
      </c>
      <c r="F787" s="55" t="n">
        <f aca="false">IF(E787&lt;33,33,E787)</f>
        <v>33</v>
      </c>
    </row>
    <row r="788" customFormat="false" ht="13" hidden="false" customHeight="true" outlineLevel="0" collapsed="false">
      <c r="A788" s="17" t="s">
        <v>3583</v>
      </c>
      <c r="B788" s="50" t="n">
        <f aca="false">IF(TOT!FJ790&gt;0,TOT!FK790/TOT!FJ790,0)</f>
        <v>0.25</v>
      </c>
      <c r="C788" s="55" t="n">
        <f aca="false">IF(TOT!FJ790=0,33,'SC - Tableau 1'!I788)</f>
        <v>80</v>
      </c>
      <c r="D788" s="27" t="n">
        <f aca="false">B788*100</f>
        <v>25</v>
      </c>
      <c r="E788" s="55" t="n">
        <f aca="false">(C788+D788)/2</f>
        <v>52.5</v>
      </c>
      <c r="F788" s="55" t="n">
        <f aca="false">IF(E788&lt;33,33,E788)</f>
        <v>52.5</v>
      </c>
    </row>
    <row r="789" customFormat="false" ht="13" hidden="false" customHeight="true" outlineLevel="0" collapsed="false">
      <c r="A789" s="17" t="s">
        <v>3587</v>
      </c>
      <c r="B789" s="50" t="n">
        <f aca="false">IF(TOT!FJ791&gt;0,TOT!FK791/TOT!FJ791,0)</f>
        <v>0</v>
      </c>
      <c r="C789" s="27" t="n">
        <f aca="false">IF(TOT!FJ791=0,33,'SC - Tableau 1'!I789)</f>
        <v>33</v>
      </c>
      <c r="D789" s="27" t="n">
        <f aca="false">B789*100</f>
        <v>0</v>
      </c>
      <c r="E789" s="55" t="n">
        <f aca="false">(C789+D789)/2</f>
        <v>16.5</v>
      </c>
      <c r="F789" s="55" t="n">
        <f aca="false">IF(E789&lt;33,33,E789)</f>
        <v>33</v>
      </c>
    </row>
    <row r="790" customFormat="false" ht="13" hidden="false" customHeight="true" outlineLevel="0" collapsed="false">
      <c r="A790" s="17" t="s">
        <v>3591</v>
      </c>
      <c r="B790" s="50" t="n">
        <f aca="false">IF(TOT!FJ792&gt;0,TOT!FK792/TOT!FJ792,0)</f>
        <v>0</v>
      </c>
      <c r="C790" s="27" t="n">
        <f aca="false">IF(TOT!FJ792=0,33,'SC - Tableau 1'!I790)</f>
        <v>33</v>
      </c>
      <c r="D790" s="27" t="n">
        <f aca="false">B790*100</f>
        <v>0</v>
      </c>
      <c r="E790" s="55" t="n">
        <f aca="false">(C790+D790)/2</f>
        <v>16.5</v>
      </c>
      <c r="F790" s="55" t="n">
        <f aca="false">IF(E790&lt;33,33,E790)</f>
        <v>33</v>
      </c>
    </row>
    <row r="791" customFormat="false" ht="13" hidden="false" customHeight="true" outlineLevel="0" collapsed="false">
      <c r="A791" s="17" t="s">
        <v>3595</v>
      </c>
      <c r="B791" s="50" t="n">
        <f aca="false">IF(TOT!FJ793&gt;0,TOT!FK793/TOT!FJ793,0)</f>
        <v>0</v>
      </c>
      <c r="C791" s="27" t="n">
        <f aca="false">IF(TOT!FJ793=0,33,'SC - Tableau 1'!I791)</f>
        <v>33</v>
      </c>
      <c r="D791" s="27" t="n">
        <f aca="false">B791*100</f>
        <v>0</v>
      </c>
      <c r="E791" s="55" t="n">
        <f aca="false">(C791+D791)/2</f>
        <v>16.5</v>
      </c>
      <c r="F791" s="55" t="n">
        <f aca="false">IF(E791&lt;33,33,E791)</f>
        <v>33</v>
      </c>
    </row>
    <row r="792" customFormat="false" ht="13" hidden="false" customHeight="true" outlineLevel="0" collapsed="false">
      <c r="A792" s="17" t="s">
        <v>3599</v>
      </c>
      <c r="B792" s="50" t="n">
        <f aca="false">IF(TOT!FJ794&gt;0,TOT!FK794/TOT!FJ794,0)</f>
        <v>0</v>
      </c>
      <c r="C792" s="27" t="n">
        <f aca="false">IF(TOT!FJ794=0,33,'SC - Tableau 1'!I792)</f>
        <v>33</v>
      </c>
      <c r="D792" s="27" t="n">
        <f aca="false">B792*100</f>
        <v>0</v>
      </c>
      <c r="E792" s="55" t="n">
        <f aca="false">(C792+D792)/2</f>
        <v>16.5</v>
      </c>
      <c r="F792" s="55" t="n">
        <f aca="false">IF(E792&lt;33,33,E792)</f>
        <v>33</v>
      </c>
    </row>
    <row r="793" customFormat="false" ht="13" hidden="false" customHeight="true" outlineLevel="0" collapsed="false">
      <c r="A793" s="17" t="s">
        <v>3602</v>
      </c>
      <c r="B793" s="50" t="n">
        <f aca="false">IF(TOT!FJ795&gt;0,TOT!FK795/TOT!FJ795,0)</f>
        <v>0</v>
      </c>
      <c r="C793" s="27" t="n">
        <f aca="false">IF(TOT!FJ795=0,33,'SC - Tableau 1'!I793)</f>
        <v>33</v>
      </c>
      <c r="D793" s="27" t="n">
        <f aca="false">B793*100</f>
        <v>0</v>
      </c>
      <c r="E793" s="55" t="n">
        <f aca="false">(C793+D793)/2</f>
        <v>16.5</v>
      </c>
      <c r="F793" s="55" t="n">
        <f aca="false">IF(E793&lt;33,33,E793)</f>
        <v>33</v>
      </c>
    </row>
    <row r="794" customFormat="false" ht="13" hidden="false" customHeight="true" outlineLevel="0" collapsed="false">
      <c r="A794" s="17" t="s">
        <v>3605</v>
      </c>
      <c r="B794" s="50" t="n">
        <f aca="false">IF(TOT!FJ796&gt;0,TOT!FK796/TOT!FJ796,0)</f>
        <v>0</v>
      </c>
      <c r="C794" s="27" t="n">
        <f aca="false">IF(TOT!FJ796=0,33,'SC - Tableau 1'!I794)</f>
        <v>33</v>
      </c>
      <c r="D794" s="27" t="n">
        <f aca="false">B794*100</f>
        <v>0</v>
      </c>
      <c r="E794" s="55" t="n">
        <f aca="false">(C794+D794)/2</f>
        <v>16.5</v>
      </c>
      <c r="F794" s="55" t="n">
        <f aca="false">IF(E794&lt;33,33,E794)</f>
        <v>33</v>
      </c>
    </row>
    <row r="795" customFormat="false" ht="13" hidden="false" customHeight="true" outlineLevel="0" collapsed="false">
      <c r="A795" s="17" t="s">
        <v>3610</v>
      </c>
      <c r="B795" s="50" t="n">
        <f aca="false">IF(TOT!FJ797&gt;0,TOT!FK797/TOT!FJ797,0)</f>
        <v>0</v>
      </c>
      <c r="C795" s="27" t="n">
        <f aca="false">IF(TOT!FJ797=0,33,'SC - Tableau 1'!I795)</f>
        <v>33</v>
      </c>
      <c r="D795" s="27" t="n">
        <f aca="false">B795*100</f>
        <v>0</v>
      </c>
      <c r="E795" s="55" t="n">
        <f aca="false">(C795+D795)/2</f>
        <v>16.5</v>
      </c>
      <c r="F795" s="55" t="n">
        <f aca="false">IF(E795&lt;33,33,E795)</f>
        <v>33</v>
      </c>
    </row>
    <row r="796" customFormat="false" ht="13" hidden="false" customHeight="true" outlineLevel="0" collapsed="false">
      <c r="A796" s="17" t="s">
        <v>3613</v>
      </c>
      <c r="B796" s="50" t="n">
        <f aca="false">IF(TOT!FJ798&gt;0,TOT!FK798/TOT!FJ798,0)</f>
        <v>0.25</v>
      </c>
      <c r="C796" s="55" t="n">
        <f aca="false">IF(TOT!FJ798=0,33,'SC - Tableau 1'!I796)</f>
        <v>97</v>
      </c>
      <c r="D796" s="27" t="n">
        <f aca="false">B796*100</f>
        <v>25</v>
      </c>
      <c r="E796" s="55" t="n">
        <f aca="false">(C796+D796)/2</f>
        <v>61</v>
      </c>
      <c r="F796" s="55" t="n">
        <f aca="false">IF(E796&lt;33,33,E796)</f>
        <v>61</v>
      </c>
    </row>
    <row r="797" customFormat="false" ht="13" hidden="false" customHeight="true" outlineLevel="0" collapsed="false">
      <c r="A797" s="17" t="s">
        <v>3617</v>
      </c>
      <c r="B797" s="50" t="n">
        <f aca="false">IF(TOT!FJ799&gt;0,TOT!FK799/TOT!FJ799,0)</f>
        <v>0</v>
      </c>
      <c r="C797" s="27" t="n">
        <f aca="false">IF(TOT!FJ799=0,33,'SC - Tableau 1'!I797)</f>
        <v>33</v>
      </c>
      <c r="D797" s="27" t="n">
        <f aca="false">B797*100</f>
        <v>0</v>
      </c>
      <c r="E797" s="55" t="n">
        <f aca="false">(C797+D797)/2</f>
        <v>16.5</v>
      </c>
      <c r="F797" s="55" t="n">
        <f aca="false">IF(E797&lt;33,33,E797)</f>
        <v>33</v>
      </c>
    </row>
    <row r="798" customFormat="false" ht="13" hidden="false" customHeight="true" outlineLevel="0" collapsed="false">
      <c r="A798" s="17" t="s">
        <v>3620</v>
      </c>
      <c r="B798" s="50" t="n">
        <f aca="false">IF(TOT!FJ800&gt;0,TOT!FK800/TOT!FJ800,0)</f>
        <v>0.5</v>
      </c>
      <c r="C798" s="55" t="n">
        <f aca="false">IF(TOT!FJ800=0,33,'SC - Tableau 1'!I798)</f>
        <v>87</v>
      </c>
      <c r="D798" s="27" t="n">
        <f aca="false">B798*100</f>
        <v>50</v>
      </c>
      <c r="E798" s="55" t="n">
        <f aca="false">(C798+D798)/2</f>
        <v>68.5</v>
      </c>
      <c r="F798" s="55" t="n">
        <f aca="false">IF(E798&lt;33,33,E798)</f>
        <v>68.5</v>
      </c>
    </row>
    <row r="799" customFormat="false" ht="13" hidden="false" customHeight="true" outlineLevel="0" collapsed="false">
      <c r="A799" s="17" t="s">
        <v>3625</v>
      </c>
      <c r="B799" s="50" t="n">
        <f aca="false">IF(TOT!FJ801&gt;0,TOT!FK801/TOT!FJ801,0)</f>
        <v>0</v>
      </c>
      <c r="C799" s="55" t="n">
        <f aca="false">IF(TOT!FJ801=0,33,'SC - Tableau 1'!I799)</f>
        <v>69</v>
      </c>
      <c r="D799" s="27" t="n">
        <f aca="false">B799*100</f>
        <v>0</v>
      </c>
      <c r="E799" s="55" t="n">
        <f aca="false">(C799+D799)/2</f>
        <v>34.5</v>
      </c>
      <c r="F799" s="55" t="n">
        <f aca="false">IF(E799&lt;33,33,E799)</f>
        <v>34.5</v>
      </c>
    </row>
    <row r="800" customFormat="false" ht="13" hidden="false" customHeight="true" outlineLevel="0" collapsed="false">
      <c r="A800" s="17" t="s">
        <v>3629</v>
      </c>
      <c r="B800" s="50" t="n">
        <f aca="false">IF(TOT!FJ802&gt;0,TOT!FK802/TOT!FJ802,0)</f>
        <v>0</v>
      </c>
      <c r="C800" s="27" t="n">
        <f aca="false">IF(TOT!FJ802=0,33,'SC - Tableau 1'!I800)</f>
        <v>33</v>
      </c>
      <c r="D800" s="27" t="n">
        <f aca="false">B800*100</f>
        <v>0</v>
      </c>
      <c r="E800" s="55" t="n">
        <f aca="false">(C800+D800)/2</f>
        <v>16.5</v>
      </c>
      <c r="F800" s="55" t="n">
        <f aca="false">IF(E800&lt;33,33,E800)</f>
        <v>33</v>
      </c>
    </row>
    <row r="801" customFormat="false" ht="13" hidden="false" customHeight="true" outlineLevel="0" collapsed="false">
      <c r="A801" s="17" t="s">
        <v>3633</v>
      </c>
      <c r="B801" s="50" t="n">
        <f aca="false">IF(TOT!FJ803&gt;0,TOT!FK803/TOT!FJ803,0)</f>
        <v>0</v>
      </c>
      <c r="C801" s="55" t="n">
        <f aca="false">IF(TOT!FJ803=0,33,'SC - Tableau 1'!I801)</f>
        <v>93</v>
      </c>
      <c r="D801" s="27" t="n">
        <f aca="false">B801*100</f>
        <v>0</v>
      </c>
      <c r="E801" s="55" t="n">
        <f aca="false">(C801+D801)/2</f>
        <v>46.5</v>
      </c>
      <c r="F801" s="55" t="n">
        <f aca="false">IF(E801&lt;33,33,E801)</f>
        <v>46.5</v>
      </c>
    </row>
    <row r="802" customFormat="false" ht="13" hidden="false" customHeight="true" outlineLevel="0" collapsed="false">
      <c r="A802" s="17" t="s">
        <v>3637</v>
      </c>
      <c r="B802" s="50" t="n">
        <f aca="false">IF(TOT!FJ804&gt;0,TOT!FK804/TOT!FJ804,0)</f>
        <v>0.5</v>
      </c>
      <c r="C802" s="55" t="n">
        <f aca="false">IF(TOT!FJ804=0,33,'SC - Tableau 1'!I802)</f>
        <v>65</v>
      </c>
      <c r="D802" s="27" t="n">
        <f aca="false">B802*100</f>
        <v>50</v>
      </c>
      <c r="E802" s="55" t="n">
        <f aca="false">(C802+D802)/2</f>
        <v>57.5</v>
      </c>
      <c r="F802" s="55" t="n">
        <f aca="false">IF(E802&lt;33,33,E802)</f>
        <v>57.5</v>
      </c>
    </row>
    <row r="803" customFormat="false" ht="13" hidden="false" customHeight="true" outlineLevel="0" collapsed="false">
      <c r="A803" s="17" t="s">
        <v>3642</v>
      </c>
      <c r="B803" s="50" t="n">
        <f aca="false">IF(TOT!FJ805&gt;0,TOT!FK805/TOT!FJ805,0)</f>
        <v>0</v>
      </c>
      <c r="C803" s="55" t="n">
        <f aca="false">IF(TOT!FJ805=0,33,'SC - Tableau 1'!I803)</f>
        <v>76</v>
      </c>
      <c r="D803" s="27" t="n">
        <f aca="false">B803*100</f>
        <v>0</v>
      </c>
      <c r="E803" s="55" t="n">
        <f aca="false">(C803+D803)/2</f>
        <v>38</v>
      </c>
      <c r="F803" s="55" t="n">
        <f aca="false">IF(E803&lt;33,33,E803)</f>
        <v>38</v>
      </c>
    </row>
    <row r="804" customFormat="false" ht="13" hidden="false" customHeight="true" outlineLevel="0" collapsed="false">
      <c r="A804" s="17" t="s">
        <v>3646</v>
      </c>
      <c r="B804" s="50" t="n">
        <f aca="false">IF(TOT!FJ806&gt;0,TOT!FK806/TOT!FJ806,0)</f>
        <v>0</v>
      </c>
      <c r="C804" s="27" t="n">
        <f aca="false">IF(TOT!FJ806=0,33,'SC - Tableau 1'!I804)</f>
        <v>33</v>
      </c>
      <c r="D804" s="27" t="n">
        <f aca="false">B804*100</f>
        <v>0</v>
      </c>
      <c r="E804" s="55" t="n">
        <f aca="false">(C804+D804)/2</f>
        <v>16.5</v>
      </c>
      <c r="F804" s="55" t="n">
        <f aca="false">IF(E804&lt;33,33,E804)</f>
        <v>33</v>
      </c>
    </row>
    <row r="805" customFormat="false" ht="13" hidden="false" customHeight="true" outlineLevel="0" collapsed="false">
      <c r="A805" s="17" t="s">
        <v>3651</v>
      </c>
      <c r="B805" s="50" t="n">
        <f aca="false">IF(TOT!FJ807&gt;0,TOT!FK807/TOT!FJ807,0)</f>
        <v>0</v>
      </c>
      <c r="C805" s="55" t="n">
        <f aca="false">IF(TOT!FJ807=0,33,'SC - Tableau 1'!I805)</f>
        <v>75</v>
      </c>
      <c r="D805" s="27" t="n">
        <f aca="false">B805*100</f>
        <v>0</v>
      </c>
      <c r="E805" s="55" t="n">
        <f aca="false">(C805+D805)/2</f>
        <v>37.5</v>
      </c>
      <c r="F805" s="55" t="n">
        <f aca="false">IF(E805&lt;33,33,E805)</f>
        <v>37.5</v>
      </c>
    </row>
    <row r="806" customFormat="false" ht="13" hidden="false" customHeight="true" outlineLevel="0" collapsed="false">
      <c r="A806" s="17" t="s">
        <v>3657</v>
      </c>
      <c r="B806" s="50" t="n">
        <f aca="false">IF(TOT!FJ808&gt;0,TOT!FK808/TOT!FJ808,0)</f>
        <v>0</v>
      </c>
      <c r="C806" s="27" t="n">
        <f aca="false">IF(TOT!FJ808=0,33,'SC - Tableau 1'!I806)</f>
        <v>33</v>
      </c>
      <c r="D806" s="27" t="n">
        <f aca="false">B806*100</f>
        <v>0</v>
      </c>
      <c r="E806" s="55" t="n">
        <f aca="false">(C806+D806)/2</f>
        <v>16.5</v>
      </c>
      <c r="F806" s="55" t="n">
        <f aca="false">IF(E806&lt;33,33,E806)</f>
        <v>33</v>
      </c>
    </row>
    <row r="807" customFormat="false" ht="13" hidden="false" customHeight="true" outlineLevel="0" collapsed="false">
      <c r="A807" s="17" t="s">
        <v>3661</v>
      </c>
      <c r="B807" s="50" t="n">
        <f aca="false">IF(TOT!FJ809&gt;0,TOT!FK809/TOT!FJ809,0)</f>
        <v>0</v>
      </c>
      <c r="C807" s="27" t="n">
        <f aca="false">IF(TOT!FJ809=0,33,'SC - Tableau 1'!I807)</f>
        <v>33</v>
      </c>
      <c r="D807" s="27" t="n">
        <f aca="false">B807*100</f>
        <v>0</v>
      </c>
      <c r="E807" s="55" t="n">
        <f aca="false">(C807+D807)/2</f>
        <v>16.5</v>
      </c>
      <c r="F807" s="55" t="n">
        <f aca="false">IF(E807&lt;33,33,E807)</f>
        <v>33</v>
      </c>
    </row>
    <row r="808" customFormat="false" ht="13" hidden="false" customHeight="true" outlineLevel="0" collapsed="false">
      <c r="A808" s="17" t="s">
        <v>3665</v>
      </c>
      <c r="B808" s="50" t="n">
        <f aca="false">IF(TOT!FJ810&gt;0,TOT!FK810/TOT!FJ810,0)</f>
        <v>0.2</v>
      </c>
      <c r="C808" s="55" t="n">
        <f aca="false">IF(TOT!FJ810=0,33,'SC - Tableau 1'!I808)</f>
        <v>64</v>
      </c>
      <c r="D808" s="27" t="n">
        <f aca="false">B808*100</f>
        <v>20</v>
      </c>
      <c r="E808" s="55" t="n">
        <f aca="false">(C808+D808)/2</f>
        <v>42</v>
      </c>
      <c r="F808" s="55" t="n">
        <f aca="false">IF(E808&lt;33,33,E808)</f>
        <v>42</v>
      </c>
    </row>
    <row r="809" customFormat="false" ht="13" hidden="false" customHeight="true" outlineLevel="0" collapsed="false">
      <c r="A809" s="17" t="s">
        <v>3668</v>
      </c>
      <c r="B809" s="50" t="n">
        <f aca="false">IF(TOT!FJ811&gt;0,TOT!FK811/TOT!FJ811,0)</f>
        <v>0</v>
      </c>
      <c r="C809" s="27" t="n">
        <f aca="false">IF(TOT!FJ811=0,33,'SC - Tableau 1'!I809)</f>
        <v>33</v>
      </c>
      <c r="D809" s="27" t="n">
        <f aca="false">B809*100</f>
        <v>0</v>
      </c>
      <c r="E809" s="55" t="n">
        <f aca="false">(C809+D809)/2</f>
        <v>16.5</v>
      </c>
      <c r="F809" s="55" t="n">
        <f aca="false">IF(E809&lt;33,33,E809)</f>
        <v>33</v>
      </c>
    </row>
    <row r="810" customFormat="false" ht="13" hidden="false" customHeight="true" outlineLevel="0" collapsed="false">
      <c r="A810" s="17" t="s">
        <v>3671</v>
      </c>
      <c r="B810" s="50" t="n">
        <f aca="false">IF(TOT!FJ812&gt;0,TOT!FK812/TOT!FJ812,0)</f>
        <v>0</v>
      </c>
      <c r="C810" s="55" t="n">
        <f aca="false">IF(TOT!FJ812=0,33,'SC - Tableau 1'!I810)</f>
        <v>85</v>
      </c>
      <c r="D810" s="27" t="n">
        <f aca="false">B810*100</f>
        <v>0</v>
      </c>
      <c r="E810" s="55" t="n">
        <f aca="false">(C810+D810)/2</f>
        <v>42.5</v>
      </c>
      <c r="F810" s="55" t="n">
        <f aca="false">IF(E810&lt;33,33,E810)</f>
        <v>42.5</v>
      </c>
    </row>
    <row r="811" customFormat="false" ht="13" hidden="false" customHeight="true" outlineLevel="0" collapsed="false">
      <c r="A811" s="17" t="s">
        <v>3675</v>
      </c>
      <c r="B811" s="50" t="n">
        <f aca="false">IF(TOT!FJ813&gt;0,TOT!FK813/TOT!FJ813,0)</f>
        <v>0</v>
      </c>
      <c r="C811" s="27" t="n">
        <f aca="false">IF(TOT!FJ813=0,33,'SC - Tableau 1'!I811)</f>
        <v>33</v>
      </c>
      <c r="D811" s="27" t="n">
        <f aca="false">B811*100</f>
        <v>0</v>
      </c>
      <c r="E811" s="55" t="n">
        <f aca="false">(C811+D811)/2</f>
        <v>16.5</v>
      </c>
      <c r="F811" s="55" t="n">
        <f aca="false">IF(E811&lt;33,33,E811)</f>
        <v>33</v>
      </c>
    </row>
    <row r="812" customFormat="false" ht="13" hidden="false" customHeight="true" outlineLevel="0" collapsed="false">
      <c r="A812" s="17" t="s">
        <v>3678</v>
      </c>
      <c r="B812" s="50" t="n">
        <f aca="false">IF(TOT!FJ814&gt;0,TOT!FK814/TOT!FJ814,0)</f>
        <v>0</v>
      </c>
      <c r="C812" s="55" t="n">
        <f aca="false">IF(TOT!FJ814=0,33,'SC - Tableau 1'!I812)</f>
        <v>66</v>
      </c>
      <c r="D812" s="27" t="n">
        <f aca="false">B812*100</f>
        <v>0</v>
      </c>
      <c r="E812" s="55" t="n">
        <f aca="false">(C812+D812)/2</f>
        <v>33</v>
      </c>
      <c r="F812" s="55" t="n">
        <f aca="false">IF(E812&lt;33,33,E812)</f>
        <v>33</v>
      </c>
    </row>
    <row r="813" customFormat="false" ht="13" hidden="false" customHeight="true" outlineLevel="0" collapsed="false">
      <c r="A813" s="17" t="s">
        <v>3681</v>
      </c>
      <c r="B813" s="50" t="n">
        <f aca="false">IF(TOT!FJ815&gt;0,TOT!FK815/TOT!FJ815,0)</f>
        <v>0</v>
      </c>
      <c r="C813" s="27" t="n">
        <f aca="false">IF(TOT!FJ815=0,33,'SC - Tableau 1'!I813)</f>
        <v>33</v>
      </c>
      <c r="D813" s="27" t="n">
        <f aca="false">B813*100</f>
        <v>0</v>
      </c>
      <c r="E813" s="55" t="n">
        <f aca="false">(C813+D813)/2</f>
        <v>16.5</v>
      </c>
      <c r="F813" s="55" t="n">
        <f aca="false">IF(E813&lt;33,33,E813)</f>
        <v>33</v>
      </c>
    </row>
    <row r="814" customFormat="false" ht="13" hidden="false" customHeight="true" outlineLevel="0" collapsed="false">
      <c r="A814" s="17" t="s">
        <v>3684</v>
      </c>
      <c r="B814" s="50" t="n">
        <f aca="false">IF(TOT!FJ816&gt;0,TOT!FK816/TOT!FJ816,0)</f>
        <v>0</v>
      </c>
      <c r="C814" s="27" t="n">
        <f aca="false">IF(TOT!FJ816=0,33,'SC - Tableau 1'!I814)</f>
        <v>33</v>
      </c>
      <c r="D814" s="27" t="n">
        <f aca="false">B814*100</f>
        <v>0</v>
      </c>
      <c r="E814" s="55" t="n">
        <f aca="false">(C814+D814)/2</f>
        <v>16.5</v>
      </c>
      <c r="F814" s="55" t="n">
        <f aca="false">IF(E814&lt;33,33,E814)</f>
        <v>33</v>
      </c>
    </row>
    <row r="815" customFormat="false" ht="13" hidden="false" customHeight="true" outlineLevel="0" collapsed="false">
      <c r="A815" s="17" t="s">
        <v>3689</v>
      </c>
      <c r="B815" s="50" t="n">
        <f aca="false">IF(TOT!FJ817&gt;0,TOT!FK817/TOT!FJ817,0)</f>
        <v>0.5</v>
      </c>
      <c r="C815" s="55" t="n">
        <f aca="false">IF(TOT!FJ817=0,33,'SC - Tableau 1'!I815)</f>
        <v>84</v>
      </c>
      <c r="D815" s="27" t="n">
        <f aca="false">B815*100</f>
        <v>50</v>
      </c>
      <c r="E815" s="55" t="n">
        <f aca="false">(C815+D815)/2</f>
        <v>67</v>
      </c>
      <c r="F815" s="55" t="n">
        <f aca="false">IF(E815&lt;33,33,E815)</f>
        <v>67</v>
      </c>
    </row>
    <row r="816" customFormat="false" ht="13" hidden="false" customHeight="true" outlineLevel="0" collapsed="false">
      <c r="A816" s="17" t="s">
        <v>3694</v>
      </c>
      <c r="B816" s="50" t="n">
        <f aca="false">IF(TOT!FJ818&gt;0,TOT!FK818/TOT!FJ818,0)</f>
        <v>0</v>
      </c>
      <c r="C816" s="27" t="n">
        <f aca="false">IF(TOT!FJ818=0,33,'SC - Tableau 1'!I816)</f>
        <v>33</v>
      </c>
      <c r="D816" s="27" t="n">
        <f aca="false">B816*100</f>
        <v>0</v>
      </c>
      <c r="E816" s="55" t="n">
        <f aca="false">(C816+D816)/2</f>
        <v>16.5</v>
      </c>
      <c r="F816" s="55" t="n">
        <f aca="false">IF(E816&lt;33,33,E816)</f>
        <v>33</v>
      </c>
    </row>
    <row r="817" customFormat="false" ht="13" hidden="false" customHeight="true" outlineLevel="0" collapsed="false">
      <c r="A817" s="17" t="s">
        <v>3699</v>
      </c>
      <c r="B817" s="50" t="n">
        <f aca="false">IF(TOT!FJ819&gt;0,TOT!FK819/TOT!FJ819,0)</f>
        <v>0</v>
      </c>
      <c r="C817" s="27" t="n">
        <f aca="false">IF(TOT!FJ819=0,33,'SC - Tableau 1'!I817)</f>
        <v>33</v>
      </c>
      <c r="D817" s="27" t="n">
        <f aca="false">B817*100</f>
        <v>0</v>
      </c>
      <c r="E817" s="55" t="n">
        <f aca="false">(C817+D817)/2</f>
        <v>16.5</v>
      </c>
      <c r="F817" s="55" t="n">
        <f aca="false">IF(E817&lt;33,33,E817)</f>
        <v>33</v>
      </c>
    </row>
    <row r="818" customFormat="false" ht="13" hidden="false" customHeight="true" outlineLevel="0" collapsed="false">
      <c r="A818" s="17" t="s">
        <v>3703</v>
      </c>
      <c r="B818" s="50" t="n">
        <f aca="false">IF(TOT!FJ820&gt;0,TOT!FK820/TOT!FJ820,0)</f>
        <v>0</v>
      </c>
      <c r="C818" s="27" t="n">
        <f aca="false">IF(TOT!FJ820=0,33,'SC - Tableau 1'!I818)</f>
        <v>33</v>
      </c>
      <c r="D818" s="27" t="n">
        <f aca="false">B818*100</f>
        <v>0</v>
      </c>
      <c r="E818" s="55" t="n">
        <f aca="false">(C818+D818)/2</f>
        <v>16.5</v>
      </c>
      <c r="F818" s="55" t="n">
        <f aca="false">IF(E818&lt;33,33,E818)</f>
        <v>33</v>
      </c>
    </row>
    <row r="819" customFormat="false" ht="13" hidden="false" customHeight="true" outlineLevel="0" collapsed="false">
      <c r="A819" s="17" t="s">
        <v>3708</v>
      </c>
      <c r="B819" s="50" t="n">
        <f aca="false">IF(TOT!FJ821&gt;0,TOT!FK821/TOT!FJ821,0)</f>
        <v>0</v>
      </c>
      <c r="C819" s="27" t="n">
        <f aca="false">IF(TOT!FJ821=0,33,'SC - Tableau 1'!I819)</f>
        <v>33</v>
      </c>
      <c r="D819" s="27" t="n">
        <f aca="false">B819*100</f>
        <v>0</v>
      </c>
      <c r="E819" s="55" t="n">
        <f aca="false">(C819+D819)/2</f>
        <v>16.5</v>
      </c>
      <c r="F819" s="55" t="n">
        <f aca="false">IF(E819&lt;33,33,E819)</f>
        <v>33</v>
      </c>
    </row>
    <row r="820" customFormat="false" ht="13" hidden="false" customHeight="true" outlineLevel="0" collapsed="false">
      <c r="A820" s="17" t="s">
        <v>3712</v>
      </c>
      <c r="B820" s="50" t="n">
        <f aca="false">IF(TOT!FJ822&gt;0,TOT!FK822/TOT!FJ822,0)</f>
        <v>0</v>
      </c>
      <c r="C820" s="27" t="n">
        <f aca="false">IF(TOT!FJ822=0,33,'SC - Tableau 1'!I820)</f>
        <v>33</v>
      </c>
      <c r="D820" s="27" t="n">
        <f aca="false">B820*100</f>
        <v>0</v>
      </c>
      <c r="E820" s="55" t="n">
        <f aca="false">(C820+D820)/2</f>
        <v>16.5</v>
      </c>
      <c r="F820" s="55" t="n">
        <f aca="false">IF(E820&lt;33,33,E820)</f>
        <v>33</v>
      </c>
    </row>
    <row r="821" customFormat="false" ht="13" hidden="false" customHeight="true" outlineLevel="0" collapsed="false">
      <c r="A821" s="17" t="s">
        <v>3716</v>
      </c>
      <c r="B821" s="50" t="n">
        <f aca="false">IF(TOT!FJ823&gt;0,TOT!FK823/TOT!FJ823,0)</f>
        <v>0</v>
      </c>
      <c r="C821" s="27" t="n">
        <f aca="false">IF(TOT!FJ823=0,33,'SC - Tableau 1'!I821)</f>
        <v>33</v>
      </c>
      <c r="D821" s="27" t="n">
        <f aca="false">B821*100</f>
        <v>0</v>
      </c>
      <c r="E821" s="55" t="n">
        <f aca="false">(C821+D821)/2</f>
        <v>16.5</v>
      </c>
      <c r="F821" s="55" t="n">
        <f aca="false">IF(E821&lt;33,33,E821)</f>
        <v>33</v>
      </c>
    </row>
    <row r="822" customFormat="false" ht="13" hidden="false" customHeight="true" outlineLevel="0" collapsed="false">
      <c r="A822" s="17" t="s">
        <v>3719</v>
      </c>
      <c r="B822" s="50" t="n">
        <f aca="false">IF(TOT!FJ824&gt;0,TOT!FK824/TOT!FJ824,0)</f>
        <v>0</v>
      </c>
      <c r="C822" s="55" t="n">
        <f aca="false">IF(TOT!FJ824=0,33,'SC - Tableau 1'!I822)</f>
        <v>92</v>
      </c>
      <c r="D822" s="27" t="n">
        <f aca="false">B822*100</f>
        <v>0</v>
      </c>
      <c r="E822" s="55" t="n">
        <f aca="false">(C822+D822)/2</f>
        <v>46</v>
      </c>
      <c r="F822" s="55" t="n">
        <f aca="false">IF(E822&lt;33,33,E822)</f>
        <v>46</v>
      </c>
    </row>
    <row r="823" customFormat="false" ht="13" hidden="false" customHeight="true" outlineLevel="0" collapsed="false">
      <c r="A823" s="17" t="s">
        <v>3723</v>
      </c>
      <c r="B823" s="50" t="n">
        <f aca="false">IF(TOT!FJ825&gt;0,TOT!FK825/TOT!FJ825,0)</f>
        <v>0</v>
      </c>
      <c r="C823" s="27" t="n">
        <f aca="false">IF(TOT!FJ825=0,33,'SC - Tableau 1'!I823)</f>
        <v>33</v>
      </c>
      <c r="D823" s="27" t="n">
        <f aca="false">B823*100</f>
        <v>0</v>
      </c>
      <c r="E823" s="55" t="n">
        <f aca="false">(C823+D823)/2</f>
        <v>16.5</v>
      </c>
      <c r="F823" s="55" t="n">
        <f aca="false">IF(E823&lt;33,33,E823)</f>
        <v>33</v>
      </c>
    </row>
    <row r="824" customFormat="false" ht="13" hidden="false" customHeight="true" outlineLevel="0" collapsed="false">
      <c r="A824" s="17" t="s">
        <v>3726</v>
      </c>
      <c r="B824" s="50" t="n">
        <f aca="false">IF(TOT!FJ826&gt;0,TOT!FK826/TOT!FJ826,0)</f>
        <v>0</v>
      </c>
      <c r="C824" s="55" t="n">
        <f aca="false">IF(TOT!FJ826=0,33,'SC - Tableau 1'!I824)</f>
        <v>75</v>
      </c>
      <c r="D824" s="27" t="n">
        <f aca="false">B824*100</f>
        <v>0</v>
      </c>
      <c r="E824" s="55" t="n">
        <f aca="false">(C824+D824)/2</f>
        <v>37.5</v>
      </c>
      <c r="F824" s="55" t="n">
        <f aca="false">IF(E824&lt;33,33,E824)</f>
        <v>37.5</v>
      </c>
    </row>
    <row r="825" customFormat="false" ht="13" hidden="false" customHeight="true" outlineLevel="0" collapsed="false">
      <c r="A825" s="17" t="s">
        <v>3729</v>
      </c>
      <c r="B825" s="50" t="n">
        <f aca="false">IF(TOT!FJ827&gt;0,TOT!FK827/TOT!FJ827,0)</f>
        <v>0</v>
      </c>
      <c r="C825" s="27" t="n">
        <f aca="false">IF(TOT!FJ827=0,33,'SC - Tableau 1'!I825)</f>
        <v>33</v>
      </c>
      <c r="D825" s="27" t="n">
        <f aca="false">B825*100</f>
        <v>0</v>
      </c>
      <c r="E825" s="55" t="n">
        <f aca="false">(C825+D825)/2</f>
        <v>16.5</v>
      </c>
      <c r="F825" s="55" t="n">
        <f aca="false">IF(E825&lt;33,33,E825)</f>
        <v>33</v>
      </c>
    </row>
    <row r="826" customFormat="false" ht="13" hidden="false" customHeight="true" outlineLevel="0" collapsed="false">
      <c r="A826" s="17" t="s">
        <v>3732</v>
      </c>
      <c r="B826" s="50" t="n">
        <f aca="false">IF(TOT!FJ828&gt;0,TOT!FK828/TOT!FJ828,0)</f>
        <v>0</v>
      </c>
      <c r="C826" s="55" t="n">
        <f aca="false">IF(TOT!FJ828=0,33,'SC - Tableau 1'!I826)</f>
        <v>62</v>
      </c>
      <c r="D826" s="27" t="n">
        <f aca="false">B826*100</f>
        <v>0</v>
      </c>
      <c r="E826" s="55" t="n">
        <f aca="false">(C826+D826)/2</f>
        <v>31</v>
      </c>
      <c r="F826" s="55" t="n">
        <f aca="false">IF(E826&lt;33,33,E826)</f>
        <v>33</v>
      </c>
    </row>
    <row r="827" customFormat="false" ht="13" hidden="false" customHeight="true" outlineLevel="0" collapsed="false">
      <c r="A827" s="17" t="s">
        <v>3736</v>
      </c>
      <c r="B827" s="50" t="n">
        <f aca="false">IF(TOT!FJ829&gt;0,TOT!FK829/TOT!FJ829,0)</f>
        <v>0.5</v>
      </c>
      <c r="C827" s="55" t="n">
        <f aca="false">IF(TOT!FJ829=0,33,'SC - Tableau 1'!I827)</f>
        <v>81</v>
      </c>
      <c r="D827" s="27" t="n">
        <f aca="false">B827*100</f>
        <v>50</v>
      </c>
      <c r="E827" s="55" t="n">
        <f aca="false">(C827+D827)/2</f>
        <v>65.5</v>
      </c>
      <c r="F827" s="55" t="n">
        <f aca="false">IF(E827&lt;33,33,E827)</f>
        <v>65.5</v>
      </c>
    </row>
    <row r="828" customFormat="false" ht="13" hidden="false" customHeight="true" outlineLevel="0" collapsed="false">
      <c r="A828" s="17" t="s">
        <v>3740</v>
      </c>
      <c r="B828" s="50" t="n">
        <f aca="false">IF(TOT!FJ830&gt;0,TOT!FK830/TOT!FJ830,0)</f>
        <v>0</v>
      </c>
      <c r="C828" s="27" t="n">
        <f aca="false">IF(TOT!FJ830=0,33,'SC - Tableau 1'!I828)</f>
        <v>33</v>
      </c>
      <c r="D828" s="27" t="n">
        <f aca="false">B828*100</f>
        <v>0</v>
      </c>
      <c r="E828" s="55" t="n">
        <f aca="false">(C828+D828)/2</f>
        <v>16.5</v>
      </c>
      <c r="F828" s="55" t="n">
        <f aca="false">IF(E828&lt;33,33,E828)</f>
        <v>33</v>
      </c>
    </row>
    <row r="829" customFormat="false" ht="13" hidden="false" customHeight="true" outlineLevel="0" collapsed="false">
      <c r="A829" s="17" t="s">
        <v>3742</v>
      </c>
      <c r="B829" s="50" t="n">
        <f aca="false">IF(TOT!FJ831&gt;0,TOT!FK831/TOT!FJ831,0)</f>
        <v>0</v>
      </c>
      <c r="C829" s="27" t="n">
        <f aca="false">IF(TOT!FJ831=0,33,'SC - Tableau 1'!I829)</f>
        <v>33</v>
      </c>
      <c r="D829" s="27" t="n">
        <f aca="false">B829*100</f>
        <v>0</v>
      </c>
      <c r="E829" s="55" t="n">
        <f aca="false">(C829+D829)/2</f>
        <v>16.5</v>
      </c>
      <c r="F829" s="55" t="n">
        <f aca="false">IF(E829&lt;33,33,E829)</f>
        <v>33</v>
      </c>
    </row>
    <row r="830" customFormat="false" ht="13" hidden="false" customHeight="true" outlineLevel="0" collapsed="false">
      <c r="A830" s="17" t="s">
        <v>3744</v>
      </c>
      <c r="B830" s="50" t="n">
        <f aca="false">IF(TOT!FJ832&gt;0,TOT!FK832/TOT!FJ832,0)</f>
        <v>0</v>
      </c>
      <c r="C830" s="27" t="n">
        <f aca="false">IF(TOT!FJ832=0,33,'SC - Tableau 1'!I830)</f>
        <v>33</v>
      </c>
      <c r="D830" s="27" t="n">
        <f aca="false">B830*100</f>
        <v>0</v>
      </c>
      <c r="E830" s="55" t="n">
        <f aca="false">(C830+D830)/2</f>
        <v>16.5</v>
      </c>
      <c r="F830" s="55" t="n">
        <f aca="false">IF(E830&lt;33,33,E830)</f>
        <v>33</v>
      </c>
    </row>
    <row r="831" customFormat="false" ht="13" hidden="false" customHeight="true" outlineLevel="0" collapsed="false">
      <c r="A831" s="17" t="s">
        <v>3748</v>
      </c>
      <c r="B831" s="50" t="n">
        <f aca="false">IF(TOT!FJ833&gt;0,TOT!FK833/TOT!FJ833,0)</f>
        <v>0</v>
      </c>
      <c r="C831" s="27" t="n">
        <f aca="false">IF(TOT!FJ833=0,33,'SC - Tableau 1'!I831)</f>
        <v>33</v>
      </c>
      <c r="D831" s="27" t="n">
        <f aca="false">B831*100</f>
        <v>0</v>
      </c>
      <c r="E831" s="55" t="n">
        <f aca="false">(C831+D831)/2</f>
        <v>16.5</v>
      </c>
      <c r="F831" s="55" t="n">
        <f aca="false">IF(E831&lt;33,33,E831)</f>
        <v>33</v>
      </c>
    </row>
    <row r="832" customFormat="false" ht="13" hidden="false" customHeight="true" outlineLevel="0" collapsed="false">
      <c r="A832" s="17" t="s">
        <v>3751</v>
      </c>
      <c r="B832" s="50" t="n">
        <f aca="false">IF(TOT!FJ834&gt;0,TOT!FK834/TOT!FJ834,0)</f>
        <v>0</v>
      </c>
      <c r="C832" s="27" t="n">
        <f aca="false">IF(TOT!FJ834=0,33,'SC - Tableau 1'!I832)</f>
        <v>33</v>
      </c>
      <c r="D832" s="27" t="n">
        <f aca="false">B832*100</f>
        <v>0</v>
      </c>
      <c r="E832" s="55" t="n">
        <f aca="false">(C832+D832)/2</f>
        <v>16.5</v>
      </c>
      <c r="F832" s="55" t="n">
        <f aca="false">IF(E832&lt;33,33,E832)</f>
        <v>33</v>
      </c>
    </row>
    <row r="833" customFormat="false" ht="13" hidden="false" customHeight="true" outlineLevel="0" collapsed="false">
      <c r="A833" s="17" t="s">
        <v>3756</v>
      </c>
      <c r="B833" s="50" t="n">
        <f aca="false">IF(TOT!FJ835&gt;0,TOT!FK835/TOT!FJ835,0)</f>
        <v>0</v>
      </c>
      <c r="C833" s="27" t="n">
        <f aca="false">IF(TOT!FJ835=0,33,'SC - Tableau 1'!I833)</f>
        <v>33</v>
      </c>
      <c r="D833" s="27" t="n">
        <f aca="false">B833*100</f>
        <v>0</v>
      </c>
      <c r="E833" s="55" t="n">
        <f aca="false">(C833+D833)/2</f>
        <v>16.5</v>
      </c>
      <c r="F833" s="55" t="n">
        <f aca="false">IF(E833&lt;33,33,E833)</f>
        <v>33</v>
      </c>
    </row>
    <row r="834" customFormat="false" ht="13" hidden="false" customHeight="true" outlineLevel="0" collapsed="false">
      <c r="A834" s="17" t="s">
        <v>3760</v>
      </c>
      <c r="B834" s="50" t="n">
        <f aca="false">IF(TOT!FJ836&gt;0,TOT!FK836/TOT!FJ836,0)</f>
        <v>0</v>
      </c>
      <c r="C834" s="27" t="n">
        <f aca="false">IF(TOT!FJ836=0,33,'SC - Tableau 1'!I834)</f>
        <v>33</v>
      </c>
      <c r="D834" s="27" t="n">
        <f aca="false">B834*100</f>
        <v>0</v>
      </c>
      <c r="E834" s="55" t="n">
        <f aca="false">(C834+D834)/2</f>
        <v>16.5</v>
      </c>
      <c r="F834" s="55" t="n">
        <f aca="false">IF(E834&lt;33,33,E834)</f>
        <v>33</v>
      </c>
    </row>
    <row r="835" customFormat="false" ht="13" hidden="false" customHeight="true" outlineLevel="0" collapsed="false">
      <c r="A835" s="17" t="s">
        <v>3764</v>
      </c>
      <c r="B835" s="50" t="n">
        <f aca="false">IF(TOT!FJ837&gt;0,TOT!FK837/TOT!FJ837,0)</f>
        <v>0</v>
      </c>
      <c r="C835" s="27" t="n">
        <f aca="false">IF(TOT!FJ837=0,33,'SC - Tableau 1'!I835)</f>
        <v>33</v>
      </c>
      <c r="D835" s="27" t="n">
        <f aca="false">B835*100</f>
        <v>0</v>
      </c>
      <c r="E835" s="55" t="n">
        <f aca="false">(C835+D835)/2</f>
        <v>16.5</v>
      </c>
      <c r="F835" s="55" t="n">
        <f aca="false">IF(E835&lt;33,33,E835)</f>
        <v>33</v>
      </c>
    </row>
    <row r="836" customFormat="false" ht="13" hidden="false" customHeight="true" outlineLevel="0" collapsed="false">
      <c r="A836" s="17" t="s">
        <v>3768</v>
      </c>
      <c r="B836" s="50" t="n">
        <f aca="false">IF(TOT!FJ838&gt;0,TOT!FK838/TOT!FJ838,0)</f>
        <v>0.833333333333333</v>
      </c>
      <c r="C836" s="55" t="n">
        <f aca="false">IF(TOT!FJ838=0,33,'SC - Tableau 1'!I836)</f>
        <v>71</v>
      </c>
      <c r="D836" s="27" t="n">
        <f aca="false">B836*100</f>
        <v>83.3333333333333</v>
      </c>
      <c r="E836" s="55" t="n">
        <f aca="false">(C836+D836)/2</f>
        <v>77.1666666666667</v>
      </c>
      <c r="F836" s="55" t="n">
        <f aca="false">IF(E836&lt;33,33,E836)</f>
        <v>77.1666666666667</v>
      </c>
    </row>
    <row r="837" customFormat="false" ht="13" hidden="false" customHeight="true" outlineLevel="0" collapsed="false">
      <c r="A837" s="17" t="s">
        <v>3771</v>
      </c>
      <c r="B837" s="50" t="n">
        <f aca="false">IF(TOT!FJ839&gt;0,TOT!FK839/TOT!FJ839,0)</f>
        <v>0</v>
      </c>
      <c r="C837" s="55" t="n">
        <f aca="false">IF(TOT!FJ839=0,33,'SC - Tableau 1'!I837)</f>
        <v>71</v>
      </c>
      <c r="D837" s="27" t="n">
        <f aca="false">B837*100</f>
        <v>0</v>
      </c>
      <c r="E837" s="55" t="n">
        <f aca="false">(C837+D837)/2</f>
        <v>35.5</v>
      </c>
      <c r="F837" s="55" t="n">
        <f aca="false">IF(E837&lt;33,33,E837)</f>
        <v>35.5</v>
      </c>
    </row>
    <row r="838" customFormat="false" ht="13" hidden="false" customHeight="true" outlineLevel="0" collapsed="false">
      <c r="A838" s="17" t="s">
        <v>3774</v>
      </c>
      <c r="B838" s="50" t="n">
        <f aca="false">IF(TOT!FJ840&gt;0,TOT!FK840/TOT!FJ840,0)</f>
        <v>0</v>
      </c>
      <c r="C838" s="27" t="n">
        <f aca="false">IF(TOT!FJ840=0,33,'SC - Tableau 1'!I838)</f>
        <v>33</v>
      </c>
      <c r="D838" s="27" t="n">
        <f aca="false">B838*100</f>
        <v>0</v>
      </c>
      <c r="E838" s="55" t="n">
        <f aca="false">(C838+D838)/2</f>
        <v>16.5</v>
      </c>
      <c r="F838" s="55" t="n">
        <f aca="false">IF(E838&lt;33,33,E838)</f>
        <v>33</v>
      </c>
    </row>
    <row r="839" customFormat="false" ht="13" hidden="false" customHeight="true" outlineLevel="0" collapsed="false">
      <c r="A839" s="17" t="s">
        <v>3777</v>
      </c>
      <c r="B839" s="50" t="n">
        <f aca="false">IF(TOT!FJ841&gt;0,TOT!FK841/TOT!FJ841,0)</f>
        <v>0</v>
      </c>
      <c r="C839" s="27" t="n">
        <f aca="false">IF(TOT!FJ841=0,33,'SC - Tableau 1'!I839)</f>
        <v>33</v>
      </c>
      <c r="D839" s="27" t="n">
        <f aca="false">B839*100</f>
        <v>0</v>
      </c>
      <c r="E839" s="55" t="n">
        <f aca="false">(C839+D839)/2</f>
        <v>16.5</v>
      </c>
      <c r="F839" s="55" t="n">
        <f aca="false">IF(E839&lt;33,33,E839)</f>
        <v>33</v>
      </c>
    </row>
    <row r="840" customFormat="false" ht="13" hidden="false" customHeight="true" outlineLevel="0" collapsed="false">
      <c r="A840" s="17" t="s">
        <v>3780</v>
      </c>
      <c r="B840" s="50" t="n">
        <f aca="false">IF(TOT!FJ842&gt;0,TOT!FK842/TOT!FJ842,0)</f>
        <v>0</v>
      </c>
      <c r="C840" s="27" t="n">
        <f aca="false">IF(TOT!FJ842=0,33,'SC - Tableau 1'!I840)</f>
        <v>33</v>
      </c>
      <c r="D840" s="27" t="n">
        <f aca="false">B840*100</f>
        <v>0</v>
      </c>
      <c r="E840" s="55" t="n">
        <f aca="false">(C840+D840)/2</f>
        <v>16.5</v>
      </c>
      <c r="F840" s="55" t="n">
        <f aca="false">IF(E840&lt;33,33,E840)</f>
        <v>33</v>
      </c>
    </row>
    <row r="841" customFormat="false" ht="13" hidden="false" customHeight="true" outlineLevel="0" collapsed="false">
      <c r="A841" s="17" t="s">
        <v>3785</v>
      </c>
      <c r="B841" s="50" t="n">
        <f aca="false">IF(TOT!FJ843&gt;0,TOT!FK843/TOT!FJ843,0)</f>
        <v>0</v>
      </c>
      <c r="C841" s="27" t="n">
        <f aca="false">IF(TOT!FJ843=0,33,'SC - Tableau 1'!I841)</f>
        <v>33</v>
      </c>
      <c r="D841" s="27" t="n">
        <f aca="false">B841*100</f>
        <v>0</v>
      </c>
      <c r="E841" s="55" t="n">
        <f aca="false">(C841+D841)/2</f>
        <v>16.5</v>
      </c>
      <c r="F841" s="55" t="n">
        <f aca="false">IF(E841&lt;33,33,E841)</f>
        <v>33</v>
      </c>
    </row>
    <row r="842" customFormat="false" ht="13" hidden="false" customHeight="true" outlineLevel="0" collapsed="false">
      <c r="A842" s="17" t="s">
        <v>3788</v>
      </c>
      <c r="B842" s="50" t="n">
        <f aca="false">IF(TOT!FJ844&gt;0,TOT!FK844/TOT!FJ844,0)</f>
        <v>0</v>
      </c>
      <c r="C842" s="27" t="n">
        <f aca="false">IF(TOT!FJ844=0,33,'SC - Tableau 1'!I842)</f>
        <v>33</v>
      </c>
      <c r="D842" s="27" t="n">
        <f aca="false">B842*100</f>
        <v>0</v>
      </c>
      <c r="E842" s="55" t="n">
        <f aca="false">(C842+D842)/2</f>
        <v>16.5</v>
      </c>
      <c r="F842" s="55" t="n">
        <f aca="false">IF(E842&lt;33,33,E842)</f>
        <v>33</v>
      </c>
    </row>
    <row r="843" customFormat="false" ht="13" hidden="false" customHeight="true" outlineLevel="0" collapsed="false">
      <c r="A843" s="17" t="s">
        <v>3791</v>
      </c>
      <c r="B843" s="50" t="n">
        <f aca="false">IF(TOT!FJ845&gt;0,TOT!FK845/TOT!FJ845,0)</f>
        <v>0.571428571428571</v>
      </c>
      <c r="C843" s="55" t="n">
        <f aca="false">IF(TOT!FJ845=0,33,'SC - Tableau 1'!I843)</f>
        <v>95</v>
      </c>
      <c r="D843" s="27" t="n">
        <f aca="false">B843*100</f>
        <v>57.1428571428571</v>
      </c>
      <c r="E843" s="55" t="n">
        <f aca="false">(C843+D843)/2</f>
        <v>76.0714285714286</v>
      </c>
      <c r="F843" s="55" t="n">
        <f aca="false">IF(E843&lt;33,33,E843)</f>
        <v>76.0714285714286</v>
      </c>
    </row>
    <row r="844" customFormat="false" ht="13" hidden="false" customHeight="true" outlineLevel="0" collapsed="false">
      <c r="A844" s="17" t="s">
        <v>3794</v>
      </c>
      <c r="B844" s="50" t="n">
        <f aca="false">IF(TOT!FJ846&gt;0,TOT!FK846/TOT!FJ846,0)</f>
        <v>0</v>
      </c>
      <c r="C844" s="55" t="n">
        <f aca="false">IF(TOT!FJ846=0,33,'SC - Tableau 1'!I844)</f>
        <v>89</v>
      </c>
      <c r="D844" s="27" t="n">
        <f aca="false">B844*100</f>
        <v>0</v>
      </c>
      <c r="E844" s="55" t="n">
        <f aca="false">(C844+D844)/2</f>
        <v>44.5</v>
      </c>
      <c r="F844" s="55" t="n">
        <f aca="false">IF(E844&lt;33,33,E844)</f>
        <v>44.5</v>
      </c>
    </row>
    <row r="845" customFormat="false" ht="13" hidden="false" customHeight="true" outlineLevel="0" collapsed="false">
      <c r="A845" s="17" t="s">
        <v>3797</v>
      </c>
      <c r="B845" s="50" t="n">
        <f aca="false">IF(TOT!FJ847&gt;0,TOT!FK847/TOT!FJ847,0)</f>
        <v>0</v>
      </c>
      <c r="C845" s="27" t="n">
        <f aca="false">IF(TOT!FJ847=0,33,'SC - Tableau 1'!I845)</f>
        <v>33</v>
      </c>
      <c r="D845" s="27" t="n">
        <f aca="false">B845*100</f>
        <v>0</v>
      </c>
      <c r="E845" s="55" t="n">
        <f aca="false">(C845+D845)/2</f>
        <v>16.5</v>
      </c>
      <c r="F845" s="55" t="n">
        <f aca="false">IF(E845&lt;33,33,E845)</f>
        <v>33</v>
      </c>
    </row>
    <row r="846" customFormat="false" ht="13" hidden="false" customHeight="true" outlineLevel="0" collapsed="false">
      <c r="A846" s="17" t="s">
        <v>3801</v>
      </c>
      <c r="B846" s="50" t="n">
        <f aca="false">IF(TOT!FJ848&gt;0,TOT!FK848/TOT!FJ848,0)</f>
        <v>0</v>
      </c>
      <c r="C846" s="27" t="n">
        <f aca="false">IF(TOT!FJ848=0,33,'SC - Tableau 1'!I846)</f>
        <v>33</v>
      </c>
      <c r="D846" s="27" t="n">
        <f aca="false">B846*100</f>
        <v>0</v>
      </c>
      <c r="E846" s="55" t="n">
        <f aca="false">(C846+D846)/2</f>
        <v>16.5</v>
      </c>
      <c r="F846" s="55" t="n">
        <f aca="false">IF(E846&lt;33,33,E846)</f>
        <v>33</v>
      </c>
    </row>
    <row r="847" customFormat="false" ht="13" hidden="false" customHeight="true" outlineLevel="0" collapsed="false">
      <c r="A847" s="17" t="s">
        <v>3804</v>
      </c>
      <c r="B847" s="50" t="n">
        <f aca="false">IF(TOT!FJ849&gt;0,TOT!FK849/TOT!FJ849,0)</f>
        <v>0</v>
      </c>
      <c r="C847" s="27" t="n">
        <f aca="false">IF(TOT!FJ849=0,33,'SC - Tableau 1'!I847)</f>
        <v>33</v>
      </c>
      <c r="D847" s="27" t="n">
        <f aca="false">B847*100</f>
        <v>0</v>
      </c>
      <c r="E847" s="55" t="n">
        <f aca="false">(C847+D847)/2</f>
        <v>16.5</v>
      </c>
      <c r="F847" s="55" t="n">
        <f aca="false">IF(E847&lt;33,33,E847)</f>
        <v>33</v>
      </c>
    </row>
    <row r="848" customFormat="false" ht="13" hidden="false" customHeight="true" outlineLevel="0" collapsed="false">
      <c r="A848" s="17" t="s">
        <v>3808</v>
      </c>
      <c r="B848" s="50" t="n">
        <f aca="false">IF(TOT!FJ850&gt;0,TOT!FK850/TOT!FJ850,0)</f>
        <v>0</v>
      </c>
      <c r="C848" s="27" t="n">
        <f aca="false">IF(TOT!FJ850=0,33,'SC - Tableau 1'!I848)</f>
        <v>33</v>
      </c>
      <c r="D848" s="27" t="n">
        <f aca="false">B848*100</f>
        <v>0</v>
      </c>
      <c r="E848" s="55" t="n">
        <f aca="false">(C848+D848)/2</f>
        <v>16.5</v>
      </c>
      <c r="F848" s="55" t="n">
        <f aca="false">IF(E848&lt;33,33,E848)</f>
        <v>33</v>
      </c>
    </row>
    <row r="849" customFormat="false" ht="13" hidden="false" customHeight="true" outlineLevel="0" collapsed="false">
      <c r="A849" s="17" t="s">
        <v>3813</v>
      </c>
      <c r="B849" s="50" t="n">
        <f aca="false">IF(TOT!FJ851&gt;0,TOT!FK851/TOT!FJ851,0)</f>
        <v>0</v>
      </c>
      <c r="C849" s="27" t="n">
        <f aca="false">IF(TOT!FJ851=0,33,'SC - Tableau 1'!I849)</f>
        <v>33</v>
      </c>
      <c r="D849" s="27" t="n">
        <f aca="false">B849*100</f>
        <v>0</v>
      </c>
      <c r="E849" s="55" t="n">
        <f aca="false">(C849+D849)/2</f>
        <v>16.5</v>
      </c>
      <c r="F849" s="55" t="n">
        <f aca="false">IF(E849&lt;33,33,E849)</f>
        <v>33</v>
      </c>
    </row>
    <row r="850" customFormat="false" ht="13" hidden="false" customHeight="true" outlineLevel="0" collapsed="false">
      <c r="A850" s="17" t="s">
        <v>3817</v>
      </c>
      <c r="B850" s="50" t="n">
        <f aca="false">IF(TOT!FJ852&gt;0,TOT!FK852/TOT!FJ852,0)</f>
        <v>0</v>
      </c>
      <c r="C850" s="27" t="n">
        <f aca="false">IF(TOT!FJ852=0,33,'SC - Tableau 1'!I850)</f>
        <v>33</v>
      </c>
      <c r="D850" s="27" t="n">
        <f aca="false">B850*100</f>
        <v>0</v>
      </c>
      <c r="E850" s="55" t="n">
        <f aca="false">(C850+D850)/2</f>
        <v>16.5</v>
      </c>
      <c r="F850" s="55" t="n">
        <f aca="false">IF(E850&lt;33,33,E850)</f>
        <v>33</v>
      </c>
    </row>
    <row r="851" customFormat="false" ht="13" hidden="false" customHeight="true" outlineLevel="0" collapsed="false">
      <c r="A851" s="17" t="s">
        <v>3823</v>
      </c>
      <c r="B851" s="50" t="n">
        <f aca="false">IF(TOT!FJ853&gt;0,TOT!FK853/TOT!FJ853,0)</f>
        <v>0</v>
      </c>
      <c r="C851" s="27" t="n">
        <f aca="false">IF(TOT!FJ853=0,33,'SC - Tableau 1'!I851)</f>
        <v>33</v>
      </c>
      <c r="D851" s="27" t="n">
        <f aca="false">B851*100</f>
        <v>0</v>
      </c>
      <c r="E851" s="55" t="n">
        <f aca="false">(C851+D851)/2</f>
        <v>16.5</v>
      </c>
      <c r="F851" s="55" t="n">
        <f aca="false">IF(E851&lt;33,33,E851)</f>
        <v>33</v>
      </c>
    </row>
    <row r="852" customFormat="false" ht="13" hidden="false" customHeight="true" outlineLevel="0" collapsed="false">
      <c r="A852" s="17" t="s">
        <v>3827</v>
      </c>
      <c r="B852" s="50" t="n">
        <f aca="false">IF(TOT!FJ854&gt;0,TOT!FK854/TOT!FJ854,0)</f>
        <v>0</v>
      </c>
      <c r="C852" s="27" t="n">
        <f aca="false">IF(TOT!FJ854=0,33,'SC - Tableau 1'!I852)</f>
        <v>33</v>
      </c>
      <c r="D852" s="27" t="n">
        <f aca="false">B852*100</f>
        <v>0</v>
      </c>
      <c r="E852" s="55" t="n">
        <f aca="false">(C852+D852)/2</f>
        <v>16.5</v>
      </c>
      <c r="F852" s="55" t="n">
        <f aca="false">IF(E852&lt;33,33,E852)</f>
        <v>33</v>
      </c>
    </row>
    <row r="853" customFormat="false" ht="13" hidden="false" customHeight="true" outlineLevel="0" collapsed="false">
      <c r="A853" s="17" t="s">
        <v>3830</v>
      </c>
      <c r="B853" s="50" t="n">
        <f aca="false">IF(TOT!FJ855&gt;0,TOT!FK855/TOT!FJ855,0)</f>
        <v>0</v>
      </c>
      <c r="C853" s="27" t="n">
        <f aca="false">IF(TOT!FJ855=0,33,'SC - Tableau 1'!I853)</f>
        <v>33</v>
      </c>
      <c r="D853" s="27" t="n">
        <f aca="false">B853*100</f>
        <v>0</v>
      </c>
      <c r="E853" s="55" t="n">
        <f aca="false">(C853+D853)/2</f>
        <v>16.5</v>
      </c>
      <c r="F853" s="55" t="n">
        <f aca="false">IF(E853&lt;33,33,E853)</f>
        <v>33</v>
      </c>
    </row>
    <row r="854" customFormat="false" ht="13" hidden="false" customHeight="true" outlineLevel="0" collapsed="false">
      <c r="A854" s="17" t="s">
        <v>3834</v>
      </c>
      <c r="B854" s="50" t="n">
        <f aca="false">IF(TOT!FJ856&gt;0,TOT!FK856/TOT!FJ856,0)</f>
        <v>0</v>
      </c>
      <c r="C854" s="27" t="n">
        <f aca="false">IF(TOT!FJ856=0,33,'SC - Tableau 1'!I854)</f>
        <v>33</v>
      </c>
      <c r="D854" s="27" t="n">
        <f aca="false">B854*100</f>
        <v>0</v>
      </c>
      <c r="E854" s="55" t="n">
        <f aca="false">(C854+D854)/2</f>
        <v>16.5</v>
      </c>
      <c r="F854" s="55" t="n">
        <f aca="false">IF(E854&lt;33,33,E854)</f>
        <v>33</v>
      </c>
    </row>
    <row r="855" customFormat="false" ht="13" hidden="false" customHeight="true" outlineLevel="0" collapsed="false">
      <c r="A855" s="17" t="s">
        <v>3839</v>
      </c>
      <c r="B855" s="50" t="n">
        <f aca="false">IF(TOT!FJ857&gt;0,TOT!FK857/TOT!FJ857,0)</f>
        <v>0</v>
      </c>
      <c r="C855" s="27" t="n">
        <f aca="false">IF(TOT!FJ857=0,33,'SC - Tableau 1'!I855)</f>
        <v>33</v>
      </c>
      <c r="D855" s="27" t="n">
        <f aca="false">B855*100</f>
        <v>0</v>
      </c>
      <c r="E855" s="55" t="n">
        <f aca="false">(C855+D855)/2</f>
        <v>16.5</v>
      </c>
      <c r="F855" s="55" t="n">
        <f aca="false">IF(E855&lt;33,33,E855)</f>
        <v>33</v>
      </c>
    </row>
    <row r="856" customFormat="false" ht="13" hidden="false" customHeight="true" outlineLevel="0" collapsed="false">
      <c r="A856" s="17" t="s">
        <v>3842</v>
      </c>
      <c r="B856" s="50" t="n">
        <f aca="false">IF(TOT!FJ858&gt;0,TOT!FK858/TOT!FJ858,0)</f>
        <v>0</v>
      </c>
      <c r="C856" s="55" t="n">
        <f aca="false">IF(TOT!FJ858=0,33,'SC - Tableau 1'!I856)</f>
        <v>93</v>
      </c>
      <c r="D856" s="27" t="n">
        <f aca="false">B856*100</f>
        <v>0</v>
      </c>
      <c r="E856" s="55" t="n">
        <f aca="false">(C856+D856)/2</f>
        <v>46.5</v>
      </c>
      <c r="F856" s="55" t="n">
        <f aca="false">IF(E856&lt;33,33,E856)</f>
        <v>46.5</v>
      </c>
    </row>
    <row r="857" customFormat="false" ht="13" hidden="false" customHeight="true" outlineLevel="0" collapsed="false">
      <c r="A857" s="17" t="s">
        <v>3846</v>
      </c>
      <c r="B857" s="50" t="n">
        <f aca="false">IF(TOT!FJ859&gt;0,TOT!FK859/TOT!FJ859,0)</f>
        <v>0</v>
      </c>
      <c r="C857" s="27" t="n">
        <f aca="false">IF(TOT!FJ859=0,33,'SC - Tableau 1'!I857)</f>
        <v>33</v>
      </c>
      <c r="D857" s="27" t="n">
        <f aca="false">B857*100</f>
        <v>0</v>
      </c>
      <c r="E857" s="55" t="n">
        <f aca="false">(C857+D857)/2</f>
        <v>16.5</v>
      </c>
      <c r="F857" s="55" t="n">
        <f aca="false">IF(E857&lt;33,33,E857)</f>
        <v>33</v>
      </c>
    </row>
    <row r="858" customFormat="false" ht="13" hidden="false" customHeight="true" outlineLevel="0" collapsed="false">
      <c r="A858" s="17" t="s">
        <v>3850</v>
      </c>
      <c r="B858" s="50" t="n">
        <f aca="false">IF(TOT!FJ860&gt;0,TOT!FK860/TOT!FJ860,0)</f>
        <v>0.333333333333333</v>
      </c>
      <c r="C858" s="55" t="n">
        <f aca="false">IF(TOT!FJ860=0,33,'SC - Tableau 1'!I858)</f>
        <v>89</v>
      </c>
      <c r="D858" s="27" t="n">
        <f aca="false">B858*100</f>
        <v>33.3333333333333</v>
      </c>
      <c r="E858" s="55" t="n">
        <f aca="false">(C858+D858)/2</f>
        <v>61.1666666666667</v>
      </c>
      <c r="F858" s="55" t="n">
        <f aca="false">IF(E858&lt;33,33,E858)</f>
        <v>61.1666666666667</v>
      </c>
    </row>
    <row r="859" customFormat="false" ht="13" hidden="false" customHeight="true" outlineLevel="0" collapsed="false">
      <c r="A859" s="17" t="s">
        <v>3855</v>
      </c>
      <c r="B859" s="50" t="n">
        <f aca="false">IF(TOT!FJ861&gt;0,TOT!FK861/TOT!FJ861,0)</f>
        <v>0</v>
      </c>
      <c r="C859" s="27" t="n">
        <f aca="false">IF(TOT!FJ861=0,33,'SC - Tableau 1'!I859)</f>
        <v>33</v>
      </c>
      <c r="D859" s="27" t="n">
        <f aca="false">B859*100</f>
        <v>0</v>
      </c>
      <c r="E859" s="55" t="n">
        <f aca="false">(C859+D859)/2</f>
        <v>16.5</v>
      </c>
      <c r="F859" s="55" t="n">
        <f aca="false">IF(E859&lt;33,33,E859)</f>
        <v>33</v>
      </c>
    </row>
    <row r="860" customFormat="false" ht="13" hidden="false" customHeight="true" outlineLevel="0" collapsed="false">
      <c r="A860" s="17" t="s">
        <v>3859</v>
      </c>
      <c r="B860" s="50" t="n">
        <f aca="false">IF(TOT!FJ862&gt;0,TOT!FK862/TOT!FJ862,0)</f>
        <v>0</v>
      </c>
      <c r="C860" s="27" t="n">
        <f aca="false">IF(TOT!FJ862=0,33,'SC - Tableau 1'!I860)</f>
        <v>33</v>
      </c>
      <c r="D860" s="27" t="n">
        <f aca="false">B860*100</f>
        <v>0</v>
      </c>
      <c r="E860" s="55" t="n">
        <f aca="false">(C860+D860)/2</f>
        <v>16.5</v>
      </c>
      <c r="F860" s="55" t="n">
        <f aca="false">IF(E860&lt;33,33,E860)</f>
        <v>33</v>
      </c>
    </row>
    <row r="861" customFormat="false" ht="13" hidden="false" customHeight="true" outlineLevel="0" collapsed="false">
      <c r="A861" s="17" t="s">
        <v>3864</v>
      </c>
      <c r="B861" s="50" t="n">
        <f aca="false">IF(TOT!FJ863&gt;0,TOT!FK863/TOT!FJ863,0)</f>
        <v>0</v>
      </c>
      <c r="C861" s="27" t="n">
        <f aca="false">IF(TOT!FJ863=0,33,'SC - Tableau 1'!I861)</f>
        <v>33</v>
      </c>
      <c r="D861" s="27" t="n">
        <f aca="false">B861*100</f>
        <v>0</v>
      </c>
      <c r="E861" s="55" t="n">
        <f aca="false">(C861+D861)/2</f>
        <v>16.5</v>
      </c>
      <c r="F861" s="55" t="n">
        <f aca="false">IF(E861&lt;33,33,E861)</f>
        <v>33</v>
      </c>
    </row>
    <row r="862" customFormat="false" ht="13" hidden="false" customHeight="true" outlineLevel="0" collapsed="false">
      <c r="A862" s="17" t="s">
        <v>3868</v>
      </c>
      <c r="B862" s="50" t="n">
        <f aca="false">IF(TOT!FJ864&gt;0,TOT!FK864/TOT!FJ864,0)</f>
        <v>0.666666666666667</v>
      </c>
      <c r="C862" s="55" t="n">
        <f aca="false">IF(TOT!FJ864=0,33,'SC - Tableau 1'!I862)</f>
        <v>94</v>
      </c>
      <c r="D862" s="27" t="n">
        <f aca="false">B862*100</f>
        <v>66.6666666666667</v>
      </c>
      <c r="E862" s="55" t="n">
        <f aca="false">(C862+D862)/2</f>
        <v>80.3333333333333</v>
      </c>
      <c r="F862" s="55" t="n">
        <f aca="false">IF(E862&lt;33,33,E862)</f>
        <v>80.3333333333333</v>
      </c>
    </row>
    <row r="863" customFormat="false" ht="13" hidden="false" customHeight="true" outlineLevel="0" collapsed="false">
      <c r="A863" s="17" t="s">
        <v>3872</v>
      </c>
      <c r="B863" s="50" t="n">
        <f aca="false">IF(TOT!FJ865&gt;0,TOT!FK865/TOT!FJ865,0)</f>
        <v>0</v>
      </c>
      <c r="C863" s="27" t="n">
        <f aca="false">IF(TOT!FJ865=0,33,'SC - Tableau 1'!I863)</f>
        <v>33</v>
      </c>
      <c r="D863" s="27" t="n">
        <f aca="false">B863*100</f>
        <v>0</v>
      </c>
      <c r="E863" s="55" t="n">
        <f aca="false">(C863+D863)/2</f>
        <v>16.5</v>
      </c>
      <c r="F863" s="55" t="n">
        <f aca="false">IF(E863&lt;33,33,E863)</f>
        <v>33</v>
      </c>
    </row>
    <row r="864" customFormat="false" ht="13" hidden="false" customHeight="true" outlineLevel="0" collapsed="false">
      <c r="A864" s="17" t="s">
        <v>3877</v>
      </c>
      <c r="B864" s="50" t="n">
        <f aca="false">IF(TOT!FJ866&gt;0,TOT!FK866/TOT!FJ866,0)</f>
        <v>0</v>
      </c>
      <c r="C864" s="27" t="n">
        <f aca="false">IF(TOT!FJ866=0,33,'SC - Tableau 1'!I864)</f>
        <v>33</v>
      </c>
      <c r="D864" s="27" t="n">
        <f aca="false">B864*100</f>
        <v>0</v>
      </c>
      <c r="E864" s="55" t="n">
        <f aca="false">(C864+D864)/2</f>
        <v>16.5</v>
      </c>
      <c r="F864" s="55" t="n">
        <f aca="false">IF(E864&lt;33,33,E864)</f>
        <v>33</v>
      </c>
    </row>
    <row r="865" customFormat="false" ht="13" hidden="false" customHeight="true" outlineLevel="0" collapsed="false">
      <c r="A865" s="17" t="s">
        <v>3881</v>
      </c>
      <c r="B865" s="50" t="n">
        <f aca="false">IF(TOT!FJ867&gt;0,TOT!FK867/TOT!FJ867,0)</f>
        <v>0</v>
      </c>
      <c r="C865" s="27" t="n">
        <f aca="false">IF(TOT!FJ867=0,33,'SC - Tableau 1'!I865)</f>
        <v>33</v>
      </c>
      <c r="D865" s="27" t="n">
        <f aca="false">B865*100</f>
        <v>0</v>
      </c>
      <c r="E865" s="55" t="n">
        <f aca="false">(C865+D865)/2</f>
        <v>16.5</v>
      </c>
      <c r="F865" s="55" t="n">
        <f aca="false">IF(E865&lt;33,33,E865)</f>
        <v>33</v>
      </c>
    </row>
    <row r="866" customFormat="false" ht="13" hidden="false" customHeight="true" outlineLevel="0" collapsed="false">
      <c r="A866" s="17" t="s">
        <v>3885</v>
      </c>
      <c r="B866" s="50" t="n">
        <f aca="false">IF(TOT!FJ868&gt;0,TOT!FK868/TOT!FJ868,0)</f>
        <v>0</v>
      </c>
      <c r="C866" s="27" t="n">
        <f aca="false">IF(TOT!FJ868=0,33,'SC - Tableau 1'!I866)</f>
        <v>33</v>
      </c>
      <c r="D866" s="27" t="n">
        <f aca="false">B866*100</f>
        <v>0</v>
      </c>
      <c r="E866" s="55" t="n">
        <f aca="false">(C866+D866)/2</f>
        <v>16.5</v>
      </c>
      <c r="F866" s="55" t="n">
        <f aca="false">IF(E866&lt;33,33,E866)</f>
        <v>33</v>
      </c>
    </row>
    <row r="867" customFormat="false" ht="13" hidden="false" customHeight="true" outlineLevel="0" collapsed="false">
      <c r="A867" s="17" t="s">
        <v>3888</v>
      </c>
      <c r="B867" s="50" t="n">
        <f aca="false">IF(TOT!FJ869&gt;0,TOT!FK869/TOT!FJ869,0)</f>
        <v>0</v>
      </c>
      <c r="C867" s="55" t="n">
        <f aca="false">IF(TOT!FJ869=0,33,'SC - Tableau 1'!I867)</f>
        <v>89</v>
      </c>
      <c r="D867" s="27" t="n">
        <f aca="false">B867*100</f>
        <v>0</v>
      </c>
      <c r="E867" s="55" t="n">
        <f aca="false">(C867+D867)/2</f>
        <v>44.5</v>
      </c>
      <c r="F867" s="55" t="n">
        <f aca="false">IF(E867&lt;33,33,E867)</f>
        <v>44.5</v>
      </c>
    </row>
    <row r="868" customFormat="false" ht="13" hidden="false" customHeight="true" outlineLevel="0" collapsed="false">
      <c r="A868" s="17" t="s">
        <v>3893</v>
      </c>
      <c r="B868" s="50" t="n">
        <f aca="false">IF(TOT!FJ870&gt;0,TOT!FK870/TOT!FJ870,0)</f>
        <v>0</v>
      </c>
      <c r="C868" s="55" t="n">
        <f aca="false">IF(TOT!FJ870=0,33,'SC - Tableau 1'!I868)</f>
        <v>57</v>
      </c>
      <c r="D868" s="27" t="n">
        <f aca="false">B868*100</f>
        <v>0</v>
      </c>
      <c r="E868" s="55" t="n">
        <f aca="false">(C868+D868)/2</f>
        <v>28.5</v>
      </c>
      <c r="F868" s="55" t="n">
        <f aca="false">IF(E868&lt;33,33,E868)</f>
        <v>33</v>
      </c>
    </row>
    <row r="869" customFormat="false" ht="13" hidden="false" customHeight="true" outlineLevel="0" collapsed="false">
      <c r="A869" s="17" t="s">
        <v>3897</v>
      </c>
      <c r="B869" s="50" t="n">
        <f aca="false">IF(TOT!FJ871&gt;0,TOT!FK871/TOT!FJ871,0)</f>
        <v>0</v>
      </c>
      <c r="C869" s="27" t="n">
        <f aca="false">IF(TOT!FJ871=0,33,'SC - Tableau 1'!I869)</f>
        <v>33</v>
      </c>
      <c r="D869" s="27" t="n">
        <f aca="false">B869*100</f>
        <v>0</v>
      </c>
      <c r="E869" s="55" t="n">
        <f aca="false">(C869+D869)/2</f>
        <v>16.5</v>
      </c>
      <c r="F869" s="55" t="n">
        <f aca="false">IF(E869&lt;33,33,E869)</f>
        <v>33</v>
      </c>
    </row>
    <row r="870" customFormat="false" ht="13" hidden="false" customHeight="true" outlineLevel="0" collapsed="false">
      <c r="A870" s="17" t="s">
        <v>3900</v>
      </c>
      <c r="B870" s="50" t="n">
        <f aca="false">IF(TOT!FJ872&gt;0,TOT!FK872/TOT!FJ872,0)</f>
        <v>0</v>
      </c>
      <c r="C870" s="27" t="n">
        <f aca="false">IF(TOT!FJ872=0,33,'SC - Tableau 1'!I870)</f>
        <v>33</v>
      </c>
      <c r="D870" s="27" t="n">
        <f aca="false">B870*100</f>
        <v>0</v>
      </c>
      <c r="E870" s="55" t="n">
        <f aca="false">(C870+D870)/2</f>
        <v>16.5</v>
      </c>
      <c r="F870" s="55" t="n">
        <f aca="false">IF(E870&lt;33,33,E870)</f>
        <v>33</v>
      </c>
    </row>
    <row r="871" customFormat="false" ht="13" hidden="false" customHeight="true" outlineLevel="0" collapsed="false">
      <c r="A871" s="17" t="s">
        <v>3905</v>
      </c>
      <c r="B871" s="50" t="n">
        <f aca="false">IF(TOT!FJ873&gt;0,TOT!FK873/TOT!FJ873,0)</f>
        <v>0</v>
      </c>
      <c r="C871" s="55" t="n">
        <f aca="false">IF(TOT!FJ873=0,33,'SC - Tableau 1'!I871)</f>
        <v>98</v>
      </c>
      <c r="D871" s="27" t="n">
        <f aca="false">B871*100</f>
        <v>0</v>
      </c>
      <c r="E871" s="55" t="n">
        <f aca="false">(C871+D871)/2</f>
        <v>49</v>
      </c>
      <c r="F871" s="55" t="n">
        <f aca="false">IF(E871&lt;33,33,E871)</f>
        <v>49</v>
      </c>
    </row>
    <row r="872" customFormat="false" ht="13" hidden="false" customHeight="true" outlineLevel="0" collapsed="false">
      <c r="A872" s="17" t="s">
        <v>3907</v>
      </c>
      <c r="B872" s="50" t="n">
        <f aca="false">IF(TOT!FJ874&gt;0,TOT!FK874/TOT!FJ874,0)</f>
        <v>0.2</v>
      </c>
      <c r="C872" s="55" t="n">
        <f aca="false">IF(TOT!FJ874=0,33,'SC - Tableau 1'!I872)</f>
        <v>83</v>
      </c>
      <c r="D872" s="27" t="n">
        <f aca="false">B872*100</f>
        <v>20</v>
      </c>
      <c r="E872" s="55" t="n">
        <f aca="false">(C872+D872)/2</f>
        <v>51.5</v>
      </c>
      <c r="F872" s="55" t="n">
        <f aca="false">IF(E872&lt;33,33,E872)</f>
        <v>51.5</v>
      </c>
    </row>
    <row r="873" customFormat="false" ht="13" hidden="false" customHeight="true" outlineLevel="0" collapsed="false">
      <c r="A873" s="17" t="s">
        <v>3910</v>
      </c>
      <c r="B873" s="50" t="n">
        <f aca="false">IF(TOT!FJ875&gt;0,TOT!FK875/TOT!FJ875,0)</f>
        <v>0</v>
      </c>
      <c r="C873" s="27" t="n">
        <f aca="false">IF(TOT!FJ875=0,33,'SC - Tableau 1'!I873)</f>
        <v>33</v>
      </c>
      <c r="D873" s="27" t="n">
        <f aca="false">B873*100</f>
        <v>0</v>
      </c>
      <c r="E873" s="55" t="n">
        <f aca="false">(C873+D873)/2</f>
        <v>16.5</v>
      </c>
      <c r="F873" s="55" t="n">
        <f aca="false">IF(E873&lt;33,33,E873)</f>
        <v>33</v>
      </c>
    </row>
    <row r="874" customFormat="false" ht="13" hidden="false" customHeight="true" outlineLevel="0" collapsed="false">
      <c r="A874" s="17" t="s">
        <v>3915</v>
      </c>
      <c r="B874" s="50" t="n">
        <f aca="false">IF(TOT!FJ876&gt;0,TOT!FK876/TOT!FJ876,0)</f>
        <v>0</v>
      </c>
      <c r="C874" s="55" t="n">
        <f aca="false">IF(TOT!FJ876=0,33,'SC - Tableau 1'!I874)</f>
        <v>90</v>
      </c>
      <c r="D874" s="27" t="n">
        <f aca="false">B874*100</f>
        <v>0</v>
      </c>
      <c r="E874" s="55" t="n">
        <f aca="false">(C874+D874)/2</f>
        <v>45</v>
      </c>
      <c r="F874" s="55" t="n">
        <f aca="false">IF(E874&lt;33,33,E874)</f>
        <v>45</v>
      </c>
    </row>
    <row r="875" customFormat="false" ht="13" hidden="false" customHeight="true" outlineLevel="0" collapsed="false">
      <c r="A875" s="17" t="s">
        <v>3920</v>
      </c>
      <c r="B875" s="50" t="n">
        <f aca="false">IF(TOT!FJ877&gt;0,TOT!FK877/TOT!FJ877,0)</f>
        <v>0</v>
      </c>
      <c r="C875" s="27" t="n">
        <f aca="false">IF(TOT!FJ877=0,33,'SC - Tableau 1'!I875)</f>
        <v>33</v>
      </c>
      <c r="D875" s="27" t="n">
        <f aca="false">B875*100</f>
        <v>0</v>
      </c>
      <c r="E875" s="55" t="n">
        <f aca="false">(C875+D875)/2</f>
        <v>16.5</v>
      </c>
      <c r="F875" s="55" t="n">
        <f aca="false">IF(E875&lt;33,33,E875)</f>
        <v>33</v>
      </c>
    </row>
    <row r="876" customFormat="false" ht="13" hidden="false" customHeight="true" outlineLevel="0" collapsed="false">
      <c r="A876" s="17" t="s">
        <v>3924</v>
      </c>
      <c r="B876" s="50" t="n">
        <f aca="false">IF(TOT!FJ878&gt;0,TOT!FK878/TOT!FJ878,0)</f>
        <v>0</v>
      </c>
      <c r="C876" s="27" t="n">
        <f aca="false">IF(TOT!FJ878=0,33,'SC - Tableau 1'!I876)</f>
        <v>33</v>
      </c>
      <c r="D876" s="27" t="n">
        <f aca="false">B876*100</f>
        <v>0</v>
      </c>
      <c r="E876" s="55" t="n">
        <f aca="false">(C876+D876)/2</f>
        <v>16.5</v>
      </c>
      <c r="F876" s="55" t="n">
        <f aca="false">IF(E876&lt;33,33,E876)</f>
        <v>33</v>
      </c>
    </row>
    <row r="877" customFormat="false" ht="13" hidden="false" customHeight="true" outlineLevel="0" collapsed="false">
      <c r="A877" s="17" t="s">
        <v>3929</v>
      </c>
      <c r="B877" s="50" t="n">
        <f aca="false">IF(TOT!FJ879&gt;0,TOT!FK879/TOT!FJ879,0)</f>
        <v>0</v>
      </c>
      <c r="C877" s="27" t="n">
        <f aca="false">IF(TOT!FJ879=0,33,'SC - Tableau 1'!I877)</f>
        <v>33</v>
      </c>
      <c r="D877" s="27" t="n">
        <f aca="false">B877*100</f>
        <v>0</v>
      </c>
      <c r="E877" s="55" t="n">
        <f aca="false">(C877+D877)/2</f>
        <v>16.5</v>
      </c>
      <c r="F877" s="55" t="n">
        <f aca="false">IF(E877&lt;33,33,E877)</f>
        <v>33</v>
      </c>
    </row>
    <row r="878" customFormat="false" ht="13" hidden="false" customHeight="true" outlineLevel="0" collapsed="false">
      <c r="A878" s="17" t="s">
        <v>3933</v>
      </c>
      <c r="B878" s="50" t="n">
        <f aca="false">IF(TOT!FJ880&gt;0,TOT!FK880/TOT!FJ880,0)</f>
        <v>0</v>
      </c>
      <c r="C878" s="27" t="n">
        <f aca="false">IF(TOT!FJ880=0,33,'SC - Tableau 1'!I878)</f>
        <v>33</v>
      </c>
      <c r="D878" s="27" t="n">
        <f aca="false">B878*100</f>
        <v>0</v>
      </c>
      <c r="E878" s="55" t="n">
        <f aca="false">(C878+D878)/2</f>
        <v>16.5</v>
      </c>
      <c r="F878" s="55" t="n">
        <f aca="false">IF(E878&lt;33,33,E878)</f>
        <v>33</v>
      </c>
    </row>
    <row r="879" customFormat="false" ht="13" hidden="false" customHeight="true" outlineLevel="0" collapsed="false">
      <c r="A879" s="17" t="s">
        <v>3937</v>
      </c>
      <c r="B879" s="50" t="n">
        <f aca="false">IF(TOT!FJ881&gt;0,TOT!FK881/TOT!FJ881,0)</f>
        <v>0</v>
      </c>
      <c r="C879" s="27" t="n">
        <f aca="false">IF(TOT!FJ881=0,33,'SC - Tableau 1'!I879)</f>
        <v>33</v>
      </c>
      <c r="D879" s="27" t="n">
        <f aca="false">B879*100</f>
        <v>0</v>
      </c>
      <c r="E879" s="55" t="n">
        <f aca="false">(C879+D879)/2</f>
        <v>16.5</v>
      </c>
      <c r="F879" s="55" t="n">
        <f aca="false">IF(E879&lt;33,33,E879)</f>
        <v>33</v>
      </c>
    </row>
    <row r="880" customFormat="false" ht="13" hidden="false" customHeight="true" outlineLevel="0" collapsed="false">
      <c r="A880" s="17" t="s">
        <v>3942</v>
      </c>
      <c r="B880" s="50" t="n">
        <f aca="false">IF(TOT!FJ882&gt;0,TOT!FK882/TOT!FJ882,0)</f>
        <v>0</v>
      </c>
      <c r="C880" s="27" t="n">
        <f aca="false">IF(TOT!FJ882=0,33,'SC - Tableau 1'!I880)</f>
        <v>33</v>
      </c>
      <c r="D880" s="27" t="n">
        <f aca="false">B880*100</f>
        <v>0</v>
      </c>
      <c r="E880" s="55" t="n">
        <f aca="false">(C880+D880)/2</f>
        <v>16.5</v>
      </c>
      <c r="F880" s="55" t="n">
        <f aca="false">IF(E880&lt;33,33,E880)</f>
        <v>33</v>
      </c>
    </row>
    <row r="881" customFormat="false" ht="13" hidden="false" customHeight="true" outlineLevel="0" collapsed="false">
      <c r="A881" s="17" t="s">
        <v>3945</v>
      </c>
      <c r="B881" s="50" t="n">
        <f aca="false">IF(TOT!FJ883&gt;0,TOT!FK883/TOT!FJ883,0)</f>
        <v>0</v>
      </c>
      <c r="C881" s="27" t="n">
        <f aca="false">IF(TOT!FJ883=0,33,'SC - Tableau 1'!I881)</f>
        <v>33</v>
      </c>
      <c r="D881" s="27" t="n">
        <f aca="false">B881*100</f>
        <v>0</v>
      </c>
      <c r="E881" s="55" t="n">
        <f aca="false">(C881+D881)/2</f>
        <v>16.5</v>
      </c>
      <c r="F881" s="55" t="n">
        <f aca="false">IF(E881&lt;33,33,E881)</f>
        <v>33</v>
      </c>
    </row>
    <row r="882" customFormat="false" ht="13" hidden="false" customHeight="true" outlineLevel="0" collapsed="false">
      <c r="A882" s="17" t="s">
        <v>3948</v>
      </c>
      <c r="B882" s="50" t="n">
        <f aca="false">IF(TOT!FJ884&gt;0,TOT!FK884/TOT!FJ884,0)</f>
        <v>0.666666666666667</v>
      </c>
      <c r="C882" s="55" t="n">
        <f aca="false">IF(TOT!FJ884=0,33,'SC - Tableau 1'!I882)</f>
        <v>93</v>
      </c>
      <c r="D882" s="27" t="n">
        <f aca="false">B882*100</f>
        <v>66.6666666666667</v>
      </c>
      <c r="E882" s="55" t="n">
        <f aca="false">(C882+D882)/2</f>
        <v>79.8333333333333</v>
      </c>
      <c r="F882" s="55" t="n">
        <f aca="false">IF(E882&lt;33,33,E882)</f>
        <v>79.8333333333333</v>
      </c>
    </row>
    <row r="883" customFormat="false" ht="13" hidden="false" customHeight="true" outlineLevel="0" collapsed="false">
      <c r="A883" s="17" t="s">
        <v>3952</v>
      </c>
      <c r="B883" s="50" t="n">
        <f aca="false">IF(TOT!FJ885&gt;0,TOT!FK885/TOT!FJ885,0)</f>
        <v>0</v>
      </c>
      <c r="C883" s="27" t="n">
        <f aca="false">IF(TOT!FJ885=0,33,'SC - Tableau 1'!I883)</f>
        <v>33</v>
      </c>
      <c r="D883" s="27" t="n">
        <f aca="false">B883*100</f>
        <v>0</v>
      </c>
      <c r="E883" s="55" t="n">
        <f aca="false">(C883+D883)/2</f>
        <v>16.5</v>
      </c>
      <c r="F883" s="55" t="n">
        <f aca="false">IF(E883&lt;33,33,E883)</f>
        <v>33</v>
      </c>
    </row>
    <row r="884" customFormat="false" ht="13" hidden="false" customHeight="true" outlineLevel="0" collapsed="false">
      <c r="A884" s="17" t="s">
        <v>3956</v>
      </c>
      <c r="B884" s="50" t="n">
        <f aca="false">IF(TOT!FJ886&gt;0,TOT!FK886/TOT!FJ886,0)</f>
        <v>0</v>
      </c>
      <c r="C884" s="27" t="n">
        <f aca="false">IF(TOT!FJ886=0,33,'SC - Tableau 1'!I884)</f>
        <v>33</v>
      </c>
      <c r="D884" s="27" t="n">
        <f aca="false">B884*100</f>
        <v>0</v>
      </c>
      <c r="E884" s="55" t="n">
        <f aca="false">(C884+D884)/2</f>
        <v>16.5</v>
      </c>
      <c r="F884" s="55" t="n">
        <f aca="false">IF(E884&lt;33,33,E884)</f>
        <v>33</v>
      </c>
    </row>
    <row r="885" customFormat="false" ht="13" hidden="false" customHeight="true" outlineLevel="0" collapsed="false">
      <c r="A885" s="17" t="s">
        <v>3959</v>
      </c>
      <c r="B885" s="50" t="n">
        <f aca="false">IF(TOT!FJ887&gt;0,TOT!FK887/TOT!FJ887,0)</f>
        <v>0</v>
      </c>
      <c r="C885" s="55" t="n">
        <f aca="false">IF(TOT!FJ887=0,33,'SC - Tableau 1'!I885)</f>
        <v>72</v>
      </c>
      <c r="D885" s="27" t="n">
        <f aca="false">B885*100</f>
        <v>0</v>
      </c>
      <c r="E885" s="55" t="n">
        <f aca="false">(C885+D885)/2</f>
        <v>36</v>
      </c>
      <c r="F885" s="55" t="n">
        <f aca="false">IF(E885&lt;33,33,E885)</f>
        <v>36</v>
      </c>
    </row>
    <row r="886" customFormat="false" ht="13" hidden="false" customHeight="true" outlineLevel="0" collapsed="false">
      <c r="A886" s="17" t="s">
        <v>3962</v>
      </c>
      <c r="B886" s="50" t="n">
        <f aca="false">IF(TOT!FJ888&gt;0,TOT!FK888/TOT!FJ888,0)</f>
        <v>0</v>
      </c>
      <c r="C886" s="27" t="n">
        <f aca="false">IF(TOT!FJ888=0,33,'SC - Tableau 1'!I886)</f>
        <v>33</v>
      </c>
      <c r="D886" s="27" t="n">
        <f aca="false">B886*100</f>
        <v>0</v>
      </c>
      <c r="E886" s="55" t="n">
        <f aca="false">(C886+D886)/2</f>
        <v>16.5</v>
      </c>
      <c r="F886" s="55" t="n">
        <f aca="false">IF(E886&lt;33,33,E886)</f>
        <v>33</v>
      </c>
    </row>
    <row r="887" customFormat="false" ht="13" hidden="false" customHeight="true" outlineLevel="0" collapsed="false">
      <c r="A887" s="17" t="s">
        <v>3965</v>
      </c>
      <c r="B887" s="50" t="n">
        <f aca="false">IF(TOT!FJ889&gt;0,TOT!FK889/TOT!FJ889,0)</f>
        <v>0</v>
      </c>
      <c r="C887" s="27" t="n">
        <f aca="false">IF(TOT!FJ889=0,33,'SC - Tableau 1'!I887)</f>
        <v>33</v>
      </c>
      <c r="D887" s="27" t="n">
        <f aca="false">B887*100</f>
        <v>0</v>
      </c>
      <c r="E887" s="55" t="n">
        <f aca="false">(C887+D887)/2</f>
        <v>16.5</v>
      </c>
      <c r="F887" s="55" t="n">
        <f aca="false">IF(E887&lt;33,33,E887)</f>
        <v>33</v>
      </c>
    </row>
    <row r="888" customFormat="false" ht="13" hidden="false" customHeight="true" outlineLevel="0" collapsed="false">
      <c r="A888" s="17" t="s">
        <v>3970</v>
      </c>
      <c r="B888" s="50" t="n">
        <f aca="false">IF(TOT!FJ890&gt;0,TOT!FK890/TOT!FJ890,0)</f>
        <v>0</v>
      </c>
      <c r="C888" s="27" t="n">
        <f aca="false">IF(TOT!FJ890=0,33,'SC - Tableau 1'!I888)</f>
        <v>33</v>
      </c>
      <c r="D888" s="27" t="n">
        <f aca="false">B888*100</f>
        <v>0</v>
      </c>
      <c r="E888" s="55" t="n">
        <f aca="false">(C888+D888)/2</f>
        <v>16.5</v>
      </c>
      <c r="F888" s="55" t="n">
        <f aca="false">IF(E888&lt;33,33,E888)</f>
        <v>33</v>
      </c>
    </row>
    <row r="889" customFormat="false" ht="13" hidden="false" customHeight="true" outlineLevel="0" collapsed="false">
      <c r="A889" s="17" t="s">
        <v>3973</v>
      </c>
      <c r="B889" s="50" t="n">
        <f aca="false">IF(TOT!FJ891&gt;0,TOT!FK891/TOT!FJ891,0)</f>
        <v>0</v>
      </c>
      <c r="C889" s="27" t="n">
        <f aca="false">IF(TOT!FJ891=0,33,'SC - Tableau 1'!I889)</f>
        <v>33</v>
      </c>
      <c r="D889" s="27" t="n">
        <f aca="false">B889*100</f>
        <v>0</v>
      </c>
      <c r="E889" s="55" t="n">
        <f aca="false">(C889+D889)/2</f>
        <v>16.5</v>
      </c>
      <c r="F889" s="55" t="n">
        <f aca="false">IF(E889&lt;33,33,E889)</f>
        <v>33</v>
      </c>
    </row>
    <row r="890" customFormat="false" ht="13" hidden="false" customHeight="true" outlineLevel="0" collapsed="false">
      <c r="A890" s="17" t="s">
        <v>3975</v>
      </c>
      <c r="B890" s="50" t="n">
        <f aca="false">IF(TOT!FJ892&gt;0,TOT!FK892/TOT!FJ892,0)</f>
        <v>0</v>
      </c>
      <c r="C890" s="27" t="n">
        <f aca="false">IF(TOT!FJ892=0,33,'SC - Tableau 1'!I890)</f>
        <v>33</v>
      </c>
      <c r="D890" s="27" t="n">
        <f aca="false">B890*100</f>
        <v>0</v>
      </c>
      <c r="E890" s="55" t="n">
        <f aca="false">(C890+D890)/2</f>
        <v>16.5</v>
      </c>
      <c r="F890" s="55" t="n">
        <f aca="false">IF(E890&lt;33,33,E890)</f>
        <v>33</v>
      </c>
    </row>
    <row r="891" customFormat="false" ht="13" hidden="false" customHeight="true" outlineLevel="0" collapsed="false">
      <c r="A891" s="17" t="s">
        <v>3981</v>
      </c>
      <c r="B891" s="50" t="n">
        <f aca="false">IF(TOT!FJ893&gt;0,TOT!FK893/TOT!FJ893,0)</f>
        <v>0</v>
      </c>
      <c r="C891" s="27" t="n">
        <f aca="false">IF(TOT!FJ893=0,33,'SC - Tableau 1'!I891)</f>
        <v>33</v>
      </c>
      <c r="D891" s="27" t="n">
        <f aca="false">B891*100</f>
        <v>0</v>
      </c>
      <c r="E891" s="55" t="n">
        <f aca="false">(C891+D891)/2</f>
        <v>16.5</v>
      </c>
      <c r="F891" s="55" t="n">
        <f aca="false">IF(E891&lt;33,33,E891)</f>
        <v>33</v>
      </c>
    </row>
  </sheetData>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&amp;C&amp;12&amp;P</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
  <dcterms:modified xsi:type="dcterms:W3CDTF">2018-04-22T09:31:12Z</dcterms:modified>
  <cp:revision>2</cp:revision>
  <dc:subject/>
  <dc:title/>
</cp:coreProperties>
</file>